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intents cũ" sheetId="1" r:id="rId4"/>
    <sheet state="visible" name="20240621_intention" sheetId="2" r:id="rId5"/>
    <sheet state="hidden" name="Gamchat" sheetId="3" r:id="rId6"/>
    <sheet state="visible" name="DS intents" sheetId="4" r:id="rId7"/>
    <sheet state="hidden" name="Bảng intent" sheetId="5" r:id="rId8"/>
    <sheet state="visible" name="Bảng intention" sheetId="6" r:id="rId9"/>
    <sheet state="hidden" name="Intents onpro" sheetId="7" r:id="rId10"/>
    <sheet state="hidden" name="tag" sheetId="8" r:id="rId11"/>
    <sheet state="hidden" name="Trang tính9" sheetId="9" r:id="rId12"/>
    <sheet state="hidden" name="DS Tags" sheetId="10" r:id="rId13"/>
    <sheet state="hidden" name="Trang tính3" sheetId="11" r:id="rId14"/>
  </sheets>
  <definedNames>
    <definedName hidden="1" localSheetId="0" name="_xlnm._FilterDatabase">'intents cũ'!$A$1:$C$26848</definedName>
    <definedName hidden="1" localSheetId="1" name="_xlnm._FilterDatabase">'20240621_intention'!$A$1:$C$82013</definedName>
    <definedName hidden="1" localSheetId="2" name="_xlnm._FilterDatabase">Gamchat!$A$1:$Q$20001</definedName>
    <definedName hidden="1" localSheetId="3" name="_xlnm._FilterDatabase">'DS intents'!$A$1:$E$1501</definedName>
    <definedName hidden="1" localSheetId="4" name="_xlnm._FilterDatabase">'Bảng intent'!$A$1:$AE$379</definedName>
    <definedName hidden="1" localSheetId="5" name="_xlnm._FilterDatabase">'Bảng intention'!$A$1:$AK$381</definedName>
    <definedName hidden="1" localSheetId="6" name="_xlnm._FilterDatabase">'Intents onpro'!$A$1:$D$89</definedName>
    <definedName hidden="1" localSheetId="0" name="Z_9DB50051_690F_4507_B498_DF2B4BADBDF5_.wvu.FilterData">'intents cũ'!$A$1:$C$50462</definedName>
    <definedName hidden="1" localSheetId="1" name="Z_9DB50051_690F_4507_B498_DF2B4BADBDF5_.wvu.FilterData">'20240621_intention'!$A$1:$C$82013</definedName>
  </definedNames>
  <calcPr/>
  <customWorkbookViews>
    <customWorkbookView activeSheetId="0" maximized="1" windowHeight="0" windowWidth="0" guid="{9DB50051-690F-4507-B498-DF2B4BADBDF5}" name="Bộ lọc 1"/>
  </customWorkbookViews>
  <pivotCaches>
    <pivotCache cacheId="0" r:id="rId15"/>
  </pivotCaches>
</workbook>
</file>

<file path=xl/sharedStrings.xml><?xml version="1.0" encoding="utf-8"?>
<sst xmlns="http://schemas.openxmlformats.org/spreadsheetml/2006/main" count="132087" uniqueCount="28661">
  <si>
    <t>Text_ID</t>
  </si>
  <si>
    <t>Text</t>
  </si>
  <si>
    <t>Intents</t>
  </si>
  <si>
    <t xml:space="preserve"> bao bì mới ạ? 🤣</t>
  </si>
  <si>
    <t>Hỏi bao bì</t>
  </si>
  <si>
    <t xml:space="preserve"> chính sách bảo hành lên đến 180 ngày và quy trình bảo hành</t>
  </si>
  <si>
    <t>Hỏi quy trình bảo hành</t>
  </si>
  <si>
    <t xml:space="preserve"> Em đã nhận được hàng và cảm ơn Bếp. Tuy nhiên, em đã chuyển khoản trước 200k nhưng sao bên Bếp vẫn tính 1825k ạ?</t>
  </si>
  <si>
    <t>Khiếu nại quá trình thanh toán</t>
  </si>
  <si>
    <t xml:space="preserve"> Em ơi, cho chị mua 2kg bánh tráng xì ke nhé. Chị là khách quen của shop.</t>
  </si>
  <si>
    <t>Chốt mua lại</t>
  </si>
  <si>
    <t xml:space="preserve"> gửi luôn cho c ạ</t>
  </si>
  <si>
    <t>Yêu cầu giao hàng cho đơn vị vận chuyển</t>
  </si>
  <si>
    <t xml:space="preserve"> gửi sớm cho em nhé</t>
  </si>
  <si>
    <t xml:space="preserve"> QC đẹp nhưng gửi về mẫu xấu hơn hình</t>
  </si>
  <si>
    <t>So sánh hình ảnh thực tế xấu</t>
  </si>
  <si>
    <t xml:space="preserve"> quy trình bảo hành bên e là khách sẽ mang tới shop đee bảo hành nhỉ?</t>
  </si>
  <si>
    <t xml:space="preserve"> Shop ơi, em đã chuyển khoản thanh toán rồi nhưng đơn hàng vẫn chưa được trừ tiền. Mong shop kiểm tra lại giúp em ạ.</t>
  </si>
  <si>
    <t xml:space="preserve"> toàn lừa xấu hơn hình</t>
  </si>
  <si>
    <t xml:space="preserve"> vải ko như ảnh shop cung cấp e gửi lại shop nhé</t>
  </si>
  <si>
    <t>Khiếu nại chất liệu</t>
  </si>
  <si>
    <t>- [x] Ngọc Nương. Số 504 đường Kênh (cạnh quán bia Vị Quán)p lộc Vượng tp Nam Định 0902090486</t>
  </si>
  <si>
    <t>Chốt tên người nhận hàng</t>
  </si>
  <si>
    <t>- 0396698678 Đào : Quán tóc hồng mỵ - số nhà 6- tổ 15 thị trấn Đông Anh - huyện đông anh - hà nội</t>
  </si>
  <si>
    <t>Chốt địa chỉ nhà nhận hàng</t>
  </si>
  <si>
    <t>Chốt SĐT nhận hàng</t>
  </si>
  <si>
    <t>- Đáy túi giới thiệu là 42 cm, nhưng thực tế đáy túi nhận được chỉ có 29 cm. - Chiều rộng túi giới thiệu là 22 cm, nhưng
túi nhận được chỉ rộng 10 cm.
- Chiều cao túi giới thiệu là 43 cm, nhưng túi nhận chỉ cao 27 cm.</t>
  </si>
  <si>
    <t>Khiếu nại giao sai kích thước</t>
  </si>
  <si>
    <t>- Lắm tóc một cách kinh dị...</t>
  </si>
  <si>
    <t>Khác</t>
  </si>
  <si>
    <t>- Sồng A lâu 
  - Sđt 0327674692
  - Đc. Thôn đồng xuân, xã hồng phong, huyện An Dương, hải phòng. 
  - Cỡ giày số 42 nhé .</t>
  </si>
  <si>
    <t>-1 điểm đóng gói không cẩn thận</t>
  </si>
  <si>
    <t>Khiếu nại cách đóng gói</t>
  </si>
  <si>
    <t>-Set bánh bông tuyết chà bông trứng muối</t>
  </si>
  <si>
    <t>Quan tâm sản phẩm Đồ ăn vặt</t>
  </si>
  <si>
    <t>-Set kẹo nougat dâu tây giòn</t>
  </si>
  <si>
    <t>-Set kẹo nougat matcha sung giòn</t>
  </si>
  <si>
    <t>-Set kẹo nougat truyền thống</t>
  </si>
  <si>
    <t>-Set quy hành phô mai</t>
  </si>
  <si>
    <t>, chị 1m52, nặng 43ky</t>
  </si>
  <si>
    <t>Hỏi kích cỡ</t>
  </si>
  <si>
    <t>, chị trưa thoại em không có nhà chị gợi địa chỉ cũ nha chị</t>
  </si>
  <si>
    <t>Thay đổi địa chỉ nhận hàng</t>
  </si>
  <si>
    <t>;5 túi nhé</t>
  </si>
  <si>
    <t>:) E mua 2 cái 2 sz khác nhau mà h bảo có 1 sz là s</t>
  </si>
  <si>
    <t>?? shop làm ăn nhắn tin thái độ thế</t>
  </si>
  <si>
    <t>Khiếu nại thái độ</t>
  </si>
  <si>
    <t>.  ...e xem lại quần đi giao sai mẫu  sao lại phải trả ship</t>
  </si>
  <si>
    <t>Khiếu nại chính sách đổi trả</t>
  </si>
  <si>
    <t>. chị còn không</t>
  </si>
  <si>
    <t>Quan tâm sản phẩm chung</t>
  </si>
  <si>
    <t>. mình muốn mua kích thước vừa để chớ mì tôm cho khách</t>
  </si>
  <si>
    <t>Hỏi sức chứa (dung tích, thể tích,...)</t>
  </si>
  <si>
    <t>. U tóc 79k 0356326486</t>
  </si>
  <si>
    <t>Chốt giá sản phẩm</t>
  </si>
  <si>
    <t>.... Gọi chốt đơn vào buổi sáng 0989180330 mẫu lụa hoa nhí</t>
  </si>
  <si>
    <t>Chốt hoạ tiết</t>
  </si>
  <si>
    <t>.dung tích to ko em</t>
  </si>
  <si>
    <t>.lấy thêm 2 mẫu này nữa sốp ơi</t>
  </si>
  <si>
    <t>Chốt mua thêm</t>
  </si>
  <si>
    <t>Chốt mua lẻ</t>
  </si>
  <si>
    <t>.lên gót vuông cao 7phân ik cii</t>
  </si>
  <si>
    <t>Quan tâm sản phẩm Giày dép nam/nữ</t>
  </si>
  <si>
    <t>.the thuốc cua chi chỉ boi thôi a. Em thấy nhiều người dùng roi ko có hiệu quả nen ko tin tưởng lắm</t>
  </si>
  <si>
    <t>Hỏi công dụng</t>
  </si>
  <si>
    <t>Hỏi tác dụng phụ</t>
  </si>
  <si>
    <t>‘Em hiện tại 20 tuổi do em có nhuộm tóc nên tóc rụng nhiều bạn ạ</t>
  </si>
  <si>
    <t>Hỏi đối tượng sử dụng</t>
  </si>
  <si>
    <t>********** mấy kẹp tóc 39 k</t>
  </si>
  <si>
    <t>Quan tâm sản phẩm Phụ kiện thời trang</t>
  </si>
  <si>
    <t>********** ở vườn có bò tím thì lấy thêm cho e nhé</t>
  </si>
  <si>
    <t>*hoá đơn VAT ạ</t>
  </si>
  <si>
    <t>Yêu cầu xuất hoá đơn VAT</t>
  </si>
  <si>
    <t>*thời hạn bảo hành bao lâu</t>
  </si>
  <si>
    <t>Hỏi thời hạn bảo hành</t>
  </si>
  <si>
    <t>🥹 Dạ shop dễ thương quá em cảm ơn shop nhìu ạ 💖</t>
  </si>
  <si>
    <t>Đánh giá thái độ tốt</t>
  </si>
  <si>
    <t>🥹🥹🥹 e mua đôi 3 mà k dc giảm.</t>
  </si>
  <si>
    <t>Trả giá</t>
  </si>
  <si>
    <t>😂 ong shipper thân thiện</t>
  </si>
  <si>
    <t>Đánh giá thái độ nhân viên giao hàng tốt</t>
  </si>
  <si>
    <t>😿😿😿chứ có lúc gặp shipper nhiệt tình dã man lun</t>
  </si>
  <si>
    <t>￼ Em nên cho anh mấy cái họa tiết vì anh bận anh không có thời gian￼</t>
  </si>
  <si>
    <t>Hỏi hoạ tiết</t>
  </si>
  <si>
    <t>￼Em lên giày lười màu đen cho anh coi để anh chốt</t>
  </si>
  <si>
    <t>₫ổi cũng d. Mà nếu hoàn tiền ntn</t>
  </si>
  <si>
    <t>Hỏi chính sách hoàn tiền</t>
  </si>
  <si>
    <t>0 công suất bao nhiêu tấm pin như thế nào</t>
  </si>
  <si>
    <t>Hỏi công suất</t>
  </si>
  <si>
    <t>0,5 kg cá linh.0,5kg chốt đu đủ.1kg mắm lóc con.</t>
  </si>
  <si>
    <t>Chốt sản phẩm Nhu yếu phẩm</t>
  </si>
  <si>
    <t>Chốt khối lượng</t>
  </si>
  <si>
    <t>00. Cao 1m7 nặng 75kg</t>
  </si>
  <si>
    <t>01 bach dang p2 tân bình
  0935485658</t>
  </si>
  <si>
    <t>01 cặp Mazda cx5 2016 số 42 Nguyễn Công Trứ TDP 3 Thị Trấn Hương Khê, Hà Tĩnh. sđt 0965085765. Thử hàng Loris thanh toán nhé.</t>
  </si>
  <si>
    <t>Hỏi chính sách thử hàng</t>
  </si>
  <si>
    <t>01 e vừa chốt giày lười ạ e nhìn chưa rõ 😂😂😂</t>
  </si>
  <si>
    <t>Chốt sản phẩm Giày dép nam/nữ</t>
  </si>
  <si>
    <t>02 bao ký vừa</t>
  </si>
  <si>
    <t>0326152966. 1k</t>
  </si>
  <si>
    <t>0328630335</t>
  </si>
  <si>
    <t>0329096740 km 34 trường mầm non hướng hiệp, xã hướng hiệp, huyện đa k rông, tỉnh quảng trị</t>
  </si>
  <si>
    <t>0329490210 to10 ấp tân cang phường phước tân .biên hòa. đồng nai</t>
  </si>
  <si>
    <t>0329848546</t>
  </si>
  <si>
    <t>0332697616. Thôn2 long hiệp_ minh long_ quảng ngãi</t>
  </si>
  <si>
    <t>0333695777</t>
  </si>
  <si>
    <t>0334645718</t>
  </si>
  <si>
    <t>0334721023 vi giang tổ 2 thị trấn dak mâm krong nô dak nông</t>
  </si>
  <si>
    <t>0335242039 gửi về công ty may thị trấn bố hạ yên thế bắc giang</t>
  </si>
  <si>
    <t xml:space="preserve">Chốt địa chỉ công ty, cơ quan nhận hàng </t>
  </si>
  <si>
    <t>0336201406</t>
  </si>
  <si>
    <t>0343453913</t>
  </si>
  <si>
    <t>0345360448</t>
  </si>
  <si>
    <t>0346581897 kà nhảy đăk nông Ngọc Hồi Kon Tum</t>
  </si>
  <si>
    <t>0347535629</t>
  </si>
  <si>
    <t>0348199552 mỹ thắng ,phù Mỹ.bình định</t>
  </si>
  <si>
    <t>0349042221</t>
  </si>
  <si>
    <t>Thay đổi tên người nhận</t>
  </si>
  <si>
    <t>0354480734</t>
  </si>
  <si>
    <t>0356666766</t>
  </si>
  <si>
    <t>0357205754 c đổi số điện thoại này giúp e nha</t>
  </si>
  <si>
    <t>Thay đổi SĐT nhận hàng</t>
  </si>
  <si>
    <t>0357764791</t>
  </si>
  <si>
    <t>0359186601 ạ</t>
  </si>
  <si>
    <t>0363042683</t>
  </si>
  <si>
    <t>0364075761.tổ 6 .kp7A.long bình.BHĐN.</t>
  </si>
  <si>
    <t>0365454199</t>
  </si>
  <si>
    <t>0365596816/25</t>
  </si>
  <si>
    <t>0366382444</t>
  </si>
  <si>
    <t>0366477338</t>
  </si>
  <si>
    <t>0366712487</t>
  </si>
  <si>
    <t>0367130279 ủ tóc kèm quà</t>
  </si>
  <si>
    <t>Chốt sản phẩm Chăm sóc tóc</t>
  </si>
  <si>
    <t>0367202606</t>
  </si>
  <si>
    <t>0367247123 mã 31</t>
  </si>
  <si>
    <t>0367799166 đc. Cty inox taeyang khu công nghiệp phố nối A.Trưng trắc văn lâm hưng yên</t>
  </si>
  <si>
    <t>0368117317 thon 1 đại Lào tp bảo Lộc</t>
  </si>
  <si>
    <t>0368787267 thôn 3 xã Quảng Tín huyện đắk R'Lấp tỉnh đắk nông</t>
  </si>
  <si>
    <t>0369555995</t>
  </si>
  <si>
    <t>0372223026/60</t>
  </si>
  <si>
    <t>0372708387 gửi về công ty cổ phần may hải anh khu công nghiệp bá đông bình minh bình Giang Hải Dương</t>
  </si>
  <si>
    <t>0375318299 . Đỏ đo</t>
  </si>
  <si>
    <t>Chốt màu sắc</t>
  </si>
  <si>
    <t>0377183855,ấp an hòa xã an thới,huyện mỏ cày nam,tỉnh bến tre.</t>
  </si>
  <si>
    <t>0377951012</t>
  </si>
  <si>
    <t>0378384575 ấp Mỹ quí xã hiệp mỹ tây huyện Cầu ngang tỉnh trà vinh số nhà 792</t>
  </si>
  <si>
    <t>0378594504</t>
  </si>
  <si>
    <t>0378996203
  Đầu cầu kim xuyên xã vụ Quang đoan Hùng Phú Thọ</t>
  </si>
  <si>
    <t>0379626841</t>
  </si>
  <si>
    <t>0383562250 2b tay dài</t>
  </si>
  <si>
    <t>Chốt sản phẩm Quần áo nam/nữ</t>
  </si>
  <si>
    <t>0384663754.ap long hòa.xã long an. Tân châu.an giang</t>
  </si>
  <si>
    <t>0384805534 nhẫn hoa đen 85k</t>
  </si>
  <si>
    <t>Chốt sản phẩm Phụ kiện thời trang</t>
  </si>
  <si>
    <t>0385016642 tổ10 hưng thạnh cần thạnh cần giờ tphcm hoa lê 20 gói</t>
  </si>
  <si>
    <t>0385152378 Viettel
  Chung cư a1 số 151 Nguyễn Đức Cảnh, Phường Tương Mai, Quận Hoàng Mai, Hà Nội</t>
  </si>
  <si>
    <t>0386242518</t>
  </si>
  <si>
    <t>0387748158
  Hớt tóc Thành Đô. 85 ấp 2 nguyễn văn tạo. Long Thới. Nhà bè. Tphcm</t>
  </si>
  <si>
    <t>0387854629</t>
  </si>
  <si>
    <t>0387905924</t>
  </si>
  <si>
    <t>0388 499859. Kim cuong 70</t>
  </si>
  <si>
    <t>Chốt sản phẩm thời trang khác</t>
  </si>
  <si>
    <t>Chốt kích cỡ</t>
  </si>
  <si>
    <t>0388628502 tiệm tóc quyên bãi ngang bình lập cam lập cam ranh khánh hòa nhớ đổi địa chỉ e nhoa</t>
  </si>
  <si>
    <t>039 419 1550 Tôi muốn mua các vị Loan Trái Cây</t>
  </si>
  <si>
    <t>0393752450</t>
  </si>
  <si>
    <t>0394704148 xóm 3 nghi ân , thành phố vinh , nghê an</t>
  </si>
  <si>
    <t>0394889468 đoài thôn yên dương hà trung thanh hóa</t>
  </si>
  <si>
    <t>0396140584</t>
  </si>
  <si>
    <t>0396627699 loa 2mích 120k dg ichchento 45k 2chai,1máy sấy, túi bạt 20k 2c ,hấp tóc 35k</t>
  </si>
  <si>
    <t>0396627699loa 2mích 120k dg ichchento 45k 2chai,1máy sấy, túi bạt 20k 2c ,hấp tóc 35k</t>
  </si>
  <si>
    <t>0398204839</t>
  </si>
  <si>
    <t>0399029890 huỳnh lê 
  Địa chỉ 705 Nguyễn Văn Tạo Ấp 1 Xã Long Thới Huyện nhà bè tphcm</t>
  </si>
  <si>
    <t>0399035555</t>
  </si>
  <si>
    <t>0399161008</t>
  </si>
  <si>
    <t>0399312926</t>
  </si>
  <si>
    <t>05 gộp đơn 3,9</t>
  </si>
  <si>
    <t>Chốt gom đơn/Gom hàng</t>
  </si>
  <si>
    <t>0662282536 si rum cang bong 50k tóc nâu 50k sua mặt vi mine tay bao chết 39k chống nắng b5</t>
  </si>
  <si>
    <t>Chốt sản phẩm Chăm sóc da mặt</t>
  </si>
  <si>
    <t>07 cao bá quát.thị trấn hồ xá .vinh linh.quảng trị .trung tâm môi trương đô thị .1 bộ .anh hải</t>
  </si>
  <si>
    <t>0704820459 Cty tóc giả kcn thành thành công an hòa trảng bàng Tây ninh</t>
  </si>
  <si>
    <t>0705133889</t>
  </si>
  <si>
    <t>0705684439</t>
  </si>
  <si>
    <t>0707307587. Đèn bắt muỗi 29k. Túi bu 2c/40k. Hộp nhan muoi 3c/19k. Keo 2mat 2c/20k.. cột tóc 5c/9k. Xa bong lưu 4c/20k. Cặp dâu gọi 25k .xịt chuột 39k. Kính chủ H 30k. Lấy mau xanh. 4mieng rửa chén 10k. Sap thơm 30k lấy 2hop. Ke nhà tắm 25k. Dương mới vaslin 10k/2hu. Sửa tắm siêu thơm 20k. Lấy 2hop. Bởi tri 10k.</t>
  </si>
  <si>
    <t>0707635768
  Mih tên Thảo</t>
  </si>
  <si>
    <t>073 Sizes 0799457445</t>
  </si>
  <si>
    <t>0765838990 đổi màu đỏ lấy màu đen nha</t>
  </si>
  <si>
    <t>Thay đổi màu sắc</t>
  </si>
  <si>
    <t>0777327616</t>
  </si>
  <si>
    <t>0777642131 Tphcm quận bình tân 84/16/9/1 khu phố 7 đường tây lân 1 common 330k Ship 40k Tc 370k</t>
  </si>
  <si>
    <t>0782033332 lay 4 bo</t>
  </si>
  <si>
    <t>0787328438</t>
  </si>
  <si>
    <t>0791140629</t>
  </si>
  <si>
    <t>0792521676 á chị</t>
  </si>
  <si>
    <t>0794346717 số nhà 182 17 ấp phú thạnh xã tân phú thanh châu thành a hâu giang chi lấy thêm1 chai dưỡng móng nữa nhe em</t>
  </si>
  <si>
    <t>Chốt sản phẩm Tắm và chăm sóc cơ thể</t>
  </si>
  <si>
    <t>0799197651</t>
  </si>
  <si>
    <t>0814843188 thôn thanh liêm xã trung hoa huyện minh hoa tính Quảng Bình</t>
  </si>
  <si>
    <t>0819969686</t>
  </si>
  <si>
    <t>082 799 2727 gửi về công ty Yên Đức Lâm khu công nghiệp Mỹ Trung huyện Mỹ Lộc tỉnh Nam Định Mình nặng 61 kg cao 1 m 58</t>
  </si>
  <si>
    <t>0823059241 , tiệm tóc phi lê</t>
  </si>
  <si>
    <t>0824986113</t>
  </si>
  <si>
    <t>0829557499/ hố xê nữa ký</t>
  </si>
  <si>
    <t>0829890397 gom đơn cho em mha chi em nt 3ao</t>
  </si>
  <si>
    <t>0832295678
  Anh tiến
  Công ty bến bãi Cửu Long 
  Tổ 1 an trì hùng vương Hồng bàng , Hải Phòng 
  Note giúp mình cho kiểm tra lắp thử khi nhận hàng nhé
  Cho mình 1 bộ xe fadil và 1 bộ xe xpander 2020</t>
  </si>
  <si>
    <t>0833127771 sdt họ tên ngọc ngà đchi ấp phước tân xã mong thọ b tỉnh kiên giang huyện châu thành</t>
  </si>
  <si>
    <t>0865457234</t>
  </si>
  <si>
    <t>0866813899</t>
  </si>
  <si>
    <t>0867728675</t>
  </si>
  <si>
    <t>0869519421.lê văn hồng.363/52 nguyễn trãi.phường quảng phú tp qngai.nếu k giảm thì hoàn tiền bằng cách nào ạ.</t>
  </si>
  <si>
    <t>0869729832</t>
  </si>
  <si>
    <t>0903804446</t>
  </si>
  <si>
    <t>0906340153</t>
  </si>
  <si>
    <t>0906662594 sz L sốc6</t>
  </si>
  <si>
    <t>0906882668
  Nhu ý 
  A50 Tổ2 Khu Phố 7 Phường thống nhất Thành Phố Biên Hòa Tỉnh Đồng Nai</t>
  </si>
  <si>
    <t>0907520839</t>
  </si>
  <si>
    <t>0908434910</t>
  </si>
  <si>
    <t>0909282277 đông</t>
  </si>
  <si>
    <t>0909379328</t>
  </si>
  <si>
    <t>0909690840</t>
  </si>
  <si>
    <t>0909998829</t>
  </si>
  <si>
    <t>091 457 4234</t>
  </si>
  <si>
    <t>0912311008</t>
  </si>
  <si>
    <t>0912351456 Khương khớp tê bi ch tay</t>
  </si>
  <si>
    <t>0913436866. B 10</t>
  </si>
  <si>
    <t>0913901384 chú Long. Đc: 106b lý thái tổ p1q10. tpHCM. 2cây giá 280.000₫ nha.</t>
  </si>
  <si>
    <t>0915109709 
  22 23 ta uyen phuong 1 thanh pho ca mau</t>
  </si>
  <si>
    <t>0915109709 22 23 ta uyen phuong 1 thanh pho ca mau</t>
  </si>
  <si>
    <t>0915189022</t>
  </si>
  <si>
    <t>0915694691</t>
  </si>
  <si>
    <t>0918118212. Số 6 ngõ 466/9 ngô gia tự, đức giang,long biên, hà nội.</t>
  </si>
  <si>
    <t>0918409436 , 409/36 Tân Hòa Đông ,Bình trị Đông , Bình Tân ,Tp HCM</t>
  </si>
  <si>
    <t>0918544466 L Siêu lỗ 4</t>
  </si>
  <si>
    <t>0919464065c1cdkm250</t>
  </si>
  <si>
    <t>0919766147 cắt tóc Hà đức thắng đức mạnh đak mik Đăk nông</t>
  </si>
  <si>
    <t>0921489357</t>
  </si>
  <si>
    <t>0931897011</t>
  </si>
  <si>
    <t>0932669731 tim</t>
  </si>
  <si>
    <t>0932906954</t>
  </si>
  <si>
    <t>0933337933 thúy</t>
  </si>
  <si>
    <t>0933846344</t>
  </si>
  <si>
    <t>0934267578. Trần thị thanh hiền, Đài Truyền hình Hàm Tân, Tân Nghĩa, Hàm Tân, Bình Thuận</t>
  </si>
  <si>
    <t>0934769297</t>
  </si>
  <si>
    <t>0935184185</t>
  </si>
  <si>
    <t>0935406670</t>
  </si>
  <si>
    <t>0936022986
  Thơm Vũ , Số nhà 27, tổ 13, khu 2, Giếng Đáy, Hạ Long, Q.Ninh</t>
  </si>
  <si>
    <t>0936070979 nhé</t>
  </si>
  <si>
    <t>0936227878</t>
  </si>
  <si>
    <t>0937572774</t>
  </si>
  <si>
    <t>0937965603 dt tư vấn và báo giá e chốt nhen e mua thêm lăn khử mùi nữa</t>
  </si>
  <si>
    <t>0938 044 345 (Long) - Xã Phước Thái, Huyện Long Thành, Đồng Nai.
  Lưu ý : Hẻm Ốc Sơn (đối diện chợ mới phước thái), Gần tiệm hớt tóc Finn (Hiền).</t>
  </si>
  <si>
    <t>0939859579</t>
  </si>
  <si>
    <t>0941662216 đúng ko em</t>
  </si>
  <si>
    <t>0943143939. K71 và B 618 em nhé . 183/4 phạm văn Đồng Tp Buôn ma thuột</t>
  </si>
  <si>
    <t>0944367499</t>
  </si>
  <si>
    <t>0945163920</t>
  </si>
  <si>
    <t>0946451879</t>
  </si>
  <si>
    <t>0949107890.ấp nguyễn quyền xã viên an ngọc hiển cà mau</t>
  </si>
  <si>
    <t>0949489676</t>
  </si>
  <si>
    <t>0949986635</t>
  </si>
  <si>
    <t>096/140 k</t>
  </si>
  <si>
    <t>0962274314</t>
  </si>
  <si>
    <t>0963692884
  Salong tóc nhi hoàng đội 1 quảng ngạn .quảng điền huế</t>
  </si>
  <si>
    <t>0964 136 929</t>
  </si>
  <si>
    <t>0964195483/</t>
  </si>
  <si>
    <t>0965851790 lấy 2 kg khô cá dứa cắt khúc</t>
  </si>
  <si>
    <t>Chốt sản phẩm Đồ ăn vặt</t>
  </si>
  <si>
    <t>0965917139
 Shop đổi lại sđt này giúp em với ạ</t>
  </si>
  <si>
    <t>0966341360 rạch bắp an tây bến cát bd</t>
  </si>
  <si>
    <t>0969022885
  Lang mít chép iao iagrai gia lai</t>
  </si>
  <si>
    <t>0969369192</t>
  </si>
  <si>
    <t>097 63399 59 địa chỉ 07 Phạm Ngọc Thạch phường Lộc Sơn thành phố Bảo Lộc tỉnh Lâm Đồng</t>
  </si>
  <si>
    <t>0971466375</t>
  </si>
  <si>
    <t>0972233302</t>
  </si>
  <si>
    <t>0972833792. 2 bộ</t>
  </si>
  <si>
    <t>0974272254</t>
  </si>
  <si>
    <t>0974427839/ 242</t>
  </si>
  <si>
    <t>0975215349. Hẻm 847 đường đồng khởi kp9 tân phong biên hòa đồng khởi</t>
  </si>
  <si>
    <t>0975522934. Khu phố 5_ Tân Hòa _ Biên Hòa _ Đồng nai. Tổng hết bnhieu vậy ạ?</t>
  </si>
  <si>
    <t>Tổng hóa đơn</t>
  </si>
  <si>
    <t>0975945803</t>
  </si>
  <si>
    <t>0976 320 180
  Thôn thành thượng, xã thiệu thành , huyện thiệu hóa , tỉnh thanh hóa</t>
  </si>
  <si>
    <t>0976616652 gộp đơn lúc chiều</t>
  </si>
  <si>
    <t>0976913955 quà 12size S</t>
  </si>
  <si>
    <t>0977323235 giao 353/5 quang trung p10 gò vấp</t>
  </si>
  <si>
    <t>0977412334-SN12 ngõ 112, Lê Duy Điếm, Đại Nài, TP Hà Tĩnh</t>
  </si>
  <si>
    <t>0977949850</t>
  </si>
  <si>
    <t>0978906656</t>
  </si>
  <si>
    <t>0979481637</t>
  </si>
  <si>
    <t>0979845983</t>
  </si>
  <si>
    <t>0979921628  gửi về công ty may đăng anh chân  Lý Lý nhân  ha nam.</t>
  </si>
  <si>
    <t>0982151301 số này ạ</t>
  </si>
  <si>
    <t>0982739857</t>
  </si>
  <si>
    <t>0983127227</t>
  </si>
  <si>
    <t>0983541802</t>
  </si>
  <si>
    <t>0983739372, 104 VU XUÂN THI?U, P.SÀI Ð?NG, Q.LONG BIÊN, TP. HÀ N?I</t>
  </si>
  <si>
    <t>0983890601</t>
  </si>
  <si>
    <t>0984192163 gộp đơn với Nguyễn Hà nhé</t>
  </si>
  <si>
    <t>0984507594 Ý Ủ tóc =1_69k</t>
  </si>
  <si>
    <t>0985588030</t>
  </si>
  <si>
    <t>0986032309</t>
  </si>
  <si>
    <t>0986803372</t>
  </si>
  <si>
    <t>0987531189</t>
  </si>
  <si>
    <t>0987691997</t>
  </si>
  <si>
    <t>0988 572 542</t>
  </si>
  <si>
    <t>0988329876 số 202 trung kính,phường yên hòa,quận cầu giấy,hà nội</t>
  </si>
  <si>
    <t>0988345753</t>
  </si>
  <si>
    <t>0989147568 nhé</t>
  </si>
  <si>
    <t>0989685340</t>
  </si>
  <si>
    <t>0k chị lấy thêm sau</t>
  </si>
  <si>
    <t>1 /11 f ấp tiền lân bà điểm hóc môn Sài Gòn</t>
  </si>
  <si>
    <t>1 A69, 1A71</t>
  </si>
  <si>
    <t>Chốt mã sản phẩm</t>
  </si>
  <si>
    <t>1 a95 xám khói</t>
  </si>
  <si>
    <t>1 áo</t>
  </si>
  <si>
    <t>1 áo 248</t>
  </si>
  <si>
    <t>1 áo 35 hả</t>
  </si>
  <si>
    <t>1 áo 499k miễn ship ạ</t>
  </si>
  <si>
    <t>1 áo bố 1 váy Mẹ 2 vây con</t>
  </si>
  <si>
    <t>1 áo Hoa cam</t>
  </si>
  <si>
    <t>1 áo thổ cẩm 1 bộ mả 439. SĐT 0326667274 Lê Thị cà</t>
  </si>
  <si>
    <t>1 áo xanh sz của tui nữa</t>
  </si>
  <si>
    <t>1 ấm siêu tốc thủy tinh</t>
  </si>
  <si>
    <t>Chốt sản phẩm Đồ dùng nhà bếp và hộp đựng thực phẩm</t>
  </si>
  <si>
    <t>1 bánh kem size 16 mình lấy tầm 10h sáng ạ, nội dung “HappyBirthday Tuệ Lâm”</t>
  </si>
  <si>
    <t>Chốt sản phẩm Các loại bánh</t>
  </si>
  <si>
    <t>1 bánh trág sa tế</t>
  </si>
  <si>
    <t>Chốt sản phẩm Đồ uống</t>
  </si>
  <si>
    <t>1 bánh tráng gao lứt</t>
  </si>
  <si>
    <t>1 bánh tráng trộn khô gà</t>
  </si>
  <si>
    <t>1 bánh tráng xì ke</t>
  </si>
  <si>
    <t>1 bich bánh tráng muối tắc</t>
  </si>
  <si>
    <t>1 bịch bvs mama 0938623156</t>
  </si>
  <si>
    <t>Chốt sản phẩm Chăm sóc cá nhân</t>
  </si>
  <si>
    <t>1 bịch tã quần size XL</t>
  </si>
  <si>
    <t>Chốt sản phẩm Tã &amp; bô em bé</t>
  </si>
  <si>
    <t>1 bịch ủ tóc 80k</t>
  </si>
  <si>
    <t>1 bích u tóc don đơn 0333419581</t>
  </si>
  <si>
    <t>1 bình sữa gấu to+ mua thêm 3 núm ti</t>
  </si>
  <si>
    <t>1 bình sữa lọt lòng</t>
  </si>
  <si>
    <t>1 bộ
  Hẻm số 4 , Đường bờ đế, phước lý cần giuộc Long An
  Tiệm tóc mỹ linh</t>
  </si>
  <si>
    <t>1 bộ 350 dc không minh lấy 3 bộ luôn</t>
  </si>
  <si>
    <t>1 bộ b09</t>
  </si>
  <si>
    <t>1 bộ cao 1m65 mang giày cao gót 9cm có lấy thêm vải không shop</t>
  </si>
  <si>
    <t>1 bộ cờ lê bn thế</t>
  </si>
  <si>
    <t>Quan tâm sản phẩm Dụng cụ sửa chữa ô tô, xe máy</t>
  </si>
  <si>
    <t>1 bộ dài C2</t>
  </si>
  <si>
    <t>1 bộ dài gấu nổi</t>
  </si>
  <si>
    <t>1 bộ daig C3</t>
  </si>
  <si>
    <t>1 bộ koromi ạ</t>
  </si>
  <si>
    <t>1 bộ là 1dây và 1bàn xoay ak shop</t>
  </si>
  <si>
    <t>1 bộ làm thử đạt thì mình mua thêm nhé</t>
  </si>
  <si>
    <t>1 bộ lập thể hồng nha shop ơi</t>
  </si>
  <si>
    <t>1 bộ mấy gói mà giảm đc cỡ mấy kí á</t>
  </si>
  <si>
    <t>1 bộ miễn síp ko em 🤣</t>
  </si>
  <si>
    <t>Hỏi phí ship</t>
  </si>
  <si>
    <t>1 bộ sđt: 0346710958. Đ/c: Đông hồng- Vĩnh an - Vĩnh bảo - Hải phòng.</t>
  </si>
  <si>
    <t>1 bôm xe</t>
  </si>
  <si>
    <t>1 c 99k miễn ship thì lấy</t>
  </si>
  <si>
    <t>1 c xám 3c sọc</t>
  </si>
  <si>
    <t>1 cái 190k gồm những j shop</t>
  </si>
  <si>
    <t>Hỏi thành phần</t>
  </si>
  <si>
    <t>1 cái bích mặc 70k</t>
  </si>
  <si>
    <t>1 cái combo 211</t>
  </si>
  <si>
    <t>Chốt mua combo</t>
  </si>
  <si>
    <t>1 cái vải đẹp khác với vải bao tải hoặc mặc 1 lần rui vứt 🥶</t>
  </si>
  <si>
    <t>Khiếu nại độ bền sản phẩm</t>
  </si>
  <si>
    <t>1 cái zai m màu đen</t>
  </si>
  <si>
    <t>1 cao râu ,1 cơm điện ghé lấy 0973650207</t>
  </si>
  <si>
    <t>1 cây 3 vàng ,3 đỏ 55k.(gộp đơn ).</t>
  </si>
  <si>
    <t>1 cây bao nhiêu vị shop</t>
  </si>
  <si>
    <t>Hỏi hương vị</t>
  </si>
  <si>
    <t>1 cây bò</t>
  </si>
  <si>
    <t>Hỏi số lượng</t>
  </si>
  <si>
    <t>1 cây dung tích bao nhiêu ạ</t>
  </si>
  <si>
    <t>1 cây lau nhà xanh Ngọc</t>
  </si>
  <si>
    <t>1 cây sim thịt 15 gộp đơn</t>
  </si>
  <si>
    <t>1 cây yaya thái 49k gom đơn nha ad</t>
  </si>
  <si>
    <t>Chốt sản phẩm Ngoài trời &amp; Sân vườn</t>
  </si>
  <si>
    <t>1 Chai bao nhiêu thể tích vậy ?</t>
  </si>
  <si>
    <t>1 chai bọ trĩ đó dung tích là bao nhiêu ml</t>
  </si>
  <si>
    <t>1 chai có dc miễn ship k</t>
  </si>
  <si>
    <t>1 chai dung dịch , 1 chai xả tóc 0382316977</t>
  </si>
  <si>
    <t>1 chai dung tích bao nhiêu vậy ạk</t>
  </si>
  <si>
    <t>1 chai xịt dưỡng tóc , và 1 lọ đốt mỡ 620 k, 1 chai sữa tắm250 k/ 0905488266</t>
  </si>
  <si>
    <t>1 chảo chống dính tổ ông</t>
  </si>
  <si>
    <t>1 chay vươn tóc</t>
  </si>
  <si>
    <t>1 chậu 3 v, 3 đỏ 55k, gộp đơn</t>
  </si>
  <si>
    <t>1 chiếc bnhiêu vậy shop có đc miễn phí ship k ạ</t>
  </si>
  <si>
    <t>1 chiếc máy 80 lít</t>
  </si>
  <si>
    <t>1 chiếc nhé, miễn phí vận chuyển à.</t>
  </si>
  <si>
    <t>1 chiếc vario như vậy giá bao nhiêu</t>
  </si>
  <si>
    <t>Trả góp</t>
  </si>
  <si>
    <t>1 chuối, 1 bàng 2 hp nha</t>
  </si>
  <si>
    <t>1 cọ bình sữa silicon+ 1 chai nước rửa bình</t>
  </si>
  <si>
    <t>1 có sz m, s ko c</t>
  </si>
  <si>
    <t>1 con khô cá dứa hút chân không, c lấy con nào nhỏ nhỏ cho em nha</t>
  </si>
  <si>
    <t>1 cuộn nhiêu mét</t>
  </si>
  <si>
    <t>Hỏi kích thước</t>
  </si>
  <si>
    <t>1 dầu gội kích mọc tóc</t>
  </si>
  <si>
    <t>1 dầu gội rụng tóc 165 k</t>
  </si>
  <si>
    <t>1 dây và tặng 1 bàn xoay fai kg shop.</t>
  </si>
  <si>
    <t>1 ddvs 170k</t>
  </si>
  <si>
    <t>1 dồi sụn</t>
  </si>
  <si>
    <t>Chốt sản phẩm Đồ chế biến sẵn</t>
  </si>
  <si>
    <t>1 dung tích hay có dung tích lớn hơn ko e</t>
  </si>
  <si>
    <t>1 dưỡng đêm 100 k gộp đơn nghe em</t>
  </si>
  <si>
    <t>1 dưỡng my, 1 serum chống rụng tóc và kích thích mọc tóc. 1 dung dịch vệ sinh. 1 son dưỡng (40K).</t>
  </si>
  <si>
    <t>1 dưỡng tóc</t>
  </si>
  <si>
    <t>1 dưỡng tóc 205</t>
  </si>
  <si>
    <t>1 đậu xanh 1 dừa sửa 1 hũ mực hấp nước dừa nữa ký khô cá dứa lấy nạc khỏi gọi đi luôn được phi Síp hả em</t>
  </si>
  <si>
    <t>1 Đèn Mắt Ngọc 2000W, VỎ NHÔM ĐÚC = 599K + Miễn ship</t>
  </si>
  <si>
    <t>Chốt sản phẩm Đèn</t>
  </si>
  <si>
    <t>1 đen thôi</t>
  </si>
  <si>
    <t>¹ đối 14 sang 05 cỡ 43 sop nhé</t>
  </si>
  <si>
    <t>Thay đổi kích cỡ</t>
  </si>
  <si>
    <t>1 đôi 41 như màu như hình quảng cáo
  Cường-0969964852
  Thôn Gia Kè, xã Hòa Phú, huyện Chiêm Hóa, tỉnh Tuyên Quang</t>
  </si>
  <si>
    <t>1 đôi màu đỏ 1 đôi màu đen nha shop</t>
  </si>
  <si>
    <t>1 đôi miễn ship. Vậy mua 2 đôi có giảm giá k shop</t>
  </si>
  <si>
    <t>Hỏi khuyến mãi theo số lượng</t>
  </si>
  <si>
    <t>1 đốt mỡ 1 xịt dưỡng tóc</t>
  </si>
  <si>
    <t>1 gói detox 5 viên xổ mỡ thì mình sử dụng khi nào shop</t>
  </si>
  <si>
    <t>Hỏi thời gian sử dụng</t>
  </si>
  <si>
    <t>1 gói dung tích bao nhiêu</t>
  </si>
  <si>
    <t>1 gói pha vs bao nhiêu nước. Uống 1 ngày mấy lần vậy ạ</t>
  </si>
  <si>
    <t>Hỏi tần suất sử dụng</t>
  </si>
  <si>
    <t>1 gói thuốc có mấy vị</t>
  </si>
  <si>
    <t>1 gói trà bao nhiêu vị</t>
  </si>
  <si>
    <t>1 Gối chữ U</t>
  </si>
  <si>
    <t>1 hoán long gộp đơn130</t>
  </si>
  <si>
    <t>1 hộp , đc tổ 28 khu phố Phước kiểng Thị trấn hiệp phước nhơn trạch Đồng Nai.0913654668</t>
  </si>
  <si>
    <t>1 hộp bao nhiêu gói? Uống ngày mấy lần?</t>
  </si>
  <si>
    <t>1 hộp cột tóc bé</t>
  </si>
  <si>
    <t>1 hộp giảm cân, 2 hộp tóc bạc</t>
  </si>
  <si>
    <t>1 hộp sữa colosbaby 1+ và 1 bịch tã quần booby size L 0383131730.c lấy nón bh bé gái nha</t>
  </si>
  <si>
    <t>1 hộp tầm 5v, 2 hộp kia tầm chục viên. C ra bưu điện gửi lại. E hoàn tiền cho c nhé. Chán ghê</t>
  </si>
  <si>
    <t>Yêu cầu hoàn tiền</t>
  </si>
  <si>
    <t>1 hộp thì có mấy vị?</t>
  </si>
  <si>
    <t>1 hộp uống 1 tháng hả uống hay nhay vậy em lần mấy viên ngày mấy lần vậy</t>
  </si>
  <si>
    <t>1 hộp vị dâu nữa shop</t>
  </si>
  <si>
    <t>1 hu bao nhieu viên</t>
  </si>
  <si>
    <t>1 hũ ruốc</t>
  </si>
  <si>
    <t>1 hủ xã tóc 49k</t>
  </si>
  <si>
    <t>1 kcn ALLIE 
  1 kem sẹo 
  2 lọ trị rụng tóc
  0899277898</t>
  </si>
  <si>
    <t>1 kem nền.15k.1se khít 19k.1 chì phẩy sợi.1 kẻ mắt nước.1 chì xé.3 miếng cước chùi nồi 10k.1 phấn nước sunisa 35k.chốt khỏi gọi.gởi địa chỉ củ cho chị.0844.538.779.</t>
  </si>
  <si>
    <t>Chốt sản phẩm Trang điểm</t>
  </si>
  <si>
    <t>1 kéo 1 cọ 1 cọ má hồng</t>
  </si>
  <si>
    <t>Chốt sản phẩm Dụng cụ làm đẹp</t>
  </si>
  <si>
    <t>Chốt sản phẩm Dụng cụ &amp; Thiết bị tiện ích</t>
  </si>
  <si>
    <t>1 kẹp xoăn lơi và 1 mái thưa</t>
  </si>
  <si>
    <t>1 kệ điện thoại e lấy màu đen nha chị</t>
  </si>
  <si>
    <t>Chốt sản phẩm Điện thoại và Phụ kiện</t>
  </si>
  <si>
    <t>1 kg mực 930 ,1 kg khô cá dứa , 0,5 kg cá đù .Chị ko lấy nem</t>
  </si>
  <si>
    <t>Chốt sản phẩm Thực phẩm tươi sống &amp; đông lạnh</t>
  </si>
  <si>
    <t>1 kg xúc xích /2 chai nước mắm 29k/ sét hướng dương 39k/  nui bịch15k lấy 10 bịch , việt quốc / bánh trâng 33k 0909362432</t>
  </si>
  <si>
    <t>1 khăn lau tóc - 1 kéo - Lược 2 loại</t>
  </si>
  <si>
    <t>1 khăn tắm hộp</t>
  </si>
  <si>
    <t>1 khoác đang mặc 180k</t>
  </si>
  <si>
    <t>1 khô héo gộp đơn</t>
  </si>
  <si>
    <t>1 khối đang có thể tích bao nhiêu nhỉ</t>
  </si>
  <si>
    <t>1 khử mùi lh</t>
  </si>
  <si>
    <t>Chốt sản phẩm Dụng cụ sửa chữa ô tô, xe máy</t>
  </si>
  <si>
    <t>1 kí lạp xưởng</t>
  </si>
  <si>
    <t>1 kí xúc xích 0865312276</t>
  </si>
  <si>
    <t>1 kính bảo hộ 15k</t>
  </si>
  <si>
    <t>1 kính cường lực chống nhìn trộm + 1 bao da có ví dc giảm chút k</t>
  </si>
  <si>
    <t>Quan tâm sản phẩm Điện thoại và Phụ kiện</t>
  </si>
  <si>
    <t>1 kịp mitki ,1 cột tóc hồng</t>
  </si>
  <si>
    <t>1 là màu xấu hơn hình</t>
  </si>
  <si>
    <t>1 là màu xấu hơn hình
2 là vải thô cứng</t>
  </si>
  <si>
    <t>Khiếu nại màu sắc sản phẩm</t>
  </si>
  <si>
    <t>1 lấy 1 óc chó, 1 hạnh nhân, 1 thịt hộp, 1 cốt hầm bò</t>
  </si>
  <si>
    <t>1 lấy cái cặp đen 149 038 709 3702</t>
  </si>
  <si>
    <t>1 liệu trình bao nhiêu hủ ạ</t>
  </si>
  <si>
    <t>1 lọ dung tích bao nhiêu</t>
  </si>
  <si>
    <t>1 lọ dung tích bao nhiêu vậy shop</t>
  </si>
  <si>
    <t>1 lọ đấy dùng ntn e, ngày mấy lần</t>
  </si>
  <si>
    <t>1 lọ nặng nguyên sản phẩm nặng bao nhiêu gam</t>
  </si>
  <si>
    <t>Hỏi cân nặng</t>
  </si>
  <si>
    <t>1 lọ tặng 1 ạ bạn. Giá 195 dung tích bao nhiêu vậy ạ</t>
  </si>
  <si>
    <t>1 lòng bàn 5 tần</t>
  </si>
  <si>
    <t>1 ly trà sữa tt không thạch size L</t>
  </si>
  <si>
    <t>1 mã 217 nhé shop</t>
  </si>
  <si>
    <t>1 mascara 0767304386</t>
  </si>
  <si>
    <t>1 may duổi bản nhỏ 
  Ngân gọi đầu 
  275A phạm ngũ lão quận 1 
  Sdt 0348663227</t>
  </si>
  <si>
    <t>1 Máy xay sữa hạt mini Steba Vegan-Drink-Maker VDM2 Hot&amp;Cold, màu trắng (600ml) sale 2.700.000</t>
  </si>
  <si>
    <t>Chốt sản phẩm Thiết bị điện gia dụng</t>
  </si>
  <si>
    <t>1 mẩu tóc thẳng nửa ạ</t>
  </si>
  <si>
    <t>1 mét 50 
  Nặng 56 cân</t>
  </si>
  <si>
    <t>1 miệng k lấy mèo thần tài thì dc tag kinh cường lực chống nhìn trộm k</t>
  </si>
  <si>
    <t>1 mũ màu đỏ liêu thượng, đồng phong, nho quan, Ninh Bình 0943536425</t>
  </si>
  <si>
    <t>1 mũ số 50</t>
  </si>
  <si>
    <t>1 nắp đậy lưu trữ hegen màu xám</t>
  </si>
  <si>
    <t>1 ngày mấy lần ạ!</t>
  </si>
  <si>
    <t>1 ngày mấy lần bội</t>
  </si>
  <si>
    <t>1 ngọc trai đen</t>
  </si>
  <si>
    <t>1 nhẫn ni8 99k</t>
  </si>
  <si>
    <t>1 nươc giặt 69k gộp đơn .0908718458</t>
  </si>
  <si>
    <t>1 quần da 60kg 0352549328</t>
  </si>
  <si>
    <t>1 sản phẩm nặng bn kg vậy b?</t>
  </si>
  <si>
    <t>1 sào 10 thì hết bao nhiêu giống ạ và chỉ Em cách làm gian dua ạ</t>
  </si>
  <si>
    <t>Hỏi quy trình/ Công thức chế biến</t>
  </si>
  <si>
    <t>1 sét khăn xô 3 lớp</t>
  </si>
  <si>
    <t>1 sét mũ kèm tay chân</t>
  </si>
  <si>
    <t>1 set say toi</t>
  </si>
  <si>
    <t>1 số 41 và 1 số 42</t>
  </si>
  <si>
    <t>1 sp khối lượng bao nhiêu gram shop?</t>
  </si>
  <si>
    <t>1 sp trọng lượng bao nhiêu ạ</t>
  </si>
  <si>
    <t>1 srm tía tô + 1 ủ tóc +1 kem đánh răng nhật + 1 chai mặt nạ vàng 24k 0868766077 có miễn ship ko chị iu</t>
  </si>
  <si>
    <t>Chốt sản phẩm Vệ sinh răng miệng</t>
  </si>
  <si>
    <t>1 sữa rửa mặt nữa chị chốt chung hồi nãy</t>
  </si>
  <si>
    <t>1 sữa tắm 
  1 dưỡng tóc nha Ch Nhung</t>
  </si>
  <si>
    <t>1 sửa với một chai dưỡng tóc</t>
  </si>
  <si>
    <t>1 thỏi bao nhiêu vị</t>
  </si>
  <si>
    <t>1 thùng bánh và 1 ủ tóc 80k</t>
  </si>
  <si>
    <t>1 thùng nước giặt, một xả tóc</t>
  </si>
  <si>
    <t>1 tra để tóc hoa quả sấy bnhiu bịch nhỏ ạ</t>
  </si>
  <si>
    <t>1 trắng 1 den ạ</t>
  </si>
  <si>
    <t>1 trong mấy mẫu này mẫu nào còn sz bé 10kg thì shop gộp đơn cho e nha</t>
  </si>
  <si>
    <t>1 trùm tóc</t>
  </si>
  <si>
    <t>1 tủ nặng bao nhiêu kg? Kích thước như to bằng nào anh?</t>
  </si>
  <si>
    <t>1 tuýp kem bọng mắt 99</t>
  </si>
  <si>
    <t>1 tuýt gộp đơn</t>
  </si>
  <si>
    <t>1 ủ tóc 99</t>
  </si>
  <si>
    <t>1 ủ tóc dừa **********</t>
  </si>
  <si>
    <t>1 u tóc lua 35</t>
  </si>
  <si>
    <t>1 váy họa tiết sao</t>
  </si>
  <si>
    <t>1 váy hoa vàng nhé 🌼thế mua 2 vay có giảm giá không</t>
  </si>
  <si>
    <t>1 váy tím.miễn ship làm quen lần đầu đi shop</t>
  </si>
  <si>
    <t>Chốt mua để thử</t>
  </si>
  <si>
    <t>1 vua mèo Hồng gộp đơn</t>
  </si>
  <si>
    <t>1 xay cháo, thịt cho e bé. Và 2 nhỏ xay tiêu, ớt. Khi nào có hàng báo mình</t>
  </si>
  <si>
    <t>1, Chốt 1 đôi giày mùa hè màu nâu size 40.</t>
  </si>
  <si>
    <t>1, Chốt 1 đôi giày mùa hè màu nâu size 40.
2, 1 đôi giày lười đế cao màu nâu size 40.
3, chốt 4 sịp đùi tối màu.( cao 165 nặng 60)
4, 1 dây thắt lưng.
Sđt 0979802678.
Thành Anh, tdp tràng học, tt Đu, phú lương, thái nguyên.</t>
  </si>
  <si>
    <t>1. (2 set mặt nạ): dành cho da mụn, sáng da, cấp ẩm 1tr 2. băng vệ sinh 149k 3. ủ tóc 99k 4. (2 set quần xì vic): size s 280k 5. 1 set quần nam zara 220k 6. 1 tinh dầu thạch anh 300k 7. 1 set hộp giữ lạnh inox 90k 8. nếu còn 1 quần màu cam nike như hình đính kèm bên trên 9. kem dưỡng vasaline ngày ( nếu còn)</t>
  </si>
  <si>
    <t>1. C cảm ơn mà cái hộp giấy lần sau e k cần tặng. Tốn bao bì và k cần thiết ( k bv môi trg)
2. Bạn đóng gói ẩu quá; túi hạt bị bung ra; rơi vãi trong thùng!</t>
  </si>
  <si>
    <t>1. Ngăn ngừa lão hóa:</t>
  </si>
  <si>
    <t>Quan tâm sản phẩm Thực phẩm chức năng</t>
  </si>
  <si>
    <t>1.50 m, 47 kf</t>
  </si>
  <si>
    <t>1.50 nặng 55kg</t>
  </si>
  <si>
    <t>1.50.nặng 43ky</t>
  </si>
  <si>
    <t>1.50+50 kg</t>
  </si>
  <si>
    <t>1.6x 2m. Ga bo chun, đệm 20cm</t>
  </si>
  <si>
    <t>1.nghế tính trả góp mỗi tháng trả bao nhiêu vậy</t>
  </si>
  <si>
    <t>10 combo bánh tráng trộn 11 vị ( 540k )</t>
  </si>
  <si>
    <t>10 đỉm cho chất lượng nha Shop</t>
  </si>
  <si>
    <t>Đánh giá chất lượng sản phẩm tốt</t>
  </si>
  <si>
    <t>10 đôi tất</t>
  </si>
  <si>
    <t>10 miếng dán cọp 35 k_ 1 bình trà _ 0931407211</t>
  </si>
  <si>
    <t>Chốt sản phẩm Dụng cụ pha chế</t>
  </si>
  <si>
    <t>10 miếng lót tả cho bé gái</t>
  </si>
  <si>
    <t>10.cai buộc tóc.0398694338</t>
  </si>
  <si>
    <t>Chốt mua sỉ</t>
  </si>
  <si>
    <t>100 k 2 sản phẩm chuyển khoản được không bạn</t>
  </si>
  <si>
    <t>Thanh toán chuyển khoản</t>
  </si>
  <si>
    <t>100 k k đáng bn nhung thái độ vô trách nhiệm</t>
  </si>
  <si>
    <t>100 viên ạ?</t>
  </si>
  <si>
    <t>1003 áo chống nắng màu đen size L</t>
  </si>
  <si>
    <t>100k bông nhẫn</t>
  </si>
  <si>
    <t>100k cả ship luôn ạ</t>
  </si>
  <si>
    <t>101 trần thủ độ - điện nam bắc - điện bàn - quảng nam. 0329132896</t>
  </si>
  <si>
    <t>1022 /15 nguyễn Xiển Tổ 5 khu phố bến đò phường Long Bình sdt 0944576720</t>
  </si>
  <si>
    <t>103 bùi thị xuân phường an phú thị xã an khê</t>
  </si>
  <si>
    <t>103/55( gần tiệm tóc Mỹ Duyên) Nguyễn Thị Thập, Tân Phú, Quận 7, HCM. 0384740908</t>
  </si>
  <si>
    <t>1068phai shop áp phòng thanh xã cần thanh cần gọi tphcm 0765772039</t>
  </si>
  <si>
    <t>Chốt địa chỉ cửa hàng nhận hàng</t>
  </si>
  <si>
    <t>1073a nguyễn ảnh thủ, phường tân chánh hiệp, quận 12</t>
  </si>
  <si>
    <t>108 Hải Thượng lãn ông phan rang ninh thuận khu phố 9 mỹ đong đt 0984678694</t>
  </si>
  <si>
    <t>109 hai bà trưng thị xã quảng trị</t>
  </si>
  <si>
    <t>10hop Nam 1.100</t>
  </si>
  <si>
    <t>10k gộp đơn đi c</t>
  </si>
  <si>
    <t>10kg ạ</t>
  </si>
  <si>
    <t>10kg đội vừa k c</t>
  </si>
  <si>
    <t>10kg gạo moi</t>
  </si>
  <si>
    <t>10kg và 30 kg</t>
  </si>
  <si>
    <t>10m đc phí Síp ko ạ</t>
  </si>
  <si>
    <t>10m xanh cổ vịt chiphong</t>
  </si>
  <si>
    <t>10trieu ha sai 37</t>
  </si>
  <si>
    <t>10vien bo cập 300k với hủ thuốc nuoi 209k</t>
  </si>
  <si>
    <t>110/0816702888</t>
  </si>
  <si>
    <t>110k: 2 bóng 30w, 1 bóng 20w nhé. Mua thử chất lượng thì mua tiếp shop ơi</t>
  </si>
  <si>
    <t>110kg cao 1m76 ak shop</t>
  </si>
  <si>
    <t>112 Nguyễn văn cừ, p. Ka Long, tp. Móng Cái, tỉnh Quảng Ninh.</t>
  </si>
  <si>
    <t>113 , Lạc Hồng nối dài Phường vĩnh Hiệp , Tp rạch giá (kế bách hóa xanh) 
  0859955997</t>
  </si>
  <si>
    <t>115 75 kg 0936759779</t>
  </si>
  <si>
    <t>118/5 chung cu tân huong.tân quy.tăn phú tphcm</t>
  </si>
  <si>
    <t>118/9/12 ,đường lê lợi ,phường 4 ,gò vấp
  0908355855</t>
  </si>
  <si>
    <t>119 Yersin P9 TP Đà Lạt</t>
  </si>
  <si>
    <t>119/1g đường huỳnh mình mương ấp 4 xã tân thạnh đông huyện cũ chi tphcm. 0932113648</t>
  </si>
  <si>
    <t>11pr phiên bản bao nhiêu thế</t>
  </si>
  <si>
    <t>Hỏi phiên bản</t>
  </si>
  <si>
    <t>12 mini bên mình hỗ trợ trả góp thẻ tín dụng ko ạ</t>
  </si>
  <si>
    <t>12/256 trả góp như thế nào ?</t>
  </si>
  <si>
    <t>120 bèo</t>
  </si>
  <si>
    <t>120 Bình tân xã Phước minh, Bù gia mập, Bình Phước, đt:0974816510. Cứ gửi hàng đi Anh không bom hàng đâu, Anh không biết chuyển tiền.</t>
  </si>
  <si>
    <t>120 hồng bàng p12 quận 5</t>
  </si>
  <si>
    <t>120k một ốp lưng màu vàng được thì tôi lấy không được thì thôi</t>
  </si>
  <si>
    <t>120k nhé. Nếu được thì gửi về địa chỉ công ty điện lực Thái Nguyên 31 Hoàng Văn thụ thành phố Thái Nguyên 0584 586318</t>
  </si>
  <si>
    <t>120phô phạm ngũ lão thị trấn ân thi huyện ân thi tỉnh hưng yên</t>
  </si>
  <si>
    <t>121 bình tân xã phước minh, bù gia mập, bình phước, đt:0974816510. cứ gửi hàng đi anh không bom hàng đâu, anh không biết chuyển tiền.</t>
  </si>
  <si>
    <t>12prm có hỗ trợ trả góp kh ạ và cần trả trc bn là đc</t>
  </si>
  <si>
    <t>13 Ngày chốt giày lườiVẫn chưa nhận được hàng￼</t>
  </si>
  <si>
    <t>Khiếu nại tốc độ giao hàng</t>
  </si>
  <si>
    <t>13 promax trả góp đưa trc bn shop</t>
  </si>
  <si>
    <t>13 thường giá ntn vậy a e đang tính trả góp</t>
  </si>
  <si>
    <t>130k tem mấy cm vậy bạn</t>
  </si>
  <si>
    <t>1332/5 áo /0903451159</t>
  </si>
  <si>
    <t>135 - đồng khởi - khóm 8 
  Phường 6 - thành phố trà vinh</t>
  </si>
  <si>
    <t>1368965674
 Đơn này ship thái độ không đúng, không giao cho khách</t>
  </si>
  <si>
    <t>Khiếu nại thái độ nhân viên giao hàng</t>
  </si>
  <si>
    <t>13pro 99% mà lỗi màn có được bảo hành ko shop?</t>
  </si>
  <si>
    <t>Hỏi phạm vi bảo hành</t>
  </si>
  <si>
    <t>13pro giá đó là máy chất lượng sao ạ</t>
  </si>
  <si>
    <t>Hỏi chất lượng</t>
  </si>
  <si>
    <t>14 đoàn giỏi phước Nguyên, TP Bà Rịa, kích thước 1,6 m x2 m , lấy chị Hoa trà xanh nha</t>
  </si>
  <si>
    <t>Chốt kích thước</t>
  </si>
  <si>
    <t>14 Lê Duẩn, p thành nhất, tp Buôn Ma Thuột, tỉnh Đắk Lắk</t>
  </si>
  <si>
    <t>14 lê lợi p3 tp bạc liêu
  0946150871 Thống</t>
  </si>
  <si>
    <t>140/3/2 nguyễn lương bằng. C đi hẻm 140 hết đường bê tông rẽ phải. Nhà đầu tiên tay phải nha</t>
  </si>
  <si>
    <t>140k miễn Síp bạn nhé thì mình lấy 1 cái màu đen nếu đẹp thì mấy chị em cùng lấy sau được ko bạn.</t>
  </si>
  <si>
    <t>Hẹn mua sau</t>
  </si>
  <si>
    <t>1411 đường 30 4 phương 12 tpvt số điện thoại 0836973099</t>
  </si>
  <si>
    <t>145..mau ₫en.0344106012</t>
  </si>
  <si>
    <t>15 prm trắng 256Gb trả góp</t>
  </si>
  <si>
    <t>15×10 &amp; 7×12</t>
  </si>
  <si>
    <t>150 3kg có được o lấy về bán thử hàng ưng ý lại đặt tiếp</t>
  </si>
  <si>
    <t>150,52ky</t>
  </si>
  <si>
    <t>150k cho mình 1 chiếc cạp tròn</t>
  </si>
  <si>
    <t>Chốt sản phẩm Quần áo trẻ em &amp; trẻ sơ sinh</t>
  </si>
  <si>
    <t>153 Phan Bội Châu phường long Hoa tx hòa Thành Tây Ninh 0917838812</t>
  </si>
  <si>
    <t>16 đường số 5 khu phố 1 phường hiệp Bình Chánh quận thủ Đức TP 0392350173 tiệm tóc Diễm</t>
  </si>
  <si>
    <t>160/11/3 Đặng Thùy Trâm, P.13, Quận Bình Thạnh, TPHCM 
  0907.960.978 Anh Tài</t>
  </si>
  <si>
    <t>162 nguyễn lữ thị trấn Bình Dương huyện phù mỹ tỉnh bình định</t>
  </si>
  <si>
    <t>163cm nặng 63kg</t>
  </si>
  <si>
    <t>166 ấp Thới Hòa xã thành Thới a huyện mỏ cày Nam bến tre sdt 0704701281</t>
  </si>
  <si>
    <t>167 ấp thới hòa xã thành thới a huyện mỏ cày nam bến tre sdt 0704701281</t>
  </si>
  <si>
    <t>16kg 4t trắng</t>
  </si>
  <si>
    <t>16tr490 là cộng chi phí bảo hành chưa ạ</t>
  </si>
  <si>
    <t>Hỏi chi phí bảo hành</t>
  </si>
  <si>
    <t>170 nặng 70 kg</t>
  </si>
  <si>
    <t>170 tổ 30d khu 2 b cao xanh hạ long tỉnh quảng ninh 0989830188
Dc kiểm tra hàng nhé bn</t>
  </si>
  <si>
    <t>Hỏi chính sách xem hàng</t>
  </si>
  <si>
    <t>174 gom đơn</t>
  </si>
  <si>
    <t>175 rêu 0935310860</t>
  </si>
  <si>
    <t>178 Đ.Nguyễn Tất Thành,thị xã Phước Long Thác Mơ,Phước Long,Bình Phước,Việt Nam</t>
  </si>
  <si>
    <t>179 k , một chiếc có miễn phí ship ko, lỗi có được bảo hành ko shop</t>
  </si>
  <si>
    <t>179 mien ship dung k ạ</t>
  </si>
  <si>
    <t>179.2m</t>
  </si>
  <si>
    <t>17h chị nhận em nhé</t>
  </si>
  <si>
    <t>Chốt thời gian nhận hàng</t>
  </si>
  <si>
    <t>18 Lê văn Tân, khu 2 thị trấn Vĩnh lộc, huyện Vĩnh lộc tỉnh thanh hóa, 0983908884</t>
  </si>
  <si>
    <t>18.66kg</t>
  </si>
  <si>
    <t>184_0919853020</t>
  </si>
  <si>
    <t>1842 bn 1 áo</t>
  </si>
  <si>
    <t>Hỏi giá lẻ sản phẩm</t>
  </si>
  <si>
    <t>Quan tâm sản phẩm Quần áo nam/nữ</t>
  </si>
  <si>
    <t>185 /72kg 0906381438</t>
  </si>
  <si>
    <t>185k 5 bộ ạ</t>
  </si>
  <si>
    <t>189 nhạt 70kg</t>
  </si>
  <si>
    <t>189khu phố 1.thi tran tầm vu.huyện Châu thành. Tình long an. 0918 499 111</t>
  </si>
  <si>
    <t>19 0396861224</t>
  </si>
  <si>
    <t>19 đặng nguyên cẩn, phường thống nhất, tx buồn hồ, đăk lăk</t>
  </si>
  <si>
    <t>19 xương lâu giảm hơn hả c</t>
  </si>
  <si>
    <t>190 hung vương diên Khánh huyện diên Khánh tỉnh Khánh hòa 
  Sdt 0384804147</t>
  </si>
  <si>
    <t>1915972033 sao vẫn chưa giao ah . sáng nay ko giao ghtk đi mà chịu sip 2 vòng hoàn về nha . nhắn e sdt sip nha. khách chi nhận sang nay thoi . ghtk điwn đi bay tư 13.12 gui. dự kiến bay giao 17.12 . vậy nay 19.12 còn chưa giao . tiền vẫn tính giá bay . giao chậm k ko nhận thì đi mà chịu sip nha ghtk</t>
  </si>
  <si>
    <t>195 bùi viện phạm ngủ lão quận 1 thành phố hồ Chí Minh</t>
  </si>
  <si>
    <t>1989 năm sản xuất</t>
  </si>
  <si>
    <t>199k miễn ship ah shop</t>
  </si>
  <si>
    <t>19kg 20kg</t>
  </si>
  <si>
    <t>1a công trường mê Linh phường bến nghé quận 1 tphcm</t>
  </si>
  <si>
    <t>1b miu đá kem 19kg</t>
  </si>
  <si>
    <t>Chốt sản phẩm chung</t>
  </si>
  <si>
    <t>1bit tôm khô 3bit chuối</t>
  </si>
  <si>
    <t>1bo con vịt xanh con gấu vàng màu mat cười 3bo nha</t>
  </si>
  <si>
    <t>1bộ khoan bao nhiêu ký??</t>
  </si>
  <si>
    <t>1bổ não 400k 1hộp nhuộm tóc hạt dẻ 100k</t>
  </si>
  <si>
    <t>1bra màu trắng.voi một séc buộc tóc cho bé 59k .sdt o0342821906 .đc thôn Yên đình xã thiên lộc huyện can Lộc tỉnh Hà Tĩnh</t>
  </si>
  <si>
    <t>1c sz M</t>
  </si>
  <si>
    <t>1cai xuyên 94 màu cầu vồng nhé</t>
  </si>
  <si>
    <t>1chai giá bao nhiêu và thơm lâu ko</t>
  </si>
  <si>
    <t>Hỏi thời gian lưu hương</t>
  </si>
  <si>
    <t>1chao này căn năng bao nhiêu kí lô ram vậy ship giá sỉ bán lại là bao nhiêu đt 0948257846</t>
  </si>
  <si>
    <t>Hỏi giá sỉ</t>
  </si>
  <si>
    <t>1dâu tây .. 1 dâu tăm ..</t>
  </si>
  <si>
    <t>1đén ship bao nhiêu vị</t>
  </si>
  <si>
    <t>1hộp tăng k ạ</t>
  </si>
  <si>
    <t>1hu cột tóc</t>
  </si>
  <si>
    <t>1hủ ủ tóc 1xit phòng 2bốp 1kep tóc bé 1ổ điện</t>
  </si>
  <si>
    <t>1k 0842957642</t>
  </si>
  <si>
    <t>1k 0962061825</t>
  </si>
  <si>
    <t>1kg ca dua</t>
  </si>
  <si>
    <t>1kg kho dứa nha</t>
  </si>
  <si>
    <t>1kg trung</t>
  </si>
  <si>
    <t>1ký khô cá dứa lấy mỡ mỡ</t>
  </si>
  <si>
    <t>1l cá mòi thái /0989797913</t>
  </si>
  <si>
    <t>1ly thái xanh đủ thạch size L
  1ly truyền thống phô mai tươi size L
  2ly trà đào size L
  2 bánh tráng muối tắc</t>
  </si>
  <si>
    <t>1m 55 nang 53kg</t>
  </si>
  <si>
    <t>1m 70</t>
  </si>
  <si>
    <t>1m tủ nặng bn ạ</t>
  </si>
  <si>
    <t>1m3 (3 tầng) bơm điện,cao xuân hồng,thôn 6 xã earal,eahleo, đaklak, sđt 0978818039, phải đc kiểm hàng</t>
  </si>
  <si>
    <t>1m4 40kg</t>
  </si>
  <si>
    <t>1m4 màu này có hog</t>
  </si>
  <si>
    <t>1m50, 43kg, eo 67</t>
  </si>
  <si>
    <t>1m55 60kg vừa không ạ</t>
  </si>
  <si>
    <t>1m55 70ki vừa ko ạ</t>
  </si>
  <si>
    <t>1m55, 60kg vừa ko</t>
  </si>
  <si>
    <t>1m57 50kg ah</t>
  </si>
  <si>
    <t>1m57 63kg v1 97 v2 77</t>
  </si>
  <si>
    <t>1m58 56 kg</t>
  </si>
  <si>
    <t>1m58 nang 49</t>
  </si>
  <si>
    <t>1m58 nang 50</t>
  </si>
  <si>
    <t>1m59 năng 58kg nhé</t>
  </si>
  <si>
    <t>1m6 - 2m vẫn 270 có khuyến mãi tết gì thêm ko dạ shop</t>
  </si>
  <si>
    <t>Hỏi khuyến mãi ngày lễ</t>
  </si>
  <si>
    <t>1m6, 48kg mặc size S vừa k ạ?</t>
  </si>
  <si>
    <t>1m60, 67 kg</t>
  </si>
  <si>
    <t>1m61,52kg</t>
  </si>
  <si>
    <t>1m62 48 kí</t>
  </si>
  <si>
    <t>1m63 ,56kg</t>
  </si>
  <si>
    <t>1m68 nặng 53kg thì mặc size gì ạ</t>
  </si>
  <si>
    <t>1m8 x 2m nha chứ k đúng kích thước đổi trả mệt ạ</t>
  </si>
  <si>
    <t>Thay đổi kích thước</t>
  </si>
  <si>
    <t>1m8. 2m.</t>
  </si>
  <si>
    <t>1nâu nâu</t>
  </si>
  <si>
    <t>1sét 5bộ</t>
  </si>
  <si>
    <t>1số dòng nội địa còn hàng thiết kế thì nó có nhiều mùi</t>
  </si>
  <si>
    <t>Hỏi đặc điểm mùi</t>
  </si>
  <si>
    <t>Hỏi nước xuất xứ</t>
  </si>
  <si>
    <t>1sp có dung tích bnhieu?</t>
  </si>
  <si>
    <t>1tr được thì anh gửi ảnh amply cho shop xem để hướng dẫn cách lắp đặt</t>
  </si>
  <si>
    <t>Hỏi hướng dẫn lắp đặt</t>
  </si>
  <si>
    <t>2 -3 ngày rồi chưa thấy gửi tả trong khi ship hẹn giao lại mà k thấy giao lun</t>
  </si>
  <si>
    <t>Thay đổi thời gian nhận hàng</t>
  </si>
  <si>
    <t>2 áo 0977676732</t>
  </si>
  <si>
    <t>2 ao 5 quần</t>
  </si>
  <si>
    <t>2 áo giảm giá Đi chị</t>
  </si>
  <si>
    <t>2 Áo lót nhật 36</t>
  </si>
  <si>
    <t>2 áo và 1 bộ đùi cho size M</t>
  </si>
  <si>
    <t>2 áo.1 xanh ngọc. 1 xanh rêu. 1m65. 70kg</t>
  </si>
  <si>
    <t>2 bánh tráng muối tắc</t>
  </si>
  <si>
    <t>2 bịch kẹo trái cây này nha</t>
  </si>
  <si>
    <t>2 bịch tã quần size XXL</t>
  </si>
  <si>
    <t>2 bo nay nha</t>
  </si>
  <si>
    <t>2 bộ cộc gân tăm ( 11kg- lấy 2 màu bé trai)</t>
  </si>
  <si>
    <t>2 bộ dài C1</t>
  </si>
  <si>
    <t>2 bộ giảm đi</t>
  </si>
  <si>
    <t>2 bộ giảm k b</t>
  </si>
  <si>
    <t>2 bộ mà dung ko</t>
  </si>
  <si>
    <t>2 bộ má ơi</t>
  </si>
  <si>
    <t>2 bộ mình đặt sau có thể dán tên lên kg ạ</t>
  </si>
  <si>
    <t>2 bộ này bé 3 tháng 6 kí chị</t>
  </si>
  <si>
    <t>2 bộ quảng châu( sơ sinh)</t>
  </si>
  <si>
    <t>2 bộ sz L ạ</t>
  </si>
  <si>
    <t>2 bộ thì có giảm giá k ạ?</t>
  </si>
  <si>
    <t>2 bộ trắng.1 áo vàng</t>
  </si>
  <si>
    <t>2 bộ trước chị mua mặc vài lần đã rách quần.</t>
  </si>
  <si>
    <t>2 cái này đều là thạch anh tóc đen đúng ko shop</t>
  </si>
  <si>
    <t>Hỏi kiểu dáng</t>
  </si>
  <si>
    <t>2 cái size 34 gộp đơn giúp mình</t>
  </si>
  <si>
    <t>2 cái thảm to thì lấy kích thước 1.6 x 2.3</t>
  </si>
  <si>
    <t>2 cái về địa chỉ này thì phí ship bnh ạ? 63 nguyễn văn hoa, thống nhất, biên hoà, đồng nai</t>
  </si>
  <si>
    <t>2 can nước giặc 30k</t>
  </si>
  <si>
    <t>2 cây sikaron  gộp đơn</t>
  </si>
  <si>
    <t>2 chai baccarat và ysl e để cùng chỗ bảo quản nhiệt độ phòng như nhau mà sao ysl vẫn thơm còn baccarat thi k mùi gi</t>
  </si>
  <si>
    <t>Hỏi nhiệt độ bảo quản</t>
  </si>
  <si>
    <t>2 chai dc bạn tưởng xã bình Hải huyện bình Sơn tỉnh quảng ngải 0918301020</t>
  </si>
  <si>
    <t>2 chai đó e bảo quản ở nhiệt độ thường hay ngăn mát ạ</t>
  </si>
  <si>
    <t>2 chai Kem dưỡng tóc 0908072789</t>
  </si>
  <si>
    <t>2 chai mọc tóc</t>
  </si>
  <si>
    <t>2 chai này lưu hương lâu k c</t>
  </si>
  <si>
    <t>2 chai này thì chai nào lưu hương lâu hơn ạ?</t>
  </si>
  <si>
    <t>2 chiếc kia vừa mình tặng rồi nên ko cần đổi, lấy size lớn hơn cho mình, tặng chiếc nhỏ này cho người khác a!</t>
  </si>
  <si>
    <t>2 chống nắng 280 k 0325715930</t>
  </si>
  <si>
    <t>2 chữ nhiu có khuyến mãi tết hong</t>
  </si>
  <si>
    <t>2 Combo này combo nào có 9kg c lấy cho e</t>
  </si>
  <si>
    <t>2 combo size đại tặng sốt tắc (200k )</t>
  </si>
  <si>
    <t>2 con 150 gộp đơn luôn</t>
  </si>
  <si>
    <t>2 cục xa bông lựu 10k. Kẹp tóc bé 10k .2 bịch thạch đài 29k</t>
  </si>
  <si>
    <t>2 đen 
 2 đỏ nhớ đừng để tên sản phẩm dùm</t>
  </si>
  <si>
    <t>Hỏi bảo mật thông tin đơn hàng</t>
  </si>
  <si>
    <t>2 đôi còn lại thì màu chói quá với e</t>
  </si>
  <si>
    <t>2 đôi giày 2 màu; bình nước 1.5 rưỡi trắng.. nếu hết rồi thì có màu nào lấy đó</t>
  </si>
  <si>
    <t>2 đồng tiền tam sắc 0847198618 gộp đơn</t>
  </si>
  <si>
    <t>2 đơn về hơn 2 tr mà thiếu hàng lộn hàng</t>
  </si>
  <si>
    <t>Khiếu nại giao sai số lượng</t>
  </si>
  <si>
    <t>2 form khác nhau</t>
  </si>
  <si>
    <t>2 gói dạ dày /0989278172</t>
  </si>
  <si>
    <t>Chốt sản phẩm Thực phẩm chức năng</t>
  </si>
  <si>
    <t>2 hop nho mat</t>
  </si>
  <si>
    <t>2 hop ủ tóc 49k 083 298 7245</t>
  </si>
  <si>
    <t>2 hộp bánh tráng me</t>
  </si>
  <si>
    <t>2 hộp buộc tóc</t>
  </si>
  <si>
    <t>2 hộp đựng lấy hộp da hộp thật nha như áo chị cũng lấy 7 áo 3 cái mặc 1 lần mà đã rách rồi</t>
  </si>
  <si>
    <t>2 hộp sữa sương khớp 2 hộp kem sang chảnh ngọc chai 2 hũ thuốc xương khớp của mỹ</t>
  </si>
  <si>
    <t>2 hộp ủ tóc dừa. 2 hộp bông ráy tai .</t>
  </si>
  <si>
    <t>2 hợp com cháy kho gà</t>
  </si>
  <si>
    <t>2 hủ dưỡng móng nhanh dài có miễn phí ship ko vậy</t>
  </si>
  <si>
    <t>Quan tâm sản phẩm Tắm và chăm sóc cơ thể</t>
  </si>
  <si>
    <t>2 hủ khô gà em lấy loại nào ít cay nha, nhà có con nít</t>
  </si>
  <si>
    <t>2 hủ này mình bảo quản để ngoài nhiệt độ phòng hay bỏ ngăn mát tủ lạnh vậy e</t>
  </si>
  <si>
    <t>2 kcn allie 1 kem sẹo 2 lọ trị rụng tóc 0899277898</t>
  </si>
  <si>
    <t>2 kem dưỡng tay+ 1 dưởng tóc</t>
  </si>
  <si>
    <t>2 kẹp bông 15k, can nước giặc 30k 2 can, miếng dán tóc 19k, nước lau sàn chanh sã 16k 4 chai, gổ kẹp quần áo 20k 3 gổ, bộ kiềm 15k 2 bộ , 2 bịt tăm tre , tẩy cầu hồng 3 chai, bông tẩy trang 2 bịt 30k sdt 0852475411 đi đơn khỏi gọi</t>
  </si>
  <si>
    <t>Chốt sản phẩm Chăm sóc nhà cửa và giặt ủi</t>
  </si>
  <si>
    <t>Chốt sản phẩm Sắp xếp nhà cửa</t>
  </si>
  <si>
    <t>2 kẹp tóc 15k</t>
  </si>
  <si>
    <t>2 khăn cùng kích thước nhé 80x90</t>
  </si>
  <si>
    <t>2 kích thước đó làm đc ko shop</t>
  </si>
  <si>
    <t>2 lần rồi.</t>
  </si>
  <si>
    <t>2 lọ trước e dùng ko bị sao, mùi thơm dễ chịu lắm, lồ này thấy mùi hôi khó chịu</t>
  </si>
  <si>
    <t>2 loại đó k cần thành phần nhé.</t>
  </si>
  <si>
    <t>2 mã này k lấy thẻ nhớ thì giá bao nhiêu ạ</t>
  </si>
  <si>
    <t>2 máy này có thể tích hợp in online bằng đt không ạ</t>
  </si>
  <si>
    <t>2 mẫu đều là chất thun ah e</t>
  </si>
  <si>
    <t>Hỏi chất liệu</t>
  </si>
  <si>
    <t>2 mẫu gối vừa rồi em lấy kích thước 45x65 thôi nha</t>
  </si>
  <si>
    <t>2 mẫu kia giờ m nhìn màusợ kén da nên chắc không lấy nữa. M qua mẫu này</t>
  </si>
  <si>
    <t>Chốt không mua</t>
  </si>
  <si>
    <t>2 mẫu mà m gửi nhé</t>
  </si>
  <si>
    <t>2 mẫu này 68kg nha</t>
  </si>
  <si>
    <t>2 mẫu này e ạ</t>
  </si>
  <si>
    <t>2 mẫu này ok ko e</t>
  </si>
  <si>
    <t>2 mẫu này trước nếu vừa a đặt sau</t>
  </si>
  <si>
    <t>2 mẫu này vải gì đó chi</t>
  </si>
  <si>
    <t>2 mẫu nầy em lấy kích thước 1m8 x2m</t>
  </si>
  <si>
    <t>2 mẫu quần đen là cùng 1 cái hay 2 cái khác nhau vậy shop</t>
  </si>
  <si>
    <t>2 mét là bao nhiêu</t>
  </si>
  <si>
    <t>2 mùi này mùi nào lưu hương lâu hơn ạ</t>
  </si>
  <si>
    <t>2 ngày trước chị muốn năn nỉ kêu giao lại dùm chi mà shíp ko chịu giao em à. Chị nói giao dùm cho chị vì chiều hôm qua 4 giờ chi phải đi Đà Lạt, mà shíp cố tình ko chịu giao</t>
  </si>
  <si>
    <t>2 óng cột tóc</t>
  </si>
  <si>
    <t>2 ống cột tóc ..</t>
  </si>
  <si>
    <t>2 quần e, 1 bé trai và 1 bé gái</t>
  </si>
  <si>
    <t>2 quần màu xấu quá</t>
  </si>
  <si>
    <t>2 quần này vải dầy dặn ko shop</t>
  </si>
  <si>
    <t>Hỏi độ dày</t>
  </si>
  <si>
    <t>2 set  nhỏ mắt cận nhật 3 lọ/65k,tặng cọ 1k,hạt  chia đen 49k,táo đỏ 1kg/69k,kỷ tử 0,5kg,sốt bò hầm29k,set  khăn ướt 5/49k,Yến bé 69k,nước rửa chén  sinh học 37k,sữa giặt 59k lấy màu tím, xả Thái 3/39k,xịt  thơm body 39k,khẩu trang 5D/29k,5 miếng  rửa  chén 10k,tắm gội nam 35k,mài dao nhật 19k,kẹo ho Thái 10k/2 lọ ,muối tôm 39k,khô gà 59k,hôi nách 32k,3 chai tinh dầu chanh xả 10k,trà diếp cá,nhụy hoa nghệ tây</t>
  </si>
  <si>
    <t>2 sét bánh gạo 59k x 2 =118k</t>
  </si>
  <si>
    <t>2 set này nữa gom đơn e nha</t>
  </si>
  <si>
    <t>2 set này, mình ko lấy bình nước</t>
  </si>
  <si>
    <t>2 sét yếm nâu kèm mũ 1 side 80,1 side 90</t>
  </si>
  <si>
    <t>2 sinkaron siêu vòi thái lan gộp đơn **********</t>
  </si>
  <si>
    <t>2 size chị lấy hết</t>
  </si>
  <si>
    <t>2 tã quần merries size M</t>
  </si>
  <si>
    <t>2 têm năm sản xuất á b</t>
  </si>
  <si>
    <t>Hỏi năm sản xuất</t>
  </si>
  <si>
    <t>2 thùng bánh gấu.0354602342</t>
  </si>
  <si>
    <t>2 thùng bánh hạt 69k si rum tóc 39k</t>
  </si>
  <si>
    <t>2 tủ mỗi tủ nặng bao nhiêu kg</t>
  </si>
  <si>
    <t>2 túi 79 k 2 màu xanh và đen sdt 0983106943</t>
  </si>
  <si>
    <t>2 ủ cotton</t>
  </si>
  <si>
    <t>2 ủ xả tóc</t>
  </si>
  <si>
    <t>2 Vàng tia sieu voi gộp đơn bù</t>
  </si>
  <si>
    <t>2 vàng z3 và z4 trắng y vậy</t>
  </si>
  <si>
    <t>2 ví dài lấy 1 cái</t>
  </si>
  <si>
    <t>2 xa tóc gung /80k</t>
  </si>
  <si>
    <t>2 xướt tóc 0768308797lay màu nhu thôi nha</t>
  </si>
  <si>
    <t>2 Yếm Agen</t>
  </si>
  <si>
    <t>2, 1 đôi giày lười đế cao màu nâu size 40.</t>
  </si>
  <si>
    <t>20 a hà huy tập phường hai thành phố bảo Lộc tỉnh lâm đồng. 0937684899 cho thử hàng nhé</t>
  </si>
  <si>
    <t>20 bịch bánh tráng muối nhuyễn sate (160k)</t>
  </si>
  <si>
    <t>20 bịch bánh tráng xì ke ( 140k )</t>
  </si>
  <si>
    <t>20 cái tổng tất cả bao nhiêu tiền</t>
  </si>
  <si>
    <t>20 cây giá sỉ sao shop</t>
  </si>
  <si>
    <t>20/10 bên e k khuyến mãi cho khach thân thiết hả e</t>
  </si>
  <si>
    <t>20/10 có c.tr khuyến mãi j ko ạ</t>
  </si>
  <si>
    <t>20/10 có chương trình khuyến mãi gì ko em?</t>
  </si>
  <si>
    <t>20/10 có chương trình khuyến mãi k shop</t>
  </si>
  <si>
    <t>20/10 có khuyến mãi cho chị gì kg?</t>
  </si>
  <si>
    <t>20/10 có khuyến mãi gì kg ạ, mình mua thêm uống theo thử coi sao.</t>
  </si>
  <si>
    <t>20/10 có khuyến mãi gì không c</t>
  </si>
  <si>
    <t>20/10 có khuyến mãi ko ạ</t>
  </si>
  <si>
    <t>20/10 ko có chương trình khuyến mãi gì à shop</t>
  </si>
  <si>
    <t>200 bông để vừa không bạn, cho mình thay đổi số lượng lên 200 + lọ ước</t>
  </si>
  <si>
    <t>Thay đổi số lượng</t>
  </si>
  <si>
    <t>2008 trợ trả góp đc ko ạ</t>
  </si>
  <si>
    <t>200k vải được bao nhiêu mét em ơi</t>
  </si>
  <si>
    <t>200k/bộ 4 cái kìm pk?</t>
  </si>
  <si>
    <t>2056/21/4 huỳnh tấn phát , thị trấn nhà bè, huyện nhà bè , hcm</t>
  </si>
  <si>
    <t>21 gộp đơn</t>
  </si>
  <si>
    <t>21 lê quý đôn, khu phố3, phường Thác Mơ, thị xã phước Long, tỉnh bình phước ( bên hông nhà thờ phước long) 
  0933466099 tên Ngân ạ</t>
  </si>
  <si>
    <t>21 Ngô Quốc Trị kv3 p5 Tp Vị Thanh tỉnh Hậu Giang</t>
  </si>
  <si>
    <t>21-xl</t>
  </si>
  <si>
    <t>211 lý thánh tông tân thới hòa tân phú</t>
  </si>
  <si>
    <t>215 cộng hòa p13 Tân bình hcm</t>
  </si>
  <si>
    <t>216 phu tho hoa quân tân phu hcm.đt 0908876177</t>
  </si>
  <si>
    <t>23 Trưng Trắc, phường 2, tp.cà mau</t>
  </si>
  <si>
    <t>23/109 trần xuân soạn.p đông thọ tp t.hóa.0944101618</t>
  </si>
  <si>
    <t>2394 đường Huỳnh tấn phát Phú Xuân huyện nhà bè dt 0909205565</t>
  </si>
  <si>
    <t>24 sợ nhanh chật ak shop</t>
  </si>
  <si>
    <t>2430909619463</t>
  </si>
  <si>
    <t>249k+35k đúng ko ạ?</t>
  </si>
  <si>
    <t>24h không đủ anh chỉ muốn nhớ thêm em hỏi anh nhớ gì anh trả lời nhớ em</t>
  </si>
  <si>
    <t>Khiếu nại trả lời chậm</t>
  </si>
  <si>
    <t>250gr đc mấy vị chứ shop</t>
  </si>
  <si>
    <t>250k 0706127366</t>
  </si>
  <si>
    <t>250k mặc 1 lần😭😭😭😭</t>
  </si>
  <si>
    <t>250k miễn ship lấy 1 áo nữa.</t>
  </si>
  <si>
    <t>258 tân hương phường Tân quý quận Tân Phú Tphcm</t>
  </si>
  <si>
    <t>26 cân e oi</t>
  </si>
  <si>
    <t>260/ 60 ki</t>
  </si>
  <si>
    <t>26xx mà trả góp thì trả tối đa đc bnh tháng ạ?</t>
  </si>
  <si>
    <t>27 kí ,1m 3.</t>
  </si>
  <si>
    <t>27 nguyên thị định trung hòa cầu giấy Hà Nội</t>
  </si>
  <si>
    <t>270+25ship là 295 ashop</t>
  </si>
  <si>
    <t>28 cây xấu hơn hình trên vâyh</t>
  </si>
  <si>
    <t>280 kim ngưu minh khai hai bà trưng ha nội</t>
  </si>
  <si>
    <t>2854 trắng 0983164991</t>
  </si>
  <si>
    <t>286 chốt</t>
  </si>
  <si>
    <t>29/5a ấp nam lân bà điềm hóc môn</t>
  </si>
  <si>
    <t>297 gộp đơn</t>
  </si>
  <si>
    <t>2ao e đặc mặc 1 lần đã rách rui c</t>
  </si>
  <si>
    <t>2b giay rut 0392082481</t>
  </si>
  <si>
    <t>2b này họa tiết thêu hả shop?</t>
  </si>
  <si>
    <t>2cay kẹp tóc 10k</t>
  </si>
  <si>
    <t>2chai này mùi thơm xỉu</t>
  </si>
  <si>
    <t>2cột tóc</t>
  </si>
  <si>
    <t>2dui 0387337117</t>
  </si>
  <si>
    <t>2h đó &amp; 2 hộp thịt hộp hàn quốc 1 chả đùm. chốt e nha</t>
  </si>
  <si>
    <t>2h mình qua lấy nhé</t>
  </si>
  <si>
    <t>2nhuom tóc.đến 1nhuom tóc nâu 0938530481</t>
  </si>
  <si>
    <t>2xl bao nhiêu kí</t>
  </si>
  <si>
    <t>2XL rộng hơn XL nhiều ko E?</t>
  </si>
  <si>
    <t>2xl, chân váy</t>
  </si>
  <si>
    <t>3 bánh giá sao? Chạy bằng nguyên liệu j vậy?</t>
  </si>
  <si>
    <t>3 Bao trùm thực phẩm 20k, 2 trầu không 35k, 2 son seo 5k, sét thớt 26k, sữa tắm hoa hồng 39k, kích trắng 14k, dũi tóc 25k, kem nền BB chính hãng 19k, má hồng 12k, chì vẫy sợi, kẻ mắt nước 2 đầu 15k, sữa rửa mặt trà xanh 0977628894 đi đơn khỏi gọi</t>
  </si>
  <si>
    <t>3 bình ngâm phèn tảng, 2 bình ngâm phèn vụn</t>
  </si>
  <si>
    <t>3 bọc còn lại đóng gói xấu quá</t>
  </si>
  <si>
    <t>3 bộ  chốt đơn chua trà lời</t>
  </si>
  <si>
    <t>3 cà phê thái 1lốc xã vải 3 kẹp tóc 0795765415</t>
  </si>
  <si>
    <t>3 cái 1 màu</t>
  </si>
  <si>
    <t>3 cái bình nước đó thể tích được bao nhiêu</t>
  </si>
  <si>
    <t>3 cái dưới thì lấy mình 1 combo, xúc xích và khoai tây chiên thì lấy mình mỗi thứ 1</t>
  </si>
  <si>
    <t>3 cái mà không miễn phí ship thì chị không lấy nữa nhé</t>
  </si>
  <si>
    <t>3 cap ao ngut 20k</t>
  </si>
  <si>
    <t>3 chai xịt khoáng nha đam nước , chiều ghé lấy</t>
  </si>
  <si>
    <t>3 cọ ombre cán đá</t>
  </si>
  <si>
    <t>3 collagen tặng 2 đỏ tổng 5 hộp x 299k miễn ship</t>
  </si>
  <si>
    <t>3 dầu gội có được không em yêu</t>
  </si>
  <si>
    <t>Quan tâm sản phẩm Chăm sóc tóc</t>
  </si>
  <si>
    <t>3 dầu gội tặng 1 và 1 viên uống thì có khuyến mãi gì k shop</t>
  </si>
  <si>
    <t>Hỏi khuyến mãi chung</t>
  </si>
  <si>
    <t>3 đùi zin/0916412523</t>
  </si>
  <si>
    <t>3 gói tã được tặng máy hút bụi e đổi lấy quạt tích điện được k ạ</t>
  </si>
  <si>
    <t>3 hoa hồng đỏ đột biến . 0949932999, gộp đơn</t>
  </si>
  <si>
    <t>3 hop 169k</t>
  </si>
  <si>
    <t>Chốt đơn</t>
  </si>
  <si>
    <t>3 hộp 1,5kg giá 290k nên e lấy 3 hộp khô gà lá chanh nha chị</t>
  </si>
  <si>
    <t>3 hộp collagen cá tuyết. Ghé lấy. **********</t>
  </si>
  <si>
    <t>3 hộp giá sỉ 310/ hộp phải ko ạ</t>
  </si>
  <si>
    <t>3 hủ kem màu hồng 1 chai tía tô 1 máy sấy tóc 0842673248 ấp lồ ồ xã An Tây Huyện Bếnh cát tỉnh Bình Dương.</t>
  </si>
  <si>
    <t>3 hủ này sử dụng lúc nào được shop ơi
Thấy HDSD là sáng và tối cho 2 hộp rồi làm sao
Chỉ mình với</t>
  </si>
  <si>
    <t>3 khẩu trang va 1 mu</t>
  </si>
  <si>
    <t>3 kích cỡ ấy công dụng như nhau kg em</t>
  </si>
  <si>
    <t>3 màu nhe shop</t>
  </si>
  <si>
    <t>3 mẫu này có mút dày ko em ha</t>
  </si>
  <si>
    <t>3 ngày sợ k kịp á,tầm 4-5 ngày hàng tới,nhiều khi hên hên hàng đi nhanh thì may ra mới 3 ngày tới,mà thường toàn 4-5 ngày ấy,tùy bưu cục,với trúng cái ông shipper nhiệt tình,giao nhanh may ra nhanh</t>
  </si>
  <si>
    <t>3 nôi 65 k dưōng tóc 35k</t>
  </si>
  <si>
    <t>3 ống cột tóc 9k</t>
  </si>
  <si>
    <t>3 phân ạ</t>
  </si>
  <si>
    <t>3 quần nhé cái náy gửi sau là 52 cân nhé</t>
  </si>
  <si>
    <t>3 quần xl + 1 quần kem 2xl</t>
  </si>
  <si>
    <t>3 râu cách lắp đặt thế nào có được bảo hành tặng thẻ nhớ ko và có bao ship ko ạ</t>
  </si>
  <si>
    <t>3 vang 3 đỏ 2 cây gộp đơn **********</t>
  </si>
  <si>
    <t>3, chốt 4 sịp đùi tối màu.( cao 165 nặng 60)</t>
  </si>
  <si>
    <t>3,4 tiếng mới khô.ship bơ đợi làm sao được đến lúc đó để em tet thử hàng</t>
  </si>
  <si>
    <t>30 hộp đựng được size : 53 * 50,5 * 44
15 hộp đựng được Kích thước : 17 x 16 x 16mm
10 hộp đựng được Kích thước: 12 x 17 x 10 cm 
70 hộp đựng được kích thước :10 x 8 x8 đổi thành 10x10x8cm</t>
  </si>
  <si>
    <t>30 k hay 10 k khách vẫn thích được khuyến mãi nhân dịp các ngày lễ lớn, đó là tâm lý chung rồi</t>
  </si>
  <si>
    <t>30 Trịnh Đình Thảo, Hòa Thạnh, Tân Phú (cc Trung Đông Plaza)
  Chị Xuân 0906 355 813 (gửi bảo vệ tầng trệt- ghi Xuân A12)</t>
  </si>
  <si>
    <t>Yêu cầu gửi nhận hộ hàng</t>
  </si>
  <si>
    <t>300 đen trắng 74kg</t>
  </si>
  <si>
    <t>300k chốt nhé sop</t>
  </si>
  <si>
    <t>300k nhé shop mình ủng hộ shop. Mình khách hàng cũ</t>
  </si>
  <si>
    <t>30k để e gộp đơn tóc tiên</t>
  </si>
  <si>
    <t>30k trả là gì đâu nhưng cái thái độ của mày tao éo trả đấy</t>
  </si>
  <si>
    <t>30kg tro len k có à shop</t>
  </si>
  <si>
    <t>30nui thành Hải châu Đà Nẵng</t>
  </si>
  <si>
    <t>31.65kg vua ko e</t>
  </si>
  <si>
    <t>313 0976575287</t>
  </si>
  <si>
    <t>316 trường chinh lãm hà kiến an hai phong 0386896895</t>
  </si>
  <si>
    <t>32 đến 35kg ạ</t>
  </si>
  <si>
    <t>32 kg chiều cao 15 m</t>
  </si>
  <si>
    <t>32 thủy lợi phường phước Long a, quận 9,tphcm</t>
  </si>
  <si>
    <t>32 thủy lợi, phường phước long a, Thủ Đức, TP hồ Chí Minh</t>
  </si>
  <si>
    <t>323/ấp nhựt tân xã tân bình thạnh huyện chợ gạo tiền giang</t>
  </si>
  <si>
    <t>34/3 khu phố 2'phương an phú ,thuận an ,bình dương, SDT: 0367797555 ship 2 cái nha shop</t>
  </si>
  <si>
    <t>346581898 kà nhảy đăk nông ngọc hồi kon tum</t>
  </si>
  <si>
    <t>35-36 tuỳ mẫu giày dép ấy b</t>
  </si>
  <si>
    <t>350k cũng không quá mắc nhưng ốp này hàng kém chất lượng nhiều nên mình muốn xe trực tiếp hơn</t>
  </si>
  <si>
    <t>Khiếu nại chất lượng sản phẩm</t>
  </si>
  <si>
    <t>350k đi,a lấy combo</t>
  </si>
  <si>
    <t>35k 0769308816</t>
  </si>
  <si>
    <t>36 Lê thành phương, thị xã sông cầu, tỉnh phú yên</t>
  </si>
  <si>
    <t>36000 / Hủ ?
  Bao nhiêu viên ? 
  Chị chia ra nồng độ 
  (Chị biết vậy nhưng Không muốn ôm hàng nhiều )</t>
  </si>
  <si>
    <t>367799167 đc. cty inox taeyang khu công nghiệp phố nối a.trưng trắc văn lâm hưng yên</t>
  </si>
  <si>
    <t>368 19k gộp đơn</t>
  </si>
  <si>
    <t>36k nhâu tây</t>
  </si>
  <si>
    <t>37/3 đường số 44 phường 14 quận gò vấp</t>
  </si>
  <si>
    <t>37kg cao 1.54m có vừa ko?</t>
  </si>
  <si>
    <t>386 túi xách 19k, sữa tắm 50k, nước hoa 50k ,ủ tóc 50k</t>
  </si>
  <si>
    <t>389 gộp đơn</t>
  </si>
  <si>
    <t>399 sz L</t>
  </si>
  <si>
    <t>3a đường 21 phường hiệp Bình Phước quận thủ Đức 
  0979562767</t>
  </si>
  <si>
    <t>3ao 100.0339762832</t>
  </si>
  <si>
    <t>3cm thi cỡ nao v</t>
  </si>
  <si>
    <t>3củ 500k gộp đơn hôm qua lên bình luôn nhé</t>
  </si>
  <si>
    <t>3lổ có mấy màu e bé 15k</t>
  </si>
  <si>
    <t>Hỏi màu sắc sản phẩm</t>
  </si>
  <si>
    <t>3màu nhé shop</t>
  </si>
  <si>
    <t>3quần dài 3 áo tay dài 65 kg 0903728911</t>
  </si>
  <si>
    <t>3sét kẹp tóc</t>
  </si>
  <si>
    <t>3tr/cc có chắc chắn giữ được tối đa 2 năm k c e nghe bảo cỡ 2,3 tháng là tan rồi</t>
  </si>
  <si>
    <t xml:space="preserve">Hỏi độ bền </t>
  </si>
  <si>
    <t>3tr5 có kèm case với cường lực ko b</t>
  </si>
  <si>
    <t>3xl màu Hồng màu trắng</t>
  </si>
  <si>
    <t>4 bộ có đc giảm k bạn</t>
  </si>
  <si>
    <t>4 bộ màu tối. Nặng 65kg</t>
  </si>
  <si>
    <t>4 bộ miễn phí em nhé</t>
  </si>
  <si>
    <t>4 cà-phê thái.1 sữa tắm hoa hồng.1 rửa mặt gạo.2 nước sơn màu sáng.sdth **********.3 giấy elai 19k.1 kẹo sâm.1 keo vuốt tóc.1 can nước rửa chén</t>
  </si>
  <si>
    <t>4 cà-phê thái.1 sữa tắm hoa hồng.1 rửa mặt gạo.2 nước sơn màu sáng.sdth 0839363396.3 giấy elai 19k.1 kẹo sâm.1 keo vuốt tóc.1 can nước rửa chén</t>
  </si>
  <si>
    <t>4 cái 2 cái mặc 1 lần thì chỗ đã rách hết chỉ cạp chỗ nối vậy</t>
  </si>
  <si>
    <t>4 cái 800k Oke</t>
  </si>
  <si>
    <t>4 hom kog o nha nhân đuoc</t>
  </si>
  <si>
    <t>4 kg là 200k là mát gan gồm những vị gì hả shop</t>
  </si>
  <si>
    <t>4 màu cột tóc 5k</t>
  </si>
  <si>
    <t>4 mẫu đó bn ký mặc vừa e</t>
  </si>
  <si>
    <t>4 mẫu này còn M phải k bạn</t>
  </si>
  <si>
    <t>4 nhíp thẳng</t>
  </si>
  <si>
    <t>4 SP lấy bộ nồi kia bữa nói nói đo</t>
  </si>
  <si>
    <t>4 tang 7 can</t>
  </si>
  <si>
    <t>4, 1 dây thắt lưng.</t>
  </si>
  <si>
    <t>40 gốc 450k. Ok a lấy nhé</t>
  </si>
  <si>
    <t>40 k ko nhiều ,nhưng thái độ mất dạy ,chị cũng rất đồng cảm với các E giao hàng xe ôm công nghệ ,nhưng thật sự ko nếu như e trai này thì ko thể có đồng cảm đc e à</t>
  </si>
  <si>
    <t>400k 1/bộ mình lấy thử trước bộ xem mẫu mã chất lượng ra sao</t>
  </si>
  <si>
    <t>400k phiên bản bao nhiêu shop</t>
  </si>
  <si>
    <t>40ao 
  Sịp xl=L
  2xl=xl
  3xl=2xl
  Nó sục 1 size ấ c</t>
  </si>
  <si>
    <t>40x60 co kg hay chi 1 kích thước thoi</t>
  </si>
  <si>
    <t>42 xốp</t>
  </si>
  <si>
    <t>42/53 đường số 5, Bình Hưng Hòa, Bình Tân</t>
  </si>
  <si>
    <t>45 lit nha giá sao hình thức bảo hành như thế nào</t>
  </si>
  <si>
    <t>Hỏi hình thức bảo hành</t>
  </si>
  <si>
    <t>462 Bạch Mai - Hai Bà Trưng - Hà Nội đây là địa chỉ cửa hàng mình đk ạ</t>
  </si>
  <si>
    <t>Hỏi địa chỉ shop</t>
  </si>
  <si>
    <t>465/ Gấu trắng sz S + M</t>
  </si>
  <si>
    <t>46kg 1m52</t>
  </si>
  <si>
    <t>48 0981099980</t>
  </si>
  <si>
    <t>48 ấp Nhà Thờ,xã Hưng thành,vĩnh lợi, bạc liêu
  Sdt 0702851716</t>
  </si>
  <si>
    <t>48k mac size c</t>
  </si>
  <si>
    <t>48kg cao 1m56</t>
  </si>
  <si>
    <t>49 buối tóc</t>
  </si>
  <si>
    <t>49 k được mấy vị ạ</t>
  </si>
  <si>
    <t>491 Hai Ba Trung Ph6 TpDaLat</t>
  </si>
  <si>
    <t>4chiec không lấy đỏ</t>
  </si>
  <si>
    <t>4goi ke 1chan ke 50 k bác hoa anh đào 2cai 15k lấy 10 bác 75k giấy vệ sinh 30 k giấy gấu 20 k 3kem đánh răng xanh 50k Bắc mũi 25k non bảo kiểm màu vàng 45k 0899 660 339 đặc lại khăn tắm bé gái 45k</t>
  </si>
  <si>
    <t>Chốt sản phẩm Chăn, Ga, Gối &amp; Nệm</t>
  </si>
  <si>
    <t>4m lua trang. Ấp Hưng, Điềm Hy, Châu Thành, Tiền Giang</t>
  </si>
  <si>
    <t>4o kí</t>
  </si>
  <si>
    <t>4xit tóc buổi 19k</t>
  </si>
  <si>
    <t>5 bich banh karo 35 k</t>
  </si>
  <si>
    <t>5 bộ giá sỉ</t>
  </si>
  <si>
    <t>5 bộ giá sỉ giá sao b</t>
  </si>
  <si>
    <t>5 cái giá sỉ là bn shop ơi</t>
  </si>
  <si>
    <t>5 chai dưỡng tóc cam</t>
  </si>
  <si>
    <t>5 kg giá bao nhiêu tiền vậy sốp</t>
  </si>
  <si>
    <t>5 kí khô cá dứa</t>
  </si>
  <si>
    <t>5 kìm HL555</t>
  </si>
  <si>
    <t>5 miếng này nha c</t>
  </si>
  <si>
    <t>5 ngày trc là ngày t feelback sản phẩm thiếu hàng đấy</t>
  </si>
  <si>
    <t>5 tấm 0974303867</t>
  </si>
  <si>
    <t>5 thùng 39</t>
  </si>
  <si>
    <t>5 tuoi cao 1 m 15</t>
  </si>
  <si>
    <t>5 Wallen Place Mckellar ACT 2617</t>
  </si>
  <si>
    <t>5/1 Phạm Hồng Thái, phường Tây Sơn, tp Pleiku, tỉnh Gia Lai 
  Đt: 035 8365950</t>
  </si>
  <si>
    <t>5/1 phạm hồng thái, phường tây sơn, tp pleiku, tỉnh gia lai đt: 035 8365951</t>
  </si>
  <si>
    <t>50 cây shop ơi</t>
  </si>
  <si>
    <t>50 kg vừa không shop</t>
  </si>
  <si>
    <t>500g   kho loc phi lê</t>
  </si>
  <si>
    <t>50k+50k + 20k ship = 120k
  C trừ 80k cũ còn 40k chị ck luôn</t>
  </si>
  <si>
    <t>51 ngõ 384 Kiêu kỴ Gia Lâm giúp mik nha</t>
  </si>
  <si>
    <t>51/0857850515</t>
  </si>
  <si>
    <t>52/12 d11 kp4 tam bình thủ đức tphcm. 0349308677</t>
  </si>
  <si>
    <t>520 phan văn trị,q5 0966978216</t>
  </si>
  <si>
    <t>524/7 Nguyễn Huệ khóm 4 phường 9 thành phố sóc trăng</t>
  </si>
  <si>
    <t>52ki cao 1m51.khu phố bầu bàng thị trấn lai uyên đường n3.5b.tiem tóc như ý</t>
  </si>
  <si>
    <t>52kí cao 1m60</t>
  </si>
  <si>
    <t>53 kg size nào ạ</t>
  </si>
  <si>
    <t>53 nặng .cao 155</t>
  </si>
  <si>
    <t>53 sai m</t>
  </si>
  <si>
    <t>53/28</t>
  </si>
  <si>
    <t>530 mực  khách cũ chị lấy 4 kg vào bịch 500gr ép chân không cho chị đt: 0393935352 đc: 448/71A phan huy ích p12 gò vấp TP HCM</t>
  </si>
  <si>
    <t>53ki vua ko</t>
  </si>
  <si>
    <t>54/5 hẻm phan chu trinh tân hà lộc tiến bảo lộc lâm đồng . 2 chai dầu gội chống rụng tóc nha shop ơi</t>
  </si>
  <si>
    <t>550k bán xem chất lượng thế nào nào mình lấy thêm</t>
  </si>
  <si>
    <t>55kg vừa k cho c xin giá</t>
  </si>
  <si>
    <t>57 /10c ap phu binh xa phu hoa dong</t>
  </si>
  <si>
    <t>57kg vừa chứ ạ</t>
  </si>
  <si>
    <t>58b đường 18 hiệp bình Chánh thủ Đức #0365392832</t>
  </si>
  <si>
    <t>58kg mặc size M vừa k shop</t>
  </si>
  <si>
    <t>595/17B CMT8 p15 q10</t>
  </si>
  <si>
    <t>599k rẻ vậy chất lượng liệu có đảm bảo ko</t>
  </si>
  <si>
    <t>59k bộ tim bộ xanh 8kg</t>
  </si>
  <si>
    <t>5bo đc giá sỉ k ạ</t>
  </si>
  <si>
    <t>5chi 7,3 li dài bao nhiêu</t>
  </si>
  <si>
    <t>5den 7 kg</t>
  </si>
  <si>
    <t>5goi mì lau thái chua cay</t>
  </si>
  <si>
    <t>5k .0915899620</t>
  </si>
  <si>
    <t>5oki cao 1m58</t>
  </si>
  <si>
    <t>5thang 7kg ạ</t>
  </si>
  <si>
    <t>5tr dc tặng ghế thì tốt. Để test thử chất lượng luôn.</t>
  </si>
  <si>
    <t>6 áo tương đương 6 hình c gửi
  Nhớ sz to nhất cho c đấy</t>
  </si>
  <si>
    <t>6 cái áo này màu trắng size m và 1 cái size xl chân váy này 6 cái size m và 1 cái size xl</t>
  </si>
  <si>
    <t>6 đôi đó em</t>
  </si>
  <si>
    <t>6 ya ya gộp đơn với 6 bà liễu</t>
  </si>
  <si>
    <t>6-700k cái váy mà shop đóng gói xấu quá e ạ</t>
  </si>
  <si>
    <t>6.3 bn tiền hình thức bảo hành như thế nào</t>
  </si>
  <si>
    <t>6.cai.100k.mie.n.sip.nhe</t>
  </si>
  <si>
    <t>6/2 đường số 3 cư xã lữ gia phường 15 q11 hcm</t>
  </si>
  <si>
    <t>60 goi mặt nạ ngủ</t>
  </si>
  <si>
    <t>60 kg p1607 sky2 ecopark văn giang hưng yên 0969555318</t>
  </si>
  <si>
    <t>60 miếng 1 hộp em hướng dẫn chị cách sử dụng xem</t>
  </si>
  <si>
    <t>Hỏi hướng dẫn sử dụng</t>
  </si>
  <si>
    <t>60/65kg</t>
  </si>
  <si>
    <t>600k cho 2 nồi 1l2 và 1l8 được không bác để chốt</t>
  </si>
  <si>
    <t>604 lê thánh tông, phường trần hưng đạo, thành phố thái bình. Kiểm tra kỹ hàng rồi gửi cho mình nha.</t>
  </si>
  <si>
    <t>Yêu cầu shop kiểm tra hàng</t>
  </si>
  <si>
    <t>607 độ dày ko shop khỏi lót được ko</t>
  </si>
  <si>
    <t>60kg mặc đc ko em</t>
  </si>
  <si>
    <t>60ki vừa không ạ</t>
  </si>
  <si>
    <t>60ki vừa không e</t>
  </si>
  <si>
    <t>61kg có sz k ạ</t>
  </si>
  <si>
    <t>61kg mặc XL có vừa ko</t>
  </si>
  <si>
    <t>62/26A Nguyễn Thông p9 q3 TPHCM</t>
  </si>
  <si>
    <t>635 gom đơn lúc nảy 602 nữa nhé . 0988789148</t>
  </si>
  <si>
    <t>63a chu văn an phường Vĩnh lạc rạch giá Kiên Giang</t>
  </si>
  <si>
    <t>64 cân nhé</t>
  </si>
  <si>
    <t>64 kg 0969450960 cty jing meng đường 2 khu công nghiệp a ma ta biên hòa Đồng Nai long bình kiểm tra hàng ko đúng chất liệu trả lại ko mất tiền sip nha</t>
  </si>
  <si>
    <t>65/5a trần van muoi.Xuân thới đông.hoc mon.(cổng sau trường tiểu học trần van mười- kế bên tiệm tóc Thu Trang)0909500867</t>
  </si>
  <si>
    <t>65k có size k ạ</t>
  </si>
  <si>
    <t>65k là giá sỉ chưa ạ</t>
  </si>
  <si>
    <t>65kg ban vua ko shop</t>
  </si>
  <si>
    <t>65kg cũng đc ạ</t>
  </si>
  <si>
    <t>65kg vua ko shop</t>
  </si>
  <si>
    <t>65kg, 1m57</t>
  </si>
  <si>
    <t>65ky cao mét 55</t>
  </si>
  <si>
    <t>66,67 ạ</t>
  </si>
  <si>
    <t>67 kg mặc</t>
  </si>
  <si>
    <t>68 ki .cao 1 m 60 mặt size nào vậy shop</t>
  </si>
  <si>
    <t>68kg vừa hông</t>
  </si>
  <si>
    <t>69 Lê Lợi Dran Đơn Dương Lâm Đồng 02633849727</t>
  </si>
  <si>
    <t>6930118986 DIDV Nguyễn Thị Thao</t>
  </si>
  <si>
    <t>6tr thì mua luôn trả góp làm j vậy</t>
  </si>
  <si>
    <t>7 áo tương đương 6 hình c gửi nhớ sz to nhất cho c đấy</t>
  </si>
  <si>
    <t>7 bộ lanh nhé</t>
  </si>
  <si>
    <t>7 đầm chị xả 1 đầm hồng thành thánh 250k còn 6 đâm tổng bill chín c.k miễn phí ship nhé</t>
  </si>
  <si>
    <t>7 ngõ 36 lý thường kiệt</t>
  </si>
  <si>
    <t>70 kg có k sop</t>
  </si>
  <si>
    <t>70 ký Ấp xẻo su lai hòa Vĩnh châu sóc trăng 0834866305</t>
  </si>
  <si>
    <t>700k là trả góp hả</t>
  </si>
  <si>
    <t>72/10 ấp thống nhất hai xã Tân thới nhì hốc môn. 0909291516 . Sz L .2 cải</t>
  </si>
  <si>
    <t>720 huỳnh văn lũy phường Phú Mỹ thủ dầu một Bình Dương. cắt tóc nam Ngọc nhi.</t>
  </si>
  <si>
    <t>75 màu gì vậy hả e</t>
  </si>
  <si>
    <t>757s 0839798916 /Thôn 7 lộc ninh đồng hới quảng bình</t>
  </si>
  <si>
    <t>75k ruốc ngực 100</t>
  </si>
  <si>
    <t>76/2/20 Phùng Tá Chu, An Lạc A, Bình Tân
  Thùy Linh : 0775768678</t>
  </si>
  <si>
    <t>76/2/20 phùng tá chu, an lạc a, bình tân thùy linh : 0775768679</t>
  </si>
  <si>
    <t>767 gộp đơn với Hồng Duyên 767</t>
  </si>
  <si>
    <t>777642132 tphcm quận bình tân 84/16/9/1 khu phố 7 đường tây lân 1 common 330k ship 40k tc 370k</t>
  </si>
  <si>
    <t>789 0839119282</t>
  </si>
  <si>
    <t>79 đặt cọc bn</t>
  </si>
  <si>
    <t>Thanh toán tiền cọc</t>
  </si>
  <si>
    <t>7m 6,5kg mặc sz j ạ</t>
  </si>
  <si>
    <t>8 Vừa eo 84 không e</t>
  </si>
  <si>
    <t>80kí ạ</t>
  </si>
  <si>
    <t>84-66-88 m61</t>
  </si>
  <si>
    <t>850 láng cho em</t>
  </si>
  <si>
    <t>8520 trắng</t>
  </si>
  <si>
    <t>85ky có hôn shop</t>
  </si>
  <si>
    <t>87 đường trường chinh , thị trấn trảng bom , h trảng bom , đồng nai 0899947759</t>
  </si>
  <si>
    <t>87kg 1m80</t>
  </si>
  <si>
    <t>906662595 sz l sốc6</t>
  </si>
  <si>
    <t>913901384 chú long. đc: 106b lý thái tổ p1q10. tphcm. 2cây giá 280.000₫ nha.</t>
  </si>
  <si>
    <t>936022987 thơm vũ , số nhà 27, tổ 13, khu 2, giếng đáy, hạ long, q.ninh</t>
  </si>
  <si>
    <t>94 đen</t>
  </si>
  <si>
    <t>950k mà vải xấu lắm</t>
  </si>
  <si>
    <t>95kg có size k shop</t>
  </si>
  <si>
    <t>969022886 lang mít chép iao iagrai gia lai</t>
  </si>
  <si>
    <t>97 mk chốt ok ko huy</t>
  </si>
  <si>
    <t>973 phan văn trị p7 gò vấp 
  Goi em .0968666682</t>
  </si>
  <si>
    <t>98, đường Đt 743a, kp nội hóa 1, phường bình an, tp dĩ an, tỉnh bình dương 0919774385</t>
  </si>
  <si>
    <t>99 size 41 0913380160</t>
  </si>
  <si>
    <t>99k màu đen 0915754800</t>
  </si>
  <si>
    <t>99k một bộ có bao gồm quyến sách đánh vần không</t>
  </si>
  <si>
    <t>9c/4 khu phố ba phường Tân hòa bien hoa đồng Nai</t>
  </si>
  <si>
    <t>9k 0854332122</t>
  </si>
  <si>
    <t>À , chị quên mất . Bữa chốt 2 bịch bánh xốp có cho chị phải ko ?</t>
  </si>
  <si>
    <t>A ... này sử dụng lúc nào v a</t>
  </si>
  <si>
    <t>A 120 ủ tóc 49k</t>
  </si>
  <si>
    <t>A 23/0394209730 /M</t>
  </si>
  <si>
    <t>A 4 còn màu gì em</t>
  </si>
  <si>
    <t>A 6 gì vậy phiên bản bao nhiêu máy nước nào vậy</t>
  </si>
  <si>
    <t>À ad khi nào lấy vk lấy Ck hay bạn bè chạy xe hoa gọi em chạy nhé ạ để em có tiền mua thêm đồng hồ nữa kkk</t>
  </si>
  <si>
    <t>À anh ơi em lấy thêm chai sữa rửa mặt nữa ạ</t>
  </si>
  <si>
    <t>À anh ơi với cho em xin nói lại về hình thức bảo hành máy nha</t>
  </si>
  <si>
    <t>À bảo hành bao lâu b nhỉ</t>
  </si>
  <si>
    <t>À bên e có bán giày dép bé trai ko</t>
  </si>
  <si>
    <t>Quan tâm sản phẩm Phụ kiện trẻ em &amp; trẻ sơ sinh</t>
  </si>
  <si>
    <t>À bên em có giấy chứng nhận cho sp của bên mình thì gửi file qua đây hộ c luôn nnes</t>
  </si>
  <si>
    <t>Hỏi giấy chứng nhận</t>
  </si>
  <si>
    <t>À bên mh có giấy chứng nhận sp k b</t>
  </si>
  <si>
    <t>À bên mình có xuất được hoá đơn VAT k ạ?</t>
  </si>
  <si>
    <t>A biết cách sử dụng mà</t>
  </si>
  <si>
    <t>À bộ này này thì hình thức bảo hành sao vậy shop</t>
  </si>
  <si>
    <t>À c bận mai giao lại c nhé</t>
  </si>
  <si>
    <t>A c Hải Khánh tổ 7 p Hương Sơn TP Thái Nguyên đt 0975151505</t>
  </si>
  <si>
    <t>à c ơi em có thể thay đổi tên người nhận vs sđt dc ko ạ</t>
  </si>
  <si>
    <t>À c vừa nhạn hàng của e rồi, c ngỡ tưởng khác c mua thêm, để c dùng thử hàng của e nhé, nếu ok chị mua tiếp</t>
  </si>
  <si>
    <t>À cái đường vân nam tớ bảo quản tủ lạnh hay nhiệt độ thường à ấy?</t>
  </si>
  <si>
    <t>a cần 2 tấm kích thước như sau
  1 tấm cho mặt bàn chữ nhật: dài 140 x 75 cm.
  1 tấm cho mặt bàn tròn đường kính 120cm
  anh Hậu, 0919378386. số nhà 12, đường nguyễn cảnh hoan, khối 6A thị trấn Thanh Chương, nghệ an</t>
  </si>
  <si>
    <t>Chốt sản phẩm Đồ nội thất</t>
  </si>
  <si>
    <t>a cần cái loại 15ah-20ah kìa</t>
  </si>
  <si>
    <t>ạ chị cho em địa chỉ em lên đơn đổi cho chị ạ,</t>
  </si>
  <si>
    <t>Yêu cầu đổi trả hàng</t>
  </si>
  <si>
    <t>A chỉ e cách vệ sinh giày sau mỗi trận dc kh</t>
  </si>
  <si>
    <t>Hỏi cách vệ sinh</t>
  </si>
  <si>
    <t>à chị lấy 2 combo thôi y như hình nhé</t>
  </si>
  <si>
    <t>a chỉ lấy hộ 1 áo thôi vì áo màu sọc trắng ko đúng , và kém chất lượng quá</t>
  </si>
  <si>
    <t>À Chị ơi Chị có thể cho em hỏi bên chị có bán loại thuốc nào uống để kích thích mọc tóc và chống rụng tóc không chị</t>
  </si>
  <si>
    <t>À chị ơi đổi lấy size L nha</t>
  </si>
  <si>
    <t>à chị ơi nhớ hỏi giùm e thời gian sản xuất nha</t>
  </si>
  <si>
    <t>À chị ơi. Chị làm bánh kem sớm đc hong ạ. Em đổi lại trưa lấy 10h ạ</t>
  </si>
  <si>
    <t>À chị ơi. Tiền ship. Chị nhờ bên ghtk xuất hoá đơn VAT cho bên em dc kh chị ?</t>
  </si>
  <si>
    <t>ạ Chiều thứ 2 em làm gửi sớm nhấtt Thứ 3 Khách Nhận Trễ Là thứ 4 ạ</t>
  </si>
  <si>
    <t>À cho chị hỏi xịt chống nắng body có xịt mặt dc kg</t>
  </si>
  <si>
    <t>À cho e hỏi face pháp mình bao bì mới hay cũ vậy ạ</t>
  </si>
  <si>
    <t>A cho e hỏi là thay pin là cỡ bao lâu lấy ạ</t>
  </si>
  <si>
    <t>Hỏi thời hạn sử dụng</t>
  </si>
  <si>
    <t>A cho e xem giấy kiểm nghiệm chứng nhận thành phần của thuốc</t>
  </si>
  <si>
    <t>À cho em hỏi hds của kẹo ạ</t>
  </si>
  <si>
    <t>À cho em hỏi nếu như em muốn set đó nhưng em chọn thêm bánh kẹo để cho phần quà nó to 1 xíu thì có đc k ạ</t>
  </si>
  <si>
    <t>A cho em là.. em mua dép ở bên shop mình 2 tháng trước đến giờ bị bung hở keo có được bảo hành không ạ..!?</t>
  </si>
  <si>
    <t>à cho mình hỏi bên shop có charm hoa hướng dương không?</t>
  </si>
  <si>
    <t>A chốt máy rửa xe mà ko dc</t>
  </si>
  <si>
    <t>A chụp công suất giúp e</t>
  </si>
  <si>
    <t>A chuyển khoản ngân hàng thì đc</t>
  </si>
  <si>
    <t>À chữ K ổn k bạn</t>
  </si>
  <si>
    <t>A chưa có nhu cầu giá sỉ</t>
  </si>
  <si>
    <t>A chưa thấy chỗ nào bán và giao hàng chậm chạp như bên em</t>
  </si>
  <si>
    <t>A có bán kindle trên shopee hay lazada k ạ</t>
  </si>
  <si>
    <t>Hỏi kênh bán hàng</t>
  </si>
  <si>
    <t>A có gởi máy vô đổi cho e chưa</t>
  </si>
  <si>
    <t>À có HDSD ko shop</t>
  </si>
  <si>
    <t>À có hoa văn</t>
  </si>
  <si>
    <t>À có khuyến mãi mấy sp tết hok</t>
  </si>
  <si>
    <t>A có máy rửa xe bãi Nhật không ạ</t>
  </si>
  <si>
    <t>a có mẫu này không a</t>
  </si>
  <si>
    <t>A có mua mà hôk hiệu quả</t>
  </si>
  <si>
    <t>a có mua thêm thì e khuyến mãi a thêm nha</t>
  </si>
  <si>
    <t>a còn cây bút 250k vơis DH 900k.</t>
  </si>
  <si>
    <t>A còn var 13 size 40 mà sale ko a</t>
  </si>
  <si>
    <t>À dạ c cho em xin phép nói thời hạn trả hàng 1-2 tháng em có thể hiểu là thời gian hàng ship từ trung về. Và với cả c lên bài nhận pick up nhưng lại thành pre order hết. Em có tham khảo các bên khác ngta đều đi pick up trực tiếp thậm chí là đi nhiều lần, sau khi pick trực tiếp mà hàng không đủ mới preorder chứ k có chuyện preorder ngay từ đầu vậy thì không gọi là pick up đc ah. Bởi vì pick up là đến của hàng pick trực tiếp để hàng được về tay khách hàng nhanh nhất.</t>
  </si>
  <si>
    <t>Hỏi thời gian đổi trả</t>
  </si>
  <si>
    <t>À dạ em cảm ơn chị ạ c gửi lâu chưa chị</t>
  </si>
  <si>
    <t>Cảm ơn</t>
  </si>
  <si>
    <t>à dạ mà c nhận được tiền chuyển khoản của e chưa c?</t>
  </si>
  <si>
    <t>A đặc đôi giầy chạy bộ mã11 và 1 đôi giầy đá bóng mã78 nhe e.</t>
  </si>
  <si>
    <t>A đăng ký 3 chiếc rồi nhé</t>
  </si>
  <si>
    <t>A đóng gói cẩn thận rồi nhé</t>
  </si>
  <si>
    <t>Yêu cầu quy cách đóng gói</t>
  </si>
  <si>
    <t>À đồ cũng giá trị mà shop đóng gói sơ sài quá nha 🥹</t>
  </si>
  <si>
    <t>à đổi giúp cháu tên người nhận vs ạ, tên Đỗ Trang Ngân ạ, cháu tặng bạn ạ</t>
  </si>
  <si>
    <t>A đổi lại sdt này giúp e nha</t>
  </si>
  <si>
    <t>À đổi mk 1 áo hồng b nhầm màu sang đen nhé</t>
  </si>
  <si>
    <t>A đổi sdt tý đc ko ạ. Mới kiểm tra lại sai con anh ơi</t>
  </si>
  <si>
    <t>À đổi tên người nhận giúp mình là Nguyễn Lê Thuỳ Dương nha bạn</t>
  </si>
  <si>
    <t>À đổi tên người nhận Mỹ Châu dùm em</t>
  </si>
  <si>
    <t>À e có mua trả góp</t>
  </si>
  <si>
    <t>À e cứ ship set ở trên trước nha, c xem chất liệu bên e ntn đã</t>
  </si>
  <si>
    <t>à e hỏi chút kem của hãng nào và có giấy chứng nhận kiểm nghiệm ko c</t>
  </si>
  <si>
    <t>à e nhắc ship lấy giao hàng nhớ hỏi lấy bộ thể thao đen giao nhầm vs cái váy đỏ nha</t>
  </si>
  <si>
    <t>Khiếu nại giao sai sản phẩm</t>
  </si>
  <si>
    <t>À e nhớ sửa đơn của c trừ tiền đã ck 380K nha</t>
  </si>
  <si>
    <t>À em ! Cái quần rách ko giống ảnh nha em, quần xấu hơn hình đăng rất nhìu vải cũng ko đẹp</t>
  </si>
  <si>
    <t>A giao là ngày sản xuất năm nào a</t>
  </si>
  <si>
    <t>A giao nhầm cho e mẫu này</t>
  </si>
  <si>
    <t>A giao sai kích thước rồi</t>
  </si>
  <si>
    <t>A gửi cách lắp đặt đèn e vs</t>
  </si>
  <si>
    <t>A gửi sớm giúp e đừng để qua mai a nha</t>
  </si>
  <si>
    <t>A gửi về công ty DFZIN khu công nghiệp hoà xá. Xã Mỹ xá thành phố nam định</t>
  </si>
  <si>
    <t>a h giày e dơ quá a chỉ e cách vệ sinh giày vs ạ</t>
  </si>
  <si>
    <t>A hay mua quạt và họ đóng gói cẩn thận lắm</t>
  </si>
  <si>
    <t>Đánh giá quy cách đóng gói tốt</t>
  </si>
  <si>
    <t>A hỏi bộ bàn chống gù bên e đc bảo hành bao lâu</t>
  </si>
  <si>
    <t>A hỏi e cách rửa ruột bằng cà phê phải không ạ</t>
  </si>
  <si>
    <t>A hok  có lấy mắm cá lóc a lấy khô cá lóc nhỏ nha</t>
  </si>
  <si>
    <t>A hướng dẫn sử dụng</t>
  </si>
  <si>
    <t>À í mình là thời gian đổi trả ấy ạ</t>
  </si>
  <si>
    <t>A in 5000 tem trước nha</t>
  </si>
  <si>
    <t>A k lấy nữa đau</t>
  </si>
  <si>
    <t>À kệ nặng bao nhiêu e?</t>
  </si>
  <si>
    <t>À khoan. Để a đổi lại số lượng</t>
  </si>
  <si>
    <t>À không cần nha em
chị tính để cho em biết
vì đã giao sai son rồi son lỗi xong còn bắt khách bì tiền là chị không thích cách cư xử của shop à</t>
  </si>
  <si>
    <t>A không lấy cường lực mèo thì có giảm giá hay tặng món khác không</t>
  </si>
  <si>
    <t>A ko có nhu cầu nhé</t>
  </si>
  <si>
    <t>À ko em muốn vệ sinh thôi, nên hỏi c cách vệ sinh á mà hehe</t>
  </si>
  <si>
    <t>A ko lấy nữa. Hàng chất lượng kém quá.</t>
  </si>
  <si>
    <t>à ko mẫu ni e gửi về c hoàn tiền cho e luôn đc ko .</t>
  </si>
  <si>
    <t>A ko thấy hướng dẫn lắp đặt ở đâu</t>
  </si>
  <si>
    <t>À là có ship nhưng tặng dầu gội à</t>
  </si>
  <si>
    <t>A làm ks, khoảng 1 tháng hoạt động, e ship 1 bộ 2 cái a xem thử chất lượng, nếu dc a mua nhiều, ks 29 phòng</t>
  </si>
  <si>
    <t>A lấy 1 cái kích thước 80x145 cm nhed</t>
  </si>
  <si>
    <t>A lấy 1 cái thử chất lượng xem sao đã</t>
  </si>
  <si>
    <t>A lấy 1 cái ví dài và 1 cái quần bò ngố nhé</t>
  </si>
  <si>
    <t>A lấy 1 cây sk5,1 cây tỉa dăm, 1 cưa cắt cành to,1 kìm cạp tròn</t>
  </si>
  <si>
    <t>A lấy 1 đôi( xanh than, xanh ghi). Cao 1,69 m nặng 73 kg. Nguyễn Đức Thắng tổ 7 phường Quang Trung thành phố Hà Giang đt 0972928008.</t>
  </si>
  <si>
    <t>A lấy 2 kìm bấm ốc. Trần Văn Hậu 44/8 huỳnh tấn phát khu phố 4 thị trấn nhà bè huyện nhà bè TP HCM hẻm 1622 ngay chợ Phú xuân. 0787-967-968</t>
  </si>
  <si>
    <t>A lấy 2c này, rộng hay chất lượng ko ổn a trả lại nhé</t>
  </si>
  <si>
    <t>Hỏi chính sách đổi trả</t>
  </si>
  <si>
    <t>A lấy bảo hành bao lâu ạ</t>
  </si>
  <si>
    <t>A lấy cái bếp 1Tr 9 . kìm 15.... bấm 130 ... thôi còn xả ra cho a</t>
  </si>
  <si>
    <t>a lấy e size 40</t>
  </si>
  <si>
    <t>A lấy kích thước 41 , 81</t>
  </si>
  <si>
    <t>A lấy loại ga kích thước 1m8 x 2m</t>
  </si>
  <si>
    <t>A lấy màu đỏ</t>
  </si>
  <si>
    <t>A lấy mau đỏ mà giao lộn à</t>
  </si>
  <si>
    <t>Khiếu nại giao sai màu</t>
  </si>
  <si>
    <t>A lấy một cái màu xanh . xin hướng dẫn sử dụng</t>
  </si>
  <si>
    <t>À lấy thêm cho ch 1b phô mai bào sợi</t>
  </si>
  <si>
    <t>a lấy thì cho em xin địa chỉ số điện thoại em gửi luôn cho sớm ạ</t>
  </si>
  <si>
    <t>A lô sao síp đến giao hàng lại có thái độ với khách hàng rồi ko hiao hàng nhỉ bên mình xem lại đi nha</t>
  </si>
  <si>
    <t>A ly gold giá sau với cách sử dụng</t>
  </si>
  <si>
    <t>à mà bên shop có dán cường lực mỏng kh ạ</t>
  </si>
  <si>
    <t>à mà chất gì vậy ạ</t>
  </si>
  <si>
    <t>À mà nếu 9/5 mới giao thì shop đổi tên người nhận được khôg ạ😅</t>
  </si>
  <si>
    <t>À ma thông tin bảo mật nhé k c bạn bè hơi nhiều hihi sợ lộ</t>
  </si>
  <si>
    <t>Hỏi bảo mật thông tin cá nhân</t>
  </si>
  <si>
    <t>A mặc 31</t>
  </si>
  <si>
    <t>à mẫu be ko phải 2 mặt đều giống nhau mà 1 mặt họa tiết, 1 mặt màu trơn phải ko shop</t>
  </si>
  <si>
    <t>À mẫu này four chòm sao</t>
  </si>
  <si>
    <t>À mấy đồ này có bị hỏng nếu để bảo quản ở nhiệt độ thường Ko ạ</t>
  </si>
  <si>
    <t>à miễn ship, c có đặt cọc trước 200k</t>
  </si>
  <si>
    <t>À mình hỏi tí, muộn nhất số lượng có thể thay đổi đến hnao shop nhỉ</t>
  </si>
  <si>
    <t>À mình mua shopee rồi tại thấy bên bạn giao từ hà đông mà hàng lên tận bắc ninh. Mình ở gần hà đông nên tưởng có cửa hàng thì mình qua mua luôn cho nhanh</t>
  </si>
  <si>
    <t>Hỏi bán hàng offline</t>
  </si>
  <si>
    <t>À mình muốn đổi kích thước to hơn</t>
  </si>
  <si>
    <t>À mình xem offline nha. 18h30 cũng đc ạ</t>
  </si>
  <si>
    <t>a mới dc bạn tặng cái đồng hồ giờ a ko ko lấy nữa dc hok e</t>
  </si>
  <si>
    <t>a mới nhận mà đóng gói sơ sài</t>
  </si>
  <si>
    <t>a mua 10 tấm miễn ship tặng 1 tấm đúng k . có mấy cỡ :4;4,5;5;6 p</t>
  </si>
  <si>
    <t>A mua 2 cái không lấy kính cường lực bao nhiêu tiền vậy em</t>
  </si>
  <si>
    <t>A mua 300 viên về ban lại e tính giá sỉ nha</t>
  </si>
  <si>
    <t>A mua bảo mật thông tin giúp a nhé</t>
  </si>
  <si>
    <t>A mua nhà em nhiều rồi nhưng combo quần ship chất lượng kém quá e ah</t>
  </si>
  <si>
    <t>A mua nhiều nơi đóng gói không cẩn thận nên bị gãy ngồng hoa hết 
Không nhận thì tội nghiệp shop nhận rồi mới tội nghiệp mình kkk</t>
  </si>
  <si>
    <t>A mua phiên bản bao nhiêu ạ?</t>
  </si>
  <si>
    <t>A muốn mua đèn công suất khoảng 40- 60w</t>
  </si>
  <si>
    <t>A muốn thanh toán khi nhận hàng (COD) nhé</t>
  </si>
  <si>
    <t>Thay đổi phương thức thanh toán</t>
  </si>
  <si>
    <t>À nay em có việc kh đi ngang nhà nên chắc mai e ghé lấy sau nhé c</t>
  </si>
  <si>
    <t>À năm sản xuất trước ạ</t>
  </si>
  <si>
    <t>À nếu ko vừa cách đổi trả sao ạ</t>
  </si>
  <si>
    <t>Hỏi quy trình đổi trả</t>
  </si>
  <si>
    <t>À nếu ko vừa đổi trả ntn ạ</t>
  </si>
  <si>
    <t>A nghe ko rõ là size bao nhiêu</t>
  </si>
  <si>
    <t>À nghĩa là ship tới là dc thử hàng , k vừa có thể gửi lại đổi size chứ</t>
  </si>
  <si>
    <t>à nhầm eo 69 ngực 85 nha</t>
  </si>
  <si>
    <t>A nhầm là cỡ 41.</t>
  </si>
  <si>
    <t>A nhận được áo rồi đẹp đấy , em xem size M có mầu nào chụp gửi cho anh xem, đc a lấy thêm, cám ơn em</t>
  </si>
  <si>
    <t>A nhận được hàng rôig nhé, đóng gói cẩn thận thế, cảm ơn e nhé</t>
  </si>
  <si>
    <t>A nhận hàng rồi có 1 q e giao nhầm size a không mặc vừa.e đổi cho a nhé.size 2xL to lắm a không mặc đc</t>
  </si>
  <si>
    <t>Khiếu nại giao sai kích cỡ</t>
  </si>
  <si>
    <t>a nhận rồi, cảm ơn e nha</t>
  </si>
  <si>
    <t>Thông báo nhận hàng</t>
  </si>
  <si>
    <t>A nt zalo ko thấy ai trả lời</t>
  </si>
  <si>
    <t>À ok cản ơn bạn nha và cái đó là version mấy vạy?</t>
  </si>
  <si>
    <t>A ở xa nên thêm thời gian đổi trả đi e nhé</t>
  </si>
  <si>
    <t>A ơi cho em hỏi trà sữa mình giá bao nhiu?</t>
  </si>
  <si>
    <t>Quan tâm sản phẩm Đồ uống</t>
  </si>
  <si>
    <t>A ơi cjo e hỏi hàng trả về đổi mà mãi chưa thấy ship qua lấy ạ</t>
  </si>
  <si>
    <t>Khiếu nại quy trình đổi trả</t>
  </si>
  <si>
    <t>a ơi đổi tên người nhận nguyễn đình hoàng hộ e với</t>
  </si>
  <si>
    <t>A ơi hồi hôm e đặt sao ko vô một con gì cả a biết chỉ e cách sử dụng dùm e đi</t>
  </si>
  <si>
    <t>A ơi quần size nhỏ rồi a xem có giao nhầm size cho e k ạ</t>
  </si>
  <si>
    <t>A ơi trước e mua đôi Tiempo 8 nhà a giờ bị bung đế có được bảo hành k</t>
  </si>
  <si>
    <t>A ơi. A có men vi sinh cho bé nhà e ko ạ. Được gần 3th r. Mà bé lúc ị được, lúc ko. Mà phân cũng hơi lỏng. Bụng cũng thấy sôi. Mỗi lần đi vệ sinh kiểu rất khó ý</t>
  </si>
  <si>
    <t>À quần ngủ nam dài 115kg có size luôn không em</t>
  </si>
  <si>
    <t>À quên e đổi địa chỉ lại cho chị nhé</t>
  </si>
  <si>
    <t>à quên hình thức bảo hành như thế nào vậy shop</t>
  </si>
  <si>
    <t>À quy trình đổi trả thì ntn vậy shop</t>
  </si>
  <si>
    <t>À r hoàn tiền ntn v ạ</t>
  </si>
  <si>
    <t>A Sài thủ một hộp nếu hiệu a mua thêm</t>
  </si>
  <si>
    <t>A sẽ phản hồi lại sau, cảm ơn shop tư vấn nhiệt tình</t>
  </si>
  <si>
    <t>A shipper nhiệt tình lắm</t>
  </si>
  <si>
    <t>À shop đổi sdt ng nhận thành 0969410579 giúp mình nha</t>
  </si>
  <si>
    <t>À shop giao lộn địa chỉ 2 áo kia r shop</t>
  </si>
  <si>
    <t>Khiếu nại giao sai địa chỉ</t>
  </si>
  <si>
    <t>À shop nhớ che tên sản phẩm nha 🤭</t>
  </si>
  <si>
    <t>À shop ơi. Hôm trc shop có giao nhầm kích thước chiếu điều hoà cho mình k ạ</t>
  </si>
  <si>
    <t>À shop xem dùn mình xem hạn sử dụng tới khi nào vậy ạ</t>
  </si>
  <si>
    <t>A tên trần văN sđt 0917112744 đc 34 nguỹen tắn thành thị trấn tăng bạt hổ hoài an bình định</t>
  </si>
  <si>
    <t>A thay đổi kích thước rộng 1,50m cao 0.90m e nhé</t>
  </si>
  <si>
    <t>A thấy bên em có mẫu này</t>
  </si>
  <si>
    <t>à tổng bill của e hết bn ạ</t>
  </si>
  <si>
    <t>a tổng bill e tra nợ củ a luon</t>
  </si>
  <si>
    <t>A tủn oi cho e xin địa chỉ mua chùm tóc cột dài nhu a gắn trog lip đi a</t>
  </si>
  <si>
    <t>À vậy à em vậy mà chị tín đâu mua chống nắng tặng.bởi vậy chị định lấy hai chống nắng lấy một nồi cơm với một quạt điều hòa phung sương.khi nào có truong trình chơi game cho chị tham gia với</t>
  </si>
  <si>
    <t>à vậy là bây giừo hãng đổi bao bì mới đúng k shop</t>
  </si>
  <si>
    <t>à vậy nếu e trả trước 4tr5 còn lại trả góp 6 tháng thì bên mình lãi suất như sao ạ</t>
  </si>
  <si>
    <t>À vậy thì mình đặt rồi nhưng chưa nhận hàng</t>
  </si>
  <si>
    <t>À vậy thôi, cảm ơn b đã tư vấn. Vì nhận rồi k vừa đến lúc sau đổi trả phức tạp lắm</t>
  </si>
  <si>
    <t>à vca em xem qua quy trình đổi trả nhé</t>
  </si>
  <si>
    <t>À về phí và cách ship đổi trả ntn ha shop?</t>
  </si>
  <si>
    <t>A vui long kiem tra hang ki dum nha .cam on a nhieu</t>
  </si>
  <si>
    <t>A xem phí ship bnhiu , a cứ đóng gói bt thôi k càn quá kĩ á vì em sẽ bọc lại hết</t>
  </si>
  <si>
    <t>À, bạn chỉ giúp m cách vệ sinh túi da nhé.</t>
  </si>
  <si>
    <t>À, hiện tại máy mình màu j shop, hình thức bảo hành ntn vậy ạ</t>
  </si>
  <si>
    <t>À, hồi chiều quên ko nói bạn có loại nào mùi thơm lâu hơn nữa ko ạ?</t>
  </si>
  <si>
    <t>À, mình đang tham khảo một số bên, nếu cần kéo và bánh xe bị hỏng, thì mình có được bảo hành ko</t>
  </si>
  <si>
    <t>à, phản hồi với shop nhé. Bàn dùng tạm được chứ k phải chắc chắn quá nha. Khung sắt mỏng chứ k hề giày... cũng may có ông shipper nhiệt tình đấy nhé shop</t>
  </si>
  <si>
    <t>À, vậy để chị xem lại rồi đặt sau</t>
  </si>
  <si>
    <t>À,mình thấy bên sh có bao bì mới đúng k nhơt</t>
  </si>
  <si>
    <t>À. Vậy để mua thêm 3bo nữa cho dc 1tr</t>
  </si>
  <si>
    <t>À.. E đóng gói đẹp cho ch dc ko ? Ch làm quà SN luôn 🎁</t>
  </si>
  <si>
    <t>A1 có size 40 không</t>
  </si>
  <si>
    <t>a1 sdt 0786709214</t>
  </si>
  <si>
    <t>A10 trắng, cam. Liên hệ 0382426718. Cảm ơn</t>
  </si>
  <si>
    <t>A170s cv17 s / 0969797923</t>
  </si>
  <si>
    <t>A18/mầu đỏ/**********</t>
  </si>
  <si>
    <t>A2 be , 0374466481 xóm 6, cảnh an 1, Phước Thành, Tuy Phước Bình định
  Chân váy size M</t>
  </si>
  <si>
    <t>A211bo tóc 65.</t>
  </si>
  <si>
    <t>A217 ,,49k</t>
  </si>
  <si>
    <t>A27 0987128532</t>
  </si>
  <si>
    <t>A29 màu đồng số 37 0366017735 gộp đơn</t>
  </si>
  <si>
    <t>A3 zise 38</t>
  </si>
  <si>
    <t>A30. 0373419138</t>
  </si>
  <si>
    <t>A4 trắng + đen gộp đơn</t>
  </si>
  <si>
    <t>A4 Vải gì vậy shop</t>
  </si>
  <si>
    <t>a44/nâu/size 35,5</t>
  </si>
  <si>
    <t>A46 trắng **********</t>
  </si>
  <si>
    <t>A5 That lưng da bò gửi đơn hàng không đúng như trong quảng cáo nhân viên giao hàng còn thái độ</t>
  </si>
  <si>
    <t>A50 .21kg gộp đơn</t>
  </si>
  <si>
    <t>a551 hồng s</t>
  </si>
  <si>
    <t>A554 có màu gì nữa</t>
  </si>
  <si>
    <t>A6/69k....0369115960</t>
  </si>
  <si>
    <t>A61 quần bò óing ren lấy size M 179k
 B38 quần thổ lấy size L 149k</t>
  </si>
  <si>
    <t>A63 - Mũ 150k</t>
  </si>
  <si>
    <t>A71 xanh</t>
  </si>
  <si>
    <t>A79 mầu đen em 62kg đc tổ 10 hồng Hậu phường phú thịnh thi sa sơn tây thành phô hà nội</t>
  </si>
  <si>
    <t>A8 size L</t>
  </si>
  <si>
    <t>ad chỉnh nội dung thời gian bảo hành phụ kiện từ 3 tháng lên 6 tháng giúp mình nhé ạ</t>
  </si>
  <si>
    <t>Ad cho em hỏi ad có mặt nạ dẻo bạc hà k ạ</t>
  </si>
  <si>
    <t>Quan tâm sản phẩm Chăm sóc da mặt</t>
  </si>
  <si>
    <t>Ad cho em hỏi là Em muốn lấy bánh tráng bán lại á</t>
  </si>
  <si>
    <t>Ad cho em hỏi mình có order trà sữa anh Khải nữa không ạ</t>
  </si>
  <si>
    <t>Ad cho em hỏi trả góp qua đâu là dc ạ</t>
  </si>
  <si>
    <t>ad cho em xin báo giá tổng những món đồ em hỏi ạ, đẻem gửi cho công ty. Em cần xuất hoá đơn VAT ạ</t>
  </si>
  <si>
    <t>ad cho m xin địa chỉ cửa hàng để qua xem và mua hàng nhé</t>
  </si>
  <si>
    <t>Ad cho mình hỏi khi nào là có giấy chứng nhận tốt nghiệp ạ</t>
  </si>
  <si>
    <t>Ad cho mình hỏi, chi nhánh Hà Nội mình có Mì gói Haseyo (k gói gia vị) không ạ?</t>
  </si>
  <si>
    <t>Quan tâm sản phẩm Đồ chế biến sẵn</t>
  </si>
  <si>
    <t>Ad cho mình lấy thêm bộ này</t>
  </si>
  <si>
    <t>ad gửi mình số tài khoản mình đặt cọc trước</t>
  </si>
  <si>
    <t>ad gửi về địa chỉ công ty bên đối tác giúp mình</t>
  </si>
  <si>
    <t>Ad hàng có đc bảo hành bao lâu ad nhỉ</t>
  </si>
  <si>
    <t>Ad ơi bên bạn có mẫu này màu đỏ k ạ</t>
  </si>
  <si>
    <t>Ad ơi bên mình bán offline hong ạ</t>
  </si>
  <si>
    <t>ad ơi cho em hỏi bánh kem ít ngọt bên mình giá như nào ạ</t>
  </si>
  <si>
    <t>Quan tâm sản phẩm Các loại bánh</t>
  </si>
  <si>
    <t>ad ơi cho em hỏi trừ bánh sn ra thì bên mình có các loại bánh ngọt nào ah</t>
  </si>
  <si>
    <t>Ad ơi em muốn đặt bánh kem sinh nhật, trưa 29 âm lịch em lấy, ad còn nhận k ạ</t>
  </si>
  <si>
    <t>ad ơi, chính sách làm thương hiệu, sỉ bên mình s ạh</t>
  </si>
  <si>
    <t xml:space="preserve">Hỏi thương hiệu </t>
  </si>
  <si>
    <t>Ad ơi, em hỏi này. Có 1 áo đặt size XL nữ ad bảo là ngực 170 mặc được mà giờ c ấy mặc không được có đổi lại cái khác k ạ?</t>
  </si>
  <si>
    <t>ae ơi có ốp lưng A50sam sung ko ạ</t>
  </si>
  <si>
    <t>Àh , hạn dùng bình myou là mấy tháng ạh</t>
  </si>
  <si>
    <t>Ah a muốn xuất hoá đơn VAT</t>
  </si>
  <si>
    <t>Ah bạn ới nếu chưa mở bao còn nguyên trong túi thì bảo quản nhiệt độ thường chắc dc 25 ngày hig</t>
  </si>
  <si>
    <t>ah bên em bảo hành bao lâu nhỉ</t>
  </si>
  <si>
    <t>Ah cái quần da đen có đổi cho c đc ko</t>
  </si>
  <si>
    <t>Ah chị có dầu xả trẻ con k ạ</t>
  </si>
  <si>
    <t>ah có đặt bên e một chai dầu gội đen sao về gội zao không đen vậy</t>
  </si>
  <si>
    <t>Ah đồng ơi ah gửi chưa đổi tên người nhận khác đc ko ah.dương thị đào nha ah.</t>
  </si>
  <si>
    <t>Ah đúng r. t6 ship cho mình nhé, mà đổi địa chỉ về Tòa nhà Golden Park, số 2 Phạm Văn Bạch, quận Cầu Giấy nhé</t>
  </si>
  <si>
    <t>Ah hôm bữa shop giao nhầm dia chi cũ của chị a, shop cập nhật địa chỉ mới giúp c nha</t>
  </si>
  <si>
    <t>Ah không lấy loại giày lười mùa hè đâu</t>
  </si>
  <si>
    <t>Ah ko .chị ko lấy nữa nhé</t>
  </si>
  <si>
    <t>Ah mình có xuất đc hoá đơn VAT k em</t>
  </si>
  <si>
    <t>ah minh muốn lấy sớm cho họ k tối nay lạnh khổ thân công nhân thôi</t>
  </si>
  <si>
    <t>àh rồi để mình cân nhắc,  vậy còn về thời gian đổi trả size là 7 ngày thì mình sẽ bắt đầy tính từ thời điểm nào shop ha, từ lúc shop giao cho bên ship hay bắt đầu từ lúc mình nhận được hàng nhỉ</t>
  </si>
  <si>
    <t>Ah shop mua onl có đc giảm 30k ạ 😊</t>
  </si>
  <si>
    <t>Ah vậy đề ck luôn</t>
  </si>
  <si>
    <t>Ah với cả cho mình đổi địa chỉ nhận</t>
  </si>
  <si>
    <t>Ah, mình cảm ơn nhé! Mình hơn 70 ạ</t>
  </si>
  <si>
    <t>Ai cầm đt mà a gọi đổi màu shop giao nhầm màu mà nói chuyện láo wa zây shop</t>
  </si>
  <si>
    <t>Ai mua sài rôi đăbg bài kiểm chứng chất lượng cho mọi ngùoi xem</t>
  </si>
  <si>
    <t>Ai trả nói là hàng của mình đẹp nhưng mình bảo nếu chất ko đẹp phom dáng ko vừa thì đổi trả mất bao nhiêu phí ship</t>
  </si>
  <si>
    <t>Hỏi chi phí đổi trả</t>
  </si>
  <si>
    <t>Airpod 3 like new fullbox bảo hành bao lâu b nhỉ</t>
  </si>
  <si>
    <t>airpods  này phiên bản bn ạ</t>
  </si>
  <si>
    <t>ak chỉ mình sử dụng lúc nào là tốt nhất</t>
  </si>
  <si>
    <t>Ak cho e thay đổi số lượng chút: 5 hộp 85 và 1 hộp 38 nhé ạ</t>
  </si>
  <si>
    <t>Ak ơi em hỏi xíu phiên bản phanh abs mua trả góp giá bao nhiêu vậy đóng trước 15tr ạ</t>
  </si>
  <si>
    <t>Ak phí chuyển đổi mất bnhiu</t>
  </si>
  <si>
    <t>Ak thay đổi địa chỉ chút xíu cho e từ 103 thành 72 nha</t>
  </si>
  <si>
    <t>Allo 20/10 shop có chương trình khuyến mãi không?</t>
  </si>
  <si>
    <t>Alo alo xin đổi lại số lượng nhé.</t>
  </si>
  <si>
    <t>Alo b có gửi nhầm quần cho mình ko ? Mình thấy màu xấu ko giống trong ảnh ạ</t>
  </si>
  <si>
    <t>Alo b ơi b đổi lại sdt cho mk nhé</t>
  </si>
  <si>
    <t>Alo chi oi .bên mình có cỡ đèn nào to hơn không ạ .đèn này sáng tỏa ít quá chị ạ</t>
  </si>
  <si>
    <t>alo cho mình đổi lại lấy áo kích thước 57x73 này nhé . cái kia sợ dài quá ko vừa</t>
  </si>
  <si>
    <t>Alo e đã đi đơn chưa nếu chưa cho a đổi sang màu này đc ko?</t>
  </si>
  <si>
    <t>Alo em giao nhầm màu cho anh rồi</t>
  </si>
  <si>
    <t>Alo em màu 72 và màu B4 bên ngoài là màu gì vậy</t>
  </si>
  <si>
    <t>Alo mk ms nhận hàng mà vải ko như hình như</t>
  </si>
  <si>
    <t>alo múi cho chị hỏi mặt nạ luxury của trung quốc hả vì chị thấy toàn chữ của trung quốc</t>
  </si>
  <si>
    <t>Alo set chống nắng đổi bao bì mới à em</t>
  </si>
  <si>
    <t>Alo ship cho mình 10 cái tay trái size 22, mẫu này nhé</t>
  </si>
  <si>
    <t>Alo shop ạ
Shop cho em xem 1 số mẫu giày cao gót size 38-39 có ở shop đc k ạ</t>
  </si>
  <si>
    <t>Alo shop bên em đã nhận đồ ,đẹp nhé ,rất ung ý ak.</t>
  </si>
  <si>
    <t>Alo shop cho e đổi lại sdt đc k</t>
  </si>
  <si>
    <t>Alo shop giao lộn địa chỉ rồi ạ</t>
  </si>
  <si>
    <t>Alo shop Mình mới cọc shop 100k set Dior Ngọc Trai ạ</t>
  </si>
  <si>
    <t>Alo shop mình muôn đặt bánh kem bắp bên mình có không nhỉ ?</t>
  </si>
  <si>
    <t>Alo shop ơi mình có mua 1 nhẫn cách đây tầm 10 ngày mà nay nhẫn hiện lên nước nứt cả mặt trong mặt ngoài dù e k va đập mạnh hay làm rơi gì thì có được bảo hành k shop</t>
  </si>
  <si>
    <t>alo, bên hợp tác xã có thể cho mình biết thành phần của nến thơm hôm trước mình đặt được không</t>
  </si>
  <si>
    <t>Alo, bên mình có xuất hoá đơn VAT được ko shop?</t>
  </si>
  <si>
    <t>Alo, cho c order 4 ống mực màu tím nhé</t>
  </si>
  <si>
    <t>Chốt sản phẩm Thiết Bị Trường Học</t>
  </si>
  <si>
    <t>alo, htrc shop giao nhầm áo cho m rồi, m lấy áo trong ảnh này nhưng shop note lại và giao màu be.</t>
  </si>
  <si>
    <t>Alo! A giao lộn kích thước! Nệm 1m8 và a giao 1m6 sao trải vừa!😢🫣😢</t>
  </si>
  <si>
    <t>Alo! E ui cái quần den linen to chị mua mặc 1 lần đã bị rách lớp lót trong rùi, lót quá mỏng và bị mục vì chị mặc 1 lần nó đã rách bươm roài…🤣</t>
  </si>
  <si>
    <t>Alô c ơi bên c 5 bộ được sỉ à...5 bộ nhiu tiền vậy c</t>
  </si>
  <si>
    <t>Alô chị em nhân hàng rồi chỉ từ vấn cách sử dụng cho em với</t>
  </si>
  <si>
    <t>Alô em ko lấy nữa đâu. Em thấy chỗ y vậy rẻ hơn rồi</t>
  </si>
  <si>
    <t>Alô shop còn hàng ko shop ơi e đặc thêm shop ơi</t>
  </si>
  <si>
    <t>Alô....20/10 đặt hàng,sốp có khuyến mãi j k ạ??</t>
  </si>
  <si>
    <t>Am siêu tóc thái 99k 0939147138</t>
  </si>
  <si>
    <t>An giang tay Mỹ Đức phụ Mỹ binh dinh 0364119758</t>
  </si>
  <si>
    <t>An xam sz đại 184</t>
  </si>
  <si>
    <t>an xam sz đại 185</t>
  </si>
  <si>
    <t>And giá là bn vậy?</t>
  </si>
  <si>
    <t>anh  vẫn chưa nhận được hàng  thảo ơi</t>
  </si>
  <si>
    <t>Anh 1 bó</t>
  </si>
  <si>
    <t>Anh ấy bảo, bảo shop sửa lại đơn xong chiều anh ấy giao lại sau</t>
  </si>
  <si>
    <t>Anh báo shop là giao lại</t>
  </si>
  <si>
    <t>Anh báo thử hàng</t>
  </si>
  <si>
    <t>Anh cảm ơn em chi phí đổi hết bao nhiêu anh chuy luôn cho em</t>
  </si>
  <si>
    <t>anh cần bình phun dung máy rửa xe</t>
  </si>
  <si>
    <t>ảnh cận chất ấy ạ</t>
  </si>
  <si>
    <t>Hỏi hình ảnh sản phẩm</t>
  </si>
  <si>
    <t>Anh cần dây sạc dài đấu phòng khách em có không !?</t>
  </si>
  <si>
    <t>anh cần hình thức bảo hành như nào ạ</t>
  </si>
  <si>
    <t>anh chị em muốn mua 2 kính bảo hộ lao động</t>
  </si>
  <si>
    <t>anh chị ko giới thiệu cách làm như nào ạ.</t>
  </si>
  <si>
    <t>Anh chi lấy bao nhiêu thôi sau lên đơn hàng nhiều vậy .Một hũ ba khía 500gr khô cá trèn nhỏ 1kg lăn phòng</t>
  </si>
  <si>
    <t>anh cho em hỏi thời gian sx tầm bao nhiêu ngày ạ</t>
  </si>
  <si>
    <t>Anh chốt 1 cái như là nồi tfal cơ mà em</t>
  </si>
  <si>
    <t>Anh chốt mã bơm 100 + ổ 48 + nồi 125 + dao 60 +nồi 120 = 453 + ship 20 = 473.000 nghìn</t>
  </si>
  <si>
    <t>Ảnh chụp áo riêng màu xấu hơn hình shop nhỉ</t>
  </si>
  <si>
    <t>Anh chuyển khoản cọc rồi em nhé</t>
  </si>
  <si>
    <t>Anh chuyển khoản cọc rồi nhé em</t>
  </si>
  <si>
    <t>Anh có clip hướng dẫn cách lắp đặt cả hai giúp e</t>
  </si>
  <si>
    <t>Anh có linh con longgin gởi cho em tham khảo năm sx được không anh</t>
  </si>
  <si>
    <t>Anh có líp hướng dẫn lắp đặt ko ạ</t>
  </si>
  <si>
    <t>Anh có máy rửa xe cũ k?</t>
  </si>
  <si>
    <t>Anh có mẫu nào dành cho tóc gắn không ạ</t>
  </si>
  <si>
    <t>Anh có thể dạy em cách làm chuông được k ạ</t>
  </si>
  <si>
    <t>Anh có thể hoàn tiền cho iem đc k ah</t>
  </si>
  <si>
    <t>Anh có xài rồi rất là chất lượng của Hoàng Dương của em anh còn sử dụng một lần nữa là hết rồi</t>
  </si>
  <si>
    <t>Anh cọc em trước 200 k nhé</t>
  </si>
  <si>
    <t>Ảnh con vật hay chữ thập</t>
  </si>
  <si>
    <t>ANH CỨ GHI tên Facebook e</t>
  </si>
  <si>
    <t>Anh dùng hộp để đựng sản phẩm nặng bao nhiêu kg ạ?</t>
  </si>
  <si>
    <t>Anh đã đạt hàng lâu rồi sao chưa nhận được shop ơi</t>
  </si>
  <si>
    <t>Anh đang có ý định chồng vài trăm gốc, hình thức bảo hành em nhỉ</t>
  </si>
  <si>
    <t>Anh đang nhận hàng hướng dẫn cách sử dụng giúp anh để anh nhận hàng</t>
  </si>
  <si>
    <t>Anh đi làm không ở nhà thằng dao shipper thái độ với anh</t>
  </si>
  <si>
    <t>Anh đi làm vừa về mua xe trả góp anh chị có cccd và thế a t emthoi có được không</t>
  </si>
  <si>
    <t>Anh đi size 39 gửi về công ty đóng tàu phà rừng thị trấn minh đức thủy nguyên</t>
  </si>
  <si>
    <t>anh đóng gói cẩn thận gui giúp em nhé</t>
  </si>
  <si>
    <t>anh đổi cho em cái mầu den được không ạ</t>
  </si>
  <si>
    <t>Anh đổi màu kem</t>
  </si>
  <si>
    <t>Anh được tặng rồi nên không mua nữa nhé</t>
  </si>
  <si>
    <t>Ảnh e vừa gửi là phiên bản mới à c</t>
  </si>
  <si>
    <t>Anh em né shop này ra nhá toàn đồ mặc 1 lần đã rách</t>
  </si>
  <si>
    <t>Anh giao hàng bên nào thế ạh</t>
  </si>
  <si>
    <t>Hỏi bên vận chuyển</t>
  </si>
  <si>
    <t>Anh giao sai cho em kích thước mà. Chứ em có muốn đổi đâu. Em còn xin anh kích thước chi tiết</t>
  </si>
  <si>
    <t>Anh gu gửi luôn cho kịp xe</t>
  </si>
  <si>
    <t>anh gửi địa chỉ cụ thể để shop lên đơn gửi sớm cho anh</t>
  </si>
  <si>
    <t>Anh gửi em xem cách lắp đặt đc k ah</t>
  </si>
  <si>
    <t>Anh gửi hàng bên nào</t>
  </si>
  <si>
    <t>Anh hỏi em nói báo hành 12 tháng và 1 đổi 1 trong vòng 30 ngày. Nếu đến tháng thứ 3 nó bị gãy thì có được bảo hành không?</t>
  </si>
  <si>
    <t>anh hút thuốc răng ố vàng, liệu có trắng được ko em?</t>
  </si>
  <si>
    <t>Anh k lấy nữa</t>
  </si>
  <si>
    <t>anh không nhận qua giao hàng tiết kiệm đâu, vì shiper thái độ và hay hẹn sai giờ</t>
  </si>
  <si>
    <t>Anh không rõ cách lắp đặt sao</t>
  </si>
  <si>
    <t>Anh ko lấy nữa e huy don hang đi</t>
  </si>
  <si>
    <t>Anh lấy 2 kg trà dây Leo.**********</t>
  </si>
  <si>
    <t>Anh lấy 2 màu này nhé lacos 65kg còn áo adida là 58kg nhé</t>
  </si>
  <si>
    <t>Anh lấy 25 tấm màu trắng hoa văn màu vàng kích thước 70*70</t>
  </si>
  <si>
    <t>Anh lấy 5 đôi này nhé. Em mix vào set combo cho anh</t>
  </si>
  <si>
    <t>Anh lấy cái màu đen sọc đang cầm</t>
  </si>
  <si>
    <t>Anh lấy kìm nhọn 12cái mà</t>
  </si>
  <si>
    <t>Anh lấy loại 1. Gửi cho anh video hướng dẫn lắp đặt và sử dụng</t>
  </si>
  <si>
    <t>anh lấy màu nào em gửi sớm cho anh</t>
  </si>
  <si>
    <t>Anh lên tiktok mua bánh này với rì viu đi anh</t>
  </si>
  <si>
    <t>Ảnh mẫu m thấy vải có ánh nhũ nhưng mà váy m mua thì chất vải ko như hình</t>
  </si>
  <si>
    <t>Anh mới chốt thêm chiều nay má 220 vòng huyết áp nữ em gộp đơn dùm anh</t>
  </si>
  <si>
    <t>Anh mua 1 máy nhé!</t>
  </si>
  <si>
    <t>Anh mua 2 ghé thoi</t>
  </si>
  <si>
    <t>Anh mua 2cai giảm giá cho anh ko em</t>
  </si>
  <si>
    <t>Anh mua 30 cây có giảm giá ko ?</t>
  </si>
  <si>
    <t>Anh mua cái bếp từ bên em nhưng nó yếu lắm bởi vì có 1500 W thôi anh muốn đổi cái công suất lớn hơn có được không</t>
  </si>
  <si>
    <t>Anh mua thêm 02,3,07</t>
  </si>
  <si>
    <t>anh muốn chốt nồi cơm điện tô chuông 1 lít em có chốt cho anh 1 cái</t>
  </si>
  <si>
    <t>Anh muốn lấy một giây 10 gói nhuộm tóc bạc thành tóc đen cái này gội như rầu mình gội đầu bình thường thôi chứ ko ảnh hưởng gì lến da đầu đâu chứ anh đấy khoảng mới hôm là có hàng vậy</t>
  </si>
  <si>
    <t>Anh muốn mua 2 cái trước giảm giá đi</t>
  </si>
  <si>
    <t>Anh nhan hang roi nha em</t>
  </si>
  <si>
    <t>Anh nhận đc rồi, đóng gói ẩu quá, gẫy rụng mất 2 lá và dập 1 lá.</t>
  </si>
  <si>
    <t>Anh nhận được hàng rồi, shop giao nhanh , đóng gói cẩn thận, hàng thơm phức nha. Còn được tặng ống chiết nữa</t>
  </si>
  <si>
    <t>Đánh giá tốc độ giao hàng nhanh</t>
  </si>
  <si>
    <t>Anh nhân viên giao hàng khu vực mình thái độ cộc cằn lắm,k vui vẻ lúc nào cũng thấy nhăn nhó</t>
  </si>
  <si>
    <t>Ảnh nói mai giao lại</t>
  </si>
  <si>
    <t>Anh ơi cách vệ sinh giày kiweur răng anh</t>
  </si>
  <si>
    <t>Anh ơi cái tủ nặng bao nhiêu ký ạ</t>
  </si>
  <si>
    <t>Ánh ơi có mấy vị vậy e cơm tự sôi đó</t>
  </si>
  <si>
    <t>Anh ơi con giày lười size 41 lúc đầu đã có ai chốt chưa ạ</t>
  </si>
  <si>
    <t>Anh ơi hg chật quá anh ạ</t>
  </si>
  <si>
    <t>Anh ơi làm em tô mỳ cay bò viên + xúc xích , 20' nx em tới lấy</t>
  </si>
  <si>
    <t>Anh ơi lấy e 1 mỳ cay xúc xích</t>
  </si>
  <si>
    <t>anh Phủi cho em hỏi bên mình còn Vapor15 Elite màu trà sữa k ạ</t>
  </si>
  <si>
    <t>Anh Quang oi tóc anh đep the hiiicho em 161 sai m</t>
  </si>
  <si>
    <t>Anh shipper nhiệt tình thân thiện .</t>
  </si>
  <si>
    <t>ảnh shop giao lộn địa chỉ mà a</t>
  </si>
  <si>
    <t>Anh Sinh , chiều em nhận đc hàng đẹp nhưng hơi chật, em đổi size lớn hơn đc k anh?</t>
  </si>
  <si>
    <t>Anh Sỹ 1 cái ấp An Hòa xã Định An huyện Gò Quao tính Kiên Giang 0367686500</t>
  </si>
  <si>
    <t>Anh thấy bên trên em đề đâu có mấy vị thuốc này</t>
  </si>
  <si>
    <t>Ánh thi kids_ chuyên sỉ lẻ quần áo trẻ em rẻ nhất 14 kí ạ</t>
  </si>
  <si>
    <t>Anh thử 3 cái xem nếu được anh lấy thêm</t>
  </si>
  <si>
    <t>Anh Tín, tủ nặng bn kg? Và địa chỉ của showroom ở đâu</t>
  </si>
  <si>
    <t>Anh trai mình ung thư phổi giai đoạn cuối uống có hiệu quả gì không</t>
  </si>
  <si>
    <t>Anh Tuấn: địa chỉ khu 3, phường phố mới, Quế Võ Bắc Ninh. Sđt 0364291325.</t>
  </si>
  <si>
    <t>anh tư vấn giúp em cách rửa ruột nhé</t>
  </si>
  <si>
    <t>Anh ui việc dùng trứng hay không nó không tạo ra sự thay đổi gì ạ anh, vì em thấy anh k trl í, có gì anh nói cho em biết với ạ, em cũng đang đi kiếm vegan coach offline nữa</t>
  </si>
  <si>
    <t>Anh vừa nhận được hàng. Nói chung hàng đạt chất lượng như trong quảng cáo tiền nào của đấy. Rất hợp lý</t>
  </si>
  <si>
    <t>Anh vừa xem áo và quần rủi em</t>
  </si>
  <si>
    <t>Anh xem cái quần rồng xanh em để đằng sau để anh chốt</t>
  </si>
  <si>
    <t>Anh xem lại cách rửa giúp em nhé. Khách bên em dùng ok lắm ạ</t>
  </si>
  <si>
    <t>Anh xem qua video gt quy trình bảo hành điện tử chưa ạ</t>
  </si>
  <si>
    <t>Anh/chị cần phiên bản bao nhiêu gb ạ</t>
  </si>
  <si>
    <t>Anshin - Tiệm Order Nhật k hộp nhé</t>
  </si>
  <si>
    <t>Áo - 77kg</t>
  </si>
  <si>
    <t>Ao 2 dây giao sai mẫu nhen</t>
  </si>
  <si>
    <t>Áo 270 đó chị dự bị nên chị không lấy nữa nhé. Em lên những sản phẩm chị chốt hôm qua đi rồi chị chuyển khoản để đi đơn dùm chị nhé. Cảm ơn em nhé.</t>
  </si>
  <si>
    <t>Áo 60ky cao 1m58</t>
  </si>
  <si>
    <t>Áo 79 là áo nào vậy shop ? Cho xem lại quần ống rộng nhé shop</t>
  </si>
  <si>
    <t>Áo 99cho chị hai cái.dầu chị đang dùng rồi mình đã mua 1.cap rồi thích lắm</t>
  </si>
  <si>
    <t>Áo a chưa mặc 1 lần đã rách shop ơi</t>
  </si>
  <si>
    <t>Áo ami lấy áo trắng + đen</t>
  </si>
  <si>
    <t>Áo bằng chất liệu gì và có mấy màu vây shop</t>
  </si>
  <si>
    <t>Áo bằng chất vải gì : xuất xứ từ đâu mà có giá yêu vậy sop ?</t>
  </si>
  <si>
    <t>Áo bé 14 69k</t>
  </si>
  <si>
    <t>Áo bên ngoài màu xấu ạ</t>
  </si>
  <si>
    <t>Áo bên ngoài màu xấu hơn hình e ạ</t>
  </si>
  <si>
    <t>Áo bình thường anh mac sai xl</t>
  </si>
  <si>
    <t>Áo bn kí vừa bạn</t>
  </si>
  <si>
    <t>Áo bn tiền e và có mấy màu</t>
  </si>
  <si>
    <t>Áo bra h mặc bữa c đặt có giao nhầm hàng k mà sao thấy k giống mẫu mặc</t>
  </si>
  <si>
    <t>Áo brand gì ha</t>
  </si>
  <si>
    <t>áo c đang mang có mấy màu</t>
  </si>
  <si>
    <t>Áo chất dày ko shop</t>
  </si>
  <si>
    <t>Áo chất lượng đep ko shop</t>
  </si>
  <si>
    <t>Áo chất vải xấu lắm e định gửi lại mà k thấy chị đâu nên chẳng giám gửi</t>
  </si>
  <si>
    <t>Áo chất vải xấu quá</t>
  </si>
  <si>
    <t>Áo chất xấu.đường may xấu, mặc có 2 hôm đã bung chỉ r</t>
  </si>
  <si>
    <t>Áo chị đặt sau</t>
  </si>
  <si>
    <t>Áo chống nắng còn size L k màu gì để c chốt gởi luôn</t>
  </si>
  <si>
    <t>Áo có 3 màu trắng đỏ đen, có cái tag sư tử ở trước ngực</t>
  </si>
  <si>
    <t>Áo có bền khg</t>
  </si>
  <si>
    <t>Ao có cường lực chứ</t>
  </si>
  <si>
    <t>áo có mấy màu s</t>
  </si>
  <si>
    <t>Áo có những màu gì shop</t>
  </si>
  <si>
    <t>Áo có túi hai mặt không</t>
  </si>
  <si>
    <t>Áo con mặc có mấy màu</t>
  </si>
  <si>
    <t>Áo cổ nơ 0862622668</t>
  </si>
  <si>
    <t>Áo crop top hồng á</t>
  </si>
  <si>
    <t>Áo da sai không chuẩn đặt sai m mà   kích thước chỉ bằng sai s , chật kích tay ,  không kéo khuy được</t>
  </si>
  <si>
    <t>Áo dài bạn giao sai size cho mình mà sao mình phải trả ship vậy ạ</t>
  </si>
  <si>
    <t>Áo dài D25 có bán trên shopee ko shop</t>
  </si>
  <si>
    <t>Áo dài đó không thích mặc quần xanh , thì mặc quần màu nào đẹp em</t>
  </si>
  <si>
    <t>AO DAI THÂN SAU CO HOA VĂN GIỐNG THÂN TRƯƠC O GÁI ĐEP</t>
  </si>
  <si>
    <t>Ao dáng xuông ah</t>
  </si>
  <si>
    <t>áo dày dặn ko shop</t>
  </si>
  <si>
    <t>Áo dày mấy phân? Có gọng ko? Giá bao nhiêu shop?</t>
  </si>
  <si>
    <t>Áo dầy dặng mới nhận</t>
  </si>
  <si>
    <t>áo denb35</t>
  </si>
  <si>
    <t>Ao đam xanh phía sau bn kg e</t>
  </si>
  <si>
    <t>Áo đang mặc Bn ki vừa</t>
  </si>
  <si>
    <t>Áo đang mặc có mấy màu ,giá bn</t>
  </si>
  <si>
    <t>Áo đen S</t>
  </si>
  <si>
    <t>Áo đẹp ,rất dày ,màu như hình shop đóng gói cẩn thận và giao hàng rất nhanh ,sẽ ủng hộ shop nhiều :))</t>
  </si>
  <si>
    <t>Áo đẹp lắm ạ giao hàng nhanh nữa ak</t>
  </si>
  <si>
    <t>Áo đẹp lm shop oii giao nhanh quá</t>
  </si>
  <si>
    <t>áo đệm dày mấy cm ạ</t>
  </si>
  <si>
    <t>Áo đó có dày ko</t>
  </si>
  <si>
    <t>Áo đỏ eo có 64 hà nhỏ xíu sao chị chốt dc, chị chốt đầm đỏ hoa nhí</t>
  </si>
  <si>
    <t>Áo đổi lại lấy màu đen size 40 nha e</t>
  </si>
  <si>
    <t>Áo đợt này chất lượng kém quá e ơi</t>
  </si>
  <si>
    <t>áo e đang mặc có mấy màu</t>
  </si>
  <si>
    <t>áo e về mặc thấy hơi cộc ấy ạ, có đổi lại đc cỡ dài hơn đc ko</t>
  </si>
  <si>
    <t>Áo Em sau lưng có dây kéo KHG Em</t>
  </si>
  <si>
    <t>Áo F màu xấu shop ạ</t>
  </si>
  <si>
    <t>ÁO GẤU VÀNG 150K</t>
  </si>
  <si>
    <t>Ao gen co mong kg shop</t>
  </si>
  <si>
    <t>Áo ghi size 8 mà kích thước có size 4, Em bán hàng lẽ ra phải kiểm trước khi giao cho khách chứ, bên em không chịu đo, giao sai số đo của khách làm cho khách phải mất công gởi đổi, mà em lại còn nói là lỗi của khách là sao!!!</t>
  </si>
  <si>
    <t>Áo gì vải k như hình xấu quá shop bán hàng kiểu gì vậy, cho chiều cao cân nặng rồi gửi áo thì nhỏ xíu, làm ăn k có tâm</t>
  </si>
  <si>
    <t>Áo gile và kaki trắng lệch vai chị lấy size M thôi nha</t>
  </si>
  <si>
    <t>Áo hồng 213S</t>
  </si>
  <si>
    <t>Áo in họa tiết a</t>
  </si>
  <si>
    <t>Áo in hoa văn gì? có áo cho năm 100 ký không?</t>
  </si>
  <si>
    <t>áo jean L 75k</t>
  </si>
  <si>
    <t>áo kh đẹp như hình xấu hơn hình nhiều á, T.T</t>
  </si>
  <si>
    <t>áo kh đẹp như hình xấu hơn hình:)))</t>
  </si>
  <si>
    <t>Áo khi nhận có đựng trong túi riêng và có giấy chứng nhận kiểm định chống nắng không</t>
  </si>
  <si>
    <t>Áo khoác c đổi màu khác nha</t>
  </si>
  <si>
    <t>áo khoác có loại nào k ngắn k</t>
  </si>
  <si>
    <t>Áo khoác có mẫu này thôi đúng ko shop</t>
  </si>
  <si>
    <t>Áo khoác dù đẹp lắm shop ơi, shipper nhiệt tình lắm iu shop🥰🥰</t>
  </si>
  <si>
    <t>Áo khoác để e coi c e mua màu gì e đặt luôn</t>
  </si>
  <si>
    <t>Áo khoác hồng</t>
  </si>
  <si>
    <t>Áo khoác màu hồng với mũ có bán lẻ k ạ</t>
  </si>
  <si>
    <t>Áo khoác Màu trắng sai xl hôm xưa anh mua 1lo nhưng áo khoác hơi dài đội cho anh phường nguyễn số 8 to 15 thị trần đông anh ha nội sdt 0972533458</t>
  </si>
  <si>
    <t>Áo khoác rin nhìn màu xấu vậy chị</t>
  </si>
  <si>
    <t>áo kia bán bao nhiêu ạ</t>
  </si>
  <si>
    <t>Áo là chất cottong quần lụa ag</t>
  </si>
  <si>
    <t>Áo len 90</t>
  </si>
  <si>
    <t>áo len lông á shop</t>
  </si>
  <si>
    <t>Áo lót này ,mút có dầy ko em</t>
  </si>
  <si>
    <t>Áo lụa cổ nơ</t>
  </si>
  <si>
    <t>Áo lV mã 26 trên live chị lấy áo k lấy quần nhé e</t>
  </si>
  <si>
    <t>Áo mà này màu hồng em nhé</t>
  </si>
  <si>
    <t>áo màu đen nhìn lên có nổi k sh? họa tiết nhìn rối mắt k sh?</t>
  </si>
  <si>
    <t>áo màu không giống ảnh , chất vải mỏng, form áo kh chuẩn, mặc k vừa</t>
  </si>
  <si>
    <t>Khiếu nại khác</t>
  </si>
  <si>
    <t>áo màu không giống hình mình gửi lại shop nhé</t>
  </si>
  <si>
    <t>Áo màu xấu không tươi như hình</t>
  </si>
  <si>
    <t>Áo màu xấu với lại mình mặc ko vừa mình gửi trả tiền ship rồi. Bạn thông cảm nhé</t>
  </si>
  <si>
    <t>Áo mặc 1 lần đã rách r vậy shop</t>
  </si>
  <si>
    <t>Áo mặc 1 lần giặt đã rách shop</t>
  </si>
  <si>
    <t>Áo mua bên m mặc 1 lần, chưa giặt ma chỉ dưới nách 2 bên đã rách r</t>
  </si>
  <si>
    <t>áo mưa vs giày bao nhiêu ạ</t>
  </si>
  <si>
    <t>Áo N đen 24kg 0342175090</t>
  </si>
  <si>
    <t>Ao nam 40</t>
  </si>
  <si>
    <t>áo này chất lượng cổ áo còn ok chứ shop</t>
  </si>
  <si>
    <t>Áo này chất nó là j vậy e?</t>
  </si>
  <si>
    <t>Áo này chụp tag mác giúp m</t>
  </si>
  <si>
    <t>Áo này có dày lắm koe</t>
  </si>
  <si>
    <t>Ao này có màu gì ạ</t>
  </si>
  <si>
    <t>áo này có mấy màu shop ơi</t>
  </si>
  <si>
    <t>Áo này còn màu gì có sai từ mấy cân ạ</t>
  </si>
  <si>
    <t>áo này đổi sang màu đen cho em chị nha</t>
  </si>
  <si>
    <t>Ao này Sz L ngang và dài áo Bn b oi</t>
  </si>
  <si>
    <t>Áo này vải có mỏng ko shop ơi</t>
  </si>
  <si>
    <t>Áo này vải dày ko em</t>
  </si>
  <si>
    <t>Áo nắng có những màu gì</t>
  </si>
  <si>
    <t>áo nâu. quần L.0977731342</t>
  </si>
  <si>
    <t>Áo nè có cần tăng size ko chị nhỉ? Kiểu lớp lót có dày ko í</t>
  </si>
  <si>
    <t>Áo ngực đẹp và đóng gói cẩn thận e cảm ơn nhed</t>
  </si>
  <si>
    <t>Áo ngực đi đơn chưa em,, chưa thị don đơn với giày luôn nha</t>
  </si>
  <si>
    <t>Áo nhận y hình, nếu xấu hơn hình ko nhận nhé</t>
  </si>
  <si>
    <t>Áo nhỏ và chất lượng kém quá</t>
  </si>
  <si>
    <t>Áo oce lắm shop, giao nhanh</t>
  </si>
  <si>
    <t>Áo oke nhưng mà đóng gói xấu quá</t>
  </si>
  <si>
    <t>Áo phao siêu nhẹ hôm nay có xả k em hôm qua nhận dc chất lượng tuyệt vời</t>
  </si>
  <si>
    <t>Áo phom rộng ha e?</t>
  </si>
  <si>
    <t>áo phông còn mẫu nào tương tựu của c k</t>
  </si>
  <si>
    <t>Hỏi sản phẩm tương tự chung</t>
  </si>
  <si>
    <t>Áo phông giấy 0985410975 65k</t>
  </si>
  <si>
    <t>Áo phông kẻ có những màu gì?</t>
  </si>
  <si>
    <t>Áo phông mặc co giãn rất dễ chịu mà dáng đẹp , mặc trẻ trung cả nhà ạ , mua đi , nay mình mua thêm để mặc</t>
  </si>
  <si>
    <t>Áo pull cổ tròn từ bữa giờ sao chưa nhận đc shop ơi. Đơn sau thì nhận rùi, đơn trc thì chưa</t>
  </si>
  <si>
    <t>Áo Q mặc có mấy màu?</t>
  </si>
  <si>
    <t>Áo quần của bạn ấy chấm phá thêm vài họa tiết như ảnh đc ko c</t>
  </si>
  <si>
    <t>Áo rất đẹp mặc vừa form shipper thân thiện. Dịch nhưng giao hàng nhanh. Cảm ơn shop</t>
  </si>
  <si>
    <t>áo rộng lắm hong shop</t>
  </si>
  <si>
    <t>Áo shop giao sai bayh shop bắt e trả ship</t>
  </si>
  <si>
    <t>Áo sóc tui chốt nếu eo110 thì lấy nha</t>
  </si>
  <si>
    <t>Áo sơ mi chất lượng kém lắm bạn</t>
  </si>
  <si>
    <t>Áo thì rẻ ,mà chất lượng chắc quá 
  Uy tín lắm nha</t>
  </si>
  <si>
    <t>Áo thun cờ Mỹ bên shop có không đặt hàng</t>
  </si>
  <si>
    <t>Áo thun hồng đổi size L giúp mình</t>
  </si>
  <si>
    <t>Ao thun tay phối đen nha</t>
  </si>
  <si>
    <t>Áo trắng có dây kia là dây buộc tóc hay dây áo nhỉ ?</t>
  </si>
  <si>
    <t>áo trắng đó thêm 1 cái size m tên Ngoc Yen số 59</t>
  </si>
  <si>
    <t>Áo trắng đổi mẫu lấy áo bông</t>
  </si>
  <si>
    <t>Áo trắng hoa xanh và hoa cam</t>
  </si>
  <si>
    <t>Áo trắng sz XS 250k
Dồn thêm live hôm nay mI e gửi đi</t>
  </si>
  <si>
    <t>Áo Trinh đang bận có mấy màu</t>
  </si>
  <si>
    <t>Áo tròn màu trái dâu bao nhiêu vị shop</t>
  </si>
  <si>
    <t>Áo vải dày ko giá cao quá b</t>
  </si>
  <si>
    <t>Áo vải ko như hình</t>
  </si>
  <si>
    <t>Áo vải ko như hình e trả lại ko phụ sip đâu nhé còn nếu ok e ủng hộ tiếp</t>
  </si>
  <si>
    <t>Áo vải Mango nhúng eo một màu nâu và một màu xám Chiều cao 1 m 56 cân nặng 52 kg điện thoại số 039 393 7153 số nhà 1077 đường An Hạ ấp 7 xã Phạm Văn Hai huyện Bình Chánh</t>
  </si>
  <si>
    <t>Áo vải mỏng dính như tờ giấy</t>
  </si>
  <si>
    <t>Áo vải nhung hay gì vậy ạ</t>
  </si>
  <si>
    <t>Áo vải xấu quá shop ơi</t>
  </si>
  <si>
    <t>Áo vàng đó có màu trắng để e cái</t>
  </si>
  <si>
    <t>Áo vay chéo màu đen 00978858738</t>
  </si>
  <si>
    <t xml:space="preserve">Áo về ko đẹp và chất vải ko như hình </t>
  </si>
  <si>
    <t>áo về vải xấu quá ạ</t>
  </si>
  <si>
    <t>Áo xanh bntien</t>
  </si>
  <si>
    <t>Ao xanh dua cải quan cam sữa bộ này bình?</t>
  </si>
  <si>
    <t>Áo xanh giao nhầm size</t>
  </si>
  <si>
    <t>Áo xấu hơn hình</t>
  </si>
  <si>
    <t>Áo xấu ko bền hàng  mang 1 lần xơ xạc dảo hết</t>
  </si>
  <si>
    <t>Áo xe treo size gì á c</t>
  </si>
  <si>
    <t>Áo xL</t>
  </si>
  <si>
    <t>Áo, mũ, tất thì bnhiu ạ</t>
  </si>
  <si>
    <t>Áp kênh tư xã bình giang hòn đât kiên giang 0974261735</t>
  </si>
  <si>
    <t>Ap thoi hoa c xa thoi xuan huyen co do tp can tho</t>
  </si>
  <si>
    <t>Ap Vĩnh mới xã Vĩnh Thịnh huyện Hòa Bình tĩnh bạc liêu 0946462394</t>
  </si>
  <si>
    <t>Apple watch phiên bản mấy thì có màu hồng vậy bạn?</t>
  </si>
  <si>
    <t>At có at nào công suất lớn ko ạ</t>
  </si>
  <si>
    <t>Ấm có thể tích lớn hơn không bạn</t>
  </si>
  <si>
    <t>Ấm dung tích bao nhiêu ạ</t>
  </si>
  <si>
    <t>ấm dung tích bao nhiêu em</t>
  </si>
  <si>
    <t>Ấm dung tích bao nhiêu..?</t>
  </si>
  <si>
    <t>Ấm đẹp thể tích nc nó ko đúng thì a hỏi thôi</t>
  </si>
  <si>
    <t>Ấm này dung tích bao nhiêu ad</t>
  </si>
  <si>
    <t>Ấm thể tích bao nhiêu ml</t>
  </si>
  <si>
    <t>Ấp 12 thị trấn Vĩnh viễn huyện long mỹ,,, tinh hậu Giang,,0334299085,,, tiệm tóc phương Vy nhé.</t>
  </si>
  <si>
    <t>Ấp 4 xã lộc thuận huyện lộc ninh tỉnh bình phước</t>
  </si>
  <si>
    <t>Ấp 4 xã tóc tiên thị xã phú mỹ tỉnh brvt</t>
  </si>
  <si>
    <t>Ấp 9 xã Khánh Bình Đông tvt ca mau số điện thoại 0836485636</t>
  </si>
  <si>
    <t>ấp 9 xã khánh bình đông tvt ca mau số điện thoại 0836485637</t>
  </si>
  <si>
    <t>Ấp an hòa xã Khánh An An Phú An Giang</t>
  </si>
  <si>
    <t>ấp bà thoại xa tân lân huyện cần đước long an</t>
  </si>
  <si>
    <t>Ấp bến đình xã Phú Đông nhơn trạch Đồng nai,0765845848.tiem tóc Thùy Lâm</t>
  </si>
  <si>
    <t>ấp bình hòa xã xuân phú huyện xuân lộc tỉnh đồng nai 0366931908</t>
  </si>
  <si>
    <t>Ấp long mỹ 1 long giang chợ mới an giang 0944452077</t>
  </si>
  <si>
    <t>Ấp Minh Dũng A xã Minh Thuận Huyện U Minh Thượng Kiên Giang</t>
  </si>
  <si>
    <t>ấp nam tránh xã lịch hội thượng huyện trần đề tỉnh sóc trăng 0946633373</t>
  </si>
  <si>
    <t>Ấp nguyên văn rổ xả ban tan dinh huyện giong giêng tỉnh kG 0899908170</t>
  </si>
  <si>
    <t>Ấp nhơn ninh xã nhơn nghĩa A huyện Châu Thành A hậu Giang sdt 0359701443</t>
  </si>
  <si>
    <t>ấp nhơn ninh xã nhơn nghĩa a huyện châu thành a hậu giang sdt 0359701444</t>
  </si>
  <si>
    <t>Ấp Phú giao xã thạnh Quới huyện Mỹ xuyên tỉnh sóc trăng</t>
  </si>
  <si>
    <t>Ấp phước đức B xã phước đông gò dầu tây ninh
  Tóc Anh Tây
  0971704576</t>
  </si>
  <si>
    <t>Ấp Phước Lộc Thọ xã Bình Phước huyện mang thít tỉnh Vĩnh Long
  0989510634
  Cho rộng hơn tóc nhiều chứ k lấy nhỏ nha</t>
  </si>
  <si>
    <t>Ấp siêu tóc 80k 0984420638</t>
  </si>
  <si>
    <t>Ấp thạnh an xã tân long huyện thanh bình tỉnh đồng tháp 0346445218</t>
  </si>
  <si>
    <t>Ấp Vĩnh đằng xã Vĩnh Hòa Phú huyện Châu Thành tỉnh Kiên Giang nơi nhận hàng tiệm hớt tóc tiền song gần trường tiểu học Vĩnh Hòa Phú 2 sdt 0393754641</t>
  </si>
  <si>
    <t>Ấp vinh xã mỹ thạnh tây huyện đức huệ tỉnh long an</t>
  </si>
  <si>
    <t>Ấp Xuân Hòa 2, xã Thanh Vĩnh Đông huyện Châu Thành tỉnh Long An</t>
  </si>
  <si>
    <t>Âu này đựng mỡ được không shop dung tích là bao nhiêu ạ</t>
  </si>
  <si>
    <t>B  có thể cho mình xin bao bì mới của năm nay ko</t>
  </si>
  <si>
    <t>B bán online hay đến tận nơi chọn mẫu đc b?</t>
  </si>
  <si>
    <t>Hỏi bán hàng online</t>
  </si>
  <si>
    <t>B báo m giá sỉ 2 mẫu áo này nha b</t>
  </si>
  <si>
    <t>B che tên sp giúp mình nhé</t>
  </si>
  <si>
    <t>b chị có móng giả k ạ</t>
  </si>
  <si>
    <t>B chia sẻ cách làm mồi bỏ ko</t>
  </si>
  <si>
    <t>B cho giao chậm tầm t7 hoặc chủ Nhật mk nhận là OK nhé</t>
  </si>
  <si>
    <t>B cho m hỏi cách vệ sinh hoa nhé</t>
  </si>
  <si>
    <t>B cho m hỏi dầu gội có tạo bọt k ạ</t>
  </si>
  <si>
    <t>b cho m lấy 1 chảo size 24 nhé</t>
  </si>
  <si>
    <t>B cho mình xin quy trình đổi trả hàng</t>
  </si>
  <si>
    <t>B chụp cho mk xem thành phần vải vs ạp</t>
  </si>
  <si>
    <t>B chụp màn hình giúp ad xem version bn ạ</t>
  </si>
  <si>
    <t>B chụp thùng hàng đóng gói cẩn thận giúp mịn vs nha. Để mình gửi cho họ</t>
  </si>
  <si>
    <t>B có ảnh giấy chứng nhận ko ạ</t>
  </si>
  <si>
    <t>B có bán qua shopee k hay đặt hàng trực tiếp ở đây</t>
  </si>
  <si>
    <t>b có cửa hàng không</t>
  </si>
  <si>
    <t>B có giao lộn kích thước ko</t>
  </si>
  <si>
    <t>B có giao nhầm màu ko</t>
  </si>
  <si>
    <t>B có hộp kích thước 32x24x10 ko b</t>
  </si>
  <si>
    <t>B có mẫu nào đế đúp giống v k ạ</t>
  </si>
  <si>
    <t>B có thể cho mình xem giấy chứng nhận cận k</t>
  </si>
  <si>
    <t>B có thể chụp cho m áo bên ngoài với dc ko ạ</t>
  </si>
  <si>
    <t>B có vitamin d3k2 k</t>
  </si>
  <si>
    <t>B cứ báo giao lại luôn cho m nhé</t>
  </si>
  <si>
    <t>B đóng gói cẩn thận cho mình k cần dán tem nha</t>
  </si>
  <si>
    <t>B đóng gói chắc chắn kĩ giúp</t>
  </si>
  <si>
    <t>B đổi sdt này cho mình nha</t>
  </si>
  <si>
    <t>b giao nhầm màu rồi</t>
  </si>
  <si>
    <t>B giao nhầm size 130 rồi ạ</t>
  </si>
  <si>
    <t>B giao sai kích thước 1 bộ grap</t>
  </si>
  <si>
    <t>B gửi mình xin mẫu tóc mái na</t>
  </si>
  <si>
    <t>B gửi về công ty đệm Tuấn Anh</t>
  </si>
  <si>
    <t>B hoàn tiền cho mk đi nhé</t>
  </si>
  <si>
    <t>B hỗ trợ mình hướng dẫn lắp đặt đc k</t>
  </si>
  <si>
    <t>B hướng dẫn mình quy trình bảo hành</t>
  </si>
  <si>
    <t>B nâu sai 37 sdt 0966800166</t>
  </si>
  <si>
    <t>B nhắc ship nhé, giờ giao hàng k may ng nhận k có nhà là chuyện bt. Đã  báo bạn mai quay lại, bạn ship thái độ rất khó chịu nói k giao nữa.</t>
  </si>
  <si>
    <t>B nhắn giúp mình hsd 2 sản phẩm này với ạ. Với mình bảo quản trong tủ lạnh luôn hay sao b</t>
  </si>
  <si>
    <t>B nhắn m stk m ck rồi m qua lấy sau nhé</t>
  </si>
  <si>
    <t>B nhớ đóng gói cẩn thận xong ship cho m nha. Cho m xin túi để đem tặng nữa b nhé</t>
  </si>
  <si>
    <t>B nói tên thương hiệu á</t>
  </si>
  <si>
    <t>B oi quần áo mặc thoải mái thích lắm nhưng mình mới mặc 1 lần đã rách ntn</t>
  </si>
  <si>
    <t>B ơi b chia đơn mình ra hay gộp mà m bị thiếu hàng ạ</t>
  </si>
  <si>
    <t>b ơi b cho mik xin cách vệ sinh của nón poc 01 đc ko ạ</t>
  </si>
  <si>
    <t>B ơi b đóng gói sơ sài quá luôn</t>
  </si>
  <si>
    <t>B ơi bên mình chưa nhận đc hoá đơn VAT</t>
  </si>
  <si>
    <t>B ơi bên shop giao sai kích thước cho mình r</t>
  </si>
  <si>
    <t>B ơi check hộ mình đơn hàng nhé. Giờ vẫn chưa nhận đc</t>
  </si>
  <si>
    <t>B ơi cho mình hỏi là đơn của m làm chưa. Nếu chưa cho mình thay đổi kích thước</t>
  </si>
  <si>
    <t>B ơi cho mình hỏi, bên bạn giao nhầm sz quần áo dài cho mình. Giờ mình muốn đổi lại mà báo từ hôm qua k trả lời lại tin nhắn. Mình k hiểu là bên bạn đã sai rồi mà giờ còn hành xử như vậy là sao?</t>
  </si>
  <si>
    <t>B ơi huỷ đơn giúp m nhé. M cảm ơn</t>
  </si>
  <si>
    <t>B ơi hướng dẫn giùm m cách vệ sinh chiếu với ạ</t>
  </si>
  <si>
    <t>b ơi mình đã nhận được hàng nhưng giao nhầm size</t>
  </si>
  <si>
    <t>B ơi mình đổi địa chỉ giao dc k ạ</t>
  </si>
  <si>
    <t>B ơi mình đổi lại số lượng thành 720 cái thì giá có đổi ko?</t>
  </si>
  <si>
    <t>B ơi mình xl cho mình huỷ 2 đơn nhé . Nhà mình có việc gấp 2 ce mình phải về quê luôn bây giờ . Mình lên mình sẽ đặt sau ạ . Bạn báo huỷ giúp mình nhé</t>
  </si>
  <si>
    <t>B ơi này là hạn dùng đên ngày bn bạn</t>
  </si>
  <si>
    <t>B ơi ngoài mẫu này thì b còn mẫu nào tương tự thế k</t>
  </si>
  <si>
    <t>B ơi t thấy bên b nhận rồi</t>
  </si>
  <si>
    <t>B ơi tin nhắn báo hàng đến bưu cục đích mà m vẫn chưa nhận đc hic</t>
  </si>
  <si>
    <t>B ơi Vali bị gãy bánh như thế này thì có được bảo hành ko ạ?</t>
  </si>
  <si>
    <t>B ơi váng và sữa sữa chua bảo quản từ nhiệt độ bnh vậy</t>
  </si>
  <si>
    <t>b ơi, hôm qua mình thử váy nhưng mà nách k vừa</t>
  </si>
  <si>
    <t>B ơi, lúc đó kiểm hàng với có vấn đề j thì chính sách đổi trả ntn</t>
  </si>
  <si>
    <t>B ra màn hình xem version bn giúp à</t>
  </si>
  <si>
    <t>b shop dg có chương trình khuyến mãi tết k ah</t>
  </si>
  <si>
    <t>b tính tổng bill tí trưa chiều mình qua lấy</t>
  </si>
  <si>
    <t>b tính tổng đơn xuất hóa đơn cho mk nhé</t>
  </si>
  <si>
    <t>B xem version bn giúp ad với</t>
  </si>
  <si>
    <t>B xoá lại r chụp giúp ad xem version bn ạ</t>
  </si>
  <si>
    <t>B xuất cho mình hoá đơn VAT với</t>
  </si>
  <si>
    <t>B26 có bán trên tiktok k ạ</t>
  </si>
  <si>
    <t>B4 chung cư green town- BHHB - bình tân -hcm</t>
  </si>
  <si>
    <t>B43 xanh 8ki</t>
  </si>
  <si>
    <t>B44 em lấy màu be nhé. Em ghi nhầm màu kem</t>
  </si>
  <si>
    <t>B45 11kg,17kg,9kg ak.</t>
  </si>
  <si>
    <t>B64rêu</t>
  </si>
  <si>
    <t>B65 14kg</t>
  </si>
  <si>
    <t>Bà ba 1 bộ hay cái áo vậy anh trai</t>
  </si>
  <si>
    <t>Ba chai mỗi loại dung tích là bao nhiêu ban</t>
  </si>
  <si>
    <t>Bà lại ghen b**** chống nắng Ba hũ 100.000 lấy ra một bộ ba hũ 0855551571</t>
  </si>
  <si>
    <t>bà lại ghen b**** chống nắng ba hũ 100.000 lấy ra một bộ ba hũ 0855551572</t>
  </si>
  <si>
    <t>Bà liễu xưa 0965303333 gộp đơn 3c</t>
  </si>
  <si>
    <t>Chốt sản phẩm đời sống khác</t>
  </si>
  <si>
    <t>Bà lỗ đen</t>
  </si>
  <si>
    <t>Ba lô hồng nhiêu e lấy cái cho bé đi hoc</t>
  </si>
  <si>
    <t>Chốt sản phẩm Phụ kiện trẻ em &amp; trẻ sơ sinh</t>
  </si>
  <si>
    <t>Ba lô kia mình lấy luôn được.</t>
  </si>
  <si>
    <t>Ba lô lấy chị 2 cái màu đen nhen</t>
  </si>
  <si>
    <t>Bà ơi giao lộn tui mẫu này òi</t>
  </si>
  <si>
    <t>Bác có cửa hàng hay nhà phân phối nào ở nghệ an ko</t>
  </si>
  <si>
    <t>Bác hoa anh đào 2bac 15 k lấy 5set bác 15k nước tương 3chai 25k 2khai inoc 20k 3kem đánh răng 50k giấy vệ sinh 30 giấy gấu trút 20 k non bảo kiểm vàng 45 k 0899 660 339 gọi chốt cảm ơn</t>
  </si>
  <si>
    <t>Bác hỏi cách rửa sạch kem sau khí dùng để cho sạch môi nguyên đệ</t>
  </si>
  <si>
    <t>Bác hướng dẫn luôn cách vệ sinh giày đi ạ</t>
  </si>
  <si>
    <t>Bác kiểm tra hàng  lòng nồi nặng 0,58kg thì Bác lấy  ok nha</t>
  </si>
  <si>
    <t>Bác lấy 2 đen gửi luôn cho bác đã có địa chỉ rồi</t>
  </si>
  <si>
    <t>Bác nào mà xem live hay dùng tai nghe thì lấy cái ấm đun nước có còi hú cho yên tâm. Mải xem live nó hú cho thì rơi cả điện thoại luôn🤪🤪🤪</t>
  </si>
  <si>
    <t>Bác ơi có lên canxi ko ạ</t>
  </si>
  <si>
    <t>Bác ơi thuốc này có những thành phần lá cầy hả b</t>
  </si>
  <si>
    <t>Bạch ngọc hồng ở bên Trung, trên Taobao là sp đc đánh giá 5 sao. Từ các bạn trẻ, đến tầm trung tuổi đều đánh giá tốt ạ. Đc chuộng lắm ạ. Xưa Bạch Ngọc Hồng là loại đc các Phi tần mĩ nữ tin dùng và mới đc dùng ạ. E uống 6 tháng, thấy da trắng, mềm, trắng hồng hào, chứ k fai trắng xanh. Cơ thể có mùi thơm ạ.</t>
  </si>
  <si>
    <t>Back more thơm ngon, bé rất thích, tăng cân đều, đề kháng tốt ❤️❤️❤️</t>
  </si>
  <si>
    <t>Bài chin-up có thay thế bằng bài tạ nào không ạ. Hqua e tập thử bài này thì e kéo lên dc 1 nửa là hết cỡ ạ 🥹</t>
  </si>
  <si>
    <t>Balo chất dù đúng không chị?</t>
  </si>
  <si>
    <t>Balo mình mua của Mia nhưng bị gãy như hình, mình có được bảo hành k?</t>
  </si>
  <si>
    <t>Bạn  xem lại hôm trước mình có  nói  thái độ người giao hàng  và  rất là chất lượng  của nên  và  hôm nay đã thành sự thật  tưởng cháy cả  chiếu luôn  rất o hài lòng</t>
  </si>
  <si>
    <t>Bán 3 bộ màu xanh và đen và cam số điện 0765944761 cao 1m7 số ky 62 ky ở ấp đá nổi a xã thạnh Đông huyện Tân hiệp tỉnh Kiên Giang máy ngày có hàng với hàng cho xem thử chất lượng mới nhận</t>
  </si>
  <si>
    <t>Bản 512 ram 16G bảo hành bao lâu bác</t>
  </si>
  <si>
    <t>Bán bán online à</t>
  </si>
  <si>
    <t>Bạn bán online hay có cửa hàng?</t>
  </si>
  <si>
    <t>Bạn bán trên shopee 1tr2 đúng k ah</t>
  </si>
  <si>
    <t>Bạn bảo hành bao lâu vs dây</t>
  </si>
  <si>
    <t>Bạn bảo mật thông tin cho mình nhé</t>
  </si>
  <si>
    <t>Bán Bao nhiêu tiền một chiếc vậy mà sao hỏi không trả lời</t>
  </si>
  <si>
    <t>Bạn book grab ship ra chành xe gửi cho mình được k</t>
  </si>
  <si>
    <t>Bàn chải bé 2 cái</t>
  </si>
  <si>
    <t>Bàn chải nhật 23-0905568675</t>
  </si>
  <si>
    <t>Chốt sản phẩm Vật tư y tế</t>
  </si>
  <si>
    <t>Bạn check ib mình nhé, mãi chưa thấy đổi hàng cho minhd.</t>
  </si>
  <si>
    <t>Bạn chỉ bán online thôi hay có địa chỉ shop ko ạ</t>
  </si>
  <si>
    <t>bán chị lấy một chiếc màu đỏ cha ly</t>
  </si>
  <si>
    <t>Bạn chỉ mình cách vệ sinh nồi chảo cho sáng sạch nha</t>
  </si>
  <si>
    <t>ban cho ba chiec...0343969068</t>
  </si>
  <si>
    <t>bạn cho bên mình hỏi thăm xíu là bên bạn có xuất hoá đơn VAT khum ạ?</t>
  </si>
  <si>
    <t>Bán cho chị 1 dây 10 gói màu đen.sđt 0975747438.</t>
  </si>
  <si>
    <t>Bán cho chị 4 bộ lựa màu đẹp dùm nha chị 62 ky ở đường nb6 mỹ phước hai bến cát Bình Dương sđt 0967932977 đừng lấy sai lớn quá nha</t>
  </si>
  <si>
    <t>Bán cho chị dùng ok lấy nữa</t>
  </si>
  <si>
    <t>Bán cho em 1 Bộ tông đơ cắt tóc nhé + với kéo dầu Đế cắt ,</t>
  </si>
  <si>
    <t>Bạn cho luôn hướng dẫn lắp đặt nhé</t>
  </si>
  <si>
    <t>Bạn cho mình cái team năm sản xuất 2004 nhe</t>
  </si>
  <si>
    <t>Bạn cho mình đổi đơn hàng lại thành số lượng 10 bộ nha</t>
  </si>
  <si>
    <t>Bạn cho mình hỏi chi phí bảo hành thì là miễn phí ạ?</t>
  </si>
  <si>
    <t>Bạn cho mình hỏi có ốp lưng cùng loại luôn không nha</t>
  </si>
  <si>
    <t>Bạn cho mình hỏi về thời gian sản xuất bên mình thường bao lâu ạ</t>
  </si>
  <si>
    <t>Bạn cho mình hủy đơn nha. Mình ko có nhu cầu mua nữa. Nếu shop ship rồi thì cho mình stk mình gửi lại tiền ship nhé. Xin lỗi vì sự bất tiện này. Mình cám ơn shop</t>
  </si>
  <si>
    <t>Bạn cho mình lấy 1 chảo lòng phẳng nhé.</t>
  </si>
  <si>
    <t>Bạn cho mình màu đỏ nhé, có bảo hành bao lâu không ạ</t>
  </si>
  <si>
    <t>Bán cho mình một chục ca moi hai hộp thải độc chan0919704305</t>
  </si>
  <si>
    <t>bán cho mình một chục ca moi hai hộp thải độc chan0919704306</t>
  </si>
  <si>
    <t>Bạn cho mình xem các thành phần hóa học ghi trên bao bì</t>
  </si>
  <si>
    <t>Bạn cho mình xem hình ảnh bao bì cũ được k</t>
  </si>
  <si>
    <t>bạn cho minh xin cách lắp đặt rọ bắt lươn cua này vs</t>
  </si>
  <si>
    <t>Ban cho toi 1 doi</t>
  </si>
  <si>
    <t>Bán cho tôi 1 kính đa tròng và quà tặng loại 2.
  Phải đúng Theo quảng cáo trên nếu không đúng tôi không nhận.</t>
  </si>
  <si>
    <t>bán cho tôi một cái dc  thôn tây minh lệ thj xã ba đồn quảng bình sdt  0387885027 tên trần  hoc</t>
  </si>
  <si>
    <t>Bán cho trộm, nên shop phải nt riêng để "bảo mật thông tin".</t>
  </si>
  <si>
    <t>bàn chống nước được đúng không anh.</t>
  </si>
  <si>
    <t>Bạn có áo ngực hồng nâng ngực ko</t>
  </si>
  <si>
    <t>bạn có bán online ko</t>
  </si>
  <si>
    <t>Bạn có bán qua tiktok ko</t>
  </si>
  <si>
    <t>Bạn có bán trên kênh online nào không</t>
  </si>
  <si>
    <t>Bạn có bán trên shopee hay tiktok hả</t>
  </si>
  <si>
    <t>Bạn có bán trên shopee hay trên lazada ko</t>
  </si>
  <si>
    <t>Bạn có cửa hàng bán offline ko ạ?</t>
  </si>
  <si>
    <t>Bạn có cửa hàng khg</t>
  </si>
  <si>
    <t>Bạn có cửa hàng ở HCM ko?</t>
  </si>
  <si>
    <t>Bạn có cửa hàng ở sgn ko ? Anh muốn qua xem chất giày thực tế ?</t>
  </si>
  <si>
    <t>Bạn có giao nhầm kích thước cho mình ko?</t>
  </si>
  <si>
    <t>Bạn có mẫu đầu tóc nào khác ko,</t>
  </si>
  <si>
    <t>Bạn có mẫu khách in trước k á</t>
  </si>
  <si>
    <t>Bạn có mẫu nào tương tự như k vậy k</t>
  </si>
  <si>
    <t>Bạn có mẫu nào tương tự như này k ạ</t>
  </si>
  <si>
    <t>Bạn có mẫu này màu trâng ko bạn</t>
  </si>
  <si>
    <t>Bạn có mẫu trâm cài áo kiểu hoa lan không ạ !</t>
  </si>
  <si>
    <t>Bạn có mẫu ừ tóc búi kẹp xoăn trẻ ko</t>
  </si>
  <si>
    <t>bạn có ốp lưng iphone 11 độ 3 mắt không bạn ơi</t>
  </si>
  <si>
    <t>bạn có ốp lưng redmi 13 pro 5g Ko ạ</t>
  </si>
  <si>
    <t>bạn có ốp lưng Samsung a80 ko</t>
  </si>
  <si>
    <t>Bạn có size lớn 95 cm thì đổi giúp a</t>
  </si>
  <si>
    <t>Bạn có thể cho tôi biết thêm về giá sản phẩm xịt khử mùi hôi chânkhông?</t>
  </si>
  <si>
    <t>Bạn có thể cho tôi biết thêm về kiểu họa tiết mà bạn mong muốn được tìm kiếm để tôi có thể giới thiệu cho bạn những mẫu quần phù hợp.</t>
  </si>
  <si>
    <t>Bạn có thể cho tôi biết thêm về kiểu hoa văn mà bạn mong muốn được tìm kiếm để tôi có thể giới thiệu cho bạn những mẫu quần phù hợp.</t>
  </si>
  <si>
    <t>Bạn có thể cho tôi biết thêm về kiểu hoa văn mà bạn mong muốn được tìm kiếm không?</t>
  </si>
  <si>
    <t>Bạn có thể cho tôi biết thêm về kiểu hoa văn mà bạn thích để tôi có thể giới thiệu cho bạn những mẫu quần phù hợp.</t>
  </si>
  <si>
    <t>Bạn có thể giúp mình thiết kế những mẫu nào tương tự như này k</t>
  </si>
  <si>
    <t>Bạn có thể gửi sản phẩm cho mình xem và phiếu bảo hành bao lâu vậy bạn</t>
  </si>
  <si>
    <t>Bạn có thể hướng dẫn mình luôn cách sử dụng đc ko ạ</t>
  </si>
  <si>
    <t>bạn có thể ko trả lời, thái độ của bạn hỏi khách hàng như vậy ngta đang muốn mua thì họ cũng ko mua nữa.</t>
  </si>
  <si>
    <t>Bạn có thể lên cho mình 1 côm bô mà mình ko lấy quần áo với chăn đắp,chăn ủ có dc ko</t>
  </si>
  <si>
    <t>Bạn có thể lựa chọn nhiều màu quần khác nhau với họa tiết trên nền đen.</t>
  </si>
  <si>
    <t>Bạn có thể mô tả chi tiết hơn về kiểu hoa văn mà bạn đang tìm kiếm để tôi có thể hỗ trợ bạn tốt hơn.</t>
  </si>
  <si>
    <t>Bạn có thể tham khảo thêm các mẫu quần khác với họa tiết khác nhau để lựa chọn cho phù hợp.</t>
  </si>
  <si>
    <t>Bạn có thể tham khảo thêm các mẫu quần màu đen với họa tiết khác nhau để lựa chọn cho phù hợp.</t>
  </si>
  <si>
    <t>Bạn có thể tham khảo thêm các mẫu quần nhiều màu với họa tiết trên nền đen để lựa chọn cho phù hợp.</t>
  </si>
  <si>
    <t>Bạn có thể tham khảo thêm các mẫu quần với các đường viền kẻ khác nhau để lựa chọn cho phù hợp.</t>
  </si>
  <si>
    <t>Bạn có video cách lắp đặt ko tôi xem tham khảo OK</t>
  </si>
  <si>
    <t>Bạn có video hướng dẫn lắp đặt ko</t>
  </si>
  <si>
    <t>Bạn có video hướng dẫn lắp đặt thì gửi cho mk nữa nhé</t>
  </si>
  <si>
    <t>Bán còn chi phí bảo hành, phụ kiện em mua mới cũng gần 1tr rôid</t>
  </si>
  <si>
    <t>Bạn cứ chốt đơn và đóng gói cẩn thận cho mình là ok</t>
  </si>
  <si>
    <t>Bạn cứ nói phương pháp và quy trình làm đi</t>
  </si>
  <si>
    <t>Bạn đã lên đơn hàng lúc chiều  cho mình chưa ,mình thay đổi số lượng nhé</t>
  </si>
  <si>
    <t>bạn đang chơi ở phiên bản bao nhiêu vậy ạ</t>
  </si>
  <si>
    <t>bạn đang chơi phiên bản bao nhiêu ạ</t>
  </si>
  <si>
    <t>bạn đang ở phiên bản bao nhiêu ạ</t>
  </si>
  <si>
    <t>Ban đầu mới dùng chỉ dùng 1 lần/ tuần trong vòng 2 tuần và khi nền da đã quen với sản phẩm bạn bắt đầu tăng dần tần suất sử dụng lên bạn ạ</t>
  </si>
  <si>
    <t>Bạn để cho mình đôi này 450 mình dùng thử chất lượng</t>
  </si>
  <si>
    <t>Bạn đóng gói cẩn thận giúp mình chứ bên giao hàng quăng kinh lắm Mình cũng bán hàng ol</t>
  </si>
  <si>
    <t>Bạn đóng gói cẩn thận hộ mình nhé</t>
  </si>
  <si>
    <t>Bạn đóng gói chắc chắn giúp mình nhé</t>
  </si>
  <si>
    <t>Bạn đóng gói đẹp tí . Để mình biếu nhé</t>
  </si>
  <si>
    <t>Bán đồ hợp túi tiền mà chất lượng</t>
  </si>
  <si>
    <t>Bạn đổi cho mình đôi dép size 40 là đc rồi ạ</t>
  </si>
  <si>
    <t>bạn đổi lại sdt với tên người nhận dùm mình nha</t>
  </si>
  <si>
    <t>Bạn đổi tên người nhận dùm mình với</t>
  </si>
  <si>
    <t>Bạn đổi tên người nhận giúp mình:</t>
  </si>
  <si>
    <t>Bạn đổi tên người nhận là Điệp giúp m nhé</t>
  </si>
  <si>
    <t>bạn đợi xíu, mình có thấy đổi số lượng nhé</t>
  </si>
  <si>
    <t>bạn đừng để theo thông tin cũ lúc trước mình từng đặt nữa</t>
  </si>
  <si>
    <t>Bạn đừng thái độ thế</t>
  </si>
  <si>
    <t>Bạn e chai chống nắng body 30.. còn wan Rin nam hok c .kg có thời Jan xem c live ln ak..</t>
  </si>
  <si>
    <t>Bán e kìm tập cổ tay</t>
  </si>
  <si>
    <t>Chốt sản phẩm Thể thao và Dã ngoại</t>
  </si>
  <si>
    <t>Bán giá hợp lý chất lượng ok anh bảo anh trong nghề nội thất mua hết</t>
  </si>
  <si>
    <t>Bạn giảm giá đi mình mua 3 bộ</t>
  </si>
  <si>
    <t>Bạn giảm giá thì mình mua thêm 1 đôi nữa</t>
  </si>
  <si>
    <t>Bạn giao hàng bên nào vạy ạ</t>
  </si>
  <si>
    <t>Bạn giao hàng nhiệt tình lắm</t>
  </si>
  <si>
    <t>Bạn giao hỏa tóc giúp mình dc k</t>
  </si>
  <si>
    <t>Bạn giao lộn một áo size xxl mà giao xl</t>
  </si>
  <si>
    <t>Bạn giao nhanh quá</t>
  </si>
  <si>
    <t>Bạn giao nhầm địa chỉ rồi</t>
  </si>
  <si>
    <t>Bạn giao nhầm kích thước mình đặt rồi</t>
  </si>
  <si>
    <t>Bạn giao ở lễ Tân ks nhé, và đóng gói cẩn thận và kỹ giúp mình</t>
  </si>
  <si>
    <t>bạn giao sai địa chỉ rồi</t>
  </si>
  <si>
    <t>Bạn giao sai hàng ạk</t>
  </si>
  <si>
    <t>Bạn giao sai kích thước cho mình rồi ạ</t>
  </si>
  <si>
    <t>bạn gửi ảnh lại cho mình xem có đúng 2 màu mình đặt k</t>
  </si>
  <si>
    <t>Bạn gửi cho mình cách lắp đặt nhé mình nhận đc hàng rồi</t>
  </si>
  <si>
    <t>Bạn gửi cho mình địa chỉ số 9, phạm văn thuận, phường Tân tiến, biên hòa, đồng Nai 0937917329</t>
  </si>
  <si>
    <t>Bạn gửi hàng bên nào vậy? Cho mjh cái mã để mjh tự kiểm tra đơn đc k?</t>
  </si>
  <si>
    <t>bạn gửi hình cho mình chọn mẫu khác nữa</t>
  </si>
  <si>
    <t>Bạn gửi sớm gấp giúp mình t6 mình nhận đc nha</t>
  </si>
  <si>
    <t>Bạn gửi về công ty may hoa hồng xã thanh quang thanh hà hải dương cho mình nhé</t>
  </si>
  <si>
    <t>Bạn gửi về địa chỉ công ty TNHH GFT CỘNG LẠC.TỨ KỲ.HẢI DƯƠNG</t>
  </si>
  <si>
    <t>bạn gửu về địa chỉ a tân châu nhưng đổi tên người nhận là song thư để bưu tá quăng vào nhà mình nhé</t>
  </si>
  <si>
    <t>Bán hàng chưa gì đã tỏ thái độ thế à</t>
  </si>
  <si>
    <t>Bán hàng có vấn đề khách hỏi ko trả lời giờ hỏi mua lại trả lời</t>
  </si>
  <si>
    <t>Bán hàng dễ thương quá shop ui</t>
  </si>
  <si>
    <t>bán hàng gian dối giao sai hàng khi đã thanh toán trước qua zalopay. đặt 4 bông có 1 bông sợi bản to mà lại giao bông loại thường. shop làm ăn mất dạy thế. nó giao loại thường trong khi đã trả tiền loại to này</t>
  </si>
  <si>
    <t>Bán hàng giao sai nói đổi mà kg đổi làm sao muốn mua làm ăn chỉ bán được một lần</t>
  </si>
  <si>
    <t>Bán hàng kém chất lượng quá</t>
  </si>
  <si>
    <t>Ban hang kiểu gi a giao lộn size cho khách khách hoi im ru k them tra lỏi la sao</t>
  </si>
  <si>
    <t>Bán hàng ko cho kiểm tra thử hàng là ntn</t>
  </si>
  <si>
    <t>Bán hàng ko hỏi khách sao chị không lấy hàng đã nói thái độ</t>
  </si>
  <si>
    <t>Bán hàng mà khách hỏi ko trả lời.chac lừa rồi.minh chắc hủy đơn hàng quá</t>
  </si>
  <si>
    <t>bán hàng mà khách hỏi mà kiểu thái độ thì bán lm j 😀</t>
  </si>
  <si>
    <t>Bán hàng mà kiểu thái độ bố đời thì cũng dẹp 😏😏😏</t>
  </si>
  <si>
    <t>Bán hàng mà mang thái độ giang hồ ra hù doạ khách hàng</t>
  </si>
  <si>
    <t>Bán hàng mà thái độ kiểu này nó đánh review cho khỏi bán</t>
  </si>
  <si>
    <t>Bán hàng thế này thì dẹp sớm.thái độ</t>
  </si>
  <si>
    <t>Bán hàng thì được, mà kêu chỉ cách lắp đặt thì êm ru, không thấy trả lời</t>
  </si>
  <si>
    <t>Bán hàng xạo nha, shop nói sản phẩm xuất xứ từ hàn quốc mà đây là made in china mà</t>
  </si>
  <si>
    <t>bán hàng xong nt ko trả lời</t>
  </si>
  <si>
    <t>bạn hoàn tiền bằng tiền mặt hay chuyển khoản</t>
  </si>
  <si>
    <t>Bạn hoàn tiền cho mình</t>
  </si>
  <si>
    <t>Bạn hỏi bên bưu tá. Không báo cho khách hàng mà trả lời bưu tá không giao được hàng trên hệ thống</t>
  </si>
  <si>
    <t>Bạn hướng dẫn cách sử dụng cho mình nhé</t>
  </si>
  <si>
    <t>bạn hướng dẫn mình quy trình bảo hành với</t>
  </si>
  <si>
    <t>Bạn kiểm tra lại cho mình với.sao mình vẫn chưa nhận đc hàng</t>
  </si>
  <si>
    <t>Bạn làm cho mình hình tròn đi màu vàng có tên với sdt mặt bé</t>
  </si>
  <si>
    <t>bạn làm ơn bán hàng cho khách thì kiểm tra hàng kĩ trc khi bán. k fai đôi bông 30 40k. đâu</t>
  </si>
  <si>
    <t>Bạn lấy mình 1 bộ kích thước 1.6x2m x 10cm nhé</t>
  </si>
  <si>
    <t>Bạn lấy quần trắng thì nút trắng cho mình nhé. Vì mình thấy màu nút khác nhau</t>
  </si>
  <si>
    <t>bạn lấy version mấy ạ?</t>
  </si>
  <si>
    <t>bạn lên phiên bản bao nhiêu rồi ạ</t>
  </si>
  <si>
    <t>Bạn lo , 69 kg, 0775351736</t>
  </si>
  <si>
    <t>Bạn mà thấy cái thái độ giao hàng của cậu shipper hôm trước thì bạn sẽ hiểu hơn</t>
  </si>
  <si>
    <t>Bản màu xanh 12pm hợp đồng trả góp sao shop</t>
  </si>
  <si>
    <t>Ban may chi cách làm k?</t>
  </si>
  <si>
    <t>Bạn mình đặt sau mà còn nhận đc lâu rồi</t>
  </si>
  <si>
    <t>Bạn nên tự rửa cho mình trước ạ, để nắm được cách rửa thành thạo</t>
  </si>
  <si>
    <t>Bạn nghĩ số tiền dư đó làm thỏa lòng khách hàng à. Nếu cứ giao nhầm và nói khách hàng dùng tạm rồi gửi lại tiền chênh lệch với sp mà họ ko biết giá từ trước thì shop sai cách kinh doanh  rồi đó.</t>
  </si>
  <si>
    <t>bạn nhắn bạn ship vào sáng sớm thì mình có ở nhà nha</t>
  </si>
  <si>
    <t>bạn nhìn xem phiên bản bn rồi ạ</t>
  </si>
  <si>
    <t>Bạn nhớ màu trắng nha.đợt trước giao lộn màu</t>
  </si>
  <si>
    <t>Bạn nhớ viết dùm mình mã khách hàng với tên fb dùm mình lên đơn với nha</t>
  </si>
  <si>
    <t>Bạn nói rõ quy trình bảo hành cho tôi dc ko ạ</t>
  </si>
  <si>
    <t>Bạn oi minh đặt màu trắng mà bạn,mak giao cái màu đen.cai màu đen size L cũng bự quá shop cho đổi lại màu trắng size M nhen.mình chịu tiên ship</t>
  </si>
  <si>
    <t>bán on hay có cửa hàng e</t>
  </si>
  <si>
    <t>bán online k shop</t>
  </si>
  <si>
    <t>Bán online ko cho kiểm hàng sao dám mua</t>
  </si>
  <si>
    <t>Bạn ơi bạn có cài áo và buộc tóc hoa trà chanel sẵn ko ạ</t>
  </si>
  <si>
    <t>Bạn ơi bạn có đóng gói cẩn thận ko a</t>
  </si>
  <si>
    <t>Bạn ơi bạn đổi cho mình cái to đi 60x70cm giá 300k miễn ship đi. Mình đo kích thước 50x60cm hơi bé.</t>
  </si>
  <si>
    <t>bạn ơi bạn giao nhầm size cho mình rồi</t>
  </si>
  <si>
    <t>Bạn ơi bạn hướng dẫn mình cách rửa ruột với</t>
  </si>
  <si>
    <t>Bạn ơi bên bạn có xuất hoá đơn VAT ko ạ?</t>
  </si>
  <si>
    <t>Bạn ơi bên mk có giấy phép ko bạn</t>
  </si>
  <si>
    <t>bạn ơi bếp này là brand gì vậy ạ</t>
  </si>
  <si>
    <t>Bạn ơi bộ này bên bạn bảo hành bao lâu nhỉ</t>
  </si>
  <si>
    <t>bạn ơi check giúp ad bạn đang chơi phiên bản bao nhiêu nhé</t>
  </si>
  <si>
    <t>Bạn ơi chỉ mình cách vệ sinh túi với, mình lau mà vẫn k sạch</t>
  </si>
  <si>
    <t>Bạn ơi cho mình hỏi hạn sử dụng của bánh tráng phơi sương với bánh tráng dẻo tôm cay nha</t>
  </si>
  <si>
    <t>Bạn ơi cho mình hỏi mình khiếu nại về thái độ của shipper ở đâu nhỉ</t>
  </si>
  <si>
    <t>Bạn ơi có mẫu này của botee ko ạ</t>
  </si>
  <si>
    <t>Bạn ơi dép của mình chưa được a nâu quá mình đặt hộ họ nâu quá không lấy lá mình không lấy nữa đâu</t>
  </si>
  <si>
    <t>Bạn ơi đóng gói cẩn thận giúp mình bằng hộp với cho mình xin túi xách giấy bên hãng với ạ</t>
  </si>
  <si>
    <t>Bạn ơi đơn của mình chưa đi thì đổi giúp mình áo polo màu tím sang màu xanh than nhé</t>
  </si>
  <si>
    <t>Bạn ơi giao sai kích thước nữa rồi</t>
  </si>
  <si>
    <t>Bạn ơi giờ mình ko lấy hàng nữa con mình bảo hàng ko chất lượng nên mình sợ</t>
  </si>
  <si>
    <t>Bạn ơi lấy mình bịch yubest tã dán size L nha. Cho bé 4 tháng</t>
  </si>
  <si>
    <t>Bạn ơi loại này có chất lượng khg</t>
  </si>
  <si>
    <t>Bạn ơi lòng trắng trứng có bán offline ko</t>
  </si>
  <si>
    <t>Bạn ơi mình đổi kích thước tâm 4mx 3m thành 3m x 5m 5</t>
  </si>
  <si>
    <t>Bạn ơi mình thấy có cửa hàng ở 147 phố huế yd</t>
  </si>
  <si>
    <t>Bạn ơi mua 4 đôi có giảm giá ko</t>
  </si>
  <si>
    <t>Bạn ơi sét chang do roi hay liên bạn</t>
  </si>
  <si>
    <t>Bạn ơi thiếu hàng</t>
  </si>
  <si>
    <t>Bạn ơi, 🙂❤😑, có mẫu này không ạ : https://shope.ee/9Ucbb21Irx</t>
  </si>
  <si>
    <t>Bạn ơi, bạn nc với khách kiểu gì đó ạ. T chưa hề nói với bạn 1 thái độ nào không tôn trọng bạn, bạn văng cả tục chửi khách luôn thế này?</t>
  </si>
  <si>
    <t>Bạn ơi, bên bạn có xuất hoá đơn VAT cho đồ em bé không</t>
  </si>
  <si>
    <t>Bạn ơi, cho mình hỏi chút măng lá khô ở cửa hàng còn ko ạ?</t>
  </si>
  <si>
    <t>Bạn ơi, mình đổi sang kích thước 30x40 được ko nhỉ</t>
  </si>
  <si>
    <t>Bạn ơi, mình lấy 1 kìm bấm, lấy thêm 1 cúc nhựa T3 màu kem, 1 thước dán bàn, 1 thước dây Đức.</t>
  </si>
  <si>
    <t>Bạn ơi! Có nghĩa sữa chua cứ bảo quản bên ngoài nhiệt độ thường, khi mở nắp mà ko ăn hết mới để tủ lạnh đúng ko ạ?</t>
  </si>
  <si>
    <t>Bạn ơi! Kết quả của việc đóng gói cẩu thả là thế này đây</t>
  </si>
  <si>
    <t>Bạn phải bỏ mình cách lắp đặt đấy và cách kết nối với điện thoại</t>
  </si>
  <si>
    <t>Bạn phải hiểu là mình không có thời gian vào giờ hành chính nên mình mới nói với bạn là giao hàng qua bưu cục bưu điện đông lĩnh .bỡi vì họ giao hàng nhiệt tình .8h họ cũng giao</t>
  </si>
  <si>
    <t>Bạn pk thái độ shipper thế nào vs tôi k hả..gọi ngày đầu tiên ak là 19h hơn rồi giờ đó tôi k có ở nhà tôi bảo sáng maii giao sớm giùm em...mà bạn pk shipper nói s k hả..shipper mai k dk thì trả hàng về shop...</t>
  </si>
  <si>
    <t>Bản pro cũ chứ k có phiên bản mới à shop</t>
  </si>
  <si>
    <t>Bạn quay chất serum cam thường giúp e a</t>
  </si>
  <si>
    <t>Bạn ship giao nhầm địa chỉ</t>
  </si>
  <si>
    <t>Ban ship về công ty tnhh Thành Thêm mặt đường 39 thôn nghĩa Giang xã Toàn Thắng huyện Kim Động tỉnh Hưng Yên 0947257688</t>
  </si>
  <si>
    <t>bạn shipper giao nhầm địa chỉ toà</t>
  </si>
  <si>
    <t>Bạn shipper rất thái độ mình ko muốn nhận hàng nữa</t>
  </si>
  <si>
    <t>Bạn sip này là rất thái độ</t>
  </si>
  <si>
    <t>Bạn tham khảo cách rửa lens bằng tay nếu lấy combo 4 ạ</t>
  </si>
  <si>
    <t>Bạn tham khảo cách rửa lens bên shop nha</t>
  </si>
  <si>
    <t>bạn tham khảo video cách rửa mình gửi ở trên nhé</t>
  </si>
  <si>
    <t>bán trả góp không anh ơi</t>
  </si>
  <si>
    <t>Bán trả góp ko e?</t>
  </si>
  <si>
    <t>Bán trực tiếp k v, Có địa chỉ cửa hàng ko em nhi</t>
  </si>
  <si>
    <t>bạn tư vấn sz giúp mình ạ</t>
  </si>
  <si>
    <t>Bạn ui, mình thấy bạn ghi trên thời gian đổi trả có 3 ngày thui ý, mai mình gửi được cho bạn chưa ạ</t>
  </si>
  <si>
    <t>bạn update lên phiên bản bao nhiêu rồi nhỉ</t>
  </si>
  <si>
    <t>bạn xem bạn đang ở phiên bản bao nhiêu ạ</t>
  </si>
  <si>
    <t>ban xem bạn phiên bản bao nhiêu ạ</t>
  </si>
  <si>
    <t>Bạn xem của bạn phiên bản bn</t>
  </si>
  <si>
    <t>bạn xem giúp ad phiên bản bao nhiêu</t>
  </si>
  <si>
    <t>bạn xem hiện tại đang ở phiên bản bao nhiêu ạ</t>
  </si>
  <si>
    <t>bạn xem hiện tại phiên bản bao nhiêu ạ</t>
  </si>
  <si>
    <t>bạn xem ip hiện tại là phiên bản bao nhiêu ạ</t>
  </si>
  <si>
    <t>Bạn xem mẫu đen với hoa văn màu vàng ở bên trái nhé.</t>
  </si>
  <si>
    <t>bạn xem nó là phiên bản bao nhiêu</t>
  </si>
  <si>
    <t>bạn xem phiên bản bao nhiêu rồi ạ</t>
  </si>
  <si>
    <t>bạn xem phiên bản bao nhiêu rồi ạk</t>
  </si>
  <si>
    <t>bạn xem version bao nhiêu giúp ad nha</t>
  </si>
  <si>
    <t>Bạn ý bảo trong ngày nay giao lại cho e</t>
  </si>
  <si>
    <t>Bảng màu này là phiên bản bn ạ</t>
  </si>
  <si>
    <t>Bảng thành phần có bn chì ạ</t>
  </si>
  <si>
    <t>Bánh bảo quản ngăn mát tủ lạnh 3,4 ngày
Ăn liền nếu để ở ngoài, không để bánh ở ngoài quá lâu vì nhiệt độ nóng bánh sẽ bị chua</t>
  </si>
  <si>
    <t>Bánh bảo quản nhiệt độ ngoài tầm bao lâu v ạ</t>
  </si>
  <si>
    <t>Bánh bảo quản ở nhiệt độ tủ lạnh đúng kh ạ ?</t>
  </si>
  <si>
    <t>Bánh bảo quản tủ lạnh hay nhiệt độ thường Gạo ưi</t>
  </si>
  <si>
    <t>Bánh bên mình có thành phần ko em ha</t>
  </si>
  <si>
    <t>Bánh bông tuyết có mấy vị vậy</t>
  </si>
  <si>
    <t>bánh chín chưa về ăn ngay chứ? hạn sử dụng bao tháng</t>
  </si>
  <si>
    <t>Bánh đa ni sa lớn 55k lấy chj 2 hộp 0397762318</t>
  </si>
  <si>
    <t>Bánh đậu hũ lấy vị chuối</t>
  </si>
  <si>
    <t>Bánh đậu xanh 25k lấy 2 0917363406</t>
  </si>
  <si>
    <t>Bánh để trong hộp như này bảo quản nhiệt độ thường đc bao lâu e nhỉ</t>
  </si>
  <si>
    <t>Bánh gạo hàn quốc này còn ko mình lấy vị khoang lang và bí đỏ</t>
  </si>
  <si>
    <t>Bánh gạo lấy vị dâu,táo</t>
  </si>
  <si>
    <t>Bánh gạo lức có không c</t>
  </si>
  <si>
    <t>Bánh gạo nứt có không em</t>
  </si>
  <si>
    <t>bánh gồm những thành phần gì ah</t>
  </si>
  <si>
    <t>bánh kem con vịt k vẽ thân kem chảy</t>
  </si>
  <si>
    <t>Bánh kem đặt trước mấy ngày là lấy được ạ</t>
  </si>
  <si>
    <t>bánh kem nhân bắp mình có mấy size giá sao ạ</t>
  </si>
  <si>
    <t>Bánh Ký có không nu, bánh quy bịch nhỏ mỏng có 4cai ở trong  có bán không nu ơi</t>
  </si>
  <si>
    <t>Bánh mì 36 e chốt đầu tiên ạ</t>
  </si>
  <si>
    <t>Bánh mì 37 la chị lấy liền</t>
  </si>
  <si>
    <t>Bánh mì bơ tỏi em có chốt đâu c</t>
  </si>
  <si>
    <t>Bánh mì que bò bằm</t>
  </si>
  <si>
    <t>Bánh mì quốc ngang 5 phần là a may vậy em chi số chốt lớn</t>
  </si>
  <si>
    <t>Bánh mình đặt hôm bữa á shop, mai mình mới lấy nha</t>
  </si>
  <si>
    <t>Bánh mình hạn sử dụng bao lâu ạ</t>
  </si>
  <si>
    <t>Bánh mk nhận ko giống mẫu màu xấu hơn ảnh mẫu</t>
  </si>
  <si>
    <t>Bánh mở hộp ăn r bảo quản tủ lạnh hay nhiệt độ thường ạ</t>
  </si>
  <si>
    <t>Bánh nào cũng hết
Thôi lấy e trước 1kg mix bánh đài loan với 2 hộp mực cán đi chị</t>
  </si>
  <si>
    <t>Bánh này bảo quản nhiệt độ phòng đc k ạ</t>
  </si>
  <si>
    <t>Bánh này để được bao lâu ạ, bảo quản nhiệt độ thường hay lạnh sj</t>
  </si>
  <si>
    <t>Banh ngan lớp 10k lấy 3 goi.binh bé 19k lấy 2. bao tay 15k . bánh gạo 29k 4 goi.khan ướt Mi ni 15k lấy 2. Sữa đậu nành 9k lấy 5.loc.dt 0795410083</t>
  </si>
  <si>
    <t>Bánh ngàn lớp xúc xích</t>
  </si>
  <si>
    <t>Bánh nguyên bản là lốp đặc pk?</t>
  </si>
  <si>
    <t>Bánh phồng tôm sa giang tròn nhỏ có không e</t>
  </si>
  <si>
    <t>bánh pi có mấy vị em</t>
  </si>
  <si>
    <t>Bánh shop bảo quản ngăn mát tủ lạnh hay nhiệt độ phòng thế ạ?</t>
  </si>
  <si>
    <t>Bánh thuyền hạt sĩ 170 k y hình không sop hạn sử dụng bao lâu bánh mới không</t>
  </si>
  <si>
    <t>Bánh Tráng Bon Lê chốt 317k</t>
  </si>
  <si>
    <t>Bánh tráng bơ tỏi và xì ke có không Em</t>
  </si>
  <si>
    <t>Bánh tráng có mấy vị</t>
  </si>
  <si>
    <t>Bánh tráng gừng dẻo có không em?</t>
  </si>
  <si>
    <t>Bánh tráng mình lấy sỉ có được ưu đãi k ạ</t>
  </si>
  <si>
    <t>Bánh tráng phô mai có không em</t>
  </si>
  <si>
    <t>Bánh tráng phô mai có không Nu</t>
  </si>
  <si>
    <t>Bánh tráng phơi sương có không chị nu</t>
  </si>
  <si>
    <t>Bánh tráng trộn có không</t>
  </si>
  <si>
    <t>bánh tráng xìke có không em</t>
  </si>
  <si>
    <t>Bánh trung thu c mua 15  cái có đc khuyến mãi gì ko em</t>
  </si>
  <si>
    <t>Bánh trung thu k có khuyến mãi ạ</t>
  </si>
  <si>
    <t>Bánh trứng Bồ Đào Nha</t>
  </si>
  <si>
    <t>bánh vani nhân socola</t>
  </si>
  <si>
    <t>Bánh xốp bn còn mấy vị</t>
  </si>
  <si>
    <t>Bánh xốp c chốt 1gói nhé</t>
  </si>
  <si>
    <t>Bánh xốp có không em?</t>
  </si>
  <si>
    <t>Bao bì đóng gói đẹp</t>
  </si>
  <si>
    <t>Bao bì thì đóng gói ẩu méo mó</t>
  </si>
  <si>
    <t>Báo c bik phí ship bnhiu luôn em</t>
  </si>
  <si>
    <t>Bảo chiều giao lại chứ có ai gọi c nưac ccaau</t>
  </si>
  <si>
    <t>Bao chuẩn bao bám mùi thơm lắm</t>
  </si>
  <si>
    <t>Báo công suất luôn cho ae biết</t>
  </si>
  <si>
    <t>Báo giá nhẫn vàng dùm c</t>
  </si>
  <si>
    <t>Báo giá sỉ cho siêu thị giúp mình</t>
  </si>
  <si>
    <t>Báo giá sỉ cho tiệm giúp mình nje ban</t>
  </si>
  <si>
    <t>Báo giá sỉ giúp nha</t>
  </si>
  <si>
    <t>báo giá, thương hiệu xuất xứ.</t>
  </si>
  <si>
    <t>Bao giao lại cho nhé trưa mai nhé</t>
  </si>
  <si>
    <t>Báo giao ngày 14/04 và k thu tiền nữa giúp mình nhé</t>
  </si>
  <si>
    <t>bao giờ c mới nhan dc hàng thưa shop</t>
  </si>
  <si>
    <t>báo giúp mình size và giá nhé</t>
  </si>
  <si>
    <t>bao gồm chi phí bảo hành chưa nhỉ?</t>
  </si>
  <si>
    <t>bao gồm gì ạ</t>
  </si>
  <si>
    <t>bảo hành 1 đổi 1 nhỉ</t>
  </si>
  <si>
    <t>bảo hành bao lâu ? sản xuất VN hay Trung Quốc vậy</t>
  </si>
  <si>
    <t>bảo hành bao lâu 1 đổi 1 vậy</t>
  </si>
  <si>
    <t>bảo hành bao lâu anh nhỉ</t>
  </si>
  <si>
    <t>bảo hành bao lâu c</t>
  </si>
  <si>
    <t>bảo hành bao lâu có được đổi mới không</t>
  </si>
  <si>
    <t>bảo hành bao lâu con ppw3 này a</t>
  </si>
  <si>
    <t>bảo hành bao lâu e nhi</t>
  </si>
  <si>
    <t>bảo hành bao lâu nè shop</t>
  </si>
  <si>
    <t>bảo hành bao lâu sop</t>
  </si>
  <si>
    <t>bảo hành bao lâu sop?</t>
  </si>
  <si>
    <t>bảo hành bao lâu vậy e</t>
  </si>
  <si>
    <t>bảo hành bao lâu z chị</t>
  </si>
  <si>
    <t>Bảo hành bao lâu? Bên em ko có chi nhánh ở ĐN khi hỏng hóc hoặc trục trặc thì quy trình bảo hành ra sao?</t>
  </si>
  <si>
    <t>Báo hành bao lâu. Và hình thức bảo hành như thế nào</t>
  </si>
  <si>
    <t>Bảo hành bao nhiêu năm và hình thức bảo hành thế nào em</t>
  </si>
  <si>
    <t>Bảo hành cháy thời gian bao lâu hả shop hình thức bảo hành như thế nào tôi mua mấy cặp về toàn bị cháy chéc</t>
  </si>
  <si>
    <t>bảo hành đó nếu máy k bị rơi vỡ cấn móp mà nó tự sọc màn này kia do lỗi thì có được bảo hành k ạ</t>
  </si>
  <si>
    <t>Bảo hành mấy năm hả em mà bảo hành ở đâu, hình thức bảo hành</t>
  </si>
  <si>
    <t>Bảo hành mấy tháng và hình thức bảo hành thế nào ạ</t>
  </si>
  <si>
    <t>Bảo hành ở đâu và hình thức bảo hành ?</t>
  </si>
  <si>
    <t>Bảo hành và đổi trả ntn sh</t>
  </si>
  <si>
    <t>Bảo hành, đổi trả ntn</t>
  </si>
  <si>
    <t>Bảo hiểm 35 k dáng tóc 19 k day sat đien thoại 20 k 2 day 0772806717 ấp Vĩnh Hòa xã Tân ngải cty giày mega thành phố Vĩnh Long 3 chai dầu gội enchanteur</t>
  </si>
  <si>
    <t>Bảo hộ xe máy Tài Đạt màu gì vậy shop ơi ?</t>
  </si>
  <si>
    <t>Bảo kh trong phạm vi bảo hành</t>
  </si>
  <si>
    <t>báo mai giao lại hộ c</t>
  </si>
  <si>
    <t>Bảo mật tên hàng và bảo mật thông tin giúp em</t>
  </si>
  <si>
    <t>bảo mật thông tin</t>
  </si>
  <si>
    <t>bảo mật thông tin cho a nhed</t>
  </si>
  <si>
    <t>bảo mật thông tin chứ ạ</t>
  </si>
  <si>
    <t>bảo mật thông tin giúp</t>
  </si>
  <si>
    <t>bảo mật thông tin giúp mình nha</t>
  </si>
  <si>
    <t>bảo mật thông tin nhé</t>
  </si>
  <si>
    <t>Bao nhiêu 1 cái dậy ạ</t>
  </si>
  <si>
    <t>Bao nhiêu 1 cái máy hàn ạ</t>
  </si>
  <si>
    <t>Bao nhiêu 1 kg cách sử dụng nha thế nào ?</t>
  </si>
  <si>
    <t>Bao nhiêu 1 túi em chất lượng có tốt ko</t>
  </si>
  <si>
    <t>Bao nhiêu cái thì được giá sỉ ạ.</t>
  </si>
  <si>
    <t>Bao nhiêu công suất ạ</t>
  </si>
  <si>
    <t>Bao nhiêu dung tích bao nhiêu</t>
  </si>
  <si>
    <t>bao nhiêu kg mặc vừa ạ</t>
  </si>
  <si>
    <t>Bao nhiêu kg thì chưa biết giá với cũng chưa biết chất lượng sản phậm như nào</t>
  </si>
  <si>
    <t>Bao nhiêu một cái bảo hành bao lâu vậy anh</t>
  </si>
  <si>
    <t>Bao nhiêu một cái kính màu gì vậy em</t>
  </si>
  <si>
    <t>Bao nhiêu một cái máy hàn vậy</t>
  </si>
  <si>
    <t>Bao nhiêu một đầm có dây kéo hôn có mấy màu e</t>
  </si>
  <si>
    <t>Bao nhiêu một quần, mình mua hai quần</t>
  </si>
  <si>
    <t>bao nhiêu ngày mới nở ngực ạ</t>
  </si>
  <si>
    <t>bao nhiêu ngày thì có hiệu quả</t>
  </si>
  <si>
    <t>Bao nhiêu tiền 1 áo để e xem lấy loại nào? Tối mới chốt bao nhiêu bộ? Và size?</t>
  </si>
  <si>
    <t>Bao nhiêu tiền 1hôp vậy cô</t>
  </si>
  <si>
    <t>Bao nhiêu tuổi đứng trả góp được a</t>
  </si>
  <si>
    <t>bao nhiêu vị giá bán sao em</t>
  </si>
  <si>
    <t>bao nhiêu vị shop</t>
  </si>
  <si>
    <t>Bao nhiêu1 hộp vậy shop</t>
  </si>
  <si>
    <t>Bao quan dc bao lau va minh bao quan ngan đá tu lanh hay o nhiet do bthuong thoi la dc ạ</t>
  </si>
  <si>
    <t>bảo quản nhiệt độ nào e</t>
  </si>
  <si>
    <t>bảo quản nhiệt độ phòng được phải ko shop</t>
  </si>
  <si>
    <t>bảo quản nhiệt độ thường được ko ạ.</t>
  </si>
  <si>
    <t>Bảo quản nhiệt độ thường hay phải bảo quản mát vậy ạ</t>
  </si>
  <si>
    <t>bảo quản trong tủ lạnh hay để nhiệt độ ngoài cũng đc bạn nhỉ</t>
  </si>
  <si>
    <t>Bảo shipper giao lại dùm nha ,sáng giờ đi nhà thờ ko đem máy theo</t>
  </si>
  <si>
    <t>Bao tiền một bộ. Và so có những nguyên liệu gì</t>
  </si>
  <si>
    <t>Bao tiền thời gian bảo hành</t>
  </si>
  <si>
    <t>bảo trân thấy quán này quen hok</t>
  </si>
  <si>
    <t>Bạt giầy ko.bảo hành sao.hình thức bảo hành như nào</t>
  </si>
  <si>
    <t>Bắn clip hướng dẫn lắp đặt và chạy thử xem ?</t>
  </si>
  <si>
    <t>Bằng giá size S e báo à?</t>
  </si>
  <si>
    <t>Bằng hợp kim ti tan</t>
  </si>
  <si>
    <t>Bằng nguyên liệu gì</t>
  </si>
  <si>
    <t>Bằng vàng gì vậy em</t>
  </si>
  <si>
    <t>Bắp cải k04 dung tích bao nhiêu shop</t>
  </si>
  <si>
    <t>Bắt buộc lấy combo 1 loại mới dx giá đó</t>
  </si>
  <si>
    <t>Bắt buộc người tã phải lấy hả</t>
  </si>
  <si>
    <t>bắt buộc phải cọc trước ạ! lỡ hàng không chuẩn thì làm sao</t>
  </si>
  <si>
    <t>Bắt để thức ăn nữa Bao nhiêu một bịch đó Em cho chị hỏi số điện thoại của chị là 0355 998 137</t>
  </si>
  <si>
    <t>Băt đền tím e lấy biển</t>
  </si>
  <si>
    <t>Bấm nhầm thôi chứ k có nhu cầu</t>
  </si>
  <si>
    <t>Bầu 3th bon chen đc k shop</t>
  </si>
  <si>
    <t>Bây giờ bên mình sử lí hoàn tiền ntn cho e vậy ah</t>
  </si>
  <si>
    <t>bây giờ em đang gom hàng bán tết e đang chạy tiktok shop</t>
  </si>
  <si>
    <t>Bây giờ mình k còn nhu cầu nữa</t>
  </si>
  <si>
    <t>Bây h đổi mất bao nhiêu tiền ban</t>
  </si>
  <si>
    <t>Bây h shop hoàn tiền cho e đi ạ</t>
  </si>
  <si>
    <t>Bbia c nói là version mấy v c</t>
  </si>
  <si>
    <t>Bbr nữ còn mặt màu gì em</t>
  </si>
  <si>
    <t>Bé 2 tuổi dùng được rồi bạn ạ, tuy nhiên khi bé chưa biết cách dùng, bạn có thể dùng trước để nắm được cách rửa rồi hỗ trợ bé</t>
  </si>
  <si>
    <t>Bé 33 ký cao 1m25 có size k e</t>
  </si>
  <si>
    <t>Bé 35kg chiều cao 1m45</t>
  </si>
  <si>
    <t>Bé 5 kí mặt vừa k</t>
  </si>
  <si>
    <t>Bé chị lấy rồi vải xấu quá</t>
  </si>
  <si>
    <t>Bé đực 6kg hơn poodle</t>
  </si>
  <si>
    <t>Bé e 8kg ạ</t>
  </si>
  <si>
    <t>Bé e lỡ cỡ giữa 110 vs 120 á c, 130 thì to quá</t>
  </si>
  <si>
    <t>Bé gái 28kg. Cao 1.4m. Bé trai nặng 17kg, cao 1.06m</t>
  </si>
  <si>
    <t>Bé hon 12kg</t>
  </si>
  <si>
    <t>Bé hơn 3 tuổi 15 cân ạ</t>
  </si>
  <si>
    <t>Bé hương dân càch đổi quan giao nhầm size nhỏ</t>
  </si>
  <si>
    <t>Bé mang dài đến đâu e</t>
  </si>
  <si>
    <t>Bé mặc size bao nhiêu nhỉ</t>
  </si>
  <si>
    <t>Bé mới sanh định mua thêm để cho bé dùng</t>
  </si>
  <si>
    <t>Bé này bảo hành bao lâu B?</t>
  </si>
  <si>
    <t>Bé nhà e 8th tuổi dùng ngày mấy lần ạ</t>
  </si>
  <si>
    <t>Bé nhà e đang dùng d3k2 men vi sinh với kẽm hằng ngày vậy h có dùng thêm siro này đc k ạ</t>
  </si>
  <si>
    <t>Bé nhà em cao 1m6 nặng 50kg con học lớp 6</t>
  </si>
  <si>
    <t>Bé nhà mình dùng, D3K2, sắt Ferrolip của shop ngon lắm ạ, mùi thơm dễ chịu. Con hợp tác lắm, mỗi lần uống cứ há miệng trước thôi ạ 🥰</t>
  </si>
  <si>
    <t>Bé nhà mình đang Xài Serum Trị thâm bên mình rồi , Mua nữa có giảm giá không</t>
  </si>
  <si>
    <t>Bé nhà mình nó lại đổi sang màu hồng</t>
  </si>
  <si>
    <t>Bé nhà mom Luc Đaisp nặng bao nhiêu cân  ạ</t>
  </si>
  <si>
    <t>Be rêu 60kg. 0916639011</t>
  </si>
  <si>
    <t>Bé thắng bán iplone online nhé cả nhà</t>
  </si>
  <si>
    <t>bé trai 14 kg với ạ</t>
  </si>
  <si>
    <t>Bé trai để lấy sau</t>
  </si>
  <si>
    <t>Begamo để em đặt sau cđ ạ. Em lấy intima cam nha</t>
  </si>
  <si>
    <t>ben b gui hang ben nao a</t>
  </si>
  <si>
    <t>Ben c có bán vitamin e đỏ k v</t>
  </si>
  <si>
    <t>Ben e co mau nay o e</t>
  </si>
  <si>
    <t>Ben em giá cso quá chị ko lấy nữa</t>
  </si>
  <si>
    <t>ben êm hỗ trợ đổi cho mình</t>
  </si>
  <si>
    <t>Ben ghtk này là shipper nhiệt tình lắm</t>
  </si>
  <si>
    <t>Ben m gui hang ben nao</t>
  </si>
  <si>
    <t>Ben mình có bán retinol k chị</t>
  </si>
  <si>
    <t>Ben mình có loại hoa nào tuổi thọ cao mà trồng dc trong mát ko</t>
  </si>
  <si>
    <t>Ben minh gui hang ben nao zay e</t>
  </si>
  <si>
    <t>Ben shop co sdt để trao đổi kg</t>
  </si>
  <si>
    <t>Ben shop gui hang ben nao ạ?</t>
  </si>
  <si>
    <t>Ben shop minh co mau nay k</t>
  </si>
  <si>
    <t>Beo 100k sai 65ký</t>
  </si>
  <si>
    <t>Bể rẻ nhất kích thước bao nhiêu shop</t>
  </si>
  <si>
    <t>Quan tâm sản phẩm Trang trí nhà cửa</t>
  </si>
  <si>
    <t>Bên  ban  trong  tết  có  khuyến mãi mua  1 đồng hồ untra h8 có  4 bộ dây fai ko?</t>
  </si>
  <si>
    <t>Bên a có hỗ trợ làm hồ sơ trả góp cho người mới rớt hồ sơ góp ko. A</t>
  </si>
  <si>
    <t>Bên a có hỗ trợ trả góp ko</t>
  </si>
  <si>
    <t>bên a giao lộn hàng rồi</t>
  </si>
  <si>
    <t>bên anh bảo hành bao lâu ạ</t>
  </si>
  <si>
    <t>Bên anh bảo hành bao lâu anh</t>
  </si>
  <si>
    <t>Bên anh có cửa hàng trực tiếp hk ạ(</t>
  </si>
  <si>
    <t>Bên anh có xuất hoá đơn VAT ko?</t>
  </si>
  <si>
    <t>Bên anh sửa đơn kích thước rồi.mà giao sai hết</t>
  </si>
  <si>
    <t>Bên b có cửa hàng hay shopee ko</t>
  </si>
  <si>
    <t>bên b có cửa hàng không nhỉ</t>
  </si>
  <si>
    <t>Bên b có cửa hàng qua thử ko b?</t>
  </si>
  <si>
    <t>Bên b có xuất dc hoá đơn VAT ko ạ</t>
  </si>
  <si>
    <t>Bên b giao lộn màu quần cho mình rồi</t>
  </si>
  <si>
    <t>Bên b giao nhầm hàng</t>
  </si>
  <si>
    <t>Bên b k bán qua shopee hay lazada à</t>
  </si>
  <si>
    <t>Bên Bà Rịa có cửa hàng nào có không em.</t>
  </si>
  <si>
    <t>bên bác có bán team hộp sích dream có năm sản xuất ko ạ</t>
  </si>
  <si>
    <t>Bên bạn có bán offline k ạ</t>
  </si>
  <si>
    <t>Bên bạn có bán trên shopee k ạ. Để mình qua đó mua cho freeship ạ</t>
  </si>
  <si>
    <t>Bên bạn có các mẫu giày lười khác ko. Tý mình qua chọn luôn mình ở nguyễn trãi</t>
  </si>
  <si>
    <t>bên bạn có cửa hàng ko ạ</t>
  </si>
  <si>
    <t>Bên bạn có cửa hàng ở Hà Nội k</t>
  </si>
  <si>
    <t>Bên bạn có cửa hàng ở hà nội k nhỉ</t>
  </si>
  <si>
    <t>Bên bạn có cửa hàng qua xem k</t>
  </si>
  <si>
    <t>Bên bạn có giấy chứng nhận gì đảm bảo k</t>
  </si>
  <si>
    <t>Bên bạn có giấy chứng nhận j k ạ</t>
  </si>
  <si>
    <t>Bên bạn có giấy chứng nhận ko</t>
  </si>
  <si>
    <t>bên bạn có mắt cận đổi màu khi ra ngoài không</t>
  </si>
  <si>
    <t>Bên bạn có mẫu này màu vàng ko</t>
  </si>
  <si>
    <t>Bên bạn có những loại công suất nào và giá bao nhiêu vậy?</t>
  </si>
  <si>
    <t>bên bạn có phụ kiện cài tóc hay nơ gì mà hồng như cái váy nơ không</t>
  </si>
  <si>
    <t>Bên bạn có xuất hoá đơn VAT K</t>
  </si>
  <si>
    <t>Bên bạn có xuất hoá đơn VAT k ạ?</t>
  </si>
  <si>
    <t>bên bạn có xuất hoá đơn VAT không ạ</t>
  </si>
  <si>
    <t>Bên bạn có xuất hoá đơn VAT và có tem phụ ko ha</t>
  </si>
  <si>
    <t>Bên bạn đã giao nhầm địa chỉ</t>
  </si>
  <si>
    <t>Bên bạn đóng gói cẩu thả quá 🥴</t>
  </si>
  <si>
    <t>bên bạn đồ chất liệu mẫu mã y hình ko ạ</t>
  </si>
  <si>
    <t>Bên bạn giao lộn mẫu này có 1080k thôi</t>
  </si>
  <si>
    <t>Bên bạn giao nhầm sao mình phải trả ship vậy</t>
  </si>
  <si>
    <t>Bên bạn giao sai hàng, thiếu hàng</t>
  </si>
  <si>
    <t>bên bạn giao sai sz mà</t>
  </si>
  <si>
    <t>bên bạn giao sai, bạn báo ship đến lấy lại và đổi hàng cho mình nhé</t>
  </si>
  <si>
    <t>Bên bạn gửi hàng bên nào mà khách hàng vừa đi ko có nhà. Gọi bảo ko chờ được là sao?</t>
  </si>
  <si>
    <t>Bên bạn là bán online thôi hả bạn?</t>
  </si>
  <si>
    <t>Bên bạn là người giao nhầm. Sao lại bắt mình trả ship 2 chiều</t>
  </si>
  <si>
    <t>Bên bạn ship thiếu hàng bảo kiểm tra lại mà ko thấy trả lời lại mình thế</t>
  </si>
  <si>
    <t>Bên bạn trả góp ko</t>
  </si>
  <si>
    <t>Bên c bảo hành bao lâu ạ</t>
  </si>
  <si>
    <t>Bên c có bán bên tiktok nữa phải hok c</t>
  </si>
  <si>
    <t>Bên C có mẫu này ko c</t>
  </si>
  <si>
    <t>Bên c giao hàng bên nào ạ</t>
  </si>
  <si>
    <t>Bên c giao hàng bên nào v ạ</t>
  </si>
  <si>
    <t>Bên c giao hàng bên nào vậy shop</t>
  </si>
  <si>
    <t>Bên c giao hàng chậm trễ mà giao ko đủ hàng đặt. Đợt trước e có đặt mẫu quần lửng nhưng cũng giao chậm. Mà giao lại sai hàng. Giao quần ngắn qua gối . Haz... lúc đầu bên c giao hàng nhanh mà chuẩn mẫu. Đợt rùi vs đợt này giao chậm mà hàng lại xót</t>
  </si>
  <si>
    <t>Bên c giao hàng thiếu hàng của e này</t>
  </si>
  <si>
    <t>Bên c giao sai hàng lại còn bắt e trả ship</t>
  </si>
  <si>
    <t>Bên c giao sai ko đúng kích thước mẫu mà bắt em trả ship hả c</t>
  </si>
  <si>
    <t>bên c giao toàn thiếu hàng thế</t>
  </si>
  <si>
    <t>Bên c gửi giao hàng bên nào thế</t>
  </si>
  <si>
    <t>Bên c mùi hương thơm tho ko ạ</t>
  </si>
  <si>
    <t>Bên cháu giao lộn chớ trước  giờ cô đâu chốt sz S nhỏ quá</t>
  </si>
  <si>
    <t>Bên chị có bán bên shopee đúng không ạ ?</t>
  </si>
  <si>
    <t>Bên chị có hướng dẫn cách sử dụng k a</t>
  </si>
  <si>
    <t>Bên chị có ốp lưng on plus 10 pro không ạ</t>
  </si>
  <si>
    <t>Bên chị đóng gói cẩn thận ưng lắm</t>
  </si>
  <si>
    <t>Bên chị giao hàng bên nào vậy ạ</t>
  </si>
  <si>
    <t>Bên chị gởi áo ren màu k như hình</t>
  </si>
  <si>
    <t>Bên chị hoàn tiền cho em ạ</t>
  </si>
  <si>
    <t>Bên chị s đóng gói cẩn thận hàng lại OK nữa dau gôi han thì khỏi chê</t>
  </si>
  <si>
    <t>Bên cj giao nhầm hàng oy</t>
  </si>
  <si>
    <t>Bên cửa hàng mình có trả góp hok ạ</t>
  </si>
  <si>
    <t>Bên đó có chịu giao lại hong em. Hay a tự liên hệ số 61 đuôi</t>
  </si>
  <si>
    <t>Bên đó giao chậm k bằng ghtk với j&amp;t shop à</t>
  </si>
  <si>
    <t>Bên e bạn nào đóng gói ẩu làm khách nản luôn</t>
  </si>
  <si>
    <t>Bên e bảo hành 2 năm với phiếu đi kèm và chi phí bảo hành gửi hàng bảo hành miễn phí ạ</t>
  </si>
  <si>
    <t>Bên e chất lượng OK OK lắm,,,,, u mê luôn oy</t>
  </si>
  <si>
    <t>bên e có 2 hình thức bảo hành đó</t>
  </si>
  <si>
    <t>Bên e có bán trên shopee không</t>
  </si>
  <si>
    <t>Bên e có bán trên shopee phải ko</t>
  </si>
  <si>
    <t>Bên e có bảo mật cho khách hàng k</t>
  </si>
  <si>
    <t>Bên e có cửa hàng hay chỉ bán online</t>
  </si>
  <si>
    <t>Bên e có cửa hàng k thì c qua lấy</t>
  </si>
  <si>
    <t>Bên e có cửa hàng ko nhỉ</t>
  </si>
  <si>
    <t>Bên e có cửa hàng ở đâu</t>
  </si>
  <si>
    <t>bên e có giấy chứng nhận chất lượng ko e.</t>
  </si>
  <si>
    <t>Bên e có giấy chứng nhận chống hàng gỉa ko e?</t>
  </si>
  <si>
    <t>Bên e có giấy chứng nhận ISO ko</t>
  </si>
  <si>
    <t>Bên e có giấy chứng nhận ko</t>
  </si>
  <si>
    <t>Bên e có khuyến mại giảm giá gì mua nhiều ko nhỉ</t>
  </si>
  <si>
    <t>Bên e có kìm bấm cốt giây mạng không mấy cái đo giấy mạng không</t>
  </si>
  <si>
    <t>Bên e có mì gói hàn hay nhật ko?</t>
  </si>
  <si>
    <t>Bên e có mùi nào thơm sang nhưng dịu nhẹ, lên xe cảm giác dễ chịu</t>
  </si>
  <si>
    <t>Bên e có quy trình bảo hành đàng hoàng</t>
  </si>
  <si>
    <t>Bên e có viết hoá đơn VAT k ?</t>
  </si>
  <si>
    <t>Bên e có xuất hoá đơn VAT k?</t>
  </si>
  <si>
    <t>Bên e dịch vụ khách hàng sao vậy</t>
  </si>
  <si>
    <t>Bên e đóng gói ẩu quá</t>
  </si>
  <si>
    <t>Bên e đóng gói sơ sài quá</t>
  </si>
  <si>
    <t>Bên e giao hàng chậm nhỉ</t>
  </si>
  <si>
    <t>bên e giao hàng chậm quá</t>
  </si>
  <si>
    <t>Bên e giao hàng chậm thế</t>
  </si>
  <si>
    <t>Bên e giao hàng nhanh hàng đẹp lắm cảm ơn Shop e có bông Mai trắng có 1 chiếc hột giữa bông sụt xịt chị chưa biết khắc phục bằng cách nào</t>
  </si>
  <si>
    <t>bên e giao hàng nhanh,vợ a mặc ok lắm, lần đầu mua hàng ở shop thấy ưng ý, lần sau sẽ ủng hộ shop tiếp</t>
  </si>
  <si>
    <t>bên e giao hàng nhiệt tình để hàng a kiểm tra thoải mái,</t>
  </si>
  <si>
    <t>Bên e giao lon  dia chi cho chi nên sip bo .tra don .kg giao xuong cho chi nha e</t>
  </si>
  <si>
    <t>Bên e giao nhầm màu</t>
  </si>
  <si>
    <t>Bên e giao sai cho chị chứ</t>
  </si>
  <si>
    <t>Bên e giao sai đã chấp nhận miễn ship đổi, sao giờ lại bắt chị trả ship</t>
  </si>
  <si>
    <t>Bên e giao sai địa chỉ ấy mà</t>
  </si>
  <si>
    <t>Bên e giao sai hàng chị trả ko trả ship nha. Đúng mãu chị nhận liền</t>
  </si>
  <si>
    <t>Bên e giao sai kích thước jio sao e</t>
  </si>
  <si>
    <t>Bên e giao sai kích thước mà</t>
  </si>
  <si>
    <t>Bên e giao sai màu c vẫn nhận nếu C ko nhận e đổi lại vẫn bắt c trả ship à</t>
  </si>
  <si>
    <t>Bên e giao sai mẫu này nữa nhưng bắc chị phải trả ship</t>
  </si>
  <si>
    <t>Bên e giao sai mẫu sao lại thu phí ship nữa nhỉ</t>
  </si>
  <si>
    <t>Bên e giao sai sao bắt c trả ship vậy</t>
  </si>
  <si>
    <t>Bên e gửi cho a video hướng dẫn lắp đặt nhé</t>
  </si>
  <si>
    <t>Bên e hình thức bảo hành cây</t>
  </si>
  <si>
    <t>Bên e hoàn tiền bằng cách nào? Trong bao lâu</t>
  </si>
  <si>
    <t>Bên e hoàn tiền ntn ?</t>
  </si>
  <si>
    <t>Bên e năm sản xuất là năm nào e</t>
  </si>
  <si>
    <t>Bên e nói thời gian đổi trả 7 ngày ?</t>
  </si>
  <si>
    <t>Bên e vẫn giao sai địa chỉ</t>
  </si>
  <si>
    <t>Bên em bán hàng buồn cười thật, khách phản hồi vậy không trả lời, lúc khách hỏi mua thì trl nhanh thế</t>
  </si>
  <si>
    <t>bên em bán hàng giao sai kích thước mà ko thấy đổi lại cho khách là sao vậy.,</t>
  </si>
  <si>
    <t>bên em bảo hành bao lâu dạ nè</t>
  </si>
  <si>
    <t>Bên em bảo hành bao lâu nhỉ</t>
  </si>
  <si>
    <t>Bên em cho c xin lại đặt cọc đấy đc ko em vì giờ chắc cuối năm bận nhiều .. tiện em chuyển lại giúp chi bao giờ có đon nào chi lấy sau em nhé</t>
  </si>
  <si>
    <t>bên em có 2 hình thức bảo hành</t>
  </si>
  <si>
    <t>Bên em có bán thuốc hoa anh thảo và vậy vitamin E không</t>
  </si>
  <si>
    <t>Bên em có bộ móng giả và phụ kiện này ko?</t>
  </si>
  <si>
    <t>Bên em có cửa hàng ko, ở đâu, chị muốn thử</t>
  </si>
  <si>
    <t>Bên em có cửa hàng ko? Chị ra cửa hàng mua luôn..</t>
  </si>
  <si>
    <t>Bên em có địa chỉ cửa hàng ko</t>
  </si>
  <si>
    <t>Bên em có giấy chứng nhận vệ sinh an toàn thực phẩm đầy đủ ạ</t>
  </si>
  <si>
    <t>Bên em có hoá đơn VAT ko e</t>
  </si>
  <si>
    <t>Bên em có phấn phủ hói không?</t>
  </si>
  <si>
    <t>Quan tâm sản phẩm Trang điểm</t>
  </si>
  <si>
    <t>bên em có ship cod, có kiểm hàng thanh toán hay chính sách đổi trả ntn chị xin nhé</t>
  </si>
  <si>
    <t>Bên em có xuất được hoá đơn VAT ko</t>
  </si>
  <si>
    <t>Bên em có xuất hoá đơn VAT không</t>
  </si>
  <si>
    <t>Bên em coi lại đi , tiền ship ko đáng nhưng phải xem lại cách làm việc chứ , c chỉ giữ đơn 1 có 1 ngày sau đó có đơn 2 ngay mà</t>
  </si>
  <si>
    <t>Bên em đang giao nhầm kích thước cho c nữa</t>
  </si>
  <si>
    <t>bên em đóng gói ẩu quá</t>
  </si>
  <si>
    <t>Bên em đóng gói sơ sài quá</t>
  </si>
  <si>
    <t>Bên em đổi trả ntn</t>
  </si>
  <si>
    <t>Bên em đổi trả ntn em</t>
  </si>
  <si>
    <t>Bên em giao chậm quá</t>
  </si>
  <si>
    <t>Bên em giao hàng bên nào</t>
  </si>
  <si>
    <t>Bên em giao hàng chậm quá</t>
  </si>
  <si>
    <t>Bên em giao lộn hàng cho chị rồi em ơi.</t>
  </si>
  <si>
    <t>Bên em giao lộn size rồi lại lộn mẫu sao không gởi lại cho chi . Chị không đồng ý đâu nhé</t>
  </si>
  <si>
    <t>Bên em giao nhanh lắm chị nôn đợi mai nhận nè</t>
  </si>
  <si>
    <t>Bên em giao nhầm địa chỉ: đơn bột rau má và cần tây về lý thường kiệt em giao về an dương vương nên chị đã phải nhờ người ở an dương vương nhận hộ. Còn đơn giao về an dương vương thì chưa đến vì chắc ship gọi cho người ở lý thường kiệt, anh này đang đi công tác xa nên hẹn nhận sau.</t>
  </si>
  <si>
    <t>bên em gửi hàng đi cho mình toán hết 2 chiều phí ship ạ, bạn ship cũng hỗ trợ giao hàng nhiệt tình cho mình mà mình hủy đơn vì lí do không muốn nhận hàng ạ</t>
  </si>
  <si>
    <t>Bên em hoàn tiền bằng cách nào?</t>
  </si>
  <si>
    <t>Bên em hỗ trợ chi phí bảo hành, anh chỉ cần chiuk phí ship thôi đúng k ?</t>
  </si>
  <si>
    <t>Bên em không bảo mật thông tin à?</t>
  </si>
  <si>
    <t>Bên em là công ty, có giấy phép đăng kí kinh doanh với nhà nước</t>
  </si>
  <si>
    <t>Bên em mua cho đổi trả ntn?</t>
  </si>
  <si>
    <t>Bên em nói là shop em có quy định đổi trả là trong vòng 3 tuần đúng k nhỉ</t>
  </si>
  <si>
    <t>Bên em ship nhầm mẫu cho c mà báo mãi chưa thấy ship đổi thế?</t>
  </si>
  <si>
    <t>bên em xuất hoá đơn VAT ko em</t>
  </si>
  <si>
    <t>bên ghtk họ giao hàng nhiệt tình hơn</t>
  </si>
  <si>
    <t>Bên ghtt người ta giao hàng nhiệt tình gần chết</t>
  </si>
  <si>
    <t>Bên giang uy tín chất lượng</t>
  </si>
  <si>
    <t>Bên giao hàng có gọi điện cho chị chị hẹn đến chiều lấy và bên giao hàng có thái độ chửi khách hàng nên không muốn giao hàng ngày hôm nay em xem lại bên giao hàng giúp chị</t>
  </si>
  <si>
    <t>Bên giao hàng giao lộn địa chỉ rồi. Người nhà a kg có nhận</t>
  </si>
  <si>
    <t>Bên giao hàng gọi c nhưng c bận không nghe máy được.c gọi lại thì giao hàng thái độ.chứ không gặp vđ gì cả</t>
  </si>
  <si>
    <t>Bên giao thái độ</t>
  </si>
  <si>
    <t>Bên gốc kia la thành phần</t>
  </si>
  <si>
    <t>Bên Hivi có xuất đc hoá đơn VAT bánh ko?</t>
  </si>
  <si>
    <t>Bên kia bán cũng bằng giá mà ít gam hơn. Và chỉ có 55 viên. Bên này lại nhiều gam hơn. Liệu có giống và chất lượng như nhau kg</t>
  </si>
  <si>
    <t>Bên m bán online hay có cửa hàng ạ</t>
  </si>
  <si>
    <t>bên m bán online hay có cửa hàng ji k?</t>
  </si>
  <si>
    <t>bên m có cửa hàng k</t>
  </si>
  <si>
    <t>Bên m có mẫu nào gần giống mẫu ntn cho bé nhà mình ko</t>
  </si>
  <si>
    <t>Bên m có thời hạn đổi trả a</t>
  </si>
  <si>
    <t>Bên m giao nhầm mà m phải trả ship</t>
  </si>
  <si>
    <t>Bên m giao sai kích thước kh phản hồi xong ko có ý kiến gì là sao</t>
  </si>
  <si>
    <t>Bên m hàg nào bảo hàg đó ..chuẩn chỉ vs chất lượng ..</t>
  </si>
  <si>
    <t>bên m vừa ra phiên bản mới à</t>
  </si>
  <si>
    <t>Bên mh giao hàng bên nào mhir</t>
  </si>
  <si>
    <t>Bên mih có gấu nào dễ thương tầm 300k ko shop</t>
  </si>
  <si>
    <t>Bến mìh có trả góp ko ạ</t>
  </si>
  <si>
    <t>Bên mih hoàn tiền ntn thế ah</t>
  </si>
  <si>
    <t>Bên mik có hoá đơn VAT k ạ</t>
  </si>
  <si>
    <t>Bên mik có mẫu này kbn</t>
  </si>
  <si>
    <t>bên mik còn mẫu nào khác gần giống vậy k ạ</t>
  </si>
  <si>
    <t>Bên mình bán offline ko nhỉ</t>
  </si>
  <si>
    <t>Bên mình bảo hành bao lâu</t>
  </si>
  <si>
    <t>Bên mình bảo thử hàng nếu miễn phí mình ms sử dụng nhé .</t>
  </si>
  <si>
    <t>bên mình bookship hộ mình dk</t>
  </si>
  <si>
    <t>Bên mình cân vàng hoàn tiền bằng tiền mặt hay chuyển khoản ạ</t>
  </si>
  <si>
    <t>bên mình chỉ bán live hay có cửa hàng đến chọn hả b ?</t>
  </si>
  <si>
    <t>Bên mình chỉ bán online hay có cửa hàng ko shop?</t>
  </si>
  <si>
    <t>Bên mình chỉ bán quần áo có bán phụ kiện giày dép cho bé ko ạ</t>
  </si>
  <si>
    <t>Bên mình chính sách đổi trả ntn ạ</t>
  </si>
  <si>
    <t>Bên mình chính sách đổi trả ntn ạ?</t>
  </si>
  <si>
    <t>Bên mình chính sách đổi trả ntn nhỉ</t>
  </si>
  <si>
    <t>Bên mình chưa trừ 119k cho chị em ơi bao gồm một cái áo ngày 26/3 bị lỗi và freeship đơn đó vì đơn đó chị đã chuyển khoản full tiền em check lại giúp chị nha</t>
  </si>
  <si>
    <t>Bên mình chưa trừ 200k cho chị em ơi bao gồm một cái áo ngày 26/3 bị lỗi đó</t>
  </si>
  <si>
    <t>Bên mình có áo sơ mi nào khác nữa ko shop ơi mình mua thêm</t>
  </si>
  <si>
    <t>Bên mình có áo trắng ko !? A đặt thêm</t>
  </si>
  <si>
    <t>Bên mình có bán hàng qua shoppe hay lazada không ạ</t>
  </si>
  <si>
    <t>Bên mình có bán hg trên tiktok o</t>
  </si>
  <si>
    <t>Bên mình có bán kem ủ tóc loại gì tốt mượt tóc ko E ?</t>
  </si>
  <si>
    <t>Bên mình có bán máy trả góp tư nhân không ạ</t>
  </si>
  <si>
    <t>bên mình có bán móng giả ko ạ</t>
  </si>
  <si>
    <t>bên mình có bán offline hong shop ơii</t>
  </si>
  <si>
    <t>Bên mình có bán online chưa nhi?</t>
  </si>
  <si>
    <t>Bên mình có bán ở shopee ko bạn?</t>
  </si>
  <si>
    <t>Bên mình có bán qua shopee</t>
  </si>
  <si>
    <t>Bên mình có bán qua shopee không?</t>
  </si>
  <si>
    <t>Bên mình có bán sạc dự phòng k ạ. Nếu có cho em xin mã và giá vs ạ</t>
  </si>
  <si>
    <t>Bên mình có bán tiktok hay shoppe k b</t>
  </si>
  <si>
    <t>bên mình có bán trả góp mà ko cần làm hồ sơ với bên cty tài chính ko ak</t>
  </si>
  <si>
    <t>Bên mình có bán trên tiktok hong e</t>
  </si>
  <si>
    <t>Bên mình có bánh nào cỡ 200 trở xuống ko ạ</t>
  </si>
  <si>
    <t>Bên mình có bảo mật thông tin phản hồi của khách hàng không</t>
  </si>
  <si>
    <t>Bên mình có canxi cho bé 1 tuổi k ah</t>
  </si>
  <si>
    <t>Bên mình có cấp giấy chứng nhận hk ạ</t>
  </si>
  <si>
    <t>Bên mình có chính sách gì cho trường hợp áo mua mặc 1 lần đã rách không em?</t>
  </si>
  <si>
    <t>bên mình có cho công thức mix mực k ạ</t>
  </si>
  <si>
    <t>Bên mình có cho trả góp không ạ</t>
  </si>
  <si>
    <t>bên mình có cửa hàng để đến thử đồ không bạn?</t>
  </si>
  <si>
    <t>bên mình có cửa hàng k ạ</t>
  </si>
  <si>
    <t>Bên mình có cửa hàng k mình muốn qa xem</t>
  </si>
  <si>
    <t>Bên mình có cửa hàng kh ạ, để em sang thử</t>
  </si>
  <si>
    <t>Bên mình có cửa hàng ki shop</t>
  </si>
  <si>
    <t>Bên mình có cửa hàng ko bạn</t>
  </si>
  <si>
    <t>Bên mình có cửa hàng ko hay bán online bạn ha</t>
  </si>
  <si>
    <t>Bên mình có cửa hàng ko hay chỉ bán online vậy ạ?</t>
  </si>
  <si>
    <t>Bên mình có cửa hàng mua trực tiếp ko ạ, mình muốn tham khảo thêm các dòng khác</t>
  </si>
  <si>
    <t>Bên mình có cửa hàng ở HCM ko</t>
  </si>
  <si>
    <t>Bên mình có cửa hàng ở tp HCM ko ai</t>
  </si>
  <si>
    <t>Bên mình có cường lực 11 pro max ko shop</t>
  </si>
  <si>
    <t>Bên mình có cường lực đính đá ko</t>
  </si>
  <si>
    <t>bên mình có dán cường lực chống nhìn trộm điện thoại google pixcel 5A không ạ</t>
  </si>
  <si>
    <t>Bên mình có dưỡng móng à sohs</t>
  </si>
  <si>
    <t>bên mình có Fatzbaby Mono phiên bản bao nhiêu ạ</t>
  </si>
  <si>
    <t>Bên mình có giấy chứng nhận đá hay sao không shop</t>
  </si>
  <si>
    <t>Bên mình có giấy chứng nhận độc quyền phân phối ko e.</t>
  </si>
  <si>
    <t>Bên mình có giấy chứng nhận gì hk bạn</t>
  </si>
  <si>
    <t>Bên mình có giấy chứng nhận gì không</t>
  </si>
  <si>
    <t>Bên mình có giấy chứng nhận hay giấy tờ gì là hàng chuẩn ko</t>
  </si>
  <si>
    <t>bên mình có giấy chứng nhận kh ạ</t>
  </si>
  <si>
    <t>Bên mình có giấy chứng nhận ko e</t>
  </si>
  <si>
    <t>bên mình có giấy chứng nhận những loại rau đó đạt chuẩn vietgap k ạ</t>
  </si>
  <si>
    <t>Bên mình có giấy phép ko</t>
  </si>
  <si>
    <t>Bên mình có hình thức bảo hành gì không nhỉ</t>
  </si>
  <si>
    <t>bên mình có hoá đơn VAT k ạ</t>
  </si>
  <si>
    <t>Bên mình có hoá đơn VAT k?</t>
  </si>
  <si>
    <t>Bên mình có hoá đơn VAT ko shop</t>
  </si>
  <si>
    <t>Bên mình có hỗ trợ che tên sp k ạ</t>
  </si>
  <si>
    <t>Bên mình có hỗ trợ đổi size hoặc trả hàng nếu hk đúng kích thước không ha</t>
  </si>
  <si>
    <t>Bên mình có hỗ trợ trả góp cho người dưới 18 tuổi ko táo ơi</t>
  </si>
  <si>
    <t>Bên mình có hỗ trợ trả góp không?</t>
  </si>
  <si>
    <t>Bên mình có hỗ trợ trả góp ko.?</t>
  </si>
  <si>
    <t>bên mình có hỗ trợ trả góp qua thẻ tín dụng không ạ ??</t>
  </si>
  <si>
    <t>Bên mình có hướng dẫn lắp đặt ko ạ</t>
  </si>
  <si>
    <t>Bên mình có in cỡ 30×45 k ạ</t>
  </si>
  <si>
    <t>Bên mình có khuyến mãi tết k shop</t>
  </si>
  <si>
    <t>Bên mình có kính cường lực chống nhìn trộm Galaxy ultra 24 ko Shop</t>
  </si>
  <si>
    <t>Bên mình có kính cường lực s24 chống nhìn trộm ko ạ</t>
  </si>
  <si>
    <t>bên mình có làm bành theo yêu cầu với xuất hoá đơn VAT ko ạ</t>
  </si>
  <si>
    <t>bên mình có làm bánh theo yêu cầu với xuất hoá đơn VAT ko ạ</t>
  </si>
  <si>
    <t>Bên mình có loại canxi này k ak</t>
  </si>
  <si>
    <t>bên mình có loại phấn phủ nào nâng tỏner da ko ạ</t>
  </si>
  <si>
    <t>Bên mình có loại sữa tắm nào dưỡng trắng, lưu hương lâu hong shop</t>
  </si>
  <si>
    <t>Bên mình có máy rửa xe không ạ</t>
  </si>
  <si>
    <t>Bên mình có mẫu này 42 k b</t>
  </si>
  <si>
    <t>Bên mình có mẫu này hk cj</t>
  </si>
  <si>
    <t>Bên mình có mẫu này k</t>
  </si>
  <si>
    <t>Bên mình có mẫu này k v sh</t>
  </si>
  <si>
    <t>Bên mình có mẫu này không ạ chị ơi</t>
  </si>
  <si>
    <t>Bên mình có một loại ủ tóc</t>
  </si>
  <si>
    <t>Bên mình có những mẫu ghế cắt tóc nam nào ko c gửi cho e xem í</t>
  </si>
  <si>
    <t>bên mình có nike trắng size 42 ko ạ</t>
  </si>
  <si>
    <t>bên mình có ốp lưng của hãng đt nào v ạ</t>
  </si>
  <si>
    <t>Bên mình có ốp lưng gương chiếu hậu ô tô xpander cross</t>
  </si>
  <si>
    <t>Bên mình có ốp lưng s23 utra ko ạ</t>
  </si>
  <si>
    <t>Bên mình có ốp lưng Samsung Galaxy A13 không</t>
  </si>
  <si>
    <t>Bên mình có ốp lưng, mặt cường lực của máy ko ạ</t>
  </si>
  <si>
    <t>Bên mình có phiên bản bao nhiêu vậy ạ</t>
  </si>
  <si>
    <t>Bên mình có quẹt thẻ trả góp ko ạ</t>
  </si>
  <si>
    <t>bên mình có quẹt thẻ visa trả góp ko shop</t>
  </si>
  <si>
    <t>bên mình có quy định mức chi phí trả từ bao nhiêu k ạ</t>
  </si>
  <si>
    <t>bên mình có sữa dưỡng thể apha abuntin chưa ạh</t>
  </si>
  <si>
    <t>Bên mình có sữa dưỡng thể loại này k shop</t>
  </si>
  <si>
    <t>Bên mình có thanh toán trả góp giống như vậy không e</t>
  </si>
  <si>
    <t>Bên mình có thể cho em xem mấy mẫu trang phục có họa tiết thời âu lạc được không ạ</t>
  </si>
  <si>
    <t>Bên mình có thể giúp e đổi bếp công suất cao hơn đc ko ạ</t>
  </si>
  <si>
    <t>Bên mình có thu củ đổi mới hỗ trợ trả góp k ạ</t>
  </si>
  <si>
    <t>Bên mình có trả góp hong ạ?</t>
  </si>
  <si>
    <t>Bên mình có trả góp mấy đt ko ạ</t>
  </si>
  <si>
    <t>Bên mình có trả góp qua thẻ tín dụng cake by vpbank dc k ạ</t>
  </si>
  <si>
    <t>Bên mình có trả góp thẻ tín dụng đúng k ạ?</t>
  </si>
  <si>
    <t>bên mình có vải áo chữ thọ màu vàng ko bạn</t>
  </si>
  <si>
    <t>Bên mình có viên sủi giảm mỡ k ạ?</t>
  </si>
  <si>
    <t>bên mình có viết hoá đơn VAT k ạ</t>
  </si>
  <si>
    <t>Bên mình có xuất được hoá đơn VAT khi mua lẻ không</t>
  </si>
  <si>
    <t>Bên mình có xuất hoá đơn VAT đc không ah?</t>
  </si>
  <si>
    <t>Bên mình có xuất hoá đơn VAT đúng kh ạ</t>
  </si>
  <si>
    <t>Bên mình có xuất hoá đơn VAT được kh ạ</t>
  </si>
  <si>
    <t>Bên mình có xuất hoá đơn VAT k ạ</t>
  </si>
  <si>
    <t>Bên mình có xuất hoá đơn VAT không ạ?</t>
  </si>
  <si>
    <t>Bên mình có xuất hoá đơn VAT ko ạ</t>
  </si>
  <si>
    <t>Bên mình có xuất hoá đơn VAT ko em</t>
  </si>
  <si>
    <t>Bên mình có xuất hoá đơn VAT ko em?</t>
  </si>
  <si>
    <t>Bên mình còn mẫu nào bít mũi cao tương tự k ạ</t>
  </si>
  <si>
    <t>Bên mình còn mẫu nào tựa tựa v k ạ</t>
  </si>
  <si>
    <t>Bên mình còn mẫu nào tựa v k sh</t>
  </si>
  <si>
    <t>Bên mình còn nước cất xả chanh lau sàn k shop</t>
  </si>
  <si>
    <t>Bên mình cứ giao nhầm về địa chỉ Sài Sơn, quốc Oai vậy rm</t>
  </si>
  <si>
    <t>Bên mình đặt tầm 17 bộ dc giá sỉ ưu đãi ko shop</t>
  </si>
  <si>
    <t>Bên mình đóng gói cẩn thận nhé tránh bên giao họ tráo đổi hàng</t>
  </si>
  <si>
    <t>Bên mình đóng gói sơ sài quá</t>
  </si>
  <si>
    <t>Bên mình đổi trả ntn nếu k vừa ạ</t>
  </si>
  <si>
    <t>Bên mình giao chậm nt thì lâu trả lời</t>
  </si>
  <si>
    <t>Bên mình giao e giường gội màu trắng e đổi lại cái đen dc ko ạ bù bao nhiêu e bù</t>
  </si>
  <si>
    <t>Bên mình giao hàng bên nào ah</t>
  </si>
  <si>
    <t>Bên mình giao hàng bên nào nhỉ</t>
  </si>
  <si>
    <t>Bên mình giao hàng bên nào vậy để em biết hàng bên mình</t>
  </si>
  <si>
    <t>Bên mình giao hàng bên nào vậy shop</t>
  </si>
  <si>
    <t>Bên mình giao lộn mẫu cho e r ạ</t>
  </si>
  <si>
    <t>Bên mình giao lộn size với giao thiếu đồ</t>
  </si>
  <si>
    <t>Bên mình giao sai kích thước ga giường r ạ</t>
  </si>
  <si>
    <t>Bên mình giao sai lại còn bắt khách trả ship thì ai nghe ạ</t>
  </si>
  <si>
    <t>Bên mình giao thiếu hàng cho em kẹo lạnh 39k có ghi tính tiền mà k có gữi  . Mong bên mình điện hoàn tiền cho em ạ 037714126;</t>
  </si>
  <si>
    <t>Bên mình gửi hàng bên nào dạ c</t>
  </si>
  <si>
    <t>Bên mình gửi hàng bên nào giao vậy</t>
  </si>
  <si>
    <t>Bên mình gửi thiếu hàng cho e</t>
  </si>
  <si>
    <t>Bên minh gửi thiếu hàng cho t à</t>
  </si>
  <si>
    <t>Bên mình hãng nào giao hàng</t>
  </si>
  <si>
    <t>bên mình hay giao chậm lắm</t>
  </si>
  <si>
    <t>bên mình hiện tại có che khuyết điểm the same ko ạ</t>
  </si>
  <si>
    <t>Bên mình hoeenj đag có máy sấy tóc nào cao cấp ko bạn?</t>
  </si>
  <si>
    <t>Bên mình hỗ trợ đổi máy k, trả góp k ah</t>
  </si>
  <si>
    <t>Bên mình ko có cửa hàng đến xem hả b</t>
  </si>
  <si>
    <t>Bên mình ko có kem chống nắng body à</t>
  </si>
  <si>
    <t>Bên mình mua hàng có xuất dc hoá đơn VAT ko nhỉ</t>
  </si>
  <si>
    <t>bên mình mua máy thì bảo hành bao lâu vậy shop?</t>
  </si>
  <si>
    <t>Bên mình mua thì có suất hoá đơn VAT được ko nhỉ</t>
  </si>
  <si>
    <t>Bên mình ngoài web fb thi có bán nền tảng nào nữa k chị . Shope hay tiktok có cổng thanh toán online á</t>
  </si>
  <si>
    <t>Bên mình nhận bộ đồ rồi nhưng bên bạn giao sai màu rồi</t>
  </si>
  <si>
    <t>Bên mình nhận ship grab ko ạ</t>
  </si>
  <si>
    <t>Bên mình Rơi hỏng màn hình có được bảo hành k nhỉ</t>
  </si>
  <si>
    <t>Bên mình thanh toán và đổi trả ntn vậy shop?</t>
  </si>
  <si>
    <t>Bên mình thay đổi số điện thoại giúp em với ạ</t>
  </si>
  <si>
    <t>Bên mình thu xếp gửi sớm cho em nha</t>
  </si>
  <si>
    <t>Bên mình tư vấn cho e mấy vị ngậy béo đc ko ạ</t>
  </si>
  <si>
    <t>Bên mình vẫn bán online chứ</t>
  </si>
  <si>
    <t>Bên mình xem lại việc bảo mật thông tin của khách hàng nha</t>
  </si>
  <si>
    <t>bên mình xuất đc hoá đơn VAT khi mua hàng ko ạ?</t>
  </si>
  <si>
    <t>Bên mk có bán hàng trên tiktok k</t>
  </si>
  <si>
    <t>Bên mk có bán trên shopee hay tiktok ko ạ</t>
  </si>
  <si>
    <t>Bên mk có dậy copy link bán hàg trên tiktok k ạ</t>
  </si>
  <si>
    <t>Bên mk có mẫu nhẫn nào cj nhỉ</t>
  </si>
  <si>
    <t>Bên mk có mấy vị v ạ</t>
  </si>
  <si>
    <t>Bên mk giao hàng bên nào ạ để e biết</t>
  </si>
  <si>
    <t>Bên mk nhớ bảo mật thông tin hộ m nhé</t>
  </si>
  <si>
    <t>bên múi có xịt chống nắng body ki</t>
  </si>
  <si>
    <t>Bên này giao chậm thế</t>
  </si>
  <si>
    <t>Bên này làm ăn lớn là tào lao.mình mua sai m giao đồ bầy bậy giao sai s lộn vào gọi từ sáng giờ không bốc máy .không đáng là gì mà làm vậy</t>
  </si>
  <si>
    <t>Bên ngoài màu xấu nhờ</t>
  </si>
  <si>
    <t>Bên phụ kiện công suất cao bao nhiêu</t>
  </si>
  <si>
    <t>Bên qc tặng bàn xoay eo mà</t>
  </si>
  <si>
    <t>Bên s giao lộn màu cho chị rồi,cho chị đổi lại màu đi e,chị đặt c1m màu đen giao hàng về màu trắng</t>
  </si>
  <si>
    <t>Bên sh hoàn tiền bằng cách nào cho m</t>
  </si>
  <si>
    <t>Bên ship họ biết mình ở cty đấy toàn giao song chuyển khoản mà</t>
  </si>
  <si>
    <t>bên shipper bắt em chịu trách nhiệm xong k thì gọi điện chửi rồi thái độ</t>
  </si>
  <si>
    <t>Bên shop  quân lot có bán giá sỉ kg</t>
  </si>
  <si>
    <t>Bên shop bán hàng kém chất lượng quá</t>
  </si>
  <si>
    <t>Bên shop có áo sơ mi trắng trơn không ạ</t>
  </si>
  <si>
    <t>Bên shop có bán nước sơn móng thường ko ạ</t>
  </si>
  <si>
    <t>Bên shop co bao mat thong tin cho kh hang ko
Nhan viên giao hàng co biết hàng gì ko</t>
  </si>
  <si>
    <t>bên shop có charm clip này không ạ</t>
  </si>
  <si>
    <t>Bên shop có charm hình căn nhà ko ạ</t>
  </si>
  <si>
    <t>bên shop có charm Khỉ nào ko ạ</t>
  </si>
  <si>
    <t>Bên shop có che tên sản phẩm k ạk</t>
  </si>
  <si>
    <t>bên shop có cọc trước không ạ</t>
  </si>
  <si>
    <t>bên shop có cửa hàng hay quán cafe nào ở SG k?</t>
  </si>
  <si>
    <t>Bên shop cò giày cao gót coi ngang 10cm ko ạ</t>
  </si>
  <si>
    <t>bên shop có mẫu nào tương tự gym kh ?</t>
  </si>
  <si>
    <t>Bên shop có mẫu này ko??</t>
  </si>
  <si>
    <t>bên shop có mix charm hồng k</t>
  </si>
  <si>
    <t>Bên shop có sạc dự phòng k ạ</t>
  </si>
  <si>
    <t>Bên shop có sale charm kh ạ</t>
  </si>
  <si>
    <t>Bên shop có thuốc trị tóc bạc sớm của Nhật ko ạ</t>
  </si>
  <si>
    <t>Bên shop có trả góp qua ngân hàng hd saison ko</t>
  </si>
  <si>
    <t>bên shop có tuyển CTV bán online ko?</t>
  </si>
  <si>
    <t>Bên shop có vòng charm thạch anh hồng kh ạ? Cho mình tham khảo một số mẫu với</t>
  </si>
  <si>
    <t>Bên shop có xịt chống nắng body hk shop</t>
  </si>
  <si>
    <t>Bên shop có xuất hoá đơn VAT k vậy</t>
  </si>
  <si>
    <t>Bên shop đóng gói cẩn thận hộp đẹp lắm</t>
  </si>
  <si>
    <t>Bên shop đóng gói sơ sài</t>
  </si>
  <si>
    <t>Bên shop đóng gói sơ sài quá</t>
  </si>
  <si>
    <t>bên shop đổi trả phức tạp</t>
  </si>
  <si>
    <t>Bên shop giao chậm quaaa</t>
  </si>
  <si>
    <t>Bên shop giao hàng nhanh lắm</t>
  </si>
  <si>
    <t>Bên shop giao lộn kích thước cho mình rồi</t>
  </si>
  <si>
    <t>Bên shop giao lộn size cho em rồi ạ</t>
  </si>
  <si>
    <t>bên shop giao nhầm địa chỉ hả</t>
  </si>
  <si>
    <t>Bên shop giao sai kích thước</t>
  </si>
  <si>
    <t>Bên shop giao sai kích thước đệm rồi, có đổi trả ko?</t>
  </si>
  <si>
    <t>bên shop giao sai sản phẩm ui nhé</t>
  </si>
  <si>
    <t>Bên shop gửi hàng bên hãng nào giao vậy ạ?</t>
  </si>
  <si>
    <t>Bên shop hoàn tiền ntn shop</t>
  </si>
  <si>
    <t>Bên shop hoàn tiền ntn shop ơi, mình xin thông tin với ạ</t>
  </si>
  <si>
    <t>Bên shop hỗ trợ đổi trả phức tạp quá, mình kg dám mua bên bạn nữa</t>
  </si>
  <si>
    <t>bên shop nhận được hàng chưa shop. đến nay e vẫn chưa thấy shop hoàn tiền cho e</t>
  </si>
  <si>
    <t>Bên Sóp bán hàng thái độ gì vậy</t>
  </si>
  <si>
    <t>Bên tiệm có order sữa dưỡng thể loại nhỏ này không</t>
  </si>
  <si>
    <t>Bên tiktok k còn bán hả c</t>
  </si>
  <si>
    <t>Bên tiktok mình có bán k? E qua đó mua cho kênh mình. Tik tok hay có mã giảm giá ạ</t>
  </si>
  <si>
    <t>Bên trang mình gửi hình cũng vậy,ko mấy khi trả lời khách hàng còn có thái độ khó chịu nữa làm mình buồn ghê</t>
  </si>
  <si>
    <t>Bếp chưa trừ tiền mình đã chuyển khảon</t>
  </si>
  <si>
    <t>bếp đóng gói cẩn thận giúp mik nhé, mik cảm ơn!</t>
  </si>
  <si>
    <t>Bếp kém nắm đun nâu sôi công suất không thực</t>
  </si>
  <si>
    <t>Bếp này có phải là nó tự điều chuyển công suất điện cho nhau ko</t>
  </si>
  <si>
    <t>Bh bn có mẫu này không</t>
  </si>
  <si>
    <t>Bh em ko có nhu cầu nữa ạ</t>
  </si>
  <si>
    <t>Bh gui hang c tra not 500k nhe</t>
  </si>
  <si>
    <t>Bh là ko cần chăm sóc khách hàng, trả lời khách hàng sau khi bán hàng nữa hả e</t>
  </si>
  <si>
    <t>bh phải cọc bnhieu c</t>
  </si>
  <si>
    <t>bh tóc con mình mọc nhìu lắm rùi, cột tóc nó chỉa chỉa lên quá chời</t>
  </si>
  <si>
    <t>Bi gay xương có uống canxi được ko</t>
  </si>
  <si>
    <t>Bi gia  có được tét thử hàng không</t>
  </si>
  <si>
    <t>Bị giao nhầm màu quần ạ</t>
  </si>
  <si>
    <t>Bị giao sai địa chỉ Hoài</t>
  </si>
  <si>
    <t>Bị hỏng bánh xe có được bảo hành ko em?</t>
  </si>
  <si>
    <t>Bị huyết áp sử dụng có ảnh hưởng gì ko shop?</t>
  </si>
  <si>
    <t>Bị khò khè nghẹt mũi</t>
  </si>
  <si>
    <t>Bị sai số ..0325748057</t>
  </si>
  <si>
    <t>Bị tieu dươndg lâu rồi vậy mà uống nhàu vào 1 tháng mức đường huyê đang 16 xuong còn 7 chấm đỡ hiệu quả lắm quả nhàu tốt cực kì e ạ</t>
  </si>
  <si>
    <t>biện bao nhiêu vị e</t>
  </si>
  <si>
    <t>Biết bà bán là hổm rày nhắn rồi , mua của mộng dung k à. Mà nay lên tiktok ship cao quá</t>
  </si>
  <si>
    <t>biết cách rửa bát chưa Phạm Thị Kim Ngân</t>
  </si>
  <si>
    <t>Biết đâu nhận hàng lại xấu nhìn không đẹp, nếu mất phí thì thôi ko lấy nữa</t>
  </si>
  <si>
    <t>Biết khách đông thì thái độ làm vc cx cần phải chuyên nghiệp hơn</t>
  </si>
  <si>
    <t>Biết rồi nhưng mình hỏi rõ phải thoái mái dễ chịu như bạn nói mình mới lấy</t>
  </si>
  <si>
    <t>Biết rồi sợ giao nhầm thôi vì nảy giờ k nghe  hỏi kích thước nệm</t>
  </si>
  <si>
    <t>Biết thằng shippo nói sao không . Con nhỏ chốt hàng cho chị sao đóng gói xấu thế . Toàn là bọc đen thui kkkkkk</t>
  </si>
  <si>
    <t>Bill chưa được trừ 50k tiền em đã chuyển khoản.</t>
  </si>
  <si>
    <t>Bill chưa trừ 50k e ck rồi áh</t>
  </si>
  <si>
    <t>Bill da bôi 1 tuần mấy lần ak.có cần kiêng gì ko ak</t>
  </si>
  <si>
    <t>bill nay gan 10tr có giảm giá sỉ chút k dc</t>
  </si>
  <si>
    <t>Bin của em có năm sx ko</t>
  </si>
  <si>
    <t>Bình bảo hành bao lâu</t>
  </si>
  <si>
    <t>bình bình 0964442693</t>
  </si>
  <si>
    <t>bình bọt phun máy nén khí giá sao</t>
  </si>
  <si>
    <t>Bình Bùi e khách sỉ nhà này 😂😂, đồ sỉ đồ tập e cũng nhập ở đây c ạ , chất lượng ok lắm c</t>
  </si>
  <si>
    <t>Binh dung tich bao nhiêu</t>
  </si>
  <si>
    <t>bình dung tich bao nhiêu vậy shop</t>
  </si>
  <si>
    <t>Bình đỏ dung tích bao nhiêu ah</t>
  </si>
  <si>
    <t>Binh giu nhiet , dung tich bao nhieu vay chi</t>
  </si>
  <si>
    <t>Bình Giữ nhiệt be 55k...cốc tự khay 50k..u tóc 35k...0796528591</t>
  </si>
  <si>
    <t>Binh nay bao nhiêu.dung tích nua lit ha c</t>
  </si>
  <si>
    <t>Bình này dung tích bao nhiêu vậy bạn</t>
  </si>
  <si>
    <t>Bình nước thể tích bao nhiêu? Giá bao nhiêu tiền?</t>
  </si>
  <si>
    <t>Bình phun bọt máy rửa xe (xin giá )</t>
  </si>
  <si>
    <t>Bình sữa đẹp lắm ạ, đóng gói cẩn thận lắm nha 🥰🥰</t>
  </si>
  <si>
    <t>bình tạo bọt của máy rửa xe mì ni</t>
  </si>
  <si>
    <t>Bình thuong chị mặc đồ say l</t>
  </si>
  <si>
    <t>Bình thường giày dép e đi size 38, nhung ko biet phom nay no co bình thường ko hay phom nhỏ hon</t>
  </si>
  <si>
    <t>bình thường mang 39 thì đôi này cũng vậy hay có tăng size ko s</t>
  </si>
  <si>
    <t>Bình thường mh cũng toàn ship đồ tới khu cn lễ môn vì nhà mh gần đấy. Nhưng ship này k chịu giao và nch rất thái độ b ah</t>
  </si>
  <si>
    <t>bình thường mình thấy shop rất chỉnh chu, đóng miệng bao rất cẩn thận mà bửa nay shop đóng gói ẩu quá. Làm granola đổ hết ra ngoài và các loại hạt bị mềm lun ý. Không còn ngon nữa</t>
  </si>
  <si>
    <t>Bình thường mua hàng 3 4 hôm là nhận được . Mà gửi thiếu hàng cả tuần chưa thấy gửi bù</t>
  </si>
  <si>
    <t>Bình thường sản phẩm dùng từ 1-2 lần trên tuần, nhưng c có thể theo dõi tình trạng đổ mồ hôi của bé để tăng hoặc giảm tần suất sử dụng sản phẩm cũng dc nhé</t>
  </si>
  <si>
    <t>Bình to nhất có dung tích là bao nhiêu vậy</t>
  </si>
  <si>
    <t>Bình vàng giá bao nhiêu với dung tích bao nhiêu vậy</t>
  </si>
  <si>
    <t>BiPu-Tiệm Giày Chuyên Ngoại Cỡ oki</t>
  </si>
  <si>
    <t>Bítbo ri lấy cho anh thêm hai áo XL nhé</t>
  </si>
  <si>
    <t>bk polo có mấy màu?</t>
  </si>
  <si>
    <t>blm thơm ngon lắm , dễ uống lắm ạ</t>
  </si>
  <si>
    <t>Bn ạ chất liệu ntn</t>
  </si>
  <si>
    <t>bn cân thì lấy giá sỉ ạ.</t>
  </si>
  <si>
    <t>Bn chỉ mình cách rửa với</t>
  </si>
  <si>
    <t>Bn có bông tẩy trang hay đồ tiêu hoa k nhỉ</t>
  </si>
  <si>
    <t>Bn có giấy chứng nhận sp ko a</t>
  </si>
  <si>
    <t>Bn có hoàn tiền cho mik ko ạ</t>
  </si>
  <si>
    <t>Bn có thể cho tôi dùng thử hàng k ạ</t>
  </si>
  <si>
    <t>Bn đổi tên người nhận hàng là Đức Tài giúp mình nhé</t>
  </si>
  <si>
    <t>bn một cái 70kg vừa khg</t>
  </si>
  <si>
    <t>Bn ơi mình hoàn tiền bằng cách nào v</t>
  </si>
  <si>
    <t>Bn xèng ạ có dưỡng móng không ạ</t>
  </si>
  <si>
    <t>Bn/ 1 set hắc tam cốc</t>
  </si>
  <si>
    <t>Chốt sản phẩm Đồ dùng phòng ăn</t>
  </si>
  <si>
    <t>Bnhieu 1 đôi này hả sop chất liệu gì cửa hàng sop ở đâu vậy?</t>
  </si>
  <si>
    <t>Bỏ banh snack cua bỏ rau củ sấy thặp cẳm bỏ cơm cháy chà bông bỏ chuối sấy dẻo bỏ kẹo me cay bỏ bánh quy cá bỏ bắp sấy mắm ớt,,,,mấy món này bỏ ra còn mấy món kia thì lấy ạ</t>
  </si>
  <si>
    <t>Bỏ khô cá lóc lấy 2kg khô cá dứa ạ</t>
  </si>
  <si>
    <t>Bỏ kìm 9k 0384120951</t>
  </si>
  <si>
    <t>Bò miếng mềm 99k</t>
  </si>
  <si>
    <t>Bo nay cho em 27kg cao 1m4</t>
  </si>
  <si>
    <t>Bo này vải xấu quá</t>
  </si>
  <si>
    <t>Bo nhu trong hình giá bao nhiêu công suất may</t>
  </si>
  <si>
    <t>Bỏ số tiền ra phải xứng đáng với chất lượng</t>
  </si>
  <si>
    <t>Bỏ trắng lấy 2 đen ạ</t>
  </si>
  <si>
    <t>Bỏ trở lại bao bì cũ và dán lại thôi nhỉ?</t>
  </si>
  <si>
    <t>Bọc thật kỹ vào nhé vì nó là thủy tinh tránh bị làm sao đổi trả phức tạp lắm e nhé</t>
  </si>
  <si>
    <t>Body có sz bé 8kg ko ạ</t>
  </si>
  <si>
    <t>Boi tri 69k0917338027</t>
  </si>
  <si>
    <t>Bọn anh chủ yếu bọc hàng bán online lên dùng được là được ko cần hàng mắc tiền</t>
  </si>
  <si>
    <t>Bon Bon mặc lên form siu đẹp luôn, ce nào chưa thử thì nhân dịp này thử chất lượng nha</t>
  </si>
  <si>
    <t>Bóng có bền không?</t>
  </si>
  <si>
    <t>Bóng sáng bao nhiêu W chứ không phải công suất đâu</t>
  </si>
  <si>
    <t>Bóng thiếu công suất trên thị trường rất nhiều cho nên mình mới hỏi vậy</t>
  </si>
  <si>
    <t>Book grab dùm e nhé</t>
  </si>
  <si>
    <t>BOSE  SoundLink II lỗi có được bảo hành không?</t>
  </si>
  <si>
    <t>Bot rau của mình có giấy chứng nhận ji ko ạ?</t>
  </si>
  <si>
    <t>Bộ 1 nhé</t>
  </si>
  <si>
    <t>Bố 70ki cao 1m68. trai lớn 65ki cao 1m 58. trai nhỏ 30ki 1m 3-4. be nhỏ 13-14ki 1m1 mẹ 50k</t>
  </si>
  <si>
    <t>bộ 89 dg mặt e đổi lấy màu trắng nha c</t>
  </si>
  <si>
    <t>Bộ ba lỗ mát mát mặc ngủ chị Thi lấy e cỡ szL thì OK hơn đó chị , ship về szM e mặc bó sát ngắn ngủn luôn</t>
  </si>
  <si>
    <t>Bộ bao nhiêu vị chị</t>
  </si>
  <si>
    <t>Bộ búp bê có hộp chứ nhỉ đóng gói cẩn thận cho chị nhé chị mang tặng</t>
  </si>
  <si>
    <t>Bộ cầu lông.kt 5D 19k.ủ tóc colagen.tẩy trang 20k.sạc dự phòng vàng 3 đầu.nón che nắng 15k.bộ kim cương.nước hoa mini. 0946518633</t>
  </si>
  <si>
    <t>bộ chất vải gì đó shop?</t>
  </si>
  <si>
    <t>bộ chuyển đổi bn tiền</t>
  </si>
  <si>
    <t>bộ chữ nhật to dài hơn giá 360k + 10 bóng miễn ship a</t>
  </si>
  <si>
    <t>Bộ có co giãn nhiều kg e</t>
  </si>
  <si>
    <t>Bộ có j m xem đặt sau</t>
  </si>
  <si>
    <t>Bộ dap ly có khong Sa chị muốn mua thêm</t>
  </si>
  <si>
    <t>Bộ dầu gội thảo dược có giá bao nhiêu chị ơi</t>
  </si>
  <si>
    <t>Bộ dụng cụ và nguyên liệu làm kem giá bn</t>
  </si>
  <si>
    <t>bộ dưới chất gì ạ</t>
  </si>
  <si>
    <t>Bộ dưới phiên bản mới à</t>
  </si>
  <si>
    <t>Bộ dưỡng móng và nam móng có giá bán thế nào</t>
  </si>
  <si>
    <t>Bộ đang mặc 45kg vua kg</t>
  </si>
  <si>
    <t>Bộ đen 540 0394119734</t>
  </si>
  <si>
    <t>Bộ đồ có bao nhiêu tiền mà đổi mất 35k phí hả bạn?</t>
  </si>
  <si>
    <t>Bộ đồ lam đẹp thật á chị.hoi sáng em ra chợ bộ lam màu xấu và vải thô lắm chị</t>
  </si>
  <si>
    <t>Bộ đồ màu xanh, gấm sao chị mặc 1 lần giặt thì thấy vải nó xuống quá nè</t>
  </si>
  <si>
    <t>Bộ đồ mì gói có bộ nào size 30 ký ko lấy e 1b chế</t>
  </si>
  <si>
    <t>bộ đồ rởm mặc vài lần đã hỏng.</t>
  </si>
  <si>
    <t>Bộ đổi mất thêm bao nhiu</t>
  </si>
  <si>
    <t>Bộ đôi này phiên bản mới à shop</t>
  </si>
  <si>
    <t>Bộ đùi gấu</t>
  </si>
  <si>
    <t>Bộ e mang có mấy màu</t>
  </si>
  <si>
    <t>Bộ em đang mặc bn</t>
  </si>
  <si>
    <t>Bộ em mặc 58kg vừa không En</t>
  </si>
  <si>
    <t>Bộ gia vị hủ k 95. Á dung tích bao nhiêu ạ</t>
  </si>
  <si>
    <t>Bộ kia mua hộ báo người ta ko lấy nữa</t>
  </si>
  <si>
    <t>Bộ kích lên công suất 1500w</t>
  </si>
  <si>
    <t>Bộ kiểu còn màu gì c</t>
  </si>
  <si>
    <t>Bộ kìm 9 k 0983681802</t>
  </si>
  <si>
    <t>Bộ kìm 9 k sđt 0398888529</t>
  </si>
  <si>
    <t>Bộ kìm 9k 0389817720</t>
  </si>
  <si>
    <t>Bộ kìm 9k.0987472554</t>
  </si>
  <si>
    <t>bố ko tiếc tiền tức thái độ làm ăn của chúng mày đó.</t>
  </si>
  <si>
    <t>Bộ lửng ll 38</t>
  </si>
  <si>
    <t>Bộ mặc cười cũng vải xấu vô cùng, ngta bán cỡ tầm 130k mà bán 210  vải xấu với cũ quá</t>
  </si>
  <si>
    <t>bộ mặt cưòi xanh có sz 35kg k c</t>
  </si>
  <si>
    <t>Bộ mặt là thun hả</t>
  </si>
  <si>
    <t>Bộ mình nhận màu ko như hình</t>
  </si>
  <si>
    <t>Bộ nam 85k 68kg</t>
  </si>
  <si>
    <t>Bộ này áo ngực có nâng k shop</t>
  </si>
  <si>
    <t>Bộ này bên em kích thước sao em nhỉ? Và có ở shop ko để chị qua thử?</t>
  </si>
  <si>
    <t>Bộ này c có bán trên tiktok hong ạ để e vào đặt coi ship rẻ hơn k ạ</t>
  </si>
  <si>
    <t>Bộ này chất mát k sho</t>
  </si>
  <si>
    <t>Bộ này có áo và gi đô nơ hả shop</t>
  </si>
  <si>
    <t>Bộ này có mấy màu đó ạ</t>
  </si>
  <si>
    <t>Bộ này còn họa tiết khác k em</t>
  </si>
  <si>
    <t>Bộ này còn sz 150 ko e</t>
  </si>
  <si>
    <t>Bộ này giá sao? Và lắp đặt ntn</t>
  </si>
  <si>
    <t>Bộ này giao chất vải xấu quá… bị xù lông hết trơn</t>
  </si>
  <si>
    <t>Bộ này kích thước thế nào bạn, mình lấy ga m8 x 2m x 20</t>
  </si>
  <si>
    <t>Bộ này lắp đc cho những xe nào và có quan trọng năm sản xuất không</t>
  </si>
  <si>
    <t>Bộ này lấy size 2xl thôi</t>
  </si>
  <si>
    <t>Bộ này nếu làm kích thước 360x 250x360 giá ko đổi coa bán ko</t>
  </si>
  <si>
    <t>Bộ này nha gộp đơn luôn nhé</t>
  </si>
  <si>
    <t>Bộ này shop giao màu không giống hình</t>
  </si>
  <si>
    <t>bộ này size như nào v ạ</t>
  </si>
  <si>
    <t>Bộ này sử dụng có sợ lỗi mạch ảnh hưởng đến chân ga không shop</t>
  </si>
  <si>
    <t>Bộ này sz L shop freship dc k ạ ..lần trước mình mua shop giao lộn màu lần t2 sz ôm qa</t>
  </si>
  <si>
    <t>Bộ nồi vàng như c lấy còn k</t>
  </si>
  <si>
    <t>Bộ sản phẩm này là version mấy và giá bnhiu v shoo</t>
  </si>
  <si>
    <t>Bộ sọc có mấy màu vậy em</t>
  </si>
  <si>
    <t>Bộ sọc quần lửng</t>
  </si>
  <si>
    <t>Bộ sp nặng bao nhiêu</t>
  </si>
  <si>
    <t>Bộ sp nặng bao nhiêu bạn?</t>
  </si>
  <si>
    <t>Bộ sung Bình phun bọt có giá bao nhiêu vậy? Khớp nối với dây máy rửa xe mini được không em?</t>
  </si>
  <si>
    <t>Bộ sz 85</t>
  </si>
  <si>
    <t>Bộ sz S</t>
  </si>
  <si>
    <t>bộ tóc tuyệt vời quá chưa ai có đến vậy</t>
  </si>
  <si>
    <t>Bộ trai 30kg màu cam</t>
  </si>
  <si>
    <t>Bộ trắng ấy mà bộ đỏ em lấy rồi.em muốn biết cách sử dụng bộ trắng ấy ạ</t>
  </si>
  <si>
    <t>Bộ vịt.0368381488</t>
  </si>
  <si>
    <t>Bộ yếm xanh hồng con k ạ</t>
  </si>
  <si>
    <t>Bôg tẩy trang có loại nào ạ</t>
  </si>
  <si>
    <t>Bôi 1 ngày mấy lần vậy ạ</t>
  </si>
  <si>
    <t>Bôi 1 tuần mấy lần và dùng ngày mấy lần ạ</t>
  </si>
  <si>
    <t>Bôi ngày mấy lần hả chị</t>
  </si>
  <si>
    <t>Bôi thế nào ngày mấy lần hả shop</t>
  </si>
  <si>
    <t>Bôi trĩ 10k lấy 2tuyp,nồi có vỉ hấp inox 35k, áo ngực 100k/4cai size 38,đũa hoàng gia 12k,kem huyết rồng 15k, quần lót 40k/10cai size 55 ký , trà sơn mật 35k, kẹp cái bông 15k/2cai 2mau, vòng tùy hưu đen 9k, dưỡng môi collagen 15k,body abutin 25k,body livy vàng 45k, tẩy tbc nhân sâm 19k, siêu kích hồng môi 35/hộp,kt 5d 25k/1thung 100cai, bộ đồ chơi thông minh 5k 0377888414 đi đơn khỏi gọi</t>
  </si>
  <si>
    <t>Bốn áo điều hòa hai điều hòa tổng là bao nhiêu tiền</t>
  </si>
  <si>
    <t>bốn màu mỗi màu 1 cái nhé</t>
  </si>
  <si>
    <t>Bốn trăm ka được không em</t>
  </si>
  <si>
    <t>Bông bạc 2 ,0932149670.</t>
  </si>
  <si>
    <t>Bông đá 85 sdt 0986082742</t>
  </si>
  <si>
    <t>bông này kẹp tóc đc đúng k c</t>
  </si>
  <si>
    <t>Bông tắm 0355374160</t>
  </si>
  <si>
    <t>Chốt sản phẩm Đồ dùng phòng tắm</t>
  </si>
  <si>
    <t>bông tắm 0355374161</t>
  </si>
  <si>
    <t>bông.125..**********</t>
  </si>
  <si>
    <t>Bột này của TQ nhé , nhưng tôi vẫn nhận , nên quảng cáo đúng . Hướng dẫn cách làm ?</t>
  </si>
  <si>
    <t>Bơ 45k</t>
  </si>
  <si>
    <t>Bờ hồ yên định</t>
  </si>
  <si>
    <t>Bởi một ngày mấy lần</t>
  </si>
  <si>
    <t>Bởi shop tư vấn size kỹ thì khách đỡ phí và thời gian đổi trả</t>
  </si>
  <si>
    <t>Bơm công suất lớn không em</t>
  </si>
  <si>
    <t>Bờm gửi kiểu khác xấu hơn hình</t>
  </si>
  <si>
    <t>Bơm này bơm ghế hôm nọ đc k e nhỉ?</t>
  </si>
  <si>
    <t>Bra này mút dày bn cm vậy bạn</t>
  </si>
  <si>
    <t>brand gì vạy ạ</t>
  </si>
  <si>
    <t>brand gì vậy c Vân ơi? Cho em xin ảnh với ạ</t>
  </si>
  <si>
    <t>Bro ko có link tải phiên bản mới à</t>
  </si>
  <si>
    <t>Bt c đang dùng giày dép 39</t>
  </si>
  <si>
    <t>Bt c hay mặc xs, ko biết mấy dáng này sao</t>
  </si>
  <si>
    <t>Bt c mặc L nhưng theo sai sop nữa</t>
  </si>
  <si>
    <t>Bt phí ship bnhiu ạ</t>
  </si>
  <si>
    <t>bth có thời gian đổi trả là bao lâu nhỉ</t>
  </si>
  <si>
    <t>bthuờng ship tphcm 1-2ngày khách nhận đc gì sự chậm trễ k lấy hàng giờ 1tuần khách chưa nhận đc hàng nữa khách phản ánh shop mình sao giờ giao chậm quá ngta k nhận nữa toàn giờ bị vậy không luôn ạ . mình chỉ mong ghtk cho 1ship lấy hàng cố định mỗi buổi sáng cho shop mình thôi</t>
  </si>
  <si>
    <t>BU BABY WEAR e 1 đỏ szS</t>
  </si>
  <si>
    <t>Bù cho chị đợt trước chị mau váy ton nhà em , về mặc 1 lần đã rách</t>
  </si>
  <si>
    <t>Bủa chị mua túi chị chuyển khoản rồi mà nay chị chưa nhận được giỏ em</t>
  </si>
  <si>
    <t>Bua minh dac may bô ma giao lộn kich thuot roi. Ben ngoai thi để đung kich thuoc. Nhug ben trog co 1m4 ak</t>
  </si>
  <si>
    <t>Búi này có chun để cột tóc đúng ko shop?</t>
  </si>
  <si>
    <t>Bùi Thị quyền 
  Thôn Hưng Phúc 
  Xưởng thạch cao 
  Tương Giang từ sơn bắc ninh
  Sđt 0388126946</t>
  </si>
  <si>
    <t>Bui thi thuy nga 0347538936 chị gửi về công ty cho em nha.tại em đi làm</t>
  </si>
  <si>
    <t>Bùi Văn khánh đường lai uyên 52 thị trấn lai uyên huyện Bàu Bàng Bình Dương 0985089915 Đúng hàng chất lượng với kích thước mới nhận nha sốp</t>
  </si>
  <si>
    <t>Bụng 103, mông 109 nha e</t>
  </si>
  <si>
    <t>Bụng c hơi to,.mặc chất liệu nào che đc khuyết điểm</t>
  </si>
  <si>
    <t>Bụng c to kéo ko nổi bây giờ đổi trả ntn hả e.</t>
  </si>
  <si>
    <t>Bụng c to lắm mặc vừa sai nào đc e</t>
  </si>
  <si>
    <t>Buộc tóc **********</t>
  </si>
  <si>
    <t>Buộc tóc 0972102769</t>
  </si>
  <si>
    <t>Buộc tóc 10k</t>
  </si>
  <si>
    <t>Buộc tóc 25k</t>
  </si>
  <si>
    <t>Buộc tóc dồn</t>
  </si>
  <si>
    <t>Buồn cho thái độ nhân viên của sop</t>
  </si>
  <si>
    <t>Buồn cười cái sốp này ghê lên hàng rồi khách hàng đật hàng xong im luôn ko trả lời</t>
  </si>
  <si>
    <t>Buôn tơyoa cu a mung eahleo daklak</t>
  </si>
  <si>
    <t>Buột tóc 30k</t>
  </si>
  <si>
    <t>Búp be 40</t>
  </si>
  <si>
    <t>Búp bê 40</t>
  </si>
  <si>
    <t>Chốt sản phẩm Đồ chơi trẻ em</t>
  </si>
  <si>
    <t>Buqax giao sai hàng r</t>
  </si>
  <si>
    <t>Bút bi Thiên Long 1 hộp 19k
  Kẹp tóc bé gái gấu dâu set 4 cái 19k
  Dép sticker mặt cười size 37: 40k
  3 Bộ balo thun lạnh 9kg đã cọc trước
  1 set Quần đùi bò giấy Muji 53kg: 119k
  Áo bé gái in nổi 68k
  Mũ vành quạt mẫu mới hình cute 75k
  Áo chống nắng nam 108k
  2 sạc nhanh iphone 58k
  Tổng 515k</t>
  </si>
  <si>
    <t>Chốt sản phẩm Bút Các Loại</t>
  </si>
  <si>
    <t>bút màu gì ai</t>
  </si>
  <si>
    <t>Quan tâm sản phẩm Bút Các Loại</t>
  </si>
  <si>
    <t>Bút mực nước 2hộp 0972726529</t>
  </si>
  <si>
    <t>Bút nhãn hiệu gì vậy, giá bn</t>
  </si>
  <si>
    <t>Bữa bên mình có đặt cái ốp lưng trắng đó...Mà shop giao nhầm sản phẩm thành đen đó....Rồi chừng nào mới có hàng ạ</t>
  </si>
  <si>
    <t>Bữa c cho địa chỉ đúng mà giao lộn ở linh trung 2</t>
  </si>
  <si>
    <t>Bữa c chốt 2 cái gọi điện nói 1 cái cho c dồn đơn c mua thêm o thì e xã đơn dùm c với</t>
  </si>
  <si>
    <t>Bữa c lấy tóc Tiên cho c nữa là chốt luoon mà</t>
  </si>
  <si>
    <t>Bữa cái quần màu không giống hình cho lắm ạ</t>
  </si>
  <si>
    <t>Bữa có chốt chảo ko thấy NV gọi chốt đơn, chốt cho chảo</t>
  </si>
  <si>
    <t>Bữa cuối tháng 2 chị bên tik tok.lần này chị mới mua bên fb.mà lần này chị thấy màu của vỏ hộp đậm hơn lần mua trc.và vị cf cũng hơi khác</t>
  </si>
  <si>
    <t>Bửa đặt 1 bánh bia chốt chưa e</t>
  </si>
  <si>
    <t>bữa e đặt áo màu xám shop giao sai màu nhắn tin khong trả lời</t>
  </si>
  <si>
    <t>Bữa e đổi kích thước như nào đc k</t>
  </si>
  <si>
    <t>Bửa e gửi địa chỉ nài mà giao lộn địa chỉ kia ui Á</t>
  </si>
  <si>
    <t>Bữa e mua 1 cái của c về mặc 1 lần xong giặt bị ra màu hết mặc luôn 🤣🤣</t>
  </si>
  <si>
    <t>Bữa e mua may cái bi chật nách e doi dc k</t>
  </si>
  <si>
    <t>Bữa e nói chị đặt Collagen gì đó</t>
  </si>
  <si>
    <t>Bữa em giao lộn sz mà chị ko để ý</t>
  </si>
  <si>
    <t>Bữa em mua mà vải ko như hình</t>
  </si>
  <si>
    <t>Bữa gần tết nói là ra tết sẽ có khuyến mãi mà cây là có hoa với quả mà</t>
  </si>
  <si>
    <t>Bữa giao có cái màu xấu kg giống như quảng cáo nha</t>
  </si>
  <si>
    <t>Bữa giao hàng chậm qua ngày sinh Nhật con trai chị giận thiệt luôn mà giờ thấy chai con ngựa mà sợ giao hàng chậm tới ngày sinh Nhật của con rể chị nữa</t>
  </si>
  <si>
    <t>Bữa giao sai màu rồi bi rách trong túi nữa</t>
  </si>
  <si>
    <t>Bữa giờ gọi cho ai mô chị bấm sai số khổ</t>
  </si>
  <si>
    <t>Bữa giờ mua 3 đôi rồi có đc giảm giá ko ạ</t>
  </si>
  <si>
    <t>Bữa giờ mua nhiều quá có đc khuyến mãi gì hok bn</t>
  </si>
  <si>
    <t>bữa kêu bên e ship mà đợi mãi ko thấy</t>
  </si>
  <si>
    <t>Bữa lấy quần màu xanh lá đẹp</t>
  </si>
  <si>
    <t>Bữa m mua váy đuôi cá màu đen của shop.m muốn mua thêm váy đó.shop có màu khác ko</t>
  </si>
  <si>
    <t>Bữa mình có đặt lần đầu ship cây tới gãy lá dập tùm lum 3 cây bị 2 cây đóng gói ẩu đã mình bỏ qua , rồi giờ thêm 1 lần này nữa cây mình đã hỏi có cây nào ko có vòi ko nói có mình chốt , sáng ship tới cây có hoa nở với vòi lá thì gãy dập tum lum</t>
  </si>
  <si>
    <t>Bữa nào bày e bán tiktok nha</t>
  </si>
  <si>
    <t>Bữa nay kem với serum ra phiên bản mới à shop</t>
  </si>
  <si>
    <t>bữa nay tóc đẹp zay bà</t>
  </si>
  <si>
    <t>Bữa nhờ ngta nhà nhận giùm giao sai kích thước mà ko cho đổi</t>
  </si>
  <si>
    <t>Bữa ni tết lạp xưởng có khuyến mãi chỉ ko shop?</t>
  </si>
  <si>
    <t>Bữa shop có báo phụ kiện khác nhưng shop cố gắng làm giống và cân đối với phụ kiện shop đang có giúp mình nhé</t>
  </si>
  <si>
    <t>Bữa trc có 1 bộ mặc 1 lần mà nó xù ra hết trơn luôn á</t>
  </si>
  <si>
    <t>Bữa trước e đặc mua bóp với ốp lưng điện thoại tặng được tờ tiền lộc e lấy số mua ra 396 ba con cuối tờ tiền luôn</t>
  </si>
  <si>
    <t>Bữa tuan trước e đặt 1 ao khaocs 1 ao bun ma ko gọi la gui chưa c</t>
  </si>
  <si>
    <t>Bửa xả cái quần 130, đổi lấy bộ này nà, mãi chưa thấy giaoo</t>
  </si>
  <si>
    <t>Bướm đuôi công suất bao nhiêu bép em đẩy được bao nhiêu mét</t>
  </si>
  <si>
    <t>C 1 cái trắng sz S nhé</t>
  </si>
  <si>
    <t>C 1 hôp dùng thử</t>
  </si>
  <si>
    <t>C 1 mi gân số j02 và 1 j07</t>
  </si>
  <si>
    <t>C 1 quần xanh, 1 áo trắng</t>
  </si>
  <si>
    <t>C 1 set khăn đi hạ ơi</t>
  </si>
  <si>
    <t>C 1 set nha 
  Bữa xaid mật og mùi thơm mà đọng lại sau tắm đã lắm</t>
  </si>
  <si>
    <t>C 1 sét nhé 
  2/25 diệp minh châu p tân sơn nhì quận tân phú tphcm</t>
  </si>
  <si>
    <t>c 1 yếm trắng nha</t>
  </si>
  <si>
    <t>C 1m44 mat dc k e</t>
  </si>
  <si>
    <t>C 1tham nách nhe</t>
  </si>
  <si>
    <t>C 2 chai Sđt 0772427617 08 phạm bôi châu thi trân chư sê huyện chư sê tinh gia lai</t>
  </si>
  <si>
    <t>C bán quần sao mặc 1 lần đã rách toạt phần Mông vậy c</t>
  </si>
  <si>
    <t>C báo bên e c đi 1 tuần nên cho c xả, về c đặt sau đc k e</t>
  </si>
  <si>
    <t>C báo shipper giao lại rồi</t>
  </si>
  <si>
    <t>C báo shipper không cần giao hàng nữa, thái độ quá tệ</t>
  </si>
  <si>
    <t>C bị tóc bạc, nhuộm màu em đang quảng cáo đc kg?</t>
  </si>
  <si>
    <t>C biết chợ cũ drang k ạ</t>
  </si>
  <si>
    <t>C book hay e book ? E có app grab thôi. Bên c giao sai thì trả ship lấy về đi nha chứ e cần đồ gấp k có mà nãy tốn ship r e k chịu ship nữa đ</t>
  </si>
  <si>
    <t>C cam on Em</t>
  </si>
  <si>
    <t>c cảm ơn e đã hỗ trợ đổi trả nhé</t>
  </si>
  <si>
    <t>Đánh giá hậu mãi tốt</t>
  </si>
  <si>
    <t>C cảm ơn sự nhiệt tình của shop , có gi c sẽ pm lai nhé</t>
  </si>
  <si>
    <t>C cao 1m52 nặng 51kg</t>
  </si>
  <si>
    <t>C cao m55 nặng 56 kg thì size M có vừa không</t>
  </si>
  <si>
    <t>c cần đựng sp nặng bao nhiêu ạ</t>
  </si>
  <si>
    <t>C cân nhắc chọn mua 
  Theo e c muốn tăng cân cải thiện da tóc. Đau đầu</t>
  </si>
  <si>
    <t>c cần tìm bánh kem sinh nhật có sẵn vì xíu nữa c ghé lấy</t>
  </si>
  <si>
    <t>c che tên sp với tên shop lại giúp e dc hông</t>
  </si>
  <si>
    <t>C check váy giúp e nhé</t>
  </si>
  <si>
    <t>C chỉ hình dung đc chiều dài 80 và rộng là 50</t>
  </si>
  <si>
    <t>C chỉ quan tâm đến chất lượng túi thôi</t>
  </si>
  <si>
    <t>C chia nhỏ e c rồi, vậy khỏi đổi hén. Cảm ơn e nghen</t>
  </si>
  <si>
    <t>C chịu 50&amp; mà anh ngay từ đầu em k nhắn cho chị là thời gian đổi trả</t>
  </si>
  <si>
    <t>C cho e hỏi Stafam thành phần là toàn là thảo dược thiên nhiên uh c</t>
  </si>
  <si>
    <t>C cho e thay đổi sdt liên lạc để nhận hàng đc ko ạ</t>
  </si>
  <si>
    <t>C cho e xem đôi bata trắng hộp màu xanh với</t>
  </si>
  <si>
    <t>c cho e xem lại mấy vị vs</t>
  </si>
  <si>
    <t>C cho e xem sét kẹp tóc sau của bé với</t>
  </si>
  <si>
    <t>C cho em hỏi serum olay,oh oh và kem dưỡng Paula dùng sáng hay tối v ạ?</t>
  </si>
  <si>
    <t>C cho hỏi có dầu gội cho bé 10 tuổi</t>
  </si>
  <si>
    <t>C chốt 1, gộp đơn c nhé</t>
  </si>
  <si>
    <t>C chốt có 1 cái đầm hoa vàng nha e</t>
  </si>
  <si>
    <t>c chốt đc 1 lõi nồi nữa nhé</t>
  </si>
  <si>
    <t>C chốt đc mã đôi giày cao gót givenchi mà nude nữa e ah</t>
  </si>
  <si>
    <t>C chốt đôi giày lolita mà shop gửi em giày cao gót màu đen</t>
  </si>
  <si>
    <t>C chốt đơn cho e chưa c lai hôm bữa 1kg xúc xích 2kg cape nâu đó c</t>
  </si>
  <si>
    <t>C chốt đơn gửi về địa chỉ cũ</t>
  </si>
  <si>
    <t>C chốt giày lười bé</t>
  </si>
  <si>
    <t>C chốt mã 65, ví LV 250k</t>
  </si>
  <si>
    <t>C chờ mãi chưa thấy qua đổi cho c</t>
  </si>
  <si>
    <t>c chuyển cho e rồi đó, c chuyển từ singapore về nên giờ e vào mục này xác nhận giúp c 1 phút là tiền +vnd về tk e liền,nào đi hàng đóng gói cẩn thận c với nha</t>
  </si>
  <si>
    <t>C chuyển chưa e chưa nhận đc tiền</t>
  </si>
  <si>
    <t>C chưa biết chất lượng kẹp thế nào nữa</t>
  </si>
  <si>
    <t>c chưa gửi em đổi sđt đc hong c</t>
  </si>
  <si>
    <t>C chưa nhận dc lì xì e ạ</t>
  </si>
  <si>
    <t>C chưa nhận đc đơn hàng mới em Ui.</t>
  </si>
  <si>
    <t>C ck 100k luon nha… de mua them vài chiếc nua roi hãy ship nhen e</t>
  </si>
  <si>
    <t>C ck 690 luôn con lại 2000 nhé</t>
  </si>
  <si>
    <t>c ck cọc trước</t>
  </si>
  <si>
    <t>c ck hết, e đổi địa chỉ ship giúp c dc k</t>
  </si>
  <si>
    <t>C ck rồi  em  nhé</t>
  </si>
  <si>
    <t>C ck rồi mà cũng chua tru bên c</t>
  </si>
  <si>
    <t>C ck rồi mà hệ thống chưa trừ tiền, chắc bị lỗi</t>
  </si>
  <si>
    <t>c ck rồi mà tk c chưa trừ chút c làm lại  e nhé</t>
  </si>
  <si>
    <t>c có ảnh k ạ, cho e dễ hình dung với</t>
  </si>
  <si>
    <t>c có bán trên tiktok k chị</t>
  </si>
  <si>
    <t>C có bán trên tiktokshop ko ạ</t>
  </si>
  <si>
    <t>c có công thức nào nữa hong chỉ e với</t>
  </si>
  <si>
    <t>C có đơn dầu gội</t>
  </si>
  <si>
    <t>C có ib đổi địa chỉ do nghỉ lễ nhaa</t>
  </si>
  <si>
    <t>C có kem dưỡng thể loại đó k ạ</t>
  </si>
  <si>
    <t>C có lên collagen bịch dạng nước kg c</t>
  </si>
  <si>
    <t>C có liaiu nc hoa lưu hương lâu ko???</t>
  </si>
  <si>
    <t>c có mẫu dép nào mà dễ phối đồ k chị, e mua đi ở nhà bình th thui</t>
  </si>
  <si>
    <t>C có mẫu này kioonh ạ</t>
  </si>
  <si>
    <t>C có mẫu này mà có quai k ạ</t>
  </si>
  <si>
    <t>C có mấy màu</t>
  </si>
  <si>
    <t>C có nt vào massage rồi xem rồi không trả lời lại</t>
  </si>
  <si>
    <t>C có nước tẩy trang với sữa dưỡng thể này k ajb</t>
  </si>
  <si>
    <t>C có sáp định hình tóc con ko</t>
  </si>
  <si>
    <t>c có ship hk ak</t>
  </si>
  <si>
    <t>C có thay nguyên liệu j k</t>
  </si>
  <si>
    <t>C có thể gửi e bảng giá sỉ e tham khảo dk k ạ?</t>
  </si>
  <si>
    <t>C có vitamin cho bà bầu hk</t>
  </si>
  <si>
    <t>C có vitamin d3 natural sunday ko</t>
  </si>
  <si>
    <t>c cọc 200 +145 cọc trước = 345 nhé</t>
  </si>
  <si>
    <t>c cọc bn e</t>
  </si>
  <si>
    <t>C cọc e trước 200k nhe</t>
  </si>
  <si>
    <t>C cọc trước 100k, nhận hàng c gửi nốt</t>
  </si>
  <si>
    <t>C cọc trước 2tr nhe e</t>
  </si>
  <si>
    <t>c còn 1 đơn 1tr7 nữa e gom đơn nhá</t>
  </si>
  <si>
    <t>C còn 1 túi xách 170 sao ko gộp đơn e</t>
  </si>
  <si>
    <t>C còn chưa nhận đc đơn kia</t>
  </si>
  <si>
    <t>C còn mẫu nào có mũ giống z c gửi e coi vs ạ</t>
  </si>
  <si>
    <t>C còn mẫu nào tương tự ko ạ</t>
  </si>
  <si>
    <t>C còn thiếu hàng từ tháng 1
-1 bình nâu có quai 2 lít
-1 áo phao xanh nữ
-1 bình hồng 1,5lit
-1 cặp lồng cơm thermos 850k</t>
  </si>
  <si>
    <t>C cũng có mua mấy bộ mặc thấy hơi chậc nên c định mua thêm mặc cho thoải mái</t>
  </si>
  <si>
    <t>C cũng nghi mùi thơm gióng ủ tóc của c kaa</t>
  </si>
  <si>
    <t>C dùng cho tiệm tóc SPa</t>
  </si>
  <si>
    <t>C đã ckhoan. Đơn hàng gửi về 161A ấp Bình Thành, xã Bình Phú, TP Bến Tre, tỉnh Bến Tre 0836362622</t>
  </si>
  <si>
    <t>C đã nhận được quần rồi nhưng rộng lắm !!! E hỗ trợ đổi sang size bé hơn giúp c được k e ???</t>
  </si>
  <si>
    <t>C đã nhận hàng nhưng chất liệu vải ko như hình</t>
  </si>
  <si>
    <t>C đã nhận hàng. Chất lượng sản phẩm ok, c mặc vừa y nè. Shop tặng quà rất dễ thương và chu đáo. Cảm ơn shop và hẹn mua hàng lần sau nhé.</t>
  </si>
  <si>
    <t>C đang xem live. C lấy thêm chai nước tẩy trang 31k có free ship k e</t>
  </si>
  <si>
    <t>C đặt 2 áo phông trên shopee gửi cho c đen với ghi size M nhé</t>
  </si>
  <si>
    <t>C đặt 3 bộ 3 màu như hình: cam, be, xanh. Cả 3 bộ đều lấy size 2XL (52-60kg).</t>
  </si>
  <si>
    <t>C đặt áo xanh này nhận vải màu mẫu đẹp thì c đặt tiếp cái nữa</t>
  </si>
  <si>
    <t>C đặt cũng nhiều shop rồi, thấy e gần với bán dễ thương nên giờ mua đồ bên e luôn nè 😆</t>
  </si>
  <si>
    <t>C đặt hàng là nhận nhưng đi làm thì phải chịu khó chứ đây cũng đi làm ship bơ rồi giao hàng nhiệt tình</t>
  </si>
  <si>
    <t>c đặt mua 1 kg chao (c là khách hàng quen của shop, gửi hàng về địa chỉ cũ cho c cnhes).</t>
  </si>
  <si>
    <t>c đặt mua 3 áo size XL, 3 màu xanh, đen, trắng. c là khách quen.</t>
  </si>
  <si>
    <t>c đặt mua 3 tuýp kem (loại đã mua hôm trước), giao hàng đến địa chỉ cũ (c đã cung cấp trước đó nhé).</t>
  </si>
  <si>
    <t>c đây e gửi số tk c chuyển cọc giữ đồ e</t>
  </si>
  <si>
    <t>C đc củ mà c đổi tên người nhận Hoàng Trọng dùm e nhé c</t>
  </si>
  <si>
    <t>C đc thử hàng ko e? Ko vừa c đổi đc ko</t>
  </si>
  <si>
    <t>C để tên 3 sp đừng để tặng j nha c</t>
  </si>
  <si>
    <t>C đg tìm video hướng dẫn sử dụng của máy này mà chưa thấy bản tiếng việt em ah</t>
  </si>
  <si>
    <t>C đi về quê rồi e nói ngày 10 giao lại giúp c dc k?</t>
  </si>
  <si>
    <t>C định mua 2 cái mỗi loại 1 cái. Có giảm giá ko em?</t>
  </si>
  <si>
    <t>C định mua 2 hộp nhg có giảm giá ko</t>
  </si>
  <si>
    <t>C đọc tên thương hiệu cho dễ</t>
  </si>
  <si>
    <t>C đóng gói cẩn thận giúp e ạ</t>
  </si>
  <si>
    <t>C đóng gói cẩn thận giúp e ạ. Trước e cx mua mà đóng gói sơ sài về mấy cái hợp nó lòng khớp e dùng ko được</t>
  </si>
  <si>
    <t>c đổi địa chỉ</t>
  </si>
  <si>
    <t>C đổi địa chỉ cho e : nhà số 8 hẻm 9 kiệt 2 đường Long Thọ , phường Thuỷ Biều, tp Huế</t>
  </si>
  <si>
    <t>C đổi địa chỉ đc ko</t>
  </si>
  <si>
    <t>C đổi địa chỉ r nh</t>
  </si>
  <si>
    <t>C đổi địa chỉ rồi, c nt địa chỉ cho e nha</t>
  </si>
  <si>
    <t>C đổi e qua sdt này nhé</t>
  </si>
  <si>
    <t>C đổi giùm e sdt này nha</t>
  </si>
  <si>
    <t>C đổi kích thước</t>
  </si>
  <si>
    <t>C đổi lại số lượng áo cho e với nha</t>
  </si>
  <si>
    <t>C đổi lại số lượng áo nha</t>
  </si>
  <si>
    <t>c đổi lại tên người nhận nhe, để bé đó biết là đơn của c</t>
  </si>
  <si>
    <t>C đổi luôn tên người nhận là cảnh vinh giúp e ạ</t>
  </si>
  <si>
    <t>c đổi màu này nhé</t>
  </si>
  <si>
    <t>c đổi sang 1 món này còn đâu e hoàn tiền cho c được ko</t>
  </si>
  <si>
    <t>C đổi sang giúp e màu này nhé</t>
  </si>
  <si>
    <t>C đổi sdt giúp e</t>
  </si>
  <si>
    <t>C đổi sdt nha c ship cho tên Như ý</t>
  </si>
  <si>
    <t>C đổi số lượng 2 món này nha e</t>
  </si>
  <si>
    <t>C đổi số lượng 2 món này nha e, 5 cái mỗi món ạ</t>
  </si>
  <si>
    <t>C đổi số lượng cho e cái này thành 3 túi nhé</t>
  </si>
  <si>
    <t>C đổi số lượng lên 3 đó nhé</t>
  </si>
  <si>
    <t>C đổi tên người nhận dùm e nhé , tại e có việc đi công chuyện mấy ngày, e nhờ chị của e nhận dùm</t>
  </si>
  <si>
    <t>C đổi tên người nhận dùm em, hoàng trọng nhé c</t>
  </si>
  <si>
    <t>C đổi tên người nhận giúp e nha</t>
  </si>
  <si>
    <t>C đổi tên người nhận nha chị</t>
  </si>
  <si>
    <t>c đưa cái bộ size M cho c đặt sau mặc rồi e gửi thêm size L nữa là được ạ</t>
  </si>
  <si>
    <t>c đưa lại sp đổi cho ship giúp e</t>
  </si>
  <si>
    <t>C đừng để tên sản phẩm dùm e nha</t>
  </si>
  <si>
    <t>C đựng sản phẩm nặng bao nhiêu kg ạ</t>
  </si>
  <si>
    <t>C gái gửi mua Đang tính đặt thêm 2 bộ nữa mà mới mặc 1 lần đã rách rồi thì thôi chứ.</t>
  </si>
  <si>
    <t>C già rồi o biết cọc gửi nhận được thanh toán chất liệu vải gì em</t>
  </si>
  <si>
    <t>C giao che tên sp dum e</t>
  </si>
  <si>
    <t>c giao đủ đơn rồi mà dư 1 cái chống nắng màu hồng mà c giao lộn cho c hải phòng</t>
  </si>
  <si>
    <t>C giao hàng bên nào v ah</t>
  </si>
  <si>
    <t>c giao hàng bên nào vậy ạ</t>
  </si>
  <si>
    <t>C giao hàng bên nào vậy c</t>
  </si>
  <si>
    <t>C giao lộn địa chỉ em r</t>
  </si>
  <si>
    <t>C giao lộn e quần đen ròi c oi e mang size M á</t>
  </si>
  <si>
    <t>C giao lộn mau r ak</t>
  </si>
  <si>
    <t>C giao nhầm địa chỉ cho e rồi</t>
  </si>
  <si>
    <t>C giao nhầm địa chỉ e rồi</t>
  </si>
  <si>
    <t>C giao nhầm đơn hàng rồi</t>
  </si>
  <si>
    <t>C gọi lại cho shipper hỏi anh là có muốn giao hay hk
Mà lòi lỏm thái độ v. Với lại ngta đã chụp hẳn cuộc gọi v mà còn thái độ</t>
  </si>
  <si>
    <t>C gọi r bạn ay nói mai giao lại</t>
  </si>
  <si>
    <t>C gom đơn áo bra e chốt bên nick này với bên nick suna luôn dùm em nhe, bữa e có chuyển khoản cọc 100k rồi, chị trừ tien ra dùm e luôn ạ</t>
  </si>
  <si>
    <t>C gộp đơn chị Anh nguyen giúp e đc ko ạ</t>
  </si>
  <si>
    <t>C gởi bong ngọc trai e coi nha c</t>
  </si>
  <si>
    <t>C gui hang ben nao a</t>
  </si>
  <si>
    <t>c gui hang ben nao ak c</t>
  </si>
  <si>
    <t>C gui hang ben nao ấ</t>
  </si>
  <si>
    <t>C gui hang ben nao c</t>
  </si>
  <si>
    <t>C gui hang ben nao vay c</t>
  </si>
  <si>
    <t>C gui thieu hang cho e 2hop thuoc bỗ nao</t>
  </si>
  <si>
    <t>c gửi áo về shop, e nhận đc áo rồi e ship đổi cho c ạ</t>
  </si>
  <si>
    <t>C gửi đồ lại bên em hoàn tiền bằng ck hay thu hộ vậy em</t>
  </si>
  <si>
    <t>C gửi hàng bên nào á c</t>
  </si>
  <si>
    <t>C gửi hàng bên nào ak</t>
  </si>
  <si>
    <t>C gửi hàng bên nào v ạ</t>
  </si>
  <si>
    <t>C gửi hàng có che tên sp kh c</t>
  </si>
  <si>
    <t>C gửi sớm cho em nha c...đó chủ nhật em có tiêcc</t>
  </si>
  <si>
    <t>C gửi stk e chuyển trc 500k c nhé</t>
  </si>
  <si>
    <t>C gửi thiếu hàng cho eaf</t>
  </si>
  <si>
    <t>C gửi về công ty cổ phần may sông Hồng phố Hồng hà tiên cát việt trì Phú thọ ạ</t>
  </si>
  <si>
    <t>C gửi về công ty TNHH Công nghiệp dezen. Lô 5-cn17   -KCN khai quạng-vĩnh yên- vĩnh Phúc C nhé</t>
  </si>
  <si>
    <t>C hỏi e cách rửa ruột đúng không ạ</t>
  </si>
  <si>
    <t>C hỏi em cách rửa ruột phải không chị</t>
  </si>
  <si>
    <t>C hỏi mỗi nguồn gốc từ Hàn hay nc nào thôi mà đến mấy câu k trả lời đc thế?</t>
  </si>
  <si>
    <t>C hỏi nhé bgio c lấy 2 cái quần bò ' nếu ko vừa c đổi trả ntn</t>
  </si>
  <si>
    <t>C hỏi thêm chút máy về c sử dụng mà k dc thì đổi trả ntn</t>
  </si>
  <si>
    <t>C Hường bán hàng uy tín chất lượng nha, bán hàng dễ thương nữa♥️</t>
  </si>
  <si>
    <t>C iu có bán dép xỏ ngón 🩴 c hay đi chụp ảnh đó k ạ</t>
  </si>
  <si>
    <t>C iu ơi, viettell giao hàng nhanh quá</t>
  </si>
  <si>
    <t>c k biết cách đổi trả</t>
  </si>
  <si>
    <t>C k biết e là chủ trang hay nv tên Huệ, nhưng e là người bán hàng- khi mà khách hàng chưa biết đến sp cũng như thương hiệu của mình thì e nên vui lòng giới thiệu cho khách chứ đừng có vội nhảy dựng lên trả cheo với khách như thế e ạ</t>
  </si>
  <si>
    <t>C k mgờ có thể xấu hơn hình đến như vậy ak</t>
  </si>
  <si>
    <t>C k nhớ nhưng c nhớ c đặt bộ này bị mặc chật c nhắn đổi sang sz to hơn vs mua thêm 1 bộ nữa mà mãi chưa thấy gửi</t>
  </si>
  <si>
    <t>C khách quen sao lấy xịt chống nắng body dở vậy</t>
  </si>
  <si>
    <t>C khuyên ơi tư vấn cho em với hầu như em mua gần đủ sp bên mình rồi em ko thấy ra được sáng lên thì có thể dùng vitamin C đc ko ạ</t>
  </si>
  <si>
    <t>C kiểm tra hàng kĩ hộ e ạ</t>
  </si>
  <si>
    <t>C ko có nhu cầu mua cả bộ em ạ</t>
  </si>
  <si>
    <t>C ko có nhu cầu nữa</t>
  </si>
  <si>
    <t>C ko hài lòng chút nào, đọc kiêmt tra và phản hồi giúp c</t>
  </si>
  <si>
    <t>C ko thấy giao lại</t>
  </si>
  <si>
    <t>c ko thích đổi trả nên e đo kích thước giúp c nhé</t>
  </si>
  <si>
    <t>C ktra giúp e trong đó có hóa đơn e đã ck rồi mà c chưa trừ ra giúp e.</t>
  </si>
  <si>
    <t>c l ấy 1 kg chao. c là khách quen.</t>
  </si>
  <si>
    <t>C làm cho e cái bánh kem 120k chìu mai e lấy nha</t>
  </si>
  <si>
    <t>C lay ao chữ trang 82 con k e</t>
  </si>
  <si>
    <t>C lay. Loopy do</t>
  </si>
  <si>
    <t>C lấy
1.áo cộc 99/5 cái
2. Bộ dài 39k * 3 bộ
3. Gấu nổi cục 39k * 2
4. Bình sữa 179
5. Khăn xô sữa 5 cái
6. Khăn xô tắm 2 cái</t>
  </si>
  <si>
    <t>C lấy 1 cây a12 và 1 chai tẩy tế bào chết môi nha</t>
  </si>
  <si>
    <t>C lấy 1 kem dưỡng ẩm này</t>
  </si>
  <si>
    <t>C lấy 1 nồi chiên ngập dầu chứ ko phải 2 nhé</t>
  </si>
  <si>
    <t>C lấy 1 nồi thì nhắn tin ở đây đc ko hay phải comment trên livestream</t>
  </si>
  <si>
    <t>c lấy 1 núm hegen y cut</t>
  </si>
  <si>
    <t>C lấy 1 sét áo ngực thêu,1 sét áo chống tụt size B, 2c sạc dự phòng, ô khóa strange /0908871572</t>
  </si>
  <si>
    <t>C lấy 1 ủ môi nhỏ, gộp đơn cho c nhé</t>
  </si>
  <si>
    <t>C lấy 1 xịt chống nắng body 250k nha</t>
  </si>
  <si>
    <t>c lấy 10 nhá dung.</t>
  </si>
  <si>
    <t>C lấy 150goi nc thần kim</t>
  </si>
  <si>
    <t>C lấy 1combo 1kg sap</t>
  </si>
  <si>
    <t>C lấy 2 cái này size bé chị</t>
  </si>
  <si>
    <t>c lấy 2 chai sữa dưỡng thể trắng và hồng nhé</t>
  </si>
  <si>
    <t>C lấy 2 mẫu &amp; cùng kích thước trên</t>
  </si>
  <si>
    <t>C lấy 2 set size M nhe, nếu k vừa shop hỗ trợ đổi c lấy S</t>
  </si>
  <si>
    <t>c lấy 2 xúc xích nhé</t>
  </si>
  <si>
    <t>C lấy 3 cái đó chất dày ko e?</t>
  </si>
  <si>
    <t>C lấy 3 quần với</t>
  </si>
  <si>
    <t>C lấy 5kg chả cốm, 5kg xúc xích cốm, sc cốm non 5 lốc, sữa chua cốm dừa 5 lốc, mochi 1 hộp, xuxe 1 hộp, xôi cốm sen dừa 1, tàu hú cốm</t>
  </si>
  <si>
    <t>C lấy áo chống nắng màu ghi xám</t>
  </si>
  <si>
    <t>C lấy áo đen quần kem nha</t>
  </si>
  <si>
    <t>C lấy âu mỡ màu xanh 1200ml. Nhanh quá c ko nhớ mã</t>
  </si>
  <si>
    <t>C lấy ba lô đen nhe</t>
  </si>
  <si>
    <t>C lấy balo bình nước và nón</t>
  </si>
  <si>
    <t>C lấy bịch hột trà sữa có không e</t>
  </si>
  <si>
    <t>C lấy bộ hoa nhí quần dài</t>
  </si>
  <si>
    <t>C lây bộ này</t>
  </si>
  <si>
    <t>c lấy bờm 400k</t>
  </si>
  <si>
    <t>C lấy cả khô gà nữa</t>
  </si>
  <si>
    <t>C lấy cả sữa rửa mặt nữa</t>
  </si>
  <si>
    <t>C lấy cafe xanh 400k</t>
  </si>
  <si>
    <t>C lấy cái hoa nhí mà</t>
  </si>
  <si>
    <t>C lấy cam đỏ á em</t>
  </si>
  <si>
    <t>C lấy chai tẩy trang và thêm 1h mặt nạ nhật nha</t>
  </si>
  <si>
    <t>C lấy chân váy đen size L</t>
  </si>
  <si>
    <t>C lấy chiếu đẹp loại 1 đấy chọn c hoạ tiết dày đẹp nhé</t>
  </si>
  <si>
    <t>C lấy cho em màu đen và hồng ạ</t>
  </si>
  <si>
    <t>C lấy chước e 1 cái mã 68 nhe c về e thử im e lấy số lượng nhiều nhe c</t>
  </si>
  <si>
    <t>C lấy combo màu này nha e, cả ba lô và ví chung màu</t>
  </si>
  <si>
    <t>C lấy cùng màu tóc và xoăn nhẹ nhe</t>
  </si>
  <si>
    <t>C lấy dùm e 2 mẫu trên size M nhé</t>
  </si>
  <si>
    <t>C lấy đôi này nữa</t>
  </si>
  <si>
    <t>C lấy e 1 chai serum với cây son dưỡng môi này</t>
  </si>
  <si>
    <t>c lấy e 1 combo này</t>
  </si>
  <si>
    <t>C lấy e cái bánh kem</t>
  </si>
  <si>
    <t>C lấy e cái loại kem dưỡng ẩm mà nó màu vàng hs c</t>
  </si>
  <si>
    <t>C lấy e combo bánh tráng thứ 7e nhận kiep ko c</t>
  </si>
  <si>
    <t>C lấy e combo có latex nha c</t>
  </si>
  <si>
    <t>C lấy em 1h dr papie
1b khăn khô đa năng
1 chậu rửa mặt màu xanh dương
1 thau tắm ếch xám 
2 tả cho mẹ mama
2 bich quần lót giấy</t>
  </si>
  <si>
    <t>C lấy fom body cho em với</t>
  </si>
  <si>
    <t>C lấy ghi chì</t>
  </si>
  <si>
    <t>C lấy giúp e 2 hũ vitamin E đi ạ</t>
  </si>
  <si>
    <t>C lấy hoạ tiết cho đỡ đụng hàng chợ e ơi. Ra chợ nhieu quần tăm quá e</t>
  </si>
  <si>
    <t>C lấy khăn 100 vàng lúc trước</t>
  </si>
  <si>
    <t>C lấy kích thước nhỏ e ,phòng c hẹp lắm</t>
  </si>
  <si>
    <t>C lấy L cái hoa nhí 1050</t>
  </si>
  <si>
    <t>C lấy luôn nấm linh chi nữa</t>
  </si>
  <si>
    <t>C lấy mã 100 và 41 nhé.</t>
  </si>
  <si>
    <t>c lấy mã hồng 99 cơ mà</t>
  </si>
  <si>
    <t>C lấy mã lộc 15 màu đen be ý e ạ, mã này cho c huỷ nhé</t>
  </si>
  <si>
    <t>C lấy màu xanh rêu, size 28</t>
  </si>
  <si>
    <t>c lấy máy tokyo mà, s e giao máy hàn quốc</t>
  </si>
  <si>
    <t>C lấy mặt nạ nhuỵ hoa nghệ Tây nha</t>
  </si>
  <si>
    <t>C lấy mẫu 4 lớp hoa nhí</t>
  </si>
  <si>
    <t>C lấy mầu đen, 5 phân nhé</t>
  </si>
  <si>
    <t>C lấy mỗi mã 1, đôi màu đen</t>
  </si>
  <si>
    <t>c lấy set này cỡ 2m*2m2 đệm dầy 25cm e nhé</t>
  </si>
  <si>
    <t>C lấy thêm 1 cái này nữa ý</t>
  </si>
  <si>
    <t>C lấy thêm 1 sản phẩm (loại đã mua trước đây) size 2XL.</t>
  </si>
  <si>
    <t>c lấy thêm 3 áo size XL, 3 màu xanh, đen, trắng (đợt tr mua 2 áo rồi, mặc rất thcish).</t>
  </si>
  <si>
    <t>C lấy thêm áo này size L thì có gộp đơn vào áo chấm bi lúc chiều c đặt k</t>
  </si>
  <si>
    <t>C lấy thêm nồi chiên ngập dầu nữa nha</t>
  </si>
  <si>
    <t>C lấy thử 2 bộ này xem chất liệu thế nào</t>
  </si>
  <si>
    <t>C lấy trước 1 cái xem chất liệu vải ntn và mặc đẹp c sẽ mua hết các màu bên e luôn</t>
  </si>
  <si>
    <t>C lấy trước cái carrot xem chất liệu như nào; rồi lấy thêm màu nha E. Size M</t>
  </si>
  <si>
    <t>C lấy váy hoa xanh dương</t>
  </si>
  <si>
    <t>C lấy ví gập 3 xanh than nha</t>
  </si>
  <si>
    <t>C lấy xúc xích cocktail nhe</t>
  </si>
  <si>
    <t>C lên áo phông 1 nơ ở ngực k c</t>
  </si>
  <si>
    <t>C Linh ơi bộ này v3:135 e mặc vừa k c</t>
  </si>
  <si>
    <t>C live bên tiktok nó k để tên thương hiệu hả</t>
  </si>
  <si>
    <t>C Lyn có nước tẩy trang k ạ</t>
  </si>
  <si>
    <t>C mà lấy 2combo có đc giảm thêm hay tặng thêm gì k e?</t>
  </si>
  <si>
    <t>c mai ơi e có liên hệ để đổi 2 set đồ do không vừa mà mãi chưa thấy phản hồi c ơi🥲</t>
  </si>
  <si>
    <t>C mới cắt bịch ra thấy thiếu hàng nè</t>
  </si>
  <si>
    <t>C mới chốt đôi giày lười màu trằng</t>
  </si>
  <si>
    <t>C mới đk tặng nên ko lấy nữa</t>
  </si>
  <si>
    <t>C mới đổi số lượng e xem giúp c nha</t>
  </si>
  <si>
    <t>C mới nhận váy,đặt size M mà shop giao L về mặc ko đc, đổi lại cho c chứ nhắn tin shop ko chịu trả lời</t>
  </si>
  <si>
    <t>C mua 2 áo e giảm giá cho c nha</t>
  </si>
  <si>
    <t>C mua 2 chiếc có giảm giá cho c k e</t>
  </si>
  <si>
    <t>C mua 2 đôi có giảm giá ko</t>
  </si>
  <si>
    <t>c mua 2 đôi đc giảm giá ko e</t>
  </si>
  <si>
    <t>C mua 2 quần mà giao lộn size</t>
  </si>
  <si>
    <t>C mua 2 sản phẩm giảm giá kg e</t>
  </si>
  <si>
    <t>C mua 3 cái thì có giảm giá gì ko nha</t>
  </si>
  <si>
    <t>C mua bên mình rồi , QC đẹp nhưng gửi về mẫu xấu hơn hình</t>
  </si>
  <si>
    <t>C mua để đi biếu e đóng gói cẩn thận giúp nhé-c cảm ơn nhiều</t>
  </si>
  <si>
    <t>C mua NC hoa nhà E rùi. Mui thơm lâu lắm. 🥰 Hàng chuẩn.</t>
  </si>
  <si>
    <t>C mua nhiều shop rồi nhưng chưa shop nào dễ thương như shop e linh</t>
  </si>
  <si>
    <t>C mua thử 1 sét xem chất liệu và size ưng ý ko đã thấy dc sẽ mua tiếp kkkk</t>
  </si>
  <si>
    <t>C mun đổi size thui. E hỗ trợ đổi size trog 5ngày mà?</t>
  </si>
  <si>
    <t>c muốn đặt mua kem chống muỗi Tan Quạt (1 tuýp), giao hàng đến thôn 3 xã Quản Sơn, Đắk Glong, Đắk Nông (khách cũ, số điện thoại 0372943874). Vui lòng giao kèm muối nhé</t>
  </si>
  <si>
    <t>C muốn đệm dày 1 tí có ko e. Mỏng lắm ko?</t>
  </si>
  <si>
    <t xml:space="preserve">C muốn đổi sang phương thức thanh toán khác </t>
  </si>
  <si>
    <t>c muốn hoàn tiền</t>
  </si>
  <si>
    <t>C muốn lấy cả đồng hồ nữa</t>
  </si>
  <si>
    <t>C muốn lấy cơm cháy đáy nồi mắm hành, với siêu chà bông mỗi loại 500gr</t>
  </si>
  <si>
    <t>C muốn lấy giá sỉ luôn nhưng hơi cao quá</t>
  </si>
  <si>
    <t>C muốn lấy thêm 1ca xúc xích được ko e</t>
  </si>
  <si>
    <t>C muốn mẫu họa tiết đơn giản hơn, em có mẫu nào khác không</t>
  </si>
  <si>
    <t>C muốn mua chỗ e làm quen sau này c lấy thường xuyên, chỗ e có bán cà phê xanh kg</t>
  </si>
  <si>
    <t>c muốn mua lại 2 áo này size XL, gửi về địa chỉ cũ cho chị nhé</t>
  </si>
  <si>
    <t>C muốn mua thêm áo này  có bán rời ko</t>
  </si>
  <si>
    <t>C muốn mua thử xem chất liệu như nào</t>
  </si>
  <si>
    <t>C muốn mua tinh dầu xông phòng thơm thoang thoảng mùi dễ chịu
  nhà c có máy xông)</t>
  </si>
  <si>
    <t>C muốn quy trình hoàn tiền c quay quá trình sử dụng mỗi ngày lại cho e số kí và uống mỗi ngày k giảm e hoàn tiền ạ</t>
  </si>
  <si>
    <t>C muốn xem chất nó như nào để đỡ mất công trả hàng</t>
  </si>
  <si>
    <t>C my xài gì mà tóc con lên nhiều ghê</t>
  </si>
  <si>
    <t>C nặng 55kg - 1,50m</t>
  </si>
  <si>
    <t>C nặng 57 kg cao 1.61m</t>
  </si>
  <si>
    <t>C ngân còn xúc xích 39k lấy cho e 2 kg</t>
  </si>
  <si>
    <t>C nhắn đổi địa chỉ</t>
  </si>
  <si>
    <t>C nhắn em xin số phone và địa chỉ nhed
Em lên đơn gửi sớm cho c</t>
  </si>
  <si>
    <t>c nhắn mai giao lại giupp e nha. chứ hôm nay e đợi k thấy</t>
  </si>
  <si>
    <t>C nhắn mãi mà ko check ib</t>
  </si>
  <si>
    <t>C nhắn ship đổi sđt lại dumg e nha</t>
  </si>
  <si>
    <t>C nhắn trừ cọc cho c từ sáng đến giờ ko trả lời</t>
  </si>
  <si>
    <t>c nhận áo rồi đẹp lắm vừa y luôn giao hàng nhanh rất ok</t>
  </si>
  <si>
    <t>C nhận dc hàng rồi nha shop, shop giao nhầm màu cho c hơi buồn xíu…. Cảm ơn shop nhiều</t>
  </si>
  <si>
    <t>C nhận đc hàng rồi e nhé giao hàng nhanh quá</t>
  </si>
  <si>
    <t>C nhận đc nước hoa r, nhưng k thơm lâu như giới thiệu sp. Chỉ đc khoảng 2h là k còn dấu hiệu của mùi. Hic!</t>
  </si>
  <si>
    <t>C nhận đc rồi bảo quản bò khô ở ngăn mát tủ lạnh hay nhiệt độ thường vậy</t>
  </si>
  <si>
    <t>C nhận được hàng rồi, đóng gói cẩn thận, chất lượng hàng ok lắm e.</t>
  </si>
  <si>
    <t>C nhận hàng r nha đẹp mới đóng gói cẩn thận ưng lắm</t>
  </si>
  <si>
    <t>C nhận hàng r nhé . Giao nhanh mà phù hợp với giá tiền , shipper thân thiện</t>
  </si>
  <si>
    <t>C nhận hàng rồi nha</t>
  </si>
  <si>
    <t>C nhận hàng rồi OK</t>
  </si>
  <si>
    <t>C nhận hàng rồi, những bị chặt bụng quá</t>
  </si>
  <si>
    <t>c nhận hàng rồi. giao nhanh quá. thank shop &lt;3</t>
  </si>
  <si>
    <t>C nhận r e shipper nhiệt tình quá</t>
  </si>
  <si>
    <t>C nhận set đồ rồi mà vải xấu quá e</t>
  </si>
  <si>
    <t>c nhớ ck rồi mà bên em nó chưa trừ</t>
  </si>
  <si>
    <t>C nhớ đổi sdt giúp e nha</t>
  </si>
  <si>
    <t>C như Sài tẩy trang nhìu qa da mặt có bị gì k</t>
  </si>
  <si>
    <t>C nói lúc trước cũng có uống thử 1 hộp slim x3. Mà hông biết tại mua nhầm hàng kém chất lượng. Hay tại c không kiêng khem mà xuống được có mấy lạng xong lên cân lại bình thường.</t>
  </si>
  <si>
    <t>C nói này. E làm kinh doanh  đừng để ý quá. Em tin tưởng sản phẩm của mình. Thì Ng mua họ cũng bt khi đc nhận. Do giao chậm nên mới phát sinh như này.</t>
  </si>
  <si>
    <t>C nói ship ngày mai giao lại cho e dc k ạ</t>
  </si>
  <si>
    <t>C nói thật, bạn đóng gói ẩu vô cùng</t>
  </si>
  <si>
    <t>C nới ngực cho em nhé</t>
  </si>
  <si>
    <t>C nt e đọc thì trả lời dùm chứ. Chính sách hậu mãi sao chán vậy</t>
  </si>
  <si>
    <t>C oi . Bne shop có từng hình của mấy mẫu đầm trong hình k ạ . Gửi em xem qua được k , em muốn xem rõ hơn mẫu Á</t>
  </si>
  <si>
    <t>C oi e đổi địa chỉ nhận hàng nhé</t>
  </si>
  <si>
    <t>C oi kẹp này kẹp dk tóc dày ko</t>
  </si>
  <si>
    <t>c oi nhà c có mẫu này không</t>
  </si>
  <si>
    <t>C oi sao chốt hàng đúng giao sai hết vậy c? Gọi sử lý đơn hàng làm on nghe máy dùm e voi</t>
  </si>
  <si>
    <t>C oi thuốc bao bì mới ak c</t>
  </si>
  <si>
    <t>c oi uông co bị nổi mụn k c</t>
  </si>
  <si>
    <t>C oi, nay vai j vay c</t>
  </si>
  <si>
    <t>c oi, nói nhân viên kiểm tra zalo giúp e nhé, vì gui thiếu hàng của e</t>
  </si>
  <si>
    <t>C ở 20 Bùi Thị Xuân. Q1</t>
  </si>
  <si>
    <t>C ở HN thì chắc phải ship em nhỉ</t>
  </si>
  <si>
    <t>c ở quận 2 giờ ship lien may gio nhân dc</t>
  </si>
  <si>
    <t>C ơi áo gối nằm c lấy kích thước 50*70 nha</t>
  </si>
  <si>
    <t>C ơi bỏ kem dưỡng thể ra lấy e thêm lọ kem chống nắng</t>
  </si>
  <si>
    <t>C ơi c báo ship mai giao lại giúp e nha</t>
  </si>
  <si>
    <t>C ơi c ck bên e đi đơn sớm c ạ</t>
  </si>
  <si>
    <t>C ơi c đóng thiếu hàng e quay video gửi r sao c ko tl ạ ?</t>
  </si>
  <si>
    <t>C ơi c giao nhầm sz váy cho em r</t>
  </si>
  <si>
    <t>C ơi c tư vấn giúp em xịt d3 với men vi sinh cho bé ạ, bé nhà em 3 tháng 21 ngày, sinh đủ ngày đủ tháng ạ, hôm 24 có tiêm phế cầu, 6in1, nhỏ rota đến giờ về đi ngoài có 2 lần c ạ</t>
  </si>
  <si>
    <t>C ơi cfe mâm xôi bên c bao bì mới đúng ko ạ</t>
  </si>
  <si>
    <t>C ơi che tên sản phẩm giúp e</t>
  </si>
  <si>
    <t>C ơi cho e 1 lọ omega 3 healthy to đùng ý</t>
  </si>
  <si>
    <t>C ơi cho e 4b này size 7-85kg ạ</t>
  </si>
  <si>
    <t>C ơi cho e hỏi chút ạ ,ngày mà ghi ở dưới đít chai ý .là ngày sả xuất hay hạn sử dụng ạ c</t>
  </si>
  <si>
    <t>c ơi cho em hỏi bên mình ship bánh tráng qua đức ntn á</t>
  </si>
  <si>
    <t>C ơi cho em hỏi combo bánh tráng ạ</t>
  </si>
  <si>
    <t>C ơi ck sao c</t>
  </si>
  <si>
    <t>C ơi có mẫu này size S ko ạ</t>
  </si>
  <si>
    <t>C ơi có xử lý đơn hoàn tiền cho e k rứa mấy ngày rồi k thấy c rep nơi c</t>
  </si>
  <si>
    <t>C ơi đơn e chốt hoi chiều đi chưa thêm cho e son dưỡng môi nha c</t>
  </si>
  <si>
    <t>C ơi e ck rồi thế hnay e nhận đc hàng mình chưa trừ cọc cho e ạ</t>
  </si>
  <si>
    <t>c ơi e đàn tìm mùi thơm nhẹ nhàng lịch sự đi làm, giữ mùi lâu càng tốt ạ</t>
  </si>
  <si>
    <t>C ơi e hỏi nhờ chút ạ. C đặt may ba lô thợ lấy bn tiền 1c vậy ạ.</t>
  </si>
  <si>
    <t>C ơi e muốn đặt 1 bánh kem tầm 16h lấy đc k ạ</t>
  </si>
  <si>
    <t>C ơi e quên ko bảo c lấy cho e lọ phá móng giả rồi</t>
  </si>
  <si>
    <t>C ơi e vừa nhận hàng. Kiểm tra hàng thì nhân viên bên c giao nhầm mẫu cho e,nhầm mà đi vừa thì e cũng lấy luôn. Nhưng k vừa,và sai mẫu e đặt e hoàn lại có phải trả ship k ạ. Có bị đánh dấu bom hàng k vậy c 😂</t>
  </si>
  <si>
    <t>C ơi gửi hàng bên nào mà lâu nhận v ạ</t>
  </si>
  <si>
    <t>C ơi hàng e có 2 đơn mna sao đơn đặt trước nó là ch về mà đơn đặt sau h nó lại về rồi ạ. Em bảo nv mna nv ch xử lý là sao ạ?</t>
  </si>
  <si>
    <t>C ơi hôm trc c giao nhầm kích thước ga điều hoà cho e. C check tin nhắn mess cho e nhé!</t>
  </si>
  <si>
    <t>C ơi lấy e 5 combo mặt nạ mắt nha</t>
  </si>
  <si>
    <t>C ơi lấy e 50m mặt nạ rẻ mix nha</t>
  </si>
  <si>
    <t>C ơi lấy e nữa ki khô bò nữa ki mức can.xuong xương</t>
  </si>
  <si>
    <t>C ơi lên váy có trái tim trước ngực ý c</t>
  </si>
  <si>
    <t>c ơi loại bao bì mới này chất kem có giống loại bao bì cũ k ạ</t>
  </si>
  <si>
    <t>C ơi m46 em có thể đổi thành màu nâu đc không ạ</t>
  </si>
  <si>
    <t>C ơi nay ngày lễ có khuyến mãi gì k ạ</t>
  </si>
  <si>
    <t>C ơi nay ship gọi cho e mà nay e lại đi chơi k có nhà nên nó quay đầu hàng c bảo nó nghỉ lễ song giao lại cho e nhé</t>
  </si>
  <si>
    <t>C ơi quần giao lộn màu h s đổi lại v c</t>
  </si>
  <si>
    <t>C ơi quần ôm e mang sz 27 thì quần bagy e mang sz mấy vừa c</t>
  </si>
  <si>
    <t>c ơi s lần nào shop giao cũng thiếu hàng của em vậy:)</t>
  </si>
  <si>
    <t>C ơi sáng nay e có nhận đơn hàng bên TikTok mà c giao nhầm hàng cho e rồi</t>
  </si>
  <si>
    <t>C ơi sao đơn hàng của e chưa thấy giao , tại e thấy đơn trước giao nhanh lắm</t>
  </si>
  <si>
    <t>C ơi váy hoa nhí ấy xấu hơn hình</t>
  </si>
  <si>
    <t>C ơi vòng thạch anh tóc trắng kia có ni 50 ko c</t>
  </si>
  <si>
    <t>C ơi, bữa e có mua sữa bầu Anmum bên mình mà h e bị sảy thai nên k dùng sữa bầu nữa. C cho e đổi lấy sữa vs tã cho bé được k ạ??</t>
  </si>
  <si>
    <t>C ơi, cho em hỏi bên mình có xuất hoá đơn VAT không ạ?</t>
  </si>
  <si>
    <t>C ơi, cô nhận đc kê rồi, đóng gói cẩn thận, kê nhìn sạch ngon, dùng hết cô lại ủng hộ c nhé😍</t>
  </si>
  <si>
    <t>C ơi, gửi thiếu hàng cho em rồi</t>
  </si>
  <si>
    <t>C ơi, như giao nhầm size áo đầm ak</t>
  </si>
  <si>
    <t>C ơi! Thạch anh tóc xanh ni 9 ạ</t>
  </si>
  <si>
    <t>C ơi. Có thuốc. Ginkgo biloba k ạ</t>
  </si>
  <si>
    <t>C ơi. E vừa nhận hàng nhưng c giao nhầm cho e 2 áo size 34 rồi. E đặt 36 mà</t>
  </si>
  <si>
    <t>c ơi. hqua mik có chốt 2 sét quần áo trên like của c. mai hoặc ngày kia mik qua cửa hàng lấy nha</t>
  </si>
  <si>
    <t>c ơi.hôm e bảo đổi size cho e sao mãi chưa thấy đổi gì hết c nhỉ</t>
  </si>
  <si>
    <t>c ơi.shop mình có bán ở tiktok k ạ</t>
  </si>
  <si>
    <t>C ơii hôm qua em chốt trên live thêm 1 treo trà sữa + 1 treo bánh ạ. Chị báo em tổng nhe</t>
  </si>
  <si>
    <t>c phải trả ship cho cả 2 cái quần giao sai à em</t>
  </si>
  <si>
    <t>C qua lấy bánh kem</t>
  </si>
  <si>
    <t>C quen ghi tên Facebook</t>
  </si>
  <si>
    <t>C quỳnh ơi nay giá sỉ bằng giá live luôn ạ chị ?</t>
  </si>
  <si>
    <t>C ruốc c mấy vị z</t>
  </si>
  <si>
    <t>c sai lớn nhất</t>
  </si>
  <si>
    <t>C sài ưng lắm, mùi thơm, chất kem mịn, nhẹ da và thấm nhanh lắm nha</t>
  </si>
  <si>
    <t>c sẵn sàng cọc tiền trước</t>
  </si>
  <si>
    <t>C sẽ đổi địa chỉ</t>
  </si>
  <si>
    <t>C serum giờ bao bì mới hả c</t>
  </si>
  <si>
    <t>C ship về công ty TNHH Nam Thuận, Thôn Rực Liễn, Thủy Sơn, Thủy Nguyên, Hải Phòng c nhé</t>
  </si>
  <si>
    <t>C sợ hàng kém chất lượng, vì thực ra nó cũng có nhiều loại, nhiều giá lắm</t>
  </si>
  <si>
    <t>C sợ mua vải ko như hình và mặc ko hợp</t>
  </si>
  <si>
    <t>Phân vân về màu sắc</t>
  </si>
  <si>
    <t>Phân vân chung</t>
  </si>
  <si>
    <t>c súp lơ nhật thành phần của thuốc là gì vậy ạ</t>
  </si>
  <si>
    <t>C sử dụng lúc nào cũng đc c nha</t>
  </si>
  <si>
    <t>C thay ben ship báo nhung sai roi em ktra bao ship giup c nhan vien ben em giao sai hang va thieu nua</t>
  </si>
  <si>
    <t>C thay bên Zalo đăng có mẫu này e</t>
  </si>
  <si>
    <t>C thay đổi số điện thoại nhé 0564984452</t>
  </si>
  <si>
    <t>C thấy bên đấy bên shipper nhiệt tình</t>
  </si>
  <si>
    <t>C thấy có loại bao bì mới có fai cái này k</t>
  </si>
  <si>
    <t>C thấy có trà detox mix vị mà</t>
  </si>
  <si>
    <t>C thấy cũng đc. E đổi cho c 2 size đó đi</t>
  </si>
  <si>
    <t>C thấy dv giao hàng rất kỳ, mình trả tiền mà sao lại thái độ ăn nói vậy</t>
  </si>
  <si>
    <t>c thấy giá bên mình bao gồm thuế thì bên mình có xuất hoá đơn VAT lun ko ha e</t>
  </si>
  <si>
    <t>C thấy lazada bán 110k</t>
  </si>
  <si>
    <t>C thấy quảng cáo mẫu mã bao bì mới mà e</t>
  </si>
  <si>
    <t>C thấy sai rồi đó nha đơn trước là 623 đối sửa rửa mặt lấy trà tan mỡ thêm có 10k mà sao gửi lại phiếu tới 689 v c kiểm tra lại dùm e nha hôm qua e có đặt thêm son mỹ 9k  có k v c</t>
  </si>
  <si>
    <t>c thấy tính 2 quần 150k rồi mà</t>
  </si>
  <si>
    <t>C thích kiểu này mà ko còn size S! Nên nếu được hỗ trợ đổi kiểu vs size thì c lấy</t>
  </si>
  <si>
    <t>C thúy, quán nhung tóc, vòng xuyến quân đội khu tiên xá phường hạp lĩnh, TP bắc ninh</t>
  </si>
  <si>
    <t>c trả ship rồi nhé, thái độ shipper cũng bực mình</t>
  </si>
  <si>
    <t>C trả về lun đi e k lấy nữa</t>
  </si>
  <si>
    <t>C trắng gộp đơn trần nguyệt nhé</t>
  </si>
  <si>
    <t>C tư vấn cho em cách sử dụng giấm táo được k ạ</t>
  </si>
  <si>
    <t>C tư vấn e mùi gì trong xe dễ chịu?</t>
  </si>
  <si>
    <t>C tv cách sử dụng e với ạ</t>
  </si>
  <si>
    <t>C ui check ib e ạ tại gửi thiếu hàng ạ</t>
  </si>
  <si>
    <t>C ưng. Đúng như quảng quá c nhận ngay. Còn chất vải xấu c trả lại k mất ship nha</t>
  </si>
  <si>
    <t>C và vitamin bao giò chị có</t>
  </si>
  <si>
    <t>C Vẫn còn bên e 240 k đợt trước e gửi thiếu hàng đó bé</t>
  </si>
  <si>
    <t>C vẫn dùng cái bao bì cũ , dán kín và gửi lai khi nhan dc hang mới pk e ?</t>
  </si>
  <si>
    <t>c vân lấy giúp e màu xanh ba lổ có chổ ngoài kia với</t>
  </si>
  <si>
    <t>C vẫn phân vân sợ hàng ko chất lượng vì thấy người bán rất nhiều</t>
  </si>
  <si>
    <t>C về chưa c, qua e thấy có viên hoa mai có chu sa đỏ thì phải, đúng thì c để luôn viên đó cho em cũng đc.nếu c đã đi đơn r thì thôi e ko lấy nữa nhé</t>
  </si>
  <si>
    <t>C viết sai số điện thoại rồi</t>
  </si>
  <si>
    <t>C vừa chốt trên live. Na có vitamin C 60goi k?c lấy 60 gói. K lấy 120 gói nha</t>
  </si>
  <si>
    <t>C xem bộ yếm đùi chốt với e</t>
  </si>
  <si>
    <t>C xem chân váy đã nhận được chưa giúp e nhaaa</t>
  </si>
  <si>
    <t>C xem gắp tóc phía sau</t>
  </si>
  <si>
    <t>C xem mag màu xấu</t>
  </si>
  <si>
    <t>C xem màu với</t>
  </si>
  <si>
    <t>C xem nếu đổi mất ship bao nhiêu vâyh</t>
  </si>
  <si>
    <t>C xem sợi da</t>
  </si>
  <si>
    <t>C xin các mẫu sơ mi họa tiết nhé</t>
  </si>
  <si>
    <t>c xin cái hình mã b5 với shop oi, chị cảm ơn</t>
  </si>
  <si>
    <t>C xin địa chỉ cửa hàng nhé</t>
  </si>
  <si>
    <t>C/sách đổi trả ntn  nhi</t>
  </si>
  <si>
    <t>C/sách đổi trả ntn vậy b</t>
  </si>
  <si>
    <t>C270 sữa tắm pháp nữ 19k</t>
  </si>
  <si>
    <t>C3 0398590196</t>
  </si>
  <si>
    <t>C3sz M màu xanh ngoc</t>
  </si>
  <si>
    <t>C8-14 đường 12 kfc 586 phú thứ cái răng tóc</t>
  </si>
  <si>
    <t>C85-17kg</t>
  </si>
  <si>
    <t>c95 hoa tím dung tích và giá bao nhiêu bạn</t>
  </si>
  <si>
    <t>Cả 2 mỗi thứ 1 cái</t>
  </si>
  <si>
    <t>cả 2 nhưng chị chỉ lấy 1 quần thôi</t>
  </si>
  <si>
    <t>Cả 3sản phẩm nặng bao nhiêu</t>
  </si>
  <si>
    <t>Cá bống hủ 250g- 501-hai bà trưng-hội an- sđt:0913495018</t>
  </si>
  <si>
    <t>Ca công Nam Hoài Hương Hoài Nhơn bình định uốn tóc Hoài Ny, chị đổi lại lấy màu da nhé</t>
  </si>
  <si>
    <t>Cá đông lạnh có nguyên con ko</t>
  </si>
  <si>
    <t>Cá đông lạnh còn không</t>
  </si>
  <si>
    <t>Cả hai áo nữa</t>
  </si>
  <si>
    <t>Cá hồi file 11/5 
Em muốn lấy 70kg</t>
  </si>
  <si>
    <t>Cá hộp có cho Chi 10hop nha</t>
  </si>
  <si>
    <t>Cá hộp có k e</t>
  </si>
  <si>
    <t>Cá hộp có kg em</t>
  </si>
  <si>
    <t>Cá hộp. Có loại ba cô gái không chị</t>
  </si>
  <si>
    <t>Cá kèo rim chốt 1hu nhỏ giao c 1kis</t>
  </si>
  <si>
    <t>Cá khô để nhiệt độ thường bảo quản được bao lâu hả bạn?</t>
  </si>
  <si>
    <t>Cả mẫu gót nhọn</t>
  </si>
  <si>
    <t>Cả nhà ủng hộ 2 e nó có tiền đổ xăng mua mì gói ăn ạ 😂</t>
  </si>
  <si>
    <t>Cà phê 30k 0912964899</t>
  </si>
  <si>
    <t>Cà phê chồn có không em</t>
  </si>
  <si>
    <t>Cà Phê Gừng Giảm Cân Chính Hãng 750 trần lãm. Thành phố thái bình   tỉnh thái bình lấy 3 hộp giảm cân gừng</t>
  </si>
  <si>
    <t>Ca phê hạn sử dụng khj nào z c</t>
  </si>
  <si>
    <t>Cà phê hòa tan thái 59 k  1 bịt</t>
  </si>
  <si>
    <t>Cà phê sữa có không</t>
  </si>
  <si>
    <t>cà phê Thái có không em</t>
  </si>
  <si>
    <t>cả phí ship rồi đó ạ</t>
  </si>
  <si>
    <t>Ca rô xanh,dồn đơn</t>
  </si>
  <si>
    <t>ca sáng là khi nào ship mới lại nguyên ngày hôm qua chẳng thấy ai hết trong khi hàng bên shop mình gấp đi</t>
  </si>
  <si>
    <t>Cả ship hn bn e? C Ck xong Ship hộ c</t>
  </si>
  <si>
    <t>Cá tầm 2kg/con có k ạ?</t>
  </si>
  <si>
    <t>Cá tầm a lấy con tầm 3kg thôi ngứ</t>
  </si>
  <si>
    <t>Cá tầm bn cân, nguồn gốc cá TQ hay sapa ạ</t>
  </si>
  <si>
    <t>cả tuần rồi mà chưa có</t>
  </si>
  <si>
    <t>Các bạn có thể tư vấn giúp mình cách đổi trả hàng đổi size k ạ</t>
  </si>
  <si>
    <t>Các bạn còn bán thuốc này không ở đâu ạ và giá tiền có được giấy phép của bộ y tế không ạ</t>
  </si>
  <si>
    <t>Các bạn đóng gói ẩu quá</t>
  </si>
  <si>
    <t>Các bạn giao nhầm đôi màu cam vây. Đổi lại cho C nha 981845885
Tuyền
758/16/16 xô viết nghệ tĩnh f25 bình thạnh</t>
  </si>
  <si>
    <t>Các bạn nhân viên Trung tâm giao  hàng tiết kiệm tại Đền Lừ thái độ cực kỳ tệ
Khách hàng phản ánh thì kiểu không tiếp thu, lời nói côn đồ, bảo khách: lần sau anh đừng giao hàng qua bên em nữa, nếu không đừng trách</t>
  </si>
  <si>
    <t>Các bạn ủng hộ kem này tốt lắm.chất lượng bảo đảm</t>
  </si>
  <si>
    <t>Các bước dùng như nào &amp; sử dụng lúc nào ạ. Em mù tịt mấy cái này</t>
  </si>
  <si>
    <t>Các cái tên thương hiệu giơ thế tiktok nó quét đấy shop</t>
  </si>
  <si>
    <t>các cb lấy bánh tráng tròn 300gr ạ</t>
  </si>
  <si>
    <t>Các chuyển đơn đống gói cận thận chứ lần vừa rồi cô đặt 5 bầu denro  hoa hồng mà đóng gói ẩu quá cô ko thể nhận</t>
  </si>
  <si>
    <t>các cỡ bulong như thế nào vậy??</t>
  </si>
  <si>
    <t>Các đường viền kẻ trên quần được thiết kế đẹp mắt và tinh tế.</t>
  </si>
  <si>
    <t>Các em bị sao vậy, em có biết chị mua hàng FB bị lừa như thế nào kh?khách gàng như chúng chị cũng bị rủi ro, còn nếu bên em bán hàng cí thái độ tính toán chắc chắn như thế thì khó bán hàng online lắm. Khách mua gay kh mua vẫn trả đủ tiền ship là ok rồi. Khách cào cửa hàng bên em cũng thế có phải ai vào cũng đều mua hàng đâu, em kh thể đánh giá khách kh mua hàng kaf lừa đảo</t>
  </si>
  <si>
    <t>Các em check lại giúp chị thời gian đổi trả hay như nào</t>
  </si>
  <si>
    <t>Các em có cửa hàng ở Sài Gòn</t>
  </si>
  <si>
    <t>các hình thức bảo hành thì sao b</t>
  </si>
  <si>
    <t>Các loại này còn dc giảm.ko shop ơ</t>
  </si>
  <si>
    <t>Các lỗi oxi hóa shop có bảo hành trọn đời bằng hình thức hoàn tiền 100% nếu phát sinh ạ.</t>
  </si>
  <si>
    <t>các sản phẩm của The Ordinary không có hsd,thay vào đó là hạn sử dụng sau khi mở nắp thông tin này đúng không vậy ạ</t>
  </si>
  <si>
    <t>Các shop vẫn bán online trong ngoài tỉnh thành</t>
  </si>
  <si>
    <t>Các tờ sau ok nhưng bên bạn đóng gói ẩu quá nên tờ đầu nó vậy đó</t>
  </si>
  <si>
    <t>Các trang khác có khuyến mãi tết</t>
  </si>
  <si>
    <t>Cách dùng thế nào. Bôi lúc nào và ngày mấy lần shop</t>
  </si>
  <si>
    <t>Cách đây mấy năm mua 2áo của Noka chất xấu quá k măc nổi phải đi chợ ,chị đang lững lự nhé , trả lời sau</t>
  </si>
  <si>
    <t>Cách đóng gói sơ sài quá en</t>
  </si>
  <si>
    <t>Cách đổi trả ntn ?</t>
  </si>
  <si>
    <t>Cách đổi trả ntn vậy shop?</t>
  </si>
  <si>
    <t>Cách hướng dẫn sử dụng sản phẩm ntn Shop ơiiiiiii</t>
  </si>
  <si>
    <t>Cách làm cốt thoái</t>
  </si>
  <si>
    <t>cách làm không  được  như quảng cáo</t>
  </si>
  <si>
    <t>cách làm sao shop</t>
  </si>
  <si>
    <t>Cách làm they nào em</t>
  </si>
  <si>
    <t>Cách làm tổ yến ntn em gửi cho chị luôn nhé</t>
  </si>
  <si>
    <t>cách làm xao vậy shop</t>
  </si>
  <si>
    <t>cách lắp đặt có dễ k9</t>
  </si>
  <si>
    <t>cách lắp đặt dễ không e</t>
  </si>
  <si>
    <t>cách lắp đặt hệ thống đèn NL có dễ ko3</t>
  </si>
  <si>
    <t>cách lắp đặt như nào em oi</t>
  </si>
  <si>
    <t>cách lắp đặt như nào vậy sop</t>
  </si>
  <si>
    <t>cách lắp đặt ntn</t>
  </si>
  <si>
    <t>Cách lắp đặt ntn ạ</t>
  </si>
  <si>
    <t>Cách lắp đặt ntn em</t>
  </si>
  <si>
    <t>cách lắp đặt sao,đứt bóng có thay thế dc o.</t>
  </si>
  <si>
    <t>cách lắp đặt với âm ly và phụ kiện kèm theo đúng như quảng cáo toi mới lấy</t>
  </si>
  <si>
    <t>cách rửa của loại mạnh và loại nhẹ có khác nhau nhiều ko</t>
  </si>
  <si>
    <t>cách rửa mặt đúng, chị em làm theo hướng dẫn trong clip nha, k dùng thuốc rửa- có dưỡng gì thì da cũng k căng bóng. Thuốc rửa là thuốc dẫn, rửa sai thì da đỏ và khô.</t>
  </si>
  <si>
    <t>cách sử dụng như thế nào ạ</t>
  </si>
  <si>
    <t>cách sử dụng như thê nào vậy c</t>
  </si>
  <si>
    <t>Cách sử dụng như thế nào vậy shop có tác dụng phụ gì không</t>
  </si>
  <si>
    <t>cách sử dụng sao vay shop</t>
  </si>
  <si>
    <t>cách sử dụng thời gian nào trong ngày an</t>
  </si>
  <si>
    <t>Cách thức đổi trả ntn v ạ</t>
  </si>
  <si>
    <t>cách vệ sinh doudou như thế nào vậy shop</t>
  </si>
  <si>
    <t>Cachs sử dụng thế nào và bảo hành bao lâu</t>
  </si>
  <si>
    <t>Cafe lốc 20 k lấy 2 lốc  , rổ úp chén 1 cái , khò ga 15k,hút bụi cầm tay 1 cái đt 0988211674</t>
  </si>
  <si>
    <t>cafe thanh thanh tiểu khu 10 thị trấn mộc châu tỉnh sơn la .</t>
  </si>
  <si>
    <t>Cái 1 mét 52 cân nặng 44 ký</t>
  </si>
  <si>
    <t>Cài áo bên e xuất xứ</t>
  </si>
  <si>
    <t>cái áo này của thương hiệu gì vậy?</t>
  </si>
  <si>
    <t>Cái áo nó vừa chắc lấy size M luôn nha shop</t>
  </si>
  <si>
    <t>Cái ấm dung tích bao nhiêu em</t>
  </si>
  <si>
    <t>Cái bàn trà chị lấy kích thước lớn 80x45x40</t>
  </si>
  <si>
    <t>Cái bình bạc dung tích bao nhiêu vậy</t>
  </si>
  <si>
    <t>Cái bình dior thì dung tích bao nhiêu có giữ nhiệt không?</t>
  </si>
  <si>
    <t>Cái bình xanh tay xách thể tích bao nhiêu ml ạ?</t>
  </si>
  <si>
    <t>Cái bộ độ dài chị nghi em lấy size L đi bua chị đặt màu xanh e giao lộn size XL mà chị vô vừa luôn</t>
  </si>
  <si>
    <t>cái bộ giao nhầm là kích thước 1m2*2m hồng ruốc phải ko em</t>
  </si>
  <si>
    <t>Cái chốt khóa kìm không giống quảng cáo rồi</t>
  </si>
  <si>
    <t>Cái combo 2 áo trước mình lấy còn không sop</t>
  </si>
  <si>
    <t>Cái của b là version mấy</t>
  </si>
  <si>
    <t>Cái cục cắm kiểm tra công suất sạc bao nhiêu tiền vậy shop ?</t>
  </si>
  <si>
    <t>Cái dài kéo xuống lấy rộng 2 cm, 1 dòng viết chữ yến tươi chưng sẵn, dòng dưới viết bảo quản ngăn mát tủ lạnh</t>
  </si>
  <si>
    <t>Cái dài nhìu. Cái dài ngắn hơn pk e</t>
  </si>
  <si>
    <t>Cái dầu gội với xả nhớ đổi số lượng giúp c nha</t>
  </si>
  <si>
    <t>Cái den voi đỏ chất liệu vải gì bé</t>
  </si>
  <si>
    <t>Cai đầm đen vải ko như hình nhé</t>
  </si>
  <si>
    <t>Cái đen này form ko rũ bằng hoa trà ấy em. Nên c ko ưng lắm chư hôm đó tính lấy luôn r :))</t>
  </si>
  <si>
    <t>Cái ĐH hổ phách góc 2h là thương hiệu gì vậy bạn?</t>
  </si>
  <si>
    <t>Cái đh này năm mấy vậy em ? A chia lại cho bạn a . Nó nhờ a hỏi năm sx</t>
  </si>
  <si>
    <t>cái đó là công thức ha</t>
  </si>
  <si>
    <t>Cái đó nước làm mát đổ vào đâu e</t>
  </si>
  <si>
    <t>Cái đó tốt thật hay tóc giả đấy</t>
  </si>
  <si>
    <t>Cái đôi bông tai nụ nhỏ màu đen giá bao nhiêu tiền vậy chị ơi</t>
  </si>
  <si>
    <t>Cái đồng hồ có đầy đủ chức năng giống như điện thoại thông minh k shop</t>
  </si>
  <si>
    <t>Cái đơn hôm trc giao nhầm màu ý ạ</t>
  </si>
  <si>
    <t>Cái đơn này đổi địa chỉ trong cùng TP mà lâu mãi chưa thấy giao hàng</t>
  </si>
  <si>
    <t>Cái ghế kia bảo hành bao lâu b ơi</t>
  </si>
  <si>
    <t>Cái gì cho nữa mát mẻ lưu hương lâu c?</t>
  </si>
  <si>
    <t>Cái gì hoa văn Hồng dưới chân vậy em</t>
  </si>
  <si>
    <t>Cái giao hàng nhanh nó mất dạy lắm</t>
  </si>
  <si>
    <t>Cái giay bảo hành bao lâu ạh</t>
  </si>
  <si>
    <t>Cái hoa văn co ko chi</t>
  </si>
  <si>
    <t>cái hộp phấn thần thánh làm vấy hết các hộp, để em nghiên cứu cách vệ sinh</t>
  </si>
  <si>
    <t>cái kaki đen</t>
  </si>
  <si>
    <t>Cái kia nấu nước uống sao hướng dẫn sử dụng đi bạn</t>
  </si>
  <si>
    <t>Cái kìm hồng vừa ném đấy đi tình yêu</t>
  </si>
  <si>
    <t>Cái kính cường lực có vẻ ko tốt lắm. Ko biết do mình dán ko tốt hay sao mà thấy mặt cường lực ko được bóng bẩy cho lắm. Nhìn nó hơi cũ cũ</t>
  </si>
  <si>
    <t>Cái lv có mấy màu ạ</t>
  </si>
  <si>
    <t>cái mã B3 c bảo có áo bé đúng không ạ</t>
  </si>
  <si>
    <t>Cái màn hình năm sản xuất ?</t>
  </si>
  <si>
    <t>Cái màu á. Ở trên hình màu đậm. Ở ngoài thì nhạt nhách. Em vừa mở ra em tưởng giao lộn không</t>
  </si>
  <si>
    <t>Cái màu đỏ sức chứa bao nhiêu ký chị</t>
  </si>
  <si>
    <t>Cái màu Hồng hơi nữ tính đổi em cái khác tương tự được không anh</t>
  </si>
  <si>
    <t>Cái màu xấu thấy mẹ</t>
  </si>
  <si>
    <t>Cái máy hút bụi bảo hành bao lâu nhỉ</t>
  </si>
  <si>
    <t>Cái máy này version bao nhiêu nhỉ, để mua cái ốp ạ, nó bắt chọn 2018 hay 2020</t>
  </si>
  <si>
    <t>Cái máy rửa xe hôm trước mình lấy chất lượng kém quá. Minh rửa đươc 1 lần hôm sau mang ra không dùng được.</t>
  </si>
  <si>
    <t>Cái máy rửa xe karcher k2 sop nhận được hàng chưa vậy</t>
  </si>
  <si>
    <t>Cái miệng nói với thái độ đanh đá dữ dằn. Khó thương</t>
  </si>
  <si>
    <t>Cái mỏ nón dầy ko shop</t>
  </si>
  <si>
    <t>Cái món cá cơm bạn thêm chữ bảo quản nhiệt độ thường 20-30 ngày</t>
  </si>
  <si>
    <t>Cái nào giảm mở c</t>
  </si>
  <si>
    <t>Cái này anh lắp ngoài trời. Mưa gió nắng nhiều. Em bảo hành bao lâu</t>
  </si>
  <si>
    <t>Cái này bảo hành bao lâu a</t>
  </si>
  <si>
    <t>Cái này bảo hành bao lâu bạn ơi</t>
  </si>
  <si>
    <t>Cái này bảo hành bao lâu và hạn sử dụng bao lâu anh nhỉ</t>
  </si>
  <si>
    <t>Cái này bảo quản và hạn sử dụng thế nào ạ</t>
  </si>
  <si>
    <t>Cái này bền k a</t>
  </si>
  <si>
    <t>cái này bền k b</t>
  </si>
  <si>
    <t>Cái này chỉ có ốp lưng ak</t>
  </si>
  <si>
    <t>Cái này có giấy chứng nhận ko ak</t>
  </si>
  <si>
    <t>Cái này có hạn sử dụng ko vậy</t>
  </si>
  <si>
    <t>cái này công suất bn w ạ</t>
  </si>
  <si>
    <t>Cái náy cũng chất gì ? Chun giãn k</t>
  </si>
  <si>
    <t>Cái này do e chốt thiếu hàng của c đó nge .chứ ko phải c giữ đơn hỉ</t>
  </si>
  <si>
    <t>Cái này dùng cụ thể cho cái gì công suất</t>
  </si>
  <si>
    <t>Cái này đắt hơn cái tím mà thấy chất xấu hơn ko dày dặn như cái tím tớ mua đợt trước</t>
  </si>
  <si>
    <t>cái này đổi trả ntn b?</t>
  </si>
  <si>
    <t>Cái này đưng đc cái ví dài 22cm ko em. Dọc cũng đc . Cao cũng đc. Ktra ok thì c lấy 1 cái nhé</t>
  </si>
  <si>
    <t>Cái này e dồn đơn cho c đặt sau dc kh c</t>
  </si>
  <si>
    <t>Cái này giá sỉ sao ak</t>
  </si>
  <si>
    <t>Cái này gửi về công ty chị công ty xung Quân xã phù Ninh huyện phù Ninh khu 4</t>
  </si>
  <si>
    <t>Cái này là bao bì mới đúng k ạ</t>
  </si>
  <si>
    <t>Cái này là đg đen bao bì mới pk ha e</t>
  </si>
  <si>
    <t>Cái này là shop giao nhầm size mà</t>
  </si>
  <si>
    <t>Cái này là tạo mùi thơm à e</t>
  </si>
  <si>
    <t>Cái này là version mấy ạ</t>
  </si>
  <si>
    <t>Cái này là version mấy sốp nhỉ</t>
  </si>
  <si>
    <t>Cái này là xuất xứ Đức hay nước thứ 3 bạn</t>
  </si>
  <si>
    <t>Cái này lắp đặt ntn e</t>
  </si>
  <si>
    <t>Cái này mình có bán combo không? Do shopee chỉ mua lẻ được thôi á</t>
  </si>
  <si>
    <t>Cái này mình có bảo hành cho khách hàng không Shop.</t>
  </si>
  <si>
    <t>Cái này mình mua thêm</t>
  </si>
  <si>
    <t>Cái này nè chị giảm còn nhiêu ạ</t>
  </si>
  <si>
    <t>Cái này phiên bản mới à shop</t>
  </si>
  <si>
    <t>Cái này quy trình bảo hành ntn ạ</t>
  </si>
  <si>
    <t>Cái này sản xuất ở đâu đó shop?</t>
  </si>
  <si>
    <t>Cái này shop giao nhầm mẫu mà</t>
  </si>
  <si>
    <t>Cái này sử dụng có ảnh hưởng xấu gì sau này không em</t>
  </si>
  <si>
    <t>Cai này sử dụng lúc nào thích hợp bạn</t>
  </si>
  <si>
    <t>Cái này thì chị sử dụng lúc nào vậy em</t>
  </si>
  <si>
    <t>Cái này thời tiết này bảo quản nhiệt độ thường đc k ạ? Người k ho có dùng đc k ạ</t>
  </si>
  <si>
    <t>Cái này tôi nghĩ nó là quạt lọc không khí lấy hơi nước làm mát chứ không có cơ chế làm lạnh</t>
  </si>
  <si>
    <t>Cái này tuần mấy lần e</t>
  </si>
  <si>
    <t>Cái này tuỳ thuộc tần suất sử dụng chị ạ, bên em không đo pin dùng quay mấy lần ạ</t>
  </si>
  <si>
    <t>cái này uống lúc nào trong ngày thì ok?</t>
  </si>
  <si>
    <t>Cái này vải xấu lắm</t>
  </si>
  <si>
    <t>Cái này version mới à e</t>
  </si>
  <si>
    <t>cái này vừa cắm điện vừa chải tóc à</t>
  </si>
  <si>
    <t>Cái nayd bảo quản nhiệt độ thươnhf hay để tủ lạnh luôn nhò</t>
  </si>
  <si>
    <t>Cái nhẫn vàng hoa xanh bao nhiêu ạ ?</t>
  </si>
  <si>
    <t>Cai nho ca sac đương 10 yêm tiên yyên nam đinh đt 0948 306 011</t>
  </si>
  <si>
    <t>cai nho ca sac đương 10 yêm tiên yyên nam đinh đt 0948 306 012</t>
  </si>
  <si>
    <t>Cái như mẫu này đổi sang màu hồng kích thước 30*35 
Tên: Thảo Vy ( Sam )
Sđt : 0352368823-035 9842020</t>
  </si>
  <si>
    <t>cái nì bnhieu vị ạ</t>
  </si>
  <si>
    <t>Cái nón lá cần vải xấu quá bạn</t>
  </si>
  <si>
    <t>cái ốp lưng có giá bao nhiêu vậy ạ</t>
  </si>
  <si>
    <t>cái quần độ mới cao ko e</t>
  </si>
  <si>
    <t>Cái quần màu xấu quá</t>
  </si>
  <si>
    <t>Cái shop bán hàng mà nhan tin ko trả lời là sao</t>
  </si>
  <si>
    <t>Cái sọc sắc màu nha chị</t>
  </si>
  <si>
    <t>Cái tai nghe kia có mấy màu nhỉ</t>
  </si>
  <si>
    <t>Quan tâm sản phẩm Thiết bị âm thanh</t>
  </si>
  <si>
    <t>Cái tem thải độc tố c dán bì như thế này. Mặt trước có kính nên e cắt kích cỡ nhỏ hơn, bì kích thước 9*14 , e làm nhỏ hơn để dán thấy viền nhé</t>
  </si>
  <si>
    <t>Cái thái độ gì sdt của người nào không nhận thì nói hoặc đến tìm người đó</t>
  </si>
  <si>
    <t>Cái thái độ làm việc nhà e như này chắc sẽ k có lần sau</t>
  </si>
  <si>
    <t>Cái thái độ này làm chị ko muốn mua nửa</t>
  </si>
  <si>
    <t>Cái thằng giao hàng bên đó chị không thít thái độ nó</t>
  </si>
  <si>
    <t>cài tím</t>
  </si>
  <si>
    <t>Cái tím</t>
  </si>
  <si>
    <t>Cài tóc 5k 2 cây **********</t>
  </si>
  <si>
    <t>Cái trà đỏ tớ mua bên shop mà nhắn tin hỏi cách sử dụng ko thấy trả lời</t>
  </si>
  <si>
    <t>Cái tủ trang trí mặt kính phía sau dẹp quá, shop có khuyến mãi dịp tết không ? 😀</t>
  </si>
  <si>
    <t>Cái túi 1tr mấy mà đóng gói sơ sài k có gì luôn</t>
  </si>
  <si>
    <t>Cái túi đeo chéo màu vàng size 22 mã 420 người chốt không lấy đề c lấy nhé e</t>
  </si>
  <si>
    <t>Cái váy đỏ trước c mua chất ok</t>
  </si>
  <si>
    <t>Cái váy hoa đen bên ngoài màu xấu e ạ</t>
  </si>
  <si>
    <t>Cái váy mua về mới mặc 1 lần đã hỏng đứt chỉ ở khoá kéo bạn ạ. Bên mình cần lưu ý điểm này</t>
  </si>
  <si>
    <t>Cái váy này chị mới mặc 1 lần. Mà rách luôn</t>
  </si>
  <si>
    <t>Cái video e gửi họ chỉ hướng dẫn cách vệ sinh bếp</t>
  </si>
  <si>
    <t>Cái vitamin e đang uống này có DHA k vậy ạ</t>
  </si>
  <si>
    <t>cái vòng này là loại gì</t>
  </si>
  <si>
    <t>Cai vuong mau trang nua la 4 cai</t>
  </si>
  <si>
    <t>Cái xah nhạt viền đỏ đấy e ,vải dày ko e</t>
  </si>
  <si>
    <t>Cái xanh thấy còn bao bì mới á</t>
  </si>
  <si>
    <t>Cai6 này cho cụng k lấy nữa</t>
  </si>
  <si>
    <t>Cảm
 Ơn shop đã nhiệt tình nhé</t>
  </si>
  <si>
    <t>Cam 45 gom đơn tối nhe</t>
  </si>
  <si>
    <t>cam 70mai lắp đặt ntn ạ</t>
  </si>
  <si>
    <t>Cam bảo hành bao lâu thế c</t>
  </si>
  <si>
    <t>Cảm biến se làm hư hại máy khi phải vận hành ko đúng với công suất xe</t>
  </si>
  <si>
    <t>Cam kết chất lượng sp e nhé</t>
  </si>
  <si>
    <t>Cam kết có hàng trong tuần qua ngày t7 là ko lấy nữa</t>
  </si>
  <si>
    <t>Cam kết đúng hàng nha và tôi lưu ý là ở đế dày sau số size phải có 2 số cuối của năm sx nằm trong vòng tròn liền một dãy với nhau nha.</t>
  </si>
  <si>
    <t>Cam kết k tác dụng phụ k</t>
  </si>
  <si>
    <t>Cam kết không trắng hoàn tiền cho chị nhé</t>
  </si>
  <si>
    <t>Cam kết Tóc thật nhé</t>
  </si>
  <si>
    <t>Cám ơn Anh ! Anh đóng gói cẩn thận nhé</t>
  </si>
  <si>
    <t>Cảm ơn bạn mình không mua nữa bạn ơi</t>
  </si>
  <si>
    <t>cảm ơn bạn nha trà đóng gói đẹp mắt</t>
  </si>
  <si>
    <t>Cảm ơn bạn. Mình đã nhận dc hàng. Bạn gửi mình clip hướng dẫn lắp đặt nhé</t>
  </si>
  <si>
    <t>Cảm ơn bạn. Tức là mình không có cỡ 35.5? Hàng Việt Nam hả bạn?</t>
  </si>
  <si>
    <t>Cảm ơn c linh nhé , gửi địa chỉ cũ giúp em</t>
  </si>
  <si>
    <t>Cảm ơn có gì thắc mắc sẽ liên hệ nhé</t>
  </si>
  <si>
    <t>Cảm ơn cửa hàng, chất lượng kính tốt ạ</t>
  </si>
  <si>
    <t>Cảm ơn e</t>
  </si>
  <si>
    <t>Cảm ơn e, để chị xem nên chọn ntn, đã nhé</t>
  </si>
  <si>
    <t>Cảm ơn e, thứ 2 c đưa bé qua</t>
  </si>
  <si>
    <t>Cảm ơn em</t>
  </si>
  <si>
    <t>Cám ơn em , A cần kích thước lớn hơn xíu</t>
  </si>
  <si>
    <t>Cảm ơn em chị dùng rồi rất dễ chịu</t>
  </si>
  <si>
    <t>cảm ơn em đã hỗ trợ đổi trả cho chị</t>
  </si>
  <si>
    <t>cám ơn em mà cho chị hỏi nếu như kg đúng cam kết thì cách thức hoàn tiền ntn?</t>
  </si>
  <si>
    <t>Cảm ơn Em nhiều được thử hàng trước khí thanh toán tiền em nhé</t>
  </si>
  <si>
    <t>Cảm ơn em trai  áo a nhận rồi đẹp và mát lắm ok</t>
  </si>
  <si>
    <t>Cảm ơn em xin lỗi em chị đã nhận được hàng em cho chị hỏi hai loại này mặt nạ và kem gì</t>
  </si>
  <si>
    <t>cảm ơn em! có gì a lien lạc lại nhé</t>
  </si>
  <si>
    <t>Cảm ơn H đã tư vấn va chăm sóc khách hàng. Sorry nha bà chị mình nói là chưa cân thiêt cho bây giơ.Thôi đê khi nào cần thì mình sẽ text cho H nhé. Thank you so much for your time.</t>
  </si>
  <si>
    <t>Cảm ơn nhé hôm nào lấy mình đặt cả thể.</t>
  </si>
  <si>
    <t>Cảm ơn nhé ít bữa nữa mới mua đang công việc khô khăn</t>
  </si>
  <si>
    <t>Cảm ơn rất nhiều! Túi chất lượng tuyệt vời. Tôi thực sự thích nó ❤️</t>
  </si>
  <si>
    <t>Cảm ơn sản phẩm chất lượng tốt bên chị.</t>
  </si>
  <si>
    <t>Cảm ơn sh nhé, để m tham khảo đã</t>
  </si>
  <si>
    <t>Cảm ơn shop ạ. Shop có bán tại shopee không</t>
  </si>
  <si>
    <t>Cám ơn shop đã đóng gói cẩn thận và tỉ mỉ ạ.</t>
  </si>
  <si>
    <t>cảm ơn shop đã hỗ trợ đổi trả</t>
  </si>
  <si>
    <t>cảm ơn shop đã hỗ trợ đổi trả ạ</t>
  </si>
  <si>
    <t>cảm ơn shop đã hỗ trợ đổi trả nheiejt tình vho mình</t>
  </si>
  <si>
    <t>Cảm ơn shop đã hỗ trợ em nhiệt tình nhé</t>
  </si>
  <si>
    <t>cảm ơn shop đã hỗ trợ nhiệt tình ạ 🥰</t>
  </si>
  <si>
    <t>Cảm ơn shop đã nhiệt tình. Sau này cần mình sẽ liên hệ shop</t>
  </si>
  <si>
    <t>Cảm ơn shop đã tư vấn nhiệt tình .mình xin phép đc tham khảo thêm ạ</t>
  </si>
  <si>
    <t>Cảm ơn shop đã tư vấn nhiệt tình cho e</t>
  </si>
  <si>
    <t>Cảm ơn shop đã tư vấn nhiệt tình, để mình xem thêm nhé</t>
  </si>
  <si>
    <t>Cảm ơn shop đã tư vấn nhiệt tình, mình bàn lại với GĐ thống nhất sẽ nt shop nhé</t>
  </si>
  <si>
    <t>Cam ơn shop đã tv nhiệt tình</t>
  </si>
  <si>
    <t>Cảm ơn shop nha, bạn giao hàng nhiệt tình nữa</t>
  </si>
  <si>
    <t>Cảm ơn shop nhiều đã hỗ trợ giao hàng nhiệt tình</t>
  </si>
  <si>
    <t>cám ơn shop nhiều hỗ trợ nhiệt tình</t>
  </si>
  <si>
    <t>Cảm ơn shop nhiều, hàng đẹp và đúng mẩu, bạn shipper nhiệt tình</t>
  </si>
  <si>
    <t>Cảm ơn shop rất nhiều.
  Shop rất uy tín đã đổi Size L cho khách hàng. Chi mặc đầm rất vừa . 
  Hẹn gặp lại shop ở những lần sau</t>
  </si>
  <si>
    <t>Cảm ơn shop tư vấn mình mua sau</t>
  </si>
  <si>
    <t>cảm ơn shop tư vấn nhiệt tình
 mình đi tham khảo thêm và tích thêm tiền đã nha 😎</t>
  </si>
  <si>
    <t>cám ơn shop tư vấn nhiệt tình dễ thương nhé</t>
  </si>
  <si>
    <t>Cảm ơn shop tv nhiệt tình nha</t>
  </si>
  <si>
    <t>Cám ơn shop, hàng rất đẹp. Ship Tuấn Anh giao hàng nhiệt tình tận tâm. Nói chung OK.</t>
  </si>
  <si>
    <t>Cảm ơn shop. Nhận được hàng rồi, đóng gói đẹp lắm...</t>
  </si>
  <si>
    <t>Cảm ơn sop ảnh đẹp và chất lượng lắm ạ</t>
  </si>
  <si>
    <t>Cảm ơn sop áo chất liệu đẹp lắm ạ ! Mình mặc vừa luôn</t>
  </si>
  <si>
    <t>Cảm ơn sốp đã tư vấn nhiệt tình để mình suy nghĩ thêm rồi mình mua sau nhé sốp</t>
  </si>
  <si>
    <t>Cám ơn tiệm tư vấn rất nhiệt tình cho mình nha, mình mới đặt trên shopee rồi ạ</t>
  </si>
  <si>
    <t>Cảm ơn và xinloi</t>
  </si>
  <si>
    <t>Cảm ơn vì shop đã nhiệt tình vs e</t>
  </si>
  <si>
    <t>camera 2 mắt phiên bản mới à sop?</t>
  </si>
  <si>
    <t>Can nang 65kj</t>
  </si>
  <si>
    <t>Càng ngày càng nể và trân trọng em Huyền luôn…uy tín và chất lượng nhất mà a từng gặp</t>
  </si>
  <si>
    <t>Càng ngày GHTK càng làm ăn mất dậy. 1 ngày 2 vụ. Vụ 1 thì đơn vẫn nằm kho không hề gọi cho khách lại update là đang giao và tự delay. Vụ 2 thì giục giao hàng 5-7 lần ship gọi điện lại kêu “ Chị mang ra Ấy” ấy là cái gì thế vậy? Gọi hotline thì cháy máy toàn kêu bận. 
Trung thành với GHTK từ những ngày đầu, mà nhân viên hành xử với khách láo toét ntn. Lỗi app trùng đơn hàng có quay ra nhắn tin chửi ngay cả shop. Ăn tiển chi phí cao của shop mà để nv hành xử như vậy. TẨy chay ghtk và phải làm cho ra nhẽ việc này. Quá láo toét. Bằng chứng rõ ràng định lấy đồ của shop sau bị phát hiện thì quay ra thái độ</t>
  </si>
  <si>
    <t>Canh dùm a nhé,đóng gói cẩn thận dùm nha,a cảm ơn</t>
  </si>
  <si>
    <t>Cảnh giác các khách hàng nhé . Nếu phải shop Hiền Nam Định - Lừa Đấy .</t>
  </si>
  <si>
    <t>Canxi có trị khớp kêu lục cục không chị</t>
  </si>
  <si>
    <t>Canxi GH tăng cao của Nhật có còn ko</t>
  </si>
  <si>
    <t>Canxi thành phần ntn v c</t>
  </si>
  <si>
    <t>Cao 1 m 50
  Nặng 47</t>
  </si>
  <si>
    <t>Cao 1,53 nặng 55 kg đeo ni mấy</t>
  </si>
  <si>
    <t>Cao 1,58 năng 55</t>
  </si>
  <si>
    <t>Cao 1,62 nặng 58kg thì mặc size gì ạ</t>
  </si>
  <si>
    <t>Cao 1,m56 .nặng 57 kg</t>
  </si>
  <si>
    <t>cao 1.77m nặng 55 cân</t>
  </si>
  <si>
    <t>Cao 105cm</t>
  </si>
  <si>
    <t>Cao 108cm</t>
  </si>
  <si>
    <t>Cao 154 nặng 50kf</t>
  </si>
  <si>
    <t>Cao 154 nặng 60kg</t>
  </si>
  <si>
    <t>cao 155 nang 58</t>
  </si>
  <si>
    <t>Cao 155 nạng 65 kg</t>
  </si>
  <si>
    <t>cao 160cm</t>
  </si>
  <si>
    <t>Cao 160m nặng 63kg</t>
  </si>
  <si>
    <t>Cao 161 nặng 61ki</t>
  </si>
  <si>
    <t>cao 163 nặng 57kg</t>
  </si>
  <si>
    <t>Cao 163cm nặng 55kg mặc dc size gì</t>
  </si>
  <si>
    <t>Cao 170 nặng 75 kg</t>
  </si>
  <si>
    <t>Cao 1m 56 nặng 80 kg</t>
  </si>
  <si>
    <t>cao 1m 65nặng 75kg có zesi k vậy shop</t>
  </si>
  <si>
    <t>Cao 1m35 nặng 24kg</t>
  </si>
  <si>
    <t>Cao 1m48nang 47kg</t>
  </si>
  <si>
    <t>Cao 1m49 nặng 46 kg</t>
  </si>
  <si>
    <t>cao 1m50 nặng 50kf</t>
  </si>
  <si>
    <t>Cao 1m50 nặng 57 kí</t>
  </si>
  <si>
    <t>Cao 1m50 nặng 58ky</t>
  </si>
  <si>
    <t>Cao 1m50 nậng 53ky</t>
  </si>
  <si>
    <t>Cao 1m54, nặng 51kg áo nữ nhe</t>
  </si>
  <si>
    <t>Cao 1m56 58 kg</t>
  </si>
  <si>
    <t>Cao 1m56 năng 65</t>
  </si>
  <si>
    <t>Cao 1m57
  43kg</t>
  </si>
  <si>
    <t>Cao 1m57, nặng 56kg</t>
  </si>
  <si>
    <t>Cao 1m58
  50kg da vàng tóc ngắn bằng cổ ạ</t>
  </si>
  <si>
    <t>Cao 1m58, nặng 60kg mặc vừa size gì</t>
  </si>
  <si>
    <t>Cao 1m58, ngang 60kg chi lay qu lo nha.</t>
  </si>
  <si>
    <t>Cao 1m59, 47 kg ạ</t>
  </si>
  <si>
    <t>Cao 1m59/60kg</t>
  </si>
  <si>
    <t>Cao 1m62,nang 65kg</t>
  </si>
  <si>
    <t>Cao 1m63 nặng 78 ký</t>
  </si>
  <si>
    <t>Cao 1m66 nặng 57 kg, sz j vừa shop, mình muốn mặc rộng 1 chút</t>
  </si>
  <si>
    <t>Cao 1m68, nặng 52 kg</t>
  </si>
  <si>
    <t>Cao 1m7, 65kg</t>
  </si>
  <si>
    <t>Cao 1m72,nặng 75kg</t>
  </si>
  <si>
    <t>Cao 7p bạn nhé</t>
  </si>
  <si>
    <t>cao bnh phân v b</t>
  </si>
  <si>
    <t>Cao bưởi boi ngày mấy lần shop</t>
  </si>
  <si>
    <t>Cao bưởi sử dụng lúc nào đc</t>
  </si>
  <si>
    <t>Cao Hồng 459 / 37 ..🫶🫶</t>
  </si>
  <si>
    <t>Cao m 58 năng 60</t>
  </si>
  <si>
    <t>Cao m56 nặng 54 kg</t>
  </si>
  <si>
    <t>Cao m7 55kg mặc size gì ah</t>
  </si>
  <si>
    <t>Cáo màu gì?</t>
  </si>
  <si>
    <t>Cao may phan c</t>
  </si>
  <si>
    <t>cao mấy m .dài 40m bao nhiêu tiên chim cỡ chào mào</t>
  </si>
  <si>
    <t>Cao mét 73 năng 68</t>
  </si>
  <si>
    <t>Cao một mét 45</t>
  </si>
  <si>
    <t>cao nghệ và serum xài 1 tuần mấy lần em hay xài hàng tuần</t>
  </si>
  <si>
    <t>CAO RAU 69</t>
  </si>
  <si>
    <t>Cao vậy em.em bán cao hơn shopee</t>
  </si>
  <si>
    <t>Cao1,47m, cân nặng 54kg</t>
  </si>
  <si>
    <t>Cara cho trả góp mà mi. Hihi</t>
  </si>
  <si>
    <t>Casety -  Ốp Lưng 1001 Lấy 2 ốp</t>
  </si>
  <si>
    <t>cằm e bị chẻ tiêm thì khắc phục đc nhiều k ạ</t>
  </si>
  <si>
    <t>Cặp dầu gội có dung tích là bao nhiêu ml</t>
  </si>
  <si>
    <t>Cắt tóc MINH NGUYỆT. thôn Hai. Tiên cảnh, tiên phước Quảng nam</t>
  </si>
  <si>
    <t>Cắt tóc thanh nhàn.khối 3a thị trấn thanh chương nghệ an.đt:0983210094</t>
  </si>
  <si>
    <t>Cắt tóc Tín 18 A chu Văn An Thị trấn Buôn Trấp Huyện K rông A na . Đăk lăk đt 0989410047</t>
  </si>
  <si>
    <t>Cắt tóc út thương , buôn enan , xã iarsai , huyện krongpa , gia lai</t>
  </si>
  <si>
    <t>Cẩm Lai trai tán đừng khai để bạn bán thông tin</t>
  </si>
  <si>
    <t>Cẩm Nhung Nguyễn nếu đau mắt đỏ thì đây là cách rửa mắt tốt nhất và nhanh lành nhất🤣</t>
  </si>
  <si>
    <t>Cần 7m2 nhé bạn</t>
  </si>
  <si>
    <t>Cân bền ko shop bảo hành sao ạh</t>
  </si>
  <si>
    <t>Cần biết sp nặng bao nhiêu để tính shio</t>
  </si>
  <si>
    <t>Cần cách lắp đặt và dùng chưa biết làm muốn hướng dẫn mới biết dùng ạ giá cả ok</t>
  </si>
  <si>
    <t>cần cọc hay ck trước khôm sốp</t>
  </si>
  <si>
    <t>cần cọc trước bao nhiêu để mình ck bạn nhỷ</t>
  </si>
  <si>
    <t>cần cọc trước ko shop</t>
  </si>
  <si>
    <t>Cần coi lại thái độ của shipper với khách hàng</t>
  </si>
  <si>
    <t>Cân của hãng nào shop</t>
  </si>
  <si>
    <t>Cần hoá đơn VAT để về cty a ạ</t>
  </si>
  <si>
    <t>Cần hộp 7m2</t>
  </si>
  <si>
    <t>Cần kim thần vương có được bảo hành không e a đang bị gãy 2 lóng</t>
  </si>
  <si>
    <t>cần loại ngắn hơn về chiều dài kích thước</t>
  </si>
  <si>
    <t>Cần mua gì mình đặt sau nhé</t>
  </si>
  <si>
    <t>Cần này hình thức bảo hành như thế nào vậy</t>
  </si>
  <si>
    <t>Cân nặng 55 , cao 1m 65</t>
  </si>
  <si>
    <t>Cần nặng 7kg</t>
  </si>
  <si>
    <t>Cân nặng hiện tại 69k.mình muốn giảm cỡ13/14 kí nha.mình dùng qua 4 năm loại gc rồi</t>
  </si>
  <si>
    <t>Cân nằng là 41kg chiều cao là 1m65</t>
  </si>
  <si>
    <t>Cân shop chưa biết sp nặng bao nhiêu ạ</t>
  </si>
  <si>
    <t>Cần thay đổi số lượng</t>
  </si>
  <si>
    <t>Cần tư vấn cách lắp đặt</t>
  </si>
  <si>
    <t>Cần tư vấn chi tiết về chất lượng, giá và cách thức chuyển SP!</t>
  </si>
  <si>
    <t>Cần tư vấn kỹ hơn về chất lượng, bảo hành, chế độ hậu mãi</t>
  </si>
  <si>
    <t>Cầu vượt ăn khánh hoài đức hà nội sđt :0329225957</t>
  </si>
  <si>
    <t>Cây đấy bền k b</t>
  </si>
  <si>
    <t>Cây đỗ quyên nhỏ và xấu hơn hình</t>
  </si>
  <si>
    <t>cây e xài lâu r e cũng k nhớ là version mấy nữa</t>
  </si>
  <si>
    <t>cây khỏe ko shop</t>
  </si>
  <si>
    <t>Cậy lấy cho chị 1 combo nha</t>
  </si>
  <si>
    <t>Cây mạ vàng hoa văn zin hay vn lên năm mấy chiều e bắn đại😂😂</t>
  </si>
  <si>
    <t>Cây này bằng dung tích phải ko bạn</t>
  </si>
  <si>
    <t>cây này có tuổi thọ lâu kông ạ</t>
  </si>
  <si>
    <t>cây này ngon làm rau ăn có vị hơi đắng ngọt nữa ngoài bắc gọi cây tầm bóp</t>
  </si>
  <si>
    <t>Cây này tuổi thọ bn shop</t>
  </si>
  <si>
    <t>Cây này tuổi thọ bn shop, được 5 năm k nhỉ</t>
  </si>
  <si>
    <t>Cây này tuổi thọ đc lâu ko bạn</t>
  </si>
  <si>
    <t>cây nhu vây luon hay cay nhỏ</t>
  </si>
  <si>
    <t>Cây thổ dân sản xuất năm nào vậy bạn</t>
  </si>
  <si>
    <t>cây tóc tiên luộc ăn mất ngủ</t>
  </si>
  <si>
    <t xml:space="preserve">cây xấu hơn hình </t>
  </si>
  <si>
    <t>cây xấu hơn hình là mình ko nhận hàng đâu nhé</t>
  </si>
  <si>
    <t>Cây xấu hơn hình shop ạ</t>
  </si>
  <si>
    <t>Cccd số 079090012137 . Check giúp xem mua trả góp đc k ạ</t>
  </si>
  <si>
    <t>Cell đỏ bâyh là dung tích bao nhiêu với giá bao nhiêu vậy c</t>
  </si>
  <si>
    <t>Cgang gửi sớm cho m nhé bạn</t>
  </si>
  <si>
    <t>Ch có roi e.ch can ủ tóc thoi hà.</t>
  </si>
  <si>
    <t>ch còn mẫu nào tựa z hông</t>
  </si>
  <si>
    <t>Ch lấy 4 hộp yến đông trùng .1 lọ siêu trị mụn.ủ tóc nhật kèm quà</t>
  </si>
  <si>
    <t>Ch lúc trươc có bán online hang gia dụng</t>
  </si>
  <si>
    <t>Ch mình cỡ L màu đỏ chỉ Lan tổ cắt CTY TNHH quốc tế Cerie Việt Nam khu công nghiệp Bình xuyên 1 cho xem hàng trước khi thanh toán nhé 0978516282</t>
  </si>
  <si>
    <t>Ch ơi áo với set này có bán online ko</t>
  </si>
  <si>
    <t>ch9 xem giường sofa vhaats liêu da</t>
  </si>
  <si>
    <t>Chả biết nó có xem lại cái thái độ của nó không nhỉ nói năng như chó 🐶 kêu vô duyên</t>
  </si>
  <si>
    <t>Chà bông trứng muối có không shop</t>
  </si>
  <si>
    <t>Chả có thằng ship nào mà giao hàng nhiệt tình tận giường cả</t>
  </si>
  <si>
    <t>Chả lẽ lại lấy thêm ck để cho sướng à Mộc Tràc</t>
  </si>
  <si>
    <t>Chả quế nguyên liệu làm chả bằng gì</t>
  </si>
  <si>
    <t>Chai   Sơn móng em lấy</t>
  </si>
  <si>
    <t>Chai bao nhiêu ml . Có lưu hương lâu ko shop</t>
  </si>
  <si>
    <t>Chai c lấy là dưỡng móng hư ko mọc ra đc hả e</t>
  </si>
  <si>
    <t>chai có dung tích bao nhiêu và giá bao nhiêu 1 chai</t>
  </si>
  <si>
    <t>Chai dầu thơm dubay mà sau để xuất xứ Trung Quốc vậy</t>
  </si>
  <si>
    <t>Chai den với trắng mùi thơm giống hay khác v shop</t>
  </si>
  <si>
    <t>Chai do giữ mùi lâu hơn chai nay ak e</t>
  </si>
  <si>
    <t>Chai dung tích bao nhieu</t>
  </si>
  <si>
    <t>chai dung tích bao nhiêu</t>
  </si>
  <si>
    <t>Chai dung tích bao nhiêu bạn?</t>
  </si>
  <si>
    <t>Chai dung tích bao nhiêu vậy</t>
  </si>
  <si>
    <t>Chai đc bnhiêu ml vây e.hạn dùng đc blâu</t>
  </si>
  <si>
    <t>Chai đỏ đó thơm lâu k e</t>
  </si>
  <si>
    <t>Chai gel dưỡng ẩm dung tích bao nhiêu bạn</t>
  </si>
  <si>
    <t>Chai mày dung tích là bao nhiêu vậy</t>
  </si>
  <si>
    <t>Chai Mật ong này thể tích bao nhiêu vậy shop</t>
  </si>
  <si>
    <t>Chai mình lấy cũng tinh dầu, đổ ra thấy sánh sánh mà cũng có thơm lâu gì đâu</t>
  </si>
  <si>
    <t>chai nào thơm lâu mà xịt đi làm á</t>
  </si>
  <si>
    <t>Chai nào thơm lâu quyết rũ hj</t>
  </si>
  <si>
    <t>Chai OPiUm ko giữ mùi c ơi</t>
  </si>
  <si>
    <t>Chai rửa mặt cách rửa cũng giống như những loại rửa mặt khác hả c</t>
  </si>
  <si>
    <t>Chai sữa dưỡng thể cũ có gửi không</t>
  </si>
  <si>
    <t>Chai sữa tắm màu vàng</t>
  </si>
  <si>
    <t>Chai thể tích bao nhiêu vậy shop</t>
  </si>
  <si>
    <t>Chai tinh chất dưỡng ahc màu trắng cô chốt hôm con Ok rồi mà</t>
  </si>
  <si>
    <t>Chai tinh dau nay dung tich no bao nhieu</t>
  </si>
  <si>
    <t>Chai ủ chấy này dung tích bao nhiêu shop ơi</t>
  </si>
  <si>
    <t>Chai xịt có dung tích bnhieu ml</t>
  </si>
  <si>
    <t>Chai xịt rửa có đánh bay được luyn dầu nhớt lâu ngày của síc xe đi được k ạ</t>
  </si>
  <si>
    <t>Chai ý lưu hương lâu không anh?</t>
  </si>
  <si>
    <t>Cham chất liệu gì vậy sốp đeo thời gian đen ko vậy</t>
  </si>
  <si>
    <t>Cham lấy cam siêu nhân cho bé nhà c các loại 5 cai nha</t>
  </si>
  <si>
    <t>Chảo 18 c vẫn lấy nha Tài</t>
  </si>
  <si>
    <t>Chào b. B cho m xin giá sỉ nguyên liệu chè dưỡng nhan với</t>
  </si>
  <si>
    <t>Chào bạn, mình đã nhận thông tin rồi. Xin lỗi vì phản hồi muộn. Mình chỉ muốn hỏi lại là vậy trước mắt XBK muốn Dế truyền thông và post sách đúng không? Còn những hoạt động khác thì chưa có kế hoạch nhỉ</t>
  </si>
  <si>
    <t>Chào bạn, mình muốn xuất hoá đơn VAT nhé</t>
  </si>
  <si>
    <t>Chào bạn, tư vấn giúp mình 1 số box quà giá 3-400k nhé
 Và bên mình có xuất hoá đơn VAT k ạ?</t>
  </si>
  <si>
    <t>chào Bếp, nay mình đã nhận được hàng rồi. Cảm ơn Bếp nhé. Nhưng sao bên Bếp vẫn lấy 1825k mà chưa trừ 200k mình đã chuyển khoản trước ạ?</t>
  </si>
  <si>
    <t>Chảo chị chốt đen hồi nảy 380 có phải đá k em.</t>
  </si>
  <si>
    <t>Chào e .chị la hương lan .chị đã chuyển khoản ngày 12.6 là 300ng và ngày 15.6 là 130ng .chị đâ nhận được mấy đơn hàng rùi mà shop chưa trừ số t đó cho chị . e trừ vào đơn sau cho chị nhé</t>
  </si>
  <si>
    <t>Chào e. A chốt gộp đơn tối qua luôn</t>
  </si>
  <si>
    <t>chào em gái cho anh hỏi chút ah bị chướng bụng đầy hơi hai bọng chân bị cù nề anh uống nước dừa và 7 cục mía tím lấy đốt mà anh thấy đỡ chậm quá vậy anh muốn hỏi em có bài thuốc nào để cho hợp với cơ địa của anh không chỉ giúp cho anh với ha</t>
  </si>
  <si>
    <t>Chào em.  Chị là khách cũ ( Khương joseph) Đầm này em còn khg? Em để cho chị nhé.</t>
  </si>
  <si>
    <t>Cháo gói cho bé có loại nào ngon</t>
  </si>
  <si>
    <t>Cháo gói có khg chị</t>
  </si>
  <si>
    <t>Cháo gói có mặn lắm k shop</t>
  </si>
  <si>
    <t>Chảo kém chất lượng quá, thì chị ko lấy em nhé</t>
  </si>
  <si>
    <t>Chào Nga, cho chị hỏi lại hũ kẹo dẻo giá bn vậy em.</t>
  </si>
  <si>
    <t>Chảo sau kìa lấy cho chị</t>
  </si>
  <si>
    <t>Chào shop</t>
  </si>
  <si>
    <t>Chào hỏi</t>
  </si>
  <si>
    <t>Chào shop ạ e hỏi giá</t>
  </si>
  <si>
    <t>chào shop ạ, em đang có quan tâm đến các dòng máy ipad như Ipad Air 5, ipad Pro 11 M1</t>
  </si>
  <si>
    <t>Quan tâm sản phẩm Máy tính bảng và phụ kiện</t>
  </si>
  <si>
    <t>Chào shop ạ! Cho mình xin giá máy fatz multimax 8 nha</t>
  </si>
  <si>
    <t>Quan tâm sản phẩm Chăm sóc sức khỏe bé</t>
  </si>
  <si>
    <t>Chào Shop Bảo Châu có ...</t>
  </si>
  <si>
    <t>Chào shop cái đầm đỏ cho em xem chốt về đi.ăn cưới</t>
  </si>
  <si>
    <t>Chào shop chào cả nhà mình ạ</t>
  </si>
  <si>
    <t>chào shop cho mình hỏi bên mình có nhận ship tỉnh không ạ</t>
  </si>
  <si>
    <t>Chào shop cho mình hỏi kim sa tùng trồng thuỷ sinh bán cạn dc ko shop</t>
  </si>
  <si>
    <t>Quan tâm sản phẩm Ngoài trời &amp; Sân vườn</t>
  </si>
  <si>
    <t>Chào shop Cho mình hỏi mẫu dép 0457 còn k ạ</t>
  </si>
  <si>
    <t>Chào shop em muốn tìm nguồn hàng giá sỉ ạ</t>
  </si>
  <si>
    <t>chào shop gội xả bao nhiêu vậy ạ</t>
  </si>
  <si>
    <t>Chào shop mình có mua 1 máy nintendo sw oled bên shop hôm nay mình dùng sạc zin sạc thì máy không nhận mặc dù mình dùng sạc khác thì máy vẫn nhận mình nghĩ do củ sạc bị hỏng mặc dù mình k có tác động gì cho hỏi shop mình có được bảo hành k ạ mình vẫn còn bảo hành ạ</t>
  </si>
  <si>
    <t>Chào shop mình đang tìm new balance 550 màu xanh</t>
  </si>
  <si>
    <t>Chào shop mình muốn đặt thêm 1 hình nữa</t>
  </si>
  <si>
    <t>Chào shop mình muốn mua cây mận hậu ,giá bn ạ ,có cây na đài loan k ạ</t>
  </si>
  <si>
    <t>Chào shop My cuối tuần vui vẻ</t>
  </si>
  <si>
    <t>Chào shop nhé</t>
  </si>
  <si>
    <t>Chào Shop Oppo A37 Bao nhiêu GB, và pin mấy ngàn vậy shop?</t>
  </si>
  <si>
    <t>chào shop tôi mua hai cái quần,</t>
  </si>
  <si>
    <t>Chào shop tôi muốn tư vấn</t>
  </si>
  <si>
    <t>Chào shop xin hỏi chiều dài váy shop nha</t>
  </si>
  <si>
    <t>Chào shop yêu</t>
  </si>
  <si>
    <t>Chào shop, 3 mẫu này còn k shop</t>
  </si>
  <si>
    <t>Chào shop, bạn giúp mình tư vấn về nón Bulldog Heli Carbon được ko ạ ?</t>
  </si>
  <si>
    <t>Chào shop, cái này còn không ?</t>
  </si>
  <si>
    <t>CHào shop, cho em hỏi cái này chất gì vậy ạ?</t>
  </si>
  <si>
    <t>Chào shop, cho mình hỏi cách vệ sinh toppher như nào ạ</t>
  </si>
  <si>
    <t>Chào shop, hôm nay mình vẫn chưa nhận được 150k tiền hoàn lại từ shop</t>
  </si>
  <si>
    <t>Chào shop, mẹ mình đã nhận đc 3 bộ giao tới nhưng Mẹ báo là mặc vô rất rộng, Mẹ mình gởi trả lại shipper rồi, nhờ shop đổi lại giúp mình 3 bộ đó mà size nhỏ hơn 1 số nhé, cảm ơn shop.</t>
  </si>
  <si>
    <t>chào shop, mình có sp nào giúp cải thiện chiều cao cho bé k ạ</t>
  </si>
  <si>
    <t>Quan tâm sản phẩm Sữa công thức &amp; Thực phẩm cho bé</t>
  </si>
  <si>
    <t>Chào shop, mình đang quan tâm iphone 14 promax, nhờ bạn tư vấn giúp</t>
  </si>
  <si>
    <t>Chào shop, mình muốn đặt một bánh kem nhỏ tầm 2 người ăn.</t>
  </si>
  <si>
    <t>Chào shop, mình muốn mua MG Banshee, ship cod đến Long Biên, Hà Nội hết bao nhiêu vậy ?</t>
  </si>
  <si>
    <t>Chốt sản phẩm Sở thích &amp; Sưu tầm</t>
  </si>
  <si>
    <t>Chào shop, mình xin giá team này ạ</t>
  </si>
  <si>
    <t>Chào shop, nhờ shop báo hộ nhân viên đổi hộ giúp 2 áo Lining tối qua từ size S sang size M. Cảm ơn shop.</t>
  </si>
  <si>
    <t>Chào shop! Shop cho e hỏi dầu gội bên mình khi sử dụng bảo quản ở nhiệt độ thường được không ạ?</t>
  </si>
  <si>
    <t>Chào shop! Tư vấn giùm e mẫu váy sz khoảng 54kg , 1m57, mà che được bụng với ạ</t>
  </si>
  <si>
    <t>chào shop. bên shop có chân váy da màu trắng không ạ ?</t>
  </si>
  <si>
    <t>Chào shop. Cho m xin giá</t>
  </si>
  <si>
    <t>Chào shop. Mã áo này bên mình có live trong tiktok k ạ</t>
  </si>
  <si>
    <t>Chào shop. Mão tỳ lô kiểu huế bn vậy ạ</t>
  </si>
  <si>
    <t>Chào shop. Mình muốn mua giỏ xe cup 50cc</t>
  </si>
  <si>
    <t>Quan tâm sản phẩm Mô tô, xe máy</t>
  </si>
  <si>
    <t>Chào shop. Mình muốn tham khảo các mẫu để squad deadlift trong phòng gym size 41, mình cảm ơn</t>
  </si>
  <si>
    <t>Quan tâm sản phẩm Thể thao và Dã ngoại</t>
  </si>
  <si>
    <t>Chào shop. Tôi đi giầy da size 39. Vậy giầy thể thao nên đi size nào shop?</t>
  </si>
  <si>
    <t>Chào shop..</t>
  </si>
  <si>
    <t>Chào shop.ạ</t>
  </si>
  <si>
    <t>Chào Thảo, hôm nay chị nhận đồ nhưng shop giao nhầm size chị đổi size khác nhưng shipper gọi anh sử lí đơn bảo chị trả hàng và trả ship 20k, ko đổi size khác, gọi lại ko thèm nghe máy</t>
  </si>
  <si>
    <t>Chảo thì em lấy cho chị 1 cái size 24, 1 cái size 26 nhé</t>
  </si>
  <si>
    <t>Chảo trắng bự sâu lòng có chốt cho chị không</t>
  </si>
  <si>
    <t>Chat lieu no bằng gi shop</t>
  </si>
  <si>
    <t>Chát liệu gì</t>
  </si>
  <si>
    <t>chát vải này có giấy chứng nhận ko à</t>
  </si>
  <si>
    <t>Chats liệu gốm gì v bạn</t>
  </si>
  <si>
    <t>Cháu cứ lấy cho cô 6 cái 2XL .vì đây là cô mua cho người năm ngoái đã mua rồi nhé . Ko lấy màu Đỏ  ( các cô 75t rồi )</t>
  </si>
  <si>
    <t>Cháu mang cô mua thêm 1kg gạo nếp nương loại ngon nhé</t>
  </si>
  <si>
    <t>Cháu ơi cô nhận được áo rồi nhưng màu không được sáng như ở quảng cáo của cháu đâu nhá màu xấu lắm</t>
  </si>
  <si>
    <t>Cháu xem trong số hàng còn lại có nền tối mà có hình giống tròn màu trắng</t>
  </si>
  <si>
    <t>Chạy bộ bóng chuyền 36.5 37 có lên chị nhé</t>
  </si>
  <si>
    <t>Chay công suất bao nhiu anh</t>
  </si>
  <si>
    <t>Chắc bọn e gói thiếu hàng chứ làm sao do ship làm rơi dc hả e</t>
  </si>
  <si>
    <t>Chắc c lấy hoạ tiết cùng màu thôi</t>
  </si>
  <si>
    <t>Chắc chắn bạn ý giao sai địa chỉ</t>
  </si>
  <si>
    <t>Chắc chắn vẫn lấy ý nhưng lấy sau kk 😪</t>
  </si>
  <si>
    <t>Chắc chị ko có để sơn móng cho em rồi quá</t>
  </si>
  <si>
    <t>Chắc chiều mai nhận được  Shop đóng gói cẩn thận nhé vì hàng sứ dễ bể cảm ơn shop</t>
  </si>
  <si>
    <t>Chắc chú mua thêm 2 tuýp nũa, còn khuyến mãi ko</t>
  </si>
  <si>
    <t>chắc do số lượng đơn hàng khá lớn nên các bạn giao nhầm đơn của khách khác cho mình ạ</t>
  </si>
  <si>
    <t>Chắc để lấy sau thôi lấy cây trc đã k đủ tiền rồi</t>
  </si>
  <si>
    <t>Chắc đổi ý ko lấy nữa nha shop</t>
  </si>
  <si>
    <t>Chắc em giao lộn màu này đó</t>
  </si>
  <si>
    <t>Chắc gần đến ngày gửi đồ đi. Mik sẽ lấy 2 túi loại 0,5kg. Cho hạn sử dụng đc lâu hơn chút nào ko.</t>
  </si>
  <si>
    <t>Chắc ko vừa vào vai hơi chật vbungj 100</t>
  </si>
  <si>
    <t>Chắc máy hàng Trung Quốc mới có giá như vậy chứ</t>
  </si>
  <si>
    <t>chắc phải thứ 3 chị mới ck hết đc! để mai chị ck cọc trước nhé!</t>
  </si>
  <si>
    <t>chắc size 33 ạ chị</t>
  </si>
  <si>
    <t>Chăm sóc Hoa Kiểng- Phân Bón Hữu Cơ Khoáng Nhật thuốc đó mình sử dụng lúc nào</t>
  </si>
  <si>
    <t>Chặn khách khi khách thông báo giao sai đồ. Áo size M giao quần size XXL, giao lần hai thì lươn lẹo bóc mạt ra nhưng đo lại vẫn cùng kích thước. Giở thói chặn khách</t>
  </si>
  <si>
    <t>Chăn lấy kích thước 1,8m x 2m</t>
  </si>
  <si>
    <t>Chắn thật toàn hàng ko bền</t>
  </si>
  <si>
    <t>Chẳng hạn như có tác dụng phụ chẳng hạn</t>
  </si>
  <si>
    <t>Chẳng hiểu bên em làm ăn kinh doanh mà thái độ phục vụ khách hàng như thế</t>
  </si>
  <si>
    <t>chấc vải gì ạ</t>
  </si>
  <si>
    <t>Chân 36 bon chen đc 37 ko út</t>
  </si>
  <si>
    <t>chân bé 18,5 ạ, đôi thể thao thì lấy 19cm, còn đôi giày lười thì lấy 18,5 ạ</t>
  </si>
  <si>
    <t>Chân c 22,5 đi size bn nhỉ</t>
  </si>
  <si>
    <t>chân dầy vừa ko e</t>
  </si>
  <si>
    <t>Chân mình hơi bè khoảnh 10-11cm ,chiều dài chân 25,5cm</t>
  </si>
  <si>
    <t>Chân mình lỡ cỡ, giày cao gót thì đi 36, nhưng giày bệt và thể thao lại đi 37 thì đôi nhà mình lấy sz nào?</t>
  </si>
  <si>
    <t>Chân tóc yếu</t>
  </si>
  <si>
    <t>Chân váy chất liệu vải thế nàobshop</t>
  </si>
  <si>
    <t>Chân váy chị đổi sao mãi chưa thấy giao nhỉ</t>
  </si>
  <si>
    <t>Chân váy chị Linh đang mặc size M hay L ạ</t>
  </si>
  <si>
    <t>chân váy có màu đen ko</t>
  </si>
  <si>
    <t>Chân váy có màu gì nữa không em</t>
  </si>
  <si>
    <t>Chân váy dày ko</t>
  </si>
  <si>
    <t>Chân váy đổi của chị , mãi chưa thấy về em ạ</t>
  </si>
  <si>
    <t>Chân váy màu trắng tinh hay trắng ngà để c lấy</t>
  </si>
  <si>
    <t>Chân váy này bao nhiêu tiền vậy sóp?</t>
  </si>
  <si>
    <t>Chân váy này dày ko e, giá ntn</t>
  </si>
  <si>
    <t>Chân váy này e mặc bị chật shop có hỗ trợ đổi hàng k ạ</t>
  </si>
  <si>
    <t>Chân váy như này còn những màu gì ạ</t>
  </si>
  <si>
    <t>Chân váy vàng bao nhiêu</t>
  </si>
  <si>
    <t>Chân váy xanh và áo gile bnhieu ạ</t>
  </si>
  <si>
    <t>Chân váy Yi màu nâu M</t>
  </si>
  <si>
    <t>Chất  liệu vải dầy ko shop</t>
  </si>
  <si>
    <t>Chất  vải  dày  ko ạ</t>
  </si>
  <si>
    <t>Chất chỉ xấu lắm. Có cái mặc vài lần đã rách quần</t>
  </si>
  <si>
    <t>Chất chống oxy hóa có tác dụng chống lại các gốc tự do có trong cơ thể - một trong những nguyên nhân gây bệnh ung thư và giúp cho làn da giữ được vẻ tươi trẻ.</t>
  </si>
  <si>
    <t>Chất có mát k e?</t>
  </si>
  <si>
    <t>Chất cotton hay thông hơi v c</t>
  </si>
  <si>
    <t>chất da gì vậy</t>
  </si>
  <si>
    <t>Chất dày dặn ko ạ?</t>
  </si>
  <si>
    <t>chất gì mà rẻ v shop</t>
  </si>
  <si>
    <t>Chất gì vậy e ơi</t>
  </si>
  <si>
    <t>chất gì vậy em. giá mắc quá .</t>
  </si>
  <si>
    <t>chất gì, có lót ko e</t>
  </si>
  <si>
    <t>Chất j đó sop</t>
  </si>
  <si>
    <t>Chất kaki mát đúng ko e</t>
  </si>
  <si>
    <t>Chất kem khác bao bì cũng khác</t>
  </si>
  <si>
    <t>Chất kem ngày và đêm thơm lâu và dễ chịu ko e</t>
  </si>
  <si>
    <t>chất kem như thế nào, có nâng tông màu hồng da k</t>
  </si>
  <si>
    <t>Chất ko đep đúng như hình,đổi trả mất phí ko,cả síp là bao nhiêu vây</t>
  </si>
  <si>
    <t>Chất lg ko tốt nên ch mới phản hồi</t>
  </si>
  <si>
    <t>Chất liệu áo này thế nào shop</t>
  </si>
  <si>
    <t>chất liệu bằng gì bạn</t>
  </si>
  <si>
    <t>Chất liệu bền không</t>
  </si>
  <si>
    <t>Chất liệu có dày ko r</t>
  </si>
  <si>
    <t>Chất liệu của váy này có co dãn ko em</t>
  </si>
  <si>
    <t>chất liệu da có bền k shop</t>
  </si>
  <si>
    <t>Chất liệu dung tích và giá bnhieu e</t>
  </si>
  <si>
    <t>Chất Liệu Đẹp lắm giao hàng nhanh</t>
  </si>
  <si>
    <t>Chất liệu gì bao nhiêu một b áo dài</t>
  </si>
  <si>
    <t>chất liệu gi có rả eo không</t>
  </si>
  <si>
    <t>Chất liệu gì e? Có sz ko ạ?</t>
  </si>
  <si>
    <t>Chất liệu gì vậy b? 
Bên bạn bán qua fb thôi hay có link shopee nữa nhỉ</t>
  </si>
  <si>
    <t>chất liệu gì vậy e.</t>
  </si>
  <si>
    <t>chất liệu gì vậy sốp ơi áo này mặc phải chui đầu hả em</t>
  </si>
  <si>
    <t>chất liệu gi vậy và giá</t>
  </si>
  <si>
    <t>Chất liệu là gì đó ak</t>
  </si>
  <si>
    <t>chất liệu là gì sh?</t>
  </si>
  <si>
    <t>Chất liệu mềm hay cứng ạ</t>
  </si>
  <si>
    <t>Chất liệu mềm không em</t>
  </si>
  <si>
    <t>Chất liệu mềm mát ko e?</t>
  </si>
  <si>
    <t>chất liệu như thế nào nghỉ</t>
  </si>
  <si>
    <t>Chất liệu nhựa dẻo mềm hay nhựa cứng ạ</t>
  </si>
  <si>
    <t>Chất liệu nhựa sao vậy</t>
  </si>
  <si>
    <t>Chất liệu nylong mà QC nói vải dù, chán lắm , trời nắng thì 4 bữa là hư,quá kém chất lượng, đồ đểu !</t>
  </si>
  <si>
    <t>Chât liệu ổn k e</t>
  </si>
  <si>
    <t>chất liệu s</t>
  </si>
  <si>
    <t>chất liệu sản phẩm là gì vậy ạ</t>
  </si>
  <si>
    <t>Chất liệu si bạch kim hả shop</t>
  </si>
  <si>
    <t>chất liệu túi thì rất ok, mà lần đầu tiên mik nhận túi đóng gói cẩu thả vậy ạ, ko tôn trọng ng nhận và cũng ko tôn trọng sp shop bán ra</t>
  </si>
  <si>
    <t>chất liệu vải có co giãn k e</t>
  </si>
  <si>
    <t>chất liệu vải có dài dân không ạ</t>
  </si>
  <si>
    <t>Chất liệu vải dày dặn ko em</t>
  </si>
  <si>
    <t>Chất liệu vải dởm .mặc 1 lần đã rách cả đằng trước lẫn đằng sau</t>
  </si>
  <si>
    <t>chất liệu vải gì shop áo</t>
  </si>
  <si>
    <t>Chất liệu vải gì. Của thương hiệu nào ạ</t>
  </si>
  <si>
    <t>Chất liệu vải ko như ảnh shop</t>
  </si>
  <si>
    <t>Chất liệu vải ko như hình là trả lại á nha shop</t>
  </si>
  <si>
    <t>Chất liệu vải ko như hình nhung fom quần ok</t>
  </si>
  <si>
    <t>Chất liệu vải mỏng làm không</t>
  </si>
  <si>
    <t>chất liệu vải ok không shop</t>
  </si>
  <si>
    <t>Chất liệu vải xấu quá,vải thun mỏng,kg có váy lót nên chị kg nhận nha e.</t>
  </si>
  <si>
    <t>Chất liệu vải xấu quá.</t>
  </si>
  <si>
    <t>chất liệu váy là gì bạn nhỉ</t>
  </si>
  <si>
    <t>Chất lịu vải ko như hình</t>
  </si>
  <si>
    <t>Chất lượng áo như thế nào ạ</t>
  </si>
  <si>
    <t>Chất lượng áo tốt không ạ</t>
  </si>
  <si>
    <t>Chất lượng cao k</t>
  </si>
  <si>
    <t>chất lượng cao ko</t>
  </si>
  <si>
    <t>Chất lượng cao ko xop</t>
  </si>
  <si>
    <t>Chất lượng cao.</t>
  </si>
  <si>
    <t>Chất lượng có bên không</t>
  </si>
  <si>
    <t>Chất lượng có bền không</t>
  </si>
  <si>
    <t>Chất lượng có đảm bảo không bạn ơi</t>
  </si>
  <si>
    <t>Chất lượng có đảm bảo ko bạn</t>
  </si>
  <si>
    <t>Chất lượng có đúng như quảng cáo ko.?</t>
  </si>
  <si>
    <t>Chất lượng có như video ko</t>
  </si>
  <si>
    <t>Chất lượng có ok không</t>
  </si>
  <si>
    <t>Chất lượng có tốt không shop, bền k ạ ?</t>
  </si>
  <si>
    <t>Chất lượng của 3 loại có giống nhau ko shop</t>
  </si>
  <si>
    <t>Chất lượng của sản phẩm có ok ko ạ</t>
  </si>
  <si>
    <t>Chất lượng của xốp dan tuong thời gian bao lâu vậy Em mình chùi rửa nước được ko</t>
  </si>
  <si>
    <t>Chất lượng dẫm cả người lên không vấn đề gì như quảng cáo chứ</t>
  </si>
  <si>
    <t>Chất lượng đèn thế nào ah</t>
  </si>
  <si>
    <t>chất lượng giống nhau ạ</t>
  </si>
  <si>
    <t>Chất lượng giống vậy nhe shop</t>
  </si>
  <si>
    <t>Chất lượng giới thiệu bạn bè cho shop</t>
  </si>
  <si>
    <t>Chất lượng hàng có ok kh shop</t>
  </si>
  <si>
    <t>Chất lượng hàng như nào shop</t>
  </si>
  <si>
    <t>Chất lượng hột khác nhau em ạ</t>
  </si>
  <si>
    <t>Chất lượng k ạ</t>
  </si>
  <si>
    <t>chất lượng kém quá</t>
  </si>
  <si>
    <t>Chất lượng không bạn?</t>
  </si>
  <si>
    <t>Chất lượng ko sao rẻ vậy shop</t>
  </si>
  <si>
    <t>Chất lượng ko sop</t>
  </si>
  <si>
    <t>Chất lượng ko sợ</t>
  </si>
  <si>
    <t>Chất lượng lắm em chị dùng nhiều loại kem không hết nám vậy mà kem này rẻ mà hết nám em</t>
  </si>
  <si>
    <t>Chất lượng m</t>
  </si>
  <si>
    <t>Chất lượng măt kg em</t>
  </si>
  <si>
    <t>Chất lượng Mật mía khác với đường kết tinh không</t>
  </si>
  <si>
    <t>Chất lượng nha các bác</t>
  </si>
  <si>
    <t>ChẤt lượng nha e</t>
  </si>
  <si>
    <t>Chất lượng như cũ không bạn</t>
  </si>
  <si>
    <t>Chất lượng như hình chứ hả e</t>
  </si>
  <si>
    <t>Chất lượng như thế nào</t>
  </si>
  <si>
    <t>Chất lượng như thế nào ak</t>
  </si>
  <si>
    <t>chất lượng o vậy em</t>
  </si>
  <si>
    <t>Chất lượng ổn không</t>
  </si>
  <si>
    <t>Chất lượng ổn ko</t>
  </si>
  <si>
    <t>Chất lượng quá ạ 👍</t>
  </si>
  <si>
    <t>chất lượng quá định</t>
  </si>
  <si>
    <t>Chất lượng quá ship ơi</t>
  </si>
  <si>
    <t>Chất lượng quá tệ ra màu vải xấu</t>
  </si>
  <si>
    <t>Chất lượng quần phải giống như trước mà bạn gửi cho mình đấy nhé</t>
  </si>
  <si>
    <t>chất lượng ra sao vậy, nước nào sản xuất vậy</t>
  </si>
  <si>
    <t>Chất lượng sản phẩ...</t>
  </si>
  <si>
    <t>Chất lượng sản phẩm bên Liêm Raxci rất tốt, giá cả lại rất phải chăng ạ.</t>
  </si>
  <si>
    <t>Chất lượng sản phẩm thế nào. Có giống quãng cáo ko s</t>
  </si>
  <si>
    <t>Chất lượng sao ạ ( đẹp,bền)</t>
  </si>
  <si>
    <t>Chất lượng sao ad</t>
  </si>
  <si>
    <t>Chất lượng sao bạn</t>
  </si>
  <si>
    <t>Chất lượng siêu tuyệt vời, giao hàng nhanh ạ,  shop tư vấn rấc nhiệt tình ạ. Em là một người hông thích mặc váy nhưng lần đầu mua chân váy của Boon Boon đúng form, chim ưng lắm ạ, ai cũng khen mặc đẹp🙆‍♀️🙆‍♀️🙆‍♀️</t>
  </si>
  <si>
    <t>Chất lượng sp có tốt không ? Đội bền và bảo hành sao b</t>
  </si>
  <si>
    <t>Chất lượng thế nào?</t>
  </si>
  <si>
    <t>Chất lượng thì chị mới lấy</t>
  </si>
  <si>
    <t>Chất lượng thì chị sẽ ủng hộ lâu dài nè</t>
  </si>
  <si>
    <t>Chất lượng thì nào nhỉ</t>
  </si>
  <si>
    <t>Chất lượng tn bạn</t>
  </si>
  <si>
    <t>Chất lượng tốt a sẽ gt mọi người mua</t>
  </si>
  <si>
    <t>Chất lượng tốt chứ</t>
  </si>
  <si>
    <t>Chất lượng tốt hơn k e</t>
  </si>
  <si>
    <t>Chất lượng tốt k b</t>
  </si>
  <si>
    <t>Chất lượng tốt ko bạn.kiểm tra chước khi nhận hàng ko bạn</t>
  </si>
  <si>
    <t>chất lượng tốt ko shop</t>
  </si>
  <si>
    <t>Chất lượng tốt ko sợ nó chốc keo</t>
  </si>
  <si>
    <t>Chất lượng tốt là lấy nhé nếu ko lấy thì ko trả tiền ship nhe</t>
  </si>
  <si>
    <t>Chất lượng tốt mua nữa</t>
  </si>
  <si>
    <t>Chất lượng tốt thật shop</t>
  </si>
  <si>
    <t>Chất lượng tốt trong tầm giá tiền</t>
  </si>
  <si>
    <t>Chất lượng tốt xe dung lâu dài</t>
  </si>
  <si>
    <t>Chất lượng tranh cũng như nhau an</t>
  </si>
  <si>
    <t>Chất lượng túi rất Ok .</t>
  </si>
  <si>
    <t>Chất lượng và thời gian bảo hành</t>
  </si>
  <si>
    <t>Chất lượng vải tệ quá! Bé mặc 1 lần đã rách rùi</t>
  </si>
  <si>
    <t>Chất lượng vải tốt không shop</t>
  </si>
  <si>
    <t>Chất lượng vải xấu lắm</t>
  </si>
  <si>
    <t>Chất lượng. Hiệu quả bắt được muỗi thật ko</t>
  </si>
  <si>
    <t>Chất mát k vậy shop</t>
  </si>
  <si>
    <t>Chất màu xấu quá</t>
  </si>
  <si>
    <t>Chất mỏng hay dày, dài bao nhiêu em</t>
  </si>
  <si>
    <t>Chất này có cứng dày ko em</t>
  </si>
  <si>
    <t>chất này là chất vải j vậy sop</t>
  </si>
  <si>
    <t>Chất này mặc và giặt có bền k b</t>
  </si>
  <si>
    <t>Chất này nó ko phải kaki thun như lên form quần giấy luôn</t>
  </si>
  <si>
    <t>Chật ôm sát luôn á</t>
  </si>
  <si>
    <t>Chất tóc bên ngoài như thật ko e</t>
  </si>
  <si>
    <t>chất tóc đẹp k b</t>
  </si>
  <si>
    <t>Chất tóc giống thật ko em</t>
  </si>
  <si>
    <t>Chất tóc hơi cứng c hị, có có mẫu nào nhìn chất giống tóc thật mình xíu k ạ</t>
  </si>
  <si>
    <t>chất vải bộ dài là gì ạ</t>
  </si>
  <si>
    <t>Chất vải có dầy như trong hình ko ạ</t>
  </si>
  <si>
    <t>chất vải có đẹp kg ạ sợ gửi tới mất công vải xấu lại kg lấy dc ngại lắm</t>
  </si>
  <si>
    <t>Chất vải co giãn mấy chiều thế shop</t>
  </si>
  <si>
    <t>Chất vải có mát ko bn oi</t>
  </si>
  <si>
    <t>Chất vải cứng lắm k rủ như video cưng ah</t>
  </si>
  <si>
    <t>Chất vải dày dặn k ạ.nhìu ng quảng cáo mà khi giao hàng mk thấy vải k như hình</t>
  </si>
  <si>
    <t>Chât vai dày ko e</t>
  </si>
  <si>
    <t>Chất vải dù hay da xốp</t>
  </si>
  <si>
    <t>Chất vải gi thê có dày đep ko</t>
  </si>
  <si>
    <t>Chất vải gì, có lót không</t>
  </si>
  <si>
    <t>Chất vải j vậy shop giá bn đấy</t>
  </si>
  <si>
    <t>chất vải k như ảnh này hả shop</t>
  </si>
  <si>
    <t>chất vải k như hình</t>
  </si>
  <si>
    <t>Chất vải k như hình ạ</t>
  </si>
  <si>
    <t>Chất vải k như hình á shop</t>
  </si>
  <si>
    <t>Chất vải k như hình là e k nhận đâu nhe</t>
  </si>
  <si>
    <t>Chất vải k như hình m k lấy đc k</t>
  </si>
  <si>
    <t>Chất vải k như hình này vậy shop</t>
  </si>
  <si>
    <t>Chất vải k như hình sop cho đổi lại được k</t>
  </si>
  <si>
    <t>chất vải ko như hình</t>
  </si>
  <si>
    <t>Chất vải ko như hình chị chả lại em nhé</t>
  </si>
  <si>
    <t>Chất vải ko như hình đc trả ko shop</t>
  </si>
  <si>
    <t>Chất vải ko như hình mình ko nhận nha</t>
  </si>
  <si>
    <t>Chất vải ko như hình trả lai</t>
  </si>
  <si>
    <t>Chất vải ko như hình, đổi trả có mất ship ko ạ?</t>
  </si>
  <si>
    <t>Chất vải là ji thế e</t>
  </si>
  <si>
    <t>Chất vải và màu kém, k bền</t>
  </si>
  <si>
    <t>Chất vải xấu lắm ạ</t>
  </si>
  <si>
    <t>Chất vải xấu lắm c ơi , giờ nhắn tin cho shop còn k giám cả trả lời</t>
  </si>
  <si>
    <t>Chất vải xấu quá b ạ. T hoàn hàng đấy</t>
  </si>
  <si>
    <t>Chất vải xấu quá cứ tưởng là len</t>
  </si>
  <si>
    <t>chất vải xấu quá e k nhận</t>
  </si>
  <si>
    <t>Chất vải xấu quá k mặc đc. Mình chỉ lấy set yếm vs set quần dài thôi còn gửi lại nhé. Hay gửi hết</t>
  </si>
  <si>
    <t>chât vải xấu quá ko giống như trên hình</t>
  </si>
  <si>
    <t>Chất vải xấu quá S</t>
  </si>
  <si>
    <t>Chẩt vải xấu quá shop</t>
  </si>
  <si>
    <t>Chất vải xấu quá,chị đã gửi phí ship rồi</t>
  </si>
  <si>
    <t>Chất vải xấu quần ống quá rộng</t>
  </si>
  <si>
    <t>chất váy gì em</t>
  </si>
  <si>
    <t>Chậu treo như chậu 80 vừa rồi á</t>
  </si>
  <si>
    <t>chấy giong như ảnh k c</t>
  </si>
  <si>
    <t>che tên sản phẩm giúp em</t>
  </si>
  <si>
    <t>che tên sp dùm ạ</t>
  </si>
  <si>
    <t>che tên sp dùm e nha</t>
  </si>
  <si>
    <t>che tên sp giùm e</t>
  </si>
  <si>
    <t>Che tên sp giúp c và tên người nhận đổi thành công lý nha e</t>
  </si>
  <si>
    <t>che tên sp giúp e c nha</t>
  </si>
  <si>
    <t>che tên sp giúp e nhé c</t>
  </si>
  <si>
    <t>che tên sp giúp em luôn ạ</t>
  </si>
  <si>
    <t>Che uống nước kém chất lượng quá sộp oi</t>
  </si>
  <si>
    <t>Check dùm e giao lại đôi dép cho e chưa ạ</t>
  </si>
  <si>
    <t>Check Đúng chiều cao của nệm giùm, ko giao sai kích thước giúp d</t>
  </si>
  <si>
    <t>Check lại mới thấy ngực 57</t>
  </si>
  <si>
    <t>Chén 1 k lấy 20 cái ,0908928424</t>
  </si>
  <si>
    <t>Chén ăn cơm chị book trên live 6 cái mà đây có 1 cái, nếu có 10 cái thì lấy chị 10 cái</t>
  </si>
  <si>
    <t>Chén Mỹ o ai lấy để Em</t>
  </si>
  <si>
    <t>cheo đầu dê bán thịt chó bán hàng quá kém chất lượng khách hàng phản hồi thì ko có trách nhiệm nc là tảy tray shop này nhé</t>
  </si>
  <si>
    <t>Chế còn kích trắng lấy e 2hu.</t>
  </si>
  <si>
    <t>Chê dép 1tr mà đóng gói sơ sài nha shop</t>
  </si>
  <si>
    <t>Chế đọ bảo hành s ạ. Và hình thức bảo hành như napf a</t>
  </si>
  <si>
    <t>chế độ bảo hành bao lâu em</t>
  </si>
  <si>
    <t>Chế độ bảo hành bao lâu hả shop</t>
  </si>
  <si>
    <t>Chế độ bảo hành bên anh đây. Nên em mua từ 28/01 thì đến 28/07 mà kể cả hết bảo hành , quy trình bảo hành thế nào anh nói với bọn em hợp lý, là OK mà anh</t>
  </si>
  <si>
    <t>Chế độ bảo hành, và cửa hàng và hình thức bảo hành ah</t>
  </si>
  <si>
    <t>Chế độ đổi trả ntn b</t>
  </si>
  <si>
    <t>Chế độ đổi trả ntn e</t>
  </si>
  <si>
    <t>Chế độ đổi trả ntn nè</t>
  </si>
  <si>
    <t>Chế độ đổi trả ntn nhit?</t>
  </si>
  <si>
    <t>Chế độ đổi trả ntn shop?</t>
  </si>
  <si>
    <t>Chế độ đổi trả ntn?</t>
  </si>
  <si>
    <t>Chế độ hẹn giờ sử dụng khi nào vậy</t>
  </si>
  <si>
    <t>Chế độ kiểm hàng đổi trả ntn ạ?</t>
  </si>
  <si>
    <t>Chế độ trả góp ra sao v shop</t>
  </si>
  <si>
    <t>Chế độ xem hàng và đổi trả ntn vậy shop</t>
  </si>
  <si>
    <t>Chế lấy cho e 2 hợp cà phê nhật kim anh</t>
  </si>
  <si>
    <t>Chế ơi, bạn bên giao hàng tìm thấy rồi, hôm nay bạn giao lại cho em 😄</t>
  </si>
  <si>
    <t>Chê: od ngày 1/2, 7/2 mới giao hàng. Trong HN mà tính phí ship 40k, đóng gói xấu xí, váy nhàu nát.</t>
  </si>
  <si>
    <t>Chị  chọn phương thức hoàn tiền ntn đây em hướng dẫn chị</t>
  </si>
  <si>
    <t>Chị  có mẫu này Hog</t>
  </si>
  <si>
    <t>Chị  giao lộn  màu  cho em r</t>
  </si>
  <si>
    <t>Chị  lấy  gói 220k</t>
  </si>
  <si>
    <t>Chị  xem lại  nắp  nồi  chị  mới  chốt</t>
  </si>
  <si>
    <t>Chị 1 áo 36 b màu gì cũng được</t>
  </si>
  <si>
    <t>chị 1 áo đen 1 trắng nhé đươcn thử hàng ko em</t>
  </si>
  <si>
    <t>Chị 1 cặp dầu gội tóc dầu nhé</t>
  </si>
  <si>
    <t>Chi 1 chiếc màu đen , 1chiếc màu phấn sai 38</t>
  </si>
  <si>
    <t>Chị 1 đôi nhé!</t>
  </si>
  <si>
    <t>Chi 1 kg miến  23 gửi luôn cho chi nha</t>
  </si>
  <si>
    <t>Chị 1 mũ</t>
  </si>
  <si>
    <t>chị 1 set nhea</t>
  </si>
  <si>
    <t>Chị 1 sét thịt hộp có chưa e ơi</t>
  </si>
  <si>
    <t>Chị 1kg ăn thử nha😍</t>
  </si>
  <si>
    <t>chi 2 áo có giảm giá không</t>
  </si>
  <si>
    <t>Chị 2 bộ bàn ghế/0834997929</t>
  </si>
  <si>
    <t>chị 2 bộ bàn ghế/0834997930</t>
  </si>
  <si>
    <t>chị 2 sơ mi trs2sng cỡ M</t>
  </si>
  <si>
    <t>Chị 2 ủ tóc thấy kp e</t>
  </si>
  <si>
    <t>Chị 2 xước tóc nữa nha</t>
  </si>
  <si>
    <t>Chị 2cai nhà thờ chông văn 10 thấm lò bún ĐT 0971049074</t>
  </si>
  <si>
    <t>Chị 3 áo</t>
  </si>
  <si>
    <t>Chị 3 cái nón nhé ( 0385440566)</t>
  </si>
  <si>
    <t>Chị 3 mũ màu xám em ơi</t>
  </si>
  <si>
    <t>chị 4 bộ bốn màu nhé sai m 50ky nha sop</t>
  </si>
  <si>
    <t>Chị 50 cái</t>
  </si>
  <si>
    <t>Chị 50 cân 0966759578 gửi về công ty day da Hải Tân Hải Hậu Nam Định nơi chị làm việc cho dễ nhận nhé</t>
  </si>
  <si>
    <t>Chị 53kg 1m56 nhé</t>
  </si>
  <si>
    <t>Chị 55 kg</t>
  </si>
  <si>
    <t>Chị 55 kí nha</t>
  </si>
  <si>
    <t>Chị 55kg ạ</t>
  </si>
  <si>
    <t>Chỉ 56 ký lấy chỉ 3 màu tối đi e số nhà 301 ấp Bình lục xã Tân bính huyện Vĩnh cựu tỉnh Đông nại ngộ thì kìm loan 0799735146</t>
  </si>
  <si>
    <t>Chị 57k chị mua 2 cái 1 màu tím 1 màu lông chuột trước khi nhận hàng có được thử rồi mới thanh toán k em</t>
  </si>
  <si>
    <t>Chị 60kg.cao 1m52</t>
  </si>
  <si>
    <t>Chị 60ki mặt vừa ko quần có co giản ko e</t>
  </si>
  <si>
    <t>Chị 63.kg chị kg lấy màu đỏ và xanh nghe e</t>
  </si>
  <si>
    <t>Chị 76k cao 1m58</t>
  </si>
  <si>
    <t>Chỉ 900K/ 2 Đèn 6PHA 2000W, + miễn ship</t>
  </si>
  <si>
    <t>Chỉ anh cách lắp đặt luôn nge em</t>
  </si>
  <si>
    <t>Chị áo tím size XL đổi sang màu XANH LƠ!</t>
  </si>
  <si>
    <t>Chị ăn xem gạo có ngon ko đã với đóng gói cẩu thả quá</t>
  </si>
  <si>
    <t>chị bán mà làm thái độ như vậy</t>
  </si>
  <si>
    <t>Chị báo mai giao lại giúp e dc k ạ</t>
  </si>
  <si>
    <t>Chị bảo mật thông tin giúp e với nhen chị</t>
  </si>
  <si>
    <t>Chi bảo mật thông tin gjup e nha</t>
  </si>
  <si>
    <t>chị bên chị có ban dau gọi trị rụng tóc hk chị</t>
  </si>
  <si>
    <t>Chị bên mình có retinol 0.5 ko ạ</t>
  </si>
  <si>
    <t>chị bên vox an ninh</t>
  </si>
  <si>
    <t>Chị bị trào ngươc ợ chua ợ hơi uống cây lưởi hổ ngày mấy lần vậy em</t>
  </si>
  <si>
    <t>Chi biết ngày hết hạn sử dụng nhé</t>
  </si>
  <si>
    <t>Chị bỏ vào bao bì cũ</t>
  </si>
  <si>
    <t>Chị bọc kĩ giúp e nhé tại e ship về công ty á</t>
  </si>
  <si>
    <t>Chị book grab dùm em nha</t>
  </si>
  <si>
    <t>Chị bốn bộ nhé em 0876960256</t>
  </si>
  <si>
    <t>Chỉ cách dử dụng, bôi những chổ nào, ngày mấy lần</t>
  </si>
  <si>
    <t>chỉ cách làm đi</t>
  </si>
  <si>
    <t>chỉ cách làm tại nhà đựoc ko</t>
  </si>
  <si>
    <t>Chỉ cách lắp đặt luôn nha shop ơi</t>
  </si>
  <si>
    <t>Chỉ cách lắp đặt với</t>
  </si>
  <si>
    <t>Chỉ cách sử dụng e oi</t>
  </si>
  <si>
    <t>Chỉ cách sử dụng kem và thuốc</t>
  </si>
  <si>
    <t>Chỉ cách sử dụng luôn   e nha</t>
  </si>
  <si>
    <t>chỉ cách sử dụng luôn shop</t>
  </si>
  <si>
    <t>Chỉ cách sử dụng nào dễ thấp thu ak</t>
  </si>
  <si>
    <t>Chỉ cách sử dụng nha chị</t>
  </si>
  <si>
    <t>Chị cách sử dụng sao?</t>
  </si>
  <si>
    <t>Chi cam on e, còn cái ống e tặng chị là sử dụng lúc nào hả e?</t>
  </si>
  <si>
    <t>Chị cảm ơn e nha chị đổi bông tai rồi , bên e xử lý đổi trả nhanh quá tuyệt vời</t>
  </si>
  <si>
    <t>Chị cảm ơn em nhiều chị muốn sau này chị là khách hàng thân quen nhé</t>
  </si>
  <si>
    <t>Chị cảm ơn em nhiều lắm chị sẽ contact cùng em sau</t>
  </si>
  <si>
    <t>Chị cảm ơn em nhiều. Chị đóng gói cẩn thận như cũ, em yên tâm nhé</t>
  </si>
  <si>
    <t>Chị cảm ơn shop nhiệt tình</t>
  </si>
  <si>
    <t>Chị cảm ơn shop nhiệt tình trả lời</t>
  </si>
  <si>
    <t>Chị cao 1,58m, nặng 57kg thì lấy size gì?</t>
  </si>
  <si>
    <t>Chị cao 153cm nặng 48 kg. V1.88 v2 89. V3. 88. Nhân dịp giáng sinh khuyến mãi cho khách nhe e</t>
  </si>
  <si>
    <t>Chị cao 1m56, 52 kg, thích fom rộng như người mẫu mặc</t>
  </si>
  <si>
    <t>Chị cao 1m61 cân nặng 55kg nha em</t>
  </si>
  <si>
    <t>Chị cao mét 56 cân nặng 65 kg rồi em muốn lấy size nào đó lấy miễn sao vừa là được lần sau cũng mua nữa thử không vừa là trả lại</t>
  </si>
  <si>
    <t>Chỉ cần Đồng hồ nam dây sạc pin và dây đồng hồ cái khác ko cần lấy</t>
  </si>
  <si>
    <t>Chị chán giao hàng nhanh lắm rồi</t>
  </si>
  <si>
    <t>Chị che tên sản phẩm cho e với nhé</t>
  </si>
  <si>
    <t>Chị che tên sản phẩm dùm e nhe</t>
  </si>
  <si>
    <t>chị che tên sp giúp e nhé</t>
  </si>
  <si>
    <t>Chị che tên sp giúp e với ạ</t>
  </si>
  <si>
    <t>Chị che tên sp giúp e với nhé</t>
  </si>
  <si>
    <t>Chị che tên sp hộ em nhá</t>
  </si>
  <si>
    <t>Chị chị cách sử dụng</t>
  </si>
  <si>
    <t>Chị chỉ cần chất lượng
  Mà có chắc là hết nám hoặc tàng nhang k</t>
  </si>
  <si>
    <t>chị chị cho xin số điện thoại để em điện qua em đặt hàng em không có nhắn tin qua chữ được chị thông cảm chị cho em biết số điện thoại trong Facebook để em hàng thuốc khớp canxi kẹo ng</t>
  </si>
  <si>
    <t>Chi chi e cách sử dụng dc Ko ah ?</t>
  </si>
  <si>
    <t>Chị chỉ e cách sử dụng giảm cân Slim Z1000 đi ạ</t>
  </si>
  <si>
    <t>Chị chỉ e cách sử dụng nhe</t>
  </si>
  <si>
    <t>Chị chỉ em cách rửa vàng đồng đi chị</t>
  </si>
  <si>
    <t>Chị chỉ em cách vệ sinh bảo quản luôn nha chị</t>
  </si>
  <si>
    <t>Chi chi láy tô nơ gao sua rauw mat thoi</t>
  </si>
  <si>
    <t>Chi chị thành phần nha coi có mầm đậu nành k? Vì chị cũng đã từng uống NMN của Hàn quốc nhưng co mầm đậu nành nên chị ngừng uống</t>
  </si>
  <si>
    <t>Chỉ cho chị cách sử dụng sản phẩm</t>
  </si>
  <si>
    <t>Chị cho địa chỉ nơi làm việc mà, có giao nhầm địa chỉ ko</t>
  </si>
  <si>
    <t>Chị cho e 1 cái đen có hoa văn nha chị</t>
  </si>
  <si>
    <t>Chị cho e hỏi nếu đơn hàng ko hoàn về thì chi có hoàn tiền cho e ko</t>
  </si>
  <si>
    <t>Chị cho e vị trí</t>
  </si>
  <si>
    <t>Chị cho e xem bao bì mới  với</t>
  </si>
  <si>
    <t>Chị cho e xem túi được k ạ</t>
  </si>
  <si>
    <t>Chị cho em hỏi bánh tráng bao nhiêu một set ạ</t>
  </si>
  <si>
    <t>chị cho em hỏi bánh tráng bơ bên mình ở mỹ giá như nào ạ</t>
  </si>
  <si>
    <t>chị cho em hỏi bên mình có loại bánh kem đơn giản nào 100k kh ạ</t>
  </si>
  <si>
    <t>Chị cho em hỏi bên mình có mẫu bánh kem nào giá 100k có sẵn ko ạ</t>
  </si>
  <si>
    <t>Chị cho em hỏi cà phê giảm cân này uống nhiều có sao ko chị</t>
  </si>
  <si>
    <t>Chị cho em hỏi cà phê phố một hộp bao nhiêu ạ</t>
  </si>
  <si>
    <t>Chị cho em hỏi cao ông nghệ là kem hay mặt nạ vậy</t>
  </si>
  <si>
    <t>chị cho em hỏi chị có bán mặt nạ lép 48 bóng đèn không chị</t>
  </si>
  <si>
    <t>Chị cho em hỏi đây có phải đơn hàng chị gửi cho em k.kẹo ngậm ho.</t>
  </si>
  <si>
    <t>Chị cho em hỏi em nhận được giấm táo rồi nhưng thường em thấy người ta nói giấm táo nó rống cục kẹo nó rẻo rẻo còn bên mình dạng như thuốc tây uống này có bị ảnh hưởng gì ko ạ</t>
  </si>
  <si>
    <t>Chị cho em hỏi hữu kem dưỡng mình dùng ngoài vùng kín hay ở trong vùng kín luôn chị</t>
  </si>
  <si>
    <t>Chị cho em hỏi kem dưỡng đó bao nhiêu vậy</t>
  </si>
  <si>
    <t>Chị cho em hỏi kẹo tăng vòng 1này nhiêu tiền vậy chị</t>
  </si>
  <si>
    <t>Chị cho em hỏi là em dùng thêm kem dưỡng của em nữa đuoc ko</t>
  </si>
  <si>
    <t>Chị cho em hỏi là nếu bánh tráng phơi sương mà chị gửi là mất 7 ngày vậy tới nơi có còn dùng kịp ko ạ?</t>
  </si>
  <si>
    <t>Chị cho em hỏi mặt nạ đó sử dụng sao</t>
  </si>
  <si>
    <t>Chị cho em hỏi mặt nạ giá sĩ chị bán sao vậy chị</t>
  </si>
  <si>
    <t>Chị cho em hỏi mình ăn kẹo mầm này sao ngực của em nó cung qua vậy có sao không vậy</t>
  </si>
  <si>
    <t>Chị cho em hỏi muốn order bánh tráng ở Mỹ bằng cách nào ạ</t>
  </si>
  <si>
    <t>Chị cho em hỏi nhà bé nhà em uống nước dừa được không ạ</t>
  </si>
  <si>
    <t>Chị cho em hỏi sút sít bữa đó là kẹo hả sao ngọt không biết ăn sao</t>
  </si>
  <si>
    <t>Chị cho em hỏi tiểu đường có uống nước mía có được không chị, và có uống nước dừa có được không chị</t>
  </si>
  <si>
    <t>Chị cho em hỏi Trà túi lọc hay là  phải nấu lên hả chị</t>
  </si>
  <si>
    <t>Chị cho em hướng dẫn sử dụng bộ sản phẩm này nha chị</t>
  </si>
  <si>
    <t>Chị cho em keep đơn lấy thêm được hem ạa</t>
  </si>
  <si>
    <t>chị cho em team max vaf đóng gói cẩn thận giúp em vì em mua làm quà gửi nước ngoài</t>
  </si>
  <si>
    <t>chị cho em xem chất vải</t>
  </si>
  <si>
    <t>Chị cho em xem mẫu giày cao gót được không ạ</t>
  </si>
  <si>
    <t>Chỉ cho m cách làm xôi nhé,m mua rồi</t>
  </si>
  <si>
    <t>Chị chọn cho em màu 3 mẫu trên</t>
  </si>
  <si>
    <t>Chị chọn lấy nồi lẩu</t>
  </si>
  <si>
    <t>Chị chọn mẫu đi rồi nhắn e đổi cho. Đổi trong vòng 5 ngày nha chị</t>
  </si>
  <si>
    <t>Chị chọn size đúng giúp e mắc công đổi trả</t>
  </si>
  <si>
    <t>Chị chốt 1 đôi giày lười nam z 40 nữa đó</t>
  </si>
  <si>
    <t>Chị chốt 1 đôu dép xỏ ngón và 1 kcn</t>
  </si>
  <si>
    <t>Chị chốt 1 nhẩn vip 450k nhé</t>
  </si>
  <si>
    <t>Chi chốt 1 nồi ‘ nướng 350 chi Ck em  120 nữa đơn trước 250+ 120=370 cả ship ‘ e gửi chị nồi cho chị nha</t>
  </si>
  <si>
    <t>Chị chốt 1b nồi nhé</t>
  </si>
  <si>
    <t>Chị chốt 2 hộp sữa hạt nhân viên em chốt 2 hộp sữa đặc 😂😂😂</t>
  </si>
  <si>
    <t>Chị chốt ba Ký xúc xích cho em chưa vậy￼</t>
  </si>
  <si>
    <t>Chị chốt bộ xây m80k</t>
  </si>
  <si>
    <t>Chị chốt cái chảo vuong trả tiền rồi hàng khg đến, bảo đền cho chị cái khác khg thấy là sao shop ơi</t>
  </si>
  <si>
    <t>Chị chốt cái đĩa hoa hướng dương to</t>
  </si>
  <si>
    <t>Chị chốt đoi dép hoa size 38.</t>
  </si>
  <si>
    <t>Chị chốt đơn cho em thêm sạc dự phòng + các mã trưa nay ạ</t>
  </si>
  <si>
    <t>Chị chốt French live  mấy làm sữa hạt  390 k  rồi  và đã   Ck  cốc   100 k</t>
  </si>
  <si>
    <t>Chị chốt hoa nhí về nhà xài</t>
  </si>
  <si>
    <t>Chị chốt Hồng xác pháo 270k</t>
  </si>
  <si>
    <t>Chị chốt mẫu hoa văn này nè</t>
  </si>
  <si>
    <t>Chị chốt nhẫn nữ hoàng 150k</t>
  </si>
  <si>
    <t>Chi chốt nồi hông xôi</t>
  </si>
  <si>
    <t>Chị chốt nước hồng sâm 6 tuổi nữa</t>
  </si>
  <si>
    <t>chị chốt sữa hạt đc k em</t>
  </si>
  <si>
    <t>Chị chốt tổng combo 470k gồm: 1 kem face + 1 serum</t>
  </si>
  <si>
    <t>Chị chốt váy hoa Hồng đỏ</t>
  </si>
  <si>
    <t>Chị chờ mãi chưa thấy gửi đổi size áo cho chị em oi</t>
  </si>
  <si>
    <t>Chị chờ mãi chưa thấy shipper đến đổi hàng cho chị</t>
  </si>
  <si>
    <t>chị chụp lại cho e xem còn tem thể bảo hành với năm sx được ko ạ</t>
  </si>
  <si>
    <t>Chị chuyển khoản 2 quần nữa nhé</t>
  </si>
  <si>
    <t>chị chuyển khoản cho em ngay</t>
  </si>
  <si>
    <t>chị chuyển khoản rồi đi ngủ luôn</t>
  </si>
  <si>
    <t>Chị chuyển khoản trc ah ?</t>
  </si>
  <si>
    <t>Chị chưa bao h mua shop nào mà ship từ đầu tuần đến h chưa nhận dc</t>
  </si>
  <si>
    <t>Chị chưa chốt nhé, đang băn khoăn về size vì ko muốn đổi trả phức tạp</t>
  </si>
  <si>
    <t>Chị chưa có nhu cầu cảm ơn em</t>
  </si>
  <si>
    <t>Chị chưa gửi đổi tên người nhận là lâm huy hộ em ạ</t>
  </si>
  <si>
    <t>Chi chưa nhận được em oi</t>
  </si>
  <si>
    <t>chị chưa nhận được hàng em..em kiểm tra giúp chị nha</t>
  </si>
  <si>
    <t>chị chưa nhận được hoá đơn VAT</t>
  </si>
  <si>
    <t>chị ck cọc cho em bn em oi</t>
  </si>
  <si>
    <t>Chị ck cọc rồi nhé, em đi đơn luôn cho chị</t>
  </si>
  <si>
    <t>chị ck khi nào hàng về chị ghé lấy nhe</t>
  </si>
  <si>
    <t>Chi ck roi em kt ne!</t>
  </si>
  <si>
    <t>Chị ck rồi bên em chưa trừ phí ship cho chị e</t>
  </si>
  <si>
    <t>Chị ck rồi e chưa trừ cọc 100k nên vẫn tính vô</t>
  </si>
  <si>
    <t>Chị ck rồi em chưa trừ ra à</t>
  </si>
  <si>
    <t>Chị ck rồi mà sao bên em chưa trừ phí ship cho chị vậy, làm ăn chán thế</t>
  </si>
  <si>
    <t>Chị ck rồi mà sao bên em chưa trừ vậy</t>
  </si>
  <si>
    <t>Chị ck rồi mà sao bill chưa trừ vậy em</t>
  </si>
  <si>
    <t>chi ck thêm rồi nha</t>
  </si>
  <si>
    <t>Chị ck xong hết rồi tranh thủ gửi sớm chị nhé</t>
  </si>
  <si>
    <t>Chị cmt quá trời ko thấy trả lời Á e</t>
  </si>
  <si>
    <t>Chị có bán cá hộp không</t>
  </si>
  <si>
    <t>chị có bán chà gót bằng sắt với mặt nạ tay chân hong ạ</t>
  </si>
  <si>
    <t>chị có bán trên shopee không ạ</t>
  </si>
  <si>
    <t>Chị có chống nắng body</t>
  </si>
  <si>
    <t>Chị có chốt 1 đôi giày sục cao 5 phân size 38 màu trắng gởi về địa chỉ cũ khỏi goi điện nhé</t>
  </si>
  <si>
    <t>Chị có chốt đc cái hoạ tiết ko e cho chị hủy nhé</t>
  </si>
  <si>
    <t>Chi có chốt nồi 550 k với 1 cái nồi màu đỏ nữa mà em</t>
  </si>
  <si>
    <t>Chị có clip hướng dẫn sử dụng cái máy  bỏ sáp zô nấu sao HK chị</t>
  </si>
  <si>
    <t>Chị có collagen nước không ạ</t>
  </si>
  <si>
    <t>Chị có dầu gội đầu garden k ak</t>
  </si>
  <si>
    <t>Chị có đặc hai cái mà bên em giao nhầm một cái chị trả lại em nói giao thêm cho chị màu đem trắng đó mà sao lâu ko thấy</t>
  </si>
  <si>
    <t>Chi có đặt rồi mà rổi chi chưa nhận đuoc</t>
  </si>
  <si>
    <t>Chị có đế son môi chưa</t>
  </si>
  <si>
    <t>Chị có đơn hàng hai chân váy ko biết shop có giao c chưa em hi?</t>
  </si>
  <si>
    <t>Chỉ có giá 100.000 mấy chị nệm bông đá trà hộp trà chính giữa và cái hột đá li ti li ti ở xung quanh này rất là đẹp luôn nha kèm theo số điện thoại em biển luôn tiền gốc cho mình mở hàng cho 20 triệu đầu tiên nha Cái này không ngứa mang được thường xuyên và cho kiểm tra hàng thoải mái nha Đây có 100.000đ thôi em bỏ hàng lấy lộc nha một đôi bông Mà chị có giá 100.000đ mấy chị nè Bông đá trà hộp trà chính giữa và cái hột đá li ti</t>
  </si>
  <si>
    <t>Chị có giày sục nâu size 38 chưa Như</t>
  </si>
  <si>
    <t>Chị có giấy chứng nhận an toàn k ạ</t>
  </si>
  <si>
    <t>chị có gói ủ tóc ko</t>
  </si>
  <si>
    <t>Chỉ có hàng quá kém chất lượng nên mới k nhận, thôi chứ k bh bom của ai</t>
  </si>
  <si>
    <t>Chị có hướng dẫn sử dụng  như thê nào v chi</t>
  </si>
  <si>
    <t>Chị có kèm retinol q10 đó e</t>
  </si>
  <si>
    <t>chị có lấy Cho e xúc xích ko chị</t>
  </si>
  <si>
    <t>Chị có lấy cho em 3 bịch tã dán không</t>
  </si>
  <si>
    <t>Chị có lấy nhưng chị thay đổi số lượng c lấy 1 lọ thôi nhé</t>
  </si>
  <si>
    <t>Chi co mau nay het roi</t>
  </si>
  <si>
    <t>Chỉ có mẫu này thôi hả b</t>
  </si>
  <si>
    <t>Chi co mua ben e vong xoan gia trong giây 1290k còn mơi ton minh trao đổi mất bao nhiêu</t>
  </si>
  <si>
    <t>Chị có ốp lưng iPhone sáu bờ lút không vậy chị</t>
  </si>
  <si>
    <t>Chi có ở Hàn Quốc tìm gium e chai dầu gội dầu xả này với chi. Oi</t>
  </si>
  <si>
    <t>chị có quen đơn vị nào cung cấp thịt hộp này ko</t>
  </si>
  <si>
    <t>Chị có retinol rùi</t>
  </si>
  <si>
    <t>Chị có sạc dự Phòng ko chị ko nghe</t>
  </si>
  <si>
    <t>Chị có sữa dưỡng thể rồi em</t>
  </si>
  <si>
    <t>chị có thể che tên sản phẩm khi gửi hàng đc k ạ</t>
  </si>
  <si>
    <t>chị có thể hướng dẫn cách sử dụng chứ</t>
  </si>
  <si>
    <t>Chị có thịt hộp không</t>
  </si>
  <si>
    <t>Chị có thuốc uống trị tóc bạc ko ạ</t>
  </si>
  <si>
    <t>chi co tra ao hồng om mà chi ck roi e chua tru nha</t>
  </si>
  <si>
    <t>Chị có tuổi rồi vẫn phải đi làm vất vả lắm chị mua hộ mà giờ em gửi kẹp kém chất lượng khách xem hỏng giờ chị phải chịu cái này tuỳ em  nếu bớt cho chị thì em chuyển tiền vào Sđt 0877240322</t>
  </si>
  <si>
    <t>chị có ủ tóc chưa</t>
  </si>
  <si>
    <t>Chị có vải chất đanh dày vừa ko ạ?</t>
  </si>
  <si>
    <t>Chị có vải lụa ko chị hoa văn thì đẹp mà tam ý thì em ko thích</t>
  </si>
  <si>
    <t>Chị có vitamin C không</t>
  </si>
  <si>
    <t>Chị có vitamin cho bé hàng của thái</t>
  </si>
  <si>
    <t>Chị còn mẫu nào tựa v ko ah</t>
  </si>
  <si>
    <t>Chị còn mẫu nào tương tự này không ạ?</t>
  </si>
  <si>
    <t>Chị còn muốn mua một số đồ dùng nữa để chị lựa thêm rùi lấy sau nha</t>
  </si>
  <si>
    <t>Chị công việc đi nhiều lắm sợ lúc giao hàng nhanh tới không lấy được thôi</t>
  </si>
  <si>
    <t>Chị cỡ vừa. 145b tổ 13 mậu lương kiến hưng Hà Đông Hà Nội 0876219906</t>
  </si>
  <si>
    <t>chị của chị vừa rồi có mua mà sao đít hộp kem kg có in thương hiệu hay ngày sx gì vậy e</t>
  </si>
  <si>
    <t>Chị cũng lấy ba lô nha</t>
  </si>
  <si>
    <t>Chị cũng mua nhiều toàn ben đó gửi nhanh gọn để người mua còn có thời gian đổi trả hàng nữa chứ</t>
  </si>
  <si>
    <t>Chị cung muon mua kem nhung do kem có mùi thơm chị kg ngửi dc .Chi bi dị ứng mui thơm ví dụ như nuoc hoa do</t>
  </si>
  <si>
    <t>chi da nhan hang roi</t>
  </si>
  <si>
    <t>Chị dặt caffe 90 ngay có giảm ko em</t>
  </si>
  <si>
    <t>Chị dung dầu gội này hiệu quả lắm e, chi thấy tóc chị dài mượt và đen, chị thích lắm</t>
  </si>
  <si>
    <t>chị dùng đá khô bảo quản sữa lạnh khi đi ra ngoài. Vậy có máy nào hâm sữa nhanh ko em vì máy em gửi chị thấy làm nóng từ nhiệt độ thường lên 40 độ trong 20p lận</t>
  </si>
  <si>
    <t>Chị dùng ngày mấy lần</t>
  </si>
  <si>
    <t>Chi dung nhieu roi nay co giảm giá chi mua thêm</t>
  </si>
  <si>
    <t>Chị đã báo em ngay hôm đâu.em gửi phát nhanh bên đấy nó giao hàng nhiệt tình hơn</t>
  </si>
  <si>
    <t>chị đa biết cách rửa ruột chưa&gt;</t>
  </si>
  <si>
    <t>Chị đã biết cách rửa ruột để giảm cân chưa nhỉ?</t>
  </si>
  <si>
    <t>Chị đã chuyển khoản cho em rồi đi đơn chưa em</t>
  </si>
  <si>
    <t>Chị đã chuyển khoản cọc 100k mà sao bên e chưa trừ cho c vậy</t>
  </si>
  <si>
    <t>Chị đã chuyển khoản cọc 100k rồi nhưng vẫn chưa được cập nhật vào đơn hàng. Mong shop hỗ trợ em kiểm tra lại ạ.</t>
  </si>
  <si>
    <t>Chị đã ck
Nhớ đóng gói cẩn thận đừng để móp nhé</t>
  </si>
  <si>
    <t>Chị đã cọc, và cho chị xã con nồi 330 lấy nồi 380 luộc gà</t>
  </si>
  <si>
    <t>Chị đã đặt hàng và cung cấp đầy đủ thông tin số điện thoại và địa chỉ rồi (khách cũ). Em không cần gọi điện xác nhận, cứ giao hàng theo địa chỉ chị đã cung cấp nhé.</t>
  </si>
  <si>
    <t>Chị đã lấy rồi nhé ..chị ko lấy nữa nha</t>
  </si>
  <si>
    <t>Chị đã mua 1 cái rồi nay cho chị 1 áo sáng màu cho xem bảng màu cái</t>
  </si>
  <si>
    <t>Chị đã mua 2 áo ở shop rất thích.Nay shop cho chị 1 áo màu và mẫu như hình bên dưới.Vòng ngực 120 cm</t>
  </si>
  <si>
    <t>Chị đã mua 2 cái rồi lấy cho chị 2xl nhé</t>
  </si>
  <si>
    <t>chị đã mua bên Em một bộ màu xanh rêu rồi mặc vừa đẹp giờ chị mua thêm bộ nữa xip cho chị địa chỉ về thôn Ngọc động xã tiền Phong huyện thường Tín Hà Nội đt 0346202074</t>
  </si>
  <si>
    <t>chị đã mua cửa hàng e rồi nhưng chi mang đi cho chị chưa ăn hôm nay giá như thế chị lấy 10 kg</t>
  </si>
  <si>
    <t>Chị đã mua đi cũ rồi mà vẫn rất thích nên lại đặt mua lại em. Lấy hàng về size 38 giao cho chị 2 đôi nhé</t>
  </si>
  <si>
    <t>Chị đã mua hàng bên em rồi gởi cho chị nha chị cảm ơn</t>
  </si>
  <si>
    <t>Chị đã mua hàng bên em rồi...em chọn hàng ngon cho chị nha. Gởi theo địa chỉ cũ cho chị nha. Báo giá tổng đơn hàng luôn nha em. Giao hàng ngon cho  chị nhé.</t>
  </si>
  <si>
    <t>chị đã mua hàng rồi  cho chị 4bộ bốn màu xanh đỏ vàng và nu  .chị 63kg .số đt  0988021417</t>
  </si>
  <si>
    <t>Chị đã mua nhiều lần nhà mình rồi có giảm giá k</t>
  </si>
  <si>
    <t>Chị đã mua quần mặc rất thích nay cho chị một quần màu đen nữa nhé chị cao 1m65 nặng 65 ký đc cty Hồng lương đường Nguyễn Hoành Từ p đại nài tp Hà tĩnh đt 0976343368</t>
  </si>
  <si>
    <t>Chị đã nhận áo nhưng em giao nhầm size.chị lấy m em giao size l</t>
  </si>
  <si>
    <t>Chị đã nhận đầm xanh rồi. Rất ưng bụng và thích. Hàng hiệu chính hãng ngay cả dây phơi đồ cũng có in tên thương hiệu. Hàng chất lượng nhưng giá như hạt dẻ. Đúng là may mắn. Cảm ơn T</t>
  </si>
  <si>
    <t>Chị đã nhận đc áo phao 2 mặt của em mặc đẹp lắm chị lại muốn mua 1 áo nam nặng 78 kí cao 1m 70 em có ko ạ</t>
  </si>
  <si>
    <t>Chị đã nhận được hàng cho chị hỏi chị thấu ghi bảo quản nhiệt độ thường 3 tháng, ngăn mát 6 tháng thế mình ko cần để ngăn đá hả em</t>
  </si>
  <si>
    <t>Chị đã nhận hai bộ áo dài đẹp ưng ý, chất liệu đẹp hoa văn rất bắt mắt! Sang trọng! Có thẩm mỹ cao! thank!</t>
  </si>
  <si>
    <t>Chị đã nhận hàng, nhưng có màu trắng tinh quá nên c muốn đổi lại màu khác</t>
  </si>
  <si>
    <t>Chi đac 2 am sieu tóc 200k 2 tuần Nai rồi em nt chj nói thứ 4 giao ma toigio chua thấy e giao chj</t>
  </si>
  <si>
    <t>chị đag muốn so sáh 2 mẫu</t>
  </si>
  <si>
    <t>Chị đang cần tìm chân váy bò giấy, nhà em có không Mai</t>
  </si>
  <si>
    <t>Chị đang có 1 đơn gửi về công ty Tokin đó em gửi chưa gộp đơn cho chị cũng đc 1 trong 2 địa chỉ trên công ty  Tokin hoặc Hố Nai BH ĐN đều đc</t>
  </si>
  <si>
    <t>Chị đang hỏi chất lượng đình dưỡng ý</t>
  </si>
  <si>
    <t>Chị đang mất ngủ trắng đêm, em gửi thuốc chất lượng nhé</t>
  </si>
  <si>
    <t>Chị đang muốn mua thêm kích rễ nhà Trung</t>
  </si>
  <si>
    <t>Chị đang tìm màu trắng</t>
  </si>
  <si>
    <t>Chị đặc 2 bộ ngố mà giao lộn hàng cho chị rồi có đổi lại dùm được kg em</t>
  </si>
  <si>
    <t>Chị đặc thử hàng đẹp mua nữa nè</t>
  </si>
  <si>
    <t>Chị đặt 2bức này lấy 2b 55x55, hoặc 77x77 lấy 2b kích thước đều nhau</t>
  </si>
  <si>
    <t>Chị đặt 3 bánh size 12 đủ vị nha. a24-02, block A chung cư Hoàng Anh Thanh Bình, d4, tân hưng, q7 - 0938599618</t>
  </si>
  <si>
    <t>Chị đặt 4 bôn</t>
  </si>
  <si>
    <t>Chị đặt 4 đôi chất lượng mà tốt chị mua nhiều nữa vì chị thường xuyên mặc đầm</t>
  </si>
  <si>
    <t>Chị đặt 5 mũ, tên hồ thị thắm thôn 4 xã Hồng thuỷ Huyện A lưới tỉnh thừa Thiên Huế số điện thoại của chị là 0395008174</t>
  </si>
  <si>
    <t>Chị đặt áo Sao không trả lời</t>
  </si>
  <si>
    <t>Chị đặt áo thôi em</t>
  </si>
  <si>
    <t>Chị đặt đơn sữa hạt chưa thấy gọi chốt đơn em</t>
  </si>
  <si>
    <t>Khiếu nại nhắc chốt đơn</t>
  </si>
  <si>
    <t>chị đặt giày kg biết shop có gởi chưa mà lâu quá rồi chưa nhận được. nếu chưa gởi thì xin hồi kg mua để tìm mua shop khác nhé</t>
  </si>
  <si>
    <t>Chị đặt hàng có sđt, địa chỉ có sẵn rồi, khách cũ em khỏi cần đt cho chị, cứ gởi hàng theo địa chỉ chị nhận.</t>
  </si>
  <si>
    <t>Chị đặt hàng mà ko thấy trả lời nhỉ</t>
  </si>
  <si>
    <t>Chị đặt hộ màu xấu quá họ không ưng trả hàng được không em</t>
  </si>
  <si>
    <t>Chị đặt lúc trước Tết em nói M6 giao vậy mà hơn 1 tháng mới giao lại giao sai, em hoàn tiền cho chị đi</t>
  </si>
  <si>
    <t>Chị đặt luôn mẫu trên sile 36 nhé. Em gộp đơn lại để chị gửi trước luôn 2triệu nhé</t>
  </si>
  <si>
    <t>Chị đặt ma ca cao mà chị chưa nhận được</t>
  </si>
  <si>
    <t>Chị đặt màu đẹp cho chị màu xấu thì chị không dùng</t>
  </si>
  <si>
    <t>Chị đặt máy nấu sữa hạt gọi chốt đơn mấy ngày nay vẫn chưa nhận được</t>
  </si>
  <si>
    <t>Chị đặt mấy cái rồi giảm giá đi</t>
  </si>
  <si>
    <t>Chị đặt rõ thế này giao nhầm size bây gio đổi size lại giao sai địa chỉ là sao</t>
  </si>
  <si>
    <t>Chị đặt S: 2 bộ, M 6 bộ, L 3 bộ, XL 5 bộ, XXL 3 bộ. Chọn ki hàng đảm bảo không lỗi trước khi gửi  không phải đổi trả phức tạp em nhé</t>
  </si>
  <si>
    <t>Chị đặt sữa hạt can xi 3hop tới nay chưa gọi chốt đơn cho chị shop kiểm tra giúp chị với</t>
  </si>
  <si>
    <t>Chị đâu có chụp màn hình mà c nhớ đầu tiên là chị chốt đôi dép nhựa đen có trái tròn tròn ở trên quai và sau là c chốt đôi dép xỏ ngón cũng màu đen mà hiệu</t>
  </si>
  <si>
    <t>Chị đâu lấy kính cường lực đâu em</t>
  </si>
  <si>
    <t>Chị để em 2ky tâm lạnh màu lôn xôn đi chị em mua hoài hong được. Em mới gặp đc chị bán á</t>
  </si>
  <si>
    <t>Chị để em mua thêm được không</t>
  </si>
  <si>
    <t>Chị đi có việc . Nên chị hẹn shipper chủ nhật giao lại cho chị</t>
  </si>
  <si>
    <t>Chị đi làm không mang theo máy ko biết mai giao lại cho chị đi</t>
  </si>
  <si>
    <t>chị điện cho họ síp giao hàng của em chán thật họ bảo mai đi vắng thì hàng quay đầu em ý kiến thế nào chứ thái độ như này không muốn mua hàng nữa</t>
  </si>
  <si>
    <t>Chị Đoan ơi bộ nồi còn k ạ, e lấy 1 bộ nha</t>
  </si>
  <si>
    <t>Chị đóng bao bì mới thì cho chị địa chỉ cụ thể nhé.</t>
  </si>
  <si>
    <t>Chị đóng gói cẩn thận dùm e nha tại nta nhận xong gửi qua cam nên e so bể</t>
  </si>
  <si>
    <t>Chị đóng gói cẩn thận giúp em nhé</t>
  </si>
  <si>
    <t>Chị đóng gói cẩn thận luôn cho</t>
  </si>
  <si>
    <t>Chị đóng gói đẹp giúp em chị nha</t>
  </si>
  <si>
    <t>Chỉ đóng gói sơ sài mà bên vận chuyển họ vc sao mà hàng đổ tè le</t>
  </si>
  <si>
    <t>Chị đóng sản phẩm trọng lượng bao nhiêu chọn size ạ?</t>
  </si>
  <si>
    <t>Chị đổi đc và sdt</t>
  </si>
  <si>
    <t>chị đổi địa chỉ khác dum e</t>
  </si>
  <si>
    <t>Chị đổi địa chỉ lại dùm e dc ko</t>
  </si>
  <si>
    <t>Chị đổi địa chỉ rồi e, số điện thoại chị mất rồi</t>
  </si>
  <si>
    <t>Chị đổi địa chỉ thì chủ nhật phải giao cho chị chứ từ thứ 2 đến thứ 7 chị đi làm công ty k có ở nhà lấy</t>
  </si>
  <si>
    <t>chị đổi địa chỉ vs tên người nhận</t>
  </si>
  <si>
    <t>Chị đổi hàng nha, tìm mãi chưa thấy loại nào phù hợp</t>
  </si>
  <si>
    <t>Chi đổi kích thước lai rồi nha.1m2×2m</t>
  </si>
  <si>
    <t>Chị đổi lại không lấy cơm cháy khô gà nha</t>
  </si>
  <si>
    <t>Chị đổi lại lấy bếp với nồi gang đc ko</t>
  </si>
  <si>
    <t>Chị đổi lại màu 06</t>
  </si>
  <si>
    <t>Chị đổi lại màu nha ,cam sửa, rêu,sen,vàng</t>
  </si>
  <si>
    <t>Chị đổi lại màu trắng được ko em</t>
  </si>
  <si>
    <t>Chị đổi lấy size L,em nha</t>
  </si>
  <si>
    <t>Chị đổi màu đỏ mà</t>
  </si>
  <si>
    <t>Chị đổi nhà rồi nên giao sai địa chỉ chứ kg phải trả hàng nha</t>
  </si>
  <si>
    <t>Chị đổi sdt giúp e với ạ</t>
  </si>
  <si>
    <t>Chị đổi sđt này dùm e nha</t>
  </si>
  <si>
    <t>chị đổi sđt nha :0965589527</t>
  </si>
  <si>
    <t>chị đổi sđt zalo lại dùm e nha</t>
  </si>
  <si>
    <t>Chị đổi số điện thoại rồi</t>
  </si>
  <si>
    <t>Chị đổi tên người nhận là Kim Thuận nha shop</t>
  </si>
  <si>
    <t>Chị đổi tên người nhận là LÂM ĐÔNG NGỌC giupf e nhe</t>
  </si>
  <si>
    <t>Chị đổi tên người nhận là Trần Chi cho e nhóa</t>
  </si>
  <si>
    <t>Chị đổi tên người nhận thành võ thành công nhé</t>
  </si>
  <si>
    <t>Chị đổi ý rồi, lấy 10 hộp giá sỉ nhé</t>
  </si>
  <si>
    <t>Chị đợi e mai e báo kích cỡ nhé e hỏi ruột gối đã nhé</t>
  </si>
  <si>
    <t>Chị đợi mãi chưa thấy hàng đổi</t>
  </si>
  <si>
    <t>Chị đưa thơ giày dép người ta làm dan kẹo dan giày dép chớ gì em chị kg biết kg le chị bỏ</t>
  </si>
  <si>
    <t>Chị đừng để tên sản Phẩm giúp e nha</t>
  </si>
  <si>
    <t>Chị đừng để tên sp nha</t>
  </si>
  <si>
    <t>CHỉ e cách sử dụng ik</t>
  </si>
  <si>
    <t>Chỉ e cách sử dụng luôn nha chi</t>
  </si>
  <si>
    <t>Chỉ e cách vệ sinh giày cao gót đi ạ</t>
  </si>
  <si>
    <t>Chị e chưa nhận hàng dc</t>
  </si>
  <si>
    <t>Chi e lay ao k16 mau xanh ma chi giao lon ao mau tim chi</t>
  </si>
  <si>
    <t>chị em bán cả bên shoppee với tiktok</t>
  </si>
  <si>
    <t>Chị em bấm sai số điện thoại rồi nên chốt đơn miết không được chị xóa bên hệ thống dùm để em vô xác nhận đơn hàng rồi nhưng bị sai số điện thoại nhận hàng không được</t>
  </si>
  <si>
    <t>Chị em tìm thạch anh tóc do chị co hình không a</t>
  </si>
  <si>
    <t>Chi em xã cột tóc gấu dau</t>
  </si>
  <si>
    <t>Chị ê có kem dưỡng olay có không c</t>
  </si>
  <si>
    <t>Chị gần tết mua thuốc giảm cân có được khuyến mãi gì kg chị iu</t>
  </si>
  <si>
    <t>Chị ghi chú tên khách hàng là Bo Mập giúp em nha đừng để thông tin fb nhé chị tại em nhờ người làm chung nhận dùm</t>
  </si>
  <si>
    <t>Chị ghi đơn che tên sp giúp em nha</t>
  </si>
  <si>
    <t>Chị giải quyết dùm em với chứ em nói khách hỗ trợ 30k ship khách kh chịu.. Kêu bên shop giao thiếu hàng..</t>
  </si>
  <si>
    <t>chị giao hàng bên nào</t>
  </si>
  <si>
    <t>Chị giao hàng bên nào ạ</t>
  </si>
  <si>
    <t>Chị giao hàng bên nào ạ,</t>
  </si>
  <si>
    <t>Chị giao hàng bên nào v</t>
  </si>
  <si>
    <t>Chị giao hàng đừng để tên hàng là thc giảm cân nha</t>
  </si>
  <si>
    <t>Chi giao lại đc đó đc.ko.</t>
  </si>
  <si>
    <t>Chi giao lon địa chỉ ui</t>
  </si>
  <si>
    <t>Chi giao lon hang à</t>
  </si>
  <si>
    <t>Chị giao lộn 1 mẫu rồi</t>
  </si>
  <si>
    <t>Chị giao lộn địa chỉ cho e r</t>
  </si>
  <si>
    <t>Chị giao lộn địa chỉ r ạ</t>
  </si>
  <si>
    <t>Chị giao lộn hàng cho e r</t>
  </si>
  <si>
    <t>Chỉ giao lộn màu shop mới gọi đt bảo hẹn giờ nhan</t>
  </si>
  <si>
    <t>Chị giao lộn size cho em rồi</t>
  </si>
  <si>
    <t>Chị giao nhầm cho địa chỉ khác rùi</t>
  </si>
  <si>
    <t>chị giao nhầm địa chỉ rồi</t>
  </si>
  <si>
    <t>chị giao nhầm mẫu cho em</t>
  </si>
  <si>
    <t>Chį giao ơi đơn hàng em trưa nay nhận bị thiếu hàng</t>
  </si>
  <si>
    <t>Chị giao sai hàng ạ</t>
  </si>
  <si>
    <t>chị giao sai hàng cho em đấy</t>
  </si>
  <si>
    <t>Chị giúp e hỗ trợ đổi giúp e nga</t>
  </si>
  <si>
    <t>chị giúp em đổi tên người nhận là . Đào Sen giúp e ạ</t>
  </si>
  <si>
    <t>Chị gõ sai số đt</t>
  </si>
  <si>
    <t>chị gọi điện em bận em còn máy hút buuij cầm tay 620ko cho chị một cái và có lò vi sóng ko em chị muốn lấy gọi cho chị nhé</t>
  </si>
  <si>
    <t>Chị gói đừng để tên sp ạ</t>
  </si>
  <si>
    <t>Chị gọi ko thấy ai nghe máy, nhắn tin ko thấy ai trả lời</t>
  </si>
  <si>
    <t>Chị gom đơn em nha. Hôm qua có đơn chai dưỡng tóc nữa</t>
  </si>
  <si>
    <t>chỉ gội 1lần là tóc đen lại thật không ạ</t>
  </si>
  <si>
    <t>chị gởi nè e chốt nhe</t>
  </si>
  <si>
    <t>chi gui cho e xem dc k</t>
  </si>
  <si>
    <t>Chi gui hang ben nao</t>
  </si>
  <si>
    <t>Chi gui hang ben nao vay chi</t>
  </si>
  <si>
    <t>chi gui hang ben nao?</t>
  </si>
  <si>
    <t>Chi gui lai 2 ao, chi kiem tra ao mau xam thi ok, ao nau thi ko vua, nen ko lay nhe</t>
  </si>
  <si>
    <t>Chi gui thiếu hàng cua em rồi em gọi ko ai nghe máy hết gọi lai em nha 0977732264</t>
  </si>
  <si>
    <t>Chị gửi cho em là bao bì cũ hay là bao bì mới ạ</t>
  </si>
  <si>
    <t>Chị gửi clip túi bị lỗi nhưng xem ko trả lời em</t>
  </si>
  <si>
    <t>Chị gửi em xem cái áo xl</t>
  </si>
  <si>
    <t>chị gửi hàng bên nào ạ</t>
  </si>
  <si>
    <t>Chi gửi hàng bên nào ý</t>
  </si>
  <si>
    <t>chị gửi hàng đừng nói thông tin facebook của e nhé</t>
  </si>
  <si>
    <t>chị gửi hình cho em</t>
  </si>
  <si>
    <t>Chị gửi quần về cho em rồi nha....hoàn tiền cho chị...vì lỡ dịp con chị mặc pv rồi...chị đã mua quần ngoài chợ cho kịp á</t>
  </si>
  <si>
    <t>Chị gửi sớm hộ e đc k ạ😁</t>
  </si>
  <si>
    <t>Chị gửi tặng nên chị thay đổi tên người nhận và địa chỉ đc k nhỉ</t>
  </si>
  <si>
    <t>Chị gửi thiếu hàng cho e r</t>
  </si>
  <si>
    <t>Chị gửi tiền áo chốt mã 28-200k chiều nay em nhé</t>
  </si>
  <si>
    <t>Chị gửi vài mẫu combo 2 bộ 50k qua cho em xem đi chị</t>
  </si>
  <si>
    <t>chị gửi về công ty đc kh ạ</t>
  </si>
  <si>
    <t>Chị gửi về công ty đồ chơi mai phương- võng phan- tống trân - phù cừ ạ</t>
  </si>
  <si>
    <t>Chị gửi về công ty giúp em cũng đc ạ: Tòa nhà mobifone, số 5 ngõ 82 duytaan, dịch vọng hậu, cầu giấy nhé</t>
  </si>
  <si>
    <t>Chị gửi về công ty hai vi na nghu công nghiệp nam sách hải dương</t>
  </si>
  <si>
    <t>Chị gửi về công ty ven tu re đối diện cây xăng quý dương lai cách cẩm giang hải dương sđt 0333741518</t>
  </si>
  <si>
    <t>Chị gửi về địa chỉ công ty CP may xuất khẩu Hà phong an hòa đoan bái hiệp Hòa Bắc Giang sđt 0964229250</t>
  </si>
  <si>
    <t>Chị gửi về địa chỉ công ty yamaha,khu công nghiệp nội bài,quang tiến,ss,hà nội giúp em nhé</t>
  </si>
  <si>
    <t>chị gửi về địa chỉ này em đổi cho chị nhé ạ</t>
  </si>
  <si>
    <t>Chị gửi về thông tin này giúp em nha. Mình nhớ ghi chú, lấy áo đừng bị nhăn giúp em nha ạ</t>
  </si>
  <si>
    <t>Chị Hải 0986265058
  33 bis Phan Đình Phùng phường 17 quận Phú Nhuận Hồ Chí Minh</t>
  </si>
  <si>
    <t>Chị hay gửi hàng bên nào đó</t>
  </si>
  <si>
    <t>Chị Hoa nhà 5/4 Nadyne đô thị Park city Lê Trọng Tấn Hà đông 0965175152</t>
  </si>
  <si>
    <t>Chị hỏi ấm này dung tích bao nhiêu</t>
  </si>
  <si>
    <t>chị hỏi cá hồi, cách bảo quản và hạn sử dụng được bao lâu, nhưng câu trả lời không có thông tin đó,</t>
  </si>
  <si>
    <t>Chị hỏi cái kệ nặng bn kg cơ</t>
  </si>
  <si>
    <t>Chị hỏi cái kệ nặng bn? Ghi trên bao bì í</t>
  </si>
  <si>
    <t>Chị hỏi chảo chốt cho chị đi</t>
  </si>
  <si>
    <t>Chị hỏi có hoá đơn VAT ko xuất cho chị để làm ts</t>
  </si>
  <si>
    <t>Chị hỏi em đổi như thế nào chị có phải gửi vào trong đó ko em cũng ko trả lời</t>
  </si>
  <si>
    <t>Chị hỏi kem này hạn sử dụng bao lâu vậy</t>
  </si>
  <si>
    <t>Chị hỏi ko trả lời chị</t>
  </si>
  <si>
    <t>Chị hỏi là hình thức bảo hành như thế nào</t>
  </si>
  <si>
    <t>Chị hỏi mà đã chốt cho chị rồi lại chốt cho người khác vậy chị ko lấy nữa</t>
  </si>
  <si>
    <t>Chi hỏi mà ko trả lời gì hết vây em</t>
  </si>
  <si>
    <t>Chi hoi mua nhiều cái co giảm giá không</t>
  </si>
  <si>
    <t>Chị hỏi ngoài có xấu hơn hình kg</t>
  </si>
  <si>
    <t>Chị hỏi sao em không trả lời</t>
  </si>
  <si>
    <t>Chị hỏi từ tháng 1 nhưng thấy shop phản hồi, chị mua dfuocj rồi em nhé</t>
  </si>
  <si>
    <t>Chị hồi chiều sip gọi cho em mà em để quên máy ở nhà chị báo mai giao lại cho em nha</t>
  </si>
  <si>
    <t>Chị hôm qua chốt nồi cơm chị lấy màu xám em nhé.</t>
  </si>
  <si>
    <t>Chi hs sách đổi trả ntn ah</t>
  </si>
  <si>
    <t>Chị Huyền có canxi cho bé ko ạ</t>
  </si>
  <si>
    <t>Chị hướng dẫn cách lắp đặt luôn với ạ</t>
  </si>
  <si>
    <t>Chị hướng dẫn cho em cách sử dụng peel da được không ạ</t>
  </si>
  <si>
    <t>Chị hướng dẫn sử dụng dùm e ạ</t>
  </si>
  <si>
    <t>Chị in boc mà không có trả lời em</t>
  </si>
  <si>
    <t>Chị k lấy đôi giày cao gót 36.5</t>
  </si>
  <si>
    <t>Chi k lấy nữa e</t>
  </si>
  <si>
    <t>Chị k lấy nữa nhé vì cái vành nón nó nho</t>
  </si>
  <si>
    <t>Chi k lấy nữa sốp bán đắt quá chị mua sốp khác họ bán cho149k rồi</t>
  </si>
  <si>
    <t>Chị k lấy tím 430 nghe</t>
  </si>
  <si>
    <t>Chị k thích có chữ trước ngực</t>
  </si>
  <si>
    <t>Chị kg có lấy vàng nhé giao sai chị kg nhận đâu</t>
  </si>
  <si>
    <t>Chị kg có thời gian đổi trả mong e gửi đúng hàng hình là được e nhé</t>
  </si>
  <si>
    <t>Chỉ khác nhau về hình thức bảo hành thôi ạ</t>
  </si>
  <si>
    <t>Chị khách cũ
Gửi về địa chỉ cuc cho chị
Số 4 ngõ 2 phố nguyễn công chứ phường phúc la quận hà đông hà nôih
0978539826</t>
  </si>
  <si>
    <t>Chị khách cũ cho chị 3 loc kem 135 điện thoại 0908588527</t>
  </si>
  <si>
    <t>Chị khách cũ cho chị một bộ lanh nhé em</t>
  </si>
  <si>
    <t>Chị khách cũ gửi cho chị 3 cân nhé</t>
  </si>
  <si>
    <t>Chị khách cũ ha e mai gửi hàng cho chị luôn ha 1 lốc kem ha e</t>
  </si>
  <si>
    <t>Chị khách cũ rồi, cứ chốt cho chị sáng mai trước 8 h sáng chị chuyển khoản nhé</t>
  </si>
  <si>
    <t>Chị khách cũ, chốt đơn địa chỉ cũ cho chị</t>
  </si>
  <si>
    <t>Chị khách quen ăn hoài thì lấy cá mới cho chị</t>
  </si>
  <si>
    <t>Chị khách quen gửi địa chỉ cũ cho chị chân váy sai s xanh đậm cộng thun 4.mau.den.sai.s.nhe</t>
  </si>
  <si>
    <t>Chị khách quen mà shop mới giao cho chị Hai cái búa do mà</t>
  </si>
  <si>
    <t>Chị khách quen thường xuyên mua cá của shop, vậy cho chị mua cá mới nhất nhé.</t>
  </si>
  <si>
    <t>Chị khoan hả giao trà, để e về xin tiền đặt thêm thử bộ sữa tắm xong thì e chốt sản phẩm luôn để gửi lần cho tiện</t>
  </si>
  <si>
    <t>Chị không biết chuyển khoản.gửi bưu chính hàng đến chị gửi cho nhé</t>
  </si>
  <si>
    <t>Chị không đặt 2cây kìm mà giao kìm chị lấy luôn</t>
  </si>
  <si>
    <t>Chị không hài lòng với thái độ của shipper</t>
  </si>
  <si>
    <t>Chị không lấy quần mua nhiều có giảm giá không em</t>
  </si>
  <si>
    <t>Chị không lấy tẩy tế bào chết với ủ trắng mật ong</t>
  </si>
  <si>
    <t>Chị không lấy túi tote nữa nhé. Để chị xem túi khác</t>
  </si>
  <si>
    <t>Chị không mua nữa nên sorry và cảm ơn em nhé.</t>
  </si>
  <si>
    <t>Chị không mua nữa nhe</t>
  </si>
  <si>
    <t>Chị không tin những thông tin khách hàng em nhắn đâu. Vui lòng đừng gửi cho chị</t>
  </si>
  <si>
    <t>Chị không.hiểu và rất khó chịu với thái độ của bạn í</t>
  </si>
  <si>
    <t>Chị khuyên em nên mua thử vài loại, sau đó chọn loại ngon nhất để đặt mua tiếp.</t>
  </si>
  <si>
    <t>Chị kiểm tra hàng kĩ rồi gửi e nha chị. Tại có khi e k có ở nhà, mượn người nhà nhận dùm nữa ạ</t>
  </si>
  <si>
    <t>Chị kiểm tra hàng kĩ trước giúp e nhé</t>
  </si>
  <si>
    <t>Chị ko biết như nào chứ thấy nhiều trang quá, sợ ko mua đúng hàng và kém chất lượng á</t>
  </si>
  <si>
    <t>Chi ko đặt hàng nữa nhé shop</t>
  </si>
  <si>
    <t>Chị ko lấy chậu tắm chậu rửa mặt e thay vào miếng tã rán bỉm đc ko</t>
  </si>
  <si>
    <t>Chị ko lấy kem dưỡng ẩm đổi lại quà khác được ko</t>
  </si>
  <si>
    <t>Chị ko lấy nữa nhé</t>
  </si>
  <si>
    <t>Chị ko lấy trà . Mua 5 hộp có được giá tốt ko</t>
  </si>
  <si>
    <t>Chị ko lấy xịt chống nắng body</t>
  </si>
  <si>
    <t>chị ko nói bên e cố tình gửi thiếu vì bán hàng ai chẳng muốn bán được nhiều hàng, chị nhận hàng ko có thì chị ko thể thanh toán được, nhưng chị thấy đóng gói sơ sài đó em</t>
  </si>
  <si>
    <t>Chị kt hàng nhưng màu xấu ko như trên lai .</t>
  </si>
  <si>
    <t>Chỉ là bao bì mới thôi phải không ạ</t>
  </si>
  <si>
    <t>Chỉ là đổi màu khác ý</t>
  </si>
  <si>
    <t>Chị là khách cũ mới giao túi xách cho chị 2  tuần trước mà. ĐINH THỊ ĐIỆP 0353229458 ẤP HỘI- XÃ KIM SƠN- HUYỆN CHÂU THÀNH- TỈNH TIỀN GIANG</t>
  </si>
  <si>
    <t>Chị là khách cũ, shop gửi địa chỉ cũ cho chị nhé</t>
  </si>
  <si>
    <t>Chị là khách hàng thân thiện gần shop e</t>
  </si>
  <si>
    <t>Chị là Lý thường chước có đặt một hộp Collagen tăng vòng 1</t>
  </si>
  <si>
    <t>Chi lay 10cai thì giảm giá đi</t>
  </si>
  <si>
    <t>Chi lay 10cai tình giá sỉ đi</t>
  </si>
  <si>
    <t>Chi lay em then mot cai day va 15k nua chi goi dien cho em di</t>
  </si>
  <si>
    <t>Chị lần đầu tiên bị thiếu hàng 🤣</t>
  </si>
  <si>
    <t>chị lâu rồi ko đo 3 vòng với nhà ko có thước</t>
  </si>
  <si>
    <t>Chị lấy
30 gói vitamin C
30 gói kem tái sinh
50 gói chống nắng
1 kem mắt hoàn lưu cao
30 tinh chất vàng</t>
  </si>
  <si>
    <t>chị lấy 02 cân nấm linh chi đỏ em nhé</t>
  </si>
  <si>
    <t>chị lấy 1 áo trước thì cọc trước bao nhiêu em</t>
  </si>
  <si>
    <t>Chị lấy 1 áo xanh, 1 váy hoa đỏ cả 2 đều size m</t>
  </si>
  <si>
    <t>Chị lấy 1 bộ B31 tím và 1 bộ đen B32 nhá size M</t>
  </si>
  <si>
    <t>Chị lấy 1 bộ màu xanh hoa nhí,1 bộ màu hồng size M</t>
  </si>
  <si>
    <t>Chị lấy 1 cái chảo này</t>
  </si>
  <si>
    <t>Chị lấy 1 cái váy hoa này và 1 cái màu nâu tây nhé</t>
  </si>
  <si>
    <t>Chị lấy 1 cây kìm bấm đầu ốc nha</t>
  </si>
  <si>
    <t>Chị lấy 1 chân váy nhé</t>
  </si>
  <si>
    <t>Chị lấy 1 chiếc đã nếu ưng chị lại lấy hoa nhí tiếp</t>
  </si>
  <si>
    <t>Chị lấy 1 chống nắng kìm dầu và nâng tone nữa nha em</t>
  </si>
  <si>
    <t>Chị lấy 1 combo bàn là nhăn,2 kí táo đỏ,2 combo vitamin C ohui the first</t>
  </si>
  <si>
    <t>Chị lấy 1 đầm nha</t>
  </si>
  <si>
    <t>Chị lấy 1 đôi cỡ 37 màu tím nhé
  Đc tổ dân phố Vàng
  Thị trấn Bích động
  Việt yên _ Bắc giang
  Trần thị Loan 
  Số đt 0975945742</t>
  </si>
  <si>
    <t>Chị lấy 1 hộp khô gà nhé Em ,gởi chung đơn với khoai lang cho chị nhé .cảm ơn Em</t>
  </si>
  <si>
    <t>Chị lấy 1 hũ, gộp đơn chị nhé</t>
  </si>
  <si>
    <t>Chỉ lấy 1 kìm lớn, 1 kìm nhỏ, 1 cưa nhỏ cộng lưỡi nhỏ, lưỡi lớn, còn lại bỏ lại đó</t>
  </si>
  <si>
    <t>Chị lấy 1 lốc cá hộp và bông tẩy trang</t>
  </si>
  <si>
    <t>Chị lấy 1 quần trước xem chất liệu và size như nào</t>
  </si>
  <si>
    <t>Chị lấy 1 serum 1 hủ dưỡng móng</t>
  </si>
  <si>
    <t>Chị lấy 1 thùng bánh mì ngàn lớp</t>
  </si>
  <si>
    <t>Chị lấy 1 túi 500g bánh thuyền 1 túi bánh gạo lứt</t>
  </si>
  <si>
    <t>Chị lấy 1 váy hoa</t>
  </si>
  <si>
    <t>Chị lấy 1 váy hoa 350
 1 peplum trắng 450
 1 quần chấm bi áo cốm 440k</t>
  </si>
  <si>
    <t>Chị lấy 1 váy V15</t>
  </si>
  <si>
    <t>Chị lấy 2 áo trên</t>
  </si>
  <si>
    <t>Chị lấy 2 bánh kem và 2 hộp chà là nghe e</t>
  </si>
  <si>
    <t>Chị lấy 2 bô bông 101 nêm bề ngang 1m2 dài 2m cao 0.2m .lấy ra bo chun boc .đo kỷ dùm chị đợt trước giao sai kích thước địa chỉ 162/3 dg bình lơi p13 quân bình thạnh</t>
  </si>
  <si>
    <t>Chị lấy 2 cái quần sai L nhưng chỉ 1 cái có mác đúng sai còn 1 cái không mác thì kg phải sai L chị mặc chật</t>
  </si>
  <si>
    <t>Chị lấy 2 cái váy sai XL ,nhé cảm ơn em nhiều</t>
  </si>
  <si>
    <t>chị lấy 2 chiếc hoa nhí và 3 váy , áo có cổ mặc ko thoải mái</t>
  </si>
  <si>
    <t>Chị lấy 2 mã 74 vừa chốt và 1 váy nền xanh lá hoa nhí vàng như ảnh chị gửi nhé</t>
  </si>
  <si>
    <t>Chị lấy 2 mẫu này shop tính giá ưu đãi thêm cho chị nhé , khách cũ mà em</t>
  </si>
  <si>
    <t>Chị lấy 2 thôi, con công với 126 B</t>
  </si>
  <si>
    <t>Chị lấy 2 túi thôi. Nhưng đưa chị đúng cỡ nhé. Lần trước sz bé lắm đấy</t>
  </si>
  <si>
    <t>Chị lấy 2 xúc xích ngàn lớp</t>
  </si>
  <si>
    <t>Chị lấy 2chai ủ tóc , 1 sữa rửa mặt Kem dưỡng ẩm Vaxilin ,</t>
  </si>
  <si>
    <t>Chị lấy 2hop gửi về công ty Hưng thành xã Ngọc lam Mỹ hào Hưng yên 0972367640</t>
  </si>
  <si>
    <t>Chị lấy 2hôp cơm chây + 1hôp khô gà bơ + 1banh pia  nhiêu em</t>
  </si>
  <si>
    <t>Chị lấy 3 áo kích thước 38</t>
  </si>
  <si>
    <t>Chị lấy 3 combo</t>
  </si>
  <si>
    <t>Chị lấy 3 con khô cá dứa mổi con cở 6,7 gr, giống như hôm chị mua, 1 kh khô mực</t>
  </si>
  <si>
    <t>Chị lấy 3 hủ dưỡng móng tay nghe</t>
  </si>
  <si>
    <t>Chị lấy 331 ngủ sắt</t>
  </si>
  <si>
    <t>Chị lấy 4 bộ hoa nhí , đến và nâu màu tối nhé em</t>
  </si>
  <si>
    <t>Chị lấy 4 sét bánh gạo</t>
  </si>
  <si>
    <t>Chị lấy 4bong  đc thôn tiến thành xã chi khê huyện con cuông nghệ an sdt 0359296137 tên nguyễn thu</t>
  </si>
  <si>
    <t>chị lấy 5 khây lớn,10 khăn lau bếp,10 miếng rửa chén</t>
  </si>
  <si>
    <t>Chị lấy 500g mắt ca với nữa ký bánh rong biển với nữa ký bánh gạo lứt</t>
  </si>
  <si>
    <t>Chị lấy 5mũ</t>
  </si>
  <si>
    <t>chi lấy ao trang 2 nâu 2 em</t>
  </si>
  <si>
    <t>Chị lấy b05 màu đen thôi</t>
  </si>
  <si>
    <t>Chị lấy ba lô</t>
  </si>
  <si>
    <t>Chị lấy ba lô 115 với ví 25k</t>
  </si>
  <si>
    <t>Chị lấy ba lô ma 326 thôi nhé</t>
  </si>
  <si>
    <t>Chị lấy bánh kem bắp nhé</t>
  </si>
  <si>
    <t>Chị lấy bánh kem ngày đó em. Mình có miễn ship không</t>
  </si>
  <si>
    <t>Chị lấy bánh mì phô mai Nhật</t>
  </si>
  <si>
    <t>Chị lấy bộ đồ chơi bé trai với ba lô nha</t>
  </si>
  <si>
    <t>Chị lấy bộ lụa xanh đen size to 65 ký quần dài + bộ hoa nhí đỏ size to quần dài.</t>
  </si>
  <si>
    <t>Chị lấy bộ trắng da với trị nám em</t>
  </si>
  <si>
    <t>Chị lấy cả bộ mãu này zai L</t>
  </si>
  <si>
    <t>Chị lấy cả tẩy trang và sữa rửa mặt nữa là bao nhiêu</t>
  </si>
  <si>
    <t>Chị lấy cái áo linen giấy thêu cổ vs cái quần mã 955 màu sen nhe em, ko lấy áo hoạ tiết hoa đỏ</t>
  </si>
  <si>
    <t>Chị lấy cái hoạ tiết nhé!ngõ 7 nguyên hồng thành công ba đình.0981187311</t>
  </si>
  <si>
    <t>Chị lấy cái lắc350k</t>
  </si>
  <si>
    <t>Chị lấy cái màu đen bn em</t>
  </si>
  <si>
    <t>Chị lấy cái The collagen nhé</t>
  </si>
  <si>
    <t>Chị lấy chảo 120 thôi em</t>
  </si>
  <si>
    <t>Chị lấy chảo với tẩy cặn canxi thôi</t>
  </si>
  <si>
    <t>Quan tâm sản phẩm Chăm sóc nhà cửa và giặt ủi</t>
  </si>
  <si>
    <t>Chị lấy chân váy hoa zai l . 850</t>
  </si>
  <si>
    <t>Chi lấy chiếc nhẫn size 13</t>
  </si>
  <si>
    <t>Chị lấy cho Bà 1đôi sục màu kem ,đế cao 3cm size 39/ 1 đôi dép xỏ ngón màu đen size 37</t>
  </si>
  <si>
    <t>Chị lấy cho e 100 miếng tã dán</t>
  </si>
  <si>
    <t>Chị lấy cho e 100mien tã quần sai xl nha chị</t>
  </si>
  <si>
    <t>Chị lấy cho e 5 dưỡng móng và 5 trị nấm móng nha</t>
  </si>
  <si>
    <t>Chị lấy cho e màu hồng nha</t>
  </si>
  <si>
    <t>Chị lấy cho em 1 sét trà</t>
  </si>
  <si>
    <t>Chị lấy cho em 100 miếng tã quần sai l địa chỉ cũ nha</t>
  </si>
  <si>
    <t>Chi lấy cho em 1hu tăt rim đác 1hu me nước dừa số điên thoai cho em 0933608036</t>
  </si>
  <si>
    <t>Chị lấy combo 1 và một son  hai đầu viền môi số 2</t>
  </si>
  <si>
    <t>chị lấy combo 12 con voi kiếm co dc tang cây búa kg</t>
  </si>
  <si>
    <t>Chị lấy combo kém nám vàng,diệttinon và nước cân bằng da có được tặng quà ko em</t>
  </si>
  <si>
    <t>chỉ lấy combo mít dc k ạ</t>
  </si>
  <si>
    <t>Chị lấy combo thuốc đó nha</t>
  </si>
  <si>
    <t>Chị lấy con adidat điện thoại trắng 110</t>
  </si>
  <si>
    <t>Chị lấy con ấm nhỏ trên cái nồi</t>
  </si>
  <si>
    <t>Chị lấy dây chuyền 399</t>
  </si>
  <si>
    <t>Chị lấy dụng thử một combo</t>
  </si>
  <si>
    <t>Chị lấy dưỡng tóc và sữa rửa mặt 50 em</t>
  </si>
  <si>
    <t>Chị lấy đầm hoa đỏ đó</t>
  </si>
  <si>
    <t>Chị lấy e 1 combo</t>
  </si>
  <si>
    <t>Chị lấy e 10b bánh tráng muối tỏi đi chị</t>
  </si>
  <si>
    <t>Chị lấy e chai cho bé dùng thử nha.neu hiệu quả tốt e sẽ mua thêm</t>
  </si>
  <si>
    <t>Chị lấy e hộp collagen dt0986949873</t>
  </si>
  <si>
    <t>Chị lấy e son dưỡng môi</t>
  </si>
  <si>
    <t>Chị lấy ek một sửa rửa mặt + chống nắng + sirum+ tẩy tế bào chết nha chị</t>
  </si>
  <si>
    <t>Chị lấy em 10 bánh gạo lứt chà bông</t>
  </si>
  <si>
    <t>Chị lấy em một cặp ba lô hàng quảng châu loại tốt y chị</t>
  </si>
  <si>
    <t>Chị lấy giá điện thoại thôi</t>
  </si>
  <si>
    <t>Chi lấy H trắng nhé</t>
  </si>
  <si>
    <t>Chị lấy hai bộ hai màu chị chọn đó nha cỡ L,tại vì điện thoại đang bị liệt chữ cho nên chưa gửi địa chỉ được</t>
  </si>
  <si>
    <t>Chị lấy hai thứ hạn sử dụng bao lâu</t>
  </si>
  <si>
    <t>Chị lấy hình xăm chứ không lấy tóc</t>
  </si>
  <si>
    <t>Chị lấy hoa văn như hình shop gửi nhé</t>
  </si>
  <si>
    <t>Chị lấy Hồng S 70k **********</t>
  </si>
  <si>
    <t>Chi lấy hồng và sữa</t>
  </si>
  <si>
    <t>Chị lấy Kasper sz 8 180k</t>
  </si>
  <si>
    <t>Chị lấy kem dưỡng tay nhé</t>
  </si>
  <si>
    <t>Chị lấy kích thước 1,4 m</t>
  </si>
  <si>
    <t>Chị lấy kích thước 40x120</t>
  </si>
  <si>
    <t>Chị lấy là 2 combo tan chảy và nữa thùng bánh mì ngàn lớp em chốt Bill cho chị và em còn giữ chị $7 đó thanks em</t>
  </si>
  <si>
    <t>Chị lấy lại chai xịt mọc tóc được không em</t>
  </si>
  <si>
    <t>Chị lấy lại cho em 1bo màu sam với màu vàng đi chị chồng em không chịu màu đen</t>
  </si>
  <si>
    <t>Chị lấy loại này nhé</t>
  </si>
  <si>
    <t>Chị lấy mã 199</t>
  </si>
  <si>
    <t>Chị lấy mã 421</t>
  </si>
  <si>
    <t>Chị lấy mã 430</t>
  </si>
  <si>
    <t>Chị lấy mã 55 size M</t>
  </si>
  <si>
    <t>Chị lấy mã 774</t>
  </si>
  <si>
    <t>Chị lấy mã E13 hồng, e11, e6 màu nhạt -sz L, e36 và 2 cái quạt nhé em</t>
  </si>
  <si>
    <t>Chị lấy mã Hoa gió trắng</t>
  </si>
  <si>
    <t>Chị lấy mã Hoa hồng tím</t>
  </si>
  <si>
    <t>Chị lấy mã M05</t>
  </si>
  <si>
    <t>Chị lấy màu đen , đợt rồi giao lộn về Tân Châu nữa rồi ,lần này đừng giao trật nữa nhe</t>
  </si>
  <si>
    <t>Chị lấy màu đen nhé.</t>
  </si>
  <si>
    <t>Chị lấy màu đen và đỏ e nhé</t>
  </si>
  <si>
    <t>Chị lấy màu đỏ này đỏ đô hay đỏ tươi vậy em</t>
  </si>
  <si>
    <t>Chị lấy màu nâu đt 0833257396 khóm 5 phường hộ phòng giá rai bạc liêu</t>
  </si>
  <si>
    <t>Chị lấy màu sữa cà phê á</t>
  </si>
  <si>
    <t>Chị lấy màu xanh đen size M nha!</t>
  </si>
  <si>
    <t>Chi lấy mau xanh và màu đen cân nặng 85 chiều cao 1 met 60</t>
  </si>
  <si>
    <t>Chị lấy máy xay sinh tố máy sấy tóc  1bô bàn ăn tổng bao nhiều tiền</t>
  </si>
  <si>
    <t>chị lấy mặc thử chất lượng có đẹp không</t>
  </si>
  <si>
    <t>chị lấy mặt nạ nha</t>
  </si>
  <si>
    <t>Chị lấy mẫu này nha</t>
  </si>
  <si>
    <t>Chị lấy mình nồi thôi</t>
  </si>
  <si>
    <t>Chị lấy một áo mẫu như hình đc mặc, size 38,</t>
  </si>
  <si>
    <t>chị lấy nồi chiên philip mã M63 giá 5.590 k và máy làm sữa hạt good sona 2.390 k</t>
  </si>
  <si>
    <t>Chị lấy nửa ký khô dứa .. với một hộp dâu sấy.  Nữa ký khô mực. 40 con.  Với một hũ mắm rượt</t>
  </si>
  <si>
    <t>Chị lấy quấy  ngắn  màu xanh đen  quấy  dài  màu áo đỏ  quấy  đen 60k caom55  sđt 0769389118 ấp 3a thị trấn bảy ngàn huyện Châu Thành a tỉnh hậu giang lấy cho vừa nghe em</t>
  </si>
  <si>
    <t>Chị lấy sạc dự phòng luôn hé</t>
  </si>
  <si>
    <t>chị lấy sai ét nhỏ em nge rọng chị mang ko được mô</t>
  </si>
  <si>
    <t>Chị lấy sau vạy cảm ơn em</t>
  </si>
  <si>
    <t>Chị lấy set bàn 1.2t và cái ghế bông bông</t>
  </si>
  <si>
    <t>Chị lấy si rum dưỡng tóc 
  Và kem 1 kem chống nắng nhât
  Chị ko lấy viên bôi em nhé</t>
  </si>
  <si>
    <t>Chị lấy size 20, bánh kem bắp nha</t>
  </si>
  <si>
    <t>Chị lấy size 37 nha</t>
  </si>
  <si>
    <t>Chị lấy táo đỏ ,có kem dưỡng thể không em</t>
  </si>
  <si>
    <t>Chị lấy thảm kích thước 1m6* 2m3 nhé</t>
  </si>
  <si>
    <t>Chị lấy theo các mã này shop! Thanks shop nhé!</t>
  </si>
  <si>
    <t>Chi lấy thế về bán thử dc chị lấy thêm sau</t>
  </si>
  <si>
    <t>Chị lấy thêm 1 áo mẫu này giá bn e</t>
  </si>
  <si>
    <t>Chị lấy thêm 1 chiếc ba lô xanh than nữa nhé</t>
  </si>
  <si>
    <t>Chị lấy thêm 1 quần 190 k 80 k ( trước sau 2 quần )</t>
  </si>
  <si>
    <t>Chị lấy thêm 1 týp kem dưỡng tay amore 50ml 99k, 1 nạ lột sulwhasoo 35ml 69k, 1 serum mắt có đầu lăn lancome 5ml 99k. Lên đơn cho chị luôn nghen.</t>
  </si>
  <si>
    <t>Chi lấy thêm 1hop kem retinol nữa nha</t>
  </si>
  <si>
    <t>Chị lấy thêm 2 áo Kẻ 1L 1 XL</t>
  </si>
  <si>
    <t>Chị lấy thêm 2 cái nồi nữa nhé</t>
  </si>
  <si>
    <t>Chị lấy thêm bộ hoa nhí đấy nhé</t>
  </si>
  <si>
    <t>Chị lấy thêm cá hộp, tính chị Ck luôn nha</t>
  </si>
  <si>
    <t>chị lấy thêm giấy vệ sinh 50 ngàn 10 cuộn</t>
  </si>
  <si>
    <t>Chị lấy thêm nữa mà e</t>
  </si>
  <si>
    <t>Chị lấy thử mấy bộ xem chất liệu</t>
  </si>
  <si>
    <t>Chị lấy tím 6</t>
  </si>
  <si>
    <t>Chi lấy trang và đen</t>
  </si>
  <si>
    <t>Chị lấy trống đen mini và ví gập dài đen</t>
  </si>
  <si>
    <t>Chị lấy trước mẫu áo đầu nha, gấm hồng đỏ đô</t>
  </si>
  <si>
    <t>Chị lấy túi này nha em. 490k</t>
  </si>
  <si>
    <t>Chị lấy vải áo mẫu hoa nhí này em nhé</t>
  </si>
  <si>
    <t>Chị lấy váy đen áo hoa văn .mẫu đầu tiên</t>
  </si>
  <si>
    <t>Chị lấy váy hoa cúc</t>
  </si>
  <si>
    <t>Chị lấy váy hoa đó size M nha</t>
  </si>
  <si>
    <t>Chị lấy váy hoa nhí nhé</t>
  </si>
  <si>
    <t>Chi lấy xã tóc</t>
  </si>
  <si>
    <t>Chị lấy xem chất liệu được thì lấy nhiều</t>
  </si>
  <si>
    <t>Chị lấy: 2 kem đồi mồi, 2 kem gân tay, 1 bơ, 1 gel rửa mặt, 2 kem giacn tĩnh mạch, 1 serum vitamin C</t>
  </si>
  <si>
    <t>chị liên hệ với ship mai giao lại dùm rm nha</t>
  </si>
  <si>
    <t>Chi llây 30 tăm</t>
  </si>
  <si>
    <t>Chị lo đóng gói không cẩn thận gửi đến em bị đổ thì cả chị và em cùng mệt chưa kể phát sinh phí ship 2 đầu nên chị lại giữ lại dùng thử em nhé.</t>
  </si>
  <si>
    <t>Chị Loan ơi e cọc bill ạ! Đơn hàng này chủ yếu quà e đi biếu đóng gói cẩn thận cho e với ạ!</t>
  </si>
  <si>
    <t>CHI MAI - 0989999944
  208 PHAM NGŨ LÃO PHƯỜNG 7 GÒ VẤP</t>
  </si>
  <si>
    <t>Chị Mai Dung
  116, đường Đinh Công Tráng, phường Ba Đình, tp.Thanh Hóa, tỉnh Thanh Hóa
  Sdt: 0946.238.246</t>
  </si>
  <si>
    <t>chị mai dung 116, đường đinh công tráng, phường ba đình, tp.thanh hóa, tỉnh thanh hóa sdt: 0946.238.247</t>
  </si>
  <si>
    <t>Chị mang giày cao gót là size 37 ,còn giày này thì lấy size nào thì ok em</t>
  </si>
  <si>
    <t>Chị mang qua shop các bạn đổi cho nhé</t>
  </si>
  <si>
    <t>Chị may quần ống to có phải mua thêm vải không shop</t>
  </si>
  <si>
    <t>chị mặc e xem với</t>
  </si>
  <si>
    <t>chi mấy mau bé gái ống rộng</t>
  </si>
  <si>
    <t>Chỉ mình cách lắp đặt nha</t>
  </si>
  <si>
    <t>Chỉ mình cách lắp đặt vơi shop oi</t>
  </si>
  <si>
    <t>Chi mình đơn 200k 
  2 tuýp 25g 
  1 tuýp 15g</t>
  </si>
  <si>
    <t>Chi mình gui hang ben nao ấy cho e xin mã vận đơn với nha để biết lịch trình đi cua đơn ấy chị</t>
  </si>
  <si>
    <t>Chỉ mình lại cách sử dụng rượu mặt</t>
  </si>
  <si>
    <t>chỉ mở bên trong e xem cái số 2 với ak</t>
  </si>
  <si>
    <t>Chị mới chốt A21 seo 160k.màu đen sai 38.+ 1 đôi giày sục nam màu nâu sai 43 seo 320k.hồi trưa.vậy em đi đơn cho chị nha .khỏi gọi.</t>
  </si>
  <si>
    <t>Chị mới chốt hồi chiều giá 580 đó em đc: 448/71A phan huy ích p12 gò vấp TP HCM đt: 0393935352, em có khô mực không?</t>
  </si>
  <si>
    <t>Chị mới đặt e bộ váy, mà size L áo rộng quá, chân váy hơi rộng. Shop đổi giúp chị với , chị lấy size M</t>
  </si>
  <si>
    <t>Chị mới đổi kích thước giường</t>
  </si>
  <si>
    <t>Chị mới lấy áo về chiều nay em có giao nhầm không em mà chị thấy màu khác rứa em?</t>
  </si>
  <si>
    <t>Chị mới lấy thêm 1 Q8621 xanh dương 450k</t>
  </si>
  <si>
    <t>Chị mới live một trăm gói cà phê đen đó em có không</t>
  </si>
  <si>
    <t>Chị mới mua hàng lần đầu mùi nào thơm dê chịu thơm lâu e guoi cho chị nhé</t>
  </si>
  <si>
    <t>Chị mới mua lần đầu tiên mắc cỡ lắm em để thuốc gì được không</t>
  </si>
  <si>
    <t>Chị mới nhận 2 bộ đồ thun , bộ Ck mền mỏng hàng Ok còn bộ xanh cổ vịt ( levis) dày quá thời tiết này sao bận em trinh ?</t>
  </si>
  <si>
    <t>Chị mới nhận bên em xong .
  Chị mong rằng shop vẫn giữ mãi sự uy tín như thế đối với khách hàng .
  Chị rất bằng lòng cách làm việc của shop bên em 👍👍👍</t>
  </si>
  <si>
    <t>Chị mới nhận được set zum bò đẹp lắm</t>
  </si>
  <si>
    <t>Chị mới nhận hàng được rồi hàng day đẹp chất lượng lắm</t>
  </si>
  <si>
    <t>Chị mới nhận hàng giao lộn hàng đặt 2hop phấn  giao 2cot tóc</t>
  </si>
  <si>
    <t>Chị mới nhận kiện hàng giao nhầm địa chỉ cũ.</t>
  </si>
  <si>
    <t>Chị mới ra bao bì mới à</t>
  </si>
  <si>
    <t>Chị mới vô cho chị hỏi còn kẹo ngậm ho ko</t>
  </si>
  <si>
    <t>Chị mới vừa nhận được giày thể thao rồi đẹp lắm em giao hàng nhanh</t>
  </si>
  <si>
    <t>chị mua 038 nhé</t>
  </si>
  <si>
    <t>Chị mua 1 chai dầu gội thì có được tặng 1 chai xịt bưởi được không em, vì sữa tắm chị có nhiều rồi?</t>
  </si>
  <si>
    <t>chị mua 100 tấm có giảm giá không</t>
  </si>
  <si>
    <t>Chị mua 2 bộ đồ dài vải nóng quá</t>
  </si>
  <si>
    <t>Chị mua 2 bộ giảm giá đc ko em</t>
  </si>
  <si>
    <t>Chị mua 2 cái em giảm giá đi em</t>
  </si>
  <si>
    <t>Chị mua 2 chỉ tặng 2 thôi thiếu hàng của chị</t>
  </si>
  <si>
    <t>Chị mua 2 chiếc có giảm giá không</t>
  </si>
  <si>
    <t>Chị mua 2 sản phẩm có giảm giá cho chị không</t>
  </si>
  <si>
    <t>Chị mua 2 set có giảm giá k em</t>
  </si>
  <si>
    <t>Chị mua 2 trụ thì có khuyến mãi cho chị gì ko hi</t>
  </si>
  <si>
    <t>Chị mua 2 vòng shop có giảm giá không</t>
  </si>
  <si>
    <t>Chị mua 3 cái có giảm giá k</t>
  </si>
  <si>
    <t>chị mua 3 hop collagennano tặng 2 hop đỏ, mà chị không lấy chị lấy hết collagen duoc hong</t>
  </si>
  <si>
    <t>Chị mua 5 cái Có dc giảm giá nữa ko</t>
  </si>
  <si>
    <t>Chị mua 530 rồi ko vừa đổi size mà, mãi chưa thấy bên em đổi cho</t>
  </si>
  <si>
    <t>Chị mua của hợp tác xã nông nghiệp có giấy chứng nhận</t>
  </si>
  <si>
    <t>Chị mua hai bộ Chốt đơn cho chị nha Chị đã mua rất nhiều hàng ở công ty rồi đó</t>
  </si>
  <si>
    <t>Chị mua hàng nhà em rồi chất lượng ok</t>
  </si>
  <si>
    <t>Chị mua hộ bạn nó bảo không lấy nữa, để chị hỏi lại đã nhé</t>
  </si>
  <si>
    <t>Chi mua kem mắt uu tóc</t>
  </si>
  <si>
    <t>Chị mua loại này rồi . Mặc mịn nhẹ mát chứ không khó chịu mặc dù lưng cao .</t>
  </si>
  <si>
    <t>Chị mua mà nếu mặc ko vừa hay lỗi sp thì chính sách đổi trả ntn vậy r</t>
  </si>
  <si>
    <t>Chị mua màu Hồng 1 bộ dây thế này đi</t>
  </si>
  <si>
    <t>Chị mua màu này thôi</t>
  </si>
  <si>
    <t>Chị mua mẫu này mà em giao sai cho chị rồi , đổi lại cho chi đi em, đó giờ chị mua có mẫu này à</t>
  </si>
  <si>
    <t>chị mua một lọ dưỡng móng 50k có mất phí ship ko</t>
  </si>
  <si>
    <t>Chi mua nhiều co được giảm giá ko</t>
  </si>
  <si>
    <t>Chị mua nhiều có giảm giá không</t>
  </si>
  <si>
    <t>Chị mua nhiều giảm giá đi chị mua</t>
  </si>
  <si>
    <t>Chị mua nhiều thứ rồi em có thể giảm giá áo này cho chị được không</t>
  </si>
  <si>
    <t>Chị mua ông rùa về lấy sơn bóng móng tay sơn lên cho đừng phai màu đc k chị.e định làm vậy k biết đc k</t>
  </si>
  <si>
    <t>Chị mua rồi cái này mua dùm khách  2chay  700. Có tăng 3 chay xịt tóc</t>
  </si>
  <si>
    <t>Chị mua rồi mặc 1 lần đã rách ren ở ống tay rồi shop ạ</t>
  </si>
  <si>
    <t>Chị mua rồi này mua thêm cho bà chị thấy chị đeo đẹp</t>
  </si>
  <si>
    <t>Chị mua shop Kia mẫu giống y như vậy mà vãi nhung đình kim tuyến chị không nhận hàng trả lại vải xấu lắm</t>
  </si>
  <si>
    <t>Chị mua thêm 1 ít</t>
  </si>
  <si>
    <t>Chị mua thêm 10q sịp đùi nam vẫn dc miễn síp à sop</t>
  </si>
  <si>
    <t>Chị mua thêm 2 cái nữa thì có đc giảm giá không em</t>
  </si>
  <si>
    <t>Chị mua thêm 9 cái mầu tím nữa có giảm giá ko em?</t>
  </si>
  <si>
    <t>Chị mua thêm áo kiểu này màu trắng</t>
  </si>
  <si>
    <t>Chị mua thêm có giảm giá k em</t>
  </si>
  <si>
    <t>Chị mua thử xem. Đảm bảo chất lượng trùn quế chứ ko phải trộn thứ khác chứ em</t>
  </si>
  <si>
    <t>Chị mua tuýp kem chống nắng, ship gộp đơn dùm chị luôn nha!</t>
  </si>
  <si>
    <t>Chị mua uống thử xem loại nào ngon chị sẽ đặt mua tiếp nhé.</t>
  </si>
  <si>
    <t>Chị mua về điều trị cho khách, có giấy phép chứng nhận của bộ y tế không</t>
  </si>
  <si>
    <t>Chị múi nếu em lấy combo kem tẩy lông 299,em ko lấy vitamin e đổi lại em lấy son đc hok múi</t>
  </si>
  <si>
    <t>Chị muốn bộ tóc suôn đó</t>
  </si>
  <si>
    <t>Chị muốn đặt hàng nhưng không biết cách lắp đặt như thế nào</t>
  </si>
  <si>
    <t>Chị muốn đập vì thái độ làm việc của nó lắm rồi ăk</t>
  </si>
  <si>
    <t>Chị muốn đổi địa chỉ Em nhé</t>
  </si>
  <si>
    <t>Chị muốn đổi kích thước nhưng bên em không chịu nên chị trả cước phí em ạ</t>
  </si>
  <si>
    <t>Chị muốn đổi màu đen sang màu trắng san phẩm này: A96-Áo Len Lụa Băng Mùa Hè Kiểu Pháp</t>
  </si>
  <si>
    <t>Chị muốn hoàn tiền hoặc đổi size</t>
  </si>
  <si>
    <t>Chị muốn hỏi chất liệu vải í ? Nếu trả cungk k phải mất tiền síp đúng k em ?</t>
  </si>
  <si>
    <t>Chị muốn lấy combo6 hộp</t>
  </si>
  <si>
    <t>Chị muốn lấy đầm đỏ hoa nhí</t>
  </si>
  <si>
    <t>chị muốn lấy hai váy shop có bán không</t>
  </si>
  <si>
    <t>Chị muốn lấy thêm 1 cái chén T79</t>
  </si>
  <si>
    <t>Chị muốn mua 100 goi cafe 3in 1 và 100 goi café sửa dua gần tết có chuong trinh giảm giá và khuyến mãi ko e</t>
  </si>
  <si>
    <t>Chị muốn mua 2 bánh gạo lút cốm đến 28 chị lấy được k</t>
  </si>
  <si>
    <t>Chị muốn mua 2 cái nầy</t>
  </si>
  <si>
    <t>Chị muốn mua 2 chiếc và 2 võ gôi mà xem hàng ko ưng ý trả lại ko mất síp ko e</t>
  </si>
  <si>
    <t>chị muốn mua kem dưỡng trắng da toàn thân có không em</t>
  </si>
  <si>
    <t>Chị muốn mua mẫu AD75 màu xanh. Mà chị mua 10 bộ có giảm giá ko. Nếu có thể em gọi cho chị số đt 0942420242 nhé.</t>
  </si>
  <si>
    <t>chị muốn mua nhiều cho đội dân vũ em có giảm giá không</t>
  </si>
  <si>
    <t>Chi muốn mua quần.Shop em có  tết có khuyến mãi giảm giá  gì ko?</t>
  </si>
  <si>
    <t>Chị muốn mua thêm 2 cây nữa</t>
  </si>
  <si>
    <t>Chị muốn mua thử 2 hộp , nếu xài không hợp có đổi trả hàng lại không em?</t>
  </si>
  <si>
    <t>Chị muốn mua tóc ngoặm</t>
  </si>
  <si>
    <t>Chị muốn nếu ngủ được chị uống lâu dài. Em kết bạn ralo...nhân viên bên em....đối với khácH vậy. Thuốc có chất lượng ko em</t>
  </si>
  <si>
    <t>Chị muốn thay đổi kích thước cho rộng ra</t>
  </si>
  <si>
    <t>Chị muốn thay đổi số lượng hàng thì bấm thế nào</t>
  </si>
  <si>
    <t>Chị muốn thay đổi số lượng thì bấm thế nào</t>
  </si>
  <si>
    <t>Chị muốn thêm đây bộc tóc màu xanh đen hoặc đen nữa em nhé!</t>
  </si>
  <si>
    <t>Chị muốn thử chất lượng bên shop ok ko?</t>
  </si>
  <si>
    <t>Chi muốn tóc ngắn em</t>
  </si>
  <si>
    <t>Chị muốn trả góp thì đc ko e</t>
  </si>
  <si>
    <t>Chi nao co cai binh tóc nay lấy cho e 1 cai nữa nhe</t>
  </si>
  <si>
    <t>Chị năng 54 kg cao 153 thì mặc sai l hay xl vừa lấy cho chị một cái mầu cà phê mặc thư loại không tháo rời</t>
  </si>
  <si>
    <t>Chị nghe câu này nhiều rồi ,cho chị thời gian đổi trả????</t>
  </si>
  <si>
    <t>Chị nghe nói bên chỗ ghn  nay thay đổi nv mới nhiều nên giao chậm .có gì e giục bên đó nha đơn này lâu rồi</t>
  </si>
  <si>
    <t>Chị nghĩ e nên đổi cách hướng dẫn sử dụng trên võ hộp</t>
  </si>
  <si>
    <t>Chị nghĩ ko có phần mô ngực thì ko tăng đc</t>
  </si>
  <si>
    <t>Chị nhắn cho sipper thứ 2 giao lại cho c ròi</t>
  </si>
  <si>
    <t>Chị nhắn tin lại để trao đổi bên shop biết vậy thôi vì chị thấy thiếu hàng chứ không phải bảo shop gửi lai</t>
  </si>
  <si>
    <t>Chị nhận 20 chau rồi đợt nay dong goi so sai gãy đốt nụ hết 3 châu va co 1 châu thúi gãy sat gốc than co nụ</t>
  </si>
  <si>
    <t>Chị nhận 4 kep và cái tóc ngọc trai đẹp qua.</t>
  </si>
  <si>
    <t>Chị nhận áo rồi ok em ạ , để các chị ấy thử size cho chuẩn sẽ đặt tiếp ! Cho chị hỏi quần bên mình dài bao nhiêu theo size , và chất liệu gì , giá bao nhiêu luôn</t>
  </si>
  <si>
    <t>Chị nhận áo rồi! Thích cái màu trong hình nên mới mua. Ở ngoài màu không giống, nó chói quá! Giờ sao em?</t>
  </si>
  <si>
    <t>Chị nhận bên em nhiều rồi, nhăn là 1 chuyện, còn này là màu k như hình em</t>
  </si>
  <si>
    <t>Chị nhận chiếu điều hoà roi nhưng giao lộn kích thước. Đặt hàng 1,8 m nhưng giao 1,6 m</t>
  </si>
  <si>
    <t>Chị nhận đc áo r nha . Chất lượng 100/10 nha . Áo dày đẹp mặc rộng thoải mái . Cách đóng gói cẩn thận .</t>
  </si>
  <si>
    <t>Chị nhân đc hàng rồi .e cho chị hỏi mặt nạ đắp song cỏưa  lại nước ko</t>
  </si>
  <si>
    <t>Chị nhận đc hàng rồi chị đếm thiếu hàng 1 chiếc 10 k với chiếc 25 k với bộ thảm 3 c có mỗi 2 chiếc thiếu 1huu</t>
  </si>
  <si>
    <t>Chị nhận đc hàng rồi nha múi. Cho chị hỏi chị sức nước gạo để 30p rồi có rửa mặt kg em hay để vậy sức kem dưỡng cũng đc hả múi</t>
  </si>
  <si>
    <t>Chị nhận đc hàng rùi nhé . Bôi trĩ ngày mấy lần emm</t>
  </si>
  <si>
    <t>Chị nhận đc vải rồi nè shop. Đẹp nha. Cứ chất lượng, giá cả phù hợp sẽ ủng hộ shop nghe.</t>
  </si>
  <si>
    <t>Chị nhận đồ rồi.đẹp lắm.shop giao nhanh nữa.cảm ơn shop mặc vừa y luôn.</t>
  </si>
  <si>
    <t>Chị nhận được đồ đặt hôm chỉ Nhật rồi. Mà còn đồ đổi mãi chưa thấy giao thế em</t>
  </si>
  <si>
    <t>Chị nhận được hàng 2 bộ này nhưng thực tế xấu hơn hình quá nhiều , vải cũ wa, cho c đổi mẫu khác nha</t>
  </si>
  <si>
    <t>chị nhận được hàng rồi em ạ, nhưng mà đóng gói sơ sài quá, bịch bánh phồng tôm nó bị rách bục tung hết ra thùng em ạ, lần sau em để ý nhé.</t>
  </si>
  <si>
    <t>Chị nhận được hàng rồi, hàng chất lượng tốt,bao bì đóng gói cẩn thận, rất tuyệt vời, cảm ơn shop Minh Thư nhé</t>
  </si>
  <si>
    <t>Chị nhận được hàng rồi, hàng ok đóng gói cẩn thận lắm, cảm ơn shop nhé.</t>
  </si>
  <si>
    <t>Chị nhận được rùi, toner  sử dụng lúc nào tốt em</t>
  </si>
  <si>
    <t>Chị nhận được tranh của em rồi chất lượng kém lắm không giống như quảng cáo</t>
  </si>
  <si>
    <t>Chị nhận giày đổi rồi,  sao shipper báo chị phải trả ship, bên em giao nhầm màu cho chị mà</t>
  </si>
  <si>
    <t>Chị nhận giày rồi nhưng bị rộng quá , có đổi cho chị được k</t>
  </si>
  <si>
    <t>Chị nhận gối shop gởi rồi , cám ơn shop nhiều ,ôi các shipper nhiệt tình quá ,chị gởi lời cám ơn nhé</t>
  </si>
  <si>
    <t>Chị nhận hàng chiều qua rồi  , đếm thiếu hàng em nhé</t>
  </si>
  <si>
    <t>Chị nhận hàng đẹp đóng gói cẩn thận.</t>
  </si>
  <si>
    <t>Chị nhận hàng rồi  nhưng chất vải xấu lắm em</t>
  </si>
  <si>
    <t>Chị nhận hàng rồi cảm ơn em nhé</t>
  </si>
  <si>
    <t>chị nhận hàng rôi có 2 bộ của Tường Duy em giao lộn mẫu chị có nhăn tin em xem đổi dùm chị nha</t>
  </si>
  <si>
    <t>Chi nhân hang rồi đep lắm ko ngờ giao nhanh vây luôn .</t>
  </si>
  <si>
    <t>Chị nhận hàng rồi em giao sai kích thước màu kg đúng luôn chị đặt lớn nhất gì lúc đầu chị đặt sai sau đó chị đăt lại màu khủng long xanh em có gởi hình qua  cho chị vậy màu giao màu xanh đậm chị kg nhận thì tội em nên chị nhận luôn</t>
  </si>
  <si>
    <t>Chị nhận hàng rồi hàng đóng gói cẩn thận lắm nè</t>
  </si>
  <si>
    <t>Chị nhận hàng rồi nha, có túi vẽ cô gái bên ngoài xấu hơn hình chụp nhiều á. Em cho Chị đổi mẫu khác được ko vậy?</t>
  </si>
  <si>
    <t>Chị nhận hàng rồi nhé em
  Đầm đẹp, chất lượng ok</t>
  </si>
  <si>
    <t>Chị nhận hàng rồi nhé, rất OK, shipper thân thiện và dễ chịu lắm</t>
  </si>
  <si>
    <t>Chị nhận hàng rồi nhé. Nói chung rất ưng ý về kiểu dáng và chất lượng của vải. Đường kim mũi chỉ rất OK</t>
  </si>
  <si>
    <t>Chị nhận hàng rồi thích lắm</t>
  </si>
  <si>
    <t>Chị nhận hàng rồi, nhưng  BuỒN vì shop giao nhầm chị 1 cái áo trắng khác mẫu chị chọn mà còn sz 😂</t>
  </si>
  <si>
    <t>chi nhận hàng ủng hộ bọn em thôi , hàng xấu hơn hình , kg ưng ý</t>
  </si>
  <si>
    <t>Chị nhận hôm qua mùi thơm quá bị xin rồi</t>
  </si>
  <si>
    <t>Chị nhận roi nhưng màu xấu quá</t>
  </si>
  <si>
    <t>Chi nhận rồi áo đẹp lắm sop a nhân viên giao hàng nhiệt tình a</t>
  </si>
  <si>
    <t>chị nhận rồi đầm đẹp cảm ơn shop nhé</t>
  </si>
  <si>
    <t>Chị nhận rồi nha shop nhưng hàng k đẹp như hình đăng nha shop , chị định k nhận rồi nhưng e giao hàng nhiệt tình đợi chị nhận hàng nên chị nhận thôi , chị định k nhận đâu cảm ơn e</t>
  </si>
  <si>
    <t>Chị nhận rồi về chị coi cung giao lộn màu</t>
  </si>
  <si>
    <t>chị nhận trc 17h30 nhé</t>
  </si>
  <si>
    <t>Chị nhận và đổi size rồi nhé</t>
  </si>
  <si>
    <t>Chị nhận ví rồi shop giao hàng nhanh quá thanks</t>
  </si>
  <si>
    <t>Chị nhận, cân lại rồi hoàn tiền cho em</t>
  </si>
  <si>
    <t>chị nhiệt tình muốn mua mà bên em giao chậm quá</t>
  </si>
  <si>
    <t>chi nhin dum e cai binh e dung tich bao nhiêu</t>
  </si>
  <si>
    <t>Chị nhớ rồi màu xấu lắm .cảm ơn sốp</t>
  </si>
  <si>
    <t>Chị nhung cho em hỏi tí má em bị tiểu đường có uống được kẹo ngủ không chị nói dùm cho em biêt để em mua cho má em cảm ơn chị nhung nhiều</t>
  </si>
  <si>
    <t>Chị Nhung ơi chị lấy giày cao gót đi chị</t>
  </si>
  <si>
    <t>Chị Nhung ơi có thuốc Canxi tốt cho người tuổi trê. 50 không chị 0909165775</t>
  </si>
  <si>
    <t>Chị nhung ơi xoang xịt ngày mấy lần</t>
  </si>
  <si>
    <t>chị nói bên giao hàng tiết kiệm lên bách hóa giao  dùm e nha gì mà ngta đợi thì giao trễ ngta ra thì đi mất tiu . bên ghtt toàn thái độ k . nói 12h giao ngta đợi cả tiếng hơn . còn vừa tới  ngta ra lấy thì k giao .</t>
  </si>
  <si>
    <t>Chị nói Thảo vô zalo xử lý đơn dùm e nhe,thiếu hàng</t>
  </si>
  <si>
    <t>Chị ns e ngày lễ giao chậm dk Ko</t>
  </si>
  <si>
    <t>Chị nt anh giao hàng giao lại cho em dc ko</t>
  </si>
  <si>
    <t>chị nt cho em hôm chưa hết thời gian đổi trả hôm nay mới nhận đc tn phản hồi</t>
  </si>
  <si>
    <t>Chi oi co mau nay 58kg ko</t>
  </si>
  <si>
    <t>Chị oi e giờ chuyển khoản cho chị dc k chúc ship giao hàng e khỏi dua tiền</t>
  </si>
  <si>
    <t>Chi oi e xin giá sỉ phụ kiện lam tháp banh ,nuoc với ạ</t>
  </si>
  <si>
    <t>Chi oi giao nham sz cho e roi</t>
  </si>
  <si>
    <t>Chị ở đây cũng thấy mùi thơm 🤣🤣🤣</t>
  </si>
  <si>
    <t>Chị ở hà Tĩnh phí ship bnhieu em</t>
  </si>
  <si>
    <t>Chị ơ hàng bên mjk có bảo mật thông tin người nhận ko</t>
  </si>
  <si>
    <t>Chị ở hcm thì bên em có đơn vị phân phối ko hay là em ship từ hn.</t>
  </si>
  <si>
    <t>Chị ở Nam Định</t>
  </si>
  <si>
    <t>Chị ở xã Tân túc huyên bình chánh số nhà D1 S26 đường Nguyễn Văn Linh 0816491139</t>
  </si>
  <si>
    <t>Chị ơi
Chị đổi giúp em sang size XS chưa ạ
Em chờ mãi chưa thấy ai gọi giao hàng và gửi lại size S chị ạ</t>
  </si>
  <si>
    <t>chị ơi áo này bên e lại k có size cho chị ạ</t>
  </si>
  <si>
    <t>Chị ơi bộ thun LV và bộ lụa size L này chật lắm em không mặc vừa ạ. Chị cho em đổi túi hay đổi nước hoa cũng được. 
  Nước hoa này thơm rất lâu. Thích lắm kiểu nó rất đậm đặc. Mùi sang lắm kiểu rất quyền lực mạnh mẽ thich hợp trong phòng lạnh không khí mùa đông buổi tối đi Bar em thường Sài lv tưởng rất OK rồi chứ đâu ngờ mùi hương này lại chinh phục ngay khi thử lần đầu 😘😋 mùi thơm sang trọng mùi thơm của sự đắt đỏ và giá trị rất đắt giá 🫶❤️</t>
  </si>
  <si>
    <t>Chị ơi chị giao lộn mẫu cho em em gửi bộ do dai mà chị giao do lững</t>
  </si>
  <si>
    <t>Chị ơi chị gửi giày cao gót cho e chưa vậy ạk</t>
  </si>
  <si>
    <t>Chị ơi cho e 2 suất nem chua rán hơn 5h e qua quán lấy ạ</t>
  </si>
  <si>
    <t>Chị ơi cho e đổi tên người nhận nx nha</t>
  </si>
  <si>
    <t>Chị ơi cho e xin giá sỉ phụ kiện làm oản bên mình với ạ ?</t>
  </si>
  <si>
    <t>Chị ơi cho em đổi lại dâu hồng kích thước 1m4*1m9</t>
  </si>
  <si>
    <t>chị ơi cho em hỏi ăn kẹo có uống cà phê được o</t>
  </si>
  <si>
    <t>Chị ơi cho em hỏi bánh tráng ship qua mỹ bỏ tủ lạnh nó cứng, giờ làm sao cho mềm lại ạ?</t>
  </si>
  <si>
    <t>Chị ơi cho em hỏi bên mình có dòng mặt nạ đất sét nào dãy ạ</t>
  </si>
  <si>
    <t>Chị ơi cho em hỏi bên mình có những loại mặt nạ đất sét nào ạ</t>
  </si>
  <si>
    <t>Chị ơi cho em hỏi bên mình có thực phẩm canxi bầu hông ạ</t>
  </si>
  <si>
    <t>Chị ơi cho em hỏi bên sốp tí ạ . bên sốp chị đã chốt đơn cho em chưa ạ .hôm qua em đặt ba áo bên sốp. Nhưng hôm nay chỉ có một chị lấy một màu hồng thôi ạ, hai màu kia k lấy nữa ạ</t>
  </si>
  <si>
    <t>Chị ơi cho em hỏi cà phê mình bán sao ạ</t>
  </si>
  <si>
    <t>Chị ơi cho em hỏi cà phê nên uống trước hay sau khi ăn ạ</t>
  </si>
  <si>
    <t>Chị ơi cho em hỏi cách mua bánh tráng bên CAD để mốt em đặt với ạ</t>
  </si>
  <si>
    <t>Chị ơi cho em hỏi chị bán cà phê nấm men như thế nào ak</t>
  </si>
  <si>
    <t>Chị ơi cho em hỏi có cà phê vina không chị</t>
  </si>
  <si>
    <t>Chị ơi cho em hỏi em bị đau đường ruột uống nước dừa dưới nghệ tươi nấu được không chị</t>
  </si>
  <si>
    <t>Chị ơi cho em hỏi em muốn lấy giá sỉ bên nhà mình làm bánh tráng thì ntn ạ</t>
  </si>
  <si>
    <t>Chị ơi cho em hỏi gói kẹo giá bao nhiêu</t>
  </si>
  <si>
    <t>Chị ơi cho em hỏi hiện tại da của em bị mụn á chị mụn ẩn li ti và mụn bọc bên chị có combo nào trị k ạ tư vấn cho em với ạ. Hồi đó em có dùng sản phẩm trị mụn bên SMT mà em đã ngưng lâu r bây giờ thì mụn nó chồi lên lại</t>
  </si>
  <si>
    <t>Chị ơi cho em hỏi hôm trước em có mua bánh kem của chị em xài không được bị kích ứng da cho em đổi dòng khác của bên chị được không</t>
  </si>
  <si>
    <t>Chị ơi cho em hỏi là dùng kem dưỡng trước hay zinc trước vậy ạ</t>
  </si>
  <si>
    <t>Chị ơi cho em hỏi là hsd của kẹo nougat này tới ngày bao nhiêu ạ</t>
  </si>
  <si>
    <t>Chị ơi cho em hỏi là nếu để tủ lạnh thì có để đc lâu hơn nma hỏng vị kẹo kk ạ</t>
  </si>
  <si>
    <t>Chị ơi cho em hỏi màu nâu trà sữa này mình nhuộm giá sao v ạ</t>
  </si>
  <si>
    <t>chị ơi cho em hỏi mình con kẹo dừa cứng không chị</t>
  </si>
  <si>
    <t>Chị ơi cho em hỏi mình lột có cần đi tắm mình mới thỏa kem dưỡng trắng không chị</t>
  </si>
  <si>
    <t>Chị ơi cho em hỏi một hộp cà phê giảm cân bao nhiêu ạ</t>
  </si>
  <si>
    <t>Chị ơi cho em hỏi muốn mua bánh tráng thì ship qua Úc thế nào ạ</t>
  </si>
  <si>
    <t>Chị ơi cho em hỏi serum với kem dưỡng nào cải thiện làm đều màu da ạ</t>
  </si>
  <si>
    <t>Chị ơi cho em hỏi shop mình có bánh tráng phơi sương lại chưa chị</t>
  </si>
  <si>
    <t>Chị ơi cho em hỏi với da đầu dầu dễ bết tần suất sử dụng dầu gội hoa khô thảo mộc ntn ạ? Mk nên gọi hàng ngày hay cách ngày ạ</t>
  </si>
  <si>
    <t>Chị ơi cho em hỏi, tối qua có mấy dây treo kẹo á chị. Chị gửi mẫu cho em xem được không ạ. Do tối qua em coi chập chờn không xem được hết 😭</t>
  </si>
  <si>
    <t>Chị ơi cho em xin bảng giá sỉ phụ kiện làm oản với ạ</t>
  </si>
  <si>
    <t>chị ơi cho mình hỏi collagen này có dễ uống không ạ.</t>
  </si>
  <si>
    <t>chị ơi cho r hỏi mấy chai sâm sử dụng khi nào và như nào vậy chị? em ko dùng cho người ko giảm cân dùng được ko ạ</t>
  </si>
  <si>
    <t>Chị ơi chốt cho em 1 hộp sữa hạt hàn cơ sở nham biền với</t>
  </si>
  <si>
    <t>Chị ơi cj giao sai mẫu rồi chị</t>
  </si>
  <si>
    <t>Chị ơi có bán mascara zeesea ko a</t>
  </si>
  <si>
    <t>Chị ơi có bán trên shopee không ạ</t>
  </si>
  <si>
    <t>Chị ơi có canxi mà liều lượng cao ko ạ</t>
  </si>
  <si>
    <t>Chị ơi có dầu gội nào đỡ rụng tóc dành cho tóc dầu không ạ</t>
  </si>
  <si>
    <t>chị ơi có lụa đen không</t>
  </si>
  <si>
    <t>Chị ơi còn  trà  HOA QUA SAY  ko ạ.  Lấy  e 1set nhé  .</t>
  </si>
  <si>
    <t>Chị ơi đồ còn không ạ sao em không thấy trả lời</t>
  </si>
  <si>
    <t>Chị ơi đổi địa chỉ lại giúp e</t>
  </si>
  <si>
    <t>Chị ơi đổi kích thước chiều dày mẫu 13 20p luôn giùm nhé chị</t>
  </si>
  <si>
    <t>chị ơi đơn 1140 em đã chuyển khoản cọc trước 500 và hôm sau có bạn gọi chốt đơn em cũng đã báo là đã chuyển cọc rồi mà bạn ấy vẫn chưa trừ tiền cọc đi cho e ạ, hôm qua em ko có ở nhà ship mang đến và báo tổng 2 đơn là 1.590 em lại thanh toán đủ cho ship: 1 đơn 1.140 (đã cọc 500 nhưng chưa được trừ) và 1 đơn 380 ạ, c kiểm tra giúp e nhá</t>
  </si>
  <si>
    <t>Chị ơi đơn của em đổi địa chỉ nhe. Chị gửi cho em đc : 43/1/1 phù đổng thiên vương, phường 8, đà lạt nheee</t>
  </si>
  <si>
    <t>Chị ơi đơn của em lúc chị chưa trừ là 487k chưa đi 450k em ck rồi thì phải còn 37k chứ ạ sao lại còn 74k nhỉ</t>
  </si>
  <si>
    <t>Chị ơi đơn ông thần tài em đã chuyển khoản 200k. Sao chị chưa trừ.hom nay em nhận đơn 630k</t>
  </si>
  <si>
    <t>Chị ơi đơn ông thần tài em đã chuyển khoản 300k tiền cọc. Sao chị chưa trừ.hom nay em nhận đơn 630k, chị chuyển hoàn phần tiền cọc lại cho e nhé</t>
  </si>
  <si>
    <t>chị ơi e lấy 1 bộ dau gọi kích mộc tóc</t>
  </si>
  <si>
    <t>Chị ơi e mới mua,elấy đầm với áo 360k,làm quen nha chịu e ck cho chị</t>
  </si>
  <si>
    <t>Chị ơi e mua 50g goi cà phê đen 50 gói cà phê sữa có không chị</t>
  </si>
  <si>
    <t>Chị ơi e muốn mua áo họa tiết hồng sào trên đằng sau chị ạ</t>
  </si>
  <si>
    <t>chi ơi e nhận dc đồ rồi đẹp lắm ,mà còn giao nhanh nửa hjhj</t>
  </si>
  <si>
    <t>chị ơi e nhận hàng rồi mà chị giao lộn màu cho e</t>
  </si>
  <si>
    <t>Chị ơi e nhận hàng rồi mà hình như là chị giao nhầm địa chỉ cho người gửi hay sao ấy</t>
  </si>
  <si>
    <t>Chị ơi em 50k cao 153 nha chị</t>
  </si>
  <si>
    <t>Chị ơi em đang học ko nghe máy shipper đc chị nói shipper mai giao lại cho em đc hông</t>
  </si>
  <si>
    <t>Chị ơi em đặt sữa hạt sữa non tăng cân bé với yến bé mà sao không thấy chốt vậy 0354509198</t>
  </si>
  <si>
    <t>Chị ơi em đổi tên người nhận hàng ạ</t>
  </si>
  <si>
    <t>Chị ơi em khách cũ chị chốt cho em ba cái quần lính xai lớn nhất chị có dc khg chị</t>
  </si>
  <si>
    <t>Chị ơi em lấy bó 15 bó với giá 40k nhé</t>
  </si>
  <si>
    <t>Chị ơi em mới nhận hàng nhản sấy , sao chỗ hạn sử dụng xé nhản ra vậy . Em có chụp hình chị vô kiểm tra trả lời giúp em .</t>
  </si>
  <si>
    <t>Chị ơi em muốn lấy canxi không lấy serum nữa</t>
  </si>
  <si>
    <t>Chị ơi em muốn mua một máy mà bảo hành một năm trong thời gian bảo hành có chục chặc gì thì đổi kiểu gì hả chị</t>
  </si>
  <si>
    <t>Chị ơi Em nhận được hàng rồi mà cách sử dụng sao ạ</t>
  </si>
  <si>
    <t>Chị ơi em sai số điện thoại</t>
  </si>
  <si>
    <t>Chị ơi em xin cách sử dụng ah</t>
  </si>
  <si>
    <t>Chị ơi gần tết  có chương trình khuyến mãi gì ko ạ</t>
  </si>
  <si>
    <t>Chị ơi giảm cân bên mình có bao bì mới ạ ?</t>
  </si>
  <si>
    <t>Chị ơi giao lon màu e rồi</t>
  </si>
  <si>
    <t>Chị ơi giao nhầm địa chỉ hả chị</t>
  </si>
  <si>
    <t>Chị ơi giao nhầm em 1 bộ màu sai rồi hics</t>
  </si>
  <si>
    <t>Chị ơi giao sai màu của hết một bộ</t>
  </si>
  <si>
    <t>Chị ơi gói cẩn thận bột giúp em nhé ạ, do lần trước em mua bột shop kia trên shopee họ đóng gói sơ sài xong đến nơi với mất nửa hủ của em ạ</t>
  </si>
  <si>
    <t>Chị ơi hàng em đặt 2 đôi giao lộn địa chỉ mất tiêu luôn òi 10 ngày rồi</t>
  </si>
  <si>
    <t>Chị ơi hôm qua ship bơ nó giao lộn địa chỉ e nó nói bữa nay nó giao mà giờ này e ko thấy giao luôn chi</t>
  </si>
  <si>
    <t>Chị ơi hỗm rài em chưa chọn được gì thêm ! Chị gửi hủ tóc móng da cho em sd trước, em xem có chọn gì thêm thì chọn sau nha chị</t>
  </si>
  <si>
    <t>Chị ơi hqa e có đơn giày cao gót 60k cho e xã dc không chị :((</t>
  </si>
  <si>
    <t>Chị ơi hướng dẫn e dùng cái đồng hồ dk k ạ sao e mở nó k chạy ạ. E cảm ơn</t>
  </si>
  <si>
    <t>Chị ơi hướng dẫn em cách vệ sinh kim đi chị</t>
  </si>
  <si>
    <t>Chị ơi k còn mã nào còn hàng ạ em muốn lấy thêm bộ nữa hộp đơn đi luôn ạ</t>
  </si>
  <si>
    <t>Chị ơi kiểm tra tin nhắn xem đơn giúp e với ạ, shop giao nhầm mẫu cho e rồi ạ</t>
  </si>
  <si>
    <t>Chị ơi lấy cho em 1 cái sạc dự phòng 190k,1 chiếc lắc hột màu xanh 140k,cô em xem live cũ quên chụp màng hình lại</t>
  </si>
  <si>
    <t>Chị ơi lấy cho em tã say l nha chị</t>
  </si>
  <si>
    <t>Chị ơi lấy em 1 chai kem dưỡng mắt với 2 bịch trăng dạ loại 60v nha chị ship đến địa chỉ cũ nhéeee</t>
  </si>
  <si>
    <t>Chị ơi lấy em combo này nha</t>
  </si>
  <si>
    <t>chị ơi lên đơn giúp e</t>
  </si>
  <si>
    <t>Chị ơi nhà mình gửi giao hàng bên nào vậy ạ</t>
  </si>
  <si>
    <t>Chị ơi nói nv xu lý đơn cho e với. Giao thiếu hàng quay vidieo gởi oy a</t>
  </si>
  <si>
    <t>Chị ơi rep em với bên e đang cần nguyên liệu để ra mắt sản phẩm trong tháng 4</t>
  </si>
  <si>
    <t>Chị ơi sai số 4 số 6 nha chị nhìn lại cái số điện thoại em đi</t>
  </si>
  <si>
    <t>Chị ơi sao tới giờ em vẫn chưa nhận được đơn hàng??</t>
  </si>
  <si>
    <t>Chị ơi ship ship bảo em là gửi dơn lại cho shop bao giờ shop nhận được hàng shop hoàn tiền cho ạ</t>
  </si>
  <si>
    <t>Chị ơi Shipper giao hàng thái độ không tốt  không cho mình thử quần duyên  Shipper đem hàng giao hết</t>
  </si>
  <si>
    <t>Chị ơi shop giao sai hàng vậy có đổi lại cho e ko vậy</t>
  </si>
  <si>
    <t>Chị ơi sử dụng ngày mấy lần vậy</t>
  </si>
  <si>
    <t>Chị ơi tết có khuyến mãi giảm giá hông chị hi hi</t>
  </si>
  <si>
    <t>Chị ơi tết tây kem khuyến mãi giảm giá ko chị</t>
  </si>
  <si>
    <t>chị ơi thuốc có tác dụng phụ gì k ạ</t>
  </si>
  <si>
    <t>Chị ơi thuốc trĩ cách sử dụng sao chị</t>
  </si>
  <si>
    <t>Chị ơi tinh dầu chị sử dụng lúc nào cũng đc chị nhé. Chị dùng trong điều kiện da mặt phải sạch, nhở 1 vài giọt ra lòng bàn tay sạch, xoa tạo nhiệt rồi áp lên mặt massage chị nhé</t>
  </si>
  <si>
    <t>Chị ơi từ gần tết em đặt áo nhà chị và có chuyển khoản cọc, nếu không gửi hàng thì chuyển cọc trả em đi</t>
  </si>
  <si>
    <t>Chị ơi, chị cho em hỏi em muốn mua bánh tráng nhưng ở canada thì làm sao ạ?</t>
  </si>
  <si>
    <t>chị ơi, cho em hỏi mình có váy đi tiệc size L hong ạ</t>
  </si>
  <si>
    <t>Chị ơi, E đặt 2kg bánh tráng c bỏ túi bóng 500gr dùm e nha</t>
  </si>
  <si>
    <t>Chị ơi, e muốn đặt mua thêm 1 hộp kem sắc mộc thảo</t>
  </si>
  <si>
    <t>Chị ơi, em quyết định mua sản phẩm Beta carotene của shop rồi ạ. Em lấy 2 hộp nhé!</t>
  </si>
  <si>
    <t>Chị ơi, tin tưởng ko có nghĩa là chị giao đúng 100%. Hôm rồi em đặt son Dior hãng mà nta còn giao sai màu, xong họ nói em cứ trả ship giúp, lần giao lại họ sẽ trừ lại phí ship cho thế mà, sau đó thì chặn số em ko liên lạc đc nữa, mà shop đó em mua hàng mấy lần rồi...</t>
  </si>
  <si>
    <t>Chị ơi,cho em hỏi kẹo soocla giảm cân chị có bán tách lẻ 20 viên k ạ</t>
  </si>
  <si>
    <t>Chị ơi,mình nhận được hàng chưa chị, chị kiểm hàng vẫn ổn ko bị gì đúng ko ạ, quy trình hoàn tiền bên shop như sao v ạ,e đang cần tiền :((</t>
  </si>
  <si>
    <t>Chị ơi. Chị còn quần chíp bé gái k. Đi luôn cho e 1 chục nhé. Chíp đùi ạ</t>
  </si>
  <si>
    <t>Chị ơi. Cho em đổi lại số lượng còn 12 thui nha</t>
  </si>
  <si>
    <t>Chị ơi. Cho em hỏi hạn sử dụng bao lâu ạ. Và cho em xin vài tắm hình mấy món em đặt để đăng ạ</t>
  </si>
  <si>
    <t>Chị ơi. Kiểm tra giúp e . E đc mấy cái áo khoác rồi ạ . Để e biết mua thêm</t>
  </si>
  <si>
    <t>Chị ơi. Shop giao lộn cốp rồi. Hôm bửa em chốt cốp này né, chị nói bỏ vừa điện thoại của chị  IP 14 Promax.</t>
  </si>
  <si>
    <t>Chị ơi. Xem đơn hàng bảo nhờ giao lại giúp em với</t>
  </si>
  <si>
    <t>Chị ơi.. e đặt hàng shop giao lộn địa chỉ củ..e gọi shop k đc...e cho shipper địa chỉ ms r ạ</t>
  </si>
  <si>
    <t>Chị ơi.em.mua 1 ngàn quả bóng</t>
  </si>
  <si>
    <t>Chị ơii, em định mua lotion với bột mà tần suất sử dụng lotion trộn bột đắp mình sử dụng mấy lần trong tuần ạ?</t>
  </si>
  <si>
    <t>Chị ơiii mẫu này có đựng dc a4 ko ạ</t>
  </si>
  <si>
    <t>Chị ơiiii, lát em qua lấyy lun phần kem dưỡng tay của Vân Vương á chị</t>
  </si>
  <si>
    <t>Chị p,đôi giày cao gót của rồi e nhận, cái đế bị yếu</t>
  </si>
  <si>
    <t>Chị phải hoàn tiền cho e</t>
  </si>
  <si>
    <t>chi phí bảo hành  12 tháng bao nhiêu ạ??</t>
  </si>
  <si>
    <t>chi phí bảo hành 1 năm bao nhiêu nhỉ</t>
  </si>
  <si>
    <t>chi phí bảo hành 3 năm bao nhiêu shop nhỉ</t>
  </si>
  <si>
    <t>chi phí bảo hành bao nhiêu nỉ?</t>
  </si>
  <si>
    <t>chi phí bảo hành bên em bn nhỉ</t>
  </si>
  <si>
    <t>chi phí bảo hành bn nhỉ</t>
  </si>
  <si>
    <t>chi phí bảo hành cao k</t>
  </si>
  <si>
    <t>chi phí bảo hành cũng k thấp đâu anh</t>
  </si>
  <si>
    <t>chi phí bảo hành miễn phí đúng k ạ?</t>
  </si>
  <si>
    <t>chi phí bảo hành sao ạ</t>
  </si>
  <si>
    <t>chi phí bảo hành tầm bn hả bạn</t>
  </si>
  <si>
    <t>chi phí bảo hành thì như nào ạ</t>
  </si>
  <si>
    <t>chi phí đổi là bao nhiêu shop?</t>
  </si>
  <si>
    <t>Chi phí đổi mất bao nhiêu % thế ạ</t>
  </si>
  <si>
    <t>chi phí đổi trả hết bao nhiêu v shop</t>
  </si>
  <si>
    <t>Chi phí hoàn tiền ntn ạ</t>
  </si>
  <si>
    <t>chi phí học online thì ntn bạn?</t>
  </si>
  <si>
    <t>Chị qua chốt cái nồi cơm bên e ấy</t>
  </si>
  <si>
    <t>chị quần sọc trắng em mặc lấy size chị</t>
  </si>
  <si>
    <t>Chị quên món ngon nhà Em là cơm cháy chà bông có không em</t>
  </si>
  <si>
    <t>chi rat de nhung chi bao em lan sao kiem tra ki roi ha gui</t>
  </si>
  <si>
    <t>Chị rất dễ chịu khi mua hàng, chị mua hàng bên em còn ko quan tâm check giá cả</t>
  </si>
  <si>
    <t>Chị sẻ đặt thử 1 bộ bên đó chị so hàng coi chất lượng shop em và shop đó coi sao để ủng hộ tiếp đó mà</t>
  </si>
  <si>
    <t>Chị ship che tên sản phẩm dùm em với nha</t>
  </si>
  <si>
    <t>Chị ship e 1.7m dc hok ạ</t>
  </si>
  <si>
    <t>Chị ship em 2 thùng bánh mix toàn bánh mặn không lấy bánh ngọt nhé.1 thùng bánh chà bông rong biển.</t>
  </si>
  <si>
    <t>Chị ship hàng bên ghtk chậm nhỉ , em mua hàng xa lắm ngày thứ ba là đã nhận hàng rồi, mà bây giờ chưa nhận được hàng</t>
  </si>
  <si>
    <t>Chị shop nói dễ thương quá</t>
  </si>
  <si>
    <t>Chị sợ có tác dụng phụ gì ko em.</t>
  </si>
  <si>
    <t>Chỉ sợ có vị khó chịu khi QH bằng miệng ạ</t>
  </si>
  <si>
    <t>Chị sợ hàng kém chất lượng về rồi chị o lấy thì lại ngại lắm</t>
  </si>
  <si>
    <t>chị sử dụng lúc nào cũng được chị nha</t>
  </si>
  <si>
    <t>Chị sử dụng mà hiệu quả chị mua nữa</t>
  </si>
  <si>
    <t>Chị sương ơi sữa hạt cxi e đặt rồi chốt lâu rồi mà giờ e chưa nhận được hàng</t>
  </si>
  <si>
    <t>Chị sz xl nha</t>
  </si>
  <si>
    <t>Chị thấy bên em đổi trả phức tạp quá</t>
  </si>
  <si>
    <t>Chị thấy các bạn giao hàng nhiệt tình lắm</t>
  </si>
  <si>
    <t>Chị thấy chốt đơn thẹo dừa kẹo sôcôla kẹo sâu lâu lắm chưa thấy giao hàng vậy em có không</t>
  </si>
  <si>
    <t>Chị thấy em có bán hàng trên trang lazada phải k bé?</t>
  </si>
  <si>
    <t>Chị thấy em để cây vàng. Chị đợi em có cây vàng chị lấy.</t>
  </si>
  <si>
    <t>Chị thấy hàng kém chất lượng lắm</t>
  </si>
  <si>
    <t>chị thấy hợp lý thì chị gửi qua e gui đi bảo hành cho chị</t>
  </si>
  <si>
    <t>Chị thấy màu sắc và kiểu thì đẹp rồi, nhưng do chị lùn và ngực to quá sợ không mặc được. Nếu không mặc được thì shop có cho trả lại hàng không và phí ship hoàn lại là bao nhiêu ak?</t>
  </si>
  <si>
    <t>Chi thấy mẫu xấu hơn hình .kieu dáng cũng ko giong len chi gui lai shop</t>
  </si>
  <si>
    <t>Chị thấy mình có mẫu này</t>
  </si>
  <si>
    <t>Chị thấy OK.chị đang là mẹ bỉm dùng được chứ e tuần mấy lần được e</t>
  </si>
  <si>
    <t>Chi thấy thiếu hàng nên ko nhận rác roi nên chi tra</t>
  </si>
  <si>
    <t>Chị thấy trong lai màu đẹp , khi nhận về màu không giống</t>
  </si>
  <si>
    <t>chị thấy vải xấu quá chị trả lại nha</t>
  </si>
  <si>
    <t>Chị thg mặc size S e ơi</t>
  </si>
  <si>
    <t>Chị Thi ơi . Hàg em bị giao nhầm về địa chỉ ở qui nhơn rôi</t>
  </si>
  <si>
    <t>Chị thích họa tiết dể thương</t>
  </si>
  <si>
    <t>Chị thích Quỳnh bán . Giải thích từ chất liệu đến form dáng 👍</t>
  </si>
  <si>
    <t>Chị thôi ko lấy nữa chờ cái đẹp hơp chút</t>
  </si>
  <si>
    <t>Chị thúy xù tin dể thương lắm đóng gói cẩn thận giao hàng cho chị ok chị mua nhiều lắm .mà em út chị thúy đông lắm chị chia sẻ cho em bán</t>
  </si>
  <si>
    <t>Chi thương cái màu đen nay ghe luôn hihi nào có mẫu này màu đen em cho chị hay nhe đẹp từ chất đến fom luôn chị mê luôn</t>
  </si>
  <si>
    <t>Chị thường hay mua hàng bên mình. Giờ shop giao nhầm số đo. Hỗ trợ đổi size cho chị .</t>
  </si>
  <si>
    <t>Chị tìm tên thương hiệu này mà không thấy ở đâu có cả</t>
  </si>
  <si>
    <t>chị tính đặt 2 cái nhưng màu nhu chúc, cái kia hoa văn sáng quá</t>
  </si>
  <si>
    <t>chi toi ba puan so dien o34898971 ton giua luong pong hiep hoa</t>
  </si>
  <si>
    <t>Chị Tôi khuyến mãi dịp tết nhé</t>
  </si>
  <si>
    <t>chị tổng bill giúp em ạ</t>
  </si>
  <si>
    <t>chị tổng bill hết chừa 1 cái sơ mi hồng lại cho đơn sau được hong c</t>
  </si>
  <si>
    <t>Chị tt chuyển khoản nhé.</t>
  </si>
  <si>
    <t>chị tư vấn giúp em hình thức trả góp dc kh ạ</t>
  </si>
  <si>
    <t>Chị tư vấn mùi thơm nhẹ mát ko nồng cho e với ạ</t>
  </si>
  <si>
    <t>Chị tưởng chưa gửi thì đổi địa chỉ</t>
  </si>
  <si>
    <t>Chị tưởng là mứt dâu dẻo khô</t>
  </si>
  <si>
    <t>Chị tưởng sau tết khuyến mãi lớn</t>
  </si>
  <si>
    <t>Chị tv cách sử dụng với</t>
  </si>
  <si>
    <t>Chị TV em giảm cân này với</t>
  </si>
  <si>
    <t>Chị uống hết 1 hộp rồi. Thấy ko còn tiểu đêm tiểu rắt nữa. Chị lấy thêm 2 hộp hộ bạn chị, e gửi về địa chỉ cũ cho chị nhé 0989611298</t>
  </si>
  <si>
    <t>Chị Uyên ơi em có ib đặt kẹp tóc</t>
  </si>
  <si>
    <t>Chi van co chốt cho em ao phao m 10 màu đen ngắn  0 em là khách quen vì em o biết chuyện khoan em lay chắc chắn mà</t>
  </si>
  <si>
    <t>Chị vẫn chưa nhận được hàng vậy em</t>
  </si>
  <si>
    <t>Chị vẫn chưa nhận được hoá đơn VAT</t>
  </si>
  <si>
    <t>Chị vẫn đang đi giầy Anh Khoa ,Nói chung chất lượng rất OK ,Đi bộ chơi thể thao thoải mái ,em ,mềm ko bí ,ko đau chân</t>
  </si>
  <si>
    <t>Chị vẫn lấy nhưng hàng kém chất lượng lắm</t>
  </si>
  <si>
    <t>Chị vẫn mong muốn lấy, chứ k muốn trả lại, nhưng do giá chị xem rất nhiều shop trong hcm bán với mức chung như vậy, cũng biết là nhiều loại vải khác nhau, nhưng shop mình giá cao hơn nhiều. Shop có thể giảm xuống 1.150k được không</t>
  </si>
  <si>
    <t>Chị vừa chỉ cho rồi thay.nhưng cai con giao hàng nao tuyet .nó gọi cho mình  co 1 cuộc mình gọi lại nó thái độ mình chửi cho một trận. Chắc nó ko giam gọi lại nó lại dua cho thằng con trai gọi mình vừa chỉ cho rồi</t>
  </si>
  <si>
    <t>Chị vừa đặt áo bên em, khách cũ có gì đi đơn cho chị nhé</t>
  </si>
  <si>
    <t>Chị vừa mặc 1 lần đã rách toác đây</t>
  </si>
  <si>
    <t>Chị vừa nhận đầm quảng châu trong sáng nay đẹp nhưng váy vải cứng quá Thảo ơi Có cách nào k</t>
  </si>
  <si>
    <t>Chị vừa nhận hàng mà bao bì cũng k nguyên vẹn e ạ.</t>
  </si>
  <si>
    <t>Chị vừa nhận hàng rồi nhưng ko có giấy phép công bố sp nhỉ</t>
  </si>
  <si>
    <t>Chị vừa nhận hàng rồi ok</t>
  </si>
  <si>
    <t>Chị vừa xem như màu xấu quá</t>
  </si>
  <si>
    <t>Chị xài tẩy da chết 1 tuần 2 lần, có xài xen kẽ được peel da collagen ko em</t>
  </si>
  <si>
    <t>Chị xem đúng mã đúng kích thước giường nha chị, đừng giao lộn nha chị.</t>
  </si>
  <si>
    <t>Chị xem kẹp tóc</t>
  </si>
  <si>
    <t>Chị xem kỹ để đặt cả nhỡ gửi lại không đúng mẫu cái cặp bông tết bằng tóc ý chứ không phải Tết bằng vải</t>
  </si>
  <si>
    <t>Chị xem lại thái độ làm việc của shipper</t>
  </si>
  <si>
    <t>Chị xem thêm rồi ck luôn nha</t>
  </si>
  <si>
    <t>Chị xem từ đầu đến giờ không chốt được con nào buồn 😢 đê cho chị dép xỏ ngón Chanel màu trắng nhé Loan ❤️❤️❤️❤️❤️❤️</t>
  </si>
  <si>
    <t>Chị xin địa chỉ cửa hàng</t>
  </si>
  <si>
    <t>Chị xin lỗi 2 em .chị kg nhận hàng nữa.e xem lại thái độ của bên giao hàng</t>
  </si>
  <si>
    <t>Chị xin lỗi em đơn hôm nay chị ko nhận đc vì hai bộ qao cùng mầu, chất vải xấu và bé quá chị ko mặc đc, đôi dép cũng rộng em ợ, xin lỗi nhé.</t>
  </si>
  <si>
    <t>Chị xin lỗi nghi sai số cuối điện thoại mà chị ko để ý đến 0986065245</t>
  </si>
  <si>
    <t>Chị xin phép hủy đơn hàng nhé thái độ giao hàng như này mai chị xem hàng xong không ưng ý chị không lấy chắc nó đánh chị quá chị không phải dân ở đây em thông cảm nhé chị sợ bị đánh lắm xin phép chị chặn Sdt của sippo nhé</t>
  </si>
  <si>
    <t>Chị xin xuất xứ hàng nhé</t>
  </si>
  <si>
    <t>Chị xl em chị lấy cái đồng hồ nữ em nhé</t>
  </si>
  <si>
    <t>Chị xoá tên sp giúp em nha chị🥲🥲</t>
  </si>
  <si>
    <t>Chị xông salon tóc</t>
  </si>
  <si>
    <t>chị xử lý đơn vi vi e với, e chuyển khoản rồi mà chưa trừ cho e</t>
  </si>
  <si>
    <t>Chị yêu cầu hoàn tiền</t>
  </si>
  <si>
    <t>Chị yêu, e nhớ lúc trước e đặc đồ giao nhanh lắm mà ta. Sao lần này lâu giao chị,?</t>
  </si>
  <si>
    <t>Chị,cho em hỏi mặt nạ đắp tầm bao nhiêu phút được ạ?</t>
  </si>
  <si>
    <t>Chị. 18m 22m cao su non phải hôn chị có cho xem hàng trước</t>
  </si>
  <si>
    <t>Chi1 ky **********</t>
  </si>
  <si>
    <t>Chị10 cái</t>
  </si>
  <si>
    <t>Chiếc áo màu xanh ms mặc 1 lần đã rách do đường may quá kém và chật hơn so vs chiếc áo màu be</t>
  </si>
  <si>
    <t>Chiếc này đảm bảo chất lượng không ạ</t>
  </si>
  <si>
    <t>Chiếc ốp lưng màu đỏ kia shop có bán không</t>
  </si>
  <si>
    <t>Chiếc váy đỏ này mình mua mặc 1 lần lúc kéo khoá ra đã hỏng khoá rồi bạn ạ.</t>
  </si>
  <si>
    <t>chiều c đo chiều cao của bé rồi c gửi cho shop để gửi sai chính xác nhé</t>
  </si>
  <si>
    <t>chiều cao 1 m 52 , nặng 50 kg</t>
  </si>
  <si>
    <t>Chiều dài cỡ 150</t>
  </si>
  <si>
    <t>Chiều dài cỡ như mấy áo chị được rồi</t>
  </si>
  <si>
    <t>Chiều dài mấy tóc đeo có bị bay không</t>
  </si>
  <si>
    <t>Chiều dày áo bao nhiêu vậy ạ chất len phải ko ạ</t>
  </si>
  <si>
    <t>Chiều dọc thì nhỉnh hơn 1 ít cỡ 4-5m</t>
  </si>
  <si>
    <t>Chiều gửi ảnh cho mình nhé. Và bảo hành bao lâu ạ?</t>
  </si>
  <si>
    <t>Chiều gửi luôn cho c để mai c gửi khách để cuối tuần khách dsi chơi e nhé</t>
  </si>
  <si>
    <t>Chiều nay 4h gọi ship t bảo bận k nhận đc mai ship lại thì nói đc vài đồng lại bắt e giao lại</t>
  </si>
  <si>
    <t>Chiều nay e về trưa mai giao lại dùm e</t>
  </si>
  <si>
    <t>Chiều nay giao lại nhé. Chị đang chờ</t>
  </si>
  <si>
    <t>Chiều nay mình gửi váy lại rồi bạn hoàn tiền cho mình</t>
  </si>
  <si>
    <t>chiều ngang bao nhieu</t>
  </si>
  <si>
    <t>Chiều tầm 5h ship giúp em 1 sét 2 kg qua 31 Nguyễn Xiển ạ!</t>
  </si>
  <si>
    <t>Chiều tầm 6h giao lại đc ko ah</t>
  </si>
  <si>
    <t>Chiều tính kiểm tra hàng mới nhận, mà mình bận k về kịp, thấy giao hàng nhiệt tình, mình chuyển khoản luôn, giờ khui hàng mới thâyd</t>
  </si>
  <si>
    <t>chij cho em 2mau nay</t>
  </si>
  <si>
    <t>Chij ck 430 à</t>
  </si>
  <si>
    <t>chin lấy một bộ nền xám hoa văn vàng</t>
  </si>
  <si>
    <t>Chính hãng ko lưu  thơm lâu ko</t>
  </si>
  <si>
    <t>Chính sác xe lắp đặt thiết bị thông tin và xe bà bánh chuyên chở thư báo bảo mật</t>
  </si>
  <si>
    <t>Chính sách bảo hành đổi trả ntn ạ?</t>
  </si>
  <si>
    <t>Chính sách bảo hành đổi trả ntn b nhỉ?</t>
  </si>
  <si>
    <t>chính sách bảo hành và quy trình bảo hành như thế nào</t>
  </si>
  <si>
    <t>chính sách bảo hành với đổi trả ntn shop</t>
  </si>
  <si>
    <t>Chính sách bên e đổi trả ntn</t>
  </si>
  <si>
    <t>Chinh sách đổi trả ntn</t>
  </si>
  <si>
    <t>Chính sách đổi trả ntn á bạn</t>
  </si>
  <si>
    <t>Chính sách đổi trả ntn ạ?</t>
  </si>
  <si>
    <t>Chính sách đổi trả ntn b</t>
  </si>
  <si>
    <t>Chính sách đổi trả ntn b nhỉ</t>
  </si>
  <si>
    <t>Chính sach đổi trả ntn ban</t>
  </si>
  <si>
    <t>chính sách đổi trả ntn bạn</t>
  </si>
  <si>
    <t>chính sách đổi trả ntn bạn nhỉ</t>
  </si>
  <si>
    <t>Chính sách đổi trả ntn e</t>
  </si>
  <si>
    <t>Chính sách đổi trả ntn e nhỉ</t>
  </si>
  <si>
    <t>Chính sách đổi trả ntn em</t>
  </si>
  <si>
    <t>Chính sách đổi trả ntn em nhỉ</t>
  </si>
  <si>
    <t>chính sách đổi trả ntn em ơi</t>
  </si>
  <si>
    <t>chính sách đổi trả ntn shop?</t>
  </si>
  <si>
    <t>chính sách đổi trả ntn shop.</t>
  </si>
  <si>
    <t>Chính sách đổi trả ntn vậy</t>
  </si>
  <si>
    <t>Chính sách đổi trả ntn vậy ạ</t>
  </si>
  <si>
    <t>Chính sách đổi trả ntn vậy b</t>
  </si>
  <si>
    <t>Chính sách đổi trả ntn vậy shop</t>
  </si>
  <si>
    <t>Chính sách đổi trả ntn vậy shop?</t>
  </si>
  <si>
    <t>Chính sách đổi trả ntn?</t>
  </si>
  <si>
    <t>Chính sách nhận hàng ktra / thanh toán/ đổi trả ntn e?</t>
  </si>
  <si>
    <t>chính sách trả góp như thế nào</t>
  </si>
  <si>
    <t>Chính sách xem hàng và đổi trả ntn em?</t>
  </si>
  <si>
    <t>Chính sacha đổi trả ntn</t>
  </si>
  <si>
    <t>Chính xách đổi trả ntn shop</t>
  </si>
  <si>
    <t>Chinhsacsh đổi trả ntn</t>
  </si>
  <si>
    <t>chip sò 15c</t>
  </si>
  <si>
    <t>chìu tầm 4h30 nhá</t>
  </si>
  <si>
    <t>Chịu thôi chất xấu</t>
  </si>
  <si>
    <t>Chj bữa chốt trà sữa bánh k gởi e hj</t>
  </si>
  <si>
    <t>Chj gui cho e mau nay dc ko a</t>
  </si>
  <si>
    <t>Chj gui hang ben nao a</t>
  </si>
  <si>
    <t>Chj lấy 3hu dưỡng móng nhe</t>
  </si>
  <si>
    <t>Chj lấy bộ nám rồi bên e có sê rum có kem dưỡng ẩm cùng loại với bộ nám ko e</t>
  </si>
  <si>
    <t>Chj lấy cho e bộ này nha Chj</t>
  </si>
  <si>
    <t>Chj lấy mật đó</t>
  </si>
  <si>
    <t>Chốt sản phẩm Ngũ cốc &amp; mứt</t>
  </si>
  <si>
    <t>Chj lấy thêm kem dưỡng tay 100ml - 200k í , còn ko</t>
  </si>
  <si>
    <t>Chj màu đen với màu trắng size40 em nhá 0356085781 gửi về công ty may Tuấn thắng xã đông phương đông hưng</t>
  </si>
  <si>
    <t>Chj mua hai cái</t>
  </si>
  <si>
    <t>Chj mua nhiều bên em giảm giá chj nhé</t>
  </si>
  <si>
    <t>Chj nhận hàng rồi nha em,giao nhanh quá ha</t>
  </si>
  <si>
    <t>Chj oi bên mình có sữa dưỡng thể abutin k ạ</t>
  </si>
  <si>
    <t>chj oj tuần sao e mới lấy đc nhé chj thứ 2 chj chj chốt đơn cho e nhé</t>
  </si>
  <si>
    <t>Cho  chị a15 và a10 gửi về công ty gầy đinh đạt thôn nhân trai xa đại hà kiến thuỵ Hải phòng 0387495098</t>
  </si>
  <si>
    <t>Cho 1 dây để dùng thử coi chất lượng sao đã</t>
  </si>
  <si>
    <t>Cho 1 đèn dùng thử được mua thêm, 0367468880 ấp 7 xã phuong thịnh cao Lãnh đồng Tháp</t>
  </si>
  <si>
    <t>Cho 1 đôi màu xám cỡ 41 nhé</t>
  </si>
  <si>
    <t>Cho 1 đôi size 38 màu đen về đc tên sa sdt 0388040717 số 34 hoàng diệu tổ 3 phường an tân tx an khê tỉnh gia Lai</t>
  </si>
  <si>
    <t>cho 1 hư phuoc lời phuoc thuan ninh phuoc ninh thuan 0914477034</t>
  </si>
  <si>
    <t>cho 1 like vì shop giao hàng nhanh quá đi.mới chốt chiều thứ 5 mà trưa thứ 7 khách đã nhận được hàng rồi.like thứ 2 là hàng bé cưng quá đi chất vải lại mịn nữa.</t>
  </si>
  <si>
    <t>Cho 10 khăn xô tắm</t>
  </si>
  <si>
    <t>Cho 1cai nguyễn văn tuấn cu hoan cam nghĩa cam Lo quảng trị sdt 0987924182</t>
  </si>
  <si>
    <t>Cho 2 b so 1 0976511321</t>
  </si>
  <si>
    <t>Cho 2 cái 2 mầu 55 kg</t>
  </si>
  <si>
    <t>cho 2 doi màu đen cỡ 42</t>
  </si>
  <si>
    <t>Cho 2 đôi 41 nhé mả 02.co đc kiểm tra hàng k shop</t>
  </si>
  <si>
    <t>Cho 2 đôi mã 23,24
  0905237669
  170 hà bồng hòa xuân cầm lệ đà nẵng 
  Sze 41</t>
  </si>
  <si>
    <t>Cho 2 màu xấu trả k cần giây xích nịch zỏm k lấy</t>
  </si>
  <si>
    <t>Cho 2 thùng đường 19 khu phố thống nhất 1 phường ri an thành phố rì an tỉnh Bình Dương df 0784936532</t>
  </si>
  <si>
    <t>cho 2 thùng đường 19 khu phố thống nhất 1 phường ri an thành phố rì an tỉnh bình dương df 0784936533</t>
  </si>
  <si>
    <t>Cho 2. Chai 0356409434 gửi về công ty may trường sơn thịnh xã mê linh huyện Đông Hưng tỉnh Thái Bình</t>
  </si>
  <si>
    <t>cho 2loai này mối loại 50tấm phải đúng kích thước độ dày đúng hàng loại 1 mới lấy</t>
  </si>
  <si>
    <t>Cho 4 Áo</t>
  </si>
  <si>
    <t>Cho 5 túi nhé. Thôn lai Khê xã cộng hòa huyện kim thành Hải Dương.dt 0363944144 .</t>
  </si>
  <si>
    <t>Cho 849mot cái và 802</t>
  </si>
  <si>
    <t>Cho a 1 đôi cỡ 40 mầu lâu e nhé</t>
  </si>
  <si>
    <t>Cho a 2 bộ , số 3/144 Tôn Đức Thắng, Lam Sơn, Lê Chân, HP. Đt 0989416541</t>
  </si>
  <si>
    <t>Cho a đổi địa chỉ nha</t>
  </si>
  <si>
    <t>Cho a đổi lại kích thước nhé 4× 10 m thôi nhé</t>
  </si>
  <si>
    <t>Cho a đơn túi 28*42 màu vàng như mọi khi. Với đổi cho a 5 cuộn đơn trước gửi nhầm kích thước cho a nhé</t>
  </si>
  <si>
    <t>cho a một bộ e k chất lượng xem hàng k đc trả lại nghe e thôn cứu khẩu ladon Đức cơ Gia lai sđt 0379678283.hải.</t>
  </si>
  <si>
    <t>Cho a tổng sản phẩm và tổng tiền nhé</t>
  </si>
  <si>
    <t>Cho a xem 2 cây nữa gộp luôn</t>
  </si>
  <si>
    <t>Cho a xem mấy áo gà tối màu</t>
  </si>
  <si>
    <t>Cho a xin cái video hướng dẫn lắp đặt</t>
  </si>
  <si>
    <t>cho a xin stk a ck nhé</t>
  </si>
  <si>
    <t>cho ah 1 đôi tông vang sai 43 .1 quần bò ngố xanh sáng nhé</t>
  </si>
  <si>
    <t>Cho anh 1 đôi 39 Khánh số nhà 10A/632 Trần tất văn phường tràng minh quân kiến an ĐT 0978378182 anh lấy của em đôi này là 3 đôi rồi có được yêu đãi giảm giá không em</t>
  </si>
  <si>
    <t>Cho anh 1 đôi cỡ 40 nữa nhé</t>
  </si>
  <si>
    <t>Cho anh 3 cây bà liễu xưa, 1 trúc hồng gộp đơn luôn em ơi.</t>
  </si>
  <si>
    <t>cho anh áo nike màu đen, 64kg, cao 1m61</t>
  </si>
  <si>
    <t>Cho anh chi e ko kiem tra hang ki dc</t>
  </si>
  <si>
    <t>cho anh hỏi anh không lấy bao thì có được kẹo ngậm không hả em</t>
  </si>
  <si>
    <t>Cho anh hỏi cách sử dụng V18 và V20 giống nhau?</t>
  </si>
  <si>
    <t>Cho anh hỏi chút, sau này anh muốn thay toàn bộ sp trên bàn thờ bằng bộ sứ khác chất lượng hơn đc k shop</t>
  </si>
  <si>
    <t>Cho anh hỏi khi đang sử dụng thuốc thuốc thì qh với vợ có ảnh hưởng gì không vậy em</t>
  </si>
  <si>
    <t>Cho anh hỏi sản phẩm thức ăn cho cu gáy</t>
  </si>
  <si>
    <t>Cho anh hỏi ví dài rộng bao nhiêu cm</t>
  </si>
  <si>
    <t>cho anh hướng dẫn sử dụng</t>
  </si>
  <si>
    <t>cho anh mã 31</t>
  </si>
  <si>
    <t>cho anh một cái anh ở nhà ngõ số 1 đường số 2 thôn Đông xã Đồng Xá Đông Anh Hà Nội số điện thoại 096 2014 367</t>
  </si>
  <si>
    <t>cho anh mua một đôi Size 38 số điện thoại 036 6 0 5 8 4 1 9 gửi về công ty may yss Mỹ Trung Mỹ Lộc Nam Định Phạm điểm</t>
  </si>
  <si>
    <t>cho anh sđt anh trao đổi chút</t>
  </si>
  <si>
    <t>Cho anh thêm một ví dài 100 k lấy 1 cái nhé</t>
  </si>
  <si>
    <t>Cho anh thông tin sp : nhà sx, năm sx, ….</t>
  </si>
  <si>
    <t>Cho anh xin video hướng dẫn lắp đặt nha</t>
  </si>
  <si>
    <t>Cho bản giá răng xứ và thời gian bảo hành</t>
  </si>
  <si>
    <t>Cho bếp hám nóng . Kéo cắt cành dt 0901261379</t>
  </si>
  <si>
    <t>Cho biết cư cấu tính năng bạn ơi</t>
  </si>
  <si>
    <t>Cho biết điện áp công suất và giá</t>
  </si>
  <si>
    <t>cho biết kích thước đèn và tấm nắng lượng với dung tích pin bao nhiêu</t>
  </si>
  <si>
    <t>Cho biết thời gian bảo hành.</t>
  </si>
  <si>
    <t>cho c  mua 1 tuýp kem chống muỗi Tan Quạt, giao hàng đến số điện thoại 0372943874, địa chỉ thôn 3 xã Quản Sơn, Đắk Glong, Đắk Nông. c là khách hàng thân thiết, vui lòng giao kèm muối.</t>
  </si>
  <si>
    <t>cho c  mua thêm 3 tuýp kem (loại đã mua hôm trước), giao hàng đến địa chỉ cũ.</t>
  </si>
  <si>
    <t>cho C 1 áo ngực màu da 245k sz 36</t>
  </si>
  <si>
    <t>Cho c 1 bao cỡ nhỏ gửi về địa chỉ cũ nhé</t>
  </si>
  <si>
    <t>Cho c 2 áo màu xanh, 1szi M, 1L</t>
  </si>
  <si>
    <t>cho c bao bì mới nha</t>
  </si>
  <si>
    <t>Cho c bộ mầu đỏ nếu đẹp c lấy sau bộ nữa</t>
  </si>
  <si>
    <t>cho c bộ mầu xanh</t>
  </si>
  <si>
    <t>Cho c dây kèm mặt chữ T 285k
  0985547881</t>
  </si>
  <si>
    <t>Cho c doi dc giao hang dc ko</t>
  </si>
  <si>
    <t>cho c đặt mua 1 sản phẩm (loại đã mua trước đây) size 2XL (khách hàng đã mua 2 sản phẩm cùng loại trước đó).</t>
  </si>
  <si>
    <t>Cho c đổi lại: ko lấy mẫu tri ân màu xanh mà lấy màu 1 áo màu cam (như hình) và 2 áo V07, V05</t>
  </si>
  <si>
    <t>Cho c đổi màu xám size s nha</t>
  </si>
  <si>
    <t>Cho c đổi sang màu cam với</t>
  </si>
  <si>
    <t>Cho c đổi size bự hơn nhe, với c mua them 1 bộ nữa</t>
  </si>
  <si>
    <t>Cho c đôi. 707. 733.732. Và lấy cho c 1 nc rửa trang sức nhà e. C khách cũ</t>
  </si>
  <si>
    <t>Cho c gộp đơn thêm 1 áo đỏ size L cho bạn c nữa shop</t>
  </si>
  <si>
    <t>Cho c hỏi bên em nếu mua hàng onl thì có được bảo hành daa &amp; keo ko em ha? Và hình thức bảo hành là sẽ gửi về đâu nè em (nếu có)? C cảm ơn</t>
  </si>
  <si>
    <t>Cho c hỏi cái lọ mật nội tiết trời nóng này bảo quản nhiệt độ thường đc đúng k e</t>
  </si>
  <si>
    <t>cho c hỏi là bôi 1 ngày mấy lần</t>
  </si>
  <si>
    <t>Cho c hỏi thời hạn đổi trả hàng của mình mấy ngày ạ</t>
  </si>
  <si>
    <t>Cho c hỏi viên uống nine trị nám giá sỉ sao ak</t>
  </si>
  <si>
    <t>Cho c lấy bơ, bánh quy, bánh gạo, ruốc cá hồi, dầu oliu với 2 váng heniz nha</t>
  </si>
  <si>
    <t>Cho c lấy tím than nhé</t>
  </si>
  <si>
    <t>cho c một gói</t>
  </si>
  <si>
    <t>Cho c order 3 mầu đỏ đen trắng nhé</t>
  </si>
  <si>
    <t>Cho c sz L gộp đơn cho c</t>
  </si>
  <si>
    <t>Cho c thêm 1 áo này nữa</t>
  </si>
  <si>
    <t>Cho c thêm 2 cái này nữa nha</t>
  </si>
  <si>
    <t>Cho c xả nha , áo vải mỏng quá c mặc k quen</t>
  </si>
  <si>
    <t>Cho c xem lại 2 cái nồi của ci chốt</t>
  </si>
  <si>
    <t>Cho c xem lại bông full xoan</t>
  </si>
  <si>
    <t>Cho c xem lại cai quat gấp gấp gọn với. Chi mới vào</t>
  </si>
  <si>
    <t>cho c xem nhẫn e đang đeo ngón trỏ</t>
  </si>
  <si>
    <t>Cho c xin anhe và dáng trc</t>
  </si>
  <si>
    <t>Cho c xin địa chỉ cửa hàng c qua thử em</t>
  </si>
  <si>
    <t>Cho c xin địa chỉ cửa hàng ở gò vấp</t>
  </si>
  <si>
    <t>cho c xin giá áo e đang mặc nhé</t>
  </si>
  <si>
    <t>Cho cách làm</t>
  </si>
  <si>
    <t>Cho cách sử dụng nha</t>
  </si>
  <si>
    <t>Cho cái review cách lắp đặt và review lên cho xe  xem ntn</t>
  </si>
  <si>
    <t>Cho cây giáng đổ</t>
  </si>
  <si>
    <t>Cho ch 2 hop ne hop khau vi chi moi tra tien nhe</t>
  </si>
  <si>
    <t>Cho ch thêm màu khác adias 80kg</t>
  </si>
  <si>
    <t>Cho che địa chỉ gởi trả lại</t>
  </si>
  <si>
    <t>Cho chị 079 1 bộ</t>
  </si>
  <si>
    <t>cho chị 1 áo 091</t>
  </si>
  <si>
    <t>Cho chị 1 áo nhé gửi đc cũ nhé miễn síp cho chị nhé khách hàng thân thiết</t>
  </si>
  <si>
    <t>cho chị 1 bếp ga nghe em 0946943901</t>
  </si>
  <si>
    <t>cho chị 1 bô nhé</t>
  </si>
  <si>
    <t>Cho chị 1 chai nhé số nhà 364 đường Lê Đức Thọ tổ 14 phường quyết Thắng TP Sơn la lường xuân</t>
  </si>
  <si>
    <t>Cho chị 1 chai sữa tắm hương nước hoa Pháp sdt 0395875485</t>
  </si>
  <si>
    <t>Cho chị 1 chiếc gửi về công ty may anh quốc. Địa chỉ: lô 07cn cụm công nghiệp tân liên vĩnh bảo hải phòng</t>
  </si>
  <si>
    <t>Cho chị 1 combo nhưng  chị lấy cơm  cháy ko gà được ko</t>
  </si>
  <si>
    <t>Cho chị 1 combo nữa lần này đổi 2 đen 1 da</t>
  </si>
  <si>
    <t>Cho chị 1 h nghệ nhỏ ăn lần mấy viên ngày mấy lần báo chị với</t>
  </si>
  <si>
    <t>Cho chị 1 hộp cam tang và 1 mụn nhỏ 69k,cho chị hỏi có kẹo gấu Mỹ cho trẻ em không nhé</t>
  </si>
  <si>
    <t>Cho chị 1 hộp kem gãy cá nha</t>
  </si>
  <si>
    <t>cho chị 1 kem cu tan quạt 0372943874 thôn 3 xả quản sơn Đăk G long DAK NONG khách cũ nha muối</t>
  </si>
  <si>
    <t>Cho chị 1 ky thuốc viên gan b0988914956</t>
  </si>
  <si>
    <t>Cho chị 1 set nhé, có giấy chứng nhận bạc gì không</t>
  </si>
  <si>
    <t>Cho chị 1 tảo ( chị đổi 10 mặt nạ lấy sữa rửa mặt 100 ml được không em )</t>
  </si>
  <si>
    <t>Cho chị 1 thùng bánh mĩ, 1 kg chà bông xù, 1 kg hạt điều bể còn vỏ, 1 lốc cá hộp thái, 1 snack gói 29k, 1 hủ chao, 5 chai dầu hào chốt liền lát chị bận ra ngoài.</t>
  </si>
  <si>
    <t>Cho chị 1hộp trà bổ máu và 1set nguyên liệu ngâm với nhé</t>
  </si>
  <si>
    <t>Chốt sản phẩm Nguyên liệu nấu ăn</t>
  </si>
  <si>
    <t>Cho chị 1kem.chống nắng gc.1hộp chống hôi.nách gửi về công ty thương mại điện tử vinakyseung khu Thanh Bình phường thanh vinh thị xã Phú Thọ tinh Phú Thọ sđt 0373155634</t>
  </si>
  <si>
    <t>Cho chị 2 áo đen trắng</t>
  </si>
  <si>
    <t>Cho chị 2 cái 36C màu trắng hoặc kem cho con gái mặc đi học nhé</t>
  </si>
  <si>
    <t>cho chị 2 hộp body khách cũ</t>
  </si>
  <si>
    <t>Cho chị 2 hở ngón 2 kín ngón nhé .Có quá mỏng ko đó .Trước ko biết chị đặt hàng ở đâu mà vừa mặc 1 lần đã rách</t>
  </si>
  <si>
    <t>Cho chị 2 váy nhé. Khách hàng cũ của Noka</t>
  </si>
  <si>
    <t>Cho chị 20 k cá viên chiên 10 phút nữa chị ghé lấy với</t>
  </si>
  <si>
    <t>Cho chị 2hop thớt nốt.2 hợp vải nữa nhé vy</t>
  </si>
  <si>
    <t>cho chị 2m b504 nhé</t>
  </si>
  <si>
    <t>Cho chị 3 bộ đó với 2 set cặp tóc chị gửi màu đó. Tặng cho chị set cặp tóc màu tím nhé.</t>
  </si>
  <si>
    <t>Cho chị 3 chiếc 3 màu nhé</t>
  </si>
  <si>
    <t>Cho chị 4 màu tối nhé</t>
  </si>
  <si>
    <t>Cho chị báo giá sợi dây chuyền em nhé</t>
  </si>
  <si>
    <t>Cho chị bịch bông tẩy trang vô đơn nha . Có j chị ck luôn</t>
  </si>
  <si>
    <t>Cho Chị bịch trà sữa này có không Em</t>
  </si>
  <si>
    <t>Cho chị biết chính sách đổi trả ntn</t>
  </si>
  <si>
    <t>Cho chị bộ kìm 9K ************</t>
  </si>
  <si>
    <t>Cho chị bộ mẫu mã M12 nhé chị 47kg mặc bộ đấy đc không ạ</t>
  </si>
  <si>
    <t>Cho chị cách sử dụng với</t>
  </si>
  <si>
    <t>Cho chi cái kinh 0372249680</t>
  </si>
  <si>
    <t>Cho chị cầm thạch nhân 280k ni6 0703533981</t>
  </si>
  <si>
    <t>cho chị cầm thạch nhân 280k ni6 0703533982</t>
  </si>
  <si>
    <t>cho chị ck nge e</t>
  </si>
  <si>
    <t>Cho chị coi cái cài tóc</t>
  </si>
  <si>
    <t>Cho chi coi lại 2 cai do bô</t>
  </si>
  <si>
    <t>Cho chị công thức pha 2 loại trà trên nhé</t>
  </si>
  <si>
    <t>Cho chị đặt 1 bánh gạo lứt lấy hôm 24 Tết, và 1 bánh lấy 28 Tết nhé</t>
  </si>
  <si>
    <t>Cho chị địa chỉ và cách đổi trả em</t>
  </si>
  <si>
    <t>Cho chị đôi 37 nha e hải triều van long vạn. Ninh. Khánh hòa 0859497918</t>
  </si>
  <si>
    <t>Cho chị đổi địa chỉ gửi hàng nhé</t>
  </si>
  <si>
    <t>Cho chị đổi địa chỉ nhé 
 Nguyễn hà thư 
 Thôn Sơn Hải, xã kỳ khang, huyện kỳ anh, tỉnh hà tĩnh.</t>
  </si>
  <si>
    <t>Cho chị đổi lại màu trắng này được k em</t>
  </si>
  <si>
    <t>Cho chị đổi lấy màu xanh đc ko vì có màu hồng mẫu kia rồi</t>
  </si>
  <si>
    <t>Cho chị đổi màu được không?</t>
  </si>
  <si>
    <t>Cho chị đổi sang size 38 nhé</t>
  </si>
  <si>
    <t>Cho chị hỏi  huyết rồng là kem dưỡng hả</t>
  </si>
  <si>
    <t>Cho chị hỏi ,kem dưỡng da lọ nào ngày ,lọ nào tối vậy</t>
  </si>
  <si>
    <t>Cho chị hỏi .sữa hạt của mình có dấu cộng là đôc quyền của shop ha</t>
  </si>
  <si>
    <t>Cho chị hỏi .uống cà phê mâm xôi giảm cân bên shop .uống liên tục có ảnh hưởng gì tới sức khỏe không à</t>
  </si>
  <si>
    <t>Cho chị hỏi 1tip được bao nhiêu gam hạn sử dụng blau vậy em</t>
  </si>
  <si>
    <t>Cho chi hỏi áo nam xl 65kg mang vừa ko</t>
  </si>
  <si>
    <t>Cho chị hỏi bánh gạo cuộn bao nhiêu một bịch</t>
  </si>
  <si>
    <t>Cho chị hỏi bánh tráng gạo lức luôn á em</t>
  </si>
  <si>
    <t>Cho chị hỏi bên cưng có mặt nạ dấp cá không vậy cưng</t>
  </si>
  <si>
    <t>Cho chị hỏi bên em có chân để bánh kem không?</t>
  </si>
  <si>
    <t>Cho chị hỏi bên em có nước Hồng sâm này ko?</t>
  </si>
  <si>
    <t>cho chị hỏi bên mình có bánh kem hình trái dâu ko?</t>
  </si>
  <si>
    <t>cho chị hỏi Bích này hát loa kẹo kéo được không em</t>
  </si>
  <si>
    <t>Cho chị hỏi bộ kem dưỡng mặt của ngân xài ạ</t>
  </si>
  <si>
    <t>Cho chị hỏi cà phê mâm xôi uống vào có mệt ko em</t>
  </si>
  <si>
    <t>Cho chị hỏi cà phê một hộp có bao nhiêu gói vậy em</t>
  </si>
  <si>
    <t>Cho chị hỏi chị mua năm hộp kẹo mầm rồi bây giờ chị uống nhưng chị sao không ngủ được</t>
  </si>
  <si>
    <t>Cho chị hỏi chị muốn mua bánh tráng bow đem qua Mỹ, khách bên em thường mua loại nào đem đi vậy em</t>
  </si>
  <si>
    <t>Cho chị hỏi chị muốn mua charm gắn vô dép mua ở đâu hả bé</t>
  </si>
  <si>
    <t>Cho chị hỏi chiều dài chân váy dài bao nhiêu shop</t>
  </si>
  <si>
    <t>Cho chị hỏi chút nè ! Nếu mình sài toner cùng chống có được không Múi ? Hoặc kem dưỡng của hãng khác có ảnh hưởng da mặt không rm gái ?</t>
  </si>
  <si>
    <t>cho chị hỏi có kẹo sầu chưa</t>
  </si>
  <si>
    <t>Cho chị hỏi có lên mặt nạ chưa e</t>
  </si>
  <si>
    <t>cho chị hỏi có mặt nạ này ko emm</t>
  </si>
  <si>
    <t>Cho chị hỏi có mẫu này ko ?</t>
  </si>
  <si>
    <t>Cho chị hỏi có son dưỡng môi không em</t>
  </si>
  <si>
    <t>Cho chị hỏi đắp mặt nạ xong rồi có rửa mặt lại không em</t>
  </si>
  <si>
    <t>Cho chị hỏi đồ shop mình đã giao đủ nhưng shop chưa trừ ra 1 triệu e của chị đã chuyển khoảng</t>
  </si>
  <si>
    <t>Cho chị hỏi e có kẹo ngủ ko</t>
  </si>
  <si>
    <t>Cho chị hỏi e làm chả hốt vích có bo nước dừa ko e</t>
  </si>
  <si>
    <t>Cho chị hỏi em có làm bánh quy trà xanh ko</t>
  </si>
  <si>
    <t>Cho chị hỏi em đóng một thùng kẹo dừa không đường khoảng 10 kí các loại bao nhiêu tiền vậy ship ơi .</t>
  </si>
  <si>
    <t>Cho chị hỏi giá bánh phồng tôm bao nhiêu vậy em</t>
  </si>
  <si>
    <t>Cho chị hỏi hàng chị đóng gói chưa.nếu chưa thì đóng thêm cho chị nửa ký bánh phồng tôm và nửa ký tôm khô loại nhỏ như hôm qua lên đơn hàng nha em</t>
  </si>
  <si>
    <t>Cho chị hỏi hộp kẹo sắt Incap là kẹo gì</t>
  </si>
  <si>
    <t>Cho chị hỏi hợp kem này kem dưỡng mắt hay tóc</t>
  </si>
  <si>
    <t>Cho chị hỏi hủ mưc hâp nước dừa nhiêu zây e</t>
  </si>
  <si>
    <t>Cho chị hỏi kem dưỡng trắng bao nhiêu tiền một hũ em shop em có đang khuyến mãi gì không em</t>
  </si>
  <si>
    <t>Cho chị hỏi kem thâm nách.. và mặt nạ nghệ.. tây tế bào chết</t>
  </si>
  <si>
    <t>cho chị hỏi kẹo nougat</t>
  </si>
  <si>
    <t>Cho chị hỏi kẹo sâm hồi nãy tiểu đường ăn được ko e</t>
  </si>
  <si>
    <t>Cho chị hỏi kệ nặng bao nhiêu để giao kệ mỏng yếu để đồ khg chắc chắn</t>
  </si>
  <si>
    <t>Cho Chị hỏi là 1 hộp mặt nạ có 3 mặt nạ thôi à em</t>
  </si>
  <si>
    <t>Cho chị hỏi Linh hút nước tăng lực à 😂😂😂</t>
  </si>
  <si>
    <t>Cho chị hỏi loại này là bao bì mới hay ,bột giảm mỡ bụng mị huong lúc trước vậy e</t>
  </si>
  <si>
    <t>Cho chị hỏi máy làm sữa hạt bao nhiêu ký vậy e?</t>
  </si>
  <si>
    <t>Cho chị hỏi mặt nạ gạo</t>
  </si>
  <si>
    <t>Cho chị hỏi mặt nạ nano nghệ của hãng nào vậy em có kén da ko em</t>
  </si>
  <si>
    <t>Cho chị hỏi mặt nạ nha đam sứt xong để luôn ,khỏi rửa mặt lại đc hôn linh.</t>
  </si>
  <si>
    <t>Cho chị hỏi mặt nạ nọc rắn bao nhiêu tiền vậy e chị mới vào</t>
  </si>
  <si>
    <t>Cho chị hỏi mẫu này còn size M ko e</t>
  </si>
  <si>
    <t>Cho chị hỏi mẫu ví dài đã bò đập vân kỳ nhông là bao nhiêu em</t>
  </si>
  <si>
    <t>Cho chị hỏi mẫu vòng trên là đá gì, charm chất liệu gì</t>
  </si>
  <si>
    <t>Cho chị hỏi mình có bánh kem thần tài cho mùng 10 al k em</t>
  </si>
  <si>
    <t>cho chị hỏi môt túi mặt nạ gồm bn cái</t>
  </si>
  <si>
    <t>Cho chị hỏi nếu đơn hàng của chị &gt; 1tr thì chị sẽ được tặng 2 gói kẹo dừa non vị nguyên bản đúng khg em?</t>
  </si>
  <si>
    <t>cho chị hỏi nếu xài ko có hiệu quả thì bên e hoàn tiền bằng cách nào cho biết</t>
  </si>
  <si>
    <t>Cho chị hỏi những sản phẩm này mình có giấy chứng nhận an toàn thực phẩm ko em?</t>
  </si>
  <si>
    <t>cho chị hỏi quần dài bn và eo,mông bn</t>
  </si>
  <si>
    <t>Cho chị hỏi sản phẩm trị mụn, nám, tàn nhang, làm trắng da bên shop</t>
  </si>
  <si>
    <t>Cho chị hỏi sirừm sử dụng lúc nào vậy</t>
  </si>
  <si>
    <t>Cho chị hỏi tây tế bào chết và mặt nạ dùng một tuần một lần ạ em</t>
  </si>
  <si>
    <t>Cho chị hỏi thông tin kẹo nougat</t>
  </si>
  <si>
    <t>Cho chị hỏi trà sâm dứa phải trà túi lọc không em</t>
  </si>
  <si>
    <t>Cho chị hỏi túi bánh/ kẹo 50gr thì dc khoảng bao nhiêu gói bánh/ kẹo</t>
  </si>
  <si>
    <t>Cho chị hỏi tuýp reo mặt nạ chị đang bị bỏng đã mặt xài đc khg em</t>
  </si>
  <si>
    <t>Cho chị hỏi vải như đầm này còn những màu nào khác</t>
  </si>
  <si>
    <t>Cho chị hỏi váy bò ở ảnh</t>
  </si>
  <si>
    <t>cho chị hỏi váy và áo rời hay đầm liền vậy em</t>
  </si>
  <si>
    <t>Cho chị hỏi vua nám  với kem dưỡng 7ngày hộp nào Sài ngày hộp nào Sài đêm e</t>
  </si>
  <si>
    <t>Cho chị hỏi xíu hủ mặt nạ dùng rồi bỏ ngăn mát tủ lạnh được ko em</t>
  </si>
  <si>
    <t>Cho chị hỏi xíu, kem tẩy này dùng cho tóc dc kh em?</t>
  </si>
  <si>
    <t>Cho chị hỏi, mua bánh tráng LA thì mình ghé 539/10 THĐ là có ha?</t>
  </si>
  <si>
    <t>Cho chị kem cừu ngày hạn sử dụng lâu tại kem còn xài hết năm nay</t>
  </si>
  <si>
    <t>Cho chị lấy thêm cái chiếu kích thước 2m * 1.6</t>
  </si>
  <si>
    <t>Cho chị lấy thêm mã q03 size m nhé</t>
  </si>
  <si>
    <t>cho chị lơ tay ngắn màu xanh rêu</t>
  </si>
  <si>
    <t>Cho chị màu đỏ đẹp nhé</t>
  </si>
  <si>
    <t>cho chị mẫu như này nhé</t>
  </si>
  <si>
    <t>Cho chị một áo dạ zai M 0398436818</t>
  </si>
  <si>
    <t>cho chị một bộ nhé gửi về công ty k ri cô ở khu công nghiệp bình xuyên  1 xã đạo đức bạn nhé s đ t 0373504602</t>
  </si>
  <si>
    <t>Cho chị một chiếc đc công ty vinuc làng nghề Hà bình gửi về địa chỉ công ty vinuc làng nghề Hà bình chị Ra công công ty vinuc chị lấy nha số điện thoại o386953428</t>
  </si>
  <si>
    <t>cho chị một chiếc vòng pha lê màu tím khách cũ</t>
  </si>
  <si>
    <t>Cho chi một họp phụ khoa , và một sét son , phụ khoa có uống chung với các loại thực phẩm Chức Năng khác dc ko em</t>
  </si>
  <si>
    <t>Cho chị một hộp kem cừu ngày và hai hộp mặt nạ ngủ nhé mui nhưng chị lấy qua sỉ rum với sữa rửa mặt thải độc tố nhé</t>
  </si>
  <si>
    <t>Cho chị một xã tóc 6 máy ngìn</t>
  </si>
  <si>
    <t>Cho chị mua 1 kem chống muỗi Tan Quạt, số điện thoại 0372943874, giao hàng đến địa chỉ thôn 3 xã Quản Sơn, Đắk Glong, Đắk Nông (khách cũ).</t>
  </si>
  <si>
    <t>Cho chị mua một chiếc vòng pha lê màu tím (khách cũ).</t>
  </si>
  <si>
    <t>Cho chị nữa kg khoai lan nhật</t>
  </si>
  <si>
    <t>Cho chị set 30 gói/2 vị nhé.</t>
  </si>
  <si>
    <t>Cho chị size XL , khoảng bao lâu chị nhận đc hàng</t>
  </si>
  <si>
    <t>cho chi số to nhất em nhá</t>
  </si>
  <si>
    <t>Cho chị thêm 1kcn</t>
  </si>
  <si>
    <t>Cho chị túi mật nhỏ khuyến mãi về ăn tết</t>
  </si>
  <si>
    <t>Cho chị túi Nam đựng naptop màu ghi và túi to Mỹ màu họa tiết cá sấu và túi màu đen . Mình chuyển khoản</t>
  </si>
  <si>
    <t>Chốt sản phẩm Phụ kiện máy tính</t>
  </si>
  <si>
    <t>Cho chị vàng đô cam sữa dương</t>
  </si>
  <si>
    <t>Cho chị video hướng dẫn lắp đặt</t>
  </si>
  <si>
    <t>Cho chị xã đầm hoa văn đen mới chốt nhé! Thank em nhiều.</t>
  </si>
  <si>
    <t>cho chị xem anh với</t>
  </si>
  <si>
    <t>Cho chị xem bốn bộ đó thử phải hông</t>
  </si>
  <si>
    <t>Cho chị xem co co đi Em thơm lâu kg Em</t>
  </si>
  <si>
    <t>Cho chị xem giày sục và giày dây tím size 35</t>
  </si>
  <si>
    <t>Cho chị xem lại cái mẫu chai dung tích bao nhiêu ml</t>
  </si>
  <si>
    <t>cho chi xem lại nhẫn vuông to với cái vòng sale 200 để chị chụp hình gửi cho bà chị</t>
  </si>
  <si>
    <t>Cho chị xem set thương hiệu vàng đi e</t>
  </si>
  <si>
    <t>Cho chị xem vido cách lắp đặt đc kg</t>
  </si>
  <si>
    <t>Cho chị xem vòng chị pha lê nhe</t>
  </si>
  <si>
    <t>Cho chị xin ảnh chụp cận chất,có mát ko</t>
  </si>
  <si>
    <t>Cho chị xin công suất của nó? Nó vẫn xài điện 110v pk?</t>
  </si>
  <si>
    <t>Cho chị xin công thức với nhé, chị cám ơn</t>
  </si>
  <si>
    <t>Cho chị xin địa chỉ cửa hàng của em được không</t>
  </si>
  <si>
    <t>Cho chị xin địa chỉ cửa hàng em nhé</t>
  </si>
  <si>
    <t>cho chị xin lại thông tin size số bên em để c xem có đổi về M ko hay chị tự mang sửa</t>
  </si>
  <si>
    <t>cho chị xin tên người nhận hàng đổi em ơi</t>
  </si>
  <si>
    <t>Cho chị xin thông tin bảng thành phần</t>
  </si>
  <si>
    <t>Cho chị xin thông tin và hướng dẫn sử dụng xuất sứ nhé</t>
  </si>
  <si>
    <t>cho chị xin total để chị ck nghen</t>
  </si>
  <si>
    <t>Cho chị xin tổng tiền chị chuyển khoản luôn em nha</t>
  </si>
  <si>
    <t>Cho chj hạn sử dụng mới nhé</t>
  </si>
  <si>
    <t>Cho chốt dây lưng mặt trắng báo.va giày lười đi cùng đơn..**********</t>
  </si>
  <si>
    <t>Cho chốt dây lưng mặt trắng báo.va giày lười đi cùng đơn..0913947499</t>
  </si>
  <si>
    <t>cho cj búi tóc</t>
  </si>
  <si>
    <t>Cho cj một bộ tóc này nhé em</t>
  </si>
  <si>
    <t>Cho co 2 gói gai cột sống và thoái hóa co cùng gai thoái hóa lung thoát vị đĩa đêm và suy than sdt037 632 5154 thôn 7 xa hòa khánh thành phố buôn ma thuật tinh đak lak</t>
  </si>
  <si>
    <t>Cho coi đầm đen theu xe đạp</t>
  </si>
  <si>
    <t>Cho con vài cái khăn xô con chốt luôn vs</t>
  </si>
  <si>
    <t>Cho con xem biôtin mọc tóc cô</t>
  </si>
  <si>
    <t>Cho cô 2 đào 50.                     Bộ tủ lạnh 29.                          Hạt nêm 39                            Paris 49 cô lấy bao nhiêu đó cọng tiền sip là bao nhiêu</t>
  </si>
  <si>
    <t>Cho cô coi xúc xích để có chốt</t>
  </si>
  <si>
    <t>Cho cô địa chỉ cửa hàng nhé. Cảm ơn?</t>
  </si>
  <si>
    <t>Cho cô hỏi Fuicoidan Nhật bản mua 2 tặng 5 giá bao nhiêu 1 chai và ngày hết hạn . xin cho biết giá cám ơn</t>
  </si>
  <si>
    <t>Cho công thức dùng</t>
  </si>
  <si>
    <t>Cho công thức lột đi shop</t>
  </si>
  <si>
    <t>Cho công thức pha đi</t>
  </si>
  <si>
    <t>Cho cuon 5cm nha</t>
  </si>
  <si>
    <t>Cho dat mot doi</t>
  </si>
  <si>
    <t>Cho dễ chịu</t>
  </si>
  <si>
    <t>Cho doi giao tu may hom nay nhan hang thi lai giao sai</t>
  </si>
  <si>
    <t>Cho địa chỉ bạn điện thoại chốt máy 2 mặt</t>
  </si>
  <si>
    <t>Cho địa chỉ cửa hàng hà nội</t>
  </si>
  <si>
    <t>CHO ĐỊA CHỈ CỬA HÀNG Ở SÀI GÒN ???</t>
  </si>
  <si>
    <t>Cho đổi lại lấy 2 mã này và size 41 nhé</t>
  </si>
  <si>
    <t>Cho đổi lại lấy số lượng cho</t>
  </si>
  <si>
    <t>Cho đổi màu xanh k lấy màu vàng</t>
  </si>
  <si>
    <t>Cho e  1  cái sạc dự phòng. Nhe . Em bj ống ko chốt đc Chj gửi. Cùng. Hàng cho e nhé 💐</t>
  </si>
  <si>
    <t>Cho e 1 bộ sz s</t>
  </si>
  <si>
    <t>Cho e 1 đôi màu này nhé sz 36 ạ</t>
  </si>
  <si>
    <t>Cho e 1 set nguyên liệu và 1 lọ bổ tỳ cho bé ạ</t>
  </si>
  <si>
    <t>cho e 1 sw xúc xích ức gà tí e qua lấy nhé ạ</t>
  </si>
  <si>
    <t>cho e 15 viên ạ. phương thị thảo 0946158838 khu 2 thị trấn bảo lạc huyện bảo lạc tỉnh cao bằng</t>
  </si>
  <si>
    <t>Cho e 2 bộ gửi về địa chỉ công ty hoàng Sơn - tổ 1 - phường Tân thịnh - tp hòa bình . Sdt 0981438786</t>
  </si>
  <si>
    <t>Cho e bao bì cũ cũng dc c</t>
  </si>
  <si>
    <t>Cho e cách sử dụng hiệu quả nhất có kiêng j hay cách sử dụng ntn bảo e luôn nha</t>
  </si>
  <si>
    <t>Cho e cái hạn dùng còn dài ấy nhé</t>
  </si>
  <si>
    <t>Cho e cái mũ xanh than bên trên nhé</t>
  </si>
  <si>
    <t>Cho e coi quần vàng đồng nhạt đi chị</t>
  </si>
  <si>
    <t>Cho e đặt 150 tã quần size XXL loại   290k không lấy quà</t>
  </si>
  <si>
    <t>Cho e đặt bánh kem chiều nay 5h lấy ạ</t>
  </si>
  <si>
    <t>Cho e đặt bánh kem mai lấy</t>
  </si>
  <si>
    <t>Cho e đầy đủ vs đóng gói cẩn thận giúp e vs nhé</t>
  </si>
  <si>
    <t>Cho e địa chỉ cửa hàng</t>
  </si>
  <si>
    <t>Cho e đổi lại kích thước dc ko ạ? 
120cmx75cmx5cm ạ</t>
  </si>
  <si>
    <t>Cho e đổi lại kích thước nha anh ơi: 
tem nhựa trong 5x6
sl 200 giá 
tem nhựa sữa 5x6
sl 200 giá</t>
  </si>
  <si>
    <t>Cho e đổi lại kích thước với ạ</t>
  </si>
  <si>
    <t>Cho e đổi lại lấy 1 lọ thôi nhé</t>
  </si>
  <si>
    <t>Cho e đổi lại lấy 2 áo somi thôi nhé</t>
  </si>
  <si>
    <t>Cho e đổi sdt lại được lại k ạ</t>
  </si>
  <si>
    <t>Cho e đổi sđt lại nha 0814355271</t>
  </si>
  <si>
    <t>Cho e đổi số lượng như này nhé</t>
  </si>
  <si>
    <t>Cho e đổi tên người nhận được hok sốp</t>
  </si>
  <si>
    <t>Cho e đổi tên người nhận hàng với ạ</t>
  </si>
  <si>
    <t>Cho e gói trà điệp tóc đc ko chị</t>
  </si>
  <si>
    <t>Cho e hai đôi này sai 43 ạ.</t>
  </si>
  <si>
    <t>Cho e hỏi
Kem cừu đêm, serum, mặt nạ thời gian sử dụng lúc nào cho đúng chị hướng dẫn giúp e</t>
  </si>
  <si>
    <t>cho e hỏi bên mình có mẫu nào tương tự mẫu này không ạ?</t>
  </si>
  <si>
    <t>cho e hỏi bên mình có tc trả góp ko ạ</t>
  </si>
  <si>
    <t>Cho e hỏi bên mình có vita hem bổ máu vs Canxi cho mèo bầu k ạ?</t>
  </si>
  <si>
    <t>cho e hỏi bên mk có giày balenciaga đen sz41 và giá ạ</t>
  </si>
  <si>
    <t>Cho e hỏi cách vệ sinh coil sao ạ</t>
  </si>
  <si>
    <t>Cho e hoi ch gui hang ben nao zj ak</t>
  </si>
  <si>
    <t>Cho e hỏi chai nào thơm lâu được nhìu người mua ạ</t>
  </si>
  <si>
    <t>Cho e hỏi chất liệu gì và có bên theo thời gian ko ạ</t>
  </si>
  <si>
    <t>Cho e hỏi chất liệu vải và có chống giọt bắn k ak</t>
  </si>
  <si>
    <t>Cho e hỏi chính sách đổi trả ntn ạk</t>
  </si>
  <si>
    <t>Cho e hỏi chuột này bảo hành bao lâu ạ?</t>
  </si>
  <si>
    <t>cho e hỏi ck cọc trước lúc lấy hàng có trừ ra không ạ</t>
  </si>
  <si>
    <t>Cho e hỏi có collagen ko a.</t>
  </si>
  <si>
    <t>Cho e hỏi có loại sữa tắm nào lưu hương lâu k ạ</t>
  </si>
  <si>
    <t>cho e hỏi có mẫu này ko ạk</t>
  </si>
  <si>
    <t>Cho e hỏi con này và con Dime 2XT thì con nào chất lượng tốt hơ</t>
  </si>
  <si>
    <t>Cho e hỏi da hỗn hợp nên dùng 1 ngày mấy lần ạ</t>
  </si>
  <si>
    <t>Cho e hỏi e ở xa ko ở nhà có thể mưa trả góp đc ko</t>
  </si>
  <si>
    <t>Cho e hỏi giá sỉ sản phẩm này ạ</t>
  </si>
  <si>
    <t>Cho e hỏi hạn sử dụng của son là năm bao nhiu v ạ....tại e thấy để 2022 hình như là năm sản xuất....e mới mua lúc tết mà lỡ bỏ mất hộp r ạ</t>
  </si>
  <si>
    <t>cho e hỏi hàng thương hiệu nào ạ</t>
  </si>
  <si>
    <t>Cho e hỏi hình thức bảo hành bên mk bằng tem mác</t>
  </si>
  <si>
    <t>Cho e hỏi hình thức bảo hành thế nào?  Mong c tư vấn.</t>
  </si>
  <si>
    <t>Cho e hỏi hoàn tiền bằng cách nào ạ</t>
  </si>
  <si>
    <t>Cho e hỏi kem mình có thành phần niacinamine ko ạ</t>
  </si>
  <si>
    <t>cho e hỏi là áo dài bên mình chính sách đổi trả ntn ạ</t>
  </si>
  <si>
    <t>Cho e hỏi là e cũng đang sử dụng thuốc thoa bụng tan mỡ và đai ủ nóng bụng ạ…vậy uống thêm caffe giảm cân vậy có ảnh hưởng gì k ạ</t>
  </si>
  <si>
    <t>Cho e hỏi là nếu k dứt điểm thì hoàn tiền bằng cách nào ạ</t>
  </si>
  <si>
    <t>Cho e hỏi mình có bông tẩy trang lamer k ad</t>
  </si>
  <si>
    <t>Cho e hỏi mình có check online mua trả góp kh ạ</t>
  </si>
  <si>
    <t>Cho e hỏi mình có mẫu này size 39 k ạ</t>
  </si>
  <si>
    <t>Cho e hỏi này cách lắp đặt vs sử dụng sao a</t>
  </si>
  <si>
    <t>Cho e hỏi nếu e mua thì mình thu hoặc đổi mất bao nhiu % ạ</t>
  </si>
  <si>
    <t>Cho e hỏi nếu giường cỡ 2m e mua 2m2 vừa k ạ</t>
  </si>
  <si>
    <t>Cho e hỏi phấn phủ có mùi khó chịu k ạ</t>
  </si>
  <si>
    <t>Cho e hỏi phí ship bnhieu ạ</t>
  </si>
  <si>
    <t>Cho e hỏi serum là sử dụng lúc nào ạ</t>
  </si>
  <si>
    <t>Cho e hỏi shop có nước hoa charm clever k ạ</t>
  </si>
  <si>
    <t>Cho e hỏi shop có retinol obagi 0.5 ko ạ. E xin giá luôn ạ</t>
  </si>
  <si>
    <t>cho e hỏi shop mình nay bán offline chưa ạ</t>
  </si>
  <si>
    <t>Cho e hỏi sneaker daily có cửa hàng ở SG ko ạ</t>
  </si>
  <si>
    <t>Cho e hỏi son mình hạn dùng tới khi nào ạ ?</t>
  </si>
  <si>
    <t>Cho e hỏi sp của mình có thay bao bì mới không sao e nhận được không giống như sp củ</t>
  </si>
  <si>
    <t>Cho e hỏi sp e đang dùng dở mỗi lần cho bé uống xong đều bảo quản trong tủ lạnh nhưng giờ em để ở ngoaig nhiệt độ phòng cho tiện nhớ để sử dụng có đc k ạ</t>
  </si>
  <si>
    <t>Cho e hỏi thành phần của e đc k ạ</t>
  </si>
  <si>
    <t>Cho e hỏi thuốc này nó ghi tác dụng phụ như này là sao ạ</t>
  </si>
  <si>
    <t>Cho e hỏi trái cây mấy vị sấy này</t>
  </si>
  <si>
    <t>cho e hỏi về chương trình khuyến mãi ngày 8/3 sắp tới ạ</t>
  </si>
  <si>
    <t>Cho e iphone 13 promax bị lỗi màng hình , có được bảo hành k ạ</t>
  </si>
  <si>
    <t>Cho e kiểm tra thử hàng nhé</t>
  </si>
  <si>
    <t>Cho e lấy 1 kem chống nắng, b5, retinol nâu,spicule, 2 hộp collagen. Tổng kết lại giá giúp e với ạ</t>
  </si>
  <si>
    <t>Cho e lấy 2 bánh chưng cốm 3 cái , 1 bánh gạo lứt đen ah</t>
  </si>
  <si>
    <t>Cho e mình lấy 2 quần 1 màu trắng 1 màu đen</t>
  </si>
  <si>
    <t>Cho e một combo những e k lấy sách tập đánh vần thì bao nhiêu ạ thấy vào đó vở toán</t>
  </si>
  <si>
    <t>Cho e S tay ngắn</t>
  </si>
  <si>
    <t>Cho e sđt e lh trao đổi đc ko</t>
  </si>
  <si>
    <t>Cho e sét nha mà hạn sử dụng đuoc lau k ạ</t>
  </si>
  <si>
    <t>Cho e sin dia chi shop oi</t>
  </si>
  <si>
    <t>Cho e thành phần 2 sp nay dc ko ạ</t>
  </si>
  <si>
    <t>Cho e thay đổi kích thước vs ạ</t>
  </si>
  <si>
    <t>Cho e video cách lắp đặt camera nha shop</t>
  </si>
  <si>
    <t>Cho e video hướng dẫn lắp đặt nha.</t>
  </si>
  <si>
    <t>Cho e xem bảng thành phần với ạ</t>
  </si>
  <si>
    <t>Cho e xem been trong con Vai đen</t>
  </si>
  <si>
    <t>Cho e xem bông thoi lai</t>
  </si>
  <si>
    <t>Cho e xem cái quần vs</t>
  </si>
  <si>
    <t>Cho e xem đen đi</t>
  </si>
  <si>
    <t>Cho e xem hình chi tiết 2 mẫu giày này ạ.</t>
  </si>
  <si>
    <t>Cho e xem hình thật j</t>
  </si>
  <si>
    <t>cho e xem màu mẫu này với shop</t>
  </si>
  <si>
    <t>cho e xem màu se 250 đi ạ</t>
  </si>
  <si>
    <t>Cho e xem màu với shop ơi</t>
  </si>
  <si>
    <t>Cho e xem mẫu bên mình đi ạk</t>
  </si>
  <si>
    <t>Cho e xem mẫu e gửi trong ib e chốt với c ơi</t>
  </si>
  <si>
    <t>Cho e xem nhũ</t>
  </si>
  <si>
    <t>cho e xem son bóng đi ạ</t>
  </si>
  <si>
    <t>Cho e xem tà s dc k</t>
  </si>
  <si>
    <t>Cho e xem thành phần c</t>
  </si>
  <si>
    <t>cho e xem thành phần đc k</t>
  </si>
  <si>
    <t>Cho e xem tóc dài và búi</t>
  </si>
  <si>
    <t>Cho e xem xịch Dưỡng tóc . Với mặt nạ miếng vàng có không</t>
  </si>
  <si>
    <t>Cho e xin ảnh tóc thật vs ạ</t>
  </si>
  <si>
    <t>cho e xin bảng thành phần bộ combo cho da mặt nhà mình nhé</t>
  </si>
  <si>
    <t>Cho e xin cách làm với ạ</t>
  </si>
  <si>
    <t>Cho e xin công thức pha đi a</t>
  </si>
  <si>
    <t>cho e xin địa chỉ cửa hàng của mình ạ</t>
  </si>
  <si>
    <t>Cho e xin giá dây chuyền cỏ 4 là ạ</t>
  </si>
  <si>
    <t>Cho e xin mẫu lắc tay và lắc chân shop</t>
  </si>
  <si>
    <t>Cho e xin quy trình dưỡng da vs nha</t>
  </si>
  <si>
    <t>Cho e xin quy trình đi c</t>
  </si>
  <si>
    <t>cho e xin quy trình với ạ</t>
  </si>
  <si>
    <t>Cho e xin sdt e gọi hỏi trao đổi trực tiếp dc k ạ?</t>
  </si>
  <si>
    <t>Cho e xin thành phần của thuốc đi</t>
  </si>
  <si>
    <t>Cho e xin video hướng dẫn cách lắp đặt</t>
  </si>
  <si>
    <t>Cho e xin video hướng dẫn lắp đặt xe ạ</t>
  </si>
  <si>
    <t>cho em 1 áo này nuaa</t>
  </si>
  <si>
    <t>Cho em 1 hủ kem body kích trắng nha chị</t>
  </si>
  <si>
    <t>Cho em 1 trà sữa củ năng L ,1 trà trái cây L giao lại 119 lộ Hòa Đồng</t>
  </si>
  <si>
    <t>Cho em 2 chiếc</t>
  </si>
  <si>
    <t>Cho em 3 ao</t>
  </si>
  <si>
    <t>Cho em 3 hu gửi về công ty may shiwon khu công nghiệp khai quan vĩnh yên vĩnh phúc sđt 0978009756</t>
  </si>
  <si>
    <t>Cho em bộ kem face mụn</t>
  </si>
  <si>
    <t>Cho em chị áo màu vàng nhạt đ t 0335207068 gửi về trường mầm non giá thắng</t>
  </si>
  <si>
    <t>Cho em coi mẫu bao bì mới ạ</t>
  </si>
  <si>
    <t>Cho em đặt 1 bánh kem nhỏ, chiều em lấy ạ</t>
  </si>
  <si>
    <t>Cho em đặt 2 cái như hình em gửi</t>
  </si>
  <si>
    <t>Cho em đổi địa chỉ được không ạ</t>
  </si>
  <si>
    <t>Cho em đổi địa chỉ thành 55 bala hà đông hà nội ạ</t>
  </si>
  <si>
    <t>Cho em đổi địa chỉ với au</t>
  </si>
  <si>
    <t>Cho em đổi địa chỉ với sdt lại được k c</t>
  </si>
  <si>
    <t>Cho em đổi lại địa chỉ vs sdt ạ</t>
  </si>
  <si>
    <t>Cho em đổi sdt đi ạ tại em đi làm em quên</t>
  </si>
  <si>
    <t>Cho em đổi sdt nhận hàng mới nha</t>
  </si>
  <si>
    <t>Cho em đổi số điện thoại ạ</t>
  </si>
  <si>
    <t>cho em giá sỉ với</t>
  </si>
  <si>
    <t>Cho em hỏi , bên mình có thiếu , hay muốn tuyển dụng thợ bánh kem ko ạ</t>
  </si>
  <si>
    <t>Cho em hỏi 1 bịch kẹo dứa với 1 cafe nấm đen thì bao nhiêu ạ</t>
  </si>
  <si>
    <t>Cho em hỏi 1 hộp mặt nạ B5 giá bao nhiêu vậy ạ</t>
  </si>
  <si>
    <t>cho em hỏi 100 miếng mặt nạ đó là nhiêu tiền hả chị ơi 100 chỗ đó là mỗi chị có một vị khác nhau</t>
  </si>
  <si>
    <t>Cho em hỏi 1kg bánh tráng hút chân không thì để được bao lâu ạ</t>
  </si>
  <si>
    <t>Cho em hỏi 5 vị mix kẹo dừa ko đường kẹo ít ngọt ko a</t>
  </si>
  <si>
    <t>cho em hỏi ad còn nhận oder trà sữa đường đen Vương Tuấn Khải không ạ?</t>
  </si>
  <si>
    <t>Cho em hỏi áo sơ mi tom nhiêu kg vừa chị</t>
  </si>
  <si>
    <t>Cho em hỏi bản nào lưu hương lâu hơn ạ</t>
  </si>
  <si>
    <t>Cho em hỏi bánh kem</t>
  </si>
  <si>
    <t>Cho em hỏi bánh kem bắp mà mình gửi chỉ có 110k à hở</t>
  </si>
  <si>
    <t>cho em hỏi bánh kem bên mình giá như thế nào vậy ạ?</t>
  </si>
  <si>
    <t>Cho em hỏi bánh kem cỡ nhỏ giá bao nhiêu ạ</t>
  </si>
  <si>
    <t>cho em hỏi bánh kem đốt bao nhiêu ạ</t>
  </si>
  <si>
    <t>cho em hỏi bánh kem đốt bên mình size 12 cm thì giá bao nhiu ạ</t>
  </si>
  <si>
    <t>cho em hỏi bánh kem đốt cháy ạ</t>
  </si>
  <si>
    <t>Cho em hỏi bánh kem đốt cháy giá sao ạ</t>
  </si>
  <si>
    <t>Cho em hỏi bánh kem mình lm tối lấy có kịp hong v ạ</t>
  </si>
  <si>
    <t>Cho em hỏi bánh kem mini đang có sẵn mẫu nào ạ</t>
  </si>
  <si>
    <t>Cho em hỏi bánh kem sz 40 cm giá bao nhiêu ạ</t>
  </si>
  <si>
    <t>Cho em hỏi bánh kem thấp nhất bên mình bnh ạ</t>
  </si>
  <si>
    <t>Cho em hỏi bánh rong biển kẹp hạt và thanh gạo lức chà bông giá sỉ sao ạ</t>
  </si>
  <si>
    <t>Cho em hỏi bánh thuyền và rong biển kẹo hạt sỉ giá ntn ạ</t>
  </si>
  <si>
    <t>Cho em hỏi bánh tráng bao nhiêu 1kg</t>
  </si>
  <si>
    <t>Cho em hỏi bánh tráng bỏ tủ đông rồi lấy ra để rã đông có bị ẩm nước ko ạ?</t>
  </si>
  <si>
    <t>Cho em hỏi bánh tráng cay còn hàng k ạ.</t>
  </si>
  <si>
    <t>cho em hỏi bánh tráng có ship đi utah không ạ?</t>
  </si>
  <si>
    <t>Cho em hỏi bánh tráng có sỉ kh ạ</t>
  </si>
  <si>
    <t>Cho em hỏi bánh tráng em mua về để được bao lâu ạ? Tại em đặt để mang di nước ngoài nên để em canh thời gian ạ</t>
  </si>
  <si>
    <t>Cho em hỏi bánh tráng gạo lứt mình nướng được k ạ</t>
  </si>
  <si>
    <t>Cho em hỏi bánh tráng gửi lên tphcm bao nhiêu tiền ạ</t>
  </si>
  <si>
    <t>Cho em hỏi bánh tráng mũi tắc e đặt ở thanh bình dứ cao giao lên hok ạ</t>
  </si>
  <si>
    <t>Cho em hỏi bánh tráng muối béo giá bao nhiêu vậy shop?</t>
  </si>
  <si>
    <t>Cho em hỏi bánh tráng phơi sương qua bển có bị cứng ko ạ</t>
  </si>
  <si>
    <t>Cho em hỏi bánh tráng suri giá sỉ bao nhiêu ạ</t>
  </si>
  <si>
    <t>Cho em hỏi bánh tráng sydney bán bao nhiêu vậy ạ?</t>
  </si>
  <si>
    <t>Cho em hỏi bao nhiêu hũ kẹo vậy chị</t>
  </si>
  <si>
    <t>Cho em hỏi bao nhiêu một đầm vậy ạ</t>
  </si>
  <si>
    <t>Cho em hỏi bé 17 tháng bị so gan có uống đc nước dừa nấu với mắc mia không chị</t>
  </si>
  <si>
    <t>Cho em hỏi bên mình bánh tráng để được bao lâu ạ</t>
  </si>
  <si>
    <t>Cho em hỏi bên mình cho thuê loa kẹo kéo phải ko ạ</t>
  </si>
  <si>
    <t>Cho em hỏi bên mình có bán bánh kem bắp size nhỏ không ạ</t>
  </si>
  <si>
    <t>Cho em hỏi bên mình có bán hộp bánh kem không ạ</t>
  </si>
  <si>
    <t>Cho em hỏi bên mình có bán trả góp không ạ</t>
  </si>
  <si>
    <t>Cho em hỏi bên mình có bánh kem bắp k ạ</t>
  </si>
  <si>
    <t>cho em hỏi bên mình có bánh kem bắp khôg ạ</t>
  </si>
  <si>
    <t>cho em hỏi bên mình có bánh kem hình bộ bài hong c</t>
  </si>
  <si>
    <t>cho em hỏi bên mình có bánh kem lạnh tiramisu khong ạ</t>
  </si>
  <si>
    <t>cho em hỏi bên mình có bánh kem mini không ạ</t>
  </si>
  <si>
    <t>Cho em hỏi bên mình có bánh kem sẵn khum ạ</t>
  </si>
  <si>
    <t>Cho em hỏi bên mình có bánh kem sầu riêng k ạ, dạng bánh crepe á</t>
  </si>
  <si>
    <t>Cho em hỏi bên mình có bánh kem sinh nhật nào chủ đề cho nghành spa ko ạ</t>
  </si>
  <si>
    <t>Cho em hỏi bên mình có bỏ sỉ bánh tráng hông ạ</t>
  </si>
  <si>
    <t>Cho em hỏi bên mình có dạng sơn dưỡng móng sơn trực tiếp lên móng thật hong</t>
  </si>
  <si>
    <t>Cho em hỏi bên mình có giống nho kẹo, bailey, mẫu đơn không ạ</t>
  </si>
  <si>
    <t>Cho em hỏi bên mình có kem dưỡng dành cho da dầu không ạ</t>
  </si>
  <si>
    <t>Cho em hỏi bên mình có loại bánh kem mousse k ạ?</t>
  </si>
  <si>
    <t>Cho em hỏi bên mình có mặt nạ đất sét này ko ạ</t>
  </si>
  <si>
    <t>Cho em hỏi bên mình có mặt nạ đất sét như này không ạ</t>
  </si>
  <si>
    <t>cho em hỏi bên mình có mặt nạ ngủ của môi k ạ</t>
  </si>
  <si>
    <t>cho em hỏi bên mình có nhận vẽ bánh kem theo yêu cầu hong ạ</t>
  </si>
  <si>
    <t>cho Em hỏi bên mình có những loại mặt nạ đất sét nào vậy ạ</t>
  </si>
  <si>
    <t>Cho em hỏi bên mình có phấn bắt sáng ko ạ</t>
  </si>
  <si>
    <t>Cho em hỏi bên mình có ship bánh tráng đi tỉnh không ạ</t>
  </si>
  <si>
    <t>Cho em hỏi bên mình có xuất hoá đơn VAT nếu em mua hàng ship về k ạ</t>
  </si>
  <si>
    <t>Cho em hỏi bên mình combo này mà đổi thành bánh tráng rìa dc ko ai</t>
  </si>
  <si>
    <t>Cho em hỏi bên mình còn bánh kem bento kh ạ?</t>
  </si>
  <si>
    <t>cho em hỏi bên mình còn bánh tráng bơ không ạ</t>
  </si>
  <si>
    <t>Cho em hỏi bên mình còn kem dưỡng tay loccitane kh ạ</t>
  </si>
  <si>
    <t>Cho em hỏi bên mình còn kẹo hp k ạ</t>
  </si>
  <si>
    <t>Cho em hỏi bên mình còn nước hồng sâm không ạ</t>
  </si>
  <si>
    <t>Cho em hỏi bên mình còn trà sữa tcđđ không ạ?</t>
  </si>
  <si>
    <t>Cho em hỏi bên mình còn tuyển thợ bánh kem, bánh ngọt k ạ</t>
  </si>
  <si>
    <t>cho em hỏi bên mình giá chà bông gà ntn và ship tỉnh thì sao ạ</t>
  </si>
  <si>
    <t>Cho em hỏi bên mình kg duoc dag hình cua khách hàng dug kg cj</t>
  </si>
  <si>
    <t>Cho em hỏi bên mình mặt nạ giá sỉ sao ạ</t>
  </si>
  <si>
    <t>Cho em hỏi bên mình mấy bánh kem mini thì giá tầm bn ạ</t>
  </si>
  <si>
    <t>cho em hỏi bên mình sẵn bánh tráng suri k ạ</t>
  </si>
  <si>
    <t>Cho em hỏi bên mình thời gian đổi trả hàng và điều kiện đổi trả hàng là như thế nào vậy ạ</t>
  </si>
  <si>
    <t>Cho em hỏi bên tiệm có bao nhiêu sz bánh kem ạ</t>
  </si>
  <si>
    <t>cho em hỏi bên xưởng mình có đang tuyển người phụ đóng gói bánh tráng không ạ</t>
  </si>
  <si>
    <t>Cho em hỏi bộ kem dưỡng</t>
  </si>
  <si>
    <t>Cho em hỏi bộ sản phẩm kẹo sâm giá bn vậy shop?</t>
  </si>
  <si>
    <t>Cho em hỏi cà phê á Bao nhiêu tiền á</t>
  </si>
  <si>
    <t>Cho em hỏi cà phê sữa 200 bịch nhiêu tiền vậy em mua dùm bà hàng xóm</t>
  </si>
  <si>
    <t>Cho em hỏi cái bánh kem bán bao nhiêu tiền vậy bạn</t>
  </si>
  <si>
    <t>Cho em hỏi cái fig bánh kem của jjk còn gô chô k ạ</t>
  </si>
  <si>
    <t>Cho em hỏi cái gói nhiều màu là mình làm kẹo sẽ khuấy ra màu gì ạ?</t>
  </si>
  <si>
    <t>Cho em hỏi cái kem dưỡng body hạn sử dụng bao lâu ạ</t>
  </si>
  <si>
    <t>Cho em hỏi chị bán cơm cháy chà bông mà chà bông đó là chà bông gà hay heo vậy chị?</t>
  </si>
  <si>
    <t>Cho em hỏi chị có cà phê kopiko  cà phê king không ạ</t>
  </si>
  <si>
    <t>Cho em hỏi chị đựng sản phẩm nặng bao nhiêu kg ạ</t>
  </si>
  <si>
    <t>cho em hỏi chiếc bánh kem này nhiu ạ</t>
  </si>
  <si>
    <t>Cho em hỏi chống nắng mình xài một ngày mấy lần ạ</t>
  </si>
  <si>
    <t>cho em hỏi có bánh kem chưa ạ</t>
  </si>
  <si>
    <t>Cho em hỏi có bánh kem nào loại mini nhỏ xinh ko ạ</t>
  </si>
  <si>
    <t>Cho em hỏi có bánh kem sẵn ko</t>
  </si>
  <si>
    <t>Cho em hỏi có bánh kem săn ko ạ</t>
  </si>
  <si>
    <t>Cho em hỏi có loại kem dưỡng nào dành cho da dầu và bị mụn ẩn không vậy ạ</t>
  </si>
  <si>
    <t>cho em hỏi có ly nhựa để trà sữa trân châu không ạ</t>
  </si>
  <si>
    <t>cho em hỏi có sỉ bánh tráng kh ạ</t>
  </si>
  <si>
    <t>Cho em hỏi còn mặt nạ ngũ khg chị</t>
  </si>
  <si>
    <t>Cho em hỏi con nhà em gần 3 tháng mà đi phân lỏng, nhầy thì uống thuốc này ngày mấy lần vậy</t>
  </si>
  <si>
    <t>Cho em hỏi công thức Chị pha mặt nạ này nó bộ nào , set nào ak Chị</t>
  </si>
  <si>
    <t>Cho em hỏi cốt bánh kem bắp với bánh kem thường giá ntn ạ</t>
  </si>
  <si>
    <t>Cho em hỏi cơm cháy chà bông</t>
  </si>
  <si>
    <t>Cho em hỏi dép mình bảo hành bao lâu ạ</t>
  </si>
  <si>
    <t>Cho em hỏi đáy nồi phomai chà bông là để phômai bên ngoài là ăn tới đâu rắc lên ăn tới đó hay sao ạ</t>
  </si>
  <si>
    <t>cho em hỏi đặt  1 cái bánh kem</t>
  </si>
  <si>
    <t>Cho em hỏi đầm đen phía sau lưng chế 80kg vừa ko ạ</t>
  </si>
  <si>
    <t>Cho em hỏi đế giày trong hộp mình sử dụng khi nào ạ</t>
  </si>
  <si>
    <t>Cho em hỏi độ mới bao nhiêu % và của áo của nhãn hiệu nào vậy ạ</t>
  </si>
  <si>
    <t>Cho em hỏi em đặt grap là cb bánh tráng cuộn và soda</t>
  </si>
  <si>
    <t>Cho em hỏi em muốn đặt 1 vài bánh ngọt và mặn để làm tiệc gia tiên thì chi phí như nào ạ?</t>
  </si>
  <si>
    <t>Cho em hỏi em muốn lấy sỉ mặt nạ giấy được ko ạ</t>
  </si>
  <si>
    <t>cho em hỏi em muốn mua bánh tráng đem đi mỹ thì sao ah</t>
  </si>
  <si>
    <t>Cho em hỏi em muốn mua bánh tráng ship ra bắc ninh thì mất mấy ngày ạ</t>
  </si>
  <si>
    <t>Cho em hỏi em muốn mua set vạn phúc 6, nhưng không muốn lấy trà. Em muốn lấy kẹo thì có được không ạ?</t>
  </si>
  <si>
    <t>Cho em hỏi giá áo sơ mi trắng với shop</t>
  </si>
  <si>
    <t>Cho em hỏi giá bánh bông tuyết và kẹo mềm siêu hạt</t>
  </si>
  <si>
    <t>Cho em hỏi giá bánh donut, kẹo và bánh kem ạ</t>
  </si>
  <si>
    <t>Cho em hỏi giá bánh kem ạ</t>
  </si>
  <si>
    <t>Cho em hỏi giá bánh kem bắp nhỏ￼</t>
  </si>
  <si>
    <t>cho em hỏi giá bánh kem đốt cháy ạ</t>
  </si>
  <si>
    <t>cho em hỏi giá bánh kem đốt cháy bên mình bao nhiêu ạ</t>
  </si>
  <si>
    <t>Cho em hỏi giá bánh kem mini làm theo yêu cầu bao nhiêu ạ</t>
  </si>
  <si>
    <t>Cho em hỏi giá cà phê giảm cân</t>
  </si>
  <si>
    <t>Cho em hỏi giá của cà phê này với ạ</t>
  </si>
  <si>
    <t>Cho em hỏi giá đầm này với ạ</t>
  </si>
  <si>
    <t>Cho em hỏi giá in tem dán lên ly trà sữa là bao nhiêu ạ</t>
  </si>
  <si>
    <t>Cho em hỏi giá kẹo hạnh phúc làm quà cưới ạ</t>
  </si>
  <si>
    <t>Cho em hỏi giá loại kẹo cung cấp vitamin ạ</t>
  </si>
  <si>
    <t>Cho em hỏi giá my làm sữa hạt nha</t>
  </si>
  <si>
    <t>Cho em hỏi giá này có phát sinh thêm chi phí bảo hành hay khác gì kh ạ</t>
  </si>
  <si>
    <t>Cho em hỏi giá sỉ bánh tráng ạ</t>
  </si>
  <si>
    <t>cho em hỏi giá thuê set váy mã diện ạ</t>
  </si>
  <si>
    <t>Cho em hỏi giá thức ăn cho chó bao 20kg giá bao nhiêu vậy ạ</t>
  </si>
  <si>
    <t>Cho em hỏi giá tiền in logo dán ly nước ép</t>
  </si>
  <si>
    <t>Cho em hỏi giờ mình có bánh kem sẵn ở tiệm không ạ</t>
  </si>
  <si>
    <t>Cho em hỏi hình thức bảo hành như nào v ạ</t>
  </si>
  <si>
    <t>Cho em hỏi hivi cake có bán bánh kem size mini đúng ko ạ</t>
  </si>
  <si>
    <t>cho em hỏi họp uống trắng da bao nhiêu vị chị</t>
  </si>
  <si>
    <t>Cho em hỏi hôm nay còn bánh kem nhỏ nào ạ</t>
  </si>
  <si>
    <t>Cho em hỏi hộp bánh ở trong là bánh quy ha là bánh loại kg ạ</t>
  </si>
  <si>
    <t>Cho em hỏi kem body mình sử dụng thời gian nào</t>
  </si>
  <si>
    <t>Cho em hỏi kem có đổi bao bì mới ko ạ</t>
  </si>
  <si>
    <t>Cho em hỏi kem dưỡng bao nhiêu ạ ?</t>
  </si>
  <si>
    <t>Cho em hỏi kem dưỡng chống lão hoá ban ngày của estee c còn loại nào ạ</t>
  </si>
  <si>
    <t>Cho em hỏi kem dưỡng da mặt bên chị dùng có dễ bị kích ứng da không vậy chị ạ</t>
  </si>
  <si>
    <t>Cho em hỏi kem dưỡng da tay về chưa ạ</t>
  </si>
  <si>
    <t>Cho em hỏi kem dưỡng nào trị nám, không điều màu,da mặt không dầu</t>
  </si>
  <si>
    <t>Cho em hỏi kem dưỡng này dành cho mặt hay sao ạ công dụng thế nào</t>
  </si>
  <si>
    <t>cho em hỏi kem dưỡng Olay da mụn dùng được không ạ</t>
  </si>
  <si>
    <t>Cho em hỏi kem dưỡng olay giá shop bán nhiu ạ</t>
  </si>
  <si>
    <t>Cho em hỏi kem dưỡng sáng da cho da dầu ạ</t>
  </si>
  <si>
    <t>Cho em hỏi kẹo c. Đói hay no mình ăn cũng được phải ko ạ. Hoặc tối mình ăn được ko</t>
  </si>
  <si>
    <t>Cho em hỏi kẹo dừa bán sao â</t>
  </si>
  <si>
    <t>Cho em hỏi kẹo dừa không đường ngũ vị giá bn ạ</t>
  </si>
  <si>
    <t>Cho em hỏi kẹo giảm cân đó là bán gấu hoặc là bán riêng vậy</t>
  </si>
  <si>
    <t>Cho em hỏi kẹo này 1 hộp như vậy giá bao ạ</t>
  </si>
  <si>
    <t>Cho em hỏi kẹo này bệnh tiểu đường ăn được ko ạ</t>
  </si>
  <si>
    <t>cho em hỏi kẹo này có hại sức khỏe vì không chị tại em bị cao huyết áp</t>
  </si>
  <si>
    <t>cho em hỏi kẹo này màu gi ở trong vậy</t>
  </si>
  <si>
    <t>Cho em hỏi kẹo này nhiu hk</t>
  </si>
  <si>
    <t>Cho em hỏi kẹo nougat 8 vị gồm những vị gì vậy ạ</t>
  </si>
  <si>
    <t>Cho em hỏi kẹo nougat với ạ</t>
  </si>
  <si>
    <t>Cho em hỏi kẹo sữa bò bao nhiu í</t>
  </si>
  <si>
    <t>Cho em hỏi key 3 charm mẫu bị thiếu của em về chưa ạ?</t>
  </si>
  <si>
    <t>Cho em hỏi khay đựng kẹo bn vậy</t>
  </si>
  <si>
    <t>Cho em hỏi không vừa có được đổi size không ạ</t>
  </si>
  <si>
    <t>Cho em hỏi khuôn này dán vô đế trắng đựng bánh kem sao ạ</t>
  </si>
  <si>
    <t>Cho em hỏi là bánh kem bên mình có nhận làm mẫu ở ngoài ko ạ</t>
  </si>
  <si>
    <t>Cho em hỏi là bánh tráng hôm nay em nhận bảo quản được bao lâu vậy ạ</t>
  </si>
  <si>
    <t>Cho em hỏi là bánh tráng mình để đc bao lâu trong môi trường bình thường ạ ? Tại em muốn đặt 2 hộp 400gr ạ</t>
  </si>
  <si>
    <t>Cho em hỏi là bao bì mới thì chất kem sẽ vàng đậm hơn phải k ạ?</t>
  </si>
  <si>
    <t>cho em hỏi là bên mình bánh kem đốt cháy dùng giấy nào ạ</t>
  </si>
  <si>
    <t>Cho em hỏi là bên mình có làm bánh kem rút tiền ko ạ</t>
  </si>
  <si>
    <t>Cho em hỏi là các món này có hạn sử dụng bao nhiêu ngày vậy ạ?</t>
  </si>
  <si>
    <t>Cho em hỏi là em có thể mang bánh kem sinh nhật vào nhà hàng đc ko ạ</t>
  </si>
  <si>
    <t>cho em hỏi là em đang uống sản phẩm trị mụn vậy em có thể sdung thêm cần tây mật ong hk ạ ?</t>
  </si>
  <si>
    <t>Cho em hỏi là em nhớ lúc trước mình có món hến xúc bánh đa đúng hem ạ?</t>
  </si>
  <si>
    <t>Cho em hỏi là giá vòng này là có kèm charm ch ạ</t>
  </si>
  <si>
    <t>Cho em hỏi là giờ có giao trà sữa đc kh ạ</t>
  </si>
  <si>
    <t>Cho em hỏi là kẹo love mint giá bao nhiêu vậy shop</t>
  </si>
  <si>
    <t>Cho em hỏi là loại #12 là chà bông rong biển phải ko chị, sợ mua nhầm</t>
  </si>
  <si>
    <t>cho em hỏi là muốn ship bánh tráng sang cộng hòa séc thì đặt như nào ạ</t>
  </si>
  <si>
    <t>cho em hỏi là nếu mua ip 12pro 158g thì mình trả góp mỗi tháng bao nhiêu , và trả trước bao nhiêu tiền ạ</t>
  </si>
  <si>
    <t>cho em hỏi là ngoài bánh rong biển chà bông mình còn những loại bánh gì thế ạ</t>
  </si>
  <si>
    <t>Cho em hỏi là ship ra quán cà phê A+ thì thêm phí ship là bao nhiêu ạ</t>
  </si>
  <si>
    <t>Cho em hỏi là trên cái mặt của cái kính ở bên ngoài có khắc chữ không chị ơi có khách thương hiệu trên cái tròng kính không ạ</t>
  </si>
  <si>
    <t>cho em hỏi làm sao để đặt bánh tráng tại nhật ạ</t>
  </si>
  <si>
    <t>cho em hỏi làm thế nào để mua bánh tráng bên canada ạ</t>
  </si>
  <si>
    <t>Cho em hỏi loại kem dưỡng ẩm neutrogen gel cream ở shop mình bnhiu vậy ạ</t>
  </si>
  <si>
    <t>Cho em hỏi mão vs mặt nạ 350(màu đen nhám) gắn sh150 giá sao a</t>
  </si>
  <si>
    <t>Cho em hỏi máy sữa hạt medi 1200 của em đang bị lỗi,  có địa chỉ nào sửa không ạ?</t>
  </si>
  <si>
    <t>Cho em hỏi mặt nạ cấp ẩm của mediheal</t>
  </si>
  <si>
    <t>Cho em hỏi mặt nạ cấy trắng bao nhiêu tiền</t>
  </si>
  <si>
    <t>cho em hỏi mặt nạ giấy bnbg, mình tt, srm xong đắp mặt nạ ròi rửa lại bằng nước mát ạ?</t>
  </si>
  <si>
    <t>Cho em hỏi mặt nạ Mình đắp mỗi ngày hay là như sao chị còn cái cái hộp mà tặng là mình mỗi ngày hay là làm sao</t>
  </si>
  <si>
    <t>Cho em hỏi mặt nạ ngủ Yến bao nhiêu ạ</t>
  </si>
  <si>
    <t>Cho em hỏi mình có bánh kem đốt cháy cái lớp giấy bên trên k ta</t>
  </si>
  <si>
    <t>Cho em hỏi mình có bánh tráng long an chưa ạ</t>
  </si>
  <si>
    <t>Cho em hỏi mình có gấu bông hình trà sữa không ạ?</t>
  </si>
  <si>
    <t>cho em hỏi mình có giao bánh tráng qua Lyon pháp không ạ</t>
  </si>
  <si>
    <t>Cho em hỏi mình có giấy chứng nhận gì hay không ạ</t>
  </si>
  <si>
    <t>cho em hỏi mình có làm bánh ngọt cho lễ gia tiên ko ạ</t>
  </si>
  <si>
    <t>Cho em hỏi mình có mặt nạ lựu hok ạ</t>
  </si>
  <si>
    <t>Cho em hỏi mình có mẫu bánh kem đốt cháy ko ạ</t>
  </si>
  <si>
    <t>Cho em hỏi mình có ship bánh kem qua thủ đức k ạ</t>
  </si>
  <si>
    <t>Cho em hỏi mình có ship bánh tráng về Nhà Bè không ạ?</t>
  </si>
  <si>
    <t>Cho em hỏi mình còn bánh mochi nhân trà sữa trân châu đường đen kh ạ</t>
  </si>
  <si>
    <t>Cho em hỏi mình còn Kẹo bọc dâu k ạ</t>
  </si>
  <si>
    <t>Cho em hỏi mình dùng serum. Kem dưỡng cua matiderm thì có kết hợp với retion của obari được ko a</t>
  </si>
  <si>
    <t>Cho em hỏi mix charm đeo có bị rỉ đen hok ạ</t>
  </si>
  <si>
    <t>Cho em hỏi mua 3 bịch bánh tráng có ship ko ạ</t>
  </si>
  <si>
    <t>Cho em hỏi mua bánh tráng bên úc ạ</t>
  </si>
  <si>
    <t>Cho em hỏi mua cà phê mâm xôi chính hảng ạ</t>
  </si>
  <si>
    <t>Cho em hỏi này 2 bánh kem thường chứ k phải kem bắp đk</t>
  </si>
  <si>
    <t>Cho em hỏi nc này lưu hương lâu ko chị</t>
  </si>
  <si>
    <t>Cho em hỏi nếu bánh kem up size lên 20 cm thì bao nhiêu tiền ạ</t>
  </si>
  <si>
    <t>Cho em hỏi nếu mua 1 thùng bánh rong biển chà bông và 1 thùng bánh vuông bơ sữa ngàn lớp bao nhieu tiền vậy shop</t>
  </si>
  <si>
    <t>cho em hỏi ngũ hoa hạt đặt mặt nạ sau nặn mụn cho khách tại spa với ạ</t>
  </si>
  <si>
    <t>Cho em hỏi nhuộm nâu trà sữa giá thế nào ạ</t>
  </si>
  <si>
    <t>cho em hỏi ở Thủ Dầu Một mình có cửa hàng nào không ạ</t>
  </si>
  <si>
    <t>Cho em hỏi page nào bán cà phê mâm xôi ở úc v ạ</t>
  </si>
  <si>
    <t>Cho em hỏi quán mình có trà sữa không ạ</t>
  </si>
  <si>
    <t>Cho em hỏi quy trình bảo hành của bên mình như thế nào ạ</t>
  </si>
  <si>
    <t>cho em hỏi sản phẩm bên mình có thay đổi bao bì mới ko ạ</t>
  </si>
  <si>
    <t>Cho em hỏi saoo không thấy bánh tráng gió bên mình ko có bên shoppe nữa ạ😿</t>
  </si>
  <si>
    <t>Cho em hỏi set áo balo trắng quần jeans đen ạ</t>
  </si>
  <si>
    <t>Cho em hỏi shop có đơn hàng nào gửi về công ty túi xách sài gòn khu vực bình dương ko ạ</t>
  </si>
  <si>
    <t>cho em hỏi shop có menu các loại bánh quy, đồ ăn Tết không ạ?</t>
  </si>
  <si>
    <t>Cho em hỏi shop còn bánh kem sẵn ko ạ</t>
  </si>
  <si>
    <t>Cho em hỏi shop còn hàng kem dưỡng cicalfate hong ạ</t>
  </si>
  <si>
    <t>Cho em hỏi shop còn mặt nạ này ko ạ?</t>
  </si>
  <si>
    <t>Cho em hỏi shop mình chỉ bán online ạ</t>
  </si>
  <si>
    <t>Cho em hỏi sỉ bánh tráng giá sao á  chị</t>
  </si>
  <si>
    <t>Cho em hỏi sữa hạt 135k có còn không chị</t>
  </si>
  <si>
    <t>Cho em hỏi tay cầm bị gãy như vậy có được bảo hành không ạ?</t>
  </si>
  <si>
    <t>cho em hỏi tên kẹo</t>
  </si>
  <si>
    <t>Cho em hỏi thăm em mua bộ combo nâng cấp cho loa kẹo kéo BQ bốn cặp đôi điện thoại 0935 585 292</t>
  </si>
  <si>
    <t>Cho em hỏi thêm 3 váy này size m eo tối đa là bn ạ</t>
  </si>
  <si>
    <t>cho em hỏi thêm viên kẹo trị bảo tử</t>
  </si>
  <si>
    <t>Cho em hỏi thời gian ăn bánh tráng bn ngày ạ</t>
  </si>
  <si>
    <t>Cho em hỏi thức ăn cho cá Betta bảo nhiêu anh</t>
  </si>
  <si>
    <t>Cho em hỏi tiệm có loại bánh kem lạnh kh ạ</t>
  </si>
  <si>
    <t>Cho em hỏi trà detox chanh leo có thành phần gì ạ</t>
  </si>
  <si>
    <t>cho em hỏi trà sữa thái quán có làm k đường đc k ạ?</t>
  </si>
  <si>
    <t>Cho em hỏi trong bánh kem mình nến thổi k ạ</t>
  </si>
  <si>
    <t>Cho em hỏi uống nước dừa ngày  2 lần trước ăn hay sau ăn và uống mấy quả hả chị</t>
  </si>
  <si>
    <t>Cho em hỏi về giá bánh kem và size của bên mình ak</t>
  </si>
  <si>
    <t>Cho em hỏi về kẹo nougat ạ</t>
  </si>
  <si>
    <t>Cho em hỏi về khóa yoga online ạ</t>
  </si>
  <si>
    <t>cho em hỏi xíu là bên mình có hỗ trợ mua bánh kem không ạ</t>
  </si>
  <si>
    <t>cho em hỏi, Mặt Nạ viên thuốc BANOBAGI bên chị có sỉ không ạ</t>
  </si>
  <si>
    <t>cho em hỏi, Mặt Nạ viên thuốc BANOBAGI bên chị có sỉ số lượng ít không ạ</t>
  </si>
  <si>
    <t>Cho em hỏi. Em muốn oder 1 bánh kem nhỏ hình con nhím có ko ạ</t>
  </si>
  <si>
    <t>cho em hỏiii là bên mìn có bánh kem bắp mà trang trí kh ạ</t>
  </si>
  <si>
    <t>Cho em hộp vừng đen 500gr chị nhé</t>
  </si>
  <si>
    <t>Cho em lấy bánh kem tầm 18h được k ạ</t>
  </si>
  <si>
    <t>Cho em một chai xịt dưỡng tóc</t>
  </si>
  <si>
    <t>Cho em stk em chuyển khoản kiện áo 2s</t>
  </si>
  <si>
    <t>cho em stk em cọc trước</t>
  </si>
  <si>
    <t>Cho em tham khảo chính sách trả góp bên mình với ạ</t>
  </si>
  <si>
    <t>Cho em tham khảo vài mẫu đá thạch anh tóc vàng tỳ hưu ạ</t>
  </si>
  <si>
    <t>Cho em thay đổi kích thước lớn hơn tí nha</t>
  </si>
  <si>
    <t>cho em thay đổi số lượng nha</t>
  </si>
  <si>
    <t>cho em thay đổi về số lượng nha</t>
  </si>
  <si>
    <t>Cho em tóc trên đầu con ma la canh đi</t>
  </si>
  <si>
    <t>cho em tổng bill với stk luôn nha c</t>
  </si>
  <si>
    <t>Cho em trả 2 cái áo, và hoàn tiền cho em cái áo hodie, áo bomber và cái áo thun đi ạ</t>
  </si>
  <si>
    <t>cho em vào hộp đó với bên chị còn kẹp hoa sứ màu gì vậy ạ</t>
  </si>
  <si>
    <t>Cho em xem bộ có số 11 phía sau hàng cuối cùng cho e gộp đơn luôn c</t>
  </si>
  <si>
    <t>Cho em xem dài mẫu áo hoodie ik ạ</t>
  </si>
  <si>
    <t>Cho em xem loại thơm lâu nhất</t>
  </si>
  <si>
    <t>Cho em xem mẫu lắc tay vs ạ</t>
  </si>
  <si>
    <t>cho em xem nhẫn nam đi</t>
  </si>
  <si>
    <t>cho em xem thành phần với ạ</t>
  </si>
  <si>
    <t>cho em xin ảnh mẫu đeo ạ</t>
  </si>
  <si>
    <t>Cho em xin bộ công thức với ạ</t>
  </si>
  <si>
    <t>cho em xin chính sách trả góp với nhé</t>
  </si>
  <si>
    <t>Cho em xin công thức pha nước vs ạ</t>
  </si>
  <si>
    <t>Cho em xin công thức ủ với sop</t>
  </si>
  <si>
    <t>Cho em xin dịa chỉ để em gửi đổi hai quần shop giao lộn size kg mặc được</t>
  </si>
  <si>
    <t>Cho em xin giá kìm bóp tay ạ</t>
  </si>
  <si>
    <t>Cho em xin giá sỉ 5 bộ</t>
  </si>
  <si>
    <t>Cho em xin giá và hình ảnh kìm tán hơi ạ!</t>
  </si>
  <si>
    <t>Cho em xin hạn sử dụng bánh ngàn lớp.</t>
  </si>
  <si>
    <t>Cho em xin hình thức bảo hành bên mình</t>
  </si>
  <si>
    <t>Cho em xin mấy mẫu cặp tóc của nữ với</t>
  </si>
  <si>
    <t>Cho em xin stk em ck nhé</t>
  </si>
  <si>
    <t>Cho em xin thiệp phông đỏ đi ạ</t>
  </si>
  <si>
    <t>Cho em xin thông tin trả góp</t>
  </si>
  <si>
    <t>Cho giá con máy rửa xe mini</t>
  </si>
  <si>
    <t>Cho giá kìm cắt ôc</t>
  </si>
  <si>
    <t>Cho giá máy hàn với</t>
  </si>
  <si>
    <t>Cho giá máy hàng đi e</t>
  </si>
  <si>
    <t>Cho hai áo vàng và trắng miễn síp nhé</t>
  </si>
  <si>
    <t>cho hỏi bảo hành bao lâu vậy shop</t>
  </si>
  <si>
    <t>Cho hỏi bên mình cạo vôi răng va trám răng có xuất hoá đơn VAT k ad</t>
  </si>
  <si>
    <t>Cho hỏi cách lắp đặt như thế nào</t>
  </si>
  <si>
    <t>Cho hỏi cách lắp đặt như thế nào ạ</t>
  </si>
  <si>
    <t>Cho hỏi chất dày ko ?? Có giãn tốt ko</t>
  </si>
  <si>
    <t>cho hỏi chất vải gì vậy bạn</t>
  </si>
  <si>
    <t>Cho hỏi có ốp lưng nào Có dòng máy vivo y71 k ạ</t>
  </si>
  <si>
    <t>Cho hỏi hạn sử dụng đc bao lâu</t>
  </si>
  <si>
    <t>Cho hỏi hàng có chuẩn khô</t>
  </si>
  <si>
    <t>Cho hỏi hình thức bảo hành</t>
  </si>
  <si>
    <t>Cho hỏi hướng dẫn cách sử dụng</t>
  </si>
  <si>
    <t>Cho hỏi km03 có mấy màu vậy</t>
  </si>
  <si>
    <t>Cho hỏi là capy có bán móc khóa hình capy không ạ , nếu có tui đặt 1 cái cả ốp điện thoại nữa</t>
  </si>
  <si>
    <t>Cho hỏi là mới sanh e bé đc 2 tháng sử dụng có an toàn và có ảnh hưởng đến sữa kg ạ</t>
  </si>
  <si>
    <t>cho hỏi loại vải này là loại vải gì vậy shop</t>
  </si>
  <si>
    <t>Cho hỏi nhà e đang sử dụng bon rửa doi vay mình sử dụng kích thước 85 hay 95 là vừa ạ</t>
  </si>
  <si>
    <t>Cho hỏi quy trình bảo hành thế nào?</t>
  </si>
  <si>
    <t>Cho hỏi size này có màu tối k shop mình muốn đổi màu</t>
  </si>
  <si>
    <t>Cho hỏi sp trọng lượng bn gói vậy</t>
  </si>
  <si>
    <t>cho hỏi thuốc trị mụn cóc bôi ngày mấy lần hả em</t>
  </si>
  <si>
    <t>Cho hướng dẫn cách lắp đặt ạ</t>
  </si>
  <si>
    <t>Cho kem giấy hướng dẫn lắp đặt</t>
  </si>
  <si>
    <t>cho kiểm hàng , hàng chất lượng shipper thân thiện k có tiền cũng phải kiếm để đi nhận á</t>
  </si>
  <si>
    <t>Cho kiểm tra hàng ko... nếu ko đúng kich thuoc trả lai... vì sợ giao nhầm .. giường 2.2m x2m</t>
  </si>
  <si>
    <t>Cho kiểm tra thử hàng ko à</t>
  </si>
  <si>
    <t>Cho lại a sdt gọi trao đổi này tý e</t>
  </si>
  <si>
    <t>chọ lấy trước mẫu giày cao gót da bóng 10 p , khi nhận hàng tháY ok chị mua tiếp đôi nữa</t>
  </si>
  <si>
    <t>Cho m  bao bì mới đi</t>
  </si>
  <si>
    <t>Cho m 1 áo này với ạ</t>
  </si>
  <si>
    <t>Cho m 1 chiết white tea và 2 viên ủ tóc truffle nhé</t>
  </si>
  <si>
    <t>Cho m đổi sdt người nhận hàng nhé</t>
  </si>
  <si>
    <t>Cho m đổi số lượng nem thành 100c nhé ạ</t>
  </si>
  <si>
    <t>Cho m hỏi chất liệu cotton 4 chiều co giãn thì áo có đứng form ko ạ</t>
  </si>
  <si>
    <t>Cho m hỏi là có 2 họa tiết này thôi hay sao ad</t>
  </si>
  <si>
    <t>Cho m hỏi lúc rửa m có cần dùng nước tẩy trang để rửa k ạ</t>
  </si>
  <si>
    <t>Cho m hỏi mùi nào thơm lâu hơn ạ</t>
  </si>
  <si>
    <t>cho m hỏi shop có mẫu này chất tơ tằm ko ah</t>
  </si>
  <si>
    <t>Cho m hỏi vải phông dày ko shop</t>
  </si>
  <si>
    <t>cho m lấy 1 chân váy hoa nhé</t>
  </si>
  <si>
    <t>Cho m lấy 2 set này size M nhé</t>
  </si>
  <si>
    <t>Cho m lấy sét 30 cái bánh gạo lứt dâu tằm ko đường và 20 cái bánh mì dẻo nhé</t>
  </si>
  <si>
    <t>Cho m mẫu tóc cột</t>
  </si>
  <si>
    <t>Cho m thành phần, công dụng của bánh, 2 loại bột ở hình cuối là bột củ sen ah b, dùng thay bữa sáng đc đúng k b</t>
  </si>
  <si>
    <t>Cho m viết hoá đơn VAT nữa</t>
  </si>
  <si>
    <t>Cho m xin cách làm</t>
  </si>
  <si>
    <t>Cho m xin cách pha và sử dụng lúc nào nhé</t>
  </si>
  <si>
    <t>Cho m xin công thức pha chế</t>
  </si>
  <si>
    <t>Cho m xin giá sỉ</t>
  </si>
  <si>
    <t>Cho mẫu trắng này mẫu mới hay năm sản xuất bao nhiêu em</t>
  </si>
  <si>
    <t>cho mấy thứ h61t hạn sử dụng thì cho có ý nghĩ gì</t>
  </si>
  <si>
    <t>Cho mh hỏi phiên bản bao nhiêu</t>
  </si>
  <si>
    <t>cho mìmh hỏi shop chỉ bán online hay có offline nữa ạ</t>
  </si>
  <si>
    <t>cho minh  vo đèn va vo pin làm bằng chất liệu gì.? thời gian bảo hành bao lâu</t>
  </si>
  <si>
    <t>Cho mình 1 áo này sz M nhé</t>
  </si>
  <si>
    <t>Cho mình 1 bếp dt0978324549kimbong kìm đường ứng hoà hà nội</t>
  </si>
  <si>
    <t>Cho mình 1 cái k80, 1 Q46</t>
  </si>
  <si>
    <t>cho mình 1 com bo dùng thử sdt 0358344803 gửi về công ty TNHH goungone khu công nghiệp hòa xá phường mỹ xá thành phố nam định</t>
  </si>
  <si>
    <t>Cho mình 1 đỏ 1 đen trắng nhé</t>
  </si>
  <si>
    <t>cho mình 1 hộp , che tên sản phẩm hộ ạ</t>
  </si>
  <si>
    <t>cho mình 1 liệu trình 3 hộp gửi về công ty TNHH TM &amp; CN MINH QUANG TỔ 28 TT ĐÔNG ANH - HÀ NỘI sđt 0394936630</t>
  </si>
  <si>
    <t>Cho mình 1 sợi về 28 kiều đoài đại xuyên Phú xuyên hà nội b nhé</t>
  </si>
  <si>
    <t>Cho mình 1 váy V95 nhé</t>
  </si>
  <si>
    <t>Cho mình 10 hộp hạn sử dụng đến bao giờ vậy em</t>
  </si>
  <si>
    <t>Cho mình 10quan</t>
  </si>
  <si>
    <t>Cho minh 2 hop di,ma shop gui hang ben nao z</t>
  </si>
  <si>
    <t>Cho mình 2 hộp sửa hạt tết rồi có khuyến mãi ko em</t>
  </si>
  <si>
    <t>Cho mình 2 màu đen 75k đc xóm 3 kìm chính kim sơn ninh bình ĐT 0989423071</t>
  </si>
  <si>
    <t>Cho mình 2 sợi dây thắt lưng</t>
  </si>
  <si>
    <t>Cho mình 2/cây ghét 3màu
  Sđt 0397187127
  Quảng Châu TP Hưng Yên</t>
  </si>
  <si>
    <t>cho mình 2hoa đỏ 5 màu đường 13 vĩnh tân tân uyên bình dương nếu đep mình mua thêm 4 cây nữa 0974608193</t>
  </si>
  <si>
    <t>cho mình 3 bộ ,1đen,1vàng,1 đỏ</t>
  </si>
  <si>
    <t>Cho mình 3 hộp nhé</t>
  </si>
  <si>
    <t>Cho mình 6 túi 200 k miễn sip nhé</t>
  </si>
  <si>
    <t>Cho mình cả kích thước 10x6x6 nhé</t>
  </si>
  <si>
    <t>Cho mình cách sử dụng đi bạn ơi</t>
  </si>
  <si>
    <t>Cho mình cách sử dụng và date giúp ạ.</t>
  </si>
  <si>
    <t>Cho mình cách sử dụng với ạ</t>
  </si>
  <si>
    <t>Cho mình cái màu ruôc,coban .tím hoa cà</t>
  </si>
  <si>
    <t>Cho mình cái màu xanh dương tươi thử xem chất liệu có OK ko thì mình đặt tiếp</t>
  </si>
  <si>
    <t>cho mình chai đó thơm lâu ko</t>
  </si>
  <si>
    <t>Cho mình chính xác năm sx nhé</t>
  </si>
  <si>
    <t>Cho mình chốt một chiếc kìm bấm vỏ ốc nhé</t>
  </si>
  <si>
    <t>Cho minh cin kich thuoc cụ thể nha . Để giao nhầm trả cựclawsm</t>
  </si>
  <si>
    <t>cho mình coi mẫu nghe</t>
  </si>
  <si>
    <t>cho mình cỡ 8 đến 11 kg nha, mặc cho được lâu á</t>
  </si>
  <si>
    <t>Cho mình doi màu kem</t>
  </si>
  <si>
    <t>Cho mình đặt 1 cái bánh kem nay lấy đc k</t>
  </si>
  <si>
    <t>Cho mình đặt 16 kí bánh tráng ngày mai 6h30 lấy được không ạ</t>
  </si>
  <si>
    <t>cho mình đặt 3chiec nhé</t>
  </si>
  <si>
    <t>Cho mình đặt mẫu này màu hồng nha</t>
  </si>
  <si>
    <t>Cho mình đổi địa chỉ nhận hàng này:
 Tòa nhà Central Point, số 106, Nguyen Van Troi, P8, Q. Phú Nhuận. Tphcm.
 Huyen Lam
 Dt 0937555127</t>
  </si>
  <si>
    <t>Cho mình đổi lại áo rock shop giao lộn size, giờ mình đổi qua mã khác được ko vậy?</t>
  </si>
  <si>
    <t>Cho mình đổi lại chỉ lấy 2 bộ thỏ cà rốt và bộ con gấu thôi nhé shop</t>
  </si>
  <si>
    <t>Cho mình đổi lại kích thước</t>
  </si>
  <si>
    <t>Cho mình đổi lại kích thước chiều cao thành 1 m</t>
  </si>
  <si>
    <t>Cho mình đổi lại kích thước này nhé</t>
  </si>
  <si>
    <t>Cho mình đổi lại lấy 1 chiếc thôi nhé</t>
  </si>
  <si>
    <t>Cho mình đổi lại lấy 40 tấm thôi , vì giờ chỉ làm phòng nhỏ thôi</t>
  </si>
  <si>
    <t>Cho mình đổi lại mình lấy 1 bộ lửng thôi nhé</t>
  </si>
  <si>
    <t>Cho minh đổi sang màu xanh nhé</t>
  </si>
  <si>
    <t>Cho mình đổi size được ko</t>
  </si>
  <si>
    <t>Cho mình đổi số lượng được không. Mình muốn mua 2 bộ</t>
  </si>
  <si>
    <t>Cho mình đổi tên người nhận dc ko shop</t>
  </si>
  <si>
    <t>Cho mình đổi tên người nhận đk k shop</t>
  </si>
  <si>
    <t>Cho mình đổi thông tin một xíu, số lượng ng là 4 ạ</t>
  </si>
  <si>
    <t>Cho mình đúng mẫu bo đì xẻ này nhé</t>
  </si>
  <si>
    <t>Cho mình hai đôi mt03,mt04</t>
  </si>
  <si>
    <t>cho mình hình rõ hơn của áo này nhed ạ</t>
  </si>
  <si>
    <t>cho mình hỏi , shop có loại vòng dâu tằm mix charm hổ cho bé không</t>
  </si>
  <si>
    <t>Cho mình hỏi ạ, bánh 99k kích cỡ bao nhiêu ạ? Mình uốn đặt bánh to thì co dc k</t>
  </si>
  <si>
    <t>cho mình hỏi áo màu trắng bạn model mặc mình có bán online chưa ạ?</t>
  </si>
  <si>
    <t>Cho mình hỏi bên bạn có bán trên shopee k?</t>
  </si>
  <si>
    <t>cho mình hỏi bên mình có xuất hoá đơn VAT ko ha</t>
  </si>
  <si>
    <t>Cho mình hỏi bên mình ngân hàng nào hổ trợ trả góp vậy</t>
  </si>
  <si>
    <t>Cho mình hỏi bên shop có bán ốp lưng dòng redmi 13c k ạ</t>
  </si>
  <si>
    <t>Cho mình hỏi bên shop có dán cường lực cho galaxy tab s9+ ko</t>
  </si>
  <si>
    <t>Cho mình hỏi bên Vanilla có xuất hoá đơn VAT ko ạ</t>
  </si>
  <si>
    <t>Cho mình hỏi bộ tóc giả soăn dài cả đầ bao nhiêu vậy</t>
  </si>
  <si>
    <t>Cho mình hỏi cách đổi trả hàng</t>
  </si>
  <si>
    <t>Cho mình hỏi cách vệ sinh búp bê này ạ</t>
  </si>
  <si>
    <t>Cho mình hỏi cách vệ sinh nhẫn nếu cần với ạ</t>
  </si>
  <si>
    <t>Cho mình hỏi chi phí bảo hành bao nhiêu vậy ạ</t>
  </si>
  <si>
    <t>Cho mình hỏi chính sách đổi trả ntn ạ?</t>
  </si>
  <si>
    <t>cho mình hỏi chức năng với bảo hành với ạ</t>
  </si>
  <si>
    <t>Cho mình hỏi có thơm lâu ko trai s 1</t>
  </si>
  <si>
    <t>Cho mình hỏi còn mẫu nào tương tự ko bạn</t>
  </si>
  <si>
    <t>Cho mình hỏi công suất quạt là bao nhiêu w và công suất đèn là bao nhiêu w hả bạn</t>
  </si>
  <si>
    <t>cho mình hỏi địa chỉ cửa hàng ở Đà Nẵng boeid ạ</t>
  </si>
  <si>
    <t>cho mình hỏi địa chỉ cửa hàng ở HCM ạ</t>
  </si>
  <si>
    <t>cho mình hỏi độ mới và năm sx</t>
  </si>
  <si>
    <t>Cho mình hỏi giá bánh trung thu hôm nay có khuyến mãi gì ko</t>
  </si>
  <si>
    <t>Cho minh hoi gia hút chân không</t>
  </si>
  <si>
    <t>Cho mình hỏi giá mũ đồng phục bên cty ntn ạ ?</t>
  </si>
  <si>
    <t>Cho mình hỏi giá sỉ của những mấu này nhé á</t>
  </si>
  <si>
    <t>Cho mình hỏi giá sỉ giày dép bên mình như nào ạ</t>
  </si>
  <si>
    <t>Cho mình hỏi giá sỉ này</t>
  </si>
  <si>
    <t>Cho mình hỏi giá trên là có bao gồm chi phí bảo hành Pin vào màng hình chưa ạ</t>
  </si>
  <si>
    <t>Cho mình hỏi hàng này là sản xuất năm nào vậy</t>
  </si>
  <si>
    <t>Cho mình hỏi hàng sale có bán online ko ạ</t>
  </si>
  <si>
    <t>Cho mình hỏi kẹo dừa đậu phộng bên mình có không</t>
  </si>
  <si>
    <t>Cho mình hỏi là 2 cây này có điểm gì khác nhau mà nó lại mắc hơn ạ về đồ bền chất liệu hay như thế nào ạ đang muốn mua sản phẩm mà phân vân quá ạ</t>
  </si>
  <si>
    <t>Cho mình hỏi là bao bì cũ còn so sexy với jadore k ạ</t>
  </si>
  <si>
    <t>cho mình hỏi lam cưa dài bao nhiêu vị bạn</t>
  </si>
  <si>
    <t>Cho mình hỏi mặt nạ tổ yến mình bảo quản nhiệt độ sau ạ</t>
  </si>
  <si>
    <t>cho mình hỏi mẫu này năm sản xuất bao nhiêu?</t>
  </si>
  <si>
    <t>Cho mình hỏi mình mới mua máy sấy của cửa hàng vừa hôm thứ 7 mà hôm nay mình xài máy bị lỗi không hoạt động nữa thì có được bảo hành không ạ?</t>
  </si>
  <si>
    <t>Cho mình hỏi mình mua máy lần rồi giờ mua tiếp thì giá có giảm k bạn?</t>
  </si>
  <si>
    <t>cho mình hỏi nảy mình có mua collagen</t>
  </si>
  <si>
    <t>cho mình hỏi nếu có sự cố hư hỏng thì chế độ bảo hành và quy trình bảo hành ntn vậy shop</t>
  </si>
  <si>
    <t>Cho mình hỏi nguyên set này giá bao nhiêu? Và còn size S k ?</t>
  </si>
  <si>
    <t>Cho mình hỏi nước giặt kia thành phần có những gì vậy</t>
  </si>
  <si>
    <t>Cho mình hỏi sản phẩm này bảo quản ở nhiệt độ thường được bao lâu và để tủ lạnh được bao laia</t>
  </si>
  <si>
    <t>cho mình hỏi sản phẩm này sử dụng lâu dài có ảnh hưởng đến sức khỏe của mình không ạ</t>
  </si>
  <si>
    <t>cho mình hỏi shop có bán online ở trang nào ko ạ</t>
  </si>
  <si>
    <t>Cho mình hỏi shop có cửa hàng ở Hà Nội k ak</t>
  </si>
  <si>
    <t>cho mình hỏi shop có địa chỉ cửa hàng ko ạ?</t>
  </si>
  <si>
    <t>Cho mình hỏi shop có mẫu ba lô nào mang đi học thêm cho bé hàng sẵn ko shop</t>
  </si>
  <si>
    <t>Cho mình hỏi shop có ốp lưng của samsung a55 5g ko ạ</t>
  </si>
  <si>
    <t>cho mình hỏi shop có tất đựng quà noel k ạ</t>
  </si>
  <si>
    <t>Cho mình hỏi shop giao hàng bên nào v ạ?</t>
  </si>
  <si>
    <t>Cho mình hỏi shop mình có bán offline không ạ hay chỉ bán onl</t>
  </si>
  <si>
    <t>Cho mình hỏi size L lưng quần rộng bao nhiu Cm ạ, có thể đo dùm mình ko, mình muốn hỏi cho chắc luôn khỏi đổi trả mất thời gian 2 bên</t>
  </si>
  <si>
    <t>Cho mình hỏi táo đỏ này là xuất xứ ở đâu vậy?</t>
  </si>
  <si>
    <t>Cho mình hỏi thái độc vào sáng hay tối là tốt nhất ạ</t>
  </si>
  <si>
    <t>Cho mình hỏi thăm shop hủ tiếu gói có hình hoa sen là hủ tiếu dai phải không ạ mình có thể để ăn thời gian bao lâu ạ xin cảm ơn</t>
  </si>
  <si>
    <t>Cho mình hỏi thêm các thông tin khi xem có bảo mật không ạ?</t>
  </si>
  <si>
    <t>Cho mình hỏi thêm có canxi nào dễ hấp thu cho trẻ 6 tuổi ko</t>
  </si>
  <si>
    <t>Cho mình hỏi thêm là hình thức bảo hành và kiểm tra hàng như thế nào</t>
  </si>
  <si>
    <t>Cho mình hỏi thông số loại sắt Baga với loại mỏng mình ko lấy nhé</t>
  </si>
  <si>
    <t>Cho mình hỏi thời gian đổi trả hàng là trong bao lâu ai</t>
  </si>
  <si>
    <t>Cho mình hỏi thời gian đổi trả là mấy ngày ạ?</t>
  </si>
  <si>
    <t>cho mình hỏi thời gian đổi trả sẽ bao lâu vậy shop</t>
  </si>
  <si>
    <t>Cho mình hỏi thuốc này sử dụng có ảnh hưởng đến thận gan không em</t>
  </si>
  <si>
    <t>Cho mình hỏi vali khuyến mãi ngày lễ</t>
  </si>
  <si>
    <t>Cho mình hỏi về dịch vụ trả góp bên mình ạ =))</t>
  </si>
  <si>
    <t>Cho mình hỏi, bánh xe bị hỏng phần nhựa bao bên ngoài có được bảo hành không</t>
  </si>
  <si>
    <t>Cho mình hỏi, giá trên website đã bao gồm VAT chưa. Bên bạn có xuất hoá đơn VAT không</t>
  </si>
  <si>
    <t>Cho mình hỏi, mình chốt giầy để đuoc đổi giầy, giầy đã đuoc mình gởi lại cho shop. Xin huong dẫn cách đổi trả hàng</t>
  </si>
  <si>
    <t>Cho mình hỏi: cao bưởi mình sử dụng lúc nào là ok ạk?
Và công dụng của nó??</t>
  </si>
  <si>
    <t>Cho mình ít mẫu ak</t>
  </si>
  <si>
    <t>Cho mình lấy 1 cữ căn lề đa năng và 1 kìm bấm ore</t>
  </si>
  <si>
    <t>Cho mình lấy 1kg thanh gạo nút chay</t>
  </si>
  <si>
    <t>Cho mình lấy ba gói cà phê sữa thái sđt 0983586640</t>
  </si>
  <si>
    <t>Cho mình lấy sĩ bánh tráng phơi sương trộn sa tế khô bò ạ</t>
  </si>
  <si>
    <t>Cho mình mã 08 và 16 nhé, cỡ 40</t>
  </si>
  <si>
    <t>Cho minh mẫu Minh gửi về công ty giày da thôn đông kỳ xã nghĩa minh nghĩa nghĩa Hưng nam định đt 0913973460</t>
  </si>
  <si>
    <t>cho mình mẫu nào kín á , hoa văn ít hoặc ko cũng đc</t>
  </si>
  <si>
    <t>Cho mình mấy mẫu kẹp tóc nửa đầu</t>
  </si>
  <si>
    <t>Cho mình một bộ tóc sược phồng màu đen</t>
  </si>
  <si>
    <t>Cho mình một bộ xài thử</t>
  </si>
  <si>
    <t>Cho mình một bộ. Và chỉ cho mình cách sử dụng luôn nhé</t>
  </si>
  <si>
    <t>Cho mình mua thêm 1 tk IXL nhé bạn</t>
  </si>
  <si>
    <t>Cho mình số điện thoại mình nhắn tin chứ cho trên đáy chỗ khác cướp đơn đưa sản phẩm kém chất lượng mệt lắm</t>
  </si>
  <si>
    <t>cho mình số đt để m trao đổi, m muốn đổi lại số lượng hàng nhé, mua số lượng lớn</t>
  </si>
  <si>
    <t>Cho mình số tài khoản mình chuyển khoản giữ hàng giúp được không ạ</t>
  </si>
  <si>
    <t>Cho mình sz to nhất ah</t>
  </si>
  <si>
    <t>Cho mình thay đổi địa chỉ nhận hàng</t>
  </si>
  <si>
    <t>Cho mình thay đổi lại kích thước đc ko b</t>
  </si>
  <si>
    <t>Cho mình thấy đổi số lượng thành 50 set nha</t>
  </si>
  <si>
    <t>Cho mình thông tin cụ thể được ko, cách lắp đặt, vận chuyển về Bắc Ninh như thế nào</t>
  </si>
  <si>
    <t>cho mình tổng bill, mình sẽ ck nha</t>
  </si>
  <si>
    <t>Cho mình tới địa chỉ CT1, Ecogreen, 286 Nguyễn Xiển, Tân Triều, Thanh trì. Hn
  0899298448</t>
  </si>
  <si>
    <t>cho mình trả góp một chiếc</t>
  </si>
  <si>
    <t>Cho mình trước 2 cái này mình xem chất liệu có tốt không mình ủng hộ shop dài dài</t>
  </si>
  <si>
    <t>cho mình xem ảnh thật đk</t>
  </si>
  <si>
    <t>Cho mình xem bộ đen của nam đi</t>
  </si>
  <si>
    <t>cho mình xem cách lắp đặt bàn là để mua a</t>
  </si>
  <si>
    <t>Cho mình xem cách rửa như thế nào</t>
  </si>
  <si>
    <t>Cho mình xem hạn sử dụng của hộp nha</t>
  </si>
  <si>
    <t>Cho mình xem hình đèn và tấm bin, cũng như hướng dẫn lắp đặt</t>
  </si>
  <si>
    <t>Cho mình xem ma 20</t>
  </si>
  <si>
    <t>Cho mình xem màu của mấy mẫu nay mình chọn màu dc ko</t>
  </si>
  <si>
    <t>Cho mình xem mặt sau và máy được ko bạn (nếu tiện)</t>
  </si>
  <si>
    <t>cho mình xem mẫu 1 cái hoá đơn VAT được không ạ</t>
  </si>
  <si>
    <t>cho mình xem mẫu bộ của người gia không có tóc a</t>
  </si>
  <si>
    <t>cho mình xem mẫu giày cao gót 5 phân màu kem ko có quai hậu với</t>
  </si>
  <si>
    <t>Cho mình xem mẫu kìm lấy da, kìm cắt móng</t>
  </si>
  <si>
    <t>Cho mình xem mẫu len nổi ko giản nha shop</t>
  </si>
  <si>
    <t>Cho mình xem mẫu thạch anh tóc đỏ size 13 14 li</t>
  </si>
  <si>
    <t>Cho mình xem mấu tóc đc kg</t>
  </si>
  <si>
    <t>cho mình xem nhiều mẫu khác được ko</t>
  </si>
  <si>
    <t>Cho mình xem thành phần của phân với</t>
  </si>
  <si>
    <t>Cho mình xem thêm combo quần xám ghi,,sơ mi đen dc mình lấy 2bo</t>
  </si>
  <si>
    <t>cho mình xem vài mẫu cài áo của nam nhé</t>
  </si>
  <si>
    <t>cho mình xin bảng giá sỉ ạ</t>
  </si>
  <si>
    <t>Cho mình xin bảng màu áo khoác thun xốp với đồ ngủ bảng size 57kg</t>
  </si>
  <si>
    <t>Cho mình xin các sản phẩm, thành phần nguồn gốc và giá bán với ạ</t>
  </si>
  <si>
    <t>Cho mình xin cách làm với</t>
  </si>
  <si>
    <t>Cho mình xin chi tiết hơn về gỗ cách lắp đặt, trọng lượng, kích thước</t>
  </si>
  <si>
    <t>Cho mình xin công thức với nhé. Cảm ơn bạn</t>
  </si>
  <si>
    <t>Cho mình xin công thức, quy trình Phê La với a</t>
  </si>
  <si>
    <t>cho mình xin địa chỉ cơ sở ở TP HCM với</t>
  </si>
  <si>
    <t>cho mình xin địa chỉ cửa hàng</t>
  </si>
  <si>
    <t>Cho mình xin địa chỉ cửa hàng mình ghé xem ạ</t>
  </si>
  <si>
    <t>Cho mình xin địa chỉ cửa hàng nhé</t>
  </si>
  <si>
    <t>Cho mình xin địa chỉ với giá trả góp vario đi ạ</t>
  </si>
  <si>
    <t>Cho mình xin giá camera 3 râu 11 led với, bảo hành bao lâu thế b?</t>
  </si>
  <si>
    <t>Cho mình xin giá sỉ túi hạt xoài</t>
  </si>
  <si>
    <t>Cho mình xin giá và công thức làm kem</t>
  </si>
  <si>
    <t>Cho mình xin giá và địa chỉ cửa hàng bán nhé</t>
  </si>
  <si>
    <t>Cho mình xin giá và list cây rau con</t>
  </si>
  <si>
    <t>cho mình xin giá xem offline về công việc ạ</t>
  </si>
  <si>
    <t>Cho mình xin hình ảnh từng mẫu sản xuất năm nào</t>
  </si>
  <si>
    <t>Cho mình xin hướng dẫn sử dụng ạ</t>
  </si>
  <si>
    <t>Cho mình xin hướng dẫn sử dụng của 3 sản phẩm này nhé</t>
  </si>
  <si>
    <t>Cho mình xin hướng dẫn sử dụng voi</t>
  </si>
  <si>
    <t>Cho mình xin kích thước 1m3 x ??? Nhé</t>
  </si>
  <si>
    <t>Cho mình xin mẫu bánh sinh Nhật</t>
  </si>
  <si>
    <t>Cho mình xin sz Áo polo trắng này</t>
  </si>
  <si>
    <t>Cho mình xin thành phần công dụng và giá nữa ạ</t>
  </si>
  <si>
    <t>Cho mình xin thêm hình mẫu này nữa nhé</t>
  </si>
  <si>
    <t>Cho mình xin thông tin cách sử dụng ạ</t>
  </si>
  <si>
    <t>Cho mình xin thông tin hình ảnh cách lắp đặt ạ</t>
  </si>
  <si>
    <t>Cho mình xinh mẫu chóng nắng lanh nhật</t>
  </si>
  <si>
    <t>Cho mình zai L nhé gửi về công ty may phúc ứng sơn dương Tuyên Quang 0977878312</t>
  </si>
  <si>
    <t>Cho mình. 1 áo A 45 sai L .A 43 sai L .chân váy CV 20 ,sai L /0985497989 .Đc. Xóm trường yên xã yên mông TP hòa bình tỉnh Hòa Bình</t>
  </si>
  <si>
    <t>Cho mjnh 1bộ</t>
  </si>
  <si>
    <t>Cho mk 1 set ship về công ty DHA thị trấn thứa lương tài Bắc Ninh</t>
  </si>
  <si>
    <t>Cho mk 2c 80kg</t>
  </si>
  <si>
    <t>Cho mk cách sử dụng</t>
  </si>
  <si>
    <t>Cho mk hỏi 20/10 có khuyến mãi gì ạ</t>
  </si>
  <si>
    <t>cho mk lấy size L</t>
  </si>
  <si>
    <t>cho mot hop</t>
  </si>
  <si>
    <t>cho một bộ màu tím nhạt gửi về công ty việt to ty hiệp an kinh môn Hải Dương 0359626301cao16nsng⁵8</t>
  </si>
  <si>
    <t>cho một bộ nhaaaaa</t>
  </si>
  <si>
    <t>Cho một cái hướng dẫn lắp đặt và cách điều chỉnh nhé</t>
  </si>
  <si>
    <t>Cho một chiếc 0393035839</t>
  </si>
  <si>
    <t>Cho một cưa xích công suất lớn để làm nghề và bộ chuyển đổi và máy nham rung</t>
  </si>
  <si>
    <t>Cho một gói cà phê thái với một thái độc chân</t>
  </si>
  <si>
    <t>Cho một hộp gửi về công ty King chou dương na2..khu cong nghiệp mỹ phước bến cát bình dương 0836570117</t>
  </si>
  <si>
    <t>cho một màu đen sai M shop nhé</t>
  </si>
  <si>
    <t>Cho nên bạn hủy giúp mình đơn này và mong muốn hoàn tiền cọc lại giúp mình nhé</t>
  </si>
  <si>
    <t>Cho nhân viên chốt đơn nhà chị 5 sao nha, nc với khách hàng dễ thương ghê</t>
  </si>
  <si>
    <t>Cho phép c hỏi 1 câu cuối với nhà em có cái chảo nướng nào ko c lấy luôn ck cả thể</t>
  </si>
  <si>
    <t>Cho sem hình ảnh và cách lắp đặt</t>
  </si>
  <si>
    <t>Cho shop nói lại tôi không có ý bom hàng tôi yêu cầu shipper mở ra nhưng không đồng ý còn cáu thái độ với khách hàng tôi không nhận hàng của shop nữa shop làm việc với shipper</t>
  </si>
  <si>
    <t>Cho số đt shop.dcko.khi nào nhận hàng.</t>
  </si>
  <si>
    <t>Cho t hỏi cách vệ sinh vs</t>
  </si>
  <si>
    <t>Cho t lấy 1kg chả cốm, nửa kg xúc xích và 1 sữa cốm</t>
  </si>
  <si>
    <t>cho t xin ảnh mẫu bao bì cũ</t>
  </si>
  <si>
    <t>cho t xin cái địa chỉ cửa hàng</t>
  </si>
  <si>
    <t>Cho thêm cái nâu đen nha . Hàng còn hạn sử dụng dài ko shop</t>
  </si>
  <si>
    <t>Cho thêm cây 9 m  10 h gộp đơn</t>
  </si>
  <si>
    <t>Cho thử hàng nếu ko vừa mình trả ship</t>
  </si>
  <si>
    <t>cho thử hàng trước khi thanh toán ko</t>
  </si>
  <si>
    <t>Cho thử hàng xem có mặc vừa ko chứ shop</t>
  </si>
  <si>
    <t>Cho toi 1bo</t>
  </si>
  <si>
    <t>Cho tôi 1 cái và hướng dẫn lắp đặt nhé!</t>
  </si>
  <si>
    <t>Cho tôi 2 chắn màu xanh và màu hồng sđt 0376593654 đc bản khinh xã Thanh lương Thị xã Nghĩa lộ yên bái</t>
  </si>
  <si>
    <t>cho tôi biết công thức với</t>
  </si>
  <si>
    <t>Cho tôi biết hình thức bảo hành như thế nào ?</t>
  </si>
  <si>
    <t>cho tôi biết kích thước dên và kích thước tấm pin và hình thức bảo hành trước khi nhận hàng có gì giam giữ bảo hành hay chỉ bảo hành trên lời nói thôi</t>
  </si>
  <si>
    <t>Cho tôi biết thời gian bảo hành và có được kiểm tra trước khi thanh toán</t>
  </si>
  <si>
    <t>Cho tôi chiếc nha</t>
  </si>
  <si>
    <t>Cho tôi đặt theo kích thước cụ thể được không ạ?</t>
  </si>
  <si>
    <t>Cho tôi địa chỉ cửa hàng nhé</t>
  </si>
  <si>
    <t>Cho tôi hỏi thuốc này đã được  y tế kiểm chứng  và có  giấy phép lưu hành chưa vậy  ? Giá bán bao nhiêu 1 tuýt ???</t>
  </si>
  <si>
    <t>Cho tôi hỏi:
1/ Một bộ gồm những linh kiện gì?
2/ Giá 1 bộ là bao nhiêu?
3/ Công suất max (V - A - W) của bộ này là bao nhiêu?
4/ Khi sử dụng nhiều bộ độc lập trong không gian hẹp (trong 1 căn hộ chẳng hạn) có bị nhiễu hay ảnh hưởng lẫn nhau hay không?? (Muốn bật/tắt đèn X lại bật/tắt cả đèn Y??)
Tks</t>
  </si>
  <si>
    <t>Cho tôi xem thành phần ,tỉ lệ các chất của sản phẩm</t>
  </si>
  <si>
    <t>Cho tôi xin địa chỉ cửa hàng và số điện thoại liên hệ!</t>
  </si>
  <si>
    <t>Cho tớ 1 bộ màu xanh</t>
  </si>
  <si>
    <t>cho tớ 1kg nhé</t>
  </si>
  <si>
    <t>Cho tớ xem chất vải</t>
  </si>
  <si>
    <t>cho trả góp hem</t>
  </si>
  <si>
    <t>Cho trả góp kh shop</t>
  </si>
  <si>
    <t>cho trả góp ko ad</t>
  </si>
  <si>
    <t>Cho tui đổi lại sđt 0396158020 ạ</t>
  </si>
  <si>
    <t>Cho tui đổi size 130 được kg shop</t>
  </si>
  <si>
    <t>Cho vấn đề hàng hóa giao chậm trễ</t>
  </si>
  <si>
    <t>Cho video cách làm bây rắn</t>
  </si>
  <si>
    <t>Cho Vy hỏi giờ đặt 2kg bánh quy hành thứ 5 có không...không bao bì nhãn mác...</t>
  </si>
  <si>
    <t>Cho xem bản giá sỉ</t>
  </si>
  <si>
    <t>Cho xem bên trong lấy mau như bộ tóc ý</t>
  </si>
  <si>
    <t>Cho xem body trắng 75</t>
  </si>
  <si>
    <t>Cho xem các mẫu tóc dài cả đầu e</t>
  </si>
  <si>
    <t>Cho xem cách lắp đặt cái</t>
  </si>
  <si>
    <t>Cho xem cách lắp đặt được không ạ  ?</t>
  </si>
  <si>
    <t>Cho xem cận ảnh và tư vấn cách sử dụng để lựa chọ trải nghiệm</t>
  </si>
  <si>
    <t>Cho xem chảo cũ lấy 2 cái Lào bạn ơi</t>
  </si>
  <si>
    <t>Cho xem chậu có nụ ạ</t>
  </si>
  <si>
    <t>Cho xem hàng thử hàng trước k</t>
  </si>
  <si>
    <t>Cho xem hình ảnh cụ thể ak</t>
  </si>
  <si>
    <t>cho xem hình ảnh và cách sử dụng</t>
  </si>
  <si>
    <t>Cho xem hình T52, và quần Q4 có mấy màu shop</t>
  </si>
  <si>
    <t>Cho xem họa tiết đang còn được ko</t>
  </si>
  <si>
    <t>Cho xem lại hình túi đi sop</t>
  </si>
  <si>
    <t>Cho xem máy</t>
  </si>
  <si>
    <t>cho xem máy và cấu hình đc k</t>
  </si>
  <si>
    <t>cho xem mẫu bao bì cũng như tem chống hàng giả</t>
  </si>
  <si>
    <t>Cho xem mầu bé trai 14kgvaf 18 kg</t>
  </si>
  <si>
    <t>Cho xem mẫu đổi màu đi</t>
  </si>
  <si>
    <t>Cho xem mẫu lắt chân nha shop</t>
  </si>
  <si>
    <t>Cho xem mẫu tóc dủi</t>
  </si>
  <si>
    <t>Cho xem mẫu. Có buộc dc tóc ko</t>
  </si>
  <si>
    <t>Cho xem nạ</t>
  </si>
  <si>
    <t>Cho xem năm sản xuất</t>
  </si>
  <si>
    <t>Cho xem nhẫn lại bn</t>
  </si>
  <si>
    <t>cho xem nước hoa mùi như thế nào được không shop, 1 chai nước hoa pháp số 3 . lấy 10 cà phê dùng thử ok, mua tiếp</t>
  </si>
  <si>
    <t>Cho xem thêm tóc giả dài vẫn máu b9 có ko</t>
  </si>
  <si>
    <t>Cho xem thử hàng trước nhe</t>
  </si>
  <si>
    <t>Cho xem và thử hàng k ạ</t>
  </si>
  <si>
    <t>Cho xem video hướng dẫn cách lắp đặt có dây nam châm đi shop.</t>
  </si>
  <si>
    <t>Cho xem video hướng dẫn lắp đặt đi shop</t>
  </si>
  <si>
    <t>Cho xin ảnh cụ thể và cách lắp đặt</t>
  </si>
  <si>
    <t>Cho xin cách sử dụng của cây lăn sơn tường</t>
  </si>
  <si>
    <t>cho xin cái địa chỉ cửa hàng</t>
  </si>
  <si>
    <t>Cho xin công suất thật của đèn ạ</t>
  </si>
  <si>
    <t>Cho xin công thức với ạ.</t>
  </si>
  <si>
    <t>cho xin địa chỉ cửa hàng ạ? menu ạ?</t>
  </si>
  <si>
    <t>cho xin địa chỉ cửa hàng ạ? menu ntn ạ?</t>
  </si>
  <si>
    <t>Cho xin địa chỉ cửa hàng ở HN</t>
  </si>
  <si>
    <t>Cho xin giá .và công thức sử dụng  đi sộp nhé</t>
  </si>
  <si>
    <t>Cho xin giá cây kìm</t>
  </si>
  <si>
    <t>Cho xin giá của so nhé</t>
  </si>
  <si>
    <t>Cho xin giá kem v7 một hộp dung tích bao nhiêu ạ</t>
  </si>
  <si>
    <t>Cho xin giá máy làm kem và nguyên liệu a</t>
  </si>
  <si>
    <t>Cho xin giá máy rửa xe tự động</t>
  </si>
  <si>
    <t>Cho xin giá sỉ bò miếng 1thùng bao nhiêu tiền vậy em</t>
  </si>
  <si>
    <t>Cho xin giá và cách lắp đặt với</t>
  </si>
  <si>
    <t>Cho xin giá và kích cỡ (dài, cao, rộng)</t>
  </si>
  <si>
    <t>cho xin kích thước luôn nha</t>
  </si>
  <si>
    <t>Cho xin kích thước size giày. Vì xa nên chắc đổi ko đc mô</t>
  </si>
  <si>
    <t>Cho xin kích thước và công suất ạ</t>
  </si>
  <si>
    <t>cho xin sđt</t>
  </si>
  <si>
    <t>Cho xin thành phần và giá bn 1bình và liệu trình</t>
  </si>
  <si>
    <t>cho xin thông tin chất lượng xuất xử tinh dầu sả chanh ạ</t>
  </si>
  <si>
    <t>Cho xin thời hạn sử dụng</t>
  </si>
  <si>
    <t>Cho xin video cách lắp đặt gương cầu lồi với sop ơi</t>
  </si>
  <si>
    <t>Cho xin video clip và hình thức bảo hành shop</t>
  </si>
  <si>
    <t>cho xin video hướng dẫn cách lắp đặt nhe shop</t>
  </si>
  <si>
    <t>Cho xin video hướng dẫn lắp đặt với</t>
  </si>
  <si>
    <t>cho. chị.2. quần. 1 đen. 1 xanh. rếi chị. capo. 1m55. nặng 50 cân. 1xanh. rêu. cao. 1m50 nặng 60 cân. x óm 5 tổ dân phồ văn thì 3 thị chấn sơn thịnh văn chần yên bái điện thoại 0335503822</t>
  </si>
  <si>
    <t>Chon cho anh 1 chậu tóc tiên đi.</t>
  </si>
  <si>
    <t>Chọn giúp a cái chảo Sài từ em nhé, hôm nào về lấy dao a lấy luôn!</t>
  </si>
  <si>
    <t>Chọn giúp chị cây mập có vòi đẹp chút nhé, với lại chị ở xa đóng gói cẩn thận giúp chứ ko có lần chậu một nơi cây 1 nơi hỏng hết cây nhé!</t>
  </si>
  <si>
    <t>Chọn giúp m mẫu 60x90 hợp tông màu với góc đàn nhé</t>
  </si>
  <si>
    <t>Chọn lẻ chiếc thử chất lượng mẫu đk k a</t>
  </si>
  <si>
    <t>Chọn xem có vai áo dài ba sui không em</t>
  </si>
  <si>
    <t>Chot 2 tui</t>
  </si>
  <si>
    <t>chot e480</t>
  </si>
  <si>
    <t>Chỗ cacao muối giá ngồi lại chỉnh thành 22k dùm em</t>
  </si>
  <si>
    <t>Chỗ em trước có 1 ông chỉ do thái độ giao hàng mà bị phản ánh xong bị đủi việc luôn</t>
  </si>
  <si>
    <t>Chỗ lẻ 4 quần là bóng hay kg bóng</t>
  </si>
  <si>
    <t>Chỗ mình có cửa hàng không ạ</t>
  </si>
  <si>
    <t>Chổ mình có giày sục k ạ</t>
  </si>
  <si>
    <t>Chỗ nhà c có cửa hàng cắt gấu quần bò cg đẹp</t>
  </si>
  <si>
    <t>Chỗ phần đấm chất liệu bằng nhựa thì liệu có bền k shop</t>
  </si>
  <si>
    <t>Chỗ shop có bán túi đeo chéo bỏ điện thoại kg</t>
  </si>
  <si>
    <t>Chỗ shop có bán xà bông tắm và dầu ủ tóc ko</t>
  </si>
  <si>
    <t>Chỗ tiệm kia có thời gian bảo hành 3 năm không phai màu</t>
  </si>
  <si>
    <t>Chỗ xin công thức với anh</t>
  </si>
  <si>
    <t>Chồi em ưng phết. Đóng gói xịn. vãi đẹp vừa y em lun. Mà shipper thân thiện nữa. Mà đơn có nhiu đâu chưa đc 400 nữa. Mà ưng phết. Còn đợt em mua hàng shop kia cả triệu mà nc vô văn hoá vãi 🤧</t>
  </si>
  <si>
    <t>Chồng mình cũng mua cái bên shop mình rồi nhưng bị lỗi sạc ko lên thì đổi trả ntn shop</t>
  </si>
  <si>
    <t>chồng mình mặc 1 lần duy nhất.chạy xe máy không thôi đã rách toạc</t>
  </si>
  <si>
    <t>chống nắng hạn dùng năm mấy</t>
  </si>
  <si>
    <t>Chống nắng này bao bì mới à</t>
  </si>
  <si>
    <t>Chống nắng phiên bản mới à e</t>
  </si>
  <si>
    <t>Chống nắng phiên bản mới à múi</t>
  </si>
  <si>
    <t>Chống viêm là mình sử dụng lúc nào</t>
  </si>
  <si>
    <t>chốt</t>
  </si>
  <si>
    <t>Chốt : lu mặt dây là 16 ly còn lu vòng tay là 8 ly nhé</t>
  </si>
  <si>
    <t>Chốt **************</t>
  </si>
  <si>
    <t>Chốt 1 canxi</t>
  </si>
  <si>
    <t>Chốt 1 chậu đồng tiền hồng gộp đơn</t>
  </si>
  <si>
    <t>Chốt 1 cọng vàng bò nhé</t>
  </si>
  <si>
    <t>Chốt 1 hộp collagen đi</t>
  </si>
  <si>
    <t>chốt 1 nồi 1 chảo</t>
  </si>
  <si>
    <t>Chốt 1 nồi hấp Inốc</t>
  </si>
  <si>
    <t>Chốt 2 châu kìm điệp</t>
  </si>
  <si>
    <t>Chốt 2 hộp sữa hạt</t>
  </si>
  <si>
    <t>chốt 200 gộp đơn</t>
  </si>
  <si>
    <t>chốt 2combo ạ</t>
  </si>
  <si>
    <t>Chốt 30 chén bông</t>
  </si>
  <si>
    <t>Chốt 39k/10 đĩa chén trà</t>
  </si>
  <si>
    <t>Chốt anh 1 doi giày lười để cao màu nâu sai 43 luôn</t>
  </si>
  <si>
    <t>Chốt áo trà sữa</t>
  </si>
  <si>
    <t>chốt bộ lục giác bé hơn giá chỉ 220k + 10 bóng miễn ship</t>
  </si>
  <si>
    <t>chốt bộ này đi ạ</t>
  </si>
  <si>
    <t>Chốt c 1 chảo</t>
  </si>
  <si>
    <t>Chốt cái điện thoại cho Thánh Bào đổi cái mới</t>
  </si>
  <si>
    <t>Chốt cái xanh lưới a vuqwf đội nha</t>
  </si>
  <si>
    <t>Chốt cây trà gừng đi em</t>
  </si>
  <si>
    <t>Chốt chị 1 bộ 485</t>
  </si>
  <si>
    <t>Chốt chị 1 khô bò miếng</t>
  </si>
  <si>
    <t>Chốt chị 1 khô bò miếng.</t>
  </si>
  <si>
    <t>Chốt chị 5 cục sạc dự phòng có chốt chị chưa em gái</t>
  </si>
  <si>
    <t>chốt chi bô ni 55ki nha</t>
  </si>
  <si>
    <t>chốt chị đơn 130</t>
  </si>
  <si>
    <t>chốt chị đơn Gấm trắng hoa nhí</t>
  </si>
  <si>
    <t>chốt chị mã Gấm trắng hoa nhí 1 bộ nha em ơi</t>
  </si>
  <si>
    <t>Chốt chị set thịt hộp</t>
  </si>
  <si>
    <t>Chốt cho c  2 thùng sữa hạt óc chó nha</t>
  </si>
  <si>
    <t>Chốt cho c máy sữa hạt 2.199K và 3 hộp kem đánh răng 49k nhé</t>
  </si>
  <si>
    <t>Chốt cho chị 1 bánh qui, 1 bánh ngũ cốc nha em</t>
  </si>
  <si>
    <t>Chốt cho chị 1chai nước ép dâu tây nhé giá bn 1 chai?</t>
  </si>
  <si>
    <t>Chốt cho chị 20 cây nhé đóng gói cẩn thận nhé không đi xa nó hỏng thì uổng lắm chị cảm ơn em</t>
  </si>
  <si>
    <t>Chốt cho chị 3lạng nhé, 3 tuần trước c mua 4 lang r á</t>
  </si>
  <si>
    <t>Chốt cho chị bông tai chị cọc cả thể luôn nhá</t>
  </si>
  <si>
    <t>Chốt cho chị chiếc nhẫn một trăm hai sáu đi em lấy ni lớn SD 0767088422</t>
  </si>
  <si>
    <t>Chốt cho e 1 máy làm sữa hạt và 1 nckd</t>
  </si>
  <si>
    <t>Chốt cho e 2 đôi trên và đổi đôi bánh mì size 36 nha shop oi</t>
  </si>
  <si>
    <t>Chốt cho e chai sữa rửa mặt nữa</t>
  </si>
  <si>
    <t>Chốt cho e mã B57 vs B98 nha c, 2 mã kia e chốt cho đứ bạn mà giờ nó bảo k lấy nữa</t>
  </si>
  <si>
    <t>Chốt cho e như vậy đi có gì em đặt sau nữa ạ</t>
  </si>
  <si>
    <t>Chốt cho e set trà sữa 8kg cho đủ đi đơn nhé c</t>
  </si>
  <si>
    <t>Chốt cho mà vẫn thiếu hàng</t>
  </si>
  <si>
    <t>Chốt cho t: 10quần dài (m lấy nhỉn sz lên, mix màu cho mình nhé). 1 sét khăn xô kia. Rơ lưỡi ko cho t 2 hộp. Cho t 3 bộ dài tay. Hộp tăm bông nhé</t>
  </si>
  <si>
    <t>Chốt cjo chị nồi 1tr 500 chị chuyển kh luôn</t>
  </si>
  <si>
    <t>Chốt combo 2 chiếc</t>
  </si>
  <si>
    <t>chốt con trắng đc ko</t>
  </si>
  <si>
    <t>Chốt cơm 550</t>
  </si>
  <si>
    <t>Chốt dép xỏ ngón gc đen cho em chưa chị</t>
  </si>
  <si>
    <t>Chốt điện thoại sámung</t>
  </si>
  <si>
    <t>Chốt đôi bánh mì ngọc trai cho em chưa chị</t>
  </si>
  <si>
    <t>Chốt đơn 1 xách nho khô 69k+ 3bịch bánh quy 39k+ 5bánh gạo 39k sđt 0779438724</t>
  </si>
  <si>
    <t>Chốt đơn cho e thay đổi sđt với shop nhé.</t>
  </si>
  <si>
    <t>Chốt đơn dùm c sạc dự phòng 165k/0908871572</t>
  </si>
  <si>
    <t>Chốt đơn gửi về địa chỉ công ty Bessco vina khu công nghiệp chơn thành bình phước cho e ạ</t>
  </si>
  <si>
    <t>Chốt đơn hòi hôm dùm nhé 0855271440</t>
  </si>
  <si>
    <t>Chốt đơn tại nghe với dây sạc rồi mà chị chưa nhận đc có gửi cho chị chưa</t>
  </si>
  <si>
    <t>Chốt đúng ốp lưng cho đt dùm nha shop</t>
  </si>
  <si>
    <t>Chốt e gói trà gừng nha</t>
  </si>
  <si>
    <t>Chốt e hai áo hoodie đen và đỏ nha</t>
  </si>
  <si>
    <t>Chốt e kem dưỡng ẩm mat nha</t>
  </si>
  <si>
    <t>chốt e thêm 1kg xúc xích nữa nha chị</t>
  </si>
  <si>
    <t>Chốt em 1 hộp sữa hạt hàn để em biếu ông với chị Trang ới🆘🆘🆘🆘🆘🆘</t>
  </si>
  <si>
    <t>Chốt Em 2ky xúc xích 39k nha chi</t>
  </si>
  <si>
    <t>Chốt giá giao nhận hàng tại nhà và chế độ bảo hành thế nào? Nhận hạng được ktra chạy thử êm mát ok là thanh toán</t>
  </si>
  <si>
    <t>Chốt giày lười 251/0332506296 sai 43</t>
  </si>
  <si>
    <t>Chốt giày lười đen đôi cỡ 40. **********</t>
  </si>
  <si>
    <t>Chốt giày lười đen đôi cỡ 40. 0936092666</t>
  </si>
  <si>
    <t>Chốt giúp Chị 1 bịch giấy vệ sinh loại to đùng đó Lyn</t>
  </si>
  <si>
    <t>Chốt giúp mình 1 kg bánh tráng loại túi hút chân không nhé ạ</t>
  </si>
  <si>
    <t>Chốt hai đôi nha shop</t>
  </si>
  <si>
    <t>Chốt hài gộp đơn</t>
  </si>
  <si>
    <t>chốt hàng. tổng bill gúp e</t>
  </si>
  <si>
    <t>chốt hoạ tiết</t>
  </si>
  <si>
    <t>chốt hồng hoa nhí</t>
  </si>
  <si>
    <t>Chốt khăn Xô 20 cho tui kìa</t>
  </si>
  <si>
    <t>Chốt kìm hok đc</t>
  </si>
  <si>
    <t>Chốt kìm nc</t>
  </si>
  <si>
    <t>Chốt kinh pháp</t>
  </si>
  <si>
    <t>Chốt sản phẩm giải trí khác</t>
  </si>
  <si>
    <t>Chốt là đối cho anh giày dây vàng lấy đensai41 và giày lười 41lấy 40,5 và lấy thêm 1đôi giày lười màu vàng em nhé</t>
  </si>
  <si>
    <t>Thay đổi sản phẩm</t>
  </si>
  <si>
    <t>Chốt lại là 8 phần bánh tráng, 10 chai mũ trômg</t>
  </si>
  <si>
    <t>Chốt lại nhé
 - chân váy : Xanh cổ vịt 170 k
 - váy hoa ( vàng ) vừa chốt 450 k nhé</t>
  </si>
  <si>
    <t>chốt lấy chị:
1 bvs ngày
1 kẹo mẹ
2 hit xoang vàng
1 tra fitne
1 kem nám
1 kopoko sữa
1 lốc cá hộp</t>
  </si>
  <si>
    <t>chốt ly trà sữa 😅</t>
  </si>
  <si>
    <t>Chốt mã 20 điện thoại 0968428966</t>
  </si>
  <si>
    <t>Chốt mã 99 , áo đen có chữ chà nồi mà shop gửi cho mình áo khác , mình ko thích vậy</t>
  </si>
  <si>
    <t>Chốt mat ong gộp đơn cho a</t>
  </si>
  <si>
    <t>Chốt máy nén khí</t>
  </si>
  <si>
    <t>Chốt mât ong gộp đơn</t>
  </si>
  <si>
    <t>Chốt mĩ dung 90</t>
  </si>
  <si>
    <t>Chốt mik 1 nồi ạ</t>
  </si>
  <si>
    <t>Chốt mình đôi dép xỏ ngón màu kem size 29 nhe shop</t>
  </si>
  <si>
    <t>Chốt mình mấy cái đầm được rồi</t>
  </si>
  <si>
    <t>chốt một combo 2naau 2đen</t>
  </si>
  <si>
    <t>Chốt năm vòng cho chị nha em</t>
  </si>
  <si>
    <t>Chốt nhé
Bình cà phê vip 59
Rong biển cuộn 29
Ly Mỹ 49
Lạp xưởng 59
3 hạt nêm sale 35
Bàn chải 9
Cây điện thoại 9</t>
  </si>
  <si>
    <t>Chốt nhé shop cả kìm + cos</t>
  </si>
  <si>
    <t>Chốt như số lượng như trao đổi em ra bill để bên anh ck cọc</t>
  </si>
  <si>
    <t>Chốt nồi tô</t>
  </si>
  <si>
    <t>Chốt nồi, bảo chụp chị nhận diện caia nồi mất tích luôn</t>
  </si>
  <si>
    <t>Chốt nữa ký khô cá sặc say 12con 1 ký mắm dưa Leo nữa ký mắm tép nhỏ lấy cho chị :
-1 xíu mại trứng muối
- 1 há cảo tôm
- 1 xíu mại tôm thịt
- 1 cảo tôm hẹ
- 1 cảo sò điệp</t>
  </si>
  <si>
    <t>Chốt ổ bánh mì bơ sữa</t>
  </si>
  <si>
    <t>chốt quy 3 nhé ghop **********</t>
  </si>
  <si>
    <t>Chốt rồi co đơn ko</t>
  </si>
  <si>
    <t>Chốt size XXL mà gửi size L sao mặc vừa , xin địa chỉ mấy nay mà kg cho</t>
  </si>
  <si>
    <t>Chốt sóc 90k</t>
  </si>
  <si>
    <t>Chốt thêm chai sữa rửa mặt nữa nhé</t>
  </si>
  <si>
    <t>Chốt thêm cho chị 1 sữa rửa mặt nữa em nhé. Chị cảm ơn!</t>
  </si>
  <si>
    <t>Chốt thêm cho mình sữa hạt với sữa non tăng cân bé với yến sào cho bé</t>
  </si>
  <si>
    <t>Chốt thêm mã 0 . 0368325123</t>
  </si>
  <si>
    <t>Chốt tủ lạnh</t>
  </si>
  <si>
    <t>Chốt.  Cho. Chi.  Một. Chiết ốp điện thoại.  Điện thoại.    0339304800</t>
  </si>
  <si>
    <t>Chốt. 1 bình mầu xanh.   Ống hút đỏ ý.</t>
  </si>
  <si>
    <t>Chờ chị để chị ăn cơm xong chị chọn chị mua thêm rồi chốt đơn một thể em nhé.</t>
  </si>
  <si>
    <t>Chờ chị mua thêm dồn đơn em nhé</t>
  </si>
  <si>
    <t>chờ dài cả cổ ra nhà c bé nó đang bò vs tập vịn mấy hôm r ko trông nổi cần mới mua mà bên e giao chậm thật sự</t>
  </si>
  <si>
    <t>Chờ hôm nay chị mua thêm nhé</t>
  </si>
  <si>
    <t>Chờ mãi chưa thấy đổi giày cho tớ shop ah 😔</t>
  </si>
  <si>
    <t>Chờ mãi chưa thấy shop gửi để mình đổi</t>
  </si>
  <si>
    <t>chờ sale mình lấy sau cũng đc</t>
  </si>
  <si>
    <t>Chợ sáng tú sơn cây xăng quốc huy quán cắt tóc thái thảo đi vào ngõ nhà đầu tiên
  0936925042</t>
  </si>
  <si>
    <t>Chơ thái độ của nhân viên đt cho a vậy thì k đc đâu nha</t>
  </si>
  <si>
    <t>Chợ tóc tiên, ấp 2 xã tóc tiên, thị xã phú mỹ. Tỉnh bà rịa vũng tàu 
  0792218138</t>
  </si>
  <si>
    <t>Chời chốt trên live mà bị thiếu hàng</t>
  </si>
  <si>
    <t>Chơi đơn chị ck luôn</t>
  </si>
  <si>
    <t>Chơi LOL bao mượt k shop bảo hành bao lâu ạ có mới ko ạ</t>
  </si>
  <si>
    <t>Chơi lớn 4 có những màu gì vậy sop</t>
  </si>
  <si>
    <t>Chú bên Anh hôm nọ mua chiếc đồng hồ thông minh của bạn, nhưng pin yếu lắm, vẫn nằm trong thời gian bảo hành chú cho tôi cái pin khác được không?</t>
  </si>
  <si>
    <t>Chú mới mua mặc 1 lần mà xù long r</t>
  </si>
  <si>
    <t>chủ nhật có giao lại ko ạ</t>
  </si>
  <si>
    <t>Chủ shop nhiệt tình ghê hjj</t>
  </si>
  <si>
    <t>Chủ shop và nhân viên dễ thương 😁</t>
  </si>
  <si>
    <t>Chú ý giao đúng loại màu và kích thước nhé, ko đúng mình trả lại ạ vì hôm trước mua 1 cái bị giao sai màu rồi</t>
  </si>
  <si>
    <t>chủ yếu lưu hương lâu chút ạ</t>
  </si>
  <si>
    <t>Chua online gj a</t>
  </si>
  <si>
    <t>Chuẩn chị xize 6 nha ,còn lúc nãy em bỏ rồi Tình ơi ,chi sory nha</t>
  </si>
  <si>
    <t>Chuẩn hành tỏi Lý Sơn chính gốc, sản phẩm chất lượng mình đã sử dụng sản phẩm của Lý Sơn 3 năm nay rất hài lòng !</t>
  </si>
  <si>
    <t>Chuẩn nhé 1lít mật.ong khoái 3cc mật gấu.100k nhé gộp đơn</t>
  </si>
  <si>
    <t>Chuẩn size Ko Shop</t>
  </si>
  <si>
    <t>Chuẩn sz nha chứ lại nhầm lần nưa đổi trả phức tạp lắm</t>
  </si>
  <si>
    <t>Chục ảnh cả mác cỡ số và năm sản xuất nữa nha.</t>
  </si>
  <si>
    <t>chúc e giữ được uy tín và sự yeu thương của khách hàng nhé !</t>
  </si>
  <si>
    <t>Chùm tóc 20</t>
  </si>
  <si>
    <t>Chuối hoa viêt nam thì chắc thịt,ngọt,thơm,chất lượng hơn lóc như bác nói,nhưng em nghĩ tẩm gia vị và sấy khô thì thịt cũng ngần như nhau</t>
  </si>
  <si>
    <t>Chuỗi Mân côi thạch anh tóc đen</t>
  </si>
  <si>
    <t>chụp ảnh cho minh xem nhãn hiệu nào a</t>
  </si>
  <si>
    <t>Chụp anh gởi mẫu, năm sản xuất</t>
  </si>
  <si>
    <t>chụp ảnh mình xem lại nhé</t>
  </si>
  <si>
    <t>chụp c xem bằng cam thường đc k</t>
  </si>
  <si>
    <t>Chụp chị xem năm sx đi</t>
  </si>
  <si>
    <t>Chụp cho e bên trong lót đc k ạ</t>
  </si>
  <si>
    <t>Chụp cho mình cái tem công suất của dàn lạnh</t>
  </si>
  <si>
    <t>chup e xem ạ</t>
  </si>
  <si>
    <t>Chụp gần áo này mình xem được không shop?</t>
  </si>
  <si>
    <t>chụp hình cho mình xem cả bộ với</t>
  </si>
  <si>
    <t>Chụp lại 3chai cho chị coi.dung tích bao nhiêu em</t>
  </si>
  <si>
    <t>chụp lại cho xem cái</t>
  </si>
  <si>
    <t>Chụp luôn bảng thành phần cho em nha</t>
  </si>
  <si>
    <t>Chụp mình xem thành phần với ạ</t>
  </si>
  <si>
    <t>Chuyển khoản ak</t>
  </si>
  <si>
    <t>Chuyển khoản sẽ freeship hả sốp</t>
  </si>
  <si>
    <t>Chuyển khoản trước nha e</t>
  </si>
  <si>
    <t>Chứ 3,4 đơn gần đây sao 3,4 ngày mới nhận được tại ship cứ gọi hỏi địa chỉ rồi báo đơn bị giao sai địa chỉ nên sẽ nhận trễ ko à</t>
  </si>
  <si>
    <t>Chứ 650k đã bao gồm chi phí bảo hành 1 năm cho a rồi đúng k</t>
  </si>
  <si>
    <t>Chứ a giao hàng nhiệt tình lắm khi nào delay ko đúng c sẽ báo</t>
  </si>
  <si>
    <t>Chứ bán vậy kg bền shop tội cho những người buôn bán thật tình</t>
  </si>
  <si>
    <t>Chứ bh mua đồ rồi bme mình chê màu k như hình</t>
  </si>
  <si>
    <t>Chứ bộ mình vừa nhận hàng màu k như hình ,nó tối và đậm hơn ảnh nhe</t>
  </si>
  <si>
    <t>Chứ bữa mình hỏi shop kêu thu máy về kiểm tra thôi! Chứ ko báo mình quy trình bảo hành là tự mang ra</t>
  </si>
  <si>
    <t>Chứ c chuyển khoản rồi hàng nhận bị lỗi thì sao e</t>
  </si>
  <si>
    <t>Chứ cái thái độ làm việc của bên giao hàng ý</t>
  </si>
  <si>
    <t>chữ cao cỡ 13cm</t>
  </si>
  <si>
    <t>Chứ chật lại sợ tốn thời gian đổi trả</t>
  </si>
  <si>
    <t>Chứ chất vải k như hình trả hàng mất công ship lắm ạ</t>
  </si>
  <si>
    <t>Chứ chị dùng đen tóc đen quá</t>
  </si>
  <si>
    <t>Chứ chị dùng quen rồi. Sợ hàng kém chất lượng ý</t>
  </si>
  <si>
    <t>chứ chữ nớ ko dán xe được a,a xem sao cho e với</t>
  </si>
  <si>
    <t>Chứ có nhiều cái chị mua 2 lớp mà mỏng, k che khuyết điểm được</t>
  </si>
  <si>
    <t>Chữ DB đổi cỡ chữ bằng 7,8 cm gì đó luôn nha e</t>
  </si>
  <si>
    <t>chứ đợt này thấy giao chậm quá</t>
  </si>
  <si>
    <t>Chứ e k lấy đồng hồ nữa</t>
  </si>
  <si>
    <t>Chứ giao sai bayh bắt e trả ship</t>
  </si>
  <si>
    <t>Chứ giao sai hàng bắt c trả ship còn gì</t>
  </si>
  <si>
    <t>Chứ giày dép của vừa về mẫu mới là chị mua liền giờ mẫu nào cũng có nên hôm qua sanh Nhựt của My chị ko có chốt là vậy đó đợi mẫu mới về thì mới mua</t>
  </si>
  <si>
    <t>Chứ hàng có sz ko e</t>
  </si>
  <si>
    <t>Chứ không thì đợi tết khuyến mãi rồi mua</t>
  </si>
  <si>
    <t>chữ màu trắng và thay đổi kích thước chiều ngang 4cm, chiều cao 2cm</t>
  </si>
  <si>
    <t>Chứ mất công mua bạn ship mà chất lượng kém thì mất công lắm</t>
  </si>
  <si>
    <t>Chứ mình sợ hàng cũ hoặc kém chất lượng lắm</t>
  </si>
  <si>
    <t>Chứ mua 3 set nếu biết đóng gói cẩu thả ko uy tín như z chị đã ko mua nhiều lần, nhiều tiền như z chứ ít đâu e? Tiền làm cũng cực khổ mới kiếm ra đồng tiền mà chủ uy tín, nhưng nhân viên đóng gói ko uy tín thì chị cũng chào thua?set đồ e báo 300g thì chị thua ln.e cân thử set dạ bên e xem nó bao nhiêu gam, còn bên e ko làm rõ và gửi tiền trả cho chị, chị hứa lên trên e cần làm những chuyện mình nên làm, cái gì của chị trả lại cho chị.tiền ai làm cũng cực khổ ko ai cho ko ai cái j?</t>
  </si>
  <si>
    <t>chứ nếu muộn hơn thì b chị ko lấy nữa</t>
  </si>
  <si>
    <t>Chứ như áo kia về chất là trần bông chứ k phải lông vũ, vải k như ảnh</t>
  </si>
  <si>
    <t>chứ nửa tháng ko giao hàng</t>
  </si>
  <si>
    <t>Chứ sét này màu xấu wa</t>
  </si>
  <si>
    <t>Chứ thật sự 2 màu không giống nhau ( màu khách chụp sau cũng không giống luôn). C chụp đth  xịn mà</t>
  </si>
  <si>
    <t>Chứ trên Hóc Môn k có cửa hàng hả em</t>
  </si>
  <si>
    <t>Chứ váy 400k mặc 1 lần đã rách bươm</t>
  </si>
  <si>
    <t>Chưa  thì shop lấy cho e 1 kem chống  nắng  với  quà  là combo 4 nha</t>
  </si>
  <si>
    <t>chưa ai ship</t>
  </si>
  <si>
    <t>Chưa b ơi. :). M uống cho thơm sữa nên uống ít thôi
  Có gthieu cho vài chị mới sanh con bột ngũ cốc nhà b
  Thấy cũng hiệu quả.lắ.</t>
  </si>
  <si>
    <t>Chưa bán trên lazada ah</t>
  </si>
  <si>
    <t>Chưa biết hàng thế  nào mà shipper thân thiện quá</t>
  </si>
  <si>
    <t>Chưa chị khách với 0975571491</t>
  </si>
  <si>
    <t>Chưa cho biết giá có mấy màu thương hiệu gì</t>
  </si>
  <si>
    <t>Chừa cho chị 5 bộ ngắn, 5 bộ dài cho sơ sinh nhé</t>
  </si>
  <si>
    <t>Chưa có cửa hàng bán hàng nào mà sản phẩm bị lỗi mà giam của khách 30 ngày đâu em ơi</t>
  </si>
  <si>
    <t>Chưa đi đơn cho c hay sao chưa nhận đk</t>
  </si>
  <si>
    <t>Chưa e nhé. C hỏi tí:
Tròng kính là màu gì vậy e nè ?</t>
  </si>
  <si>
    <t>chưa giao được nhưng báo lại hôm ni giao lại rồi</t>
  </si>
  <si>
    <t>Chưa gửi đổi chị màu này</t>
  </si>
  <si>
    <t>Chưa hình dung cách lắp đặt</t>
  </si>
  <si>
    <t>Chưa kể là em ko phản hồi gì khi giao hàng chậm.</t>
  </si>
  <si>
    <t>Chưa kể những lần giao sai hoặc giao hàng lỗi, hứa sẽ đổi rồi bỏ trôi luôn...</t>
  </si>
  <si>
    <t>chưa mặc áo đen đổ lôg ui</t>
  </si>
  <si>
    <t>Chưa mặc đã rách , mặc 1 lần đã bị xù</t>
  </si>
  <si>
    <t>Chưa mua trả góp lần nào ạ</t>
  </si>
  <si>
    <t>Chưa nghe gọi, những chỗ khác đặt sau đã giao cả rồi mà chỗ em chưa thấy</t>
  </si>
  <si>
    <t>chưa nhận đc</t>
  </si>
  <si>
    <t>Chưa nhận hàng 02 lon sữa hạt, chốt đơn 11/3, 0935341068</t>
  </si>
  <si>
    <t>Chưa sinh thì thời hạn bảo hành tính từ ngày dự sinh đúng k</t>
  </si>
  <si>
    <t>Chưa thì gộp đơn sét váy xám 290k  luôn nha</t>
  </si>
  <si>
    <t>Chưa thì lấy cho mình cái đầm tần hoa nhí 75k nửa nhé shop</t>
  </si>
  <si>
    <t>Chưd có cái kìm gửi j</t>
  </si>
  <si>
    <t>Chừng nào có dịp lấy cho e 10 đôi giày lười màu đen gucci nha</t>
  </si>
  <si>
    <t>Chừng nào shop có váy lại</t>
  </si>
  <si>
    <t>Chứng nhận chất lượng.mã vạch sản phẩm</t>
  </si>
  <si>
    <t>Chương Dương cây nó xấu hơn hình nhiều</t>
  </si>
  <si>
    <t>Chương trình hay quá shop ơi, mình sẽ ủng hộ shop nhiệt tình hạ❤️❤️</t>
  </si>
  <si>
    <t>Chương trình khuyến mãi tết bên shop mjh còn ko ạh</t>
  </si>
  <si>
    <t>Chương trình khuyến mãi tết chưa thấy j nhỉ</t>
  </si>
  <si>
    <t>Chương trình sale trung thu có khuyến mãi gì?</t>
  </si>
  <si>
    <t>Chương trình trả góp iPhone 14 sao bạn</t>
  </si>
  <si>
    <t>Chương trình trả góp ntn vậy bạn</t>
  </si>
  <si>
    <t>Chỵ muốn dùng thử 1 typ nếu có hiệu quả chỵ lại dùng tiếp</t>
  </si>
  <si>
    <t>Ci chuyển khoản e gửi xe nhé</t>
  </si>
  <si>
    <t>Ci giao hàng bên nào v ạ</t>
  </si>
  <si>
    <t>ci ơi e nhận dc hàng rồi ạ hàng đẹp gói hàng cẩn thận shipper thân thiện nữa ống tay áo dơi dài nma ksao ạ ❤️</t>
  </si>
  <si>
    <t>cin chất liệu thành phần ghi trên áo</t>
  </si>
  <si>
    <t>Cj chuyển khoản nhé</t>
  </si>
  <si>
    <t>Cj có đơn bị lỗi giờ cj chốt lại bộ khác đổi wa. Mà ship bơ giao lại bên e chưa sử li.</t>
  </si>
  <si>
    <t>Cj có tóc giả nào dài khg ạ 😁</t>
  </si>
  <si>
    <t>Cj có việc 1 chúc nên là lát cj đặt sau nha</t>
  </si>
  <si>
    <t>Cj đóng gói đẹp giúp em tí</t>
  </si>
  <si>
    <t>cj đổi lại sdt dùm e 0383242076</t>
  </si>
  <si>
    <t>Cj giao lộn hàng cho em r</t>
  </si>
  <si>
    <t>Cj giao thừa hàng cho e cj ơii</t>
  </si>
  <si>
    <t>Cj gửi các mẫu áo qua cho em xem</t>
  </si>
  <si>
    <t>Cj gửi hàng bên nào z cj</t>
  </si>
  <si>
    <t>cj gửi về địa chỉ công ty cho e nhé</t>
  </si>
  <si>
    <t>Cj hướng dẫn sử dụng đi ạ</t>
  </si>
  <si>
    <t>Cj lấy cệp mãv7 tóc 2 cây nữa màu đen</t>
  </si>
  <si>
    <t>Cj lấy cho e 1 chai và 1 chai sữa rửa mặt nữa nhé + 1  bộ vàng xanh</t>
  </si>
  <si>
    <t>Cj lấy giúp tính e chuyển khoản nha</t>
  </si>
  <si>
    <t>Cj muốn mua 3 day dùng thử hàng chất lượng ko</t>
  </si>
  <si>
    <t>Cj oi em nhận đc thuốc rồi. Uống ngày mấy lần cj .mấy viên</t>
  </si>
  <si>
    <t>Cj ơi cho em hỏi mik cs ship trà sữa xuống Châu Phú đc ko ạ?</t>
  </si>
  <si>
    <t>cj ơi cj đừng để tên hang là tăng v1 nha</t>
  </si>
  <si>
    <t>Cj ơi e đặt combo nhà mk shipp bơ nó bát e sang mãi xã khác lấy e k ik đc nó hoàn lại cho cj đấy</t>
  </si>
  <si>
    <t>Cj ơi mua 8 cái đc giảm giá hay mua 1 tặng 1 ko ạ</t>
  </si>
  <si>
    <t>ck bn ah</t>
  </si>
  <si>
    <t>Ck chị ở nhà nhận hàng thanh toán tiền mặt. Lúc ship tới giao hàng mới chị có quay mở hàng thì thấy giao thiếu hàng.</t>
  </si>
  <si>
    <t>Ck cho c hoàn tiền cho chị nhé</t>
  </si>
  <si>
    <t>ck cọc bn e</t>
  </si>
  <si>
    <t>ck cọc bn em à</t>
  </si>
  <si>
    <t>ck em lói  mua bán sao thanh toán tiền rồi đổi mà mãi chưa thấy bên chị gửi cho em</t>
  </si>
  <si>
    <t>ck lại cho tôi 50 quên trừ tiền đặt cọc</t>
  </si>
  <si>
    <t>CN 205/ xanh , tím</t>
  </si>
  <si>
    <t>cnay cọc bnh ạ với nào hàng về hoàn cọc dk aạ</t>
  </si>
  <si>
    <t>cnay mang tới hiệu quả liền hay cần tgian ạ</t>
  </si>
  <si>
    <t>Có  nồi  hấp  để  chị  với  chốt  hoài  kh được</t>
  </si>
  <si>
    <t>Có ￼collagen ủ tóc  k e</t>
  </si>
  <si>
    <t>Có 1 đơn của chị , anh shipper nhiệt tình ship nhiều lần rồi</t>
  </si>
  <si>
    <t>Có 1 mẫu thôi à ship</t>
  </si>
  <si>
    <t>Có 1 thắt lưng hay 2 + 5 món</t>
  </si>
  <si>
    <t>Có 170k sao lại hẹn giờ ck vậy shop, khg nhiều nhưng vậy khg có uy tín với khách hàng đâu</t>
  </si>
  <si>
    <t>Có 2 ái quần đùi màu ghi sám. 15kg lấy sau nữa chưa ạ</t>
  </si>
  <si>
    <t>Có 2 kích cỡ pk e</t>
  </si>
  <si>
    <t>Có 500-1000w ko ạ</t>
  </si>
  <si>
    <t>Có 7 sắc cầu vồng kg sop</t>
  </si>
  <si>
    <t>Có ai đi ngang nhà em ghé vào cho em xin gạo, mì gói nước tương đi ạ. Còn thiếu 30 hộ cho bà con. Xin MTQ và ACE giúp đỡ bà con đi ạ</t>
  </si>
  <si>
    <t>Có ai trả lời tui không</t>
  </si>
  <si>
    <t>có ảnh chính diện ko b</t>
  </si>
  <si>
    <t>Có anh em nào làm bên bưu cục GHTK Lê Lợi 2 Tuyên Quang giúp em. 
SHIPPER THÁI ĐỘ MẤT DẠY NHẤT QUẢ ĐẤT.
Cái cục hàng mấy ngày không chịu giao cho khách. Mặc dù khách rất muốn nhận - đã gọi shipper chục cuộc không nghe máy. Ra tận kho lấy hàng thì kho báo shipper đang cầm. Em là người gửi gọi cho shipper thì bạn ấy chối là ko cầm hàng .. nói qua nói lại thì tắt máy ngang. Xin sđt bưu cục để hỏi thì bạn ship bảo không biết. Tóm lại rất nhiều người bị kẹt hàng ở cái bưu cục này và cụ thể là bạn ship này. 
Chưa nói đến tự ý hoàn hàng của khách. 
Nhắn lên CSKH của GHTK thì chỉ biết xjn lỗi và đưa cái sđt của bạn shipper “thái độ kém” và không chịu hợp tác. 
Nhóm này có bạn nào làm bên GHTK nhiifn ngó qua bài viết này thì nên xem lại thái độ làm việc của nhân viên bưu cục này.</t>
  </si>
  <si>
    <t>Có ảnh hưởng chất lượng pin ko ạ</t>
  </si>
  <si>
    <t>Có ảnh hưởng đến sử dụng thuốc ko ạ</t>
  </si>
  <si>
    <t>Có ảnh hưởng khi mình k sử dụng hong c</t>
  </si>
  <si>
    <t>có ảnh lên mẫu k ạ</t>
  </si>
  <si>
    <t>Có ảnh mẫu mặc bộ này ko c</t>
  </si>
  <si>
    <t>Có anh thực cỡ 30*40 k ạ</t>
  </si>
  <si>
    <t>có ảnh thực tế áo không ạ</t>
  </si>
  <si>
    <t>Có áo 7kg</t>
  </si>
  <si>
    <t>Có áo cọc ko ạ</t>
  </si>
  <si>
    <t>Có áo cổ tim không e?</t>
  </si>
  <si>
    <t>Có áo màu be này quá chật, chất vải xấu , không co giãn nên c không mặc dc</t>
  </si>
  <si>
    <t>Có áo thú cưng cute độc lạ ko c</t>
  </si>
  <si>
    <t>Có ăn rồi ăn thử đi ngon lắm tăng tuổi thọ đó</t>
  </si>
  <si>
    <t>Có ăn tóc bạc ko shop</t>
  </si>
  <si>
    <t>Có b, báo giao lại cho m</t>
  </si>
  <si>
    <t>Có ba lô đã siêu phẩm lấy cho chị</t>
  </si>
  <si>
    <t>Có balo hình ng nhện k c</t>
  </si>
  <si>
    <t>Có bán bên sàn shopee ko shop</t>
  </si>
  <si>
    <t>Có bán chì kẻ mày giống Vy đang xài hông</t>
  </si>
  <si>
    <t>Có bán dầu gội đầu ko chị</t>
  </si>
  <si>
    <t>Có bản hướng dẫn lắp đặt không shop?</t>
  </si>
  <si>
    <t>Có bản hướng dẫn lắp đặt ko shop?</t>
  </si>
  <si>
    <t>Có bán không cho xin cái địa chỉ cửa hàng với</t>
  </si>
  <si>
    <t>Có bán kìm với áo trắng k ạ</t>
  </si>
  <si>
    <t>Có bán kính cường lực mặt trước ko</t>
  </si>
  <si>
    <t>Có bán online bây giờ k ah</t>
  </si>
  <si>
    <t>Có bán online k</t>
  </si>
  <si>
    <t>Có bán online k ạ</t>
  </si>
  <si>
    <t>Có bán online k ah</t>
  </si>
  <si>
    <t>Có bán online k chou?</t>
  </si>
  <si>
    <t>Có bán online k s?</t>
  </si>
  <si>
    <t>Có bán online k shop</t>
  </si>
  <si>
    <t>Có bán online kg shop</t>
  </si>
  <si>
    <t>Có bán online kh ạ</t>
  </si>
  <si>
    <t>có bán online không ạ</t>
  </si>
  <si>
    <t>Có bán online ko ạ</t>
  </si>
  <si>
    <t>có bán online ko shop</t>
  </si>
  <si>
    <t>có bán online ko shop ?</t>
  </si>
  <si>
    <t>có bán online mẫu này chưa ạ</t>
  </si>
  <si>
    <t>Có bán ốp lưng này không ạ</t>
  </si>
  <si>
    <t>Có bán ở shopee k ạ sốp oii 🤧</t>
  </si>
  <si>
    <t>Có bán qua shopee không bạn</t>
  </si>
  <si>
    <t>có bản thành phần k ạ</t>
  </si>
  <si>
    <t>Có bán thuốc uống chống rụng tóc không em</t>
  </si>
  <si>
    <t>có ban trả góp HK cô</t>
  </si>
  <si>
    <t>co bán trả góp k</t>
  </si>
  <si>
    <t>Có bán trả góp k c</t>
  </si>
  <si>
    <t>Co ban trả góp kh</t>
  </si>
  <si>
    <t>Có bạn trả góp khg b</t>
  </si>
  <si>
    <t>có bạn trả góp không ạ</t>
  </si>
  <si>
    <t>Có bán trên shoppe hay lazada hông ạ</t>
  </si>
  <si>
    <t>Có bán trên tiktok ko ạ?</t>
  </si>
  <si>
    <t>Có bán trực tiếp không cho c xin cái địa chỉ cửa hàng với</t>
  </si>
  <si>
    <t>Có bảng hướng dẫn lắp đặt không</t>
  </si>
  <si>
    <t>có bảng phấn mắt, má highlight ko ai</t>
  </si>
  <si>
    <t>có bảng sz k ạ</t>
  </si>
  <si>
    <t>Có bảng thành phần ko ạ</t>
  </si>
  <si>
    <t>Có bảo đảm chất lượng ko, cho xin địa chỉ</t>
  </si>
  <si>
    <t>Có bảo đảm nguyên chất hôn  , mua thử hàng ko ưng gởi lại ngen</t>
  </si>
  <si>
    <t>Có bảo đảm tác dụng phụ không chị ơi</t>
  </si>
  <si>
    <t>Có bảo hành không shop. Thời gian bảo hành bao lâu</t>
  </si>
  <si>
    <t>Có bảo hành không và bảo hành bao lâu</t>
  </si>
  <si>
    <t>Có bảo hành ko..? Với hình thức bảo hành bên mình như thế nào ạ</t>
  </si>
  <si>
    <t>Có bảo mật thông tin</t>
  </si>
  <si>
    <t>Có bảo mật thông tin cá nhân không em</t>
  </si>
  <si>
    <t>Có bảo mật thông tin của khách k ạ</t>
  </si>
  <si>
    <t>có bảo mật thông tin dung cho ai biết không</t>
  </si>
  <si>
    <t>Có bảo mật thông tin k</t>
  </si>
  <si>
    <t>Có bảo mật thông tin kh à</t>
  </si>
  <si>
    <t>Có bảo mật thông tin khách hàng k c</t>
  </si>
  <si>
    <t>Có bảo mật thông tin khách hàng ko anh và sản phẩm ko shop</t>
  </si>
  <si>
    <t>Có bảo mật thông tin khách hàng ko vậy?</t>
  </si>
  <si>
    <t>Có bảo mật thông tin khi giao nhận hàng k e</t>
  </si>
  <si>
    <t>Có bảo mật thông tin không</t>
  </si>
  <si>
    <t>Có bảo mật thông tin ko ạ</t>
  </si>
  <si>
    <t>Có bảo mật thông tin ko shop</t>
  </si>
  <si>
    <t>Có bảo mật thông tin ko vậy</t>
  </si>
  <si>
    <t>Có bảo mật thông tin trên đơn hàng k</t>
  </si>
  <si>
    <t>Có bao nhiêu vị</t>
  </si>
  <si>
    <t>có bao nhiêu vị vậy chị</t>
  </si>
  <si>
    <t>Có bát ăn cơm c xem</t>
  </si>
  <si>
    <t>Có bắt được ngoài trời ko cách lắp đặt  và kết nối như thế nào</t>
  </si>
  <si>
    <t>có bắt nắng ko em? sử dụng khi nào là hợp lý nhất</t>
  </si>
  <si>
    <t>Có bền không bạn</t>
  </si>
  <si>
    <t>Có bền không chị nghĩ là quay của nó là da</t>
  </si>
  <si>
    <t>Có bền không hay một thời gian lại bong tróc hết</t>
  </si>
  <si>
    <t>Có bền ko shop ưi?</t>
  </si>
  <si>
    <t>Có bị ảnh hưởng gì khi ngưng sử dụng hk ạ</t>
  </si>
  <si>
    <t>Có bị bao tử với tiền đình nữa sử dụng có ảnh hưởng chi không</t>
  </si>
  <si>
    <t>Có bị dị ứng hay tác dụng phụ gì không</t>
  </si>
  <si>
    <t>Có bị tác dụng phụ gì hai cho cơ thể kg</t>
  </si>
  <si>
    <t>có bị tác dụng phụ gì ko chị</t>
  </si>
  <si>
    <t>Có bi tác dụng phụ k ạ</t>
  </si>
  <si>
    <t>Có bị tác dụng phụ ko</t>
  </si>
  <si>
    <t>Có bình dung tích 1.5ml ko</t>
  </si>
  <si>
    <t>Có bình giữ nhiệt giống như vậy mà có dung tích lớn hơn không?</t>
  </si>
  <si>
    <t>Có bo chun k b</t>
  </si>
  <si>
    <t>Có bộ kem phiên bản mới à chị</t>
  </si>
  <si>
    <t>Có bộ ko E ơi</t>
  </si>
  <si>
    <t>Có bộ nào bát ăn dày dặn hơn ko</t>
  </si>
  <si>
    <t>Có bộ nào cả set cho đôi bạn thân vừa đi học đi chơi mà chất không ạ</t>
  </si>
  <si>
    <t>Có bộ nào hoa văn đơn giản k e</t>
  </si>
  <si>
    <t>Có bộ quần dài k c</t>
  </si>
  <si>
    <t>Có bộ tách trà màu xanh trang chốt cho Trâm luôn nha. Mạng yếu chốt ko kịp.</t>
  </si>
  <si>
    <t>có bông tai Em bé không bạn</t>
  </si>
  <si>
    <t>Có bông tẩy trang k em</t>
  </si>
  <si>
    <t>có bông tẩy trang không</t>
  </si>
  <si>
    <t>Có bớt ko a muốn mua thêm 1 day</t>
  </si>
  <si>
    <t>Có buồn ngủ hay tác dụng phụ ko</t>
  </si>
  <si>
    <t>Có bút kẻ viền môi ko</t>
  </si>
  <si>
    <t>Có cá hộp 3 cô gái không c</t>
  </si>
  <si>
    <t>Có cá hộp k ạ</t>
  </si>
  <si>
    <t>Có cá hộp k c</t>
  </si>
  <si>
    <t>có cá hộp k chị</t>
  </si>
  <si>
    <t>Có cá hộp k shop</t>
  </si>
  <si>
    <t>Có cá hộp không</t>
  </si>
  <si>
    <t>Có cá hộp ko</t>
  </si>
  <si>
    <t>Có cá hộp ko e</t>
  </si>
  <si>
    <t>Có cá hộp ko em ? Cho chị với .</t>
  </si>
  <si>
    <t>Có cá hộp sale ko e</t>
  </si>
  <si>
    <t>Có cá hộp thái kh</t>
  </si>
  <si>
    <t>Có cá hộp thái kh sương</t>
  </si>
  <si>
    <t>Có cá hộp thái ko em</t>
  </si>
  <si>
    <t>Có cá hộp thái và xúc xích  loai ngon ko em</t>
  </si>
  <si>
    <t>co cac mau bao gia nha</t>
  </si>
  <si>
    <t>co cai ao nao 50ky cao 1m50 khong</t>
  </si>
  <si>
    <t>Có cái hay cần nhất thì lại đóng thiếu hàng chán quá</t>
  </si>
  <si>
    <t>Có cái nào công suất lớn hơn hơm?</t>
  </si>
  <si>
    <t>Có cái nào công suất lớn hơn k shop</t>
  </si>
  <si>
    <t>có cái thì vừa có cái thì rong</t>
  </si>
  <si>
    <t>Có cái trắng mã 53 nữa e gộp đơn lun cho c</t>
  </si>
  <si>
    <t>Có cái vải cứng lắm</t>
  </si>
  <si>
    <t>có cam kết ko giảm hoàn tiền cho trang woet số đt</t>
  </si>
  <si>
    <t>Có cam kết nếu xài ko hiệu quả ko c</t>
  </si>
  <si>
    <t>co can mình đặt cọc trước ko?</t>
  </si>
  <si>
    <t>Có can thái độ khi tra loi khách zay ko</t>
  </si>
  <si>
    <t>Có canxi chua e</t>
  </si>
  <si>
    <t>Có canxi của bé ko c ơi</t>
  </si>
  <si>
    <t>Có canxi D3 ko shop</t>
  </si>
  <si>
    <t>Có canxi hữu cơ cho mẹ sau sinh ko chị</t>
  </si>
  <si>
    <t>Có canxi không</t>
  </si>
  <si>
    <t>Có canxi magie hộp ko e . Bn 1 hộp .</t>
  </si>
  <si>
    <t>Có canxi tuyết của nhật ko bạn</t>
  </si>
  <si>
    <t>Có canxi úc ko c</t>
  </si>
  <si>
    <t>Có cắt được thú cưng ko</t>
  </si>
  <si>
    <t>Có cần anh chuyển khoản luôn không điệp</t>
  </si>
  <si>
    <t>có cần cọc trước hok anh</t>
  </si>
  <si>
    <t>có cần đặc cọc trước ko ạ</t>
  </si>
  <si>
    <t>Có cần để nhiệt độ như thế nào để bảo quản ko</t>
  </si>
  <si>
    <t>có cần đo lại ko</t>
  </si>
  <si>
    <t>có cần giấy phép lưu thông không</t>
  </si>
  <si>
    <t>có cần mình ck cọc trước k shop</t>
  </si>
  <si>
    <t>Có cần năm sản xuất không ạ tôi có</t>
  </si>
  <si>
    <t>Có cần phải dán thêm j vào Ốp lưng của điện thoại kg</t>
  </si>
  <si>
    <t>Có cây to đẹp ko bạn để cho mình cây</t>
  </si>
  <si>
    <t>Có cây trồng để đón đến bù k ah</t>
  </si>
  <si>
    <t>Có chai dưỡng tóc mượt hơn sao ko sản xuất để bán cho khách xài ạ</t>
  </si>
  <si>
    <t>Có chai nào thơm sang và lưu hương lâu ko em?</t>
  </si>
  <si>
    <t>Có chai nước tẩy trang to k</t>
  </si>
  <si>
    <t>Có chai sơn móng trưa chị yêu</t>
  </si>
  <si>
    <t>Có chaneo thơm lâu ko</t>
  </si>
  <si>
    <t>Có chảo chống dính có nắp , từ , to mình lấy thêm</t>
  </si>
  <si>
    <t>Có cháo gói k Suong ?</t>
  </si>
  <si>
    <t>Có cháo gói không</t>
  </si>
  <si>
    <t>Có chắc chắn ko lai có đảm bảo chất lượng ko</t>
  </si>
  <si>
    <t>Có chằn bông dày ko ạ</t>
  </si>
  <si>
    <t>Có chân váy màu trắng bút chì dáng dài k em</t>
  </si>
  <si>
    <t>Có chất liệu quần thun dày ko shop</t>
  </si>
  <si>
    <t>Có chất lượng không SP</t>
  </si>
  <si>
    <t>Có chất lượng ko bạn iu</t>
  </si>
  <si>
    <t>Có chất lượng như quảng cáo kg</t>
  </si>
  <si>
    <t>Có chất lượng như quang cao không vậy</t>
  </si>
  <si>
    <t>Có chất lượng o em</t>
  </si>
  <si>
    <t>Có chất xấu mù</t>
  </si>
  <si>
    <t>Có che tên sản phẩm cho em nhé</t>
  </si>
  <si>
    <t>Có che tên sản phẩm hk ạ</t>
  </si>
  <si>
    <t>Có che tên sản phẩm không chị</t>
  </si>
  <si>
    <t>Có che tên sp dc kh ạ</t>
  </si>
  <si>
    <t>có che tên sp kh bạn</t>
  </si>
  <si>
    <t>Có che tên, bảo mật thông tin không vậy shop</t>
  </si>
  <si>
    <t>Có chỉ cách làm nc chấm k e</t>
  </si>
  <si>
    <t>Có chi nhánh khác không, sao thấy trên facebook có chi nhánh 2 nữa mà</t>
  </si>
  <si>
    <t>Có chi phí bảo hành gì ko ạ</t>
  </si>
  <si>
    <t>Có chi phí bảo hành nữa ấy</t>
  </si>
  <si>
    <t>Có chính hãng không bảo hành bao lâu???</t>
  </si>
  <si>
    <t>Có chính hãng ko cho kiểm tra thử hàng ko</t>
  </si>
  <si>
    <t>có chính sách đổi trả ntn ko? có được đổi mẫu hay ntn ko</t>
  </si>
  <si>
    <t>Có cho kiểm tra hang trước ko xem chất liệu vải ko đúng ko nhận nhé</t>
  </si>
  <si>
    <t>Có cho tét thử hàng không vậy shop</t>
  </si>
  <si>
    <t>Có cho thử hàng kg tại vì 50 cân cao có1m50  sợ lấy L mặc trùng</t>
  </si>
  <si>
    <t>Có cho thử hàng trước khi thanh toán xịt lên tôn như quoảng cáo ko</t>
  </si>
  <si>
    <t>có cho trả góp ko bạn</t>
  </si>
  <si>
    <t>Có cho trả góp theo tháng k bạn</t>
  </si>
  <si>
    <t>Có chống nắng body dạng xịt k ạ?</t>
  </si>
  <si>
    <t>Có chống nắng body hk ak</t>
  </si>
  <si>
    <t>Có chống nắng body k e</t>
  </si>
  <si>
    <t>Có chống nắng body kg ạ</t>
  </si>
  <si>
    <t>Có chống nắng body không</t>
  </si>
  <si>
    <t>Có chống nắng body ko chị</t>
  </si>
  <si>
    <t>Có chống nắng body ko e</t>
  </si>
  <si>
    <t>Có chống nắng body ko em</t>
  </si>
  <si>
    <t>Có chốt cho chị bộ Adidas xanh hok như. Chị khách quen mà.</t>
  </si>
  <si>
    <t>Có chốt đôi giày sục màu đen size 42 nữa em</t>
  </si>
  <si>
    <t>Có chuẩn ngọc am ko, có còn mùi thơm ko? Bác phun sơn à?</t>
  </si>
  <si>
    <t>Có chuẩn như Qc không bạn . Xuất xứ sản phẩm có đúng không ạ</t>
  </si>
  <si>
    <t>Có chữ kích thước dài 25cm k sop</t>
  </si>
  <si>
    <t>Có chức năng echo không</t>
  </si>
  <si>
    <t>Có chức năng j hả shop</t>
  </si>
  <si>
    <t>Có chương trình khuyến mãi 20/10 k chị</t>
  </si>
  <si>
    <t>Có chương trình khuyến mãi ngày 8/3 ko shop ơi</t>
  </si>
  <si>
    <t>Có chương trình khuyến mãi tặng tết zì k shop</t>
  </si>
  <si>
    <t>Có chương trình sửa tắm xông trắng hoa hồng và vitamin cam hông ạ</t>
  </si>
  <si>
    <t>Có co dãn chút nào ko em.</t>
  </si>
  <si>
    <t>Có co giãn ko shop?</t>
  </si>
  <si>
    <t>Có có giãn nhiều ko b</t>
  </si>
  <si>
    <t>Co co lop day online ?</t>
  </si>
  <si>
    <t>có cọc trước ko e</t>
  </si>
  <si>
    <t>Có collagen biotin k a</t>
  </si>
  <si>
    <t>Có collagen dưỡng da không ạ</t>
  </si>
  <si>
    <t>Có collagen lựu k đoan</t>
  </si>
  <si>
    <t>Có collagen Mỹ ko cô</t>
  </si>
  <si>
    <t>có collagen nc k b</t>
  </si>
  <si>
    <t>Có collagen nước của Hàn hay Nhật không chị</t>
  </si>
  <si>
    <t>Có collagen nước Hàn hay Nhật không chị</t>
  </si>
  <si>
    <t>Có collagen viên kh N</t>
  </si>
  <si>
    <t>Có collagen viên không sop</t>
  </si>
  <si>
    <t>Có combo cả đấy công suất k</t>
  </si>
  <si>
    <t>Có còn mẫu nào giống vậy k</t>
  </si>
  <si>
    <t>có cổ tròn ko ạ</t>
  </si>
  <si>
    <t>Có công suất 400w không vậy</t>
  </si>
  <si>
    <t>Có công suất lớn</t>
  </si>
  <si>
    <t>có công suất lớn hơn</t>
  </si>
  <si>
    <t>Có công suất lớn hơn 3000w không</t>
  </si>
  <si>
    <t>Có công suất lớn hơn tí không sốp</t>
  </si>
  <si>
    <t>Có công suất nhỏ ko</t>
  </si>
  <si>
    <t>Có công thức tính phí nung kh vậy ạ, để em cân nhắc làm kích thước phù hợp í</t>
  </si>
  <si>
    <t>có cỡ 220cm không</t>
  </si>
  <si>
    <t>Có cỡ lớn 1,2m•4m ko?</t>
  </si>
  <si>
    <t>có cỡ lưới 3 m x 4 m không ?</t>
  </si>
  <si>
    <t>Có cỡ to hơn ko. 2-3L aya</t>
  </si>
  <si>
    <t>Có cỡ vòng ko e</t>
  </si>
  <si>
    <t>CÓ CT khuyến mãi giảm giá hok shop</t>
  </si>
  <si>
    <t>Có ctkm giảm giá khi mua 3sp ko shop</t>
  </si>
  <si>
    <t>Có cục sạc dự phòng ko hồng</t>
  </si>
  <si>
    <t>Có cục sạc dự phòng luôn à</t>
  </si>
  <si>
    <t>Có cửa hàng bán hàng nhỉ</t>
  </si>
  <si>
    <t>Có cửa hàng chi qua trực tiếp thử</t>
  </si>
  <si>
    <t>Có cửa hàng để đến thử ko em</t>
  </si>
  <si>
    <t>Có cửa hàng đến mua ko bạn</t>
  </si>
  <si>
    <t>Có cửa hàng hay showroom ở TPHCM k bạn?</t>
  </si>
  <si>
    <t>có cửa hàng k a</t>
  </si>
  <si>
    <t>có cửa hàng không ạ hay bên mình chỉ bán online</t>
  </si>
  <si>
    <t>Có cửa hàng không em</t>
  </si>
  <si>
    <t>Có cửa hàng ko ạ?</t>
  </si>
  <si>
    <t>có cửa hàng ko bạn</t>
  </si>
  <si>
    <t>Có cửa hàng ko c qua chọn</t>
  </si>
  <si>
    <t>Có cửa hàng ko em mai chị qua xem</t>
  </si>
  <si>
    <t>có cửa hàng ko qua thử</t>
  </si>
  <si>
    <t>Có cửa hàng ở Cần Thơ không shop?</t>
  </si>
  <si>
    <t>có cửa hàng ở Hà Nội à shop .</t>
  </si>
  <si>
    <t>Có cửa hàng ở HN kg em?</t>
  </si>
  <si>
    <t>Có cửa hàng ở phủ lý ko ạ</t>
  </si>
  <si>
    <t>Có cửa hàng tại Bình Tân không</t>
  </si>
  <si>
    <t>Có cửa hàng tại Long thành đồng Nai k</t>
  </si>
  <si>
    <t>có cửa hàng tại rạch gia k ak</t>
  </si>
  <si>
    <t>Có cửa hàng tới xem ko bạn?</t>
  </si>
  <si>
    <t>Có cửa hàng TPHCM ko</t>
  </si>
  <si>
    <t>Có cường lực k</t>
  </si>
  <si>
    <t>Có cường lực ko</t>
  </si>
  <si>
    <t>Có cường lực luôn kh ạ?</t>
  </si>
  <si>
    <t>có cường lực Oppo A58 kg sop</t>
  </si>
  <si>
    <t>Có dáng ngắn xinh không em</t>
  </si>
  <si>
    <t>Có dau gọi moc tóc ko</t>
  </si>
  <si>
    <t>có dạy công thức k ạ</t>
  </si>
  <si>
    <t>Có dày dặn ko bạn?</t>
  </si>
  <si>
    <t>Có dày dặn ko hay mỏng?</t>
  </si>
  <si>
    <t>Có dày quá ko?</t>
  </si>
  <si>
    <t>Có dầu dưỡng tóc ko chị</t>
  </si>
  <si>
    <t>Có dầu dưỡng tóc ko thảo</t>
  </si>
  <si>
    <t>Có dầu dưỡng tóc mượt mướt k</t>
  </si>
  <si>
    <t>Có dầu gội  phủ bạc k huế ơi</t>
  </si>
  <si>
    <t>Có dầu gội bưởi ko shop</t>
  </si>
  <si>
    <t>Có dầu gội CHI k e</t>
  </si>
  <si>
    <t>Có dầu gội chống rụng tóc ko em ?</t>
  </si>
  <si>
    <t>Có dầu gội đỏ trắng một cặp không vậy￼</t>
  </si>
  <si>
    <t>Có dầu gội gừng không bạn</t>
  </si>
  <si>
    <t>Có dầu gội head xanh trị gầu chưa chị?</t>
  </si>
  <si>
    <t>Có dầu gội huyết thanh của Thái không như</t>
  </si>
  <si>
    <t>Có dầu gội k chị</t>
  </si>
  <si>
    <t>Có dầu gội kích mộc tóc ko ạ</t>
  </si>
  <si>
    <t>Có dầu gội lên màu tóc ko e?</t>
  </si>
  <si>
    <t>có dầu gội nam chưa chị</t>
  </si>
  <si>
    <t>Có dầu gội phủ bạc không</t>
  </si>
  <si>
    <t>Có dầu gội rồi</t>
  </si>
  <si>
    <t>Có dầu gội rừng kg chị</t>
  </si>
  <si>
    <t>Có dầu gội thảo dược k vậy</t>
  </si>
  <si>
    <t>Có dầu gội trị rụng tóc không Hà</t>
  </si>
  <si>
    <t>Có dầu gội trị rụng tóc ko ah</t>
  </si>
  <si>
    <t>Có dầu gội trị rụng tóc ko c</t>
  </si>
  <si>
    <t>Có dầu gội ttij gàu ko</t>
  </si>
  <si>
    <t>Có dầu hào k c mì gói</t>
  </si>
  <si>
    <t>Có dầu massage body kg</t>
  </si>
  <si>
    <t>Có dầu xả gừng kg chị. Bữa trước mua mà shop bán 1 cặp gội .kg có xả hả chị</t>
  </si>
  <si>
    <t>có dầu xả k e</t>
  </si>
  <si>
    <t>Có dầu xả ko vậy em</t>
  </si>
  <si>
    <t>Có dây 10 mét không em</t>
  </si>
  <si>
    <t>Có dầy dặn như hình ko ạ</t>
  </si>
  <si>
    <t>Có dầy đen trơn 37.5ko</t>
  </si>
  <si>
    <t>Có dây nào cỡ 4tac mà tầm 2tr ko ạ</t>
  </si>
  <si>
    <t>Có dây với hướng dẫn lắp đặt ko vậy ?</t>
  </si>
  <si>
    <t>Có dc đổi size nêu ko vừa ko</t>
  </si>
  <si>
    <t>Có dc kiểm hàng bảo hành bao lâu, trong vòng 12 tháng có đổi dc ko</t>
  </si>
  <si>
    <t>Có dc kiểm hàng k ạ , k đúng chất vải k như hình hoàn lại dc k ạ</t>
  </si>
  <si>
    <t>Có dc kiểm tra hàng trc khj than h toán ko?và hình thức bảo hành như thế nào ?có dễ lắp đặt ko sop?</t>
  </si>
  <si>
    <t>Có dép xỏ ngón đế cao 5p ko</t>
  </si>
  <si>
    <t>Có dễ bị rách k nọ mình mua có loại hàng rẻ mà mặc 1 lần đã rách</t>
  </si>
  <si>
    <t>Có dk chọn mẫu ko b</t>
  </si>
  <si>
    <t>Có dòng nào máy quatz màu này ko. Vi may co chay ko chuan lam. A dung hàng orent và senko chính hãng chạy auto... ma sai số 1 ngay khoảng 25giay thì dong nay con hon. Hom trc a láy mot con hutlo roi chay nhanh như điện. Nen dong nay chi mua máy quatz thoi</t>
  </si>
  <si>
    <t>Có dùng dc tẩy trang sum k e</t>
  </si>
  <si>
    <t>Có dưỡng móng không em</t>
  </si>
  <si>
    <t>Có dưỡng tóc loại khác không</t>
  </si>
  <si>
    <t>Có dương tóc nữa không cho chị 1 chai Sip với túi luôn</t>
  </si>
  <si>
    <t>Có dưỡng vitamin E của Úc ko em</t>
  </si>
  <si>
    <t>có đăng bán trên shopee k ạ</t>
  </si>
  <si>
    <t>Có đầm màu trắng ko e</t>
  </si>
  <si>
    <t>có đầy không vậy và mấy sai</t>
  </si>
  <si>
    <t>Có đc  trả góp ko shop</t>
  </si>
  <si>
    <t>Có đc chọn họa tiết hok ah</t>
  </si>
  <si>
    <t>Có đc đóng gói cẩn thận k ạ ?</t>
  </si>
  <si>
    <t>Có đc kiểm tra hàng trước khi thanh toán không ạ, có kèm theo giấy chứng nhận gì không ạ</t>
  </si>
  <si>
    <t>Có đc kiểm tra k, cây mấy lá, bao nhiêu cm,Cây hỏng dập, k đúng như hình trả mất phí j E</t>
  </si>
  <si>
    <t>Có đc ktra hàng thử hàng trc khi nhận ko r</t>
  </si>
  <si>
    <t>Có đc mặc thử hàng ko shop</t>
  </si>
  <si>
    <t>Có đc tặng collagen k ạ</t>
  </si>
  <si>
    <t>Có đc thử hàng k bận</t>
  </si>
  <si>
    <t>Có đc thử hàng k shop?</t>
  </si>
  <si>
    <t>có đc thử hàng kh ạ</t>
  </si>
  <si>
    <t>có đc xem hàng ko vay</t>
  </si>
  <si>
    <t>có đèn 1000W không</t>
  </si>
  <si>
    <t>Có đèn trung thu khuyến mãi ko nhỉ. Hi</t>
  </si>
  <si>
    <t>có đẹp như quảng cáo không vậy</t>
  </si>
  <si>
    <t>có đi cầu lỏng và đi nhiều lần , ăn vô cỡ nữa tiếng là đi</t>
  </si>
  <si>
    <t>Có địa chỉ cửa hàng ko em nhi</t>
  </si>
  <si>
    <t>Có địa chỉ cửa hàng ở hà nội không?</t>
  </si>
  <si>
    <t>Có định vị và nghe gọi đc ko bạn</t>
  </si>
  <si>
    <t>Có đk giảm giá k ạ</t>
  </si>
  <si>
    <t>Có đỏ họa tiết k c</t>
  </si>
  <si>
    <t>Có đoạn vi deo hướng dẫn sử dụng ko em</t>
  </si>
  <si>
    <t>Có đổi bù tiền kg shop</t>
  </si>
  <si>
    <t>Có đổi bù tiền kh c</t>
  </si>
  <si>
    <t>Có đôi dép xỏ ngón ko</t>
  </si>
  <si>
    <t>Có đôi giày sục s40 không? 3 p thôi c lấy thêm</t>
  </si>
  <si>
    <t>Có đổi màu dây đc k?</t>
  </si>
  <si>
    <t>Có đôi nào đi chơi đẹp ko size 42</t>
  </si>
  <si>
    <t>Có đôi nào size 37 khog ah</t>
  </si>
  <si>
    <t>Có đôi nữ nào size 30.31 ko shop</t>
  </si>
  <si>
    <t>có đổi sdt á</t>
  </si>
  <si>
    <t>có đổi sdt cho em k</t>
  </si>
  <si>
    <t>Có đủ 4 bức, kích thước (90 x 175) hoặc (90 x 180) thì anh lấy luôn.</t>
  </si>
  <si>
    <t>Có đũi xước nhật đen. trắng ko e</t>
  </si>
  <si>
    <t>Có đúng chất lượng không</t>
  </si>
  <si>
    <t>Có đúng chất lượng không shop</t>
  </si>
  <si>
    <t>Có đúng như hình không nếu chất vải xấu quá có trả lại được không Shop Bảo co giãn Nhưng nếu không có giản thì có trả lại được không</t>
  </si>
  <si>
    <t>Có được bảo mật thông tin không</t>
  </si>
  <si>
    <t>Có được đổi trả ntn Ko b</t>
  </si>
  <si>
    <t>Có được khuyến mãi mua 5can tặng 1can không ạ</t>
  </si>
  <si>
    <t>Có được KT và thử hàng k. Nếu k hợp gửi trả lại shop được k</t>
  </si>
  <si>
    <t>Có được mua trả góp ko ạ</t>
  </si>
  <si>
    <t>Có được soạn giao lại k hay huy</t>
  </si>
  <si>
    <t>Có được thử hàng hôn sop</t>
  </si>
  <si>
    <t>Có được thử hàng kg</t>
  </si>
  <si>
    <t>Có được thử hàng khg</t>
  </si>
  <si>
    <t>Có được thử hàng ko shop ouw</t>
  </si>
  <si>
    <t>Có em,cho chị hỏi bên mình gói quà làm kẹo cưới giá ntn vậy em</t>
  </si>
  <si>
    <t>Co gang gửi sớm de mac di choi em nhé</t>
  </si>
  <si>
    <t>có ghi gì ko, hay gói lại cái bao bì cũ</t>
  </si>
  <si>
    <t>có ghi nguyên liệu hay chỉ công thức thôi b</t>
  </si>
  <si>
    <t>Có gì bảo hành là thái chính hãng ko e vì chị sợ mua hàng kém chất lượng c ko tin tưởng trên mạng lắm</t>
  </si>
  <si>
    <t>Có gì c coi cắt cỡ mấy cái vây ngắn giúp em đi chứ giờ em cũng không biết cắt tới đâu cho đẹp</t>
  </si>
  <si>
    <t>Có gì chị đặt sau giùm em ạ</t>
  </si>
  <si>
    <t>Có gì đảm bảo uống tốt như quảng cáo. Còn nếu uống không như quảng cáo hoàn tiền bằng cách nào</t>
  </si>
  <si>
    <t>Có gì đừng để tên đơn hàng ở ngoài nhé 🤛</t>
  </si>
  <si>
    <t>Có gì em lấy sau nh</t>
  </si>
  <si>
    <t>có gì gửi cho em cái hướng dẫn lắp đặt với ạ</t>
  </si>
  <si>
    <t>Có gì lấy thêm thấy ok</t>
  </si>
  <si>
    <t>Có gì mai chị đổi cho em nha</t>
  </si>
  <si>
    <t>Có giá sỉ không</t>
  </si>
  <si>
    <t>có giảm giá cho người dân nghèo khổ lắm ai ơi giá tiền bao nhiêu sản xuất tại Trung Quốc hay Việt Nam hàng nội địa có bảo hành mấy năm hàng kém chất lượng hàng nhái hàng giả miễn ship có được không</t>
  </si>
  <si>
    <t>Có giảm giá gì ko b? Tại t muốn mua nhiều quá</t>
  </si>
  <si>
    <t>Có giảm giá k add</t>
  </si>
  <si>
    <t>Có giảm giá khi mua 2 đèn không</t>
  </si>
  <si>
    <t>Có giảm giá ko shop ? Tôi định mua 2 dài 2 lửng á</t>
  </si>
  <si>
    <t>Có giảm giá ma</t>
  </si>
  <si>
    <t>Có giảm giá thêm không khi mua 4bộ</t>
  </si>
  <si>
    <t>có giảm ko e( c mua về bán) 🤣</t>
  </si>
  <si>
    <t>Có giảm thất hok em nhi</t>
  </si>
  <si>
    <t>Có giảm thêm ko Em</t>
  </si>
  <si>
    <t>Có giảm thêm nữa không em</t>
  </si>
  <si>
    <t>Có giảm.giá kô shop</t>
  </si>
  <si>
    <t>Co giãn dễ chịu k shop</t>
  </si>
  <si>
    <t>Co giản nha em</t>
  </si>
  <si>
    <t>Có giao hàng cho mình doi lại chai dầu thơm kim cương lấy phân sulisa hôm trước giao lộn mình tới 2chai dau thơm</t>
  </si>
  <si>
    <t>Có giao lộn địa chỉ không?</t>
  </si>
  <si>
    <t>Có giao lộn màu e k v</t>
  </si>
  <si>
    <t>Có giao lộn màu k e ?</t>
  </si>
  <si>
    <t>Có giao lộn màu ko vậy, mẫu chị chọn là xanh, mà thực tế thì quá trời vàng</t>
  </si>
  <si>
    <t>Có giao lộn size ko v</t>
  </si>
  <si>
    <t>Có giao nhầm địa chỉ k vậy</t>
  </si>
  <si>
    <t>Có giao nhầm kệ cho mình ko vậy kích thước ngang cửa kệ trên là 68 sao giao cái này ngang có 48 vậy</t>
  </si>
  <si>
    <t>có giao nhầm kích thước gra k c</t>
  </si>
  <si>
    <t>có giao nhầm màu cho e k</t>
  </si>
  <si>
    <t>Có giao nhầm màu k shop</t>
  </si>
  <si>
    <t>Có giao nhầm size k</t>
  </si>
  <si>
    <t>Có giao ốp lưng cho e ch ạ</t>
  </si>
  <si>
    <t>Có giày bóng rổ size 41.5-42 không em ơi</t>
  </si>
  <si>
    <t>Có giày cao gót bít mũi ko lên C mua đôi khác coi bữa chốt mà k gửi</t>
  </si>
  <si>
    <t>Có giày cao gót ck ko</t>
  </si>
  <si>
    <t>Có giày cao gót gì không chế</t>
  </si>
  <si>
    <t>Có giày cao gót k chị chốt 1 đôi nữa. Gửi cả thể</t>
  </si>
  <si>
    <t>Có giày cao gót mang làm lễ đính hôn k ạ</t>
  </si>
  <si>
    <t>Có giày cao gót san đan ko</t>
  </si>
  <si>
    <t>Có giày dép bé ko e</t>
  </si>
  <si>
    <t>Có giày dép của bé trai ko chị iêu</t>
  </si>
  <si>
    <t>Có giày dép gì ko c</t>
  </si>
  <si>
    <t>Có giày dép k chị</t>
  </si>
  <si>
    <t>Có giày dép nam hay bé trai ko lên luôn e</t>
  </si>
  <si>
    <t>Có giày lười của nam sai 39 khg em</t>
  </si>
  <si>
    <t>có giày lười da cá sấu không em</t>
  </si>
  <si>
    <t>Có giày lười k chị đẹp</t>
  </si>
  <si>
    <t>Có giày lười k e</t>
  </si>
  <si>
    <t>Có giày lười ko chị</t>
  </si>
  <si>
    <t>Có giày lười màu tối size 35 không shop</t>
  </si>
  <si>
    <t>có giày lười nam cho e xem vs c ng hii</t>
  </si>
  <si>
    <t>Có giày lười nâu size 43 ko</t>
  </si>
  <si>
    <t>Có giày sục nữ ko ạ?</t>
  </si>
  <si>
    <t>Có giấy bảo hành ko .và hình thức bảo hành</t>
  </si>
  <si>
    <t>có giấy chứng nhận an toàn đối với trẻ e ko ạk</t>
  </si>
  <si>
    <t>có giấy chứng nhận cho em xem với ạ</t>
  </si>
  <si>
    <t>có giấy chứng nhận của Bộ y tế,tem chống hàng giả ko vậy shop ?</t>
  </si>
  <si>
    <t>có giấy chứng nhận hàng thật ko chị</t>
  </si>
  <si>
    <t>có giấy chứng nhận ko shop</t>
  </si>
  <si>
    <t>có giấy chứng nhận sản phẩm hả chị</t>
  </si>
  <si>
    <t>có giấy chứng nhận sp k ạ</t>
  </si>
  <si>
    <t>có giấy chứng nhận và hóa đơn ko</t>
  </si>
  <si>
    <t>Có giấy đảm bảo hay kiểm định chất lượng sp ko bạn ơi ?</t>
  </si>
  <si>
    <t>có giấy hướng dẫn lắp đặt không</t>
  </si>
  <si>
    <t>Có giấy hướng dẫn sử dụng ko ạ.</t>
  </si>
  <si>
    <t>có giấy hướng dẫn sử dụng nhé</t>
  </si>
  <si>
    <t>có giấy phép  ko bạn</t>
  </si>
  <si>
    <t>có giấy phép  ko?</t>
  </si>
  <si>
    <t>có giấy phép của Bộ y tế k e, có hiệu quả k vậy,hj</t>
  </si>
  <si>
    <t>Có giấy phép kiểm định chất lượng gửi cho xem nha.
  1 hộp được mấy mg</t>
  </si>
  <si>
    <t>có giấy phép kiểm định kh</t>
  </si>
  <si>
    <t>có giấy phép lưu hành của bộ y tế k shop</t>
  </si>
  <si>
    <t>có giấy phép lưu hành ko shop?</t>
  </si>
  <si>
    <t>Có giấy xuất xứ thể hiện mua ở Đức không em?</t>
  </si>
  <si>
    <t>Có giề to hon ko</t>
  </si>
  <si>
    <t>có giữ mùi lâu k e?</t>
  </si>
  <si>
    <t>Có gọi mà nói 2 bịch cà phê  ko có nói xã 129k đâu lại nói 69k mình  mới kiểu lấy đồ mình  mua hoài có 69k ha ban</t>
  </si>
  <si>
    <t>Có gộp đơn 1 cơm bố thối thân và thối gốc với 1 gói thuốc sên nữa thì shop gộp</t>
  </si>
  <si>
    <t>Có gửi ko sao ko trả lời shop</t>
  </si>
  <si>
    <t>Có gửi vitamin e với q10 cho e chưa vậy</t>
  </si>
  <si>
    <t>Có hạn dùng k</t>
  </si>
  <si>
    <t>Có hạn sử dụng không em</t>
  </si>
  <si>
    <t>Có hạn sử dụng không và cách sử dụng như thế nào</t>
  </si>
  <si>
    <t>Có hạn sử dụng ko em ơi</t>
  </si>
  <si>
    <t>Có hạn sử dụng ko shop ??</t>
  </si>
  <si>
    <t>Có hạn sử dụng ko? bảo quản như thế nào?</t>
  </si>
  <si>
    <t>Có hạn sử dụng nghe bạn</t>
  </si>
  <si>
    <t>Có hàng hay thiếu hàng cũng không báo rõ cho khách</t>
  </si>
  <si>
    <t>có hãng hoặc giấy chứng nhận an toàn ko ạ</t>
  </si>
  <si>
    <t>Có hàng sẵn giày sục ko e</t>
  </si>
  <si>
    <t>Có hiệu quả chất lượng rồi mua Tiếp</t>
  </si>
  <si>
    <t>Có hiệu quả không em nếu hiệu quả anh mua nhé</t>
  </si>
  <si>
    <t>có hiệu quả không hay lừa</t>
  </si>
  <si>
    <t>có hiệu quả thật ko ạ</t>
  </si>
  <si>
    <t>có hình k</t>
  </si>
  <si>
    <t>Co hinh khac nua kg</t>
  </si>
  <si>
    <t>Có hình mẫu mắc k e</t>
  </si>
  <si>
    <t>Có hình thức bảo hành gì không nhỉ</t>
  </si>
  <si>
    <t>có hình thức bảo hành gì ko shop</t>
  </si>
  <si>
    <t>Có hình thức bảo hành thế nào ạ</t>
  </si>
  <si>
    <t>Có hóa đơn thuế không shoop. Sử dụng chuyển khoản</t>
  </si>
  <si>
    <t>Có hoá đơn VAT không em</t>
  </si>
  <si>
    <t>Có hoá đơn VAT không shop</t>
  </si>
  <si>
    <t>Có hoá đơn VAT luôn</t>
  </si>
  <si>
    <t>Có họa tiết sau lưng ko ạ</t>
  </si>
  <si>
    <t>Có họa tiết thỏ như hình ko ạ</t>
  </si>
  <si>
    <t>Có hoa văn gì sau lưng kg bạn</t>
  </si>
  <si>
    <t>Có hoa văn kg bạn</t>
  </si>
  <si>
    <t>Có hoa văn người lớn không bạn</t>
  </si>
  <si>
    <t>Có hoa văn trơn với bong đó thôi a</t>
  </si>
  <si>
    <t>Có hoàn tiền cho bên kia k ạ</t>
  </si>
  <si>
    <t>Có hỗ trọ đổi size k ah</t>
  </si>
  <si>
    <t>Có hỗ trợ đổi size núm ti k ạ</t>
  </si>
  <si>
    <t>Có hỗ trợ nợ xấu trả góp ko shop</t>
  </si>
  <si>
    <t>có hỗ trợ trả góp chứ ạ</t>
  </si>
  <si>
    <t>Có hỗ trợ trả góp ko ạ mk làm việc đến mấy h nghỉ ạ</t>
  </si>
  <si>
    <t>Có hỗi trợ trả góp ko ạ</t>
  </si>
  <si>
    <t>Có hộp đựng như mẫu hay đóng gói sơ sài vậy shop</t>
  </si>
  <si>
    <t>có hộp giống vậy luon ko</t>
  </si>
  <si>
    <t>có hôp lăp gài kích thước 22×22×7.và 20×20×7 co báo gia  hai loai dó.minh lấy mỗi loai 300 hôp</t>
  </si>
  <si>
    <t>có hợp trở trả góp ko cần trả trước nữa đúng ko shop</t>
  </si>
  <si>
    <t>Có hủ tiếu phở gói ăn liền Không</t>
  </si>
  <si>
    <t>Có hướng dẫn c cách làm với</t>
  </si>
  <si>
    <t>Có hướng dẫn cách làm không</t>
  </si>
  <si>
    <t>Có hướng dẫn cách lắp đặt không sop ơi</t>
  </si>
  <si>
    <t>Có hướng dẫn cách lắp đặt?</t>
  </si>
  <si>
    <t>Có hướng dẫn lắp đặt chứ</t>
  </si>
  <si>
    <t>Có hướng dẫn lắp đặt chứ b</t>
  </si>
  <si>
    <t>Có hướng dẫn lắp đặt hk ạ</t>
  </si>
  <si>
    <t>Có hướng dẫn lắp đặt kg shop</t>
  </si>
  <si>
    <t>Có hướng dẫn lắp đặt không</t>
  </si>
  <si>
    <t>Có hướng dẫn lắp đặt không bạn</t>
  </si>
  <si>
    <t>Có hướng dẫn lắp đặt không sốp ơi</t>
  </si>
  <si>
    <t>có hướng dẫn lắp đặt ko ah</t>
  </si>
  <si>
    <t>Có hướng dẫn lắp đặt ko shop</t>
  </si>
  <si>
    <t>Có hướng dẫn lắp đặt ko?</t>
  </si>
  <si>
    <t>Có hướng dẫn lắp đặt máy k</t>
  </si>
  <si>
    <t>Có hướng dẫn lắp đặt nhé:</t>
  </si>
  <si>
    <t>Có hướng dẫn lắp đặt trong thùng hàng  ko?</t>
  </si>
  <si>
    <t>có hướng dẫn sử dụng hong shop</t>
  </si>
  <si>
    <t>Có hướng dẫn sử dụng Ko ạ</t>
  </si>
  <si>
    <t>Có hướng dẫn sử dụng luôn ở đó k ạ</t>
  </si>
  <si>
    <t>Có in tên thương hiệu nữa</t>
  </si>
  <si>
    <t>Có j bạn gửi hàng mình che tên sp lại nhen</t>
  </si>
  <si>
    <t>Có j giúp mọc tóc k ạ</t>
  </si>
  <si>
    <t>Có j mik sẽ mua sau</t>
  </si>
  <si>
    <t>có j shop gửi sớm nhé</t>
  </si>
  <si>
    <t>có j tí chìu e đặt ship qua giúp e với</t>
  </si>
  <si>
    <t>Có kappa k e</t>
  </si>
  <si>
    <t>Có kem Bb che khuyết điểm, kem chống nắng k em, hạn sử dụng dài k em</t>
  </si>
  <si>
    <t>Có kem che khuyết điểm không ạ</t>
  </si>
  <si>
    <t>Có kem chống nắng body dạng xịt ko e</t>
  </si>
  <si>
    <t>Có kem chống nắng body hk y</t>
  </si>
  <si>
    <t>Có kem chống nắng body k chị</t>
  </si>
  <si>
    <t>Có kem chống nắng body ko c ơi</t>
  </si>
  <si>
    <t>Có kem chống nắng body ko chế</t>
  </si>
  <si>
    <t>Có kem chống nắng body ko chị</t>
  </si>
  <si>
    <t>Có kem chống nắng body ko em</t>
  </si>
  <si>
    <t>Có kèm công thức làm k ạ</t>
  </si>
  <si>
    <t>Có kèm dưỡng móng tay kg thảo</t>
  </si>
  <si>
    <t>Có kem dưỡng thể dưỡng trắng không shop</t>
  </si>
  <si>
    <t>Có kem dưỡng thể ko c</t>
  </si>
  <si>
    <t>Có kem dưỡng thể trẻ em ko</t>
  </si>
  <si>
    <t>Có kem dưỡng thể Vaseline hok lấy c 1</t>
  </si>
  <si>
    <t>có kèm giấy chứng nhận cho m ko</t>
  </si>
  <si>
    <t>có kèm giấy chứng nhận ko b</t>
  </si>
  <si>
    <t>Có kèm mặt nạ với áo choàng ko ah</t>
  </si>
  <si>
    <t>Có kem nền estee hk c</t>
  </si>
  <si>
    <t>Có kem nền ko c, e mua lẻ</t>
  </si>
  <si>
    <t>Có kem nền ko e</t>
  </si>
  <si>
    <t>Có kem nền make up forever ko</t>
  </si>
  <si>
    <t>Có kèm theo hướng dẫn lắp đặt k</t>
  </si>
  <si>
    <t>Có kẹo bổ sung canxi ko ạ?</t>
  </si>
  <si>
    <t>Có keo dán dc giày dép ko</t>
  </si>
  <si>
    <t>Quan tâm sản phẩm Phụ kiện giày dép (Chăm sóc)</t>
  </si>
  <si>
    <t>Có keo dán giày dép bán cho em 2 lọ</t>
  </si>
  <si>
    <t>có keo dán móng giả không</t>
  </si>
  <si>
    <t>Có kẹt hàng hay thiếu hàng nói mình bt mình nói ngta hồi lai</t>
  </si>
  <si>
    <t>có khi mấy ngày sau mới mở thì cũng quá thời gian đổi trả</t>
  </si>
  <si>
    <t>Có khi nào shop chuyển sang bán online trên grab hay shopee không nhỉ? Khách đặt , ship hỏa tốc ngay trong 60 phút.</t>
  </si>
  <si>
    <t>Có khô gà với cá hộp kg</t>
  </si>
  <si>
    <t>Có không kem dưỡng trắng da trị nám hả</t>
  </si>
  <si>
    <t>có khuyến mãi cho chị tết vui vẻ em gái</t>
  </si>
  <si>
    <t>Có khuyến mãi cho ngày 20/10 chị em phụ nũ chúng mình</t>
  </si>
  <si>
    <t>Có khuyến mãi cho ngày lễ gì hk shop</t>
  </si>
  <si>
    <t>Có khuyến mãi gì khi mua 2-3 bộ không ạ</t>
  </si>
  <si>
    <t>Có khuyến mãi gì ngày 20/10 ko shop</t>
  </si>
  <si>
    <t>Có khuyến mãi gì ngày lễ ko shop ơi</t>
  </si>
  <si>
    <t>Có khuyến mãi gì tết ko ạ</t>
  </si>
  <si>
    <t>Có khuyến mãi ngày 20/10 ko</t>
  </si>
  <si>
    <t>Có khuyến mãi ngày 20/10ko</t>
  </si>
  <si>
    <t>có khuyến mãi tết gì hk ta</t>
  </si>
  <si>
    <t>Có khuyến mãi tết gì ko e ?</t>
  </si>
  <si>
    <t>Có khuyến mãi tết không</t>
  </si>
  <si>
    <t>Có khuyến mãi tết ko</t>
  </si>
  <si>
    <t>Có khuyến mãi vào noel không ạ</t>
  </si>
  <si>
    <t>Có khử mùi hôi chân không</t>
  </si>
  <si>
    <t>Có kích cỡ nào hơn 2m2x2m k shop</t>
  </si>
  <si>
    <t>Có kích thước 1,6mx1,8m ko?</t>
  </si>
  <si>
    <t>Có kích thước 1m4x1m8 không shop?</t>
  </si>
  <si>
    <t>Có kích thước 1x1x3cm k</t>
  </si>
  <si>
    <t>Có kích thước 80*30ko</t>
  </si>
  <si>
    <t>có kích thước 80x180 k ah</t>
  </si>
  <si>
    <t>Có kích thước dài 150cm rộng 70cm không shop</t>
  </si>
  <si>
    <t>có kích thước k vậy</t>
  </si>
  <si>
    <t>Có kích thước ngang 1m dài 6m không ạ</t>
  </si>
  <si>
    <t>Có kích thước rồi 80cmdai 220cm ko</t>
  </si>
  <si>
    <t>Có kiểu như cái nơ không thôi ạ? Kiểu mũ như này mình sợ bé nóng</t>
  </si>
  <si>
    <t>Có kìm bấm đầu cột không</t>
  </si>
  <si>
    <t>Có kìm bấm móng giả k ạ</t>
  </si>
  <si>
    <t>Có kìm cap ok</t>
  </si>
  <si>
    <t>Có kìm chết ki bạn ơi</t>
  </si>
  <si>
    <t>Có kìm không em, anh xem</t>
  </si>
  <si>
    <t>có kìm rút đinh tán ri ve không shops ơi</t>
  </si>
  <si>
    <t>Có kìm tách sò huyết ko ạ</t>
  </si>
  <si>
    <t>Có kính cường lực k ak</t>
  </si>
  <si>
    <t>Có kính cường lực không bn nhỉ</t>
  </si>
  <si>
    <t>Có ko mà ko trả lời. Mà đăng tao lao</t>
  </si>
  <si>
    <t>Có lanh bé trai ba lỗ 24 ký ko ạ</t>
  </si>
  <si>
    <t>có lắc chân vàng ko em</t>
  </si>
  <si>
    <t>Có lắc tay , lắc chân cho bé gái không</t>
  </si>
  <si>
    <t>có lắp sim có dán kính cường lực không</t>
  </si>
  <si>
    <t>Co len giày dép k l</t>
  </si>
  <si>
    <t>Có lên quần eo 75 chưa c</t>
  </si>
  <si>
    <t>có linh hướng dẫn lắp đặt sim và cài đặt o</t>
  </si>
  <si>
    <t>Có lọ nào mùi thơm mát sang k ạ</t>
  </si>
  <si>
    <t>Có loafer 38 ko ạ</t>
  </si>
  <si>
    <t>Có loại 1,6 m ko sohp</t>
  </si>
  <si>
    <t>Có loại 1m8 -2m k ạ</t>
  </si>
  <si>
    <t>Có loại bình nào gắn vào máy nén khí không em</t>
  </si>
  <si>
    <t>Có loại cao 1m ko</t>
  </si>
  <si>
    <t>có loại chất liệu vải như vậy mà hoa văn nhỏ ko soh ơi</t>
  </si>
  <si>
    <t>Có loại công suất lớn hơn ko e</t>
  </si>
  <si>
    <t>Có loại công suất nhỏ hơn không</t>
  </si>
  <si>
    <t>Có loại dầy 0.5 phân ko</t>
  </si>
  <si>
    <t>Có loại dung tích lớn hơn ko ạ</t>
  </si>
  <si>
    <t>Có loại gì đủ vị k ạ</t>
  </si>
  <si>
    <t>có loại hipgig bao bì mới ko chị</t>
  </si>
  <si>
    <t>Có loại nào bảo quản nhiệt độ thường ko ạ</t>
  </si>
  <si>
    <t>có loại nào công suất thực ko shop</t>
  </si>
  <si>
    <t>Co loai nao dày hon chut ko a</t>
  </si>
  <si>
    <t>Có loại nào dung tích lớn hơn để mang đi làm không shop</t>
  </si>
  <si>
    <t>Có loại nào nữa để lấy thêm ạ</t>
  </si>
  <si>
    <t>Có loại ni bao bì mới k ạ</t>
  </si>
  <si>
    <t>Có loại ốp lưng mềm ( loại tốt) ko shop</t>
  </si>
  <si>
    <t>Có loại phấn phủ này luôn ko ạ</t>
  </si>
  <si>
    <t>có loại vải dày dặn ko ạ</t>
  </si>
  <si>
    <t>Có loại vitamin C khác không ạ</t>
  </si>
  <si>
    <t>Có lọc ion kìm không shop.</t>
  </si>
  <si>
    <t>Có lót trong k dop</t>
  </si>
  <si>
    <t>Có lô sơn móng không chế</t>
  </si>
  <si>
    <t>có lớn hơn là lấy lớn hơn</t>
  </si>
  <si>
    <t>Có lớp lót trong k ạ</t>
  </si>
  <si>
    <t>Có m6 or m8 k</t>
  </si>
  <si>
    <t>Có má Hồng k e</t>
  </si>
  <si>
    <t>Có má hồng luôn không chi</t>
  </si>
  <si>
    <t>Có macara cho chân mày k ạ</t>
  </si>
  <si>
    <t>Có mascara ko chị ơi</t>
  </si>
  <si>
    <t>Có màu gì b ơi</t>
  </si>
  <si>
    <t>Có màu gì em ơi</t>
  </si>
  <si>
    <t>Có màu gì nữa ko shop</t>
  </si>
  <si>
    <t>Có màu gì thế shopp</t>
  </si>
  <si>
    <t>Có màu gì với màu gì à</t>
  </si>
  <si>
    <t>Có màu j za gửi chị xem</t>
  </si>
  <si>
    <t>có màu khác nữa không lấy 2 cái</t>
  </si>
  <si>
    <t>Có màu nào nữa ko ad, tủ nặng bao nhiêu kg. Tất cả gỗ cao su? Độ dày mỏng nhất, dày nhất bao nhiêu mm?</t>
  </si>
  <si>
    <t>co mau nay cho be k</t>
  </si>
  <si>
    <t>co mau nay kng cj</t>
  </si>
  <si>
    <t>Có màu sáng k shop 
  Xin giá a</t>
  </si>
  <si>
    <t>Có may dung tích nước nhiều hơn ko ạ</t>
  </si>
  <si>
    <t>có máy hàn cơ nhật bán cho a 1 cái nhé, chụp hinh xem chốt luôn</t>
  </si>
  <si>
    <t>Có máy hàn nhỏ không</t>
  </si>
  <si>
    <t>Có máy nào công suất cao hơn k shop</t>
  </si>
  <si>
    <t>có máy này tiện ghê, có nước nóng/ lạnh uống, pha cà phê, ăn mì tôm , lấy nước ra pha tắm cháu cũng tiện…</t>
  </si>
  <si>
    <t>Có máy nén khí 50den60 lít không</t>
  </si>
  <si>
    <t>Có máy rửa xe kg e</t>
  </si>
  <si>
    <t>Có máy rửa xe kg shop</t>
  </si>
  <si>
    <t>Có máy rửa xe ko bạn</t>
  </si>
  <si>
    <t>Có máy rửa xe ko shop</t>
  </si>
  <si>
    <t>Có máy rửa xe lựa a một cái e oi</t>
  </si>
  <si>
    <t>Có mặt hồ ly chúa tóc vàng hoặc đỏ không shop</t>
  </si>
  <si>
    <t>có mặt hồ ly này nhưng kiểu nhẫn khác ko ạ</t>
  </si>
  <si>
    <t>Có mặt kính cường lực k</t>
  </si>
  <si>
    <t>có mặt nạ collagen không bạn</t>
  </si>
  <si>
    <t>Có mặt nạ mắt Collagen xanh hog</t>
  </si>
  <si>
    <t>có mẫu bánh kem 8/3 chiều có không ạ</t>
  </si>
  <si>
    <t>Có mầu đậm hơn không</t>
  </si>
  <si>
    <t>Có mẫu giày lười Tây chưa bn</t>
  </si>
  <si>
    <t>Có mẩu giày sục ko e</t>
  </si>
  <si>
    <t>Có mẫu giày sục nào k</t>
  </si>
  <si>
    <t>Có mẫu giày Sục nào nữa ko</t>
  </si>
  <si>
    <t>có mẫu hoa o ngực ko</t>
  </si>
  <si>
    <t>Có mẫu họa tiết hoa lá như hình ko ạ</t>
  </si>
  <si>
    <t>Có mẫu hoa văn khác không nhỉ, c không thích mẫu này</t>
  </si>
  <si>
    <t>có mẫu nào bên mình cho trả góp mà giá mềm chút ko ạ?</t>
  </si>
  <si>
    <t>Có mẫu nào cao gót khác tựa vậy không shop</t>
  </si>
  <si>
    <t>Có mẫu nào có cổ gần giống mẫu này ko c</t>
  </si>
  <si>
    <t>Có mẫu nào có tay giống mẫu này mà màu trung tính k c nhỉ</t>
  </si>
  <si>
    <t>Có mẫu nào cỡ tui mặc t hong cho tui xin ảnh vs</t>
  </si>
  <si>
    <t>Có mẫu nào dưới 1,5tr công suất mạnh ko ạ</t>
  </si>
  <si>
    <t>Có mẫu nào gần giống như này,ko có chữ,màu đen ko Shop</t>
  </si>
  <si>
    <t>Có mẫu nào gần giống vậy ko em</t>
  </si>
  <si>
    <t>Có mẫu nào giống 254 ko</t>
  </si>
  <si>
    <t>Có mẫu nào giống dị mà giá rẻ hơn xíu hông ai</t>
  </si>
  <si>
    <t>Có mẫu nào giống em Katana này ko shop?</t>
  </si>
  <si>
    <t>Có mẫu nào giống k</t>
  </si>
  <si>
    <t>Có mẫu nào giống mẫu trên mà màu đen k ạ</t>
  </si>
  <si>
    <t>Có mẫu nào giống như vậy mà màu trắng đẹp K e</t>
  </si>
  <si>
    <t>Có mẫu nào giống r ko</t>
  </si>
  <si>
    <t>Có mẫu nào giống v ko</t>
  </si>
  <si>
    <t>Có mẫu nào giống v nữa ko shop</t>
  </si>
  <si>
    <t>Có mẫu nào giống vãi này ko chị</t>
  </si>
  <si>
    <t>Có mẫu nào giống vậy 5 phân hok</t>
  </si>
  <si>
    <t>Có mẫu nào giống vậy kg</t>
  </si>
  <si>
    <t>Có mẫu nào giống vậy là không có núc kh e</t>
  </si>
  <si>
    <t>Có mẫu nào giống vậy mà quần kín đáo hơn ko ạ</t>
  </si>
  <si>
    <t>có mẫu nào giống vậy size 20 ko c</t>
  </si>
  <si>
    <t>Có mẫu nào kiểu giống vậy mà co giãn á</t>
  </si>
  <si>
    <t>Có mẫu nào mà chất thun giống v k shop</t>
  </si>
  <si>
    <t>có mẫu nào màu giống v kh ạ</t>
  </si>
  <si>
    <t>có mẫu nào style tương tự khg?</t>
  </si>
  <si>
    <t>Có mẫu nào tay váy tương tự ko ạ</t>
  </si>
  <si>
    <t>Có mẫu nào trước ngực giống vậy kg c</t>
  </si>
  <si>
    <t>Có mẫu nào tựa như này mình vừa k</t>
  </si>
  <si>
    <t>Có mẫu nào tựa như v kh ạ</t>
  </si>
  <si>
    <t>Có mẫu nào tựa vậy mà có sẵn k c</t>
  </si>
  <si>
    <t>có mẫu nào tương tự các mẫu này hem ạh</t>
  </si>
  <si>
    <t>Có mẫu nào tương tự chị lấy thêm</t>
  </si>
  <si>
    <t>có mẫu nào tương tự con kia kh ạ</t>
  </si>
  <si>
    <t>có mẫu nào tương tự ko chị</t>
  </si>
  <si>
    <t>Có mẫu nào tương tự ko cho a xem vài mẫu đi em</t>
  </si>
  <si>
    <t>Có mẫu nào tương tự ko em</t>
  </si>
  <si>
    <t>Có mẫu nào tương tự mà 5cm k b</t>
  </si>
  <si>
    <t>Có mẫu nào tương tự mà lửng không shop</t>
  </si>
  <si>
    <t>Có mẫu nào tương tự mãU này mà màu khác ko ạ</t>
  </si>
  <si>
    <t>Có mẫu nào tương tự mẫu số 3 gửi giúp cho chị xem với nha</t>
  </si>
  <si>
    <t>Có mẫu nào tương tự này dài tay k b</t>
  </si>
  <si>
    <t>Có mẫu nào tương tự như mẫu đó k shop</t>
  </si>
  <si>
    <t>Có mẫu nào tương tự như mẫu này nữa không shop</t>
  </si>
  <si>
    <t>Có mẫu nào tương tự như này mà có size L ko e</t>
  </si>
  <si>
    <t>Có mẫu nào tương tự như vậy k</t>
  </si>
  <si>
    <t>Có mẫu nào tương tự nữa k shop?</t>
  </si>
  <si>
    <t>Có mẫu nào tương tự v kh ạ</t>
  </si>
  <si>
    <t>Có mẫu nào tương tự vậy ko ạ?</t>
  </si>
  <si>
    <t>có mẫu này 1 hoac 2 cúc k ạ</t>
  </si>
  <si>
    <t>Hỏi vấn đề khác</t>
  </si>
  <si>
    <t>Có mấy màu .</t>
  </si>
  <si>
    <t>Có mấy màu chị ?</t>
  </si>
  <si>
    <t>Có mấy màu cho xin hình nghe shop</t>
  </si>
  <si>
    <t>Có mấy màu em? Chất vải có nhăn kg</t>
  </si>
  <si>
    <t>có mấy màu gái lên màu 1 lần ah</t>
  </si>
  <si>
    <t>Có mấy màu nữa shop</t>
  </si>
  <si>
    <t>Có mấy màu S</t>
  </si>
  <si>
    <t>Có mấy màu shop..?</t>
  </si>
  <si>
    <t>Có mấy màu sốp.</t>
  </si>
  <si>
    <t>Có mấy màu và bn tiền sop</t>
  </si>
  <si>
    <t>Có mấy màu và giá bn hả shop</t>
  </si>
  <si>
    <t>Có mấy màu và Giá???</t>
  </si>
  <si>
    <t>Có mấy màu vậy . Combo10 cây có miễn phí súp không ?miền súp</t>
  </si>
  <si>
    <t>Có mấy màu vậy bạn ơi</t>
  </si>
  <si>
    <t>Có mấy mùi vị heng</t>
  </si>
  <si>
    <t>Có mấy thứ màu xanh đó đổi lấy màu nâu được không shop</t>
  </si>
  <si>
    <t>Có mấy vị á</t>
  </si>
  <si>
    <t>có mấy vị ạ shop ơi</t>
  </si>
  <si>
    <t>Có mấy vị ạ?</t>
  </si>
  <si>
    <t>Có mấy vị ăn kiêng</t>
  </si>
  <si>
    <t>Có mấy vị bạn</t>
  </si>
  <si>
    <t>có mấy vị đều thơm ngon ạ</t>
  </si>
  <si>
    <t>Có mấy vị e ơi</t>
  </si>
  <si>
    <t>Có mấy vị hả shop</t>
  </si>
  <si>
    <t>Có mấy vị lương khô</t>
  </si>
  <si>
    <t>có mấy vị vậy ạ</t>
  </si>
  <si>
    <t>Có mấy vị vậy c sâm ah</t>
  </si>
  <si>
    <t>Có mấy vị vậy shop</t>
  </si>
  <si>
    <t>Có mấy vị z ạ</t>
  </si>
  <si>
    <t>Có men vi sinh không chị ?</t>
  </si>
  <si>
    <t>Có men vi sinh luôn ko ạ</t>
  </si>
  <si>
    <t>Có mệt mỏi tác dụng phụ j không ạ</t>
  </si>
  <si>
    <t>Có mì gói  ăn  sống  ko em</t>
  </si>
  <si>
    <t>Có mì gói ăn hông</t>
  </si>
  <si>
    <t>Có mì gói em bé ăn o</t>
  </si>
  <si>
    <t>Có mì gói k e?</t>
  </si>
  <si>
    <t>có mì gói không</t>
  </si>
  <si>
    <t>Có mì gói không?</t>
  </si>
  <si>
    <t>Có mì gói trẻ em kg</t>
  </si>
  <si>
    <t>có miền sip k</t>
  </si>
  <si>
    <t>Có mình đang uống collagen yên</t>
  </si>
  <si>
    <t>Có mix đc mấy vị vào ko ạ</t>
  </si>
  <si>
    <t>có mlb sz 29 ko e</t>
  </si>
  <si>
    <t>Có mũ Chicago Bull ko</t>
  </si>
  <si>
    <t>có mũ kg bn</t>
  </si>
  <si>
    <t>Có mủ này 54, giày 36 chưa thì lấy luôn dùm e cả 3 món ạ</t>
  </si>
  <si>
    <t>Có mũ ở đây kb
Chụp thật nhìn ok thì chốt</t>
  </si>
  <si>
    <t>Có mua thêm sản phẩm giảm giá ko em</t>
  </si>
  <si>
    <t>Có mùi nhẹ nhàng thơm lâu ko Vi</t>
  </si>
  <si>
    <t>Có mùi thơm chứ chị</t>
  </si>
  <si>
    <t>Có mùi thơm j ko vậy shop</t>
  </si>
  <si>
    <t>Có mùi thơm ko</t>
  </si>
  <si>
    <t>Có muốn hỏi vì sao sản phẩm của Nhật mà lại có giấy chứng nhận của Bộ y tế VN?</t>
  </si>
  <si>
    <t>Có nâu vàng kg e tóc ngắn ngang vai</t>
  </si>
  <si>
    <t>Có nc tẩy trang và sữa rửa mặt ko shop</t>
  </si>
  <si>
    <t>có ngân hàng nào hỗ trợ trả góp ạ</t>
  </si>
  <si>
    <t>Có nghĩ là bin đấy ko đủ công suất</t>
  </si>
  <si>
    <t>Có nghĩa là bên e gửi thiếu hàng nhưng c đã trả tiền rồi nên bên e sẽ gửi bù lại cho c và có hỏi c có lấy thêm gì k. C mới nói là c lấy thêm cái áo này</t>
  </si>
  <si>
    <t>có nghĩa là có giấy phép lưu hành?</t>
  </si>
  <si>
    <t>Có nguyên liệu kem chưa sao thấy chị dang</t>
  </si>
  <si>
    <t>có ngựa và khăn đầy đủ phải ko chị.
 có giảm 50k và free ship ko nhỉ?</t>
  </si>
  <si>
    <t>Có ngực kia nó mới đẩy đc mình k có ngực với hơi mỏng kk</t>
  </si>
  <si>
    <t>có nhãn hiệu gì đâu. vậy hàng kô nhãn hiệu mà qc là hàng liên doanh của nhật thì có phải là lừa đảo kô.</t>
  </si>
  <si>
    <t>có nhản mac năm sx không</t>
  </si>
  <si>
    <t>Có nhăn khong .</t>
  </si>
  <si>
    <t>Có nhận chuyển khoản trc k ah ?</t>
  </si>
  <si>
    <t>Có nhẫn k ạ</t>
  </si>
  <si>
    <t>Có nhẫn nào zize 5 ko chj</t>
  </si>
  <si>
    <t>Có nhiều màu mình thích làm những ko biết chất lượng ra sao</t>
  </si>
  <si>
    <t>Có những loại nước ép thì đó gì quán</t>
  </si>
  <si>
    <t>có những màu gì e</t>
  </si>
  <si>
    <t>Có những mùi thơm nào vậy</t>
  </si>
  <si>
    <t>Có ni 53 kg e</t>
  </si>
  <si>
    <t>có nồi áp suất dung tích nhỏ không em</t>
  </si>
  <si>
    <t>Có nồi nào luộc dc cả con vịt 3 kí k?</t>
  </si>
  <si>
    <t>Có nơ kèm theo ko shop</t>
  </si>
  <si>
    <t>Có nsx, hạn dùng, mã vạch ko</t>
  </si>
  <si>
    <t>có nước hoa mùi ngọt hong c</t>
  </si>
  <si>
    <t>Có nước hoa nào thơm lâu lâu không sương</t>
  </si>
  <si>
    <t>Có nước mía ko chế</t>
  </si>
  <si>
    <t>Có nứơc tẩy trang ko e</t>
  </si>
  <si>
    <t>Có nước tẩy trang ko H</t>
  </si>
  <si>
    <t>Có ốp lưng 11promax ko bác</t>
  </si>
  <si>
    <t>có ốp lưng 11thuong không</t>
  </si>
  <si>
    <t>Có ốp lưng 12 hok shop</t>
  </si>
  <si>
    <t>Có ốp lưng 12 không shop</t>
  </si>
  <si>
    <t>Có ốp lưng cho con trai ko</t>
  </si>
  <si>
    <t>Có ốp lưng cho đth khác ko ạ</t>
  </si>
  <si>
    <t>Có ốp lưng của a12ko ạ</t>
  </si>
  <si>
    <t>Có ốp lưng của dòng máy redmi 12 kh</t>
  </si>
  <si>
    <t>Có ốp lưng của em ới e c nhé</t>
  </si>
  <si>
    <t>Có ốp lưng của máy Redmi Not13 5G ko shop..?</t>
  </si>
  <si>
    <t>Có ốp lưng của nó không</t>
  </si>
  <si>
    <t>Có ốp lưng của realme gt 2 master explorer edition ko shop?</t>
  </si>
  <si>
    <t>có ốp lưng của vivo y21s không</t>
  </si>
  <si>
    <t>Có ốp lưng da của oppo a18 k ạ</t>
  </si>
  <si>
    <t>Có ốp lưng điện thoại benco V91 không ạ</t>
  </si>
  <si>
    <t>có ốp lưng điện thoại HTC wildfire e3 lite không shop</t>
  </si>
  <si>
    <t>Có ốp lưng điện thoại không</t>
  </si>
  <si>
    <t>Có ốp lưng điện thoại này không</t>
  </si>
  <si>
    <t>Có ốp lưng đt ko</t>
  </si>
  <si>
    <t>có ốp lưng ip 12prm k chị</t>
  </si>
  <si>
    <t>Có ốp lưng iPhone</t>
  </si>
  <si>
    <t>Có ốp lưng iPhone 11</t>
  </si>
  <si>
    <t>Có ốp lưng iPhone 12pro ko</t>
  </si>
  <si>
    <t>Có ốp lưng iPhone 15 thường không ạ</t>
  </si>
  <si>
    <t>có ốp lưng iphone sx không shop</t>
  </si>
  <si>
    <t>Có ốp lưng iPhone sxr không ạ</t>
  </si>
  <si>
    <t>có ốp lưng ipon 11 ko ak</t>
  </si>
  <si>
    <t>Có ốp lưng k ạ</t>
  </si>
  <si>
    <t>có ốp lưng không sốp  ơi</t>
  </si>
  <si>
    <t>Có ốp lưng này có ốp lưng iPhone X ko shop</t>
  </si>
  <si>
    <t>Có ốp lưng này ko ạ</t>
  </si>
  <si>
    <t>Có ốp lưng opbo mũ dẻo trong trắng</t>
  </si>
  <si>
    <t>có ốp lưng Oppo 91 ko ạ</t>
  </si>
  <si>
    <t>có ốp lưng Oppo a11 k shop</t>
  </si>
  <si>
    <t>Có ốp lưng Oppo a15 HK ay</t>
  </si>
  <si>
    <t>Có ốp lưng oppo A18 k</t>
  </si>
  <si>
    <t>có ốp lưng Oppo A60 k shop</t>
  </si>
  <si>
    <t>Có ốp lưng Oppo A74 5G</t>
  </si>
  <si>
    <t>có ốp lưng Oppo a79 k</t>
  </si>
  <si>
    <t>Có ốp lưng oppo f5 ko ạ</t>
  </si>
  <si>
    <t>có ốp lưng Oppo không có ạ</t>
  </si>
  <si>
    <t>Có ốp lưng Oppo Reno 11f 5g k ạ</t>
  </si>
  <si>
    <t>Có ốp lưng phone XR hay sao á</t>
  </si>
  <si>
    <t>Có ốp lưng Realme ca3s k nk</t>
  </si>
  <si>
    <t>Có ốp lưng redmi</t>
  </si>
  <si>
    <t>Có ốp lưng Rmi 13 poro</t>
  </si>
  <si>
    <t>Có ốp lưng samsung Galaxy s22+ kg em</t>
  </si>
  <si>
    <t>Có ốp lưng samsung s20 5G k ak</t>
  </si>
  <si>
    <t>Có ốp lưng V2026</t>
  </si>
  <si>
    <t>Có ốp lưng vio 11 không shop</t>
  </si>
  <si>
    <t>có ốp lưng vivo 1906 không</t>
  </si>
  <si>
    <t>có ốp lưng vivoy22s</t>
  </si>
  <si>
    <t>Có ốp lưng Xiaomi redmi note 13 pro 5g ko sp</t>
  </si>
  <si>
    <t>có ốp lưng xsmax</t>
  </si>
  <si>
    <t>có pha nylong k</t>
  </si>
  <si>
    <t>Có phải 10.000 mah ko</t>
  </si>
  <si>
    <t>có phải bảo quản mát ko hay để nhiệt độ thường đc bn ngày</t>
  </si>
  <si>
    <t>Có phải chất liệu dai du ko em</t>
  </si>
  <si>
    <t>Có phải chất liệu dai du ko em, tuổi thọ tầm bao lâu nhr</t>
  </si>
  <si>
    <t>Có phải chốt đơn có kem dưỡng tay,tinh chất seurum …. Ko e?gởi bill c cem thử ,nếu đúng đơn hôm qua c chốt thì c lấy e nha!</t>
  </si>
  <si>
    <t>có phải cọc trước ko shop</t>
  </si>
  <si>
    <t>có phải đặt cọc trước hay nhận hàng mới giao tiền</t>
  </si>
  <si>
    <t>Có phải hàng chính hãng bảo hành bao lâu</t>
  </si>
  <si>
    <t>Có phải mới có phốt như vậy đâu 
 Tại bên đây không sửa đổi thôi mấy năm trước phốt thái độ bên gr mua bán của BP mấy lần rồi lần này tụi nó cho lên k động cho biết</t>
  </si>
  <si>
    <t>Có phải vàng 18k ko shop</t>
  </si>
  <si>
    <t>Có phản hồi khách hàng sd không</t>
  </si>
  <si>
    <t>Có phấn má hồng không em</t>
  </si>
  <si>
    <t>Có phấn phủ k ạ</t>
  </si>
  <si>
    <t>Có phấn phủ k Ý ơi?</t>
  </si>
  <si>
    <t>Có phấn phủ không em</t>
  </si>
  <si>
    <t>có phí ship ko. cho m tổng bill</t>
  </si>
  <si>
    <t>Có phiên bản bao nhiêu không ah để em tìm ốp</t>
  </si>
  <si>
    <t>Có phiên bản mấy u a nhể</t>
  </si>
  <si>
    <t>Có phiếu bảo hành , có giấy chứng nhận của bộ y tế ko?</t>
  </si>
  <si>
    <t>Có phiếu bảo hành bao lâu ko shop</t>
  </si>
  <si>
    <t>Có phở gà gói ko?</t>
  </si>
  <si>
    <t>Có phở gói ko?</t>
  </si>
  <si>
    <t>Có pod nào dài vuông vuông k bạn</t>
  </si>
  <si>
    <t>Có quả giày lười si nào ko Hiếu đẹp zai</t>
  </si>
  <si>
    <t>Có quá thời gian đổi trả của shop k</t>
  </si>
  <si>
    <t>Có quần jean của Nam mà độ giãn không Chị Sao không thấy trả lời vậy</t>
  </si>
  <si>
    <t>Có quần không nâng mông không bạn</t>
  </si>
  <si>
    <t>Có quần mô 60kg để c cái, chốt miết ko đc</t>
  </si>
  <si>
    <t>Có quần nào k lộ mông k ạ</t>
  </si>
  <si>
    <t>Có quần này size to k ạ</t>
  </si>
  <si>
    <t>Có quần siêu phẩm szXL k Trang</t>
  </si>
  <si>
    <t>Có quần vải ko shop</t>
  </si>
  <si>
    <t>Có quẹt thẻ trả góp ko ạ</t>
  </si>
  <si>
    <t>Có quy định thời gian đổi trả k ạ</t>
  </si>
  <si>
    <t>Có quy trình bảo hành trên giấy bảo hành đúng k</t>
  </si>
  <si>
    <t>Có retinol chưa</t>
  </si>
  <si>
    <t>Có retinol dc ko</t>
  </si>
  <si>
    <t>Có retinol k c</t>
  </si>
  <si>
    <t>Có Retinol không em</t>
  </si>
  <si>
    <t>Có retinol nào hợp với da e k ạ, dễ thấm và hiệu quả</t>
  </si>
  <si>
    <t>Có rong nho với vitamin e hok c</t>
  </si>
  <si>
    <t>Có sạc dành cho sạc dự phòng luôn không ạ. Hay chỉ mỗi cục sạc dự phòng thôi</t>
  </si>
  <si>
    <t>Có sạc dự phòng cho c một cái mạng c lác quá ko chốt đc</t>
  </si>
  <si>
    <t>Có sạc dự phòng ip để c nha bé</t>
  </si>
  <si>
    <t>Có sạc dự phòng k e</t>
  </si>
  <si>
    <t>Có sạc dự phòng k như</t>
  </si>
  <si>
    <t>Có sạc dự phòng ko</t>
  </si>
  <si>
    <t>Có sạc dự phòng ko Thảo.</t>
  </si>
  <si>
    <t>Có sạc dự phòng ko ý</t>
  </si>
  <si>
    <t>Có sạc dự phòng nhật không bạn</t>
  </si>
  <si>
    <t>Có sách hướng dẫn lắp đặt không cả thế và síp rồi đứng không</t>
  </si>
  <si>
    <t>Có sai 1m42 năng 65kg k</t>
  </si>
  <si>
    <t>Có sai 34 không sộp</t>
  </si>
  <si>
    <t>Có sai 74 kí mặt ko</t>
  </si>
  <si>
    <t>có sai cách sử dụng k ạ🥹</t>
  </si>
  <si>
    <t>có sai m k</t>
  </si>
  <si>
    <t>Co sai nào nhỏ hơn sai m k sop</t>
  </si>
  <si>
    <t>Có sào 5 m ko sốp</t>
  </si>
  <si>
    <t>Có sazi 85kg ko e</t>
  </si>
  <si>
    <t>co sét bộ trắng ten thương hiệu ko e</t>
  </si>
  <si>
    <t>có sezi 41khong, chất liệu giày như thế nào</t>
  </si>
  <si>
    <t>Có ship thì ship 500g về ăn thử để ủng hộ shop nhé. Hàng ngon chất lượng thịt đỏ nhé</t>
  </si>
  <si>
    <t>có shipper nào đến hay dt đâu shop?</t>
  </si>
  <si>
    <t>Có shop ni bán mà áo nhìn vải mỏng</t>
  </si>
  <si>
    <t>Có shop thử đồ ko bạn hay chỉ bán online ạ</t>
  </si>
  <si>
    <t>Có silicon trog thành phần</t>
  </si>
  <si>
    <t>Có sixe của bé không ạ?</t>
  </si>
  <si>
    <t>Có size 14kg k shop</t>
  </si>
  <si>
    <t>Có size 17kg hk ạ</t>
  </si>
  <si>
    <t>Có size 2XL ko shop</t>
  </si>
  <si>
    <t>Co size 34 ko shop</t>
  </si>
  <si>
    <t>Có size 38 khg</t>
  </si>
  <si>
    <t>có size 39 ko gái</t>
  </si>
  <si>
    <t>có size 43 k ạ</t>
  </si>
  <si>
    <t>Co size 47kg k c</t>
  </si>
  <si>
    <t>Có size cho 45-46 kg ko b</t>
  </si>
  <si>
    <t>có size cho bé 8kg ko ah</t>
  </si>
  <si>
    <t>Có size cho nữ 1m50 nang 42kg k ạ</t>
  </si>
  <si>
    <t>Có Size gì e</t>
  </si>
  <si>
    <t>Có size gid thế b</t>
  </si>
  <si>
    <t>có size j v c</t>
  </si>
  <si>
    <t>Có size lớn ko e. Khách c mập nh hic</t>
  </si>
  <si>
    <t>Có size m ko c</t>
  </si>
  <si>
    <t>Có size m màu đỏ á em</t>
  </si>
  <si>
    <t>Có size to ko s</t>
  </si>
  <si>
    <t>Có size vừa mình ko shop?</t>
  </si>
  <si>
    <t>Có size55-75 không chế</t>
  </si>
  <si>
    <t>có son bóng k ạ</t>
  </si>
  <si>
    <t>Có son dưỡng môi không em được xịt phòng của Thái có không</t>
  </si>
  <si>
    <t>Có son dưỡng môi vitamiE chốt 5cây 0909257646</t>
  </si>
  <si>
    <t>Có son môi k ạ</t>
  </si>
  <si>
    <t>Có son môi nào dùng mà ko bị dính và lâu trôi ko chị</t>
  </si>
  <si>
    <t>có sổ đỏ người ta ta mới cấp giấy phép xây nhà bên 2 đứa cháu thua rui</t>
  </si>
  <si>
    <t>Có sơ mi chữ k ạ</t>
  </si>
  <si>
    <t>Có sơn móng để e nha</t>
  </si>
  <si>
    <t>Có sơn móng tay k c</t>
  </si>
  <si>
    <t>Có spam thịt hộp ko e</t>
  </si>
  <si>
    <t>Có sục co rót đen đế bằng sai 40 để cho c nhé</t>
  </si>
  <si>
    <t>có sữa dưỡng thể aphabutin</t>
  </si>
  <si>
    <t>Có sữa dưỡng thể giá sao ạ</t>
  </si>
  <si>
    <t>Có sữa dưỡng thể ko e?</t>
  </si>
  <si>
    <t>Có sữa dưỡng thể Vaseline ko shop</t>
  </si>
  <si>
    <t>Có sữa tươi gì nhiều canxi cho bé ko</t>
  </si>
  <si>
    <t>có sz 35 ko</t>
  </si>
  <si>
    <t>Có sz bé 17kg 3,5 tuổi k b</t>
  </si>
  <si>
    <t>Có sz cho bé 23kg k b</t>
  </si>
  <si>
    <t>Có sz nhỏ k ạ</t>
  </si>
  <si>
    <t>Có sz S đổi giúp mình</t>
  </si>
  <si>
    <t>Có Sz S k???</t>
  </si>
  <si>
    <t>Có tác dụng phụ gì k cj</t>
  </si>
  <si>
    <t>Có tác dụng phụ gì k e</t>
  </si>
  <si>
    <t>có tác dụng phụ gì không ạ</t>
  </si>
  <si>
    <t>có tác dụng phụ gì không vậy</t>
  </si>
  <si>
    <t>Có tác dụng phụ gì ko e có</t>
  </si>
  <si>
    <t>Có tác dụng phụ gì ko em</t>
  </si>
  <si>
    <t>Có tác dụng phụ gì ko r</t>
  </si>
  <si>
    <t>Có tác dụng phụ gì ko vạy ạ</t>
  </si>
  <si>
    <t>Có tác dụng phụ hay ra máu nhiều quá k ạ</t>
  </si>
  <si>
    <t>Có tác dụng phụ j k ạ</t>
  </si>
  <si>
    <t>có tác dụng phụ j ko</t>
  </si>
  <si>
    <t>có tác dụng phụ kh ạ</t>
  </si>
  <si>
    <t>Có tác dụng phụ khôg ạ</t>
  </si>
  <si>
    <t>Có tác dụng phụ không bạn</t>
  </si>
  <si>
    <t>Có tác dụng phụ ko em ?</t>
  </si>
  <si>
    <t>Có tác dụng phụ ko nhỉ</t>
  </si>
  <si>
    <t>Có tác dụng phụ nhiều k</t>
  </si>
  <si>
    <t>Có tác dụng phụ và ảnh hưởng về sau khi không sử dụng không em</t>
  </si>
  <si>
    <t>Có tăng can không cao 155 nặng 45 kg</t>
  </si>
  <si>
    <t>có tặng kèm phân bón và hướng dẫn sử dụng k</t>
  </si>
  <si>
    <t>Có tặng mà không gởi về ! Shop xem lại ! Hàng đóng gói không cẩn thận, mua 2 chai : 1 chai sữa tắm Thái thì đổ hết 1/2, 1 chai gội xanh thì bị gãy vòi!</t>
  </si>
  <si>
    <t>Có tặng ốp lưng cường lực lượng không</t>
  </si>
  <si>
    <t>Có tăng ốp lưng, kính cường lực,tai nghe ko vậy</t>
  </si>
  <si>
    <t>Có tặng thêm dưỡng tóc k ạ</t>
  </si>
  <si>
    <t>Có tầm gia vị chưa vậy</t>
  </si>
  <si>
    <t>Có tẩy trang ko e</t>
  </si>
  <si>
    <t>Có tẩy trang ko em</t>
  </si>
  <si>
    <t>Có tẩy trang loreal</t>
  </si>
  <si>
    <t>có td phụ ko b</t>
  </si>
  <si>
    <t>Có tem chống hàng giả hay là gì để chứng minh xuất xứ hàng của nhật ko ak</t>
  </si>
  <si>
    <t>Có tem cổ năm sản xuất của xe future 125 đời 2015 không v shop</t>
  </si>
  <si>
    <t>Có tem kg năm sx bao nhiêu vậy</t>
  </si>
  <si>
    <t>Có tem năm sản xuất wave alpha 2010</t>
  </si>
  <si>
    <t>Có tem năm sản xuất wwave a 100 2008 ko shop</t>
  </si>
  <si>
    <t>có tem năm sx xe dream ko shop</t>
  </si>
  <si>
    <t>Có tem thông số hộp xích và tem năm sản xuất k e</t>
  </si>
  <si>
    <t>Có tên brand k ạ</t>
  </si>
  <si>
    <t>Có tên thương hiệu rồi</t>
  </si>
  <si>
    <t>Có thanh để lường thể tích ko shop</t>
  </si>
  <si>
    <t>Có thành phần dưỡng ko shop</t>
  </si>
  <si>
    <t>Có thành phần đâu nành ko</t>
  </si>
  <si>
    <t>Có thành phần j vz</t>
  </si>
  <si>
    <t>Có thanh toán trả góp qua thẻ tín dụng k</t>
  </si>
  <si>
    <t>Có thay kính cường lực iPhone xs k anh</t>
  </si>
  <si>
    <t>Có thằng shipper nào mà ăn nói như vậy không, đề nghị xử lí, thái độ nó thách thưdc shop tôi</t>
  </si>
  <si>
    <t>có thắt lưng ko e</t>
  </si>
  <si>
    <t>Có thật ko nếu thật cho mình nhận hai cây đi xong nếu chất lượng thật mình sẽ mua</t>
  </si>
  <si>
    <t>Có thật là bền k</t>
  </si>
  <si>
    <t>Có thấy năm sản xuất 2000 đâu bạn</t>
  </si>
  <si>
    <t>Có thấy ốp lưng iPhone có dây đeo mua cho Mình iPhone 13 Promax</t>
  </si>
  <si>
    <t>co the cho em đổi sdt nha</t>
  </si>
  <si>
    <t>co the ho trợ bé đổi size dc k</t>
  </si>
  <si>
    <t>Có thể che tên sản phẩm kh ạ</t>
  </si>
  <si>
    <t>Có thể cho biết thành phần của sản phẩm không?Chị đang điều trị bịnh nên phải hỏi bs coi uống được không</t>
  </si>
  <si>
    <t>có thể cho mình xem giấy phép không ạ</t>
  </si>
  <si>
    <t>có thể cho xem hình thật đc ko shop</t>
  </si>
  <si>
    <t>Có thể chụp dùm 5 cây 5 màu qua đc không</t>
  </si>
  <si>
    <t>Có thể đổi màu khác giup e dc ko ạ</t>
  </si>
  <si>
    <t>Có thể đổi tên người nhận và sđt lại không ạ 🥲</t>
  </si>
  <si>
    <t>Có thể giảm thêm một chút nữa cho chị lấy máy sữa hạt trên đc ko e.</t>
  </si>
  <si>
    <t>Có thể gởi hình xem size kg</t>
  </si>
  <si>
    <t>Có thể mix bao nhiêu vị vậy b</t>
  </si>
  <si>
    <t>có thể nới thêm thời gian đổi trả k vậy?</t>
  </si>
  <si>
    <t>Có thể thay đổi kích thước o ạ</t>
  </si>
  <si>
    <t>Có thể tư vấn cho chị chai dubai mùi nào thơm lâu kg e?</t>
  </si>
  <si>
    <t>Có thêm màu khác ko? Chị lấy thêm</t>
  </si>
  <si>
    <t>Có thịt hộp của Đức ko thế</t>
  </si>
  <si>
    <t>Có thịt hộp fam chưa em</t>
  </si>
  <si>
    <t>Có thịt hộp Ham của Mỹ kg shop ơi</t>
  </si>
  <si>
    <t>Có thịt hộp Hàn chưa e</t>
  </si>
  <si>
    <t>Có thịt hộp hàn ko e</t>
  </si>
  <si>
    <t>Có thịt hộp kg nu</t>
  </si>
  <si>
    <t>Có thịt hộp khg em</t>
  </si>
  <si>
    <t>có thịt hộp không chị</t>
  </si>
  <si>
    <t>Có thịt hộp ko ? Có cho c 1 set nhé</t>
  </si>
  <si>
    <t>Có thịt hộp ko c</t>
  </si>
  <si>
    <t>Có thịt hộp ko e</t>
  </si>
  <si>
    <t>Có thịt hộp ko T</t>
  </si>
  <si>
    <t>Có thịt hộp pam khg em</t>
  </si>
  <si>
    <t>Có thịt hộp với xà bông cục ko</t>
  </si>
  <si>
    <t>Có thông hơi ko chứ trông dày lắm em</t>
  </si>
  <si>
    <t>Có thời gian bảo hành và người viết hoá đơn như hình này nhé</t>
  </si>
  <si>
    <t>Có thời gian đổi trả hàng trong bao lâu hông</t>
  </si>
  <si>
    <t>Có thời gian đổi trả hay sao em</t>
  </si>
  <si>
    <t>Có thời gian đổi trả hk shop</t>
  </si>
  <si>
    <t>Có thơm kg chị là thích thơm lâu mà bám dai vì chị đi làm ca ngày mà</t>
  </si>
  <si>
    <t>Có thơm lâu k ag</t>
  </si>
  <si>
    <t>Có thơm lâu ko</t>
  </si>
  <si>
    <t>có thơm lâu ko nhỉ</t>
  </si>
  <si>
    <t>Có thuoc canxi k em</t>
  </si>
  <si>
    <t>Có thuốc bôi cho tóc mau ra dài không bạn ? Bạn của tôi xuống tóc á bạn</t>
  </si>
  <si>
    <t>Có thuốc dưỡng móng tay ko</t>
  </si>
  <si>
    <t>Có thuốc dưỡng tóc không chị</t>
  </si>
  <si>
    <t>Có thuốc đặc trị ko shop</t>
  </si>
  <si>
    <t>Có thuốc mọc tóc ko chị</t>
  </si>
  <si>
    <t>Có thuốc nhuộm tóc bạc thảo dược k shop</t>
  </si>
  <si>
    <t>Có thuốc nhuộm tóc không em</t>
  </si>
  <si>
    <t>có thuốc tốt cho móng và da tóc ko chị</t>
  </si>
  <si>
    <t>Có thuốc uống mọc tóc k a</t>
  </si>
  <si>
    <t>Có thử hàng ko.thấy bạn bán rẻ vậy</t>
  </si>
  <si>
    <t>Có thử hàng trước khi thanh toán không</t>
  </si>
  <si>
    <t>Có thương hiệu lugran ko anh?</t>
  </si>
  <si>
    <t>có thương hiệu nào của ukraine ko xốp?</t>
  </si>
  <si>
    <t>Có tích nước đi tiểu k ạ</t>
  </si>
  <si>
    <t>có tín hiệu có bầu cỡ vài tuần thì ko được dùng hả e</t>
  </si>
  <si>
    <t>có tính hoàn tiền cho t k</t>
  </si>
  <si>
    <t>Có tóc đen ko shop</t>
  </si>
  <si>
    <t>Có tóc đỏ đậm 8 li ko c</t>
  </si>
  <si>
    <t>Có tô sứ hoa văn size 20 k ạ</t>
  </si>
  <si>
    <t>Có tổng là bao nhiêu vị vậy ạ</t>
  </si>
  <si>
    <t>Có trả góp 0% ko</t>
  </si>
  <si>
    <t>Có trả góp ạ. Vậy để cn mình ra nhé</t>
  </si>
  <si>
    <t>Có trả góp hj</t>
  </si>
  <si>
    <t>có trả góp hk ạ</t>
  </si>
  <si>
    <t>Có trả góp k e</t>
  </si>
  <si>
    <t>Có trả góp k z shop</t>
  </si>
  <si>
    <t>Có trả góp không chị ? Tư vấn em với c</t>
  </si>
  <si>
    <t>Có trả góp không vậy</t>
  </si>
  <si>
    <t>Có trả góp ko anh tiêm mình ở đâu z a</t>
  </si>
  <si>
    <t>Có trả góp ko E ơi</t>
  </si>
  <si>
    <t>Co trả góp ko shop chứ muốn mua quá mà hết tiền rồi</t>
  </si>
  <si>
    <t>Co trả góp phải k ạ</t>
  </si>
  <si>
    <t>có trả góp qua ngân hàng không ạ</t>
  </si>
  <si>
    <t>có trả góp xa ko b</t>
  </si>
  <si>
    <t>có trả lời không?</t>
  </si>
  <si>
    <t>Có trang trí ốp lưng vs lm gốm ak</t>
  </si>
  <si>
    <t>Có trao đổi về kích thước và giá rồi</t>
  </si>
  <si>
    <t>Có trường trình khuyến mãi lì xì tết ko e</t>
  </si>
  <si>
    <t>Có túi đeo chéo kích cỡ 23_25 khg em</t>
  </si>
  <si>
    <t>Có túi hay balo nào thể đụng laptop 17inc mà dung tích lớn không nhỉ</t>
  </si>
  <si>
    <t>Có túi nào nhỏ nhỏ đeo đựg vừa đt ko e</t>
  </si>
  <si>
    <t>Có ủ tóc 1 phút của mỹ k cô</t>
  </si>
  <si>
    <t>Có ủ tóc funo hay sữa tắm gì ko em 😁</t>
  </si>
  <si>
    <t>Có ủ tóc gì k chi</t>
  </si>
  <si>
    <t>Có ủ tóc k shop</t>
  </si>
  <si>
    <t>Có ủ tóc ko e</t>
  </si>
  <si>
    <t>Có ủ tóc ko ý</t>
  </si>
  <si>
    <t>Có uống thuốc va kem trị nám, collagen, sirum chưa cai thiện theo ý muốn, nên tin tưởng không tuyệt đối</t>
  </si>
  <si>
    <t>Có vang nào liền công suất k a</t>
  </si>
  <si>
    <t>Có ve dc cai nao nua ko em. Bua c lay khoa vang va khoa trang giao khách het roi  ma c bị nhầm màu khoá nhận tiền cọc ship xong mới pít giao nhầm khoá bạc em ak. Có khoá vàng chốt giùm c 1-2 cái với . Cứu cứu</t>
  </si>
  <si>
    <t>có vị ko bạn</t>
  </si>
  <si>
    <t>Có video hướng dẫn cách lắp đặt không</t>
  </si>
  <si>
    <t>Có video hướng dẫn cách lắp đặt không ạ</t>
  </si>
  <si>
    <t>có video hướng dẫn cách treo và hướng dẫn lắp đặt pin năng lượng k vậy</t>
  </si>
  <si>
    <t>Có video hướng dẫn lắp đặt k b</t>
  </si>
  <si>
    <t>có video hướng dẫn lắp đặt không</t>
  </si>
  <si>
    <t>Có video hướng dẫn lắp đặt ko</t>
  </si>
  <si>
    <t>Có video hướng dẫn lắp đặt ko bác</t>
  </si>
  <si>
    <t>Có video hướng dẫn lắp đặt ko. Ra gara lại ngại</t>
  </si>
  <si>
    <t>Có video hướng dẫn lắp đặt và cài không</t>
  </si>
  <si>
    <t>Có video hướng dẫn sử dụng hong ạ</t>
  </si>
  <si>
    <t>Có videos cách làm của máng k ạ</t>
  </si>
  <si>
    <t>Có vien súp cua ko chị</t>
  </si>
  <si>
    <t>Có vieo hướng dẫn lắp đặt máy ko vậy</t>
  </si>
  <si>
    <t>Có viên súp cua ko</t>
  </si>
  <si>
    <t>Có viên vitamin e k ạ</t>
  </si>
  <si>
    <t>Có viodeo chỉ cách lắp đặt ko shop</t>
  </si>
  <si>
    <t>có vitamin C 1000mg của hàn k c</t>
  </si>
  <si>
    <t>Có vitamin c không chi</t>
  </si>
  <si>
    <t>Có vitamin C không chị hồi nãy em nghe không rõ ạ</t>
  </si>
  <si>
    <t>Có vitamin c không e</t>
  </si>
  <si>
    <t>có vitamin C ko cj ơi</t>
  </si>
  <si>
    <t>Có vitamin C uống trị nám không c</t>
  </si>
  <si>
    <t>Có vitamin c v</t>
  </si>
  <si>
    <t>Có vitamin E của thái k chị Th</t>
  </si>
  <si>
    <t>Có vitamin e Mỹ Ko</t>
  </si>
  <si>
    <t>Có vòi hoa nên đóng gói cẩn thận</t>
  </si>
  <si>
    <t>có vòng cung năng ngực kg z shop</t>
  </si>
  <si>
    <t>có vòng đa vàng ko em</t>
  </si>
  <si>
    <t>Có xan dan bé trai sz 33 không em</t>
  </si>
  <si>
    <t>Có xanh rêu lấy thêm</t>
  </si>
  <si>
    <t>Có xem dc năm sx k b</t>
  </si>
  <si>
    <t>Có xịt bưởi cocoon k shop</t>
  </si>
  <si>
    <t>Có xịt chống nắng body k giá thế nào mình lấy cả thể. Chuyển khoản có đk miễn ship k shop</t>
  </si>
  <si>
    <t>Có xịt chống nắng body không chế</t>
  </si>
  <si>
    <t>Có xịt chống nắng body không thảo</t>
  </si>
  <si>
    <t>Có xịt chống nắng body ko c ơi</t>
  </si>
  <si>
    <t>Có xịt tóc mượt</t>
  </si>
  <si>
    <t>Có xuất hoá đơn VAT được ki</t>
  </si>
  <si>
    <t>có xuất hoá đơn VAT k b</t>
  </si>
  <si>
    <t>Có xuất hoá đơn VAT ko ạ</t>
  </si>
  <si>
    <t>có xuất hoá đơn VAT phải ko e</t>
  </si>
  <si>
    <t>có xuất xứ khác không nhỉ</t>
  </si>
  <si>
    <t>Có xúc xích lấy e 3kg cj</t>
  </si>
  <si>
    <t>Có z67kg ko chị iu</t>
  </si>
  <si>
    <t>Có zalo giá sỉ hay file giá sỉ k</t>
  </si>
  <si>
    <t>Có zie không ạ</t>
  </si>
  <si>
    <t>Có zize 85kg ạ</t>
  </si>
  <si>
    <t>Có. bán cô 2 thịt hộp</t>
  </si>
  <si>
    <t>coa mẫu nào tương tự k bạn</t>
  </si>
  <si>
    <t>Coa size 28kg ko ạ</t>
  </si>
  <si>
    <t>cọc 200 trước có được không</t>
  </si>
  <si>
    <t>Cọc 50.000 tiền cưa xích 220</t>
  </si>
  <si>
    <t>cọc bn</t>
  </si>
  <si>
    <t>cọc bn a</t>
  </si>
  <si>
    <t>cọc bn ạ?</t>
  </si>
  <si>
    <t>cọc bn ạ. e chuyển cả nhé</t>
  </si>
  <si>
    <t>cọc bn ah</t>
  </si>
  <si>
    <t>cọc bn c</t>
  </si>
  <si>
    <t>cọc bn e</t>
  </si>
  <si>
    <t>cọc bn e ơi</t>
  </si>
  <si>
    <t>cọc bn em</t>
  </si>
  <si>
    <t>cọc bn hả c</t>
  </si>
  <si>
    <t>cọc bn shop</t>
  </si>
  <si>
    <t>cọc bn!</t>
  </si>
  <si>
    <t>cọc bnh ạ</t>
  </si>
  <si>
    <t>cọc bnh chị cho em xin stk luông đi ạ</t>
  </si>
  <si>
    <t>cọc bnhiu e</t>
  </si>
  <si>
    <t>cọc bnhiu tiền</t>
  </si>
  <si>
    <t>Cọc chảo  và ấm chốt sau giá 115k</t>
  </si>
  <si>
    <t>Cọc e trước 7 triệu</t>
  </si>
  <si>
    <t>cọc thêm bn vậy bạn</t>
  </si>
  <si>
    <t>cọc tiền bn shop ơi</t>
  </si>
  <si>
    <t>cọc trc bn shop nhỉ</t>
  </si>
  <si>
    <t>cọc trước</t>
  </si>
  <si>
    <t>Cọc trước 100k</t>
  </si>
  <si>
    <t>Cọc trước bao nhiêu % và thời gian trả là bao lâu ạ</t>
  </si>
  <si>
    <t>cọc trước bao nhiêu ạ</t>
  </si>
  <si>
    <t>cọc trước bao nhiêu chị</t>
  </si>
  <si>
    <t>cọc trước được ko ak</t>
  </si>
  <si>
    <t>cọc trước giữ hàng 1-2 đơn dùm m nhe</t>
  </si>
  <si>
    <t>cọc trước nhiêu tiền vậy shop</t>
  </si>
  <si>
    <t>cọc trước r mới đi đơn đúng k ạ</t>
  </si>
  <si>
    <t>cọc vậy được rồi em mấy đơn hàng trước anh cọc cho em bây giờ anh cũng chưa nhận được em an tâm hàng tới nhà anh nhận hết</t>
  </si>
  <si>
    <t>Cócloaij đèn công suất nhỏ không shop</t>
  </si>
  <si>
    <t>Cod đi em nhé cho các bạn giao hàng nhiệt tình</t>
  </si>
  <si>
    <t>Coffee giam can có mấy vị vậy b?</t>
  </si>
  <si>
    <t>Coi cái thái độ</t>
  </si>
  <si>
    <t>Coi chất lượng như thế nào rồi đặt nữa</t>
  </si>
  <si>
    <t>Coi chừng giao nhầm địa chỉ đó nha</t>
  </si>
  <si>
    <t>Coi dùm a coi a có mua xe trả góp được hk hen e</t>
  </si>
  <si>
    <t>Coi lại đặt hàng nha chứ giao lộn kích thước đó</t>
  </si>
  <si>
    <t>Coi lại đôi giày sục</t>
  </si>
  <si>
    <t>Coi lại thái độ phục vụ khách hàng của shop đi, làm ăn ko uy tín lại còn đe doạ khách hàng mà ko chứng minh được là khách hàng sai. Muốn nói khách ko nghe máy thì phải có bằng chứng</t>
  </si>
  <si>
    <t>Coi lai tin nhan a. K kiem tra ky gi het</t>
  </si>
  <si>
    <t>Coi mà ko kìm dc nước mắt clip cảm động thật sự lun nha tủn ơi</t>
  </si>
  <si>
    <t>Colagen có thành phần đậu nành ko vì tôi cử đậu nành nhé</t>
  </si>
  <si>
    <t>Colagen seo 3 hop29 quạt cầm tay 19k sỉm rum toc 39k/5 họp nức chân ngựa/2hop 39k thùng khẩu trang 100cai 30k tặng co 1k ông cột tóc 9k quân nịch bụng/2cai55k sai 50ky</t>
  </si>
  <si>
    <t>Collagen 420 có mầm đậu nành không ?</t>
  </si>
  <si>
    <t>Collagen có bao nhiêu viên vậy xương</t>
  </si>
  <si>
    <t>Collagen có chứa mầm đậu nành không xốp</t>
  </si>
  <si>
    <t>Collagen có dạng viên k c ui</t>
  </si>
  <si>
    <t>Collagen có máy loại</t>
  </si>
  <si>
    <t>Collagen có uống chung với hoa anh thảo được không em</t>
  </si>
  <si>
    <t>Collagen của Úc đó có mầm đậu nành ko e</t>
  </si>
  <si>
    <t>Collagen dạng nước hộp có 8 ống đó ạ</t>
  </si>
  <si>
    <t>collagen hàn quốc sao lại có giá đấy ah</t>
  </si>
  <si>
    <t>Collagen này có check đc k Linh</t>
  </si>
  <si>
    <t>Collagen này có uống được lâu dài không có u có uống được không chị uống 3 năm liền rồi chưa ngừng có sử dụng được tiết không em</t>
  </si>
  <si>
    <t>Collagen rồi mới bắt đầu uống để coi thử ra sao nha em có gì chị sẽ cho em biết nha em</t>
  </si>
  <si>
    <t>Collagen tổng hợp 39k/lấy 2hộp</t>
  </si>
  <si>
    <t>collagen uống chung với hoa anh thảo có được ko ạ</t>
  </si>
  <si>
    <t>Collagen uống có bị no nước không vậy</t>
  </si>
  <si>
    <t>Com bo 2m7 b nha</t>
  </si>
  <si>
    <t>Com bo dầm gọi rụng tóc 100k</t>
  </si>
  <si>
    <t>Còm chi phí bảo hành</t>
  </si>
  <si>
    <t>combo 3 chiếc 200k vậy lấy 6 chiếc có giảm thêm ko em</t>
  </si>
  <si>
    <t>Combo bánh tráng  em mua trực tiếp có không shop</t>
  </si>
  <si>
    <t>Combo bộ 3 1sp trọng lượng bao nhiêu gam ạ</t>
  </si>
  <si>
    <t>Combo chị lấy em một combo đi chị</t>
  </si>
  <si>
    <t>Combo la lay hết mấy vị đó luôn ạk</t>
  </si>
  <si>
    <t>Combo này đến tết hay có thời hạn khuyến mãi v shop</t>
  </si>
  <si>
    <t>Combo này đúng đỉnh thơm lâu</t>
  </si>
  <si>
    <t>Combo retinol +nia có 469k đã cộng 30k tiền ship mới là 499k sao giờ lại cộng 30k tiền ship nữa</t>
  </si>
  <si>
    <t>Combo Tắm trắng 3 gói 19k lấy 5 combo</t>
  </si>
  <si>
    <t>còn  mẫu nào  dài  giống  vậy ko ạ</t>
  </si>
  <si>
    <t>còn 1 cái đồng hồ nữa shop cho vào đơn để chiều đén lấy 1 thê</t>
  </si>
  <si>
    <t>Còn 1 cái lấy sau có mất tiền sip ko em 😀</t>
  </si>
  <si>
    <t>Còn 1 tay ngắn chấm bi chốt Facebook phạm Lê Nga</t>
  </si>
  <si>
    <t>Còn 12.400 bảo hành bao lâu</t>
  </si>
  <si>
    <t>Con 13prm này bị lỗi màn, có được bảo hành ko ạ</t>
  </si>
  <si>
    <t>Con 18ki k ạ</t>
  </si>
  <si>
    <t>Con 1t đó thương hiệu gì vậy thông</t>
  </si>
  <si>
    <t>còn 20/10 mình có chương trình khuyến mãi gì ạ</t>
  </si>
  <si>
    <t>còn 4 bộ kia để mình lấy sau</t>
  </si>
  <si>
    <t>Còn 50k mình đã chuyển khoản roi sao chưa trừ vay</t>
  </si>
  <si>
    <t>Con 7,4tr bảo hành bao lâu em nhie</t>
  </si>
  <si>
    <t>Còn anh là khách hàng thiện chí mua đấy nhưng giờ anh không muốn hợp tác với em nữa nhé</t>
  </si>
  <si>
    <t>Còn áo 120k chiều qua anh chốt nữa em nhé, gộp đơn giúp anh :)</t>
  </si>
  <si>
    <t>Còn ba lô 160 k lấy mình 2cai</t>
  </si>
  <si>
    <t>còn bánh kem bia này thì chiều tầm 3-4h e ghé lấy</t>
  </si>
  <si>
    <t>Còn bánh xốp ko chốt chị 1 bì</t>
  </si>
  <si>
    <t>Còn báo giúp mình và hướng dẫn sử dụng</t>
  </si>
  <si>
    <t>Còn bao nhiêu màu nữa gửi cho e lùn nhe chị để e mua thêm</t>
  </si>
  <si>
    <t>Con bé trả lời thái độ ko hề giả trân...😆😆😆</t>
  </si>
  <si>
    <t>Còn bộ đồ c giao sai màu e cũng đi gửi cho bạn chị ở địa chỉ của chị rồi</t>
  </si>
  <si>
    <t>Còn bộ này không để e thêm bộ này nữa chị</t>
  </si>
  <si>
    <t>Còn bộ này ko thấy shop phản hồi nên cũng khó mua đồ</t>
  </si>
  <si>
    <t>Còn bộ này trắng này chất vải đẹp đúng k ah</t>
  </si>
  <si>
    <t xml:space="preserve">Còn bún gói nhỉ </t>
  </si>
  <si>
    <t>Còn các shipper hay dao cho mình k có thái độ nv đâu</t>
  </si>
  <si>
    <t>còn cái chảo hôm qia sai 30.giad 180k.khg.cho.cô.lấy cái.cô.chuyển tiền luôn nhé</t>
  </si>
  <si>
    <t>Còn cái màu hồng có cái ốp lưng luôn là bao nhiu</t>
  </si>
  <si>
    <t>còn cái này bữa nào a lấy sau</t>
  </si>
  <si>
    <t>Con cảm ơn</t>
  </si>
  <si>
    <t>Con cảm ơn ông. Ngày mai 19MN</t>
  </si>
  <si>
    <t>Con cao 1m ạ</t>
  </si>
  <si>
    <t>Còn chảo 29k không  lấy 1cái</t>
  </si>
  <si>
    <t>Con chị cũng bán online như các em xong chị thấy khách hàng bây giờ người ta cho đẹp và lịch sự lắm em ạ</t>
  </si>
  <si>
    <t>con chị nhận duoc hàng rồi nhưng nó không mở ra, chị kiểm lại thấy em giao nhầm mã AD40 giao 2 cái màu vàng, chị đặt 1 cam ,1 vàng. bao bì em cũng ghi như vậy nhưng kiểm ra khg có màu cam</t>
  </si>
  <si>
    <t>Còn chi phí bảo hành các kiểu nữa b ạ</t>
  </si>
  <si>
    <t>Còn chi phí bảo hành các thứ nữa 😞</t>
  </si>
  <si>
    <t>Còn chi phí bảo hành sau này bn nhỉ</t>
  </si>
  <si>
    <t>còn chi phí bảo hành shop chịu ạ ?</t>
  </si>
  <si>
    <t>Con chị vừa mặc 1 lần đã rách r</t>
  </si>
  <si>
    <t>Còn collagen chưa giảm sâu thì c lấy sau</t>
  </si>
  <si>
    <t>Còn collagen nano có tác dụng phụ gì không</t>
  </si>
  <si>
    <t>Con còn rèn màu gì nữa Ko</t>
  </si>
  <si>
    <t>Con của chị là hàng loại ko thương hiệu gì</t>
  </si>
  <si>
    <t>Con dầu nhớt kia lên cho cả chốt đê,hay cất thì cất đi ....</t>
  </si>
  <si>
    <t>Còn detox xổ mỡ bẩn đem dùng dc</t>
  </si>
  <si>
    <t>Còn đầm mặc sz gì em</t>
  </si>
  <si>
    <t>Con đấy dung tích bao nhiêu em?</t>
  </si>
  <si>
    <t>con đẩy được loa công suất bao nhiêu</t>
  </si>
  <si>
    <t>Còn đây e ko ktra hàng của e , e giao sai cho KH , e đổi lại e bắt KH trả, đâu có đc e. Tại e làm sai .</t>
  </si>
  <si>
    <t>Con đen túi xanh e xem</t>
  </si>
  <si>
    <t>còn địa chỉ kg sop</t>
  </si>
  <si>
    <t>con đó của brand gì á e</t>
  </si>
  <si>
    <t>con đó sai mấy</t>
  </si>
  <si>
    <t>Còn đổi mất ship bao nhiêu ạ?</t>
  </si>
  <si>
    <t>con đổi trả ntn ạ</t>
  </si>
  <si>
    <t>Còn đổi trả ntn e</t>
  </si>
  <si>
    <t>Còn đơn 2 sản phẩm túi nữa, mình chưa nhận đc shop a</t>
  </si>
  <si>
    <t>Còn đơn chị nhận hàng rồi màu đen và xanh là size XL chị mặc bị rộng, nên nhân tiện e giao 2 bộ size S thì đổi cho chị thành size L mà .</t>
  </si>
  <si>
    <t>Còn đơn hàng mình hôm bữa mình chốt trên live là sửa tắm, sau đó chốt trong tin nhắn mình đổi thành sữa dưỡng thể</t>
  </si>
  <si>
    <t>Còn được giảm ko shop</t>
  </si>
  <si>
    <t>CON E 15 TUỔI, THẤY GHI DÙNG 1 LẦN 1 NGÀY TRONG TUẦN ĐẦU TIÊN. VẬY SAU ĐÓ DÙNG CÁCH NGÀY THÌ DÙNG SAN KẼ DẦU GỘI KHÁC HAY CHỈ DÙNG MỖI DẦU NÀY Ạ. VÍ DỤ: NGÀY NÀO CŨNG GỘI, MÀ TUẦN 3 LẦN THÌ CÁC NGÀY KIA CÓ GỘI HAY K Ạ</t>
  </si>
  <si>
    <t>Còn e lấy 2 bộ kia với ba lô</t>
  </si>
  <si>
    <t>Con gái chị nó nói trẻ quá nên chị không mua nữa nha em</t>
  </si>
  <si>
    <t>Con gái nhà mình đặt hàng rồi nên mình không mua nữa.</t>
  </si>
  <si>
    <t>con gái thường màu gì v shop 🤣</t>
  </si>
  <si>
    <t>Con gấu này dài 1m đổi lại bên mk có ko ạ</t>
  </si>
  <si>
    <t>còn giảm giá cho chị không</t>
  </si>
  <si>
    <t>Con giảm nữa kg shop</t>
  </si>
  <si>
    <t>con giao giao kích thước mất công cô mất thời gian gọi và nhắn tin cho con bao nhiêu lần, còn phải đợi mất 2 ngày nữa</t>
  </si>
  <si>
    <t>Còn giao nhầm địa chỉ nữa</t>
  </si>
  <si>
    <t>Còn giao sai chị không trả ship đâu nhé</t>
  </si>
  <si>
    <t>còn giao sai hàng là lỗi do ai?</t>
  </si>
  <si>
    <t>con giao sai kích thước, giao lại sao bắt cô trả phí vậy con?</t>
  </si>
  <si>
    <t>Còn giao sai số lượng</t>
  </si>
  <si>
    <t>Còn giày cao gót size36 k ạ e lấy cùng luôm tiện công ship</t>
  </si>
  <si>
    <t>còn gift thì lấy sau hay ship ạ</t>
  </si>
  <si>
    <t>Còn hạn sử dụng không e</t>
  </si>
  <si>
    <t>Còn hạn sử dụng không em?</t>
  </si>
  <si>
    <t>Còn hạn sử dụng không vậy</t>
  </si>
  <si>
    <t>Còn hạn sử dụng lâu không chị</t>
  </si>
  <si>
    <t>Còn hạn sử dụng lâu ko ạ</t>
  </si>
  <si>
    <t>Còn hàng nào chất lượng tốt hơn ko</t>
  </si>
  <si>
    <t>Còn hạnh nhân sd mt tuần mấy lần</t>
  </si>
  <si>
    <t>Còn hình thức bảo hành thì sao vậy shop?</t>
  </si>
  <si>
    <t>Còn hình trên là tóc đen rồi</t>
  </si>
  <si>
    <t>Còn họa tiết 3d ko</t>
  </si>
  <si>
    <t>Còn hoàn tiền bằng cách nào vậy em</t>
  </si>
  <si>
    <t>Còn hộp cơm chị cũng lấy bớt ra còn nửa chén thôi nè.</t>
  </si>
  <si>
    <t>Còn hộp enfa mình gửi lại thì hoàn tiền ntn b nhỉ quy trình thế nào á</t>
  </si>
  <si>
    <t>Còn hộp enfa mình gửi lại thì hoàn tiền ntn b nhỉ trừ luôn khi nhận đc hàng à b</t>
  </si>
  <si>
    <t>còn hữu cơ là có giấy chứng nhận kèm theo ko e</t>
  </si>
  <si>
    <t>Còn jean sọt k chị</t>
  </si>
  <si>
    <t>Còn k c?? E chốt mặt nạ</t>
  </si>
  <si>
    <t>Còn kem ủ tóc khg shop ơi</t>
  </si>
  <si>
    <t>Còn khi chạy dưới ánh mặt trời nó thành màu gì shop cũng kh rõ được luôn</t>
  </si>
  <si>
    <t>Còn khuyến mãi tết ko c</t>
  </si>
  <si>
    <t>còn lấy cho tôi nhe</t>
  </si>
  <si>
    <t>Còn lọ tẩy dung tích là bao nhiêu vậy</t>
  </si>
  <si>
    <t>Còn loại nckd nào to như này mà công suất cao hơn k em</t>
  </si>
  <si>
    <t>con lọc khí công suất to hơn k em</t>
  </si>
  <si>
    <t>Con lợn này.mày quảng cáo như thật xong giờ tao hỏi mày thái độ à.tao biết tiền nào của ấy.nhưng nô ít thôi.mày thích sập shop không</t>
  </si>
  <si>
    <t>Còn màu gì</t>
  </si>
  <si>
    <t>Còn màu gì em nhie</t>
  </si>
  <si>
    <t>Còn màu gì nữa sh</t>
  </si>
  <si>
    <t>Còn màu ở trên e lấy chị size 36</t>
  </si>
  <si>
    <t>Còn máy xay sinh tố chốt e luôn nhé</t>
  </si>
  <si>
    <t>Còn mẫu đó k về shop hoàn tiền cho mình nhé</t>
  </si>
  <si>
    <t>Còn mẫu mã và chất lượng như nhau chứ</t>
  </si>
  <si>
    <t>còn mẫu nào có màu mà giống v hokk shopp</t>
  </si>
  <si>
    <t>Còn mẫu nào đẹp số đo tương tự thì gửi hình xem</t>
  </si>
  <si>
    <t>Còn mẫu nào gần giống mẫu này hobg shop</t>
  </si>
  <si>
    <t>Còn mẫu nào giống 2 mẫu trên không ạ?</t>
  </si>
  <si>
    <t>Còn mẫu nào giống kiểu đó ko</t>
  </si>
  <si>
    <t>Còn mẫu nào giống như vậy không shop</t>
  </si>
  <si>
    <t>Còn mẫu nào giống sét hồng ko ạ</t>
  </si>
  <si>
    <t>Còn mẫu nào giống v ko</t>
  </si>
  <si>
    <t>Còn mẫu nào giống vậy hum</t>
  </si>
  <si>
    <t>Còn mẫu nào giống vậy ko</t>
  </si>
  <si>
    <t>Còn mẫu nào giống vậy ko ạ</t>
  </si>
  <si>
    <t>còn mẫu nào giống z ko</t>
  </si>
  <si>
    <t>Còn mẫu nào màu giống dậy hk e</t>
  </si>
  <si>
    <t>Còn mẫu nào mới tương tự</t>
  </si>
  <si>
    <t>Còn mẫu nào na ná giống này k e</t>
  </si>
  <si>
    <t>Còn mẫu nào ngắn tương tự thế này k e</t>
  </si>
  <si>
    <t>Còn mẫu nào nữa ko chị lấy thêm để khỏi bị phí ship</t>
  </si>
  <si>
    <t>còn mẫu nào tựa mẫu đen với trắng không shop</t>
  </si>
  <si>
    <t>Còn mẫu nào tựa như vậy ko shop</t>
  </si>
  <si>
    <t>Còn mẫu nào tựa tựa vậy k ạ</t>
  </si>
  <si>
    <t>Còn mẫu nào tựa v kh shop</t>
  </si>
  <si>
    <t>Còn mẫu nào tựa vậy k c</t>
  </si>
  <si>
    <t>Còn mẫu nào tương tự  như áo trắng chị lấy thêm vài cái</t>
  </si>
  <si>
    <t>Còn mẫu nào tương tự k em</t>
  </si>
  <si>
    <t>Còn mẫu nào tương tự mà đế thấp k ạ.</t>
  </si>
  <si>
    <t>Còn mẫu nào tương tự mà giá cũng tầm vậy ko</t>
  </si>
  <si>
    <t>Còn mẫu nào tương tự mà giá mềm hơn ko shop</t>
  </si>
  <si>
    <t>Còn mẫu nào tương tự mà như z k ạ</t>
  </si>
  <si>
    <t>Còn mẫu nào tương tự mà size 12 kg k ạ</t>
  </si>
  <si>
    <t>Còn mẫu nào tương tự như vậy m ạ</t>
  </si>
  <si>
    <t>Còn mẫu nào tương tự như z ko ạ</t>
  </si>
  <si>
    <t>Còn mẫu nào tương tự ntn k em</t>
  </si>
  <si>
    <t>Còn mẫu nào tương tự v k ạ</t>
  </si>
  <si>
    <t>Còn mẫu nào tương tự vay màu đen k ah</t>
  </si>
  <si>
    <t>Còn mẫu nào tương tựa vậy mà nho hon tí HK chi</t>
  </si>
  <si>
    <t>Còn mẫu nào xanh hoặc đen giống mẫu này ko ạ</t>
  </si>
  <si>
    <t>còn mẫu này hoặc mẫu nào tương tự ko bạn, màu sáng nhã nhặn như vầy thôi ạ</t>
  </si>
  <si>
    <t>Còn mẫu này là phiên bản bn a</t>
  </si>
  <si>
    <t>Còn mấy cái kia mình nhắn lấy sau đc ko?</t>
  </si>
  <si>
    <t>Còn mấy mẫu thiếu hàng</t>
  </si>
  <si>
    <t>Còn mấy vị mix là bnhiu tiền v ạ</t>
  </si>
  <si>
    <t>con mới 3 tháng sử dụng có ảnh hưởng gì ko ạ</t>
  </si>
  <si>
    <t>Còn mũ dior ko chị</t>
  </si>
  <si>
    <t>Còn mua 2 áo thì có giảm giá ko</t>
  </si>
  <si>
    <t>Con mua 2 chai</t>
  </si>
  <si>
    <t>Còn mua thêm đc giảm giá k</t>
  </si>
  <si>
    <t>Còn mùi nào thơm mà lưu hương lâu không bạn nhở</t>
  </si>
  <si>
    <t>Con muốn mua trả góp</t>
  </si>
  <si>
    <t>con muốn mua vàng hình thức trả góp sao vậy cô</t>
  </si>
  <si>
    <t>con nào đẹp giày cao gót cho chị chốt một con nhé</t>
  </si>
  <si>
    <t>Con này a mua bên em mà bây giờ anh bán cho khách bị lỗi có được bảo hành ko em</t>
  </si>
  <si>
    <t>Con này chạy máy pin ạ shop, bảo hành bao lâu ạ</t>
  </si>
  <si>
    <t>Con này chất lượng ok k e</t>
  </si>
  <si>
    <t>Con này có chống nước không bảo hành bao lâu mình đang đeo bỏ ra có chạy được 24 tiếng k</t>
  </si>
  <si>
    <t>con này có linh kiện thay thế ko ad, hết thời gian bảo hành nếu bị hư gì mà ko có linh kiện thì có cách nào thay ko ạ</t>
  </si>
  <si>
    <t>Con này có trả góp ko shop</t>
  </si>
  <si>
    <t>Con này còn giữ thái độ này thì sống được với ai cđm nghe thấy đã ghét rồi</t>
  </si>
  <si>
    <t>Con này công suất thế nào</t>
  </si>
  <si>
    <t>Con này của brand gì bạn nhờ</t>
  </si>
  <si>
    <t>Con này dc bảo hành và đổi trả ntn ah</t>
  </si>
  <si>
    <t>Con này dung tích đc bnhieu ml vậy e</t>
  </si>
  <si>
    <t>Con này giờ mà giảm bằng con satafe 2020 thì ngon nhỉ.hjj</t>
  </si>
  <si>
    <t>Quan tâm sản phẩm Ô tô</t>
  </si>
  <si>
    <t>Con này hình như eo 70</t>
  </si>
  <si>
    <t>Còn này lấy 3 cuộn</t>
  </si>
  <si>
    <t>con này lọc tốt hơn con cánh buồm cùng công suất ko e</t>
  </si>
  <si>
    <t>Con này năm sx..?</t>
  </si>
  <si>
    <t>Con nay phiên bản bao nhiêu rồi</t>
  </si>
  <si>
    <t>Con này vô duyên có giấy phép luôn đó</t>
  </si>
  <si>
    <t>còn nếu giao sau lễ thì giao về công ty giúp em ahj</t>
  </si>
  <si>
    <t>Còn nếu nhà em ko cần nhận lại hàng lỗi thì xử lý hoàn tiền cho chị</t>
  </si>
  <si>
    <t>còn nếu như da bị kích ứng khi dùng kem thì hình thức bảo hành như thế nào vậy</t>
  </si>
  <si>
    <t>Còn nếu shop giao sai mẫu thì e không trả ship</t>
  </si>
  <si>
    <t>Còn nhưng hoa văn nào size XXL à</t>
  </si>
  <si>
    <t>Con ơi, cô mắt kém nên chỉ vào xem lives một lúc là cô phải ra thôi. Với cả cô có xem thì cũng chốt chậm nên hay trượt. Hôm nào có chảo nướng bằng bếp từ nhìn đẹp con lấy cho cô một cái nhé</t>
  </si>
  <si>
    <t>Con Philadelphia màu lông chuột dài tay ấy em</t>
  </si>
  <si>
    <t>Còn pod 1 lần nào đg còn khuyến mãi giảm giá đợt tết hok</t>
  </si>
  <si>
    <t>Còn quần đổi cho c k e?</t>
  </si>
  <si>
    <t>Còn quần loe sz 48 kg ko c oi</t>
  </si>
  <si>
    <t>Còn quần nam to lấy chị 2 cái</t>
  </si>
  <si>
    <t>con robot mình đặt đang bị giao nhầm địa chỉ</t>
  </si>
  <si>
    <t>Còn s k e</t>
  </si>
  <si>
    <t>Còn sạc dự phòng lấy e 1 cái nha</t>
  </si>
  <si>
    <t>Còn sandan chỉ có mẫu này thôi ạ</t>
  </si>
  <si>
    <t>Còn serum để sử dụng khi nào ạ</t>
  </si>
  <si>
    <t>Còn serum sử dụng lúc nào</t>
  </si>
  <si>
    <t>Còn serum sử dụng lúc nào e</t>
  </si>
  <si>
    <t>Còn set này vải xấu quá</t>
  </si>
  <si>
    <t>Con ship này rất thái độ</t>
  </si>
  <si>
    <t>Còn shop nhận hàng xog hoàn tiền cho e ?</t>
  </si>
  <si>
    <t>Còn siza 74kg ko</t>
  </si>
  <si>
    <t>Còn size cho bé không</t>
  </si>
  <si>
    <t>Còn size S lựa m 2 cái cond đẹp với ạ</t>
  </si>
  <si>
    <t>Còn size s mã này k đổi giúp em với ạ</t>
  </si>
  <si>
    <t>còn size xl k ạ</t>
  </si>
  <si>
    <t>Còn so mi họa tiết ko vy</t>
  </si>
  <si>
    <t>Còn sọt jean lấy e cái size L nha chị</t>
  </si>
  <si>
    <t>con số 38 k</t>
  </si>
  <si>
    <t>Còn sz 38 k c</t>
  </si>
  <si>
    <t>Con tạ ơn chúa hàng ngàn con tim đang hướng lòng dâng lên mẹ những tràng chuỗi mân côi và những bông hoa tươi thắm để kết nên tình hiệp thông và tình hiệp hành để dâng cho mẹ xin mẹ nhận lấy tấm lòng vàng của chúng con amem</t>
  </si>
  <si>
    <t>Còn ta tóc vàng ko ạ?</t>
  </si>
  <si>
    <t>Con tắc kè đổi màu bao nhiêu c ơi</t>
  </si>
  <si>
    <t>Còn thái độ của shop thế này thì chắc hàng của shop cũng chả tốt đẹp gì😡</t>
  </si>
  <si>
    <t>Còn thì báo chị để chị mua thêm nha em</t>
  </si>
  <si>
    <t>Con thieu hang cua chi vay</t>
  </si>
  <si>
    <t>Còn thiếu 1 hợp ủ tóc thái với 1 Balô đen mới live</t>
  </si>
  <si>
    <t>Còn thịt hộp lấy c 9 hộp</t>
  </si>
  <si>
    <t>Con thụy thương hiệu gì vậy shop</t>
  </si>
  <si>
    <t>Còn trong thời gian bảo hành luôn ạ</t>
  </si>
  <si>
    <t>Còn từ giờ trở đi, mình sẽ không bao giờ đặt hàng chỗ bạn nữa?? Vì thái độ của bạn quá hấp tấp và coi thường khách hàng</t>
  </si>
  <si>
    <t>Còn ủ tóc k c</t>
  </si>
  <si>
    <t>còn u tóc lấy cho chị 2 tép 2 trống nắng</t>
  </si>
  <si>
    <t>Còn váy hoa bh về màu trắng e qua lấy sau ạ</t>
  </si>
  <si>
    <t>còn vấn đề anh muốn hoàn tiền e k rõ vì lý do gì a nhỉ?</t>
  </si>
  <si>
    <t>Còn vẫn thái độ giao hàng cái kiểu đó thì dẹp</t>
  </si>
  <si>
    <t>Còn vỏ bao bì cũ ko e</t>
  </si>
  <si>
    <t>Còn xúc xích lấy cho 3 bịch</t>
  </si>
  <si>
    <t>Cong cong bé dung tích bao nhieu thế b</t>
  </si>
  <si>
    <t>cot tóc 10</t>
  </si>
  <si>
    <t>Cô bộ đen 75 ki</t>
  </si>
  <si>
    <t>Cô chỉ lấy 1 sụn cá mập 2vitamin c thôi nhez</t>
  </si>
  <si>
    <t>Cô cho tôi xem cái áo đỏ cô nói đó</t>
  </si>
  <si>
    <t>Cô chuyển khoản rồi con chưa trừ tiền áo c gởi qua</t>
  </si>
  <si>
    <t>Cô có bán vàng trả góp nữa hả</t>
  </si>
  <si>
    <t>Cô co giàn ko em</t>
  </si>
  <si>
    <t>Cô có keo gắn móng giả không ạ</t>
  </si>
  <si>
    <t>Cô có thể thấy được mặt hàng vitamin e không vậy shop</t>
  </si>
  <si>
    <t>cô đã ck xong mai con giao hàng cho cô nhé</t>
  </si>
  <si>
    <t>Cô đã nhận được áo rồi, mặc rất đẹp, cảm ơn sop bán hàng rất uy tín, đổi trả nhanh. Cô sẽ giới thiệu cho chị em, bạn bè của cô.</t>
  </si>
  <si>
    <t>Cô đã nhận được hàng - đóng gói cẩn thận- cô cảm ơn.</t>
  </si>
  <si>
    <t>Cô em tên Ngọc ơi.. váy Gu xanh size M mà chật quá.. ko như Uniqlo..</t>
  </si>
  <si>
    <t>Cô gái xanh 0934155143</t>
  </si>
  <si>
    <t>Cố gắng gửi sớm cho mình. Mình đặt hộ 26/6 họ đi biển bạn ạ!</t>
  </si>
  <si>
    <t>Cổ giao sai rồi</t>
  </si>
  <si>
    <t>Cô hỏi đặt đôi đèn nhỡ 16cm mà ko thấy trả lời nhỉ</t>
  </si>
  <si>
    <t>Cô hoi về bảo mật thông tin khách hàng? Ko trả lời?</t>
  </si>
  <si>
    <t>Cô hủy thuốc bổ mắt 250k chiều cô đặt.co lấy vitamin e có được không</t>
  </si>
  <si>
    <t>Yêu cầu huỷ đơn</t>
  </si>
  <si>
    <t>Cô k nhắn tin gọi điện đc cho con thì biết vụ hoàn tiền ntn</t>
  </si>
  <si>
    <t>Cô là khách hàng dễ chịu nhất vậy mà hôm trước cô chốt đơn có chai nước sơn móng tay màu sáng lại đưa cái màu đen thui chỉ 12k thôi không lớn nhưng cô buồn</t>
  </si>
  <si>
    <t>Cô lấy thêm 3 ly 20k trên bàn</t>
  </si>
  <si>
    <t>Cổ lọ mua 2c có đc giảm giá ko e</t>
  </si>
  <si>
    <t>cô máy hàn ko Hiệu lên cho a cái , ưu tiên chốt trước nhé</t>
  </si>
  <si>
    <t>Cô mới chốt thêm 8 chén cơm 188,ship hàng cho cô ,cô nhận hàng rồi gởi tiền cho shiper luôn con hí được ko</t>
  </si>
  <si>
    <t>Cô mới nhận 1cuộc đt cuả súp bơ điện báo là shop giao lộn hàng cuả cô về đồng nai.vậy shop baó liên hệ gửi về địa chỉ cô là Thanh phố.Hồ Chí Minh</t>
  </si>
  <si>
    <t>cô nhận được áo rồi áo rất đẹp vừa lắm giao hàng nhiệt tình đóng gói cẩn thận</t>
  </si>
  <si>
    <t>Cô nhận hàng rồi nhưng cháu vẫn gửi màu đỏ mà không đổi cho cô màu mã 28</t>
  </si>
  <si>
    <t>Cô nhung cho em hỏi kem dưỡng thể hạn sử dụng bao nhiêu vậy ạ</t>
  </si>
  <si>
    <t>Cô ơi ! Tôi mới vừa nhận hàng  nhưng mặc chật ních thứ 2 là giao lộn màu 3 là chất lượng vãi quá xấu vãi đó là vãi xô chứ o phải tole thái ở nhà tôi mặc tole thái mềm và      đẹp</t>
  </si>
  <si>
    <t>Cô ơi hướng dẫn cách làm chứ</t>
  </si>
  <si>
    <t>cô ơi viết tên kiều oanh đi cô em muốn lên facebook</t>
  </si>
  <si>
    <t>Cô sẽ giao cả hộp kèm bao bì cũ lúc nhận nhé?</t>
  </si>
  <si>
    <t>cô thích cái vòng đó cô mắc cháu ngoại nên ít coi được hôm đó chốt được cái vòng kìm tiền bạn chốt rồi mà lại bảo là o có đơn</t>
  </si>
  <si>
    <t>Cổ tròn đang cầm quần dài hay đùi</t>
  </si>
  <si>
    <t>Cô vịt xxl</t>
  </si>
  <si>
    <t>Cốc có dung tích bao nhiêu ml và bao nhiêu tiền một cái</t>
  </si>
  <si>
    <t>cốc nảy dung tích bao nhieu hả em</t>
  </si>
  <si>
    <t>Cối nhỏ có dung tích bao nhiêu ạ.</t>
  </si>
  <si>
    <t>Cối thuỷ tinh bn lít, công suất ?</t>
  </si>
  <si>
    <t>Cốm này uống ngày mấy lần ạ</t>
  </si>
  <si>
    <t>Công dụng và cách sử dụng sao v ạ</t>
  </si>
  <si>
    <t>Công dụng và hướng dẫn sử dụng ah</t>
  </si>
  <si>
    <t>Công dụng và xuất xứ</t>
  </si>
  <si>
    <t>công lắp đặt ntn</t>
  </si>
  <si>
    <t>Công Nghệ Xanh 4.0 xin giá và cách lắp đặt</t>
  </si>
  <si>
    <t>Công nhận mùi thơm thích lắm ý</t>
  </si>
  <si>
    <t>Công sở đg 99k, Chun Đan đg 199k</t>
  </si>
  <si>
    <t>công suất ??</t>
  </si>
  <si>
    <t>Công suất 3000W là công suất ảo khi mua về đô sáng rất yếu ớt</t>
  </si>
  <si>
    <t>công suất bao nhiêu w</t>
  </si>
  <si>
    <t>công suất bộ chuyển đổi điện bao nhiêu bạn</t>
  </si>
  <si>
    <t>công suất cao hơn bthg xíu</t>
  </si>
  <si>
    <t>công suất lớn có mấy loại và giá bao nhiêu cho mình tham khảo trước được kg ạ</t>
  </si>
  <si>
    <t>công suất máy thế nào vậy</t>
  </si>
  <si>
    <t>công suất nhieu woat</t>
  </si>
  <si>
    <t>công suất ntn</t>
  </si>
  <si>
    <t>công suất thực bao nhiu</t>
  </si>
  <si>
    <t>Công suất toả nhiệt khác gì công suất nguồn điện ạ</t>
  </si>
  <si>
    <t>Cộng tiền rồi trừ ra 159k đơn trước shop gửi thiếu hàng nha</t>
  </si>
  <si>
    <t>Công ty điện cơ thống nhất xin gửi bạn thông điệp mọi người hãy chú ý cách rửa quạt</t>
  </si>
  <si>
    <t>Công ty giao hàng tiết kiệm, bao che cho nhân viên mình làm càng, tên Lê Bảo Kiếm - Cod - 00274093 ở Thanh Phú , Long An. 
Tự ý mở hàng hóa của khách, khách hàng có ý kiến nhưng Kiếm lại có thái độ thách thức và có lời  nhục mạ. Nhất quyết không nhận lỗi và nói muốn gì thì gọi lên Giao hàng tiết kiệm - chi nhánh tp Hồ Chí Minh , số điện của tao (Kiếm) nè: 0788626430.</t>
  </si>
  <si>
    <t>Công ty hung hing đường số 6 khu công ngh phúc long bến lức long an. Tên tuấn em. Có đuoc kiểm tra ko shop</t>
  </si>
  <si>
    <t>Công ty Liên Đại, Lô 41, KCN Đại An, Phường Tứ Minh, TP Hải Dương. Người nhận: Trang (0963891161).</t>
  </si>
  <si>
    <t>Công ty nên xem lại thái độ của nhân viên giao hàng tiết kiệm đường số 3. Khu dân cư vĩnh lộc. Phường BHHB. Quận bình tân. Thái độ rất bố láo.một hồi mất hết khách</t>
  </si>
  <si>
    <t>Công Ty TNHH MTV TM Tuấn Q.C bảo hành bao lâu anh</t>
  </si>
  <si>
    <t>cốt bưởi đó sử dụng lúc nào ạ</t>
  </si>
  <si>
    <t>Cốt ko phải thái độ như bạn kia</t>
  </si>
  <si>
    <t>Cột tóc 15 k</t>
  </si>
  <si>
    <t>Cột tóc 30k .**********</t>
  </si>
  <si>
    <t>Cột tóc 5 k</t>
  </si>
  <si>
    <t>cột tóc 9k 0336883115</t>
  </si>
  <si>
    <t>Cột tóc 9k 0397568607</t>
  </si>
  <si>
    <t>Cột tóc đen</t>
  </si>
  <si>
    <t>Cột tóc lò xo 22k.0349774252.khỏi gọi</t>
  </si>
  <si>
    <t>Cỡ 5 tây tháng sau em ghé tiệm trà lấy he</t>
  </si>
  <si>
    <t>Cơ bản là chất lượng hiệu quả khi đã cho quả</t>
  </si>
  <si>
    <t>Cơ địa c dị ứng với thành phần á</t>
  </si>
  <si>
    <t>Cơ mà chê. Shop đóng gói sơ sài</t>
  </si>
  <si>
    <t>Cơ mà đóng gói ẩu quá với chất tất mỏng</t>
  </si>
  <si>
    <t>Cơ mà hên gặp shipper nhiệt tình đấy c</t>
  </si>
  <si>
    <t>cơ sở nào offline có nhỉ e</t>
  </si>
  <si>
    <t>Cơm tự sôi có mấy vị vậy ánh</t>
  </si>
  <si>
    <t>Creed aventus mới đại trà. Chai đen vs trắng ít người dùng</t>
  </si>
  <si>
    <t>Crepe mix có mấy vị ạ</t>
  </si>
  <si>
    <t>Cs có giảm ko em</t>
  </si>
  <si>
    <t>Cs đổi trả ntn</t>
  </si>
  <si>
    <t>Cs đổi trả ntn e</t>
  </si>
  <si>
    <t>CS đổi trả ntn em ơi?</t>
  </si>
  <si>
    <t>CS đổi trả ntn shop</t>
  </si>
  <si>
    <t>Cs thể trả lời câu hỏi em hỏi trên đc ko ạ</t>
  </si>
  <si>
    <t>Csach bên m đổi trả ntn e nhỉ</t>
  </si>
  <si>
    <t>Cskh gửi quy trình bảo hành đổi mới cho c nhé</t>
  </si>
  <si>
    <t>Cty cẩm gia. Ấp chánh.Đức lập hạ.Đức Hòa.long an</t>
  </si>
  <si>
    <t>Cty gì ko có tổng đài,thái độ nv giao hàng rất mất dạy,chưa giao hàng mà báo giao thành công</t>
  </si>
  <si>
    <t>cty giay da the thao Vic to ry thi tran sao vàng tho Xuân anh lấy màu xám iPhone 11mac sang ốp lưng iPhone 15 nhe</t>
  </si>
  <si>
    <t>Cty giầy da thành công phường Hưng Đạo quận dương kinh tp hải phòng</t>
  </si>
  <si>
    <t>Cty k có kênh bán hàng trên sendo, lazada và shoppee ạ</t>
  </si>
  <si>
    <t>Cty Trung việt thôn thanh long xã Phước Mỹ qui Nhơn bình định</t>
  </si>
  <si>
    <t>CTy. Bên mình ở đâu hình thức bảo hành là như nào</t>
  </si>
  <si>
    <t>cũ là còn chất lượng bao nhiêu % nữa shop</t>
  </si>
  <si>
    <t>Của aveler pk shop?</t>
  </si>
  <si>
    <t>của bạn là phiên bản bao nhiêu đó</t>
  </si>
  <si>
    <t>của bạn phiên bản bao nhiêu đó</t>
  </si>
  <si>
    <t>Của brand gì v b</t>
  </si>
  <si>
    <t>của c hết bao nhiêu c ck luôn nhé</t>
  </si>
  <si>
    <t>của c hết bn cho c stk c ck nha</t>
  </si>
  <si>
    <t>của chị
- 1 áo lascote size M- 199k
- 1 nón 99k
1 kem nách 95k
Tặng cài đá
2 bình nước 140k (lấy xanh lá và xanh dương)
1 áo 199k Lee chữ xanh size S
1 nón 70k màu trắng
1 dép size 36 (k lấy cam, vì đợt trước c lấy rồi)</t>
  </si>
  <si>
    <t>Của chị có ma 26va 58 chị là khách cũ không phải gọi chốt đơn nha Em cứ gửi về địa chỉ cũ cho chị nha duong</t>
  </si>
  <si>
    <t>Của chi e gui bị thiếu hàng</t>
  </si>
  <si>
    <t>Của e bảo hành bao lâu vậy ạ</t>
  </si>
  <si>
    <t>của e bn e ck luôn nha c</t>
  </si>
  <si>
    <t>Của em hình thức bảo hành như thế nào</t>
  </si>
  <si>
    <t>Của em là 2ủ tóc 80k 1kem nám 350k 1kem trắng da 220k nha chị</t>
  </si>
  <si>
    <t>Của hãng gì bạn nhỉ, bảo hành bao lâu</t>
  </si>
  <si>
    <t>Của hãng nào?. sử dụng pin,hay sạc,thời gian bảo hành...</t>
  </si>
  <si>
    <t>Của mình bao nhiêu vị vậy</t>
  </si>
  <si>
    <t>của thương hiệu gì vậy ạ</t>
  </si>
  <si>
    <t>Của trung quốc phải k e?</t>
  </si>
  <si>
    <t>cục sạc màu trắng 9v của mình bị hỏng có được bảo hành kh v ad</t>
  </si>
  <si>
    <t>Cúc tâm trà gồm mấy vị vậy shop</t>
  </si>
  <si>
    <t>cúc với chất vải k như hình nên e k nhận đâu ak</t>
  </si>
  <si>
    <t>Cũng biết cách rửa đấy</t>
  </si>
  <si>
    <t>Cũng bình thường ko dày đâu b</t>
  </si>
  <si>
    <t>Cũng chưa cần lắm để xem có gì thì lấy thêm rùi ship nha c</t>
  </si>
  <si>
    <t>Cũng combo ấy  em lấy gởi thêm về địa chỉ Bình Định giúp chị</t>
  </si>
  <si>
    <t>Cũng định mua mà thái độ nch với khách kiểu đấy thì thôi mình k có phúc phần mặc áo shop bán rồi</t>
  </si>
  <si>
    <t>Cũng đừng để tên người tặng nha shop</t>
  </si>
  <si>
    <t>cũng hết anh gửi hình cho anh e cho biết có giấy phép hoa</t>
  </si>
  <si>
    <t>Cũng không muốn liên lạc với  nhau  vì  chị cũng  bực bội thái độ giao hàng  như thế</t>
  </si>
  <si>
    <t>Cũng rạng đông mà. Chính a trai tôi có cửa hàng tạp hóa bán. Vì tôi mua nhiều nên muốn mua của đại lý còn có tiền uống nước</t>
  </si>
  <si>
    <t>Cuongthinh telecom bảo hành bao lâu bạn ơi.</t>
  </si>
  <si>
    <t>Cuối tuần mình đi ctac rồi nên gửi sớm giúp mình</t>
  </si>
  <si>
    <t>Cứ bảo đảm chất lượng và độ lì là được ạ</t>
  </si>
  <si>
    <t>cử chỉ thái độ khong thương</t>
  </si>
  <si>
    <t>cứ đôi hàng vào tôi ck tiền</t>
  </si>
  <si>
    <t>Cứ gửi màu nâu cho chị nhé chị đã mua 1ao màu đen mặc đẹp lắm em ạ</t>
  </si>
  <si>
    <t>Cứ lại giao sai</t>
  </si>
  <si>
    <t>Cứ sạc bin bao nhiêu tien</t>
  </si>
  <si>
    <t>Quan tâm sản phẩm công nghệ khác</t>
  </si>
  <si>
    <t>Cửa hàng Cao Thủy sn 497 đường 10/6 khu 2 thị trấn quán lào, yên định Thanh hóa đt 0936771967</t>
  </si>
  <si>
    <t>Cửa hàng của bạn ở đâu, máy xuất xứ trung quốc à bạn</t>
  </si>
  <si>
    <t>Cửa hàng dầu nhớt mai gia hưng yên khánh ý yên nam định</t>
  </si>
  <si>
    <t>Cửa hàng gửi mình 10 móc này xem chất liệu nhựa sao rồi mình mua tiếp nhé</t>
  </si>
  <si>
    <t>Cửa hàng lam chi ấp hậu Phú 1 xã hậu Mỹ Bắc a cái bè tiền Giang</t>
  </si>
  <si>
    <t>Cửa hàng uy tín chất lượng lắm ạ</t>
  </si>
  <si>
    <t>Cực kì tin tưởng và yêu thích Cocoon vì những gì mà Cocoon đã mang lại cho con người, môi trường và động vật bởi những chương trình thiện nguyện nhân văn. Một phần nữa là Cocoon đã tận dụng những thành phần thiên nhiên tốt của Việt Nam để mang lại cho người tiêu dùng những sản phẩm đúng nghĩa ngon - bổ- rẻ 
  411 Ngo Thu TranggĐinh T LiênNguyễn Văn Khoa</t>
  </si>
  <si>
    <t>Cưng gthiệu màu cho chị mua thêm</t>
  </si>
  <si>
    <t>Cưng xem thử phải giao nhầm màu cho c hok</t>
  </si>
  <si>
    <t>Cước chất lượng kém quá shop ah</t>
  </si>
  <si>
    <t>Cường lực k có vết mức nào hết</t>
  </si>
  <si>
    <t>Cường Nga xn đen s39 0949934945</t>
  </si>
  <si>
    <t>Cừu đêm phiên bản mới à em</t>
  </si>
  <si>
    <t>cv 160 m</t>
  </si>
  <si>
    <t>cv hồng đó còn màu gì ko D ?</t>
  </si>
  <si>
    <t>Cv jean ngắn size s còn hk c</t>
  </si>
  <si>
    <t>Cv kaki dài có ko vi?</t>
  </si>
  <si>
    <t>Cv o1 vay da</t>
  </si>
  <si>
    <t>d ơi con này size và giá ntn ó</t>
  </si>
  <si>
    <t>D1/30 ấp 4 xã binh chánh ship bao nhoeu e</t>
  </si>
  <si>
    <t>D131/2</t>
  </si>
  <si>
    <t>D137 0938046499</t>
  </si>
  <si>
    <t>D138 0796340234</t>
  </si>
  <si>
    <t>D25 size L</t>
  </si>
  <si>
    <t>D258 0768399112</t>
  </si>
  <si>
    <t>D27 25kg</t>
  </si>
  <si>
    <t>D33 19kg</t>
  </si>
  <si>
    <t>d3k2 bé nhà e dùng từ sơ sinh trộm vía,bé ngủ ngon, k rụng tóc, phát triển chiều cao vượt trội hơn các bạn cùng tuổi.mới 10 tháng đi giỏi rồi ạ</t>
  </si>
  <si>
    <t>d3k2 bé nhà e dùng từ sơ sinh trộm vía,bé ngủ ngon, k rụng tóc, phát triển chiều cao vượt trội hơn các bạn cùng tuổi.mới 10 tháng đi giỏi rồi ạ d3k2 bé nhà e dùng từ sơ sinh trộm vía,bé ngủ ngon, k rụng tóc, phát triển chiều cao vượt trội hơn các bạn cùng tuổi.mới 10 tháng đi giỏi rồi ạ</t>
  </si>
  <si>
    <t>D3k2 lineabon dùng cho bé từ ss luôn dễ uống và hấp thu tốt nhanh , tv con phat trien ăn ngon ngủ ngon 💐🌷🌸🌷🌷🌷🌼🌼🌼🌼</t>
  </si>
  <si>
    <t>D414_60ki E408_60ki E425_60ki E420_52ki E399_52ki Nhớ kt kỉ giúp, kg giao lộn size, kg bị rách nhé shop, cảm ơn</t>
  </si>
  <si>
    <t>D54 giá ntn và bảo hành bao lâu</t>
  </si>
  <si>
    <t>Dạ  dơn  hàng  e đặc  mà  shop  giao lộn  .e đặc quần  sai M.  mà  giao sai L... Đồ bộ  e đặc  sai lớn  Giao  Sai  nhỏ  .</t>
  </si>
  <si>
    <t>Dạ , em cảm ơn nhiều</t>
  </si>
  <si>
    <t>Dạ . Em cảm ơn shop nha</t>
  </si>
  <si>
    <t>Dạ .cứ lấy đúg màu chọn.phối ren .còn hoạ tiết .shop chọn mỗi bộ 1hoạ tiết hộ e</t>
  </si>
  <si>
    <t>da ^^ mà bao giấy bị sót lại sau khi ra bao bì mới ha Chị hii</t>
  </si>
  <si>
    <t>Dạ 0935675731</t>
  </si>
  <si>
    <t>Dạ 120/20/7 điên biên phủ 
  0852531104</t>
  </si>
  <si>
    <t>Dạ 2 cái áo 98k em đã chuyển khoản mà chưa trừ tiền thui c</t>
  </si>
  <si>
    <t>Dạ 2 mẫu trên hình thức bảo hành ntn ạ? Loa mic nhạy và ổn định đúng không shop</t>
  </si>
  <si>
    <t>Dạ 7490 8t5 bảo hành bao lâu vậy anh?</t>
  </si>
  <si>
    <t>Dạ 7kg , hiện tại e chưa sinh nhưng đã có sử dụng sợ ảnh hưởng sinh đẻ, sau khi ngưng mập k kiểm soát 😣</t>
  </si>
  <si>
    <t>Dạ à bữa em ck rồi mà bên mình chưa trừ tiền ra ấy ạ</t>
  </si>
  <si>
    <t>Dạ a, e cảm ơn a, mong a ra nhiều video hay và bổ ích, chúc kênh a nhanh phát triển</t>
  </si>
  <si>
    <t>Dạ ad cho e hỏi quán có xuất hoá đơn VAT không ạ</t>
  </si>
  <si>
    <t>Dạ ad có bán online k ạ</t>
  </si>
  <si>
    <t>Dạ ad ơi cho em hỏi ly trà sữa này bao nhiêu vậy ạ</t>
  </si>
  <si>
    <t>dạ anh có nhớ bản jabra đó là phiên bản bao nhiêu không anh</t>
  </si>
  <si>
    <t>dạ anh có thể tư vấn kỹ em trả góp dc k ạ</t>
  </si>
  <si>
    <t>Dạ anh còn giữ hoá đơn VAT mua hàng của máy ko anh</t>
  </si>
  <si>
    <t>Dạ áo 190k, mũ len 150k, kính 180k</t>
  </si>
  <si>
    <t>Dạ áo k bao nhiêu bên chị giao k k .tra, chi phí đổi trả hết áo luôn roiy😒</t>
  </si>
  <si>
    <t>Dạ áo tháo dây mặc cup ngực ạ</t>
  </si>
  <si>
    <t>dạ bạn đang ở phiên bản bao nhiêu ạ</t>
  </si>
  <si>
    <t>Da bánh này mình  bảo quản nhiệt độ thường hay sao ạ và thời gian dc bao lâu ạ</t>
  </si>
  <si>
    <t>Dạ bảo hành bao lâu ấy ạ</t>
  </si>
  <si>
    <t>dạ bảo quản nhiệt độ phòng có sao không ạ c</t>
  </si>
  <si>
    <t>dạ bé 18 tháng sử dụng được rồi ạ. tuy nhiên ba mẹ nên tự rửa cho mình trước để nắm được cách rửa thành thạo rồi mới rửa cho bé</t>
  </si>
  <si>
    <t>Dạ bên b còn bao bì cũ k ai</t>
  </si>
  <si>
    <t>dạ bên c giao sai đổi hàng e là e phải trả ship và trả tiền thêm hả c</t>
  </si>
  <si>
    <t>dạ bên em chịu hết chi phí bảo hành đúng k ?</t>
  </si>
  <si>
    <t>Dạ bên em chưa áp dụng hình thức bảo hành đó ạ</t>
  </si>
  <si>
    <t>dạ bên em có 2 hình thức bảo hành ạ! nếu bị lỗi nhẹ có thể tự sửa chữa thì bên em sẽ tư vấn hỗ trợ</t>
  </si>
  <si>
    <t>Dạ bên em không có ý định quịt tiền của khách đâu chị ạ, quy trình hoàn tiền phải đợi hàng hoàn về đến kho mới có thể báo chuyển khoản lại chị nè</t>
  </si>
  <si>
    <t>dạ bên em làm đề nghị thanh toán kế toán bên em sẽ chuyển tiền lại cho mình ạ, quy trình hoàn tiền bên em sẽ tầm 2-3 ngày. Mong chị thông cảm giúp em nha. em sẽ cố gắng nhờ kế toán hoàn thành sớm nhất có thể ạ</t>
  </si>
  <si>
    <t>Dạ bên mình cho em hỏi quà cho 8/3 bên trong gồm những món nào ạ, mình có thể chụp giúp em bên trong gồm bánh và kẹo ntn k ạ</t>
  </si>
  <si>
    <t>Dạ bên mình có hỗ trợ trả góp 0đ ko ạ</t>
  </si>
  <si>
    <t>dạ bên mình có trả góp kh ạ</t>
  </si>
  <si>
    <t>dạ bên mình còn mẫu nào giống v kh ạ</t>
  </si>
  <si>
    <t>dạ bên mình trả góp</t>
  </si>
  <si>
    <t>Dạ bên mk có bán online trên sàn nào ko ạ</t>
  </si>
  <si>
    <t>Dạ bên shop có dây nguyên liệu không ạ</t>
  </si>
  <si>
    <t>Dạ bên shop còn mẫu nào tương tự như trên không ạ..😁</t>
  </si>
  <si>
    <t>Dạ bếp cho em hỏi kẹo làm mới mỗi ngày phải ko ạ? Do hiện cũng còn khá sớm nên không biết em có thể đặt trước được ko ạ? Thì lúc đó làm bánh mới thì sẽ được ngon nhất</t>
  </si>
  <si>
    <t>Dạ bình này có mấy size ạ.cái núm SS thì bé quá sữa ra ít núm này lại ra nhiều quá ạ</t>
  </si>
  <si>
    <t>da bò bthuong 630k full bộ, cá sấu 1tr7 full bộ</t>
  </si>
  <si>
    <t>Dạ c ,mặt nạ NMN c có không</t>
  </si>
  <si>
    <t>Dạ c có che tên sp không ạ</t>
  </si>
  <si>
    <t>Dạ c cứ nói lại với bên kia ạ nếu ko ưng muốn hoàn tiền shop sẽ hoàn tiền ạ</t>
  </si>
  <si>
    <t>dạ c đã xem qua hình thức bảo hành bên em chưa ạ chị</t>
  </si>
  <si>
    <t>dạ c đặt sớm em báo kho gửi sớm cho chị a</t>
  </si>
  <si>
    <t>Dạ c lấy cho khách cũ 1hop nhé hêhhe</t>
  </si>
  <si>
    <t>Da c nhạy cảm nên c muốn mua 1 tuyp dùng thử xem coa hợp ko</t>
  </si>
  <si>
    <t>Dạ c ơi cho em đổi lại số lượng nha, c thông cảm vì qua tháng em chuyển qua nhà mới nên đặt ít trước 😅</t>
  </si>
  <si>
    <t>Dạ c ơi z c khỏi lấy bánh que 10k với bánh khoai tây 29k nha c. E đổi qua mi ly xúc xích 39k a c</t>
  </si>
  <si>
    <t>Da C trắng, hỗn hợp nên dùng loại nào trong 2 loại kem nền trên? C chỉ có vài nốt tàn nhang nhỏ trên má phải thôi</t>
  </si>
  <si>
    <t>Dạ cả 2 sản phẩm mình dùng được khoảng 2-3 tháng tùy vào tần suất sử dụng của mình ạ</t>
  </si>
  <si>
    <t>Da ca sau nhu vay?</t>
  </si>
  <si>
    <t>Dạ cái này mình làm size tròn đc ko ạ</t>
  </si>
  <si>
    <t>Dạ cái quần đen q291 đổi cho e sang size m đc ko</t>
  </si>
  <si>
    <t>Dạ cảm ơn anh. Để em sắp xếp thời gian rồi sẽ lên gặp trực tiếp ạ.</t>
  </si>
  <si>
    <t>Dạ cảm ợn shop tư vấn nhiệt tình</t>
  </si>
  <si>
    <t>Dạ cảm ơn shop tư vấn nhiệt tình nè</t>
  </si>
  <si>
    <t>dạ cảm ơn, mình lấy áo khoác thôi ạ</t>
  </si>
  <si>
    <t>Dạ chai 1l và chai 330ml khung vuông ý ạ shop xem giúp e cỡ nào vừa ạ</t>
  </si>
  <si>
    <t>Dạ chào shop mẫu như này còn hông ạ</t>
  </si>
  <si>
    <t>dạ chào shop! shop cho em hỏi shop có bán riêng mạch bảo vệ cho đèn trợ sáng kenzo k40 v4.0 chip đức không ạ?</t>
  </si>
  <si>
    <t>Quan tâm sản phẩm Đèn</t>
  </si>
  <si>
    <t>Dạ chắc tới lúc đó hết thời hạn đổi trả luôn dòi huhu 🥹🥹</t>
  </si>
  <si>
    <t>Dạ chị ,em gửi sớm cho ạ</t>
  </si>
  <si>
    <t>Dạ chị bánh ngọt em không lấy nhà có rồi.</t>
  </si>
  <si>
    <t>dạ chị che tên sp lại giúp e nha</t>
  </si>
  <si>
    <t>Dạ chị cho em hỏi là bánh tráng sốt tắc</t>
  </si>
  <si>
    <t>Dạ chị cho em xem bảng giá trả góp đi ạ!</t>
  </si>
  <si>
    <t>Dạ chị có tặng dầu gội k ạ em mẹ bỉm sữa tóc hai gãi rụng khô sơ</t>
  </si>
  <si>
    <t>Dạ chị có thể chuyển momo hoàn tiền cho em được không chị?</t>
  </si>
  <si>
    <t>Dạ chị em ck mà chị đổi sđt ng nhận lại dùm em nha</t>
  </si>
  <si>
    <t>dạ chị muốn đổi lại mẫu khác hay muốn hoàn tiền ạ</t>
  </si>
  <si>
    <t>Dạ Chị nè. V lấy E 1 tuýp nhe. Với Chị có kem dưỡng ẩm trắng da gì ko chị ha</t>
  </si>
  <si>
    <t>Dạ chị ơi bên chị có họa tiết như này ko chị</t>
  </si>
  <si>
    <t>Dạ chị ơi cho em hỏi bên mình có nhận sỉ bánh tráng k ạ</t>
  </si>
  <si>
    <t>Dạ chị ơi cho em hỏi tí cơm cháy đáy nồi với cơm cháy siêu chà bông khác như ntn chị em quên rồi</t>
  </si>
  <si>
    <t>Dạ chi phí bảo hành miễn phí còn chị chỉ chịu phí vận chuyển thôi phải ko ạ?</t>
  </si>
  <si>
    <t>dạ chi phí đổi trả là bao nhiêu ạ</t>
  </si>
  <si>
    <t>dạ chị tổng bill e giúp xem là e mua bn ạ</t>
  </si>
  <si>
    <t>Da chị trung bình , hạn sử dụng đến khi nào vì chị chỉ dùng đi tiệc thôi à</t>
  </si>
  <si>
    <t>Dạ chiều e báo kích thước nhé c</t>
  </si>
  <si>
    <t>Dạ chiều em ghé coi mua thêm g hong gòi em gửi tiền nhâ</t>
  </si>
  <si>
    <t>dạ cho e đặt 200 tem ạ, kích thước 5cmx5cm giá ntn ạ</t>
  </si>
  <si>
    <t>Chốt sản phẩm Thư Tín</t>
  </si>
  <si>
    <t>dạ cho e đổi mau xanh nha chi</t>
  </si>
  <si>
    <t>Dạ cho e đổi sdt đi ạ</t>
  </si>
  <si>
    <t>Dạ cho e hỏi cái nữa ạ cách đổi trả sao ạ</t>
  </si>
  <si>
    <t>Dạ cho e hỏi có ốp lưng trong suốt cho s24 ko ạ</t>
  </si>
  <si>
    <t>Dạ cho e hỏi dép em mua bị rách còn trong thời gian bảo hành có đem đổi đc không ạ</t>
  </si>
  <si>
    <t>Dạ cho e hỏi là nếu kv1 mà chỗ e k cần giấy chứng nhận thì có được không ạ?</t>
  </si>
  <si>
    <t>Da cho e hỏi uống ngày mấy lần</t>
  </si>
  <si>
    <t>Dạ cho e xin thông tin thành phần đc k ạ?</t>
  </si>
  <si>
    <t>dạ cho em hỏi</t>
  </si>
  <si>
    <t>Dạ cho em hỏi 2 ly trà sữa ship ko ạ</t>
  </si>
  <si>
    <t>Dạ cho em hỏi bánh kem bên mình có mức giá nào vậy ạ</t>
  </si>
  <si>
    <t>Dạ cho em hỏi bánh kem đốt cháy bao nhiêu vậy ạ?</t>
  </si>
  <si>
    <t>Dạ cho em hỏi bánh kem đốt cháy bên mình tầm bao nhiu ạ</t>
  </si>
  <si>
    <t>Dạ cho em hỏi bánh kem mini bênh mình giá như nào ạ</t>
  </si>
  <si>
    <t>Dạ cho em hỏi bánh kem này bên shop bn vậy ạ.</t>
  </si>
  <si>
    <t>Dạ cho em hỏi bánh kẹo giao Tân Bình HCM thì tầm bao lâu có ạ</t>
  </si>
  <si>
    <t>Dạ cho em hỏi bánh tráng muối béo bn ah</t>
  </si>
  <si>
    <t>dạ cho em hỏi bây giờ em đặt bánh kem dạng basic chiều tối có không ạ</t>
  </si>
  <si>
    <t>Dạ cho em hỏi bên mình có bán cơm cháy ko chà bông ah</t>
  </si>
  <si>
    <t>dạ cho em hỏi bên mình có bánh kem cho 1 người kh ạ</t>
  </si>
  <si>
    <t>Dạ cho em hỏi bên mình có bánh kem hoa quả cho 13 người   không ạ, giá cả như thế nào ạ, có ship không ạ</t>
  </si>
  <si>
    <t>Dạ cho em hỏi bên mình có bánh tráng dùng để nướng không ạ?</t>
  </si>
  <si>
    <t>dạ cho em hỏi bên mình có bảo hành kh ạ và bảo hành bao lâu ạ? với lại máy là máy used hay new vậy ạ</t>
  </si>
  <si>
    <t>Dạ cho em hỏi bên mình có bỏ sỉ nguyên liệu làm bánh tráng trộn không ạ</t>
  </si>
  <si>
    <t>Dạ cho em hỏi bên mình có kem dưỡng da Forencos ko ạ</t>
  </si>
  <si>
    <t>Dạ cho em hỏi bên mình có làm bánh kem rút tiền ko ạ?</t>
  </si>
  <si>
    <t>dạ cho em hỏi bên mình có mặt nạ wonjin khưng ạ</t>
  </si>
  <si>
    <t>Dạ cho em hỏi bên mình có mẫu bánh kem bắp nào vậy ạ</t>
  </si>
  <si>
    <t>dạ cho em hỏi bên mình có nhận làm bánh kem như hình trên k ạ</t>
  </si>
  <si>
    <t>Dạ cho em hỏi bên mình có set gồm nhìu loại kẹo và bánh với nhau k ạ</t>
  </si>
  <si>
    <t>Dạ cho em hỏi bên mình có topping cream k ạ?</t>
  </si>
  <si>
    <t>Dạ cho em hỏi bên mình còn bánh tráng phơi sương k ạ</t>
  </si>
  <si>
    <t>Dạ cho em hỏi bên mình còn thừa bánh kem nào có sẵn không ạ</t>
  </si>
  <si>
    <t>Dạ cho em hỏi bên mình nhận bánh kem bắp bao nhiêu vậy em</t>
  </si>
  <si>
    <t>Dạ cho em hỏi bên mình ổ bánh kem nhỏ nhất là đường kính bao nhiêu cm v ạ</t>
  </si>
  <si>
    <t>Dạ cho em hỏi bên shop có sơn móng tay màu đen ko ạ</t>
  </si>
  <si>
    <t>Dạ cho em hỏi bên shop mìn có mặt nạ đất sét của 2 loại này hok ạ</t>
  </si>
  <si>
    <t>Dạ cho em hỏi bên tiệm mình có sẵn mấy set nguyên liệu này không ạ. Nếu có shop báo giá giúp em với ạ</t>
  </si>
  <si>
    <t>Dạ cho em hỏi bên tiệm trà sữa Gió mình còn tuyển nv giao hàng k ạ , bên em có 2 nam đang muốn xin việc để làm ạ , 1 bạn nam 24 tuổi và 1 bạn nam 21 tuổi ạ</t>
  </si>
  <si>
    <t>dạ cho em hỏi bh mình đổi từ 12prm lên 14 trả góp có đóng tiền ko ạ</t>
  </si>
  <si>
    <t>dạ cho em hỏi các set bánh kẹo tết bên mình vs ạ</t>
  </si>
  <si>
    <t>Dạ cho em hỏi chai đó có dung tích nhỏ hơn ko an</t>
  </si>
  <si>
    <t>Dạ cho em hỏi có bánh kem đốt cháy sẵn khônh ạ</t>
  </si>
  <si>
    <t>dạ cho em hỏi có bánh kem sẵn bây giờ kh ạ</t>
  </si>
  <si>
    <t>Dạ cho em hỏi có bánh kem sẵn ko ạ</t>
  </si>
  <si>
    <t>Dạ cho em hỏi có loại kem dưỡng sáng da mặt nào cho bà bấu dùng được không ạ</t>
  </si>
  <si>
    <t>Dạ cho em hỏi combo bánh tráng dẻo chấm sốt cay là bao nhiêu vậy ạ</t>
  </si>
  <si>
    <t>Dạ cho em hỏi em muốn mua bánh tráng phơi sương</t>
  </si>
  <si>
    <t>Dạ cho em hỏi giá bánh tráng ạ</t>
  </si>
  <si>
    <t>Dạ cho em hỏi giá bánh tráng long an bên mình vs ạ</t>
  </si>
  <si>
    <t>dạ cho em hỏi giá kẹo norgat ạ</t>
  </si>
  <si>
    <t>Dạ cho em hỏi giá mẫu kẹo cưới bao nhiêu ạ</t>
  </si>
  <si>
    <t>Dạ cho em hỏi hiện ở tiệm mình có sẵn các loại bánh kem sinh nhật size vừa nào ạ</t>
  </si>
  <si>
    <t>dạ cho em hỏi hôm nay shop có mẫu bánh kem nào mà kiểu dành cho người lớn hong ạ</t>
  </si>
  <si>
    <t>Dạ cho em hỏi kem dưỡng body hộp nhiêu vậy bon</t>
  </si>
  <si>
    <t>Dạ cho em hỏi kem dưỡng da tay bên mình vẫn còn hàng k ạ?</t>
  </si>
  <si>
    <t>Dạ cho em hỏi kẹo giảm cân bao nhiêu vậy ạ</t>
  </si>
  <si>
    <t>dạ cho em hỏi là em có đủ 10 thẻ đổi trà sữa nhma em dùng đồ bấm bấm dính lại 10 thẻ thì có đổi được kh ạ</t>
  </si>
  <si>
    <t>dạ cho em hỏi là em muốn thêm cái bánh kem nhỏ nhỏ bên cạnh thì có dc hem ạ</t>
  </si>
  <si>
    <t>Dạ cho em hỏi là kẹo này để được bao lâu v ạ❤</t>
  </si>
  <si>
    <t>dạ cho em hỏi là phần địa chỉ phòng khám là bên anh chị sẽ chỉ định phòng khám rồi em đem mèo tới, hay là em tự chọn phòng khám vậy ạ</t>
  </si>
  <si>
    <t>Dạ cho em hỏi là shop mình có những topping nhỏ nhỏ nào ạ, giống kiểu mấy vỏ ốc, vỏ sò nhỏ xíu</t>
  </si>
  <si>
    <t>Dạ cho em hỏi mặt nạ đắp xog có cần đi rửa lại khun ạ</t>
  </si>
  <si>
    <t>Dạ cho em hỏi mặt nạ này có sale ko ạ</t>
  </si>
  <si>
    <t>Dạ cho em hỏi Mặt nạ này mình bôi kem dùng thử sau đó đắp mặt nạ hay sao ạ</t>
  </si>
  <si>
    <t>Dạ cho em hỏi phần 8 mix là dc tự chọn mix bánh kẹo hay shop mặc định ak</t>
  </si>
  <si>
    <t>dạ cho em hỏi set bánh kẹo</t>
  </si>
  <si>
    <t>dạ cho em hỏi set loại bánh ngon mình có ép chân không bánh tráng cho em đc ko ạ</t>
  </si>
  <si>
    <t>Dạ cho em hỏi shop còn black roige a12 kh ạ</t>
  </si>
  <si>
    <t>Quan tâm sản phẩm Dụng cụ làm đẹp</t>
  </si>
  <si>
    <t>Dạ cho em hỏi thường thì 1 kẹo hạnh phúc là khoảng bao nhiêu viên ạ</t>
  </si>
  <si>
    <t>Dạ cho em hỏi tiệm mình có làm bánh kem theo cầu mẫu này k ạ.</t>
  </si>
  <si>
    <t>Dạ cho em hỏi trà sữa từ mấy ly mới ship ạ</t>
  </si>
  <si>
    <t>Dạ cho em hỏi váy này còn khôgn ạ</t>
  </si>
  <si>
    <t>Dạ cho em hỏi về cafe mâm xôi vs lại sữa hạt dinh dưỡng ẹkkk....⚘️🌹🌹🌹🌹....</t>
  </si>
  <si>
    <t>Dạ cho em hỏi về kẹo ạ</t>
  </si>
  <si>
    <t>Dạ cho em hỏi,  tiệm mình có trà sữa ly 1 lít hk ạ</t>
  </si>
  <si>
    <t>dạ cho em hỏi, em mới cắt kính ở tiệm hôm 21/8 í, mà hôm nay bé em của em chống tay lên làm gãy kính vậy em có được bảo hành không ạ?</t>
  </si>
  <si>
    <t>Dạ cho hỏi thời tiết đang là mùa đông, men có cần bảo quản ngăn mát tủ lạnh ko hay để ngoài nhiệt độ phòng cũng đc</t>
  </si>
  <si>
    <t>Dạ cho m hỏi giá sỉ lẻ bên m có gì thay đổi so với năm ngoái ko ạ?</t>
  </si>
  <si>
    <t>Dạ cho mình hỏi quy trình bảo hành vali bên mình ạ</t>
  </si>
  <si>
    <t>Dạ cho mình hỏi, chi phí bảo hành như thế nào ạ</t>
  </si>
  <si>
    <t>Dạ chốt áo cho e trước ạ để e xem chất liệu vải như thế nào e mua váy sao</t>
  </si>
  <si>
    <t>Dạ chúc shop lúc nào cũng đắt hàng ạ. Mà nhiệt tình như shop thì chắc e k chúc vẫn đông rồi</t>
  </si>
  <si>
    <t>Dạ chuyển khoản hay trả grab ạ</t>
  </si>
  <si>
    <t>Dạ cj oi cho em 2 vòng nha cj</t>
  </si>
  <si>
    <t>dạ có 2 hình thức bảo hành! nếu lỗi nhỏ có thể tự sửa chữa đc thì bên em sẽ hưỡng dẫn sửa</t>
  </si>
  <si>
    <t>Dạ có ạ e tẩy trang simple</t>
  </si>
  <si>
    <t>Dạ có ạ. Tổng phí ship và sách giá bnh vậy ạ?</t>
  </si>
  <si>
    <t>Da có chất lượng không</t>
  </si>
  <si>
    <t>da có cọc trước hk ạ</t>
  </si>
  <si>
    <t>Da có dầy dặn ko em ?</t>
  </si>
  <si>
    <t>Dạ có đao bao tử nhưng có chất lượng như chị nói không khí không uống nữa có bị tăng kí lại không</t>
  </si>
  <si>
    <t>Dạ có gì đơn sau e đổi cho c nhen</t>
  </si>
  <si>
    <t>Dạ có giao lại e chưa ạ</t>
  </si>
  <si>
    <t>Dạ có iPhone 11pro max trả góp không ạ</t>
  </si>
  <si>
    <t>dạ có lấy cái vàng, với cái xanh lá</t>
  </si>
  <si>
    <t>Dạ có mẫu chảo rán tefan size 34 mà đc sx tại Pháp ko ạ, xuất xứ Pháp mình biết sẽ đắt hơn là sx tại Trung</t>
  </si>
  <si>
    <t>Dạ có mẫu nào cúp ngực tương tự này ko ạ</t>
  </si>
  <si>
    <t>dạ có mẫu nào tương tự tay gấp vậy k ạ</t>
  </si>
  <si>
    <t>Dạ có mẫu này khôgn ạ???</t>
  </si>
  <si>
    <t>Da có như hình k shop</t>
  </si>
  <si>
    <t>Dạ có tác dụng phụ kg ạ</t>
  </si>
  <si>
    <t>dạ cọc trước thì thôi ạ</t>
  </si>
  <si>
    <t>Dạ con đã nhận được sách chiều nay, tri ân thầy 🙏</t>
  </si>
  <si>
    <t>Dạ còn mà chậu xấu hơn hình ạ</t>
  </si>
  <si>
    <t>dạ còn tuỳ vào tần suất sử dụng ạ</t>
  </si>
  <si>
    <t>Dạ cỡ 4cm thui ạ</t>
  </si>
  <si>
    <t>dạ cỡ 4h chiều á shop</t>
  </si>
  <si>
    <t>Dạ cụ thể là bnhiu ạ. Với e ở Đà Nẵng thì chi phí trả như sao ạ</t>
  </si>
  <si>
    <t>Dạ cũng k tính cụ thể theo hơi ạ, vì còn tuỳ tần suất sử dụng ạ</t>
  </si>
  <si>
    <t>dạ cũng tùy vào tần suất sử dụng nữa, nhưng mà thông thường là 3 tháng b nha</t>
  </si>
  <si>
    <t>Dạ cuối tháng này còn khuyến mãi k ạ tết dương lịch í ạ</t>
  </si>
  <si>
    <t>Dạ dạ sợ k ai thử hàng đợi lâu</t>
  </si>
  <si>
    <t>Dạ dung tích được bao nhiêu shop</t>
  </si>
  <si>
    <t>Dạ đc bảo hành bao lâu ạ</t>
  </si>
  <si>
    <t>Dạ đc mà cho mình hỏi thêm chính sách đổi trả ntn</t>
  </si>
  <si>
    <t>Da để e gửi laii đổi cho c ah</t>
  </si>
  <si>
    <t>Dạ để em tham khảo lại, có gì mình đặt sau</t>
  </si>
  <si>
    <t>Dạ để sau đi ạ lấy e combo body thôi</t>
  </si>
  <si>
    <t>dạ để tí em chạy ra lấy chai trà lài dâu</t>
  </si>
  <si>
    <t>dạ để tối em ghé dán cường lực rồi em lấy luon</t>
  </si>
  <si>
    <t>Dạ địa chỉ cũ ak mà đổi sdt nha shop</t>
  </si>
  <si>
    <t>Dạ độ dày bao nhiêu vạy cj</t>
  </si>
  <si>
    <t>Dạ đổi địa chỉ giúp e nge</t>
  </si>
  <si>
    <t>dạ đổi tên người nhận là Bích Hà jk2799</t>
  </si>
  <si>
    <t>Dạ đợi em tí, em đang nghiên cứu cái máy điện hay máy hàn để lấy đây ạ</t>
  </si>
  <si>
    <t>dạ đúng rồi ạ, sản phẩm em phải báo trước cho khách hình thức bảo hành</t>
  </si>
  <si>
    <t>Dạ đúng rồi. Cả 2 loại chị sử dụng lúc nào cũng được. 
Cứ thoa tắm trắng lên xong tắm sạch lại mình dưỡng kem</t>
  </si>
  <si>
    <t>Dạ đừng để thông tin người gửi nha ạ</t>
  </si>
  <si>
    <t>Da e cảm ơn có gì e đặt sau nhé</t>
  </si>
  <si>
    <t>Dạ e cảm ơn shop đã tư vấn nhiệt tình ạ</t>
  </si>
  <si>
    <t>Dạ e cảm ơn shop đã tv nhiệt tình cho e ❤️</t>
  </si>
  <si>
    <t>Dạ e cảm ơn shop nha, đánh giá shop 💯điểm nhiệt tình</t>
  </si>
  <si>
    <t>Dạ e cảm ơn shop tư Vân nhiệt tình ạ</t>
  </si>
  <si>
    <t>Dạ e chào shop ạk</t>
  </si>
  <si>
    <t>dạ e chốt c 1 áo size S và 1 quần size S ạ</t>
  </si>
  <si>
    <t>Dạ e ck rồi mà sao không thấy shop trừ nhỉ</t>
  </si>
  <si>
    <t>Dạ e ck rồi mà vẫn thấy báo đơn chưa trừ tiền ra ạ</t>
  </si>
  <si>
    <t>Dạ e có mua bột mè đen, cho e hỏi nên bảo quản nhiệt độ thường hay ngăn mát tủ lạnh ạ</t>
  </si>
  <si>
    <t>dạ e cố gắng giao sớm giúp c ạ</t>
  </si>
  <si>
    <t>da e cố gắng may gửi sớm hưn để c nhận nhé</t>
  </si>
  <si>
    <t>Dạ e cũng k bt mua thêm gì lun á</t>
  </si>
  <si>
    <t>Dạ e đang cân nhắc giữa bộ nồi chảo đá và nồi nấu chậm.Ko biết lấy cái nào cho tiện hơn</t>
  </si>
  <si>
    <t>Dạ e đang cho bé bú sử dụng có ảnh hưởng tới bé ko</t>
  </si>
  <si>
    <t>Dạ e đặt qua sàn cam ạ. Thanks shop☺️</t>
  </si>
  <si>
    <t>dạ e gửi chị cách rửa ruột chị tham khảo nhé</t>
  </si>
  <si>
    <t>Dạ e mua 4 hũ roi. Mà tại e quên cách sử dụng</t>
  </si>
  <si>
    <t>da e nhạy cảm trước có xài retinol 0,5 mà vẫn bị kích ứng</t>
  </si>
  <si>
    <t>Dạ e nhận rồi chị nha</t>
  </si>
  <si>
    <t>Dạ e nhận và đổi sp củ trả về rồi shop ạ. Có bù trừ gì nữa ko shop.</t>
  </si>
  <si>
    <t>Dạ e thấy form và chất liệu vải tốt. E xem thôi chứ chưa có lương nên chưa dám shop ạ.</t>
  </si>
  <si>
    <t>Dạ e thấy màu không giống . Thanks shop . Ủng hộ sau a</t>
  </si>
  <si>
    <t>Dạ e thấy shop không live, vậy nhờ shop bank hoàn tiền cho e đi ạ</t>
  </si>
  <si>
    <t>Dạ e uống đủ loại thuốc có cả men vi sinh và lợi khuẩn đường ruột nữa mà k hết đau bụng Bác</t>
  </si>
  <si>
    <t>Dạ em bảo hành bánh xe luôn ạ, chi phí bảo hành miễn phí ạ?</t>
  </si>
  <si>
    <t>Dạ em cảm ơn cửa hàng mình tư vấn nhiệt tình ạ, hẹn shop dịp gần nhất ạ</t>
  </si>
  <si>
    <t>dạ em cảm ơn shop đóng gói cẩn thận lắm ak</t>
  </si>
  <si>
    <t>Dạ em cao 1m55 nặng 60kg</t>
  </si>
  <si>
    <t>Dạ em cần cái khăn xô lớn cho bé mà bữa giờ chốt chưa được ah</t>
  </si>
  <si>
    <t>dạ em chào shop ạ, chúc shop 1 ngày mới vui vẻ và mua may bán đắt ^^</t>
  </si>
  <si>
    <t>Dạ em chào shop, em muốn đặt bánh kem size 12cm, e muốn đặt hình liên quan cà phê ấy, shop có mẫu nào hông ạ</t>
  </si>
  <si>
    <t>dạ em chào shop. Shop cho em hỏi thịt trâu gác bếp mình bảo quản ở nhiệt độ phòng bình thường được không hay phải bỏ tủ lạnh vậy ạ</t>
  </si>
  <si>
    <t>dạ em cọc trước nhá c</t>
  </si>
  <si>
    <t>Dạ em cũng lấy nồi mấy nơi rồi có chỗ thì dao sập sẽ vệ sinh rồi có chỗ thì chưa sạch sẽ nên em hỏi anh thử</t>
  </si>
  <si>
    <t>Dạ em đã nhận được thông tin của mình và báo kế toán, quy trình hoàn tiền của anh sẽ mất 10-15 ngày làm việc. Rất mong anh thông cảm vui lòng chờ, bao giờ hoàn tất bên em sẽ báo lại cho mình ạ</t>
  </si>
  <si>
    <t>Dạ em đây ạ, mình cho em hỏi là bữa giờ mình sử dụng kem trà nghệ tần suất sử dụng thế nào chị ha</t>
  </si>
  <si>
    <t>dạ em gởi c hình thức bảo hành bên em nha c</t>
  </si>
  <si>
    <t>Dạ em ko. Shopee ko cho khách kiểm tra hàng, phí thì thu nhiều. Nếu bán lại phải tăng giá lên mà có vấn đề phát sinh đổi trả phức tạp lắm ạ</t>
  </si>
  <si>
    <t>Dạ em lấy combo 3 túi nha</t>
  </si>
  <si>
    <t>Dạ em lấy đề xem chất lượng</t>
  </si>
  <si>
    <t>Dạ em lấy kích thước 35x25x15 và 10x12x15</t>
  </si>
  <si>
    <t>Dạ em lấy sz M ạ</t>
  </si>
  <si>
    <t>Dạ em muốn đặt card 2 mặt 500 cái kích thước 10x10 ạ</t>
  </si>
  <si>
    <t>Dạ em sinh chào chị ơi cho em hỏi như một bộ kem dưỡng trắng da mặt bao nhiêu tiền vậy chị</t>
  </si>
  <si>
    <t>Da em tên Vũ Hương, đc thôn dong da xã Ninh sim thị xã Ninh Hòa tinh khánh hòa sđt 0706168554</t>
  </si>
  <si>
    <t>dạ em thấy đơn về kho , em hối ship giao sớm ạ</t>
  </si>
  <si>
    <t>dạ em tính trả góp 2 máy 256GB hồng và trắng ạ</t>
  </si>
  <si>
    <t>Dạ em xin bộ công thức với ạ</t>
  </si>
  <si>
    <t>dạ em xin lỗi sốp ạ em tưởng k cần phải cọc trước vậy thui em k đặt được đc ạ xin lỗi nãy giờ em làm phiền shop rồi ạ</t>
  </si>
  <si>
    <t>Dạ gđ em có mua hàng của hãng ạ,. cho em hỏi quy trình bảo hành như nào ạ</t>
  </si>
  <si>
    <t>da gì bảo hành bao lâu</t>
  </si>
  <si>
    <t>Dạ giá đó là bao gồm chi phí bảo hành chưa ạ</t>
  </si>
  <si>
    <t>Dạ giá, chính sách đổi trả ntn ạ</t>
  </si>
  <si>
    <t>dạ giày dép auth của cnk c</t>
  </si>
  <si>
    <t>Dạ giơ em ck nhé</t>
  </si>
  <si>
    <t>dạ gui hinh e xem voi</t>
  </si>
  <si>
    <t>Dạ gửi sớm giup e nha ạ</t>
  </si>
  <si>
    <t>dạ gửi về địa chỉ công ty giúp e</t>
  </si>
  <si>
    <t>Dạ gửi về địa chỉ công ty may k+k cụm công nghiệp Ngọc hòa chương Mỹ Hà Nội 0392788785</t>
  </si>
  <si>
    <t>Dạ hàng nhật bản ạ</t>
  </si>
  <si>
    <t>Dạ hàng nội địa trung quốc chuẩn c ạ</t>
  </si>
  <si>
    <t>dạ hiện tại bạn ở phiên bản bao nhiêu ạ</t>
  </si>
  <si>
    <t>Dạ hiện tại em cũng chưa có nhu cầu tăng cân ạ. Chúc anh luôn nhiều khách anh nhé</t>
  </si>
  <si>
    <t>Dạ hiện tại ở cửa hàng size 12 còn vị gì ạ</t>
  </si>
  <si>
    <t>dạ hình thức bảo hành như thế nào ạ. mình muốn ship về tp Đông Hà tỉnh Quảng Trị</t>
  </si>
  <si>
    <t>dạ hình thức bảo hành sau ạ</t>
  </si>
  <si>
    <t>Dạ hôm kia bên shop có giao sai kích thước cái ga giường cho em ấy, Shop nói cho đổi lại nhưng mà 1 tuần hơn rồi e chưa thấy ai gọi nên e hỏi</t>
  </si>
  <si>
    <t>Dạ hqua e nói shop là ngta giao nhầm địa chỉ đó ạ</t>
  </si>
  <si>
    <t>Dạ hướng dẫn sử dụng ạ</t>
  </si>
  <si>
    <t>dạ iphone se của anh phiên bản bn ạ</t>
  </si>
  <si>
    <t>dạ k được a ạ, anh đặt shopee bên em sẽ k phỉa chịu phí ship, và tg giao hàng sẽ lâu hơn, còn FB bên em freeship và gửi ghtk giao nhanh và bên họ giao hàng nhiệt tình hơn nếu có vấn đề gì b em có thể hỗ trợ khách dễ hơn ạ</t>
  </si>
  <si>
    <t>Dạ k phải ạ, k phải máy có vấn đề , nhưng e muốn đc bảo đảm quyền lợi trong thời gian bảo hành</t>
  </si>
  <si>
    <t>Dạ k ý e là những màu vải e gửi cho chị là còn hết phải k để e gửi cho mẹ bạn e coi ưng màu nào rồi kiểu thì đặt sau ạ</t>
  </si>
  <si>
    <t>Dạ kém chất lượng lắm</t>
  </si>
  <si>
    <t>dạ kêu mai giao cho e đi đặng có để nằm ạ .</t>
  </si>
  <si>
    <t>dạ kh ạ lần sau em đặt sau ạ</t>
  </si>
  <si>
    <t>Dạ khẩu trang em sẵn em gửi luôn cho chị nha</t>
  </si>
  <si>
    <t>Dạ khi bôi lại có cần tẩy trang rửa mặt rồi bôi kem không ạ</t>
  </si>
  <si>
    <t>Dạ không, vải rất êm shipper nhiệt tình</t>
  </si>
  <si>
    <t>dạ kích thước tầm 3x3 cm ấy ạ</t>
  </si>
  <si>
    <t>dạ ko có con số cụ thể đâu ạ, tùy tần suất sử dụng, sản phẩm như ảnh</t>
  </si>
  <si>
    <t>da là chỗ này hnay đặt sau tết mới có c ah</t>
  </si>
  <si>
    <t>Dạ là dây chuyền đúng kh ạ</t>
  </si>
  <si>
    <t>Dạ là lấy em bánh tráng cuốn thoi</t>
  </si>
  <si>
    <t>dạ lấy cho e 1trà với 2hôp colager tăng 1chị</t>
  </si>
  <si>
    <t>Dạ lấy cho em 10 trả lụa 10 xúc xích nha</t>
  </si>
  <si>
    <t>Dạ lấy e 1 combo body, 1 combo mặt, 2 hộp giảm cân ạ</t>
  </si>
  <si>
    <t>Dạ lấy e combo dưỡng trắng+ tàn nhang</t>
  </si>
  <si>
    <t>Dạ lấy e combo đó nhà</t>
  </si>
  <si>
    <t>Dạ lấy e combo mini mĩ vị đi ạ</t>
  </si>
  <si>
    <t>Dạ lấy em</t>
  </si>
  <si>
    <t>Dạ lấy màu đen nhaa</t>
  </si>
  <si>
    <t>Dạ lấy một combo</t>
  </si>
  <si>
    <t>dạ loại này em có 3 và 5 lớp</t>
  </si>
  <si>
    <t>dạ mà 2 em capoo là mình đổi thông tin ship với sđt nha</t>
  </si>
  <si>
    <t>Dạ mai em trình lên kế toán nha, quy trình hoàn tiền bên em mất khoảng 4-6 ngày , mình vui lòng thông cảm đợi giúp em nhé ạ</t>
  </si>
  <si>
    <t>Dạ máy ép này bao nhiêu tiền và của nước nào và bảo hành bao lâu ạ?</t>
  </si>
  <si>
    <t>Dạ mặc 1 lần mà rách r ạ</t>
  </si>
  <si>
    <t>Da mặt mình đang kich ứng nhiều với retinol. Vậy mình muốn phục hồi nhanh có thể đắp mặt nạ phục hồi hàng ngày không hây tuần chỉ 3 4 lần thôi Shop. Em vẩn thoa dưởng phục hồi mỏi tối</t>
  </si>
  <si>
    <t>dạ mẹ e nhận được rồi ạ, anh shipper nhiệt tình nữa..nói chung gất hài lòng ạa. Em sẽ ủng hộ lâu dài:3</t>
  </si>
  <si>
    <t>Dạ men nay bảo quản nhiệt độ thường hay tủ mát v ạ</t>
  </si>
  <si>
    <t>Dạ mình cần sản phẩm nặng bao nhiêu ạ</t>
  </si>
  <si>
    <t>Dạ mình có cửa hàng k e qua xem sp ddc k ạ</t>
  </si>
  <si>
    <t>Dạ mình có giảm giá khi mua 2 đôi ko hả shop</t>
  </si>
  <si>
    <t>dạ mình có mấy màu vậy ạ</t>
  </si>
  <si>
    <t>Dạ mình còn mẫu nào tương tự vậy màu xanh nước biển nhạt ko ạ?</t>
  </si>
  <si>
    <t>Dạ mình giao hàng bên nào v ạ</t>
  </si>
  <si>
    <t>Dạ mình giao hàng bên nào vậy ạ</t>
  </si>
  <si>
    <t>Dạ mình giao lại giup e nha</t>
  </si>
  <si>
    <t>Dạ mình là da dầu hỗn hợp nên kem dưỡng ẩm lấy loại gel ạ</t>
  </si>
  <si>
    <t>da mình mua xe AB 2018)2019 trả góp ý</t>
  </si>
  <si>
    <t>dạ mình muốn đặt bánh kem mini lấy khoảng 4h30 chiều nay ạ</t>
  </si>
  <si>
    <t>Dạ mình muốn xem Online ạ</t>
  </si>
  <si>
    <t>Dạ mình ngoài xấu hơn hình  mình gửi</t>
  </si>
  <si>
    <t>dạ mua 2c đc giảm giá k ạ ??</t>
  </si>
  <si>
    <t>Dạ mùi này mát dễ chịu lắm</t>
  </si>
  <si>
    <t>Dạ nếu còn size 37 gom đơn ship về giúp e với c nhé</t>
  </si>
  <si>
    <t>Dạ nếu em mua 2 áo thì có được giảm giá không ạ</t>
  </si>
  <si>
    <t>Dạ nếu mà làm hồ sơ trả góp thì mình cần mang theo những gì vậy ạ</t>
  </si>
  <si>
    <t>Dạ nếu mình thích trả góp thì sao ạ</t>
  </si>
  <si>
    <t>dạ nếu sử dụng thuốc có ảnh hưởng đến việc mang thai sau này ko ạ</t>
  </si>
  <si>
    <t>Dạ nếu trả thì hoàn tiền ntn ạ</t>
  </si>
  <si>
    <t>dạ nhỏ lắm</t>
  </si>
  <si>
    <t>da nhung đẹp. tóc nhung dể thương quá</t>
  </si>
  <si>
    <t>Dạ nhưng e đang hỏi là nếu 20 vẫn chưa có hàng thì s ạ??, nếu đảm bảo có thì e sẽ vẫn có thể chờ đựoc, nhưng cái này bên c phải chăc chắn có giày cho e, nếu không thì phải có hình thức hoàn tiền hay sao đó cho e chứ ạ?</t>
  </si>
  <si>
    <t>Dạ nhưng mình có hỗ trợ xuất hoá đơn VAT đúng hông ạ</t>
  </si>
  <si>
    <t>dạ nma mong shop phản hồi thời gian đổi trả nhe</t>
  </si>
  <si>
    <t>dạ ok a. in cho em nha. xóa hạn sử dụng 9 tháng phía dưới cho r nhé. vì bên trên có rồi ạ</t>
  </si>
  <si>
    <t>dạ ok dị em đợi khuyến mãi tết em đặt lun hehe</t>
  </si>
  <si>
    <t>dạ ok tớ cmon shop ạ shop nhiệt tình quá🥰</t>
  </si>
  <si>
    <t>Dạ ok v lấy e combo đó hé</t>
  </si>
  <si>
    <t>Dạ oke c , em cảm ơn shop nhiều ạ</t>
  </si>
  <si>
    <t>dạ oki ạ, để em gửi sdt với địa chỉ sốp tính tổng bill giúp em nhé</t>
  </si>
  <si>
    <t>Dạ oki tí 4h mình ghé lấy ạ shop bảo quản cho mình lạnh thật lạnh nha tại mình lấy về sợ để nhiệt độ phòng lâu nó chảy</t>
  </si>
  <si>
    <t>dạ okie shop ạ, shop đóng gói cẩn thận giúp em nhé ạ</t>
  </si>
  <si>
    <t>dạ okii, thế em lấy chiếc sabbia 2250k nhé chị</t>
  </si>
  <si>
    <t>Dạ ô kê sốp, cảm ơn sốp đã hỗ trợ em nhiệt tình 🫶🏻</t>
  </si>
  <si>
    <t>Dạ ơi . 2 mẫu e muốn in kích thước nó khác nhau á . Có thay đổi giá ko ạ</t>
  </si>
  <si>
    <t>Dạ phiền bạn vui lòng thực hiện giúp mình ạ. Vì đây là quy trình hoàn tiền bên mình ạ</t>
  </si>
  <si>
    <t>Dạ qua tết em chụp ạ qua tết có khuyến mãi kh ạ</t>
  </si>
  <si>
    <t>dạ quy trình bảo hành xi cũng thế ạ ?</t>
  </si>
  <si>
    <t>Dạ quy trình hoàn tiền bên tiktok họ sẽ hướng dẫn chị tự ra bưu cục gửi hàng ấy</t>
  </si>
  <si>
    <t>Dạ quy trình hoàn tiền lại sẽ tầm 2-3 ngày ạ, em sẽ push kế toán hoàn cho mình sớm nhất ạ</t>
  </si>
  <si>
    <t>Dạ rất xin lỗi chị về trường hợp này do sơ xót đóng thiếu hàng cho chị, em có đốc thúc với phía ĐVVC nhưng tình hình hiện bưu cục báo phát không kịp vào ngày mai mong chị thông cảm giúp em, do đơn hàng giao lại đang trong quá trình vận chuyển cũng như đơn hàng shoppe giao cũ chị đã nhận em sẽ điều bưu tá qua thu hồi đơn hàng cũ về sau đó mới tiến hành hoàn tiền về cho chị , em phải làm theo quy trình hoàn tiền của công ty nên chưa thể hỗ trợ hoàn tiền về liền được ạ, em rất xin lỗi chị vì sự trải nghiệm mua hàng chưa được tốt lần này ạ</t>
  </si>
  <si>
    <t>Dạ rồi ạ. Thấy giao nhanh quá sợ k đúng</t>
  </si>
  <si>
    <t>Dạ rứa thôi chị em ko lấy nữa</t>
  </si>
  <si>
    <t>dạ sản phẩm nặng bao nhiêu kg ạ?</t>
  </si>
  <si>
    <t>Dạ sau khi suy nghĩ lại, mình nghĩ mình lấy trước 2 bộ size 2XL xanh và hồng trước thôi nha ad, do số tiền cũng lớn mà mình chưa rõ chất liệu vải thế nào!</t>
  </si>
  <si>
    <t>Dạ set cỏ 4 lá ạ</t>
  </si>
  <si>
    <t>dạ shipper nhiệt tình quá ạ</t>
  </si>
  <si>
    <t>Dạ shop cho em hỏi bên mình có kem dưỡng ẩm mặt olay hong ạ</t>
  </si>
  <si>
    <t>Dạ shop cho em hỏi có bán mặt nạ nhau thai chính hãng nhật ko ạ</t>
  </si>
  <si>
    <t>Dạ shop có ảnh charm shop có k ạ</t>
  </si>
  <si>
    <t>Dạ shop có charm gắn crocs kh ạ</t>
  </si>
  <si>
    <t>dạ shop có đầm nào kiểu hoa nhí mà dáng dài kh ạ</t>
  </si>
  <si>
    <t>Dạ shop đổi tên người nhận là Thu Ý giúp mình nha</t>
  </si>
  <si>
    <t>Dạ shop đổi thông tin sđt giúp em thành 0962828162</t>
  </si>
  <si>
    <t>Dạ shop giao lộn e mẫu này nèk</t>
  </si>
  <si>
    <t>Dạ shop giao lộn mẫu áo shop ơi</t>
  </si>
  <si>
    <t>Dạ shop giao sai 2 mẫu trên với 1 mẫu dưới hơi lớn ạ</t>
  </si>
  <si>
    <t>Dạ shop giao thiếu hàng cho e</t>
  </si>
  <si>
    <t>Dạ shop gửi cho trước 1 bộ màu xanh +1 áo màu đỏ như hình để xem chất liệu trước nhé</t>
  </si>
  <si>
    <t>Dạ shop gửi sớm</t>
  </si>
  <si>
    <t>Dạ shop lấy e 2 cái. 1 size M, 1 size L ạ.</t>
  </si>
  <si>
    <t>Dạ shop lấy em 1 combo ạ</t>
  </si>
  <si>
    <t>Da shop oi hbua e đặt size 26 ma Ben minh giao nhầm size cho e roi ah, giao toi size 29 lận ah</t>
  </si>
  <si>
    <t>Dạ shop ơi cho e hỏi kh biết shop có mẫu này kh ah</t>
  </si>
  <si>
    <t>Dạ shop ơi cho em hỏi bánh kem bắp nhưng trang trí giống vậy được ko ạ</t>
  </si>
  <si>
    <t>Dạ shop ơi cho em hỏi bánh tráng phơi sương bên mình có loại nào ạ</t>
  </si>
  <si>
    <t>dạ shop ơi cho em hỏi bánh tráng xì ke muối tỏi bên mình để được bao lâu á</t>
  </si>
  <si>
    <t>dạ shop ơi cho em hỏi bên mình có bán bánh gấu sô cô la bịch nhỏ k ạ</t>
  </si>
  <si>
    <t>Dạ shop ơi cho em hỏi chút ạ. Bao bì này là bao bì mới thay đổi của loại D3K2 này phải ko ạ?</t>
  </si>
  <si>
    <t>Dạ shop ơi cho em hỏi lens của em có hạn sử dụng bao nhiêu tháng vậy ạ</t>
  </si>
  <si>
    <t>Dạ shop ơi cho em hỏi mặt nạ này bao nhiêu vậy ạ</t>
  </si>
  <si>
    <t>Dạ shop ơi cho em hỏi mình có nhận đặt bánh kem nhét tiền ko ạ</t>
  </si>
  <si>
    <t>Dạ shop ơi e đang phân vân chưa có dự định mua, em cảm ơn shop đã tư vấn nhiệt tình ạk</t>
  </si>
  <si>
    <t>Dạ shop ơi em có mua máy 13 pro max vào ngày 30/11/2021 thì vẫn còn thời gian bảo hành đúng ko ạ</t>
  </si>
  <si>
    <t>dạ shop ơi hình như shop giao lộn hàng cho e rồi</t>
  </si>
  <si>
    <t>Dạ shop ơi hôm bữa em đặt size L mình giao nhầm size cho em r ạ</t>
  </si>
  <si>
    <t>dạ shop ơi hôm bữa em qua shop có thấy bánh kem size nhỏ xíu mà giá 50 ấy ạ, shop cho em hỏi mẫu đó có trang trí đc nhiều hong ạ</t>
  </si>
  <si>
    <t>Dạ shop ơi shop giao lộn mẫu cho em rr</t>
  </si>
  <si>
    <t>Dạ shop ơi, em có thể đổi sdt lại được kh ạ</t>
  </si>
  <si>
    <t>Dạ shop ơi! Chị Ái đang live, để cho mình một sợi tóc kiến đơn 299k gửi ở Triệu Độ với ạ</t>
  </si>
  <si>
    <t>Dạ shop sản phẩm có đúng 1 lít 8 không ạ có được kiểm tra hàng tet thử nếu bị lỗi có được bảo hành không ạ</t>
  </si>
  <si>
    <t>dạ shop ship luôn hôm nay giúp e nhé, để e nhận hàng sớm ạ, em cảm ơn</t>
  </si>
  <si>
    <t>Dạ shop thay đổi cho tôi thành kích thước chiều rộng 2m dài 2m3</t>
  </si>
  <si>
    <t>Dạ shop tổng cả ship em ck nhé</t>
  </si>
  <si>
    <t>Dạ shop xác nhận rồi, shop gói hàng gửi sớm cho mình chị nha</t>
  </si>
  <si>
    <t>Dạ shop, cho mìn hỏi chờ hàng tầm 1 tuần, vậy mình đổi địa chỉ nhận hàng đc ko ạ</t>
  </si>
  <si>
    <t>Dạ sop oi cho e đổi lại màu da nhé</t>
  </si>
  <si>
    <t>Dạ sốp cho em hỏi giá bánh tráng ở mỹ với ạ</t>
  </si>
  <si>
    <t>Dạ sốp cho em hỏi túi tote khi nào về hàng ấy ạ</t>
  </si>
  <si>
    <t>Dạ sốp đi đơn sớm cho em nha</t>
  </si>
  <si>
    <t>Dạ sốp ơi, cho em hỏi bên mình có làm bánh kem kiểu rút tiền hăm</t>
  </si>
  <si>
    <t>Dạ sữa bé bú trong 24gio cỡ 600ml ạ</t>
  </si>
  <si>
    <t>dạ sức khỏe mình bth ạ. dùng sp giảm cân có bị ảnh hưởng gì đến sức khỏe sinh sản k ạ. vì mình chưa gia đình</t>
  </si>
  <si>
    <t>Dạ tại nếu CN kịp thì em đổi địa chỉ ở nhà</t>
  </si>
  <si>
    <t>dạ tầm 1 đến 2 ngày tuỳ vào tần suất sử dụng của mình ạ</t>
  </si>
  <si>
    <t>dạ tầm 1 tháng và tùy theo tần suất sử dụng ạ</t>
  </si>
  <si>
    <t>Da tên danh vũ sđt 0856575211 đc là khu phố 4 phuong mỹ hải số 1 lê lai thành phố Phan - Tháp Chàm</t>
  </si>
  <si>
    <t>Dạ thanks shop đã tư vấn nhiệt tình nha</t>
  </si>
  <si>
    <t>dạ thay đổi số lượng bánh cũng được ạ. nếu được đổi bánh cookie thành bánh bông tuyết cho em cũng được ja</t>
  </si>
  <si>
    <t>Dạ thế chị đã biết cách rửa ruột chưa</t>
  </si>
  <si>
    <t>Dạ thế e nên sử dụng lúc nào ạ?</t>
  </si>
  <si>
    <t>Dạ thiếu hàng</t>
  </si>
  <si>
    <t>Dạ thôi ạ. Mk cảm ơn shop đã nhiệt tình tư vấn</t>
  </si>
  <si>
    <t>Dạ thôi để bé lớn chút e lấy sau cũng đc</t>
  </si>
  <si>
    <t>Dạ thôi e k lấy nữa shop</t>
  </si>
  <si>
    <t>Dạ thôi e không lấy nữa</t>
  </si>
  <si>
    <t>Dạ thôi.mẫu này e lấy sau</t>
  </si>
  <si>
    <t>Dạ thời gian bảo hành là trong vòng bn ngày v ạ</t>
  </si>
  <si>
    <t>Dạ thời gian đổi là bn ngày v ạ</t>
  </si>
  <si>
    <t>Dạ thời gian đổi trả là bao lâu ạ</t>
  </si>
  <si>
    <t>Dạ thời hạn trả bao lâu á chị</t>
  </si>
  <si>
    <t>Dạ thơm dễ chịu lắm c sang</t>
  </si>
  <si>
    <t>Dạ thưa 44 cao m67 ạ</t>
  </si>
  <si>
    <t>Dạ tiệm có bán online thôi hay có cửa hàng bán trực tiếp ạ?</t>
  </si>
  <si>
    <t>Dạ tiệm đổi tên người nhận là Ui farm giúp e nhé ạ</t>
  </si>
  <si>
    <t>dạ tiệm ơi cho em hỏi bên mình có bán kem chống nắng body kh ạ</t>
  </si>
  <si>
    <t>Dạ tiệm ưi cho e dời lên là lấy bánh kem tầm 12h30 ạ</t>
  </si>
  <si>
    <t>dạ tiêm vô là nó tự tiêu còi luôn hả c</t>
  </si>
  <si>
    <t>da tôi dư collagene nên bác sĩ ko cho uống thuốc có chất đó</t>
  </si>
  <si>
    <t>dạ tổng bn á c</t>
  </si>
  <si>
    <t>Da tớ ko hợp mẫu phấn phiên bản mới à bạn</t>
  </si>
  <si>
    <t>Dạ trả góp Á chị</t>
  </si>
  <si>
    <t>Dạ trả góp ấy ạ</t>
  </si>
  <si>
    <t>Dạ trả góp sao vậy ạ</t>
  </si>
  <si>
    <t>Dạ trả góp thì đưa trc bn và góp bao nhiu ạ</t>
  </si>
  <si>
    <t>Dạ trả góp thì qua những phương thức nào ạ</t>
  </si>
  <si>
    <t>Dạ tranh thủ giao sớm dùm e nha ạ</t>
  </si>
  <si>
    <t>dạ trong chiều nay bên em đi đơn sớm ạ</t>
  </si>
  <si>
    <t>Dạ trứng chị sử dụng lúc nào cũng đc ạ</t>
  </si>
  <si>
    <t>Dạ trước khi bôi thì c vệ sinh chân bằng cách rửa qua bằng nước muối loãng giúp em nhé</t>
  </si>
  <si>
    <t>Dạ tủ công suất bao nhiêu w</t>
  </si>
  <si>
    <t>dạ tùy thuộc vào tần suất sử dụng và sở thích của khách ạ</t>
  </si>
  <si>
    <t>dạ tùy từng bọc hàng ạ, có  đđơn hàng là các mẫu chất côtton nhẹ có đơn là  mẫu chất len chất dạ dày dặn nên em không biết dc chính xác 25 sản phẩm nặng bao nhiêu kg ạ</t>
  </si>
  <si>
    <t>dạ tùy vào mỗi sản phẩm nặng bao nhiêu kích thước như thế nào ý ạ</t>
  </si>
  <si>
    <t>dạ tùy vào tần suất sử dụng 
khoảng 1 tuần thoải mái anh ạ</t>
  </si>
  <si>
    <t>Dạ tùy vào tần suất sử dụng ak
- Nếu hết gas thì mình có thể bơm thêm ạ
- Dùng bình gas mini để bơm gas vào vị trí ( như ảnh em đánh dấu ý )</t>
  </si>
  <si>
    <t>dạ tức là h bạn muốn đổi mẫu sp khác hay là muốn hoàn tiền ạ</t>
  </si>
  <si>
    <t>Dạ uống thuốc này ruột có còn mỏng nữa không và xem dùm em ngày hết hạn trên chai thuốc !</t>
  </si>
  <si>
    <t>Dạ v c lấy em hình bóng ly bia nha</t>
  </si>
  <si>
    <t>dạ v lấy e combo 3 cây đi shop</t>
  </si>
  <si>
    <t>Dạ v lấy vaấeline với kem dưỡng ẩm thoi c</t>
  </si>
  <si>
    <t>dạ v mình đổi trả ntn ạ</t>
  </si>
  <si>
    <t>dạ v th e cảm ơn chị nhé</t>
  </si>
  <si>
    <t>Dạ v tham khảo thêm bên mình tin tưởng rồi mua sau nè. Cảm ơn b ạ</t>
  </si>
  <si>
    <t>Dạ v thoi mình lấy size M màu grey blue cũng dc ạ</t>
  </si>
  <si>
    <t>Dạ và sơn vali bị bung tróc thì có được bảo hành k ạ?</t>
  </si>
  <si>
    <t>Dạ vẫn còn trong thời hạn bảo hành, bạn mang giày qua shop để shop ktra nha</t>
  </si>
  <si>
    <t>Dạ vâng , đóng gói cẩn thận giúp em nhé</t>
  </si>
  <si>
    <t>dạ vâng ạ em lên đơn đổi cho c r nha ạ</t>
  </si>
  <si>
    <t>Dạ vâng ạ, quy trình hoàn tiền bên em mất khoảng 3-7 ngày c nha, mình vui lòng đợi giúp em nhé ạ</t>
  </si>
  <si>
    <t>Dạ vâng ạ. Ngâm ngày mấy lần vậy ạ và khoảng bn phút ạ</t>
  </si>
  <si>
    <t>Dạ vâng em lấy kích thước 15 x 21</t>
  </si>
  <si>
    <t>dạ vâng em lên đơn gửi sớm cho anh nhé em cảm ơn anh</t>
  </si>
  <si>
    <t>Dạ vâng mà thử rộng hơn đối 37</t>
  </si>
  <si>
    <t>Dạ vâng mình nhận được rồi ạ, nếu có thắc mắc hay vấn đề gì bên bạn vẫn hỗ trợ đúng k ạ</t>
  </si>
  <si>
    <t>Dạ vâng mình tưởng để tạo mùi thơm trong phòng</t>
  </si>
  <si>
    <t>Dạ vâng shop đóng gói cẩn thận và kĩ càng giúp e nha e cảm ơn shop ạ</t>
  </si>
  <si>
    <t>Dạ vâng, nhờ shop đóng gói cẩn thận giúp e</t>
  </si>
  <si>
    <t>Dạ vâng. Shop đóng gói cẩn thận giúp em với ghi chữ giúo em nha</t>
  </si>
  <si>
    <t>Dạ vậy anh lấy cho em 1 chai ninja v2 trà chanh 60ni, đổi điểm lấy chai tokyo pocari 50ni nha</t>
  </si>
  <si>
    <t>Dạ vậy chất lượng của gối mình dùng được bao lâu shop</t>
  </si>
  <si>
    <t>Dạ vậy chị đặt sau giúp e nha</t>
  </si>
  <si>
    <t>dạ vậy chịu thì mình cám ơn ko thì m đổi cho bạn nha</t>
  </si>
  <si>
    <t>Dạ vậy để khi nào có size e lấy sau nhé</t>
  </si>
  <si>
    <t>Dạ vậy để mấy nữa e lấy sau ạ</t>
  </si>
  <si>
    <t>Dạ vậy e lấy 1 hộp hàu nghệ + 1 hộp vitamin e 100 viên ạ</t>
  </si>
  <si>
    <t>Dạ vậy em đổi địa chỉ giao cho bên mình tiện nha</t>
  </si>
  <si>
    <t>Dạ vậy giờ e lấy 1 AHC Aura và 1 xịt khoáng AHC c nha</t>
  </si>
  <si>
    <t>Dạ vây khi nào e đặt e se nt cho sop nhé cảm on sop nè</t>
  </si>
  <si>
    <t>Dạ vậy lấy e 1 áo hoa nhí xanh size S+ thôi ạ</t>
  </si>
  <si>
    <t>Dạ vậy lấy em 2 túi quai xách nha</t>
  </si>
  <si>
    <t>dạ vậy lấy em 2c đó size L ạ</t>
  </si>
  <si>
    <t>Dạ vậy lấy em combo này đi ạ. Khỏi đổi nước hoa ạ.</t>
  </si>
  <si>
    <t>Dạ vậy lấy em này đi</t>
  </si>
  <si>
    <t>dạ vậy mai em gửi lại hàng đổi cho mình lên sz L đc kh ạ</t>
  </si>
  <si>
    <t>Dạ vậy sohp làm em một bộ ạ</t>
  </si>
  <si>
    <t>Dạ vậy thôi chị, em không lấy nữa. Em cảm ơn shop nhé,</t>
  </si>
  <si>
    <t>Dạ vậy thôi lấy bánh tráng thôi c</t>
  </si>
  <si>
    <t>Dạ về quy trình hoàn tiền bên em hiện hơi lâu 1 chút do kế toán vừa nghỉ và đang có nhân viên mới, chị vui lòng đợi giúp em trong khoảng 4-7 ngày sau khi nhận được hàng hoàn nha chị</t>
  </si>
  <si>
    <t>Dạ vị sữa trái cây vs trà xanh bá tước</t>
  </si>
  <si>
    <t>Dạ với cho em hỏi bên mình có bánh kem bắp không ạ</t>
  </si>
  <si>
    <t>dạ với cho em hỏi kẹo viên Hikid giá như răng lun</t>
  </si>
  <si>
    <t>Dạ xin chào ạ</t>
  </si>
  <si>
    <t>dạ xong nếu bản cập nhật sau nó cũng ko đc thì sao ạ nó có ảnh hưởng j đến máy trông quá trình sử dụng ko a ?</t>
  </si>
  <si>
    <t>Dạ z đổi giúp em ạ</t>
  </si>
  <si>
    <t>Da zay có j giao xuống xong em chuyển khoản luôn a</t>
  </si>
  <si>
    <t>dạ, 1 chai dùng được khoảng 3-5 tháng tùy tần suất sử dụng ạ</t>
  </si>
  <si>
    <t>Dạ, che tên sản phẩm giúp em nha</t>
  </si>
  <si>
    <t>Dạ, chị đang dùng app phiên bản bao nhiêu ạ ?</t>
  </si>
  <si>
    <t>Dạ, cho e hỏi shop mình có bán trên shopee k e lên đó đặt cho đỡ tiền phí ship ạ</t>
  </si>
  <si>
    <t>Dạ, cho em hỏi thêm là bên mình có hoá đơn VAT không ạ?</t>
  </si>
  <si>
    <t>Dạ, chuyển khoản trước được giảm bao nhiêu ạ</t>
  </si>
  <si>
    <t>Dạ, chưa dùng lần nào, tôi 67 tuổi, bi cao máu , cao mở, cao đường và gan , vậy xin hỏi tôi uống như thế nào, xin cảm ơn</t>
  </si>
  <si>
    <t>dạ, đã nhận được hàng rồi nhe ad. giao hàng nhanh, ok. nhưng cái xám đen trông cũ quá đó ad, hơi buồn! nhưng thôi lấy luôn, chẳng lẽ lấy 1 cái đổi 1 cái, mất công quá ạ</t>
  </si>
  <si>
    <t>Dạ, để e gửi bạn e chọn con nào mai e trl nhen. Cám ơn shop đã nhiệt tình trl giờ này 😁</t>
  </si>
  <si>
    <t>Dạ, e dùng giảm cân mà giờ ăn tết e lại lên kí e tính mua thêm mà có khuyến mãi ji k ạ</t>
  </si>
  <si>
    <t>Dạ, em cảm ơn, em đang tham khảo thêm</t>
  </si>
  <si>
    <t>Dạ, hàng về em báo kho gửi luôn cho mẹ ạ.</t>
  </si>
  <si>
    <t>Dạ, hình thức bảo hành của mình như nào dạ shop</t>
  </si>
  <si>
    <t>Dạ, MIA chưa có hình thức bảo hành tận nơi ạ, khách mang sản phẩm tới cửa hàng để MIA kiểm tra- nhận sản phẩm-gửi lại phiếu bảo hành cho khách ạ</t>
  </si>
  <si>
    <t>Dạ, MIA.vn chưa có hình thức bảo hành tận nhà ạ, chị mang sản phẩm ghé các chi nhánh MIA.vn gửi sản phẩm bảo hành lại cho siêu thị, các bạn gửi về trung tâm bảo hành.</t>
  </si>
  <si>
    <t>Dạ, mình nhận đc rồi, nhưng do mình bận nên ko nhắn cho hay đc! Mình thích dùng ngũ cốc này lắm, mình sẽ còn mua ủng hộ, và có thể mua thêm cho người thân! Hàng đóng gói cẩn thận hơn trước rồi! Lúc trước ko có bọc nên hộp ngũ cốc bị móp! ,
Cám ơn zera nhiều nhé!</t>
  </si>
  <si>
    <t>dạ, mình vẫn nhận hàng rồi</t>
  </si>
  <si>
    <t>Dạ, nếu mà ship tới mà lỡ ko vừa kích thước có cho đổi lại ko shop</t>
  </si>
  <si>
    <t>Dạ, que canh rụng trứng sử dụng lúc nào c</t>
  </si>
  <si>
    <t>Dạ, shop bán hàng chất lượng, tư vấn nhiệt tình, có gì e sẽ giới thiệu bạn bè ủng hộ</t>
  </si>
  <si>
    <t>dạ, vậy cho mình cọc trước 100k nhé ạ</t>
  </si>
  <si>
    <t>Dạ,chị yêu là khách hàng mới nên vui lòng chuyển khoản cọc đơn đầu tiên 200-300k nhé!!!
  Em cảm ơn chị nhiều ạ😍😍😍</t>
  </si>
  <si>
    <t>dạ,em muốn coi về tình cảm và công việc ạ</t>
  </si>
  <si>
    <t>Dạ! Bánh cuộn loại này thì bao bì mới thế nào ạ?</t>
  </si>
  <si>
    <t>Dạ! Em thấy đặt hàng thì nhanh lấy mà đổi hàng thì cả tháng phải nhắn tin dục liên tục mà mãi chưa thấy hàng vêd</t>
  </si>
  <si>
    <t>Dạ. Cũng địa chỉ đó mà đổi tên người nhận giúp em nha. Phạm Thị Hường 0367604265</t>
  </si>
  <si>
    <t>Dạ. Đúng địa chỉ rồi ạ. Mà đổi gọi qua sdt 0345833550</t>
  </si>
  <si>
    <t>Da. E mua sử dụng lúc nào cũng check mã</t>
  </si>
  <si>
    <t>Dạ. Hihi. Khách quen mà. Cảm ơn shop nha</t>
  </si>
  <si>
    <t>Dạ. K ưng e trả mất phí  bao nhiêu</t>
  </si>
  <si>
    <t>Dạ. Ko cần đâu ạ. Nếu bạc thật thì mình biết cách vệ sinh ạ. Cám ơn shop</t>
  </si>
  <si>
    <t>Dạ.c.ơn shop nha . shipper thân thiện lúc nào e cũng mua nước cho ngta hết còn shipper này nói chuyện ch j hết là tắt máy ngang</t>
  </si>
  <si>
    <t>Dạ.có bảo hành k ạ và hình thức bảo hành ntn ak</t>
  </si>
  <si>
    <t>Dạ.tại mh thấy thiếu hàng nek nên phải hỏi lại cho chắc.hi</t>
  </si>
  <si>
    <t>Dah chưa c hẹn shipper mai giao lại giúp e vs nha</t>
  </si>
  <si>
    <t>Dài 178, rộng 79, đổi kích thước cho chị nhe</t>
  </si>
  <si>
    <t>Dai 50 cao 15</t>
  </si>
  <si>
    <t>Dài là 1,4 m</t>
  </si>
  <si>
    <t>Dài m6 ngag 2m phải k ạ</t>
  </si>
  <si>
    <t>dài rộng quá sh ạ</t>
  </si>
  <si>
    <t>Dài tầm bn c</t>
  </si>
  <si>
    <t>Dai Xuan cảm ơn anh đã quan tâm, anh cần mặt hàng gì vui lòng để lại số điện thoại để shop liên hệ ạ 🤣</t>
  </si>
  <si>
    <t>Dám bảo chất lượng do</t>
  </si>
  <si>
    <t>Dam day chất liệu vai sao shop</t>
  </si>
  <si>
    <t>Dán cái này rồi có cần dán cường lực bảo vệ máy nữa k</t>
  </si>
  <si>
    <t>Dán cường lực ở lê văn việt có dán miễn phí ko ạ</t>
  </si>
  <si>
    <t>Dán nền k bền</t>
  </si>
  <si>
    <t>Dáng suông em nhỉ</t>
  </si>
  <si>
    <t>Dao 16k, bóng đèn 5 cánh 80k ( 2 cái), xa bông trắng da 10k, má hồng 12k, 3 túi bọc thực phẩm 20k, 2 miếng rửa chén 3k, giấy lót nồi chiên ko dầu 10k, keo xịt cứng tóc 35k, súng bắn keo 25k, quạt tích điện 90k, kẹp tóc đá 20k, mẹ ngoắc 5k ( 2 cái), mèo dán 9k, lá bô đề 9k, 2 vi kẹp tăm 9k, phấn mắt, đi đơn khỏi gọi. 0986204958</t>
  </si>
  <si>
    <t>Dao chặt gà bị gãy có được bảo hành k shop</t>
  </si>
  <si>
    <t>dao này sắc lắm, mình mua các loại, các cỡ luôn.</t>
  </si>
  <si>
    <t>Das e lấy trắng</t>
  </si>
  <si>
    <t>Date bao lâu ..có giấy hướng dẩn cách sử dụng kg em?</t>
  </si>
  <si>
    <t>Date xa ko e? Vì bao bì cũ</t>
  </si>
  <si>
    <t>Dau cu là với dầu gội đen tóc có ko em</t>
  </si>
  <si>
    <t>Dau thơm xuất xứ từ đâu vậy em</t>
  </si>
  <si>
    <t>Dạvvâng shop, chi phí đổi là bao nhiêu vậy ạ</t>
  </si>
  <si>
    <t>Day cho a 3 đen 0899343139 ấp 1a xã tân hòa châu thành a tỉnh hậu giang</t>
  </si>
  <si>
    <t>Dày có 1mm ah, có dày hơn ko?</t>
  </si>
  <si>
    <t>dày dặn đúng ko ạ</t>
  </si>
  <si>
    <t>Day mi 195 5t sdt 0909018992</t>
  </si>
  <si>
    <t>Day mì bạc 99k **********</t>
  </si>
  <si>
    <t>Dày này chất lượng bền ko shop</t>
  </si>
  <si>
    <t>dày thì bn và mỏng thì bn</t>
  </si>
  <si>
    <t>Dăm kém chất lượng quá,ẩm mùi thum thủm,...đốt như mùn cưa khét lẹt làm ăn không uy tín chút nào...</t>
  </si>
  <si>
    <t>Dầm mình có e giao sĩ bán online ko ạ</t>
  </si>
  <si>
    <t>Dập ly hồng</t>
  </si>
  <si>
    <t>Dầu bôi ngày mấy lần ạ</t>
  </si>
  <si>
    <t>Dầu cặp xiêu cấp, dầu dưỡng tóc 0377967086</t>
  </si>
  <si>
    <t>Dầu dừa ủ tóc e</t>
  </si>
  <si>
    <t>Dầu dưỡng tay mình lấy hương hoa hồng nha</t>
  </si>
  <si>
    <t>Dầu gọi phủ đen có trị rụng tóc ko bạn vậy tổng số tiền 3 dây dầu gọi phủ đen là bao nhiêu đặng mình báo lại cho bà chị mình ạ</t>
  </si>
  <si>
    <t>Dầu gội bên em gội hết mấy chai thì tóc hết rụng và bao nhiêu lâu thì mọc được tóc đấy em</t>
  </si>
  <si>
    <t>Dầu gội bên shop dùng có chất lượng không…</t>
  </si>
  <si>
    <t>Dầu gội chai vuông có hai màu xanh vàng 1chai130k e nói của pháp đó còn không</t>
  </si>
  <si>
    <t>dầu gội có bị bết tóc ko shop</t>
  </si>
  <si>
    <t>Dầu gội có hết bậc đâu mà</t>
  </si>
  <si>
    <t>Dầu gội có hỗ trợ giảm rụng tóc, và giúp tóc mọc ra không ak</t>
  </si>
  <si>
    <t>Dầu gội có km gì k</t>
  </si>
  <si>
    <t>Dầu gội của mỹ hả em có tri rụng tóc không em</t>
  </si>
  <si>
    <t>Dầu gội đầu Gội là sướng có về ko shop?!🌺🌺🌺🌺🌺🌺🌺🌺🌺🌺🌺🌺🌺🌺🌺🌺🌺🌺🌺🌺🌺</t>
  </si>
  <si>
    <t>Dầu gội đó có kiềm dầu tốt với mọc tóc k c ơi??</t>
  </si>
  <si>
    <t>Dầu gội gừng có 0 chị</t>
  </si>
  <si>
    <t>Dầu gội hà thủ ô có mọc tóc không tóc mình rụng nhiều lắm lan ơi</t>
  </si>
  <si>
    <t>Dầu gội kích mọc tóc</t>
  </si>
  <si>
    <t>dầu gội kim cương có hàng không em?</t>
  </si>
  <si>
    <t>Dầu gội lấy nhiều có giảm hog</t>
  </si>
  <si>
    <t>Dầu gội mọc tóc</t>
  </si>
  <si>
    <t>Dầu gội mọc tóc ko như</t>
  </si>
  <si>
    <t>Dầu gội nào dưỡng rụng tóc có mùi siêu thơm ko e?</t>
  </si>
  <si>
    <t>Dâu gội nay có kích mọc tóc kg</t>
  </si>
  <si>
    <t>Dầu gội này e sài như mùi trong spa đúng thích luôn c, e mới sài nhưng gội vào tóc mượt lắm nha chị 🫶</t>
  </si>
  <si>
    <t>Dầu gội này ngăn rụng tóc thôi hả shop, có trị gàu ko</t>
  </si>
  <si>
    <t>Dầu gội ngăn rụng tóc</t>
  </si>
  <si>
    <t>Dầu gội phủ bạc 
Mình dạng bao bì mới hay vẫn lọ cũ e ?</t>
  </si>
  <si>
    <t>Dầu gội phụ bạc có hôn em</t>
  </si>
  <si>
    <t>Dầu gội phủ bạc gội là màu đen hả chị...khi nhận có hộp có bao tay đầy đủ hôn</t>
  </si>
  <si>
    <t>Dầu gội thơm lâu với mượt tóc k ạ</t>
  </si>
  <si>
    <t>Dầu gội với xả em thay đổi số lượng giúp c đc k, c lấy 40 xả, 20 gội đc k</t>
  </si>
  <si>
    <t>Dầu gội whoo gói có live ko ạ</t>
  </si>
  <si>
    <t>dầu này phiên bản mới à bích phượng ơi</t>
  </si>
  <si>
    <t>dầu nhớt honda ạ</t>
  </si>
  <si>
    <t>Dầu tắm bồ hòn thể tích bao nhiêu ạ</t>
  </si>
  <si>
    <t>Dầu ướp có tác dụng gì ạ,sử dụng thời gian nào là hợp lý ạ</t>
  </si>
  <si>
    <t>Dây 160 chất liệu gì vậy em</t>
  </si>
  <si>
    <t>Dây 5 Tấc bao nhiêu tiền một giờ bảo hành bao lâu</t>
  </si>
  <si>
    <t>Dây bạc 78k.2 dây ********** nhơ đt dùm</t>
  </si>
  <si>
    <t>dây bạc mì 99k 0327545459</t>
  </si>
  <si>
    <t>Dây bao nhiêu m bạn</t>
  </si>
  <si>
    <t>Dây buộc tóc 9k</t>
  </si>
  <si>
    <t>Dây buộc tóc có đá</t>
  </si>
  <si>
    <t>Dây buộc tóc/0848905655</t>
  </si>
  <si>
    <t>dây chuyền bảo nhìu em</t>
  </si>
  <si>
    <t>Dây chuyền chị đổi lấy mẫu khác có bù ko</t>
  </si>
  <si>
    <t>Dây chuyền mì chén fai bao nhiêu tiền</t>
  </si>
  <si>
    <t>Dây chuyền ống trúc nhỏ 96k và mặt thạch anh tóc vàng 65 / Số điện thoại 0374428243</t>
  </si>
  <si>
    <t>Dây chuyền tim giá bn ạ</t>
  </si>
  <si>
    <t>dây có mấy màu</t>
  </si>
  <si>
    <t>Dây cột tóc lấy e 1</t>
  </si>
  <si>
    <t>Dây đỏ là thương hiệu gì vậy</t>
  </si>
  <si>
    <t>Dây là địa chỉ của chị gửi về công ty của chị hiểu Đức  và bảo síp bơ có hàng gửi cho chị vào lúc trưa chị ra lấy lúc đó mới được ngỉ 12 giờ chị mới được ngỉ</t>
  </si>
  <si>
    <t>Dậy lấy chi size L,màu Xanh</t>
  </si>
  <si>
    <t>Dây lưng báo vàng  120  sdt 0979967775 gộp đơn cho anh</t>
  </si>
  <si>
    <t>Dây lưng kém chất lượng lắm</t>
  </si>
  <si>
    <t>Dây pater philip cỡ2.5 màu nâu đất</t>
  </si>
  <si>
    <t>Dây tập đa năng và bàn xoay là 100k hả bạn</t>
  </si>
  <si>
    <t>Dây tim đeo đẹp quá phải bán trả góp mua 1 sợ 😀</t>
  </si>
  <si>
    <t>Dây xấu hơn hình quá nhiều nên chị k nhận chứ</t>
  </si>
  <si>
    <t>Db16XL</t>
  </si>
  <si>
    <t>Dc 287 lê quang sung 
  F6.q6 dt 0933535935</t>
  </si>
  <si>
    <t>Dc có màu gì hợp với áo</t>
  </si>
  <si>
    <t>Dc freeship không ạ</t>
  </si>
  <si>
    <t>Dc hỗ trợ đổi size k ạ</t>
  </si>
  <si>
    <t>dc kiểm hàng nhé</t>
  </si>
  <si>
    <t>Dc kt khi nhan k aẹ xem mẫu dài ạ</t>
  </si>
  <si>
    <t>dc lên đơn cho ek đi</t>
  </si>
  <si>
    <t>Dc miễn ship ko c</t>
  </si>
  <si>
    <t>Dc nhưng quan trọng chất lượng thế nào thôi</t>
  </si>
  <si>
    <t>Dc phù lưu hàm yên tuyên quang
  0941113940
  Trịnh ái vân</t>
  </si>
  <si>
    <t>Dc shop hỗ trợ đổi trả thành thật cảm ơn shop.áo tem vẫn còn đầy đủ shop yên tâm</t>
  </si>
  <si>
    <t>dc thử hàng ko nhỉ</t>
  </si>
  <si>
    <t>dc tỉnh binh Phước, huyện lộc Ninh xã lộc thiện, thôn ấp vườn bưởi,
sdt 0333085502
tên : krat</t>
  </si>
  <si>
    <t>Dc xem hàng trc k e ? Chính sách đổi trả ntn</t>
  </si>
  <si>
    <t>dc: tổ 2 thôn hoà vang xã lộc bổn huyện phú lộc tỉnh Tt Huế 
sdt 0925473028
tên: kiên cường</t>
  </si>
  <si>
    <t>dchi : trọ huỳnh long p8 thành phố cà mau
sdt :0886282506
ten: gia hy</t>
  </si>
  <si>
    <t>dchi shop o dau b nhi. hoac ahip do co dc xem hang trc khi nhan k</t>
  </si>
  <si>
    <t>De a đăng bán hàng online</t>
  </si>
  <si>
    <t>De cho mot con ..gui ve ngo 110 duong nguyen duy nang phuong tho xuong bac giang ..thanh pho bac giang ...sdt 0902083971</t>
  </si>
  <si>
    <t>De e thanh toán 30k</t>
  </si>
  <si>
    <t>De mình thử chất lượng trước</t>
  </si>
  <si>
    <t>Den mà trả góp sau đây</t>
  </si>
  <si>
    <t>Dép 70k</t>
  </si>
  <si>
    <t>Dép bánh mì có mấy màu vậy chị</t>
  </si>
  <si>
    <t>Dép bé e đổi lấy 1 doi màu xanh kia ak c</t>
  </si>
  <si>
    <t>Dép bị rộng ui</t>
  </si>
  <si>
    <t>Dép có đảm bảo chất lượng không vợ?</t>
  </si>
  <si>
    <t>Dép đan chéo size 36 màu đen 
  0906949420</t>
  </si>
  <si>
    <t>Dép ko có size 38 hả</t>
  </si>
  <si>
    <t>Dép lại giao nhầm size rồi shop.Đặt 39 là giao sz 40 1/2</t>
  </si>
  <si>
    <t>Dép mặc có bền không shop?</t>
  </si>
  <si>
    <t>Dép này thì bền chỉ tội màu xấu</t>
  </si>
  <si>
    <t>Dep tay ngan mau xanh ngọc</t>
  </si>
  <si>
    <t>Dép thương hiệu bé trai 3doi size 35 0937575694</t>
  </si>
  <si>
    <t>dép với shop</t>
  </si>
  <si>
    <t>Dép vs túi đen còn k c</t>
  </si>
  <si>
    <t>Dép xỏ ngón 35 đt **********</t>
  </si>
  <si>
    <t>Dép xỏ ngón c mang màu đen e xem với</t>
  </si>
  <si>
    <t>Dép xỏ ngón đen 0946729511</t>
  </si>
  <si>
    <t>Dép xỏ ngón đen 38 0946729511</t>
  </si>
  <si>
    <t>Dép Xỏ Ngónp</t>
  </si>
  <si>
    <t>Dể xem chắc mua thêm cái bulông nưac</t>
  </si>
  <si>
    <t>Dhea bên em còn không? Cho chị hạn sử dụng và giá nha.</t>
  </si>
  <si>
    <t>Dị chị lấy cho em combo trị nám này nha</t>
  </si>
  <si>
    <t>Dị đan gửi lại 2 đầm cho shop nha  hoàn tiền cho đan cái vie còn cái 3 hoa cho đan đổi qua sweet hồng  nha</t>
  </si>
  <si>
    <t>Di Động Hàn - Trải Nghiệm Và Gắn Bó thôi ạ trả góp ảnh hưởng tâm lý lắm ạ</t>
  </si>
  <si>
    <t>Dĩ lấy e 1 combo bên tây lông ...và kem chống nắng +nồi lẩu ạ ...</t>
  </si>
  <si>
    <t>Dị lấy thêm khô gà original 300g</t>
  </si>
  <si>
    <t>Dị này là phiên bản mấy nữa giao em bị cấn cấn dị ta</t>
  </si>
  <si>
    <t>Diệp tết mua có được khuyến mãi không</t>
  </si>
  <si>
    <t>dior kem em xem chị gái</t>
  </si>
  <si>
    <t>Dior xịt thơm lâu ko chị</t>
  </si>
  <si>
    <t>Dịp lễ quốc khánh có khuyến mãi giảm giá k a</t>
  </si>
  <si>
    <t>Dịp tết có khuyến mãi thêm xi và bàn chải đánh giày không. Để đạt mua 1đôi</t>
  </si>
  <si>
    <t>Dneee giặt có cần Dầu xả k ạ</t>
  </si>
  <si>
    <t>Do bên chị giao hàng chậm mà</t>
  </si>
  <si>
    <t>Do chị hông biết cách đổi trả</t>
  </si>
  <si>
    <t>Do đóng gói ẩu thôi</t>
  </si>
  <si>
    <t>Do đóng gói không cẩn thận cho vào hộp mỏng mềm nên xô đẩy</t>
  </si>
  <si>
    <t>Do giờ này đi lại khó khăn nếu ko có giấy chứng nhận</t>
  </si>
  <si>
    <t>Do lần truoc em giao sai màu cho chị mà</t>
  </si>
  <si>
    <t>Do minh chờ hơi lâu với minh có việc nen minh k lấy nữa nen shop thông cảm giúp em ạ</t>
  </si>
  <si>
    <t>Do mình có bé nhỏ mà nảy bé quấy nên thanh toán nhanh để dỗ bé nên ko có kiểm tra giờ xem lại thì vải ko như hình!</t>
  </si>
  <si>
    <t>Do mình đag cần gấp nên mình tìm shop hcm ship nhanh luôn ạ. Mình sẽ tham khảo mẫu bên bạn đặt sau ạ. Mình rất cảm ơn !</t>
  </si>
  <si>
    <t>Do nay 71 kg mac vua khg sop</t>
  </si>
  <si>
    <t>Do shipper thân thiện nên hk muốn kiểm tra</t>
  </si>
  <si>
    <t>Do tác nhân gây ra mụn phần lớn là do da mình chưa được vệ sinh đúng cách rửa mặt với nước không thể lấy hết bụi bẩn cả ngay của mình được ạ</t>
  </si>
  <si>
    <t>Do thái độ v con chị ms hk nghe máy nx</t>
  </si>
  <si>
    <t>Doi e xiu e ck nhe</t>
  </si>
  <si>
    <t>don chi di chua lay thêm cho chi nay</t>
  </si>
  <si>
    <t>Dọn để bán online không hay dọn qua địa chỉ mới ạ?</t>
  </si>
  <si>
    <t>Don hàng giao lon địa chỉ rồi sao nhận được tôi nay mình đi chơi rồi xốp</t>
  </si>
  <si>
    <t>Dòng này chi phí bảo hành cao hơn các dòng khác đúng k ?</t>
  </si>
  <si>
    <t>Dòng xe này thì nó vậy rồi, shop báo giá và gửi mình xem hình ảnh sp và hướng dẫn lắp đặt mình xem trc xem thế nào nhé</t>
  </si>
  <si>
    <t>Dơn đó đó shop giao sai kích thước mình vẫn chọn ra 2 áo để lấy. Lỗi ở shop thôi. Quan trọng vẫn là chất lượng thì ko ai hoàn làm chi cho mất công, mất tiền</t>
  </si>
  <si>
    <t>Dơn gửi về công ty giầy hòa phong thôn kiều đông xã hồng thái an dương hải phòng</t>
  </si>
  <si>
    <t>Droi sao mãi chưa thấy đổi cho e</t>
  </si>
  <si>
    <t>Dt 0379207159</t>
  </si>
  <si>
    <t>Dt 0988054802</t>
  </si>
  <si>
    <t>Dt e hư c nay thì a shipper bảo 11h k giao dc chỉ giao lúc sâng mà sáng e đi bv châu thành 11h mới về c nên mai a đó mới giao dc</t>
  </si>
  <si>
    <t>Dt thương hiệu gi</t>
  </si>
  <si>
    <t>Dt0913003280</t>
  </si>
  <si>
    <t>DuDu shop mua 2 bộ có giảm giá ko</t>
  </si>
  <si>
    <t>Dug roi e la thúy hag ms cọc 100</t>
  </si>
  <si>
    <t>Dùng bao lâu là thầy hiệu quả</t>
  </si>
  <si>
    <t>Dùng bao lâu thì có hiệu quả ạh</t>
  </si>
  <si>
    <t>Dùng bao lâu thì được cho là có hiệu quả chị?</t>
  </si>
  <si>
    <t>Dùng bền ko</t>
  </si>
  <si>
    <t>dùng có bị tác dụng phụ như đau dạ dày hay gì không</t>
  </si>
  <si>
    <t>Dùng có tác dụng phụ gì không bạn</t>
  </si>
  <si>
    <t>Dung cu tạo mẫu tóc 5k</t>
  </si>
  <si>
    <t>Dụng cụ tạo mẫu tóc 5k.ca phê chồn 29k. 2bit. Áo ngực sz36 4cai 100k. Chè dưỡng nhan 3bit 75k. Loa 135k. Tấm bé 13k. Cà phê thái 55k. Đòng hồ bé trai 15k. 0867925546</t>
  </si>
  <si>
    <t>Chốt sản phẩm Thiết bị âm thanh</t>
  </si>
  <si>
    <t>Dùng dầu gội sinhair có gây kích ứng ngứa da đầu và bi sơ tóc ko shop</t>
  </si>
  <si>
    <t>Dung dịch vs 2
  Ủ tóc dừa 1 
  Kdr đỏ 2 
  Dán chân 1bit / 10 miếng = 79 ngàn</t>
  </si>
  <si>
    <t>Dung hiệu quả đó em nhe</t>
  </si>
  <si>
    <t>Dùng k hiệu quả thì hoàn tiền ntn vậy shop</t>
  </si>
  <si>
    <t>Dùng k hiệu quả thì hoàn tiền ntn?</t>
  </si>
  <si>
    <t>Dùng kem nền này có che dc hết ko b</t>
  </si>
  <si>
    <t>Dùng ko hiệu quả hoàn tiền bằng cách nào</t>
  </si>
  <si>
    <t>Dung lượng cỡ bao nhiêu anh máy a 71 á</t>
  </si>
  <si>
    <t>Dùng max công suất có thể làm tổn thương cơ</t>
  </si>
  <si>
    <t>Dùng một ngày mấy lần</t>
  </si>
  <si>
    <t>Dung này co anh hưởng đến sức khỏe k chi</t>
  </si>
  <si>
    <t>dùng này hết ngứa rụng tóc k ạ</t>
  </si>
  <si>
    <t>Dùng ngày mấy lần ạ</t>
  </si>
  <si>
    <t>Dùng ngày mấy lần nhỉ</t>
  </si>
  <si>
    <t>Dùng ngày mấy lần vậy chị</t>
  </si>
  <si>
    <t>Dùng ngay sau khi mở bao bì cũng được nha em</t>
  </si>
  <si>
    <t>dung roi cho em xem di cj</t>
  </si>
  <si>
    <t>Dùng sr có dùng dưỡng móng nữa ko ah</t>
  </si>
  <si>
    <t>dùng thế nào chất lượng tốt không</t>
  </si>
  <si>
    <t>Dùng thích lắm lắm luôn mấy bà, ko thử thì hơi bị tiếc. Bà nào viêm ngứa khó chịu đặt sau 1 2 đêm là sạch sẽ thơm tho giảm viêm ngứa liền. Mọi ng mua hàng thì inb bà https://www.facebook.com/lee.nhat.7.583?mibextid=ibOpuV nha</t>
  </si>
  <si>
    <t>dùng thích lắm luôn cả nhà ơi . mình dùng rồi và đã hết mụn. cảm ơn shop đã tư vấn nhiệt tình và sản phẩm quá ok .</t>
  </si>
  <si>
    <t>Dùng thuốc gì để cho ra cỡ 3 ngày trở lên ha chi</t>
  </si>
  <si>
    <t>Dùng thử có chất lượng ko đã</t>
  </si>
  <si>
    <t>Dùng thử hàng tốt</t>
  </si>
  <si>
    <t>dùng thử nếu thơm lâu thì sẽ mua nhiều hơn</t>
  </si>
  <si>
    <t>dung tich  bao nhiêu lít vằng nhựa hay thủy tinh vậy shop</t>
  </si>
  <si>
    <t>dung tích 1 chai bao nhiêu ml</t>
  </si>
  <si>
    <t>Dung tich bao nhieu dung tich bao nhieu</t>
  </si>
  <si>
    <t>dung tích bao nhiêu e nhỉ?</t>
  </si>
  <si>
    <t>dung tích bao nhiêu lít nước nào sx vậy shop</t>
  </si>
  <si>
    <t>dung tích bao nhiêu vậy ạ</t>
  </si>
  <si>
    <t>Dung tích chai bao nhiêu công thức sử dụng tỉ lệ thế nào e</t>
  </si>
  <si>
    <t>dung tích đựng bao nhiêu ml shop</t>
  </si>
  <si>
    <t>Dung tích hơi lớn, mình có loại chứa dung tích nhỏ hơn xíu không ạ</t>
  </si>
  <si>
    <t>dung tích là bao nhiêu</t>
  </si>
  <si>
    <t>dung tích một cốc</t>
  </si>
  <si>
    <t>Dung tích, công suất, điện áp, hãng sản xuất, thời gian bảo hành... và các phụ kiện đi kèm</t>
  </si>
  <si>
    <t>Dùng tretinol thì có cần dùng thêm dưỡng khác k ạ . Hay chỉ bôi cái này là đủ ạ</t>
  </si>
  <si>
    <t>Dùng tuần mấy lần</t>
  </si>
  <si>
    <t>dùng tuần mấy lần nhỉ?</t>
  </si>
  <si>
    <t>Dùng xong mà chim của anh nó vẫn không tăng kích thước thì shop có trả lại tiền không ạ em</t>
  </si>
  <si>
    <t>Dùong 80 Tổ 5 ấp 6 xã tóc tien ,thị xã phú mỹ, bà rịa vũng tàu 0389873572</t>
  </si>
  <si>
    <t>duong hoang tuyen khu pho 1 thi xa go cong</t>
  </si>
  <si>
    <t>Duong tóc 120k 0342781411</t>
  </si>
  <si>
    <t>Duỗi tóc mềm va mượt lam</t>
  </si>
  <si>
    <t>Duy Quân học cách rửa chén đi kkk</t>
  </si>
  <si>
    <t>Dững tóc nhật 95k</t>
  </si>
  <si>
    <t>Dưới hạ Long có cửa hàng ko, c qua xem trực tiếp</t>
  </si>
  <si>
    <t>Dương 79k</t>
  </si>
  <si>
    <t>Dưỡng ẩm serrum hay gì cũng dc của Hàn Hoặc Nhật nhé c</t>
  </si>
  <si>
    <t>Dưỡng móng giá 20k</t>
  </si>
  <si>
    <t>Dưỡng móng hắn có dài ko móng yếu thì dùng sao</t>
  </si>
  <si>
    <t>Dưỡng môi collagen có giá bao nhiêu !</t>
  </si>
  <si>
    <t>Dương mới vaccine 5 k 4 chai. Móng giả 2 họp 15 k .4 họp. Móng tay giã có da 18 k 2 họp.giảm cân bu xa 19 k 5 gói. Xã Sin xiêu.20 k 5 chai..0399920289</t>
  </si>
  <si>
    <t>Dưỡng nhan bao nhiêu vị ạ</t>
  </si>
  <si>
    <t>Dương quốc chiến
  0973074537
  162 Nguyễn Văn Lượng, Phường 17, Gò Vấp, Thành phố Hồ Chí Minh</t>
  </si>
  <si>
    <t>DƯƠNG THỊ HÒA tóc su kem đối diện trường cấp 2 nghĩa hồng nghĩa hưng Nam Định 0985356229</t>
  </si>
  <si>
    <t>Dương Thị mai, thôn 3 thịnh lợi, xã quy mông, trấn yên, yên bái, 0976177435</t>
  </si>
  <si>
    <t>Dưỡng tóc 40k-0982719771</t>
  </si>
  <si>
    <t>dưỡng tóc bao nhiêu ml</t>
  </si>
  <si>
    <t>Dưỡng tóc hàn 0393049785</t>
  </si>
  <si>
    <t>dưỡng tóc nhật 0901319616</t>
  </si>
  <si>
    <t>Đ/C ấp bình Chánh xã bình Thạnh thành phố Hồng Ngự Đồng Tháp</t>
  </si>
  <si>
    <t>Đã chốt nguyên combo kim tiền ở trên</t>
  </si>
  <si>
    <t>đã chuyển tiền đặc cọc rồi nha</t>
  </si>
  <si>
    <t>Đã ck c nha</t>
  </si>
  <si>
    <t>Đã ck đơn 2/5</t>
  </si>
  <si>
    <t>Đã ck rồi hình gửi trên á người đẹp</t>
  </si>
  <si>
    <t>đã ck rồi mà sao k trừ tiền nhỉ shop ?</t>
  </si>
  <si>
    <t>Đã có máy rửa xe rồi</t>
  </si>
  <si>
    <t>Đã cọc trước 100 vậy mà shipper thu 352k, cả phí ship</t>
  </si>
  <si>
    <t>Đã giao chậm 3 ngày đến mức phải huỷ đơn mà giờ vẫn ko xử lý gấp trả cho shop nữa</t>
  </si>
  <si>
    <t>Đã giao hàng chậm hẳn mấy tuần r</t>
  </si>
  <si>
    <t>Đã giao lâu còn giao sai size  nữa c, đặt từ 14/3</t>
  </si>
  <si>
    <t>Đã gửi hình qua messengers shop giao nhầm size 42. Mình mua size 38- shop đổi lại giúp ạ</t>
  </si>
  <si>
    <t>Đã lấy rồi đổi trả phức tạp ngại lắm e ạ</t>
  </si>
  <si>
    <t>Đá mài chiều rộng  dài   Và dày bao nhiêu</t>
  </si>
  <si>
    <t>Đã mua bên shop. Ưng lắm luôn ạ, đồ đẹp, giao hàng nhanh.</t>
  </si>
  <si>
    <t>Đã mua có chất lượng ho có mất tiền em</t>
  </si>
  <si>
    <t>Đã mua đóng gói sơ sài hàng mẻ chất lượng tệ ko nên mua</t>
  </si>
  <si>
    <t>Đã mua hàng của shop 1 lần rồi nhưng ko ưng vì chất vải xấu quá, ko đẹp như hình ảnh. Lên lần này mua bị rén.</t>
  </si>
  <si>
    <t>Đã mua hàng.đóng gói rất kỹ 
  Giao hàng an toàn.đèn sáng 
  Có phiếu bảo hành nữa.
  Shop làm ăn uy tín 
  Còn về hàng có chất lượng hay ko.thì phải chờ thời gian mới bít dc</t>
  </si>
  <si>
    <t>ĐÃ mua ủng hộ shop nhưng đóng gói sơ sài, khi nhận sách thì bìa đã cấn móp.</t>
  </si>
  <si>
    <t>Đà nẵng có cửa hàng ko em</t>
  </si>
  <si>
    <t>Đã nhận  được áo lót, đúng sai, hàng ok mình ưng ý với đồng  tiền bỏ ra thì  tốt hơn mong đợi, giao hàng nhanh, bán hàng uy tín thế này thì mình mua hàng  olai yên tâm quá. Lần sau mua chă s chă s lại ủng hộp shop</t>
  </si>
  <si>
    <t>Đã nhận  nha, đóng gói cẩn thận, mùi thơm, lưu hương lâu, cảm ơn shop nhé</t>
  </si>
  <si>
    <t>Đã nhận 2 áo xong, chất liệu cũng ưng ý, mát mà nhẹ nhàng, ko bị thấy mập, 👍</t>
  </si>
  <si>
    <t>Đã nhận 3 cây mà gãy lá gãy ngồng đóng gói cẩu thả . Nói trên live hay thế mà thực tế thì quá tồi tệ ! Ko dám mua lần thứ 2 !</t>
  </si>
  <si>
    <t>Đã nhận bạn cho mình hướng dẫn sử dụng</t>
  </si>
  <si>
    <t>đã nhận cây rồi cảm ơn A đóng gói cẩn thận</t>
  </si>
  <si>
    <t>Đã nhận đc hàng nhưng đóng gói sơ sài hàng nhăn nhàu 🥺</t>
  </si>
  <si>
    <t>đã nhận đc hàng r ạ..đúng hàng ạ...shipper thân thiện,giao hàng nhanh,hàng đẹp ạ.</t>
  </si>
  <si>
    <t>Đã nhận đc hàng, đóng gói cẩn thận!</t>
  </si>
  <si>
    <t>Đã nhận đc hàng. Đẹp lắm. Nhờ sh chỉ cách vệ sinh túi với. Có cai mài xanh hơi bụi. Lau bằng khăn cồn đươc hôn hén</t>
  </si>
  <si>
    <t>Đã nhận đc r nha shop, đóng gói cẩn thận , cảm ơn shop</t>
  </si>
  <si>
    <t>Đã nhận đồ của shop.Rất ưng chất lượng và thái độ phục vụ của shop</t>
  </si>
  <si>
    <t>Đã nhận được hàng rồi, shop hd dùm cho cách lắp đặt ạ</t>
  </si>
  <si>
    <t>Đã nhận được thuốc ko biết bin có được dài thời gian không.bin có thông dụng có bản rộng rãi ngoài hiệu không.cảm ơn nhé các bạn chúc các bạn sức khỏe và bán được nhiều có uy tín chất lượng nhé</t>
  </si>
  <si>
    <t>Đã nhận hàng , đóng gói sơ sài quá , thùng móp méo , 3 kg chỉ 1 bọc đựng lại bị rách . Nay đang mùa mưa shop nên đóng gói kỹ hơn để đảm bảo chất lượng của sản phảm</t>
  </si>
  <si>
    <t>Đã nhận hàng 2c nhưng chất lượng kém quá ạ</t>
  </si>
  <si>
    <t>Đã nhận hàng của shop. Mà sao trên kem chống nắng ko thấy ghi hạn dùng vậy ạ.</t>
  </si>
  <si>
    <t>Đã nhận hàng nha shop đóng gói cẩn thận chị rất hài lòng cảm ơn shop</t>
  </si>
  <si>
    <t>Đã nhận hàng nhưng tôi về kiểm tra thì shop giao nhầm rồi. Đôi giày đặt mã 72 size 40. Đôi giao mã 85 size 39. Tôi đã cọc 100k và trả 280k rồi</t>
  </si>
  <si>
    <t>Đã nhận hàng, đóng gói sơ sài quá làm móp ống tí,băng keo vàng quấn dính tùm lum, dính luôn vào cán cao su lau thấy mẹ hicc.Đã dùng thử ok,cải thiện đóng gói nữa là ok.</t>
  </si>
  <si>
    <t>Đã nhận hàng, ưng ý. Ship giao hàng nhiệt tình, ❤️</t>
  </si>
  <si>
    <t>Đã nhận hàng. Hàng chất lượng tốt.....</t>
  </si>
  <si>
    <t>Đã ok chưa ạ không thấy shop trả lời</t>
  </si>
  <si>
    <t>đã sử dụng và thấy rất hiệu quả. sản phẩm chất lượngh</t>
  </si>
  <si>
    <t>Đã test và thấy hiệu quả ạh</t>
  </si>
  <si>
    <t>Đá thạch anh tóc xanh</t>
  </si>
  <si>
    <t>Đã từng mua thái độ nhân viên ko tốt và ko nhiệt tình giới thiệu mặt hàng.</t>
  </si>
  <si>
    <t>Đá vàng 49..0938975962</t>
  </si>
  <si>
    <t>Đã vậy giao sai màu nửa chứ</t>
  </si>
  <si>
    <t>Đã xem như hướng dẫn cách làm luôn rồi</t>
  </si>
  <si>
    <t>Đag kho mà hứn kêu nói shop kích đơn giao lại</t>
  </si>
  <si>
    <t>đảm bảo mọc tóc đều chứ ạh?</t>
  </si>
  <si>
    <t>đảm bảo thứ 4 chị nhận dc nha e</t>
  </si>
  <si>
    <t>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có sướng rên cả hai thôi</t>
  </si>
  <si>
    <t>Đang bị sai số dt</t>
  </si>
  <si>
    <t>Đang còn phi ship chi phí bảo hành bao nhiêu nỉ?</t>
  </si>
  <si>
    <t>Đang dịp 20/10 có chương trình khuyến mãi chi ko em</t>
  </si>
  <si>
    <t>Đang dùng collagen với NMN uống thêm loại này nữa có dc k ạ</t>
  </si>
  <si>
    <t>Đang định mua ăn thử mà thấy mẹ con nhà này nói tanh quá. Nên thôi không mua nữa</t>
  </si>
  <si>
    <t>Đáng giá shop 5 sao,bộ này dùng được,giao hàng nhanh,tư vấn nhiệt tình</t>
  </si>
  <si>
    <t>Đang hoang mang  hình thức bảo hành thôi shop</t>
  </si>
  <si>
    <t>đang hỏi năm sx đó</t>
  </si>
  <si>
    <t>Đang line bán mình muốn mua hộp này nhưng ko biết đặt ở tiktok</t>
  </si>
  <si>
    <t>Đang mang đôi 15 vapo size 38 . Muốn mua thêm 1 đôi</t>
  </si>
  <si>
    <t>Đang mặc các áo size L</t>
  </si>
  <si>
    <t>Đang mặc size ?</t>
  </si>
  <si>
    <t>Đang nhận đèn nhưng chất lượng kém quá</t>
  </si>
  <si>
    <t>Đang phân vâng hình thức bảo hành</t>
  </si>
  <si>
    <t>Đang sn là nếu rộng thì đổi trả phức tạp vì k thử đc đó e</t>
  </si>
  <si>
    <t>Đang trong thời gian bảo hành bây giờ e muốn  đổi  được không ạ</t>
  </si>
  <si>
    <t>Đang vẫn còn sử dụng khi nào hết nhắn sau</t>
  </si>
  <si>
    <t>Đang xạc mà bị nổ hỏng luôn có được bảo hành không xốp ơi</t>
  </si>
  <si>
    <t>Đang xem lại, xem cái mầu với cỡ chứ xem có tương đối ko thôi</t>
  </si>
  <si>
    <t>Đánh giá thái độ 5/5 sao luôn A ạ</t>
  </si>
  <si>
    <t>Đào Em nước hoa của Em Anh nhận được rồi…công nhận thơm lâu thật…….Em có nhẫn trưa Em</t>
  </si>
  <si>
    <t>Đao lấy chị 3con khô cá  tra phòng không xương nge đao</t>
  </si>
  <si>
    <t>Đào ơi hàng của chị e gửi cho chị và yêu cầu điiir sip pơ khác dc Ko e nhân viên sippo đấy chị cấm luôn thái độ rất mất dậy</t>
  </si>
  <si>
    <t>Đát sản xuất năm nào anh</t>
  </si>
  <si>
    <t>Đau sac den công suất lớn</t>
  </si>
  <si>
    <t>Đặc 2 bộ đồ shop giao lon địa chỉ mãi tới giờ hk thấy lum tr ..</t>
  </si>
  <si>
    <t>Đắk Lắk buôn Hồ phường thống nhất buôn trúng một bề nhà tóc hỏa Minh Hương</t>
  </si>
  <si>
    <t>Đăng ký màu cà đốt thì lại síp màu gạch, còn tỏ thái độ tắt phụt máy đi , tôi bực lắm đấy</t>
  </si>
  <si>
    <t>Đặng Tập cái piston đó có bán lẻ trên shopee đấy</t>
  </si>
  <si>
    <t>đằng trước có hoa văn gì khác không nhit</t>
  </si>
  <si>
    <t>Đắp ngày mấy lần vậy e</t>
  </si>
  <si>
    <t>Đặt 1 bộ màu đen ạ</t>
  </si>
  <si>
    <t>Đặt 1 hộp, lấy dây màu đen o nhe shop</t>
  </si>
  <si>
    <t>Đặt 2 bộ mà shop giao nhầm hàng.báo lên shop roi sao Ko thấy phản hồi để đổi hàng lại z</t>
  </si>
  <si>
    <t>Đặt 5 cây trồng thử, nếu giống tốt mua số lượng nhiều ạ</t>
  </si>
  <si>
    <t>đặt àng bh có ạ, phí ship về 17t9 Nguyễn Thị Thập phí bnh ạ</t>
  </si>
  <si>
    <t>đặt cọc bn e</t>
  </si>
  <si>
    <t>đặt hàng bên mình có phải cọc trước không ạ</t>
  </si>
  <si>
    <t>Đặt hàng có bảo mật thông tin ko đó như che tên sp các thứ đó</t>
  </si>
  <si>
    <t>Đặt hàng có che tên sản phẩm hk ạk</t>
  </si>
  <si>
    <t>Đặt hàng giao lâu, giờ giao sai kích thước cũng xử lý lâu. Chán thật</t>
  </si>
  <si>
    <t>Đặt hàng mà cả tuần chưa đến hỏi sao đến hm đến ho k lấy nữa</t>
  </si>
  <si>
    <t>Đặt hàng mải mà ko thấy trả lời</t>
  </si>
  <si>
    <t>Đặt hàng nt mà ko thèm trả lời sao chanh choe zay ko biết</t>
  </si>
  <si>
    <t>Đặt hàng sao không thấy gởi 
  Thôi đừng gởi nữa nhé 
  Gởi cũng không nhận đâu 
  Xem thường khách hàng</t>
  </si>
  <si>
    <t>Đặt hàng tới . Một ao khoác bé gái ạ</t>
  </si>
  <si>
    <t>đặt làm cọc bn ạ</t>
  </si>
  <si>
    <t>đặt lúc nào cũng lấy lúc đó bà giao lộn địa chỉ</t>
  </si>
  <si>
    <t>Đặt ngày 8/3 có chương trình khuyến mãi gì không em</t>
  </si>
  <si>
    <t>Đắt quá chị không lấy nữa đâu thông cảm cho chị em nhé</t>
  </si>
  <si>
    <t>Đắt quá ko lấy nữa</t>
  </si>
  <si>
    <t>Đặt size m hàng tới tôi mặc thử rộng quá đổi cái khác được không shop</t>
  </si>
  <si>
    <t>Đặt thử 1 cái xem nếu chất lượng mà tốt tôi sẽ đặt với số lượng nhiều hơn.hình thức bảo hành thế nào vậy</t>
  </si>
  <si>
    <t>Đắt tiền hơn mà chất OK là đc</t>
  </si>
  <si>
    <t>Đầm 65 kg có không chị</t>
  </si>
  <si>
    <t>Đầm Béo Mập - Thời Trang Ngoại Cỡ Alpha ib</t>
  </si>
  <si>
    <t>Đầm có mấy màu v c</t>
  </si>
  <si>
    <t>Đầm da linen 10. Có không</t>
  </si>
  <si>
    <t>Đầm đẹp chị nhận hàng chất liệu vải mền rất ưng ý</t>
  </si>
  <si>
    <t>Đầm jaen 52 kí vừa không ạ</t>
  </si>
  <si>
    <t>Đầm mặc không đẹp rộng màu xấu nhìn trong hình thì đẹp tận mắt thì xấu</t>
  </si>
  <si>
    <t>Đầm này có che khuyết điểm bụng không shop</t>
  </si>
  <si>
    <t>Đầm nầy 75 ký vừa không em</t>
  </si>
  <si>
    <t>đầm sát nách hoa ngí màu xanh bn vậy shop chất liệu gì vậy bn ký mặc vừa</t>
  </si>
  <si>
    <t>Đầm shop có sz hay free sz</t>
  </si>
  <si>
    <t>Đầm xuông vải xốp Nhật ak chị</t>
  </si>
  <si>
    <t>Đâu cần phản hồi quá xuất xắc mặc ai khen em thêu đẹp vải đẹp mặc tôn dáng tuyệt vời em</t>
  </si>
  <si>
    <t>đâu cho c coi</t>
  </si>
  <si>
    <t>đâu còn mẫu nào bạn cho mình coi</t>
  </si>
  <si>
    <t>Đây c nha, cho e đổi sđt</t>
  </si>
  <si>
    <t>Đấy có phải chi phí bảo hành không ạ</t>
  </si>
  <si>
    <t>đây có phải hình ảnh thật của bộ qao bên shop k ạ</t>
  </si>
  <si>
    <t>Đẩy công suất bao nhiêu vậy .</t>
  </si>
  <si>
    <t>Đây cũng tem mác có giấy chứng nhận đàng hoàng đó e</t>
  </si>
  <si>
    <t>Đây em có mẫu này</t>
  </si>
  <si>
    <t>Đây là 2 hoá đơn bên con ship grab qua cho cô trong đó có cá hộp và táo đỏ Tân cương cô đã nhận đủ rồi mà. Con kiểm tra lại dùm Cô, vì cô chưa bao giờ từ chối nhận hàng bên con nên nay gặp trường hợp này cô rất là ngại sợ mang tiếng là người bom hàng lắm con ạ.</t>
  </si>
  <si>
    <t>Đây là bao bì cũ ạ ?</t>
  </si>
  <si>
    <t>Đây là bao bì cũ hay mới vậy ạ :v em đang dùng dạng lọ ấy ah</t>
  </si>
  <si>
    <t>Đây là bao bì mới à b</t>
  </si>
  <si>
    <t>Đây là bao bì mới đúng k chị</t>
  </si>
  <si>
    <t>Đây là bao bì mới hay loại khác ad c</t>
  </si>
  <si>
    <t>Đây là ẻm HA siêu phù hợp cho làm da Treament mạnh bong chóc đến đâu bôi e vào da dịu mât ngay</t>
  </si>
  <si>
    <t>Đây là lỗi do shop đặt fom áo cũng đúng với kích thước size kg chuẩn kg có hàng để đổi vì vậy chị hoàn tiền rồi shipper tới lấy em giao</t>
  </si>
  <si>
    <t>Đây là lỗi do thái độ shipper bên bạn, các bạn phải xử lý vấn đề này</t>
  </si>
  <si>
    <t>đấy là phiên bản bao nhiêu b</t>
  </si>
  <si>
    <t>Đây là phiên bản bao nhiêu nhỉ</t>
  </si>
  <si>
    <t>đây là quy trình bảo hành bên e c nhé, giờ c có bảo hành hay không nhắn e  1 câu e gửi c</t>
  </si>
  <si>
    <t>đây là quy trình bảo hành bên em</t>
  </si>
  <si>
    <t>Đây là tất cả bảng màu shop có ah</t>
  </si>
  <si>
    <t>Đây là thông tin người nhận hàng, bạn vui lòng dặn shipper gọi điện trước 30p khi giao</t>
  </si>
  <si>
    <t>Đấy mẫu shop đẹp quá trời nc dễ thương nữa chứ</t>
  </si>
  <si>
    <t>đẩy này tổng công suất bao nhiêu</t>
  </si>
  <si>
    <t>Đc 3kg</t>
  </si>
  <si>
    <t>Đc 57 lê hồng phong tt ngai giao châu đức brvt tôi thử hàng có lạnh mới lấy nha</t>
  </si>
  <si>
    <t>Đc bạn ở chỗ nào vậy</t>
  </si>
  <si>
    <t>đc bảo hành bao lâu e?</t>
  </si>
  <si>
    <t>Đc bảo hành bao lâu vậy anh</t>
  </si>
  <si>
    <t>Đc bên tắm hoàng tân Chí Linh Hải Dương gửi về công ty minh phúc sđt 0369123940</t>
  </si>
  <si>
    <t>Đc e mua 2 bộ</t>
  </si>
  <si>
    <t>đc giảm 10% đúng k bạn</t>
  </si>
  <si>
    <t>Đc gửi về công ty yazaki khu công nghiệp nomuza an dương  hải phòng sđt 0326391806 e nhé</t>
  </si>
  <si>
    <t>Đc k để c lấy thêm 4 cái</t>
  </si>
  <si>
    <t>Đc kiem tra hang ki shop</t>
  </si>
  <si>
    <t>Đc kiểm hàng và thử hàng trước khi nhận k ạ</t>
  </si>
  <si>
    <t>Đc kiểm tra hàng đẹp chất lượng OK</t>
  </si>
  <si>
    <t>Đc kiểm tra hàng và thử hàng phải ko shop</t>
  </si>
  <si>
    <t>Đc kiểm tra thử hàng k shop</t>
  </si>
  <si>
    <t>Đc kiểm tra và thử hàng trước khi thanh toán nhé</t>
  </si>
  <si>
    <t>Đc KT hàng ko ạ, bảo hành bao lâu ah shop</t>
  </si>
  <si>
    <t>Đc kt, thử hàng chứ</t>
  </si>
  <si>
    <t>Đc ktra tét thử hàng chứ</t>
  </si>
  <si>
    <t>Đc lấy e 2c đen với xám đi</t>
  </si>
  <si>
    <t>Đc mấy tháng   mà se rum bôi ngày mấy lần em</t>
  </si>
  <si>
    <t>Đc mix mấy vị ạ</t>
  </si>
  <si>
    <t>Đc nhận: Ngõ 4- Hoàng Diệu- Nguyễn Trãi- Hà Đông- HN. Sdt 0393999566 Bình</t>
  </si>
  <si>
    <t>Đc Phạm văn Luật số 15 Lê Quang Định phường Thắng Nhất TP Vũng Tàu.đt 0983605387</t>
  </si>
  <si>
    <t>đc số nhà 21 hưng phú hưng lộc huyện hậu Lộc Thanh Hóa sdt 0339445478 mình tên hải</t>
  </si>
  <si>
    <t>đc thì che tên sp giúp e</t>
  </si>
  <si>
    <t>Đc thôn ₫ạ Sơn xã ₫Sik nàng ₫am rông Lâm Đồng 0393608085</t>
  </si>
  <si>
    <t>đc thử hàng jo</t>
  </si>
  <si>
    <t>đc thử hàng k</t>
  </si>
  <si>
    <t>Đc thử hàng không shop</t>
  </si>
  <si>
    <t>Đc thử hàng không sop</t>
  </si>
  <si>
    <t>Đc thử hàng ko c</t>
  </si>
  <si>
    <t>Đc thử hàng ko shop</t>
  </si>
  <si>
    <t>Đc thử hàng lấy 3chai</t>
  </si>
  <si>
    <t>Đc thử ko thế</t>
  </si>
  <si>
    <t>Đc tổ 17, ấp thanh an xã láng dài huyện đất đỏ tỉnh bà rịa Vũng tàu</t>
  </si>
  <si>
    <t>Đc trát thử chất lượng xem bị trôi màu k</t>
  </si>
  <si>
    <t>ĐC,đường Nguyễn Tri Phương, phường châu Phú B Châu Đốc An Giang sđt 0915172348</t>
  </si>
  <si>
    <t>Đc: phố đình thị trấn hùng sơn đại từ Thái nguyên</t>
  </si>
  <si>
    <t>Đc: Sảnh thương mại, tòa hh1, meco complex, ngõ 102 trường chinh, phương mai, đống đa, hà nội
  Sdt: 0976801298</t>
  </si>
  <si>
    <t>ĐC: số nhà 147, thôn đồi cốc (giáp nhà thờ giáo họ bến cốc) xã Thanh Xuân, h sóc Sơn,  TP hà nội</t>
  </si>
  <si>
    <t>Đc:cắt tóc Hiển Hạnh ngõ hồng bàng xóm 3 trai trang yên mỹ hưng yên</t>
  </si>
  <si>
    <t>Đe đoi cho nha..đon sau muon đoi thi c đổi cho</t>
  </si>
  <si>
    <t>đem biếu tặng nên cần đóng gói đẹp chút, c cho e xem ảnh box/lọ của mình với ạ</t>
  </si>
  <si>
    <t>Đen 1 thời gian đổi trả là mấy ngày</t>
  </si>
  <si>
    <t>đèn 100w bảo hành bao lâu</t>
  </si>
  <si>
    <t>Đen 135 bướm còn k chị</t>
  </si>
  <si>
    <t>Đèn 300w đã quá sáng rồi mà tận 3000w thì không biết sáng cỡ nào công suất gấp 10 lần loại bóng 300w ....không biết có phải là công suất ảo không bạn....
  Mà nhập khẩu trực tiếp tại nhật mà sao lại mang nhãn hiệu việt nhật bạn....mình không hiểu...?</t>
  </si>
  <si>
    <t>Đen 440</t>
  </si>
  <si>
    <t>đen 59k 1kg</t>
  </si>
  <si>
    <t>Đèn 6PHA 2000W bản cao cấp 2024 = 479K + Miễn ship</t>
  </si>
  <si>
    <t>Đèn bảo hành bao lâu vậy a</t>
  </si>
  <si>
    <t>Đèn bắt muỗi 2 cái **********</t>
  </si>
  <si>
    <t>Đèn bin hình dạng và công suất như thế nào cho biết.</t>
  </si>
  <si>
    <t>Đèn cắm trại 88. chè duỡng nhan 39 .máy Là tóc 92- Vợt muỗi 92-0373454719</t>
  </si>
  <si>
    <t>Đèn có công suất 1000w . Cos thật thế à? Hay là quảng cáo bịp?</t>
  </si>
  <si>
    <t>Đèn công suất bao nhiêu quát</t>
  </si>
  <si>
    <t>Đèn công suất bao nhiêu w,  giá bao nhiêu, thời gian bảo hành, dùng thử 1 đêm rồi trả tiền được không</t>
  </si>
  <si>
    <t>Đen cuối 45k</t>
  </si>
  <si>
    <t>Đèn giở quá  quảng cáo thì hãy  hàng thì kém chất lượng</t>
  </si>
  <si>
    <t>Đen họa tiết</t>
  </si>
  <si>
    <t>Đèn kém chất lượng mua bốn đèn về sử dụng 2 tiếng là hết pin . gọi số bảo hành trên thẻ thì nói báo bảo hành mà ko thấy ai liên hệ với mình hàng quá kém chất lượng . các bạn nên tránh xa mấy đèn mà shop quảng cáo đèn nhật toàn là hàng điểu.hàng kém chất lượng</t>
  </si>
  <si>
    <t>Đèn lắp đặt ntn ah</t>
  </si>
  <si>
    <t>Đen lấy nhí lun</t>
  </si>
  <si>
    <t>Đèn này cách sử dụng đễnh như thế nào đặt trong nhà nhà bếp tối ở qu ê cho gia</t>
  </si>
  <si>
    <t>Đèn này công suất bao nhiêu bạn</t>
  </si>
  <si>
    <t>Đèn này sử dụng đc bao nhiêu giờ vậy shop cách lắp đặt như thế nào</t>
  </si>
  <si>
    <t>Đèn pin dùng mấy tiếng ạ</t>
  </si>
  <si>
    <t>Đèn sáng, giao hàng nhanh, shipper thân thiện, đầy đủ bộ phận lắp ráp,...</t>
  </si>
  <si>
    <t>Đen size mấy vậy</t>
  </si>
  <si>
    <t>Đèn và pin bảo hành bao lâu và hình thức bảo hành thế nào</t>
  </si>
  <si>
    <t>Đen vải gì vậy</t>
  </si>
  <si>
    <t>Đen xẻ gấu e lấy100</t>
  </si>
  <si>
    <t>Đeo dễ chịu k</t>
  </si>
  <si>
    <t>Đeo đai này dễ chịu hơn latex</t>
  </si>
  <si>
    <t>Đeo. Có dễ chịu k ạ</t>
  </si>
  <si>
    <t>Đẹp ,đóng gói cẩn thận</t>
  </si>
  <si>
    <t>Đẹp chất lượng tốt giao hàng nhanh, sản phẩm đẹp giá rẻ rất phù hợp sẽ ủng hộ tiếp tục nhé tuyệt vời lắm ạ nên mua nhé</t>
  </si>
  <si>
    <t>Đẹp đóng gói cẩn thận lắm</t>
  </si>
  <si>
    <t>Đẹp là chị lấy à trừ khi mà vải xấu quá hoăc fom mặt xấu ko vừa là chị mới ko lấy thôi e nha</t>
  </si>
  <si>
    <t>Đẹp lắm giao nhanh</t>
  </si>
  <si>
    <t>đẹp mà màu chói quá</t>
  </si>
  <si>
    <t>Đẹp quá , muốn mua có bán online k vậy</t>
  </si>
  <si>
    <t>Đẹp quá ,tóc mỏng quá ko làm được.</t>
  </si>
  <si>
    <t>Đẹp quá mà hết tiền rồi mà kg giám trả giá chỉ xem thôi</t>
  </si>
  <si>
    <t>đẹp quá nhìn như tóc thật ấy .</t>
  </si>
  <si>
    <t>Đẹp quá tóc này đã vuốt keo rồi nên tóc mượt dễ làm .còn mình mà làm tự nhiên ko đc coi vậy mà khó làm đó hjhj</t>
  </si>
  <si>
    <t>Đẹp quá, nhưng nách rộng</t>
  </si>
  <si>
    <t>Đẹp thật nhưng kiếm giá sinh viên. Cảm ơn shop.</t>
  </si>
  <si>
    <t>Đẹp, giao hàng nhanh, shipper nhiệt tình.</t>
  </si>
  <si>
    <t>Để  nhận hàng xong ,có mua gì sẽ đặt sau</t>
  </si>
  <si>
    <t>Để a ck e</t>
  </si>
  <si>
    <t>Để a đổi sđt với</t>
  </si>
  <si>
    <t>Để a xài thử chất lượng thế nào đã</t>
  </si>
  <si>
    <t>Để anh 170k .OK a gửi địa chỉ</t>
  </si>
  <si>
    <t>Để bé Sài OK c đặt sau</t>
  </si>
  <si>
    <t>Để bn h em đặt sau</t>
  </si>
  <si>
    <t>Để bữa nào có ví cầm tay chị lấy</t>
  </si>
  <si>
    <t>Để C 1 sét</t>
  </si>
  <si>
    <t>để C còn biết gửi về công ty hoặc địa chỉ nha fys</t>
  </si>
  <si>
    <t>Để C được biết nhé, và quy trình bảo hành sản phẩm ra sao</t>
  </si>
  <si>
    <t>để c ghép đơn với mọi ng xong c gửi đơn e chốt luôn cho c</t>
  </si>
  <si>
    <t>Để c hỏi mọi ng lấy sau có dc k nhé</t>
  </si>
  <si>
    <t>để c lấy thêm cái nữa</t>
  </si>
  <si>
    <t>Để c xem c đặt sau</t>
  </si>
  <si>
    <t>Để c xem lại nhé.cảm ơn e.</t>
  </si>
  <si>
    <t>Để c xem live lai lấy hoa nhí nha em</t>
  </si>
  <si>
    <t>Để c xem rồi đặt sau nhed</t>
  </si>
  <si>
    <t>Đế cao bnhiu phân ak</t>
  </si>
  <si>
    <t>để chị ck trước</t>
  </si>
  <si>
    <t>Để chị ghé shop ở quận 1 xem rồi chị đặt sau</t>
  </si>
  <si>
    <t>Để chị ktra lại đã nhé , rồi chị ck</t>
  </si>
  <si>
    <t>Để chị lấy sau.hôm bữa chị mới mua nước hoa tăng 1 set rôi á</t>
  </si>
  <si>
    <t>Để chị nhận đôi bông xem chất liệu như thế nào rồi ủng hộ tiếp</t>
  </si>
  <si>
    <t>Để chị nhận trước cái màu trơn 
 Ok chị lấy thêm cái hoa văn</t>
  </si>
  <si>
    <t>Để chị xem đã nhé có gì chị đặt sau</t>
  </si>
  <si>
    <t>Để cho 1 cuốc như quảng cáo kích thước là 370mm x 35mm x 12mm và 1 cán 1,2m = 179k đã bao phí ship tới số 307 Nguyễn Văn Công, phường 3, quận Gò Vấp - a/quý 0913170092</t>
  </si>
  <si>
    <t>Để cho bốn cái nhé số điện thoại 038 255 4217</t>
  </si>
  <si>
    <t>Để chọ cjôt cái chảo men rồi đi đơn luôn,chứ có cái bimh mất công đi lấy</t>
  </si>
  <si>
    <t>Để Cho tôi hai cây một Hồng một cây Hồng của chẳng chẳng sdt 0 335882655 địa chỉ hoàng văn thoa thon một yên lộ thiệu vũ thiệu hóa thanh hóa</t>
  </si>
  <si>
    <t>Để cho trôi bảo hành thì nói hết thời gian bảo hành à</t>
  </si>
  <si>
    <t>Đế chưa hỏng mà da đã hỏng có được bảo hành ko shop ?</t>
  </si>
  <si>
    <t>Để có gì e nhận đơn này đã rồi hsau đặt sau ạ</t>
  </si>
  <si>
    <t>Để coi chất lượng thế nào còn mua tiếp</t>
  </si>
  <si>
    <t>Đế cứng hay mềm ạ</t>
  </si>
  <si>
    <t>Đế dép chất liệu j ạ</t>
  </si>
  <si>
    <t>Để dễ thay đổi kích thước kh ạ</t>
  </si>
  <si>
    <t>Để dùng thử chất lượng ok sẻ ủng hộ shop tiếp.</t>
  </si>
  <si>
    <t>để đc lâu k ạk?? bảo quản ngăn mát tủ lạnh hay bên ngoài nhiệt độ thường ạ</t>
  </si>
  <si>
    <t>Để e báo kho xem còn dây k, e đổi cho a nhé</t>
  </si>
  <si>
    <t>Để e biết đổi địa chỉ về quê luôn</t>
  </si>
  <si>
    <t>Để e biết ngỏ đổi địa chỉ</t>
  </si>
  <si>
    <t>Để e chọn thêm mẫu tại thiếu hàng</t>
  </si>
  <si>
    <t>Để e đọc thành phần đã c nhé</t>
  </si>
  <si>
    <t>Để e gom r đặt sau nha</t>
  </si>
  <si>
    <t>Để e hỏi lại bạn e rồi đặt sau nhé</t>
  </si>
  <si>
    <t>để e nhặt e cọc trước</t>
  </si>
  <si>
    <t>Để e thúc đơn gửi sớm cho c ạ</t>
  </si>
  <si>
    <t>Để e trả về cho khách</t>
  </si>
  <si>
    <t>Để e xem còn đủ e đổi cho chị nhé</t>
  </si>
  <si>
    <t>Để e xem lại cảm ơn</t>
  </si>
  <si>
    <t>Để e xem lấy màu gì</t>
  </si>
  <si>
    <t>Để em chuyển khoản anh ạ</t>
  </si>
  <si>
    <t>Để em gửi về công ty làm thanh toán á</t>
  </si>
  <si>
    <t>Để em hỏi xem cách lắp đặt có dễ k r em báo nhá</t>
  </si>
  <si>
    <t>Để em mua thử xem chất liệu vải sao đã ah</t>
  </si>
  <si>
    <t>Để em về r em đặt sau nhé ah</t>
  </si>
  <si>
    <t>Để gần tết chị giảm giá mua kem Sài mà đoi tới hết kem chưa khuyến mãi nữa ☺️☺️</t>
  </si>
  <si>
    <t>Để gom đơn tói nay có j chốt đã đi c</t>
  </si>
  <si>
    <t>Để hỉ mình cách làm với</t>
  </si>
  <si>
    <t>Để hôm nào về thì đặt sau</t>
  </si>
  <si>
    <t>Để ít bữa nữa shop về thêm hàng bộ c đặt sau</t>
  </si>
  <si>
    <t>Để khi khác chọn lại nha em cảm ơn em</t>
  </si>
  <si>
    <t>Để lại cho khách không được ạ. e mua có hoá đơn VAT ạ</t>
  </si>
  <si>
    <t>Để lâu có ảnh hưởng đến hạn sử dụng ko</t>
  </si>
  <si>
    <t>Để lâu quá nhiều khi shop cũng nặng đầu ý vì tự nhiên phải thêm việc, thêm trách nhiệm, phải để tâm, phải nhớ mệt thêm á!</t>
  </si>
  <si>
    <t>Để lỡ lộn tốn thời gian đổi trả</t>
  </si>
  <si>
    <t>để mai em gửi sớm cho anh nhé</t>
  </si>
  <si>
    <t>để mai em lấy thước đo xem kích thước tay bảo nhiêu e báo lại shop</t>
  </si>
  <si>
    <t>Để mình coi lại rồi mình mua sau nhé shop</t>
  </si>
  <si>
    <t>Để mình coi thời gian sx mình nhắn cho shop nhé</t>
  </si>
  <si>
    <t>Để mình còn đặt trên ticktok luôn nhé</t>
  </si>
  <si>
    <t>Để mình đổi tên người nhận nha</t>
  </si>
  <si>
    <t>để mình ghé thử vs váy vs xem chất liệu luôn nhé</t>
  </si>
  <si>
    <t>Để mình lấy sau nhé. Thanks</t>
  </si>
  <si>
    <t>Để mình mua sau nhé bây giờ nóng rồi</t>
  </si>
  <si>
    <t>Để mình xem chất lượng hàng như nào nhé</t>
  </si>
  <si>
    <t>Để mình xem lại nhé có gì mình đặt sau</t>
  </si>
  <si>
    <t>Để mình xem thêm rôi đặt sau nha</t>
  </si>
  <si>
    <t>để mk lấy thêm vị khác ạ</t>
  </si>
  <si>
    <t>Để mk xem cách lắp đặt như nào đã nha bn</t>
  </si>
  <si>
    <t>Để nay c mua thêm</t>
  </si>
  <si>
    <t>để nay chị chọn thêm rồi síp nha, qua mạng chị íu bị văng ra hoài... thanks.hi</t>
  </si>
  <si>
    <t>Đề nay chi mua thêm rồi gui</t>
  </si>
  <si>
    <t>Đề nghị bên giao hàng tiết kiệm nên xem lại thái độ của nhân viên giao hàng</t>
  </si>
  <si>
    <t>Đề nghị cskh xem lại thái độ làm việc của lũ điều phối kho hồng bàng với đơn hàng mã 
1472104239
Đơn hàng to gần chục kg tiếp nhận kho từ trưa 8/1 đến giờ phút này đéo thèm giao cho khách 
Hôm qua khiếu nại chúng nó ấn tích đang giao hàng nhưng hàng nằm nguyên tại kho ko hề mang đi giao! Ấn tạo log cuộc gọi
Đến trưa nay cskh gọi điện bảo sẽ cho giao trong ngày h nay 
Đến chiều vẫn thấy chúng nó tích điều phối giao và lại vẫn ko giao 
Để trên hệ thống nhỡ 3 cuộc mỗi cuộc 1s 
Tổ sư cụ chúng nó từ cskh đến điều phối giao làm ăn như cc 
T mất tiền chứ đéo phải đi xin 
Làm ăn như chó ỉa</t>
  </si>
  <si>
    <t>Đề nghị shop đóng gói cẩn thận giúp vì hàng đi xa</t>
  </si>
  <si>
    <t>Đề ngị người khác đến giao hàng nha,nếu người sáng nay đến giao là tôi ko nhận nhé tôi ko làm việc với người ko chuyên nghiệp,thái độ kém</t>
  </si>
  <si>
    <t>Để ngoài mấy ngày bảo quản nhiệt độ thường à e</t>
  </si>
  <si>
    <t>Để nguyên con, đóng gói cẩn thận, em mang về Quảng Trị ạ</t>
  </si>
  <si>
    <t>Để nhiệt độ phòng hay có cần bảo quản tủ lạnh k ạ?</t>
  </si>
  <si>
    <t>để sag tuần. E về quê rủi có gì vô rủi e mua thêm nhé</t>
  </si>
  <si>
    <t>để sđt + đchi cũ nma đổi tên người nhận thành Thành Hàn nhé ạ</t>
  </si>
  <si>
    <t>Để sữa ci lấy sau e ak</t>
  </si>
  <si>
    <t>Để tên hàng là gì đừng để tên này nha</t>
  </si>
  <si>
    <t>Để tên người nhận là vậy đừng để tên Facebook nhé</t>
  </si>
  <si>
    <t>Để tên Thảo nha đừng để tên Facebook</t>
  </si>
  <si>
    <t>Để tham khảo có gì đặt sau nhé</t>
  </si>
  <si>
    <t>Đế thấp có màu gì em</t>
  </si>
  <si>
    <t>Để thuốc xương khớp hay j đừng để tên thuốc này nha shop</t>
  </si>
  <si>
    <t>để tí cháu dậy c hỏi xem thik màu gì c báo nhé</t>
  </si>
  <si>
    <t>Để tien lấy kìm to hơn nhé</t>
  </si>
  <si>
    <t>để tóc ly tự nhiên đi ba sẽ đẹp hơn đó .</t>
  </si>
  <si>
    <t>để tóc như trước vẫn trẻ đẹp hơn làm kiểu này già hơn</t>
  </si>
  <si>
    <t>Để tối chị xem lai rồi mua thêm nha e</t>
  </si>
  <si>
    <t>Để tôi tham khảo cách lắp đặt và sử dụng đã</t>
  </si>
  <si>
    <t>để tối về anh kt lại kích thước lại xem có thay đổi gì ko đã</t>
  </si>
  <si>
    <t>để tối về em đo lại kích thước</t>
  </si>
  <si>
    <t>Để trồng thử ok. Rồi mua tiếp</t>
  </si>
  <si>
    <t>Để trưa mình xem lại lấy thêm shop nhé</t>
  </si>
  <si>
    <t>Để về c hỏi bé c lại rồi c đặt sau</t>
  </si>
  <si>
    <t>Để về chị giặt xem phải ko, chất vải chị thấy OK, đường may cũng ổn nên chị muốn mua thêm</t>
  </si>
  <si>
    <t>để xem cách lắp đặt có j alo shop.</t>
  </si>
  <si>
    <t>Để xem chất liệu ưng ko rồi mình mua tiếp</t>
  </si>
  <si>
    <t>Để xem chất lượng thử ntn đã</t>
  </si>
  <si>
    <t>Để xem lại có mấy loại cá hộp</t>
  </si>
  <si>
    <t>để xem mẫu và chất liệu sao shop</t>
  </si>
  <si>
    <t>Để xem mua thêm gửi lun nha</t>
  </si>
  <si>
    <t>Để ý kích thước hộ c nhé. Ko giao nhầm e nhé</t>
  </si>
  <si>
    <t>để yên tâm thì em cọc trước 50% tiền để giữ đồ cho bên mình được không ạ?</t>
  </si>
  <si>
    <t>đệm  dày mấy phân</t>
  </si>
  <si>
    <t>đệm có dầy ko b</t>
  </si>
  <si>
    <t>Đệm có mềm như ảnh k.e xem ảnh thật với</t>
  </si>
  <si>
    <t>Đệm dầy mấy phân vậy b</t>
  </si>
  <si>
    <t>Đêm dầy mấy xen vậy shop</t>
  </si>
  <si>
    <t>Đệm mình cao 24cm, rộng mét 8 dài 2m, mình k muốn lấy bo chun, thì bên bạn có may kích thước đệm pk</t>
  </si>
  <si>
    <t>Đệm mỏng chứ e, dày c ko mặc đc</t>
  </si>
  <si>
    <t>Đệm này dày bn b?</t>
  </si>
  <si>
    <t>đến 16:18 ngày mai là hết thời hạn đổi hàng nhỉ</t>
  </si>
  <si>
    <t>Đến shop nhân viên tư vấn khá nhiệt tình mà còn nhiều đồ đẹp nữa</t>
  </si>
  <si>
    <t>Đến số 6 ngách 25/91 ngõ 91 đường Cầu Diễn - Bắc Từ Liêm- Hà Nội
  Size XL
  0917202100</t>
  </si>
  <si>
    <t>Đến T5 mới đi làm trở lại, mình đổi địa chỉ shjp về nhà</t>
  </si>
  <si>
    <t>Đều ik c đặt 9kg mang mà đây con bé c 15 kg mang vừa mà con e nhỏ thì rộng thênh thang Huhu</t>
  </si>
  <si>
    <t>Đi cùng chảo chiều qua chị chốt</t>
  </si>
  <si>
    <t>Đi đơn chung với kem chộn với ủ tóc nhe</t>
  </si>
  <si>
    <t>Đi đơn đổi tên người nhận là Chúc Yên Chi giùm e</t>
  </si>
  <si>
    <t>Đi giao hàng nhiệt tình tí</t>
  </si>
  <si>
    <t>Đi gộp đơn hết dùm nhé shop</t>
  </si>
  <si>
    <t>Đi ngoài ngày mấy lần</t>
  </si>
  <si>
    <t>Địa chỉ  275 ấp trà on xã huyền hội. Càng lòng trà Vinh  0979940578</t>
  </si>
  <si>
    <t>Địa chỉ , karaoke đổi gió phương quan vân côn hoài đức sdt0357898297</t>
  </si>
  <si>
    <t>Địa chỉ : 24 ngõ 19 Kim đồng , Hoàng mai , Hà nội Đt :0345883950</t>
  </si>
  <si>
    <t>Địa chỉ : ap Suối muồn_ xa Thái Bình,_ huyện Châu Thành, Tây Ninh</t>
  </si>
  <si>
    <t>Địa chỉ : Khu văn hóa Phước Hải, huyện Đất Đỏ tỉnh Bà Rịa Vũng Tàu</t>
  </si>
  <si>
    <t>Địa chỉ : nhà thuốc Hồng Thắm . Đức Hòa .Lộc Hòa .Lộc Giang . Long An. 0902305192 . che tên sản phẩm giúp e ạ</t>
  </si>
  <si>
    <t>Địa chỉ : tiệm hớt tóc tiến barber, xóm 5 thôn 4 xã Hàm đức, huyện Hàm thuận bắc, tỉnh Bình Thuận</t>
  </si>
  <si>
    <t>Địa chỉ : Tóc Đức Anh 0966691312 Hương Đình Đông - Mai Đình - Sóc Sơn-Hà Nội</t>
  </si>
  <si>
    <t>Địa chỉ . Quán tóc yến sơn - làng bùng- hữa bằng - lạc xã - quế võ- bắc ninh sdt 0865749500</t>
  </si>
  <si>
    <t>Địa chỉ 16/4 Bình Lợi Phường 13 Quận Bình Thạnh</t>
  </si>
  <si>
    <t>Địa chỉ 4 tổ 24 ấp phước lâm xã phước hưng huyện Long điền tỉnh brvt</t>
  </si>
  <si>
    <t>địa chỉ 457 nguyễn nghiễm khối 3 thị trấn xuân an nghi xuân hà tĩnh</t>
  </si>
  <si>
    <t>Địa chỉ 54-Quang Trung-Phường Đồng Hải, TP Đồng Hới, Q Bình</t>
  </si>
  <si>
    <t>Địa chỉ 56 Atrần khát chân ( kéo dài ) bạch đằng hai bà trưng hà nội .. đối diện cửa hàng bán xe ôt .. số điện thoại .. 0965673333 và 0985985288</t>
  </si>
  <si>
    <t>địa chỉ 56 atrần khát chân ( kéo dài ) bạch đằng hai bà trưng hà nội .. đối diện cửa hàng bán xe ôt .. số điện thoại .. 0965673333 và 0985985289</t>
  </si>
  <si>
    <t>Địa chỉ công ty giày dép cao su màu hóa an biên hòa đồng nai số đt 0764144513</t>
  </si>
  <si>
    <t>Địa chỉ củ nha má chỉ có sdt con đổi mới</t>
  </si>
  <si>
    <t>địa chỉ cũ nhé e ni tay. 52 nhe</t>
  </si>
  <si>
    <t>Địa chỉ của c vẫn vậy nhưng sdt đổi r nha my... 0939485305</t>
  </si>
  <si>
    <t>Địa chỉ của em ở đâu chị có thể đến để chọn chất liệu</t>
  </si>
  <si>
    <t>địa chỉ cuối xóm 8 an truyền phú an tỉnh thừa thiên huế</t>
  </si>
  <si>
    <t>Địa chỉ cửa hàng ạ</t>
  </si>
  <si>
    <t>Địa chỉ cửa hàng bên mình ở đâu vậy ạ</t>
  </si>
  <si>
    <t>Địa chỉ cửa hàng em ở đâu? Tối chị qua xem mua luôn cho dễ</t>
  </si>
  <si>
    <t>địa chỉ cửa hàng hà noi</t>
  </si>
  <si>
    <t>địa chỉ cửa hàng HN là ở đâu ban &gt;</t>
  </si>
  <si>
    <t>Địa chỉ cửa hàng là ở đou ạ</t>
  </si>
  <si>
    <t>địa chỉ cửa hàng mình ở đâu</t>
  </si>
  <si>
    <t>Địa chỉ cửa hàng mình ở đâu shop?</t>
  </si>
  <si>
    <t>Địa chỉ cửa hàng mình ở đâu thẻ</t>
  </si>
  <si>
    <t>Địa chỉ cửa hàng mình ở đâu vậy chị ơi</t>
  </si>
  <si>
    <t>Địa chỉ cửa hàng mình ở đây luôn có thể tới mua và thử đồ trực tiếp hay mình chỉ bán online thôi vậy shop?</t>
  </si>
  <si>
    <t>Địa chỉ cửa hàng nhà mình ở đâu vậy shop</t>
  </si>
  <si>
    <t>Địa chỉ cửa hàng ở đâu</t>
  </si>
  <si>
    <t>Địa chỉ cửa hàng ở đâu em cảm</t>
  </si>
  <si>
    <t>Địa chỉ Cửa hàng ở đâu thế shop?</t>
  </si>
  <si>
    <t>Địa chỉ Cửa hàng ở đâu vậy ?</t>
  </si>
  <si>
    <t>Địa chỉ cửa hàng ở đâu vậy a</t>
  </si>
  <si>
    <t>địa chỉ cửa hàng ở đâu vậy bạn ơi</t>
  </si>
  <si>
    <t>Địa chỉ cửa hàng sốp phô mai ?</t>
  </si>
  <si>
    <t>Địa chỉ gần trạm thu phí , khu phố 1 thị trấn Tân Khai huyện Hớn Quản tỉnh Bình Phước, Em để tên gia Hân, đừng có để Diệu Hiền nha em, tên gia Hân là con dâu chị, tại ông chồng không cho chị mua đồ trên mạng nếu giao tới có ông ông tưởng con dâu chị mua</t>
  </si>
  <si>
    <t>Địa chỉ gửi về công ty LG Electronics khu công nghiệp Tràng Duệ An Dương HP ( mặt đường 10 )</t>
  </si>
  <si>
    <t>Địa chỉ hp đo ạ</t>
  </si>
  <si>
    <t>đia chi huynh anh trung đia chi 61 vị xuyên tp nam định sdt 0911815555</t>
  </si>
  <si>
    <t>Địa chỉ mình ở đâu đấy giá áo bao nhiêu chất liệu vải là gì thế</t>
  </si>
  <si>
    <t>Địa chỉ mình ở đâu em lấy số đo thế nào giá áo bao nhiêu chất liệu vải loại gì em</t>
  </si>
  <si>
    <t>địa chỉ Nguyễn văn lục xóm an hòa xã thành công Tp phổ yên thái nguyên Sđt 0975443990</t>
  </si>
  <si>
    <t>địa chỉ người nhận 429/4 song hành xa lộ hà nội,kp 7, đ. số 1, p. phú thuận, thủ đức, thành phố hồ chí minh</t>
  </si>
  <si>
    <t>Địa chỉ như cũ  đổi tên người nhận giúp chị nha</t>
  </si>
  <si>
    <t>Địa chỉ như cũ nhưng sđt thay đổi là đít 96 ý nhé.</t>
  </si>
  <si>
    <t>Địa chỉ như trước đó em</t>
  </si>
  <si>
    <t>Địa chỉ saillon tóc bải vy . Tổ 1 phường nghỉa trung tp gia nghỉa đaknongo . Đt 0822529379</t>
  </si>
  <si>
    <t>Đia chỉ thôn 4 xã phước hiêp/phước sơn/Quảng nam đt 0332892725 ci che tên sp dùm e nha ci</t>
  </si>
  <si>
    <t>Địa chỉ thôn Đại An 2 xã iakhuoi huyện chupah tinh gia Lai số điện thoại 0869804297</t>
  </si>
  <si>
    <t>Địa chỉ thôn quyến vũ chính thp thái bình quán tóc Việt Dũng sdth 0344512078</t>
  </si>
  <si>
    <t>Địa chỉ tiệm tóc Ngọc nga ấp lộc hòa xã tây hòa trang bom đồng nai sd.0966523187</t>
  </si>
  <si>
    <t>Địa chỉ tiên kiều xã bãi sậy huyện ân Thi</t>
  </si>
  <si>
    <t>Địa chỉ và số điện thoại cu thê và hình thức bảo hành</t>
  </si>
  <si>
    <t>Địa chỉ và số điện thoại thấy đổi em nhé</t>
  </si>
  <si>
    <t>địa chỉ vẫn vậy nhưng sdt thay đổi nha b</t>
  </si>
  <si>
    <t>Địa chỉ: 195, Hoàng Bá Bích kp4, Phường Long Bình, Biên Hòa, Đồng Nai
  Sdt: 0898778555</t>
  </si>
  <si>
    <t>Địa chỉ: Cắt tóc nam ( Mr.Lép ), Hiệp Tâm 2, TT. Định Quán, Định Quán, Đồng Nai</t>
  </si>
  <si>
    <t>Địa chỉ: đường bờ máng, thôn bình cầu, xã quảng lãng, huyện ân Thi, hưng yên ạ</t>
  </si>
  <si>
    <t>Địa chỉ: Phạm Thị Thúy Hằng, tòa S6A chung cư Symphony, đường Chu Huy Mân, phường Phúc Lợi, quận Long Biên, tp Hà Nội. 
  Số đt: 0938561188</t>
  </si>
  <si>
    <t>Địa chỉ: số 3, hẻm 13, khu phố 4, phường 3, TP Tây Ninh, tình Tây Ninh</t>
  </si>
  <si>
    <t>địa chỉ: Số 6, Ngõ 2, đường Nguyễn Phong Sắc, phường Hưng Dũng, thành phố Vinh, Nghệ An. Sđt: 0941525656 ạ.</t>
  </si>
  <si>
    <t>Địa chỉ: thôn Đồng tuấn , xã thanh hải , huyện lục ngạn , Bắc Giang Đt 0974177970</t>
  </si>
  <si>
    <t>địa chỉ: trường mầm non tân hội b- đan phượng- hà nội</t>
  </si>
  <si>
    <t>đĩa đẹp vs đóng gói cẩn thận lắm nha shop</t>
  </si>
  <si>
    <t>Điện thoại 0935499752 địa chỉ 398/6 Nguyễn thị mình khai p5 Q3 có thử hàng trước nhe em 200k 2 áo phải không</t>
  </si>
  <si>
    <t>Điện thoại 097 477 6455 ship về công ty nhựa Phú An lô 49g Quang Minh Hà Nội thị trấn Chi Đông</t>
  </si>
  <si>
    <t>Điện thoại chốt hang bộ nồi nha shop. 0789791198</t>
  </si>
  <si>
    <t>ĐIỆN THOẠI CÓ ỐP LƯNG LẮP TRÊN GIÁ ĐỞ NÀY ĐƯỢC KHÔNG?</t>
  </si>
  <si>
    <t>Điện thoại một cái bao nhiêu vậy em lấy cho chị một cái</t>
  </si>
  <si>
    <t>Điện thoại này còn không anh cho em lấy hai cái</t>
  </si>
  <si>
    <t>điện thoại sam sung em lấy một cái ở thôn vq xã nận khoà sú phì hG sđt 0942109882</t>
  </si>
  <si>
    <t>Điện thoại: 0904348155</t>
  </si>
  <si>
    <t>điều chị sợ mua hàng shop xa là đóng gói không cẩn thận</t>
  </si>
  <si>
    <t>Điều chỉnh giúp số điện thoại 0914188189, lúc nãy nhập sai số, bên em chốt sẽ gọi ko đc</t>
  </si>
  <si>
    <t>Điều hòa sản xuất năm nào đấy</t>
  </si>
  <si>
    <t>Đinh bắn có thời hạn sử dụng là bao lâu thời gian shop ơi</t>
  </si>
  <si>
    <t>Đinh có thời hạn sử dụng được bao lâu</t>
  </si>
  <si>
    <t>Định k mua mà shop nhiệt tình mua 1 bộ để phòng ạ</t>
  </si>
  <si>
    <t>Định lấy thêm đồ</t>
  </si>
  <si>
    <t>Đinh Nathy
  098 107 86 52
  Tiệm tóc mỹ nhân Ấp bưng bưng cà pốt xã tài văn huyện trần đề tỉnh sóc Trăng</t>
  </si>
  <si>
    <t>Đk thử hàng ko</t>
  </si>
  <si>
    <t>Đỏ 35 ký và nâu 30 ký</t>
  </si>
  <si>
    <t>Đỏ chị chốt màu đỏ chót hay đỏ booc đô</t>
  </si>
  <si>
    <t>Đỏ có sai to ko</t>
  </si>
  <si>
    <t>đỏ đó ko có nắp ah chị</t>
  </si>
  <si>
    <t>Đó hết hạn sử dụng rùi ak shop?</t>
  </si>
  <si>
    <t>Đó là công suất tiêu thụ của quạt à</t>
  </si>
  <si>
    <t>Đó là do bên giao hàng thái độ với cj</t>
  </si>
  <si>
    <t>Đó là giá thực chưa ạ hay sẽ có giá khác khi mua ví dụ chi phí bảo hành ạ</t>
  </si>
  <si>
    <t>Đó là những ngày giao nhầm địa chỉ</t>
  </si>
  <si>
    <t>Đo lại giúp chị vòng ngực 96cm nhé. Chị mua không muốn phải đổi trả phiền phức</t>
  </si>
  <si>
    <t>Đo nhẫn chị đeo số 17 á em gái</t>
  </si>
  <si>
    <t>Đỏ thì quần bên e màu gì. Hồng sen quan màu gì</t>
  </si>
  <si>
    <t>đoi bao nhiêu vị shop</t>
  </si>
  <si>
    <t>Đoi giày cao gót giá 👠sao vậy.</t>
  </si>
  <si>
    <t>Đoi giày vải của Nhật thì rất ok</t>
  </si>
  <si>
    <t>Đon hàng này chi chưa nhận được nha em</t>
  </si>
  <si>
    <t>đóng gói ẩu</t>
  </si>
  <si>
    <t>đóng gói ẩu quá nhé shop</t>
  </si>
  <si>
    <t>đóng gói cẩn thận , đẹp để chị đi tặng nhé</t>
  </si>
  <si>
    <t>đóng gói cẩn thận cả hư hỏng nhé</t>
  </si>
  <si>
    <t>đóng gói cẩn thận cho chị nhé</t>
  </si>
  <si>
    <t>đóng gói cẩn thận giúp e e cầm sang nước ngoài ạ</t>
  </si>
  <si>
    <t>đóng gói cẩn thận giúp mình. :D</t>
  </si>
  <si>
    <t>đóng gói cẩn thận hết rồi</t>
  </si>
  <si>
    <t>đóng gói cẩn thận hộ mình nhé. hôm bữa mua bên tplr mà đóng gói sơ sài gãy hết lá. thối. nữa</t>
  </si>
  <si>
    <t>đóng gói cẩn thận ko đấy người khác thấy ngại</t>
  </si>
  <si>
    <t>đóng gói cẩn thận quá</t>
  </si>
  <si>
    <t>đóng gói cẩn thận vào.không như đợt chước đổ ra ngoài hết</t>
  </si>
  <si>
    <t>đóng gói cẩn thận, giao đúng hẹn là oke, dùng cũng ổn áp lắm</t>
  </si>
  <si>
    <t>đóng gói cẩn thận, tư vấn chu đáo, hàng đẹp lắm. đánh giá 5 sao</t>
  </si>
  <si>
    <t>đóng gói cẩn thận,phím siêu đẹp</t>
  </si>
  <si>
    <t>đóng gói sơ sài</t>
  </si>
  <si>
    <t>đóng gói sơ sài ko như video</t>
  </si>
  <si>
    <t>Đóng hàng e kiểm tra kĩ giùm c xem có lỗi gì đổi cho c nha.mất công c nhận lỗi đổi trả phức tạp nhé. Mấy lần c nhận có lỗi đó</t>
  </si>
  <si>
    <t>Đong trùng hạ thảo k có tang ah bạn</t>
  </si>
  <si>
    <t>Đồ ăn mà shop đóng gói ẩu quá.</t>
  </si>
  <si>
    <t>Độ bền kéo dài bao lâu mà mua mấy cái vậy shop</t>
  </si>
  <si>
    <t>Độ bền khoảng bao nhiêu năm</t>
  </si>
  <si>
    <t>Độ bền màu tùy vào mồ hôi và tần suất sử dụng ạ</t>
  </si>
  <si>
    <t>độ bền tnao shop, k ảnh hưởng đến động cơ khi sử dụng lâu dài chứ shop</t>
  </si>
  <si>
    <t>Đồ bộ
  Có hoa văn nào cho ng lớn tuổi xíu k c</t>
  </si>
  <si>
    <t>Đồ bộ quần dài còn size M còn màu gì em ?</t>
  </si>
  <si>
    <t>Đồ Câu Giá Sỉ thế hả anh tưởng quận liền</t>
  </si>
  <si>
    <t>Đồ của chị gởi đi chưa ngân chị chưa nhận được nữa</t>
  </si>
  <si>
    <t>Độ dày bao nhiêu cm vậy e</t>
  </si>
  <si>
    <t>Độ dày bn v shop</t>
  </si>
  <si>
    <t>Độ dày của ghế là bao nhiêu ạ</t>
  </si>
  <si>
    <t>Độ dày của nó là bao nhiêu</t>
  </si>
  <si>
    <t>Độ dày của thành thùng là bao nhiêu vậy shop</t>
  </si>
  <si>
    <t>Độ dày của vòng là bao nhiêu ạ</t>
  </si>
  <si>
    <t>Độ dày dc bn ạ</t>
  </si>
  <si>
    <t>Độ dày khoảng bao nhiêu shop</t>
  </si>
  <si>
    <t>Độ dày mấy mẫu trên bao nhieu cm ạ</t>
  </si>
  <si>
    <t>Độ dày nệm bao nhiêu shop?</t>
  </si>
  <si>
    <t>Độ dầy mấy phân bạn</t>
  </si>
  <si>
    <t>đồ dễ vỡ mà đóng gói sơ sài</t>
  </si>
  <si>
    <t>Độ dính có bền k shop ơi</t>
  </si>
  <si>
    <t>Đồ đẹp lắm . Hàng giống quảng cáo. Chất liệu vải rất đẹp. Nói chung là rất OK luôn</t>
  </si>
  <si>
    <t>Đồ đẹp lắm chất liệu tốt , giao hàng nhanh . Cảm ơn shop nhe . Lần sao mình sẽ mua ủng hộ tiếp .</t>
  </si>
  <si>
    <t>Đồ đẹp lắm mấy bà ơi mấy bà mua đi đẹp lắm trông hình sao thì ngoài i như vay đó hông nhầm đâu giao hàng nhanh nữa chứ</t>
  </si>
  <si>
    <t>Đồ đẹp lắm shop, cho shop 6⭐ mình k ưng cái áo lót lắm nên cho shop 5⭐🥳 nha, cảm ơn shop hỗ trợ nhiệt tình nè! Đồ siêu đẹp, quá đã!</t>
  </si>
  <si>
    <t>Đồ đẹp, chất lượng, chị chủ shop và các chị trong shop rất thân thiện, tư vấn, chọn kiểu cho mình rất nhiệt tình.. Lựa đc cái đầm mặc ai cũng khen, dự là sẽ qay lại tiếp 👍</t>
  </si>
  <si>
    <t>Đồ đồng mạ vàng rồi một thời gian có bị bay mất mạ vàng không</t>
  </si>
  <si>
    <t>Đỗ Đức Duy: 127/8/12b Võ Văn Kiệt- phường An Hòa - Quận Ninh Kiều tp Cần Thơ . tôi mua 2 kìm. ĐT: 0902247089 .</t>
  </si>
  <si>
    <t>Đồ e gửi lại v hoàn tiền ntn ạ</t>
  </si>
  <si>
    <t>Đồ em mới mặc 1 lần đã rách rồi chị</t>
  </si>
  <si>
    <t>Đồ Lam Phật Tử Đi Chùa cho mẹ và bé Có ảnh k ạ</t>
  </si>
  <si>
    <t>Độ lưu hương lâu không shop ơi?</t>
  </si>
  <si>
    <t>đồ màu đẹp đẹp thì không giao giao màu xấu không a. người ta lựa màu thì không cho</t>
  </si>
  <si>
    <t>Đồ mặc có mấy màu chị</t>
  </si>
  <si>
    <t>Đô mua về mới mặc 1 lần đã rách phần chiết ly trên áo e ak</t>
  </si>
  <si>
    <t>Đồ này bn một e</t>
  </si>
  <si>
    <t>Đồ nhà à ơi shop chất lượng, uy tín lắm các mẹ yên tâm❤️❤️❤️❤️</t>
  </si>
  <si>
    <t>Đồ nhà Lyn là chất lượng, giá rẻ. Từ khi C biết đến Lyn là C ko mua quần áo chỗ khác luôn. Trong tủ toàn dồ nhà Lyn. Mua và nghiện luôn hihi</t>
  </si>
  <si>
    <t>đồ vải xấu quá phom dáng cũng xấu</t>
  </si>
  <si>
    <t>Đỗ vĩnh thành 0886884567
  Cty môi truong công nghiệp xanh
  Phúc thắng , phúc yên , vĩnh phúc</t>
  </si>
  <si>
    <t>đồ xấu.vải xấu quá trời</t>
  </si>
  <si>
    <t>Đôi 37 , nâu để lại chị</t>
  </si>
  <si>
    <t>Đội 4 thôn 2 Vĩnh trung móng cái quảng ninh</t>
  </si>
  <si>
    <t>đội 5an xá quốc tuấn nan sách hải dương thuốc uống có để tác dụng phụ ko</t>
  </si>
  <si>
    <t>đổi bao bì mới hả chị</t>
  </si>
  <si>
    <t>đôi bao nhiêu vâỵy giày nam có nữ ko ạ</t>
  </si>
  <si>
    <t>Đôi bông tai chị đeo bao nhiêu tiền</t>
  </si>
  <si>
    <t>Đổi c căp đen gấu trắng lơp 6 con gái .với lấy ba lô mẫu giáo bé gai</t>
  </si>
  <si>
    <t>đổi c size S ao bông</t>
  </si>
  <si>
    <t>Đôi cao cổ ấy em</t>
  </si>
  <si>
    <t>Đôi cao gót trên bàn sz gì ạ</t>
  </si>
  <si>
    <t>Đổi cho anh 251 nhé cỡ 42 đt 0383771602</t>
  </si>
  <si>
    <t>Đổi cho chị cỡ xl nhé</t>
  </si>
  <si>
    <t>đổi cho chị sang size 160 nhé</t>
  </si>
  <si>
    <t>đổi cho chi v1 mầu be đc khg e</t>
  </si>
  <si>
    <t>đổi cho e cái đơn lá đỏ thành cái ni màu đen c hí</t>
  </si>
  <si>
    <t>Đổi cho mình mau xanh vịt và màu đen nhé</t>
  </si>
  <si>
    <t>Đổi cũng miễn síp luôn phải không, thời gian bảo hành chưa hết mà hỏng thì sao bạn</t>
  </si>
  <si>
    <t>Đôi dép bông em giao sai địa chỉ ship có gọi chị nói chị ở long an . Em kiểm tra cái đơn sai đó dùm chị . Chị đã gởi địa chỉ rồi bên em giao lại giúp chị nha</t>
  </si>
  <si>
    <t>Đối diện 77/7 tổ2 kp3 tt Phước Vĩnh.Phú giáo.bình dương.0961988780</t>
  </si>
  <si>
    <t>Đối diện tiệm tóc chị</t>
  </si>
  <si>
    <t>đổi dùm c sđt</t>
  </si>
  <si>
    <t>Đôi đen kia có size 40 ko em</t>
  </si>
  <si>
    <t>đổi địa chỉ giùm nha</t>
  </si>
  <si>
    <t>Đổi địa chỉ lại đi hẻm 27 mà để hẻm 26 hoài ngta giao lộn</t>
  </si>
  <si>
    <t>đổi địa chỉ rùi nhé em</t>
  </si>
  <si>
    <t>Đổi đôi này đi thấy xấu hơn hình trên</t>
  </si>
  <si>
    <t>Đôi giày balen mã 185 của mình chốt chụp hình mình đc ko shop</t>
  </si>
  <si>
    <t>Đôi giày k đáng bao nhiêu mà đổi mất 1/5 đôi giày thì</t>
  </si>
  <si>
    <t>Đôi giày lười màu đen A97 size 41 giá 600 mình lấy</t>
  </si>
  <si>
    <t>Đôi giày lười nam sai 38 có ai chốt chưa shop</t>
  </si>
  <si>
    <t>Đôi giày lười nữ 1250 nếu bạn kia ko lấy c để em nhé! Nãy có chốt dự bị cho em đấy c. E cám ơn</t>
  </si>
  <si>
    <t>đổi giúp a đơn vừa rồi vs</t>
  </si>
  <si>
    <t>Đổi hàng sao v c , giao lộn hàng em</t>
  </si>
  <si>
    <t>đổi hộ c 1 bộ màu xanh sang màu này dc ko</t>
  </si>
  <si>
    <t>Đôi hôm trước màu xấu quá lấy để đi làm</t>
  </si>
  <si>
    <t>Đôi kem chị treo sai nhiêu</t>
  </si>
  <si>
    <t>đôi khj vải k như hình sao</t>
  </si>
  <si>
    <t>đổi kích thước sang 7/11 giúp e</t>
  </si>
  <si>
    <t>đổi kìm lấy kéo tỉa tán dc ko</t>
  </si>
  <si>
    <t>Đổi lại cho a cỡ 39 nhé</t>
  </si>
  <si>
    <t>đổi lại màu quem nha sôp ơi</t>
  </si>
  <si>
    <t>đổi lại, số lượng 500 bó nha cô gái</t>
  </si>
  <si>
    <t>đổi lấy áo len dài này nhé</t>
  </si>
  <si>
    <t>Đối lấy màu nâu a31</t>
  </si>
  <si>
    <t>Đôi màu đỏ và đoii 09</t>
  </si>
  <si>
    <t>Đôi màu hồng đặt sau nên về sau bạn nha</t>
  </si>
  <si>
    <t>đổi màu hồng nhạt thành kem dc k c</t>
  </si>
  <si>
    <t>đổi mất bao nhiêu tiền ạ</t>
  </si>
  <si>
    <t>đổi mới sản phẩm cũng chỉ là hình thức bảo hành trong thời gian bảo hành</t>
  </si>
  <si>
    <t>Đôi này cao bn cm? Chất liệu và brand gì đấy em</t>
  </si>
  <si>
    <t>Đôi này cao bnh cm vậy shop</t>
  </si>
  <si>
    <t>đôi này có bền k ạ</t>
  </si>
  <si>
    <t>Đôi này cũng giao nhầm sai, mình đặt 37</t>
  </si>
  <si>
    <t>đôi này luôn em nhé</t>
  </si>
  <si>
    <t>Đôi này sản xuất năm nào đấy bạn</t>
  </si>
  <si>
    <t>Đôi này size ntn bạn ơi</t>
  </si>
  <si>
    <t>Đổi nhanh giúp em ạ, công chờ hàng mà giao sai màu thất vọng quá</t>
  </si>
  <si>
    <t>Đổi ntn cơ chế đổi trả ntn em</t>
  </si>
  <si>
    <t>Đôi puma vàng size mấy ạ</t>
  </si>
  <si>
    <t>đổi sang 2cái này..nhé, m bù thêm tiền, + trả ship</t>
  </si>
  <si>
    <t>Đổi sang sz L giúp c . Thanks e</t>
  </si>
  <si>
    <t>đổi sđt thành 0368820973</t>
  </si>
  <si>
    <t>đổi tên người nhận</t>
  </si>
  <si>
    <t>đổi tên người nhận hộ mìn với ạ</t>
  </si>
  <si>
    <t>đổi tên người nhận luôn chị nha tên Hường</t>
  </si>
  <si>
    <t>đổi tên người nhận thành Đặng Việt Anh đi ạ</t>
  </si>
  <si>
    <t>đổi tên người nhận thành Thảo Lưu giúp em ạ</t>
  </si>
  <si>
    <t>Đổi tên người nhận với đổi sdt nhé</t>
  </si>
  <si>
    <t>Đổi tên thương hiệu à shop?</t>
  </si>
  <si>
    <t>đổi tên và sdt ng nhận</t>
  </si>
  <si>
    <t>Đổi trả mất bao nhiêu thời gian</t>
  </si>
  <si>
    <t>Đổi trả mất phí bao nhiêu</t>
  </si>
  <si>
    <t>đổi trả ntn</t>
  </si>
  <si>
    <t>đổi trả ntn ạ</t>
  </si>
  <si>
    <t>đổi trả ntn e nhỉ?</t>
  </si>
  <si>
    <t>đổi trả ntn em</t>
  </si>
  <si>
    <t>đổi trả phức tạp</t>
  </si>
  <si>
    <t>đổi trả phức tạp quá em</t>
  </si>
  <si>
    <t>Đổi trắng 150 ,lấy trắng 290</t>
  </si>
  <si>
    <t>đôi trắng okie vừa nhưng cùng 39 nhưng nude rộng như 40</t>
  </si>
  <si>
    <t>Đôi trên giá Size bao nhiêu vậy Em</t>
  </si>
  <si>
    <t>ĐộI trưởng mỹ 18kg</t>
  </si>
  <si>
    <t>Đổi váy màu ( chốt lúc nãy sang váy hoa được k)</t>
  </si>
  <si>
    <t>Đối với bà bầu ngũ cốc uống ngày mấy lần và uống trước hay sau bữa ăn vậy shop</t>
  </si>
  <si>
    <t>Đối với tao 2 bộ đồ không có bao nhiêu tiền cả, không đổi cũng không quan trọng , nhưng thái độ phục vụ khách với cả shop của mày khiến tao phải lên giọng nói , gửi tin nhắn nữa đêm , nữa hôm thì mày nói muộn quá ai trả lời , còn gửi ban ngày mày cũng có trả lời không ? Hay mày cũng ngậm câm mồm im lặng và đéo trả lời ! Buôn bán có đức mặc sức mà ăn , đây là nói đúng chứ không sai . Lúc đầu tao dặn rõ ràng ship tránh tình trạng bị rách và lỗi thế như nào vẫn ship đồ rách &amp; lỗi là sao ? Bộ mua thêm là mày mới đổi còn ko mua thêm là mày chặn mày không đổi à, giờ tao cũng không cần đổi nữa muốn đẹp mặt tao cho mày đẹp &amp; hot luôn mở chặn đi rồi nói chuyện mắc lồn gì chặn tao</t>
  </si>
  <si>
    <t>Đổithì đổi trả ntn nhỉ</t>
  </si>
  <si>
    <t>Động cơ kim trôi êm ái không phát ra tiếng động ạ</t>
  </si>
  <si>
    <t>Đồng dụ dụ đặng cương an dương hải phong</t>
  </si>
  <si>
    <t>Đồng đối mặt với áo màu gì</t>
  </si>
  <si>
    <t>Đồng hồ bàn bị lỗi có được bảo hành không shop ơi</t>
  </si>
  <si>
    <t>Đồng hồ đó phiên bản bao nhiêu GB vậy shop</t>
  </si>
  <si>
    <t>Đồng hồ này nhãn hiệu gì shop</t>
  </si>
  <si>
    <t>Đồng hồ thương hiệu gì vậy</t>
  </si>
  <si>
    <t>Đồng hồ treo tường. 0348452174</t>
  </si>
  <si>
    <t>Chốt sản phẩm Trang trí nhà cửa</t>
  </si>
  <si>
    <t>Đồng tâm 2- xã Sơn hà - huyện - nho quan - ninh bình — 0965625316 - size 36</t>
  </si>
  <si>
    <t>Đột biến 3cánh vàng 3 cánh đỏ : 1 cây 55k, gộp đơn 0908042049</t>
  </si>
  <si>
    <t>đột biến hoa hoingf đỏ 49k gộp đơn</t>
  </si>
  <si>
    <t>Đôt biến vừa mèo hồng 1 c, 55 k, gộp đơn</t>
  </si>
  <si>
    <t>Đột này tết có khuyến mãi ko</t>
  </si>
  <si>
    <t>Đợi chút chị còn lấy thêm ko</t>
  </si>
  <si>
    <t>Đợi có trương trình khuyến mãi tết</t>
  </si>
  <si>
    <t>Đợi e chốt thêm cái nồi đá nữa nhé</t>
  </si>
  <si>
    <t>Đợi mãi không 1 tin nhắn trả lời</t>
  </si>
  <si>
    <t>Đợi mẫu này về rồi dồn chung tính giá sỉ hả e</t>
  </si>
  <si>
    <t>Đợi mấy hôm nữa trường xếp lớp cho bé xong mình sẽ báo đặt sau shop nhé</t>
  </si>
  <si>
    <t>Đợi mình chút, thay đổi số lượng quần 1 chút</t>
  </si>
  <si>
    <t>Đơn 10/3 5q jean 1250k e trừ ship 135k còn 1115k. Giờ e lại dồn đơn mà quần Jean vẫn nguyên giá. Thành ra e chưa trừ ship nhầm đi cho c</t>
  </si>
  <si>
    <t>đơn 4 thuận buồm em gửi luôn cho chị nhé</t>
  </si>
  <si>
    <t>Đơn anh mua tới giờ chưa nhận luôn em</t>
  </si>
  <si>
    <t>Đơn bữa trước em có chốt một hũ kem dưỡng ẩm của mỹ , hôm qua ko thấy có</t>
  </si>
  <si>
    <t>Đơn c vừa nhân e giao hàng bên nào mà nv khó chịu lắm</t>
  </si>
  <si>
    <t>đơn chuyển khoản nhớ gửi chung cho e lun nhé</t>
  </si>
  <si>
    <t>Đơn cũ c gửi thiếu c cộng lại đi tổng 380 e cọc 200 ck 180 e gửi bill r</t>
  </si>
  <si>
    <t>đơn cũ k cần bao bì cũ đúng k?</t>
  </si>
  <si>
    <t>đơn của c trừ cọc đi còn trả bn e</t>
  </si>
  <si>
    <t>Đơn của e giao về công ty SBC Tân Tạo, Miên 0979176163</t>
  </si>
  <si>
    <t>Đơn của e thiếu hàng gì à c. Sao e nhờ ng ra nhận hộ bảo tt 454k thôi</t>
  </si>
  <si>
    <t>đơn của em c có che tên sp dùm k ạ</t>
  </si>
  <si>
    <t>đơn của em thấy tổng bill là chưa trừ tiền đã chuyển khoản là sao nhỉ</t>
  </si>
  <si>
    <t>Đơn của mình là 180</t>
  </si>
  <si>
    <t xml:space="preserve">Đơn đã ck rồi mà sao chưa trừ tiền nhỉ </t>
  </si>
  <si>
    <t>Đơn đầu anh chị cứ đóng gói cẩn thận giúp em</t>
  </si>
  <si>
    <t>Đơn đổi của chị đi chưa mà mãi chưa thấy giao e</t>
  </si>
  <si>
    <t>Đơn đổi của chị mãi chưa thấy đi đơn vậy shop</t>
  </si>
  <si>
    <t>Đơn đổi mãi chưa thấy</t>
  </si>
  <si>
    <t>Đơn đơn tính tiền thiếu hàng của mình nha</t>
  </si>
  <si>
    <t>Đơn e ck rồi mà chưa trừ tiền là sao vậy ạ</t>
  </si>
  <si>
    <t>Đơn e gửi thiếu hàng</t>
  </si>
  <si>
    <t>Đơn e gửi về công ty giầy amara _cổ lễ_ trực ninh nam định cho em nhé</t>
  </si>
  <si>
    <t>đơn em đi chưa sao chưa nhận được</t>
  </si>
  <si>
    <t>Đơn em đi khỏi gọi nha chị... Mà chị có che khuyết điểm ko chị</t>
  </si>
  <si>
    <t>Đơn giao chị sao chưa trừ tiền chị đã chuyển khoản em ơi.</t>
  </si>
  <si>
    <t>Đơn giày lần trc bạn ship giao nhầm mã đơn cho em nhưng bạn ấy đền tiền. Hình như nay bị bên giao hàng hỏi đến hay sao ấy. Nếu bên giao hàng tiết kiệm có gọi hỏi bên mình có bán giày thể thao thì shop báo có giúp bạn ấy được k ạ</t>
  </si>
  <si>
    <t>Đơn giầy trước mình vẫn chưa nhận dc</t>
  </si>
  <si>
    <t>Đơn hàng 2 máy của mình đổi tên người nhận là (Công ) với nha shop</t>
  </si>
  <si>
    <t>Đơn hàng 211 k ch nhận rời vải xấu quá  ko đep</t>
  </si>
  <si>
    <t>Đơn hàng 3134840377 đặt tik tok shop gần nửa tháng rồi chưa giao, kêu là không có nhân viên giao hàng bắt lại bưu cục lấy cũng lại bưu cục chờ gần 1 tiếng tìm không ra hàng. Sau khi về tới nhà thì gọi lại báo tìm thấy rồi kêu quay lại lấy. Tôi không đồng ý vì NVC nhiệm vụ phải giao hàng mà bắt khách phải đi tới đi lui giao hàng, thái độ rất kém. Rồi có điện lại hứa giao liền, rồi đợi thêm đến hôm nay vẫn im lặng. Làm ăn vậy thì dẹp luôn đi chứ vận chuyển gì. Đây là đơn hàng đồ ăn đặt trong nội thành HCM. Gần nửa tháng rồi chắc đã hư hỏng, yêu cầu hủy đơn hoàn tiền gấp</t>
  </si>
  <si>
    <t>Đơn hàng chị đã ck đủ ngày 1/3 giao sai địa chỉ ở saigon em tính sao em.</t>
  </si>
  <si>
    <t>Đơn hàng có đc đó. Lên đây chị nuôi ngày ăn 3 bữa mì gói với chị</t>
  </si>
  <si>
    <t>đơn hàng cua a hom trc e giao lộn màu rùi</t>
  </si>
  <si>
    <t>Đơn hàng của c c k lấy nữa nhé</t>
  </si>
  <si>
    <t>Đơn hàng của c e giao lộn địa chỉ rồi</t>
  </si>
  <si>
    <t>Đơn hàng của cô 4 so dai SD22 giao nham cai quan Xanh cho ao mau vang thay vao do shop giao ao mau Xanh roi</t>
  </si>
  <si>
    <t>Đơn hàng đã giao nhầm địa chỉ</t>
  </si>
  <si>
    <t>Đơn hàng đặt có che tên sản phẩm không ạ</t>
  </si>
  <si>
    <t>Đơn hàng đặt gần tuần chước mà vẩn thiếu hàng cho chị à em</t>
  </si>
  <si>
    <t>Đơn hàng đổi của mình sao mãi chưa thấy giao nhỉ</t>
  </si>
  <si>
    <t>đơn hàng đợt này giao chậm á chị,nay e chưa nhận được</t>
  </si>
  <si>
    <t>Đơn hàng e giao sai địa chỉ</t>
  </si>
  <si>
    <t>Đơn hàng giao nhầm c túi giờ trả lại sao c phải trả ship e</t>
  </si>
  <si>
    <t>Đơn hàng hôm qua chốt em lên đơn chưa chị đổi ko lấy mặt nạ b5 mà lấy body retinol 2 hộp nhé</t>
  </si>
  <si>
    <t>Đơn hàng khách giao không cho xem hàng nhưng mình gọi cho shop là đồng ý cho xem hàng mà cái cậu ship cứ tỏ thái độ khó chịu</t>
  </si>
  <si>
    <t>Đơn hàng mai giao lại</t>
  </si>
  <si>
    <t>đơn hàng mình có giấy tờ, đóng gói cẩn thận đầy đủ</t>
  </si>
  <si>
    <t>Đơn hàng mình nhận rồi nhé - có quần bò rộng quá shop đổi cho mình thành size 30 gửi về cho mình rồi mình gửi lại size 31 nhé - chi phí đổi trả hết bao nhiêu mình thanh toán</t>
  </si>
  <si>
    <t>Đơn hàng này bữa có 1đơn giao lại nhà</t>
  </si>
  <si>
    <t>Đơn hàng này chị đã chuyển khoản trước 300k  rồi sao chị xem trong giỏ hàng vẫn chưa trừ  ra vậy e</t>
  </si>
  <si>
    <t>Đơn hàng này em giao lộn địa chỉ</t>
  </si>
  <si>
    <t>đơn hàng này giao lại cho khách</t>
  </si>
  <si>
    <t>Đơn hàng này giao sai kích thước roof</t>
  </si>
  <si>
    <t>Đơn hàng này trưa nay chị đi vắng ko nghe đt. Ben VC bao delay. Em báo giao lại giúp chị nhé</t>
  </si>
  <si>
    <t>đơn hàng sau e giảm giá cho chị nhé. Đó là câu lần trước giao lộn màu cho chị đó shop</t>
  </si>
  <si>
    <t>Đơn hàng tiktok đó giao sai</t>
  </si>
  <si>
    <t>Đơn hăng nầy tôi sẽ ko nhận và trả về..tiền ship coi như shop trả lại tiền mà cái máy bắt muỗi của tôi mua đi..shop mua bán ko có trách nhiệm và huy tín..tiền thu lấy rồi của khách rồi thôi..nào rồi kêu quay video lại gửi qua cho shop để xử lý đổi trả..rồi đâu ko thấy vô trách nhiệm..lấy tiền của khách rồi thôi à..tìm một người khách có huy tín khó lắm ấy..rút kính nghiệm đi shop</t>
  </si>
  <si>
    <t>Đơn hôm nay nhận thiếu hàng</t>
  </si>
  <si>
    <t>Đơn hôm trước e đổi c chưa hoàn tiền cho e</t>
  </si>
  <si>
    <t>đơn kia lại giao sai địa chỉ e r</t>
  </si>
  <si>
    <t>đơn lần trước C đợi hơn tháng đấy, xong gửi lại thiếu hàng sợ thật</t>
  </si>
  <si>
    <t>Đơn mới chuyển e chưa trừ tiền a đã chuyển khoản hả e</t>
  </si>
  <si>
    <t>Đơn mới nhận hôm nay shop giao lộn size XL mà giao L á</t>
  </si>
  <si>
    <t>Đơn này 1 shop báo ship hoàn hàng về, 2 đổi ng giao hàng. Chứ thái độ kiểu đấy e k nhận đc hàng.</t>
  </si>
  <si>
    <t>Đơn này 782k sao chưa trừ 50k đã chuyển khoản vậy ạ</t>
  </si>
  <si>
    <t>Đơn này bên em ship chưa? Vì chị chưa nhận được luôn ấy. Em kiểm tra bên vận chuyển giúp c xem nhé. Thanks em</t>
  </si>
  <si>
    <t>Đơn này của cô giao sai kích thước áo nam, đầm xanh mất nguyên hàng nút từ eo lên cổ và thiếu dây cột</t>
  </si>
  <si>
    <t>đơn này đổi lại địa chỉ giao giữa nguyên, tên người nhận là mình nha!</t>
  </si>
  <si>
    <t>Đơn này e ko lấy nữa nha</t>
  </si>
  <si>
    <t>Đơn này em ko lấy nữa.</t>
  </si>
  <si>
    <t>đơn này giờ bên em gửi cho c hỗ trợ miễn ship và gửi luôn cho c nhé ạ</t>
  </si>
  <si>
    <t>đơn nay mình đổi địa chỉ nè, tks shop nhé</t>
  </si>
  <si>
    <t>Đơn này nè e, chị nhận được hàng rồi nhưng e giao thiếu 1 bộ bao tay chân và giao nhầm sét 10 quần đùi size 1 ( c đặt cho bé 8kg mà e giao size 1 thì bé có mặc vừa k)</t>
  </si>
  <si>
    <t>Đơn sao e trả chứ ạ này shop giao nhầm chứ đâu phải e k lấy đâu ạ nếu như giao đúng mẫu mà e k lấy thì e còn giửi trả ship ạ</t>
  </si>
  <si>
    <t>đơn tcủa chị330k (2 đôi giày) chi ck rồi mà hôm nay bên ship bảo vẫn chưa trừ là sao?</t>
  </si>
  <si>
    <t>Đơn thu hộ thì hình thức hoàn tiền với thời gian ntn nhỉ</t>
  </si>
  <si>
    <t>Đơn trước mình nhận được rồi nhưng cỡ hơi nhỏ mình đổi lại cỡ 40 rồi mà mãi chưa thấy về</t>
  </si>
  <si>
    <t>Đơn trước mình vẫn chưa nhận được nha shop? Đang mong Đơn nè</t>
  </si>
  <si>
    <t>đơn trước suong L rộng qua hk vừa</t>
  </si>
  <si>
    <t>Đơn vi cần Xem lại thái độ của cô nhân viên gặp khách hàng để chốt đơn</t>
  </si>
  <si>
    <t>Đơn vị nào mà giao chậm cho khách đến mấy ngày ạ</t>
  </si>
  <si>
    <t>Đợt gần tết này co khuyến mãi gi ko e</t>
  </si>
  <si>
    <t>đợt hổm cô chốt giá 140 mà ko có gởi cho cô gởi bột ngọt với giấy vệ sinh thiếu cây đấm lưng</t>
  </si>
  <si>
    <t>đợt này bao bì mới hả</t>
  </si>
  <si>
    <t>Đợt này chỉ có mẫu này thôi à e?</t>
  </si>
  <si>
    <t>Đợt này em bán cho a tam kém chất lượng quá boc ra gian nó bóc lột luôn cả tấm keo dán ra luôn</t>
  </si>
  <si>
    <t>Đợt này gần noel mà k có khuyến mãi gì ad e</t>
  </si>
  <si>
    <t>Đợt này gần tết cafe giảm cân có khuyến mãi gì k chị</t>
  </si>
  <si>
    <t>Đợt này ghtk có rất nhiều đơn bị vấn đề này tự động delay giao chậm</t>
  </si>
  <si>
    <t>Đợt này giao hàng chậm hơn các dịch vụ khác rất nhiều</t>
  </si>
  <si>
    <t>Đợt này hàng giao chậm vậy c</t>
  </si>
  <si>
    <t>Đợt này mình mua nhiều hàng bên bạn rồi, để mình theo dõi tiếp, có gì mình đặt sau nha, lần sau nhớ trừ cho mình 30k nhé</t>
  </si>
  <si>
    <t>Đơt này shop đổi bao bì mới hả shop</t>
  </si>
  <si>
    <t>Đợt này thay bao bì mới à</t>
  </si>
  <si>
    <t>đợt này vào tết có truong trình khuyến mãi gì chị</t>
  </si>
  <si>
    <t>Đợt rồi có mua chai chiều cao 4,5 cm ko biết dung tích là bao nhiêu mil shop</t>
  </si>
  <si>
    <t>Đợt tết có khuyến mãi gì thêm kg em</t>
  </si>
  <si>
    <t>Đợt tết này giá 2 em này có khuyến mãi gì hông? 😁</t>
  </si>
  <si>
    <t>Đợt trc bên em ship 1 con do đóng gói sơ sài nên bị bể. Rất tiếc luôn á. Lần này đóng nồi cẩn thận giúp chị nha.</t>
  </si>
  <si>
    <t>Đợt trc bên shop thiếu hàng nhưng vẫn tính đủ ạ</t>
  </si>
  <si>
    <t>Đợt trc shop giao lộn mẫu</t>
  </si>
  <si>
    <t>Đợt trước e có dùng retinol mà giờ e bầu 7 tuần mới biết k biết là nó có ảnh hưởng gì tới k</t>
  </si>
  <si>
    <t>Đợt trước giao nhầm size nhưng chị xử lý nới được</t>
  </si>
  <si>
    <t>Đợt vừa rồi e đặt màu xám soạn hàng giao lộn qua e mau trắng e cũng nhận nhưng đợt này lại lộn lần nữa á mà lai trùng với bộ trắng vừa rồi chốt mã đúng mà soạn hàng lại bóc nhầm màu cho e c xem còn màu khác size 2xl ko đổi cho e bớt 1 bộ trắng này với chứ lộn 2 bộ giống nhau luôn ad</t>
  </si>
  <si>
    <t>Đt : 0367093289</t>
  </si>
  <si>
    <t>ĐT 0905 901924</t>
  </si>
  <si>
    <t>Đt 0906304098</t>
  </si>
  <si>
    <t>Đt 0919318819.tổ 7đg tô hiệu.tp sla tỉnh sla nhé.gửi đóng gói cẩn thận .ko tin tưởng bọn síp hag đâu.bị lừa rồi.nhé sốp.</t>
  </si>
  <si>
    <t>ĐT 0935200295</t>
  </si>
  <si>
    <t>Đt 0943562616</t>
  </si>
  <si>
    <t>Đt 0975695257 mới đúng , trên sai số 8</t>
  </si>
  <si>
    <t>đt 0978304977
  QT quang linh ấp chợ TT Cù Lao Dung, huyện Cù Lao Dung, Sóc Trăng.</t>
  </si>
  <si>
    <t>Đt bị lỗi chân xạc có được bảo hành không ạ</t>
  </si>
  <si>
    <t>Đt mà nhá máy k có thái độ giao hàng tổ ít vậy shop khỏi giao nữa tới k cần.</t>
  </si>
  <si>
    <t>Đt: 0794564739</t>
  </si>
  <si>
    <t>Đtht có giấy chứng nhận uy tín ko .??</t>
  </si>
  <si>
    <t>Đủ công và chi phí bảo hành cho a.</t>
  </si>
  <si>
    <t>đủ kích thước nhá thừa tí cũng đc còn hơn thiếu</t>
  </si>
  <si>
    <t>Đun bằng pin hay cắm điện và mẫu 2 có dung tích to hơn ko.hay chỉ được nửa lít ạ</t>
  </si>
  <si>
    <t>Đúng c thấy thiếu áo xanh</t>
  </si>
  <si>
    <t>Đúng chất lượng như quảng cáo nha.</t>
  </si>
  <si>
    <t>đúng chưa ah. để e lên đơn mai gửi sớm ạ</t>
  </si>
  <si>
    <t>Đúng cỡ màu mới lấy nhé</t>
  </si>
  <si>
    <t>đúng địa chỉ mà lần trc shipper giao lộn địa chỉ</t>
  </si>
  <si>
    <t>Đúng hình ảnh bao bì mới lấy</t>
  </si>
  <si>
    <t>Đúng ko chị mới đầu e mua e cũng sợ nhưng giờ mua rồi mới biết hàng rẻ mà chất lượng</t>
  </si>
  <si>
    <t>đúng là sản phẩm vẫn còn thời hạn bảo hành bên mình</t>
  </si>
  <si>
    <t>Đúng loại anh định lấy sau khi uống giảm cân 🤭</t>
  </si>
  <si>
    <t>Đúng màu, đúng hình đúng chất lượng, shipper thân thiện.</t>
  </si>
  <si>
    <t>Đúng mẫu đều giống màu không giống trả về</t>
  </si>
  <si>
    <t>đúng mẫu nhưng màu ko như ảnh c</t>
  </si>
  <si>
    <t>đúng roi c , e mua giùm con bé em nhà em ah nên c đổi tên , lấy tên người nhận là thảo nhi số đt 089 8654094 c nha gởi về t41, tổ 4 ấp tân phước xã phước tỉnh huyện long điền tỉnh bà rịa vũng tàu c nha</t>
  </si>
  <si>
    <t>Đúng rồi giao lộn hàng cho nên không nhận tới bữa nay mình mới mua lại</t>
  </si>
  <si>
    <t>Đúng rồi minh lấy 3 combo với thắt lưng của set trên</t>
  </si>
  <si>
    <t>Đúng rồi shop  sô4 là vừa ạ với lại shop giao lộn màu cho mình lại size số 4. Nhé</t>
  </si>
  <si>
    <t>Đúng rồi, em làm ơn bán cho Á 1 quả pin mới.</t>
  </si>
  <si>
    <t>Đúng rồi. Đôi trước mua của shop có túi đựng charm riêng</t>
  </si>
  <si>
    <t>đúng rùi gửi hàng chị nhé</t>
  </si>
  <si>
    <t>Đúng sai nha em nhầm o có thời gian đổi là cô chỉ gởi lại chứ không có chờ đổi lại nha</t>
  </si>
  <si>
    <t>Đúng thơm lâu dễ ngửi e mới nhận nhé shop</t>
  </si>
  <si>
    <t>Đúng vậy shop , em gửi đi Mỹ á . Cho em hỏi thành phần trong bánh tráng có thịt ko chị</t>
  </si>
  <si>
    <t>Đúng, nhưng mà bạn cứ xồn xồn lên giục mình lấy làm mình nghi ngờ shop bạn scam hoặc hàng có vấn đề và bạn muốn đẩy đi, nên mình ko lấy nữa</t>
  </si>
  <si>
    <t>Đưa lại cái bao bì cũ cho ghtk hay sao ạ</t>
  </si>
  <si>
    <t>Đừng có ai mua nha mh mua rùi vải xấu lắm mỏng lắm lun mẫu k giống hình nữa</t>
  </si>
  <si>
    <t>đừng để tên fb của mình nhé</t>
  </si>
  <si>
    <t>đừng để tên fb nha</t>
  </si>
  <si>
    <t>đừng để tên sản phẩm là viên đặt nha xhij</t>
  </si>
  <si>
    <t>đừng để tên trên tường e mua đồ nhé .dấu người mua đồ dùm e nhé</t>
  </si>
  <si>
    <t>Đừng ghi sai số đt nhé</t>
  </si>
  <si>
    <t>Đừng giao chậm trể như hôm vừa rồi em nhé</t>
  </si>
  <si>
    <t>Đừng giao lộn kích thước b nha</t>
  </si>
  <si>
    <t>đừng giao nhầm địa chỉ nha</t>
  </si>
  <si>
    <t>Đừng giao nhầm mẫu hoặc size giùm e nha</t>
  </si>
  <si>
    <t>Đừng giao sai địa chỉ nhé chị</t>
  </si>
  <si>
    <t>Đừng giao sai kích thước nha</t>
  </si>
  <si>
    <t>Đứng hình ko nghe trả lời luôn</t>
  </si>
  <si>
    <t>Đừng mua nhé mng vải k như hình sp lỗi đổi trả k thèm tl 😤 nói chung 0.5* cho cái shop này</t>
  </si>
  <si>
    <t>đừng quên đơn e nha khách hàng thân thiết rồi</t>
  </si>
  <si>
    <t>đừng thiếu hàng giùm mìh</t>
  </si>
  <si>
    <t>Được  rồi , lần đầu làm quen  khuyến mãi tết cho may  mắn , đẹp em ủng hộ thêm</t>
  </si>
  <si>
    <t>Được 350 mình lấy 3 kg nha bạn mà phải đúng khô cá dứa hai đường chỉ</t>
  </si>
  <si>
    <t>được bảo hành bao lâu b</t>
  </si>
  <si>
    <t>Được bảo hành bao lâu thế bạn?</t>
  </si>
  <si>
    <t>Được bảo hành bao lâu, 
Mình mua về sử dụng, có vấn đề thì làm sao bảo hành</t>
  </si>
  <si>
    <t>Được bóc ra thử hàng không em</t>
  </si>
  <si>
    <t>Được chọn màu k sop</t>
  </si>
  <si>
    <t>được chọn màu không ạ</t>
  </si>
  <si>
    <t>Được giảm bao nhiêu tiền mãi biết lấy anh a</t>
  </si>
  <si>
    <t>Được hông b</t>
  </si>
  <si>
    <t>Được kiểm tra hàng hướng dẫn lắp đặt tổng đơn 260k gồm 3 món</t>
  </si>
  <si>
    <t>Được kiểm tra hàng trước khi thanh toán nha em đc trần huệ khối 4 đường Phạm đức dụ phường nghi tân thị xã cửa lò nghệ An số nhà 23 đt 0383232401</t>
  </si>
  <si>
    <t>Được kiểm tra hàng và đổi trả ntn ạ</t>
  </si>
  <si>
    <t>Được kiểm tra thử hàng ko shop</t>
  </si>
  <si>
    <t>Được kiểm tra và thử hàng ko ạ</t>
  </si>
  <si>
    <t>Được kiểm tra và thử hàng ko s</t>
  </si>
  <si>
    <t>được thử hàng không shop</t>
  </si>
  <si>
    <t>được thử hàng ko ạ</t>
  </si>
  <si>
    <t>Được thử hàng mình mới nhận nhé</t>
  </si>
  <si>
    <t>Được thử hàng phải không em</t>
  </si>
  <si>
    <t>Được thử hàng trước khi thanh toán ko</t>
  </si>
  <si>
    <t>Được thử hàng vừa ko nha shop</t>
  </si>
  <si>
    <t>Được xem hàng giày cao gót trước khi lấy không?</t>
  </si>
  <si>
    <t>được xem hàng trước chi shop</t>
  </si>
  <si>
    <t>đường để lâu được không c</t>
  </si>
  <si>
    <t>Đường kinh xáng bạc liêu hớt tóc Sang khóm 6 phường 6 thành phố cà mau sđt 0947337699</t>
  </si>
  <si>
    <t>Đường lê thị hồng gấm. Khu phố gò thuyền. Thị trần tân hưng. Huyện tân hưng. Long an. 0812689079 A Trừ.</t>
  </si>
  <si>
    <t>Đường may ẩu quá shop.mới mặc 1 lần 😥</t>
  </si>
  <si>
    <t>Đường thử khoa nghĩa 85</t>
  </si>
  <si>
    <t>Đường vân nam b đăng là có hình vuông mà bạn sao giờ bao bì cũng khác. Hình dạng cũng khác</t>
  </si>
  <si>
    <t>E  lấy 1 chai sữa dưỡng thể   vasaline ,1chai nước hoa mini ysl</t>
  </si>
  <si>
    <t>E .ơi .A có thay đổi về cặp đôi chân đèn. E lấy cho a 1 cặp đôi chân đèn kích thước 60 ×28 nha e. cám ơn em nhiều .e hủy cặp 50×25 nha e</t>
  </si>
  <si>
    <t>E 1 bình ạ</t>
  </si>
  <si>
    <t>E 1 cây gọng hồng, gộp đơn e nha</t>
  </si>
  <si>
    <t>E 1 chai ddvs nha chị</t>
  </si>
  <si>
    <t>E 1 set bạch sâm. gộp đơn e ạ</t>
  </si>
  <si>
    <t>E 1 ủ tóc</t>
  </si>
  <si>
    <t>E 10 trái bự</t>
  </si>
  <si>
    <t>E 17 thì đủ tuổi làm hợp đồng trả góp chưa ạa</t>
  </si>
  <si>
    <t>E 1m 57</t>
  </si>
  <si>
    <t>E 1m50 60kg đó, size nào ok thì lấy</t>
  </si>
  <si>
    <t>E 1m68 72kg thì sz gì ạ</t>
  </si>
  <si>
    <t>E 2 cây ạ mà hạn sử dụng đuợc lâu k ạ</t>
  </si>
  <si>
    <t>E 22 l 0387084789</t>
  </si>
  <si>
    <t>E 3 áo .2 đen và 1 da</t>
  </si>
  <si>
    <t>E ạ e giao sai màu mà e còn đòi lên cổ kh ngồi à e</t>
  </si>
  <si>
    <t>E ăn nói khó nghe cấm cảu thái độ</t>
  </si>
  <si>
    <t>E bán hàng kém chất lượng quá.chị biết hàng rẻ thì k tốt.nhưng lần đầu e gửi cho chị thì được.vài lần sau này bôi chẳng thấy trắng.mà chỉ thấy mụn.e ạ</t>
  </si>
  <si>
    <t>E bán tiktok á c</t>
  </si>
  <si>
    <t>E bán và hướng dẫn cách sử dụng nhé</t>
  </si>
  <si>
    <t>E bảo a ship mai e lấy c ạ</t>
  </si>
  <si>
    <t>E bảo b ý mai giao lại hộ c nhé</t>
  </si>
  <si>
    <t>E báo giao lại hôm nay giúp c nhé</t>
  </si>
  <si>
    <t>E bảo mật thông tin cho c nhé</t>
  </si>
  <si>
    <t>e báo một sét 159k miễn phí ship</t>
  </si>
  <si>
    <t>E bảo quản nhiệt độ phòng</t>
  </si>
  <si>
    <t>E bảo quản nhiệt độ phòng thường</t>
  </si>
  <si>
    <t>E bảo quản ở tủ lạnh dùng riêng cho mĩ phẩm đc k ạ, hay để nhiệt độ thường</t>
  </si>
  <si>
    <t>E bảo sáng nay giao sớm mà k giao cho c ah e</t>
  </si>
  <si>
    <t>E báo shipper mai giao lại cho chj nha</t>
  </si>
  <si>
    <t>e bảo thằng giao hàng thái độ ko lịch sự khi gọi giao hàng</t>
  </si>
  <si>
    <t>E bắt máy mà sếp bơ hẹn hôm nay giao mà điện thoại lại số thuê bao ko hà chị mà chị kêu bên giao hàng mai giao lại cho e đi chứa e điện thuê bao ko hà</t>
  </si>
  <si>
    <t>E bị giao nhầm hàng ý ạ</t>
  </si>
  <si>
    <t>E bị viêm lộ tuyến sử dụng có ảnh hưởng di ko ạ</t>
  </si>
  <si>
    <t>e biết chị đang mua áo máy giặt mà</t>
  </si>
  <si>
    <t>E bỏ tóc ra sau cho c nhìn thân trước nhé</t>
  </si>
  <si>
    <t>E bỏ trà nguyệt san đi cho c nhé. C lấy dâu tằm và táo thôi nhé</t>
  </si>
  <si>
    <t>E cảm ơn 🥰</t>
  </si>
  <si>
    <t>E cảm ơn ạ, bên mk đóng gói chắc chắn , sen còn chất lượng nữa👍</t>
  </si>
  <si>
    <t>E cảm ơn lần đầu e mua hàng si mà thấy đc như hàng mới đóng gói cẩn thận là lượt phẳng phiu</t>
  </si>
  <si>
    <t>E cảm ơn shop, đóng gói cẩn thận quá</t>
  </si>
  <si>
    <t>E cao 1m62 nặng 80-81</t>
  </si>
  <si>
    <t>E cao 1m68 so mac ngan</t>
  </si>
  <si>
    <t>e cao 1m7 nặng 100kg ạ</t>
  </si>
  <si>
    <t>E cần nguyên liệu pha chế, tư vấn kèm giá giùm e nhé</t>
  </si>
  <si>
    <t>E chả bít nên lấy combo nào</t>
  </si>
  <si>
    <t>E chào bếp ạ. Cho e hỏi xíu là bánh nhà mình hạn sử dụng là bao lâu ạ</t>
  </si>
  <si>
    <t>E chào shop ạ shop cho e hỏi khoảng tháng 9 năm ngoái e có mua đồng hồ tại shop và nó bị gãy chốt thì có được bảo hành không ạ</t>
  </si>
  <si>
    <t>E chào shop. Shop cho e hỏi bên mình có vitamin bầu loại này k ạ</t>
  </si>
  <si>
    <t>E chặn tin nhắn c hả. Nhưng c ko có lấy dầu gội gừng đâu mà.</t>
  </si>
  <si>
    <t>E chất liệu vải gì có co giãn ko.</t>
  </si>
  <si>
    <t>E chất lượng sao</t>
  </si>
  <si>
    <t>E che tên sản phẩm dum a nhé</t>
  </si>
  <si>
    <t>E chỉ c cách vệ sinh đan sa nhé</t>
  </si>
  <si>
    <t>E chỉ cho c cách vệ sinh bình với</t>
  </si>
  <si>
    <t>e chị có đặt hàng bên shop mà lâu quá hok thấy giao hàng ,</t>
  </si>
  <si>
    <t>E chị đổi lấy da màu bạc vì chị làm xui nên mua mẫu cho hộp áo e thông cảm cho chi nhe</t>
  </si>
  <si>
    <t>E chỉ lấy tinh chất dưỡng trắng niacinanide20% thôi nhé</t>
  </si>
  <si>
    <t>E chị muốn lấy thêm sữa rửa mặt nữa đc ko</t>
  </si>
  <si>
    <t>E chỉ muốn mua thử 1 gói</t>
  </si>
  <si>
    <t>E chỉ muốn phản ánh thái độ của shipper thôi ạ</t>
  </si>
  <si>
    <t>E chi nhân dc hàng rồi .cho chị hỏi ty mình tây trang với sữa rữa mặt rồi mới đắp mặt nạ phải k êm</t>
  </si>
  <si>
    <t>E chỉ quan trọng,có giấy phép chứng nhận của bộ y tế không ạk</t>
  </si>
  <si>
    <t>E chị uốn 12 v rồi mà chắc có giảm đc ky nào mà sao e nói giảm hiệu quả lắm uốn sao cho để đạt hiệu quả chứ chị uốn mà chưa thấy gì hết chỉ cách chị với</t>
  </si>
  <si>
    <t>E cho a hỏi shop buôn bán áo gì đâu mà mua chỉ mặc 1 lần đã rách tả tơi rồi</t>
  </si>
  <si>
    <t>e cho a quy trình bảo hành làm lại dây kéo nhen</t>
  </si>
  <si>
    <t>E cho c công thức này với</t>
  </si>
  <si>
    <t>E cho c địa chỉ cửa hàng bên mình njes</t>
  </si>
  <si>
    <t>E cho c địa chỉ cửa hàng bên mình njes, để c qua cửa hàng xem và mua hàng nhé</t>
  </si>
  <si>
    <t>E cho c đổi lại và chỉ lấy 1 bộ đen thôi nhé</t>
  </si>
  <si>
    <t>E cho c hỏi các sp trọng lượng bn</t>
  </si>
  <si>
    <t>E cho c kiểm tra hàng với đóng gói cẩn thận nha e</t>
  </si>
  <si>
    <t>E cho c lấy đôi này màu nâu size 41 nhé</t>
  </si>
  <si>
    <t>E cho c sdt nhận hàng nha</t>
  </si>
  <si>
    <t>E cho c xem cách làm vói</t>
  </si>
  <si>
    <t>E cho c xin lại mẫu nhé</t>
  </si>
  <si>
    <t>E cho chị hỏi bên e có kem dưỡng sáng da kg với viên kẹo bí có bệnh nền có uống được kg e</t>
  </si>
  <si>
    <t>E cho chị hỏi kẹo bên e dùng có tùy theo cơ địa kg e</t>
  </si>
  <si>
    <t>E cho chị hỏi mua kem chống nắng ,có tặng giỏi xách với kem dưỡng da tay hả e</t>
  </si>
  <si>
    <t>E cho chị màu xanh s60 e nhe</t>
  </si>
  <si>
    <t>E cho chị một chai nha tóc chỉ nó rung mà nó không ra tóc đau e</t>
  </si>
  <si>
    <t>E cho chj hỏi xê rum sài ngày mấy lần e</t>
  </si>
  <si>
    <t>E cho địa chỉ mới rồi mà</t>
  </si>
  <si>
    <t>E cho nhân viên kiểm tra dùm chị gửi thiếu hàng</t>
  </si>
  <si>
    <t>e chot lại giup a</t>
  </si>
  <si>
    <t>E chốt 1 cái nữa sang e chuyển khoản nha chị. Giờ trễ rùi ak. K nhờ dc. Người</t>
  </si>
  <si>
    <t>E chốt 1 charm trà sữa, 1 charm MOM nha chị</t>
  </si>
  <si>
    <t>E chốt 1 non 1 bông tai</t>
  </si>
  <si>
    <t>E chốt 1 sạc dự phòng 150k</t>
  </si>
  <si>
    <t>E chốt 2 bánh tráng full toping nha c</t>
  </si>
  <si>
    <t>E chốt 2 chai sữa dưỡng thể Vaseline sao ko thấy gọi điện chốt đơn hu chị</t>
  </si>
  <si>
    <t>e chốt 2 ủ tóc JiNo 160k với 1 vệ sinh lồng jặt 
  704/9b hương lộ 2 phường bình trị đôg A Quận bình tân TPHCM</t>
  </si>
  <si>
    <t>E chốt 4 bộ trên hình có đc ko chị ơi</t>
  </si>
  <si>
    <t>E chốt cho c 2 sữa rửa mặt nữa nhé</t>
  </si>
  <si>
    <t>E chốt combo chiếc 400 nhé</t>
  </si>
  <si>
    <t>E chốt giúp c nhé:
1/ 1 COMBO 2 Khẩu trang chống nắng 2in1 kèm mũ Go Love Joy
2/ 1 THANH LÝ - Nồi cơm điện cao tần to Cuckoo LHTR1010 - 1.8L</t>
  </si>
  <si>
    <t>e chốt lại đơn e : TMB8335 - điện thoại mini pro màu tím 425k , TMB8427 - balo chống gù massage lưng ba chiều mẫu 3 size 1-2 , mẫu 5 size 3-6 giá 255k x 2 , TMB8621 - bình nước đeo chéo hello nâu , vàng giá 115k x 2 , TMB8601 - sét 10 quần chip cho nữ M giá 145k</t>
  </si>
  <si>
    <t>E chốt lấy combo toàn bộ gấu nâu của bé trai nhưng có 4 món e khoanh đổi qua lấy màu hồng của gái.</t>
  </si>
  <si>
    <t>E chụp bông trai đá đi</t>
  </si>
  <si>
    <t>e chụp hình gửi qua cho anh nha, tổng những loại nào nhé</t>
  </si>
  <si>
    <t>E chụp lại hàng giúp chị nhé. Tại hôm trước c quên ko chụp màn hình. Sợ nhầm lẫn sau đổi trả phức tạp</t>
  </si>
  <si>
    <t>E chuyển khoản chiều tối ghé lấy</t>
  </si>
  <si>
    <t>E chuyển khoản luôn ah</t>
  </si>
  <si>
    <t>e chuyển khoản luôn c nhé</t>
  </si>
  <si>
    <t>E chuyển khoản rồi mà chưa trừ c ơi</t>
  </si>
  <si>
    <t>E chuyển khoản trc ạ</t>
  </si>
  <si>
    <t>E chưa đổi địa chỉ chị ơi</t>
  </si>
  <si>
    <t>E chưa nhận dc hàng nha c</t>
  </si>
  <si>
    <t>E chưa sử dụng khi nào cả</t>
  </si>
  <si>
    <t>E chưa trừ 200k c đã chuyển khoản e ơi</t>
  </si>
  <si>
    <t>E chưa trừ tiền đôi giày nâu chị đã chuyển khoản cho e trước rồi à 235 k</t>
  </si>
  <si>
    <t>E chưa về kịp  cho em ck qua momo r để đồ đó e lấy sau nha chị</t>
  </si>
  <si>
    <t>E ck r nha c p tí check dum e nhé</t>
  </si>
  <si>
    <t>E ck rồi mà shop chưa trừ, check lại cho e nhé</t>
  </si>
  <si>
    <t>E ck rồi nhé C,mà e chưa trừ  cọc nhé C</t>
  </si>
  <si>
    <t>E có ảnh chụp mẫu áo chống nắng thật ko</t>
  </si>
  <si>
    <t>E có bán qua shope hay lazada k</t>
  </si>
  <si>
    <t>e có báo chị quy trình bảo hành trên mà chị</t>
  </si>
  <si>
    <t>E có bổ não vitamin E k</t>
  </si>
  <si>
    <t>E có cả vitamin bầu 10k nữa c nhed</t>
  </si>
  <si>
    <t>E có cách vệ sinh đế giày cói này k hd c</t>
  </si>
  <si>
    <t>E có chai dầu gội k chị</t>
  </si>
  <si>
    <t>E có cháo gói của nhật k</t>
  </si>
  <si>
    <t>E có cháo gói nhật k?</t>
  </si>
  <si>
    <t>E có chốt c xét rin 139 ko e</t>
  </si>
  <si>
    <t>E có chốt doi giày sục di don e nha ci</t>
  </si>
  <si>
    <t>E có chuyển khoản r nhưng chưa thấy shop trừ trong đơn</t>
  </si>
  <si>
    <t>E có cửa hàng k</t>
  </si>
  <si>
    <t>E có cửa hàng k cho c xin địa chỉ nhé</t>
  </si>
  <si>
    <t>E có cửa hàng ở đâu</t>
  </si>
  <si>
    <t>E có dc bông tẩy trang k bác</t>
  </si>
  <si>
    <t>E có dk chốt retinol 259 k ạ</t>
  </si>
  <si>
    <t>E có đang cho bé dùng men vi sinh brauer ạ</t>
  </si>
  <si>
    <t>E có đôi giày lười màu nâu, đẹp size 42 chụp a xem hình a lấy</t>
  </si>
  <si>
    <t>E có đơn hàng 2b sữa ý. Htrc ship J&amp;T gọi e k đi làm e k nhận được hàng. Hnay e gọi lại để hẹn ngày lấy mà chưa nói xong ship đã tắt máy rồi. E không hiểu ship kiểu gì. Ship mà như bố mẹ người ta như vậy thì ai muốn nhận hàng. C phản hồi lên đơn vị vận chuyển thái độ của ship giúp e. Bao nhiêu lần r</t>
  </si>
  <si>
    <t>e có đơn hàng mà e nhắn lại địa chỉ hôm đặt rồi shop ok rồi mà vẫn giao nhầm ạ</t>
  </si>
  <si>
    <t>E có giày lười da đế hơi sz43 ko e</t>
  </si>
  <si>
    <t>E có giày sục mà mũi không nhọn nhiều không e</t>
  </si>
  <si>
    <t>E co gửi kích thước cho chj xem đó e doi lấy mẫu này chj xem dùm e</t>
  </si>
  <si>
    <t>E có kem che khuyết điểm ko</t>
  </si>
  <si>
    <t>e có lấy kìm tuốt dây đâu😁</t>
  </si>
  <si>
    <t>E có loại dầu massage cho bé nào em</t>
  </si>
  <si>
    <t>E có loại mùi thơm nào giống như chai này hong e</t>
  </si>
  <si>
    <t>E có má hồng hay hay chút</t>
  </si>
  <si>
    <t>E co mau nay ko e.</t>
  </si>
  <si>
    <t>E có mẫu nào tương tự 032</t>
  </si>
  <si>
    <t>E có mấy mẫu nào tương tự vậy nữa k</t>
  </si>
  <si>
    <t>E có nt đổi địa chỉ ở trên</t>
  </si>
  <si>
    <t>E có nước tẩy trang k</t>
  </si>
  <si>
    <t>e có peed nano, serum 91, retinol</t>
  </si>
  <si>
    <t>E có Sơn móng tay gel ko e? Gửi c xem để mua nhà</t>
  </si>
  <si>
    <t>E có sữa tắm kim dầu gội của nam k</t>
  </si>
  <si>
    <t>E có tẩy trang vs kem chống nắng r</t>
  </si>
  <si>
    <t>E có thể bôi 1 lớp serum ha. 1 lớp serum vitamin c. 1 lớp kem retinol. Và cuối cùng là 1 lớp kem dưỡng ẩm phục hồi ko c</t>
  </si>
  <si>
    <t>E có thể giảm chút xíu</t>
  </si>
  <si>
    <t>E có thể mua che khuyết điểm k ạ</t>
  </si>
  <si>
    <t>E có thể thay đổi địa chỉ vs sdt ship hàng đc k ?</t>
  </si>
  <si>
    <t>E có vẻ mới bắt đầu kinh doanh à .vì chị ko dc thấy cty hây giấy phép an toàn ý e</t>
  </si>
  <si>
    <t>E có ví đựng thẻ chị lấy cái gởi luôn</t>
  </si>
  <si>
    <t>e có video hướng dẫn cách làm ko</t>
  </si>
  <si>
    <t>E cọc Cho chị đơn kia ngta giao lộn địa chỉ á chị</t>
  </si>
  <si>
    <t>e còn mẫu nào đíh đá giống mẫu này k</t>
  </si>
  <si>
    <t>E còn mẫu nào ngắn hơn cỡ 70-75cm k</t>
  </si>
  <si>
    <t>E còn mẫu nào tương tự ko</t>
  </si>
  <si>
    <t>E còn váng nào cũng có mấy vị lạ lạ như chocolate, vani, caramel, bánh quy mà hãng khác ko?</t>
  </si>
  <si>
    <t>E cs thể đổi lại mẫu khác vs  kích thước nhỏ lại ko ạ</t>
  </si>
  <si>
    <t>E cũng nghỉ shop uy tín lịch sự em xin trả lại túi này hoàn tiền cho em.</t>
  </si>
  <si>
    <t>E dạy cách lắp đặt di</t>
  </si>
  <si>
    <t>E doi mau hong roi nha chi</t>
  </si>
  <si>
    <t>E dùng thử 1 hộp ạ</t>
  </si>
  <si>
    <t>E dùng ưng lắm, mùi thơm và giữ hương lâu lắm nha c</t>
  </si>
  <si>
    <t>E đã chuyển khoản nhưng chưa trừ tiền trên đơn</t>
  </si>
  <si>
    <t>E đã chuyển khoản nhưng shop k trừ tiền, nay nhận vẫn là 697k check lại cho e nhé</t>
  </si>
  <si>
    <t>E đã có đủ màu , hàng nhà c Trang uy tín chất lượng</t>
  </si>
  <si>
    <t>E đã nhận dc hàng của shop.</t>
  </si>
  <si>
    <t>E đã nhận ĐK rất đẹp ạ còn giao hàng nhanh nữa chúc shop có thật là nhiều khách ạ ❤️</t>
  </si>
  <si>
    <t>E đã nhận được tiền chị chuyển chưa</t>
  </si>
  <si>
    <t>e đã qua trực tiếp mua hàng và shop cực kỳ dễ thương, uy tín chất lượng nha mn nên mua ủng hộ shop. Mãi iu có cơ hội lại ghé ạ</t>
  </si>
  <si>
    <t>E đại lâm mộc thì đeo tóc xanh hay toca đen</t>
  </si>
  <si>
    <t>E đang 75kg</t>
  </si>
  <si>
    <t>E đang cần tư vấn giảm cân ạ</t>
  </si>
  <si>
    <t>e đang đi giày dép sz 38</t>
  </si>
  <si>
    <t>E đang nghỉ lễ,hẹn ship giao lại vào ngày đi làm trở lại rồi ạ</t>
  </si>
  <si>
    <t>e đat sét karo đen 129k</t>
  </si>
  <si>
    <t>E đặc do dai tay ko ak chi giao lon e 1bo ngan tay</t>
  </si>
  <si>
    <t>E đặt 2 hộp uống thử</t>
  </si>
  <si>
    <t>E đặt bánh này vị chanh dây size 16 nhé</t>
  </si>
  <si>
    <t>e đặt có gì nhờ mình che tên sản phẩm giúp e được k ạ</t>
  </si>
  <si>
    <t>E đặt dùm người ta , người ta hỏi sao hôm bữa giao nhanh mà giờ lâu quá vậy</t>
  </si>
  <si>
    <t>e đặt giúp bạn, e đang hỏi lại đúng size ko, ko vừa thì chính sách đổi trả ntn ạ</t>
  </si>
  <si>
    <t>E đặt hàng nhiều lần rồi người giao hàng nhiệt tình lắm</t>
  </si>
  <si>
    <t>E đặt hàng,chị bảo mật thông tin sản pẩm này chứ</t>
  </si>
  <si>
    <t>E đặt mẩu tóc này ạ</t>
  </si>
  <si>
    <t>e đặt qua shope hqua e gửi shop đấy ak</t>
  </si>
  <si>
    <t>E đặt rồi có gì chốt cho e rồi báo cho e là giao hàng bên nào với chị nha</t>
  </si>
  <si>
    <t>E đặt sai L ma sao giao sai s</t>
  </si>
  <si>
    <t>e đặt sau thêm 1 đơn nữa ạ</t>
  </si>
  <si>
    <t>e đặt xanh dương mà shop giao lộn em màu vàng rồi</t>
  </si>
  <si>
    <t>e đem xem hàng trc ko ạ</t>
  </si>
  <si>
    <t>E đem.đi tặng nên shop đóng gói đẹp giúp e 3 set và để riêng 2 hộp lẻ nha ạ</t>
  </si>
  <si>
    <t>E để tên người nhận là Chị Ty nhé, đừng để tên Facebook, c đặt dùm</t>
  </si>
  <si>
    <t>E đg bầu, kích thước ngang rốn 85cm thì mặc có vừa k ạ</t>
  </si>
  <si>
    <t>e định đổi giày này lấy loại giày lười dc ko shop</t>
  </si>
  <si>
    <t>E định lấy 1 đôi mà lấy trước 1 cái xem chất lượng ntn đã ạ</t>
  </si>
  <si>
    <t>e định mua thêm 1 cái nữa có đc giảm giá ko a :D</t>
  </si>
  <si>
    <t>E đj 36 ạ</t>
  </si>
  <si>
    <t>E đóng gói cẩn thận cho</t>
  </si>
  <si>
    <t>E đóng gói cẩn thận giúp chị nha để cây về ít bị hư hao,🫰</t>
  </si>
  <si>
    <t>E đóng gói cẩn thận nha đừng để dập nát lá</t>
  </si>
  <si>
    <t>E đóng gói đẹp cho chị nhé</t>
  </si>
  <si>
    <t>E đóng gói đẹp đẹp tý nhé
Tầm 11-12h trưa mai e ship đến đchi: Chung cư Docklands 99 Nguyễn Thị Thập, Tân Phú, Q7, tp HCM- 0902555596</t>
  </si>
  <si>
    <t>E đổi chị size L nhé</t>
  </si>
  <si>
    <t>e đổi cho c, c nha</t>
  </si>
  <si>
    <t>E đổi cho chị size 36 đen và chị lấy thêm 1 áo 36 da nhé</t>
  </si>
  <si>
    <t>E đổi cho cj đôi này thôi còn đôi kia khỏi đổi cũng được</t>
  </si>
  <si>
    <t>E đổi đc sdt nha c</t>
  </si>
  <si>
    <t>e đổi địa chỉ 402/39 trường chinh ạ</t>
  </si>
  <si>
    <t>E đổi địa chỉ chị vừa gửi e giúp chị nha</t>
  </si>
  <si>
    <t>E đổi địa chỉ cho c luôn với nhé</t>
  </si>
  <si>
    <t>E đổi địa chỉ dùm c</t>
  </si>
  <si>
    <t>E đổi địa chỉ dùm c nha</t>
  </si>
  <si>
    <t>E đổi địa chỉ giao hàng giúp c với nhé</t>
  </si>
  <si>
    <t>E đổi địa chỉ giúp chị với</t>
  </si>
  <si>
    <t>E đổi địa chỉ lại nha chi</t>
  </si>
  <si>
    <t>E đổi địa chỉ nha c 51e nguyễn chí thanh</t>
  </si>
  <si>
    <t>E đổi địa chỉ nhận cho c đc ko</t>
  </si>
  <si>
    <t>E đổi địa chỉ nhận hàng nha shop</t>
  </si>
  <si>
    <t>E đổi địa chỉ ròi ah</t>
  </si>
  <si>
    <t>E đổi địa chỉ ship nhé</t>
  </si>
  <si>
    <t>E đổi địa chỉ và tên người nhận khác ạ</t>
  </si>
  <si>
    <t>E đổi đơn mà mãi chưa thấy có</t>
  </si>
  <si>
    <t>E đổi giúp c sang nhãn hình chữ nhật, kích thước chai 300ml</t>
  </si>
  <si>
    <t>E đổi giúp chị sz khác</t>
  </si>
  <si>
    <t>e đổi kích thước dc k ạ</t>
  </si>
  <si>
    <t>E đổi kích thước nhé shop</t>
  </si>
  <si>
    <t>E đổi lại dchi vs sdt</t>
  </si>
  <si>
    <t>E đổi lại số điện thoại số điện thoại này nè 0379369364</t>
  </si>
  <si>
    <t>E đổi laih sđt cũ cho c nha</t>
  </si>
  <si>
    <t>e đổi lên size XL được kg</t>
  </si>
  <si>
    <t>E đổi màu xanh co an lấy màu xanh ngọc nha shop</t>
  </si>
  <si>
    <t>E đổi qua cỡ 1m8 nha c</t>
  </si>
  <si>
    <t>e đổi sang lấy chảo M07 nhé</t>
  </si>
  <si>
    <t>e đổi sdt ạ</t>
  </si>
  <si>
    <t>E đổi sdt lại ạ</t>
  </si>
  <si>
    <t>E đổi sdt r ạ</t>
  </si>
  <si>
    <t>E đổi sđt đc ko</t>
  </si>
  <si>
    <t>e đổi sđt khác đc không ạ</t>
  </si>
  <si>
    <t>E đổi sđt nha chị</t>
  </si>
  <si>
    <t>E đổi sđt nhé 0367200491</t>
  </si>
  <si>
    <t>E đổi size cho c đc k</t>
  </si>
  <si>
    <t>E đổi size M</t>
  </si>
  <si>
    <t>E đổi số điện thoại e có nhắn tin cho chị rồi nhé chị gửi số đó cho e nhé</t>
  </si>
  <si>
    <t>E đổi số lượng 17c ạ</t>
  </si>
  <si>
    <t>E đổi số lượng 17c mỗi món ạ</t>
  </si>
  <si>
    <t>E đổi tên người nhận dùm chị</t>
  </si>
  <si>
    <t>e đổi tên người nhận là Dung giúp c nhé</t>
  </si>
  <si>
    <t>E đổi tên người nhận là Trần Thế Vỹ . K có bố mẹ c k biết fb của c đâu. Rồi lại k nhận hàng ý</t>
  </si>
  <si>
    <t>E đổi tên người nhận nhé</t>
  </si>
  <si>
    <t>E đổi trả ntn</t>
  </si>
  <si>
    <t>E đợi đơn đặt sau này có shop gửi chung dc k ạ</t>
  </si>
  <si>
    <t>e đợi và đặt hàng bộ đó.</t>
  </si>
  <si>
    <t>E đừng chụp hình thông tin của c up lên trang nhé</t>
  </si>
  <si>
    <t>E đừng ghi thông tin ji nha chồng c biết la c đó,anh ko thích c uống giảm cân</t>
  </si>
  <si>
    <t>E đừng ghi thông tin sản phẩm nha</t>
  </si>
  <si>
    <t>e gái e bảo đừng lấy tím vì hay lỗi thời, có lấy thì màu đen hay màu da ha ha</t>
  </si>
  <si>
    <t>E gái t cậu vẽ theo ảnh tết tóc này, nó hay tết tóc</t>
  </si>
  <si>
    <t>E giảm kích thước như cái danh thiếp</t>
  </si>
  <si>
    <t>E giao hàng bên nào</t>
  </si>
  <si>
    <t>E giao hàng bên nào a</t>
  </si>
  <si>
    <t>E giao hàng bên nào ak</t>
  </si>
  <si>
    <t>E giao hàng bên nào mà lâu quá vậy e</t>
  </si>
  <si>
    <t>E giao hàng bên nào vậy e?</t>
  </si>
  <si>
    <t>E giao lại cho c size 67 c trả lại</t>
  </si>
  <si>
    <t>E giao lại đúng màu cho c</t>
  </si>
  <si>
    <t>E giao lộn địa chỉ rồi</t>
  </si>
  <si>
    <t>E giao lộn mà chị phải trả ship 2 lần 😭</t>
  </si>
  <si>
    <t>E giao lộn màu tóc zoi</t>
  </si>
  <si>
    <t>E giao lộn mẫu rồi,chữ miumiu c có mua rồi</t>
  </si>
  <si>
    <t>E giao nhầm cho anh size 43</t>
  </si>
  <si>
    <t>E giao nhầm địa chỉ rùi</t>
  </si>
  <si>
    <t>E giao nhầm hết mẫu cho c rồi</t>
  </si>
  <si>
    <t>E giao nhầm qa địa chỉ em anh, em anh mới nhắn</t>
  </si>
  <si>
    <t>e giao nhầm quần sz M ah e</t>
  </si>
  <si>
    <t>E giao nhầm sz và màu. C ko lấy nhé</t>
  </si>
  <si>
    <t>E giao sai địa chỉ rồi</t>
  </si>
  <si>
    <t>E giao sai hàng c roi</t>
  </si>
  <si>
    <t>e giao sai màu sao bắt c trả ship</t>
  </si>
  <si>
    <t>E giao sai mắc gì c trả ship</t>
  </si>
  <si>
    <t>e giao sai mẫu cho c</t>
  </si>
  <si>
    <t>e giao thiếu hàng cho chị</t>
  </si>
  <si>
    <t>E giao trước 2 cây đi</t>
  </si>
  <si>
    <t>E giao ủ tóc vs sữa tắm cho c nhé</t>
  </si>
  <si>
    <t>E giữ đc ko để c xem mua thêm c nhắn. Còn ko tiênn e cứ đi ko sao nha. Tại c cũng chưa cần á</t>
  </si>
  <si>
    <t>E gọi lại nó ship thái độ</t>
  </si>
  <si>
    <t>e gọi ns họ giao lại cho chị dk k</t>
  </si>
  <si>
    <t>E gom đơn đi chung áo LA nhen</t>
  </si>
  <si>
    <t>E gởi lại quần bữa giao lộn sai cho shop lại rồi đo</t>
  </si>
  <si>
    <t>E gởi thông tin gởi về địa chỉ này dùm e ,đừng gọi điện thoại cho e nhé .446/6 lê hồng phong phường Phước Hải nha trang khánh hòa</t>
  </si>
  <si>
    <t>E gởi tới đc này giúp c, đóng gói đẹp nha</t>
  </si>
  <si>
    <t>E gởi video cách lắp đặt rèm che nắng kính lái oto đi e</t>
  </si>
  <si>
    <t>E gửi cho a video hướng dẫn lắp đặt ạ</t>
  </si>
  <si>
    <t>E gửi cho chị 2 cái nữa nhé</t>
  </si>
  <si>
    <t>E gửi cho chị xem thêm tóc cài đính cườm xoăn nhẹ màu vàng để chị chốt luôn e</t>
  </si>
  <si>
    <t>E gửi chưa cho chị chuyển khoản nhé</t>
  </si>
  <si>
    <t>E gửi hoàn tiền cho chii chị c ko mua nữa</t>
  </si>
  <si>
    <t>E gửi ít quần xuông vảy lên nhóm đi</t>
  </si>
  <si>
    <t>e gửi luôn cho chị 2 lọ mình sử dụng kết hợp kem bơ nha chị?</t>
  </si>
  <si>
    <t>e gửi mẫu chẳng có hoa văn cho a đi shop</t>
  </si>
  <si>
    <t>E gửi sai số đt</t>
  </si>
  <si>
    <t>E gửi ship qua 32 phố huế - hàng bài - hoàn kiếm - hà nội</t>
  </si>
  <si>
    <t>e gửi sớm cho a nhé</t>
  </si>
  <si>
    <t>E gửi sớm cho chị đc  ko tại ở đây bạn chị về quê chị muốn nhờ họ cầm về</t>
  </si>
  <si>
    <t>E gửi thiếu hàng của chị ạ</t>
  </si>
  <si>
    <t>E gửi thông tin gửi hàng mới nhé, đc cũ là cty nay e nghỉ làm r, c đừng gửi về đó nhé</t>
  </si>
  <si>
    <t>E gửi về công ty cổ phần 473 số 7 Nguyễn cảnh hoan, phường quán bàu, TP vinh, nghệ an sdt 0986989678 e nhé</t>
  </si>
  <si>
    <t>E gửi về công ty em chị</t>
  </si>
  <si>
    <t>E gửi về công ty giày da ngã ba ông Việt xã Phúc ứng sơn dương ta nhé số đt 0393792942</t>
  </si>
  <si>
    <t>E gửi về địa chỉ công ty cho a nhé.</t>
  </si>
  <si>
    <t>E hết giày đổi , c muốn nhận hay muốn hoàn tiền</t>
  </si>
  <si>
    <t>E hoàn tiền bằng cách nào</t>
  </si>
  <si>
    <t>E hoàn tiền ntn</t>
  </si>
  <si>
    <t>E hỏi giúp c để nếu cần lấy hoá đơn VAT thì c báo lại e</t>
  </si>
  <si>
    <t>E hỏi trai dung tích là bao nhiêu ạ</t>
  </si>
  <si>
    <t>e hỏi xem sản phẩm mình ra s. có giấy phép j k. để e mua cho ng nhà sử dụng</t>
  </si>
  <si>
    <t>E hôm đổi z áo mà sao mãi chưa thấy guoiwr hàng về c</t>
  </si>
  <si>
    <t>E hơi thấp nên cỡ 5p cũng đc</t>
  </si>
  <si>
    <t>E hương dẫn cách lắp đặt</t>
  </si>
  <si>
    <t>E hướng dẫn chị cách đổi trả nhé</t>
  </si>
  <si>
    <t>E hướng dẫn mn cách rửa ruột c ơi</t>
  </si>
  <si>
    <t>E in trước ngực và phia sau giup a nha</t>
  </si>
  <si>
    <t>E k có nhu cầu dùng nữa ah</t>
  </si>
  <si>
    <t>E k lấy cái nâu nữa c</t>
  </si>
  <si>
    <t>E kb c giao hàng bên nào nữa</t>
  </si>
  <si>
    <t>E ké bài tí ạ,thực sự ce nào muốn giảm cân nhưng dùng nhiều loại ko giảm,bị lờn thuốc ảnh hưởng tác dụng phụ gây mệt thì thử dùng BỘT GẠO LỨT bên e nha,1 hộp giảm 5kg,5-10cm bụng,an toàn hiệu quả ko tác dụng phụ,phù hợp mọi đối tượng,quan tân ib e tv ạ</t>
  </si>
  <si>
    <t>E kg trừ thì chị kg nhận đơn hàng này và chị chấp nhận đem cho người ta 2 đôi giày 36 . Đối với chị 2 đôi giày có 300 k kg là gì với chị nhưng thái độ làm việc bên e vậy chị kg đồng ý</t>
  </si>
  <si>
    <t>E khách cũ
Cứ chốt cho e nha</t>
  </si>
  <si>
    <t>E khỏe cảm ơn c ạ</t>
  </si>
  <si>
    <t>e khong lấy mã 25 26 nữa ạ</t>
  </si>
  <si>
    <t>E không biết nên mới nhờ ảnh đt cho chị gửi cách lắp đặt mà anh giao hàng làm thái độ Như vậy</t>
  </si>
  <si>
    <t>e không biết phải cọc trước, tiền mặt e có nhiều nma tiền tk e còn ít</t>
  </si>
  <si>
    <t>E không lấy nấm Linh Chi nhé</t>
  </si>
  <si>
    <t>E không lấy nữa shop oi</t>
  </si>
  <si>
    <t>e không mua nữa ạ</t>
  </si>
  <si>
    <t>E khuyến mãi tết c mua cho cháu nhe</t>
  </si>
  <si>
    <t>E kiem tra ky nha</t>
  </si>
  <si>
    <t>E kiểm tra hàng kỹ trước khi giao giúp chi nha rách chi kh lấy,kg có thời gian đổi trả</t>
  </si>
  <si>
    <t>E kiêu a ơi a chạy lại đây tý nữa. A síp tất mấy luôn nha chị. A Síp nói k đi dc . Cái thái độ nc rất khó nghe</t>
  </si>
  <si>
    <t>E ko lấy kem dưỡng thể nữa nhé</t>
  </si>
  <si>
    <t>E ko lấy trắng</t>
  </si>
  <si>
    <t>E ko trả lời tin nhắn</t>
  </si>
  <si>
    <t>E kt xem còn màu gì nhé,c đặt</t>
  </si>
  <si>
    <t>E ktra lại đi e, đơn cũ c vừa ck cho e 480k , xong ship vẫn đến thu 480k tiếp, tiền thừa 180k e chưa trừ nhé, bên e làm ăn phải ktra kỹ chứ, ai lại khách ck rồi mà hệ thống ship vẫn thu tiền</t>
  </si>
  <si>
    <t>E ktra lại đơn của c đổi mà mãi chưa thấy</t>
  </si>
  <si>
    <t>e là khác mối vậy tết này shop có khuyến mãi gì không ạ 😊😊</t>
  </si>
  <si>
    <t>E là khách quen shop có thể chốt cho e mã d4 được k ạ với e đặt thêm mã d25 màu xanh nữa nhé</t>
  </si>
  <si>
    <t>E là NV mà nhiệt tình với shop lắm</t>
  </si>
  <si>
    <t>e lại chốt thêm</t>
  </si>
  <si>
    <t>E lại giao nhầm hàng cho c roi</t>
  </si>
  <si>
    <t>E làm tóc, c ship lien e gui đia chỉ c ship</t>
  </si>
  <si>
    <t>E lay ao gau dau trắng sau lung 0938899887 chốt bay gio cho e nha</t>
  </si>
  <si>
    <t>e lay c set nay</t>
  </si>
  <si>
    <t>E lấy  cái đen 2xl nhà 100k</t>
  </si>
  <si>
    <t>E lấy 1 áo 2 mũ ạ</t>
  </si>
  <si>
    <t>E lấy 1 bánh gạo lứt cốm non thêm vào đơn 4 gói bánh thuyền hạt về địa chỉ 21 bát sứ được k ạ</t>
  </si>
  <si>
    <t>E lấy 1 bếp và 1 nồi a</t>
  </si>
  <si>
    <t>E lấy 1 bộ bánh mì + 1 yếm be nhạt kia ạ</t>
  </si>
  <si>
    <t>E lấy 1 bộ lục giác với 50 quả bóng nữa ạ</t>
  </si>
  <si>
    <t>E lấy 1 bộ vàng, 1 bộ hoa nhí cổ tím ạ</t>
  </si>
  <si>
    <t>E lấy 1 can nước rửa chén bát</t>
  </si>
  <si>
    <t>E lấy 1 chai sữa tắm 500ml và 2 cái lọ sữa dưỡng thể 480g ạ</t>
  </si>
  <si>
    <t>E lấy 1 chăn khủng long bơ kích thước 1m8*2m</t>
  </si>
  <si>
    <t>E lấy 1 combo đi ạ</t>
  </si>
  <si>
    <t>E lấy 1 combo kem chống nắng và 1combo kem yến thi nhu nao a</t>
  </si>
  <si>
    <t>E lấy 1 đầu nhám nhỏ vs 1 đầu khoé, 4 hộp giấy nhám #180</t>
  </si>
  <si>
    <t>E lấy 1 đèn chị nhé</t>
  </si>
  <si>
    <t>E lấy 1 đen, 1 nâu</t>
  </si>
  <si>
    <t>E lấy 1 hôpk mix vị phomai cacao capu trà sữa yogurt</t>
  </si>
  <si>
    <t>E lấy 1 kem dưỡng ẩm cica nha</t>
  </si>
  <si>
    <t>E lấy 1 kí khô cá chạch</t>
  </si>
  <si>
    <t>E lấy 1 mặt nạ 150 và 1 dưỡng 120</t>
  </si>
  <si>
    <t>E lấy 1 quần size s</t>
  </si>
  <si>
    <t>E lấy 1 son dưỡng môi</t>
  </si>
  <si>
    <t>E lấy 1 váy hoa thôi</t>
  </si>
  <si>
    <t>E lấy 10 combo mụn với 1 chai nám 30ml á</t>
  </si>
  <si>
    <t>E lấy 1combo hồng cho bé gái ạ</t>
  </si>
  <si>
    <t>E lấy 1combom dùng thử c miễn phí ship cho e đc k ạ</t>
  </si>
  <si>
    <t>E lấy 1đầm caro hồng voi 1quần mặc trong váy</t>
  </si>
  <si>
    <t>E lấy 2 bộ đặt sau cũng dc a</t>
  </si>
  <si>
    <t>E lấy 2 combo đài sen nha</t>
  </si>
  <si>
    <t>E lấy 2 đôi này nha c</t>
  </si>
  <si>
    <t>E lấy 2 lọ sữa dưỡng thể</t>
  </si>
  <si>
    <t>E lấy 20 hộp nhưng a đưa e hạn sử dụng mới a nhé, vì nhiều e sợ uống ko kịp hạn sử dụng</t>
  </si>
  <si>
    <t>E lấy 2c này size l nhé</t>
  </si>
  <si>
    <t>E lấy 2kg bánh tráng túi hút chân không</t>
  </si>
  <si>
    <t>E lấy 4 bịch tã có bớt nữa k chị</t>
  </si>
  <si>
    <t>e lấy 4 da heo chiên giòn, 4 mực sợi dừa, 2 khô heo cháy tỏi ạ</t>
  </si>
  <si>
    <t>E lấy 5 thìa cho bé và 5 dĩa nua ak</t>
  </si>
  <si>
    <t>E lấy ba lô 1900 đi chi oi</t>
  </si>
  <si>
    <t>e lấy balo vàng nãy anh giơ</t>
  </si>
  <si>
    <t>E lấy bán thử chất lượng ok e lấy sl nhiều nè</t>
  </si>
  <si>
    <t>E lấy bánh bao nhiu vị và kẹo bao nhiêu vị</t>
  </si>
  <si>
    <t>E lấy bánh pía vs 1 hũ bánh tráng</t>
  </si>
  <si>
    <t>E lấy bộ cột tóc bộ tranh ghép 2D bộ combo 5 bộ bảng nút</t>
  </si>
  <si>
    <t>E lấy bộ hoạ tiết cái mền :))</t>
  </si>
  <si>
    <t>e lấy c kích thước 1m8 chân nệm 20cm nha</t>
  </si>
  <si>
    <t>E lấy cả váy</t>
  </si>
  <si>
    <t>E lấy cái combo khoác mpb Á c</t>
  </si>
  <si>
    <t>e lấy cam nha c hk lấy do</t>
  </si>
  <si>
    <t>E lấy chảo</t>
  </si>
  <si>
    <t>e lấy chị, kích thước 25x10x10 (size 28) á em</t>
  </si>
  <si>
    <t>e lấy cho 2 người 2 sai nha shop</t>
  </si>
  <si>
    <t>E lấy cho c 30g vitamin C the first 117k. Chai cấp nc Aqua 169k và 2 chai srm ohui 79k á e</t>
  </si>
  <si>
    <t>E lấy cho chị 1 cam, 1 đỏ, 1 vàng đậm, 1 đen! Tất cả đều hoa nhí và màu tươi đậm nha</t>
  </si>
  <si>
    <t>E lấy combo 2 chai ạ</t>
  </si>
  <si>
    <t>E lấy combo 3 vòi nước</t>
  </si>
  <si>
    <t>E lấy combo 5 bộ nhé</t>
  </si>
  <si>
    <t>E lấy combo bảng mắt</t>
  </si>
  <si>
    <t>E lấy combo đó nha!</t>
  </si>
  <si>
    <t>E lấy combo này cj</t>
  </si>
  <si>
    <t>E lấy combo này thôi</t>
  </si>
  <si>
    <t>E lấy delina hồng vỏ test</t>
  </si>
  <si>
    <t>Chốt sản phẩm Nước hoa</t>
  </si>
  <si>
    <t>E lấy dùm c đc mấy cái thẻ nhớ  rồi e</t>
  </si>
  <si>
    <t>E lấy đầm hoa hồng c mặc nhe</t>
  </si>
  <si>
    <t>e lấy địa tài 250k,vk mạng kim chồng mạng hoả</t>
  </si>
  <si>
    <t>E lấy đôi giày lười kia size 39 cho mẹ</t>
  </si>
  <si>
    <t>E lấy đồng hồ và kem dưỡng tay</t>
  </si>
  <si>
    <t>E lấy hai combo thì có giảm giá ko chị</t>
  </si>
  <si>
    <t>E lấy hoá đơn VAT luôn nhé</t>
  </si>
  <si>
    <t>E lấy hoa nhí đùi nha</t>
  </si>
  <si>
    <t>E lấy kích thước 10 ạ</t>
  </si>
  <si>
    <t>E lấy kích thước 50×60</t>
  </si>
  <si>
    <t>E lấy kích thước 60.80 á</t>
  </si>
  <si>
    <t>e lấy lá vàng full có mền, xả 16 với xả 1 nha. kích thước 1m6x2mx10cm</t>
  </si>
  <si>
    <t>e lấy loại 1m3 a nhé</t>
  </si>
  <si>
    <t xml:space="preserve">e lấy luon cường lực </t>
  </si>
  <si>
    <t>E lấy màu da 0986001764</t>
  </si>
  <si>
    <t>e lấy màu tím này theo kích thước 152m nhé</t>
  </si>
  <si>
    <t>E lấy màu trắng nhé</t>
  </si>
  <si>
    <t>E lấy mặt nạ đi</t>
  </si>
  <si>
    <t>E lấy mỗi váy hoa thôi chị ơi</t>
  </si>
  <si>
    <t>E lấy nâu đã</t>
  </si>
  <si>
    <t>E lấy những áo này ạ</t>
  </si>
  <si>
    <t>E lấy quần lót tã 2 bịch 1 xanh 1 xám mà chỉ còn 1 xám thôi à c</t>
  </si>
  <si>
    <t>E lấy Sét yến thôi ạh</t>
  </si>
  <si>
    <t>E lấy tã quần nhe chị</t>
  </si>
  <si>
    <t>e lấy thêm 1 hủ này nhe c . nhìn như xà cừ ý</t>
  </si>
  <si>
    <t>E lấy thêm 1 sắt ferolip baby, 1 vitamin pregnacare mẹ cho con bú, 1 hộp viên sắt blackmore</t>
  </si>
  <si>
    <t>E lấy thêm cái này nhé, c gom đơn cho e ah</t>
  </si>
  <si>
    <t>E lấy thêm mẫu khác lên gộp đơn</t>
  </si>
  <si>
    <t>E lấy thêm xanh lá và vàng hoạ tiết như đang treo phía sau ạ</t>
  </si>
  <si>
    <t>e lấy thử 1 cái xem chất liệu thì bao nhiều tiền ?</t>
  </si>
  <si>
    <t>E lấy tóc gam đuôi ngựa</t>
  </si>
  <si>
    <t>E lấy tol hoa nhí màu vàng đỏ ý e</t>
  </si>
  <si>
    <t>E lấy túi đính đá vàng day đeo bằng ngọc trai lấy chị xem</t>
  </si>
  <si>
    <t>E lấy váy k sát nách ạ, váy hoa ý chị</t>
  </si>
  <si>
    <t>e lấy ví cầm tay 90k c nhé</t>
  </si>
  <si>
    <t>e lấy vitamin c ạ chị</t>
  </si>
  <si>
    <t>E lấy1 combo  ạ</t>
  </si>
  <si>
    <t>E lên đơn gửi luôn cho a để khách kịp t3 nhận với</t>
  </si>
  <si>
    <t>e lên đơn ship đừng để tên trang fb đc hok e.. a sợ mấy đứa bạn bít vô xem thấy kì á e 🥰</t>
  </si>
  <si>
    <t>E màu ở ngoài k giống trong hình mẫu echupj qua ap màu xấu .</t>
  </si>
  <si>
    <t>E máy có bao tet hàng CTY o e và hình thức bảo hành thì sao e</t>
  </si>
  <si>
    <t>E mới đặt 1 ký rưỡi khô gà lá chanh , nhưng nhiều quá, giờ  e lấy 1 ký khô gà lá chanh thôi,còn để đặt cái khác nữa a</t>
  </si>
  <si>
    <t>E mới nhận áo đẹp chất lượng lắm cj</t>
  </si>
  <si>
    <t>E mới nhận dx áo , giao hàng nhanh , áo đẹp lắm m.n</t>
  </si>
  <si>
    <t>E mới nhận đồ giao lộn e hai bộ ko đúng màu đồ đẹp</t>
  </si>
  <si>
    <t>E mới nhận đồ r đẹp lắm lun cj giao hàng nhanh nữa</t>
  </si>
  <si>
    <t>E mới nhận hàng sáng nay. Bộ này ngắn quá e mặc bị kích đáy, e có thể đổi qua size khác hoặc mẫu khác đc ko shop ơi 🥺</t>
  </si>
  <si>
    <t>E mới nhận ốp lưng có lôc liền</t>
  </si>
  <si>
    <t>E mới sửa đây mà thời hạn bảo hành chỉ đến 28/1 thôi ạ</t>
  </si>
  <si>
    <t>E mới trả ship cái bộ hôm trc giao lộn cho e r á</t>
  </si>
  <si>
    <t>E ms chốt cái đầm hoa</t>
  </si>
  <si>
    <t>E mua 1 bộ xem chất liệu ntn rồi e mua tiếp được không ạ</t>
  </si>
  <si>
    <t>E mua 10 bộ có giảm giá k shop</t>
  </si>
  <si>
    <t>E mua 2 áo có đk giảm giá gì ko ạ ?</t>
  </si>
  <si>
    <t>E mua 2 bộ có được giảm giá ko ạ</t>
  </si>
  <si>
    <t>E mua 2 bộ có giảm giá ko</t>
  </si>
  <si>
    <t>E mua 2 cái c giảm giá k ạ</t>
  </si>
  <si>
    <t>E mua 2 cái có giảm giá k ạ</t>
  </si>
  <si>
    <t>E mua 2 combo này lun thì có giảm giá nữa hok shop</t>
  </si>
  <si>
    <t>E mua 2 đôi có giảm giá k ạ</t>
  </si>
  <si>
    <t>E mua 2 hộp ban ngày luôn thì dc giảm k cj</t>
  </si>
  <si>
    <t>E mua 2 hộp bên mình có giảm giá k ạ</t>
  </si>
  <si>
    <t>E mua 20kg có đc giảm giá gì k chi</t>
  </si>
  <si>
    <t>E mua 4 bộ có giảm giá kh chị</t>
  </si>
  <si>
    <t>E mua 4 lít có giảm giá k a</t>
  </si>
  <si>
    <t>E mua 70 miếng có giảm giá không shop!</t>
  </si>
  <si>
    <t>E mua bộ lục giác</t>
  </si>
  <si>
    <t>E mua combo mà ko lấy đèn được ko shop</t>
  </si>
  <si>
    <t>E mua hàng bị lỗi xin hướng dẫn cách đổi trả</t>
  </si>
  <si>
    <t>E mua hàng mà shop giao lộn e không biết là gì và sài như nào cả ạ</t>
  </si>
  <si>
    <t>E mua hộ nên giao sai ngta k nhận á chị</t>
  </si>
  <si>
    <t>E mua nhiều có giảm giá không shop ?</t>
  </si>
  <si>
    <t>E mua nhìu lần rồi lý do gì cọc... cái túi vừa rồi là bên c giao sai cho e chứ đâu phải e tự trả hàng</t>
  </si>
  <si>
    <t>E mua qua mạng z hình thức bảo hành thế nào ạ</t>
  </si>
  <si>
    <t>E mua tặng quà nên shop đóng gói đẹp đẹp chút giúp e đc ko ạ ?</t>
  </si>
  <si>
    <t>E mua thêm 1 vỏ gối ôm và 1 vỏ gối nằm nữa</t>
  </si>
  <si>
    <t>E mua thêm don đơn được hk chị</t>
  </si>
  <si>
    <t>E mua thun cột tóc gửi grab cho e dc k c</t>
  </si>
  <si>
    <t>E mún lấy 1 combo 4 bộ dò</t>
  </si>
  <si>
    <t>E mún mua cộng dây xoắn cỡ 1c 5 á trả góp thì phải lm s ạ</t>
  </si>
  <si>
    <t>E mún nó có hình dễ thương giống mẫu của shop á</t>
  </si>
  <si>
    <t>E muốn đổi kích thước ạ</t>
  </si>
  <si>
    <t>E muốn đổi lấy tã dán ss luôn được không ạ</t>
  </si>
  <si>
    <t>E muốn đổi sang con áo này màu trắng đc ko a</t>
  </si>
  <si>
    <t>E muốn đổi size chân váy từ size L sang size M và 1 áo màu tím bị sai màu đc ko ạ</t>
  </si>
  <si>
    <t>E muốn hoàn tiền thì gửi hangg đó lại cho c</t>
  </si>
  <si>
    <t>E muốn hoàn tiền vì thấy đồ k hợp vs e , hổm e mua cái áo khoác cũng bự rộng vải đẹp nhưng nhìn thô quá</t>
  </si>
  <si>
    <t>E muốn hỏi cách vệ sinh túi làm như nào ạ</t>
  </si>
  <si>
    <t>E muốn hỏi xem loại này sài bền k ạ</t>
  </si>
  <si>
    <t>E muốn in 100c tem kem body kích thước 6cm giá sao v ạ</t>
  </si>
  <si>
    <t>e muốn lấy 1 bộ đỏ trước xem chất liệu như nào đã ạ</t>
  </si>
  <si>
    <t>E muốn lấy 1 combo bé gái</t>
  </si>
  <si>
    <t>E muốn lấy đôi giày cao gót c</t>
  </si>
  <si>
    <t>e muốn lấy máy dập , máy là tóc , máy làm xoăn</t>
  </si>
  <si>
    <t>E muốn lấy sỉ bánh tráng ạ. Shop tư vấn giúp em với ạ</t>
  </si>
  <si>
    <t>E muốn lấy thêm 1 tẩy tế bào chết và 1 kem dưỡng ẩm</t>
  </si>
  <si>
    <t>E muốn lấy thêm 1 vải quần trắng nữa ý</t>
  </si>
  <si>
    <t>E muốn mua 5 chai k lấy xịt bưởi.giá có giảm k ạ</t>
  </si>
  <si>
    <t>E muốn mua combo nhưng ko lấy đầu đủ các SP đc ko sj</t>
  </si>
  <si>
    <t>E muốn mua đồng hồ có giấy chứng nhận đá quý</t>
  </si>
  <si>
    <t>E muốn mua thử xem chất liệu sao</t>
  </si>
  <si>
    <t>E muốn mua trả góp thì sau ak</t>
  </si>
  <si>
    <t>E muốn mua xe trả góp đc hk ạ</t>
  </si>
  <si>
    <t>E muốn sop hoàn tiền cho e ạ</t>
  </si>
  <si>
    <t>E muốn thơm lâu</t>
  </si>
  <si>
    <t>E muốn trả góp á a</t>
  </si>
  <si>
    <t>E muốn trả góp dt ip 11prm</t>
  </si>
  <si>
    <t>E muốn trả góp mà cũng sợ tiền lãi cao à</t>
  </si>
  <si>
    <t>E muốn trả góp thì cần trả trc bao nhiu ạ</t>
  </si>
  <si>
    <t>E muốn trả góp thì phải lên tận nơi ạ</t>
  </si>
  <si>
    <t>E muốn uống ngu cốc ma e k bit ngu cốc bên mình có chất lượng k ah</t>
  </si>
  <si>
    <t>E muốn xem cả áo cơ</t>
  </si>
  <si>
    <t>E mướn hỏi có mẫu này có màu nâu ko</t>
  </si>
  <si>
    <t>E n vừa nhận dc hàng rùi .sạc dự phòng n sạc  ko vô điện đợt trc n cũng chốt dc 2 cái sạc luôn nó ko ko vô điện n nghĩ có mấy chục  thôi n ko báo giờ tới cái này nữa cũng ko dc  sạc này lại ko có dây đi kèm n thay mấy sợi dây sạc nhà điện thoại n vẫn sạc ok còn qua cục sạc ko vô điện</t>
  </si>
  <si>
    <t>E nghĩ lấy chai sơn móng nha đủ rồi nha chị</t>
  </si>
  <si>
    <t>E nhan dc hang r ma giao lon mau e dat</t>
  </si>
  <si>
    <t>E nhan hang roi ma sao e lay sai xxl ma sao giao sai l</t>
  </si>
  <si>
    <t>e nhắn quy trình bảo hành ở trên</t>
  </si>
  <si>
    <t>E nhắn sai số</t>
  </si>
  <si>
    <t>E nhắn tin rồi mà không thấy chị trả lời</t>
  </si>
  <si>
    <t>e nhận dc đồ bên c rồi, giao cực kỳ nhanh luôn shipper nhiệt tình. đồ ăn rất ngon tks c iu nhiều ^^</t>
  </si>
  <si>
    <t>e nhận dc tiền của shippeer rồi e hoàn tiền cho c nhé . c gửi tiền ship thui e</t>
  </si>
  <si>
    <t>E nhận đc áo rk đẹp lắm vừa đẹp lắm chất rất ok giao nhanh nữa</t>
  </si>
  <si>
    <t>E nhận đc đồ rước đẹp lắm giao hàng nhanh nữa</t>
  </si>
  <si>
    <t>e nhận đc e gửi luôn cho c c nhé</t>
  </si>
  <si>
    <t>e nhận đc hàng hôm qua mà quên viết feedback, hàng giao nhanh, đóng gói cẩn thận, phụ kiện tặng kèm theo đầy đủ, bali rất đẹp, đặc biệt là đôi tất cuti 😘</t>
  </si>
  <si>
    <t>E nhận đc hàng r shop ơi đóng gói cẩn thận + hàng chất lượng lắm</t>
  </si>
  <si>
    <t>E nhận đc hàng rồi mà ko nhớ cách sử dụng</t>
  </si>
  <si>
    <t>E nhận đc hàng rồi,giao nhanh đầm đẹp lắm</t>
  </si>
  <si>
    <t>E nhận đc túi r mà hoie thất vọng. Shop đóng gói ẩu quá túi về đến nơi thì gãy hết from túi</t>
  </si>
  <si>
    <t>E nhận đk hàng của nhà mẹ mỡ r ak ,hàng giao nhanh ,chất với hàng siêu đẹp và rẻ ưng lắm ak.e sẽ ủng hộ Shop dài dài ak</t>
  </si>
  <si>
    <t>E nhận được giày rồi. Shop giao nhanh ok ạ.  Giày đẹp from đẹp lắm ạ.</t>
  </si>
  <si>
    <t>E nhận được hàng r shop ơi đóng gói cẩn thận ưng lắm luôn + chất lượng nữa</t>
  </si>
  <si>
    <t>E nhận được hàng rồi chị, shipper thân thiện vui tính, hàng có tem chống hàng giả thật uy tín,</t>
  </si>
  <si>
    <t>E nhận được hàng rồi shop sử dùng ngày mấy lần vậy shop</t>
  </si>
  <si>
    <t>E nhận hàng r ạ.s shop gửi màu xấu z</t>
  </si>
  <si>
    <t>E nhận hàng r mà shop giao lộn í ạ</t>
  </si>
  <si>
    <t>E nhận hàng rồi , đóng gói cẩn thận, tem mác đầy đủ, đúng là hàng chính hãng</t>
  </si>
  <si>
    <t>E nhận hàng rồi ạ chất lượng lắm c</t>
  </si>
  <si>
    <t>E nhận hàng rồi chất lượng</t>
  </si>
  <si>
    <t>E nhận hàng rồi giao lộn e size 29 nhé e nhận lun rồi</t>
  </si>
  <si>
    <t>E nhận hàng rồi vải xấu quá</t>
  </si>
  <si>
    <t>E nhận mấy đơn rồi, shipper nhiệt tình lắm nha</t>
  </si>
  <si>
    <t>E nhận r nha c đồ đẹp lắm giao hàng nhanh nữa</t>
  </si>
  <si>
    <t>E nhận váy rồi giao nhanh quá. Em cảm ơn nhiều ạ</t>
  </si>
  <si>
    <t>E nhập bán tiktok nên mong bên b cho giá ok cạnh tranh ạ</t>
  </si>
  <si>
    <t>E nhìn có số 25 e tưởng đấy là hạn sử dụng</t>
  </si>
  <si>
    <t>E nhìn lại bảo giày lười</t>
  </si>
  <si>
    <t>e nhìn thấy nó khác hoàn toàn với màu đen của quần chưa. tụi e giao sai màu thì nên nhận lỗi nhé</t>
  </si>
  <si>
    <t>E nho kiem tra ki cac sp cua chi ki giup chi</t>
  </si>
  <si>
    <t>e nhớ giúp a đừng để tên trang face nha e</t>
  </si>
  <si>
    <t>E nhớ lấy giường 1m8 nha.giao sai kích thước là c kg nhận đâu</t>
  </si>
  <si>
    <t>E nhớ lấy kích thước 2x2m2 phủ hơn 25cm giúp chị nhe e</t>
  </si>
  <si>
    <t>E nhờ người nhận sợ k biết kiểm tra. Nếu về bị lỗi hi vọng shop hỗ trợ đổi trả. Mong shop kiểm tra hàng kĩ trc giao ạ</t>
  </si>
  <si>
    <t>E nhờ nhận giùm k phải nên e trả e k biết phải trả ship, vì thấy bên c giao nhầm cái đó e k chốt mà chốt cái trước đó</t>
  </si>
  <si>
    <t>e nhờ shop đóng gói cẩn thận, hàng về mà đẹp. Chất vải tốt thì lần sau e sẽ ủng hộ shop nhiều ạ🥳</t>
  </si>
  <si>
    <t>E nhường ba lô đỏ cho c luon á, c lấy thì báo a khi chốt đơn hen</t>
  </si>
  <si>
    <t>E nói bên síp giao cho 8h nha</t>
  </si>
  <si>
    <t>E nợ xấu có trả góp đc ko a</t>
  </si>
  <si>
    <t>e nt bên messger nhưng ko ai trả lời c nhé</t>
  </si>
  <si>
    <t>E nv bán hàng online à</t>
  </si>
  <si>
    <t>E oi ao nâng mấy phân</t>
  </si>
  <si>
    <t>E oi cho a lấy cốc 250, kìm 78 nhé,</t>
  </si>
  <si>
    <t>E oi cho c doi lai lay con mau xanh nha e</t>
  </si>
  <si>
    <t>E oi cho chị hỏi bánh tráng xì ke giá bao nhiêu 1 bịch vậy e</t>
  </si>
  <si>
    <t>e oi khi nào có sạc dự phòng giống vậy</t>
  </si>
  <si>
    <t>E oi mình ko có giấy hướng dẫn sử dụng à</t>
  </si>
  <si>
    <t>E oi sao gưi thuốc quá hạn sử dụng cho chi váy</t>
  </si>
  <si>
    <t>E oi, bên e giao nhầm đồ cho c mà sao bắt c trả ship thế</t>
  </si>
  <si>
    <t>E ở 129 nguyễn trãi</t>
  </si>
  <si>
    <t>E ở bp</t>
  </si>
  <si>
    <t>E ở hcm nên cx sợ nếu may k vừa thời gian đổi trả lâu</t>
  </si>
  <si>
    <t>E ở ngoài bắc thì thời gian đổi trả lâu hơn có đc k ạ</t>
  </si>
  <si>
    <t>E ở thôn4 Thái Bình Thái Sơn hàm Yên tuyen quang</t>
  </si>
  <si>
    <t>E ở xa muốn trả góp thì sao c</t>
  </si>
  <si>
    <t>E ơi  c lấy chảo mã 38 là 20 cm</t>
  </si>
  <si>
    <t>E ơi , do c còn ha với b5 mới đặt nên c lấy chai meso retinol thoy e nhé</t>
  </si>
  <si>
    <t>E ơi . Nhớ gửu cho c cặp tóc với mũ cói. E cho c nhé</t>
  </si>
  <si>
    <t>E ơi 2 áo bảo nhiu v</t>
  </si>
  <si>
    <t>E ơi anh xin lỗi nhé họ nhờ mua giờ họ lại bảo không mua nữa thông cảm nhé</t>
  </si>
  <si>
    <t>E ơi bên e giao nhầm đơn cho chị mà bảo chị trả ship là sao</t>
  </si>
  <si>
    <t>E ơi bên e giao nhầm hàng cho c rồi</t>
  </si>
  <si>
    <t>E ơi bên e giao sai địa chỉ rồi</t>
  </si>
  <si>
    <t>e ơi bộ này của e nó bị ở cái dây lai e ạ a thử máy khác cũng vậy lúc thì có lúc thì ko có lúc khách còn bảo là ko có cả nhạc ý e a e đổi cho a bộ khác đi</t>
  </si>
  <si>
    <t>E ơi c chờ mãi chưa thấy dây e gửi dây đổi cho c.  E kiểm tra lại giúp c nhé</t>
  </si>
  <si>
    <t>E ơi c chưa nhận được đơn hàng serum nữa e</t>
  </si>
  <si>
    <t>e ơi C đổi địa chỉ</t>
  </si>
  <si>
    <t>E ơi c đổi địa chỉ r ấy</t>
  </si>
  <si>
    <t>E ơi c đổi lại màu ni đk k e</t>
  </si>
  <si>
    <t>E ơi c hỏi e tỉ nè chị muốn mua hàng những c cũng vẫn ngại nên c hỏi e e có giấy chứng nhận của yte kg e oi</t>
  </si>
  <si>
    <t>E ơi c k lấy nữa sr e</t>
  </si>
  <si>
    <t>E ơi c kêu mai cn ship hàng cho c mà họ kêu ko giao còn tỏ thái độ ý vậy họ ko ship đc cho c vậy thì thôi e nhé</t>
  </si>
  <si>
    <t>E ơi c lấy 2combo này sz XL</t>
  </si>
  <si>
    <t>E ơi c lấy nồi này nhé</t>
  </si>
  <si>
    <t>E ơi c mới nhận 2 hủ body với 1day titan 150k mà sao giao lộn mẫu rồi em,c đi làm em gái c nhận nên nó ko biết</t>
  </si>
  <si>
    <t>E ơi C nhận dc áo r , vậy e ck hoàn tiền cho C hả</t>
  </si>
  <si>
    <t>E ơi c nhận hàng bị thiếu hàng của c rồi</t>
  </si>
  <si>
    <t>E ơi cả ngày hôm qa ko một ai gọi a, hôm trước thì thái độ shipper làm a rất bực bội :(</t>
  </si>
  <si>
    <t>E ơi ch nhận đc serum rồi bôi ngày mấy lần e</t>
  </si>
  <si>
    <t>E ơi chảo 188 sao lai chốt cho a 210</t>
  </si>
  <si>
    <t>E ơi chị đổi lại chị lấy 1 váy xanh thôi nhé , chị xem nếu ok chị sẽ đặt thêm đỏ nhé</t>
  </si>
  <si>
    <t>e ơi chị không lấy nữa</t>
  </si>
  <si>
    <t>E ơi chị ko nhận áo nhé , chất lượng kém quá</t>
  </si>
  <si>
    <t>E ơi chị nhận dc mặt nạ rồi nhé mà cho chị hỏi cái gói thải độc dùng sao vậy e</t>
  </si>
  <si>
    <t>E ơi chị nhận được hàng rồi nhưng quần màu không giống hình đổi lại quần đúng hình cho chị nhé.</t>
  </si>
  <si>
    <t>E ơi chị vừa nhận được hàng cho chị hỏi xíu mặt nạ mình đắp xong ko rửa lại mặt mình có xài các bước dưỡng da ko hay chỉ xài mình xem dưỡng thôi</t>
  </si>
  <si>
    <t>E ơi cho c đổi sang chân màu hồng nhé.</t>
  </si>
  <si>
    <t>E ơi cho c hỏi Retinol Meso có chiết ko e?</t>
  </si>
  <si>
    <t>E ơi cho c hỏi số Zalo em cho chị bạn còn làm nữa ko e. C nt ko thấy bạn trả lời e a</t>
  </si>
  <si>
    <t>E ơi cho c xin hướng dẫn làm túi này nha</t>
  </si>
  <si>
    <t>E ơi cho chị 2 ký bánh tráng  xì ke nha , khách cũ</t>
  </si>
  <si>
    <t>E ơi cho chị 2 ký bánh tráng xì ke nha , khách cũ</t>
  </si>
  <si>
    <t>E ơi cho chị hỏi bên e có mặt nạ nha đam HQ kg ?</t>
  </si>
  <si>
    <t>e ơi cho chị hỏi buổi tối chị ăn kẹo song có được ăn gì nữa k</t>
  </si>
  <si>
    <t>E ơi chốt cho C đôi giày cao gót size 38 có sọc. Đó e</t>
  </si>
  <si>
    <t>E ơi chốt cho chị ly 5k xúc xích 19k sữa đậu nành 9k×5lốc + sữa Milo 20bi+ sữa đặc 10k×5 bị+ bình to 59k. + Bánh thơm 5k×2</t>
  </si>
  <si>
    <t>E ơi đổi cho c áo nam xl 72kys sang màu xanh nhé</t>
  </si>
  <si>
    <t>E ơi đổi kích thước tầm 4x4cm nha e</t>
  </si>
  <si>
    <t>E ơi đổi lại cho chị lấy 1 cái màu nâu be thôi nhé</t>
  </si>
  <si>
    <t>E ơi đổi lại đơn cho a chỉ lấy 2 cái mầu trắng và đen thôi nhé</t>
  </si>
  <si>
    <t>E ơi đơn hàng của chị đi chưa. E đổi cho chị sang lọ bao bì mới đi</t>
  </si>
  <si>
    <t>E ơi e báo đổi nv khác giao hàng cho chị nhé. Nv ship này rất thái độ đi giao hàng thì gọi giao lúc 1h trưa. Chị góp ý và yêu cầu thời gian giao lại thì bạn ấy rất khó chịu. Nếu không e hủy đơn đi nhé</t>
  </si>
  <si>
    <t>E ơi e giao nhầm địa chỉ rồi</t>
  </si>
  <si>
    <t>E ơi e giao nhầm hàng cho chị</t>
  </si>
  <si>
    <t>E ơi e gửi thiếu hàng cho chị rồi. Thiếu 5 chiếc khăn mặt.</t>
  </si>
  <si>
    <t>E ơi giao nhầm địa chỉ cho c à</t>
  </si>
  <si>
    <t>E ơi giao nhầm mẫu , chị đổi mẫu khác nhé</t>
  </si>
  <si>
    <t>E ơi giao nhầm size roiif</t>
  </si>
  <si>
    <t>E ơi giao sai mẫu cho c rồi</t>
  </si>
  <si>
    <t>E ơi gối c nhận là 1 cặp kích thước 30x50, có giao nhầm hàng ko e</t>
  </si>
  <si>
    <t>E ơi gối lẻ c bọc đc r nhưng mà drap giao sai kích thước cho c thật, drap này tầm 1m2 1m4 à e</t>
  </si>
  <si>
    <t>e ơi gửi a video cách lắp đặt với e nhé</t>
  </si>
  <si>
    <t>E ơi gửi thiếu hàng chi chi ạ</t>
  </si>
  <si>
    <t>E ơi HA hạn sử dụng mới ko e</t>
  </si>
  <si>
    <t>E ơi hạn sử dụng của chai dung dịch vệ sinh đáng phải là 2024 chứ e sao vẫn là 2023 vậy e</t>
  </si>
  <si>
    <t>E ơi hàng nhà mình diệt này chất lượng kém lắm ý</t>
  </si>
  <si>
    <t>E ơi hôm bữa c đặt srm e gửi đơn bị thiếu, e kêu c nhận dùm có gì e gửi lại srm freship cho c mà sao chờ hoài c ko thấy gửi, nay e gửi srm cho c kèm dầu gội này freeship  luôn đơn cho c nhé</t>
  </si>
  <si>
    <t>E ơi hôm thứ sáu chị có đặt 1 đôi giày. Búp bê. Trên mặt giày có đình đà. Sai. 37 Mà sohp chốt lon giày cao gót cho chị nay Elam ơn đời lai cho chị nha tại chị k mang cao gót được người nha k biết đà nhận dum</t>
  </si>
  <si>
    <t>E ơi hôm trước e cho c đổi 1 áo rồi, mà c chưa thấy ship cho c hay sao  mãi chưa thấy ai gọi</t>
  </si>
  <si>
    <t>E ơi hủy đơn hàng giúp ah đi từ lâu rồi ah vẫn chưa nhận được</t>
  </si>
  <si>
    <t>E ơi lấy cho c 1 serum vitamin C</t>
  </si>
  <si>
    <t>E ơi máy này có bán ko e ..vhio cho chị cách làm kem với ..</t>
  </si>
  <si>
    <t>E ơi mình đổi bao bì mới ha</t>
  </si>
  <si>
    <t>E ơi ốp lưng đó không bảo vệ camera nên chị không lấy</t>
  </si>
  <si>
    <t>E ơi sáng bên e giao nhầm hàng cho a r</t>
  </si>
  <si>
    <t>E ơi sao gửi thiếu hàng cho c vậy</t>
  </si>
  <si>
    <t>E ơi thời hạn sử dụng là bao nhiêu ngày vậy em</t>
  </si>
  <si>
    <t>E ơi tủ lạnh kia sản xuất năm nào e</t>
  </si>
  <si>
    <t>E ơi vải xấu quá</t>
  </si>
  <si>
    <t>e ơi váy này chất gì thế</t>
  </si>
  <si>
    <t>E ơi, bộ đồ c đặt sau và e bảo đổi bộ đồ cho c sao mãi chưa thấy có hàng nhỉ? E xem có quên của c ko</t>
  </si>
  <si>
    <t>E ơi, bữa trước đã đổi địa chỉ nhận hàng của chị chưa?</t>
  </si>
  <si>
    <t>E ơi, c chưa nhận được hàng đổi nữa. Em check giúp c hàng đến đâu rùi nhé, c mua quà tặng cho bé cháu dịp sinh nhật mà mãi chưa thấy shipper gọi giao</t>
  </si>
  <si>
    <t>E ơi, c nhận đc quần rồi nhưng bị rộng e ạ, size S thì vòng bụng và mông là bnhieu hả e? Và chi phí đổi size là ntn nhỉ?</t>
  </si>
  <si>
    <t>E ơi, c nt đổi hg sao ko trả lời. Cho sdt ko liên lạc đc</t>
  </si>
  <si>
    <t>E ơi, chị chưa thấy bên e liên lạc để hoàn tiền cho c?</t>
  </si>
  <si>
    <t>E ơi, e đi hàng chị chưa?
 Hôm bữa chị nói em con màu cốm chanh bị lỗi, hôm nay mẹ chị mang ra tính mặc mà đường may nó bị rúm đằng sau nè, e đổi cho mẹ chị áo khác nha.</t>
  </si>
  <si>
    <t>E ơi, hnay c đàm hạ nhận đồ e gửi thiếu hàng rồi</t>
  </si>
  <si>
    <t>E ơi!
C đổi chân váy mà mãi chưa thấy e gửi</t>
  </si>
  <si>
    <t>E ơi! C nhận dc hàng rồi đẹp lắm nhg có giao nhầm màu cho c k vậy? C đặt tím sao giao xanh</t>
  </si>
  <si>
    <t>e ơi. c bị nhầm tên thương hiệu</t>
  </si>
  <si>
    <t>E ơi. Chj mua mà ko biết cách sử dụng. E chỉ giúp chj dùng nha</t>
  </si>
  <si>
    <t>E ơi. Có xem tn đổi địa chỉ cho c chưa</t>
  </si>
  <si>
    <t>E ơi. Kem nám sử dụng khi nào da đẹp thì mình ngưng hả e</t>
  </si>
  <si>
    <t>E ơi. Mã đơn 22090714 chị ck rồi bên em chưa trừ. E báo sửa trên hệ thống giúp c. C gọi hotline ko đc</t>
  </si>
  <si>
    <t>E ơi. Thế 2 lõi bếp thì hoàn tiền ntn e</t>
  </si>
  <si>
    <t>E ơi. Xem đơn của c ship hêt bn ạ. Có pải giao nhầm về địa chỉ bên long biên ko e</t>
  </si>
  <si>
    <t>E ơi...đổi địa chỉ giúp c nhé</t>
  </si>
  <si>
    <t>E ơi.có ship măng cụt thì đổi sđt lại dùm c qua số này với nha ..0397527224</t>
  </si>
  <si>
    <t>E phạm Ngọc thạch e mới mua ip11prm ở tiệm a ak e mua trả góp ak là ngày 8 thg 3 là mik đóng tiền hả a</t>
  </si>
  <si>
    <t>E phân vân là e sợ xài ko hợp có bi tác dụng phụ ko ạ</t>
  </si>
  <si>
    <t>E phân Vân size ghe sợ đổi tới lui tốn tiền ship 😔</t>
  </si>
  <si>
    <t>E pick tại hiệu thuốc Thái lun ạ, hãng mới đổi sang bao bì mới ạ?</t>
  </si>
  <si>
    <t>E quay vi deo cách lắp đặt cho anh xem nhé</t>
  </si>
  <si>
    <t>E quên dặn lấy bao bì cũ nha shop 😂,cho e hỏi mình có in hạn sử dụng trên bánh được k ạ?</t>
  </si>
  <si>
    <t>E quên kêu chị che tên sản phẩm dùm em</t>
  </si>
  <si>
    <t>E sài truoc combo  trị mụn.  Ok thì e lấy tiếp</t>
  </si>
  <si>
    <t>E ship đổi giúp c đc ko</t>
  </si>
  <si>
    <t>E ship về công ty chung JYE phúc thành kim thành hải dương</t>
  </si>
  <si>
    <t>E ship về công ty đầu tư phát triển đô thị, số 2 văn cao, thuỵ khuê, tây hồ 0372888838 jup cnhé</t>
  </si>
  <si>
    <t>E síp măng cho chị chán thế mẫu thì đẹp mà k có mầm măng là sao đây kém chất lượng quá hình chị chụp lại cho e đây</t>
  </si>
  <si>
    <t>e sợ đi làm mà nhờ ai lấy hộ. Chị gửi đừng để tên lộ nhé</t>
  </si>
  <si>
    <t>E sợ hết thời hạn đổi trả ạ</t>
  </si>
  <si>
    <t>E sợ k giống như kích thước e đang dùng thì có đổi trả lại được k c.</t>
  </si>
  <si>
    <t>E sợ quá thời gian đổi trả ạ</t>
  </si>
  <si>
    <t>E sợ thuốc đặt giả mạo kém chất lượng e ớn quá</t>
  </si>
  <si>
    <t>E sử dụng lúc nào cũng đc</t>
  </si>
  <si>
    <t>e tại sao e nói uống ko có tác dụng phụ mà chị uống khoảng 30ph đến 1 tiếng sau nó đau bụng đi ngoài vậy</t>
  </si>
  <si>
    <t>E tank dây nâu brand gì v b</t>
  </si>
  <si>
    <t>E tên là Nhật Anh sđt 0978899645 đc:50 trần văn phụ</t>
  </si>
  <si>
    <t>E tên thuần sdt 0814409909 dc ap suối chồn phường bảo Long Khánh đồng Nai</t>
  </si>
  <si>
    <t>E thanh toán 2 đôi thôi</t>
  </si>
  <si>
    <t>E thay cái bạn sip đi, thái độ</t>
  </si>
  <si>
    <t>E thay cho c cái kéo vô nhé. Với cho c xả kem dưỡng thể 40k. Nếu có hộp dưỡng thể còn mới thì bỏ vô cho c nhé, cảm ơn em</t>
  </si>
  <si>
    <t>E thay đổi số lượng lấy 60 cái thui ah</t>
  </si>
  <si>
    <t>E thấy bán trên tiktok ạ</t>
  </si>
  <si>
    <t>E thấy bên mình nhận hàng rồi ak</t>
  </si>
  <si>
    <t>E thấy có thành phần rượu gạo</t>
  </si>
  <si>
    <t>E thấy giày sục c kêu chốt mã sục mà. Có mã số đâu c</t>
  </si>
  <si>
    <t>E thấy họ giao hàng nhiệt tình ạ</t>
  </si>
  <si>
    <t>e thấy ít mẫu á, mà giống nhau k nè, c có mẫu nào in họa tiết khác k ạ?</t>
  </si>
  <si>
    <t>E thấy mua bên tiktok cũng ok lắm s k bán v ci</t>
  </si>
  <si>
    <t>E thấy shipper nhiệt tình nên e nhận hàng dùm ạ</t>
  </si>
  <si>
    <t>e thấy vải k như ảnh á</t>
  </si>
  <si>
    <t>E thích cách đổi trả của chị</t>
  </si>
  <si>
    <t>E thích cãi mũ :((</t>
  </si>
  <si>
    <t>E thich kieu đn the</t>
  </si>
  <si>
    <t>E thích mặt này mà tóc xanh cơ. Mẫu kia e k ưng ý lắm😥</t>
  </si>
  <si>
    <t>E thử cho cỡ chữ lên 10cm</t>
  </si>
  <si>
    <t>E thừa nhận hàng kém chất lượng nên bán 3 cây 199k  chj thấy mua bán mất huy tín ko ai mua đâu giàu quá mà bán hàng ko chất lượng</t>
  </si>
  <si>
    <t>E thường giao hàng bên nào</t>
  </si>
  <si>
    <t>e tính hết xem đc bn e</t>
  </si>
  <si>
    <t>E tính lấy cái kẹp tóc hồng kìa🤣 mà c quyên lấy òi</t>
  </si>
  <si>
    <t>E tính lấy serum 7 chai dưỡng móng 3 chai bn tiền shop</t>
  </si>
  <si>
    <t>E tính trả góp 24tr mỗi tháng 2tr trả 12 tháng</t>
  </si>
  <si>
    <t>e tổng bill c ck lun nha</t>
  </si>
  <si>
    <t>e tổng bill c ck luôn nha</t>
  </si>
  <si>
    <t>e tổng bill c ck luôn nhé</t>
  </si>
  <si>
    <t>e tổng bill dum c đi</t>
  </si>
  <si>
    <t>E tra đon shop</t>
  </si>
  <si>
    <t>E trả góp  0₫ vs dc hk ạ</t>
  </si>
  <si>
    <t>E trả góp 14prm nhé</t>
  </si>
  <si>
    <t>E trả góp qua thẻ fe đc k ak</t>
  </si>
  <si>
    <t>E trả góp.. có cần trả trc k ạ</t>
  </si>
  <si>
    <t>E trước có mua bên mình 2 bộ đèn led, giờ có một bộ bị lỗi mà vẫn còn bảo hành. Vậy e có được bảo hành ko bác</t>
  </si>
  <si>
    <t>E tuog dau chi lam lai bao bì cũ</t>
  </si>
  <si>
    <t>E tuởng m có chtr khuyến mãi dịp tết</t>
  </si>
  <si>
    <t>E tưởng sắp tết giá khuyến mãi nhiều</t>
  </si>
  <si>
    <t>E ui có thể cho a lấy mã 1650 thui vì hết tiền được thì tối a ck cho e nha xin cảm ơn</t>
  </si>
  <si>
    <t>E ui lhe lẹ Ko lại lâu rồi bên e bảo quá thời hạn đổi trả</t>
  </si>
  <si>
    <t>E uing mot hop se giam dc may kg ah</t>
  </si>
  <si>
    <t>E uống cái này và kết hợp với các loại vitamin khách và collagen lựu có sao ko ạ</t>
  </si>
  <si>
    <t>E uống tăng cân và cải thiện chất lượng cho sữa ạ</t>
  </si>
  <si>
    <t>E vó mẫu nào gần giống ko?</t>
  </si>
  <si>
    <t>E vô xem dùm chị bên e giao sai chị đợi mua đi chơi giờ kg có bắt trả ship nữa kg hiểu luôn</t>
  </si>
  <si>
    <t>E vừa đặt hàng rồi ạ
C đi đơn luôn cho e với nhé</t>
  </si>
  <si>
    <t>e vừa gửi quy trình bảo hành ạ</t>
  </si>
  <si>
    <t>E vừa nhận đc hang rồi ạ đẹp ung lắm giao hàng nhanh nữa</t>
  </si>
  <si>
    <t>e vừa nhận đc hàng vải k như hình</t>
  </si>
  <si>
    <t>E vưa nhận được hàng bên shop có giao lộn size quần cho e ạ</t>
  </si>
  <si>
    <t>E vừa nhận hàng, ok lắm nhé mọi người, shop tư vấn nhiệt tình, giao hàng nhanh nói chung ok. Nên mua thử 1 lần!</t>
  </si>
  <si>
    <t>E xả đi ko đổi dc c ko lấy nữa</t>
  </si>
  <si>
    <t>E xem áo trắng cổ đức của nam</t>
  </si>
  <si>
    <t>E xem bảng màu vời ạ</t>
  </si>
  <si>
    <t>E xem bao bì mới ạ</t>
  </si>
  <si>
    <t>E xem cách lắp đặt ạ</t>
  </si>
  <si>
    <t>E xem cái chảo của chi từ hôm 26 nt chốt đơn chi ck.hết cả rùi sao nay 1 tuần rùi mà cbi trua nhận dc ..nếu chưa đi dđon túi cho chi nhé</t>
  </si>
  <si>
    <t>e xem có bộ kẹp tóc buộc tóc nơ . và balo bé xinh</t>
  </si>
  <si>
    <t>e xem hướng dẫn sử dụng kh thấy phím tắt này ạ</t>
  </si>
  <si>
    <t>E xem lại chống nắng vải dày ko c</t>
  </si>
  <si>
    <t>e xem lại sản phẩm nhé kém chất lượng quá</t>
  </si>
  <si>
    <t>e xem laii cách rửa giùm c nha</t>
  </si>
  <si>
    <t>E xem mẫu lấy sỉ ạ</t>
  </si>
  <si>
    <t>E xem mấy bờm tóc phía sau đi cj</t>
  </si>
  <si>
    <t>E xem nhầm cho e đổi lại kích thước ạ 
120cmx75cmx5cm ạ</t>
  </si>
  <si>
    <t>E xem như nào ko lâu quá c ko lấy nữa đâu, QA trẻ con nó cứ hỏi suốt mệt kinh</t>
  </si>
  <si>
    <t>E xem váy yếm màu xanh với c</t>
  </si>
  <si>
    <t>e xin ảnh này ko có tên thương hiệu dc ko ạ</t>
  </si>
  <si>
    <t>E xin ảnh phía sau lưng với</t>
  </si>
  <si>
    <t>e xin cách giặt mền ga</t>
  </si>
  <si>
    <t>E xin cách rửa kim cương</t>
  </si>
  <si>
    <t>e xin công thức hm của JP ạ</t>
  </si>
  <si>
    <t>E xin giá mẫu đồng hồ này ạ</t>
  </si>
  <si>
    <t>e xin giá sỉ ạ</t>
  </si>
  <si>
    <t>E22 0868510621</t>
  </si>
  <si>
    <t>E28 thêm 2</t>
  </si>
  <si>
    <t>E3,,,0903479326</t>
  </si>
  <si>
    <t>E46 16kg be 0979612763</t>
  </si>
  <si>
    <t>ek chào shop ạ</t>
  </si>
  <si>
    <t>ek có viên uống vitamin e do ko</t>
  </si>
  <si>
    <t>Ek lấy combo này nha</t>
  </si>
  <si>
    <t>Em
  Cho chị xem mấy đồ cột tóc với</t>
  </si>
  <si>
    <t>em
 ơi ! em đổi màu đen thành màu xanh rêu đi em vì màu đen sẽ bạc xấu lắm</t>
  </si>
  <si>
    <t>Em , chị nhận được túi DiO rồi, chị thích lắm, nhưng nó bị lỗi bong da ở 4 cạnh quay cầm , chị tín lấy Sơn móng tay màu đen chị chấm lên mấy chỗ lỗi đó được khg em ?</t>
  </si>
  <si>
    <t>Em ! Chị nhận vải OK vải nhưng màu không như hình xa quá cho Chị đổi lại màu được không em</t>
  </si>
  <si>
    <t>Em 03 chai</t>
  </si>
  <si>
    <t>Em 1 kem mắt lớn. gộp đơn e nha c Đào</t>
  </si>
  <si>
    <t>Em 2 áo đầm lanh</t>
  </si>
  <si>
    <t>Em 2006 mua trả góp được không ạ</t>
  </si>
  <si>
    <t>Em 2b tã huggies tràm trà size m em lấy đồ chơi cho bé gái ạ</t>
  </si>
  <si>
    <t>em 3 hộp ủ tóc đk cj địa chỉ như cũ nha Sđt0368109862</t>
  </si>
  <si>
    <t>Em 57ky mặt Sài dì vậy chị</t>
  </si>
  <si>
    <t>em 60kg chắc mặc size XL</t>
  </si>
  <si>
    <t>Em 62kg m7 ạ</t>
  </si>
  <si>
    <t>Em 70 kg có mặt được không</t>
  </si>
  <si>
    <t>Em à bộ quầy áo của em mặc 1 lần mà đã rách rồi</t>
  </si>
  <si>
    <t>Em à giày c lấy bên em mua về hôm nay c đi dán đế lại bị như thế này em. Hàng này hết hạn sử dụng rồi hả em</t>
  </si>
  <si>
    <t>Em bán còn chi phí bảo hành bn nhỉ</t>
  </si>
  <si>
    <t>Em bánh dẻo bán đắt mà đóng gói cẩu thả quá</t>
  </si>
  <si>
    <t>Em bảo giao địa chỉ cũ là giao địa chỉ hổm em săn â anh giao lộn trên khánh an nên anh kia chuyển về tvt cho em mà cái bọc nó bị rách ko bt có bị rớt hk anh coi lại anh giao cho em có cái áo hk</t>
  </si>
  <si>
    <t>Em bảo mật thông tin, sđt giúp chị, tránh bị làm phiền khi bưu điện gọi chị lấy hàng quá nhiều trong khi chị đã nhận hàng r nhé</t>
  </si>
  <si>
    <t>Em bảo mấy bạn shipper qua tuần t2 t3 giao lại cho c cg được, mấy ngày đó chỗ làm có ng nhận hộ</t>
  </si>
  <si>
    <t>Em báo ở trên là đổi địa chỉ về 335 H lưu hữu phước p15 q8 á</t>
  </si>
  <si>
    <t>Em bảo quản nhiệt độ thường đc k ạ</t>
  </si>
  <si>
    <t>Em bảo siph đến lấy máy rửa xe đi</t>
  </si>
  <si>
    <t>Em bảo xấu hơn hình</t>
  </si>
  <si>
    <t>Em bận lắm mới kiu shop giao nhanh mà shop làm chán quá 😓</t>
  </si>
  <si>
    <t>em bị tóc hư tổn ,khô sơ ,chẻ ngọn</t>
  </si>
  <si>
    <t>Em cai dây của chị ít tóc vàng em có đổi dc dùm chị ít hạt tóc vàng ko</t>
  </si>
  <si>
    <t>Em cái máy hấp kìm dùng như nào em</t>
  </si>
  <si>
    <t>Em cái này nó to quá, tóc c ít cài ko đc</t>
  </si>
  <si>
    <t>Em cam on</t>
  </si>
  <si>
    <t>Em cảm ơn</t>
  </si>
  <si>
    <t>Em cảm ơn ạ</t>
  </si>
  <si>
    <t>Em cảm ơn chị em kiếm được người nhà mua được nệm khác xuất xứ từ Nhật rồi chị em cảm ơn chị 
  Tại em tìm hiểu thông tin an toàn khi dùng</t>
  </si>
  <si>
    <t>em cảm ơn shop bánh dễ thương lắm ạ</t>
  </si>
  <si>
    <t>Em cảm ơn shop da nhiệt tình hỗ trợ đổi trả ạh</t>
  </si>
  <si>
    <t>Em cảm ơn shop đã tiếp em nhiệt tình lại còn tặng em bột nha</t>
  </si>
  <si>
    <t>Em cảm ơn shop nhiều vĩ đã hỗ trợ đổi trả, nào shop nhận được thì nhắn tin em với nhen</t>
  </si>
  <si>
    <t>em cảm ơn shop tư vấn cho em nha, mâu thiệp đẹp dễ thương</t>
  </si>
  <si>
    <t>em cám ơn shop tư vấn rất nhiệt tình a</t>
  </si>
  <si>
    <t>Em cảm ơn shop tư vấn và hỗ trợ đổi trả nhiệt tình nha</t>
  </si>
  <si>
    <t>Em cao 1m54 áo có bị dài quá ko ạ?</t>
  </si>
  <si>
    <t>Em cao 1me 48 năng 58 kg có vua không ạ</t>
  </si>
  <si>
    <t>Em cao m63 nặng 54kg mặc vừa không ạ</t>
  </si>
  <si>
    <t>Em cao tầm 1m47 -1m50 
  Cân nặng 45</t>
  </si>
  <si>
    <t>Em cần m.u..a 2lọ nước hoa này,e đc tặng sài hết trơn rồi,cái mùi thơm hay lắm ko giống loại nào luôn,lưu hương cả ngày mê quá mà tìm nát cái FB qua tới giờ ko thấy ai có loại này 😭Ai nào có inbox e 😩</t>
  </si>
  <si>
    <t>Em cần mua canxi cho bé nhà em còi xương. Shop tư vấn cho em liều lượng sử dụng nhé!</t>
  </si>
  <si>
    <t>Em cần mua khăn sữa10 cái,bao tay bao chân mũ(5bo)rơ lưỡi,quần lót giấy 2 bich,sữa tắm gội cho bé,bình sữa,nước rửa bình sữa,bông tăm,khăn tắm 6 lớp 3 cái,dầu tràm,bao tay bao chân với nón lấy loại tốt tốt giúp e với nha.</t>
  </si>
  <si>
    <t>Chốt sản phẩm Đồ dùng cho bé</t>
  </si>
  <si>
    <t>Em cần mua tẩy tế bào chết cho body. Shop có loại nào dịu nhẹ cho da nhạy cảm không ạ?</t>
  </si>
  <si>
    <t>Em cần sản phẩm Beta carotene tốt cho mắt. Shop tư vấn cho em sản phẩm nào phù hợp nhé!</t>
  </si>
  <si>
    <t>Em cần thực phẩm chức năng hỗ trợ chống lão hóa. Shop có sản phẩm nào hiệu quả cho da nhạy cảm không ạ?</t>
  </si>
  <si>
    <t>Em cần thực phẩm chức năng hỗ trợ hệ miễn dịch cho bố mẹ. Shop có sản phẩm nào phù hợp với người lớn tuổi không ạ?</t>
  </si>
  <si>
    <t>Em cần thực phẩm chức năng hỗ trợ tiêu hóa cho mẹ em. Mẹ em thường xuyên bị đầy hơi, khó tiêu.</t>
  </si>
  <si>
    <t>Em cần thực phẩm chức năng hỗ trợ tim mạch cho ông nội. Shop có tư vấn cho em sản phẩm nào hiệu quả không ạ?</t>
  </si>
  <si>
    <t>Em cần tìm quần short đen</t>
  </si>
  <si>
    <t>Em chào bếp. Bếp cho em hỏi về chi phí kẹo nougat bên mình như thế nào với ạ</t>
  </si>
  <si>
    <t>Em chào chị. E muốn mua giảm cân</t>
  </si>
  <si>
    <t>Em chào shop ak, váy này nhiu shop ơi</t>
  </si>
  <si>
    <t>Em chào shop cho em hỏi, em muốn mua bánh tráng để gửi đi Đức thì nên mua combo nào và bánh để được bao lâu với cách bảo quản như thế nào khi chuyển xa ạ?</t>
  </si>
  <si>
    <t>em chào shop.</t>
  </si>
  <si>
    <t>Em check xem thời gian bảo hành như nào</t>
  </si>
  <si>
    <t>Em chỉ a cách vệ sinh với</t>
  </si>
  <si>
    <t>Em chỉ bị rụng ít nhưng mỗi khi túm tóc lại ra tóc thôi ạ</t>
  </si>
  <si>
    <t>Em chỉ biết chiều cao và cân nặng thôi ạ</t>
  </si>
  <si>
    <t>Em chỉ cần hai bên trán mọc thêm tóc thôi mà, trước có đứa em cũng mua một sản phẩm của Thái về em dùng thử mà không tác dụng gì cả,</t>
  </si>
  <si>
    <t>Em chỉ chị  công thức trái nhào ngâm mật ong chị nận ₫ựoc hàng rồi mà. Ở biiết làm</t>
  </si>
  <si>
    <t>Em chị hỏi này xíu chị lấy hàng tặng mặt nạ ko được ko em</t>
  </si>
  <si>
    <t>Em chi khach cũ nhe , liệu trình trước chi đã mua 3 hộp rồi, giờ thêm 2 hộp kg tinh ship  cho chị</t>
  </si>
  <si>
    <t>Em chỉ lấy túi hoa trà</t>
  </si>
  <si>
    <t>Em chỉ thấy bên mình gửi như này thôi. thấy báo thời gian đổi trả là 7 ngày 😞</t>
  </si>
  <si>
    <t>Em chiều dài quần nhieu vậy em</t>
  </si>
  <si>
    <t>Em cho a hỏi xuất xứ chai này ạ</t>
  </si>
  <si>
    <t>Em cho A thay đổi số lượng tí nhé, A lấy 1 hũ cho đợt này nha</t>
  </si>
  <si>
    <t>Em cho anh xem loại nào có mùi thơm không em￼</t>
  </si>
  <si>
    <t>em cho anh xin số đo cái áo Bally với</t>
  </si>
  <si>
    <t>em cho biết hạn sử dụng</t>
  </si>
  <si>
    <t>Em cho chị
1 set NC hoa
1 đôi dép xỏ ngón mang trong nhà hog trơn nhe</t>
  </si>
  <si>
    <t>Em cho chị Cái màu đen sai m chứ chị mặc sai L rộng lắm em gửi về công ty nhựa Cô tét khu công nghiệp phúc khánh thành phố thái bình 0395584517em</t>
  </si>
  <si>
    <t>em cho chi doi lại chieu  1m6 dài 2m2.hom bua chi do sai kích thước.</t>
  </si>
  <si>
    <t>Em cho chị đặt đôi giày đính đá màu đen sz 37 nhé</t>
  </si>
  <si>
    <t>Em cho chị đổi cái áo màu nâu đất thành màu đen nhé Giờ chị muốn đổi thì giờ chị gửi như thế nào đấy em màu xấu quá</t>
  </si>
  <si>
    <t>Em cho chị đổi lại lấy 2 m  ừ mì thôi nhé</t>
  </si>
  <si>
    <t>Em cho chị hỏi bánh tráng gạo lức bao nhiêu vậy em</t>
  </si>
  <si>
    <t>Em cho chị hỏi em có bán kem serum với dưỡng da không chị còn pell da mà hết kem dưỡng rồi</t>
  </si>
  <si>
    <t>Em cho chị hỏi em còn kẹo sâm kg em</t>
  </si>
  <si>
    <t>Em cho chị hỏi hôm nọ chị lấy của em một bộ thế dây dây line để cắm vào điện thoại thì nó như thế nào</t>
  </si>
  <si>
    <t>Em cho chị hỏi kem dưỡng đêm và nước thần ester Hb</t>
  </si>
  <si>
    <t>Em cho chị hỏi kẹo chuối tươi có phải từng khoanh tròn tròn hả em</t>
  </si>
  <si>
    <t>Em cho chị hỏi lại tý em thấy bên ngoài cái dáng đàm rời và mẫu đầm đen ý cái nào đẹp hơn em iu</t>
  </si>
  <si>
    <t>Em cho chị hỏi loại kẹo không đường thì chỉ có 5 vị thôi hà em?</t>
  </si>
  <si>
    <t>Em cho chị hỏi sau khi rửa mặt song thì bôi toner và sau bôi kem dưỡng đúng ko em</t>
  </si>
  <si>
    <t>Em cho chị hỏi sữa hạt dinh dưỡng giá bao nhiêu 1 hộp?</t>
  </si>
  <si>
    <t>Em cho chị hỏi thêm là nửa ký kẹo được khoảng bn miếng.</t>
  </si>
  <si>
    <t>Em cho chị hỏi, chị mới phá tàng nhang, chờ tróc mày chị đắp mặt nạ bên em OK phải không em</t>
  </si>
  <si>
    <t>Em cho chị hỏi, thoa serum vitamin C xong rồi thoa kem dưỡng vàng estee được không</t>
  </si>
  <si>
    <t>Em cho chị số điện thoại bên em để chị tiện trao đổi</t>
  </si>
  <si>
    <t>em cho ship ghé lấy hàng rồi hoàn tiền cho chị nha em</t>
  </si>
  <si>
    <t>Em cho thời gian đổi trả size trong bao lâu zay em</t>
  </si>
  <si>
    <t>Em chọn nhuộm đen rồi tỉa lại tóc ép qua cho đỡ xù ạ</t>
  </si>
  <si>
    <t>Em chốt
1) kìm 20
2) dao 20
3) dây 70
4) xác 50</t>
  </si>
  <si>
    <t>Em chốt 1 xe và 1kìm nước nhé</t>
  </si>
  <si>
    <t>Em chốt ạ mà em đổi kích thước</t>
  </si>
  <si>
    <t>Em chốt cái mũ nha</t>
  </si>
  <si>
    <t>Em chốt combo này nha chị.</t>
  </si>
  <si>
    <t>Em chốt dc 1!u tóc</t>
  </si>
  <si>
    <t>Em chốt đc 2 món 1 giày cao gót 78 và túi 17 ạ</t>
  </si>
  <si>
    <t>Em chốt đơn cho chị 2 món a177 kìm qua viên Đông trùng hạ thảo 59 k địa chỉ cam bình cam ranh Khánh Hòa</t>
  </si>
  <si>
    <t>Em chốt hoa nhí nha</t>
  </si>
  <si>
    <t>Em chốt mẫu này nhma bánh màu xanh biển , hoạ tiết của bánh màu hồng ạ</t>
  </si>
  <si>
    <t>Em chốt mũ 100k mà</t>
  </si>
  <si>
    <t>Em chốt mua Beta glucan để tăng cường hệ miễn dịch. Shop giao hàng nhanh cho em được không ạ?</t>
  </si>
  <si>
    <t>Em chốt mua canxi dạng viên sủi của shop. Shop cho em thanh toán bằng Momo được không ạ?</t>
  </si>
  <si>
    <t>Em chốt mua Omega-3 tốt cho tim mạch. Shop có chương trình khuyến mãi nào không ạ?</t>
  </si>
  <si>
    <t>Em chốt mua Prebiotics để cải thiện hệ tiêu hóa. Shop có thể giao hàng trong ngày cho em được không ạ?</t>
  </si>
  <si>
    <t>Em chốt mua Resveratrol để chống lão hóa da. Shop có thể tư vấn cách sử dụng sản phẩm cho em không ạ?</t>
  </si>
  <si>
    <t>Em chốt mua Retinol để trị mụn và giảm nếp nhăn. Shop có sản phẩm nào dạng kem thoa không ạ?</t>
  </si>
  <si>
    <t>Em chốt số hoá đơn VAT với số tiền 217k x 90 (94set) = 20.398 cho c nhé</t>
  </si>
  <si>
    <t>em chụp tờ thành phần dùm chị, chị 61 tuổi uống được không, có thành phần mần đậu nành ko em</t>
  </si>
  <si>
    <t>Em chuyển khoản rồi mà mình chưa trừ cho em</t>
  </si>
  <si>
    <t>Em chuyển khoản rồi. C chưa trừ đơn em ra ạ</t>
  </si>
  <si>
    <t>Em chuyển khoản, chị gửi tới địa chỉ đó cho e nha</t>
  </si>
  <si>
    <t>Em chuyển vào đơn chảo hôm qua để chị chuyển tiền</t>
  </si>
  <si>
    <t>Em chưa nhận đc hàng luôn chị ơi</t>
  </si>
  <si>
    <t>Em chưa nhận đx á</t>
  </si>
  <si>
    <t>em ck cọc trước 400k ạ</t>
  </si>
  <si>
    <t>em ck lun</t>
  </si>
  <si>
    <t>em có bán bên tiktok ko nhỉ</t>
  </si>
  <si>
    <t>Em có bán dầu gội đầu phủ bạc k</t>
  </si>
  <si>
    <t>Em có bán hàng trên tiki ko?</t>
  </si>
  <si>
    <t>Em có bán live bên tiktok không</t>
  </si>
  <si>
    <t>Em có bán loại retinol này ko em</t>
  </si>
  <si>
    <t>Em có bán qua shopee k ah</t>
  </si>
  <si>
    <t>Em có bán trên shoppe or lazada ko</t>
  </si>
  <si>
    <t>Em có bán trên soppi hay lazada không sop</t>
  </si>
  <si>
    <t>em có báo đặt hàng mà ko thấy mình phản hồi.</t>
  </si>
  <si>
    <t>Em có bộ chăn ga loại dùng cho ks 5* kích cỡ 1m6* 2m2 ko</t>
  </si>
  <si>
    <t>Quan tâm sản phẩm Chăn, Ga, Gối &amp; Nệm</t>
  </si>
  <si>
    <t>Em có check sản phẩm thì k thấy ghi hạn sử dụng của sp</t>
  </si>
  <si>
    <t>em có con kobo libra 2 đang trong thời gian bảo hành em bị hỏng màn do va chạm vậy có được bảo hành không ạ và nêus không bảo hành thì chi phí sữa chưã là bao nhiêu ạ</t>
  </si>
  <si>
    <t>em có cửa hàng ko</t>
  </si>
  <si>
    <t>Em có cửa hàng ko?ở đâu?</t>
  </si>
  <si>
    <t>Em có cửa hàng ở tphcm khg em</t>
  </si>
  <si>
    <t>Em có cửa hàng tại Hải phòng ko</t>
  </si>
  <si>
    <t>Em có day online ko</t>
  </si>
  <si>
    <t>Em có dầu gội đầu không</t>
  </si>
  <si>
    <t>Em có đặc vitamin e</t>
  </si>
  <si>
    <t>Em có đặt album trên web và đã thanh toán rồi nhưng em muốn huỷ thì làm sao để được hoàn tiền ạ</t>
  </si>
  <si>
    <t>Em có địa chỉ cửa hàng ko?</t>
  </si>
  <si>
    <t>Em có giao lộn size nhỏ cho chị ko</t>
  </si>
  <si>
    <t>Em có giấy chứng nhận chất lượng sp ko?</t>
  </si>
  <si>
    <t>Em có giấy phép đăng ký kinh doanh kg</t>
  </si>
  <si>
    <t>Em có giấy phép không</t>
  </si>
  <si>
    <t>em có gửi mình quy trình bảo hành nhe</t>
  </si>
  <si>
    <t>Em có hàng chất lượng hơn ko?</t>
  </si>
  <si>
    <t>Em có kem chống nắng body nâng tone k</t>
  </si>
  <si>
    <t>em có kiêng súp cua không chị</t>
  </si>
  <si>
    <t>Em có mẫu nào dành cho teen tương tự như mẫu đó ko gửi cho chị để c gửi cho bạn xem</t>
  </si>
  <si>
    <t>em có mẫu này ko á</t>
  </si>
  <si>
    <t>Em có mấy màu hay mẫu mã đưa lên thì anh mới chọn được chứ có một hình ảnh kia thì việc gì phải chọn nữa</t>
  </si>
  <si>
    <t>Em có mấy vị. Bánh để được bao lâu em</t>
  </si>
  <si>
    <t>em có mì gói của nhật ko em</t>
  </si>
  <si>
    <t>em có mua áo trên web nhưng giao nhầm size i ạ</t>
  </si>
  <si>
    <t>em có ốp lưng Remmi 11pro ko</t>
  </si>
  <si>
    <t>Em có sữa dưỡng thể Thái Vaseline không</t>
  </si>
  <si>
    <t>Em có tháng năm sx ko</t>
  </si>
  <si>
    <t>Em có thể đặt in mẫu trước 1 tờ để em coi chất lượng k ạ?</t>
  </si>
  <si>
    <t>Em có ví cầm tay này lấy chị mấy cái nha em</t>
  </si>
  <si>
    <t>Em có vi deo nào hướng dẫn cách sử dụng cho anh xin một cái</t>
  </si>
  <si>
    <t>Em cọc bnhiu để em ck</t>
  </si>
  <si>
    <t>em cọc cho shop trước bao nhiêu ạ</t>
  </si>
  <si>
    <t>Em coi dùm c khi nào giao lại cho c vậy e</t>
  </si>
  <si>
    <t>Em còn dây 5 m lét mi không</t>
  </si>
  <si>
    <t>Em còn dép xỏ ngón ko?</t>
  </si>
  <si>
    <t>Em còn lấy thêm bánh tráng nữa</t>
  </si>
  <si>
    <t>Em còn màu đen hay trắng gì thì đổi cho chị??</t>
  </si>
  <si>
    <t>Em còn mẫu nào giống mẫu này k</t>
  </si>
  <si>
    <t>Em còn mẫu nào giống vậy ko</t>
  </si>
  <si>
    <t>em còn mẫu nào khác mà có cổ áo bật ra ko em</t>
  </si>
  <si>
    <t>Em còn size S phải ko? Kiểm tra kỹ đường may &amp; túi các thứ ok hết thì báo chị, chị tự book xe đến shop em trả hàng &amp; lấy đồ đổi về</t>
  </si>
  <si>
    <t>Em cũng gửi phí ship luôn rồi nhé</t>
  </si>
  <si>
    <t>Em cũng hơi cần cái hoá đơn VAT gấp</t>
  </si>
  <si>
    <t>Em cũng mới mua bên chị Trâm , thơm lâu lắm</t>
  </si>
  <si>
    <t>Em cũng sẽ làm quy trình hoàn tiền lại sớm cho mình chị nha</t>
  </si>
  <si>
    <t>Em cứ giữ ổn định chất lượng của mình là oke rùi</t>
  </si>
  <si>
    <t>Em cứ mua một ít để thử, nếu thấy ưng ý thì chị sẽ đặt mua thêm cho em.</t>
  </si>
  <si>
    <t>Em cứ mua thử vài loại, loại nào ngon chị sẽ đặt mua thêm nhé.</t>
  </si>
  <si>
    <t>Em cứ mua thử vài loại, nếu em thích loại nào thì chị sẽ đặt mua thêm cho em.</t>
  </si>
  <si>
    <t>Em cứ mua vài loại để nếm thử, sau đó em có thể cho chị biết loại nào ngon nhất để chị đặt mua thêm.</t>
  </si>
  <si>
    <t>em da dầu lên hay bị mụn lắm ạ collagen uống có vị gì ạ</t>
  </si>
  <si>
    <t>Em doi qua ten nguoi nhan hoang anh dum chi nha</t>
  </si>
  <si>
    <t>Em dùng ngày mấy lần sẽ tốt zậy ạ</t>
  </si>
  <si>
    <t>Em dùng viên thảo mộc Xuân Thu công nhận ăn ngon ngủ tốt, da đẹp ,cải thiện tình trạng rụng tóc rất tốt luôn</t>
  </si>
  <si>
    <t>Em đã chuyển khoản cọc rồi nhưng khi nhận hàng vẫn chưa được trừ tiền cọc.</t>
  </si>
  <si>
    <t>Em đã chuyển khoản nhưng tài khoản của em vẫn chưa được trừ tiền, mong chị kiểm tra lại giúp em.</t>
  </si>
  <si>
    <t>Em đã chuyển khoản thanh toán nhưng bên bếp vẫn chưa trừ tiền.</t>
  </si>
  <si>
    <t>Em đã chuyển khoản thanh toán phí ship nhưng shop vẫn chưa trừ tiền.</t>
  </si>
  <si>
    <t>Em đã nhận đc hàng rồi ạ , bao bì mới màu đen rất sang , kết cấu chắc chắn ạ</t>
  </si>
  <si>
    <t>Em đã nhận được sách ạ . Xin cảm ơn VMTP rất nhiều ạ !!!</t>
  </si>
  <si>
    <t>Em đã nhận được sách rồi ạ. Trân quý và biết ơn 🙏🙏</t>
  </si>
  <si>
    <t>Em đã thanh toán nhưng bên chị vẫn chưa cập nhật số tiền thanh toán.</t>
  </si>
  <si>
    <t>Em đã thanh toán rồi nhưng bên chị vẫn chưa trừ tiền.</t>
  </si>
  <si>
    <t>Em đang giữ cái túi hôm bữa giao lộn ,khi nào em chốt hàng mới em mới gởi lại cho chị nha</t>
  </si>
  <si>
    <t>Em đang hỏi cách rửa ômgs thường kia kìa ạ</t>
  </si>
  <si>
    <t>em đang tham khảo trước việc trả góp bên mình ntn thoii</t>
  </si>
  <si>
    <t>Em đang tìm mua sản phẩm giúp se khít lỗ chân lông cơ thể. Shop có thể tư vấn cho em sản phẩm hiệu quả không ạ?</t>
  </si>
  <si>
    <t>Em đang tìm mua sản phẩm trị rạn da. Shop có thể tư vấn cho em sản phẩm hiệu quả không ạ?</t>
  </si>
  <si>
    <t>Em đặc bộ Hồng mà shop giao mau đen</t>
  </si>
  <si>
    <t>Em đặt bộ xanh mình có giao nhầm em màu khác nhen chị</t>
  </si>
  <si>
    <t>em đặt mẫu này nhó</t>
  </si>
  <si>
    <t>Em để lại 400 k dc k</t>
  </si>
  <si>
    <t>Em để ý bao bì cũng khác một chút</t>
  </si>
  <si>
    <t>Em đi đơn cho chị chưa chị  chốt nồi màu đen ,tigo áp suất 2bi nồi cơm cháy 1200 , để chị biết ko d ko</t>
  </si>
  <si>
    <t>em đi làm đến tối nên nhờ ng nhận hộ chưa thấy báo gì</t>
  </si>
  <si>
    <t>em đóng gói cẩn thận</t>
  </si>
  <si>
    <t>Em đóng gói cẩn thận giúp anh nhé. Vừa rồi là 2 túi bị bung á em</t>
  </si>
  <si>
    <t>Em đóng gói cẩn thận hộ chị . Tks em</t>
  </si>
  <si>
    <t>em đóng gói cẩn thận nhé</t>
  </si>
  <si>
    <t>Em đóng gói sơ sài quá</t>
  </si>
  <si>
    <t>em đổi cho 1 thể nhé</t>
  </si>
  <si>
    <t>em đổi cho c mẫu mới khác nhé</t>
  </si>
  <si>
    <t>Em đổi cho chị beo trắng nha</t>
  </si>
  <si>
    <t>Em đổi địa chỉ c nha</t>
  </si>
  <si>
    <t>Em đổi địa chỉ cho chi nhé 2/11a ngõ thanh miến văn miếu đông đa Hà Nội hoặc 130 hàng bông chứ k fải số 10 ngõ yên thế.. đâu có 1 lần chi mua hộ nta thôi .. cảm ơn</t>
  </si>
  <si>
    <t>Em đổi địa chỉ ghi phía trên rồi nhé em sợ giao nhầm cảm ơn chị</t>
  </si>
  <si>
    <t>Em đổi địa chỉ giao ai</t>
  </si>
  <si>
    <t>Em đổi địa chỉ mới rồi.</t>
  </si>
  <si>
    <t>Em đổi địa chỉ nhà chị nhé. Địa chỉ mới của em.</t>
  </si>
  <si>
    <t>Em đổi địa chỉ nhận hàng ạ</t>
  </si>
  <si>
    <t>Em đổi địa chỉ rồi mà shop ơi :v</t>
  </si>
  <si>
    <t>Em đổi địa chỉ rồi, cập nhập giúp em</t>
  </si>
  <si>
    <t>em đổi địa chỉ tí e nhắn lại page nha chị</t>
  </si>
  <si>
    <t>em đổi địa chỉ với sđt khác nha shop</t>
  </si>
  <si>
    <t>Em đổi kích thước lại ạ</t>
  </si>
  <si>
    <t>Em đổi lại kích thước nhé !</t>
  </si>
  <si>
    <t>Em đổi lại lấy màu vàng được không chị</t>
  </si>
  <si>
    <t>Em đổi lại sdt này giúp chị</t>
  </si>
  <si>
    <t>Em đổi lại sđt nhé</t>
  </si>
  <si>
    <t>Em đổi lại số lượng ghế là 1 ạ</t>
  </si>
  <si>
    <t>em đổi lại số lượng người là 6 nhé ạ</t>
  </si>
  <si>
    <t>Em đổi lại số lượng. 15 hộp nha ạ</t>
  </si>
  <si>
    <t>Em đổi màu được ko ạ</t>
  </si>
  <si>
    <t>Em đổi màu khác nhé</t>
  </si>
  <si>
    <t>Em đổi màu Vàng sang cam cho c nhé</t>
  </si>
  <si>
    <t>Em đổi qua đi bù trừ bao nhiêu báo chị</t>
  </si>
  <si>
    <t>Em đổi qua lấy 5cuc sạc dự phòng lun nha</t>
  </si>
  <si>
    <t>em đổi sdt người nhận đc ko ạ</t>
  </si>
  <si>
    <t>Em đổi sdt roi 0796838226 ạ</t>
  </si>
  <si>
    <t>Em đổi sđt dùm chị nhé</t>
  </si>
  <si>
    <t>Em đổi sđt được không ak</t>
  </si>
  <si>
    <t>Em đổi sđt này đc ko shop</t>
  </si>
  <si>
    <t>Em đổi sđt nha chị ơi</t>
  </si>
  <si>
    <t>Em đổi sđt thành 0363005118 dùm chị</t>
  </si>
  <si>
    <t>Em đổi tên ng nhận và sđt nhé</t>
  </si>
  <si>
    <t>Em đổi tên người nhận dùm chị Nguyễn Mỹ Hằng
67 Nguyễn Trãi , p2, tp Cao lãnh, đồng tháp
Dd: 0918332939</t>
  </si>
  <si>
    <t>Em đổi tên người nhận là Thanh Thảo được không? Chị đặt giùm cho bạn</t>
  </si>
  <si>
    <t>Em đổi tên người nhận là Trang Phan</t>
  </si>
  <si>
    <t>Em đổi trả ntn ạ</t>
  </si>
  <si>
    <t>em đt cho khách rồi bảo síp núc nào qua cầm lại cho họ nhé</t>
  </si>
  <si>
    <t>Em đưa lộn tóc chị nửa ,chị đặc nâu đen ,em đưa tóc đen cho chị nửa</t>
  </si>
  <si>
    <t>em đừng bỏ thông tin gì bên em hết nha</t>
  </si>
  <si>
    <t>Em đừng cho thông tin của c nha</t>
  </si>
  <si>
    <t>Em đừng dán thông tin ở ngoài thùng hàng nha em</t>
  </si>
  <si>
    <t>Em đừng để tên người gởi la chị nhé</t>
  </si>
  <si>
    <t>Em đừng lấy lộn màu em nhé . Đen và nâu đen nha em</t>
  </si>
  <si>
    <t>Em đừng nói vậy chị mua bao lần không vấn đề . Em phải nói bên em những đứa đóng gói ẩu tả như vậy , chị có quay gửi qua tn rồi</t>
  </si>
  <si>
    <t>Em gái có bán thuốc trị tóc bạc sớm không vậy em????????????????……….</t>
  </si>
  <si>
    <t>Em ghi địa chỉ này mà</t>
  </si>
  <si>
    <t>Em giao áo chống nắng nhỏ xíu chị mặt không vừa</t>
  </si>
  <si>
    <t>Em giao hàng bên nào hén</t>
  </si>
  <si>
    <t>Em giao hàng bên nào thế</t>
  </si>
  <si>
    <t>em giao hàng cho anh ko đúng anh đi công tác tỉnh ko có ở nhà làm vậy mất uy tín đó</t>
  </si>
  <si>
    <t>Em giao lại cho chị mẫu này màu xanh để chị đổi lại nhé</t>
  </si>
  <si>
    <t>Em giao lộn màu cho chi rồi</t>
  </si>
  <si>
    <t>Em giao lộn màu rồi chị đặt màu đỏ mà em ra màu xanh nè</t>
  </si>
  <si>
    <t>Em giao lộn màu trắng v tím rồi</t>
  </si>
  <si>
    <t>Em giao lộn mẫu này cho Chi</t>
  </si>
  <si>
    <t>Em giao lộn sz cho c ? Sao giao XL ? Em phải giao 2 XL mới đưng nên c mặc ko vừa ????</t>
  </si>
  <si>
    <t>Em giao nhầm 2 size cho rồi</t>
  </si>
  <si>
    <t>Em giao nhầm chị ko phải chốt màu này</t>
  </si>
  <si>
    <t>Em giao nhầm hàng cho chị em nhé</t>
  </si>
  <si>
    <t>Em giao nhầm màu rồi</t>
  </si>
  <si>
    <t>Em giao nhầm túi cho chị. Của chị màu xanh min trơn sao em giao xanh coban có vân da cá sấu</t>
  </si>
  <si>
    <t>Em giao sai màu cho chi roi</t>
  </si>
  <si>
    <t>Em giao sai màu rồi</t>
  </si>
  <si>
    <t>Em giao sai mẫu mà em nói chị</t>
  </si>
  <si>
    <t>Em giao sai size thì tại sao mình p tự trả ship.</t>
  </si>
  <si>
    <t>Em giao thiếu hàng</t>
  </si>
  <si>
    <t>em giục họ giao hàng cho chị nhé. Hôm trc họ gọi cho chị nhưng chị đi chơi lễ và có hẹn hôm qua giao lại. Chờ mãi ko tháy ai giao hàng cả</t>
  </si>
  <si>
    <t>Em giúp chị nhé. Chị không có phần mềm chỉnh sửa này. Với khả năng của em thì rất nhanh và đẹp. Chị định in 2 bức to dán lên 2 mảng tường trong nhà đối diện nhau vừa để trang trí vừa để che khuyết điểm của nhà. Giúp chị nhé. C cảm ơn em rất nhiều.</t>
  </si>
  <si>
    <t>Em gọi thì thái độ</t>
  </si>
  <si>
    <t>em gởi c hình thức bảo hành bên em ạ c</t>
  </si>
  <si>
    <t>em gởi c hình thức bảo hành bên em ạ chị</t>
  </si>
  <si>
    <t>em gởi c hình thức bảo hành bên em c nè</t>
  </si>
  <si>
    <t>em gởi c hình thức bảo hành của Corset Chuẩn mình xem qua ạ chị</t>
  </si>
  <si>
    <t>em gởi c hình thức bảo hành và gởi đổi c tham khảo qua nha c</t>
  </si>
  <si>
    <t>em gởi c hình thức bảo hành và hạ size c tham khảo qua nha c</t>
  </si>
  <si>
    <t>Em gởi có mẫu này mà</t>
  </si>
  <si>
    <t>Em gởi công thức thuốc pha với nước giúp anh.</t>
  </si>
  <si>
    <t>Em gui cho chi ba hop nhe gui ve cong ty thuan duoc thi tran luong bang kim dong huong yen 0587472095</t>
  </si>
  <si>
    <t>Em gui hang ben nao</t>
  </si>
  <si>
    <t>Em gui hang ben nao vay</t>
  </si>
  <si>
    <t>Em gui ve cong ty cho chi nha</t>
  </si>
  <si>
    <t>Em gửi 180k ạ</t>
  </si>
  <si>
    <t>Em gửi ảnh 2 mẫu bình 595k và 550k cho chị nhé
Và HD chị cách vệ sinh bình ntn</t>
  </si>
  <si>
    <t>Em gửi anh cái clip hướng dẫn lắp đặt nào</t>
  </si>
  <si>
    <t>Em gửi anh quy trình bảo hành nhé</t>
  </si>
  <si>
    <t>Em gửi chị 10h nhé đóng gói cẩn thận giúp chị nha. Và hàng uy tín chất lượng nhé</t>
  </si>
  <si>
    <t>Em gửi chị 2kg cafe loại mix 3 mộc nhé:
  1kg xay sẵn 
  1kg cafe hột</t>
  </si>
  <si>
    <t>Em gửi chị cách hướng dẫn sử dụng nhé , cách lắp đặt</t>
  </si>
  <si>
    <t>em gửi chị hình minh họa cách rửa cọ nha</t>
  </si>
  <si>
    <t>em gửi chị quy trình bảo hành nhen</t>
  </si>
  <si>
    <t>em gửi cho anh đóng gói cẩn thận mới ngồng hoa rút anh hai cây này anh tặng bạn về thấy đẹp anh lấy thêm 5 chậu nữa đúng cây như hình cho anh nhé OK em</t>
  </si>
  <si>
    <t>Em gửi cho chị đầm hoa sửa hôm qua nhé. Áo dài chị của chị ko lấy</t>
  </si>
  <si>
    <t>Em gửi cho chị mẫu màu xanh đẹp nhất cho chị xin</t>
  </si>
  <si>
    <t>Em gửi grab hay gì em?</t>
  </si>
  <si>
    <t>Em gửi hàng bên nào á</t>
  </si>
  <si>
    <t>Em gửi hàng bên nào thế</t>
  </si>
  <si>
    <t>Em gửi lại c ngày tháng hạn sử dụng của cái trị mụn với nha</t>
  </si>
  <si>
    <t>em gửi lại mẫu cho chị nhé</t>
  </si>
  <si>
    <t>Em gửi luôn cho chị kịp khai trương</t>
  </si>
  <si>
    <t>em gửi luôn cho chị nhé</t>
  </si>
  <si>
    <t>em gửi luôn cho sớm nhé c</t>
  </si>
  <si>
    <t>Em gửi nhắn cho chị để chị lấy thêm thịt hộp nhé</t>
  </si>
  <si>
    <t>Em gửi sớm chị nhé cho kịp thứ 6</t>
  </si>
  <si>
    <t>Em gửi sớm cho a nhé! Cám ơn em!</t>
  </si>
  <si>
    <t>Em gửi thử anh xem nào, ưu tiên màu trắng với size 40 e nhé</t>
  </si>
  <si>
    <t>Em gửi về công ty may vạn lợi gia vân gia viễn ninh Bình</t>
  </si>
  <si>
    <t>Em gửi về công ty TNHH Millennium furture. Số 1. Đường số 1 khu công nghiệp Vsip Tịnh Phong, Sơn Tịnh, Quảng Ngãi. Đt 0392087477</t>
  </si>
  <si>
    <t>Em gửi về công ty tung zang (mekalum) hoàng thuý xã cẩm phúc huyện cẩm giàng tỉnh hải dương</t>
  </si>
  <si>
    <t>em gửi về địa chỉ công ty cho chị nhé</t>
  </si>
  <si>
    <t>Em gửi về địa chỉ công ty này cho anh</t>
  </si>
  <si>
    <t>Em hiểu là ko có cửa hàng</t>
  </si>
  <si>
    <t>em hoàn tiền bằng cách nào cho chị được</t>
  </si>
  <si>
    <t>Em hoàn tiền bằng cách nào đây ạ</t>
  </si>
  <si>
    <t>Em hoàn tiền cho chị chưa?</t>
  </si>
  <si>
    <t>Em hoàn tiền cho chị nha</t>
  </si>
  <si>
    <t>Em học offline ý ạ</t>
  </si>
  <si>
    <t>Em hỏi cách vệ sinh giày á</t>
  </si>
  <si>
    <t>Em hỏi chị có đồng hồ giống cái ốp lưng đó không</t>
  </si>
  <si>
    <t>Em hỏi chút ạ có cần bảo quản nhiệt độ như nào k ạ</t>
  </si>
  <si>
    <t>Em hỏi là cái này uống ngày mấy lần ý</t>
  </si>
  <si>
    <t>Em hỏi luôn hộ chị công lắp đặt ntn nhé</t>
  </si>
  <si>
    <t>Em hỏi mua hai lốc là có tính giá sỉ hay không</t>
  </si>
  <si>
    <t>em hỏi size đâu</t>
  </si>
  <si>
    <t>Em hỗ trợ đổi dùm chị size M với nhen em</t>
  </si>
  <si>
    <t>Em hôm qua chị thấy có cá hộp còn ko em</t>
  </si>
  <si>
    <t>em hơi đắn đi vì sợ chất vải k như hình ạ</t>
  </si>
  <si>
    <t>Phân vân về chất liệu</t>
  </si>
  <si>
    <t>Em Hường bán hàng rất có tâm, hàng như nào nói đúng chất lượng như thế, món nào k ok là tặng luôn, mình mua mấy món thấy ưng, sẽ ủng hộ shop dài lâu</t>
  </si>
  <si>
    <t>Em hướng dẫn c cách rửa ruột và ăn thô nhé</t>
  </si>
  <si>
    <t>Em hướng dẫn chị cách lắp đặt nhé em</t>
  </si>
  <si>
    <t>Em iu ơi đổi cho c combo này dc ko?</t>
  </si>
  <si>
    <t>Em k đổ lỗi cho shop nhưng chất lượng váy ntn mặc 1 lần đã hỏng ntn váy có phải rẻ đâu</t>
  </si>
  <si>
    <t>Em k lấy collagen đâu shop</t>
  </si>
  <si>
    <t>Em k vừa là đổi cho em đấy nhé</t>
  </si>
  <si>
    <t>Em kéo chữ giao lại để nó giao cho c với</t>
  </si>
  <si>
    <t>Em kg giảm giá nữa em hả. tại vì anh xem của người khác là chỉ có giá ngoài 1tr chút thôi em?</t>
  </si>
  <si>
    <t>Em kh có nhà mẹ em lấy giùm về e mới biết là thiếu hàng. Nếu em nhận thì e đã hoàn ngay lúc đó r ạ.</t>
  </si>
  <si>
    <t>em khách cũ mà chị lấy cho em 2 bịt trà DETOX y hình nha chị</t>
  </si>
  <si>
    <t>Em khoan gửi nha. Vì có 2 người hôm nay chưa đi làm nên chưa thử đc. Mai thử xong chị sẽ nhắn lại em chính xác số lượng đổi ntn nha</t>
  </si>
  <si>
    <t>Em không biết nữa hôm qua có ông nào gọi bảo giao hàng bênh shoppe mà thái độ khó chịu lấm</t>
  </si>
  <si>
    <t>Em không hiểu ý chị nói ạ.chi muốn mua một lọ dùng thử.neu cảm thấy có hiệu quả là dùng tiep.con ko là thôi.nhung thái độ của em như vậy thì ko cần mua nữa</t>
  </si>
  <si>
    <t>Em không thấy xấu hơn hình quảng cáo à?</t>
  </si>
  <si>
    <t>Em kiểm tra hàng kĩ để tránh nhầm size nhé</t>
  </si>
  <si>
    <t>Em kiểm tra Ib giùm chị vấn đề giao lộn hàng nha</t>
  </si>
  <si>
    <t>Em ko hiểu shop giao hg kiểu gi nhân viên giao hàng gọi bẩu cj có hg có lấy ko ko thì tui hủy nha mà em bẩu chỉ nhận tối mà có gọi mỗi 1lan mà cái thái độ như ko muốn giao hàng la sao</t>
  </si>
  <si>
    <t>Em ko lấy ko  lấy khô cá tra</t>
  </si>
  <si>
    <t>Em ko quay video lắp đặt  đèn năng lượng cho chị cách lắp đặt ạ</t>
  </si>
  <si>
    <t>Em ko thích đóng gói sơ sài cẩu thả đâu ạ</t>
  </si>
  <si>
    <t>Em ktra cho anh lươn dc không em xem có phần trả góp dc không em</t>
  </si>
  <si>
    <t>Em ktra lại đơn hàng gấp cho chị nha, chị đã chuyển khoản cọc 100k mà đơn hàng chưa trừ, có 1 mã chiếu điều hòa cao sự non lúc livetream báo giá 150k, lúc tính tiền ghi 200k. Xem lai nhé vì shiper đã  giao hàng tới, chị gọi shops để xử lý đơn hàng nhưng không nghe điện thoại.</t>
  </si>
  <si>
    <t>Em lại để vào túi giao lại cho anh shiper đấy thôi chứ</t>
  </si>
  <si>
    <t>em làm thử chị xem nó có bị tuộc tóc không em</t>
  </si>
  <si>
    <t>Em láy bán để giá sỉ đi cao quá em đâu bán được chị</t>
  </si>
  <si>
    <t>em lay cam</t>
  </si>
  <si>
    <t>Em lấy 1 chân váy hoa eo 97cm, 1 áo bơi .</t>
  </si>
  <si>
    <t>em lấy 1 combo 5sp nha c</t>
  </si>
  <si>
    <t>Em lấy 1 combo nhé ạ</t>
  </si>
  <si>
    <t>Em lấy 1 đôi mã 06 sai 35 màu đen</t>
  </si>
  <si>
    <t>Em lấy 1cai điện thoại</t>
  </si>
  <si>
    <t>Em lấy 2 bộ ba lô 3 bộ có tay có free ship ko c</t>
  </si>
  <si>
    <t>Em lấy 2 đồ này ạ</t>
  </si>
  <si>
    <t>Em lấy 2 đôi ạ</t>
  </si>
  <si>
    <t>Em lấy 2 mã này 60kg cao 162 anh chị gửi em địa chỉ cũ nhe</t>
  </si>
  <si>
    <t>em lấy 2 thùng xúc xích và 1 milo chị có freeship cho em ko</t>
  </si>
  <si>
    <t>Em lấy 2 vỏ gối, 1 vỏ chăn (k trần), 1 ga trần trám, 1 chăn mùa hè. Mẫu hồng này anh nhé. Kích thước giường 1m8x2m2</t>
  </si>
  <si>
    <t>Em lấy 4 bánh ngọt + 4 bánh thượng hạng</t>
  </si>
  <si>
    <t>em lấy 5kg chả cốm và 5kg xúc xích ạ</t>
  </si>
  <si>
    <t>Em lấy anh đôi size 42 màu như ảnh nhé</t>
  </si>
  <si>
    <t>Em lấy ba bộ thì cái váy đi không lấy màu trắng nữa</t>
  </si>
  <si>
    <t>Em lấy cái trắng, còn màu hồng nhạt kia e đổi sang màu hồng dâu dc ko ạ</t>
  </si>
  <si>
    <t>Em lấy chị 1b xúc xích, 1b rắc cơm, 1 phần (2 hũ) ruốc cá hồi</t>
  </si>
  <si>
    <t>Em lấy cho anh kìm 78 x 2.dây xạc 1kg rồi tổng đơn luôn.</t>
  </si>
  <si>
    <t>Em lấy cho chị 1 bộ 186</t>
  </si>
  <si>
    <t>Em lấy cho chị 1 bộ. Giống bộ chín đã mua nhé</t>
  </si>
  <si>
    <t>Em lấy cho chị 1set nhé em
Đc 45, 11 Lê Cơ phường An Lạc quận Bình Tân TP HCM
Sđt 0377215922 chị khách quen nhé em</t>
  </si>
  <si>
    <t>Em lấy cho chị mặc day 150 với chai ừ tóc 99 k với kính 100 với chồng nắng</t>
  </si>
  <si>
    <t>Em lấy combo 1299k ak shop</t>
  </si>
  <si>
    <t>Em lấy combo cá tôm trứng</t>
  </si>
  <si>
    <t>Em lấy combo luôn nhé</t>
  </si>
  <si>
    <t>Em lấy combo này 1100</t>
  </si>
  <si>
    <t>Em lấy combo trên đc k shop</t>
  </si>
  <si>
    <t>em lấy đồng hồ nữ nhé</t>
  </si>
  <si>
    <t>Em lấy giúp chị 2 chai dưỡng móng tinh chất ốc sên này nhé</t>
  </si>
  <si>
    <t>em lấy kaki thui nhá anh</t>
  </si>
  <si>
    <t>Em lấy khăn xô</t>
  </si>
  <si>
    <t>EM lấy kích thước 30/39</t>
  </si>
  <si>
    <t>Em lấy kìm bóp lại nó bị trầy xước móc đen thui</t>
  </si>
  <si>
    <t>Em lấy mã 2</t>
  </si>
  <si>
    <t>Em lấy mã 8</t>
  </si>
  <si>
    <t>em lấy mẫu này kích thước 50*29*25</t>
  </si>
  <si>
    <t>Em lấy mấy hạt tóc nâu đỏ của em có sẵn ra mix</t>
  </si>
  <si>
    <t>Em lấy phần 250k</t>
  </si>
  <si>
    <t>Em lấy size s ạ, 0898999862
 247 lê văn hiến, hoà hải, ngũ hành sơn, đà nẵng</t>
  </si>
  <si>
    <t>Em lấy tã quần có cho đếm tả không</t>
  </si>
  <si>
    <t>Em lấy thêm 1 cái nữa được 1 tr là miễn ship đúng không chị</t>
  </si>
  <si>
    <t>Em lấy thêm 1 son dưỡng môi có màu nữa shop</t>
  </si>
  <si>
    <t>Em lấy thêm 2 bộ nữa miễn ship đơn được ko ạ?</t>
  </si>
  <si>
    <t>Em lấy thêm cái này c</t>
  </si>
  <si>
    <t>Em lấy thêm một dây sạc đồng hồ nữa ạ</t>
  </si>
  <si>
    <t>Em lấy thử vị sữa và tỏi ớt, cho chị hỏi kẹo mix chị đặt 4 bịch là đủ vị phải ko em</t>
  </si>
  <si>
    <t>Em lấy thử xem chất lượng hộp như nào đã</t>
  </si>
  <si>
    <t>Em lấy ví dài ạ</t>
  </si>
  <si>
    <t>Em lấy vòng xoàn hột nhỏ</t>
  </si>
  <si>
    <t>Em lấy xúc xích ki và cafe chưa ngân</t>
  </si>
  <si>
    <t>Em lên đơn cho chị nha</t>
  </si>
  <si>
    <t>Em lên mạng tìm cách sử dụng với chi làm đủ kiểu đèn vẫn đỏ mà hắn không làm nóng cho ạ</t>
  </si>
  <si>
    <t>Em lên xem trên shoppe k có mẫu này ạ?</t>
  </si>
  <si>
    <t>Em live hôm thứ 2 (24.4) bán hết vườn nhưng đóng gói ẩu vì quá nhiều đơn, làm cây đến tay người nhận bị gãy rụng, dập lá. Anh rất buồn. Mà gọi điện toàn THUÊ BAO.</t>
  </si>
  <si>
    <t>Em loại sữa hạt có sụn cá mập có không em gái</t>
  </si>
  <si>
    <t>Em m5</t>
  </si>
  <si>
    <t>Em mai gửi sớm cho chị nhận sớm ạ</t>
  </si>
  <si>
    <t>Em mang toi ngo quyên buoi sáng nhé. Chiều anh di vang</t>
  </si>
  <si>
    <t>Em mát sai số may vậy sop, chất có bền không nhỉ</t>
  </si>
  <si>
    <t>Em màu H3 bao nhiêu tiền một bộ mà mua nhiều có được giảm giá ko em</t>
  </si>
  <si>
    <t>Em may xấu hơn hình mẫu</t>
  </si>
  <si>
    <t>Em mặc thử M</t>
  </si>
  <si>
    <t>Em một bo bao nhiêu vị em</t>
  </si>
  <si>
    <t>Em mới mua cần bên shop mà gãy nóng 2 đó thì có được bảo hành không ạ</t>
  </si>
  <si>
    <t>Em mới nhận được thùng này mà khui có 3 món à chị , 1 đôi giày , 1 nước hoa, 1 phấn mắt nhưng nước hoa ko có sill chị nha</t>
  </si>
  <si>
    <t>Em mới nhận hàng lần 2 rồi. Đẹp mà giao hàng nhanh lắm shop ạ</t>
  </si>
  <si>
    <t>Em mới nhận hàng mà hàng giao lộn và bị lỗi dính màu ạ</t>
  </si>
  <si>
    <t>Em mới xỏ khuyên xong, anh cho em xin cách vệ sinh với những thứ cần kiên cử với ạ</t>
  </si>
  <si>
    <t>Em mua 1hủ ăn thử ạ</t>
  </si>
  <si>
    <t>Em mua 2 cái coa giảm giá k shop</t>
  </si>
  <si>
    <t>Em mua 3 cái giảm giá em còn 100k đc ko</t>
  </si>
  <si>
    <t>Em mua 3bộ có dc giảm giá k ạ</t>
  </si>
  <si>
    <t>Em mua 4 cái ko biết sop có giảm giá ko nhỉ</t>
  </si>
  <si>
    <t>Em mua 4 cái thì có giảm giá gì không shop</t>
  </si>
  <si>
    <t>Em mua bộ ly cà</t>
  </si>
  <si>
    <t>em mua cả sakura white thì sử dụng lúc nào ạ</t>
  </si>
  <si>
    <t>em mua đồ từ hồi ₫ó giờ em chưa có gửi tiền cọc trước ạ</t>
  </si>
  <si>
    <t>Em mua đôi dép burrey ở shop dc 2 tuần giờ bị hở bung keo có được bảo hành không ạ</t>
  </si>
  <si>
    <t>em mua hồi 14/3 vừa rồi còn trong thời hạn đổi trả ạ</t>
  </si>
  <si>
    <t>Em mua nhiệt kế này, shop xem còn trong thời gian bảo hành k ạ?</t>
  </si>
  <si>
    <t>Em mua ở shop nhiều lần rồi mà lần đầu thấy đóng gói sơ sài như này luôn ạ</t>
  </si>
  <si>
    <t>Em mua sỉ nguyên liệu</t>
  </si>
  <si>
    <t>Em mua sơmi túi hợp giao lộn mẫu sơmi quần tây le</t>
  </si>
  <si>
    <t>Em mua thử 1 hộp dc không anh</t>
  </si>
  <si>
    <t>Em mua trả góp thì có được chương trình khuyến mãi không ạ</t>
  </si>
  <si>
    <t>Em mún đổi lại sđt nhé tại sợ số này ko nghe đc 🥲</t>
  </si>
  <si>
    <t>em muoona mua ip 11 màu trắng pin 99 đang có tài chính 4tr thì trả góp trong bao lâu và mỗi tháng bn ạ</t>
  </si>
  <si>
    <t>Em muốn 12pro hoặc Promax trả góp ạ</t>
  </si>
  <si>
    <t>em muốn biết về cách vệ sinh ở miếng bên trong nón</t>
  </si>
  <si>
    <t>Em muốn có cơ là lời có thuốc nào tóc không vậy</t>
  </si>
  <si>
    <t>Em muốn dài chị ạ</t>
  </si>
  <si>
    <t>Em muốn đặt giao trong ngày mà đóng gói đẹp để em tăng sinh nhật ấy ạ, tiền ship với đóng gói em chịu ạ</t>
  </si>
  <si>
    <t>Em muốn đặt mua vitamin A dạng viên uống. Shop còn hàng không ạ?</t>
  </si>
  <si>
    <t>Em muốn đổi lại kích thước</t>
  </si>
  <si>
    <t>Em muốn đổi lại sdt nhận hàng đc kg ạ</t>
  </si>
  <si>
    <t>Em muốn đổi sdt đc không ạ</t>
  </si>
  <si>
    <t>Em muốn đổi size XL</t>
  </si>
  <si>
    <t>Em muốn đổi tên người nhận là Lê Văn Thiệu được không ạ</t>
  </si>
  <si>
    <t>Em muốn hoàn tiền ấy ạ</t>
  </si>
  <si>
    <t>Em muốn hoàn tiền dc ko ạ</t>
  </si>
  <si>
    <t>Em muốn hoàn tiền thì được không ạ</t>
  </si>
  <si>
    <t>em muốn hỏi trả góp bên mình hỗ trợ như nào ạ</t>
  </si>
  <si>
    <t>Em muốn in kích thước 7x10</t>
  </si>
  <si>
    <t>Em muốn lấy 2 combo</t>
  </si>
  <si>
    <t>Em muốn lấy giá sỉ ạ</t>
  </si>
  <si>
    <t>Em muốn lấy loại kích thước 1m6 ×2m3 thôi</t>
  </si>
  <si>
    <t>Em muốn lấy mặt nạ nhỏ chị con có không</t>
  </si>
  <si>
    <t>Em muốn lấy muối sốt cay vừa. Với bánh tráng phơi sương</t>
  </si>
  <si>
    <t>em muốn lấy về dùng thử một hộp trước nếu hiểu quả em lại lấy thêm ạ</t>
  </si>
  <si>
    <t>Em Muốn lấy về kinh doanh.. cho em hỏi giá sỉ khô gà</t>
  </si>
  <si>
    <t>Em muốn mua cỡ to nhất</t>
  </si>
  <si>
    <t>em muốn mua ip 13 trả góp ạ</t>
  </si>
  <si>
    <t>Em muốn mua kem chống nắng toàn thân. Shop có sản phẩm nào có chỉ số SPF cao không ạ?</t>
  </si>
  <si>
    <t>Em muốn mua kem dưỡng ẩm cho da toàn thân. Da em khá khô và dễ bong tróc.</t>
  </si>
  <si>
    <t>Em muốn mua kem dưỡng da tay. Da tay em bị khô và nứt nẻ.</t>
  </si>
  <si>
    <t>Em muốn mua sản phẩm bổ sung canxi và vitamin D cho người trung niên. Shop có sản phẩm nào kết hợp cả hai không ạ?</t>
  </si>
  <si>
    <t>Em muốn mua sản phẩm chứa Prebiotics và men vi sinh. Shop có sản phẩm nào tốt cho người bị táo bón không ạ?</t>
  </si>
  <si>
    <t>Em muốn mua sản phẩm chứa Retinol và vitamin E. Shop có sản phẩm nào phù hợp với da dầu mụn không ạ?</t>
  </si>
  <si>
    <t>Em muốn mua sản phẩm có Beta glucan và vitamin C. Shop có combo nào ưu đãi không ạ?</t>
  </si>
  <si>
    <t>Em muốn mua sản phẩm giúp giảm thâm đầu gối. Shop có thể tư vấn cho em sản phẩm phù hợp không ạ?</t>
  </si>
  <si>
    <t>Em muốn mua sản phẩm kết hợp Omega-3 và vitamin E. Shop có sản phẩm nào phù hợp với người già không ạ?</t>
  </si>
  <si>
    <t>Em muốn mua sản phẩm kết hợp Resveratrol và vitamin C. Shop có sản phẩm nào phù hợp với phụ nữ ngoài 30 tuổi không ạ?</t>
  </si>
  <si>
    <t>Em muốn mua thùng kẹo kéo anh có không</t>
  </si>
  <si>
    <t>em muốn mua trả góp s23 utral</t>
  </si>
  <si>
    <t>Em muốn mua xe trả góp em 2004  có trả góp dc ko ạ</t>
  </si>
  <si>
    <t>Em muốn ship về công ty được không ạ</t>
  </si>
  <si>
    <t>Em muốn sử dụng loại tốt nhất để sau này không ảnh hưởng gì ạ.</t>
  </si>
  <si>
    <t>Em muốn tăng chất lượng trứng để có con</t>
  </si>
  <si>
    <t>Em muốn thanh toán bằng thẻ tín dụng</t>
  </si>
  <si>
    <t>em muốn thay đổi kích thước hình đc k ạ</t>
  </si>
  <si>
    <t>em muốn thay đổi số lượng, mua thêm 2 cái ạ</t>
  </si>
  <si>
    <t>Em muốn tìm mua sữa tắm trắng da. Shop có thể tư vấn cho em sản phẩm phù hợp không ạ?</t>
  </si>
  <si>
    <t>Em muốn trả góp thì phải làm sao ạ</t>
  </si>
  <si>
    <t>Em muốn trả góp thì trả trước bao nhiêu ạ</t>
  </si>
  <si>
    <t>Em na nhật xanh lấy cho chị một hộp 39k nha còn conagen không lấy nữa nha</t>
  </si>
  <si>
    <t>Em nay gần ngày lễ 8/3 mua sữa có khuyến mãi gì không em</t>
  </si>
  <si>
    <t>Em nặng 45kg cao 1m5 mặc size nào shop</t>
  </si>
  <si>
    <t>Em nên báo bên sếp, nếu do tình trạng vải rút như vậy chị nghĩ ko chỉ một mình chị gặp phải. Hoặc bên em giao sai kích thước. Chỉ 1 bộ gra thôi chị ko muốn phiền em, nhưng cách tiếp nhận và giải quyết vấn đề như vậy thật sự làm khách hàng buồn đó em.</t>
  </si>
  <si>
    <t>Em nên chọn đơn vị ship khác
 Với thái độ của bạn nv sáng nay ko ai muốn nhận hàng</t>
  </si>
  <si>
    <t>em nên xem lại thái độ k như live cam kết chút nào</t>
  </si>
  <si>
    <t>Em nếu hết hạn sử dụng thì có ảnh hưởng đến sức khỏe không ạ</t>
  </si>
  <si>
    <t>Em ngưng vài ngày tìm nguyên nhân là do đâu. em khui 1 hộp uống rồi . Còn 1 hộp nguyên nếu vẫn bị tình trạng này thì em phải dừng lại, còn 1 hộp nguyên chị cho em đổi sang lấy collagen nhé</t>
  </si>
  <si>
    <t>Em nhan hang roi, nhan kim tien đẹp lam</t>
  </si>
  <si>
    <t>Em nhắn shop không trả lời gì hết vậy ạ</t>
  </si>
  <si>
    <t>Em nhắn tin ổng không trả lời</t>
  </si>
  <si>
    <t>Em nhắn với người bán miền Tây chọn cho chị các loại có thời gian sản xuất mới nhất, bọc cẩn thận bởi vì đồ sẽ chuyển đi ra nước ngoài em nhé.</t>
  </si>
  <si>
    <t>Em nhận dc hàng r đẹp lắm ý mà giao hàng nhanh nữa 2 hôm đã có r</t>
  </si>
  <si>
    <t>em nhận dc hàng rồi ạ đúng mẫu đóng gói cẩn thận cảm ơn shop</t>
  </si>
  <si>
    <t>Em nhận đc các set rồi đẹp hết nức. Nhưng thiếu hàng</t>
  </si>
  <si>
    <t>Em nhận đc cây rồi ạ. Cây to, khỏe, shop đóng gói cẩn thận. Em cảm ơn ạ! 🥰</t>
  </si>
  <si>
    <t>Em nhận được hàng rồi, hướng dẫn sử dụng shop ơi</t>
  </si>
  <si>
    <t>Em nhận được hàng rùi nha shopp ❤️ giao nhanh quá …</t>
  </si>
  <si>
    <t>Em nhận được rồi ạa. Cảm ơn shop quá chu đáo dễ thương nheee.</t>
  </si>
  <si>
    <t>Em nhận được rồi Hướng dẫn em cách sử dụng với a</t>
  </si>
  <si>
    <t>Em nhận được sách rồi ạ, em cảm ơn VMTP nhiều ạ</t>
  </si>
  <si>
    <t>Em nhận hàng đẹp lắm đóng gói cẩn thận cực</t>
  </si>
  <si>
    <t>Em nhận hàng lúc chưa r nha chế tối đặt mà chưa đã nhận hàng shop giao nhanh quá , đồ đẹp xuất sắc nha</t>
  </si>
  <si>
    <t>em nhận hàng r anh nhé
đóng gói cẩn thận quá ạ❤️</t>
  </si>
  <si>
    <t>em nhận hàng rồi chất đẹp mát lắm sẽ ủng hộ shop dài dài</t>
  </si>
  <si>
    <t>Em nhận hàng rồi chất lượng OK chi ak</t>
  </si>
  <si>
    <t>em nhận hàng rồi chị ơi cái gì cũng ngon lắm</t>
  </si>
  <si>
    <t>Em nhận hàng rồi đẹp giao nhanh lắm</t>
  </si>
  <si>
    <t>Em nhận hàng rồi hum xem em bảo lấy size m</t>
  </si>
  <si>
    <t>Em nhận hàng rồi nha chị tiên</t>
  </si>
  <si>
    <t>Em nhận hàng rồi nhe chị Hàng đẹp lắm ạ, giao nhanh nửa.</t>
  </si>
  <si>
    <t>Em nhận hàng rồi nhé hàng đẹp mà shipper thân thiện nữa</t>
  </si>
  <si>
    <t>Em nhận hàng rồi, chỉ em cách sử dụng ạ</t>
  </si>
  <si>
    <t>Em nhận hàng rồi, shop mình giao nhanh quá</t>
  </si>
  <si>
    <t>em nhận rồi nha</t>
  </si>
  <si>
    <t>Em nhận váy rùi chất đẹp lắm ạ giao hàng nhanh</t>
  </si>
  <si>
    <t>Em nhiêu kí</t>
  </si>
  <si>
    <t>Em nhìn bao bì cũng duoc a</t>
  </si>
  <si>
    <t>Em nhìn hoa văn quần đi</t>
  </si>
  <si>
    <t>Em nhờ được người nhận rồi</t>
  </si>
  <si>
    <t>Em nhớ là đã chuyển khoản rồi nhưng bên chị vẫn chưa trừ tiền.</t>
  </si>
  <si>
    <t>Em nhớ lần trước có mua 1 loại bên mình mà thấy có nhiều thành phần</t>
  </si>
  <si>
    <t>Em nhỡ note Khu Trung Sơn kẻo sẽ giao nhầm địa chỉ ra xa lắm nhé.</t>
  </si>
  <si>
    <t>Em nó rất có sáng tạo về cách rửa quạt.. Kakaka... Nói vậy thôi nhưng mang phơi khô hẳn mới dùng thì ko việc gì..</t>
  </si>
  <si>
    <t>Em nói em chịu ship + việc giao sai mà kêu c không trả ship</t>
  </si>
  <si>
    <t>Em nói họ giao lại cho c nhé</t>
  </si>
  <si>
    <t>Em nói nhân viên gọi điện thoại cho chị gấp để xử lý đơn hàng đã tới từ hôm quá tới giờ. Chị đã chuyển khoản tiền cọc mà đơn hàng chưa trừ tiêng cọc, gọi shop nhiều lần không nghe điện thoại  nhắn tin và chụp ảnh qua messenger không thấy phản hồi. 0772666057. Để lâu shiper trả về ai chịu trách nhiệm.</t>
  </si>
  <si>
    <t>Em nói sip hôm nay giao hàng cho chị thái độ sip không chấp nhận được</t>
  </si>
  <si>
    <t>Em nói size M mà giao nhầm size S oy.</t>
  </si>
  <si>
    <t>Em o thon 4 tho vuc trieu son thanh hoa</t>
  </si>
  <si>
    <t>em oi a chốt cái nồi cơm có cần cọc ko em</t>
  </si>
  <si>
    <t>Em oi cho chị hỏi nhà mình còn mặt nạ ngủ yến ko ạ</t>
  </si>
  <si>
    <t>Em oi chốt cho chi 2 thùng xúc xích Mỹ 6 ba te gan 0342522566</t>
  </si>
  <si>
    <t>Em oi đổi giúp chị áo này size 38 đụoc ko</t>
  </si>
  <si>
    <t>Em oi đổi lại chị cái màu lợt đi em</t>
  </si>
  <si>
    <t>Em oi gui thieu hang cho chi nhe</t>
  </si>
  <si>
    <t>Em oi nay ship nhầm màu cho c nên đổi cho c nhé</t>
  </si>
  <si>
    <t>Em order 1 chai chị ơi</t>
  </si>
  <si>
    <t>Em ở bình dương tan nguyên làm công ty trường thành</t>
  </si>
  <si>
    <t>Em ở dưới đây em k có bt dì em mới điện em nói dầu gội đồ còn đc mà chai dưỡng mi bể dục r á chị</t>
  </si>
  <si>
    <t>Em ở Hà Nội đến trực tiếp cơ sở mình có hỗ trợ trả góp bằng cccd với giấy phép lái xe không ạ?</t>
  </si>
  <si>
    <t>em ở xa thế thì hình thức bảo hành sao ạ</t>
  </si>
  <si>
    <t>Em ơi
 Thứ 2 giao lại giúp c nhé
 C đi nước ngoài mai mới về</t>
  </si>
  <si>
    <t>Em ơi 
  Chị vừa nhận 2 sản phẩm này xai S nhưng đều bị chật bụng không mặc được 
  Em đổi lại cho chị xai M nhé</t>
  </si>
  <si>
    <t>Em ơi 
Gần tết rùi có khuyến mãi cho chị gì thêm không hé</t>
  </si>
  <si>
    <t>Em ơi , em đưa thiếu hàng cho chị ah</t>
  </si>
  <si>
    <t>Em ơi ,chị đổi địa chỉ rồi mà em .</t>
  </si>
  <si>
    <t>Em ơi ! Cho chị hỏi bánh tráng bên mình để được bao lâu vậy em ?</t>
  </si>
  <si>
    <t>Em ơi . Bữa mua quên hỏi em bảo quản lạnh . Má chị k biết để lạnh 6 hủ . 4 hủ để nhiệt độ phòng . Nay uống hết trong tủ lạnh , lấy 4hu (còn trong hộp để trong phòng) đem để tủ lạnh thì thấy nổi bọt , nếm thử vị chua . Uổng ghê</t>
  </si>
  <si>
    <t>Em ơi A đi giày thể thao size 42. A vừa chốt đc đôi giày lười size 42 có đi vừa ko</t>
  </si>
  <si>
    <t>Em ơi anh lấy cho khách hàng mà họ kêu đat anh của hàng rửa xe</t>
  </si>
  <si>
    <t>Em ơi anh mua thử 5 lít xem chất lượng thế nào</t>
  </si>
  <si>
    <t>Em ơi anh muốn mua thêm 10 chiếc đèn 3200 tháo lắp có khuyến mãi giảm giá không em</t>
  </si>
  <si>
    <t>Em ơi áo khi nạy chị lấy đó gộp đơn theo Trần Thị Ánh Dương luôn he</t>
  </si>
  <si>
    <t>Em ơi áo phông chị đổi size lớn hơn được ko</t>
  </si>
  <si>
    <t>em ơi bán cho chị 2quần ống ôm nha 1đen 1nâu gửi về ĐC 34/50 đường tx 24 phường thạnh xuân Q12 ĐT 0377199593 vì chị đã mua 4cái ổng rộng rồi solen mặt đẹp lắm nên mua thêm ổng ôm chị nặng 68kg đó em</t>
  </si>
  <si>
    <t>Em ơi bao nhiêu một ốp điện thoại anh muốn mua một chiếc ốp a phôn10 có vừa không em</t>
  </si>
  <si>
    <t>Em ơi bên mình có viết được hoá đơn VAT ko em</t>
  </si>
  <si>
    <t>em ơi bộ Khủng Long giao nhầm size cho c r</t>
  </si>
  <si>
    <t>Em ơi bộ này rộng quá có đổi cho chị đc ko ?</t>
  </si>
  <si>
    <t>Em ơi buổi live hôm kia chị chốt 1 cái sơ mi in hoạ tiết lv màu nâu mã A 171 hay A71 đã nên đơn ship cho chị chưa</t>
  </si>
  <si>
    <t>Em ơi c đổi địa chỉ ship nhé</t>
  </si>
  <si>
    <t>Em ơi c nhận đc hai quần plada rồi đẹp rất chim ưng 👌 đồi giầy thì c chật c gửi lại ship hôm nào có đôi phom rộng hơn c lấy sau nhé</t>
  </si>
  <si>
    <t>Em ơi c thử hàng rồi, set hồng bị chật ngực em ạ, kéo qua eo là ko thể kéo lên đc nữa vì chật</t>
  </si>
  <si>
    <t>Em ơi cá này hạn sử dụng lâu ko Em</t>
  </si>
  <si>
    <t>Em ơi cây của chị xấu hơn hình em gởi quá vậy</t>
  </si>
  <si>
    <t>Em ơi chân váy lần này chất lượng kém quá, chị mới mặc lần đầu đã bong hết cả đường may rồi</t>
  </si>
  <si>
    <t>Em ơi chị chờ mãi chưa thấy mang đổi cho chị à</t>
  </si>
  <si>
    <t>Em ơi chị chuyển khoản hết có miễn ship ko em</t>
  </si>
  <si>
    <t>Em ơi chị chuyển khoản rồi mà</t>
  </si>
  <si>
    <t>Em ơi chị chưa nhận hàng gì bên em giao sai địa chỉ  .em giao lại chị</t>
  </si>
  <si>
    <t>Em ơi chị ck rồi mà đơn chưa trừ ra xem lại giúp chị nha</t>
  </si>
  <si>
    <t>Em ơi chị ck rồi mà em chưa trừ ra đơn hôm qua đó 820k xem lại giúp chị nhe</t>
  </si>
  <si>
    <t>Em ơi chị có đơn mua 4 kg khô mực có chốt cho chị không em ?</t>
  </si>
  <si>
    <t>Em ơi chị có mua 2 cái quần ống xớ và ,1 áo chấm bi đen nền trắng nhà em, mà em 
gửi cho chị size S ko mặc được, chị đã báo cho shop nhà em đổi  áo sang size M và quần sang size XL cho chị rồi mà mãi chưa thấy gọi cho chị đến đổi là sao em, cả tuần nay rồi.</t>
  </si>
  <si>
    <t>Em ơi chị có mua hàng bên là sữa dưỡng thể mà đưa cho chị kích trắng chị giở lại cho em được không vì chị không xài bỏ thì phí cho chị xin số địa chỉ nhà 🏠 em chị giở bưu điện cho em giúp dùm chị nha cảm ơn em nhiều lắm</t>
  </si>
  <si>
    <t>Em ơi chị đã mua 10 bộ rồi giờ cho chị 2 bộ lữa nhé</t>
  </si>
  <si>
    <t>em ơi chị đã nhận được hàng rồi chị gội rất thích và mượt tóc nữa</t>
  </si>
  <si>
    <t>Em ơi chị đặt mẫu này mà- em giao nhầm mẫu hộp đựng giấy nhà vs rùi</t>
  </si>
  <si>
    <t>Em ơi chị đổi số điện thoại này nhe 0909165556 số kia chị bỏ rồi</t>
  </si>
  <si>
    <t>Em ơi chị khách quen mai chị chuyển khoản song em gửi cho chị 2 hộp giảm cân em nhé</t>
  </si>
  <si>
    <t>Em ơi chị ko lấy nữa nha để khi khác chị mua em nhé</t>
  </si>
  <si>
    <t>Em ơi chị là khách quen của nhà mình. Để cho chị một bộ nồi inox loại một nhé</t>
  </si>
  <si>
    <t>Em ơi chị là khách quen.Em chọn cho chị cây đẹp tý em nhs.Bên em bán hàng rất uy tin</t>
  </si>
  <si>
    <t>Em ơi chị lấy 2 chảo 24cm nhé</t>
  </si>
  <si>
    <t>Em ơi chị lấy 6 lọ nước thì bao nhiêu tiền vậy em mà không lấy hũ dưỡng móng đâu</t>
  </si>
  <si>
    <t>Em ơi chị lấy cơm bo 7 bộ  và 2 cỡ 
 1 -cỡ con gái thì 20 cân cao 1m20 và 
2-con trai cao 1m 15kg  
 Cho chị 4bộ nam và 3bộ nữ   Cho chị 3 bộ nam màu   Xanh sẫm vàng và cam 
Còn nữ cho chị màu Hồng. Xanh nhạt và vàng nhạt về địa chỉ số 6 Nguyễn văn tố chợ hàng da phường cửa dông quần hoàn kiếm hà nội  đầu giờ chiều đem luôn cho chị ko thứ 7 CN chị đi vắng  hôm trước chị đã mua 3 bộ nhà em rồi đấy</t>
  </si>
  <si>
    <t>em ơi chị lấy một chiếc nồi lẩu này gửi về địa chỉ công ty jy thanh nguyên phố cà thanh nghị thanh liêm hà nam</t>
  </si>
  <si>
    <t>Em ơi chị lấy thêm bộ nữa</t>
  </si>
  <si>
    <t>Em ơi chị mới lấy mã này xong</t>
  </si>
  <si>
    <t>em ơi chị mới nhận hàng rồi mà có 3 áo thôi em còn thiếu hàng em coi lại dùm chị</t>
  </si>
  <si>
    <t>Em ơi chị muốn mua thêm 1 hộp nạ vàng 24 k có giá rẻ không em</t>
  </si>
  <si>
    <t>Em ơi chị nhận được hàng rồi em. Em cho chị hỏi tuýp kem dưỡng ban ngày hay ban đêm hả em.dung sao vậy</t>
  </si>
  <si>
    <t>Em ơi chị nhận hàng rồi mà cái đầm màu nâu be 150k bị loang màu ở phía dưới nhiều lắm .Em xem xử lý giúp chị nhé .Chị cảm ơn</t>
  </si>
  <si>
    <t>Em ơi chị nhận hàng rồi nhưng k đúng như hình lông ở đây nhìn xấu hơn hình nhiều và sz này rộng lắm</t>
  </si>
  <si>
    <t>Em ơi chị nhận quần r nhưng hơi chật</t>
  </si>
  <si>
    <t>Em ơi chị order một thùng mix với một chà bông rong biển ha.. Gởi bill cho chị.. Sáng mai có không em?</t>
  </si>
  <si>
    <t>Em ơi chị uống hộp thuốc mà em gửi tặng lại hiệu quả hơn Á</t>
  </si>
  <si>
    <t>Em ơi chiều nay 3 áo ngực với chị mới chốt 2 áo phong trắng dồn đơn giúp chị nhé</t>
  </si>
  <si>
    <t>Em ơi cho chị 10 bịt cơm cháy và 1kg khô gà lá chanh 0327965106 khách cũ</t>
  </si>
  <si>
    <t>Em ơi cho chị chốt lại con nồi 26 đế dày nha chị chốt sai tks em nhé</t>
  </si>
  <si>
    <t>Em ơi cho chị địa chỉ, tên người nhận và số điện thoại để chị gởi áo đầm ra đổi áo đầm Pháp nhe. Cám ơn em.</t>
  </si>
  <si>
    <t>Em ơi cho chị đổi lại chị lấy 2 bộ dưới này thôi nhé, chị ko lấy bộ bà ba.</t>
  </si>
  <si>
    <t>Em ơi cho chị hỏi bánh tráng dẻo tôm</t>
  </si>
  <si>
    <t>Em ơi cho chị hỏi cà phê giảm cân bị đau bao tử có uống được kg em</t>
  </si>
  <si>
    <t>Em ơi cho chị hỏi cái viên kẹo pro á sd sao chị đọc không hiểu lắm</t>
  </si>
  <si>
    <t>Em ơi cho chị hỏi chị mua hủ kẹo  vtmc nó chua quá chị đau dạ dày ăn có được không  chị quên hỏi mua lở rồi</t>
  </si>
  <si>
    <t>Em ơi cho chị hỏi chị muốn mua bánh tráng ko,muối nhuyễn,hành phi thì giá bao nhiêu</t>
  </si>
  <si>
    <t>Em ơi cho chị hỏi chút kha tử ngâm mật ong bên em Chị bảo quản trong tủ lạnh hay ở nhiệt độ thường bên ngoài vậy em</t>
  </si>
  <si>
    <t>Em ơi cho chị hỏi em còn kẹo sâm kg em</t>
  </si>
  <si>
    <t>Em ơi cho chị hỏi hộp bánh quy thiếc 165 g nó tới 89.000 lận hả Em có lộn không bánh hộp thiếc mã số 633 sao nó 4 lạng mấy lận</t>
  </si>
  <si>
    <t>Em ơi cho chị hỏi kẹo hoa quả ko có đóng túi ở Nga luôn à em, mình tự đóng à</t>
  </si>
  <si>
    <t>Em ơi cho chị hỏi là hôm chước chị đặt mua sản phẩm của bên em là một bộ kem chống nắng gồm hai típ chống nắng một sữa rửa mặt và cái mặt nạ   mà hết có hai trăm chín mươi lăm k thôi</t>
  </si>
  <si>
    <t>Em ơi cho chị hỏi mứt dừa và kẹo thuyền nha</t>
  </si>
  <si>
    <t>Em ơi cho chị hỏi nước dừa uống với lá trầu không. Hay lá lốt trị  đau xương khớp vậy</t>
  </si>
  <si>
    <t>Em ơi cho chị hỏi thêm kẹo sâm đảm bảo uống ko có hại gì chứ em ko gây ung thư gì chứ chưa dùng nên chị cũng cảm thấy hơi sợ</t>
  </si>
  <si>
    <t>Em ơi cho chị hỏi thường ng lớn trc khi thoa kem chống nắng thì có thoa kem dưỡng rồi, còn bé 13 tuổi xài kcn dạng lăn thì thoa trực tiếp lên da luôn hả em</t>
  </si>
  <si>
    <t>em ơi cho chị hỏi tiệm còn ship muối với bánh tráng ko em?</t>
  </si>
  <si>
    <t>Em ơi cho chị hỏi với là trà sữa chị mua hôm qua là pha với nước nóng hay nước lạnh vậy em</t>
  </si>
  <si>
    <t>Em ơi cho chị hỏi, mẫu váy này còn không? và giá thế nào</t>
  </si>
  <si>
    <t>Em ơi Cho chị lấy 1combo nha em</t>
  </si>
  <si>
    <t>Em ơi cho chị xin kích thước vụng và mông của sz 28 với. Vì bình thường chị mặc sz 28 nhưng em tư vấn 29 nên đang sợ bị rộng ko biết có được đổi sz hay ko</t>
  </si>
  <si>
    <t>Em ơi cho cô đổi lại màu đen kích thước như cũ</t>
  </si>
  <si>
    <t>Em ơi chồng chị ko cho mua nữa anh bảo sữa ko rõ nguồn gốc. Thông cầm cho chị nhé</t>
  </si>
  <si>
    <t>Em ơi chốt cho chị còn thiếu 2 lon sữa tiểu đường (sữa hạt)</t>
  </si>
  <si>
    <t>Khiếu nại chốt thiếu hàng</t>
  </si>
  <si>
    <t>Em ơi chờ mãi chưa thấy ship qua đổi hàng nhỉ</t>
  </si>
  <si>
    <t>Em ơi cj chưa thấy ship giao lại hàng đâu nhé</t>
  </si>
  <si>
    <t>Em ơi có dầu gội đầu chưa em</t>
  </si>
  <si>
    <t>Em ơi có nước tẩy trang của JM ko</t>
  </si>
  <si>
    <t>Em ơi có retinol không em</t>
  </si>
  <si>
    <t>em ơi cọc bn ? mua cạc đ t hả em</t>
  </si>
  <si>
    <t>Em ơi collagen của em, sản xuất năm nào đã lâu chưa</t>
  </si>
  <si>
    <t>Em ơi con chị nó mua cho chị rồi</t>
  </si>
  <si>
    <t>Em ơi còn viêm đặt sẽ khít ko ạ</t>
  </si>
  <si>
    <t>Em ơi dầu này bôi ngày mấy lần</t>
  </si>
  <si>
    <t>Em ơi đặt cọc từ 11/5 mà hôm nay chưa nhận hàng là sao</t>
  </si>
  <si>
    <t>Em ơi đe tôi chi chốt thêm 1 cái nữa nhe roi mai gửi luôn nha em</t>
  </si>
  <si>
    <t>Em ơi đồ bên em chị mới giặt sau khi nhận rồi mặc 1 lần mà đã rách</t>
  </si>
  <si>
    <t>Em ơi đổi chân ghi sang chân màu nâu cho chị nhé</t>
  </si>
  <si>
    <t>Em ơi đổi cho anh màu đen nhé loa ý</t>
  </si>
  <si>
    <t>Em ơi đổi cho chị địa chỉ</t>
  </si>
  <si>
    <t>Em ơi đổi cho chj bộ 500k chị lấy một cái vòng cổ 200đc không</t>
  </si>
  <si>
    <t>em ơi đổi cho cô bộ quần áo mãi chưa thấy gửi về</t>
  </si>
  <si>
    <t>Em ơi đôi dép giao nhầm cho chị mà chị phải trả ship hả em?</t>
  </si>
  <si>
    <t>Em ơi đơn hàng của anh nó giao lộn hoa khu công nghiệp Đồng An em ghi lại giùm anh để qua khu công nghiệp Linh Trung 2 công ty của anh. Là  T. A. Nhà em nó đi giao lộn rồi em ơi chưa có tới nha</t>
  </si>
  <si>
    <t>Em ơi đơn hôm trc chị ngồi mất time xem live để chốt áo váy cho ba má và có nhờ ship gấp vì ba má về chơi mấy ngày mà bz quá trễ mọi người đã về Mỹ r nên nhờ e pass lại chứ chị k lấy nữa</t>
  </si>
  <si>
    <t>Em ơi đừng giảm cỡ chữ Wool Wonderland</t>
  </si>
  <si>
    <t>Em ơi e đã gởi lắc chân cho chị chưa e</t>
  </si>
  <si>
    <t>Hỏi thời gian vận chuyển</t>
  </si>
  <si>
    <t>em ơi e tính tổng cả ship giúp c</t>
  </si>
  <si>
    <t>em ơi em có chuyển hàng cho c không vậy</t>
  </si>
  <si>
    <t>Em ơi em có thể giúp dùm anh đổi lại sợi dây chuyền dài hơn một chút vì sợi dây chuyền này nó ngắn quá k chồng vào đầu được em đổi giúp anh. Anh bù thêm tiền nghe em cảm ơn em</t>
  </si>
  <si>
    <t>Em ơi em để dư mấy ốp lưng cho chị em kêu zêpbơ lại lấy đi</t>
  </si>
  <si>
    <t>Em ơi em giao nhầm màu cho chị rồi</t>
  </si>
  <si>
    <t>Em ơi em gửi gửi về địa chỉ công ty cho anh để anh vệ sinh máy nhé!</t>
  </si>
  <si>
    <t>Em ơi em kiểm tra lại địa chỉ của chị nhé, shop toàn giao sai địa chỉ của chị thôi. Địa chỉ của chị là 117 Trần Duy Hưng, Phường Trung Hòa, Quận Cầu Giấy, Hà Nội. Tuy nhiên shop toàn giao địa chỉ ở Trung Kính, Trung Hòa thôi. Mìn nhắc lại là mình không ở Trung Kính nhé.</t>
  </si>
  <si>
    <t>Em ơi ghi công thức ra cho rõ chứ nói nhanh quá ko nghe rõ</t>
  </si>
  <si>
    <t>em ơi giao lộn địa chỉ à</t>
  </si>
  <si>
    <t>Em ơi giao lộn hàng cho c rồi</t>
  </si>
  <si>
    <t>Em ơi giao nhầm màu nên chị lấy 2 cái: V50 Trắng L, đỏ M= 270k. Chị trả lại 1 cái đỏ M, đổi lại cho chị trắng M nhé (như đơn hàng chị đặt)</t>
  </si>
  <si>
    <t>Em ơi giao nhầm size rồi, chị ko vừa. Đổi lại cho chị nhé</t>
  </si>
  <si>
    <t>Em ơi giày này brand gì vậy?</t>
  </si>
  <si>
    <t>em ơi giờ chị mới lấy đồ ra xem, bên em giao nhầm hàng cho chị</t>
  </si>
  <si>
    <t>Em ơi gửi c 1 hộp caffe nhé</t>
  </si>
  <si>
    <t>Em ơi gửi cho chị kem chống nắng và túi cho chị đảm bảo đồ tốt đẹp và chống nắng phải là kem mới nhất và thời hạn dùng được lâu dài em nhé</t>
  </si>
  <si>
    <t>Em ơi hạn sử dụng được bao lâu nhỉ</t>
  </si>
  <si>
    <t>Em ơi hàng mà kém chất lượng quá là chị gửi phí síp nhé em.</t>
  </si>
  <si>
    <t>Em ơi họ ko lấy nữa</t>
  </si>
  <si>
    <t>Em ơi hồi 19h 18 p chị có ghé bưu cục lấy hàng J&amp;T chất lượng nhân viên giao hàng thái độ cãi nhau với khách và không hợp tác mở hàng cho khách kiểm tra hàng chị không lấy hàng vì bưu cục không mở cho xem thái độ chửi nhau với khách chị yêu cầu lần sau em gửi bưu cục khác hộ chị</t>
  </si>
  <si>
    <t>Em ơi hôm bữa em xã mã quần ra dùm chị.Giờ sdt của chị ko còn nữa em đổi lại sdt của chị nha.0899959859</t>
  </si>
  <si>
    <t>Em ơi hôm qua nồi cơm điện chj nó hư rồi chj mua cái mới về nấu ,chứ chờ nồi lâu quá chj ko có nấu,chj gởi nồi shippe đi rồi em để tiền chj lấy đầm trừ cũng được khỏi gởi mất công tốn shjp nha em</t>
  </si>
  <si>
    <t>Em ơi hôm rồi chị có đặt một chiếc kẻ mày màu nâu đen giá 99 k miễn xếp nay em giao hàng được chưa Đặng gửi địa chỉ</t>
  </si>
  <si>
    <t>Em ơi hướng dẫn sử dụng cho chị với ngày uống như thế nào</t>
  </si>
  <si>
    <t>Em ơi kg phải cái này chị chốt giày cao gót mà</t>
  </si>
  <si>
    <t>Em ơi khâu đóng gói ẩu quá nè</t>
  </si>
  <si>
    <t>Em ơi lấy cho chị 1hộp hút ẩm nha em. Chị quên . 1 hộp mà ghi 1 sét. Xin lỗi em nhé. Lấy cho máy xay thịt cầm tay nha . Cái đó Sài tốt o em . Em bán hàng chất lượng thì chị sẽ mua cho luôn o đi ra phố mua nữa . Bán đúng hàng tốt nha em.</t>
  </si>
  <si>
    <t>em ơi lấy cho chị hai cái màu nâu màu cam, 0795879118</t>
  </si>
  <si>
    <t>Em ơi lấy thêm giúp chị 1 bánh tráng siu mỏng, 1 muối ớt nhuyễn cay vừa, 1 muối ớt nhuyễn cay nhiều, 1 muối tôm nhuyễn nha</t>
  </si>
  <si>
    <t>Em ơi lên đơn cho anh. Anh lấy 1 thắt lưng cuốn bụng 100k tặng mặt, 1 đôi giày lười 251 szai38 ,tặng lót,xip đùi 85k:</t>
  </si>
  <si>
    <t>Em ơi loại phân tươi này sử dụng lâu dài có ảnh hưởng bị da khô không em</t>
  </si>
  <si>
    <t>Em ơi mẫu này có mấy màu ạ</t>
  </si>
  <si>
    <t>Em ơi mix em rạo này chất lượng kém quá hát được mấy buổi đã hỏng rồi xạc không vào nữa không có đèn xanh</t>
  </si>
  <si>
    <t>em ơi mua hàng bên em phải đặt cọc trước hả em chị ko biết chuyên khoản đâu nếu thế thì thôi em nhé</t>
  </si>
  <si>
    <t>Em ơi nay gần ngày lễ lớn mình mua sữa có khuyến mãi gì không em</t>
  </si>
  <si>
    <t>Em ơi nếu có mẫu nào tương tự thế này thì nhắn chị với nhé, huhu, mua đồ nhà em toàn hụt</t>
  </si>
  <si>
    <t>Em ơi nếu giao sai cỡ thì chị ko lấy hàng nha</t>
  </si>
  <si>
    <t>em ơi nhắn dịp mùng 1 tháng 5 ngày lễ mình mua hàng có đuoc khuyến mãi gì không ạ</t>
  </si>
  <si>
    <t>Em ơi nồi cơm của anh chốt đâu</t>
  </si>
  <si>
    <t>Em ơi quần Lulu size 8 có túi em còn những màu gì và áo Lulu size 6v</t>
  </si>
  <si>
    <t>Em ơi sạc dự phòng c lấy cổng cho ip nhé</t>
  </si>
  <si>
    <t>Em ơi sao bên em giao hàng chậm thế.Chị đặt trước lễ mà tới hôm nay chưa nhận được hàng,chị có nói là qua tuần chị không nhận được hàng rồi nhé,chị đặt cũng bên em mà trang khác đã nhận được hàng hôm thứ 5 rồi</t>
  </si>
  <si>
    <t>Em ơi sao bữa nay mãi chưa thấy hàng tới em có đổi cho chị không vậy</t>
  </si>
  <si>
    <t>Em ơi sao chị đợi mãi chưa thấy em gửi hàng đổi cho chị vậy ???</t>
  </si>
  <si>
    <t>Em ơi sao chj vào tiệm mỹ phẩm chj mua vitamin c người ta không có bán</t>
  </si>
  <si>
    <t>em ơi sao giao quần size L mà giao lộn thành Xl sao bận vừa e đổi lại cho chị được không cái quần màu trắng</t>
  </si>
  <si>
    <t>Em ơi sau biu có 600 k mà e nhận tới 800 k vậy em chuyển khoản trả lại cho chị nhe</t>
  </si>
  <si>
    <t>Em ơi sđt trắng bị kích đổi cho chị to hơn một sai nhé</t>
  </si>
  <si>
    <t>em ơi shop mình có cửa hàng để đến mua trực tiếp hay mình chỉ bán online vậy em.</t>
  </si>
  <si>
    <t>Em ơi táo đỏ và kỉ tử mình bảo quản nhiệt độ bình thường đc ko e?</t>
  </si>
  <si>
    <t>Em ơi tết có khuyến mãi gì k</t>
  </si>
  <si>
    <t>Em ơi tết đến rồi khuyến mãi 50k một cái được không em</t>
  </si>
  <si>
    <t>Em ơi thằng giao hàng nó thái độ khó chịu nhà ở một nơi nó bắt chị lấy ở chỗ khác</t>
  </si>
  <si>
    <t>Em ơi thằng giao hàng nó thái độ khó chịu nhà ở một nơi nó bắt lấy ở chỗ khác chị Hủy đơn này em thông cảm cho chị nhé</t>
  </si>
  <si>
    <t>Em ơi thấy đổi tý cho chị 5 bộ 3 lỗ kẻ 5 bộ cộc tay cho trẻ 25 kg nhé</t>
  </si>
  <si>
    <t>Em ơi thế ko pai e giao nhầm mẫu hay sao mà e lại bắt khách trả ship ha e</t>
  </si>
  <si>
    <t>Em ơi thiếu hàng của anh</t>
  </si>
  <si>
    <t>Em ơi thôi C không lấy nữa nhé vì em C mới mua rồi , tks</t>
  </si>
  <si>
    <t>Em ơi thúc dùm bên giao hàng nhanh , chứ lâu quá có người ko muốn nhận nè</t>
  </si>
  <si>
    <t>em ơi thuốc có tác dụng phụ ko</t>
  </si>
  <si>
    <t>Em ơi thuốc dạ dày chị nhận rồi uống ngày mấy lần hả e</t>
  </si>
  <si>
    <t>Em ơi tôi bị bệnh bác sĩ không cho dùng nếp nên tôi hỏi kỹ một chút, lứt đen là nếp hay tẻ ạ, tôi phải kiêng nếp ạ. Xin cảm ơn ạ</t>
  </si>
  <si>
    <t>Em ơi xịt tóc đó em ship chị đate còn xa không em</t>
  </si>
  <si>
    <t>Em ơi xưởng giao nhầm mẫu rồi hay sao ấy. Hôm nay chị mới phát hiện ra cái gót mà chị khoanh đỏ khác nhau.</t>
  </si>
  <si>
    <t>Em ơi, bộ ga em giao sai kích thước ( 2 vỏ gối nằm là 40*60 rồi em ). Em đổi lại Chị bộ khác cho đúng kích thước em nhé! Cám ơn em.</t>
  </si>
  <si>
    <t>Em ơi, c chốt lại là đôi Nine tăng lên size 44, 1 balo Nine. Còn đôi giày lười do không có size để đổi cho c đổi sang 2 sản phẩm áo polo trắng size S ( 60kg) và nón kết nhé em.</t>
  </si>
  <si>
    <t>Em ơi, c gọi để hỏi đơn hàng giao sai size</t>
  </si>
  <si>
    <t>Em ơi, c sẽ lấy, đợi c hỏi lại bạn thiết kế xem kích cỡ chút nha</t>
  </si>
  <si>
    <t>Em ơi, chai liquid make up sao ko thấy có thành phần chống nắng vậy</t>
  </si>
  <si>
    <t>Em ơi, chảo chị lấy cái lòng chảo nó bằng phẳng chứ em hay có lồi lõm gì k. Trưa chị quên mất k hỏi.</t>
  </si>
  <si>
    <t>Em ơi, chị chốt 1 đầm hoa 7 màu chứ k phải chốt 3 màu là 3 đầm nha em. Địa chỉ đúng rồi</t>
  </si>
  <si>
    <t>Em ơi, chị đã mua 2 cái rồi, cho chị mua thêm size 2XL nhé.</t>
  </si>
  <si>
    <t>Em ơi, chị đã mua 3 chiếc áo của shop rồi, nay muốn mua thêm 1 chân váy sai s xanh đậm kèm thun đen size S. Vậy cho chị mua nhé.</t>
  </si>
  <si>
    <t>Em ơi, chị đặt trước sáng mai 7h c lấy nha:
2 xúc xích
2 thanh cua
1 trứng cá</t>
  </si>
  <si>
    <t>Em ơi, chị gọi điện thoại, nhắn tin gửi trả lại hàng do ko đúng với quảng cáo. Bên em ko ai trả lời là sao vậy?</t>
  </si>
  <si>
    <t>em ơi, chị lấy thêm 1 collagen, 1 hoa anh thảo, 1 xịt khoáng</t>
  </si>
  <si>
    <t>Em ơi, chị nhận kem và đang dùng. Giờ dùng ngày mấy lần và vào thời gian nào trong ngày thì hiệu quả nhất</t>
  </si>
  <si>
    <t>Em ơi, chị vẫn chưa nhận được cây giống và tiền em hoàn lại cho chị do em thiếu hàng</t>
  </si>
  <si>
    <t>Em ơi, cho chị mua 3 cái áo size XL, 3 màu xanh, đen, trắng nhé (khách cũ).</t>
  </si>
  <si>
    <t>Em ơi, có cục sạc dự phòng lấy giúp chị 1 cục với nhé</t>
  </si>
  <si>
    <t>Em ơi, cố gắng làm chất lượng nhá ! Tin tưởng shop nhiều ❤❤</t>
  </si>
  <si>
    <t>Em ơi, đổi lại đơn hàng cho chị nhé: chị lấy 1 bộ áo dài màu cam thôi nhé.</t>
  </si>
  <si>
    <t>Em ơi, đổi sang màu hồng cho c với nhé🤪🤪🤪</t>
  </si>
  <si>
    <t>em ơi, đơn e giao ko có cá hộp</t>
  </si>
  <si>
    <t>em ơi, em đổi tên người nhận thành Tiến Lâm giùm chị nha, chị nhờ chồng nhận :)</t>
  </si>
  <si>
    <t>Em ơi, em giao nhầm địa chỉ nhận balo của chị rồi</t>
  </si>
  <si>
    <t>Em ơi, giao nhầm màu cho chị</t>
  </si>
  <si>
    <t>Em ơi, giao nhầm size rồi</t>
  </si>
  <si>
    <t>em ơi, gửi chị hoá đơn VAT hôm nay nhé</t>
  </si>
  <si>
    <t>Em ơi, gửi cho chị 1 kg chao nhé (khách cũ).</t>
  </si>
  <si>
    <t>Em ơi, hôm trước chị mua 3 tuýp kem rồi, hôm nay cho chị mua thêm 3 tuýp nữa nhé. Vẫn giao hàng đến địa chỉ cũ.</t>
  </si>
  <si>
    <t>em ơi, hôm trước e giao nhầm size bộ ga gối đệm cho chị . Chị đặt 1m8 x 2m mà em lại giao thành kích thước 1m6</t>
  </si>
  <si>
    <t>Em ơi, là do bên em giao sai kích thước mà</t>
  </si>
  <si>
    <t>Em ơi, lấy chị 2 hộp trà lá sen vò</t>
  </si>
  <si>
    <t>Em ơi, lấy giùm chị 4 bịch tã quần Merries size lớn nhất, 4 tã dán Moony size S, 6 túi trữ sữa 150ml</t>
  </si>
  <si>
    <t>em ơi, mã 261 bộ quần bò áo thu đen còn không vậy, nếu còn lấy cho chị 1 bộ nha</t>
  </si>
  <si>
    <t>Em ơi, mãi chưa thấy em đổi đầm cho chị? Ngày lễ đi chơi, mua đầm mà không mặc được!</t>
  </si>
  <si>
    <t>em ơi, tổng bill mấy cái sau dùm chị lun nhé</t>
  </si>
  <si>
    <t>Em ơi, tổng cộng hết đơn của chị để chị ck 1 lần luôn nha</t>
  </si>
  <si>
    <t>Em ơi,của chị 1 kem cừu đêm 1 kem cừu ngày chứ</t>
  </si>
  <si>
    <t>em ơi,đơn hàng vừa rồi của chị bao nhiêu mà sao chị chuyển khoản rồi mà chưa trừ tiền cho chị vậy</t>
  </si>
  <si>
    <t>Em ơi! Hàng giao cho chị mà đóng gói cẩu thả rách bươm bao bìa vậy?</t>
  </si>
  <si>
    <t>Em ơi! Vì sữa dưỡng thể vừa rồi chị có lấy bên em 3 chai rồi em,giờ 2 chai nữa sao chị dùng hết được em,vậy em có thể hỗ trợ cho chị gởi lại 2 chai đó được ko em? Vì sữa tắm thì chị dùng nhiều còn dưỡng thể nhiều quá chị ko dùng hết được sợ nó hết date em à. Hỗ trợ giúp chị được ko em?Hôm nào có đơn hàng chị đặt em gởi hàng cho chị rồi nhận về lại 2 chai đó giúp chị được ko em?</t>
  </si>
  <si>
    <t>Em ơi. Bên ship rất thái độ em ạ</t>
  </si>
  <si>
    <t>em ơi. giờ c mới để ý đơn của c.  giao sai địa chỉ rồi</t>
  </si>
  <si>
    <t>Em ơi.chờ chị vài hôm nữa.chị lấy thêm mấy món nữa.rồi gửi luôn nha em .ví dụ như sét kẹo cà fe nè...ca2fe nấm linh chi vv .chờ chị vài hôm nữa nha chị lấy.ok em</t>
  </si>
  <si>
    <t>em ơu, lọ uống trị tóc bạc sớm với gói sữa tắm gì đó có hàng chưa em?</t>
  </si>
  <si>
    <t>Em phải chú ý chứ Giao đúng size đúng màu là được đừng có giao sai ,em giao sai sao lại bắt chị trả ship</t>
  </si>
  <si>
    <t>Em quay video thiếu hàng gửi rồi,mà ko thấy trả lời ấy</t>
  </si>
  <si>
    <t>Em quên shop mình bảo hành bao lâu lỡ có trục trặc thì sao ạ</t>
  </si>
  <si>
    <t>Em quên thay đổi địa chỉ nhận hàng. Đổi về địa chỉ này giúp em được không ạ?</t>
  </si>
  <si>
    <t>Em rất yêu mến cách Chị Huyền và các anh chị em nhân nhiên làm việc rất nhiệt tình. Chúc cho shop ngày càng phát triển hơn nữa</t>
  </si>
  <si>
    <t>em sao em muốn học cách rửa ruột nhỉ ?</t>
  </si>
  <si>
    <t>Em sao ko thấy hạn sử dụng của kem body va se lin vậy em bán đồ ko quí tính ai mà mua nữa</t>
  </si>
  <si>
    <t>em sẽ giục bên giao hàng giao sớm cho mình ạ</t>
  </si>
  <si>
    <t>Em ship cho chị 1 kg khô cá dứa , em lấy phần mỡ nhiều cho chị nha em. 0938157786</t>
  </si>
  <si>
    <t>Em sinh được 9 tháng nhưng cho con bú hoàn toàn bằng sữa mẹ có sử dụng được ko ạ .e sợ ảnh hưởng đến con</t>
  </si>
  <si>
    <t>Em sợ kiểu như bị bung keo hoặc chỉ á thì có được bảo hành không ạ</t>
  </si>
  <si>
    <t>Em sử dụng thời gian nào cũng được</t>
  </si>
  <si>
    <t>Em sử dụng thời gian nào cũng được em nhé</t>
  </si>
  <si>
    <t>Em sử dụng thời gian nào phù hợp với em là được</t>
  </si>
  <si>
    <t>Em sz 37 k gầy C nha</t>
  </si>
  <si>
    <t>Em t/c chị ko lấy nữa nhé. Đợi hết kiên nhẫn &amp; c ko có nhà mấy hôm rồi e à</t>
  </si>
  <si>
    <t>Em tạo đơn đổi cho chị nha</t>
  </si>
  <si>
    <t>Em thanh toán chuyển khoản bên mình có hỗ trợ ship k</t>
  </si>
  <si>
    <t>Em thay đổi địa chỉ với sđt giúp c nha</t>
  </si>
  <si>
    <t>em thay đổi kích thước 10x20 ạ</t>
  </si>
  <si>
    <t>Em thấy bột có bao bì mới</t>
  </si>
  <si>
    <t>em thấy em đặt mấy shopp kia họ giao nhanh lắm ạa</t>
  </si>
  <si>
    <t>Em thấy nồi nào OK men lấy chị 2 cái nha linh</t>
  </si>
  <si>
    <t>Em thêm 1 hũ u tóc nội địa trung 29k tổng cộng là 3 hủ</t>
  </si>
  <si>
    <t>em thông cảm chj mua cọc trước nhưng hàng kém chất lượng nhiều chj mất cọc củng nhiều chj nhận hàng đúng chất lượng là ok th toán nốt em</t>
  </si>
  <si>
    <t>em thông tin cho khách hàng đầy đủ nhé đừng lươn lẹo</t>
  </si>
  <si>
    <t>Em thử tính phí ship bn , để c còn đặt</t>
  </si>
  <si>
    <t>Em tìm rất lâu rất nhiều nơi nhưng đều không có mẫu này, hoặc có chỉ có màu trắng thôi chứ không có màu vàng</t>
  </si>
  <si>
    <t>Em tính đơn còn bso nhiêu cj chuyển khoản nha</t>
  </si>
  <si>
    <t>Em tính giá phải chăng chị mua thử2 bộ về coi chất lượng ntn rồi chị nào nếu đẹp chị sẽ nói lớp mua đp</t>
  </si>
  <si>
    <t>Em tính lại vì chị đổi lại số lượng</t>
  </si>
  <si>
    <t>Em Tố nữ bị ước chị hỏi sớm giờ mà ko thấy nv trả lời</t>
  </si>
  <si>
    <t>Em trả góp á chị</t>
  </si>
  <si>
    <t>Em trả góp được ko chị? Hihihihi em sẽ ck cọc 1/2 số tiền vòng và 2 -3 tuần sau em ck số còn lại và lấy vòng ạ. Như vậy được ko ạ?</t>
  </si>
  <si>
    <t>Em trước mua 1 cái iphone 15 hồi tháng 10 giờ bị rơi vỡ kính sau có được bảo hành k ạ?</t>
  </si>
  <si>
    <t>Em ui, chị ck ttoan rồi nha. Ktra kỹ giúp chị size XL và chất lượng hg trc khi gửi nha. Chị hổng có time kiểm hg khi nhận á</t>
  </si>
  <si>
    <t>Em ưng nhất là thấm nhanh cực mùi thơm cũng dễ chịu. Phù hợp mẹ bầu.</t>
  </si>
  <si>
    <t>Em vẫn chưa nhận được chị ơi</t>
  </si>
  <si>
    <t>Em vòng eo chị 83/ quần dài 98 có không</t>
  </si>
  <si>
    <t>Em vội quá k đc kiểm tra hàng.shop giao nhầm mẫu cho em rồi</t>
  </si>
  <si>
    <t>Em vừa mới đổi sdt quên mất kh đổi ở tik tok</t>
  </si>
  <si>
    <t>Em vừa mới mua đồ ở shop mình, h e muốn xuất hoá đơn VAT dc k ạ</t>
  </si>
  <si>
    <t>Em vừa mua cây phao này hôm qua hôm nay đi câu chả va đập vào đâu xong nó bị bung sơn thế này có được bảo hành k ạ</t>
  </si>
  <si>
    <t>Em vừa nhận 2 đôi bữa rồi giao nhanh giày đẹp lắm nha c</t>
  </si>
  <si>
    <t>Em xác nhận địa chỉ đúng, mà ship lại giao sai địa chỉ</t>
  </si>
  <si>
    <t>Em xem bảng thành phần dầu gội dc koa k</t>
  </si>
  <si>
    <t>Em xem cho anh 7396</t>
  </si>
  <si>
    <t>Em xem có dòng nào giữ mùi mà ngọt ngào hợp cái mùa nóng và cái văn cảnh là chị xịt chỉ để đứng bếp nấu cơm cho át mùi mồ hôi😝</t>
  </si>
  <si>
    <t>Em xem có ốp lưng samsung galasy A23 , cho chị 2 cái nha !</t>
  </si>
  <si>
    <t>Em xem dùm chị 2024 phải hạn sử dụng không em</t>
  </si>
  <si>
    <t>em xem đây đâu phải là hàng chị đặt</t>
  </si>
  <si>
    <t>Em xem đôi sandan nam đen chỗ chị</t>
  </si>
  <si>
    <t>Em xem đơn hàng chị chốt cục sạc dự phòng có ko, có báo chị Ck</t>
  </si>
  <si>
    <t>Em xem giúp anh thử con này có cữ mài mũi khoan ko em, nếu ko có a xả nha. Rồi a xem chốt nồi cơm khác rồi gom đơn đi luôn em</t>
  </si>
  <si>
    <t>Em xem lại đon hàng nhé síp pơ có thái độ nhé mình hẹn hôm nay lấy hàng nhung chưa thấy gì</t>
  </si>
  <si>
    <t>Em xem lại hộ chị chảo 250 chị chốt đầu luôn á</t>
  </si>
  <si>
    <t>Em xem lại rồi giao hàng cho chị không cần dt</t>
  </si>
  <si>
    <t>Em xem lại thái độ của shipper</t>
  </si>
  <si>
    <t>Em xem lại thái độ giao hàng</t>
  </si>
  <si>
    <t>Em xem lại tin nhắn trước gửi thiếu hàng cho mình</t>
  </si>
  <si>
    <t>Em xem nhẫn trên bàn xoay ko có gắn hột chủ đi a</t>
  </si>
  <si>
    <t>Em xem nhí tím sau với ạ</t>
  </si>
  <si>
    <t>Em xem số  này mới  mua. Cảm ơn  em 7657</t>
  </si>
  <si>
    <t>Em xem và đổi lại 2 quần da có kích thước bằng quần đen giao hôm nay e giao sai cho chị nha</t>
  </si>
  <si>
    <t>em xin bảng giá sicker đii aaa</t>
  </si>
  <si>
    <t>Em xin bảng thành phần cụ thể bên c đc hong</t>
  </si>
  <si>
    <t>Em xin công thức phân bón cho thái</t>
  </si>
  <si>
    <t>Em xin danh sách combo em lựa lấy 1 nữa được không ạ</t>
  </si>
  <si>
    <t>Em xin đchi shop ạ</t>
  </si>
  <si>
    <t>Em xin địa chỉ cửa hàng ạ</t>
  </si>
  <si>
    <t>Em xin giá sie</t>
  </si>
  <si>
    <t>Em xin giá size 1,2m và size 1,8m ạ.</t>
  </si>
  <si>
    <t>Em xin hướng dẫn lắp đặt xem có khả thi không với</t>
  </si>
  <si>
    <t>Em xin hướng dẫn sử dụng của 2 sp với ạ</t>
  </si>
  <si>
    <t>Em xin thành phần của thuốc ạ</t>
  </si>
  <si>
    <t>Em xin tư vấn thêm về giá. Và cách lắp đặt như nào ạ</t>
  </si>
  <si>
    <t>Em xinh gái tư vấn rất có tâm.Bữa chị lấy 5 gói trà thảo mộc lá ổi uống thơm ngon lắm nhé.da đẹp , dáng xinh ai cũng khen</t>
  </si>
  <si>
    <t>Em ý chị nói là bên em giao sai số đo chị đả trả ship rồi giờ đổi lại sao em bắt chị phải trả ship nửa</t>
  </si>
  <si>
    <t>Em yêu cầu shop giải quyết đồ cho em.    Em đặt bên shopee hàng về thì có 1 áo.  Còn 1 áo shop nói ship ngoài. Liên hệ bên ig.    Rồi em cũng liên hệ rồii.  Shop nói gửi hàng cho em rồi.  Em đợi hơn 1 tuần hàng vẫn chưa có.   Sao em nhắn bên ig shop ko rep em ?   Buôn bán gì kì vậy.   Em mua hàng em đã thanh toán hết hoá đơn rồi mà.</t>
  </si>
  <si>
    <t>Em yêu cầu trả hàng hoàn tiền cho em nhé</t>
  </si>
  <si>
    <t>Em, chốt đơn hàng dùm chị nha: áo ngực sz36 140k, cặp đèn hoa sen vàng 110k, 1h kem lười . Cảm ơn em.</t>
  </si>
  <si>
    <t>Em.giao nhầm size rồi</t>
  </si>
  <si>
    <t>emm làm hồ sơ trả góp dth doc kh anh bờm</t>
  </si>
  <si>
    <t>Emmm chào shopp ạ</t>
  </si>
  <si>
    <t>Eo 63 ko nhỉ</t>
  </si>
  <si>
    <t>eo 68, mông 92</t>
  </si>
  <si>
    <t>eo 70 cạp thấp đi e</t>
  </si>
  <si>
    <t>Eo 70 mặc đc sz j e</t>
  </si>
  <si>
    <t>eo 72 vừa ko shop</t>
  </si>
  <si>
    <t>Eo 73 e</t>
  </si>
  <si>
    <t>Eo 80 có vừa k ạ</t>
  </si>
  <si>
    <t>eo 81 e</t>
  </si>
  <si>
    <t>Eo 94-96 đi em</t>
  </si>
  <si>
    <t>Eo. Vậy chính sách đổi trả ntn ạ</t>
  </si>
  <si>
    <t>ê má ơi hoàn tiền cho t</t>
  </si>
  <si>
    <t>F làm tóc xoăn sóng</t>
  </si>
  <si>
    <t>FC EXO VN - Since 2012 dạ vâng ạ em cảm ơn ad ạ ❤️</t>
  </si>
  <si>
    <t>Fold hàn mấy sim và hình thức bảo hành sao ạ</t>
  </si>
  <si>
    <t>Fom nhiu kg vừa z c</t>
  </si>
  <si>
    <t>Form quần 2 dáng rộng ạ</t>
  </si>
  <si>
    <t>form vừa ạ</t>
  </si>
  <si>
    <t>Free ship đúng không shop</t>
  </si>
  <si>
    <t>Free size đúng ko b ơi</t>
  </si>
  <si>
    <t>Free size k shop</t>
  </si>
  <si>
    <t>freesize ah</t>
  </si>
  <si>
    <t>G145 - Tím</t>
  </si>
  <si>
    <t>G50 sezi 10kg xanh than</t>
  </si>
  <si>
    <t>G50 size 15kg và 20kg</t>
  </si>
  <si>
    <t>Gà giá sỉ mình bao nhieu và số lượng bao nhiêu v c</t>
  </si>
  <si>
    <t>Ga phủ nằm có bị xô k</t>
  </si>
  <si>
    <t>Gái bao nhiêu đang dịp tết khuyến mãi o</t>
  </si>
  <si>
    <t>Gái ơi, c chờ mãi chưa thấy hàng đc đổi. Liệu c có cần gửi nội dung lên trên fb của cửa hàng để nhờ hỗ trợ ko?!</t>
  </si>
  <si>
    <t>Gái tóc xù 1 hợp</t>
  </si>
  <si>
    <t>Gamba - Trà sữa &amp; Bánh mì ủa chốt đơn đi shop</t>
  </si>
  <si>
    <t>Gạo lức này có thành phần đậu nành kg em</t>
  </si>
  <si>
    <t>Gap hồng size 80</t>
  </si>
  <si>
    <t>gạt mưa thương hiệu j đấy shop</t>
  </si>
  <si>
    <t>gàu bạc rụng tóc</t>
  </si>
  <si>
    <t>Gãy hết cành đóng gói sơ sài</t>
  </si>
  <si>
    <t>gắn ở ban công, dt cỡ 1mx2m</t>
  </si>
  <si>
    <t>Gắn vào máy rửa xe đc ko</t>
  </si>
  <si>
    <t>Gần 1 tuần rồi mình chưa nhận đc hàng</t>
  </si>
  <si>
    <t>Gần đây em mua giày hãng mình mà nay đế nó bị bung thì có được bảo hành không ạ?</t>
  </si>
  <si>
    <t>Gần tết bên mình k khuyến mãi xíu ạ</t>
  </si>
  <si>
    <t>Gần tết có chương trình  khuyến mãi gì k shop ơi???</t>
  </si>
  <si>
    <t>Gần tết có chương trình khuyến mãi gì kg e?</t>
  </si>
  <si>
    <t>Gần tết có chương trình khuyến mãi gì không bạn</t>
  </si>
  <si>
    <t>Gần tết có ct khuyến mãi gì hok nhỉ</t>
  </si>
  <si>
    <t>Gần tết có ct khuyến mãi j ko C H😊</t>
  </si>
  <si>
    <t>Gần tết có CT khuyến mãi nào k Bạn</t>
  </si>
  <si>
    <t>Gần tết có khuyến mãi gì k shop</t>
  </si>
  <si>
    <t>gần tết có khuyến mãi gì không anh ơi</t>
  </si>
  <si>
    <t>Gần tết co khuyến mãi gì không em</t>
  </si>
  <si>
    <t>Gần tết có khuyến mãi gì ko e</t>
  </si>
  <si>
    <t>Gần tết có khuyến mãi j hik chị</t>
  </si>
  <si>
    <t>Gần tết có khuyến mãi ko Na ơi. Hihi</t>
  </si>
  <si>
    <t>Gần tết đệm hơi này có chương trình khuyến mãi gì ko shop ơi</t>
  </si>
  <si>
    <t>Gần tết Không có chương trình giảm giá hay khuyến mãi gì hả em</t>
  </si>
  <si>
    <t>Gần tết mà k có khuyến mãi hay sael gì à shop</t>
  </si>
  <si>
    <t>gần tết mua tem có khuyến mãi gì ko shop ơi 😂</t>
  </si>
  <si>
    <t>Gần tết này đặt hàng thêm có khuyến mãi không</t>
  </si>
  <si>
    <t>Gần tết rồi có hàng khuyến mãi ko em..để chỉ ủng hộ em nao</t>
  </si>
  <si>
    <t>Gần tết rồi có trương trình giảm giá hay khuyến mãi gì ko e</t>
  </si>
  <si>
    <t>Gần tết rồi khuyến mãi đi</t>
  </si>
  <si>
    <t>Gần tết rồi mình mua combo vậy có đc khuyến mãi hay giảm giá gì k ạ</t>
  </si>
  <si>
    <t>gần tết rồi shop có chương trình khuyến mãi j hông</t>
  </si>
  <si>
    <t>Gần tới lễ 20/10, bên shop có khuyến mãi j k ạ</t>
  </si>
  <si>
    <t>Gần trường cấp một kìm lan gia lam Hà Nội</t>
  </si>
  <si>
    <t>Gấu dâu 0356724530 em đổi sdt khác nha c</t>
  </si>
  <si>
    <t>Gấu gấm s2 90 k</t>
  </si>
  <si>
    <t>Gấu xanh 60 20kg</t>
  </si>
  <si>
    <t>Ghé lấy nhiều lần có đc giảm ko e</t>
  </si>
  <si>
    <t>Ghe và cà xỉu em đừng để sđt của em nhe, để tên thôi</t>
  </si>
  <si>
    <t>Ghét thái độ giao hàng của nv vt</t>
  </si>
  <si>
    <t>Ghê bảo hành bao lâu em ơi</t>
  </si>
  <si>
    <t>ghế công suất bao nhiêu</t>
  </si>
  <si>
    <t>Ghế Này Tải Nặng Hết Cỡ Bao Nhiu Vậy Ạ</t>
  </si>
  <si>
    <t>Ghế pantone có xuất hoá đơn VAT được k ạ?</t>
  </si>
  <si>
    <t>Ghế sản xuất năm nào, 3D hay 4D vậy</t>
  </si>
  <si>
    <t>ghế xoay loại 1 
  Bàn màu nâu vân gỗ. Kích thước cao 75cm x dài 120cm x rộng 60cm.
  Mặt bàn bằng gỗ melamin chống thấm dày 18mm. Chân U màu trắng, sắt hộp 25x50mm sơn tĩnh điện</t>
  </si>
  <si>
    <t>Ghi cách sử dụng cho tôi xem nhé</t>
  </si>
  <si>
    <t>Ghi công suất 3000 w là công suất ảo hả</t>
  </si>
  <si>
    <t>Ghi thông tin đổi trả ntn e</t>
  </si>
  <si>
    <t>Ghi thông tin vầy nha shop, đừng ghi Ngan Tran</t>
  </si>
  <si>
    <t>Ghiền cái mùi thơm của BodyEm. Chưa bao giờ H kiên trì dùng body quá 5 ngày. Từ khi chuyển sang BodyEm dùng đc tận 20 ngày cơ. Ghiền Em là có thật. Chất kem thấm mịn mát.</t>
  </si>
  <si>
    <t>giá ? va ly cỡ 20, 24</t>
  </si>
  <si>
    <t>Giá &amp; giữ mùi lâu ko e ơi</t>
  </si>
  <si>
    <t>Giá 1 ngày cho học sinh này là chưa bao gồm ăn trưa đúng ko ạ,</t>
  </si>
  <si>
    <t>giá 189k 1 cái có tính tiền ship ko hả em.</t>
  </si>
  <si>
    <t>Giá 1tr450 là ko có trả góp ha ban</t>
  </si>
  <si>
    <t>Giá 2 đôi là 199 miễn ship phải k</t>
  </si>
  <si>
    <t>Giá 350 thì sẽ lấy cho 2 kích cỡ: 1- 51-52 kg, cao 1,6 M. 2- 53-54 kg, cao 1,6 m</t>
  </si>
  <si>
    <t>Giá 350k mùi thơm không e</t>
  </si>
  <si>
    <t>Giá 549k mà chất lượng như thế này là quá kém chất lượng</t>
  </si>
  <si>
    <t>Giá 599, mình có cửa hàng sg ko shop</t>
  </si>
  <si>
    <t>Giá áp dụng bảo hành bao lâu bạn nhỉ</t>
  </si>
  <si>
    <t>Giá bán bao nhiêu ?thanks !</t>
  </si>
  <si>
    <t>Giá bán bao nhiêu tiền vậy tưi bo giày dép em bán giá bao nhiêu tiền vậy</t>
  </si>
  <si>
    <t>Giá bán bên e đã bao gồm chi phí bảo hành 1 năm cho A rồi đúng k</t>
  </si>
  <si>
    <t>Giá bán bên e đã bao gồm chi phí bảo hành 1 năm cho a rồi nhỉ</t>
  </si>
  <si>
    <t>Giá bán bên e đã bao gồm chi phí bảo hành 1 năm cho c r nhỉ</t>
  </si>
  <si>
    <t>Giá bán bên e đã bao gồm chi phí bảo hành 1 năm chưa nhỉ?</t>
  </si>
  <si>
    <t>Giá bao nhiệu bạn ơi còn trả góp thì mỗi tháng bao nhiêu trong bao lâu thì xong</t>
  </si>
  <si>
    <t>Giá bao nhiêu bảo hành bao lâu</t>
  </si>
  <si>
    <t>Giá bao nhiêu bộ bàn vậy shop</t>
  </si>
  <si>
    <t>Quan tâm sản phẩm Đồ nội thất</t>
  </si>
  <si>
    <t>giá bao nhiêu dung tích bao nhiêu shop</t>
  </si>
  <si>
    <t>Giá bao nhiêu gồm nguyên liệu gì, địa chỉ bạn ở đâu mình đến mua dùng thử được thì đặt luôn.</t>
  </si>
  <si>
    <t>Giá bao nhiêu trả góp bao nhiêu</t>
  </si>
  <si>
    <t>Gia bao nhiêu và bảo hành bao lâu?</t>
  </si>
  <si>
    <t>Giá bao nhiêu và công suất?</t>
  </si>
  <si>
    <t>giá bao nhiêu và mùi thơm lâu ko</t>
  </si>
  <si>
    <t>Giá bao nhiêu vậy em 0</t>
  </si>
  <si>
    <t>giá bao nhiêu vị a</t>
  </si>
  <si>
    <t>Giá bao nhiêu vị ae</t>
  </si>
  <si>
    <t>Giá bao nhiêu vị anh</t>
  </si>
  <si>
    <t>Giá bao nhiêu vị em</t>
  </si>
  <si>
    <t>Giá bao nhiêu.thương hiệu nào vậy</t>
  </si>
  <si>
    <t>Giá bên e bán là đã bao gồm chi phí bảo hành trong vòng 1 năm cho khách ?</t>
  </si>
  <si>
    <t>giá cả, chất liệu</t>
  </si>
  <si>
    <t>giá cao mình ko có nhu cầu mua nhé</t>
  </si>
  <si>
    <t>Giá cho em hỏi bánh kem mini bên mình giá ntn v ạ</t>
  </si>
  <si>
    <t>Giá có cửa hàng mình đến xem</t>
  </si>
  <si>
    <t>Giá có được chiết khấu gì thêm ko shop? Chính sách đổi trả ntn ạ?</t>
  </si>
  <si>
    <t>Giá có giảm thêm k c</t>
  </si>
  <si>
    <t>Giá có giảm thêm ko shop</t>
  </si>
  <si>
    <t>giá có thay đổi theo số lượng ah ạ</t>
  </si>
  <si>
    <t>Giá có ưu đãi ko e nhỉ? A thấy trên shopee bán giá tốt hơn e bán nhiều e ạ</t>
  </si>
  <si>
    <t>giá của sản phẩm trọng lượng bao nhiêu có tiền ship ko và mấy ngày có hàng</t>
  </si>
  <si>
    <t>Gia Dụng Cao Cấp Thành Vinh dung tích bình chứa là bao nhiêu và giá</t>
  </si>
  <si>
    <t>Giá để điện thoại e lấy gấu nâu</t>
  </si>
  <si>
    <t>Giá đó là đã nằm trong chi phí và chi phí bảo hành rồi ạ</t>
  </si>
  <si>
    <t>Giá đó là phiên bản bao nhiêu g vậy</t>
  </si>
  <si>
    <t>Giá đó là trả góp ạ</t>
  </si>
  <si>
    <t>Giá em báo đã tối ưu chi phí bảo hành máy lâu nữa ạ</t>
  </si>
  <si>
    <t>Giá gì mà Cao quá vậy.. Hàng giả hàng nhái kém chất lượng</t>
  </si>
  <si>
    <t>Giá giảm đi nếu ok mình mua thêm</t>
  </si>
  <si>
    <t>Giá hiện đang bán với phiên bản bao nhiêu ram rom ạ</t>
  </si>
  <si>
    <t>Giá hơi cao chút. Mình cảm ơn nhé</t>
  </si>
  <si>
    <t>giá hơi cao nhỉ. K biết bên mình có trả góp k</t>
  </si>
  <si>
    <t>Giá hợp lý, tiền mặt,không trả góp</t>
  </si>
  <si>
    <t>Giá lắp đặt ntn</t>
  </si>
  <si>
    <t>giá loa bán sao bảo hành bao lâu</t>
  </si>
  <si>
    <t>Giá máy hàn này bao tiền</t>
  </si>
  <si>
    <t>Giá máy hàng</t>
  </si>
  <si>
    <t>Giá này có xuất hoá đơn VAT chưa bạn</t>
  </si>
  <si>
    <t>Giá này là phiên bản bao nhiêu gb ạ?</t>
  </si>
  <si>
    <t>giá nhiêu sét kích trắng vậy khg lấy sữa dưỡng thể</t>
  </si>
  <si>
    <t>Giá nhiêu và thể tích bao nhiêu shop</t>
  </si>
  <si>
    <t>Giá như nao dung tích bao nhiêu mml</t>
  </si>
  <si>
    <t>Giá quá đẹp. Xuất xứ Úc. Date xa.</t>
  </si>
  <si>
    <t>Giá rẻ quá chất vải đẹp ko em, chị sợ vải xấu mặc ko đẹp</t>
  </si>
  <si>
    <t>Giá rẻ quá có tác dụng phụ ko sopp</t>
  </si>
  <si>
    <t>Giá rổ hình thức bảo hành như nào bạn</t>
  </si>
  <si>
    <t>Giá rổ và cách lắp đặt</t>
  </si>
  <si>
    <t>Giá sao bn, cho mình hỏi luôn là loại này là những vị j vậy</t>
  </si>
  <si>
    <t>Giá sao shop ơi, vải dày dặn ko ạ</t>
  </si>
  <si>
    <t>Giá sao shop? Xuất xứ?</t>
  </si>
  <si>
    <t>Giá sỉ 10 hộp bao nhiêu</t>
  </si>
  <si>
    <t>Giá sỉ 5 hop sao ạ</t>
  </si>
  <si>
    <t>giá sỉ 5 hộp thế nào ạ</t>
  </si>
  <si>
    <t>giá sỉ 80c sao ạ</t>
  </si>
  <si>
    <t>Giá sỉ bao nhiêu bạn ơi</t>
  </si>
  <si>
    <t>Giá sỉ bao nhiêu em</t>
  </si>
  <si>
    <t>Giá sỉ bn vậy ạ</t>
  </si>
  <si>
    <t>Giá sỉ các vật tư đó thì ntn ạ</t>
  </si>
  <si>
    <t>Giá sỉ chị tín hơn cao rồi ạ</t>
  </si>
  <si>
    <t>Giá sỉ là mua mấy áo</t>
  </si>
  <si>
    <t>Giá sỉ lẻ như nào shop báo giá nhé</t>
  </si>
  <si>
    <t>giá sỉ nhiêu chj</t>
  </si>
  <si>
    <t>Giá sỉ nhiu vậy anh</t>
  </si>
  <si>
    <t>Giá sỉ như nào vậy shop</t>
  </si>
  <si>
    <t>Giá sỉ ntn e</t>
  </si>
  <si>
    <t>giá sỉ s dạ ch</t>
  </si>
  <si>
    <t>Giá sỉ sao ạ</t>
  </si>
  <si>
    <t>Giá sỉ sao v b</t>
  </si>
  <si>
    <t>Giá sỉ tấm lót sàn simili</t>
  </si>
  <si>
    <t>Giá sỉ thế nào nhỉ</t>
  </si>
  <si>
    <t>giá size S</t>
  </si>
  <si>
    <t>Giá sp bao nhiêu có ct khuyến mãi tết kg.</t>
  </si>
  <si>
    <t>Giá sp và cách lắp đặt</t>
  </si>
  <si>
    <t>giả sử như tai nghe bên mình gãy thì có được bảo hành ko ạ</t>
  </si>
  <si>
    <t>Giá thay đổi theo kích thước ạ</t>
  </si>
  <si>
    <t>Giá thế nào, có khuyến mãi dịp tết k</t>
  </si>
  <si>
    <t>Giá thế nào, tuổi thọ ra sao.</t>
  </si>
  <si>
    <t>Giá tiền như vậy mà giày kém chất lượng quá!</t>
  </si>
  <si>
    <t>Giá trả góp hay giá máy luon vay shop</t>
  </si>
  <si>
    <t>Giá trên website là đúng chuẩn chưa ạ. Với lại h trả góp tối thiểu cho 12 promax 256 và 512 lần lượt là bao nhiêu vậy shop. Ok 1.2 hôm mình chở ng nhà lên xem máy</t>
  </si>
  <si>
    <t>giá vs trả góp như nào á anh</t>
  </si>
  <si>
    <t>Giá, shop có mấy màu</t>
  </si>
  <si>
    <t>Giải quyết đông hồ giao sai cho chị chưa</t>
  </si>
  <si>
    <t>Giảm 280 đi sop.l</t>
  </si>
  <si>
    <t>Giảm cho chị 380k miễn sip đc ko e</t>
  </si>
  <si>
    <t>Giảm cho e 1 ít dc hem</t>
  </si>
  <si>
    <t>giảm chút nào ko</t>
  </si>
  <si>
    <t>Giảm đi shop ơi, đắt thế</t>
  </si>
  <si>
    <t>giảm giá 50% là còn bao tiền mua 10 cái</t>
  </si>
  <si>
    <t>Giảm giá 500k mình lấy 1bộ</t>
  </si>
  <si>
    <t>Giảm giá cho a nhé khuyến mãi tết nhé 100k nhé</t>
  </si>
  <si>
    <t>Giảm giá cho mình đi</t>
  </si>
  <si>
    <t>Giảm giá còn 300k mình lấy nha</t>
  </si>
  <si>
    <t>Giảm giá dc ko ạ</t>
  </si>
  <si>
    <t>Giảm giá đi chị mua shop</t>
  </si>
  <si>
    <t>Giảm giá đi chứ mua nhiều mà bạn</t>
  </si>
  <si>
    <t>Giảm giá đi để chị mua 2 kẻ mắt và 4 kẻ mày có được không em.</t>
  </si>
  <si>
    <t>Giảm giá đi để mình lấy loại 2mx3m</t>
  </si>
  <si>
    <t>Giảm giá đi em 😄</t>
  </si>
  <si>
    <t>Giảm giá đi em lấy 2bộ</t>
  </si>
  <si>
    <t>Giảm giá đi lấy hai cái</t>
  </si>
  <si>
    <t>Giảm giá đi lấy luôn kk</t>
  </si>
  <si>
    <t>Giảm giá đi Minh thử một em</t>
  </si>
  <si>
    <t>Giảm giá đi nào</t>
  </si>
  <si>
    <t>Giảm giá đi shop.</t>
  </si>
  <si>
    <t>giảm giá đi sóp</t>
  </si>
  <si>
    <t>Giảm giá đi sóp mua mấy cái</t>
  </si>
  <si>
    <t>Giảm giá mặt nạ cho c nha hay tết khuyến mãi</t>
  </si>
  <si>
    <t>Giảm giá nữa
 Mình
 Mua</t>
  </si>
  <si>
    <t>Giảm giá sao bạn</t>
  </si>
  <si>
    <t>Giảm giá thêm đi shop</t>
  </si>
  <si>
    <t>Giảm giá tý nữa đi với lại chế độ đổi trả ntn</t>
  </si>
  <si>
    <t>Giảm giá với được không ạ</t>
  </si>
  <si>
    <t>Giảm giá xuống mình lấy 1 chiếc dùng được mình lấy nhiều</t>
  </si>
  <si>
    <t>Giảm ha</t>
  </si>
  <si>
    <t>Giảm ít đc kg shop</t>
  </si>
  <si>
    <t>giảm ko shop?</t>
  </si>
  <si>
    <t>Giảm là bao nhiêu 1 cái</t>
  </si>
  <si>
    <t>Giảm mình còn 200k đi . tại mình xài thử coi hiệu quả ko</t>
  </si>
  <si>
    <t>Giảm thêm giá đi e</t>
  </si>
  <si>
    <t>Giao 16h00 _17h00 nha sop</t>
  </si>
  <si>
    <t>Giao buổi sáng giùm nha từ 8h đến12h nha</t>
  </si>
  <si>
    <t>Giao chậm 2 tiếng 34k em</t>
  </si>
  <si>
    <t>Giao chậm 4 tiếng cho mình lun nha</t>
  </si>
  <si>
    <t>Giao chậm là hủy đơn hàng để mua chỗ khác nha</t>
  </si>
  <si>
    <t>Giao chậm lên q12 á c</t>
  </si>
  <si>
    <t>Giao chậm s ko nói c bít để c chờ</t>
  </si>
  <si>
    <t>Giao chậm th c</t>
  </si>
  <si>
    <t>Giao có che tên sản phẩm không ạ</t>
  </si>
  <si>
    <t>Giao còn giao sai địa chỉ</t>
  </si>
  <si>
    <t>Giao cô 4 mẩu đầm eo 80</t>
  </si>
  <si>
    <t>giao địa chỉ này dùm c nha</t>
  </si>
  <si>
    <t>Giao đúng màu cô được rồi 3 lần trật lất ,cô kg có ở nhà chú nhận luôn , màu xấu con à kg như ý cô</t>
  </si>
  <si>
    <t>Giao đúng mẫu đúng màu và chất size cho m nhé giao sai là m k nhận cũng k trả ship đâu nhé</t>
  </si>
  <si>
    <t>Giao đúng mẫu, đúng size để tiết kiệm thời gian đổi trả nha shop</t>
  </si>
  <si>
    <t>Giao giúp chị. 580 Đinh Bộ Lĩnh p9 .Mỹ Tho 0706411298</t>
  </si>
  <si>
    <t>giao giúp em nhé , thanks nhiều ạ</t>
  </si>
  <si>
    <t>Giao hàng chậm 5 ngày mới tới. Khiếu nại thì vâng vâng coi lại nãng thiệt</t>
  </si>
  <si>
    <t>Giao hàng chậm mà còn ko đúng màu như trên ảnh nữa</t>
  </si>
  <si>
    <t>Giao hàng chậm mà còn thiếu hàng vậy em</t>
  </si>
  <si>
    <t>Giao hàng chậm quá</t>
  </si>
  <si>
    <t>Giao hàng chậm quá a không nhận đâu nhé.</t>
  </si>
  <si>
    <t>Giao hàng chậm quá sop</t>
  </si>
  <si>
    <t>Giao hàng chậm quá, từ 03/5 đến giờ chưa giao là sao?</t>
  </si>
  <si>
    <t>Giao hàng chậm trễ cũng k ns 1 câu vs khách trong khi bảo 3-5 ngày nhận đc hàng</t>
  </si>
  <si>
    <t>Giao hàng chậm vl</t>
  </si>
  <si>
    <t>giao hàng chậm. gọi điện thoại viên khó. chát không trả lời tin nhắn</t>
  </si>
  <si>
    <t>Giao hàng che tên sp dùm c nha</t>
  </si>
  <si>
    <t>Giao hàng cj che tên sp ạ</t>
  </si>
  <si>
    <t>Giao hàng có bảo mật thông tin ko ạ</t>
  </si>
  <si>
    <t>Giao hàng có kèm giấy chứng nhận j k shop</t>
  </si>
  <si>
    <t>Giao hàng đừng để tên kem nở ngực nhe</t>
  </si>
  <si>
    <t>Giao hàng em nhớ che tên sản phẩm lại nha</t>
  </si>
  <si>
    <t>giao hàng mà thái độ kém</t>
  </si>
  <si>
    <t>Giao hàng nhanh chóng, đóng gói cẩn thận, sản phẩm đẹp lắm luôn ko có gì để chê luôn, phù hợp cho đi du lịch, về quê. có thể mang được khá nhiều quần áo</t>
  </si>
  <si>
    <t>Giao hàng nhanh mà nhân viên giao hàng nhiệt tình nữa</t>
  </si>
  <si>
    <t>giao hàng nhanh quá, dép đẹp giống quảng cáo, cám ơn shop</t>
  </si>
  <si>
    <t>Giao hàng nhanh, đóng gói đẹp</t>
  </si>
  <si>
    <t>Giao hàng nhanh,đóng gói cẩn thận.</t>
  </si>
  <si>
    <t>Giao hàng nhanh,đóng gói cẩn thận. Sản phẩm đẹp chất lượng nữa ưng lắm luôn</t>
  </si>
  <si>
    <t>Giao hàng phải uy tín đúng chất lượng nhé</t>
  </si>
  <si>
    <t>Giao Hàng rất nhanh và ok lại có thêm nhân viên giao hàng nhiệt tình chu đáo nữa cảm ơn shop</t>
  </si>
  <si>
    <t>Giao hàng sai mà hàng giao sai đẹp thì mik còn ok chứ giao hàng sai mà hàng lại lỗi nx thì thất vọng quá</t>
  </si>
  <si>
    <t>Giao hàng toàn thiếu hàng vậy tiền thì thu đủ gọi gọi và nt để xử lý đơn thì chặn buôn bán kiểu lừa đảo hả</t>
  </si>
  <si>
    <t>Giao hàng xin che tên sản phẩm lại ạ</t>
  </si>
  <si>
    <t>giao hàng ý thức kém. m bận con chưa nghe máy ddc. m gọi lại thì thái độ.</t>
  </si>
  <si>
    <t>giao lại cho chị số 140 đi</t>
  </si>
  <si>
    <t>Giao lại và đóng gói cẩn thận giúp ạ</t>
  </si>
  <si>
    <t>giao lâu quá chắc c ko lấy nữa đâu e</t>
  </si>
  <si>
    <t>giao liền bây giờ được k ở hộ phòng cũng có cửa hàng mà</t>
  </si>
  <si>
    <t>giao lộn địa chỉ chứ em ko có boom hàng đâu nheeeee</t>
  </si>
  <si>
    <t>Giao lộn màu đen 
  Em đặt màu be mà</t>
  </si>
  <si>
    <t>giao lộn màu rồi shop ơi</t>
  </si>
  <si>
    <t>Giao mình nhận rồi mà</t>
  </si>
  <si>
    <t>Giao ngã3 sơn ma tiệm tóc thanh Hair</t>
  </si>
  <si>
    <t>giao nhanh ghê mà ăn ngon lắm shop ơi</t>
  </si>
  <si>
    <t>giao nhanh quá ạ 😂</t>
  </si>
  <si>
    <t>giao nhầm địa chỉ c ơi</t>
  </si>
  <si>
    <t>giao nhầm màu cho e r</t>
  </si>
  <si>
    <t>giao nhầm màu rồi ah, nãy nhận em nghĩ mình đặt nhầm giờ xem lại tn mới biết shop giao nhầm😭.</t>
  </si>
  <si>
    <t>giao nhầm mẫu á</t>
  </si>
  <si>
    <t>giao nhầm mẫu ròi</t>
  </si>
  <si>
    <t>Giao ở địa chỉ</t>
  </si>
  <si>
    <t>giao rồi đổi địa chỉ khác đc k</t>
  </si>
  <si>
    <t>giao sai hang cua chi</t>
  </si>
  <si>
    <t>giao sai hết cả mẫu áo lẫn kích thước mà bảo k sai là sao hả shop</t>
  </si>
  <si>
    <t>giao sai hoàn toàn mẫu luôn ấy ạ</t>
  </si>
  <si>
    <t>giao sai kích thước cho mình rồi</t>
  </si>
  <si>
    <t>giao sớm dùm anh</t>
  </si>
  <si>
    <t>Giao theo địa chỉ cũ</t>
  </si>
  <si>
    <t>Giao thiếu hàng cho t rồi</t>
  </si>
  <si>
    <t>Giao thiếu hàng gởi tiếp thì tốn ship nói mà tụi e ko bao giờ tiếp thu</t>
  </si>
  <si>
    <t>Giao thiếu hàng ko thèm TL luôn</t>
  </si>
  <si>
    <t>Giao thiếu hàng mà k gửi lại tiền</t>
  </si>
  <si>
    <t>Giao thiếu hàng nha shop</t>
  </si>
  <si>
    <t>Giao thiếu hàng nói chuyện khó nghe,giao thiếu mới đòi chứ,làm ăn gì gìki</t>
  </si>
  <si>
    <t>giao thiếu hàng nữa</t>
  </si>
  <si>
    <t>Giao tiệm tóc tuyết trinh</t>
  </si>
  <si>
    <t>Giao tới. Nguyễn hương. Chung cư a2 phan văn hớn. Thọ quang. Sơn trà đà nẵng</t>
  </si>
  <si>
    <t>giao về 357A/14 Nguyễn Trọng Tuyển Phường 1 Tân Bình</t>
  </si>
  <si>
    <t>Giao về chất lượng kém mà tiền thì quá đắt</t>
  </si>
  <si>
    <t>GIAO VỀ ĐỊA CHỈ : 853/2 QUANG TRUNG P12 QUẬN GÒ VẤP NHA E</t>
  </si>
  <si>
    <t>Giày 700 k +30 ship-100 k cọc=630 k ttoan khi chị nhận đúng ko e?</t>
  </si>
  <si>
    <t>Giày bạn chất lượng kém quá</t>
  </si>
  <si>
    <t>Giày bé trai size 3</t>
  </si>
  <si>
    <t>giày bình thường e đi 41</t>
  </si>
  <si>
    <t>Giày búp bê Size 35</t>
  </si>
  <si>
    <t>Giày cao gót 37 e</t>
  </si>
  <si>
    <t>Giày cao gót ạ</t>
  </si>
  <si>
    <t>Giày cao gót mang bi rong lấy loai nao</t>
  </si>
  <si>
    <t>giày cao gót phiên bản mới à=))))</t>
  </si>
  <si>
    <t>Giày chắc bền chất lượng k,mình đi size 39</t>
  </si>
  <si>
    <t>Giày chắc bền chất lượng k?, mình định mua đi leo núi</t>
  </si>
  <si>
    <t>giày có bền ko ak</t>
  </si>
  <si>
    <t>Giày dép đã về chưa em</t>
  </si>
  <si>
    <t>Giày dép đi e</t>
  </si>
  <si>
    <t>giày dép gì cũng 6cm à sho</t>
  </si>
  <si>
    <t>Giày dép này bao nhiêu một cái vậy chị</t>
  </si>
  <si>
    <t>Giày dép nữ size 40 ko</t>
  </si>
  <si>
    <t>Giày dép ok nhma shop đóng gói sơ sài quá</t>
  </si>
  <si>
    <t>GIÀY DÉP TRÀ MY 0382117020</t>
  </si>
  <si>
    <t>Giày đai size 42 0382664508</t>
  </si>
  <si>
    <t>Giày đẹp chất lượng thật</t>
  </si>
  <si>
    <t>Giày đế xuồng cao 10 phân mã bao nhiêu để mình đặt hàng?</t>
  </si>
  <si>
    <t>Giày lười bên mình bán báo nhiêu tiền 1 đôi</t>
  </si>
  <si>
    <t>Giày lười cũng được</t>
  </si>
  <si>
    <t>Giày lười da bụng shop à</t>
  </si>
  <si>
    <t>Giày lười đen phía sau có lên không chị
Em đi công việc í</t>
  </si>
  <si>
    <t>Giày lười đen sai 40 230k</t>
  </si>
  <si>
    <t>giày lười đế cao</t>
  </si>
  <si>
    <t>giày lười đế cao màu nâu size 39 điện thoại 097 850 5238</t>
  </si>
  <si>
    <t>giày lười nam size 43 còn màu gì chốt cho mình 1 đôi nhé shop</t>
  </si>
  <si>
    <t>Giày lười Nam size 44</t>
  </si>
  <si>
    <t>Giày lười nv. Gọi điện chốt đơn giày 520k ko 4 hôm ko thấy e.</t>
  </si>
  <si>
    <t>Giày lười sau c giá sao ạ</t>
  </si>
  <si>
    <t>Giày lười Tomy nữ</t>
  </si>
  <si>
    <t>giày lười trắng + size 38 💖</t>
  </si>
  <si>
    <t>Giày mềm k</t>
  </si>
  <si>
    <t>Giày này brand gì nhỉ</t>
  </si>
  <si>
    <t>Giày ok là 1 việc, còn bao bì cũng quan trọng lắm nhen shop.</t>
  </si>
  <si>
    <t>Giày sản xuất năm nào</t>
  </si>
  <si>
    <t>giày sục có của trẻ em ko ạ</t>
  </si>
  <si>
    <t>Giày sục e mang còn lấy c z39</t>
  </si>
  <si>
    <t>Giày sục lấy e 39 cunhx đc ạ</t>
  </si>
  <si>
    <t>Giày sục thể thao có Lấy lớn hơn 1 size so với size bình thường mình mang ko c</t>
  </si>
  <si>
    <t>Giày sục trắng về chưa</t>
  </si>
  <si>
    <t>Giật tung chảo.Lấy kìm cắt dây mạng đi🤣🤣</t>
  </si>
  <si>
    <t>giầy chị đi số 38</t>
  </si>
  <si>
    <t>Giầy đẹp và đóng gói cẩn thận lắm ah</t>
  </si>
  <si>
    <t>Giấy lau 2 cuộn</t>
  </si>
  <si>
    <t>Giấy phép này có phải giấy phép thật k a, trên mạng thi rất sợ luôn, thật su là muốn dùng thử</t>
  </si>
  <si>
    <t>Giấy rút 45k/1thung, giấy vệ sinh 30k ( lấy 2 bích) , cà phe sữa  20k, quan nic bụng su 30k, sđt 0365 839 141,</t>
  </si>
  <si>
    <t>Giầy sản xuất năm nào E ?</t>
  </si>
  <si>
    <t>Giầy sản xuất năm nào vậy e</t>
  </si>
  <si>
    <t>Gió biển hồ tràm xã Phước Thuận huyện xuyên mộc Brvt</t>
  </si>
  <si>
    <t>gio e ck cọc trước chi nhé</t>
  </si>
  <si>
    <t>Gio lai em mau Hồng nha</t>
  </si>
  <si>
    <t>Gio lấy trà ship luôn được không ạ</t>
  </si>
  <si>
    <t>gio mua 2 cái bằng 7 cái giảm giá cho chị nhé</t>
  </si>
  <si>
    <t>gio xỉn màu xấu lắm e</t>
  </si>
  <si>
    <t>Giống 2 cái trước thì thôi, khỏi gửi đi, anh ko lấy nữa đâu.</t>
  </si>
  <si>
    <t>Giống bố cục này . sau mỗi tên ở hong nón thì thêm ngôi sao vào nha ⭐ . mỗi nón đều có chữ respect ở rìa nón nha. Mà chữ này thêu nhỏ thôii</t>
  </si>
  <si>
    <t>Giống có chuẩn không, hình thức bảo hành</t>
  </si>
  <si>
    <t>Giống hàng mẫu không hay nhặt size luôn rồi đóng hàng ?</t>
  </si>
  <si>
    <t>Giống kích thước anh đo tránh giao sai phiền phức</t>
  </si>
  <si>
    <t>Giống mẫu cũ nhưng bao bì mới hay sao c</t>
  </si>
  <si>
    <t>Giống như bây giờ mình muốn hoàn tiền đc k shop</t>
  </si>
  <si>
    <t>Giống vầy luôn e nha  đổi tên người nhận thành Quỳnh Như là đc nè</t>
  </si>
  <si>
    <t>giống y hình k c</t>
  </si>
  <si>
    <t>Giờ A muốn mua thêm có giảm giá cho A đk k</t>
  </si>
  <si>
    <t>Giờ bên em ko cần hoá đơn VAT nữa nhé ạ</t>
  </si>
  <si>
    <t>Giờ c chuyển khoản thanh toán xong rồi là c phải chịu đúng ko e ?</t>
  </si>
  <si>
    <t>Giờ c đổi địa chỉ và lấy sdt của Ck c mà</t>
  </si>
  <si>
    <t>giờ c trả lại em hoàn tiền cho c, chứ c mua tặng giờ ko kịp rồi</t>
  </si>
  <si>
    <t>Giờ c về nhà nhận hàng, hôm nay bên e đóng gói đẹp . Áo đẹp, chất liệu vải c thích lắm</t>
  </si>
  <si>
    <t>Giờ cách đổi trả tn ạ</t>
  </si>
  <si>
    <t>Giờ chị cho em đổi địa chỉ được ko chị</t>
  </si>
  <si>
    <t>Giờ chị mới vào, mã 295 điện thoại nếu khách không lấy thì cho chị nhé</t>
  </si>
  <si>
    <t>Giơ cho xem lại áo đi em</t>
  </si>
  <si>
    <t>Giờ có đôi này 43 vừa của a thì chốt cho a nhé đừng bán</t>
  </si>
  <si>
    <t>Giờ có phiên bản mới à</t>
  </si>
  <si>
    <t>giờ cô lấy 2 hủ 1 bổ não +1 canxi nha con bớt cho cô chút đỉnh nha</t>
  </si>
  <si>
    <t>Giờ đăng tải trên mạng hàng giả hàng nhái kém chất lượng nhiều quá nên em sợ bị gạt hoài luôn</t>
  </si>
  <si>
    <t>Giờ đặt bánh kem tối lấy kịp ko shop</t>
  </si>
  <si>
    <t>Giờ đổi mất bnhiu ngày nữa v ạ</t>
  </si>
  <si>
    <t>Giờ e 2003 mún trả góp máy đ. Ko ạ</t>
  </si>
  <si>
    <t>giờ e đổi địa chỉ khác chứ lâu qua e đi khỏi nhà oy</t>
  </si>
  <si>
    <t>Giờ e gửi hàng cho sip chị hoàn tiền cho em</t>
  </si>
  <si>
    <t>Giờ e yêu cầu hoàn tiền ntn vậy ạ</t>
  </si>
  <si>
    <t>Giờ em chuyển 50k lấy em 1 phần mì cay xúc xích bò viên cấp 0 còn dư 15 lấy bò viên thêm dô hết nha</t>
  </si>
  <si>
    <t>Giờ em khui kiểm hàng giao lộn cho em hai hộp tăng v3 vay shop</t>
  </si>
  <si>
    <t>Giờ em làm gãy mất cây vợt k520pro giờ có được bảo hành ko ạ😢</t>
  </si>
  <si>
    <t>Giờ em muốn cải thiện để tăng chất lượng trứng ạ</t>
  </si>
  <si>
    <t>Giờ em muốn đổi luôn lên máy mới thù bù bao nhiêu anh</t>
  </si>
  <si>
    <t>Giờ em muốn hoàn tiền được không ạ</t>
  </si>
  <si>
    <t>Giờ giao lại dk ko</t>
  </si>
  <si>
    <t>Giờ gộp đơn chân váy mã 03 nâu này nữa đc ko ạ</t>
  </si>
  <si>
    <t>Giờ gửi đổi trả như thế nào địa chỉ nhận sđt</t>
  </si>
  <si>
    <t>Giờ hoàn tiền cho em đi hàng e gửi đi rồi. Đã k gửi hàng cho ngta</t>
  </si>
  <si>
    <t>Giờ kính cường lực đấy không có nữa rồi phải không shop</t>
  </si>
  <si>
    <t>Giờ là lỗi do shop đó, giao sai 1 mẫu, còn 1 mẫu thì đúng sz mà sai kích thước…! Trước khi giao shop phải kiểm tra lại trc. Giờ ng mua hk vừa ý thì shop biện lý do.</t>
  </si>
  <si>
    <t>Giờ lấy cho e một hộp xúc xích 49 nha</t>
  </si>
  <si>
    <t>Giờ lấy thêm 8 gói nữa ạ</t>
  </si>
  <si>
    <t>Giờ mình chuyển khoản shop nha</t>
  </si>
  <si>
    <t>Giờ mình chuyển trả hàng shop hoàn tiền cho mình nhé</t>
  </si>
  <si>
    <t>Giờ mình đổi luôn cáp sạc khác đc k</t>
  </si>
  <si>
    <t>Giờ mình lấy luôn cáp sạc đc k</t>
  </si>
  <si>
    <t>Giờ mình mua thêm shop có giảm giá mình k</t>
  </si>
  <si>
    <t>Giờ này c chưa nhận đc hàng ,bảo cuối tuần gửi thì k</t>
  </si>
  <si>
    <t>Giờ nếu ko đổi đc do bên shop giao sai size hoặc đơn vị vận chuyển ko giao vậy e bỏ tiền ra mua giờ phải bỏ ạ</t>
  </si>
  <si>
    <t>Giờ shop ship size s qua mìn liền dc ko ạ</t>
  </si>
  <si>
    <t>Giờ số t bị khóa có giao lại mấy ngày nào tới t mới lấy chứ t k Ck tiền trc</t>
  </si>
  <si>
    <t>giờ thành ra bỏ phí cái váy</t>
  </si>
  <si>
    <t>giờ thay đổi số lượng đc k ạ</t>
  </si>
  <si>
    <t>Giờ thế này, anh lấy 01 kéo cắt cành + 01 cuôn dấy ghép cành + 01 cạp xéo màu đen, em bao phí ship ( tất cả đều như hình em gửi), tổng = 500k. Riêng cái kẹp xéo nếu về hàng tét thử không ngọt thì anh gửi lại cái kìm, còn cái kéo anh đã dùng rồi nên không lo ngại nhé.</t>
  </si>
  <si>
    <t>giờ thiếu hàng e sao rồi ạ</t>
  </si>
  <si>
    <t>Giờ thủ tục trả hàng và hoàn tiền ntn đây shop</t>
  </si>
  <si>
    <t>Giới hạn thời gian đổi trả là bn ngày? cho c đ/c gửi trả hàng</t>
  </si>
  <si>
    <t>Giới thiệu cách lắp đặt thì mới biết được</t>
  </si>
  <si>
    <t>giới thiệu mình mấy mùi thơm mát cho nam</t>
  </si>
  <si>
    <t>Giới thiệu một chút về chất lượng ạ</t>
  </si>
  <si>
    <t>giới thiệu rõ hơn về máy như kích thước nơi sản xuất dòng điện và cách vệ sinh bảo hành</t>
  </si>
  <si>
    <t>giới thiệu trà đông trùng gạo lức đi e, gồm mấy vị e</t>
  </si>
  <si>
    <t>Giu cho Cô , gọi chot hàng ngày 19 nha , vì Cô đang ờ Sapa , nhớ nha con , thank you !</t>
  </si>
  <si>
    <t>giúp ghế không bị giãn lò xo khi tần suất sử dụng nhiều</t>
  </si>
  <si>
    <t>Giữ đơn e 
  Để e chuyển khoản cọc ạ</t>
  </si>
  <si>
    <t>giữ mùi được lâu ko chi ngứa hồng đó</t>
  </si>
  <si>
    <t>giữ mùi lâu hem á chị hen?</t>
  </si>
  <si>
    <t>Giư mùi thơm lâu ko shop</t>
  </si>
  <si>
    <t>Giữ ngực tốt</t>
  </si>
  <si>
    <t>giữa 2 mẫu này về giá và độ bền khi tập vỡ hay va tường thì cây nào bền hơn ạ</t>
  </si>
  <si>
    <t>Giữa mh và shop ko có vấn đề gì mà ship thì thái độ quá đi !</t>
  </si>
  <si>
    <t>Giường e rộng 2×2,2m lận giao nhầm cái kích thước bé hơn thì không vừa cho  con  e nằm</t>
  </si>
  <si>
    <t>Goi cho mình vì mình cânc chính sác chánh nhầm lân. Về kích cỡ ,màu sắc</t>
  </si>
  <si>
    <t>Gọi điện thoại cho e khi trong thời gian bảo hành?</t>
  </si>
  <si>
    <t>Gói giặt xả nhật 69k thể tích bao nhiêu lít vậy shop</t>
  </si>
  <si>
    <t>Gọi hàng bảo mật thông tin hàng ko vậy</t>
  </si>
  <si>
    <t>Gói hàng gửi c có gì c chuyển khoản</t>
  </si>
  <si>
    <t>Gói hàng kĩ + che tên sp giúp mình nha shop</t>
  </si>
  <si>
    <t>Gói hàng quá chất lượng luôn 👍</t>
  </si>
  <si>
    <t>Gói hạt chia bao bì cũ nát, ở mép đã rách và đã rán baeng dính</t>
  </si>
  <si>
    <t>Gói kích hoa sử dụng lúc nào vậy shop</t>
  </si>
  <si>
    <t>Gọi lần 1 gói hay 2 shop hướng dẫn sử dụng dùm xem được tôi mua</t>
  </si>
  <si>
    <t>Gói này hạn sử dụng lâu k c</t>
  </si>
  <si>
    <t>Gọi ngày mấy lần</t>
  </si>
  <si>
    <t>Gói quà tặng 7tr gồm những gì</t>
  </si>
  <si>
    <t>gọi rồi k thấy giao</t>
  </si>
  <si>
    <t>Gói Serum sử dụng lúc nào là phù hợp nhất</t>
  </si>
  <si>
    <t>Gói tắm trắng đó.mình sử dụng lúc nào phù hợp</t>
  </si>
  <si>
    <t>Goi thieu hang ko bao gia thi noi lam gi</t>
  </si>
  <si>
    <t>Gọi trực tiếp nhưng chỉ hỏi địa chỉ, có hỏi chiều cao cân nặng đâu mà biết khách hàng mặc size gì để đi đơn .Tôi chợt nhớ ra có gửi cũng không mặc vừa</t>
  </si>
  <si>
    <t>Gọi vẫn ko nge.giao hàng bên nào mà chán vậy😮‍💨</t>
  </si>
  <si>
    <t>Gói xinh ,ảnh nét đẹp ,shipper thân thiện nhiệt tình nha👌</t>
  </si>
  <si>
    <t>Gom hàng gửi chung với ấm và chảo khi tối Chị chốt nha em</t>
  </si>
  <si>
    <t>Góp ý với shop là đóng gói kiểu đó thì cây bị hỏng, bầm dập. Hàng ở xa thì không ai đóng gói ẩu kiểu đó.</t>
  </si>
  <si>
    <t>gou kiem tra ky nhe</t>
  </si>
  <si>
    <t>Gỗ gì đó ạ</t>
  </si>
  <si>
    <t>Gỗ gì vậy e có bền ko,</t>
  </si>
  <si>
    <t>gốc hồng gì đóng gói sơ sài vậy ? lúc nhậ hàng toàn thấy dễ k có bầu đất liệu có sống k ?</t>
  </si>
  <si>
    <t>Gối bị rách trong thời gian bảo hành thì có dc đổi ko</t>
  </si>
  <si>
    <t>Gội CLEAR màu xanh 65 ngàn sữa rửa mặt víp 39 ngàn sịt dưỡng tóc 25 ngàn tẩy nốt ruồi Nga 35 ngàn ĐT 0911487875</t>
  </si>
  <si>
    <t>Gội e kết hợp với xịt bưởi đc ko. Khi nào có đk e mua thêm viên uông</t>
  </si>
  <si>
    <t>gối lót đầu và gói đầu mỏng thì sử dụng khi nào ạ</t>
  </si>
  <si>
    <t>Gội này 1 túi dung tích bn em có màu nâu trầm ko</t>
  </si>
  <si>
    <t>gối ôm có mấy màu v ạ</t>
  </si>
  <si>
    <t>Gội rụng tóc không e</t>
  </si>
  <si>
    <t>Gồi. Cũng chốt được 1 em hoa nhí.</t>
  </si>
  <si>
    <t>gộp đơn 2 cốm xanh và 2 vàng lưỡi đỏ</t>
  </si>
  <si>
    <t>Gộp đơn cho chị 1kg đậu 125 +1kg cá dứa 171 +0,5kg khô gà  + 0,5 kg trà bông gà 
Đt: 0364399586 khách cũ em nhé</t>
  </si>
  <si>
    <t>gộp đơn mã 26 màu xanh 0911365333 , 70 kg</t>
  </si>
  <si>
    <t>gộp đơn trưa mã 9 một cái sL nữa shop nhé</t>
  </si>
  <si>
    <t>Gởi 2 túi đến Trần Thị Huệ số nhà 165 ấp 1 xã Tân lập 1 huyện Tân Phước tỉnh Tiền Giang SĐT 0968666791 bảo mật thông tin dùm mình xin cám ơn nhiều nhé</t>
  </si>
  <si>
    <t>Gởi cho chị 3 chai thuốc nha shop ko lấy dưỡng móng nha.</t>
  </si>
  <si>
    <t>Gởi cho em chất vải mềm , dễ chịu trong mùa hè nhé shop.</t>
  </si>
  <si>
    <t>Gởi cho shop rồi shop hoàn tiền bằng cách nào</t>
  </si>
  <si>
    <t>Gởi cho video cách lắp đặt nhé shop</t>
  </si>
  <si>
    <t>Gởi công thức tưới cho chị với</t>
  </si>
  <si>
    <t>Gởi đúng bao bì cũ nhé</t>
  </si>
  <si>
    <t>Gởi đúng mẫu trong hình size 1 nha em</t>
  </si>
  <si>
    <t>Gởi gừng 7&amp;k 0382308463</t>
  </si>
  <si>
    <t>gởi gừng 7&amp;k 0382308464</t>
  </si>
  <si>
    <t>Gởi hàng cho Chị rồi thanh toán được không. Ra tiệm điện thoại chuyển 200k người ta lấy tới 50k. Nhiều vậy</t>
  </si>
  <si>
    <t>Gởi màu chị xem nha</t>
  </si>
  <si>
    <t>gởi mẫu xem với</t>
  </si>
  <si>
    <t>Gởi số sai số kí chín sắc nha shop</t>
  </si>
  <si>
    <t>Gởi thêm cho tôi 4 chai nấm móng . Giá bao nhiêu ? Kh lấy hộp dưỡng móng</t>
  </si>
  <si>
    <t>Gởi trước chi 1 bộ 2m đi , coi chất lượng đã . 19/1 Ngọc hiệp tp nha trang 0973078122</t>
  </si>
  <si>
    <t>Gucci co 38 k c</t>
  </si>
  <si>
    <t>Gucci với ysl cái nào thơm lâu hơn ạ</t>
  </si>
  <si>
    <t>Guci 135</t>
  </si>
  <si>
    <t>gủi ảh xem</t>
  </si>
  <si>
    <t>gủi ba bộ bông nhí màu xấu kinh</t>
  </si>
  <si>
    <t>Gui c 250 tep 55 . 550 tep 60 
  750 tang c 50 tep 55 hay 60 e nha. Lựa tóc dày đep gui cho c nha</t>
  </si>
  <si>
    <t>Gui chi 1 lieu trinh di che ten san pham giup chi</t>
  </si>
  <si>
    <t>Gui chi xem thêm mâu giày the thao a</t>
  </si>
  <si>
    <t>Gui cho c video hướng dẫn lắp đặt nhé</t>
  </si>
  <si>
    <t>gủi cho cái kìm</t>
  </si>
  <si>
    <t>Gủi cho chị một cái trước chị xem chất liệu đã</t>
  </si>
  <si>
    <t>Gui cho e tes thử 1 chai cung voi 2 lọ kem kia nha</t>
  </si>
  <si>
    <t>gui cho mình it mẫu</t>
  </si>
  <si>
    <t>Gủi gúp cách lắp đặt khay với</t>
  </si>
  <si>
    <t>gui hang ben nao a</t>
  </si>
  <si>
    <t>gui hang ben nao c</t>
  </si>
  <si>
    <t>gui mau nha shop</t>
  </si>
  <si>
    <t>Gủi mình xem dáng quần nhé</t>
  </si>
  <si>
    <t>Gui riêng mẫu e xem ạ</t>
  </si>
  <si>
    <t>gui vài mẫu nhé</t>
  </si>
  <si>
    <t>gui ve cong ty minh dang lam nhe</t>
  </si>
  <si>
    <t>Gút uống đc không 
Uống ngày mấy lần em?</t>
  </si>
  <si>
    <t>Gửi  video cách lắp đặt minh xem</t>
  </si>
  <si>
    <t>gửi 1 liệu trình nữa</t>
  </si>
  <si>
    <t>Gửi 2 cải vệ 49/1 khứ phố 3 phường Tam Hiệp thành phố Biên Hòa tỉnh Đồng nai đt 0909507546</t>
  </si>
  <si>
    <t>Gửi 2 serum dưỡng móng shop. (Lọ nước không lấy kem thoa)</t>
  </si>
  <si>
    <t>Gưi a cách lắp đặt</t>
  </si>
  <si>
    <t>Gửi a vị deo cách lắp đặt</t>
  </si>
  <si>
    <t>Gửi a video cách làm nhe</t>
  </si>
  <si>
    <t>Gửi A xin 1 số mẫu giày lười và giá luôn</t>
  </si>
  <si>
    <t>Gửi a xin cái hướng dẫn sử dụng</t>
  </si>
  <si>
    <t>gửi ảnh cho e sem chi tiết hơn đc ko</t>
  </si>
  <si>
    <t>Gửi ảnh lại c xem với</t>
  </si>
  <si>
    <t>gửi ảnh mình với nhe</t>
  </si>
  <si>
    <t>gửi ảnh tất thú cho mình đi s</t>
  </si>
  <si>
    <t>Gửi ảnh thật mình xem được ko</t>
  </si>
  <si>
    <t>Gửi ảnh và hình thức bảo hành anh nhé</t>
  </si>
  <si>
    <t>gửi ảnh với anh</t>
  </si>
  <si>
    <t>Gửi c 400g sữa ủ trắng da, 1 túi trà xanh sz 250g , 1 túi tảo xoắn 100g</t>
  </si>
  <si>
    <t>gửi c để c chọn</t>
  </si>
  <si>
    <t>Gửi c mẫu hè thôi</t>
  </si>
  <si>
    <t>gửi c side M, váy kẻ đen trắng. số nhà 1, nghách 2, ngõ 997/1 đường Bắc Cạn, Tổ 1. P HVT, TP Thái Nguyên.</t>
  </si>
  <si>
    <t>Gửi c xem son nhé</t>
  </si>
  <si>
    <t>Gửi cách sử dụng nha sop</t>
  </si>
  <si>
    <t>Gửi chị 2 cái chưng nhỏ 
  Và 2 cái gù ăn thử tết đặt bánh lớn biếu khách hàng e nhé</t>
  </si>
  <si>
    <t>Gửi chị 3 cái hai cỡ 42 một cỡ 40 màu da</t>
  </si>
  <si>
    <t>gửi chị các mẫu khác coi chị xem coi</t>
  </si>
  <si>
    <t>Gửi chị cách lắp đặt nhé</t>
  </si>
  <si>
    <t>Gửi chị cái lày dùng thử xem</t>
  </si>
  <si>
    <t>Gửi chị thơm ubnd xã lam sơn, tam nông, phú thọ. Sdt 0985469892</t>
  </si>
  <si>
    <t>gửi chị xem bảng màu đi em , có mấy màu vậy</t>
  </si>
  <si>
    <t>Gửi cho a hình ảnh bộ điều hòa Daikin 12000 kèm năm sản xuất và giá nhé</t>
  </si>
  <si>
    <t>gửi cho a mấy cái ảnh đi</t>
  </si>
  <si>
    <t>gửi cho anh 30 cốc đủ màu sắc với</t>
  </si>
  <si>
    <t>Gửi cho anh lấy một chiếc điện thoại</t>
  </si>
  <si>
    <t>Gửi cho anh một lọ keo dán giày dép được không</t>
  </si>
  <si>
    <t>Gửi cho anh video hướng dẫn cách sử dụng</t>
  </si>
  <si>
    <t>Gửi cho c địa chi cục</t>
  </si>
  <si>
    <t>Gửi cho cách lắp đặt với</t>
  </si>
  <si>
    <t>Gửi cho chi 1 chai ddvs xanh nha</t>
  </si>
  <si>
    <t>Gửi cho chị 1 kg chao khách cũ</t>
  </si>
  <si>
    <t>Gửi cho chị 5 áo sz 38 cup trên.( khách quen đã mua 5 áo lần trước bị chật giờ mua tiếp 5 áo nữa có giảm giá ko em)</t>
  </si>
  <si>
    <t>gửi cho chị bô dc k8 xã phu Đức huyên tam nông tỉnh đồng thap tên nguyễn dung sdt 07776665321</t>
  </si>
  <si>
    <t>Gửi cho chị địa chỉ cũ chị 1 m55 nặng 54 kg không phải gọi điện khách quen quá rồi</t>
  </si>
  <si>
    <t>Gửi cho chị một dưỡng mi,một chai mọc tóc nha e. khu công nghiệp rạch bắp thị xã Bến Cát Bình Dương giao tại công ty đại Lộc.0967138719</t>
  </si>
  <si>
    <t>Gửi cho chị xin video hướng dẫn sử dụng nồi này nhé</t>
  </si>
  <si>
    <t>gửi cho chj hạn sử dụng còn dài nha</t>
  </si>
  <si>
    <t>Gửi cho e set đồ này nhé</t>
  </si>
  <si>
    <t>Gửi cho e vài mẫu mùi thơm nc hoa</t>
  </si>
  <si>
    <t>Gửi cho em 3 collagen tặng 2 e đỏ nhé có được kiểm tra hàng trước ko chị</t>
  </si>
  <si>
    <t>gứi cho em xem với</t>
  </si>
  <si>
    <t>Gửi cho loại400k uống xem chất lượng thế nào chứ loại300k thời gian vừa rồi chất lượng kém lắm</t>
  </si>
  <si>
    <t>Gửi cho mình 1 lọ dùng thử nếu chất lượng.thì mình mua thêm nhé.</t>
  </si>
  <si>
    <t>Gửi cho mình bộ nám và hướng dẫn sử dụng nhé</t>
  </si>
  <si>
    <t>Gửi cho mình cách lắp đặt giữa vang micro không dây và âm li để xem shop ơi</t>
  </si>
  <si>
    <t>Gửi cho mình công thức sử dụng với nhé</t>
  </si>
  <si>
    <t>Gửi cho mình hộp hạn sử dụng mới nhé.</t>
  </si>
  <si>
    <t>Gửi cho mình hướng dẫn lắp đặt nhé cop</t>
  </si>
  <si>
    <t>gửi cho mình này nhé</t>
  </si>
  <si>
    <t>Gửi cho mình xem cách lắp đặt</t>
  </si>
  <si>
    <t>Gửi cho mình xem mẫu khác</t>
  </si>
  <si>
    <t>Gửi cho thêm 1bộ nữa</t>
  </si>
  <si>
    <t>Gửi cho tôi hướng dẫn sử dụng</t>
  </si>
  <si>
    <t>Gửi cho tớ sữa tắm</t>
  </si>
  <si>
    <t>Gửi cho video hướng dẫn lắp đặt với âm ly</t>
  </si>
  <si>
    <t>Gửi chuẩn cây và đóng gói cẩn thận cho mình nhé Nguyễn Văn Tuấn xóm 2A xã Lai Thành huyện Kim Sơn tỉnh Ninh Bình</t>
  </si>
  <si>
    <t>Gửi clip hướng dẫn lắp đặt cho mjh nhe</t>
  </si>
  <si>
    <t>Gửi công thức rồi đó</t>
  </si>
  <si>
    <t>Gửi dạy cách làm bánh này với giá máy</t>
  </si>
  <si>
    <t>gửi dia chỉ này nhe</t>
  </si>
  <si>
    <t>Gửi dùm em tờ hướng dẫn sử dụng đi ạ. Bé lớn nhà em tinh nghịch lấy chơi mất tiêu rồi ạ</t>
  </si>
  <si>
    <t>Gửi địa chỉ cửa hàng của bạn đi ạ</t>
  </si>
  <si>
    <t>gửi địa chỉ mình gửi áo lại và hoàn tiền cho mình nhé !</t>
  </si>
  <si>
    <t>Gửi đổi trả lâu quá</t>
  </si>
  <si>
    <t>Gửi đơn chưa chị, nếu chưa em lấy thêm kem dưỡng thể</t>
  </si>
  <si>
    <t>Gửi đơn giao hàng bên nào cho e ắ</t>
  </si>
  <si>
    <t>Gửi đục 34 và 1 kìm cắt dây nhôm duy mắn xóm 6 cầu gai nam hải huyện nam trực nam định 0916642450</t>
  </si>
  <si>
    <t>gửi e 1 số mẫu trơn màu kem tnay với ạ</t>
  </si>
  <si>
    <t>gửi e 5 vỉ</t>
  </si>
  <si>
    <t>Gửi e đôi có cham nhé</t>
  </si>
  <si>
    <t>Gửi e màu không giống lay</t>
  </si>
  <si>
    <t>Gửi e xin báo giá sỉ các mặt hàng bên mình có, sl nhập tối thiểu, thời gian bảo hành ạ</t>
  </si>
  <si>
    <t>Gửi feedback cho em đây, giày đẹp &amp; chất lượng lắm, các cô giáo bên chị thích lắm, quà 20-11, cảm ơn anh giao hàng nhiệt tình 😘😘😘</t>
  </si>
  <si>
    <t>gửi gấp cho m 1c xem như nào đã</t>
  </si>
  <si>
    <t>Gửi giao hàng bên nào c</t>
  </si>
  <si>
    <t>Gửi giao hàng bên nào vậy c</t>
  </si>
  <si>
    <t>Gửi giấy chứng nhận sản phẩm xem có phải hàng Mỹ k nhé</t>
  </si>
  <si>
    <t>Gửi giúp c 3 cây bút + 3 gói mực nha</t>
  </si>
  <si>
    <t>gửi hàng bên nào add</t>
  </si>
  <si>
    <t>gửi hàng bên nào giao nà bạn ở đâu mình ở đồng nai mấy ngày nhận được hàng nà</t>
  </si>
  <si>
    <t>Gửi hàng che tên sản phẩm k ạ</t>
  </si>
  <si>
    <t>Gửi hàng chưa  mà vẫn chưa nhận được</t>
  </si>
  <si>
    <t>Gữi hàng có che tên sản phẩm k ạ</t>
  </si>
  <si>
    <t>Gửi hàng để tên Yến nhi nha ad đừng để tên Facebook nhờ chị gái nhận hàng k lại k biết nhe</t>
  </si>
  <si>
    <t>Gửi hàng đừng để tên SP nha shop</t>
  </si>
  <si>
    <t>gửi hàng e chưa sao ko trả lời</t>
  </si>
  <si>
    <t>gửi hàng ghi chú cho thử hàng là bưu tá cho cắm điện thử hàng</t>
  </si>
  <si>
    <t>Gửi hàng ghi đúng sdt ng nhận và địa chỉ. K để giao nhầm đấy</t>
  </si>
  <si>
    <t>Gửi hàng gói bảo mật thông tin cho em nhé</t>
  </si>
  <si>
    <t>gửi hàng nhanh giúp e đi shop ơi.hỗ trợ đổi trả lâu quá ạ.</t>
  </si>
  <si>
    <t>Gửi hàng sớm giúp mình. Kiểm tra hàng kỹ nhé</t>
  </si>
  <si>
    <t>Gửi hàng thì 8 ngày khách hàng mới nhận đc hàng nhưng đổi hàng thì chỉ có 5ngày là kiểu gì</t>
  </si>
  <si>
    <t>Gửi hàng thiếu hàng thê b ơi</t>
  </si>
  <si>
    <t>Gửi hàng và hoàn tiền ntn shop hướng dẫn mình với</t>
  </si>
  <si>
    <t>Gửi hàng và shop hoàn tiền bằng cách nào?</t>
  </si>
  <si>
    <t>Gửi hình 2 thắt lưng</t>
  </si>
  <si>
    <t>Gửi hình em sem 2 giỏ nào</t>
  </si>
  <si>
    <t>gửi hjh đi coi đi sop</t>
  </si>
  <si>
    <t>Gửi hướng dẫn lắp đặt</t>
  </si>
  <si>
    <t>Gửi hướng dẫn sử dụng cho mình. Với lọ 6g bôi đc bao nhiêu lần</t>
  </si>
  <si>
    <t>Gửi hướng dẫn sử dụng cho nhé</t>
  </si>
  <si>
    <t>Gửi kèm đơn hàng hướng dẫn sử dụng cho a</t>
  </si>
  <si>
    <t>Gửi kho 1 chiếc fb chất lượng nè :)))</t>
  </si>
  <si>
    <t>Gửi lại  2 bộ vỏ gối giúp e , shop giao sai kích thước cả 2 bộ</t>
  </si>
  <si>
    <t>Gửi lại mình xem hình ảnh.áo có mấy màu ạ</t>
  </si>
  <si>
    <t>Gửi liền giúp mình. thời gian đổi là bao lâu?</t>
  </si>
  <si>
    <t>gửi liên tỉnh, và hình thức bảo hành ntn ạ?</t>
  </si>
  <si>
    <t>gửi luôn cho c mai nhận được k</t>
  </si>
  <si>
    <t>gửi luôn cho toứ nhé</t>
  </si>
  <si>
    <t>gửi màu mình xem đi tại k biết mã sợ mắc công giao nhầm</t>
  </si>
  <si>
    <t>gửi mâu</t>
  </si>
  <si>
    <t>Gửi mẫu chibi c xem luôn nhé</t>
  </si>
  <si>
    <t>Gửi mẫu cho m xem ạ</t>
  </si>
  <si>
    <t>gửi mẫu cho xem lại đi</t>
  </si>
  <si>
    <t>gửi mẫu em với</t>
  </si>
  <si>
    <t>Gửi mẫu khác nữa xem</t>
  </si>
  <si>
    <t>Gửi mẫu này qua xem. Mẫu tóc suông nha</t>
  </si>
  <si>
    <t>Gửi mẫu son vs</t>
  </si>
  <si>
    <t>Gửi mẫu tóc bay chị xem nào</t>
  </si>
  <si>
    <t>Gửi mình 2 mẫu v180 và v03 cỡ M nhé</t>
  </si>
  <si>
    <t>gửi mình 3 bình về hiệu tóc vân anh - q1-hcm . 0979440123</t>
  </si>
  <si>
    <t>Gửi mình địa chỉ củ</t>
  </si>
  <si>
    <t>Gửi mình địa chỉ cửa hàng ak</t>
  </si>
  <si>
    <t>Gửi mình mẫu nào tương tự vậy nha</t>
  </si>
  <si>
    <t>gửi mình thêm 2 máy nữa shop nhé</t>
  </si>
  <si>
    <t>Gửi mình video cách lắp đặt</t>
  </si>
  <si>
    <t>Gửi mình video hướng dẫn lắp đặt nhé</t>
  </si>
  <si>
    <t>Gửi mình xem lại cách lắp đặt ntn với ạ</t>
  </si>
  <si>
    <t>gưi mình xem mẫu thạch anh tóc vàng</t>
  </si>
  <si>
    <t>Gửi mình xem thêm mẫu ý và anh nhé.</t>
  </si>
  <si>
    <t>gửi mình xin tổng bill nhé</t>
  </si>
  <si>
    <t>gửi một áo AT01 đc chung cư ma ri na đường Vĩnh Phú 10 phường Vĩnh Phú Thuận an bình dương đt 0986327501 có cho kiểm tra không</t>
  </si>
  <si>
    <t>Gửi rồi thì để lấy sau</t>
  </si>
  <si>
    <t>Gửi sai c trả lại hoàn tiền cho nhé</t>
  </si>
  <si>
    <t>Gửi sản phẩm mới hay bao bì cũ ạ</t>
  </si>
  <si>
    <t>Gửi SG thì c sẽ nhờ bạn c nhận cũng đc</t>
  </si>
  <si>
    <t>Gửi Ship cho m nhé. Địa chỉ cty may sông Hồng nghĩa thái nghĩa Hưng 
  Sđt 0374547957</t>
  </si>
  <si>
    <t>gửi sớm nhé c, em đang cần gấp</t>
  </si>
  <si>
    <t>Gửi sp che tên sp k ạ</t>
  </si>
  <si>
    <t>gửi stk đi a em ck</t>
  </si>
  <si>
    <t>gửi stk e cọc cho chị</t>
  </si>
  <si>
    <t>Gửi tất cả các mẫu áo mình lấy mấy cái</t>
  </si>
  <si>
    <t>Gửi Theo đc mathidiepkp7 thị xã uyên Hưng Tân Uyên Bình Dương 0335832173 tóc hào hoa</t>
  </si>
  <si>
    <t>Gửi thêm cây son này cho chị</t>
  </si>
  <si>
    <t>Gửi thiếu hàng e r ạ</t>
  </si>
  <si>
    <t>Gửi thiếu hàng e rồi tiếc quá</t>
  </si>
  <si>
    <t>gửi thiếu hàng hôm bữa</t>
  </si>
  <si>
    <t>Gửi tin nhắn mua mà ko thấy trả lời</t>
  </si>
  <si>
    <t>Gửi tròn 120k nhé shop</t>
  </si>
  <si>
    <t>Gửi từ t4 mà giờ chị chưa nhận được</t>
  </si>
  <si>
    <t>Gửi váy hôm qua cho c chưa, nếu chưa gửi thì gộp đơn c lẩy chân váy này nữa nha</t>
  </si>
  <si>
    <t>gửi về công ty cptm và sản xuất tôn tân phước khanh, kcn phú mỹ 1, phường phú mỹ, thị xã phú mỹ tỉnh brvt, sdt 0901616933 nha shop</t>
  </si>
  <si>
    <t>gửi về công ty GFTU thanh giang thanh mien hai dương 0395921653 nhé</t>
  </si>
  <si>
    <t>gửi về công ty giày a mô ra chi nhánh nông Cống huyện nông Cống tỉnh thanh Hoá sđt 0382005768</t>
  </si>
  <si>
    <t>gửi về công ty giày da xã hồng an huyện Hưng Hà tỉnh Thái Bình</t>
  </si>
  <si>
    <t>gửi về công ty giày hàng kênh xã Quang Trung huyện An lão Hải Phòng</t>
  </si>
  <si>
    <t>gửi về công ty may hưng long 2 cao xá lam sơn tp hưng yên</t>
  </si>
  <si>
    <t>gửi về công ty tôn hoa sen, khu phố 4, phường Tân thiện, thị xã Lagi, tỉnh bình thuận</t>
  </si>
  <si>
    <t>Gửi về dc Thôn 2 xã Điền Hải huyện phong Điền TTHue.  0973817467 .ko phải gọi điện chị nhé.  Shop gửi giao hàng bên nào vậy</t>
  </si>
  <si>
    <t>Gửi về địa chỉ 31 quốc lộ 62, f2, Tân An, Long An</t>
  </si>
  <si>
    <t>gửi về địa chỉ công ty cổ phần xi măng Thành Thắng, bồng Lạng, thanh nghị thanh liêm hà nam.</t>
  </si>
  <si>
    <t>gửi về địa chỉ công ty giày da Vietory phường hiệp An thị xã kinh môn tỉnh Hải Dương đt 0962068535</t>
  </si>
  <si>
    <t>gửi về địa chỉ công ty New wing , cổng 2 khu A, khu công nghiệp Vân trung, Thị xã Việt yên, tỉnh Bắc giang</t>
  </si>
  <si>
    <t>gửi về địa chỉ công ty sanko soken khu công nghiệp bắc thăng long xa kim chung đông anh hà nội 0965866008</t>
  </si>
  <si>
    <t>gửi về địa chỉ công ty sanko soken khu công nghiệp bắc thăng long xã kim chung đông anh hà nội 0965866008</t>
  </si>
  <si>
    <t>Gửi về địa chỉ cũ, miễn ship cho chị nha, chị là khách cũ mua bên em 2 váy rồi</t>
  </si>
  <si>
    <t>Gửi về địa chỉ sau: Hoàng Thị Kim Thoa, tổ 1, thị trấn Đak Pơ, Đak Pơ, Gia Lai. 0981595768</t>
  </si>
  <si>
    <t>gửi về địa chỉ sau: hoàng thị kim thoa, tổ 1, thị trấn đak pơ, đak pơ, gia lai. 0981595769</t>
  </si>
  <si>
    <t>gửi về địa chỉ sau: hoàng thị kim thoa, tổ 1, thị trấn đak pơ, đak pơ, gia lai. 0981595770</t>
  </si>
  <si>
    <t>Gửi về địa chỉ thế giới áo dài Hương Giang chợ Văn thoai Cẩm Vân Cẩm Giàng Hải Dương số điện thoại 097 904 3996 cả cái kìm cắt mi nữa nhá</t>
  </si>
  <si>
    <t>Gửi về địa chỉ trường mầm non thụy hùng huyện Cao Lộc tỉnh lạng Sơn</t>
  </si>
  <si>
    <t>Gửi về hoàn tiền ntn em? Em cho shipper qua lấy hay sao?</t>
  </si>
  <si>
    <t>Gửi video cách lắp đặt cho xem với shop</t>
  </si>
  <si>
    <t>Gửi xa có bị ảnh hưởng đến chất lượng sp k ạ</t>
  </si>
  <si>
    <t>Gửi xem cây giống</t>
  </si>
  <si>
    <t>gửi xin mẫu quần</t>
  </si>
  <si>
    <t>Gưởi cho chị một chống nắng chị láy quà máy sấy tóc Panasonic với máy massage</t>
  </si>
  <si>
    <t>gương dày mấy li e nhỉ</t>
  </si>
  <si>
    <t>GV100 size M màu trắng 0989967413</t>
  </si>
  <si>
    <t>GWIN-giày dép thương hiệu việt chụp cho mình xem ít mẫu</t>
  </si>
  <si>
    <t>H àng này sử dụng thế nào, có ảnh hưởng tới sức khỏe không</t>
  </si>
  <si>
    <t>H chồng chị ra lâý hàng. E nhớ trừ luôn 15k hôm trước e gởi thiếu hàng chị nhé.</t>
  </si>
  <si>
    <t>H đổi sđt giao hàng đc không</t>
  </si>
  <si>
    <t>H đổi trả ntn ạ</t>
  </si>
  <si>
    <t>h e đặt thêm quần khác vs áo ad đổi giúp e nhé</t>
  </si>
  <si>
    <t>H e mua là chỉ thanh toán 199 hã c</t>
  </si>
  <si>
    <t>H k ship hỏa tóc đc ạ</t>
  </si>
  <si>
    <t>h làm lại đơn mới gửi e thay đổi đồ và số lượng đc k</t>
  </si>
  <si>
    <t>H lay them mot nua La 2 doi con gi</t>
  </si>
  <si>
    <t>H mình làm thì để bảo quản dc tromg nhiệt độ thường đến trc 12h tối ạ?</t>
  </si>
  <si>
    <t>H mua thêm bộ nữa có đc giảm k shop</t>
  </si>
  <si>
    <t>H mua thêm có giảm giá k</t>
  </si>
  <si>
    <t>H tới tết còn khuyến mãi j không shop</t>
  </si>
  <si>
    <t>H14 0347210485</t>
  </si>
  <si>
    <t>h14 0347210486</t>
  </si>
  <si>
    <t>H14 có sai 65 ký kh em</t>
  </si>
  <si>
    <t>H20 0398921121 s+ m</t>
  </si>
  <si>
    <t>H3 áo màu kem hay trăng vay c</t>
  </si>
  <si>
    <t>H6 trắng
  H11 đen
  H19 be
  0398530997</t>
  </si>
  <si>
    <t>Hà Hàng Đức cho xin công suất ah? Máy dễ vệ sinh kg?</t>
  </si>
  <si>
    <t>Hà Nội có cửa hàng không e</t>
  </si>
  <si>
    <t>Hà nội có cửa hàng ở đâu bạn</t>
  </si>
  <si>
    <t>HA oxygen về hàng Khách iu khen lắm</t>
  </si>
  <si>
    <t>Hà ơi C ck rồi</t>
  </si>
  <si>
    <t>Hà phương tóc
  Sn 112 ngưu trung quảng bình quảng xương thanh hóa
  09865658787</t>
  </si>
  <si>
    <t>Hàg đúng mẫu chất lượng đóng gói kĩ shipper nhiệt tình</t>
  </si>
  <si>
    <t>Haha cam on em</t>
  </si>
  <si>
    <t>Hai bộ đùi số 3</t>
  </si>
  <si>
    <t>Hai bộ này hình quần 2 chiếc áo 2 chiếc mỗi bộ 1 saze</t>
  </si>
  <si>
    <t>Hai cái áo đổi trả mất bao nhiêu tiền ship</t>
  </si>
  <si>
    <t>Hai cái ga này kích thước 1m8-2m giao sai không nhận hàng và ko thanh toán bất kỳ phí nào</t>
  </si>
  <si>
    <t>hai cặp.</t>
  </si>
  <si>
    <t>Hai Cây Hoa giấy phong thủy địa chỉ ngã ba bà nghĩa,hớt tóc phú , thôn 4, xã tiền lập, huyện Tiên Phước, tỉnh Quảng Nam</t>
  </si>
  <si>
    <t>Hai doi bao nhiêu vị chị</t>
  </si>
  <si>
    <t>Hai dòng đấy em thấy khách hàng đánh giá dùng dòng nào bền và ngon cơm hơn</t>
  </si>
  <si>
    <t>hai đôi k miễn sip ạ</t>
  </si>
  <si>
    <t>Hai hộp hai loại</t>
  </si>
  <si>
    <t>hai ký có miễn phí síp kg</t>
  </si>
  <si>
    <t>hai loại thành phần cũng như nhau hín shop .gói tiện hơn</t>
  </si>
  <si>
    <t>Hai màu mùi thơm khác nhau à</t>
  </si>
  <si>
    <t>Hai mẫu kia màu giống nhau à bạn?</t>
  </si>
  <si>
    <t>hai sét là 980k q 429</t>
  </si>
  <si>
    <t>Hai tiếng nữa các bạn ko gọi điện giải quyết cho tôi tôi sẽ chia sẻ lên hội nhóm tất cả các nền tảng mạng xã hội là shop làm ăn ko uy tín thiếu trách nhiệm thái độ nhân viên tư vấn láo ko đúng với sản phẩm khách phản hồi từ hôm qua đến giờ chưa nhận đc lời giải thích thích đáng</t>
  </si>
  <si>
    <t>Hải yến thôn thần minh đức ứng hoà hà nội 0984935152 ( yêu cầu che tên sản phẩm )</t>
  </si>
  <si>
    <t>Haizza hay thôi khỏi cũng đc, để mình cho bà chị mặc cũng đc, đổi trả phức tạp quá</t>
  </si>
  <si>
    <t>hạn dùng đến bao giờ em</t>
  </si>
  <si>
    <t>Hạn dùng ít vậy bạn để ý hạn dùng hộ mình nhé.</t>
  </si>
  <si>
    <t>hạn dùng lâu ko cháu</t>
  </si>
  <si>
    <t>hạn dùng như nào em</t>
  </si>
  <si>
    <t>hàn đc bảo hành bao lâu em</t>
  </si>
  <si>
    <t>hạn sử dụng 30s</t>
  </si>
  <si>
    <t>hạn sử dụng bao nâu</t>
  </si>
  <si>
    <t>hạn sử dụng bao nhiêu</t>
  </si>
  <si>
    <t>hạn sử dụng bao nhiêu ngày vậy bạn</t>
  </si>
  <si>
    <t>hạn sử dụng để được lâu không sop</t>
  </si>
  <si>
    <t>hạn sử dụng đến khi nào thì hết</t>
  </si>
  <si>
    <t>hạn sử dụng được bao lâu vậy con</t>
  </si>
  <si>
    <t>hạn sử dụng khi mở hộp duoc bao nhieu ngay ha em</t>
  </si>
  <si>
    <t>Hạn sử dụng khi nào hết vậy ạ</t>
  </si>
  <si>
    <t>Hạn sử dụng khi nào mình muốn mua nhiều</t>
  </si>
  <si>
    <t>Hạn sử dụng khi nào shop</t>
  </si>
  <si>
    <t>Hạn sử dụng khi nào vậy em.</t>
  </si>
  <si>
    <t>hạn sử dụng là bao lâu vậy</t>
  </si>
  <si>
    <t>hạn sử dụng lâu k b</t>
  </si>
  <si>
    <t>hạn sử dụng lâu không</t>
  </si>
  <si>
    <t>Hạn sử dụng lúc nào</t>
  </si>
  <si>
    <t>Hạn sử dụng lúc nào e</t>
  </si>
  <si>
    <t>hàng  giao chậm quá</t>
  </si>
  <si>
    <t>Hàng bạn chuẩn bị đóng gói cho mình sản xuất năm nào zây</t>
  </si>
  <si>
    <t>Hàng bánh kẹo dịp Tết này đóng gói không cẩn thận dễ bị dập nát lắm. Cọc rồi không nhận được thì sao?</t>
  </si>
  <si>
    <t>Hàng bảo đảm chất lượng không sop</t>
  </si>
  <si>
    <t>Hàng bảo đảm k e,c mua nhiều online lắm có shop rất tốt ,nhg nhiều shop đưa hàng lỗi xong nt là thôi k trả lời luôn e</t>
  </si>
  <si>
    <t>Hàng bảo hành bao lâu ??? Của hãng nào shop</t>
  </si>
  <si>
    <t>Hàng bên c có xuất xứ nguồn gốc rõ ràng và chính hãng ko c</t>
  </si>
  <si>
    <t>Hàng bên e giá đã bao gồm chi phí bảo hành 1 năm cho a rồi</t>
  </si>
  <si>
    <t>Hàng bên em hạn sử dụng năm bao nhiêu, vì chị đang uống Aspa Lady còn rất nhiều</t>
  </si>
  <si>
    <t>Hàng bên mình lanh có chuẩn k . Mình dợ lanh mặc 1 lần đã rách. Đường chỉ ks vè kháu lại hết</t>
  </si>
  <si>
    <t>Hàng bữa nay kém chất lượng nhiều quá</t>
  </si>
  <si>
    <t>Hàng c có phải đóng gói lại vào bao bì cũ k?</t>
  </si>
  <si>
    <t>Hàng c gửi và nhận đi khắp nơi nhưng k như thái độ của bạn ship này</t>
  </si>
  <si>
    <t>Hàng chất liệu vãi gì vậy</t>
  </si>
  <si>
    <t>Hàng chất lượng 👍👍</t>
  </si>
  <si>
    <t>hàng chất lượng 7 ngày OK nha em</t>
  </si>
  <si>
    <t>Hàng chất lượng đk ạ</t>
  </si>
  <si>
    <t>Hàng chất lượng em đặt tiếp</t>
  </si>
  <si>
    <t>Hàng chất lượng k ak</t>
  </si>
  <si>
    <t>Hàng chất lượng k có giấy chứng nhận an toàn vệ sinh thực phẩm gì không vậy</t>
  </si>
  <si>
    <t>Hàng chất lượng k shop tại e bé hơi sợ lắm</t>
  </si>
  <si>
    <t>Hàng chất lượng kém quá</t>
  </si>
  <si>
    <t>Hàng chất lượng kém quá shop, thà shop bán cao hơn chút mà chất lượng tốt thì lần sau còn ghé mua lại. Hơi thất vọng mà thấy chú giao hàng trời nắng nên lại nhận đồ :((</t>
  </si>
  <si>
    <t>Hàng chất lượng kém quá thế là mất toi 180k</t>
  </si>
  <si>
    <t>Hàng chất lượng kém quá, tay rút nhẹ sợi vải rút lên hết, chị không nhận, chị trả 30k phí ship rồi, em nhé</t>
  </si>
  <si>
    <t>Hàng chất lượng kém quá!!</t>
  </si>
  <si>
    <t>Hàng chất lượng kg nè</t>
  </si>
  <si>
    <t>Hàng chất lượng không có ảnh hưởng cho mắt không sử dụng lâu ngày có rụng mi không</t>
  </si>
  <si>
    <t>Hàng chất lượng ko a</t>
  </si>
  <si>
    <t>Hàng chất lượng Ko e</t>
  </si>
  <si>
    <t>Hàng chất lượng ok lắm mà giao nhanh</t>
  </si>
  <si>
    <t>Hàng chất lượng rất OK như quảng cáo
Ship nhanh đóng gói cẩn thận sẽ ủng hộ shop dài dài 😋</t>
  </si>
  <si>
    <t>Hàng chất lượng sẽ lấy thêm.</t>
  </si>
  <si>
    <t>hàng chất lượng và an toàn không? Sài có bị tác dụng gì không?</t>
  </si>
  <si>
    <t>Hàng chất lượng, m sẽ ủng hộ dài</t>
  </si>
  <si>
    <t>hàng chất vải ko như hình</t>
  </si>
  <si>
    <t>Hàng chị nhân r mà màu ko như hình bi tái</t>
  </si>
  <si>
    <t>Hàng chị vừa nhận 
 Hoá đơn TC là bao nhiêu vậy hả em</t>
  </si>
  <si>
    <t>Hàng chuẩn và còn hạn sử dụng em nhé</t>
  </si>
  <si>
    <t>hàng chưa có trong tay, chưa biết được trọng lượng sản phẩm nặng bao nhiêu</t>
  </si>
  <si>
    <t>Hàng chưa về tay c nhé, giao hàng gọi điện thái độ k chấp nhận dc</t>
  </si>
  <si>
    <t>Hàng cj không lấy nữa</t>
  </si>
  <si>
    <t>Hàng có bị phai màu k shop</t>
  </si>
  <si>
    <t>Hàng có chất lượng ko</t>
  </si>
  <si>
    <t>Hàng có chất lượng ko ag</t>
  </si>
  <si>
    <t>Hàng có chuẩn ko vậy hạn sử dụng được lâu ko cũng ít đi câu tuần đến 2 lần thôi</t>
  </si>
  <si>
    <t>Hàng có đảm bảo chất lượng k vậy?</t>
  </si>
  <si>
    <t>Hàng có đảm bảo chất lượng ko Em?</t>
  </si>
  <si>
    <t>Hàng có đúng chất lượng k ạ?</t>
  </si>
  <si>
    <t>hàng có đúng chất lượng k hả em</t>
  </si>
  <si>
    <t>Hàng có đúng như hình.đúng như quảng cáo k vậy shop ơi.chứ mình mua mà hay giao hàng kém chất lượng lắm.mình trả thì thiệt cho shop mà nhận thì k dùng dc</t>
  </si>
  <si>
    <t>hàng có giấy phép kiểm nghiệm kg ?</t>
  </si>
  <si>
    <t>Hàng có giấy phép sử dụng không</t>
  </si>
  <si>
    <t>hàng có như quảng cáo không bạn ơi,có dày không</t>
  </si>
  <si>
    <t>Hàng có túi k hộp mà đóng gói cẩu thả sơ sài</t>
  </si>
  <si>
    <t>Hàng cũ năm sx 2019 mà còn hạng sử dụng không ạ.</t>
  </si>
  <si>
    <t>Hàng cũ sản xuất năm nào</t>
  </si>
  <si>
    <t>Hàng của anh Khg thấy ngày hết hạn gì cả</t>
  </si>
  <si>
    <t>Hàng của c giao nhầm địa chỉ lâu rồi sao giờ c vẫn chưa nhận được dép sục e</t>
  </si>
  <si>
    <t>Hàng của em chất lượng kém quá</t>
  </si>
  <si>
    <t>Hàng của em có tem mác giấy chứng nhận đầy đủ không vậy em</t>
  </si>
  <si>
    <t>Hàng của gì uống có bị tác dụng phụ ko</t>
  </si>
  <si>
    <t>Hàng của mình là nhập khẩu nước nào ạ, năm sx bao nhiêu vậy ạ?</t>
  </si>
  <si>
    <t>hàng của mình thương hiệu gì</t>
  </si>
  <si>
    <t>hàng của shop nhận rồi, ưng ý lắm nhé, mình sẽ giới thiệu thêm</t>
  </si>
  <si>
    <t>Hàng của Trung hay của hãng nào vậy?</t>
  </si>
  <si>
    <t>Hàng dùng qua thấy ổn lắm bạn. Shop ngoài chính sách 7 ngày đổi hàng thì còn hình thức bảo hành nào nữa k nhỉ?</t>
  </si>
  <si>
    <t>Hàng dùng thử để chị còn giới thiệu bạn bè người thân mua còn như gởi cho chị xấu hơn hình em đăng nhiều á</t>
  </si>
  <si>
    <t>hàng dư chỉ nhận ck thôi ạ</t>
  </si>
  <si>
    <t>Hàng đã giao sai địa chỉ rồi</t>
  </si>
  <si>
    <t>Hàng đảm bảo chất lượng , OK ko ah</t>
  </si>
  <si>
    <t>Hàng đảm bảo chất lượng ko lỗi nha s</t>
  </si>
  <si>
    <t>Hàng đảm bảo chất lượng và giấy chứng nhận ko</t>
  </si>
  <si>
    <t>Hàng đăng ảnh có bán online k shop?</t>
  </si>
  <si>
    <t>hàng đặt trên đây đc ko z</t>
  </si>
  <si>
    <t>Hàng đc bảo hành bao lâu??</t>
  </si>
  <si>
    <t>Hàng đeo bền k ạ</t>
  </si>
  <si>
    <t>Hàng đẹp , chuẩn from , vải đẹp , mịn , giao hàng nhanh , shipper thân thiện vui tính , đúng mẫu đúng như quảng cáo . Nên mua về mặc ❤️⭐⭐⭐⭐⭐</t>
  </si>
  <si>
    <t>Hàng đẹp c bán trêb tiktok ạ???</t>
  </si>
  <si>
    <t>Hàng đẹp chất lượng giới thiệu ban mua ủng hộ dài dài a</t>
  </si>
  <si>
    <t>Hàng đẹp chất lượng hôm sau c mua nữa</t>
  </si>
  <si>
    <t>Hàng đẹp chất lượng tốt chị sẽ là khách hàng của bên em</t>
  </si>
  <si>
    <t>Hàng đẹp chuẩn mà thiếu hàng</t>
  </si>
  <si>
    <t>Hàng đẹp giá rẻ chất lượng vải đẹp cô chủ dễ thương shipper thân thiện hàng đẹp 10 điểm ❤️❤️</t>
  </si>
  <si>
    <t>Hàng đẹp giá rẻ chất lượng vải đẹp cô chủ dễ thương shipper thân thiện hàng đẹp 10 điểm nên mua nha mọi người ❤️❤️</t>
  </si>
  <si>
    <t>Hàng đẹp giá rẻ chất lượng vải đẹp cô chủ dth shipper thân thiện chất lượng khỏi bàn đỉnh của chóp 10 điểm ❤️❤️❤️</t>
  </si>
  <si>
    <t>Hàng đẹp giá rẻ chất lượng vải đẹp cô chủ dth shipper thân thiện hàng đẹp 10 đieêm chất lượng đỉnh của chóp❤️❤️❤️</t>
  </si>
  <si>
    <t>Hàng đẹp giá rẻ chất lượng vải đẹp cô chủ dth shipper thân thiện hàng đẹp 10 điểm chất lượng đỉnh của chóp❤️❤️❤️</t>
  </si>
  <si>
    <t>Hàng đẹp giá rẻ chất lượng vải đẹp cô chủ dth shipper thân thiện hàng đỉnh của chóp 10 điểm mê hàng nhà linh quá trời❤️❤️❤️</t>
  </si>
  <si>
    <t>Hàng đẹp lắm cj ạ ,giao hàng nhanh nữa 😍</t>
  </si>
  <si>
    <t>Hàng đẹp lắm shop ạ giao hàng nhanh nữa ạ</t>
  </si>
  <si>
    <t>Hàng đẹp lắm shop ơi giao hàng nhanh và chất lượng Lắm 
 Cảm ơn shop nha 😍😍</t>
  </si>
  <si>
    <t>Hàng đẹp mà đóng gói cẩu thả k bọc kỹ, khui ra móp méo tùm lum!</t>
  </si>
  <si>
    <t>Hàng đẹp như hình mình mặc vừa y nhưng mà công nhận lần đầu mình đặt hàng mà đóng gói xấu vậy luôn👍</t>
  </si>
  <si>
    <t>Hàng đẹp như hình tầm giá này hàng chất lượng . Thank shop</t>
  </si>
  <si>
    <t>Hàng đẹp như QC , đóng gói cẩn thận.</t>
  </si>
  <si>
    <t>Hàng đẹp nhưng chị hơi chật, em đổi dùn chị lớn hon 1 size nha</t>
  </si>
  <si>
    <t>Hàng đẹp rẻ chất lượng.</t>
  </si>
  <si>
    <t>Hàng đẹp shop uy tín chất lượng</t>
  </si>
  <si>
    <t>Hàng đẹp và đóng gói cẩn thận, cảm ơn shop</t>
  </si>
  <si>
    <t>Hàng đẹp và đóng gói cẩn thận, cảm ơn shop nhé. Sẽ ủng hộ tiếp</t>
  </si>
  <si>
    <t>Hàng đẹp và đóng gói cẩn thận, cảm ơn shop;</t>
  </si>
  <si>
    <t>Hàng đep, chất lượng như quảng cáo e mới nhận nha</t>
  </si>
  <si>
    <t>Hàng đẹp, chất vải oki. Síp giao hàng nhiệt tình rất ok shop</t>
  </si>
  <si>
    <t>Hàng đẹp, giao hàng nhanh, Ưng lắm ạ, &lt;3</t>
  </si>
  <si>
    <t>Hàng đẹp, vải siêu siêu đẹp, giao hàng nhanh, shipper thân thiện lắm nha chị</t>
  </si>
  <si>
    <t>Hàng đều chất lượng đúng k e?
  À, sản phẩm là của Trung Quốc hết e nhỉ?</t>
  </si>
  <si>
    <t>Hàng đó lúc trước chị làm trong salon tóc xài ok lắm nha</t>
  </si>
  <si>
    <t>Hàng đóng gói ẩu nha</t>
  </si>
  <si>
    <t>Hàng đóng gói ẩu quá</t>
  </si>
  <si>
    <t>Hàng đóng gói ẩu. Cây xấu ko như quảng cáo. Tên không ghi</t>
  </si>
  <si>
    <t>Hàng đóng gói cẩn thận bông đẹp lắm luôn sẽ ủng hộ  tiếp</t>
  </si>
  <si>
    <t>Hàng đóng gói cẩn thận lắm e</t>
  </si>
  <si>
    <t>Hàng đóng gói cẩu thả !</t>
  </si>
  <si>
    <t>Hàng đóng gói cẩu thả, giao chậm, chất lượng quá tệ</t>
  </si>
  <si>
    <t>Hàng đóng gói không cẩn thận thạch vỡ chảy lung tung cả</t>
  </si>
  <si>
    <t>Hàng đóng gói xấu vậy shop</t>
  </si>
  <si>
    <t>Hàng đóng móp hết mình đâu mua uống đâu mua bán mà mua bao nhiêu lần rồi đóng gói sơ sài</t>
  </si>
  <si>
    <t>Hàng đổi do giao sai kích thước, cô ko trả phí nha con</t>
  </si>
  <si>
    <t>Hàng đổi trả nhanh gọn,cảm ơn shop</t>
  </si>
  <si>
    <t>Hàng đợt này bẩn và nhàu quá shop ơi, tôi ko bom hàng bao giờ nhưng hôm nay hàng đắt tiền hơn mà đóng gói cẩu thả quá.</t>
  </si>
  <si>
    <t>Hàng đợt này giao chậm</t>
  </si>
  <si>
    <t>Hàng đúng của công ty nơi sản xuất và hạn sử dụng mới lấy nhé</t>
  </si>
  <si>
    <t>Hàng đúng mẫu nhưng vải kém chất lượng quá</t>
  </si>
  <si>
    <t>Hàng đúng sản phẩm chất lượng tốt 5 sao cho shop</t>
  </si>
  <si>
    <t>Hàng đúng xuất xứ hàng quốc ?</t>
  </si>
  <si>
    <t>Hàng e bán là may lại mẫu nên khách nhận kiểu nv mặc vào thì k ra from dc như mẫu vì phần sau lưng bên e mày xấu hơn hình mẫu</t>
  </si>
  <si>
    <t>Hàng E đi nước ngoài lên shop giúp em đóng gói cẩn thận ạ! E cảm ơn ạ</t>
  </si>
  <si>
    <t>Hàng e vải xấu quá c kg đổi đc</t>
  </si>
  <si>
    <t>Hàng gắn vào thấy ổn đó nhưng bộ Toyota Altis 2009 giao sai kích thước rồi shop</t>
  </si>
  <si>
    <t>Hãng gì mà mãi E?</t>
  </si>
  <si>
    <t>Hàng giả bao bì cũng vậy nhưng khi Sài mới thuốc mình mới phát hiện .  Thuốc  xịt trúng sâu mà sâu không chết à</t>
  </si>
  <si>
    <t>Hàng giả này nhìn bao bì cũng ko nhận ra dc</t>
  </si>
  <si>
    <t>Hàng giao chậm quá em hơ</t>
  </si>
  <si>
    <t>Hàng giao chất lượng xấu hơn hình nhiều.</t>
  </si>
  <si>
    <t>Hàng giao nhanh ,chất liệu vải tốt ,ưng lắm.... Sẽ ủng hộ shop dafi2 ak</t>
  </si>
  <si>
    <t>Hàng giao nhanh đóng gói cẩu thả lắm vỡ cả vỏ ra</t>
  </si>
  <si>
    <t>Hàng giao nhanh lắm mai nay nhận cùng lúc 3 đơn luôn</t>
  </si>
  <si>
    <t>Hàng giao nhanh, đóng gói cẩn thận, đã dùng rồi, do mất nên mua lại, vòng đẹp, bé đeo thoải mái k thấy vướng, nchg là đc</t>
  </si>
  <si>
    <t>hàng giao nhầm r mất tg của mình</t>
  </si>
  <si>
    <t>Hàng giao sai c ko nhận mà bắt c trả ship 30k?</t>
  </si>
  <si>
    <t>Hang giao sai kich thuoc roi co doi lai cho toi ko</t>
  </si>
  <si>
    <t>Hàng giống y hình rất đẹp shipper nhiệt tình shop tư vấn rất có tâm nói chung là ok nhé các tình yêu 😘😘</t>
  </si>
  <si>
    <t>hàng gửi chưa shop, chưa gửi thì đổi địa chỉ giúp m nhé</t>
  </si>
  <si>
    <t>Hàng hok vừa a nhưng chất vải xấu quá</t>
  </si>
  <si>
    <t>Hàng ik hình shipper nhiệt tình</t>
  </si>
  <si>
    <t>hàng k đẹp, k bền ấy chứ</t>
  </si>
  <si>
    <t>Hàng k như ý trả mất ship bao nhiêu k a</t>
  </si>
  <si>
    <t>Hàng k vừa đổi trả ntn</t>
  </si>
  <si>
    <t>Hàng kém chất lượng đừng quảng cáo làm gì. Tôi mua rồi, như đồ chơi trẻ trâu í , dây với mặt nhỏ xíu mà cứ nói quá trời</t>
  </si>
  <si>
    <t>Hàng kém chất lượng nhiều hơn là hàng thật khó tin quá</t>
  </si>
  <si>
    <t>Hàng kém chất lượng quá , sút chỉ từa lưa à</t>
  </si>
  <si>
    <t>Hàng kém chất lượng quá đấy shop</t>
  </si>
  <si>
    <t>Hàng kém chất lượng quá hàng k đúng với hình ảnh gì hết</t>
  </si>
  <si>
    <t>Hàng kém chất lượng quá.</t>
  </si>
  <si>
    <t>Hàng khác m mua sau mà nhận hết rồi</t>
  </si>
  <si>
    <t>hàng ko bền</t>
  </si>
  <si>
    <t>Hàng ko như quảng cáo, đóng gói sơ sài nên sản phẩm bị hư hỏng, ko nên mua !!!</t>
  </si>
  <si>
    <t>Hàng ko tốt, chất lượng kém quá</t>
  </si>
  <si>
    <t>Hàng lỗi có được bảo hành không</t>
  </si>
  <si>
    <t>Hàng may rởm quá mới mặc 1 lần đã rách đũng</t>
  </si>
  <si>
    <t>Hàng mắc tiền mà đóng gói sơ sài quá</t>
  </si>
  <si>
    <t>Hàng mắm này mình bảo quản nhiệt độ thường bên ngoài phải ko ạ</t>
  </si>
  <si>
    <t>Hàng mình chính hãng hegen ko vay e. Tai c thay shop khac ho bán tới 490k lận ấy</t>
  </si>
  <si>
    <t>Hàng mình làm thử chất lượng nhé . Mình dán cho ks . Hơn 20p ok mình còn lấy nhiều nữa nha</t>
  </si>
  <si>
    <t>Hàng mình xuất xứ Trung Quốc hả em</t>
  </si>
  <si>
    <t>Hàng này bảo hành bao lâu ạ</t>
  </si>
  <si>
    <t>Hàng này bảo quản ở nhiệt độ thường hay là để tủ lạnh vậy ạ</t>
  </si>
  <si>
    <t>Hàng này có giấy chứng nhận gì ko shop</t>
  </si>
  <si>
    <t>Hàng này của thương hiệu nào</t>
  </si>
  <si>
    <t>Hàng này đi nước ngoài nên lấy hàng mới và đóng gói cẩn thận</t>
  </si>
  <si>
    <t>Hàng này mình đang dùng nhưng ko biết của shop có giống chất lượng ko</t>
  </si>
  <si>
    <t>hàng này thì mình được bảo hành bao lâu vậy ad</t>
  </si>
  <si>
    <t>Hàng này xuất xứ Hồng công hay Nhật</t>
  </si>
  <si>
    <t>Hàng này xuất xứ Tq?</t>
  </si>
  <si>
    <t>Hàng ngon giao hàng nhanh vậy ok lắm</t>
  </si>
  <si>
    <t>Hàng nhà chị quá chất lượng luôn</t>
  </si>
  <si>
    <t>hàng nhà em thực nhận xấu hơn hình quá em</t>
  </si>
  <si>
    <t>hàng nhà hoàng hương rẻ đẹp và chất lượng</t>
  </si>
  <si>
    <t>Hàng nhà Thủy đẹp, chất lượng lại rẻ 😍😍</t>
  </si>
  <si>
    <t>Hàng ok giao hàng nhanh . Mặc sang lắm ạ . Thanks shop nhé</t>
  </si>
  <si>
    <t>Hàng ok lắm ạ, giao hàng nhanh, đóng gói kĩ</t>
  </si>
  <si>
    <t>hàng order thì chính sách đổi trả ntn bạn nhỉ</t>
  </si>
  <si>
    <t>Hàng quá hạn sử dụng.rất buồn</t>
  </si>
  <si>
    <t>Hàng quá kém chất lượng</t>
  </si>
  <si>
    <t>Hàng quá kém chất lượng đã mua</t>
  </si>
  <si>
    <t>Hàng quá kém chất lượng không như quảng cáo lên anh không lấy được mong Em thông cảm nhé</t>
  </si>
  <si>
    <t>Hàng quá kém chất lượng, ko như của đúng hãng</t>
  </si>
  <si>
    <t>Hàng quá lởm, chất xấu, đóng gói cẩu thả, ship lâu.</t>
  </si>
  <si>
    <t>Hàng quá xấu đi em kém chất lượng lắm</t>
  </si>
  <si>
    <t>Hàng rất đẹp và đóng gói cẩn thận lắm e chị rất hài lòng</t>
  </si>
  <si>
    <t>Hàng rẻ và chất đẹp lắm luôn.giao hàng nhanh.sẽ ủng hộ liên tục</t>
  </si>
  <si>
    <t>Hàng rẻ và đẹp lắm ạ giao hàng nhanh</t>
  </si>
  <si>
    <t>hàng sài ok lắm ,shop giao hàng nhanh</t>
  </si>
  <si>
    <t>hàng sản xuất năm nào vậy shop</t>
  </si>
  <si>
    <t>hang tẩy rửa có xảm bảo an toàn ko +voi hàng có chất lượng ko Shop</t>
  </si>
  <si>
    <t>Hàng Thái mà rõ thành phần vậy nhi</t>
  </si>
  <si>
    <t>Hàng thật phải có hạn sử dụng trên thân son chứ</t>
  </si>
  <si>
    <t>Hàng thêu mình mới lấy còn hàng in mình không lấy đâu</t>
  </si>
  <si>
    <t>hàng thương hiệu gì vậy shop ?</t>
  </si>
  <si>
    <t>Hàng tốt mùi thơm lâu , xài mùa hè không gắt nóng</t>
  </si>
  <si>
    <t>hàng vải xấu lắm mn</t>
  </si>
  <si>
    <t>hàng vè áo mỏng vs vải k như hình ý</t>
  </si>
  <si>
    <t>Hàng vỡ đến tay e giờ kêu e tự chịu trong khi chị đóng gói sơ sài</t>
  </si>
  <si>
    <t>Hàng xấu hơn hình</t>
  </si>
  <si>
    <t>Hàng xấu hơn hình đó</t>
  </si>
  <si>
    <t>Hàng xấu hơn hình nhiều</t>
  </si>
  <si>
    <t>Hàng xấu hơn hình trả đc ko e</t>
  </si>
  <si>
    <t>Hàng xóm này giá rẻ sản phẩm chất lượng tốt</t>
  </si>
  <si>
    <t>Hàng xuất xứ chuẩn tu mỹ ha em??</t>
  </si>
  <si>
    <t>Hàng xuất xứ đâu chị</t>
  </si>
  <si>
    <t>Hàng xuất xứ đâu vậy</t>
  </si>
  <si>
    <t>Hàng xuất xứ Hàn Quốc đúng ko bạn</t>
  </si>
  <si>
    <t>Hàng xuất xứ thế nào bạn</t>
  </si>
  <si>
    <t>Hàng xuất xứ TQ hả shop</t>
  </si>
  <si>
    <t>Hàng yowsi đâu r</t>
  </si>
  <si>
    <t>Hàngg nhận hôm bữa xuất sắc quá trờiii luôn chị Trang . Hàng đẹpp xĩui luôn áa chờiui . shipper thân thiện xĩu quá iu quá uy tín💕</t>
  </si>
  <si>
    <t>Hanh chị lấy hoa nhí xanh treo</t>
  </si>
  <si>
    <t>Hạnh Lâm
  số 31 đường D1,Khang Điền Mega Village,phường Phú Hữu,tp Thủ Đức</t>
  </si>
  <si>
    <t>Hành rất chính hãng thơm lâu</t>
  </si>
  <si>
    <t>Hạt bên Trang chất lượng á</t>
  </si>
  <si>
    <t>hạt cát đó có nguy hiểm ko ạ</t>
  </si>
  <si>
    <t>Hạt chia 1bit nữa ký lấy 2 bịt</t>
  </si>
  <si>
    <t>Hạt điều béo và giòn, ngon lắm ạ.</t>
  </si>
  <si>
    <t>Hạt Nắng: cho c gửi ké 2 cái váy dk k</t>
  </si>
  <si>
    <t>Hạt sen khô mình bảo quảng thế nào, thời gian được bao lâu, Cô già rồi hơn 70 nên hay quên thông cảm</t>
  </si>
  <si>
    <t>Hỏi cách bảo quản chung</t>
  </si>
  <si>
    <t>Haw đợt này chất lượng</t>
  </si>
  <si>
    <t>Hay 1 cỡ thôi ạ</t>
  </si>
  <si>
    <t>Hay 3 cây ạ</t>
  </si>
  <si>
    <t>hay b chỉ bán online thôi ạ?</t>
  </si>
  <si>
    <t>Hay b đổi giúp mình 1 cái sang 16cm dc k ạ</t>
  </si>
  <si>
    <t>Hay bán online ak</t>
  </si>
  <si>
    <t>Hay c giao lộn màu em rồi</t>
  </si>
  <si>
    <t>Hay c hoàn tiền cho e đc ko ạ, tại e mua về cần thơ ăn</t>
  </si>
  <si>
    <t>hay chị ck cọc trước rồi lúc nhận chị ck hết!vì lần đầu mua mà cũng hơi nhiều tiền . em có cho kiểm tra ko ?</t>
  </si>
  <si>
    <t>Hay chỉ có cách rửa ảnh bỏ khung</t>
  </si>
  <si>
    <t>Hay chỉ có mẫu này thoi</t>
  </si>
  <si>
    <t>Hay chỉ khác mỗi bao bì mới thì giá cao hơn thôi ạ</t>
  </si>
  <si>
    <t>Hay có bán trên shopee k ạ</t>
  </si>
  <si>
    <t>Hay có cách vệ sinh nào ko</t>
  </si>
  <si>
    <t>Hay có mẫu nào tựa vào màu trắng k c</t>
  </si>
  <si>
    <t>Hay còn mẫu nào tựa v mà đen kh</t>
  </si>
  <si>
    <t>hay do bên shop giao nhầm kích thước</t>
  </si>
  <si>
    <t>Hay do khác màu hay mỗi năm sản xuất khác nhau</t>
  </si>
  <si>
    <t>Hay e bán online thoi ne</t>
  </si>
  <si>
    <t>Hay e k hop voi thành phần nào của thuốc k c??</t>
  </si>
  <si>
    <t>hay em hoàn tiền cho anh được không</t>
  </si>
  <si>
    <t>Hay em hoàn tiền cho tôi dc k</t>
  </si>
  <si>
    <t>Hay em lấy 2 áo gối đầu, 1 áo gối ôm và 1 ra nệm của mẫu này cho chị nha vì mẫu này đã mua mền của em rồi</t>
  </si>
  <si>
    <t>hay h em cọc trước anh để đôi đó cho em đc không ạ=)))</t>
  </si>
  <si>
    <t>Hay hoàn tiền cho e e gui áo lại</t>
  </si>
  <si>
    <t>Hay là gần tết siêu khuyến mãi 400 cũg đk rồi.</t>
  </si>
  <si>
    <t>Hay là gỗ gi</t>
  </si>
  <si>
    <t>Hay lại nói là nhận hàng lâu r , quá thời gian đổi trả chưa v?</t>
  </si>
  <si>
    <t>Hay mặc M</t>
  </si>
  <si>
    <t>Hay mình đổi lại sdt nha</t>
  </si>
  <si>
    <t>hay mình muốn hoàn tiền lại đc k shop</t>
  </si>
  <si>
    <t>Hay năm sx</t>
  </si>
  <si>
    <t>Hay ngày mai giao lại được k c</t>
  </si>
  <si>
    <t>Hay shop chỉ bán online</t>
  </si>
  <si>
    <t>Hay thông tin khách hàng</t>
  </si>
  <si>
    <t>Hay thử hàng không shoo</t>
  </si>
  <si>
    <t>Hãy tư vấn cách lắp đặt</t>
  </si>
  <si>
    <t>Hằng điều chỉnh lại cách rửa mặt xem có đỡ không nha</t>
  </si>
  <si>
    <t>Hằng M'rai nhớ tập trc con trai đòi ăn bánh trung thu, ko chịu mua, đợi tới khuyến mãi mua ăn bánh hư ko 🤣</t>
  </si>
  <si>
    <t>Hân phạm ấp Vĩnh Phước xã Phước Lý cần giuộc Long An,(đường bờ đế, hẻm 8, uốn tóc gia Hân)</t>
  </si>
  <si>
    <t>Hấp tóc 1 hộp , phấn phủ 1 hộp, kem tan mỡ 2 hộp đậu nành sấy giòn 2 gói, ki</t>
  </si>
  <si>
    <t>Hâp tóc 30 k 1 h</t>
  </si>
  <si>
    <t>Hậu shop để e đôi 39,tối có live e mua thêm j rồi gởi luôn</t>
  </si>
  <si>
    <t>Hbua c có đặc day rồi.jo e chốt cho c cái mặt đá trà dc ko e</t>
  </si>
  <si>
    <t>HCM có cửa hàng trải nghiệm không bạn</t>
  </si>
  <si>
    <t>HD cách làm đi e</t>
  </si>
  <si>
    <t>HD cách sử dụng nhé</t>
  </si>
  <si>
    <t>Hd em cách sử dụng nmn với sữa.  Non nha.</t>
  </si>
  <si>
    <t>Hello bản kit F8 đang đến version mấy òi bạn</t>
  </si>
  <si>
    <t>hello ban. bạn đang đối diện với cơ hội lớn với doanh số tăng đến 5-10 lần. tặng bạn khóa học quy trình xây dựng hệ thống marketing tự động dành cho shop.spa,nail,tóc,boss tham gia nhóm để nhận quà tặng =hyperlink("https://ln.run/uhz-e #richardnguyen #fhegroup #fheacademy #progirl #greenlife #lifegood #kinhdoanhspadotpha ")</t>
  </si>
  <si>
    <t>Hello chị mình có cần năm sản xuất ko vậy chị</t>
  </si>
  <si>
    <t>Hello giá si the nao shop oi</t>
  </si>
  <si>
    <t>Hello. Cho em hỏi em muốn mua kẹo dừa sáp đó ạ</t>
  </si>
  <si>
    <t>Hẻm 1056-41 Huỳnh tấn phát phường Tân Phú quận 7 HCM 0799838860</t>
  </si>
  <si>
    <t>Hẻm 48 ấp Tam hạp xã thái bình huyện châu thành tỉnh Tây Ninh uốn tóc Thảo Uyên</t>
  </si>
  <si>
    <t>Hẻm 696 Hưng Phú, F.10, Q8</t>
  </si>
  <si>
    <t>Hẻm 71 Nguyễn văn Nhơn hòa an Nhơn bình định</t>
  </si>
  <si>
    <t>hẹn hôm sau giao mà k thây đâu</t>
  </si>
  <si>
    <t>Hẹn nó bữa nay giao lại tại bữa kia đi chơi lễ kg có ở nhà</t>
  </si>
  <si>
    <t>hết bn ạ ?</t>
  </si>
  <si>
    <t>hết bn a chuyển khoản nhé</t>
  </si>
  <si>
    <t>hết bn chị ck luôn cho</t>
  </si>
  <si>
    <t>hết bn m ck luôn nhé</t>
  </si>
  <si>
    <t>hết bn mình ck ạ</t>
  </si>
  <si>
    <t>hết bn mình ck trước ạ</t>
  </si>
  <si>
    <t>hết bn vảu sohp</t>
  </si>
  <si>
    <t>hết bn vậy e</t>
  </si>
  <si>
    <t>hết bn vậy?</t>
  </si>
  <si>
    <t>hết bnhieu em</t>
  </si>
  <si>
    <t>hết đo bn b</t>
  </si>
  <si>
    <t>Hết hạn sử dụng tôi ko nhận</t>
  </si>
  <si>
    <t>Hết hạng lâu quá rồi thuốc còn chất lượng k</t>
  </si>
  <si>
    <t>Hêt minh lấy sau</t>
  </si>
  <si>
    <t>hết rồi, shop tổng bill</t>
  </si>
  <si>
    <t>hết sz S rồi b</t>
  </si>
  <si>
    <t>Hết xiềng rùi😂</t>
  </si>
  <si>
    <t>Hi ad, cho em hỏi về bánh kem 99k nhé</t>
  </si>
  <si>
    <t>Hi anh ơi, tháng 12 năm ngoái em có mua một máy basic 11 new ở bên anh ấy ạ. Hôm nay máy có xuất hiện lỗi bị hiện các vết đen mờ mờ như chỗ em chỉ trong hình, không biết lỗi này có được bảo hành k anh nhỉ?</t>
  </si>
  <si>
    <t>Hi bạn. Nếu còn, bạn để mình 1 set này nhé. Thanks bạn. Mai mình chuyển khoản nhe.</t>
  </si>
  <si>
    <t>Hi c..đơn e chị gửi địa chỉ đây nha..do mới đổi sdt á c</t>
  </si>
  <si>
    <t>hi Chào shop</t>
  </si>
  <si>
    <t>Hi chị viên dha uống bao nhiêu viên ngày (con em là 8 tuổi).và sử dụng lúc nào ạ</t>
  </si>
  <si>
    <t>Hi chi! Chi co lop online k chi?</t>
  </si>
  <si>
    <t>Hi e bên e có xuất hoá đơn VAT</t>
  </si>
  <si>
    <t>Hi e. Cái này sử dụng vùng bikini có ảnh hưởng gì ko e</t>
  </si>
  <si>
    <t>Hi em. Chị mua áo bên mình trên shoppee nhưng bị giao sai kích thước. S thành M. Chị đổi bằng cách nào nhỉ</t>
  </si>
  <si>
    <t>Hi HANA ❤️</t>
  </si>
  <si>
    <t>Hi Lyn , nay có túi cá hộp ko em</t>
  </si>
  <si>
    <t>Hi s, cho chị hỏi bánh quy này date bao nhiêu?</t>
  </si>
  <si>
    <t>Hi shop</t>
  </si>
  <si>
    <t>Hi shop 
Ship đến nhà e trả phí dc k?e ck ko dc ne</t>
  </si>
  <si>
    <t>Hi shop ! Cho minh xin giá set này</t>
  </si>
  <si>
    <t>Hi shop bên mình có xuất hoá đơn VAT ko ạ?</t>
  </si>
  <si>
    <t>Hi shop bên.shop có bán quần ko ko s</t>
  </si>
  <si>
    <t>Hi shop cho em hỏi giá làm tem dán vào bịch bánh tráng ạ'</t>
  </si>
  <si>
    <t>Hi shop cho mình định vị bên shop nha</t>
  </si>
  <si>
    <t>hi shop cho mình hỏi bên mình có thay yên AB đời 2016 ko ạ?</t>
  </si>
  <si>
    <t>Quan tâm sản phẩm Phụ kiện/Phụ tùng xe máy</t>
  </si>
  <si>
    <t>Hi shop cho mình xin mẫi vali giảm giá đc ko ạ</t>
  </si>
  <si>
    <t>Hi shop có sẵn Aptamil Allerpro syneo 1 ko?</t>
  </si>
  <si>
    <t>Hi shop e ko biết nhiều về đồng hồ nhưng em hỏi là casio của shop bán có chống nước và còn hàng hong ạ</t>
  </si>
  <si>
    <t>hi shop mình cần mua 11pro max ạ</t>
  </si>
  <si>
    <t>hi shop mình tìm bộ bàn ăn nhỏ cho phòng khách nhỏ</t>
  </si>
  <si>
    <t>Hi shop oi mình muốn mua áo dài ko biet mẫu này còn k</t>
  </si>
  <si>
    <t>Hi shop ơi, mình xin giá</t>
  </si>
  <si>
    <t>Hi shop quần này thì tầm bao nhiêu cân vừa ạ</t>
  </si>
  <si>
    <t>Hi shop rất e mua nhìu shop dày r nhưng mua ở shop lần đầu e được đổi trả hàng, rất cảm ơn shop đã hỗ trợ đổi trả cho e nhé, hai đôi sau xinh lắm ạ, vừa vs chân , e sẽ ủng hộ shop vào lần tới nữa ạ🥰</t>
  </si>
  <si>
    <t>Hi shop size áo size L k ạ</t>
  </si>
  <si>
    <t>Hi shop tôi muốn Oder combo này dành cho da khô</t>
  </si>
  <si>
    <t>Hi shop, c đặt mua 2 túi này</t>
  </si>
  <si>
    <t>hi shop, cho e xin giá 617S với ạ</t>
  </si>
  <si>
    <t>Hi shop, cho em hỏi bên mình có bán loại nước hoa của hermes không ạ</t>
  </si>
  <si>
    <t>Quan tâm sản phẩm Nước hoa</t>
  </si>
  <si>
    <t>Hi shop, cho em hỏi mình muốn order bánh tráng chi nhánh bên Mỹ. Shop cho em hỏi cách thức. Thanks shop!</t>
  </si>
  <si>
    <t>hi shop, cho mình xin mẫu đồ bà ba cho bé trai 10kg ạ</t>
  </si>
  <si>
    <t>Quan tâm sản phẩm Quần áo trẻ em</t>
  </si>
  <si>
    <t>Hi shop, dép này còn ko bạn?</t>
  </si>
  <si>
    <t>hi shop, e chưa nhận đc khoản này ạ</t>
  </si>
  <si>
    <t>Hi shop, e muốn đặt bánh kem cho tối nay 18h lấy có được k shop nhỉ?</t>
  </si>
  <si>
    <t>Hi shop, e muốn hỏi giá thì liên hệ ở đâu ạ</t>
  </si>
  <si>
    <t>Hi shop, em mới nhắn bên Huyền ạ. 
Em muốn đặt mẫu bánh này sz 14 ship ở chung cư mỹ phước</t>
  </si>
  <si>
    <t>Hi shop, em muốn mua áo mẫu như này ạ</t>
  </si>
  <si>
    <t>Hi shop, giá nón là bao nhiu vậy ạ</t>
  </si>
  <si>
    <t>Hi shop, mẫu áo thun này giá bn?</t>
  </si>
  <si>
    <t>Hi shop, mình đã nhận dc CD TTPD r ạ. Có kèm quà tặng và cả bookmark .^^ Cảm ơn shop ạ</t>
  </si>
  <si>
    <t>Hi shop, mình muốn lấy 1 bút F02 màu tím</t>
  </si>
  <si>
    <t>Hi shop, mình xin giá 2 mẫu này</t>
  </si>
  <si>
    <t>Hi shop, mìnnh có đặt trên web 4 gói khẩu trang bmc cho bé</t>
  </si>
  <si>
    <t>Hi shop, mua online nếu ko vừa size có hỗ trợ đổi size ko vậy</t>
  </si>
  <si>
    <t>Hi shop, quần này sz 2x con ko ạ?</t>
  </si>
  <si>
    <t>hi shop, sản phẩm này bầu bì có dùng được ko ạ</t>
  </si>
  <si>
    <t>Hi shop, shop có mẫu bánh mini socola ko, cho mình tham khảo nhé. Vì mình đón sn 2 người thôi nên cần bánh nhỏ thôi ấy</t>
  </si>
  <si>
    <t>hi shop, shop còn mấy mẫu mình khoanh đỏ này k ạ ?</t>
  </si>
  <si>
    <t>hi shop, tư vấn giúp em giá Tinh dầu thông đỏ và Nước đông trùng hạ thảo ạ.</t>
  </si>
  <si>
    <t>hi shop, tư vấn jup mik mẫu ví nhỏ đựng tiền, mik cảm ơn</t>
  </si>
  <si>
    <t>Hi shop, váy size 8 cho ng bao nhiêu kgs?!</t>
  </si>
  <si>
    <t>Hi shop! Cho C giá nhe</t>
  </si>
  <si>
    <t>Hi shop! Cho em xin link các sản phẩm sale với ạ</t>
  </si>
  <si>
    <t>Hi shop. Hiện tại shop có đang bán chân váy trắng không ạ? Loại ôm sát ạ.</t>
  </si>
  <si>
    <t>Hi shop. Ip se có bản 128gb ko nhỉ</t>
  </si>
  <si>
    <t>Hi shop. Shop có kem phấn nước mocha ko ak?</t>
  </si>
  <si>
    <t>hi trước hết mjk định lấy 5 cái để xem chất liệu vải đẹp k đã</t>
  </si>
  <si>
    <t>Hì tưởng đâu ngày lễ khuyến mãi 300k 2 bộ ạ</t>
  </si>
  <si>
    <t>Hi vali mình mua ở mia bị gãy cái tay xách vali thì có được bảo hành ko</t>
  </si>
  <si>
    <t>Hi, cho em hỏi bê thui ship có kèm theo rau với nước chấm không hay chỉ có thịt không</t>
  </si>
  <si>
    <t>hi, mình ở sgon, ko bik sgon có cửa hàng ko , mình muốn đến coi vài mẫu</t>
  </si>
  <si>
    <t>Hi, nhờ bạn cho đị chỉ cụ thể của shop offline để dễ tìm ra</t>
  </si>
  <si>
    <t>Hic bên mình còn mẫu nào tương tự mà ngực lép mặc hợp ko ạ?</t>
  </si>
  <si>
    <t>Hic c ơi. A nhà e xin năm sản xuất nồi cơm với ạ. Nó có cao tần áp suất k ạ</t>
  </si>
  <si>
    <t>Hic còn mẫu nào tương tự k shop</t>
  </si>
  <si>
    <t>Hic đổi mất hơn 2 tuần r lỡ bao nhiêu việc của e</t>
  </si>
  <si>
    <t>Hic e gửi mail tháng trc rùi vẫn hem thấy phản hồi ạ!</t>
  </si>
  <si>
    <t>Hic hic đóng gói xấu quá hà 😭😭😭</t>
  </si>
  <si>
    <t>Hic mình lại thích mỗi mấy cái mình chọn</t>
  </si>
  <si>
    <t>Hic ý em hỏi là bên mình xuất hoá đơn VAT đc không ấy a</t>
  </si>
  <si>
    <t>Hichic. Đợi mãi chưa thấy đơn hàng đổi shop ạ</t>
  </si>
  <si>
    <t>hiện áo mình đang mặc size M</t>
  </si>
  <si>
    <t>Hiện có mẫu nào tương tự có sẵn vậy b</t>
  </si>
  <si>
    <t>Hiện mình đang dùng năm sx 2021</t>
  </si>
  <si>
    <t>hiện tại bạn ở phiên bản bao nhiêu ạ</t>
  </si>
  <si>
    <t>hiện tại bạn phiên bản bao nhiêu ạ</t>
  </si>
  <si>
    <t>hiện tại bên mình tự book grab đến CH lấy hàng cũng được mà đúng không ha</t>
  </si>
  <si>
    <t>Hiện tại c coi chưa thích mẫu nado nên giờ c trả hàng về trước rồi có gì đặt sau nhé</t>
  </si>
  <si>
    <t>Hiện tại còn sản mẫu bánh kem bông Lan nào ko để ghé lấy luôn</t>
  </si>
  <si>
    <t>Hiện tại đôi giày mình bị bung chỉ như thế này thì có được bảo hành không ạ</t>
  </si>
  <si>
    <t>Hiện tại e có uống vitamin E viên màu vàng của Mỹ</t>
  </si>
  <si>
    <t>Hiện tại e Đang góp xe có trả góp đc nữa ko ạ</t>
  </si>
  <si>
    <t>Hiện tại giá bảo hành thay đế 1 đôi là 210.000 VND ạ ?</t>
  </si>
  <si>
    <t>Hiện tại kem chống nắng Nhật Bản bên em chưa có lịch về hàng lại chị ạ</t>
  </si>
  <si>
    <t>Hiện tại mình cần áo dài này trước . Shop vui lòng đóng gói cẩn thận gửi giúp mình nhé. Giao hàng ẩu sợ ảnh hưởng đến áo.</t>
  </si>
  <si>
    <t>Hiện tại mình muốn tìm 1 bộ gồm nc tẩy trang, sữa rửa mặt, kem dưỡng dành h cho da tổng hợp k biết bên bạn có không</t>
  </si>
  <si>
    <t>Hiện tại shippee đang giao nhầm hàng cho mình</t>
  </si>
  <si>
    <t>hiện tại sim đt mình đang bị hỏng chưa làm lại được ban có thể giúp m ll với bên giao hàng đổi sdt được k</t>
  </si>
  <si>
    <t>Hiện tại thì c đang dùng retinol của hãng vivan thì có kết hợp dc với ampoule này k e</t>
  </si>
  <si>
    <t>Hiện tại thì tại cửa hàng Ông Ích Khiêm còn những dòng nào (năm sản xuất) của Elizabeth vậy ạ? Với cho em xin giá sơ bộ nhé!</t>
  </si>
  <si>
    <t>Hiện tại trả góp ls 0%, ngoài ra còn phí chuyển đổi hay gì # ko shop?</t>
  </si>
  <si>
    <t>Hiện tôi bị gai đốt sống lưng và thoát vị đĩa đĩa đệm uống khoảng bao nhiêu thì khỏi hẳn?</t>
  </si>
  <si>
    <t>Hiệu gì vậy xuất xứ Nước nào</t>
  </si>
  <si>
    <t>Hiệu này có phải Trung Quốc không hàng có chất lượng không</t>
  </si>
  <si>
    <t>Hiệu quả thì mình sẽ dùng dài ,mình chỉ sợ hàng nhái ,hàng kém chất lượng ,chỗ mình nhiều người cần mua lắm nhưng họ sợ mua phải hàng giả</t>
  </si>
  <si>
    <t>Hiệu xịn 160/ s gộp đơn</t>
  </si>
  <si>
    <t>Hihi dễ thương quá cảm ơn shop</t>
  </si>
  <si>
    <t>Hihi đang hỏi giá bao nhiêu mà ko thấy trả lời.</t>
  </si>
  <si>
    <t>Hihi e tưởng vẫn được tặng. Vậy thôi để từ e lấy sau cũng được</t>
  </si>
  <si>
    <t>Hihi to quá rồi bé mới 17kg nè</t>
  </si>
  <si>
    <t>Hii A chỉ thích loại thơm lâu ý Em . giúp Anh nhé</t>
  </si>
  <si>
    <t>Hii em. Ho giao lộn địa chỉ hên chủ nhà nay ta đem trả lại</t>
  </si>
  <si>
    <t>Hình đăng lên thì đẹp nhưng khi mua chất vải ko như hình, đồ còn thua mua ngoài chợ</t>
  </si>
  <si>
    <t>Hình ép gỗ e đổi sang kích thước 40x60 đc k ad</t>
  </si>
  <si>
    <t>hình hoa văn trước áo là thêu hả e</t>
  </si>
  <si>
    <t>Hình in giặt máy có bị tróc k b</t>
  </si>
  <si>
    <t>hình loại to nhất là bao nhiêu dung tích ah</t>
  </si>
  <si>
    <t>Hình mạng xấu hơn hình thiệt nè c</t>
  </si>
  <si>
    <t>Hình mình gởi là minh hoạ thôi chứ sao thấy hình thiết kế còn xấu hơn hình mình gởi</t>
  </si>
  <si>
    <t>Hinh nhu ban giao nham dia chi roi</t>
  </si>
  <si>
    <t>hình như giá trên website của các bạn đắt hơn giá shop của các bạn bán trên tiki?</t>
  </si>
  <si>
    <t>Hình như giao nhầm lớn hơn 1 size đó</t>
  </si>
  <si>
    <t>Hình như giao nhầm màu</t>
  </si>
  <si>
    <t>Hình như giao sai địa chỉ ròii</t>
  </si>
  <si>
    <t>Hình như mấy combo bị thiếu hàng 0hair k ạ</t>
  </si>
  <si>
    <t>Hình như mình có mẫu này mà tay ngắn phải k shop nhỷ</t>
  </si>
  <si>
    <t>Hình như nước hoa chỉ bán trên mạng,, k có cửa hàng trực tiếp phải k shop?</t>
  </si>
  <si>
    <t>Hình như shop giao nhầm màu</t>
  </si>
  <si>
    <t>Hình như số tiền bạn ghi trên đơn cho mình chưa trừ đi 100k mình đã chuyển khoản</t>
  </si>
  <si>
    <t>Hình thật xem chất liệu thử shop</t>
  </si>
  <si>
    <t>Hình thì oke. Còn xem công suất ko đủ mình trả lại oke nhé</t>
  </si>
  <si>
    <t>hình thỏ viên cam ạ mà giá bao nhiêu vậy shop</t>
  </si>
  <si>
    <t>hình thức bảo hành</t>
  </si>
  <si>
    <t>hình thức bảo hành ạ</t>
  </si>
  <si>
    <t>hình thức bảo hành bên như nào</t>
  </si>
  <si>
    <t>hình thức bảo hành đổi trả ntn e</t>
  </si>
  <si>
    <t>hình thức bảo hành như nào ạ</t>
  </si>
  <si>
    <t>hình thức bảo hành như nào vậy bạn</t>
  </si>
  <si>
    <t>hình thức bảo hành như nào vậy shop</t>
  </si>
  <si>
    <t>hình thức bảo hành như nào? phí vận chuyện ai chịu</t>
  </si>
  <si>
    <t>hình thức bảo hành như thế nào</t>
  </si>
  <si>
    <t>hình thức bảo hành như thế nào ạ</t>
  </si>
  <si>
    <t>hình thức bảo hành như thế nào ạ ?</t>
  </si>
  <si>
    <t>hình thức bảo hành như thế nào ah</t>
  </si>
  <si>
    <t>hình thức bảo hành như thế nào vậy shop</t>
  </si>
  <si>
    <t>hình thức bảo hành như thế nào vậy shop?</t>
  </si>
  <si>
    <t>hình thức bảo hành như thế nào, giá cụ thể là bao nhiêu</t>
  </si>
  <si>
    <t>hình thức bảo hành như thế nào, ở đâu shop</t>
  </si>
  <si>
    <t>hình thức bảo hành như thế nào?khi trong quá trình máy bị lỗi.( trong thời gian bảo hành)</t>
  </si>
  <si>
    <t>hình thức bảo hành ntn bạn?</t>
  </si>
  <si>
    <t>hình thức bảo hành ntn đc ạ, vì ở xa quá mà gửi cây khác về thì tốn cp quá a</t>
  </si>
  <si>
    <t>hình thức bảo hành ntn shop</t>
  </si>
  <si>
    <t>hình thức bảo hành ntn vậy ạh,nhận hàng có đk kiểm tra hàng chứ ạh</t>
  </si>
  <si>
    <t>hình thức bảo hành ra sao</t>
  </si>
  <si>
    <t>hình thức bảo hành sao</t>
  </si>
  <si>
    <t>hình thức bảo hành sao a</t>
  </si>
  <si>
    <t>hình thức bảo hành sao ạ</t>
  </si>
  <si>
    <t>hình thức bảo hành sao á Shop</t>
  </si>
  <si>
    <t>hình thức bảo hành sao b</t>
  </si>
  <si>
    <t>hình thức bảo hành sao bạn</t>
  </si>
  <si>
    <t>hình thức bảo hành sao shop</t>
  </si>
  <si>
    <t>hình thức bảo hành sao shop ơi?</t>
  </si>
  <si>
    <t>hình thức bảo hành sao vậy</t>
  </si>
  <si>
    <t>hình thức bảo hành thế nào a</t>
  </si>
  <si>
    <t>hình thức bảo hành thế nào bạn</t>
  </si>
  <si>
    <t>hình thức bảo hành thế nào? làm sao biết là đổi bảo hành được shop</t>
  </si>
  <si>
    <t>hình thức bảo hành và chất lượng máy bên mình như thế nào</t>
  </si>
  <si>
    <t>hình thức bảo hành và có gì đi kèm o ad</t>
  </si>
  <si>
    <t>hình thức bảo hành và giao hàng ntn shop nhỉ</t>
  </si>
  <si>
    <t>hình thức bảo hành, đổi trả sao bạn ?</t>
  </si>
  <si>
    <t>hình thức bảo hành, kiểm tra, hoàn trả các món ra sao ạ.</t>
  </si>
  <si>
    <t>hình thức bảo hành, nếu pin có vấn đề ạ</t>
  </si>
  <si>
    <t>Hình thức đổi trả ntn b?</t>
  </si>
  <si>
    <t>Hình thức đổi trả ntn bạn ơi</t>
  </si>
  <si>
    <t>Hình thức và cách sử dụng</t>
  </si>
  <si>
    <t>Hình tròn hay dán lên chai hay bịch quà ăn vặt ạ</t>
  </si>
  <si>
    <t>hipgig bao bì mới có size lớn r hả c</t>
  </si>
  <si>
    <t>Hjhj
  Răng tôi ố vàng và do tôi vệ sinh răng miệng mạnh tay quá đi nên vẫn bị chảy máu chân răng à 
  Tôi muốn rằng răng miệng mình trắng ra và hơi thở thơm tho nữa à</t>
  </si>
  <si>
    <t>Hjhjhjh hoàn tiền bằng cách nào ạ</t>
  </si>
  <si>
    <t>Hk có canxi úc ha em</t>
  </si>
  <si>
    <t>Hnay e có mua 2 đôi này vs 3 đoi trẻ e nữa nên nếu dc gom đơn giúp e vs nhé</t>
  </si>
  <si>
    <t>Hnay giao hàng nhanh quá nè em</t>
  </si>
  <si>
    <t>hnay m mở hàng thấy shop giao nhầm áo rồi ạ</t>
  </si>
  <si>
    <t>Hnay mình vẫn chưa nhận dc hàng</t>
  </si>
  <si>
    <t>hnay thì e lại thấy là sdt khác k biết có cùng 1 người k, nhà e cũg gửi nhiều và gửi thử các bên thì thấy GHTK vẫn là nhah nhất, nhug nhiều nơi shipper của GHTK hơi láo chút, khách hẹn có khi họ cũg chả giao lại, k biết bận giao nhiều đơn hay gì nhưg nhiều shipper nhiệt tình nhiều shipper thì làm ăn tắc trách lắm ạ</t>
  </si>
  <si>
    <t>Họ bảo e cho sai số điện thoại</t>
  </si>
  <si>
    <t>Họ giao hàng nhiệt tình hơn</t>
  </si>
  <si>
    <t>Họ gọi chị mà máy họ k hiểu sao chị k nghe thấy họ nói gì, chị phải gọi cho nhân viên giao hàng giao lại</t>
  </si>
  <si>
    <t>ho khang tiếng uống gì hết ho</t>
  </si>
  <si>
    <t>Họ tên người nhận: Nguyễn Bảo Uyên
  Ghi đúng giúp c nhe e</t>
  </si>
  <si>
    <t>họ tên: Chẩu Văn Tới 
sđt : 033909943
Đc: 228 thôn Sơn Đông, p Nam Sơn, tp Bắc Ninh, Bắc Ninh
Shop gửi mình đc này nhé</t>
  </si>
  <si>
    <t>họ và tên: Nguyễn Thanh nhàn
sđt 0963726848
đc: xã Đăk NDrung , huyện Đăk song,tỉnh Đăk nông</t>
  </si>
  <si>
    <t>hoa bền k e</t>
  </si>
  <si>
    <t>Hoa có mùi thơm k</t>
  </si>
  <si>
    <t>Hoa đẹp, chủ sốp dễ thương, service 10 điểm không có nhưng 😍😍😍</t>
  </si>
  <si>
    <t>hoá đơn VAT chính chủ, đúng sản phẩm ko ấy bạn?</t>
  </si>
  <si>
    <t>hoá đơn VAT em báo Kế Toán huỷ hoá đơn nhé</t>
  </si>
  <si>
    <t>hoá đơn VAT gửi về mail này giúp mình nha</t>
  </si>
  <si>
    <t>Hòa đt 0378166472 - trường mầm non tân lập b - đường bát phúc - tân lập - đan phuong - hà noiij</t>
  </si>
  <si>
    <t>hoa lài giá sỉ bao nhiêu vậy cháu</t>
  </si>
  <si>
    <t>Hoa loại này có mấy màu vậy</t>
  </si>
  <si>
    <t>hoa màu gì vậy bạn</t>
  </si>
  <si>
    <t>Hoa mình ép màu xấu quá</t>
  </si>
  <si>
    <t>Hòa một 50k..0833031910</t>
  </si>
  <si>
    <t>Hoa nhí tím L</t>
  </si>
  <si>
    <t>Hòa Thành Tây Ninh</t>
  </si>
  <si>
    <t>Hoa thêu phải kg ạ</t>
  </si>
  <si>
    <t>Họa tiết 70kg</t>
  </si>
  <si>
    <t>Họa tiết cây cảnh co ko</t>
  </si>
  <si>
    <t>Họa tiết có 1 mẫu này thôi à</t>
  </si>
  <si>
    <t>Họa tiết đẹp thế</t>
  </si>
  <si>
    <t>Họa tiết hoa văn nó mờ chut</t>
  </si>
  <si>
    <t>Họa tiết xịn</t>
  </si>
  <si>
    <t>hoa văn hoa lá, c cho c xem kĩ hơn nha</t>
  </si>
  <si>
    <t>Hoài Linh có cách rửa chén nhanh rồi</t>
  </si>
  <si>
    <t>Hoài Tâm đúng rồi thời buổi này người bình thường lành lặn còn khó kiếm việc e nó ko bình thường lại khiếm tật nếu mtq có tiền giúp e để e đỡ vất vả cũng tốt cho e vì e cũng biết tiện tặn ăn uống tiết kiệm lo tả sửa cho con thấy lợi đa số ăn mì gói cũng tôi nghiệp cho hai e thật</t>
  </si>
  <si>
    <t>Hoàn lại 
 Bạn giao lại đc kh</t>
  </si>
  <si>
    <t>hoàn tiền bằng cách nào</t>
  </si>
  <si>
    <t>hoàn tiền bằng cách nào , shiper trả lại tiền hay là bên shop chuyển khoản</t>
  </si>
  <si>
    <t>hoàn tiền bằng cách nào ạ</t>
  </si>
  <si>
    <t>hoàn tiền bằng cách nào có thiệt ko</t>
  </si>
  <si>
    <t>hoàn tiền bằng cách nào vậy bạn</t>
  </si>
  <si>
    <t>hoàn tiền cho anh đi cưng</t>
  </si>
  <si>
    <t>hoàn tiền cho e vs ạ</t>
  </si>
  <si>
    <t>hoàn tiền cho m nhé</t>
  </si>
  <si>
    <t>hoàn tiền cho mình với a</t>
  </si>
  <si>
    <t>hoàn tiền cho nhanh đi shop oi</t>
  </si>
  <si>
    <t>hoàn tiền ntn ạ</t>
  </si>
  <si>
    <t>hoàn tiền ntn ạ, shop hỗ trợ mình nhé</t>
  </si>
  <si>
    <t>hoàn tiền ntn đấy e</t>
  </si>
  <si>
    <t>hoàn tiền ntn vậy shop ơi</t>
  </si>
  <si>
    <t>Hoàn về r hoàn tiền cho a phải k shop</t>
  </si>
  <si>
    <t>Hoàng Sơn 09 lương đắc bằng phường đông Sơn tp thanh hoá 0941534523 lấy 1kìm</t>
  </si>
  <si>
    <t>Hoặc có kiểu đóng gói kiều gì mà vẫn bảo quản đf nhiệt độ thường, gửi đường xa khoảng 3 ngày k nhỉ</t>
  </si>
  <si>
    <t>Hoặc có mẫu này k</t>
  </si>
  <si>
    <t>Hoặc e bán online hay có cửa hàng thử</t>
  </si>
  <si>
    <t>Hoặc không thì mình xin phép đề nghị phương án hoàn 1 phần tiền (bao nhiêu tuỳ bên bạn) thay vì gửi trả mất ship và đổi lại 1 bộ y hệt về đường may, và không chắc có tiếp tục bị sờn hay không 😭</t>
  </si>
  <si>
    <t>hoặc mua trả góp</t>
  </si>
  <si>
    <t>Hoặc nếu đồ ko về đc thì mình chuyển hoàn tiền cho chị cũng đc.</t>
  </si>
  <si>
    <t>Hoặc shop có bán trên shopee không ạ</t>
  </si>
  <si>
    <t>Học viên Nông nghiệp .cho mình hỏi gói hạt giống đó hạn sử dụng có dài k?</t>
  </si>
  <si>
    <t>Hoi 1 ao luon tien sip bao nhieu</t>
  </si>
  <si>
    <t>Hỏi bao nhiêu tiền 1 cái ko thấy trả lời</t>
  </si>
  <si>
    <t>hỏi cách vệ sinh thì k trl</t>
  </si>
  <si>
    <t>Hỏi có bán trả góp ko</t>
  </si>
  <si>
    <t>Hỏi dùng ngày mấy lần</t>
  </si>
  <si>
    <t>Hỏi đc thử hàng ko</t>
  </si>
  <si>
    <t>Hỏi đến sửa sản phẩm của shop là e ko trả lời luôn vậy e?</t>
  </si>
  <si>
    <t>Hỏi hoàn tiền bằng cách nào, mà thấy nt lung tung hết . Ko ổn tý nào</t>
  </si>
  <si>
    <t>Hỏi kt pin và đèn sao ko trả lời</t>
  </si>
  <si>
    <t>Hỏi mua hàng thì tra loi lẹ lắm nói giao lộn mẫu thì kg thấy trả lời</t>
  </si>
  <si>
    <t>Hỏi năm sx</t>
  </si>
  <si>
    <t>Hỏi nguồn gốc mận có từ bao giờ sao không trả lời? Năng suất và cách chăm sóc?</t>
  </si>
  <si>
    <t>Hỏi Nhựa chải bàn mà gửi kìm?</t>
  </si>
  <si>
    <t>Hỏi ở trên mà ko thấy trả lời</t>
  </si>
  <si>
    <t>Hỏi quản lý giúp mình bao lâu thì xong quy trình hoàn tiền nhé</t>
  </si>
  <si>
    <t>Hỏi thì không trả lời rõ gì cả</t>
  </si>
  <si>
    <t>Hỏi tư vấn thì thái độ</t>
  </si>
  <si>
    <t>Hỏi Xốp trong mát xinh rơ mà không ai trả lời</t>
  </si>
  <si>
    <t>Hom trước anh chốt mã kĩm mũi nhọn mà em sao cho anh toàn kìm cắt vậy</t>
  </si>
  <si>
    <t>hom trước nhắn mà không thấy trả lời</t>
  </si>
  <si>
    <t>Hong giao đc thì hoàn tiền cho e</t>
  </si>
  <si>
    <t>Hong linh là hoàn tiền cho tui nha</t>
  </si>
  <si>
    <t>Hop kem bo đy bao nhieu dung tích dùng thòi gian bao lâu</t>
  </si>
  <si>
    <t>Họp nữa kí bao bì cũng dị hả</t>
  </si>
  <si>
    <t>Hoy chốt áo mickey vs qần thun đi</t>
  </si>
  <si>
    <t>Hoy. C ko lấy nữa đâu</t>
  </si>
  <si>
    <t>hộ c xem màu gì rồi gì rồi</t>
  </si>
  <si>
    <t>Hồ Luyến dạ nước hoa dubai thơm dễ chịu lắm chị</t>
  </si>
  <si>
    <t>Hỗ trợ c Bình ơi Gió giấy 210 đủ màu</t>
  </si>
  <si>
    <t>Hỗ trợ đổi size lâu quá lâu, lúc nào sẽ quá thời gian đổi trả v ?</t>
  </si>
  <si>
    <t>Hỗ trợ đổi trả ntn ạ</t>
  </si>
  <si>
    <t>Hỗ trợ đổi trả ntn ạ?</t>
  </si>
  <si>
    <t>Hỗ trợ đổi trả ntn shop</t>
  </si>
  <si>
    <t>hỗ trợ đốt max công suất máy</t>
  </si>
  <si>
    <t>Hỗ trợ là em thương khách tự bỏ tiền bù chứ quy trình bảo hành trường hợp chị là không được bảo hành gì đâu ạ</t>
  </si>
  <si>
    <t>hỗ trợ mình đổi size S vs</t>
  </si>
  <si>
    <t>Hốc đâ làm vòng nhìn hay hay chứng mình là hàng chất lượng</t>
  </si>
  <si>
    <t>Hồi bửa chị đặc bông đích đẩy trà không thấy chốt đơn</t>
  </si>
  <si>
    <t>Hồi giờ mình mua hàng chưa gặp bên ship nào có thái độ như vậy</t>
  </si>
  <si>
    <t>Hồi nảy chi chốt 2 hủ khô bò loại 125 hai hủ là k8 phải o em</t>
  </si>
  <si>
    <t>Hồi nãy chị lấy 1 ký bánh tráng tôm tích có phi xếp không em gái để biết mua thêm</t>
  </si>
  <si>
    <t>Hồi nãy chốt chảo lỗi 110k hỏi bà chủ có chống dính ko mà bà chủ nhăn nhó la làng quá trời nên ngại ko hỏi nữa về sau chốt chảo dắt hơn xịn hơn cho an toàn , vậy nên cho xả chảo 110k trầy nhé</t>
  </si>
  <si>
    <t>Hồi sáng này shipper có giao món hàng không biết của Em đúng không, nói 2 trăm mấy, chị đi hồ tràm rồi, ship kêu trả hàng lại cho shop,em kêu ship ngày mai giao lại cho chị</t>
  </si>
  <si>
    <t>hồi trưa có chốt mot kí tom kho mình có nhắn tin thêm nửa kí khô gà nửa mà ko thấy trả lời nhe quyên</t>
  </si>
  <si>
    <t>Hồi xưa ae ccbk mình có đc thịt hộp như vầy đỡ khổ,! sung sướng tuyệt vời..!</t>
  </si>
  <si>
    <t>Hôm 11/4 chồng em có mang 8 cái kìm lên nhờ quán mình đi mài kìm ấy ạ cũng có trả tiền rồi mà không thấy quán gọi lên lấy ạ</t>
  </si>
  <si>
    <t>Hôm bữa chị đặt giảm cân và giảm mỡ có gửi chưa em</t>
  </si>
  <si>
    <t>Hôm bữa chị đặt size3 mà e giao lộn size4</t>
  </si>
  <si>
    <t>Hôm bửa đặc hàng mà nhân viên đt chỉ hỏi lại mà nhân viên khó chịu tác mấy ln làm mua kg được</t>
  </si>
  <si>
    <t>Hôm bữa e đặt quần màu đen size xL cungz giao lộn size L</t>
  </si>
  <si>
    <t>Hôm bữa e mua ở trang page kia hơn 300 mà đóng gói sơ sài vãi k có hộp như shop luôn 🥹</t>
  </si>
  <si>
    <t>Hôm bữa jum đó 450k còn set này 420k, hoàn tiền ntn s ạ</t>
  </si>
  <si>
    <t>Hôm bữa mua của sóp đẹp chất lượng</t>
  </si>
  <si>
    <t>Hôm bữa shipbo gọi nhận hàng mà kiếm hoài k thấy . Bảo hẹn hôm sau giao lại mà k thấy giao luôn nè shop</t>
  </si>
  <si>
    <t>hôm bữa sip bœ giao hàng chị kêu cho chị xem hàng coi đúng mấy cái chị chốt hon cái bå gọi em ko được cái bã đi luôn</t>
  </si>
  <si>
    <t>Hôm bữa tui nhắn đổi sdt</t>
  </si>
  <si>
    <t>Hôm Châu Đào đặt hộp bánh mì về quê ko lấy đc</t>
  </si>
  <si>
    <t>Hôm chị đặt size l mà soph giao lộn size m á . Thấy anh siph bơ đi năng quá nên mình lấy hàng nhờ người lấy lại giùm</t>
  </si>
  <si>
    <t>hôm chị lấy của xốp màu tím rồi nhưng chị muốn lấy cho xôp thêm một cái nữa màu cứt ngựa</t>
  </si>
  <si>
    <t>Hôm chị mua 4 cái áo dài này mà chất vải xấu quá</t>
  </si>
  <si>
    <t>Hôm đó giao nhầm địa chỉ ,mình 286 nguyễn xiển mà lại đi 91 hay 191 nguyễn xiển gì ấy , mình nói lại địa chỉ nhưng chờ hơi lâu mình lại đi công việc bảo mai giao uh rồi chẳng thấy đâu</t>
  </si>
  <si>
    <t>hôm đó mình bảo lấy màu nâu tây nhưng hôm qua gửi về màu không giống</t>
  </si>
  <si>
    <t>Hôm đó mình đi công tác, mẹ mình nhận nên ko kiểm hàng được, giờ đổi trả phức tạp quá nên chắc mình tháo cái dây này ra luôn</t>
  </si>
  <si>
    <t>Hôm đó, ship đến m thử hàng k vừa m bảo ship gọi lại de bảo shop gui size M, thi bên b báo là nếu vậy c phải thanh toán 30k phí ship bên c</t>
  </si>
  <si>
    <t>Hôm e mua tã bên shop còn còn nguyên 1 bịch chưa xài e đổi lại lấy size lớn hơn đc hong</t>
  </si>
  <si>
    <t>Hổm giao nhầm cho em size M thành size XXl ak nha con XXl là size M</t>
  </si>
  <si>
    <t>hôm khác chị đặt mua sau</t>
  </si>
  <si>
    <t>Hôm kia nói shop đổi số điện thoại rùi</t>
  </si>
  <si>
    <t>Hôm nào giày về c lấy sau</t>
  </si>
  <si>
    <t>Hôm nay 18.07 vẫn chưa nhận đc hàng</t>
  </si>
  <si>
    <t>Hôm nay 20/10 có quà tặng hay khuyến mãi gì không em hihi</t>
  </si>
  <si>
    <t>Hôm nay a chốt bộ 580 có gộp đc đơn không</t>
  </si>
  <si>
    <t>Hôm nay bên giao hàng giao nhầm hàng cho m shop ạ</t>
  </si>
  <si>
    <t>Hôm nay chị lấy ra hãm trà mới phát hiện ra có 1 hộp táo thôi</t>
  </si>
  <si>
    <t>hôm nay Chi nhận đc áo rồi nhưng sao bên Em gửi hàng đóng gói sơ sài quá khg giống mấy shop khác, họ làm băng keo tên của shop đóng gói kỹ ghi ho ten ng nhận bên ngoài, còn của em có bọc nylon khg ah, nên Chi khg biết đúng của Em gửi hay khg</t>
  </si>
  <si>
    <t>Hôm nay chị nhận em Chanel hồng ánh ngọc trai rồi! Dã man con ngan luôn! Mở hộp ra đã thơm lừng. Chị check code aut luôn nhé!</t>
  </si>
  <si>
    <t>Hôm nay có đang giảm giá hả shop</t>
  </si>
  <si>
    <t>Hôm nay có giày dép k c</t>
  </si>
  <si>
    <t>Hôm nay có gửi luôn 3 h C đi</t>
  </si>
  <si>
    <t>Hôm nay có thịt hộp ko e? Giá 1kg?</t>
  </si>
  <si>
    <t>Hôm nay đặt là giao bao bì mới rồi đúng ko ạ</t>
  </si>
  <si>
    <t>hôm nay e đặt hàng mấy ngày là nhận được để e gửi địa chỉ ạ?</t>
  </si>
  <si>
    <t>Hôm nay e nhận đầm giao sai mẫu nhưng nhắn tin bên chị chưa có người trả lời</t>
  </si>
  <si>
    <t>Hôm nay e nhận đơn tiktok mà thiếu hàng, e có quay lại video và liên hệ số hotline mà k gọi đc</t>
  </si>
  <si>
    <t>Hôm nay em nhận được rồi đẹp lắm chị</t>
  </si>
  <si>
    <t>Hôm nay giao không kịp thì đổi địa chỉ được không</t>
  </si>
  <si>
    <t>Hôm nay giao lại</t>
  </si>
  <si>
    <t>Hôm nay ko giao là mh ko lấy nữa nhé</t>
  </si>
  <si>
    <t>Hôm nay mình đã nhận được hàng rồi nha Bizone ơi,   Hàng giao nhanh, đóng gói cẩn thận, bên ngoài do bên giao hàng họ làm hơi móp, nhưng bên trong không ảnh hưởng gì okela. Còn Card màu đẹp dữ lắm á, đem cho mấy bà trong công ty coi mà mê lắm kkk. Chắc hôm nào có lương mua tiếp cho đủ bộ. 🤣, mê nhứt 2 vợ tui in màu xịn quá à</t>
  </si>
  <si>
    <t>Hôm nay mình nhận đc hàng rồi o làm thất vọng cảm ơn sốp huế bùi</t>
  </si>
  <si>
    <t>hôm nay mình nhận hàng rồi</t>
  </si>
  <si>
    <t>Hôm nay mình vẫn chưa nhận dc hàng</t>
  </si>
  <si>
    <t>Hôm nay mới có thời gian xem 2 đôi giày thấy móp méo hàng nhìn kém chất lượng quá không như trong ảnh</t>
  </si>
  <si>
    <t>Hôm nay ngày 8/3 nhà thuốc có chương trình khuyến mãi j ko ah ?</t>
  </si>
  <si>
    <t>Hôm nay ship có còn giảm khoảng em gái</t>
  </si>
  <si>
    <t>Hôm nay shop có xả chảo không mình lấy ít về bán lại</t>
  </si>
  <si>
    <t>Hôm nay Shop gửi luôn cho mk nha</t>
  </si>
  <si>
    <t>Hôm nay tết có đc khuyến mãi gì kg e</t>
  </si>
  <si>
    <t>Hôm nay vẫn chưa nhận dc đơn nào</t>
  </si>
  <si>
    <t>Hôm nọ đặt đc shop giao sai kích thước rồi</t>
  </si>
  <si>
    <t>Hôm nọ e vừa đặt 2 hộp hôm kia e mới nhận đk hàng mà kB cách sử dụng</t>
  </si>
  <si>
    <t>Hôm nọ gửi cho cô hai áo một hông một đen chật quá đổi cho cô cái áo đen được không</t>
  </si>
  <si>
    <t>Hôm nọ shop gửi cho chị sai S, chị mặc chật nên đổi sang sai M , đợi mãi chưa thấy shop gửi lại?</t>
  </si>
  <si>
    <t>Hôm qua A xuống mà E ko chỉ A cách vệ sinh quạt j cả Đỗ Thị Hậu</t>
  </si>
  <si>
    <t>Hôm qua anh nhận đôi giầy Das của shop em gửi, phải nói là shop đóng gói cẩn thận, giầy chuẩn hãng, độ mới cao và Đẹp...</t>
  </si>
  <si>
    <t>hôm qua bạn ấy giao mà chị ko có nhà nên hẹn hôm nay giao lại</t>
  </si>
  <si>
    <t>Hôm qua các chị dao hàng cho e về kiểm tra thiếu hàng lột mụn .e tin tưởng không kiểm hàng</t>
  </si>
  <si>
    <t>hôm qua chị chốt đôi dép xỏ ngón, đi đơn luôn dùm, khỏi gọi nha</t>
  </si>
  <si>
    <t>Hôm qua chị chụp đổi sang mẫu màu đen</t>
  </si>
  <si>
    <t>Hôm qua chị chuyển khoản cho em rồi nhé 200 đó nhé</t>
  </si>
  <si>
    <t>Hôm qua chị có chốt thùng kẹo dẻo 535 có không em để chị ck luôn</t>
  </si>
  <si>
    <t>Hôm qua chị có đặt túi cốp - giờ đặt thêm 1 cái nữa - gộp đơn đi chung được ko bé Giang</t>
  </si>
  <si>
    <t>Hôm qua chị đặc zs 36 đỏ 1₫oi.
  Chị đặt thêm size 36 màu đen tím 2 đôi
  thêm đen tím xay 39
  4 đôi. 
  trắng nam size 39 một đôi
  đen tím size 37.. 3 đôi
  size 37 màu đỏ...2 đôi</t>
  </si>
  <si>
    <t>Hôm qua chị lấy 1 ký bánh tráng tôm tích với 3 miếng tra lăng phồng miễn xếp nha em gái chị mệt quá ngủ nha may bay em gái</t>
  </si>
  <si>
    <t>Hôm qua chị mua 6, bịch trà túi lọc dứa, và lài có không ly chưa có điện cho chị</t>
  </si>
  <si>
    <t>Hôm qua chốt ấm siêu tốc và nồi cơm mà hôm nay k thấy gọi</t>
  </si>
  <si>
    <t>Hôm qua có bạn dt chốt đơn nhưng chị ở ngoài không theo dõi hết các sản phẩm đã đặt. Giờ chị nt em giao cho chị nhé:
1.  Xịt đa năng, xịt bếp: 40k
2. 3 chai xịt côn trùng: 60k
3. Sạc dự phòng: 40k
4. Dầu gội Pentin : 45k
5.  1 canl nước rửa chén: 35k
6.  Bộ thẻ học: 15k
7. Đèn pin: 37k
8. Đèn 4 cánh: 55k
9.  2 túi nước giặt: 99k</t>
  </si>
  <si>
    <t>Hôm qua có người gọi giao ga mà chị bận hẹn lại chiều mà đến hôm nay k thấy giao lại nơi</t>
  </si>
  <si>
    <t>Hôm qua đặt hàng ,shipper dt chiều giao nhanh quá c</t>
  </si>
  <si>
    <t>Hôm qua e chốt đủ nồi lẩu chưa chị</t>
  </si>
  <si>
    <t>Hôm qua e ck 500k</t>
  </si>
  <si>
    <t>Hôm qua e liên lạc rồi anh bưu tá nói mai giao lại ạ</t>
  </si>
  <si>
    <t>Hôm qua gọi chị 1 lần lúc 15:30 chị đi làm, nói hôm nay giao lại mà gọi , nt k thưa</t>
  </si>
  <si>
    <t>Hôm qua không giao, nay shipper mới gọi mà chủ nhật , giữa trưa nữa , e k có ở công ty . Shipper thái độ vs e dữ lắm . Huhu</t>
  </si>
  <si>
    <t>Hôm qua m nhận ko phải của bên b gửi hay sao mà nắp đỏ , đóng gói sơ sài</t>
  </si>
  <si>
    <t>Hôm qua mình chốt mã pa ri 420và trải giường 250.mình gọi cho anh Hưng Khởi rồi vì mình còn tiền trước mà</t>
  </si>
  <si>
    <t>Hôm qua mình nói anh đó giao lại ảnh ok tới giờ chưa gọi giao cho mình</t>
  </si>
  <si>
    <t>Hôm qua mua mà quên mất lấy hoá đơn VAT, anh trả thêm tiền xuất hd</t>
  </si>
  <si>
    <t>Hôm qua shipb ko giao lại hả Shop</t>
  </si>
  <si>
    <t>Hôm rồi em nhận áo sơ mi đen vải xấu hơn áo trắng và ra màu nhiều lắm chị</t>
  </si>
  <si>
    <t>Hôm say mình về mà không thấy ai gọi điện thoại cho mình cả mình có gọi điện thoại vào sdt hômtruoc mình nói họ hôm say giao lại mà máy bận suốt nên không gọi được</t>
  </si>
  <si>
    <t>Hôm ship gọi mh đag ko có nhà bảo sáng mai giao lại thái độ luôn! Chán!</t>
  </si>
  <si>
    <t>Hôm tết mua mà ko thấy khuyến mãi gì hết</t>
  </si>
  <si>
    <t>Hôm thì thiếu hàng</t>
  </si>
  <si>
    <t>Hôm thứ 5 bên ship có báo giao hàng nhưng mình ko nhận được nên báo thứ 6 giao lại</t>
  </si>
  <si>
    <t>Hôm thứ 7 chị có xem live có đặt 2 đầm chốt rồi sao chị ko thấy phản hồi</t>
  </si>
  <si>
    <t>Hôm thứ hai nv đã gọi điện cho chị khi nào giao hàng sẽ trừ tiền và nhận lại váy trắng S vì hết size M để đổi mà chị chờ mãi chưa thấy.</t>
  </si>
  <si>
    <t>Hôm trc a cọc 200k gửi nhầm mũ và đôi giầy bị rách cho a thì quay đầu lỗi do bên e sao trừ tiền a dc</t>
  </si>
  <si>
    <t>Hôm trc c đặt màu này . Nhưng ở ngoài màu xấu ko đúng hình</t>
  </si>
  <si>
    <t>Hôm trc đặt 2 món bên b giao nhầm kích thước lọc gió điều hoà</t>
  </si>
  <si>
    <t>Hôm trc mình có gửi 1 bộ mà shop giao nhầm kích thước ạ</t>
  </si>
  <si>
    <t>Hôm trc mua 2c váy mà họ bảo hỗ trợ đổi mà mãi chưa thấy</t>
  </si>
  <si>
    <t>Hôm trước a báo lấy con hút ẩm công suất lớn có hàng chưa em?</t>
  </si>
  <si>
    <t>Hôm trước anh chốt hai đôi giày lười mọi đẹp quá</t>
  </si>
  <si>
    <t>hôm trước c đặt bên e cái quần màu be kem sao e giao cho chị cái quần màu nâu vậy e? thất vọng ghê. c chọn cái màu quần y hình đưa e mà e gửi quần màu khác. mấy nay nhà bận đám cưới nên khg phản hồi. nay rảnh nên lên phản ánh về tình trạng giao sai màu của shop e</t>
  </si>
  <si>
    <t>Hôm trước C vừa mua 3 bộ  quần áo Con đó . Hôm nay C nhận được rồi</t>
  </si>
  <si>
    <t>Hôm trước chị có chốt được 1 olay tím nữa, dồn đơn giúp chị! Em trừ tiền hôm trước chị gởi lại dầu gội đầu chi 650k và phấn má hồng Lancome 290k</t>
  </si>
  <si>
    <t>Hôm trước chị có mua 2bo 1bô có tem noka, còn 1 bộ ko co mà bao bì cũng khác</t>
  </si>
  <si>
    <t>Hôm trước chị đã mua 3 tuýp rồi hôm nay cho chị 3 tuýp nữa nhé vẫn địa chỉ cũ nhé</t>
  </si>
  <si>
    <t>Hôm trước có 1 shop giao nhầm hàng cho c á</t>
  </si>
  <si>
    <t>Hôm trước cô đã gọi điện cho chồng cháu đổi cho cô cái nồi  tối này cô chốt 1,cái 1.6 chừ cho cô nồi cũ 1.100</t>
  </si>
  <si>
    <t>Hôm trước đặc xl mà shop giao sai M</t>
  </si>
  <si>
    <t>Hôm trước đặt 2 bộ gấu hoa nâu kích thước y vậy mà shop giao lộn  2 bộ đều 1m2 đó</t>
  </si>
  <si>
    <t>Hôm trước e đặt kia là trả ship rồi mà.Giờ đổi thì phải thôi chứ ạ.vì bên shop mình giao nhầm mẫu cho e cơ mà</t>
  </si>
  <si>
    <t>Hôm trước giao nhầm về địa chỉ cũ ó</t>
  </si>
  <si>
    <t>Hôm trước mình đặt mẫu này..mà shop giao lộn mẫu này cho mình nữa ạ</t>
  </si>
  <si>
    <t>Hôm trước mua trà của shop uống rất ngon đóng gói cẩn thận và sang trọng sẽ mua trà của shop nhiều nhé</t>
  </si>
  <si>
    <t>hôm trước nhà mình chụp ảnh cho bé mà gửi bên hp về thủy nguyên đáng từ tối đến chiều là nhận dc vậy mà gần nửa tháng mình mới nhận dc xong bên chụp ảnh xuống tận chỗ Viettel chửi cho nó một trận đấy nó ko giao mà cứ bảo giao bọn Viettel làm ăn mất dạy còn thái độ nữa</t>
  </si>
  <si>
    <t>hôm trước shop giao nhầm cho mình mẫu đầm màu hồng</t>
  </si>
  <si>
    <t>hôm trước tôi đã đặt hàng sáng nay sípbơ gọi tôi trả lời là đi vắng có gì sau5 giờ giáoip trả lời là 2 giờho đi giao trong vùng ka đơn xong tối 6 giờ họ gọi tôi với giọng điệu không có thiện cảmtôi bảohôm nay không giao thì mai đưa dùm xuống ở gần công an huyện síp trả lời không chỉ giao trong nhà tôi bảo nhà giờ hành chính không ai ở nhà hop tỏ thái độ bảo ra quầy lấy tôi hỏi quầy ở đâu bảo quầy giao hàng tiết kiệm ra đó mà lấy tôi nói với sóp một huyện có mấy quầy giao hàng biết quầy nào tôi đề nghị sóp nói với quầy giao hàng giao được sau 5 giờ thì tôi nhận chứ buộc trong giờ hành chính thì tôi không nhân được mong sóp thông cảm</t>
  </si>
  <si>
    <t>Hôm vừa rồi mình mua một cái rồi này muốn mua thêm cái nữa có giảm giá ko shop</t>
  </si>
  <si>
    <t>Hồng 37 0913623621</t>
  </si>
  <si>
    <t>hồng 37k.0813613154</t>
  </si>
  <si>
    <t>Hồng 75kg</t>
  </si>
  <si>
    <t>Hồng để nhiệt độ thường đc k bạn hay phải bảo quản lạnh?</t>
  </si>
  <si>
    <t>Hồng nơ đổi màu bơ nha</t>
  </si>
  <si>
    <t>Hồng oi, hôm mua đầm bbry 115k nhưng giao nhầm cái áo bbry , nt Zalo bên giải quyết đơn hàng mà ko thay tra loi</t>
  </si>
  <si>
    <t>Hông phối 0327923788</t>
  </si>
  <si>
    <t>hồng sâm bảo quản nhiệt độ thường dc 1 tháng dk c</t>
  </si>
  <si>
    <t>Hồng sâm thơm ngon giúp bé tăng đề kháng, ăn ngon ngủ ngon</t>
  </si>
  <si>
    <t>Hộp 150 dc mix mấy vị ạ</t>
  </si>
  <si>
    <t>Hộp 3 ngăn sức chứa mỗi hộp được bao nhiêu</t>
  </si>
  <si>
    <t>hộp 5 lớp kích thước 10x10x24</t>
  </si>
  <si>
    <t>Hộp c chưa tính đc chính xác cần kích cỡ nào</t>
  </si>
  <si>
    <t>Hộp có mấy vị</t>
  </si>
  <si>
    <t>Hộp đỏ đằng sau chị có phải là collagen không chị</t>
  </si>
  <si>
    <t>Hộp mình chưa mở nắp thì bảo quản ngăn mát tủ lạnh hay nhiệt độ thường đc ạ</t>
  </si>
  <si>
    <t>Hộp này bao bì mới à núi ơi</t>
  </si>
  <si>
    <t>Hộp nó mỏng mà đóng gói sơ sài quá</t>
  </si>
  <si>
    <t>Hộp sản phẩm nặng bao nhiêu gam</t>
  </si>
  <si>
    <t>Hộp sắt mầu xanh trơn có số 900 cơ mà ! Không lấy hộp này đâu ?(thông cảm, nếu tráo hàng khác không lấy đâu ?</t>
  </si>
  <si>
    <t>Hộp tóc đen 9k</t>
  </si>
  <si>
    <t>Hộp trang sức còn màu xanh ko shop đổi cho mình nha</t>
  </si>
  <si>
    <t>Hộp ủ tóc nặng b n</t>
  </si>
  <si>
    <t>Hột gà ngâm bao nhiêu mật ong vậy em</t>
  </si>
  <si>
    <t>hở lưng có s kg c</t>
  </si>
  <si>
    <t>Hơn 1 triệu rồi, lên cây khác đi để không mua nữa, ngắn quá 😂</t>
  </si>
  <si>
    <t>Hơn 25 kg</t>
  </si>
  <si>
    <t>Hqua mình chốt 1 mã kìm nữa cộng chung luôn nhe</t>
  </si>
  <si>
    <t>Hqua mình mua 2 cái đầm nhưng k có giảm giá 30%</t>
  </si>
  <si>
    <t>hqua mưa tằm tã chị bảo ship giao đến toà cho chị thì bắt chị đi qua toà khác lấy chị đi sao dc</t>
  </si>
  <si>
    <t>hsau e gọi lại cho ship bảo e ko cầm đơn đấy nữa</t>
  </si>
  <si>
    <t>Hsop cho mình hỏi sao mình uống collagen mua của hsop mình bôi se rum trước rồi mình bôi lớp kem anh mua hàng của hsop đó sao mặt của minh nó bị dị ứng đỏ nỗi li ti giống hạt sảy ở trên mặt mà thấy da nó dày dày có phải khng hạp kem se rum phải khng hsop</t>
  </si>
  <si>
    <t>HT Shop - Đồ bộ rẻ đẹp 4 nặng 70kg vòng ngực 120 sdt 0355293486
  54 lê lợi , An mỹ , tp Tam Kỳ Quảng Nam</t>
  </si>
  <si>
    <t>Hủ 500g</t>
  </si>
  <si>
    <t>Hũ đựng gia vi thương hiệu gì e</t>
  </si>
  <si>
    <t>Hủ kem chất lượng re</t>
  </si>
  <si>
    <t>Hũ kem tặng hạn sử dụng đến bao lâu vậy ạ</t>
  </si>
  <si>
    <t>Hũ tím đậm mình dùng ban ngày vậy có cần dùng thêm kem chống nắng body không ạ</t>
  </si>
  <si>
    <t>Huệ ck rồi nhưng mà Huệ quên chưa trừ đơn trước 310k nước hoa</t>
  </si>
  <si>
    <t>Huong dan c cách sử dụng</t>
  </si>
  <si>
    <t>Huong Pham ối dồi ôi...giờ tui biết thêm 1 cách rửa bát mới rồi nhoa🤣🤣🤣</t>
  </si>
  <si>
    <t>hút đc nước lên độ cao bao nhiêu m?</t>
  </si>
  <si>
    <t>Hút mấy vị kia cũng đc đk shop</t>
  </si>
  <si>
    <t>Huy chia sẻ cho mọi người cách vệ sinh giầy đi</t>
  </si>
  <si>
    <t>Huỷ đơn gà này  dùm nha. C kia về quê k ai nhận đc. Để mai mốt có ăn đặt sau</t>
  </si>
  <si>
    <t>Hủy giúp mk ta48, ta71, ta43, mt39, ta56 với nhé. Mình cho người ta đặt chung rồi giờ lại kêu k lấy nữa làm mình phải nhờ shop hủy giúp mình</t>
  </si>
  <si>
    <t>huyền đồ bộ xinh đúng cái này rồi. đã dùng hiệu quả ok nha. mùi nhẹ nhàng không gấy bết tóc hay gàu. nói chung nên thử</t>
  </si>
  <si>
    <t>Huyết rồng có bết dính khg ạ.và hạn sử dụng đến năm nào .</t>
  </si>
  <si>
    <t>Huỳnh Thị Minh Thu
  0987996656
  Salon Tóc Minh Thu ở Lộ Mới, Xã Vĩnh Bình, Huyện Chợ Lách, Bến Tre</t>
  </si>
  <si>
    <t>Hướng dẫn anh cách lắp đặt với a</t>
  </si>
  <si>
    <t>Hướng dẫn c cách rửa khi bị đen đi e</t>
  </si>
  <si>
    <t>Hướng dẫn c cách vệ sinh túi?</t>
  </si>
  <si>
    <t>hương dẫn cách lắp đặt</t>
  </si>
  <si>
    <t>Hướng dẫn cách lắp đặt nha</t>
  </si>
  <si>
    <t>Hướng dẫn cách lắp đặt nhé shop</t>
  </si>
  <si>
    <t>hướng dẫn cách lắp đặt với âm ly.</t>
  </si>
  <si>
    <t>Hướng dẫn cách sử dụng cho em ạ.</t>
  </si>
  <si>
    <t>Hướng dẫn cách sử dụng đi sóp</t>
  </si>
  <si>
    <t>Hướng dẫn cách sử dụng giup e ạ</t>
  </si>
  <si>
    <t>Hướng dẫn cách sử dụng kem e với</t>
  </si>
  <si>
    <t>Hướng dẫn cách sử dụng máy giặt lòng ngang</t>
  </si>
  <si>
    <t>Hướng dẫn cách sử dụng và bơm ga</t>
  </si>
  <si>
    <t>Hướng dẫn cách sử dụng với</t>
  </si>
  <si>
    <t>Hướng dẫn cách vệ sinh bạc đi shop</t>
  </si>
  <si>
    <t>Hướng dẫn cho anh cách đổi trả nhé</t>
  </si>
  <si>
    <t>Hướng dẫn cho chị cách sử dụng.</t>
  </si>
  <si>
    <t>Hướng dẫn e cách sử dụng bé 3th tuổi zs ạ</t>
  </si>
  <si>
    <t>Hướng dẫn giúp cách tra cứu năm sản xuất của xe máy SYM</t>
  </si>
  <si>
    <t>hướng dẫn lắp đặt nha</t>
  </si>
  <si>
    <t>Hướng dẫn lắp đặt ntn gửi a</t>
  </si>
  <si>
    <t>hướng dẫn lắp đặt shop ơi</t>
  </si>
  <si>
    <t>hướng dẫn lắp đặt, có mấy cái đồ này c ko biết lắp vào đâu cả</t>
  </si>
  <si>
    <t>Hướng dẫn m cách làm với ạ</t>
  </si>
  <si>
    <t>Hướng dẫn mình cách lắp đặt nhé</t>
  </si>
  <si>
    <t>Hướng dẫn mình cách vệ sinh đc ko ạ</t>
  </si>
  <si>
    <t>Hướng dẫn mình cách vệ sinh lồng giặt</t>
  </si>
  <si>
    <t>Hướng dẫn quy trình bảo hành b</t>
  </si>
  <si>
    <t>hướng dẫn sử dụng bạn</t>
  </si>
  <si>
    <t>Hướng dẫn tôi cách lắp đặt</t>
  </si>
  <si>
    <t>Hương em 
  Khu 1 thị trấn cồn Hải hậu nam định 
  0888161683</t>
  </si>
  <si>
    <t>Hương gì dễ chịu nhất</t>
  </si>
  <si>
    <t>Hương Lê-địa chỉ :23/94 Trần Phú-Cầu Đất-Ngô Quyền -Hải Phòng . Sdt:0915089508</t>
  </si>
  <si>
    <t>Hương nào mùi thơm mát vậy ah .</t>
  </si>
  <si>
    <t>hương thơm lâu ko</t>
  </si>
  <si>
    <t>Hương Toàn hiệu quả không c</t>
  </si>
  <si>
    <t>Hy vọng chất lượng của sản phẩm và uy tín của shop làm mình hài lòng ủng hộ hoài luôn</t>
  </si>
  <si>
    <t>Í chị là e xem sp xem có xác định được loại vải gì ko í😁</t>
  </si>
  <si>
    <t>Í mình là sản phẩm còn hạn sử dụng ko á</t>
  </si>
  <si>
    <t>í thế đổi địa chỉ dùm mình nhé tại nghĩ lễ ko có ở cty á</t>
  </si>
  <si>
    <t>ib 2 áo này, nhưng lấy áo trong bao bì mới toanh nha</t>
  </si>
  <si>
    <t>Ib cho xem móng gấu</t>
  </si>
  <si>
    <t>Ib cho xin thành phần</t>
  </si>
  <si>
    <t>Ib e giá ạ. Có bán trên shopee ko ạ</t>
  </si>
  <si>
    <t>Ib giá và nguyên liệu ai</t>
  </si>
  <si>
    <t>Ib mua vàng trả góp ah</t>
  </si>
  <si>
    <t>Ib trả góp ạ</t>
  </si>
  <si>
    <t>Ib tư vấn size nhé</t>
  </si>
  <si>
    <t>Ib về thành phần sp va giá</t>
  </si>
  <si>
    <t>Ie3cai o844989113</t>
  </si>
  <si>
    <t>iem cao m51 nặng 34kg</t>
  </si>
  <si>
    <t>in hóa đơn 1 liền</t>
  </si>
  <si>
    <t>in số lượng nhiều hơn giá có thay đổi không ạ</t>
  </si>
  <si>
    <t>In trắng đen họa tiết đơn giản thôi ạ</t>
  </si>
  <si>
    <t>Inbox m giá sỉ nhé</t>
  </si>
  <si>
    <t>ip 13prm 256gb 98% nhé shop + trả góp</t>
  </si>
  <si>
    <t>Ip11promax phiên bản bao nhiêu GB ạk giá 9500k</t>
  </si>
  <si>
    <t>Ip6 có mẫu này ko</t>
  </si>
  <si>
    <t>iPad chắc to hơn cuốn vở 1 chút nữa ak shop</t>
  </si>
  <si>
    <t>iPad gen 5 bộ 128  gb  tặng bao da cụ +cáp sạc dán kính cường lực mới 98-99% 2tr 8 miễn phí ship có dể thì đặt</t>
  </si>
  <si>
    <t>Ipad phiên bản bao nhiêu, có wifi không?</t>
  </si>
  <si>
    <t>Ipad version mấy? Ram ? Rom?</t>
  </si>
  <si>
    <t>Iphone 13 trả góp như thế nao anh</t>
  </si>
  <si>
    <t>iphone 15 pro 256gb (LL) new 100% giá và trả góp bao nhiêu ạ</t>
  </si>
  <si>
    <t>iPhone 8 Plus có mẫu này k chi</t>
  </si>
  <si>
    <t>iphone màu đen giáp cường lực màu trắng có được không nhi</t>
  </si>
  <si>
    <t>ít quá e, để c chốt thêm bình nước với nồi rồi e hãy đi cho c nha</t>
  </si>
  <si>
    <t>ít r bọc nhìn lịch sự hôm nay nhận hg chất mũ đẹp nhưng mấy ce cùng mở hg xem bình phẩm đóng gói xấu</t>
  </si>
  <si>
    <t>ít ra bị lỗi thì shop hộ trợ khách hay đổi trả mất bao nhiêu có qua có lại vui vẻ còn này bên bạn nói ngta đi cày rôi mang như 3 tháng níu ngta ko nói thật thì ko ai nhắn tin.mang bụi chứ ko ai khùng đi đâu dơ chụp lên</t>
  </si>
  <si>
    <t>J151xl</t>
  </si>
  <si>
    <t>Jean thường mình mặc size 28</t>
  </si>
  <si>
    <t>Jnk Cosmetic - Ninh Thuận lấy chai trà xanh lúa mạch</t>
  </si>
  <si>
    <t>Jo giao lại được ko</t>
  </si>
  <si>
    <t>jum hồng 10</t>
  </si>
  <si>
    <t>Justin Forrest có mấy màu sop</t>
  </si>
  <si>
    <t>K 85 trả góp thì sao ban</t>
  </si>
  <si>
    <t>k bao bì cũng đc b ạ. Vẫn ship về đc cũ b nhé</t>
  </si>
  <si>
    <t>K biết bã nhieu kia mua suze to qua sợ rộng thoii lấy minh size M nhé</t>
  </si>
  <si>
    <t>K biết chất lượng tnao</t>
  </si>
  <si>
    <t>K biết hàng có chất lượng k</t>
  </si>
  <si>
    <t>K bik ngoài shopee ra shop có bán trên sàn thương mại nào nữa k shop</t>
  </si>
  <si>
    <t>K c ơi chất xấu e hoàn đơn vs trả ship rồi mà</t>
  </si>
  <si>
    <t>K check đc mã vạch hoặc dùng mà k bền màu là hàng giả phải k sh?</t>
  </si>
  <si>
    <t>K có bán online hả shop</t>
  </si>
  <si>
    <t>k có cửa hàng ạ ad?</t>
  </si>
  <si>
    <t>K có hạn sử dụng</t>
  </si>
  <si>
    <t>K có HDSD bằng tiếng việt sao biết dc</t>
  </si>
  <si>
    <t>K có hoá đơn VAT ạ</t>
  </si>
  <si>
    <t>K có hoá đơn VAT ạ?</t>
  </si>
  <si>
    <t>K có khăn xô lấy mền nỉ đỡ hả</t>
  </si>
  <si>
    <t>K có loại lớn cỡ 50ml ah c</t>
  </si>
  <si>
    <t>K có mẫu này màu trắng ha shop</t>
  </si>
  <si>
    <t>k có mẫu này. chỉ có xuân phát tài</t>
  </si>
  <si>
    <t>k có năm sản xuất ạ</t>
  </si>
  <si>
    <t>K có size s ,sao e?</t>
  </si>
  <si>
    <t>K có sữa dưỡng thể ạ</t>
  </si>
  <si>
    <t>k có sz nhỡ à c</t>
  </si>
  <si>
    <t>K có tác dụng phụ chứ ạ</t>
  </si>
  <si>
    <t>K có tặng sạc dự phòng ak</t>
  </si>
  <si>
    <t>K có thì shop gửi e cái ốp lưng nào dễ thw nhaaa</t>
  </si>
  <si>
    <t>K có tia to thi e lấy thêm 1 hộp retinol đi</t>
  </si>
  <si>
    <t>K còn 39 hả shop</t>
  </si>
  <si>
    <t>K dk thì đổi sang đôi này cho chị. Xong e xem lại cách đổi trả như nào chứ</t>
  </si>
  <si>
    <t>K đc đổi size thì thôi e nhé</t>
  </si>
  <si>
    <t>K đúng chất liệu vải k như hình mình k nhận nhé shop</t>
  </si>
  <si>
    <t>K giảm thêm nữa à chị lấy 5 hộp nhé</t>
  </si>
  <si>
    <t>K gui vòng tay ngà cho c ha</t>
  </si>
  <si>
    <t>k gửi hình cho c à</t>
  </si>
  <si>
    <t>K hết hôi ghì hoàn tiền ntn e</t>
  </si>
  <si>
    <t>K hết rồi hoàn tiền bằng cách nào</t>
  </si>
  <si>
    <t>K kích e ạ. Mặc vào kéo như nào kéo nó vẫn bị vậy.2 nữa c có hỏi e màu đúng hình k? Nhưng màu ngoài k đúng hình. Gái hoàn $ giúp c. Lnao c chọn bộ khác c lấy sau</t>
  </si>
  <si>
    <t>k kịp thời gian đổi trả k nhỉ</t>
  </si>
  <si>
    <t>K lại qua thời gian đổi trả</t>
  </si>
  <si>
    <t>K lấy giấy vệ sinh 30k mà đổi giấy vệ sinh xịn 45k</t>
  </si>
  <si>
    <t>K lấy mặt nạ.duong da tay</t>
  </si>
  <si>
    <t>K lấy thêm thẻ nhớ ngoài mà lấy thẻ nhớ đi với máy</t>
  </si>
  <si>
    <t>K ngờ shop uy tín giao hàng nhanh quá trời 🤣</t>
  </si>
  <si>
    <t>K phải thun lạnh hả shop?</t>
  </si>
  <si>
    <t>K tăng như qc thì shop hoàn tiền bằng cách nào</t>
  </si>
  <si>
    <t>k thích hoa văn</t>
  </si>
  <si>
    <t>K thơm lâu</t>
  </si>
  <si>
    <t>K trả góp qua ngân hàng đc ạ</t>
  </si>
  <si>
    <t>k trắng hoàn tiền bằng cách nào</t>
  </si>
  <si>
    <t>K trắng hoàn tiền ntn ak</t>
  </si>
  <si>
    <t>K trắng thì hoàn tiền bằng cách nào ạ</t>
  </si>
  <si>
    <t>K update đc lên phiên bản mới à shop</t>
  </si>
  <si>
    <t>K ưng có đc trả lại chịu tiền ship k ạ?</t>
  </si>
  <si>
    <t>K ưng kiểm tra hàng trả mất phí bao nhiêu</t>
  </si>
  <si>
    <t>K ưng nói chung là chất xấu hơn hình mẫu mã khác hình</t>
  </si>
  <si>
    <t>K vừa c đổi mất phí bao nhiu</t>
  </si>
  <si>
    <t>K vừa chế độ đổi trả ntn</t>
  </si>
  <si>
    <t>K vừa đổi trả ntn</t>
  </si>
  <si>
    <t>K vừa đổi trả ntn ạ?</t>
  </si>
  <si>
    <t>K vừa hay chất liệu k ưng ý đổi trả ntn ạ</t>
  </si>
  <si>
    <t>K vừa mình đổi mất bao nhiêu phí vậy shop</t>
  </si>
  <si>
    <t>K vừa size , đổi trả ntn ạ</t>
  </si>
  <si>
    <t>K vừa thì csach đổi trả ntn j ha</t>
  </si>
  <si>
    <t>K vừa thì đổi trả ntn hả e</t>
  </si>
  <si>
    <t>K vừa, k ưng thì đổi trả ntn</t>
  </si>
  <si>
    <t>K y hình k đung chất liệu vải mềm mịn thì m trả lại mà không mất tiền sip nhé</t>
  </si>
  <si>
    <t>K17 be gom đơn 2 quần hồi trưa 0862336514</t>
  </si>
  <si>
    <t>K2 _0764634206_267/17 Ngô quyền</t>
  </si>
  <si>
    <t>K21 dung tích là bao nhiêu?</t>
  </si>
  <si>
    <t>K23 dung tích bao nhiêu vậy</t>
  </si>
  <si>
    <t>k4 đen 0944681069</t>
  </si>
  <si>
    <t>K6 .**********</t>
  </si>
  <si>
    <t>K7 size l 0839573314 
  K4 đen</t>
  </si>
  <si>
    <t>K96  gộp đơn</t>
  </si>
  <si>
    <t>Kẻ này xấu hơn hình lai chim</t>
  </si>
  <si>
    <t>Kem bạn có đảm bảo chất lượng ko</t>
  </si>
  <si>
    <t>Kem bôi có bị dị ứng hay tác dụng phụ ji k a</t>
  </si>
  <si>
    <t>Kem bôi ngày mấy lần c</t>
  </si>
  <si>
    <t>Kem bơ giá sỉ sao ạ</t>
  </si>
  <si>
    <t>Kem cấp nước phiên bản mới à em?</t>
  </si>
  <si>
    <t>Kem chống nắng có hạn sử dụng không</t>
  </si>
  <si>
    <t>Kem chống nắng phiên bản bn vậy ?</t>
  </si>
  <si>
    <t>Kem chống nắng tặng máy uốn tóc địa chỉ 1401/9 phan văn trị phường 10 gò vấp Số điện thoại 0975035710</t>
  </si>
  <si>
    <t>Kem chống nắng thể tích bao nhiêu ml</t>
  </si>
  <si>
    <t>Kem CN này tốt hơn k em</t>
  </si>
  <si>
    <t>Kem cổ thương hiệu gì</t>
  </si>
  <si>
    <t>Kem cừu đêm phiên bản mới à</t>
  </si>
  <si>
    <t>Kem cừu lại có phiên bản mới à e</t>
  </si>
  <si>
    <t>Kem cừu phiên bản mới à e</t>
  </si>
  <si>
    <t>Kem cừu phiên bản mới à shop</t>
  </si>
  <si>
    <t>Kem dưỡng ẩm tay chân có không ak</t>
  </si>
  <si>
    <t>Kem dưỡng da ban đêm có không chị</t>
  </si>
  <si>
    <t>Kem dưỡng da tay có không shop? Giá sao e?</t>
  </si>
  <si>
    <t>Kem dưỡng thì OK nhưng mình muốn kem nám  shop mình có không</t>
  </si>
  <si>
    <t>Kem dưỡng tóc 59k , **********</t>
  </si>
  <si>
    <t>Kem dưỡng tóc 59k , 0373094278</t>
  </si>
  <si>
    <t>Kem dưỡng tóc 59k 1 hộp</t>
  </si>
  <si>
    <t>Kem đó Sài ngày mấy lần cj</t>
  </si>
  <si>
    <t>Kem face mình sử dụng lúc nào</t>
  </si>
  <si>
    <t>Kem hấp tóc 2 lọ 0392486687</t>
  </si>
  <si>
    <t>Kèm hướng dẫn lắp đặt cho e với na</t>
  </si>
  <si>
    <t>Kem lót hộp màu tím có k e</t>
  </si>
  <si>
    <t>Kem mắt chị mua sau nha</t>
  </si>
  <si>
    <t>Kem nam bộ cap den</t>
  </si>
  <si>
    <t>Kem nám nhật tặng quà 139k , Omega dịp lục 49k , collagen tổng hợp 39k , lấy 3 hộp 0336369060</t>
  </si>
  <si>
    <t>Kem nám nữa hướng dẫn chi cách sử dụng</t>
  </si>
  <si>
    <t>Kem này có tác dụng phụ k c</t>
  </si>
  <si>
    <t>Kem này có thành phần tái tạo da hay bào mòn ko sop</t>
  </si>
  <si>
    <t>Kem này e muốn lấy giá sỉ thì giá sao z c</t>
  </si>
  <si>
    <t>Kem này giá rẻ mà dùng thích lắm mùi thơm như nước hoa</t>
  </si>
  <si>
    <t>So sánh giá thấp</t>
  </si>
  <si>
    <t>Kem này sử dụng khi nào ạ?</t>
  </si>
  <si>
    <t>Kem này sử dụng lúc nào shop</t>
  </si>
  <si>
    <t>Kem này sx ở đâu ạ,có giấy chứng nhận gì k ah</t>
  </si>
  <si>
    <t>Kem nâng ngực Sử dụng 1 ngày mấy lần sop</t>
  </si>
  <si>
    <t>Kem nền có che khuyết điểm đc k ạ</t>
  </si>
  <si>
    <t>kem ngày có thành phần chống nắng r ạ</t>
  </si>
  <si>
    <t>Kem ngày đêm dung tích bao nhiêu ạ</t>
  </si>
  <si>
    <t>Kem ngày mấy lần ạ</t>
  </si>
  <si>
    <t>kem ngày và đêm luôn em oi</t>
  </si>
  <si>
    <t>Kem phục hồi sử dụng lúc nào</t>
  </si>
  <si>
    <t>kem sd ngày mấy lần vậy shop và kem tan mỡ quế sử dụng ra sao vậy shop</t>
  </si>
  <si>
    <t>Kem tan mỡ sử dụng khi nào?</t>
  </si>
  <si>
    <t>Kem thái xanh sử dụng lúc nào</t>
  </si>
  <si>
    <t>Kem thoa ngày mấy lần e</t>
  </si>
  <si>
    <t>Kem thơm thoa mượt lắm ạ</t>
  </si>
  <si>
    <t>Kem trắng , kem vàng, ka kao bò</t>
  </si>
  <si>
    <t>Kem trị mụn bao nhiêu một bộ ạ</t>
  </si>
  <si>
    <t>Ken dưỡng tóc 59k0974858487</t>
  </si>
  <si>
    <t>keo 130k bền 1-2 tuần á c</t>
  </si>
  <si>
    <t>Kẹo bông Gòn có không em</t>
  </si>
  <si>
    <t>Kẹo cafe có không Tây</t>
  </si>
  <si>
    <t>kẹo chuối viên vuông giống kẹo dừa có không shop ?</t>
  </si>
  <si>
    <t>Keo cũ mới ko bền chứ sao keo mới k bền e🥹</t>
  </si>
  <si>
    <t>Keo dán giày dép</t>
  </si>
  <si>
    <t>Kẹo dẻo bông gòn có không</t>
  </si>
  <si>
    <t>kẹo dừa lạc sầu và kẹo dừa lạc cà phê muối có không ?</t>
  </si>
  <si>
    <t>Kẹo đậu phộng có không c</t>
  </si>
  <si>
    <t>Keo gặp nước k bền ạ</t>
  </si>
  <si>
    <t>Kẹo gấu bé nên bảo quản trong tủ lạnh hay để nhiệt độ thường thì tốt hơn vậy cô</t>
  </si>
  <si>
    <t>Kẹo gấu có không em</t>
  </si>
  <si>
    <t>Kẹo hạn sử dụng đến khi nào em ơi</t>
  </si>
  <si>
    <t>Kẹo hạnh nhân có không em ơi</t>
  </si>
  <si>
    <t>Kẹo hạnh phúc có mấy vị  và gía bán sao ạ</t>
  </si>
  <si>
    <t>Kẹo ho của đức có không em</t>
  </si>
  <si>
    <t>Kẹo kg Alpenlibe có không</t>
  </si>
  <si>
    <t>kẹo này bảo quản nhiệt độ thường thôi hay sao bạn, 
với là bạn sẽ  đóng gói đủ 150 phần cho mình đúng k</t>
  </si>
  <si>
    <t>Kẹo này có không em</t>
  </si>
  <si>
    <t>Kẹo ngon đúng không em có cho ăn thử đúng không lấy kẹo ăn đường ít ngọt có không em</t>
  </si>
  <si>
    <t>Kẹo ngủ có không shop</t>
  </si>
  <si>
    <t>Kẹo rượu bên em có không?</t>
  </si>
  <si>
    <t>Kẹo socola có không  e oi</t>
  </si>
  <si>
    <t>Kẹo sô-cô-la sữa của Nga có không em</t>
  </si>
  <si>
    <t>Keo tang kích thước a</t>
  </si>
  <si>
    <t>Kẹo tết có không A Linh</t>
  </si>
  <si>
    <t>Kẹo tinh bột gừng mật ong ngâm.có không ạ .</t>
  </si>
  <si>
    <t>Kẹo trái cây có không</t>
  </si>
  <si>
    <t>Kẹo trái cây có không e</t>
  </si>
  <si>
    <t>Kéo xuất xứ nhật à</t>
  </si>
  <si>
    <t>Kẹp hêt tóc luon dc ko e</t>
  </si>
  <si>
    <t>Kẹp phần dưới tóc ạ</t>
  </si>
  <si>
    <t>Kẹp tóc 0975091864</t>
  </si>
  <si>
    <t>Kẹp tóc 15k 0935847456</t>
  </si>
  <si>
    <t>kẹp tóc đẹp quá</t>
  </si>
  <si>
    <t>Kẹp tóc gia bnhieu shop</t>
  </si>
  <si>
    <t>Kẹp tóc Vivienne trắng em còn kg</t>
  </si>
  <si>
    <t>Kê 2 bộ</t>
  </si>
  <si>
    <t>Kệ bảo hành bao lâu e</t>
  </si>
  <si>
    <t>Kể cả bao bì cũng được cầt giữ cẩn thận. Cảm ơn quý cơ quan.</t>
  </si>
  <si>
    <t>Kể cả cái bao bì cũng không đúng</t>
  </si>
  <si>
    <t>Kể cả chi phí bảo hành trong 3 năm Công Ty cũng thanh toán luôn ạ ?</t>
  </si>
  <si>
    <t>Kể cả vỏ bao bì cũng khác hoàn toàn</t>
  </si>
  <si>
    <t>Kệ có bền chịu dc nặng bn</t>
  </si>
  <si>
    <t>Kệ dày bao nhiêu vậy</t>
  </si>
  <si>
    <t>kệ nặng bao nhiêu á</t>
  </si>
  <si>
    <t>kệ nặng bao nhiêu kg z</t>
  </si>
  <si>
    <t>kệ nặng bao nhiêu vậy shop</t>
  </si>
  <si>
    <t>Kêu e chụp polo mà e ko chụp a tưởng e ko nói nên a hỏi mà ko thấy trả lời</t>
  </si>
  <si>
    <t>Kêu mai anh giao lại dùm em</t>
  </si>
  <si>
    <t>Kêu ship bh giao lại giúp e đi c</t>
  </si>
  <si>
    <t>Kg bỏ bông tai trà cho chị</t>
  </si>
  <si>
    <t>kg có cửa hàng à</t>
  </si>
  <si>
    <t>Kg hàng hội đeo kg bền lắm bà</t>
  </si>
  <si>
    <t>Kg khuyến mãi tết hả</t>
  </si>
  <si>
    <t>Kg lấy kìm nhé.</t>
  </si>
  <si>
    <t>Kg nhầm số e nhé nhưng hôm trứic c bảo giao đến theo địa chỉ trên trước thứ 5 thì chị mới nhận được, mà hôm qua bạn ship mới gọi nên chị kg ở nhà và kg nhận được, đồng thời thái độ rất khó chịu e ạ</t>
  </si>
  <si>
    <t>Kg tác dụng phụ đug kg c</t>
  </si>
  <si>
    <t>kg thây đơn hang moi hoi</t>
  </si>
  <si>
    <t>Kg, c lấy dép xỏ ngón cái có gắn hột</t>
  </si>
  <si>
    <t>Kh b  thời gian đổi trả là mấy ngày</t>
  </si>
  <si>
    <t>Kh trắng hoàn tiền.mà hoàn tiền bằng cách nào zay e</t>
  </si>
  <si>
    <t>Khác hình hay xấu hơn hình trả lại shop</t>
  </si>
  <si>
    <t>Khác nhau công suất hay sau sop</t>
  </si>
  <si>
    <t>khác nhau hoàn toàn hàng này kém chất lượng quá shop ơi</t>
  </si>
  <si>
    <t>Khác nhau là do chất tóc hay sao</t>
  </si>
  <si>
    <t>Khách bảo e đọc tn xong sao ko trả lời thế</t>
  </si>
  <si>
    <t>Khách đòi ck ko cho ck thì phốt nhân viên thái độ :)))</t>
  </si>
  <si>
    <t>khách mình không phải lúc nào cũng vào được trong đó nên để chuẩn bị đón tiếp họ mình sẽ chuẩn bị các sản phẩm cho họ tets và họ sẽ lựa chọn mặt hàng và số lượng. có thể sẽ đặt cọc trước</t>
  </si>
  <si>
    <t>Khách quen mua hoài có dc khuyến mãi tết gì k shop</t>
  </si>
  <si>
    <t>Khách quen qua mua cho trả góp ko shop</t>
  </si>
  <si>
    <t>Khách quen tết dc tặng khuyến mãi j hk c kkk</t>
  </si>
  <si>
    <t>Khách tên Vân, mã đơn đuôi 5586, có lọ vitamin e, b để mã đúng rồi</t>
  </si>
  <si>
    <t>Khánh Bình 01a nhé</t>
  </si>
  <si>
    <t>Khánh Huyền k tính nó phải mặc đồ ở trong ak? Với đẻ xog mùa lạnh nthe ở phòng suốt ví dụ đẻ 3kg 1 tháng sau có đứa lên 4,5 đến 5kg cơ mấy tháng đầu tăng nhanh lắm. M mua thế thì sợ mặc 1 lần</t>
  </si>
  <si>
    <t>Khánh Ly Châu Giá cây súng bằng giá máy rửa xe tầm trung🥰🥰</t>
  </si>
  <si>
    <t>Khăn kích thước 25×25 cm thì mình lấy ,nếu nhỏ quá thì thôi.</t>
  </si>
  <si>
    <t>Khăn lau bếp 10kmay sấy tóc 55k khăn tắm 35kdc Nguyễn Thị Lan thôn Long thạnh Xuân Lộc song cầu phu yên sđt 0396775148</t>
  </si>
  <si>
    <t>khăn này xuất xứ ở đâu thế shop ơi.</t>
  </si>
  <si>
    <t>Khăn xô 10 to lúc nãy chốt c chưa</t>
  </si>
  <si>
    <t>Khăn xô cũng lấy loại đẹp nhé</t>
  </si>
  <si>
    <t>Khâu đóng gói ẩu nha</t>
  </si>
  <si>
    <t>Khẩu trang y tế màu trắng 2 hộp</t>
  </si>
  <si>
    <t>Khg biết chất lượng thế nào, độ bền mấy năm, hư sửa ở đâu</t>
  </si>
  <si>
    <t>Khg biết chất lượng thế nào, hư sửa ở đâu</t>
  </si>
  <si>
    <t>Khi e giao lại hàng thì shipcod hay là ship rồi ck ạ</t>
  </si>
  <si>
    <t>Khi em mang qua đây bán mà có sản phẩm lỗi thì có được bảo hành không ạ</t>
  </si>
  <si>
    <t>Khi giao che tên sản phẩm giúp em ạ</t>
  </si>
  <si>
    <t>Khi giao hàng em có kiểm tra và khi kiểm tra sản phẩm thì bạn em thấy nó không được ưng ý về mặt chất lượng.
Thứ nhất : sản phẩm mỏng, shop có giải thích là do đứng ngoài nắng em đồng tình, nhưng cũng không đồng tình vì mặc áo mỏng là mỏng không được dầy thì đi nắng hay đi mát thì cũng không đảm bảo được.
Thứ hai : Về mặc kích thước của sản phẩm là shop đã đóng gói và giao sai kích thước size nhỏ hơn. ( sai sót này đã đủ kháng cáo shop chưa ạ)
Thứ 3 : Shop nhận đơn của bạn em là màu gì ạ ( 1 Trắng và 1 Đen)
Nhưng khi nhận hàng như vậy nếu đúng quy định thì có boom hàng được không ạ.
Thứ 4 : là quy định shop cũng như bảo hành của mình _ BAO ĐỔI TRẢ
Shop làm ăn khó thì em thông cảm em sẽ hỗ trợ tiền ship lại, shop chỉ cần nhận lại sp
Em sẽ bảo quản sp của shop đến khi shop nhận lại.
Em cảm ơn</t>
  </si>
  <si>
    <t>khi khách hàng hoi ở cali</t>
  </si>
  <si>
    <t>Khi khách hàng ko lấy trả ship là đúng còn khi bên bán giao sai thì khách hàng ko mặc đc phải trả ship đời thủa nào thé</t>
  </si>
  <si>
    <t>Khi máy bị hỏng hình thức bảo hành ra sao vay shop</t>
  </si>
  <si>
    <t>Khi miếng dán hỏng có được bảo hành ko sop</t>
  </si>
  <si>
    <t>Khi mình gửi hàng thì gửi Theo địa chỉ và sđt này nhé khu thống nhất 3 phường Tân An thị xã Quảng Yên tỉnh Quảng Ninh sđt 0383588772 nhớ bảo mật thông tin cho mình nhé</t>
  </si>
  <si>
    <t>Khi mình ngừng sử dụng có ảnh hưởng gì ko ạ</t>
  </si>
  <si>
    <t>Khi mô có màu đen để chị lấy 2 bộ luôn</t>
  </si>
  <si>
    <t>Khi mua có giấy chứng nhận sp kg chị</t>
  </si>
  <si>
    <t>khi mua hàng có phải đặt cọc trước ko shop</t>
  </si>
  <si>
    <t>khi nào bên mình lấy hàng đổi r giao lại mình ạ</t>
  </si>
  <si>
    <t>Khi nào chú ship tới lấy nồi lại nhớ đt trước cho cô nha Cô cảm ơn shop hi</t>
  </si>
  <si>
    <t>Khi nào có chương trình khuyến mãi j ib nhé shop để mua nhiều ăn tết 😭😄</t>
  </si>
  <si>
    <t>Khi nào có đủ màu đen lấy sau</t>
  </si>
  <si>
    <t>khi nào có kìm phe báo nhé</t>
  </si>
  <si>
    <t>Khi nào có máy hàn báo A lấy 01 cái</t>
  </si>
  <si>
    <t>Khi nào có sách e lấy sau</t>
  </si>
  <si>
    <t>Khi nào có xúc xích hãy chốt đơn cho chị nha</t>
  </si>
  <si>
    <t>Khi nào cô ko nhận được hàng (ngay lúc các bạn shipper điện) thì cô vẫn hẹn ngày/giờ cụ thể để 2 bên cùng phối hợp chủ động) ko để bị ách tắc công việc của nhau.
 Như vậy, mà các bạn ấy còn chưa hài lòng nữa.
 Thích hù dọa khách là: nào là quy định giữ hàng của CTy GHTK; Nào là quy định của Shop bán hàng; v.v… &amp; v…v… Để trả hàng về nơi gửi; Để được đánh giá khách hàng. Các bạn ấy thích được làm những công việc này lắm mà.
 CTy cũng nên nghĩ 1 chút cho KH. Đừng cứng nhắc quá đáng! Ví dụ như: gia đình của KH đang có 1 việc hệ trọng (sau tgian mua hàng) mà KH ko thể lường trước được thì làm sao KH có thể chủ động quay về nhà để nhận hàng ngay được (Giả dụ: như tin báo có người mất trong gia đình ngoài miền Bắc/miền Trung/… chẳng hạn)….
 Đó là những yếu tố khách quan mà KH ko thể nhận hàng ngay sau cuộc đt của các bạn shipper được,…
 Nói chung là: giảm hoặc ko nên mua hàng online nữa thì sẽ ko bị nhức đầu (Đó là câu chửi KH của các bạn shipper GHTK đã mắng tôi như thế). Vì điều kiện công việc &amp; sức khỏe ko cho phép nên tôi hay chọn mua hàng online cho tiện. Còn các bạn shipper lại luôn nghĩ là mình đang “Ban ơn hay bố thí” công sức của mình mang hàng đến cho KH. Và mắng: “Đừng nên mua hàng online nữa” thì sẽ ko phải nhận hàng…..
 Thật sự rất mệt mỏi! 
 Vì phân công lao động XH mỗi người mỗi khác. Có người việc này; Có người việc kia thì mới là XH.
 Ai cũng muốn làm Giám đốc hết thì ai là người đi quét dọn, lao công!</t>
  </si>
  <si>
    <t>Khi nào giao đơn hàng mới thì ch gửi trả bộ hôm trước giao nhầm size lại cho shipper</t>
  </si>
  <si>
    <t>Khi nào giao hàng báo trước 1 giờ nhé</t>
  </si>
  <si>
    <t>Khi nào giao lại e</t>
  </si>
  <si>
    <t>Khi nào giao shop che tên sp giống hỗm nha c.ơn shop nhiều</t>
  </si>
  <si>
    <t>Khi nào hàng về kỹ thuật bên anh xem đâu đây OK,anh mong em uy tín chất lượng, sản phẩm của Em sẽ phát huy tốt thì trường của Anh</t>
  </si>
  <si>
    <t>Khi nào mẫu này mở bán trền tiktok ạ</t>
  </si>
  <si>
    <t>Khi nào mới hoàn tiền cho c vậy</t>
  </si>
  <si>
    <t>Khi nào ship giao lại hàng</t>
  </si>
  <si>
    <t>Khi nảy lướt thấy kẹo quá trời mà chừ tìm không ra. Cho chị hỏi hạt dẻ ni bao nhiêu, của nước nào?</t>
  </si>
  <si>
    <t>Khi nền da đã quen dần với sản phẩm rồi mới tăng dần tần suất sử dụng lên em nha</t>
  </si>
  <si>
    <t>Khi ngừng sử dụng có ảnh hưởng gì ko.có bị nhỏ lại ko</t>
  </si>
  <si>
    <t>Khi nhận căn cứ vào thông số kỹ thuật của máy và năm sx</t>
  </si>
  <si>
    <t>Khi nhận hàng có lỗi đổi trả ntn E</t>
  </si>
  <si>
    <t>Khi nhận không đúng size, hoặc mặc lên k ưng thì bên bạn hỗ trợ đổi trả ntn ạ</t>
  </si>
  <si>
    <t>khi ship có bị bể k bạn</t>
  </si>
  <si>
    <t>khi sử dụng sản phẩm có tác dụng phụ k ạ?</t>
  </si>
  <si>
    <t>Khi thay đế thì mất chi phí bảo hành bạn nhé .</t>
  </si>
  <si>
    <t>Khiêm Nguyễn chốt chị 2 hop khỏa qua</t>
  </si>
  <si>
    <t>Khiển bảo hành bao lâu ạ,ship hàng về Hải Phòng có được xem hàng ko ạ</t>
  </si>
  <si>
    <t>Khó chịu quá với thái độ vạy ai giám mua nữa</t>
  </si>
  <si>
    <t>kho nao có chị lấy sau</t>
  </si>
  <si>
    <t>Khóa. Tr. 35 k. Kep. Tóc. 15k. 0978783326.</t>
  </si>
  <si>
    <t>Khoác xl 60</t>
  </si>
  <si>
    <t>Khoai này nếu bảo quản ở nhiệt độ thường thì để được bao lâu ạ ?</t>
  </si>
  <si>
    <t>Khoan bảo hành bao lâu em</t>
  </si>
  <si>
    <t>Khoan, cho mua thêm tí nữa đã nhé</t>
  </si>
  <si>
    <t>Khoảng 1,5 triệu 3 cái giường tầng cũ. sắt hộp vuông càng tốt. loại rộng 80cm. Ok thì báo em tiếng 0347.009.009 sáng mai em qua lấy (Cần mua giường cũ)</t>
  </si>
  <si>
    <t>Khoảng 12h30 c ghé lấy nha em</t>
  </si>
  <si>
    <t>khoảng bn tg là da trắng đẹp ạ</t>
  </si>
  <si>
    <t>Khoát xanh 150k</t>
  </si>
  <si>
    <t>khỏi cần xuất hoá đơn VAT nha bạn</t>
  </si>
  <si>
    <t>Khóm 10 thị trấn Sông đốc huyện Trần Văn thời tỉnh cà mau sđt 0834712344</t>
  </si>
  <si>
    <t>Khóm Tân binh phường an hòa thành pho sadec</t>
  </si>
  <si>
    <t>Khong lên màu thì hoàn tiền bằng cách nào đây a</t>
  </si>
  <si>
    <t>Khô bò miếng 109k, mô chi lạnh 79k, chuối giòn 49k, đậu phộng da cá 59k, bình giữ nhiệt 59k,ca đá 35k, xúc xích 69k X 2 ca,bàn chải bé 49k 0983171763.Gởi địa chỉ cũ dùm chị, không cần gọi chốt đơn nha shop,</t>
  </si>
  <si>
    <t>Khô cá dứa để nhiệt độ bên ngoài bảo quản được bao nhiêu ngày vậy chị</t>
  </si>
  <si>
    <t>Khô gà hai anh em tuyển thêm 3 nv chốt đơn 😂</t>
  </si>
  <si>
    <t>Khô gà khô bực dừa lấy 2 bich</t>
  </si>
  <si>
    <t>Khổ mua của e nh mà nh khi áo khoác 1 mùa mặc 1 lần</t>
  </si>
  <si>
    <t>Khô tóc thì em lấy chai xịt tóc đó chị</t>
  </si>
  <si>
    <t>Khổ uy tín lại ko chốt được áo đẹp bao nhiêu siêu phẩm mình không chốt được cái nào chán quá ko xem ko chốt nữa shop coi nhưng ai uy tín thì iu tiên cho người ta đôi khi dùng máy kém chất lượng chốt sau chán lắm chứ .tôi chỉ góp ý thế thôi nghe hay không tùy shop</t>
  </si>
  <si>
    <t>Khối 4 phường nghi hòa</t>
  </si>
  <si>
    <t>Không ạ vì tôi còn đang đặt bể 
  tôi chưa nhận khách hàng may mắn bây giờ đâu
  Thanks shop</t>
  </si>
  <si>
    <t>Không ah chốt dây lưng mặt trắng báo và giày lười.. mã giày có đai màu đen</t>
  </si>
  <si>
    <t>Không b thời gian đổi trả là bao lâu nhỉ</t>
  </si>
  <si>
    <t>Không bán live trên tiktok ah e</t>
  </si>
  <si>
    <t>Không biết chất lượng như thế nào</t>
  </si>
  <si>
    <t>Không biết chất lượng sao</t>
  </si>
  <si>
    <t>Không biết chị ở quận nào em gửi địa chỉ mua hàng và bảo hành ạ</t>
  </si>
  <si>
    <t>Không biết khi nào mình nhận đc hoá đơn VAT cho 5 bàn hôm trước mình mua nhỉ?</t>
  </si>
  <si>
    <t>Không biết quy trình bảo hành bên shop thế nào shop ơi?</t>
  </si>
  <si>
    <t>Không biết sp nhưng thái độ phục vụ 10đ nhé shop</t>
  </si>
  <si>
    <t>Không có 2 Size trên à shop</t>
  </si>
  <si>
    <t>Không có chà bông, có không bạn</t>
  </si>
  <si>
    <t>Không có gì đẹp khen đẹp nè. Chỉ tội đóng gói sơ sài nha.</t>
  </si>
  <si>
    <t>không có giấy chứng nhận bảo hành gì đâu ạ?</t>
  </si>
  <si>
    <t>Không có hướng dẫn sử dụng à văn ơi</t>
  </si>
  <si>
    <t>Không có mùi thơm của gạo</t>
  </si>
  <si>
    <t>Không có phiên bản mới à shop</t>
  </si>
  <si>
    <t>Không có quần thì em đổi sang  chị lấy sạc dự phòng này cg đc</t>
  </si>
  <si>
    <t>không có size áo giao cho khách. thì hoàn tiền cho a đi e.</t>
  </si>
  <si>
    <t>Không có thành phần và các thông số kỹ thuật của sp à bạn</t>
  </si>
  <si>
    <t>Không có thời gian theo dõi nên shop có túi đeo chéo nam dáng đứng nt cho mình nhé.</t>
  </si>
  <si>
    <t>Không có tỉnh nào cả chị cho địa chỉ như thế là gửi về công ty của chị mà</t>
  </si>
  <si>
    <t>Không con ạ đóng gói cẩn thận lắm con trai ạ</t>
  </si>
  <si>
    <t>Không còn mẫu đó nữa hả chị sao không trả lời</t>
  </si>
  <si>
    <t>Không công khai giá đừng mua nhé hàng hết hạn sử dụng đấy</t>
  </si>
  <si>
    <t>Không đẹp thì trả mất bao nhiêu tiền sip</t>
  </si>
  <si>
    <t>Không để tủ lạnh mà bảo quản ở nhiệt độ phòng có được không em?</t>
  </si>
  <si>
    <t>Không gửi về công ty giày Đồng Tiến xã Đồng Tiến huyện Triệu Sơn tỉnh Thanh Hóa</t>
  </si>
  <si>
    <t>Không hay thì hoàn tiền bằng cách nào ?</t>
  </si>
  <si>
    <t>Không hiệu quả, hoàn tiền bằng cách nào?</t>
  </si>
  <si>
    <t>Không hộp với có hộp có khác nhau về chất lượng sản phẩm ko tiệm?</t>
  </si>
  <si>
    <t>Không khỏi hoàn tiền bằng cách nào</t>
  </si>
  <si>
    <t>Không lấy bàn xoay</t>
  </si>
  <si>
    <t>Không lấy bàn xoay 80 k nhé</t>
  </si>
  <si>
    <t>Không lấy cường lực</t>
  </si>
  <si>
    <t>Không lấy cường lực chống trộm lấy loại thường được không</t>
  </si>
  <si>
    <t>Không lấy Lỗ 21, lấy thêm s89 ( sữa dưỡng thể Very)</t>
  </si>
  <si>
    <t>không lấy màu vàng và màu hồng được không</t>
  </si>
  <si>
    <t>Không lấy quạt luôn nhe em chuyển máy hàng em nhắn cho chị</t>
  </si>
  <si>
    <t>Không lấy thẻ nhớ, chỉ lấy cam 2 mắt</t>
  </si>
  <si>
    <t>Không lấy theo combo được không ạ</t>
  </si>
  <si>
    <t>Không miễn phí thi mình không lấy nữa</t>
  </si>
  <si>
    <t>Không mình ko lấy chảo đâu .Chỉ lấy nồi thôi nhé</t>
  </si>
  <si>
    <t>Không nghĩ ra được cách rửa chén này luôn á :)))</t>
  </si>
  <si>
    <t>Không ngon hoàn tiền bằng cách nào</t>
  </si>
  <si>
    <t>Không phải chất phom giấy chu</t>
  </si>
  <si>
    <t>Không phải giao nữa bảo nv mang về mà ăn thái độ khách hàng gọi lại k nghe máy là coi thường khách hàng rồi</t>
  </si>
  <si>
    <t>Không phải mặc 1 lần</t>
  </si>
  <si>
    <t>Không sao ji đó chị lấy sau cùng được</t>
  </si>
  <si>
    <t>không thấy phản hồi gì</t>
  </si>
  <si>
    <t>không thì gửi về công ty yougne nam định cho chị cũng được</t>
  </si>
  <si>
    <t>Không thì trả mất bao nhiêu tiền ship</t>
  </si>
  <si>
    <t>Không tôi thấy hàng dễ vỡ mà đóng gói cẩu thả quá nên nhắc shop lưu ý</t>
  </si>
  <si>
    <t>Không vừa đổi trả ntn</t>
  </si>
  <si>
    <t>không vừa lổ bơm vào</t>
  </si>
  <si>
    <t>Không, mình không dùng chuyển khoản, giao hàng mình trả tiền</t>
  </si>
  <si>
    <t>không, ý mình là kệ nặng bao nhiêu ấy</t>
  </si>
  <si>
    <t>Khớp vàng thành phần là gì vậy chị ơi</t>
  </si>
  <si>
    <t>Khu 1 nha shop ko phải khu 2</t>
  </si>
  <si>
    <t>Khu 2 phường vạn hương đồ Sơn Hải Phòng tiệm tóc thanh huyền sđt 0932448866 .zs L</t>
  </si>
  <si>
    <t>Khu 6hai yên móng cái quảng ninh dt 0388932086</t>
  </si>
  <si>
    <t>khu pho phuoc hung thi xa phu my phuong my xua</t>
  </si>
  <si>
    <t>Khu phố 1- Tân minh- Hàm Tân - Bình thuận
  Sdt : 0972583066</t>
  </si>
  <si>
    <t>Khu phố 5 phường Phú lâm tuy hòa phú yên</t>
  </si>
  <si>
    <t>Khu phố hai phường hắc dịch thi xã phu mỹ tinh bà ria vung 0797874477</t>
  </si>
  <si>
    <t>Khu phố Lộc An . Lộc Hưng Trảng Bàng Tây Ninh</t>
  </si>
  <si>
    <t>Khu vực thoi trinh a phường thới an quận ô môn thành phố cần thơ số điện thoại 0355597687</t>
  </si>
  <si>
    <t>Khung có dày không shop</t>
  </si>
  <si>
    <t>Khung kệ nặng bn kg b</t>
  </si>
  <si>
    <t>Khung kim loại, mặt kính cường lực, có đèn</t>
  </si>
  <si>
    <t>Khuông thị yến đc SN 05 xóm trung tâm xã sơn phú h định hóa tỉnh thái nguyên 
  0969656269</t>
  </si>
  <si>
    <t>khuyến mãi e đi tết mà ank</t>
  </si>
  <si>
    <t>Kĩ thuật mình ko biết. Vậy nên mình mới hỏi có giấy hướng dẫn lắp đặt ko</t>
  </si>
  <si>
    <t>Kĩ tử nhà em có đảm bảo chất lượng ko em.</t>
  </si>
  <si>
    <t>Kì vậy. Như c đặt thì  thời gian đổi trảoiws tính vậy chứ e</t>
  </si>
  <si>
    <t>Kia phải sạc dự phòng c lấy 100</t>
  </si>
  <si>
    <t>Kích cỡ 35x 25x15</t>
  </si>
  <si>
    <t>Kích cỡ dài 10 m, rộng 45cm ạ</t>
  </si>
  <si>
    <t>Kích cỡ đá 30x60x3</t>
  </si>
  <si>
    <t>Kích cỡ mắt là 3,5x5cm ko ạ ?</t>
  </si>
  <si>
    <t>Kích cỡ sản phẩm và cách lắp đặt thế nào</t>
  </si>
  <si>
    <t>Kích cỡ và giá</t>
  </si>
  <si>
    <t>kích thế nào?</t>
  </si>
  <si>
    <t>Kich thuoc đèn</t>
  </si>
  <si>
    <t>Kich thuoc no sao a. Và hình thức bảo hành a.</t>
  </si>
  <si>
    <t>Kích thước 1.6m x2m giá bao nhiêu</t>
  </si>
  <si>
    <t>Kích thước 1.6mx2m</t>
  </si>
  <si>
    <t>Kích thước 15x 21</t>
  </si>
  <si>
    <t>kích thước 15x8x6, 2000 hộp</t>
  </si>
  <si>
    <t>Kích thước 1600x1100×800 (DxRxC)</t>
  </si>
  <si>
    <t>Kích thước 20 X 30</t>
  </si>
  <si>
    <t>Kích thước 20x10x5 là kích thước nở ra à b</t>
  </si>
  <si>
    <t>kích thước 24x24x10</t>
  </si>
  <si>
    <t>Kích thước 2mx2m2 có ko a</t>
  </si>
  <si>
    <t>Kích thước 5x5 1000tem hé shop</t>
  </si>
  <si>
    <t>Kích thước 60x80 bn v shop</t>
  </si>
  <si>
    <t>kích thước 7 x 2.8</t>
  </si>
  <si>
    <t>kích thước có sẵn hay tự chọn a</t>
  </si>
  <si>
    <t>kích thước có thay đổi được không bạn ơi</t>
  </si>
  <si>
    <t>Kích thước đèn và cách lắp đặt</t>
  </si>
  <si>
    <t>kích thước khác nhau hả em</t>
  </si>
  <si>
    <t>Kích thước là 60x60 đúng ko ạ</t>
  </si>
  <si>
    <t>Kích thước là 8cm * 9,5cm ah</t>
  </si>
  <si>
    <t>Kích thước này có cần phải xin giấy phép gì ko bạn?</t>
  </si>
  <si>
    <t>kích thước nhỏ 5*2 cm , mỗi loại lấy c 200c nha</t>
  </si>
  <si>
    <t>Kích thước pin nhỏ thế 35 x 35 à</t>
  </si>
  <si>
    <t>Kích thước size? Hàng auth hay fake , hàng new hay used?</t>
  </si>
  <si>
    <t>Kích thước tấm bin</t>
  </si>
  <si>
    <t>Kích thước tấm năng lượng bao nhiêu</t>
  </si>
  <si>
    <t>Kích thước tâm pin 36x60 và đen 30x36 phải không shop</t>
  </si>
  <si>
    <t>Kích thước túi cao 30x ngang 20</t>
  </si>
  <si>
    <t>kích thước và cách lắp đặt</t>
  </si>
  <si>
    <t>Kích thước với chất lượng sao vậy</t>
  </si>
  <si>
    <t>Kích thước: 4x5 ạ</t>
  </si>
  <si>
    <t>Kiếm cho anh đôi giày lười 39</t>
  </si>
  <si>
    <t>Kiếm cho c cái M nhé</t>
  </si>
  <si>
    <t>Kiếm cho mình loại khác kích cỡ vừa vừa như cái đen đi</t>
  </si>
  <si>
    <t>Kiểm hàng k vừa ý trả mất bao nhiêu tiền ship ạ</t>
  </si>
  <si>
    <t>Kiểm hàng mà kh ưng có được đổi trả kh ạ? Nếu đổi trả mất phí bnh ạ?</t>
  </si>
  <si>
    <t xml:space="preserve">Kiểm hàng vải k như hình </t>
  </si>
  <si>
    <t>Kiểm tra chính hãng ra hết hạn sử dụng là sao nhỉ</t>
  </si>
  <si>
    <t>Kiểm tra đổi trả ntn</t>
  </si>
  <si>
    <t>Kiểm tra đơn hàng cho chị gửi thiếu hàng 0387664868</t>
  </si>
  <si>
    <t>Kiểm tra giúp C cọc đã chuyển khoản nhưng chưa trừ trong hoá đơn e nhé. C có đặt sét xanh size S nhưng chưa thấy hàng về,</t>
  </si>
  <si>
    <t>Kiểm tra hạn sử dụng nhé</t>
  </si>
  <si>
    <t>Kiểm tra hạn sử dụng trc giúp m nhé</t>
  </si>
  <si>
    <t>kiểm tra hàng kĩ dùm c  trc khi đóng gói nhé e</t>
  </si>
  <si>
    <t>kiểm tra hàng kĩ giùm chị nha</t>
  </si>
  <si>
    <t>Kiểm tra hàng ko vừa ko ưng ý đúng như hình và chất liệu đc trả hàng về ko mất phí trả lại chứ</t>
  </si>
  <si>
    <t>Kiểm tra hàng kỹ dùm đừng để dính vơ</t>
  </si>
  <si>
    <t>Kiểm tra hàng kỹ dùm e toàn bộ hàng e đặt toàn gởi đi nước ngoài</t>
  </si>
  <si>
    <t>Kiểm tra hàng kỹ đẹp giao nha e</t>
  </si>
  <si>
    <t>Kiểm tra hàng kỹ giúp chị vì mẹ chị ko biết kiểm hàng</t>
  </si>
  <si>
    <t>Kiểm tra hàng kỹ giúp mình, shop soạn hàng xong nhắn mình đặt Grab nhé</t>
  </si>
  <si>
    <t>Kiểm tra hàng kỹ lưỡng nha</t>
  </si>
  <si>
    <t>Kiểm tra hàng kỹ mới thanh toqns nhé</t>
  </si>
  <si>
    <t>Kiểm tra hàng kỹ rồi giao nhé</t>
  </si>
  <si>
    <t>Kiểm tra hàng kỹ trc khi giao dùm nhe b</t>
  </si>
  <si>
    <t>Kiểm tra hàng kỹ trước khi giao giúp Chị nhé</t>
  </si>
  <si>
    <t>Kiểm tra hàng kỹ trước khi giao nha tránh phiền đổi trả khi nhận</t>
  </si>
  <si>
    <t>Kiếm tra hàng rồi hả gửi cho chị nha. Đừng để bị lỗi. Đôi bên vừa tốn thời gian đổi trả</t>
  </si>
  <si>
    <t>Kiểm tra hàng trước khi gửi dùm em để khỏi mắc công tốn thời gian đổi trả nhe</t>
  </si>
  <si>
    <t>Kiểm tra hàng trước khi nhận,ko đẹp mặc ko vừa , màu xấu trả hàng ko nhận</t>
  </si>
  <si>
    <t>Kiểm tra hàng trước khi thanh toán voi trong thời gian bảo hành hư hỏng hay bị nước vô mih đổi lại chứ a</t>
  </si>
  <si>
    <t xml:space="preserve">Kiểm tra hàng vải k như ảnh </t>
  </si>
  <si>
    <t>Kiểm tra hộ mình đơn trước mình chuyển khoản rồi mà chưa trừ.đơn này trừ cho mình đi nha</t>
  </si>
  <si>
    <t>Kiểm tra kĩ bình ủ cơm giúp e.bữa trc c em mua bị toả nhiệt đó</t>
  </si>
  <si>
    <t>Kiểm tra kĩ cho t nhé k lại lỗi</t>
  </si>
  <si>
    <t>Kiểm tra kĩ dum e</t>
  </si>
  <si>
    <t>Kiểm tra kĩ dùm em nhen e cám ơn ạ</t>
  </si>
  <si>
    <t>Kiểm tra kĩ đi k lại đi hai đơn nha e</t>
  </si>
  <si>
    <t>Kiểm tra kĩ đường may trc khi gửi e nhé, mong là nhận mặc đc luôn ko phải đổi</t>
  </si>
  <si>
    <t>Kiểm tra kĩ đường may, chỉ thừa và chất vải cho mình</t>
  </si>
  <si>
    <t>Kiểm tra kĩ giúp c k lỗi nhé</t>
  </si>
  <si>
    <t>Kiểm tra kĩ giúp e nhé. Bộ dạ chân váy trắng kia bị vệt vải cả áo lần chân váy như nhựa nha</t>
  </si>
  <si>
    <t>Kiểm tra kĩ giúp mình nha ko có lúc nhận có lỗi phải đổi mệt lắm</t>
  </si>
  <si>
    <t>Kiểm tra kĩ giúp mình nhé đừng để lỗi gì nha</t>
  </si>
  <si>
    <t>Kiểm tra kĩ giúp mình nhé mình mua quà tặng em bé</t>
  </si>
  <si>
    <t>Kiểm tra kĩ giúp mình nhé. Chứ mình k nói gian đâu ạ</t>
  </si>
  <si>
    <t>Kiểm tra kĩ giúp mình xem keo có bị khô hay bong gì k nhé</t>
  </si>
  <si>
    <t>Kiểm tra kĩ hàng giúp chị nhé.</t>
  </si>
  <si>
    <t>Kiểm tra kĩ hàng ko lỗi gì gửi nhanh cho m nhé.</t>
  </si>
  <si>
    <t>Kiểm tra kĩ hàng và là trước giúp mình trước khi ship nhé</t>
  </si>
  <si>
    <t>Kiểm tra kĩ hộ chị rồi hãy gửi nhé</t>
  </si>
  <si>
    <t>Kiểm tra kĩ hộ tớ</t>
  </si>
  <si>
    <t>Kiểm tra kĩ kĩ dùm trước khi đóng gói gửi đi nhé</t>
  </si>
  <si>
    <t>Kiểm tra kĩ là nó trong huyện giồng riềng dùm em</t>
  </si>
  <si>
    <t>Kiểm tra kĩ mẫu giúp e nhé</t>
  </si>
  <si>
    <t>Kiểm tra kĩ mẫu giúp mình nhé</t>
  </si>
  <si>
    <t>Kiểm tra kĩ mới lấy nhé</t>
  </si>
  <si>
    <t>Kiểm tra kĩ mới thấy</t>
  </si>
  <si>
    <t>Kiểm tra kĩ nha lỡ bị lỗi</t>
  </si>
  <si>
    <t>Kiểm tra kĩ nhe e sợ lộn</t>
  </si>
  <si>
    <t>Kiểm tra kĩ nhé shop. Gửi lộn mẫu ạ</t>
  </si>
  <si>
    <t>Kiểm tra kĩ rồi ạ</t>
  </si>
  <si>
    <t>Kiểm tra kĩ rồi chuyển hàng để phòng trừ trường hợp như bà nội nào bữa lừa chị ak</t>
  </si>
  <si>
    <t>Kiểm tra kĩ rồi gởi nha em</t>
  </si>
  <si>
    <t>Kiểm tra kĩ thấy rách 1 lỗ chỗ ngực</t>
  </si>
  <si>
    <t>Kiểm tra kĩ thuật siết cơ cho chị nhé</t>
  </si>
  <si>
    <t>Kiểm tra kĩ trc khi gởi hàng</t>
  </si>
  <si>
    <t>Kiểm tra kĩ trước khi gửi hàng nhá</t>
  </si>
  <si>
    <t>Kiểm tra kĩ trước khi gửi nhé c</t>
  </si>
  <si>
    <t>Kiểm tra kĩ xem có bị lỗi bóng tróc gì kh nhé</t>
  </si>
  <si>
    <t>Kiểm trả ko chất lượng ko nhận có trả tiền ship ko</t>
  </si>
  <si>
    <t>Kiểm tra ko dc thì trả mất bnhieu</t>
  </si>
  <si>
    <t>Kiểm tra kỹ .</t>
  </si>
  <si>
    <t>Kiểm tra kỹ cho a nhé ko lại ko gửi hàng là hâm lắm</t>
  </si>
  <si>
    <t>Kiểm tra kỹ cho anh SP trc khi xuất kho nhé. Cảm ơn em.</t>
  </si>
  <si>
    <t>Kiểm tra kỹ cho C chưa</t>
  </si>
  <si>
    <t>Kiểm tra kỹ cho chi k phải  may phải cái lỗi nha</t>
  </si>
  <si>
    <t>Kiểm tra kỹ cho chị, mới thì lấy, cũ k lấy đâu em</t>
  </si>
  <si>
    <t>Kiểm tra kỹ cho đủ hàng mới cập nhật nhé</t>
  </si>
  <si>
    <t>Kiểm tra kỹ dây kéo để không bị lệch nhá</t>
  </si>
  <si>
    <t>Kiểm tra kỹ dùm c . Roi chụp cục hàng sang cho c nhé.</t>
  </si>
  <si>
    <t>Kiểm tra kỹ dùm chị dây kéo khoá áo nhé</t>
  </si>
  <si>
    <t>Kiểm tra kỹ dùm chị nhé em</t>
  </si>
  <si>
    <t>Kiểm tra kỹ dùm e nha chi oi</t>
  </si>
  <si>
    <t>Kiểm tra kỹ dùm mình hãy giao đúng size xem có bị lỗi kg</t>
  </si>
  <si>
    <t>Kiểm tra kỹ đèn dùm cô trước khi gởi nha</t>
  </si>
  <si>
    <t>Kiểm tra kỹ để ship c luôn nhen</t>
  </si>
  <si>
    <t>Kiểm tra kỹ đi , chứ lý nào a quay video bị giờ bên em bảo ko khác nào anh là thằng xạo</t>
  </si>
  <si>
    <t>Kiểm tra kỹ đi có chỗ nào chưa rõ thì liên hệ lại số điện thoại nha</t>
  </si>
  <si>
    <t>Kiểm tra kỹ độ để khỏi phiên nha</t>
  </si>
  <si>
    <t>Kiểm tra kỹ đơn dùm mình nhé. Nó là một sét 1.400k bao gồm một áo trắng và một váy đen dài có lưới nhé</t>
  </si>
  <si>
    <t>Kiểm tra kỹ đơn này giúp: gồm có gửi hoàn đơn trước dây cản mạch chưa gửi và đối trừ Âm siêu tốc bị lỗi nhé</t>
  </si>
  <si>
    <t>Kiểm tra kỹ đúng mẫu đúng size, đường chỉ may đừng nhăn dúm  dùm chị nhé shop!</t>
  </si>
  <si>
    <t>Kiểm tra kỹ đừng có dính cái gì dùm em nha</t>
  </si>
  <si>
    <t>Kiểm tra kỹ giúp c xem có lỗi ko nhé</t>
  </si>
  <si>
    <t>Kiểm tra kỹ giúp e nhé! Khổ 1,8x2m.</t>
  </si>
  <si>
    <t>Kiểm tra kỹ giúp e r đi đơn nha</t>
  </si>
  <si>
    <t>Kiểm tra kỹ giúp e trước khi gửi tránh bị lỗi và thiếu đồ nhé. Hàng gửi tỉnh tấm ghép đổi khó lắm ạ</t>
  </si>
  <si>
    <t>Kiểm tra kỹ giúp em xem có lỗi bẩn gì k ạ</t>
  </si>
  <si>
    <t>Kiểm tra kỹ giúp mk cái</t>
  </si>
  <si>
    <t>Kiểm tra kỹ hàg cho c nhé</t>
  </si>
  <si>
    <t>Kiểm tra kỹ hàng giúp chị, gởi cho chị luôn nha, có một cái áo dây nữa do, cam ơn em nhiều</t>
  </si>
  <si>
    <t>Kiểm tra kỹ hàng giúp mình nha</t>
  </si>
  <si>
    <t>Kiểm tra kỹ hàng trc khi giao giúp mình nha</t>
  </si>
  <si>
    <t>Kiểm tra kỹ hàng trc khi gửi cho mình tránh tr hợp gửi trả lại nha</t>
  </si>
  <si>
    <t>Kiểm tra kỹ hàng trc khi gửi hộ mk vì đợt này mk k có nhà pải nhờ ng lấy hộ.</t>
  </si>
  <si>
    <t>Kiểm tra kỹ hàng trước giúp mình nhé</t>
  </si>
  <si>
    <t>Kiểm tra kỹ hàng trước khi giao hàng cho c nha, đổi trả phức tạp</t>
  </si>
  <si>
    <t>Kiểm tra kỹ hàng trước khi gửi dùm chị với nghe em</t>
  </si>
  <si>
    <t>Kiểm tra kỹ hàng trước khi gửi tránh tình trạng đổi trả nha shop</t>
  </si>
  <si>
    <t>Kiểm tra kỹ hộ  chị nhé xem có bị vỡ da k nhé chị chuyển nếu thì đổi cho chị mẫu khác nhé đừng gủi</t>
  </si>
  <si>
    <t>Kiểm tra kỹ hộ e nha.</t>
  </si>
  <si>
    <t>Kiểm tra kỹ hộ mình đúng size (L) giúp mình.để mất thời gian của hai bên nha</t>
  </si>
  <si>
    <t>Kiểm tra kỹ k lại nhần</t>
  </si>
  <si>
    <t>Kiểm tra kỹ lại cho c hàng nhé, tránh đổi trả phức tạp lắm e</t>
  </si>
  <si>
    <t>Kiểm tra kỹ lại giúp a</t>
  </si>
  <si>
    <t>Kiểm tra kỹ lắm rùi ý. K thấy đâu. Chị đặt lần nào cũng nói dối chi thui</t>
  </si>
  <si>
    <t>Kiểm tra kỹ lỗi trc khi ship giúp mình</t>
  </si>
  <si>
    <t>Kiểm tra kỹ màu áo nha</t>
  </si>
  <si>
    <t>Kiểm tra kỹ mới nhận hàng</t>
  </si>
  <si>
    <t>Kiểm tra kỹ nha hàng lỗi mình k lấy nha</t>
  </si>
  <si>
    <t>Kiểm tra kỹ nhe min ng đầu tiên pk</t>
  </si>
  <si>
    <t>Kiểm tra kỹ nhé mn kêu đường may hơi thưa đó</t>
  </si>
  <si>
    <t>Kiểm tra kỹ rồi hả gửi để mất công lắm nhé Sóp</t>
  </si>
  <si>
    <t>Kiểm tra kỹ rồi ship cho e</t>
  </si>
  <si>
    <t>Kiểm tra kỹ sản phẩm cho chị rồi gửi nhé</t>
  </si>
  <si>
    <t>Kiểm tra kỹ trc giúp mình</t>
  </si>
  <si>
    <t>Kiểm tra kỹ trc khi giao đi hộ c nhé</t>
  </si>
  <si>
    <t>Kiểm tra kỹ trước khi đóng hàng gửi shop nhé</t>
  </si>
  <si>
    <t>Kiểm tra kỹ trước khi gửi cho chị với nha</t>
  </si>
  <si>
    <t>Kiểm tra kỹ trước khi gửi cho mình nhé, lỗi lầm gì gửi đi gửi lại phức tạp lứm</t>
  </si>
  <si>
    <t>Kiểm tra kỹ túi giúp chị nha</t>
  </si>
  <si>
    <t>Kiểm tra kỹ và em mặc thử xem có bị lỗi như lần trước không nhé</t>
  </si>
  <si>
    <t>Kiểm tra kỹ vải giúp e nhé c</t>
  </si>
  <si>
    <t>Kiểm tra kỹ, đừng bị lỗi em nha.</t>
  </si>
  <si>
    <t>Kiểm tra kỹ. Đúng mẫu. Đúng size dùm nhé.</t>
  </si>
  <si>
    <t>Kiểm tra kỹ. Lấy đôi ko bị lỗi nha. Kẻo mất công đổi trả</t>
  </si>
  <si>
    <t>Kiểm trả lại dùm em chưa em.đặt hơn tuần ùi không có hàng</t>
  </si>
  <si>
    <t>Kiểm tra r hoàn tiền cho e mua máy khác shop ơi</t>
  </si>
  <si>
    <t>Kiểm tra thử hàng k vừa thanh toán  ship ok</t>
  </si>
  <si>
    <t>Kiểm tra thử hàng vừa mới nhận hàng nhé shop</t>
  </si>
  <si>
    <t>Kiếm umi cho C luôn Trâm ơi</t>
  </si>
  <si>
    <t>Kiểu bao bì mới cho tiết kiệm hay gì</t>
  </si>
  <si>
    <t>kiểu dung tích này tầm ly 400ml bán nhắm phải không ạ</t>
  </si>
  <si>
    <t>kiểu này có bán trên gian hàng của shop ở shopee 0?</t>
  </si>
  <si>
    <t>Kiểu này còn màu gì e?</t>
  </si>
  <si>
    <t>Kiều sau lưng màu gì vậy shop</t>
  </si>
  <si>
    <t>Kiểu tóc này ko phù hợp với lý đâu nhìn già lắm đổi kiểu khác đi</t>
  </si>
  <si>
    <t>kìm 40</t>
  </si>
  <si>
    <t>kìm bấm màu xanh giá bao nhiêu</t>
  </si>
  <si>
    <t>Kìm c da..kìm c móng</t>
  </si>
  <si>
    <t>Kim có thịt hộp bán cô 2 hộp</t>
  </si>
  <si>
    <t>Kím e chai nam nữ xài chung chuẩn auth  thơm lâu ạ</t>
  </si>
  <si>
    <t>kìm lấy khóe bn shop ơi</t>
  </si>
  <si>
    <t>Kim Phụng đung á cô mình là một con người bình thường mà khi gây cải nóng lên mình có lúc ko kìm chế đc tới đâu thì tới chứ mn ai cũng chỉ trích bé mất dại hung dữ các kiểu chứ ko bao giờ tự đặt mình vào trường hợp của bé thằng lợi nếu lấy con khác nó đã bỏ đi theo trai lâu rồi còn ở đó mà ghen vậy sau con nhìn thấy e trinh con rất thương cho e vì số phận e như vậy nên mn mới chỉ trích e coi e hong ra gì chứ người bình thường như mình thì đách sống với một GĐ như thế</t>
  </si>
  <si>
    <t>Kim xà lấy đủ sai cho chị không lấy bu</t>
  </si>
  <si>
    <t>Kinh 1k + kìm 9k + nước hoa 19k 0325782248</t>
  </si>
  <si>
    <t>Kính bảo hành bao lâu b ơi</t>
  </si>
  <si>
    <t>Kính chất lượng kém lô chước lắm</t>
  </si>
  <si>
    <t>Kính cường lực chị k có mua nhé, em chốt nhầm đó</t>
  </si>
  <si>
    <t>Kính đổi màu này bên mk có đổi màu khác k</t>
  </si>
  <si>
    <t>Kính thích mọc tóc 0964935878</t>
  </si>
  <si>
    <t>Kính trước có phải cường lực ko</t>
  </si>
  <si>
    <t>Kính xuất xứ từ đâu vậy bạn</t>
  </si>
  <si>
    <t>Kiu shipe giao lại ik c kiu nó gọi cho e</t>
  </si>
  <si>
    <t>Kkk, khách quen tết phải có khuyến mãi à 😆😆</t>
  </si>
  <si>
    <t>Ko bảo mật thông tin</t>
  </si>
  <si>
    <t>Ko bảo quản nhiệt độ mát thì liệu có bị hư ko nhỉ</t>
  </si>
  <si>
    <t>Ko bị gì mà hình nhu thiếu hàng của chị</t>
  </si>
  <si>
    <t>Ko biết bền ko nữa</t>
  </si>
  <si>
    <t>Ko biết cách sử dụng luôn</t>
  </si>
  <si>
    <t>Ko biết chất có dày ko</t>
  </si>
  <si>
    <t>Ko biết chất lượng có giống chai truoc ko chị</t>
  </si>
  <si>
    <t>Ko biết chất lượng sao</t>
  </si>
  <si>
    <t>Ko biết có giảm và có tác dụng phụ như quảng cáo ko</t>
  </si>
  <si>
    <t>Ko biết công suất em lớn vậy</t>
  </si>
  <si>
    <t>Ko biết dùng ok ko mà dung tích thấy mê r</t>
  </si>
  <si>
    <t>ko biết em có có pha them gì ko hay 100% trầm thôi mùi thơm ghê thơm hơn nụ trầm đặt biệt luôn</t>
  </si>
  <si>
    <t>ko biết hôm nào mở bán trên shopee nhỉ</t>
  </si>
  <si>
    <t>Ko biết ngoài cách rửa vậy còn cách nào khác để thửu ko ạ</t>
  </si>
  <si>
    <t>Ko biết nón mình bị rơi vỡ như này thì có được bảo hành ko vậy shop</t>
  </si>
  <si>
    <t>Ko biết quy trình bảo hành ntn?</t>
  </si>
  <si>
    <t>Ko bt có giấy phép gì ko chị</t>
  </si>
  <si>
    <t>Ko cần đốt cưa ra cũng thấy mùi thơm</t>
  </si>
  <si>
    <t>Ko chị hỏi cách sử dụng á e chị mua mới mua b3 r e</t>
  </si>
  <si>
    <t>ko có bổ đâu kê gà đông lạnh ngàn năm đó🥲</t>
  </si>
  <si>
    <t>Ko có cửa hàng ak</t>
  </si>
  <si>
    <t>ko có cường lực ạ</t>
  </si>
  <si>
    <t>Ko có dầu xả</t>
  </si>
  <si>
    <t>ko có giấy phép mua về bị phạt nặng lắm e ko chơi đâu</t>
  </si>
  <si>
    <t>Ko có khuyến mãi gì dịp tết hết hả ?</t>
  </si>
  <si>
    <t>Ko có mascara. Ko có chì kẻ mắt</t>
  </si>
  <si>
    <t>Ko có màu gạo thì cho chị màu xanh cổ vịt</t>
  </si>
  <si>
    <t>Ko có mẫu bao bì mới à bro</t>
  </si>
  <si>
    <t>Ko có mẫu nào giống vậy mà cao 3 phân ko e</t>
  </si>
  <si>
    <t>Ko có mẫu nào tương tự ko</t>
  </si>
  <si>
    <t>Ko có nhiều hoa văn đẹp như vậy.</t>
  </si>
  <si>
    <t>Ko có size thì chốt đổi cho mình đôi giày lười màu lâu đế cao nhé</t>
  </si>
  <si>
    <t>Ko có sữa dưỡng thể ha s</t>
  </si>
  <si>
    <t>Ko có tăng tất khuyến mãi tết hả em</t>
  </si>
  <si>
    <t>Ko có tên thương hiệu luôn hả e</t>
  </si>
  <si>
    <t>Ko có thì shop hoàn tiền cho em đi chứ</t>
  </si>
  <si>
    <t>Ko có thông tin gì về nguyên liệu sx</t>
  </si>
  <si>
    <t>ko có thương hiệu gì à e</t>
  </si>
  <si>
    <t>ko còn kem chị ko lấy nữa em nhé</t>
  </si>
  <si>
    <t>Ko còn mẫu nào giống vay nữa a</t>
  </si>
  <si>
    <t>Ko còn thì hoàn tiền cho chị</t>
  </si>
  <si>
    <t>Ko đáng bao tiền nhưng nó ở cái thái độ</t>
  </si>
  <si>
    <t>Ko đc đổi size thì thôi e. Vì nhỡ k vừa lại k đổi đc</t>
  </si>
  <si>
    <t>Ko để tối về e đo kích thước áo của con mặc ở nhà xong mai e báo shop nên đơn 2 mẫu trên giúp e cho chính xác nhé</t>
  </si>
  <si>
    <t>Ko đủ mẫu size đổi trả ntn em</t>
  </si>
  <si>
    <t>ko đúng cam kết thì trả hàng, hoàn tiền bằng cách nào ?</t>
  </si>
  <si>
    <t>Ko đúng chất liệu ko như hình mẩu trả lại có tính ship ko</t>
  </si>
  <si>
    <t>Ko đúng chất liệu trả lại ko mất síp quay về đâu</t>
  </si>
  <si>
    <t>Ko đung chất liệu vải là gi trả lại co mat phi ko</t>
  </si>
  <si>
    <t>ko đúng đai mình muốn trả mà vẫn p trả ship á</t>
  </si>
  <si>
    <t>Ko đúng hoàn tiền bằng cách nào</t>
  </si>
  <si>
    <t xml:space="preserve">Ko đúng màu ko đúng mẫu  mà xấu hơn hình </t>
  </si>
  <si>
    <t>Ko đúng màu ko đúng mẫu  mà xấu hơn hình t😊😊</t>
  </si>
  <si>
    <t>Ko đúng phom,ko đúng chất liệu mà trả hàng có mất phí ko ạ?</t>
  </si>
  <si>
    <t>Ko e có cái quạt gang sắt loại bé nào ko cho a lấy</t>
  </si>
  <si>
    <t>Ko e. E đóng gói cẩn thận ship cho c là đc</t>
  </si>
  <si>
    <t>Ko em
 Lấy mã 380 mà mã trước size bé ạ</t>
  </si>
  <si>
    <t>ko free ship à em ơi</t>
  </si>
  <si>
    <t>Ko giảm đc nữa hả shop, gần tết rồi khuyến mãi xíu đi nè 🥰🥰</t>
  </si>
  <si>
    <t>Ko giảm thì hoàn tiền bằng cách nào</t>
  </si>
  <si>
    <t>Ko giao dc hàng thì hoàn tiền cho người ta chứ</t>
  </si>
  <si>
    <t>Ko gửi quần này cho chị à</t>
  </si>
  <si>
    <t>Ko hiệu quả e hoàn tiền bằng cách nào</t>
  </si>
  <si>
    <t>ko hiệu quả hoàn tiền bằng cách nào</t>
  </si>
  <si>
    <t>Ko hiểu vô tình hay cố ý nhưng quá thất vọng mât lòng tin, bán hàng kém chất lượng cho khách, chỉ vì tin tưởng nên kiểm tra hàng qua loa nên lĩnh hậu quả, ko đc 1 câu trả lời an ủi</t>
  </si>
  <si>
    <t>Ko hướng dẫn cách làm à</t>
  </si>
  <si>
    <t>Ko khuyến mãi 20/10 à</t>
  </si>
  <si>
    <t>Ko khuyến mãi tết à</t>
  </si>
  <si>
    <t>Ko lại quá hạn sử dụng</t>
  </si>
  <si>
    <t>Ko lấy 70 tấm mà lấy 40 tấm thôi nhé</t>
  </si>
  <si>
    <t>Ko lấy bàn xoay lấy 2 bộ dây có đc ko</t>
  </si>
  <si>
    <t>Ko lấy bàn xoay shop ah</t>
  </si>
  <si>
    <t>Ko lấy cường lực bán nhiu</t>
  </si>
  <si>
    <t>Ko lấy day đeo có bị ngứa và đi ứng ko bảo hành bao lâu nếu ko ưng ý chả lại có mất tiền phí ko ạ</t>
  </si>
  <si>
    <t>Ko lấy đoi trắng</t>
  </si>
  <si>
    <t>ko lấy kìm</t>
  </si>
  <si>
    <t>Ko lấy kính cường lực lấy miếng chống nhìn  trộm được ko</t>
  </si>
  <si>
    <t>Ko lấy kính cường lực thì giảm đc bao nhiêu</t>
  </si>
  <si>
    <t>ko lấy mặt nạ,lâý sữa rửa mặt nha shop</t>
  </si>
  <si>
    <t>Ko lấy protein, ko lấy trà được ko?</t>
  </si>
  <si>
    <t>Ko lấy sữa dưỡng thể</t>
  </si>
  <si>
    <t>Ko m muốn hỏi nguyên liệu chưa nấu để lâu có đc ko</t>
  </si>
  <si>
    <t>Ko mấy bên mình hoàn tiền cho mình đi</t>
  </si>
  <si>
    <t>Ko mình lấy trước 1 bộ xem chất liệu gì</t>
  </si>
  <si>
    <t>Ko nghĩ là thiếu hàng nên khi khui ko có quay video</t>
  </si>
  <si>
    <t>Ko nha chất xấu lấy cao giá</t>
  </si>
  <si>
    <t>Ko ok về chất liệu trả tiền ship cũng ko hoàn lại hà c</t>
  </si>
  <si>
    <t>Ko ở nhà nên ko lấy nữa</t>
  </si>
  <si>
    <t>Ko phải em ơi cái khăn 85k chị ck rồi, dồn chung với 4 món đợt này 150k, chưa trừ 20k chống thấm lỗi nên chị ck 130k</t>
  </si>
  <si>
    <t>Ko phải em ơi cái khăn 85k chị ck rồi, dồn chung với 4 món đợt này 150k, chưa trừ 20k chống thấm lỗi nên chị ck 130k, sao không trừ tiền cho c vậy</t>
  </si>
  <si>
    <t>Ko phải giao hàng ko dc mà shop giao sai mẫu sai size lun nên e trả lại ship nha</t>
  </si>
  <si>
    <t>Ko phải mẫu này , chị ko lấy váy này , cái chị chọn là hoa cơ</t>
  </si>
  <si>
    <t>Ko phải ship 28k như shop báo ah</t>
  </si>
  <si>
    <t>Ko pik shop hoàn tiền ntn</t>
  </si>
  <si>
    <t>Ko sao shop nhé.vi mình chỉ bực mình là nt gọi mà shop ko trả lời rõ ràng thui</t>
  </si>
  <si>
    <t>Ko ship về công ty glc</t>
  </si>
  <si>
    <t>Ko tác dụng phụ đúng ko shop</t>
  </si>
  <si>
    <t>ko thấy phản hồi lại</t>
  </si>
  <si>
    <t>ko thấy sốp hướng dẫn cách sử dụng</t>
  </si>
  <si>
    <t>Ko thì chị gửi lại em áo, c chịu phí ship, em hoàn tiền cho c nghen</t>
  </si>
  <si>
    <t>Ko thi đổi địa chỉ giao về nhà chị đi</t>
  </si>
  <si>
    <t>ko thì phải đổi địa chỉ nhận hàng</t>
  </si>
  <si>
    <t>Ko to có mấy màu chói coi</t>
  </si>
  <si>
    <t>Ko ủng hộ là đương nhiên, vì thái độ cskh quá tệ</t>
  </si>
  <si>
    <t>Ko ưa đổi trả phức tạp</t>
  </si>
  <si>
    <t>Ko ưng ý. Có được đổi trả mất phí bao nhiêu shop</t>
  </si>
  <si>
    <t>Ko vua co doi dc ko a</t>
  </si>
  <si>
    <t>Ko vừa chất vải ko như hình minh ko nhận nhe</t>
  </si>
  <si>
    <t>Ko vừa có đv đổi size ko ạ</t>
  </si>
  <si>
    <t>Ko vừa đc đổi size ko</t>
  </si>
  <si>
    <t>Ko vừa đổi trả ntn</t>
  </si>
  <si>
    <t>Ko vừa đổi trả ntn nào ạ</t>
  </si>
  <si>
    <t>Ko vừa đổi trả phức tạp</t>
  </si>
  <si>
    <t>Ko vừa kích thước thì có hỗ trợ đổi sz Ko shop</t>
  </si>
  <si>
    <t>Ko vừa mong shoo hỗ trợ đổi trả cảm ơn shop</t>
  </si>
  <si>
    <t>Ko vừa thì đổi trả ntn?</t>
  </si>
  <si>
    <t>ko vừa ý trả mất bao nhiêu síp</t>
  </si>
  <si>
    <t>Ko. C lấy 1 mẫu trước xem chất liệu đã nè</t>
  </si>
  <si>
    <t>Ko.size 5 thù ko đổi</t>
  </si>
  <si>
    <t>KT 50 thì thuộc gỗ mun, rẻ nhưng k bền anh ạ</t>
  </si>
  <si>
    <t>KT chất dày dặn ko e?</t>
  </si>
  <si>
    <t>Kt hàng k OK trả lại con thái độ vs khách hàng</t>
  </si>
  <si>
    <t>ktra đổi trả ntn e</t>
  </si>
  <si>
    <t>Ktra đúng sách mới, nguyên bao bì mới nhận nha Shop</t>
  </si>
  <si>
    <t>Kỷ niệm-m-0978490279 gộp đơn hôm qua</t>
  </si>
  <si>
    <t>Ký sổ trả góp thôi :)) bán cả răng vàng rồi</t>
  </si>
  <si>
    <t>L 2XL vịt</t>
  </si>
  <si>
    <t>L 67 kg vừa ko em</t>
  </si>
  <si>
    <t>L đen tím 2 cái bao nhiêu</t>
  </si>
  <si>
    <t>L13 sai30</t>
  </si>
  <si>
    <t>Lá  chị 1 xách gộp đơn với kem tẩy trang</t>
  </si>
  <si>
    <t>Là 1 mặt hồ ly 9 đuôi tóc vàng. 1 lu thống điêu khắc tóc xanh</t>
  </si>
  <si>
    <t>là bên e giao sai chứ có phải c đòi đổi mẫu đâu mà còn đòi thu phí ship của c vậy</t>
  </si>
  <si>
    <t>là bên giao hàng giao lộn cho người khác đấy ạ</t>
  </si>
  <si>
    <t>Là cái brand gì z</t>
  </si>
  <si>
    <t>là cái này bao bì mới hả shopp</t>
  </si>
  <si>
    <t>Là chị gộp đơn 590k luôn hen</t>
  </si>
  <si>
    <t>Là chị lấy 2 mẫu áo hoa nhí nhé</t>
  </si>
  <si>
    <t>Là có đủ hết tất cả thành phần này đúng ko em?</t>
  </si>
  <si>
    <t>Là có giấy chứng nhận tốt nghiệp tạm thời</t>
  </si>
  <si>
    <t>Là có hộp và giấy chứng nhận luôn đúng ko shop</t>
  </si>
  <si>
    <t>là cỡ 4-5lt k</t>
  </si>
  <si>
    <t>là em cọc trước r mới dc lấy hsao ạ</t>
  </si>
  <si>
    <t>Là giá trên đã có bảo hành -, ko phát sinh chi phí bảo hành đúng ko ạ</t>
  </si>
  <si>
    <t>là hết bn vậy</t>
  </si>
  <si>
    <t>là k tính thời gian trả bao lâu ạ</t>
  </si>
  <si>
    <t>Là màu không như hình ạ</t>
  </si>
  <si>
    <t>Là mẫu bao bì mới hay mẫu chất liệu son mới ạ</t>
  </si>
  <si>
    <t>Là mình k đổi nữa mà muốn hoàn tiền đúng k ạ</t>
  </si>
  <si>
    <t>Là này là size mấy ký v shop</t>
  </si>
  <si>
    <t>Là ngày mấy lần shop biết ko ạ</t>
  </si>
  <si>
    <t>là nguyên comle như thế luôn phải k.. cho thử hàng luôn đúng k..</t>
  </si>
  <si>
    <t>Là phiên bản bao nhiêu ạ</t>
  </si>
  <si>
    <t>Là phiên bản mấy G ạ</t>
  </si>
  <si>
    <t>la phù-hoài đức-hn</t>
  </si>
  <si>
    <t>Là sản phẩm dùng trực tiếp cho ăn uống nên các bạn đóng gói cẩn thận chút</t>
  </si>
  <si>
    <t>Là size L hả c</t>
  </si>
  <si>
    <t>là size mấy á c</t>
  </si>
  <si>
    <t>là sốp có xuất hoá đơn VAT đc khum</t>
  </si>
  <si>
    <t>Là sữa có về nhiều không ạ, uống ngày mấy lần</t>
  </si>
  <si>
    <t>Là tất cả trong giỏ hàng đúng không em, vì cách đây 3 ngày chị chốt dc TM25M, không thấy ai nhắn gì, nay mã hàng đó nhảy vô giỏ hàng, nên chị sợ mấy hàng hôm nay chốt cũng không dc luôn á. Cảm ơn em</t>
  </si>
  <si>
    <t>Là tới 11/8 hết hạn sử dụng ha shop</t>
  </si>
  <si>
    <t>Là trả góp tháng chịu gữ hả shop</t>
  </si>
  <si>
    <t>Là vì e khôgn đồng ý với thái độ giao hàng của nhân viên giao hàng nhanh Khu vực xã Vĩnh Thái - Nha Trang nhé</t>
  </si>
  <si>
    <t>Là xì ti năm sx204</t>
  </si>
  <si>
    <t>Laay e 2 mũ đó nhé</t>
  </si>
  <si>
    <t>Lac bi 85 k ni 54 0362904558</t>
  </si>
  <si>
    <t>Lac kìm thiên nhiên ra tặng khách hàng thân thiện</t>
  </si>
  <si>
    <t>Lại bao bì cũ mình dọn dẹp mẹ mình bỏ đi rồi :(((</t>
  </si>
  <si>
    <t>Lại còn chi phí bảo hành nữa bao nhiêu?</t>
  </si>
  <si>
    <t>Lại giao nhầm hàng cho Chị à</t>
  </si>
  <si>
    <t>Lại giao nhầm màu rồi</t>
  </si>
  <si>
    <t>Lại làm thêm trả góp hay nộp vào chênh lệch ý mình hỏi thế</t>
  </si>
  <si>
    <t>Lại mất tiền ship nữa không lấy nữa</t>
  </si>
  <si>
    <t>Lai trên phây mua 3 bộ giảm giá 550k 1 bộ giờ e nói 580k 1 bộ chị ko chịu đâu</t>
  </si>
  <si>
    <t>Làm ăn gì lạ ghê đặt hàng ghi sao đúng r ok r giao lộn xong em nt cũng không đổi lại nữa</t>
  </si>
  <si>
    <t>Làm ăn gì,giao thiếu hàng</t>
  </si>
  <si>
    <t>Làm ăn như này k bền đâu</t>
  </si>
  <si>
    <t>Làm ăn như shop k ai mua thêm lần thứ 2 đâu</t>
  </si>
  <si>
    <t>Làm ăn phải vậy chứ như shop hùng phụng bán là bán nhận về tay hỏng báo lại đổi cho khách hàng</t>
  </si>
  <si>
    <t>Làm ăn thất đức vậy k bền đâu</t>
  </si>
  <si>
    <t>Làm ăn vậy k bền đâu bạn.chỉ là vài chục lẻ thôi.nhưng nó tức</t>
  </si>
  <si>
    <t>Làm bao bì mới</t>
  </si>
  <si>
    <t>Làm bằng tóc thật hay sợi nilon hả em?</t>
  </si>
  <si>
    <t>Lam đỏ chốt em ch c</t>
  </si>
  <si>
    <t>Làm đơn đi tối chị ck xong chị nhắn.đóng gói cẩn thận nhé. Dầu hôm bữa bị chảy cả nửa chai á</t>
  </si>
  <si>
    <t>Làm em 1 bánh tráng cuộn mix với 1 bánh cuộn dẻo tôm em ghé lấy nha ạ</t>
  </si>
  <si>
    <t>Làm kiểu hộp gập. Kích thước 65x95x6</t>
  </si>
  <si>
    <t>Làm một máy rửa xe này có giá bao nhiêu bác</t>
  </si>
  <si>
    <t>Làm ơn gửi mình bộ công thức với bạn ơi. Cảm ơn bạn</t>
  </si>
  <si>
    <t>Làm sao biết dc năm sx vậy shop</t>
  </si>
  <si>
    <t>Làm sao để biết phiên bản bao nhiêu vậy ad</t>
  </si>
  <si>
    <t>Làm sao đó làm bên em giao sai kích thước thì giải quyết đi chứ</t>
  </si>
  <si>
    <t>Làm sao thử hàng để biết đuợc</t>
  </si>
  <si>
    <t>Làm shipper giao lộn địa chỉ em nhận không được</t>
  </si>
  <si>
    <t>Làm theo công thức như vậy đúng không</t>
  </si>
  <si>
    <t>Làm thử 5 cái xem chất liệu thế nào đã</t>
  </si>
  <si>
    <t>làm tnao để biết mk đội vừa size nhỉ</t>
  </si>
  <si>
    <t>Làm từ kem hay chất liệu là gì</t>
  </si>
  <si>
    <t>Làm video cách lắp đặt như nào</t>
  </si>
  <si>
    <t>Lan nay lai giao thiếu hàng cho mình nhen</t>
  </si>
  <si>
    <t>Lan oi kiểm tra đơn mình chưa, chuyển khoản rồi nhưng các bạn đó chưa trừ tiền vẫn thu tiền đó</t>
  </si>
  <si>
    <t>Làn thứ 2 giao sai địa chỉ r</t>
  </si>
  <si>
    <t>Lạnh Dần giá sỉ mấy em quả</t>
  </si>
  <si>
    <t>Lao mình bảo hành bao lâu em  nhé</t>
  </si>
  <si>
    <t>Lay 2 cây ship về địa chỉ công ty upl đường 11 khu công nghiệp amata Biên Hòa Đồng nai</t>
  </si>
  <si>
    <t>Lay 2 nha shop</t>
  </si>
  <si>
    <t>Lay 4 bo</t>
  </si>
  <si>
    <t>Lay chi 1 củ binh voi nhé</t>
  </si>
  <si>
    <t>Lay cho chi bo hong M</t>
  </si>
  <si>
    <t>Lay cho chi dam nay di</t>
  </si>
  <si>
    <t>Lay cho e gâp' ít tóc 39</t>
  </si>
  <si>
    <t>Lay doi size 35 màu trắng</t>
  </si>
  <si>
    <t>Lay e 2 combo va sốt lấy 1.5ky</t>
  </si>
  <si>
    <t>lay e bộ màu den</t>
  </si>
  <si>
    <t>lay e them 10 cai 50 ky</t>
  </si>
  <si>
    <t>Lắc Chị đeo bền ko chi</t>
  </si>
  <si>
    <t>lắc nay đẹp kg em yeu</t>
  </si>
  <si>
    <t>lăn đó bầu sử dụng có ảnh hưởng ko ạ</t>
  </si>
  <si>
    <t>lăn gì vậy add, dung tích bao nhiêu</t>
  </si>
  <si>
    <t>Lắp đặt làm sao em chỉ cho chị quay film lên cách lắp đặt</t>
  </si>
  <si>
    <t>lắp đặt ntn</t>
  </si>
  <si>
    <t>lắp đặt ntn co hd ko ạ</t>
  </si>
  <si>
    <t>Lắp đặt xong</t>
  </si>
  <si>
    <t>Lần 1 giao sai mẫu, lần 2 giao lộn size</t>
  </si>
  <si>
    <t>Lần đầu anh chốt 3 chai mà toàn qua hình</t>
  </si>
  <si>
    <t>Lần đầu c mua bên e, k đc kiểm hàng, vậy e thông cảm gửi c 1 bộ xám size 2XL, c mặc thử ok,c sẽ mua tiếp nha. Đc thì chốt đơn ln nha.</t>
  </si>
  <si>
    <t>Lần đầu đặt thì giao sai kích thước</t>
  </si>
  <si>
    <t>Lần đầu làm hơi lấn cấn, nhưng đồ shop gửi chất lượng lắm nha</t>
  </si>
  <si>
    <t>Lần Đầu Làm Mẹ khăn giấy 30k 10 bịch .0354925567</t>
  </si>
  <si>
    <t>lần đầu làm mẹ khăn giấy 30k 10 bịch .0354925568</t>
  </si>
  <si>
    <t>Lần Đầu Làm Mẹ thảm đàn 0359019055</t>
  </si>
  <si>
    <t>Lân đầu mua áo khui ra thik quá chừng nhé c ơi ☺️</t>
  </si>
  <si>
    <t>Lần đầu mua bên shop muốn ủng hộ nhiều mà shop đóng gói ẩu quá, trải nghiệm hơi tệ</t>
  </si>
  <si>
    <t>Lần đầu mua dùng thử chất lượng như thế nào sau này sẽ ủng hộ shop</t>
  </si>
  <si>
    <t>Lần đầu mua nên có hơi nhầm size 1 tí nhưng cảm ơn shop vẫn hỗ trợ đổi trả nhiệt tình ạ</t>
  </si>
  <si>
    <t>Lần đầu mua nên shop đóng gói cẩn thận giúp mình nhé</t>
  </si>
  <si>
    <t>Lần đầu mua.k biết chất lượng ra sao sh?</t>
  </si>
  <si>
    <t>Lần đầu tiên c mua quần qua mạng nên cũng ko tự tin sợ mặc ko vừa. Nếu ko vừa thì đổi trả ntn em ơi</t>
  </si>
  <si>
    <t>Lần đầu tiên chị mua quần mà bị xù nhanh như vậy shop ạ. Ngày trc đã được mua quần của trali mặc đẹp mà giờ chất lượng kém quá, thiết nghĩ 1 thương hiệu lớn vậy phải kiểm tra chất lượng vải tốt mới may ra sản phẩm, các bạn đã đánh mất khách hàng rồi. Vì k chỉ  mình mua mà rất nhiều người mua, họ có thể k nói nhưng họ sẽ k bao giờ quay lại.</t>
  </si>
  <si>
    <t>Lần đầu tiên làm việc vs shop nào mà dễ chịu như bạn</t>
  </si>
  <si>
    <t>Lần này bỉm kg giống lần trc, mở ra thấy bao bì cũng khác</t>
  </si>
  <si>
    <t>Lần này bn gửi về địa chỉ công ty mk làm</t>
  </si>
  <si>
    <t>Lần này đóng gói ẩu lắm em ạ</t>
  </si>
  <si>
    <t>Lần này đóng gói không cẩn thận em ạ. Chán quá, chị mang biếu người nhà ở nước ngoài về :(</t>
  </si>
  <si>
    <t>lần này gửi luôn cho em nhé</t>
  </si>
  <si>
    <t>lần sau chị đừng để tên thảo chị nhá , để tên trúc cho e ạk</t>
  </si>
  <si>
    <t>Lần sau e có ủng hộ thì shop lấy vị đào thay cho vị cam giúp e nhe</t>
  </si>
  <si>
    <t>Lần sau em đừng gửi bưu cục này nữa thái độ nv giao hàng c ko ưng</t>
  </si>
  <si>
    <t>Lần sau mà vải mỏng vậy đừng giao e nha</t>
  </si>
  <si>
    <t>lần sau mở to mât kiểm tra hàng kĩ lưỡng r đóng gói cho khách</t>
  </si>
  <si>
    <t>Lần thứ 1 e giao lộn size c vẫn trả ship</t>
  </si>
  <si>
    <t>Lần trc a bảo bộ bàn bị dập lần sau giảm giá a nhớ nha</t>
  </si>
  <si>
    <t>Lần trc bên e giao sai. C bảo thôi khỏi đổi. Thế mà giờ giao sai tiếp đổi thì bắt trả ship. khó khăn thế. Shop làm ăn uy tín quá. Giao lần nào cũng giao sai.</t>
  </si>
  <si>
    <t>Lần trc c trả lại hàng bên e mà bên e ko hoàn tiền cho c</t>
  </si>
  <si>
    <t>Lần trc đóng gói sơ sài làm gãy form túi</t>
  </si>
  <si>
    <t>Lần trc mình có đổi dép size bé hơn mà mãi chưa thấy shop gửi dép đổi size cho mình</t>
  </si>
  <si>
    <t>Lần trc thì giao chậm và thiếu, lần này giao chậm, giục giúp chị nhé!</t>
  </si>
  <si>
    <t>Lần trước c lấy váy hoa cúc nhận hàng thất vọng quá, mỏng k tả được</t>
  </si>
  <si>
    <t>Lần trước chị mua của em mà em giao sai kích thước. Chị đã nói chuyện với anh Tín</t>
  </si>
  <si>
    <t>Lần trước e mua bộ giao nhầm size l bị rộng ạ</t>
  </si>
  <si>
    <t>Lần trước e mua váy. Nhưng ko giống ảnh lắm. Chất vải ko OK ạ</t>
  </si>
  <si>
    <t>Lần trước gửi màu xanh trả lại rồi có thấy đổi lại màu đen đâu</t>
  </si>
  <si>
    <t>Lần trước mình đặt 6váy. Mà shop gửi thiếu hàng. Có 3váy</t>
  </si>
  <si>
    <t>Lần trước nữa mình mua cả gội cả xả cả ủ tặng sữa tắm ,dầu dưỡng tóc cũng có 800</t>
  </si>
  <si>
    <t>Lất combo có miễn sip k ạ</t>
  </si>
  <si>
    <t>lâu qá chax mình ko lấy nữa ạ</t>
  </si>
  <si>
    <t>Lâu quá không lấy nữa nhé</t>
  </si>
  <si>
    <t>Lâu quá rồi nghỉ em k bán nên chị mua màu trắng rồi , giờ chị lấy màu xanh y09</t>
  </si>
  <si>
    <t>Lâu vậy mình ko lấy nữa nhé</t>
  </si>
  <si>
    <t>lấy  bộ  300k +kichre</t>
  </si>
  <si>
    <t>Lấy 01 cái lồng bàn</t>
  </si>
  <si>
    <t>Lấy 1 áo màu cam gạch này nha</t>
  </si>
  <si>
    <t>Lấy 1 áo ngắn tay màu trắng</t>
  </si>
  <si>
    <t>lấy 1 banh cuốn tôm
1 há cảo tôm đbiet
1 sủi cảo tôm</t>
  </si>
  <si>
    <t>Lấy 1 cái búa đập thịt</t>
  </si>
  <si>
    <t>Lấy 1 cái khẩu trang màu đen nha</t>
  </si>
  <si>
    <t>Lấy 1 cái kìm</t>
  </si>
  <si>
    <t>Lấy 1 cái ốp lưng iPhone 15 plus màu xanh</t>
  </si>
  <si>
    <t>Lấy 1 cái tủ lạnh giá 100K ạ</t>
  </si>
  <si>
    <t>Lấy 1 cái xem chất liệu trước đã em</t>
  </si>
  <si>
    <t>lấy 1 cây cả ship 90k ák</t>
  </si>
  <si>
    <t>Lấy 1 chảo</t>
  </si>
  <si>
    <t>Lấy 1 chảo 24 và 1 chảo 26 nhé. Không lấy chảo 20</t>
  </si>
  <si>
    <t>Lấy 1 cục sạc dự phòng . 1 hộp bút màu  . 1 hủ dầu cù là ngủ ngon</t>
  </si>
  <si>
    <t>Lấy 1 dưỡng móng, với 2 trai nắm móng</t>
  </si>
  <si>
    <t>Lấy 1 hộp nhen</t>
  </si>
  <si>
    <t>Lấy 1 hộp trà</t>
  </si>
  <si>
    <t>Lấy 1 kem chống nắng tặng nồi lẩu 0338576586</t>
  </si>
  <si>
    <t>Lấy 1 kem cừu. **********</t>
  </si>
  <si>
    <t>Lấy 1 kg mắm đu đủ và 1 mắm cá lóc chộn đu đủ 0918333980.</t>
  </si>
  <si>
    <t>Lấy 1 kìm nha shop</t>
  </si>
  <si>
    <t>Lấy 1 kìm, 1 đục 2cm được ko shop</t>
  </si>
  <si>
    <t>Lấy 1 kính cường lực điện thoại Samsung S24ultra. Số 74 đường 30/4, khu phố 1, Dương Đông, Phú Quốc Kiên Giang. 0939312189 (duyên).</t>
  </si>
  <si>
    <t>Lấy 1 ly màu tím</t>
  </si>
  <si>
    <t>Lấy 1 màu cà phê</t>
  </si>
  <si>
    <t>Lấy 1 màu trắng ko dc ko ạ, hay màu như hình ạ</t>
  </si>
  <si>
    <t>lấy 1 màu xanh than kích thước 1m8 giá 270k</t>
  </si>
  <si>
    <t>Lấy 1 nồi cơm điện 99k và 4 bịt cà phê sữa thái 0376759021</t>
  </si>
  <si>
    <t>Lấy 1 quần giảm k ship k shop</t>
  </si>
  <si>
    <t>Lấy 1 quần thử xem chất liệu vải xem ok không</t>
  </si>
  <si>
    <t>Lấy 1 sạc dự phòng 150k</t>
  </si>
  <si>
    <t>Lấy 1 sét 
Size M</t>
  </si>
  <si>
    <t>Lấy 1 set nữ 1m62, nặng 62 kg 
 1 thắt lưng đen
 1 thắt lưng xanh</t>
  </si>
  <si>
    <t>Lấy 1 trắng, 1 đen</t>
  </si>
  <si>
    <t>Lấy 1 túi quả kh tử gộp đơn</t>
  </si>
  <si>
    <t>lấy 1.combo dùng thử có hiệu quả lần sau lấy tiếp nhé</t>
  </si>
  <si>
    <t>lấy 10 bát con phải giảm đi chứ</t>
  </si>
  <si>
    <t>Lấy 10 hộp kone nửa nhé c tết có khuyến mãi dì HK c</t>
  </si>
  <si>
    <t>Lấy 100 kinh cường lực</t>
  </si>
  <si>
    <t>Lấy 100 miếng tã quần 2 xl nha</t>
  </si>
  <si>
    <t>Lấy 100 miếng tã quần XL</t>
  </si>
  <si>
    <t>Lấy 100 miếng tã quần xl,,sdt 0911258428,,, mỹ quí, thị trấn Mỹ luôn, chợ mới,an giang, số nhà 105</t>
  </si>
  <si>
    <t>Lấy 100 miếng tã quần xxl đi shop</t>
  </si>
  <si>
    <t>lấy 100 tã quần mamabear</t>
  </si>
  <si>
    <t>Lấy 10kg gạo 240k gạo mà ngon đúng như quảng cáo thì chị sẽ ủng hộ nhiều</t>
  </si>
  <si>
    <t>Lấy 1cây nghe shop</t>
  </si>
  <si>
    <t>Lấy 1combo Đc cội chim Cầu Sắt Lái Thiêu p Lái thiêu thuận an bình dương ĐT 0943629746 aphong</t>
  </si>
  <si>
    <t>lấy 1combo đi ah</t>
  </si>
  <si>
    <t>Lấy 1keo nữa kí khô gà thôi</t>
  </si>
  <si>
    <t>Lấy 1kg  cá dứa</t>
  </si>
  <si>
    <t>lấy 1kg bánh kem</t>
  </si>
  <si>
    <t>Lấy 1kg khô bò nha .0364949819</t>
  </si>
  <si>
    <t>Lấy 1quần ruby màu đen size xl nha</t>
  </si>
  <si>
    <t>Lấy 2 áo ghi size 36 và 1 áo nâu sezi 34</t>
  </si>
  <si>
    <t>Lấy 2 bịt bánh kem</t>
  </si>
  <si>
    <t>Lấy 2 bộ 1 Hồng đậm 1 đen nhé
Size L</t>
  </si>
  <si>
    <t>lấy 2 bộ có được giảm k em</t>
  </si>
  <si>
    <t>Lấy 2 búi tóc màu đen 216,19j tầm vu Hưng lợi ninh kiều cần thơ điện thoại 0916331692</t>
  </si>
  <si>
    <t>Lấy 2 ca xúc xích</t>
  </si>
  <si>
    <t>Lấy 2 cái 1xanh đen 1 đen</t>
  </si>
  <si>
    <t>Lấy 2 cái ba lô loan,đen ,xanh cô vit,tim xám,</t>
  </si>
  <si>
    <t>Lấy 2 cái giảm giá đi shop</t>
  </si>
  <si>
    <t>Lấy 2 cái kìm vuông, hoàng văn Hưng, đội2 phò Ninh phong an phong điền t t Huế</t>
  </si>
  <si>
    <t>Lấy 2 cái màu đen. Màu trắng màu kem. Số 38</t>
  </si>
  <si>
    <t>Lấy 2 cây màu đen + nâu đen.
Địa chỉ 185 Bùi thị Xuân, p1- Bảo Lộc - Lâm Đồng.
Đt 0916006808(chi Trung)</t>
  </si>
  <si>
    <t>lấy 2 chai dưỡng móng 1 chai nấm móng</t>
  </si>
  <si>
    <t>Lấy 2 chai nước hoa này với lọ kem dưỡng mắt</t>
  </si>
  <si>
    <t>Lấy 2 chai thử</t>
  </si>
  <si>
    <t>Lấy 2 chậu bên đời cổ xưa gộp đơn trước luôn ngà e !</t>
  </si>
  <si>
    <t>lấy 2 doi đó cùng mẫu</t>
  </si>
  <si>
    <t>Lấy 2 hải sản , 2 bò , 2 xúc xích / 0908557466</t>
  </si>
  <si>
    <t>Lấy 2 họp nhưng phải bảo mật thông tin nhé</t>
  </si>
  <si>
    <t>Lấy 2 hộp bao tử tím 0978924667</t>
  </si>
  <si>
    <t>Lấy 2 hộp nhỏ vs bánh xốp ella vị táo phô mai, mh đặt bánh mì cua +tenki</t>
  </si>
  <si>
    <t>Lấy 2 hủ dưỡng móng với hủ trị nấm đc k</t>
  </si>
  <si>
    <t>Lấy 2 kg khô gà lá chanh</t>
  </si>
  <si>
    <t>Lấy 2 ki xúc xích 39k</t>
  </si>
  <si>
    <t>Lấy 2 sạc dự phòng giá bao nhiêu vậy</t>
  </si>
  <si>
    <t>Lấy 2 tuýp tẩy tế bào chết luôn nha Ngọc</t>
  </si>
  <si>
    <t>Lấy 2, bánh gạo nhé</t>
  </si>
  <si>
    <t>lấy 200m tã quần higping size m. gửi về địa chỉ cũ nha sop</t>
  </si>
  <si>
    <t>lấy 3 bộ đùi màu đen hoa nhí nữa đi</t>
  </si>
  <si>
    <t>Lấy 3 chậu trung luôn nha em</t>
  </si>
  <si>
    <t>Lấy 3 doi say 40 sđt 0867710315</t>
  </si>
  <si>
    <t>Lấy 3 màu này size 42</t>
  </si>
  <si>
    <t>Lấy 3 mẫu này cho em nha</t>
  </si>
  <si>
    <t>Lấy 30 gói kem dưỡng mắt stop</t>
  </si>
  <si>
    <t>Lấy 4 bịch cà phê sữa thái 49k , 1 lốc cá hộp thái 85k , 2 bánh đồng xu 29k , 2 bánh bông lan thái 39k lấy 2 vị khác nhau, 1 lon nhản hộp, 1 hộp chôm chôm thái 25k,  1 bịch thạch tam giác 25k , 1 túi sữa đặc, có kẹo cà phê sữa thái không vậy shop</t>
  </si>
  <si>
    <t>Lấy 4 bộ có giảm giá không em</t>
  </si>
  <si>
    <t>Lấy 4 cỡ đó</t>
  </si>
  <si>
    <t>Lấy 4 hộp collagen với 2 nón bảo hiểm màu xám với xám đậm. 4 Bích thạch tam giác. 0909958463</t>
  </si>
  <si>
    <t>Lấy 4 son dưỡng môi</t>
  </si>
  <si>
    <t>Lấy 4 thôi c. Mà bên mình có thu cũ ko c. Bữa e mới lấy con s21 ak. Giờ đổi lên để trải nghiệm</t>
  </si>
  <si>
    <t>Lấy 5 chục chén xanh shop</t>
  </si>
  <si>
    <t>Lấy 8 kí nhé</t>
  </si>
  <si>
    <t>Lấy a 1 chai 20cc Vitamin BComplex chiếc lẻ có giá?</t>
  </si>
  <si>
    <t>Lấy a 1 chai chiếc lẻ 20cc Vitamin Bcomplex bao nhiêu tiền?</t>
  </si>
  <si>
    <t>Lấy a 1 chậu soinha gộp đơn đi, cây có mầm nha tốt</t>
  </si>
  <si>
    <t>Lấy a 1 kìm, vs bộ đầu cos</t>
  </si>
  <si>
    <t>Lấy a 10cc gộp đơn</t>
  </si>
  <si>
    <t>Lấy a bộ trắng nếu đẹp chuẩn anh lấy thêm</t>
  </si>
  <si>
    <t>Lấy anh 100 miếng tã đi e</t>
  </si>
  <si>
    <t>Lấy áo h đen ,</t>
  </si>
  <si>
    <t>Lây ao trag ak</t>
  </si>
  <si>
    <t>Lấy ba bít bánh tráng cay gửi địa rcu</t>
  </si>
  <si>
    <t>Lấy ba lô hồng 0973667455</t>
  </si>
  <si>
    <t>Lấy ba lô này ạ</t>
  </si>
  <si>
    <t>Lấy ba lô nầy cho chị, được kiểm hàng ko shop</t>
  </si>
  <si>
    <t>Lấy ba thì hạn dùng được bao nhiêu lâu vậy em</t>
  </si>
  <si>
    <t>Lấy bánh mới cho em nhé</t>
  </si>
  <si>
    <t>Lấy bánh mới còn hạn sử dụng nhé shop</t>
  </si>
  <si>
    <t>Lấy bánh tráng loại này nha</t>
  </si>
  <si>
    <t>Lấy bịch tã luôn c</t>
  </si>
  <si>
    <t>lấy bình màu sanh dữ nhiệt</t>
  </si>
  <si>
    <t>Lấy bình nước còn chuột di</t>
  </si>
  <si>
    <t>Lấy bộ 55ky</t>
  </si>
  <si>
    <t>Lấy bộ ba lô xanh vịt luôn nha</t>
  </si>
  <si>
    <t>Lấy bộ lục giác đỏ</t>
  </si>
  <si>
    <t>Lấy c 1 hũ dưỡng móng</t>
  </si>
  <si>
    <t>Lấy c 1 khô bò sợi</t>
  </si>
  <si>
    <t>Lấy c 1 lon pediasure lớn 1.6 kí vs 1 bịch tã mijuku 2 xl nha</t>
  </si>
  <si>
    <t>Lấy c 1 máy xay sinh tố. 1 nổi cơm tách đg, 1 quạt tích điện. 1 quần</t>
  </si>
  <si>
    <t>Lấy c 1kg khô cá dua 175k</t>
  </si>
  <si>
    <t>Lấy c 2 chai serum và 1 chai dưỡng móng nhé sđt 0348822392</t>
  </si>
  <si>
    <t>Lấy c 2 chục tã chéo+3 bộ đồ tay cộc + 1 bình sữa size 150ml nha.</t>
  </si>
  <si>
    <t>Lấy c 2 piza hải sản</t>
  </si>
  <si>
    <t>Lấy C 200 miếng tã quần sz XXL nha em</t>
  </si>
  <si>
    <t>Lấy C 200 miếng tã quần XXL nha em</t>
  </si>
  <si>
    <t>Lấy c 2cai ik pe ẹp</t>
  </si>
  <si>
    <t>Lấy c 4 họp sua hạt canxi .0792497609</t>
  </si>
  <si>
    <t>Lấy c 4 hũ dưỡng móng</t>
  </si>
  <si>
    <t>lấy c 5 áo size 38 cup trên, c đã mua 5 áo cùng size trước đây r và hàng tốt nên c muốn mua thêm</t>
  </si>
  <si>
    <t>Lấy c 5 bịch bánh tráng muối sặc</t>
  </si>
  <si>
    <t>Lấy c bộ nqy nha</t>
  </si>
  <si>
    <t>Lấy c cái trắng xem chất liệu sao c mua nữa chứ thích nhiều màu mà kg biết vải sao</t>
  </si>
  <si>
    <t>lấy c khăn xô mỹ nữa nha</t>
  </si>
  <si>
    <t>lấy c mấy ly nâu nhỏ đó đi. còn dc mấy cái e</t>
  </si>
  <si>
    <t>Lấy c set 12g mojito và 500gr trà gạo lứt hồng táo nhé</t>
  </si>
  <si>
    <t>Lấy c set này nhe e</t>
  </si>
  <si>
    <t>Lấy C set nhé! Hàng chất lượng thì C tiếp tục mua</t>
  </si>
  <si>
    <t>lấy c szei m nha e</t>
  </si>
  <si>
    <t>Lấy C thêm 1 thùng Vinamilk grow + với 1 bich tã MoMo hồng quần Xxl</t>
  </si>
  <si>
    <t>Lấy c thêm 2 đến . 3 do 3 vàng. 2 nâu cạnh vàng nữa</t>
  </si>
  <si>
    <t>Lấy c thêm 5 chai xịt khoáng</t>
  </si>
  <si>
    <t>Lấy c trước gel vẽ nổi màu trắng, kềm phá đá, kìm bấm móng giả,</t>
  </si>
  <si>
    <t>Lấy c ví gập 1750k sáng c có nhắn mà ko thấy</t>
  </si>
  <si>
    <t>Lấy cà phê với túi 360</t>
  </si>
  <si>
    <t>lấy cái mau đang mặc ý với quan sip đùi bữa trước ý</t>
  </si>
  <si>
    <t>lấy cái màu xám, kích thước 80cm x 190cm nha shop</t>
  </si>
  <si>
    <t>lấy cái mẫu đỏ một lít hai</t>
  </si>
  <si>
    <t>Lấy cái nồi không là bao nhiêu</t>
  </si>
  <si>
    <t>Lấy cái quần đen lun đủ 4 cái</t>
  </si>
  <si>
    <t>Lấy cặp kìm cắt</t>
  </si>
  <si>
    <t>Lấy ch 2 áo thun số 7 (trắng đen)</t>
  </si>
  <si>
    <t>Lấy chảo 24</t>
  </si>
  <si>
    <t>Lấy chảo 34 đặt 1 cái phu phố Sơn Tiếng hòn đất Kiên Giang ở cầu số 4 tổ 16 số điện thoại 0326567015</t>
  </si>
  <si>
    <t>Lấy chảo xanh 350</t>
  </si>
  <si>
    <t>lấy chén xem</t>
  </si>
  <si>
    <t>Lấy chế cai này size 3xl nha.co san hay đợi order</t>
  </si>
  <si>
    <t>Lấy chị 0.5kg size nhỏ có mấy loại bánh phồng tôm vậy em</t>
  </si>
  <si>
    <t>Lấy chị 1 ba lô đen/129 k như bài đăng Facebook nha em</t>
  </si>
  <si>
    <t>Lấy chị 1 bịt cà phê sữa 49k</t>
  </si>
  <si>
    <t>lấy chị 1 bộ 190</t>
  </si>
  <si>
    <t>lấy chị 1 bộ Hoa lan nâu</t>
  </si>
  <si>
    <t>lấy chị 1 bộ mã 014 e oi</t>
  </si>
  <si>
    <t>lấy chị 1 bộ mã 124</t>
  </si>
  <si>
    <t>lấy chị 1 bộ mã 158</t>
  </si>
  <si>
    <t>lấy chị 1 bộ mã 202 nha em</t>
  </si>
  <si>
    <t>lấy chị 1 bộ mã 235 nha em</t>
  </si>
  <si>
    <t>lấy chị 1 bộ mã 424</t>
  </si>
  <si>
    <t>lấy chị 1 bộ mã 482</t>
  </si>
  <si>
    <t>lấy chị 1 bộ mã 485 nha em</t>
  </si>
  <si>
    <t>lấy chị 1 bộ mã bi đỏ</t>
  </si>
  <si>
    <t>lấy chị 1 bộ mã D10 nha e oi</t>
  </si>
  <si>
    <t>lấy chị 1 bộ mã gấm hoa nhí</t>
  </si>
  <si>
    <t>lấy chị 1 bộ mã nhí 39 e oi</t>
  </si>
  <si>
    <t>lấy chị 1 bộ mã xanh lá 79 e oi</t>
  </si>
  <si>
    <t>Lấy chị 1 chai hư móng và 1 dưỡng móng</t>
  </si>
  <si>
    <t>Lấy chị 1 dung dịch 10ml, 1 kim mast size 0.3</t>
  </si>
  <si>
    <t>Lấy chi 1 hộp cà phê mâm xôi</t>
  </si>
  <si>
    <t>Lấy chị 1 kg sắt cắt đầu dùm chị với</t>
  </si>
  <si>
    <t>Lấy chị 1 lon friso 1,4ky + 1 bịch tã pengin size L nha</t>
  </si>
  <si>
    <t>Lấy chị 1 sạc dự phòng nha e</t>
  </si>
  <si>
    <t>Lấy chị 1 sạc dự phòng, 1 tai  nghe trong hình</t>
  </si>
  <si>
    <t>Lấy chị 1 thùng bánh mì ngàn lớp</t>
  </si>
  <si>
    <t>Lấy chị 1 tuýp kem chống nắng body nha e</t>
  </si>
  <si>
    <t>Lấy chị 10 bánh mì ngàn lớp</t>
  </si>
  <si>
    <t>Lấy chị 100 tã quần size XL nha</t>
  </si>
  <si>
    <t>Lấy chị 10bich bánh gạo nha em sđt0908669625</t>
  </si>
  <si>
    <t>Lấy chị 1chai sữa rửa mặt nữa</t>
  </si>
  <si>
    <t>Lấy chị 1kg khô gà ( bơ tỏi, lá chanh? Vơi 5 bịch cơm cháy 45k</t>
  </si>
  <si>
    <t>Lấy chị 2 bịch kẹo cà phê</t>
  </si>
  <si>
    <t>lấy chị 2 bộ này</t>
  </si>
  <si>
    <t>Lấy chị 2 hủ dưỡng móng nha em</t>
  </si>
  <si>
    <t>lấy chị 2 T xúc xích. 200 đường 3 chai tương ớt nhật giao 32/17 ông ích khiêm p14Q11 có sưa  chưa?</t>
  </si>
  <si>
    <t>Lấy chị 2ao vàng hồng 0377987313</t>
  </si>
  <si>
    <t>Lấy chị 2kí bánh mì bi nhan</t>
  </si>
  <si>
    <t>Lấy chị 2ki cafe G7. 2ki xúc xích 39k</t>
  </si>
  <si>
    <t>Lấy chị 3 bịch xúc xích</t>
  </si>
  <si>
    <t>Lây chị 3 cái áo hoa. Áo trắng bỏ ra giúp chị</t>
  </si>
  <si>
    <t>Lấy chị 3 túi trà mát gan</t>
  </si>
  <si>
    <t>Lấy chị 50 cái mặt nạ smas nha</t>
  </si>
  <si>
    <t>Lấy chị bánh tráng không có ruốt dồn đơn bánh luôn Á e</t>
  </si>
  <si>
    <t>Lấy chị bịch bánh xốp</t>
  </si>
  <si>
    <t>Lấy chị bịch bánh xốp luôn</t>
  </si>
  <si>
    <t>Lấy chị bịch combo bánh tráng trộn + 1 combo này</t>
  </si>
  <si>
    <t>Lấy chị cái áo sơ mi màu xanh size to nhất nhé</t>
  </si>
  <si>
    <t>lấy chị combo dùng thử</t>
  </si>
  <si>
    <t>Lấy chị kem tẩy trang, sữa tắm chanh và chống nắng body</t>
  </si>
  <si>
    <t>Lấy chị mã 618 0979809204</t>
  </si>
  <si>
    <t>Lấy chị mã N03 nha e</t>
  </si>
  <si>
    <t>Lấy chị mã V05 0979809204</t>
  </si>
  <si>
    <t>Lấy chị mấy sáy tóc cho đủ đơn</t>
  </si>
  <si>
    <t>Lấy chị một cái áo dây sai m nha</t>
  </si>
  <si>
    <t>Lấy chị một kí khô cá dứa với một lốc kem đt0886480669</t>
  </si>
  <si>
    <t>Lấy chị phấn phủ kìm dau</t>
  </si>
  <si>
    <t>Lấy chị tẩy tế bào chết boy chị khách cũ nói nhân viên gọi cho chị 0338876243</t>
  </si>
  <si>
    <t>Lấy chị thêm 2ki xúc xích.2ki cafe sữa</t>
  </si>
  <si>
    <t>Lấy chị thêm sữa rửa mặt nữa</t>
  </si>
  <si>
    <t>Lấy chị túi mã t88 màu trắng với mã t13màu đen với</t>
  </si>
  <si>
    <t>Lấy chị vài cái khăn xô</t>
  </si>
  <si>
    <t>Lấy chị ví cầm tay 99k đi đơn luôn khỏi gọi chốt đơn chị</t>
  </si>
  <si>
    <t>Lấy chiếc mình dung thử chất lượng tnao mình giới thiêu cho . Uh</t>
  </si>
  <si>
    <t>lấy chiếc thạch 58 xanh đen</t>
  </si>
  <si>
    <t>Lấy cho 100 miếng tã size M</t>
  </si>
  <si>
    <t>Lấy cho 1b tã yubest quần size L nhé</t>
  </si>
  <si>
    <t>Lấy cho 2 cái sọc đỏ và sọc đen</t>
  </si>
  <si>
    <t>Lấy cho anh 01 cây loại lớn, chọn cây khỏe gốc to…đóng gói cẩn thận không bị dập cây. Kiểm tra cây còn tốt mới nhận nha !</t>
  </si>
  <si>
    <t>Lấy cho anh cái chảo nữa em nhé</t>
  </si>
  <si>
    <t>Lấy cho anh một cái kìm xanh số xanh xai lớn nhất đúng anh nhận nha em 176le thánh tôn hiệp hoà Tân Hải la gi Binhthuan 0982091525</t>
  </si>
  <si>
    <t>Lấy cho anh quần Gucci . 380 nghìn gộp đơn cùng sịp HM 85 đến 90kg được không em. Để tuần tới anh đi du lịch</t>
  </si>
  <si>
    <t>Lấy cho anh thêm một tấm thớt nữa là 2 tấm chuyển khoản đủ nhé</t>
  </si>
  <si>
    <t>Lấy cho bạn một đôi giày cao gót 7phan màu đen Y như hình mới gởi qua đó nha</t>
  </si>
  <si>
    <t>Lấy cho c</t>
  </si>
  <si>
    <t>Lấy cho c 1 bịch bỉm huggi tã dán size s.1 hộp gạc rơ lưỡi cho em bé</t>
  </si>
  <si>
    <t>Lấy cho C 1 cây giấy vệ sinh ko lõi , gửi chung với 1 áo thun chốt 30k luôn nhé ! Cám ơn</t>
  </si>
  <si>
    <t>Lấy cho c 1h ủ tóc màu tím á</t>
  </si>
  <si>
    <t>Lấy cho c 2 ví cầm tay V 79 (0798486815) e gái</t>
  </si>
  <si>
    <t>Lấy cho c cây sỏi tím 20</t>
  </si>
  <si>
    <t>Lấy cho chế một chai sữa rửa mặt nữa</t>
  </si>
  <si>
    <t>lấy cho chị 1 chảo đi em</t>
  </si>
  <si>
    <t>Lấy cho chị 1 hộp bánh xoắn 1 bánh mì tan chảy nữa đi</t>
  </si>
  <si>
    <t>Lấy cho chị 1 hộp sữa rửa mặt nữa nha</t>
  </si>
  <si>
    <t>Lấy cho chị 1 thùng bánh gấu ruốc, 1 thùng mochi kem lạnh, 1 kí bánh sữa chua mix vị, 1 hộp bánh môn chà bông, 1 ca xúc xích</t>
  </si>
  <si>
    <t>Lấy cho chị 1 thùng mì 39k. Bóng Tâm 10kbanh gạo 4bich29kcami9k. Kẹo chuột 25k xúc xích 19k5cay. Lấy cho em 10cay xúc xích. Nói lâu 86k. Khăn tắm 20k</t>
  </si>
  <si>
    <t>Lấy cho chị 1 trà đen 99k. 1 kem c châu âu 99k. 3 hộp dau gọi gừng 3  cục xà phòng gừng muối. 1 hộp bồi tri . 0908062291</t>
  </si>
  <si>
    <t>Lấy cho chị 1/2 kg bánh mì ngàn lớp 7$ cho chẵn 80$</t>
  </si>
  <si>
    <t>Lấy cho chị 1bô đó đi,chị cũng hay mua mà mấy mẫu đó chị ko thích chị thích được một bộ đó,mịn sip cho chị đi khách quen mà</t>
  </si>
  <si>
    <t>Lấy cho chị 1ki khô cá ngát đi em số điện thoại là ********** ăq chánh xã tân mỹ huyện đức hòa tỉnh long an  số nhà là 177</t>
  </si>
  <si>
    <t>Lấy cho chị 1lôc kem 155k với 1ky kẹo chuối 159k -0373678692 khách cũ</t>
  </si>
  <si>
    <t>Lấy cho chị 1thung bánh gạo luôn di e’.</t>
  </si>
  <si>
    <t>lấy cho chị 2. quân ổng nhô nhé</t>
  </si>
  <si>
    <t>Lấy cho chị 200 cái màu xám</t>
  </si>
  <si>
    <t>Lấy cho chị 200 miếng tã quần địa chỉ cũ nha e</t>
  </si>
  <si>
    <t>Lấy cho chị 2cái màu hồng, đen cỡ L.</t>
  </si>
  <si>
    <t>Lấy cho chị 2day màu nâu nhé khách quen nha 0962374087</t>
  </si>
  <si>
    <t>Lấy cho chị 3 cái size xl , 3 màu xanh, đen, trắng nhe, khách cũ</t>
  </si>
  <si>
    <t>Lấy cho chị 3lạng nhé, khách cũ.</t>
  </si>
  <si>
    <t>Lấy cho chị ba lô màu đen bé trai lớp 9 nhà. 0376102019. Nam nẫm cữ nẫm bố trạch Quảng bình</t>
  </si>
  <si>
    <t>Lấy cho chị bộ kem nám màu tím trắng cỡ 290</t>
  </si>
  <si>
    <t>Lấy cho chị cái áo màu xanh than nhé lấy xe l địa chỉ của chị là đối diện karaoke Quỳnh Như tổ 13 khu phố 3 phường An Bình Biên Hòa Đồng Nai điện thoại 036 2403 524 để chị coi chất lượng sau Nếu được chị sẽ mua tiếp</t>
  </si>
  <si>
    <t>Lấy cho chị cái sạc dự phòng nữa nhé</t>
  </si>
  <si>
    <t>Lấy cho chị chai ủ trắng làm mờ thâm nám đi chị xài thử coi</t>
  </si>
  <si>
    <t>lấy cho chị com bô này cho chị mua thêm1 sữa rửa mặt nữa nhé</t>
  </si>
  <si>
    <t>Lấy cho chị combo này nhé địa chỉ cũ chị hay lấy hàng em đó</t>
  </si>
  <si>
    <t>Lấy cho chị giày lười càng tốt</t>
  </si>
  <si>
    <t>Lấy cho chị hai goi trà này đi em</t>
  </si>
  <si>
    <t>Lấy cho chị hộp kem dưỡng tay trắng đi</t>
  </si>
  <si>
    <t>Lấy cho chị ky khô cá dứa 170 ky khách cũ</t>
  </si>
  <si>
    <t>Lấy cho chị mặt nạ , viên uống trắng da , 3 gói táo đỏ</t>
  </si>
  <si>
    <t>Lấy cho chị mẫu v38và mẫu v22</t>
  </si>
  <si>
    <t>lấy cho chị một cái ba lô chử trắng đi,033.662.9267</t>
  </si>
  <si>
    <t>lấy cho chị một combo cả serum nữa nhé</t>
  </si>
  <si>
    <t>Lấy cho chi môt kem chống nắng đc tặng ba lô phải ko múi</t>
  </si>
  <si>
    <t>Mua vì khuyến mãi</t>
  </si>
  <si>
    <t>Lấy cho chị một kỳ khô cá dứa và nữa ký khô cá dieu Hồng số dt 0936148687</t>
  </si>
  <si>
    <t>Lấy cho chị một ký khô cá mối 190.000 miễn ship hả shop ấp An Hương xã Mỹ An huyện Mang Thít tỉnh Vĩnh Long số điện thoại 0789 650 393 livestream làm sao thì xuống như vậy nha Chứ đem khô cũ chị không chịu à</t>
  </si>
  <si>
    <t>Lấy cho chị nha, chị đã mua của múi 2 lần rồi, nay là lần thứ 3.  Số đt 0907763866</t>
  </si>
  <si>
    <t>Lấy cho chị sạc dự phòng</t>
  </si>
  <si>
    <t>Lấy cho chị xanh đen hồng</t>
  </si>
  <si>
    <t>Lấy cho chj bộ Yến kìm cường ngày và đêm đi 0375748721</t>
  </si>
  <si>
    <t>lấy cho cô 1 tôm. 570k. khách cũ. 
hi hi.</t>
  </si>
  <si>
    <t>lấy cho e 💯 miếng tã XL nhé gửi địa chỉ cũ nhé chị y</t>
  </si>
  <si>
    <t>Lấy cho e 1 cái nha a . có trả góp kg ạ</t>
  </si>
  <si>
    <t>Lấy cho e 1vitamin c 1vitamin e . với 1uong sáng da</t>
  </si>
  <si>
    <t>Lấy cho e 2 cái ốp lưng này ạ</t>
  </si>
  <si>
    <t>Lấy cho e 2 hộp bánh mì luôn</t>
  </si>
  <si>
    <t>Lấy cho e 2 kg xúc xích loại 1kg 39k</t>
  </si>
  <si>
    <t>Lấy cho e bộ combo bàn ghế màu trắng</t>
  </si>
  <si>
    <t>Lấy cho e chân váy với cái áo màu đen</t>
  </si>
  <si>
    <t>Lấy cho e chống nắng AQua k năng tone nha c.</t>
  </si>
  <si>
    <t>lấy cho e combo nhỏ</t>
  </si>
  <si>
    <t>Lấy cho e gói bao bì mới để e đi biếu c nhé</t>
  </si>
  <si>
    <t>lấy cho e sữa rửa mặt nữa nha</t>
  </si>
  <si>
    <t>lấy cho e sz s hết nhe</t>
  </si>
  <si>
    <t>Lấy cho e thêm một sữa rửa mặt nữa chị cho đủ đơn để được miễn síp</t>
  </si>
  <si>
    <t>Lấy cho e vì kg bao nhiêu tiền giao gửi đi gửi về mắc công, chứ vải xấu quá nghe e</t>
  </si>
  <si>
    <t>Lấy cho e xúc xích lắc 49k</t>
  </si>
  <si>
    <t>lấy cho em 1trái sầu riêng 1,5 . khô cá sặc 0,5 4con. 300g tôm khô nấu canh. 1kg hủ tíu khô.0908828173</t>
  </si>
  <si>
    <t>Lấy cho em 2 chiếc điện thoại  sam sung s23 ul  tra 5 g 0889790980</t>
  </si>
  <si>
    <t>Lấy cho em 20 lọ sirum với 20 hủ dưỡng móng nhé chị</t>
  </si>
  <si>
    <t>Lấy cho em 3 áo màu này nha. Mã A9</t>
  </si>
  <si>
    <t>Lấy cho em 3kg xúc xích￼</t>
  </si>
  <si>
    <t>Lấy cho em 3kg Xúc xích￼ 0344033454</t>
  </si>
  <si>
    <t>Lấy cho em bộ lục giác đi ạ</t>
  </si>
  <si>
    <t>Lấy cho em bộ nồi đó</t>
  </si>
  <si>
    <t>lấy cho em cái bánh kem</t>
  </si>
  <si>
    <t>Lấy cho em hai bịch bánh tráng sữa một cái bánh pía với một ký bánh này</t>
  </si>
  <si>
    <t>Lấy cho em một bịch bánh gạo cuộn 0901827594</t>
  </si>
  <si>
    <t>Lấy cho em một cái điện thoại 239k anh ơi</t>
  </si>
  <si>
    <t>Lấy cho em một cái ốp lưng iPhone màu xanh 15 pro max</t>
  </si>
  <si>
    <t>Lấy cho em một cây son dưỡng môi chị ơi</t>
  </si>
  <si>
    <t>lấy cho em một nồi ạ</t>
  </si>
  <si>
    <t>Lấy cho mặc vừa na shop</t>
  </si>
  <si>
    <t>Lấy cho mìh 2bit tã quần xxl</t>
  </si>
  <si>
    <t>lấy cho mình 1 dung dịch tía tô với kem dưỡng thể tía tô</t>
  </si>
  <si>
    <t>Lấy cho mình 1 mũ.đi shop</t>
  </si>
  <si>
    <t>Lấy cho mình 100 miếng tã dán size m 6.8kg</t>
  </si>
  <si>
    <t>Lấy cho mình 100 miếng tã quần sai l</t>
  </si>
  <si>
    <t>Lấy cho mình 1kg xúc xích cốm  hai hộp xu xê hai hộp bánh cốm</t>
  </si>
  <si>
    <t>Lấy cho mình 2 mẫu như hình mình đánh dấu size M</t>
  </si>
  <si>
    <t>Lấy cho mình 2kg khô cá tra và 500 g khô cá lóc ạ</t>
  </si>
  <si>
    <t>Lấy cho mình 5 bịch cà phê còn cá hộp không sop ơi</t>
  </si>
  <si>
    <t>Lấy cho mình 5 hộp collagen nano được ko ạ</t>
  </si>
  <si>
    <t>Lấy cho mình bộ màu đen và xanh vàng này ạ</t>
  </si>
  <si>
    <t>Lấy cho mình cái kìm cắt nhớ.</t>
  </si>
  <si>
    <t>Lấy cho mình cái mẫu này</t>
  </si>
  <si>
    <t>lấy cho mình combo 1 nhé</t>
  </si>
  <si>
    <t>Lấy cho mình combo đầm trắng với sét hồng, lấy 11 kg đj nha shop trừ hao ạ</t>
  </si>
  <si>
    <t>Lấy cho mình màu vàng màu hoa cà màu cà phê sữa</t>
  </si>
  <si>
    <t>lấy cho mình một combo đi 150k</t>
  </si>
  <si>
    <t>Lấy cho mình một nồi và một ấm nước siêu tốc</t>
  </si>
  <si>
    <t>Lấy cho mình ốp lưng thôi shop</t>
  </si>
  <si>
    <t>Lấy cho mình ví cầm tay đi</t>
  </si>
  <si>
    <t>Lấy cho một cái máy điện thoại 300k</t>
  </si>
  <si>
    <t>lấy cho một cái nha sóp điện thoại loại gì vậy</t>
  </si>
  <si>
    <t>lấy cho một kìm</t>
  </si>
  <si>
    <t>lấy cho một một cái điện thoại</t>
  </si>
  <si>
    <t>Lấy cho sizaiM. Màu nâu 1 chiếc.khu phố Phước Lộc, phường Tân Phước, thị xã Phú Mỹ.BR-VT.0933221577</t>
  </si>
  <si>
    <t>Lấy cj vàng, nâu nhé</t>
  </si>
  <si>
    <t>Lấy có xúc xích đi ngan</t>
  </si>
  <si>
    <t>Lấy combo 199k c ko chốt 1 chai trị hoi nách , bán lẻ ko c</t>
  </si>
  <si>
    <t>lấy combo 5 b</t>
  </si>
  <si>
    <t>Lấy combo này không lấy màu trắng</t>
  </si>
  <si>
    <t>lấy combo này thêm 500g sáp quát</t>
  </si>
  <si>
    <t>Lấy cường lực</t>
  </si>
  <si>
    <t>Lấy cường lực nha sop</t>
  </si>
  <si>
    <t>Lấy dầu nhớt chưa qua sử dụng lau cũng như vậy</t>
  </si>
  <si>
    <t>Lấy dép xỏ ngón đen size 39</t>
  </si>
  <si>
    <t>Lấy dùm chị 1 cây son dưỡng môi nhé</t>
  </si>
  <si>
    <t>Lấy đen M</t>
  </si>
  <si>
    <t>Lấy đen và xanh 60ky</t>
  </si>
  <si>
    <t>Lấy đi e thiếu j lấy sau</t>
  </si>
  <si>
    <t>Lấy đôi biqu36</t>
  </si>
  <si>
    <t>lấy đôi màu kem nha shop size 38</t>
  </si>
  <si>
    <t>lấy đôi này với 2 quần</t>
  </si>
  <si>
    <t>Lấy đồng hồ Nam he shop</t>
  </si>
  <si>
    <t>Lấy đồng hồ nữ cho e nha c</t>
  </si>
  <si>
    <t>Lấy đúng size và màu nồi giúp ah</t>
  </si>
  <si>
    <t>Lấy e
2 bịch set mix 5 vị
1 bịch xúc xích gà nấm
1 bịch mọc ức ga nâls</t>
  </si>
  <si>
    <t>Lấy e 1 bộ chuyển đổi này nua</t>
  </si>
  <si>
    <t>Lấy e 1 goi trà DETOX hoa quả sấy</t>
  </si>
  <si>
    <t>lấy e 1 hop nấm linh chi</t>
  </si>
  <si>
    <t>Lấy e 1 hủ này với 1 te red nha</t>
  </si>
  <si>
    <t>Lấy e 1 khẩu trang với sữa rửa mặt nữa ạ</t>
  </si>
  <si>
    <t>Lấy e 1 lọ trị nấm móng với dưỡng móng</t>
  </si>
  <si>
    <t>Lấy e 1 lố hình đẹp đẹp nha chị</t>
  </si>
  <si>
    <t>Lấy e 1 ly trà sữa tt full topping size L</t>
  </si>
  <si>
    <t>Lấy e 1 miếng màu cam đi sip</t>
  </si>
  <si>
    <t>Lấy e 1 trà detox hoa quả nha shop</t>
  </si>
  <si>
    <t>Lấy e 100 miếng tã đi shop</t>
  </si>
  <si>
    <t>Lấy e 100 miếng tã quần 14kg</t>
  </si>
  <si>
    <t>Lấy e 100 miếng tã quần size 3xl nha</t>
  </si>
  <si>
    <t>Lấy e 100m tã quần</t>
  </si>
  <si>
    <t>Lấy e 150 miếng tã quần nhe</t>
  </si>
  <si>
    <t>lấy e 1combo này đi ạ</t>
  </si>
  <si>
    <t>Lấy e 1cường lực hoda 13romax này nhe</t>
  </si>
  <si>
    <t>Lấy e 1kg khô cá lóc ,1kg ức cá dứa 0392262053</t>
  </si>
  <si>
    <t>Lấy e 2 bịch tã nha</t>
  </si>
  <si>
    <t>Lấy e 2 bịt tã boby</t>
  </si>
  <si>
    <t>lây e 2 cai 46 kg đội 3 thôn đoài xã liên hà đan phượng hn0974399186 chất liệu ok mẫu e nhận nha</t>
  </si>
  <si>
    <t>Lấy e 2 cái này nhen</t>
  </si>
  <si>
    <t>Lấy e 2 hôp khô gà 1 ki 179</t>
  </si>
  <si>
    <t>Lấy e 2 hủ cơm cháy khô gà</t>
  </si>
  <si>
    <t>Lấy e 2 sét này siez S</t>
  </si>
  <si>
    <t>Lấy e 2bjch tã dán mijuku zie l nha c</t>
  </si>
  <si>
    <t>Lấy e 2bjch tã dán mijuku zie l nha c giao 47 Trần Văn Cẩn phường Tân Thới Hòa quận Tân Phú nha c</t>
  </si>
  <si>
    <t>Lấy e 2bjch tã quần zie xl nha c</t>
  </si>
  <si>
    <t>Lấy e 2c ni nx</t>
  </si>
  <si>
    <t>Lấy e 2kg mắm cá lih nha c</t>
  </si>
  <si>
    <t>Lấy e 3 bịch bánh tráng gió</t>
  </si>
  <si>
    <t>Lấy e 3 bịch bánh tráng muối bò , 1 chai ts hongkong 500ml ( kèm ly đá ) + 1 khúc bạch 1 cheeese ball</t>
  </si>
  <si>
    <t>Lấy e 3 bộ e gửi mẫu size lớn nhất</t>
  </si>
  <si>
    <t>Lấy e 3 chuồng M 2 chuồng s!2 tã s và 3 tã M</t>
  </si>
  <si>
    <t>Lấy e 3 con đi</t>
  </si>
  <si>
    <t>Lấy e 3 hộp khô gà lá chanh</t>
  </si>
  <si>
    <t>Lấy e 3 ốp lưng này</t>
  </si>
  <si>
    <t>Lây e 3 quần size 34 ạ</t>
  </si>
  <si>
    <t>Lấy e 3combo. 200k dưỡng móng nha chế.Đc củ</t>
  </si>
  <si>
    <t>Lấy e 4 bịch tã 4xl ạ</t>
  </si>
  <si>
    <t>lấy e 40g luôn</t>
  </si>
  <si>
    <t>lấy e 5 hộp cột tóc 0947421712</t>
  </si>
  <si>
    <t>Lấy e bà ba 1 bộ ấm đỏ với 1 bộ hoa xanh size m hoặc size 2</t>
  </si>
  <si>
    <t>Lấy e bộ das kem</t>
  </si>
  <si>
    <t>Lấy e bộ kìm móng</t>
  </si>
  <si>
    <t>Lấy e bộ lục giác đi ạ</t>
  </si>
  <si>
    <t>Lấy e bộ lục giác màu xanh shop nha</t>
  </si>
  <si>
    <t>Lấy e bộ lục giác xanh kèm thảm</t>
  </si>
  <si>
    <t>Lấy e bộ này nha k lấy bộ lục giác ah</t>
  </si>
  <si>
    <t>Lấy e bộ ni màu xanh min với màu hồng gộp đơn lúc chiều</t>
  </si>
  <si>
    <t>Lấy e bộ thú với 1kg quả</t>
  </si>
  <si>
    <t>lấy e bộ trắng hoạ tiết thổ cẩm</t>
  </si>
  <si>
    <t>Lấy e ca xúc xích với 2 ngàn lớp</t>
  </si>
  <si>
    <t>Lấy e cái chảo 28 nha, kiếm e thêm cái nồi 24 26</t>
  </si>
  <si>
    <t>Lấy e cái ốp màu xanh nhạt đi</t>
  </si>
  <si>
    <t>lấy e cái quả trứng nha</t>
  </si>
  <si>
    <t>Chốt sản phẩm Sữa - trứng</t>
  </si>
  <si>
    <t>lấy e cái xanh hoa nhí 20 ky</t>
  </si>
  <si>
    <t>Lấy e cây kìm nhé a</t>
  </si>
  <si>
    <t>Lấy e chai lăn với chai xịt chống nắng body ạ</t>
  </si>
  <si>
    <t>Lấy e chảo tổ ông. 109. Dồn đơn hôm qua cho e nha chị</t>
  </si>
  <si>
    <t>Lấy e cục sạc dự phòng nữa nhé</t>
  </si>
  <si>
    <t>Lấy e hộp collagen nữa lên đơn cho e luôn mai khỏi đt e nha c</t>
  </si>
  <si>
    <t>Lấy e hộp xúc xích lun chị</t>
  </si>
  <si>
    <t>Lấy e kem dưỡng tay và kem đánh răng thôi</t>
  </si>
  <si>
    <t>Lấy e kí khô gà luôn</t>
  </si>
  <si>
    <t>Lấy e ký khô gà lá chanh</t>
  </si>
  <si>
    <t>Lấy e loại bánh tráng dẻo tôm ạ</t>
  </si>
  <si>
    <t>Lấy e mã loe</t>
  </si>
  <si>
    <t>Lấy e màu đen áo M cvay L ạ</t>
  </si>
  <si>
    <t>Lấy e màu đỏ kèm hoa.</t>
  </si>
  <si>
    <t>Lấy e miếng để ốp lưng đi c 0924767173 e qua lấy nha c</t>
  </si>
  <si>
    <t>Lấy e một chai xịt khoáng</t>
  </si>
  <si>
    <t>lấy e một combo này</t>
  </si>
  <si>
    <t>Lấy e một dây như hình đừng để tên sản phẩm nha a</t>
  </si>
  <si>
    <t>Lấy e nồi 1.8l đi ạ</t>
  </si>
  <si>
    <t>Lấy e nửa kg kem k ủ nha chị</t>
  </si>
  <si>
    <t>Lấy e nữa ký khô gà</t>
  </si>
  <si>
    <t>Lấy e quần trắng</t>
  </si>
  <si>
    <t>lấy e sét xanh hí</t>
  </si>
  <si>
    <t>lấy e size L nha chị</t>
  </si>
  <si>
    <t>lấy e tã 270k loại 50M 50XXL</t>
  </si>
  <si>
    <t>lấy e tã quần vẫn sz đó nha c</t>
  </si>
  <si>
    <t>Lấy e thêm 1kg khô cá đưa</t>
  </si>
  <si>
    <t>Lấy e thêm 2 mẫu bông tai</t>
  </si>
  <si>
    <t>Lấy e thử liệu trình 15ngay 350k đi coi hiệu quả ko</t>
  </si>
  <si>
    <t>lấy e xúc xích luôn nha chị 10k</t>
  </si>
  <si>
    <t>lấy em
1 mì cay xúc xích cá viên
1 mì cay xúc xích bò
2 cá viên
1 xúc xích
1 bắp chiên bơ
1 bò né 2 trứng
1 revive
1 sữa tươi trân châu đường đen S</t>
  </si>
  <si>
    <t>Lấy em 1 bánh mì phô mai tan chảy với 1 bánh mì phô mai xúc xích xíu em lại lấy</t>
  </si>
  <si>
    <t>Lấy em 1 bịch tã quần size XL bobby</t>
  </si>
  <si>
    <t>Lấy em 1 bộ kìm móng ạ</t>
  </si>
  <si>
    <t>Lấy em 1 cái bánh kem</t>
  </si>
  <si>
    <t>Lấy em 1 cái kìm bóp tay</t>
  </si>
  <si>
    <t>Lấy em 1 chai nha.</t>
  </si>
  <si>
    <t>lấy em 1 mì cay xúc xích cấp 0 với 1 viên chiên đủ vị</t>
  </si>
  <si>
    <t>lấy em 1 phần chân gà 30k mỳ cầy tôm-xúc xích với thêm 1 ly milo dầm 20k</t>
  </si>
  <si>
    <t>Lấy em 1 thùng bánh mì viên pho mai đi chi</t>
  </si>
  <si>
    <t>Lấy em 1xúc xích 4phô mai que 1chân gà sốt thái 1btráng cuốn đi ạ</t>
  </si>
  <si>
    <t>Lấy em 2 chai nước thần đi chị ơi, giá cũ là bao bì cũ phải k chị</t>
  </si>
  <si>
    <t>Lấy em 200 miếng tã quần XXXL địa chỉ cũ</t>
  </si>
  <si>
    <t>Lấy em 3 bánh tráng muối nhuyễn</t>
  </si>
  <si>
    <t>Lấy em 3 bánh tráng muối tắc</t>
  </si>
  <si>
    <t>Lấy em 3 hộp collagen x3</t>
  </si>
  <si>
    <t>lấy em 30 ảnh kích thước là 6×9cm</t>
  </si>
  <si>
    <t>lấy em 3h cơm cháy khô gà</t>
  </si>
  <si>
    <t>Lấy em 4c đầm này</t>
  </si>
  <si>
    <t>lấy em 50 chục chén</t>
  </si>
  <si>
    <t>lấy em bạc xỉu L đá chung hai bánh tráng muối nhuyễn</t>
  </si>
  <si>
    <t>Lấy em bộ lục giác ạ</t>
  </si>
  <si>
    <t>Lấy em đôi đen</t>
  </si>
  <si>
    <t>Lấy em hai đôi mã 25 giày nam</t>
  </si>
  <si>
    <t>Lấy em loại này một chục quần ba bịch tã dán nón bao tay là ba cặp chân là ba cặp</t>
  </si>
  <si>
    <t>Lấy em màu cam gạch nhé. Kiểm tra hàng kỹ trc khi giao dùm em. Ng nhận: Ms. Hoàng, sđt: 0365530266</t>
  </si>
  <si>
    <t>Lấy em một chục cái quần tả giá để lấy em ba bịch tã luôn size nhỏ</t>
  </si>
  <si>
    <t>lấy em này đi anh</t>
  </si>
  <si>
    <t>Lấy em S di</t>
  </si>
  <si>
    <t>Lấy em thêm 1 sạc dự phòng với chị</t>
  </si>
  <si>
    <t>Lấy em tuýt kem dưỡng ẩm này ạ</t>
  </si>
  <si>
    <t>Lấy em xúc xích chưa c ơi</t>
  </si>
  <si>
    <t>lấy giao sai kích thước đặt</t>
  </si>
  <si>
    <t>Lấy giày cao gót thêm em</t>
  </si>
  <si>
    <t>Lấy giày sục nam lên coi thử ngà</t>
  </si>
  <si>
    <t>Lấy giấy vệ sinh</t>
  </si>
  <si>
    <t>Lấy giúp em kính cường lực luôn nha</t>
  </si>
  <si>
    <t>Lấy giúp mình 1 tã dán Merries sz M hàng công ty + 1 thuốc bổ sau sinh cho mẹ</t>
  </si>
  <si>
    <t>Lấy gọng kìm loại nam 1,5 lão</t>
  </si>
  <si>
    <t>Lấy hai bộ mã 1 với mã 4 điện thoại 094 927 5470</t>
  </si>
  <si>
    <t>Lấy hai cái có giảm giá không miễn ship không</t>
  </si>
  <si>
    <t>Lấy hai cái trắng hai cái màu đỏ ớt hai cái màu xanh cũng được ba cái 53 cái 60</t>
  </si>
  <si>
    <t>Lấy hai chiếc màu kem</t>
  </si>
  <si>
    <t>Lấy hạn sử dụng mới cho chị e nhé..</t>
  </si>
  <si>
    <t>Lấy hàng chuẩn hàng đẹp đã được đừng có lấy hàng đểu mà đổi mất phí bao nhiêu</t>
  </si>
  <si>
    <t>Lấy hàng mới và bao bì mới cho ch nha e</t>
  </si>
  <si>
    <t>Lấy hết thịt hộp</t>
  </si>
  <si>
    <t>Lấy hộp cột tóc to sợi nhỏ</t>
  </si>
  <si>
    <t>Lấy hộp sắt nhé</t>
  </si>
  <si>
    <t>Lấy hu dưỡng móng</t>
  </si>
  <si>
    <t>lấy hủ dưỡng móng</t>
  </si>
  <si>
    <t>Lấy hũ dưỡng móng không làm giá bao nhiêu</t>
  </si>
  <si>
    <t>Lấy ít giấy vệ sinh mềm mềm  về lau cả chợt khu nghe</t>
  </si>
  <si>
    <t>Lấy kẹo bò húc và bánh mì sấy về. bán đi nu</t>
  </si>
  <si>
    <t>Lấy khô cá đù ngon</t>
  </si>
  <si>
    <t>Lấy khô gà 500g với 1loc cơm cháy là bn tiền</t>
  </si>
  <si>
    <t>Lấy khô gà lá chanh nha c</t>
  </si>
  <si>
    <t>lấy kích thước 30x30 nha</t>
  </si>
  <si>
    <t>Lấy kìm bấm ốc dc 36/17 thoại Ngọc hầu phường hòa Thạnh quận Tân Phú dt 0974929397</t>
  </si>
  <si>
    <t>Lấy kìm k nhé..</t>
  </si>
  <si>
    <t>Lấy kìm thôi</t>
  </si>
  <si>
    <t>Lấy kìm vàng này 5 cây xài thử b, êm chiến sau lấy nhiều hơn</t>
  </si>
  <si>
    <t>Lấy là phải đc thử đấy nhé</t>
  </si>
  <si>
    <t>Lấy lo màu trắng</t>
  </si>
  <si>
    <t>Lấy loại 2 đầu ống ngắm, có hướng dẫn lắp đặt, sử dụng và cho thử đúng như QC nha</t>
  </si>
  <si>
    <t>Lấy loại 3m đi . Vs 1 cái kìm bấm ốc</t>
  </si>
  <si>
    <t>lấy loại 99k nha c</t>
  </si>
  <si>
    <t>Lấy loại kìm da dầu nhé em</t>
  </si>
  <si>
    <t>Lấy loại nhỏ thử chất lượng mua thêm</t>
  </si>
  <si>
    <t>Lấy loại sáng vàng nắng đi</t>
  </si>
  <si>
    <t>lấy luôn bây giờ. e đang gần nhà c</t>
  </si>
  <si>
    <t>lấy luôn cái đầm hoa nhí cạnh đầm nude luôn</t>
  </si>
  <si>
    <t>Lấy luộn cây nửa tc 3 cây nâu đen nghen</t>
  </si>
  <si>
    <t>Lấy luôn sữa dưỡng thể</t>
  </si>
  <si>
    <t>Lấy mã 10k tay trái của e</t>
  </si>
  <si>
    <t>Lấy mã 158và 65</t>
  </si>
  <si>
    <t>Lấy mã 40/0888553536</t>
  </si>
  <si>
    <t>Lấy màu đen và hồng ạ</t>
  </si>
  <si>
    <t>Lấy màu đen và nâu phần đánh dấu nha</t>
  </si>
  <si>
    <t>Lấy màu đỏ và xám</t>
  </si>
  <si>
    <t>Lấy màu trắng đó, đổi trắng kia lại dùm cô.</t>
  </si>
  <si>
    <t>Lấy màu trắng và cam sữa ngực 105</t>
  </si>
  <si>
    <t>Lấy màu vàng vậy size bao nhiêu</t>
  </si>
  <si>
    <t>Lấy máy hàn vào ạ</t>
  </si>
  <si>
    <t>Lấy máy sấy tóc chị.0342558010</t>
  </si>
  <si>
    <t>lấy mẩ 3quai này với ba lô màu đen</t>
  </si>
  <si>
    <t>Lấy mẫu 5 màu này đi ạ ! Size 100cm</t>
  </si>
  <si>
    <t>lấy mẫu đen đi</t>
  </si>
  <si>
    <t>Lấy Mẫu màu đen</t>
  </si>
  <si>
    <t>lấy mẩu này hoa nhí shop ơi</t>
  </si>
  <si>
    <t>Lấy mẫu này màu đen ạ</t>
  </si>
  <si>
    <t>Lấy mẫu này size M, gửi về địa chỉ công ty TNHH Tỷ Xuân khu công nghiệp hoà phú huyện long hồ thành phố Vĩnh Long đt:0913.326.151</t>
  </si>
  <si>
    <t>Lấy mh sữa rửa mặt nữa</t>
  </si>
  <si>
    <t>Lấy mì gói cho e nha</t>
  </si>
  <si>
    <t>Lấy mik 1  trà sữa 1 sóc 1 vàng chanh 1 trắng nha</t>
  </si>
  <si>
    <t>Lấy mình 1 bánh sữa chua và 1 bánh quy nha</t>
  </si>
  <si>
    <t>lấy mình 1 chảo</t>
  </si>
  <si>
    <t>lấy mình 1 combo ao cúc chéo</t>
  </si>
  <si>
    <t>Lấy mình 1 đổi MS : 26, 1 đôi MS 25, Size : 39</t>
  </si>
  <si>
    <t>Lấy mình 1 ly hồng trà đủ thạch big size , 2 bánh tráng muối tắc ạ</t>
  </si>
  <si>
    <t>Lấy minh 1 tuýt mặt nạ này nha</t>
  </si>
  <si>
    <t>Lấy mình 100m tã quần size 3xl gửi địa chỉ cũ nha</t>
  </si>
  <si>
    <t>Lấy mình 1goi vitamin C 1goi kẽm 1tuyp srm ý Dĩ</t>
  </si>
  <si>
    <t>lấy mình 1kg ba khía trộn sẵn với 500g khô đuối với 500g khô cá cơm</t>
  </si>
  <si>
    <t>lấy mình 1kg bánh gạo lức mix 2 vị ( 1/2 kg rong biển + 1/2 chà bông )</t>
  </si>
  <si>
    <t>Lấy mình 2 áo này như hình size L nhe shop</t>
  </si>
  <si>
    <t>lấy mình 2 bị nha diễn</t>
  </si>
  <si>
    <t>Lấy mình 2 bình này vs 2 núm ạ</t>
  </si>
  <si>
    <t>Lấy mình 2 lọ kem dưỡng ẩm nhé</t>
  </si>
  <si>
    <t>Lấy mình 2 men vi sinh dạng tuýp</t>
  </si>
  <si>
    <t>Lấy mình 200 miếng tã quần, bé 13kg nhé, địa chỉ ấp Phú lợi nhé</t>
  </si>
  <si>
    <t>Lấy mình 4 bộ đi</t>
  </si>
  <si>
    <t>Lấy mình 4 cái này size L nhé a</t>
  </si>
  <si>
    <t>Lấy mình 50 cái tã 3xl nhé sho</t>
  </si>
  <si>
    <t>Lấy mình 8,goi bánh gạo</t>
  </si>
  <si>
    <t>Lấy mình bốn màu nâu,xanh than,xanh mực,xanh cổ vịt</t>
  </si>
  <si>
    <t>Lấy mình các vị ngoài bánh gạo lứt mix hạt và garola</t>
  </si>
  <si>
    <t>Lấy mình cái đỏ</t>
  </si>
  <si>
    <t>Lấy mình collagen luôn</t>
  </si>
  <si>
    <t>Lấy mình đôi này nhẹ màu trà sữa nha size 39</t>
  </si>
  <si>
    <t>Lấy mình elevit và canxi nhé</t>
  </si>
  <si>
    <t>Lây minh hai váy này nhé</t>
  </si>
  <si>
    <t>lấy mình hủ 1kg mình dùng thử nhé</t>
  </si>
  <si>
    <t>Lấy mình màu vàng này lun i shop</t>
  </si>
  <si>
    <t>Lấy mình Size S với ạ</t>
  </si>
  <si>
    <t>Lấy mình tả giống đot rồi nhé</t>
  </si>
  <si>
    <t>Lấy mình thêm 3 núm sz 1</t>
  </si>
  <si>
    <t>Lấy mình thùng bánh mì nhé</t>
  </si>
  <si>
    <t>lấy mình topper modal kích thước 1m6</t>
  </si>
  <si>
    <t>Lấy mít sấy ko giao ,giao com bo bánh gạo ,,lấy thùng bánh gạo combo 5 gói 29k thì giao 5 gói bánh gạo tuyết</t>
  </si>
  <si>
    <t>Lấy mjnh 1 gói.DHC vitamin C voi 1 chai nhỏ mắt smile</t>
  </si>
  <si>
    <t>Lấy một ba lô ca rô 0385248326</t>
  </si>
  <si>
    <t>Lấy một ba lô màu đen.175k.va một ví tiền màu đen 95k.0850320568</t>
  </si>
  <si>
    <t>Lấy một ba lô trắng sdt 0398677937</t>
  </si>
  <si>
    <t>Lấy một bình xịt bot tuyết dùng bằng máy nén khí</t>
  </si>
  <si>
    <t>Lấy một bộ đi mà lọt một tuần mấy lần vậy</t>
  </si>
  <si>
    <t>lấy một cái điện thoại 0931 535 538 địa chỉ 595 ấp 103 xã Tân Bình huyện Tân Trụ tỉnh Long An</t>
  </si>
  <si>
    <t>Lấy một cái tủ lạnh. Sđt 0362294305</t>
  </si>
  <si>
    <t>Lấy một chiếc điện thoại đi</t>
  </si>
  <si>
    <t>Lấy một chiếc kìm day bấm có 16 chức năng địa chỉ 623 đường Nguyễn tất thành thị trấn lương sơn huyện Bắc bình tỉnh bình thuận điện thoại 0947399407</t>
  </si>
  <si>
    <t>Lấy một chiếc nếu chất liệu mềm đẹp thì lấy sỉ bán á</t>
  </si>
  <si>
    <t>Lấy một dây 3 mét dùng thử chất lượng mới lấy tiếp</t>
  </si>
  <si>
    <t>Lấy một ghế 0948737837</t>
  </si>
  <si>
    <t>Lấy một hộp kìm nhọn</t>
  </si>
  <si>
    <t>lấy một kéo dặm lớn .và một nhỏ. một cua.môt kìm bấm kẽm là nhiêu vậy</t>
  </si>
  <si>
    <t>Lấy một kg mắm cá sặc luôn nhé</t>
  </si>
  <si>
    <t>Lấy một mái quạt và bình xiêu tóc</t>
  </si>
  <si>
    <t>Lấy một ốp lưng nhé</t>
  </si>
  <si>
    <t>Lấy mũ màu nâu và đôi dép</t>
  </si>
  <si>
    <t>lấy mùi thơm nhẹ nhàng , thư giãn. Mùi gắt quá mình không dùng được</t>
  </si>
  <si>
    <t>Lấy nạ collagen</t>
  </si>
  <si>
    <t>Lấy nến số 38 và dĩa bánh nhé ạ</t>
  </si>
  <si>
    <t>Lây nhe. Shop gui hang ben nao ạ</t>
  </si>
  <si>
    <t>Lấy nhiều giá bao nhiêu bên mình có giấy chứng nhận chất lượng không</t>
  </si>
  <si>
    <t>Lấy nồi 1 lít 2 người ăn á bạn</t>
  </si>
  <si>
    <t>Lấy nồi cơm màu xanh 1,2</t>
  </si>
  <si>
    <t>Lấy nửa kí ạ</t>
  </si>
  <si>
    <t>lấy ốp lưng nhé</t>
  </si>
  <si>
    <t>Lấy phấn rôm sảy bé thái 35k</t>
  </si>
  <si>
    <t>Lấy quà này nha em với nồi lẩu</t>
  </si>
  <si>
    <t>Lấy quạt tích điện + bịt kẹp tóc 35k</t>
  </si>
  <si>
    <t>Lấy quần lỡ sai xl 5 cái tặng 1</t>
  </si>
  <si>
    <t>Lấy quần màu trắng và áo màu rêu</t>
  </si>
  <si>
    <t>Lấy quần sz cu nha em</t>
  </si>
  <si>
    <t>Lấy sáp dừa trắng nhe e</t>
  </si>
  <si>
    <t>Lấy sét /270</t>
  </si>
  <si>
    <t>Lấy sét ba lô đen 92 đang mặc</t>
  </si>
  <si>
    <t>Lấy sét này và mặt nạ và tẩy tbc dc giảm giá k c</t>
  </si>
  <si>
    <t>Lấy size 36 nha shop về không vừa đổi mất phí bao nhiêu</t>
  </si>
  <si>
    <t>Lấy size 56kg nhé</t>
  </si>
  <si>
    <t>Lấy size m ạ e 49kg cao 162</t>
  </si>
  <si>
    <t>Lấy size rộng rộng cũng đc e để dành</t>
  </si>
  <si>
    <t>Lấy sọc này</t>
  </si>
  <si>
    <t>Lấy số lượng từ bao nhiêu đươc giá sỉ ạ</t>
  </si>
  <si>
    <t>Lấy sớm quá nhà anh tủ lạnh ko có chỗ</t>
  </si>
  <si>
    <t>Lấy sz nhỏ như cho trẻ hơn 6ký ý sh nhé</t>
  </si>
  <si>
    <t>Lấy tã quần đêm nhé</t>
  </si>
  <si>
    <t>Lấy tất cả sạc dự phòng ra xài</t>
  </si>
  <si>
    <t>lấy tất cả sai M</t>
  </si>
  <si>
    <t>Lấy them bánh mì phomai tan chay</t>
  </si>
  <si>
    <t>Lấy thêm 1 chăn tuyết và 4 cái khăn sữa 4L là đủ 1499k rồi đúng hong</t>
  </si>
  <si>
    <t>Lấy thêm 1 lốc cá hộp</t>
  </si>
  <si>
    <t>Lấy thêm 1 occ thì giá tnao</t>
  </si>
  <si>
    <t>Lấy thêm 10 bánh trung 20 bánh xốp 40k 5 bánh bạc 20k cho đủ đơn</t>
  </si>
  <si>
    <t>Lấy thêm 100 tấm nữa đi</t>
  </si>
  <si>
    <t>Lấy thêm 2 bộ này nữa em nhé</t>
  </si>
  <si>
    <t>Lấy thêm 2 kg khô mực nữa nhe shop</t>
  </si>
  <si>
    <t>Lấy thêm 2 núm bình pigeon bé 12 tháng</t>
  </si>
  <si>
    <t>Lấy thêm 20 quần tã dán bỉm sơ  sinh</t>
  </si>
  <si>
    <t>Lấy thêm 3 bịt bánh gạo cuộn phô mai 25k</t>
  </si>
  <si>
    <t>Lấy thêm 3 cái này</t>
  </si>
  <si>
    <t>Lấy thêm 3 cây xúc xích phô mai 19k</t>
  </si>
  <si>
    <t>Lấy thêm 5 bộ size 2 nữa nha</t>
  </si>
  <si>
    <t>Lấy thêm bộ đang bận nha c</t>
  </si>
  <si>
    <t>Lấy thêm bộ này nữa là 10bô</t>
  </si>
  <si>
    <t>Lấy thêm bộ trắng nữa có đc free ship ko b</t>
  </si>
  <si>
    <t>Lấy thêm c 1kg bánh gạo nữa nhé</t>
  </si>
  <si>
    <t>Lấy thêm cái kìm cắt 15k nữa nhé</t>
  </si>
  <si>
    <t>Lấy thêm cái ví cầm tay nữa</t>
  </si>
  <si>
    <t>Lấy thêm chai sữa rửa mặt nữa nha chị</t>
  </si>
  <si>
    <t>Lấy thêm chai trị</t>
  </si>
  <si>
    <t>Lấy thêm chị giày cao gót đính đá nhé</t>
  </si>
  <si>
    <t>Lấy thêm cho anh cái 2 m x 40</t>
  </si>
  <si>
    <t>Lấy thêm cho c 1 lọ lăn khử mùi nữa nhé</t>
  </si>
  <si>
    <t>Lấy thêm cho chị 5meso với 2 bieu da 2tip retinol màu nâu</t>
  </si>
  <si>
    <t>Lấy thêm cho chị một set trà đề tốc</t>
  </si>
  <si>
    <t>Lấy thêm cho e 3kg khô bò+ 1kg muc cán. 1kg lac xưởng. 0947444258. Vậy của e tổng cộng 6kg khô bò nha c</t>
  </si>
  <si>
    <t>Lấy thêm cho em 1 hộp xúc xích 79 k</t>
  </si>
  <si>
    <t>Lấy thêm cho mình  100 bóng nữa là 300k hả shop</t>
  </si>
  <si>
    <t>Lấy thêm cho mình 2 hộp trà lá nam giảm cân</t>
  </si>
  <si>
    <t>Lấy thêm cho mình 2 kem chống nắng nha. 1 son dưỡng môi ko màu</t>
  </si>
  <si>
    <t>Lấy thêm có giảm k sj</t>
  </si>
  <si>
    <t>Lấy thêm con cá sấu nha Shop</t>
  </si>
  <si>
    <t>lấy thêm cổ lọ trắng 78kg</t>
  </si>
  <si>
    <t>Lấy thêm e mã M23 Cam 65k ở trên nữa nhé</t>
  </si>
  <si>
    <t>Lấy thêm giúp chị chai xịt chống nắng body màu xanh trưa thấy Hương giới thiệu nha.</t>
  </si>
  <si>
    <t>Lấy thêm kem tẩy tế bào chết nữa thì bao nhieu</t>
  </si>
  <si>
    <t>Lấy thêm khẩu trang chống nắng 9k 2 cái màu xanh, màu hồng, âm sieu tóc cookcu 89k, xúc xích 79k</t>
  </si>
  <si>
    <t>Lấy thêm loc ca moi hộp nha</t>
  </si>
  <si>
    <t>lấy thêm lốc xà bông,  2mau lhac nhau nhé</t>
  </si>
  <si>
    <t>Lấy thêm mã 05 nhé</t>
  </si>
  <si>
    <t>Lấy thêm màu hồng váy kaki</t>
  </si>
  <si>
    <t>Lấy thêm một màu xanh than sai l</t>
  </si>
  <si>
    <t>Lấy thêm q bơi eo 78</t>
  </si>
  <si>
    <t>Lấy thêm T11 trắng và đen cho chị nha</t>
  </si>
  <si>
    <t>Lấy thêm tam bảo sắt</t>
  </si>
  <si>
    <t>Lấy thêm tẩy tế bào luôn</t>
  </si>
  <si>
    <t>lấy thêm xả 1 c nhe</t>
  </si>
  <si>
    <t>Lấy thuốc mới , còn hạn sử dụng lâu giúp em nha</t>
  </si>
  <si>
    <t>Lấy thử 1 chiếc ok thì lấy thêm</t>
  </si>
  <si>
    <t>Lấy thử 1 Xô dùng coi hiệu quả ko</t>
  </si>
  <si>
    <t>Lấy thứ nữa ký e ạ bánh tráng 1 thứ bịt cho e</t>
  </si>
  <si>
    <t>Lấy thử xem chất liệu the nao</t>
  </si>
  <si>
    <t>Lấy tông màu này nha sh</t>
  </si>
  <si>
    <t>Lấy trị tan thôi a..có j e nt lấy sau.</t>
  </si>
  <si>
    <t>Lấy trước 1c sốc cho c nếu ưng chị mua thêm cao 1m50 năng 50k</t>
  </si>
  <si>
    <t>Lấy trước cho chị uống thử 1hộp cà fe nấm linh chi ,và 1hôp cf đong trùng hạ thảo nha</t>
  </si>
  <si>
    <t>lấy tùe bn đôi thì dc giá sỉ ạ</t>
  </si>
  <si>
    <t>Lấy túi bao bì mới để chị chưng cho đẹp dể bán nha em</t>
  </si>
  <si>
    <t>Lấy tui đen 34 lun</t>
  </si>
  <si>
    <t>Lấy túi đeo chéo t128</t>
  </si>
  <si>
    <t>lấy tui nha</t>
  </si>
  <si>
    <t>Lấy ủ tóc</t>
  </si>
  <si>
    <t>Lấy vien sữa tuoi massa trực tiếp lên măt lun đc không chị hay phai bỏ dô cái khăn xô mới dc</t>
  </si>
  <si>
    <t>Lấy vừa size nha shop không vừa đổi size lai được ko vậy</t>
  </si>
  <si>
    <t>Lấy xc bánh mì 42 e nhé</t>
  </si>
  <si>
    <t>Lấy xúc xích đi ngan</t>
  </si>
  <si>
    <t>lấy,, 1cay,mkìm bấm ốc 155k,</t>
  </si>
  <si>
    <t>lấy. cho chi nữa kg trà mẫn cầu. nhe e.  dt 0908048171.</t>
  </si>
  <si>
    <t>Lấy. Cho. Mình. 1. Cái. Điện thoại</t>
  </si>
  <si>
    <t>Lấy1. nồi 320k..màu xám..như qc nha..</t>
  </si>
  <si>
    <t>Lấy2 cái màu da bò và mầu đỏ đô cao 1m70 nằng 78kg 0359669142</t>
  </si>
  <si>
    <t>Lấyc 1 chai và 1 hủ dưỡng móng sđt 0348822392</t>
  </si>
  <si>
    <t>Lẻ 121 0795790790</t>
  </si>
  <si>
    <t>Le duc thon 2 dakai duc linh binh thuan ,cho a so nhe a k nho so</t>
  </si>
  <si>
    <t>Le ngọc huong thôn hạ hồng son mỹ đuc hà nội</t>
  </si>
  <si>
    <t>Lẽ ra lấy từ hqua ,  giao hàng nhanh quá</t>
  </si>
  <si>
    <t>Len dày ko shop ơi</t>
  </si>
  <si>
    <t>len hinh thấy đep sao giao hang thấy xấu quá đi  chị 65k mà giao số 2 mặc vào nó xấu quá vậy đưa bung  nè vải xấu không thể mặc ra đường dc</t>
  </si>
  <si>
    <t>Len xime</t>
  </si>
  <si>
    <t>Levents đồ lúc nào củng chất lượng ok từ sản phẩm đến đóng gói</t>
  </si>
  <si>
    <t>Lễ 20/10 bên mình có khuyến mãi gì ko vậy ạ</t>
  </si>
  <si>
    <t>Lê Anh Thuận số nhà 01 ngõ 62 xóm 3,thôn văn la,lương ninh, quảng ninh, quảng bình</t>
  </si>
  <si>
    <t>Lê Đỗ Minh shopee có bán đấy b.</t>
  </si>
  <si>
    <t>Lễ noel có khuyến mãi không Em có giảm giá không</t>
  </si>
  <si>
    <t>lê thành được,đội 16, hòa sơn, hành phước, nghĩa hành, quảng ngãi.sddt.0383098041</t>
  </si>
  <si>
    <t>lê thanh hiền đường d1 khu tái định cư ấp 2 xã long an long thành đồng nai 0919661079</t>
  </si>
  <si>
    <t>Lê Thị Chính. Thôn Trung Thái, Thái Thủy, Lệ Thủy, Quảng Bình</t>
  </si>
  <si>
    <t>Lê thị hằng. Thôn liên minh xã Minh Tân Đông Hưng Thái Bình.0386469051</t>
  </si>
  <si>
    <t>Lê thị việt anh UBND xã Phú Sơn, huyện Tân kỳ nghệ an</t>
  </si>
  <si>
    <t>Lê Xuân Trường chợ thanh lương bình long bình phước. 0342216520. 1 cặp 100k phải ko</t>
  </si>
  <si>
    <t>lên 1 loạt áo phông đi e</t>
  </si>
  <si>
    <t>Lên áo đen họa tiết đằng sau Thảo đi</t>
  </si>
  <si>
    <t>Lên cái trắng Huệ nhé</t>
  </si>
  <si>
    <t>Lên cho hết giày dép luon đi c oi 🤭🤭</t>
  </si>
  <si>
    <t>Lên cho mình máy nén khí</t>
  </si>
  <si>
    <t>Lên điều hoà thì nên đọc cả năm sx</t>
  </si>
  <si>
    <t>Lên đon gửi luôn cho c nhé</t>
  </si>
  <si>
    <t>Lên đơn đổi dùm e sét size M đi shop</t>
  </si>
  <si>
    <t>Lên đơn đổi size cho em chưa ạ</t>
  </si>
  <si>
    <t>lên đơn gì chỉ ko mua áo di lê nữa nhé chất vải xấu lắm dắt nữa ,áo này chi ko đổi size nữa chi đi cho chi ko măc</t>
  </si>
  <si>
    <t>Lên đơn giúp mình mua 2 tặng 1 nhé</t>
  </si>
  <si>
    <t>Lên gác titan để gộp đơn chứ ko có time xem live nhiều đâu</t>
  </si>
  <si>
    <t>Lên giày lười màu đen size 39 nữa đi rồi chốt luôn</t>
  </si>
  <si>
    <t>Lên giày lười thể thao áh linh</t>
  </si>
  <si>
    <t>Lên khăn xô chốt thêm vs p ơi</t>
  </si>
  <si>
    <t>Lên máy nén khí đi</t>
  </si>
  <si>
    <t>Lên máy nén khí nhỏ</t>
  </si>
  <si>
    <t>Lên máy rửa xe</t>
  </si>
  <si>
    <t>Lên mấy cái khăn xô t chốt đi đơn luôn vs p</t>
  </si>
  <si>
    <t>Lên men nổi váng đóng gói ẩu phì 2/3 ra ngoài</t>
  </si>
  <si>
    <t>Lên size 32 cho e e lấy thêm c</t>
  </si>
  <si>
    <t>Lên tím đi cị</t>
  </si>
  <si>
    <t>Lên túi hộp xanh e coii ch</t>
  </si>
  <si>
    <t>Lên váy hoa nhí maxi chị chốt đi đơn luôn em đẹp</t>
  </si>
  <si>
    <t>Lên vòng bảng 10li ko trả lời</t>
  </si>
  <si>
    <t>Liên hệ bên giao hàng giúp e ạ. Họ giao sai địa chỉ   Khoản 2 ngày nay chưa thấy gọi</t>
  </si>
  <si>
    <t>Liên hệ ở đâu không trả lời xạo xạo không à</t>
  </si>
  <si>
    <t>Liên lạc hoàn tiền ntn cj</t>
  </si>
  <si>
    <t>Liệu có ảnh hưởng j ko? Tại mình chưa sử dụng lần nào</t>
  </si>
  <si>
    <t>Liệu công suất đẩy lớn k e</t>
  </si>
  <si>
    <t>Liệu e có giao lộn sz L cho c k ?</t>
  </si>
  <si>
    <t>Linen có độ bền như nào e</t>
  </si>
  <si>
    <t>Linh ơi mình nhận hàng rồi mà sao shop gửi cho mình ao paka dáng dài ma ko gửi dáng ngắn cho mình shop có thể đổi cho mình đi ko</t>
  </si>
  <si>
    <t>Linh Pham 
  5918 NW38th St
  Oklahoma city, OK 73122</t>
  </si>
  <si>
    <t>Linh Thuy002-Hàng Nội Địa Trung Cao Cấp nay chị nhận được hàng rồi nhưng vừa rồi có chút chuyện chị ck rồi nhưng nay hệ thống chưa trừ vừa xác nhận lại ok rồi</t>
  </si>
  <si>
    <t>Linh Vũ vào đây mua này, dùng thích lắm, shop còn tư vấn nhiệt tình nữa</t>
  </si>
  <si>
    <t>Lo 38 20 viên</t>
  </si>
  <si>
    <t>Lọ bao nhiêu viên? Uống như thế nào ạ?</t>
  </si>
  <si>
    <t>Lò Bún. Khu Phố An Đước . Phường An Tịnh .TX Trảng Bàng.TN .SĐT. 0384004893</t>
  </si>
  <si>
    <t>Lọ dung dịch nano dung tích bao nhiêu?</t>
  </si>
  <si>
    <t>Lọ dung tích bao nhiêu</t>
  </si>
  <si>
    <t>Lọ dung tích bao nhiêu e</t>
  </si>
  <si>
    <t>Lọ dung tích bao nhiêu vậy</t>
  </si>
  <si>
    <t>Lọ kem trắng da này dung tích bao nhiêu mL</t>
  </si>
  <si>
    <t>Lo Kẹp tóc nhon 25k,,, đồng hồ treo tường 35k,, 0984915355</t>
  </si>
  <si>
    <t>Lọ sọc ko có thể tích lớn hơn à</t>
  </si>
  <si>
    <t>Lo t 12 duong d10 phuong phu thu huyen cai rang t p can th sd 0907939821</t>
  </si>
  <si>
    <t>Lọ tặng c k lấy serum mà lấy lọ dưỡng móng dc k</t>
  </si>
  <si>
    <t>Lò Thị Mai chắc tao phải học cách rửa bát này</t>
  </si>
  <si>
    <t>lọ xịt: dung tích bao nhiêu ml?</t>
  </si>
  <si>
    <t>Lọ. Thoa 1 ngày mấy lần anh</t>
  </si>
  <si>
    <t>Loa chép công suất 450w à</t>
  </si>
  <si>
    <t>Loa này kích thước có tương đương với jbl gx328 ko a ơi ? Thay được cho loa center của toyota ko a</t>
  </si>
  <si>
    <t>Loa nhỏ công suất lớn có không chú</t>
  </si>
  <si>
    <t>Loại 12v có công suất bao nhiêu. Kích thước ra sao</t>
  </si>
  <si>
    <t>Loại 2,5  có mây loại e, hình thức bảo hành ra sao e</t>
  </si>
  <si>
    <t>loại 22x15x8 lấy ít ạ (hoặc có kích thước gần tương tự cũng được) tầm 200-300 cái</t>
  </si>
  <si>
    <t>Loại 320k bền hơn, chất đẹp hơn</t>
  </si>
  <si>
    <t>Loại bao bì cũ</t>
  </si>
  <si>
    <t>Loai bao bì cũ con k</t>
  </si>
  <si>
    <t>Loại bao bì cũ sài hiệu quả hơn loại mới chị ạ, hồi đó sài 1 lọ trị mụn là thấy sạch mụn luôn mà đợt này sài 2 lọ vẫn còn mụn</t>
  </si>
  <si>
    <t>Loại chia theo gói này bảo quản đc bao lâu? Bảo quản nhiệt độ phòng hay như nào shop?</t>
  </si>
  <si>
    <t>Loại công suất lớn hơn</t>
  </si>
  <si>
    <t>loại dầu gội phủ bạc này chai có nắp hay là chai có lược hả xốp</t>
  </si>
  <si>
    <t>Loại Dubai có thơm lâu kh ạ</t>
  </si>
  <si>
    <t>Loại duoi cùng có mùi thơm p k ạ</t>
  </si>
  <si>
    <t>Loại dưới là bao bì mới ạ</t>
  </si>
  <si>
    <t>Loại dưới mùi thơm như nào em nhỉ?</t>
  </si>
  <si>
    <t>Loại đầu tiên chất lượng như thế nào vậy bạn</t>
  </si>
  <si>
    <t>Loại đấy mới đc thơm lâu ngày</t>
  </si>
  <si>
    <t>loại đen k bền bằng xanh đội đâu ạ</t>
  </si>
  <si>
    <t>Loại đèn này tuổi thọ của nó có được vài năm ko sop ơi</t>
  </si>
  <si>
    <t>Loại em bán là loại bao bì mới nhất fk</t>
  </si>
  <si>
    <t>Loại gãy vụn bn và chất lượng kém hơn à e</t>
  </si>
  <si>
    <t>loại gia dụng tiện ích này là chất liệu gì.hóa chất hay thảo dược.có chất lượng tốt với người tiêu dùng.tôi đặt thử 01 dây sau đó nếu an toàn tôi đăt hàng kính doanh mặt hàng này xin cảm ơn.</t>
  </si>
  <si>
    <t>Loại giò này mùi thơm không chị</t>
  </si>
  <si>
    <t>loại kia ko thích lắm, màu xấu quá</t>
  </si>
  <si>
    <t>Loại kia mùi thơm hơn hay s bạn nhỉ</t>
  </si>
  <si>
    <t>Loại lớn nhất dung tích bao nhiêu shop</t>
  </si>
  <si>
    <t>Loại lớn, loại nhỏ giá bao nhiêu và hạn sử dụng như nào vậy chị?</t>
  </si>
  <si>
    <t>Loại lưới sâu canxi có lỗ mỏng v k b?</t>
  </si>
  <si>
    <t>loại mà thảo đi màu trắng chị lấy màu đen nhé</t>
  </si>
  <si>
    <t>Loại màu đen ạ</t>
  </si>
  <si>
    <t>Loại mic của em thương hiệu gì</t>
  </si>
  <si>
    <t>Loại mới là bao bì mới ah</t>
  </si>
  <si>
    <t>loại mỹ phẩm này của hãng nào?</t>
  </si>
  <si>
    <t>Loai nao bat dc cá 5kg</t>
  </si>
  <si>
    <t>Loại nào bên và là mượt tóc ạ</t>
  </si>
  <si>
    <t>loại nào dùng cho tóc thì tốt b</t>
  </si>
  <si>
    <t>Loại nào lưu hương lâu ạ</t>
  </si>
  <si>
    <t>Loại nào lưu hương lâu hơn cj</t>
  </si>
  <si>
    <t>Loại nào thơm ngọt và thơm lâu k e</t>
  </si>
  <si>
    <t>Loại này bao bì mới hả e</t>
  </si>
  <si>
    <t>Loại này bảo hành bao lâu chị ?</t>
  </si>
  <si>
    <t>Loại này bảo hành bao lâu vậy bạn</t>
  </si>
  <si>
    <t>Loại này bảo quản ở ngoài nhiệt độ môi trường đc phải k shop hay phải bỏ tủ lạnh shop nhỉ</t>
  </si>
  <si>
    <t>Loại này chị có thể lấy mùa tối hơn thấy bộ màu trắng cho e được ko ạ e ko lấy mùa trắng nó hay bẩn nhanh</t>
  </si>
  <si>
    <t>Loại này có bị tụt lên k ạ</t>
  </si>
  <si>
    <t>Loại này có chua gắt ko, bảo quản nhiệt độ thường đc ko ạ</t>
  </si>
  <si>
    <t>loại này có dây kéo mở rộng thể tích ko em</t>
  </si>
  <si>
    <t>Loại này có kính cường lực à</t>
  </si>
  <si>
    <t>Loại này có mấy vị ạk</t>
  </si>
  <si>
    <t>loại này có mấy vị e hen</t>
  </si>
  <si>
    <t>Loại này còn bao bì cũ k ạ</t>
  </si>
  <si>
    <t>Loại này còn khuyến mãi mua 3 tặng 1 k ạ?</t>
  </si>
  <si>
    <t>Loại này công suất 1000 w bn</t>
  </si>
  <si>
    <t>Loại này công suất nhỏ hơn hả e?</t>
  </si>
  <si>
    <t>Loại này dày bao nhiêu bạn ?</t>
  </si>
  <si>
    <t>Loại này dùng bền k ạ</t>
  </si>
  <si>
    <t>Loại này đắt hơn nhiều nhỉ. Cái này dung tích to hơn đúng ko ạ?</t>
  </si>
  <si>
    <t>Loại này đầy đủ các vị pk shop</t>
  </si>
  <si>
    <t>Loại này đeo có bền k e</t>
  </si>
  <si>
    <t>Loại này em sử dụng thời gian nào phù hợp với mình là được</t>
  </si>
  <si>
    <t>Loại này ko phải loại có đèn led tròn đổi màu phiên bản mới à</t>
  </si>
  <si>
    <t>Loại này mùi thơm OK không ạ</t>
  </si>
  <si>
    <t>Loại này phiên bản mới à S</t>
  </si>
  <si>
    <t>Loại này sử dụng lúc nào vậy em</t>
  </si>
  <si>
    <t>Loại này thì thành phần gồm những gì và xuất xứ ở đâu vậy shop</t>
  </si>
  <si>
    <t>Loại này thơm lâu không shop</t>
  </si>
  <si>
    <t>Loại nước chưng cất lá thơm bao bì cũ c còn k ạ</t>
  </si>
  <si>
    <t>Loại retinol này có fai bôi kết hợp cug loại gì nữa ko ah</t>
  </si>
  <si>
    <t>Loại số mình lấy tầm 10, 20 cái. Còn mình lấy thêm mấy cái này nữa</t>
  </si>
  <si>
    <t>Loại thun nào chất mát á sóp khách e ưng chất mát nóng họ chê</t>
  </si>
  <si>
    <t>Loại trắng bên trên là phiên bản mới à shop</t>
  </si>
  <si>
    <t>Loại tròn trái cây có mấy vị chi</t>
  </si>
  <si>
    <t>loại từ mấy kg đến mấy kg shop</t>
  </si>
  <si>
    <t>Loại tươi ấy thì là ví dụ em bỏ tủ bảo quản xong bỏ ra nhiệt độ thường thì có thể để ở nhiệt độ thường là bao lâu ạv</t>
  </si>
  <si>
    <t>Loại vải cotton thô nó kg bền màu nhung rất mát dàng cho bé ạ 
Giờ mình sẽ đổi cho bạn bộ khác hoặc mình sẽ trừ cho bạn 300k 
Nhưng bạn đừng tẩy nữa bé dùng vài lần sẽ het 
Bạn cho mình stk nha</t>
  </si>
  <si>
    <t>Loại vải trơn ko hoa có ko sóp</t>
  </si>
  <si>
    <t>Loại van lõi nhựa rẻ nhưng ko bền.báo ko chuẩn ạ</t>
  </si>
  <si>
    <t>Loại van trong lắp đặt ntn vậy?</t>
  </si>
  <si>
    <t>Loan nhắc các bạn nhân viên làm việc cho đúng nhé , làm phiền cho khách hàng thế .</t>
  </si>
  <si>
    <t>Loạo cotton 650k thì k bền vs dù à b🥶</t>
  </si>
  <si>
    <t>Lọc cua 10k 0938841468</t>
  </si>
  <si>
    <t>Lót bằng vải giống bên ngoài luôn à b</t>
  </si>
  <si>
    <t>lô e kcn nhựt chánh bến lức long an</t>
  </si>
  <si>
    <t>Lô3 cảng cá phan thiết Bình Thuận</t>
  </si>
  <si>
    <t>Lộc 10 cái 1 k .0865512868</t>
  </si>
  <si>
    <t>Lộc 20 XL 0838787112</t>
  </si>
  <si>
    <t>Lộc 22, 23 0963529078</t>
  </si>
  <si>
    <t>Lỗi bên e giao thiếu 1 quần đen và giao sai kích thước quần luôn</t>
  </si>
  <si>
    <t>Lỗi của shop giao nhầm size sao bắt mình trả ship 53k z</t>
  </si>
  <si>
    <t>Lỗi do bên e đã gửi thiếu hàng cho chị mà</t>
  </si>
  <si>
    <t>Lỗi do bên minh gui thiếu hàng ma</t>
  </si>
  <si>
    <t>lỗi đôi này do bên c giao lộn hàng ạ</t>
  </si>
  <si>
    <t>Lỗi gì thì đc bảo hành và hình thức bảo hành ntn?</t>
  </si>
  <si>
    <t>Lỗi là bên sohp đặt giày búp bê lại chốt giày cao gót giờ chị chịu tiền sihp đó đổi dùm chị k mang giày cao gót được nếu k c đổi lắm gì</t>
  </si>
  <si>
    <t>Lỗi là do shop chốt sai size cho khách, sao lại bắt khách chịu 1/2 chi phí đổi trả? Nó khôg đág bao nhiu nhưg làm vậy là shop khôg có 1 chút trách nhiệm nào với hàg của mình. Rất phiền phức cho khách. Khôg dám mua hàg của shop lần sau.</t>
  </si>
  <si>
    <t>lỗi là do shop dán sai giao sai size giày mà lại do mình chịu cước hoàn</t>
  </si>
  <si>
    <t>Lỗi thì đổi trả ntn</t>
  </si>
  <si>
    <t>Lỗi thì hình thức bảo hành thế nào bác</t>
  </si>
  <si>
    <t>Lốp mới sản xuất năm nào vậy</t>
  </si>
  <si>
    <t>Lỡ chất xấu hơn hình chị cũng mất 20k sao vậy em đâu mất gì</t>
  </si>
  <si>
    <t>Lỡ màu bên ngoài tối và xấu hơn hình thì sao e</t>
  </si>
  <si>
    <t>Lỡ như sh giao sai mẫu thì sao đổi đc sh</t>
  </si>
  <si>
    <t>lỡ ví dụ shop giao sai mẫu cho em thì em ko nhận lỗi này thì em có cần trả ship khum</t>
  </si>
  <si>
    <t>Lớn cỡ 80x1m2</t>
  </si>
  <si>
    <t>Lu thống thạch anh tóc xanh nha c</t>
  </si>
  <si>
    <t>Lụa Tâm Ý sơ mi quần dài có không em ￼￼￼￼￼</t>
  </si>
  <si>
    <t>Lúc  chốt đơn và nhận hàng kg báo đã chuyển khoản nên shop chưa trừ ra 100k</t>
  </si>
  <si>
    <t>Lúc bán hàng e rep chị còn nhỡ lúc chị yêu cầu hoàn e kg rep thì làm cách nào?</t>
  </si>
  <si>
    <t>Lúc bán thì nhiệt tình giao sai hàng khách hỏi k phản hồi lại</t>
  </si>
  <si>
    <t>Lúc chốt đơn chị cũng nói là đặt 4 quần mà. Trên bao bì cũng ghi là quần mà em</t>
  </si>
  <si>
    <t>lúc đầu cũng không tin mà nghệ sĩ làm nhiều qua thử thì rất hài lòng</t>
  </si>
  <si>
    <t>Lúc đó a thấy đóng gói sơ sài . A sợ bị lừa</t>
  </si>
  <si>
    <t>Lúc giao bao bì cũng là vic shop</t>
  </si>
  <si>
    <t>Lúc giao hàng đừng để tên sp tăng vòng 1 ở ngoài đc k ạ</t>
  </si>
  <si>
    <t>Lúc gửi che tên sp cho e nhé</t>
  </si>
  <si>
    <t>Lúc mình mua 2 chai 99k là kg khuyến mãi</t>
  </si>
  <si>
    <t>lúc mua em ko rành cái dụ giao nhanh giao chậm</t>
  </si>
  <si>
    <t>Lúc mua thì bảo ko vừa thì có thể đổi size đến lúc mua xong ko mặc được ib bảo đổi cho thì ko trả lời là sao vậy</t>
  </si>
  <si>
    <t>Lúc mua thì giao nhanh lắm. Còn lúc đổi thì đợi quài đợi quài</t>
  </si>
  <si>
    <t>Lúc nào chốt hàng gởi về địa chỉ này cho chị: 
  Chung cư Safira Khang Điền, 454 Võ Chí Công, phường Phú Hữu, Thủ Đức, tp Hồ Chí Minh
  Sđt 0848781246</t>
  </si>
  <si>
    <t>lúc nào có a lấy sau</t>
  </si>
  <si>
    <t>Lúc nãy chị đặt 2 bộ móng giả 15k giờ chị đổi lại lấy loại đính đá 18k được k em gái</t>
  </si>
  <si>
    <t>Lúc nãy mình nhắn lấy 3m shop đổi lại cho m lấy 2 m thôi nhé</t>
  </si>
  <si>
    <t>Lúc nhận hàng đúng bao bì mới nhận nha</t>
  </si>
  <si>
    <t>Lúc tối e gửi sai số ạ hjx</t>
  </si>
  <si>
    <t>Lúc trưa đã nói giao nhầm địa chỉ và đã gửi hàng lại.</t>
  </si>
  <si>
    <t>Lúc trước chị em có mua vali bên mình ạ, mà giờ quai vali bị gãy thì mình có được bảo hành không ạ</t>
  </si>
  <si>
    <t>Lúc trước e cũng đặt hàng bên mình rồi.... giờ đặt thêm 4 bộ nữa</t>
  </si>
  <si>
    <t>Lúc trước e mua đt bên mình á, có được giảm không vậy ạ</t>
  </si>
  <si>
    <t>Luộc k cẩn thận dễ bị hỏng và k bền phụ kiện e nhé</t>
  </si>
  <si>
    <t>Lựa cây đẹp và đóng gói cẩn thận dùm chị, vì đợt trước có cây bị gãy vòi nụ.</t>
  </si>
  <si>
    <t>Lựa chi 5 muỗn ăn cơm có hình hoa văn nha e</t>
  </si>
  <si>
    <t>Lừa đảo đô chiếu sáng yếu ớt 3000w là công suất ẢO</t>
  </si>
  <si>
    <t>Lừa đảo nhé mn áo mặc 1 lần đã rách ở quai nón</t>
  </si>
  <si>
    <t>lừa xấu hơn hình</t>
  </si>
  <si>
    <t>Lửng lửng mang giày cao gót đẹp ạ</t>
  </si>
  <si>
    <t>Lượn mẹ m đi,có shop nào mà ko có cửa hàng??</t>
  </si>
  <si>
    <t>Lương pin dung tích bao nhieu vậy</t>
  </si>
  <si>
    <t>Lương thị Doãn 
  Trí nang ,lang Chánh 
  thanh hóa 
  0967501884</t>
  </si>
  <si>
    <t>lương thị doãn trí nang ,lang chánh thanh hóa 0967501885</t>
  </si>
  <si>
    <t>Lưu giữ hương thơm lâu ko e</t>
  </si>
  <si>
    <t>lưu hương lâu kh ạ</t>
  </si>
  <si>
    <t>lưu hương lâu ko c</t>
  </si>
  <si>
    <t>lưu hương lâu ko shop</t>
  </si>
  <si>
    <t>Lưu hương và giữ mùi lâu ko</t>
  </si>
  <si>
    <t>Lưu lượng pin 2tiếng đã ht mà shop báo 8-10 tiếng shop lm ăn k uy tín j ht nơi</t>
  </si>
  <si>
    <t>Lưu Thị Hạnh cái này cũng okela nè . Cái đầu tiên dô coi feedback thấy ở ngoài xấu hơn hình</t>
  </si>
  <si>
    <t>Lưu Trọng lư phong châu huyện Đông Hưng tỉnh Thái Bình</t>
  </si>
  <si>
    <t>Lv chị chốt</t>
  </si>
  <si>
    <t>LV vừa quyển tập k 5</t>
  </si>
  <si>
    <t>Ly 2 cai 29</t>
  </si>
  <si>
    <t>Ly bao nhiêu dung tích vậy em</t>
  </si>
  <si>
    <t>Lý do giao hàng chậm trễ quá</t>
  </si>
  <si>
    <t>Ly giữ nhiệt mình có mẫu này k ạ</t>
  </si>
  <si>
    <t>Ly hoa đỏ e</t>
  </si>
  <si>
    <t>Ly này dung tích bao nhiêu vậy, cho xin giá</t>
  </si>
  <si>
    <t>Ly nhật ly nào c</t>
  </si>
  <si>
    <t>Ly Thanh Dong gia bao nhiêu 1 cay</t>
  </si>
  <si>
    <t>Lý thuyết cũng học offline hả bạn</t>
  </si>
  <si>
    <t>Ly trà sữa có không ạ</t>
  </si>
  <si>
    <t>Lyn chốt giúp chị v 179 gộp đơn</t>
  </si>
  <si>
    <t>Lyn lấy OMEGA3 và vitamin E đi ạ</t>
  </si>
  <si>
    <t>Lyn ơi bộ bò c vừa nhận xong mà sai m c bị rộng quá lyn còn sai S có đổi cho c đc k lyn ơi</t>
  </si>
  <si>
    <t>M 1,62m- 55kg
  A xã m 1m74- 80kg</t>
  </si>
  <si>
    <t>M 54kg 1m63</t>
  </si>
  <si>
    <t>m 56 kg mặc sezi nào sop</t>
  </si>
  <si>
    <t>M bán online hay có đc cửa hàng ạ?</t>
  </si>
  <si>
    <t>M cái 1,55m-48kg</t>
  </si>
  <si>
    <t>M cao 1 m 58 66 kg</t>
  </si>
  <si>
    <t>M cắt logo tên thương hiệu thôi ạ</t>
  </si>
  <si>
    <t>M chua gap trường hợp gui thieu hang nhu the nay</t>
  </si>
  <si>
    <t>M chưa hiểu hình thức bảo hành</t>
  </si>
  <si>
    <t>M chưa nhận cây sao ck ạ</t>
  </si>
  <si>
    <t>M có bán trên shopee k ạ</t>
  </si>
  <si>
    <t>m đã nhận , hoa rất đẹp và đóng gói cẩn thận</t>
  </si>
  <si>
    <t>M đặt 2 bình có đc free ship ko ạ</t>
  </si>
  <si>
    <t>m đặt 2 set mà</t>
  </si>
  <si>
    <t>M đặt giày si của nhà Hồng Mơ si tuyển Ck đặt cọc gần nửa tháng mất tiêu ko thấy lên live ko thấy trả lời tn im ru luôn</t>
  </si>
  <si>
    <t>M định bán trên cả tiktok</t>
  </si>
  <si>
    <t>M đổi đoạ chỉ ạ, còn vẫn sdt đó ạ</t>
  </si>
  <si>
    <t>M đổi trả ntn sh?</t>
  </si>
  <si>
    <t>M gặp gọn lại giao lại cho ship nha b</t>
  </si>
  <si>
    <t>M giao hàng bên nào ạ</t>
  </si>
  <si>
    <t>M gửi hàng bên nào ak</t>
  </si>
  <si>
    <t>M gửi hàng bên nào thế e</t>
  </si>
  <si>
    <t>M gửi hàng bên nào v e</t>
  </si>
  <si>
    <t>M hoặc s</t>
  </si>
  <si>
    <t>M hỏi đúng tên thương hiệu ý</t>
  </si>
  <si>
    <t>M k thích cái thái độ làm việc đó</t>
  </si>
  <si>
    <t>M lấy 1 bộ hoa nhí cam nhé</t>
  </si>
  <si>
    <t>M lấy 1 sét side s</t>
  </si>
  <si>
    <t>M lấy 2 vòng 2 nhẫn</t>
  </si>
  <si>
    <t>M lấy 3lọ này. Với 5khăn xô ạ</t>
  </si>
  <si>
    <t>M lấy dài 3m58 tính cả cục góc. Và 1 tủ trên như mình gửi để đặt tủ lạnh bên dưới</t>
  </si>
  <si>
    <t>M lấy đen,be,kem</t>
  </si>
  <si>
    <t>M lấy đôi màu đen và đôi giày lười b nhé. M ở Quảng Ninh - free ship nhỉ</t>
  </si>
  <si>
    <t>M lấy E192 và E188 size XL nhé</t>
  </si>
  <si>
    <t>m lấy thêm cái Bean Pole nhé</t>
  </si>
  <si>
    <t>M lấy viên uống collagen 60 ngay nhe</t>
  </si>
  <si>
    <t>m lây xl nha</t>
  </si>
  <si>
    <t>M mua 2 chiếc giảm giá nữa đi shop</t>
  </si>
  <si>
    <t>M mua 2 đôi giảm giá m k</t>
  </si>
  <si>
    <t>M mua 2 món ship có giảm giá ưu đãi ko ạ</t>
  </si>
  <si>
    <t>M mua 4 cái có đc giảm giá k b?</t>
  </si>
  <si>
    <t>M muốn hỏi cách vệ sinh sp sau khi sd.bỏ đi hay tái sd</t>
  </si>
  <si>
    <t>M muốn lấy 1c kích thước to</t>
  </si>
  <si>
    <t>M muốn lấy mẫu này và mẫu hoa trà</t>
  </si>
  <si>
    <t>M muốn lấy thêm áo này nữa</t>
  </si>
  <si>
    <t>M muốn máy công suất lớn hơn</t>
  </si>
  <si>
    <t>M muốn mua váy cho bé thôi nôi nhưng bé ốm quá k biết Mẫu nào ok shop có Mẫu nào phù hợp nữa không vậy .màu vàng càng tốt</t>
  </si>
  <si>
    <t>M muốn nghe thử tên thương hiệu bên mình đã đc ko ak</t>
  </si>
  <si>
    <t>M muốn tham khảo giá sỉ</t>
  </si>
  <si>
    <t>M ngực bao nhiêu</t>
  </si>
  <si>
    <t>M nhắn giúp m địa chỉ cửa hàng</t>
  </si>
  <si>
    <t>M nhận đc hàng rồi nha, mà hình như bạn giao nhầm sz thì phải</t>
  </si>
  <si>
    <t>M nhận hàng r. Cho m xin hướng dẫn lắp đặt qua zalo</t>
  </si>
  <si>
    <t>m nhận hàng rui, xấu hơn hình ảnh rất nhiều</t>
  </si>
  <si>
    <t>M nhận siro rùi nhé, hàng chính hãng check mã vạch đầy đủ yên tâm dùng cho bé</t>
  </si>
  <si>
    <t>M ở Hà Nội phí ship là bnhieu b?</t>
  </si>
  <si>
    <t>M thix đổi màu đen á</t>
  </si>
  <si>
    <t>M vẫn mua hàng online nhiều mà</t>
  </si>
  <si>
    <t>M xin địa chỉ cửa hàng để qua mua ttiep ạh</t>
  </si>
  <si>
    <t>M xin giá đôi dép xỏ ngón</t>
  </si>
  <si>
    <t>M xin giá sỉ túi zip bạn</t>
  </si>
  <si>
    <t>M xin giá size 12kg ạ</t>
  </si>
  <si>
    <t>M xin khuyến mãi ngày 8/3 ạ</t>
  </si>
  <si>
    <t>M.xin giá kính và tròng cận đổi màu ạ</t>
  </si>
  <si>
    <t>M101. Size m</t>
  </si>
  <si>
    <t>m15 sai l</t>
  </si>
  <si>
    <t>M16 1m2</t>
  </si>
  <si>
    <t>M16 be 0339222098</t>
  </si>
  <si>
    <t>M2 xanh hoa 70kg</t>
  </si>
  <si>
    <t>M26 c gom đơn</t>
  </si>
  <si>
    <t>M29 trắng và cam 
  M45/S</t>
  </si>
  <si>
    <t>M5 . 0942575796</t>
  </si>
  <si>
    <t>m5 . 0942575797</t>
  </si>
  <si>
    <t>M5 0335000868 gộp đơn</t>
  </si>
  <si>
    <t>M5-50kg b</t>
  </si>
  <si>
    <t>M5/2 ly 6626 gom đơn</t>
  </si>
  <si>
    <t>M50-43kg</t>
  </si>
  <si>
    <t>M56 mặc váy 23 dài tới đâu shop</t>
  </si>
  <si>
    <t>m7 1m6</t>
  </si>
  <si>
    <t>M92 2m 2l</t>
  </si>
  <si>
    <t>M93.169.0946738940</t>
  </si>
  <si>
    <t>Mã  27 gộp đơn</t>
  </si>
  <si>
    <t>Mã : D96524. Sz : 40.5
  Đc : thôn 4 - Du Lễ - Kiến Thụy - Hải Phòng
  Sdt : 0362909339
  Tên : Cao kiên
  Thu : 1400k + ship</t>
  </si>
  <si>
    <t>Mã 01 0971768023</t>
  </si>
  <si>
    <t>Mã 01 36.45 09812484</t>
  </si>
  <si>
    <t>ma 01 54 0359724391 gộp đơn.</t>
  </si>
  <si>
    <t>Mã 03 sản xuất năm nào shop</t>
  </si>
  <si>
    <t>Mã 04 gộp đơn mã 05 size 3.6m.0982725098</t>
  </si>
  <si>
    <t>Mã 042 có mấy màu</t>
  </si>
  <si>
    <t>Mà 1 bộ em giao đúng size còn 1 bộ em giao sai size chứ đâu phải chị báo sai số kí cho em đâu</t>
  </si>
  <si>
    <t>Mã 10 0348289160</t>
  </si>
  <si>
    <t>Mã 10 Size 4m8 0373020569 gộp đơn</t>
  </si>
  <si>
    <t>Mã 100 lấy 3c màu sáng</t>
  </si>
  <si>
    <t>Mã 104 còn màu gì ák chế</t>
  </si>
  <si>
    <t>Mã 12 đỏ</t>
  </si>
  <si>
    <t>Mã 13, cần 3,9 mét gộp đơn chước mã 5</t>
  </si>
  <si>
    <t>Mã 17 6,3 gộp đơn</t>
  </si>
  <si>
    <t>Mã 1Đ màu nâu 127k gộp đơn đc k shop</t>
  </si>
  <si>
    <t>mã 219 1 bộ</t>
  </si>
  <si>
    <t>Mã 24 6.3m gộp đơn</t>
  </si>
  <si>
    <t>Mã 26 gộp đơn</t>
  </si>
  <si>
    <t>mã 26 gộp đơn 69kg màu trắng 0911365333</t>
  </si>
  <si>
    <t>Mã 28 nước hoa mini lấy cái</t>
  </si>
  <si>
    <t>Mà 39 0976439431 gộp đơn</t>
  </si>
  <si>
    <t>Mã 4 cam, xanh đen gộp đơn</t>
  </si>
  <si>
    <t>Mã 4 xl và m</t>
  </si>
  <si>
    <t>Mã 481</t>
  </si>
  <si>
    <t>mã 5 16kg vừa e lấy luôn nha</t>
  </si>
  <si>
    <t>Mã 539,79k ,0777115376</t>
  </si>
  <si>
    <t>Mã 55 lấy cho mình 50 tấm</t>
  </si>
  <si>
    <t>Mã 71 đổi sang size M cho e 0982406189</t>
  </si>
  <si>
    <t>Mà a gửi định vị bạn cũng ko phản hồi gì</t>
  </si>
  <si>
    <t>Mà a xem live thấy nhiều nồi 1lít8 mà a chốt không kịp chi hết</t>
  </si>
  <si>
    <t>Mà áo màu nâu sữa sao màu xấu hơn hình vậy e nhỉ</t>
  </si>
  <si>
    <t>Mà b oi...có bán shopee k</t>
  </si>
  <si>
    <t>Mà bạn giao lộn kích thước phải ko</t>
  </si>
  <si>
    <t>Mà bạn xem thái độ nhân viên nè bạn</t>
  </si>
  <si>
    <t>Mà bao bì cũng ghi tên khác nhau nữa, 1 là dừa dứa nướng còn 1 là dứa nướng dứa.</t>
  </si>
  <si>
    <t>Mà bao bì cũng khác nũa</t>
  </si>
  <si>
    <t>Mà bảo hành bao lâu</t>
  </si>
  <si>
    <t>Mà bảo hành bao lâu thì phai ạ</t>
  </si>
  <si>
    <t>Mà bay giờ hỏng một tai có được bảo hành ko ạ</t>
  </si>
  <si>
    <t>Mà bé lỡ mặc 1 lần rui có sao ko e😅</t>
  </si>
  <si>
    <t>Mà ben giao hang tk shipper thân thiện lắm</t>
  </si>
  <si>
    <t>Mà bên mình là hàng chuẩn chất lượng đúng không</t>
  </si>
  <si>
    <t>Mà bưu tá giao bên Viettel Post có thái độ ko tốt</t>
  </si>
  <si>
    <t>Mà c giao thiếu hàng cho e rồi</t>
  </si>
  <si>
    <t>Mà c ơi cho e hỏi hình thức bảo hành ntn v chị</t>
  </si>
  <si>
    <t>Mà các bạn giao sai địa chỉ</t>
  </si>
  <si>
    <t>Mà cách sử dụng mỗi ngày như thế nào?</t>
  </si>
  <si>
    <t>Mà cách sử dụng sao j e</t>
  </si>
  <si>
    <t>Mà cách sử dụng thế nào nhỉ</t>
  </si>
  <si>
    <t>Mà cái bánh bao chưa thấy nên hỏi, cách làm</t>
  </si>
  <si>
    <t>Mà cái đó uống ngày mấy lần a</t>
  </si>
  <si>
    <t>Mà cái đt e mới bị rơi vỡ phía sau lưng , ko biết có được bảo hành ko ạ</t>
  </si>
  <si>
    <t>mà cái tóc đen</t>
  </si>
  <si>
    <t>Mà ch che tên sp giúp em nha</t>
  </si>
  <si>
    <t>Mà chẳng biết nó công suất thế nào</t>
  </si>
  <si>
    <t>mà chẳng qua dơ quá, em ko biết cách vệ sinh</t>
  </si>
  <si>
    <t>Mà chất liệu mặc nóng k ạ</t>
  </si>
  <si>
    <t>Mà chất liệu này mặc mát không em nhỉ?</t>
  </si>
  <si>
    <t>Mã chất lượng bao bì mới c lyn nhé 😍</t>
  </si>
  <si>
    <t>Mà chất vải ko như hình.</t>
  </si>
  <si>
    <t>Mà chị áo dây trắng chị đổi qua màu 9 được ko c</t>
  </si>
  <si>
    <t>Mà chỉ đổi tên người nhận thôi ạ</t>
  </si>
  <si>
    <t>Mà chị gắng giao nhanh nhanh nha chị lâu quá là mẹ em đi về quê rồi</t>
  </si>
  <si>
    <t>mà chị giao hàng ngày đó thì ngày đó mới bắt đầu tính thời gian đổi trả, phải k</t>
  </si>
  <si>
    <t>Mà chị mua thêm 50 quả nữa</t>
  </si>
  <si>
    <t>Mà chi ơi e đặt đồ người ta giao lộn mẫu e trả lại mà bắt e phải trả ship</t>
  </si>
  <si>
    <t>mà chi phí bảo hành bánh xe thì bao nhiu thế mia?</t>
  </si>
  <si>
    <t>Mà chị rất nhiều mã chưa nhận được đấy.2 tuần rồi</t>
  </si>
  <si>
    <t>Mà cho c hỏi vải may mặc vài lần nó có bị giãn nhiều k</t>
  </si>
  <si>
    <t>Mà cho chị hỏi cà phê của mình là bột hay túi lọc vậy</t>
  </si>
  <si>
    <t>Mà cho e hỏi viên này đặt là chỉ hiểu quả khi đặt thoi phôn hết là cỡ 1 tuần lễ kh dùm nữa là quay lại như cũ hả</t>
  </si>
  <si>
    <t>Mà cho em đổi địa chỉ nhà cái</t>
  </si>
  <si>
    <t>Mà chưa biết cách vệ sinh sao ak mình đem giặt hay sao ak em</t>
  </si>
  <si>
    <t>Ma có chắc bền k</t>
  </si>
  <si>
    <t>Mà có điều là shop giao nhanh quá e trở hỏng kịp lun🤣🤭</t>
  </si>
  <si>
    <t>Mà có giấy chứng nhận gì ko em?</t>
  </si>
  <si>
    <t>Mà có hướng dẫn lắp đặt chữ bạn</t>
  </si>
  <si>
    <t>Mà có khăn xô c gửi e nha.. hết thì lấy khăn cotton cũng dc</t>
  </si>
  <si>
    <t>Mà có mẫu nào in trong và ngoài, chất liệu, hình dáng tương tự</t>
  </si>
  <si>
    <t>Mà có mỗi tội shop chẳng nhiệt tình với khách hàng</t>
  </si>
  <si>
    <t>Mà có nhiều người dùng hàng này k cj</t>
  </si>
  <si>
    <t>Mà công suất 3000w thi sáng dc mất giờ đâu</t>
  </si>
  <si>
    <t>Mã của chị có được giảm ko em</t>
  </si>
  <si>
    <t>Mà cũng k bền hon đâu c ạ</t>
  </si>
  <si>
    <t>Mà cũng k hẹn ngày mấy lần liền</t>
  </si>
  <si>
    <t>Mà dạng này thì k có tóc mái đúng k shop</t>
  </si>
  <si>
    <t>Mà dầu gội bên mình sài mượt tóc ko ak</t>
  </si>
  <si>
    <t>Mà do thái độ chăm sóc khách hàng của bên mình đấy</t>
  </si>
  <si>
    <t>mà dù tức nhưng mà m vẫn thấy có vẻ nó có hiệu quả</t>
  </si>
  <si>
    <t>Mà đặt tã hông lấy đồ chơi đc hông</t>
  </si>
  <si>
    <t>Mà đây đơn đổi hàng lỗi shop nói gửi rồi mà mãi chưa thấy í ạ</t>
  </si>
  <si>
    <t>mà đến tận hôm nay m vẫn chưa nhận đc hàng</t>
  </si>
  <si>
    <t>Mà đóng gói ẩu quá bục hàng bẩn hết cả quần</t>
  </si>
  <si>
    <t>Mà đóng gói sơ sài quá e</t>
  </si>
  <si>
    <t>Mà đóng gói sơ sài quá tr</t>
  </si>
  <si>
    <t>Mà đóng gói sơ sài quá,</t>
  </si>
  <si>
    <t>Mà đóng gói xấu quá 😆😆😆</t>
  </si>
  <si>
    <t>Mà đổi lại tên người nhận Tiểu My dùm mình</t>
  </si>
  <si>
    <t>Mà đổi mãi chưa thấy shop gửi lại</t>
  </si>
  <si>
    <t>mà đồng hồ mới vẫn trong thời gian bảo hành mà em ? mới đc hơn tuần</t>
  </si>
  <si>
    <t>Mà đợi mãi chưa thấy đưa hàng tới để đổi ah sh ui</t>
  </si>
  <si>
    <t>Mã đơn vị là trên bao bì cũ đúng k</t>
  </si>
  <si>
    <t>Mà đợt này đóng gói sơ sài lắm</t>
  </si>
  <si>
    <t>Mà đợt này ko thơm lâu</t>
  </si>
  <si>
    <t>Mà đừng có để tên sản phẩm ở ngoài đc ko ạ</t>
  </si>
  <si>
    <t>Mà e bik cách vệ sinh con loa này ko</t>
  </si>
  <si>
    <t>Mà e chưa biết cách làm ạ</t>
  </si>
  <si>
    <t>ma e giao sai dia chi cho chi roi nè</t>
  </si>
  <si>
    <t>Mà e kh nghe tư vấn bảo hành 1 đổi 1 nhỉ</t>
  </si>
  <si>
    <t>Ma e nhan hàng xuất xứ Thái Lan</t>
  </si>
  <si>
    <t>Mà em cho chị hỏi là bên em có làm loại bánh kem gỡ giấy k</t>
  </si>
  <si>
    <t>Mà em cho chị hỏi uống kẹo mầm có hiện tượng căng tức mới thì mới tăng v1 hả em, chị uống 24 hộp rồi Mà ko thấy gì cả, chị uống đều lắm nha</t>
  </si>
  <si>
    <t>Mà em giao sai kích thước</t>
  </si>
  <si>
    <t>Mà em mua 8bộ đó giảm giá đi shop</t>
  </si>
  <si>
    <t>Mà gần tết rồi có li xì hay khuyến mãi gì ko e</t>
  </si>
  <si>
    <t>Mà giao chậm dị</t>
  </si>
  <si>
    <t>Mà giao hàng bên nào ạ</t>
  </si>
  <si>
    <t>Mà giao hàng nó giao chậm quá</t>
  </si>
  <si>
    <t>Mà giao nhầm cho em mẫu này</t>
  </si>
  <si>
    <t>mà giao nhầm địa chỉ á</t>
  </si>
  <si>
    <t>mà giao sai địa chỉ nữa</t>
  </si>
  <si>
    <t>Mà giao sai màu cho chị rồi</t>
  </si>
  <si>
    <t>Mã giày sục là gì vậy e</t>
  </si>
  <si>
    <t>Mà giờ cách đổi trả như thề nào vậy c</t>
  </si>
  <si>
    <t>Mà gửi sớm nhé</t>
  </si>
  <si>
    <t>Mà gửi thiếu hàng cho em không báo thế</t>
  </si>
  <si>
    <t>Mà hạn sử dụng bao lâu</t>
  </si>
  <si>
    <t>Mà hàng đợt này đóng gói sơ sài thế. Nắp đóng ko chặt, dung dịch dính lem kem</t>
  </si>
  <si>
    <t>mà hãng nào giao v anh</t>
  </si>
  <si>
    <t>Mà hình thức bảo hành ntn ak</t>
  </si>
  <si>
    <t>Mà hình thức đổi trả ntn ?</t>
  </si>
  <si>
    <t>Mà hôm qua ko kìm lòng được đã chốt được mấy đơn</t>
  </si>
  <si>
    <t>Má hồng 10k</t>
  </si>
  <si>
    <t>má hồng 12k.tảy tế bào cape 2hủ 30k.keo xịt cứng tóc 35k.khăn xọc5c 25k.cài ngọc trai 5k lấy 2c.bàn chải óng 5c 25k ống húc 3k.0973325716.đi đơn ko gọi</t>
  </si>
  <si>
    <t>Mà không kìm da là được</t>
  </si>
  <si>
    <t>mà ko thấy bên em báo hay hoàn tiền cho chị luôn</t>
  </si>
  <si>
    <t>Mà laik k có sz c</t>
  </si>
  <si>
    <t>Mà lấy em cái áo lẻ thôi nga c</t>
  </si>
  <si>
    <t>Mà loa nhỏ thế sao công suất 120w căng nhỉ</t>
  </si>
  <si>
    <t>mà lúc e quẹt thẻ thì ngân hàng e bị lỗi á c h nó hoàn tiền cho e</t>
  </si>
  <si>
    <t>Mà lúc shipper ship tới thì bao bì cũng bị rách</t>
  </si>
  <si>
    <t>mã lực nó yếu liệu nó có tăng công suất nó mới khỏe dk chứ ạ</t>
  </si>
  <si>
    <t>Ma lưu hương lâu</t>
  </si>
  <si>
    <t>mà m muốn đổi bòn bon mới chứ ko muốn hoàn tiền thì có đc k</t>
  </si>
  <si>
    <t>Mà mặc k có vừa hu hu. Shop có thể nào thêm size to k????</t>
  </si>
  <si>
    <t>Mà mình sử dụng có ảnh hưởng gì không em</t>
  </si>
  <si>
    <t>Mà mình sử dụng nhìu có ảnh hưởng j hk a</t>
  </si>
  <si>
    <t>mà mình uống ngày mấy lần ạ</t>
  </si>
  <si>
    <t>Mà mỗi tủ nặng bao nhiêu kg anh? Hôm qua bên GHTK báo hai tủ hơn 700kg nghe mà choáng 6-7 người ko dám hạn tủ từ xe tải xuống học</t>
  </si>
  <si>
    <t>Mà mua 2 set này shop có giảm giá hay freeship k ạ</t>
  </si>
  <si>
    <t>Mã này còn L ko shop</t>
  </si>
  <si>
    <t>Mã này lấy e sz L nhé</t>
  </si>
  <si>
    <t>mà nếu rộng quá thì đổi trả ntn ha bạn</t>
  </si>
  <si>
    <t>Mà nhận hàg màu xấu kỳ vậy shop</t>
  </si>
  <si>
    <t>Mà ốp đồng hồ với kính cường lực là có kèm theo luôn không</t>
  </si>
  <si>
    <t>Mà phải công nhận chị ha dù có bán online hay tại nhà</t>
  </si>
  <si>
    <t>Mà sao để chất màu vải k như ảnh mặc vậy</t>
  </si>
  <si>
    <t>Mà sao đóng gói không cẩn thận để đo ra hầu như là gần hết một lọ luôn</t>
  </si>
  <si>
    <t>Mà sao mãi chưa thấy shop ship đổi size ạ</t>
  </si>
  <si>
    <t>Mà sao màu không giống như mẫu trong hình vậy ạ</t>
  </si>
  <si>
    <t>Mà sao nhìn bao bì cũ, mà ko có tem mác gì vậy</t>
  </si>
  <si>
    <t>Mà sao thấy đóng gói sơ sài</t>
  </si>
  <si>
    <t>mà sao thiếu hàng của e vậy</t>
  </si>
  <si>
    <t>Mà sh giải quyết hoàn tiền cho mình đi ạ. Chứ đổi đi đoiir lại mấy lần rồi.nhỡ hết việc của mình rồi</t>
  </si>
  <si>
    <t>mà shop bảo k có mẫu này là sao v ạ</t>
  </si>
  <si>
    <t>mà shop che tên sp dùm e nhe</t>
  </si>
  <si>
    <t>Mà shop chỉ mình cách vệ sinh giày đc k</t>
  </si>
  <si>
    <t>Mà shop cho e cái hướng dẫn sử dụng</t>
  </si>
  <si>
    <t>Mà shop có che tên sp không</t>
  </si>
  <si>
    <t>Mà shop có tip chống trầy cho vòmg với charm rosegold không ạ</t>
  </si>
  <si>
    <t>Mà shop đừng để tên sản phẩm ở ngoài nha shop 🥲</t>
  </si>
  <si>
    <t>Mà shop giao hàng nhanh quá</t>
  </si>
  <si>
    <t>Ma shop giao lộn mẫu rồi</t>
  </si>
  <si>
    <t>Mà shop giao nhầm mẫu của e rồi ạ 😢</t>
  </si>
  <si>
    <t>Mà shop giao nhầm size số 8</t>
  </si>
  <si>
    <t>mà shop giao sai hàng thì được đổi free chứ đâu phải em muốn đổi thành mẫu khác đâu mà em cũng phải trả ship hã shop tại mấy shop khác thường ngta giao sai mẫu là dc đổi free ạ</t>
  </si>
  <si>
    <t>Mà shop giao sai mẫu với size em không ưng em muốn đổi lại được ko ạ</t>
  </si>
  <si>
    <t>Mà shop gửi hàng bên nào ạ</t>
  </si>
  <si>
    <t>Mà shop gửi lại hàng mà đóng gói xấu quá</t>
  </si>
  <si>
    <t>Mà shop hoàn tiền bằng cách nào á</t>
  </si>
  <si>
    <t>mà shop lấy cho mình rộng hơn 1 size, tại mấy lần mua đều bị ngắn phần thân ấy ạ, mặc vào nó bị bó sát chỗ tã của bé á</t>
  </si>
  <si>
    <t>mà shop nhớ bảo mật thông tin</t>
  </si>
  <si>
    <t>Mà shop ơi, bộ giao nhầm cho em kích thước bnhieu đó ạ</t>
  </si>
  <si>
    <t>Mà shop ơi.shop đừng để tên mặt hàng bên ngoài dc ko ạh.</t>
  </si>
  <si>
    <t>Mà shop tl qua thời gian đổi trả</t>
  </si>
  <si>
    <t>mà size bth thì s cj hí</t>
  </si>
  <si>
    <t>Mã sọc M15 60ki
  0914298659</t>
  </si>
  <si>
    <t>Mã son 19k gộp đơn</t>
  </si>
  <si>
    <t>Mà son toàn màu xấu quá</t>
  </si>
  <si>
    <t>Mả số 8 là màu gì vậy chị</t>
  </si>
  <si>
    <t>mà sợ nó giao chậm</t>
  </si>
  <si>
    <t>Mà sp nặng bao nhiêu kg đấy nhỉ?</t>
  </si>
  <si>
    <t>Mà sử dụng lúc nào em hen</t>
  </si>
  <si>
    <t>Mà sử dụng ngày mấy lần ạ</t>
  </si>
  <si>
    <t>Mà tác dụng phụ ntn có sợ bôi vào ảnh hưởng ung thư ko ạ</t>
  </si>
  <si>
    <t>Mà tên người nhận hàng mong sốp có thể đổi thành Chu Nguyễn Minh Nguyệt được không ạ 🥲🥲</t>
  </si>
  <si>
    <t>Mà thái độ lắm</t>
  </si>
  <si>
    <t>Mà thái độ ntn thì thực sự là ….</t>
  </si>
  <si>
    <t>Mà thiếu hàng 5 lon xúc xích</t>
  </si>
  <si>
    <t>Mà thiếu hàng thì sao đây an</t>
  </si>
  <si>
    <t>Mà thôi c lấy cko e 6cay theo combo bthuong đi ạ</t>
  </si>
  <si>
    <t>Mà thời gian đổi lại lâu đến vậy</t>
  </si>
  <si>
    <t>Mà thời hạn đổi trả là bao lâu vậy shop</t>
  </si>
  <si>
    <t>Mã tóc 60k 0765882176</t>
  </si>
  <si>
    <t>Mà trên bao bì cũng k có rách dán chỉ có mỗi cái e xé</t>
  </si>
  <si>
    <t>Mà trên bao bì cũng không thấy ghi rõ protein hoàn chỉnh giống như hộp kia</t>
  </si>
  <si>
    <t>Mà vải xấu lắm chị</t>
  </si>
  <si>
    <t>Mà vải xấu quá mình hoàn lại nha shop ơi</t>
  </si>
  <si>
    <t>Mà vải xấu quá thì em kh lấy</t>
  </si>
  <si>
    <t>mã vận đơn của mình là gì thế bạn?</t>
  </si>
  <si>
    <t>Mã Vip Dầu gội đấy tên gì vậy ạ, giúp mọc tóc không, chứ e ít tóc quá mà đang tìm loại dầu gội nào có thể mọc nhiều tóc c linh ơi.</t>
  </si>
  <si>
    <t>Mà vừa giao nhầm sz25</t>
  </si>
  <si>
    <t>Mã************* gộp đơn</t>
  </si>
  <si>
    <t>ma4 79k. 0945407797</t>
  </si>
  <si>
    <t>Mã7 0335 665 866</t>
  </si>
  <si>
    <t>Mã9 xl 0398814734</t>
  </si>
  <si>
    <t>Mac hk vua doi dc hk chin</t>
  </si>
  <si>
    <t>Magie a có loại nào ko</t>
  </si>
  <si>
    <t>Mai 2h a ship sang studio của em cho e với ạ</t>
  </si>
  <si>
    <t>Mai bạn giao lại đc ko ạ</t>
  </si>
  <si>
    <t>Mai c sẽ chủ động gọi lại với nhân viên giao hàng . Nhưng bên e cũng báo với bên giao hàng giao lại giúp c nhé</t>
  </si>
  <si>
    <t>mai chị đi làm rồi gửi về công ty cho chị</t>
  </si>
  <si>
    <t>Mai chị kêu giao lại dùm e giao ban ngày đừng giao chiều vì chiều e đi hát show k có nhà đâu chị</t>
  </si>
  <si>
    <t>Mai chị kêu shipper 9 10giờ mai giao lại cho em nha</t>
  </si>
  <si>
    <t>Mai chj gọi chốt đơn gửi về địa chỉ liên đại trà đông phương kiến Thụy Hải phòng</t>
  </si>
  <si>
    <t>Mai chốt đơn e cho e đổi cục sạc dự phòng nha c ơi,,,e nhận 2 đơn rồi mà chưa đổi cho e</t>
  </si>
  <si>
    <t>mai đầm chị có không em</t>
  </si>
  <si>
    <t>Mai e ck cho c trước 900k</t>
  </si>
  <si>
    <t>mai e đi đơn sớm ạ c</t>
  </si>
  <si>
    <t>Mai e giao lại giúp c nhé</t>
  </si>
  <si>
    <t>mai e kêu người giao lại có người nhận</t>
  </si>
  <si>
    <t>Mái em kêu giao dùm chị tư 9gio tới 11 giờ dùm trưa chị ngi 1gio chị đi làm nên chỉnh im lặng kg hãy</t>
  </si>
  <si>
    <t>Mai em lên đơn và đổi cho chị luôn ạ</t>
  </si>
  <si>
    <t>mai em nói sop giao lại nhé</t>
  </si>
  <si>
    <t>Mai em ở nhà chị nói giao lại cho em đi</t>
  </si>
  <si>
    <t>Mai ghip giao lại bạn nhé</t>
  </si>
  <si>
    <t>Mai giao lun nha chi</t>
  </si>
  <si>
    <t>Mai giao thì chi đổi số điện thoại đc kg</t>
  </si>
  <si>
    <t>Mai gửi luôn cho chị nhá em ở chị nhận hàng rồi mới giả tiền nhá￼</t>
  </si>
  <si>
    <t>Thanh toán nhận hàng trả tiền (COD)</t>
  </si>
  <si>
    <t>Mai gửi luôn cho em nha, cách tân 26ki 160</t>
  </si>
  <si>
    <t>Mai gửi máy ko cần gửi ốp cho mình nhé có bonus thêm 1,2 miếng dán cường lực cho mình thì ok bạn nhé( nếu dc ), tks!</t>
  </si>
  <si>
    <t>mai gửi sớm cho chị nha</t>
  </si>
  <si>
    <t>Mai họ gọi giao lại ấy</t>
  </si>
  <si>
    <t>Mai kêu giao lại giùm e</t>
  </si>
  <si>
    <t>Mai lấy chị cả shet</t>
  </si>
  <si>
    <t>Mai lên coi r dồn đơn được hông chị..</t>
  </si>
  <si>
    <t>Mai lên coi r dồn đơn được hông chị.. 
 Nhớ lấy bánh gạo lứt tương với mặn nha</t>
  </si>
  <si>
    <t>Mai lên giao lại đc hok chị ạ</t>
  </si>
  <si>
    <t>Mai mẹ c qua lấy mấy vị bột mặn heniz</t>
  </si>
  <si>
    <t>Mai mìh đi làm chiu 3h mới về đo nha. Mai dt giao hàg ko có mìh ở nhà âu b nơi bến ship jo giao lại cho mìh đi</t>
  </si>
  <si>
    <t>mai mốt đơn của em đổi sdt qua số 0834230252 lun nhe</t>
  </si>
  <si>
    <t>Mải ngắm e 2 live mà chưa chốt đc nồi</t>
  </si>
  <si>
    <t>Mai page cho mình xin cách vệ sinh mũ mua bên shop nhé</t>
  </si>
  <si>
    <t>Mai shipper ik giao lại hả bn</t>
  </si>
  <si>
    <t>Mai shop gửi sớm giúp e nhé</t>
  </si>
  <si>
    <t>Mai tầm 7g30 tối em lấy nha sốp</t>
  </si>
  <si>
    <t>Mai thị hằng ,tiểu khu yên hanh 1 thị trấn nga sơn thanh hóa</t>
  </si>
  <si>
    <t>mái tóc ăn tiền ghê</t>
  </si>
  <si>
    <t>Maisuong Vo chúng nó quảng cáo mà hỏi giá cả và cách lắp đặt lại không trả lời là sao nhỉ</t>
  </si>
  <si>
    <t>Mak e muốn đổi hàng thì giờ làm sao c</t>
  </si>
  <si>
    <t>Màn hình và nguồn( ko phải do nguyên nhân người sử dụng) nếu lỗi có được bảo hành ko shop</t>
  </si>
  <si>
    <t>màn xuất xứ ở đâu vậy shop</t>
  </si>
  <si>
    <t>Mạng chắc trả góp kakkkk</t>
  </si>
  <si>
    <t>Mang chất lượng</t>
  </si>
  <si>
    <t>Mang thuong xuyen bền ko chi</t>
  </si>
  <si>
    <t>Mạnh hay nhẹ do công suất hả b</t>
  </si>
  <si>
    <t>Mão 155 47 kg</t>
  </si>
  <si>
    <t>mat ban dày bao nhiêu?</t>
  </si>
  <si>
    <t>Mát dễ chịu</t>
  </si>
  <si>
    <t>Màu  xấu hơn hình gửi</t>
  </si>
  <si>
    <t>Màu ảnh ngoài tối màu xấu</t>
  </si>
  <si>
    <t>Màu áo bên ngoài xấu hơn hình</t>
  </si>
  <si>
    <t>màu chói quá hông e</t>
  </si>
  <si>
    <t>Màu den đỏ lấy đỏ e nhé</t>
  </si>
  <si>
    <t>Mau đen 189 k 
  M15 
  60ký</t>
  </si>
  <si>
    <t>Màu đen còn size gì vậy chị</t>
  </si>
  <si>
    <t>Màu đen giờ trả góp sao ạ</t>
  </si>
  <si>
    <t>Màu đen k có mũ nên mình k lấy nữa</t>
  </si>
  <si>
    <t>Màu đen ko có chị đổi e màu xanh saze L nha chị</t>
  </si>
  <si>
    <t>Màu đen lấy c 38, còn mẫu nào tương tự nữa không e</t>
  </si>
  <si>
    <t>Màu đen này giá ntn và chất vải ra sao vậy shop</t>
  </si>
  <si>
    <t>Màu đen size s ạ</t>
  </si>
  <si>
    <t>Màu đen, size 41 nhé shop, còn ko shoo</t>
  </si>
  <si>
    <t>màu đẹp thì lại k thích hoa văn</t>
  </si>
  <si>
    <t>Màu đỏ cũng được lấy</t>
  </si>
  <si>
    <t>màu đỏ lấy size như chị gửi</t>
  </si>
  <si>
    <t>màu đỏ trần xuân tạo công trường huyn dài bãi đỗ xe ngọc khánh phuongngoc khánh kìm ma ba đình ha nội</t>
  </si>
  <si>
    <t>Màu gấm này ở ngoài màu gì thế shop</t>
  </si>
  <si>
    <t>Màu gì em</t>
  </si>
  <si>
    <t>Màu gì em chị xem nào</t>
  </si>
  <si>
    <t>Màu gì trắng da em</t>
  </si>
  <si>
    <t>màu gì và bảo hành bao lâu ạ</t>
  </si>
  <si>
    <t>Màu hồng 48kh màu xanh 58kg ạ</t>
  </si>
  <si>
    <t>Màu hồng đậm bị bẩn sohp oi nhưng mình ko trả lại nữa</t>
  </si>
  <si>
    <t>Màu hồng đậm còn sai xxl á em</t>
  </si>
  <si>
    <t>Màu hồng và cây ngũ sắc</t>
  </si>
  <si>
    <t>Màu không giống hình nên mình cần đổi cũng được chứ cũng ko muốn trả lại hàng :( mình chưa cắt cả mác nhưng bị thu lại giá thấp dù không phải lỗi ở mình, mình cũng không nhận được lời xin lỗi nào
 Mình hơi thất vọng cách giải quyết này. Cảm ơn shop đã hỗ trợ, mình sẽ giữ lại quần này không cần xử lý tiếp ạ.</t>
  </si>
  <si>
    <t>Màu mình đặt là nâu tây Shop giao nhầm cho mình màu nâu ghi</t>
  </si>
  <si>
    <t>Màu nào thơm lâu</t>
  </si>
  <si>
    <t>Màu navy họa tiết cá thì bạn có đủ làm phần mảng lớn của đầm yếm k</t>
  </si>
  <si>
    <t>Mau nay be 8ky co k</t>
  </si>
  <si>
    <t>Màu này có bị tróc sơn ko ạ?</t>
  </si>
  <si>
    <t>Màu này có mấy màu</t>
  </si>
  <si>
    <t>Màu này còn size 85kg k c</t>
  </si>
  <si>
    <t>Mãu này dung tích bao nhiêu</t>
  </si>
  <si>
    <t>Mau nay hom qua chi khong nha chi nhan chiec nhan roi</t>
  </si>
  <si>
    <t>Màu này là màu gì e nhỉ?</t>
  </si>
  <si>
    <t>Màu này là màu gì vậy, e ko nhìn rõ bảng màu</t>
  </si>
  <si>
    <t>Màu neon là màu gì e nhỉ ?</t>
  </si>
  <si>
    <t>Màu nhạt quá, sr bạn mình k lấy nữa nhé</t>
  </si>
  <si>
    <t>Màu nhạt xấu hơn hình</t>
  </si>
  <si>
    <t>Màu nhạt xấu hơn hình, thất vọng</t>
  </si>
  <si>
    <t>Màu rêu sau lưng là gì e</t>
  </si>
  <si>
    <t>Màu sắc, chất liệu vải ko như hình</t>
  </si>
  <si>
    <t>Màu tím màu đỏ đô, rêu và màu da 4 bộ 65kg</t>
  </si>
  <si>
    <t>Màu tóc cháu là màu nâu hay hạt dẻ</t>
  </si>
  <si>
    <t>Màu tóc đẹp á bé</t>
  </si>
  <si>
    <t>Màu trắng . Xanh nhạt va xanh đậm</t>
  </si>
  <si>
    <t>màu trắng trả góp như nào ạ</t>
  </si>
  <si>
    <t>màu trắng trả góp thì cần trả trước bao nhiêu v shop</t>
  </si>
  <si>
    <t>Màu trắng, chất lượng tốt không ạ</t>
  </si>
  <si>
    <t>Màu trên là hồng hả</t>
  </si>
  <si>
    <t>Màu và chất liệu chị ưng lắm. Mỗi tội li bị nhăn 1 số chỗ và nếp nhăn đó gấp</t>
  </si>
  <si>
    <t>Màu và chất liệu đều xấu hơn hình rất nhiều</t>
  </si>
  <si>
    <t>Màu vải ko như hình gửi</t>
  </si>
  <si>
    <t>Màu vàng 160 nha shop</t>
  </si>
  <si>
    <t>Màu vàng 24k. Hình số 1. Có khay lắp Sim 4g/5g. Được không shop. Có cửa hàng lay tải tilto.</t>
  </si>
  <si>
    <t>Màu vàng đậm đó dễ mặc ko shop . Da chị đen</t>
  </si>
  <si>
    <t>Màu xám còn ko c</t>
  </si>
  <si>
    <t>Màu xanh bnhiu tiền ạ, có miễn phí ship k ạ</t>
  </si>
  <si>
    <t>Màu xanh có kính cường lực trên</t>
  </si>
  <si>
    <t>màu xanh có như hình hay bên ngoài nhạt hơn</t>
  </si>
  <si>
    <t>Màu xanh dương và đen không lấy máu reu</t>
  </si>
  <si>
    <t>Mau xanh đậm kg lấy sắt nách</t>
  </si>
  <si>
    <t>Màu xanh là bao bì mới hả e</t>
  </si>
  <si>
    <t>Màu xanh là bao bì mới phải hk ạ</t>
  </si>
  <si>
    <t>màu xấu</t>
  </si>
  <si>
    <t>màu xấu :))) vs lại size too</t>
  </si>
  <si>
    <t>Màu xấu hơn hình</t>
  </si>
  <si>
    <t>màu xấu hơn hình với chỉ trên hình trắng mà shop đưa chỉ cam e k ưng</t>
  </si>
  <si>
    <t>màu xấu quá</t>
  </si>
  <si>
    <t>màu xấu vl</t>
  </si>
  <si>
    <t>May ẩu quá shop ơi, mới mặc 1 lần đã rách, đường may quá mớm - mất tín nhiệm quá</t>
  </si>
  <si>
    <t>Máy bạn cài phần mềm phiên bản bao nhiêu</t>
  </si>
  <si>
    <t>Mày bán hàng giao lộn kích thước tao không lấy may bắt tao trả tiền không trả mày   chửi, ủa nực cười ai tạo nghiệp thì mày biết tao không bom do mày goi sai thì mày chịu . Mày chửi đi mày nghiệp</t>
  </si>
  <si>
    <t>máy bảo hành bao lâu em</t>
  </si>
  <si>
    <t>Máy bảo hành bao lâu vậy</t>
  </si>
  <si>
    <t>Máy bình thường đổi mất bao nhiêu. Và máy lỗi đổi mất bao nhiêu b</t>
  </si>
  <si>
    <t>Máy Bơm Nước Nguyễn Tài công suất bao nhiêu khoi một tiếng</t>
  </si>
  <si>
    <t>Máy cách rửa sao</t>
  </si>
  <si>
    <t>Máy cắt thịt heo độ dày bn vậy ạ</t>
  </si>
  <si>
    <t>Máy chị vẫn còn thời gian bảo hành mà</t>
  </si>
  <si>
    <t>Máy có chất lượng không vậy shop uy tín thì tôi đặc 2 máy</t>
  </si>
  <si>
    <t>Máy có được bảo hành không nếu bảo hành thì mấy năm có kèm theo phụ tùng thay thế không nếu khi hỏng thì có gửi đến nơi mua hoặc đổi lại máy có được không</t>
  </si>
  <si>
    <t>Máy có hỗ trợ trả góp 0% ko v ạk</t>
  </si>
  <si>
    <t>Máy công suất bao nhiêu w anh</t>
  </si>
  <si>
    <t>Máy của mình công suất bao nhiêu W vậy shop</t>
  </si>
  <si>
    <t>may dang dùng phiên bản bao nhiêu zay shop</t>
  </si>
  <si>
    <t>máy dỏm, khg nên mua đồ kém chất lượng, nên tẩy chay, bán quảng cáo hay lắm nhg khi mua về thì xài khg ra gì... chỉ lừa gạt khách hàng thôi.</t>
  </si>
  <si>
    <t>Máy duỗi tóc 25k. tẩy cầu màu hồng 19k. **********</t>
  </si>
  <si>
    <t>Máy duỗi tóc 25k. tẩy cầu màu hồng 19k. 0916951091</t>
  </si>
  <si>
    <t>Máy đểu mặc 1 lần đã rách,chỉ tuột đường may gia công kém ăn bớt,chả lẽ chỉ bán 1 lần</t>
  </si>
  <si>
    <t>Máy e đc bảo hành bao lâu anh nhỉ</t>
  </si>
  <si>
    <t>Máy e hk có nhận đc cuộc gọi ko biết s nữa kêu ship mai giao lại giùm đi</t>
  </si>
  <si>
    <t>Máy em 11pro max gold 64gb bên mình pin 81 chừ bù qua cỡ mấy a</t>
  </si>
  <si>
    <t>Máy em đang góp 15-4 này là xong vậy em lên đời máy khác em trả góp được không ạ</t>
  </si>
  <si>
    <t>Máy gia công tại Đức pk bạn? Chính sách bảo hành thế nào bạn?</t>
  </si>
  <si>
    <t>máy hàn giá?</t>
  </si>
  <si>
    <t>Máy hàn.toi muốn mua cái máy hàn</t>
  </si>
  <si>
    <t>Máy hoover sản xuất tại trung quốc hả shop</t>
  </si>
  <si>
    <t>Máy hơ bên mình bảo hành bao lâu vậy chị</t>
  </si>
  <si>
    <t>Máy Hurom bảo hành bao lâu</t>
  </si>
  <si>
    <t>máy hurom bảo hành bao lâu và bảo hành ở đâu vậy chị, em dag ở hcm</t>
  </si>
  <si>
    <t>máy hút chân ko này công suất bao nhiêu W đấy e</t>
  </si>
  <si>
    <t>Máy hút công suất bao nhiêu ạ</t>
  </si>
  <si>
    <t>Máy hút công suất bn e</t>
  </si>
  <si>
    <t>Máy la tóc 0918172980</t>
  </si>
  <si>
    <t>Máy là tóc 0989618268</t>
  </si>
  <si>
    <t>Máy là tóc 80k .0968993617</t>
  </si>
  <si>
    <t>Máy làm sữa hạt giá &gt; 2 triệu sx ở đâu, công suất?</t>
  </si>
  <si>
    <t>May liền thân mặc hè có dc ko chị</t>
  </si>
  <si>
    <t>Máy màu gì á b</t>
  </si>
  <si>
    <t>May mắn lần nào nhận đồ của sốp cũng sạch-đẹp-mới
  Mình chỉ việc lựa mẫu mình thích 
  Còn chất lượng đã có sốp lo</t>
  </si>
  <si>
    <t>Máy mình bán la phiên bản bao nhiêu vậy shop</t>
  </si>
  <si>
    <t>Máy mình đang dùng phiên bản bao nhiêu vậy bạn</t>
  </si>
  <si>
    <t>Máy mình được bảo hành bao lâu ạh</t>
  </si>
  <si>
    <t>Máy mình ko hoạt động nữa shop ơi. Mình ở Nha Trang quy trình bảo hành sao shop?</t>
  </si>
  <si>
    <t>Máy mới chỗ em bán bảo hành bao lâu em?</t>
  </si>
  <si>
    <t>máy mới hay máy lướt hả bạn? bảo hành bao lâu</t>
  </si>
  <si>
    <t>Máy nào công suất mạnh hơn vậy !?</t>
  </si>
  <si>
    <t>Máy này chế độ bh và đổi trả ntn hả e?</t>
  </si>
  <si>
    <t>Máy này chi phí bảo hành bn ạ</t>
  </si>
  <si>
    <t>Máy này chi phí bảo hành cao hơn các dòng khác ?</t>
  </si>
  <si>
    <t>Máy này con lăn cố định hay di chuyển, hình thức bảo hành và là da gay pu?</t>
  </si>
  <si>
    <t>Máy này công suất bn ah? Dễ vệ sinh kg ah?</t>
  </si>
  <si>
    <t>Máy này dung tích 550  bao nhiêu vậy</t>
  </si>
  <si>
    <t>Máy này là phiên bản mới à</t>
  </si>
  <si>
    <t>Máy này lên dc phiên bản mấy rồi bạn</t>
  </si>
  <si>
    <t>Máy này năm sx là 2017 đúng k ạ</t>
  </si>
  <si>
    <t>Máy này năng kg chị</t>
  </si>
  <si>
    <t>Máy này phiên bản bao nhiêu</t>
  </si>
  <si>
    <t>Máy này pin + sạc hỏng, chất lượng kém quá</t>
  </si>
  <si>
    <t>Máy này thời gian bảo hành bao lâu vậy</t>
  </si>
  <si>
    <t>Máy này với máy H300 máy nào công suất mạnh hơn</t>
  </si>
  <si>
    <t>May Nhật xuất xứ chung</t>
  </si>
  <si>
    <t>Máy nhỏ gọn mà công suất lớn ngon quá chạy phòng cở đó quá ok</t>
  </si>
  <si>
    <t>Máy phiên bản bao nhiêu</t>
  </si>
  <si>
    <t>Máy phiên bản bao nhiêu ạ</t>
  </si>
  <si>
    <t>Máy rửa bát phiên bản mới à 😂</t>
  </si>
  <si>
    <t>máy rửa xe ạ</t>
  </si>
  <si>
    <t>Máy sản xuất năm nào vậy shop</t>
  </si>
  <si>
    <t>Máy say sữa hạt có không shop</t>
  </si>
  <si>
    <t>Máy say thịt 250k công suất của máy là bao nhiêu vậy chị đẹp</t>
  </si>
  <si>
    <t>Máy sấy tóc công suất bao nhiều vậy</t>
  </si>
  <si>
    <t>Máy sấy tóc điện bao nhiêu v và công suất bao nhiêu w vậy em</t>
  </si>
  <si>
    <t>Máy sấy tóc màu xanh</t>
  </si>
  <si>
    <t>Máy sinh tố 79 e ghé lấy nha chị</t>
  </si>
  <si>
    <t>Máy sữa hạt này là dung tích bao nhiêu đấy</t>
  </si>
  <si>
    <t>Máy uốn tóc 0365078649</t>
  </si>
  <si>
    <t>Máy uốn tóc 1k **********</t>
  </si>
  <si>
    <t>Máy xay công suất bao nhiêu shop</t>
  </si>
  <si>
    <t>Máy xay đa năng 70k , giấy rút xanh 60k lấy 2 thùng, khăn choàng bé trai 45k, bộ ghế hơi 230k, quạt cool 25k , son 6 màu ,   0365658502</t>
  </si>
  <si>
    <t>Chốt sản phẩm công nghệ khác</t>
  </si>
  <si>
    <t>Máy xay sinh tố m3 công suất bao nhiêu vậy</t>
  </si>
  <si>
    <t>Máy xay sữa hạt  MD 11200 chị vừa chốt  Ko có đơn à em?</t>
  </si>
  <si>
    <t>máy xuất sứ từ đâu vậy hình thức bảo hành như nào</t>
  </si>
  <si>
    <t>máy xuất xứ ở đâu shop?</t>
  </si>
  <si>
    <t>mặc chật quá mùa hè thì lại sợ hơi bí đấy ạ</t>
  </si>
  <si>
    <t>Mặc có hiệu quả k</t>
  </si>
  <si>
    <t>Mặc dù mình bảo quản khá kỹ trong phòng riêng , nhiệt độ ko dưới 24 độ ,</t>
  </si>
  <si>
    <t>Mặc đc nhiều lần ko nhỉ hay mặc 1 lần đã hỏng rồi</t>
  </si>
  <si>
    <t>Mặc ko đẹp đổi trả ntn</t>
  </si>
  <si>
    <t>Mặc ko vừa chị đổi size nhé</t>
  </si>
  <si>
    <t>Mắc quá ko lấy nữa</t>
  </si>
  <si>
    <t>mặc sao vừa. vậy hủy đơn đi</t>
  </si>
  <si>
    <t>mặc size gì đc vậy shop</t>
  </si>
  <si>
    <t>mặc size gì e ơi</t>
  </si>
  <si>
    <t>Mặc size nào dk bạn</t>
  </si>
  <si>
    <t>Mặc sô mây thì thoai mái</t>
  </si>
  <si>
    <t>mặc thử mát mẻ dễ chịu</t>
  </si>
  <si>
    <t>Mặc thử xem chất liệu vải và mẩu ok ko mới dám mua thêm...hjhjj</t>
  </si>
  <si>
    <t>mặc tới đâu vậy ạ</t>
  </si>
  <si>
    <t>mắc zậy trả góp đc k</t>
  </si>
  <si>
    <t>Măm cá chôt 1kg có ship không anh</t>
  </si>
  <si>
    <t>Mặt 23..49k...0948223192</t>
  </si>
  <si>
    <t>Mặt da vàng 230</t>
  </si>
  <si>
    <t>Mặt dây lưng quá kém chất lượng</t>
  </si>
  <si>
    <t>Mặt đẹp chị lấy thêm</t>
  </si>
  <si>
    <t>Mặt đồng hồ có camerra, chức năng...như này</t>
  </si>
  <si>
    <t>Mặt hoa lớn hay nhỏ vậy</t>
  </si>
  <si>
    <t>Mặt nạ B5 có không em?</t>
  </si>
  <si>
    <t>Mặt nạ có không shop ơi?</t>
  </si>
  <si>
    <t>Mặt nạ colagen 24k e có không</t>
  </si>
  <si>
    <t>Mặt nạ collagen hh ng ta mặt ko mụn chỉ đắp dưỡng da thôi thì ngày mấy lần ạ</t>
  </si>
  <si>
    <t>mặt nạ dưa Leo có không ạ</t>
  </si>
  <si>
    <t>Mặt nạ đắp mặt đổi lấy lọ sirum mặt cho cj đi</t>
  </si>
  <si>
    <t>Mặt nạ đấy dùng một tuần mấy lần ạ</t>
  </si>
  <si>
    <t>Mặt nạ hoa oải hương dùng tuần mấy lần ạ, dùng xong có cần rửa mặt k ạ</t>
  </si>
  <si>
    <t>Mặt nạ lấy mình 3 hợp đi</t>
  </si>
  <si>
    <t>Mặt nạ mình sử dụng khi nào</t>
  </si>
  <si>
    <t>mặt nạ ong chúa có không em</t>
  </si>
  <si>
    <t>Mặt nạ tế bào gốc Nhật 2 hộp 0765245883</t>
  </si>
  <si>
    <t>mặt nạ thì lấy e 20m như này còn 30m c mix loại trái cây cho em nha</t>
  </si>
  <si>
    <t>Mặt nạ vàng có không shop</t>
  </si>
  <si>
    <t>Mặt nạ xài ngày mấy lần chị</t>
  </si>
  <si>
    <t>Mặt nhôm sử dụng có ảnh hưởng đến sạc k dây k ạ</t>
  </si>
  <si>
    <t>Mặt tôi dài thì lm kiểu tóc nào đẹp</t>
  </si>
  <si>
    <t>Mặt trước có kính cường lực ko</t>
  </si>
  <si>
    <t>Mặt vuông của csis kiềng này shop</t>
  </si>
  <si>
    <t>Mâm này cỡ nhỏ con này tầm 5-7kg thôi ,nếu đúng loại mâm cỗ thường thì trên chục kg là ít</t>
  </si>
  <si>
    <t>Mất bên e hoàn tiền cho c chứ</t>
  </si>
  <si>
    <t>MẬt chất lượng đượcn nhưng hơi lỏng ,đóng gói sơ sài bể tung bao bì ngoài ,chai nhựa non 1 l nhưng có khuyến mải bù vào vẫn ok</t>
  </si>
  <si>
    <t>Mất gần triệu bạc mà cả tháng mới nhận đx còn thiếu hàng</t>
  </si>
  <si>
    <t>Mất ngủ có mấy vị a</t>
  </si>
  <si>
    <t>Mật ong ngon quá lấy Hai nữa gộp đơn em nhé</t>
  </si>
  <si>
    <t>Mật ông chất lượng e.</t>
  </si>
  <si>
    <t>Mất phí síp ak shop , cái này bảo hành bao lâu , rửa xe có bong ko</t>
  </si>
  <si>
    <t>Mẫu 025 b đang có phiên bản bn/888 vậy</t>
  </si>
  <si>
    <t>mẫu 21 thể tích ấm bao nhiêu bạn nhỏ</t>
  </si>
  <si>
    <t>Mẫu 32 hoa tiết cá là in hay thêu vậy ah?</t>
  </si>
  <si>
    <t>Mẫu áo gió vủa shop có bán trên shopee hay tiktok ko</t>
  </si>
  <si>
    <t>mẫu áo sơ mi này có kèm áo ba lỗ trong ko shop</t>
  </si>
  <si>
    <t>Mẫu áo trắng có mẫu nào 10 ký k</t>
  </si>
  <si>
    <t>mẫu áo vủa mình lấy nếu mà bị trật thì xốp ch khách hàng gủi lại nhé</t>
  </si>
  <si>
    <t>Mẫu bao bì cũ đâu</t>
  </si>
  <si>
    <t>Mẫu bên trái là quần đen với họa tiết vàng, bạn có thể tham khảo thêm các mẫu khác tại đây.</t>
  </si>
  <si>
    <t>Mẫu c mới mua của em ko biết mang có bền ko, nhưng form lên chân đẹp, mang êm, dễ đi và màu đẹp</t>
  </si>
  <si>
    <t>Mẫu cao bn vậy ạm</t>
  </si>
  <si>
    <t>Mẫu con công đắt quá. Giảm giá đi Shop ơi</t>
  </si>
  <si>
    <t>Mẫu cộc tay có những màu gì ạ ?</t>
  </si>
  <si>
    <t>Mẫu cũ em mua 280 mẫu này 245 thi dc tính đổi trả ntn ạ</t>
  </si>
  <si>
    <t>Mẫu đen hoa văn vàng, bên trái</t>
  </si>
  <si>
    <t>Mẫu đó hết hàng thì c hoàn tiền cho em cũng được ạ</t>
  </si>
  <si>
    <t>Mẫu đó là bao bì mới của loại này phải ko shop</t>
  </si>
  <si>
    <t>Mẫu đó là bao bì mới hay sao ạ,chất kem vẫn như vậy đúng ko shop</t>
  </si>
  <si>
    <t>Mẫu đó sản xuất năm nào vậy</t>
  </si>
  <si>
    <t>Mẫu em gửi màu xấu lắm ko giống trong hình nên chị ko lấy nhé</t>
  </si>
  <si>
    <t>Mẫu F9 bao nhiêu à</t>
  </si>
  <si>
    <t>Mẫu giày cao gót công sở màu đen giá 580 hay 600 đó em em cho chị coi hình để chị lấy đúng mẫu em nha c cảm ơn em</t>
  </si>
  <si>
    <t>mẫu giày lười có màu khác k e</t>
  </si>
  <si>
    <t>Mẫu hoa văn cá chép là in hay thêu vậy ah?</t>
  </si>
  <si>
    <t>Mẫu hoa văn là in hay thêu vậy ah?</t>
  </si>
  <si>
    <t>Mẫu khác là đổi vỏ đổi bao bì mới hả em</t>
  </si>
  <si>
    <t>Mẫu khay chữ nhật kthc tầm 30x16 cm giá 175k. Khay lá kthc tầm 30x15 cm giá 160k ạ</t>
  </si>
  <si>
    <t>Mẫu kia đủ hả em</t>
  </si>
  <si>
    <t>Mẫu lửng shop giao nhầm mẫu dài tay rồi 😅</t>
  </si>
  <si>
    <t>Mẫu mã bao bì mới đẹp ko cháu</t>
  </si>
  <si>
    <t>Mẫu mã thay đổi chất lượng vẫn ok chứ ạ</t>
  </si>
  <si>
    <t>Mẫu mèo b lấy ở gàn rồi đó ạ</t>
  </si>
  <si>
    <t>Mẫu mình chọn gửi hình size.L. Màu nào con gửi mình xem mình lựa</t>
  </si>
  <si>
    <t>Mẫu mới chỉ là bao bì mới thôi hay sao ạ</t>
  </si>
  <si>
    <t>Mẫu mới kìm dầu tốt k ạ</t>
  </si>
  <si>
    <t>Mẫu nào thơm lâu quyền ru</t>
  </si>
  <si>
    <t>mẫu nào tương tự báo giá H</t>
  </si>
  <si>
    <t>mẫu này bảo hành bao lâu shop</t>
  </si>
  <si>
    <t>Mẫu này bên chị có ko hay co mẫu nào giống i ko</t>
  </si>
  <si>
    <t>Mẫu này bên em có size nhỏ hơn em đổi cho chị ạ chứ chị dán miếng lót vào em sợ nhìn không đẹp ạ</t>
  </si>
  <si>
    <t>Mẫu này bên ngoài màu gì shop</t>
  </si>
  <si>
    <t>Mẫu này cao mấy p vậy gbn chất liệu gì xxđâu</t>
  </si>
  <si>
    <t>mẫu này chắc phải thử em ah, vì chị hơi bếu</t>
  </si>
  <si>
    <t>Mẫu này chất liệu vải gì mát không mặc hè nóng được không</t>
  </si>
  <si>
    <t>mẫu này chất vải j v ạ</t>
  </si>
  <si>
    <t>Mẫu này chất vải tầm ý phải không ạ</t>
  </si>
  <si>
    <t>mẫu này chính hãng hay sao ? vs bảo hành bao lâu ah ?</t>
  </si>
  <si>
    <t>Mẫu này có chai dung tích lớn hơn xíu ko chị</t>
  </si>
  <si>
    <t>Mẫu này có che khuyết điểm k ạ</t>
  </si>
  <si>
    <t>Mẫu này có kích thước 1m8 x 1m6 k ạ</t>
  </si>
  <si>
    <t>Mẫu này có kính cường lực màn hình k shop</t>
  </si>
  <si>
    <t>mẫu này có mấy màu nhỉ</t>
  </si>
  <si>
    <t>mẫu này có mấy màu vậy chị</t>
  </si>
  <si>
    <t>Mẫu này có mấy màu vậy shop? Nếu còn màu khác, cho e xin bảng màu ạ</t>
  </si>
  <si>
    <t>Mẫu này có Ốp lưng 13 thường không?</t>
  </si>
  <si>
    <t>Mẫu này có rộng hơn ko em</t>
  </si>
  <si>
    <t>mẫu nay có sẵn hay may ạ</t>
  </si>
  <si>
    <t>Mẫu này có thể thay đổi theo kích thước đầu bé ko ạ</t>
  </si>
  <si>
    <t>Mẫu này còn có màu gì nữa không shop</t>
  </si>
  <si>
    <t>Mẫu này là 3 sao và logo thêu phải k ạ</t>
  </si>
  <si>
    <t>Mẫu này là thương hiệu nào nhỉ, bạn có ảnh k, nhìn story ko rõ</t>
  </si>
  <si>
    <t>Mẫu này lấy đen</t>
  </si>
  <si>
    <t>Mẫu này m lấy thêm 1 bộ sz36, 1 bộ Sz 38</t>
  </si>
  <si>
    <t>Mẫu này mình có thể đổi hết qua thạch anh tóc đen và đổi charm sang charm khác đc k</t>
  </si>
  <si>
    <t>Mẫu này mới xài thấy ok ko biết tuổi thọ dc bao lâu</t>
  </si>
  <si>
    <t>Mẫu này phiên bản mấy, năm nào</t>
  </si>
  <si>
    <t>Mẫu này shop có mấy màu ạ</t>
  </si>
  <si>
    <t>mẫu này trên face hay tiktok bán chỉ 200 thật mà</t>
  </si>
  <si>
    <t>mẫu này vải gì vậy shop</t>
  </si>
  <si>
    <t>Mẫu này vải ko như ảnh mẫu mặc</t>
  </si>
  <si>
    <t>Mẫu này với haxiaoniu có giống chất liệu ko ạ</t>
  </si>
  <si>
    <t>Mẫu này với mẫu ý khác nhau phần đệm k hay chỉ khác hoa văn họa tiết b nhỉ</t>
  </si>
  <si>
    <t>Mẫu này với mẫu ý khác nhau phần đệm và chất lượng k hay chỉ khác hoa văn họa tiết b nhỉ</t>
  </si>
  <si>
    <t>Mẫu nayd của gymshark</t>
  </si>
  <si>
    <t>Mẫu nè bạn chỉ cần đổi chữ với sđt thôi</t>
  </si>
  <si>
    <t>Mẫu quần màu đen với họa tiết vàng ở bên trái là mẫu mà bạn quan tâm phải không ạ?</t>
  </si>
  <si>
    <t>Mẫu quần nào nâng Mông e</t>
  </si>
  <si>
    <t>Mẫu quần này có mấy màu em?
Cạp trung không bị cao nhiều đúng k em?</t>
  </si>
  <si>
    <t>Mẫu quần này thương hiệu j giá bao nhiêu vậy shop</t>
  </si>
  <si>
    <t>Mẫu sát nách bé gái</t>
  </si>
  <si>
    <t>mẫu sup 06 cỡ 39 đúng như hình quảng ca cáo mới nhận</t>
  </si>
  <si>
    <t>Mẫu t40 là vải gì em</t>
  </si>
  <si>
    <t>Mẫu tay dài nặng 56k cao 1m6</t>
  </si>
  <si>
    <t>Mẫu thật xấu hơn hình nhiều</t>
  </si>
  <si>
    <t>Mẫu thứ 2 b tóc hồng đeo bnh b</t>
  </si>
  <si>
    <t>Mẫu tóc uốn nhuộm màu sô-cô-la</t>
  </si>
  <si>
    <t>Mẫu vàng có mấy màu e</t>
  </si>
  <si>
    <t>Mầu vàng nhé ! hướng dẫn cách sử dụng</t>
  </si>
  <si>
    <t>mẫu váy hoa có k</t>
  </si>
  <si>
    <t>Mẫu váy này shop có k</t>
  </si>
  <si>
    <t>Mâuc 6 e giao sai kích thước</t>
  </si>
  <si>
    <t>mấy áo này bán online ko hay offline ạ chị</t>
  </si>
  <si>
    <t>Mây bô puma vừa rồi vải xấu quá</t>
  </si>
  <si>
    <t>Mấy bữa nay tóc chị rụng quá sài dưỡng tóc phải không vậy em</t>
  </si>
  <si>
    <t>mấy cái kem nền có tốt cho da k cj</t>
  </si>
  <si>
    <t>Mấy cái lỗi như piston lên xuống  sau 1 thời gian ngồi bị hỏng có được bảo hành ko shop</t>
  </si>
  <si>
    <t>Mấy cạo c bán y thằng lượng hớt tóc cho e 10 năm nay sài ok lắm</t>
  </si>
  <si>
    <t>Mấy chị có ai nhận mùi 13 chưa ạ, thơm lâu kh ạ</t>
  </si>
  <si>
    <t>Mấy chị về sử dụng thợ nhà đi, hôm trc chốt belts chị Hương live về chồng mua cái kìm bấm lỗ xong cắt dây ngắn hộ.</t>
  </si>
  <si>
    <t>Mấy chiếc này dung tích bao nhiêu ml vậy Tín</t>
  </si>
  <si>
    <t>Mấy chú mấy anh gặp em cũng nhỏ nhẹ êm tai, chứ có ai thái độ mất nết như này đâu</t>
  </si>
  <si>
    <t>Mấy công suất</t>
  </si>
  <si>
    <t>Mấy dây chip nv đóng gói cẩn thận.e mới nhận dép đẹp lắm qai ngang mà bị cấn 1lõm lun tiếc j đau</t>
  </si>
  <si>
    <t>Mấy em đóng gói không cẩn thận là mất khách hàng như chơi.hì hì</t>
  </si>
  <si>
    <t>Mấy gói ăn liền mình bảo quản nhiệt độ sao á</t>
  </si>
  <si>
    <t>Mấy hôm nữa mình lấy mình đặt sau nhé</t>
  </si>
  <si>
    <t>mấy hôm trc c ko thấy e phản hồi lại c đã mua đc rồi</t>
  </si>
  <si>
    <t>Mấy lần coi hàng vải ko như hình</t>
  </si>
  <si>
    <t>Mấy lần cô mất tiền síp vì chất lượng kém quá.</t>
  </si>
  <si>
    <t>Mấy loại này thì  1 sản phẩm nặng bao nhiêu kí ạ</t>
  </si>
  <si>
    <t>Mấy mẫu này cài áo, nhiều khi c mặc vest bị hở ngực, cài giữa chữa cháy luôn đc phải ko e</t>
  </si>
  <si>
    <t>Mấy mẫu này là ko có cái kính cường lực sau đúng ko</t>
  </si>
  <si>
    <t>Mấy mẫu này mẫu nào có thể đổi đc</t>
  </si>
  <si>
    <t>mấy mình vừa ko</t>
  </si>
  <si>
    <t>mấy nay nắng nên e để ngăn mát tủ lạnh, e phân vân là lấy ra rồi cho vào vậy có làm mất tác dụng của men ko ạ</t>
  </si>
  <si>
    <t>Mấy ngày nhận đc hàng e nhỉ, nếu kg vừa thì đổi trả ntn e</t>
  </si>
  <si>
    <t>Mấy shop khác đặt sau mà đã có hàng rồi</t>
  </si>
  <si>
    <t>mấy sp này kết hợp trong routine ntn và tần suất sử dụng ra sao v ạ</t>
  </si>
  <si>
    <t>mấy tiền một cây mà có đúng như quảng cáo ko có bảo hành không hình thức bảo hành</t>
  </si>
  <si>
    <t>Mấy trăm ngàn chị vứt ko tiếc nhưng thái độ thì ko thể chấp nhận dc</t>
  </si>
  <si>
    <t>mấy video e hướng dẫn cách rửa ruột chị xem chưa ?</t>
  </si>
  <si>
    <t>Mấy xu hả chị brand gì đó</t>
  </si>
  <si>
    <t>Mẹ chị cao 1m56 nặng 51kg</t>
  </si>
  <si>
    <t>Me để lâu được ko ak chi hạn sử dụng bao lau</t>
  </si>
  <si>
    <t>Mẹ mày . Bố đặt đơn mà mày thái độ . Ko gọi mà báo huỷ đơn</t>
  </si>
  <si>
    <t>Mẹ Na hỏi là: hạn sử dụng bao lâu á shop? vì có 1 hộp sót lại từ đợt trc mà sợ hư k dám cho Min xơi</t>
  </si>
  <si>
    <t>Mẹ ốc ơi.mã a1 còn màu gì nữa.nhờ mẹ ốc gửi màu cho mình chọn với</t>
  </si>
  <si>
    <t>Men rạng khính phố thể tích bao nhiêu và coi bên trong</t>
  </si>
  <si>
    <t>Men vi sinh 10chủng có giá bao nhiêu vậy e?</t>
  </si>
  <si>
    <t>Mèo szM</t>
  </si>
  <si>
    <t>Mét 50nang 47kg</t>
  </si>
  <si>
    <t>Mê mùi thơm ngen</t>
  </si>
  <si>
    <t>Mềm tóc không Em chủ loại vừa rồi không mềm tóc</t>
  </si>
  <si>
    <t>MF.Store - chuyên hàng đẹp giá rẻ, hàng BOOM Shopee thơm lâu k c</t>
  </si>
  <si>
    <t>Mh lấy thêm kính nữa b</t>
  </si>
  <si>
    <t>Mh vừa gọi còn thái độ</t>
  </si>
  <si>
    <t>Mì đore mon mấy vị z chị</t>
  </si>
  <si>
    <t>Mì gói ăn sống Nhật</t>
  </si>
  <si>
    <t>Mì gói có loại nào ngon</t>
  </si>
  <si>
    <t>Mì Gói lấy nâu nude dc hem</t>
  </si>
  <si>
    <t>mì gói ly cho bé b có bán lẻ</t>
  </si>
  <si>
    <t>mĩ phẩm bảo quản ở nhiệt độ phòng bình thường thôi đúng k ạ</t>
  </si>
  <si>
    <t>Mic chất lượng là sợ j cả</t>
  </si>
  <si>
    <t>Mic có gì anh lấy sau</t>
  </si>
  <si>
    <t>miễn là che tên sản phẩm giúp mình là ok rồi</t>
  </si>
  <si>
    <t>miễn phí ship đi được không ạ</t>
  </si>
  <si>
    <t>Miễn ship phải ko shop, tổng 320k phải không, để mình chuẩn bị</t>
  </si>
  <si>
    <t>miễn ship sao hóa đơn lại cộng ship ạ</t>
  </si>
  <si>
    <t>Miễn ship tui mới mua</t>
  </si>
  <si>
    <t>Miễn ship và  cách lắp đặt  nhe</t>
  </si>
  <si>
    <t>miễn sip anh mua một bộ tết dương khuyến mãi giảm giá em ơi</t>
  </si>
  <si>
    <t>Miễn súp được ko? Cỡ 65 cân ko</t>
  </si>
  <si>
    <t>Mìh 1 ấm siêu tóc nhé</t>
  </si>
  <si>
    <t>Mìh có bán sạc dự phòng k ạ</t>
  </si>
  <si>
    <t>Mih đổi lại lấy 2 cây này thôi nhé</t>
  </si>
  <si>
    <t>Mih lấy 1 túi bánh gạo lức và 2 túi bánh thuyền ngũ cốc</t>
  </si>
  <si>
    <t>mìh lấy combo ga và nệm có bơt ko</t>
  </si>
  <si>
    <t>Mih o au gui hang ben nao ak</t>
  </si>
  <si>
    <t>Mik 63 kg</t>
  </si>
  <si>
    <t>Mik chắc lấy cái nồi cơm 5990k</t>
  </si>
  <si>
    <t>mik có cửa hàng ở đâu ko ạ</t>
  </si>
  <si>
    <t>mik đặt 1 bộ về địa chỉ đạo khe trung hưng yên mỹ hưng yên</t>
  </si>
  <si>
    <t>Mik mua pisani x9 mới dùng 1l mà bị bung keo ở chỗ cố định lớp lót thì có được bảo hành không</t>
  </si>
  <si>
    <t>mik muốn hỏi trả góp sao ạ</t>
  </si>
  <si>
    <t>Mik nhắn bên đấy mà ko thấy bạn trả lời Á</t>
  </si>
  <si>
    <t>Mìn đặt hàng để tặng bạn gái shop có thể bảo mật thông tin cho mình đưoqcj kg</t>
  </si>
  <si>
    <t>Mìn hỏi là cho thử hàng ko</t>
  </si>
  <si>
    <t>Mình 1 áo Hồng đỗ sz L nhé</t>
  </si>
  <si>
    <t>mình 1 đôi sai 37</t>
  </si>
  <si>
    <t>Mình 1 kìm vẫn ĐC cũ</t>
  </si>
  <si>
    <t>mình 1 set nguyên liệu ngâm và thêm 1 set viên dưỡng âm từ vừng đen nhé</t>
  </si>
  <si>
    <t>Mình 1m6, 51kg ạ</t>
  </si>
  <si>
    <t>mình 2 cái gửi về địa chỉ salon tóc van anh số 33 dường 19/5 - tp nha trang. 0975328132</t>
  </si>
  <si>
    <t>Mình 2 màu này nhe shop</t>
  </si>
  <si>
    <t>Mình 2 quần 64 ki</t>
  </si>
  <si>
    <t>mình 3chiec</t>
  </si>
  <si>
    <t>Mình 40kg lấy size s hả shop</t>
  </si>
  <si>
    <t>Mình 45k hay mặc S</t>
  </si>
  <si>
    <t>Mình 49kg bụng hơi to mặc size gì hả shop</t>
  </si>
  <si>
    <t>Mình 50kg cao m62</t>
  </si>
  <si>
    <t>Mình 54 cân ạ</t>
  </si>
  <si>
    <t>Mình 54kg, bầu tháng 4, cao 1m57</t>
  </si>
  <si>
    <t>Mình 59kg cao 1m58</t>
  </si>
  <si>
    <t>Mình 64kg, 1m60</t>
  </si>
  <si>
    <t>Mình 75ky</t>
  </si>
  <si>
    <t>Mình 78kg cao 170cm mặc size nào</t>
  </si>
  <si>
    <t>Minh bán có cửa hàng ko</t>
  </si>
  <si>
    <t>Mình bán hàng thig nên bán loại bao nhiêu vị</t>
  </si>
  <si>
    <t>Mình bán onl hay có cửa hàng ạ</t>
  </si>
  <si>
    <t>Mình bán online hay có shop ko ad</t>
  </si>
  <si>
    <t>mình bán online nên cần nhiều kích thước khác nha</t>
  </si>
  <si>
    <t>Mình bán online trc nếu ổn thì bán cả offline</t>
  </si>
  <si>
    <t>Mình bảo nay giao lại b đấy oce ròi</t>
  </si>
  <si>
    <t>Mình bảo quản nhiệt độ phòng hả c</t>
  </si>
  <si>
    <t>Mình bảo quản ở nhiệt độ phòng hả shop</t>
  </si>
  <si>
    <t>Mình bảo trưa giao lại</t>
  </si>
  <si>
    <t>Mình bầu 80kg mặc vừa không shop</t>
  </si>
  <si>
    <t>Mình bị gãy tay cầm valy thì có được bảo hành k b</t>
  </si>
  <si>
    <t>Mình bị giao nhầm địa chỉ</t>
  </si>
  <si>
    <t>Mình bị mất đt, chưa đi lấy số bạn đổi giúp mình sđt va bên shop đc ko</t>
  </si>
  <si>
    <t>Mình bị phân vân quá, mình cũng tham khảo nhiều shop. Nhưng cùng là vòng thạch anh tóc vàng nhưng mỗi nơi mỗi giá. 😭😭 Mình sợ mua lầm hàng kém chất lượng á</t>
  </si>
  <si>
    <t>mình bị rụng tóc sau sinh bao lâu có hiệu quả</t>
  </si>
  <si>
    <t>Mình biết cách rửa ruột chưa Chị nhỉ?</t>
  </si>
  <si>
    <t>Mình biết để đổi địa chỉ nhận á</t>
  </si>
  <si>
    <t>Mình biết là thương hiệu Hàn quốc rồi nhưng mình muốn biết nơi sản xuất vì muốn mua 1 nồi 1,2 lít để dùng.</t>
  </si>
  <si>
    <t>mình biết nóa là đèn bắt muổi rồi. nhưng sản phẩm là gì ( tên thương hiệu)</t>
  </si>
  <si>
    <t>Mình bội ngày mấy lần để đẩy dịch nhờn ra dc shop</t>
  </si>
  <si>
    <t>Mình cảm ơn shop đã nhiệt tình</t>
  </si>
  <si>
    <t>Mình cảm ơn shop vì sự uy tín của các bạn. Giao hàng đúng hẹn, đối tác shipper thân thiện. Sản phẩm được giao đúng, đủ, chất lượng tuyệt vời!👍</t>
  </si>
  <si>
    <t>Mình cảm ơn sốp đã nhiệt tình tư vấn</t>
  </si>
  <si>
    <t>Mình cao 1 m53 58kg</t>
  </si>
  <si>
    <t>Mình cáo 1’6</t>
  </si>
  <si>
    <t>Mình cao 1m 55 nặng 53 kg</t>
  </si>
  <si>
    <t>mình cao 1m 60</t>
  </si>
  <si>
    <t>Mình cao 1m 7 nặng 68kg</t>
  </si>
  <si>
    <t>Mình cao 1m50, nặng 46kg ạ.</t>
  </si>
  <si>
    <t>Mình cao 1m50nặng 55kg nên mặc sai nào nhỉ mình muốn lấy hai quần giá là bao</t>
  </si>
  <si>
    <t>Mình cao 1m56 năng 70kg</t>
  </si>
  <si>
    <t>Mình cao 1m6. 52kg</t>
  </si>
  <si>
    <t>Mình cao 1m60 nặng 57kg</t>
  </si>
  <si>
    <t>Mình cao 1m70 nặng 55kg</t>
  </si>
  <si>
    <t>mình cao 1m77, 95kg, shop có size ko ạ?</t>
  </si>
  <si>
    <t>Mình cao m58, 57kg ngực 90 eo 70 mông 90</t>
  </si>
  <si>
    <t>Mình cần cả bill giấy và hoá đơn VAT ạ</t>
  </si>
  <si>
    <t>Mình cần cả hoá đơn bán hàng và hoá đơn VAT ạ, lúc ship hàng bạn để hoá đơn bán hàng trong túi giúp mình luôn ha</t>
  </si>
  <si>
    <t>Mình cần đổi đơn này vig bị giao nhầm hàng</t>
  </si>
  <si>
    <t>Mình cần hướng dẫn lắp đặt</t>
  </si>
  <si>
    <t>Mình cần lấy cả hoá đơn VAT</t>
  </si>
  <si>
    <t>mình cần loại viên/kẹo để dùng được 35-40' shop có không</t>
  </si>
  <si>
    <t>Mình cần mùi thơm lâu thui</t>
  </si>
  <si>
    <t>Mình cần quạt 55,60l.công suất 150w</t>
  </si>
  <si>
    <t>mình cần size cỡ 15x15 có k bạn</t>
  </si>
  <si>
    <t>Mình cần trao đổi với sop số lượng 30 đến 50 váy</t>
  </si>
  <si>
    <t>Mình cần tư vấn trả góp vario</t>
  </si>
  <si>
    <t>mình cần xuất hoá đơn VAT nữa ạ</t>
  </si>
  <si>
    <t>Mình che tên sản phẩm giúp e nhà shop</t>
  </si>
  <si>
    <t>Mình che tên sp giúp e luôn nhé</t>
  </si>
  <si>
    <t>Mình che tên sp giúp em nha</t>
  </si>
  <si>
    <t>Mình chỉ dùng thơm tho thôi ạ</t>
  </si>
  <si>
    <t>Mình chỉ là chiếc đồng hồ chứ không lấy các phụ kiện khác giá bao nhiêu vậy</t>
  </si>
  <si>
    <t>Mình chỉ lấy 1 ốp lưng nhé</t>
  </si>
  <si>
    <t>Mình chỉ lấy 1 ốp lưng thôi tinh sao shop</t>
  </si>
  <si>
    <t>mình chỉ lấy ốp lưng LV có ví thì có tách lẻ không và giá bao nhiêu ạ</t>
  </si>
  <si>
    <t>Mình cho chiều cao.cân nặng ròii mà shop đưa size áo cho mình rộng quá ạ .bảo đổi áo mãi chưa thấy</t>
  </si>
  <si>
    <t>Mình chọn mãi chưa thấy phù hợp đôi nào để đổi huhu
Mấy đôi này đổi tạm vậy ạ. Shop còn ko ạ</t>
  </si>
  <si>
    <t>Mình chọn túi này ạ. Cám ơn shop tư vấn nhiệt tình ạ♥️</t>
  </si>
  <si>
    <t>Mình chọn vài mẫu ròi sẽ đặt sau</t>
  </si>
  <si>
    <t>Mình chốt  250k nhé</t>
  </si>
  <si>
    <t>Mình chốt 2 đơn quế 110k , gửi về công ty cà phê 704, đắk ngọk, đắk hà, kon tum 0984582477. Ko cần gọi chốt đơn nữa đâu.</t>
  </si>
  <si>
    <t>Mình chốt bánh như mẫu Bánh kem mứt trái cây (ít ngọt), size 15cm</t>
  </si>
  <si>
    <t>Mình chốt bộ hoa nhí mà U</t>
  </si>
  <si>
    <t>Mình chốt con mày điện thoại 217 k bạn nhé</t>
  </si>
  <si>
    <t>Mình chốt đơn sao ko thấy trả lời nhỉ để gộp luôn đơn lần trước nữa</t>
  </si>
  <si>
    <t>Mình chốt hộ bà chị, nhưng chị ấy lại ko ưng nên shop bán gùm nhé, mình ko lấy nữa</t>
  </si>
  <si>
    <t>Mình chốt lại 5 set bình + giỏ cà rốt nha</t>
  </si>
  <si>
    <t>mình chốt sạc điện thoại nhé</t>
  </si>
  <si>
    <t>Mình chốt thêm 1 đōi giày lười 251 sai 43</t>
  </si>
  <si>
    <t>Mình chốt thêm trà thảo mộc vàng, xịt khoáng, bông tẩy trang</t>
  </si>
  <si>
    <t>Mình chốt thớt trước mà sao k đc nhỉ</t>
  </si>
  <si>
    <t>Mình chuyển khoản luôn nhé shop</t>
  </si>
  <si>
    <t>Mình chuyển khoản r đấy</t>
  </si>
  <si>
    <t>Mình chuyển khoản truwocs</t>
  </si>
  <si>
    <t>Mình chưa biết bạn cho mình xin giá tốt nhất để mình báo với trường rồi mới biết số lượng</t>
  </si>
  <si>
    <t>Mình chưa biết cách lắp đặt sim</t>
  </si>
  <si>
    <t>Mình chưa bom bất cứ shop nào hết , vì mình bỏ thời gian ra để coi và chốt những gì mình thik, shipper gọi điện mà hôm đó mình ko có nhà, nên hẹn shiper ship lại , rồi ko thấy gọi điện j vậy là lỗi do ai , nghe bom hàng mà thật ko kìm lòng đc , bực điên luôn</t>
  </si>
  <si>
    <t>Mình chưa có bổ sung kẽm. Chỉ bỏi sung canxi sắt thui</t>
  </si>
  <si>
    <t>Mình chưa gặp nhân viên nào thái độ ntn luôn ấy</t>
  </si>
  <si>
    <t>Mình chưa hình dung may kích thước 7300*1900 cm sẽ có màu gì.hoa văn thế nào</t>
  </si>
  <si>
    <t>Mình chưa mua trả góp bgio</t>
  </si>
  <si>
    <t>Minh chưa nhận được đồ</t>
  </si>
  <si>
    <t>Mình chưa nhận hàng ah</t>
  </si>
  <si>
    <t>Mình chưa nói đến sp. Mà thái độ là không muốn nhận hàng rồi. Haizzz</t>
  </si>
  <si>
    <t>Mình chưa thích lắm. Thôi shop gửi mình 2 mẫu kia trc nha. Sau mình xem thích j mình lấy sau</t>
  </si>
  <si>
    <t>Mình ck gộp đơn nhé</t>
  </si>
  <si>
    <t>Mình ck rồi mà chưa trừ đơn trước cho mình, shop check lại nhé</t>
  </si>
  <si>
    <t>Mình ck thanh toán lun bạn</t>
  </si>
  <si>
    <t>Mình ck trc xong mình qua lấy sau dc phải k</t>
  </si>
  <si>
    <t>Mình ck trước luôn</t>
  </si>
  <si>
    <t>Mình ck xong r nha</t>
  </si>
  <si>
    <t>Mình Ck, hàng các b đừng ghi thông tin shop là dc</t>
  </si>
  <si>
    <t>Mình có áo bra họa tiết k ah</t>
  </si>
  <si>
    <t>Mình có áp dụng khuyến mãi sale tết cho mua onl ko ạ</t>
  </si>
  <si>
    <t>mình có bán cả shopee nhỉ</t>
  </si>
  <si>
    <t>Mình có bán dây đeo điện thoại nữa không ạ</t>
  </si>
  <si>
    <t>Mình có bán giam can tren tiktok ko</t>
  </si>
  <si>
    <t>Mình có bán hàng bên tiktok k ak</t>
  </si>
  <si>
    <t>Minh co bán hàng trên shopee k a?! Co size S k?! Ship hcm bao nh</t>
  </si>
  <si>
    <t>mình có bán miếng cường lực chống nhìn trộm cho ip15 pro ko shop</t>
  </si>
  <si>
    <t>Mình có bán online hay giao online k ạ</t>
  </si>
  <si>
    <t>Mình có bán trên shopee hay lazada gì ko ạ?</t>
  </si>
  <si>
    <t>mình có bảng rồi muốn thay đổi lại nhưng chưa có kích thước ấy</t>
  </si>
  <si>
    <t>Mình có bảng thành phần thuốc k gưi để a cò biết cách dùng</t>
  </si>
  <si>
    <t>Mình có bóng công suất 40 hoặc 50 vv không shop ?</t>
  </si>
  <si>
    <t>Mình có cần tha kéo lên chỗ nức rùi nó khô rùi lấy giấy nhám chà hôk bạn,song rùi sơn OK phải hôk</t>
  </si>
  <si>
    <t>Mình có cấy que tránh thai ko biết khi sử dụng có ảnh hưởng gì ko ạ</t>
  </si>
  <si>
    <t>Mình có cháo gói hk ạ</t>
  </si>
  <si>
    <t>Mình có che tên sp ko chị</t>
  </si>
  <si>
    <t>Mình có ct khuyến mãi tết k</t>
  </si>
  <si>
    <t>Mình có cửa hàng cho khách thử và mua tại chổ ko xưởng ơi?</t>
  </si>
  <si>
    <t>mình có cửa hàng để đến thử k b</t>
  </si>
  <si>
    <t>Mình có cửa hàng hay online ạ</t>
  </si>
  <si>
    <t>Mình có cửa hàng hay showroom k nhỉ?</t>
  </si>
  <si>
    <t>mình có cửa hàng k hay chỉ bán online nhỉ</t>
  </si>
  <si>
    <t>Mình có cửa hàng không ạ? Mình muốn qua thử</t>
  </si>
  <si>
    <t>mình có cửa hàng khum ạ sh</t>
  </si>
  <si>
    <t>Mình có cửa hàng ko</t>
  </si>
  <si>
    <t>Mình có cửa hàng nào gần thảo điền quận 2 không ạ</t>
  </si>
  <si>
    <t>Mình có cửa hàng ngồi lại ăn k ạ?</t>
  </si>
  <si>
    <t>mình có cửa hàng ở HN ko ạ</t>
  </si>
  <si>
    <t>Mình có cửa hàng ở hn ko bạn ?</t>
  </si>
  <si>
    <t>Mình có cửa hàng ở Hồ Chí Minh ko e</t>
  </si>
  <si>
    <t>Mình có cửa hàng ở miền trung k ạ</t>
  </si>
  <si>
    <t>Mình có cửa hàng ở Tphcm k shop</t>
  </si>
  <si>
    <t>Mình có cửa hàng ở tphcm ko ạ</t>
  </si>
  <si>
    <t>Mình có cửa hàng ở Vũng tàu ko shop ơi</t>
  </si>
  <si>
    <t>Mình có cửa hàng qua xem trực tiếp ko e</t>
  </si>
  <si>
    <t>mình có cửa hàng tại đà nẵng k shop</t>
  </si>
  <si>
    <t>Mình có cửa hàng tại Ninh Bình ko nhỉ</t>
  </si>
  <si>
    <t>Mình có dặn bên bạn kiểm tra kĩ đóng gói cẩn thận giúp mình vì mình đem tặng. Mà lúc mở ra nhìn váy nhăn mà mình ko tin được ấy</t>
  </si>
  <si>
    <t>Mình có đăng ký giấy phép không shop</t>
  </si>
  <si>
    <t>mình có đổi cho bé sang mẫu này đc k ạ &gt;</t>
  </si>
  <si>
    <t>Mình có đơn hàng 619k.đã chuyển khoản cọc 200k mà shop k trừ cho mình</t>
  </si>
  <si>
    <t>Mình có được xem hàng trước k ạ , chất lượng vải OK phải k shop</t>
  </si>
  <si>
    <t>mình có giày đế xuồng đen cao 5-7phân ko shop</t>
  </si>
  <si>
    <t>Mình có giày sục cho bé ko ạ</t>
  </si>
  <si>
    <t>Mình có giấy chứng nhận hay thẻ bảo hành k ạ</t>
  </si>
  <si>
    <t>Mình có giấy chứng nhận kiểm tra son ko chì ko em</t>
  </si>
  <si>
    <t>Mình có giấy chứng nhận sản phẩm kg à?</t>
  </si>
  <si>
    <t>mình có giấy chứng nhận sp gì k?</t>
  </si>
  <si>
    <t>Mình có hoá đơn VAT ko ạ</t>
  </si>
  <si>
    <t>Mình có hoá đơn VAT ko chị nhỉ</t>
  </si>
  <si>
    <t>Mình có hỏi màu quần mà ko thấy shop trả lời</t>
  </si>
  <si>
    <t>mình có hỗ trợ trả góp ko ạ</t>
  </si>
  <si>
    <t>Mình có khoá học offline giảm mỡ không ạ?</t>
  </si>
  <si>
    <t>mình có kiểu vẽ giống dị hong á</t>
  </si>
  <si>
    <t>Mình có loại canxi nào cho mẹ bầu k ạ</t>
  </si>
  <si>
    <t>mình có mascara k ạ</t>
  </si>
  <si>
    <t>Mình có mật hoa dừa đóng chai ko</t>
  </si>
  <si>
    <t>Mình có mẫu nào giống vậy không</t>
  </si>
  <si>
    <t>Mình có mẫu nào tương tự như này không ạ</t>
  </si>
  <si>
    <t>Mình có mẫu nào tương tự v k ạ</t>
  </si>
  <si>
    <t>Mình có mẫu này màu trắng k ha</t>
  </si>
  <si>
    <t>Mình có mẫu này màu xanh của 8 plus không vậy</t>
  </si>
  <si>
    <t>Mình có mấy vị</t>
  </si>
  <si>
    <t>Mình có mấy vị v c</t>
  </si>
  <si>
    <t>Mình có men vi sinh bioa ko</t>
  </si>
  <si>
    <t>Mình có mua cá hộp roi</t>
  </si>
  <si>
    <t>Mình có mua nón bên shop, cho mình hỏi cách vệ sinh tại nhà</t>
  </si>
  <si>
    <t>Mình có mua vali bên shop nhưng bị gãy bánh xe thế này, có được bảo hành không ạ</t>
  </si>
  <si>
    <t>Mình có ốp lưng của Samsung không</t>
  </si>
  <si>
    <t>Mình có ốp lưng dẻo có bảo vệ len mắt camera 14pro max k ah</t>
  </si>
  <si>
    <t>Mình có ốp lưng nào của 15pm màu hồng ko shop</t>
  </si>
  <si>
    <t>Mình có retinol 1% nhà Obagi không shop</t>
  </si>
  <si>
    <t>Mình có thay đổi kích thước caảd đck ạ</t>
  </si>
  <si>
    <t>mình có thể cọc trước 1/3 không ạ, vì mình cũng mới mua lần đầu mà thời gian đặt hơi lâu ạ</t>
  </si>
  <si>
    <t>Mình có thể đến địa chỉ trên tường xem hàng ko ạ. Giá cả chất lượng ok mình sẽ lấy sỉ lâu dài</t>
  </si>
  <si>
    <t>Mình có thể đổi màu quần k ạ</t>
  </si>
  <si>
    <t>Mình có trả góp kh ạ</t>
  </si>
  <si>
    <t>Mình có tranh này muốn đóng khung kích thước 120*60</t>
  </si>
  <si>
    <t>Mình có xuất hoá đơn VAT không ạ</t>
  </si>
  <si>
    <t>Mình có xuất hoá đơn VAT ko ạ</t>
  </si>
  <si>
    <t>mình coa đặt trên live 2 sản phẩm này từ hqa mà sao k thấy shop phản hồi</t>
  </si>
  <si>
    <t>Mình coa những vị nào vậy ak</t>
  </si>
  <si>
    <t>mình cọc 100k r nhé</t>
  </si>
  <si>
    <t>mình cọc trước 100 thanh toán nốt 400 đúng không</t>
  </si>
  <si>
    <t>mình cọc trước 1tr đc ko ạ</t>
  </si>
  <si>
    <t>mình cọc trước dc ko ạ</t>
  </si>
  <si>
    <t>Mình coi như bị lừa nhé.mình lỡ đưa tiền rồi ko thì cho cũng ko lấy chứ đừng nói mua.vải ko như hình bán mà lừa đảo</t>
  </si>
  <si>
    <t>Mình còn bán hàng bên tiktok không ai</t>
  </si>
  <si>
    <t>Mình con bán hàng tten tiktok k a</t>
  </si>
  <si>
    <t>Mình còn bán tren tiktok k ạ</t>
  </si>
  <si>
    <t>Mình còn chốt mã nước yến nữa em,  mà chưa thấy mã về máy</t>
  </si>
  <si>
    <t>Mình còn đủ màu ở shop đúng k? Và bảo hành bao lâu vậy?</t>
  </si>
  <si>
    <t>Mình còn mẫu nào còn tựa như v k ạ</t>
  </si>
  <si>
    <t>mình còn mẫu nào giống vậy không</t>
  </si>
  <si>
    <t>Mình còn mẫu nào tương tự nữa k ạ</t>
  </si>
  <si>
    <t>Mình còn mẫu nào tương tự v ko ạ</t>
  </si>
  <si>
    <t>Mình còn mẫu nào tương tự vậy ko ạ</t>
  </si>
  <si>
    <t>Mình còn mũ này ko e</t>
  </si>
  <si>
    <t>Mình còn những con gì c chụp gửi e xem tiện e lấy luôn</t>
  </si>
  <si>
    <t>Mình còn vị mâm xôi ko e?</t>
  </si>
  <si>
    <t>Mình cũng bán hàng online đó ạ.</t>
  </si>
  <si>
    <t>Mình cũng bị dập be bét .nhưng vẫn nhận..h nó hư..shop đóng gói sơ sài quá..</t>
  </si>
  <si>
    <t>Mình cũng cảm ơn bạn đã hỗ trợ đổi trả ạ, mình sẽ tranh thủ gởi hàng về cho bạn nhea</t>
  </si>
  <si>
    <t>Mình cũng k có nhiều thời gian đổi trả lm nhỉ</t>
  </si>
  <si>
    <t>Mình cũng mới mua vẫn trong thời gian đổi trả máy ạ? Có 10 ngày</t>
  </si>
  <si>
    <t>Mình cũng mua giầy shop hường. Uy tín chất lượng. Mua bán lỗi bao đổi trả nghiêm túc . Ko có chuyện lừa đảo.</t>
  </si>
  <si>
    <t>Mình cũng muốn dùng thử để biết chất lượng</t>
  </si>
  <si>
    <t>Mình dat hàng mà shop giao sai hàng</t>
  </si>
  <si>
    <t>Mình dầu gội cho bé sơ sinh có loại gì vậy ci</t>
  </si>
  <si>
    <t>Mình dc chọn mấy vị đây c ơi</t>
  </si>
  <si>
    <t>Minh doi lai lay cai mau nay nka</t>
  </si>
  <si>
    <t>Mình dùng Viên thảo mộc Xuân Thu công nhận ăn ngon ngủ tốt và cải thiện tình trạng rụng tóc rất tốt luôn</t>
  </si>
  <si>
    <t>Mình đã  nhận được hàng rồi nhé,rất ok cả về chất lượng lẫn tư vấn,shipper thân thiện,giao hàng nhanh</t>
  </si>
  <si>
    <t>mình đã báo đổi địa chỉ rồi mà</t>
  </si>
  <si>
    <t>Mình đã chuyển khoản cọc 300k nhưng vẫn báo mình số tiền thu chưa trừ cọc</t>
  </si>
  <si>
    <t>Mình đã có bàn xoay eo r.</t>
  </si>
  <si>
    <t>mình đã dùng bên cửa hàng nhiều rồi nen mình ti tương cảm ơn cửa hàng</t>
  </si>
  <si>
    <t>Mình đã dùng rất nhiều sản phẩm của nhà hunmed các sản phẩm đều rất chất lượng và an toàn cho trẻ từ sơ sinh</t>
  </si>
  <si>
    <t>Mình đã mua 4 chiếc đèn 1500w của hải linh được 21 ngày kết quả không như quảng cáo đèn sạc pin đầy chỉ sáng được 4 giờ ro mot sài được 5 ngày thì hỏng đèn thì sáng bằng bóng đèn điện 30w vậy có được bảo hành không khi không đúng như quảng cáo</t>
  </si>
  <si>
    <t>Mình đã mua đệm ở shop nhiều lần. Thực sự chất lượng đệm lần này dầy dặn hơn rất nhiều so với lần trước. Vỏ bọc bên ngoài có gai cao su chống trơn trượt rất tốt ạ</t>
  </si>
  <si>
    <t>Mình đã mua khoai sâm của shops vào đến mình dập gần hết rẻ hóa đắt vì khâu đóng gói sơ sài nên giờ không dám mua</t>
  </si>
  <si>
    <t>Mình đã mua sản phẩm này mấy lần rồi. Hàng đóng gói đẹp, chắc chắn lắm. Sản phẩm chắc phải dùng lâu dài mới thấy đc hiệu quả</t>
  </si>
  <si>
    <t>Mình đã mua sp bên bn mình muốn đổi size mình đã nt cho bên bn và mãi chưa thấy bên bn phản hồi lại cho mình.</t>
  </si>
  <si>
    <t>Mình đã nhận dc hàng nhưng mẩu quần mình mua mình đã mua bên shop rồi ạ nên cho mình đổi lại mẫu này dc kh ạ</t>
  </si>
  <si>
    <t>Mình đã nhận dc hàng, nhưng bộ B690 sao lại gửi quần size XL, quần rộng quá nhưng vì đổi trả phức tạp nên mình đành nhận vậy. Shop cần rút kinh nghiệm chứ thế này mất uy tín quá</t>
  </si>
  <si>
    <t>mình đã nhận đc hàng rồi ạ, cảm ơn sh đã hỗ trợ đổi trả ạ, lần sau mình sẽ mua tiếp ạ</t>
  </si>
  <si>
    <t>Mình đã nhận đc hộp bánh rồi , đóng gói cẩn thận lắm , cám ơn shop .. hôm nay mình sẽ ăn thử bánh 😋😋</t>
  </si>
  <si>
    <t>Mình đã nhận được 3 bộ dài thun . Giao nhanh khủng khiếp. Hàng mặc rất dễ chịu và đẹp. Giá rất mềm. Cảm ơn shop</t>
  </si>
  <si>
    <t>Mình đã nhận được hàng chiều nay, vòng đeo tay thiếu 1 cái, sữa tắm do đóng gói sơ sài nên dầu đổ làm ướt toàn bộ hàng</t>
  </si>
  <si>
    <t>Mình đã nhận được hàng dồi nha</t>
  </si>
  <si>
    <t>Mình đã nhận được hàng đổi, cảm ơn shop đã hỗ trợ đổi trả rất nhiệt tình</t>
  </si>
  <si>
    <t>Mình đã nhận được hàng, đúng như giới thiệu. Gửi hàng nhanh, đóng gói cẩn thận. Cám ơn Shop. Hẹn gặp lại.</t>
  </si>
  <si>
    <t>Mình đã nhận hàng và gửi shiper 250k rồi nhé. Hàng đợt này có vẻ chất lượng kém hơn đợt năm ngoái mình đặt. Chất liệu đế như ọp ẹp hơn, vải lót trong cũng không dầy...mình sẽ đi một thời gian để có đánh giá chính xác hơn. Đợt trước đi bền thích lắm</t>
  </si>
  <si>
    <t>Mình đã nhận hàng và nó khá rộng không biết shop có giao nhầm size cho mình không, tem size trong quần áo đã bị cắt, mình hỏi để biết lần sau có đặt thì giảm size thôi</t>
  </si>
  <si>
    <t>mình đã nt mà ko thấy trả lời lại</t>
  </si>
  <si>
    <t>Mình đã trả lại chai dầu thơm, đã xịt thử &amp; ko hài lòng, &amp; đã nt cho shop liền, đã hỏi được trả lại, vậy bây h shop hoàn tiền bằng cách nào cho mình, shop trả lời với ạ, cứ im im mình cứ ngại hỏi hoài đấy shop ạ😅</t>
  </si>
  <si>
    <t>Mình đã từng mua hàng của shop rồi chất lượng kém lắm</t>
  </si>
  <si>
    <t>mình đàn ông ko cầu kì lắm miễn trong xe có mùi thơm thoang thoảng là đc</t>
  </si>
  <si>
    <t>Mình đang du lịch một tuần nữa về mình đặt sau</t>
  </si>
  <si>
    <t>Mình đang dùng dầu gội mọc tóc r b</t>
  </si>
  <si>
    <t>Mình đang đổi số điện thoại</t>
  </si>
  <si>
    <t>Mình đang lăn tăn chất lượng của sp</t>
  </si>
  <si>
    <t>Mình đang lấy 1350 còn miễn ship nha bạn</t>
  </si>
  <si>
    <t>Mình đang mặc là xxl đấy liệu lx có vừa ko shop nhỉ</t>
  </si>
  <si>
    <t>Mình đang muốn biết thêm về hình thức bảo hành ạ</t>
  </si>
  <si>
    <t>Mình đang muốn mua cho vk 1 bộ nhg chưa biết chất lượng pin quạt tn chưa dám đặt, sợ k bền mua về vài bữa hỏng</t>
  </si>
  <si>
    <t>Mình đang muốn mua cho vk 1 bộ nhg chưa biết chất lượng pin quạt tn chưa dám đặt, tuổi thị pin bao lâu nhỉ</t>
  </si>
  <si>
    <t>Mình đang phân vân về pro 2 chất lượng chủ yếu chống ồn nó có ổn k thôi ạ</t>
  </si>
  <si>
    <t>Mình đang suy nghĩ 10 lọ kem xài phải hơn 1 năm mới hết khg biết hạn sử dụng có còn tốt hay không?</t>
  </si>
  <si>
    <t>Mình đang trao đổi với thợ hồ xem treo cỡ nào vừa tường</t>
  </si>
  <si>
    <t>Mình đau có biết là shop có hỗ trợ đổi trả 2,3 ngày đau .vì mới mua online lần đầu tiên. Thôi vậy thì cảm ơn nhiều. Chắc mình sẽ bỏ mua hàng trên mạng luôn rồi</t>
  </si>
  <si>
    <t>Mình đặt 1 tông đơ cắt tóc cho bé ak</t>
  </si>
  <si>
    <t>mình đặt 1 ủ tóc lớn, 1 dầu gội nhỏ nha.</t>
  </si>
  <si>
    <t>Mình đặt 2 chiếc nhé 0986272821</t>
  </si>
  <si>
    <t>Mình đặt 2 đèn về phi mô - lạng giang - bắc giang nhé 0963011945</t>
  </si>
  <si>
    <t>Mình đặt 2 mẫu này shop giao sai mẫu 1</t>
  </si>
  <si>
    <t>mình đặt 3 cái</t>
  </si>
  <si>
    <t>Mình đặt 4 đôi màu đen và 1 đôi màu trắng</t>
  </si>
  <si>
    <t>Mình đặt cọc 500k trước nhé</t>
  </si>
  <si>
    <t>mình đặt cọc nha</t>
  </si>
  <si>
    <t>Minh đặt con gấu này</t>
  </si>
  <si>
    <t>mình đặt hàng từ 7/5 mà vẫn chưa nhận đc</t>
  </si>
  <si>
    <t>Mình đặt hộ nhug họ lại ko lấy nữa</t>
  </si>
  <si>
    <t>Mình đặt màu đen fom rộng mà nhận màu ddoo fom nhỏ … mình trả hàng ạ</t>
  </si>
  <si>
    <t>Mình đặt màu đen này shop giao nhầm nha</t>
  </si>
  <si>
    <t>Mình đặt màu tím gửi về địa chỉ công ty fpt software hcm, lô t2 đường D1 khu CNC q9</t>
  </si>
  <si>
    <t>Mình đặt màu vàng, Ad giao nhầm màu rồi</t>
  </si>
  <si>
    <t>mình đặt mẫu này shop giao nhầm mẫu</t>
  </si>
  <si>
    <t>Mình đặt mấy lần màu tối và xấu hơn hình</t>
  </si>
  <si>
    <t>Mình đặt rồi, mã đơn này nhớ đóng gói cẩn thận, chọn date mới nhé. Tại làm quà biếu</t>
  </si>
  <si>
    <t>Mình đặt sét gì vậy ạ</t>
  </si>
  <si>
    <t>Mình đặt size XL nma sốp giao nhầm cho mình size 3XL lận í ạ</t>
  </si>
  <si>
    <t>Mình đặt thử 1 bộ xem chất liệu thế nào đã bạn nhé</t>
  </si>
  <si>
    <t>Mình đặt.1 cái nhé shop</t>
  </si>
  <si>
    <t>Mình đâu biêt chuyện đó và bên bạn ko đọc ky tn nên giao sai địa chỉ</t>
  </si>
  <si>
    <t>Mình đâu có thước đâu gường m6 mua chiếu m6 đệm nhà ko vừa còn mình nghĩ chác bạn ko giao nhầm kích thước đâu</t>
  </si>
  <si>
    <t>Mình đc hoàn tiền bằng cách nào</t>
  </si>
  <si>
    <t>mình để ngoài nhiệt độ thường thì bảo quản tầm bao nhiêu ngày nhỉ</t>
  </si>
  <si>
    <t>mình đi tiêm tinh chất vào tóc nhưng cũng ăn thua đâừ trinh</t>
  </si>
  <si>
    <t>Mình định lây phiên bản bao nhiêu ạ</t>
  </si>
  <si>
    <t>Mình định mua về mở quán chà đa như mà mình thấy không hợp lý lắm thôi mình không mua nữa</t>
  </si>
  <si>
    <t>Mình định nếu nón chữ riêng thì chữ khác nhưng cỡ 8-9 ký tự thui</t>
  </si>
  <si>
    <t>Mình đóng gói cẩn thận nhé ạ</t>
  </si>
  <si>
    <t>Mình đóng gói cẩn thận rồi nhé shop. Cảm ơn shop.</t>
  </si>
  <si>
    <t>Mình đổi 2 cái dây vải lấy thêm 1 dây da bộ đội nhé (tức 2 bộ đội 1 CA)</t>
  </si>
  <si>
    <t>Mình đổi địa chỉ đc ạ</t>
  </si>
  <si>
    <t>Mình đổi địa chỉ mà đi giao địa chỉ củ sao mình lay hàng đc</t>
  </si>
  <si>
    <t>Mình đổi địa chỉ nhận hàng là chung cư Hà Đô- tòa CT1.2 N1, ngõ 183 Hoàng Văn Thái, phường Khương Trung, quận Thanh Xuân shop nhé</t>
  </si>
  <si>
    <t>Mình đổi địa chỉ shop có giao đến địa chỉ mới chưa</t>
  </si>
  <si>
    <t>Mình đổi địa chỉ và sdt</t>
  </si>
  <si>
    <t>Mình đổi kích thước được kh ạ em chịu thêm phí</t>
  </si>
  <si>
    <t>Mình đổi lại lấy 1 con thôi nhé</t>
  </si>
  <si>
    <t>Mình đổi lại lấy 1 đôi nike xanh bên trên thôi nhé shop</t>
  </si>
  <si>
    <t>Mình đổi lấy 10 Hộp trà thảo mộc xuân thu 0836470665</t>
  </si>
  <si>
    <t>Mình đổi lấy màu xanh đc kg</t>
  </si>
  <si>
    <t>Mình đổi mẫu khác đc k ạ? Mình chịu ship và bù chênh lệch nếu có</t>
  </si>
  <si>
    <t>Mình đổi qua kích thước 7x7 cm</t>
  </si>
  <si>
    <t>Mình đổi sang Hồng dĩa k lấy Hồng mập á</t>
  </si>
  <si>
    <t>Mình đổi sang kích thước 2*2,4m= 2 tấm. 3*3,5m =1 tấm</t>
  </si>
  <si>
    <t>Mình đổi sang màu đen size L nhé</t>
  </si>
  <si>
    <t>Mình đổi sđt này nha 0569424366</t>
  </si>
  <si>
    <t>Minh đổi size XXL</t>
  </si>
  <si>
    <t>Mình đổi trả ntn nhỉ</t>
  </si>
  <si>
    <t>Mình đợi mãi chưa thấy đổi hàng cho nhé</t>
  </si>
  <si>
    <t>Mình đừng để tên sp giúp em nha</t>
  </si>
  <si>
    <t>mình đựng sản phẩm nặng bao nhiêu kg ạ</t>
  </si>
  <si>
    <t>mình giao hàng bên nào ạ</t>
  </si>
  <si>
    <t>Mình giao hàng bên nào để mình biết mình nhận tránh nhận hàng giả á múi</t>
  </si>
  <si>
    <t>Mình giao hàng bên nào v ạ</t>
  </si>
  <si>
    <t>Mình giao hàng bên nào v chị</t>
  </si>
  <si>
    <t>Mình giao hàng bên nào vậy ạ</t>
  </si>
  <si>
    <t>Mình giao hàng bên nào vậy chế</t>
  </si>
  <si>
    <t>Mình giao hàng bên nào vậy shop</t>
  </si>
  <si>
    <t>mình giao nhầm địa chỉ khác rồi</t>
  </si>
  <si>
    <t>Mình gói bằng bao bì cũ nên còn thông tin trên đó có gì shop check dùm mình nha</t>
  </si>
  <si>
    <t>Mình gọi bên ship hpir giúp e cái với ạ, hôm qua giao hàng mà giao chiều tối e ko có nhà, ảnh kêu xác nhận địa chỉ j đó, sáng nay e gọi hỏi có giao lại ko thì cuộc gọi bị chặn rồi ạ</t>
  </si>
  <si>
    <t>Mình gói lại bao bì cũ của shop luôn</t>
  </si>
  <si>
    <t>Mình gói lại bao bì cũ và gửi lại cho shipper phải ko ạ</t>
  </si>
  <si>
    <t>Mình gộp đơn với live trước được k</t>
  </si>
  <si>
    <t>Minh gui hang ben nao dây a</t>
  </si>
  <si>
    <t>Minh gui hang ben nao z shoop</t>
  </si>
  <si>
    <t>Mình gửi b thông tin xuất hoá đơn VAT nhé</t>
  </si>
  <si>
    <t>Mình gửi giao hàng bên nào vậy ạ</t>
  </si>
  <si>
    <t>Mình gửi hàng bên nào Á</t>
  </si>
  <si>
    <t>Mình gửi hàng bên nào ah?</t>
  </si>
  <si>
    <t>Minh gửi hàng bên nào c</t>
  </si>
  <si>
    <t>Mình gửi hàng bên nào đó c ơi</t>
  </si>
  <si>
    <t>Mình gửi hàng bên nào shop</t>
  </si>
  <si>
    <t>Mình gửi hàng che tên sp giúp e nhé</t>
  </si>
  <si>
    <t>Mình gửi hàng xuống cho shop đổi hộ mình từ size L sang size xL . màu xanh than sang màu xanh nhạt hộ mình</t>
  </si>
  <si>
    <t>Mình gửi ở trên rồi. Shop che tên sp đi cho đỡ ngại nhé</t>
  </si>
  <si>
    <t>Mình gửi thông tin người nhận nha
  Tên: Phan Nam Phương
  Sdt: 0358052999
  Địa chỉ: Chung cư Golden Star, 58B Nguyễn Thị Thập, Bình Thuận, Quận 7, Thành phố Hồ Chí Minh</t>
  </si>
  <si>
    <t>Mình gửi tôm đông lạnh.3ngày có bị hư ko nhì..</t>
  </si>
  <si>
    <t>Mình gửi tt mà không thấy trả lời</t>
  </si>
  <si>
    <t>mình gửi về, em hỗ trợ đổi cho mình ngay ạ</t>
  </si>
  <si>
    <t>mình gửi xong bên bạn hoàn tiền bằng cách nào vậy ạ</t>
  </si>
  <si>
    <t>Mình hay mặc S hoặc XS</t>
  </si>
  <si>
    <t>mình hoàn tiền cho em r em gửi về cho nhanh</t>
  </si>
  <si>
    <t>Mình hoàn tiền cho shiper rùi</t>
  </si>
  <si>
    <t>Mình hỏi chút hàng đang live còn hạn sử dụng ko shop. Hay tùy loại.</t>
  </si>
  <si>
    <t>Mình hỏi có chi phí bảo hành gì k nhỉ</t>
  </si>
  <si>
    <t>Mình hỏi công suất bóng bao nhiêu mà</t>
  </si>
  <si>
    <t>Mình hỏi đây có phải loại ủ tóc ko</t>
  </si>
  <si>
    <t>Mình hỏi đẩy công suất 1500w bảo nhiêu bạn</t>
  </si>
  <si>
    <t>Mình hỏi đt đồng hồ của mình lâu rồi,bị lỗi giờ có được bảo hành không</t>
  </si>
  <si>
    <t>Mình hỏi là có hoá đơn VAT ko vì mình định mua cho CTY dùng</t>
  </si>
  <si>
    <t>Mình hỏi mua 4 bộ miễn ship có đc giảm giá k</t>
  </si>
  <si>
    <t>Mình hỏi mua nước làm mát Honda AB</t>
  </si>
  <si>
    <t>mình hỏi sản xuất năm nào mà??????????</t>
  </si>
  <si>
    <t>Mình hỏi sp nầy thương hiệu gì</t>
  </si>
  <si>
    <t>Mình hỗ trợ trả góp như thế nào nhỉ</t>
  </si>
  <si>
    <t>mình hôm tết mua một nồi rồi ,giừ kg muốn lấy đồ khuyến mãi có giảm giá kg shop để mình lấy thêm.một nồi nữa</t>
  </si>
  <si>
    <t>Mình hợp với size nào ???</t>
  </si>
  <si>
    <t>mình huỷ 12 đôi size S mình lấy 12 đôi size L đó</t>
  </si>
  <si>
    <t>Mình in tên thương hiệu ấy</t>
  </si>
  <si>
    <t>Mình k lấy áo ba lô thì bao nhiêu ạ</t>
  </si>
  <si>
    <t>Mình k lấy nữa đã ck ship roi</t>
  </si>
  <si>
    <t>Mình k lấy nữa đâu ạ.giờ gửi mình k kịp nhận mình chuẩn bị về quê rồi ạ</t>
  </si>
  <si>
    <t>mình k lấy nữa nha shop ơi</t>
  </si>
  <si>
    <t>Mình k lấy nước hoa và kem dưỡng mắt vậy có bớt tiền k</t>
  </si>
  <si>
    <t>Mình k thich mặc áo quá rộng</t>
  </si>
  <si>
    <t>Mình kẹp nửa đầu tóc ngắn á b</t>
  </si>
  <si>
    <t>Mình kêu đổi địa chỉ rồi mà</t>
  </si>
  <si>
    <t>mình kg có nhà hẹn mai giao lại rồi nhé</t>
  </si>
  <si>
    <t>Mình không hài lòng về sản phẩm vì những lí do sau đây:
- Khâu đóng gói vô cùng sơ sài, sản phẩm giá thành cao tiền ship cũng cao mà đóng gói chỉ có miếng các tông với bao ni lông làm hoa dập hết, shipper giao còn làm móp phần giỏ hoa.
- Shipper bên thứ 3 bên Be hành xử vô cùng thiếu tôn trọng và thái độ. Mình yêu cầu giao vào 13g30 nhưng 12g45 hàng giao đến mình chưa về mình hỏi sao giao sớm vậy thì shipper bắt đầu thái độ vô trách nhiệm, mình cũng bảo thôi không sao nên nhờ mẹ xuống lấy. Mình rất bình tĩnh hướng dẫn shipper đi vào sảnh chung cư nhưng shipper không hợp tác liên tục bất mãn. Mẹ mình gọi đi gọi lại shipper ko bắt máy rồi khi giao hàng còn la ngược lại mẹ mình.
Tóm lại mình hiểu là tiệm và bên vận chuyển không làm việc chung mình rất thông cảm về điều đó nhưng mình vẫn cảm thấy thất vọng về khâu đóng gói sơ sài, cảm giác nhận giỏ hoa vừa bực mình vừa xót tiền nữa</t>
  </si>
  <si>
    <t>Mình không lấy cọ tặng thêm cho mình 1son màu nữa nhé</t>
  </si>
  <si>
    <t>Mình không lấy kính cường lực có giảm không shop</t>
  </si>
  <si>
    <t>Mình không lấy lưỡi cưa đen, đổi lấy thêm kìm cắt được không ?</t>
  </si>
  <si>
    <t>Mình không lấy nữa nhé</t>
  </si>
  <si>
    <t>Mình không mua nữa đâu nha sohp</t>
  </si>
  <si>
    <t>mình không mua nữa nhé</t>
  </si>
  <si>
    <t xml:space="preserve">Mình kiểm tra hàng xấu hơn hình mình </t>
  </si>
  <si>
    <t>Mình kiểm tra hàng xấu hơn hình nhiều á</t>
  </si>
  <si>
    <t>Mình ko biết cách rửa</t>
  </si>
  <si>
    <t>Mình ko biết cách sử dụng thì thế nào shop</t>
  </si>
  <si>
    <t>Mình ko biết lắp đặt ntn</t>
  </si>
  <si>
    <t>Mình ko chốt thêm được nên shop cứ chuyển cho mình kìm 20 nhé.</t>
  </si>
  <si>
    <t>Mình ko có cửa hàng trong tphc ko c</t>
  </si>
  <si>
    <t>Mình ko có giấy phép</t>
  </si>
  <si>
    <t>Mình ko có nhu cầu đặt đơn mới nữa</t>
  </si>
  <si>
    <t>Mình ko có nhu cầu mua thêm ạ</t>
  </si>
  <si>
    <t>Mình ko có nhu cầu nhận hàng đểu</t>
  </si>
  <si>
    <t>Mình ko lấy bàn xoay eo mà mua 1 dây tặng 1 dây đc ko shop</t>
  </si>
  <si>
    <t>Mình ko lấy kem dưỡng ẩm</t>
  </si>
  <si>
    <t>Mình ko thấy giống mẫu mình gửi vậy nên mình ko lấy nữa sôp nhé</t>
  </si>
  <si>
    <t>Mình ko thấy khách trả lời cho chiều cao và giày, nên bạn cứ may dài quần theo trung bình size M nhé</t>
  </si>
  <si>
    <t>Mình kt hàng ok thì mình nhận nhé đóng gói cẩn thận nhé</t>
  </si>
  <si>
    <t>Mình là hàng Việt Nam! Chất lượng cao đúng k a</t>
  </si>
  <si>
    <t>Mình là N.T.k dung khi tối đặt quần xanh coban nhưng k ghi chú dc. Shop gửi cho mình quần xanh đen và áo cổ xanh cổ vịt vuông nha</t>
  </si>
  <si>
    <t>Mình lại giao lộn màu</t>
  </si>
  <si>
    <t>Mình làm sale mình cũng biết, nhưng bạn đâu thể dùng thái độ đó nch vs khách dc bạn ?</t>
  </si>
  <si>
    <t>Mình làm thợ may ,Lần đầu miễn sip cho mình nhé ,mình lấy thử ít xem chất liệu vải sao đã rồi lấy tiếp</t>
  </si>
  <si>
    <t>Mình lấy 1 bánh mì ngũ sắc, 1 bánh xúc xích, 1 bánh sừng bò</t>
  </si>
  <si>
    <t>Mình lấy 1 bao kích thước 4-10cm, 1 bao 1,5-3 cm</t>
  </si>
  <si>
    <t>Mình lấy 1 bé màu nâu nhạt trà sữa, 1 nâu vàng nha</t>
  </si>
  <si>
    <t>Mình lấy 1 bộ lục giác trời mưa lụt giảm giá thêm cho mình đc ko shop</t>
  </si>
  <si>
    <t>Mình lấy 1 cái 70k hoạ tiết nào cũng được ạ</t>
  </si>
  <si>
    <t>Mình lấy 1 cái cam nâu và 1 cái hoa nhí thôi nhé</t>
  </si>
  <si>
    <t>Mình lấy 1 cái combo 301</t>
  </si>
  <si>
    <t>Mình lấy 1 cái màu xám kích thước 1m2 x 2m</t>
  </si>
  <si>
    <t>Mình lấy 1 cặp gội xã CHC X8 COLLAGEN</t>
  </si>
  <si>
    <t>mình lấy 1 chiếc mẫu này kích thước 120</t>
  </si>
  <si>
    <t>Mình lấy 1 combo 5 bộ thôi 1 bộ tất màu xanh</t>
  </si>
  <si>
    <t>mình lấy 1 combo bình trắng nha</t>
  </si>
  <si>
    <t>Mình lấy 1 combo về dùng thử xem đã. Thôn  5 xã đoàn kết Tp kontum. Cô gửi e thêm mấy ngoài bút nhé</t>
  </si>
  <si>
    <t>Mình lấy 1 đôi mẫu lợn gỗ trắc kích thước 10x6.5x5.5 nhé</t>
  </si>
  <si>
    <t>mình lấy 1 đôi, có thể cọc trước hay phải ck full v ạ</t>
  </si>
  <si>
    <t>Mình lấy 1 geo kẻ mắt màu đen, với 1 bản màu mắt này</t>
  </si>
  <si>
    <t>Mình lấy 1 hộp nhé, tặng kèm meso nám</t>
  </si>
  <si>
    <t>Mình lấy 1 hộp trà mát gan, 1 sét oings hút tritan có nút, 3 gói hầm gà cơ bản nhé</t>
  </si>
  <si>
    <t>Mình lấy 1 hũ 1kg với 1 kg cá sặc bối có đc miễn ship ko bạn</t>
  </si>
  <si>
    <t>minh lấy 1 kìm thôi địa chỉ buôn jung A sa Ea ktur / cư cuin Đắk Lắk đt 0394938144</t>
  </si>
  <si>
    <t>Mình lấy 1 làng bánh mì 5 to</t>
  </si>
  <si>
    <t>mình lấy 1 mắm sặc .1 mắm linh .đc 42 hoàng quốc việt.khu phố bình đường 3 .an bình.binh dương.sđt0353314870</t>
  </si>
  <si>
    <t>Mình lấy 1 nồi</t>
  </si>
  <si>
    <t>Mình lấy 1 tã dán sơ sinh dưới 5kg ạ. 63 miếng</t>
  </si>
  <si>
    <t>Mình lấy 1 ví vuông và 1 ví dài này nha. Shop giao về 12/19 phan kế bính p đa kao q1 nha số dt 0927601961</t>
  </si>
  <si>
    <t>mình lấy 10 cây mười màu xã mình Hưng Chơn Thành Bình Phước tổ 7 ấp 2 b điện thoại 0358464435</t>
  </si>
  <si>
    <t>Mình lấy 10 dĩa với 50 khăn lau bếp</t>
  </si>
  <si>
    <t>mình lấy 10 Hộp trà thảo mộc xuân thu 0836470665</t>
  </si>
  <si>
    <t>Mình lấy 10kg loại lớn</t>
  </si>
  <si>
    <t>Mình lấy 1cái kích thước 150.  2 m màu xanh cô ban nhé</t>
  </si>
  <si>
    <t>Mình lấy 2 bộ combo nhé</t>
  </si>
  <si>
    <t>Mình lấy 2 bộ kích thước 1m6 ạ</t>
  </si>
  <si>
    <t>Mình lấy 2 cái ba lô 1 cái này 1 cải màu đỏ ba lô cấp 2</t>
  </si>
  <si>
    <t>Mình lấy 2 cái kệm nam châm 300k miễn ships để mình lays shop nhé</t>
  </si>
  <si>
    <t>Mình lấy 2 cái này thôi nhé, cái tím bị bung tem rồi nên mình k lấy nữa nhé</t>
  </si>
  <si>
    <t>Mình lấy 2 cây đế vương đỏ và 1 bánh bao lửa</t>
  </si>
  <si>
    <t>Mình lấy 2 kg đường cát lu với 1kg hà thủ ô</t>
  </si>
  <si>
    <t>Minh lấy 2 màu đen trắng</t>
  </si>
  <si>
    <t>Mình lấy 2 màu này , kích thước 1m6</t>
  </si>
  <si>
    <t>Mình lấy 2 miếng kích thước 1mx2m là miếng liền hay ghép từ mấy miếng nhỏ lại ạ?</t>
  </si>
  <si>
    <t>Mình lấy 2 mũ</t>
  </si>
  <si>
    <t>Mình lấy 2 thùng bánh mì thái, 2 hộp hạt điều lột vỏ , 1 hộp bánh que kem hàn quốc</t>
  </si>
  <si>
    <t>Mình lấy 2 ví dài màu đen với 2 túi đựng điện thoại màu đen nha sốp</t>
  </si>
  <si>
    <t>Mình lấy 2 viên hồng này nhe</t>
  </si>
  <si>
    <t>mình lấy 2bo.màu nau.với màu than.cáo.16.nặng k 68k.sdt0901647145.tên hứa thi chien. dc.ấp Ngô Quyền bầu hầm 2.tndn</t>
  </si>
  <si>
    <t>Mình lấy 2đôi.</t>
  </si>
  <si>
    <t>Mình lấy 2kg bánh tráng</t>
  </si>
  <si>
    <t>Mình lấy 3 chậu màu gì nhỉ</t>
  </si>
  <si>
    <t>mình lấy 3 mẫu tím, hoa nhí và nam dài tay b nhé</t>
  </si>
  <si>
    <t>Mình lấy 3 tuýp đc tặng 1 tuýp là 4 và 1 son dưỡng môi đúng không sop</t>
  </si>
  <si>
    <t>Mình lấy 30 cái loại khăn Xô baby xuất Nhật</t>
  </si>
  <si>
    <t>Mình lấy 4 sản phẩm là miễn síp tặng thêm 1 hủ dưỡng móng nữa đúng không</t>
  </si>
  <si>
    <t>Mình lấy 5 áo 5 màu ,mua 5 áo có giảm giá không bạn</t>
  </si>
  <si>
    <t>Mình lấy 500g bánh gạo lức. Và 500g.rông biển kẹp có miễn phí ship ko ạ?</t>
  </si>
  <si>
    <t>Mình lấy 6 bình kích thước này ạh</t>
  </si>
  <si>
    <t>Mình lấy 6 gói khối lg 192 g</t>
  </si>
  <si>
    <t>Mình lấy 680k màu nude nhé</t>
  </si>
  <si>
    <t>Mình lấy 7 hộp tặng 1 hộp kem 1 rửa chén được không</t>
  </si>
  <si>
    <t>Mình lấy 8b. Đc bánh kem mỹ nương ấp bình hoà xã bình giang huyện hòn đất tỉnh kiên giang sdt 0344500032</t>
  </si>
  <si>
    <t>Mình lấy áo trắng với quần ý ạ</t>
  </si>
  <si>
    <t>Mình lấy ba lô này nhã</t>
  </si>
  <si>
    <t>Mình lấy ba lô này nhe</t>
  </si>
  <si>
    <t>Mình lấy bánh kem sữa tươi.</t>
  </si>
  <si>
    <t>Mình lấy bộ Adidas màu cam nhé.</t>
  </si>
  <si>
    <t>Mình lấy bộ đỏ nha</t>
  </si>
  <si>
    <t>Mình lấy bộ lục giác</t>
  </si>
  <si>
    <t>Mình lấy bộ lục giác màu đỏ thêm năm chục bóng nữa</t>
  </si>
  <si>
    <t>Minh lấy bộ lục giác xanh</t>
  </si>
  <si>
    <t>Mình lấy bộ lục giác xanh</t>
  </si>
  <si>
    <t>Mình lấy bộ lục giác xanh than</t>
  </si>
  <si>
    <t>Mình lấy bộ mẫu 102 ga bo chun kích thước 1,8m, dài 2,2m</t>
  </si>
  <si>
    <t>Mình lấy bộ này.mình mua thêm dũa cưa nhé</t>
  </si>
  <si>
    <t>Mình lấy cả 3 kích thước nhé</t>
  </si>
  <si>
    <t>Mình lấy cả cường lực nhé</t>
  </si>
  <si>
    <t>Mình lấy cái mầu Xanh 1,8x2,1m.</t>
  </si>
  <si>
    <t>Mình lấy cái mũ này nhé</t>
  </si>
  <si>
    <t>Mình lấy cái này, đổi số lượng thành 5 tuýp b nhé</t>
  </si>
  <si>
    <t>Mình lấy chảo và dao</t>
  </si>
  <si>
    <t>Mình lấy chén trắng</t>
  </si>
  <si>
    <t>Mình lấy cho đệm kích thước 2mx1m8 nhé</t>
  </si>
  <si>
    <t>mình lấy combo 1 phụ kiện+ 2 áo nhé</t>
  </si>
  <si>
    <t>mình lấy combo 10 cái nha</t>
  </si>
  <si>
    <t>Mình lấy combo 4 cái</t>
  </si>
  <si>
    <t>Mình lấy combo 837 k</t>
  </si>
  <si>
    <t>Mình lấy combo đó và thêm một gối chữ u</t>
  </si>
  <si>
    <t>Mình lấy combo2:1xanh than và 1 đen</t>
  </si>
  <si>
    <t>Mình lấy dầu tắm bồ hòn và nước rửa chén bồ hòn nhé ^^</t>
  </si>
  <si>
    <t>Mình lấy đầm vàng và đầm hoa nhí nha NiTa</t>
  </si>
  <si>
    <t>Mình lấy để cho thuê. Mình có cửa hàng cho thuê trang phục biểu diễn</t>
  </si>
  <si>
    <t>Mình lấy giày sục</t>
  </si>
  <si>
    <t>Mình lấy gói trăng da vs collagen</t>
  </si>
  <si>
    <t>Mình lấy hai bịch xúc xích 1 kg cà phê sữa có không Ngân ơi</t>
  </si>
  <si>
    <t>Mình lấy hai bộ giảm giá đi</t>
  </si>
  <si>
    <t>Mình lấy hai bộ như trong hình</t>
  </si>
  <si>
    <t>Mình lấy hàng bán tin tưởng sp mà đóng gói sơ sài. hộp móp méo và trên nắp không khằng kỹ luôn</t>
  </si>
  <si>
    <t>mình lấy hạt đ xếp hộp với1o bịch bánh gạo với nữa kg dừa49k với3 bịch k thái</t>
  </si>
  <si>
    <t>Mình lấy hoạ tiết xanh 02</t>
  </si>
  <si>
    <t>Mình lấy hoa văn khác nhau đc hk shop</t>
  </si>
  <si>
    <t>Mình lấy hộp 6 quần nhé</t>
  </si>
  <si>
    <t>Minh lấy k12 hoa nhí</t>
  </si>
  <si>
    <t>Mình lấy kèm thẻ nhớ 128G nha</t>
  </si>
  <si>
    <t>Mình lấy kích thước   2,16 m * 1,2m . Địa chỉ SN 226 đường Lê Ninh khối 10 phường quán bàu TP vinh nghệ an.</t>
  </si>
  <si>
    <t>Mình lấy kích thước 1m8 2m</t>
  </si>
  <si>
    <t>mình lấy kích thước 2m *2m</t>
  </si>
  <si>
    <t>Mình lấy kích thước 3cm nha</t>
  </si>
  <si>
    <t>Mình lấy kích thước 50cm nha</t>
  </si>
  <si>
    <t>Mình lấy kích thước ga chun là 1m8*2m</t>
  </si>
  <si>
    <t>mình lấy kích thước rộng 6m dài 11m</t>
  </si>
  <si>
    <t>Mình lấy kìm nhọn shop giao kìm cắt.</t>
  </si>
  <si>
    <t>Mình lấy kìm thôi vào xem sau lên không biết bình này không giữ nhiệt được shop sả giúp mình</t>
  </si>
  <si>
    <t>Mình lấy kìm thôi.</t>
  </si>
  <si>
    <t>Mình lấy lộn xộn 20</t>
  </si>
  <si>
    <t>Mình lấy m39 nồi thấp á b</t>
  </si>
  <si>
    <t>Mình lấy mã 56 vải hoạ tiết ạ</t>
  </si>
  <si>
    <t>Mình lấy màu đen màu trắng</t>
  </si>
  <si>
    <t>minh lấy màu này..lấy kích thước 1m2_1m9</t>
  </si>
  <si>
    <t>mình lấy mẫu máy nén khí nhé</t>
  </si>
  <si>
    <t>Mình lấy mẫu này 40*15</t>
  </si>
  <si>
    <t>Mình lấy mẫu này kích thước 100x150 nhé</t>
  </si>
  <si>
    <t>Mình lấy mẫu này nhé đc 34-74 Nguyễn thị Tràng Kp6 phường hiệp thành quận 12 Sđt 0983360778</t>
  </si>
  <si>
    <t>Mình lấy mẫu này xanh đậm nhưng giao sai màu sai mẫu rồi ạ</t>
  </si>
  <si>
    <t>mình lấy một ba lô này thôi nhé</t>
  </si>
  <si>
    <t>Mình lấy một bộ co tròn zai s nhé quần áo cùng màu gửi về địa chỉ công ty may huong linh thôn Trà lam xã hiệp cường huyện Kim Động Hưng Yên đt 0974992395</t>
  </si>
  <si>
    <t>Mình lấy một cái màu xanh đậm tổng là 359 k phải không shop</t>
  </si>
  <si>
    <t>mình lấy một chân váy hoa nhí đem trắng</t>
  </si>
  <si>
    <t>mình lấy một chiếc nhé người ta ko lấy nữa rồi</t>
  </si>
  <si>
    <t>Mình lấy một hộp to 4kg ,80 chục thanh.ĐC thôn Khánh Phước xã Cát Hanh huyện Phù Cát tỉnh Bình Định.Đ T 0979490356</t>
  </si>
  <si>
    <t>Mình lấy một kìm ạ</t>
  </si>
  <si>
    <t>Mình lấy nấm móng bọng móng dưỡng móng ba sản phẩm</t>
  </si>
  <si>
    <t>Mình lấy như trên nhé,hạn sử dụng bao lâu , vì chị gửi biếu</t>
  </si>
  <si>
    <t>Mình lấy ốp lưng hình con gấu với ốp màu đen nhé!</t>
  </si>
  <si>
    <t>Mình lấy quần và kem dưỡng tay thôi ạ</t>
  </si>
  <si>
    <t>Mình lấy quần xanh phía sau và áo sơ mi màu đen 65kg</t>
  </si>
  <si>
    <t>Mình lấy sau m</t>
  </si>
  <si>
    <t>Mình lấy sâm, serum và collagen ạ</t>
  </si>
  <si>
    <t>Mình lấy sét cộc và màu hoạ tiết sáng màu. Bé nhà mình là bé trsi shop chon hình con rối phù hợp cho bé là được</t>
  </si>
  <si>
    <t>Mình lấy size M sh</t>
  </si>
  <si>
    <t>Mình lấy size S váy xanh</t>
  </si>
  <si>
    <t>mình lấy số 1 và số 3 nhé</t>
  </si>
  <si>
    <t>Mình lấy sữa tắm ko sữa dưỡng thể nha</t>
  </si>
  <si>
    <t>Mình lấy sưng sắt nhé mình không lấy sướng nhựa đâu nhé</t>
  </si>
  <si>
    <t>mình lấy tã quần size L nhé</t>
  </si>
  <si>
    <t>Mình lấy tấm này nhé kích thước 45x1m đc lai sơn phường Đồng Tâm TP Vĩnh Yên Vĩnh Phúc 0344345875</t>
  </si>
  <si>
    <t>mình lấy tất cả 4 cây son dưỡng môi có màu này nè</t>
  </si>
  <si>
    <t>Mình lấy them mã M11 nũa</t>
  </si>
  <si>
    <t>Mình lấy thêm 1 cái màu này nha shop</t>
  </si>
  <si>
    <t>Mình lấy thêm 1 chai xịt chống nắng body của Nhật giá 85k</t>
  </si>
  <si>
    <t>Mình lấy thêm bộ này nha</t>
  </si>
  <si>
    <t>Mình lấy thêm một combo nữa có được khuyến mại không</t>
  </si>
  <si>
    <t>mình lấy thêm nửa kg chả cốm và nửa cân xúc xích cốm</t>
  </si>
  <si>
    <t>Mình lấy thử 4mau 10 m xem chất liệu vải</t>
  </si>
  <si>
    <t>Mình lấy trà thôi</t>
  </si>
  <si>
    <t>Mình lấy túi đeo chéo nhé</t>
  </si>
  <si>
    <t>Mình lấy váy hoa và váy cam size M nhé</t>
  </si>
  <si>
    <t>Mình lấy xúc xích ạ</t>
  </si>
  <si>
    <t>Mình lấy:đệm chống trào ngược 1,dầu tràm Huế 1,mũ tắm 1,nịt bụng mẹ 1, bình sữa mèo 1,lục lạc, túi gấu mẹ bỉm 1,quần dán bỉm 5,body chíp hoạ tiết 1.</t>
  </si>
  <si>
    <t>Minh luân 
  83 sóc Trăng</t>
  </si>
  <si>
    <t>Mình luôn giữ nại cả hộp để giày.mong shop đóng gói cẩn thận đừng để hộp bẹp hay méo mó.cảm ơn shop</t>
  </si>
  <si>
    <t>Mình mà nhận hàng thì mình đã ko nhận vì thiếu hàng rồi</t>
  </si>
  <si>
    <t>Mình mang qua CH đổi trả đc ko?</t>
  </si>
  <si>
    <t>Mình mặc 1 lần mà đã rách rồi</t>
  </si>
  <si>
    <t>Mình mặc L thôi</t>
  </si>
  <si>
    <t>mình mặc lên nó còn xấu hơn hình nhiều</t>
  </si>
  <si>
    <t>mình mặc size nào hợp shop vui lòng tư vấn giúp nhé</t>
  </si>
  <si>
    <t>Mình mặc toàn sai m mà</t>
  </si>
  <si>
    <t>Mình mất 2 đơn shop bảo đổi mà mãi chưa thấy. Hic nên mình ngại đổi ạ</t>
  </si>
  <si>
    <t>mình mền bé tencel ko hén</t>
  </si>
  <si>
    <t>Minh Minh Em cảm ơn chị . Ủng hộ e nha c ơi</t>
  </si>
  <si>
    <t>Mình mới gọi điện cho shop hỗ trợ giúp mình shop giao nhầm mẫu ạ</t>
  </si>
  <si>
    <t>Mình mới gọi sdt bên bạn và đang trao đổi rồi</t>
  </si>
  <si>
    <t>Mình mới liên hệ lần đầu nên không biết cách đổi trả hàng như thế nào vậy bạn?</t>
  </si>
  <si>
    <t>Mình mới mua cái váy này, mới mặc 1 lần đã rớt nút rồi</t>
  </si>
  <si>
    <t>Mình mới mua con 12 prm ngày hôm qua ở cửa hàng bờm HD. Ốp lưng chưa có phải dùng tạm của 13 prm cáp sạc hôm qua mình sạc mất gần 3 tiếng mới đầy mai</t>
  </si>
  <si>
    <t>Mình mới mua mấy tháng nay mà nghiện đó đi làm mỗi ngày chỉ có 120k thôi sáng ăn mì gói để dành tiền vô đây mua nè</t>
  </si>
  <si>
    <t>Mình mới nhận đồ rồi ok lắm,cảm ơn sop giao hàng nhanh</t>
  </si>
  <si>
    <t>Mình mới nhận đôi hoa tai của shop rất dễ thương đóng gói cẩn thận lại nhận được thêm bao lì xì....cảm ơn shop nhiều nhé !</t>
  </si>
  <si>
    <t>Mình mới nhận được áo đẹp nhưng giao lộn màu mình đặt màu tím sao giao màu da</t>
  </si>
  <si>
    <t>Minh mới nhân hang rồi ák hang đep lắm giao hàng nhanh</t>
  </si>
  <si>
    <t>Mình mới nhận hàng rồi nha. Shop giao hàng nhanh quá mới gọi chốt đơn hôm qua hôm nay nhận hàng đc rồi</t>
  </si>
  <si>
    <t>Mình mới vô .vậy có collagen không</t>
  </si>
  <si>
    <t>Mình mới vừa nhận được váy rồi Anh giao hàng nhiệt tình dễ thương</t>
  </si>
  <si>
    <t>Minh mua 1 bo mieng sip nhe</t>
  </si>
  <si>
    <t>Mình mua 1 cái máy hàn cầm tay , với 1 bọc túi rác</t>
  </si>
  <si>
    <t>Mình mua 1 cây lớn và 1 cây vừa trước khi nào nhận được hàng i như quảng cáo thì mình mới lấy thêm nữa có miễn ship ko</t>
  </si>
  <si>
    <t>Mình mua 1 lọ dùng thử tốt mình mua thêm vì mình làm nghề</t>
  </si>
  <si>
    <t>Mình mua 10 cái có giảm giá ko vay</t>
  </si>
  <si>
    <t>Mình mua 10 cây.đủ các màu...0911408255... xóm 1 Tuy lộc. lộc thủy. lệ thủy.quảng bình... nhớ đóng gói cẩn thận...</t>
  </si>
  <si>
    <t>Mình mua 10 miếng thì có giảm giá ko ạ</t>
  </si>
  <si>
    <t>Mình mua 2 áo có giảm giá không</t>
  </si>
  <si>
    <t>Mình mua 2 áo có giảm giá thêm cho mình hok shop</t>
  </si>
  <si>
    <t>Mình mua 2 áo giảm giá cho mình được kg ạ</t>
  </si>
  <si>
    <t>Mình mua 2 bộ có được giảm giá thêm không ạ</t>
  </si>
  <si>
    <t>Mình mua 2 bộ có giảm giá k?</t>
  </si>
  <si>
    <t>Mình mua 2 bộ và 2 áo giảm giá ko</t>
  </si>
  <si>
    <t>Mình mua 2 cái đc giảm giá ko shop :v</t>
  </si>
  <si>
    <t>Mình mua 2 cái giảm giá thêm đi</t>
  </si>
  <si>
    <t>Mình mua 2 cái trở lên có giảm giá ko shop</t>
  </si>
  <si>
    <t>mình mua 2 chiếc 1màu mận chín 1 màu gia ,vải gia cá nhé ,đt:0325050431. đc : thôn lương lộc - xã phước hưng - huyện Tuy - tỉnh bình định</t>
  </si>
  <si>
    <t>Mình mua 2 chiếc nhé</t>
  </si>
  <si>
    <t>Mình mua 2 đầm có giảm giá không vậy ạ?</t>
  </si>
  <si>
    <t>Mình mua 2 đôi có được giảm giá ko shop?</t>
  </si>
  <si>
    <t>Mình mua 2 máy có đc giảm giá ko ạ</t>
  </si>
  <si>
    <t>Mình mua 2 mẫu đầu thì có đk giảm giá và miễn ship k</t>
  </si>
  <si>
    <t>Mình mua 2 sp này. 
  1 dầu gội
  1 nhuộm tóc màu nâu gold</t>
  </si>
  <si>
    <t>Mình mua 2bộ đèn giảm giá ko shop</t>
  </si>
  <si>
    <t>mình mua 2chiec có giảm giá ko ạ</t>
  </si>
  <si>
    <t>Mình mua 3 áo thì có giảm giá ko</t>
  </si>
  <si>
    <t>minh mua 3 cai mien sip thi mua</t>
  </si>
  <si>
    <t>Minh mua 4 bộ bạn có khuyến mãi gì ko ạ</t>
  </si>
  <si>
    <t>Mình mua 4 bộ giá 100k + miễn phí ship. Kích cỡ vòi nước phi 21. Test thử, đảm bảo ko rò rỉ nước mới nhận hàng. 
  Nguyễn Trọng Kính. Đội 4, làng Bãi Sở, xã Tam Quang, huyện Tương Dương, tỉnh Nghệ An. Số ĐT: 0333006168. Lưu ý: Bảo Shiper đến giao hàng phải chờ test thử.</t>
  </si>
  <si>
    <t>mình mua 4 cái giảm giá ko b ?</t>
  </si>
  <si>
    <t>Mình mua 6 bộ có giảm giá ko shop</t>
  </si>
  <si>
    <t>Mình mua 6 váy mà hàng vừa mặc 1 lần rách hết vầy hong thấy shop phản hồi gì nhỉ</t>
  </si>
  <si>
    <t>Mình mua 6con thì mình có dc giảm giá ko shop 👉👈</t>
  </si>
  <si>
    <t>Mình mua áo ngắn có đầy đủ giấy tờ và mùi thơm lắm</t>
  </si>
  <si>
    <t>Mình mua cái chân váy bên b mà mới mặc 1 lần đã hỏng khoá lun rồi á</t>
  </si>
  <si>
    <t>Mình mua cao hà thủ ô nhận hàng rồi, cho mình xin cách sử dụng nhé</t>
  </si>
  <si>
    <t>Mình mua combo 2 tặng 1
  Đúng cam kết chất lượng shop nhé
  Địa chỉ 
  Lê Thị Bích Liên
  Nhà số 20 ngõ 159 đường Nguyễn Ái Quốc tổ dân phố 9 phường Bắc Hồng thị xã Hồng Lĩnh tỉnh Hà Tĩnh
  Số đt 0396354428</t>
  </si>
  <si>
    <t>Mình mua để dùng tạm thôi nên ko có nhu cầu quá cao</t>
  </si>
  <si>
    <t>Mình mua đồ để đi có việc mình mặc, trong khi đó giao chậm hay k có hàng sẵn hay như nào shop k báo, mình k có đồ mới để mặc, mình phải di chuyển chỗ khác chứ có ở yên 1 chỗ đc đâu mà nhận hả b</t>
  </si>
  <si>
    <t>mình mua đơn hơn 1tr và cách đổi trả size haàng hoá cho khách hàng thật vô trách nhiệm khi ko tập trung kiểm tra đơn hàng đổi và có cách xử lý với khách</t>
  </si>
  <si>
    <t>Mình mua ẻ quần đc ko b</t>
  </si>
  <si>
    <t>Mình mua hàng bên shop gửi địa chỉ lên rõ ràng rồi, mà shop vẫn đi đơn theo hệ thống địa chỉ cũ ship gọi thì giao nhầm địa chỉ, nhắn tin lại mà shop 3 ngày nay chưa trả lời, shop rep ib giải quyết đơn giúp e với!</t>
  </si>
  <si>
    <t>Mình mua hàng rất OK nha uy tín chất lượng ạ</t>
  </si>
  <si>
    <t>Mình mua hàng thì em giảm giá cho chị nhé hay chị muốn hoàn tiền lại ạ</t>
  </si>
  <si>
    <t>Mình mua hơn chục đơn mà có 2 đơn áo bị chật ko vừa có đổi trả đc ko, và đổi trả ntn vậy shop</t>
  </si>
  <si>
    <t>Mình mua kẹo tăng ngực nhé!</t>
  </si>
  <si>
    <t>Mình mua lần 15-20 cái mặc vài lần thì đổi nên giá cao mình k chốt đc.. vừa tầm v thì ok</t>
  </si>
  <si>
    <t>Mình mua mặc 1 lần nên chỉ mua loại bt e ạ</t>
  </si>
  <si>
    <t>Mình mua mấy chỗ chất lượng kém lắm</t>
  </si>
  <si>
    <t>Mình mua mấy lần rồi, có lần shop giao lộn size mình báo shop đổi trả nhanh chóng tự vấn nhiệt tình cảm ơn shop moi người ơi ủng hộ shop nha</t>
  </si>
  <si>
    <t>Mình mua mới mặc 1 lần mà đã rách vậy nè sop thất vọng quá</t>
  </si>
  <si>
    <t>Mình mua nguyên liệu xuất qua trung quốc, có thể cho mình số liên hệ người phụ trách dưới nhà mày được không bạn.</t>
  </si>
  <si>
    <t>Mình mua nhiều so có giảm giá thêm ko shop</t>
  </si>
  <si>
    <t>Mình mua ở bên đấy cũng nhiều nhưng chưa bao giờ nhận được hàng và cũng không thấy phản hồi gì thì không hiểu kiểu gì￼</t>
  </si>
  <si>
    <t>Mình mua ở đây nhiều lắm rồi, cây đẹp , đóng gói cẩn thận , giá cũng mềm hơn những chỗ khác… đặc trâu và nhạn 👍</t>
  </si>
  <si>
    <t>Mình mua tặng cháu nên shop cho bao bì mới nhé ạ</t>
  </si>
  <si>
    <t>Mình mua tặng nên chọn bao bì mới dùm</t>
  </si>
  <si>
    <t>Mình mua thêm 2 cái nữa vậy có giảm giá cho mình xíu k?</t>
  </si>
  <si>
    <t>Mình mua thêm mấy cái có giảm giá ko</t>
  </si>
  <si>
    <t>Mình mua thêm núm số 1 để dùng luôn cho bé mới sinh</t>
  </si>
  <si>
    <t>mình mua thì hình thức bảo hành thế nào</t>
  </si>
  <si>
    <t>minh mua thử 2 cay loai 85k cay có miễn síp khong ạ</t>
  </si>
  <si>
    <t>Mình mua thử một áo xem chất liệu thế nào đc ko shop</t>
  </si>
  <si>
    <t>Mình mua tóc mái</t>
  </si>
  <si>
    <t>Mình mua trả góp aripod pro2 type C ạ</t>
  </si>
  <si>
    <t>mình mua trả góp có cần giấy phép lái xe không ạ</t>
  </si>
  <si>
    <t>Mình mua trả góp được không bạn</t>
  </si>
  <si>
    <t>Mình mua trước 1 caia xem chất lượng ntn</t>
  </si>
  <si>
    <t>Minh muon mua cai tui co nhieu ngan</t>
  </si>
  <si>
    <t>Mình muốn 3 mẫu này mỗi mẫu 2 bộ.</t>
  </si>
  <si>
    <t>Mình muốn bán trên mạng tiktok và FB</t>
  </si>
  <si>
    <t>Mình muốn biết nguồn gốc xuất sứ sản phẩm mới quyết định mua</t>
  </si>
  <si>
    <t>Mình muốn biết nguồn gốc xuất xứ và thành phần của yến sào + xương khớp và 1 hộp gồm bn lọ</t>
  </si>
  <si>
    <t>Mình muốn biết tên thương hiệu, và xuất xứ ạ</t>
  </si>
  <si>
    <t>mình muốn cam lắp ở mái che</t>
  </si>
  <si>
    <t>Chốt sản phẩm Camera giám sát và camera hệ thống</t>
  </si>
  <si>
    <t>Mình muốn đặt 1 cái bánh kem nhỏ chiều lấy</t>
  </si>
  <si>
    <t>Mình muốn đặt bánh kem chiều nay lấy</t>
  </si>
  <si>
    <t>Mình muốn đặt bánh kem lấy vào tối t3 á shop</t>
  </si>
  <si>
    <t>mình muốn đặt bánh kem tầm 4h chìu mai lấy ạ</t>
  </si>
  <si>
    <t>mình muốn đặt dùng thử chất lượng có đúng như quảng cáo ko</t>
  </si>
  <si>
    <t>Mình muốn đặt mua một chiếc quần bò nam và một quần kaki vậy bản giảm giá đi tôi mưa hai quần</t>
  </si>
  <si>
    <t>Mình muốn đặt size s</t>
  </si>
  <si>
    <t>mình muốn đc chỉ cách làm ạ</t>
  </si>
  <si>
    <t>Mình muốn đc hỗ trợ ship code và kiểm tra hàng trước khi TT có đc ko. Vì mình mua lần đầu nhà bạn nên mình muốn đc xem chất liệu áo.</t>
  </si>
  <si>
    <t>Mình muốn đổi địa chỉ nhận hàng trên group được k ạ?</t>
  </si>
  <si>
    <t>Mình muốn hoàn tiền hay nhận hàng bù ạ</t>
  </si>
  <si>
    <t>Mình muốn học offline á</t>
  </si>
  <si>
    <t>Mình muốn hỏi cây 230k kia size tầm nào ạ (chiều cao, đường kính cây), đã ra hoa lần nào chưa, có nụ chưa, và có bảo hành hay hướng dẫn chăm sóc cây không?</t>
  </si>
  <si>
    <t>Mình muốn hỏi Da mặt ra nhiều mồ hôi có bị bong miếng dán không?</t>
  </si>
  <si>
    <t>Mình muốn hỏi kệ nặng bao nhiêu để biết dc độ dày mỏng của kệ cơ</t>
  </si>
  <si>
    <t>Mình muốn hỏi là quy trình bảo hành của shop là như thế nào ấy</t>
  </si>
  <si>
    <t>Mình muốn hỏi mùi nào lưu hương lâu, không quá già ạ</t>
  </si>
  <si>
    <t>mình muốn hỏi thải độc gan máu mỡ gan mỡ men gan mẫu bao bì mới</t>
  </si>
  <si>
    <t>mình muốn hỏi thời gian đổi trả lại sản phẩm lỗi ấy là bao lâu mình nhận dc hàng lại á</t>
  </si>
  <si>
    <t>Mình muốn in cỡ 1,5*3cm dán đế bánh kem</t>
  </si>
  <si>
    <t>mình muôn in tem như sau . ( HN chữ uốn lượn giúp mk hoặc cho vào khoanh tròn nhấn nhá tí b ạ. 
  HN beauty. 
  Dr.Lacir_ Tasy 
  Chuyên cung cấp sỉ lẻ vitamin E đỏ Nga
  Thực phẩm chức năng
  Mỹ ,nhật ,pháp 
  Dầu gội, dưỡng tóc. 
  Thiết kế giúp mk lôg nhé</t>
  </si>
  <si>
    <t>Mình muốn làm mẫu này chỉ đổi màu da kích thước vẫn là 3m2x2m</t>
  </si>
  <si>
    <t>Mình muốn làm tên thương hiệu</t>
  </si>
  <si>
    <t>Mình muốn lấy 1 hũ 250g ăn thử ngon sẽ mua thêm</t>
  </si>
  <si>
    <t>Mình muốn lấy 1 sét trước xem chất liệu .kiểu mẫu thế nào rồi mới đặt được k</t>
  </si>
  <si>
    <t>Mình muốn lấy 2 áo 2 kiểu</t>
  </si>
  <si>
    <t>Mình muốn lấy 2 chiếc. Giá bao nhiêu và nếu không ưng trả mất phí thế nào shop?</t>
  </si>
  <si>
    <t>Mình muốn lấy 2 thắt lưng CA được không vậy</t>
  </si>
  <si>
    <t>Mình muốn lấy 6 bịch tẩy tế bào chết</t>
  </si>
  <si>
    <t>mình muốn lấy bánh yến mạch dứa</t>
  </si>
  <si>
    <t>mình muốn lấy colagen dưỡng</t>
  </si>
  <si>
    <t>Mình muốn lấy hai cái. Bạn giảm giá chút dk k</t>
  </si>
  <si>
    <t>Mình muốn lấy kem dưỡng ẩm b5</t>
  </si>
  <si>
    <t>Mình muốn lấy kích thước  25x20x15 (20 hộp) 25x15x15(30hộp) 10x10x8(50hộp) 1xốp nổ 20cm</t>
  </si>
  <si>
    <t>Mình muốn lấy sản phẩm trị mụn, trị thâm và làm da đẹp lên</t>
  </si>
  <si>
    <t>Minh muốn lấy thêm bút kẻ mày có đc ki</t>
  </si>
  <si>
    <t>Mình muốn lấy thêm một quả nữa sợ chóng hết pin</t>
  </si>
  <si>
    <t>Mính muốn lấy thêm nước rửa bình sữa với sữa tắm bé kem chống hăm</t>
  </si>
  <si>
    <t>Mình muốn lấy váy hoa cúc</t>
  </si>
  <si>
    <t>Mình muốn mua 2 bộ trên</t>
  </si>
  <si>
    <t>Mình muốn mua 2c có giảm giá ko</t>
  </si>
  <si>
    <t>Mình muốn mua keo dán giày dép</t>
  </si>
  <si>
    <t>Mình muốn mua kẹo dẻo giảm cân bịch thu có không shop</t>
  </si>
  <si>
    <t>Mình muốn mua lắm mà sợ lúc síp tới kh như hình vải xấu mắt công</t>
  </si>
  <si>
    <t>Mình muốn mua loại vừa tiền thôi, mùi thơm lâu và đặc biệt tí</t>
  </si>
  <si>
    <t>Mình muốn mua mẫu áo dài AD94 bạn ạ</t>
  </si>
  <si>
    <t>mình muốn mua nước tẩy trang có được tặng gì không thế  kem đêm mình vẫn còn đang dùng</t>
  </si>
  <si>
    <t>mình muốn mua thêm 1 ít tấm mẫu gián tường gạch đỏ nữa, shop có mẫu đó ko</t>
  </si>
  <si>
    <t>Mình muốn mua thêm 81</t>
  </si>
  <si>
    <t>Mình muốn mua thêm khô có dứa</t>
  </si>
  <si>
    <t>mình muốn mua trả góp 0đ ,làm hồ sơ trực tuyến dc k bạn</t>
  </si>
  <si>
    <t>mình muốn mua trả góp s22 ultra . thủ tục và trả trước như nào shop. mình ở hà nội</t>
  </si>
  <si>
    <t>Mình muốn mua về bán kiếm một hai chục ngàn một bộ hàng có uy tín ko bạn và hình thức bảo hành có uy tín ko ạ</t>
  </si>
  <si>
    <t>Mình muốn tham khảo công thức</t>
  </si>
  <si>
    <t>Mình muốn thay đổi địa chỉ</t>
  </si>
  <si>
    <t>Mình muốn thử chất lượng bánh</t>
  </si>
  <si>
    <t>Mình muốn tìm đầm dạ hội màu trắng cho con gái 77kg cao 1m77 shop có kg ạ</t>
  </si>
  <si>
    <t>mình muốn tìm hiểu giá và chất lượng máy rửa xe</t>
  </si>
  <si>
    <t>Mình muốn tìm tên thương hiệu mắt kính của Nhật ben mình ah</t>
  </si>
  <si>
    <t>Mình muốn trả góp tầm 9tr trước</t>
  </si>
  <si>
    <t>Mình muốn trả góp trắng</t>
  </si>
  <si>
    <t>Mình muốn xem bộ tóc có mái hất 1 bên nhé</t>
  </si>
  <si>
    <t>Minh muốn xem nguyên bộ luôn đc ko</t>
  </si>
  <si>
    <t>Mình muốn xem sản phẩm và cách làm</t>
  </si>
  <si>
    <t>mình muốn xin báo giá doanh nghiệp cho mic này. Cho mình hỏi lúc xuất hoá đơn VAT thì có đúng tên sản phẩm Mic này không?</t>
  </si>
  <si>
    <t>Mình nặng 60 ký đó sai m có vừa ko</t>
  </si>
  <si>
    <t>Mình nên sử dụng lúc nào</t>
  </si>
  <si>
    <t>Mình ngại sài k bền thôi!! Với cái sinh hơi!! Nên ngại ngại</t>
  </si>
  <si>
    <t>Mình nghĩ chắc là shop đã giao nhầm size túi cho mình rồi. Mong shop giúp giải quyết đổi lại túi khác cho mình đúng như nội dung shop đã giới thiệu sản phẩm.</t>
  </si>
  <si>
    <t>Mình nghĩ thuốc nặng nhẹ thì bao bì cũng phải khác để phân biệt chứ
. Hoang mang</t>
  </si>
  <si>
    <t>Mình nhầm mình muốn lấy màu tím này ạ shop đổi hộ mình ko ạ</t>
  </si>
  <si>
    <t>Mình nhận cây rồi nhé. Khoẻ đẹp cảm ơn bạn đã đóng gói cẩn thận</t>
  </si>
  <si>
    <t>Mình nhận dc áo rồi giao nhanh quá tr luôn</t>
  </si>
  <si>
    <t>Mình nhận dc hàng rồi mà hình như giao nhầm mình màu xám rồi nè</t>
  </si>
  <si>
    <t>mình nhận dép lưới mà đặt sai 42ma giao sai 40 rồi mang vừa rồi sao bạn</t>
  </si>
  <si>
    <t>Mình nhận đc cây rồi nhé. Mẹ mình rất là ưng, bà nói shop đóng gói cẩn thận vs kỹ càng lắm 😘</t>
  </si>
  <si>
    <t>Mình nhận đc đồ rồi ạ , giao nhanh mà đồ đẹp lắm ạ thanks shop nhé</t>
  </si>
  <si>
    <t>Mình nhận đc đồng hồ mà chưa biết cách sử dụng, nhờ shop hướng dẫn</t>
  </si>
  <si>
    <t>Mình nhận đc hàng giao hàng nhanh, đẹp lắm qj</t>
  </si>
  <si>
    <t>Mình nhận đc hàng r nha mình cảm ơn shop nhiều, giao nhanh lắm ạ🥰</t>
  </si>
  <si>
    <t>Mình nhận đc hàng rồi nhé. Hàng rất đẹp, ưng lắm luôn ý. Lại giao hàng nhanh nữa. Ủng hộ shop dài dài🥰</t>
  </si>
  <si>
    <t>Mình nhận đc hàng rồi nhg đóng gói sơ sài quá nên bẩn hết đồ.Nhìn như  hàng cũ dùng rồi ý nên ko dám cho bé dùng</t>
  </si>
  <si>
    <t>Mình nhận đc hàng rồi.shop buôn bán dễ chịu.tư vấn nhiệt tình.cảm ơn shop</t>
  </si>
  <si>
    <t>mình nhận đc rồi nhé, shop giao hàng nhiệt tình quá</t>
  </si>
  <si>
    <t>Mình nhận đc sữa tắm rồi nhìn giống hàng dả quá ko dám sử dụng, chai sữa tắm bị đổ tràn lan, đóng gói ẩu.</t>
  </si>
  <si>
    <t>mình nhận được 4 cái rồi, giao nhanh quá. hàng đẹp lắm. thank shop ❤</t>
  </si>
  <si>
    <t>Mình nhận được áo rùi ạ, giá quá ổn so với chất lượng áo lun huhu, giao nhanh nữa, shop có về thêm gile hay áo len nữa thì mình sẽ ủng hộ típ</t>
  </si>
  <si>
    <t>mình nhận được cây rồi nhé, lu bu nay mới nhắn lại cho shop, shop đóng gói cẩn thận, về cây k bị hư hỏng gì nè, cây cũng đẹp nữa</t>
  </si>
  <si>
    <t>Mình nhận được cây rồi, đóng gói cẩn thận, cây đẹp lắm bạn. Cảm ơn bạn.</t>
  </si>
  <si>
    <t>Mình nhận được đèn rồi nhờ shop hướng dẫn cách lắp đặt với nha</t>
  </si>
  <si>
    <t>Mình nhận được đồ rồi nha shop
Mà sao lần này shop đóng gói xấu quá vậy?</t>
  </si>
  <si>
    <t>Mình nhận được hàng rồi ạ .. Shop giao nhanh quá trời</t>
  </si>
  <si>
    <t>Mình nhận được hàng rồi ạ.</t>
  </si>
  <si>
    <t>Mình nhận được hàng rồi ạ. Giao hàng nhanh, đóng gói đẹp  Hạt điều béo và giòn, ngon lắm ạ.</t>
  </si>
  <si>
    <t>Mình nhận được hàng rồi cảm ơn bạn nhiều nhé bánh ngon và ròn đóng gói cẩn thận lắm bánh ăn sáng được không ạ</t>
  </si>
  <si>
    <t>mình nhận được hàng rồi nha shop, đóng gói cẩn thận lắm</t>
  </si>
  <si>
    <t>mình nhận được hàng rồi nha shop, đóng gói cẩn thận lắm đúng mẫu mình đặt ạ</t>
  </si>
  <si>
    <t>mình nhận được hàng rồi nha shop, đóng gói cẩn thận lắm hộp đẹp không bị cấn móp</t>
  </si>
  <si>
    <t>Mình nhận được hàng rồi nha shop.sản phâm như hình.đóng gói cẩn thận.rất ưng ý ạ.cảm ơn shop</t>
  </si>
  <si>
    <t>Mình nhận được hàng rồi nha, bất ngờ vì shop giao hàng nhanh thế, cảm ơn Gyo vì đóng gói cẩn thận chỉn chu nha, mình chưa thử nhưng nhìn chất vải, đường may, màu sắc đẹp hơn ảnh nữa nhé! 10 điểm nha ạ 😗 ❤️</t>
  </si>
  <si>
    <t>mình nhận được hàng rồi nha, hàng chính hãng đóng gói cẩn thận lắm cảm ơn shop</t>
  </si>
  <si>
    <t>mình nhận được hàng rồi nhé. đẹp như mong đợi, giao hàng nhanh, đóng gói cẩn thận. cảm ơn shop</t>
  </si>
  <si>
    <t>Mình nhận được hàng rồi nhưng bị rộng, với lại chất vải ko như hình, shop cho mình trả lại dc k ạ</t>
  </si>
  <si>
    <t>Mình nhận được hàng rồi nhưng bị thiếu hàng</t>
  </si>
  <si>
    <t>Mình nhận được hàng rồi nhưng sai kích thước mình mua là 1m4x 2m nhưng giao 1m8 x 2m đề nghị đổi lại 1m4 x 2m</t>
  </si>
  <si>
    <t>Mình nhận được hàng rồi, đầy đủ phụ kiện. Shop đóng gói cẩn thận, đánh giá 5 sao lun</t>
  </si>
  <si>
    <t>Mình nhận được hàng rồi, lần này đóng gói ẩu quá, túi hạt bí vỡ nên hạt đổ hết ra ngoài, túi gạo ko hút chân ko, còn túi miến thì rách như chuột gặm</t>
  </si>
  <si>
    <t>mình nhận được hàng rồi.  hướng dẫn cách sử dụng đi</t>
  </si>
  <si>
    <t>Mình nhận được hàng rồi. Nhưng shop giao sai kích thước🫣</t>
  </si>
  <si>
    <t>Mình nhận được hàng rồi.ăn ngày mấy lần.1 như thế là máy viên ạ</t>
  </si>
  <si>
    <t>Mình nhận được hàng rùi ạ, đóng gói cẩn thận lắm, cảm ơn shop nhìu nhen 🥹</t>
  </si>
  <si>
    <t>Mình nhận được nón rồi shop ơi. Xinh lắm và giao hàng nhanh lắm luôn. Cám ơn shop nhiều lắm ❤️</t>
  </si>
  <si>
    <t>Mình nhận được rồi b nhé. Hàng đẹp và vừa vặn lắm</t>
  </si>
  <si>
    <t>Mình nhận được rồi vải xấu quá sop</t>
  </si>
  <si>
    <t>Mình nhận được rồi.giao nhanh.vải đẹp lắm</t>
  </si>
  <si>
    <t>Mình nhận đx rồi, bác shipper nhiệt tình, tử tế lắm bạn ah</t>
  </si>
  <si>
    <t>Mình nhận giày rồi. Giày vừa ý,  shipper nhiệt tình</t>
  </si>
  <si>
    <t>Mình nhận hàng rồi  Hàng OK  Cân đủ  Shop bán có nhãn hiệu đàng hoàng, đóng gói cẩn thận ,uy tín, cảm ơn shop nhiều</t>
  </si>
  <si>
    <t>Mình nhận hàng rồi đóng gói cẩn thận bao bì đẹp lắm cảm ơn shop nha ăn ngon sẽ ủng hộ tiếp.</t>
  </si>
  <si>
    <t>Mình nhận hàng rồi nha shop rất đẹp, rất vừa, ưng ý lắm, shipper nhiệt tình vui vẻ, cảm ơn shop tư vấn và chọn size rất chính xác</t>
  </si>
  <si>
    <t>Mình nhận hàng rồi sao áo chất vải k như hình đăng</t>
  </si>
  <si>
    <t>Mình nhận hàng rồi shop oi, giao nhanh, hàng đóng gói cẩn thận, hoa có vòi sẵn ưng bụng lắm, nên mua lắm nha cả nhà😘</t>
  </si>
  <si>
    <t>Mình nhận hàng rồi uống nha nào vậy</t>
  </si>
  <si>
    <t>Mình nhận hàng rồi, giờ mình muốn đặt thêm 1 quần H11 size M luôn</t>
  </si>
  <si>
    <t>mình nhận hàng rồi, sản phẩm chắc chắn, độ bền cao, sản phẩm rất chất lượng</t>
  </si>
  <si>
    <t>Mình nhận hàng rồi, sd ntn shop ơi</t>
  </si>
  <si>
    <t>Mình nhận hàng rồi. Có tổ nào kg ngon để cho 1 tổ...kkk</t>
  </si>
  <si>
    <t>mình nhận hàng rồi. giao nhanh quá. thank shop😍 dùng ok lắm</t>
  </si>
  <si>
    <t>mình nhận hàng rồi. nhưng sao màu xấu vậy shop</t>
  </si>
  <si>
    <t>Mình nhận hoàn tiền ntn</t>
  </si>
  <si>
    <t>Mình nhận rồi nha bạn</t>
  </si>
  <si>
    <t>Mình nhận rồi nhe, shop hd cách sử dụng nhe</t>
  </si>
  <si>
    <t>Mình nhận rồi nhưng chất vải ko như hình mỏng lắm mình gui tjen shjp rồi bạn nhận lại hộ mình nhe</t>
  </si>
  <si>
    <t>Mình nhận sách rồi nhưng đóng gói không cẩn thận bị gấp mép</t>
  </si>
  <si>
    <t>Mình nhận vải rồi ạ nhưng màu không giống hình.</t>
  </si>
  <si>
    <t>Mình nhờ người lấy hộ nên đừng ghi thông tin về sp nha</t>
  </si>
  <si>
    <t>Mình nhờ shop hỗ trợ hướng dẫn lắp đặt</t>
  </si>
  <si>
    <t>Mình nói che tên sản phẩm mà</t>
  </si>
  <si>
    <t>Mình nợ xấu từ ngân hàng chắc k trả góp được đúng k</t>
  </si>
  <si>
    <t>Mình ở Cà Mau lận có bán trả góp hk bạn</t>
  </si>
  <si>
    <t>Mình ở Đà Lạt, hỗ trợ tiền xăng như thế nào</t>
  </si>
  <si>
    <t>Mình ở Đức linh bình thuận.thì có cửa hàng nào giao gần đó k ạ</t>
  </si>
  <si>
    <t>Mình ở gia lâm hn</t>
  </si>
  <si>
    <t>Mình ở Hà nội thì ship và lắp đặt ntn</t>
  </si>
  <si>
    <t>mình ơ kiên giang mua xe trả góp</t>
  </si>
  <si>
    <t>Mình ở qnam, chính sách đổi trả ntn ạ</t>
  </si>
  <si>
    <t>Mình ở tỉnh thì hình thức bảo hành như thế nào ạ</t>
  </si>
  <si>
    <t>Mình ở tp HCM. Qua Tết có đến shop thử hàng và mua đồ được không? Cảm ơn</t>
  </si>
  <si>
    <t>Mình ở Vĩnh phúc bạn tính cho mình xem 20 tr mỗi tháng mình trả góp bn tiền cả lãi</t>
  </si>
  <si>
    <t>Mình ở xa thì hình thức bảo hành ntn bạn??</t>
  </si>
  <si>
    <t>Mình phải có video hướng dẫn lắp đặt chu ạ</t>
  </si>
  <si>
    <t>Mình quy định thời gian đổi trả trong vòng bao nhiêu ngày ạ?</t>
  </si>
  <si>
    <t>mình rất thích nhưng nếu giảm giá thì ok, tại mình cũng có loại vải này kieu khac giá mình mua 330k</t>
  </si>
  <si>
    <t>Mình rất ưng sp nha, vì mặc lên vừa lắm lun, vải cũng ok và thấy hài lòng vì sp dc đóng gói cẩn thận, giao hàng nhanh nữa</t>
  </si>
  <si>
    <t>Mình Sài lâu rồi nhưng k có giá 250k,nên mình mua chỗ khác rồi cảm ơn nhé</t>
  </si>
  <si>
    <t>Mình sài như nào và ngày mấy lần ạ..</t>
  </si>
  <si>
    <t>Mình sd rất nhiều loại này rồi mà ko biết có thấy hiệu quả ko</t>
  </si>
  <si>
    <t>mình sẽ gửi bạn thêm 1 video bá tự rửa nhé, kèm cách rửa</t>
  </si>
  <si>
    <t>Mình sẽ suy nghĩ r mua sau bạn nhé</t>
  </si>
  <si>
    <t>mình sin bản thành phần của kem đk ko ạ</t>
  </si>
  <si>
    <t>Minh sợ chất chợ</t>
  </si>
  <si>
    <t>mình sợ k vừa nên k biết thời gian đổi trả ntn</t>
  </si>
  <si>
    <t>Mình sợ màu trắng sáng vải mỏng</t>
  </si>
  <si>
    <t>Mình sợ mẹ mua phải sp kém chất lượng</t>
  </si>
  <si>
    <t>Mình sợ nhất chất vải ko như hình</t>
  </si>
  <si>
    <t>Mình sợ tác dụng phụ làm mệt Á</t>
  </si>
  <si>
    <t>Mình sử dụng gần lúc quan hệ hay sử dụng lúc nào cũng đc vậy shop</t>
  </si>
  <si>
    <t>Mình sử dụng khi nào e</t>
  </si>
  <si>
    <t>Minh sử dụng lưu Huỳnh học nail lúc peel có ảnh hưởng gi k ban</t>
  </si>
  <si>
    <t>mình sử dụng ngày mấy lần ạ</t>
  </si>
  <si>
    <t>Mình sử dụng thời gian nào phù hợp với mình cũng được</t>
  </si>
  <si>
    <t>mình tên Giang
sđt: 0818288886
đchi: 81 Lý Thường Kiệt, Phường Trần Hưng Đạo, Q.Hoàn Kiếm, Hà Nội</t>
  </si>
  <si>
    <t>mình tên hưng
đc: Ký túc xá khu A: Đường Tạ Quang Bửu, Khu phố 6, Phường Linh Trung, Thành phố Thủ Đức, Thành phố Hồ Chí Minh
sdt: 0862 761 440</t>
  </si>
  <si>
    <t>mình tên Nguyễn Duy Linh sđt 0824638888 địa chỉ số 58 phố Vạn Kiếp phường Bạch Đằng quận Hai Bà Trưng, Hà Nội 
Khung giờ nhận hàng của mình lúc nào cũng đc</t>
  </si>
  <si>
    <t>Mình tên Trọng đc ap Phước lợi A xã Phước hậu huyện long Hồ tính Vĩnh Long sđt 0779093669</t>
  </si>
  <si>
    <t>Mình tham khảo thêm rồi mình đặt sau shop nhé</t>
  </si>
  <si>
    <t>Mình thanh toán dk k ?</t>
  </si>
  <si>
    <t>Mình tháo ra bỏ vào dĩa bạn nhìn biết mùi vị của bánh k ạ</t>
  </si>
  <si>
    <t>Mình thay bao bì mới ạ</t>
  </si>
  <si>
    <t>Mình thay đổi kích thước</t>
  </si>
  <si>
    <t>Mình thay đổi kích thước 1 chuts: 1,8x2mx25cm</t>
  </si>
  <si>
    <t>Mình thay đổi kích thước nhỏ hơn chút</t>
  </si>
  <si>
    <t>Mình thay đổi kích thước thành: 90cm x 2,0 thì giá bn shop</t>
  </si>
  <si>
    <t>mình thấy bao bì mới không biết có thay đôi gì không</t>
  </si>
  <si>
    <t>mình thấy đăng ảnh lên fb thì vải ngo đẹp xong đến khi giao hàng cho mình thì vải xấu lắm</t>
  </si>
  <si>
    <t>Mình thấy giá bạn cao hơn shopee bán lẻ á</t>
  </si>
  <si>
    <t>Mình thấy giới thiệu có sạc dự phòng mà trong hình 399k không có</t>
  </si>
  <si>
    <t>Mình thấy sản phẩm của mình đã bên mình đã thay đổi bao bì mới phải không</t>
  </si>
  <si>
    <t>Mình thấy thành phần có panthenol và niacinamine</t>
  </si>
  <si>
    <t>Mình thấy trên tiktok anh ấy bảo shop có bán @@</t>
  </si>
  <si>
    <t>Mình thấy trong pregnacare có thành phần canxi</t>
  </si>
  <si>
    <t>Mình thấy video là xuất xứ của Nhật mà</t>
  </si>
  <si>
    <t>Mình thêm 3 chậu hồng mập nha</t>
  </si>
  <si>
    <t>mình thì đi làm deo khẩu trang với gặp khách hàng kí hợp đồng suốt ấy mà son k lì lem dinh thì sẽ không gặp khách hàng được</t>
  </si>
  <si>
    <t>Mình thích bao bì mới này nha, nhìn tươi mới, sáng sủa</t>
  </si>
  <si>
    <t>Mình thích chanh có mùi thơm</t>
  </si>
  <si>
    <t>Mình thích màu xanh rêu nếu có thì mình lấy thêm 2 miếng kính cường lực nữa ko có thì chờ sau vậy</t>
  </si>
  <si>
    <t>Mình thích váy của shop, mà tính mình thì thích đơn giản, cái j thủ tục rườm rà wa mình hơi lười, mà bên shop mua đồ thủ tục nhìu wa, ck nên mình cũng hơi lo, sợ trục trắc, mà uy tín nhau 😔</t>
  </si>
  <si>
    <t>Mình thoa một ngày mấy lần vậy</t>
  </si>
  <si>
    <t>Mình thử hàng có bộ này to dài quá</t>
  </si>
  <si>
    <t>Mình thử ko vừa thì hoàn tiền ntn ạ</t>
  </si>
  <si>
    <t>Mình tìm hiểu rồi. Bên shop bán hàng kém chất lượng lắm</t>
  </si>
  <si>
    <t>Mình tìm tranh Sơn dầu, kiểu này. Kích thước 60cm x 80 cm ngang.</t>
  </si>
  <si>
    <t>mình tin tưởng shop đóng gói cẩn thận kĩ càng giúp mình là đc</t>
  </si>
  <si>
    <t>Mình tin tưởng shop nhưng shop bán hàng kém chất lượng quá</t>
  </si>
  <si>
    <t>Mình tính đặt thêm nên thắc mắc cách giặt, bảo quản đầm. Do mặc mát nên mình thích</t>
  </si>
  <si>
    <t>Mình tính lấy 1 combo 37 combo 26</t>
  </si>
  <si>
    <t>Mình tính tiện lấy thêm mấy cái áo cộc mặc dần</t>
  </si>
  <si>
    <t>Mình toàn mặc quần dài thôi đi giày cao gót</t>
  </si>
  <si>
    <t>Mình tóc bị rụng ở trán đầu nên cần mua ít về gội thử xem có cải thiện được không</t>
  </si>
  <si>
    <t>Mình trả góp qua ngân hàng nào ạ</t>
  </si>
  <si>
    <t>Mình trả góp thì sao ạ</t>
  </si>
  <si>
    <t>Mình trả lại ko lấy nữa</t>
  </si>
  <si>
    <t>Mình trả lời khách hàng đi nào</t>
  </si>
  <si>
    <t>Mình trả trước khoảng hơn 3tr còn hơn 6tr trả góp trong 6 tháng à</t>
  </si>
  <si>
    <t>Mình trộn với sữa dưỡng thể có hiệu quả k</t>
  </si>
  <si>
    <t>mình uốn ngày mấy lần cj</t>
  </si>
  <si>
    <t>Mình uống bao lâu thì có thể bắt đầu có mùi thơm rõ rệt</t>
  </si>
  <si>
    <t>MÌnh uống hay uống loại mẫu bao bì cũ</t>
  </si>
  <si>
    <t>Mình ưng mùi 13 nhưng mùi thơm ko giữ đc lâu nhỉ!</t>
  </si>
  <si>
    <t>Mình vẫn chưa nhận dc túi, shop ship giúp mình chưa ạ? Mình đang cần dùng ạ</t>
  </si>
  <si>
    <t>mình vẫn chưa nhận đc hàng shop ơi</t>
  </si>
  <si>
    <t>Mình về có hỏi lại mẹ ck mình,mình dặn đổi quần cho shop,mà để kế bao đồ của c dâu mình cho người nghèo,nên quần kia giờ mẹ ck mình k biết bỏ vào chung,giờ coi như mình trả lại quần đổi cho shop,shop hoàn tiền cho mình dc k?</t>
  </si>
  <si>
    <t>Mình vô mua thêm ít rồi đi đơn luôn</t>
  </si>
  <si>
    <t>Mình vừa chốt đôi mã 85 size 40</t>
  </si>
  <si>
    <t>Mình vừa ck r nha bác</t>
  </si>
  <si>
    <t>mình vừa đặt 1 wimolrat trên tiktok. đi đường xa shop đóng gói cẩn thận và chọn cây khoẻ giúp mình nhé. cảm ơn shop</t>
  </si>
  <si>
    <t>Mình vừa gọi giao lại rồi</t>
  </si>
  <si>
    <t>Mình vừa hẹn bạn ship rồi nhé, chiều bạn giao lại</t>
  </si>
  <si>
    <t>Mình vừa khui hàng, cảm ơn b đã đóng gói cẩn thận nhé! Sẽ ủng hộ shop thêm</t>
  </si>
  <si>
    <t>Mình vừa liên hệ với bạn Toàn chốt con máy này. Có gì gửi giúp mình + với 2 cây kìm hôm qua mình chốt nha</t>
  </si>
  <si>
    <t>Mình vừa nhận dc hàng rồi. Mà vải xấu quá. Mặc cứ bị ngứa ấy. Có mẫu khác đẹp hơn ko có thể đổi giúp mình</t>
  </si>
  <si>
    <t>Mình vừa nhận được hàng xong rồi trong này có mấy cái gói viên màu xanh này là gói gì đấy và vitamin E thì ngày dùng như nào một tuần mấy lần</t>
  </si>
  <si>
    <t>Mình vừa nhận được hàng, mình thấy chất vải k như hình, hình thì bị bong tróc</t>
  </si>
  <si>
    <t>Mình vừa nhận hàng, màu xấu hơn trên like , buồn quá nhưng vẫn lấy vì đã mua, hic</t>
  </si>
  <si>
    <t>Mình vừa tới công ty ngồi định hình lại thấy tu nó nằm ở lúc này! Tâm mình vẫn còn quá sân. Góc nhìn vẫn còn chưa đa chiều. Tại mình làm việc chuyên nghiệp nó quen rồi chưa quen cái kiểu này. Bạn kia hẹn chiều còn ko hẹn thời gian bảo thẳng là chiều đến gọi tiếp quá 3p là gửi về kho, mình hỏi thời gian thì ko nói tắt máy với thái độ rất k thể chấp nhận được.</t>
  </si>
  <si>
    <t>Mình xài ngày mấy lần bạn</t>
  </si>
  <si>
    <t>mình xài retinol nó bong mình có đc đắp mặt nạ giấy k ạ</t>
  </si>
  <si>
    <t>Mình xem ảnh quần là chất j dc k</t>
  </si>
  <si>
    <t>Mình xem hàng nhưng chất vải xấu quá. Mình trả lại hàng chịu phí ship 30k rồi shop nhé</t>
  </si>
  <si>
    <t>Mình xem lại Cam thì lúc bóc hàng ngay góc khuất rồi, chỉ có đoạn để xuống chụp thôi. Mình cứ gửi ở đây nhé.
Mình muốn giải quyết 3 vấn đề sau:
1. Sản phẩm bao bì không giống như quảng cáo mô tả nhưng shop không lưu ý với khách hàng là mẫu hộp quà tặng chỉ dành cho KOL
2. Là một phiên bản được thiết kế để tặng nhưng bao bì đóng gói sơ sài dẫn đến hộp bị méo, không thể dùng để tặng
3. Bên trong hộp son bị lẫn 1 cây phiên bản Vàng, chứ không phải 3 cây phiên bản hồng</t>
  </si>
  <si>
    <t>mình xem lại đôi giày lười,chưa ai chốt để mình</t>
  </si>
  <si>
    <t>Mình xem máy ép tóc bản nhỏ với</t>
  </si>
  <si>
    <t>minh xem mẫu với ạ</t>
  </si>
  <si>
    <t>Mình xem mấy mẫu charm tông đen shop có nhé</t>
  </si>
  <si>
    <t>Mình xem shopee nhưng k có mẫu này</t>
  </si>
  <si>
    <t>Mình xem thử chất lượng sp bên bạn thế nào đã</t>
  </si>
  <si>
    <t>mình xin bảng giá spa offline nhé</t>
  </si>
  <si>
    <t>Mình xin brand nguồn gôcd và chất liệu ạ?</t>
  </si>
  <si>
    <t>Mình xin cách làm với ạ</t>
  </si>
  <si>
    <t>mình xin chất vải váy</t>
  </si>
  <si>
    <t>Mình xin đặt combo dầu gội 3in1 từ 11h hôm nay. Tôi không nói được tiếng Việt. Tôi có thể đặt chỗ được không?</t>
  </si>
  <si>
    <t>Mình xin địa chỉ cửa hàng</t>
  </si>
  <si>
    <t>mình xin giá bán và tư vấn cách lắp đặt trọn gói</t>
  </si>
  <si>
    <t>Mình xin giá kính đổi màu ạ</t>
  </si>
  <si>
    <t>mình xin giá sỉ</t>
  </si>
  <si>
    <t>Mình xin giá xs bản quốc tế trả góp 64g bn ạ</t>
  </si>
  <si>
    <t>mình xin giá, bảo quản nhiệt độ thường được bn lâu</t>
  </si>
  <si>
    <t>mình xin hoá đơn VAT của đơn này với ạ ?</t>
  </si>
  <si>
    <t>Mình xin hướng dẫn lắp đặt sản phẩm nha</t>
  </si>
  <si>
    <t>Mình xin khuyến mãi tết nha</t>
  </si>
  <si>
    <t>Mình xin kích thước rộng của ống quần để mình chốt lun nha shop</t>
  </si>
  <si>
    <t>Mình xin tên brand đc ko ạ?</t>
  </si>
  <si>
    <t>mình xin tổng bill + ship mình ck nhé</t>
  </si>
  <si>
    <t>Mình yêu cầu shop hoàn tiền cho mình do lỗi của shop giao hàng sai màu</t>
  </si>
  <si>
    <t>minh` muon' doi? sang ban? mau` trang'</t>
  </si>
  <si>
    <t>Mình4 gói bánh yến mạch, cho mình xem ví da nam để lấy luôn nào</t>
  </si>
  <si>
    <t>Minhd vẫn chưa nhận đc áo</t>
  </si>
  <si>
    <t>Minhg lấy màu nâu nhạt trà sữa nhé</t>
  </si>
  <si>
    <t>Miss 5 vị ah</t>
  </si>
  <si>
    <t>mjh 60-63kg</t>
  </si>
  <si>
    <t>Mjh boi ngày mấy lần a</t>
  </si>
  <si>
    <t>Mjh chuyen tien trước. Mai mjh ghé lấy sau nhe shop</t>
  </si>
  <si>
    <t>Mjh ko lấy nữa nhé</t>
  </si>
  <si>
    <t>Mjh là khách hàng mua . Hàng của shop rất đẹp lại rẻ</t>
  </si>
  <si>
    <t>Mjk che tên sp cho e dc Hk à</t>
  </si>
  <si>
    <t>Mjk có địa chỉ cửa hàng ko</t>
  </si>
  <si>
    <t>Mjk lấy 2 combo bn</t>
  </si>
  <si>
    <t>Mjk lấy mẫu này ạ</t>
  </si>
  <si>
    <t>Mjnh gui hang ben nao vay ạ?</t>
  </si>
  <si>
    <t>Mjnh muốn lấy tã quần giá sao ah</t>
  </si>
  <si>
    <t>Mk có bán trên kênh tiktok k ạ</t>
  </si>
  <si>
    <t>Mk có mẫu nào cho bé 6t k ạ</t>
  </si>
  <si>
    <t>Mk dc 52 kg cao m65</t>
  </si>
  <si>
    <t>Mk đặt bộ quảng châu 470k mà shop đóng gói sơ sài quá áo thì nhăn . cho mk hoàn hành mk gửi tiền ship</t>
  </si>
  <si>
    <t>Mk đặt đơn khác em đổi cho</t>
  </si>
  <si>
    <t>mk đi size 39</t>
  </si>
  <si>
    <t>Mk đổi sđt đặt hàng</t>
  </si>
  <si>
    <t>Mk giao hàng bên nào ạ</t>
  </si>
  <si>
    <t>Mk gửi hàng bên nào vậy c</t>
  </si>
  <si>
    <t>Mk gửi hàng bên nào z ạ</t>
  </si>
  <si>
    <t>Mk k hài lòng chút nào về thái độ của nhân viên. Lấp liếm, trốn tránh. K liên hệ ng mua để xử lý hay có ý xử lý, và có ý định mặc kệ và có câu nói chị đi ctac rồi về lấy váy? Vậy mk đặt váy đi ctac mà về mới lấy thì về lấy lz? Thái độ nhân viên cực kì k tốt. Có thể nói cực thậm tệ. Gây ức chế. Khó chịu cực kì cho khách hàng</t>
  </si>
  <si>
    <t>Mk không có nhu cầu mua đâu ạ</t>
  </si>
  <si>
    <t>Mk lấy 1 hộp</t>
  </si>
  <si>
    <t>Mk lấy 1 xám 1 tím nha</t>
  </si>
  <si>
    <t>Mk lấy 2 hộp collagen vàng với 1 hộp tảo biển bạn nhs</t>
  </si>
  <si>
    <t>Mk lấy combo bé trai nhé</t>
  </si>
  <si>
    <t>mk lấy dhc vitamin C</t>
  </si>
  <si>
    <t>Mk lấy màu bạc có dây đen ko ạ và có ốp kính cường lực ko</t>
  </si>
  <si>
    <t>Mk mua hàng của chỗ b nhiều và nhiều nơi nhưng chua bgio bi mặc 1 lần đầu 1 buổi sáng đã hỏng</t>
  </si>
  <si>
    <t>Mk mua hộ bạn,bao bì mới , nhưng chất lượng có như bao bì cũ ko</t>
  </si>
  <si>
    <t>Mk mua kính mà k bền dùng đt va chạm còn dễ bị vỡ điện thoại hơn anh</t>
  </si>
  <si>
    <t>Mk muốn trả góp thì chế độ trả góp bên mk thế nào ạ? Trả trk bao nhiêu he shop</t>
  </si>
  <si>
    <t>Mk muốn xem thử chất lượng</t>
  </si>
  <si>
    <t>Mk nhận được hàng rồi</t>
  </si>
  <si>
    <t>Mk nói cho sop bt thôi chứ cũng ko định đổi trả.thấy cũng lu bu wa ko có bao nhiêu tiền.nhưng hơi buồn là mua kem sop nào sức cũng ko trắng.mua cũng nhiều sop r.nhưng đều thất vọng.sop nào cũng bảo là sức ko kết quả cho hoàn tiền .nhưng mà thôi.đổi trả mất công wa .mk nghĩ chất tại cơ địa của mk hay sao á.buồn 😒😒</t>
  </si>
  <si>
    <t>mk ship luôn nhé, cungg với kẹp tóc hômn trc lưu đơn nha em</t>
  </si>
  <si>
    <t>Mk thay đổi số lượng lại 1 chút nhá</t>
  </si>
  <si>
    <t>Mk vẫn nhận vì shipper nhiệt tình, nhưng không hài lòng một chút nào. Từ phần cổ váy, tay váy, đến phần nhún ở chân váy không tạo được một nếp gấp nào giống mẫu đăng cả. ( được hẳn 2 nếp to đùng )</t>
  </si>
  <si>
    <t>mk với ck e mua rồi, nay có mẫu nào giống vậy nữa k c</t>
  </si>
  <si>
    <t>MLB có mấy màu lấy hết bằng size a bảo</t>
  </si>
  <si>
    <t>Mo nap bao quan o nhiet do binh thuong dc bao lau ą</t>
  </si>
  <si>
    <t>Móc áo 40k +3 bộ bát cờ lia 117k +bát hoa đào 12 cái 120k +khò ga 15k +keo dán giày 15k +giấy vệ sinh xịn 45k +sạc 3 đầu 25k +máy xay thịt 100k +ô gấp gọn 55k +bộ cốc uống bí 39k lấy 2 bộ +rong biển 35k lấy 2   70k    sđt 0777903849</t>
  </si>
  <si>
    <t>Móc nhôm. Bình nước. Hấp tóc. /0947779693</t>
  </si>
  <si>
    <t>Mọc tóc ko</t>
  </si>
  <si>
    <t>Móc trong .dạo thớt kéo .mấy sấy tóc.cọ lưng..Sđt 0962743444</t>
  </si>
  <si>
    <t>Model KT40 có mấy màu ?</t>
  </si>
  <si>
    <t>Moi chai dung tích bao nhieu</t>
  </si>
  <si>
    <t>mọi chi phí bảo hành kể cả chi phí gửi về đều được bên e thanh toán nhỉ</t>
  </si>
  <si>
    <t>Moi đó nhen tết rùi phải khuyến mãi cho khách á</t>
  </si>
  <si>
    <t>Mọi khi chị đặt hàng, đưa số đt trên Facebook là có người gọi lại chốt đơn. Shop bên em chị ko biết đặt thôi chị em mình dừng lại ở đây nha.Cảm ơn em.</t>
  </si>
  <si>
    <t>Mọi lần đặt hàng trên fb bên b giao nhanh lắm</t>
  </si>
  <si>
    <t>mọi nâu cỡ 42 -0973646856. anh thái</t>
  </si>
  <si>
    <t>Moi ra phiên bản mới à chị</t>
  </si>
  <si>
    <t>Mom gui hang ben nao á</t>
  </si>
  <si>
    <t>Món này bảo quản lạnh hay để nhiệt độ thường dc vậy shop</t>
  </si>
  <si>
    <t>mong các bạn nhiệt tình ủng hộ shop</t>
  </si>
  <si>
    <t>Móng của c xấu hơn hình e gửi nữa thì phục hồi nhanh k</t>
  </si>
  <si>
    <t>Mong giao hàng nhiệt tình</t>
  </si>
  <si>
    <t>Mỏng ko dày fai ko e</t>
  </si>
  <si>
    <t>Mong phản hồi shop</t>
  </si>
  <si>
    <t>Mong shop giải quyết nhanh cho m.</t>
  </si>
  <si>
    <t>Mong Shop hỗ trợ xử lí trường hợp này giúp e với được k ạ? E mua hàng bên shop rồi nên cũng pik quy trình đổi trả chỉ 7-10 ngày. Nhưng lần này vì cận tết ngoài quê gửi vào rồi bị trục trặc bên vận chuyển nên bi chậm trễ quá thời gian đổi trả của bên shop</t>
  </si>
  <si>
    <t>Mong shop hướng dẫn cách đổi trả hàng lỗi mua về Sài ko đc ak</t>
  </si>
  <si>
    <t>Mong shop xem xét lại và hoàn tiền cho mình.</t>
  </si>
  <si>
    <t>Mỏng thì ko lấy đâu.sài gòn nắng lắm</t>
  </si>
  <si>
    <t>Monshop có dầu dưỡng da hem. T lấy chai. Chứ nay tóc bết quá khum chiến dc</t>
  </si>
  <si>
    <t>Moony bao bì mới hay bỉm cũng khác vậy shop</t>
  </si>
  <si>
    <t>Moyum có bộ chuyển đổi k ạ</t>
  </si>
  <si>
    <t>Mỗi bộ có 24 móng giả ak</t>
  </si>
  <si>
    <t>Môi hơi thâm thì tiêm lên nó có màu như ảnh ko ạ</t>
  </si>
  <si>
    <t>Mỗi hủ kem dung tích bao nhiêu vậy chị? Hiện tại chị có promotion không?</t>
  </si>
  <si>
    <t>Mỗi kệ nặng bao nhiêu kg ? Chuẩn inox 304 chứ bạn ?</t>
  </si>
  <si>
    <t>Mỗi kệ nặng bn</t>
  </si>
  <si>
    <t>Mỗi lần đổi mất 40k 😄 thế để m ra hiệu thử xem vừa size bao nhiêu rồi m đặt nhé</t>
  </si>
  <si>
    <t>Mỗi loại 1 hộp cho bé thử giúp mình nha</t>
  </si>
  <si>
    <t>Mỗi loại 1kg. Hàng để đc bao lâu và bảo quản thế nào ạ?</t>
  </si>
  <si>
    <t>Mỗi loại 2 cây giống nhau</t>
  </si>
  <si>
    <t>Mỗi sản phẩm nặng bao nhiêu vậy ạ</t>
  </si>
  <si>
    <t>Mỗi sản phẩm trọng lượng bao nhiêu gram vậy</t>
  </si>
  <si>
    <t>Mỗi sp nặng bn kg</t>
  </si>
  <si>
    <t>Mỗi tội hàng nhà em đóng gói sơ sài quá</t>
  </si>
  <si>
    <t>Mông nhiêu e</t>
  </si>
  <si>
    <t>Mông ở chân váy cũng vừa vừa, ko bị quá rộng e nhé</t>
  </si>
  <si>
    <t>Một áo đỏ đô một áo rêu một áo cà 62 kg một áo đỏ đô một ảo rêu một áo tím 60kg</t>
  </si>
  <si>
    <t>Một bộ đó  có khăn tẩy trang HK ạ</t>
  </si>
  <si>
    <t>Một bộ hai chai dầu gội đọc trên bao bì cũng giống nhau mà</t>
  </si>
  <si>
    <t>Một bộ ko miễn ship sao e ơi</t>
  </si>
  <si>
    <t>một cái 1m6 màu xanh có hoa văn ngôi sao</t>
  </si>
  <si>
    <t>Một chai dung tích là bao nhiêu vậy shop</t>
  </si>
  <si>
    <t>Một chai này dung tích bao nhiêu đó</t>
  </si>
  <si>
    <t>một doi miễn sip di dep mua thêm</t>
  </si>
  <si>
    <t>Một đầm mâu 1653</t>
  </si>
  <si>
    <t>Một đôi dày bn ạ</t>
  </si>
  <si>
    <t>một đôi giày cao gót bao nhiêu tiền vậy</t>
  </si>
  <si>
    <t>Một gói thì giặt đc bn bộ đồ ha,để mình biết cách giặt ấy</t>
  </si>
  <si>
    <t>Một hộp bao nhiêu quả có giấy phép k</t>
  </si>
  <si>
    <t>một hộp bao nhiêu vị em</t>
  </si>
  <si>
    <t>Một hộp dùng thử nhớ bảo mật thông tin mới lấy hàng dung ok lấy tiếp</t>
  </si>
  <si>
    <t>Một hợp thử coi hiệu quả k dc đợt tới a đặt thêm 2 hợp nua</t>
  </si>
  <si>
    <t>Một kg đủ vị nghe shop</t>
  </si>
  <si>
    <t>Một ký may con vậy em gia bao nhiêu</t>
  </si>
  <si>
    <t>Một lầm sạc điện dùng dk lâu k ak</t>
  </si>
  <si>
    <t>một ngày mấy lần uống vậy</t>
  </si>
  <si>
    <t>Một sp nặng bao nhiêu ak</t>
  </si>
  <si>
    <t>Một thùng bàn chải vớ chân 10 đôi</t>
  </si>
  <si>
    <t>Một trà đào size m</t>
  </si>
  <si>
    <t>Một tuần mấy lần uống</t>
  </si>
  <si>
    <t>Một túi nữa chị chuyển khoản luôn</t>
  </si>
  <si>
    <t>mỡ máu uống gì cho khỏi em ơi?</t>
  </si>
  <si>
    <t>Mở ra vải ko như hình luôn</t>
  </si>
  <si>
    <t>Mở shopee thấy shop tạm nghỉ bán</t>
  </si>
  <si>
    <t>Mờ size to b có thể tư vấn cách đổi trả đc k ạ?</t>
  </si>
  <si>
    <t>Mới bán bàn ghế tủ lạnh mà đã hết tiền rồi. Tối ngày lấy tiền mua tã sửa, mua cho cả nhà hả. Mất lòng tin rồi nghỉ quay đi yotus ơi.</t>
  </si>
  <si>
    <t>Mới biết shop lần đầu , thấy chị Linh live bán dễ thương, nhẹ nhàng và rất bình tĩnh trả lời cho khách. Chúc chị ngày càng có nhiều hàng đẹp cho khách.</t>
  </si>
  <si>
    <t>mới dùng dc vài ngày cảm giác mát xa dễ chịu thoải mái</t>
  </si>
  <si>
    <t>mới đổi kích thước hồ tăng lên 1.86m</t>
  </si>
  <si>
    <t>Mới giao lại e xử lý cho a đi</t>
  </si>
  <si>
    <t>Mới mặc 1 lần áo đã hỏng khoá</t>
  </si>
  <si>
    <t>Mới mặc 1 lần đã rách</t>
  </si>
  <si>
    <t>mới mặc 1 lần đầu, các cúc khác k sao mà k cái bung mất tiêu</t>
  </si>
  <si>
    <t>Mới mặc 1 lần mà đã rách</t>
  </si>
  <si>
    <t>Mới mặc vài lần còn mới lắm ạ</t>
  </si>
  <si>
    <t>Mới mua cho chồng mặc 1 lần đã rách</t>
  </si>
  <si>
    <t>Mới nghe hình thức bảo hành như vậy lần đầu ấy</t>
  </si>
  <si>
    <t>Mới nhận đồ chất vải ko như hình. Chất Vãi bên ngoài bán 3bộ có 100k đầy. Vãi thun thể thao ko thể hài lòng. Bên ngoài bán đầy có 35k bộ. Góp ý sop đăng bài sao thì giao hàng vậy nhé để về sau ko bị mất thương hiệu</t>
  </si>
  <si>
    <t>Mới nhận được hàng hoa vẫn đẹp shop đóng gói cẩn thận cảm ơn shop nhiều</t>
  </si>
  <si>
    <t>Mới nhận được hàng, nhưng xin lỗi shop hàng đóng gói cẩu thả, tháo ra thì ngàm khoe gài gãy rơi rớt lung tung trong hộp…thất vọng.</t>
  </si>
  <si>
    <t>Mới nhận hàng của shop.vãi đẹp nhưng giao sai của mình 1 mẫu.</t>
  </si>
  <si>
    <t>mới nhận hàng lần này các em đóng gói ẩu quá sữa tắm không lấy băng keo dính lại bị chảy ra gói hàng ướt hết, Thảo các bạn chú ý</t>
  </si>
  <si>
    <t>Mới vừa dt em shipper lại nhận hàng,tụi nghiệp em shipper nhiệt tình cho hẳn 500k dư 20k caffe hihi hihi</t>
  </si>
  <si>
    <t>Mr.Thanh đổi lại sđt</t>
  </si>
  <si>
    <t>Ms:201...màu quần khôg đúng, vải mỏng.</t>
  </si>
  <si>
    <t>Mũ 120</t>
  </si>
  <si>
    <t>mũ 29</t>
  </si>
  <si>
    <t>mũ chính hãng mình có bảo hành bao lâu ạ</t>
  </si>
  <si>
    <t>Mũ có đội dc hè k e</t>
  </si>
  <si>
    <t>Mũ đấy phải da hiệu trọn chứ e</t>
  </si>
  <si>
    <t>mu hieu 50 sdt ********** dd</t>
  </si>
  <si>
    <t>Mũ này bn e ơi</t>
  </si>
  <si>
    <t>Mũ này còn mẫu nào tương tự kh ạ</t>
  </si>
  <si>
    <t>mũ nguyên liệu làm bằng gì đấy</t>
  </si>
  <si>
    <t>Mũ nữ shop ơi</t>
  </si>
  <si>
    <t>Mũ sáu lắm thương bạn xít hàng lấy vậy</t>
  </si>
  <si>
    <t>Mũ,găng tay ,máy sấy,sét chiết mỹ phẩm</t>
  </si>
  <si>
    <t>Mua  cà phê  giảm  cân  chốt  sau  em</t>
  </si>
  <si>
    <t>mua 1 áo hồng và 1 áo màu cam 76 kg</t>
  </si>
  <si>
    <t>mua 1 bộ phí ship bn e</t>
  </si>
  <si>
    <t>Mua 1 bộ tốn ship 25k phải lg</t>
  </si>
  <si>
    <t>Mua 1 cái 450 k được ko 
  Muốn mua nhiều nhưng ko biết chất lượng như quảng cáo ko</t>
  </si>
  <si>
    <t>Mua 1 chiếc mẫu mã chất lượng như quảng cáo</t>
  </si>
  <si>
    <t>Mua 1 hộp giảm ship phải kg ạ, mình sử dụng lúc nào trong ngày</t>
  </si>
  <si>
    <t>mua 1 xanh nhạt , 1 áo trắng cỡ 36/80</t>
  </si>
  <si>
    <t>Mua 10 gói</t>
  </si>
  <si>
    <t>mua 10 hộp có được khuyến mãi thêm gì không shop</t>
  </si>
  <si>
    <t>mua 10 quần có giảm giá ko</t>
  </si>
  <si>
    <t>Mua 1bo có khuyến mãi tết không sop</t>
  </si>
  <si>
    <t>Mua 1cục đẩy Tamashi và dây cắm từ vang xuống đẩy.</t>
  </si>
  <si>
    <t>Mua 2 áo dc miễn ship k ak</t>
  </si>
  <si>
    <t>mua 2 áo đc miễn ship ko</t>
  </si>
  <si>
    <t>Mua 2 bé và bm giảm giá k</t>
  </si>
  <si>
    <t>mua 2 bộ có giảm giá k</t>
  </si>
  <si>
    <t>Mua 2 bộ có giảm k e</t>
  </si>
  <si>
    <t>mua 2 bộ đc giảm giá k b</t>
  </si>
  <si>
    <t>mua 2 bộ giảm giá k ak</t>
  </si>
  <si>
    <t>Mua 2 cai co ban k em</t>
  </si>
  <si>
    <t>mua 2 cái có được giảm giá ko</t>
  </si>
  <si>
    <t>mua 2 cái có giảm giá gì ko, nếu ko vừa có được đổi size ko shop</t>
  </si>
  <si>
    <t>mua 2 cái đc giảm giá k c</t>
  </si>
  <si>
    <t>Mua 2 cái giảm giá k ah</t>
  </si>
  <si>
    <t>Mua 2 cái miễn ship đi</t>
  </si>
  <si>
    <t>Mua 2 cái thì bn tiền, có miễn ship chứ</t>
  </si>
  <si>
    <t>Mua 2 cặp có được không ? Để thử chất lượng nếu đảm bảo mua nhiều</t>
  </si>
  <si>
    <t>Mua 2 chai giá nhiêu, có miễn phí ship không</t>
  </si>
  <si>
    <t>Mua 2 chăn và 2 nệm màu đỏ và màu xanh 1.6m Giảm giá đi Shop</t>
  </si>
  <si>
    <t>mua 2 chiếc có được ko</t>
  </si>
  <si>
    <t>mua 2 chiếc có giảm giá k ạ</t>
  </si>
  <si>
    <t>mua 2 đôi giảm giá ko</t>
  </si>
  <si>
    <t>mua 2 mũ giảm giá ko E</t>
  </si>
  <si>
    <t>mua 2 quàn giảm giá đi sop</t>
  </si>
  <si>
    <t>mua 2 set có miễn ship ko shop</t>
  </si>
  <si>
    <t>mua 2 sp có đc giảm giák ạ</t>
  </si>
  <si>
    <t>Mua 2 sp freeship e nhỉ</t>
  </si>
  <si>
    <t>Mua 2 tặng 3 là sao ? Mua nhiều quá kem có bị quá hạn sử dụng kg ?</t>
  </si>
  <si>
    <t>Mua 2 tấm được free ship ạ</t>
  </si>
  <si>
    <t>mua 2 váy có dk miễn ship ko sh ơi</t>
  </si>
  <si>
    <t>Mua 2 võng có giảm giá không ạ</t>
  </si>
  <si>
    <t>mua 20 cây có miễn phí ship không</t>
  </si>
  <si>
    <t>Mua 200 giảm giá đi sop</t>
  </si>
  <si>
    <t>mua 2chậu shop giảm giá vì giá cao quá 🙋</t>
  </si>
  <si>
    <t>mua 2kg có miễn phí ship không</t>
  </si>
  <si>
    <t>mua 3 áo có được giảm giá ko chi</t>
  </si>
  <si>
    <t>mua 3 bộ có tặng hay giảm giá thêm gì ko?</t>
  </si>
  <si>
    <t>mua 3 cái có được giảm giá ko shop ơi.</t>
  </si>
  <si>
    <t>mua 3 cái có giảm giá không shop</t>
  </si>
  <si>
    <t>mua 3 cái giảm giá bao nhiêu?</t>
  </si>
  <si>
    <t>Mua 3 collagen tặng 2e đỏ có miễn síp không sop ơi</t>
  </si>
  <si>
    <t>mua 3 day phu bac nau tan phung 2 xa my tho huyen phu my tinh binh dinh 0866614985</t>
  </si>
  <si>
    <t>Mua 3 đầm</t>
  </si>
  <si>
    <t>mua 3 đèn giảm giá k a</t>
  </si>
  <si>
    <t>Mua 3 hộp collagen tặng 2 hộp collagen ko lấy e đỏ đc ko.dc gởi về địa chỉ cụ cho chi</t>
  </si>
  <si>
    <t>Mua 3 lần rồi lần nào cũng ưng . Shop rất nhiệt tình. Đổi size dễ chịu nhanh lẹ</t>
  </si>
  <si>
    <t>Mua 3 lít có giảm không em</t>
  </si>
  <si>
    <t>Mua 3 quần có giảm ko</t>
  </si>
  <si>
    <t>mua 3 sp có dc giảm giá k bann</t>
  </si>
  <si>
    <t>mua 4 cái có khuyến mãi thêm gì k c</t>
  </si>
  <si>
    <t>Mua 4 cây 30k nha shop</t>
  </si>
  <si>
    <t>mua 4 đèn giá sao bạn ơi? vs quy trình bảo hành đèn ntn ạ?</t>
  </si>
  <si>
    <t>mua 4 quần có được giảm giá kg vậy shop</t>
  </si>
  <si>
    <t>Mua 4c có giảm ko, sáng đc bnhieu tiếng, pin có bền ko</t>
  </si>
  <si>
    <t>mua 5 c có giảm giá không ạ</t>
  </si>
  <si>
    <t>Mua 5 cây tặng 1 cây giá 190 ngàn nhé .
Đc : cụm 5 ,Thị trấn Phúc thọ , Huyện Phúc thọ ,TP Hà nội 
Sđt :0387344932.
Lưu ý :chọn cây đúng như quảng cáo , đóng gói cẩn thận tránh dập nát</t>
  </si>
  <si>
    <t>mua 5 váy có giảm giá không? nhận hàng có được thử không shop?</t>
  </si>
  <si>
    <t>mua 5com có giảm giá ko ạ</t>
  </si>
  <si>
    <t>mua 5kg mắm cá linh có giảm giá ko shop</t>
  </si>
  <si>
    <t>Mua 6 bộ có dc giá sỉ không cj</t>
  </si>
  <si>
    <t>mua áo ko có giảm ko sốp</t>
  </si>
  <si>
    <t>Mua áo ở đây k như qc, áo về mặc 1 lần đã hỏng khóa</t>
  </si>
  <si>
    <t>Mua ba áo có miễn phí síp ko</t>
  </si>
  <si>
    <t>Mua bao nhiêu free ship c</t>
  </si>
  <si>
    <t>Mua bao nhiêu lần, đây tin tưởng shop, thế mà giờ đóng thiếu hàng thì e bảo thiếu, mà cứ bảo phải có video</t>
  </si>
  <si>
    <t>Mua bên em giá và chất lượng cũng ok mà sao c chốt đc 2 bộ mà sao e nhắn cho c có 1 bộ</t>
  </si>
  <si>
    <t>Mua bên shop biết bao lần r mà vẫn chưa feedback .., bán hangd dth ok mà chất lượng khỏi phải bàn</t>
  </si>
  <si>
    <t>Mua bị lỗi rồi mong shop hướng dẫn cách đổi trả hàng</t>
  </si>
  <si>
    <t>Mua bn áo có giá sỉ e</t>
  </si>
  <si>
    <t>Mua bn cái là đc giá sỉ c</t>
  </si>
  <si>
    <t>mua bn dc miễn phí ship vậy e?</t>
  </si>
  <si>
    <t>mua body bưởi, mua 1 dc 4,giá bao nhiêu á,nếu sd ko trắng thì hoàn tiền bằng cách nào</t>
  </si>
  <si>
    <t>Mua bộ này</t>
  </si>
  <si>
    <t>mua cách lắp đặt như thế nào vậy sop</t>
  </si>
  <si>
    <t>Mua có che tên sản phẩm không ạ</t>
  </si>
  <si>
    <t>Mua có được thử hàng không</t>
  </si>
  <si>
    <t>Mua của em rất nhiều hàng nhưng đôi này kém chất lượng quá, hôm shiper giao hàng định không nhận.</t>
  </si>
  <si>
    <t>Mua dịp tết đc khuyến mãi k e</t>
  </si>
  <si>
    <t>Mua dùng thử máu nâu 1dây màu hạt dẻ 1dây a</t>
  </si>
  <si>
    <t>Mua đc một bộ về mặc chưa kịp ngồi rách đũng quần rồi . quá kém chất lượng bực mình lắm luôn 😡😡😡😡</t>
  </si>
  <si>
    <t>Mua đc thử hàng ko</t>
  </si>
  <si>
    <t>Mua đồ bên chị này nhìu, hàng chất lượng lắm</t>
  </si>
  <si>
    <t>Mua đồ câu của sop Ngọc Anh nhiều đồ thì chất lượng giá thì rẻ nhân viên thì vui vẽ chốt đơn nhanh nói chung là rất hài lòng</t>
  </si>
  <si>
    <t>Mua đồ của shop cũng nhiều mà tết k thấy giảm khuyến mãi j hết</t>
  </si>
  <si>
    <t>mua đồ của shop này lịch sự và dễ chịu nhất</t>
  </si>
  <si>
    <t>Mua đồ ly từ hồi con bé mới sinh đến giờ 5 tuổi là bít shop uy tín cỡ nào rùi</t>
  </si>
  <si>
    <t>Mua đồ wa chứng giờ hết chỗ để tết này có khuyến mãi cái tủ kg chị 🤣🤣🤣</t>
  </si>
  <si>
    <t>Mua ghế được trả góp không ạ</t>
  </si>
  <si>
    <t>Mua giá sỉ sao shop oi</t>
  </si>
  <si>
    <t>Mua giày dép nhà em my là ghiền có đôi mua rồi mà chưa đi vậy mà xem lai cứ muốn mua hoài nhiều mẫu mã đa dạng thấy là thèm mua</t>
  </si>
  <si>
    <t>Mua hai chai phủ bạc shop nói tặng 1 xịt bưởi 1 sữa tắm mà không có chai xịt bưởi là sao vậy shop</t>
  </si>
  <si>
    <t>Mua hàng bên shop có hỗ trợ đổi size ko ?</t>
  </si>
  <si>
    <t>Mua hàng bên Trang thì yên tâm đóng gói cẩn thận lắm cả nhà ạ</t>
  </si>
  <si>
    <t>mua hàng chính hãng của cty thì sau này quy trình bảo hành sẽ tốt hơn nhỉ</t>
  </si>
  <si>
    <t>Mua hàng của shop thì hàng có vấn đề shop phải có trách nhiệm trong thời gian bảo hành chứ mất phí bảo hành thì tôi tự gửi luôn cho xong</t>
  </si>
  <si>
    <t>mua hàng dịp tết có khuyến mãi gì o shop ?</t>
  </si>
  <si>
    <t>Mua hàng mà giao chậm như này thì nản</t>
  </si>
  <si>
    <t>mua hàng online nhiều thấy shop này bán hàng uy tín, Gel này bôi rất tốt</t>
  </si>
  <si>
    <t>mua hàng online thật sự cũng không yêm tâm chất lượng và hình thức bảo hành lắm</t>
  </si>
  <si>
    <t>Mua hàng ở shop nhà mình thì k phải chê 1 cái gì. Từ kiểu dáng chất lượng đến giá cả</t>
  </si>
  <si>
    <t>Mua kính bên nhung lần nào cũng nhận được kính đẹp và chất lượng👍🏻</t>
  </si>
  <si>
    <t>Mua ko bao nhiêu tiền đổi trả mất công</t>
  </si>
  <si>
    <t>Mua làm con mẹ gì . LÚC thì giao sai hàng lúc thì bảo báo kho  mà có thấy conme gì đâu</t>
  </si>
  <si>
    <t>Mua mà đóng gói cẩn thận nha như lần trước bể tung toé gãy nát là ko dc đâu nha</t>
  </si>
  <si>
    <t>Mua màu nâu hạt dẻ, tóc chị bạc năm năm rồi</t>
  </si>
  <si>
    <t>Mua máy bên mình có được bảo hành kh ạ vd trường hợp ip bị lỗi này nọ ý ạ</t>
  </si>
  <si>
    <t>Mua máy mới công suất lớn hơn nhe</t>
  </si>
  <si>
    <t>Mua mấy bộ dc giá sỉ em</t>
  </si>
  <si>
    <t>Mua mấy lần rồi mà còn giao nhầm size vậy shop ơi</t>
  </si>
  <si>
    <t>Mua mấy lần rùi, dép shop chất lượng hihi</t>
  </si>
  <si>
    <t>Mua mấy lần tết có khuyến mãi gì l</t>
  </si>
  <si>
    <t>Mua mỗi cái team năm sản xuất thôi</t>
  </si>
  <si>
    <t>mua một bếp từ 0358592688. xóm 13 xã Quỳnh thạch Quỳnh Lưu nghệ An</t>
  </si>
  <si>
    <t>Mua một con rồi . Công suất dùng loa nhỏ thôi. Có con nào công suất lớn hơn k e</t>
  </si>
  <si>
    <t>mua này mặc có nóng ko c</t>
  </si>
  <si>
    <t>mua nhiều bộ có được giảm giá không shop</t>
  </si>
  <si>
    <t>mua nhiều chẳng giảm giá c vậy</t>
  </si>
  <si>
    <t>Mua nhiều chỗ hay giao nhầm sz</t>
  </si>
  <si>
    <t>mua nhiều có dc giảm giá k ạ</t>
  </si>
  <si>
    <t>mua nhiều cò giảm giá kg shop</t>
  </si>
  <si>
    <t>mua nhiều có giảm giá ko</t>
  </si>
  <si>
    <t>mua nhiều có giảm giá thêm nữa k e ơi</t>
  </si>
  <si>
    <t>mua nhiều có khuyến mãi không em :)</t>
  </si>
  <si>
    <t>mua nhiều đc giảm giá hk ạ</t>
  </si>
  <si>
    <t>mua nhiều giảm giá ko shop</t>
  </si>
  <si>
    <t>Mua nhiều lần nhưng lô đó chất lượng kém quá</t>
  </si>
  <si>
    <t>mua nhiều như này giảm đi chứ</t>
  </si>
  <si>
    <t>mua offline đc k e</t>
  </si>
  <si>
    <t>Mua offline ở đâu shop</t>
  </si>
  <si>
    <t>Mua online có mua trả góp được k ạ</t>
  </si>
  <si>
    <t>Mua online kém chất lượng nhiều, ko niềm tin vào online lắm</t>
  </si>
  <si>
    <t>Mua online mà k hỗ trợ đổi trả ntn thì khách k quay lại đâu e ạ</t>
  </si>
  <si>
    <t>mua online thì hình thức bảo hành sao hả shop</t>
  </si>
  <si>
    <t>Mua ốp lưng có cục sạc luôn sao shop</t>
  </si>
  <si>
    <t>Mua ở gần thuận lợi cho quy trình bảo hành bảo trì sau này đúng k ạ?</t>
  </si>
  <si>
    <t>mua quá trời rồi tết có quà khuyến mãi không em  kk</t>
  </si>
  <si>
    <t>Mua quần áo của shop chị hường 1lân uy tín kèm chất lượng . E mua rất nhiều hàng onlie nhưg toàn đồ ck da sao .shop chị hường toàn hàng sịn</t>
  </si>
  <si>
    <t>Mua r c có bán trên shopee k ạ</t>
  </si>
  <si>
    <t>mua roi vải ko như hình</t>
  </si>
  <si>
    <t>Mua rồi 2 bộ, giờ mua thêm 3 bộ nữa có giảm giá không</t>
  </si>
  <si>
    <t>Mua rồi mà nhìn nó xấu hơn hình quảng cáo</t>
  </si>
  <si>
    <t>mua rồi màu vàng nâu cô nhận hàng màu không giống trong ảnh</t>
  </si>
  <si>
    <t>Mua rồi nếu xài kg bật tông hoàn tiền bằng cách nào e</t>
  </si>
  <si>
    <t>Mua rồi nhưng bên mình đóng gói ẩu quát. Gãy hết cả ngọn với lá</t>
  </si>
  <si>
    <t>Mua sát tết nhưng mà k thấy khuyến mãi gì</t>
  </si>
  <si>
    <t>Mua số lượng bao nhiêu là đc giá sỉ vậy shop</t>
  </si>
  <si>
    <t>Mua sp bên bạn có chương trình khuyến mãi tết gì ko b</t>
  </si>
  <si>
    <t>Mua tặng mà đóng gói sơ sài thì thô lắm</t>
  </si>
  <si>
    <t>Mua tấm pin và bộ lưu trữ cho công suất 300w/h</t>
  </si>
  <si>
    <t>Mua thêm 1 cái quần 9 tất 77 kg</t>
  </si>
  <si>
    <t>Mua thêm 2 bộ có ưu đãi j hông vậy</t>
  </si>
  <si>
    <t>Mua thử hàng xem có tốt không-2 hộp 150k -xem hàng có tốt không đúng như quảng cáo không</t>
  </si>
  <si>
    <t>Mua thử trước 2 cái xem chất liệu thế nào</t>
  </si>
  <si>
    <t>mua tổng 4 bộ có đc giảm nữa k bann</t>
  </si>
  <si>
    <t>Mua tốt chị mua thêm 2 cái cho ông cã nữa nhé e</t>
  </si>
  <si>
    <t>Mua trả góp dk chứ ah</t>
  </si>
  <si>
    <t>Mua trả góp em ơi</t>
  </si>
  <si>
    <t>Mua trả góp lãi xuất bao nhieu</t>
  </si>
  <si>
    <t>mua trả góp mà nợ xấu trả góp đc ko a</t>
  </si>
  <si>
    <t>Mua trả góp yêu cầu ra sao</t>
  </si>
  <si>
    <t>Mua trên mạng , nếu ko hiệu quả thì hoàn tiền bằng cách nào ,vì nghe nói có nhiều hàng giả  thương hiệu nên hàng ko chất lượng</t>
  </si>
  <si>
    <t>Mua trưen live mới dc giảm ak e</t>
  </si>
  <si>
    <t>Mua vali bên mình dc bảo hành bao lâu ạ</t>
  </si>
  <si>
    <t>Mua vang có cần nâng tiếng không vậy shop. Và cách lắp đặt vang trước hay nang tiếng trước</t>
  </si>
  <si>
    <t>Mua vàng trả góp chị bán sau ? Trả trước thế nào</t>
  </si>
  <si>
    <t>Mua về bé ở nhà thích quá trời luôn, sốp bán hàng chất lượng quá 🥰</t>
  </si>
  <si>
    <t>Mua về lắp sim vào sử dụng như 1 chiếc đt đc khg</t>
  </si>
  <si>
    <t>Mua về mặc 1 lần đã rách r</t>
  </si>
  <si>
    <t>Mua về toàn chất đểu mặc 1 lần đã rách rùi híc</t>
  </si>
  <si>
    <t>Mua3 bo miền sip khong</t>
  </si>
  <si>
    <t>Mục đích là hút sạch và tuổi thọ máy bền, thông minh</t>
  </si>
  <si>
    <t>Mục ghi hũ có nắp cải xanh là hũ lớn dung tích 800ml đúng ko shop</t>
  </si>
  <si>
    <t>Muc hấp nước dừa có không em</t>
  </si>
  <si>
    <t>mùi dễ chịu đúng ko</t>
  </si>
  <si>
    <t>Mùi dễ chịu k ạ</t>
  </si>
  <si>
    <t>Mùi dễ chịu k?</t>
  </si>
  <si>
    <t>Mùi dễ chịu và thơm</t>
  </si>
  <si>
    <t>Mùi gì nhẹ nhà dễ chịu vậy bạn</t>
  </si>
  <si>
    <t>Mùi hương nào là nhẹ nhàng và dễ chịu vây shop</t>
  </si>
  <si>
    <t>Mùi nào dễ chịu bạn</t>
  </si>
  <si>
    <t>mùi nào nam sài.. thơm ngọt đậm mùi và thơm lâu thơm xa shop ơi</t>
  </si>
  <si>
    <t>Mùi nào thơm lâu</t>
  </si>
  <si>
    <t>Múi nay có chống nắng phiên bản mới à</t>
  </si>
  <si>
    <t>Mùi này dễ chịu phải ko shop</t>
  </si>
  <si>
    <t>Mui nay thơm sang và giữ mùi lâu ko ạ shop oi</t>
  </si>
  <si>
    <t>mùi nhẹ dễ chịu lắm
  mùi của cây sả chanh
  có gì ib mình nhé</t>
  </si>
  <si>
    <t>Mùi nhẹ thơm lâu ạ…e cũng hay đi tiệc nhẹ nhàng thôi</t>
  </si>
  <si>
    <t>Mùi nữ thì thơm mùi nam ko có mùi thơm</t>
  </si>
  <si>
    <t>Mùi nước hoa rât thơm và rât dễ chịu,c rât thích luôn</t>
  </si>
  <si>
    <t>Múi ơi dùng sữa rửa mặt rồi xoa sezum tiếp sử dụng kem chống nắng tất cả vào sáng ngủ dậy vậy cừu ngày ,đêm sử dụng lúc nào</t>
  </si>
  <si>
    <t>Mùi thơm chứ</t>
  </si>
  <si>
    <t>Mùi thơm có lâu không</t>
  </si>
  <si>
    <t>Mùi thơm dễ chịu hk ạ</t>
  </si>
  <si>
    <t>Mùi thơm dể chịu ko</t>
  </si>
  <si>
    <t>Mùi thơm dễ chịu mà dùng cả tháng nay chưa thấy lại. Hàng dùng tốt nhé mọi người</t>
  </si>
  <si>
    <t>Mùi thơm dịu nhẹ hay nồng đậm</t>
  </si>
  <si>
    <t>Mùi thơm đảm bảo.đúng ko c</t>
  </si>
  <si>
    <t>Mùi thơm gì vậy em</t>
  </si>
  <si>
    <t>Mùi thơm gì vậy shop</t>
  </si>
  <si>
    <t>Mùi thơm k b</t>
  </si>
  <si>
    <t>Mùi thơm k chị</t>
  </si>
  <si>
    <t>Mùi thơm không đó</t>
  </si>
  <si>
    <t>Mùi thơm lăm</t>
  </si>
  <si>
    <t>Mùi thơm lắm chị</t>
  </si>
  <si>
    <t>Mùi thơm lâu đúng k shop</t>
  </si>
  <si>
    <t>Mùi thơm lâu hok shop</t>
  </si>
  <si>
    <t>Mùi thơm lâu k c?</t>
  </si>
  <si>
    <t>Mùi thơm lâu k chi</t>
  </si>
  <si>
    <t>Mùi thơm lâu không</t>
  </si>
  <si>
    <t>Mùi thơm lúc nào cũng có ha theo thời tiết ạ</t>
  </si>
  <si>
    <t>Mùi thơm mát</t>
  </si>
  <si>
    <t>Mùi thơm ngọt k bạn</t>
  </si>
  <si>
    <t>Mùi thơm nhất ạ</t>
  </si>
  <si>
    <t>Mùi thơm ra sao a</t>
  </si>
  <si>
    <t>Mùi thơm từ sáng đến chiều tối luôn</t>
  </si>
  <si>
    <t>Mùi thơm, mịn da</t>
  </si>
  <si>
    <t>Mùi thơm. Không phí tiền mua</t>
  </si>
  <si>
    <t>Múi tóc còn lấy cho em 1 cái màu đen</t>
  </si>
  <si>
    <t>Mùi triết xuất nguyên liệu như nào vậy anh</t>
  </si>
  <si>
    <t>Mùi xả nó dễ chịu</t>
  </si>
  <si>
    <t>Mùi. Dầu dễ chịu. Chị. Nhỉ</t>
  </si>
  <si>
    <t>Mún giảm cỡ 5kg nửa</t>
  </si>
  <si>
    <t>Mun Mun boutiques  giữ mùi lâu lắm nha 🤣</t>
  </si>
  <si>
    <t>Mụn va tảo xài bảo quản nhiệt độ phòng hay bỏ tủ lạnh k ạ</t>
  </si>
  <si>
    <t>muón mua thì phải làm như thế nào,bao nhiêu tiền 1 gói ,thuốc sản xuất năm nào</t>
  </si>
  <si>
    <t>Muối làm từ nguyên liệu gì vậy</t>
  </si>
  <si>
    <t>Muối này bảo quản nhiệt độ thường trong thời gian bao lâu</t>
  </si>
  <si>
    <t>Muối này hạn sử dụng bao lâu sh ?</t>
  </si>
  <si>
    <t>Muốn bán bánh flan online</t>
  </si>
  <si>
    <t>Muốn bán cả online</t>
  </si>
  <si>
    <t>Muốn bán lắm nè mà k có giấy chứng nhận</t>
  </si>
  <si>
    <t>Muốn đóng gói cẩn thận ý</t>
  </si>
  <si>
    <t>Muốn đổi xuống thêm 1 size dc hk shop ơi</t>
  </si>
  <si>
    <t>Muốn hỏi bảo hành bao lâu</t>
  </si>
  <si>
    <t>Muốn làm kem thì từ nguyên liệu gì vậy</t>
  </si>
  <si>
    <t>Muôn lấy 1 cây trồng thử</t>
  </si>
  <si>
    <t>Muốn lấy tủ kích thước 1m2 nhưng cánh tủ mở từng ngăn à shop</t>
  </si>
  <si>
    <t>Muốn mua 1chiếc cho hỏi công suất là bao nhiêu</t>
  </si>
  <si>
    <t>Muốn mua chai xả hoặc kem ủ tóc thôi</t>
  </si>
  <si>
    <t>Muốn mua dây chuyền chị deo chuyển bao nhiêu tiền</t>
  </si>
  <si>
    <t>Muốn mua nè mà hàng chất lượng không</t>
  </si>
  <si>
    <t>muốn mua nhưng thấy đóng gói sơ sài quá</t>
  </si>
  <si>
    <t>Muốn mua tăng nhưng xem thái độ c</t>
  </si>
  <si>
    <t>Muốn mua trả góp thì sao ạ</t>
  </si>
  <si>
    <t>Muốn mua xh đen với đen nhưng hết rồi thì mh ko lấy nữa thg cm shop nhé</t>
  </si>
  <si>
    <t>Muốn sử dụng lúc nào cũng đc, mang đi đâu cũng tiện</t>
  </si>
  <si>
    <t>Muốn tìm chai dùng cho mùa nắng nóng lưu hương lâu ạ</t>
  </si>
  <si>
    <t>Muốn tóc chậm bạc mua LLL về uống</t>
  </si>
  <si>
    <t>Mút dày bao nhiêu cm vậy shop</t>
  </si>
  <si>
    <t>Mưa 3 4 và kìm cắt dây nhôm là bn</t>
  </si>
  <si>
    <t>Mưa tầm tã bố chị đi lấy hàng được</t>
  </si>
  <si>
    <t>Mực 2 con, man loại 160k lấy nữa kg. Trứng 10 quả vải, măng cụt mỗi loại 1kg, kem nhan 1 hộp 500g</t>
  </si>
  <si>
    <t>Mực ăn bánh tráng trộn có không chị</t>
  </si>
  <si>
    <t>Mực hắp nước dừa có không</t>
  </si>
  <si>
    <t>Mực xé nước dừa có không ly</t>
  </si>
  <si>
    <t>mười cây loại 30k</t>
  </si>
  <si>
    <t>Mứt vs chuối bảo quản bao lâu ở nhiệt độ thường vậy bạn</t>
  </si>
  <si>
    <t>my hoa hung long xuyen an gian 0385768042</t>
  </si>
  <si>
    <t>Mỹ Lê Phương Linh làm thơ cỡ này dc k</t>
  </si>
  <si>
    <t>mỹ linhh thành phần bột mầm đậu nành collagen cao nhân sâm chiết xuất mầm đậu nành: được bổ sung thêm làm tăng hàm lượng chất dinh dưỡng và hàm lượng isoflavones trong công thức sản phẩm. đường ăn kiêng công dụng hỗ trợ cải thiện tăng kích thước vòng 1, tăng cường sinh lý, điều hòa nội tiết tố và cân bằng hormone nữ một cách tự nhiên hỗ trợ giảm mỡ bụng bảo vệ tim mạch, ngăn ngừa xơ vữa động mạch, chống tăng huyết áp, ngừa loãng xương và phòng ngừa ung thư tử cung bổ sung collagen, vitamin và dưỡng chất làm giảm mụn trứng cá, làm giảm các dấu hiệu lão hóa, sạm nám, tàn nhang nuôi dưỡng làn da trắng hồng, mịn màng, khỏe khoắn. đối tượng sử dụng phụ nữ độ tuổi từ 18 tuổi trở lên nữ giới bắt đầu có dấu hiệu lão hóa, sạm nám, tàn nhang da nữ giới nhiều mụn trứng cá, rối loạn kinh nguyệt, rối loạn nội tiết tố và thiếu hụt estrogen nữ giới ngực nhỏ cần cải thiện kích cỡ vòng 1 nữ giới chức năng sinh lý giảm sút, khô âm đạo, da khô sạm, bắt đầu xuất hiện nám nữ giới tuổi tiền mãn kinh, mãn kinh có các triệu chứng: da nhăn, sạm, nám da, sắc mặt không tươi, tóc khô xơ, dễ rụng, bốc hỏa, mất ngủ, tích mỡ bụng, loãng xương nữ giới béo bụng. hướng dẫn sử dụng kẹo mầm đậu collagen vị ngọt tự nhiên khuyên dùng mỗi ngày sử dụng 3 lần/ngày. ăn trước bữa ăn, mỗi lần 1-2 viên</t>
  </si>
  <si>
    <t>My ơi cho chị số zalo tư vấn giảm cân với e</t>
  </si>
  <si>
    <t>MY say tóc lam khô tóc nay bn 1 cai</t>
  </si>
  <si>
    <t>My thì có của hàng bán ko hay chỉ online?</t>
  </si>
  <si>
    <t>N có áo xanh đổi cho c ko kỳ trước giao lộn cho c màu trắng</t>
  </si>
  <si>
    <t>N01 áo 0966919985 gộp đơn nhe a</t>
  </si>
  <si>
    <t>N20U em mua 8/9/2022, giờ bị bung nắp lưng thì có được bảo hành không ạ</t>
  </si>
  <si>
    <t>Ná Cao Su tô13 ngoc thao,ngoc hiep,tp nha trang</t>
  </si>
  <si>
    <t>Nạ mjh sử dụng lúc nào e</t>
  </si>
  <si>
    <t>Nạ này đắp hàng ngày hay đắp tuần mấy lần?</t>
  </si>
  <si>
    <t>Nạ ngủ dùng 1 tuần mấy lần em</t>
  </si>
  <si>
    <t>nai đen xs 39</t>
  </si>
  <si>
    <t>Nail tóc thúy nguyễn. Ấp cây điệp. Xã tân phước H đồng phú. Bình phuớc</t>
  </si>
  <si>
    <t>Nám 199k này sức 1 tuần mấy lần, những ngày kia sức loại khác dck shop</t>
  </si>
  <si>
    <t>Nam đeo màu gì ạ</t>
  </si>
  <si>
    <t>Nam mặt vua k 1m75</t>
  </si>
  <si>
    <t>Nam nữ Sài được lưu hương lâu</t>
  </si>
  <si>
    <t>Nàng 50kg cao 160</t>
  </si>
  <si>
    <t>Nang 52ki cao 1m 55</t>
  </si>
  <si>
    <t>Nanu mình có giấy chứng nhận ko c</t>
  </si>
  <si>
    <t>Nào bên em có chén dĩa hoa anh đào vầy thì lấy cho chị với nha</t>
  </si>
  <si>
    <t>Nào chốt đơn e ck nha shop</t>
  </si>
  <si>
    <t>Nào uống đẹp da tốt sức khỏe tóc đen á</t>
  </si>
  <si>
    <t>Nay 20/10 có khuyến mãi gì k ạ</t>
  </si>
  <si>
    <t>Nay 20/10 có khuyến mãi gi ko e</t>
  </si>
  <si>
    <t>Nay 20/10 mình có khuyến mãi gì không ạ</t>
  </si>
  <si>
    <t>Này 75 kg</t>
  </si>
  <si>
    <t>Nảy a chốt giày lười màu đen ròi mà</t>
  </si>
  <si>
    <t>Nay bao bì mới hả cô</t>
  </si>
  <si>
    <t>nay bao bì mới hay sp mới á c</t>
  </si>
  <si>
    <t>Này bao bì mới phải k ạ</t>
  </si>
  <si>
    <t>này bảo hành bao lâu e</t>
  </si>
  <si>
    <t>Này bảo hành bao lâu vậy bạn?</t>
  </si>
  <si>
    <t>Này bảo quản nhiệt độ bình thường hả bạn???</t>
  </si>
  <si>
    <t>Này bảo quản nhiệt độ thường hay lạnh dạ b</t>
  </si>
  <si>
    <t>này bảo quản nhiệt độ thường th phải không ạ?</t>
  </si>
  <si>
    <t>Này bên ngoài màu hồng phải ko ạ</t>
  </si>
  <si>
    <t>Nay c chốt 1 mã ao Jean bên Page Hàng Thùng Rubi, e gộp đơn đi đơn cho c nhé</t>
  </si>
  <si>
    <t>Nay c nhận  dc hàng  ưng lắm  e .ship giao nhanh nữa 🥰</t>
  </si>
  <si>
    <t>Nãy chị bảo có bao bì mới ạ</t>
  </si>
  <si>
    <t>Nãy chị có chốt thêm qua điện thoại mẫu này nè em, C9 màu đen nha.</t>
  </si>
  <si>
    <t>Nảy chị ko có nghe shipper nói em, chỉ là nói mai giao lại cho chị thôi</t>
  </si>
  <si>
    <t>Nay chị mới nhận ủ tóc này nè</t>
  </si>
  <si>
    <t>nay chị nhận được dầu gội đầu 399k nhà em rồi. sử dụng tóc xuông và thơm thật ai cũng khen. sản phẩm thật tuyệt.</t>
  </si>
  <si>
    <t>Nay chj nhận hàng rồi nha chai nào cũng thơm lâu hết.</t>
  </si>
  <si>
    <t>Nay chốt live e k lấy nữa nha</t>
  </si>
  <si>
    <t>Này chưa trừ ck trước cho c rồi</t>
  </si>
  <si>
    <t>Này có 10 li ko chị</t>
  </si>
  <si>
    <t>Này có bảo hành bao lâu ạ</t>
  </si>
  <si>
    <t>Nay có cá hộp ko tài</t>
  </si>
  <si>
    <t>Này có đc tặng kèm với retinol ko ạ</t>
  </si>
  <si>
    <t>nay có đôi giày cao gót nào ko c</t>
  </si>
  <si>
    <t>Nay có giày dép bé không em</t>
  </si>
  <si>
    <t>Nay có km collagen ko shop</t>
  </si>
  <si>
    <t>này có làm tóc dày hơn k ạ</t>
  </si>
  <si>
    <t>Này có lên giày dép kô em</t>
  </si>
  <si>
    <t>Nay có live giày dép ko c</t>
  </si>
  <si>
    <t>Này có loại dung tích như trên kia luôn ko</t>
  </si>
  <si>
    <t>Này có lớn hok?</t>
  </si>
  <si>
    <t>Này có mấy hoa văn em?</t>
  </si>
  <si>
    <t>Nay có phải bao bì mới ko shop</t>
  </si>
  <si>
    <t>Nay có sz lớn ko e</t>
  </si>
  <si>
    <t>Này có sz39 k b ơi</t>
  </si>
  <si>
    <t>Nay có thịt hộp spam hàn quốc ko em</t>
  </si>
  <si>
    <t>Nay có túi giày dép gì hong c</t>
  </si>
  <si>
    <t>Này có về dư số lượng màu nào ko ??c đổi cũng được tại hứa với mẹ mua 4 bộ lận</t>
  </si>
  <si>
    <t>này dùng chống rụng tóc à c</t>
  </si>
  <si>
    <t>Này dung tích bao nhiêu</t>
  </si>
  <si>
    <t>Này dung tích chứa đc bao nhiêu c</t>
  </si>
  <si>
    <t>này đã quá thời hạn đổi trả chưa nhỉ</t>
  </si>
  <si>
    <t>này đặt có cọc trước hog</t>
  </si>
  <si>
    <t>Này độ dày bn shop?</t>
  </si>
  <si>
    <t>Nãy e chốt 1 cái bomber r đổi cho e cái đen nãy đc k</t>
  </si>
  <si>
    <t>Nãy e có gọi r mai a shipper qua giao lại ạ</t>
  </si>
  <si>
    <t>Nay e có việc a đó mai giao lại cho e shop out</t>
  </si>
  <si>
    <t>Nay e đổi địa chỉ khác</t>
  </si>
  <si>
    <t>Nảy e giao nhanh lắm mà.</t>
  </si>
  <si>
    <t>Này e lấy bánh gạo</t>
  </si>
  <si>
    <t>Nãy e lướt tiktok thấy shop có bán tất r e truy cập vào link thì thấy ra shop của nhà mình ý</t>
  </si>
  <si>
    <t>Nãy e thấy chị live có bộ dài tay ngắn hoa nhí đen đó còn không chốt e luôn đi</t>
  </si>
  <si>
    <t>Nay e thấy ship gọi e bảo giao nhầm địa chỉ và bảo e liên hệ lại shop</t>
  </si>
  <si>
    <t>Nảy em có đặt 1 combo 5 loại ko biết chị chốt chưa do em bị dis mạng huhu</t>
  </si>
  <si>
    <t>Nãy em mới chốt mẫu nữ trắng tóc xanh mã 100 á</t>
  </si>
  <si>
    <t>Nay em nhận đc hàng nhưng của em thiếu hàng chị ơi</t>
  </si>
  <si>
    <t>Nay em nhận hàng rồi nha chị..anh shipped bảo giao nhầm hàng</t>
  </si>
  <si>
    <t>Nay gần tết có chương trình khuyến mãi nào cho khách cũ không em</t>
  </si>
  <si>
    <t>Nay gần tết rồi bỉm bên mình có khuyến mãi j ko shop</t>
  </si>
  <si>
    <t>này giá sỉ nhiêu vậy shop</t>
  </si>
  <si>
    <t>này giá sỉ sao z ạ</t>
  </si>
  <si>
    <t>Nay giao hàng cho anh giao nhầm dĩa thành thìa. Anh muốn mua 1 bộ này</t>
  </si>
  <si>
    <t>Này ko cần có bắt sáng 3 ô ròi</t>
  </si>
  <si>
    <t>này là 3xl nhé e lấy cho mẹ e</t>
  </si>
  <si>
    <t>này là bao bì mới thui ạ</t>
  </si>
  <si>
    <t>này là bên cửa hàng cho mình trả góp chứ kh phải của ngân hàng đúng kh ạ</t>
  </si>
  <si>
    <t>này là có bảo mật thông tin đúng k ạ</t>
  </si>
  <si>
    <t>Này là do shop giao lộn e mà áo trắng lem màu rồi lộn sai L nữa</t>
  </si>
  <si>
    <t>Nay lại giao nhầm nữa nên mình đã cho shipper hoàn hàng về</t>
  </si>
  <si>
    <t>Nãy live em nghe nói mua 2c là giảm giá đk chị</t>
  </si>
  <si>
    <t>Này m bảo quản nhiệt độ thường đk ạ</t>
  </si>
  <si>
    <t>Này mấy vị c</t>
  </si>
  <si>
    <t>Nảy mẹ điện đi ngoại gấp. Chìu này m đi rồi. Nào m về m đặt sau nhá.</t>
  </si>
  <si>
    <t>Nay mình bên shop có bao bì mới hả shop</t>
  </si>
  <si>
    <t>Nãy mình chọn đc 1 mẫu ở shopee rồi í, mà shop tư vấn nhiệt tình quá nên thôi mình ở lại với shop 😅</t>
  </si>
  <si>
    <t>nảy mình chốt áo 203 xanh da trời 199. chờ gom đơn ngày mai nữa hãy ship nhé</t>
  </si>
  <si>
    <t>Này mình có xuất hoá đơn VAT ko c ha</t>
  </si>
  <si>
    <t>Này mình k bán online hả shop</t>
  </si>
  <si>
    <t>Này mình kt hàng và thử hàng ko giống ko êm , ko nhẹ như shop nói sẽ trả lại nha</t>
  </si>
  <si>
    <t>Nay mình nhận đc váy kia rồi, shop đóng gói cẩn thận lắm, thanks shop nha</t>
  </si>
  <si>
    <t>Nay mua là hết được khuyến mãi tết rồi hả shop</t>
  </si>
  <si>
    <t>Nay nhận hàng rồi đẹp quá, lại giao hàng nhanh nữa shop rất ok</t>
  </si>
  <si>
    <t>này nữ doi dc k shop</t>
  </si>
  <si>
    <t>Này phiên bản bn</t>
  </si>
  <si>
    <t>Này phiên bản mấy đây ạ</t>
  </si>
  <si>
    <t>Này phiên bản mới à=)</t>
  </si>
  <si>
    <t>Nay Shop gửi luôn cho mk nha</t>
  </si>
  <si>
    <t>Này sử dụng lúc nào ạ</t>
  </si>
  <si>
    <t>Nay tết mua có được khuyến mãi gì k ạ</t>
  </si>
  <si>
    <t>Này thông tin cá nhân... shop bảo mật giúp nhé</t>
  </si>
  <si>
    <t>Nãy tím topping c có không</t>
  </si>
  <si>
    <t>Này tóc thật hay giả ạ</t>
  </si>
  <si>
    <t>Này uống ngày mấy lần à</t>
  </si>
  <si>
    <t>Này uống ngày mấy lần sau khi ăn hay trước khi ăn</t>
  </si>
  <si>
    <t>Nay version mới à e 😋</t>
  </si>
  <si>
    <t>Năm nào c cũng mua năm nay thấy bao bì mới c tưởng mua nhầm nhà</t>
  </si>
  <si>
    <t>Năm nay bên shop có mẫu này k</t>
  </si>
  <si>
    <t>Năm ngoái mình có gom sau đó nhờ ng nhà mua gửi về. Các loại cũng cỡ 200 hộp. Hàng Mỹ chuẩn thì nó cũng có td thực sự</t>
  </si>
  <si>
    <t>Năm ngoái mua với shop 4 bộ về 1 bộ mặc 1 lần đã rách ở dg chỉ rồi</t>
  </si>
  <si>
    <t>năm sản xuất bn bạn</t>
  </si>
  <si>
    <t>năm sản xuất hơi lâu r shop nhỉ</t>
  </si>
  <si>
    <t>năm sx 2019</t>
  </si>
  <si>
    <t>Nặng 48k cao m54</t>
  </si>
  <si>
    <t>nặng 51 cân</t>
  </si>
  <si>
    <t>Nặng 52kg cao 1m50</t>
  </si>
  <si>
    <t>nặng 52kg cao 1met 50</t>
  </si>
  <si>
    <t>Nặng 53 ký cao 1m6</t>
  </si>
  <si>
    <t>Nặng 58kg chiều cao 1m63</t>
  </si>
  <si>
    <t>Nặng 60kg .cao 155</t>
  </si>
  <si>
    <t>nặng 60kg, eo 78cm á em</t>
  </si>
  <si>
    <t>Nặng 65kg cao m165</t>
  </si>
  <si>
    <t>Nặng 68 kg cao 1m7 măc sai j</t>
  </si>
  <si>
    <t>Nặng 7,5kg</t>
  </si>
  <si>
    <t>Nặng 80ky đó</t>
  </si>
  <si>
    <t>Nấm linh chi rừng e có k</t>
  </si>
  <si>
    <t>Nấm móng có dưỡng móng hong em</t>
  </si>
  <si>
    <t>Nấm móng giá 24k</t>
  </si>
  <si>
    <t>Nấm tím 20kg</t>
  </si>
  <si>
    <t>Nâng được tủ nặng bao nhiêu kg để anh biết</t>
  </si>
  <si>
    <t>Nâu 0396863315</t>
  </si>
  <si>
    <t>Nấu cách làm sao vậy chị</t>
  </si>
  <si>
    <t>nâu cafe 169k
sđt: 0971999185
đc: tên trường an
khu1-xã bắc sơn-huyện tam nông-tỉnh phú thọ</t>
  </si>
  <si>
    <t>Nâu có sz38 không</t>
  </si>
  <si>
    <t>Nâu đen giống màu tóc c hơn nâu vàng đúg k e</t>
  </si>
  <si>
    <t>Nâu này hôm trước cháu gửi cho cô cái màu xấu lắm</t>
  </si>
  <si>
    <t>Nâu nhạt 25k đổi màu tím mà em</t>
  </si>
  <si>
    <t>Nấu súp gói này như thế nào</t>
  </si>
  <si>
    <t>Nâu xoát 60k</t>
  </si>
  <si>
    <t>Nc hoa .mùi dễ chịu .ngọt ngào nha bạn</t>
  </si>
  <si>
    <t>Nc hoa ko thơm &amp; hôi xịt xg bay mùi ngay .ch cũng ko muốn làm khó gì cho shop .vì thế shop xem tính lại giá t rồi ck cho ch thì ch ko phải mg đến shop e .2 lọ này ch để xịt nhà tắm vậy .mà nói thật xịt phòng của ch thơm &amp; giữ mùi gấp trăm lần 2 lọ này</t>
  </si>
  <si>
    <t>Nc hoa mùi này lưu hương lâu k e</t>
  </si>
  <si>
    <t>Nc hoa nào dễ chịu nhẹ vậy bạn</t>
  </si>
  <si>
    <t>Nc rửa chén 2 
  Viên thả bồn cầu 2 đen sandal sz 39 
  Dưỡng tóc</t>
  </si>
  <si>
    <t>Nchung vậy sau khi mình trả hàng rồi shop hỗ trợ hoàn tiền ntn vậy hỉ?</t>
  </si>
  <si>
    <t>Nè anh bộ lục giác bông dống dị</t>
  </si>
  <si>
    <t>Né shop này ra. Đặt hàng trên Shopee shop đóng gói sơ sài, thùng giấy móp méo, giao mô hình thì thiếu luôn cái đầu. Làm ăn cẩu thả</t>
  </si>
  <si>
    <t>Nem cây hay ném cối ném truyền thống thì chất liệu và hương vị như nhau phải ko ạ chỉ là cách gói khác nhau thôi đúng ko ạ</t>
  </si>
  <si>
    <t>Nén khí công suất bao nhiêu nhỉ</t>
  </si>
  <si>
    <t>Nesle có những vị j hả b</t>
  </si>
  <si>
    <t>Neu chất liệu vải k như hình là trả về nhe</t>
  </si>
  <si>
    <t>néu đc cho chị gửi lại hai cái đó r chị xem có gì chị đặt sau cũng đc</t>
  </si>
  <si>
    <t>Neu trả góp</t>
  </si>
  <si>
    <t>nệm 1m8×2m giá bao nhiêu</t>
  </si>
  <si>
    <t>Nệm bên mình dày bao nhiêu phân ạ</t>
  </si>
  <si>
    <t>nềm dày bao nhiêu phan</t>
  </si>
  <si>
    <t>Nên bên bạn thu hồi hàng và hoàn tiền cho mình đi</t>
  </si>
  <si>
    <t>Nên bôi ngày mấy lần ạ</t>
  </si>
  <si>
    <t>Nên c đem qua cty rồi e đổi giúp chị</t>
  </si>
  <si>
    <t>Nên c nói giao lại ở hà nội mà</t>
  </si>
  <si>
    <t>Nên chắc phải thay đổi kích thước</t>
  </si>
  <si>
    <t>Nên chắc vậy tóc mới k mọc đc và dễ bết dính</t>
  </si>
  <si>
    <t>nên chị muốn đổi cái sau mới nhận này sang màu khác e vì cùng 1 màu</t>
  </si>
  <si>
    <t>Nên có giới hạn thời gian đổi trả trong bao lâu k</t>
  </si>
  <si>
    <t>Nên cô không mua nữa.</t>
  </si>
  <si>
    <t>nên cũng không chắc chắn được là sản phẩm trọng lượng bao nhiêu ạ chị</t>
  </si>
  <si>
    <t>Nên để tóc ngắn hay dài ạ</t>
  </si>
  <si>
    <t>Nên đóng gói sơ sài hic</t>
  </si>
  <si>
    <t>nên ghi thông tin người nhận thôi k ghi tên nick a nhe</t>
  </si>
  <si>
    <t>nên giờ e đổi lại sdt mới 0363030014</t>
  </si>
  <si>
    <t>Nên giờ mua qua mạng ko biết chị là ai, nhận thấy hộp đóng gói sơ sài nên e lo</t>
  </si>
  <si>
    <t>Nên hình như còn dư chút tiền bù vào phí đổi pk ?</t>
  </si>
  <si>
    <t>nên k chú ý cái thời gian đổi trả ý</t>
  </si>
  <si>
    <t>Nên là kích thước sẽ tầm 100*130</t>
  </si>
  <si>
    <t>Nên m hỏi xem chi phí đổi tầm bnhiu</t>
  </si>
  <si>
    <t>nên mặc sz nào aj</t>
  </si>
  <si>
    <t>Nên mình báo ship giao lại hàng cho bên bạn và mình cũng trả phí ship rồi</t>
  </si>
  <si>
    <t>Nên mình giảm tần suất sử dụng lại để ngăn mụn tái phát ạ</t>
  </si>
  <si>
    <t>nên mình muốn hoàn tiền em</t>
  </si>
  <si>
    <t>Nên mình muốn hoàn tiền trả lại</t>
  </si>
  <si>
    <t>Nên mình muốn mùi nó chuẩn để khách hàng tin tưởng</t>
  </si>
  <si>
    <t>nên mình sợ có ảnh hưởng đến vung kín nên thôi ko sử dụng nữa</t>
  </si>
  <si>
    <t>Nên mua thêm để dành mặc đấy</t>
  </si>
  <si>
    <t>Nên muốn hỏi offline để chỉnh tư thế trực tiếp</t>
  </si>
  <si>
    <t>Nên muốn ngửi thử xem. Nếu hợp mùi cảm thấy dễ chịu..c lấy thử dùng</t>
  </si>
  <si>
    <t>Nên nếu cái sau rộng hơn cỡ 3cm là ok</t>
  </si>
  <si>
    <t>Nên ngực k căng như các thiếu nữ đâu</t>
  </si>
  <si>
    <t>Nên nhờ mình đổi giúp em sang quần size L đc ko ạ?</t>
  </si>
  <si>
    <t>Nên phiền bên c báo mai giao lại giúp</t>
  </si>
  <si>
    <t>Nên quy trình hoàn tiền có hơi lâu</t>
  </si>
  <si>
    <t>Nền sau đổi phông đầm sen được không ? Tóc vẽ theo tóc hình bên được không ?</t>
  </si>
  <si>
    <t>Nên sẽ xem thử chất lượng áo in đặt lần này để check thử</t>
  </si>
  <si>
    <t>Nên sợ mặc k vừa đổi trả lâu quá</t>
  </si>
  <si>
    <t>Nên sử dụng thời gian nào ạ</t>
  </si>
  <si>
    <t>nên tầm 4 ngày nữa bạn giao lại</t>
  </si>
  <si>
    <t>Nên thái độ nói chuyên kỳ quá</t>
  </si>
  <si>
    <t>Nên thôi chị không lấy nữa nhé</t>
  </si>
  <si>
    <t>Nếu  boi di  ứng thì hoàn tiền bằng cách nào</t>
  </si>
  <si>
    <t>Nếu 4 bộ thì có giảm giá ko em</t>
  </si>
  <si>
    <t>Nếu a lấy kính cường lực thì bao nhiêu tiền vậy e</t>
  </si>
  <si>
    <t>Nếu a mua Ngoài cửa hàng thì chắc chắn là ko có giá này ,bây h bên nào họ cũng có hình thức bảo hành như vậy,a yên tâm ạ</t>
  </si>
  <si>
    <t>Nếu bảo hành quy trình bảo hành sẽ đc thực hiện như thế nào ạ</t>
  </si>
  <si>
    <t>Nếu bảo quản thì ở nhiệt độ nào</t>
  </si>
  <si>
    <t>Nếu bật hết công suất</t>
  </si>
  <si>
    <t>Nếu bây giờ chưa đặt nhưng chắc chắn sẽ đặt sau, mê quá trời</t>
  </si>
  <si>
    <t>Nếu bên e mà hủy đơn 350 thì chị ko lấy cả 2 đơn luôn- hoàn tiền cho chị nhé</t>
  </si>
  <si>
    <t>Nếu bị rộng hay ntn thì quy định đổi trả ntn e nhỉ?</t>
  </si>
  <si>
    <t>Nếu c k lấy cái đặt sau cũng k sao đâu ạ</t>
  </si>
  <si>
    <t>Nếu C muốn lấy thử 5h để test trước thì e có thể tính theo giá sỉ 10h được không</t>
  </si>
  <si>
    <t>Nếu c nhận màu sắc hay kiểu dáng ko ưng thì đổi trả ntn e</t>
  </si>
  <si>
    <t>Nếu c thì chị đổi địa chỉ là xã Giao Thanh hộ e nhé</t>
  </si>
  <si>
    <t>Nếu chật có cho đổi k vậy shop và khi đổi mất phí ship là bao nhiu</t>
  </si>
  <si>
    <t>Nếu chất k đẹp trả mất bnh phí</t>
  </si>
  <si>
    <t>Nếu chất liệu k ok, trả lại có mất phí k</t>
  </si>
  <si>
    <t>Nếu chất liệu vải ko ngon thì ko trả Síp</t>
  </si>
  <si>
    <t>nếu chất lượng ko ok thì sao shop</t>
  </si>
  <si>
    <t>Nếu chất ok thì e lấy thêm set ạ</t>
  </si>
  <si>
    <t>Nếu chất ưng chất đẹp thì 50k ship mình k tiếc. Chứ mà chất xấu như ma ngta trả còn mất ship nữa à. 
 Ngta đặt hàng thì muốn nhận hàng thật nhanh chứ ai muốn trả hàng làm gì,?
 Còn thái độ của shop thế này thì chắc hàng của shop cũng chả tốt đẹp gì😡</t>
  </si>
  <si>
    <t>Nếu chất vải ko như hình mình mất phí síp ko</t>
  </si>
  <si>
    <t>Nếu chất vải ok thì mình nhận, còn vải xấu quá thì mình không nhận và không trả ship nếu được thì gửi cho mình 5 mẫu đó</t>
  </si>
  <si>
    <t>Nếu chị dùng mà vẫn dị ứng thì hoàn tiền bằng cách nào ạ?</t>
  </si>
  <si>
    <t>Nếu chị ko chọn hình thức bảo hành mà muốn mua bánh xe để thay thì ntn e</t>
  </si>
  <si>
    <t>Nếu chỉ lấy 1 Bộ combo $220 em có tặng quà kg em?</t>
  </si>
  <si>
    <t>Nếu chị lấy 3 cái có giảm giá k em</t>
  </si>
  <si>
    <t>Nếu chị mua 4 cái, em giảm giá bao nhiêu 1 cái?</t>
  </si>
  <si>
    <t>Nếu chị nào dùng trong vài vòng 7 đến 10 ngày mà không lên màu môi quay lên hoàn tiền cho mình còn các chị mà báo hoàn tiền bằng cách nào thì các chị cứ gọi điện trực tiếp với số hotline của em 0343 4</t>
  </si>
  <si>
    <t>Nếu chiều nay ko kịp giao thì các em giao lại cho chị ngày mấy để chị nhờ ng lấy hàng và đổi hàng cho các em ah</t>
  </si>
  <si>
    <t>Nếu chiều nay ko nhận dc hàng c ko lấy nữa nha em</t>
  </si>
  <si>
    <t>Nếu chiều tối về sớm thì em gửi ship ngoài cho chị cũng được</t>
  </si>
  <si>
    <t>Nếu chốt áo đơ luôn</t>
  </si>
  <si>
    <t>Nếu chưa chị đổi bộ hoa chùm này qua bộ cây hồng này giúp e nhé cùng kích thước 2*2.2m cao 25cm ạ.</t>
  </si>
  <si>
    <t>Nếu chưa đi cho mình gộp đơn mua thêm 1 set này nữa được k</t>
  </si>
  <si>
    <t>Nếu chưa gửi thì gửi luôn cho chị 2 hộp nhé</t>
  </si>
  <si>
    <t>Nếu chưa may anh thay đổi kích thước chút</t>
  </si>
  <si>
    <t>Nếu chưa ship thì cho em lấy thêm đôi dép</t>
  </si>
  <si>
    <t>Nếu có 40 mà ko có 38 mình lấy luôn nhe. Thích hoa văn đấy</t>
  </si>
  <si>
    <t>Nếu có bị lỗi e có được bảo hành k shop</t>
  </si>
  <si>
    <t>Nếu có cho chị đổi được móng giả mẫu 15k và 18k thì cho chị đổi mẫu 18k nha còn k được thì chị cũng chịu lấy mẫu 15k</t>
  </si>
  <si>
    <t>Nếu có cho mình xem video cách lắp đặt nhé</t>
  </si>
  <si>
    <t>nếu có dc bảo hành bao lâu ah</t>
  </si>
  <si>
    <t>Nếu có giao thiếu hàng thì cũng phải thu tiền đúng số hàng giao chứ</t>
  </si>
  <si>
    <t>nếu có size cho mình chốt 1bô này thôi ak</t>
  </si>
  <si>
    <t>Nếu có sự cố hỏng,hay lỗi,hình thức bảo hành ra sao,có đơn giản ko</t>
  </si>
  <si>
    <t>Nếu có thẻ tín dụng thì trả góp không lãi suất ạ</t>
  </si>
  <si>
    <t>Nếu có vấn đề hình thức bảo hành ra sao</t>
  </si>
  <si>
    <t>Nếu có, hình thức bảo hành như thế nào z ha Shop</t>
  </si>
  <si>
    <t>nếu cọc là bn</t>
  </si>
  <si>
    <t>Nếu còn sz cho chị 01 chiếc quần mẫu Q352. Chị lấy thêm 01 hộp dán ngực nữa. Gửi luôn giúp c để mai c nhận đc hàng nhé</t>
  </si>
  <si>
    <t>nếu còn trong thời gian bảo hành mà máy bị lỗi thì đổi ở đâu</t>
  </si>
  <si>
    <t>Nếu dec thì c lấy bánh mặn nhiều hơn bánh ngọt xíu giùm e nghen</t>
  </si>
  <si>
    <t>Nếu dùng ko hiệu quả thì e có hoàn tiền cho c ko e</t>
  </si>
  <si>
    <t>Nếu đã thanh toán mà trục trặc thì đổi trả ntn</t>
  </si>
  <si>
    <t>Nếu đặt hộp theo yêu cầu kt cỡ 56*22*16cm thì đặt tối thiểu bao nhiêu hộp và muốn in chữ theo yêu cầu thì như thế nào nhỉ?</t>
  </si>
  <si>
    <t>Nếu đặt sau nấy ngày có hàng ạ</t>
  </si>
  <si>
    <t>Nếu đặt về có mẫu ko ưng ý về màu đổi trả mất phí bao nhiêu e?</t>
  </si>
  <si>
    <t>Nếu đầu tuần mới có hàng thì đổi địa chỉ nhận hàng giúp m nhé ạ</t>
  </si>
  <si>
    <t>Nếu đc giao về địa chỉ công ty giúp chị nhe gửi về công ty VPI  Hàn Quốc .đường xương Giang thành phố bắc giang
369888066</t>
  </si>
  <si>
    <t>Nếu đc mai giao lại giúp mình</t>
  </si>
  <si>
    <t>Nếu đc thì chị lấy tiếp cái ví da mã 31 hôm qua, còn không thì chị dừng e nhé.</t>
  </si>
  <si>
    <t>nếu đc thì cứ gửi ảnh mình sẽ tham khảo đc mấy ae giới thiệu shop nhiệt tình với hàng bền nên muốn thử</t>
  </si>
  <si>
    <t>Nếu đc thì hoàn tiền cho chị nhé. Sắp tết đến nơi rồi</t>
  </si>
  <si>
    <t>Nếu đèn có vần đề .hình thức bảo hành thế nao</t>
  </si>
  <si>
    <t>Nếu đến giờ chưa chốt đơn giao hàng, yêu cầu hoàn tiền</t>
  </si>
  <si>
    <t>Nếu đến ngày thứ 5 chị nói shipper giao lại dùm em ngày thứ 6 nhé chị</t>
  </si>
  <si>
    <t>Nếu đóng vào một thùng đc thì gộp đơn cho anh. Ko thì cho anh 2 đơn</t>
  </si>
  <si>
    <t>Nếu đội bạn ấy về thì chị sợ hết thời gian đổi trả</t>
  </si>
  <si>
    <t>nếu đổi lại có phải chịu chi phí gì ko shop</t>
  </si>
  <si>
    <t>Nếu đổi mất bao nhiêu tiền ship ạ</t>
  </si>
  <si>
    <t>Nếu đổi mất bnhiu tiền phí ship v shop</t>
  </si>
  <si>
    <t>Nếu đổi mất ship là bao nhiêu vậy</t>
  </si>
  <si>
    <t>Nếu đổi thì đổi cho mình sai 40 chiều cao 5 phân thôi 7 phân cao quá</t>
  </si>
  <si>
    <t>nếu đúng giá danh sach em chụp , thì e chốt luôn combo vx cả đơn trong hình em gửi luôn ạ</t>
  </si>
  <si>
    <t>Nếu được giá sỉ thì e báo chị nghen</t>
  </si>
  <si>
    <t>Nếu được thì tôi mua không kịp nói không mua nữa ok</t>
  </si>
  <si>
    <t>Nếu e mua 2 bộ có giảm giá k ạ</t>
  </si>
  <si>
    <t>Nếu e mun mua thêm có giảm k</t>
  </si>
  <si>
    <t>Nếu e thử liền thì đã k phải hỏi c đổi size tới giờ</t>
  </si>
  <si>
    <t>Nếu e ưu ái.. hôm nào c ghé e đổi 1 bạn khác được ko</t>
  </si>
  <si>
    <t>Nếu e xem mẫu k đẹp vải k như hình e tra lại có tốn ship k ạ</t>
  </si>
  <si>
    <t>Nếu em đổi kích thước thành 14x4 thì giá có đổi k ạ?</t>
  </si>
  <si>
    <t>Nếu em gửi z em đc hoàn tiền bằng cách nào ạ</t>
  </si>
  <si>
    <t>Nếu em muốn mua trả góp thì sao ạ</t>
  </si>
  <si>
    <t>Nếu em trả góp 50%-70% có gọi người thân k ạ</t>
  </si>
  <si>
    <t>Nếu gãy đúng đoạn đó có được bảo hành k ạ</t>
  </si>
  <si>
    <t>Nếu giao nhầm size hay màu là chị ko nhận được nhé em</t>
  </si>
  <si>
    <t>Nếu gói rồi thì đổi tên người nhận để bé nhân viên chị nhận giùm</t>
  </si>
  <si>
    <t>Nếu gửi được thì gửi về công ty cổ phần dệt bảo minh khu công nghiệp bảo minh liên minh vụ bản nam định 0912783369</t>
  </si>
  <si>
    <t>Nếu hàng k như quảng cáo thì shop tự trả chi phí đấy</t>
  </si>
  <si>
    <t>Nếu hàng ko vừa mà muốn đổi mất bao nhiêu ship vậy</t>
  </si>
  <si>
    <t>nếu hàng lỗi có được bảo hành không ạ</t>
  </si>
  <si>
    <t>Nếu hàng mẫu và màu không như hình mình không nhận hàng cũng không chịu phí sip có OK không</t>
  </si>
  <si>
    <t>Nếu hàng xấu quá, kém chất lượng là chị xin phép không nhận và không tt cước nha</t>
  </si>
  <si>
    <t>Nếu hết size thì cho chị đổi qua màu khác size XL cũng được</t>
  </si>
  <si>
    <t>Nếu hiểu Ck mình mặc size 6,8 thôi nhé đừng lấy size10 rộng lam</t>
  </si>
  <si>
    <t>Nếu hk vừa có cho đổi size hk ạ</t>
  </si>
  <si>
    <t>Nếu họ chưa kịp hoàn a báo giao lại cho e luôn nhé</t>
  </si>
  <si>
    <t>Nếu hok đúng sp đổi trả ntn</t>
  </si>
  <si>
    <t>Nếu hỏng có được bảo hành không</t>
  </si>
  <si>
    <t>nếu hỏng có được bảo hành ko ạ</t>
  </si>
  <si>
    <t>Nếu hư hỏng trong thời gian bảo hành thì làm sao</t>
  </si>
  <si>
    <t>Nếu k bị rách vậy c cũng muốn lấy thêm vì lúc nhận về rộng rãi mát mẹ c cũng thích. Chứ bâyh mua bộ đồ về n ko có giá trị sử dụng e đặt m vào ng mua e thấy sao. Nthe cũng là thiệt cho c e a. Mà hình ảnh c gửi đó e cần lát c gửi thêm vid c chỉ cần kéo căng 1 chút là vải nó tự tước ra ở phần vải còn lành e ạ 😭</t>
  </si>
  <si>
    <t>Nếu k đc thì shop có hoàn tiền cho e k ạ</t>
  </si>
  <si>
    <t>Nếu k đúng như hình, k ưng là mình trả lại đó nha, kiểm tra hàng kĩ trước khi giao cho mình đỡ mất công ạ</t>
  </si>
  <si>
    <t>Nếu k giảm e hoàn tiền bằng cách nào e nhỉ</t>
  </si>
  <si>
    <t>Nếu k giảm hoàn tiền bằng cách nào</t>
  </si>
  <si>
    <t>nếu k giảm quy trình hoàn tiền ntn ạ?</t>
  </si>
  <si>
    <t>Nếu k giảm thì hoàn tiền ntn</t>
  </si>
  <si>
    <t>Nếu k gửi thì hoàn tiền cho mình chứ</t>
  </si>
  <si>
    <t>Nêu k hiêu quả thì hoàn tiền ntn ak</t>
  </si>
  <si>
    <t>Nêu k hiêu quả thì hoàn tiền ntn, cho minh xin quy trình nhé</t>
  </si>
  <si>
    <t>Nếu k hợp thì trả đc k và hoàn tiền ntn</t>
  </si>
  <si>
    <t>Nếu k lấy c gửi trả mất phí ship bao nhiêu</t>
  </si>
  <si>
    <t>Nếu k miễn ship c k lấy nữa nhá . Cảm ơn Shop</t>
  </si>
  <si>
    <t>Nếu k nhận đc hàng đúng ngày thì bên mình k nhận hàng đâu nhé, bên b hoàn tiền cho bên mình ạ</t>
  </si>
  <si>
    <t>Nếu k quá thời gian đổi trả thì k sao đúng k a</t>
  </si>
  <si>
    <t>Nếu k tăng hoàn tiền bằng cách nào ạ</t>
  </si>
  <si>
    <t>Nếu k vừa ,k ưng thì đổi trả ntn shop nhỉ</t>
  </si>
  <si>
    <t>Nếu k vừa đổi mất thêm bao nhiêu ạ</t>
  </si>
  <si>
    <t>Nếu k vừa đổi trả ntn</t>
  </si>
  <si>
    <t>Nếu k vừa đổi trả ntn nhỉ</t>
  </si>
  <si>
    <t>Nếu k vừa hoặc nhận hàng k ưng ý thì đổi trả ntn em</t>
  </si>
  <si>
    <t>Nếu k vừa size đổi trả ntn sh</t>
  </si>
  <si>
    <t>Nếu k vừa thì đổi trả ntn ạ</t>
  </si>
  <si>
    <t>Nếu k vừa thì việc đổi trả ntnao</t>
  </si>
  <si>
    <t>Nếu k vừa trả mất phí bao nhiêu shop</t>
  </si>
  <si>
    <t>Nếu kg hôi thì anh lấy combo đó nhe</t>
  </si>
  <si>
    <t>nếu kg khỏi nhà thuôc hoàn tiền bằng cách nào</t>
  </si>
  <si>
    <t>Nếu khg vừa trả mất phí bao nhiêu</t>
  </si>
  <si>
    <t>Nếu khi nhận hàng mà không đúng , shop giao nhầm thì bên em trả hàng đc không chị</t>
  </si>
  <si>
    <t>Nếu không có kewts quả thì shop hoàn tiền bằng cách nào ạ</t>
  </si>
  <si>
    <t>Nếu không đẹp như trong hình và màu không giống trông hình chị không lấy nha</t>
  </si>
  <si>
    <t>Nếu không giảm cân thì hoàn tiền bằng cách nào</t>
  </si>
  <si>
    <t>Nếu không giảm thì em phải có hoàn tiền cho chị chị tin em</t>
  </si>
  <si>
    <t>Nếu không hết hoàn tiền bằng cách nào ạ</t>
  </si>
  <si>
    <t>Nếu không hết sẽ hoàn tiền bằng cách nào</t>
  </si>
  <si>
    <t>Nếu không hiểu quả hoàn tiền bằng cách nào</t>
  </si>
  <si>
    <t>Nếu không hiệu quả thì hoàn tiền bằng cách nào ạ hay là tắt máy đi không nghe máy ạ hỏi bạn để mua nha sdt 0965172609</t>
  </si>
  <si>
    <t>Nếu không nhận Sp vì chất liệu không như hình thì hoàn tiền ntn ạ</t>
  </si>
  <si>
    <t>Nếu không thì hoàn tiền bằng cách nào,ai biết em ở đâu mà đòi</t>
  </si>
  <si>
    <t>Nếu không trắng  hoàn tiền bằng cách nào</t>
  </si>
  <si>
    <t>Nếu không vừa thì đổi trả ntn</t>
  </si>
  <si>
    <t>Nếu không vừa và có lỗi gì thì chính sách đổi trả ntn e?</t>
  </si>
  <si>
    <t>Nếu ko có hàng thì hoàn tiền cho mình</t>
  </si>
  <si>
    <t>Nếu ko có kết quả thu hồi và hoàn tiền bằng cách nào shop?</t>
  </si>
  <si>
    <t>Nếu ko đúng chất lượng như quảng cáo thì sao ạ</t>
  </si>
  <si>
    <t>Nếu ko đúng hoàn tiền bằng cách nào</t>
  </si>
  <si>
    <t>Nếu ko giảm hoàn tiền bằng cách nào e</t>
  </si>
  <si>
    <t>Nếu ko giao dc thì hoàn tiền cho em dc k ạ</t>
  </si>
  <si>
    <t>Nếu ko hết em hoàn tiền bằng cách nào em?</t>
  </si>
  <si>
    <t>Nếu ko hết hoàn tiền bằng cách nào ạ</t>
  </si>
  <si>
    <t>nếu ko hết hoàn tiền bằng cách nào z</t>
  </si>
  <si>
    <t>Nếu ko hiệu quả bên mình hoàn tiền bằng cách nào</t>
  </si>
  <si>
    <t>Nếu ko hợp hoàn tiền bằng cách nào</t>
  </si>
  <si>
    <t>Nếu ko lấy đèn bin có giảm nửa ko</t>
  </si>
  <si>
    <t>Nếu ko như hình thì có quy định về đổi trả ntn ko em?</t>
  </si>
  <si>
    <t>Nếu ko trắng thì  hoàn tiền bằng cách nào cj</t>
  </si>
  <si>
    <t>Nếu ko ưng thì hình thức đổi trả ntn vậy sh</t>
  </si>
  <si>
    <t>Nếu ko vừa c đổi size</t>
  </si>
  <si>
    <t>Nếu ko vừa cách đổi trả sao shop</t>
  </si>
  <si>
    <t>Nếu ko vừa đổi trả ntn ạ</t>
  </si>
  <si>
    <t>Nếu ko vừa đổi trả ntn e</t>
  </si>
  <si>
    <t>Nếu ko vừa đổi trả ntn vậy?</t>
  </si>
  <si>
    <t>Nếu ko vừa Shop hỗ trợ đổi cho mình nhé</t>
  </si>
  <si>
    <t>Nếu ko vừa size mình đổi trả ntn vậy ạ</t>
  </si>
  <si>
    <t>nếu ko vừa size thì mình đổi trả ntn bạn?</t>
  </si>
  <si>
    <t>Nếu ko vừa thì đổi trả ntn</t>
  </si>
  <si>
    <t>Nếu ko vừa thì đổi trả ntn ạ?</t>
  </si>
  <si>
    <t>Nếu ko vừa thì đổi trả ntn em</t>
  </si>
  <si>
    <t>Nếu ko vừa thì phí đổi trả ntn bạn nhỉ</t>
  </si>
  <si>
    <t>Nếu ko vừa ý đổi trả mất bao nhiêu tiền ship</t>
  </si>
  <si>
    <t>Nếu là gậy có tên thương hiệu thì tôi mua và thương hiệu của gậy tên gì</t>
  </si>
  <si>
    <t>Nếu lấy 20 bộ thì giá sỉ bao nhiêu vậy shop</t>
  </si>
  <si>
    <t>Nếu lấy combo có đổi món dk k c</t>
  </si>
  <si>
    <t>Nêu lấy Một chai xịt khoáng giá bao nhiêu ạk</t>
  </si>
  <si>
    <t>Nếu lấy ốp lưng với dây đồng hồ thì có free ship k</t>
  </si>
  <si>
    <t>Nếu lấy số lượng thì giá có thay đổi ko ạ</t>
  </si>
  <si>
    <t>Nếu lem dính thì làm sao để được hoàn tiền ạ</t>
  </si>
  <si>
    <t>Nếu lỗi đổi lên D6 bù tiền k ạ</t>
  </si>
  <si>
    <t>Nếu lỗi màn có được bảo hành k ạ</t>
  </si>
  <si>
    <t>Nếu lỗi thì hình thức bảo hành đổ mới hay là sửa chữa bạn</t>
  </si>
  <si>
    <t>Nếu lỗi thì thời gian đổi mới và bảo hành như thế nào ạ</t>
  </si>
  <si>
    <t>Nếu lỡ trong quá trình sử dụng mà có tiệc gì mà uông bia rượu có ảnh hưởng k ạ</t>
  </si>
  <si>
    <t>Nếu mà bên giao hàng ko giao đc địa chỉ hôm trước cho c .thì chuyển sang địa chỉ bên  trường c đi dạy.chứ c thấy bên đông ving các bạn giao hàng nhiệt tình</t>
  </si>
  <si>
    <t>Nếu mà đth mình là vivo mà ốp lưng giống iPhone 15 dị có được vậy</t>
  </si>
  <si>
    <t>Nếu mà giao chậm hơn thì hết bn và bh c nhận hả bé</t>
  </si>
  <si>
    <t>nếu mà ko vừa thì đổi trả ntn z bạn</t>
  </si>
  <si>
    <t>Nếu mà mình chọn size k hợp thì hỗ trợ đổi trả ntn ạ?</t>
  </si>
  <si>
    <t>Nếu mà test bị rễ tre nặng hay sensor bị lỗi thì em có được bảo hành k ạ</t>
  </si>
  <si>
    <t>Nếu mà thương hiệu lớn phải có địa chỉ và nơi sản xuất đàng hoàng</t>
  </si>
  <si>
    <t>Nếu mai có xúc xích thì mai hãy chốt đơn cho cô cứ từ từ chốt cô ko gấp</t>
  </si>
  <si>
    <t>Nếu mai ko nhận được sẽ ko lấy nữa</t>
  </si>
  <si>
    <t>Nếu mang ko đúng đổi mất phí bao nhiêu ạh</t>
  </si>
  <si>
    <t>Nếu màu ko như hình chất vải ko đẹp ko nhận đây</t>
  </si>
  <si>
    <t>Nếu màu xấu hơn hình mình xin phép ko nhận nha</t>
  </si>
  <si>
    <t>nếu máy có lỗi hay hỏng thì hình thức bảo hành bên mình ntn ạ</t>
  </si>
  <si>
    <t>Nếu mặc k vừa thì chính sách đổi trả ntn ạ?</t>
  </si>
  <si>
    <t>Nếu mặc k vừa thj việc đổi trả ntn bạn?</t>
  </si>
  <si>
    <t>nếu mặc kg vừa size thì đổi trả ntn vậy shop</t>
  </si>
  <si>
    <t>Nếu mặc ko vừa là cho e hoàn đơn nha. Còn mặc vừa thì e mua thêm</t>
  </si>
  <si>
    <t>Nếu mặc ko vừa thì đổi trả ntn shop</t>
  </si>
  <si>
    <t>Nếu mặc mà ko vừa thì quy định đổi trả ntn hả bạn?</t>
  </si>
  <si>
    <t>nếu mình cũng ở ĐN thì có cửa hàng để đến trực tiếp chọn ko ạ?</t>
  </si>
  <si>
    <t>Nếu mình mua 2 bộ có được giảm giá ko ạ</t>
  </si>
  <si>
    <t>Nếu mình mua 2-3 sản phẩm có ưu đãi miễn ship +  giảm giá k shop</t>
  </si>
  <si>
    <t>nếu mình mua trả góp bên shop</t>
  </si>
  <si>
    <t>Nếu mình mua trả góp thì sao ạ</t>
  </si>
  <si>
    <t>Nếu mình mua về thì có giấy phép sử dụng không?</t>
  </si>
  <si>
    <t>Nếu mình ở xa thì k rõ sẽ lắp đặt ntn ạ</t>
  </si>
  <si>
    <t>Nếu mình trống chất lượng mình sẽ ủng hộ bạn tiế</t>
  </si>
  <si>
    <t>Nếu mình vẫn sử dụng kem chống nắng thì có cảnh hưởng tới hiệu quả không Shop?</t>
  </si>
  <si>
    <t>Nếu mốc và bạc màu thì hình thức bảo hành ntn ak ?</t>
  </si>
  <si>
    <t>Nếu mua 100 khăn có giảm giá không xiêu thị?</t>
  </si>
  <si>
    <t>nếu mua 2 bộ có được giảm giá ko vậy shop</t>
  </si>
  <si>
    <t>Nếu mua 2 bộ.có được giảm giá k hay vẫn giá đó á</t>
  </si>
  <si>
    <t>Nếu mua 2c có đc giảm giá k ạ</t>
  </si>
  <si>
    <t>Nếu mua 3 bộ thì có giảm giá ko shop</t>
  </si>
  <si>
    <t>Nếu mua 3 cái được giảm giá k?</t>
  </si>
  <si>
    <t>Nếu mua 3 sp co giảm giá thêm k</t>
  </si>
  <si>
    <t>Nếu mua 5 bộ thì có khuyến mãi gì không?</t>
  </si>
  <si>
    <t>Nếu mua 6 áo ca giảm giá cho mình k? Nếu may đẹp clb sẽ mua nhiều may đồng phục</t>
  </si>
  <si>
    <t>Nếu mua có hướng dẫn lắp đặt k?</t>
  </si>
  <si>
    <t>Nếu mua dt 5.690.000 thì nên trả trước bao nhiêu sẽ OK và thời gian trả trong vòng bao lâu ạ</t>
  </si>
  <si>
    <t>Nếu mua nhiều co giảm giá ko</t>
  </si>
  <si>
    <t>Nếu mua nhiều để làm quà tặng có giảm giá k?</t>
  </si>
  <si>
    <t>Nếu mua nhiều được giảm giá k shop</t>
  </si>
  <si>
    <t>Nếu mua thêm phao là bao nhiêu bẻ 1m8</t>
  </si>
  <si>
    <t>Nếu mua trả góp thì có phải trả trước ko ạ</t>
  </si>
  <si>
    <t>Nếu mua trọn bộ mềm, vỏ gối ôm đc miễn phí ship ko ạ</t>
  </si>
  <si>
    <t>nếu muốn cắt bớt tóc giả đi có mất form không?</t>
  </si>
  <si>
    <t>nếu muộn là chị đi ko có ở nhà là chị ko nhận hàng đâu nhé</t>
  </si>
  <si>
    <t>Nếu ngoài ko đẹp thì khi trả mất phí ship bnhiu bạn</t>
  </si>
  <si>
    <t>Nếu ngon và chất lượng thì xin shop giá sỉ nha</t>
  </si>
  <si>
    <t>Nếu nhận hàng k ưng chất liệu trả lại hàng thì phí ship là bn?</t>
  </si>
  <si>
    <t>nếu nhận hàng không ưng ý trả mất phí bao nhiêu</t>
  </si>
  <si>
    <t>nếu như ko giảm, thì hoàn tiền bằng cách nào</t>
  </si>
  <si>
    <t>nếu như nới eo em vẫn ko vừa vậy đổi trả ntn ạ</t>
  </si>
  <si>
    <t>Nếu nói vậy e sẽ lấy k đổi lại,nếu nhưng còn trong thời gian bảo hành hở keo e sẽ gửi phản hồi k tốt về shop...và đây là lần cuối k tin tưởng vào giày hồng thạnh nữa</t>
  </si>
  <si>
    <t>nếu nồi lẩu/ nướng 220v c lấy ha</t>
  </si>
  <si>
    <t>Nếu phom hoặc vải k được như ảnh hoặc k vừa cho e gửi lại shop nha. Nhưng shop xem cân đối chọn sz vừa cho e nha. Không cận tết k mặc đc mà k mua đc đồ cho bé ý</t>
  </si>
  <si>
    <t>nếu qua lễ nghỉ bạn đổi lại sđt cũ của mình nha</t>
  </si>
  <si>
    <t>nếu qua lễ thì mình k lấy nữa nhé.</t>
  </si>
  <si>
    <t>Nếu quần k có size 2xl thì bạn lấy Xl</t>
  </si>
  <si>
    <t>Nếu rộng chật có dc đổi size ko ạ.và chính sách đổi trả ntn ạ</t>
  </si>
  <si>
    <t>Nếu rộng hay chật đc đổi size ko e</t>
  </si>
  <si>
    <t>Nếu sài kh hiệu quả thì mình làm sao để được hoàn tiền @@</t>
  </si>
  <si>
    <t>Nếu sd kg hiệu qua sh hoàn tiền bằng cách nào?  Mh kg mong được hoàn tiền đâu. Vì con gái mh bị nên mh ch mong có đc sp tốt chăm sóc cho bé. Mà mua phải hang nhái,  hàng giả,  không đúng chất lượng như sh nói thì vừa lãng phí,  vừa không hết bệnh,  sẽ mất đi thời gian,  cơ hội để mua những sp khác tốt hơn.</t>
  </si>
  <si>
    <t>Nếu shipper nhiệt tình giao thi e nhận...chứ e thấy nhiều shipper bảo k rảnh giờ đó...giờ khác mới giao dc</t>
  </si>
  <si>
    <t>Nếu shipper nhiệt tình thì mình sẽ gửi 2 lần tiền ship lun ý</t>
  </si>
  <si>
    <t>nếu shop book giao trong 4 tiếng hoặc giao chậm thì có thể e nhận được á s</t>
  </si>
  <si>
    <t>Nếu shop chưa gửi thì cho mình đổi địa chỉ chứ mất công mình k nhận được á</t>
  </si>
  <si>
    <t>Nếu shop có charm thì báo giá giúp mình luôn nha</t>
  </si>
  <si>
    <t>Nếu shop còn nhớ.có 1 lần mình đã phản ánh trên live.và shop có chụp ảnh màn hình lại.mình phản ánh về thái độ của nhân viên chốt đơn rất tệ.khó có thể chấp nhận được.hời hợt nói chuyện như kiểu mua cũng được chả mua cũng ko sao.từ đó mình rất ít mua hàng của shop.rất mong shop để ý chuyện đó hơn</t>
  </si>
  <si>
    <t>Nếu shop giao nhầm mẫu, nhẫm màu thì mình không phải trả ship hở bạn? Cơ mà mình chỉ sợ bên vận chuyển họ không biết ấy, do họ chỉ giao hàng và thu tiền chứ sẽ không biết khách và shop có thoả thuận mua hàng như nào ấy bạn</t>
  </si>
  <si>
    <t>Nếu shop giao sai kích thước  thì shop phải chịu phí ship nhé</t>
  </si>
  <si>
    <t>Nếu shop gửi ko đúng màu, mẫu, size thì chính sách đổi trả ntn ah</t>
  </si>
  <si>
    <t>Nếu size s cao tầm m63 mặc có ngắn k ạ</t>
  </si>
  <si>
    <t>nếu tần suất sử dụng bình thường sẽ dùng được lâu ạ</t>
  </si>
  <si>
    <t>Nếu thanh toán trc thì k nhận hàng sẽ hoàn tiền ntn ah?</t>
  </si>
  <si>
    <t>Nếu thay chữ fashion bằng cỡ nhỏ hơn được k b</t>
  </si>
  <si>
    <t>Nếu thử ko vừa thì đổi trả ntn</t>
  </si>
  <si>
    <t>Nếu tính cả nước thì thôi không mua nữa</t>
  </si>
  <si>
    <t>Nếu trả góp 12 tháng là bao nhiêu ạ</t>
  </si>
  <si>
    <t>Nếu trả góp thì góp bn v ạ vd màu đen</t>
  </si>
  <si>
    <t>nếu trả góp thì trả ntn?</t>
  </si>
  <si>
    <t>nếu trả góp thì trả trước bao nhiêu ạ?</t>
  </si>
  <si>
    <t>Nếu trả góp thì trả trước bao nhiêu là k tính phí ạ</t>
  </si>
  <si>
    <t>Nếu trả hàng mất phí bao nhiêu( sorry mình hỏi trc  vì gặp mấy lần mua hàng mấy chỗ khác kém chất lượng quá)</t>
  </si>
  <si>
    <t>Nếu trả thì sẽ hoàn tiền bằng cách nào ạ??</t>
  </si>
  <si>
    <t>Nếu trong quá trình sử dụng mà bị rộp gãy có được bảo hành ko</t>
  </si>
  <si>
    <t>Nếu trong thời gian bảo hành,có vấn đề thì sao</t>
  </si>
  <si>
    <t>nếu trục trặc gì thì đem đến đâu để đổi khi còn thời gian bảo hành</t>
  </si>
  <si>
    <t>Nếu uong chiu ky sau mua ny</t>
  </si>
  <si>
    <t>nếu uống giảm cân đó có bị tác dụng phụ gì k</t>
  </si>
  <si>
    <t>Nếu vải đẹp mình lấy thêm size L nhé</t>
  </si>
  <si>
    <t>Nếu vải k như hình có cho trả lại k shop</t>
  </si>
  <si>
    <t>Nếu vali bị bể hư hỏng trong quá trình di chuyển thì có được bảo hành k ạ</t>
  </si>
  <si>
    <t>Nếu vậy c hoàn tiền cho e</t>
  </si>
  <si>
    <t>nếu vậy chắc shop hoàn tiền cho mình nhé</t>
  </si>
  <si>
    <t>Nếu vậy có ảnh hưởng tới thời gian đổi trả của đơn hàng mình k?</t>
  </si>
  <si>
    <t>Nếu vậy ship về công ty cho mình</t>
  </si>
  <si>
    <t>Nếu vậy thì anh nên nhắt về vấn đề thời gian đổi trả với khách từ đầu á</t>
  </si>
  <si>
    <t>Nếu vậy thì mai gửi sớm cho chị nha</t>
  </si>
  <si>
    <t>Nếu về thử ko vừa đổi trả ntn ag</t>
  </si>
  <si>
    <t>Nếu viên uống nghệ hết hạn sử dụng thì mình uống được không</t>
  </si>
  <si>
    <t>Nếu zday em lấy 1bo trắng và 1bo xanh</t>
  </si>
  <si>
    <t>Ng ta gui c thich mau da.nhưng giao lộn màu chi đó lây luôn roi</t>
  </si>
  <si>
    <t>ng thì cần gặp phải shipper k buồn giao hàng, người bom hàng thì gặp được shipper nhiệt tình tốt bụg mà nỡ lòng nào hành họ 7 lần k xog</t>
  </si>
  <si>
    <t>Ngã tư cầu 20,Nâm Njang, Đăk Song, Đăk Nông 
  0337744414</t>
  </si>
  <si>
    <t>ngã tư cầu 20,nâm njang, đăk song, đăk nông 0337744415</t>
  </si>
  <si>
    <t>Ngày 10/01 có đặt 1 máy làm sữa hạt và 2 serum C nhưng chưa gọi chốt đơn …vậy có ko để tôi Commen lại hôm nay</t>
  </si>
  <si>
    <t>Ngày 10/3 chị còn 1 đơn nói Vy dồn đơn, chị vẫn chưa nhận được. Vy kiểm tra rồi gửi luôn cùng đơn ngày 19/5 giúp chị nhé</t>
  </si>
  <si>
    <t>Ngày 9/10/2017 mình vừa hết thời gian bảo hành</t>
  </si>
  <si>
    <t>Ngày hôm nay có giao hàng cho chị được không em. Chị cần mà hàng giao chậm, qua ngày mai là chị không cần nữa rồi</t>
  </si>
  <si>
    <t>Ngày hôm nay nta giao lại ạ</t>
  </si>
  <si>
    <t>Ngày kia mình ko có ở nhà sợ giao lại ko nhận đc</t>
  </si>
  <si>
    <t>ngày lễ 20/10 shop mình có chương trình khuyến mãi không ạ</t>
  </si>
  <si>
    <t>Ngày mai đầu tuần bộ phận kho đi làm em xin hướng dẫn cách giặt và là đồ da cao cấp em gửi chị ạ</t>
  </si>
  <si>
    <t>Ngày mai hả giao lại nhe em</t>
  </si>
  <si>
    <t>Ngày mai shop giao lại đơn cho mình</t>
  </si>
  <si>
    <t>Ngày nào cũng vào ngắm tóc vàng nhà chị
  Hihi</t>
  </si>
  <si>
    <t>Ngày nay mình vẫn chưa nhận được hàng....</t>
  </si>
  <si>
    <t>Ngày nhà công đồng buôn ea pô</t>
  </si>
  <si>
    <t>Ngay sau lưng chị gần con trắng nhiều họa tiết 1 dãy đó chị</t>
  </si>
  <si>
    <t>Ngày sử dụng mấy gói hả bạn hay tần suất sử dụng và cách dùng ntn ạ</t>
  </si>
  <si>
    <t>Ngay từ đâu cũng đã giao sai kích thước</t>
  </si>
  <si>
    <t>Ngày xưa chị mua áo bên em đẹp lắm .mà sau dạo gần chị mua hai áo  chất liệu vải xấu quá</t>
  </si>
  <si>
    <t>Ngày xưa đã có kiểu máy như này r mà 
  Vì trong suốt k bảo mật đc thông tin ng dùng</t>
  </si>
  <si>
    <t>Ngăn cỡ nào</t>
  </si>
  <si>
    <t>Ngân ơi có chốt cà phê.viêt k .minh 2thung bánh115k .Orak</t>
  </si>
  <si>
    <t>Ngân tiệm tóc thuy linh</t>
  </si>
  <si>
    <t>Nghe nói không hết mụn rô hoàn tiền 💯%... Nhưng nếu không hết rô hoàn tiền bằng cách nào</t>
  </si>
  <si>
    <t>Nghe nói shop đang giảm giá đúng ko ạ ?</t>
  </si>
  <si>
    <t>Nghe ói. Shop bán ế quá nên mới rảnh tg đoi co với khách vi hàng kém chất lượng</t>
  </si>
  <si>
    <t>Nghe thuý live nói khuyến mãi tết nên chị mua 2 hộp</t>
  </si>
  <si>
    <t>nghe trên quãng cáo chính hãng máy có khắc logo của nhà sản xuất?</t>
  </si>
  <si>
    <t>Nghệ An mình giao hàng bên nào v</t>
  </si>
  <si>
    <t>Nghệ nano uống ngày mấy lần</t>
  </si>
  <si>
    <t>Nghĩa là xấu hơn hình chụp rất nhiều á</t>
  </si>
  <si>
    <t>Ngõ 124 vĩnh tuy hà nôi</t>
  </si>
  <si>
    <t>Ngõ 199 trần Quốc hoàn dịch vọng hậu cầu giấy HN 0913033434</t>
  </si>
  <si>
    <t>Ngo vải dày lắm ko</t>
  </si>
  <si>
    <t>Ngoài 11 nguyên liệu kia thì còn nguyên liệu nào khác thêm vào đc vậy shop?</t>
  </si>
  <si>
    <t>Ngoài đơn hàng ghi sữa dương  thể 99k</t>
  </si>
  <si>
    <t>Ngoài hộp đừng ghi thông tin đơn hàng chị nha</t>
  </si>
  <si>
    <t>ngoài ngũ cốc có mấy vị e oi</t>
  </si>
  <si>
    <t>Ngoài thật là màu gì vậy shop</t>
  </si>
  <si>
    <t>Ngọc Anh bạn giống mình nó giao sai kích thước nhưng k chịu đổi trả cho mình</t>
  </si>
  <si>
    <t>Ngọc Ánh mừn ko có nhu cầu ạ</t>
  </si>
  <si>
    <t>Ngọc Bích 23 gộp đơn với Sen Trắng ạ</t>
  </si>
  <si>
    <t>Ngoc Lan Tran sao mua kh mua thêm cho M luôn. Có cớ gặp nhau</t>
  </si>
  <si>
    <t>Ngọc thanh tuyền - giao lộn màu cho thành rồi - thành mua màu trắng như hình đang đứng quảng cáo - đã trao đổi kỉ rồi mà - nhờ bạn giao hàng lại cho đúng màu - cám ơn bạn nhiều</t>
  </si>
  <si>
    <t>Ngọc trai đen 59k gom đơn</t>
  </si>
  <si>
    <t>ngoclee boutique chưa có shop ạ</t>
  </si>
  <si>
    <t>ngon lắm luôn,giao hàng nhanh nữa,</t>
  </si>
  <si>
    <t>Ngố nam đậm nhạt 99k 64ký</t>
  </si>
  <si>
    <t>Ngô Thị Hướng .số nhà 04 ngõ 78 khu phố Trịnh Nguyễn Phường Châu khê ,Từ Sơn Bắc Ninh :sdt 0966382922</t>
  </si>
  <si>
    <t>Ngô Thị Thắm thôn 4 Gia Lâm Lâm Hà Lâm Đồng sđt 0357276946, hạn sử dụng lâu không ạ</t>
  </si>
  <si>
    <t>Ngố tthao zaiL-0979746829-</t>
  </si>
  <si>
    <t>Ngùi nhà chj canh máy hok thấy,chj nói rùi chj chờ 1ngay thui ,hok thấy đau hết,gjo chj pua đám rùi lấy chj nữa,e tự hỏi síp bo e coi nó gọi sao nói kiểu đó , chờ hoài lun ,e cứ nơi mai rùi hok thấy đau,gjo gjao chj hok lấy nữa chj có nói rùi , lúc chj cần gấp chj chờ mấy ngày lun ,ngùi nhà chj nói có thấy đau,gjo chj đi pua đám rùi ,chj. Hủy đơn hàng,</t>
  </si>
  <si>
    <t>Nguồn bao nhiêu tiền ạ,hàng bên mình bảo hành bao lâu</t>
  </si>
  <si>
    <t>Nguồn gốc</t>
  </si>
  <si>
    <t>Nguồn gốc bên châu âu hay hàng châu nhỉ</t>
  </si>
  <si>
    <t>Nguồn gốc hương liệu của bên em là ntn vậy</t>
  </si>
  <si>
    <t>Nguồn gốc ở đâu shop</t>
  </si>
  <si>
    <t>Nguồn gốc từ đâu vậy ạ</t>
  </si>
  <si>
    <t>Nguồn gốc xuất xứ sản phẩm từ đâu?</t>
  </si>
  <si>
    <t>Nguồn gốc, xuất sứ</t>
  </si>
  <si>
    <t>Nguồn này bảo hành bao lâu e</t>
  </si>
  <si>
    <t>Nguyen cong hoan số nhà 24 ngõ 37 ấp nhập thọ an đan phượng hn 0945699928 ( kiểm tra đúng mẫu, đúng size mới nhận)</t>
  </si>
  <si>
    <t>Nguyễn Duy Tân,0895370833 gửi về công ty kai Rui 79/1 khu 9 , phú hòa, thủ dầu một, Bình Dương</t>
  </si>
  <si>
    <t>Nguyễn gia hải đt 0919926760 đc 60 đ thiên phước f9 q Tân Bình tphcm</t>
  </si>
  <si>
    <t>Nguyễn hà, sn 96, đường lý tự trọng, tổ 11, p minh khai , tp hà giang 0944696855</t>
  </si>
  <si>
    <t>Nguyễn Hoa Phượng Hoang Dung Phạm Khánh Huyền Huyền Cái son của em này mình đặt về màu son thì xấu còn son thì tô lên môi bẩn hết cả môi son lem nheo nhét bẩn lắm mọi người đừng bị họ lửa là son k trôi nữa nhé nhìn mặt đứa quảng cáo mặt mặt cũng xinh mà quảng cáo hàng kém chất lượng như thế đúng là vì tiền mà làm những việc k có tâm</t>
  </si>
  <si>
    <t>Nguyên liệu chè dưỡng nhan tuyết yến nè</t>
  </si>
  <si>
    <t>Nguyên liệu đó , người bệnh đường huyết ăn đc ko em?</t>
  </si>
  <si>
    <t>Nguyên liệu thổi bong bóng là gì ạ? Nếu hết có pha tiếp được k ạ</t>
  </si>
  <si>
    <t>Nguyên liệu trồng vùng nào bạn ? Mình mua cho người cao tuổi dùng nên muốn mua chất lượng đảm bảo</t>
  </si>
  <si>
    <t>Nguyễn MonMon dạ có nailbox ạ, móng giả làm sẵn theo size móng, mình chỉ cần gắn lên thôi ạ</t>
  </si>
  <si>
    <t>Nguyễn nga -chuyên sỉ lẻ quần áo quảng châu để cho chị một chiếc có miễn xíp kg</t>
  </si>
  <si>
    <t>Nguyên phượng.trường tiểu học châu nga.quỳ châu nghệ an</t>
  </si>
  <si>
    <t>Nguyên set có mẫu nào giống như vậy ko ạ</t>
  </si>
  <si>
    <t>Nguyễn Tân cách rửa chén</t>
  </si>
  <si>
    <t>Nguyễn Thị Hoài sai số rồi ạ chị để lại số điện thoại ạ</t>
  </si>
  <si>
    <t>nguyễn thị kiều nga Sdt: 0936323560 Địa chỉ: nhà thuốc thanh huyền, ấp 1, xã tóc tiên, thị xã phú mỹ, tỉnh bà rịa vũng tàu</t>
  </si>
  <si>
    <t>Nguyễn Thị Lan Anh UBND xã Tây Hòa, huyện Trảng Bom, tỉnh Đồng Nai, sdt 0983660260</t>
  </si>
  <si>
    <t>nguyễn thị minh thương.thôn tân lập xã lập sơn.hàm thuận nam tỉnh bình thuận(gần vựa ngọc bình)0923164218</t>
  </si>
  <si>
    <t>Nguyễn Thị Mỹ đt 0888008822. Đc : 246A Ba Cu , f3, tp Vũng Tàu</t>
  </si>
  <si>
    <t>Nguyễn Thu Hiền k nên mua máy c oi. Mua rồi về xài k đc k biết hoàn tiền bằng cách nào họ có đủ lí do</t>
  </si>
  <si>
    <t>Nguyễn Thúy 
  Đông y trị liệu tổ 1 khu 9 mông dương Cẩm Phả Quảng Ninh 
  0906083466</t>
  </si>
  <si>
    <t>Nguyễn tiến sự thôn 15 xã Tâm Thắng Huyện Cujut Tỉnh Daknong.đt 0905483258.
  Bộ 2m40.</t>
  </si>
  <si>
    <t>Nguyễn Trung Cali Nguyễn mua xả. a mua đu đủ Luân Huỳnh lấy nồi hầm</t>
  </si>
  <si>
    <t>Nguyễn Tuấn thái độ hơn trình độ anh hẹ</t>
  </si>
  <si>
    <t>NGUYỄN VĂN PHƯƠNG 0906866801 106 Nguyễn Văn Trỗi Phường 8 Quận Phú Nhuận Hồ Chí Minh. Lấy 2 bộ</t>
  </si>
  <si>
    <t>Nguyễn Văn tú. Tổ 2 phường châu Sơn TP sông công thái nguyên</t>
  </si>
  <si>
    <t>Ngựa 42 gom đơn gửi cả giúp e</t>
  </si>
  <si>
    <t>ngựa phối 58</t>
  </si>
  <si>
    <t>Chốt sản phẩm thú cưng khác</t>
  </si>
  <si>
    <t>ngực 105 xanh và cam</t>
  </si>
  <si>
    <t>Ngực 90 eo 78 bụng 87</t>
  </si>
  <si>
    <t>ngực em bị 1 bên to 1 bên bé sài ổn hong ạ</t>
  </si>
  <si>
    <t>Ngửi về công ty may xuất khẩu qhú thịnh  0969521332</t>
  </si>
  <si>
    <t>Người bán phải có tâm nhé để người dùng được tốt bền hơn ko hư hỏng mới nhận nha</t>
  </si>
  <si>
    <t>Người bán thường đóng gói ẩu lắm, hư hỏng bị trả về thì nói này nọ.</t>
  </si>
  <si>
    <t>Người giao hàng thái độ ko tốt.mình nói giao giờ đó mà ko chịu giao .lúc mình đi chơi ko có nhà rồi đi giao ai đâu ở nhà mà nhận hàng</t>
  </si>
  <si>
    <t>Người nhận là thỏ nhé đừng để tên Tú Tú nhé shop</t>
  </si>
  <si>
    <t>Người nhận tên Ngọc Thủy Nguyễn sđt 0399977158 đc ấp thạnh lộc 2 xã Trung an huyện Cờ Đỏ TP Cần Thơ</t>
  </si>
  <si>
    <t>Người ta đặc sai sL ma giao sai m</t>
  </si>
  <si>
    <t>Người ta không lấy nữa e nhé</t>
  </si>
  <si>
    <t>Nh m nhận thiếu hàng</t>
  </si>
  <si>
    <t>nhà anh cắt tóc anh mua thử một bộ</t>
  </si>
  <si>
    <t>Nhà anh có loa kẹo kéo hát o được hay anh muốn mua vang co cho anh hỏi cam vào loa kẹo kéo hát được không em</t>
  </si>
  <si>
    <t>nhà b có bán trên shopee ko?</t>
  </si>
  <si>
    <t>Nhà bạn có xuất hoá đơn VAT ko</t>
  </si>
  <si>
    <t>Nhà c có canxi chela ko ạ</t>
  </si>
  <si>
    <t>Nhà c ko có sạc dự phòng</t>
  </si>
  <si>
    <t>Nhà chị có cửa hàng nữa</t>
  </si>
  <si>
    <t>Nhà chị có dầu gội phủ bạc ko ạ</t>
  </si>
  <si>
    <t>Nhà chị P giao hàng bên nào vậy ạ</t>
  </si>
  <si>
    <t>Nhà có có mẫu này K</t>
  </si>
  <si>
    <t>Nhà có mẫu này size 43 ko</t>
  </si>
  <si>
    <t>nhà có mích kg day và âm li có hướng dẫn cách lắp đặt kg</t>
  </si>
  <si>
    <t>nhà con ở trong tiệm uốn tóc Thủy chợ Mỹ Bình á dì</t>
  </si>
  <si>
    <t>Nhà cô sát nhà Trang nhé để chiều cô sang lấy</t>
  </si>
  <si>
    <t>Nhà e giao nhanh quá mọi khi toàn ba hôm mới giao . Đợt này hôm trc hôm sau đã giao rồi</t>
  </si>
  <si>
    <t>Nhà em có cửa hàng ko</t>
  </si>
  <si>
    <t>Nhà em có mẫu này k e</t>
  </si>
  <si>
    <t>Nhà m giảm chút giá dc k</t>
  </si>
  <si>
    <t>Nhà mình bán online nên dùng hơn chục kt cơ, hiện vẫn đang đặt ở kho hay đặt, thấy bên b nhiều kt hơn</t>
  </si>
  <si>
    <t>Nhà mình có bán trên shopee k bạn</t>
  </si>
  <si>
    <t>Nhà mình có có hoá đơn VAT đúng ko ạ</t>
  </si>
  <si>
    <t>Nhà mình có cửa hàng ở Đức linh bình thuận k ạ</t>
  </si>
  <si>
    <t>Nhà mình có cửa hàng ở hn k</t>
  </si>
  <si>
    <t>Nhà mình có giấy chứng nhận k</t>
  </si>
  <si>
    <t>Nhà mình có giấy phép kinh doanh k a.Cho e xem có đảmbao atvstp</t>
  </si>
  <si>
    <t>Nhà mình có mẫu này hả em ơi?</t>
  </si>
  <si>
    <t>Nhà mình có mẫu này k b</t>
  </si>
  <si>
    <t>Nhà mình có phấn bắt sáng k ạ</t>
  </si>
  <si>
    <t>nhà mình có size này ko</t>
  </si>
  <si>
    <t>nhà mình có tem ghi năm sx của xe dream ko shop</t>
  </si>
  <si>
    <t>Nhà mình có thịt hộp, cá hộp ko</t>
  </si>
  <si>
    <t>Nhà mình có thùng ngâm chân của Nhật k , chứ thùng này chất lượng kém lắm</t>
  </si>
  <si>
    <t>Nhà mình có thuốc uống thải độc gan và thuốc uống giảm rụng tóc khích thích mọc tóc không shop</t>
  </si>
  <si>
    <t>Nhà mình có trâm cài tóc búi ko?</t>
  </si>
  <si>
    <t>Nhà mình còn taso 30 mà công suất 600w ko ạ ?</t>
  </si>
  <si>
    <t>Nhà mình dùng giấy này cho quán phở nay tình cờ thấy quảng cáo của shop mua thử chất lượng ok sẽ mua lâu dài</t>
  </si>
  <si>
    <t>Nhà mình giao hàng bên nào</t>
  </si>
  <si>
    <t>Nhà mình gửi hàng bên nào vậy ạ</t>
  </si>
  <si>
    <t>Nhà mình tin dùng loại này gần 2 tháng nay, thấy có hiệu quả về mọc tóc</t>
  </si>
  <si>
    <t>Nhà mình vải đẹp nhất xem bao nhiêu lai toàn sop vải xấu lắm</t>
  </si>
  <si>
    <t>Nhà ở gần tiệm Kỳ Duyên . Chị ra đó lấy có khg .</t>
  </si>
  <si>
    <t>nhá shop noel mà có gì khuyến mãi</t>
  </si>
  <si>
    <t>Nhà thờ Tin Lành Khánh Vĩnh xa cầu ba huyện Khánh Vĩnh Khánh Hòa</t>
  </si>
  <si>
    <t>Nhà thuốc có bao bì mới rồi ah?</t>
  </si>
  <si>
    <t>Nhà thuốc có thuốc men vi sinh này ko ạ</t>
  </si>
  <si>
    <t>Nhà thuốc mình có bán online ko ạ</t>
  </si>
  <si>
    <t>Nhan ck duoc chua shop</t>
  </si>
  <si>
    <t>nhãn hiệu gì ak</t>
  </si>
  <si>
    <t>Nhàn Trần Thời trang công sở shop xử lý đổi trả nhanh chóng. Rất cảm ơn</t>
  </si>
  <si>
    <t>Nhat Anh ê nhỏ tóc tím =))))))</t>
  </si>
  <si>
    <t>Nhạt Nhẽo Store - Chuyên order đồ không nhạt nhẽo nào có shop đóng gói cẩn thận giúp em nha để như bữa trắng nhự móp hộp đồ em hoang mang lắm ạ 😂😂</t>
  </si>
  <si>
    <t>nhắn c giá nhé! loại nào uống thơm hơn e nhỉ?</t>
  </si>
  <si>
    <t>Nhắn cái địa chỉ mới 2 lần rồi mà cũng giao lộn</t>
  </si>
  <si>
    <t>nhắn cho c cả cách sử dụng nhé</t>
  </si>
  <si>
    <t>Nhắn địa chỉ cửa hàng cho a</t>
  </si>
  <si>
    <t>Nhắn đổi địa chỉ từ bao nhiêu đơn.. Shiper cứ chửi em mãi</t>
  </si>
  <si>
    <t>Nhắn giúp mình hướng dẫn sử dụng với nhé</t>
  </si>
  <si>
    <t>Nhắn mỏi tay chưa chốt combo nào</t>
  </si>
  <si>
    <t>Nhầm đó em, chị chốt 1 đầm hoa xanh thôi, nhưng cho chị gửi lại nhé</t>
  </si>
  <si>
    <t>Nhẫn 145 0966880203</t>
  </si>
  <si>
    <t>Nhận áo dài mua trước xem chất liệu vải như thế nào rồi lấy tiếp</t>
  </si>
  <si>
    <t>Nhân áo hoàn tiền bằng cách nào</t>
  </si>
  <si>
    <t>Nhận bánh thì mik vẫn để ở nhiệt độ phòng bình thường để bảo quản pk ạ</t>
  </si>
  <si>
    <t>Nhẫn bảo hành bao lâu mới bay màu vậy em</t>
  </si>
  <si>
    <t>Nhẫn bi hàng titan hả e</t>
  </si>
  <si>
    <t>Nhẫn c chọn hột 6 ly.E giao hột nhỏ xíu có 4 ly à</t>
  </si>
  <si>
    <t>Nhận dc hàng rồi shop nhé.
  Chất lượng tks</t>
  </si>
  <si>
    <t>Nhân dịp noel khuyến mãi cho em đi ạ🥹🥹</t>
  </si>
  <si>
    <t>Nhận đc hàng mà ưng quá ,shop đóng gói cẩn thận,chắc chắn</t>
  </si>
  <si>
    <t>nhận đc hàng rồi hàng đẹp và giao nhanh lắm bn</t>
  </si>
  <si>
    <t>Nhận đc hàng rồi nhưg bộ nâu màu xấu hơn ảnh</t>
  </si>
  <si>
    <t>Nhận đc thuốc  uống ngày mấy lần và mấy viên ạ</t>
  </si>
  <si>
    <t>Nhận đồ nguyên sét rồi shop mặc vừa vặn, rất đẹp, cảm ơn shop đã hỗ trợ đổi trả đàng hoàn nha</t>
  </si>
  <si>
    <t>Nhận đồ r nha giao hàng nhanh đẹp lắm nha</t>
  </si>
  <si>
    <t>Nhận đồ ùi nhen mẹ Dâu, nay giao chậm hơn mọi hôm chốt cái 1-2 ngày nhận đc ùi</t>
  </si>
  <si>
    <t>Nhận được cây rồi, mà buồn đóng gói ẩu cây về bị gẫy cành mà còn gãy ngay chỗ ghép, thấy thất vọng quá</t>
  </si>
  <si>
    <t>Nhận được hàng nhưng 2 cây gảy vòi sop đóng gói không cẩn thận</t>
  </si>
  <si>
    <t>Nhận được hàng rồi dán vào chất lượng kém quá</t>
  </si>
  <si>
    <t>Nhận được hàng rồi đồ đẹp mà giao lộn 1bộ</t>
  </si>
  <si>
    <t>Nhận được hàng rồi nha em, cảm on nha đ ẹp lắm luôn nha em ok giao hàng nhanh thích lắm.</t>
  </si>
  <si>
    <t>Nhận được hàng rồi, hướng dẫn sử dụng giúp mình nha</t>
  </si>
  <si>
    <t>Nhận được hàng rồi, túi đẹp nhưng đóng gói sơ sài nên túi ko giữ được form</t>
  </si>
  <si>
    <t>nhận được hàng thì ck vào đây cho c nhé</t>
  </si>
  <si>
    <t>Nhận được hàng thiếu hàng (2 quần bò nam và kem dưỡng da tay) mà chỉ nhận được 2 quần thiếu kem dưỡng da tay shop ơi, vẫn tính cả tiền kem dưỡng da tay mà ko có</t>
  </si>
  <si>
    <t>Nhận được rồi nhưng ko vừa với lại chất vải ko như hình</t>
  </si>
  <si>
    <t>Nhận hàng  gửi sai màu .chất liệu vải xấu lắm</t>
  </si>
  <si>
    <t>Nhận hàng chất vải ko như hình ảnh</t>
  </si>
  <si>
    <t>Nhân hàng có cho thử hàng ko chị</t>
  </si>
  <si>
    <t>Nhận hàng có được kiểm tra hàng không, hàng có được bảo hành không, mà đang trong thời gian bảo hành nếu hỏng thì liên hệ ở đâu</t>
  </si>
  <si>
    <t>Nhận hàng có được thử hàng không em</t>
  </si>
  <si>
    <t>Nhân hàng dc rồi giao nhanh quá .hàng đẹp lắm nhé</t>
  </si>
  <si>
    <t>Nhận hàng đc kiểm tra đổi trả ntn đó</t>
  </si>
  <si>
    <t>Nhân hàng đẹp lắm em mua thêm</t>
  </si>
  <si>
    <t>Nhận hàng đóng gói cẩn thận, cây khỏe, cảm ơn nhà vườn nhiều.</t>
  </si>
  <si>
    <t>Nhận hàng được r chị. Rất là ưng ý. Shop đóng gói cẩn thận lắm nè 😄</t>
  </si>
  <si>
    <t>Nhận hàng hỏng có được bảo hành k c</t>
  </si>
  <si>
    <t>Nhận hàng hơi bị thất vọng nha shop vải k như hình định mua thêm mà thôi bùn</t>
  </si>
  <si>
    <t>nhận hàng kg ưng thì có mất phí ship kg?</t>
  </si>
  <si>
    <t>Nhận hàng kiểm tra đúng size,màu,mẫu chất vải mình mới lấy nên Bạn kiểm tra kĩ trước khi giao tránh giao nhầm ạ !</t>
  </si>
  <si>
    <t>nhận hàng mà shop gửi hàng kém chất lượng quá.mất uy tín với shop quá</t>
  </si>
  <si>
    <t>Nhận hàng mà vải xấu quá có được trả và khg tốn ship khg shop</t>
  </si>
  <si>
    <t>Nhận hàng màu xấu ko như hình QC shop ơi</t>
  </si>
  <si>
    <t>Nhận hàng nhà chị siêu chất lượng luôn ạ</t>
  </si>
  <si>
    <t>Nhận hàng r có gì cần shop vẫn tư vấn nhiệt tình như này cho mình nhé</t>
  </si>
  <si>
    <t>Nhận hàng rất ưng ý nha shop
- hàng k có chỉ thừa
- vải mềm mịn
- đường may chắc chắn
- hàng giống hình ( là ra chắc còn đẹp hơn cả hình)
- shipper nhiệt tình, vui vẻ.
- giao hàng nhanh</t>
  </si>
  <si>
    <t>Nhận hàng rồi hàng như trong hình nhân viên giao hàng nhiệt tình thân thiện cảm ơn shop</t>
  </si>
  <si>
    <t>Nhận hàng rồi mà chất vải xấu quá</t>
  </si>
  <si>
    <t>Nhận hàng rồi mà thât vọng quá shop ơi,chất liệu vải xấu qua</t>
  </si>
  <si>
    <t>Nhận hàng rồi nha chất lượng đẹp có điều ko có ngăn khóa phía ngoài</t>
  </si>
  <si>
    <t>Nhận hàng rồi nha shop. Cảm ơn anh shipper nhiệt tình 😁</t>
  </si>
  <si>
    <t>Nhận hàng sai mẫu, đổi trả ntn đây shop ?</t>
  </si>
  <si>
    <t>nhận hàng thấy xấu hơn hình,  được hoàn hàng phải không shop</t>
  </si>
  <si>
    <t>Nhận hàng thiếu hàng c. Ơi</t>
  </si>
  <si>
    <t>Nhận hàng và đổi trả ntn ạ</t>
  </si>
  <si>
    <t>nhận hg r nhưng đóng gói sơ sài ko bảo vệ nhìn phèn mất thẩm mỹ ko tặng kèm mút</t>
  </si>
  <si>
    <t>Nhẫn kế voi</t>
  </si>
  <si>
    <t>Nhẫn kìm tiền 88k/**********</t>
  </si>
  <si>
    <t>Nhẫn kim tiên vang hoi ko c</t>
  </si>
  <si>
    <t>Nhẫn mặt ngọc xanh dưới nhẫn đá đỏ</t>
  </si>
  <si>
    <t>Nhẫn này anh chị bảo hành bao lâu</t>
  </si>
  <si>
    <t>Nhẫn này chất liệu và giá ntn ạ</t>
  </si>
  <si>
    <t>Nhẫn ok mà giao sai mẫu ròi</t>
  </si>
  <si>
    <t>Nhẫn Opal bn ạ</t>
  </si>
  <si>
    <t>Nhận quần thử xong thấy buồn hẳn,vải ko như hình ảnh,tag ko liên quan,ko xứng với giá tiền...</t>
  </si>
  <si>
    <t>Nhận r vẫn hoàn đc ạ 
Vừa nhầm mẫu ; vừa thiếu hàng🥲</t>
  </si>
  <si>
    <t>Nhân rồi cách sử dụng sao</t>
  </si>
  <si>
    <t>Nhận rồi chi, giao nhanh quá</t>
  </si>
  <si>
    <t>Nhận rồi giao nhanh quá</t>
  </si>
  <si>
    <t>Nhân rồi vải xấu quá</t>
  </si>
  <si>
    <t>Nhận thạch anh tóc xanh và cam thạch đẹp 🤩</t>
  </si>
  <si>
    <t>Nhận tiền thì nhanh nhưng khi nhân tiền xong đóng gói ẩu làm hư hết đĩa :)</t>
  </si>
  <si>
    <t>nhân tiện.ngày lễ khuyến mãi sâu tý nữa 300k nhất trí  bán mình mua một bộ nhé.</t>
  </si>
  <si>
    <t>Nhận và giao chậm trễ ai dám tin dùng dịch vụ này</t>
  </si>
  <si>
    <t>Nhân viên bên đó giao hàng nhiệt tình</t>
  </si>
  <si>
    <t>nhân viên bên em rất thái độ, bọn anh bỏ tiền mua hàng phải được tư vấn. Thái độ nv mất khách mua hàng đó</t>
  </si>
  <si>
    <t>Nhân viên có hẹn đem ốp qua đổi lại để lấy ốp 12prm</t>
  </si>
  <si>
    <t>Nhân viên đóng gói ẩu</t>
  </si>
  <si>
    <t>Nhân viên giao hàng nhiệt tình</t>
  </si>
  <si>
    <t>Nhân viên giao hàng nhiệt tình.</t>
  </si>
  <si>
    <t>Nhân viên giao hàng thái độ</t>
  </si>
  <si>
    <t>Nhân viên mới điện chốtnói hết xúc xích</t>
  </si>
  <si>
    <t>Nhân viên thái độ thì lồi lõm</t>
  </si>
  <si>
    <t>Nhận xong nếu áo bị rách thì sao ạ</t>
  </si>
  <si>
    <t>Nhập bao nhiêu thì tính giá sỉ, giá sỉ thì sao ạ</t>
  </si>
  <si>
    <t>nhập vài cái để về bán online</t>
  </si>
  <si>
    <t>Nhẹ hay nặng. Chạy có đc ko ạ</t>
  </si>
  <si>
    <t>nhẹ mát k bạn ơi chất gì thế ạ</t>
  </si>
  <si>
    <t>Nhện 25kg</t>
  </si>
  <si>
    <t>Nhg cty cam kết nếu khách hàng sd k thấy hiệu quả thì sau 1-2 tuần cty hoàn tiền và thu hồi sp</t>
  </si>
  <si>
    <t>nhg hàng bên c đóng gói cẩu thả quá</t>
  </si>
  <si>
    <t>nhg thành phần gồm những ji đấy ạ</t>
  </si>
  <si>
    <t>nhi nghuêt dam doi ca mau</t>
  </si>
  <si>
    <t>Nhi Nguyễn mùi thơm của tiền</t>
  </si>
  <si>
    <t>Nhi uoc tóc ấp mới một xã Mỹ hạnh nam Đức Hoa long an **********</t>
  </si>
  <si>
    <t>Nhí xanh 4 tà 3 xl</t>
  </si>
  <si>
    <t>Nhieu hộp mấy vị</t>
  </si>
  <si>
    <t>Nhieu khi c khỏi trả cho e cung dc
 Quan trong thái độ nc vs khach
 M thấy bé nay dễ thuog
 Thôi lấy cho nó</t>
  </si>
  <si>
    <t>nhieu qua , chi muon mua 2hop dùng thử , nếu ok chị sẽ là khách hàng cua e</t>
  </si>
  <si>
    <t>Nhiều bên giao hàng nhanh lắm nhé. Mà gđ nghe máy ăn nói oke. Mà bên này kb b đặt bên nào mà gọi ko nghe. Hẹn chiều giao nó tắt mẹ máy đi.</t>
  </si>
  <si>
    <t>nhiêu cây mân xanh bn</t>
  </si>
  <si>
    <t>nhiều chai vậy shop dung tích bao nhiêu</t>
  </si>
  <si>
    <t>Nhiêu kg mặc vừa</t>
  </si>
  <si>
    <t>Nhiều màu họa tiết nền đen</t>
  </si>
  <si>
    <t>Nhiêu môt áo vậy em</t>
  </si>
  <si>
    <t>nhiều shipper nhiệt tình họ hỗ trợ cho khách, mà cũng có shipper khó tính</t>
  </si>
  <si>
    <t>Nhiêu tiền chiếc kìm vậy</t>
  </si>
  <si>
    <t>Nhiều tóc, cái vàng 250 của mình có nhiều tóc ko</t>
  </si>
  <si>
    <t>Nhìn chị uống trà sữa lại muốn uống để ngồi chốt đơn</t>
  </si>
  <si>
    <t>Nhìn cond xấu hơn hình dữ dạ</t>
  </si>
  <si>
    <t>Nhìn đẹp nhận vải xấu quá</t>
  </si>
  <si>
    <t>Nhìn đẹp nhưng mua về không như ý. Trên shopee cũng đăng bán clip ý nhiw thế</t>
  </si>
  <si>
    <t>Nhìn đóng gói sơ sài mà ko dám dùng luôn</t>
  </si>
  <si>
    <t>Nhìn hình đẹp nhưng liệu vải xấu lắm</t>
  </si>
  <si>
    <t>Nhìn hình giống màu tím thế. Em có mẫu nào màu tím nữa ko</t>
  </si>
  <si>
    <t>nhìn khuy áo này chẳng có gì gọi là hàng shop hay thương hiệu gì cả</t>
  </si>
  <si>
    <t>Nhin kiểu đóng gói ẩu tả ko có chuyên nghiệp 😭😭😭</t>
  </si>
  <si>
    <t>Nhìn là thấy chất lượng và uy tín rồi chị ơi! Mắt nhìn mà miệng chép liên hồi :D</t>
  </si>
  <si>
    <t>Nhìn màu k như hình</t>
  </si>
  <si>
    <t>Nhìn màu trên ảnh thì đẹp nhưng khi nhận ở ngoài nhìn màu xấu vãi</t>
  </si>
  <si>
    <t>Nhìn tên thương hiệu 2 ảnh khác nhau là sao bạn?</t>
  </si>
  <si>
    <t>Nhìn thì đẹp đó nhưng ko biết chất lượng thế nào</t>
  </si>
  <si>
    <t>nhìn thích quá cho mình đặt 2 máy về tặng vợ 1 cái tặng mẹ 1 cái 0989235455</t>
  </si>
  <si>
    <t>Nhìn trong hình thì đẹp em về màu xấu quá</t>
  </si>
  <si>
    <t>Nhìn xấu hơn hình</t>
  </si>
  <si>
    <t>Nhìn xấu hơn hình nhiều nha</t>
  </si>
  <si>
    <t>Nhiu kí thế c</t>
  </si>
  <si>
    <t>Nhiu tiền uống nhiu hợp giảm nhiu ký uống có mệt mỏi kg do là caphe giảm cân hả</t>
  </si>
  <si>
    <t>Nho che tên sản phẩm</t>
  </si>
  <si>
    <t>Nho kẹo có trái to bằng hạt sen nhưng thỉnh thoảng lại rụng trái và trái chuyển màu nâu vàng cho anh hỏi cách xử lý,  cảm ơn em</t>
  </si>
  <si>
    <t>nhỏ sẽ xấu hơn hình cũ đó ạ</t>
  </si>
  <si>
    <t>Nhóm chị mua 5 áo , khuyến mãi ngày 8/3 thế nào vậy shop</t>
  </si>
  <si>
    <t>Nhớ 6A lấy màu be sữa nha</t>
  </si>
  <si>
    <t>Nhờ bạn đóng gói cẩn thận giúp mình</t>
  </si>
  <si>
    <t>Nhớ bảo mật thông tin giùm e nha</t>
  </si>
  <si>
    <t>Nhớ bảo mật thông tin tốt còn mua thêm.</t>
  </si>
  <si>
    <t>Nhớ che tên sản phẩm giúp m nha 😊</t>
  </si>
  <si>
    <t>Nhớ che tên sản phẩm lại cho mh</t>
  </si>
  <si>
    <t>Nhớ che tên sản phẩm nhe</t>
  </si>
  <si>
    <t>nhớ che tên sp giúp em</t>
  </si>
  <si>
    <t>Nhớ che tên sp hộ mh nhé</t>
  </si>
  <si>
    <t>Nhớ che tên sp jum nha</t>
  </si>
  <si>
    <t>Nhớ che tên sp nha</t>
  </si>
  <si>
    <t>Nhớ che tên sp nha c</t>
  </si>
  <si>
    <t>Nhớ che tên sp nha chị</t>
  </si>
  <si>
    <t>Nhớ che tên sp nha chị kkkk</t>
  </si>
  <si>
    <t>nhớ che tên sp nha sop</t>
  </si>
  <si>
    <t>Nhớ che tên sp nhé</t>
  </si>
  <si>
    <t>Nhờ chị chốt đơn lại giúp e với ạ: 2 kg5 cơm cháy 1 khoai tây lon ,nửa kg mochi kem lạnh 5 bánh gạo mặn 5 bánh gạo ngọt 0916545999</t>
  </si>
  <si>
    <t>Nhớ cho chị một cái điện thoại cảm ứng phải không nếu đúng cảm ứng tôi mới lấy nha</t>
  </si>
  <si>
    <t>Nhớ cho quà tết khuyến mãi cho khách tét thử nữa nha shop</t>
  </si>
  <si>
    <t>Nhớ chọn giúp e màu mền và bộ ga màu đơn săc it hoa văn nhá</t>
  </si>
  <si>
    <t>nhờ chuyển vào địa chỉ này cho anh</t>
  </si>
  <si>
    <t>Nhớ dùm chị đừng gởi Viettel nhe em. Chổ đó giao hàng chậm lắm</t>
  </si>
  <si>
    <t>Nhớ để chị 2 quần 2 màu chờ áo rồi gửi luôn cho chị nha khách quen nha em</t>
  </si>
  <si>
    <t>nhớ đóng gói cẩn thận cho mình</t>
  </si>
  <si>
    <t>Nhớ đóng gói cẩn thận giúp</t>
  </si>
  <si>
    <t>Nhớ đóng gói cẩn thận kẻo bể vỡ  phải đổi trả mệt lắm em nhé</t>
  </si>
  <si>
    <t>Nhớ đóng gói cẩn thận nhé em, shipper khu em làm bẹp hộp ghê lắm</t>
  </si>
  <si>
    <t>Nhớ đóng gói cẩn thận vs bỏ 2 bóng 2 đui cắm cho mình bạn nhé</t>
  </si>
  <si>
    <t>Nhớ đóng gói chắc chắn, cẩn thận nhé.</t>
  </si>
  <si>
    <t>nhớ đóng gói chuẩn hàng cho mình vì mình tặng k thích tốn thời gian đổi trả</t>
  </si>
  <si>
    <t>Nhớ đồ bé trai nặng 12 kg nhé xốp</t>
  </si>
  <si>
    <t>Nhớ đổi lại số lượng 1 bra zùm c nha.</t>
  </si>
  <si>
    <t>Nhớ đổi tên người nhận hàng theo thông tin mình đã gửi nha</t>
  </si>
  <si>
    <t>Nhớ đừng để tên gì bên ngoài hộp nha</t>
  </si>
  <si>
    <t>nhớ đừng để tên sản phẩm ở ngoài nhe</t>
  </si>
  <si>
    <t>Nhớ đừng để tên sắm phẩm bên ngoài dùm chị</t>
  </si>
  <si>
    <t>Nhớ đừng ghi thông tin bên b hộ mình</t>
  </si>
  <si>
    <t>Nhớ đừng lộn hàng của c nhé,đóng gói cẩn thận e nhé</t>
  </si>
  <si>
    <t>Nhớ ghi hướng dẫn cách lắp đặt</t>
  </si>
  <si>
    <t>Nhớ ghi sđt chính nha lần trước ghi sai số đó</t>
  </si>
  <si>
    <t>Nhớ giao hàng tốt đẹp chất lượng mặt đẹp chị mua ủng hộ shop tiếp</t>
  </si>
  <si>
    <t>Nhớ giống như quảng cáo trên nếu không tôi không nhận hàng nhé.. nếu đảm bảo chất lượng thì mình lấy tiếp nhé shop ơi..</t>
  </si>
  <si>
    <t>Nhớ giúp mình hút chân không đóng gói cẩn thận nhé cảm ơn bạn</t>
  </si>
  <si>
    <t>Nhớ gộp đơn dùm mình hồi sáng luôn nhé đơn mà giao lộn hàng cho mình nhé</t>
  </si>
  <si>
    <t>Nhớ gửi theo hướng dẫn sử dụng</t>
  </si>
  <si>
    <t>Nhớ hạn sử dụng xa xa nha</t>
  </si>
  <si>
    <t>Nhớ hàng đạt chuẩn về chất lượng giúp e với</t>
  </si>
  <si>
    <t>Nhớ hướng dẫn chị cách làm và bôi thoa nha</t>
  </si>
  <si>
    <t>Nhờ kèm theo hướng dẫn sử dụng shop nhé</t>
  </si>
  <si>
    <t>Nhớ kiem tra ky nhá</t>
  </si>
  <si>
    <t>Nhớ kiểm tra hàng kĩ giúp chị trước khi chuyển đi nhé</t>
  </si>
  <si>
    <t>Nhớ là cao 4 mét ngang 5 m cho mình nhé Không về lỡ cỡ ra khó làm lắm</t>
  </si>
  <si>
    <t>Nhớ lấy bánh gạo lứt tương với mặn nha</t>
  </si>
  <si>
    <t>Nhớ lấy chị 1 hộp trà bà Nhật</t>
  </si>
  <si>
    <t>Nhớ lấy giày size 43 giúp c nha</t>
  </si>
  <si>
    <t>Nhớ nha hàng về đừng xả hàng em có gì ghi thông tin em vô r gửi lại giúp em nha 🥹 thấy bé an khoe khui hàng nhìn ham ghê</t>
  </si>
  <si>
    <t>Nhờ shop canh theo số đo láy giúp mình để bớt đc khoảng thời gian đổi trả nhe</t>
  </si>
  <si>
    <t>Nhờ shop check hàng kỹ và đóng gói cẩn thận ạ</t>
  </si>
  <si>
    <t>Nhờ shop đóng gói cẩn thận và cố gắng ship nhanh giúp mình. Vì là thực phẩm mình sợ vận chuyển lâu sẽ bị hư</t>
  </si>
  <si>
    <t>Nhớ shop đóng gói chắc chắn giúp em nha e cảm ơn nhiều lắm</t>
  </si>
  <si>
    <t>Nhờ shop đóng gói đẹp đừng mình vs nha</t>
  </si>
  <si>
    <t>Nhờ shop đóng gói kỹ giúp, hồi trước có mấy lần bên giao hàng họ đóng gói ẩu quá, hư đồ</t>
  </si>
  <si>
    <t>Nhờ shop đổi sang mẫu này size M và gửi sớm giúp e với nha</t>
  </si>
  <si>
    <t>Nhờ shop kiểm tra hàng kĩ trước khi gửi giúp e ạ</t>
  </si>
  <si>
    <t>Nhu vay thi ship bn em</t>
  </si>
  <si>
    <t>Nhueng đóng gói sơ sài lắm</t>
  </si>
  <si>
    <t>Nhug màu xấu quá</t>
  </si>
  <si>
    <t>Nhung c chua nhan dc hang thi e xem coi la don hang co bi sai dia chi hay giao nham gi k ma k den, chu van de o day k pai tien.</t>
  </si>
  <si>
    <t>Nhung gửi về công ty a</t>
  </si>
  <si>
    <t>Nhung Mai chạy hết công suất</t>
  </si>
  <si>
    <t>Nhung ơi đang có ưu đãi vitamin c tươi c lấy 1 cặp nhé</t>
  </si>
  <si>
    <t>Nhung xanh 40</t>
  </si>
  <si>
    <t>Như bỉm tã mẹ con e không lấy</t>
  </si>
  <si>
    <t>Như chị đang không kien nhẫn thêm câu trả lời như thế chỉ đặt mình trong tình huống như v chi có bực hok</t>
  </si>
  <si>
    <t>Như có chất lượng ko vậy</t>
  </si>
  <si>
    <t>Như đơn này kg lấy kìm,đổi qua 3 lưỡi cưa mà...</t>
  </si>
  <si>
    <t>Như giày dép áo mũ nón em làm giả hay thiệt</t>
  </si>
  <si>
    <t>Như mà hoa văn in nổi hay là chìm</t>
  </si>
  <si>
    <t>Như mẫu này chị gửi hôm qua thì thể tích bao nhiêu nhỉ</t>
  </si>
  <si>
    <t>Như mình ở Vĩnh Long thì lắp đặt ntn shop</t>
  </si>
  <si>
    <t>Như thế này lắp đạt cũng bên em à, thời gian bảo hành bao lâu</t>
  </si>
  <si>
    <t>Như vậy a đang hỏi kích thước cao81ngang và rông đo chuẩn</t>
  </si>
  <si>
    <t>Như vậy có ảnh hưởng gì khi anh đang sử dụng icloud ko</t>
  </si>
  <si>
    <t>Như vậy công suất ko mát bằng model VU5870 ah em</t>
  </si>
  <si>
    <t>Như vậy em chốt  úp chén 39k lấy 2 úp chén và 1 bọc cafe thái OK</t>
  </si>
  <si>
    <t>Như ý 
  Mật ong rừng 
  Uy tín chất lượng 
  0945425603
  0383042889
  Phường 2 - ngã năm - sóc Trăng</t>
  </si>
  <si>
    <t>Nhưg chất vải thế nào shop có dày tý nào ko</t>
  </si>
  <si>
    <t>nhưg e muốn thay đổi sang màu nâu mà k biết thích k</t>
  </si>
  <si>
    <t>Nhưg mà thiếu hàng nên nói lần này có hàng về giao thêm. Thì hỏi cho c giá tính giá live hôm qua 599 hay tính giá cũ 499 cho c</t>
  </si>
  <si>
    <t>Nhưg nhiều luk 41 rộng mak 40 lại vừa</t>
  </si>
  <si>
    <t>Nhưng  sao  em biết  uống thuốc  được  phải  hướng dẫn sử dụng  cho  em</t>
  </si>
  <si>
    <t>Nhưng a đổi địa chỉ</t>
  </si>
  <si>
    <t>Nhưng anh hoi thật ,nhật sx tại VN hay tàu Xi, kích thươc đèn và tấm pin mấy quả, chế độ bảo hành thật hay bảo hành mồm cho xong việc</t>
  </si>
  <si>
    <t>Nhưng bên bạn đóng gói sơ sài quá lm vỡ hết rồi. Mk đang muốn b đóng gói cẩn thânn một chút để tránh trg hợp sơn đến tay vỡ đổ loang lổ hết ra ạ</t>
  </si>
  <si>
    <t>Nhưng bên em giao nhầm 2 mẫu cho chị</t>
  </si>
  <si>
    <t>Nhưng bên em giao nhầm size cho x</t>
  </si>
  <si>
    <t>Nhưng bị giao nhầm size S thành L ạ</t>
  </si>
  <si>
    <t>Nhưng c chưa thấy 1 cái áo nào kể cả đồ lụa của c giặt chế độ mỏng nhẹ bị rách. Đây là áo sơmi chưa mặc 1 lần mà đã rách</t>
  </si>
  <si>
    <t>Nhưng c kiểm tra hàng giùm e chứ mặc 1 lần đã rách rồi</t>
  </si>
  <si>
    <t>nhưng c sẽ mua thêm và gt bạn bè nhé</t>
  </si>
  <si>
    <t>nhưng c sợ k lưu hương lâu ý</t>
  </si>
  <si>
    <t>Nhưng c thấy bánh trái cây mẻ vừa rồi màu xấu</t>
  </si>
  <si>
    <t>Nhưng các em giao nhầm kích thước</t>
  </si>
  <si>
    <t>Nhưng cái hôm qua nhìn nó kém chất lượng quá.</t>
  </si>
  <si>
    <t>Nhưng cái váy hồng, tay cánh tiên thì vải thô cứng và mặc ngứa lắm shop ạ!</t>
  </si>
  <si>
    <t>Nhưng cảm thấy shop rất khó chịu với e nên thôi e cám ơn</t>
  </si>
  <si>
    <t>Nhưng cây sơn màu xấu quá, đam Qua</t>
  </si>
  <si>
    <t>Nhưng chất lượng kém quá</t>
  </si>
  <si>
    <t>Nhưng che tên sản phẩm giúp em đc không ạ</t>
  </si>
  <si>
    <t>Nhưng chỉ bực mình vì thái độ của nó</t>
  </si>
  <si>
    <t>Nhưng chị che tên sản phẩm dùm em dc kh</t>
  </si>
  <si>
    <t>Nhưng chọn giao nhanh , mà sao lâu quá vậy ?</t>
  </si>
  <si>
    <t>Nhưng chưa hỏi em cách sử dụng</t>
  </si>
  <si>
    <t>nhưng chưa mua làn nào bên e, chắc c sẽ lấy trước 1 mẫu để coi chất lượng ok c mặc vừa c sẽ lấy thêm</t>
  </si>
  <si>
    <t>Nhưng có bền ko sop</t>
  </si>
  <si>
    <t>Nhưng có che tên sp ko ?</t>
  </si>
  <si>
    <t>Nhưng có gì che tên sản phẩm giúp e nha</t>
  </si>
  <si>
    <t>Nhưng có giấy phép k</t>
  </si>
  <si>
    <t>Nhưng có giấy phép ko bạn</t>
  </si>
  <si>
    <t>Nhưng có hoa văn tương tự vậy không</t>
  </si>
  <si>
    <t>Nhưng có những khách hàng thì thực sự hách dịch và ko có sự cảm thông với Shipper chút nào hết.</t>
  </si>
  <si>
    <t>Nhưng cv rộng mình đổi size sang size S</t>
  </si>
  <si>
    <t>Nhưng đắt quá ko lấy nữa</t>
  </si>
  <si>
    <t>Nhưng đóng gói ẩu</t>
  </si>
  <si>
    <t>Nhưng đóng gói cẩn thận nhé hôm trc 1 cây na đài bị chết còn 1 cây bị gãy</t>
  </si>
  <si>
    <t>nhưng đổi giúp a địa chỉ ở dưới</t>
  </si>
  <si>
    <t>Nhưng đổi kích thước chút</t>
  </si>
  <si>
    <t>Nhưng đổi thành màu xanh dương pastel ạ</t>
  </si>
  <si>
    <t>Nhưng đổi trả phức tạp quá</t>
  </si>
  <si>
    <t>Nhưng đơn hàng bỉm nay giao bị thiếu hàng khuyến mại là chậu</t>
  </si>
  <si>
    <t>Nhưng em đổi địa chỉ và tên người nhận nha chị</t>
  </si>
  <si>
    <t>Nhưng em ko có tài khoản thì hoàn tiền ntn đc ạ</t>
  </si>
  <si>
    <t>Nhưng em muốn hoàn tiền</t>
  </si>
  <si>
    <t>Nhưng em muốn trả góp 0 đồng đc kh ạ</t>
  </si>
  <si>
    <t>Những giá này là phiên bản bn gb</t>
  </si>
  <si>
    <t>Nhưng giao chậm</t>
  </si>
  <si>
    <t>Nhưng giao cho mình là sữa tắm (sữa tắm 129k)</t>
  </si>
  <si>
    <t>Nhưng giao nhầm màu rồi</t>
  </si>
  <si>
    <t>Nhưng gửi hàng kém chất lượng quá</t>
  </si>
  <si>
    <t>Nhưng gửi về địa chỉ công ty của c nhé</t>
  </si>
  <si>
    <t>nhưng hạn sử dụng em dc 2 năm vạy thuốc này quá hạn sử dụng rồi hả chị</t>
  </si>
  <si>
    <t>Nhưng hiện tại mình đang ở Thảo Điền thủ đức tiệm còn ở CMTT hay chia nhánh qua Quận 1 hiện giờ bộ kim cương bao nhiêu vậy chị cảm ơn</t>
  </si>
  <si>
    <t>Nhưng hình hình shop giao nhầm màu thì phải!</t>
  </si>
  <si>
    <t>Nhưng hình thức bảo hành ntn</t>
  </si>
  <si>
    <t>Những hình thức bảo hành sao ạ</t>
  </si>
  <si>
    <t>Nhưng hok lấy nồi lẩu</t>
  </si>
  <si>
    <t>Nhưng hôm trước mình đã cọc tiền  nhưng sáng nay nhận đơn mình vẫn phải trả đủ tiền chưa trừ cọc</t>
  </si>
  <si>
    <t>Nhưng hôm trước mình đã cọc tiền 1 đơn hàng 230k ( đã chuyển khoảng ) nhưng sáng nay nhận đơn mình đã trả đủ tiền mà chưa trừ ra cọc</t>
  </si>
  <si>
    <t>Nhưng k thấy hướng dẫn sử dụng</t>
  </si>
  <si>
    <t>Nhưng k vừa đổi trả ntn nho</t>
  </si>
  <si>
    <t>nhưng kẹo này mình sd đc bao lâu với bảo quản nhiệt độ phòng đc ko ha</t>
  </si>
  <si>
    <t>Nhưng kh phải do nv giao mà đi em đóng gói không cẩn thận nhé</t>
  </si>
  <si>
    <t>Nhưng khi e kiểm tra hàng mà k vừa thì liên hệ đổi trả ntn c</t>
  </si>
  <si>
    <t>Nhưng lần này bọc chống sốc xung quanh vào chứ nhìn đóng gói sơ sài quá lần sau không muốn mua.có đến tay khách hàng cẩn thận thì người ta mới tin tưởng</t>
  </si>
  <si>
    <t>Nhưng lỗi này có được bảo hành không ạ</t>
  </si>
  <si>
    <t>những lỗi như nào thì nằm trong phạm vi bảo hành ạ</t>
  </si>
  <si>
    <t>Nhưng mà cách rửa như thế nào a</t>
  </si>
  <si>
    <t>Nhưng mà đừng đăng thông tin lên trang để quảng cáo nhé</t>
  </si>
  <si>
    <t>Nhưng mà hàng của mỹ nha thôi chai nào thơm lâu mà của USA thì chốt cảm ơn Em gái nhiều</t>
  </si>
  <si>
    <t>Nhưng mà máy đang dính cường lực rồi giờ bóc ra nó có sao k</t>
  </si>
  <si>
    <t>Nhưng mà mua nhiều Có được giảm giá không chị</t>
  </si>
  <si>
    <t>Nhưng mà shop đóng gói sơ sài quá</t>
  </si>
  <si>
    <t>Nhưng mà vẫn lấy hoạ tiết vũ trụ này cho e nhé</t>
  </si>
  <si>
    <t>Nhưng màu k như hình</t>
  </si>
  <si>
    <t>Nhưng màu không giống trong ảnh</t>
  </si>
  <si>
    <t>Nhưng màu không giống trong hình</t>
  </si>
  <si>
    <t>Những màu kia sáng mặc lộ béo thôi lấy 1 bộ đen thôi kiểu giống nhau lấy 2 bộ sao đc</t>
  </si>
  <si>
    <t>Nhưng màu xấu con chi k thích màu vàng</t>
  </si>
  <si>
    <t>Nhưng màu xấu ko giống trong live nên m ko lấy</t>
  </si>
  <si>
    <t>Những mầu này chị có cả rồi, cảm ơn shop nhé !</t>
  </si>
  <si>
    <t>Những mẫu quần này giá bao nhiêu 1 cái vậy shop</t>
  </si>
  <si>
    <t>Nhưng mình cảm ơn vì shop hỗ trợ đổi trả</t>
  </si>
  <si>
    <t>Nhưng mình đặt 3 mẫu này thì lại giao nhầm cho mình trùng 2 mẫu VNA rồi</t>
  </si>
  <si>
    <t>Nhưng mình ở xa nên sẽ ko qua thử hay xem chất liệu vải được</t>
  </si>
  <si>
    <t>nhưng mới mặc 1 lần đã rách toạc cả ra phần sau mông</t>
  </si>
  <si>
    <t>Nhưng mùi kh lưu hương lâu</t>
  </si>
  <si>
    <t>Nhưng mùi thơm lâu ko đó</t>
  </si>
  <si>
    <t>Nhưng nếu k đúng thì bên mk hoàn tiền ntn ạ</t>
  </si>
  <si>
    <t>Nhưng nếu k đúng thì bên mk hoàn tiền ntn vậy shop</t>
  </si>
  <si>
    <t>Những phải bảo mật thông tin đây nhé</t>
  </si>
  <si>
    <t>Nhưng sai số dt rồi nak</t>
  </si>
  <si>
    <t>Nhưng sao bên Bếp vẫn lấy 1825k mà chưa trừ 200k mình đã chuyển khoản trước ạ?</t>
  </si>
  <si>
    <t xml:space="preserve">Nhưng sao cho vào nó lại xấu hơn hình ảnh ở ngoài </t>
  </si>
  <si>
    <t>Nhưng sao cho vào nó lại xấu hơn hình ảnh ở ngoài nhỉ</t>
  </si>
  <si>
    <t>nhưng sao hàng lần này đóng gói sơ sài thế ạ? Bao bì cũng khác lần trước em mua</t>
  </si>
  <si>
    <t>Nhưng sau chị đổi lại màu đen rồi sau vẫn giao màu xám</t>
  </si>
  <si>
    <t>Nhưng sau shop giao hàng chậm quá v ạ</t>
  </si>
  <si>
    <t>Nhưng shipper rất thái độ</t>
  </si>
  <si>
    <t>Nhưng shop đã kiểm hàng trước khi giao chưa ?</t>
  </si>
  <si>
    <t>Nhưng shop giao nhầm kích thước cho m</t>
  </si>
  <si>
    <t>Nhưng shop giao nhầm kích thước rồi</t>
  </si>
  <si>
    <t>Những sp đầu live chưa nhận đc bao giờ</t>
  </si>
  <si>
    <t>Nhưng thái độ bên e làm ăn thì ko chấp nhận dc</t>
  </si>
  <si>
    <t>Nhưng thái độ nhân viên giao hàng rất tệ</t>
  </si>
  <si>
    <t>Nhưng thằng bé shipper nhiệt tình</t>
  </si>
  <si>
    <t>Nhưng thấy thái độ của nó đáng ghét chị lấy tất nhưng vui vẻ gì</t>
  </si>
  <si>
    <t>nhưng thiếu hàng chị</t>
  </si>
  <si>
    <t>Những thông tin trên máy tôi bạn biết hết sao bảo mật dc đây</t>
  </si>
  <si>
    <t>Nhưng thời gian đổi trả là 1 tuần à bạn??</t>
  </si>
  <si>
    <t>Nhưng thuốc bao bì mới hay cũ?</t>
  </si>
  <si>
    <t>Nhưng vải cứng quá… chỗ đường may giáp mí …vai, eo, đều làm đau … ko thể mặc dc nha shop !</t>
  </si>
  <si>
    <t>Nhưng vẩn nhận vì thằng giao hàng nhiệt tình ,chứ chất lượng và shop là ko thành thật</t>
  </si>
  <si>
    <t>Nhưng vì lý do giao hàng chậm như vậy nên đã nhiều lần ngại đặt hàng</t>
  </si>
  <si>
    <t>Nhưng việc thiếu hàng</t>
  </si>
  <si>
    <t>nhưng xuất hoá đơn VAT 1tr đc ko ạ</t>
  </si>
  <si>
    <t>Nhưng Yến miền tây với yến Khánh Hòa thì chất lượng như nhau hả em</t>
  </si>
  <si>
    <t>Nhx mà mình muốn hoàn tiền a</t>
  </si>
  <si>
    <t>Niêm đã mua 10 quần nhưng ống bé quá ko măc đươc .Tôi đã có ý xin cửa hàng đổi cỡ to hơn ,cửa hàng đã nhân lời ,sao mãi chưa thấy hàng về.Cửa hàng lưu ý giữ chữ tín cho khách hàng chứ.</t>
  </si>
  <si>
    <t>nike vin logo co nứt k dị</t>
  </si>
  <si>
    <t>Nình chọn trả góp</t>
  </si>
  <si>
    <t>Nịt 1tr2 mà đóng gói xấu xí. Ngoài bao bì 1 size mà bên trong 1 size</t>
  </si>
  <si>
    <t>nma mình quên đổi sđt với địa chỉ</t>
  </si>
  <si>
    <t>nma shop giao sai mẫu thì tính sao đây an</t>
  </si>
  <si>
    <t>Nó bảo lấy sau cũng đc</t>
  </si>
  <si>
    <t>Nó bảo xấu hơn hình</t>
  </si>
  <si>
    <t>nó bằng chất gì</t>
  </si>
  <si>
    <t>Nó chỉ là 10k,k quan trọng đâu em,ở cái thái độ là chính</t>
  </si>
  <si>
    <t>Nó có bị tác dụng phụ ko e</t>
  </si>
  <si>
    <t>Nó có chế độ tăng thời gian bảo hành 3 năm với tai sx trước tháng 10/2021</t>
  </si>
  <si>
    <t>Nó có khác nhau ko hay là đổi mẫu bao bì mới hả c</t>
  </si>
  <si>
    <t>Nó có màu gì v shop</t>
  </si>
  <si>
    <t>Nó có mấy loại hoa văn vậy e</t>
  </si>
  <si>
    <t>Nó có mấy màu, mấy sim , giá bao nhiêu.hình thức bảo hành sao em.</t>
  </si>
  <si>
    <t>Nó có mùi thơm ko</t>
  </si>
  <si>
    <t>nó đỏ bac lòm chân tóc</t>
  </si>
  <si>
    <t>Nó giao nhầm địa chỉ</t>
  </si>
  <si>
    <t>nọ họ gọi điện nhưng giao sai địa chỉ</t>
  </si>
  <si>
    <t>Nó k lấy nữa lấy đơn kia r</t>
  </si>
  <si>
    <t>Nó keu sửa đon giao lại cho chị</t>
  </si>
  <si>
    <t>Nó là brand gì b?</t>
  </si>
  <si>
    <t>Nó là màu gì ấy em?</t>
  </si>
  <si>
    <t>Nó làm thái độ ghét lắm</t>
  </si>
  <si>
    <t>Nó lưu mùi thơm lâu ko</t>
  </si>
  <si>
    <t>Nó thơm lâu kg cj</t>
  </si>
  <si>
    <t>Nó thơm lâu không vậy</t>
  </si>
  <si>
    <t>Nó thơm mùi sâm dễ chịu lắm! Tóc mềm mà ko hề bị bết!</t>
  </si>
  <si>
    <t>nói 75kg mặc có vừa không đó ma shop không trả lời</t>
  </si>
  <si>
    <t>Nói chung cỡ 300 v là ok hả bác, còn công suất pin solar gấp 1,5-2 lần công suất máy à</t>
  </si>
  <si>
    <t>Nói chung làm nhân viên chốt đơn mà giao sai địa chỉ của khách, không quan tâm khách nói cái gì là ko nên như vậy. Làm chủ người ta cũng không thích nhân viên vậy đâu em.</t>
  </si>
  <si>
    <t>nói chung lấy em combo đi</t>
  </si>
  <si>
    <t>Nói chung thái độ rất bố thiệ hạ</t>
  </si>
  <si>
    <t>Nói chuyện quá thái độ e để ý xem</t>
  </si>
  <si>
    <t>Noi com bom.0358748143</t>
  </si>
  <si>
    <t>Noi dung tích và giá bán bao nhiêu cả sip</t>
  </si>
  <si>
    <t>Nói giao lại cho chị rồi ko điện qua nay</t>
  </si>
  <si>
    <t>Nói gọn lại đi con, cách làm ?</t>
  </si>
  <si>
    <t>Nói hết công suất nên em</t>
  </si>
  <si>
    <t>Nói họ giao lại a chiều nay đc.</t>
  </si>
  <si>
    <t>Nói không thèm trả lời.</t>
  </si>
  <si>
    <t>Nói lấp lửng thế thì làm sao mà mọi người biết cách làm để uống được?</t>
  </si>
  <si>
    <t>nói mai giao lại giùm c nha lo bán kg để ý đt</t>
  </si>
  <si>
    <t>Nói nhân viên mai gọi chốt đơn chị nha . chị đặc quạt 5cánh đồng với nay thêm sạc dự phòng 165 mà đợi hoài hk thấy gọi 0796883981</t>
  </si>
  <si>
    <t>Nói nhỏ: sp nhà em rất ngon, hợp khẩu vị, có điều chj nghĩ: em nên ghi thêm: ngày sản xuất của sp (trong tờ rơi có HD cách bảo quản ok rồi á)!</t>
  </si>
  <si>
    <t>Nói như vậy chỉ là giảm còn giá thực của xế này hơn mười triệu đây nói không rõ nhằm đánh lừa người không biết thôi</t>
  </si>
  <si>
    <t>Nói như vậy thì khỏi xếp cho chị hoàn tiền cho chị lại</t>
  </si>
  <si>
    <t>Nói nó thay đổi số điện thoại rồi và máy ban</t>
  </si>
  <si>
    <t>Nói rõ hạn sử dụng của sp em nhé</t>
  </si>
  <si>
    <t>nói rõ quy trình bảo hành bên em giúp c nhé</t>
  </si>
  <si>
    <t>Nói shipper mai giao lại dùm a nhá</t>
  </si>
  <si>
    <t>Nói thiệt nghe ,tui mà biết shop giao hàng tiết kiệm là tui k đặt đâu
  Vì thằng giao hàng này ôn dịch lắm,ngta chưa nhận kịp hoặc hẹn ngày khác nhận là nó khó chịu hoặc làm khó ng nhận hàng
  Tui đây đặt cả trăm mặt hàng chưa có shop nào phản ánh tui như shop này cả,có khi tui hẹn tới 3-4 ngày mới nhận ,họ vẫn giao đúng ngày tui hẹn
  Chả ai như shop lại đi thách thức ng mua hàng</t>
  </si>
  <si>
    <t>Noi thu 2 giao lại dùm e</t>
  </si>
  <si>
    <t>Nón 29k. 0372325908</t>
  </si>
  <si>
    <t>Nón có size k? Tóc dài nha e</t>
  </si>
  <si>
    <t>Non nay Nam doi dc kg shop</t>
  </si>
  <si>
    <t>nón tốt thật. giao hàng nhanh. tư vấn cũng nhiệt tình.sẽ ủng hộ thêm👍</t>
  </si>
  <si>
    <t>Note ship sáng với che tên sp giúp e ạ</t>
  </si>
  <si>
    <t>Nổ là nổ luôn chứ làm j có vụ nổ vỡ ốp lưng=))</t>
  </si>
  <si>
    <t>Nồi 35k c ghé lấy</t>
  </si>
  <si>
    <t>nồi áp suất 85k 0703452589</t>
  </si>
  <si>
    <t>nồi áp suất 85k 0703452590</t>
  </si>
  <si>
    <t>NỒI ÁP SUẤT ĐIỆN PHILIPS 6 LÍT HD2137/65 ,xin giá shop</t>
  </si>
  <si>
    <t>Quan tâm sản phẩm Đồ dùng nhà bếp và hộp đựng thực phẩm</t>
  </si>
  <si>
    <t>Nồi bên bạn chất lượng kém lắm</t>
  </si>
  <si>
    <t>Nồi bí xanh dung tích bao nhieu e</t>
  </si>
  <si>
    <t>Nồi chất lượng đảm bảo kg shop ơi gui</t>
  </si>
  <si>
    <t>Nồi chị chốt có nấu từ dfc ko em?</t>
  </si>
  <si>
    <t>Nồi cơm 35k c ghé lấy</t>
  </si>
  <si>
    <t>Nồi cơm điện chị vẫn lấy 350 k . Không lấy nồi bẹp nhé</t>
  </si>
  <si>
    <t>Nồi dày bao nhiêu</t>
  </si>
  <si>
    <t>nội dung học bên mk có những gì ạ</t>
  </si>
  <si>
    <t>nội dung thì để xong giấy phép có tên ks mới có</t>
  </si>
  <si>
    <t>nội dung: "khách iu bảo quản bánh trong ngăn mát tủ lạnh &amp; trước khi ăn để ngoài nhiệt độ thường trước 10phút nhé!!</t>
  </si>
  <si>
    <t>Nội địa âu là brand gì ah shop?</t>
  </si>
  <si>
    <t>Nồi đó bao nhiêu và thể tích</t>
  </si>
  <si>
    <t>nồi gang xanh dung tich bao nhiêu vây</t>
  </si>
  <si>
    <t>Nồi hấp 279, 0795427688</t>
  </si>
  <si>
    <t>Nồi lẩu bảo hành bao lâu e</t>
  </si>
  <si>
    <t>Nồi lẫu xuất xứ tq shop</t>
  </si>
  <si>
    <t>Nồi luộc gà thể tích bao nhiêu</t>
  </si>
  <si>
    <t>nồi này bảo hành bao lâu vậy bạn</t>
  </si>
  <si>
    <t>Nồi này dầy ko ạ</t>
  </si>
  <si>
    <t>Nồi niêu xoong chảo chị chốt tổng cộng 39 món nha, trong đó có 2 con dao bản to cán inox và cán gỗ. Chị chọn hàng đẹp ko có móp méo nên em đóng gói cẩn thận ko họ quăng quật lại móp. Chị dừng chốt, soạn đơn báo chị ck rồi đi hàng cho chị.</t>
  </si>
  <si>
    <t>Nồi sử dụng bị lỗi thì hình thức bảo hành sao ạ</t>
  </si>
  <si>
    <t>NỘI THẤT NGỌC TRÂM Xin giá &amp; tủ nặng bao nhiêu vậy add</t>
  </si>
  <si>
    <t>Nội tiết tố mình lấy sau</t>
  </si>
  <si>
    <t>Nông Nghiệp Xanh cây có chất lượng k ạ</t>
  </si>
  <si>
    <t>nơ đen to trước ngực đi shop</t>
  </si>
  <si>
    <t>Nợ xấu có mua trả góp được không ạ</t>
  </si>
  <si>
    <t>Nợ xấu trả góp đc k bạn</t>
  </si>
  <si>
    <t>Nt hem thấy trả lời</t>
  </si>
  <si>
    <t>nt Hoàng Đàn 215B định công thượng
  Chị Thuyên
  0947867399</t>
  </si>
  <si>
    <t>nt hoàng đàn 215b định công thượng chị thuyên 0947867400</t>
  </si>
  <si>
    <t>Nt ren ko trả lời shop</t>
  </si>
  <si>
    <t>Nu cho chị hỏi khô dứa cộng. bao nhiêu 1ky. với mực xé nước dừa.bao nhiêu 1ky vậy em... để chị đặt hàng nhiên lắm em</t>
  </si>
  <si>
    <t>Nu ơi e nói nhân viên coi kỉ lai giao hàng nha em</t>
  </si>
  <si>
    <t>Núc nào có máy rửa xe báo mình nhé</t>
  </si>
  <si>
    <t>Nút 2 bên có chức năng j ạ</t>
  </si>
  <si>
    <t>Nửa chai nước rửa luôn( chỉ cách rửa luôn nhe)</t>
  </si>
  <si>
    <t>Nữa coi đặt sau</t>
  </si>
  <si>
    <t>Nữa kg khô gà lá chanh + nữa kg khô bò mềm. Chốt cho Chị 2 loại này nhe</t>
  </si>
  <si>
    <t>Nữa tóc mã 2 3 cái 3 màu mã áo 3 hồng</t>
  </si>
  <si>
    <t>Nửa xanh nửa trắng là gì vậy e</t>
  </si>
  <si>
    <t>Nước giặt có thơm lâu ko hh ơi</t>
  </si>
  <si>
    <t>Nước giặt HQ đổi bao bì mới em hả? C muốn lấy màu xanb</t>
  </si>
  <si>
    <t>Nước hoa + kem nắng 0389660979</t>
  </si>
  <si>
    <t>Nước hoa con ngựa thơm lâu không sop</t>
  </si>
  <si>
    <t>Nước hoa da kiều thơm lâu không chị</t>
  </si>
  <si>
    <t>Nước hoa hương fấn lưu hương lâu ko s</t>
  </si>
  <si>
    <t>Nước hoa mini nam loại nào mùi hương nam tính dễ chịu ạ</t>
  </si>
  <si>
    <t>Nước hoa mùa hè giữ mùi lâu sang trong và lạnh lùng pha một chút nhẹ nhàng ạ</t>
  </si>
  <si>
    <t>Nước hoa mùi thơm lắm cô ơi</t>
  </si>
  <si>
    <t>Nước hoa mùi thơm nhẹ nhàng bn vậy e</t>
  </si>
  <si>
    <t>Nước hoa nam lưu hương lâu đi chị</t>
  </si>
  <si>
    <t>Nước hoa nào thơm lâu</t>
  </si>
  <si>
    <t>Nước hoa nay có giảm giá dịp lễ ko</t>
  </si>
  <si>
    <t>Nước hoa này lưu hương lâu ko ak</t>
  </si>
  <si>
    <t>Nước hoa này mùi thơm nam hay nữ vậy</t>
  </si>
  <si>
    <t>Nước hoa nầy thơm lâu kg</t>
  </si>
  <si>
    <t>Nước hoa thơm lâu không e</t>
  </si>
  <si>
    <t>Nước hoa thơm lâu không em</t>
  </si>
  <si>
    <t>Nước Hoa thơm lâu ko vậy shop</t>
  </si>
  <si>
    <t>nước rửa chén giá bao nhiêu chị</t>
  </si>
  <si>
    <t>Nước rửa chén sinh học 37k,   lấy 2 chai, 0349582341</t>
  </si>
  <si>
    <t>Nước sơn móng tay có ko chị</t>
  </si>
  <si>
    <t>Nước sơn này sơn móng tay có mau chốc hôn bạn</t>
  </si>
  <si>
    <t>Nước tẩy trang có k c</t>
  </si>
  <si>
    <t>Nước tẩy trang có lên ko em</t>
  </si>
  <si>
    <t>Nước tẩy trang nhật. **********.2trai</t>
  </si>
  <si>
    <t>Nước xả hugen bao nhiêu 1 bịch và dung tích bao nhuêu</t>
  </si>
  <si>
    <t>Nước yến  có không</t>
  </si>
  <si>
    <t>Nước Yến chị chốt 3 ngày rồi chừng nào có em</t>
  </si>
  <si>
    <t>Nước yến hôm nay có không em</t>
  </si>
  <si>
    <t>Nv bưu điện giao hàng thái độ quá</t>
  </si>
  <si>
    <t>nv là vua cho vách 3m vuông ko</t>
  </si>
  <si>
    <t>Nv mới à. Lần trc bên em giao nhầm địa chỉ. Nói lần sau c mua kh tính ship rồi. C nhắc rồi kẻo quên mà chừ vẫn tính ship c nửa</t>
  </si>
  <si>
    <t>ò … đừng để thông tin sản phẩm bên ngoài nhen 😅</t>
  </si>
  <si>
    <t>Ò cảm ơn em. Để mấy cây kia về chị xem không gian còn chỗ trồng không đã rồi hãy đặt thêm. Sân chị bé lắm mà thấy cây gì cũng thích. Em lấy thêm cho chị cây tắc ngọt nhé</t>
  </si>
  <si>
    <t>O xa có hỗ trợ trả góp qua thẻ hok shop</t>
  </si>
  <si>
    <t>O xa mua trả góp đc ko cô</t>
  </si>
  <si>
    <t>O338340728 ấp Thuận Phú xã Thuận Phú huyện Đông Phú tỉnh Bình Phước ( cho chị bánh mới nha vì cho các cháu nhỏ ăn chị thử ngon chị sẽ ủng hộ và giới thiệu cho shop em nữa</t>
  </si>
  <si>
    <t>O975205426</t>
  </si>
  <si>
    <t>O985274625</t>
  </si>
  <si>
    <t>Oc lấy 2 đôi 2 hoạ tiết được ko</t>
  </si>
  <si>
    <t>oeoeoe sốp ơi mình nhận dc hàng rui ạ &gt;&lt; doll xig lắm lắm luôn ấy , sốp nhiệt tình tìm deal giúp mình rui ship cũng nhanh nữa , chắc chắn sẽ có lần ủng hộ sốp tiếp ạ !!!</t>
  </si>
  <si>
    <t>Offline shop chôt đơn ko ạ</t>
  </si>
  <si>
    <t>Oh bảo hành bao lâu e</t>
  </si>
  <si>
    <t>oh chịu luôn, quên mất ko hỏi chính sách đổi trả ntn</t>
  </si>
  <si>
    <t>Oh màu không giống hình em ha  . Giống màu tím ruốt</t>
  </si>
  <si>
    <t>Oh thế bạn đổi tên người nhận thành A Toàn giùm mình nhé</t>
  </si>
  <si>
    <t>Oh v mai mot hk dám mua nua ..mua quai mà giao nhầm lỗi do shop xong đổi bat minh trả ship</t>
  </si>
  <si>
    <t>Òh vậy tốt quá.Mà có 1 vấn đề vầy cho mình hỏi bên mình sử dụng dịch vụ giao hàng bên nào ta</t>
  </si>
  <si>
    <t>oh vì t thấy có những bên vẫn ghi bảo hành 1 đổi 1 nên hỏi lại ấy mà về hình thức bảo hành thôi mà :)</t>
  </si>
  <si>
    <t>oh, cám ơn em. zị tí còn mẫu nào giống kiểu này mà eo 70 hk</t>
  </si>
  <si>
    <t>oh, ko có cửa hàng á</t>
  </si>
  <si>
    <t>Oh, vậy tuỳ mức độ bảo hành mà sẽ đưa ra chi phí bảo hành đúng k shop?</t>
  </si>
  <si>
    <t>Ohh... oke cảm ơn ad nhiều, có gì mình sẽ liên hệ đặt sau 😁</t>
  </si>
  <si>
    <t>Ok  lấy kích thước15x 10 x6  nhé b</t>
  </si>
  <si>
    <t>Ok  vay khi nao doi vay e , sao rua tay ko ma cung vo nuoc e noi lay hang kiem tra ki dum a mac cong qua</t>
  </si>
  <si>
    <t>Ok , c gửi đơn này cho e trước vậy ,quần tất khi nào có e lấy sau nhé</t>
  </si>
  <si>
    <t>ok , mua hàng phải giao nhanh e ơi, chứ chậm quá chán lắm</t>
  </si>
  <si>
    <t>Ok . Chị nhận được rồi nha.</t>
  </si>
  <si>
    <t>OK 1 nhẫn 0984812338</t>
  </si>
  <si>
    <t>Ok 70k miễn phí ship</t>
  </si>
  <si>
    <t>Ok 750k đeo đen k ngứa p k Sốp bảo hành bao lâu</t>
  </si>
  <si>
    <t>Ok 810 lít lấy màu xám nhé</t>
  </si>
  <si>
    <t>Ok a , e cảm ơn ạk.. a lên đơn đúng dùm e nka</t>
  </si>
  <si>
    <t>Ok a chất liệu mặc đc lần sau e lấy bên a</t>
  </si>
  <si>
    <t>Ok a chốt, a kiểm tra đồ lỗi lầm gì k, đủ đồ r đóng gói cẩn thận giúp e, e sợ giao hàng quăng lắm</t>
  </si>
  <si>
    <t>ok a cu kiem tra ky luoi k mat luoi phai chak chan voi lai a lay cho e luoi 3phan nha e danh ca nho bang 2ngon tay nua</t>
  </si>
  <si>
    <t>Ok a lấy trc 2 combo kia nha</t>
  </si>
  <si>
    <t>Ok ạ. Vì e xem đơn hàng đã đc giao cho đ.vị vận chuyển rồi ạ. E sợ lain thiếu hàng</t>
  </si>
  <si>
    <t>Ok b gọi giúp mình số anh chánh báo số lượng hàng rồi trao đổi với ảnh về thời gian gưit giúp mjnhf nhé</t>
  </si>
  <si>
    <t>Ok b. Dk ktra tét thử k? Một lọ dung tích dk bnhieu ml</t>
  </si>
  <si>
    <t>Ok bạn che tên sản phẩm cho mình nha</t>
  </si>
  <si>
    <t>Ok bạn nhớ che tên sản phẩm hộ mình</t>
  </si>
  <si>
    <t>Ok bạn, gửi sớm giúp mình nhé.</t>
  </si>
  <si>
    <t>Ok bạn, thế mai bạn ship về địa chỉ công ty mình nhé , 22 Đoàn TrẦn Nghiệp Hai Bà Trưng Hà Nội, gửi Ngọc sales</t>
  </si>
  <si>
    <t>Ok bạn. Mình thử xem chất lượng thế nào sẽ đặt cho cty ăn tết</t>
  </si>
  <si>
    <t>Ok bảo mật thông tin nha em</t>
  </si>
  <si>
    <t>Ok c lay 2mau</t>
  </si>
  <si>
    <t>Ok c láy hoa văn</t>
  </si>
  <si>
    <t>Ok c lấy 1 cao và 1 chai dầu massage chùm ngây nhỏ</t>
  </si>
  <si>
    <t>Ok c.cứ giao về công ty ssvn đường số 19 khu chế xuất tân thuận quận 7 là được nha chị.</t>
  </si>
  <si>
    <t>Ok cảm ơn bạn, đóng gói cẩn thận giúp mình nhé. Để mình ck 2 món là 1790k đúng ko?</t>
  </si>
  <si>
    <t>Ok cảm ơn đóng gói cẩn thận gãy nụ là không nhận nhé</t>
  </si>
  <si>
    <t>Ok cảm ơn em  nhớ kiểm giup chi nhé</t>
  </si>
  <si>
    <t>Ok cảm ơn shop! Hy vọng hàng chất lượng, mình sẽ quảng cáo cho bạn bè, đồng nghiệp xung quanh</t>
  </si>
  <si>
    <t>Ok cảm ơn, để tôi xem lại m2, à xài không hết bảo quản sao anh ? Loại này có date không vậy ?</t>
  </si>
  <si>
    <t>Ok chất lượng tốt thì em còn lấy nhiều</t>
  </si>
  <si>
    <t>Ok chị . Chị chốt cho e 1 sữa rửa mặt nữa được không , e Ck 1 lần luôn cho</t>
  </si>
  <si>
    <t>OK chi bầu bé trai lấy combo cho chi tron goi nhak e nhớ là không gây dị ứng da bé giao hàng liệt kê cho chi vo giấy nhak chị kiểm tra hàng đây du chất lượng chi moi nhận nhak</t>
  </si>
  <si>
    <t>Ok chị k lấy tặng sơn móng tay đâu nhé</t>
  </si>
  <si>
    <t>OK chị lấy 1 bộ màu tím gửi về địa chỉ công ty mê trần khu công nghiệp Bình xuyên Vĩnh Phúc</t>
  </si>
  <si>
    <t>ok chị lấyQ61 L nhé, ko cần belt</t>
  </si>
  <si>
    <t>Ok cho chị chiếc này nhé</t>
  </si>
  <si>
    <t>Ok cho Chi hỏi chút kem nám sài tốt lắm hả em</t>
  </si>
  <si>
    <t>Ok cho m hỏi thời gian đổi trả là bn ngày</t>
  </si>
  <si>
    <t>Ok cho mình hỏi năm sản xuất máy nhé</t>
  </si>
  <si>
    <t>OK cho thử hàng rồi thanh toán</t>
  </si>
  <si>
    <t>Ok chốt 2 cái hôm qua có nhắn mà chưa thấy xác nhận Kéo lén xem lại nhé.</t>
  </si>
  <si>
    <t>Ok chốt cho cj đi khỏi đt.. khách quen mà...</t>
  </si>
  <si>
    <t>OK chốt, Trah thủ gửi sớm nhá</t>
  </si>
  <si>
    <t>OK cj lấy trc 2bo dx e lấy nữa</t>
  </si>
  <si>
    <t>Ok có khuyến mãi j nhân dịp giáng sinh ko ạ</t>
  </si>
  <si>
    <t>Ok đặt mang thử chất lượng thì ủng hộ tiếp nè</t>
  </si>
  <si>
    <t>OK để c tham khảo ở nhà có gì c đặt sau</t>
  </si>
  <si>
    <t>Ok để chị gọi lại sịp sáng giờ chị bận công việc ko để ý dt</t>
  </si>
  <si>
    <t>Ok đổi cho chị sang váy này nhé</t>
  </si>
  <si>
    <t>Ok đúng rồi em,cám ơn em shop dễ thương 😍</t>
  </si>
  <si>
    <t>OK e . Cảm ơn e nhé</t>
  </si>
  <si>
    <t>Ok e cam on e nha</t>
  </si>
  <si>
    <t>Ok e cảm ơn em nhé</t>
  </si>
  <si>
    <t>Ok e cảm ơn shop đã nhiệt tình</t>
  </si>
  <si>
    <t>Ok e co may màu trước khi nhận co được kìm tra hàng trước khi nhận không e dong ý như trong hình moi lấy nhà</t>
  </si>
  <si>
    <t>Ok e gần tết e khuyến mãi gi tag tết ko giảm giá ko e</t>
  </si>
  <si>
    <t>Ok e lấy a 1 đôi vớ ngắn vs 1 đôi giày như hình</t>
  </si>
  <si>
    <t>Ok E na.chọn cho A vòng đẹp mùi thơm đậm E nhé</t>
  </si>
  <si>
    <t>Ok e, c lấy 3 mẫu này size M</t>
  </si>
  <si>
    <t>Ok e, có hướng dẫn sử dụng e nhé</t>
  </si>
  <si>
    <t>Ok e, nếu kiểm tra mà bên e giao sai mẫu hoặc sai màu thì vẫn phải trả ship hả e</t>
  </si>
  <si>
    <t>Ok e. Vậy c chốt thêm đầm hoạ tiết có tay 219k nha. Bữa c mua được freeship mà ta.</t>
  </si>
  <si>
    <t>Ok e. Z đơn này gởi có kèm hủ kem retinol kịp ko e?</t>
  </si>
  <si>
    <t>Ok em ! Chị lay 1 body ngủ size L tang túi và 1 vĩ detox em tinh tien chị nha. Thanks em !</t>
  </si>
  <si>
    <t>Ok em chị lấy combo 1130</t>
  </si>
  <si>
    <t>ok em để ngày mai chị rãnh rỗi chị đặt hàng nha em. 
  giờ chị bận công việc tí nh</t>
  </si>
  <si>
    <t>Ok Em gửi luôn cho chị nhé Chị đã trả tiền síp rồi đó</t>
  </si>
  <si>
    <t>OK Em lấy chị size 4</t>
  </si>
  <si>
    <t>OK em miền síp không</t>
  </si>
  <si>
    <t>OK Em nhé mặc rất thoải mái dễ chịu mát</t>
  </si>
  <si>
    <t>Ok em nhé, chị sẽ gửi trả hàng trước để được đổi hàng, sẽ trả phí trước theo đúng yêu cầu, mong em mau chóng gửi hàng đã giao sai kích thước cho chị nhé!</t>
  </si>
  <si>
    <t>Ok em ơi anh lấy thêm 1đôi giày lười màu vàng sai40,5 nếu ko có thì sai 41</t>
  </si>
  <si>
    <t>Ok em tý chiều chị ck nhé</t>
  </si>
  <si>
    <t>Ok em vậy lấy khăn. Nhưng trà chị lấy vải với đào nhe em.</t>
  </si>
  <si>
    <t>Ok em, chị cảm ơn em nhiều</t>
  </si>
  <si>
    <t>Ok em, chị muốn biết chất liệu vải là loại gì xem chị có thích hôn, thấy giới thiệu đẹp quá nên chọn thêm chứ áo là nhiều lắm rồi sợ chất liệu mình không thích thì mất công cho cả 2, chị đã mua nhiều đồ shop giao đep giống như hình vậy thích lắm, mà cũng có 1 vài lần vải xấu kg giống hình mất công lắm em. Còn nếu đẹp thì là khách hàng thân thiết luôn hihihi</t>
  </si>
  <si>
    <t>Ok em, chờ chị chốt thêm 1 đôi nữa rồi ship một thể cho chị nhé. Tks em</t>
  </si>
  <si>
    <t>Ok em, em giao giúp chị luôn nhe- đóng gói cẩn thận kẻo hỏng em nhe!</t>
  </si>
  <si>
    <t>Ok em, lỗi hoặc đang dùng mà bị hỏng anh gọi có được bảo hành không em</t>
  </si>
  <si>
    <t>OK em,cho chị hỏi thêm nè,kẹo tình iu bao nhiêu tiền 1 hộp lớn</t>
  </si>
  <si>
    <t>Ok em. À cho chị hỏi kẹo dẻo Welch's hôm qua còn 1 bịch nửa ký là khoảng bao nhiêu gói vậy em?</t>
  </si>
  <si>
    <t>Ok em. Chị cảm ơn nha</t>
  </si>
  <si>
    <t>Ok em. Chị sẽ ăn thử, ngon mai chị đặt tiếp</t>
  </si>
  <si>
    <t>ok em. cho c tổng bill</t>
  </si>
  <si>
    <t>OK em. Em bán hàng online nhưng uy tín chất lượng, giao hàng nhanh. Chị rất ưng ý. Khi nào có nhu cầu chị sẽ đặt hàng bên em tiếp.</t>
  </si>
  <si>
    <t>OK em.mà lỡ có lấy mấy thằng rượu bia cờ bạc gái điếm đừng bao giờ bỏ nó nha em. Tại gì loại người đó chó 🐶 nó còn chê</t>
  </si>
  <si>
    <t>Ok gái để c đổi này cho gái nha. Hay gái muốn hoàn tiền báo c nha.</t>
  </si>
  <si>
    <t>Ok gộp đơn c lấy 1 áo nữa nhé</t>
  </si>
  <si>
    <t>Ok gửi cho mình 3 áo y hình mình gửi mẫu đó ,gửi về công ty ômêga sơn tây sơn lộc thánh phố hà nội ,,,,0974813492</t>
  </si>
  <si>
    <t>Ok gửi luôn cho kip nhé</t>
  </si>
  <si>
    <t>OK gửi sớm c dùng thử được c đặt thêm</t>
  </si>
  <si>
    <t>OK gửi sớm cho mình nhớ gửi mình hàng chuẩn đấy mình không muốn gửi lại như những shop mình đã đặt mua toàn ví giả đã thôi</t>
  </si>
  <si>
    <t>Ok gửi sớm nhé.tết ăn ít thôi ko mập</t>
  </si>
  <si>
    <t>Ok gửi sớm trong tuần này về giúp chị</t>
  </si>
  <si>
    <t>Ok gửi về công ty lam uy thôn thanh lương xã bích hòa thanh oai hà nội đt 0343499205 nguyễn thị hằng</t>
  </si>
  <si>
    <t>OK hàng chất lượng tốt mình sẽ ủng hộ thêm. Bé nhỏ nhà mình cũng tên Sam nên ấn tượng với tên shop</t>
  </si>
  <si>
    <t>Ok hàng ra sao thì chưa biết nhưng cách làm dịch vụ bên shop mình cảm thấy rất hài lòng.</t>
  </si>
  <si>
    <t>Ok hình thức bảo hành như thế nào Em</t>
  </si>
  <si>
    <t>Ok hướng dẫn cách lắp đặt cho   tôi nhé</t>
  </si>
  <si>
    <t>Ok là mình ủng hộ dài dài vì sự nhiệt tình của shop</t>
  </si>
  <si>
    <t>Ok làm toa gửi hàng cho chị , nhớ kiểm tra kỳ trước đóng không kỹ thiếu hàng đó</t>
  </si>
  <si>
    <t>Ok lắm nha..giao hàng nhanh.. hàng đẹp chất lg,, sẽ giới thiệu bb ủng hộ shop ạ</t>
  </si>
  <si>
    <t>Ok lắm shop đóng gói cẩn thận</t>
  </si>
  <si>
    <t>OK lấy kích thước đó cho mih</t>
  </si>
  <si>
    <t>Ok lấy L nhé</t>
  </si>
  <si>
    <t>ok lấy luôn cái 240k nhé</t>
  </si>
  <si>
    <t>Ok m gần xala m qua trực tiếp để thử hàng</t>
  </si>
  <si>
    <t>OK mình cảm ơn shop đã nhiệt tình với mình nhé</t>
  </si>
  <si>
    <t>ok mình lấy 1bộ và 1 thẻ nhớ 64g</t>
  </si>
  <si>
    <t>Ok mình lấy cả thùng nhưng có giấy chứng nhận sản phẩm k shop</t>
  </si>
  <si>
    <t>Ok mình lấy cái combo ý</t>
  </si>
  <si>
    <t>OK mình mua mấy lần rồi mà.. chất lượng tốt sẽ ủng hộ</t>
  </si>
  <si>
    <t>Ok mình muốn ktra vì nhiều nơi đóng gói ẩu sách bị rách hoặc ướt</t>
  </si>
  <si>
    <t>Ok minh nấy mỗi mâu môt đôi</t>
  </si>
  <si>
    <t>Ok mình sẽ đóng gói cẩn thận</t>
  </si>
  <si>
    <t>Ok mình xem qua cách sử dụng rồi</t>
  </si>
  <si>
    <t>Ok này là mh ck rồi ùi lần trước shop còn chưa trừ mấy chục nữa đk</t>
  </si>
  <si>
    <t>Ok nếu quần đen có size S thì đổi cho mình</t>
  </si>
  <si>
    <t>OK nếu sop uy tín mình sẽ giới thiệu cho nhiều khách hàng</t>
  </si>
  <si>
    <t>Ok nhà bạn giao hàng bên nào vậy</t>
  </si>
  <si>
    <t>Ok nhé shop đổi lại c21 e lấy 1 áo màu đất thôi nhé</t>
  </si>
  <si>
    <t>ok nhé về mình xem hàng chất và màu xấu mình gửi lại nhé</t>
  </si>
  <si>
    <t>Ok nho kiem tra ky dum nha e</t>
  </si>
  <si>
    <t>Ok nhớ để ý đúng chất vải nha . Lần 2 giao lộn màu cho a đó</t>
  </si>
  <si>
    <t>Ok nhớ đổi cho e bộ chấm bi</t>
  </si>
  <si>
    <t>ok quá nè .. đóng gói cẩn thận</t>
  </si>
  <si>
    <t>ok ra cứ ra bill xong c ck hết</t>
  </si>
  <si>
    <t>Ok s gửi luôn cho mình nha</t>
  </si>
  <si>
    <t>Ok sẵn hàng là bốc thôi bạn ơi,máy hỏng quá rồi .à mà bảo hành bao lâu bạn ơi</t>
  </si>
  <si>
    <t>Ok sh, tại thấy mấy sh kia mình đặt sau mà nhận dc rồi</t>
  </si>
  <si>
    <t>Ok sh. E có thay đổi địa chỉ nhận hàng. Để e nhắn lại cho sh nha</t>
  </si>
  <si>
    <t>Ok shop</t>
  </si>
  <si>
    <t>Ok shop 
  Vậy lấy mình 1 cái xl nhé</t>
  </si>
  <si>
    <t>Ok shop . Nho đóng gói cẩn thận dùm mình nha. Cam ơn</t>
  </si>
  <si>
    <t>Ok shop ạ, giao hàng nhanh lắm ạ</t>
  </si>
  <si>
    <t>Ok shop chụp cho mình xem phần đề giày và năm sx nhé</t>
  </si>
  <si>
    <t>Ok shop mình đóng gói cẩn thận lại như cũ rồi.</t>
  </si>
  <si>
    <t>Ok shop nếu áo chất lượng sau sẽ ủng hộ tiếp❤️</t>
  </si>
  <si>
    <t>ok shop, chốt shop nhá</t>
  </si>
  <si>
    <t>ok shop, giao lại cho mình</t>
  </si>
  <si>
    <t>Ok shop, nếu giao sai hàng thì e k trả ship nhé</t>
  </si>
  <si>
    <t>Ok shop,e cũng lấy hàng bánh kem bên hà nội</t>
  </si>
  <si>
    <t>Ok shop,ma shop gui hang ben nao z a</t>
  </si>
  <si>
    <t>Ok shop,phải vừa máy giăt đó nha shop</t>
  </si>
  <si>
    <t>Ok shop. Cảm ơn shop. Tư vấn nhanh gọn, dễ hiểu, nhiệt tình</t>
  </si>
  <si>
    <t>Ok shop. Thấy hàng đẹp, shop đóng gói cẩn thận. Giao hàng nhanh nữa</t>
  </si>
  <si>
    <t>Ok shop..shop nhiệt tình quá..nếu xài ok mình giới thiệu qroup mình ủng hộ shop</t>
  </si>
  <si>
    <t>Ok size XL nếu không vừa thì đổi mất bao nhiêu phí ship và có được thử không</t>
  </si>
  <si>
    <t>OK sop.không khuyến mãi dì ₫at hàng ngày lễ ah sop hihi</t>
  </si>
  <si>
    <t>Ok số phon 0933056499 địa chỉ 192 ấp 10 xuân Tây cảm mỹ đồng nai</t>
  </si>
  <si>
    <t>Ok thank you nhé</t>
  </si>
  <si>
    <t>Ok thế chốt mấy mã c đặt trên voi có hoa nhí màu đỏ nào thi căt cho c 2m nữa nhé</t>
  </si>
  <si>
    <t>Ok thế cũng đc chị lấy mầu đỏ</t>
  </si>
  <si>
    <t>Ok thế đổi em ghế này, bù tiền sao ạ</t>
  </si>
  <si>
    <t>Ok thì gửi luôn cho e ạ</t>
  </si>
  <si>
    <t>Ok thời gian bảo hành như nào</t>
  </si>
  <si>
    <t>Ok tối về C đóng gói cẩn thận, cảm ơn e htro c nhé! ❤️❤️❤️ mới  mua ít lâu mà như nghiện y, thích xem, thích mua</t>
  </si>
  <si>
    <t>Ok v lấy size 2 đi</t>
  </si>
  <si>
    <t>OK vạy lấy 2 bộ này nha</t>
  </si>
  <si>
    <t>Ok vậy b cho lấy cho mình 20 chai dầu cá hồi vs 5 hộp sữa cho làm cho mình hoá đơn VAT nữa nha</t>
  </si>
  <si>
    <t>Ok vậy C lấy mẫu hoa văn</t>
  </si>
  <si>
    <t>OK vậy chị để dành đi em mà gửi về địa chỉ công ty nha gửi bill cho chị nha</t>
  </si>
  <si>
    <t>Ok vậy chị lấy 2 chiếc 
Xanh và tím</t>
  </si>
  <si>
    <t>Ok vậy chị lấy một combo Sài thủ</t>
  </si>
  <si>
    <t>Ok vậy để mih chạy lên thử cho vừa luôn chứ kg có thời gian đổi trả</t>
  </si>
  <si>
    <t>Ok vậy hoàn tiền bằng cách nào đây</t>
  </si>
  <si>
    <t>Ok vậy lấy 5 gói</t>
  </si>
  <si>
    <t>OK vậy lấy chị 1 combo này nha</t>
  </si>
  <si>
    <t>ok vậy lấy cho em di</t>
  </si>
  <si>
    <t>Ok vây mình lấy sau</t>
  </si>
  <si>
    <t>Ok vậy mình sử dụng thời gian nào phù hợp nha</t>
  </si>
  <si>
    <t>Ok vậy nhớ đóng gói cẩn thận gửi sớm cho mình nha</t>
  </si>
  <si>
    <t>OK vậy ship mk ạ phí ship bnhiu</t>
  </si>
  <si>
    <t>Ok zay là k quy định thời gian đổi trả pk</t>
  </si>
  <si>
    <t>Ok,  đơn trước chj mua có 2 khúc vải 120k vải xấu quá e trừ chj gửi đơn lại để shipper khỏi sữa đơn</t>
  </si>
  <si>
    <t>ok, cảm ơn b nhiều</t>
  </si>
  <si>
    <t>Ok, có gì mình xem lại rồi đặt sau.Thanks shop.</t>
  </si>
  <si>
    <t>Ok, còn chiếc nhẫn kia gửi lại chị rồi c hoàn tiền bằng cách nào chị</t>
  </si>
  <si>
    <t>Ok, em còn túi totenào size 32-35 không để chị lấy thêm</t>
  </si>
  <si>
    <t>Ok, gửi hàng chất lượng em nhé</t>
  </si>
  <si>
    <t>ok, gửi sớm giúp mình nha</t>
  </si>
  <si>
    <t>OK, hôm nay nhận được hàng rồi mà không biết sử dụng có hiệu quả như shop giới thiệu không</t>
  </si>
  <si>
    <t>Ok, mà chính sách đổi trả ntn á shop</t>
  </si>
  <si>
    <t>Ok, mình lấy 2 hũ 750k kèm 2 lọ DTHT ngâm mật ong, đc số nhà 23/221, ngõ 51 phố Thái Thịnh, phường Thịnh Quang, quận Đống Đa - Hà Nội</t>
  </si>
  <si>
    <t>ok, nếu dc thì mình đặt 1 bộ vậy( chỉ lấy 1 ghế băng) , kích thước ghế theo bàn, làm theo những gì bạn làm là ok, về bàn có tí thay đổi là 1m8, rộng 90, cao 76, mặt dầy 60 đến 90 gì đó dc ko</t>
  </si>
  <si>
    <t>Ok, shop đổi cho mình A113 màu trắng nhé</t>
  </si>
  <si>
    <t>Ok, vậy c lấy 2 áo, sửa giúp chị dài áo đầu còn cỡ 53 nhé</t>
  </si>
  <si>
    <t>ok, vậy đổi lại sdt người nhận nha</t>
  </si>
  <si>
    <t>OK, vậy tôi lấy combo từ 6 đến 10</t>
  </si>
  <si>
    <t>OK, xi 3mau nhưng đeo lâu đen ko chi ,bảo hành bao lâu</t>
  </si>
  <si>
    <t>Ok, xíu anh ck nha</t>
  </si>
  <si>
    <t>OK! Để hôm nào có con công suất lớn hơn mình mua sau vậy! Sorry shop!</t>
  </si>
  <si>
    <t>Ok. Bn đi đơn thì trừ giúp mình với. M cảm ơn nhiều ❤️</t>
  </si>
  <si>
    <t>ok. c cảm ơn nhiều</t>
  </si>
  <si>
    <t>Ok. Chị đã nhận nhé</t>
  </si>
  <si>
    <t>Ok. Chính sách đổi trả ntn</t>
  </si>
  <si>
    <t>Ok. Cho hỏi thuốc có giấy chứng nhận của sở y tế không?</t>
  </si>
  <si>
    <t>Ok. E lấy nốt chảo 250</t>
  </si>
  <si>
    <t>Ok. K ra màu mà k vừa thì sao đổi dc ạ</t>
  </si>
  <si>
    <t>Ok. kem ủ tóc 79k còn ko em</t>
  </si>
  <si>
    <t>Ok. Kiểm tra kỹ đi</t>
  </si>
  <si>
    <t>Ok. kiểm tra thử hàng nhé shop</t>
  </si>
  <si>
    <t>Ok. Nhưng em sửa lại trên app giao hàng tiết kiệm địa chỉ:</t>
  </si>
  <si>
    <t>Ok. Qua tết có khuyến mãi đầu năm ib mình</t>
  </si>
  <si>
    <t>Ok. Shop đổi đ/c vs sđt này nhé</t>
  </si>
  <si>
    <t>Ok..để hàng về E live  chị đặt sau nhé</t>
  </si>
  <si>
    <t>ok..ở vĩnh long có chi nhánh..nhưng có sp dầu gội này ko.?</t>
  </si>
  <si>
    <t>Ok.2 chiếc che nắng miễn gởi Chung với kệ điện thoại miễn ship nhé</t>
  </si>
  <si>
    <t>Oke chị. Hướng dẫn e cách sử dụng nha chị ơi</t>
  </si>
  <si>
    <t>Oke mình lấy 1 hộp cos với 1 kìm. Sdt0971458828 d/c ấp song vĩnh p tân phước tx phú mỹ t brvt</t>
  </si>
  <si>
    <t>Oke.  Chị cảm ơn E</t>
  </si>
  <si>
    <t>Okê shop mình mua nhiều mai mốt shop giảm giá cho mình xíu nhe</t>
  </si>
  <si>
    <t>Oki. Thank b</t>
  </si>
  <si>
    <t>Okie có j gộp đơn áo sát nách bên kinds dùm m nhé</t>
  </si>
  <si>
    <t>okie nha bạn ... shop nhiệt tình quá ạ.... cám ơn shop nhiều nhé</t>
  </si>
  <si>
    <t>Online bán nhiều lại không có</t>
  </si>
  <si>
    <t>Otô 12kg 30k</t>
  </si>
  <si>
    <t>ou</t>
  </si>
  <si>
    <t>Ồ bạn có thể nhận hàng giúp . Mình đổi lấy thêm chứ không trả</t>
  </si>
  <si>
    <t>Ô chất lượng quá kk</t>
  </si>
  <si>
    <t>Ô kê .hàng chất lượng nha</t>
  </si>
  <si>
    <t>Ô kê gởi hàng chính hãng.đóng gói cẩn thận nhé bạn ơi</t>
  </si>
  <si>
    <t>Ô mai mấy vị vậy em</t>
  </si>
  <si>
    <t>Ô mình đang hỏi nếu ko vừa chân thì đổi trả ntn hay bắt buộc phải lấy?</t>
  </si>
  <si>
    <t>Ô thế nào hàng mình đặt từ hôm 7/5 giờ vẫn chưa nhận được b nhỉ</t>
  </si>
  <si>
    <t>Ốc tiêu có cho đeo thử hàng trực tiếp tại của hàng không. M ở gần Long Xuyên ạ</t>
  </si>
  <si>
    <t>Ôi bên c giao nhầm hàng cho e</t>
  </si>
  <si>
    <t>Ôi cao cấp qua cảm ơn nhé</t>
  </si>
  <si>
    <t>Ôi gửi chị thêm bộ này với</t>
  </si>
  <si>
    <t>Ôi không thấy ship quần cho mình</t>
  </si>
  <si>
    <t>Ôi mình lấy sỉ về bán mà giá cao hơn shopee luôn ta</t>
  </si>
  <si>
    <t>ôi mình muốn đổi cả sđt nữa thì có được nữa ko ạ</t>
  </si>
  <si>
    <t>ôi sở mua phải hàng kém chất lượng lắm</t>
  </si>
  <si>
    <t>Ôi trời hàng chất lượng kiểu gì mà c mới mặc 1 lần đã rách hết đường nối bên rồi! C không hài lòng về sản phẩm🥲</t>
  </si>
  <si>
    <t>Ôi trời ở ngoài vải xấu quá toàn ni lông</t>
  </si>
  <si>
    <t>Ôi vải ko như hình</t>
  </si>
  <si>
    <t>Ôi vải xấu lắm</t>
  </si>
  <si>
    <t>Ối zời chờ mãi chưa thấy ship áo balze đổi cho mình.
Thôi đổi = áo này nhé</t>
  </si>
  <si>
    <t>Ôi, cái quần kaki đen đó nhận hàng rồi mà thấy vải cứng quá</t>
  </si>
  <si>
    <t>ôi. buồn quá còn mẫu nào tương tự vậy 36 k ạ</t>
  </si>
  <si>
    <t>Ôk địa chỉ tiệm tóc văn tốt ấp chùa phật thị trấn hòa bình huyện hòa bình thành phố bạc liêu sđt 0948455301</t>
  </si>
  <si>
    <t>Ôkê con con gái ơi quạt đó xài có đuoc bền kg</t>
  </si>
  <si>
    <t>ôm xám 29</t>
  </si>
  <si>
    <t>Ổn định địa chỉ rồi đặt sau ạ</t>
  </si>
  <si>
    <t>ổn rồi shop ơ, sp này con trai sử dụng có ảnh hưởng gì không</t>
  </si>
  <si>
    <t>Ống  xuông đi c  lấy thêm 1 bọ</t>
  </si>
  <si>
    <t>Ông đấy chất liệu gì đấy gắn lên hả e</t>
  </si>
  <si>
    <t>Ông già bảo uống thuốc này ko hết bệnh đau em ko lấy nữa đâu</t>
  </si>
  <si>
    <t>ông nào búa 1500 đấy, qua tôi lấy thêm vài cái nhé :)))</t>
  </si>
  <si>
    <t>Ông nhà tôi hay đi hầu đồng nên thơm lâu tí ok</t>
  </si>
  <si>
    <t>Ông xin size</t>
  </si>
  <si>
    <t>Ốp lưng bao da Yikatu cao cấp có ví cài thẻ , giá 250k /1 cái hả em , mua 2 cái bớt kg</t>
  </si>
  <si>
    <t>ốp lưng chống sốc có hàng k shop</t>
  </si>
  <si>
    <t>Ốp lưng có kh</t>
  </si>
  <si>
    <t>Ốp lưng điện thoại vivo y 12s k có</t>
  </si>
  <si>
    <t>Ốp lưng đo là có bảo vệ cam luôn phải ko</t>
  </si>
  <si>
    <t>Ốp lưng iPhone 15 Google Maps có màu vàng không</t>
  </si>
  <si>
    <t>Ốp lưng mặt sau có mẫu nào cài dc tiền &amp; thẻ k</t>
  </si>
  <si>
    <t>Ốp lưng S 22utra màu tím này có mặt konh trước ko sop</t>
  </si>
  <si>
    <t>ốp lưng s21 utra có mẫu k shop</t>
  </si>
  <si>
    <t>Ốp lưng s23ultra có hình luffy</t>
  </si>
  <si>
    <t>Ốp này shop còn có cho 14PRM k ạ</t>
  </si>
  <si>
    <t>Ở  biên hoà đồng nai có cửa hàng không mình muốn mua</t>
  </si>
  <si>
    <t>Ở bolsa có cửa hàng khg vậy</t>
  </si>
  <si>
    <t>Ơ c ship thiếu hàng cho e r. 
Thiếu giày gucci 850k
Phần canmake 60k
Vòng huyết ala 290k. 
Những món đó e đều đã chuyển khoản hết t</t>
  </si>
  <si>
    <t>Ơ chị lấy chân váy mà em ơi</t>
  </si>
  <si>
    <t>ở chỗ e shipper nhiệt tình lắm thấy quen tên là đưa hẳn vào nhà ko cần gọi luôn</t>
  </si>
  <si>
    <t>Ở chợ loại vãi này nhg mẫu hoa văn khã chỉ 90 nghìn đồng thôi</t>
  </si>
  <si>
    <t>Ờ cũng giống áo chị đã mua 3c của shop rồi,vậy bán cv cho chị nhen</t>
  </si>
  <si>
    <t>Ở đâu rồi không trả lời chị</t>
  </si>
  <si>
    <t>Ở đây ko cần đổi nữa, tui đâu có khùng điên mà mua đồ về nói sai, tui đã nói la giao sai size nhưng bên sh vẫn khẳng địng nói là giao đúng thì tui quay clip cho xem kích thước nhueng shop đã chặn tn</t>
  </si>
  <si>
    <t>Ở đế dày:Sau số 41 thì trongvòng tròn sao ko ghi số năm sx vậy.</t>
  </si>
  <si>
    <t>Ở Đồng Nai em có cửa hàng chi nhánh ko</t>
  </si>
  <si>
    <t>Ơ giao nhầm màu ah shop</t>
  </si>
  <si>
    <t>Ở Hà Nội có cửa hàng ?</t>
  </si>
  <si>
    <t>Ở Hà Nội mình có Cửa hàng bán ko em?</t>
  </si>
  <si>
    <t>Ở Hải dương trả góp thế nào</t>
  </si>
  <si>
    <t>ở Hn có địa chỉ cửa hàng nào k e</t>
  </si>
  <si>
    <t>Ở huyện văn Giang tịnh Hưng yên xã Long Hưng đội 1 như lân</t>
  </si>
  <si>
    <t>ở kiên giang</t>
  </si>
  <si>
    <t>Ở mình có loại phấn phủ nào v ạ?</t>
  </si>
  <si>
    <t>Ơ mình gửi hàng bên nào ạ</t>
  </si>
  <si>
    <t>Ở Nếnh.Việt yên. Bắc giang có cửa hàng nào kg</t>
  </si>
  <si>
    <t>Ở ngoài đẹp giống vậy ko hay màu Lem xấu hơn hình</t>
  </si>
  <si>
    <t>Ở ngoài ko xấu hơn hình là được, 🤣.</t>
  </si>
  <si>
    <t>ở ngoài lên dáng sang xinh ko chị..?</t>
  </si>
  <si>
    <t>Ở ngoài màu đỏ cam xấu hơn hình chụp</t>
  </si>
  <si>
    <t>Ở ngoài màu xấu quá</t>
  </si>
  <si>
    <t>Ở ngoài xấu hơn hình nhiều</t>
  </si>
  <si>
    <t>Ở nhà thuốc nào , có giấy phép sở y tế chưa .</t>
  </si>
  <si>
    <t>Ờ nhầm chị lấy đôi trắng có</t>
  </si>
  <si>
    <t>Ờ nói tới giao hàng thằng shippo nó nói chị sao con nhỏ nào gửi hàng cho Chị đóng gói xấu quá toàn là bọc đen thui</t>
  </si>
  <si>
    <t>Ở quảng nam ạ</t>
  </si>
  <si>
    <t>Ở quận 12 có cửa hàng ko</t>
  </si>
  <si>
    <t>Ở sài gòn thì qua xem mua chứ xa quá sợ vải xấu</t>
  </si>
  <si>
    <t>Ơ sao . E nhầm thiếu hàng của chị mà , c đã ghi rõ ở tn trên e ko nhắn lại đó</t>
  </si>
  <si>
    <t>Ơ sao tôi chưa nhận đc hàng,shop thử kiểm tra gửi chưa vậy</t>
  </si>
  <si>
    <t>Ở sau lưng có hoa văn gì k c</t>
  </si>
  <si>
    <t>Ở shop offline vẫn còn ko ạ</t>
  </si>
  <si>
    <t>Ơ thế để c xem lấy thêm gì, chứ 480k rồi kkk</t>
  </si>
  <si>
    <t>Ơ thiếu hàng e ah</t>
  </si>
  <si>
    <t>Ở tp hcm mình có store offline nào để đến thử đồ ko ạ</t>
  </si>
  <si>
    <t>Ở xa lần đổi trả phức tạp c đi làm nữa</t>
  </si>
  <si>
    <t>ơi cám ơn nè.hẹn tuần sau về e lại ghé mua thêm ly nữa nè</t>
  </si>
  <si>
    <t>ơi chị chờ lấy thêm gộp đơn luôn</t>
  </si>
  <si>
    <t>Ơi vậy nói mai giao lại đc k</t>
  </si>
  <si>
    <t>Ớt nhà mình bảo quản bao lâu ở nhiệt độ bn ạ</t>
  </si>
  <si>
    <t>P 60 xxl gom đơn</t>
  </si>
  <si>
    <t>P797 85kg **********</t>
  </si>
  <si>
    <t>Page k ai chăm sóc khách hàng hả shop</t>
  </si>
  <si>
    <t>Pana năm sản xuất? Giá thế nào? loại 25m2</t>
  </si>
  <si>
    <t>Park5 times city mai đong hoang mai ha noi 0377297365</t>
  </si>
  <si>
    <t>Pate này hạn như nào đó</t>
  </si>
  <si>
    <t>Peel nano dùng ntn em? 1 tuần mấy lần</t>
  </si>
  <si>
    <t>Peel tuần mấy lần ạ</t>
  </si>
  <si>
    <t>Pell tuần mấy lần c</t>
  </si>
  <si>
    <t>Pell vi kim nano có cần ngưng retinol ,vitamin C mấy ngày không c</t>
  </si>
  <si>
    <t>Pên pạn giao hàng nhanh quá, mih nghỉ t2 mới tới, xin lỗi shop nha</t>
  </si>
  <si>
    <t>Pha thử chất lượng ko đc quay đầu nhe</t>
  </si>
  <si>
    <t>Phải bảo mật thông tin nhé</t>
  </si>
  <si>
    <t>phải cọc trước không</t>
  </si>
  <si>
    <t>phải cọc trước nữa sao ạ</t>
  </si>
  <si>
    <t>Phải công nhận là sản phẩm bên chị rất chất lượng lần đầu em mua hàng bên chị cảm thấy rất ưng ý và Cám ơn chị đã tư vấn nhiệt tình cho em giúp em tìm được sản phẩm tốt. Chúc chị mua may bán đắt nhé.</t>
  </si>
  <si>
    <t>Phải dùng kìm mới mở dc</t>
  </si>
  <si>
    <t>phải đặt cọc bnhieu và bao lâu thì có ạ</t>
  </si>
  <si>
    <t>Phải đôn đốc mấy vị giao hàng chứ.</t>
  </si>
  <si>
    <t>Phải là cái kìm không em</t>
  </si>
  <si>
    <t>Phải lấy 1 combo 5 màu luôn à</t>
  </si>
  <si>
    <t>phải lấy cả trị nấm và dưỡng móng mới hiệu quả ak b</t>
  </si>
  <si>
    <t>phai này năm sx hok e</t>
  </si>
  <si>
    <t>Phải ngửi mới biết mùi thơm mơi đúng hàng thật</t>
  </si>
  <si>
    <t>Phải nó nhẹ mà thơm lâu là ok mà này không lưu hương chị ơi</t>
  </si>
  <si>
    <t>Phải nói là 10đ cho phục vụ đổi hàng và giao nhanh của shop!</t>
  </si>
  <si>
    <t>phải vòng thạch anh tóc đen Dzi nanh cọp ko ?</t>
  </si>
  <si>
    <t>Phạm Thanh Trí
  Ấp An Khương-xã Mỹ Tịnh An-Chợ Gạo-Tiền Giang
  0365647394</t>
  </si>
  <si>
    <t>phạm thị chi sn 28 bùi thị xuân phường ka long thành phố móng cái 0904141993</t>
  </si>
  <si>
    <t>phạm thị hiền thôn hơp hòa xã iadrang chư p rong gia lai 0978144079 lây 1 kg tôm 570 k</t>
  </si>
  <si>
    <t>Phạm Thị Hồng Xuân trường mầm non Thỏ Ngọc xã Cam Hiệp Nam huyện Cam Lâm tỉnh Khánh Hòa</t>
  </si>
  <si>
    <t>phản hồi thời gian đổi trả</t>
  </si>
  <si>
    <t>Phao này bảo hành bao lâu shop ?</t>
  </si>
  <si>
    <t>Pháo này có giấy phép không  ạ</t>
  </si>
  <si>
    <t>Phát sinh đổi trả ntn shop</t>
  </si>
  <si>
    <t>Phấn có cần đánh thêm phấn phủ ko e</t>
  </si>
  <si>
    <t>Phần mềm phiên bản mấy đó e</t>
  </si>
  <si>
    <t>Phần mềm su phiên bản bnhiu ạ?</t>
  </si>
  <si>
    <t>Phấn này phiên bản mới à bạn</t>
  </si>
  <si>
    <t>Phần ngực có bị kích k ạ</t>
  </si>
  <si>
    <t>Phấn phủ chane cũng ko có ạ</t>
  </si>
  <si>
    <t>Phấn phủ Chanel có hàng chưa b</t>
  </si>
  <si>
    <t>Phấn phủ có cần cọc k e</t>
  </si>
  <si>
    <t>Phần tem 5x9 bạn đổi lại số lượng 500 giúp mình nhé</t>
  </si>
  <si>
    <t>Phép làm ăn hạn sử dụng bao nhiêu tháng vậy thầy ạ</t>
  </si>
  <si>
    <t>Phép mạnh thơm lắm luôn e ơi mà sao giao sai giá. 490 +30 k tiền síp. Mà lấy chị . 598 k</t>
  </si>
  <si>
    <t>Phế liệu minh Phụng gần nhà thờ trà ban Long Phú</t>
  </si>
  <si>
    <t>phí đổi mất bnh ạ</t>
  </si>
  <si>
    <t>Phí đổi trả ntn ạ</t>
  </si>
  <si>
    <t>Phí lắp đặt bao nhiêu sóp..bảo hành bao lâu...khi sự cố thì ai hỗ trợ..</t>
  </si>
  <si>
    <t>phí ship bnhieu a</t>
  </si>
  <si>
    <t>phí ship bnhiu shop oi</t>
  </si>
  <si>
    <t>phí ship cao quá</t>
  </si>
  <si>
    <t>Phí ship đổi trả ntn ạ</t>
  </si>
  <si>
    <t>Phí ship là tính ntn v ad, bạn có thể nói rõ giúp mình quy trình bảo hành đc k?</t>
  </si>
  <si>
    <t>Phí ship trả thì sao? Vì đây là lỗi bên em giao sai</t>
  </si>
  <si>
    <t>Phí ship và đổi trả ntn ạ</t>
  </si>
  <si>
    <t>Phí ship và đổi trả ntn e?</t>
  </si>
  <si>
    <t>Phí ship vậy thôi chị hủy đơn này , để gần cuối tháng chị đặt sau vậy</t>
  </si>
  <si>
    <t>Phí vận chuyển đổi trả ntn ạ</t>
  </si>
  <si>
    <t>Phí vận chuyển v lắp đặt ntn b?</t>
  </si>
  <si>
    <t>Phía sau nón co hở phần cột tóc k</t>
  </si>
  <si>
    <t>phiên bản bao nhiêu bạn nhỉ</t>
  </si>
  <si>
    <t>phiên bản bao nhiêu gb ạ</t>
  </si>
  <si>
    <t>phiên bản bao nhiêu thế</t>
  </si>
  <si>
    <t>phiên bản bn ạ</t>
  </si>
  <si>
    <t>phiên bản bnhieu r shop</t>
  </si>
  <si>
    <t>phiên bản của bạn là phiên bản bao nhiêu ạ</t>
  </si>
  <si>
    <t>phiên bản mấy ạ</t>
  </si>
  <si>
    <t>phiên bản mới à</t>
  </si>
  <si>
    <t>Phiền em giúp chị hướng dẫn sử dụng lúc nào với em nhé</t>
  </si>
  <si>
    <t>Phom dáng thì ok nhưng màu ko như hình sốp ơi</t>
  </si>
  <si>
    <t>Phóng đổi kích thước giúp e 24x40 nhé</t>
  </si>
  <si>
    <t>Phòng quản lý chất lượng, Tổng công ty cao su Đồng Nai, phường Xuân lập, TP Long Khánh, Đồng Nai 
  Đt : 0902753990</t>
  </si>
  <si>
    <t>Photoshop cũng OK đấy nhưng mà kém chất lượng lắm</t>
  </si>
  <si>
    <t>Phông cổ bẻ nhưng 1 màu k họa tiết</t>
  </si>
  <si>
    <t>Phở gói có các vị nào thế</t>
  </si>
  <si>
    <t>Phụ Kiện - Đồ Chơi Ôtô - Master CARE mình chưa hiểu cách lắp đặt</t>
  </si>
  <si>
    <t>phụ kiện tóc giả sao</t>
  </si>
  <si>
    <t>Phú sĩ e có mấy vị</t>
  </si>
  <si>
    <t>Phúc lấy 2 bộ sơn móng, 1 bộ trồng cây và 1 em pet nhen</t>
  </si>
  <si>
    <t>Phuqng kt cái đơn trc của chị330k (2 đôi giày) chi ck rồi mà hôm nay sipbo  bảo vẫn chưa trừ là sao?</t>
  </si>
  <si>
    <t>Phường 14 . đường 45. Chung cư Khang gia</t>
  </si>
  <si>
    <t>Phương ơi bạn nói khách hàng khi mua hàng có thời gian đổi trả là boa lâu nhỉ</t>
  </si>
  <si>
    <t>Phương ơi cái đầm màu xanh chi đặt 55ky  mà giao sai  8 rộng quá P</t>
  </si>
  <si>
    <t>Phương thức trả góp như nào vậy ad</t>
  </si>
  <si>
    <t>Pin công suất bao nhiêu vale và bao nhiêu A</t>
  </si>
  <si>
    <t>Pin công suất ntn ạ</t>
  </si>
  <si>
    <t>Pin của máy tăm nước bền không e?</t>
  </si>
  <si>
    <t>Pin mới có được bảo hành bao lâu và có đảm bảo dung lượng như hãng công bố kg?</t>
  </si>
  <si>
    <t>Pin này chắc theo máy</t>
  </si>
  <si>
    <t>Pin sử dụng bao lâu? Chế độ bảo hành theo địa chỉ nào và hình thức bảo hành shop ơi</t>
  </si>
  <si>
    <t>pin trong đèn có to đúng công suất ko ạ</t>
  </si>
  <si>
    <t>Pkú Nôbi mình mua 990k 😂</t>
  </si>
  <si>
    <t>pn thật khổ , khổ từ trong bụng mẹ ra ngoài, ở chung làm dâu thì phải chu đáo cho GĐ ck , ra riêng rồi thì phải phục vụ cho thằng ck  , ck ngu trọng bạn hơn GĐ , rủ rê bb về bất vk làm mồi hầu hạ, tôi ko có may mắn, ck tôi nhậu nhẹt gì tự lo tự mua bia rượu môi màng tự làm nhậu tôi ko làm, vì trc cũng có nói rồi, tao rất ghét ai sai tao đi mua rượu nhe vì hồi nhỏ tao gặp ông ngoại tao rồi giờ lấy chồng mà kiểu đó nữa thì khỏi</t>
  </si>
  <si>
    <t>Protex là phấn nào</t>
  </si>
  <si>
    <t>Q này chất liệu gì vậy shop</t>
  </si>
  <si>
    <t>Q1 cam 19kg 0977025290</t>
  </si>
  <si>
    <t>Q25 siza 30</t>
  </si>
  <si>
    <t>Q4 đỏ gộp đơn trưa nay nha</t>
  </si>
  <si>
    <t>Q42 0899613683</t>
  </si>
  <si>
    <t>Q46 gộp đơn</t>
  </si>
  <si>
    <t>Q52 thơm lâu không'shop</t>
  </si>
  <si>
    <t>Q61 09616612 bốn ba</t>
  </si>
  <si>
    <t>Q87/0868971458</t>
  </si>
  <si>
    <t>Ql13 , Thị Trấn lai uyên, bàu bàng, bd. 0352423239 Tóc thu hiền</t>
  </si>
  <si>
    <t>Qtrong công suất bao nhiêu nữa</t>
  </si>
  <si>
    <t>Quà 10 size m 0366892986</t>
  </si>
  <si>
    <t>quà 10 size m 0366892987</t>
  </si>
  <si>
    <t>Quà 11 số 0946679166 size L</t>
  </si>
  <si>
    <t>Qua 13 kem M , gộp đơn</t>
  </si>
  <si>
    <t>Quà 13. 0902246228. Be</t>
  </si>
  <si>
    <t>Quà 23 l 0976354468</t>
  </si>
  <si>
    <t>Quà 27 zai L màu kem 0972355677</t>
  </si>
  <si>
    <t>Quà 3- 0983189915</t>
  </si>
  <si>
    <t>Quà 34 - 0989288606 kem</t>
  </si>
  <si>
    <t>Quà 36. Nâu đen l. 0396005488</t>
  </si>
  <si>
    <t>quà 40 den 0989787333 sai l</t>
  </si>
  <si>
    <t>Quà 5 size xl 0986571482</t>
  </si>
  <si>
    <t>quà 5 size xl 0986571483</t>
  </si>
  <si>
    <t>Quà 6/S/0398451938</t>
  </si>
  <si>
    <t>Quà 7_xl xanh</t>
  </si>
  <si>
    <t>qua a chốt đơn giày công sở mõm nhon màu đen sao nay gửi a giày lười là sao e ?a gửi trả lại chuyển a đúng loại nhé</t>
  </si>
  <si>
    <t>qua ảnh c ko biết nhỏ là dài bn lun á</t>
  </si>
  <si>
    <t>Qua c lấy đôi giày lười cho bé thôi mà</t>
  </si>
  <si>
    <t>Qua c nhớ chỉ chốt 1 balo sz to cho cháu cấp3</t>
  </si>
  <si>
    <t>Quá chất lượng luôn shop</t>
  </si>
  <si>
    <t>Quà chi ân khách hàng mà sao bọn e đóng gói cẩu thả thế.lại còn thiếu hàng nữa vậy</t>
  </si>
  <si>
    <t>Quá kém chất lượng 😥 quá thất vọng</t>
  </si>
  <si>
    <t>Quá nhiều ngày và giao lâu khách còn ko nhớ tới đơn hàng đó là đơn nào, vậy mà thằng shipper ko gọi shop mình bắt shop mình tốn thêm 10k là sao, GHTK cadng ngày càng tệ thật, giao chậm và shipper tào lao nữa chứ</t>
  </si>
  <si>
    <t>Qua tết có chương trình khuyến mãi chào xuân ko bạn</t>
  </si>
  <si>
    <t>qua tết có khuyến mãi không a</t>
  </si>
  <si>
    <t>Qua tết còn khuyến mãi kc</t>
  </si>
  <si>
    <t>qua tết còn khuyến mãi kg chị.</t>
  </si>
  <si>
    <t>qua tết còn khuyến mãi ko ạ?</t>
  </si>
  <si>
    <t>Qua tết mua có khuyến mãi gì ko shop</t>
  </si>
  <si>
    <t>Qua tết rồi đặt sau</t>
  </si>
  <si>
    <t>Qua tết vẫn giữ chương trình khuyến mãi hả em</t>
  </si>
  <si>
    <t>Quá thời gian c ko lấy nữa</t>
  </si>
  <si>
    <t>Quá tuyệt ạ, e cũng dùng của shop giảm đc 4ký rồi ạ, cám ơn shop, tv rất nhiệt tình</t>
  </si>
  <si>
    <t>Quà16.M 0979534388</t>
  </si>
  <si>
    <t>Quán anh là quán quần áo giày dép nữa đúng k anh</t>
  </si>
  <si>
    <t>Quán giày dép thành lan chợ Đồng Xuân thanh ba tỉnh Phú Thọ</t>
  </si>
  <si>
    <t>Quan Karl kiem duoc cai chuối size6 de c nha. Cam on Nhím</t>
  </si>
  <si>
    <t>Quan lung thun co gian hay sao vay e</t>
  </si>
  <si>
    <t>quán ở đâu nhỉ, cho mình xin địa chỉ</t>
  </si>
  <si>
    <t>Quan sip bao nhieu ky vay chi</t>
  </si>
  <si>
    <t>Quan T 05 là màu gì ah</t>
  </si>
  <si>
    <t>Quán tóc Dung hari thôn đồi mít Nam Phương Tiến chương Mỹ hn
  0963562307</t>
  </si>
  <si>
    <t>Quán tóc thanh làn thôn thanh Tân xã lê lợi thành phố chí linh Hải dương 0973719848</t>
  </si>
  <si>
    <t>Quán Tóc Thúy. Hữu lễ 4 -xã Thọ Xương -huyện Thọ Xuân -tp Thanh Hóa. 0705289960</t>
  </si>
  <si>
    <t>Quan trọng chất lượng đảm bảo vệ sinh an toàn thực phẩm ko shop và có giấy chứng nhận của bộ y tế ko shop</t>
  </si>
  <si>
    <t>Quan trọng chất lượng tốt ko</t>
  </si>
  <si>
    <t>Quán trọng công suất và đọ bền của máy</t>
  </si>
  <si>
    <t>Quan trọng là an toàn và chất lượng ko tích nước và dạy thì sớm</t>
  </si>
  <si>
    <t>Quan trọng là chất lượng ,bé có thể ôm ngủ ,gối một cách thoải mái</t>
  </si>
  <si>
    <t>Quan trọng là chất lượng tốt uy tín chất lượng với độ tạo niềm tin với khách là Ok, bình thường loại này dùng được bao lâu nhỉ</t>
  </si>
  <si>
    <t>Quan trọng là có đúng tem năm sx và máy nguyên zin ko ?</t>
  </si>
  <si>
    <t>Quan trọng là khách hàng tin tưởng em. Shop thì nhiều nhưng gặp nhau là duyên</t>
  </si>
  <si>
    <t>Quan trọng là nó có mạnh và tốt không bạn và hình thức bảo hành ra sao bạn.</t>
  </si>
  <si>
    <t>Quan trọng nhất là cần có giấy chứng nhận ISO</t>
  </si>
  <si>
    <t>Quan trọng uy tín chất lượng lưu hương lâu dài</t>
  </si>
  <si>
    <t>Quàng Văn Tun 
  0888793802 
  Mường bon chiềng sơ sông mã sơn la</t>
  </si>
  <si>
    <t>quạt có 40w hai cái mới có 80w còn chưa được nửa công suất vậy mà không chạy được là sao bác</t>
  </si>
  <si>
    <t>quạt khi nào mới đến</t>
  </si>
  <si>
    <t>Quạt mình mới mua của shop bị hỏng bơm nước có được bảo hành không vậy</t>
  </si>
  <si>
    <t>quạt này bảo hành bao lâu bạn ?</t>
  </si>
  <si>
    <t>Quạt này công suất bn</t>
  </si>
  <si>
    <t>Quạt nay công suất thế nao bạn</t>
  </si>
  <si>
    <t>Quạt này thương hiệu gì</t>
  </si>
  <si>
    <t>Quạt này thương hiệu gì vậy</t>
  </si>
  <si>
    <t>quạt nhà mình thương hiệu gì vậy</t>
  </si>
  <si>
    <t>Quạt tản nhiệt kích thước từ 4x4cm đến 12x12cm</t>
  </si>
  <si>
    <t>Quạt tích điện công suất mạnh và quạt cây cao 2024 mầu đen giá bn shop?</t>
  </si>
  <si>
    <t>Quạt và pin dung lượng thục vó chuẩn như QC ko bạn ơi , pin ko thấy để tháng năm sx hả bạn ?</t>
  </si>
  <si>
    <t>Quay cho mh cách lắp đặt dễ mh tự lắp</t>
  </si>
  <si>
    <t>Quần 15/0902033382 màu đen</t>
  </si>
  <si>
    <t>Quần 3c luôn? 0977121985</t>
  </si>
  <si>
    <t>Quần 3cai 100k 0924230844</t>
  </si>
  <si>
    <t>Quần 50 đen</t>
  </si>
  <si>
    <t>Quần áo bên mình ko đẹp như quảng cáo nhưng số tiền ko bao nhiêu và vì anh giao hàng nhiệt tình nên mình mới nhận hàng. Sau này mình sẽ ko mua hàng của shop nữa</t>
  </si>
  <si>
    <t>Quần áo chả giống như trên hình cả. Đường may còn không đẹp nữa mặc vài lần là đã rách rồi. Biết thế không lấy á</t>
  </si>
  <si>
    <t>Quần áo j mà mặc 1 lần đã rách hết</t>
  </si>
  <si>
    <t>Quần bà na mà 80 đen 65kg 2 cái</t>
  </si>
  <si>
    <t>Quần bé gái bé trai giao lộn size hết rồi shop ơi tiếc thiệt lun ak giao lại được ko shop</t>
  </si>
  <si>
    <t>Quần becgi dồn đơn</t>
  </si>
  <si>
    <t>Quần bo 165 k rất đẹp chất lượng ngon đó em</t>
  </si>
  <si>
    <t>Quần bò bền k ạ</t>
  </si>
  <si>
    <t>Quần bơ này có độ co giãn nhiều ko em , mặc dễ chịu thì gửi c</t>
  </si>
  <si>
    <t>Quần chất j vậy sh? Có những màu gì a</t>
  </si>
  <si>
    <t>Quần chất lượng quá</t>
  </si>
  <si>
    <t>Quần chip thì mới mặc 1 lần đã rách r 😭</t>
  </si>
  <si>
    <t>quần chỗ khác e mua dù có vận động mạnh nó cx ko phải mới mặc 1 lần đã rách như vậy</t>
  </si>
  <si>
    <t>Quần có chun thay đổi kích thước không ạ</t>
  </si>
  <si>
    <t>Quần có mấy màu vậy ạh</t>
  </si>
  <si>
    <t>Quần có nhiều màu sắc khác nhau với họa tiết trên nền đen.</t>
  </si>
  <si>
    <t>Quần có những màu gì vậy</t>
  </si>
  <si>
    <t>Quần dài có mấy màu shop</t>
  </si>
  <si>
    <t>Quần đang mặc còn hoa văn khác ko em</t>
  </si>
  <si>
    <t>Quần đặt sai s giao sai m</t>
  </si>
  <si>
    <t>Quần đẹp lắm luôn nha mọi người- giao hàng nhanh- kĩ và ok lần sau sẽ ủng hộ tiếp ạ🥰</t>
  </si>
  <si>
    <t>quần đẹp lắm shop nha , giao hàng nhanh đóng gói đẹp nữa mình ở gia lai đặt 2 ngày nhận được rồi</t>
  </si>
  <si>
    <t>Quần điểu mặc 1 lần đã hỏng</t>
  </si>
  <si>
    <t>Quân đội là người dân người dân là quân đội nhớ khi nào hết nước thì kiêu người dân cứu cho cảm ơn người dân đã cứu người dân chúc bạn gặp đc nhiều may mắn</t>
  </si>
  <si>
    <t>Quần đủ size</t>
  </si>
  <si>
    <t>Quần đùi Miu chị mặc dễ chịu ớ</t>
  </si>
  <si>
    <t>Quần đùi sai xl có ko em</t>
  </si>
  <si>
    <t>Quần e giao sai màu. Mà size giao s thì phải</t>
  </si>
  <si>
    <t>Quần e lấy sau thun trước dây kéo nha e</t>
  </si>
  <si>
    <t>Quần em giao nhầm size</t>
  </si>
  <si>
    <t>Quần em thu thun lại thêm cỡ 2 phân nha</t>
  </si>
  <si>
    <t>Quần gấm</t>
  </si>
  <si>
    <t>Quần gì mặc 1 lần đã rách</t>
  </si>
  <si>
    <t>Quần giá bao nhiu c mua thêm</t>
  </si>
  <si>
    <t>Quần hãng L 176 cam cà dot</t>
  </si>
  <si>
    <t>quần hơi chút nhé m hay đi giày cao gót tầm 7phan</t>
  </si>
  <si>
    <t>Quần jean lấy sau nha</t>
  </si>
  <si>
    <t>quần jean m mặc 34 vừa ko</t>
  </si>
  <si>
    <t>Quần k dày lắm, m5 mặc đẹp nha shop, hơi dài so với e, quần dính phấn vàng thì p, quần giống hình, form đẹp, k có chỉ thừa, shipper thân thiện, giao hàng đúng hẹn ❤️</t>
  </si>
  <si>
    <t>Quần lấy sau cũng đc</t>
  </si>
  <si>
    <t>Quần lỡ à sop</t>
  </si>
  <si>
    <t>Quần m3 áo đr gạch</t>
  </si>
  <si>
    <t>Quần mà bạn đang mặc có nhiều mẫu với họa tiết khác nhau.</t>
  </si>
  <si>
    <t>Quần màu đen với họa tiết đẹp mắt.</t>
  </si>
  <si>
    <t>Quần màu gì?</t>
  </si>
  <si>
    <t>Quần màu kem, size L chị có giao nhầm cho ai ko</t>
  </si>
  <si>
    <t>Quần màu sáng nhưng có khác nhau không</t>
  </si>
  <si>
    <t>Quần mặc có bị bùng gối ko e</t>
  </si>
  <si>
    <t>Quần này cạp chun hay cạp thường vậy e</t>
  </si>
  <si>
    <t>Quần này có bị dày quá ko e</t>
  </si>
  <si>
    <t>Quần này có dày dặn ko em</t>
  </si>
  <si>
    <t>quần này có màu gì ct</t>
  </si>
  <si>
    <t>Quần này có màu gì shop ơi</t>
  </si>
  <si>
    <t>Quần này có size mà màu nào</t>
  </si>
  <si>
    <t>Quần này dài bao nhiêu vậy shop</t>
  </si>
  <si>
    <t>Quần này eo to quá nên e ko lấy nữa, e đổi sang quần này nhé</t>
  </si>
  <si>
    <t>Quần này vải cứng</t>
  </si>
  <si>
    <t>Quần nhung thì đún size! Còn váy thì nhỏ! Em xem tn rồi cho chị đc gửi đổi lại em nha</t>
  </si>
  <si>
    <t>Quần ống bộ nhé</t>
  </si>
  <si>
    <t>Quần ống rộng mầy m gái</t>
  </si>
  <si>
    <t>Quần quá đểu shop ơi ,mới mặc 1 lần đã rách</t>
  </si>
  <si>
    <t>Quần Rin ch chốt 2 cái, bình nước 3 cái</t>
  </si>
  <si>
    <t>quần rồng bụng bao nhiêu đấy chị</t>
  </si>
  <si>
    <t>Quần shop bán, vừa mới mặc 1 lần đã rách</t>
  </si>
  <si>
    <t>Quần size 29</t>
  </si>
  <si>
    <t>Quần sooc e đổi sang màu trắng M cho c được k</t>
  </si>
  <si>
    <t>Quần tập chị lấy thêm cho bả 1-2 hoa văn nào đẹp đi</t>
  </si>
  <si>
    <t>Quần theo áo đó màu gì</t>
  </si>
  <si>
    <t>quần tím mic với áo màu gì em</t>
  </si>
  <si>
    <t>Quần trắng vải dầy ko? Mặc có lộ ko</t>
  </si>
  <si>
    <t>Quần trên mình mua size M hơi rộng, có size S ko shop và còn màu nào nữa để mình lấy. Và áo nữa, có màu đỏ ko mình lấy thêm chiếc nhưng size S thôi, mặc size M hơi rộng quá</t>
  </si>
  <si>
    <t>Quần vải dầy ko em</t>
  </si>
  <si>
    <t>Quần vải gì z shop</t>
  </si>
  <si>
    <t>Quần vải ngắn quá vải xấu nhất</t>
  </si>
  <si>
    <t>quần vải, chất liệu gì vậy Em</t>
  </si>
  <si>
    <t>Quần vừa ý .chất vải tốt .đẹp lắm ship chọn sz đúng voi khách mặc vào y như là đi may vay .giao hàng nhanh nửa .shop dể thuong quá cám ơn shop nhieu nha</t>
  </si>
  <si>
    <t>quên cho hỏi tháo ra bỏ vào thùng được ko kệ nặng bao nhiêu ký vậy</t>
  </si>
  <si>
    <t>Quên cho mình hỏi kem bôi ngày mấy lần vậy</t>
  </si>
  <si>
    <t>Quên hỏi Shop về kích thước vải,tôi cao 1.62 nặng 62 kg,may áo dài hết chiều cao,nếu không đủ vải cho vừa kích cỡ tôi thì sao ?</t>
  </si>
  <si>
    <t>Quên kg nhìn kích thước</t>
  </si>
  <si>
    <t>quên lộn lấy sdt chưa đổi</t>
  </si>
  <si>
    <t>Quên nữa em giao lộn cho chi sao chi phai trả ship dậy em gái</t>
  </si>
  <si>
    <t>Quoc Tuan  4 mức giá . Theo thời gian bảo hành</t>
  </si>
  <si>
    <t>Quy cách đổi trả bên mình tnao ạ</t>
  </si>
  <si>
    <t>Quy định bên shop đã vậy rồi sao khâu đóng gói không cẩn thận chút</t>
  </si>
  <si>
    <t>Quy định đổi trả ntn e</t>
  </si>
  <si>
    <t>Quy định đổi trả ntn hả em</t>
  </si>
  <si>
    <t>Quy định đổi trả ntn vậy ạ</t>
  </si>
  <si>
    <t>Quy định mua hàng đổi trả ntn</t>
  </si>
  <si>
    <t>Quy định thời gian đổi trả với a</t>
  </si>
  <si>
    <t>Quy định vể đổi trả ntn e</t>
  </si>
  <si>
    <t>quy trình bảo hành bên e như thế nào nhỉ</t>
  </si>
  <si>
    <t>quy trình bảo hành bên mk thì lm sao ạ</t>
  </si>
  <si>
    <t>quy trình bảo hành bên nào cũng vậy a ạ</t>
  </si>
  <si>
    <t>quy trình bảo hành ntn</t>
  </si>
  <si>
    <t>quy trình bảo hành ntn ạ</t>
  </si>
  <si>
    <t>quy trình bảo hành tất cả sản phẩm la vậy ạ</t>
  </si>
  <si>
    <t>Quy trình đổi trả ntn</t>
  </si>
  <si>
    <t>Quy trình đổi trả phức tạp không</t>
  </si>
  <si>
    <t>quy trình hoàn tiền nó sẽ hơi lâu xíu ạ hic</t>
  </si>
  <si>
    <t>Quy trình hoàn tiền ntn nhỉ shop ơi</t>
  </si>
  <si>
    <t>quy trình hoàn tiền sẽ hơi lâu 1 xíu</t>
  </si>
  <si>
    <t>Quýt Vali chờ hôm nào c live rồi lấy sau ạ</t>
  </si>
  <si>
    <t>QV411 có những màu gì ạ.</t>
  </si>
  <si>
    <t>R em gái c qua lấy hàng để bánh tráng và bơ dc mới á V</t>
  </si>
  <si>
    <t>r lấy bộ này nữa nhé</t>
  </si>
  <si>
    <t>ra cửa hàng mua size 43 có thiếu hàng k e</t>
  </si>
  <si>
    <t>Ra giường bên em màu trơn chứ ko có hình họa tiết à</t>
  </si>
  <si>
    <t>Ra hoa thơm lâu tàn tầm 20 ngày trở lui đến 1 thág luôn mới tàn e</t>
  </si>
  <si>
    <t>Ra tết có chương trình khuyến mãi nua ko</t>
  </si>
  <si>
    <t>Ra tết còn khuyến mãi k ạ</t>
  </si>
  <si>
    <t>Ra tết mua còn khuyến mãi k ạk</t>
  </si>
  <si>
    <t>Ra tết vẫn đv khuyến mãi mua 2 tặng 1 chứ em</t>
  </si>
  <si>
    <t>Raize, bảo hành bao lâu shop</t>
  </si>
  <si>
    <t>ram b n trong thế nào phiên bản mấy chấm</t>
  </si>
  <si>
    <t>Ram mấy g? Lên được phiên bản bao nhiêu?</t>
  </si>
  <si>
    <t>rảnh chie a cách vệ sinh zippo sáng bóng,ko mòn vỏ với Trung.</t>
  </si>
  <si>
    <t>rảnh rảnh tổng bill giúp e nhak c</t>
  </si>
  <si>
    <t>Răng là hiệu quả, răng hoàn tiền bằng cách nào.</t>
  </si>
  <si>
    <t>rất bực mình với thái độ của nhân viên bên NK, gửi sai hàng tư vấn sz số ko chuẩn khách hàng báo ko lấy thì thái độ bảo khách bom hàng</t>
  </si>
  <si>
    <t>Rất cảm ơn shop nha giao hàng nhanh,hàng đẹp m ưng lắm 10 điểm</t>
  </si>
  <si>
    <t>Rất đẹp, nhưng đóng gói sơ sài làm xước da trên mũi giày😭</t>
  </si>
  <si>
    <t>Rất hiệu quả nha</t>
  </si>
  <si>
    <t>Rất khó chịu với cách phục vụ của shop e</t>
  </si>
  <si>
    <t>Rất thích cách làm việc của bạn hotline bên shop nhanh gọn lẹ và nhất là rất lịch sự dễ thương 😘😘😘</t>
  </si>
  <si>
    <t>Rất thik cái cách giải quyết bên shop, rất nhiệt tình và có trách nhiệm với khách hàng</t>
  </si>
  <si>
    <t>Retinol của zakka thì không ạ. Còn về các sản phẩm khác thì chủ yếu để duy trì nên cũng không có rõ lắm</t>
  </si>
  <si>
    <t>retinol nhà e có bị bong da nhẹ k e</t>
  </si>
  <si>
    <t>Retinol xuất xứ đâu vậy cháu</t>
  </si>
  <si>
    <t>Rì ở đỏ 89 k</t>
  </si>
  <si>
    <t>Riêng kích thước shop giao nhầm hay sao mà e đo có 90cm ạ ( đầu đến chân, kéo căng gấu)</t>
  </si>
  <si>
    <t>Robot này bảo hành bao lâu vậy con</t>
  </si>
  <si>
    <t>Rocket. Có mấy vị vậy em</t>
  </si>
  <si>
    <t>Rong hạt mình có mix vị k</t>
  </si>
  <si>
    <t>rong nho của mình thường date mấy tháng? bảo quản nhiệt độ phòng hay phải cần giữ lạnh bạn?</t>
  </si>
  <si>
    <t>Rồi cái op giao mìnb ko vừa với máy bữa mình báo rồi giao sai kích thước</t>
  </si>
  <si>
    <t>Rồi chị chuyển khoản cho em</t>
  </si>
  <si>
    <t>Rồi chị hoàn tiền bằng cách nào</t>
  </si>
  <si>
    <t>Rồi cho chị hỏi kem dưỡng trắng da có bán không em</t>
  </si>
  <si>
    <t>Rồi cho em hỏi xíu quay nhanh vậy có khi nào cho ăn hồi loạn lên là thức ăn của chó đút cho chó k đút lại đút cho con k. Sinh xong dễ bị não cá vàng lắm. E hỏi chứ e k có ý gì cả</t>
  </si>
  <si>
    <t>Rồi có trả lời ko vậy cho ngta biết</t>
  </si>
  <si>
    <t>Rồi dữ liệu máy mình có được bảo mật thông tin k</t>
  </si>
  <si>
    <t>Rồi để đơn ko đồng che tên sản phẩm giúp e nha</t>
  </si>
  <si>
    <t>rồi để lâu qua thời gian thì lại bảo là quá thời hạn đổi trả</t>
  </si>
  <si>
    <t>Rồi e lm xong có chắc để bên c nhân lại và hoàn tiền cho e k</t>
  </si>
  <si>
    <t>Rồi giao cod 0đ cho e</t>
  </si>
  <si>
    <t>Rồi giao mình mẫu này va co the đổi cho mình luôn 2sp trên size lon hơn 1size ????</t>
  </si>
  <si>
    <t>Rồi gửi về đổi giúp mình</t>
  </si>
  <si>
    <t>Rồi hình thức bảo hành sao e</t>
  </si>
  <si>
    <t>Rồi hình thức bảo hành sao luôn ạ</t>
  </si>
  <si>
    <t>Rồi hoàn tiền bằng cách nào nếu chị trả cho đơn vị vận chuyển</t>
  </si>
  <si>
    <t>Rồi hoàn tiền cho a</t>
  </si>
  <si>
    <t>Rồi lại còn chi phí bảo hành nữa</t>
  </si>
  <si>
    <t>Rồi lấy 3 hủ j đó pà. Về tuj pỏ vô sữa dưỡng thể luôn</t>
  </si>
  <si>
    <t>Rồi lo giao sai mẫu chất lượng ko giống rồi sau</t>
  </si>
  <si>
    <t>Rồi màn hình lỡ có bị lỗi xanh màn thì có được bảo hành ko ạ</t>
  </si>
  <si>
    <t>rồi mình lấy sau shop ạ</t>
  </si>
  <si>
    <t>Rồi sao không thấy trả lời vậy?</t>
  </si>
  <si>
    <t>Rồi shop hoàn tiền cho e</t>
  </si>
  <si>
    <t>Rồi tem năm sản xuất đâu</t>
  </si>
  <si>
    <t>Rộng 90 cao 180 ạ</t>
  </si>
  <si>
    <t>Rộng chật đổi trả ntn sn</t>
  </si>
  <si>
    <t>Rông tô chà bông bên mình có không, nó hình như này nè</t>
  </si>
  <si>
    <t>Rủ bạn mua cùng nhưng nó sợ hàng kém chất lượng nên mình mua xài trước</t>
  </si>
  <si>
    <t>Rùa này có dễ bị rớt mai k ạ</t>
  </si>
  <si>
    <t>Rủi gửi chị 2 áo 1 nâu 1 hoa Hồng</t>
  </si>
  <si>
    <t>Rứa chốt 1310k</t>
  </si>
  <si>
    <t>Rửa mặc ngày mấy lần chị</t>
  </si>
  <si>
    <t>Rượu sản xuất ở đâu ạ và thể tích bao nhiêu ml</t>
  </si>
  <si>
    <t>S bên mình giao sai mà bắt bên e trả ship v</t>
  </si>
  <si>
    <t>S ch thấy giao vậy</t>
  </si>
  <si>
    <t>s để tóc lên nhìn xấu hơn hình củ</t>
  </si>
  <si>
    <t>S đóng gói ẩu quá 
Hàng dễ bể mà đóng thùng ko ghi dễ bể gì hết 
Quấn mút ko ở ngoài 
Mình thì đi nc ngoài hàng đến nv nhận để góc đó 
Ko có kiểm hàng cũng ko biết lỗi bên nào nên ko nói dc nhưng cục hàng đóng toàn quấn mút vậy họ quăng dễ bể lắm
M hay mua hàng dễ bể ship họ quấn kỹ càng ko bể được</t>
  </si>
  <si>
    <t>S đổi cho e sz lớn hơn</t>
  </si>
  <si>
    <t>S giao sai địa chỉ rồi, chỉnh lại địa chỉ giúp với</t>
  </si>
  <si>
    <t>S lấy 2 màu này</t>
  </si>
  <si>
    <t>S thiếu hàng za</t>
  </si>
  <si>
    <t>S vải mỏng v c</t>
  </si>
  <si>
    <t>S21 utra cho mấy phiên bản bnhieu vay</t>
  </si>
  <si>
    <t>Sả 2 40 kg vừa k e</t>
  </si>
  <si>
    <t>Sả lai uyên bầu bàng bình dương khu phố 2 0849692099 lấy cái nhỏ nghe e</t>
  </si>
  <si>
    <t>Sa tóc xanh 20k **********</t>
  </si>
  <si>
    <t>Sạc 3 đầu công suất lớn 30</t>
  </si>
  <si>
    <t>Sạc bằng năng lượng có ảnh hưởng đến tuổi thọ của điện thoại ko đấy</t>
  </si>
  <si>
    <t>Sạc dự phòng 0357536637 chốt e lát e nt địa chỉ chuyển khoản hết ln nha a</t>
  </si>
  <si>
    <t>Sạc dự phòng bn amh vậy? Thời gian bảo hành bao lâu vậy shop?</t>
  </si>
  <si>
    <t>Sạc dự phòng chốt cho e chưa chi ngan</t>
  </si>
  <si>
    <t>Sạc dự phòng có chưa c</t>
  </si>
  <si>
    <t>Sạc dự phòng có k c sương</t>
  </si>
  <si>
    <t>Sạc dự Phòng không lấy đâu</t>
  </si>
  <si>
    <t>Sạc dự phòng lấy anh cái màu xanh nha</t>
  </si>
  <si>
    <t>Sạc laptop hỏng có được bảo hành ko shop ơi</t>
  </si>
  <si>
    <t>Sách in chất lượng kém quá em. Mực ko đều.</t>
  </si>
  <si>
    <t>Sạch sẽ lắm chị đống gói rất đẹp 💯 là tuyệt vời k thể chê e nói thật là bên mình đóng gói đẹp sạch sẽ</t>
  </si>
  <si>
    <t>Ság màu công suất mấy trăm What</t>
  </si>
  <si>
    <t>sai 30 nhé 3 quần</t>
  </si>
  <si>
    <t>Sai 34 cao 9phan nhé</t>
  </si>
  <si>
    <t>Sai bền ko vậy shop</t>
  </si>
  <si>
    <t>Sài có hết thâm ko hay là chỉ khử mùi cơ thể thôi vậy em?</t>
  </si>
  <si>
    <t>Sài có hiệu quả không chị em Sài nhiêu loại mạ không có hiệu quả em bạn lam</t>
  </si>
  <si>
    <t>Sai công suất</t>
  </si>
  <si>
    <t>Sài hết 1 ve là hiệu quả shop</t>
  </si>
  <si>
    <t>Sài ít vậy có hiệu quả không ạ</t>
  </si>
  <si>
    <t>Sai kích thước có đổi đc k</t>
  </si>
  <si>
    <t>Sai mẫu vải ko như hình</t>
  </si>
  <si>
    <t>sai nhỏ ấy chỉ em còi thôi kkk</t>
  </si>
  <si>
    <t>Sai sdt rồi ạ.cho e đổi lại địa chỉ luôn ạ</t>
  </si>
  <si>
    <t>sai to nhât là sai bao nhieu ạ</t>
  </si>
  <si>
    <t>saj này tóc có móc tóc ko chj3</t>
  </si>
  <si>
    <t>Salon tien py thi Trấn kinh cùng huyện phụng hiệp tỉnh hậu Giang</t>
  </si>
  <si>
    <t>Salon Tóc Đức Mạnh- khu5-Thị trấn An Châu- Sơn Động- Bắc Giang
  0368088336</t>
  </si>
  <si>
    <t>Salon tóc Hương</t>
  </si>
  <si>
    <t>Salon tóc nữ Nguyễn Ngọc</t>
  </si>
  <si>
    <t>Salons Tóc Thảo Anh. Cổng làng gạch thị trấn lai cách Cẩm Giàng Hải Dương</t>
  </si>
  <si>
    <t>Samsung thì nó ghi sản xuất ở vn</t>
  </si>
  <si>
    <t>Sản phẩm  thương hiệu gì</t>
  </si>
  <si>
    <t>Sản phẩm bảo hành bao lâu vậy?</t>
  </si>
  <si>
    <t>Sản phẩm bảo quản nhiệt độ ngoài hay tủ lạnh vậy bạn?</t>
  </si>
  <si>
    <t>sản phẩm bên mình là chất liệu gì và là hàng nhật hay trung quốc vậy?</t>
  </si>
  <si>
    <t>Sản phẩm bên mình sử dụng bao lâu có hiệu quả ạ</t>
  </si>
  <si>
    <t>Sản phẩm chất lượng kém quá</t>
  </si>
  <si>
    <t>sản phẩm chất lượng lắm shop. giao hàng nhanh cảm ơn shop</t>
  </si>
  <si>
    <t>Sản phẩm chất lượng tốt, nên mình sẽ ủng hộ lâu dài</t>
  </si>
  <si>
    <t>Sản phẩm có dày ko ạ</t>
  </si>
  <si>
    <t>Sản phẩm có giấy chứng nhận không ak</t>
  </si>
  <si>
    <t>Sản phẩm có hình thức bảo hành nào k bạn?</t>
  </si>
  <si>
    <t>sản phẩm có mấy vị ạ</t>
  </si>
  <si>
    <t>sản phẩm có tác dụng phụ không em</t>
  </si>
  <si>
    <t>Sản phẩm có thành phần gì ạ</t>
  </si>
  <si>
    <t>Sản phẩm có thành phần là từ cafe hả c iu ?</t>
  </si>
  <si>
    <t>Sản phẩm của bạn có giấy chứng nhận đảm bảo chất lượng không</t>
  </si>
  <si>
    <t>Sản phẩm dùng ok, mà khâu đóng gói ẩu quá. Bể hàng nói gởi cho hộp khác, nửa thag rồi k thấy gởi. Nhắn tin kêu nhân viên em đang lên đơn. Làm ăn k uy tín......</t>
  </si>
  <si>
    <t>sản phẩm dùng tốt thật. giao hàng nhanh. tư vấn cũng nhiệt tình.sẽ ủng hộ thêm👍</t>
  </si>
  <si>
    <t>Sản phẩm dưỡng tóc nầy của bên ai vậy em yêu</t>
  </si>
  <si>
    <t>sản phẩm đang uống bảo quản nhiệt độ thường hay ngăn mát tủ</t>
  </si>
  <si>
    <t>Sản phẩm đẹp lắm shop.shipper nhiệt tình nửa.bạn em rất thích 🥰🥰</t>
  </si>
  <si>
    <t>sản phẩm đẹp, giá mềm, giao hàng nhanh. con mình 17th tuổi, dùng k quen khóc om sòm mà công nhận thông mũi tốt lắm, đang dịch mũi vàng đặc, xịt vào chảy hết ra thấy nhẹ cả mũi, dùng 2 ngày dịch chuyển trắng liền, thêm 2 ngày nữa là sạch sẽ luôn. Các mẹ nên thử nha, con đỡ dùng thuốc tây.</t>
  </si>
  <si>
    <t>Sản phẩm đúng chất lượng k shop</t>
  </si>
  <si>
    <t>Sản phẩm được bảo hành bao lâu ?</t>
  </si>
  <si>
    <t>Sản phẩm Em nhận được rồi nhưng mà không biết cách lắp đặt</t>
  </si>
  <si>
    <t>Sản phẩm gồm thành phần gì và sản xuất ở ViệtNam ha chi?</t>
  </si>
  <si>
    <t>Sản phẩm không bắt buộc mình sử dụng thời gian nào</t>
  </si>
  <si>
    <t>Sản phẩm không chỉ kém chất lượng mà còn không đúng với mô tả, thất vọng quá,</t>
  </si>
  <si>
    <t>Sản phẩm không giới hạn tần suất sử dụng nên chị Thủy có thể thoa nhiều lần trong ngày, cứ thấy lớp cũ khô rồi mình thoa chồng lớp mới là được ạ</t>
  </si>
  <si>
    <t>sản phẩm này bên mình vẫn có thể xuất hoá đơn VAT đc không nè</t>
  </si>
  <si>
    <t>sản phẩm này cả kẹp tóc ạ</t>
  </si>
  <si>
    <t>sản phẩm này có bị tác dụng phụ không e</t>
  </si>
  <si>
    <t>Sản phẩm này có mùi thơm lâu ko chị</t>
  </si>
  <si>
    <t>sản phẩm này của hãng nào thế?</t>
  </si>
  <si>
    <t>Sản phẩm này dùng tuần mấy lần hay ngày nào cũng dung vậy</t>
  </si>
  <si>
    <t>Sản phẩm này giá bao nhiêu và cách sử dụng như thế nào</t>
  </si>
  <si>
    <t>Sản phẩm này hiệu quả không ạ</t>
  </si>
  <si>
    <t>Sản phẩm này phù hợp với gia đình - không gian vừa phải - shipper nhiệt tình</t>
  </si>
  <si>
    <t>Sản phẩm này sử dụng thời gian nào thích hợp nhất</t>
  </si>
  <si>
    <t>sản phẩm nặng bao nhiêu g vậy</t>
  </si>
  <si>
    <t>sản phẩm nặng bao nhiêu gram v ạ</t>
  </si>
  <si>
    <t>sản phẩm nặng bao nhiêu kg</t>
  </si>
  <si>
    <t>sản phẩm nặng bao nhiêu kg ạ</t>
  </si>
  <si>
    <t>sản phẩm nặng bao nhiêu kg vậy</t>
  </si>
  <si>
    <t>sản phẩm nặng bao nhiêu shop</t>
  </si>
  <si>
    <t>sản phẩm nặng bn kg b</t>
  </si>
  <si>
    <t>Sản phẩm ok em giao hàng nhiệt tình. Cảm ơn em</t>
  </si>
  <si>
    <t>Sản phẩm oke lắm, chất mat. đóng gói ổn, shipper thân thiện mn nên mua nhee</t>
  </si>
  <si>
    <t>Sản phẩm ô kê lắm ạ, giao hàng nhanh, đóng gói cẩn thận, nói chung là rất ổn luôn nhé, đáng mua lần tiếp theo hihihi😀😉😊😋</t>
  </si>
  <si>
    <t>Sản phẩm phù hợp với giá tiền  ,đóng gói sơ sài quá ạ .</t>
  </si>
  <si>
    <t>sản phẩm sản xuất năm nào ạ</t>
  </si>
  <si>
    <t>sản phẩm sản xuất năm nào vậy?</t>
  </si>
  <si>
    <t>Sản phẩm tốt chất lượng mọi người nên mua</t>
  </si>
  <si>
    <t>Sản phẩm tốt giao hàng nhanh đóng gói cẩn thận .sp nghe êm tai đeo cả ngày vẫn ko có cảm giác đau cảm ơn shop</t>
  </si>
  <si>
    <t>sản phẩm tốt thật. giao hàng nhanh. tư vấn cũng nhiệt tình.sẽ ủng hộ thêm👍</t>
  </si>
  <si>
    <t>Sản phẩm trị nám em ạ</t>
  </si>
  <si>
    <t>Sản phẩm uy tín chất lượng lắm nha</t>
  </si>
  <si>
    <t>Sản phẩm vang và đẩy công suất bao nhiêu vậy shop</t>
  </si>
  <si>
    <t>Sản phẩm vớ giá 620k quá kém chất lượng</t>
  </si>
  <si>
    <t>Sản phẩm xuất xứ ở đâu vậy bạn</t>
  </si>
  <si>
    <t>sản xuất năm nào ah????</t>
  </si>
  <si>
    <t>sản xuất năm nào vậy shop</t>
  </si>
  <si>
    <t>sản xuất năm nào zay sóp</t>
  </si>
  <si>
    <t>Sản xuất ở đâu thế</t>
  </si>
  <si>
    <t>Sáng c đi tập bạn c bảo mãi chưa thấy e đổi áo</t>
  </si>
  <si>
    <t>sang chị có nhăn tin cho shipper nói đầu giò chieu nay giao lại dùm chị</t>
  </si>
  <si>
    <t>Sáng chốt 1 cái, để mua thêm rồi giao luôn nghe!</t>
  </si>
  <si>
    <t>Sang có đen ko</t>
  </si>
  <si>
    <t>Sáng có như quảng cáo không ạ , bảo hành bao lâu</t>
  </si>
  <si>
    <t>Sáng cô có đưa cái nồi chiên không dầu hai cái con gai cô nó nói lấy cái đầu tiên để cho cô dể sử dụng chốt cho cô cái đầu tiên cháu nhé</t>
  </si>
  <si>
    <t>Sáng em hỏi muốn lấy hoạ tiết trắng đen như VẰN vừa lên ạ</t>
  </si>
  <si>
    <t>Sang giày cao gót đi chị</t>
  </si>
  <si>
    <t>Sang gửi sớm e đi</t>
  </si>
  <si>
    <t>sáng hôm qua gọi em không có nhà. em nhờ chìu giao lại . thì đến sáng nay gọi lại thuê bao rôi</t>
  </si>
  <si>
    <t>Sang mai mình gặp xem chất liệu thử nhé</t>
  </si>
  <si>
    <t>Sáng mới bay nhẹ 1tr rồi nên ko dám chốt bậy kaka mai ăn mì gói chết</t>
  </si>
  <si>
    <t>Sáng mới chốt đơn giờ cho thêm 10 xúc xích do f đơn đc k em</t>
  </si>
  <si>
    <t>Sáng nay đóng gói cẩn thận gửi cho chú mới kịp,nhớ chọn cây đẹp có ngong cảm ơn nha</t>
  </si>
  <si>
    <t>Sáng nay Giao hàng thiếu hàng rồi em</t>
  </si>
  <si>
    <t>Sáng nay giao lộn hàng tặng em ui</t>
  </si>
  <si>
    <t>Sáng nay mình gửi hàng, bên bạn đổi giúp mình sang size M nhé ạ</t>
  </si>
  <si>
    <t>Sáng thời gian được bao lâu hình thức bảo hành như thế nào</t>
  </si>
  <si>
    <t>Sao 2 đơn hàng của c chưa nhận đuoc vay? E cứ giao lộn địa chỉ hoài</t>
  </si>
  <si>
    <t>sao anh chốt nồi 1700 mà ko đc nhỉ</t>
  </si>
  <si>
    <t>Sao áo mình đổi size mà mãi chưa thấy gửi lại nhỉ</t>
  </si>
  <si>
    <t>Sao bảo mũ có giãn mà gửi chất vải cứng không co giãn là sao vậy em bán hàng không chuẩn như em quảng cáo</t>
  </si>
  <si>
    <t>Sao bên e giao nhầm sz cho c mà lại bắt c trả ship</t>
  </si>
  <si>
    <t>Sao bên mình giao hàng chậm vậy ạ</t>
  </si>
  <si>
    <t>Sao c chưa nhận đc túi nhj</t>
  </si>
  <si>
    <t>Sao c đặt 12 bộ bên em ship có 11 bộ.. thiếu hàng cũng k báo c chọn mẫu khác. Đợt này bên em vừa ship lâu và còn ko đủ hàng.. làm sao c mang đi.. biết vậy c order chỗ khác cho đủ số lượng còn mang đi tặng người có người ko sao được</t>
  </si>
  <si>
    <t>Sao c vẫn chưa nhận đc áo</t>
  </si>
  <si>
    <t>Sao các SP trị bạc tóc cứ thấy đổi mẫu mã liên tục vậy ạ</t>
  </si>
  <si>
    <t>Sao cách đóng gói sơ sài chị sợ giả. Chị đặt nhiều lần đóng gói y chang nhau sao lần này thấy kì kì.</t>
  </si>
  <si>
    <t>sao cái video nhìn xấu hơn hình</t>
  </si>
  <si>
    <t>sao ch thấy ai giao hàng vậy chị</t>
  </si>
  <si>
    <t>Sao chất liệu vải ko như hình vậy</t>
  </si>
  <si>
    <t>Sao chị đặt mà mãi chưa nhận đc thế em</t>
  </si>
  <si>
    <t>Sao chị mãi chưa nhận dc hàng vậy em</t>
  </si>
  <si>
    <t>Sao chị nhắn ko trả lời</t>
  </si>
  <si>
    <t>Sao chị thấy màu không giống trong line</t>
  </si>
  <si>
    <t>Sao chưa có ốp lưng ạ</t>
  </si>
  <si>
    <t>Sao chưa giao lại vậy</t>
  </si>
  <si>
    <t>sao chưa gữi hàng nhỉ.?.</t>
  </si>
  <si>
    <t>sao chưa nhận dc hàng nhỉ</t>
  </si>
  <si>
    <t>Sao chưa nhận được hàng chị oi</t>
  </si>
  <si>
    <t>sao chưa thấy giao đồ ạ</t>
  </si>
  <si>
    <t>sao chưa thấy hàng shop</t>
  </si>
  <si>
    <t>sao ck rồi mà chưa trừ vào đơn hàng v shop</t>
  </si>
  <si>
    <t>Sao con bí này màu xấu quá</t>
  </si>
  <si>
    <t>Sao cứ hẹn tới lui hoài vậy ạ, giải quyết giúp mình đi chứ giao chậm kiểu này khách ko nhận hàng nữa ai chịu trách nhiệm cho m</t>
  </si>
  <si>
    <t>Sao đam vải xấu quá z shop</t>
  </si>
  <si>
    <t>Sao đặc sạc dự phòng sao không chốt đơn</t>
  </si>
  <si>
    <t>Sao đi đường tôi có thấy đâu...Quan trọng bảng số hoặc giấy phép do Công an giao thông cấp</t>
  </si>
  <si>
    <t>Sao đóng gói sơ sài thế shop? Lần trước minhg nhận là trong túi giấy đàng hoàng mà?</t>
  </si>
  <si>
    <t>sao đơn của e chưa ship nữa ạ</t>
  </si>
  <si>
    <t>Sao đơn e ghi đủ mà giao thiếu hàng e rồi</t>
  </si>
  <si>
    <t>Sao đơn hàng bên giao hàng nhanh lâu quá ạ</t>
  </si>
  <si>
    <t>Sao đơn hàng soạn cho mình bị thiếu hàng vậy shop, thiếu áo khoát mũ 29k rồi</t>
  </si>
  <si>
    <t>Sao đơn hàng trước gửi chậm thế chưa nhận được</t>
  </si>
  <si>
    <t>Sao đơn quần chip mk chưa nhận đk ạ</t>
  </si>
  <si>
    <t>Sao đơn vừa r giao thiếu hàng cho c vậy</t>
  </si>
  <si>
    <t>sao đợt này giao chậm quá e</t>
  </si>
  <si>
    <t>Sao đợt này hàng giao chậm vậy e</t>
  </si>
  <si>
    <t>Sao e cộng 30 k, lần trc e giao nhầm size đã yêu cầu c phải trả 30 k mà ko phải lỗi của c, lần này cũng do bên e giao nhầm lẫn vào có 1 cái của c, c ko nhận, ko có lẽ có 1 món chị cũng trả ship trong khi đó hôm chốt c chốt 3 món,</t>
  </si>
  <si>
    <t>Sao e thấy màu khác so với loại bao bì cũ ạ</t>
  </si>
  <si>
    <t>Sao em đã chuyển khoản rồi mà đơn hàng vẫn chưa được cập nhật giá phải trả ạ?</t>
  </si>
  <si>
    <t>Sao em giao màu không giống chị đặt vậy em đã vậy tay áo cũng may không giống trong hình 🥲🥲🥲</t>
  </si>
  <si>
    <t>Sao em gửi màu xấu vậy</t>
  </si>
  <si>
    <t>Sao em không trả lời anh nhỉ.neu vượt khả năng thì trả lời anh biết nha</t>
  </si>
  <si>
    <t>Sao em ko bán bên tiktok cho dễ bán em</t>
  </si>
  <si>
    <t>Sao em nói em bán online</t>
  </si>
  <si>
    <t>Sao giao hàng chậm thế shop</t>
  </si>
  <si>
    <t>Sao giao hàng chậm vậy á chị…làm sao giao nhanh hơn được ko ạ?em gửi sang nước ngoài ý ạ</t>
  </si>
  <si>
    <t>Sao giao hàng cho em vải k như hình v</t>
  </si>
  <si>
    <t>Sao giao hàng ko đúng kích thước vậy em</t>
  </si>
  <si>
    <t>Sao giao lộn địa chỉ vậy</t>
  </si>
  <si>
    <t>Sao giao nhầm size S rồi c Trinh ơi</t>
  </si>
  <si>
    <t>Sao giao sai địa chỉ cho e hoài 😭😭😭</t>
  </si>
  <si>
    <t>Sao giao sai mau z chi</t>
  </si>
  <si>
    <t>Sao giờ lại 425k và miễn ship</t>
  </si>
  <si>
    <t>Sao giờ mình vẫn chưa nhận đc hàng ah</t>
  </si>
  <si>
    <t>sao giử cho chị màu xấu quá</t>
  </si>
  <si>
    <t>Sao gửi cho mình màu xấu thế</t>
  </si>
  <si>
    <t>Sao gửi nguyên 1 tấm gương mà đóng gói sơ sài vậy, có 2 miếng xốp kia gửi là vỡ ngay</t>
  </si>
  <si>
    <t>sao gửi thiếu hàng cho mình thế ạ</t>
  </si>
  <si>
    <t>Sao hạn sử dụng ngắn thế . Bên kia họ báo chị tháng 9 mà em</t>
  </si>
  <si>
    <t>Sao hàng giao chậm vậy Sốp. Chị sắp về quê rồi kg ai nhận hàng.</t>
  </si>
  <si>
    <t>Sao hàng gửi lần nào cũng thiếu hàng của chị thế s</t>
  </si>
  <si>
    <t>Sao hanh mình vẫn chưa nhận được áo đổi vậy shop?</t>
  </si>
  <si>
    <t>Sao hình này c chụp xấu hơn hình đăng hôm trước quá😂</t>
  </si>
  <si>
    <t>Sao hnay gửi mjh thiếu hàng ag</t>
  </si>
  <si>
    <t>Sao hỏi ko trả lời bạn giá một áo bao nhiêu</t>
  </si>
  <si>
    <t>Sao hỏi ko trả lời, tin nhắn cũng vay shop</t>
  </si>
  <si>
    <t>Sao k ai điện thoại e chốt đơn hết vậy shop</t>
  </si>
  <si>
    <t>Sao k có hộp dưỡng móng vậy shop</t>
  </si>
  <si>
    <t>Sao k nge c chốt xúc xích cho e</t>
  </si>
  <si>
    <t>Sao k nhồi form túi cho c? Shop e đóng gói sơ sài. Bên vận chuyển ẩu làm gãy da, hỏng mất form túi của c</t>
  </si>
  <si>
    <t>Sao k thấy cảm ơn Han Han z 🤣</t>
  </si>
  <si>
    <t>Sao k thấy lên giày cao gót</t>
  </si>
  <si>
    <t>Sao kem kỳ này khác mà bao bì cũ vậy shop</t>
  </si>
  <si>
    <t>Sao kg thấy gọi chốt đơn sữa hạt canxi vậy shop</t>
  </si>
  <si>
    <t>Sao khách hỏi muốn trả hàng lại k tl vậy</t>
  </si>
  <si>
    <t>Sao khách lại nhận thành đơn kia nhỉ</t>
  </si>
  <si>
    <t>Sao không bán loại đẹp đẹp một tí em loại này kém chất lượng lắm hôm nay chị nhận được</t>
  </si>
  <si>
    <t>Sao không báo kích thước pin trử điện</t>
  </si>
  <si>
    <t>sao không có phom lớn hơn buồn, toàn là áo đẹp không</t>
  </si>
  <si>
    <t>Sao không trả lời BL của anh vậy</t>
  </si>
  <si>
    <t>Sao không trả lời gì hết vậy</t>
  </si>
  <si>
    <t>Sao ko ai trả lời tin nhắn hết trơn</t>
  </si>
  <si>
    <t>Sao ko phải là áo trên lai ko lấy nữa</t>
  </si>
  <si>
    <t>sao ko phải xuất xứ tại Mỹ bạn nhỉ</t>
  </si>
  <si>
    <t>sao ko thấy ảnh</t>
  </si>
  <si>
    <t>sao ko thấy shop phản hồi</t>
  </si>
  <si>
    <t>Sao ko thấy tên thương hiệu ạ</t>
  </si>
  <si>
    <t>Sao ko thấy trả lời chị vậy</t>
  </si>
  <si>
    <t>Sao ko thấy trả lời tin nhắn shop</t>
  </si>
  <si>
    <t>Sao ko thấy trả lời vậy dịch vụ bảo hành có vấn đề sao</t>
  </si>
  <si>
    <t>Sao ko trả lời gì vậy bạn</t>
  </si>
  <si>
    <t>Sao ko trả lời thế hiệu ơi</t>
  </si>
  <si>
    <t>Sao lại có giá 880k. Là đồng hồ của hãng nào z sop</t>
  </si>
  <si>
    <t>sao lại phải cọc trước vậy shop</t>
  </si>
  <si>
    <t>Sao lại tên thương hiệu mà logo khác là sao vậy</t>
  </si>
  <si>
    <t>Sao lại trả ship thế bên em không có cỡ giao nhầm cho chị mà</t>
  </si>
  <si>
    <t>Sao lại vẫn bao bì cũ ha chi</t>
  </si>
  <si>
    <t>Sao lần này đóng gói sơ sài</t>
  </si>
  <si>
    <t>Sao lần này nhân viên đóng gói ẩu thế</t>
  </si>
  <si>
    <t>sao lâu rồi chưa thấy giao hàng vậy em</t>
  </si>
  <si>
    <t>Sao lưng có hở không em</t>
  </si>
  <si>
    <t>sao mà hôm thì mất phí ship thì giao nhanh.còn miễn phí ship thì giao chậm</t>
  </si>
  <si>
    <t>sao mãi chưa thấy ai gọi đổi</t>
  </si>
  <si>
    <t>Sao mãi chưa thấy áo gửi về đổi size cho c vậy e?</t>
  </si>
  <si>
    <t>Sao mãi chưa thấy đến chị  váy kia e gửi đổi lâu r , mà tới h hàng bên e gửi ch về đây</t>
  </si>
  <si>
    <t>Sao mãi chưa thấy đồ đổi zay shop oi</t>
  </si>
  <si>
    <t>Sao mãi chưa thấy đổi chảo???</t>
  </si>
  <si>
    <t>Sao mãi chưa thấy đổi cho c nhỉ</t>
  </si>
  <si>
    <t>Sao mãi chưa thấy đổi cho mình vậy</t>
  </si>
  <si>
    <t>sao mãi chưa thấy đổi củ sạc giúp mình sop nhĩ</t>
  </si>
  <si>
    <t>Sao mãi chưa thấy đổi đồ cho mình vậy</t>
  </si>
  <si>
    <t>Sao mãi chưa thấy đổi hàng thế e</t>
  </si>
  <si>
    <t>Sao mãi chưa thấy đổi váy cho mình vậy</t>
  </si>
  <si>
    <t>Sao mãi chưa thấy gửi đồ để đổi cho chị vậy e ?</t>
  </si>
  <si>
    <t>Sạo mãi chưa thấy gửi hàng đổi vậy shop</t>
  </si>
  <si>
    <t>Sao mãi chưa thấy hàng đổi về vậy shop</t>
  </si>
  <si>
    <t>Sao màu k như ảnh vậy shop</t>
  </si>
  <si>
    <t>Sao màu không giống ở trong, ở trong đẹp hơn</t>
  </si>
  <si>
    <t>Sao màu không giống vậy shop ơi?</t>
  </si>
  <si>
    <t>Sao mật ong giao chậm vậy shop?</t>
  </si>
  <si>
    <t>Sao mấy đơn a đặt sau mà tới trước r nè</t>
  </si>
  <si>
    <t>Sao mình biết thiếu hàng e.1 kí được mấy miếng lạp vịt vậy e</t>
  </si>
  <si>
    <t>sao mình đặt hàng chẳng thấy giao</t>
  </si>
  <si>
    <t>Sao mình đặt nước hồng sâm mà k thấy gọi chốt vậy</t>
  </si>
  <si>
    <t>Sao mình lấy khăn tắm lại gửi sét khăn xô 5 cái cho mình là sao</t>
  </si>
  <si>
    <t>Sao mình mãi chưa nhận đc nhẫn</t>
  </si>
  <si>
    <t>Sao mình thấy có hộp tròn như cá hộp vậy.</t>
  </si>
  <si>
    <t>Sao mình thấy có mẩu bao bì mới và cũ nữa vay</t>
  </si>
  <si>
    <t>Sao nay đóng gói ẩu vậy kg chờn sốc 
2 chai vs pn .sì chảy hết ra .dính vào chai nhỏ mắt</t>
  </si>
  <si>
    <t>Sao nay giá lại rẻ như vậy ak! Liệu thành phần có còn như ban đầu k ạ?</t>
  </si>
  <si>
    <t>Sao này là rep pan hay nội địa trung ạ</t>
  </si>
  <si>
    <t>sao nay mình chưa nhận được hàng nhỉ</t>
  </si>
  <si>
    <t>Sao nhìn lai đẹp thế mà hàng về nhìn chất liệu vải xấu lắm,thông cảm nhé khi nào có mẫu đẹp thì lấy</t>
  </si>
  <si>
    <t>Sao nó có nhiều loại vậy nhỉ.bao bì cũng khác</t>
  </si>
  <si>
    <t>Sao nó ko bền bằng apple nhỉ. Quảng cáo các kiểu. Vẫn thua thằng im lặng</t>
  </si>
  <si>
    <t>Sao nón màu và chất vải ko như hình ảnh vậy shop</t>
  </si>
  <si>
    <t>Sao nt mà shop ko trả lời</t>
  </si>
  <si>
    <t>sao phay này miễn ship vậy em</t>
  </si>
  <si>
    <t>Sao roi em kiem tra ki dum anh nhe vi cai dong đong ho đo no đúc đat hư la ko mở ra sua duoc đau em</t>
  </si>
  <si>
    <t>Sao sản phẩm không thấy hướng dẫn sử dụng hay xuất xứ gì vậy</t>
  </si>
  <si>
    <t>sao shop  lên shopee mà bán,ở fb thì khó thu hút khách lắm</t>
  </si>
  <si>
    <t>Sao shop giao lộn size cho chị vâyh</t>
  </si>
  <si>
    <t>Sao Shop giao sai mẫu vậy</t>
  </si>
  <si>
    <t>Sao shop k nói gì thế ạ tôi muốn gửi lại áo cho shop k cần hoàn tiền cho tôi cũng đc làm ăn phải đúng như vậy moi gửi chứ</t>
  </si>
  <si>
    <t>Sao shop không để ký hiệu và bảng qui đổi kích thước shop</t>
  </si>
  <si>
    <t>Sao shop mình giao hàng chậm vậy á mấy ngày rồi mà vẫn chưa nhận được vậy</t>
  </si>
  <si>
    <t>Sao shop nói đổi áo cho mình mà mãi chưa thấy ????????</t>
  </si>
  <si>
    <t>Sao size bên e ko giống ngta vậy chị đau biết .vì hồi giờ chị mua size shop lấy cho chị L</t>
  </si>
  <si>
    <t>Sao sop gửi thiếu hàng cho mình mà vẫn tính 225 vậy</t>
  </si>
  <si>
    <t>sao Sốp giao hàng chậm vậy</t>
  </si>
  <si>
    <t>sao t k nhận đc hàng nhỉ</t>
  </si>
  <si>
    <t>Sao t thấy có giống đâu vải ngoài nhìn xấu hơn hình nhiều</t>
  </si>
  <si>
    <t>Sao tả đợt này chất lượng kém quá shop</t>
  </si>
  <si>
    <t>sao tem năm sản xuất màu trăng ko phải mau bạc vậy shop?</t>
  </si>
  <si>
    <t>Sao thấy cái kìm bán ra ko giống cái kìm trong vi deo</t>
  </si>
  <si>
    <t>Sao thấy quảng cáo hướng dẫn lắp đặt lên ngay luôn mà em</t>
  </si>
  <si>
    <t>sao thấy trên hình đẹp lắm mà sao mỏng như lá lứa vs vải xấu nữa</t>
  </si>
  <si>
    <t>Sao thế mình đã nhận được cuộc nào nhận hàng đâu mà thái độ với k thái độ hả shop</t>
  </si>
  <si>
    <t>Sao thuốc đóng gói sơ sài giữ vậy</t>
  </si>
  <si>
    <t>Sao tôi tìm địa chỉ cửa hàng mà ko thấy nhỉ</t>
  </si>
  <si>
    <t>Sao vải k được như hình shop ạ</t>
  </si>
  <si>
    <t>Sao vải k như hình v shop</t>
  </si>
  <si>
    <t>Sao video xe xấu hơn hình vậy shop 😁</t>
  </si>
  <si>
    <t>sao vô lý được shop có 3 vấn đề mà giờ em ok với 2 vấn đề shop đã giải quyết là cúc áo với form vậy còn cổ áo thì sao ạ tụi em cũng cố chỉnh mà nó vẫn vậy đã vậy thêm thái độ shop nói năng ngang ngược thì đáng lẽ em cũng không lì với shop đâu ạ</t>
  </si>
  <si>
    <t>Sao xấu hơn hình post</t>
  </si>
  <si>
    <t>Sao xem ko trả lời vậy shop</t>
  </si>
  <si>
    <t>Sáp hoa khô 30 10k 0914360247 gộp đơn</t>
  </si>
  <si>
    <t>Sap thơm 4 hop 19k 0708197137</t>
  </si>
  <si>
    <t>Sau 2 ngày ngậm 2 viên , vậy 2 viên còn lại sử dụng lúc nào</t>
  </si>
  <si>
    <t>Sau 7 ngày mà hỏng. Tụt pin nhanh, ko xạc vào, ko vào điện hay ntn thì có được bảo hành ko shop</t>
  </si>
  <si>
    <t>Sau cảm giác xấu hơn hình gốc ạ</t>
  </si>
  <si>
    <t>Sau cảm giác xấu hơn hình gốc lắm ạ, thất vọng</t>
  </si>
  <si>
    <t>Sàu chất lượng a sẽ mua thêm</t>
  </si>
  <si>
    <t>Sau đổi mất bao nhiêu ạ</t>
  </si>
  <si>
    <t>sau khi tải phiên bản mới à bạn?</t>
  </si>
  <si>
    <t>Sau kỳ rui mua kem chống nắng đánh khg như bao bì cũ bao bì mới danh nó khg tan liền mà sính vay shop</t>
  </si>
  <si>
    <t>sau lỗi còn chi phí bảo hành cho anh</t>
  </si>
  <si>
    <t>Sau mình còn lấy đôi giày lười nữa</t>
  </si>
  <si>
    <t>Sau này hay k đvoi mk bây giờ phù hợp ms là quan trọg.</t>
  </si>
  <si>
    <t>Sau này muốn đổi mất bnhiu% ạ</t>
  </si>
  <si>
    <t>Sau o ra gói nhỏ để cho khách hàng dùng thử ngon mua biếu chứ</t>
  </si>
  <si>
    <t>Sau shop nhắn rõ thời gian đổi trả giúp</t>
  </si>
  <si>
    <t>Sau sinh bị khô hạn dùng gì dk c</t>
  </si>
  <si>
    <t>Sau tết có chương trình khuyến mãi gì ko e</t>
  </si>
  <si>
    <t>Sau tết thì có khuyến mãi gì ko ?</t>
  </si>
  <si>
    <t>Sắc dày ko sop</t>
  </si>
  <si>
    <t>Sẵn cj đổi sđt lun nhé</t>
  </si>
  <si>
    <t>Sẵn phẩm này uống vào mệt ko và nguồn gốc ở đâu sản xuất</t>
  </si>
  <si>
    <t>Sắp 20/10 co dk khuyến mãi tặng quà gì k c</t>
  </si>
  <si>
    <t>Sắp 20/10 có đc quà hay khuyến mãi gì không chị</t>
  </si>
  <si>
    <t>Sắp noel ko khuyến mãi gì sop</t>
  </si>
  <si>
    <t>Sắp tết bên shop có chương trình khuyến mãi gì ko ạ?</t>
  </si>
  <si>
    <t>Sắp tết có chương trình khuyến mãi gì Ko shop</t>
  </si>
  <si>
    <t>sắp tết r có khuyến mãi gì k ạ</t>
  </si>
  <si>
    <t>Sắp tới 20/10 bên mình có chương trình khuyến mãi gì không ạ</t>
  </si>
  <si>
    <t>Sắt lấy em 2 hộp nha</t>
  </si>
  <si>
    <t>Sân bóng thì linh đường Nguyễn Văn quá phường Đông Hưng Thuận quận 12 TP HCM đt 0878582246</t>
  </si>
  <si>
    <t>Schua bảo quản nhiệt độ thường được k ạ</t>
  </si>
  <si>
    <t>Sd ra tóc con nhiều hk e</t>
  </si>
  <si>
    <t>Sdt : 0355678848
  Địa chỉ : 99 Nguyễn Văn Hưởng - Giang Biên - Long Biên - HN ( quán tóc Ngọc Hương )</t>
  </si>
  <si>
    <t>Sdt 0327266375 gui ve cong ty vi ba kyesung phuong thanh vinh thanh hà thanh ba phu thọ len đon em nhe sop oi</t>
  </si>
  <si>
    <t>Sdt 0359045579 Đc18/1e võ Dõng Gia kiệm thống nhất đồng Nai</t>
  </si>
  <si>
    <t>sdt 0368257622 tên Vinh đc 102B Nguyễn Thiện Thuật</t>
  </si>
  <si>
    <t>Sdt 0384514356</t>
  </si>
  <si>
    <t>Sdt 0913233547 thôn quý thạnh xã ngũ phụng huyện Phú quý tỉnh bình thuận</t>
  </si>
  <si>
    <t>Sdt 0986287665</t>
  </si>
  <si>
    <t>Sdt:0977544784
  Id: 578652271895546611</t>
  </si>
  <si>
    <t>Sdt.0394782082</t>
  </si>
  <si>
    <t>Sdt0989287837</t>
  </si>
  <si>
    <t>Sđt :0384136234 .nguyễn lệ thu .18/19 bình quới a bình chuẩn thuận an bình dương.  E cắt thêm cho chị 1 bộ  màu hồng ruốc  đậm nha e.  Chị khách cũ nha  e</t>
  </si>
  <si>
    <t>sđt 0355320741. gửi về công ty may phú long. hàm thuân băc bình thuận</t>
  </si>
  <si>
    <t>Sđt 0364114917</t>
  </si>
  <si>
    <t>Sđt 0365575096₫ia chỉ gửi về công ty may phú vinh huyện thường Xuân tỉnh Thanh Hóa</t>
  </si>
  <si>
    <t>Sđt 038485624</t>
  </si>
  <si>
    <t>Sđt 0768619981 số nhà 20 ngõ 106 lãm khê đồng hòa kiến an hải phòng nhận hàng vào 12h trưa và 5h chiều nhé ... nếu hàng chuẩn chất lượng mình sẽ ủng hộ còn ko mình ko nhận đâu nhé</t>
  </si>
  <si>
    <t>Sđt 0814852366</t>
  </si>
  <si>
    <t>Sđt 0838639936 c , cao 1/50 can nặng 59 em doi cho chị màu bo ko lấy màu đen nữa gửi về công ty may youngone nam định phường Mỹ xa thành phố nam định</t>
  </si>
  <si>
    <t>sđt 084396263729 
tên Thu Hồng, đchi đức hòa hạ, đức hòa long an .
Tại KCN tân đô CTY findley</t>
  </si>
  <si>
    <t>Sđt 0866224196.</t>
  </si>
  <si>
    <t>Sđt 0965367565</t>
  </si>
  <si>
    <t>Sđt 0986225925</t>
  </si>
  <si>
    <t>sđt của mình vẫn như cũ nhma mình đổi địa chỉ được không ạ? địa chỉ mới của mình là: số nhà 31, ngõ 402/42/22, Mỹ Đình 1, Nam Từ Liêm, Hà Nội sốp nhe</t>
  </si>
  <si>
    <t>Sđt: 0975500324</t>
  </si>
  <si>
    <t>sđt.0342122198</t>
  </si>
  <si>
    <t>Sđt0376223020</t>
  </si>
  <si>
    <t>sẽ ăn tóc bạc hơn</t>
  </si>
  <si>
    <t>Se có giấy phép ko</t>
  </si>
  <si>
    <t>sẽ cọc trước hay sao ạ shop</t>
  </si>
  <si>
    <t>Sẻ rum có tác dụng gì vậy hả Shop? Viên uống từ nguyên liệu gì, có giấy chứng nhận không hả Shop ?</t>
  </si>
  <si>
    <t>Sẽ ủng hộ shop vào đơn hàng tiếp theo</t>
  </si>
  <si>
    <t>Sec này có mấy màu e</t>
  </si>
  <si>
    <t>selai nhỏ nha 40 kí ạ</t>
  </si>
  <si>
    <t>Serum 32k..0328996117</t>
  </si>
  <si>
    <t>Serum hút nám thì sử dụng lúc nào ạ</t>
  </si>
  <si>
    <t>Serum mình sử dụng lúc nào</t>
  </si>
  <si>
    <t>serum mụn mình sử dụng lúc nào cũg dc hay sao</t>
  </si>
  <si>
    <t>Serum này mình dùng ngày mấy lần ạ</t>
  </si>
  <si>
    <t>Serum retinol Sài sau tone rồi có Sài thêm kem dưỡng không em</t>
  </si>
  <si>
    <t>Serum sử dụng lúc nào bạn</t>
  </si>
  <si>
    <t>Serum sử dụng lúc nào chỉ cách cô dùng luôn</t>
  </si>
  <si>
    <t>Serum sử dụng lúc nào cũng dc hả e</t>
  </si>
  <si>
    <t>Serum sử dụng lúc nào z chị</t>
  </si>
  <si>
    <t>Serum sử dụng thời gian nào vậy múi</t>
  </si>
  <si>
    <t>Serum và tẩy tế bào chết mình sử dụng khi nào ạ?trc khi bôi cừu đêm hay sao ạ?</t>
  </si>
  <si>
    <t>Serum xanh, tc sum trắng ,kem bichoep, mỗi loại 2 túi c nhé</t>
  </si>
  <si>
    <t>Set 6 của e đợt này có bao bì mới chưa</t>
  </si>
  <si>
    <t>Sét bộ bbry vải xấu với nóng quá shop</t>
  </si>
  <si>
    <t>Set chân váy jean với áo croptp</t>
  </si>
  <si>
    <t>Sét chân váy miu e xem lại</t>
  </si>
  <si>
    <t>Sét chu v quần ống rộng còn không chị</t>
  </si>
  <si>
    <t>Set còn mẫu nào tương tự k ạ</t>
  </si>
  <si>
    <t>Sét cô gái có đen lấy luôn ạ</t>
  </si>
  <si>
    <t>Set đấy có mấy màu ạ</t>
  </si>
  <si>
    <t>Sét hồng cô mặc 1 lần quần đã rách rồi</t>
  </si>
  <si>
    <t>Set kep.30.0921256529</t>
  </si>
  <si>
    <t>set loang có size j b</t>
  </si>
  <si>
    <t>Sét muỗng 19k.**********</t>
  </si>
  <si>
    <t>sét này 60 ký ạ</t>
  </si>
  <si>
    <t>Set này 60kg 1m63 eo 76 vừa ko ạ</t>
  </si>
  <si>
    <t>Sét này bao nhiêu chị</t>
  </si>
  <si>
    <t>Set này có những màu gì ạ?</t>
  </si>
  <si>
    <t>set này là áo quần hay áo bây hả em</t>
  </si>
  <si>
    <t>set này là có sẵn hết nguyên liệu đk ạ</t>
  </si>
  <si>
    <t>Set này mầu rất ưng thích lắm ấy nhưng áo vải mỏng quá và chân váy size S rồi mà vẫn rộng</t>
  </si>
  <si>
    <t>Sét nè chất có dày hơn ko e</t>
  </si>
  <si>
    <t>Set ngựa đen 129 gộp đơn</t>
  </si>
  <si>
    <t>Set quần đùi hay dài</t>
  </si>
  <si>
    <t>Set Tencel cho giường 1.8x2.0m dày 20cm. Set nhung tím cho giường 1m5x2.0m dày 20cm.</t>
  </si>
  <si>
    <t>Sét vàng hôm qua còn giữ đơn e ko chị....E chọn thêm</t>
  </si>
  <si>
    <t>set xám mấy cái e?</t>
  </si>
  <si>
    <t>Sét xanh than body phom có rộng k e</t>
  </si>
  <si>
    <t>Sg phí ship bnhiu e?</t>
  </si>
  <si>
    <t>Sh bán online hay sao</t>
  </si>
  <si>
    <t>Sh check ship 4h giúp m đc k? Trong giờ hành chính m nhận đc
  Mai m k đi làm rồi</t>
  </si>
  <si>
    <t>Sh chú ý đóng gói cẩn thận giúp mình nhá.đơn mình mới nhận rách bươm,mình đi vắng ko nhận hàng trực tiếp với ship chứ ko mình cho hàng quay đầu rồi.nhận gói hàng tụt hết cả cảm xúc.</t>
  </si>
  <si>
    <t>Sh có bán trên lazada ko</t>
  </si>
  <si>
    <t>Sh có bán trên shopee không</t>
  </si>
  <si>
    <t>Sh có bán trên tiktok hay shoppe ko ạ</t>
  </si>
  <si>
    <t>Sh đừng khi thông tin sản phẩm bên ngoài bao bì nha</t>
  </si>
  <si>
    <t>sh giao nhầm mẫu m muốn đổi mẫu ạ</t>
  </si>
  <si>
    <t>Sh gửi thiếu hàng cho mh k báo trc</t>
  </si>
  <si>
    <t>Sh mode trả góp sao vây</t>
  </si>
  <si>
    <t>Sh nhắc ship mai giao lại cho m nhé!nay cuối tuần m về quê r nên chưa  nhận đc hg,ship thái độ quá ạ</t>
  </si>
  <si>
    <t>Sh ơi. Nay m cx mua 1 set của NT closet. Và m phát hiện ra lần trc shop giao nhầm cho m size M. Do tag ko ghi nên đợt đó m ko đổi đc. Thảm nào m mặc bị rộng, đến h còn chưa mặc đc lần nào 😭</t>
  </si>
  <si>
    <t>Shid cod để shipper nhiệt tình giao hơn e ạ 😅</t>
  </si>
  <si>
    <t>Ship 1 chiếc thì phí ship bnhieu b</t>
  </si>
  <si>
    <t>Ship bảo k vừa thì báo shop đổi size</t>
  </si>
  <si>
    <t>Ship bao nhiêu tiền nữa c ck hết luôn</t>
  </si>
  <si>
    <t>Ship bên dala giao hàng nhiệt tình hơn sihp bên chị</t>
  </si>
  <si>
    <t>Ship c 2 lon em nhé</t>
  </si>
  <si>
    <t>Ship chị 1 áo xanh size M nhé</t>
  </si>
  <si>
    <t>Ship cho 2 chiếc vị trí số 9 và số 10 mình cao 1m70 nặng 75kg</t>
  </si>
  <si>
    <t>Ship cho a kai này , thử 1 chiếc , chất lượng . A sẽ lấy vài cái</t>
  </si>
  <si>
    <t>Ship cho c địa chỉ cũ nha</t>
  </si>
  <si>
    <t>Ship cho minh 1 bộ sz M,1 bộ sz L</t>
  </si>
  <si>
    <t>ship cho mình 30 cái mà đóng gói cẩn thận đừng co bể bánh nha b</t>
  </si>
  <si>
    <t>Ship cho mình 5 chiếc size M . Hồng . Trắng . Vàng. Đen . Xanh dương</t>
  </si>
  <si>
    <t>Ship cho mình đôi trắng sữa, size 36</t>
  </si>
  <si>
    <t>Ship cho mình size m nếu trật hỗ trợ đổi size cho mình</t>
  </si>
  <si>
    <t>Ship cho tớ 1 nồi nhé, bảo hành bao lâu vậy bạn?</t>
  </si>
  <si>
    <t>Ship có ch hay bán online thôi</t>
  </si>
  <si>
    <t>Ship cùng cái trước luôn e nhé</t>
  </si>
  <si>
    <t>Ship cũng giao sai địa chỉ</t>
  </si>
  <si>
    <t>Ship đấy thái độ quá</t>
  </si>
  <si>
    <t>ship đến đc số nhà 48/59 mễ trì hạ nam từ liêm hà nội sđt 0968015417 tên người nhận triệu văn quỳnh</t>
  </si>
  <si>
    <t>Ship đến thái bình bnh ạ</t>
  </si>
  <si>
    <t>Ship đia chi salon tóc như ý ngay chợ cẩm đường,xã cẩm đường,huyện long thành,tỉnh đông nai</t>
  </si>
  <si>
    <t>ship free luôn hay sao</t>
  </si>
  <si>
    <t>Ship giao lộn màu cho em r</t>
  </si>
  <si>
    <t>Ship giao nhầm áo cho mình không ạ?
Áo mình thấy ảnh 1 kiểu hàng nhận dc lại 1 kiểu ạ</t>
  </si>
  <si>
    <t>Ship giao nhầm hàng cho chị rồi</t>
  </si>
  <si>
    <t>Ship giao sai địa chỉ nên em k nhận hàng nha shop</t>
  </si>
  <si>
    <t>Ship giao sai địa chỉ nha e</t>
  </si>
  <si>
    <t>Ship giúp mình 1c size L về địa chỉ: Lê Phương Thảo, Sở Ngoại vụ số 2187 đại lộ Hùng Vương, phường Gia Cẩm, thành phố Việt Trì, tỉnh Phú Thọ</t>
  </si>
  <si>
    <t>Ship gọi giao hàng lúc 15h34 mình 15h35 gọi lại ship thái độ ko tot</t>
  </si>
  <si>
    <t>Ship grab nhận luôn đc ko</t>
  </si>
  <si>
    <t>ship grab về địa chỉ này giúp</t>
  </si>
  <si>
    <t>Ship hàng mà như ông nội khách vậy, thái độ không nhiệt tình</t>
  </si>
  <si>
    <t>Ship hàng thu 160k, trên thông tin bao bì cũng ghi thu 160k mà???</t>
  </si>
  <si>
    <t>Ship HCM bao nhiêu vậy</t>
  </si>
  <si>
    <t>ship hỏa tóc kip k</t>
  </si>
  <si>
    <t>ship khaong bn em</t>
  </si>
  <si>
    <t>ship luôn chiều nay đc ko</t>
  </si>
  <si>
    <t>ship mất cao thế shop</t>
  </si>
  <si>
    <t>ship miễn được không em</t>
  </si>
  <si>
    <t>Ship mịn đôi này về 58 ngõ 88 Giáp Nhị Hà Nội nhé</t>
  </si>
  <si>
    <t>Ship mình 1 đôi màu đen size 36 về địa chỉ xóm 3 liên sơn, thạch sơn, thạch thành, thanh hóa, sđt 0976779410</t>
  </si>
  <si>
    <t>Ship mình 3 bộ sz S nhé</t>
  </si>
  <si>
    <t>Ship mk 2 váy này nha</t>
  </si>
  <si>
    <t>Ship một cái được ko</t>
  </si>
  <si>
    <t>Ship nhanh ! 👍 đóng gói cẩn thận. Bộ swarovski ưng lắm . Dễ thương cực kì</t>
  </si>
  <si>
    <t>Ship nhie6 ạ</t>
  </si>
  <si>
    <t>Ship nội thành 1c bn bạn</t>
  </si>
  <si>
    <t>Ship qua 64 đông du e vs</t>
  </si>
  <si>
    <t>ship qua địa chỉ 330 nơ trang long, p12, q bình thạnh cho mình nha</t>
  </si>
  <si>
    <t>Ship Quận 9 phí ship bnh c oi</t>
  </si>
  <si>
    <t>Ship thái độ</t>
  </si>
  <si>
    <t>Ship thiếu hàng cho chị</t>
  </si>
  <si>
    <t>Ship thứ 3 c nhận nha e</t>
  </si>
  <si>
    <t>ship trễ cho mình hẳn 1 tuần , còn thiếu hàng nữa shop xem giải quyết giúp mình với</t>
  </si>
  <si>
    <t>Ship trước mình váy này mình xem chất liệu sao mình sẽ mua thêm nhé</t>
  </si>
  <si>
    <t>Ship và lắp đặt ntn ạ?</t>
  </si>
  <si>
    <t>Ship về Chung cư Greenfield, 686 xô viết nghệ tĩnh, p25, q bình thạnh</t>
  </si>
  <si>
    <t>Ship về có bị hỏng cây hay đổi trả ntn ạ</t>
  </si>
  <si>
    <t>ship về công ty sữa quốc tế IDP khu công nghiệp tây bắc củ chi</t>
  </si>
  <si>
    <t>ship về địa chỉ công ty minh quân số 138 đường đào sư tích, phường bình an, tp dĩ an, bình dương 0905293205</t>
  </si>
  <si>
    <t>Ship về số nhà 94 tổ 2 tân xuân thị trấn xuân mai hà nội ( quán tóc menhouse Sdt 0822412873</t>
  </si>
  <si>
    <t>ship xa v bên b có đóng gói đẹp k nhỉ vì mình đem tặng ấy</t>
  </si>
  <si>
    <t>shipper giao chậm, delay hàng xong ghi trên app là khách hàng hẹn qua hôm sau lấy dù chả gọi 1 cuộc nào hết</t>
  </si>
  <si>
    <t>Shipper giao nhanh lắm ý ạ, 🤣</t>
  </si>
  <si>
    <t>Shipper giao sai địa chỉ</t>
  </si>
  <si>
    <t>Shipper giao tới mở ra xem mà bực lắm nhưng mình ngại trả lại vì bao bì cũng mở ra hết rồi, đáng lẽ mình ko nhận luôn ý</t>
  </si>
  <si>
    <t>Shipper gọi mà giao sai địa chỉ thôi</t>
  </si>
  <si>
    <t>Shipper hẹn giao lại 2 hôm trước mà k thấy đâu</t>
  </si>
  <si>
    <t>shipper k gọi cho mk nhé ạ</t>
  </si>
  <si>
    <t>Shipper mới chỗ shop gửi k nhiệt tình thái độ k thik. Người cũ chuyển đi chỗ khác rồi</t>
  </si>
  <si>
    <t>Shipper này vỡ vẩn thật, shop gửi bên bưu điện thì shipper kia nhà ở Xã pá mỳ giao hàng nhiệt tình hơn cho khách</t>
  </si>
  <si>
    <t>shipper nhiệt tình</t>
  </si>
  <si>
    <t>shipper nhiệt tình hoà nhã</t>
  </si>
  <si>
    <t>shipper nhiệt tình tình hình</t>
  </si>
  <si>
    <t>Shipper ok mai giao lại cho em r mà ạ 🥹</t>
  </si>
  <si>
    <t>Shipper rất thái độ</t>
  </si>
  <si>
    <t>Shoop đổi giúp em tên người nhận với sđt với ạ</t>
  </si>
  <si>
    <t>Shop  có mẫu này khác không</t>
  </si>
  <si>
    <t>Shop  giao nhầm  mẫu  này rồi</t>
  </si>
  <si>
    <t>Shop b có cửa hàng ở hà nội k ạ</t>
  </si>
  <si>
    <t>shop bạn có sạc dự phòng ko</t>
  </si>
  <si>
    <t>Shop bán đồ giảm quá, nhận rồi giờ mở ra dùng hàng kém chất lượng , dầu toàn nước lạnh với phẩm màu, đồng hồ k có pin</t>
  </si>
  <si>
    <t>Shop bạn giao hàng nhanh nữa...ổn áp quá ạ cứ có tâm v là bán đc à bạn ☘️</t>
  </si>
  <si>
    <t>Shop Bạn giao nhầm thi sao lại bắt mình trả ship</t>
  </si>
  <si>
    <t>Shop bán hàng , tốt - chất lượng . Sài thích lắm luôn.👍❤️</t>
  </si>
  <si>
    <t>Shop bán hàng kém chất lượng quá</t>
  </si>
  <si>
    <t>Shop bán hàng phom áo và chất lượng rất đẹp</t>
  </si>
  <si>
    <t>Shop bán onl nay có cửa hàng k ạ</t>
  </si>
  <si>
    <t>Shop bán online thôi hay hàng có sẵn đến thử ko ak</t>
  </si>
  <si>
    <t>shop bán phiên bản mấy vậy</t>
  </si>
  <si>
    <t>Shop bảo đổi áo cho tôi mà mãi chưa thấy là thế nào nhỉ ?</t>
  </si>
  <si>
    <t>Shop bảo đổi lại đôi này cho mình mà mãi chưa thấy gửi</t>
  </si>
  <si>
    <t>Shop bảo gửi đổi bộ Sạc cho tôi mà sao mãi chưa thấy nhận được</t>
  </si>
  <si>
    <t>Shop bảo hành bao lâu?</t>
  </si>
  <si>
    <t>Shop báo lại giá cũng có chết ai hay mất miếng thịt nào đâu mà hỏi mình sao là sao v shop</t>
  </si>
  <si>
    <t>Shop bảo mật thông tin cho chị nhé</t>
  </si>
  <si>
    <t>shop bảo mật thông tin cm giúp mình</t>
  </si>
  <si>
    <t>Shop bảo mật thông tin giao hàng k</t>
  </si>
  <si>
    <t>shop báo tổng bill m thanh toán ck nha</t>
  </si>
  <si>
    <t>Shop bỏ qua cái này nha, vì mình đổi địa chỉ ạ</t>
  </si>
  <si>
    <t>shop cần báo cho mình  thời gian đổi trả ntn</t>
  </si>
  <si>
    <t>shop cần điều chỉnh thái độ với khách nhé</t>
  </si>
  <si>
    <t>Shop che tên sản phẩm giùm e với ah</t>
  </si>
  <si>
    <t>Shop che tên sản phẩm giúp e ( đừng để thông tin là cây cảnh hay gì hết nha )</t>
  </si>
  <si>
    <t>Shop che tên sp giùm e ạ</t>
  </si>
  <si>
    <t>Shop check giúp em mẫu nào còn size của em gửi em nha shop</t>
  </si>
  <si>
    <t>Shop check inbox giúp e với ạ. Shop giao sai hàng cho e</t>
  </si>
  <si>
    <t>Shop check lại đơn hàng xem. Đơn hàng đi từ 27/4. Nhưng đến nay vẫn chưa nhận được</t>
  </si>
  <si>
    <t>Shop check lại Mình chưa nhận đc váy bạn ạ</t>
  </si>
  <si>
    <t>shop chỉ bán online</t>
  </si>
  <si>
    <t>Shop chỉ bán online thôi ạ</t>
  </si>
  <si>
    <t>Shop chỉ bán online thôi ạ. Địa chỉ cửa hàng shop ở đâu ạ</t>
  </si>
  <si>
    <t>Shop chị giao hàng nhanh quá, mua trưa hôm qua mà sáng nay em nhận được hàng rồi .</t>
  </si>
  <si>
    <t>Shop chỉ mình cách vệ sinh giày thể thao với ạ</t>
  </si>
  <si>
    <t>Shop chị tầm cỡ nhiu kí</t>
  </si>
  <si>
    <t>Shop cho biết dung tích của ấm và xuất xứ ở đâu</t>
  </si>
  <si>
    <t>Shop cho biết sức chứa bao nhiêu kg? giá cả</t>
  </si>
  <si>
    <t>Shop cho chị hỏi có bánh sữa chua ông già bao nhiêu 1 thùng chà bông xém bao nhiêu 1 kg</t>
  </si>
  <si>
    <t>Shop cho chị hỏi kẹo nga mình còn những loại nào shop</t>
  </si>
  <si>
    <t>Shop cho chị hỏi về kẹo này</t>
  </si>
  <si>
    <t>Shop cho e địa chỉ cửa hàng đi</t>
  </si>
  <si>
    <t>Shop cho e đổi địa chỉ nhận hàng đc kh ạ</t>
  </si>
  <si>
    <t>Shop cho e đổi lại màu hồng váy này đc kg ạ??</t>
  </si>
  <si>
    <t>Shop cho e hỏi bên mình có chương trình khuyến mãi ngày lễ không ạ</t>
  </si>
  <si>
    <t>Shop cho e hỏi cách vệ sinh sao ạ</t>
  </si>
  <si>
    <t>Shop cho e hỏi nhập từ bn cái mới được giá sỉ ạ</t>
  </si>
  <si>
    <t>Shop cho e hỏi: bơ này sau khi sử dụng thì mình bảo quản nhiệt độ thường hay trong ngăn mát tủ lạnh vậy shop</t>
  </si>
  <si>
    <t>Shop cho e xem ốp lưng skin da 3m của iphone 12 pro max có không ak</t>
  </si>
  <si>
    <t>shop cho e xin sdt bên shop để tối nay e đi đổi thì gọi shop luôn cho nhanh ạ</t>
  </si>
  <si>
    <t>Shop cho em đổi lại sđt là: 0378452850</t>
  </si>
  <si>
    <t>Shop Cho em đổi số lượng của 2 mã trên dc ko ạ?</t>
  </si>
  <si>
    <t>Shop cho em hỏi bakuchoi xài chung với kem dưỡng trắng được không ạ</t>
  </si>
  <si>
    <t>Shop cho em hỏi bánh kem để ngoài được 2 tiếng không</t>
  </si>
  <si>
    <t>Shop cho em hỏi bên mình có mẫu ốp lưng này không ạ</t>
  </si>
  <si>
    <t>shop cho em hỏi bên mình đang có sẵn các loại bánh kem nào được k ạ?</t>
  </si>
  <si>
    <t>Shop cho em hỏi có kem dưỡng trắng da k ạ</t>
  </si>
  <si>
    <t>Shop cho em hỏi có ốp lưng cua poco k ạ</t>
  </si>
  <si>
    <t>Shop cho em hỏi combo bánh tráng bên shop gồm cs gì ạ</t>
  </si>
  <si>
    <t>Shop cho em hỏi giá của cà phê mâm xôi với ạ</t>
  </si>
  <si>
    <t>Shop cho em hỏi kẹo nougat bên mình bán ntn ạ?</t>
  </si>
  <si>
    <t>Shop cho em hỏi là bánh mình để được bao lâu ạ</t>
  </si>
  <si>
    <t>Shop cho em hỏi mình có bán kẹo này k ạ</t>
  </si>
  <si>
    <t>Shop cho em hỏi mình có làm bánh kem nhỏ ko ạ</t>
  </si>
  <si>
    <t>Shop cho em hỏi mình có nhận may đầm lụa theo mẫu ko ạ</t>
  </si>
  <si>
    <t>Shop cho em hỏi thời tg đổi mất hết bao nhiêu ngày ạ</t>
  </si>
  <si>
    <t>Shop cho em hỏi về sản phẩm trà thảo mộc bên mình với ạ</t>
  </si>
  <si>
    <t>Shop cho em lấy combo 1 , màu như ảnh ạ</t>
  </si>
  <si>
    <t>shop cho em thay đổi về số lượng nha</t>
  </si>
  <si>
    <t>Shop cho grab qua luon đc ko</t>
  </si>
  <si>
    <t>Shop cho hỏi chiều dài của aot dài bao nhiêu vậy shop</t>
  </si>
  <si>
    <t>Shop cho hỏi công suất chính xác máy là bao nhiêu W nhỉ.</t>
  </si>
  <si>
    <t>shop cho hỏi giày mẫu trên sản xuất năm nào?</t>
  </si>
  <si>
    <t>Shop cho hỏi hàng ở đâu sx và nguyên liệu là vải gì</t>
  </si>
  <si>
    <t>Shop cho hỏi hình thức bảo hành như thế nào</t>
  </si>
  <si>
    <t>Shop cho hỏi khi cài điện thoại có phải tháo ốp lưng ra ko vậy</t>
  </si>
  <si>
    <t>Shop cho hỏi lấy thêm viền meka thì giá như nào ạ?</t>
  </si>
  <si>
    <t>Shop cho hỏi mua 30 hộp tính giá sỉ bn tiền?</t>
  </si>
  <si>
    <t>Shop cho hỏi, con robot này sản xuất năm nào và giá bán bao nhiêu tiền</t>
  </si>
  <si>
    <t>Shop cho m xem các mẫu trâm cài tóc với ạ</t>
  </si>
  <si>
    <t>shop cho m xin giá bộ này với</t>
  </si>
  <si>
    <t>Shop cho mẫu vs giá sỉ dc ko shop</t>
  </si>
  <si>
    <t>Shop cho mình 2 chiếc màu đen,2 chiếc màu da lợt,tổng là 4 chiếc sz 75 b đến 44 trưng nhị/nguyễn trãi/hà đông/hà nội:0912791791 nhé</t>
  </si>
  <si>
    <t>Shop cho mình đổi địa chỉ nhận hàng với ah</t>
  </si>
  <si>
    <t>Shop cho mình đổi địa chỉ nhé</t>
  </si>
  <si>
    <t>Shop cho mình đổi lại chỉ lấy 2 bộ thôi nhé ạ, vẫn đc freeship đúng ko ạ?</t>
  </si>
  <si>
    <t>Shop cho mình đổi lại kích thước 1m4x2m nha</t>
  </si>
  <si>
    <t>Shop cho mình đổi size dc koa j</t>
  </si>
  <si>
    <t>Shop cho mình đổi số điện thoại và tên người nhận hàng lại nha</t>
  </si>
  <si>
    <t>Shop cho mình hỏi ,mình muốn đổi bộ hồng sang 1 bộ màu khác dc ko .Vì là con trai</t>
  </si>
  <si>
    <t>shop cho mình hỏi bé 5tuổi uống siro ngày mấy lần shop</t>
  </si>
  <si>
    <t>Shop cho mình hỏi các loại hạt lm sữa mình bảo quản nhiệt độ thường hay trong ngăn mát á shop</t>
  </si>
  <si>
    <t>Shop cho mình hỏi chút. Mình muốn đóng gói đẹp đẹp 1 chút</t>
  </si>
  <si>
    <t>Shop cho mình hỏi là chi phí đổi trả hàng hết bao nhiêu ạ</t>
  </si>
  <si>
    <t>Shop cho mình hỏi là shop có bán trên shopee ko ạ</t>
  </si>
  <si>
    <t>Shop cho mình hỏi ở shop có cường lực ss A04 không ạ</t>
  </si>
  <si>
    <t>Shop cho mình hỏi thang nhôm rút đơn có hoá đơn VAT không ạ</t>
  </si>
  <si>
    <t>Shop cho mình hỏi thuốc giảm cân xuất xứ từ đâu và có nguyên liệu gì vậy shop</t>
  </si>
  <si>
    <t>Shop cho mình hỏi vòng này mình có thể đổi sang đá màu hồng k shop</t>
  </si>
  <si>
    <t>Shop cho mình hỏi vòng tay này chất liệu gì mà rẻ thế ạ</t>
  </si>
  <si>
    <t>Shop cho mình hỏi với, bánh, kẹo, mứt bên mình bảo quản ở nhiệt độ phòng thì để đc bao lâu ạ</t>
  </si>
  <si>
    <t>Shop cho mình lấy combo 5 bộ cho bé trai size 12,5kg nhé</t>
  </si>
  <si>
    <t>Shop cho mình thông tin nhận hàng trả lại. Còn hình thức hoàn tiền ntn shop báo mình</t>
  </si>
  <si>
    <t>Shop cho mình xả đôi 40.5 nha. Chồng mình chê màu xấu. Mình vẫn lấy đôi nữ ạ</t>
  </si>
  <si>
    <t>Shop cho mình xin cách vệ sinh và bảo quản trang sức bên shop nhé</t>
  </si>
  <si>
    <t>Shop cho một chiếc về 67 phan đăng lưu h gia lâm hn đt 0386380176</t>
  </si>
  <si>
    <t>shop cho một chiếc về 67 phan đăng lưu h gia lâm hn đt 0386380177</t>
  </si>
  <si>
    <t>Shop cho stk mình ck ạ</t>
  </si>
  <si>
    <t>Shop cho t lấy mẫu này size XL nhé</t>
  </si>
  <si>
    <t>Shop cho xem mẫu nệm</t>
  </si>
  <si>
    <t>Shop cho xem thêm mấy mẫu giày lười mõm nhọn</t>
  </si>
  <si>
    <t>Shop cho xin ảnh áo polo</t>
  </si>
  <si>
    <t>Shop cho xin ảnh đôi này được không ạ, năm sản xuất nữa ạ, thanks shop!</t>
  </si>
  <si>
    <t>Shop cho xin thông tin. Mình muốn liên kết lấy hàng để bán trả góp. Shop có thể cho mình biết mẫu và hình thức bảo hành đổi trả như nào ko</t>
  </si>
  <si>
    <t>Shop chốt cho mình bộ chén peter nhé</t>
  </si>
  <si>
    <t>Shop chốt đơn và gửi cho mình 2 mẫu 979 và 2455 ( mẫu trắng hoa Phượng ) nhé ,cảm ơn</t>
  </si>
  <si>
    <t>shop chốt em màu trà sữa sz38 nhé</t>
  </si>
  <si>
    <t>Shop chuẩn, rõ ràng và luôn hỗ trợ tối đa với khách hàng</t>
  </si>
  <si>
    <t>Shop chụp cho xem hình cây son chỗ năm sản xuất được không shop</t>
  </si>
  <si>
    <t>Shop chụp sáng quá toàn màu xấu ko giống thật</t>
  </si>
  <si>
    <t>Shop chuyển thiếu hàng cho mình</t>
  </si>
  <si>
    <t>Shop chưa trừ 100k cọc của chị?</t>
  </si>
  <si>
    <t>Shop có ảnh đằng sau váy ko ạ</t>
  </si>
  <si>
    <t>Shop có ảnh mâuz mặc váy này k ah</t>
  </si>
  <si>
    <t>Shop có áo polo nào màu cam
 Ko</t>
  </si>
  <si>
    <t>Shop có áo sơ mi nào phối cùng ko shop</t>
  </si>
  <si>
    <t>Shop có áo sơ mi tay dài o shop</t>
  </si>
  <si>
    <t>Shop có áo thun màu k ạ?</t>
  </si>
  <si>
    <t>Shop có bán áo sơ mi nữ trơn tay ngắn k ạ</t>
  </si>
  <si>
    <t>Shop có bán bên sàn tiktok k ạ</t>
  </si>
  <si>
    <t>Shop có bán bên shopee hay tiktok không?</t>
  </si>
  <si>
    <t>Shop có bán bên shopee hôg ah</t>
  </si>
  <si>
    <t>Shop có bán bộ đó trên shopee ạ?</t>
  </si>
  <si>
    <t>Shop có bán charm dép k ạ</t>
  </si>
  <si>
    <t>Shop có bán charm ko ạ bn tiền một cái vậy ạ</t>
  </si>
  <si>
    <t>Shop có bán charm luôn không cho e xin mẫu</t>
  </si>
  <si>
    <t>Shop có bán dày bên shopee hay tik tok ko ạ</t>
  </si>
  <si>
    <t>Shop có bán dây đồng hồ ko ạ</t>
  </si>
  <si>
    <t>Shop có bán đồ trên app shopee kh ạ</t>
  </si>
  <si>
    <t>Shop có bán hàng trên shopee hay Larada ko vậy</t>
  </si>
  <si>
    <t>Shop có bán mẫu chân váy như này k ạ?</t>
  </si>
  <si>
    <t>Shop có bán mẫu đầm cho thôi nôi k ạ</t>
  </si>
  <si>
    <t>Shop có bán off hay có shopee k</t>
  </si>
  <si>
    <t>Shop có bán offline k bạn</t>
  </si>
  <si>
    <t>Shop có bán offline ko ạ?</t>
  </si>
  <si>
    <t>Shop có bán online hk ạ</t>
  </si>
  <si>
    <t>Shop có bán online không ak</t>
  </si>
  <si>
    <t>shop có bán online ko</t>
  </si>
  <si>
    <t>shop có bán online ko ạ</t>
  </si>
  <si>
    <t>Shop có bán online quần này ko</t>
  </si>
  <si>
    <t>shop có bán ở bên lazada đúng k ạ</t>
  </si>
  <si>
    <t>Shop có bán ở trên shopee không ạ để mk đặt cho dễ</t>
  </si>
  <si>
    <t>Shop có bán shopee hay ladaza ko</t>
  </si>
  <si>
    <t>Shop có bán shopee hay tiktok k</t>
  </si>
  <si>
    <t>Shop co bán tiktok ko</t>
  </si>
  <si>
    <t>shop có bán trên shopee k nè</t>
  </si>
  <si>
    <t>Shop có bán trên shopee k shop?</t>
  </si>
  <si>
    <t>shop có bảo hành vệ sinh làm sáng charm lại k ạ</t>
  </si>
  <si>
    <t>Shop có bảo mật thông tin khi gửi không ạ</t>
  </si>
  <si>
    <t>Shop có bộ body quần dài tay dài cho bé gái k shop</t>
  </si>
  <si>
    <t>shop có cái chặn charm k ạ</t>
  </si>
  <si>
    <t>shop có cái loại khoá charm k ạh</t>
  </si>
  <si>
    <t>Shop có cam kết chất lượng k ạ</t>
  </si>
  <si>
    <t>shop có charm chữ cái k ah</t>
  </si>
  <si>
    <t>Shop có charm con rồng hong ạ</t>
  </si>
  <si>
    <t>Shop có charm này k ạ</t>
  </si>
  <si>
    <t>Shop có charm ngựa mà màu da tương tự màu túi mình ko</t>
  </si>
  <si>
    <t>shop có charm nnay k ạ</t>
  </si>
  <si>
    <t>shop có charm phát sáng màu tím k ạ?</t>
  </si>
  <si>
    <t>Shop có charm tóc xù ko?</t>
  </si>
  <si>
    <t>Shop có charm voi ko</t>
  </si>
  <si>
    <t>Shop có charm xe lửa 2 toa ko ??</t>
  </si>
  <si>
    <t>Shop có chân váy A sẻ không</t>
  </si>
  <si>
    <t>Shop có chân váy bút chì eo tâm 78-80 k</t>
  </si>
  <si>
    <t>Shop có chân váy chữ A form ngắn ko</t>
  </si>
  <si>
    <t>Shop có chân váy da ngắn ôm k ạ</t>
  </si>
  <si>
    <t>Shop có chân váy này ko ạ</t>
  </si>
  <si>
    <t>shop có chiết thể tích bao nhiêu</t>
  </si>
  <si>
    <t>Shop có chữ happy birthday nhựa hong ạ</t>
  </si>
  <si>
    <t>Shop có chương trình khuyến mãi tết ko?</t>
  </si>
  <si>
    <t>Shop có clip chặn charm này k ạ</t>
  </si>
  <si>
    <t>Shop có clip hướng dẫn lắp đặt và thay pin ko</t>
  </si>
  <si>
    <t>shop có cỡ 14*7*4 k ạ</t>
  </si>
  <si>
    <t>Shop có cửa hàng  k ạ</t>
  </si>
  <si>
    <t>Shop có cửa hàng ah</t>
  </si>
  <si>
    <t>Shop có cửa hàng bán trực tiếp ở HN k ạ</t>
  </si>
  <si>
    <t>shop có cửa hàng hay shoppe tiktok ko ạ</t>
  </si>
  <si>
    <t>shop có cửa hàng k ạ, hay bán online thôi ạ</t>
  </si>
  <si>
    <t>Shop có cửa hàng k ak</t>
  </si>
  <si>
    <t>shop có cửa hàng k hay chỉ bán online?</t>
  </si>
  <si>
    <t>shop có cửa hàng ko</t>
  </si>
  <si>
    <t>Shop có cửa hàng ở bắc ninh ko ạ</t>
  </si>
  <si>
    <t>Shop có cửa hàng ở đâu mình muốn qua thử váy với</t>
  </si>
  <si>
    <t>shop có cửa hàng ở địa chỉ nào Hà Nội không?</t>
  </si>
  <si>
    <t>Shop có cửa hàng ở hạ Long quảng ninh ko</t>
  </si>
  <si>
    <t>Shop có cửa hàng ở HCM ko ạ</t>
  </si>
  <si>
    <t>Shop có cửa hàng ở HN khg ạ</t>
  </si>
  <si>
    <t>Shop có cửa hàng ở Hnoi k</t>
  </si>
  <si>
    <t>Shop có cửa hàng ở sài gòn không ạ?</t>
  </si>
  <si>
    <t>Shop có cửa hàng ở vn ko</t>
  </si>
  <si>
    <t>shop có cửa hàng theo dc trên ko ?</t>
  </si>
  <si>
    <t>Shop có dây đồng hồ k?</t>
  </si>
  <si>
    <t>Shop có dây đồng hồ này ko ạ</t>
  </si>
  <si>
    <t>Shop có dưỡng tóc này k shop</t>
  </si>
  <si>
    <t>Shop có đầm di tiệc k ạ</t>
  </si>
  <si>
    <t>Shop có đầm dự tiệc cho người tầm 50 mấy tuổi ko ah</t>
  </si>
  <si>
    <t>Shop có đầm nào dự tiệc khong ạ</t>
  </si>
  <si>
    <t>Shop có đầm nào tay dài mà kín lưng xíu không ạ</t>
  </si>
  <si>
    <t>Shop có địa chỉ cửa hàng ko. Mình muốn qua xem</t>
  </si>
  <si>
    <t>Shop có địa chỉ mua offline ko? Mình ko muốn mất time chờ đợi rồi... :))</t>
  </si>
  <si>
    <t>Shop có đồ bộ áo thun quần dài hk ạ</t>
  </si>
  <si>
    <t>Shop có đổi lại đầm cho c hay chốt cái khác để trừ đơn</t>
  </si>
  <si>
    <t>Shop có đôi nào thấp size 40 ko (dài chân 25-25.5</t>
  </si>
  <si>
    <t>Shop có đôi này kèm charm k ạ</t>
  </si>
  <si>
    <t>Shop có gì nói nhân viên hỗ trợ đổi mẫu giúp e nhé. Shop giao lộn mẫu em ạ</t>
  </si>
  <si>
    <t>Shop có giảm giá ko shop</t>
  </si>
  <si>
    <t>shop có giao nhầm mẫu cho e ko</t>
  </si>
  <si>
    <t>Shop có giao nhầm sz k</t>
  </si>
  <si>
    <t>Shop có giày sục nữ không ạ?</t>
  </si>
  <si>
    <t>Shop có giấy chứng nhận hay cái gì chứng minh ẻm là bạc k ạ</t>
  </si>
  <si>
    <t>Shop có hình mẫ những charm khác k ạ</t>
  </si>
  <si>
    <t>shop có hoá đơn VAT ko?</t>
  </si>
  <si>
    <t>Shop có hỗ trợ trả góp đúng không ạ</t>
  </si>
  <si>
    <t>Shop có hướng dẫn cách lắp đặt k ạ</t>
  </si>
  <si>
    <t>Shop có in ốp lưng oppo f5 ko a</t>
  </si>
  <si>
    <t>Shop có j giao nhanh giúp e nha , e cần gấp lắm ạ</t>
  </si>
  <si>
    <t>Shop có kem lót nâng tông loại minisize hay dạng gói k ạ</t>
  </si>
  <si>
    <t>Shop có kem nền Maybeline Fit me k?</t>
  </si>
  <si>
    <t>Shop có kem nền rẻ rẻ hong ạ</t>
  </si>
  <si>
    <t>Shop có kiểu charm như v kạ</t>
  </si>
  <si>
    <t>Shop có kiểu chân váy như v ko ạ</t>
  </si>
  <si>
    <t>Shop có làm ảnh nào về jraiya ko</t>
  </si>
  <si>
    <t>Shop có loại sữa tắm nào thơm lưu hương lâu k ạ</t>
  </si>
  <si>
    <t>Shop có màu đen và màu gì</t>
  </si>
  <si>
    <t>Shop có màu gì vậy ạ</t>
  </si>
  <si>
    <t>Shop co mau nay quan lưng ko shop</t>
  </si>
  <si>
    <t>Shop có mẫu đầm đuôi cá ko ah</t>
  </si>
  <si>
    <t>Shop có mẫu nào giống v gửi em coi với</t>
  </si>
  <si>
    <t>Shop có mẫu nào giống vậy k ạ</t>
  </si>
  <si>
    <t>Shop có mẫu nào giống vậy mà tram khác kh ạ</t>
  </si>
  <si>
    <t>Shop có mẫu nào mút mỏng giống như này ko ạ?</t>
  </si>
  <si>
    <t>Shop có mẫu nào set bộ quần jean giống vậy không</t>
  </si>
  <si>
    <t>Shop có mẫu nào tương tự nữa ko ạ</t>
  </si>
  <si>
    <t>Shop co mẫu nào tương tự sz 38</t>
  </si>
  <si>
    <t>Shop có mẫu này , còn mẫu nào khác ko</t>
  </si>
  <si>
    <t>Shop có mẫu này cho bé34 kg không</t>
  </si>
  <si>
    <t>Shop có mẫu này cho nhà vệ sinh k</t>
  </si>
  <si>
    <t>shop có mẫu này kkhoong ạ</t>
  </si>
  <si>
    <t>shop có mẫu này ko chip</t>
  </si>
  <si>
    <t>shop có mẫu này ko nếu có e xin giá luôn</t>
  </si>
  <si>
    <t>Shop có mẫu này mà khuy móc qua không chứ gài ngủ đau tai lắm shop à.</t>
  </si>
  <si>
    <t>Shop có mẫu này mà loại k hở gót k</t>
  </si>
  <si>
    <t>Shop có mẫu này size 7-9kg k ạ</t>
  </si>
  <si>
    <t>Shop có mẫu túi đeo chéo ko ạ</t>
  </si>
  <si>
    <t>Shop có mẫu túi đeo chéo nào không ạ</t>
  </si>
  <si>
    <t>Shop có mẫu váy babydoll có tay màu đen nào ko ạ</t>
  </si>
  <si>
    <t>Shop có mẫu ví dài k ạ</t>
  </si>
  <si>
    <t>shop có những mẫu nào tương tự</t>
  </si>
  <si>
    <t>shop có nói rõ hình thức bảo hành ở trên rồi đó ạ</t>
  </si>
  <si>
    <t>Shop có order mấy charm nội địa nữa ko ạ</t>
  </si>
  <si>
    <t>Shop có ốp lưng của Oppo A57 k ạ</t>
  </si>
  <si>
    <t>Shop có ốp lưng máy ss galaxy  22 + k</t>
  </si>
  <si>
    <t>shop có ốp lưng Oppo a73 5g ko ạ</t>
  </si>
  <si>
    <t>Shop có ốp lưng S23 ultra kg?</t>
  </si>
  <si>
    <t>shop có ốp lưng Samsung Galaxy A04e hg ạ</t>
  </si>
  <si>
    <t>Shop có ở hà nội ko. Mình mua máy thì hình thức bảo hành như nào vậy shop.</t>
  </si>
  <si>
    <t>Shop có quần dài đũi k ak</t>
  </si>
  <si>
    <t>Shop có sản phẩm nào giúp giảm mùi hôi nách không ạ? Em bị ra mồ hôi nhiều và hay có mùi hôi nách.</t>
  </si>
  <si>
    <t>Shop có sản phẩm nào giúp giảm mụn lưng không ạ? Em bị mụn lưng nhiều và rất khó chịu.</t>
  </si>
  <si>
    <t>Shop có sẵn nước tẩy trang lache poshay chai nhỏ k ạ</t>
  </si>
  <si>
    <t>Shop có sét áo,váy, quần nào cho bé gái 14kg không ak cho e xin ảnh với ak</t>
  </si>
  <si>
    <t>Shop có son bóng kh ạ</t>
  </si>
  <si>
    <t>Shop có sơn móng tay ko</t>
  </si>
  <si>
    <t>Shop có tặng bù cho mình 2 cáu đầm bị rách lần trước k ạ?</t>
  </si>
  <si>
    <t>shop có tặng cái xỏ dày vs phụ kiện khác ko ạ</t>
  </si>
  <si>
    <t>Shop có tất ren này ko?</t>
  </si>
  <si>
    <t>Shop có thể   vui lòng cho mình xem cách sử dụng</t>
  </si>
  <si>
    <t>Shop có thể che tên sp k a</t>
  </si>
  <si>
    <t>Shop có thể cho biết giá và thời hạn sử dụng?</t>
  </si>
  <si>
    <t>Shop có thể cho em xem mấy mẫu charm</t>
  </si>
  <si>
    <t>shop có thể chụp cho mk thấy rõ charm dc kh</t>
  </si>
  <si>
    <t>Shop có thể chụp hình giúp mình loại đèn 700W được không. Đèn này bảo hành bao lâu. Và hình thức bảo hành thế nào</t>
  </si>
  <si>
    <t>Shop có thể đổi giúp mình đc k ạ</t>
  </si>
  <si>
    <t>Shop có thể đổi qua cho e mã váy hd đc ko ạ</t>
  </si>
  <si>
    <t>Shop có thể đổi size 41 đc không</t>
  </si>
  <si>
    <t>Shop có thể thanh toán bằng ship cod k?</t>
  </si>
  <si>
    <t>Shop có thể tư vấn cho em vài mẫu đầm bigsize tiểu thư phù hợp cho sinh nhật được không ạ</t>
  </si>
  <si>
    <t>shop có thiết kế riêng thương hiệu cho sỉ k ạ</t>
  </si>
  <si>
    <t>shop có trả góp kh ạ</t>
  </si>
  <si>
    <t>Shop có túi đeo chéo k a</t>
  </si>
  <si>
    <t>Shop có túi đeo chéo làm bằng da bò không..?</t>
  </si>
  <si>
    <t>Shop có túi đeo chéo mini không</t>
  </si>
  <si>
    <t>Shop có váy này không</t>
  </si>
  <si>
    <t>shop có váy này ko ạ</t>
  </si>
  <si>
    <t>Shop có ví dài cầm tay bally ko</t>
  </si>
  <si>
    <t>Shop có ví dài không</t>
  </si>
  <si>
    <t>Shop có ví đựng thẻ</t>
  </si>
  <si>
    <t>Shop có video hướng dẫn sử dụng gửi giúp a nhé. Tks you</t>
  </si>
  <si>
    <t>shop có video hướng dẫn sử dụng ko ạ</t>
  </si>
  <si>
    <t>Shop có vitamin bú prenance k</t>
  </si>
  <si>
    <t>Shop còn có mẫu nào tương tự sát nách quần đùi nữa k cho mình xem thêm ạ</t>
  </si>
  <si>
    <t>Shop còn mẫu nào chất giống vậy ko ạ</t>
  </si>
  <si>
    <t>Shop còn mẫu nào giống mẫu này ko ak</t>
  </si>
  <si>
    <t>Shop còn mẫu nào màu xám giống vậy không ạ</t>
  </si>
  <si>
    <t>Shop còn mẫu nào tương tự như vậy nữa ko ạ</t>
  </si>
  <si>
    <t>Shop còn size 41 k ạ</t>
  </si>
  <si>
    <t>Shop còn SRM tràm trà mà loại bao bì cũ không ạ</t>
  </si>
  <si>
    <t>Shop cung xem lại bên shop cung kh có nhắn thông tin cho thời hạn đổi trả</t>
  </si>
  <si>
    <t>Shop cứ giao nhầm hàng hoài</t>
  </si>
  <si>
    <t>Shop cứ hoàn tiền cho mình</t>
  </si>
  <si>
    <t>Shop dạo này vừa giao nhầm hàng , sót hàng, nhận order r xong ko gọi cũng ko giao hàng.</t>
  </si>
  <si>
    <t>shop dễ thương ghê</t>
  </si>
  <si>
    <t>Shop doi minh do kích thước 9 xác da</t>
  </si>
  <si>
    <t>Shop đã báo với các bạn ở bên shop là mình đổi địa chỉ chưa ạ</t>
  </si>
  <si>
    <t>Shop đang thiếu hàng nhưng liên hệ shop chưa dc phản hồi. Shop xử lý giúp khách nhé.</t>
  </si>
  <si>
    <t>Shop để cho mình 2 áo miễn ship đi</t>
  </si>
  <si>
    <t>Shop để đảm bảo là giống đủ đủ đực 99,9% hình thức bảo hành như thế nào,mình lấy 150 cây</t>
  </si>
  <si>
    <t>Shop để giá sỉ là bn</t>
  </si>
  <si>
    <t>Shop để tên khác giùm e đừng để viên se khít nhé shop 🤣🤣🤣🤣</t>
  </si>
  <si>
    <t>Shop đọc ib ko đọc của khách hàng hay sao</t>
  </si>
  <si>
    <t>Shop đóng gói ẩu quá</t>
  </si>
  <si>
    <t>Shop đóng gói ẩu, gẫy hết nhánh! Thật vọng</t>
  </si>
  <si>
    <t>Shop đóng gói cẩn thận . Sen đẹp tuyệt vời. Sẽ ủng hộ shop</t>
  </si>
  <si>
    <t>Shop đóng gói cẩn thận cho 5 sao ạ</t>
  </si>
  <si>
    <t>shop đóng gói cẩn thận cho em ạ</t>
  </si>
  <si>
    <t>Shop đóng gói cẩn thận cho kiểm tra hàng nhé!</t>
  </si>
  <si>
    <t>Shop đóng gói cẩn thận cho mình nhé</t>
  </si>
  <si>
    <t>Shop đóng gói cẩn thận dùm m đừng để mất form nhé</t>
  </si>
  <si>
    <t>Shop đóng gói cẩn thận giúp e nhé.</t>
  </si>
  <si>
    <t>Shop đóng gói cẩn thận giúp em nhé. Em cảm ơn ạ</t>
  </si>
  <si>
    <t>shop đóng gói cẩn thận giúp mình nha</t>
  </si>
  <si>
    <t>Shop đóng gói cẩn thận giúp mình nhé cảm ơn shop nhiều ạ</t>
  </si>
  <si>
    <t>Shop đóng gói cẩn thận giúp.rồi thanh toán nhé shop.</t>
  </si>
  <si>
    <t>Shop đóng gói cẩn thận lắm được 2 thùng rơm</t>
  </si>
  <si>
    <t>Shop đóng gói cẩn thận lắm.</t>
  </si>
  <si>
    <t>Shop đóng gói cẩn thận nhá</t>
  </si>
  <si>
    <t>Shop đóng gói chắc chắn giúp em nhé</t>
  </si>
  <si>
    <t>Shop đóng gói chu đáo lắm ạ</t>
  </si>
  <si>
    <t>Shop đóng gói đẹp đẹp giúp em với ạ</t>
  </si>
  <si>
    <t>Shop đóng gói đẹp kiểm tra kĩ giúp mình nhé</t>
  </si>
  <si>
    <t>Shop đóng gói đẹp lắm</t>
  </si>
  <si>
    <t>Shop đóng gói không cẩn thận. Hàng bị bể vụn nhiều</t>
  </si>
  <si>
    <t>Shop đóng gói rất cẩn thận nhân viên giao hàng nhiệt tình chu đáo và rất hài lòng với chiếc ốp</t>
  </si>
  <si>
    <t>Shop đóng gói sơ sài</t>
  </si>
  <si>
    <t>Shop đóng gói sơ sài quá</t>
  </si>
  <si>
    <t>Shop đóng gói sơ sài quá đồ thủy tinh ko đóng xốp nổ để vỡ đồ</t>
  </si>
  <si>
    <t>Shop đóng gói xấu. Giày k có hộp riêng ?</t>
  </si>
  <si>
    <t>Shop đổi cho bộ màu vàng nha</t>
  </si>
  <si>
    <t>shop đổi cho em sang màu đen ạ</t>
  </si>
  <si>
    <t>Shop đổi cho em sang size m đc k ạ</t>
  </si>
  <si>
    <t>Shop đổi cho mình size số 7 nha</t>
  </si>
  <si>
    <t>Shop đổi địa chỉ nhận hàng dùm mình nhé</t>
  </si>
  <si>
    <t>Shop đổi địa chỉ r hả</t>
  </si>
  <si>
    <t>Shop đổi em màu tim size M nhé</t>
  </si>
  <si>
    <t>shop đổi lại sđt khác giúp m</t>
  </si>
  <si>
    <t>Shop đổi sang kích thước 10*8 giống cái cũ giúp mình nhé</t>
  </si>
  <si>
    <t>Shop đổi sang size M giúp nhé vẫn màu xanh bộ đội</t>
  </si>
  <si>
    <t>Shop đổi sđt dùm mik nha</t>
  </si>
  <si>
    <t>Shop đổi size núm cho em với ạ</t>
  </si>
  <si>
    <t>Shop đổi tên người nhận cho shipper gọi là Trần My giúp em với nha, em cảm ơn nhiều ạ</t>
  </si>
  <si>
    <t>Shop đổi tên người nhận đc k ạ</t>
  </si>
  <si>
    <t>Shop đổi tên người nhận giùm mình</t>
  </si>
  <si>
    <t>shop đổi tên người nhận giúp em vs ạ</t>
  </si>
  <si>
    <t>Shop đổi tên người nhận giúp mình</t>
  </si>
  <si>
    <t>Shop đổi tên người nhận là Hằng Lê giúp em ạ</t>
  </si>
  <si>
    <t>Shop đổi tên người nhận là huỳnh ngọc nguyên tâm giúp e ạ</t>
  </si>
  <si>
    <t>Shop đổi tên người nhận là Nhi nha</t>
  </si>
  <si>
    <t>shop đổi tên người nhận thành bùi thị thanh hòa dùm e vs ạ</t>
  </si>
  <si>
    <t>Shop đừng để lộ thông tin em đặt hàng nha</t>
  </si>
  <si>
    <t>Shop đừng để lộ thông tin nha</t>
  </si>
  <si>
    <t>Shop đừng để sdt dc mình lên trang lay trim lộ thông tin mình ko chịu shop nhe .</t>
  </si>
  <si>
    <t>shop đừng để tên e</t>
  </si>
  <si>
    <t>Shop đừng để thông tin gửi là shop đồ bầu nhé.</t>
  </si>
  <si>
    <t>Shop đừng hủy đơn để em nhắn thông tin</t>
  </si>
  <si>
    <t>Shop e bán rẻ hơn shop khác mà tư vấn nhiệt tình thật tâm nữa</t>
  </si>
  <si>
    <t>Shop e chuyên bán áo quần giày dép nam cac kiêu ak</t>
  </si>
  <si>
    <t>Shop e co mau nay ko e</t>
  </si>
  <si>
    <t>Shop e có mẫu này k e ?</t>
  </si>
  <si>
    <t>Shop e gui hang ben nao vay</t>
  </si>
  <si>
    <t>shop e hỏi tủ nặng bnhiu kg ạ</t>
  </si>
  <si>
    <t>Shop e ở đâu mà giao hàng nhanh vậy Lan, chị mới nhận quần OK lắm</t>
  </si>
  <si>
    <t>Shop em ban do chi bo do thieu hang goi dien thoai kg bat may</t>
  </si>
  <si>
    <t>Shop em cho em hỏi là bánh tráng bên mình có ở hàn đúng k ạ</t>
  </si>
  <si>
    <t>shop em ở đâu mà lâu thế</t>
  </si>
  <si>
    <t>Shop em ơ đâu?hay e chỉ bán online</t>
  </si>
  <si>
    <t>Shop em ý bán hàng rẽ chất lượng đóng gói cẩn thận lắm</t>
  </si>
  <si>
    <t>Shop em, em mua sạc bên shop bị hỏng có được bảo hành không ạ</t>
  </si>
  <si>
    <t>shop gán đi đơn sớm giúp em nha shop</t>
  </si>
  <si>
    <t>Shop ghi trên bao bì cũng là xám</t>
  </si>
  <si>
    <t>Shop ghtk dùm mình nhe</t>
  </si>
  <si>
    <t>Shop giảm giá .m mua thêm 2 đôi này</t>
  </si>
  <si>
    <t>Shop giảm giá mình lấy 1 bộ</t>
  </si>
  <si>
    <t>Shop giao cho mình 1 kẹp tóc này nhen</t>
  </si>
  <si>
    <t>Shop giao đồ cho em ko vừa áo hơi ngắn vào ôm sát mình thở ko được có size lớn đổi cho em ko shop</t>
  </si>
  <si>
    <t>Shop giao hàng bên nào ạ</t>
  </si>
  <si>
    <t>Shop giao hàng bên nào đó ạ</t>
  </si>
  <si>
    <t>shop giao hàng bên nào v nhỉ</t>
  </si>
  <si>
    <t>Shop giao hàng bên nào vay ạ</t>
  </si>
  <si>
    <t>Shop giao hàng bị thiếu hàng sao Liên hệ không thấy bốc máy vậy shop</t>
  </si>
  <si>
    <t>shop giao hàng nhanh chóng , sản phẩm thì đúng như quảng cáo , tóc mình mọc giờ dày lắm rồi shop</t>
  </si>
  <si>
    <t>Shop giao hàng nhanh gê , màu ưng cái bụng quá đê ❤️❤️❤️</t>
  </si>
  <si>
    <t>shop giao hàng nhanh lắm</t>
  </si>
  <si>
    <t>Shop giao hàng nhanh lắm wa e mới chốt mà nay nhận được rồi</t>
  </si>
  <si>
    <t>Shop giao hàng nhanh lên chậm quá</t>
  </si>
  <si>
    <t>Shop giao hàng nhanh mà áo đẹp quá</t>
  </si>
  <si>
    <t>Shop giao hàng nhanh quá 
 Thiệp đẹp lắm ạ</t>
  </si>
  <si>
    <t>Shop giao hàng nhanh quá, đặt 1 hôm là đã nhận đc r</t>
  </si>
  <si>
    <t>shop giao hàng nhanh quá, hôm nay nhận hàng, ok</t>
  </si>
  <si>
    <t>Shop giao hàng nhanh quá,mình chậm 1 ngày mai lấy nha shop</t>
  </si>
  <si>
    <t>Shop giao hàng nhanh quá,sẽ ủng hộ shop thêm</t>
  </si>
  <si>
    <t>Shop giao hàng nhanh quá. Cảm ơn shop</t>
  </si>
  <si>
    <t>Shop giao hàng nhanh thật va đep nua</t>
  </si>
  <si>
    <t>shop giao hàng nhanh và đóng gói đẹp lắm ạ , sản phẩm cũng dễ uống và ngon lắm nha</t>
  </si>
  <si>
    <t>Shop giao hàng nhanh, hàng chất lượng lắm ạ</t>
  </si>
  <si>
    <t>Shop giao hàng nhanh, thấm hút nước nhanh lắm</t>
  </si>
  <si>
    <t>shop giao lại cho em quần ống đứng và size L nha shop</t>
  </si>
  <si>
    <t>Shop giao lại cho mình được ko</t>
  </si>
  <si>
    <t>shop giao lại được thì shop đổi hộ em tên người nhận là Diệp Anh nha shop</t>
  </si>
  <si>
    <t>Shop giao lại giúp tôi nhé,xin cảm ơn</t>
  </si>
  <si>
    <t>Shop giao lon mau xanh 140 roi doi lai shop op</t>
  </si>
  <si>
    <t>Shop giao lộn do cho e rùi ạ e đối lại dc k ạ bữa e chụp 2mau đồ kia e gửi cho chi đối k bộ gấu den chốt gì kì gấu den e đâu mặc vừa ạ</t>
  </si>
  <si>
    <t>Shop giao lộn địa chỉ cho em r</t>
  </si>
  <si>
    <t>Shop giao lộn địa chỉ cũ rồi mà thôi k sao</t>
  </si>
  <si>
    <t>Shop giao lộn địa chỉ em ròii</t>
  </si>
  <si>
    <t>Shop giao lộn địa chỉ r</t>
  </si>
  <si>
    <t>Shop giao lộn màu cho e ạ</t>
  </si>
  <si>
    <t>Shop giao lộn màu cho e oj</t>
  </si>
  <si>
    <t>Shop giao lộn màu cho mình liôn</t>
  </si>
  <si>
    <t>Shop giao lộn màu em trả đơn rồi</t>
  </si>
  <si>
    <t>Shop giao lộn màu vàng thành màu than và sz này rất rộng, shop đổi lại màu vàng nha, đổi sz xl thành L nữa, , cảm ơn shop nhiều</t>
  </si>
  <si>
    <t>Shop giao lộn màu vs kích thước rồi</t>
  </si>
  <si>
    <t>Shop giao lộn mẫu cho e r nha</t>
  </si>
  <si>
    <t>Shop giao lộn mẫu cho minh rui nhé</t>
  </si>
  <si>
    <t>shop giao lộn mẫu gòi</t>
  </si>
  <si>
    <t>Shop giao lộn mẫu ròiiiii</t>
  </si>
  <si>
    <t>Shop giao lộn roiif bắt mình trả ship</t>
  </si>
  <si>
    <t>Shop giao lộn size cho mình rồi á</t>
  </si>
  <si>
    <t>Shop giao lộn size mà sao thu ship 30k, trong khi đơn hàng mua ship có 19k, đổi cái áo do shop giao lộn chứ đâu phải do khách mà thu phí ship 30k</t>
  </si>
  <si>
    <t>Shop giao lộn size nhỏ quá làm sao</t>
  </si>
  <si>
    <t>shop giao lộn size rồi</t>
  </si>
  <si>
    <t>Shop giao lộn size sai mẫu nửa</t>
  </si>
  <si>
    <t>Shop giao lộn size, đã chụp hình gửi lại cho shop mà không thấy shop gọi lại. Thuận mua vừa bán, mà shop làm ăn vậy kỳ quá</t>
  </si>
  <si>
    <t>Shop giao lộn szie</t>
  </si>
  <si>
    <t>Shop giao nham size ban ko vua</t>
  </si>
  <si>
    <t>Shop giao nhanh lắm ạ. Cảm ơn shop</t>
  </si>
  <si>
    <t>Shop giao nhanh quá ạ , e tưởng ngày mai mới đc lấy</t>
  </si>
  <si>
    <t>shop giao nhanh quá nên e k biết</t>
  </si>
  <si>
    <t>shop giao nhanh quá nên không nghĩ là shipper gọi giao hàng, hihi</t>
  </si>
  <si>
    <t>Shop giao nhanh quá❤❤</t>
  </si>
  <si>
    <t>Shop giao nhầm 1 màu cho mk ak</t>
  </si>
  <si>
    <t>Shop giao nhầm 2 màu cho mình rồi😓</t>
  </si>
  <si>
    <t>Shop giao nhầm chị cái đầm đen kia size XL</t>
  </si>
  <si>
    <t>Shop giao nhầm địa chỉ</t>
  </si>
  <si>
    <t>Shop giao nhầm địa chỉ cho em rồi</t>
  </si>
  <si>
    <t>Shop giao nhầm địa chỉ cũ cho e à</t>
  </si>
  <si>
    <t>Shop giao nhầm địa chỉ r ạ</t>
  </si>
  <si>
    <t>Shop giao nhầm em màu đen</t>
  </si>
  <si>
    <t>Shop giao nhầm hàng của b khác cho e r ạ</t>
  </si>
  <si>
    <t>Shop giao nhầm kích thước cho mình</t>
  </si>
  <si>
    <t>Shop giao nhầm kích thước cho mình roi</t>
  </si>
  <si>
    <t>Shop giao nhầm màu cho m rồi</t>
  </si>
  <si>
    <t>Shop giao nhầm màu cho mình  lại chịu tiền ship 2 chiều là sao vậy</t>
  </si>
  <si>
    <t>Shop giao nhầm màu đen cho m rồi</t>
  </si>
  <si>
    <t>Shop giao nhầm màu mũ cho e hay sao í ạ 😅</t>
  </si>
  <si>
    <t>Shop giao nhầm mẫu áo cho mình rồi ạ</t>
  </si>
  <si>
    <t>Shop giao nhầm mẫu cho c roi</t>
  </si>
  <si>
    <t>Shop giao nhầm mẫu và kích thước rùi</t>
  </si>
  <si>
    <t>shop giao nhầm size</t>
  </si>
  <si>
    <t>Shop giao nhầm size cho e ạ</t>
  </si>
  <si>
    <t>Shop giao nhầm size cho em rồi ạ</t>
  </si>
  <si>
    <t>shop giao nhầm size cho mình ạ. Mình đổi lại size 2XL mà shop gửi mình size XL ạ</t>
  </si>
  <si>
    <t>shop giao nhầm size cho mình sao m phải trả ship ?</t>
  </si>
  <si>
    <t>Shop giao nhầm size quá rồi</t>
  </si>
  <si>
    <t>Shop giao nhầm size từ L sang s</t>
  </si>
  <si>
    <t>Shop giao nhầm và thiêud hàng cho chị</t>
  </si>
  <si>
    <t>Shop giao sai 2 sản phẩm nên c k nhận hàng nhé</t>
  </si>
  <si>
    <t>Shop giao sai áo e</t>
  </si>
  <si>
    <t>Shop giao sai địa chỉ</t>
  </si>
  <si>
    <t>Shop giao sai địa chỉ của mình rồi</t>
  </si>
  <si>
    <t>Shop giao sai địa chỉ r ak, chỉnh lại nhé</t>
  </si>
  <si>
    <t>Shop giao sai địa chỉ với cod r ạ</t>
  </si>
  <si>
    <t>Shop giao sai hàng cho mình</t>
  </si>
  <si>
    <t>Shop giao sai hàng mà bắt mk trả ship á???</t>
  </si>
  <si>
    <t>Shop giao sai kích thước cho em ạ</t>
  </si>
  <si>
    <t>Shop giao sai kích thước cho mình</t>
  </si>
  <si>
    <t>Shop giao sai kích thước cho mình rồi ạ</t>
  </si>
  <si>
    <t>Shop giao sai kích thước giờ ko vừa m ko dùng được</t>
  </si>
  <si>
    <t>Shop giao sai kích thước phải chịu trách nhiệm chớ</t>
  </si>
  <si>
    <t>Shop giao sai màu</t>
  </si>
  <si>
    <t>Shop giao sai màu k đúng kiểu</t>
  </si>
  <si>
    <t>Shop giao sai màu r shop ơi</t>
  </si>
  <si>
    <t>shop giao sai màu rồi, mình đặt màu beige á</t>
  </si>
  <si>
    <t>Shop giao sai màu sai mẫu e đặt thừa vọng shop qa</t>
  </si>
  <si>
    <t>Shop giao sai mẫu cả màu áo shop ạ</t>
  </si>
  <si>
    <t>Shop giao sai mẫu cho em</t>
  </si>
  <si>
    <t>Shop giao sai mẫu e r</t>
  </si>
  <si>
    <t>Shop giao sai mẫu mã còn bắt Em trả ship là sao ạ</t>
  </si>
  <si>
    <t>Shop giao sai sản phẩm</t>
  </si>
  <si>
    <t>shop giao sai size cho em ruii</t>
  </si>
  <si>
    <t>Shop giao sai size nha shop ơi</t>
  </si>
  <si>
    <t>Shop giao sai sz rồi</t>
  </si>
  <si>
    <t>shop giao tầm 4_5 h nha e mới đi làm vê</t>
  </si>
  <si>
    <t>Shop giao thiếu hàng cho mình 2 đôi</t>
  </si>
  <si>
    <t>Shop giao thiếu hàng cho mình ad</t>
  </si>
  <si>
    <t>Shop giới thiệu kém chất lượng quá</t>
  </si>
  <si>
    <t>Shop gộp đơn mẫu áo vip 3 màu đen, xanh, đỏ size L  . Gộp đơn 5 cái áo cho mình theo địa chỉ Nguyễn Thị Loan Trang - tổ 4 - lệ mật- trường mầm non Việt Hưng- Phường Việt Hưng- Long Biên - Hà Nội. ĐT : 0963885136</t>
  </si>
  <si>
    <t>Shop gởi hình mẫu xem thử đi</t>
  </si>
  <si>
    <t>Shop gởi toàn màu xấu ko zay shop.ko hài lòng chút nào.</t>
  </si>
  <si>
    <t>Shop gui chi tiết cách lắp đặt minh với ạ</t>
  </si>
  <si>
    <t>Shop gui hang ben nao</t>
  </si>
  <si>
    <t>shop gui hang ben nao a</t>
  </si>
  <si>
    <t>Shop gui hang ben nao ạ</t>
  </si>
  <si>
    <t>Shop gui hang ben nao ah</t>
  </si>
  <si>
    <t>Shop gui hang ben nao shop</t>
  </si>
  <si>
    <t>Shop gui hang ben nao vay shop</t>
  </si>
  <si>
    <t>Shop gửi ảnh kìm bóp tay cho em với ạ</t>
  </si>
  <si>
    <t>Shop gửi ảnh xem tên dám xe đã</t>
  </si>
  <si>
    <t>Shop gửi bạn chi phí bảo hành nha ^^</t>
  </si>
  <si>
    <t>shop gửi đúng hàng này nha.</t>
  </si>
  <si>
    <t>Shop gửi đúng mẫu và màu cho em nhé. Đặc biệt là nếu hàng tới dặn shipper phải giao hàng nhiệt tình. Nếu trời mưa thì cũng phải giao . chứ em thấy nhiều shipper làm ăn chán lắm</t>
  </si>
  <si>
    <t>Shop gửi hàng bên nào ấy</t>
  </si>
  <si>
    <t>Shop gửi hàng bên nào đó</t>
  </si>
  <si>
    <t>Shop gửi hàng bên nào nhể</t>
  </si>
  <si>
    <t>Shop gửi hàng bên nào vận chuyển</t>
  </si>
  <si>
    <t>Shop gửi hàng bên nào vậy ạ?</t>
  </si>
  <si>
    <t>Shop gửi hàng bên nào z shop</t>
  </si>
  <si>
    <t>Shop gửi hàng đổi cho mk chưa mà lâu quá từ hôm ý đến h mãi chưa thấy 🙃</t>
  </si>
  <si>
    <t>Shop gửi hàng nhớ che tên sản phẩm dùm e nhé shop e cảm ơn nhiều ạ🥰</t>
  </si>
  <si>
    <t>Shop gửi lại mình xem ít mẫu</t>
  </si>
  <si>
    <t>Shop gửi mình cách sử dụng kem với nha</t>
  </si>
  <si>
    <t>shop gửi sai đc cho em rồi huhu</t>
  </si>
  <si>
    <t>Shop gửi sớm giúp e nhen, bé ăn hết bánh rồi.</t>
  </si>
  <si>
    <t>Shop gửi sớm và nhanh giúp e nhé ,tối chủ nhật e cần rồi ạ</t>
  </si>
  <si>
    <t>Shop gửi thiếu hàng</t>
  </si>
  <si>
    <t>Shop gửi thiếu hàng ak</t>
  </si>
  <si>
    <t>Shop gửi thiếu hàng của chị rùi</t>
  </si>
  <si>
    <t>Shop gửi thuốc cho e chưa ak,bữa giờ e chưa thấy.</t>
  </si>
  <si>
    <t>Shop gửi về công ty Giày Uy Việt, KCN Đông Xuyên, phường Rạch Dừa, TP Vũng Tàu vào lúc 4giờ chiều dùm mình nha, 0397734030</t>
  </si>
  <si>
    <t>Shop gửi về địa chỉ công ty cổ phần cơ khí hồng ký ấp 4,hựu thạnh đức hòa ,long an sdt 0387133544</t>
  </si>
  <si>
    <t>Shop gửi về địa chỉ công ty của hì mình ko nhận đc</t>
  </si>
  <si>
    <t>Shop hay gửii thiếu hàng vậy</t>
  </si>
  <si>
    <t>shop hinh nhu giao lon e ao đỏ  to ngan tay ma gio áo do dai tay ạ.</t>
  </si>
  <si>
    <t>Shop hoàn tiền bằng cách nào ạ ?</t>
  </si>
  <si>
    <t>Shop hoàn tiền cho e dc k</t>
  </si>
  <si>
    <t>shop hoàn tiền cho e đk k</t>
  </si>
  <si>
    <t>Shop hoàn tiền cho em đôi giày này với ạ</t>
  </si>
  <si>
    <t>Shop hoàn tiền cho mình ạ</t>
  </si>
  <si>
    <t>Shop hoàn tiền cho mình chứ</t>
  </si>
  <si>
    <t>Shop hoàn tiền cho mình chưa vậy?</t>
  </si>
  <si>
    <t>Shop hoàn tiền cho mình đc ko</t>
  </si>
  <si>
    <t>Shop hoàn tiền cho mình hay không?</t>
  </si>
  <si>
    <t>Shop hoàn tiền cho mình hay như nào v</t>
  </si>
  <si>
    <t>Shop hoàn tiền cho mk nhé</t>
  </si>
  <si>
    <t>Shop hoàn tiền ntn ạ</t>
  </si>
  <si>
    <t>shop hoàn tiền ntn ạ?</t>
  </si>
  <si>
    <t>Shop hướng dẫn cách làm đi</t>
  </si>
  <si>
    <t>Shop hướng dẫn cách sử dụng giúp mình nhé</t>
  </si>
  <si>
    <t>Shop hương dẫn mình cách đổi trả nhé</t>
  </si>
  <si>
    <t>Shop hướng dẫn sử dụng nữa đc k ạ</t>
  </si>
  <si>
    <t>Shop in trên bao bì cũng chỉ mỗi thứ 1 cái</t>
  </si>
  <si>
    <t>shop k đổi tên người nhận cho em ạ😭😭😭😭</t>
  </si>
  <si>
    <t>Shop k trả đơn cũng k hoàn tiền cho e à</t>
  </si>
  <si>
    <t>Shop kèm theo hướng dẫn lắp đặt cho mình nhé</t>
  </si>
  <si>
    <t>Shop keu e qua f để chi cách đổi trả đeo c</t>
  </si>
  <si>
    <t>Shop khấu hao chi phí bảo hành cho khách nữa ạ</t>
  </si>
  <si>
    <t>Shop không đổi lại số lượng khẩu trang cho mình à?</t>
  </si>
  <si>
    <t>shop không gởi hàng thì hoàn tiền cho c đi e</t>
  </si>
  <si>
    <t>shop không trả lời thì sao mình mua thêm được nữa?</t>
  </si>
  <si>
    <t>Shop khuyến mãi tết pk</t>
  </si>
  <si>
    <t>Shop kiểm tra đủ số lượng lỗi báo mình nhé,và đóng gói cẩn thận giúp mình ạ</t>
  </si>
  <si>
    <t>Shop kiểm tra hàng kĩ cho e để ko bị lỗi nha shop tại e sợ lỗi r đổi trả phức tạp á</t>
  </si>
  <si>
    <t>Shop kiểm tra hàng kĩ trc khi giao giúp mình nhé</t>
  </si>
  <si>
    <t>Shop kiểm tra hàng kĩ trước khi gửi nhé</t>
  </si>
  <si>
    <t>Shop kiểm tra hàng kỹ và đóng gói cẩn thận dùm cảm ơn</t>
  </si>
  <si>
    <t>Shop Kiểm tra kỹ hàng nha shop</t>
  </si>
  <si>
    <t>Shop kiểm tra lại mình chuyển khoản rồi mà đơn thấy chưa trừ tiền ra ah</t>
  </si>
  <si>
    <t>shop kiểm tra lại xem, tôi vẫn chưa nhận được hàng</t>
  </si>
  <si>
    <t>shop kím giup e xem có cái mẫu nào tương tự như vậy k nha</t>
  </si>
  <si>
    <t>shop ko bán hàng qua tiktok nữa hả</t>
  </si>
  <si>
    <t>Shop ko có kem chống nắng body ạ</t>
  </si>
  <si>
    <t>Shop ko phản hồi j z ạ</t>
  </si>
  <si>
    <t>Shop ko trả lời thì hủy đơn nha</t>
  </si>
  <si>
    <t>Shop ktra đóng gói cẩn thận giúp e nha</t>
  </si>
  <si>
    <t>Shop ktra lại dùm e cái
Nếu đúng thiếu hàng của shop thì e ck trả tiền ak</t>
  </si>
  <si>
    <t>Shop ktra xem có giao lại cho mình ko để mình còn pik</t>
  </si>
  <si>
    <t>shop là ng giao sai mẫu áo cho em đấy ạ</t>
  </si>
  <si>
    <t>Shop lai giao sai dia chi nua roi</t>
  </si>
  <si>
    <t>Shop làm ăn chán quá. Tôi đặt hàng giao nhầm kích thước và màu của tôi</t>
  </si>
  <si>
    <t>Shop làm ăn kém chất lượng quá,</t>
  </si>
  <si>
    <t>Shop làm đơn gửi sớm giúp e 2 đơn trong tháng 5 này nha. Ngày 30 e đi về quê ak</t>
  </si>
  <si>
    <t>Shop lấy 1b tã quần Yubest gold XL nhé</t>
  </si>
  <si>
    <t>Shop lấy cho e combo này đi</t>
  </si>
  <si>
    <t>Shop lấy cho em cái màu đen mặc trước để em xem chất liệu ntn đã</t>
  </si>
  <si>
    <t>Shop lấy cho em cây kìm màu trắng ko shop</t>
  </si>
  <si>
    <t>Shop lấy cho mình 2 quần màu đen, 2 áo phông màu xanh và đen như hình nhé, mình là khách hàng thân thiết của shop nên shop xem lại giá cho mình nhé</t>
  </si>
  <si>
    <t>Shop lấy cho mình 3 bộ đen,đỏ,tím shop còn k ah</t>
  </si>
  <si>
    <t>shop lấy date xa . Kiểm tra kĩ sp giúp e nhé</t>
  </si>
  <si>
    <t>Shop lấy dùm 1 chiếc cho toyota cross</t>
  </si>
  <si>
    <t>Chốt sản phẩm Ô tô</t>
  </si>
  <si>
    <t>Shop lấy e 20 kìm</t>
  </si>
  <si>
    <t>Shop lấy e bịt tã quần 15ký  địa chỉ cũ</t>
  </si>
  <si>
    <t>Shop lấy e combo thoa mặt với body ạ</t>
  </si>
  <si>
    <t>Shop lấy hàng check kỹ để mất công đổi trả phức tạp nhé.</t>
  </si>
  <si>
    <t>shop lấy khô bò vụng về bán nữa đi</t>
  </si>
  <si>
    <t>Shop lấy kích thước 1m6×2m cho e nha shop</t>
  </si>
  <si>
    <t>Shop lấy mình 1 kem dưỡng ẩm tuyp 60ml nhé</t>
  </si>
  <si>
    <t>Shop lấy mình 5 bịch bánh gạo lứt nhé</t>
  </si>
  <si>
    <t>Shop lấy thêm e 1 kg trà này nữa nhé</t>
  </si>
  <si>
    <t>shop liên hệ bên ship đổi sđt giúp mình đc ko</t>
  </si>
  <si>
    <t>Shop liên lạc lại với bên giao hàng giao lại cho mình ạ shop để sai sdt rồi</t>
  </si>
  <si>
    <t>Shop lm ăn đểu giao sai hàng ko rep</t>
  </si>
  <si>
    <t>Shop lm xg bảo quản đóng gói cẩn thận xg giúp mình ạ</t>
  </si>
  <si>
    <t>Shop lớn mà check gì kì vậy c? Đã vậy nãy e thấy thái độ c như kiểu e boom hàng hay sao á .</t>
  </si>
  <si>
    <t>Shop lúc nào cũng nhiệt tình dễ chịu</t>
  </si>
  <si>
    <t>Shop lựa dùm mình mỗi loại 1 vị ạ</t>
  </si>
  <si>
    <t>Shop lừa đảo ah, khi mua thì tư vấn nhiệt tình lắm, tới khi mua cả mấy chục bộ giao hàng kém chất lượng, gọi đt hay nt thì đéo trả lời.</t>
  </si>
  <si>
    <t>Shop lựa đóng gói cẩn thận nhé</t>
  </si>
  <si>
    <t>Shop lưu thông tin đừng để lộ dùm e.. Nhiều lần đặt hàng trên Facebook bị lộ thông tin rồi mấy shop ảo gửi hàng tào lao tới e hk ak..</t>
  </si>
  <si>
    <t>shop m xin địa chỉ cửa hàng để qua xem và mua hàng nhé</t>
  </si>
  <si>
    <t>Shop mình có  bán shopee không..</t>
  </si>
  <si>
    <t>Shop mình có bán hàng trên shopee ko nhỉ</t>
  </si>
  <si>
    <t>Shop mình có bán online không ah?</t>
  </si>
  <si>
    <t>Shop mình có bán shopee k ạ</t>
  </si>
  <si>
    <t>Shop mình có bán shopee ko?</t>
  </si>
  <si>
    <t>Shop minh có bán trên shopee ko bn?</t>
  </si>
  <si>
    <t>shop mình có cửa hàng ko hay chỉ bán online</t>
  </si>
  <si>
    <t>Shop mình co mau nay kg ạ</t>
  </si>
  <si>
    <t>Shop mình có mẫu nào giống như vậy không</t>
  </si>
  <si>
    <t>Shop mình có mẫu nào tương tự hơn k ạ</t>
  </si>
  <si>
    <t>Shop mình có mẫu này ko e</t>
  </si>
  <si>
    <t>Shop mình có mẫu này size 7kg k ạ</t>
  </si>
  <si>
    <t>Shop mình có tinh dầu massage body ko ạ</t>
  </si>
  <si>
    <t>Shop mình còn mẫu nào màu xanh giống vậy nữa k ạ</t>
  </si>
  <si>
    <t>Shop mình đổi lại địa chỉ với sđt được không ạ</t>
  </si>
  <si>
    <t>shop mình giao hàng bên nào</t>
  </si>
  <si>
    <t>Shop minh giao hàng bên nào ạ</t>
  </si>
  <si>
    <t>Shop mình giao hàng bên nào ạ</t>
  </si>
  <si>
    <t>Shop mình giao hàng bên nào đây ?</t>
  </si>
  <si>
    <t>Shop mình giao hàng bên nào vậy ạ</t>
  </si>
  <si>
    <t>Shop minh gui hang ben nao vay</t>
  </si>
  <si>
    <t>Shop mình ở đâu Á gái ! Chị ghé lấy ba lô luôn</t>
  </si>
  <si>
    <t>Shop Minh Thanh ơi Xuất hóa đơn từ ngày 19/4 đến nay chưa có hàng tôi là khách đã từng mua vải ở đây rồi  mà nay giao chậm như vậy làm sao dám mua nữa</t>
  </si>
  <si>
    <t>shop mjh gửi hàng bên nào vậy</t>
  </si>
  <si>
    <t>Shop mở bán hoả tốc shopee thêm cho tiện nè</t>
  </si>
  <si>
    <t>shop này đóng gói cẩn thận lắm nha mọi người</t>
  </si>
  <si>
    <t>shop này rõ ràng lắm mọi người máy tình trạng sao là nhân viên báo hết k có dấu gì hết máy rẻ mà chất lượng emn chắc chắn sẽ quay lại</t>
  </si>
  <si>
    <t>shop này uy tín bán hàng chuẩn kích thước pe bền ae nên mua của shop này đỡ mất thời gian trả hàng như mấy shop trc tôi mua. toàn giao sai với chất lượng mỏng dính</t>
  </si>
  <si>
    <t>Shop này uy tín nha mọi người. chất liệu đẹp mà đg may kỹ nữa ưng quá trời .</t>
  </si>
  <si>
    <t>Shop người giơ họ không mua nữa shop ơi</t>
  </si>
  <si>
    <t>Shop nhận đc hàng hoàn tiền bằng cách nào ạ</t>
  </si>
  <si>
    <t>Shop nhận đc hàng shop đổi cho mình c nha</t>
  </si>
  <si>
    <t>Shop nhận lại hàng và hoàn tiền cho em ạ</t>
  </si>
  <si>
    <t>shop nhiệt tình lắm mn ạ</t>
  </si>
  <si>
    <t>shop nhiệt tình quá, sản phẩm chất lượng</t>
  </si>
  <si>
    <t>Shop nhìn coi áo chưa mặc 1 lần còn tem mà đã rách</t>
  </si>
  <si>
    <t>Shop nhớ che tên sản phẩm dùm nhâ shop</t>
  </si>
  <si>
    <t>Shop nhớ giao sớm dùm mình nhé. Cảm ơn nhiều lắm. Ăn ngon đóng gói đẹp sẽ mua ủng hộ tiếp nè</t>
  </si>
  <si>
    <t>Shop nhớ gửi đúng màu, đúng chất lượng nhé</t>
  </si>
  <si>
    <t>Shop nhờ ship đổi sang sdt này giúp e với ạ</t>
  </si>
  <si>
    <t>Shop Như bảo mật thông tin nhé</t>
  </si>
  <si>
    <t>shop như qq hàng vải k bền</t>
  </si>
  <si>
    <t>Shop oi C chờ mãi chưa thấy đổi size cho chị, đồ cứ để mãi để chờ đổi</t>
  </si>
  <si>
    <t>Shop oi cái quần s màu ko ioongs trong hình nhìn màu xấu quá à</t>
  </si>
  <si>
    <t>Shop oi cho em hỏi bên mình có bánh kem size 12-14cm k ạ</t>
  </si>
  <si>
    <t>Shop oi e đổi lại lấy 1 bộ thôi nhé</t>
  </si>
  <si>
    <t>shop oi em muốn đổi sdt nhận hàng đc ko</t>
  </si>
  <si>
    <t>Shop oi giao nhầm màu cho chị roi</t>
  </si>
  <si>
    <t>Shop oi lấy cho e 100miếng tã quần xl đc cũ sđt cũ nha</t>
  </si>
  <si>
    <t>Shop oi mình đặt hàng shop giao sai và thiếu, nhắn tin shop k trả lời</t>
  </si>
  <si>
    <t>Shop oi minh nhan duoc hang roi, nhung giao lộn 2 bo roi, minh đăt đui mà giao bo dai. Shop goi cho minh lai 2 bo đui nay nhe. Minh lay 1 bo lung roi</t>
  </si>
  <si>
    <t>Shop oi sao phãn hồi hong nghe máy chốt đơn giao thiếu hàng vậy shop</t>
  </si>
  <si>
    <t>Shop oi shop có bán áo này trên shopee ko a</t>
  </si>
  <si>
    <t>shop oiw1 cho em trả hàng lại nha hàng chất liệu vải xấu quá k gioogs hình mẫu</t>
  </si>
  <si>
    <t>Shop ở đâu mình qua thử đc ko</t>
  </si>
  <si>
    <t>Shop ở đâu vậy thấy hình thì đẹp nhưng không biết chất liệu vải thì sao có đẹp không ?</t>
  </si>
  <si>
    <t>shop ở đâu vậy? giao hàng bên nào ạ</t>
  </si>
  <si>
    <t>Shop ở hcm mà giao hàng chậm vậy shop</t>
  </si>
  <si>
    <t>shop ơi , cho em hỏi ở mình có bán xịt dưỡng tóc kh ạ</t>
  </si>
  <si>
    <t>Shop ơi , hôm rồi đặc 2 bộ giống nhau giao nhầm kích thước rồi</t>
  </si>
  <si>
    <t>shop ơi , shop giao nhầm size cho e r ạ</t>
  </si>
  <si>
    <t>Shop ơi ! Sao giao thiếu hàng cho mình vậy</t>
  </si>
  <si>
    <t>Shop ơi 2c áo sát nách m đặt be nhạt shop giao nhầm màu trắng cho m rồi</t>
  </si>
  <si>
    <t>Shop ơi a chốt tủ lạnh 750 sao ko thấy shop tạo đơn vậy</t>
  </si>
  <si>
    <t>Shop ơi áo ba lô a lấy thêm 4 cái thì có đx giảm giá ko?</t>
  </si>
  <si>
    <t>Shop ơi áo mặc đã lâu mà vẫn giữ đc mùi thơm lâu quá. Xin hỏi shop có bán nước thơm này ko ..</t>
  </si>
  <si>
    <t>Shop ơi bạn giao hàng giao nhầm địa chỉ hàng cho mình rồi</t>
  </si>
  <si>
    <t>Shop ơi bao nhiêu một hộp ah</t>
  </si>
  <si>
    <t>Shop ơi bên mình đóng gói sơ sài vậy ạ</t>
  </si>
  <si>
    <t>Shop ơi cho chị đặt size 4 hết nha shop k lấy size 3 nữa. Đổi lại giùm chị</t>
  </si>
  <si>
    <t>shop ơi cho chị hỏi mặt nạ siêu trẻ hóa 10 MIN SKIN SAVER cách dùng sao ạ, xin cảm ơn</t>
  </si>
  <si>
    <t>Shop ơi cho e đổi đôi kích thước 50 70 đk ko ạ</t>
  </si>
  <si>
    <t>Shop ơi cho e đổi lại lấy 1 bộ thôi nhé ạ</t>
  </si>
  <si>
    <t>shop ơi cho e đổi sdt đc k a</t>
  </si>
  <si>
    <t>Shop ơi cho e hỏi bữa Shop có đổi lại màu trắng dùm e chưa ạ</t>
  </si>
  <si>
    <t>Shop ơi cho e lấy combo 1499k đi nhé</t>
  </si>
  <si>
    <t>Shop ơi cho em hỏi , nếu e muốn mua bánh tráng ship qua mỹ thì sao ạ</t>
  </si>
  <si>
    <t>Shop ơi cho em hỏi ,em 2k6 có trả góp được ko ạ</t>
  </si>
  <si>
    <t>Shop ơi cho em hỏi bánh tráng này ăn chay ăn được k ạ</t>
  </si>
  <si>
    <t>Shop ơi cho em hỏi em muốn mua bánh tráng bên Hà Lan thì làm sao ạ?</t>
  </si>
  <si>
    <t>Shop ơi cho em hỏi lúc nãy em mới mua mặt nạ kiehl s</t>
  </si>
  <si>
    <t>Shop ơi cho em hỏi mặt nạ thải độc này giá bao nhiêu ạ</t>
  </si>
  <si>
    <t>Shop ơi cho em hỏi mẫu bánh kem đốt cháy giá ntn vậy ạ</t>
  </si>
  <si>
    <t>Shop ơi cho em hỏi tất adidad bao nhiêu v ạ</t>
  </si>
  <si>
    <t>Shop ơi cho hỏi da ngăm thì nên mặc áo dài màu gì cho tôn dáng,sang trọng ạ, mình tham khảo để đặt tặng các cô cuối năm ạ</t>
  </si>
  <si>
    <t>shop ơi cho mình đổi sđt với tại số này k gọi đc ạ mình lấy lại số khác nha shop</t>
  </si>
  <si>
    <t>Shop ơi cho mình hỏi bưa, mình có mua mắm bên shop á mà ăn chưa hết, giờ bảo quản trong ngăn mát tủ lạnh hay để nhiệt độ thường vậy ạ, nói để hỏi shop mà cứ quên</t>
  </si>
  <si>
    <t>Shop ơi cho mình hỏi cách đổi trả size bên shop như thế nào vậy?</t>
  </si>
  <si>
    <t>Shop ơi cho mình hỏi chân váy dài jean bên shop có giá bao nhiêu v ạ?</t>
  </si>
  <si>
    <t>Shop ơi cho mình hỏi cửa hàng offline mình còn hoạt động không ạ</t>
  </si>
  <si>
    <t>Shop ơi cho mình hỏi, mắm dưa gang, và mắm đu đủ, mình bảo quản ở nhiệt độ ngoài, hay phải để vào trong ngăn mát tủ lạnh thế shop</t>
  </si>
  <si>
    <t>Shop ơi chuyển lên mình đổi địa chỉ nhé</t>
  </si>
  <si>
    <t>Shop ơi có pate ko ạ?</t>
  </si>
  <si>
    <t>Shop ơi có ship hàng được vvào buổi tối không thì ship về nhà cho  chi.không ship được thì chi viết địa chỉ của công ty chị gửi về công ty cho chị, gửi về địa chỉ nhà cho chị buổi tối thì thuận lợi hơn cho chị, chị cảm ơn shop</t>
  </si>
  <si>
    <t>Shop ơi có thể cho mình đổi đin đc kg, đơn là</t>
  </si>
  <si>
    <t>Shop ơi còn cỡ nào 1cm không ạ</t>
  </si>
  <si>
    <t>Shop ơi cô nhận được hàng rồi. Cái áo sọc Hồng congiao lộn siez cho cô rồi cô bận siez. L mà con lấy siez M cô cho con bận rồi vậy con bán lại cho cô 2Áo đi nếu hết siez L lấy Xl cũng được cảm ơn shop     Mả áo 69 lai hôm 16-12 đó</t>
  </si>
  <si>
    <t>Shop ơi đã gửi đổi áo paka cho mình chưa. Chờ mãi chưa thấy</t>
  </si>
  <si>
    <t>Shop ơi đặt hàng tuần nay sao ko thấy 2 thùng giấy rút kệ 4 tầng và máy sấy tóc</t>
  </si>
  <si>
    <t>Shop ơi đầu tháng mình có mua đôi giầy bên shop. Giờ bị bung keo có được bảo hành không ạ</t>
  </si>
  <si>
    <t>Shop ơi để cho chị đôi dép xỏ ngón chanel màu trắng đó nhé ( sz 36-37 hoặc 38 cũng được - chị chia sẻ uh shop mạng chậm chốt toàn trượt thôi hu hu</t>
  </si>
  <si>
    <t>Shop ơi để hỏi đổi nhóm thích màu nào rồi đặt sau nhé</t>
  </si>
  <si>
    <t>Shop ơi đon hàng giao nhầm về Bàu Bàng rồi shop chuyển về địa chỉ này nha</t>
  </si>
  <si>
    <t>Shop ơi đóng gói không cẩn thận hay do vận chuyển mà gãy chân như thế này rồi</t>
  </si>
  <si>
    <t>shop ơi đồ đẹp giao nhanh lắm</t>
  </si>
  <si>
    <t>shop ơi đổi địa chỉ nhận hàng giúp e với</t>
  </si>
  <si>
    <t>Shop ơi đổi màu này đi mẹ mình chieu</t>
  </si>
  <si>
    <t>Shop ơi đơn của em đã chuyển khoản trước rồi sao chưa trừ vậy</t>
  </si>
  <si>
    <t>Shop ơi đơn e sao k thấy giao</t>
  </si>
  <si>
    <t>shop ơi đơn em bị thiếu hàng ạ</t>
  </si>
  <si>
    <t>Shop ơi đơn tối nay gửi về địa chỉ công ty cho e nhe</t>
  </si>
  <si>
    <t>Shop ơi đừng để thông tin người đặt nha, hem thì cứ để tên Cẩm Dung hết ạ.</t>
  </si>
  <si>
    <t>shop ơi e ck cọc trước</t>
  </si>
  <si>
    <t>shop ơi e có mua charm tim vô cực bên shop h nó bị đen ấy ạ, giờ e gửi shop bảo hành hay shop có cách nào tự làm trắng tại nhà k ạ</t>
  </si>
  <si>
    <t>Shop ơi e đổi lại lấy cho e combo 2tui ạ</t>
  </si>
  <si>
    <t>Shop ơi e đổi sdt nhận hàng đc k ạ</t>
  </si>
  <si>
    <t>Shop ơi e lấy combo 4 hủ cho bé nha</t>
  </si>
  <si>
    <t>Shop ơi e lấy k2 ,k31 màu xám ,k52 màu đen ,k54</t>
  </si>
  <si>
    <t>shop ơi e muốn đổi lại sđt liên lạc ạ</t>
  </si>
  <si>
    <t>Shop ơi e muốn đổi sdt đc k ạ</t>
  </si>
  <si>
    <t>shop ơi e muốn lấy sỉ ốp điện thoại dc ko ạ</t>
  </si>
  <si>
    <t>Shop ơi e nhận đc hàng rồi mà đơn đóng gói sơ sài quá ạ</t>
  </si>
  <si>
    <t>Shop ơi e nhận được hàng rồi ạ :3 Hàng giao nhanh với xịn lắm ạaaa</t>
  </si>
  <si>
    <t>Shop ơi em đặt hàng mà giao sai sản phẩm cho em ạ?</t>
  </si>
  <si>
    <t>Shop ơi em định đặt bên mình mà hoang mang quá cho em hỏi trà sữa 3q có sắn topping ko ạ? Hay là đặt thêm ạ?</t>
  </si>
  <si>
    <t>shop ơi em hẹn 3-4h lấy bánh kem nha</t>
  </si>
  <si>
    <t>Shop ơi em mua máy bên mình mà giờ bị hỏng loa không người khác gọi điện mà không nghe thấy mình nói gì thì có được bảo hành không ạ</t>
  </si>
  <si>
    <t>shop ơi em mua mày này mà giao nhầm màu r ah</t>
  </si>
  <si>
    <t>shop ơi em nhận đc hàng r giày đẹp lắm ạ giao hàng nhanh nữa shop bán 99k có lãi k ạ :)))</t>
  </si>
  <si>
    <t>Shop ơi giao đầm ôm quá giờ đổi lấy lớn hơn 1 size đc Ko ạ</t>
  </si>
  <si>
    <t>Shop ơi giao hàng bết quá hàng móp méo, thùng bị rách, còn thiếu hàng nữa</t>
  </si>
  <si>
    <t>shop ơi giao lộn sz cho mình rồi:2 đôi dép nam mình đặt sz41 ,mà đưa 1 đôi 43,1 đôi 41,seo 21 bữa đặt là ko phải dép xỏ ngón mà giao kiểu này,vì chân mình xấumang ko hợp ,chứ ko chê dép xấu ,tại cận tết với người bán dễ thương nên mình lấy đại</t>
  </si>
  <si>
    <t>shop ơi giao nhầm màu rùi</t>
  </si>
  <si>
    <t>Shop ơi giao nhầm mẫu cho em rồi ạ, em đặt trên web</t>
  </si>
  <si>
    <t>Shop ơi giao nhầm mẫu cho mình r ạ</t>
  </si>
  <si>
    <t>Shop ơi giao sai mẫu ròii</t>
  </si>
  <si>
    <t>Shop ơi h mình đổi tên người nhận với địa chỉ còn kịp ko shop ?</t>
  </si>
  <si>
    <t>Shop ơi hnay giao nhầm size cho mình rồi</t>
  </si>
  <si>
    <t>Shop ơi hôm nay mình vẫn chưa nhận đc hàng</t>
  </si>
  <si>
    <t>Shop ơi hôm qua em nhận được hàng rồi. Như shop giao lộn kem đêm thành kem ngày. Em mua 3 đêm một ngày mà shop</t>
  </si>
  <si>
    <t>Shop ơi hôm trc chị đặt áo size B80 mà giao nhầm B85 chị cứ tưởng chị đặt nhầm. Cũng may là mẹ chị mặc vừa.</t>
  </si>
  <si>
    <t>shop ơi inb mình về tư vấn tần suất sử dụng nhé</t>
  </si>
  <si>
    <t>Shop ơi lấy cho e 10 lọ serum trị nấm bọng hư khóe với 5 hũ dưỡng móng nha</t>
  </si>
  <si>
    <t>Shop ơi lỗi giao sai hàng là lỗi của shop mà mình vẫn phải trả ship tận 2 lần ạ</t>
  </si>
  <si>
    <t>Shop ơi mãi chưa thấy áo đổi tới</t>
  </si>
  <si>
    <t>Shop ơi mãi chưa thấy đổi hàng cho mình à</t>
  </si>
  <si>
    <t>Shop ơi màu không giống mẫu ạ 😓</t>
  </si>
  <si>
    <t>shop ơi máy công suất bao nhiêu ạ</t>
  </si>
  <si>
    <t>Shop ơi mặt nạ mk sử dụng 1 tuần mấy lần ạ</t>
  </si>
  <si>
    <t>Shop ơi mẫu e hỏi 20/10 này có khuyến mãi k ạ</t>
  </si>
  <si>
    <t>Shop ơi mẫu này có mấy màu</t>
  </si>
  <si>
    <t>Shop ơi mik nhờ shop kêu anh ship bơ mai giao lại dùm mik đk</t>
  </si>
  <si>
    <t>Shop ơi mình báo lại size dây nha shop 🥲
  Vòng ngũ điếu là 16cm
  Vòng thạch anh tóc vàng là 15cm</t>
  </si>
  <si>
    <t>Shop ơi mình có đặt 1 đơn của shop trên shopee nhưng lại thiếu mất cái ốp lưng mong shop có thể giải quyết cho mình với ạ</t>
  </si>
  <si>
    <t>Shop ơi mình có đặt đồ bên shop sao giao chậm vậy hạ</t>
  </si>
  <si>
    <t>Shop ơi mình có mẫu này  k</t>
  </si>
  <si>
    <t>Shop ơi mình có nhận được quần rồi nhưng mình đặt quần màu xanh mà shop giao nhầm màu đen</t>
  </si>
  <si>
    <t>Shop ơi mình dặc bộ màu đỏ tay ngắn mà giao lộn tay dài rồi .mình muốn đổi lại tay ngắn .với mình muốn đặc thêm 2 bộ dây</t>
  </si>
  <si>
    <t>Shop ơi mình đã nhận hàng, nhưng số lượng không đủ và mặt hàng kém chất lượng quá, do mình đặt rồi mình vẫn nhận bên shop, số còn lại mình k lấy nữa nhé</t>
  </si>
  <si>
    <t>shop ơi mình đang có sẵn son bóng romand những màu nào vậy ạ</t>
  </si>
  <si>
    <t>Shop ơi mình đợi mãi chưa thấy hàng đổi màu cho mình nhỉ</t>
  </si>
  <si>
    <t>Shop ơi mình giao hàng bên nào v ạ để em biết kiểm tra cứu đơn</t>
  </si>
  <si>
    <t>Shop ơi mình mua 2 bộ đc giảm bao nhiêu vậy</t>
  </si>
  <si>
    <t>Shop ơi mình mua pod bên mình ấy ạ. Giờ đang bị hỏng thì có được bảo hành ko ấy ạ</t>
  </si>
  <si>
    <t>Shop ơi mình nhận hàng rồi nhưng shop giao nhầm size cái màu hồng</t>
  </si>
  <si>
    <t>Shop ơi mình tt r, k còn hàng thì mình hoàn tiền ntn đc nhỉ?</t>
  </si>
  <si>
    <t>Shop ơi mình tt r, k còn hàng thì mình hoàn tiền ntn đc nhỉ? mình xin quy trình để thao tác nhanh</t>
  </si>
  <si>
    <t>Shop ơi mk ck trước giảm cho mk chút nhé</t>
  </si>
  <si>
    <t>Shop ơi nếu không có hàng shop hoàn tiền cho mình nhé!</t>
  </si>
  <si>
    <t>Shop ơi ngày 8/3 có chương trình khuyến mãi giảm giá không em</t>
  </si>
  <si>
    <t>Shop ơi phải trả ship cho e chứ giao sai bắt em trả ship là như nào ạ</t>
  </si>
  <si>
    <t>Shop ơi qua mình gửi pin rồi shop có loại pin nào mạnh hơn chạy đc tất cả loại quạt k ạ !</t>
  </si>
  <si>
    <t>Shop ơi sáng mình có gọi chốt cho e combo a1 e muốn lấy thêm bộ này có đc k ak</t>
  </si>
  <si>
    <t>shop ơi sao cái áo mk đổi mà mãi chưa thấy gửi đổi lại thế ạ</t>
  </si>
  <si>
    <t>shop ơi sao em vẫn chưa nhận dc hàng v ạ</t>
  </si>
  <si>
    <t>Shop ơi sao không trả lời tin nhắn của mình</t>
  </si>
  <si>
    <t>shop ơi sao mãi chưa thấy đến đổi đồ cho mình nhi?</t>
  </si>
  <si>
    <t>shop ơi sao mãi chưa thấy đổi giầy cho mình thía</t>
  </si>
  <si>
    <t>Shop ơi sao mình chưa nhận đc hàng</t>
  </si>
  <si>
    <t>Shop ơi sao mình gửi quần đổi size mà mãi chưa thấy hàng về là sao vây .</t>
  </si>
  <si>
    <t>Shop ơi sao nó đổi cho mình size xl mà mãi chưa thấy giao vậy</t>
  </si>
  <si>
    <t>Shop ơi sao toi nay chưa nhận được hàng vậy shop.</t>
  </si>
  <si>
    <t>Shop ơi shop chưa hoàn tiền cho em nữa</t>
  </si>
  <si>
    <t>shop ơi shop có gửi hàng cho mình không sao lâu vậy ạ</t>
  </si>
  <si>
    <t>Shop ơi shop đổi địa chỉ đơn này thành thôn xuân hòa 1,xã cao minh ,tp phúc yên Vĩnh Phúc cho e với ạ</t>
  </si>
  <si>
    <t>Shop ơi shop đừng để tên sản phẩm lên giúp e nha</t>
  </si>
  <si>
    <t>Shop ơi shop giao lộn áo cho mình rồi, mình đặt 4 áo đen sát nách có hàng nút gỗ bữa hôm 7 live, mà sao shop giao cho mình áo thun ba lỗ này vậy</t>
  </si>
  <si>
    <t>Shop ơi shop giao nhầm địa chỉ hàng cho mình rồi</t>
  </si>
  <si>
    <t>Shop ơi shop giao nhầm hàng cho mình chứ đâu phải mình đổi hàng đâu sao bắt mình trả phí ship ạ?</t>
  </si>
  <si>
    <t>shop ơi shop gửi thiếu hàng cho e à</t>
  </si>
  <si>
    <t>Shop ơi shop k bán trên shopee nữa à</t>
  </si>
  <si>
    <t>Shop ơi sirum thỏa ngày mấy lần ạ</t>
  </si>
  <si>
    <t>shop ơi t nhận đc sách r nhưng shop đóng gói sơ sài quá nên các mép và gáy bị quăn hết</t>
  </si>
  <si>
    <t>Shop ơi tại bây h mình ms biết shop bán off, bữa mình mua ở online có sai màu len, mình qua đổi màu khác đc k ạ</t>
  </si>
  <si>
    <t>shop ơi tên người nhận là Hoàng Thị Loan ạ shop đổi hộ em với</t>
  </si>
  <si>
    <t>Shop ơi thắt lưng sao nhỏ vậy không đủ kích thước mới có 3 cm x 112 cm thôi  ngắn quá Yêu cầu shop đổi lại cho mình nhé.</t>
  </si>
  <si>
    <t>Shop ơi thông cảm nhé shop cho mình đổi lại lấy 2 kg thôi nhé,cảm ơn shop nhiều</t>
  </si>
  <si>
    <t>shop ơi thời gian đổi trả hàng là bao lâu vậy ạ</t>
  </si>
  <si>
    <t>Shop ơi tôi mua 4 cái có khuyến mãi gì không</t>
  </si>
  <si>
    <t>Shop ơi tôi nhận được hàng rồi, nhưng màu vải ko được như ảnh</t>
  </si>
  <si>
    <t>Shop ơi vải ko như hình</t>
  </si>
  <si>
    <t>Shop ơi váy giao nhầm size rồi ạ</t>
  </si>
  <si>
    <t>Shop ơi váy này bn có bán online ko ak</t>
  </si>
  <si>
    <t>Shop ơi ý là hồi giờ e chưa đổi mẫu lần nào shop có thể cho e đổi cái đầm bi hồng sang set caro 2xl đc ko shop</t>
  </si>
  <si>
    <t>Shop ơi, 1 tuần rồi mà mình chưa nhận dc hàng nhỉ</t>
  </si>
  <si>
    <t>Shop ơi, áo a82 mình thử lại cũng không vừa, bị chật tay quá, đổi cho mình size lớn hơn được không?</t>
  </si>
  <si>
    <t>Shop ơi, áo xanh cốm MÃ SP A857 còn ko Shop?</t>
  </si>
  <si>
    <t>Shop ơi, bên bạn giao sai kích thước cho mình rồi</t>
  </si>
  <si>
    <t>shop ơi, bên shop hoàn hàng và hoàn tiền ntn ạ?</t>
  </si>
  <si>
    <t>Shop ơi, chị nhận hàng và thất vọng vô cùng. Chị đã từng mua hàng online nhưng có lẽ đây là lần đầu tiên chị nhận hàng như vậy. Giao sai hoàn toàn so với quảng cáo:
-Cân điện tử màu sắc rất đẹp, chị đặt 3 cái đều giao hình thú, sao vậy shop? 
- Máy sấy tóc thì giao thành máy ép rau củ - hộp móp méo. Chị đâu mua loại này.
- Hàng dễ vỡ mà đóng gói sơ sài, k hề có xốp.
=&gt; Vậy shop giải quyết sao?
=&gt; Chị đã thanh toán đủ do trưa nay trời mưa, c nhờ người nhà nhận mà k kiểm tra vì tin tưởng.</t>
  </si>
  <si>
    <t>shop ơi, cho em hỏi bên mình có những loại bánh kem sn nào và giá ntn ạ?</t>
  </si>
  <si>
    <t>shop ơi, cho em hỏi bên shop có mặt nạn wonjin chưa ạ?</t>
  </si>
  <si>
    <t>Shop ơi, cho mình đổi sđt được ko</t>
  </si>
  <si>
    <t>Shop ơi, đôi giày lười màu đen size 43 mã D82 chưa chốt à</t>
  </si>
  <si>
    <t>shop ơi, đổi sdt giúp e, số e bị lỗi ah</t>
  </si>
  <si>
    <t>Shop ơi, đơn đổi trả của em sao mãi chưa thấy á</t>
  </si>
  <si>
    <t>Shop ơi, em đã chuyển khoản thanh toán cho đơn hàng trước rồi nhưng sao vẫn chưa được trừ tiền ạ?</t>
  </si>
  <si>
    <t>Shop ơi, em đổi lại lấy 1 con vịt thôi nhé ạ, nay shop nhớ ship cho em nha</t>
  </si>
  <si>
    <t>Shop ơi, em in decal kích thước 18x4 thì 1 khổ giấy bên mình ra được bnh tem ạ?</t>
  </si>
  <si>
    <t>Shop ơi, giao hàng đóng gói ẩu quá</t>
  </si>
  <si>
    <t>Shop ơi, giao nhầm hàng rồi</t>
  </si>
  <si>
    <t>Shop ơi, hôm nay mình nhận được áo khoác rồi, nhưng shop giao lộn cho mình màu đỏ (mình đặt màu cam)</t>
  </si>
  <si>
    <t>Shop ơi, hôm trc mình có đặt 2áo polo Under armour, hôm nay mặc thử thì bị rộng, shop có thể hỗ trợ đổi size cho mình ko?</t>
  </si>
  <si>
    <t>shop ơi, ktra lại việc giao hàng hộ mình vì đã đổi địa điểm giao hàng và shop đã ok, khi giao lại mang đến địa chỉ cũ, mình thông tin lại thì mãi chưa thấy.</t>
  </si>
  <si>
    <t>Shop ơi, lấy 2hộp collagen và 1 hộp kem sâm 100k được không</t>
  </si>
  <si>
    <t>Shop ơi, mình đặt bánh kem chiều lấy được k ạ</t>
  </si>
  <si>
    <t>Shop ơi, mình đặt thuốc nhuộm tóc lâu qua sao chưa thấy giao</t>
  </si>
  <si>
    <t>shop ơi, mình ở HCM, tính đặt kit nj80 ap của shop bên shopee. Cho mình hỏi thêm quy trình bảo hành của mình ntn vậy b</t>
  </si>
  <si>
    <t>Shop ơi, mình vừa nhận đc 2 đơn, quần mình thấy size nó nhỏ hơn lần vừa rồi mình mua, mình thấy k vừa shop cho mình đổi hoặc trả hàng lại nhé</t>
  </si>
  <si>
    <t>Shop ơi, nghe hotline giúp mình, shop giao nhầm hàng cho mình rồi. Mình bận con nhỏ nên khi nhận k ktra, vào nhà ms mở ms thấy nhầm</t>
  </si>
  <si>
    <t>Shop ơi, sao cả giày và tất ko thấy có ghi năm sản xuất là khi nào ạ?</t>
  </si>
  <si>
    <t>Shop ơi, tiền cọc 100k của chị vẫn chưa được trừ vào đơn hàng ạ?</t>
  </si>
  <si>
    <t>Shop ơi,sao mình đổi hàng mà mãi chưa thấy ship vậy ạ</t>
  </si>
  <si>
    <t>Shop ơi! Bên mình giao sai hàng, hoá đơn thì không đúng giá báo trên live rồi</t>
  </si>
  <si>
    <t>Shop ơi! Chị nhận áo rồi nhưng vải mỏng quá! Màu k đúng y như mẫu chị trả lại chứ chị k mặc được</t>
  </si>
  <si>
    <t>Shop ơi! Hôm em có chốt hộp kìm với cây chì, shop để em ghé shop lấy đừng xả hàng em nha!</t>
  </si>
  <si>
    <t>Shop ơi. Áo chật với e í quá. Mình qua đổi size được ko ạ</t>
  </si>
  <si>
    <t>Shop ơi. Áo sơmi sọc ngang mình mới mặc 1 lần và mới giặt 1 lần thì áo đã rách theo hướng sọc của áo, rách cỡ 2 lóng tay và nhiều chỗ</t>
  </si>
  <si>
    <t>Shop ơi. Bên shop ship thì bn vậy? Mai mình định lấy 2 hộp đựng giấy vệ sinh. Mình ở đại học công nghiệp, minh khái quận Bắc từ Liêm</t>
  </si>
  <si>
    <t>Chốt địa chỉ trường học nhận hàng</t>
  </si>
  <si>
    <t>Shop ơi. Cho em hỏi bánh tráng giữ đc trong bao lâu v ạ</t>
  </si>
  <si>
    <t>Shop ơi. Chụp e dàn giày dép bên mình với</t>
  </si>
  <si>
    <t>Shop ơi. Còn màu đỏ đô k. E mua cho ck e cái nữa. Hôm trước mua cái màu ghi rồi ưng lắm ạ. Thank shop. Ad nhiệt tình cute vãi chưởng. Luôn ủng hộ shop</t>
  </si>
  <si>
    <t>Shop ơi. Cô vừa nhận đầy đủ hàng shop gởi; hàng đóng gói cẩn thận; shipper thân thiện. Cô cám ơn nhé ❤️</t>
  </si>
  <si>
    <t>Shop ơi. Em muốn trả lại hàng ạ. Bộ áo phông quá mỏng, quần quá ngắn. Chân váy ko đúng form, vải mỏng. Nên em muốn hoàn lại hàng ạ</t>
  </si>
  <si>
    <t>Shop ơi. Mình có đặt đơn trên tiktok. Mà shop gửi thiếu hàng.</t>
  </si>
  <si>
    <t>Shop ơi. Mình không lấy đơn này nữa. Khi nào có máy rửa xe thì mình mua</t>
  </si>
  <si>
    <t>Shop ơi. Shop có charm tone vàng như ảnh kia k ạ</t>
  </si>
  <si>
    <t>Shop ơi. Shop đừng để tên mặt hàng bên ngoài hộ mình nhé.</t>
  </si>
  <si>
    <t>Shop ơi.shop giao nhầm mình 1 mẫu áo</t>
  </si>
  <si>
    <t>shop ơii, cho em hỏi bên shop có bán mặt nạ wonjin hong ạ?</t>
  </si>
  <si>
    <t>Shop phản hồi lại bên GHTK về thái độ shipper dùm e</t>
  </si>
  <si>
    <t>Shop Quần Áo giày dép Mỹ Dung chợ Tân hiệp huyện Thạnh hóa tỉnh Long an 0789741789</t>
  </si>
  <si>
    <t>Shop Quần Solen Hàn vậy thì cho chị 2 , quần màu đen , cỡ số 7, nhé ( năm ngoái mình đã mua với shop nhiều lần rồi )</t>
  </si>
  <si>
    <t>Shop sale offline hay online ạ?</t>
  </si>
  <si>
    <t>Shop sẽ hoàn tiền ntn ạ</t>
  </si>
  <si>
    <t>Shop sẽ hỗ trợ đổi cho bạn nhé ạ</t>
  </si>
  <si>
    <t>Shop ship cho em đóng gói cẩn thận nhé ạ</t>
  </si>
  <si>
    <t>Shop ship đóng gói cẩn thận để k bị cong,nhăn nhé</t>
  </si>
  <si>
    <t>Shop ship về công ty grand gain</t>
  </si>
  <si>
    <t>shop tận tình dễ thương xĩu ạ</t>
  </si>
  <si>
    <t>Shop thay đổi bao bì mới à chi</t>
  </si>
  <si>
    <t>Shop thông cảm mình k lấy nữa</t>
  </si>
  <si>
    <t>shop tóc giả hiền nguyễn đường hai bà trưng đối diện hải sản thanh thủy phường nghĩa thành tp gia nghiac đăk nông 0924252222</t>
  </si>
  <si>
    <t>Shop tốt bụng dễ thương quá c.ơn shopppppp</t>
  </si>
  <si>
    <t>shop tranh thủ gửi sớm nhất cho mình ạ</t>
  </si>
  <si>
    <t>Shop tự giao nhầm r bắt tui trả ship là sao</t>
  </si>
  <si>
    <t>Shop tư vấn cho em vài mẫu áo rời với, ngực em bị bè hai bên nên muốn mặc kiểu nào gom ngực</t>
  </si>
  <si>
    <t>shop tư vấn chu đáo nhiệt tình lắm nha</t>
  </si>
  <si>
    <t>shop tư vấn nhiệt tình, sản phẩm tốt. 10 điểm</t>
  </si>
  <si>
    <t>Shop tư vấn nhiệt tình, shipper thân thiện</t>
  </si>
  <si>
    <t>Shop tư vấn thành phần Glucosamin hàm lượng thành phần **********</t>
  </si>
  <si>
    <t>shop tv nhiệt tình lắm</t>
  </si>
  <si>
    <t>Shop tv rát nhiệt tình và gửi hàng đúng mẫu.rát ưng ý của mình cho shop 5✴️✴️✴️✴️✴️</t>
  </si>
  <si>
    <t>Shop uy tín shipper thân thiện nữa !!</t>
  </si>
  <si>
    <t>Shop váy này mình may nếu em đem tiệm sửa rộng cỡ 3cm có đc k ạ</t>
  </si>
  <si>
    <t>shop vẫn chưa hoàn tiền cho e ạh</t>
  </si>
  <si>
    <t>Shop xác nhận đơn thế này 
Nhưng lại giao sai mẫu, sai kích thước.</t>
  </si>
  <si>
    <t>Shop xem các loại này - bao bì mới date xa. Dùm mình</t>
  </si>
  <si>
    <t>shop xem đơn hàng mình về chưa lâu quá</t>
  </si>
  <si>
    <t>Shop xem giúp e với. Giao hàng chậm quá. Đến bh e vẫn chưa biết là hàng đến đâu r ấy ạ</t>
  </si>
  <si>
    <t>Shop xem giúp em phi bao nhiêu với</t>
  </si>
  <si>
    <t>Shop xem giúp mình nhé. Minh có 1 đơn áo đen 180k ( mình đã chuyển khoản cùng đơn quần nhưng mới nhận được quần, áo hôm trước shop có nói còn dưới kho gửi cho mình ngay nhưng giờ vẫn chưa thấy. Với một đơn quần bị rách shop nói sẽ trừ 50k cho đơn hàng sau, nhưng đơn sau sáng nay mình đã nhận vẫn chưa trừ ạ.</t>
  </si>
  <si>
    <t>Shop xem hộ năm sx nồi nhé,những vết đen trên thân nồi nhiều vết đen là do bẩn hay ... 
 - Gửi về địa chỉ cũ cho tôi nhé .
 - khi nào shop lên điều hoà 1 cục nhưng a Hiệu đã thông tin tuần trước ?</t>
  </si>
  <si>
    <t>Shop xem kiểm tra hàng kĩ cho mk nhé</t>
  </si>
  <si>
    <t>Shop xem lại phí ship bnhiu cộng chung vô sữa rửa mặt ạ</t>
  </si>
  <si>
    <t>Shop xem lại thái độ nhân viên bên bên shop đi ạ</t>
  </si>
  <si>
    <t>shop xem nt ko ai phản hồi vậy, quá ngày giao hàng rồi ạ; nghỉ lễ đến nơi rồi shop</t>
  </si>
  <si>
    <t>Shop1 kg bán lua latin hả shop?</t>
  </si>
  <si>
    <t>Shopco giao nhầm hàng cho mình k vậy</t>
  </si>
  <si>
    <t>Shope không bán trên shopee ạ</t>
  </si>
  <si>
    <t>Shopp oii do 1số vấn đề e muốn được thay đổi số lượng áo kh ạ🤦‍♀️</t>
  </si>
  <si>
    <t>Shops đổi màu này đi shop</t>
  </si>
  <si>
    <t>Shops này có biết tuyển nhân viên bán hàng ko đã gưi đồ cho nhầm sai . Sau thì ko đúng đ/c mà còn ăn nói hỗn láo , tôi đã nhân nhịn nc lịch sự mà ko biết sưa chưa còn Có thái độ coi thường người khác, con ngừi như vậy shop lên kiểm điểm lại</t>
  </si>
  <si>
    <t>shốp hướng dẫn em lại cách vệ sinh với ạ</t>
  </si>
  <si>
    <t>Sỉ 50 cái kích thước này là bao nhiêu ạ</t>
  </si>
  <si>
    <t>Sỉ Lẻ Mai Phương giao hàng nhanh quá chưa đủ tiền lấy cũng cho một sao nha😪</t>
  </si>
  <si>
    <t>Sỉ năm bộ giá bn shop</t>
  </si>
  <si>
    <t>Sỉ từ 15c ạ</t>
  </si>
  <si>
    <t>Side 39 màu đen</t>
  </si>
  <si>
    <t>Siêu lỗ 20 đen 0983446161</t>
  </si>
  <si>
    <t>Siêu lỗ 21mau xanh và hồng 0338708868</t>
  </si>
  <si>
    <t>Siêu tốc 150k lấy 1 liệu trình. **********</t>
  </si>
  <si>
    <t>Sin giá máy rửa xe shop</t>
  </si>
  <si>
    <t>Sin Hair - Dầu Gội Nhuộm Tóc Chính Hãng Số 1 Nhật Bản có mấy màu</t>
  </si>
  <si>
    <t>Sin thông số kích thước công suất đèn và pin</t>
  </si>
  <si>
    <t>Sip bo vẫn nói trên bao bì cũng chỉ ghi 9lang ma sao sop nói vậy.xem lại có nhầm khong</t>
  </si>
  <si>
    <t>Sip Cho mình cái muầ nâu</t>
  </si>
  <si>
    <t>sịp đùi 1 hộp 0969316339</t>
  </si>
  <si>
    <t>Sịp đùi gộp đơn với áo xuất khẩu cho m nhé, 0967880286</t>
  </si>
  <si>
    <t>Sịp đùi sai 2xl 2hộp áo chống nắng màu xanh 2cái sai xl 0914172173</t>
  </si>
  <si>
    <t>Sipper này rất thái độ k chờ khách hàng luôn. E bức xúc với nó mấy ngày trời</t>
  </si>
  <si>
    <t>Sirum sử dụng lúc nào b</t>
  </si>
  <si>
    <t>Sit chống thấm bảo hành bao lâu sop</t>
  </si>
  <si>
    <t>Size 120 là nhiêu ký ạ</t>
  </si>
  <si>
    <t>Size 2 áp</t>
  </si>
  <si>
    <t>Size 25 dung Ko e</t>
  </si>
  <si>
    <t>Size 26 eo 76 vừa ko em</t>
  </si>
  <si>
    <t>Size 31 mỹ nhe chư size viet nam la 34</t>
  </si>
  <si>
    <t>size 31,0777478192 xã dương tơ ,phú quốc ạ</t>
  </si>
  <si>
    <t>Size 32 sandal bé trai</t>
  </si>
  <si>
    <t>Size 34 2ao miễn sip k ạ</t>
  </si>
  <si>
    <t>Size 37, mầu đen</t>
  </si>
  <si>
    <t>Size 39 nhá shop</t>
  </si>
  <si>
    <t>Size 4 26kg</t>
  </si>
  <si>
    <t>Size 4 tuoi 16kg</t>
  </si>
  <si>
    <t>Size 40 ci3a em tương đương vời trium</t>
  </si>
  <si>
    <t>Size 41 : tên bảo : sdt 0938908746 : dc 19/3 hồ văn huê phường 9 quận phú nhuận !! Mình check hàng trước khi thanh toán nhea</t>
  </si>
  <si>
    <t>size 41k shop</t>
  </si>
  <si>
    <t>Size 42 code 06 &amp; 02 .</t>
  </si>
  <si>
    <t>Size 42 hoặc 43 nha</t>
  </si>
  <si>
    <t>Size 43 nhé.chất liệu có bền ko đấy có chịu đc nc ko</t>
  </si>
  <si>
    <t>size 45 kí ạ</t>
  </si>
  <si>
    <t>Size 55kg ạ</t>
  </si>
  <si>
    <t>Size 5kí nhé shop</t>
  </si>
  <si>
    <t>Size 65kg có k vậy</t>
  </si>
  <si>
    <t>Size 75kg nha</t>
  </si>
  <si>
    <t>Size 80kg ak</t>
  </si>
  <si>
    <t>Size 9-11kg nhen shop</t>
  </si>
  <si>
    <t>Size đồ của mình thường là L</t>
  </si>
  <si>
    <t>Size gì Á</t>
  </si>
  <si>
    <t>Size L bạn nhé. Mình cao 163, nặng 55kg, xương vai to</t>
  </si>
  <si>
    <t>Size L có màu gì ah</t>
  </si>
  <si>
    <t>Size L đựng được bao nhiêu nguyên liệu? Chị dùng sắc thuốc</t>
  </si>
  <si>
    <t>Size L em hí</t>
  </si>
  <si>
    <t>Size L hay M e?</t>
  </si>
  <si>
    <t>Size L và Xl nha shop</t>
  </si>
  <si>
    <t>Size L vừa k shop vì mình hơi có bụng á</t>
  </si>
  <si>
    <t>Size lơn bao kg c</t>
  </si>
  <si>
    <t>size M có sẵn k ạ</t>
  </si>
  <si>
    <t>Size M đang có màu gì e. Giá giảm giá đang bn</t>
  </si>
  <si>
    <t>Size M eo 70 đúng ko shop</t>
  </si>
  <si>
    <t>size m lấy màu đen vs xám mỗi loại 5c</t>
  </si>
  <si>
    <t>Size M và XL có chênh nhau k shop</t>
  </si>
  <si>
    <t>Size mũ là bn vậy shop</t>
  </si>
  <si>
    <t>size như nào em ơi</t>
  </si>
  <si>
    <t>Size rộng chật đổi trả ntn</t>
  </si>
  <si>
    <t>Size s eo tầm bn vậy shop?</t>
  </si>
  <si>
    <t>Size S. 1m50. Nặng 48kg</t>
  </si>
  <si>
    <t>size thế nào hả em</t>
  </si>
  <si>
    <t>size và brand gì vậy ạ</t>
  </si>
  <si>
    <t>Size XL là nam 1m72 75kg vừa đúng k ạ</t>
  </si>
  <si>
    <t>Size. 42 nhé shop</t>
  </si>
  <si>
    <t>Size. M dài 92 cm ống cỡ 20 cm là ôk</t>
  </si>
  <si>
    <t>Sketchup phiên bản bao nhiêu</t>
  </si>
  <si>
    <t>Sketchup phiên bản bn nhỉ</t>
  </si>
  <si>
    <t>Sketchup phiên bản mấy vậy?</t>
  </si>
  <si>
    <t>Slim nay có phiên bản mới à có</t>
  </si>
  <si>
    <t>Sn : 516 tổ 5a
  Khu phố đông ba
  Phường Bình hòa
  Thuận an - Bình Dương
  0949570976</t>
  </si>
  <si>
    <t>So 252/10/64 khom 2 phuong 3 tp vinh long</t>
  </si>
  <si>
    <t>So bộ vuông và bộ lục giác thì bộ nào hơn ạ</t>
  </si>
  <si>
    <t>sò điệp bên mình có hoá đơn VAT k shop</t>
  </si>
  <si>
    <t>So với bao bì cũ mình dùng</t>
  </si>
  <si>
    <t>Soái' Đệ' cái cách rửa chén 🤣🤣</t>
  </si>
  <si>
    <t>Soạn kĩ giúp e và bao bì mới nhé c</t>
  </si>
  <si>
    <t>Sọc 35 cân</t>
  </si>
  <si>
    <t>Sọc 65kg vừa k chị</t>
  </si>
  <si>
    <t>Soc nau 60ky vừa k</t>
  </si>
  <si>
    <t>sofa sẽ thay đổi đc màu da còn kích thước thì fix như vậy luôn hả b?</t>
  </si>
  <si>
    <t>Sohp cho hỏi thời gian bảo hành là bao nhiêu ngày</t>
  </si>
  <si>
    <t>Sohp đổi e màu ghi lay màu nâu nha kem sáng qúa ổng ko thích ạ .</t>
  </si>
  <si>
    <t>sohp giao sai mẫu</t>
  </si>
  <si>
    <t>Son có chất lượng ko</t>
  </si>
  <si>
    <t>son dưỡng môi cho C màu hồng</t>
  </si>
  <si>
    <t>Son dưỡng môi còn lấy chị 1 hợp luôn</t>
  </si>
  <si>
    <t>son dưỡng môi lấy giúp chị:3c cho nam,2 nữ 2 màu giúp chị nghen</t>
  </si>
  <si>
    <t>Son hạn sử dụng đc bao lâu e . vì thi thoảng c mới đi đâu mới bôi thôi</t>
  </si>
  <si>
    <t>Son lấy cho c thỏi hương vani, sạc dự phòng cho IPhone 15 nhé</t>
  </si>
  <si>
    <t>Son ly 10k</t>
  </si>
  <si>
    <t>Song Thư cách rửa chén nhanh nhất</t>
  </si>
  <si>
    <t>Sop bảo mật thông tin nhé .bên ngoài ghi là thuốc khớp nhé .h.s.dụng mấy năm để mua.</t>
  </si>
  <si>
    <t>Sop cho hỏi có bảo hành ko hình thức bảo hành ra sao</t>
  </si>
  <si>
    <t>sop cho hỏi đèn này dc bảo hành bao lâu ạ</t>
  </si>
  <si>
    <t>Sop cho mình xin chiều dài váy nhé</t>
  </si>
  <si>
    <t>sop có 2 hình thức bảo hành</t>
  </si>
  <si>
    <t>Sop có bán ốp lưng Redmi not 13 ko sop</t>
  </si>
  <si>
    <t>Sop giao chậm thế!</t>
  </si>
  <si>
    <t>Sop giao hàng bên nào  zay sop</t>
  </si>
  <si>
    <t>sop giao sai màu</t>
  </si>
  <si>
    <t>Sop gửi hàng bên nào á</t>
  </si>
  <si>
    <t>Sóp gửi hàng bên nào vậy</t>
  </si>
  <si>
    <t>Sop hướng dẩn thêm cho cách lắp đặt với ạ</t>
  </si>
  <si>
    <t>Sop lấy cho mình 4 bộ đó nhé</t>
  </si>
  <si>
    <t>Sop mình có kính cường lực không</t>
  </si>
  <si>
    <t>Sop ơi bản lan quế 170ngàn gộp đơn hàng là 500 ngàn nha sop</t>
  </si>
  <si>
    <t>Sop ơi chậu lan kiều 150k gộp đơn hàng nha sop</t>
  </si>
  <si>
    <t>sop ơi cho em hỏi la bên mình có sẵn hộp quà bánh kẹo màu hồng ko ạ</t>
  </si>
  <si>
    <t>Sop Ơi đầm xanh mà sao giao lộn set màu xanh</t>
  </si>
  <si>
    <t>Sóp ơi hỏi sao không trả lời</t>
  </si>
  <si>
    <t>Sop ơi máy hàn này làm thế nào thì hàn đc</t>
  </si>
  <si>
    <t>Sop ơi sôp nhớ ck hoàn tiền cho mình nhé cảm ơn sop nhiều nhé</t>
  </si>
  <si>
    <t>Sop ơi vòi bị kẹt rong thì làm sao? Chỉ cách rửa vòi khi bị kẹt rong,rêu</t>
  </si>
  <si>
    <t>Sop uy tín đấy. Đặt cọc t. Hết hàng là ck lại t cọc ngay. Sop uy tín số 1</t>
  </si>
  <si>
    <t>Sop uy tín,chất lượng</t>
  </si>
  <si>
    <t>sorry tài khoản em ko đủ. e cọc trước nhé. rồi ship cod cho em nha</t>
  </si>
  <si>
    <t>Sọt đen có mấy màu dạ chị</t>
  </si>
  <si>
    <t>Sowmy đỏ</t>
  </si>
  <si>
    <t>Số 16b( salon Trang Tóc) tổ 25, TT Đông Anh. Hà Nội
  Sdt 0867818335
  Ng nhận Phuong trang</t>
  </si>
  <si>
    <t>Số 17 .đường số 7 .khu phố 8 .Thị Trấn Bến Lức .Long An .đt 0908090558</t>
  </si>
  <si>
    <t>số 17 .đường số 7 .khu phố 8 .thị trấn bến lức .long an .đt 0908090559</t>
  </si>
  <si>
    <t>Số 19 ngõ 36 phố triều khúc quận thanh xuân hà nội</t>
  </si>
  <si>
    <t>Số 3 ngõ 33 hoàng minh đạo, bồ đề- long biên
  0912323242</t>
  </si>
  <si>
    <t>Số 36, gom cao tốc, thôn Nội Hợp, xã Nam Phong, huyện Phú Xuyên, HN</t>
  </si>
  <si>
    <t>Số 62kg là kẻ đen số 50kg là kẻ to.chứ không lấy ca.rô đâu. Thôn Kim Tân kìm sơn sơn tây hà nội</t>
  </si>
  <si>
    <t>Số 7 với 17 lấy size 43</t>
  </si>
  <si>
    <t>Số 74 Miếu Hai Xã phường Dư Hàng Kênh quận Lê Chân Hải Phòng</t>
  </si>
  <si>
    <t>Số 8 lê hồng phong mỹ bình TP Long xuyên An Giang nhà hàng khách sạn Hòa Bình 2 0944777045</t>
  </si>
  <si>
    <t>Số 9 trần thị năm phường Tân Chánh hiệp quận 12,0961323822</t>
  </si>
  <si>
    <t>số 9 trần thị năm phường tân chánh hiệp quận 12,0961323823</t>
  </si>
  <si>
    <t>Số có giấy chứng nhận j ko a</t>
  </si>
  <si>
    <t>Sô cô la đắng có không vậy em</t>
  </si>
  <si>
    <t>Số điện thoại 0329976311</t>
  </si>
  <si>
    <t>Số điện thoại 0934857447 số nhà 29sẹc 45tô hiệu trần phú vĩnh nguyên nha trang Khánh hòa</t>
  </si>
  <si>
    <t>Số điện thoại để giống bao bì cũng dc b</t>
  </si>
  <si>
    <t>Số đo 93/77/93 vai 37 mặc vừa size L ko shop? Bên mình hỗ trợ đổi size ko ạ</t>
  </si>
  <si>
    <t>Số đt 0384657675 .gửi về công ty đinh đạt .đại hà kiến thụy</t>
  </si>
  <si>
    <t>Số đt ở trên đó e, e cứ gọi và hỏi thẳng nhưng c rất bực mình với thái độ shipper này..số lạ c chưa biết ai gọi c gọi lại 3 lần nó chặn luôn.</t>
  </si>
  <si>
    <t>Số hàng viền kẻ đẹp ý</t>
  </si>
  <si>
    <t>số lượng có thể thay đổi 1 chút em ah</t>
  </si>
  <si>
    <t>Số lượng như nào đk giá sỉ vậy ak</t>
  </si>
  <si>
    <t>Số lượng:2 chai mật ong nguyên chất hoa cà phê ạ</t>
  </si>
  <si>
    <t>Số nhà 06 ngõ 40 nguyễn công thiệp ( gần trại cá thiên nhâm ( nếu gọi không được bỏ vào cổng giúp em , e cảm ơn ), Thị Trấn Tân Phong, Huyện Quảng Xương, Thanh Hóa</t>
  </si>
  <si>
    <t>Số nhà 18/3 khu 5 phường phú lơi TXTDMBD số0938351279</t>
  </si>
  <si>
    <t>Số nhà 22 ngõ 59 Hưng Phúc yên sở quận Hoàng Mai hàng đẹp chất lượng c giới thiệu</t>
  </si>
  <si>
    <t>Số nhà 38 đường vạn xuân thôn 9 xã hải xuân tp mc quảng ninh</t>
  </si>
  <si>
    <t>Số nhà 38, xóm đông , thôn kim đôi , phường kim chân , thành phố bắc ninh, tỉnh bắc ninh</t>
  </si>
  <si>
    <t>Số nhà 461 tổ 1 khu 2
  Thị trấn Tân Phú 
  Tỉnh Tân Phú đồng naiii</t>
  </si>
  <si>
    <t>Số nhà 6 ngõ ngò 1 cương Ngô tứ hiệp thanh trì hn</t>
  </si>
  <si>
    <t>số nhà 76/2C</t>
  </si>
  <si>
    <t>Số nhà 83 đường chi lăng . Phường phương lâm . Tp hòa bình đt 0948989429</t>
  </si>
  <si>
    <t>Số nhà156 đường an lập thị trấn yên lập h yên lập t phú thọ sđt 0349776646</t>
  </si>
  <si>
    <t>Số sidi rất đẹp và lại cùng một năm sản xuất</t>
  </si>
  <si>
    <t>Số tiền trên hoá đơn bán hàng khớp với hoá đơn VAT ha shop?</t>
  </si>
  <si>
    <t>Số xeri hay năm sản xuất</t>
  </si>
  <si>
    <t>Số17/hẻm 55 phạm hùng Long thới Long thành trung hòa thành Tây ninh</t>
  </si>
  <si>
    <t>Sốc 10 size l 0349862039</t>
  </si>
  <si>
    <t>sốc 10 size l 0349862040</t>
  </si>
  <si>
    <t>Sốc 4 0975197203</t>
  </si>
  <si>
    <t>sốp có bán ở tiktok ko ạk</t>
  </si>
  <si>
    <t>Sốp có bán trên lazada ko ạ</t>
  </si>
  <si>
    <t>Sốp có loại bánh nào bảo quản ở nhiệt độ thường tầm 4,5h k ạ</t>
  </si>
  <si>
    <t>Sốp có mẫu này cao 10 -12 cm ko sop</t>
  </si>
  <si>
    <t>Sốp dịp này có ra mắt luôn bao bì mới k ạk</t>
  </si>
  <si>
    <t>Sốp đóng gói cẩn thận gúp tôi sốp gửi về đc
 Tổ 12  h 6 kp vườn dừa phước tân biên hòa đồng nai
0932079046</t>
  </si>
  <si>
    <t>Sốp đừng để tên đơn thật nha chài</t>
  </si>
  <si>
    <t>Sốp em giờ điện thoại em có lỗi giờ có được bảo hành ko ạ</t>
  </si>
  <si>
    <t>Sốp gởi công thức chế độ ăn uống giúp em</t>
  </si>
  <si>
    <t>Sốp ơi cho em hỏi mình gom áo Nelly bao giờ hàng về vị á shop 🥺 với cóa cần cọc trước hong ý ạ?</t>
  </si>
  <si>
    <t>Sốp ơi, mở bán trên shopee điiiiiii 🥺🥺 mua trên shopee mới được free shippp</t>
  </si>
  <si>
    <t>Sợ chất lượng vải ko như hình shop ạ</t>
  </si>
  <si>
    <t>Sợ chất vải ko như hình</t>
  </si>
  <si>
    <t>Sợ đeo kg hợp để C ra tiệm dưới đây thử xem đeo j hợp rồi đặt sau nha</t>
  </si>
  <si>
    <t>Sợ đốt mà ko có giấy chứng nhận công an bắt</t>
  </si>
  <si>
    <t>Sợ được vài giờ đầu sáng đủ công suất, sau đó sáng nhiw đom đóm thì tiêu....</t>
  </si>
  <si>
    <t>sợ lại td phụ gì thôi</t>
  </si>
  <si>
    <t>Sợ màu ko như hình</t>
  </si>
  <si>
    <t>Sơ mi đen d33</t>
  </si>
  <si>
    <t>sơ mi trắng đi shop ơi</t>
  </si>
  <si>
    <t>Sợ mua về chất vải ko như hình thôi.</t>
  </si>
  <si>
    <t>Sợ ống rộng nên hỏi e</t>
  </si>
  <si>
    <t>Sợ shippe giao lộn địa chỉ khác ạ</t>
  </si>
  <si>
    <t>Sợ shop ở gần giao nhanh quá ko kịp nhận 🤣</t>
  </si>
  <si>
    <t>Sợ thật, sản xuất, đóng gói buôn bán thực phẩm chức năng có giấy phép? Có đăng ký ko?</t>
  </si>
  <si>
    <t>Sở Thú Gấu Bông - sothugaubong.com shop mình có cửa hàng k để chị tới mua</t>
  </si>
  <si>
    <t>Sợ vải xấu quá thôi</t>
  </si>
  <si>
    <t>Sơn 39k</t>
  </si>
  <si>
    <t>Sơn 9k 2cây 0899240768</t>
  </si>
  <si>
    <t>Sơn bền ko bạn</t>
  </si>
  <si>
    <t>Sơn mình bảo quản nhiệt độ bt là dc bác.
Ko quá nóng và lạnh</t>
  </si>
  <si>
    <t>Sp bảo hành bao lâu a</t>
  </si>
  <si>
    <t>Sp bảo hành bao lâu b nhỉ</t>
  </si>
  <si>
    <t>Sp bảo hành bao lâu z shop</t>
  </si>
  <si>
    <t>Sp bên bạn xuất xứ từ đâu vậy, thành phần thế nào</t>
  </si>
  <si>
    <t>Sp bên mình có giấy chứng nhận ko e</t>
  </si>
  <si>
    <t>Sp bên mình có giấy chứng nhận sp tốt k v c?</t>
  </si>
  <si>
    <t>Sp chưa dùng chị bảo quản tủ lạnh hay nhiệt độ thường</t>
  </si>
  <si>
    <t>sp có dc cấp giấy phép lưu hành k e</t>
  </si>
  <si>
    <t>sp có được cấp giấy phép ko</t>
  </si>
  <si>
    <t>Sp có giấy chứng nhận của bộ y tế ko ạ</t>
  </si>
  <si>
    <t>sp có giấy chứng nhận gi k</t>
  </si>
  <si>
    <t>Sp có giấy chứng nhận gì k ak</t>
  </si>
  <si>
    <t>SP có giấy phép chứng nhận k ạ</t>
  </si>
  <si>
    <t>Sp có giấy phép lưu hanh k</t>
  </si>
  <si>
    <t>Sp có mã QR k shop và hạn sử dụng như thế nào ạ</t>
  </si>
  <si>
    <t>Sp có mấy màu hả em</t>
  </si>
  <si>
    <t>Sp có tác dụng phụ k ạ?</t>
  </si>
  <si>
    <t>Sp có tác dụng phụ k c</t>
  </si>
  <si>
    <t>SP có thành phần gì</t>
  </si>
  <si>
    <t>Sp có vị ko</t>
  </si>
  <si>
    <t>sp của hãng ko ghi nguồn gốc thời hạn bảo quản ko có hóa đơn</t>
  </si>
  <si>
    <t>Sp dc bảo hành bao lâu ạ....?</t>
  </si>
  <si>
    <t>Sp dùng ngày mấy lần</t>
  </si>
  <si>
    <t>Sp hiệu quả như quảng cáo k ạ .e dung nhiêu sp rồi ma k hiệu quả</t>
  </si>
  <si>
    <t>Sp mình bảo hành bao lâu, chế độ bh thế nào ạ</t>
  </si>
  <si>
    <t>Sp mình là sp có giấy chứng nhận thuần chay luôn phải ko bạn?</t>
  </si>
  <si>
    <t>Sp mình sử dụng lúc nào bạn</t>
  </si>
  <si>
    <t>Sp mk có giấy chứng nhận</t>
  </si>
  <si>
    <t>Sp này bảo hành bao lâu vậy shop</t>
  </si>
  <si>
    <t>sp này có hạn sử dụng ko em</t>
  </si>
  <si>
    <t>sp này dùng sao ạ,có cải thiện mồ hôm chôm cho bé ko,và gồm những thành phần ji ạ</t>
  </si>
  <si>
    <t>Sp này làm bằng chất liệu gì và sx ở đâu vậy shop</t>
  </si>
  <si>
    <t>Sp này xài trực tiếp cho các b nên là có giấy chứng nhận an toàn Hk b</t>
  </si>
  <si>
    <t>sp nặng bao nhiêu bạn biết chắc ko ạ?</t>
  </si>
  <si>
    <t>sp nặng bn kg ạ</t>
  </si>
  <si>
    <t>sp nặng bn shop nhỉ</t>
  </si>
  <si>
    <t>Sp nên sử dụng tg nào trong ngày là tốt em</t>
  </si>
  <si>
    <t>Sp nhận đc mà lỗi hay gì thì có được bảo hành ko ah</t>
  </si>
  <si>
    <t>sp sẽ hoàn tiền bằng cách nào</t>
  </si>
  <si>
    <t>Sp tốt 😍 chu shop dễ thương</t>
  </si>
  <si>
    <t>Sp tốt. Đúng với mô tả, đóng gói cẩn thận, có bao đựng ô riêng, giao hàng nhanh gọn đúng hẹn. Lần sau sẽ giới thiệu bạn bè.</t>
  </si>
  <si>
    <t>Sr shop c đổi lại lấy 2 mẩu này thôi nhé</t>
  </si>
  <si>
    <t>Sr1/0886222461</t>
  </si>
  <si>
    <t>Srm hạn sử dụng toi tháng 5 hết hạn à</t>
  </si>
  <si>
    <t>Srum thành phần gì vậy em</t>
  </si>
  <si>
    <t>Stop  mình có mẫu này ko</t>
  </si>
  <si>
    <t>Store ơi cho em hỏi là store mình còn hàng kẹo sữa chua hong ạ</t>
  </si>
  <si>
    <t>Sua rua mat gạo 29k ,0973138058</t>
  </si>
  <si>
    <t>Sủa rủa mặt đào 79 k dồn đơn</t>
  </si>
  <si>
    <t>Sua tắm này sale rẻ thơm lâu</t>
  </si>
  <si>
    <t>suze bé 16-17kg</t>
  </si>
  <si>
    <t>sử dụng bao lâu hiệu quả,xuất xứ từ đâu</t>
  </si>
  <si>
    <t>sử dụng có ảnh hưởng chu kỳ kinh kg b</t>
  </si>
  <si>
    <t>sử dụng khi nào</t>
  </si>
  <si>
    <t>sử dụng lúc nào cũng dc hả e</t>
  </si>
  <si>
    <t>Sử dụng thanh long kết hợp mật ong để làm mặt nạ dưỡng da sẽ giúp cho làn da chống lại những tác nhân gây lão hóa.</t>
  </si>
  <si>
    <t>sử dụng thời gian nào sữ dụng ntn ạ</t>
  </si>
  <si>
    <t>sử dụng thời gian nào?</t>
  </si>
  <si>
    <t>Sử dụng xong rồi có bị ảnh hưởng đến sức khỏe con người không vậy em , xịt lên máng xối thoát nước sử dụng cho sinh hoạt cả gia đình ????</t>
  </si>
  <si>
    <t>Sửa bên mình bảo hành bao lâu bạn</t>
  </si>
  <si>
    <t>sữa chất lượng thơm ngon</t>
  </si>
  <si>
    <t>Sữa chua bledina có mấy vị ạ</t>
  </si>
  <si>
    <t>Sữa chua có mấy vị ạ</t>
  </si>
  <si>
    <t>Sửa dụng ngày mấy lần c</t>
  </si>
  <si>
    <t>Sữa dưỡng thể Hâtmugi em lấy 2 chai nhé.</t>
  </si>
  <si>
    <t>sữa dưỡng thể khi nào mới có v shop</t>
  </si>
  <si>
    <t>Sữa đặc bịch  15k  lấy 6 bịch / Mazone 3 chai 29k cafe sữa Phố 5 hộp 59k/ xúc xích 1 kg 39k lấy 2kg / dồn đơn</t>
  </si>
  <si>
    <t>Sửa đặc Moi   2 hộp  có không chị</t>
  </si>
  <si>
    <t>sữa đợt này sản xuất năm nào vậy em</t>
  </si>
  <si>
    <t>Sữa giặt này có đượm mùi thơm và thơm lâu ko</t>
  </si>
  <si>
    <t>Sữa hạt canxi 115k lấy 2 lon 0919087463</t>
  </si>
  <si>
    <t>Sữa hạt canxi ghé lấy</t>
  </si>
  <si>
    <t>Sữa hạt có không</t>
  </si>
  <si>
    <t>Sữa hạt có không chị</t>
  </si>
  <si>
    <t>Sữa hạt có không em</t>
  </si>
  <si>
    <t>Sữa này là loại mới ah, hay thay bao bì mới vậy bác</t>
  </si>
  <si>
    <t>Sửa rữa mat trị nám hạn dùng còn lău kg e</t>
  </si>
  <si>
    <t>Sữa rửa mặt cá tuyết hạn sử dụng lâu ko em xem giùm chị</t>
  </si>
  <si>
    <t>Sữa rửa mặt chuyến này bao bì mới hả shop? Tại mình thấy màu lần này khác</t>
  </si>
  <si>
    <t>Sữa rửa mặt tạo bọt vs xịt bưởi 10k 
  0785612681</t>
  </si>
  <si>
    <t>Sửa tăm 1chai</t>
  </si>
  <si>
    <t>Sữa tắm anh 0335672358</t>
  </si>
  <si>
    <t>sữa tắm bên cj e xài thích lắm mùi thơm như nước hoa, em sẽ ủng hộ lâu dài 🥰</t>
  </si>
  <si>
    <t>Sữa tắm RAMzer lưu hương lâu k shop</t>
  </si>
  <si>
    <t>sữa tắm thơm , dưỡng tóc cũng thơm lắm , đóng gói kỹ càng , có vỏ hộp hoàng chỉnh ok lắm nha . giao đủ đúng hàng đã đặt , giao nhanh nha .</t>
  </si>
  <si>
    <t>Sữa tắm xông trắng có làm trắng da k chị đây là phiên bản mới à chị</t>
  </si>
  <si>
    <t>Sửa tấm thơm lâu và trắng da</t>
  </si>
  <si>
    <t>Sức ngày mấy lần chị</t>
  </si>
  <si>
    <t>Sưc Sống Mới shop này bán vải nhái thôi, vải ko như ảnh đâu. Mình mua 2 lần, lầm 2 lần r.</t>
  </si>
  <si>
    <t>Sz 12 den 13kg á c</t>
  </si>
  <si>
    <t>SZ 1M6 *2M</t>
  </si>
  <si>
    <t>Sz bé 11 tháng</t>
  </si>
  <si>
    <t>sz bn vậy ?</t>
  </si>
  <si>
    <t>Sz L có thoải mái k nhir</t>
  </si>
  <si>
    <t>Sz L là rộng hay vừa ạ</t>
  </si>
  <si>
    <t>sz lớn nhất là bn kg vậy em.</t>
  </si>
  <si>
    <t>Sz mà rộng chật thì đổi trả ntn</t>
  </si>
  <si>
    <t>Sz s là dưới bao nhiêu cân ah</t>
  </si>
  <si>
    <t>Sz s tới bnhieu kg vậy ạ</t>
  </si>
  <si>
    <t>Sz xl màu xanh 1b hồng 1b</t>
  </si>
  <si>
    <t>SzL Em nhé</t>
  </si>
  <si>
    <t>T chỉ lấy dầu massage thôi</t>
  </si>
  <si>
    <t>t chốt cỡ 40x60 nha</t>
  </si>
  <si>
    <t>T còn muốn lấy thêm 2 áo điều hoà nữa nhưng cháy hàng vầy để lấy sau</t>
  </si>
  <si>
    <t>t hỏi là có bán online ko ạ</t>
  </si>
  <si>
    <t>T k lấy nữa đâu</t>
  </si>
  <si>
    <t>T lấy 3 cái</t>
  </si>
  <si>
    <t>T lấy đầm hoa nha</t>
  </si>
  <si>
    <t>T lấy đầm hoa xanh</t>
  </si>
  <si>
    <t>T lấy đôi trắng sz 32/33</t>
  </si>
  <si>
    <t>T lấy kem dưỡng tay</t>
  </si>
  <si>
    <t>T lấy sạc ip ko cắm dc cho sạc dự phòng này</t>
  </si>
  <si>
    <t>T lấy set thỏ đấy , đóng gói cẩn thận giúp t nhé . Dạng gốm này dễ vỡ đúng k</t>
  </si>
  <si>
    <t>T mua 1 bộ quần áo mùa hè bren b. Dáng đẹp nhưng mặc 1 lần đã rách</t>
  </si>
  <si>
    <t>T muốn chuyển khoản ngân hàng trực tiếp</t>
  </si>
  <si>
    <t>T thái độ với m khi m bán hàng mà bắt cọc mới báo giá</t>
  </si>
  <si>
    <t>T xem set ngưa viền</t>
  </si>
  <si>
    <t>T xin lại hình ảnh chân váy 12</t>
  </si>
  <si>
    <t>T1 trắng hoa 0904.141.074</t>
  </si>
  <si>
    <t>T15 size XL màu rêu nhưng giao nhầm thành màu đen</t>
  </si>
  <si>
    <t>T3 1m8</t>
  </si>
  <si>
    <t>T41 / dây titan vàngmặt chao nước hoa</t>
  </si>
  <si>
    <t>T6 2 mey</t>
  </si>
  <si>
    <t>Tả chéo không lấy màng chụp không lấy dầu tràm không lấy chậu rửa mặt gấp gọn hk lấy</t>
  </si>
  <si>
    <t>Tã chéo lấy cho e thêm 10 cái nữa</t>
  </si>
  <si>
    <t>Tả hipgig bao bì mới này ko có lấy quà là bao nhiêu vậy chị</t>
  </si>
  <si>
    <t>Tã mama em cx không lấy</t>
  </si>
  <si>
    <t>Tã nay bn shop,,,lấy mình 500 m nưa nhê</t>
  </si>
  <si>
    <t>Tã Sữa SuBin c lấy 2 hủ bổ mắt</t>
  </si>
  <si>
    <t>Tạ Thị Thanh Trúc 0919796303. Số 01, đường Xô Viết Nghệ Tĩnh, thành phố Vị Thanh, tỉnh Hậu Giang</t>
  </si>
  <si>
    <t>tác dụng phụ k em</t>
  </si>
  <si>
    <t>Tại 1 bộ không được nên không lấy nữa ạ</t>
  </si>
  <si>
    <t>Tại bên e còn phải thêm chi phí bảo hành cho khách bn nữa</t>
  </si>
  <si>
    <t>Tại bên e còn phải thêm chi phí bảo hành cho khách nữa mà</t>
  </si>
  <si>
    <t>Tại bên em giao sai kích thước</t>
  </si>
  <si>
    <t>tại bố cục như này tui có 5 pic r, decor trùng lập kiểu nó nhìn k được đẹp</t>
  </si>
  <si>
    <t>Tại bông xấu hơn hình mẫu đặc</t>
  </si>
  <si>
    <t>Tại chân em cũng tầm đó nên sợ mang true size nó kick như dòng UB !</t>
  </si>
  <si>
    <t>Tại chị khg ăn cai duoc cai 1 chút cung khg duoc em, nếu khg cai lấy cho chị 1/2 ký bánh tráng nhe</t>
  </si>
  <si>
    <t>Tại cơ địa e cũng khó giảm đó . E dunhf nhìu loại giảm cân mà k hiệu quả</t>
  </si>
  <si>
    <t>Tại đớt trước e mùa xe trả góp ở quê thôi ạ</t>
  </si>
  <si>
    <t>Tại e bị nợ xấu mùa dịch nên trả góp k dc ạ</t>
  </si>
  <si>
    <t>tại e bn đc mà hỏi lại đại ly e ko có giấy chứng nhận</t>
  </si>
  <si>
    <t>Tại e chưa hỏi đc nên em lấy sau cg đc</t>
  </si>
  <si>
    <t>tại e có sài rồi không có hiệu quả đó chị</t>
  </si>
  <si>
    <t>Tai e k có nhu cầu giảm cân ốm nữa ạ</t>
  </si>
  <si>
    <t>Tai e lùn mak 60kg e muon màu tối xiu</t>
  </si>
  <si>
    <t>Tại em có chạy app nên em tính mua trả góp</t>
  </si>
  <si>
    <t>Tại em đặt chung với áo blazer mà giao lộn hàng cho em đấy ạ</t>
  </si>
  <si>
    <t>Tại em thấy chốt 280k thì cũng nghĩ shop chốt màu đen r</t>
  </si>
  <si>
    <t>tại giờ hành chính thì gửi tới công ty mình a</t>
  </si>
  <si>
    <t>tại gửi vào trong này phải đổi tên người nhận á cô</t>
  </si>
  <si>
    <t>tại họ k tính cho chi phí bảo hành ạ</t>
  </si>
  <si>
    <t>Tại hồi sáng có nhận hàng mà shop kia giao sai kích thước</t>
  </si>
  <si>
    <t>Tại hôm trc chị giao lộn hàng ấy</t>
  </si>
  <si>
    <t>Tại mấy bữa lễ nghĩ nên hành nhiều giao chậm phải rồi chị</t>
  </si>
  <si>
    <t>Tại mấy lần trc e thấy ngta giao nhanh lắm</t>
  </si>
  <si>
    <t>Tại mình c lấy ăn khoảng thôi chứ k bán 1kg khô với 20 bịch bánh tráng thôi ak</t>
  </si>
  <si>
    <t>Tại mình chưa dùng nên ko biết mùi nào sẽ thơm lâu hơn</t>
  </si>
  <si>
    <t>Tại mình củng mới mua đôi này nên chưa biết cách vệ sinh sao</t>
  </si>
  <si>
    <t>Tại mình cũng mua nhiều shop rồi</t>
  </si>
  <si>
    <t>Tại mình hỏi ng nhà mới biết phải trả ship 30k cho đôi giao nhầm nữa</t>
  </si>
  <si>
    <t>Tại mình k5 muốn trả góp ko cho hia đình bt ấy</t>
  </si>
  <si>
    <t>Tại mình mới mua tủ lạnh trả góp</t>
  </si>
  <si>
    <t>Tại mình nhắn địa chỉ ở messages mà hỏi ko thấy trả lời</t>
  </si>
  <si>
    <t>Tại mk có thay đổi số lượng ở trên</t>
  </si>
  <si>
    <t>Tai này hiện giờ là phiên bản bao nhiêu rồi bạn</t>
  </si>
  <si>
    <t>tai nghe mình đặt hàng gửi cho mình đến đâu rồi 18 ngày rồi không thấy bên mình ăn chán quá</t>
  </si>
  <si>
    <t>Tại nhà chị làm tóc rất nhiều người muốn lên cân nhưng không có nguồn gốc rõ ràng</t>
  </si>
  <si>
    <t>Tại nhà mình có kem nền rồi muốn Sài phân lên thêm</t>
  </si>
  <si>
    <t>Tại sao  shipper giao nhầm địa chỉ mà ko giải quyết đc dậy</t>
  </si>
  <si>
    <t>Tại sao đơn do bên bạn giao sai mà đổi lại lại bắt mình trả ship</t>
  </si>
  <si>
    <t>Tại sao hàng giao nhầm chị lại trả ship</t>
  </si>
  <si>
    <t>tại sao sh gửi cho mình thiếu hàng vậy ạ.</t>
  </si>
  <si>
    <t>tại sao shop lại bảo cọc trước moi gửi</t>
  </si>
  <si>
    <t>Tại sao tôi gọi không nghe máy . máy xay dùng 3 lần hỏng luôn rồi có được bảo hành không</t>
  </si>
  <si>
    <t>Tại sợ đổi trả phức tạp ko biết đường</t>
  </si>
  <si>
    <t>Tại t2 mới có tiền , mà shop giao nhanh quá 😂</t>
  </si>
  <si>
    <t>Tại thái độ nói chuyện như bố đời</t>
  </si>
  <si>
    <t>Tại thấy loại khác bao bì cũng aminoplex chính hãng 100tablets tới 700 hơn</t>
  </si>
  <si>
    <t>Tại thấy trên lazada bán giá khác nên hỏi shop</t>
  </si>
  <si>
    <t>Tại trc mih mùa bị phai màu xấu lắm</t>
  </si>
  <si>
    <t>Tại trước e củng mua rồi khắc hình màu xấu quá</t>
  </si>
  <si>
    <t>Tại vì khi mình lấy hàng tuy đã đc đóng gói cẩn thận phần bao bị vò nát, bẩn mình khá khó chịu.</t>
  </si>
  <si>
    <t>Tại vì mình thấy sp mới mà bao bì cũ như vậy mình k yên tâm</t>
  </si>
  <si>
    <t>Tại vì mùi thơm dịu lắm khi nào có thì gọi cho em nè</t>
  </si>
  <si>
    <t>Tam gọi bé đó đổi lại lấy 1chai màu xanh thôi nhé</t>
  </si>
  <si>
    <t>tao bom hàng mày vì thái độ mày côn đồ</t>
  </si>
  <si>
    <t>Táo Đỏ Hàn QUỐC sao táo Hàn Quốc mà đóng gói sơ sài vậy</t>
  </si>
  <si>
    <t>Tạo k nói nhiều đại dòng . trang mấy ban ra.thi khách hàng nt thì mình phải trả lời chu sao im lặng .tạo chỉ biết trang mui xu . thì tao nói mui xu</t>
  </si>
  <si>
    <t>Tao không có nhu cầu</t>
  </si>
  <si>
    <t>Tạo sao font chữ và size chữ hạn sử dụng của chai bên em, khác với chai người nhà ahh xách tay về?</t>
  </si>
  <si>
    <t>Tào vàng có chử New Spirulina ex là bao bì mới hả em</t>
  </si>
  <si>
    <t>Tay giống này, đồ đỏ, tóc vuốt</t>
  </si>
  <si>
    <t>Tay lồng máy giặt 20k. Ba khía 50k móng giả 15k. Duỗi tóc 20k. 0932904937(không cân đt chốt đơn).</t>
  </si>
  <si>
    <t>Tặg 4 size 37 màu đen</t>
  </si>
  <si>
    <t>tăm nhỏ hay to em</t>
  </si>
  <si>
    <t>Tắm toàn thân hả em. Sử dụng 1 tuần mấy lần</t>
  </si>
  <si>
    <t>Tặng 1k nhận về là hết hạn sử dụng ngày 5_4_2024</t>
  </si>
  <si>
    <t>Tặng 39 be size L, **********</t>
  </si>
  <si>
    <t>Tặng 41 0362980377 size M</t>
  </si>
  <si>
    <t>Tặng 42, màu đỏ, size L , 0386743233</t>
  </si>
  <si>
    <t>Tặng 44 Sz L 0989550012 ngọc</t>
  </si>
  <si>
    <t>Tặng 8 0968282982</t>
  </si>
  <si>
    <t>Tặng kèm belt hả?
Có khuyến mãi giảm cho 20/10 ko?</t>
  </si>
  <si>
    <t>Tặng kính cường lực mặt trước không àk em ? Có tặng cả mặt sao không em ?</t>
  </si>
  <si>
    <t>Tặng mặt nạ yến di em lấy một bộ 820</t>
  </si>
  <si>
    <t>tăng size hàng hiệu đổi đen thành tím 39</t>
  </si>
  <si>
    <t>tặng Ủ tóc 80k ,dồn đơn chị qua lấy.</t>
  </si>
  <si>
    <t>Tặng8 0974672545 M</t>
  </si>
  <si>
    <t>Tấm 1.8mx2.0m giao lộn em 1.6mx2.0m rồi. Bị hụt kích thước nệm của em á</t>
  </si>
  <si>
    <t>Tầm 500k là ngon chưa, năm sản xuất gần đây ko bạn</t>
  </si>
  <si>
    <t>tâm cho c hỏi1 chút đã có người sd đạt hiệu quả tóc bạc chưa c muốn tham khảo sp này</t>
  </si>
  <si>
    <t>Tấm ga này thì vừa tấm kia giao sai kích thước bao vào nó cứ bị đùn đùn dư ra</t>
  </si>
  <si>
    <t>tầm này hay dài thêm em nhỉ</t>
  </si>
  <si>
    <t>Tấm pin dài năng động dài bao nhiêu Ngang bao nhiêu đèn dài bao nhiêu Ngang bao nhiêu Có bao nhiêu cục pin ở trong để nạp dự phòng cho khách hàng biết để mua</t>
  </si>
  <si>
    <t>Tấm pin và đèn rộng bao nhiêu. Tổng 2 sản phẩm nặng bao nhiêu kg vỏ đèn bằng nhựa hay chất liệu gì vậy</t>
  </si>
  <si>
    <t>tần suất sử dụng rất lâu ạ</t>
  </si>
  <si>
    <t>tần suất sử dụng và cách bảo quản ntn?</t>
  </si>
  <si>
    <t>Tập mông e bào</t>
  </si>
  <si>
    <t>Tất bịch 50k , lấy 2 bịch - 0912994527</t>
  </si>
  <si>
    <t>Tất cả 4 cái bn tiền ạ</t>
  </si>
  <si>
    <t xml:space="preserve">Tất cả chi phí bảo hành phụ kiện đã nằm gọn trong giá bên e bán ra đúng k </t>
  </si>
  <si>
    <t>Tất cả hả e hình thức bảo hành như nào và ở đâu nhỉ</t>
  </si>
  <si>
    <t>tất cả là chất bò hay sao em</t>
  </si>
  <si>
    <t>Tất cả máy mình lấy tại shop thì đc bảo hành bao lâu shop</t>
  </si>
  <si>
    <t>Tất cả mấy vị thuốc ạ</t>
  </si>
  <si>
    <t>Tất cả thông tin các bên khi làm anh đều phải bảo mật em ạ!</t>
  </si>
  <si>
    <t>Tất màu đen - 1 set</t>
  </si>
  <si>
    <t>Tẩy bồn cầu hồng 25k (gộp đơn quạt năng lượng) 0903821498</t>
  </si>
  <si>
    <t>Tây Ninh á cj</t>
  </si>
  <si>
    <t>Tẩy trang bioderma xanh có giảm giá k e</t>
  </si>
  <si>
    <t>Tẩy trang dược 1chai 49 ngàn có kem nám GUICHE ko em.0908948010</t>
  </si>
  <si>
    <t>Tẩy trang sum có lên ko e</t>
  </si>
  <si>
    <t>Tấy trang tặng dung tích bao nhiêu nhỉ</t>
  </si>
  <si>
    <t>Tc e het bao nhiêu</t>
  </si>
  <si>
    <t>Team ơi, buổi sáng mình đi làm đến 17h chiều mới về, có thấy số gọi chắc là bên shipper, nhờ team thay đổi sđt để bạn mình nhận dùm</t>
  </si>
  <si>
    <t>Tek e muốn đổi mẫu c đổi lại e màu đi ạ.</t>
  </si>
  <si>
    <t>Tem năm sản xuất này giá sao vậy shop</t>
  </si>
  <si>
    <t>Tem năm sx thôi b</t>
  </si>
  <si>
    <t>tem nhựa trong sl 100
3x6 
4x7 
9x9 
7x7 
A e đổi lại kích thước 3x6 với 4x7 nha .</t>
  </si>
  <si>
    <t>Ten e la van thi ly .chi gui ve cong ty may makalot o xa .thanh hai huyen thanh ha .hai duong .so đien thoai la.01675298964.</t>
  </si>
  <si>
    <t>ten nguoi nhan, văn thuận dc : khu sơn,phuờng khắc niệm,thành phố bắc ninh,tỉnh Bắc ninh : sdt : 0975980599</t>
  </si>
  <si>
    <t>Test thử chất lượng vs size trước rồi chắc mình sẽ là mối lâu dài</t>
  </si>
  <si>
    <t>Tét ánh sáng kiểm hàng đúng công suất thực mới nhận nhs</t>
  </si>
  <si>
    <t>tê bì chân tay có cùng 1thang ko</t>
  </si>
  <si>
    <t>tên : ngọc trâm
sđt : 0344601270
đ/c: C6/17A kdc Thuận Giao , Thuận An , Bình Dương , đường N5</t>
  </si>
  <si>
    <t>Tên : Nguyễn văn hoàng 
  Địa chỉ: hương thịnh xã lương Sơn huyện yên lập tỉnh Phú thọ 
  Sdt: 0387077705</t>
  </si>
  <si>
    <t>Tên cũng khác,bao bì cũng khác mà c bảo cùng 1 hãng</t>
  </si>
  <si>
    <t>tên Long ạ
dc: 32 Phan Huy Ích, p2, tp Vũng Tàu ạ
sdt: 0942931267 ạ</t>
  </si>
  <si>
    <t>tên lý thanh tuấn
sdt 0567447979
đc; khóm 1 thị trấn mỹ an 
huyện tháp mười
tỉnh đồng tháp</t>
  </si>
  <si>
    <t>tên ng nhận: An Hoàng
sdt: 0344849020
dc: số nhà 34 đường Lê Văn Mầm phường Tân Đông Hiệp thị xã Dĩ An tỉnh Bình Dương</t>
  </si>
  <si>
    <t>Tên nguyên duy , đt 0916716102 , cty spartronics , kcn nam tân uyên , đuong n6 , tinh bình duong , e lay 1 đôi nha , mã 24 , size 41 .</t>
  </si>
  <si>
    <t>tên nguyễn thị ngọc trinh 
sdt 0865998280
dc: thôn thọ tân bắc xã nhơn tân an nhơn bđ</t>
  </si>
  <si>
    <t>tên Nguyễn văn thịnh
sđt 096218601
đc thị trấn phước cát huyện cát tiên tĩnh Lâm Đồng</t>
  </si>
  <si>
    <t>Tên phạm thị huệ sđt 0989864211gửi về công ty TNHH may makalot đg ngô quyền thành phố hải dương phường thanh bình</t>
  </si>
  <si>
    <t>tên thông sdt 0703996809 dc:23b đg 53 , p hiệp bình chánh, q thủ đức , tphcm</t>
  </si>
  <si>
    <t>tên tinh ly 
sđt 0862462241
đc âp lâm xã đại ân 2 huyện trân đề tinh sóc Trăng</t>
  </si>
  <si>
    <t>tên Trang sđt 0936002499</t>
  </si>
  <si>
    <t>tên trinh đc ấp vĩnh hòa a xã cần đăng huyện châu Thành tỉnh An Giang  sđt 0398936661</t>
  </si>
  <si>
    <t>tên trung phong
sdt 0905884054
đchi: 113 nguyễn như đãu</t>
  </si>
  <si>
    <t>tên trường sdt 0972850071 
đc ngõ 14 nghách 160 mễ trì hạ</t>
  </si>
  <si>
    <t>tên vu thi hau sdt 0355600443 dchi thôn Quảng Bình Hà Long Hà Trung Thanh Hóa</t>
  </si>
  <si>
    <t>Tên: Ánh Tuyết Sđt: 0933415077 Địa Chỉ: Tổ 20 Ấp Xóm Gò Bà Ký Xã Long Phước Huyện Long Thành Tỉnh Đồng Nai ( nhà có hàng cau phía trước)</t>
  </si>
  <si>
    <t>Tên: Đức 
  Địa chỉ: tổ 3 - thôn yến nê 1 - xã hòa tiến - huyện hòa vang - tp Đà Nẵng 
  Đt: 0355964025</t>
  </si>
  <si>
    <t>tên: đức địa chỉ: tổ 3 - thôn yến nê 1 - xã hòa tiến - huyện hòa vang - tp đà nẵng đt: 0355964026</t>
  </si>
  <si>
    <t>tên: Nguyễn Linh
sđt: 0911659393 
đc: khách sạn Hà Sơn, bến xe trung tâm Lào Cai, thành phố Lào Cai, tỉnh Lào Cai</t>
  </si>
  <si>
    <t>tên: Nguyễn Thị Ngọc Thuý 
sdt: 0334790589
đc: 37 võ văn tần, khu phố 10, phường phú trinh, thành phố phan thiết, Bình Thuận 
gmail: nguyenngocthuy2020pt@gmail.com</t>
  </si>
  <si>
    <t>tên: Nguyễn Trà My 
sđt: 0334931805
dc: bưu điện xóm 6 ,xã Quỳnh Hậu, huyện Quỳnh Lưu, tỉnh Nghệ An</t>
  </si>
  <si>
    <t>Tên: Nguyễn văn Thạo đt:0947640437</t>
  </si>
  <si>
    <t>tết có khuyến mãi gì ko em</t>
  </si>
  <si>
    <t>tết có khuyến mãi j ko vậy ạ</t>
  </si>
  <si>
    <t>tết diệu khuyến mãi mõi chị 1 tủ áo</t>
  </si>
  <si>
    <t>tết k có chương trình khuyến mãi gì hả shop</t>
  </si>
  <si>
    <t>tết ko có khuyến mãi gì hả shop</t>
  </si>
  <si>
    <t>tết mà kg có khuyến mãi gì thiêm hả em</t>
  </si>
  <si>
    <t>tết mà khuyến mãi miễn ship nha</t>
  </si>
  <si>
    <t>Th ưu tiên nhận giảy trước đã :))) t5 này có kèo mà giao nhanh chắc k kịp quá. Chắc mang chân đất</t>
  </si>
  <si>
    <t>Tha ngày mấy lần chị</t>
  </si>
  <si>
    <t>Thạch anh tóc xanh xốp</t>
  </si>
  <si>
    <t>Thạch lựu collagen còn k em có dag sale k</t>
  </si>
  <si>
    <t>Thái độ ảnh giao e rất bực lí do em khách hàng e chưa kịp nói có gì cho e chuyển trước anh giữ hàng giùm e nhé là anh shipper tắt máy. Lúc sau ảnh nói với giọng nạt “ bây giờ chị nói rõ giao buổi nào đi chứ gì đâu chị hẹn lần lượt” nom na ý ảnh là vậy nhưng với thái độ nạt nộ e ạ</t>
  </si>
  <si>
    <t>thái độ đi cùng những lời nói sao sợ quá</t>
  </si>
  <si>
    <t>thái độ kém quá</t>
  </si>
  <si>
    <t>thái độ vs tao ak</t>
  </si>
  <si>
    <t>thảm hoa nhi kích thước 1.6×3m giá bao nhiều</t>
  </si>
  <si>
    <t>Than 37kg 65</t>
  </si>
  <si>
    <t>Tháng trước mình mua 1chai chất lượng kém lắm khg như đợt trước mình mua sop ạ</t>
  </si>
  <si>
    <t>Thành Anh, tdp tràng học, tt Đu, phú lương, thái nguyên.</t>
  </si>
  <si>
    <t>thành bình dầy ko em?</t>
  </si>
  <si>
    <t>Thanh Bình đúng công thức sai kq</t>
  </si>
  <si>
    <t>thành phần 100% thiên nhiên nên sử dụng rất yên tâm ạ !</t>
  </si>
  <si>
    <t>thành phần chủ yếu của thuốc là gì</t>
  </si>
  <si>
    <t>thành phần có lá dứa với hoa nhài k ạ</t>
  </si>
  <si>
    <t>thành phần của nó là gì v e</t>
  </si>
  <si>
    <t>thành phần kem có gì và giá bao nhiêu k/hộp</t>
  </si>
  <si>
    <t>thành phần kem ntn vậy ah</t>
  </si>
  <si>
    <t>thành phần và tác dụng của kem tuyết là gì e</t>
  </si>
  <si>
    <t>thành phần xuất xứ</t>
  </si>
  <si>
    <t>Thành Phố Vị Thanh bạn bán ở đâu?
 Giá?
 Các hậu mãi?
 0913276863</t>
  </si>
  <si>
    <t>Thanh thành phần vs ảnh ạ</t>
  </si>
  <si>
    <t>Thanh toán chuyển khoản bên mình có hỗ trợ ship k</t>
  </si>
  <si>
    <t>Thank có nhu cầu mk liên hệ luôn 😍😍</t>
  </si>
  <si>
    <t>Thank shop mình tham khảo</t>
  </si>
  <si>
    <t>Thank you shop nhiệt tình</t>
  </si>
  <si>
    <t>Thank you so much! Vẫn
  chủ tiệm có tâm như vậy sẽ có thêm nhiều khách hàng…</t>
  </si>
  <si>
    <t>Thanks bạn de mình xem qua ạ</t>
  </si>
  <si>
    <t>Thanks shop hàng chất lượng cao mặc đẹp luôn như may đo nhân viên giao hàng nhiệt tình chu đáo tôi rất hài lòng thanks</t>
  </si>
  <si>
    <t>Thanku chị yêu</t>
  </si>
  <si>
    <t>Thảo có chì kẻ mày ko</t>
  </si>
  <si>
    <t>Thảo mộc trà thành phần gồm những gì em</t>
  </si>
  <si>
    <t>Thảo nào giao nhanh vậy. Cảm ơn chị nha,hàng đẹp lắm</t>
  </si>
  <si>
    <t>Thảo Nguyễn ấp 2, xã hòa bình huyện xuyên mộc tỉnh bà ria Vũng tàu</t>
  </si>
  <si>
    <t>Thảo ơi ,đơn chị giao thiếu hàng sao mấy nay kg giải quyết cho chị</t>
  </si>
  <si>
    <t>Thảo ơi chai xịt khoán nhật màu hồng chị không thấy hạn sử dụng zây em</t>
  </si>
  <si>
    <t>Thảo tóc : ngã 3 buôn triết . Huyện lăk ..
  0373425811</t>
  </si>
  <si>
    <t>Thay bao bì mới hả e</t>
  </si>
  <si>
    <t>Thay đổi chút kích thước: dài 25cm, rộng 8cm, cao 16cm.</t>
  </si>
  <si>
    <t>thay đổi địa chỉ giúp chị</t>
  </si>
  <si>
    <t>Thay đổi kích thước 3m0x4m0</t>
  </si>
  <si>
    <t>Thay đổi lại cho mình sdt là:0963209389 nhé</t>
  </si>
  <si>
    <t>Thay đổi lại số điện thoại cho em</t>
  </si>
  <si>
    <t>Thay đổi sdt hộ mình</t>
  </si>
  <si>
    <t>Thay đổi sdt nhé</t>
  </si>
  <si>
    <t>thay đổi sđt giúp em nhe</t>
  </si>
  <si>
    <t>Thay đổi số lượng, 10 tấm mã 14, và 20 tấm mã 15 nhé bạn.</t>
  </si>
  <si>
    <t>Thay đổi tên người nhận giúp c nhé</t>
  </si>
  <si>
    <t>Thay tên sdt địa chỉ, và đổi hinh sầu riêng thành xoài</t>
  </si>
  <si>
    <t>Thằng giao hàng rất thái độ</t>
  </si>
  <si>
    <t>Thắt lưng da</t>
  </si>
  <si>
    <t>Thân giầy dài vừa hay dài quá</t>
  </si>
  <si>
    <t>thấy bạn giao hàng nhiệt tình nên mình phản hồi lại,</t>
  </si>
  <si>
    <t>Thấy bao bì mới</t>
  </si>
  <si>
    <t>Thấy bên mình quảng cáo xài không hết mùi hoàn tiền bằng cách nào</t>
  </si>
  <si>
    <t>Thấy cái thái độ với khách hàng là biết làm ăn kiểu gì rồi</t>
  </si>
  <si>
    <t>Thầy có kêu mới đó tính mua thêm một bộ</t>
  </si>
  <si>
    <t>Thấy có mẫu này là tháo dây dc</t>
  </si>
  <si>
    <t>Thấy công suất hơi yếu, đựng rác và nước hỏi ít</t>
  </si>
  <si>
    <t>Thấy đóng gói sơ sài</t>
  </si>
  <si>
    <t>Thấy em tư vấn nhiệt tình chị ủng hộ shop để trải nghiệm. Cho chị 1 chân váy jean 329k miễn ship. Gửi về số 7 đường Nguyễn Trường Tộ k2p7 TP Bạc Liêu. 0946707378</t>
  </si>
  <si>
    <t>Thấy giá mềm quá sợ vải kém chất lượng</t>
  </si>
  <si>
    <t>Thấy hộp ở ngoài màu đen em tưởng giao lộn ạ</t>
  </si>
  <si>
    <t>Thầy kg biết cách rửa mặt thế nào</t>
  </si>
  <si>
    <t>Thấy màu không giống lắm</t>
  </si>
  <si>
    <t>Thấy page mình mới không biết chất lượng ntn</t>
  </si>
  <si>
    <t>Thấy shop nhiệt tình quá</t>
  </si>
  <si>
    <t>Thấy thoải mái, sạch sẽ , thơm tho, mê luôn 🤭</t>
  </si>
  <si>
    <t>Thấy vải ko như hình</t>
  </si>
  <si>
    <t>Thấy vải ko như hình trên á shop</t>
  </si>
  <si>
    <t>The bảo hành bao lâu shop</t>
  </si>
  <si>
    <t>The chj 1 bộ tím nhé</t>
  </si>
  <si>
    <t>the mẫu nào vừa ạ</t>
  </si>
  <si>
    <t>Thẻ này còn hạn sử dụng ko ạ</t>
  </si>
  <si>
    <t>The ordinary hyaluronic acid 2% + b5 có sale hok ạh</t>
  </si>
  <si>
    <t>them 1 lôc sữa chua bio vị tụ nhien</t>
  </si>
  <si>
    <t>Them 8 cai quan nua</t>
  </si>
  <si>
    <t>them den 99k,2 m</t>
  </si>
  <si>
    <t>Theo chị Lyn mấy năm nay hàng nhà Chj Lny ko món nào là ko xịn và giá cả rất OK so với nhờ chj Lyn mà e luôn được mặc hàng xịn giá rẻ mua hàng các shop khác tiền triệu ko thể qua hàng nhà chj tiền trăm được sản phẩm nào cũng chất lượng chj bán hàng rất có tâm .</t>
  </si>
  <si>
    <t>Theo hình thức hoàn tiền hoặc bù hàng</t>
  </si>
  <si>
    <t>theo mình hiểu, các dịch vụ trên đều là 1 phần của công đoạn cấp Giấy Phép Xuất Bản. vậy, XB Khác có thể giải thích giúp để mình hiểu chi tiết/ quy trình kèm chi phí được không?
  mình đang tìm hiểu để tìm một cách làm hiệu quả nhất. việc mình ở sài-gòn thì có ảnh hưởng quy trình không?</t>
  </si>
  <si>
    <t>Theo quy trình bảo hành của hãng thì ntn ạ</t>
  </si>
  <si>
    <t>Theo quy trình bảo hành rõ ràng ạ</t>
  </si>
  <si>
    <t>Thế  chị  lấy  2 bộ  đùi  240k nhé</t>
  </si>
  <si>
    <t>Thế 2 áo kia thì bên b hoàn tiền ntn vậy ạ</t>
  </si>
  <si>
    <t>Thế à công suất thế nào e</t>
  </si>
  <si>
    <t>Thế b đổi giúp mình size 10 nhé</t>
  </si>
  <si>
    <t>Thế bạn đổi địa chỉ ship thành ngõ 4 lê thanh nghị giúp mình</t>
  </si>
  <si>
    <t>Thế bán e giống tiktok được k. Lát e qua lấy</t>
  </si>
  <si>
    <t>Thế bạn gửi luôn cho tôi đi</t>
  </si>
  <si>
    <t>Thể bảo hành bao lâu vậy shop</t>
  </si>
  <si>
    <t>Thế bên shop k hoàn tiền cho e hay sao thì bảo</t>
  </si>
  <si>
    <t>Thế bh có em lấy sau ạ</t>
  </si>
  <si>
    <t>Thế c ơi tóc này mình sài dc khoảng bao lâu ạ</t>
  </si>
  <si>
    <t>Thế cái kia trong thời gian đổi trả đấy,còn gì</t>
  </si>
  <si>
    <t>Thế canxi có e lấy sau vậy a nhỉ</t>
  </si>
  <si>
    <t>Thế chị gửi về địa chỉ công ty daytone, khu công nghiệp thuận thành 3, xã thanh Khương, thị xã thuận thành, tỉnh Bắc ninh, tên Nguyễn thị luận, SĐT:0966743400.</t>
  </si>
  <si>
    <t>thế chị lấy e bộ đấy</t>
  </si>
  <si>
    <t>Thế cho 1 bộ nhá. 
  Ngọc Anh 0949251091
  Số 263 Cầu Giấy, dịch vọng, cầu giấy, HN nhé</t>
  </si>
  <si>
    <t>Thế cho e lấy 1nước tắm, 135 , với 1 ba lô, shop nha</t>
  </si>
  <si>
    <t>Thế cho mình 1mảnh này nhé shop</t>
  </si>
  <si>
    <t>Thế cho mình xem thành phần thuốc ntn đc k</t>
  </si>
  <si>
    <t>Thế có giấy chứng nhận ko c</t>
  </si>
  <si>
    <t>Thế có mẫu này hong</t>
  </si>
  <si>
    <t>Thế đấu thêm cách lắp đặt</t>
  </si>
  <si>
    <t>Thế để e nhận đc hàng hoàn tiền cho c</t>
  </si>
  <si>
    <t>Thế để vào live xem có lấy thêm đc j ko tiện công ship</t>
  </si>
  <si>
    <t>Thế đổi cho chị size L</t>
  </si>
  <si>
    <t>Thế đổi cho em sang màu đỏ đi ạ</t>
  </si>
  <si>
    <t>Thế đổi giúp mk màu hồng sang màu khác. Trắng or nâu đc ko ạ?</t>
  </si>
  <si>
    <t>Thế đổi kích thước ban đấy thành 48 còn ban bên cạnh là 41</t>
  </si>
  <si>
    <t>Thế đổi sang A13 size S</t>
  </si>
  <si>
    <t>Thế đổi trả ntn bạn?</t>
  </si>
  <si>
    <t>Thế e đổi cho chị vay 2 thành váy 1. Size 7kg.0865523619</t>
  </si>
  <si>
    <t>Thế e lấy 1kg xúc xích cốm,  0,5kg chả cốm ạ</t>
  </si>
  <si>
    <t>Thế e muốn xin đổi địa chỉ nhận hàng có được k
 Ạ</t>
  </si>
  <si>
    <t>Thế em muốn đặt tranh kia thôi ạ cho em cỡ 15x21 đi ạ để cho anh chị em để bàn vì họ mới in ảnh cưới to rùi ạ</t>
  </si>
  <si>
    <t>thế giao nhầm mẫu sao không hổ trợ đổi lại mà shop chặn lun fb của khách hàng z ạ</t>
  </si>
  <si>
    <t>thế giúp e lấy màu vs kích thước giống hình giúp e với a nhé</t>
  </si>
  <si>
    <t>Thế gửi về công ty TNHH TM XNK Việt Hàn ngõ 683 Nguyễn Khoái Thanh Trì HN . 0902190206</t>
  </si>
  <si>
    <t>thế h quy trình đổi trả thế nào nhỉ</t>
  </si>
  <si>
    <t>Thế hai phai có bắt được không  hay cắm dây mạng lỗi đối còn có được bảo hành không</t>
  </si>
  <si>
    <t>Thế hình thức bảo hành kiểu gì</t>
  </si>
  <si>
    <t>Thế hình thức bảo hành như thế nào vậy</t>
  </si>
  <si>
    <t>thế hình thức bảo hành ra sao ạ</t>
  </si>
  <si>
    <t>Thế hoàn tiền cho c nhed</t>
  </si>
  <si>
    <t>Thế hôm trc mình có đặt 3 bình về xài ko có tác dụng gì thì giờ hoàn tiền ntn ạ</t>
  </si>
  <si>
    <t>Thế không có tác dụng phụ chi chi</t>
  </si>
  <si>
    <t>Thế không có thời gian bảo hành à</t>
  </si>
  <si>
    <t>thế ko khỏi thì hoàn tiền bằng cách nào</t>
  </si>
  <si>
    <t>Thế là bạn đó vẫn nói sa sả những lời khó nghe</t>
  </si>
  <si>
    <t>Thế là c nói : E nhầm rồi c k đặt hàng hôm qua và tên chị cũng k phải là Hiền</t>
  </si>
  <si>
    <t>Thế là gửi thiếu hàng ah</t>
  </si>
  <si>
    <t>Thế lấy c bộ và váy hoa thôi</t>
  </si>
  <si>
    <t>Thế lấy caia kìm nhé</t>
  </si>
  <si>
    <t>Thế lấy tạm cho mình vị dưa</t>
  </si>
  <si>
    <t>Thế mai shop bảo ship giao lại đc ko ạ</t>
  </si>
  <si>
    <t>Thế mẫu ảnh tím đỏ còn B80 ko</t>
  </si>
  <si>
    <t>Thế mình chỉ tt 2sp b đã gửi còn so kia ko lấy nữa. B tính lại tiền và trừ t cọc đi cho t</t>
  </si>
  <si>
    <t>Thế mình đổi sang màu nâu vậy</t>
  </si>
  <si>
    <t>Thế mình giao lại thêm 2 vỏ gối kh đc hả shop</t>
  </si>
  <si>
    <t>Thế mình lấy 3 cái còn lại có được ko bạn ???</t>
  </si>
  <si>
    <t>Thế mình lấy 3 chai trị nấm 1 hũ dưỡng móng đc long khê ngọc xá quế võ bắc ninh sđt 0363307960</t>
  </si>
  <si>
    <t>Thế mình lấy bnhieu gói thì đc giá sỉ bn</t>
  </si>
  <si>
    <t>Thế mình lấy combo 8 cây này giá bao nhiêu ạ?</t>
  </si>
  <si>
    <t>Thế mk còn mẫu nào mà giống như thế ko</t>
  </si>
  <si>
    <t>Thế Mk lấy hai cái màu đen với trắng như cũ ik nha</t>
  </si>
  <si>
    <t>Thế mua thêm 1 hộp nghe đắp mặt nữa giảm giá là  bao nhiêu</t>
  </si>
  <si>
    <t>Thế nếu dùng k hiệu quả thì phương thức hoàn tiền ntn ạ</t>
  </si>
  <si>
    <t>Thế nếu hỏng có được bảo hành ko ạ</t>
  </si>
  <si>
    <t>thế nếu mình đổi mất thêm bao nhiêu ạ</t>
  </si>
  <si>
    <t>Thế nếu rỉ sét thì sao?????bảo hành bao lâu</t>
  </si>
  <si>
    <t>Thế sau này có chị không mua nữa hết chị mới mua</t>
  </si>
  <si>
    <t>thế serum sử dụng lúc nào ạ</t>
  </si>
  <si>
    <t>Thế shop cho mình xin địa chỉ cửa hàng của shop nhá</t>
  </si>
  <si>
    <t>Thế shop đổi cho m nhé</t>
  </si>
  <si>
    <t>Thế shop hoàn tiền cho mình kiểu gì ạ bắn qua thẻ hay thế nào</t>
  </si>
  <si>
    <t>Thế thì bên e p đóng gói cẩn thận. C nhận đồ dễ vỡ còn k như thế.</t>
  </si>
  <si>
    <t>Thế thi gửi về công ty egi vi na cạnh cây xăng Quang Phục tu kỳ hai dương</t>
  </si>
  <si>
    <t>Thế thôi - thank em</t>
  </si>
  <si>
    <t>Thế thôi b ah, mai qua pnt mình lấy sau</t>
  </si>
  <si>
    <t>Thế thôi chị không lấy của shop em nữa đâu trả lời khách kiểu thái độ</t>
  </si>
  <si>
    <t>Thế thôi đổi màu đen cho c</t>
  </si>
  <si>
    <t>Thế thôi đợi có dịp lễ mình đặt sau nha ^^</t>
  </si>
  <si>
    <t>Thế thôi không lấy bánh xốp nữa</t>
  </si>
  <si>
    <t>thể tích bao nhieuu ml ạ!?</t>
  </si>
  <si>
    <t>thể tích bao nhiêu ạ</t>
  </si>
  <si>
    <t>Thế tiền chị 380 em nhận rồi thì tính gì tiền sip nứa xong đầm hoàn về thì cũng ko tính sip nữa</t>
  </si>
  <si>
    <t>Thế trong thời gian bảo hành mà không may hư hỏng thì gửi về đâu</t>
  </si>
  <si>
    <t>Thế về rộng có được đổi size ko</t>
  </si>
  <si>
    <t>Thế ví này xài bền ko shop</t>
  </si>
  <si>
    <t>Thế xa quá shop ship giao hàng nhanh giúp m với</t>
  </si>
  <si>
    <t>Thế xóa nám cần thành phần gì</t>
  </si>
  <si>
    <t>Thế xốp ngửi về đông hưng thái binh xốp gửi về công ty may ken rích ngần nhà thờ gí sax đông la rồi gọi cho mình sđth 0963823211</t>
  </si>
  <si>
    <t>Thêm 1 b19 đen</t>
  </si>
  <si>
    <t>thêm 1 chậu đổi màu</t>
  </si>
  <si>
    <t>Thêm 1 cục C48 cỡ 16•16 loại 3kg nầy vào tính tròn với 5 cục vừa rồi là 4,5tr tròn số được không? coi như khuyến mãi đầu năm.</t>
  </si>
  <si>
    <t>Thêm 1 kìm dầu, 1 gỡ móng , 1 nước lau gel luôn nhé c</t>
  </si>
  <si>
    <t>thêm 1 set</t>
  </si>
  <si>
    <t>Thêm 1 ủ tóc</t>
  </si>
  <si>
    <t>Thêm 1b cảm ơn gộp đơn</t>
  </si>
  <si>
    <t>Thêm 3 cây vàng lưỡi đỏ gộp đơn</t>
  </si>
  <si>
    <t>Thêm 3 hủ xã tóc</t>
  </si>
  <si>
    <t>Thêm 79L</t>
  </si>
  <si>
    <t>Thêm cái hạn sử dụng 12 tháng</t>
  </si>
  <si>
    <t>Thêm cho c 1 son dưỡng nữa</t>
  </si>
  <si>
    <t>Thêm đơn chị mới chốt 1 hộp sữa hạt nha e</t>
  </si>
  <si>
    <t>Thêm phường vào không ship họ chuyển nhầm sang Bệnh Viện Đa Khoa Thành Phố Thái Bình đấy shop ạ</t>
  </si>
  <si>
    <t>Thêm túi 30</t>
  </si>
  <si>
    <t>Thêm xanh 75 gộp đơn</t>
  </si>
  <si>
    <t>thêu tên có phải cọc trước ko</t>
  </si>
  <si>
    <t>thì bị châti của mẹ và vải xấu quá</t>
  </si>
  <si>
    <t>Thì c cho e xin cái giấy phép kinh doanh với vsattp của mình đc ko ạ</t>
  </si>
  <si>
    <t>Thì cái sản phẩm nâng ngực có hiệu quả không
  Bao nhiêu tiền v</t>
  </si>
  <si>
    <t>Thì chính sách bên mình đổi trả ntn c iu ơi</t>
  </si>
  <si>
    <t>thì có cần cái giấy chứng nhận kết quả thi thpt khoong thế ạ</t>
  </si>
  <si>
    <t>thì có hình thức bảo hành nào k ạ</t>
  </si>
  <si>
    <t>thì có uống được vitamin bầu này k ạ</t>
  </si>
  <si>
    <t>Thì còn mẫu nào mở cửa tương tự k ạ</t>
  </si>
  <si>
    <t>Thí dụ mình mua trả góp ximen thì đưa trước tiền mặt khoảng bao nhiu vậy shop</t>
  </si>
  <si>
    <t>Thì dùng tuần mấy lần ạ</t>
  </si>
  <si>
    <t>thì đổi mất thêm bnh tiền shop</t>
  </si>
  <si>
    <t>Thì đổi trả ntn</t>
  </si>
  <si>
    <t>Thì đổi trả ntn ạ</t>
  </si>
  <si>
    <t>Thi e giao sai</t>
  </si>
  <si>
    <t>Thì e mới lấy thêm chảo e còn hỏi lại c Hồng bảo đơn e có cái tai nghe bảo để đấy cho e hay cần đi đơn luôn ko c ấy bảo thích để thì cứ để đó còn ko thì đi đơn ngay từ đầu ko bảo e vậy</t>
  </si>
  <si>
    <t>Thì em giao nhầm kích thước r</t>
  </si>
  <si>
    <t>thì em nên chọn size nào ạ</t>
  </si>
  <si>
    <t>Thì giảm 15k/cái</t>
  </si>
  <si>
    <t>Thì giao sai địa chỉ</t>
  </si>
  <si>
    <t>Thì gửi luôn cho e dc k</t>
  </si>
  <si>
    <t>Thì h đổi sz đổi màu bù tiền chớ đổi ngang đâu</t>
  </si>
  <si>
    <t>Thì hoàn tiền bằng cách nào shop</t>
  </si>
  <si>
    <t>Thì hoàn tiền cho em với ạ</t>
  </si>
  <si>
    <t>Thì hoàn tiền ntn?</t>
  </si>
  <si>
    <t>Thì hom nay ship mang vào không lấy nữa rồi</t>
  </si>
  <si>
    <t>thì mặc size gì vậy ạ</t>
  </si>
  <si>
    <t>Thì mẫu chị chọ ít tóc ko ít thì giao ko thì thôi</t>
  </si>
  <si>
    <t>Thì mình có nói rõ rồi đó.nếu k đúng hàng k đúng chất lượng thì mình k nhận nhé.nói trước sau này lỡ có thật như vậy mình cũng k áy náy . vì nhiều lần mình mua chủ shop nào bán cũng nói vậy.đến khi nhận hàng thì hàng kém chất lượng.mình k nhận thì nói này nọ khó chịu áy náy  lắm.mình biết bán buôn 1 2 cái k lời bao nhiêu.nhưng mình nhận thì mình k dùng dc</t>
  </si>
  <si>
    <t>Thì mình hỏi hoàn tiền bằng cách nào khi hàng mình đã nhận và thanh toán xong cho shop</t>
  </si>
  <si>
    <t>Thì mình lấy thêm cả combo kia nữa</t>
  </si>
  <si>
    <t>Thì pha theo công thức chỉ dẫn đó</t>
  </si>
  <si>
    <t>Thì sẽ hoàn tiền ntn ạ hay giải quyết nhu nào ạ</t>
  </si>
  <si>
    <t>thì shop hoàn tiền ntn</t>
  </si>
  <si>
    <t>Thì thời gian bảo hành sẽ bao lâu ạ</t>
  </si>
  <si>
    <t>Thì tiktok nào nó hoàn tiền cho mk đc</t>
  </si>
  <si>
    <t>Thì tính luôn 3 sf để tặng đồng hồ hemmm Vy?</t>
  </si>
  <si>
    <t>Thị trấn yến lạc huyện ủy na Rì</t>
  </si>
  <si>
    <t>Thì vậy e nói dặn lấy cho đúng e dặn giao lộn xộn ko trùng màu hoạ tiết e ko ưng ý</t>
  </si>
  <si>
    <t>Thích cách phụ vụ bên shop nhân viên tư vấn nhiệt tình siêu dễ thương</t>
  </si>
  <si>
    <t>Thích mua bên Trang vì đầm đẹp ,hậu mãi chu đáo</t>
  </si>
  <si>
    <t>Thiên 1cây 3v 3dỏ gộp đơn</t>
  </si>
  <si>
    <t>Thiệt chứ bữa tui mới ra đó có việc vừa mở miệng thì có ng hỏi là e miền khác tới à, còn thái độ ra mặt cơ, xong quay lưng coi như t ko tồn tại í. Ngộ ghê ngộ...mà mn vào SG ai giọng ai chả ai quan tâm vì nó là đặc trưng mà...có ai thái độ khó chịu như vậy bao giờ cả...
 Thích phong cảnh ngoài đó nhưng vì vài ng nên chả muốn đi nữa, rõ chán</t>
  </si>
  <si>
    <t>Thiết kế các đường viền kẻ trên quần mang đến sự thanh lịch và sang trọng cho người mặc.</t>
  </si>
  <si>
    <t>Thiết kế cho mình thời gian bảo hành nhé</t>
  </si>
  <si>
    <t>thiệt tình không hiểu tại sao đơn hàng hơn triệu bạc để đi tặng mà shop có thể đóng gói ẩu như vậy. hộp móp méo hết</t>
  </si>
  <si>
    <t>thiếu hàng của e mà thu nhiều tiền quá</t>
  </si>
  <si>
    <t>thiếu hàng của mình</t>
  </si>
  <si>
    <t>thiếu hàng em ơi</t>
  </si>
  <si>
    <t>Thiếu máu thì ngày mấy lần nhỉ</t>
  </si>
  <si>
    <t>Thig noid chiều mai giao lại giúp em với ạ</t>
  </si>
  <si>
    <t>Thịnh Hải nhà này chán lắm thiếu hàng gọi ko bao giờ nghe máy đâu cô ạ, hàng cháu mua rồi ko sịn như like đâu cô</t>
  </si>
  <si>
    <t>thịt bò gác bếp hút chân ko bảo quản nhiệt độ phòng thì đc bao lâu vậy shop? vì mình mua biếu ng thân ở Mỹ nên cần biết thông tin về bảo quản để vận chuyển</t>
  </si>
  <si>
    <t>Thịt hộp chị cmt từ live chiều mấy lần luôn k dc chốt 😭</t>
  </si>
  <si>
    <t>Thịt hộp có không diểm</t>
  </si>
  <si>
    <t>Thịt hộp có không em</t>
  </si>
  <si>
    <t>Thịt hộp hàn có ko em</t>
  </si>
  <si>
    <t>Thoa cái nước ngày mấy lần</t>
  </si>
  <si>
    <t>Thoa mỗi ngày mấy lần</t>
  </si>
  <si>
    <t>Thoa một ngày mấy lần</t>
  </si>
  <si>
    <t>Thôi 1thach đà mê linh Hà Nội 0372200424</t>
  </si>
  <si>
    <t>thôi 1thach đà mê linh hà nội 0372200425</t>
  </si>
  <si>
    <t>Thôi 2 cái 1 nức to quá AK</t>
  </si>
  <si>
    <t>Thôi ạ e ko lấy nữa đâu ạ</t>
  </si>
  <si>
    <t>Thôi ạ nói sipbo chiu giao lại cko e nha</t>
  </si>
  <si>
    <t>Thôi anh không lấy áo chống nắng nữa mà anh đợi giày loại 520k với đôi giày 251k giày lười đế cao hai đôi size đều 39</t>
  </si>
  <si>
    <t>Thôi anh ko lấy nữa đâu bên em bán hàng kiểu này chịu rồi</t>
  </si>
  <si>
    <t>Thôi anh lấy nốt combo tất này nữa đi em</t>
  </si>
  <si>
    <t>Thôi bên em.cứ ship 2 màu trên size 30 cho c nhé. K vừa thì cho c đổi</t>
  </si>
  <si>
    <t>Thôi c k lấy nữa e ạ</t>
  </si>
  <si>
    <t>Thôi c ko đặt hàng nữa</t>
  </si>
  <si>
    <t>thôi c lấy bộ này đi</t>
  </si>
  <si>
    <t>Thôi c lấy e 2 bịch keep XL nha, thêm 1 bịch kmom L nha. C gửi bưu điện giúp e với huhu bé e hết sạch tã đêm</t>
  </si>
  <si>
    <t>Thôi chị gửi em 2 cái 0389779408 gửi về công ty cúc Thạch tuyền sóc đăng đoan hùng Phú Thọ</t>
  </si>
  <si>
    <t>Thôi chi không mua nữa đâu</t>
  </si>
  <si>
    <t>Thôi chị lấy mẫu trắng &amp; mẫu xanh đậm XXL em giảm giá số lẻ cho chị nhé, chị là khách quen mà mua cũng khá nhiều</t>
  </si>
  <si>
    <t>Thôi chị ơi vải xấu quá không cần Chốt đơn hàng đó nữa đâu chị ơi</t>
  </si>
  <si>
    <t>Thôi chốt đơn cho chị nhé e thấy cái nồi lẫu cũng thích</t>
  </si>
  <si>
    <t>Thôi chốt, cái nào đẹp màu và hoa văn lạ mắt mang về giúp A.</t>
  </si>
  <si>
    <t>Thôi ci k lấy nữa nha e</t>
  </si>
  <si>
    <t>Thôi de mai giao lại nhé</t>
  </si>
  <si>
    <t>Thôi dị em lấy combo FEG</t>
  </si>
  <si>
    <t>Thôi đật cóc thì chị không mua nữa</t>
  </si>
  <si>
    <t>Thôi để c lấy áo trước xem chất liệu thế nào e nhé, phí ship về hạ long bao nhiêu e?</t>
  </si>
  <si>
    <t>thôi để chị dùng thử cái kia đã chị lấy sau .cảm ơn em...</t>
  </si>
  <si>
    <t>Thôi đổi cho chị màu đen và màu xanh nha</t>
  </si>
  <si>
    <t>Thôi đổi lại ko lấy màu trắng nữa mà lấy chân váy Hồng nhạt size xl</t>
  </si>
  <si>
    <t>Thôi được rồi, em may cho chị 2 bộ màu xanh cổ vịt , kích cỡ chị vừa gửi nhé</t>
  </si>
  <si>
    <t>Thôi e đừng làm nhũ, khắc hoa văn nổi thôi</t>
  </si>
  <si>
    <t>Thôi e k lấy đồng hồ nữa nhé shop</t>
  </si>
  <si>
    <t>Thôi e k lấy nữa chị ơi</t>
  </si>
  <si>
    <t>Thôi e ko lấy nữa đâu chị ơi</t>
  </si>
  <si>
    <t>Thôi e lấy combo 360</t>
  </si>
  <si>
    <t>Thôi em gửi đổi cho chị đi</t>
  </si>
  <si>
    <t>Thôi em ko lấy nữa nhé</t>
  </si>
  <si>
    <t>Thôi em ko thanh toán đc bằng thẻ chị không mua nữa</t>
  </si>
  <si>
    <t>Thôi em nói ko đúng chị ko lấy nữa vì bị lừa 1 lần rồi</t>
  </si>
  <si>
    <t>Thôi em xem đặt sau vậy</t>
  </si>
  <si>
    <t>Thôi gian bảo hành bao lâu</t>
  </si>
  <si>
    <t>Thôi giao chậm cũng dc</t>
  </si>
  <si>
    <t>Thôi giao lại cho mình nha</t>
  </si>
  <si>
    <t>Thôi k cần đổi nữa mình lấy luôn màu đen</t>
  </si>
  <si>
    <t>Thôi không mua nữa đắt lắm thông cảm</t>
  </si>
  <si>
    <t>Thôi không mua nữa em nhé còn đi thị trấn nó mua cho 3 bộ rồi làn sau chị mua nha</t>
  </si>
  <si>
    <t>Thôi không mua nữa nhé</t>
  </si>
  <si>
    <t>Thôi ko lấy đâu. Ko có người dùng</t>
  </si>
  <si>
    <t>Thôi ko lấy nữa em nhé</t>
  </si>
  <si>
    <t>Thôi làm phiền chị giao lại e màu nỉ thể thao.vi hồng sợ ngắn.gio chốt lại e nỉ thể thao</t>
  </si>
  <si>
    <t>Thôi lấy c sữa với tã thôi</t>
  </si>
  <si>
    <t>Thôi lấy đen cho đỡ bụng mỡ</t>
  </si>
  <si>
    <t>Thôi lấy xanh thử xem sao shop</t>
  </si>
  <si>
    <t>Thôi mình chờ mẫu kia, họa tiết hoa cúc mình nhiều rồi</t>
  </si>
  <si>
    <t>Thôi mình đổi lại màu vàng SHOP nhé</t>
  </si>
  <si>
    <t>Thôi nhé Ako lấy nữa</t>
  </si>
  <si>
    <t>Thôi nhé chị ko lấy nữa vì chị sợ chất nhàu lắm</t>
  </si>
  <si>
    <t>Thôi nhé! Mình sẽ không mua máy bên shop nữa nhé! Các bạn đã không phản hồi kịp thời Cho khách hàng vì vậy chế độ hậu mãi chắc cũng mệt! Thank’s.</t>
  </si>
  <si>
    <t>Thôi những sản phẩm hết shop cứ hoàn tiền cho mình, lần sau mình lại mua nhé</t>
  </si>
  <si>
    <t>Thôi shop cho em xin lại tiền bộ kia đi ạ,em k lấy nữa đâu,toàn bộ to đùng thôi em mặc k vừa</t>
  </si>
  <si>
    <t>Thôi shop ơi b e lại ko lấy nữa c ak</t>
  </si>
  <si>
    <t>Thôi tặng một lít khuyến mãi Hòa tết cho chị đi</t>
  </si>
  <si>
    <t>Thôi thái độ giao hàng hung dữ và vô văn hóa quá a ko đặt nữa</t>
  </si>
  <si>
    <t>Thôi vậy lấy c cái đen sz xs nhé ,</t>
  </si>
  <si>
    <t>Thôi. Đơn này c xả nha. Nồi c cần loại 4l. Máy c cần loại công suất lớn hơn.</t>
  </si>
  <si>
    <t>Thôn 2xã iatô huyện iagrai tỉnh gia lai 
  Sđt 0352563662</t>
  </si>
  <si>
    <t>Thôn 3 , xã Bình nghi, huyện Tây Sơn, bình định, 0869876082</t>
  </si>
  <si>
    <t>Thôn 3 yen truong ,yen định, thanh hoa</t>
  </si>
  <si>
    <t>Thôn 4xa tân lâm huyền Di Linh tinh Lâm Đồng 0353880310</t>
  </si>
  <si>
    <t>Thôn an bình , điểm 9 , xa uar.</t>
  </si>
  <si>
    <t>Thôn dưỡng thái bắc xã phúc thành huyện kim thành tỉnh hải dương. ĐT 0886956999</t>
  </si>
  <si>
    <t>Thôn đak la xã đak nhau huyện bù đăng tỉnh bình phuớc</t>
  </si>
  <si>
    <t>thôn ieejk xã Pờ y, huyện ngọc hồi, tỉnh kon tum</t>
  </si>
  <si>
    <t>Thôn Phú Mỹ, xã hòa đồng, huyện Tây Hòa, tĩnh Phú Yên</t>
  </si>
  <si>
    <t>Thôn tien hải xã tien thành</t>
  </si>
  <si>
    <t>Thôn trung xuyên xã vạn yên huyện mê linh Hà Nội Nguyễn hữu đoàn 0969332716</t>
  </si>
  <si>
    <t>Thông cảm anh nhé.lam theo cách này.. chạy được rồi.anh cảm ơn nhé.hom nào mua sau nhé.ko về một mâm hai máy rót khách bảo ông này làm sao.</t>
  </si>
  <si>
    <t>Thông số của xe sao e với hình thức bảo hành e hỏi bên xưởng dùm a</t>
  </si>
  <si>
    <t>Thông thường bàn chải phải bọc bằng túi bóng bên ngoài, có tem mác, mà cái này thấy đóng gói sơ sài, sao phân biệt hàng mới chưa dùng hay đã dùng</t>
  </si>
  <si>
    <t>thông tin bảo mật ntn</t>
  </si>
  <si>
    <t>thông tin chị lấy tên như trên chứ cj đừng lấy tên acc em nhaa</t>
  </si>
  <si>
    <t>thông tin máy thế vào hình thức bảo hành thế nào bạn</t>
  </si>
  <si>
    <t>thông tin máy và hình thức bảo hành thế nào bạn</t>
  </si>
  <si>
    <t>thông tin sản phẩm để là kem thôi đừng ghi rõ nha shop</t>
  </si>
  <si>
    <t>thông tin: ĐINH THỊ ĐIỆP, số điện thoại 0353229458, địa chỉ Ấp Hội - Xã Kim Sơn - Huyện Châu Thành - Tỉnh Tiền Giang. c là khách quen và đã mua túi xách của shop 2 tuần trước á e.</t>
  </si>
  <si>
    <t>thời điểm tết này bên mình có khuyến mãi j k shop</t>
  </si>
  <si>
    <t>thời gian bảo hành bao lâu máy mini này là bao lâu anh</t>
  </si>
  <si>
    <t>thời gian bảo hành là bao nhiêu tháng</t>
  </si>
  <si>
    <t>thời gian bảo hành mất bao lâu vậy ạ?</t>
  </si>
  <si>
    <t>thời gian bảo hành sao</t>
  </si>
  <si>
    <t>thời gian bảo hành thế nào shop nhỉ</t>
  </si>
  <si>
    <t>Thời gian bảo quản bao lâu ở nhiệt độ thường bên ngoài ?</t>
  </si>
  <si>
    <t>thời gian đổi trả bao lâu ạ mình về quê mình gửi lại shop hoặc đổi luôn ạ</t>
  </si>
  <si>
    <t>thời gian đổi trả là bao lâu</t>
  </si>
  <si>
    <t>thời gian đổi trả là khoảng bnhiu ngày ạ</t>
  </si>
  <si>
    <t>thời gian đổi trả là mấy ngày vậy ạ</t>
  </si>
  <si>
    <t>thời gian đổi trả thì s bạn</t>
  </si>
  <si>
    <t>thời gian đổi trả trong vòng bao nhiêu ngày vậy shop</t>
  </si>
  <si>
    <t>thời gian đổi trả trong vòng máy ngày ạ</t>
  </si>
  <si>
    <t>Thời gian nhuôm tóc giử được bao lâu khi mổi lần nhuộm</t>
  </si>
  <si>
    <t>thời gian sản xuất hơi lâu nên mình cần chọn phương án khác. cảm ơn bạn</t>
  </si>
  <si>
    <t>Thời gian sử dụng tuỳ thuộc vào tần suất sử dụng b ạ</t>
  </si>
  <si>
    <t>thời gian sx là bao lâu bạn ha?</t>
  </si>
  <si>
    <t>thời gian trả là bao lâu ạ</t>
  </si>
  <si>
    <t>Thời gian và quy trình hoàn tiền của bên em có hơi lâu 1 chút, khoảng 3-7 ngày mình thông cảm đợi giúp em nha chị</t>
  </si>
  <si>
    <t>Thời hạn bảo hành bao lâu ạ ? Kiểm tra hàng &amp; đổi trả bình thường chứ shop ?</t>
  </si>
  <si>
    <t>Thời hạn dùng bao nhiêu lâu hả bạn.</t>
  </si>
  <si>
    <t>Thời hạn sử dụng ai xác định cho mình để bảo hành</t>
  </si>
  <si>
    <t>Thời hạn sử dụng nâu k nhỉ</t>
  </si>
  <si>
    <t>Thời tiết này sợ giao hàng chậm</t>
  </si>
  <si>
    <t>thơm lâu hk sop</t>
  </si>
  <si>
    <t>thơm lâu k vay e</t>
  </si>
  <si>
    <t>thơm lâu xịn á</t>
  </si>
  <si>
    <t>Thơm lưu hương lâu á shop  tv cho e mùi ngọt ngào quyến rũ</t>
  </si>
  <si>
    <t>Thơm ngọt ngào lịch lãm và lưu hương lâu</t>
  </si>
  <si>
    <t>Thơm và giữ mùi tốt k e</t>
  </si>
  <si>
    <t>Thơm và lưu hương lâu lắm nha dùng mà nghiện luôn nên mua nha cả nhà 🥰</t>
  </si>
  <si>
    <t>Thớt lấy màu cam sz M , xanh sz S</t>
  </si>
  <si>
    <t>thu 7.em nhé</t>
  </si>
  <si>
    <t>Thu củ đổi mới kèm trả góp nữa á shop</t>
  </si>
  <si>
    <t>Thu đổi mất bao nhiêu % ạ</t>
  </si>
  <si>
    <t>Thu đổi mất bao nhiêu phần trăm</t>
  </si>
  <si>
    <t>Thu đổi mất bao nhiu phần trăm ạ</t>
  </si>
  <si>
    <t>Thu hồi trên k lúc giao lại nhìn mỗi đoạn trên nha</t>
  </si>
  <si>
    <t>Thu Sương cách rửa chén k cần xà bong luôn kkk</t>
  </si>
  <si>
    <t>Thủ tục đổi trả phức tạp</t>
  </si>
  <si>
    <t>Thủ tục gửi lại sao và hoàn tiền ntn</t>
  </si>
  <si>
    <t>Thủ tục hoàn tiền ntn bạn?</t>
  </si>
  <si>
    <t>Thủ xem thái độ chăm sóc. vì mình kg dùng tk mà mấy hôm nay n.h. nó nghỉ lễ kg gửi đc</t>
  </si>
  <si>
    <t>Thua ngày lễ thì phải có khuyến mãi một cái gối chu</t>
  </si>
  <si>
    <t>Thuận Chiến TNG. Khá Sơn Phú Bình Thái Nguyên</t>
  </si>
  <si>
    <t>Thuận Thành chốt một trăm mốt  trừ 50 ngàn chờ lấy hàng uống cà phê quán viả hè nhé .</t>
  </si>
  <si>
    <t>Thui lấy e kem dưỡng ẩm đi</t>
  </si>
  <si>
    <t>Thun co giãn ko vậy shop</t>
  </si>
  <si>
    <t>Thun có mẫu này ko em.</t>
  </si>
  <si>
    <t>Thun màu côt tóc 10k</t>
  </si>
  <si>
    <t>Thun vải xấu quá</t>
  </si>
  <si>
    <t>thùng bằng sắt phải không bạn hạn dùng bạo nhiêu năm</t>
  </si>
  <si>
    <t>thuoc ho 1 h</t>
  </si>
  <si>
    <t>Thuot có hướng dẫn sử dụng z</t>
  </si>
  <si>
    <t>Thuốc bên mình có giấy chứng nhận hàng chính hảng hk</t>
  </si>
  <si>
    <t>Thuốc bên mình là hạn sử dụng bao lâu ạ</t>
  </si>
  <si>
    <t>thuốc có bao nhiêu vị vậy</t>
  </si>
  <si>
    <t>Thuốc có giấy phép, kiểm định k shop</t>
  </si>
  <si>
    <t>Thuốc có hạn sử dụng không?</t>
  </si>
  <si>
    <t>Thuốc có tác dụng phụ hoặc gây ung thư kg</t>
  </si>
  <si>
    <t>Thuốc có tác dụng phụ j k</t>
  </si>
  <si>
    <t>Thuốc có tác dụng phụ ko shop</t>
  </si>
  <si>
    <t>Thuốc có tác dụng phụ ri ko</t>
  </si>
  <si>
    <t>Thuốc Dạ dày Bình vị khang có giấy phép tiêu thụ của Bộ Y tế không ?</t>
  </si>
  <si>
    <t>Thuốc dùng có bị tác dụng phụ không</t>
  </si>
  <si>
    <t>Thuốc đó sử dụng r kém chất lượng lắm</t>
  </si>
  <si>
    <t>Thuốc giảm cân có bán bên tiktok hay shoppe ko ạ</t>
  </si>
  <si>
    <t>Thuốc giảm cân này có nguyên liệu gì và sản xuất ở đâu vậy chị</t>
  </si>
  <si>
    <t>Thuốc hay nha k mệt nha vẫn ăn uống bình thường nhg k thèm ăn làm mình ăn ít.phải ăn chứ nhịn đói k dc.nó tiêu mỡ thanh lọc buổi tối hay sao đi vệ sinh rất nhiều.thuốc hiệu quả triệu view</t>
  </si>
  <si>
    <t>Thuốc kém chất lượng lắm</t>
  </si>
  <si>
    <t>thuốc mát gan bên mình có mấy vị vậy em</t>
  </si>
  <si>
    <t>Thuốc mấy vị</t>
  </si>
  <si>
    <t>thuốc này có diệt đc kiến lửa không shop? cho giá nhé</t>
  </si>
  <si>
    <t>Thuốc này có tác dụng phụ gì?</t>
  </si>
  <si>
    <t>Thuốc này hạn sử dụng đc bao lâu ạ</t>
  </si>
  <si>
    <t>thuốc này sử dụng có hiệu quả k có ảnh hưởng đến sức khỏe k e</t>
  </si>
  <si>
    <t>Thuốc này uống vào có tác dụng phụ gì không</t>
  </si>
  <si>
    <t>Thuốc nó có tác dụng phụ gì ko</t>
  </si>
  <si>
    <t>Thuốc pregnacare này cách sử dụng sao vậy ạ</t>
  </si>
  <si>
    <t>Thuốc sử dụng xong có ảnh hưởng về sau này ko ạ,</t>
  </si>
  <si>
    <t>Thuốc Tăng Chiều Cao Nhật Bản GH Creation EX mình biết bên shop luôn nhập hàng mới chứ mình muon hỏi cách xem hạn sử dụng có phải ghi 2021.10+ ET là hạn sử dụng đến tháng 10 năm 2021 phải ko nhỉ</t>
  </si>
  <si>
    <t>Thuốc uốn tóc của nước nào em ơi?</t>
  </si>
  <si>
    <t>Thuốc uống như thế nào một lần máy viền ngày mấy lần</t>
  </si>
  <si>
    <t>Thủy
  Tòa nhà Hoa Đăng số 1 lô 11A đường Lê Hồng Phong, phường Đằng Hải, quận Hải An, Hải Phòng 0906052968</t>
  </si>
  <si>
    <t>Thủy , xóm Kim Bình xã Sơn Kim 2 huyện Hương Sơn tỉnh Hà Tĩnh, đt 0985352740</t>
  </si>
  <si>
    <t>Thuỳ Linh  trả góp ms mua</t>
  </si>
  <si>
    <t>Thuỳ ơi cái xanh cốm đẹp quá đổi cho em với</t>
  </si>
  <si>
    <t>Thùy Trang - Sỉ lẻ tông đơ kéo cắt tóc xin giá</t>
  </si>
  <si>
    <t>Thứ 3, đóng gói cẩu thả</t>
  </si>
  <si>
    <t>Thứ 7 đã nhận đc hàng chưa c</t>
  </si>
  <si>
    <t>Thứ 7 tuần sau nhận nhé</t>
  </si>
  <si>
    <t>Thứ hai giao lại</t>
  </si>
  <si>
    <t>thứ hai hoặc thứ ba mới nhận được</t>
  </si>
  <si>
    <t>Thử hàng ko</t>
  </si>
  <si>
    <t>Thử hàng ko đẹp ko nhận ko hoàn phí quay đầu nhé bạn</t>
  </si>
  <si>
    <t>Thử hàng kvừa, màu sắc knhư hình sẽ trả lại k mất ship nhé.</t>
  </si>
  <si>
    <t>Thử hàng moies  trả tiền  đúng k a</t>
  </si>
  <si>
    <t>Thử hàng trước khi nhận chứ bạn</t>
  </si>
  <si>
    <t>Thử hàng và nếu ko vừa thì gửi  shiper luôn hay sao shop</t>
  </si>
  <si>
    <t>Thử hàng vs nhận hả shop</t>
  </si>
  <si>
    <t>Thử hàng vừa c mới nhận nha e</t>
  </si>
  <si>
    <t>Thứ nhất màu vải ko như hình</t>
  </si>
  <si>
    <t>thứ6 ho giao tối quá ai nhận</t>
  </si>
  <si>
    <t>Thực đơn đó là chị gửi cho 30 ngày ăn, là hết hạn sử dụng hay cứ vẫn còn đó ạ</t>
  </si>
  <si>
    <t>thực tế chất vải xấu quá shop ơi</t>
  </si>
  <si>
    <t>Thươm siêu mềm da lưu hương lâu nữa ạ</t>
  </si>
  <si>
    <t>Thường chị đi giày cao gót 36 nếu chị lấy 36 giày này có chật lắm không em</t>
  </si>
  <si>
    <t>Thường chi phí đổi trả rơi vào tầm bnhiu ạ</t>
  </si>
  <si>
    <t>Thường dùng gỗ sẽ được mấy năm chị</t>
  </si>
  <si>
    <t>Thượng Đỉnh Trà ấm này dung tích bao nhiêu ml?</t>
  </si>
  <si>
    <t>Thương gê lun ak .nhận hàng đóng gói cẩn thận .a shiper quá dễ thương lun .kêu mở cổng a chạy  dem zo nhà cho chứ nặng lắm</t>
  </si>
  <si>
    <t>thương hiệu gì</t>
  </si>
  <si>
    <t>thương hiệu gì bạn gởi líp mình xem được chứ</t>
  </si>
  <si>
    <t>Thương hiệu gì cẩn, loại này con mắm hơi lạt và bảo quản tủ lạnh pk em</t>
  </si>
  <si>
    <t>thương hiệu gì em</t>
  </si>
  <si>
    <t>thương hiệu gì vậy</t>
  </si>
  <si>
    <t>Thương hiệu lọ này là thương hiệu gì đó</t>
  </si>
  <si>
    <t>thương hiệu nào vậy</t>
  </si>
  <si>
    <t>thương hiệu trên tay là gi vây</t>
  </si>
  <si>
    <t>Thường lắp xong bảo hành bao lâu a nhì</t>
  </si>
  <si>
    <t>Thương Nguyễn anh có hơn 20 tờ cùng một năm sản xuất còn rất mới mẻ và đẹp</t>
  </si>
  <si>
    <t>Thương ơi đợi mãi hàng mới về nhưng chị đặt 6 chai tinh dầu sả lau sàn máy xay toi điện, nước hoa nhưng thiếu hàng buồn 😞</t>
  </si>
  <si>
    <t>thường size m là bn kg vậy ạ</t>
  </si>
  <si>
    <t>thường thì các áo mình hay lấy sz 38</t>
  </si>
  <si>
    <t>Tí anh gửi lại cho e cách vệ sinh với ạ 
Không em quên 😢</t>
  </si>
  <si>
    <t>Ti vi nhà e đời cũ nên cần hướng dẫn lắp đặt, đầu thu đã cài đặt sẵn chưa ạg</t>
  </si>
  <si>
    <t>tiệc 20/4 có cần cọc trước ko a</t>
  </si>
  <si>
    <t>Tiếc quá cảm ơn em</t>
  </si>
  <si>
    <t>Tiếc quá ko có kích thước mình cần 80×160</t>
  </si>
  <si>
    <t>tiếc thật .cảm ơn shop đã tư vấn nhiệt tình</t>
  </si>
  <si>
    <t>Tiệm bán nhà mình ở đâu bảo hành bao lâu</t>
  </si>
  <si>
    <t>Tiệm cắt tóc thanh thủy lê thôn an thương 2 song an an khê gia lai</t>
  </si>
  <si>
    <t>Tiệm có sẵn mẫu nào tựa tựa v ko e ghé thử xem xỏ có vừa vòng ko á</t>
  </si>
  <si>
    <t>Tiệm nail miity dj5 thới hòa bến cát bình dương</t>
  </si>
  <si>
    <t>Tiệm ơi cho mình hỏi mẫu ốp lưng này có ảnh thực tế không ạ?</t>
  </si>
  <si>
    <t>Tiệm ơi, cho em hỏi bên mình còn kẹo marshmallow không ạ?</t>
  </si>
  <si>
    <t>Tiệm ơii tí có bạn qua lấy bánh kem tên Nhót Bụng nha. Tiệm đừng nói thông tin ng đặt nha tại e tặng bạn</t>
  </si>
  <si>
    <t>tiệm tóc châu minh ap1 tam an long thành đồng nai 0787981390</t>
  </si>
  <si>
    <t>Tiệm tóc Diễm My 953 ấp Phú Thạnh B Xã Nhơn Phú Huyện Mang thít tỉnh Vĩnh Long.sdt 0394456760</t>
  </si>
  <si>
    <t>Tiệm Tóc Diễm Trinh giống chị ko</t>
  </si>
  <si>
    <t>Tiệm tóc Hà Nội cuối đường trân Hưng đạo phường Tân Phú thành phố đồng xoài tĩnh bình phước</t>
  </si>
  <si>
    <t>Tiệm tóc hạnh lâm gần nhà thờ nghi trung xã đăk rung huyện đăk song tỉnh Đăk nông</t>
  </si>
  <si>
    <t>Tiệm tóc hoàng Thúy đường cây da, kp tân phú 1 , tân bình, dĩ an, bình dương. Sđt: 0975054729</t>
  </si>
  <si>
    <t>Tiệm tóc Hương Trầm, hưng Thạnh- Long Hưng-Gò Công- Tiền Giang
  0347828531</t>
  </si>
  <si>
    <t>tiệm tóc lê mai xã trà linh huyện nam trà mu tỉnh quảng nam</t>
  </si>
  <si>
    <t>Tiệm tóc minh thắng,đường nguyễn Văn Linh phường an khánh ninh Kiều TP cần thơ,0587803980</t>
  </si>
  <si>
    <t>Tiệm tóc Nguyễn Lê 0939491235</t>
  </si>
  <si>
    <t>Tiệm tóc Quốc Hùng, ấp 3A , Xuân Bắc , Xuân Lộc , Đồng Nai</t>
  </si>
  <si>
    <t>Tiệm tóc thanh hiền chợ mình lương huyện châu thành kiên giang</t>
  </si>
  <si>
    <t>Tiệm tóc Thanh Huyền khu2 thác mơ phước long bình phước</t>
  </si>
  <si>
    <t>Tiệm tóc thu hà chợ minh hưng bù đăng bình Phước 0373013016</t>
  </si>
  <si>
    <t>Tiệm tóc thu hà đường 3 ấp phú hòa xã hòa hiệp huyện xuyên mộc tỉnh BRVT
  0971534451</t>
  </si>
  <si>
    <t>Tiệm tóc thuy duong ấp 4 xa bình hoa huyện giong trôm tỉnh Bến Tre 0983913085</t>
  </si>
  <si>
    <t>Tiệm tóc Tu Oanh ql61 kp Minh An tt Minh Luong Châu Thành Kiên Giang</t>
  </si>
  <si>
    <t>tiệm tóc xuyến lê</t>
  </si>
  <si>
    <t>Tiện cho e hỏi về năm sx của chai này ạ</t>
  </si>
  <si>
    <t>Tiện cho mình hỏi sử dụng lúc nào là tốt nhất vậy ạh?</t>
  </si>
  <si>
    <t>Tiện lấy 1 kính cường lực luôn</t>
  </si>
  <si>
    <t>Tiền phí ship nó ko có bao nhiêu cả.nhưng shop chọn size ko vừa.dc phép đổi trả.bjo đổi trả mất 45k hả shop</t>
  </si>
  <si>
    <t>Tiền ship 30 ngàn nữa đúng không em</t>
  </si>
  <si>
    <t>Tiền ship thêm 5k cũng ko là bao,rồi ok chốt đơn thêm cho chị 1 lốc cá hộp thái và tổng cộng đơn cho chị nha</t>
  </si>
  <si>
    <t>TiGO áp suất 2 bi nồi xấu chốt đơn cho anh luôn</t>
  </si>
  <si>
    <t>Tím dẹp L</t>
  </si>
  <si>
    <t>Tìm dòng nước hoa cho nữ dịu nhẹ thơm lâu ko nồng ạ</t>
  </si>
  <si>
    <t>Tim đen 59k</t>
  </si>
  <si>
    <t>Tím với xanh</t>
  </si>
  <si>
    <t>tỉnh An Giang huyện An Phú xã Nhơn hội ấp Bắc đai số điện 0918189534</t>
  </si>
  <si>
    <t>Tinh bột sen e nên bỏ tủ lạnh bảo quản hay để ngoài nhiệt độ thường ạ</t>
  </si>
  <si>
    <t>Tính cả lăn bánh là hết bao nhiêu ak</t>
  </si>
  <si>
    <t>Quan tâm sản phẩm Đồ làm bánh</t>
  </si>
  <si>
    <t>Tinh chất chống già sử dụng lúc nào?</t>
  </si>
  <si>
    <t>Tính chất vàng sử dụng lúc nào em</t>
  </si>
  <si>
    <t>Tình cờ tôi mở Facebook nhìn thấy cô gì quảng cáo sản phẩm , cô ta bảo cô ta đanh dùng cô nói là cô hiểu ngành dược sản phẩm tốt nên tôi thử xem sao</t>
  </si>
  <si>
    <t>Tinh dầu Dạ thảo liên chuẩn chất lượng rõ nguồn gốc rất nhiều cán bộ-gv công nhân viên chức nhà nước làm công ăn lương kinh doanh sản phẩm này thêm thu nhập rất thành công thu nhập gấp nhiều lần lương đấy em ạ</t>
  </si>
  <si>
    <t>Tinh dầu dùng để xịt lên tóc hay sao? Hướng dẫn cách sử dụng?</t>
  </si>
  <si>
    <t>tình đầu 0378918254</t>
  </si>
  <si>
    <t>Tính đổi địa chỉ</t>
  </si>
  <si>
    <t>Tình hình da của em hiện tại có xài kem chống nắng và tẩy trang hằng ngày k ạ.</t>
  </si>
  <si>
    <t>Tình hình là mình cần 1 cái túi đeo chéo cao 30x22x10 shop có k?</t>
  </si>
  <si>
    <t>Tính lấy thêm 3 dây nữa nè . Bữa giờ mình mua nhiều rồi lần 3 dây lần 4 dây ý mình nói mình thích màu nâu này nhưng gội tóc bạc nó ít ăn màu.</t>
  </si>
  <si>
    <t>Tính mình đặt hàng xấu hay đẹp cũng nhận chứ không bom hàng nên đa số bị vải xấu hết nên cũng lo lắm</t>
  </si>
  <si>
    <t>tính mua 2 cái nữa để dành có giảm giá hông sop</t>
  </si>
  <si>
    <t>tính mua ủng hộ mà thái độ cskh như này thì thua…</t>
  </si>
  <si>
    <t>𝗧𝗜𝗡𝗧𝗜𝗡𝗞𝗜𝗗𝗦 nguyên set hả shop m lấy size 90 á</t>
  </si>
  <si>
    <t>Tip sữa rửa mặt này là của thương hiệu nào vay shop.sắp xuất xứ từ Hàn Quốc luôn hả shop</t>
  </si>
  <si>
    <t>Tivi bị hay bị lỗi hay sao mà thời gian bảo hành cao lại giá cao hơn</t>
  </si>
  <si>
    <t>Tivi như hình gắn chữ là bao nhiêu ích vậy</t>
  </si>
  <si>
    <t>Tks shop nha. Hàng giao nhanh quá</t>
  </si>
  <si>
    <t>tks shop nhé . shop tư vấn nhiệt tình quá ạ</t>
  </si>
  <si>
    <t>tks shop tư vấn nhiệt tình nha 💛</t>
  </si>
  <si>
    <t>tnhien shop giao nhanh quá</t>
  </si>
  <si>
    <t>To 1.so nha 65.thi tran mau a.van yên.yen bai.0971452906</t>
  </si>
  <si>
    <t>to 1.so nha 65.thi tran mau a.van yên.yen bai.0971452907</t>
  </si>
  <si>
    <t>To 2 ap 4 xa tra co nguyen tan phu tinh dong nai</t>
  </si>
  <si>
    <t>To hơn 2 cỡ nữa</t>
  </si>
  <si>
    <t>Tòa án nhân dân huyện Châu Thành, tỉnh An Giang ( số 332, quốc lộ 91, khóm Hòa Long 4, TT An Châu, Châu Thành, An Giang)</t>
  </si>
  <si>
    <t>Toà nhà C13 Bộ quốc phòng, số 64 ngõ 99 định công hạ, phường định công, hoàng mai, hà nội</t>
  </si>
  <si>
    <t>Tòa nhà khánh hội , lê hồng phong , hải phòng</t>
  </si>
  <si>
    <t>Tòa Tdi Group, A16, Đường Lê Trọng Tấn, Khu Đô Thị Mới, An Khánh, Hoài Đức, Hà Nội 
  Giang Nguyễn- 0978259195</t>
  </si>
  <si>
    <t>Toàn màu xấu ơi là xấu</t>
  </si>
  <si>
    <t>tóc bac của mĩ có ko ngoc</t>
  </si>
  <si>
    <t>Tóc bạc sớm dừng gì ạ</t>
  </si>
  <si>
    <t>Tóc bằng ni lông à</t>
  </si>
  <si>
    <t>Tóc bờm thẳng mầu đen có ko e</t>
  </si>
  <si>
    <t>Tóc c bạc nhiều</t>
  </si>
  <si>
    <t>Tóc chị mỏng có kép búi gửi cho chị xem mẫu</t>
  </si>
  <si>
    <t>Tóc chị nhuộm màu j dạ</t>
  </si>
  <si>
    <t>Tóc có mượt ko</t>
  </si>
  <si>
    <t>Tóc có tự nhiên k bạn</t>
  </si>
  <si>
    <t>Tóc dai bn ak</t>
  </si>
  <si>
    <t>Tóc dài cơ</t>
  </si>
  <si>
    <t>Tóc dài hơn không shop</t>
  </si>
  <si>
    <t>Tóc dày hơn</t>
  </si>
  <si>
    <t>Tóc dày hơn shop ạ</t>
  </si>
  <si>
    <t>Tóc dày kẹp được không shop</t>
  </si>
  <si>
    <t>Tóc đen thẳng</t>
  </si>
  <si>
    <t>Tóc đẹp lên nhờ dầu gội CHC ạ</t>
  </si>
  <si>
    <t>tóc đẹp lieu ơi</t>
  </si>
  <si>
    <t>tóc đẹp nè</t>
  </si>
  <si>
    <t>Tóc đẹp nha! Nhìn sang</t>
  </si>
  <si>
    <t>tóc đẹp nhoa!!!!!</t>
  </si>
  <si>
    <t>tóc đẹp quá e iu</t>
  </si>
  <si>
    <t>Tóc đẹp quá mà lúc chị chọn không nhìn thực tế nên chị không biết màu sáng như vậy</t>
  </si>
  <si>
    <t>tóc đẹp quá ta</t>
  </si>
  <si>
    <t>tóc đẹp thé</t>
  </si>
  <si>
    <t>tóc đẹp thế</t>
  </si>
  <si>
    <t>tóc đẹp thế ta</t>
  </si>
  <si>
    <t>Tóc e bị hói chữ M</t>
  </si>
  <si>
    <t>Tóc e bi rung nhieu</t>
  </si>
  <si>
    <t>tóc e bị rụng nhiều quá</t>
  </si>
  <si>
    <t>tóc e cũng từng làm mẫu xong lại phục hồi</t>
  </si>
  <si>
    <t>Tóc e hói nhiều dùng bao lâu thì hiệu quả ạ</t>
  </si>
  <si>
    <t>Tóc e màu đen</t>
  </si>
  <si>
    <t>Tóc em rụng nhiều bên mình có sản phẩm nào hỗ trợ mọc tóc ko ah?</t>
  </si>
  <si>
    <t>Tóc giả chứ thật thì mệt mỏi lắm mình ko ngiện</t>
  </si>
  <si>
    <t>tóc giả đó moi người ơi nhìn mà không biết rồi chui người ta quá khẩu nghiệp.nguoi ta làm vui giải trí.</t>
  </si>
  <si>
    <t>TÓC GIẢ HẢI PHÒNG c ơi nhận đk đội thử xem hợp vs mặt đk k ạ</t>
  </si>
  <si>
    <t>Tóc giả miền đông 263 đường bình long phường bình hưng hòa A bình tân thành phố Hồ Chí Minh</t>
  </si>
  <si>
    <t>Tóc giả ngắn xoăn màu đỏ</t>
  </si>
  <si>
    <t>Tóc hoàng thanh ngã tư thương binh cộng hòa chí linh hải dương 0862919286</t>
  </si>
  <si>
    <t>Tóc huy nguyễn 502 ngã tư xã sơn đồng huyện hoài đức hn
  0839956666</t>
  </si>
  <si>
    <t>Tóc Kim Loan :172 Đường Nguyễn Du khối 3 Thị Trấn Tiên Điền Nghi Xuân Hà Tĩnh. 0973383323</t>
  </si>
  <si>
    <t>Tóc ko bạc có lên màu ko em</t>
  </si>
  <si>
    <t>Tóc làm bằng nilon ah e</t>
  </si>
  <si>
    <t>Tóc làm từ tóc thật hả em</t>
  </si>
  <si>
    <t>Tóc lệch màu thoi để e đi</t>
  </si>
  <si>
    <t>Tóc mái phủ hói có những kỉeu nào v shop</t>
  </si>
  <si>
    <t>Tóc màu hạt giẻ, đây một chút</t>
  </si>
  <si>
    <t>Tóc mình dùng rất hợp với dầu gội này</t>
  </si>
  <si>
    <t>tóc này bảo hành bao lâu ạ</t>
  </si>
  <si>
    <t>Tóc này chất xinh chị ơi</t>
  </si>
  <si>
    <t>Tóc này có màu ánh đỏ ko e</t>
  </si>
  <si>
    <t>Tóc này của Hà Hồ đẹp nè</t>
  </si>
  <si>
    <t>tóc này đẹp quá em ơi</t>
  </si>
  <si>
    <t>Tóc này lm bằng gì ạ</t>
  </si>
  <si>
    <t>Tóc nâu den</t>
  </si>
  <si>
    <t>Tóc nầy nguyên đầu phải ko shop?</t>
  </si>
  <si>
    <t>tóc nguyên đầu có loại 35 cm màu đen tự nhiên không sop</t>
  </si>
  <si>
    <t>Tóc nhìn nó có bóng k bạn</t>
  </si>
  <si>
    <t>Tóc thật ha chị</t>
  </si>
  <si>
    <t>Tóc thật hay bằng ni lông đội có hôi da đầu kg em</t>
  </si>
  <si>
    <t>Tóc thật hay là nhân tạo vậy em</t>
  </si>
  <si>
    <t>Tóc Thúy hằng thôn yên Phú xã giải phạm yên Mỹ Hưng 0385720342</t>
  </si>
  <si>
    <t>Tóc tiên hương dừa dạo này thơm quá em ơi</t>
  </si>
  <si>
    <t>tóc tiên màu gì v shop</t>
  </si>
  <si>
    <t>Tóc tiên trồng lấy củ làm tá dược cũng tốt
  Hoa đẹp</t>
  </si>
  <si>
    <t>Tóc tơ nhân tạo đúng k ,tóc dày k</t>
  </si>
  <si>
    <t>Tóc trắng bán thân</t>
  </si>
  <si>
    <t>Toi c ck cho</t>
  </si>
  <si>
    <t>toi muốn lấy 1combo đốm lá rĩ sất nấm hồng thán thư sâu bọ trì</t>
  </si>
  <si>
    <t>Tomford ombre leather và replica jazz club thì lưu hương lâu k ạ</t>
  </si>
  <si>
    <t>Tone gạo Sài ngày mấy lần em</t>
  </si>
  <si>
    <t>Toner lá tía tô có giống nước tẩy trang ko ạ</t>
  </si>
  <si>
    <t>toner thường sử dụng khi nào, mỗi ngày hay chỉ dùng trước khi cần trang điểm</t>
  </si>
  <si>
    <t>Toner với kem nám sử dụng lúc nào ạk</t>
  </si>
  <si>
    <t>Topaz thì để m suy nghĩ &amp; đặt sau</t>
  </si>
  <si>
    <t>Toshiko Việt Nam sao ko trả lời giá luôn cho mn xem</t>
  </si>
  <si>
    <t>Toyota Innova ạ</t>
  </si>
  <si>
    <t>Tổ 1.khu lán ga.phường cẩm đông.tp cẩm phả.tỉnh quảng ninh</t>
  </si>
  <si>
    <t>Tổ 11 hẻm uốn tóc trang thôn Quảng hiệp xã hiệp thạnh Đức Trọng Lâm Đồng 0976575852</t>
  </si>
  <si>
    <t>Tổ 2,phường Thịnh Đán,TP Thái Nguyên. Mua thêm 5 móc nữa nhé. Tổng là 30 cái. 0985047459</t>
  </si>
  <si>
    <t>Tổ 27 khu cau xéo huyện long thành tỉnh Đồng Nai</t>
  </si>
  <si>
    <t>Tổ 3 , ấp 5 , xã tóc tiên , thị xã phú mỹ , BTVT 
  0898854996</t>
  </si>
  <si>
    <t>tổ 3 ấp 2 xã tóc tiên thị xã phú mỹ bà rịa vũng tàu</t>
  </si>
  <si>
    <t>Tổ 4 ấp bãi vòng xã hàm Ninh Phú Quốc Kiên Giang</t>
  </si>
  <si>
    <t>Tố cáo shop có NV thái độ ko tôn trọng khách hàng</t>
  </si>
  <si>
    <t>tổ đân phố 1 thj trấn nưa, triệu sơn thanh hoad</t>
  </si>
  <si>
    <t>Tổ năm khu phố bẩy thị trấn Tân khai hơn quan bình Phước số điện 0375599722 bảo mật thông tin sản phẩm dùm nha shop</t>
  </si>
  <si>
    <t>Tô nhúng bánh tráng25k, lấy c 2 cái</t>
  </si>
  <si>
    <t>Tôi bị nhỡ rồi bà ơi ,đòi k dc , nên thôi lúc khác tôi lấy sau vậy . Hjhj sorry bà</t>
  </si>
  <si>
    <t>Tôi bị th quầng lâu năm dùng có hiệu quả k cô</t>
  </si>
  <si>
    <t>Tôi cao 1.50 nặng 52 kg muốn mặc thoải mái không mặc sát thường mua sai L chuẩn. Riêng chất liệu vải này ntn thì tùy ở shop. Mua để mặc thường ngày ưng ý mua thêm</t>
  </si>
  <si>
    <t>tôi cần 1 nồi cỡ 1,8l shop có ko?</t>
  </si>
  <si>
    <t>tôi cần tư vấn thủ tục trả góp?</t>
  </si>
  <si>
    <t>Tôi cần tư vấn về vấn đề mua trả góp</t>
  </si>
  <si>
    <t>Tối chị lai không em vào lấy đôi giày cao gót nữa nhé</t>
  </si>
  <si>
    <t>Tôi chọn màu tối 85kg</t>
  </si>
  <si>
    <t>Tôi có mua 3 cây trồng thử nhé</t>
  </si>
  <si>
    <t>Tôi có mua rồi bây giờ tôi mua nữa 0366984738</t>
  </si>
  <si>
    <t>Tôi còn mấy gói 2019 để tôi thử nghiệm coi có chết không đã để 2 ngày nữa có lấy hay không</t>
  </si>
  <si>
    <t>Tôi cũng đã dùng nhiều đèn năng lượng mặt trời ( 6 chiếc) nhưng một số cái không dc như quảng cáo, sáng đến nửa đêm là hết điện. Không biết hàng này của công ty có đảm bảo chất lượng không?</t>
  </si>
  <si>
    <t>Tôi cũng muốn hỏi thuốc của anh có giảm đc kích thước tuyến tiền liệt bị phì đại ko ạ ?</t>
  </si>
  <si>
    <t>Tôi dặn kỹ là chảo Hàn 88 k nếu màu xanh thì lấy màu Hồng không lấy vì đã có tôi - bạn nhân viên hứa là xanh mà cuối cùng vẫn gởi màu Hồng . Tôi sẽ trả lại đấy nhé .</t>
  </si>
  <si>
    <t>tối dùng toner, ampoule vita, niacenamine, rồi đến retinol có được không e</t>
  </si>
  <si>
    <t>Tôi đã mua rồi, cần hướng dẫn cách sử dụng</t>
  </si>
  <si>
    <t>Tôi đã nhận đèn và trả đủ 480 000</t>
  </si>
  <si>
    <t>Tôi đã nhận được hàng rồi,, rất đẹp và rất ưng ý,xin cảm ơn,,, và để giúp tôi bo nữa, màu ghi đậm nha</t>
  </si>
  <si>
    <t>Tôi đã nhận hàng hải ngày rồi ,chất lượng tốt ,đóng gói cẩn thận,giáo hàng nhanh.cảm ơn shop.</t>
  </si>
  <si>
    <t>tôi đã nhận hàng, chất lượng sản phẩm tốt.</t>
  </si>
  <si>
    <t>Tôi đang hỏi chi phí bảo hành ấy</t>
  </si>
  <si>
    <t>Tôi đang hỏi sao đóng gói sơ sài vậy</t>
  </si>
  <si>
    <t>Tôi để nhiệt độ thường, ko bảo quản tủ lạnh</t>
  </si>
  <si>
    <t>Tôi đi thanh minh vừa về. Hẹn ship 3h mà chưa thấy giao lại.Cảm ơn</t>
  </si>
  <si>
    <t>Tôi đổi lại lấy 2 bộ này thôi nhé</t>
  </si>
  <si>
    <t>Tôi hỏi có mấy màu sao không nói</t>
  </si>
  <si>
    <t>tôi hỏi đệm dầy bao nhiêu cm mà ko trả lời ? nhìn ảnh thì 10-15cm ?</t>
  </si>
  <si>
    <t>tôi hỏi giá chuẩn là bao nhiêu hả, có miễn síp không cho tôi biết để tôi còn đặt bạn à</t>
  </si>
  <si>
    <t>Tôi hỏi xem các mẫu màu đã sao hỏi một đằng trả lời một nẻo .xem thich ko thì mới đọc đc chứ</t>
  </si>
  <si>
    <t>Tối hôm qua trong live chị có bán khô mực một mầm nửa ký 199.000 em có order hai mâm sau đó chị bán tôm khô 599.000 em có lấy 2kg và nói với chị nhập hàng chung và hút chân không  để giao cho em</t>
  </si>
  <si>
    <t>Tôi không hiểu cụ giông vẫn nên thuốc nhỉ xin hỏi các bạn cho tôi hiểu tôi trân thành cảm ơn</t>
  </si>
  <si>
    <t>Tôi không lấy nữa sop tc nhé</t>
  </si>
  <si>
    <t>Tôi kiểm tra rồi thử chất lượng cho tôi những không chất lượng tôi không nhận nhé</t>
  </si>
  <si>
    <t>tôi ko có nhu cầu, cũng ko bệnh thận chào thầy</t>
  </si>
  <si>
    <t>Tôi ko hài lòng cách giới thiệu và bán sp chất lượng kém quá .</t>
  </si>
  <si>
    <t>Tôi là khách hàng Đỗ văn Phi Vân. Đã mua của shop 1 túi. Đơn hàng số 1065446418.
Shop giới thiệu sản phẩm là túi có kích thước lớn 40×43×22 nhưng lại giao cho mình túi size nhỏ 29×27×10, túi quá nhỏ, dùng không được.
Đề nghị shop có trách nhiệm đổi cho mình túi đúng như đã quảng cáo. Hoặc thu hồi túi đã giao sai mẫu và hoàn tiền lại cho mình nhé. Chứ mua bán kiểu này thật phiền hà và bất tiện quá shop à !</t>
  </si>
  <si>
    <t>Tôi lấy 01 hộp sắt 1,2 sop. Đ c liên hồ .liên hà. Lâm hà. Lâm đồng. Sdt 0398352702 đào xuân sơn</t>
  </si>
  <si>
    <t>Tôi lấy 1 cái khóa đĩa. Sđt 0366211369 địa chỉ ấp trà ốp xã Tân Bình huyện càng Long tỉnh Trà Vinh</t>
  </si>
  <si>
    <t>Tôi lấy 1combo 10 chậu.</t>
  </si>
  <si>
    <t>Tôi lấy 1kìm</t>
  </si>
  <si>
    <t>Tôi lấy 2 bộ nhé bạn gửi video cách lắp đặt nhé</t>
  </si>
  <si>
    <t>Tôi lấy 2 đầm trắng Mã 409. Và Mã trắng 311. Đuợc không.</t>
  </si>
  <si>
    <t>Tôi lấy 2 ốp lưng thôi</t>
  </si>
  <si>
    <t>Tôi lấy 3 mẫu 3 màu tôi gửi trên đó</t>
  </si>
  <si>
    <t>Tôi lấy 3 Tuyết chi, 2 Yaya tím đậm, 1 yaya tím trắng</t>
  </si>
  <si>
    <t>Tôi lấy combo 2chai</t>
  </si>
  <si>
    <t>Tôi lấy kích thước 1m2 nhé , nhận hàng dc kiểm tra và như mẫu mới nhận shop nhé</t>
  </si>
  <si>
    <t>Tôi lấy kích thước 50x60</t>
  </si>
  <si>
    <t>tôi lấy mau giá sỉ bao nhiêu</t>
  </si>
  <si>
    <t>Tôi lấy máy rửa xe xịt</t>
  </si>
  <si>
    <t>Tôi lấy vàng delina 2390</t>
  </si>
  <si>
    <t>Tôi lê anh chiên nội doanh đông ninh khoái châu hưng yên xin chốt lại đón ốp điện thoại sam sung A55 5Gbao da cao cấp pu. NewDesign màu đen ĐT0388342678</t>
  </si>
  <si>
    <t>Tối mình có đặt dầu gội n8.lấy mình 2 chai</t>
  </si>
  <si>
    <t>Tôi mới nhận hàng xong , hàng đóng gói sơ sài, bông lau thưa mõng, thân cây không phải inox, tôi muốn trả hàng và hoàn tiền lại</t>
  </si>
  <si>
    <t>tôi mới nhận trà xuân thu hôm nay xong đóng gói rất cận thận giao hàng nhanh lắm luôn uống ngon lắm nhất định tôi xẽ ủng hộ lâu dài</t>
  </si>
  <si>
    <t>Tối mới về, hẹn nó Tối hoặc mai giao lại rồi</t>
  </si>
  <si>
    <t>Tôi mua 1 áo Y03 nhé shop,mã Y03 có mấy màu shop ơi</t>
  </si>
  <si>
    <t>tôi mua 10 cây (mỗi màu 2 cây)gởi về đc: 51 Hai bà Trưng thị trấn Di linh,huyện Di linh,tỉnh Lâm đồng,đt: 0903032281. Lưu ý: nhớ đóng gói cẩn thận chứ bên vận chuyển họ quăng quật ghê lắm đó.</t>
  </si>
  <si>
    <t>tôi mua 100 tấm có giảm giá không</t>
  </si>
  <si>
    <t>Tôi mua 2 đen có giảm giá không sọp</t>
  </si>
  <si>
    <t>Tôi mua 2 kìm lò xo số nhà 02a . đường lê hữu trác . Phường trần phú . Thành phố Quảng Ngãi . Tỉnh Quãng Ngãi.</t>
  </si>
  <si>
    <t>Tôi mua 3 chiếc chiếu đơn, 2 chiếc rộng 1,8 m, dài 2,2 m; 1 chiếc rộng 1,6 m, dài 2m, lấy màu xanh loại hoa văn đẹp sop nhé</t>
  </si>
  <si>
    <t>Tôi mua 3 kg giao đến nhà thùng giấy đã khui bung hết nhìn thấy bịch vải bên trong miệng túi cột cọng thun túm lại đồ ăn gửi đóng gói ẩu qúa tôi kg dám nhận để ăn</t>
  </si>
  <si>
    <t>Tôi mua 5 quần giá 100 k,mới mặc 1 lần đã rách 1 vệt dài,,người bán có trách nhiệm gì không? Đt 0975627815</t>
  </si>
  <si>
    <t>Tôi mua một bộ áo quạt điều hòa nay bị hỏng cap kết nối với quạt có được bảo hành không</t>
  </si>
  <si>
    <t>Tôi mua thảm nay hỏng ko dùng được trong thời gian bảo hành có được đôi chiếc khác ko</t>
  </si>
  <si>
    <t>tôi muốn hỏi túi xách quảng châu là xuất xứ Trung Quốc ko ạ xách túi đen giảm giá còn nhiêu cái ạ</t>
  </si>
  <si>
    <t>Tôi muốn in tem lên ly nước khoảng 1000 tem báo giá kích thước 5*5cm tròn</t>
  </si>
  <si>
    <t>Tôi muốn lấy một bộ máy cộng cả bộ chuyển đổi và pin lam xích như trên ạ</t>
  </si>
  <si>
    <t>tôi muốn máy ép rau củ quả công xuất cao máy khoẻ để bán nước ép trái cây , anh chị có không giá bao nhiêu</t>
  </si>
  <si>
    <t>Tôi muốn mua 1 Bộ</t>
  </si>
  <si>
    <t>Tôi muốn mua 10 chăn co giảm giá không</t>
  </si>
  <si>
    <t>Tôi muốn mua 2 quần short jean Tổng 159k được miễn phí ship</t>
  </si>
  <si>
    <t>Tôi muốn mua 4 cuộn dù</t>
  </si>
  <si>
    <t>Tôi muốn mua 5 bẩy giảm giá</t>
  </si>
  <si>
    <t>Tôi muốn mua cà phê đen hòa tan sấy lạnh, có không shop?</t>
  </si>
  <si>
    <t>Tôi muốn mua chuồng nuôi chó có kích thước bao nhiêu vậy shop ,và bằng chất liệu gì có bền o</t>
  </si>
  <si>
    <t>Tôi muốn mua máy rửa xe</t>
  </si>
  <si>
    <t>Tôi muốn mua ốp lưng điện thoại giá bao nhiêu có mấy màu</t>
  </si>
  <si>
    <t>Tôi muốn mua trả góp tầm 10 000 triệu trả góp trước bao nhiêu ạ</t>
  </si>
  <si>
    <t>Tôi muốn mua, bạn có mấy vị</t>
  </si>
  <si>
    <t>tôi muốn xem các mẫu se điện</t>
  </si>
  <si>
    <t>Tôi nghe mai rồi chị giao sai địa chỉ</t>
  </si>
  <si>
    <t>Tôi ngừng rồi.hoàn tiền ntn</t>
  </si>
  <si>
    <t>Tôi nói cho b này tôi đàng hoàng rõ ràng, k bom hàng cũng lừa đảo sp bên bạn, tôi có chụp ảnh sz áo và gọi đt cho shop, shop cũng hỏi và nói chuyện với shipper, ship  báo là sz M, sz L ngay từ đầu và b gửi hình ảnh ông con trai kia ng như tôi luôn ok, bên shop b giao nhầm sz M là k đúng thoả thuận, đây lỗi bên b chứ k phải tôi và bên sai phải chịu hoàn toàn ship chứ k có chuyện tôi trả hộ ship cho bên b đc,</t>
  </si>
  <si>
    <t>Tôi ở xa, tôi sẽ thuê phòng ở gần nhà của Dương thị Lan hoặc gần nhà Huyền Linh để điều trị bệnh trĩ của tôi, nếu không hết thì chỉ có hoàn tiền mua thuốc, còn thời gian và tác dụng phụ thì hoàn tiền bằng cách nào, chưa nói đến những phí tổn khác ?</t>
  </si>
  <si>
    <t>Tối qua bên ship hàng đã đến nhận 2 áo (1 áo xanh đổi,1 áo hoa giao nhầm mẫu) rồi nha em!</t>
  </si>
  <si>
    <t>Tối qua c chốt thêm 1 gói bánh quy</t>
  </si>
  <si>
    <t>Tối qua về c nhận hàng mà thấy vải xấu lắm</t>
  </si>
  <si>
    <t>Tôi quan tâm muốn biết thông tin về chất liệu, hạn sử dụng, xuất xứ của bánh quy</t>
  </si>
  <si>
    <t>Tối sử dụng kem còn serum sử dụng lúc nào</t>
  </si>
  <si>
    <t>Tôi thấy hạn sử dụng trên bao bì đã hết</t>
  </si>
  <si>
    <t>Tôi vừa nhận được mì chũ nhưng rất buồn: mì cân thiếu nhiều, có 4 gói 0,7 kg còn 2 gói có 0,6 kg như vậy là thiếu hẳn 1 gói 0,8 kg như người bán đã giao hẹn, đã thế đóng gói cẩu thả, gói nào cũng hở miệng, tôi phải lấy túi ni lông khác bọc lại khỏi mốc, shop làm vậy quá mất uy tín lần sau không dám mua nữa</t>
  </si>
  <si>
    <t>tổng 2 bill luôn giúp c</t>
  </si>
  <si>
    <t>Tổng 280k đúng k ạ</t>
  </si>
  <si>
    <t>Tổng bill 3 set là 410 phải ko ạ</t>
  </si>
  <si>
    <t>tổng bill c ck hết nha</t>
  </si>
  <si>
    <t>tổng bill c hết bnhiu vậy</t>
  </si>
  <si>
    <t>tổng bill cả ship e ck nha chị ơi</t>
  </si>
  <si>
    <t>tổng bill chị ck luôn nhé</t>
  </si>
  <si>
    <t>tổng bill cho c luôn</t>
  </si>
  <si>
    <t>tổng bill cho e ck hết shop nhé</t>
  </si>
  <si>
    <t>tổng bill của chị bao nhiêu em</t>
  </si>
  <si>
    <t>Tổng bill của e là 350k+380k đúng k ạ</t>
  </si>
  <si>
    <t>tổng bill dùm</t>
  </si>
  <si>
    <t>tổng bill dùm a a ck</t>
  </si>
  <si>
    <t>tổng bill dùm mình</t>
  </si>
  <si>
    <t>tổng bill đi shop</t>
  </si>
  <si>
    <t>Tổng bill e 575k phải k</t>
  </si>
  <si>
    <t>tổng bill e bnh z</t>
  </si>
  <si>
    <t>tổng bill e lun ship chỉ 155k</t>
  </si>
  <si>
    <t>tổng bill e nha</t>
  </si>
  <si>
    <t>tổng bill e nhiu</t>
  </si>
  <si>
    <t>tổng bill e với c</t>
  </si>
  <si>
    <t>tổng bill em bnh ạ</t>
  </si>
  <si>
    <t>tổng bill em với</t>
  </si>
  <si>
    <t>tổng bill giúp chị</t>
  </si>
  <si>
    <t>tổng bill giúp e ạ</t>
  </si>
  <si>
    <t>tổng bill giúp e nha</t>
  </si>
  <si>
    <t>tổng bill giúp e với</t>
  </si>
  <si>
    <t>tổng bill giúp mình</t>
  </si>
  <si>
    <t>tổng bill gửi hàng lun nhé</t>
  </si>
  <si>
    <t>tổng bill hết bn ạ.</t>
  </si>
  <si>
    <t>Tổng bill là 180k phải k v</t>
  </si>
  <si>
    <t>Tổng bill là 279k đúng kg shop</t>
  </si>
  <si>
    <t>tổng bill là:410k</t>
  </si>
  <si>
    <t>Tổng bill mìmh là 785k hả sop</t>
  </si>
  <si>
    <t>tổng bill mình ck luôn nha</t>
  </si>
  <si>
    <t>tổng bill nhé</t>
  </si>
  <si>
    <t>tổng bill vao nhiêu tiền shop</t>
  </si>
  <si>
    <t>tổng bill? và đã giảm chưa</t>
  </si>
  <si>
    <t>Tổng chi phí trả bao nhiu shop</t>
  </si>
  <si>
    <t>tổng cọc 600 k rồi shop nhé!</t>
  </si>
  <si>
    <t>Tổng cộng bao nhiêu tiền em có bớt không</t>
  </si>
  <si>
    <t>tổng cộng cho chị m23,m29 sdt 0942652194 khách cũ bac lieu  53ki</t>
  </si>
  <si>
    <t>Tổng cộng có bao nhiêu vị vậy bạn</t>
  </si>
  <si>
    <t>tổng cộng của chị ạ bao nhiêu</t>
  </si>
  <si>
    <t>tổng của chị bao nhiêu tiền</t>
  </si>
  <si>
    <t>tổng đon nhiều tiền hết ạ</t>
  </si>
  <si>
    <t>tổng đơn của mình hết bn ạ</t>
  </si>
  <si>
    <t>Tổng đơn hàng của chị là m23 và m29, số điện thoại là 0942652194 (khách cũ), giao hàng đến Bạc Liêu, trọng lượng 53kg.</t>
  </si>
  <si>
    <t>tổng hết bill bao nhiêu v shop?</t>
  </si>
  <si>
    <t>tổng hóa đơn của chị là bao nhiêu chị chuyển khoản luôn</t>
  </si>
  <si>
    <t>tổng hóa đơn của mình nhiu shop</t>
  </si>
  <si>
    <t>tổng hóa đơn nhiêu shop</t>
  </si>
  <si>
    <t>Tổng sản phẩm nặng bao nhiêu ạ</t>
  </si>
  <si>
    <t>Tổng thanh toán 200k ạ</t>
  </si>
  <si>
    <t>Tổng tiền 240k đung ko bn</t>
  </si>
  <si>
    <t>tổng tiền bao nhiêu miễn sips hả em</t>
  </si>
  <si>
    <t>Tỗng tiền của mk là 139k đúng k ạ</t>
  </si>
  <si>
    <t>tông vàng  gộp đơn tất và sạc dt 0981559558</t>
  </si>
  <si>
    <t>Tớ  lấy  tã dán</t>
  </si>
  <si>
    <t>Tớ cũng là người bán hàng trên fb và tiktok</t>
  </si>
  <si>
    <t>Tớ mua qua sàn 1 lần bị lấy thông tin ấy. Mua áo cho bé xong nhận về sờ ngoài túi đúng là áo, ghi số lượng hàng đúng, tên shop bán đúng (chỉ ko có địa chỉ cụ thể của ng bán và khác số vận đơn)</t>
  </si>
  <si>
    <t>tớ nhận hàng rồi nhé</t>
  </si>
  <si>
    <t>Tớ xem áo có mũ phom vừa</t>
  </si>
  <si>
    <t>Tới hiện tại bây h là hết thời hạn đổi trả</t>
  </si>
  <si>
    <t>Tr , ngày lễ phải khuyến mãi ché</t>
  </si>
  <si>
    <t>Trà có bao nhiêu vị thế</t>
  </si>
  <si>
    <t>Trà có mấy vị</t>
  </si>
  <si>
    <t>Trà đó có thành phần gì e</t>
  </si>
  <si>
    <t>Trà gạo lức đậu đen thành phần đúng như trên chứ ạ !</t>
  </si>
  <si>
    <t>trả giá dỡn mà giảm thiệt hỏ</t>
  </si>
  <si>
    <t>trả góp bên mình thủ tục  sao ạ</t>
  </si>
  <si>
    <t>trả góp bnhiu ạ</t>
  </si>
  <si>
    <t>trả góp chỉ cần cccd có chip th đk ạ</t>
  </si>
  <si>
    <t>trả góp dc ko ạ</t>
  </si>
  <si>
    <t>trả góp đc k shop</t>
  </si>
  <si>
    <t>Trả góp là trả góp 12prm giá 10tr900 đúng k shop</t>
  </si>
  <si>
    <t>trả góp lãi xuất cao ko</t>
  </si>
  <si>
    <t>trả góp thì hình thức như nào ạ</t>
  </si>
  <si>
    <t>Trả góp thì phải vô đó trả góp hả sốp</t>
  </si>
  <si>
    <t>Trả hàng và hoàn tiền ntn?</t>
  </si>
  <si>
    <t>Trả lời chi tiết bóng có nhiều công suất mua số nhiều tính sao rõ ràng</t>
  </si>
  <si>
    <t>Trà này để dc bao lâu và bảo quản nhiệt độ thường hay sao b</t>
  </si>
  <si>
    <t>Trà này thời hạn sử dụng bao lâu vậy bạn</t>
  </si>
  <si>
    <t>Trà phải bảo quản ngăn đá hay nhiệt độ thường hả bạn</t>
  </si>
  <si>
    <t>Trà sữa thái có không chị</t>
  </si>
  <si>
    <t>Trà sữa Vũ Uyên 
  Tổ1-phú mỹ-xuân lập-thành phố long khánh-Đồng Nai 
  0383567890</t>
  </si>
  <si>
    <t>Trà thì mình dùng 1 ngày mấy lần vậy chị</t>
  </si>
  <si>
    <t>Trả trước 4tr  ạ. Shop e tính giùm e trả góp 6,9,12 tháng ạ</t>
  </si>
  <si>
    <t>Trà túi lọc có không ly</t>
  </si>
  <si>
    <t>Trái cây nghiền e mua nhiều có được giảm giá thêm k ạ</t>
  </si>
  <si>
    <t>Trai dưỡng tóc đâu em gởi hình ảnh qua cho chị côi đi em</t>
  </si>
  <si>
    <t>Trái đó là vị thuốc trị đủ binh nha liền</t>
  </si>
  <si>
    <t>Trải nghiệm size M **********</t>
  </si>
  <si>
    <t>Trang này bán chuẩn mà ! Giề Kiều trên mình là người mua mà . Shop gửi cây đúng như hình, giao hàng nhanh đóng gói cẩn thận. Mình nhận cây lên chậu rồi nè .</t>
  </si>
  <si>
    <t>Trang nguyễn Quán bia dũng râu khu phố 6 phường ba đình thị xã bỉm sơn thanh hóa 0984951428</t>
  </si>
  <si>
    <t>Trang ơi hôm qua chi ck rồi nhưng nv em nhận được rồi mà đơn hàng chua tru ra em xem lại giúp chị nhe</t>
  </si>
  <si>
    <t>Trang ơi!trưa ni chị nhận giày e,nhưng e giao nhầm hàng cho chị rồi,chị đặt e hai đôi giày,một bot và một giày màu đen sz 35,nhưng e giao cho chị đôi giày rêu sz36 và chai nước hoa ,làm sao đổi cho chị với.</t>
  </si>
  <si>
    <t>Tranh cỡ 30 40</t>
  </si>
  <si>
    <t>Tranh đẹp lắm shop .lại giao nhanh nữa</t>
  </si>
  <si>
    <t>tranh kich thuoc nho minh muon mua kich thuoc lon gap doi nhung ma ben minh ko co</t>
  </si>
  <si>
    <t>Tranh làm bằng nguyên liệu gì bạn</t>
  </si>
  <si>
    <t>tranh màu xấu</t>
  </si>
  <si>
    <t>Tranh này cho bể kích thước 50x27x30</t>
  </si>
  <si>
    <t>Tránh nhầm như lần trước tết ,vừa thiếu hàng và sai hàng nữa</t>
  </si>
  <si>
    <t>Trắng 19k 0785338892</t>
  </si>
  <si>
    <t>Trắng đẹp 75k. 0345029246</t>
  </si>
  <si>
    <t>Trắng đôi 40</t>
  </si>
  <si>
    <t>Trắng họa tiết</t>
  </si>
  <si>
    <t>Trắng phôis là mã gì vậy c</t>
  </si>
  <si>
    <t>Trắng/90</t>
  </si>
  <si>
    <t>Trầm này mình tắm có dầu gội, nó bị ảnh hưởng j hk ak</t>
  </si>
  <si>
    <t>Trầm thơm lâu k ạ</t>
  </si>
  <si>
    <t>Trần đời chưa thấy cái shop nào bán hàng mà thái độ như này cả</t>
  </si>
  <si>
    <t>Trần Nguyễn Phòng - An Phú - Đức chính - Cẩm giàng - Hải dương - Sđt : 0976281426 - khoảng thời gian nào Mình nhận được sp nhỉ ?.. Xin cảm ơn !… nhớ gửi cho Mình 2 thẻ bảo hành chính hãng nhé !…( của hai gia đình )</t>
  </si>
  <si>
    <t>Trần Phương trường mầm non Sơn ca khu phố 4B thị trấn Dầu Tiếng huyện DT tỉnh BD. Đt 0987467478.</t>
  </si>
  <si>
    <t>Trần Soa thêm 1 trắng 1 đỏ gộp đơn cùng đợ chiền ship nhé 😀</t>
  </si>
  <si>
    <t>Trần Thị Bình 40 A Hoàng Văn Thụ tổ 7 Thị trấn Di Linh Lâm Đồng 0834787952</t>
  </si>
  <si>
    <t>TRẦN THỊ NGỌC MAI e nhớ đóng gói cẩn thận nhé</t>
  </si>
  <si>
    <t>Trần Thị Nguyên.To2,Ap3,Phước Bình,Long Thành,Đồng Nai.0933193788</t>
  </si>
  <si>
    <t>Trân trọng cảm ơn shop đã chao đổi rất nhiệt tình</t>
  </si>
  <si>
    <t>Trân trọng lắm, mình là shop nhưng luôn thấy biết ơn các anh em shipper nhiệt tình đã giúp đỡ.</t>
  </si>
  <si>
    <t>Trần Xuyến mai mốt có mua cho tôm cái gì mua ở đây nè xuyến bán đồ chất lượng</t>
  </si>
  <si>
    <t>Trc 2h chiều nhé ạ. Vì 2h m đi siêu thị mất tiêu rồi á</t>
  </si>
  <si>
    <t>Trc a có lấy 1 cái quạt bên e mà giờ nó bị hỏng chế độ bơm nước làm mát rồi bên e có bán lẻ bơm nước ko?</t>
  </si>
  <si>
    <t>tren hộp khong co ngày hết hạn</t>
  </si>
  <si>
    <t>Trên bao bì cũng chỉ in ga ct</t>
  </si>
  <si>
    <t>Trên bao bì cũng có ghi là may túi</t>
  </si>
  <si>
    <t>Trên bao bì cũng có ghi rỏ vậy mà</t>
  </si>
  <si>
    <t>Trên bao bì cũng có ghi vậy ạ</t>
  </si>
  <si>
    <t>Trên bao bì cũng ghi có 2 bộ thôi</t>
  </si>
  <si>
    <t>trên bao bì cũng ghi là màu hồng mở bao ra lại màu trắng</t>
  </si>
  <si>
    <t>Trên bao bì cũng ghi size 4/5 rồi gái ơi</t>
  </si>
  <si>
    <t>Trên bao bì cũng ghi thiếu 1 bộ là sao vậy bạn?</t>
  </si>
  <si>
    <t>Trên bao bì cũng khong ghi trong lượng ???</t>
  </si>
  <si>
    <t>Trên bill bên m cũng k nói là thời gian đổi trả bao lâu</t>
  </si>
  <si>
    <t>Trên Nai anh chốt kìm 5k mà không thấy có</t>
  </si>
  <si>
    <t>Trên thẻ bảo hành có quy trình bảo hành ạ</t>
  </si>
  <si>
    <t>Trên thẻ bảo hành có quy trình bảo hành đúng k?</t>
  </si>
  <si>
    <t>Trên thẻ có ghi đầy đủ quy trình bảo hành ạ</t>
  </si>
  <si>
    <t>Trên thẻ có quy trình bảo hành đầy đủ là gì nhỉ</t>
  </si>
  <si>
    <t>trên thi có màu gì e</t>
  </si>
  <si>
    <t>Trên trang báo giảm50% mà e?</t>
  </si>
  <si>
    <t>Trên trang fb của shop cũng k hề thông báo về thời gian đổi trả của khách hàng</t>
  </si>
  <si>
    <t>Trên web mình thấy có hướng dẫn lắp đặt. Làm theo hướng dẫn là được phải không shop</t>
  </si>
  <si>
    <t>Trị dụng tóc,và trị gầu</t>
  </si>
  <si>
    <t>Trinh đổi lại cho chị đi trinh số điện thoại-0932627589</t>
  </si>
  <si>
    <t>Tròn 300k đầy đủ, kích thước như trên, màu xanh. OK</t>
  </si>
  <si>
    <t>Trong ảnh chị thấy vừa đẹp mà bên tóc che nhìn ko rỏ, em có ảnh rỏ hơn vui lòng gửi chị xem nhé</t>
  </si>
  <si>
    <t>Trong bảng thành phần đâu có Fe ạ</t>
  </si>
  <si>
    <t>trong bột co thành phần kem,hay sưa bò k ạ</t>
  </si>
  <si>
    <t>trong chờ hoài mà sip k đúng</t>
  </si>
  <si>
    <t>Trong combo 1 vài loại em kg lấy thì sao chị</t>
  </si>
  <si>
    <t>trong combo có miếng lót để thay tã em kh lấy đổi cái khác đc kh chị</t>
  </si>
  <si>
    <t>Trong đơn em thấy tổng phụ là chưa trừ tiền đã chuyển khoản ạ shop</t>
  </si>
  <si>
    <t>trong giờ hành chính giúp c nhé</t>
  </si>
  <si>
    <t>Trong hình có 5 cây kem thì lấy hết, bánh tag trứng, kem ốc quế socola thêm 1 cái nữa, khoai tây chiên, túi bánh mì pain, bánh cookie chấm hạt nâu nâu</t>
  </si>
  <si>
    <t>Trong khi đơn 1 cái đặt sau thì nhận được rồi</t>
  </si>
  <si>
    <t>Trong khi thấy mik ko trả lời tương mình ko chịu va</t>
  </si>
  <si>
    <t>Trong link k có mấy vị như ảnh e gửi ạ</t>
  </si>
  <si>
    <t>trọng lượng bnhiu ạ</t>
  </si>
  <si>
    <t>Trọng lượng kệ nặng bao nhiêu ạ</t>
  </si>
  <si>
    <t>trọng lượng một hộp bao nhiêu , uống được bao nhiêu ngày ạ ,, thảo mộc giao cũng nói thành phần và tác dụng y vậy ?t</t>
  </si>
  <si>
    <t>Trong mấy vị này vị nào dễ ăn hơn sốp</t>
  </si>
  <si>
    <t>Trong nai màu đẹp thì mới ra ngoài nhìn màu xấu thế hả em</t>
  </si>
  <si>
    <t>Trong này gồm nhg thành phần gì vậy b</t>
  </si>
  <si>
    <t>Trong ngày mai CN ngày 03/12 chị ko nhận đc hàng mong shop thông cảm huỷ hết đơn còn lại và hoàn tiền cho chị</t>
  </si>
  <si>
    <t>Trong quá trình sử dụng bé uống sữa mẹ không bị ảnh hưởng đúng không shop</t>
  </si>
  <si>
    <t>Trong quy trình bảo hành có cả phần hướng dẫn khách bấm trả hàng hoàn tiền nếu muốn đúng k</t>
  </si>
  <si>
    <t>Trong tết c mua 5 chai giá 399k ,khi nào có khuyến mãi nhắn c mua 5 chai nha</t>
  </si>
  <si>
    <t>Trong thành phần dầu gội có keratin ko a</t>
  </si>
  <si>
    <t>Trong thành phần ko có đặc trị nám chỉ là mờ và ngăn chặn thôi</t>
  </si>
  <si>
    <t>trong thời gian bảo hành có chuc chặc thì liên hệ ở đâu</t>
  </si>
  <si>
    <t>Trong thời gian bảo hành có giảm giá không hay thế nào</t>
  </si>
  <si>
    <t>Trong thời gian bảo hành lỗi có đổi đc k</t>
  </si>
  <si>
    <t>Trong thời hạn bảo hành nếu máy lỗi thì mình đưa máy phụ cho bạn xài hen</t>
  </si>
  <si>
    <t>Trộn sp này vao sữa dưỡng thể có an toàn k e</t>
  </si>
  <si>
    <t>Trở thành HLV sức khỏe</t>
  </si>
  <si>
    <t>Trời à, mua 3c ổ cứng mà tụi e đóng gói sơ sài quá</t>
  </si>
  <si>
    <t>Trời bên chị giao sai mẫu mà chị bắt khách trả ship v ai còn dám mua nữa</t>
  </si>
  <si>
    <t>Trời bên em bán hàng kiểu gì mà không tl tn khách hàng vậy e?</t>
  </si>
  <si>
    <t>Trời bên ngoài màu xấu tối quá hẳn là đen lại đẹp hu hu</t>
  </si>
  <si>
    <t>Trời Khánh hòa nắng và rất nóng chưa mưa. nên tôi ngại cây trồng khó sống. vậy tôi  mua 1 cây và đóng thùng giấy Carton anh dùi lỗ nhiều. Và anh không gởi  chỗ Giao hàng Tiết kiêm  nhé.  vì chỗ này cách xa nhà tôi Shiper  giao hàng chậm .để lâu héo lá rụng khó trồng.  còn tất cả Công ty giao hàng khác ở Ngay thị trấn rất gần nhà tôi. hàng đến shiper giao liền.</t>
  </si>
  <si>
    <t>trời nc gì ngược ngạo vây mua đô k cho thử sao biêt vừa hay ko lại còn ko cho đỗi 
bạn đi mua giày dép bạn co thử ko !</t>
  </si>
  <si>
    <t>Trời ơi khách e đợi lấy tã nãy giờ</t>
  </si>
  <si>
    <t>Trời ời muốn ăn khô gà mà sao kg thấy chốt</t>
  </si>
  <si>
    <t>Trời ơi nói thun lạnh mà có phải đâu.chat vải xấu cứng.dở lắm.</t>
  </si>
  <si>
    <t>Trời ơi ông ơi cao ra chế gần một chén nc rồi để lấy nc trong thôi k ai để chung vậy đâu cao chừng muỗng cf là đc rồi 😂</t>
  </si>
  <si>
    <t>Trời trời trời thủ chống nắng body Chốt đơn</t>
  </si>
  <si>
    <t>Trúc ngọc 55k .gộp đơn</t>
  </si>
  <si>
    <t>Trung tâm cho m biết hình thức bảo hành giống cây ạ</t>
  </si>
  <si>
    <t>Trung tâm có hình thức bảo hành k ạ?</t>
  </si>
  <si>
    <t>Trung tâm y tế huyện Lạng Giang, Thị trấn vôi, Lạng Giang Bắc Giang Sđt 0974868756</t>
  </si>
  <si>
    <t>Trung Thu có nhưng dau xanh</t>
  </si>
  <si>
    <t>trùng với màu tóc ko</t>
  </si>
  <si>
    <t>Trừ cho chị tiền cọc và tiền đôi giày cỡ 35 chị trả lại nhé, chị cọc 3 lần 100k mới trừ cho chị 100k , lần này trừ nốt 200k và 100k đôi giày cỡ 35 để chị gửi luôn cho ship nhé</t>
  </si>
  <si>
    <t>Trừ cọc 100k đợt trước</t>
  </si>
  <si>
    <t>Trừ khi chị muốn hoàn tiền còn này chị đổi thì hỗ trợ khách chứ e</t>
  </si>
  <si>
    <t>Trưa 2 cái e gộp đơn ln c Ck</t>
  </si>
  <si>
    <t>Trưa chị có chốt nữa ký tôm khô loại 255k và nữa ký khô mực sáy nước nước dừa.Và 1 ký khô cá dứa ba by nhe e.Thay gì chị đặt nữa ký mà chị lấy 1 ký nhe.E khỏi lấy khô mực súp cho chị nhe.Cộng đơn dùm chị luôn nhe.</t>
  </si>
  <si>
    <t>Trưa mai em có bán online ko em.</t>
  </si>
  <si>
    <t>Trưa nay chị thấy shipper giao hàng rồi nhưng chị k nhận dc, vì mẫu e giao chất liệu vải ko như hình e chụp, vải rất thô màu sắc cũng k giống hình chụp, nên chị trả tiền ship 30k cho shipper để họ trả hàng lại cho bên e</t>
  </si>
  <si>
    <t>Trước c ck rồi, bên e quên bỏ phí ship. C trả 135k tiền ship.</t>
  </si>
  <si>
    <t>Trước đây tóc e có rụng nhiều bây giờ tóc hơi thưa phần giữa trên tráng hơi hói chữ M</t>
  </si>
  <si>
    <t>Trước e lấy áo trắng rui</t>
  </si>
  <si>
    <t>Trước e uống trà dao có giảm kí nhưng bụng k giảm.loai này có vậy k</t>
  </si>
  <si>
    <t>Trước hết phải xem đúng của dubai ko rồi mới xem chất lượng a vừa Síp mang đến a ko nhận vì nói đu bai nhưng hàng china</t>
  </si>
  <si>
    <t>Trước khi gói hàng Em nhớ kiểm tra hàng kĩ, đóng gói hàng cẩn thận nhé</t>
  </si>
  <si>
    <t>Trước khi gửi cặp công và đào chị chụp gửi em xem nhé , chị đóng gói cẩn thận để vận chuyển bị gãy</t>
  </si>
  <si>
    <t>Trước mắt lấy cho Anh gói trà Unicity Nature's là 530 k đúng không em</t>
  </si>
  <si>
    <t>TRƯỚC MỚI ĐẮT CHỨ GIỜ EM MUA RẺ MÀ..CHUYÊN DÙNG MÀ LIVE QUÁ YÊN TÂM EM Ạ.CHẤT LƯỢNG PIN VÀ ẢNH THÌ CỰC OK.</t>
  </si>
  <si>
    <t>Trước mua r giờ mua lại. Tin tưởng k cần kiểm hàng. Hàng về quá là thất vọng. Hộp hàng méo bong đóng gói không cẩn thận. Về kiểm tra hàng như này chấp nhận được không ạ</t>
  </si>
  <si>
    <t>Trước tiên, lấy mình 01 tấm kích thước 9x5m, màu đen xài thử. Nếu ok mình sẽ mua che hết trại.</t>
  </si>
  <si>
    <t>Trường hợp  khoá bị hỏng có được bảo hành không ạ ?</t>
  </si>
  <si>
    <t>Trường hợp chị nhận hàng đặt may mà mặc ko ý bên em sẽ chỉnh lại giúp mình hoặc nếu chị vẫn chưa hài lòng mình có thể yêu cầu hoàn tiền đơn hàng chị nhé</t>
  </si>
  <si>
    <t>Trường hợp khóa số vali bị hỏng có được bảo hành không ạ?</t>
  </si>
  <si>
    <t>Trường hợp ko hài lòng thì chính sách đổi trả ntn nha</t>
  </si>
  <si>
    <t>Trường hợp nhân viên giao sai kích thước thì phải cho đổi lại chứ</t>
  </si>
  <si>
    <t>Trường hợp vải ko như hình mình ko nhận hàng thì có phải thanh toán tiền ship không ạ</t>
  </si>
  <si>
    <t>trương văn nghia ,quảng phú quảng trach ,quảng bình ,dt 0372889862 lấy mjnh 3cái</t>
  </si>
  <si>
    <t>Ttbc mình dùng tuần mấy lần ạ</t>
  </si>
  <si>
    <t>Tủ chất liệu bằng gì vậy tủ 4tầng giá bao nhiêu cho kích thước vừa mình mua nhé</t>
  </si>
  <si>
    <t>Tủ giá bao nhieu và bảo hành bao lâu bạn</t>
  </si>
  <si>
    <t>Tủ lạnh chị chắc trên 1,6m chắc lấy miếng từ 1,6 m đến 1,8m</t>
  </si>
  <si>
    <t>Tủ mình lấy sau ạ</t>
  </si>
  <si>
    <t>Tủ này có bền không nhỉ</t>
  </si>
  <si>
    <t>Tủ này có mấy mắc , tủ nặng bao nhiêu kg cả hộp, kích thước hộp bao nhiêu</t>
  </si>
  <si>
    <t>tủ nặng bao nhiêu kg bạn?</t>
  </si>
  <si>
    <t>tủ nặng bao nhiêu kg vậy ạ</t>
  </si>
  <si>
    <t>tủ nặng bao nhiêu kg vậy em</t>
  </si>
  <si>
    <t>tủ nặng bao nhiêu ký vậy</t>
  </si>
  <si>
    <t>tủ nặng bao nhiêu ký?</t>
  </si>
  <si>
    <t>tủ nặng bn ạ</t>
  </si>
  <si>
    <t>tủ nặng bn cân b</t>
  </si>
  <si>
    <t>tủ nặng bn nhỉ</t>
  </si>
  <si>
    <t>Tủ nhựa pp dày kg, tủ nặng bao nhiêu kg?</t>
  </si>
  <si>
    <t>Tủ rất xinh chất lượng ok. đựng được nhiều lắm nhé xếp gọn gàng lắm nè, đóng gói cẩn thận hàng chất lượng</t>
  </si>
  <si>
    <t>Tú Sương Đỗ
  0385452816
  Ấp 5 Hiệp Phước Nhơn Trạch Đồng Nai trường mầm non eclat hẻm karaoke tiệm tóc Tú Sương</t>
  </si>
  <si>
    <t>Tú Tuấn ko phải cau có mà là thái độ tiếc nuối thôi .bạn nào cũng cống hiến hết mình mà</t>
  </si>
  <si>
    <t>Tuấn đt 0353471351 kênh 30 tháng 4 châu long 8 phường B thành phố châu đốc an giang</t>
  </si>
  <si>
    <t>Tuần rồi chị lố thời gian đổi trả c nhỉ</t>
  </si>
  <si>
    <t>Tube có bán Online không?</t>
  </si>
  <si>
    <t>Tui biết mở máy rồi mà cách lắp đặt sim vô đồng hồ thì sao</t>
  </si>
  <si>
    <t>Tui có chốt được máy rửa xe không shop</t>
  </si>
  <si>
    <t>Tui có dày dặn ko shop</t>
  </si>
  <si>
    <t>Túi Có màu gì nưa. Shop</t>
  </si>
  <si>
    <t>Túi du lịch kéo cho c đổi sang màu xanh dương nha.</t>
  </si>
  <si>
    <t>Túi đen trên kệ size &amp; giá bn? Thương hiệu gì ah?</t>
  </si>
  <si>
    <t>Túi đeo chéo 90k.gui lại màu mình chọn với, lấy 1 đôi giày, kèm túi có miễn phí vc được k b?</t>
  </si>
  <si>
    <t>Túi đựng đồ nghề Cỡ nhỏ 17in dài39,5 rộng21x28 giá bao nhiêu vậy SHOP</t>
  </si>
  <si>
    <t>Tụi e chưa nhận sai là tụi e giao sai địa chỉ ak</t>
  </si>
  <si>
    <t>Tụi e có vấn đề hay sao? Nói qua đt 1 kiểu nt lại thể hiện rồi. Cái shop gì mà phiền dễ sợ, ăn nói 2 lời. Bộ sợ chủ đọc được nên phải bv bản thân bằng cách đổ lỗi cho khách hàng hả? 
 Đã sai ko nhận lỗi ko xin lỗi mà toàn chỉ trích khách hàng là cái thói gì vậy? 
 Bán hàng như vậy là quá thất đức ko phải thất đức bình thường. Nhân quả nhãn tiền mà em. Sao lật lọng thái độ gọi đt với nt khác nhau vậy? ăn nói 2 lời nghiệp nặng lắm! Đồ bán ko nói rõ quy định ép khách là mang tội r, làm ăn như vầy lời dc bao nhiêu trong 570k mà phải làm tới cỡ này, ko sợ nghiệp hả em</t>
  </si>
  <si>
    <t>Tụi em hoàn tiền ntn á</t>
  </si>
  <si>
    <t>Tụi em hoàn tiền ntn á, c hỏi để lỡ cần thì b mà xử lý nhanh</t>
  </si>
  <si>
    <t>túi hồ ngọc hà nước xả công pho hít mũi sđt 0368042163</t>
  </si>
  <si>
    <t>Tui lây 2 áo đỏ tươi canh.cỏ ban thôn câu mễ xã yên thắng huyên yên mô tỉnh ninh binh mà áo có cổ và dài tay nhé b</t>
  </si>
  <si>
    <t>Tui lấy bánh kem bắp size 12cm</t>
  </si>
  <si>
    <t>tui lấy dưỡng tóc 20 chai thủy tinh nha</t>
  </si>
  <si>
    <t>Tui lấy kính cường lực</t>
  </si>
  <si>
    <t>túi mẫu đeo còn màu gì nữa ko</t>
  </si>
  <si>
    <t>túi mình có 1 máy khoan 1 máy cắt 1 máy bắn vít và một ít đồ như búa kìm kéo tô vít và phụ kiện khác</t>
  </si>
  <si>
    <t>Túi mở rồi bảo quản nhiệt độ thường ạ ??</t>
  </si>
  <si>
    <t>Túi nhà này đẹp mà rẻ chất lượng lắm luôn</t>
  </si>
  <si>
    <t>Túi sách 39k.0378256869</t>
  </si>
  <si>
    <t>Túi size gì vậy c</t>
  </si>
  <si>
    <t>Túi xách bao nhiêu 1 cái vậy em</t>
  </si>
  <si>
    <t>Tuong ngoài như z thì lm chất liệu j cho bền k boc chóc hả shop</t>
  </si>
  <si>
    <t>Tuong vui khu pho phu tho 2 hoa hiep trung dong hoa phu yen 0985173429</t>
  </si>
  <si>
    <t>Tus Anh ý t là ra bảo nhà nó điều kiện tốt, bảo nó nuôi t đi xem thái độ nó thế nào kkkk</t>
  </si>
  <si>
    <t>tùy tần suất sử dụng ạ ko có thời gian cụ thể đâu anh</t>
  </si>
  <si>
    <t>tùy tần suất sử dụng ạ, ko có con số cụ thể ạ</t>
  </si>
  <si>
    <t>tùy tần suất sử dụng, ko có con số cụ thể anh ơi</t>
  </si>
  <si>
    <t>Tùy vào tần suất sử dụng á anh</t>
  </si>
  <si>
    <t>Tuyền ơi em nói nhân viên kiểm tra đơn giúp chị, shiper vừa gọi chị chuyển khoản rồi em nhưng đơn chưa trừ ra em ơi.</t>
  </si>
  <si>
    <t>Tuyệt vời trên cả tuyệt vời nhân viên thân thiện shipper nhiệt tình ok</t>
  </si>
  <si>
    <t>Tuýp này em đóng gói không cẩn thận nó bị đè chảy ra hết trơn rồi, bẹp dí à</t>
  </si>
  <si>
    <t>Tuýt kem bên trong cũng 70ml kg giống tuyt qc, mà kg thấy hạn sử dụng shop ơi</t>
  </si>
  <si>
    <t>Từ 25 r a. Ngta báo giao nhầm địa chỉ</t>
  </si>
  <si>
    <t>Từ đầu tới cuối mình chưa tỏ thái độ câu nào mả chả hiểu sao shop nch kiểu đấy</t>
  </si>
  <si>
    <t>từ đây tới tết vẫn giá cũ hay có khuyến mãi gì thêm không</t>
  </si>
  <si>
    <t>Từ khi mọc tóc là đã thích rồi</t>
  </si>
  <si>
    <t>Từ năm mươi tuổi trở lên uống ngày mấy lần mỗi lần mấy viên</t>
  </si>
  <si>
    <t>Tự nhiên nó giao hàng em Ktra thiếu hàng em nói nó</t>
  </si>
  <si>
    <t>Từ trc đến nay c mua hàng bên shop nhà mình đều ưng chất lượng. Hi vọng lần mua này cũng OK mình nhé</t>
  </si>
  <si>
    <t>Tư vấn cách làm và nguyên liệu gì</t>
  </si>
  <si>
    <t>Tư vấn cho mình về chính sách trả góp</t>
  </si>
  <si>
    <t>Tư vấn em kĩ nhe chị tại lần đầu em uống á mong hiểu quả tốt ạ</t>
  </si>
  <si>
    <t>Tư vân giúp con glucosami có hàm lượng canxi cao.</t>
  </si>
  <si>
    <t>Tư vấn giúp e canxi có thể kết hợp đc với preg max với ạ</t>
  </si>
  <si>
    <t>Tư vấn giúp e sản phẩm hỗ trợ chất lượng tinh trùng với ạ</t>
  </si>
  <si>
    <t>Tư vấn giúp mình cách sử dụng và liệu trình sử dụng bao lâu nhe</t>
  </si>
  <si>
    <t>Tư vấn hổ trợ trả góp cho e luôn vói ạ</t>
  </si>
  <si>
    <t>Tư vấn kỹ mà giao chốt size M 25_29. Lỗi tại nv tư vấn sai chị đã hợp tác mua thêm 2 bên cùng có lợi, đường nào cubgx còn 2 bộ giao sai chưa trả mà em còn nói vậy thì chị chịu rồi</t>
  </si>
  <si>
    <t>Tư vấn mình giảm cân vs</t>
  </si>
  <si>
    <t>Tư vấn mình màu đen và yêu cầu trả góp là những gì</t>
  </si>
  <si>
    <t>Tư vấn mua xe trả góp không trả trước</t>
  </si>
  <si>
    <t>tư vấn nhiệt tình, huớng dẫn sử dụng cụ thể. chế độ bảo hành và dịch vụ rất tốt. shop rất uy tín. vote 5 sao cho shop</t>
  </si>
  <si>
    <t>tư vấn rất nhiệt tình, huớng dẫn theo shop chỉ thật sự là sạch sẽ sáng bóng, shop rất uy tin, sản phẩm ok</t>
  </si>
  <si>
    <t>Tư vấn thành phần sản phẩm ạ</t>
  </si>
  <si>
    <t>Tư vấn trả góp?</t>
  </si>
  <si>
    <t>Tựa giống vậy hoặc có mẫu nào khác gửi mình</t>
  </si>
  <si>
    <t>Tức là 6lọ 100k miễn phí ship à - có mấy vị mùi thơm vậy chỉ</t>
  </si>
  <si>
    <t>Tức là anh chỉ lấy 1 áo trắng đổi lại áo kẻ thôi nhé em</t>
  </si>
  <si>
    <t>Tức là bánh bên bạn đang bảo quản ở nhiệt độ đông lạnh hả ? Chứ sao bạn kêu là khi nhận bánh thì bảo quản tủ đông là sao vậy, bánh đc làm từ nếp mà để tủ đông rồi đem ra hấp lại, ăn ko đc ngon đâu nhé.</t>
  </si>
  <si>
    <t>Tức là chị mua thêm í, hôm trước mua 1 bộ nhà em nhưng quần trắng đã bị ngả màu vàng 1 ống quần rồi, huhu</t>
  </si>
  <si>
    <t>tưới ngày mấy lần</t>
  </si>
  <si>
    <t>Tưới thường xuyên là ngày mấy lần. Nếu đi cả ngày thì sao</t>
  </si>
  <si>
    <t>Tưởng chưa gửi đổi địa chỉ</t>
  </si>
  <si>
    <t>Tưởng có cửa hàng qua thử a</t>
  </si>
  <si>
    <t>Tưởng có khuyến mãi nôi điện nen mua thêm</t>
  </si>
  <si>
    <t>tưởng tết khuyến mãi thêm</t>
  </si>
  <si>
    <t>tv cách sử dụng</t>
  </si>
  <si>
    <t>TV dùm mình cách sử dụng bộ trắng tím đi shop ơi</t>
  </si>
  <si>
    <t>U cho trả góp mới quẩy đc chứ 🤣🤣🤣</t>
  </si>
  <si>
    <t>Ủ cỡ mấy tháng thư</t>
  </si>
  <si>
    <t>Ủ tảo tuần mấy lần ạ</t>
  </si>
  <si>
    <t>Ủ tóc /0983108599</t>
  </si>
  <si>
    <t>Ủ tóc 0355277992</t>
  </si>
  <si>
    <t>U tóc 0377406197</t>
  </si>
  <si>
    <t>Ủ tóc 0382148050</t>
  </si>
  <si>
    <t>Ủ tóc 0799931065</t>
  </si>
  <si>
    <t>U tóc 35k 0778141593</t>
  </si>
  <si>
    <t>Ủ tóc 49k 0937845822</t>
  </si>
  <si>
    <t>Ủ tóc có tốt o  bao nhiêu gam vây</t>
  </si>
  <si>
    <t>U tóc do lam dàu xa được ko</t>
  </si>
  <si>
    <t>Ủ tóc kem qua</t>
  </si>
  <si>
    <t>U tóc kèm quà 0782747441</t>
  </si>
  <si>
    <t>U tóc kèm quà, qua 61 , 0587985758</t>
  </si>
  <si>
    <t>Ủ tóc nc hoa 0366366507</t>
  </si>
  <si>
    <t>Ủ tóc nước hoa 0337565952</t>
  </si>
  <si>
    <t>U tóc nước hoa 3 hu</t>
  </si>
  <si>
    <t>U tóc nước hoa 39k</t>
  </si>
  <si>
    <t>Ủ tóc nước hoa 39k-0703938655</t>
  </si>
  <si>
    <t>Ủ tóc sịn</t>
  </si>
  <si>
    <t>ủ tóc sịn .0376400977</t>
  </si>
  <si>
    <t>Ủ tóc spa</t>
  </si>
  <si>
    <t>Ủ tóc spa 0936283282</t>
  </si>
  <si>
    <t>Ủ tóc thái 65k/0385890289</t>
  </si>
  <si>
    <t>ủ tóc tím 49k</t>
  </si>
  <si>
    <t>U tóc xách 50n sđt O 775474827</t>
  </si>
  <si>
    <t>ủ tóc xin kèm quà 0939226449</t>
  </si>
  <si>
    <t>Ủ tóc xịn kèm quà 69k .0368526665</t>
  </si>
  <si>
    <t>Ủ tóc xịn kèm quà/ 1 hộp / 0899247456</t>
  </si>
  <si>
    <t>Ủ trắng mật ong đc sử dụng khi nào? Ủ mặt hay body vậy shop</t>
  </si>
  <si>
    <t>Ủ trắng một tuần mấy lần e</t>
  </si>
  <si>
    <t>Ũ tuần mấy lần c</t>
  </si>
  <si>
    <t>Ủ xả tóc 49k 0948248669</t>
  </si>
  <si>
    <t>Ụa a có giao lộn kích thước cho e hk</t>
  </si>
  <si>
    <t>Ủa alo shop. Giao thiếu hàng, sai mẫu mà nt ko phản hồi luôn.</t>
  </si>
  <si>
    <t>ủa bạn đang ở phiên bản bao nhiêu rồi ạ</t>
  </si>
  <si>
    <t>ủa bữa cô đổi mẫu hoa nhí để lấy mẫu hoa xanh, vì thế cô chỉ mua 2 mâu thôi nhé. sấp số 1 và số 3, hủy hoa nhí tks</t>
  </si>
  <si>
    <t>Ủa chị bên mình k giải quyết cho r hay sao mà nhắn tin không trả lời vậy ah</t>
  </si>
  <si>
    <t>Ủa có hai sản phẩm mà sao tổng hóa đơn tới 152.000₫ giữ gì shop</t>
  </si>
  <si>
    <t>Ủa dầu gội phủ bạc hok phải chai hả ? Sao là bịt kì zậy? Sớm giờ hok có đọc kỉ giờ mới thấy nè</t>
  </si>
  <si>
    <t>ủa e giao lộn hàng c k nhận sao c phải trả ship ha cưng</t>
  </si>
  <si>
    <t>Ủa e gửi địa chỉ r s giao nhầm v ạ</t>
  </si>
  <si>
    <t>Ủa e nếu ko vừa thì mình phải đổi trả hàng hoàn tiền cho khách chứ e?</t>
  </si>
  <si>
    <t>ủa e ơi, e giao sai đơn cho c mà còn thu phí ship ấy hả?</t>
  </si>
  <si>
    <t>ủa e tưởng ko phải cọc trước</t>
  </si>
  <si>
    <t>Ủa em, bên em giao sai kích thước mà, chị mua về phải giặt để xài chứ đâu mua về để đó đâu</t>
  </si>
  <si>
    <t>Ủa em. Sao đơn dép về vẫn 480k vậy ? Chị chỉ chốtx2 đôi bánh mì cho bé. Đâu có chố giày thể thao</t>
  </si>
  <si>
    <t>ủa giao lộn địa chỉ dồi</t>
  </si>
  <si>
    <t>Ủa giao sai size áo mà lại thu phí ship là sao em nhỉ</t>
  </si>
  <si>
    <t>Ủa hoàn tiền bằng cách nào</t>
  </si>
  <si>
    <t>Ủa hỏi câu thành phần là phải đưa ra liền</t>
  </si>
  <si>
    <t>Ủa hôm trước shop bảo giao lại ship có gọi cho mình còn hẹn nữa mà hôm qua ship còn hẹn 9h tôi mang qua mà chờ mãi k thấy đâu</t>
  </si>
  <si>
    <t>Ua kích thước này lấy dài 2m rộng 1.2 ha</t>
  </si>
  <si>
    <t>Ủa mà c cho e hỏi hạn sử dụng lâu kh c</t>
  </si>
  <si>
    <t>Ụa mà cho em hỏi bánh kem thì để dc khoảng mấy ngày vậy ạ</t>
  </si>
  <si>
    <t>Ủa mà này shop giao nhầm size jo đổi mà e cũng phải trả ship à.</t>
  </si>
  <si>
    <t>Ủa mình lắp đặt ntn á sốp</t>
  </si>
  <si>
    <t>Ủa mình nhắn tin sao ko phản hồi vậy shop đặt hàng giao lộn phải đổi cho khách chứ sao im lặng thế</t>
  </si>
  <si>
    <t>Ủa mua lẻ có tặng k mình k thích mấy vị khác</t>
  </si>
  <si>
    <t>Ủa nhỡ shop giao sai mà mắc khách trả ship</t>
  </si>
  <si>
    <t>Ủa no la màu gì the em</t>
  </si>
  <si>
    <t>Ủa sai số đt 0938434347</t>
  </si>
  <si>
    <t>Ủa sao giao nhầm hàng dị em</t>
  </si>
  <si>
    <t>Ủa sao shop giao sai hàng cho mình vậy</t>
  </si>
  <si>
    <t>Ủa shop Bên mình có bán đồ không vậy mà em hỏi đồ 80 kg có không mà không thấy trả lời là sao</t>
  </si>
  <si>
    <t>Ủa shop không định hoàn tiền cho e hả em đợi rất lâu r á</t>
  </si>
  <si>
    <t>Ủa shop ơi hình như gửi thiếu hàng ?</t>
  </si>
  <si>
    <t>Ủa shop ơi. Sao mãi chưa thấy đơn hàng đổi sz vậy</t>
  </si>
  <si>
    <t>Ủa shop. Shop giao sai sản phẩm, shop đổi lại cho khách, mà khách trả ship vậy ạ</t>
  </si>
  <si>
    <t>Ủa thế sh giao sai mẫu, màu thì khách cũng phải trả ship à</t>
  </si>
  <si>
    <t>Ủa vậy cho mình đổi địa chỉ nha</t>
  </si>
  <si>
    <t>Ủa, không gửi grab thu hộ được à em?</t>
  </si>
  <si>
    <t>Ủa, shop giao lộn hàng cho mình, đổi hàng lại sao mình phải trả ship 30k nữa vậy</t>
  </si>
  <si>
    <t>Ủa! C bảo đổi địa chỉ cho C mà E iu</t>
  </si>
  <si>
    <t>Ủa? Này là bao bì mới ạ?</t>
  </si>
  <si>
    <t>Uh ‘em chi đóng gói cẩn thận rồi gửi lại .</t>
  </si>
  <si>
    <t>Uh c lấy 1 kìm khoé, 2 kìm cắt da nhé</t>
  </si>
  <si>
    <t>Uh C qtam đến offline thui</t>
  </si>
  <si>
    <t>Uh cho chị con váy hoa nãy chị vừa chốt thêm vậy</t>
  </si>
  <si>
    <t>Uh đổi cho mình mặt nạ nha shop</t>
  </si>
  <si>
    <t>uh hôm đó c lại nghỉ ca nên chưa qua dc uh báo giao lại xem dc ko em</t>
  </si>
  <si>
    <t>Uh mà chị thấy e lấy hoa văn, Chị lấy màu trơn và size mini thôi nha</t>
  </si>
  <si>
    <t>Uh ok. Nhận hàng rồi , kính đẹp ,đóng gói đẹp nha</t>
  </si>
  <si>
    <t>uh thể thì thôi ko lấy nữa</t>
  </si>
  <si>
    <t>Uh thiếu hàng hết ship dc rồi à e</t>
  </si>
  <si>
    <t>Uh vậy giờ quy trình đổi trả hàng ntn á e</t>
  </si>
  <si>
    <t>Uh vậy thôi quần khi nào có chị lấy sau em</t>
  </si>
  <si>
    <t>Uh, hôm trước e báo c có 1 Collagen nước 190k đó</t>
  </si>
  <si>
    <t>uh, thế e cho c 1 túi 250 gr ship đến: tòa Lâm Viên Complex
  107 Nguyễn Phong Sắc, Cầu Giấy, Hà Nội
  Người nhận: Anh Cường- 0916 13 9966
  (ship giờ hành chính giúp c)</t>
  </si>
  <si>
    <t>Uh,bán uy tín chị mua thêm bộ nữa nhé</t>
  </si>
  <si>
    <t>Uh. C cũng lấy trc mẫu đó . Có gì c đặt sau nhé</t>
  </si>
  <si>
    <t>Uh. E thông tin lại C hình thức bảo hành sp c vừa hỏi ở trên nhé.</t>
  </si>
  <si>
    <t>Uhm, thấy đẹp chất lượng giá cả hợp lý</t>
  </si>
  <si>
    <t>Uhm. C mới tìm nguyên liệu à</t>
  </si>
  <si>
    <t>Ui c gửi sai số đt</t>
  </si>
  <si>
    <t>Ui cha tưởng sóp cho gì chứ mình mua dày của Sóp 4 đôi rồi, không mua nữa.😄😄😄</t>
  </si>
  <si>
    <t>Ui chỉ ko có nhu cầu nhiều đâu em oi</t>
  </si>
  <si>
    <t>Ui e ơi m sử dụng song cái nay mai mà m muốn sinh con nữa nó có ảnh hưởng j đến tuyến sữa k e</t>
  </si>
  <si>
    <t>Ui giao hàng chậm thế hả shop</t>
  </si>
  <si>
    <t>ui phải cọc trước ạ</t>
  </si>
  <si>
    <t>Ui shop giao chậm thế ậ</t>
  </si>
  <si>
    <t>ui shop giao nhầm địa chỉ rồi, hbua em có đưa địa chỉ này mà</t>
  </si>
  <si>
    <t>Ui thế ạ.vậy để lúc nào mh đặt sau shop nhé</t>
  </si>
  <si>
    <t>Ui tín và chất lượng luôn</t>
  </si>
  <si>
    <t>Ui, bên e đóng gói ẩu quá, sữa tắm chảy tràn hết ra ngoài, dính cả vào dây sạc</t>
  </si>
  <si>
    <t>Ui, thế chõi mình có cửa hàng ko hay là ko vừa đổi hàng thế nào?</t>
  </si>
  <si>
    <t>Uk có mấy màu ạ</t>
  </si>
  <si>
    <t>uk vậy giao nhanh giúp c nhé c cảm ơn tại sát ngày quá chưa có gì mặc đi😅😅</t>
  </si>
  <si>
    <t>Uk, mình sẽ chọn mẫu khác và đặt sau ạ</t>
  </si>
  <si>
    <t>Ukm e nhìn da ngăm có đốm k đều màu nên tư vấn c loai nào nhìn hơi sáng nhưng k lố so với da chị, che khuyết điểm là ok</t>
  </si>
  <si>
    <t>Ukm vậy ah,sihp thì feer sihp đúng ko e, kiểm tra hàng OK thì mới lấy đúng ko,tặng kèm đầy đủ ốp lưng và xạc đúng ko,a ko lấy bút cảm ứng thì có đc lấy tai nghe đc ko</t>
  </si>
  <si>
    <t>Um quên e xem dùm a mẫu này sz 37-38 bằng với mẫu a đổi k , mắc công về mang lại rộng hay chật vì a sợ mỗi mẫu cùng nhau nhg khác nhau về kích thước</t>
  </si>
  <si>
    <t>Umh chứ cây mak 5-6 ngày chưa nhận, mình sợ hỏng, mak giao hàng bên nào mak lâu z shop</t>
  </si>
  <si>
    <t>Ủng hộ shop nhiều có khuyến mãi tết j kg shop</t>
  </si>
  <si>
    <t>uong ban đêm xog khoảng 3h sáng đau bụng tiêu chảy à</t>
  </si>
  <si>
    <t>Uóng cách sử dụng sao</t>
  </si>
  <si>
    <t>Uốn tóc 0766467479</t>
  </si>
  <si>
    <t>Uốn tóc 1k 0562523987</t>
  </si>
  <si>
    <t>Uốn tóc trúc hậu ấp Tân thuận xã Tân hương huyện châu thành tỉnh tiền Giang 0983497728</t>
  </si>
  <si>
    <t>Uống 2 viên  , ngày mấy lần</t>
  </si>
  <si>
    <t>Uông bao lâu mới hiệu quả ạ</t>
  </si>
  <si>
    <t>Uống buổi nào là thích hợp , ngày mấy lần ạ?</t>
  </si>
  <si>
    <t>Uống cf mâm xôi có tác dụng phụ gì kg bạn</t>
  </si>
  <si>
    <t>Uống chung luôn hay phải tách ra c</t>
  </si>
  <si>
    <t>uống có bị mệt hay tác dụng phụ k ạ</t>
  </si>
  <si>
    <t>Uống có bị mệt hay tác dụng phụ ko ạ</t>
  </si>
  <si>
    <t>Uống cỏ máu nhiều có ảnh hưởng gì không,mát hay nóng cách sử dụng</t>
  </si>
  <si>
    <t>Uống có mọc tóc không bị rụng nhiều lắm</t>
  </si>
  <si>
    <t>uống có tác dụng phụ hay mệt mỏi gì k</t>
  </si>
  <si>
    <t>uống detox ko dc ko chị em, có mệt ko</t>
  </si>
  <si>
    <t>Uống giảm xuống người nhẹ hẳn đi, nhờ em mà chị xuống 10 kg thịt cảm ơn em nè, uống đủ thứ đắc tiền mà ko xuống uống của em rể mà rất có hiệu quả</t>
  </si>
  <si>
    <t>Uống iso có tác dụng phụ không ch</t>
  </si>
  <si>
    <t>Uống k bị tác dụng phụ j hết pk c</t>
  </si>
  <si>
    <t>uống này có tác dụng phụ k ạ?</t>
  </si>
  <si>
    <t>Uống này cỡ bao lâu bé ăn ngon lại</t>
  </si>
  <si>
    <t>Uống ngày mấy lần ạ</t>
  </si>
  <si>
    <t>Uống ngày mấy lần c</t>
  </si>
  <si>
    <t>Uống ngày mấy lần chỉ em luôn</t>
  </si>
  <si>
    <t>Uống ngày mấy lần cho cơ địa lờn thuốc vậy c</t>
  </si>
  <si>
    <t>Uống ngày mấy lần ds</t>
  </si>
  <si>
    <t>Uống ngày mấy lần và liều dùng như thế nào vậy em</t>
  </si>
  <si>
    <t>Uống ngày mấy lần vậy em</t>
  </si>
  <si>
    <t>Uống sau này tác dụng phụ gì k ạ</t>
  </si>
  <si>
    <t>Uống thử lần đầu ko dam mua nhiều</t>
  </si>
  <si>
    <t>uống vào buổi sáng trước hay sau an 1 ngày mấy lần bạn ơi</t>
  </si>
  <si>
    <t>uống vào có mệt mỏi hay khó ăn buồn nôn gì hông c</t>
  </si>
  <si>
    <t>Update lên phiên bản bn e ?</t>
  </si>
  <si>
    <t>Upon I arrived home just a matter of half hour ma'am...thank you</t>
  </si>
  <si>
    <t>Ur trăng mật ong có chỉ cách sử dụng không em</t>
  </si>
  <si>
    <t>Út tóc nước hoa 39k Sdt 0979928953</t>
  </si>
  <si>
    <t>Uy tín chất lượng em nhé</t>
  </si>
  <si>
    <t>Uy tín đảm bảo cho khách hàng cj ơi</t>
  </si>
  <si>
    <t>Uyên ơi chị lấy 2 kg cá khô dứa 175.000đ một ký chị nhìn em like đó lấy chị hai ký số nhà 14/10 đường số 1 khu phố 1 phường Bình Hưng Hòa quận Bình Tân</t>
  </si>
  <si>
    <t>Chốt sản phẩm bách hoá khác</t>
  </si>
  <si>
    <t>Uyên ơi em lấy tím S không lấy vàng chị nhé</t>
  </si>
  <si>
    <t>Ừ c ơi cái chai u trắng đó mình sức ngày mấy lần</t>
  </si>
  <si>
    <t>Ừ chị ơi cho em hỏi là em đặt cái đơn hàng mặt nạ 100 biến mất rồi sao tới giờ em chưa thấy giao là sao vậy</t>
  </si>
  <si>
    <t>Ừ cô lấy lọ thuốc đại tràng 280 k</t>
  </si>
  <si>
    <t>Ừ cô mua màu nâu nhưng cách sử dụng như thế nào chỉ cho cô đi</t>
  </si>
  <si>
    <t>Ừ lấy chị Hữu dưỡng móng đi</t>
  </si>
  <si>
    <t>Ừ shop cho hỏi loại này sử dụng hàng ngày dính nước có ảnh hưởng đến chất lượng vòng o ạ.</t>
  </si>
  <si>
    <t>Ừ vậy cho mình đặt 2 chiếc 300k nha lấy 2 màu khác nhau nha</t>
  </si>
  <si>
    <t>Ừ vậy lấy thêm cái kìm cũm oke</t>
  </si>
  <si>
    <t>Ừ, vậy lên đơn rồi gửi sớm giúp chị nhé</t>
  </si>
  <si>
    <t>Ửa có đâu, e hẹn mai giao lại á, tại hnay em đi cv ko có nhà</t>
  </si>
  <si>
    <t>Ừa còn bóng thường mình có màu gì á</t>
  </si>
  <si>
    <t>Ừa địa chỉ cũ. Nhưng c mua dùm nên đổi tên người nhận</t>
  </si>
  <si>
    <t>Ừa e nhận đặt hàng thì ai cũng muốn đừng trả bất đắc dĩ hàng kém chất lượng quá ko xài đc mới trả thôi e.</t>
  </si>
  <si>
    <t>Ừa nè c sẽ làm tóc như ảnh</t>
  </si>
  <si>
    <t>Ừm a lấy thêm 12goi</t>
  </si>
  <si>
    <t>Ừm tôi kiểm tra hàng sản xuất đông hôp nơi sản xuất main Japan là đc rồi</t>
  </si>
  <si>
    <t>ưng nên mua thêm á.ưu tiên mình nhé shop àh</t>
  </si>
  <si>
    <t>Ưng thiết kế r in an</t>
  </si>
  <si>
    <t>Ước chừng tủ nặng bao nhiêu không bạn ơi</t>
  </si>
  <si>
    <t>Ưu tiên gửi sớm hộ</t>
  </si>
  <si>
    <t>V 41 còn màu gì nữa không</t>
  </si>
  <si>
    <t>V c đem ra em đổi cho c</t>
  </si>
  <si>
    <t>V chắc phải dùng kìm</t>
  </si>
  <si>
    <t>V chị lấy e quần màu đen nha</t>
  </si>
  <si>
    <t>V chị lấy xúc xích cho e đi</t>
  </si>
  <si>
    <t>V chốt e mấy bộ kia ik</t>
  </si>
  <si>
    <t>V để mình lấy thử xem chất lượng k đã r mua tiếp</t>
  </si>
  <si>
    <t>V đổi địa chỉ</t>
  </si>
  <si>
    <t>V đổi trả ntn ạ?</t>
  </si>
  <si>
    <t>v đơn này mai gửi e nha chị</t>
  </si>
  <si>
    <t>v e lấy đôi đó size 43</t>
  </si>
  <si>
    <t>V e trả hàng lại shop hoàn tiền cho e</t>
  </si>
  <si>
    <t>v em lấy size S nha</t>
  </si>
  <si>
    <t>V giao lại 28 30 phan huy chú an khánh á c</t>
  </si>
  <si>
    <t>V giao lại đúng k ạ</t>
  </si>
  <si>
    <t>V hình thức bảo hành là sẽ có Shipper tới địa chỉ lấy vali về bảo hành giúp hay mình chở lên shop ạ 😇</t>
  </si>
  <si>
    <t>V là giao sai kích thước</t>
  </si>
  <si>
    <t>V lấy chị 1 áo nam màu xanh than size XXL nha</t>
  </si>
  <si>
    <t>V lấy cho e 1 combo đó nha cj</t>
  </si>
  <si>
    <t>V lấy e 1 hộp bánh kem bắp 45k nữa nha c</t>
  </si>
  <si>
    <t>V lấy e 10 hũ dưỡng móng nha</t>
  </si>
  <si>
    <t>V lấy e 3 bộ này. C ship giờ cho e luôn đc k? Mà kiểm tra hàng kĩ dùm e nha</t>
  </si>
  <si>
    <t>V lấy e gọng này combo 4 đc k ạ</t>
  </si>
  <si>
    <t>v lấy em 1 đôi cỡ size đó đi ạ</t>
  </si>
  <si>
    <t>V lấy em combo này ạ</t>
  </si>
  <si>
    <t>V lấy mình 2 vị trên vs set giá 150k uống thử chất lượng ntn nhé</t>
  </si>
  <si>
    <t>V lấy tc : 2 vitamin c + 2 kẽm đi</t>
  </si>
  <si>
    <t>V lấy thêm 1 catrice 020</t>
  </si>
  <si>
    <t>V m lấy 1quan size s và 1 áo đen nhé</t>
  </si>
  <si>
    <t>V mh lấy combo này</t>
  </si>
  <si>
    <t>V mình hỗ trợ đổi qua szS lun dùm mình đc k, bao nhiu phí thì mình bù</t>
  </si>
  <si>
    <t>V mình lấy mũ + áo choàng thôi nhé</t>
  </si>
  <si>
    <t>V qua tết đổi size nha</t>
  </si>
  <si>
    <t>v ship bao nhiêu v ạ</t>
  </si>
  <si>
    <t>v shop có dầu gội xa cho tóc gãy rụng nhiều k ạ😭</t>
  </si>
  <si>
    <t>V thì hoàn tiền bằng cách nào ạ?</t>
  </si>
  <si>
    <t>V1 đen gộp đơn</t>
  </si>
  <si>
    <t>V24-0947273678</t>
  </si>
  <si>
    <t>V6 có co giãn k e</t>
  </si>
  <si>
    <t>và 1 bộ chưa mặc 1 lần nào đã rách</t>
  </si>
  <si>
    <t>Và ai là người chịu chi phí bảo hành ạ</t>
  </si>
  <si>
    <t>Và bảo mật thông tin hàng hoá k</t>
  </si>
  <si>
    <t>Và bao nhiêu vị ạ</t>
  </si>
  <si>
    <t>Và bảo quản thì như nhiệt độ giờ thì để ngoài đúng k ạ</t>
  </si>
  <si>
    <t>và báo với Kế Toán của NK fashion huỷ hoá đơn VAT nhé vì mình đã hoàn hàng</t>
  </si>
  <si>
    <t>và bên cửa hàng có chương trình khuyến mãi gì dịp tết ko ạ</t>
  </si>
  <si>
    <t>Và bên mình hoàn tiền bằng cách nào</t>
  </si>
  <si>
    <t>Và bên mình sức chứa tối đa là bao nhiêu, có khu vực nghỉ trưa cho HS tránh nắng hay không ạ</t>
  </si>
  <si>
    <t>Và cách đổi trả hàng ntn</t>
  </si>
  <si>
    <t>Và cách lắp đặt</t>
  </si>
  <si>
    <t>và cách lắp đặt sữ dụng</t>
  </si>
  <si>
    <t>Và cách lắp đặt thế nào</t>
  </si>
  <si>
    <t>Và cách lắp đặt thì sao</t>
  </si>
  <si>
    <t>Và cách vệ sinh khi đeo như nào</t>
  </si>
  <si>
    <t>Và chất liệu ntn và hình thức bảo hành ra sao</t>
  </si>
  <si>
    <t>Và chính sách đổi trả ntn</t>
  </si>
  <si>
    <t>và chính sách đổi trả ntn bạn?</t>
  </si>
  <si>
    <t>Và cho chị hỏi 1 hộp kem dưỡng trắng da bao nhiêu tiền để chị lấy</t>
  </si>
  <si>
    <t>Và cho e nhiều giá sỉ</t>
  </si>
  <si>
    <t>và cho em hỏi cái nữa là cái bột mặt nạ mình pha như thế nào ạ</t>
  </si>
  <si>
    <t>Và cho giá cũng như dung tích bao nhiêu</t>
  </si>
  <si>
    <t>Và cho hỏi nếu trong trường hợp hư trong thời gian bảo hành thì bảo hành ở đâu vậy ạ</t>
  </si>
  <si>
    <t>Và cho mình hỏi chính sách đổi trả ntn ak</t>
  </si>
  <si>
    <t>và cho mình hỏi sp nặng bao nhiêu nhỉ</t>
  </si>
  <si>
    <t>Và chống nắng body buổi sáng em có không</t>
  </si>
  <si>
    <t>Và có bảo mật thông tin ko</t>
  </si>
  <si>
    <t>Và có xuất hoá đơn VAT được không?</t>
  </si>
  <si>
    <t>Và có xuất hoá đơn VAT ko</t>
  </si>
  <si>
    <t>và còn chi phí bảo hành sau 3 năm nữa ạ, thêm bn nhỉ?</t>
  </si>
  <si>
    <t>và còn chi phí bảo hành sau này nữa ạ</t>
  </si>
  <si>
    <t>Và đặc biệt quy trình bảo hành bất kỳ sản phẩm sử dụng có lỗi gì đều có nhân viên qua tận nơi thay thế sửa chữa</t>
  </si>
  <si>
    <t>Vá đẹp và chất lượng</t>
  </si>
  <si>
    <t>Và đổi trả ntn</t>
  </si>
  <si>
    <t>Và giá size do bn</t>
  </si>
  <si>
    <t>và giờ bạn tăng tần suất sử dụng lên bạn nha</t>
  </si>
  <si>
    <t>Và gửi theo thông tin liên lạc này , chị có đổi sdt và tên người nhận update nhất</t>
  </si>
  <si>
    <t>Và hạn sử dụng</t>
  </si>
  <si>
    <t>Và hàng xuất xứ của nước nào? Nếu hàng làm ở VN thì chị xin lỗi chị không mua đâu em nhé</t>
  </si>
  <si>
    <t>Và hình thức bảo hành</t>
  </si>
  <si>
    <t>Và hình thức bảo hành cho từng lỗi sẽ như nào ạ</t>
  </si>
  <si>
    <t>Và hình thức bảo hành khi mk mua bảo hành sẽ là bảo hành như thế nào ạ</t>
  </si>
  <si>
    <t>Và hình thức bảo hành máy ra sao ạ</t>
  </si>
  <si>
    <t>Và hình thức bảo hành như thế nào</t>
  </si>
  <si>
    <t>Và hình thức bảo hành như tnao báo e lại nhé.</t>
  </si>
  <si>
    <t>Và hình thức bảo hành ntn ạ?</t>
  </si>
  <si>
    <t>Và hình thức bảo hành ntn b</t>
  </si>
  <si>
    <t>Và hình thức bảo hành ntn shop ơi</t>
  </si>
  <si>
    <t>Và hình thức bảo hành ra sao</t>
  </si>
  <si>
    <t>Và hình thức bảo hành tn</t>
  </si>
  <si>
    <t>Và hình thức hoàn tiền sao bạn</t>
  </si>
  <si>
    <t>Và hũ kem kim cương tăng dung tích 80ml phải ko em?</t>
  </si>
  <si>
    <t>Và k biết hoàn tiền ntn</t>
  </si>
  <si>
    <t>Và khăn xô lau mặt truỳen thống lấy dum e loại 4-6 lớp tốt nhất nha C</t>
  </si>
  <si>
    <t>Và khi không vừa đổi trả ntn ạ</t>
  </si>
  <si>
    <t>Và lắp đặt ntn</t>
  </si>
  <si>
    <t>và màu này là màu gì ạ</t>
  </si>
  <si>
    <t>Và mình có thể đưa xe về Đà Lạt làm biển số ko.</t>
  </si>
  <si>
    <t>Và mình k thích sp có nguồn gốc từ bên kia biên giới</t>
  </si>
  <si>
    <t>Và mình muốn lấy thêm áo khoác này đc k</t>
  </si>
  <si>
    <t>Và mình ord mới có hay hàng có sẵn ở cửa hàng ! Mình có cửa hàng m</t>
  </si>
  <si>
    <t>Và mua trong đợt giáng sinh có khuyến mãi gì ko ạ</t>
  </si>
  <si>
    <t>Và nếu ko giảm thì bên bạn cảm kết hoàn tiền bằng cách nào</t>
  </si>
  <si>
    <t>Và nếu mua có vấn đề cần bảo hành thì chị ở hcm quy trình bảo hành ntn em ơi</t>
  </si>
  <si>
    <t>Và nếu mua ol theo kích thước shop tư vấn 0 vừa có thể cho t đổi chứ?</t>
  </si>
  <si>
    <t>Và nếu trả góp thì qua ngân hàng nào và trả trước bnhiu ?</t>
  </si>
  <si>
    <t>Và ngoài màu đen có màu khác ko em?</t>
  </si>
  <si>
    <t>Và nói thật , áo k như quảng cáo , mở ra thấy chất liệu vải k như hình</t>
  </si>
  <si>
    <t>Và online trực tiếp hay là có video tập theo offline vậy Chị?</t>
  </si>
  <si>
    <t>Và phí ship khi đổi trả ntn b</t>
  </si>
  <si>
    <t>Và quan ke ke màu xấu🤭</t>
  </si>
  <si>
    <t>Và quy trình bảo hành bảo trì uy tín, mọi sự cố đều có nhân viên qua tận nơi thay thế và sửa chữa</t>
  </si>
  <si>
    <t>Và quy trình bảo hành đảm bảo quyền lợi của khách hàng trong suốt quá trình sử dụng</t>
  </si>
  <si>
    <t>Và quy trình bảo hành sao nhỉ</t>
  </si>
  <si>
    <t>Và quy trình bảo hành sau này đảm bảo quyền lợi của khách hàng</t>
  </si>
  <si>
    <t>và quy trình bảo hành thế nào</t>
  </si>
  <si>
    <t>Và quy trình bảo hành, lỗi như nào</t>
  </si>
  <si>
    <t>và sau khi da quen dần với sản phẩm bạn tăng dần tần suất sử dụng lên bạn nha</t>
  </si>
  <si>
    <t>Và sdt đổi kiểu 1 chút ạ</t>
  </si>
  <si>
    <t>Và shop hoàn tiền cho mik</t>
  </si>
  <si>
    <t>Và síp thì cách lắp đặt khó ko</t>
  </si>
  <si>
    <t>và tần suất sử dụng của mình dùng bn/tuần v chị</t>
  </si>
  <si>
    <t>Và tên người nhận sẽ là Phú Thành</t>
  </si>
  <si>
    <t>Và thái độ khi mình báo là: e có hẹn thời gian nhận hàng rồi mà, họ nói là : họ chỉ nhận giao giờ hành chính, xong cúp máy thái độ. Mình thấy nghi nên mình phải phản ánh shop liền đó</t>
  </si>
  <si>
    <t>Và thời gian đổi trả là bao lâu? Bây giờ đặt thì bao lâu thì có hàng ạ</t>
  </si>
  <si>
    <t>Và thời gian đổi trả là bao nhiêu</t>
  </si>
  <si>
    <t>Và thời gian sản xuất bao lâu nhé</t>
  </si>
  <si>
    <t>Và thời hạn trả trong bao lâu</t>
  </si>
  <si>
    <t>Và thời hạn trả trong bao lâu?</t>
  </si>
  <si>
    <t>và tổng hóa đơn luôn</t>
  </si>
  <si>
    <t>Và trọng lượng kệ nặng bn</t>
  </si>
  <si>
    <t>Và tủ lần này đóng gói sơ sài hơn hẳn tủ cũ chị mua. Em cho kiểm tra lại nhé</t>
  </si>
  <si>
    <t>Và xin cách sử dụng ạ</t>
  </si>
  <si>
    <t>và xuất xứ sản phẩm ạ</t>
  </si>
  <si>
    <t>Vag hôm qua ship gọi nhưng giao nhầm địa chỉ</t>
  </si>
  <si>
    <t>Vag tổng bnhjeu vậy có miễn phí ship k ạ</t>
  </si>
  <si>
    <t>Vải ấm ko ạ</t>
  </si>
  <si>
    <t>Vài bữa e mua thêm kem mặt vs chóng nắng</t>
  </si>
  <si>
    <t>vai c khá to ngang nên chắc p mặc L em ạ</t>
  </si>
  <si>
    <t>Vải chất liệu gì em?có phai mầu ko?</t>
  </si>
  <si>
    <t>Vải chất liệu gì vậy em? Có được kiểm hàng trước khi thanh toán k</t>
  </si>
  <si>
    <t>Vải có dày ko ạ? Mặc mùa hè có nóng ko ạ</t>
  </si>
  <si>
    <t>vải có dày ko b ơi</t>
  </si>
  <si>
    <t>Vải có dày lắm không! E bán bao nhiêu vậy</t>
  </si>
  <si>
    <t>Vải có dày lắm ko c</t>
  </si>
  <si>
    <t>Vải có dày quá ko b nhỉ</t>
  </si>
  <si>
    <t>Vải có mong quá k em</t>
  </si>
  <si>
    <t>Vải dap li rất mát, mặc như ko mặc dễ chịu</t>
  </si>
  <si>
    <t>Vải dày giống hình ko ạ??</t>
  </si>
  <si>
    <t>Vải dày hay mỏng vậy shop may váy có phải lót ko</t>
  </si>
  <si>
    <t>Vải dày ko  mấy tà</t>
  </si>
  <si>
    <t>Vải dày ko chj</t>
  </si>
  <si>
    <t>Vải dày ko mà rẻ vậy ạ</t>
  </si>
  <si>
    <t>vãi dày ko vậy e</t>
  </si>
  <si>
    <t>Vải dày ko, thấy bên trong ko</t>
  </si>
  <si>
    <t>Vải đẹp bền k</t>
  </si>
  <si>
    <t>Vải đẹp kh shop?</t>
  </si>
  <si>
    <t>Vải đẹp y hình ko shop? Do bạn mình mua bên shoppe y vậy mà về vải xấu lắm shop</t>
  </si>
  <si>
    <t>Vải gì cho chị lấy thêm miếng hoa nhí này</t>
  </si>
  <si>
    <t>vải gì em chị 53 cân mặc sai nào có mấy màu</t>
  </si>
  <si>
    <t>vải gì vậy shop? giá sao shop</t>
  </si>
  <si>
    <t>vài hôm nữa đặt sau, nhắn cho mình bảng size nhé</t>
  </si>
  <si>
    <t>Vải k bền á</t>
  </si>
  <si>
    <t xml:space="preserve">vải k như hình </t>
  </si>
  <si>
    <t>Vải ko đẹp chất lượng xấu hơn hình ảnh</t>
  </si>
  <si>
    <t>vải ko như hình ạ</t>
  </si>
  <si>
    <t>vải ko như hình là sao shop</t>
  </si>
  <si>
    <t>vải ko như hình mình ko nhận nha</t>
  </si>
  <si>
    <t>vãi loại gì vậy c</t>
  </si>
  <si>
    <t>Vải lót bên trong có dễ chịu kg shop. Da mình nhạy cảm nên rất khó chọn vải</t>
  </si>
  <si>
    <t>vai mac mat khg em</t>
  </si>
  <si>
    <t>vải mềm luon</t>
  </si>
  <si>
    <t>Vải này chắc mong hả shop</t>
  </si>
  <si>
    <t>vải này chất liệu gì hoa in hay thêu giá bao nhiêu</t>
  </si>
  <si>
    <t>Vải này có may áo dài đc k</t>
  </si>
  <si>
    <t>vãi này ko có hoa văn chứ</t>
  </si>
  <si>
    <t>Vải quá mỏng mặc vài lần e nghĩ sẽ bị xù lông</t>
  </si>
  <si>
    <t>Vãi quá tệ mặc 1 lần đã rách</t>
  </si>
  <si>
    <t>vải quần có may được vảy ko</t>
  </si>
  <si>
    <t>Vải tệ, màu xấu</t>
  </si>
  <si>
    <t>Vải thô k bền mà nóng</t>
  </si>
  <si>
    <t>Vải váy dày ko ạ?</t>
  </si>
  <si>
    <t>Vai xấu hơn b1, vk xấu hơn, ef xấu hơn, phối màu xấu hơn, dc cái bỏ dc màu mắm tôm. Hết</t>
  </si>
  <si>
    <t>Vải xấu hơn hình</t>
  </si>
  <si>
    <t>vải xấu quá shop oi</t>
  </si>
  <si>
    <t>Vali bên mình bung ốc như này có được bảo hành k shop</t>
  </si>
  <si>
    <t>Vali chất gì em, nhựa hay vải</t>
  </si>
  <si>
    <t>Vali chất lượng kém quá b ạ. Mình cũng mua quyết đoán mà.</t>
  </si>
  <si>
    <t>Vali của e bị gãy tay cầm ngang có được bảo hành k ạ</t>
  </si>
  <si>
    <t>Vali em bị gãy 2 chỗ thế này có được bảo hành k ạ</t>
  </si>
  <si>
    <t>Vali mình hỏng như này có được bảo hành k J</t>
  </si>
  <si>
    <t>vali mình mua năm 2019 , bị hỏng bánh xe có được bảo hành ko bạn</t>
  </si>
  <si>
    <t>Vali này của cty fai ko em, bảo hành bao lâu</t>
  </si>
  <si>
    <t>Vali thương hiệu nào dâu kéo vali an toàn nhất ạ</t>
  </si>
  <si>
    <t>ván dầy mấy phân</t>
  </si>
  <si>
    <t>Van trong lắp đặt ntn ?</t>
  </si>
  <si>
    <t>van100</t>
  </si>
  <si>
    <t>vàng 610 hay vàng gi ạ</t>
  </si>
  <si>
    <t>Vang ạ. Cam on shop nhé</t>
  </si>
  <si>
    <t>Vang đổi lại màu kem nha</t>
  </si>
  <si>
    <t>Vang em chon mau da</t>
  </si>
  <si>
    <t>Vàng gì vậy sop bảo hành bao lâu có si được không</t>
  </si>
  <si>
    <t>Vàng mà cũng bán trả góp nữa hả shop</t>
  </si>
  <si>
    <t>Vàng mấy k, có giấy chứng nhận k em?</t>
  </si>
  <si>
    <t>Vàng nhà chị thi ko có tiền mua chớ chất lượng thì khỏi bàn tôi đeo mấy năm rồi vẵn đẹp tiệc vời</t>
  </si>
  <si>
    <t>Váng sữa có mấy vị giá bnhiu e</t>
  </si>
  <si>
    <t>Vang,c.ơn shop đã nhiệt tình tư vấn ạ</t>
  </si>
  <si>
    <t>Vào cái phấn mắt đó xong rồi em có cây vuốt cara giúp mắt này không</t>
  </si>
  <si>
    <t>vape bảo hành bao lâu á a</t>
  </si>
  <si>
    <t>Vay 1 cai mien hsup</t>
  </si>
  <si>
    <t>Váy bò treo tường G1 xả giá sỉ đi để lấy???</t>
  </si>
  <si>
    <t>Váy chất vải xấu quá</t>
  </si>
  <si>
    <t>Váy có màu gì nựa k ạ</t>
  </si>
  <si>
    <t>Váy có size gi e</t>
  </si>
  <si>
    <t>Váy cọc tay hồng</t>
  </si>
  <si>
    <t>Váy còn ko ah</t>
  </si>
  <si>
    <t>Váy dày ko ạ</t>
  </si>
  <si>
    <t>Vay dhop ship 1 bo nay cho e nua đi ,miễn phí cho e đi shop</t>
  </si>
  <si>
    <t>Váy đen có buộc eo bao nhiêu</t>
  </si>
  <si>
    <t>Váy đen lấy size M 
Quần size L 
Áo lấy cho c màu đen nhé 
589 ấp ngũ phúc xã hố Nai 3 huyện trảng bom tỉnh đồng nai 
Amy Pham</t>
  </si>
  <si>
    <t>Váy đẹp nên c mới bình luận vào bài viết của em , cho khách hàng họ xem đó</t>
  </si>
  <si>
    <t>Vay e lay mẫu này doi màu đen kia dum chi</t>
  </si>
  <si>
    <t>Vay giản hay áp tròng sẽ làm mắt mình dễ chịu hơn ạ</t>
  </si>
  <si>
    <t>Vay hoa cho mat me</t>
  </si>
  <si>
    <t>Váy hôm trước về k giao lại ạ</t>
  </si>
  <si>
    <t>Vay ib em. Hôm bữa em hỏi ni hột bn chị không trả lời em</t>
  </si>
  <si>
    <t>Váy kaki đen sz m **********</t>
  </si>
  <si>
    <t>Vạy khỏi lấy khô mực e</t>
  </si>
  <si>
    <t>Váy ko dc xoè như shop nói. Nhưng vẫn lấy vì shipper nhiệt tình</t>
  </si>
  <si>
    <t>vay lay 2 cai m luon nhe</t>
  </si>
  <si>
    <t>Vay lay 2 váy bé 14 kg</t>
  </si>
  <si>
    <t>Vay lấy e set này</t>
  </si>
  <si>
    <t>vay m ck mha</t>
  </si>
  <si>
    <t>Váy mặc thoải mái, màu váy y chang hình chụp, chuẩn màu mình thích, từng đường thêu và may cũng chuẩn luôn, đóng gói cẩn thận và đáng yêu, mình ưng lắm</t>
  </si>
  <si>
    <t>Váy mình lấy màu đen</t>
  </si>
  <si>
    <t>Váy này bảng size cũng như vậy hả em?</t>
  </si>
  <si>
    <t>váy này bên shop có bán k ạ</t>
  </si>
  <si>
    <t>Váy này bên shop có màu đen k</t>
  </si>
  <si>
    <t>Váy này chắc lấy sz M</t>
  </si>
  <si>
    <t>Váy này chất liệu gì nhỉ</t>
  </si>
  <si>
    <t>Váy này có không ạ</t>
  </si>
  <si>
    <t>Váy này còn màu gì nữa kh e</t>
  </si>
  <si>
    <t>Váy này đổi trả ntn</t>
  </si>
  <si>
    <t>Váy này shop có còn không ạ?</t>
  </si>
  <si>
    <t>Váy này shop có loại ngắn hon ko</t>
  </si>
  <si>
    <t>Váy này thì chất liệu gì và giá bn ạ?</t>
  </si>
  <si>
    <t>váy này vó size cho 32kg ko shop</t>
  </si>
  <si>
    <t>Váy nhung đúng như quảng cáo, váy xanh chất lượng kém quá</t>
  </si>
  <si>
    <t>Váy s eo mấy thế chị em mới vào</t>
  </si>
  <si>
    <t>váy size gì e</t>
  </si>
  <si>
    <t>váy size to hơn i chị</t>
  </si>
  <si>
    <t>Váy thì e cao 1m65 c cứ phải lấy sz L đó ạ</t>
  </si>
  <si>
    <t>Vay trả góp mỗi ngày hả</t>
  </si>
  <si>
    <t>Vay trả góp như nào b</t>
  </si>
  <si>
    <t>Váy trắng đính hoa e xem</t>
  </si>
  <si>
    <t>Váy trắng treo phía sau tay ngắn hay dài ạ</t>
  </si>
  <si>
    <t>Váy vàng màu chói quá, tuổi chị kg hợp</t>
  </si>
  <si>
    <t>Vằn nâu vải j e</t>
  </si>
  <si>
    <t>Vận chuyển lắp đặt ntn?</t>
  </si>
  <si>
    <t>Vẫn đang dùng khi nào hết đặt sau</t>
  </si>
  <si>
    <t>Vấn đề là mình hỏi công suất của đẩy có kéo được 4 bát 30 không</t>
  </si>
  <si>
    <t>Vấn đề là shop giao sai mẫu bây giờ bắt em trả ship</t>
  </si>
  <si>
    <t>Vấn đề năm sản xuất</t>
  </si>
  <si>
    <t>Vấn đề ở đây khg phải là cây lớn hay nhỏ.mà đóng gói ẩu than rớt ra lấy báo cuốn gốc lại.</t>
  </si>
  <si>
    <t>Vẫn địa chỉ cũ e à</t>
  </si>
  <si>
    <t>vẫn địa chỉ cũ và size cũ</t>
  </si>
  <si>
    <t>Vẫn địa chỉ hôm trc ạ</t>
  </si>
  <si>
    <t>Vẫn đóng gói cẩn thận giúp c</t>
  </si>
  <si>
    <t>Vẫn giao địa chỉ đó, chỉ đổi sđt để shiper dễ gọi thôi ạh</t>
  </si>
  <si>
    <t>Vân Korea M lấy 1 combo nhé</t>
  </si>
  <si>
    <t>Vẫn lấy combo nhưng đổi cái nồi khác được không</t>
  </si>
  <si>
    <t>Vẫn nhiệt tình xin vía sốpppp 😂</t>
  </si>
  <si>
    <t>vẫn quy trình bảo hành như cũ đúng ko?</t>
  </si>
  <si>
    <t>Vẫn trả góp bth chứ ạ</t>
  </si>
  <si>
    <t>vẫn trong thời hạn đổi trả hàng đúng k ạ ?</t>
  </si>
  <si>
    <t>vâng 
 bấm chupong giao giúp mình
 sdt đổi 
 0916 333 092</t>
  </si>
  <si>
    <t>Vâng , nếu sp ok mình sẽ ủng hộ dài dài nha shop vì mấy lần dùng sp khác không tốt nên, hay bị khô, nói chung không hiệu quả nên chưa dám lấy nhiều</t>
  </si>
  <si>
    <t>Vâng ạ e chốt đơn nhé ạ của anh hết 250k ạ e gửi sớm cho a nhé</t>
  </si>
  <si>
    <t>Vâng ạ găn tết có được khuyến mãi không chỉ</t>
  </si>
  <si>
    <t>Vâng ạ, bàn đẹp, shop vs shipper nhiệt tình</t>
  </si>
  <si>
    <t>Vâng ạ, thời gian đổi trả có giới hạn trong khoảng bao lâu k ạ?</t>
  </si>
  <si>
    <t>Vâng ạ. C làm theo quy trình bảo hành giúp em với ạ</t>
  </si>
  <si>
    <t>Vâng ạ. Cho e lấy 1 hộp này và 1 hộp canxi ạ</t>
  </si>
  <si>
    <t>Vâng ạ. Em cảm ơn shop tư vấn nhiệt tình nha</t>
  </si>
  <si>
    <t>Vâng ạ. Em tưởng chủ thì phụ trách hết những nhân viên, do chủ điều đóng gói chứ ạ, chứ nếu chủ bảo ph đóng cẩn thận thì nhân viên đâu đóng gói sơ sài v ạ</t>
  </si>
  <si>
    <t>Vâng ạ. Sách hay chất lượng ,e sẽ ủng hộ thêm.</t>
  </si>
  <si>
    <t>Vâng ạ.sop bảo mật thông tin nhé ghi là thuốc khớp vì ở tập thể nhé.</t>
  </si>
  <si>
    <t>Vâng ah. E cảm ơn có gì e lấy sau ah</t>
  </si>
  <si>
    <t>vâng c gửi luôn cho e nha</t>
  </si>
  <si>
    <t>Vâng cách sử dụng như nào ạ</t>
  </si>
  <si>
    <t>vâng cảm ơn shop nhiều nhé</t>
  </si>
  <si>
    <t>Vâng chỉ đổi 1 đôi hè size 39 , đôi size 40 e đi rộng</t>
  </si>
  <si>
    <t>Vâng chính sách đổi trả ntn vậy ạ</t>
  </si>
  <si>
    <t>Vâng có gì chị đặt sau nha</t>
  </si>
  <si>
    <t>vâng để em xem lại size rồi em báo lại</t>
  </si>
  <si>
    <t>Vâng em cảm ơn anh từ h em cũng chỉ  đặt ở shop mình thôi uy tín quá giao hàng nhanh nữa ạ</t>
  </si>
  <si>
    <t>vâng em ck đơn luôn ạ</t>
  </si>
  <si>
    <t>Vâng em nhắn tin đổi mới rồi mà mãi chưa thấy giao</t>
  </si>
  <si>
    <t>Vầng k vừa size đổi trả ntn ạ</t>
  </si>
  <si>
    <t>Vâng lấy trước cho e 1 tấm kích thước như đã gửi đi ạ</t>
  </si>
  <si>
    <t>Vâng mây của e bảo hành bao lâu vậy a</t>
  </si>
  <si>
    <t>Vâng mình có giấy chứng nhận k ạ. Hay chỉ mỗi túi</t>
  </si>
  <si>
    <t>Vâng mình lấy combo 3 chai nhé</t>
  </si>
  <si>
    <t>Vâng mình muốn đặt nhưng sợ k kịp lấy, mấy hôm lấy sau vậy</t>
  </si>
  <si>
    <t>Vầng nhưng giờ em không có nhu cầu shop ạ</t>
  </si>
  <si>
    <t>Vâng shop còn nguồn và màn hình bảo hành bao lâu vậy</t>
  </si>
  <si>
    <t>Vâng số 11 ngõ 107 hưu hưng đại mỗ nam từ liêm 0347123058</t>
  </si>
  <si>
    <t>vâng số 11 ngõ 107 hưu hưng đại mỗ nam từ liêm 0347123059</t>
  </si>
  <si>
    <t>Vâng thế đóng gói cẩn thận giúp em nhé</t>
  </si>
  <si>
    <t>vâng thế khi nào hàng về cho minh đổi qua màu hồng với nhe</t>
  </si>
  <si>
    <t>Vầng và thời gian bảo hành ạ</t>
  </si>
  <si>
    <t>Vâng vẫn địa chỉ ý thay sdt và cỡ số 2 thôi ạ</t>
  </si>
  <si>
    <t>Vâng vậy có giấy phép kinh doanh và an toàn cho da ko ạ</t>
  </si>
  <si>
    <t>Vâng vậy là bao bì mới ạ?</t>
  </si>
  <si>
    <t>Vâng ý là chỉ mỗi chỗ ngang hông ko sạch thì là do cách rửa, mình xịt tia nước ko đều kín nên ko sạch chứ ko phải do bột ạ</t>
  </si>
  <si>
    <t>Vâng, chi phí đổi trả và lấy thêm của mình là bao nhiêu ạ</t>
  </si>
  <si>
    <t>Vâng, ko vừa thì đổi trả ntn hả b?</t>
  </si>
  <si>
    <t>vâng, mình cảm ơn Lép nhé! để mình cân nhắc tài chính! hỳ</t>
  </si>
  <si>
    <t>Vâng, nghĩa là shop giao cho em bộ tím sz XL và đổi lại bộ đen shop giao nhầm cho em</t>
  </si>
  <si>
    <t>Vâng,chất lượng k thay đổi chứ ạ</t>
  </si>
  <si>
    <t>Vâng,thế gửi mình 1 bộ này dùng thử trước nha,nếu oki thì lần sau mình ủng hộ tiếp ạ</t>
  </si>
  <si>
    <t>Vâng. Có gì em liên hệ sau ạ. E cảm ơn.</t>
  </si>
  <si>
    <t>Vâng. E nhắn để kể chuyện vậy thôi chứ k có ý định bắt đền hay bảo shop phải nhận lại túi. Tuy nhiên em thích thái độ của shop khi nhận phản hồi từ khách hàng.</t>
  </si>
  <si>
    <t>Vâng. M ko có nhà, nên bạn đóng gói cẩn thận giúp m</t>
  </si>
  <si>
    <t>Vâng. V để mình order. Nếu k vừa thì đổi trả ntn v b?</t>
  </si>
  <si>
    <t>Vâng. Ví thử lỗi màn hình như camera  nhấp nháy thì có được bảo hành không ạ. :)</t>
  </si>
  <si>
    <t>Vâng.đe e xem e đặt sau ạ</t>
  </si>
  <si>
    <t>Vậy  gửi luôn cho mình luôn ạ</t>
  </si>
  <si>
    <t>Vậy 1 chai uống được 1 tháng</t>
  </si>
  <si>
    <t>Vậy 1 set quần giúp em, size m luôn nha</t>
  </si>
  <si>
    <t>Vậy 109k miễn Síp hả</t>
  </si>
  <si>
    <t>Vậy 200 cá hồi</t>
  </si>
  <si>
    <t>vậy a cọc trước 100k</t>
  </si>
  <si>
    <t>vậy a không lấy nữa e</t>
  </si>
  <si>
    <t>Vậy a lấy 2 cái và kính cường lực luôn là 219K đúng không em</t>
  </si>
  <si>
    <t>Vậy a mua kìm thôi.... Giá như nào em. Hợp lý a lấy 1c</t>
  </si>
  <si>
    <t>Vậy à tưởng còn c gộp đơn đỡ mất cước</t>
  </si>
  <si>
    <t>Vậy à, thế thì lấy cường lực King Kong ấy</t>
  </si>
  <si>
    <t>Vậy ah! Thế tạm thời gửi vitamin c và kẽm jup mình nhé! Tổng đơn 260k miễn ship dg ko? Còn trắng da để mình xem thêm có kiên trì theo dc ko có gì mình lấy sau nhé. Thanks bạn nhé</t>
  </si>
  <si>
    <t>Vậy ah. Chào shop</t>
  </si>
  <si>
    <t>Vậy anh không lấy kìm</t>
  </si>
  <si>
    <t>vậy anh lấy điện thoại nữa</t>
  </si>
  <si>
    <t>vậy anh xem lại cách rửa và áp lực máy nhé</t>
  </si>
  <si>
    <t>vậy bạn cho mik xin rõ hôm nào giao lại đc hong ạ</t>
  </si>
  <si>
    <t>vậy bạn còn loại thuốc thơm nào ko</t>
  </si>
  <si>
    <t>Vậy bạn đổi cho mình thành màu trắng nhez</t>
  </si>
  <si>
    <t>Vậy bạn hoàn tiền cho mình đi</t>
  </si>
  <si>
    <t>Vậy bạn nên thực hiện cam kết là sẽ gửi cho m hai cây khác hoặc hoàn tiền cho mình</t>
  </si>
  <si>
    <t>Vậy bản nhỏ như ba lô chj hay lấy bên em còn Ko</t>
  </si>
  <si>
    <t>Vậy bao bì mới của shop Là màu gì ạ</t>
  </si>
  <si>
    <t>Vậy bên anh có giấy chứng nhận.an toàn k ạ</t>
  </si>
  <si>
    <t>Vậy bên chị hoàn tiền ntn ạ</t>
  </si>
  <si>
    <t>Vậy bên chị hoàn tiền ntn ạ, xử lý hoàn tiền nhanh k ạ?</t>
  </si>
  <si>
    <t>Vậy bên em có collagennano không ạ</t>
  </si>
  <si>
    <t>Vậy bjo e hoàn tiền cho c</t>
  </si>
  <si>
    <t>Vậy bn cho mình cỡ gối to nhé</t>
  </si>
  <si>
    <t>Vậy c chốt em 1 combo kcn với 1 hộp cushion</t>
  </si>
  <si>
    <t>Vậy c đổi giúp t nhé c vẽ  kích thước 40x60 giúp t nhé c</t>
  </si>
  <si>
    <t>vậy c k ưng ý c chọn mẫu khác em đổi cho c nha</t>
  </si>
  <si>
    <t>Vậy c lấy 1 loang đen với để c xem còn mẫu khác k c lấy thêm</t>
  </si>
  <si>
    <t>Vậy c lấy 2 bộ tay bồng cam và xang biển nha</t>
  </si>
  <si>
    <t>Vậy c lấy 2 cơm 1 xúc xích 1 chả bọc xả là cũng freeship nhỉ</t>
  </si>
  <si>
    <t>Vậy c lấy combo 200k</t>
  </si>
  <si>
    <t>Vậy c lấy kem dưỡng ẩm thôi em</t>
  </si>
  <si>
    <t>Vậy c lấy son dưỡng môi đi</t>
  </si>
  <si>
    <t>Vậy c lấy thêm 1 cái chảo loại này</t>
  </si>
  <si>
    <t>Vậy c lấy thêm combo này nhé</t>
  </si>
  <si>
    <t>Vậy cách đổi trả sau e</t>
  </si>
  <si>
    <t>Vậy cách vệ sinh doudou như thế nào vậy ạ?</t>
  </si>
  <si>
    <t>Vậy cái này nguyên sét quần size M</t>
  </si>
  <si>
    <t>Vậy cái vàng nhạt là k bán trên shopee à bạn?</t>
  </si>
  <si>
    <t>Vậy chất lượng kém thì xa quá nhỉ</t>
  </si>
  <si>
    <t>vậy chị cho em để đó vài bữa em mua thêm rồi chị gửi hàng cho e luôn dc ko chị</t>
  </si>
  <si>
    <t>Vậy chị chốt dép Nam 2 đôi dép xỏ ngón nhé</t>
  </si>
  <si>
    <t>Vậy chị có mẫu này nữa</t>
  </si>
  <si>
    <t>Vậy chị đổi cho e màu đó nha</t>
  </si>
  <si>
    <t>Vậy chị đổi kích thước thì có được k em?</t>
  </si>
  <si>
    <t>Vây chị gửi về công ty và em đổi size XS giúp chị nhé</t>
  </si>
  <si>
    <t>Vậy chị hình thức hoàn tiền</t>
  </si>
  <si>
    <t>Vậy chị khg lấy đôi giày lười trắng nữa nhé</t>
  </si>
  <si>
    <t>Vậy chị lấy 1 hộp dùng trước hết rồi thấy có hiệu quả thì chị ủng hộ tiếp</t>
  </si>
  <si>
    <t>vậy chị lấy 2 màu em giảm giá cho chị nha, chi khách quen nhà em rùi mà 🥰</t>
  </si>
  <si>
    <t>Vậy chị lấy cho e một chai sirum với hộp dưỡng móng</t>
  </si>
  <si>
    <t>Vậy chị lấy em combo đi chị</t>
  </si>
  <si>
    <t>Vậy chị lấy hộp kem dưỡng tay 160k</t>
  </si>
  <si>
    <t>Vậy chị lấy luôn quần dài màu vàng</t>
  </si>
  <si>
    <t>Vậy chị lấy nha. Hai hoa nhí mỗi loại 1,5 m</t>
  </si>
  <si>
    <t>Vậy chỉ lấy size 70kg 2 áo . Mặc đẹp lần sau mua thêm</t>
  </si>
  <si>
    <t>Vậy chị lấy tất cả nhé. Nhớ chọn đúng màu giùm chị. Kiểm tra kỹ giùm chị trc khi giao xem có lỗi đường may ko nhé.</t>
  </si>
  <si>
    <t>Vậy chị lấy thêm 2bo tim-xanh gởi chung bộ trên luôn nhé</t>
  </si>
  <si>
    <t>Vậy chị muốn lấy sữa rửa mặt nữa thì bao nhiêu một combo</t>
  </si>
  <si>
    <t>Vậy chị xài tuần mấy lần</t>
  </si>
  <si>
    <t>vậy chiều anh gửi luôn cho em nha</t>
  </si>
  <si>
    <t>Vậy chính sách đổi trả ntn b nhỉ?</t>
  </si>
  <si>
    <t>Vậy cho chị áo a9</t>
  </si>
  <si>
    <t>vậy cho chị cỡ L nha</t>
  </si>
  <si>
    <t>Vậy cho chị hỏi lun e có bán kẹo ngậm giảm mỡ bụng k</t>
  </si>
  <si>
    <t>Vậy cho e đổi kich thuoc nha</t>
  </si>
  <si>
    <t>Vậy cho e đổi lại số lượng được k ạ</t>
  </si>
  <si>
    <t>Vậy cho e đổi qua con màu đỏ đi nha a</t>
  </si>
  <si>
    <t>vậy cho em lấy thêm 5 muỗng dĩa nữa dc k ạ, tại bữa sốp kêu có kèm sẵn nên em tưởng thêm 15 là rồng 20 muỗng dĩa</t>
  </si>
  <si>
    <t>Vậy cho mình đổi địa chỉ ạ</t>
  </si>
  <si>
    <t>Vậy cho mình lấy 4 combo đi</t>
  </si>
  <si>
    <t>Vậy cho mình size L gửi về địa chỉ Hiền Thắm Vũ Đội 7 xã phúc ứng huyện Sơn Dương, Tuyên Quang. Sđt 0987177414</t>
  </si>
  <si>
    <t>Vậy chốt 1 cái váy hoa nhí đen , mấy ngày nhận được ạ</t>
  </si>
  <si>
    <t>Vậy chốt 1thùng yoko+2 bịch tã dán cho bé 1tháng. 5kg</t>
  </si>
  <si>
    <t>Vậy chốt cho chị đôi bông trước để chị xem chất liệu bạc sao rồi chị mua tiếp nha e</t>
  </si>
  <si>
    <t>Vậy chốt cho e 1 combo đi</t>
  </si>
  <si>
    <t>vậy chốt cho e combo 1tr3 này nha</t>
  </si>
  <si>
    <t>vậy chốt đơn cho chị đi là bao nhiêu</t>
  </si>
  <si>
    <t>Vậy chốt e cái lớn 280k</t>
  </si>
  <si>
    <t>Vậy chốt hoa nhí đi nha</t>
  </si>
  <si>
    <t>Vậy chốt mình 2 cay</t>
  </si>
  <si>
    <t>Vậy chuyển cho m 1 chiếc theo dc xóm2,đội2,xã tự nhiên, ttin,hn,sdt 0988613688</t>
  </si>
  <si>
    <t>Vậy ck lại giúp e, có j bửa sau có lấy sau ạh</t>
  </si>
  <si>
    <t>Vậy có bán online k</t>
  </si>
  <si>
    <t>Vậy có giấy chứng nhận gì không ạ</t>
  </si>
  <si>
    <t>vậy có j gửi ho anh size S đúng hình đúng chất liệu mịn lụa nha</t>
  </si>
  <si>
    <t>Vậy có loại nào trị rụng tóc không cô</t>
  </si>
  <si>
    <t>Vậy có tặng bông tẩy trang không chi</t>
  </si>
  <si>
    <t>vậy cọc trước 50k nhen</t>
  </si>
  <si>
    <t>Vậy còn màu gì bn</t>
  </si>
  <si>
    <t>Vậy còn mẫu nào dáng tương tự mà đừng quá nhiều màu sặc sỡ thì bạn gửi mình nha</t>
  </si>
  <si>
    <t>Vây của ah tất cả là bn vây e</t>
  </si>
  <si>
    <t>Vậy cũng dc. Còn k thì shop dời thời gian đổi trả cho mình thêm 1 tuần nữa nha tại cn tuần sau mình mới về tri tôn. Mình thử nếu k OK thì shop hỗ trợ đổi trả</t>
  </si>
  <si>
    <t>Vậy dc thì e lấy màu đó và combo 5 miếng dán nhé</t>
  </si>
  <si>
    <t>Vậy dùng hàng ngày hay 1 tuần mấy lần vậy à</t>
  </si>
  <si>
    <t>Vậy để e lấy thử mấy bộ về xem chất liệu các mẫu xem sao.</t>
  </si>
  <si>
    <t>vậy để em cọc shop trước</t>
  </si>
  <si>
    <t>Vậy để m xem thêm có lấy thêm k để ship cùng ln</t>
  </si>
  <si>
    <t>vậy đê tôi a chốt thêm cai chảo rồi gửi cả có được ko</t>
  </si>
  <si>
    <t>Vậy đk màu tím( đỏ) nhé..
  Đt : 077 63 99480</t>
  </si>
  <si>
    <t>Vậy đó có thích bán thì trả lời còn ko thì hàng vẫn còn đó bán hàng mà thái độ vậy thì có mà dẹp tiệm</t>
  </si>
  <si>
    <t>Vậy đổi dùm c size L nhé</t>
  </si>
  <si>
    <t>Vậy đổi địa chỉ nhận hàng về đây giúp mình với ạ</t>
  </si>
  <si>
    <t>Vậy đổi màu dâu tây lấy màu trắng cho chị nhé</t>
  </si>
  <si>
    <t>Vậy đổi size đó</t>
  </si>
  <si>
    <t>vậy đợi bh hàng vê mình đặt sau ạ</t>
  </si>
  <si>
    <t>Vậy đơn này e cho đi với 2 cái kìm a chốt trên live giúp a</t>
  </si>
  <si>
    <t>Vậy e cảm ơn shop nhé 🥰</t>
  </si>
  <si>
    <t>vậy e chụp hình tôm chỗ em cho chị xem đuoc k?</t>
  </si>
  <si>
    <t>vậy e có mẫu nào nữa ko</t>
  </si>
  <si>
    <t>Vậy e đóng gói cẩn thận</t>
  </si>
  <si>
    <t>Vậy e đổi mất bnhiu nữa ạ</t>
  </si>
  <si>
    <t>Vậy e hoàn tiền cho chị đi</t>
  </si>
  <si>
    <t>Vậy e hướng dẫn c cách chuyển lại hàng và hoàn tiền cho c nhé</t>
  </si>
  <si>
    <t>Vậy e ko bt mùi dễ chịu ko nua</t>
  </si>
  <si>
    <t>Vậy e lấy 1combo bé  trai nhé.</t>
  </si>
  <si>
    <t>Vậy e lấy chị 2 combo cho miễn ship nhe</t>
  </si>
  <si>
    <t>Vậy e lấy combo này và lấy thêm 1 chống trào nữa ạ</t>
  </si>
  <si>
    <t>Vậy e lấy hàng bên shop , bên shop có hỗ trợ cách bán hàng trên tiktok ko ạ</t>
  </si>
  <si>
    <t>Vậy e xem bù bn rồi cách đổi trả hàng ntn</t>
  </si>
  <si>
    <t>Vậy e.chốt 1 địu e bé, 2 hộp sữa dielac alpha gold số 2, 1 bịch tã big hug size M ạ</t>
  </si>
  <si>
    <t>vậy em chốt 2 cái.rồi giao chung 1 lần luôn đi em. thiếu nhiêu chị ck luôn</t>
  </si>
  <si>
    <t>Vậy em đặt 2 hộp 
 Hà Phương 
 Dc Nhà Văn Hóa Thôn Thọ Sơn xã Minh Châu huyện Đông Hưng tỉnh Thái Bình 
 0345667167 
 Chị nhớ đừng để tên sp là viên đặt nha tại em ngại huhu</t>
  </si>
  <si>
    <t>Vậy em đặt size 16 bánh kem bắp 8:30 hôm nay em lấy ạ</t>
  </si>
  <si>
    <t>Vậy em đổi cho chị bộ đen lấy bộ hoa văn đen size S ( áo nhún )</t>
  </si>
  <si>
    <t>Vậy em đổi cho chị size XL nhe</t>
  </si>
  <si>
    <t>vậy em đổi địa chỉ chị nhận ở nhà hay thứ 2 đổi ở địa chỉ cty chị nhỉ</t>
  </si>
  <si>
    <t>Vậy em đổi e6 sang e15 màu bò nhé shop</t>
  </si>
  <si>
    <t>Vậy em gửi cho chị một cái xài thử đã xài được thì chị mua thêm</t>
  </si>
  <si>
    <t>Vậy em lấy 1 ốp lưng với 1 cái bọc tông walh</t>
  </si>
  <si>
    <t>Vậy em lấy C 1 Kg Khô Gà và 1/2 Kg đậu phộng nha do 1 mình C ăn để lâu sợ hư 🥰</t>
  </si>
  <si>
    <t>Vậy em lấy cái nồi 9in1 giá 2,4tr kia nhé</t>
  </si>
  <si>
    <t>Vậy em lấy thêm cho chị hủ son dưỡng môi luôn nha</t>
  </si>
  <si>
    <t>vậy em lên đơn đổi cho mình nhé</t>
  </si>
  <si>
    <t>Vậy em mua 2 nhận 5 nha</t>
  </si>
  <si>
    <t>Vậy em thu hồi hoàn tiền cho chi</t>
  </si>
  <si>
    <t>Vậy giá sỉ bn ạ ?</t>
  </si>
  <si>
    <t>Vậy giao chậm nhất là CN tuần này nha</t>
  </si>
  <si>
    <t>Vậy giờ e vẫn giữ nguyên công thức khoi can doi hả chị</t>
  </si>
  <si>
    <t>Vậy giờ hình thức hoàn tiền ntn shop?</t>
  </si>
  <si>
    <t>Vậy gọi là giảm giá mua 2 áo còn 199 hoặc gọi là combo 199k đc 2 áo.</t>
  </si>
  <si>
    <t>Vậy gửi 4 bộ 4 màu sáng gửi qua tôi xem</t>
  </si>
  <si>
    <t>Vậy gửi anh mỗi thứ 1kg và cho anh hướng dẫn sử dụng nhá</t>
  </si>
  <si>
    <t>Vậy gửi hoàn tiền cho chị cũng đc nhé</t>
  </si>
  <si>
    <t>Vậy hả e chỉ sợ nên nt e cảm ơn e nha</t>
  </si>
  <si>
    <t>Vậy hạn sử dụng là bao lâu</t>
  </si>
  <si>
    <t>Vậy hết xúc xích phô mai nếu còn chị lấy nhân viên điện nói hết em coi còn thì chốt cho chị</t>
  </si>
  <si>
    <t>Vậy hình thức bảo hành thế nào vậy shop?</t>
  </si>
  <si>
    <t>Vậy họ lại ko lấy nữa shop ạ</t>
  </si>
  <si>
    <t>Vậy hoàn tiền bằng cách nào để tin e</t>
  </si>
  <si>
    <t>Vậy hoàn tiền bằng cách nào shop ạ</t>
  </si>
  <si>
    <t>Vậy hoàn tiền ntn ạ</t>
  </si>
  <si>
    <t>Vậy Hun hoàn tiền cho mình nhé ạ, mình sẽ mua sau ạ 🥹</t>
  </si>
  <si>
    <t>Vậy k lấy nữa</t>
  </si>
  <si>
    <t>Vậy k vừa đổi trả ntn</t>
  </si>
  <si>
    <t>Vậy khi dùng có tác dụng phụ o chị</t>
  </si>
  <si>
    <t>Vây khi mặc k vừa hay k đẹp đổi trả ntn</t>
  </si>
  <si>
    <t>Vậy khi nào bên bạn hoàn tiền cho mình</t>
  </si>
  <si>
    <t>Vậy khi nào có mình quay lại đặt sau</t>
  </si>
  <si>
    <t>Vậy khi nào e nhận máy chơi tg a chỉ e cách vệ sinh , bão trì là đc</t>
  </si>
  <si>
    <t>Vậy khi nhận hàng được kiểm tra và có giấy chứng nhận kiểm định chất lượng sản phẩm không vậy</t>
  </si>
  <si>
    <t>Vậy ko lấy nước ngọt, chỉ lấy hạt chia và thịt hộp</t>
  </si>
  <si>
    <t>Vậy là 2 quần cùng mẫu đúng k</t>
  </si>
  <si>
    <t>vậy là cả ship là 136k đúng ko</t>
  </si>
  <si>
    <t>Vậy là của C sz 38, 40, 42 phải k? C sợ giao nhầm rồi mắc công</t>
  </si>
  <si>
    <t>Vậy là em đổi số điện thoại dùm cảm ơn nhiều</t>
  </si>
  <si>
    <t>Vậy là hàng 800k , chuyển cọc bnhieu? Của mã 84</t>
  </si>
  <si>
    <t>Vậy là super chờ chị thử hàng hay sao</t>
  </si>
  <si>
    <t>Vậy làm giup mình mẫu bánh i love u đỏ này</t>
  </si>
  <si>
    <t>Vậy lát mang qua nhé, cảm ơn em</t>
  </si>
  <si>
    <t>Vậy lâu năm rồi còn hạn sử dụng o</t>
  </si>
  <si>
    <t>Vậy lấy  quần thôi nữa có gì e đặt sau</t>
  </si>
  <si>
    <t>vậy lấy 1 combo ạk</t>
  </si>
  <si>
    <t>Vậy lấy 1 nệm bao gồm vỏ bọc kích thước 2x 2,2m+ 1 vỏ bọc màu xám</t>
  </si>
  <si>
    <t>Vậy lấy 1 thùng nabizam size L, 1 thùng tã quần thường momo size L nhé</t>
  </si>
  <si>
    <t>Vậy lấy 1cay sim,0865860823</t>
  </si>
  <si>
    <t>vậy lấy 1combo 290</t>
  </si>
  <si>
    <t>Vậy lấy 1kg khô gà nha bà</t>
  </si>
  <si>
    <t>Vậy lấy 3 hộp collagen 2 hộp vitamin E đỏ</t>
  </si>
  <si>
    <t>Vậy lấy 5 8</t>
  </si>
  <si>
    <t>Vậy lấy 8 VC 3 night cream 2 retinol seum cho tổng số tiền lại</t>
  </si>
  <si>
    <t>vậy lấy bộ 9 size xl đi ad</t>
  </si>
  <si>
    <t>Vậy lấy c 1 set bánh bao nguyên cám gà nấm trứng cút, 1 bịch bánh mì nguyên cám, 1 cây chả ức gà, 1 bánh cupcake nha shop</t>
  </si>
  <si>
    <t>Vậy lấy Chị 2 cái màu đen và nâu đất</t>
  </si>
  <si>
    <t>Vậy lấy chị 2 liệu trình 500k. Nha em</t>
  </si>
  <si>
    <t>Vậy lấy chị bộ tóc nơ dài soocla đi</t>
  </si>
  <si>
    <t>Vậy lấy chị hai combo này</t>
  </si>
  <si>
    <t>Vậy lấy cho c 1 bánh mì ngu sắc 1piza hải san và 1 Pizza 4 vi phô mai</t>
  </si>
  <si>
    <t>Vậy lấy cho c cái túi quai xách này với set quần chip nhé . À mà chiều có live túi ko e</t>
  </si>
  <si>
    <t>Vậy lấy cho chế chai dầu gội  2 gói trà</t>
  </si>
  <si>
    <t>Vậy lấy cho chị 1 chăn giống bộ sọc nha</t>
  </si>
  <si>
    <t>Vậy lấy cho chị 10h collagen với 2h e đỏ là 600k đc kinh 3 Thọ mương đào b vân khánh an minh kiên giang sđt 0395891976</t>
  </si>
  <si>
    <t>vậy lấy cho chị 1kg đi khách cũ</t>
  </si>
  <si>
    <t>Vậy lấy cho chị 3 ủ trắng và 3 tẩy tế bào chết giá 150 đúng không em</t>
  </si>
  <si>
    <t>Vậy lấy cho chị hũ collagen đi bến tre Bình Đại xã Đại Hòa Lộc ấp Bình Lộc 0942743090</t>
  </si>
  <si>
    <t>Vậy lấy cho e combo nhỏ nhé</t>
  </si>
  <si>
    <t>Vậy lấy cho e hủ collagen nhé, gửi địa chỉ cũ</t>
  </si>
  <si>
    <t>Vậy lấy cho em chai room và Chai dưỡng móng 039 400 8644 ấp Tân Tây xã Tân Phú Châu Thành Bến Tre</t>
  </si>
  <si>
    <t>Vậy lấy cho em năm bộ 1.5mm với một kg bi sắt nhé</t>
  </si>
  <si>
    <t>Vậy lấy cho m:</t>
  </si>
  <si>
    <t>Vậy lấy cho mình 2 tấm hình chó  xanh kích thước 1m2 và 1m5</t>
  </si>
  <si>
    <t>Vậy lấy cho mình 500g khô bò rim, 500g chả lụa da heo</t>
  </si>
  <si>
    <t>Vậy lấy cho mình chảo như thế đi</t>
  </si>
  <si>
    <t>Vậy lấy cho mình combo màu này đều</t>
  </si>
  <si>
    <t>Vậy lấy combo đi shop</t>
  </si>
  <si>
    <t>Vậy lấy combo đó có được tặng này hk shop</t>
  </si>
  <si>
    <t>Vậy lấy combo xanh nhe</t>
  </si>
  <si>
    <t>Vậy lấy combo yến</t>
  </si>
  <si>
    <t>Vậy lấy e 1 bánh dứa mini vs 1 bánh mì phô mai tan chảy nhé ạ</t>
  </si>
  <si>
    <t>vậy lấy e 1 cặp gạo lứt cốm non, 1 bánh gạo lức đen nha shop</t>
  </si>
  <si>
    <t>Vậy lấy e bánh kem với nến thui ạ</t>
  </si>
  <si>
    <t>Vậy lấy e combo c gửi e dùng thử ạ</t>
  </si>
  <si>
    <t>Vậy lấy e combo như hình, bé trai ạ</t>
  </si>
  <si>
    <t>Vậy lấy e đôi kem size 36 nha</t>
  </si>
  <si>
    <t>vậy lấy e hộp canxi đó ạ</t>
  </si>
  <si>
    <t>Vậy lấy em combo 528 đi chị</t>
  </si>
  <si>
    <t>Vậy lấy em đôi đó size 38 đi ạ</t>
  </si>
  <si>
    <t>Vậy lấy em ghi nhạt size XL nha shop</t>
  </si>
  <si>
    <t>Vậy lấy em mẫu này như kích thước chân ỏe tren của em nha anh</t>
  </si>
  <si>
    <t>Vậy lấy hai bịch tã dán với ba bịch tả quần</t>
  </si>
  <si>
    <t>Vậy lấy kìm 9 và 5 chia đôi nhá shop</t>
  </si>
  <si>
    <t>Vậy lấy m đầm hoa nhí sz 16 nha. Lỡ ko vừa m đổi đc pk</t>
  </si>
  <si>
    <t>Vậy lấy màu này e mà không rách rối có không shop với 1 áo ngực này e màu đen hay trắng cũng được</t>
  </si>
  <si>
    <t>Vậy lấy mèo vàng 90k nha</t>
  </si>
  <si>
    <t>Vậy lấy mình 1 tấm đúng kích thước 3x6 nha</t>
  </si>
  <si>
    <t>Vậy lấy mình 3 mẫu này size S nha shop</t>
  </si>
  <si>
    <t>Vậy lấy mình cái túi thứ 4 và combo quà M8 dsi Múi</t>
  </si>
  <si>
    <t>Vậy lấy mình combo 2 nhé</t>
  </si>
  <si>
    <t>Vậy lấy mình combo xanh đi</t>
  </si>
  <si>
    <t>Vậy lấy minh một hộp nha mình tinh tướng san phẩm của chị Nhật kìm Ah lắm</t>
  </si>
  <si>
    <t>Vậy lấy mình quần cho e</t>
  </si>
  <si>
    <t>Vậy lấy mình size s nếu ko vừa mình đổi size được ko ạ</t>
  </si>
  <si>
    <t>Vậy lấy mk 3 cái cường lực máy Vsmart live nhá</t>
  </si>
  <si>
    <t>Vậy lấy một bì cà phê , bình cà phê và thố đựng đồ ăn 15</t>
  </si>
  <si>
    <t>Vậy lấy size s cho mình nha</t>
  </si>
  <si>
    <t>Vậy lấy thêm 1 ke sạc điện thoại với 1 vi nẹp gửi chung đơn hàng hoi nảy nha</t>
  </si>
  <si>
    <t>Vậy lấy thêm 1 set này nữanhe</t>
  </si>
  <si>
    <t>Vậy lấy thêm 2 món may tia Long mũi đao du phòng</t>
  </si>
  <si>
    <t>Vậy lấy thiêm mãCTD 006 mã CTD 010 sđt 0918444809 dài1m8 2m</t>
  </si>
  <si>
    <t>vậy lấy trước cho e combo dùng cho mặt và body đi</t>
  </si>
  <si>
    <t>Vây lấy Uyen 1 combo 730 nha</t>
  </si>
  <si>
    <t>Vậy lấy x5 cũng đc c</t>
  </si>
  <si>
    <t>vậy lấy xịt khoang đi</t>
  </si>
  <si>
    <t>Vậy lấy,bánh ngũ cốc, bánh đài loan</t>
  </si>
  <si>
    <t>Vây mà bé c xài vẩn hôi chứ đừng nói là hết vây có hoàn tiền cho c kg</t>
  </si>
  <si>
    <t>Vậy mai gửi sớm giùm r</t>
  </si>
  <si>
    <t>Vậy mẫu này vải mỏng ko</t>
  </si>
  <si>
    <t>vậy mấy sp thì k phải đặt cọc trước?</t>
  </si>
  <si>
    <t>Vậy mình chỉ cần mua 2 loại: dầu gội sâm gừng, tinh chất dưỡng thảo mộc thôi đúng k ạ? Có cần xài thêm dầu xả không tiệm ha?</t>
  </si>
  <si>
    <t>Vậy mình chốt combo mặt đen</t>
  </si>
  <si>
    <t>vậy mình ck cọc trước nhé</t>
  </si>
  <si>
    <t>vậy mình cọc trước 100k nha</t>
  </si>
  <si>
    <t>Vậy mình đặt bánh kem mai 28 lấy nhé</t>
  </si>
  <si>
    <t>Vậy mình đặt sau nha…mình sợ k kịp,cảm ơn shop</t>
  </si>
  <si>
    <t>Vậy mình không thể kiểm tra được xuất xứ phải không ạ.</t>
  </si>
  <si>
    <t>Vậy mình lấy 10kg gạo tẻ này và ko lấy gạo lức nữa nhé</t>
  </si>
  <si>
    <t>Vậy mình lấy 2 ốp lưng 13 prm</t>
  </si>
  <si>
    <t>Vậy mình lấy 4 sét này ạ</t>
  </si>
  <si>
    <t>Vậy mình lấy chân váy hoa xanh và áo này luôn nhé</t>
  </si>
  <si>
    <t>vậy mình lấy hai bộ này kích thước giường 1,8 x 2 m, đệm dày 20 cm</t>
  </si>
  <si>
    <t>Vậy mình lấy màu xanh hoa nhí</t>
  </si>
  <si>
    <t>Vậy mình lấy nồi cơm điện 3,4 người ăn nha shop</t>
  </si>
  <si>
    <t>Vậy mình lấy thêm set này</t>
  </si>
  <si>
    <t>Vậy mình lấy thử 2 cái</t>
  </si>
  <si>
    <t>Vậy mình mua online thì đổi trả ntn</t>
  </si>
  <si>
    <t>Vậy mình mua trả góp lãi suất sao vậy</t>
  </si>
  <si>
    <t>Vậy mình muốn lấy thêm đc ko</t>
  </si>
  <si>
    <t>Vậy mua 2 bộ có đc giảm giá ko</t>
  </si>
  <si>
    <t>Vậy mua 3 áo có đc giảm giá k ạ</t>
  </si>
  <si>
    <t>Vậy mua 3 cái có giảm giá nữa k shop?</t>
  </si>
  <si>
    <t>Vậy mua 3 cái liền giảm giá được không bạn?</t>
  </si>
  <si>
    <t>Vậy mua 5 chiếc có giảm giá ko</t>
  </si>
  <si>
    <t>Vậy mua chống nắng này ở đây là phiên bản mới à shop?</t>
  </si>
  <si>
    <t>Vậy nên dùng giảm giá như shop giảm hay dùng giảm giá sinh nhật dc b</t>
  </si>
  <si>
    <t>Vậy nếu c đổi mất phí bao nhiu vậy e</t>
  </si>
  <si>
    <t>Vậy nếu hoàn tiền thì mình hoàn tiền bằng cách nào nếu so ko hiệu quả</t>
  </si>
  <si>
    <t>Vậy nếu k tăng hoàn tiền ntn ạ</t>
  </si>
  <si>
    <t>Vậy nếu trả trc thì bao nhiu shop</t>
  </si>
  <si>
    <t>Vậy phải có giấy phép lưu hành chứ ạ</t>
  </si>
  <si>
    <t>Vậy qua tết còn chương trinh khuyến mãi không</t>
  </si>
  <si>
    <t>Vậy ra tết e đặt vẫn có khuyến mãi dúng k</t>
  </si>
  <si>
    <t>Vậy s hoàn tiền ntn ạ</t>
  </si>
  <si>
    <t>Vậy s hoàn tiền ntn ạ, shop ơi</t>
  </si>
  <si>
    <t>Vậy ship a 2 áo y mẫu 85kg nha</t>
  </si>
  <si>
    <t>Vậy ship mình 2 hộp nhé, hạn sử dụng sao ah</t>
  </si>
  <si>
    <t>Vậy shoop tìm giúp mình kéo khoét tạo sẹo( kìm bấm sẹo) nữa nhé. M lấy 2 cái</t>
  </si>
  <si>
    <t>Vậy shop chỉ mình cách vệ sinh lun nha</t>
  </si>
  <si>
    <t>Vậy shop cho mình xin thông tin thời gian đổi trả ạ</t>
  </si>
  <si>
    <t>Vậy shop giảm dc ko shop</t>
  </si>
  <si>
    <t>Vậy shop giao lộn size sao chi mặc dc</t>
  </si>
  <si>
    <t>Vậy shop gửi luôn cho e để e nhận cuối tuần nhé.sợ trong tuần đi lam e k cầm điện thoại dk thì gọi k biết ạ</t>
  </si>
  <si>
    <t>Vậy shop gửi về địa chỉ công ty e nha . Vi e đi làm e nhận Hàn cho tiện</t>
  </si>
  <si>
    <t>Vậy shop hoàn tiền bằng cách nào ạ</t>
  </si>
  <si>
    <t>Vậy shop Ko nhận gửi thiếu hàng thì e cũng ko biết làm sao vì shop đã nhận tiền rồi nên nói gì shop cũng ko nhận</t>
  </si>
  <si>
    <t>Vậy shop lấy a 1 cái màu ghi nhé, kích thước 2m×2m2 nhé</t>
  </si>
  <si>
    <t>Vậy shop lấy cho em cái ba lô này đi</t>
  </si>
  <si>
    <t>Vậy shop lấy mình 2 đôi sandal bánh mì màu trắng 38 nha</t>
  </si>
  <si>
    <t>Vậy shop mình có sẵn mẫu này size 40 k ạ ?</t>
  </si>
  <si>
    <t>Vậy shop nào mới có mẫu này</t>
  </si>
  <si>
    <t>Vậy shop thay đổi số lượng hộp giúp em nha:
20x10x6 còn 2c
25x10x5 còn 2c 
33x22x12 còn 1c</t>
  </si>
  <si>
    <t>Vậy shopp ơi mik mua 3 bộ đc giảm giá thêm ko bạn</t>
  </si>
  <si>
    <t>vậy shosp đổi tên người nhận lại gíup mình với</t>
  </si>
  <si>
    <t>Vậy sip cho chị địa chỉ cũ nhe giao đúng hàng nhe hôm rồi giao lộn chị phải mua hai lần</t>
  </si>
  <si>
    <t>Vậy số còn lại em trả góp</t>
  </si>
  <si>
    <t>Vậy sữa này có giấy chứng nhận hay tem chống hàng giả ko ạk</t>
  </si>
  <si>
    <t>Vậy theo Vân, đeo đá ko hợp mệnh, sử dụng phong thuỷ ko đúng thì có làm ảnh hưởng đến năng lượng của bản thân ko Vân? An thì nghĩ đá là 1 phần, còn chính vẫn là do bản thân của mình, đúng ko Vân?</t>
  </si>
  <si>
    <t>Vậy thì chị đặt sau nhé</t>
  </si>
  <si>
    <t>Vậy thì em lấy anh 2 cốc sạc, 1 sợi dây sạc</t>
  </si>
  <si>
    <t>Vậy thì em phải nhận lỗi hàng giao chậm sao em nói chị lý do</t>
  </si>
  <si>
    <t>Vậy thì ko đủ kích thước rồi bàn mình rộng 60 dài 1m20</t>
  </si>
  <si>
    <t>Vậy thì lấy 1 cây kìm sop</t>
  </si>
  <si>
    <t>Vậy thì lấy combo 5 món đấy thôi</t>
  </si>
  <si>
    <t>Vậy thì thôi nhé, mình sẽ không mua nữa, mình có 1 người chị đang định mua áo bts. Để mình hỏi chị ấy, nếu chị ấy mua thì mình bảo với bạn nhé</t>
  </si>
  <si>
    <t>Vậy thôi ạ, cứ nói vậy shop giao tào lao cũng bắt trả ship ạ. Nếu hàng đúng mà e ko nhận e sai thì e đồng ý trả, chứ shop giao sai xong cứ bắt nhận trả ship, e bị mấy shop rồi, ko phải kì kèo tiền ship nhưng đúng thì thôi ạ</t>
  </si>
  <si>
    <t>Vậy thôi c k đặt hàng nữa</t>
  </si>
  <si>
    <t>Vậy thôi c k lấy nữa . E ck lại cho c nhé. Sau có mẫu nào c lấy sau vậy</t>
  </si>
  <si>
    <t>Vậy thôi c k lấy nữa nhé</t>
  </si>
  <si>
    <t>Vậy thôi chị không mua nữa nhé. Vì chị ck trước toàn bị mất tiền rồi không giải quyết cho chị nữa. Cám ơn em đã tư vấn nha</t>
  </si>
  <si>
    <t>Vậy thôi chị ko lấy nữa e</t>
  </si>
  <si>
    <t>Vậy thôi để lần khác mình mua sau ạ</t>
  </si>
  <si>
    <t>Vậy thôi để nào về có hàng e đặt sau</t>
  </si>
  <si>
    <t>Vậy thôi để sau này mình quay lại mua sau</t>
  </si>
  <si>
    <t>vậy thôi e không lấy nữa,chờ đợi mắc công</t>
  </si>
  <si>
    <t>Vậy thôi e lấy c60 vs b76
Với 2 mẫu ghi kia ạ</t>
  </si>
  <si>
    <t>Vậy thôi e tết k khuyến mãi gì vậy</t>
  </si>
  <si>
    <t>Vậy thôi mình lấy 2 hộp bánh mì súc xích khỏi cần lấy bánh puff</t>
  </si>
  <si>
    <t>Vậy thôi mua 2 cái thử nếu chất lượng thì mình mua thêm</t>
  </si>
  <si>
    <t>Vậy thôi vì ko thử dc luôn đổi trả phức tạp lắm ạ.cảm ơn shop nhé</t>
  </si>
  <si>
    <t>Vậy thôi, cảm ơn shop đã nhiệt tình tư vấn</t>
  </si>
  <si>
    <t>Vậy thôi.e ko lấy nữa nhé</t>
  </si>
  <si>
    <t>Vậy thời gian đổi trả là bao lâu shop</t>
  </si>
  <si>
    <t>Vậy thui bạn nhé...cảm ơn nhiều</t>
  </si>
  <si>
    <t>Vậy thuốc khi nào hết hạn sử dụng vậy chị</t>
  </si>
  <si>
    <t>vậy tí mình gưi thêm thành phần rồi nhờ bạn in nhé</t>
  </si>
  <si>
    <t>Vậy Tiệm cho em hỏi còn trà sữa XPP không ạ😅</t>
  </si>
  <si>
    <t>Vậy tôi không mua nữa đâu nhé</t>
  </si>
  <si>
    <t>Vậy tổng 580k, tặng 3 kẹp tóc để chị cho3 đứa cháu nội và ngoại nghe!</t>
  </si>
  <si>
    <t>vậy tổng bill là bao nhiu b</t>
  </si>
  <si>
    <t>Vậy trả hoàn tiền cho bên đây đi</t>
  </si>
  <si>
    <t>vậy tủ nặng bao nhiêu ạ?</t>
  </si>
  <si>
    <t>Vậy tuần mấy lần</t>
  </si>
  <si>
    <t>Vậy tuổi thọ cây ko cao bằng cây nguyên bản</t>
  </si>
  <si>
    <t>Vậy uống 1 ngày mấy lần, mỗi lần mấy viên, giá cả bao nhiêu/1 hộp để có gì em mua vài hộp 1 lúc</t>
  </si>
  <si>
    <t>Vậy xuất hóa đơn GTGT địa chỉ gởi xóm nhe</t>
  </si>
  <si>
    <t>Vchuyen về Huế phí ship bnhieu ạ</t>
  </si>
  <si>
    <t>VCN nội sinh lựu hạn sử dụng bảo nhiêu ạ?</t>
  </si>
  <si>
    <t>Vd em mà rộng quá,hay vải xấu,em chịu tiền ship ,còn trả lại cho shop nha</t>
  </si>
  <si>
    <t>Vd như chất vải ko như ảnh</t>
  </si>
  <si>
    <t>Vẽ cho mk bức này cỡ 40.60 nh</t>
  </si>
  <si>
    <t>về cho chị 5 cây nha</t>
  </si>
  <si>
    <t>Về hình thức bảo hành như thế nào hả shop</t>
  </si>
  <si>
    <t>Về k vừa đổi trả ntn shop</t>
  </si>
  <si>
    <t>Về lỡ đặt k vừa kích thước nhà mình mình đổi có được k</t>
  </si>
  <si>
    <t>Về mà ko như hình chất xấu tớ ko nhận thì mất bnh phí ship bannoi</t>
  </si>
  <si>
    <t>Về mặc k vừa đổi trả ntn</t>
  </si>
  <si>
    <t>Về mặc mà đẹp Minh lại mua thêm</t>
  </si>
  <si>
    <t>Về ngày nhận bánh mình chưa chốt đc nên chốt sau đc ko ạ</t>
  </si>
  <si>
    <t>Về nhà chị gọi lại ko thấy trả lời</t>
  </si>
  <si>
    <t>Về nhà lên gg maps đọc đúng toàn bị đánh giá thái độ nhân viên @.@</t>
  </si>
  <si>
    <t>về thêm có mẫu này k</t>
  </si>
  <si>
    <t>Về thử size k vừa thì đổi trả ntn shop ạ</t>
  </si>
  <si>
    <t>Về việc như này : Khi shipper giao hàng cho tôi có thái độ . 
 Thứ nhất shipper bắt tôi phải đưa tiền ship riêng cho anh ấy mặc dù đơn này đã tính tiền ship chung nhưng shipper khăng khăng rằng nếu tôi không nhận đơn hay nhận đơn thì tôi vẫn phải đưa tiền ship riêng . 
 Tôi đã không đồng ý . Và anh shipper chửi tôi , chửi gia đình tôi với những lời thô tục . Chửi to và ra cổng nhà tôi vẫn chửi</t>
  </si>
  <si>
    <t>VG ạ.c bảo nhân viên giao lại ho e nhé</t>
  </si>
  <si>
    <t>Vg chào shop ạ</t>
  </si>
  <si>
    <t>VHBG Ấp 6 tóc tiên tx phú mỹ tỉnh bà rịa vũng tàu</t>
  </si>
  <si>
    <t>Ví 19k 0937142987</t>
  </si>
  <si>
    <t>Vì ba tôi thích cây này tôi mới mua chứ thái độ thế này mua bán gì. Thay vậy ko gửi stk, bảo e gửi c thông tin ck mà nói thế</t>
  </si>
  <si>
    <t>vì bé đi học nên mình không cho uống đúng giờ được vậy có ảnh hưởng đến hiệu quả không ạ</t>
  </si>
  <si>
    <t>Vì bữa trước c đặt 2 cái mà khi nhận vải xấu lắm nên c không nhận. Và trc khi chốt đơn shop đã cam kết chất vải k ôk thì c cứ hoàn về mà k cần thanh toán bất cứ phí gì,  thế mà còn giao hàng vậy đó.</t>
  </si>
  <si>
    <t>vì c có con nhỏ nên thu3 c di lam lai ma chi lam den 3g chieu la c về</t>
  </si>
  <si>
    <t>Vì c mua nhiều đồ da của em nên cần biét cách sử dụng</t>
  </si>
  <si>
    <t>Vì c nhận đc đơn quần vs chân váy rồi mà mãi chưa thấy đơn đổi</t>
  </si>
  <si>
    <t>Vì c thấy bảo loại kia dùng tốt , và rất n khách hàng dùng</t>
  </si>
  <si>
    <t>Vì c vừa mặc 1 lần đã hỏng khoá</t>
  </si>
  <si>
    <t>Vì chân bé nhà e đi size 36 thì quá to</t>
  </si>
  <si>
    <t>Vì chị đi giày cao gót</t>
  </si>
  <si>
    <t>vì còn chi phí bảo hành nữa c ạ</t>
  </si>
  <si>
    <t>vì cúc bấm ko bền</t>
  </si>
  <si>
    <t>Ví dài lấy màu hồng nhé</t>
  </si>
  <si>
    <t>Ví dụ đang sử dụng thuốc mà bị ốm phải dùng thuốc kháng sinh thì có ảnh hưởng gì k ạ</t>
  </si>
  <si>
    <t>ví dụ lắp tròng chống âsx lun thì có giấy chứng nhận tròng kính hãng để bảo chất lượng ko ạ</t>
  </si>
  <si>
    <t>Ví dụ máy này điện 110v và công suất 51w</t>
  </si>
  <si>
    <t>Ví dụ như bạn bán để hợp an nhiên  là tên thương hiệu v</t>
  </si>
  <si>
    <t>Ví dụ như giày dễ gãy mũi có được bảo hành k ạ</t>
  </si>
  <si>
    <t>Vì đầu bé hay buộc tóc nên c cần size lớn tý</t>
  </si>
  <si>
    <t>Vị đc chọn mấy vị ạ</t>
  </si>
  <si>
    <t>Vì đi mua nè ko cần dày</t>
  </si>
  <si>
    <t>Vì đồ mình đi biếu người quan trọng nên shop gửi hàng chuẩn với đóng gói cẩn thận giúp mình nhé</t>
  </si>
  <si>
    <t>Vì e cũng mong nhận được hàng sớm mà giao chậm hơn bên e mua của shop kia</t>
  </si>
  <si>
    <t>Vì e đang chọn mấy vị</t>
  </si>
  <si>
    <t>Vì e vừa hỏi e e có mẫu này r</t>
  </si>
  <si>
    <t>Vì ga gối c giặt nhiều nên cug muốn lấy loại có chất lượng 1 chút</t>
  </si>
  <si>
    <t>vì hàng e đi tặng shop đóng gói cẩn thận giúp e ạ</t>
  </si>
  <si>
    <t>Vì hàng này tui đi châu âu, nên chất lượng phải okay nà</t>
  </si>
  <si>
    <t>Vì hoá đơn bọn e tính là chuyển về tên ở trên hoá đơn VAT mới được làm thanh toán</t>
  </si>
  <si>
    <t>Vì huỷ nuốc hết trơn , với lại xem như nào đổi số lượng mắm lại</t>
  </si>
  <si>
    <t>Vì không có hoa văn kia nên thôi mình lấy đỡ chiếu này</t>
  </si>
  <si>
    <t>Vì lần trước mình nhận xong mặc 1 lần nó bị hỏng khoá ạ</t>
  </si>
  <si>
    <t>Vì lấy rồi nên không lấy nữa nha</t>
  </si>
  <si>
    <t>vì m chỉ chốt 1 hoạ tiết</t>
  </si>
  <si>
    <t>Vì m tính lúc đó là hết thời gian bảo hành r. M thấy sale nên thích mua trc</t>
  </si>
  <si>
    <t>Vì mình bị dị ứng mùi thơm</t>
  </si>
  <si>
    <t>Vì mình dag bán online</t>
  </si>
  <si>
    <t>vì mình đã quen sài cái cũ nên đổi qua cái mới mà thấy tiền rẻ hơn lại khác nước sản xuất nên không biết chất lượng thế nào...nên lo lo</t>
  </si>
  <si>
    <t>Vì mình k biết bạn . Biết nhà thuốc kia trước. Mình uống thuốc nội tiết nhà đó hết rụng tóc thật sự</t>
  </si>
  <si>
    <t>Vì mình mua nhiều nơi rồi mà ngoài xấu hơn hình hoàn toàn</t>
  </si>
  <si>
    <t>vì mình ở xa không test được máy thì liệu có đảm bảo chất lượng máy cho khách không? vì thời gian đổi trả tương đối ngắn so với shop khác thường là 15 ngày.</t>
  </si>
  <si>
    <t>Vì mình rất sợ có tác dụng phụ</t>
  </si>
  <si>
    <t>Vì mình thấy có nhiều cái gắn sạc dự phòng vẫn chạy được</t>
  </si>
  <si>
    <t>Vì mình thấy giá hợp lý, mẫu mã đẹp, vải cũng ok</t>
  </si>
  <si>
    <t>Vì mk đang tìm nguyên liệu để sắp tới nấu số lượng lớn</t>
  </si>
  <si>
    <t>Vì mua trên mạng mình ít khi mua đk hàng chất lượng</t>
  </si>
  <si>
    <t>Ví này có đựng vừa giấy phép lái xe cũ ko bạn</t>
  </si>
  <si>
    <t>Vì nay e nhận đơn kia thấy chưa trừ 150k e đã chuyển khoản</t>
  </si>
  <si>
    <t>vì nay ko có cửa hàng</t>
  </si>
  <si>
    <t>Vì ship về công ty giúp em</t>
  </si>
  <si>
    <t>Vì sion chị trả góp 24thang, vậy moi trả bao nhiêu em</t>
  </si>
  <si>
    <t>Vì sợ chốt trên shopee sản phẩn ko chất lượng ấy</t>
  </si>
  <si>
    <t>Vì sợ dầu dừa có thể ăn trực tiếp không qua nhiệt trong cách làm kem ấy sẽ khác với dầu dừa bán ở ngoài để gội đầu/ dưỡng da/ nấu ăn chiên xào? Không thể coi nhẹ được</t>
  </si>
  <si>
    <t>Vì t chưa có gặp nên báo giao lại mà nó gọi lúc đi đón con nên về lại k có giao</t>
  </si>
  <si>
    <t>Vi tảo sử dụng khi nào e</t>
  </si>
  <si>
    <t>Vì thấy nhiều bên có trả góp qua thẻ tín dụng lãi suất 0%</t>
  </si>
  <si>
    <t>Vị thông cảm cho anh nhé, nếu có mẫu này nt cho anh nhé em</t>
  </si>
  <si>
    <t>Vì thương ship gọi điện, giao hàng nhiệt tình và dễ thương nên nhận hàng.</t>
  </si>
  <si>
    <t>Vì tôi  mua mấy cái  màu không giống như quảng cáo</t>
  </si>
  <si>
    <t>Vì tôi là tá nghỉ hưu nên muốn có 1 đôi tướng để đi cho đủ cấp.So với dày tôi có thì sau số cở dày trên quảng cáo ko có số năm sx ở trong vòng tròn nên phải hỏi lại shop đấy.</t>
  </si>
  <si>
    <t>Ví xanh ngọc còn không</t>
  </si>
  <si>
    <t>Video hướng dẫn lắp đặt  chi tiết shop ơi</t>
  </si>
  <si>
    <t>Video một  kiểu gửi cho khách chiếc quần ko thể chấp nhận được, chất vải xấu đường may quá xấu</t>
  </si>
  <si>
    <t>Việc hoàn hàng và hoàn tiền ntn ạ?</t>
  </si>
  <si>
    <t>Việc này tế nhị ngại lắm e có bảo mật thông tin cho a kg</t>
  </si>
  <si>
    <t>Viêm soạng hít lâu ko em, ngày mấy lần?</t>
  </si>
  <si>
    <t>Viên đặt của nội địa Thái Lan ạ</t>
  </si>
  <si>
    <t>viên đặt dạng như viên vitamin e vậy đăt vào có tan kp</t>
  </si>
  <si>
    <t>Viên đặt đó thời hạn sử dụng lâu k e</t>
  </si>
  <si>
    <t>Viên đặt phụ khoa vitamin
  Làm hồng và se khít cô bé, trị viêm , huyết trắng ,ngăn ngừa mùi hôi, giúp cô bé thơm tho tự nhiên
  bổ sung vitamin cho phụ nữ cấp ẩm hết khô hạn, tăng ham muốn
  Lấy 1v nhúng qua nước … trước 30p khi acb hiệu quả bất ngờ</t>
  </si>
  <si>
    <t>Viên nén này mình trồng hoa, cây ăn trái đc fai k shop</t>
  </si>
  <si>
    <t>Viên thảo mộc xuân thu tốt lắm luôn cải thiện tình trạng dụng tóc mấT ngủ tốt lắm luôn</t>
  </si>
  <si>
    <t>Vip 10 phiên bản mấy b nhỉ</t>
  </si>
  <si>
    <t>Vip 12 phiên bản mấy vậy</t>
  </si>
  <si>
    <t>VIP 12 phiên bản mấy vậy bạn</t>
  </si>
  <si>
    <t>Vip10 này là phiên bản mấy</t>
  </si>
  <si>
    <t>Vitamin c bên mình có ko</t>
  </si>
  <si>
    <t>Vk e hỏi nồi dung tích to nhất bao nhiêu ạ</t>
  </si>
  <si>
    <t>Võ Hồng Đào chủ shop dễ thương quá trời luôn</t>
  </si>
  <si>
    <t>vỏ hộp nên để sđt, zalo, tên thương hiệu để khách thấy an tâm và tìm mua lần sau sẽ dễ hơn shop ạ</t>
  </si>
  <si>
    <t>Vò m cần mới đặt chứ ai muốn hoàn tiền đâu</t>
  </si>
  <si>
    <t>Võ Nhật Thư . Đc : tiệm tóc Nhật Thư ,Tổ 9 Khu Phố Kiên Tân .TT Kiên Lương. Tỉnh Kiên Giang . đt 0948000757</t>
  </si>
  <si>
    <t>Vỏ nhôm đúc.hay vỏ nhựa.bảo hành bao lâu.</t>
  </si>
  <si>
    <t>Võ Thị thanhtuyền 46 đường số 2 phường Tân Phú quận 9 thành phố Hồ Chí Minh 038 640 9867</t>
  </si>
  <si>
    <t>Voan đen ngực 96,eo 86 siz gì e</t>
  </si>
  <si>
    <t>Voi may bo kia màu giao sai</t>
  </si>
  <si>
    <t>Vòng bi xi lại</t>
  </si>
  <si>
    <t>Vòng có bảo hành bao lâu phai màu không chị</t>
  </si>
  <si>
    <t>Vòng cổ búp bê</t>
  </si>
  <si>
    <t>Vòng cổ chất liệu gì vậy shop?
  Có bi ngứa hay rỉ gì ko ạ</t>
  </si>
  <si>
    <t>Vòng đầu bao nhiêu thì vua ak</t>
  </si>
  <si>
    <t>Vòng lưng 78 nha shop. Nhờ shop tư vấn chuẩn size, thời gian đổi trả là mấy ngày ạ</t>
  </si>
  <si>
    <t>Vòng này có giữ mùi vĩnh viễn không bạn?,hay đeo một thời gian sẽ hết mùi bạn ha?</t>
  </si>
  <si>
    <t>vòng này đá ta tóc xuất xứ từ đâu thế b</t>
  </si>
  <si>
    <t>Vòng nhẫn có ni tay không em</t>
  </si>
  <si>
    <t>Võng vải có dày ko shop</t>
  </si>
  <si>
    <t>vọt đọt sử dụng khi nào ad</t>
  </si>
  <si>
    <t>Vô đặt nói mã khuyến mã hết hạn sử dụng</t>
  </si>
  <si>
    <t>Vô lý chị trả tiền xong khi về bóc ra thiếu hàng mà ko dc gq</t>
  </si>
  <si>
    <t>Vô phúc cho shop nào thuê dk quả nv như này :))) bán hàng ko nhiệt tình , đôi co vs khách thì bán cho chó , nói thật vs em chị cũng làm dịch vụ , nên thừa hiểu và giọng điệu nt của c cũng ko đến mức cộc lốc hay zì , nhìn lại thái độ và cách lv của chính mình</t>
  </si>
  <si>
    <t>Vở gối ôm màu xấu quá không cùng màu với chăn ga gối</t>
  </si>
  <si>
    <t>Vớ lại có giấy chứng nhận về sản phẩm bạn gửi kèm luôn</t>
  </si>
  <si>
    <t>Với ad cho em hỏi thêm là các sản phẩm điện tử như máy giặt mini hay máy tiệt trùng UV thì chế độ bảo hành &amp; hình thức bảo hành sẽ như thế nào nha ad</t>
  </si>
  <si>
    <t>Với anh giá ko quá quan trọng nhưng hàng kém chất lượng nhanh hỏng là a ko muốn</t>
  </si>
  <si>
    <t>Với bạn có collagen này ko nhỉ</t>
  </si>
  <si>
    <t>Với bảo hành bao lâu à shop</t>
  </si>
  <si>
    <t>Với bảo hành bao lâu nhỉ</t>
  </si>
  <si>
    <t>Với bảo hành bao lâu và hình thức bảo hành nữa</t>
  </si>
  <si>
    <t>với bên mình có xuất hoá đơn VAT k ạ?</t>
  </si>
  <si>
    <t>Với c cho em cách sử dụng luôn nhé😂</t>
  </si>
  <si>
    <t>Vơi c mua nhiều e giảm giá đi</t>
  </si>
  <si>
    <t>Với cả bạn có mẫu này ko</t>
  </si>
  <si>
    <t>với cả bên mình có kem nền clio hog ạ</t>
  </si>
  <si>
    <t>Với cả hình thức bảo hành nếu có lỗi thì như nào</t>
  </si>
  <si>
    <t>Với cả thành phần sau khi pha nó ra ntn vậy</t>
  </si>
  <si>
    <t>Với cái áo phao màu không giống hình lắm</t>
  </si>
  <si>
    <t>Với cái chỗ nào đánh giá thái độ giao hàng cho em luôn. Đang cần đồ mà lấy được</t>
  </si>
  <si>
    <t>Với cái móc rài nó rớt ra Hoài</t>
  </si>
  <si>
    <t>với chất lượng của gối mình dùng được bao lâu vậy shop</t>
  </si>
  <si>
    <t>Với chỉ e cách lắp đặt à</t>
  </si>
  <si>
    <t>Với chị lấy ba lô này nhé</t>
  </si>
  <si>
    <t>Với cho cho xem xin địa chỉ cửa hàng em qua xem luôn nhé</t>
  </si>
  <si>
    <t>Với cho e xin địa chỉ cửa hàng mình luôn nhé ạ</t>
  </si>
  <si>
    <t>Với cho em hỏi cách vệ sinh đai ạ</t>
  </si>
  <si>
    <t>với cho em hỏi chi phí bảo hành như thế nào ạ</t>
  </si>
  <si>
    <t>Với cho em hỏi còn cà phê muối không ạ</t>
  </si>
  <si>
    <t>Với cho em hỏi mua đèn bên mình có xuất hoá đơn VAT đc ko anh</t>
  </si>
  <si>
    <t>với cho em hỏi tiệm có nhận làm bánh kem mẫu mini như này hum ạ 🥹</t>
  </si>
  <si>
    <t>Với cho mình hỏi sản phẩm nặng bao nhiêu ạ</t>
  </si>
  <si>
    <t>Với có chính sách đổi trả ntn thế ạ</t>
  </si>
  <si>
    <t>Với có tác dụng phụ k ạ</t>
  </si>
  <si>
    <t>với dùng củ sạc bao nhiêu W thì max công suất đc ạ</t>
  </si>
  <si>
    <t>Với đổi lại kích thước cho c nhé</t>
  </si>
  <si>
    <t>Với đổi tên người nhận thành Nguyễn An  giúp mình ạa</t>
  </si>
  <si>
    <t>Với e giao sai kích thước</t>
  </si>
  <si>
    <t>Với em cho c hỏi e có bỏ sỉ k? Quê c ở long xuyên, c muốn nhập về bán ở dưới. Mà k biết nếu bảo quản ngăn mát dc bao lâu, nếu ngăn đông bao lâu và khi bỏ đông xuống mát thì mấy tiếng là bán được em. Với số lượng và giá ntn cho c thông tin nhe</t>
  </si>
  <si>
    <t>Với em cũng muốn trong thời gian đi chơi cũng có sp mang theo để chăm sóc da</t>
  </si>
  <si>
    <t>Với gard c giao lộn địa chỉ thì sau ak</t>
  </si>
  <si>
    <t>Với giá tiền như vậy chất lượng nó phải khác e ạ</t>
  </si>
  <si>
    <t>Với giày dép bt</t>
  </si>
  <si>
    <t>Với giày dép cho bé</t>
  </si>
  <si>
    <t>Với hai bịch bánh tráng muối tắc</t>
  </si>
  <si>
    <t>Với hạn sử dụng luôn</t>
  </si>
  <si>
    <t>Với hàng Like new như thế này thì bảo hành bao lâu em nhỉ?</t>
  </si>
  <si>
    <t>với kèm chi phí bảo hành nx a 6 tháng lỗi đổi mới</t>
  </si>
  <si>
    <t>Với là shop đóng gói sơ sài quá. Lúc mình nhận đồ thì hộp bị móp méo nhiều lắm</t>
  </si>
  <si>
    <t>với lại chi phí bảo hành sao ạ</t>
  </si>
  <si>
    <t>Với lại cho hỏi, bánh mình hạn sử dụng trong ngày hay thế nào?</t>
  </si>
  <si>
    <t>Với lại đam bảo chất lượng vải tốt nha</t>
  </si>
  <si>
    <t>Với lại e lấy trà k nhãn</t>
  </si>
  <si>
    <t>Với lại em gửi nhầm cho chị đôi giày cao gót này r. Chị chốt đôi thấp cơ mà em xinh</t>
  </si>
  <si>
    <t>Với lại em muốn hỏi sản phẩm bên mình bán có cần giấy phép gì không?</t>
  </si>
  <si>
    <t>Với lại mình sử dụng nhiều trà phan tả điệp trong thời gian dài có ảnh hưởng gì tới  hệ tiêu hóa không shop</t>
  </si>
  <si>
    <t>với lại móc khóa dài quá nên kh biet vướng vô gì mà lỡ bị đứt ròi nên kh biet đổi trả ntn á shop?</t>
  </si>
  <si>
    <t>Với lại mua nhiều Dì phương tiết hỏi sao ko thấy ưu đãi gì hết</t>
  </si>
  <si>
    <t>với lại nếu ko vừa có dc đổi trả ntn ko e ơi</t>
  </si>
  <si>
    <t>Với lại shop có mẫu này k ạ</t>
  </si>
  <si>
    <t>Với lại tẩy tế bào chết dùng tuần mấy lần</t>
  </si>
  <si>
    <t>Với lấy cho chị sữa rửa mặt nữa</t>
  </si>
  <si>
    <t>Với mình 3-400k k lớn! Nhưng thái độ làm việc của shop mình k hài lòng</t>
  </si>
  <si>
    <t>Với mình chuyển khoản luôn</t>
  </si>
  <si>
    <t>Với mình có bộ Sơn móng tay nào cho bé gái ko</t>
  </si>
  <si>
    <t>Với mình có chai vitamin d3k2 MK7 ko ạ</t>
  </si>
  <si>
    <t>với mình có xuất đc hoá đơn VAT hok</t>
  </si>
  <si>
    <t>với mình lấy váy hoa này nữa</t>
  </si>
  <si>
    <t>Với nhớ gửi đổi cho Chị chiếu Em giao lộn kích thước nữa nhé.</t>
  </si>
  <si>
    <t>Với quần 100k nữa</t>
  </si>
  <si>
    <t>với quy trình bảo hành như nào</t>
  </si>
  <si>
    <t>Với quy trình đổi trả như nào shop nhắn giúp mình nè</t>
  </si>
  <si>
    <t>Với quy trình hoàn tiền bên em trong khoảng 3-5 ngày mình vui lòng chờ kế toán giải quyết giúp em nha</t>
  </si>
  <si>
    <t>Với shop chưa trừ tiền đã chuyển khoản nhé</t>
  </si>
  <si>
    <t>Với shop chưa trừ tiền đã chuyển khoản nhé, check lại giúp e</t>
  </si>
  <si>
    <t>Với shop có charm cái pallets với cọ ko ạ?</t>
  </si>
  <si>
    <t>Với sp Imiale mở ra rồi thì bảo quản tủ lạnh hay để nhiệt độ thường ạ</t>
  </si>
  <si>
    <t>Với sữa free lactose khó uống lắm ạ kiểu như hạt sữa trơn, to, nhiều dầu và k có mùi thơm nên khó uống lắm đx cái khi tiêu chảy uống này nó cầm ngay.</t>
  </si>
  <si>
    <t>Với sức chứa size L bao nhiêu kg á</t>
  </si>
  <si>
    <t>Với thêm 1 cây hoa Hồng nào có mùi thơm</t>
  </si>
  <si>
    <t>Với thông tin hình thức bảo hành máy</t>
  </si>
  <si>
    <t>với thời gian đổi trả là nhiêu ngày vậy ạ</t>
  </si>
  <si>
    <t>với tổng bill như thế nào cho 2 sản phẩm vậy</t>
  </si>
  <si>
    <t>Với việc chứa các chất chống oxy hóa polyphenol, carotenoid và vitamin C, quả thanh long thực sự là một nguồn cung cấp cho cơ thể các chất chống oxy hóa tự nhiên tuyệt vời.</t>
  </si>
  <si>
    <t>Vs 1 ly trà sữa size m</t>
  </si>
  <si>
    <t>Vs 1 plan</t>
  </si>
  <si>
    <t>Vs bữa đơn trước của e.e ck rồi xong hết một sp mk chưa trừ vào đơn này cho e ạ</t>
  </si>
  <si>
    <t>vs chị cho em hỏi bánh tráng cứng quá em làm cách nào dc ạ</t>
  </si>
  <si>
    <t>Vs cho em hỏi bên mình có thanh toán trả góp qua thẻ mastercard của ngân hàng ko ạ</t>
  </si>
  <si>
    <t>Vs chốt thêm c 2 thịt hộp nữa</t>
  </si>
  <si>
    <t>Vs gửi xe b đóng gói cẩn thận giúp mình</t>
  </si>
  <si>
    <t>Vs lại bảo hành bao lâu ạ</t>
  </si>
  <si>
    <t>Vs mình có mua 1 con máy khoản 15 ngày mún đổi mất bao nhiu % shop</t>
  </si>
  <si>
    <t>Vs phiên bản bn gb ạ</t>
  </si>
  <si>
    <t>Vs shop check e thiếu hàng chưa ạh :(</t>
  </si>
  <si>
    <t>vs shop giao nhầm size cho em r shop ơii</t>
  </si>
  <si>
    <t>Vs vải cứng nữa</t>
  </si>
  <si>
    <t>Vs vải k như hình</t>
  </si>
  <si>
    <t>vụ hoàn tiền ntn r á?</t>
  </si>
  <si>
    <t>vụ hoàn tiền ntn r á? quy trình ntn xử lý sớm giúp mình</t>
  </si>
  <si>
    <t>Vũ tuyên hoàng 0819906892
  Đc: KCN phía nam. Tp yên bái.</t>
  </si>
  <si>
    <t>Vũ Tuyết</t>
  </si>
  <si>
    <t>Vùa thơm da lại mềm mịn lưu hương lâu trên da nữa chứ 🥰🥰</t>
  </si>
  <si>
    <t>Vui lòng đóng gói cẩn thận e nhé</t>
  </si>
  <si>
    <t>Vui lòng hướng dẫn cách sử dụng</t>
  </si>
  <si>
    <t>vui lòng tư vấn size</t>
  </si>
  <si>
    <t>Vừa đặt hàng thứ7 là thứ 2 có, chất lượng tai nghe ổn, cám ơn anh đã tư vấn chọn được tai nghe thích hợp, đang test dc chút thì hết pin. Nói chung là tai nghe tốt, tks shop.</t>
  </si>
  <si>
    <t>vừa đc lm tóc vừa đc cast ạ</t>
  </si>
  <si>
    <t>Vừa đóng gói sơ sài làm hư 4 đĩa kia + không hề gửi đĩa MTV Unplugged của Mimi trong khi mình đã CK Full rồi :)</t>
  </si>
  <si>
    <t>Vừa kích thích mọc tóc và vừa giảm gãy rụng luôn ạ</t>
  </si>
  <si>
    <t>vừa ko c iu</t>
  </si>
  <si>
    <t>Vừa mới nhận 2 sét lớn nè, giao nhanh đóng gói cẩn thận, nguyên liệu mới, đầy đủ như đã đặt, rất thích!</t>
  </si>
  <si>
    <t>Vừa nãy nói chị chị hơi bực đấy hangf chị nhận rồi còn bị thái độ</t>
  </si>
  <si>
    <t>Vừa nhanh vừa tiết kiệm, shipper nhiệt tình lắm ạ</t>
  </si>
  <si>
    <t>Vừa nhận đôi này nhưng chất lượng kém quá shop</t>
  </si>
  <si>
    <t>Vừa nhận hàng lúc trưa hàng chất lượng lắm ship giao hàng nhanh hàng chất lượng zầy zặn sẽ ủng hộ shop thêm</t>
  </si>
  <si>
    <t>Vừa nhân hàng,  đóng gói ẩu hhx một cây gãy nụ, một cây loại khác đứt rời cành</t>
  </si>
  <si>
    <t>Vừa rồi bé Nguyệt không giao mà thằng sip bo giao sai địa chỉ lên đường trường Sơn đó em</t>
  </si>
  <si>
    <t>Vừa rồi chị có đặt 2 cây kéo , em xem gộp đơn rồi gửi cho chị luôn nha !</t>
  </si>
  <si>
    <t>Vưa rôi chi mua com bô cúng tết 6 chai tám phât có khuyến mãi chi cái đông hô ma  sao ko thấy</t>
  </si>
  <si>
    <t>Vừa rồi lấy nhầm kích thước  phi 27, cho mình đổi lại phi 21 được không shop?</t>
  </si>
  <si>
    <t>Vừa Tthì lấy, chứ dài cắt mất dáng ko lấy</t>
  </si>
  <si>
    <t>vừa với số kg nay pk e</t>
  </si>
  <si>
    <t>Vườn lan mình rất nhiều và sẽ lấy nhiều nếu như chất lượng và giá hợp lý</t>
  </si>
  <si>
    <t>Vy hàng có chất lượng ko vy</t>
  </si>
  <si>
    <t>Vy ơi Anh là nam nên e tư vấn anh mua chai hơi men xíu, lưu hương lâu tý loại chai 100ml nha</t>
  </si>
  <si>
    <t>Vy Tóc Ngố 🍂Chị quan tâm tới mặt hàng thì tham gia ngay vào nhóm để xem video mẫu mã trực tiếp và nhận giá sỉ lẻ và chốt đơn liền nha 
  =HYPERLINK("https://urlvn.net/kooitsq")</t>
  </si>
  <si>
    <t>Wá tết còn khuyến mãi ko shop?</t>
  </si>
  <si>
    <t>Well kia k có tẩy trang à c</t>
  </si>
  <si>
    <t>Wowmart có bán trên shopee k?</t>
  </si>
  <si>
    <t>Ws gốm có bàn xoay k ạ?</t>
  </si>
  <si>
    <t>X nhận hàng rồi,,giao sai số nhé,,ck c đi vừa nè,, đặt size 43 sao giao size 41 vậy,,sao đổi lại đc đây</t>
  </si>
  <si>
    <t>X1 màu trắng</t>
  </si>
  <si>
    <t>Xả “kìm 78” anh lấy “chảo 150” em nhé</t>
  </si>
  <si>
    <t>Xã 21 bé trai 27ky.0342953774</t>
  </si>
  <si>
    <t>Xã 37 20k...0984344711</t>
  </si>
  <si>
    <t>Xã Bình Thạnh</t>
  </si>
  <si>
    <t>Xà bông giặt lưu hương lâu</t>
  </si>
  <si>
    <t>Xà bông mùi Tết năm nay có bao bì mới không shop</t>
  </si>
  <si>
    <t>Xả cặp siêu nhân lấy ba lô xanh biển 65k</t>
  </si>
  <si>
    <t>Xả cho mình cái kìm</t>
  </si>
  <si>
    <t>Xả gội gì cho vào tóc cũng ra bọt</t>
  </si>
  <si>
    <t>Xa Hoa Quang Bac Thon Thanh Lam To 13</t>
  </si>
  <si>
    <t>Xã Minh Hưng huyện Chơn Thành Bình Phước 0947792484</t>
  </si>
  <si>
    <t>Xã minh lập</t>
  </si>
  <si>
    <t>xã mỹ lạc huyện thủ thừa tỉnh long an tiệm hớt tóc minh đoàn 0816242439</t>
  </si>
  <si>
    <t>Xã Nam Hồng huyện nam trực tỉnh Nam Định gửi về công ty YAMNl SD 0942807150</t>
  </si>
  <si>
    <t>Xa quá chị không có nhu cầu nữa</t>
  </si>
  <si>
    <t>Xa quá hình thức bảo hành sao bạn, nếu có hư thì thị trường có đồ thay ko ạ</t>
  </si>
  <si>
    <t>Xa Que đã vào làm cho tổ chức chính phủ để bảo mật thông tin cho người dân VN đó .</t>
  </si>
  <si>
    <t>Xã Sơn Thủy. H sơn hà. T quảng ngãi</t>
  </si>
  <si>
    <t>Xã tóc 15k 0961646367</t>
  </si>
  <si>
    <t>Xả tóc 15k.0392352835</t>
  </si>
  <si>
    <t>Xã tóc tím</t>
  </si>
  <si>
    <t>Xả tóc tím ...2/39 ..0903361578</t>
  </si>
  <si>
    <t>Xả xanh 8 nha vì chị lấy đen 8</t>
  </si>
  <si>
    <t>Xạc dự phòng 50k kệ dép 25k chổi chà sàn 20k lấy 3 cây bút chì 10k lấy 3 hộp giấy vệ sinh 30k lấy  3 bịch thuốc nhuộm đen 45k 0364361579</t>
  </si>
  <si>
    <t>Xạc được 10 giờ hỏng rồi chất lượng kém quá có bảo hành không</t>
  </si>
  <si>
    <t>xác nhận và giao hàng luôn cho chị nhé!</t>
  </si>
  <si>
    <t>Xah 80 size2 xl 0913545961</t>
  </si>
  <si>
    <t>xài bền kg</t>
  </si>
  <si>
    <t>xài có bền k ạ</t>
  </si>
  <si>
    <t>Xài cỡ bao nhiêu hủ mới trắng chị ha</t>
  </si>
  <si>
    <t>Xài được mình mua thêm</t>
  </si>
  <si>
    <t>Xám 2143</t>
  </si>
  <si>
    <t>Xám 98 /0888443256</t>
  </si>
  <si>
    <t>Xám ghi lấy size l được ak</t>
  </si>
  <si>
    <t>Xanh cốm huyền thoại gộp đơn 2 chậu</t>
  </si>
  <si>
    <t>Xanh đen 30 gộp đơn cho em a ơi</t>
  </si>
  <si>
    <t>Xanh lá 70kg Họ tên người nhận: Võ Kim Nguyên số đt: 0907779724
  Đc: số 60, Ung Văn Khiêm, phường Mỹ Phước, thành phố Long Xuyên, tỉnh An Giang</t>
  </si>
  <si>
    <t>Xanh lá lấy hoa văn thêm cái giống con đi</t>
  </si>
  <si>
    <t>xanh lá XL 85</t>
  </si>
  <si>
    <t>Xanh lá: 6 cái có giảm giá k</t>
  </si>
  <si>
    <t>Xanh nhạt 8kg</t>
  </si>
  <si>
    <t>Xanh thần Size 34</t>
  </si>
  <si>
    <t>Xanh tớ dấu chắc kẹp đc nhiều tóc hơn tím</t>
  </si>
  <si>
    <t>Xao đe 69k 3ao..ma vô mua lại lên là xao không mua nữa</t>
  </si>
  <si>
    <t>Xao không thấy trả lời ạ</t>
  </si>
  <si>
    <t>Xạo sao không trả lời</t>
  </si>
  <si>
    <t>xao tôi mua 1 cái kô có nhãn hiệu gì hết vậy giới thiệu là nê pa khi mang đến kô có nhãn hiệu nào là sao</t>
  </si>
  <si>
    <t>xấu hơn hình</t>
  </si>
  <si>
    <t>xấu hơn hình nhiều lắm</t>
  </si>
  <si>
    <t>xấu hơn hình rất nhiều</t>
  </si>
  <si>
    <t>Xấu nhé vải ko như hình</t>
  </si>
  <si>
    <t>Xấy tóc màu xanh ghi 380</t>
  </si>
  <si>
    <t>Xe a mới đem đi sữa chữa rồi để a nhận hàng xong a chạy ra gara test thử xem sao</t>
  </si>
  <si>
    <t>xe có giấy phép không vậy</t>
  </si>
  <si>
    <t>Xe điện đức tuân 
  Thôn 7 tiến thắng lý nhân hà nam 
  Đt: 0946198159</t>
  </si>
  <si>
    <t>Xe điện vf8 nhé. Đừng giao lộn kích thước... Mắc công đổi</t>
  </si>
  <si>
    <t>Xe hino 3chân</t>
  </si>
  <si>
    <t>xe này có giấy phép k show</t>
  </si>
  <si>
    <t>Xe này là của hãng nào SX vậy shop, hình thức bảo hành ntn trong trường hợp xe có vấn đề gì phải gởi lên shop hay ntn</t>
  </si>
  <si>
    <t>Xe này sản xuất năm nào?</t>
  </si>
  <si>
    <t>Xe phiên bản mấy, bao nhiêu chấm hả c.</t>
  </si>
  <si>
    <t>Xe sản xuất năm nào và của hãng nào. Phiên bản giới hạn là bao nhiêu chiếc.</t>
  </si>
  <si>
    <t>Xe vision màu xám thì in màu gì đẹp</t>
  </si>
  <si>
    <t>Xe vision và lead giá thế nào và trả góp bao lâu ạ</t>
  </si>
  <si>
    <t>xem cách lắp đặt</t>
  </si>
  <si>
    <t>Xem cách sử dụng, giá</t>
  </si>
  <si>
    <t>Xem cài tóc em</t>
  </si>
  <si>
    <t>Xem chất lượng ntn rồi tính tiếp</t>
  </si>
  <si>
    <t>Xem chất lượng ra sao</t>
  </si>
  <si>
    <t>Xem chất lượng tn</t>
  </si>
  <si>
    <t>Xem chất lượng.ủng hộ sau</t>
  </si>
  <si>
    <t>Xem chi phí đổi giữa 2 áo và phí ship hết bao nhiêu mình chuyển luôn.</t>
  </si>
  <si>
    <t>Xem clip của chị thái độ tiêu cực nhiều hơn là gây cười. Tuy ng miền tây nchuyen thật tha hay la vu vơ con cái. Nhưng Ko quá như những clip chị này thể hiện</t>
  </si>
  <si>
    <t>Xem có giao nhầm địa chỉ hay gì k ạ, chứ 8 ngày r em ch thấy luôn</t>
  </si>
  <si>
    <t>Xem có máy rửa xe a lấy e oi</t>
  </si>
  <si>
    <t>xem có tác dụng rồi mua tiếp</t>
  </si>
  <si>
    <t>Xem còn mlb đen đằng sau đi</t>
  </si>
  <si>
    <t>xem cộng trừ rồi hoàn tiền cho bên chị</t>
  </si>
  <si>
    <t>xem của t tổng hết bn t ck</t>
  </si>
  <si>
    <t>Xem đang ở version mấy nha</t>
  </si>
  <si>
    <t>Xem đầm set gì c đi</t>
  </si>
  <si>
    <t>Xem đôi giày ấy</t>
  </si>
  <si>
    <t>xem đổi số lượng mắm lại cho e nhé</t>
  </si>
  <si>
    <t>Xem giày sục trắng</t>
  </si>
  <si>
    <t>Xem giúp chị. Nếu xuất xứ từ china thì đổi cho chị con khác nha</t>
  </si>
  <si>
    <t>Xem gửi cách lắp đặt nhé</t>
  </si>
  <si>
    <t>Xem hàng k lấy k vừa cho trả mất bao nhiêu sip vậy sop</t>
  </si>
  <si>
    <t>Xem hàng không ưng trả mất phí bao nhiêu</t>
  </si>
  <si>
    <t>xem hình thật nha e</t>
  </si>
  <si>
    <t>Xem hộ e phiên bản mấy</t>
  </si>
  <si>
    <t>Xem lại giày lười ạ</t>
  </si>
  <si>
    <t>Xem lại giày lười nam</t>
  </si>
  <si>
    <t>Xem lại nhẫn mo</t>
  </si>
  <si>
    <t>Xem live của D ko kìm hãm được sự thích chốt</t>
  </si>
  <si>
    <t>xem màu á</t>
  </si>
  <si>
    <t>Xem máy sấy tóc đi em</t>
  </si>
  <si>
    <t>Xem mậu giày sục thể Thao đi c</t>
  </si>
  <si>
    <t>Xem nhẫn ô kỳ hưu đỏ</t>
  </si>
  <si>
    <t>Xem tấm thu năng lượng dài rộng bao nhiêu rồi gửi. Nếu được 60 • 35 thì lấy, ngắn hơn không lấy đâu shop nhé</t>
  </si>
  <si>
    <t>Xem thêm con trên luôn em</t>
  </si>
  <si>
    <t>Xem thử chất lượng rồi mua nữa, không lẽ mua nhiều về rồi cắt dây ra nối chơi, hihi...</t>
  </si>
  <si>
    <t>Xem tóc tiên có nụ</t>
  </si>
  <si>
    <t>Xem version bn ạ</t>
  </si>
  <si>
    <t>Xem version bn với ạ</t>
  </si>
  <si>
    <t>Xem xong nhớ bảo mật thông tin mật cho mình nhé</t>
  </si>
  <si>
    <t>Xét dưỡng môi Vaselin. 3 x 12 k</t>
  </si>
  <si>
    <t>xeVì hàng đặt theo kích thước riêng bạn cọc trước giúp Shop 169k để mình đặt làm luôn nhé ạ! Ngân Hàng Quân Đội MBbank: 7900136899999 Nguyễn Thị Mai Trang</t>
  </si>
  <si>
    <t>xếp doi màu đen nhé</t>
  </si>
  <si>
    <t>Xi men chất gì vậy c đeo làm tóc đen kg c</t>
  </si>
  <si>
    <t>xi rum xài ngày mấy lần</t>
  </si>
  <si>
    <t>Xịc sâm tóc 2 chai</t>
  </si>
  <si>
    <t>xịch mấy phút có hiệu quả cho phái nữ vậy, mua tét trực tiếp luôn được không</t>
  </si>
  <si>
    <t>Xịch tóc bưởi xanh 2 chai</t>
  </si>
  <si>
    <t>Xim giá và công suất ạ</t>
  </si>
  <si>
    <t>xin  thời gian đổi trả</t>
  </si>
  <si>
    <t>xin 2 cây nhiều màu.sđt 0708115577.dc 43 Trần Huy Liệu, P Khuê Trung, Q Cảm Lệ, Tp Đà Nẵng</t>
  </si>
  <si>
    <t>Xin 38</t>
  </si>
  <si>
    <t>Xin ảnh và giá có những màu gì vậy bác</t>
  </si>
  <si>
    <t>Xin bảng giá trả góp vs à</t>
  </si>
  <si>
    <t>xin bảng màu và size</t>
  </si>
  <si>
    <t>xin ca ron 2 cây nữa gộp đơn có ngồng nhe</t>
  </si>
  <si>
    <t>Xin cách đổi trả hàng nhé</t>
  </si>
  <si>
    <t>Xin Cách làm</t>
  </si>
  <si>
    <t>Xin cách lắp đặt đèn tròn đã chọn</t>
  </si>
  <si>
    <t>Xin cách lắp đặt để mình mua 1 cái ạ.</t>
  </si>
  <si>
    <t>Xin cách sử dụng bộ bắn light 159k ạ</t>
  </si>
  <si>
    <t>Xin cái combo khuyến mãi 20/10 E ưi</t>
  </si>
  <si>
    <t>Xin chào như Huynh cho hỏi có loại kem che khuyết điểm không.?</t>
  </si>
  <si>
    <t>XIn chào shop</t>
  </si>
  <si>
    <t>Xin chào shop , shop có thể tư vấn giúp mình vòng tay mix charm ko</t>
  </si>
  <si>
    <t>Xin chào shop ạ.</t>
  </si>
  <si>
    <t>Xin chào shop hàng của mình đến mô rồi</t>
  </si>
  <si>
    <t>Xin chào shop. T muốn mua 1 kí hàng........</t>
  </si>
  <si>
    <t>Xin chào thùy trang :trang gửi cho mình 10 kg khoai lang nhé ,trang đóng gói cẩn thận để khoai khỏi gẫy nhé !</t>
  </si>
  <si>
    <t>xin chào, em muốn lấy 1 bánh kem sinh nhật loại lớn chiều nay lúc 7h, xin hỏi hnay mình có loại nào ạ?</t>
  </si>
  <si>
    <t>Xin chào, mình muốn hỏi thông tin về bảo hành vali Larita size 20. Vali của mình hiện tại bị bung đường chỉ phần dây kéo của vali, thì vấn đề có được bảo hành không? Và bảo hành trong bao lâu ạ? xin cảm ơn</t>
  </si>
  <si>
    <t>Xin chào, tôi chỉ muốn hỏi bạn có cửa hàng trực tuyến không?</t>
  </si>
  <si>
    <t>Xin che tên sản phẩm</t>
  </si>
  <si>
    <t>Xin cho hỏi 1 cây dùng được bao nhiêu lần . Cảm ơn !</t>
  </si>
  <si>
    <t>Xin công suất</t>
  </si>
  <si>
    <t>Xin công thức ạ!</t>
  </si>
  <si>
    <t>Xin công thức bạn</t>
  </si>
  <si>
    <t>Xin công ty gửi sớm cho em ngày thứ 7 nhé. Để em kịp đi tặng ạ.</t>
  </si>
  <si>
    <t>Xin cửa hàng tư vấn trả góp wave alpha ạ</t>
  </si>
  <si>
    <t>Xin đểu hợp pháp hay mặt rô có giấy phép</t>
  </si>
  <si>
    <t>Xin địa chỉ cơ sở Hà nội để đến xem sản phẩm trực tiếp nhé</t>
  </si>
  <si>
    <t>xin địa chỉ cửa hàng bạn ơi</t>
  </si>
  <si>
    <t>xin địa chỉ cửa hàng ở đà nẵng với ạ</t>
  </si>
  <si>
    <t>Xin địa chỉ cửa hàng ở Hà nội để đến xem và mua đồng hồ</t>
  </si>
  <si>
    <t>Xin đổi sdt mà k thấy ai tl</t>
  </si>
  <si>
    <t>Xin giá 10 cell mạch xả cao 6 mô</t>
  </si>
  <si>
    <t>Xin giá áo em ui</t>
  </si>
  <si>
    <t>xin giá Áo này với bạn</t>
  </si>
  <si>
    <t>Xin giá bình sịt bằng máy rửa xe</t>
  </si>
  <si>
    <t>xin giá bộ chuyển đổi</t>
  </si>
  <si>
    <t>Xin giá bộ dài tay shop</t>
  </si>
  <si>
    <t>xin giá bộ này nha shop ơi</t>
  </si>
  <si>
    <t>Xin giá cách sử dụng ai</t>
  </si>
  <si>
    <t>Xin giá chậu??</t>
  </si>
  <si>
    <t>Xin giá đèn công suất thấp hơn 2000w</t>
  </si>
  <si>
    <t>Xin giá đh công suất lớn lăp nha hàng</t>
  </si>
  <si>
    <t>Xin giá địa chỉ cửa hàng shop</t>
  </si>
  <si>
    <t>Xin giá hướng dẫn sử dụng cụ thể hơn ạ</t>
  </si>
  <si>
    <t>Xin giá khuyến mãi tết</t>
  </si>
  <si>
    <t>Xin giá kích thước bàn bầu dục 1,8 m</t>
  </si>
  <si>
    <t>Xin giá kích thước. Cần năng chất lượng</t>
  </si>
  <si>
    <t>Xin giá kìm cắt trôn con ốc nhồi</t>
  </si>
  <si>
    <t>xin gia kìm lấy khoé</t>
  </si>
  <si>
    <t>Xin giá máy hàn?</t>
  </si>
  <si>
    <t>Xin giá máy rửa xe mili</t>
  </si>
  <si>
    <t>Xin giá máy rửa xe oto</t>
  </si>
  <si>
    <t>Xin giá máy và cách làm và nguyên liệu</t>
  </si>
  <si>
    <t>Xin giá sao không thấy trả lời nhờ</t>
  </si>
  <si>
    <t>Xin giá set quần dài</t>
  </si>
  <si>
    <t>Xin giá shop ơi và xin cách sử dụng nữa shop nhé</t>
  </si>
  <si>
    <t>Xin giá sỉ 10 cái</t>
  </si>
  <si>
    <t>Xin giá sỉ 30 túi về bán ngon mình lại nhập tiếp</t>
  </si>
  <si>
    <t>xin giá sỉ áo thun sufa</t>
  </si>
  <si>
    <t>xin giá si đồ bộ</t>
  </si>
  <si>
    <t>Xin giá sỉ em</t>
  </si>
  <si>
    <t>xin giá sỉ sữa ong chúa</t>
  </si>
  <si>
    <t>xin giá siz 75 ky ạ</t>
  </si>
  <si>
    <t>Xin giá size 28 ạ</t>
  </si>
  <si>
    <t>Xin giá size 34,35</t>
  </si>
  <si>
    <t>Xin giá size 39 nhé shop ơi</t>
  </si>
  <si>
    <t>Xin giá size L</t>
  </si>
  <si>
    <t>Xin giá trả góp 12pmx</t>
  </si>
  <si>
    <t>Xin giá vÀ cách lắp đặt</t>
  </si>
  <si>
    <t>Xin giá và cách lắp đặt ạ</t>
  </si>
  <si>
    <t>Xin giá và công thức làm</t>
  </si>
  <si>
    <t>Xin giá và kích thước, cách lắp đặt</t>
  </si>
  <si>
    <t>Xin giá và mẫu ghế ăn dặm</t>
  </si>
  <si>
    <t>Xin giá và quy trình</t>
  </si>
  <si>
    <t>xin gia va so ki mặc vừa ạ</t>
  </si>
  <si>
    <t>xin giá và thành phần</t>
  </si>
  <si>
    <t>xin giá, mình có bán shopee ko</t>
  </si>
  <si>
    <t>Xin hình thức bảo hành ai</t>
  </si>
  <si>
    <t>Xin hỏi : Tinh dầu có giấy phép của BY tế không ? dung tích bao nhiêu ml ? giá sp ?</t>
  </si>
  <si>
    <t>Xin hỏi có được bảo hành ko và hình thức bảo hành như nào ạ?</t>
  </si>
  <si>
    <t>Xin hỏi có phải sản phẩm đã có bao bì mới đúng ko ạ</t>
  </si>
  <si>
    <t>Xin hỏi địa chỉ cửa hàng bên bạn ở đâu vậy ạ</t>
  </si>
  <si>
    <t>Xin hỏi hình thức bảo hành</t>
  </si>
  <si>
    <t>xin hỏi shop có ấm trà dung tích từ 800ml trở lên ko?</t>
  </si>
  <si>
    <t>xin hỏi shop có bán trên shopee không vậy?</t>
  </si>
  <si>
    <t>Xin hỏi sp này do đâu sản xuất ạ và thời gian bảo hành bao lâu</t>
  </si>
  <si>
    <t>xin hỏi thương hiệu gì h của nước nào?</t>
  </si>
  <si>
    <t>Xin hỏi tôi muốn thay đổi màu tủ dán có được không (tử gỗ công nghiệp)</t>
  </si>
  <si>
    <t>xin hoi vai gi vay ong loe ha e</t>
  </si>
  <si>
    <t>Xin hỏi váy chất liệu gì, có thấm mồ hôi k ạ</t>
  </si>
  <si>
    <t>Xin hướng dẫn cách đổi trả</t>
  </si>
  <si>
    <t>Xin hướng dẫn cách đổi trả ak</t>
  </si>
  <si>
    <t>Xin hướng dẫn cách lắp đặt</t>
  </si>
  <si>
    <t>Xin hướng dẫn lắp đặt</t>
  </si>
  <si>
    <t>Xin hướng dẫn sử dụng thuốc cai sữa bên mình ạ</t>
  </si>
  <si>
    <t>Xin ít hình ảnh và năm sx</t>
  </si>
  <si>
    <t>Xin kích thước hoa sen￼</t>
  </si>
  <si>
    <t>Xin link hướng dẫn cách làm với ạ</t>
  </si>
  <si>
    <t>Xin lỗi , chi không mua nữa nhé!</t>
  </si>
  <si>
    <t>Xin lỗi a,c e đá làm phiền a chị rồi e hỏi mẹ mẹ ko cho chồng nên e ko lấy nữa thật lòng e xin lỗi</t>
  </si>
  <si>
    <t>Xin lỗi e nhé, thông cảm VK đã lấy bên nhà e giầy khác gần với kiểu này rồi nên không lấy nữa</t>
  </si>
  <si>
    <t>Xin lỗi em chị huỹ đơn</t>
  </si>
  <si>
    <t>Xin lỗi không lấy nhé hẹn đợi khác vậy.cảm ơn.</t>
  </si>
  <si>
    <t>Xin lỗi làm phiền 1 chúc xíu nữa nhé, cho hỏi thêm loại vòng trầm này khi mua có được bảo hành ko soph ơi</t>
  </si>
  <si>
    <t>Xin lỗi nha, sang giờ cô có chút việc. 
  Cô bị thoái hóa 2 khớp vai và đã đoạn nhũ cả 2 vú trái- phải. Giờ chỉ xách được mỗi bên nhiều nhất là 3 kí mà rất mau mỏi, đau.
  Túi xách bên con nếu không có đồ thì nặng chừng bao nhiêu? Túi có thể để mấy bộ đồ?
  Tư vấn giúp cô. Cám ơn con.</t>
  </si>
  <si>
    <t>Xin lổi nhấn sai số</t>
  </si>
  <si>
    <t>Xin lỗi shop nhé có thể đổi giúp mình mã 22 thành mã 24 được không kích thước vẫn thế size 39</t>
  </si>
  <si>
    <t>Xin lỗi tôi không có nhu cầu mua.</t>
  </si>
  <si>
    <t>Xin lỗi. Hàng giao chậm</t>
  </si>
  <si>
    <t>Xin màu và giá size 39 nha ad</t>
  </si>
  <si>
    <t>xin mẫu giày sục</t>
  </si>
  <si>
    <t>Xin mấy mẫu chaco m9 sẵn</t>
  </si>
  <si>
    <t>Xin shop cho cách vệ sinh đc ko ạ</t>
  </si>
  <si>
    <t>Xin thông tin chi tiết xuất xứ từng con</t>
  </si>
  <si>
    <t>Xin thông tin địa chỉ cửa hàng cửa hàng shop</t>
  </si>
  <si>
    <t>Xin via ông cảm ơn ong</t>
  </si>
  <si>
    <t>Xin video hướng dẫn a</t>
  </si>
  <si>
    <t>Xin Xa cỡ 30 *40</t>
  </si>
  <si>
    <t>Xinh ơi cho a đổi 1 com bo L, 1 combo M : ko lấy màu hồng nha</t>
  </si>
  <si>
    <t>Xinh tay dài màu đen0337247288</t>
  </si>
  <si>
    <t>Xíp 1 chiếu mầu hồng kích thước 1m5 dài 2m nhé</t>
  </si>
  <si>
    <t>Xịt bằng máy rửa xe là nhanh nhất</t>
  </si>
  <si>
    <t>Xịt bưởi mọc tóc đúng ko na ?</t>
  </si>
  <si>
    <t>xịt chất lượng như mình nói kéo dài được 1 h ko vậy</t>
  </si>
  <si>
    <t>xịt dùng ok lắm, giao hàng nhanh quá. thank nhe</t>
  </si>
  <si>
    <t>Xịt khử mùi nên sử dụng khi nào ạ</t>
  </si>
  <si>
    <t>Xịt mọc tóc bưởi 2 chai</t>
  </si>
  <si>
    <t>Xịt muỗi nhà em có giấy chứng nhận ko em</t>
  </si>
  <si>
    <t>Xit ngày mấy lần em</t>
  </si>
  <si>
    <t>Xịt sâm tóc 01 chai</t>
  </si>
  <si>
    <t>Xịt sâm tóc 1 chai</t>
  </si>
  <si>
    <t>Xịt sâm tóc 135 k/ 2 chai</t>
  </si>
  <si>
    <t>Xịt sâm tóc 2</t>
  </si>
  <si>
    <t>Xịt sâm tóc 2 chai😀😀😀😀</t>
  </si>
  <si>
    <t>Xịt tóc 2c 0978606355</t>
  </si>
  <si>
    <t>Xịt tóc có chance xanh lá k ch</t>
  </si>
  <si>
    <t>Xịt tóc dồn đơn</t>
  </si>
  <si>
    <t>Xịt xâm tóc 1chai</t>
  </si>
  <si>
    <t>Xịt xâm tóc 2 chai</t>
  </si>
  <si>
    <t>Xịt xoang ngày mấy lần hả cháu</t>
  </si>
  <si>
    <t>Xl bn kg mặc vừa shop</t>
  </si>
  <si>
    <t>XL còn màu gì c?</t>
  </si>
  <si>
    <t>XL màu xanh cban 1 áo về thôn 1 xã cưmlan h.easup t. Đăk lăk 0905319359</t>
  </si>
  <si>
    <t>xl màu xanh cban 1 áo về thôn 1 xã cưmlan h.easup t. đăk lăk 0905319360</t>
  </si>
  <si>
    <t>Xl shop vì sự cố lần trước nhưng váy của shop mang tiếng cao cấp mà con nhà em vừa mặc 1 lần hnay đã rách :(</t>
  </si>
  <si>
    <t>Xl vì ko trả lời shop đc</t>
  </si>
  <si>
    <t>xo dt 0352231377 gui ve cong ty day da phong mau nfu lao thuy nguyen hai phong</t>
  </si>
  <si>
    <t>Xoài bao nhiêu ngày hiệu quả c</t>
  </si>
  <si>
    <t>Xọc gấu 9-10kg</t>
  </si>
  <si>
    <t>Xóm 3. Dược Thượng. Tiên Dược. Sóc Sơn. HN 0985618361</t>
  </si>
  <si>
    <t>Xóm 4 tăng thành yên thành nghệ an</t>
  </si>
  <si>
    <t>Xong C sẽ ck</t>
  </si>
  <si>
    <t>Xong c tính tổng cả treo giày bale hôm qua em chốt live nhá chị</t>
  </si>
  <si>
    <t>xong chị hoàn tiền cho e ý</t>
  </si>
  <si>
    <t>Xong chị kiểm tra đóng gói cẩn thận gửi e hôm nay luôn nha</t>
  </si>
  <si>
    <t>Xong chương trình khuyến mãi này em nhập hàng tết sau</t>
  </si>
  <si>
    <t>Xong qua thời gian đổi trả lại kêu hết thơi gian</t>
  </si>
  <si>
    <t>Xốp dày ko ạ</t>
  </si>
  <si>
    <t>Xốp ơi hôm trước mình có lấy 1cai quần màu nâu bò về chị gái ko thích bây giờ mình muốn đổi cái màu đen và có lấy thêm 1 cái màu đen nửa có được Ko sọp thì sọp gửi 2 cái màu đen thì mình trả lại cái màu nâu bò còn 1 quần đen mình trả tiền có được Ko xốp</t>
  </si>
  <si>
    <t>Xốp ơi lấy chị màu xanh than chi cao 1.65nang 75 kg thôn Sơn bằng xã chạch kìm huyện Lộc hà hà tĩnh so điện thoại 0365552616</t>
  </si>
  <si>
    <t>Xốp ơi nếu mặc không vừa xấu hơn hình thì không lấy chỉ trả tiền síp có được không  tôi chỉ lấy số nhỏ nhất  và lấy màu xanh than</t>
  </si>
  <si>
    <t>XS vàng chanh thì eo bao nhiêu ạ? 
 Bên mình có cửa hàng ko hay chỉ bán online vậy ạ?</t>
  </si>
  <si>
    <t>Xsm 7,9tr phiên bản bao nhiêu</t>
  </si>
  <si>
    <t>Xuất cả hoá đơn VAT và phiếu xuất bán lẻ cho mình nhé.</t>
  </si>
  <si>
    <t>Xuất hoá đơn VAT</t>
  </si>
  <si>
    <t>Xuất hoá đơn VAT cho mình nhé</t>
  </si>
  <si>
    <t>Xuất xứ có giấy phép an toàn thực phẩm ko</t>
  </si>
  <si>
    <t>Xuất xứ đi bạn khách hỏi</t>
  </si>
  <si>
    <t>Xuất xứ như nào vậy</t>
  </si>
  <si>
    <t>Xuất xứ và chất liệu</t>
  </si>
  <si>
    <t>Xuất xứ viên uống</t>
  </si>
  <si>
    <t>Xúc xích 19k lấy 10</t>
  </si>
  <si>
    <t>Xúc xích 5 cây 19k  .   Lấy 15 k</t>
  </si>
  <si>
    <t>Xúc xích đó ăn ngon em lấy thêm đi</t>
  </si>
  <si>
    <t>Xúc xích hạn dùng tới khi nào e</t>
  </si>
  <si>
    <t>Xúc xích kg còn ko lấy c 1kg</t>
  </si>
  <si>
    <t>Xúc xích ngon lắm thấy chị ăn e củng lấy ra ăn nè</t>
  </si>
  <si>
    <t>Xuông Tây 45 kg cao 1 m6</t>
  </si>
  <si>
    <t>Xưởng bên bạn có giấy chứng nhận atvstp ko bạn</t>
  </si>
  <si>
    <t>Xưởng bên mình có giấy chứng nhận gì ko e</t>
  </si>
  <si>
    <t>Xưởng bên mình có giấy chứng nhận vệ sinh k an</t>
  </si>
  <si>
    <t>xưởng mình ở đâu vậy nhỉ</t>
  </si>
  <si>
    <t>Ý a hỏi về năm sản xuất của nó</t>
  </si>
  <si>
    <t>Ý anh em xem nam dùng chai này hợp ko, khí hậu nóng hợp ko, lưu hương lâu ko anh chỉ biết dùng ko am hiểu về n hoa nhiều! Nên mong tư vấn kỹ</t>
  </si>
  <si>
    <t>Ý anh hỏi là ở xa thì hình thức bảo hành như nào</t>
  </si>
  <si>
    <t>Ý bỏ nữa ký khô cá dứa ba by lấy nữa ký ba khía trộn con to nhé</t>
  </si>
  <si>
    <t>ý c hỏi là năm sản xuất á</t>
  </si>
  <si>
    <t>Ý c là trà dưỡng nhan giảm cân đóng gói đẹp ko vì c biểu tặng quà</t>
  </si>
  <si>
    <t>Ý chị là 1 cái kệ nặng bao nhiêu kg ạ</t>
  </si>
  <si>
    <t>Ý Chị muốn hỏi là quần này chất lượng mặc ok hả em , vì nhiều hãng c mặc 1 lần đã rách rổi</t>
  </si>
  <si>
    <t>Ý e hỏi dây có mẫu này ko ạ</t>
  </si>
  <si>
    <t>Ý e hỏi là giao hàng bên nào ấy</t>
  </si>
  <si>
    <t>Ý e là bên shop có bán trả góp k ạ</t>
  </si>
  <si>
    <t>Ý e là có hoàn tiền lại ko và hoàn tiền ntn ạ</t>
  </si>
  <si>
    <t>Ý e nói là áo kg e kg lấy combo á</t>
  </si>
  <si>
    <t>Y em hoi kg duoc dag hình ảnh khách hàng mua dug kg em kg thích dag hình lên da đâu nhé</t>
  </si>
  <si>
    <t>Ý em là muốn hoàn tiền hay đổi mẫu khác nhỉ</t>
  </si>
  <si>
    <t>Ý em là theo những linh kiện kia bên ah có sẵn ko</t>
  </si>
  <si>
    <t>Ý hỏi có mẫu này hk ạ</t>
  </si>
  <si>
    <t>Ý hỏi hũ collagen có bảo hành không em</t>
  </si>
  <si>
    <t>Ý là c đừng để tên thuốc giảm cân ở ngoài hộp dùm e</t>
  </si>
  <si>
    <t>Ý là chỉ lấy mỗi phấn thôi ko mua sữa rửa mặt nữa ý ạ</t>
  </si>
  <si>
    <t>Ý là có mát dễ chịu Cho mùa hè không em</t>
  </si>
  <si>
    <t>Ý là e nói có bao bì mới ra á</t>
  </si>
  <si>
    <t>Ý là hộp này china, mà xuất xứ làm ra là Thái Lan bán</t>
  </si>
  <si>
    <t>Ý là mẫu này bảo hành bao lâu</t>
  </si>
  <si>
    <t>Ý là mua nhiều có giảm giá không</t>
  </si>
  <si>
    <t>Ý là nhập từ Canada như ghi xuất xứ từ Mỹ hay sao chị</t>
  </si>
  <si>
    <t>Ý là pha rồi thì phun bao nhiêu lít cho thể tích a nói ở trên ấy</t>
  </si>
  <si>
    <t>Ý là tui mấy cái chén y zay là lấy luôn mấy chục</t>
  </si>
  <si>
    <t>Ý là vẫn gấp thoải mái trong thời gian bảo hành chứ hả bạn?</t>
  </si>
  <si>
    <t>ý mình hỏi đơn đã thanh toán thì sao á? Hoàn đơn rồi bên shop hoàn tiền ntn</t>
  </si>
  <si>
    <t>Ý mình hỏi hình thức bảo hành như thế nào ấy</t>
  </si>
  <si>
    <t>ý mình hỏi là giờ đơn hoàn lại thì bên shop hoàn tiền ntn ạ?</t>
  </si>
  <si>
    <t>ý mình hỏi là menu buffet lẩu hải sản chỉ có 3 món khai vị và lẩu là 6 món gì đó thôi hay sao?</t>
  </si>
  <si>
    <t>Ý mình hỏi là mình uống thứ tự sắt canxin với Folic kia như thế nào để hấp thụ tốt ý ạ. Nên uống cái nào vào buổi nào và có uống canxi với Folic cùng lúc được k ạ</t>
  </si>
  <si>
    <t>Ý mình là h300 và h400 chỉ khác nhau về loại mới và loại cũ thôi còn chức năng như nhau b nhỉ</t>
  </si>
  <si>
    <t>Ý tôi muốn hỏi một làm đẹp da chống lão hóa và một là có mùi thơm</t>
  </si>
  <si>
    <t>Y7 xanh cốm M</t>
  </si>
  <si>
    <t>Yakult hạn sử dụng còn lâu ko ạ</t>
  </si>
  <si>
    <t>yến trẻ e có mấy vị chị</t>
  </si>
  <si>
    <t>Yêu tiên giảm giá đi bạn nhân dịp tết khuyến mãi đi bạn</t>
  </si>
  <si>
    <t>Z Bên mình còn mẫu nào giống z k ạ</t>
  </si>
  <si>
    <t>Z cho mình đổi lấy 1 combo nhe</t>
  </si>
  <si>
    <t>z e lay 3bo nay</t>
  </si>
  <si>
    <t>Z em lấy 1 kem dưỡng ẩm với 1 toner nha</t>
  </si>
  <si>
    <t>z giao nha</t>
  </si>
  <si>
    <t>Z giờ đổi lại lấy size 38 đi shop</t>
  </si>
  <si>
    <t>Z hả chi z hoàn tiền cho e đi</t>
  </si>
  <si>
    <t>Z hoàn tiền cho e đi</t>
  </si>
  <si>
    <t>z khỏi lấy đen lấy nâu với .cam .xanh bơ . nâu hồng</t>
  </si>
  <si>
    <t>Z lấy 2 bịch tã size 5XL</t>
  </si>
  <si>
    <t>Z lấy chị 1 combo 2 chảo đó nha</t>
  </si>
  <si>
    <t>Z lấy cho e 1 combo gái nha shop</t>
  </si>
  <si>
    <t>z lây cho em màu đen đi</t>
  </si>
  <si>
    <t>Z lấy combo 399</t>
  </si>
  <si>
    <t>Z lấy e 2kg xúc xích</t>
  </si>
  <si>
    <t>Z lấy e 4 ổ bánh phú sĩ
1 con gà
1 bịch xúc xích
2 hộp bánh rep sầu riieng</t>
  </si>
  <si>
    <t>Z lấy e quần đó size S</t>
  </si>
  <si>
    <t>Z lấy mình 10 ly mì xúc xích cũng dc</t>
  </si>
  <si>
    <t>Z thôi lấy nồi lẩu cho c</t>
  </si>
  <si>
    <t>Zạ đúng rồi ạ đổi sdt á c</t>
  </si>
  <si>
    <t>Zalo mình đừng để tên bãy Lê</t>
  </si>
  <si>
    <t>Zay hoàn tiền ntn vậy shop</t>
  </si>
  <si>
    <t>Zay thui k lấy nữa 200k miễn ship là ok</t>
  </si>
  <si>
    <t>Zậy lấy cho c 1kg,với nữa kg mắm hành lunk nha</t>
  </si>
  <si>
    <t>Zij em lấy cho chị 1may rửa mặt và mặt nạ nhau thai cừa nha em</t>
  </si>
  <si>
    <t>Text_id</t>
  </si>
  <si>
    <t xml:space="preserve"> hậu mãi tốt lắm ạ, cảm ơn shop</t>
  </si>
  <si>
    <t>KH quan tâm sản phẩm</t>
  </si>
  <si>
    <t>,dung lượng pin bao nhiêu</t>
  </si>
  <si>
    <t>Hỏi dung lượng pin</t>
  </si>
  <si>
    <t>. cho tôi xin giá combo ạ</t>
  </si>
  <si>
    <t>Hỏi giá combo</t>
  </si>
  <si>
    <t>Hỏi giá sản phẩm</t>
  </si>
  <si>
    <t>.shop cho em xin giá combo ãnh</t>
  </si>
  <si>
    <t>( lấy đủ màu ) ko lấy màu đen</t>
  </si>
  <si>
    <t>Chốt sản phẩm Bộ quà tặng</t>
  </si>
  <si>
    <t>Chốt đơn sản phẩm</t>
  </si>
  <si>
    <t>0909922241
 C2/15b, đường võ văn vân, ấp 3, xã vĩnh lộc b, bình chánh, hcm, (nhà máy bột mì minh nhật) lấy chị 10 hop</t>
  </si>
  <si>
    <t>Chốt sản phẩm Đồ làm bánh</t>
  </si>
  <si>
    <t>0974418951 cho tôi xin giá combo</t>
  </si>
  <si>
    <t>1 bịch đã xé thì dùng đc trong bao lâu ? bảo quản ntn?</t>
  </si>
  <si>
    <t>1 bịch móng lên mẫu vuông 25k</t>
  </si>
  <si>
    <t>1 bịt bao nhiêu cái em</t>
  </si>
  <si>
    <t>1 bọc được bao nhiêu cái khăn hả shop</t>
  </si>
  <si>
    <t>1 bộ bao nhiêu cái vậy shop</t>
  </si>
  <si>
    <t>1 bộ bao nhiêu cái Z</t>
  </si>
  <si>
    <t>1 bộ đc bao nhiêu cái</t>
  </si>
  <si>
    <t>1 bộ đc bao nhiêu cái đèn ai</t>
  </si>
  <si>
    <t>1 bộ được bao nhiêu cái vậy</t>
  </si>
  <si>
    <t>1 bộ gồm bao nhiêu cái ạ ?</t>
  </si>
  <si>
    <t>1 bút định hình màu đỏ nữa</t>
  </si>
  <si>
    <t>1 cái A32 EF độ phân giải bao nhiêu vậy</t>
  </si>
  <si>
    <t>Hỏi độ phân giải</t>
  </si>
  <si>
    <t>1 cb bao nhiêu cái thế c</t>
  </si>
  <si>
    <t>1 chai bao nhiêu viên em</t>
  </si>
  <si>
    <t>1 chai dung dc bao lâu v</t>
  </si>
  <si>
    <t>1 chai dung dc bn lần vậy</t>
  </si>
  <si>
    <t>1 chai dung dc lau o b</t>
  </si>
  <si>
    <t>1 chai dung duoc bao lâu ập</t>
  </si>
  <si>
    <t>1 chai dùng được bao lâu</t>
  </si>
  <si>
    <t>1 chai dùng được bao nhiêu cây</t>
  </si>
  <si>
    <t>1 chai dùng được bao nhiêu ngày b</t>
  </si>
  <si>
    <t>1 chai dùng được khoảng 4 tháng hơn đó ạ</t>
  </si>
  <si>
    <t>1 chai tẩy được bao nhiêu cái ạ</t>
  </si>
  <si>
    <t>1 cọc bao nhiêu cái vậy chị</t>
  </si>
  <si>
    <t>1 cọc vậy chị để bao nhiêu cái ạ</t>
  </si>
  <si>
    <t>1 combo bao nhiêu viên bạn</t>
  </si>
  <si>
    <t>1 combo giá bnh ạ</t>
  </si>
  <si>
    <t>1 combo giá bnhieu ạ</t>
  </si>
  <si>
    <t>1 cốp màu nâu</t>
  </si>
  <si>
    <t>1 di có bao nhiêu cái</t>
  </si>
  <si>
    <t>Hỏi chương trình khuyến mãi</t>
  </si>
  <si>
    <t>1 gói bao nhiêu cái m</t>
  </si>
  <si>
    <t>1 gói bao nhiêu viên nhiêu tiền</t>
  </si>
  <si>
    <t>1 gói bên trong có bao nhiêu cái quẩy ạ</t>
  </si>
  <si>
    <t>1 gói có bao nhiêu cái e</t>
  </si>
  <si>
    <t>1 gói của c bao nhiêu viên nhỏ</t>
  </si>
  <si>
    <t>1 họp bao nhiêu viên dùng dc bao lâu ạ</t>
  </si>
  <si>
    <t>1 hop bao nhiêu viên vay shop</t>
  </si>
  <si>
    <t>1 hộp bao nhiêu cái và giá bao nhiêu bạn?</t>
  </si>
  <si>
    <t>1 hộp bao nhiêu viên</t>
  </si>
  <si>
    <t>1 hộp bao nhiêu viên &amp; nhiêu tiền ?</t>
  </si>
  <si>
    <t>1 hộp bao nhiêu viên mà giá cao vậy</t>
  </si>
  <si>
    <t>1 hộp bao nhiêu viên shop oi</t>
  </si>
  <si>
    <t>1 hôp bao nhiêu viên uống trong nhiêu ngày vậy shop</t>
  </si>
  <si>
    <t>1 hộp bao nhiêu viên và dùng được trong bao nhiêu ngày ạ ?</t>
  </si>
  <si>
    <t>1 hộp bao nhiêu viên và sử dụng như thế nào shop.</t>
  </si>
  <si>
    <t>1 hộp bao nhiêu viên vậy e? 1ngay uống mấy viên?</t>
  </si>
  <si>
    <t>1 hộp bao nhiêu viên vậy em</t>
  </si>
  <si>
    <t>1 hộp bao nhiêu viên vậy rồi uống như thế nào hướng dẫn để cho chị biết nha</t>
  </si>
  <si>
    <t>1 hộp bao nhiêu viên vậy shop.</t>
  </si>
  <si>
    <t>1 hộp bao nhiêu viên, uống bao lâu</t>
  </si>
  <si>
    <t>1 hộp bao nhiêu viên? Ngày uống mấy viên?</t>
  </si>
  <si>
    <t>1 hộp bổ lão bao nhiêu viên chsus</t>
  </si>
  <si>
    <t>1 hộp chữ nhật hoặc tròn bỏ mi fan</t>
  </si>
  <si>
    <t>1 hộp có bao nhiêu viên cà giá ntn ạ</t>
  </si>
  <si>
    <t>1 hộp có bao nhiêu viên em nhỉ</t>
  </si>
  <si>
    <t>1 hộp dc bao nhiêu viên vay em</t>
  </si>
  <si>
    <t>1 hộp đc bao nhiêu viên ah</t>
  </si>
  <si>
    <t>1 hộp đk bao nhiêu viên c ?</t>
  </si>
  <si>
    <t>1 hộp được bao nhiêu cái kẹo bạn nh</t>
  </si>
  <si>
    <t>1 hộp kem ngày chị lấy set son 10 cây</t>
  </si>
  <si>
    <t>1 hộp khoảng bao nhiêu cái vậy a</t>
  </si>
  <si>
    <t>1 hộp khoảng bao nhiêu viên ạ</t>
  </si>
  <si>
    <t>1 hộp là bao nhiêu cái vậy sh ơi</t>
  </si>
  <si>
    <t>1 hộp là có bao nhiêu viên ạ</t>
  </si>
  <si>
    <t>1 hộp sữa lon pháp bao nhiêu viên vậy c</t>
  </si>
  <si>
    <t>1 hộp tất trung bình có bao nhiêu cái shop?</t>
  </si>
  <si>
    <t>1 hộp tinh dầu có bao nhiêu viên em</t>
  </si>
  <si>
    <t>1 hộp vậy tầm bao nhiêu cái</t>
  </si>
  <si>
    <t>1 hột bao nhiêu viên em</t>
  </si>
  <si>
    <t>1 hợp bao nhiêu cái sop</t>
  </si>
  <si>
    <t>1 hợp có bao nhiêu viên vậy c</t>
  </si>
  <si>
    <t>1 hũ bao nhiêu viên ạ</t>
  </si>
  <si>
    <t>1 hủ bao nhiêu viên vậy shop</t>
  </si>
  <si>
    <t>1 hũ bóc ra dùng dở, có cần bảo quản ntn ko</t>
  </si>
  <si>
    <t>1 kg bao nhiêu cái zip</t>
  </si>
  <si>
    <t>1 kg được bao nhiêu cái vậy shop</t>
  </si>
  <si>
    <t>1 kiện thường dc bao nhiêu cái ạ</t>
  </si>
  <si>
    <t>1 ký bánh mì mít hạt ăn kiêng được bao nhiêu cái e</t>
  </si>
  <si>
    <t>1 lọ bao nhiêu viên và uống ra sao?</t>
  </si>
  <si>
    <t>1 lọ có bao nhiêu viên ạ?</t>
  </si>
  <si>
    <t>1 loa và 1 dây nịt mẫu 1</t>
  </si>
  <si>
    <t>1 lộ đc bao nhiêu viên</t>
  </si>
  <si>
    <t>1 lộ là 599k bao nhiêu viên chị</t>
  </si>
  <si>
    <t>1 mì tôm vị hải sản</t>
  </si>
  <si>
    <t>1 nước hoa túi sách 35+1 combo 50 cái  móc dán tường 25k+1 kệ trắng 14k+nón 20k màu kem+1 phấn ngựa 9k+ 5 nhang muỗi cây 6k+1 dầu thơm trái tim 25k+1 hủ đựng tâm gỗ 18k+1 sét son đỏ 10k+1 keo xịt tóc cứng 35k+1 sét túi cóp 19k+1loc tâm tre 12k+1 cái gương mèo 25k+2 cài trơn 8k lấy 2 màu +2 kẹp 9k+1 sét dưỡng môi 29k+3 đôi vơ hồng 18k+5 cái vợt 15k+1 thung cột tóc bé 10k+2 nón bảo hiểm 25k lấy 2 màu +0773851367 đi đơn khỏi gọi</t>
  </si>
  <si>
    <t>1 phần bao nhiêu viên ạ</t>
  </si>
  <si>
    <t>1 sản phẩm bao nhiêu cái thì được giá sỉ vậy ạ</t>
  </si>
  <si>
    <t>1 sét bánh bột lọc bao nhiêu cái em?</t>
  </si>
  <si>
    <t>1 set bao nhiêu cái shop</t>
  </si>
  <si>
    <t>1 sét bao nhiêu cái w</t>
  </si>
  <si>
    <t>1 set há cảo bao nhiêu viên</t>
  </si>
  <si>
    <t>1 sét là bao nhiêu cái</t>
  </si>
  <si>
    <t>1 sét là bao nhiêu cái vậy shop</t>
  </si>
  <si>
    <t>1 set này nhưng bỏ rượu body ra mình ko lấy rượu body</t>
  </si>
  <si>
    <t>Chốt sản phẩm Đồ uống có cồn</t>
  </si>
  <si>
    <t>1 set quần v bao nhiêu cái thế e</t>
  </si>
  <si>
    <t>1 set quẩy là bao nhiêu cái vj shop</t>
  </si>
  <si>
    <t>1 set sticker bao nhiêu cái bạn nhỉ</t>
  </si>
  <si>
    <t>1 tháng tuổi dùng được ko cj</t>
  </si>
  <si>
    <t>1 thùng bao nhiêu cái nè</t>
  </si>
  <si>
    <t>1 thùng có bao nhiêu cái bạn ơi</t>
  </si>
  <si>
    <t>1 thùng e chưa kịp bán thì e bảo quản như nào ạ</t>
  </si>
  <si>
    <t>1 thùng mì lý 1 kem đánh răng 5 chai nươc mắm  1 bich bột ngọt  chị lấy nhiêu hàng</t>
  </si>
  <si>
    <t>1 thùng mì tôm phô mai bé,95 k.0911690815</t>
  </si>
  <si>
    <t>1 triệu 2 bộ nhớ bao nhiêu GB RAM bao nhiêu GB vậy</t>
  </si>
  <si>
    <t>Hỏi dung lượng bộ nhớ</t>
  </si>
  <si>
    <t>1 túi bao nhiêu viên vậy</t>
  </si>
  <si>
    <t>1 túi khoảng bao nhiêu cái vậy ạ</t>
  </si>
  <si>
    <t>1 vĩ bao nhiêu viên vậy bạn</t>
  </si>
  <si>
    <t>1. Bột mì số 11 Bakers Choice(2kg)
 2. Bột mì số 13 Bakers choice (2kg)
 3. Hạnh nhân cắt lát -1kg
 4. Nho khô vàng Ấn độ 500g- hàng loại 1
 5. Máy hàn miệng túi cầm tay - 1 cái ( màu xanh, nếu hết lấy màu bất kì).</t>
  </si>
  <si>
    <t>10 chai dầu ăn 4 hộp bông ráy tay 2 đá lăn năchs</t>
  </si>
  <si>
    <t>10 goi bột ngọt 10 chai dầu ăn 0333635119</t>
  </si>
  <si>
    <t>10 tuổi dùng được ko nhỉ</t>
  </si>
  <si>
    <t>100g được bao nhiêu viên ạ</t>
  </si>
  <si>
    <t>100g được bao nhiêu viên em!?</t>
  </si>
  <si>
    <t>100w dung lượng pin bao nhiêu, và giá 1cái</t>
  </si>
  <si>
    <t>105 dung lượng pin bao nhiêu</t>
  </si>
  <si>
    <t>1080 có chống rung ko</t>
  </si>
  <si>
    <t>Hỏi tính năng (chống bụi, chống nước, chống rung,...)</t>
  </si>
  <si>
    <t>12 Pro có chống rung k a</t>
  </si>
  <si>
    <t>12 tuổi dùng được không ạ</t>
  </si>
  <si>
    <t>12 tuổi dùng được không cj</t>
  </si>
  <si>
    <t>12promax bn b, bọc vào có nóng k vs có chống va đập k</t>
  </si>
  <si>
    <t>150k bao nhiêu cái em</t>
  </si>
  <si>
    <t>150k bao nhiêu cái vậy shop</t>
  </si>
  <si>
    <t>17tr990 là bộ nhớ bn Gr ạ</t>
  </si>
  <si>
    <t>1bịch lô gai bao nhiêu cái shop</t>
  </si>
  <si>
    <t>1bộ quà tặng như shop đưa và 1bộ lấy  quà e gửi hình</t>
  </si>
  <si>
    <t>1chai dùng được bao lâu à chị</t>
  </si>
  <si>
    <t>1combo giá bn ạ</t>
  </si>
  <si>
    <t>1combo giá bn vậy c</t>
  </si>
  <si>
    <t>1dây bao nhiêu cái móc</t>
  </si>
  <si>
    <t>1đèn led thanh 0.5cm</t>
  </si>
  <si>
    <t>1gia bao nhiêu cái</t>
  </si>
  <si>
    <t>1gois bao nhiêu cái</t>
  </si>
  <si>
    <t>1h bao nhiêu viên vậy anh cho em biết giá luôn nhé 
 Phoenix AZ</t>
  </si>
  <si>
    <t>1h bao nhiêu viên.</t>
  </si>
  <si>
    <t>1hop bao nhiêu cái. Bao nhiêu tiền</t>
  </si>
  <si>
    <t>1hop bao nhiêu viên à em.hang tang được mấy viên cảm on</t>
  </si>
  <si>
    <t>1hop bao nhiêu viên và dùng ntn a</t>
  </si>
  <si>
    <t>1hop trầm bao nhiêu viên giá bao tiền</t>
  </si>
  <si>
    <t>1hôp bao nhiêu viên chị</t>
  </si>
  <si>
    <t>1hộp có bao nhiêu viên vậy bạn</t>
  </si>
  <si>
    <t>1hũ có bao nhiêu viên ạ</t>
  </si>
  <si>
    <t>1kg ăn ko hết thì mình bảo quản như nào ạ</t>
  </si>
  <si>
    <t>1kg bao nhiêu cái bánh vậy e.</t>
  </si>
  <si>
    <t>1kg bao nhiêu cái vậy shop</t>
  </si>
  <si>
    <t>1kg đc bao nhiêu cái e nhỉ</t>
  </si>
  <si>
    <t>1kg kẹo dừa non mix vị nhưng ko lấy kẹo dừa cafe muối</t>
  </si>
  <si>
    <t>1kg Khoảng bao nhiêu cái ạ</t>
  </si>
  <si>
    <t>1kg khoảng bao nhiêu cái c ha</t>
  </si>
  <si>
    <t>1kính gương 80k gọng đỏ và 1kính lão 1 độ nhe em .</t>
  </si>
  <si>
    <t>1ky cỡ bao nhiêu cái ạ</t>
  </si>
  <si>
    <t>1ky khoản bao nhiêu cái vậy bạn</t>
  </si>
  <si>
    <t>1lăn khu mùi</t>
  </si>
  <si>
    <t>1set bao nhiêu tiền shop gồm bao nhiêu cái</t>
  </si>
  <si>
    <t>1th 2kg khoảng bao nhiêu cái bạn</t>
  </si>
  <si>
    <t>1thùng bao nhiêu cái vậy sop</t>
  </si>
  <si>
    <t>1túi bao nhiêu cái ạ</t>
  </si>
  <si>
    <t>1tui được bao nhiêu cái</t>
  </si>
  <si>
    <t>1v bao nhiêu viên vậy bạn</t>
  </si>
  <si>
    <t>1vỉ được bao nhiêu viên</t>
  </si>
  <si>
    <t>2 3 tháng dùng được k ạ</t>
  </si>
  <si>
    <t>2 bình hoa thủy tinh</t>
  </si>
  <si>
    <t>2 bo nay o ngoai mau giong k</t>
  </si>
  <si>
    <t>Hỏi sản phẩm có màu sắc tương tự</t>
  </si>
  <si>
    <t>2 bộ số lấy 7.8cm ok</t>
  </si>
  <si>
    <t>2 bộ xanh rêu màu giống kg sop ơi</t>
  </si>
  <si>
    <t>2 cặp này bạn bán rồi nhưng còn mẫu tương tự kg bạn</t>
  </si>
  <si>
    <t>Hỏi sản phẩm có kiểu dáng tương tự</t>
  </si>
  <si>
    <t>2 chai dầu ăn, 2 sáp thơm, 1 chocolate Nga , 2 thảm.</t>
  </si>
  <si>
    <t>2 chai dùng đk khoảng bao nâu bs</t>
  </si>
  <si>
    <t>2 con này bộ nhớ bao nhiêu GB ạ</t>
  </si>
  <si>
    <t>2 con này kích thước tương tự ko ạ?</t>
  </si>
  <si>
    <t>Hỏi sản phẩm có kích thước tương tự</t>
  </si>
  <si>
    <t>2 đậu phọng, 2 thịt hộp hàn quốc</t>
  </si>
  <si>
    <t>2 đèn led cảm ứng</t>
  </si>
  <si>
    <t>2 đơn hôm qua sao chưa thấy ai gọi chốt đơn cho e vậy ạ</t>
  </si>
  <si>
    <t>2 em Thảo Diên livestream chị mua kem botox, nước tẩy trang mà ko thấy nhân viên gọi chốt đơn. Vậy live của ai vậy em.</t>
  </si>
  <si>
    <t>2 hôm TRC e đặt balo nâu mà ko thấy shop gọi chốt đơn</t>
  </si>
  <si>
    <t>2 kiểu giống khác màu</t>
  </si>
  <si>
    <t>2 mẫu đó màu giống k shop</t>
  </si>
  <si>
    <t>2 mẫu giống k e</t>
  </si>
  <si>
    <t>2 mẫu kiểu giống k shop</t>
  </si>
  <si>
    <t>2 mẫu này màu giống ko shop</t>
  </si>
  <si>
    <t>2 mẫu này màu giống ko sop</t>
  </si>
  <si>
    <t>2 mẫu này rộng bằng mẫu trên k shop?</t>
  </si>
  <si>
    <t>2 set quà tặng này nhé. Nhưng mình muốn đổi nước hoa Pháp để lấy tẩy tế bào chết cafe đc ko?</t>
  </si>
  <si>
    <t>2 sét rong biển sấy 2 sét miến thái 1 sét dầu ăn nửa thùng kit kat 0764478300</t>
  </si>
  <si>
    <t>2 sp này chừng nào có hàng lại vậy?</t>
  </si>
  <si>
    <t>2 thang dung dc k ak</t>
  </si>
  <si>
    <t>20 chai dầu ăn 0378327841</t>
  </si>
  <si>
    <t>20 phấn tạo khối chốt cho oanh lê</t>
  </si>
  <si>
    <t>20 tuoi dung dc k a</t>
  </si>
  <si>
    <t>220 kinh tráng gương,chốt co đơn</t>
  </si>
  <si>
    <t>250k .có thẻ nhớ ko bạn .độ phân giải bn</t>
  </si>
  <si>
    <t>2bảng này mã số 2màu giống k bn</t>
  </si>
  <si>
    <t>2cái ba lô này em đổi lấy se run sữa rửa mặt thành 3 bộ quà tặng nhé có ok thì láy không thì thôi ship gửi chị tra 3o k</t>
  </si>
  <si>
    <t>2chai chóng nằng +1chai dầu ăn +1cfê Thái +1tui giặt xã +2 thung bánh khoai tây +1bit bột ngọt .(0344163407)</t>
  </si>
  <si>
    <t>2khúc lũa cho hồ 40</t>
  </si>
  <si>
    <t>2lọc bio loại nhỏ</t>
  </si>
  <si>
    <t>2lu hương vòng gông nhau chứ em hàng của anh đến đâu rồi em</t>
  </si>
  <si>
    <t>Hỏi lộ trình vận chuyển</t>
  </si>
  <si>
    <t>3 5 0 1 hộp bao nhiêu viên vậy em</t>
  </si>
  <si>
    <t>3 cái có ưu đãi gì ko e ui</t>
  </si>
  <si>
    <t>3 đèn 4 pha dung lượng pin bao nhiêu chíp led bao nhiêu vỏ nhựa hay nhôm</t>
  </si>
  <si>
    <t>3 mắt là độ phân giải bao nhiêu</t>
  </si>
  <si>
    <t>3 râu 11 led độ phân giải bao nhiêu chấm ah</t>
  </si>
  <si>
    <t>3 tuổi dùng được ko ạ</t>
  </si>
  <si>
    <t>3.0mpx là độ phân giải bao nhiêu đó ạ</t>
  </si>
  <si>
    <t>300w dung lượng pin bao nhiêu shop</t>
  </si>
  <si>
    <t>329 độ phân giải mấy chấm ạ</t>
  </si>
  <si>
    <t>329k độ phân giải bn</t>
  </si>
  <si>
    <t>38 tuổi dùng được không shop?</t>
  </si>
  <si>
    <t>399k độ phân giải bao nhiêu thẻ nhớ mấy G .tặng thêm 1 cái àh</t>
  </si>
  <si>
    <t>399k độ phân giải bao nhiêu vậy ạ</t>
  </si>
  <si>
    <t>3kg sạn gốm</t>
  </si>
  <si>
    <t>4 chiếc giá sao ship có ưu đãi gì ko nè</t>
  </si>
  <si>
    <t>4 hủ,bột mỳ hữu cơ,1 chai dầu ăn dặm cho bé 7 tháng</t>
  </si>
  <si>
    <t>400k dung lượng pin bao nhiêu em</t>
  </si>
  <si>
    <t>40tuổi dùng được k ạ</t>
  </si>
  <si>
    <t>40tuổi dùng được ko</t>
  </si>
  <si>
    <t>430 độ phân giải bnhieu ạ</t>
  </si>
  <si>
    <t>45 k mấy 1day bao nhiêu cái</t>
  </si>
  <si>
    <t>490 có chống bụi ko nhỉ</t>
  </si>
  <si>
    <t>4tháng dùng được ko ạ</t>
  </si>
  <si>
    <t>4tuổi dùng được không ah</t>
  </si>
  <si>
    <t>5 con dốc sống ngâm muối cho sạch, rồi giã lấy 1 ly nước cốt cua. 1 nhánh gừng giã lấy 1 nước cốt gừng, 1 ly rượu trộn đều uống chữa bệnh sau đột quị và đau khớp.</t>
  </si>
  <si>
    <t>5 set quà tặng x 99k = 495k</t>
  </si>
  <si>
    <t>5 tuoi dung duoc ko em?</t>
  </si>
  <si>
    <t>50 tuổi dùng được không ạ</t>
  </si>
  <si>
    <t>500gam mắm chốt ko chao đường</t>
  </si>
  <si>
    <t>500w dung lượng pin bao nhiêu</t>
  </si>
  <si>
    <t>55 tuổi dùng được k ạ</t>
  </si>
  <si>
    <t>550 bao nhiêu viên 116v hả</t>
  </si>
  <si>
    <t>57kg có mẫu nào kiểu và màu tương tự ko b</t>
  </si>
  <si>
    <t>5chai với 10goi mì tôm với cua</t>
  </si>
  <si>
    <t>5thang dung dc ko</t>
  </si>
  <si>
    <t>60 tuổi dùng được ko chị</t>
  </si>
  <si>
    <t>60kg mà bụng bia thì lấy size31 hay32 e</t>
  </si>
  <si>
    <t>640 độ phân giải bn</t>
  </si>
  <si>
    <t>65 tuổi dùng được kg em</t>
  </si>
  <si>
    <t>6ô kia sáng k rộng bằng mẫu này</t>
  </si>
  <si>
    <t>6s bộ nhớ bn G e.</t>
  </si>
  <si>
    <t>7 tuoi dung dc k a</t>
  </si>
  <si>
    <t>7tháng dùng được ko ạ</t>
  </si>
  <si>
    <t>8.3 có ưu đãi gì k ạ</t>
  </si>
  <si>
    <t>A 32 độ phân giải bao nhiêu vậy</t>
  </si>
  <si>
    <t>À bánh này bảo quản như nào vậy bạn</t>
  </si>
  <si>
    <t>À bảo quản như nào ấy ạ</t>
  </si>
  <si>
    <t>À bên shop nếu in thì giá sao vậy shop, với tầm bao lâu có hàng ạ</t>
  </si>
  <si>
    <t>À cái nào cũng xinh, cảm ơn sự nhiệt tình của e, để chị xem vài mẫu nữa trên trang nhà em rồi chị nhắn tin em nhé</t>
  </si>
  <si>
    <t>A cần dung lượng pin bao nhiêu?</t>
  </si>
  <si>
    <t>À cho e hỏi dung lượng pin bn vậy ạ</t>
  </si>
  <si>
    <t>A cho e xin giá combo coi điện đi a</t>
  </si>
  <si>
    <t>À cho m hỏi là các loại bánh bảo quản như nào và hạn đc trong mấy ngày ạ</t>
  </si>
  <si>
    <t>à cho mình gửi nhờ bó hoa  chỗ quán bạn nha, sáng mai mình ghé lấy hoa + giỏ trái cây luôn đc ko?</t>
  </si>
  <si>
    <t>A chốt 20 cái ạ</t>
  </si>
  <si>
    <t>A chốt 20 cái đủ các màu luôn nhá</t>
  </si>
  <si>
    <t>a có mẫu tương tự k ạ</t>
  </si>
  <si>
    <t>à con 450k đó độ phân giải bn bạn ơi</t>
  </si>
  <si>
    <t>A dung trên tai nó có chống ồn k a</t>
  </si>
  <si>
    <t>A đang sài mẫu này 45, k biết mẫu của e rộng bằng mẫu này k</t>
  </si>
  <si>
    <t>A đặt quần áo 3 ngày mà không nhận được hàng . Thôi e thông cảm huỷ đơn giúp a nhé!</t>
  </si>
  <si>
    <t>À form dây thì nó ko rộng bằng mẫu có tay á nàng. Số đo ngực 92 mông 108. C xem thử nhé</t>
  </si>
  <si>
    <t>À ghi chú giúp e là giao sáng giúp e nha</t>
  </si>
  <si>
    <t>A hay mình lấy bột mình lấy uống thích hon</t>
  </si>
  <si>
    <t>À kẹo bảo quản như nào vậy ạ</t>
  </si>
  <si>
    <t>À là mình đợi bao lâu có hàng vậy ạ?</t>
  </si>
  <si>
    <t>A lần đầu lấy rượu này á trong nam chưa biết nh</t>
  </si>
  <si>
    <t>A lấy 1 tai nghe ip</t>
  </si>
  <si>
    <t>a lấy 100 cái</t>
  </si>
  <si>
    <t>A lấy 100 cái củng kg miễn ship ạ</t>
  </si>
  <si>
    <t>A lấy 1kg giò lụa + 1kg bò viên ạ</t>
  </si>
  <si>
    <t>A lấy 2 mẫu này, gói hộp quà tặng sn</t>
  </si>
  <si>
    <t>A lấy dung lượng bộ nhớ bn ạ</t>
  </si>
  <si>
    <t>A lấy tín hiệu từ đường line out của loa Acoustic xuống loa sub điện</t>
  </si>
  <si>
    <t>À mình thích kiểu giống kiểu mình hỏi cơ</t>
  </si>
  <si>
    <t>A mới chốt có 1 cây à</t>
  </si>
  <si>
    <t>À okay v huỷ đơn giúp e nhé</t>
  </si>
  <si>
    <t>À quên mẫu này có chống rung k shop ơi</t>
  </si>
  <si>
    <t>À shop huỷ đơn giúp em được không ạ</t>
  </si>
  <si>
    <t>À tai nghe von này như thế nào vậy lấy ra xem nào</t>
  </si>
  <si>
    <t>À thêm mình 100g bột mì hữu cơ nữa là chốt đơn mình luôn nè</t>
  </si>
  <si>
    <t>À tiện cho mình xem vài mẫu tương tự khác với ạ</t>
  </si>
  <si>
    <t>À túi này có chống nước k em</t>
  </si>
  <si>
    <t>A vào huỷ đơn giúp e cái</t>
  </si>
  <si>
    <t>À vâng thế lấy bột mì và bột bắp thôi nhé b</t>
  </si>
  <si>
    <t>À. Cái khăn cổ ca rô màu xanh này bao nhiêu e. Lấy c 1 cái này</t>
  </si>
  <si>
    <t>A/c ơi, e làm phiền 1 xíu ạ. Sau tết e còn 1 lượng kẽm nhung tầm 410b loại 1 đẹp dày mịn, nhụy tầm 90b, 7k/1b ạ. A lấy bán k ạ, e nhượng lại bán giúp e, vì e có con nhỏ. E để giá kẽm 15/1b lấy hết 400b e tặng luôn 20b kẽm loại 2 + loại 1 10b . Kẽm chuẩn loại 1 e nhập về ạ. A/c lấy hết e tặng luôn mớ sáp quấn cành tầm 30 cuộn + đèn led + keo nến ạ....</t>
  </si>
  <si>
    <t>A22EP thẻ nhớ và độ phân giải bao nhiêu ạ</t>
  </si>
  <si>
    <t>A32 độ phân giải bao nhiêu? Có tính năng đàm thoại 2 chiều đc ko</t>
  </si>
  <si>
    <t>A4 và A5 nha chị ơi mai giao sáng giúp em nha</t>
  </si>
  <si>
    <t>a52s có chống va đập ko</t>
  </si>
  <si>
    <t>A695 chất và kiểu giống khác chỉ khác cổ có phải ko em ?</t>
  </si>
  <si>
    <t>Ad huỷ đơn giúp e vs nha</t>
  </si>
  <si>
    <t>Ad huỷ đơn giúp mk nhé</t>
  </si>
  <si>
    <t>Ad ơi, hàng đến đâu rồi chưa thấy shiper giao v</t>
  </si>
  <si>
    <t>Ah có bột mì nguyên cám lấy e 1kg nữa ah</t>
  </si>
  <si>
    <t>Ah e lấy chai top lì tráng gương cho c nhé</t>
  </si>
  <si>
    <t>Ah ko c.lấy e 100gr bột bắp thôi.40gr bột nở nha c</t>
  </si>
  <si>
    <t>Ah tranh có phủ lớp j chống bụi ko bạn ơi</t>
  </si>
  <si>
    <t>Ah, còn đôi nào kiểu tương tự k ah</t>
  </si>
  <si>
    <t>Ai dùng thử,kg cho kiểm tra hộp phấn bên trong bik cái gì trog hộp đó mà mua,lỡ bột mì trog đó làm sao,đưa tiền rồi lấy lại đc à</t>
  </si>
  <si>
    <t>air 2 wifi pin còn bao nhiêu % với bộ nhớ bao nhiêu GB ạ</t>
  </si>
  <si>
    <t>Air 5 giá bao nhiêu có Sài sim không dung lượng bộ nhớ bao nhiêu gb</t>
  </si>
  <si>
    <t>all combo giá bn ạ</t>
  </si>
  <si>
    <t>Alo shop ơi huỷ đơn giúp m hoặc giữ lại đến 15 rồi gửi cho m nhed</t>
  </si>
  <si>
    <t>Alo! Chi muốn hỏi là hôm 19/4 chị có cọc  200k mà k thấy shop gọi chốt đc gì nhỉ???</t>
  </si>
  <si>
    <t>alo.e ơi chị hỏi chút lọ siro ho mở lắp ra thì bảo quản như nào và dùng đc bao nâu thì phải bỏ đi hả e.</t>
  </si>
  <si>
    <t>Ang gương xóm bản tèn xa châu tiến huyên quy hợp nghê An mua áo sơ mi chất liệu lụa)chiều cao 1,85) )70kg)Sđt 0334109888) kg phải chất lụa không lấy) màu xanh nhạt</t>
  </si>
  <si>
    <t>Anh cần độ phân giải bn</t>
  </si>
  <si>
    <t>anh cần độ phân giải mấy chấm ạ</t>
  </si>
  <si>
    <t>anh cần tìm bộ nhớ bao nhiêu GB để em tư vấn nhé ạ</t>
  </si>
  <si>
    <t>Anh check dùm chị xem đơn hàng của chị ship đến đâu rồi nhé</t>
  </si>
  <si>
    <t>Anh chị có nhu cầu nhấn tham gia và xem trực tiếp mẫu sp và lấy sỉ cùng bên em(4)💞💞</t>
  </si>
  <si>
    <t>Anh chỉ lấy loa thôi bình thủy dùng điện 110 anh Ko lấy nhé</t>
  </si>
  <si>
    <t>anh cho shop em xin thông tin máy nhé ạ, bản xách tay hay hàng chính hãng, bộ nhớ bao nhiêu GB</t>
  </si>
  <si>
    <t>Anh chốt 10 cái này h chốt mấy cái con em chọn giúp anh mấy cái 80ky.cho đủ 19 cái</t>
  </si>
  <si>
    <t>Anh chốt loa xanh có rồi chưa em</t>
  </si>
  <si>
    <t>Ảnh chụp chung các bạn có tách ra để lấy 1 ảnh được không</t>
  </si>
  <si>
    <t>Anh có mẫu tương tự không ạ</t>
  </si>
  <si>
    <t>Ảnh có yêu cầu độ phân giải bao nhiêu ko ạ</t>
  </si>
  <si>
    <t>Anh còn cái nào eo kích thước tương tự ko</t>
  </si>
  <si>
    <t>Anh lấy 100 cái</t>
  </si>
  <si>
    <t>Anh lấy 100 cái à</t>
  </si>
  <si>
    <t>Anh mặc size L form thoải mái, còn XL sẽ rộng giống khách trong ảnh nè</t>
  </si>
  <si>
    <t>anh muốn chuyển mẫu tương tự không ạ</t>
  </si>
  <si>
    <t>anh muốn mua còi kêu 1 kiểu thôi hay còi kêu 8 kiểu giống khách em ạ?</t>
  </si>
  <si>
    <t>Ảnh này a nhà lấy làm tranh vẽ trên sỏi rồi e ơi</t>
  </si>
  <si>
    <t>Anh ở hàng của em đến đâu rồi anh</t>
  </si>
  <si>
    <t>anh ơi mình cân nhắc đến đâu rồi ạ</t>
  </si>
  <si>
    <t>Anh ơi palm bao giờ có hàng ạ</t>
  </si>
  <si>
    <t>Anh ơi. Anh làm cho em 1 giỏ trái cây với ạ. Tầm 500k ạ. Khoảng 10h e ghé lấy đc ko ạ.</t>
  </si>
  <si>
    <t>Anh quan tâm bản bộ nhớ bao nhiêu GB ạ</t>
  </si>
  <si>
    <t>anh quay độ phân giải mấy K thế anh</t>
  </si>
  <si>
    <t>anh quay ở độ phân giải bao nhiêu thế anh</t>
  </si>
  <si>
    <t>Anh tham khảo bản bộ nhớ bao nhiêu GB ạ</t>
  </si>
  <si>
    <t>Áo chị vừa rồi. Cám ơn bên em nhiệt tình tư vấn và rất hỗ trợ đổi hàng nhanh ah</t>
  </si>
  <si>
    <t>Áo choang có kính chống bụi k sop</t>
  </si>
  <si>
    <t>Áo chong nắng s hk thấy gọi chốt đơn</t>
  </si>
  <si>
    <t>Áo có kính chống bụi ko ạ</t>
  </si>
  <si>
    <t>Áo có màu giống khẩu trang ko e</t>
  </si>
  <si>
    <t>áo form rộng bằng mẫu áo xxanh bạn nha</t>
  </si>
  <si>
    <t>Áo hồng rộng bằng mẫu len cao cổ k em</t>
  </si>
  <si>
    <t>Áo mình đến đâu r shop</t>
  </si>
  <si>
    <t>Áo mình lấy sz 34, mông 92</t>
  </si>
  <si>
    <t>Áo này 55 cân mình sợ mặc rộng quá,để mình trọn áo khác huỷ đơn giúp mình cái nhé</t>
  </si>
  <si>
    <t>Áo phông M cho rộng rộng giống kiểu mẫu nha b</t>
  </si>
  <si>
    <t>Áo ủ kem ong ôm với rộng giống kiểu ko</t>
  </si>
  <si>
    <t>Ap ngoc thanh xa ngoc chuc rong giong kien giang</t>
  </si>
  <si>
    <t>Ăn chất tạo màu, KH chết hết , eo62i ai sẽ mau ủng hộ eg. Nên e đừng lấy chất tạo nàu nhé.</t>
  </si>
  <si>
    <t>Ăn ngon giống mì tôm ko e</t>
  </si>
  <si>
    <t>Quan tâm sản phẩm Nhu yếu phẩm</t>
  </si>
  <si>
    <t>Ăn ngon ủng hộ lâu dài</t>
  </si>
  <si>
    <t>ăn xong rồi bảo quản như nào bạn</t>
  </si>
  <si>
    <t>B có muốn mua áo kiểu tương tự k ạ</t>
  </si>
  <si>
    <t>B còn mẫu nào kiểu tương tự khong</t>
  </si>
  <si>
    <t>B hỏi giúp r xem 1 đơn nữa đến đâu rùi với</t>
  </si>
  <si>
    <t>b huỷ đơn giúp m nhé,m cảm ơn</t>
  </si>
  <si>
    <t>B ktra hàng đến đâu rồi</t>
  </si>
  <si>
    <t>b lấy bản dung lượng bộ nhớ bao nhiêu</t>
  </si>
  <si>
    <t>b lấy bản dung lượng bộ nhớ bn</t>
  </si>
  <si>
    <t>B oi lấy cho mình 1 máy sấy tóc nha b</t>
  </si>
  <si>
    <t>B ơi b huỷ đơn giúp m nhé m mua cho con gái nhưng nó k thích</t>
  </si>
  <si>
    <t>B ơi b huỷ đơn giúp mk với nha</t>
  </si>
  <si>
    <t>B ơi huỷ đơn giúp m nhé .</t>
  </si>
  <si>
    <t>B ơi lấy giúp mình những món này kèm bột pancake nhé. Bột mì mình lấy gói lẻ nha</t>
  </si>
  <si>
    <t>B ơi sorry b huỷ đơn giúp mình vì mình cần gấp mai đi nên mình phải tìm mua có sẵn rồi b ạ</t>
  </si>
  <si>
    <t>B ơi, huỷ đơn giúp m nhé. Vợ bảo đặt rồi. Cần gi nữa m sẽ ghé. Xl đã làm phiền</t>
  </si>
  <si>
    <t>B ơi, kiểm tra xem đơn hàng của tớ đi đến đâu r?</t>
  </si>
  <si>
    <t>B ơi, m muốn đặt 1 giỏ trái cây tầm 400k, 9h30 sáng mai lấy đc ko</t>
  </si>
  <si>
    <t>B ơi. B huỷ đơn giúp mình nhé! Sr bạn nhiều.</t>
  </si>
  <si>
    <t>B ơi. Có vait thun màu tương tự k</t>
  </si>
  <si>
    <t>B ơi. Mình muốn huỷ đơn 1 cái áo thun đc k ạ?</t>
  </si>
  <si>
    <t>b thích mặc rộng giống kiểu mẫu thì ưng thôi</t>
  </si>
  <si>
    <t>B ui xem hộ m xem đơn đũa của m đến đâu rồi đc không bạn</t>
  </si>
  <si>
    <t>B xem đơn hàng mình đến đâu rồi, mình vẫn chưa nhần đc hàng nua hix</t>
  </si>
  <si>
    <t>B12 .1 hộp bao nhiêu viên e ?</t>
  </si>
  <si>
    <t>B12 hộp bao nhiêu viên, uống chung với can xi hữu cơ được ko cô</t>
  </si>
  <si>
    <t>Bà tìm giúp tui mẫu giống kiểu đó nhưng mà màu khác được kh á</t>
  </si>
  <si>
    <t>Bà xem mẫu tương tự khum?</t>
  </si>
  <si>
    <t>Bác bảo quản như nào mà lại chảy nước ạ</t>
  </si>
  <si>
    <t>Bác sĩ e nói chỉ lấy 10 cái gắp,10 cái khay c bỏ lại tham châm với gương nha</t>
  </si>
  <si>
    <t>Bản 380k có chống ồn k anh</t>
  </si>
  <si>
    <t>Bản 4g 2tr9 có bộ nhớ bao nhiêu Gb ạ</t>
  </si>
  <si>
    <t>bản bộ nhớ bao nhiêu GB ạ</t>
  </si>
  <si>
    <t>Bản bộ nhớ bao nhiêu GB v ad</t>
  </si>
  <si>
    <t>Bán cái bình hoa mới lấy đi</t>
  </si>
  <si>
    <t>Bạn check đơn hàng mình đến đâu rồi</t>
  </si>
  <si>
    <t>Bạn check hộ mình xem hàng về đến đâu rồi nhé</t>
  </si>
  <si>
    <t>bạn cho mình xin giá combo tất cả chỗ đấy với</t>
  </si>
  <si>
    <t>Bạn cho tôi biết giá của 4 chiếc đèn này và quy trình bảo hành cho chúng được không?</t>
  </si>
  <si>
    <t>Bạn có giày sandal mô kiểu tương tự ko</t>
  </si>
  <si>
    <t>Bạn có mẫu màu tương tự không cho mình xem với</t>
  </si>
  <si>
    <t>Bạn có mẫu nào có kích thước tương tự ko</t>
  </si>
  <si>
    <t>Bạn có mẫu tương tự ko ?</t>
  </si>
  <si>
    <t>Bạn có sẵn kích thước tương tự ko a</t>
  </si>
  <si>
    <t>Bạn có Sấu với Bằng Lăng kích thước tương tự ko? 13-15cm cao 4-5m</t>
  </si>
  <si>
    <t>Bạn có thể nhận hàng ở cổng trường lúc đi học về</t>
  </si>
  <si>
    <t>Bạn có túi màu giống ko ?</t>
  </si>
  <si>
    <t>Bạn còn cây nào mắt xanh kiểu dáng giống kính này kg bạn ?</t>
  </si>
  <si>
    <t>Bạn còn mẫu nào màu tương tự ko ai</t>
  </si>
  <si>
    <t>Bản dát vàng logo táo dây đeo thép mạ vàng đúc đặc hay dây rỗng bộ nhớ bao nhiêu Gb vậy shop</t>
  </si>
  <si>
    <t>Bản dung lượng bộ nhớ bao nhiêu ạ?</t>
  </si>
  <si>
    <t>Bản dung lượng bộ nhớ bao nhiêu GB ạ, giá thế nào ạ</t>
  </si>
  <si>
    <t>bạn đang tham khảo dòng kích thước giống keycool84 đúng ko? shop có 2 mẫu phím và 2 mẫu kit</t>
  </si>
  <si>
    <t>Bán em nữa kí mắm cá chốt nữa kí mắm cá chèn với nữa kí mắm cá sặc</t>
  </si>
  <si>
    <t>Bạn gửi cho mình xem hàng đi đến đâu rùi bạn ơi !?</t>
  </si>
  <si>
    <t>Bạn gửi hàng cho m chưa? Cho mình xin mã vận đơn mình check xem đến đâu rồi nhé</t>
  </si>
  <si>
    <t>Bạn gửi tớ thêm mấy mẫu giống kiểu này nhg có vỏ ôm nữa dc ko</t>
  </si>
  <si>
    <t>Bán hàng tư vấn nhiệt tình , sản phẩm chất lượng sẽ còn ủng hộ shop dài dài nhé</t>
  </si>
  <si>
    <t>Bạn kiểm tra xem đơn hàng mình đến đâu rồi bạn</t>
  </si>
  <si>
    <t>Bạn lấy mình 
 200g yến mạch
 200g bột mì 
 1 bơ ghee nha</t>
  </si>
  <si>
    <t>Bán máy đã tốt còn hậu mãi tốt quá ạ</t>
  </si>
  <si>
    <t>Bản mấy sim, dung lượng bộ nhớ bao nhiêu</t>
  </si>
  <si>
    <t>Bạn mình nhờ em đặt hàng, em đang hỏi lại xem có đúng size không. Nếu không vừa thì shop có hỗ trợ đổi sản phẩm không ạ?</t>
  </si>
  <si>
    <t>Bạn muốn tham khảo thử mẫu tương tự không ạ</t>
  </si>
  <si>
    <t>bản này bộ nhớ bao nhiêu G vậy ạ</t>
  </si>
  <si>
    <t>Bản này có bộ nhớ bao nhiêu Gb vậy?</t>
  </si>
  <si>
    <t>bản này có chống ồn k ạ</t>
  </si>
  <si>
    <t>Bản này có chống ồn ko shop ơi vs chất âm ntn ạ? e mới mua một bên kia mà nó giao hàng lỗi quá h e sợ đặt onl lun</t>
  </si>
  <si>
    <t>bản này ram và bộ nhớ bao nhiêu G ạ</t>
  </si>
  <si>
    <t>Bản nước cô bảo quản như nào?</t>
  </si>
  <si>
    <t>Bạn ơi bạn check giúp mình ship đến đâu r với</t>
  </si>
  <si>
    <t>Bạn ơi hàng của bạn đi đến đâu rồi</t>
  </si>
  <si>
    <t>Bạn ơi huỷ đơn giúp mình nha, bạn mình đặt mua cho mình bên shop luôn rồi, nên đơn sẽ bị trùng, bạn huỷ đơn giúp mình</t>
  </si>
  <si>
    <t>Bạn ơi kiêm tra hộ mình đơn đến đâu rồi với</t>
  </si>
  <si>
    <t>Bạn ơi, cho mình huỷ đơn giúp mình nhé</t>
  </si>
  <si>
    <t>Bản pro 9.7 wifi thì bộ nhớ bn G vậy ạ?</t>
  </si>
  <si>
    <t>Bản pro có chống ồn khá tốt ạ</t>
  </si>
  <si>
    <t>bạn xác nhận huỷ đơn giúp mình nhé</t>
  </si>
  <si>
    <t>Bạn xem bớt giấy dán tường được ko mình chốt</t>
  </si>
  <si>
    <t>Bảng bộ nhớ bao nhiêu GB gửi hình cho em coi à</t>
  </si>
  <si>
    <t>Bánh bảo quản như nào, để đc bao lâu ạ?</t>
  </si>
  <si>
    <t>Bánh bảo quản như nào, trong bao lâu và đặt trc mấy ngày vậy?</t>
  </si>
  <si>
    <t>Bánh bảo quản ntn?</t>
  </si>
  <si>
    <t>Bánh bên mình bảo quản như nào Bếp ha tại em sợ bánh handmade hsd ngắn ấy ạ giao đến nơi thì hơi lâu</t>
  </si>
  <si>
    <t>Bánh để đc bao lâu và bảo quản như nào ạh</t>
  </si>
  <si>
    <t>Bánh đó hạn sử dụng và bảo quản ntn ạ</t>
  </si>
  <si>
    <t>Bánh kẹo này bảo quản như nào thế b</t>
  </si>
  <si>
    <t>Bánh mình bảo quản ntn b ha</t>
  </si>
  <si>
    <t>Bánh mỳ pháp 35 bún khô 29 + khóa trắng 35+ bột mì 12k lấy 2 gói + nồi bầu 65 + tặng bánh trung thu 25k 0986926734</t>
  </si>
  <si>
    <t>Bánh này bảo quản như nào và đk bao lâu ạ</t>
  </si>
  <si>
    <t>Bánh này bảo quản ntn shop?</t>
  </si>
  <si>
    <t>Banh nay thung nhieu e( 1 thùng co bao nhiêu cái</t>
  </si>
  <si>
    <t>Bánh này về bảo quản như nào k bị cứng</t>
  </si>
  <si>
    <t>Bánh ngon, mình rất thích, nhưng chi hỏi bảo quản như nào,  để trong tủ lạnh có bị cứng không, hay để nhiệt độ thường có bị hỏng không?</t>
  </si>
  <si>
    <t>Bánh tráng bảo quản ntn vì c gửi đi nc ngoài nên cần hút chân ko kĩ cho c nha</t>
  </si>
  <si>
    <t>Bánh về bảo quản ntn và sử dụng trong bao lâu</t>
  </si>
  <si>
    <t>Bao 18x24 đựng 0,5kg thì 1kg được bao nhiêu cái ah</t>
  </si>
  <si>
    <t>Báo giá cho 1 bịch, 1 bịch bao nhiêu cái</t>
  </si>
  <si>
    <t>bao giờ có hàng em gửi luôn cho chị nè</t>
  </si>
  <si>
    <t>bao giờ có hàng nhi?</t>
  </si>
  <si>
    <t>bao giờ có hàng shop inbox giúp e nhé</t>
  </si>
  <si>
    <t>Bảo hành như nào e, và dung lượng pin bao nhiêu e nhỉ</t>
  </si>
  <si>
    <t>bao lâu có hàng em nhỉ</t>
  </si>
  <si>
    <t>bao lâu có hàng vay shop</t>
  </si>
  <si>
    <t>Bao nhiêu 1 họp cô họp bao nhiêu viên vây cô</t>
  </si>
  <si>
    <t>Bao nhiêu 1 lọ &amp; bao nhiêu viên</t>
  </si>
  <si>
    <t>Bao nhiêu tiền và 1 ngày uống bao nhiêu viên</t>
  </si>
  <si>
    <t>Bao nhiêu tuổi dùng được kem mụn</t>
  </si>
  <si>
    <t>Bảo ship giao sáng giúp c nhá</t>
  </si>
  <si>
    <t>Bảo shipper giao sáng giúp em được ko, còn nếu chiều mới giao thì giao sau 4h được ko ạ</t>
  </si>
  <si>
    <t>Bay gio co lấy thêm 2 cái nữa</t>
  </si>
  <si>
    <t>Bằng da thi bảo quản ntn cho bền ạ</t>
  </si>
  <si>
    <t>Bầu 2 tháng dùng được ko ạ</t>
  </si>
  <si>
    <t>Bây giờ đơn hàng của e đến đâu rồi ạ</t>
  </si>
  <si>
    <t>bây giờ mình đặt thì bao giờ có hàng vậy shop</t>
  </si>
  <si>
    <t>Bé 1 tháng dùng được ko ạ</t>
  </si>
  <si>
    <t>bé 1 thang tuoi dung dc ko</t>
  </si>
  <si>
    <t>Bé 10 tháng dùng được k chị ơi</t>
  </si>
  <si>
    <t>Bé 10 tuổi dùng được k ah</t>
  </si>
  <si>
    <t>Bé 10 tuổi dùng được ko chị</t>
  </si>
  <si>
    <t>Bé 13 tuổi dùng được không shop?</t>
  </si>
  <si>
    <t>Bé 16 tháng dùng được không ah</t>
  </si>
  <si>
    <t>bé 1thang tuổi dùng được không ạ.</t>
  </si>
  <si>
    <t>bé 2 tháng tuổi dùng được kg</t>
  </si>
  <si>
    <t>Bé 2 tháng tuổi dùng được không shop</t>
  </si>
  <si>
    <t>Bé 20ngay tuổi dùng đk k ạ</t>
  </si>
  <si>
    <t>bé 2thang tuổi dùng được ko</t>
  </si>
  <si>
    <t>Bé 4 tháng dùng đk k ạ</t>
  </si>
  <si>
    <t>Be 5 tuoi dung dc k chi</t>
  </si>
  <si>
    <t>Bé 5 tuổi dùng được không chi</t>
  </si>
  <si>
    <t>Bé 5th tuổi dùng đk ko ạ</t>
  </si>
  <si>
    <t>bé 6 tuổi dùng được ko shop</t>
  </si>
  <si>
    <t>Bé 7 tháng dùng được k ạ?</t>
  </si>
  <si>
    <t>Bé 8 tháng dùng được k ạ</t>
  </si>
  <si>
    <t>bé 8 tháng dùng được k àh</t>
  </si>
  <si>
    <t>bé 9 tháng dùng được ko chi</t>
  </si>
  <si>
    <t>bé dưới 1 tháng tuổi dùng được không</t>
  </si>
  <si>
    <t>Bé em hơn 2 tháng tuổi dùng được không ạ</t>
  </si>
  <si>
    <t>Bé gái 11 tuổi dùng được không chị</t>
  </si>
  <si>
    <t>Bé gái 5 tuổi dùng được không.</t>
  </si>
  <si>
    <t>Be gan thang dung dc kg ak</t>
  </si>
  <si>
    <t>Bé mình 6 tháng dùng được k shop</t>
  </si>
  <si>
    <t>Bé mới 2 tuổi dùng đk k</t>
  </si>
  <si>
    <t>Bé này sx đến đâu rồi ạ</t>
  </si>
  <si>
    <t>Bé nhà 2 tháng tuổi dùng được k ạ</t>
  </si>
  <si>
    <t>Be nhà em 3 tháng dùng được không a</t>
  </si>
  <si>
    <t>Be nho 5 tuoi dung dc ko</t>
  </si>
  <si>
    <t>Bé trên 1 tuổi dùng được không shop</t>
  </si>
  <si>
    <t>Bé uống ko hết bảo quản ntn c</t>
  </si>
  <si>
    <t>Bề ngang 6m trực tiếp ngoài mái nắng ! Nhựa này có chịu nhiệt không ?</t>
  </si>
  <si>
    <t>Bên a hậu mãi tốt quá</t>
  </si>
  <si>
    <t>Bên b hiện có ưu đãi gì k ạ</t>
  </si>
  <si>
    <t>Bên bạn có mẫu nào kiểu tương tự k ạ?</t>
  </si>
  <si>
    <t>Bên bạn có ưu đãi gì k</t>
  </si>
  <si>
    <t>Bên chị có kiểu giống kiểu này k ạ</t>
  </si>
  <si>
    <t>Bên chị có màu tương tự k ạ</t>
  </si>
  <si>
    <t>Bên e có mẫu tương tự ko cọc mình xem thử ạ</t>
  </si>
  <si>
    <t>bên e còn mẫu nào kiểu tương tự ko e</t>
  </si>
  <si>
    <t>Bên e cũng hỗ trợ đổi hàng nhanh nhất</t>
  </si>
  <si>
    <t>bên e gọi chốt đơn k thấy c nge máy</t>
  </si>
  <si>
    <t>bên em có kèm hướng dẫn cách bảo quản cho mình nên mình yên tâm nhé anh</t>
  </si>
  <si>
    <t>bên em có kích thước tương tự kích thước này ạ</t>
  </si>
  <si>
    <t>bên em có kinh doanh các dòng S, Note của samsung và iPhone ạ, không biết mình tham khảo trong tầm giá bao nhiêu ạ, và nhu cầu anh sử dụng mấy sim, bộ nhớ bao nhiêu GB ạ</t>
  </si>
  <si>
    <t>Bên em còn bộ áo dài kiểu tương tự không em</t>
  </si>
  <si>
    <t>Bên em hôm trước chốt đơn có bia mà giao cho chị lại hết bia là sao Tây</t>
  </si>
  <si>
    <t>bên mình check xem đơn hàng của e đến đâu rồi ạ</t>
  </si>
  <si>
    <t>Bên mình có các mẫu tương tự k ạ</t>
  </si>
  <si>
    <t>Bên mình có hộp nào đựng bánh bông lan có kích thước tương tự ko shop</t>
  </si>
  <si>
    <t>bên mình có loại ấm bạc làm màu tương tự ko shop</t>
  </si>
  <si>
    <t>bên mình có màu giống ko ạ</t>
  </si>
  <si>
    <t>bên mình có mẫu kiểu tương tự k ạ</t>
  </si>
  <si>
    <t>bên mình có mẫu tương tự không e</t>
  </si>
  <si>
    <t>Bên mình còn mẫu kích thước tương tự k,cho chị tham khảo mẫu thêm nhé</t>
  </si>
  <si>
    <t>Bên mình còn mẫu tương tự ko ạ?</t>
  </si>
  <si>
    <t>Bên mình giao bao lâu có hàng shop.ha</t>
  </si>
  <si>
    <t>bên mình hiện giờ có ưu đãi gì k ạ</t>
  </si>
  <si>
    <t>Bên mình khi mua xong có ưu đãi gì không ạ</t>
  </si>
  <si>
    <t>Bên ngoài có chống nước ko shop</t>
  </si>
  <si>
    <t>bên shop có balo nào kích thước tương tự ko</t>
  </si>
  <si>
    <t>Bên shop có những mẫu ví cầm tay và ví đựng thẻ kiểu tương tự k shop</t>
  </si>
  <si>
    <t>Bên shop còn mẫu đầm nào qua gối kiểu tương tự ko ạ</t>
  </si>
  <si>
    <t>Bên shop mình có kiểu tương tự không ạ</t>
  </si>
  <si>
    <t>Bên trang giải quyết đổi trả nhanh hơn mấy chỗ khác</t>
  </si>
  <si>
    <t>Bên Viettel post có gọi bạn giao hàng thì bạn nói huỷ đơn giúp mình nha</t>
  </si>
  <si>
    <t>bếp điện từ 99k , muỗng 2k 0587011980 (có thể ghé shop lấy)</t>
  </si>
  <si>
    <t>Bị tiểu đường, huyết áp, gút có uống được quả nhàu không em? Lấy cho cô 2ký, 0943652847</t>
  </si>
  <si>
    <t>Bia có mấy mẫu lấy hết nha xhi</t>
  </si>
  <si>
    <t>Bia số 7 của Nga t lấy 30thung thì giá bn thế bạn?</t>
  </si>
  <si>
    <t>Biêt vậy e lấy vàng kia sẽ tuỏi hoen. Tại e thấy ảnh chụp nó đậm hơn</t>
  </si>
  <si>
    <t>Bình bé 4 tháng tuổi dùng được không ah</t>
  </si>
  <si>
    <t>Bình Hoa chốt luôn nhá tí đon cu em ship luôn</t>
  </si>
  <si>
    <t>Bình nước có chịu nhiệt k shop</t>
  </si>
  <si>
    <t>Bình Phước đặt hàng bao giờ có hàng vậy shop</t>
  </si>
  <si>
    <t>Bình pi có chịu nhiệt độ cao ko a</t>
  </si>
  <si>
    <t>Bình rượu trang trí 10k lấy 03 bình</t>
  </si>
  <si>
    <t>Bình thủy tinh có chịu nhiệt k ạ</t>
  </si>
  <si>
    <t>bn huỷ đơn giúp mình đc ko ạ</t>
  </si>
  <si>
    <t>Bóc ra bảo quản ntn</t>
  </si>
  <si>
    <t>Bóc ra bảo quản ntn để dc lâu ak</t>
  </si>
  <si>
    <t>Bóc ra rồi thì bảo quản ntn</t>
  </si>
  <si>
    <t>Bọc thực phẩm 5bich 40</t>
  </si>
  <si>
    <t>Bộ 130 có chống rung không</t>
  </si>
  <si>
    <t>Bộ combo 620k dung lượng pin bn ạ</t>
  </si>
  <si>
    <t>bộ đèn leg lắp natrra bao nhiêu cái 1 bộ ạ</t>
  </si>
  <si>
    <t>Bộ inox có chống rung k ạ</t>
  </si>
  <si>
    <t>Bô nà có chống rung ko e</t>
  </si>
  <si>
    <t>Bộ nám lớn đợt này có ưu đãi gì ko ạ?</t>
  </si>
  <si>
    <t>bộ này có chống rung ko bị hư chống rung quan học của đt</t>
  </si>
  <si>
    <t>Bộ này màu giống ko e</t>
  </si>
  <si>
    <t>Bộ này mặc rất đẹp. Đáng để mua. Giá cả hợp lý. Shop hỗ trợ đổi hàng nhanh</t>
  </si>
  <si>
    <t>bộ ngắn bao giờ có hàng</t>
  </si>
  <si>
    <t>Bộ nhớ bao nhiêu dung lượng pin bao nhiêu có miễn síp ko</t>
  </si>
  <si>
    <t>bộ nhớ bao nhiêu G</t>
  </si>
  <si>
    <t>bộ nhớ bao nhiêu Gb ? giá sap ?</t>
  </si>
  <si>
    <t>bộ nhớ bao nhiêu Ghi</t>
  </si>
  <si>
    <t>Bộ nhớ bao nhiêu vậy dung lượng pin bao nhiêu vậy shop</t>
  </si>
  <si>
    <t>bộ nhớ bn G b</t>
  </si>
  <si>
    <t>Bộ phụ kiện dung lượng pin bao nhiêu ampe vậy</t>
  </si>
  <si>
    <t>bộ quà tặng lấy cho e bé gái 9kg dc k ạ</t>
  </si>
  <si>
    <t>Bông tai có mẫu tương tự ko e</t>
  </si>
  <si>
    <t>Bột mì 10k lấy 2 gói/0379848757</t>
  </si>
  <si>
    <t>Bột mì 12k 0834008481 lấy 5goi</t>
  </si>
  <si>
    <t>Bột mì chị lấy số lượng 1 á em</t>
  </si>
  <si>
    <t>Bột mì cũng lấy 100g nhé</t>
  </si>
  <si>
    <t>Bột mì thì lấy em gói giữa</t>
  </si>
  <si>
    <t>bột mình kh lấy đâu</t>
  </si>
  <si>
    <t>Bột mình lấy 1 day</t>
  </si>
  <si>
    <t>Bột mình lấy có đường nha</t>
  </si>
  <si>
    <t>Bt vảo tafta k co giãn k rộng bằng mẫu kia a</t>
  </si>
  <si>
    <t>Btrang bảo quản ntn b</t>
  </si>
  <si>
    <t>bua ni chốt đon loa to hj</t>
  </si>
  <si>
    <t>Bunny Kids tầm bao lâu có hàng ạ</t>
  </si>
  <si>
    <t>buổi chiều em đi học nên 0 có ở nhà á chị có gì chị nói shipper giao sáng giúp em nha</t>
  </si>
  <si>
    <t>Buồn quớ bên a có kích thước tương tự ko ạ</t>
  </si>
  <si>
    <t>Bữa chị mua bộ đồ sao không thấy gọi chốt đơn</t>
  </si>
  <si>
    <t>Bữa có đặt tai nghe 25k chiều xuống lấy nhe,tại 2 bữa nay có công chuyện nên ko ghé được</t>
  </si>
  <si>
    <t>Bữa e có đơn đôi vip 3 chưa thấy gọi chốt đơn vậy chị</t>
  </si>
  <si>
    <t>Bữa e mua 2 chai rượu rồi mà quên lấy</t>
  </si>
  <si>
    <t>Bữa lấy 1 con về bị lỗi 1 bên tai nghe</t>
  </si>
  <si>
    <t>Bữa mình có nhờ muối giữ bộ quà tặng lại cho nay mình về múi  chốt giùm mình nhé</t>
  </si>
  <si>
    <t>Bữa mình lấy bột mì nào mà 1kg 120k á MB</t>
  </si>
  <si>
    <t>Bưởi c mua về c bảo quản như nào ạ</t>
  </si>
  <si>
    <t>C bảo quản như nào c</t>
  </si>
  <si>
    <t>c cần thêm thông tin về chính sách đổi trả</t>
  </si>
  <si>
    <t>C cần xin giá combo nào ạ</t>
  </si>
  <si>
    <t>C check cho e xem đơn handg đi đến đâu r c</t>
  </si>
  <si>
    <t>C chẹck xem hàng e đi đến đâu rồi shop</t>
  </si>
  <si>
    <t>C chọn mẫu tương tự k</t>
  </si>
  <si>
    <t>C chốt 10 cái 100k + 420k đơn cũ = 520k</t>
  </si>
  <si>
    <t>C chốt 10 cái 120k ạ</t>
  </si>
  <si>
    <t>C chốt 10 cái 130k ạ</t>
  </si>
  <si>
    <t>C chốt 10 cái 235k ạ</t>
  </si>
  <si>
    <t>C chốt 10 cái 290k nhé</t>
  </si>
  <si>
    <t>C chốt 20 cái 160k</t>
  </si>
  <si>
    <t>C chốt 20 cái 200k a</t>
  </si>
  <si>
    <t>C chốt 20 cái 300k c ạ</t>
  </si>
  <si>
    <t>C chốt 20 cái 500k c ah</t>
  </si>
  <si>
    <t>C chốt 20 cái 580k c ạ</t>
  </si>
  <si>
    <t>C chốt cái bếp điện 200v nha em</t>
  </si>
  <si>
    <t>C chốt dc 2 chai rượu hí hửng về để dâng lễ nay nv báo hết tụt hứng</t>
  </si>
  <si>
    <t>C chốt được tối qua bộ quà tặng 2 180k</t>
  </si>
  <si>
    <t>C chụp cả màu ban lại cho em xem
Xem có màu giống ko</t>
  </si>
  <si>
    <t>C chụp giúp t xem hàng đi đến đâu rồi với</t>
  </si>
  <si>
    <t>C có kiểu tương tự k c</t>
  </si>
  <si>
    <t>C có lấy 1 túi nguyên bột mì</t>
  </si>
  <si>
    <t>C có sữa bột chi ko c</t>
  </si>
  <si>
    <t>C có thể so sánh áo của bên em và áo của c có</t>
  </si>
  <si>
    <t>C có thể thay đổi số lượng vị trong 4 bánh đấy ạ</t>
  </si>
  <si>
    <t>c còn cặp rèm nào kích thước tương tự k e lấy thêm cặp nữa ạ</t>
  </si>
  <si>
    <t>C cũng dang xài nên hỏi combo giá bn  c hỏi de c về quê lên mới đặt</t>
  </si>
  <si>
    <t>C đang cần gấp nếu ko sẵn huỷ đơn giúp chị nha</t>
  </si>
  <si>
    <t>C đang cần thông tin về chinh sách đổi trả hỗ trợ c gấp nhé</t>
  </si>
  <si>
    <t>C đặt giúp mà giờ nta ko lấy nữa, hixx.</t>
  </si>
  <si>
    <t>c đổi sang màu tương tự ko ạ</t>
  </si>
  <si>
    <t>c giao sáng giúp em nha</t>
  </si>
  <si>
    <t>C Gương ơiz , mốt lấy túi coach bán nè</t>
  </si>
  <si>
    <t>C hoi mẫu này có rộng bằng mẫu trên c hoi ko shop</t>
  </si>
  <si>
    <t>C hỏi mít đúng k a/ C ở tỉnh hay tp để e tiện tư vấn và hướng dẫn cách bảo quản cho mình ạ</t>
  </si>
  <si>
    <t>C hơn mẫu thì mặc ko rộng bằng mẫu ạ</t>
  </si>
  <si>
    <t>c huỷ đơn giúp e nhé ạ, e cảm ơn c nhiều ạ</t>
  </si>
  <si>
    <t>C huỷ đơn giúp nhé e k mua nữa vì hàng đặt cọc trước e k mua</t>
  </si>
  <si>
    <t>C KH cũ có ưu đãi gì ko sộp</t>
  </si>
  <si>
    <t>C khg chốt tai nghe có dây. Khi nào có tai nghe khg dây, để C 1 cái</t>
  </si>
  <si>
    <t>C kiểm tra dùm e hqa e có đặt cái áo thun mã hiệu mà e k thấy gọi chốt đơn á</t>
  </si>
  <si>
    <t>c kiếm tra đi đến đâu r để e goi hẹn giờ nhận với</t>
  </si>
  <si>
    <t>C ko lấy gừng mà lấy trần bì e iu</t>
  </si>
  <si>
    <t>C ko lấy tinh dầu trong set quà tặng, e đổi cho c ví đựng giấy tơf đc ko</t>
  </si>
  <si>
    <t>c lấy 1 bịch bông tẩy trang nữa nha</t>
  </si>
  <si>
    <t>C lấy 1 gương vuông,1 hoa hồng Dr.peptit</t>
  </si>
  <si>
    <t>c lấy 1 thảm lông này loại 1m6</t>
  </si>
  <si>
    <t>C lấy 1kg được tặng bộ gáo pha bột xinh á c</t>
  </si>
  <si>
    <t>c lấy 1kg hồng 125k đúng k ạ</t>
  </si>
  <si>
    <t>C lấy 1kg miến dc cả lạp sườn k em</t>
  </si>
  <si>
    <t>C lấy 2 cái này và 1 cái máy hút bụi nhé</t>
  </si>
  <si>
    <t>c lấy 2c nhe</t>
  </si>
  <si>
    <t>C lấy áo tai nghe 🎧đen nha e</t>
  </si>
  <si>
    <t>C lấy bộ quà tặng số 2 thay ba lô k Mui</t>
  </si>
  <si>
    <t>C lấy bột mì nữa nha</t>
  </si>
  <si>
    <t>C lấy bột mì vs hạt chia nha</t>
  </si>
  <si>
    <t>C lấy bột yến mạch 1
 Bột nở 1
 Bột wakodo 3</t>
  </si>
  <si>
    <t>C lấy cả kem lót MUF mini</t>
  </si>
  <si>
    <t>C lấy cái màu hồng có gương nhé</t>
  </si>
  <si>
    <t>C lấy cho e nhann</t>
  </si>
  <si>
    <t>c lấy combo 1kg dâu to + 0,5kg mận</t>
  </si>
  <si>
    <t>C lấy cứng 5 ky</t>
  </si>
  <si>
    <t>C lấy đôi trên nhé</t>
  </si>
  <si>
    <t>C lấy gương</t>
  </si>
  <si>
    <t>C lấy hạt chia và bột mì hữu cơ</t>
  </si>
  <si>
    <t>c lấy loa đen nhé</t>
  </si>
  <si>
    <t>C lấy màu giống kiểu khác được ko ạ</t>
  </si>
  <si>
    <t>C lấy mau xanh bo</t>
  </si>
  <si>
    <t>C lấy serm phục hồi triết và xịt khoáng bịch bông tẩy trang pháp nhé</t>
  </si>
  <si>
    <t xml:space="preserve">C lấy sỉ 20 cái </t>
  </si>
  <si>
    <t>C lấy sữa béo</t>
  </si>
  <si>
    <t>C lấy thêm bột mì đa dụng</t>
  </si>
  <si>
    <t>C lấy thêm e sét kẻ mày ghi 39k nữa đi c</t>
  </si>
  <si>
    <t>C lấy thêm kem nền</t>
  </si>
  <si>
    <t>C lên mấy mẫu tương tự k có thử c</t>
  </si>
  <si>
    <t>C măc dai bằng mẫu hay gì</t>
  </si>
  <si>
    <t>C mèo ơi giày e ord tầm bao lâu có hàng thế ạ</t>
  </si>
  <si>
    <t>C mua 1kg e miễn ship luôn ạ</t>
  </si>
  <si>
    <t>C mua đũ màu giống kiểu màu xanh</t>
  </si>
  <si>
    <t>c mua máy ở đây thì phải mang lên Vinh để bảo hành á e ?</t>
  </si>
  <si>
    <t>C mua nhiều chỗ mà thấy chỗ VA là bán có tâm nhất, tư vấn kỹ nhiệt tình. Bán hàng có tâm. Chỉ tiếc là ko có nhiều tiền để mua hoài thôi</t>
  </si>
  <si>
    <t>c mua sp của e liên tục vậy có ưu đãi gì kg e?</t>
  </si>
  <si>
    <t>C muốn chốt 20 cái thì cọc bn</t>
  </si>
  <si>
    <t>C muốn lấy sỉ 20 cái</t>
  </si>
  <si>
    <t>C nhắn tin trang kia huỷ đơn giúp e kẻo gửi trùng đơn ạ</t>
  </si>
  <si>
    <t>C nu ơi set quà tặng đó e lấy nguyên set nhưng k gói e về tự gói dc k c</t>
  </si>
  <si>
    <t>C oi cọc trước c huỷ đơn giúp e vs nhe</t>
  </si>
  <si>
    <t>C ơi c huỷ đơn giúp e ạ. E đang k có ng nhận hộ.</t>
  </si>
  <si>
    <t>C ơi c làm ơn nhắn với ship giúp e là tranh thủ giao cho e sáng ngày 15 vì e có việc đột xuất e về quê trưa ngày 15 ạh. E thấy trên app báo là giao sáng ngày 15 nhưng e sợ nhiều khi họ lại k ship để đến chiều thì e lại k kịp . C nhắn với ship giúp e là cố gắn giao sáng giúp e. Vì e có việc đột suất mong c thông cảm giúp e , e cảm ơn c nhiều</t>
  </si>
  <si>
    <t>C ơi cái thuốc ho kia trẻ sơ sinh 3 tháng dùng đk ko ạ</t>
  </si>
  <si>
    <t>C ơi cho em hỏi đơn hàng của em đến đâu rồi</t>
  </si>
  <si>
    <t>c ơi có tìm dc màu giống ko</t>
  </si>
  <si>
    <t>C ơi dầu gội này bên mình 1 chai dùng được khoảng bao lâu ạ</t>
  </si>
  <si>
    <t>C ơi e chưa thấy bên c gọi chốt đơ ạ</t>
  </si>
  <si>
    <t>C ơi e đặt đồ mấy bửa ời s hk thấy gọi chốt đơn?</t>
  </si>
  <si>
    <t>C ơi e k thấy gọi chốt e chốt trên đây đc k ạ</t>
  </si>
  <si>
    <t>C ơi hồi hôm em  có chốt  1c tai nghe đc ko chị</t>
  </si>
  <si>
    <t>c ơi hôm e đặt 1 sét 6 quần lót tàng hình mà ko thấy gọi chốt. giờ c ship giúp e rồi e lấy thêm 1 mũ uv này đc ko</t>
  </si>
  <si>
    <t>C ơi huỷ đơn giúp e nha c</t>
  </si>
  <si>
    <t>C ơi lấy 1 chai vs lồng máy giặt 1 chai là em chốt đơn luôn ạ!</t>
  </si>
  <si>
    <t>C ới lấy tai nghe cho e luôn nhé,nó bảo lấy nó đeo cho ngầu</t>
  </si>
  <si>
    <t>C ơi live hồi trưa ko thấy gọi chốt</t>
  </si>
  <si>
    <t>C ơi tối hôm qua e mua in sâm mà sao k thấy nhân viên gọi chốt đơn</t>
  </si>
  <si>
    <t>C ơi, c xem giúp đơn hàng của e đến đâu rồi ạ</t>
  </si>
  <si>
    <t>C ơiii e chốt đơn c ơi</t>
  </si>
  <si>
    <t>C qua kiểu tương tự ko</t>
  </si>
  <si>
    <t>C qua màu tương tự ko</t>
  </si>
  <si>
    <t>C qua Shop mua trực tiếp thì có ưu đãi gì ko e?</t>
  </si>
  <si>
    <t>C ship e 1 lọ dầu ăn cho bé ý ạ</t>
  </si>
  <si>
    <t>C thícc các kiểu tương tự ko an</t>
  </si>
  <si>
    <t>C thich Bên em mua hàng uy tín đổi trả nhanh</t>
  </si>
  <si>
    <t>C thông cảm huỷ đơn giúp e nha</t>
  </si>
  <si>
    <t>C tính xem có đủ chỗ lấy thêm phía trên tủ lạnh ko</t>
  </si>
  <si>
    <t>c ui hàng họ của mình đến đâu rồi ạ?</t>
  </si>
  <si>
    <t>C ủng hộ món khác sau nha</t>
  </si>
  <si>
    <t>C vừa chốt 1 ngày,1đêm,1 sữa rữa mặt bên e xong hi</t>
  </si>
  <si>
    <t>C vừa lấy 1 tuýp chống nắng chưa sài bữa nào vì tuýp cũ chưa hết. Hay để dành bộ quà tặng đến khi c dùng gần hết c lại lấy nha.</t>
  </si>
  <si>
    <t>C xem cho e đơn của e đến đâu r c</t>
  </si>
  <si>
    <t>C xem hàng den dau rui</t>
  </si>
  <si>
    <t>C xem hộ e đơn này đi đến đâu rồi ạ</t>
  </si>
  <si>
    <t>c xem mẫu tương tự k</t>
  </si>
  <si>
    <t>C22cp độ phân giải mấy mp bạn ?</t>
  </si>
  <si>
    <t>C8pf độ phân giải mấy chấm</t>
  </si>
  <si>
    <t>cả 2 con độ phân giải bao nhiêu</t>
  </si>
  <si>
    <t>Cả combo giá bn ạ?</t>
  </si>
  <si>
    <t>Cả combo giá bn shop ?</t>
  </si>
  <si>
    <t>Cá hồi bảo quản như nào</t>
  </si>
  <si>
    <t>Ca Lọc dầu 35 kéo 22</t>
  </si>
  <si>
    <t>Cá mòi 85</t>
  </si>
  <si>
    <t>Cá này mình mua về bảo quản như nào nếu chưa dùng hết ạ?</t>
  </si>
  <si>
    <t>Cà pháo có chịu nhiệt ko ạ</t>
  </si>
  <si>
    <t>Cá thu 85</t>
  </si>
  <si>
    <t>Các loại này độ phân giải mấy chấm shop</t>
  </si>
  <si>
    <t>Cách bảo quản như nào e nhỉ</t>
  </si>
  <si>
    <t>Cách bảo quản như nào vậy shop ?</t>
  </si>
  <si>
    <t>cách bảo quản ntn</t>
  </si>
  <si>
    <t>cách bảo quản ntn ạ</t>
  </si>
  <si>
    <t>Cách bảo quản ntn sh</t>
  </si>
  <si>
    <t>Cách đây 2 hôm Chị đặt nhiều hàng mà không thấy xốp gọi chốt đơn</t>
  </si>
  <si>
    <t>cách sử dụng và bảo quản như nào ạ</t>
  </si>
  <si>
    <t>cách sử dụng và bảo quản như nào shop ơi</t>
  </si>
  <si>
    <t>Cách trồng sao bạn? Ship về bmt độ bao lâu có hàng</t>
  </si>
  <si>
    <t>Cái 1/2 giao sáng giúp c nhé em note giúp c vì c biếu mng cúng ông công ông táo chiều hum ú</t>
  </si>
  <si>
    <t>Cái 350 độ phân giải bao nhiêu thế a</t>
  </si>
  <si>
    <t>Cái abs có chống va đập ko ạ</t>
  </si>
  <si>
    <t>Cái áo mình mua bên shop ấy thì áo đó có chống bụi ko shop</t>
  </si>
  <si>
    <t>Cái cam 650k độ phân giải mấy chấm vậy</t>
  </si>
  <si>
    <t>Cái chuôi đèn này độ phân giải mấy chấm và mua 2 bóng có rẻ hơn ko</t>
  </si>
  <si>
    <t>Cái đấy có chống ồn ko ạ</t>
  </si>
  <si>
    <t>Cái đó bảo quản ntn ạ</t>
  </si>
  <si>
    <t>cái đó độ phân giải bao nhiêu</t>
  </si>
  <si>
    <t>Cái đó độ phân giải bao nhiêu vậy?</t>
  </si>
  <si>
    <t>Cái đó độ phân giải bao nhiêu?</t>
  </si>
  <si>
    <t>Cái độ phân giải mấy mpx</t>
  </si>
  <si>
    <t>Cái đôi mà c chụp lại cho e lần trước nhận về là 2 đôi bánh mỳ sai 35 nhưng cái đôi mà c chụp lại để cho e thấy là 215 ,tức là sai 33 c ko thể đi được e à nên c nói và gửi lại hình ảnh cho e và e đồng ý cho c là khi nào c Ỷang bán giày ,c vào chốt và e gửi về để cho c đổi mà ,c ko dùng được đôi b mỳ sai 215 là 33 đó e à ,vì thế c nói với e cho c đổi và e đã đồng ý ,e làm ơn xem lại cho c kỹ việc này nhé ,c ko dùng được nên c mới xin đổi lại và hình ảnh chụp lại là 215 tức là sai 33 đó e à</t>
  </si>
  <si>
    <t>Cái gói nhỏ ngâm rượu với 1củ gừng bằng ngón tay út ý đau lắm mà lấy chút nặn vào cũng nhẹ nhàng hơn nhiều ạ</t>
  </si>
  <si>
    <t>Cái kem chống nắng aven có kháng nước ko chị</t>
  </si>
  <si>
    <t>Cái khay chữ nhật có màu giống khay đá cuội kia ko b</t>
  </si>
  <si>
    <t>Cái khuông inox có thể gỡ ra đk. Vậy hộp nhựa này có chịu nhiệt ko ạ. Kiểu đổ nước sôi để giữ nhiệt cho hộp cơm ở trong á.</t>
  </si>
  <si>
    <t>Cái like e gửi để độ phân giải bn mà mờ quá e ơi</t>
  </si>
  <si>
    <t>cái loại này có chống nước ko ạ</t>
  </si>
  <si>
    <t>Cai mau giong khac mau</t>
  </si>
  <si>
    <t>Cái màu giống ko shop</t>
  </si>
  <si>
    <t>Cái này bao giờ có hàng mình dky với</t>
  </si>
  <si>
    <t>cái này bao giờ có hàng về nhỉ</t>
  </si>
  <si>
    <t>Cái này bé 9 tháng dùng được ko nhỏ</t>
  </si>
  <si>
    <t>Cái này bộ nhớ bao nhiêu G vậy</t>
  </si>
  <si>
    <t>Cái này bộ nhớ bao nhiêu Gb ah</t>
  </si>
  <si>
    <t>cái này bộ nhớ bn G ạ</t>
  </si>
  <si>
    <t>Cái này c muốn lấy set hộp quà</t>
  </si>
  <si>
    <t>Cái này có chống nước khi rửa tay bt không ạ</t>
  </si>
  <si>
    <t>cái này có chống nước ko b</t>
  </si>
  <si>
    <t>Cái này có chống ồn k anh</t>
  </si>
  <si>
    <t>Cái này có chống ồn kh ạ</t>
  </si>
  <si>
    <t>Cái này có chống ồn khi đóng cửa không bạn</t>
  </si>
  <si>
    <t>Cái này có chống ồn ko nhỉ</t>
  </si>
  <si>
    <t>cái này có chống ồn ko shop</t>
  </si>
  <si>
    <t>Cái này có chống ồn ko?</t>
  </si>
  <si>
    <t>Cái này có chống rung k</t>
  </si>
  <si>
    <t>Cái này có chống rung khi giặt đồ ko</t>
  </si>
  <si>
    <t>Cái này có chống rung ko ạ</t>
  </si>
  <si>
    <t>cái này có khả năng chống ồn ko shop</t>
  </si>
  <si>
    <t>Cái này cũng hết pk e hay e có kiểu tương tự k</t>
  </si>
  <si>
    <t>Cái này dung lượng pin bn em ? Giá ?</t>
  </si>
  <si>
    <t>cái này độ phân giải bnh ạ?</t>
  </si>
  <si>
    <t>Cái này độ phân giải mấy chấm</t>
  </si>
  <si>
    <t>Cái này em có mẫu tương tự ko</t>
  </si>
  <si>
    <t>Cái này kích thước giống khôt giấy A5</t>
  </si>
  <si>
    <t>Cái này mình bảo quản ntn ạ</t>
  </si>
  <si>
    <t>Cái này mình mua về mà chưa gói ngay thì bảo quản ntn nhỉ</t>
  </si>
  <si>
    <t>Cái này mũ rộng bằng mẫu trên ko chị?</t>
  </si>
  <si>
    <t>cái này ống ko rộng bằng mẫu 1</t>
  </si>
  <si>
    <t>Cái nầy bảo quản như nào có cần bỏ tủ lạnh ko</t>
  </si>
  <si>
    <t>Cái phomai tươi đức ấy bảo quản ntn đó ạ</t>
  </si>
  <si>
    <t>Cái quan tím nảy e nt cho chị chừng nào có hàngchi nt e láy nhe</t>
  </si>
  <si>
    <t>Cái rẻ hơn thì độ phân giải ntn ạ</t>
  </si>
  <si>
    <t>Cái S9 Việt Nam bộ nhớ bao nhiêu G</t>
  </si>
  <si>
    <t>Cái tủ lạnh lấy bao nhiêu tiền đấy em ơi số điện thoại 096 319 0067</t>
  </si>
  <si>
    <t>Cái vận đơn đến đâu rồi em</t>
  </si>
  <si>
    <t>Cam bóng đèn độ phân giải mấy chấm vậy ? Giá đã bao gồm thẻ nhớ và ship chưa ?</t>
  </si>
  <si>
    <t>Cam có chống nước ko</t>
  </si>
  <si>
    <t>Cam độ phân giải bao nhiêu</t>
  </si>
  <si>
    <t>Cam độ phân giải bao nhiêu có thẻ nhớ bao nhiêu có lắp đặt và cài đặt không</t>
  </si>
  <si>
    <t>Cam độ phân giải ntn vậy? K lấy hộp KT thì giảm giá k shop</t>
  </si>
  <si>
    <t>Cam độ phân giải ntn vâyh</t>
  </si>
  <si>
    <t>cam giá 250 độ phân giải bao nhiêu</t>
  </si>
  <si>
    <t>cam hik, ngoài trời, độ phân giải bao nhiêu, có thu âm/đàm thoại hay k, có led xem đêm k</t>
  </si>
  <si>
    <t>Cam loại 330 nghìn độ phân giải bao nhiêu ạ</t>
  </si>
  <si>
    <t>Cam này độ phân giải mấy chấm</t>
  </si>
  <si>
    <t>Cảm ơn bên bạn đã tư vấn nhiệt tình nhé</t>
  </si>
  <si>
    <t>Cảm ơn chị đã tv nhiệt tình cho e nè</t>
  </si>
  <si>
    <t>Cảm ơn e Bên mình rất nhiệt tình Chị có mua mới nhận hàng hôm qua luon , rất ưng ý và hài lòng với sop . Nên nay đặt tiếp</t>
  </si>
  <si>
    <t>Cảm ơn em chốt cho chị nhe.hôm rồi chị nhận đơn linen nhiều quá.chị xã bớt để chốt lại vải khác.mà sợ em ko chốt 😂😂</t>
  </si>
  <si>
    <t>Cảm ơn shop , tháo bột mình liên lạc báo shop mình lấy nhé ạ.</t>
  </si>
  <si>
    <t>Cảm ơn shop đã hỗ trợ đổi hàng nhanh chóng</t>
  </si>
  <si>
    <t>Cảm ơn shop đã hỗ trợ đổi hàng nhanh chóng, thuận tiện! ♥️</t>
  </si>
  <si>
    <t>cảm ơn shop đã tv nhiệt tình ạ</t>
  </si>
  <si>
    <t>Cám ơn shop đã tv nhiệt tình cho e ạ</t>
  </si>
  <si>
    <t>Cảm ơn shop hỗ trợ đổi hàng nhanh chóng</t>
  </si>
  <si>
    <t>Cảm ơn shop hỗ trợ đổi hàng nhanh gọn lẹ nha</t>
  </si>
  <si>
    <t>cảm ơn shop hỗ trợ tư vấn nhiệt tình nha</t>
  </si>
  <si>
    <t>Cảm ơn shop nè, nhớ huỷ đơn giúp chị nha</t>
  </si>
  <si>
    <t>Cảm ơn shop nhiều ạ</t>
  </si>
  <si>
    <t>Cảm ơn shop nhiều.. Đã hỗ trợ đổi trả nhanh gọn.</t>
  </si>
  <si>
    <t>Cảm ơn shop, hàng chất lượng cũng ok, suport nhiệt tình, lần sau mình sẽ mua ủng hộ tiếp.</t>
  </si>
  <si>
    <t>cảm ơn sop nhé gởi hàng uy tín nha sop</t>
  </si>
  <si>
    <t>Cam và thẻ hãng gì vậy em ? Loại này độ phân giải mấy chấm vậy em  ?</t>
  </si>
  <si>
    <t>camara 3 mắt độ phân giải bao nhiêu 2k hay 4k</t>
  </si>
  <si>
    <t>Camara có chống bụi kog ạ</t>
  </si>
  <si>
    <t>Camera 360, TA22 độ phân giải bao nhiêu?</t>
  </si>
  <si>
    <t>Camera có chống rung không ak</t>
  </si>
  <si>
    <t>Camera độ phân giải bao nhiêu</t>
  </si>
  <si>
    <t>Camera độ phân giải bao nhiêu ai</t>
  </si>
  <si>
    <t>Camera độ phân giải mấy cham</t>
  </si>
  <si>
    <t>camera đuôi bóng đèn độ phân giải bao nhiêu đó shop</t>
  </si>
  <si>
    <t>Cao gót đen kiểu vậy còn mẫu tương tự kh ạ</t>
  </si>
  <si>
    <t>Cầm máu mỹ 1 lọ 55k</t>
  </si>
  <si>
    <t>Cần bao lâu có hàng</t>
  </si>
  <si>
    <t>cấu hình ram bộ nhớ bao nhiêu GB , pin mấy ngàn Mah ?</t>
  </si>
  <si>
    <t>Cấu hình Ram,bộ nhớ bao nhiêu GB</t>
  </si>
  <si>
    <t>cậu ơi tình hình đồ vbar về đến đâu rùi nhỉ</t>
  </si>
  <si>
    <t>cây có chịu nhiệt độ cao ko và loại thân gì bạn</t>
  </si>
  <si>
    <t>Cây dâu tây có chịu nhiệt không shop?</t>
  </si>
  <si>
    <t>Cây dù 39k</t>
  </si>
  <si>
    <t>Cây lăn 3set 45</t>
  </si>
  <si>
    <t>cây mt này trồng chỗ nào là thích hợp hả b, nó có chịu nhiệt ko ạ</t>
  </si>
  <si>
    <t>Cây này 2 màu thì c lấy cái tráng gương đấy e</t>
  </si>
  <si>
    <t>Cây quạt này bữa bả lấy làm máy rửa chén nè 🤣</t>
  </si>
  <si>
    <t>Cây shop chụp cho mình dung lượng pin bnhiu ạ</t>
  </si>
  <si>
    <t>Ce vừa check lại thì bát cơm của e vừa hết lẻ mất rồi c ạ</t>
  </si>
  <si>
    <t>Ch lấy 2 gương, 150 tiền ship được ko e?</t>
  </si>
  <si>
    <t>Ch lấy cái gương, bộ bàn với 1 cái ghế</t>
  </si>
  <si>
    <t>Chà gót sắt cầm tay 1 chiếc 23k</t>
  </si>
  <si>
    <t>chai aqva thì giá bao nhiêu , chừng nào có hàng b</t>
  </si>
  <si>
    <t>chai dung duoc may tuan chi</t>
  </si>
  <si>
    <t>chai sử dụng được bao nhiêu lần</t>
  </si>
  <si>
    <t>Chào shop  tôi có chốt kính 50k loa 79k chống nắng 19k 2tiếp son 9k 5 k tâm 10k 2 hộp kẻ mắt nứơc 5 k 5 cây</t>
  </si>
  <si>
    <t>Chau c nay 13 thang dung dc k</t>
  </si>
  <si>
    <t>Chắc 2 á nhìn 2 màu giống kk</t>
  </si>
  <si>
    <t>Chắc mai e nhận dc ông thần tiền chị chuyển cho em àh về e lấy rượu lau rồi để ông lên là dc đúng ko chị yêu</t>
  </si>
  <si>
    <t>Chân này có chống rung k</t>
  </si>
  <si>
    <t>Chân váy đỏ và áo khoát màu tương tự k shop</t>
  </si>
  <si>
    <t>Chất kiệu nhựa thì có màu giống kiểu giấy kraft k ạ</t>
  </si>
  <si>
    <t>chất liệu j có chống va đập k</t>
  </si>
  <si>
    <t>chất liệu như nào, có chống va đập k ạ</t>
  </si>
  <si>
    <t>Chất liệu vậy bảo quản như nào vậy ạ</t>
  </si>
  <si>
    <t>Chất lượng 4k có chống rung không bạn</t>
  </si>
  <si>
    <t>Chất lượng live khoảng bao nhiêu và mình dùng link gốc có độ phân giải bao nhiêu ạ?</t>
  </si>
  <si>
    <t>Chất và kiểu tương tự ko</t>
  </si>
  <si>
    <t>Chậu rửa inox có chống ồn không shop ?</t>
  </si>
  <si>
    <t>Che khuyết điểm lấy 1cây</t>
  </si>
  <si>
    <t>Check giùm mình xem hàng đến đâu rồi ạ</t>
  </si>
  <si>
    <t>check giúp e hàng đến đâu rồi ạ</t>
  </si>
  <si>
    <t>Check giúp mình xem đơn đang giao đến đâu r ạ</t>
  </si>
  <si>
    <t>Check hộ chị xem mấy đơn kia của chị đến đâu rồi</t>
  </si>
  <si>
    <t>Check hộ e xem đơn hàng đến đâu r ạ</t>
  </si>
  <si>
    <t>check xem giúp mình hàng đã đến đâu rồi</t>
  </si>
  <si>
    <t>Chén 1k chốt 20 cái</t>
  </si>
  <si>
    <t>Chị  đổi lấy 1 máy masssage được ko em đối với bộ quà tặng thứ 2</t>
  </si>
  <si>
    <t>Chị 3 huyết rồng chị 58 tuổi dùng được ko dùng loại này có phải kiêng ra nắng ko em</t>
  </si>
  <si>
    <t>Chi 3 ngày e chưa thấy gọi chốt đơn  nửa</t>
  </si>
  <si>
    <t>Chị 3kg mắm cá chốt</t>
  </si>
  <si>
    <t>Chị báo bạn bên đó huỷ đơn giúp e để mai e gửi đi chung luôn tránh trùng đơn ạ</t>
  </si>
  <si>
    <t>chỉ bảo bao giờ có hàng thì báo</t>
  </si>
  <si>
    <t>Chỉ bằq thùq bia chốt đi các bác</t>
  </si>
  <si>
    <t>Chị bận không coi lai được khi nào chốt đơn em chốt thêm cho chị một chai nước tẩy trang vellđerma nha</t>
  </si>
  <si>
    <t>Chị bé 16 tuổi dùng được không chị</t>
  </si>
  <si>
    <t>Chị bỏ bơ + bột mì + Gelatin lấy 7 lá dc rồi ạ</t>
  </si>
  <si>
    <t>Chị cảm ơn em đã ủng hộ mỹ phẩm chj nè hihi</t>
  </si>
  <si>
    <t>Chị cầm e có hok ..chốt 10 cái áo khoác ....</t>
  </si>
  <si>
    <t>Chị cần kích thước như thế nào cứ bảo em , em xem có mẫu nào kích thước giống không em tư vấn ạ</t>
  </si>
  <si>
    <t>chị cần lại có độ phân giải bao nhiêu?</t>
  </si>
  <si>
    <t>Chị check xem có màu tương tự không nha</t>
  </si>
  <si>
    <t>Chị cho e lấy 1 tham 1 m 6 ạk.e lấy màu đỏ rượu ạk</t>
  </si>
  <si>
    <t>chị cho em hỏi chị bảo quản như nào ạ?</t>
  </si>
  <si>
    <t>Chị chốt 1 bộ</t>
  </si>
  <si>
    <t>Chị chốt 1 cái gương</t>
  </si>
  <si>
    <t>Chị chốt 20 cái rồi đấy</t>
  </si>
  <si>
    <t>chị chốt 30 cái thui  </t>
  </si>
  <si>
    <t>Chị chốt áo sao ko thấy gọi chốt đơn em</t>
  </si>
  <si>
    <t>Chị chốt đơn Loa chị lấy rồi</t>
  </si>
  <si>
    <t>Chị chốt tủ này và cái gương</t>
  </si>
  <si>
    <t>Chị có 1 đơn: 1 váy + 2 quần. E huỷ đơn giúp c. Chị đặt lâu lắm rồi mà k thấy bên e ship</t>
  </si>
  <si>
    <t>Chị có đặt váy hoa đỏ trên live mà chưa thấy ai gọi chốt nơi</t>
  </si>
  <si>
    <t>Chỉ có điều ko rộng bằng mẫu trên thôi ạ</t>
  </si>
  <si>
    <t>Chị có kiểu tương tự không ạ</t>
  </si>
  <si>
    <t>chi co màu tương tự ko</t>
  </si>
  <si>
    <t>Chị có màu tương tự ko chị</t>
  </si>
  <si>
    <t>Chị còn bột mì ko em lấy luôn</t>
  </si>
  <si>
    <t>Chị đặt bữa live chị Gương chốt trên live cho chị luôn mà e</t>
  </si>
  <si>
    <t>Chị đặt cho con gái, nhưng bạn ấy không thích. Em huỷ đơn giúp chị với nhé.</t>
  </si>
  <si>
    <t>Chị đặt đồ chưa thấy gọi chốt vậy em</t>
  </si>
  <si>
    <t>Chị đặt hàng 2ngay sao không thấy gọi chốt đơn</t>
  </si>
  <si>
    <t>Chị đặt rùi bao giờ có hàng sốp ơi</t>
  </si>
  <si>
    <t>Chị gậm ho 14 tuổi dùng được ko</t>
  </si>
  <si>
    <t>Chị hỏi buồn cười vậy địa chỉ chưa có hỏi em bao giờ có hàng</t>
  </si>
  <si>
    <t>chị hỏi chị gái đến đâu rồi chị</t>
  </si>
  <si>
    <t>Chị hỏi phom dài rộng giống ko em</t>
  </si>
  <si>
    <t>Chị huỷ đơn giúp e dể e xem vài cái di đơn cả cho đỡ ship ạ</t>
  </si>
  <si>
    <t>Chị hủy quần màu đen. C lấy quần màu ghi. Giống trên face mà em đăng . Bộ áo đỏ rượu quần màu ghi.</t>
  </si>
  <si>
    <t>chị iu ơi,mình suy nghĩ đến đâu rôi ạ</t>
  </si>
  <si>
    <t>Chi k thấy gọi chốt đơn</t>
  </si>
  <si>
    <t>chị kg nhớ mã mà có 59k thôi à, e kg biết mã thì thôi , chốt cho chị thêm đèn cắm trại, tai nghe 2 cái, tinh dầu xông phòng 3 chai, nha e</t>
  </si>
  <si>
    <t>Chị khg lấy thâm quầng mắt . Chị lấy má hồng thôi</t>
  </si>
  <si>
    <t>Chị không lấy chai tẩy trang</t>
  </si>
  <si>
    <t>Chị không lấy kem nền nữa nha</t>
  </si>
  <si>
    <t>Chị ko lấy loa karaoke</t>
  </si>
  <si>
    <t>Chị ko phải lấy gương</t>
  </si>
  <si>
    <t>chị ko thấy gọi chốt đơn lúc sang</t>
  </si>
  <si>
    <t>Chi kt don den dau rui</t>
  </si>
  <si>
    <t>Chị kt hệ thống giao hàng giúp em xem hàng đã tơi đâu rôi ạ!</t>
  </si>
  <si>
    <t>Chị lấy 1 bông tẩy trang luôn l</t>
  </si>
  <si>
    <t>Chị lấy 1 gói bột mì đa dụng nhé</t>
  </si>
  <si>
    <t>Chị lấy 1 kem che khuyết điểm và 1 cọ tán kem che khuyết nhe shop</t>
  </si>
  <si>
    <t>Chị lấy 1 ly trắng</t>
  </si>
  <si>
    <t>chị lấy 100 cái ạ</t>
  </si>
  <si>
    <t>Chị lấy 100 cái lồng 8 cửa</t>
  </si>
  <si>
    <t>Chi lấy 100ml dầu tẩy trang oxyxen nhé</t>
  </si>
  <si>
    <t>Chị lấy 1goi nhé gâm rượu bao lâu uống được vậy em dt0975321794</t>
  </si>
  <si>
    <t>chị lấy 1kg cả ship 79k ạ</t>
  </si>
  <si>
    <t>Chị lấy 2 bộ đất nặn bột mì</t>
  </si>
  <si>
    <t>Chị lấy 2 bộ quà tặng 42 luôn nhe bé</t>
  </si>
  <si>
    <t>Chị lấy 2 cái bánh well bò nhé . Ship đến 34 Đào tấn 0968310177 . Chị muốn nhận lúc 5 h chiều</t>
  </si>
  <si>
    <t>Chị lấy 2 cây kẻ mày nâu đen .</t>
  </si>
  <si>
    <t>Chị lấy 2 hộp kem đêm theo set quà tặng nguyên bản em ha</t>
  </si>
  <si>
    <t>Chị lấy 2 mẫu này nhé. Nhưng nhà chị giấy dán tường làm sao dán được em nhỉ</t>
  </si>
  <si>
    <t>Chị lấy 2 phấn mắt</t>
  </si>
  <si>
    <t>Chị lấy 2 phấn nước và 1 phấn phủ dòng cao cấp như trước</t>
  </si>
  <si>
    <t>Chị lấy 2 rượu rồng</t>
  </si>
  <si>
    <t>Chị lấy 3 hũ kem nền tông tự nhiên</t>
  </si>
  <si>
    <t>Chị lấy 3bộ quà tặng CN và SRM</t>
  </si>
  <si>
    <t>Chị lấy 3bộ quà tặng này được ko em</t>
  </si>
  <si>
    <t>Chỉ lấy bàn này thôi. Kệ tivi k lấy ạ</t>
  </si>
  <si>
    <t>Chị lấy bản tráng gương em nhé</t>
  </si>
  <si>
    <t>Chị lấy bộ đỏ rượu nha</t>
  </si>
  <si>
    <t>Chị lấy bộ quà tặng gia đình mặt ong được hôn em</t>
  </si>
  <si>
    <t>Chị lấy bộ quà tặng mật ong nha Múi</t>
  </si>
  <si>
    <t>Chị lấy bộ quà tặng này nhé</t>
  </si>
  <si>
    <t>Chị lấy cái 260</t>
  </si>
  <si>
    <t>Chị lấy cái bình mỹ sáu cái bàn chải một cái ly gương sdt0862127943</t>
  </si>
  <si>
    <t>Chị lấy cái gương với cái tủ</t>
  </si>
  <si>
    <t>chị lấy cây gương náy giá bao nhiêu</t>
  </si>
  <si>
    <t>Chị lấy cho em hai bia loại này 10 tay nha chị</t>
  </si>
  <si>
    <t>Chị lấy chống nắng tặng bộ quà tặng và mua body hột gà 19k</t>
  </si>
  <si>
    <t>Chị lấy e bịch bông tẩy trang bữa nha chị</t>
  </si>
  <si>
    <t>Chị lấy e bột nở bột pancake nữa chị</t>
  </si>
  <si>
    <t>Chị lấy em 1 gói hạt nêm rau củ 1 gói bột mì</t>
  </si>
  <si>
    <t>Chị lấy em 100g tinh bột bắp nhe bột mì nhà e có rồi</t>
  </si>
  <si>
    <t>chị lấy kem đánh răng nhé cảm ơn e ,cái kem đó xài ngon đỉnh</t>
  </si>
  <si>
    <t>Chị lấy loa 155 ngàn nha</t>
  </si>
  <si>
    <t>Chị lấy màu hồng sen nhé</t>
  </si>
  <si>
    <t>Chị lấy màu nhạt nha</t>
  </si>
  <si>
    <t>Chị lấy ông loa nhẹ, ấp 9 xã bảo thạnh huyện Ba Tri tỉnh bến tre,0918950205, kiểm tra hàng trước thanh toán</t>
  </si>
  <si>
    <t>Chị lấy set quà tặng này nha em</t>
  </si>
  <si>
    <t>Chị lấy sét rượu vang</t>
  </si>
  <si>
    <t>Chị lấy số chị lấy cái bình hoa như mẫu trên</t>
  </si>
  <si>
    <t>Chị lấy sữa rứa mặt ko lấy kem body nha</t>
  </si>
  <si>
    <t>chị lấy tầm 30 kg nhân, 10 kg bột mì , 7kg nước đường, 300khay túi, mứt sen, mai quế lộ…</t>
  </si>
  <si>
    <t>Chỉ lấy tên bia hơi sản Hương An Hạ Vĩnh Thịnh số điện thoại</t>
  </si>
  <si>
    <t>Chị lấy them cho e 5 bộ nua mà sai lớn 56 ký</t>
  </si>
  <si>
    <t>Chị lấy thêm bộ quà tặng 69k và mã xả 39 chăn 135k nhé</t>
  </si>
  <si>
    <t>Chị lấy tượng, đế và lọ hoa mà khg miễn ship à?</t>
  </si>
  <si>
    <t>Chị lớn tuổi dùng được không múi</t>
  </si>
  <si>
    <t>Chị m xin giá combo bộ này</t>
  </si>
  <si>
    <t>Chị mặc rộng bằng mẫu đó ạ</t>
  </si>
  <si>
    <t>Chị mới nhận hàng rồi em, nhưng chị đâu có chốt gương hình đám mây đâu em sao em gửi cho chị, em có chốt lộn không em.</t>
  </si>
  <si>
    <t>chị mới xem live set chăn ga phi lụa chị Gương bảo k có chun thun , có giường thì dùng ok. mà nhỏ e chồng chị nó trải nệm nằm k có giường nên cho chị xã chị k lấy set chăn ga màu hồng nha e</t>
  </si>
  <si>
    <t>Chị mua 10 hộp này có ưu đãi gì kh em</t>
  </si>
  <si>
    <t>chị mua 1kg + ship  25k nha</t>
  </si>
  <si>
    <t>Chị mua 1kg em ship qua đây được không ?</t>
  </si>
  <si>
    <t>chị mua 1kg em xin thông tin gửi hàng ạ</t>
  </si>
  <si>
    <t>Chị mua 1kg kẹo dừa dứa nhé</t>
  </si>
  <si>
    <t>Chị mua bộ màu xanh than ,có ưu đãi gì ko</t>
  </si>
  <si>
    <t>chị mua combo giá bn đó ạ?</t>
  </si>
  <si>
    <t>Chị mua để gửi sang nước ngoài thì bảo quản như nào</t>
  </si>
  <si>
    <t>Chị mua xin giá combo ạ</t>
  </si>
  <si>
    <t>Chị muốn chốt socola rượu cái Ly có nào Live chị chốt thêm</t>
  </si>
  <si>
    <t>Chị muốn huỷ đơn đã đặt</t>
  </si>
  <si>
    <t>Chị muốn lấy com bộ quà tặng chỉ là không lấy nước hoa thôi thì có thể đổi sang SP khác</t>
  </si>
  <si>
    <t>Chị muốn xem lọ hoa pha lê. Bên em hiện có ưu đãi gì ko?</t>
  </si>
  <si>
    <t>Chị nhận hàng rồi đẹp quá vừa luôn cảm ơn e nhé đúng là đáng đồng tiền hẹn gặp e lần sau đặt hàng tiếp nhé chị về quê đây</t>
  </si>
  <si>
    <t>Chị oy thường thường 50g bột mình lấy zip size mấy dzạ c</t>
  </si>
  <si>
    <t>chị ơi , e xl nha! huỷ đơn giúp e</t>
  </si>
  <si>
    <t>Chị ơi 1 hợp được bao nhiêu viên vậy chị</t>
  </si>
  <si>
    <t>Chị ơi bao giờ có hàng nhề chị</t>
  </si>
  <si>
    <t>Chi ơi c huỷ đơn giúp e nhá</t>
  </si>
  <si>
    <t>Chị ơi cái sâm hầm gà bảo quản như nào ạ</t>
  </si>
  <si>
    <t>Chị ơi chị cho em hỏi là kem chống nắng bên mình có chống nước ko ạ tại mai t7 em đi biển sợ ko có chống nước sẽ bị trôi í ạ</t>
  </si>
  <si>
    <t>Chị ơi cho em hỏi điện hồ cá có chống nước không</t>
  </si>
  <si>
    <t>Chị ơi đặt hàng mấy bữa rồi hok thấy gọi chốt đơn chị ạ</t>
  </si>
  <si>
    <t>Chị ơi đơn của em đến đâu r ạ</t>
  </si>
  <si>
    <t>Chị ơi e gọi chốt đơn ko thấy chị nghe máy ạ</t>
  </si>
  <si>
    <t>Chị ơi hôm kia em đặt 1kg mắm tép tới nay chưa thấy gọi chốt đơn vậy chị 0842336994</t>
  </si>
  <si>
    <t>chị ơi huỷ đơn giúp e nhé</t>
  </si>
  <si>
    <t>Chị ơi không thấy ai gọi chốt đơn chị</t>
  </si>
  <si>
    <t>Chị ơi kt giúp e coi đơn hàng e đến đâu r ạ</t>
  </si>
  <si>
    <t>Chị ơi mấy nay sao không thấy gọi chốt đơn chị</t>
  </si>
  <si>
    <t>Chị ơi sory chị huỷ đơn giúp e nhé , e cảm ơn</t>
  </si>
  <si>
    <t>Chị ơi thứ 6 e có chốt mấy món ko thấy gọi chốt đơn vậy chị</t>
  </si>
  <si>
    <t>Chi ơi, lúc trưa chốt live, mình có đặt 2 đơn E1029xs và E1038m, nhưng cảm thấy k hợp, nên nhờ chị có thể huỷ đơn giúp mk với ạ</t>
  </si>
  <si>
    <t>Chị ơi, mình tham khảo đến đâu rồi ạ</t>
  </si>
  <si>
    <t>Chi phí bảo hành có cao không ạ?</t>
  </si>
  <si>
    <t>Chi phí bảo hành có miễn phí không ạ?</t>
  </si>
  <si>
    <t>Chi phí bảo hành có miễn phí không nhỉ shop ơi</t>
  </si>
  <si>
    <t>Chi phí bảo hành cũng không thấp đâu ạ.</t>
  </si>
  <si>
    <t>Chi phí bảo hành là bao nhiêu ạ?</t>
  </si>
  <si>
    <t>Chi phí bảo hành tại shop là bao nhiêu ạ?</t>
  </si>
  <si>
    <t>Chị s đơn e gọi chốt cả tuần chưa thấy tới</t>
  </si>
  <si>
    <t>Chị sao em ko thấy ai gọi chốt á</t>
  </si>
  <si>
    <t>Chị sợ em chốt bị trùng màu giống kì rồi chứ chị lấy</t>
  </si>
  <si>
    <t>Chị tai nghe lấy hết 5 cái</t>
  </si>
  <si>
    <t>Chị tải về máy với độ phân giải bao nhiêu ạ? Chị chụp thông tin chi tiết video giúp em nhé. Như thế này ạ</t>
  </si>
  <si>
    <t>Chị tải về video ở độ phân giải bao nhiêu ạ?</t>
  </si>
  <si>
    <t>chị tham khảo form dáng màu tương tự không a</t>
  </si>
  <si>
    <t>Chi thấy kính này rat đẹp. Nhưng em có dáng giống vậy tròng sáng giúp chi nhé. Vì chi có cái Kính trùng màu giống kính em lives rồi</t>
  </si>
  <si>
    <t>Chị thấy mẫu sao ống kg rộng bằng mẫu trước</t>
  </si>
  <si>
    <t>Chị ưng mẫu này màu tương tự không ạ</t>
  </si>
  <si>
    <t>Chị vừa chốt con Ạ 3 tráng gương 1.600 k</t>
  </si>
  <si>
    <t>Chị xem đá đen chị chốt máy lần mà không thấy gọi chốt</t>
  </si>
  <si>
    <t>Chị xem giúp e đến đâu rồi ạ</t>
  </si>
  <si>
    <t>Chị xí mấy chị em chốt lon bia ok á chị😂</t>
  </si>
  <si>
    <t>chiếc này của bạn bộ nhớ bao nhiêu GB ạ?</t>
  </si>
  <si>
    <t>chiều dài và độ rộng giống k em</t>
  </si>
  <si>
    <t>Chiều qua shop lai chưa thấy gọi chốt đơn</t>
  </si>
  <si>
    <t>chính sách đổi trả \đối với sản phẩm điện gia dụng có khác gì k e</t>
  </si>
  <si>
    <t>Chính sách đổi trả bên mình ntn ấy nhỉ, tư vấn cho c nhé</t>
  </si>
  <si>
    <t>chính sách đổi trả ntn thế hỗ trợ a nhan nhé</t>
  </si>
  <si>
    <t>Chíp gì và dung lượng bộ nhớ bao nhiêu ạ</t>
  </si>
  <si>
    <t>Chj lấy kem cừu Một bộ quà tặng là serum với mặt na là bao nhiêu e</t>
  </si>
  <si>
    <t>Cho 1 kem cừu ngày, lấy bộ quà tặng</t>
  </si>
  <si>
    <t>Cho 2 quần màu đen</t>
  </si>
  <si>
    <t>Cho 5 cây tim 5 cây xanh có chịu nhiệt ko</t>
  </si>
  <si>
    <t>Cho bé 2 tháng dùng được k ạ</t>
  </si>
  <si>
    <t>cho c biết thông tin về chính sách đổi trả với sản phẩm điều hoà nhé</t>
  </si>
  <si>
    <t>Cho c đổi lại,cây đỏ rượu lấy đỏ rung</t>
  </si>
  <si>
    <t>cho c hỏi áo dài Duyên nên giặt và bảo quản như nào nhỉ</t>
  </si>
  <si>
    <t>Cho c lấy loa và mix</t>
  </si>
  <si>
    <t>cho c xin file quy trình bảo hành c tham khảo nhé</t>
  </si>
  <si>
    <t>Cho c xin giá combo c gửi nhé</t>
  </si>
  <si>
    <t xml:space="preserve">Cho c xin thêm thông tin về chính sách đổi trả nhé </t>
  </si>
  <si>
    <t>Cho chị 1 gói và 1 lọ với 1 can dầu ăn hoa cải nhé</t>
  </si>
  <si>
    <t>Cho chị 1set thịt hộp hàn nhé</t>
  </si>
  <si>
    <t>Cho chi hỏi chị 44 tuổi dùng được ko múi</t>
  </si>
  <si>
    <t>Cho chị hỏi xíu, kem đánh răng cà tím bảo quản ntn em? Để ở ngoài nhiệt độ bình thường phải dc ko?</t>
  </si>
  <si>
    <t>cho chị một trống nắng 2 chai dầu ăn</t>
  </si>
  <si>
    <t>cho chị tảo biển với bộ quà tặng này nha múi lấy thêm túp sữa rửa mặt thải độc nữa nha ❤️</t>
  </si>
  <si>
    <t>Cho chị xem áo len rộng giống kiểu e đang mặc nhé</t>
  </si>
  <si>
    <t>cho chị xin giá combo devilcase cho iwatch 7 41mm nhé</t>
  </si>
  <si>
    <t>Cho chốt cho chị 2 colagen lựu, 2 sữa rữa mặt thông đỏ và 01 tẩy trang</t>
  </si>
  <si>
    <t>Cho e 1cai dùng được thì lấy thêm</t>
  </si>
  <si>
    <t>Cho e đồ ngon ngon tí nha. E bán quán bia. Còn lấy nhiều</t>
  </si>
  <si>
    <t>Cho e hỏi bên mình có túi đựng sữa bột ko ạ</t>
  </si>
  <si>
    <t>Cho e hỏi cách bảo quản ntn ạ</t>
  </si>
  <si>
    <t>Cho e hỏi là 12 tuổi dùng được không</t>
  </si>
  <si>
    <t>Cho e hỏi là áo này bảo quản ntnao</t>
  </si>
  <si>
    <t>Cho e hỏi sao k thấy gọi chốt đơn cho em</t>
  </si>
  <si>
    <t>Cho e hỏi sữa non bé 4 tháng tuổi dùng được không ạ</t>
  </si>
  <si>
    <t>Cho e lấy 200g bột mì với 1 hũ tròn ạ</t>
  </si>
  <si>
    <t>cho e xin giá combo 3 gói này</t>
  </si>
  <si>
    <t>Cho e xin giá combo bao nhiu ạ</t>
  </si>
  <si>
    <t>Cho e xin giá combo bên mh với ạ</t>
  </si>
  <si>
    <t>Cho e xin giá combo bên mình vs ạ</t>
  </si>
  <si>
    <t>cho e xin giá combo body ik ạ</t>
  </si>
  <si>
    <t>Cho e xin giá combo dưỡng trắng</t>
  </si>
  <si>
    <t>Cho e xin giá combo đc k a</t>
  </si>
  <si>
    <t>Cho e xin giá combo đẻ tháng  cuối tháng 10 với ạ</t>
  </si>
  <si>
    <t>Cho e xin giá combo đi sanh Mẹ và bé</t>
  </si>
  <si>
    <t>Cho e xin giá combo đi sinh cho bé trai t12 này ạ</t>
  </si>
  <si>
    <t>Cho e xin giá combo đồ với ạ</t>
  </si>
  <si>
    <t>Cho e xin giá combo face và body như clip boss Như sử dụng đi ạ</t>
  </si>
  <si>
    <t>Cho e xin giá combo kem Đông anh với ạ</t>
  </si>
  <si>
    <t>Cho e xin giá combo kính cường lực của máy redmi 11s</t>
  </si>
  <si>
    <t>Cho e xin giá combo nám tàn nhang</t>
  </si>
  <si>
    <t>Cho e xin giá combo này ah</t>
  </si>
  <si>
    <t>Cho e xin giá combo nayg ạ</t>
  </si>
  <si>
    <t>Cho e xin giá combo nấu sáp ạ</t>
  </si>
  <si>
    <t>Cho e xin giá combo ngày cưới luôn ạ</t>
  </si>
  <si>
    <t>Cho e xin giá combo như anyf thì bn ạ</t>
  </si>
  <si>
    <t>Cho e xin giá combo sách xây dựng thương hiệu cá nhân với ạ</t>
  </si>
  <si>
    <t>Cho e xin giá combo tẩy tế bào chết + ủ trắng và kem body ak</t>
  </si>
  <si>
    <t>cho e xin giá combo trà ạ</t>
  </si>
  <si>
    <t>Cho e xin giá combo trang trí thôi nôi nha</t>
  </si>
  <si>
    <t>Cho e xin giá combo trắng nám tàn nhang ạ</t>
  </si>
  <si>
    <t>Cho e xin giá combo với ạ!</t>
  </si>
  <si>
    <t>Cho e xin giá combo wash</t>
  </si>
  <si>
    <t>cho em biết chính sách đổi trả hàng nhé</t>
  </si>
  <si>
    <t>Cho em chốt 20 cái này đc ko</t>
  </si>
  <si>
    <t>Cho em hỏi cái này bao lâu có hàng ạ?</t>
  </si>
  <si>
    <t>Cho em hỏi chi phí bảo hành 1 năm là bao nhiêu ạ?</t>
  </si>
  <si>
    <t>Cho em hỏi có chống ồn không ạ</t>
  </si>
  <si>
    <t>Cho em hoi em be 7thang dung duoc kg vay</t>
  </si>
  <si>
    <t>Cho em hỏi là đơn của em đến đâu r ạ</t>
  </si>
  <si>
    <t>Cho em hỏi máy camara có chống rung ko ạ</t>
  </si>
  <si>
    <t>Cho em hỏi mẫu này có chống rung không ạ</t>
  </si>
  <si>
    <t>cho em hỏi người lớn 22tuổi dùng được không ạ</t>
  </si>
  <si>
    <t>Cho em xin giá combo bánh tráng phơi sương với ạ</t>
  </si>
  <si>
    <t>cho em xin giá combo collagen với canxi đi ạ</t>
  </si>
  <si>
    <t>Cho em xin giá combo đi sinh bé trai ạ</t>
  </si>
  <si>
    <t>Cho em xin giá combo đồ sơ sinh cho bé gái với ạ</t>
  </si>
  <si>
    <t>Cho em xin giá combo hôm qua chị vừa mới đăng ý</t>
  </si>
  <si>
    <t>Cho em xin giá combo màu vàng này</t>
  </si>
  <si>
    <t>Cho em xin giá combo mẹ và bé ạ</t>
  </si>
  <si>
    <t>Cho em xin giá combo nám tàn nhang</t>
  </si>
  <si>
    <t>Cho em xin giá combo này vs ạ</t>
  </si>
  <si>
    <t>Cho em xin giá combo sinh bé trai tháng 10 ạ</t>
  </si>
  <si>
    <t>Cho em xin giá combo trắng da và vtm C với ạ</t>
  </si>
  <si>
    <t>Cho giá, độ phân giải bao nhiêu vậy shop</t>
  </si>
  <si>
    <t>Cho hỏi chút ...không biết đơn hàng của mình đi đến đâu rồi  shop ơi..</t>
  </si>
  <si>
    <t>Cho hỏi dung lượng pin bao nhiêu vậy</t>
  </si>
  <si>
    <t>Cho hỏi đàm thoại có chống ồn kg</t>
  </si>
  <si>
    <t>Cho hỏi đơn đã đến đâu rồi ạh</t>
  </si>
  <si>
    <t>cho hỏi kính có chống bụi ko ạ</t>
  </si>
  <si>
    <t>cho hỏi là giày da này mình bảo quản như nào ạ</t>
  </si>
  <si>
    <t>Cho hỏi xíu dung lượng pin bao nhiêu ạ</t>
  </si>
  <si>
    <t>Cho hỏi, bình có chịu nhiệt ko, và cái quai kết dính bằng keo chắc ko</t>
  </si>
  <si>
    <t>Cho m xin giá combo 4b ạ</t>
  </si>
  <si>
    <t>cho m xin giá combo cả sét này trừ hai tủ qao và lồng che cho con ngủ</t>
  </si>
  <si>
    <t>Cho m xin giá combo gội bên m ạ</t>
  </si>
  <si>
    <t>cho m xin giá combo này nhé</t>
  </si>
  <si>
    <t>Cho m xin giá combo sơ sinh gồm những gì với ạ</t>
  </si>
  <si>
    <t>Cho mh xem mấy bộ quà tặng đi. Chứ mh ko lấy 1  loại quà tặng</t>
  </si>
  <si>
    <t>Cho mik xin giá combo ạ</t>
  </si>
  <si>
    <t>Cho mình 1 đôi. Để mình xem có tai nghe nào để lấy luôn</t>
  </si>
  <si>
    <t>cho mình 2 túi màu như trên nhé</t>
  </si>
  <si>
    <t>Cho mình 2kg tặng thêm bột mình k lấy cham chéo dâu bột ngon thì lấy mà</t>
  </si>
  <si>
    <t>cho mình đặt 2 hộp kem cừu ban đêm phiên bản mới. lấy 2 bộ quà tặng dầu gội xả bồ kết</t>
  </si>
  <si>
    <t>Cho mình đổi lại linen bột mình lấy 2 màu này thôi nha</t>
  </si>
  <si>
    <t>Cho mình hỏi .giống nho ngón tay có chịu nhiệt kg shop</t>
  </si>
  <si>
    <t>Cho mình hỏi các mẫu này có mẫu cho bé gái hoặc màu tương tự ko với</t>
  </si>
  <si>
    <t>Cho mình hỏi chả hoa bảo quản như nào và bao lâu ạ</t>
  </si>
  <si>
    <t>Cho mình hỏi Chucos đang có ưu đãi gì ko ạ</t>
  </si>
  <si>
    <t>Cho mình hỏi chút có quần trắng ống rộng giống kiểu giả váy k</t>
  </si>
  <si>
    <t>Cho mình hỏi chút là con ipad 4 4g keng dung lượng bộ nhớ bn ạ</t>
  </si>
  <si>
    <t>cho mình hỏi dung lượng pin bao nhiêu ạ? và lắp đặt có khó ko ạ?</t>
  </si>
  <si>
    <t>Cho mình hỏi dung lượng pin bao nhiêu? Bình thường dùng được bao lâu ạ</t>
  </si>
  <si>
    <t>Cho mình hỏi đèn có chống va đập k ạ</t>
  </si>
  <si>
    <t>Cho mình hỏi độ phân giải bao nhiêu ạ</t>
  </si>
  <si>
    <t>Cho mình hỏi đồng hồ này bộ nhớ bao nhiêu GB</t>
  </si>
  <si>
    <t>cho mình hỏi giống dâu hana có chịu nhiệt ko ạ</t>
  </si>
  <si>
    <t>Cho mình hỏi ipad pro 9.7 wifi dung lượng bộ nhớ bao nhiêu shop?</t>
  </si>
  <si>
    <t>Cho mình hỏi iPhone 13 giá 7 tr 300 ram và dung lượng bộ nhớ bao nhiêu máy ngoại hình còn mới bao nhiêu % xin cảm ơn</t>
  </si>
  <si>
    <t>Cho mình hỏi là đt này gam mấy bộ nhớ bao nhiêu Gb vậy shop</t>
  </si>
  <si>
    <t>Cho mình hỏi lại là con 3 mắt này độ phân giải mấy chấm vậy shop</t>
  </si>
  <si>
    <t>Cho mình hỏi mình để tầm 8 ngày thì bảo quản ntn ?</t>
  </si>
  <si>
    <t>Cho mình hỏi set hộp quà ko lấy chai sua tắm thì giá sao ạ</t>
  </si>
  <si>
    <t>Cho mình hỏi tai nghe này có chống ồn ko</t>
  </si>
  <si>
    <t>cho mình lấy bình hoa</t>
  </si>
  <si>
    <t>Cho mình lấy bộ giỏ trái cây</t>
  </si>
  <si>
    <t>Cho mình lấy hộp quà tặng nhé.</t>
  </si>
  <si>
    <t>Cho mình những mẫu giống kiểu này để mình tham khảo vói</t>
  </si>
  <si>
    <t>Cho mình xem ảnh chụp đẹp mình lấy 1 đôi</t>
  </si>
  <si>
    <t>cho mình xem lịch trình đơn hàng giao đến đâu rồi</t>
  </si>
  <si>
    <t>Cho mình xem mẫu giống k</t>
  </si>
  <si>
    <t>Cho mình xin giá bình khí và bình bột mình muốn lấy 4 bình mỗi loại 2 bình và giá treo tường</t>
  </si>
  <si>
    <t>Cho mình xin giá combo 2 nấu chậm cho bé ạ?</t>
  </si>
  <si>
    <t>Cho mình xin giá combo 2 quyển mindmap tiếng Anh và giao tiếp ạ</t>
  </si>
  <si>
    <t>Cho mình xin giá combo 22 ạ</t>
  </si>
  <si>
    <t>cho mình xin giá combo 3 quyển đầu ạ</t>
  </si>
  <si>
    <t>Cho mình xin giá combo 4 bo</t>
  </si>
  <si>
    <t>Cho mình xin giá combo áo gối nằm và gối ôm</t>
  </si>
  <si>
    <t>cho mình xin giá combo áo và quạt ạ</t>
  </si>
  <si>
    <t>Cho mình xin giá combo bé trai đi sinh với ạ</t>
  </si>
  <si>
    <t>Cho mình xin giá combo bộ ảnh chụp với ạ</t>
  </si>
  <si>
    <t>Cho mình xin giá combo bộ này lun nhé shop</t>
  </si>
  <si>
    <t>cho mình xin giá combo cắt tắm bên mình cho cún ạ</t>
  </si>
  <si>
    <t>Cho mình xin giá combo con gái với ạ</t>
  </si>
  <si>
    <t>Cho mình xin giá combo đồ chơi cho bé</t>
  </si>
  <si>
    <t>Cho mình xin giá combo khuyên NT và dây chuyền Ngọc trai này ạ</t>
  </si>
  <si>
    <t>Cho mình xin giá combo lều và bóng</t>
  </si>
  <si>
    <t>Cho mình xin giá combo mặt nạ diếp cá và tinh bột nghệ sữa ông chúa ạ</t>
  </si>
  <si>
    <t>Cho mình xin giá combo mặt vs body</t>
  </si>
  <si>
    <t>cho mình xin giá combo nám</t>
  </si>
  <si>
    <t>Cho mình xin giá combo này an</t>
  </si>
  <si>
    <t>Cho mình xin giá combo như hình bé 4M</t>
  </si>
  <si>
    <t>Cho mình xin giá combo olay với ạ</t>
  </si>
  <si>
    <t>Cho mình xin giá combo phụ kiện</t>
  </si>
  <si>
    <t>Cho mình xin giá combo sách cho ng mới bắt đầu tiếng nhật ạ</t>
  </si>
  <si>
    <t>Cho mình xin giá combo son</t>
  </si>
  <si>
    <t>Cho mình xin giá combo tóc</t>
  </si>
  <si>
    <t>Cho mình xin giá combo wax lông</t>
  </si>
  <si>
    <t>Cho mình xin mã vận đơn để xem đến đâu rồi được không?</t>
  </si>
  <si>
    <t>Cho mjh hoi don hang cua mjh den dau roi shop</t>
  </si>
  <si>
    <t>Cho mjh xin giá combo này nha?</t>
  </si>
  <si>
    <t>Cho mk chốt set Dưỡng Nhan Cung Đình VIP (set hộp quà không phải set gói nha b)</t>
  </si>
  <si>
    <t>Cho mk hỏi cái socola kia thì bảo quản như nào . Liệu có để được đến hôm valentine đấy k ạ</t>
  </si>
  <si>
    <t>cho mk hỏi muốn lấy 1kg bột mì hữu cơ. shop có thể chia lm 2 túi 500g được k ạ</t>
  </si>
  <si>
    <t>Cho mk mã vận đ mk kt xem đ đến đâu r</t>
  </si>
  <si>
    <t>Cho mk xin giá combo 3 áo</t>
  </si>
  <si>
    <t>Cho mk xin giá combo với ạ</t>
  </si>
  <si>
    <t>cho mua 2 đ  dung lượng pin bao nhiêu vậy sóp</t>
  </si>
  <si>
    <t>Cho tôi biết chính sách và quy trình bảo hành.</t>
  </si>
  <si>
    <t>Cho tôi biết quy trình bảo hành cho sản phẩm mua từ ngày 28/01, hết hạn bảo hành vào ngày 28/07.</t>
  </si>
  <si>
    <t>Cho tôi biết quy trình bảo hành cụ thể.</t>
  </si>
  <si>
    <t>Cho tôi biết quy trình bảo hành nếu sản phẩm bị hư hỏng.</t>
  </si>
  <si>
    <t>Cho tôi biết quy trình bảo hành vali.</t>
  </si>
  <si>
    <t>Cho tôi biết quy trình bảo hành.</t>
  </si>
  <si>
    <t>cho tôi hỏi dam bao nhiêu và bộ nhớ bao nhiêu G</t>
  </si>
  <si>
    <t>Cho tôi hỏi dung lượng pin bao nhiêu</t>
  </si>
  <si>
    <t>Cho tôi quy trình bảo hành đổi mới.</t>
  </si>
  <si>
    <t>Cho tôi xem video hướng dẫn quy trình bảo hành điện tử.</t>
  </si>
  <si>
    <t>Cho xem các mẫu gương mẫu nào lấy mẫu đấy</t>
  </si>
  <si>
    <t>Cho xin gia be 1 thang tuoi dung duoc k</t>
  </si>
  <si>
    <t>Cho xin giá combo 4 cuốn này
1. MBA Bằng Hình Ảnh
2. MBA Marketing
3. MBA Thực Chiến
4. Kế toán vỉa hè</t>
  </si>
  <si>
    <t>Cho xin giá combo ban ngày</t>
  </si>
  <si>
    <t>cho xin giá combo bánh ăn dặm của em bé ạ</t>
  </si>
  <si>
    <t>cho xin giá combo bánh tráng ạ shop</t>
  </si>
  <si>
    <t>Cho xin giá combo dầu gọi tóc bồ kết ạ</t>
  </si>
  <si>
    <t>Cho xin giá combo đi sinh bé trai đi shop</t>
  </si>
  <si>
    <t>Cho xin giá combo face và serum dc ko em</t>
  </si>
  <si>
    <t>Cho xin giá combo kem với serum nha shop</t>
  </si>
  <si>
    <t>Cho xin giá combo mẹ và con</t>
  </si>
  <si>
    <t>Cho xin giá combo này shop</t>
  </si>
  <si>
    <t>Cho xin giá combo nay voi</t>
  </si>
  <si>
    <t>Cho xin giá combo vòng cổ, khuyên tai, nhân.</t>
  </si>
  <si>
    <t>Cho xin giá combo vụn xà bông</t>
  </si>
  <si>
    <t>Cho xin phép chốt áo das đc ko bialanh</t>
  </si>
  <si>
    <t>Chọn tối thiểu 1mau bao nhiêu cái ạ</t>
  </si>
  <si>
    <t>Chóng ngấn có chịu nhiệt ko bạn ?</t>
  </si>
  <si>
    <t>chỗ chế độ hậu mãi tốt quá.</t>
  </si>
  <si>
    <t>Chỗ tôi hỏi mắt cam độ phân giải bao nhiêu megapixels vậy shop ?</t>
  </si>
  <si>
    <t>Chổi phủi bụi cán dài 1c 20k</t>
  </si>
  <si>
    <t>Chống nắng hàn bé 16 tuổi dùng được ko chị</t>
  </si>
  <si>
    <t>Chốt  2 ngọc  linh</t>
  </si>
  <si>
    <t>chốt 20 cái dĩa</t>
  </si>
  <si>
    <t>chốt 20 cái nghỉ</t>
  </si>
  <si>
    <t xml:space="preserve">chốt 40 cái </t>
  </si>
  <si>
    <t>chốt a1 cáh gương</t>
  </si>
  <si>
    <t>Chốt bình hoa 4 lần r ko dc nha</t>
  </si>
  <si>
    <t>Chốt c 1 srm mat ong. .1 tẩy trang. 1 lan tím</t>
  </si>
  <si>
    <t>Chốt c 1 tẩy trang xanh</t>
  </si>
  <si>
    <t>Chốt c size m nhé</t>
  </si>
  <si>
    <t>Chốt cách đây 2 ngày rồi , k thấy gọi chốt</t>
  </si>
  <si>
    <t>Chốt cái này cho m .</t>
  </si>
  <si>
    <t>Chốt cái tai nghe mà trả đc</t>
  </si>
  <si>
    <t>Chốt cặp loa nha</t>
  </si>
  <si>
    <t>chốt chị 1 bộ mã hoa hồng xanh</t>
  </si>
  <si>
    <t>Chốt cho ah một tai nghe một xac iPhone nhé</t>
  </si>
  <si>
    <t>Chốt cho con lắp gương nhé</t>
  </si>
  <si>
    <t>Chốt cho e 1 tai nghe</t>
  </si>
  <si>
    <t>Chốt đầm tặng gương thêu mn nhé</t>
  </si>
  <si>
    <t>Chốt e 1 tẩy trang chưa chị</t>
  </si>
  <si>
    <t>Chốt em cái loa cho em bé với</t>
  </si>
  <si>
    <t>chốt huỷ đơn giúp e</t>
  </si>
  <si>
    <t>Chốt K60- gương</t>
  </si>
  <si>
    <t>chốt lấy mấy cái kia</t>
  </si>
  <si>
    <t>Chốt loa 30 6.3tr</t>
  </si>
  <si>
    <t>Chốt luôn mot chiec tivi sdt0332502978</t>
  </si>
  <si>
    <t>chốt mà k dám mở loa to chã mới đi chơi về🤭🤭🤭🤭🤭</t>
  </si>
  <si>
    <t>Chốt mấy hôm mà k thấy gọi chốt ạ</t>
  </si>
  <si>
    <t>chốt nha em ơi 3c đó</t>
  </si>
  <si>
    <t>Chốt tai nghe 50k</t>
  </si>
  <si>
    <t>Chốt tai nghe Bose mà 400</t>
  </si>
  <si>
    <t>Chốt trang gương 1cai 10k</t>
  </si>
  <si>
    <t>Chờ gọi chốt đơn 2hôm rồi k thấy gọi</t>
  </si>
  <si>
    <t>Chờ lâu quá mình cần gấp. Bạn huỷ đơn giúp mình nhé. Cảm ơn bạn</t>
  </si>
  <si>
    <t>Chú muốn lấy cả ra loa ngoài thì bnt hả cháu</t>
  </si>
  <si>
    <t>Chủ yếu dung lượng pin bao nhiêu</t>
  </si>
  <si>
    <t>Chúc tuổi mới nhé, có ưu đãi gì k ạ</t>
  </si>
  <si>
    <t>Chuối mình bảo quản ntn đc ạ</t>
  </si>
  <si>
    <t>Chút mình lên phố hàng bột mình chỉ lấy vé thôi đúng ko ah ? Có cần gửi tên và sđt của mình ko ạ</t>
  </si>
  <si>
    <t>Chút rảnh chụp đơn giúp c nha e,mấy món c chốt dc đó</t>
  </si>
  <si>
    <t>Chuyển khoản trước có ưu đãi gì ko ạ</t>
  </si>
  <si>
    <t>Chuyển khoảng trước có ưu đãi gì k ạ?</t>
  </si>
  <si>
    <t>Chuyển Thủ Đức bao lâu có hàng shop</t>
  </si>
  <si>
    <t>Chưa em ,bán j mà không thấy gọi chốt đơn j hết.</t>
  </si>
  <si>
    <t>Chưa thẻ nhớ độ phân giải bao nhiêu shop dc 64G ko</t>
  </si>
  <si>
    <t>chừng nào có hàng e. c đi làm chủ nhật mới nhận hàng đc</t>
  </si>
  <si>
    <t>chừng nào có hàng ib em nha shop</t>
  </si>
  <si>
    <t>Cj cho em xin giá combo 4ạ</t>
  </si>
  <si>
    <t>Cj lấy 3 set quà tặng này</t>
  </si>
  <si>
    <t>Ck trước có ưu đãi gì ko ạ</t>
  </si>
  <si>
    <t>Clnf 38 đen kiểu tương tự ko e</t>
  </si>
  <si>
    <t>có 1 kiểu này thôi ạ sh hay còn kiểu tương tự k an</t>
  </si>
  <si>
    <t>Có 2 đôi màu giống ko</t>
  </si>
  <si>
    <t>Có 36 kiểu tương tự ko e</t>
  </si>
  <si>
    <t>Có ạ. Lấy chawan với bình hoa ạ</t>
  </si>
  <si>
    <t>Có ai xã loa gì chị chụp e xem có gì e chốt gởi chung luôn</t>
  </si>
  <si>
    <t>Có ảnh mẫu giống k c</t>
  </si>
  <si>
    <t>Có ánh sáng vàng ko dung lượng pin bao nhiêu</t>
  </si>
  <si>
    <t>có áo croptop kiểu tương tự ko ạ</t>
  </si>
  <si>
    <t>Có áo màu giống k lấy 3c</t>
  </si>
  <si>
    <t>Có áo nào màu giống ko ạ</t>
  </si>
  <si>
    <t>Có bạn Chị (Thảo) qua lấy giỏ trái cây</t>
  </si>
  <si>
    <t>Có bao giờ có hàng</t>
  </si>
  <si>
    <t>Có bảo hành.dung lượng pin bao nhiêu ạ</t>
  </si>
  <si>
    <t>Co bo dai giong kieu Lt30D khong em</t>
  </si>
  <si>
    <t>Có các mẫu kích thước tương tự ko ạ</t>
  </si>
  <si>
    <t>Có cái bếp mặt gương hoặc mặt đá trên dưới 2 tr lấy cho anh cái</t>
  </si>
  <si>
    <t>Có cái màu giống ko ạ</t>
  </si>
  <si>
    <t>có cái quần nào ống rộng giống kiểu nhìn giống váy k c</t>
  </si>
  <si>
    <t>Có cần cất trong tủ lạnh không?</t>
  </si>
  <si>
    <t>có chân váy kiểu tương tự k ạ</t>
  </si>
  <si>
    <t>Có chất nào lì mà màu tương tự ko ạ</t>
  </si>
  <si>
    <t>có chịu nhiệt không sộp</t>
  </si>
  <si>
    <t>có chống bụi k</t>
  </si>
  <si>
    <t>có chống nước không có shop</t>
  </si>
  <si>
    <t>có chống ồn k shop nhỉ</t>
  </si>
  <si>
    <t>có chống ồn ko ạ</t>
  </si>
  <si>
    <t>có chống ồn ko shop</t>
  </si>
  <si>
    <t>có chống ồn ko vậy</t>
  </si>
  <si>
    <t>có chống rung k anh</t>
  </si>
  <si>
    <t>có chống rung khi quay video k em</t>
  </si>
  <si>
    <t>có chống rung ko</t>
  </si>
  <si>
    <t>có chống rung ko ạ</t>
  </si>
  <si>
    <t>có chống va đập kh vậy ạ</t>
  </si>
  <si>
    <t>có chống va đập ko?</t>
  </si>
  <si>
    <t>Có còn kiểu dáng tương tự k au</t>
  </si>
  <si>
    <t>có con nào tầm loanh quanh 2 củ có chống ồn k b</t>
  </si>
  <si>
    <t>Co dai bằng mẫu nay k</t>
  </si>
  <si>
    <t>Có đáp ko với lại có chống nước ko</t>
  </si>
  <si>
    <t>Có để được lâu ko? Và cách bảo quản như nào vậy shop?</t>
  </si>
  <si>
    <t>có đồ em bé gái kích thước tương tự ko shop</t>
  </si>
  <si>
    <t>Có độ phân giải bn</t>
  </si>
  <si>
    <t>Có đổi lan lấy rượu bầu đá hông chị</t>
  </si>
  <si>
    <t>Có đôi nào kiểu tương tự k b?</t>
  </si>
  <si>
    <t>Có được kiểm hàng không lỗi có đổi trả không bộ nhớ bao nhiêu G</t>
  </si>
  <si>
    <t>Có gì bạn giao sáng giúp mh nha tại bạn mh hay lm sáng</t>
  </si>
  <si>
    <t>Có gì oanh tạc chắc chốt tối qua roiif giờ tháy te tua quá, tối qua say rượu ngủ quên ko biết gi</t>
  </si>
  <si>
    <t>Có giảm giá thêm không? mình lấy 2 hũ dùng thử, nếu hàng tôt, chuẩn, mình lấy thêm sau ngâm rượu cho ông xã</t>
  </si>
  <si>
    <t>Có giấy đa năng ko ạ. Loại dai dai giống khăn ướt mà nó khô ấy</t>
  </si>
  <si>
    <t>có giọt nước tráng gương ko chốt con nữa</t>
  </si>
  <si>
    <t>Có giương nào màu tương tự không shop</t>
  </si>
  <si>
    <t>Có hú c đi c chốt 20 cái</t>
  </si>
  <si>
    <t>Có hướng dẫn cách bảo quản tóc không</t>
  </si>
  <si>
    <t>Có j shop báo kho cho họ ship đổi trả nhanh giúp em với</t>
  </si>
  <si>
    <t>Có kích thước tương tự k</t>
  </si>
  <si>
    <t>có kích thước tương tự k ạ</t>
  </si>
  <si>
    <t>Có kích thước tương tự k ad</t>
  </si>
  <si>
    <t>Có kích thước tương tự ko em</t>
  </si>
  <si>
    <t>Có kiểu dáng giống k ạ</t>
  </si>
  <si>
    <t>Có kiểu dáng tương tự k</t>
  </si>
  <si>
    <t>Có kiểu tương tự k ạ</t>
  </si>
  <si>
    <t>Có kiểu tương tự k c</t>
  </si>
  <si>
    <t>Có kiểu tương tự k chị</t>
  </si>
  <si>
    <t>Co kiểu tương tự k e</t>
  </si>
  <si>
    <t>Có kiểu tương tự k e</t>
  </si>
  <si>
    <t>Có kiểu tương tự k shop</t>
  </si>
  <si>
    <t>Có kiểu tương tự ko</t>
  </si>
  <si>
    <t>Có kiểu tương tự ko ạ</t>
  </si>
  <si>
    <t>Co kiểu tương tự ko chi</t>
  </si>
  <si>
    <t>Có kiểu tương tự ko e</t>
  </si>
  <si>
    <t>Có kiểu tương tự ko shop</t>
  </si>
  <si>
    <t>Có lát được sim Ko và bộ nhớ bao nhiêu GB ạ shop</t>
  </si>
  <si>
    <t>Có loa Bluetooth lấy cho anh</t>
  </si>
  <si>
    <t>Có loại nào có sẵn kích thước tương tự ko ah</t>
  </si>
  <si>
    <t>Co loai nao con trai dung dc ko ah</t>
  </si>
  <si>
    <t>Có loại ng lớn kích thước tương tự kg ha e</t>
  </si>
  <si>
    <t>Có mã khách kích thước tương tự ko?</t>
  </si>
  <si>
    <t>Có mã nào kích thước tương tự ko e</t>
  </si>
  <si>
    <t>Có mã quần nào màu tương tự k</t>
  </si>
  <si>
    <t>Có màu đen mà form rộng giống kiểu áo màu tím ko shop</t>
  </si>
  <si>
    <t>Có màu giống kia ko shop ơi</t>
  </si>
  <si>
    <t>Có màu giống kiêủ thế k ạ shop</t>
  </si>
  <si>
    <t>Có màu giống ko em</t>
  </si>
  <si>
    <t>Có mau trắng đi đg chống bụi ko C ?</t>
  </si>
  <si>
    <t>Có màu tương tự k</t>
  </si>
  <si>
    <t>Có màu tương tự k ạ</t>
  </si>
  <si>
    <t>Có màu tương tự k ạ :(</t>
  </si>
  <si>
    <t>Có màu tương tự k shop</t>
  </si>
  <si>
    <t>có màu tương tự k shop ạ</t>
  </si>
  <si>
    <t>Có màu tương tự không</t>
  </si>
  <si>
    <t>Có màu tương tự không shop</t>
  </si>
  <si>
    <t>Có màu tương tự khum cho em xem vứi</t>
  </si>
  <si>
    <t>Có màu tương tự ko</t>
  </si>
  <si>
    <t>có màu tương tự ko bạn</t>
  </si>
  <si>
    <t>Có màu tương tự ko gửi cho t</t>
  </si>
  <si>
    <t>Có màu tương tự ko shop</t>
  </si>
  <si>
    <t>Có mẫu dài hơn mà màu tương tự ko bạn?</t>
  </si>
  <si>
    <t>có mẫu khác ma màu tương tự ko</t>
  </si>
  <si>
    <t>Có mẫu nào bên shop tầm 62kg mặc vừa mà kiểu tương tự ko ạ mình mới sinh bé đc mấy tháng lên hơi béo a</t>
  </si>
  <si>
    <t>Có mẫu nào dài tay kiểu tương tự ko shop</t>
  </si>
  <si>
    <t>Có mẫu nào dưới 3 triệu mà có chống rung ko ạ</t>
  </si>
  <si>
    <t>Có mẫu nào đẹp 1m6  1m8 màu tương tự ko e</t>
  </si>
  <si>
    <t>Có mẫu nào kích thước tương tự k ạ mình cao 1.7m 67kg</t>
  </si>
  <si>
    <t>Có mẫu nào kích thước tương tự ko bạn</t>
  </si>
  <si>
    <t>Có mẫu nào kiểu tương tự không</t>
  </si>
  <si>
    <t>Có mẫu nào kiểu tương tự ko ạ c</t>
  </si>
  <si>
    <t>Có mẫu nào mà kiểu dáng tương tự ko bạn?</t>
  </si>
  <si>
    <t>Có mẫu nào màu kiểu tương tự k</t>
  </si>
  <si>
    <t>có mẫu nào màu tương tự không shop</t>
  </si>
  <si>
    <t>Có mẫu nào mò kích thước tương tự k ạ</t>
  </si>
  <si>
    <t>Có mẫu nào rộng rộng giống kiểu đó ko shop</t>
  </si>
  <si>
    <t>Có mẫu nào sẵn kiểu tương tự k ạ</t>
  </si>
  <si>
    <t>Có mẫu sơ mi nào màu tương tự k</t>
  </si>
  <si>
    <t>có mẫu tương tự k shop</t>
  </si>
  <si>
    <t>Có mẫu tương tự kg ạ</t>
  </si>
  <si>
    <t>Có mẫu tương tự khác màu ko</t>
  </si>
  <si>
    <t>Có mẫu tương tự ko bạn</t>
  </si>
  <si>
    <t>Có mẫu tương tự ko em ui</t>
  </si>
  <si>
    <t>Có mẫu váy nào kiểu tương tự k ạ</t>
  </si>
  <si>
    <t>Có mấy áo kiểu tương tự k ạ</t>
  </si>
  <si>
    <t>có mấy mẫu tương tự k ?</t>
  </si>
  <si>
    <t>có mấy mẫu tương tự k ạ cho em xem với</t>
  </si>
  <si>
    <t>Co nam kieu giong ko ak</t>
  </si>
  <si>
    <t>Có nào 5phân kiểu tương tự ko ạ size 40</t>
  </si>
  <si>
    <t>Có này nào kiểu dáng tương tự k ạ</t>
  </si>
  <si>
    <t>có nghĩa là ko tráng gương giống cái bầu dục m lấy</t>
  </si>
  <si>
    <t>Có nhẫn kiểu giống khuyên tai k e</t>
  </si>
  <si>
    <t>Có những màu giống kính mình gửi k bạn</t>
  </si>
  <si>
    <t>Có những mẫu hay kiểu tương tự k</t>
  </si>
  <si>
    <t>Có những mẫu tương tự không ạ</t>
  </si>
  <si>
    <t>Có phải bảo quản ntn</t>
  </si>
  <si>
    <t>Có quần màu giống k e</t>
  </si>
  <si>
    <t>Có quần màu giống ko c</t>
  </si>
  <si>
    <t>Có quần màu tương tự k gửi c xem với</t>
  </si>
  <si>
    <t>Có quần nào kiểu tương tự ko shop</t>
  </si>
  <si>
    <t>Có quần này hoặc mẫu tương tự k ạ</t>
  </si>
  <si>
    <t>Có quy trình bảo hành trên giấy bảo hành không?</t>
  </si>
  <si>
    <t>Có rộng bằng mẫu cu không</t>
  </si>
  <si>
    <t>Có rộng bằng mẫu này ko</t>
  </si>
  <si>
    <t>Có rộng bằng mẫu này ko ah</t>
  </si>
  <si>
    <t>có rộng bằng mẫu nhà em mang k ạ</t>
  </si>
  <si>
    <t>Có sản phẩm thùng nào kích thước tương tự k ạ</t>
  </si>
  <si>
    <t>có sáng vàng ko dung lượng pin bao nhiêu có miễn ship ko</t>
  </si>
  <si>
    <t>có set màu hồng kiểu tương tự k b,</t>
  </si>
  <si>
    <t>Có set nào kiểu tương tự k</t>
  </si>
  <si>
    <t>Có set nào kiểu tương tự k e</t>
  </si>
  <si>
    <t>Có sữa bột ko Đoan</t>
  </si>
  <si>
    <t>Có tai nghe airpod pro2 về báo nha, lấy 4 cái</t>
  </si>
  <si>
    <t>Có tai nghe Ko shop, chốt live mà ko đc</t>
  </si>
  <si>
    <t>Co tay dai qần dai tương tự k</t>
  </si>
  <si>
    <t>Có them mau tuong tu ko minh lay them cái nua</t>
  </si>
  <si>
    <t>Có thể làm e giỏ trái cây. Sáng mai e lấy được k ạ</t>
  </si>
  <si>
    <t>Có tia hồng ngoại k.độ phân giải bao nhiêu. Thẻ nhớ bao nhiêu</t>
  </si>
  <si>
    <t>có ưu đãi gì ko hả e</t>
  </si>
  <si>
    <t>Có vải hoa màu tương tự k</t>
  </si>
  <si>
    <t>có vải hoa nào màu tương tự k em</t>
  </si>
  <si>
    <t>có vải lót màu tương tự không, để lót tùng váy cho các mẫu trên</t>
  </si>
  <si>
    <t>Có vải nào màu tương tự ko</t>
  </si>
  <si>
    <t>Có váy màu tương tự k chị</t>
  </si>
  <si>
    <t>Có yêu cầu độ phân giải bn ko ạ?</t>
  </si>
  <si>
    <t>Coca của tokyo thì tầm bao giờ có hàng ạ</t>
  </si>
  <si>
    <t>Cogn kiểu tương tự ko bạn</t>
  </si>
  <si>
    <t>Coi giúp e mấy đơn trước của e đi đến đâu rồi mà giờ e chưa nhận được</t>
  </si>
  <si>
    <t>Coi xe den dau rou</t>
  </si>
  <si>
    <t>Colagen 1 lọ bao nhiêu viên vậy</t>
  </si>
  <si>
    <t>Collagen mỹ 1 hop bao nhiêu viên giá tiền bao nhiêu vây chi</t>
  </si>
  <si>
    <t>Colombia anh lấy chỗ em 300k</t>
  </si>
  <si>
    <t>Combo cả d3k2 và sắt ,lyzin của  hãng này luôn ạ bảo quản như nào cho đúng ạ</t>
  </si>
  <si>
    <t>COMBO ĐI SINH e xin giá combo trai</t>
  </si>
  <si>
    <t>combo giá bn vậy ạ</t>
  </si>
  <si>
    <t>Combo này bé 10 tuổi dùng được không ạ</t>
  </si>
  <si>
    <t>Con 0.7inch dung lượng ram và bộ nhớ bao nhiêu G ạ.</t>
  </si>
  <si>
    <t>con 2 mắt không nét vs rộng bằng mẫu này á a</t>
  </si>
  <si>
    <t>Còn 2 ngày nữa thui là em về quê rồi</t>
  </si>
  <si>
    <t>còn 3 hộp này 69k hả em . bé 1 tuổi dùng được không</t>
  </si>
  <si>
    <t>Con 9.7in dung lượng bộ nhớ bao nhiêu thế ???</t>
  </si>
  <si>
    <t>còn áo kiểu giống khi sáng ko e</t>
  </si>
  <si>
    <t>Còn áo kiểu tương tự k e</t>
  </si>
  <si>
    <t>Còn áo nào kiểu tương tự k shop?</t>
  </si>
  <si>
    <t>Còn ấy đoi bn.bộ nhớ bn Gb</t>
  </si>
  <si>
    <t>Còn bàn ủi mi ni c lấy 1 cái</t>
  </si>
  <si>
    <t>Còn bảo quản ntn để không bị mốc ạ</t>
  </si>
  <si>
    <t>Còn bia gia mình chốt</t>
  </si>
  <si>
    <t>Còn bộ hoa nào màu tương tương kg bà</t>
  </si>
  <si>
    <t>Còn bộ nào kích thước tương tự ko s</t>
  </si>
  <si>
    <t>Còn bổ não lấy chị khỏi chốt nha</t>
  </si>
  <si>
    <t>Còn bộ nào rộng tương tự ko e</t>
  </si>
  <si>
    <t>Còn bộ quà tặng nào khác ko em , chị ko lấy máy mas nè</t>
  </si>
  <si>
    <t>Còn bột mình tron hết rồi đem ra cất khi nào dùng thì lấy ra đúng k ạ</t>
  </si>
  <si>
    <t>Còn bức nào khổ rộng tương tự ko</t>
  </si>
  <si>
    <t>Còn c lấy 4 lọ 1000ml
 1. Đường 
 2. Muối hồng
 3. Bột mì
 4. Bột năng</t>
  </si>
  <si>
    <t>Còn các máy dung lượng bộ nhớ bao nhiêu kèm giá luôn</t>
  </si>
  <si>
    <t>Còn cái nào hình dáng, kích thước tương tự ko e.?</t>
  </si>
  <si>
    <t>Còn che khuyết điểm chị lấy 1 tuýt nha</t>
  </si>
  <si>
    <t>Còn chiếc nào kích thước tương tự ko e</t>
  </si>
  <si>
    <t>Con combo giá bn ak</t>
  </si>
  <si>
    <t>Còn con rộng giống kia k rách k cj</t>
  </si>
  <si>
    <t>Còn dung lượng bộ nhớ bn shop</t>
  </si>
  <si>
    <t>Còn đầm rộng tương tự k mình lựa lun</t>
  </si>
  <si>
    <t>Con đấy có chống nước ko shop</t>
  </si>
  <si>
    <t>Con e 7 tháng dùng được k c</t>
  </si>
  <si>
    <t>Con e 9 tuổi dùng đk ko ak</t>
  </si>
  <si>
    <t>Con F9 và F9 pro max giá có khác nhau ko va dung lượng pin bao nhiêu</t>
  </si>
  <si>
    <t>Con gen 7 bộ nhớ bao nhiêu G vậy</t>
  </si>
  <si>
    <t>Còn giỏ trái cây mốt chị lấy rồi chuyển</t>
  </si>
  <si>
    <t>Còn hàng không sp mình lấy một cái</t>
  </si>
  <si>
    <t>Con imou độ phân giải mấy bạn</t>
  </si>
  <si>
    <t>Con ip12 đó bộ nhớ bao nhiêu Gb vs giá ntn thế ạ</t>
  </si>
  <si>
    <t>còn jd màu giống khi hồi không chị</t>
  </si>
  <si>
    <t>Còn k lấy bộ quà tặng thì giảm bn e</t>
  </si>
  <si>
    <t>Còn kiểu giống k ạ</t>
  </si>
  <si>
    <t>Con kiểu giống kiểu này nua</t>
  </si>
  <si>
    <t>Còn kiểu tương tự k ạ</t>
  </si>
  <si>
    <t>Còn kiểu tương tự kc</t>
  </si>
  <si>
    <t>Còn kiểu tương tự không ạ</t>
  </si>
  <si>
    <t>Còn kiểu tương tự kiểu như thế ko shop</t>
  </si>
  <si>
    <t>Còn kiểu tương tự ko</t>
  </si>
  <si>
    <t>Còn kiểu tương tự ko bạn</t>
  </si>
  <si>
    <t>Còn kiểu tương tự ko e</t>
  </si>
  <si>
    <t>Còn kiểu tương tự ko e, đế nhọn cũng được</t>
  </si>
  <si>
    <t>Còn kiểu tương tự ko gữi e xem vài mẫu nha</t>
  </si>
  <si>
    <t>còn ko thì huỷ đơn giúp chị</t>
  </si>
  <si>
    <t>Còn loại nào kích thước tương tự ko?</t>
  </si>
  <si>
    <t>Cỏn mã nào màu tương tự k</t>
  </si>
  <si>
    <t>Còn màu đen kiểu tương tự k</t>
  </si>
  <si>
    <t>Còn màu khác mà kiểu tương tự ko ah</t>
  </si>
  <si>
    <t>Còn màu khác và kiểu giống ko e</t>
  </si>
  <si>
    <t>Còn màu tương tự k</t>
  </si>
  <si>
    <t>Còn màu tương tự k ạ?</t>
  </si>
  <si>
    <t>Còn màu tương tự kh ạ</t>
  </si>
  <si>
    <t>Còn máy hồng độ phân giải bao nhiêu ạ</t>
  </si>
  <si>
    <t>Còn máy sấy tóc ko chị? Lấy em 1c nha</t>
  </si>
  <si>
    <t>Còn mâm xôi k biết có chịu nhiệt k ạ</t>
  </si>
  <si>
    <t>Còn mẫu form rộng tương tự không shop?</t>
  </si>
  <si>
    <t>Còn mẫu giống k</t>
  </si>
  <si>
    <t>Còn mẫu giống k c</t>
  </si>
  <si>
    <t>Còn mẫu giống kiểu đấy có màu khác k ạ</t>
  </si>
  <si>
    <t>Còn mẫu giống kiểu mà mày khác ko em</t>
  </si>
  <si>
    <t>Còn mẫu hoa nào kích thước tương tự không</t>
  </si>
  <si>
    <t>còn mẫu nào có kích thước tương tự k bạn?</t>
  </si>
  <si>
    <t>Còn mẫu nào đẹp mà kiểu tương tự ko nhỉ</t>
  </si>
  <si>
    <t>Còn mẫu nào khác mà kích thước tương tự ko e? Cho a tham khảo mẫu</t>
  </si>
  <si>
    <t>Còn mẫu nào khác mà kiểu dáng tương tự k ạ</t>
  </si>
  <si>
    <t>Còn mẫu nào kiểu tương tự k mình coi</t>
  </si>
  <si>
    <t>Còn mẫu nào kiểu tương tự ko bạn nhỉ</t>
  </si>
  <si>
    <t>Còn mẫu nào kiểu tương tự ko shop</t>
  </si>
  <si>
    <t>Còn mẫu nào màu hồng hoặc đỏ kiểu tương tự ko?</t>
  </si>
  <si>
    <t>Còn mẫu nào màu tương tự k ạ?</t>
  </si>
  <si>
    <t>còn mẫu tương tự k</t>
  </si>
  <si>
    <t>còn mẫu tương tự k ạ</t>
  </si>
  <si>
    <t>Con mẫu tương tự k gửi mình xem nha</t>
  </si>
  <si>
    <t>Còn mẫu tương tự khong shop</t>
  </si>
  <si>
    <t>Còn mẫu tương tự ko b</t>
  </si>
  <si>
    <t>Còn mẫu tương tự ko em</t>
  </si>
  <si>
    <t>Còn mẫu tương tự ko m muốn mua,2 bộ</t>
  </si>
  <si>
    <t>Còn mẫu xl nào kiểu tương tự k ạ</t>
  </si>
  <si>
    <t>Còn mấy kiểu tương tự ko ạ</t>
  </si>
  <si>
    <t>con này bass ngon có chống ồn kiểu dáng cũng đẹp nữa ạ</t>
  </si>
  <si>
    <t>Con này bộ nhớ bao nhiêu G đấy</t>
  </si>
  <si>
    <t>Con này camera có chống rung k shop</t>
  </si>
  <si>
    <t>Còn này có chống nước ko?</t>
  </si>
  <si>
    <t>Con này có chống ồn không ạ</t>
  </si>
  <si>
    <t>con này có chống ồn không, bass của nó thế nào shop?</t>
  </si>
  <si>
    <t>Con nảy có chống ồn ko a</t>
  </si>
  <si>
    <t>Con này có chống rung ko cả nhà</t>
  </si>
  <si>
    <t>Con này dung lượng bộ nhớ bao nhiêu e</t>
  </si>
  <si>
    <t>con này dung lượng pin bao nhiêu ạ</t>
  </si>
  <si>
    <t>Con này độ phân giải mấy chấm ạ</t>
  </si>
  <si>
    <t>Con này độ phân giải mấy chấm bạn</t>
  </si>
  <si>
    <t>Con này độ phân giải mấy chấm vậy anh</t>
  </si>
  <si>
    <t>Con này độ phân giải ntn ạ vs có đàm thoại đk ko nhit</t>
  </si>
  <si>
    <t>Con nhà mình 4 tháng dùng được ko ạ</t>
  </si>
  <si>
    <t>Còn nhiều mẫu giống kiểu này ko ạ</t>
  </si>
  <si>
    <t>Còn những mẫu tương tự kh ạ</t>
  </si>
  <si>
    <t>Còn nơ nào màu tương tương không ạ</t>
  </si>
  <si>
    <t>Con oled thì độ phân giải bao nhiêu thế</t>
  </si>
  <si>
    <t>Con pin trên mặt kính gì bạn, máy có chống nước k</t>
  </si>
  <si>
    <t>Còn quần kiểu tương tự ko ạ</t>
  </si>
  <si>
    <t>Còn quần nào kiểu tương tự ko c</t>
  </si>
  <si>
    <t>con ro lech có chống nước không vậy Sop</t>
  </si>
  <si>
    <t>Con samsung fold 3 bạc có bộ nhớ bao nhiêu G đó ạ?</t>
  </si>
  <si>
    <t>Còn sét kẻ nào áo dáng rộng giống kẻ vàng ko ạ</t>
  </si>
  <si>
    <t>Còn shop chưa gửi thì huỷ đơn giúp e</t>
  </si>
  <si>
    <t>Còn sữa bột lấy cô 2 lon</t>
  </si>
  <si>
    <t>Còn tai nghe chốt cho chị</t>
  </si>
  <si>
    <t>Con trai dung dc k Cj</t>
  </si>
  <si>
    <t>Con trai dùng được không e</t>
  </si>
  <si>
    <t>Con trai mình lấy điện thoại của mình đặt lung tung đó bạn huỷ đơn giúp mình nhé</t>
  </si>
  <si>
    <t>Còn trong mát là màu giống kính cận bình thường ạ</t>
  </si>
  <si>
    <t>Còn var ko a chốt hết</t>
  </si>
  <si>
    <t>Con xanh đó có chống nước không ạ</t>
  </si>
  <si>
    <t>Con zai dùng được không e</t>
  </si>
  <si>
    <t>cố gắn giao sáng giúp mình đc thì tốt nha shop</t>
  </si>
  <si>
    <t>Cố gắng giao sáng giúp mình với</t>
  </si>
  <si>
    <t>Cô la rèn bảo nhiêu 1 chai 1 chai bao nhiêu viên</t>
  </si>
  <si>
    <t>Cô muốn đặt thêm 3 quần:  1 đen, 1 nâu đậm, 1  xanh rêu . Tất cả đều ống rộng giống kỳ trước cô mới đặt.</t>
  </si>
  <si>
    <t>Cô muốn mua 1dây lai 1 dây lấy bài 1 dây tai nghe tất cả dài 3m giá bn tiền</t>
  </si>
  <si>
    <t>Cốc rượu 35k lấy 3 bộ / 0396342099</t>
  </si>
  <si>
    <t>Cốc uống bia lấy 2 hộp</t>
  </si>
  <si>
    <t>công suất thật của đèn là bao nhiêu, mấy viên bi dung lượng pin bao nhiêu sop ơi</t>
  </si>
  <si>
    <t>Của mình lấy sâm ngọc linh về chưa ngâm rượu vẫn để nguyên shop gửi có việc gì ko</t>
  </si>
  <si>
    <t>Của nó dung lượng pin bao nhiêu?</t>
  </si>
  <si>
    <t>của shop màu giống kh ạ</t>
  </si>
  <si>
    <t>Cục mày dung lượng pin bao nhiêu vậy shop?</t>
  </si>
  <si>
    <t>cũng form to rộng bằng mẫu đen đúng k shop😜</t>
  </si>
  <si>
    <t>cung k hẳn tái tạo.kiểu giống kem trị nám đó.giờ rát với ngứa c</t>
  </si>
  <si>
    <t>cũng rộng, nhưng ko rộng bằng mẫu mặc chị nha</t>
  </si>
  <si>
    <t>Cứ lấy c đơn như cũ đã note vs 1 hộp quà tặng thôi</t>
  </si>
  <si>
    <t>Cứ lấy e đi</t>
  </si>
  <si>
    <t>Cửa hàng có chế độ bảo hành nhanh chóng và tiện lợi.</t>
  </si>
  <si>
    <t>Cửa hàng nay có ưu đãi gì ko ạ</t>
  </si>
  <si>
    <t>D d đấy  độ phân giải mấy  chấm nhỉ</t>
  </si>
  <si>
    <t>Dạ .vậy có chống nước ko ạ</t>
  </si>
  <si>
    <t>dạ 1 chai dung dc 3 tuần ạ</t>
  </si>
  <si>
    <t>Dạ 1 gói bao nhiêu viên ạ</t>
  </si>
  <si>
    <t>dạ 1 hôp bao nhiêu viên ah</t>
  </si>
  <si>
    <t>dạ 2 kiểu tương tự khác nhau ở mút áo ạ</t>
  </si>
  <si>
    <t>Dạ add ơi cho em xin giá combo bánh tráng phơi sương + muối tép hành phi + bơ giá bao nhiêu ạ?</t>
  </si>
  <si>
    <t>Dạ anh mặc size XL lên dáng form rộng giống khách này, anh xem ưng không ạ</t>
  </si>
  <si>
    <t>Dạ anh ơi cho em hỏi là em cần đặt 3 giỏ trái cây cho ngày 12/8 mà em lấy sáng sớm được ko ạ?</t>
  </si>
  <si>
    <t>dạ áo em hết ạ em còn kiểu giống kiểu đây th ạ</t>
  </si>
  <si>
    <t>Dạ áo tơ nhăn tay nâu thì khoảng bao giờ có hàng về vậy shop?</t>
  </si>
  <si>
    <t>Dạ b mang rộng bằng mẫu ạ</t>
  </si>
  <si>
    <t>Dạ bán đủ màu mẫu này màu tương tự k chọn ạ</t>
  </si>
  <si>
    <t>dạ baqngr quy cách có hướng dẫn cách bảo quản ạ , bạn bảo quản như này tem sẽ dùng đc lâu ah</t>
  </si>
  <si>
    <t>dạ bé 9 tuổi dùng được ko ạ . cho em xin giá luôn ạ</t>
  </si>
  <si>
    <t>Dạ bên mình có nhiều mẫu giống kiểu này k ạ</t>
  </si>
  <si>
    <t>Dạ Bên mình còn những mẫu tương tự k ạ?</t>
  </si>
  <si>
    <t>Dạ bộ nhớ bao nhiêu Gb ạ ?</t>
  </si>
  <si>
    <t>dạ c bảo quản như nào ạ</t>
  </si>
  <si>
    <t>Dạ c lấy 1kg rẻ hơn hộp nhé</t>
  </si>
  <si>
    <t>Da c lấy e 1 loa nữa nha</t>
  </si>
  <si>
    <t>dạ c mặc vừa áo ạ, nhưng k rộng bằng mẫu ạ, dạ chân váy bên e đến size L là to nhất rùi ạ, nên mình mặc kích đùi ạ</t>
  </si>
  <si>
    <t>dạ c nhận hàng bảo quản như nào vậy ạ</t>
  </si>
  <si>
    <t>Dạ c ơi. C huỷ đơn giúp em nha ạ . Tại em kbiet là khách mới phải cọc trước, em ko có thẻ ngân hàng ạ .</t>
  </si>
  <si>
    <t>dạ c thử lại cho bé giúp em nhé ạ, sz8 các mẫu mới có chiều rộng bằng mẫu cũ, dài váy hơn 2cm so với mẫu cũ ạ</t>
  </si>
  <si>
    <t>Dạ cảm ơn bác, từ hôm bác hỗ trợ bé nhà em đỡ ho nhiều rồi ạ. Chúc bác năm mới vui vẻ hạnh phúc ạ</t>
  </si>
  <si>
    <t>Dạ cánh tay chị mai rộng giống kiểu cánh dơi nhen chị</t>
  </si>
  <si>
    <t>Dạ chị chốt túi mã 60 850k cọc giúp em đi hàng nha</t>
  </si>
  <si>
    <t>dạ chị đẹp, đơn của mình đã làm rùi ạ, chị thay đổi số lượng bánh ạ ☺️</t>
  </si>
  <si>
    <t>Dạ chị ktra coi hàng đến mô rồi c</t>
  </si>
  <si>
    <t>dạ chị uống 1 ngày bao nhiêu viên jan</t>
  </si>
  <si>
    <t>Dạ chị. E nhận được thuốc rồi ạ. Hiện e đang bầu 18w thì uống 1 ngày bao nhiêu viên là đủ ạ</t>
  </si>
  <si>
    <t>Da cho e hỏi bao giờ có hàng a</t>
  </si>
  <si>
    <t>Dạ cho e hỏi bảo quản như nào ạ</t>
  </si>
  <si>
    <t>Dạ cho e hỏi về mình bảo quản như nào ạ</t>
  </si>
  <si>
    <t>Dạ cho em hỏi thêm mực này mình bảo quản như nào ạ</t>
  </si>
  <si>
    <t>Da cho em lấy một bộ khong lấy son môi nha c</t>
  </si>
  <si>
    <t>Dạ cho em xin giá combo này ank</t>
  </si>
  <si>
    <t>Dạ cho hỏi bao nhiêu tiền cho 1 hủ thuốc, và bao nhiêu viên ạ.?</t>
  </si>
  <si>
    <t>Dạ chừng nào có hàng Dạ</t>
  </si>
  <si>
    <t>Da ciu mẩu đó em hết size em củng có màu giống kiểu y v á c iu</t>
  </si>
  <si>
    <t>Dạ cj giao đến đâu r cj</t>
  </si>
  <si>
    <t>dạ có ạ, mình bộ nhớ bao nhiêu GB ạ ?</t>
  </si>
  <si>
    <t>dạ có mẫu tương tự k ah</t>
  </si>
  <si>
    <t>Dạ còn dòng son nào màu tương tự ko</t>
  </si>
  <si>
    <t>Dạ còn mẫu nào màu tương tự không ạ</t>
  </si>
  <si>
    <t>da còn set nào kiểu tương tự không ạ:(</t>
  </si>
  <si>
    <t>Dạ cũng điều chỉnh kích thước giống kệ bọc inox bạn ạ</t>
  </si>
  <si>
    <t>dạ dung lượng pin bn vậy chị</t>
  </si>
  <si>
    <t>Dạ đến đâu r ạ</t>
  </si>
  <si>
    <t>Dạ đơn mình hoàn thành ko đúng khung giờ giảm nên ko add được giảm giá ạ. Chị thông cảm, em huỷ đơn giúp mình rồi ạ</t>
  </si>
  <si>
    <t>Dạ được chị lấy về nấu nướng uống hoặc ngâm rượu đều được ạ</t>
  </si>
  <si>
    <t>Dạ e 18 tuổi dùng được k ạ</t>
  </si>
  <si>
    <t>dạ e có mẫu màu giống kiểu á c</t>
  </si>
  <si>
    <t>Dạ e đang mang thai dùng được ko ạ</t>
  </si>
  <si>
    <t>Dạ e đặt cho đội thì có ưu đãi gì k ạ</t>
  </si>
  <si>
    <t>Dạ e lấy 100 cái</t>
  </si>
  <si>
    <t>Dạ e lấy 100 cái nhân tôm thịy</t>
  </si>
  <si>
    <t>Dạ e lấy mẫu ạ</t>
  </si>
  <si>
    <t>Dạ e xin giá combo này ạ</t>
  </si>
  <si>
    <t>Dạ em chỉ lấy khay gương thôi ạ</t>
  </si>
  <si>
    <t>Dạ em chốt lại quên mất k nhắn c là đổi. C đổi lại giúp em tháy mỗi đĩa bằng lọ hoa</t>
  </si>
  <si>
    <t>Dạ em có các mẫu tương tự khác em gởi chị tham khảo nhé</t>
  </si>
  <si>
    <t>Dạ em có hướng dẫn cách bảo quản ở trên, c cứ làm như thế là mình dùng được nhiều lần c nha</t>
  </si>
  <si>
    <t>Dạ em có thể lấy kèm luôn son môi bên mình luôn k ạ</t>
  </si>
  <si>
    <t>dạ form này co dãn nhẹ nên không rộng bằng mẫu kia chị nhé</t>
  </si>
  <si>
    <t>dạ form suông ống rộng nhưng không dài và rộng bằng mẫu YOYO ạ</t>
  </si>
  <si>
    <t>dạ gửi mẫu nào bên em check xem có mẫu tương tự ko ạ</t>
  </si>
  <si>
    <t>Dạ hiện kho bên em đã nghỉ size XL bên em phần đùi sẽ rộng bằng mẫu jacques cộc chị nha</t>
  </si>
  <si>
    <t>Dạ hiện tại bên mình có ưu đãi gì kh ạ</t>
  </si>
  <si>
    <t>dạ hom 60 giá 7k 1 cái, a lấy bao nhiêu cái ạ</t>
  </si>
  <si>
    <t>dạ k cần cọc, k huỷ đơn giúp e là đc c nha :)</t>
  </si>
  <si>
    <t>dạ k rộng bằng mẫu đấy đâu ạ</t>
  </si>
  <si>
    <t>Dạ khi nào có hàng này thì báo e với ạ.e mới đặt 1 đơn thuốc này trên  wedsite bên mình.k có hàng thì mình huỷ đơn giúp e ạ</t>
  </si>
  <si>
    <t>Dạ khoảng bao giờ có hàng ạ</t>
  </si>
  <si>
    <t>dạ không biết anh tham khảo bản màu gì và bộ nhớ bao nhiêu GB ạ</t>
  </si>
  <si>
    <t>dạ kích thước giống kệ này ah</t>
  </si>
  <si>
    <t>Dạ kích thước giống kích thước của Gerari luôn ạ. bảng giá đầu em gửi chị có đủ kích thước luôn rồi đó ạ</t>
  </si>
  <si>
    <t>Dạ kích thước giống kích thước loại inox ạ</t>
  </si>
  <si>
    <t>dạ kích thước tương tự kệ này ah</t>
  </si>
  <si>
    <t>Dạ lấy e 1 cái đầm đen giao
 Địa chỉ : 31k Bến Bình Đông p14-q8 Hẻm bột mì 277
 Sđt: 0799657602
 Tên : Thu Thắm</t>
  </si>
  <si>
    <t>Dạ lấy e 1 cái váy bẹt đen giao 
 Size : S 
 Địa chỉ : 31k Bến Bình Đông p14-q8 Hẻm bột mì 277
 Sđt: 0799657602
 Tên : Thu Thắm</t>
  </si>
  <si>
    <t>Dạ lấy e 1 má hồng +. 1 dán mí size L</t>
  </si>
  <si>
    <t>Dạ lấy e bộ đất nặng bột mì bộ 6 màu vs set phụ kiện lẻ ạ</t>
  </si>
  <si>
    <t>Dạ lấy e cái 1m4-2m nha shop</t>
  </si>
  <si>
    <t>Dạ lấy e nữa kg bột mì</t>
  </si>
  <si>
    <t>Dạ lấy giúp e 1 thang Thuốc ngâm rượu xông hơ đẻ : 180.000/1 thang (ngâm 2 lít rượu nhất) trước nhé ạ</t>
  </si>
  <si>
    <t>Dạ lấy sỉ 20 cái</t>
  </si>
  <si>
    <t>dạ mã này ko rộng bằng mẫu í</t>
  </si>
  <si>
    <t>Dạ mang thai dùng được nha c iu</t>
  </si>
  <si>
    <t>Dạ màu giống khác kiểu chị nhé</t>
  </si>
  <si>
    <t>Dạ màu trắng ạ, xốp có chống va đập không ạ</t>
  </si>
  <si>
    <t>Dạ máy dung lượng pin bao nhiêu vậy ạ</t>
  </si>
  <si>
    <t>Dạ mẫu a chi gửi e lại hết size rồi e còn màu tương tự kiểu khác chút ạ</t>
  </si>
  <si>
    <t>dạ mẫu đó logo 5.0 gốc quay ko có rộng bằng mẫu e chị</t>
  </si>
  <si>
    <t>dạ mẫu này chị mặc không rộng bằng mẫu đâu chị nhen,</t>
  </si>
  <si>
    <t>Dạ mẫu này ko rộng bằng mẫu lần truớc nha c ạ</t>
  </si>
  <si>
    <t>Dạ mình có ưu đãi gì khi đặt set cúng tết đoan ngọ kh ạ?</t>
  </si>
  <si>
    <t>dạ mình còn những mẫu tương tự khác ạ</t>
  </si>
  <si>
    <t>dạ mình dùng bao nhiêu viên/1 ngày ạ</t>
  </si>
  <si>
    <t>Dạ mình đặt lại: 1 set hộp quà + thiệp ( không lấy 2 thỏ)</t>
  </si>
  <si>
    <t>Dạ mình làm mẫu này mai em lấy sớm được k ạ</t>
  </si>
  <si>
    <t>Dạ mình muốn xem bộ nhớ bao nhiêu GB ạ</t>
  </si>
  <si>
    <t>Dạ mình quan tâm bản bộ nhớ bao nhiêu GB ạ</t>
  </si>
  <si>
    <t>Dạ mua 1kg em miễn ship ạ</t>
  </si>
  <si>
    <t>Dạ mua toner và cleanser đợt này có ưu đãi gì ko shop ơiiiii</t>
  </si>
  <si>
    <t>Dạ nếu e không lấy bộ quà tặng có giảm vào tiền mua máy ko ạ ??</t>
  </si>
  <si>
    <t>dạ quần màu giống khăn thắt thì bên em ko có rồi ạ</t>
  </si>
  <si>
    <t>Dạ shop cho e hỏi mẫu này có chống ồn không ạ, em mmua tặng nên không rành shop tư vấn giúp em nha</t>
  </si>
  <si>
    <t>Dạ shop cho em đổi lại em lấy 1váy  này với đôi dép thôi được k ạ</t>
  </si>
  <si>
    <t>Dạ shop có 2 mẫu tương tự k có mẫu bạn vừa gửi ạ</t>
  </si>
  <si>
    <t>Da shop co kiểu tương tự k a</t>
  </si>
  <si>
    <t>dạ shop hỗ trợ đổi hàng nhanh lm</t>
  </si>
  <si>
    <t>Dạ shop huỷ đơn giúp e</t>
  </si>
  <si>
    <t>Dạ shop ơi e sorry shop...shop huỷ đơn giúp e nhé...c e đã mua bên ngoài cho e e ạh</t>
  </si>
  <si>
    <t>Dạ shop ơi mà đơn hàng của e đặt bên shop gần 2 tuần rồi chưa thấy giao shop huỷ đơn giúp e nhé!! E đợi lâu quá e không mua nữa ạ</t>
  </si>
  <si>
    <t>Dạ shop ơi shop chơi em xin giá combo đi sinh giá như thế ạ shop</t>
  </si>
  <si>
    <t>Dạ shop ơiii nếu mình chưa nấu liền thì mình bảo quản như nào vậy ạ</t>
  </si>
  <si>
    <t>Dạ sinh viên có ưu đãi gì kh ạ</t>
  </si>
  <si>
    <t>Dạ tại c dth qua c tư vấn nhiệt tình e thic</t>
  </si>
  <si>
    <t>Dạ thế bảo quản như nào chị</t>
  </si>
  <si>
    <t>Dạ thế thôi c huỷ đơn giúp e ạ, cả 2c luôn</t>
  </si>
  <si>
    <t>Dạ thế thuốc kia khoảng bao lâu có hàng ạ</t>
  </si>
  <si>
    <t>Dạ thôi shop huỷ đơn giúp em luôn ạ</t>
  </si>
  <si>
    <t>Dạ thui mình ăn thử 10kg coi lượng ăn nhà mình sao với bảo quản như nào r mua nhiều sau vậy</t>
  </si>
  <si>
    <t>Dạ túi thời trang chị, em k biết nữa chị tuỳ cách chị sử dụng, giữ gìn và bảo quản ntn nữa c</t>
  </si>
  <si>
    <t>Dạ v c chốt cho e nha
1 bông tẩy trang
1 sữa chống nắng 100k
1 srm 139k
1 ntt 159k</t>
  </si>
  <si>
    <t>dạ v thui huỷ đơn giúp e nha</t>
  </si>
  <si>
    <t>Dạ vâng a lấy 1kg chè 1tr1 ạ</t>
  </si>
  <si>
    <t>Dạ vâng giao sáng giúp em nha để em kịp giờ về nè</t>
  </si>
  <si>
    <t>dạ vâng okie ạ, cho mình thay đổi số lượng thành ntn ạ</t>
  </si>
  <si>
    <t>dạ vậy bao giờ có hàng về tiếp thì em đặt ạ</t>
  </si>
  <si>
    <t>dạ vậy c huỷ đơn giúp e nha hic</t>
  </si>
  <si>
    <t>Dạ vậy c lấy giúp em 2 bộ quà tặng màu nào cũng được nha c</t>
  </si>
  <si>
    <t>Dạ vậy em huỷ đơn giúp mình nha</t>
  </si>
  <si>
    <t>dạ vậy lấy em mẫu bánh trứng muối tròn size 16, bánh trang trí đơn giản thôi ạ</t>
  </si>
  <si>
    <t>Dạ vậy lấy thêm mình bột nở nha shop</t>
  </si>
  <si>
    <t>Dạ, em gửi thông tin set hộp quà tặng Nương Bắc 2 bánh có giá niêm yết là 589k.</t>
  </si>
  <si>
    <t>Dạ, vậy em lấy luôn set quà tặng</t>
  </si>
  <si>
    <t>Dạ. 2 mã hết bên trên. Còn màu tương tự không ak</t>
  </si>
  <si>
    <t>Dạ. Chốt e mẫu viền 190</t>
  </si>
  <si>
    <t>Dạ. E cảm ơn shop tư vấn nhiệt tình ạ. Tối t2 e cho em bé qua ạ.</t>
  </si>
  <si>
    <t>Dạ. Này mình khi sử dụng mình bảo quản như nào ạ?</t>
  </si>
  <si>
    <t>dạ. ý là có bức nào khác bên công giáo mà kích thước tương tự k ạ</t>
  </si>
  <si>
    <t>Dạ.em thấy 135k là đc bao nhiêu cái ạ</t>
  </si>
  <si>
    <t>Dài55×rộng38×cao25 khoảng đó bạn có loại kích thước tương tự ko</t>
  </si>
  <si>
    <t>Dán 2 xe 1 lúc có ưu đãi gì không anh</t>
  </si>
  <si>
    <t>Dán PPF có chống bụi kh shop</t>
  </si>
  <si>
    <t>Dáng rộng giống kiểu quần con ở trên c mua cho mẹ chi mà k phải kiểu ren</t>
  </si>
  <si>
    <t>Dạo này kẹo bánh có ưu đãi gì k e</t>
  </si>
  <si>
    <t>Dặn giao sáng giúp e nha trước 12h trưa nha shop</t>
  </si>
  <si>
    <t>dầu ăn 2chai +son 19k sđt 0931645482</t>
  </si>
  <si>
    <t>Dâu có chịu nhiệt ko bạn</t>
  </si>
  <si>
    <t>Dâu có chịu nhiệt ko bạn? Dâu bạn bán ở đâu</t>
  </si>
  <si>
    <t>Dầu gội giá 280k/chai dùng được 3 tháng ạ</t>
  </si>
  <si>
    <t>Dâu tây có chịu nhiệt k ạ?</t>
  </si>
  <si>
    <t>Dây dài 3m hai tai nghe và dây lấy nhạc là bao tiền vậy Ạ</t>
  </si>
  <si>
    <t>Dây dài mấy m,dung lượng pin bao nhiêu mA</t>
  </si>
  <si>
    <t>Dây loa 2,5 6 lõi lấy số lượng ntn là giá sĩ ạ</t>
  </si>
  <si>
    <t>Dây này bao giờ có hàng vậy bạn</t>
  </si>
  <si>
    <t>Dây vs ốp có chống bụi k bạn</t>
  </si>
  <si>
    <t>Ddown e chốt được những váy nào ạ</t>
  </si>
  <si>
    <t>De chua duoc 1 thang dung duoc kg b ?</t>
  </si>
  <si>
    <t>den den dau rồi shop</t>
  </si>
  <si>
    <t>Den dung lượng pin bao nhiêu không thấy quảng cáo vậy.</t>
  </si>
  <si>
    <t>Dep minh den dau roi ạ</t>
  </si>
  <si>
    <t>Dép này con mẫu tương tự ko ạ</t>
  </si>
  <si>
    <t>Dép này đi mưa về cần bảo quản như nào ac nhỉ?</t>
  </si>
  <si>
    <t>dẹp nhìn ko đc mới lắm. huỷ đơn giúp m nhé</t>
  </si>
  <si>
    <t>dịch vụ sốp okela quá, có dịp em sẽ ủng hộ</t>
  </si>
  <si>
    <t>Dock hp hỗ trợ độ phân giải ntn bạn</t>
  </si>
  <si>
    <t>Don hàng của em dang giao den dau rồi a</t>
  </si>
  <si>
    <t>Don minh den dau roi oanh</t>
  </si>
  <si>
    <t>Dòng này có chống va đập k em</t>
  </si>
  <si>
    <t>Dòng nay màu giống kem nên ko ạ</t>
  </si>
  <si>
    <t>Dòng này màu giống ko ạh</t>
  </si>
  <si>
    <t>Dồn đơn hộ e nhé chưa thấy gọi chốt ạ</t>
  </si>
  <si>
    <t>Dùng điện thoại này bộ nhớ bao nhiêu GB</t>
  </si>
  <si>
    <t>Dùng hi em bỏ tủ lạnh trưa nắng lấy ra đắp cho mát da ,cấm ẩm cho da</t>
  </si>
  <si>
    <t>Dũng k lấy bia hở</t>
  </si>
  <si>
    <t>dung lượng bộ nhớ bao nhiêu</t>
  </si>
  <si>
    <t>Dung lượng bộ nhớ bao nhiêu Gb ạ</t>
  </si>
  <si>
    <t>Dung lượng bộ nhớ bao nhiêu GB vậy ạh</t>
  </si>
  <si>
    <t>dung lượng bộ nhớ bao nhiêu GB vậy bạn?</t>
  </si>
  <si>
    <t>Dung lượng cao là dung lượng pin bn shop</t>
  </si>
  <si>
    <t>dung lượng pin bao nhiêu  am pe vậy soft</t>
  </si>
  <si>
    <t>dung lượng pin bao nhiêu ạ</t>
  </si>
  <si>
    <t>Dung lượng pin bao nhiêu ạ,   bộ nhớ bao nhiêu GB?</t>
  </si>
  <si>
    <t>dung lượng pin bao nhiêu ạ.chay dc mấy tiếng vậy shop</t>
  </si>
  <si>
    <t>dung lượng pin bao nhiêu ạ.pin sử dụng dk lâu k</t>
  </si>
  <si>
    <t>dung lượng pin bao nhiêu AH</t>
  </si>
  <si>
    <t>dung lượng pin bao nhiêu amh</t>
  </si>
  <si>
    <t>dung lượng pin bao nhiêu giờ</t>
  </si>
  <si>
    <t>dung lượng pin bao nhiêu mAh</t>
  </si>
  <si>
    <t>dung lượng pin bao nhiêu mah shop</t>
  </si>
  <si>
    <t>dung lượng pin bao nhiêu nặng bao nhiêu kg</t>
  </si>
  <si>
    <t>dung lượng pin bao nhiêu nghìn ap</t>
  </si>
  <si>
    <t>dung lượng pin bao nhiêu shop</t>
  </si>
  <si>
    <t>dung lượng pin bao nhiêu sop</t>
  </si>
  <si>
    <t>dung lượng pin bao nhiêu thế a</t>
  </si>
  <si>
    <t>dung lượng pin bao nhiêu vậy a</t>
  </si>
  <si>
    <t>dung lượng pin bao nhiêu vậy ah</t>
  </si>
  <si>
    <t>dung lượng pin bao nhiêu vậy bạn</t>
  </si>
  <si>
    <t>dung lượng pin bao nhiêu?</t>
  </si>
  <si>
    <t>dung lượng pin bao nhiêu? phụ kiện kèm theo những gì? máy  mốc ra sao?</t>
  </si>
  <si>
    <t>dung lượng pin bn Ah ?</t>
  </si>
  <si>
    <t>dung lượng pin bn ak vag m muôn loại ko chổi than ak</t>
  </si>
  <si>
    <t>dung lượng pin bn b</t>
  </si>
  <si>
    <t>dung lượng pin bn em</t>
  </si>
  <si>
    <t>dung lượng pin bn shop?</t>
  </si>
  <si>
    <t>dung lượng pin bn thế b</t>
  </si>
  <si>
    <t>dung lượng pin bn vậy</t>
  </si>
  <si>
    <t>dung lượng pin bn vậy.ban giá bao nhiêu</t>
  </si>
  <si>
    <t>dung lượng pin bnh ạ</t>
  </si>
  <si>
    <t>Dùng tai nghe này live có chống ồn k shop ạ</t>
  </si>
  <si>
    <t>Dùng xong bảo quản như nào vậy shop</t>
  </si>
  <si>
    <t>Dự kiến khoảng bao lâu có hàng á shop</t>
  </si>
  <si>
    <t>dưới Vũng Tàu nếu ship thì chừng nào có hàng ạ</t>
  </si>
  <si>
    <t>Đã cho e hỏi thêm hiện tại mình có ưu đãi gì ko a</t>
  </si>
  <si>
    <t>Đã đặt lâu lắm rồi mà không thấy gọi chốt hàng ko biết có thật ko?</t>
  </si>
  <si>
    <t>Đá khối mix size 65k</t>
  </si>
  <si>
    <t>Đã nhận đc quần nhé shop! Dsize 24 vừa i luôn! Rất đẹp! Thanks shop đã hỗ trợ đổi hàng nhanh chóng nhé!</t>
  </si>
  <si>
    <t>đang có ưu đãi gì ko em</t>
  </si>
  <si>
    <t>Đang mang thai dùng đk k ạk shop</t>
  </si>
  <si>
    <t>Đang mang thai dùng được k ạk</t>
  </si>
  <si>
    <t>Đạp và đập như thế cái gì hỏng. toàn búa cao su thế kia.cho tivi nằm xuống lấy búa tạ đập mạnh vài cái vào</t>
  </si>
  <si>
    <t>Đat 1 ky mắm linh 1 ky mắm cá chốt sd 0354327529</t>
  </si>
  <si>
    <t>Đạt 1 thùng bao lâu có hàng  vậy shop</t>
  </si>
  <si>
    <t>Đạt tới chừng nào có hàng anh</t>
  </si>
  <si>
    <t>Đặc bao lâu có hàng nhỉ</t>
  </si>
  <si>
    <t>Đặt 2 đầm cách đây mấy hôm mà ko thấy gọi chốt hàng</t>
  </si>
  <si>
    <t>Đặt 3 ngày rồi mà ko thấy gọi chốt e ơi</t>
  </si>
  <si>
    <t>đặt áo đội vậy có ưu đãi gì không ạ</t>
  </si>
  <si>
    <t>Đặt bao lâu có hàng, phí ship về q7 hcm như thế nào em</t>
  </si>
  <si>
    <t>Đặt bình nước nhỏ màu hồng sáng thứ 4 chưa thấy gọi chốt đơn chế ơi</t>
  </si>
  <si>
    <t>Đặt đồ 2 hôm sao kg thấy gọi chốt đơn</t>
  </si>
  <si>
    <t>đặt đồ hôm qua không thấy gọi chốt đơn</t>
  </si>
  <si>
    <t>Đặt giờ này chừng nào có hàng ạ</t>
  </si>
  <si>
    <t>Đặt hàng lúc trưa,kg thấy gọi chốt đơn c</t>
  </si>
  <si>
    <t>Đặt hàng thì bao lâu có hàng vậy</t>
  </si>
  <si>
    <t>Đặt hàng về Thủ Đức, HCM tầm bao lâu có hàng ạ</t>
  </si>
  <si>
    <t>Đăt mây ngay r ko thấy ai gọi chốt c oi</t>
  </si>
  <si>
    <t>Đặt một bịch có ưu đãi gì ko ạ</t>
  </si>
  <si>
    <t>Đặt nh vậy có ưu đãi gì k shop?</t>
  </si>
  <si>
    <t>Đặt số lượng bao nhiêu và bao lâu có hàng e</t>
  </si>
  <si>
    <t>Đặt tầm bao lâu có hàng á c</t>
  </si>
  <si>
    <t>Đặt thi bao lâu có hàng b</t>
  </si>
  <si>
    <t>đặt thì bao lâu có hàng nhỉ</t>
  </si>
  <si>
    <t>Đặt thì tầm bao lâu có hàng hả emv</t>
  </si>
  <si>
    <t>Đặt thì tầm bao lâu có hàng thế ạ</t>
  </si>
  <si>
    <t>Đặt: bình trà inox 36k , đủa 5 hộp, đạo cán gỗ 3con . 29k , bột sen ngũ cốc 5h , trùm thực phẩm 6b , cây dủa 5k lấy 3c ,xịt côn trùng 25k lấy 4chai , móc nhôm phơi  5set (10 lốc ) giá đỡ ĐT 10k lấy 3cay ,KĐR 93 Hàn 2tup , túi thun 100 sợi 10k , mèo ngoắc 3con , bộ gương 15k .1cái  ,2chai dầu viem xoang  // Đi đơn khỏi gọi nha Em</t>
  </si>
  <si>
    <t>Đầu khoé nhọn vạch đỏ 1 cái 99k</t>
  </si>
  <si>
    <t>Đầu mài phá vạch xah 125k 1 cái</t>
  </si>
  <si>
    <t>đâu này có chịu nhiệt không bạn</t>
  </si>
  <si>
    <t>đầu năm có ưu đãi gì ko sh</t>
  </si>
  <si>
    <t>Đầu nhám mini và 1 hộp nhám mịn và nhám sần thay thế</t>
  </si>
  <si>
    <t>đây cũng sữa bột à c</t>
  </si>
  <si>
    <t>Đầy đủ hết cả để chữ L và bộ nhớ bao nhiêu G</t>
  </si>
  <si>
    <t>Đây kiểu giống khăn ạ?</t>
  </si>
  <si>
    <t>Đấy là bản dung lượng bộ nhớ bao nhiêu thế shop?</t>
  </si>
  <si>
    <t>Đây là chị lấy thêm bốn hộp này để cho bạn còn hộp bia chị mua đấy</t>
  </si>
  <si>
    <t>Đây là lần đầu tiên m mua hàng bên s, m đánh giá cao hậu mãi bên s, hỗ trợ đổi hàng nhanh chóng, thuận tiện</t>
  </si>
  <si>
    <t>Đây là mẫu khung hộp có 3 màu giống khung canvas, giá tiền = khung viền trang trí c nha</t>
  </si>
  <si>
    <t>Đc cái hàng lỗi bên Thuỷ xử lý ok lắm mấy chị, cho đổi trả nhanh cực</t>
  </si>
  <si>
    <t>Đc giao sáng giúp mình nha</t>
  </si>
  <si>
    <t>Đc thì giao sáng giúp em nha</t>
  </si>
  <si>
    <t>Đẻ lấy 1 công chúa cho ck đc ngồi uống rượu với bạn 😂</t>
  </si>
  <si>
    <t>Đèn 700vv dung lượng pin bao nhiêu và đèn sáng được bao lâu và bảo nhiêu đèn lét</t>
  </si>
  <si>
    <t>Đèn 700w kích thước tấm pin bn, dung lượng pin bn</t>
  </si>
  <si>
    <t>Đèn có chống rung ko shop</t>
  </si>
  <si>
    <t>Đèn có dung lượng pin bao nhiêu vậy shop.</t>
  </si>
  <si>
    <t>đèn có dung lượng pin bao nhiêu, cháy sáng liên tục bao nhiêu giờ</t>
  </si>
  <si>
    <t>đen dung lượng pin bao nhiêu</t>
  </si>
  <si>
    <t>Đèn dung lượng pin bao nhiêu am be</t>
  </si>
  <si>
    <t>đèn dung lượng pin bao nhiêu?</t>
  </si>
  <si>
    <t>đèn được bao nhiêu bóng let, dung lượng pin bao nhiêu mah</t>
  </si>
  <si>
    <t>ĐÈN LED 200K HÔM TRƯỚC CHỐT SẠC ĐIÊN MẤY VOL</t>
  </si>
  <si>
    <t>Đèn led cảm ứng 20k lấy 3 bóng 0919348656</t>
  </si>
  <si>
    <t>Đèn mình dung lượng pin bao nhiêu vậy bạn</t>
  </si>
  <si>
    <t>Đèn này dung lượng pin bao nhiêu mAh ?</t>
  </si>
  <si>
    <t>Đèn này dung lượng pin bao nhiêu rộng dài kích cỡ bao nhiêu vậy</t>
  </si>
  <si>
    <t>Đèn nay dung lượng pin bao nhiêu sop</t>
  </si>
  <si>
    <t>Đèn này lắp ngoài trời có chống nước ko shop</t>
  </si>
  <si>
    <t>đẹp á bạn, mình lấy ốp tráng gương nhe :3</t>
  </si>
  <si>
    <t>Để c check xem hangg đến đâu r</t>
  </si>
  <si>
    <t>Để c tìm thêm bột bánh rán coi có k nếu k thì c lấy bột mì và bột nở để làm bánh cá</t>
  </si>
  <si>
    <t>Đế cao su này có chống rung k vậy shop</t>
  </si>
  <si>
    <t>Đế có chống rung không? Sợ đặt trên loa bas đánh rơi...!</t>
  </si>
  <si>
    <t>Đế dày có chống ồn k shop</t>
  </si>
  <si>
    <t>để e ktra xem đơn c đến đâu r ạ</t>
  </si>
  <si>
    <t>để em ktra nó đến đâu r</t>
  </si>
  <si>
    <t>Để em xem có mẫu tương tự không.</t>
  </si>
  <si>
    <t>để lát về e đo p r e lấy miếng gương</t>
  </si>
  <si>
    <t>để mai mình ghé lấy tai nghe vậy</t>
  </si>
  <si>
    <t>Để mình kiểm tra xem đến đâu rồi báo lại bạn ạ</t>
  </si>
  <si>
    <t>Để mình tìm mua áo bé xem có màu tương tự k</t>
  </si>
  <si>
    <t>Để xem có kính kích thước tương tự ko họ chỉnh mài nữa ạ</t>
  </si>
  <si>
    <t>Đến mà lấy anh có 500 tờ còn mới hơn nhiều có gà ngon mang theo 1 con để uống rượu rồi về</t>
  </si>
  <si>
    <t>Đến Quảng Ngãi bao lâu có hàng,phí ship miễn phải kg?</t>
  </si>
  <si>
    <t>Đh có chống nước ko ban</t>
  </si>
  <si>
    <t>Địa chỉ  xóm Bản HIN xã sơn phú định hóa thái nguyên  bao giờ có hàng a</t>
  </si>
  <si>
    <t>Địa chỉ 47A đường 25 khu phố 2 phường hoà phú Thành phố Thủ Dầu Một Bình Dương 0976915630</t>
  </si>
  <si>
    <t>Địa chỉ của e bao lâu có hàng v ạ</t>
  </si>
  <si>
    <t>độ phân giải bao nhiêu a</t>
  </si>
  <si>
    <t>độ phân giải bao nhiêu ah</t>
  </si>
  <si>
    <t>độ phân giải bao nhiêu anh</t>
  </si>
  <si>
    <t>độ phân giải bao nhiêu chấm á anh</t>
  </si>
  <si>
    <t>độ phân giải bao nhiêu vậy ạ</t>
  </si>
  <si>
    <t>độ phân giải bao nhiêu vậy shop</t>
  </si>
  <si>
    <t>độ phân giải bn px vậy bạn mà 660k là đã bao gồm thẻ chuyên dụg chưa bn nhỉ</t>
  </si>
  <si>
    <t>độ phân giải bnhieu vậy shop</t>
  </si>
  <si>
    <t>độ phân giải cao không mình dùng đêm nhiều hơn</t>
  </si>
  <si>
    <t>độ phân giải cao không shop</t>
  </si>
  <si>
    <t>độ phân giải mấy k vậy shop</t>
  </si>
  <si>
    <t>độ phân giải mấy Mb vậy shop ?</t>
  </si>
  <si>
    <t>Đổi cái bộ này lấy áo bia nha như bộ này mặt ko vừa âu như à</t>
  </si>
  <si>
    <t>Đổi cho c lấy lọ hoa hồng trắng nhé</t>
  </si>
  <si>
    <t>đổi cho mình bình hoa lấy chùm bong bóng dc ko</t>
  </si>
  <si>
    <t>Đổi lại cho chị  Loa 135 k không lấy loa 51 k được không em Ý  0932171628</t>
  </si>
  <si>
    <t>Đôi này vệ sinh và bảo quản ntn cho đúng ạ</t>
  </si>
  <si>
    <t>Đôi puma nó có kiểu tương tự ko e?</t>
  </si>
  <si>
    <t>Đổi toàn bộ quà tặng lấy nạ vàng 24k.</t>
  </si>
  <si>
    <t>Đồng hồ a giao đến đâu rồi e</t>
  </si>
  <si>
    <t>Đồng hồ có chống nước không anh chị</t>
  </si>
  <si>
    <t>Đồng hồ có chống nước không co</t>
  </si>
  <si>
    <t>Đồng hồ của mình k biết dung lượng pin bao nhiêu ak</t>
  </si>
  <si>
    <t>Đồng hồ này bộ nhớ bao nhiêu GB</t>
  </si>
  <si>
    <t>Đồng hồ này có chống nước không, pin sạc đầu dùng được bao lâu, có lắp sim được không</t>
  </si>
  <si>
    <t>Đồng hồ này có chống nước ko vậy ạ</t>
  </si>
  <si>
    <t>Đồng hồ này có chống nước ko Zay ship</t>
  </si>
  <si>
    <t>Đồng hồ pin hay cơ,có chống nước ko em</t>
  </si>
  <si>
    <t>Đợi bao lâu có hàng e</t>
  </si>
  <si>
    <t>Đợi c xem có mẫu tương tự ko</t>
  </si>
  <si>
    <t>Đơn  đến mô r</t>
  </si>
  <si>
    <t>Đơn  gọi chốt rồi mà ko thấy giao hàng vậy shop.1 áo g51 với 1 chân váy đen.</t>
  </si>
  <si>
    <t>Đơn 3 ngày trước đặt chưa thấy ai gọi chốt</t>
  </si>
  <si>
    <t>đơn chị đến đâu rồi em</t>
  </si>
  <si>
    <t>Đơn của c đến đâu rồi em nhỉ? C vẫn chưa nhận được</t>
  </si>
  <si>
    <t>Đơn của em đến đâu rồi ha</t>
  </si>
  <si>
    <t>Đơn của em đi đến đâu ròi ạ</t>
  </si>
  <si>
    <t>Đơn của mình đi đến đâu ròi ạ mai có nhận được chưa ạ</t>
  </si>
  <si>
    <t>đơn đến đâu rồi shop</t>
  </si>
  <si>
    <t>Đơn đi đến đâu rồi c</t>
  </si>
  <si>
    <t>Đơn e di đến đâu rồi c</t>
  </si>
  <si>
    <t>Đơn e đến đâu rồi c</t>
  </si>
  <si>
    <t>Đơn em 2 ngày rùi mà chưa thấy gọi chốt đơn nữa chị ơi</t>
  </si>
  <si>
    <t>Đơn em chỉ chốt canh cụt 99k và bộ quà tặng 130k thôi nhé chị</t>
  </si>
  <si>
    <t>Đơn hàng ba lô của mình giao đến đâu rồi nhỉ</t>
  </si>
  <si>
    <t>Đơn hàng của e đến đâu ròi ạ</t>
  </si>
  <si>
    <t>Đơn hàng của e đến đâu rùi c</t>
  </si>
  <si>
    <t>Đơn hàng của em đến đâu rồi anh ơi</t>
  </si>
  <si>
    <t>Đơn hàng của Em ship đến đâu rồi ạ</t>
  </si>
  <si>
    <t>Đớn hàng của mình đến đâu r shoo</t>
  </si>
  <si>
    <t>Đơn hàng đã đi đến đâu r ạ</t>
  </si>
  <si>
    <t>Đơn hàng e đến đâu r ạ?</t>
  </si>
  <si>
    <t>Đơn hàng e đến đâu rồi nhỉ? Shop gửi bên nào vậy?</t>
  </si>
  <si>
    <t>Đơn hàng mik đến đâu rồi shop ơi</t>
  </si>
  <si>
    <t>Đơn hàng mk đến đâu rồi</t>
  </si>
  <si>
    <t>đơn hôm pua chưa thấy gọi chốt</t>
  </si>
  <si>
    <t>Đơn hôm qua k thấy gọi chốt c ơi..</t>
  </si>
  <si>
    <t>Đơn hôm qua sao chưa thấy gọi chốt chị￼</t>
  </si>
  <si>
    <t>Đơn ở đà Lạt chị kiểm tra coi đến đâu rồi . Em còn ở đây đến mai nữa</t>
  </si>
  <si>
    <t>Đơn thì bao lâu có hàng ạ. Đc kiểm tra trước khi nhận k ạ?</t>
  </si>
  <si>
    <t>Đơn trưa hôm kia ko thấy gọi chốt à chị</t>
  </si>
  <si>
    <t>Đơn trưa hôm qua sao chưa thấy nhân viên gọi chốt đơn vậy em ?</t>
  </si>
  <si>
    <t>Đơn túi e về đến đâu r c</t>
  </si>
  <si>
    <t>Đợt này có về đĩa oval kích thước tương tự koe</t>
  </si>
  <si>
    <t>Đợt này mua bên shop có ưu đãi gì k ạ</t>
  </si>
  <si>
    <t>Đt của mik có quay video có chống rung ko ạ</t>
  </si>
  <si>
    <t>Đủ 2tr m lấy set quà tặng sâm b ạ</t>
  </si>
  <si>
    <t>Đủ bộ quà tặng mới lấy</t>
  </si>
  <si>
    <t>Đúng rồi bao giờ có hàng vậy</t>
  </si>
  <si>
    <t>Đung rồi độ phân giải bao nhiêu có thẻ nhớ không vậy</t>
  </si>
  <si>
    <t>Đúng rồi lấy 100 cái nhá</t>
  </si>
  <si>
    <t>Đúng rồi mình lấy cây tráng gương</t>
  </si>
  <si>
    <t>Được 850k em chốt 1loa ạ</t>
  </si>
  <si>
    <t>Được vậy a chốt 10 cái moi loại 5 cái</t>
  </si>
  <si>
    <t>E 16 tuổi dùng được không ạ</t>
  </si>
  <si>
    <t>E 4 cái tai nghe blubtooth ok sạc vô kết nối chuẩn hết mà dùng iphone phải tải thêm app . Bà xã a thấy bất tiện nên a xã lai e 4 cái đổi lấy 1 cái loa anker dc ko e.</t>
  </si>
  <si>
    <t>E bảo quản ntn để đc lâu ạ?</t>
  </si>
  <si>
    <t>E check dum c hg den dau roi e</t>
  </si>
  <si>
    <t>E check đơn xem đến đâu rồi e</t>
  </si>
  <si>
    <t>E check hàng đến đâu rồi</t>
  </si>
  <si>
    <t>E check hàng xem đến đâu rồi em</t>
  </si>
  <si>
    <t>E chỉ lấy bộ kem.kg lấy tẩy trang. Giá bao nhiu</t>
  </si>
  <si>
    <t>E chỉ muốn hỏi 2 sản phẩm màu giống k ạ</t>
  </si>
  <si>
    <t>E cho c xin mã vận đơn, c xem thử đơn hàng c đi đến đâu rồi nha e</t>
  </si>
  <si>
    <t>E chốt 10 cái 400k nhé</t>
  </si>
  <si>
    <t>E chốt 10 cái nhé</t>
  </si>
  <si>
    <t>E chốt 20 cái 184k nhé</t>
  </si>
  <si>
    <t>E chốt 20 cái 300k nhé</t>
  </si>
  <si>
    <t>E chốt 20 cái 410k nhé</t>
  </si>
  <si>
    <t>E chốt 20 cái bét bông mai</t>
  </si>
  <si>
    <t>E chốt 20 cái mascara thui nha cẩn thận kẻo nhầm</t>
  </si>
  <si>
    <t>e chốt 40 cái nữa</t>
  </si>
  <si>
    <t>E chốt áo bara với gương lược và đèn Nha ci quan chíp chưa ai chốt e chốt luôn ạ</t>
  </si>
  <si>
    <t>E chốt bộ tai nghe ak c</t>
  </si>
  <si>
    <t>E chốt mã áo chống nắng 1003 màu bột mì size m ở đây được không chị</t>
  </si>
  <si>
    <t>E chốt thêm bông tẩy trang và gói sum loéc suma nhé</t>
  </si>
  <si>
    <t>e chụp ảnh lên xem mình vào đến đâu rồi</t>
  </si>
  <si>
    <t>E chụp để lấy hình ảnh in lên tem bán rượu ạ</t>
  </si>
  <si>
    <t>E chưa lựa thêm được c huỷ đơn giúp e vơus ak</t>
  </si>
  <si>
    <t>e có</t>
  </si>
  <si>
    <t>E có đôi màu giống kiểu như thế thôi a ạ</t>
  </si>
  <si>
    <t>E có đơn mà chưa thấy shop gọi chốt</t>
  </si>
  <si>
    <t>E có mẫu giống khuyên</t>
  </si>
  <si>
    <t>E coi dùm a tai nghe 180 hiệu gì. Nếu tq a không lấy. Thank.</t>
  </si>
  <si>
    <t>E còn giầy cao gót thôi</t>
  </si>
  <si>
    <t>E còn kiểu sơ mi nào mặc mát kiểu tương tự ko</t>
  </si>
  <si>
    <t>E còn kiểu tương tự k</t>
  </si>
  <si>
    <t>E còn màu tương tự kiểu quần đùi tay dài, hoặc kiểu váy màu khác c nhen</t>
  </si>
  <si>
    <t>E còn set mau giong ko</t>
  </si>
  <si>
    <t>E đang tìm mẫu ntn. Bên mình có cái nào kiểu tương tự ko? Mấy chiếc kia e nhìn chưa rõ lắm</t>
  </si>
  <si>
    <t>E đặt r ma e thấy nhỏ quá ạ muốn huỷ đơn này e chọn cái to hơn ạ</t>
  </si>
  <si>
    <t>e gọi chốt đơn ko thấy c nghe máy, c cho e xin địa chỉ e gửi hàng nhé</t>
  </si>
  <si>
    <t>E hỏi chút cách bảo quản như nào để đc lâu ạ</t>
  </si>
  <si>
    <t>e huy don giup c nha</t>
  </si>
  <si>
    <t>E huỷ đơn giúp a , chiều nay shiper qua lấy 2c mini gt</t>
  </si>
  <si>
    <t>E huỷ đơn giúp c với nha😳.</t>
  </si>
  <si>
    <t>E huỷ đơn giúp c với vì c k nhờ dc ai chuyển khoản hộ ạ</t>
  </si>
  <si>
    <t>E huỷ đơn giúp mình anh nhé</t>
  </si>
  <si>
    <t>E in 1000 cái . Với khách cũ có ưu đãi gì k shop</t>
  </si>
  <si>
    <t>Hỏi khuyến mãi khách hàng thân thiết</t>
  </si>
  <si>
    <t>E k kịp nên c huỷ đơn giúp e ạ</t>
  </si>
  <si>
    <t>e k nhận đc hàng đâu ạ shop huỷ đơn giúp e nha</t>
  </si>
  <si>
    <t>E k thấy gọi chốt đơn nhờ</t>
  </si>
  <si>
    <t>E k thấy gọi chốt đơn tưởng chưa có</t>
  </si>
  <si>
    <t>E kiểm tra đơn của c, hôm kia ship gọi sáng c hẹn chiều c lấy để còn đưa lại kính tráng gương để nắn gọng rộng chút, nhưng từ hôm đó chưa giao lại cho c</t>
  </si>
  <si>
    <t>E ktra cho c den dau r</t>
  </si>
  <si>
    <t>E lấy 1 tai nghe này vs ốp con lợn ạ</t>
  </si>
  <si>
    <t>E lấy 1 tẩy trang nha</t>
  </si>
  <si>
    <t>E lấy 1 teriyaki,500gr bột mì,1c dầu óc chó</t>
  </si>
  <si>
    <t>E lấy 100 cái bằng với móc gỗ ạ</t>
  </si>
  <si>
    <t>E lấy 100gr bột bắp , bột mì, bột năng nữa ạ</t>
  </si>
  <si>
    <t>E lấy 1kg bột bánh canh( bột mì) 
 1 chục bánh ít lá gai</t>
  </si>
  <si>
    <t>e lấy 1kg luôn k nè</t>
  </si>
  <si>
    <t>E lấy 1tui hạt kê ,1 bột mì ,1 bắp</t>
  </si>
  <si>
    <t>E lấy 2 sét này nhe c</t>
  </si>
  <si>
    <t>E lấy 2 tẩy trang, 2 toner</t>
  </si>
  <si>
    <t>e lấy 4 lọ hoa anh thảo 65 k có miễn ship k c</t>
  </si>
  <si>
    <t>E lấy 50 bộ mẫu bia giá có giảm thêm đc k c ?</t>
  </si>
  <si>
    <t>E lấy bột bắp hữu cơ,bột năng,bột mì,bột làm puding,Gelatin bột,1 mì tách muối,1 bộ nồi</t>
  </si>
  <si>
    <t>E lấy cho c rong biển lá , bột mì , hạt nêm nha</t>
  </si>
  <si>
    <t>E lấy cho c thêm 1 set hộp quà ik z nua nha</t>
  </si>
  <si>
    <t>E lấy ruốc cá thu và ruốc bề bề thì có thịt lợn ko ạ</t>
  </si>
  <si>
    <t>E lấy sét uốn mi ạ vs e định đổi sáng e lấy tráng gương ngọc trai ánh hồng h e định đổi lại cái ngọc trai ánh trắng ạ</t>
  </si>
  <si>
    <t>E lấy sỉ 20 cái</t>
  </si>
  <si>
    <t>E lấy tai nghe ạ</t>
  </si>
  <si>
    <t>E lấy tai nghe ko thôi ạ</t>
  </si>
  <si>
    <t>E lấy thêm 1 bịch bông tẩy trang vs lược gội đầu nx nha</t>
  </si>
  <si>
    <t>E lấy thêm 1 bút kẻ mày phẩy sợi nữa ạ</t>
  </si>
  <si>
    <t>E mới sinh e be ĐK 1 tháng dùng được kem ni k chi</t>
  </si>
  <si>
    <t>E mua 1kg nấm ngọc cẩu khô.miễn phí giao hàng đk ko a.</t>
  </si>
  <si>
    <t>E muốn đặt 1 giỏ trái cây  trưa mai e lấy ạ</t>
  </si>
  <si>
    <t>E muốn góp ý cho  bạn một kịch bản về cuộc sống này. Vk ck e là con út trong nhà nghèo . Khi mẹ ck mất làm đám tại nhà vk ck e thì tiền cúng điếu  thì người chị ck thứ 3 và con gái chị kiểm bao thư lấy giữ hết . Khi khui thùng kiểm ko nói vk ck e biết gì hết. Xong đám thì đưa   cuốn sổ danh sách đi  và đi số tiền hơn 13 triệu để lo tuần thất và mở cửa mã.  Chỉ nói khách đi 130 triệu trả tiền hồm gương với tiền đồ ăn với đãi khách còn có hơn 50trieu giờ đưa e hơn 13 triệu đưa e giữ lo tuần thất mở cửa mã. Còn bao nhiêu chị lo mồ mả đó dành giữ hết vk ck e ko biết một đồng.</t>
  </si>
  <si>
    <t>E muốn hỏi những mẫu váy trắng kiểu tương tự kb shop mk có k ạ</t>
  </si>
  <si>
    <t>e muốn huỷ đơn để đặt lại thành ship hoả tốc ạ</t>
  </si>
  <si>
    <t>E muốn huỷ đơn mã AT71 ạ</t>
  </si>
  <si>
    <t>E muốn xin giá combo tăng v1- tăng cân ạ</t>
  </si>
  <si>
    <t>E nhờ shop ktra là hàng về đến đâu r</t>
  </si>
  <si>
    <t>E ôi C không thấy gọi chốt hàng hả e</t>
  </si>
  <si>
    <t>E ở hà nội ship bao giờ có hàng ah</t>
  </si>
  <si>
    <t>E ơi c lấy bột nở chứ ko phải men nở đâu, bơ cho c 1kg</t>
  </si>
  <si>
    <t>E ơi chất liệu mà màu giống ko e</t>
  </si>
  <si>
    <t>e ơi chị có mua bông tai hoa sáng sao k thấy gọi chốt đơn</t>
  </si>
  <si>
    <t>E ơi chị ko lấy nữa đâu huỷ đơn giúp chị nhé</t>
  </si>
  <si>
    <t>E ơi đến đâu rồi?</t>
  </si>
  <si>
    <t>E ơi đơn của chị đến đâu rồi?</t>
  </si>
  <si>
    <t>E ơi giao sáng giúp c đc ko</t>
  </si>
  <si>
    <t>E ơi huỷ đơn giúp chị vì kg kịp nhận để đi DL nên Chị đi mua trực tiếp rồi E nhé</t>
  </si>
  <si>
    <t>E ơi kiểm tra đơn hàng giúp c xem đến đâu rồi, c vẫn chưa nhận được</t>
  </si>
  <si>
    <t>E ơi kiểm tra giúp c xem hàng đến đâu rồi</t>
  </si>
  <si>
    <t>e ơi lấy c thêm 2c nữa nha hàng đẹp shop tư vấn đúng số đo nên ưng lắm</t>
  </si>
  <si>
    <t>E ơi nói bạn gọi chốt đơn cho c với,  đặt áo dập ly XL trắng với áo A 29 đỏ xl chưa thấy ai gọi</t>
  </si>
  <si>
    <t>e ơi tráng gương mà kiểu giống kính nam cá tính đi e</t>
  </si>
  <si>
    <t>E ơi xem ho c sip den dau r va</t>
  </si>
  <si>
    <t xml:space="preserve">E ơi, c chốt 40 cái </t>
  </si>
  <si>
    <t>e ơi, điện thoại chị bị hư loa ko nghe đc, e nói vói bên giao hàng chiều thứ 2 chị ghé kho lấy hàng nhe</t>
  </si>
  <si>
    <t>E ơi, huỷ đơn giúp c nhé.</t>
  </si>
  <si>
    <t>E quên hỏi shop có chống nước ko ạ?</t>
  </si>
  <si>
    <t>E thấy c ko … chốt nai giờ ko thay</t>
  </si>
  <si>
    <t>E thích kiểu giống khi nãy c giơ cho c thảo mai ấy</t>
  </si>
  <si>
    <t>E vừa lấy ạ</t>
  </si>
  <si>
    <t>E xem cum c đon jang c den dau r. Toi nay c van chua nhan duoc hnag</t>
  </si>
  <si>
    <t>E xem lại đi kiểu giống kiểu đỏ ý e nhưng mau cam e ơi</t>
  </si>
  <si>
    <t>E xem video độ phân giải bao nhiêu e</t>
  </si>
  <si>
    <t>E xin giá combo 2 áo trắng đen</t>
  </si>
  <si>
    <t>e xin giá combo 7c ạ</t>
  </si>
  <si>
    <t>e xin giá combo bánh ăn dặm bé hơn 9th</t>
  </si>
  <si>
    <t>E xin giá combo bánh tráng . Muối.  Hành phi</t>
  </si>
  <si>
    <t>E xin giá combo body đi cj như</t>
  </si>
  <si>
    <t>E xin giá combo bố mẹ và 1 bé trai ạ</t>
  </si>
  <si>
    <t>E xin giá combo cho bé gái ạ</t>
  </si>
  <si>
    <t>E xin giá combo của cả 2 chất ạ</t>
  </si>
  <si>
    <t>e xin giá combo dầu gội ạ</t>
  </si>
  <si>
    <t>E xin giá combo đầy đủ ạ</t>
  </si>
  <si>
    <t>E xin giá combo đồ ngâm trong hũ</t>
  </si>
  <si>
    <t>E xin giá combo đồ sơ sinh ạ</t>
  </si>
  <si>
    <t>E xin giá combo luôn ạk</t>
  </si>
  <si>
    <t>E xin giá combo nady</t>
  </si>
  <si>
    <t>E xin giá combo này đi ạ</t>
  </si>
  <si>
    <t>E xin giá combo này màu đen ạ</t>
  </si>
  <si>
    <t>e xin giá combo nhen</t>
  </si>
  <si>
    <t>E xin giá combo shop oi</t>
  </si>
  <si>
    <t>e xin giá combo sơ sinh nhé</t>
  </si>
  <si>
    <t>e xin giá combo tiêm căn chỉnh full face ạ</t>
  </si>
  <si>
    <t>E xin giá combo xịt vs dung dịch vệ sinh</t>
  </si>
  <si>
    <t>ebe nhà e 4 tháng dùng được k ạ?</t>
  </si>
  <si>
    <t>Em báo họ sx giao sáng giúp anh nhé.trưa với tối a đi cv mất rồi ah.</t>
  </si>
  <si>
    <t>Em be 2 tuoi dung duoc kg</t>
  </si>
  <si>
    <t>Em check xem đến đâu rồi</t>
  </si>
  <si>
    <t>em chỉ lấy lens với khay gương thui thì giá sao ahh</t>
  </si>
  <si>
    <t>Em chốt 20 cái chưa</t>
  </si>
  <si>
    <t>em chốt cả lọ hoa nữa 20/2</t>
  </si>
  <si>
    <t>em chốt cho chị 82 chưa</t>
  </si>
  <si>
    <t>Em chưa 16 tuổi dùng được không</t>
  </si>
  <si>
    <t>Em chưa thấy bên mình gọi chốt đơn ạ</t>
  </si>
  <si>
    <t>Em có biết shop nào bán giá ổn hơn nhưng kiểu dáng tương tự ko bé</t>
  </si>
  <si>
    <t>Em có bột bắp và bột mì hữu cơ thì lấy chị mỗi loại 1 túi luôn</t>
  </si>
  <si>
    <t>Em có kiểu tương tự khác màu</t>
  </si>
  <si>
    <t>Em có kiểu tương tự không</t>
  </si>
  <si>
    <t>Em có mẫu nào kích thước giống kiểu này ko</t>
  </si>
  <si>
    <t>Em có mẫu nào kiểu tương tự k em? Gửi chị xem với</t>
  </si>
  <si>
    <t>Em có mẫu tím nào màu tương tự ko</t>
  </si>
  <si>
    <t>em có mẫu tương tự không</t>
  </si>
  <si>
    <t>Em co nhung mau khsc kieu dang tuong tu ko</t>
  </si>
  <si>
    <t>Em có thể xem hàng trước khi mua được không ạ? Và shop cho em hỏi thêm về chính sách đổi trả sản phẩm.</t>
  </si>
  <si>
    <t>Em còn 37 màu đen, da thật, kiểu dáng tương tự không?</t>
  </si>
  <si>
    <t>Em còn kiểu tương tự ko? C để phòng khách</t>
  </si>
  <si>
    <t>em còn mẫu tương tự kéo khóa cổ ạ</t>
  </si>
  <si>
    <t>em còn mẫu tương tự không?</t>
  </si>
  <si>
    <t>Em dki 3 gói sữa bột nha bác</t>
  </si>
  <si>
    <t>Em dục xem đến đâu rồi</t>
  </si>
  <si>
    <t>Em dung bán hàng nhiệt tình đo từng thước eo cho khách luôn , yêu quá</t>
  </si>
  <si>
    <t>Em đang đặt hàng cho bạn mình, bạn ấy lo lắng về việc chọn size. Shop có thể cho em biết quy định đổi sản phẩm nếu không vừa size được không ạ?</t>
  </si>
  <si>
    <t>Em đang quan tâm đến sản phẩm của shop. Shop có chương trình khuyến mãi nào khác không ạ? Ngoài ra, em muốn tìm hiểu thêm về quy định đổi trả sản phẩm khi mua hàng tại shop.</t>
  </si>
  <si>
    <t>Em đặt hàng online tại shop, nhưng khi nhận hàng em phát hiện sản phẩm không đúng như mô tả. Shop có hỗ trợ đổi trả sản phẩm trong trường hợp này không ạ?</t>
  </si>
  <si>
    <t>Em đổi qua cô tông lạnh xem có màu tương tự k</t>
  </si>
  <si>
    <t>Em gái trả lời cho chị chừng nào có hàng cho chị</t>
  </si>
  <si>
    <t>Em gọi chốt đơn ko thấy ai nghe máy vậy</t>
  </si>
  <si>
    <t>em gửi anh video hướng dẫn cách bảo quản pin ạ</t>
  </si>
  <si>
    <t>em gửi chị báo giá 2 kích thước tương tự kích thước mình đang cần nhé ạ</t>
  </si>
  <si>
    <t>em gửi hàng vào shop bảo hành nhanh lắm ạ</t>
  </si>
  <si>
    <t>Em huỷ đơn giúp chị nhé. Chị báo váy cổ Tàu huỷ giúp chị rồi mà</t>
  </si>
  <si>
    <t>Em huỷ đơn giúp chị. Thấy lâu kg nt tưởng kg có . Nên chị lỡ đặt chỗ khác rồi. Em thông cảm. Xin lỗi nhé.</t>
  </si>
  <si>
    <t>Em Kiểm tra xem hàng của chị về đến đâu rồi ..bên em báo chủ Nhật nhận được hàng ..nay là thứ tư rồi</t>
  </si>
  <si>
    <t>Em làm cho chị một cái video cắm tivi gửi cho chị với Vì nhà chị có mỗi mình chị là đàn bà để chị xem hướng dẫn rồi chị lấy một bộ</t>
  </si>
  <si>
    <t>Em làm combo cả triệt bi và 1/2 chân thì có ưu đãi gì ko ạ?</t>
  </si>
  <si>
    <t xml:space="preserve">Em Lấy  đôi gương  </t>
  </si>
  <si>
    <t>Em lấy 1 hủ gạo luc hạt sen thôi ạ</t>
  </si>
  <si>
    <t>Em lấy 100 cái</t>
  </si>
  <si>
    <t>em lấy 1kg: đường nâu, bột mì đa dụng
 1 bột quế lọ
 1 muối nở hộp , bột nở
 với cả socola chip 200g</t>
  </si>
  <si>
    <t>Em lấy 2 cái gương nhé</t>
  </si>
  <si>
    <t>Em lấy 3 cái size L</t>
  </si>
  <si>
    <t>Em lấy bộ màu xanh</t>
  </si>
  <si>
    <t>Em lấy chắc tai nghe thôi chị ơi</t>
  </si>
  <si>
    <t>Em lấy cho chi 1 bình hoa  hướng dương 70k và 1 bình hoa  có  2  bông hoa màu cam  đó</t>
  </si>
  <si>
    <t>em lấy gương số 1</t>
  </si>
  <si>
    <t>Em lấy hộp phấn phủ 1 hộp cusion một má hồng,</t>
  </si>
  <si>
    <t>em lấy khay gương 10k á chị</t>
  </si>
  <si>
    <t>Em lấy máy hút bụi 159k/0973 419 604</t>
  </si>
  <si>
    <t>Em lấy một thỏi bibia màu 03 ạ</t>
  </si>
  <si>
    <t>Em lấy set tẩy trang và srm + dán vai gáy và lưng ah</t>
  </si>
  <si>
    <t>em lấy sỉ 20 cá</t>
  </si>
  <si>
    <t>Em lấy sỉ 20 cái</t>
  </si>
  <si>
    <t>em lấy sỉ 20 cái lộn xộn</t>
  </si>
  <si>
    <t>Em lấy thêm kẹo dừa đậu xanh ko đường nữa</t>
  </si>
  <si>
    <t>Em lấy thêm khay gương dụng cụ</t>
  </si>
  <si>
    <t>Em lấy tráng gương</t>
  </si>
  <si>
    <t>Em lấy tủ lạnh</t>
  </si>
  <si>
    <t>Em like giờ đó chị ngủ rồi</t>
  </si>
  <si>
    <t>Em mới list thôi. Vì e đang muốn hỏi ví dụ như bột mì thì em lấy 1 thùng mới đc giá sỉ hay nửa thùng ạ</t>
  </si>
  <si>
    <t>Em mới sinh được 25 tháng dùng được không ạ</t>
  </si>
  <si>
    <t>Em mua hàng online tại shop, nếu sản phẩm không vừa size thì em có thể đổi size được không ạ?</t>
  </si>
  <si>
    <t>Em mua sản phẩm này qua trang web của shop, nhưng em lo lắng về việc đổi trả nếu sản phẩm không vừa size. Shop có hỗ trợ đổi size sản phẩm đã mua online không ạ?</t>
  </si>
  <si>
    <t>Em mua sản phẩm này tại shop, nhưng sản phẩm không vừa size và có lỗi. Shop có thể cho em biết thêm về quy định đổi trả sản phẩm trong trường hợp này được không ạ?</t>
  </si>
  <si>
    <t>Em mua sản phẩm này tại shop, nhưng sản phẩm không vừa size. Shop có thể cho em</t>
  </si>
  <si>
    <t>Em mua sản phẩm này tại shop, nhưng sản phẩm không vừa size. Shop có thể cho em biết thêm về quy định đổi trả sản phẩm trong trường hợp này được không ạ?</t>
  </si>
  <si>
    <t>em muốn đặt 1 bánh mousse chiều mai e lấy, bên mình có những vị gì vậy ạ</t>
  </si>
  <si>
    <t>Em muốn đặt hàng sản phẩm này, nhưng em lo lắng về việc đổi trả nếu sản phẩm không phù hợp. Shop có thể cho em biết thêm về quy định đổi trả sản phẩm đặt hàng được không ạ?</t>
  </si>
  <si>
    <t>Em muốn huỷ đơn này thôi ạ</t>
  </si>
  <si>
    <t>em muốn lấy sỉ 20 cái áo coton kho ạ</t>
  </si>
  <si>
    <t>Em muốn tìm hiểu thêm về quy định đổi trả sản phẩm khi mua hàng tại shop.</t>
  </si>
  <si>
    <t>Em muốn tìm hiểu về quy định đổi trả sản phẩm áo dài khi mua hàng tại shop.</t>
  </si>
  <si>
    <t>Em muốn tìm hiểu về quy định đổi trả sản phẩm tại shop.</t>
  </si>
  <si>
    <t>Em muốn xem sản phẩm trực tiếp trước khi mua. Shop có thể cho em biết thêm về quy định đổi trả sản phẩm được không ạ?</t>
  </si>
  <si>
    <t>Em mỹ anh ơi đau răng thì lấy hạt cau hơi già giã nhỏ ngâm với rượu rồi ngậm là khỏi</t>
  </si>
  <si>
    <t>Em năm nay 16 tuổi dùng được không chị</t>
  </si>
  <si>
    <t>Em nhớ cũng co 1 cau chuyện như thế bên nước ngoài, 
 Họ thông báo chỉ từ thiện 1 cân bột mì , va chỉ nhưng ai thật sự đói khổ mới cần va đen lấy, khi mang về dùng thj mới biết co tiền trong đấy</t>
  </si>
  <si>
    <t>Em note vô giao sáng giúp a nhé. Chiều a hok có ở nhà</t>
  </si>
  <si>
    <t>Em oi  chị chốt lại nè, chị bị dư kí nên  chỉ chốt 7 sốt cay vừa và 1 muối tôm thôi 😂 và cho chị tổng Bill</t>
  </si>
  <si>
    <t>em oi kiem tra don hang chan cua anh den dau rui</t>
  </si>
  <si>
    <t>Em ord mã 01 đỏ cam
 Hàng gift chị lấy em màu đỏ rượu vang được hok ạ</t>
  </si>
  <si>
    <t>Em ở Lâm Đồng thì tầm bao giờ có hàng ạ</t>
  </si>
  <si>
    <t>Em ở Quảng Nam, em muốn mua sản phẩm này tại shop. Shop có thể cho em biết thêm về quy định đổi trả sản phẩm cho khách hàng ở Quảng Nam được không ạ?</t>
  </si>
  <si>
    <t>Em ơi , còn máy sấy tóc không , chị lấy nhé</t>
  </si>
  <si>
    <t>Em ơi , khô cá bảo quản ntn e?</t>
  </si>
  <si>
    <t>Em ơi 15:30g tôi  có hẹn đi rồi. Em giao hàng kịp ko vậy, tôi đã nói trừ hao giao sáng giúp rồi mà giờ chưa thấy 😞</t>
  </si>
  <si>
    <t>Em ơi anh lấy cặp dây loa . 1đầu là bắp chuối và 1đầu là càng cua nhé.</t>
  </si>
  <si>
    <t>Em ơi bin lắng lượng khích thước dài rộng bao nhiêu,,,  dung lượng pin bao nhiêu vôn vậy em ơi</t>
  </si>
  <si>
    <t>em ơi check dùm anh xem bánh đi đến đâu r á, sợ tới 29 thì các đơn vị vận chuyển nghỉ, ko ship đc nữa</t>
  </si>
  <si>
    <t>Em ơi chị chốt cho cháu ,mà cháu vừa bảo buộc tóc k đội đc mũ này ,e huỷ đơn giúp c với nhé</t>
  </si>
  <si>
    <t>em ơi chị đặt 2 quần ống le hôm qua ko thấy gọi chốt đơn</t>
  </si>
  <si>
    <t>Em ơi chị lại cần táo luôn mà lại tối mới có nên nhờ e huỷ đơn giúp c nhé</t>
  </si>
  <si>
    <t>Em ơi chị lấy 1 cuộn giấy dán tường màu hồng nữa nhé</t>
  </si>
  <si>
    <t>Em ơi chị mới ord giỏ trái cây thứ 2 lấy á</t>
  </si>
  <si>
    <t>Em ơi có chương trình tặng sét 3chai nước hoa và 1 chai sữa tắm chanh k vì bạn chị muốn lấy bộ quà tặng đó</t>
  </si>
  <si>
    <t>Em ơi đúng Yến mạch nói ko với bột mì nhé vì chị bị tiểu đường nếu nhiều bột mỳ chị ko lấy đâu</t>
  </si>
  <si>
    <t>Em ơi hôm bữa chị bận k xem trực tiếp, xem lại live có nhắn qua zalo để chốt loa 155k. Nhưng k thấy trả lời. Nếu còn loa đó em chốt cho chị nha. Loa có hai mic nhỏ gọn.</t>
  </si>
  <si>
    <t>Em ơi hôm qua chị đặt áo khoác lô gô với quần ống suông mà chưa thấy gọi chốt đơn vậy em</t>
  </si>
  <si>
    <t>Em ơi hôm trước chị có order cây son môi. C muốn đổi lấy bông tai được ko? Vì màu son tuong tự chị có rồi.</t>
  </si>
  <si>
    <t>Em ơi huỷ đơn giúp c nha, chốt được 1 chiếc tốn ship quá</t>
  </si>
  <si>
    <t>Em ơi huỷ đơn giúp chị vì chị đi công tác đột xuất ko có người nhận nhé</t>
  </si>
  <si>
    <t>Em ơi kiểm tra giúp chị xem đơn hàng đi đến đâu rồi với</t>
  </si>
  <si>
    <t>Em ơi lấy thêm chị 2 sét cá hồi và 1 chai dầu ăn nhật</t>
  </si>
  <si>
    <t>Em ơi sao không thấy Em trả lời  thuốc chị đi  đến đâu rồi em ?</t>
  </si>
  <si>
    <t>Em ơi sao ko thấy gọi chốt à</t>
  </si>
  <si>
    <t>Em ơi sao sáng nhân viên đang gọi chốt đơn thì lại bảo tí gọi chốt lại mà ko thấy gọi 0398238909</t>
  </si>
  <si>
    <t>Em ơi tẩy trang nmn 89.000 em lấy chị hai chai luôn đi freeship nha</t>
  </si>
  <si>
    <t>Em ơi xem giúp c mấy đơn của chị đi hàng đến đâu rồi em nhé</t>
  </si>
  <si>
    <t>Em ơi, bữa chị chốt món này trước 2 sét rượu mà giờ chưa thấy có em, rượu nhận lâu rồi</t>
  </si>
  <si>
    <t>Em ơi, cái Brunt cheesecake, Bánh mì hạnh nhân với tiramisu thì bảo quản như nào vậy em</t>
  </si>
  <si>
    <t>Em ơi, tí có bé ghé lấy giỏ trái cây</t>
  </si>
  <si>
    <t>Em rảnh chụp lại cho chị mấy bộ ximen nhé.. để khách xem mẫu .. được chị chốt..</t>
  </si>
  <si>
    <t>em TC là 320 miễn ship hạ bao giờ có hàng</t>
  </si>
  <si>
    <t>Em thích mặc áo này lắm chừng nào có hàng lại dạ</t>
  </si>
  <si>
    <t>Em xác nhận qua ảnh chụp giúp c 3 mẫu c chốt nhé</t>
  </si>
  <si>
    <t>Em xem có loa Bluetooth lấy cho anh một cái</t>
  </si>
  <si>
    <t>Em xem đơn hàng trước đi đến đâu r</t>
  </si>
  <si>
    <t>Em xem đơn này của a về đến đâu rồi nhé</t>
  </si>
  <si>
    <t>Em xem hàng của c về đến đâu rồi nhé</t>
  </si>
  <si>
    <t>Em xem hộ anh dung lượng pin bao nhiêu</t>
  </si>
  <si>
    <t>Em xem lại gương Gucci của chị chốt là bn</t>
  </si>
  <si>
    <t>Em xem vận chuyền đến đâu rồi</t>
  </si>
  <si>
    <t>Em xin giá 3 set này sz 18kg và bao lâu có hàng ạ</t>
  </si>
  <si>
    <t>em xin giá combo 200gr cá + tôm + 5 trứng ạ</t>
  </si>
  <si>
    <t>Em xin giá combo 4 miếng dán với ạ</t>
  </si>
  <si>
    <t>Em xin giá combo 5 ngày ạ</t>
  </si>
  <si>
    <t>em xin giá combo bánh bên mình vs ạ</t>
  </si>
  <si>
    <t>Em xin giá combo cần 2,4 và 2,7 ah.</t>
  </si>
  <si>
    <t>Em xin giá combo chị đang mặt</t>
  </si>
  <si>
    <t>em xin giá combo nha</t>
  </si>
  <si>
    <t>Em xin giá combo nuoc rửa vệ sinh phu nữ ạ</t>
  </si>
  <si>
    <t>Em xin giá combo omamori học tập với ah</t>
  </si>
  <si>
    <t>Em xin giá combo quà 8/3 ạ</t>
  </si>
  <si>
    <t>em xin giá combo Shop chia sẻ nhé</t>
  </si>
  <si>
    <t>em xin giá combo Vip Rồng vàng mới ra 14/5 ạ</t>
  </si>
  <si>
    <t>em xin giá combo vivant nha</t>
  </si>
  <si>
    <t>em xin lỗi nhưng mà shop huỷ đơn giúp em nhé</t>
  </si>
  <si>
    <t>F9 pro dung lượng pin bao nhiêu</t>
  </si>
  <si>
    <t>G bao nhiêu vậy bộ nhớ bao nhiêu GB</t>
  </si>
  <si>
    <t>G78 e lấy 1 bộ 17-18kg thôi ạ</t>
  </si>
  <si>
    <t>Gặm nướu bao giờ có hàng thì ship cho mình cũng đx</t>
  </si>
  <si>
    <t>Gần trưa e ghé lấy nha</t>
  </si>
  <si>
    <t>Gấu bông to nhỏ giá thế nào ạ? Mua nhiều có ưu đãi gì k ạ</t>
  </si>
  <si>
    <t>Gel qs 75k 1 hũ</t>
  </si>
  <si>
    <t>Gel remove vinimay 3 lọ</t>
  </si>
  <si>
    <t>Ghế của nhà c ship đến đâu rồi</t>
  </si>
  <si>
    <t>Giá 16tr490 đã bao gồm chi phí bảo hành chưa?</t>
  </si>
  <si>
    <t>giá 500w.kich thước pin+dèn.dung lượng pin bao nhiêu mah.</t>
  </si>
  <si>
    <t>Giá 650.000đ đã bao gồm chi phí bảo hành 1 năm cho sản phẩm đúng không ạ?</t>
  </si>
  <si>
    <t>Giá bán có bao gồm chi phí bảo hành đúng không shp ơi?</t>
  </si>
  <si>
    <t>Giá bán có bao gồm chi phí bảo hành không ạ?</t>
  </si>
  <si>
    <t>Giá bán đã bao gồm chi phí bảo hành và phụ kiện mới trị giá 1 triệu đúng k, c thấy quảng cáo v?</t>
  </si>
  <si>
    <t>Giá bán đã bao gồm chi phí bảo hành và phụ kiện mới trị giá 1 triệu?</t>
  </si>
  <si>
    <t>giá bán như nào vậy có ưu đãi gì không</t>
  </si>
  <si>
    <t>Giá bảo hành 3 năm là bao nhiêu ạ?</t>
  </si>
  <si>
    <t>Giá bao nhiêu vs lại có chống nước ko ạ</t>
  </si>
  <si>
    <t>Giá bao nhiêu, bộ nhớ bao nhiêu G</t>
  </si>
  <si>
    <t>Giá bn shop? Máy dung lượng bộ nhớ bn G shop?</t>
  </si>
  <si>
    <t>Giá cả và độ phân giải bn shop?</t>
  </si>
  <si>
    <t>giá combo bn vậy cj</t>
  </si>
  <si>
    <t>giá combo bn vâyh</t>
  </si>
  <si>
    <t>Giá đã bao gồm bảo hành dài hạn nhỉ</t>
  </si>
  <si>
    <t>Giá đã bao gồm bảo hành, không cần trả thêm phí ?</t>
  </si>
  <si>
    <t>Giá đã bao gồm tất cả, bạn không cần trả thêm chi phí bảo hành đúng k nhỉ</t>
  </si>
  <si>
    <t>Giã nát cua rồi cho tí nước vào lọc lấy nước rồi trộn với rượu với nước gừng có phải không cháu</t>
  </si>
  <si>
    <t>Giá này có bao gồm thêm chi phí bảo hành hoặc chi phí khác không ạ?</t>
  </si>
  <si>
    <t>Giá này là máy bao nhiêu GB và dung lượng pin bao nhiêu vậy ạ</t>
  </si>
  <si>
    <t>Giá nét ko lấy tai nghe bn bạn</t>
  </si>
  <si>
    <t>Giá sản phẩm đã bao gồm 1 năm bảo hành đúng k</t>
  </si>
  <si>
    <t>Giá saovậy  cam có  độ phân giải bao nhiêu mb</t>
  </si>
  <si>
    <t>Giá tiền và độ phân giải mấy chấm.?</t>
  </si>
  <si>
    <t>Giá trên đã bao gồm chi phí bảo hành cho cả pin và màn hình hay chưa ạ?</t>
  </si>
  <si>
    <t>Giao 3 màu giống kiểu vậy nhé</t>
  </si>
  <si>
    <t>Giao nội thành HN thì bao lâu có hàng ạ?</t>
  </si>
  <si>
    <t>giao sáng giúp</t>
  </si>
  <si>
    <t>giao sáng giúp e ak</t>
  </si>
  <si>
    <t>giao sáng giúp e nhé ạ</t>
  </si>
  <si>
    <t>giao sáng giúp mik</t>
  </si>
  <si>
    <t>giao sáng giúp mình ạ</t>
  </si>
  <si>
    <t>Giao SG bao lâu có hàng ạ</t>
  </si>
  <si>
    <t>Giày đỏ hồi nãy, thường chị di sz 36, nhưng 1 bên chân chị sz 36.5 vậy chị nên lấy 36 hay 37 e Gương</t>
  </si>
  <si>
    <t>Giặt và bảo quản ntn?</t>
  </si>
  <si>
    <t>Giấy bảo hành có đủ thông tin về quy trình bảo hành rồi nhỉ, để c đỡ p hỏi mn ấy</t>
  </si>
  <si>
    <t>Giấy lau gel 5 bịch 99k</t>
  </si>
  <si>
    <t>Giấy này có chịu nhiệt ko e</t>
  </si>
  <si>
    <t>Giống dâu này có chịu nhiệt ko sop</t>
  </si>
  <si>
    <t>Giống dâu này có chịu nhiệt ko? Tôi ở Đà Nẵng có trồng đc ko?</t>
  </si>
  <si>
    <t>Giống màu giống kiểu luôn</t>
  </si>
  <si>
    <t>Giờ a huỷ đơn giúp e</t>
  </si>
  <si>
    <t>Giờ bảo quản ntn bạn chỉ mình với ạ</t>
  </si>
  <si>
    <t>Giờ chị muốn huỷ đơn có đc ko</t>
  </si>
  <si>
    <t>Giờ chốt chị mã này đi, Với kem tẩy da chết 99k/30 gói + tẩy trang sum 95k</t>
  </si>
  <si>
    <t>Giờ đặt 1 hộp kem cừu đêm có ưu đãi gì k bạn</t>
  </si>
  <si>
    <t>giờ đặt thì bao giờ có hàng vậy ạ</t>
  </si>
  <si>
    <t>Giờ đặt váy này thì có ưu đãi gì ko ak</t>
  </si>
  <si>
    <t>Giờ e đặt là tầm bao lâu có hàng á</t>
  </si>
  <si>
    <t>Giờ e đặt thì bao lâu có hàng v ah</t>
  </si>
  <si>
    <t>Giờ em muốn mang kiểu giống kiểu anh thắng nói là lúc đầu hơi chật, thuần hai ba trận là vừa chân lun ấy ạ</t>
  </si>
  <si>
    <t>Giờ lấy sữa rửa mặt và tẩy trang ạ</t>
  </si>
  <si>
    <t>Giờ mình đặt giỏ trái cây sáng mai lấy đc k ạ</t>
  </si>
  <si>
    <t>Giờ thay đổi số lượng là tính khác à banh</t>
  </si>
  <si>
    <t>gluccosamin của em 1 lọ là bao nhiêu viên em nhỉ</t>
  </si>
  <si>
    <t>Góc không rộng bằng mẫu cố định ạ</t>
  </si>
  <si>
    <t>Gói Basic chỉ hỗ trợ độ phân gải tối đa là 480p ạ. Video gốc của mình độ phân giải bao nhiêu ạ?</t>
  </si>
  <si>
    <t>Gói hộp quà tặng sang trọng giúp mình nhé , mình gửi tặng ạ</t>
  </si>
  <si>
    <t>Gọi trước khi giao và giao sáng giúp em nha ạ</t>
  </si>
  <si>
    <t>Gui hang den dau r ạ</t>
  </si>
  <si>
    <t>Gửi cho mình cái link xem hàng đến đâu rồi</t>
  </si>
  <si>
    <t>Gửi grap giao sáng giúp e nhé</t>
  </si>
  <si>
    <t>Gửi hình giỏ trái cây sớm giúp c nha báo giá luôn c chốt giỏi</t>
  </si>
  <si>
    <t>Gửi luôn cho mình đi ko thấy gọi chốt đơn ca</t>
  </si>
  <si>
    <t>Gửi thêm mấy mẫu giống kiểu v42do á</t>
  </si>
  <si>
    <t>gửi thông tin về quy trình bảo hành cho c nhé, c có sản phẩm cần bảo hành</t>
  </si>
  <si>
    <t>Gương gấp 10k+kẹp càng cua 6  răng 21k+bịch tẩy lòng máy giặt 20k+túi 14k+xã sunsilk 20k 0339330775</t>
  </si>
  <si>
    <t>Gương gấu 25k lấy 4 cai</t>
  </si>
  <si>
    <t>Gương mặt mới điển trai, thu hút và chốt nhiều đơn</t>
  </si>
  <si>
    <t>gương vỏ sò phí lấy về là bao nhiêu ạ</t>
  </si>
  <si>
    <t>H e đặt giỏ trái cây, tầm 7h30 e lấy dc k ạ</t>
  </si>
  <si>
    <t>H lấy 1 bình bạch trà giang nam với 1 bình hoa hồng sicilienne nha</t>
  </si>
  <si>
    <t>H22 hết vậy thui huỷ đơn giúp e với ạ . Tính lấy có mã này thì e lấy thêm .chứ hết rùi thì thui ạ.</t>
  </si>
  <si>
    <t>Hà Hoè kisd - thời trang trẻ em bữa mình đặt bộ vip mẹ và con ko thấy gọi chốt đơn vậy</t>
  </si>
  <si>
    <t>Hai chiếc có ưu đãi gì không shop</t>
  </si>
  <si>
    <t>Hai dầu ăn 0937228056</t>
  </si>
  <si>
    <t>Hai mẫu đó có chống va đập kg</t>
  </si>
  <si>
    <t>hai mẫu khăn này cũng dài rộng giống khăn xanh vàng ạ</t>
  </si>
  <si>
    <t>hàn của e đến đâu r</t>
  </si>
  <si>
    <t>Hạn sử dụng bao lâu và bảo quản như nào shop ha?</t>
  </si>
  <si>
    <t>Hạn sử dụng của bánh và bảo quản ntn á e</t>
  </si>
  <si>
    <t>Hạn sử dụng và cách bảo quản như nào bạn nhỉ?</t>
  </si>
  <si>
    <t>Hàng 99 hả shop, có chính hảng không, nếu ko chính hảng có được trả lại ko, bộ nhớ bao nhiêu GB vậy</t>
  </si>
  <si>
    <t>Hàng 99% hả ad, bộ nhớ bao nhiêu GB, hàng bao gồm phụ kiện gì</t>
  </si>
  <si>
    <t>Hàng bảo quản ntn vậy</t>
  </si>
  <si>
    <t>Hàng bữa  em đặt trên live sao chưa thấy ai gọi chốt ạ</t>
  </si>
  <si>
    <t>Hàng chất lượng và hỗ trợ đổi hàng nhanh chóng</t>
  </si>
  <si>
    <t>Hàng chị chốt chưa sao ko thấy gọi chốt đơn e</t>
  </si>
  <si>
    <t>hàng chuẩn tránh nắng chống bụi k</t>
  </si>
  <si>
    <t>Hàng có chống nước k b?</t>
  </si>
  <si>
    <t>Hàng của e đến mô rồi ạ</t>
  </si>
  <si>
    <t>hàng của em dạo đến đâu rồi lâu thế</t>
  </si>
  <si>
    <t>hàng của em đến đâu rồi shop</t>
  </si>
  <si>
    <t>Hàng của m đến đâu rồi</t>
  </si>
  <si>
    <t>Hàng đc kiểm tra ko shop chừng nào có hàng</t>
  </si>
  <si>
    <t>hàng đến đâu r chứ khách dục e quá r</t>
  </si>
  <si>
    <t>hàng đến đâu r nhỉ</t>
  </si>
  <si>
    <t>Hàng đến đâu rồi mà chưa thấy ship gọi</t>
  </si>
  <si>
    <t>Hàng đến đâu rồip</t>
  </si>
  <si>
    <t>hàng đến đâu rùi được 4 ngày rùi sao ko thấy đâu vậy shop ơi</t>
  </si>
  <si>
    <t>Hàng đến mô rùi dục shipbơ giao mai bé đi học với.</t>
  </si>
  <si>
    <t>Hàng đi đến đâu rồi em ơi.</t>
  </si>
  <si>
    <t>hang e di den dau r</t>
  </si>
  <si>
    <t>Hàng e đến mô r shop?</t>
  </si>
  <si>
    <t>Hàng em đến đâu rồi chị ơi</t>
  </si>
  <si>
    <t>Hàng mk đặt shop gia đến đâu r</t>
  </si>
  <si>
    <t>Hàng này bảo quản ntn ạ</t>
  </si>
  <si>
    <t>hàng rất đẹp và shop rất nhiệt tình nha</t>
  </si>
  <si>
    <t>Hang ve den dau r ak</t>
  </si>
  <si>
    <t>Hát ko đồng loa lấy bên huy thêu</t>
  </si>
  <si>
    <t>hạt vs bột mì t lấy lần khác vậy</t>
  </si>
  <si>
    <t>hawocj có kiểu tương tự ko</t>
  </si>
  <si>
    <t>Hay bạn có muốn tham khảo tông màu tương tự ko ạ</t>
  </si>
  <si>
    <t>Hay bên em may form rộng giống kk fashione</t>
  </si>
  <si>
    <t>Hay em gọi shp bơ lại lấy loa mic đổi cho chị</t>
  </si>
  <si>
    <t>Hay kiểu tương tự ko a</t>
  </si>
  <si>
    <t>Hay màu tương tự k ạ</t>
  </si>
  <si>
    <t>hay mình có muốn cân nhắc sang kích thước tương tự khong ạ</t>
  </si>
  <si>
    <t>hậu mãi tốt ghê</t>
  </si>
  <si>
    <t>Hcm gửi bao giờ có hàng ạ</t>
  </si>
  <si>
    <t>hi bé nhân viên nhiệt tình, k mua hơi ngại</t>
  </si>
  <si>
    <t>hi c k cần free ship. c qua trực tiếp mua có ưu đãi gì không e 😀</t>
  </si>
  <si>
    <t>Hi dạ. Vậy cho e chốt đơn này. Có kèm bộ quà tặng nữa nhỉ</t>
  </si>
  <si>
    <t>hì mình coi lại thì ra chỉ có 5 cái chị bán 350, ban hỏi chị Gương có bớt cho mình dc không ạ nếu dc mình lấy nhé</t>
  </si>
  <si>
    <t>Hi sốp, e đg tìm 1 đôi af1 hoặc kiểu tương tự không biết sốp còn những mẫu nào k?</t>
  </si>
  <si>
    <t>Hic có 1 bộ thì shop huỷ đơn giúp e với ạ</t>
  </si>
  <si>
    <t>Hic thế à, bao giờ có hàng thế</t>
  </si>
  <si>
    <t>Hiện bên mình có ưu đãi gì k ạ</t>
  </si>
  <si>
    <t>Hiện có ưu đãi gì k ai</t>
  </si>
  <si>
    <t>hiện mình có đang có ưu đãi gì không ạ</t>
  </si>
  <si>
    <t>hiện tại bên mình có ưu đãi gì khi mua sản phẩm theo combo không ạ?</t>
  </si>
  <si>
    <t>Hiện tại bên shop đang có ưu đãi gì khi mua kem cừu ạ?</t>
  </si>
  <si>
    <t>hình cần độ phân giải bao nhiêu thì in ra là net nhất shop nhỉ?</t>
  </si>
  <si>
    <t>Hix lấy thêm cho chị 1 bịch bột mì với</t>
  </si>
  <si>
    <t>Hnay e lên đơn cho c các món kia
 Rượu mơ thì thứ 5 ship qua lấy e nhé</t>
  </si>
  <si>
    <t>Hnay k gửi dk hàngbthif c huỷ đơn giúp e nha</t>
  </si>
  <si>
    <t>hoa mau giong khong anh</t>
  </si>
  <si>
    <t>Hoa Mặt Trời Food ý là mk ăn k hết thì bảo quản như nào</t>
  </si>
  <si>
    <t>Hoàn thiện khay chữ nhật màu giống khay này nhé</t>
  </si>
  <si>
    <t>Hoàng Minh Hậu Bệnh viện bảo vệ sức khoẻ tâm thần Quảng Ninh. Dt 0982831583. Chị lấy bình hoa</t>
  </si>
  <si>
    <t>Hoặc có bánh kẹo hay rượu vang k gửi e chốt rồi e ck luôn</t>
  </si>
  <si>
    <t>Hoặc có kiểu tương tự không</t>
  </si>
  <si>
    <t>Hoặc là huỷ đơn giúp shop bạn nhé</t>
  </si>
  <si>
    <t>Hoặc m mua áo thun kem phối đầm này rộng giống kiểu Hàn</t>
  </si>
  <si>
    <t>Hoặc mình đổi sang quả này cũng đẹp c ạ,kiểu giống khác mỗi quả thôi,đều ôm nâng v1 tự nhiên ạ</t>
  </si>
  <si>
    <t>Hỏi là có chống va đập ko</t>
  </si>
  <si>
    <t>hỏi thêm về chính sách đổi trả sản phẩm, hỗ trợ e với ạ</t>
  </si>
  <si>
    <t>Hỏi xem về đến đâu r</t>
  </si>
  <si>
    <t>Hok lấy tai nghe có đc bớt tiền hok shop</t>
  </si>
  <si>
    <t>Hom qua chị chốt sao ko thấy gọi chốt đón em</t>
  </si>
  <si>
    <t>hỗ trợ bảo hành nhanh</t>
  </si>
  <si>
    <t>Hồi chiều em có đật 4 bộ sốp nhật mà em kg thấy gọi chốt đơn chị</t>
  </si>
  <si>
    <t>Hôm  có chứa hỏi sộp laoi này bộ nhớ bao nhiêu G ram bao nhiêu G vậy sộp</t>
  </si>
  <si>
    <t>Hôm bữa shop đã gọi chốt đơn rồi ah</t>
  </si>
  <si>
    <t>hôm bữa tớ đặt màu nước không thấy gọi chốt đơn</t>
  </si>
  <si>
    <t>Hôm chị chốt 2 máy sấy tóc rêu và trắng có để lại không em ? Mấy ngày chưa chốt</t>
  </si>
  <si>
    <t>Hôm chị đặt hàng bên em tới nay chưa thấy gọi chốt vậy em</t>
  </si>
  <si>
    <t>Hôm chị ko thấy gọi chốt đơn nhỉ</t>
  </si>
  <si>
    <t>Hôm kia mình bình luận rất nhiều mã nhưng chưa thấy bên bạn gọi chốt đơn</t>
  </si>
  <si>
    <t>Hôm mình đặt 2 bộ ba lỗ ko thấy gọi chốt đơn ❤❤</t>
  </si>
  <si>
    <t>Hôm nào hết sìn bột mình lấy hũ dùng thử nhá</t>
  </si>
  <si>
    <t>Hôm nào rảnh chụp vài mẫu đăng .. xem ai đúng gu thì chốt hihi</t>
  </si>
  <si>
    <t>Hôm naod đi lấy co ga chải gương 2m2lấy chị nha e</t>
  </si>
  <si>
    <t>Hôm nay có ưu đãi gì ko Chị</t>
  </si>
  <si>
    <t>Hôm nay công ty có ưu đãi gì không Chị</t>
  </si>
  <si>
    <t>Hôm nay dầu gội có ưu đãi gì không em</t>
  </si>
  <si>
    <t>Hôm nay đầu tháng mình không muốn huỷ đơn của shop</t>
  </si>
  <si>
    <t>Hôm nay mà đặt bao giờ có hàng vậy shop</t>
  </si>
  <si>
    <t>hôm nay mình đặt thì giao bao lâu có hàng vậy shop? mình ở Gò dầu-Tây Ninh</t>
  </si>
  <si>
    <t>Hôm qua anh đặt em bộ gạt ,sáng nay chú em cho anh bộ ,lên em huỷ đơn giúp anh nhé</t>
  </si>
  <si>
    <t>Hôm qua bếp điện từ 99 k ấm nước 50 k kem bo đi Thái 29 k 2 hộp  2 thùng mì 29 k nữa mà không chốt đơn vậy.</t>
  </si>
  <si>
    <t>Hôm qua c đặt hang trên live k thấy ai gọi chốt don vậy e</t>
  </si>
  <si>
    <t>Hôm qua chi chốt cái áo dài szai L , màu xanh cổ vịt , và 2 quần zsai M , 1 màu đỏ + 1 vàng ko thấy e gọi chốt đơn e</t>
  </si>
  <si>
    <t>Hôm qua chị chốt cái kệ tivi 250 của nik Võ Thị Thu Hương … gom đơn giúp chị</t>
  </si>
  <si>
    <t>Hôm quá chị có được đơn nào ko mà ko thấy gọi chốt</t>
  </si>
  <si>
    <t>Hôm qua chốt được mấy cái áo chưa thấy gọi chốt đơn vậy</t>
  </si>
  <si>
    <t>Hôm qua đặt chưa thấy gọi chốt đơn em ơi</t>
  </si>
  <si>
    <t>Hôm qua đặt hàng có cây đt nữa, sao chưa thấy gọi chốt đơn vậy em Tây  ?🍀🌷🎉</t>
  </si>
  <si>
    <t>hôm qua e chốt lắc bảng lớn ko thấy gọi chốt hả c</t>
  </si>
  <si>
    <t>Hôm qua e có ghé qua chi nhánh ĐN để thử đồ, lúc đầu e có thử 2 váy, 1 váy thử kg thích, và 1 váy thử thì đẹp nhưng hơi chật, hỏi size lớn hơn thì kg có. Nên e có bảo nhân viên lấy cho e thử váy đen trên manocanh, nv ra hỏi rồi vô nói là hết size S. Nên e đi về. Mà ra khỏi cửa nhìn vô thì thấy váy trên manocanh kg thể nào là size L được mà nhìn vào thì thấy dây thắt lưng và dây trên vai có thể điều chỉnh được, nên e mới vô lại, nhờ nvien cho e xem váy trên manocanh mặc, bạn nv có hỏi e là c mặc size gì? E cũng tl là size S, nhưng e vẫn bảo bạn ý cứ lấy váy size này cho e mặc thử xem sao, vì e nghĩ dây điều chỉnh được nên bảo bạn nv cứ lấy cho e thử. Thì bạn nv bảo là cái này là size S, e hỏi vậy sao nảy e hỏi thì báo là hết size. Bạn ý mới nói dạ c lấy thì e lấy xuống, e hỏi lại là sao, Bạn ý bảo là c chốt chắc lấy thì e mới lấy xuống vì vây này là hàng trưng bày nên không thử được. Nhưng trong lúc tl e bạn ý vẫn tháo xuống. E mới nói với bạn e là ủa pải thử thì mới bik form váy ntn, mặc lên ntn thì mới biết mà mua chứ sao lại chốt lấy thì mới cho thử, lở mặc vô lại không vừa ý thì sao. Xg bạn đó lấy xuống đưa cho 1 bạn nưa nvien khác đem xuống phòng thay. E có thay ra nhưng kg muốn nvien hỗ trợ vì nhìn thái độ của bạn không hài lòng hay như thế nào e không biết nên e kg nhờ và nhờ bạn mình thắt lại. Bạn ý cũng có tới để bạn ý thắt, e vẫn để nhưng trong lúc thắt dây e có đứng trước gương và nhìn thấy thái độ của bạn qua gương rất khó chịu, thay ra e đem ra quầy và bảo lấy váy đó. Lúc đó bạn hỏi c lấy váy này hay s ạ, e tl lấy váy đó, xong tính tiền e đi 2 bạn vẫn cảm ơn với thái độ khác lúc trước đó.</t>
  </si>
  <si>
    <t>Hôm qua e mua hàng nhiều mà ngày nay ko thấy ai gọi chốt đơn vậy c</t>
  </si>
  <si>
    <t>Hôm qua mình có chốt mây túi nhà Thảo sao tơi giờ chưa thấy gọi chốt đơn</t>
  </si>
  <si>
    <t>Hôm qua săn mãi mới đc 1 cái mà ko thấy gọi chốt là sao nhỉ shop ơi</t>
  </si>
  <si>
    <t>Hôm qua tôi có đặt 1đơn áo của shop. Nay tôi k có nhu cầu sử dụng nữa, nên shop huỷ đơn giúp tôi</t>
  </si>
  <si>
    <t>Hôm trc chị đã lấy 1 chân váy mã 04 màu rượu vang. Chị mặc rất ưng. Nay chị muốn lấy 1 chân váy như vậy nhưng màu đen shop ơi.</t>
  </si>
  <si>
    <t>Hôm trc e lấy hộp phấn phủ của c mà nhiều nhũ quá ạ</t>
  </si>
  <si>
    <t>Hôm trc mình đặt áo và chân váy mà chưa thấy nhân viên gọi chốt đơn nhỉ</t>
  </si>
  <si>
    <t>Hôm trên live mình có chốt 2 hộp đốt mỡ và gói bột mình ko thấy nơi shop ơi</t>
  </si>
  <si>
    <t>Hôm trước c cũng muốn lấy nhưng bộ quà tặng c ko ưng nên còn phân vân</t>
  </si>
  <si>
    <t>Hôm trước chị chốt 2sp. Lần đầu lên đơn k thấy shop gọi chốt, k biết có đi hàng k em</t>
  </si>
  <si>
    <t>Hôm trước chj đặt 1 cái túi,, mà chj chưa thấy nv gọi chốt đơn vậy em</t>
  </si>
  <si>
    <t>Hôm trước chốt nhiều hàng, chốt dcj hai hộp quà tặng mà em</t>
  </si>
  <si>
    <t>Hôm trước em chốt áo chị mặc lai mà ko thấy gọi chốt đơn vậy chị còn ko chị trang</t>
  </si>
  <si>
    <t>Hồng này bảo quản như nào ạ</t>
  </si>
  <si>
    <t>Hồng này bảo quản ntn</t>
  </si>
  <si>
    <t>Hồng ui xem cái tai nghe với sạc lấy e 2 cai</t>
  </si>
  <si>
    <t>Hộp 4 kg bao nhiêu cái hộp 1,2 bn cai?</t>
  </si>
  <si>
    <t>Hộp bao nhiêu viên và giá 1 hộp là nhiêu tiền vậy shop</t>
  </si>
  <si>
    <t>Hộp có thiết kế lấy cảm hứng từ những thửa ruộng bậc thang vùng Tây Bắc, bao bì carton lạnh và đi kèm 1 túi giấy. Đây là set quà rất phù hợp để đem biếu tặng khách hàng hoặc bày biện trên ban thờ ngày Tết.</t>
  </si>
  <si>
    <t>Hơn chục năm trước ở Đồng Tháp có một shop làm hoa như vậy, giờ không biết còn không . Hoa từ vỏ bắp, từ gương sen đã lấy hạt, phơi khô…v..v….</t>
  </si>
  <si>
    <t>hqa c chốt bộ quà tặng 790 này k có bộ quà tặng 360</t>
  </si>
  <si>
    <t>Hqua chưa thấy gọi chốt chị</t>
  </si>
  <si>
    <t>Hqua m dặt ko thấy gọi chốt hàng</t>
  </si>
  <si>
    <t>Hsd đc bao lâu e</t>
  </si>
  <si>
    <t>Hũ đựng rượu bả lấy đựng kem 😅</t>
  </si>
  <si>
    <t>Hum ơi em cho c hỏi tình hình bé baby bam c order từ hồi tháng 4.2023 đến đâu rồi hả em.</t>
  </si>
  <si>
    <t>huỷ đơn giúp c vậy</t>
  </si>
  <si>
    <t>Huyen Anh Authentic xin giá combo ạ</t>
  </si>
  <si>
    <t>hướng dẫn c để c bảo hành tủ lạnh nhé e</t>
  </si>
  <si>
    <t>hướng dẫn quy trình bảo hành đối với sản phẩm bị lỗi nhé e</t>
  </si>
  <si>
    <t>Hướng dẫn sd và bảo quản ntn nhỉ</t>
  </si>
  <si>
    <t>Ib e giá ạ. Bé 1 tháng dùng đk ko ạ</t>
  </si>
  <si>
    <t>inbox tư vấn siêu nhiệt tình!</t>
  </si>
  <si>
    <t>Ip 11 promax có dung lượng bộ nhớ bnhiu v ạ.</t>
  </si>
  <si>
    <t>Ip 12 Pro 256gb - m mà k lấy tai nghe thì bao nhiêu ấy b nhỉ</t>
  </si>
  <si>
    <t>Ip x loại bộ nhớ bao nhiêu G</t>
  </si>
  <si>
    <t>Ipad 4 1tr9 có dung lượng bộ nhớ bao nhiêu Gb vậy em?</t>
  </si>
  <si>
    <t>iPad 4 dung lượng bộ nhớ bn b</t>
  </si>
  <si>
    <t>Ipad 4 loại 1,4tr có dung lượng bộ nhớ bao nhiêu? phụ kiện đi kèm gồm những gì shop nhỉ?</t>
  </si>
  <si>
    <t>Ipad 5 dung lượng bộ nhớ bao nhiêu shop</t>
  </si>
  <si>
    <t>IPad 5 dung lượng bộ nhớ bao nhiêu Shop.</t>
  </si>
  <si>
    <t>Ipad 5 wifi bộ nhớ bn G vậy ạ</t>
  </si>
  <si>
    <t>iPad air 2 giá bao nhiêu bộ nhớ bao nhiêu G</t>
  </si>
  <si>
    <t>iPad bộ nhớ bao nhiêu G</t>
  </si>
  <si>
    <t>IPad mini 1 wifi mấy inch và dung lượng pin bao nhiêu</t>
  </si>
  <si>
    <t>Ipad pro 3tr9 có dung lượng bộ nhớ bn ah</t>
  </si>
  <si>
    <t>ipad5 có dung lượng bộ nhớ bao nhiêu?</t>
  </si>
  <si>
    <t>iPhone 15 dung lượng bộ nhớ bao nhiêu vậy</t>
  </si>
  <si>
    <t>Iphone bộ nhớ bao nhiêu GB</t>
  </si>
  <si>
    <t>Ít tuổi dùng được ko</t>
  </si>
  <si>
    <t>J.9000 Vậy thì em góp loa này tổng cụ thể bao nhiêu có đưa trước không Nếu được thì em lấy về Bình Dương</t>
  </si>
  <si>
    <t>Jong màu giống kiểu k ạ</t>
  </si>
  <si>
    <t>k ạ, mẫu gấu gâp này dáng suông đứng, ống k rộng bằng mẫu chị đã mua</t>
  </si>
  <si>
    <t>K b huỷ đơn giúp m nhé</t>
  </si>
  <si>
    <t>k bao giờ có hàng k đẹp</t>
  </si>
  <si>
    <t>K biết bao giờ mới nhận đc 2 món còn lại, m k muốn chờ, muốn huỷ đơn hoặc đổi sang sp cí sẵn</t>
  </si>
  <si>
    <t>K biết đơn hàng mk đã đi đến đâu rồi ạ</t>
  </si>
  <si>
    <t>K biết nếu mh lấy set quà tặng là bình giữ nhiệt vs găng tay cho nam thì thế nào ạ</t>
  </si>
  <si>
    <t>K có ai ke lông mày mà kêu khách ngồi hết. Cho dù kẻ mày là để lấy mẫu cũng k để khách ngồi</t>
  </si>
  <si>
    <t>K có kiểu giống kua hả</t>
  </si>
  <si>
    <t>K có loại nhiều màu giống kia ạ</t>
  </si>
  <si>
    <t>K e , ch lấy mascara thôi</t>
  </si>
  <si>
    <t>K giao luôn đc thì huỷ đơn giúp em nhé để lần sau đặt vậy</t>
  </si>
  <si>
    <t>k lấy rượu thì bn b</t>
  </si>
  <si>
    <t>K màu giống kia kìa c</t>
  </si>
  <si>
    <t>K thì c huỷ đơn giúp em cũng đuọc</t>
  </si>
  <si>
    <t>K, ko lấy bột mì nữa</t>
  </si>
  <si>
    <t>K1gia bao nhiêu cái v</t>
  </si>
  <si>
    <t>Ke có chống rung k</t>
  </si>
  <si>
    <t>Ke máy giặt có chống rung không ạ</t>
  </si>
  <si>
    <t>Kem che khuyết điểm lấy tông sáng nhất</t>
  </si>
  <si>
    <t>Kem chống nắng Nosebum sẽ nâng tone trắng hồng còn kem chống nắng Active chất kem màu giống kem nền có thể thay thế cho lớp makeup nhẹ hằng ngày ạ</t>
  </si>
  <si>
    <t>Kem cừu ngày, chị lấy bộ quà tặng có sửa rửa mặt nhé</t>
  </si>
  <si>
    <t>Kem face bao nhiêu tuổi dùng được ko Như</t>
  </si>
  <si>
    <t>Kem nền 15k lấy 2 chai</t>
  </si>
  <si>
    <t>Kem nền chốt lâu rồi mà khg thấy giao em</t>
  </si>
  <si>
    <t>Kem nền lấy e tone 20-30 nha c</t>
  </si>
  <si>
    <t>Kem nền và phấn lấy chị tone tự nhiên k trắng quá k tối quá nhé</t>
  </si>
  <si>
    <t>Keo có chịu nhiệt không ví dụ dán ở xe để trời nắng có chịu không? Cuộn dài mấy mét</t>
  </si>
  <si>
    <t>Keo mixbon 5 lọ 40k</t>
  </si>
  <si>
    <t>Kẹo này bảo quản như nào b ? Để nhiệt độ thường dc ko</t>
  </si>
  <si>
    <t>Kẹp kích thước giống kẹp bữa c mua hôm trước k</t>
  </si>
  <si>
    <t>Kệ có chống rung k</t>
  </si>
  <si>
    <t>Kê có chống rung kg, hay phải mua thêm chống rừng a?</t>
  </si>
  <si>
    <t>Kệ máy giặt chân có chống rung k</t>
  </si>
  <si>
    <t>kệ máy giặt có chống rung k</t>
  </si>
  <si>
    <t>Kg chị lấy bộ loa với mic</t>
  </si>
  <si>
    <t>khác nhau về dung lượng pin bn nhé</t>
  </si>
  <si>
    <t>khách em mua 1kg cũng vậy ạ</t>
  </si>
  <si>
    <t>Khách quen nha có ưu đãi gì k sohp</t>
  </si>
  <si>
    <t>Khay có mứt có làm màu giống khay bung nước này k ạ</t>
  </si>
  <si>
    <t>Khăn có màu tương tự k</t>
  </si>
  <si>
    <t>Khăn láu hạ sốt bảo quản ntn v c</t>
  </si>
  <si>
    <t>Khăn thì c lấy kiểu giống khăn xám ạ</t>
  </si>
  <si>
    <t>Khi mình nhận bảo quản ntn. Và để được bao lâu e</t>
  </si>
  <si>
    <t>Khi mua máy có ưu đãi gì k ạ</t>
  </si>
  <si>
    <t>Khi nào có hàng lại hoặc có mẫu nào màu tương tự ko e</t>
  </si>
  <si>
    <t>Khi nào rảnh chụp gởi Yến mấy cây hộp quẹt đã chốt nhe Trị.</t>
  </si>
  <si>
    <t>khoảng bao giờ có hàng shop nhỉ</t>
  </si>
  <si>
    <t>Khoảng bao lâu có hàng ấy b?</t>
  </si>
  <si>
    <t>Khoảng bao lâu có hàng hen</t>
  </si>
  <si>
    <t>khoảng chừng nào có hàng shop</t>
  </si>
  <si>
    <t>Khoảng chừng nào có hàng shop haa</t>
  </si>
  <si>
    <t>Khoi giao huy don giup e nha shop</t>
  </si>
  <si>
    <t>Khỏi lấy bột mì bột bắp, thay bằng chai dầu óc chó nha e</t>
  </si>
  <si>
    <t>Khỏi lấy rượu lấy bánh không rồi mình thêm cái khác vào</t>
  </si>
  <si>
    <t>không biết anh cần bộ nhớ bao nhiêu Gb ạ</t>
  </si>
  <si>
    <t>không biết anh cần tìm máy bộ nhớ bao nhiêu GB ạ</t>
  </si>
  <si>
    <t>không biết anh đang cần tìm bản nào, bộ nhớ bao nhiêu Gb ạ</t>
  </si>
  <si>
    <t>Không biết còn cái nào màu tương tự k</t>
  </si>
  <si>
    <t>Không biết đến đâu rồi ạ</t>
  </si>
  <si>
    <t>Không chị tưởng văn lấy cả bộ quà tặng mà mui lai còn đối mỗi nước hoa</t>
  </si>
  <si>
    <t>Không còn thì huỷ đơn giúp em tại có 1 sản phẩm không bõ ship</t>
  </si>
  <si>
    <t>Không lấy bếp điện thì bao nhiêu</t>
  </si>
  <si>
    <t>Không lấy tai nghe giảm giá được bao nhiêu em</t>
  </si>
  <si>
    <t>Khpqng bao lâu có hàng ah</t>
  </si>
  <si>
    <t>Khui bia 8k lấy 2 cái dồn đơn</t>
  </si>
  <si>
    <t>Kích thước đen bao nhiêu, dung lượng pin bao nhiêu,, bao nhiêu led</t>
  </si>
  <si>
    <t>Kích thước đèn và dung lượng pin bao nhiêu shop</t>
  </si>
  <si>
    <t>kích thước đèn, pin, dung lượng pin bao nhiêu vậy shop</t>
  </si>
  <si>
    <t>kích thước giống kệ này, dài 60cm. rộng 22.5cm và cao 14cm ah</t>
  </si>
  <si>
    <t>kích thước giống kia mà để đứng ạ.</t>
  </si>
  <si>
    <t>Kích thước pin và đèn,dung lượng pin bao nhiêu,  có tháo đèn ra xem pin đc ko</t>
  </si>
  <si>
    <t>Kích thước tấm pin mtroi và dung lượng pin bnhiu ạ?</t>
  </si>
  <si>
    <t>kích thước tấm pin ntn dung lượng pin bn</t>
  </si>
  <si>
    <t>Kích thước tấm pin và dung lượng pin bao nhiêu</t>
  </si>
  <si>
    <t>kích thước tương tự kệ màu đen nhé c</t>
  </si>
  <si>
    <t>kieu giong khac vải thoi ha</t>
  </si>
  <si>
    <t>Kiểm tra đơn này xem đi đến đâu rồi mà chị chưa nhận được</t>
  </si>
  <si>
    <t>Kiểm tra đơn túi dùm e đến đâu rồi.lau rồi chưa nhận được</t>
  </si>
  <si>
    <t>Kiểm tra giúp c xem đơn hàng đến đâu rồi nhé</t>
  </si>
  <si>
    <t>Kiểm tra giúp em đơn hàng của em đến đâu rồi c</t>
  </si>
  <si>
    <t>Kiểm tra giúp mình xem đơn hàng đi đến đâu rồi shop ơi</t>
  </si>
  <si>
    <t>kiểu giống k giống màu c</t>
  </si>
  <si>
    <t>kiểu giống khác hình ạ</t>
  </si>
  <si>
    <t>kiểu giống khác hoạ tiết ạ</t>
  </si>
  <si>
    <t>kiểu giống ko</t>
  </si>
  <si>
    <t>Kiểu này nhưng mình k lấy tấm ván, dây hai bên thay bằng màu khác kết hợp với cái gương này</t>
  </si>
  <si>
    <t>kiểu tương tự k có c nhé</t>
  </si>
  <si>
    <t>Kính 120 có chống bụi k ngọc</t>
  </si>
  <si>
    <t>Kính có chống bụi k ạ</t>
  </si>
  <si>
    <t>Kính có chống bụi ko nhỉ</t>
  </si>
  <si>
    <t>Kính lấy dùm mình màu xanh cho bé 55kg</t>
  </si>
  <si>
    <t>Kính này có chống bụi không em</t>
  </si>
  <si>
    <t>Kính này có chống bụi ko</t>
  </si>
  <si>
    <t>Kkk 1tr500k 1 chiếc chắc lên tivi lấy</t>
  </si>
  <si>
    <t>Ko ấy thì giao sáng giúp mình với a chiều có việc a</t>
  </si>
  <si>
    <t>ko biết dép có kích thước giống ko</t>
  </si>
  <si>
    <t>Ko biết trong tầm giá đó có mẫu nào có chống ồn ko ạ</t>
  </si>
  <si>
    <t>ko có khăn mặt kiểu giống khăn tắm hả shop</t>
  </si>
  <si>
    <t>Ko có màu giống kia hả</t>
  </si>
  <si>
    <t>Ko lấy bộ quà tặng thì giảm bao nhiêu vào sp ?</t>
  </si>
  <si>
    <t>Ko lấy loa karaoke nha shop</t>
  </si>
  <si>
    <t>Ko lấy loa karaoke nha shop .</t>
  </si>
  <si>
    <t>Ko lấy phụ kiện và bộ quà tặng</t>
  </si>
  <si>
    <t>Ko lấy set quà tặng giảm còn bao nhiêu</t>
  </si>
  <si>
    <t>Ko lấy tai nghe</t>
  </si>
  <si>
    <t>Ko lấy tai nghe 500k</t>
  </si>
  <si>
    <t>Ko lấy tai nghe đc ko</t>
  </si>
  <si>
    <t>Ko lấy tai nghe đc ko ạ</t>
  </si>
  <si>
    <t>Ko thì huỷ đơn giúp e đi khỏi lỡ e đi vc ko về kịp lại mang tiếng bom hàng nữa</t>
  </si>
  <si>
    <t>Kt dùm chị đơn c giao đến đâu rồi e</t>
  </si>
  <si>
    <t>Kt giúp e đơn hàng đến đâu r shop ơi</t>
  </si>
  <si>
    <t>ktra đon hang c den dau rui</t>
  </si>
  <si>
    <t>Ktra giup đon hag đến đâu r sh</t>
  </si>
  <si>
    <t>L rộng bằng mẫu khác XL rồi chị</t>
  </si>
  <si>
    <t>là áo giặt bảo quản như nào c</t>
  </si>
  <si>
    <t>Là đến đâu rùi anh</t>
  </si>
  <si>
    <t>là khoảng bao giờ có hàng ạ</t>
  </si>
  <si>
    <t>Lá khúc chưa dùng hết thì bảo quản như nào ạ?</t>
  </si>
  <si>
    <t>là mẫu tương tự khác màu ạ</t>
  </si>
  <si>
    <t>Là mùng 1 đừng huỷ đơn giúp sh r ạ</t>
  </si>
  <si>
    <t>Làm c giỏ trái cây như nay tí   qua lấy nha</t>
  </si>
  <si>
    <t>Làm giúp chị giỏ trái cây như này 30p nữa lấy đc ko</t>
  </si>
  <si>
    <t>Làm giúp mình 1 giỏ trái cây tí ghé lấy ạ</t>
  </si>
  <si>
    <t>Làm kiểu giống kiểu quyển xanh</t>
  </si>
  <si>
    <t>Làm sao để mình kiểm tra đơn hàng của mình giao đến đâu rùi nhỉ</t>
  </si>
  <si>
    <t>Làm thế nào để biết cái video mình sẽ phátnlive có độ phân giải bao nhiêu b nhỉ</t>
  </si>
  <si>
    <t>Laptop này có khả năng chống nước hoặc chống bụi không?</t>
  </si>
  <si>
    <t>lay loai tốt ạ</t>
  </si>
  <si>
    <t>Lẩn trước mình có mua cái máy điều hòa bên shop mà mình không lấy cái điều khiển trừ 500k.chồng chị hỏi shop có thể giúp mình mua lại cái điều khiển 500k không để mình xài đủ chức năng cám ơn nha</t>
  </si>
  <si>
    <t>Lần trước thì giao cho cô bắt sáng bột đủ màu nhưng cô vẫn lấy ko đổi, nhưng lần này lại giao cho cô đúng nén nhưng lại sai màu😞</t>
  </si>
  <si>
    <t>Lấu màu tương tự ko?</t>
  </si>
  <si>
    <t>lấy  4 bộ</t>
  </si>
  <si>
    <t>Lấy 1 cái loại usb đi ạ</t>
  </si>
  <si>
    <t>Lấy 1 cái socola</t>
  </si>
  <si>
    <t>Lấy 1 chai kem nền.</t>
  </si>
  <si>
    <t>Lấy 1 chai trà sữa luôn</t>
  </si>
  <si>
    <t>Lấy 1 hủ mắm ruốc xào thịt nữa ký tôm sẽ</t>
  </si>
  <si>
    <t>Lấy 1 loa dồn đơn hôm qua 1vi 99k</t>
  </si>
  <si>
    <t>Lấy 1 tủ lạnh</t>
  </si>
  <si>
    <t>Lấy 1 tủ lạnh mini 99k 0939159337</t>
  </si>
  <si>
    <t>lấy 100 cái</t>
  </si>
  <si>
    <t>lấy 100 cái có bán ko shop</t>
  </si>
  <si>
    <t>Lấy 1bộ đen v22  quân ống loa 1bộ màu cam v40  óng loa</t>
  </si>
  <si>
    <t>lấy 1kg bột ship về Thanh Hóa</t>
  </si>
  <si>
    <t>lấy 1kg nắm cá sặc</t>
  </si>
  <si>
    <t>lấy 1kg thanh mai 134k</t>
  </si>
  <si>
    <t>Lấy 2 bánh gạo</t>
  </si>
  <si>
    <t>Lấy 2 bịch gạo</t>
  </si>
  <si>
    <t>Lấy 2 bịt bột ngọt</t>
  </si>
  <si>
    <t>Lấy 2 bộ 360 k được không  tôi thử máy sấy tóc chạy tốt mới thánh toán tiền nha</t>
  </si>
  <si>
    <t>Lấy 2 bộ loa với ôm lấy máu đen</t>
  </si>
  <si>
    <t>Lấy 2 bôk</t>
  </si>
  <si>
    <t>Lấy 2 cái thì giá có ưu đãi gì ko à?</t>
  </si>
  <si>
    <t>Lấy 2 chai nha shop</t>
  </si>
  <si>
    <t>Lấy 2 chai tẩy trang vẫn đc tặng nước hoa pk shop?</t>
  </si>
  <si>
    <t>Lấy 2 com bo, lấy 1 chậu tắm, quà tặng lấy 1 bộ ,một bộ quà tặng chuyển sang đồ khác</t>
  </si>
  <si>
    <t>Lấy 2 con gà ư muối</t>
  </si>
  <si>
    <t>Lấy 2 hộp tăm chỉ</t>
  </si>
  <si>
    <t>lấy 2 q đỏ rượu tặng 100 lấy 1 áo ko lấy q 0983094835</t>
  </si>
  <si>
    <t>Lấy 2c thì có ưu đãi gì k shop ha</t>
  </si>
  <si>
    <t>Lấy 3 gương 3 tủ có được giảm ko chủ sốp ui🤪</t>
  </si>
  <si>
    <t>Lấy 3 này a</t>
  </si>
  <si>
    <t>Lấy 4 cái có ưu đãi gì k ạ</t>
  </si>
  <si>
    <t>Lấy 5 cây kem đánh răng 75k . 1/5 lạp xưởng Hàn Quốc . tới 32 đường 36 tan quy q7 . 0913 929750</t>
  </si>
  <si>
    <t>Lấy 5 chai dầu ăn. 0378076170</t>
  </si>
  <si>
    <t>Lấy a 1 loa màu trắng với 1 bộ mic</t>
  </si>
  <si>
    <t>lấy áo sơ mi xanh nhạt ngoài có chuẩn màu như ảnh chụp k</t>
  </si>
  <si>
    <t>Lấy bánh trứng muối đậu xanh sầu riêng</t>
  </si>
  <si>
    <t>Lấy c 2 cây son bóng hông</t>
  </si>
  <si>
    <t>Lấy c 2 gói gạo, 2 loại sữa chua c gửi nếu hạn dài, hũ dinh dưỡng lấy vị kakao và 3 korn - mỗi vị 2 lọ nhé
 Thêm 1 túi bột nở hữu cơ nữa</t>
  </si>
  <si>
    <t>Lấy c bịch bông tẩy trang em</t>
  </si>
  <si>
    <t>Lấy c cái độn mái phồng</t>
  </si>
  <si>
    <t>Lấy c cái đựng tai nghe nữa nhé</t>
  </si>
  <si>
    <t>Quan tâm sản phẩm Đồ dùng phòng ăn</t>
  </si>
  <si>
    <t>Lấy cả 5 cái pin nha</t>
  </si>
  <si>
    <t>Lấy cả có ưu đãi gì k em</t>
  </si>
  <si>
    <t>Lấy cả máy và cần có ưu đãi gì ko shop</t>
  </si>
  <si>
    <t>Lấy cái để máy giặt</t>
  </si>
  <si>
    <t>lấy cái đó cũng ddC</t>
  </si>
  <si>
    <t>Lấy cái lắc phụng trắng 39k di</t>
  </si>
  <si>
    <t>Lấy cái tai nghe màu trắng nhé</t>
  </si>
  <si>
    <t>Lấy chị 1 cái dán tủ lạnh</t>
  </si>
  <si>
    <t>lấy chị 1đoi bông nụ. với tây máy giặt 50k nữa.bo lại lắc 140k nhA</t>
  </si>
  <si>
    <t>Lấy chị 2 lọ hoa anh thảo, 1 hộp sắt, 1 b12</t>
  </si>
  <si>
    <t>Lấy chi 80kg</t>
  </si>
  <si>
    <t>lấy chị dây đèn led kẹp hình</t>
  </si>
  <si>
    <t>Lấy chj cây chuốt mi mascara. Nữa nha</t>
  </si>
  <si>
    <t>lấy cho 1 gói tinh bột bắp và 1 gói bột mì hữu cơ nha c</t>
  </si>
  <si>
    <t>Lấy cho 2hộp bột gạo lứt</t>
  </si>
  <si>
    <t>Lấy cho bình hoa mini vàng đi ạ</t>
  </si>
  <si>
    <t>lấy cho c mấy cái như trên nhé</t>
  </si>
  <si>
    <t>lấy cho ch bộ quà tặng combo số 2 nhé</t>
  </si>
  <si>
    <t>Lấy cho chị :2 áo ,2 chai dầu ăn , 1 chục đủa , 1hộp cà phê đen, 1túi đựng mỹ phẩm.</t>
  </si>
  <si>
    <t>Lấy cho chị 6 chai dầu ăn một cái dù đi mưa Sđt 0384488174</t>
  </si>
  <si>
    <t>Lấy cho chị cái loa mini</t>
  </si>
  <si>
    <t>lấy cho chị hai bộ đen và đỏ quần óng loa tám mươi lăm kg địa chỉ ở ấp ô chính xã thông hòa huyện Cầu kè tỉnh Trà Vinh số điện thoại 0794213693</t>
  </si>
  <si>
    <t>Lấy cho chị một cái loa 150k 1 thùng bánh 49k</t>
  </si>
  <si>
    <t>Lấy cho chị một cái nồi cơm 99k và một bộ chén mà bà độ qua đồ mà bỏ vô tủ lạnh 39k địa chỉ 152 Hồ Ngọc Lãm phường An lạc quận Bình Tân số điện thoại 093 464 1916</t>
  </si>
  <si>
    <t>Lấy cho mh 2 hộp 60g cải xoăn, 2 hộp tía tô, 1 hộp cỏ lúa mì</t>
  </si>
  <si>
    <t>Lấy cho mình 1 cây chanh tứ quý , 1 cây mít thái , 1 cây mận an Phước , 2 cây đu đủ giống lùn</t>
  </si>
  <si>
    <t>Lấy cho mình 2 cục bin nhé!!</t>
  </si>
  <si>
    <t>Lấy cho mình cả kính bạc tráng gương luôn nhé</t>
  </si>
  <si>
    <t>lấy combo omega và bổ não thì có ưu đãi gì ko e</t>
  </si>
  <si>
    <t>Lấy con cha leo cho mi ni Rèm Cửa Thủy Điệp</t>
  </si>
  <si>
    <t>Lấy con có gương</t>
  </si>
  <si>
    <t>Lấy cơn này</t>
  </si>
  <si>
    <t>Lấy đầm tầng xanh lá cây 85k</t>
  </si>
  <si>
    <t>Lấy đó 2 cái con ca 1 cái dc hk</t>
  </si>
  <si>
    <t>lấy đôi loa màu vàng   mẫu số 2 nhé</t>
  </si>
  <si>
    <t>Lấy e 1 kem chống nắng , tư vấn e serum meso cấp nước da nhạy cảm và Dầu tẩy trang dùng thế nào ạ da nhạy cảm mụn ẩn thì dùng được không chỉ giúp e cách dùng</t>
  </si>
  <si>
    <t>Lấy e 1 keo magic</t>
  </si>
  <si>
    <t>Lấy e 1 keo magic
1 hộp chữ nhật hoặc tròn bỏ mi fan
2 đèn led cảm ứng
1 cốp màu nâu
Vs 2 cuộn keo dán</t>
  </si>
  <si>
    <t>Lấy e 1 ví + 4 bông tẩy trang +2 áo ngực lá màu đen</t>
  </si>
  <si>
    <t>Lấy e 2 hộp má hồng, mỗi màu 1 hộp</t>
  </si>
  <si>
    <t>lấy e 3 bộ quà tặng trứng</t>
  </si>
  <si>
    <t>lấy e bi bông tẩy trang</t>
  </si>
  <si>
    <t>Lấy e cái gương hạt đậu 1m8x80 cho e nha</t>
  </si>
  <si>
    <t>Lấy e đồng xu cô 6 đi ạ</t>
  </si>
  <si>
    <t>Lấy e gương 1 . 2 chì đá , 1 chì bột</t>
  </si>
  <si>
    <t>Lấy e gương này màu trắng</t>
  </si>
  <si>
    <t>Lấy e tai nghe xanh 11kg</t>
  </si>
  <si>
    <t>lấy e thêm 5 bịch bột mì nha chị</t>
  </si>
  <si>
    <t>Lấy e thêm lọ hoa thanh thảo vs ạ</t>
  </si>
  <si>
    <t>Lấy em</t>
  </si>
  <si>
    <t>Lấy em 1 cây mascara nha</t>
  </si>
  <si>
    <t>Lấy em 1đèn led thanh 0.5cm</t>
  </si>
  <si>
    <t>Lấy em 2 đèn sạc 65k.2 chai dầu ăn 59k.2 bich kẹo tăng lực.0987517337</t>
  </si>
  <si>
    <t>Lấy em hủ tráng gương ngọc trai chị</t>
  </si>
  <si>
    <t>lấy gạo mới cho mình với nhen</t>
  </si>
  <si>
    <t>Lấy giày 38.5</t>
  </si>
  <si>
    <t>lấy hai đèn led</t>
  </si>
  <si>
    <t>Lấy hai hộp sữa đặt địa chỉ số nhà một a đường số chín Ấp hậu xã Tân thông hội củ chi số điện thoại 0328692744</t>
  </si>
  <si>
    <t>lấy hai soi giao âp bình hoa xã bình thạnh đt 0702825053</t>
  </si>
  <si>
    <t>Lấy khoé cán gỗ 2 cái 16k</t>
  </si>
  <si>
    <t>Lấy liên tục thế này có ưu đãi gì k em ơi</t>
  </si>
  <si>
    <t>Lấy loa luôn nha</t>
  </si>
  <si>
    <t>Lấy loa nghe nhạc **********</t>
  </si>
  <si>
    <t>Lấy loa trước</t>
  </si>
  <si>
    <t>Lấy má Hồng đi Phương</t>
  </si>
  <si>
    <t>Lấy mẫu áo này</t>
  </si>
  <si>
    <t>Lấy mấy cái có ưu đãi gì ko ,ck trước</t>
  </si>
  <si>
    <t>Lấy mình 1 set thần tài và bình hoa này</t>
  </si>
  <si>
    <t>Lấy mình 1 tuýp nha + 1 tẩy trang bioderma 100ml. Bỏ bị giúp mình giờ chồng minh ghé lấy ạ</t>
  </si>
  <si>
    <t>Lấy mình 3 hộp nhưng đừng lấy loại này có bột mì nha</t>
  </si>
  <si>
    <t>Lấy mình cái 224k</t>
  </si>
  <si>
    <t>Lấy mình cái phô mai tươi thui nhé</t>
  </si>
  <si>
    <t>Lấy mình khay gương nhe</t>
  </si>
  <si>
    <t>Lấy mình miếng dán màng hình đt note 20 ultra</t>
  </si>
  <si>
    <t>Lấy một chai sưa tăng trắng đường 10 A phường long bình thành phố Thủ Đức trường trung học phổ thông nguyên Văn Tân 037757625</t>
  </si>
  <si>
    <t>lấy một thùng dầu ăn</t>
  </si>
  <si>
    <t>lấy năm chai tẩy trang 036 826 9352</t>
  </si>
  <si>
    <t>Lấy nhiều vậy có ưu đãi gì không shop</t>
  </si>
  <si>
    <t>Lấy nước tẩy trang cho chị</t>
  </si>
  <si>
    <t>Lấy phấn má Hồng màu Hồng giúp e</t>
  </si>
  <si>
    <t xml:space="preserve">lấy sỉ 20 cái </t>
  </si>
  <si>
    <t>Lấy size vừa nhé</t>
  </si>
  <si>
    <t>Lấy số 39 cân nặng 60 kg</t>
  </si>
  <si>
    <t>Lấy số hai nhé quần dài</t>
  </si>
  <si>
    <t>Lấy sợi e đeo</t>
  </si>
  <si>
    <t>lấy tẩy trang sum 79k bỏ dầu tẩy sulwa em nha</t>
  </si>
  <si>
    <t>Lấy thêm c cái cọ tán kem nền</t>
  </si>
  <si>
    <t>Lấy thêm cái gương tròn nhé</t>
  </si>
  <si>
    <t>Lấy thêm đèn led sườn 4 cái màu đỏ</t>
  </si>
  <si>
    <t>Lấy thêm e 2 chai dầu ăn, 1 yến đoyng trùng nje.</t>
  </si>
  <si>
    <t>Lấy tone 10 ,nay gửi chừng nào có hàng</t>
  </si>
  <si>
    <t>Lấy trắng gương</t>
  </si>
  <si>
    <t>Lấy tui 10 bình hoa đủ màu giá 130k</t>
  </si>
  <si>
    <t>Lấy về bảo quản như nào ạ</t>
  </si>
  <si>
    <t>Lấy về còn để tủ lạnh không sợ hỏng</t>
  </si>
  <si>
    <t>Lấy zia 41</t>
  </si>
  <si>
    <t>Lép còn mẫu nào màu trắng kiểu dáng tương tự ko ạ</t>
  </si>
  <si>
    <t>Lên đơn cho chị</t>
  </si>
  <si>
    <t>Lên phải hoit xem ảnh chụp xem chỉ ok k thì mới lấy</t>
  </si>
  <si>
    <t>Lì xì 150k là bao nhiêu cái ạ shop</t>
  </si>
  <si>
    <t>liều dùng và cách bảo quản ntn chị hướng dẫn em luôn nha</t>
  </si>
  <si>
    <t>Liệu trình giảm cân vị cam có ưu đãi gì không shop</t>
  </si>
  <si>
    <t>Lina combo giá bn bạn</t>
  </si>
  <si>
    <t>Linh ơi mã giầy viền nâu z38 trưa hôm qua chốt cho cô rồi sao ko thấy ai gọi chốt đơn nhể</t>
  </si>
  <si>
    <t>Linh Phạm mày đẹp mày ăn 10 cây . Ng ta xấu ng ta ăn 1 cây . Còn không thì dành ăn hết luôn đi má . Trước khi muốn chê ng ta thì lấy gương soi lại cái bản ML của mình đi má</t>
  </si>
  <si>
    <t>Link gốc của mình độ phân giải bao nhiêu ạ?</t>
  </si>
  <si>
    <t>Link gốc của mình trong máy có độ phân giải bao nhiêu ạ</t>
  </si>
  <si>
    <t>link nhóm xem sp: https://bom.so/eMi7FW</t>
  </si>
  <si>
    <t>List đồ nail</t>
  </si>
  <si>
    <t>lm thì khoảng bao lâu có hàng ạ</t>
  </si>
  <si>
    <t>Lọ này bé 4 tuổi dùng đk k a</t>
  </si>
  <si>
    <t>Lò vi sóng nhà c mua 6 tháng trước giừo bị lỗi, c muốn xin thông tin về quy trình bảo hành nhé</t>
  </si>
  <si>
    <t>Loa 2 mis gởi luôn khỏi chốt đơn. Địa chỉ bẻn meserger</t>
  </si>
  <si>
    <t>Loa hát kara có trong giong k</t>
  </si>
  <si>
    <t>Loa kiểm tra mà không đạt chất lượng mình trả lại nhé không lấy đâu làm thế nào thì làm bị lừa một hai lần rồi</t>
  </si>
  <si>
    <t>loa lấy 2 cái</t>
  </si>
  <si>
    <t>Loa này dung lượng pin bn tiếng ah</t>
  </si>
  <si>
    <t>Loại 1 bao nhiêu cái/ kg loại 2 bao nhiêu cái/ kg vậy bạn?</t>
  </si>
  <si>
    <t>Loại 130 có chống rung k</t>
  </si>
  <si>
    <t>Loại 199k độ phân giải mấy chấm vậy</t>
  </si>
  <si>
    <t>loại 250k xem độ phân giải bao nhiêu</t>
  </si>
  <si>
    <t>Loại 3 râu độ phân giải bao nhiêu vậy</t>
  </si>
  <si>
    <t>Loai 450 độ phân giải bao nhiêu M vậy</t>
  </si>
  <si>
    <t>Loại 720k dung lượng pin bao nhiêu.</t>
  </si>
  <si>
    <t>Loại bánh này không nè một ký bao nhiêu tiền 1 kg bao nhiêu cái</t>
  </si>
  <si>
    <t>Loại cam có màu 329k là độ phân giải mấy chấm</t>
  </si>
  <si>
    <t>Loại cam này độ phân giải bao nhiêu</t>
  </si>
  <si>
    <t>loại camera này giá bao nhiêu tiền bộ nhớ bao nhiêu GB</t>
  </si>
  <si>
    <t>Loại chân bọc 130 có chống rung ko</t>
  </si>
  <si>
    <t>Loại của Đức, mở nắp sử dụng rồi bảo quản ntn vậy ạ</t>
  </si>
  <si>
    <t>Loại dâu tây này có chịu nhiệt k bạn?</t>
  </si>
  <si>
    <t>Loại đấy có chống ồn k nhỉ</t>
  </si>
  <si>
    <t>Loại đấy độ phân giải bn nhỉ</t>
  </si>
  <si>
    <t>Loại đèn 500vv dung lượng pin bn vậy em</t>
  </si>
  <si>
    <t>Loại đó có chống rung ko ạ</t>
  </si>
  <si>
    <t>Loại nào có chống nước k ạ</t>
  </si>
  <si>
    <t>Loại này 1lọ bao nhiêu viên</t>
  </si>
  <si>
    <t>Loại này bộ nhớ bao nhiêu G vậy b</t>
  </si>
  <si>
    <t>Loại này có chịu nhiệt k vậy</t>
  </si>
  <si>
    <t>Loại này có chịu nhiệt không shop</t>
  </si>
  <si>
    <t>Loại này có chịu nhiệt không sop</t>
  </si>
  <si>
    <t>Loại này có chống bụi ko ạ</t>
  </si>
  <si>
    <t>loai này có chống nước không vậy</t>
  </si>
  <si>
    <t>loại này có chống nước ko bạn</t>
  </si>
  <si>
    <t>Loại này có chống ồn không</t>
  </si>
  <si>
    <t>Loại này có chống rung k ạ</t>
  </si>
  <si>
    <t>Loại này có chống rung ko AK</t>
  </si>
  <si>
    <t>Loại này có chống rung ko shop?</t>
  </si>
  <si>
    <t>Loại này có chống va đập k b</t>
  </si>
  <si>
    <t>Loại này có chống va đập không nhỉ</t>
  </si>
  <si>
    <t>Loại này có chống va đập ko ạ?</t>
  </si>
  <si>
    <t>loại này có chống va đập ko ad</t>
  </si>
  <si>
    <t>Loại này có chống va đập ko e</t>
  </si>
  <si>
    <t>Loại này có chống va đập kone</t>
  </si>
  <si>
    <t>Loại này có độ phân giải ntn ạ. Vs rõ nét k ạ</t>
  </si>
  <si>
    <t>Loại này có kháng nước k shop</t>
  </si>
  <si>
    <t>Loại này có xịt bô xe máy được ko shop, có chịu nhiệt ko</t>
  </si>
  <si>
    <t>Loại này dung lượng pin bao nhiêu v ạ</t>
  </si>
  <si>
    <t>Loại này dung lượng pin bao nhiêu vậy shop ơi</t>
  </si>
  <si>
    <t>Loại này độ phân giải bao nhiêu?cả ship+kèm thẻ 64Gb  là 350k chứ.camera có đèn k shop</t>
  </si>
  <si>
    <t>Loại này là nhựa có chống va đập k ạ</t>
  </si>
  <si>
    <t>loại này nhựa cứng hả bạn có chịu nhiệt ko vậy</t>
  </si>
  <si>
    <t>Loại này nó bộ nhớ bao nhiêu G</t>
  </si>
  <si>
    <t>Loại này Ram và bộ nhớ bn GB em</t>
  </si>
  <si>
    <t>Loại này thì bao giờ có hàng ta</t>
  </si>
  <si>
    <t>Loại nầy có chống nước không shop</t>
  </si>
  <si>
    <t>Lon bia bà ơi uốn thì cứ uốn vì mồi ngon ai trách đâu tửu nhập tâm như hổ nhập lâm ai trách đâu mà còn lấy giấy dáng lại ko thành thật chấm rớt điểm về thi lại nước ngọt ji mà bọt ko vậy ông nội</t>
  </si>
  <si>
    <t>Long chân nách bé 12 tuổi dùng được ko e</t>
  </si>
  <si>
    <t>Lót có màu giống ko em, có thể nhạt hơn nhé</t>
  </si>
  <si>
    <t>Lớn tuổi dùng được không có hiệu quả không</t>
  </si>
  <si>
    <t>Lớn tuổi dùng được không e</t>
  </si>
  <si>
    <t>Lớn tuổi dùng được không em ơi</t>
  </si>
  <si>
    <t>Lụa hà an bao lâu có hàng ạ</t>
  </si>
  <si>
    <t>Lúc cần bảo hành thì c đem sp ra trung tâm bảo hành là được hả có cần hẹn trước gì k ?</t>
  </si>
  <si>
    <t>Lúc chốt đang say tỉnh rượu thì thôi kkkk</t>
  </si>
  <si>
    <t>Lúc mình giục bạn hàng của mình đến đâu rồi là mình đang cần nhận đơn để còn đi làm chứ ai chờ mấy hôm ko thấy ai hồi âm gì</t>
  </si>
  <si>
    <t>Lúc nãy mình tải về với độ phân giải bao nhiêu ạ?</t>
  </si>
  <si>
    <t>Lựa giùm loại to nhất thì lấy còn nhỏ như lòng bia thì mình không lấy</t>
  </si>
  <si>
    <t>Lược này có chịu nhiệt k ạ</t>
  </si>
  <si>
    <t>Lược này có chịu nhiệt kg em</t>
  </si>
  <si>
    <t>Lược này có chịu nhiệt ko ạ</t>
  </si>
  <si>
    <t>Lv có chống nước ko</t>
  </si>
  <si>
    <t>M bán hàng bia hơi shop báo giá chuẩn xem m lấy về bán xem khách hàng có nhu cầu với món này ko.nếu ổn m sẽ lấy thường xuyên</t>
  </si>
  <si>
    <t>M chốt 20 cái</t>
  </si>
  <si>
    <t>M chốt những san phâm này nhé</t>
  </si>
  <si>
    <t>M ck thêm để lấy 1 chai nước Tẩy trang Bio Hồng nắp nhấn</t>
  </si>
  <si>
    <t>M có món gì cho bé trai, gái lớp 2 mà dưới 10k k á shop. E lấy bỏ set quà tặng lớp ạ</t>
  </si>
  <si>
    <t>M coi độ phân giải ntn nhie</t>
  </si>
  <si>
    <t>M còn mẫu nào vải lien kiểu dáng tương tự ko vậy?</t>
  </si>
  <si>
    <t>M lấy 2 chai tẩy trang b5</t>
  </si>
  <si>
    <t>M lấy 98k bột mì
 55k bột bắp
 45k bột năng</t>
  </si>
  <si>
    <t>M lấy mật ong chứ ko fai rượu mơ sh ơi</t>
  </si>
  <si>
    <t>M muốn lấy thêm gương dán tường loại to ý là kích thước bn</t>
  </si>
  <si>
    <t>m xin giá combo</t>
  </si>
  <si>
    <t>M xin giá combo tảo biển</t>
  </si>
  <si>
    <t>M xin giá combo với ạ</t>
  </si>
  <si>
    <t>M xin giá combo với an</t>
  </si>
  <si>
    <t>M300 chế độ phân giải bao nhiêu vậy</t>
  </si>
  <si>
    <t>Mã 14 có chống rung ko ạ</t>
  </si>
  <si>
    <t>Mà 2 mẫu này ko rộng bằng mẫu freesize đâu ah</t>
  </si>
  <si>
    <t>Mã 372 còn e lấy cho c với</t>
  </si>
  <si>
    <t>Mà bộ nhớ bao nhiêu G vậy shop</t>
  </si>
  <si>
    <t>Mà bộ nhớ bao nhiêu Gb</t>
  </si>
  <si>
    <t>mà c ko lấy quà tặng là tai nghe thì có giảm tiền ko em</t>
  </si>
  <si>
    <t>Mà có chống nước k b?</t>
  </si>
  <si>
    <t>Mà có loại nào như này mà có chống va đập k ạ?</t>
  </si>
  <si>
    <t>Mà dáng màu tương tự ko</t>
  </si>
  <si>
    <t>Mà dung lượng pin bao nhiêu vậy</t>
  </si>
  <si>
    <t>Má đeo tai nghe ,chạy lại chốt gần vấp té</t>
  </si>
  <si>
    <t>Mà em muốn huỷ đơn để em đặt bên shopee thì làm sao ạ</t>
  </si>
  <si>
    <t>Mà form k rộng bằng mẫu kia</t>
  </si>
  <si>
    <t>Mà gà nồi cho uống 1lan bao nhiêu viên a</t>
  </si>
  <si>
    <t>Mà giờ em sinh được nữa tháng dùng được không ạ</t>
  </si>
  <si>
    <t>Má hồng màu BM01 còn ko ạ, vì mình mún lấy màu đó</t>
  </si>
  <si>
    <t>Mà jbl có chống ồn k ạ a</t>
  </si>
  <si>
    <t>Mà lấy loa đi shop</t>
  </si>
  <si>
    <t>Mà máy này có chống rung ko ạ</t>
  </si>
  <si>
    <t>Mà mk ở Thanh Hóa bao giờ có hàng đc shop</t>
  </si>
  <si>
    <t>Mà nhớ lấy ống loa cho chị.</t>
  </si>
  <si>
    <t>Mà quên hỏi ad con này bộ nhớ bao nhiêu GB vậy ad, với có gắn sim ko hay chỉ xài wifi thôi</t>
  </si>
  <si>
    <t>mà sao ko thấy gọi chốt đơn</t>
  </si>
  <si>
    <t>mà sữa này mình bảo quản ntn ạ</t>
  </si>
  <si>
    <t>Mã trên bao giờ có hàng chị</t>
  </si>
  <si>
    <t>Mà vận chuyển máy shop mình đóng có chống va đập ko.? Sợ lúc vận chuyển lại honhr</t>
  </si>
  <si>
    <t>mai bảo giao sáng giúp em</t>
  </si>
  <si>
    <t>Mai cx đc nma mai cố gắng giao sáng giúp mình</t>
  </si>
  <si>
    <t>Mai e cho giao sáng giúp c đc ko</t>
  </si>
  <si>
    <t>Mai e chụp cho c và c xem cái áo nhung của c màu giống ko c lấy nhé</t>
  </si>
  <si>
    <t>mai giao sáng giúp</t>
  </si>
  <si>
    <t>Mai giao sáng giúp e</t>
  </si>
  <si>
    <t>Mai giao sáng giúp e ạ!</t>
  </si>
  <si>
    <t>Mai giao sáng giúp em nha</t>
  </si>
  <si>
    <t>Mai giao sáng giúp mik nha shop tại tầm trưa mình sợ bố mik ngủ ko nghe máy</t>
  </si>
  <si>
    <t>Mai giao sáng giúp mình nha</t>
  </si>
  <si>
    <t>Mài khoé kết hợp mài da 99k</t>
  </si>
  <si>
    <t>Mai làm chị giỏ trái cây đi viếng nha 8h lấy</t>
  </si>
  <si>
    <t>mai ship cho c 
 1 thùng dầu ăn nhật 
 10 bông tẩy trang nga
 1 thùng ensure nước mỹ</t>
  </si>
  <si>
    <t>Mai ship mà note đơn giao sáng giúp chị</t>
  </si>
  <si>
    <t>Mai shop giao sáng giúp mình nhé tại địa chỉ tại Trường Đại Học Thăng Long nhé</t>
  </si>
  <si>
    <t>màn độ phân giải bao nhiêu ạ</t>
  </si>
  <si>
    <t>Màn hình ss độ phân giải bn a</t>
  </si>
  <si>
    <t>mang thai dùng được không</t>
  </si>
  <si>
    <t>Mascara lấy 1 được ko</t>
  </si>
  <si>
    <t>màu giống k ạ</t>
  </si>
  <si>
    <t>màu giống khăn đây ạ</t>
  </si>
  <si>
    <t>màu giống khoác ạ</t>
  </si>
  <si>
    <t>màu giống ko shop</t>
  </si>
  <si>
    <t>Màu khác mà kích thước giống ko chị</t>
  </si>
  <si>
    <t>Màu này là kiểu giống khoát đen ạ</t>
  </si>
  <si>
    <t>Màu này ở ngoài màu giống k e</t>
  </si>
  <si>
    <t>màu trắng dung lượng pin bnhiu</t>
  </si>
  <si>
    <t>màu tương tự khác chỗ cap quần chút thôi ạ</t>
  </si>
  <si>
    <t>Màu vàng phía sau có combo size SM k, xin giá combo</t>
  </si>
  <si>
    <t>Màu xanh bên ngoài chụp với thức tế màu giống ko</t>
  </si>
  <si>
    <t>Màu xanh nếu màu tương tự k đậm hơn cũng k nhạt hơn thì cho c đặt quần cùng màu luôn nha</t>
  </si>
  <si>
    <t>máy anh bộ nhớ bao nhiêu GB ạ</t>
  </si>
  <si>
    <t>Máy bản nước nào và dung lượng pin bao nhiêu ạ</t>
  </si>
  <si>
    <t>Máy bao nhiêu gb, dung lượng pin bao nhiêu % vậy ạ</t>
  </si>
  <si>
    <t>Máy bộ nhớ bao nhiêu GB</t>
  </si>
  <si>
    <t>Máy bộ nhớ bao nhiêu GB ạ</t>
  </si>
  <si>
    <t>máy bộ nhớ bao nhiêu GB vậy</t>
  </si>
  <si>
    <t>Máy camera truoc độ phân giải bao nhiêu</t>
  </si>
  <si>
    <t>Máy có bộ nhớ bao nhiêu GB v shop</t>
  </si>
  <si>
    <t>Máy có bộ nhớ bao nhiêu Ghi vậy</t>
  </si>
  <si>
    <t>May có chống nước khong day ạ</t>
  </si>
  <si>
    <t>Máy có chống nước không vậy shop</t>
  </si>
  <si>
    <t>Máy có dung lượng bộ nhớ bao nhiêu Gb ạ?</t>
  </si>
  <si>
    <t>máy của anh bộ nhớ bao nhiêu GB ạ</t>
  </si>
  <si>
    <t>Máy dung lượng bộ nhớ bao nhiêu ghi</t>
  </si>
  <si>
    <t>Máy dung lượng pin bao nhiêu shop ?</t>
  </si>
  <si>
    <t>máy đen bộ nhớ bao nhiêu GB chị nhỉ</t>
  </si>
  <si>
    <t>Máy điều hòa chỉ chốt một cái xuống thoại 0374 9243 năm ba￼</t>
  </si>
  <si>
    <t>Máy giặt để lên bộ inox có chống rung không shop</t>
  </si>
  <si>
    <t>Máy ip 12 Promax màu gold giá nhiêu ạ, dung lượng pin bao nhiêu z shop</t>
  </si>
  <si>
    <t>máy ipad bao nhiêu tiền vậy shop, bộ nhớ bao nhiêu GB???</t>
  </si>
  <si>
    <t>Máy jellybox e vừa lấy này dung lượng pin bn ạ</t>
  </si>
  <si>
    <t>Máy mài 445-1 chiếc màu hồng xanh</t>
  </si>
  <si>
    <t>Máy mấy sim bộ nhớ bao nhiêu GB vậy</t>
  </si>
  <si>
    <t>Máy này bộ nhớ bao nhiêu G B</t>
  </si>
  <si>
    <t>Máy này bộ nhớ bao nhiêu G e nhỉ</t>
  </si>
  <si>
    <t>Máy này có chống ồn ko. có xay sữa hạt ko nấu và mịn ko shop</t>
  </si>
  <si>
    <t>Máy này dung lượng pin bao nhiêu vậy  Lenovo gen mấy</t>
  </si>
  <si>
    <t>Máy này độ phân giải bao nhiêu ạ</t>
  </si>
  <si>
    <t>Máy này độ phân giải bn mpx nhỉ</t>
  </si>
  <si>
    <t>máy này quay dc độ phân giải bnh ạ</t>
  </si>
  <si>
    <t>Máy rửa chén lấy cho em mây cục</t>
  </si>
  <si>
    <t>máy sấy có chống ồn k e</t>
  </si>
  <si>
    <t>Máy sấy tóc nãy chốt cho em chưa chị</t>
  </si>
  <si>
    <t>Máy tính bảng bao nhiêu in dung lượng pin bao nhiêu em mấy còn đẹp không</t>
  </si>
  <si>
    <t>Mặc rộng rộng bằng mẫu là đẹp</t>
  </si>
  <si>
    <t>Mắm cá chốt 1 kg mắm cá linh 1 kg</t>
  </si>
  <si>
    <t>Mắm dưa cà và mắm nêm bảo quản như nào và dùng được bao lâu í bạn?</t>
  </si>
  <si>
    <t>Mắm ruốc  bảo quản như nào bạn, thời gian để được bao lâu</t>
  </si>
  <si>
    <t>Măng này ăn với mì tôm được không ah</t>
  </si>
  <si>
    <t>Mặt trong có chống va đập ko e</t>
  </si>
  <si>
    <t>mâm xe hino 15tan bao nhiêu cái</t>
  </si>
  <si>
    <t>Mẫu 3 có mẫu nào màu tương tự ko e</t>
  </si>
  <si>
    <t>Mẫu 3 mắt độ phân giải bao nhiêu? Kèm thẻ giá thế nào?</t>
  </si>
  <si>
    <t>Mẫu 63 đặt thì bao giờ có hàng thế ạ</t>
  </si>
  <si>
    <t>Mẫu áo mình hỏi có rộng bằng mẫu trên không?</t>
  </si>
  <si>
    <t>Mẫu bann đổ màu giống kiểu ntn</t>
  </si>
  <si>
    <t>Mẫu bóng đèn có thẻ nhớ chưa và ship luôn à.độ phân giải bao nhiêu ạ</t>
  </si>
  <si>
    <t>mẫu đai có kiểu giống kiểu kia ko ạ</t>
  </si>
  <si>
    <t>Mẫu đấy có màu tương tự ko?</t>
  </si>
  <si>
    <t>mẫu đó thì góc camera lại không rộng bằng mẫu 570k anh ạ</t>
  </si>
  <si>
    <t>Mẫu màu Hồng nãy chừng nào có hàng chị</t>
  </si>
  <si>
    <t>Mẫu này có cao rộng bằng mẫu đỏ trên k shop</t>
  </si>
  <si>
    <t>Mẫu này có chịu nhiệt ko ạ</t>
  </si>
  <si>
    <t>mẫu này có chống nước kg ạk</t>
  </si>
  <si>
    <t>Mẫu này có chống ồn k shop</t>
  </si>
  <si>
    <t>Mẫu này có chống va đập k ạ</t>
  </si>
  <si>
    <t>mẫu này có chống va đập kh ạ</t>
  </si>
  <si>
    <t>Mẫu này có chống va đập ko bạn</t>
  </si>
  <si>
    <t>Mẫu này có chống va đập ko c</t>
  </si>
  <si>
    <t>mẫu này có chống va đập ko shop</t>
  </si>
  <si>
    <t>Mẫu này có màu khác hoặc kiểu tương tự k?</t>
  </si>
  <si>
    <t>Mẫu này có rộng bằng mẫu ban đầu mình hỏi k mình thích mặc rộng bạn ơi</t>
  </si>
  <si>
    <t>Mẫu này có rộng bằng mẫu cũ ko</t>
  </si>
  <si>
    <t>Mẫu này có size XL nhưng dáng này mông ko rộng bằng mẫu đen</t>
  </si>
  <si>
    <t>Mẫu này có ưu đãi gì kh,e chốt luôn,hihi</t>
  </si>
  <si>
    <t>Mẫu này còn kiểu dáng tương tự ko shop</t>
  </si>
  <si>
    <t>Mẫu này còn ko để chốt hai mẫu</t>
  </si>
  <si>
    <t>Mẫu này còn màu khác hay kiểu tương tự k</t>
  </si>
  <si>
    <t>Mẫu này cũng dk nhưng kiểu giống kiểu này ko ạ</t>
  </si>
  <si>
    <t>Mẫu này form k rộng bằng mẫu mình mới nhận phải k ạ</t>
  </si>
  <si>
    <t>Mẫu này hình thực tế màu giống k ạ</t>
  </si>
  <si>
    <t>Mẫu này k rộng bằng mẫu kia nha c</t>
  </si>
  <si>
    <t>Mẫu này k rộng bằng mẫu mình mới nhận lúc trưa phải k shop</t>
  </si>
  <si>
    <t>Mẫu này không rộng bằng mẫu
Kia phải k ạ</t>
  </si>
  <si>
    <t>Mẫu này kích thước giống k ạ</t>
  </si>
  <si>
    <t>Mẫu này kích thước giống ko ạ</t>
  </si>
  <si>
    <t>Mẫu này màu tương tự k à c</t>
  </si>
  <si>
    <t>Mẫu này mình chưa ưng, bạn có mẫu khác có kích thước tương tự ko?</t>
  </si>
  <si>
    <t>Mẫu này mình mua 6 cái có ưu đãi gì ko ạ</t>
  </si>
  <si>
    <t>Mẫu này nhám hay trơn ak( có chống bụi k ak</t>
  </si>
  <si>
    <t>Mẫu này ống có rộng bằng mẫu kia không shop</t>
  </si>
  <si>
    <t>mẫu này ren trắng này rộng bằng mẫu xanh đúng ko em?</t>
  </si>
  <si>
    <t>Mẫu này thấp hơn chiều ngang và chiều rộng bằng mẫu trên á</t>
  </si>
  <si>
    <t>Mẫu này thì k rộng bằng mẫu trên bạn hỏi</t>
  </si>
  <si>
    <t>mẫu tương tự ko</t>
  </si>
  <si>
    <t>Mẫu váy trắng có ảnh chụp lấy hết chiều dài váy kg e</t>
  </si>
  <si>
    <t>mẫu xanh có chống va đập k shop</t>
  </si>
  <si>
    <t>mấy 1hôp bao nhiêu viên</t>
  </si>
  <si>
    <t>Mấy bộ đó kiểu giống k hả c</t>
  </si>
  <si>
    <t>Mấy bộ nhớ bao nhiêu Gb mà e tìm k thấy</t>
  </si>
  <si>
    <t>Mấy con nàu có chống ồn ko bạn</t>
  </si>
  <si>
    <t>mấy đồ này bảo quản ntn</t>
  </si>
  <si>
    <t>Mấy hôm chị lấy 4 cây bên Bút kẻ mày chính hãng mà hay gãy lắm</t>
  </si>
  <si>
    <t>mấy loại này về bảo quản ntn? tg giữ đc bao lâu</t>
  </si>
  <si>
    <t>Mấy mẫu kia có vẻ k rộng bằng mẫu Polo b nhỉ</t>
  </si>
  <si>
    <t>Mấy mẫu same same kia e đều hết hàng ạ</t>
  </si>
  <si>
    <t>Mấy này độ rộng vẫn là cung 360 ngồi xoè tròn được nhưng k rộng bằng mẫu chuyển màu</t>
  </si>
  <si>
    <t>Mẫy này rộng giống kia hay form bt e</t>
  </si>
  <si>
    <t>Mấy nhẫn này mình bảo quản ntn em</t>
  </si>
  <si>
    <t>Mẹ bỉm chăm chỉ like lấy tiền mua sữa cho gái rượu</t>
  </si>
  <si>
    <t>Mẹ em 70 tuổi dùng được kg shop</t>
  </si>
  <si>
    <t>Me moi sinh 2thang dung dc ko.shop</t>
  </si>
  <si>
    <t>Men nở vs bột nở lấy gói nhỏ nhất chị hì</t>
  </si>
  <si>
    <t>Men vi sinh norita bé 2 tháng dùng đk k ạ</t>
  </si>
  <si>
    <t>Mèo 2 tháng tuổi dùng được kg shop</t>
  </si>
  <si>
    <t>Mẹt 1 mặt bao nhiêu cái shop</t>
  </si>
  <si>
    <t>Mh bán bia hơi muốn lấy về cho khách uống bia</t>
  </si>
  <si>
    <t>Mh chốt 2 bộ và dc 1 bộ quà tặng nữa nhé</t>
  </si>
  <si>
    <t>Mh xin giá combo này</t>
  </si>
  <si>
    <t>Miếng dán có chịu nhiệt kg shop</t>
  </si>
  <si>
    <t>Mìh cám ơn bạn nhiều nhé. Hộp phấn má hồng mìh cũg k lấy nữa đâu vì mìh dùg son làm đánh má cũg đc bạn à</t>
  </si>
  <si>
    <t>Milk bò có màu tương tự k c</t>
  </si>
  <si>
    <t>Mình 1ao1 m31 k chốt m8 ạ</t>
  </si>
  <si>
    <t>Minh 1m6 nặng 62kg, 90-86-99. Do vừa sinh em bé nên vòng 2 to ạ. Đặt may bao lâu có hàng ạ</t>
  </si>
  <si>
    <t>Mình 55kg thích mặc rộng bằng mẫu</t>
  </si>
  <si>
    <t>Mình bảo quản như nào ạ ?</t>
  </si>
  <si>
    <t>Mình bảo quản như nào bao nhiêu lâu shop</t>
  </si>
  <si>
    <t>Mình bảo quản như nào nếu dùng lâu , khi ăn chiên nóng lại ah</t>
  </si>
  <si>
    <t>Mình bảo quản ntn e .</t>
  </si>
  <si>
    <t>Mình bảo quản ntn ha</t>
  </si>
  <si>
    <t>Mình bảo quản ntn sau khi khui nắp vậy e?</t>
  </si>
  <si>
    <t>Mình cần mua 1kg bánh tráng ạ</t>
  </si>
  <si>
    <t>Mình chấp nhận lấy bột mình tét thử súng. Hk đc mình trả súng mình lấy bột</t>
  </si>
  <si>
    <t>Mình chỉ lấy 2 tai nghe mới thôi , còn hộp sạc và các thứ khác trả lại + 2 tai nghe bị lỗi .</t>
  </si>
  <si>
    <t>Mình chỉ lấy giỏ trái cây thôi, ko lấy khu vườn nha</t>
  </si>
  <si>
    <t>mình chốt 10 cái nha</t>
  </si>
  <si>
    <t>Mình chốt 10 cái nhé</t>
  </si>
  <si>
    <t>Mình chốt 20 cái nhớ tặng 4 cái nha shop 🤣🤣</t>
  </si>
  <si>
    <t>Mình có bán nón cho bé mà có chống bụi kèm theo k ạ</t>
  </si>
  <si>
    <t>Mình có các con fuji màu giống kh ạ</t>
  </si>
  <si>
    <t>Mình có còn kiểu tương tự ko ạ?</t>
  </si>
  <si>
    <t>Mình có đặt tép mỡ thịt của shop trên shopee. Cho mình hỏi mình bảo quản như nào? Và dùng trong bao nhiu ngày ạ</t>
  </si>
  <si>
    <t>Mình có kích thước tương tự không ạ</t>
  </si>
  <si>
    <t>Mình có kiểu tương tự k ạ</t>
  </si>
  <si>
    <t>mình có kiểu tương tự không ạ</t>
  </si>
  <si>
    <t>Mình có kiểu tương tự ko cho mình xem nha</t>
  </si>
  <si>
    <t>mình có loại nào kích thước tương tự ko a</t>
  </si>
  <si>
    <t>Mình có màu tương tự k ạ</t>
  </si>
  <si>
    <t>Minh có màu tương tự khum ạ</t>
  </si>
  <si>
    <t>mình có mẫu nào màu tương tự kh ạ</t>
  </si>
  <si>
    <t>Mình có mẫu r ý ạ . Mình muốn in 2 mặt mà kích thước giống khổ A6 thì giá như nào ạ</t>
  </si>
  <si>
    <t>Mình có mẫu tương tự ko</t>
  </si>
  <si>
    <t>mình có mẫu tương tự ko c</t>
  </si>
  <si>
    <t>mình có muốn chuyển sang những kích thước tương tự không ạ</t>
  </si>
  <si>
    <t>Mình có muốn đổi sang mẫu tương tự không ạ</t>
  </si>
  <si>
    <t>mình có muốn tham khảo sang các hộp có kích thước tương tự không ạ</t>
  </si>
  <si>
    <t>Mình có ưu đãi gì khi mua vài bộ k ah 🤣</t>
  </si>
  <si>
    <t>Mình có ưu đãi gì không nhỉ?</t>
  </si>
  <si>
    <t>Mình có ưu đãi gì ko ạ 🥺</t>
  </si>
  <si>
    <t>Mình có ưu đãi gì ko ah</t>
  </si>
  <si>
    <t>Mình có về mẫu tương tự k c</t>
  </si>
  <si>
    <t>Mình còn 3 đơn liền mà không thấy ai gọi chốt</t>
  </si>
  <si>
    <t>Mình còn áo nào kiểu tương tự không ạ?</t>
  </si>
  <si>
    <t>Mình còn loại kích thước tương tự ko shop</t>
  </si>
  <si>
    <t>Minh con mau tuong tu ko a</t>
  </si>
  <si>
    <t>Mình còn màu tương tự ko ạk vải linen</t>
  </si>
  <si>
    <t>Mình con mẫu nào màu tương tự k ạ</t>
  </si>
  <si>
    <t>Mình cũng đặt hàng mà ko thấy gọi chốt đơn</t>
  </si>
  <si>
    <t>Mình cũng quận hoàng mai thì bao lâu có hàng ạ</t>
  </si>
  <si>
    <t>Mình đã lấy lên m rồi. Còn bột mình mặc s thôi</t>
  </si>
  <si>
    <t>MÌnh đã từng mua hàng ở Shop mấy lần rồi ko biết có ưu đãi gì không nhỉ</t>
  </si>
  <si>
    <t>Minh đang uống thuốc tránh thai dung dc ko bạn?</t>
  </si>
  <si>
    <t>Minh Đào đơn giản như uống rượu lấy thêm cô vợ nữa khỏi vĩnh viễn luôn</t>
  </si>
  <si>
    <t>Mình đặt 1c nữa thì có ưu đãi gì ko shop ơi?</t>
  </si>
  <si>
    <t>Mình đặt 2 bộ dây sạc mà chưa thấy gọi chốt đơn yến ạ.</t>
  </si>
  <si>
    <t>Mình đặt khoảng 30 cái thì bao lâu có hàng ạ?</t>
  </si>
  <si>
    <t>Mình đâu muốn huỷ đơn</t>
  </si>
  <si>
    <t>Mình đeo luôn ở nhà đó shop che khuyết điểm ở mắt,nên muốn lấy màu nhạt</t>
  </si>
  <si>
    <t>Mình đi size 35 shop có mẫu tương tự ko</t>
  </si>
  <si>
    <t>Mình định đặt xanh ngọc, ko biết màu giống ko?</t>
  </si>
  <si>
    <t>mình đổi 2 màu tương tự khác dc ko anh</t>
  </si>
  <si>
    <t>Mình đổi lấy máy sấy tóc được k ạ</t>
  </si>
  <si>
    <t>Mình gửi bao lâu có hàng vậy</t>
  </si>
  <si>
    <t>mình gửi yến mạch cho t nhé. t lấy thêm đậu hà lan, đậu gà mỗi gói 500g và thêm 1 gói bột mì hữu cơ</t>
  </si>
  <si>
    <t>Mình hỏi dung lượng pin bao nhiêu mHa (thông số kỹ thuật)?</t>
  </si>
  <si>
    <t>Mình hỏi dung lượng pin bao nhiêu nghìn w</t>
  </si>
  <si>
    <t>Mình hỏi giao đến đâu rồi ấy</t>
  </si>
  <si>
    <t>Mình hỗ trợ đổi hàng nhanh nhất có thể</t>
  </si>
  <si>
    <t>Mình huỷ đơn giúp e với</t>
  </si>
  <si>
    <t>mình k lấy ảnh chụp trước mạng đâu</t>
  </si>
  <si>
    <t>mình k lấy rượu mặt thfi trừ ra ha. với muối gì vậy bạn. bao nhiu kg?</t>
  </si>
  <si>
    <t>Mình không lấy khay tráng gương shop nhé!</t>
  </si>
  <si>
    <t>Mình ko có kích thước giống kính của b rồi</t>
  </si>
  <si>
    <t>Mình ko lấy bộ quà tặng có đc giảm ko shop</t>
  </si>
  <si>
    <t>Mình ko lấy bộ quà tặng dc ko ạ</t>
  </si>
  <si>
    <t>Mình ko lấy bộ quà tặng thì giá thế nào?</t>
  </si>
  <si>
    <t>Mình ko lấy bột mình lấy lọ có ko bạn.</t>
  </si>
  <si>
    <t>Mình ko lấy set quà tặng thì đc giảm giá sp phải ko</t>
  </si>
  <si>
    <t>Mình ko lấy tai nghe có tính giá 300k đc ko ạh</t>
  </si>
  <si>
    <t>mình là khách quen rồi có ưu đãi gì ko</t>
  </si>
  <si>
    <t>Minh lay 0 độ mình lấy 1 khay gương dụng cun nha</t>
  </si>
  <si>
    <t>Mình lấy 1 bột mì và 1 bơ ghee mhes</t>
  </si>
  <si>
    <t>Mình lấy 1 gói bột mì 
 1 gói bột Ngô
 1 Gelatin
 1 chổi quét dầu</t>
  </si>
  <si>
    <t>chốt mua lẻ</t>
  </si>
  <si>
    <t>mình lấy 1 gói bột mì 100gr, bột bắp 100gr, gelatin lá, 1 gói phomai tách muối</t>
  </si>
  <si>
    <t>Mình lấy 1 gói mì số 7 và 1 gói bột mì 100g nhé</t>
  </si>
  <si>
    <t>Mình lấy 1 hộp cá hồi thịt băm, 1 túi bột mì hữu cơ, 1 túi Yến mạch hữu cơ, 1 hộp rong biển và 2 túi sữa chua này nha</t>
  </si>
  <si>
    <t>Mình lấy 1 hu muối tôm hạt to .va 1 hu sốt chấm siêu cay .</t>
  </si>
  <si>
    <t>Mình lấy 1 kem trị hăm+ 1 bộ loa mic+1 hoa anh thảo Nat Form+ 1 can can xi và 1 DHA</t>
  </si>
  <si>
    <t>Mình lấy 1 tạo khối tặng 1 kẻ mắt + mắt hồng đào + cam</t>
  </si>
  <si>
    <t>mình lấy 1 túi bột mì hữu cơ 1kg nhé ạ</t>
  </si>
  <si>
    <t>mình lấy 100 cái</t>
  </si>
  <si>
    <t>Mình lấy 100 cái có hàng ko ạ</t>
  </si>
  <si>
    <t>mình lấy 100 cái nhé</t>
  </si>
  <si>
    <t>Mình lấy 1kg bột mì
 500gr bột bắp
 20gr bột nở</t>
  </si>
  <si>
    <t>Mình lấy 1kg còn vỏ size đại bạn ạ</t>
  </si>
  <si>
    <t>Mình lấy 1kg vị truyền thống nha</t>
  </si>
  <si>
    <t>Mình lấy 1set quà tặng</t>
  </si>
  <si>
    <t>Mình lấy 2 cái gương</t>
  </si>
  <si>
    <t>mình lấy 2 gương có miễn síp ko ạ</t>
  </si>
  <si>
    <t>Mình lấy 2 gương nhé</t>
  </si>
  <si>
    <t>Mình lấy 2 hộp phấn phủ 1 màu sáng, 1 màu tự nhiên nhé</t>
  </si>
  <si>
    <t>mình lấy 2 miếng dán gương chống nước nữa nhé</t>
  </si>
  <si>
    <t>Mình lấy 2 tab vs 1 gương nhé</t>
  </si>
  <si>
    <t>Mình lấy 2kg có hộp quà tặng nhé.</t>
  </si>
  <si>
    <t>Mình lấy 3 bộ luôn</t>
  </si>
  <si>
    <t>mình lấy 5 hộp mỗi loại nhé + kèm hộp quà tặng 50k nữa</t>
  </si>
  <si>
    <t xml:space="preserve">Mình lấy 5kg gạo </t>
  </si>
  <si>
    <t>Mình lấy 6 khăn mỗi cái 1 màu. Ko lấy trắng với nâu đậm.</t>
  </si>
  <si>
    <t>Mình lấy bán bia</t>
  </si>
  <si>
    <t>Mình lấy cả phấn phủ aya</t>
  </si>
  <si>
    <t>Mình lấy cả tai nghe</t>
  </si>
  <si>
    <t>Mình lấy cái đỏ rượu ak</t>
  </si>
  <si>
    <t>Mình lấy cỡ nhỏ</t>
  </si>
  <si>
    <t>Mình lấy đậu lăng đỏ, hạt kê, đậu hà Lan 2 màu, bột bắp hữu cơ và bột mì hữu cơ</t>
  </si>
  <si>
    <t>Mình lấy gương này ạ</t>
  </si>
  <si>
    <t>Mình lấy Loa và đẩy Vang bao nhiêu ạ bạn</t>
  </si>
  <si>
    <t>Mình lấy màu da như ảnh chụp gửi nhé</t>
  </si>
  <si>
    <t>Mình lấy màu hồng và trắng size 32-33</t>
  </si>
  <si>
    <t>Mình lấy mỗi thứ 1 và 2 chai dầu ăn nhé</t>
  </si>
  <si>
    <t>Mình lấy một chì kẻ mày  và ba mút .và một son đổi màu nhé</t>
  </si>
  <si>
    <t>mình lấy một hộp quà tặng thì mình lấy súp lơ xanh thôi không lấy mấy cái khác đâu</t>
  </si>
  <si>
    <t>Mình lấy một hộp quà tặng thì mình lấy sữa rửa mặt với serum</t>
  </si>
  <si>
    <t>Mình lấy nguyên bộ này và bộ quà tặng như trên nhé</t>
  </si>
  <si>
    <t>Mình lấy nhiều tính bột mình xin vía đi</t>
  </si>
  <si>
    <t>mình lấy rượu om của anh thái rồi</t>
  </si>
  <si>
    <t>Mình lấy sỉ làm set quà tặng bên bạn có ko</t>
  </si>
  <si>
    <t>Mình lấy size 19 ×25 mà lấy keo dán vì nhà mình dùng giấy dán tường</t>
  </si>
  <si>
    <t>Mình lấy tai nghe k lấy ốp nhe</t>
  </si>
  <si>
    <t>Mình lấy thêm 1 cuộn giấy dán tường màu hồng nữa</t>
  </si>
  <si>
    <t>Mình lấy thêm 2kg bột mì số 8 nha</t>
  </si>
  <si>
    <t>Mình lấy thêm bột mì nữa nha</t>
  </si>
  <si>
    <t>mình lấy thử bán quán bia</t>
  </si>
  <si>
    <t>Mình lấy trên 5 bộ có ưu đãi gì ko bạn</t>
  </si>
  <si>
    <t>Mình lấy vip90 với K70 Gương luôn</t>
  </si>
  <si>
    <t>Mình lh lấy bộ quà tặng có giảm giá thêm kh</t>
  </si>
  <si>
    <t>Mình live phát lại được độ phân giải bao nhiêu ạ?</t>
  </si>
  <si>
    <t>mình live tt với sp thì nên chọn độ phân giải bao nhiêu là phù hợp cậu</t>
  </si>
  <si>
    <t>mình mua cả hai thì có ưu đãi gì ko ạ</t>
  </si>
  <si>
    <t>mình mua số lượng 5 cái thì có ưu đãi gì k ạ</t>
  </si>
  <si>
    <t>Mình mua thêm thì có ưu đãi gì ko ạ</t>
  </si>
  <si>
    <t>Mình mua về thì bảo quản đc bao lâu và bảo quản như nào ạ?</t>
  </si>
  <si>
    <t>Mình mún lấy sỉ 20 cái</t>
  </si>
  <si>
    <t>Mình muốn bảo quản đi xa thì bảo quản ntn ạ</t>
  </si>
  <si>
    <t>mình muốn chọn mẫu tương tự không ạ</t>
  </si>
  <si>
    <t>Mình muốn huỷ đơn ạ, để em báo về store ạ</t>
  </si>
  <si>
    <t>Mình muốn huỷ đơn này</t>
  </si>
  <si>
    <t>Mình muốn lấy 2 chim dả bịp với quốc với loa với 2 dây thọng lọng</t>
  </si>
  <si>
    <t>Mình muốn lấy 2 set</t>
  </si>
  <si>
    <t>Mình muốn lấy 2 tẩy trang,2 sửa rửa mặt..có ưu đãi gì ko shop</t>
  </si>
  <si>
    <t>Mình muốn lấy một mẫu này ạ</t>
  </si>
  <si>
    <t>Mình muốn máy cả bộ bàn lấy bột mình di</t>
  </si>
  <si>
    <t>Mình muốn mặc quần rộng ! Chứ không kiểu bó như mẫu ! Mặc rộng rộng giống kiểu pijama yk b</t>
  </si>
  <si>
    <t>mình muốn mua 1 pack hard boil á thì ko biết có ưu đãi gì ko á</t>
  </si>
  <si>
    <t>Mình muốn mua giấy dán vân đá nhưng ko biết có chịu nhiệt ko? Mình dán mặt bàn bếp</t>
  </si>
  <si>
    <t>mình muốn xin giá combo phụ kiện tủ bếp</t>
  </si>
  <si>
    <t>Mình nhận bánh xong bảo quản như nào ạ</t>
  </si>
  <si>
    <t>Mình nhận đk bánh rồi. Mình muốn hỏi là để bánh thế 2 tuần nữa có đk k? Cách bảo quản như nào?</t>
  </si>
  <si>
    <t>Mình nhận được quần size M rồi nhe shop oi. Ổn rồi. Cám ơn shop hỗ trợ đổi hàng nhanh chóng.</t>
  </si>
  <si>
    <t>Mình ở Hà Nội, nếu mua thì bao giờ có hàng</t>
  </si>
  <si>
    <t>Mình ở tphcm thì đặt bao lâu có hàng vậy ạ</t>
  </si>
  <si>
    <t>mình ở Vĩnh Phúc bao lâu có hàng ạ</t>
  </si>
  <si>
    <t>Mình Sài bảo quản như nào vậy a</t>
  </si>
  <si>
    <t>mình sau sinh bé 3 tháng dùng được k shop</t>
  </si>
  <si>
    <t>Mình sẽ lấy đề dùng thay kem nền</t>
  </si>
  <si>
    <t>Mình ship sài gòn bao lâu có hàng vậy em</t>
  </si>
  <si>
    <t>Mình sử dụng xong mình bảo quản ntn để sài tiếp ạ</t>
  </si>
  <si>
    <t>Mình test thử có chống ồn ko ạ</t>
  </si>
  <si>
    <t>Mình thấy bộ này phôm rộng giống kia mà</t>
  </si>
  <si>
    <t>Minh thch trong giong khóm .</t>
  </si>
  <si>
    <t>mình vẫn lấy như cũ ạ, mình đổi set quà tặng</t>
  </si>
  <si>
    <t>Mình vẫn thích màu đen hơn . Có mẫu nào sale đen kiểu tương tự k ạ</t>
  </si>
  <si>
    <t>Mình về có cần đăng nhập tk apple, có cài đc phần mềm nghe nhạc ko, dung lượng bộ nhớ bao nhiêu</t>
  </si>
  <si>
    <t>Mình xin giá combo 10</t>
  </si>
  <si>
    <t>Mình xin giá combo 3 lọ</t>
  </si>
  <si>
    <t>Mình xin giá combo 4 áo ạ</t>
  </si>
  <si>
    <t>Mình xin giá combo 7 món ạ.</t>
  </si>
  <si>
    <t>Mình xin giá combo đi sinh đầy đủ cho bé trai ạ</t>
  </si>
  <si>
    <t>mình xin giá combo kính cận ánh sáng xanh với</t>
  </si>
  <si>
    <t>Mình xin giá combo luôn nhé!</t>
  </si>
  <si>
    <t>Mình xin giá combo muối ruốc hành phi và sốt bơ ạ</t>
  </si>
  <si>
    <t>Mình xin giá combo muối tỏi ớt với</t>
  </si>
  <si>
    <t>Mình xin giá combo này nghe shop</t>
  </si>
  <si>
    <t>Mình xin giá combo này vs shop</t>
  </si>
  <si>
    <t>Mình xin giá combo nha</t>
  </si>
  <si>
    <t>Minh xin giá combo wax nách vs</t>
  </si>
  <si>
    <t>Mình xin giá combo xlim v2</t>
  </si>
  <si>
    <t>Mình xin lại các ảnh chụp món mình chốt đc k ạ</t>
  </si>
  <si>
    <t>Mk còn quần màu tương tự k ah</t>
  </si>
  <si>
    <t>Mk lấy 1 ốp gương nơ nhé</t>
  </si>
  <si>
    <t>Mk lấy 1kg luôn nhé</t>
  </si>
  <si>
    <t>Mk xin giá combo 3 áo ạ</t>
  </si>
  <si>
    <t>Mk xin giá combo ạ.</t>
  </si>
  <si>
    <t>Mk xin giá combo nhuộm tóc ạ</t>
  </si>
  <si>
    <t>mmình k lấy bộ quà tặng  5 món có đc tính giảm thêm k ạ</t>
  </si>
  <si>
    <t>Mochi thì bảo quản ntn bạn nhỉ</t>
  </si>
  <si>
    <t>Moi nay c chốt e tai nghe chưa ạ</t>
  </si>
  <si>
    <t>Mong shop huỷ đơn giúp e ạ 😢</t>
  </si>
  <si>
    <t>Móng tip xương cá nhám 1 hộp phom tròn ,1 hộp phom thang 90k</t>
  </si>
  <si>
    <t>Móng úp chân trong nhám 60k</t>
  </si>
  <si>
    <t>Móng úp phom hạt gạo nhám sẵn 50k</t>
  </si>
  <si>
    <t>Moon light bath chừng nào có hàng nua v c ou</t>
  </si>
  <si>
    <t>Mot chai dung dc may lan soop</t>
  </si>
  <si>
    <t>Mot chai su dung dc 2tay voi chan ha chi</t>
  </si>
  <si>
    <t>Mot combo giá bn</t>
  </si>
  <si>
    <t>mỗi chai dùng được bao lần e</t>
  </si>
  <si>
    <t>Mỗi chai sử dụng được bao nhiêu lít nước vậy</t>
  </si>
  <si>
    <t>Mỗi lần mình lấy 100 cái</t>
  </si>
  <si>
    <t>Mỗi loại lấy a 1 cai gương nữa nha</t>
  </si>
  <si>
    <t>Một bộ bao gồm những gì, dung lượng pin bao nhiêu</t>
  </si>
  <si>
    <t>Một bộ.đèn mắt ngọc  có được kiểm tra không khu3 phường bến tắm thanh phố chí linh hải dương dung lượng pin bao nhiêu</t>
  </si>
  <si>
    <t>Một chai dùng được mấy công</t>
  </si>
  <si>
    <t>Một chai dùng được mấy lần</t>
  </si>
  <si>
    <t>Một chai sử dụng được bao nhiêu lần vậy</t>
  </si>
  <si>
    <t>Một combo giá bn chị Vy ơi</t>
  </si>
  <si>
    <t>Một hộp có bao nhiêu cái? Giá 1 hộp?</t>
  </si>
  <si>
    <t>Một năm anh lấy hàng em nhiều nhe em có tăng thùn bia hay chai rượu gì không em hihi</t>
  </si>
  <si>
    <t>Một trai dùng được mấy tháng</t>
  </si>
  <si>
    <t>Mỡ 15 kg nay có chịu nhiệt ko?</t>
  </si>
  <si>
    <t>Mỡ trăn và sâm mình bảo quản như nào ạ? Có để ngoài trời gửi đi tỉnh dc k ạ</t>
  </si>
  <si>
    <t>mới lấy 5 gói .ăn cũng dc.uống bia hết sảy</t>
  </si>
  <si>
    <t>mới sinh 2 tháng dùng được k ạ</t>
  </si>
  <si>
    <t>mua 1 hủ kem cừu ban đêm lấy bộ quà tặng này được không Múi</t>
  </si>
  <si>
    <t>mua 1kg miên sip</t>
  </si>
  <si>
    <t>Mua 2 bộ sản phẩm có ưu đãi gì không</t>
  </si>
  <si>
    <t>Mua 2 có ưu đãi gì không ạ</t>
  </si>
  <si>
    <t>Mua 2 loại có ưu đãi gì ko</t>
  </si>
  <si>
    <t>Mua 2 mặt dây chuyền có ưu đãi gì kh shop</t>
  </si>
  <si>
    <t>Mua 2 sp có ưu đãi gì ko em ?</t>
  </si>
  <si>
    <t>Mua 3 bộ thì có ưu đãi gì ko em</t>
  </si>
  <si>
    <t>Mua 3 sét có ưu đãi gì không ạ</t>
  </si>
  <si>
    <t>Mua 30 tấm có ưu đãi gì ko anh?</t>
  </si>
  <si>
    <t>Mua 4 cây thử màu giống ko vẫn ko giống</t>
  </si>
  <si>
    <t>Mua chung kem mặt có ưu đãi gì kg em.</t>
  </si>
  <si>
    <t>Mua combo cùng sủa rửa mặt có ưu đãi gì k ạ</t>
  </si>
  <si>
    <t>Mua đèn led không không lấy đèn đội đầu tính giá sao</t>
  </si>
  <si>
    <t>Mua hàng chính hãng của công ty có lợi ích gì về mặt bảo hành?</t>
  </si>
  <si>
    <t>Mua hàng chính hãng thì chính sách đổi trả sẽ tốt hơn nhỉ</t>
  </si>
  <si>
    <t>Mua hàng lần 2 có ưu đãi gì k shop :D</t>
  </si>
  <si>
    <t>Mua lại có ưu đãi gì ko</t>
  </si>
  <si>
    <t>Mua lần đầu ăn thử, có ưu đãi gì k shop</t>
  </si>
  <si>
    <t>Mua nhiều có ưu đãi gì không shop ạ</t>
  </si>
  <si>
    <t>Mua nịt bụng có ưu đãi gì k</t>
  </si>
  <si>
    <t>Mua sản phẩm ở cửa hàng gần nơi bảo hành có lợi ích gì?</t>
  </si>
  <si>
    <t>Mua số lượng 10 suất có ưu đãi gì k ạ</t>
  </si>
  <si>
    <t>Mua trực tiếp có ưu đãi gì ko b</t>
  </si>
  <si>
    <t>Mua trực tiếp tại cửa hàng hay mua online có ưu đãi gì không shop</t>
  </si>
  <si>
    <t>Mua về chưa ăn thì bảo quản ntn bạn ?</t>
  </si>
  <si>
    <t>Mùi kem kiểu giống kem trộn ma mùi nặng lắm</t>
  </si>
  <si>
    <t>Mũi phía trước có chống va đập ko ạ</t>
  </si>
  <si>
    <t>Muốn mua thêm nhưng nếu cứ dùng vài lần là khô thì biết bảo quản như nào?</t>
  </si>
  <si>
    <t>Mỹ Ánh lấy hủ ngâm rượu đựng kem 😂</t>
  </si>
  <si>
    <t>Nam Định bao lâu có hàng ạ</t>
  </si>
  <si>
    <t>Nạo 5k . 2thun cột tóc  15k . 3 tẩy lòng máy giặt 20k . Cọ túi 10k . Kẹp phồng tóc 9k . Mâm ly 25k . Vợt inox 10k . 0354172723 đặt hàng 3ngày rồi mà chưa gọi chốt dồn đơn  hết lại giùm mình rồi đi đơn khỏi gọi nhé ý</t>
  </si>
  <si>
    <t>Nào bia xanh về lấy em 2b nha</t>
  </si>
  <si>
    <t>Nào có máy sấy tóc về c lấy e 1cay nha...rồi chuyển đồ e luôn nha chị</t>
  </si>
  <si>
    <t>Nào e rảnh chụp ít Mỹ phẩm Mỹ rẻ rẻ c lấy mớ bán với nhe</t>
  </si>
  <si>
    <t>Nạp 1 lần bán bao nhiêu viên</t>
  </si>
  <si>
    <t>Nảy a chốt 20 cái hộk đc cái nào</t>
  </si>
  <si>
    <t>Này bao nhiêu cái mình đặt 1hong .1vang</t>
  </si>
  <si>
    <t>Này bảo quản như nào</t>
  </si>
  <si>
    <t>Này bảo quản như nào và dc bao lâu bạn</t>
  </si>
  <si>
    <t>Nay bên Lứt có ưu đãi gì không ạ?</t>
  </si>
  <si>
    <t>Nãy c chốt loa 60 ak e</t>
  </si>
  <si>
    <t>Này chắc form rộng giống kia thì S ln há e</t>
  </si>
  <si>
    <t>Nãy chừ chốt 20 cái đều rớt á c BN ơi</t>
  </si>
  <si>
    <t>Này có chống bụi k shop</t>
  </si>
  <si>
    <t>Này có chống va đập k shop</t>
  </si>
  <si>
    <t>Này có chống va đập kg shop</t>
  </si>
  <si>
    <t>Này có chống va đập khi rơi rớt k nhỉ</t>
  </si>
  <si>
    <t>Nay có ly tiểu gốm uống rượu ko chị chốt để đi đơn</t>
  </si>
  <si>
    <t>Nay có ưu đãi gì khác k</t>
  </si>
  <si>
    <t>nay có ưu đãi gì ko ạ</t>
  </si>
  <si>
    <t>Này độ phân giải bao nhiêu ạ</t>
  </si>
  <si>
    <t>Này e lấy 85k tặng 1 hộp bông tẩy trang</t>
  </si>
  <si>
    <t>Nãy em chốt 40 cái móc á</t>
  </si>
  <si>
    <t>Nay em đặt thì bao giờ có hàng ạ</t>
  </si>
  <si>
    <t>nãy giờ chưa chốt đc tai nghe</t>
  </si>
  <si>
    <t>Này gọi là hậu mãi tốt</t>
  </si>
  <si>
    <t>Nay hàng c ve den dau r e</t>
  </si>
  <si>
    <t>Này hình bé có độ phân giải bn là đc bạn</t>
  </si>
  <si>
    <t>Này là chốt 10 cái à a</t>
  </si>
  <si>
    <t>Này nó có chống bụi k</t>
  </si>
  <si>
    <t>Này nó có chống bụi k ạ</t>
  </si>
  <si>
    <t>Nay quyết tâm chốt 10 cái coi</t>
  </si>
  <si>
    <t>Này thì kích thước giống k c</t>
  </si>
  <si>
    <t>Này về mình sử dụng liền đc hả shop?, mình bảo quản ntn? Shop có bán  lẻ 0,5 lít mật ong k?</t>
  </si>
  <si>
    <t>Nấm bào ngư/kim khô bảo quản ntn và bao lâu b</t>
  </si>
  <si>
    <t>Neu ben c ko dong y thi huy don giup e</t>
  </si>
  <si>
    <t>Nên cách bảo quản như nào hay nem ra sao mình biết chứ bạn</t>
  </si>
  <si>
    <t>Nên cho Mik lấy 1kg thôi nhé b</t>
  </si>
  <si>
    <t>Nên cho vào độ phân giải bn b</t>
  </si>
  <si>
    <t>Nên cứ phải hoit xem đi đến đâu r</t>
  </si>
  <si>
    <t>Nên e báo bên giao hàng mai giao sáng giúp c</t>
  </si>
  <si>
    <t>Nên ko biết 1kg là bao nhiêu cái</t>
  </si>
  <si>
    <t>Nên mình hỏi airpod 3 có chống ồn ko ấy mà</t>
  </si>
  <si>
    <t>nên nhờ shop huỷ đơn giúp mình với ạ</t>
  </si>
  <si>
    <t>nếu 3-5 hôm thì anh ko nhận được e ạ, e huỷ đơn giúp a nhé</t>
  </si>
  <si>
    <t>nếu anh muốn còi kêu 8 kiểu giống khách em mua</t>
  </si>
  <si>
    <t>Nếu bạn muốn huỷ đơn gửi shop mã id đơn hàng shop huỷ nha</t>
  </si>
  <si>
    <t>Nếu bé ăn ko hết mình bảo quản như nào ạ</t>
  </si>
  <si>
    <t>Nếu bóc ra ko ăn hết thì bảo quản như nào dc.ạ</t>
  </si>
  <si>
    <t>Nếu c lấy 4 cái có ưu đãi gì k</t>
  </si>
  <si>
    <t>Nếu c lấy 4b trên có ưu đãi gì ko</t>
  </si>
  <si>
    <t>Nếu c lấy ngày hôm trước và sử dụng vào hôm sau thì bên e sẽ hướng dẫn cách bảo quản cho c nha</t>
  </si>
  <si>
    <t>Nếu cái lò vi sóng ko bảo hành thì cho mình lấy 2 cái bình giữ nhiệt đc ko sop</t>
  </si>
  <si>
    <t>Nếu chuea huỷ đơn giúp em</t>
  </si>
  <si>
    <t>Nếu chưa giao thì huỷ đơn giúp em ạ! Chứ đơn em gân 2 tháng rôi ạ!</t>
  </si>
  <si>
    <t>nếu ck trước vậy thôi e huỷ đơn giúp c</t>
  </si>
  <si>
    <t>Nếu có ảnh chụp thực tế mà vợ a xem OK thì a chốt mai chỉ việc sang lấy</t>
  </si>
  <si>
    <t>Nếu có bột mì lấy cho e 1 bịch,1 bịch bột năng nữa ạ</t>
  </si>
  <si>
    <t>nếu có tráng gương thì thô nhé, vậy chốt lại mình mua 1 kính V500s + 1 kính V610 . Địa chỉ: cây xăng Thiện Hưng, Tỉnh lộ 15, Ấp chợ cũ 02, xã An Nhơn Tây, huyện Củ Chi. SĐT 0962 589 705 (Châu)</t>
  </si>
  <si>
    <t>Nếu đặt ở HCM giao đến Q5 thì bao lâu có hàng vậy e</t>
  </si>
  <si>
    <t>Nếu e đặt thì tầm bao lâu có hàng vậy shop</t>
  </si>
  <si>
    <t>Nếu e k lấy rượu, mình thay bằng sp nào ạ</t>
  </si>
  <si>
    <t>Nếu em chưa gửi thì em gửi 2 chai tẩy trang MNM tặng bông tẩy trang cho chị cũng được khỏi lấy kẹo ho cũng được em</t>
  </si>
  <si>
    <t>Nếu em mua thêm set thì có ưu đãi gì ko ạ</t>
  </si>
  <si>
    <t>Nếu giờ đặt thì bao giờ có hàng ạ</t>
  </si>
  <si>
    <t>Nếu giờ mua có ưu đãi gì kg ạh</t>
  </si>
  <si>
    <t>Nếu gui về e kiếm tét thử hàng ok e lấy ạ. Còn nếu mà Hàng fake hàng kém chất lượng fa chế chất tạo màu . E trả hàng lại hàng cho shop e ko nhận đâu nha shop</t>
  </si>
  <si>
    <t>Nếu gửi hà nội tầm bao giờ có hàng vậy ạ</t>
  </si>
  <si>
    <t>Nếu hôm đó tai nghe vẫn ko được chị ko lấy hàng nhé</t>
  </si>
  <si>
    <t>Nếu hôm nay đặc thì chừng nào có hàng ạ</t>
  </si>
  <si>
    <t>Nếu k có bộ thay thế thì huỷ đơn giúp chị nhé!</t>
  </si>
  <si>
    <t>Nếu k e huỷ đơn giúp chị nhé</t>
  </si>
  <si>
    <t>nếu k lấy bộ quà tặng thì có đc giảm thêm ko ạ</t>
  </si>
  <si>
    <t>Nếu không lấy bộ quà tặng thì có được trừ tiền không ạ</t>
  </si>
  <si>
    <t>Nếu không lấy quà loa kéo thì có thể đổi gì</t>
  </si>
  <si>
    <t>Nếu kịp giao sáng giúp mình nha</t>
  </si>
  <si>
    <t>Nếu ko có trước 5h c huỷ đơn giúp e nhé. Vì cty e làm việc tới 5h thôi ạ</t>
  </si>
  <si>
    <t>Nếu ko huỷ đơn giúp m</t>
  </si>
  <si>
    <t>Nếu ko kịp trong ngày 25 huỷ đơn giúp mình nha</t>
  </si>
  <si>
    <t>nếu ko lấy bộ quà tặng có được trừ vào giá sản phẩm không ?</t>
  </si>
  <si>
    <t>Nếu lậy 2 cây có ưu đãi gì ko bạn</t>
  </si>
  <si>
    <t>Nếu m mở lọ rồi thì bảo quản như nào shop?</t>
  </si>
  <si>
    <t>Nếu m mua của cả mẹ và bé thì có ưu đãi gì ko nhỉ</t>
  </si>
  <si>
    <t>nếu mai giao thì mình giao sáng giúp em ạ, cỡ 10h ạ</t>
  </si>
  <si>
    <t>nếu màu đỏ rượu như ảnh này thì mình lấy</t>
  </si>
  <si>
    <t>Nếu mẫu này phom rộng bằng mẫu kia thì lấy cho chị size M luôn</t>
  </si>
  <si>
    <t>nếu mẹ muốn thay đổi số lượng thì nhắn em ạ</t>
  </si>
  <si>
    <t>Nếu mình đặt 10 váy thì có ưu đãi gì không</t>
  </si>
  <si>
    <t>Nếu mình ko lấy bộ quà tặng thì còn bn tiền</t>
  </si>
  <si>
    <t>Nếu mình mua 12pro max 128G màu đen or vàng pin &gt; 95 trả tiền thẳng, nếu bộ quà tặng 6 món mình ko cần lấy thì có được giảm giá bớt ko shop :D</t>
  </si>
  <si>
    <t>Nếu mình mua cả hai có ưu đãi gì không ạ</t>
  </si>
  <si>
    <t>Nếu mình mua nhiều thì cách bảo quản như nào?</t>
  </si>
  <si>
    <t>nếu mình muốn thay đổi số lượng mẹ nhắn em ạ</t>
  </si>
  <si>
    <t>nếu mình muốn thay đổi số lượng thì nhắn em nha mẹ</t>
  </si>
  <si>
    <t>Nếu mua 1kg hồg thì ship bn ạ</t>
  </si>
  <si>
    <t>Nếu mua chừng nào có hàng</t>
  </si>
  <si>
    <t>Nếu mua hai bộ có ưu đãi gì ko em</t>
  </si>
  <si>
    <t>Nếu mua thêm nước hoa vùng kín nữa thì có ưu đãi gì ko</t>
  </si>
  <si>
    <t>Nếu mua thì bao giờ có hàng shop</t>
  </si>
  <si>
    <t>Nếu Mua trọn bộ có ưu đãi gì không ạ</t>
  </si>
  <si>
    <t>nếu như bơ thì mình bảo quản ntn để k tách dầu v ạ?</t>
  </si>
  <si>
    <t>Nếu như này thì thôi bạn huỷ đơn giúp mình ạ. Mình cảm ơn</t>
  </si>
  <si>
    <t>nếu oder bộ đen như hình trên thì bao giờ có hàng</t>
  </si>
  <si>
    <t>Nếu phải lấy chị 1 bộ quà tặng này và bộ nước hoa này nhé</t>
  </si>
  <si>
    <t>nếu shop chưa ship thì huỷ đơn giúp mình ạ</t>
  </si>
  <si>
    <t>Nếu shop giao sai sản phẩm hoặc sản phẩm không đúng mô tả thì em có thể đổi trả sản phẩm được không ạ?</t>
  </si>
  <si>
    <t>nếu tặng thẻ c xem xét lại so sánh cam có giống nhau k độ phân giải bao nhiêu và thẻ có chính hãng đúng dung lượng k nha c</t>
  </si>
  <si>
    <t>Ngan Le nghe rõ có chống ồn ko bạn</t>
  </si>
  <si>
    <t>Nghành giao hàng này chỉ ngon ăn tầm mấy năm về trước thôi.còn bây giờ thì chạy mù mắt chó ra.ngày ko nổi 300k chứ ở đó mà lương 15tr-20tr 1tháng..giao đc 1đơn ở trong phố liệu đc nổi 3k-4k ko..hay là phải đi tận 30-40km vào tít trong làng trong xã mới đc 6k-7k..nghành này giờ ngta hãi rồi.ko ai trụ đc lâu đâu..nhục lắm.rồi bao nhiêu cái quy định.tháng đc 10tr thì bọn ở trên nó rình phạt các kiểu thì cũng bị trừ tầm 2tr là còn ít 😖😨</t>
  </si>
  <si>
    <t>Nghệ an khoảng bao lâu có hàng</t>
  </si>
  <si>
    <t>Nghĩa là mẫu sale ống k rộng bằng mẫu sale đúng k ạ?</t>
  </si>
  <si>
    <t>Ngoài bộ màu giống không vậy shop</t>
  </si>
  <si>
    <t>Ngoài bộ này thì còn bộ rừng cây nào kích thước tương tự không ạ</t>
  </si>
  <si>
    <t>Ngoài màu giống k c</t>
  </si>
  <si>
    <t>Ngoài màu giống k chị</t>
  </si>
  <si>
    <t>Ngoài ra còn có chi phí bảo hành nào khác không ạ?</t>
  </si>
  <si>
    <t>Ngoan Mai làm mấy lon bia chốt cho nhanh c🤣</t>
  </si>
  <si>
    <t>Ngon sau lấy 100 cái</t>
  </si>
  <si>
    <t>Nguoi lon tuoi dung dc k shop</t>
  </si>
  <si>
    <t>Người 60tuổi dùng được không ah</t>
  </si>
  <si>
    <t>Nhà c này đổi trả nhanh lắm. Bị lỗi ib cái là được đổi túi mới luôn</t>
  </si>
  <si>
    <t>Nhà còn bộ nào kiểu tương tự ko e</t>
  </si>
  <si>
    <t>Nhà e 2 bé 1 bé 6 tuổi 1 bé 14 tháng dùng được ko</t>
  </si>
  <si>
    <t>Nhà em lấy cái đèn led chíu vô,ngoắc túi bụi</t>
  </si>
  <si>
    <t>Nhà mìn còn loại nào vỏ dày hơn mà kích thước tương tự ko</t>
  </si>
  <si>
    <t>Nhanh nhất là lướt sợt maxspeed ferrari trên yt coi là chuẩn nhất</t>
  </si>
  <si>
    <t>nhắn mai giao sáng giúp c</t>
  </si>
  <si>
    <t>Nhận về nhưng chưa sử dụng ngay thì bảo quản ntn ạ</t>
  </si>
  <si>
    <t>nhận viên uống rồi.1 ngày uống bao nhiêu viên và ngày mấy lần vậy shop</t>
  </si>
  <si>
    <t>Nhiễu điều phủ lấy giá gương, Nguoi trong 1 nuoc phải thương nhau cùng</t>
  </si>
  <si>
    <t>Nhiều lai của sop chốt rất nhiều mã hàng mã  sao không thấy gọi chốt đơn nè sop ơi</t>
  </si>
  <si>
    <t>Nhìn thì thích, đất miền trung có chịu nhiệt không nhỉ</t>
  </si>
  <si>
    <t>Nhìn vải kiểu giống kaki nhỉ</t>
  </si>
  <si>
    <t>Nhớ chốt chị 4 hộp kem đánh răng màu đỏ luôn nha shop</t>
  </si>
  <si>
    <t>Nhớ chốt cho e cái kềm cắt móng với cái tai nghe giống hình e gửi á nha c</t>
  </si>
  <si>
    <t>Nhờ e giao sáng giúp c với</t>
  </si>
  <si>
    <t>Nhớ mai chốt bộ bia cho e nhé, bộ nhậu nữa</t>
  </si>
  <si>
    <t>Nhờ shop huỷ đơn giúp mik</t>
  </si>
  <si>
    <t>Nhờ shop kiểm tra đơn hàng đến đâu rồi ạ</t>
  </si>
  <si>
    <t>Nhờ shop kiểm tra xem đơn hàng mình đến đâu rồi ạ</t>
  </si>
  <si>
    <t>Nhờ shop note với shipper giao sáng giúp mình nhé . Tại chiều mình đi làm ko có nhà</t>
  </si>
  <si>
    <t>Nhuong gấu cho chị ấy đi em lấy ong 🐝 cho</t>
  </si>
  <si>
    <t>Như D đang uống thì 1 chai dùng được 33 days lận</t>
  </si>
  <si>
    <t>như dùng đế này có chống rung không ạ</t>
  </si>
  <si>
    <t>Như vậy khi bóc pha thì bảo quản ntn</t>
  </si>
  <si>
    <t>Nhựa gì vậy chị..có chống va đập không</t>
  </si>
  <si>
    <t>Nhựa này có chịu nhiệt k?</t>
  </si>
  <si>
    <t>nhưng bé mới 20 ngày tuổi dùng được k</t>
  </si>
  <si>
    <t>Nhưng c ơi chân gà bảo quản ntn để ko bị nhanh hỏng ạ.</t>
  </si>
  <si>
    <t>Nhưng cáo già Ko lộ dung lượng pin bao nhiêu nhỉ</t>
  </si>
  <si>
    <t>nhưng chị mua 1kg, 2kg thì giá sẽ rẻ hơn ạ</t>
  </si>
  <si>
    <t>Nhưng chốt chắc và không huỷ đơn giúp em là đc ạ</t>
  </si>
  <si>
    <t>nhưng cũng k rộng bằng mẫu í ạ</t>
  </si>
  <si>
    <t>Nhưng dung lượng pin bao nhiêu để sáng được 12 h ?????</t>
  </si>
  <si>
    <t>Nhưng độ phân giải mấy chấm</t>
  </si>
  <si>
    <t>Nhưng e chỉ lấy kcn thôi k lấy nước tẩy trang vs toner đâu c</t>
  </si>
  <si>
    <t>nhưng kèm tảu 3 thì e lấy a ạ vì xe e có tảu dùng sạc và loa dồi a ạ</t>
  </si>
  <si>
    <t>Nhưng làm kiểu giống kiểu củ nha</t>
  </si>
  <si>
    <t>Nhưng màu giống ko e</t>
  </si>
  <si>
    <t>Nhưng mẫu chị xem nó yếu mà, bàn chạy chỉ rộng bằng mẫu 9tr9 bên em thôi.</t>
  </si>
  <si>
    <t>Nhưng tự tin hậu mãi tốt nhất</t>
  </si>
  <si>
    <t>Nó có chịu nhiệt k ạ</t>
  </si>
  <si>
    <t>Nó có chống nước ko có zalo Fe bút ko</t>
  </si>
  <si>
    <t>Nó có chống nước ko e ?</t>
  </si>
  <si>
    <t>Nó có chống va đập ko shop</t>
  </si>
  <si>
    <t>Nó cũng kiểu giống kia ạ</t>
  </si>
  <si>
    <t>Nó cx sẽ xuông rộng giống kiểu áo kia c nhé</t>
  </si>
  <si>
    <t>Nó fom ôm hay rộng giống kia dạy c</t>
  </si>
  <si>
    <t>Nó rộng giống kiểu dậy á</t>
  </si>
  <si>
    <t>Nói ko hiểu gì hết thì shop bán cho khách 1 hộp là bao nhiêu cái quần</t>
  </si>
  <si>
    <t>note ship giao sáng giúp em ạ</t>
  </si>
  <si>
    <t>Nots gọi đt giao sáng giúp c</t>
  </si>
  <si>
    <t>Nồi có chịu nhiệt ko</t>
  </si>
  <si>
    <t>Nồi tăng tốc có chống rung ko anh</t>
  </si>
  <si>
    <t>Nội thành sài gòn thì bao lâu có hàng ạ</t>
  </si>
  <si>
    <t>Nữa kg mắm cá sặc, nữa kg mắm cá linh xay, nữa kg mắm tep trộn đu đủ, nữa kg mắm cá chốt B5/139A/1 đường liên ấp 2 3 xã Đa Phước huyện Bình Chánh TP HCM **********</t>
  </si>
  <si>
    <t>Nước cường lực có chống va đập ko</t>
  </si>
  <si>
    <t>Nước nóng cái bình có chịu nhiệt k</t>
  </si>
  <si>
    <t>Nước rửa cọ 45k</t>
  </si>
  <si>
    <t>Oc cho bảo quản như nào ạ chứ lần trước em mua mà để ngoài nhanh móc quá</t>
  </si>
  <si>
    <t>od bao lâu có hàng</t>
  </si>
  <si>
    <t>Od bao lâu có hàng đó</t>
  </si>
  <si>
    <t>Oh có chống va đập kh ạ</t>
  </si>
  <si>
    <t>Oh mình lấy 1 mẫu xanh thui đc xem hàng rồi thanh toán ko ạ</t>
  </si>
  <si>
    <t>oh vậy thôi shop huỷ đơn giúp mình nhé. Khi nào có mẫu mới mình chọn lại</t>
  </si>
  <si>
    <t>Ok ạ giống màu giống kiểu áo 2XL dùm e nha. Lần đầu ủng hộ đẹp e xẽ ủng hộ 3 4 cái khác áo bên mình đăng ãnh đẹp.  Mà chưa trải nghiệm nên chưa thể mua nhiều ❤</t>
  </si>
  <si>
    <t>Ok a tv quá nhiệt tình thân thiện nào có tiền e quay lại mua cái nx cho e🤣</t>
  </si>
  <si>
    <t>Ok ad. Mai giao sáng giúp m nha</t>
  </si>
  <si>
    <t>ok ak vậy cho e lấy bột mì bio, 1hộp rong biển tách muối, 1 tinh bột ngô</t>
  </si>
  <si>
    <t>Ok b nhé. Note giúp mình nghỉ chiều Thứ 7 nên giao sáng giúp mình nhé</t>
  </si>
  <si>
    <t>Ok bạn nhiều,bạn tư vấn nhiệt tình quá,mình hỏi nhiều vậy chỉ để phân biệt dc hàng giả hay thật thôi ạ. Chứ mua hàng giả tiền mất tật mang</t>
  </si>
  <si>
    <t>ok bạn, lấy mình 2 gói pancake, 1 gói bột mì 250gr, 1 bột bắp 250g, 1 sốt hummus</t>
  </si>
  <si>
    <t>Ok chị sẽ còn mua hàng của nhà em nhiều em đổi trả nhanh như thế này là chị cũng rất là ok</t>
  </si>
  <si>
    <t>Ok chốt 10 cái số 6 nhe</t>
  </si>
  <si>
    <t>OK chừng nào có hàng?</t>
  </si>
  <si>
    <t>Ok do bóng ảnh chụp</t>
  </si>
  <si>
    <t>Ok e chốt chị túi màu xanh 1 cái , 5 sét túi xả, 1 lược kèm gương</t>
  </si>
  <si>
    <t>ok e tư vấn nhiệt tình hàng đẹp bữa sau c mua thêm nhé, t hank e</t>
  </si>
  <si>
    <t>ok e vậy huỷ đơn giúp a nhé</t>
  </si>
  <si>
    <t>Ok e,à e dung lượng pin bao nhiêu vậy e? Sạc đầy dùng được mấy ngày vậy? Cảm ơn e nha</t>
  </si>
  <si>
    <t>ok em ơi anh chốt 2 bộ, tks e</t>
  </si>
  <si>
    <t>Ok em vậy lấy chị 100g bột mì nhé</t>
  </si>
  <si>
    <t>Ok lấy 1 cái lolita</t>
  </si>
  <si>
    <t>ok lấy 1 men này với 1loa nha</t>
  </si>
  <si>
    <t>ok lấy bột mì va tinh bột bắp loại nguyên hộp cho mình neh</t>
  </si>
  <si>
    <t>Ok lấy m 100gr tinh bột bắp
 100gr bột mì
 1 bình ủ cháo màu hồng</t>
  </si>
  <si>
    <t>OK mình mở quán bia nhập hàng của bạn xem thế nào OK thì chuyến sau lấy nhiều</t>
  </si>
  <si>
    <t>OK shop thế đổi trả nhanh</t>
  </si>
  <si>
    <t>Ok vay huy don giup chi</t>
  </si>
  <si>
    <t>Ok vậy c chốt giúp e ba chiếc nhé</t>
  </si>
  <si>
    <t>OK vậy hồi mình sẽ chọn bộ kiểu giống kiểu sọc,  rồi gởi qua cho shop đổi nha</t>
  </si>
  <si>
    <t>Ok vậy huỷ đơn giúp nhé thanks</t>
  </si>
  <si>
    <t>Ok vậy thôi huỷ đơn giúp mình vậy</t>
  </si>
  <si>
    <t>Ok, dẻ C ghé CH lấy lun</t>
  </si>
  <si>
    <t>Ok, mình chốt 1 cái bàn, với bộ ghế sofa nhá</t>
  </si>
  <si>
    <t>Ok.hàng chuẩn hết bột mình lại lấy</t>
  </si>
  <si>
    <t>Okay vậy chị chốt cái gương và lọ nước hoa nhé em</t>
  </si>
  <si>
    <t>Oke giao sáng giúp mình đc ko ạ</t>
  </si>
  <si>
    <t>oki chị, có dịp lần sau em ủng hộ ạ, shop hỗ trợ nhiệt tình quá</t>
  </si>
  <si>
    <t>order bao lâu có hàng thế bạn ơi</t>
  </si>
  <si>
    <t>Order thì khoảng bao lâu có hàng thế shop</t>
  </si>
  <si>
    <t>Ổ cứng này thay rồi. Vẫn chưa check được bộ nhớ bao nhiêu GB 😁</t>
  </si>
  <si>
    <t>Ô ơi ô rép tn xem đồ tôi đến đâu rồi nt k tl báo hàng cho khách à</t>
  </si>
  <si>
    <t>Ồ vậy b huỷ đơn giúp m nhé</t>
  </si>
  <si>
    <t>Ồ vậy shop huỷ đơn giúp e. Xl nhé. Vì e thấy loại bướm kia nó lẻn cao nó còn có tý nổ. Hi</t>
  </si>
  <si>
    <t>ôi chị huỷ đơn giúp e với ạ, bố em bé đặt rồi ạ</t>
  </si>
  <si>
    <t>Ống cg rộng bằng mẫu kia hả e</t>
  </si>
  <si>
    <t>Ống có rộng bằng mẫu tím này ko bạn</t>
  </si>
  <si>
    <t>ống ngắm có chống rung không</t>
  </si>
  <si>
    <t>ống quần này không rộng bằng mẫu kia</t>
  </si>
  <si>
    <t>Ống rộng bằng mẫu này ko hay rộng hơn</t>
  </si>
  <si>
    <t>Ốp bên mình có chống va đập ko ạ</t>
  </si>
  <si>
    <t>Ốp có chống bụi k b. Mình sợ bị nhanh bẩn</t>
  </si>
  <si>
    <t>Ốp có chống bụi không ạ?</t>
  </si>
  <si>
    <t>Ốp có chống va đập ko nhỉ</t>
  </si>
  <si>
    <t>ốp lung này có chống bụi không ad, các loại khác bụi vẩn chui vô và làm trầy xước</t>
  </si>
  <si>
    <t>Ốp mìn có chống bụi k ạh</t>
  </si>
  <si>
    <t>ốp này có chống bụi ko shop</t>
  </si>
  <si>
    <t>Ôp này có chống va đập k b nhỉ</t>
  </si>
  <si>
    <t>ốp này rơi có chống va đập k</t>
  </si>
  <si>
    <t>ốp thứ ba có chống va đập ko bạn</t>
  </si>
  <si>
    <t>Ở  tp.hcm thì tầm bao lâu có hàng ạ</t>
  </si>
  <si>
    <t>Ở bình dương bao lâu có hàng z ship</t>
  </si>
  <si>
    <t>Ờ cửa hàng còn nhiều mẫu giống ko, chị ghé thử</t>
  </si>
  <si>
    <t>Ở ngoài màu giống k</t>
  </si>
  <si>
    <t>Ở ngoài màu giống k ạ</t>
  </si>
  <si>
    <t>Ở ngoài màu giống ko ?Nhận hàng được kt đúng ko ?</t>
  </si>
  <si>
    <t>Ở tp hcm bao lâu có hàng v ad</t>
  </si>
  <si>
    <t>Ớt bảo quản ntn</t>
  </si>
  <si>
    <t>P2 Mai Thanh chốt 1 loa màu đen</t>
  </si>
  <si>
    <t>Phải bỏ tai nghe vô hộp lấy ra lại mới đc</t>
  </si>
  <si>
    <t>Phan nhut thủy cty nhà máy bột mì phước an sđt 0326719599 lấy 3 đối màu xám tro số 40</t>
  </si>
  <si>
    <t>Phấn bắt sáng lấy màu trang má hông thi lâys màu hồng cam va bảng nhũ sáng</t>
  </si>
  <si>
    <t>phần còn lại bảo quản như nào ạ</t>
  </si>
  <si>
    <t>Phần ống loe có rộng bằng mẫu mình đã mua ko</t>
  </si>
  <si>
    <t>Phần quà sau giá sao c khỏi lấy rượu được hongg c</t>
  </si>
  <si>
    <t>Phần trên ngực thì vừa nhưng phần dưới nó rộng giống kiểu fom to như vậy ah bạn</t>
  </si>
  <si>
    <t>Phiên bản này có chống ồn ko ạ</t>
  </si>
  <si>
    <t>Pho Duong xin giá combo innox 304 dầy dặn chống đứng và rác ngang và chống nghiên</t>
  </si>
  <si>
    <t>phổ chống nắng của nó k rộng bằng mẫu cũ thôi ạ</t>
  </si>
  <si>
    <t>Phương ơi, xem giúp tớ hàng đến đâu rồi đc ko?</t>
  </si>
  <si>
    <t>pin bên trong đèn dung lượng pin bao nhiêu em</t>
  </si>
  <si>
    <t>pin mình thay có dung lượng pin bao nhiêu v ạ</t>
  </si>
  <si>
    <t>Pom 2 mẫu này rộng bằng mẫu nay ko em</t>
  </si>
  <si>
    <t>Ppf có chống va đập ko ạ</t>
  </si>
  <si>
    <t>PPW2 bộ nhớ bao nhiêu Gb v a</t>
  </si>
  <si>
    <t>Q1 HCM bao lâu có hàng á bạn</t>
  </si>
  <si>
    <t>Qua c chốt đc bộ quà tặng 2 - 365k Á</t>
  </si>
  <si>
    <t>Quà tặng chị lấy 1 bộ gia đình Mật ong và  bộ quà tặng ( 5chai serum , 5 mặt nạ vàng 24  , 5 viên uống collegen. Sel tắm trắng )</t>
  </si>
  <si>
    <t>Quảng Nam bao giờ có hàng vậy ạ</t>
  </si>
  <si>
    <t>quạt có điều chỉnh tốc độ ( số) chứ? dung lượng pin bao nhiêu?</t>
  </si>
  <si>
    <t>Quạt công suất điện động dung lượng pin bn</t>
  </si>
  <si>
    <t>Quạt điện 99 k một cái mình lấy 2 cái 037767756</t>
  </si>
  <si>
    <t>Quạt năng lượng mặt trời 410n quạt kẹp cổ ,60n cốc bia 25n lấy 6bộ 0779256797</t>
  </si>
  <si>
    <t>Quay 1080 có chống rung không ạ hay chỉ 2k</t>
  </si>
  <si>
    <t>Quay nay về bỏ tủ lạnh được ko khí nào làm mình lấy ra</t>
  </si>
  <si>
    <t>Quay phim có chống rung ko</t>
  </si>
  <si>
    <t>Quay video gọc rộng với thường có chống rung k. Ta</t>
  </si>
  <si>
    <t>Quần bên mình giá ntn shop có ưu đãi gì ko tư vấn giúp shop</t>
  </si>
  <si>
    <t>Quần chip giấy mẹ là bao nhiêu cái 1 túi vậy shop</t>
  </si>
  <si>
    <t>Quần em có 3 màu này kiểu dáng tương tự khác chất thôi ạ</t>
  </si>
  <si>
    <t>Quần này màu giống không ạ</t>
  </si>
  <si>
    <t>Quần oder thì bao lâu có hàng c nhỉ</t>
  </si>
  <si>
    <t>Quần tây ống nhỏ bên e, chị mặc size M, còn quần ống loe có kích thước giống k e</t>
  </si>
  <si>
    <t>Quên hỏi đèn này có chống nước không</t>
  </si>
  <si>
    <t>Quên k hỏi shop sp này bên mình có chống nước k v nhỉ</t>
  </si>
  <si>
    <t xml:space="preserve">quy trình bảo hành đối với sản phẩm điện gia dụng có khác gì k e </t>
  </si>
  <si>
    <t>Quy trình bảo hành như thế nào nếu c mua sản phẩm ở TP.HCM?</t>
  </si>
  <si>
    <t>Quy trình bảo hành như thế nào nếu tôi mua sản phẩm ở TP.HCM?</t>
  </si>
  <si>
    <t>Quy trình bảo quản như nào vậy ạ?</t>
  </si>
  <si>
    <t>Quyenphuong Mobile dung lượng pin bao nhiêu</t>
  </si>
  <si>
    <t>Ram bao nhiêu bộ nhớ bao nhiêu GB dung lượng pin bao nhiêu</t>
  </si>
  <si>
    <t>ram bao nhiêu bộ nhớ bao nhiêu GB vậy sop</t>
  </si>
  <si>
    <t>Ram bao nhiêu GB bộ nhớ bao nhiêu GB</t>
  </si>
  <si>
    <t>Ram bộ nhớ bao nhiêu GB ạ</t>
  </si>
  <si>
    <t>Ram mấy bộ nhớ bn GB</t>
  </si>
  <si>
    <t>Ram mấy bộ nhớ bn GB có camera xài sim 4G ko em</t>
  </si>
  <si>
    <t>Ram và bộ nhớ bao nhiêu GB RAM bao nhiêu bộ nhớ bao nhiêu bạn ơi</t>
  </si>
  <si>
    <t>Ram và bộ nhớ bao nhiêu GB vậy</t>
  </si>
  <si>
    <t>Rãm/32 có giọng nói không ạ, và độ phân giải bao nhiêu</t>
  </si>
  <si>
    <t>Rảnh chụp mấy mẫu đó giúp chị nhé, chị sợ chốt tiếp giống nhau</t>
  </si>
  <si>
    <t>rắng giao sáng giúp mik</t>
  </si>
  <si>
    <t>rẻ hơn 60k nma góc rộng bằng mẫu anh lấy</t>
  </si>
  <si>
    <t>Rèm Cửa Gia Khánh 28🍎🍎HIỆN TẠI BÊN E ĐANG SALE 1 SỐ SP GIÁ RẺ TỪ 5K</t>
  </si>
  <si>
    <t>Rỏ ràng v mới uy tính shop Có j e ủng hộ shop tiếp</t>
  </si>
  <si>
    <t>Rong biển 85</t>
  </si>
  <si>
    <t>Rồi cuối cùng đơn hàng e đến đâu rồi sop</t>
  </si>
  <si>
    <t>Rồi về e ăn e bảo quản như nào á c</t>
  </si>
  <si>
    <t>Rớt mẹ ra rồi lấy bột mì nhé</t>
  </si>
  <si>
    <t>Rùi chừng nào có hàng của m vậy b</t>
  </si>
  <si>
    <t>Rứa có chống bụi ko a?</t>
  </si>
  <si>
    <t>Rượu gừng nghệ gấc hạ thổ cho mẹ sau sinh mình không lấy xong vùng kín mà đổi thành chườm mắt được không shop</t>
  </si>
  <si>
    <t>Rượu Hưng Gia chốt đơn</t>
  </si>
  <si>
    <t>S k thấy ai gọi chốt đơn hết</t>
  </si>
  <si>
    <t>S k thấy gọi chốt đơn shop</t>
  </si>
  <si>
    <t>S8 có chống nước ko bạn?</t>
  </si>
  <si>
    <t>Sạc 4pin bao nhiêu tiền dung lượng pin bao nhiêu</t>
  </si>
  <si>
    <t>sạc chân gì ạ. dung lượng pin bao nhiêu ạ</t>
  </si>
  <si>
    <t>Sạc này dung lượng pin bao nhiêu vậy shop</t>
  </si>
  <si>
    <t>sản phẩm của bên mình giặt và bảo quản như nào là tốt nhất em nhỉ</t>
  </si>
  <si>
    <t>Sản phẩm của tôi không hoạt động và tôi ở Nha Trang. Vui lòng hướng dẫn tôi cách thức thực hiện bảo hành.</t>
  </si>
  <si>
    <t>Sản phẩm này có đi kèm chi phí bảo hành nào không ạ?</t>
  </si>
  <si>
    <t>Sáng 13 lấy bảo quản như nào đc ạ, vì 15 nhà e có giỗ</t>
  </si>
  <si>
    <t>sáng chị nhắn chị lấy cái loa Marshall Woburn 3</t>
  </si>
  <si>
    <t>Sáng giờ chờ mà không thấy shop gọi chốt đơn shop ơi</t>
  </si>
  <si>
    <t>Sáng mai c ở trường nên giao sáng giúp c</t>
  </si>
  <si>
    <t>Sáng mai gửi bao giờ có hàng ạ</t>
  </si>
  <si>
    <t>sáng nay anh cũng lấy 2 chai mật nhưng khi mở ra lại là mật rởm nên anh không lấy. Anh thấy của em sịn hơn và tin tưởng hơn nên anh đã đặt. Hơn nữa nhìn gương mặt em có vẻ rất thật thà nên anh tin yêu hơn !</t>
  </si>
  <si>
    <t>Sáng nay có nhân viên gọi chốt thêm một bộ tai nghe tổng là 330k rồi mà</t>
  </si>
  <si>
    <t>Sang trọng, thanh lịch, che khuyết điểm , chất vải đẹp, trẻ trung, giá hợp lý. Đội ngũ tư vấn nhiệt tình. Chế độ hỗ trợ đổi hàng nhanh gọn.</t>
  </si>
  <si>
    <t>Sao chị chưa thấy shop giao hàng nhỉ</t>
  </si>
  <si>
    <t>Sao chi ko thấy gọi chốt đơn</t>
  </si>
  <si>
    <t>Sao chị ko thấy gọi điện chốt đơn</t>
  </si>
  <si>
    <t>Sao chưa thấy bên mình gọi chốt đơn và hỏi áo size gì bao nhiu kg ạ</t>
  </si>
  <si>
    <t>Sao chưa thấy gọi chốt đơn vậy bạn</t>
  </si>
  <si>
    <t>Sao chưa thấy gọi chốt e</t>
  </si>
  <si>
    <t>Sao đat hàng ko thấy gọi chốt v c</t>
  </si>
  <si>
    <t>Sao đặt hàng ngày hôm qua giờ k thấy ai gọi chốt đơn e</t>
  </si>
  <si>
    <t>Sao em chốt 2 cái nhà chi mà k thấy gọi chốt vậy</t>
  </si>
  <si>
    <t>Sao em đặt 2 cai túi mà ko thấy ai gọi chốt đơn vậy chị</t>
  </si>
  <si>
    <t>Sao em đặt hoài mà ko thấy gọi chốt đơn ạ chị</t>
  </si>
  <si>
    <t>Sao giúp a?a lấy tai nghe nhạc chứ tai này di xe hơi?</t>
  </si>
  <si>
    <t>Sao k lấy 100 cái cho rê</t>
  </si>
  <si>
    <t>Sao k lấy 100 cái em</t>
  </si>
  <si>
    <t>Sao k thấy ai gọi chốt don vậy chi</t>
  </si>
  <si>
    <t>sao k thấy ng gọi chốt đơn ạ</t>
  </si>
  <si>
    <t>Sao kêu t2 gọi chốt ko thấy b</t>
  </si>
  <si>
    <t>Sao không thấy gọi chốt đơn vải lụa mago</t>
  </si>
  <si>
    <t>Sao ko thấy ai gọi chốt hàng cho c vậy e</t>
  </si>
  <si>
    <t>Sao ko thấy gọi chốt hôm trước chị mua gấm với lụa hồng công</t>
  </si>
  <si>
    <t>Sao mẫu đầm hồng cổ k rộng bằng mẫu đen shop</t>
  </si>
  <si>
    <t>Sao minh đặt hang trên live mà k thấy shop gọi chốt đơn vậy</t>
  </si>
  <si>
    <t>Sao mình không thấy gọi chốt đơn vậy shop</t>
  </si>
  <si>
    <t>Sao thấy màu giống không da</t>
  </si>
  <si>
    <t>Saoko thấy gọi chốt đơn vậy chị</t>
  </si>
  <si>
    <t>Sau chưa thấy ai gọi chốt đơn c</t>
  </si>
  <si>
    <t>Sau kg thấy gọi chốt hàng vậy em</t>
  </si>
  <si>
    <t>Sau khi ck, gửi ảnh chụp màn hình và thông tin nhận hàng tại đây, em cảm ơn ạ.</t>
  </si>
  <si>
    <t>sau khi ép ra rồi xài luôn hay còn phải bảo quản ntn mọi người</t>
  </si>
  <si>
    <t>Sau khi mở ra thì là bảo quản như nào a</t>
  </si>
  <si>
    <t>Sau khi sử dụng bảo quản ntn shop</t>
  </si>
  <si>
    <t>Sau sinh 3 tháng dùng được không vậy shop( sinh mổ ạ)</t>
  </si>
  <si>
    <t>Say rượu chốt tùm lum</t>
  </si>
  <si>
    <t>Sắp hết , giờ có ưu đãi gì không ạ</t>
  </si>
  <si>
    <t>Scarlett có ưu đãi gì ko ạ</t>
  </si>
  <si>
    <t>Set áo quần od bao lâu có hàng</t>
  </si>
  <si>
    <t>Set đỏ còn màu hoặc mẫu tương tự ko</t>
  </si>
  <si>
    <t>Set này bao nhiêu và bảo quản như nào ạ</t>
  </si>
  <si>
    <t>Set nay be 5 thang dung dc ko shop</t>
  </si>
  <si>
    <t>Set này e k lấy chai rượu dc k a</t>
  </si>
  <si>
    <t>set này kiểu ống đứng chứ k rộng bằng mẫu mình đặt ấy ạ</t>
  </si>
  <si>
    <t>set quà tặng lấy set này nhé ạ</t>
  </si>
  <si>
    <t>Set sơn thạch 24 màu 395k</t>
  </si>
  <si>
    <t>Set tráng gương mix màu 6 ô 75k</t>
  </si>
  <si>
    <t>Sh hỗ trợ huỷ đơn giúp m với</t>
  </si>
  <si>
    <t>Sh note đơn giao sáng giúp mình nha</t>
  </si>
  <si>
    <t>Ship 200k nếu mình lấy thêm gương</t>
  </si>
  <si>
    <t>ship an giang bao lâu có hàng shop</t>
  </si>
  <si>
    <t>Ship cho c với. Còn áo nào kiểu tương tự ko e</t>
  </si>
  <si>
    <t>Ship gia lai bao lâu có hàng v shop</t>
  </si>
  <si>
    <t>Ship hà đông hn thì bao lâu có hàng b?</t>
  </si>
  <si>
    <t>ship huỷ đơn giúp em nha , tý e ghé store lựa mẫu khác luôn ạ , do em đang cần gấp ý , shop thông cảm cho e nha</t>
  </si>
  <si>
    <t>Ship Tầm bao lâu có hàng ạ</t>
  </si>
  <si>
    <t>Shop bán hàng hậu mãi tốt lắm☺️☺️☺️☺️☺️, mình cảm ơn nhé</t>
  </si>
  <si>
    <t>Shop bạn huỷ đơn giúp. 30k không đến đâu nhưng chưa biết ngon hay không riêng việc phục vụ mình đã không muốn thử rồi.</t>
  </si>
  <si>
    <t>Shop bán loại T700 dung lượng pin bao nhiêu vậy</t>
  </si>
  <si>
    <t>Shop bao giờ có hàng</t>
  </si>
  <si>
    <t>Shop bảo hành 2 năm, có phiếu bảo hành đi kèm và miễn phí phí gửi hàng bảo hành phải không ạ?</t>
  </si>
  <si>
    <t>Shop bảo quản ntnao v shop ơi</t>
  </si>
  <si>
    <t>Shop check hộ e xem hàng đến đâu r</t>
  </si>
  <si>
    <t>Shop check xem đơn hàng của m đến đâu rồi</t>
  </si>
  <si>
    <t>Shop check xem hàng e đến đâu rồi</t>
  </si>
  <si>
    <t>shop check xem túi em đến đâu r ạ</t>
  </si>
  <si>
    <t>Shop chỉ nhờ bạn đừng huỷ đơn giúp shop là được ạ</t>
  </si>
  <si>
    <t>Shop chị Nhung tư vấn nhiệt tình., sản phẩm uy tín chất lượng. Lần đầu mua hàng nhưng rất hài lòng.</t>
  </si>
  <si>
    <t>shop cho e hỏi dung lượng pin bao nhiêu ạ</t>
  </si>
  <si>
    <t>Shop cho e hỏi nui với bánh bảo quản như nào ạ</t>
  </si>
  <si>
    <t>Shop cho em biết chính sách đổi trả sản phẩm được không ạ?</t>
  </si>
  <si>
    <t>Shop cho em hỏi thêm về chính sách đổi trả sản phẩm ạ.</t>
  </si>
  <si>
    <t>Shop cho em hỏi về chính sách đổi trả sản phẩm áo dài được không ạ?</t>
  </si>
  <si>
    <t>Shop cho em hỏi về chính sách đổi trả sản phẩm cho khách hàng ở Quảng Nam được không ạ?</t>
  </si>
  <si>
    <t>Shop cho em hỏi về chính sách đổi trả sản phẩm đặt hàng được không ạ?</t>
  </si>
  <si>
    <t>Shop cho em hỏi về chính sách đổi trả sản phẩm được không ạ?</t>
  </si>
  <si>
    <t>Shop cho em hỏi về quy định đổi trả sản phẩm nếu sản phẩm không vừa size được không ạ?</t>
  </si>
  <si>
    <t>Shop cho em hỏi về quy định đổi trả sản phẩm nếu sản phẩm không vừa size hoặc có lỗi được không ạ?</t>
  </si>
  <si>
    <t>shop cho em tham khảo thêm 1 số mẫu tương tự kèm giá</t>
  </si>
  <si>
    <t>Shop cho em xin giá combo bé trai được không ạ</t>
  </si>
  <si>
    <t>Shop cho hỏi đèn 200w này dung lượng pin bao nhiêu mah vậy</t>
  </si>
  <si>
    <t>shop cho hỏi đèn này dung lượng pin bao nhiêu nghìn  ah</t>
  </si>
  <si>
    <t>Shop cho m xin giá combo + sữa bầu ạ</t>
  </si>
  <si>
    <t>Shop Cho m xin giá combo ví + thắt lưng ạ</t>
  </si>
  <si>
    <t>Shop cho mình xin giá combo 100 tấm- 200 tấm nha</t>
  </si>
  <si>
    <t>Shop có cây kiểu tương tự ko ạ</t>
  </si>
  <si>
    <t>Shop có chương trình giảm giá nào khác không ạ? Ngoài ra, em muốn hỏi thêm về chính sách đổi trả sản phẩm.</t>
  </si>
  <si>
    <t>Shop có con nào khoảng 1tr nghe ổn có chống ồn không nhỉ</t>
  </si>
  <si>
    <t>shop có dòng nào kiểu dáng tương tự ko</t>
  </si>
  <si>
    <t>Shop có đang có ưu đãi gì k ạ</t>
  </si>
  <si>
    <t>Shop có gọi chốt đơn ko ,sao ko thấy gọi ah</t>
  </si>
  <si>
    <t>Shop có hỗ trợ đổi trả sản phẩm không ạ? Em muốn hỏi thêm về việc đổi mẫu sản phẩm.</t>
  </si>
  <si>
    <t>shop có kiểu dáng tương tự k ạ</t>
  </si>
  <si>
    <t>Shop có kiểu tương tự không ạ?</t>
  </si>
  <si>
    <t>Shop có mẫu khác kiểu dáng tương tự ko ạ?</t>
  </si>
  <si>
    <t>Shop có mẫu nào kiểu tương tự k ạ</t>
  </si>
  <si>
    <t>shop có mẫu tương tự k ạ</t>
  </si>
  <si>
    <t>shop có mẫu tương tự khác ạ</t>
  </si>
  <si>
    <t>Shop có những bộ nào khác kiểu tương tự ko ạ</t>
  </si>
  <si>
    <t>Shop có quần nào ống rộng tương tự k ạ</t>
  </si>
  <si>
    <t>Shop có quy định đổi trả sản phẩm không ạ? Em muốn tìm hiểu thêm về trường hợp đổi mẫu sản phẩm.</t>
  </si>
  <si>
    <t>Shop có thể cho em biết chính sách đổi trả hàng được không ạ?</t>
  </si>
  <si>
    <t>Shop có thể giới thiệu giúp em vài mẫu tương tự không ạ</t>
  </si>
  <si>
    <t>Shop còn kẹp này hoặc loại nào kích thước tương tự ko?</t>
  </si>
  <si>
    <t>Shop còn kiểu tương tự k</t>
  </si>
  <si>
    <t>Shop còn mẫu áo len nào kiểu tương tự k ạ</t>
  </si>
  <si>
    <t>shop còn mẫu nào dáng rộng tương tự k ạ</t>
  </si>
  <si>
    <t>shop còn mẫu nào kích thước tương tự ko</t>
  </si>
  <si>
    <t>Shop còn mẫu nào kiểu tương tự k</t>
  </si>
  <si>
    <t>Shop còn mẫu nào màu đen ống rộng bằng mẫu này ko</t>
  </si>
  <si>
    <t>Shop còn mẫu tương tự k ạ</t>
  </si>
  <si>
    <t>Shop còn set nào kiểu tương tự ko ạ?</t>
  </si>
  <si>
    <t>Shop cứ gửi sezi mặc sao rộng bằng mẫu mặc bên shop là dc ạ</t>
  </si>
  <si>
    <t>shop dây bính mình đeo 4tât đẹp hay 4tât 5  ạ. tại ko thử kên cổ đc nên e ko bit sao. shop rảnh chụp lên cổ e xem đc ko. để coi e lấy nào e lấy ạ.</t>
  </si>
  <si>
    <t>Shop đang có ưu đãi gì không?</t>
  </si>
  <si>
    <t>Shop đang có ưu đãi gì ko ah</t>
  </si>
  <si>
    <t>shop đo giúp vòng ngực và vòng eo xem có rộng bằng mẫu 4365 hoa tím ko nhé</t>
  </si>
  <si>
    <t>Shop đổi lại cho mình là shop nhiệt tình và uy tín lắm rồi ạ</t>
  </si>
  <si>
    <t>Shop em Kim xin chào, khách đã được chốt đơn, vui lòng cọc 200-500k</t>
  </si>
  <si>
    <t>Shop ghi chú shipper giao sáng giúp mình nha</t>
  </si>
  <si>
    <t>shop giao giống màu giống kiểu như hình em mới nhận nha shop</t>
  </si>
  <si>
    <t>shop giao sáng giúp e</t>
  </si>
  <si>
    <t>Shop giao sáng giúp em</t>
  </si>
  <si>
    <t>shop gọi chốt đơn nhưng ko thấy c nghe máy</t>
  </si>
  <si>
    <t>Shop gọi ship giao sáng giúp e với</t>
  </si>
  <si>
    <t>Shop gửi cho mình cái nào 1 lớp mà rộng giống kiểu lần trc giúp mình</t>
  </si>
  <si>
    <t>Shop gửi hàng đi chưa?đến đâu rồi?</t>
  </si>
  <si>
    <t>Shop gửi hàng thì gửi k huỷ đơn giúp em. Em k mua cọc khi nào</t>
  </si>
  <si>
    <t>Shop hậu mãi tốt lắm mà con nào lỗi báo là các bạn hỗ trợ đổi luôn</t>
  </si>
  <si>
    <t>Shop ho trợ nhiệt tình quá.chuc shop buổi sáng bão đơn nhé Bán đắc hàng</t>
  </si>
  <si>
    <t>Shop hỏi hộ bên GHTK là hàng đến đâu rồi được ko?</t>
  </si>
  <si>
    <t>Shop hỗ trợ chi phí bảo hành, khách hàng chỉ chịu phí vận chuyển khi bảo hành đúng không ạ?</t>
  </si>
  <si>
    <t>shop hỗ trợ đổi nhanh lắm</t>
  </si>
  <si>
    <t>Shop hỗ trợ đổi nhanh lắm ạ</t>
  </si>
  <si>
    <t>Shop huỷ đơn giúp e</t>
  </si>
  <si>
    <t>Shop huỷ đơn giúp e được không</t>
  </si>
  <si>
    <t>Shop huỷ đơn giúp e nha. Vì tối hôm qua e mua đồ cho con rồi ah</t>
  </si>
  <si>
    <t>Shop huỷ đơn giúp e nhé</t>
  </si>
  <si>
    <t>Shop hướng dẫn cách bảo quản đc ko ạ... Do e mới mở bán ạ</t>
  </si>
  <si>
    <t>Shop kiểm tra đơn giao mình đi đến đâu r bạn ?</t>
  </si>
  <si>
    <t>Shop ktra giup minh xem don hang minh di den dau r a</t>
  </si>
  <si>
    <t>Shop làm rất có tâm, hỗ trợ đổi trả nhanh chóng, thanks shop</t>
  </si>
  <si>
    <t>Shop lấy e sét 1 nhe</t>
  </si>
  <si>
    <t>Shop mình có dây nối dài 7m để lấy nhạc từ tivi không vậy</t>
  </si>
  <si>
    <t>Shop nay giao sáng giúp em được ko ạ</t>
  </si>
  <si>
    <t>Shop oi huỷ đơn giúp e ạ</t>
  </si>
  <si>
    <t>Shop ở đâu ạ, đặt bao lâu có hàng</t>
  </si>
  <si>
    <t>Shop ơi 10 ngày r k có hàng nên shop huỷ đơn giúp e nha</t>
  </si>
  <si>
    <t>Shop ơi 2 bộ tai nghe mình mới lấy bộ nào cũng chỉ nghe được 1 tai là bị sao nhỉ</t>
  </si>
  <si>
    <t>Shop ơi cái máy hút bụi còn ko nhỉ để mình lấy😁</t>
  </si>
  <si>
    <t>Shop ơi cho e hỏi đơn e đi đến đâu rồi mà lâu thế ạ</t>
  </si>
  <si>
    <t>Shop ơi đơn hàng của em đến đâu rồi a sao lâu thế ko đến a</t>
  </si>
  <si>
    <t>Shop ơi đơn hàng của mình đc ship đến đâu rồi ạ?</t>
  </si>
  <si>
    <t>Shop ơi e ko lấy loa karaoke ạ</t>
  </si>
  <si>
    <t>Shop ơi hàng em đến đâu r ạ?</t>
  </si>
  <si>
    <t>shop ơi hôm trước live e có đặt 1c áo ba lỗ màu be size xl sao ko thấy shop gọi chốt đơn vậy ạ</t>
  </si>
  <si>
    <t>Shop ơi huỷ đơn giúp mình nhá. Mình quên vẫn còn 2 cuộn lần trước chưa dán. Quên ko đưa cho bé dán hộ nên tưởng thiếu. Thông cảm giúp mình nha</t>
  </si>
  <si>
    <t>Shop ơi kiểm tra đơn hàng đến đâu rồi</t>
  </si>
  <si>
    <t>Shop ơi kiểm tra giúp mình xem đơn đến đâu r với</t>
  </si>
  <si>
    <t>shop ơi kiểm tra giúp mình xem đơn hàng đến đâu r ạ</t>
  </si>
  <si>
    <t>Shop ơi ko thấy gọi chốt đơn ah</t>
  </si>
  <si>
    <t>Shop ơi Ktra đơn hàng mình đến đâu rồi shop</t>
  </si>
  <si>
    <t>Shop ơi lấy loa karaoke nha shop</t>
  </si>
  <si>
    <t>Shop ơi m muốn lấy hộp quà tặng bé gái m muốn tự mix dc k?</t>
  </si>
  <si>
    <t>Shop ơi mẫu này có rộng bằng mẫu lửng gấu ko. Vì e mặc bộ  đũi kẻ vân e bị hơi kích ạ</t>
  </si>
  <si>
    <t>Shop ơi mẫu sau có rộng bằng mẫu cũ ko</t>
  </si>
  <si>
    <t>shop ơi mấy đồ của em bảo quản như nào để đến tết vậy ạ</t>
  </si>
  <si>
    <t>Shop ơi mình lấy 1 bộ truớc có ưu đãi gì ko shop</t>
  </si>
  <si>
    <t>Shop ơi sản phẩm có chống nước ko ạ</t>
  </si>
  <si>
    <t>Shop ơi sao ko thấy chốt đơn hôm qua. Đặt nhiều mẫu mà ko thấy gọi chốt mẫu nào thế ?</t>
  </si>
  <si>
    <t>Shop ơi shop check được hàng em đến đâu rồi được không ạ?</t>
  </si>
  <si>
    <t>shop ơi shop huỷ đơn giúp e nha tại qua 4 5 ngày rồi e chưa nhận dk giầy</t>
  </si>
  <si>
    <t>Shop ơi thôi lấy cho mình 100g bột mì</t>
  </si>
  <si>
    <t>Shop ơi,  dạo ko thấy gọi chốt đơn</t>
  </si>
  <si>
    <t>Shop ơi, bao giờ có hàng</t>
  </si>
  <si>
    <t>Shop ơi, đông trùng bóc hộp rồi nên bảo quản ntn ạ</t>
  </si>
  <si>
    <t>Shop ơi, em ở Dallas muốn mua bánh tráng. Với cho em xin giá combo luôn</t>
  </si>
  <si>
    <t>Shop ơi, mình có việc về quê nên không nhận hàng được. Shop thông cảm huỷ đơn giúp mình nhé. Khi nào mình lên sẽ đặ lại sau</t>
  </si>
  <si>
    <t>Shop ơi, shop huỷ đơn giúp mình mua được rồi</t>
  </si>
  <si>
    <t>Shop ơi. Đơn của mình , những món mình mua date còn bao lâu vậy ạ? Với mình lấy thêm 1 gói đường vani , 1 gói bột nở và 1 gói bột agar</t>
  </si>
  <si>
    <t>Shop ơi. Shop thông cảm hổ trợ huỷ đơn giúp mình với nhé. Vợ mình k chịu shop ạ. Shop thông cảm nhé</t>
  </si>
  <si>
    <t>shop ship đồ ra Hà Nội thì bao giờ có hàng nếu mình đặt trong hôm nay</t>
  </si>
  <si>
    <t>Shop thiết kế như này mà nhiều màu giống kieu 7 sắc cầu vòng đc ko ah</t>
  </si>
  <si>
    <t>Shop thông cảm huỷ đơn giúp em với ạ .</t>
  </si>
  <si>
    <t>shop thông cảm huỷ đơn giúp mình với nhé</t>
  </si>
  <si>
    <t>Shop thông cảm huỷ đơn giúp tớ nhé tớ sẽ ủng hộ shop sau ạ</t>
  </si>
  <si>
    <t>Shop uy tín đèn rất sáng shop tư vấn tốt đóng gói tốt giao đầy đủ sẽ ủng hộ shop tiếp</t>
  </si>
  <si>
    <t>Shop vào xác nhận huỷ đơn giúp mình để mình đặt lại</t>
  </si>
  <si>
    <t>Shop xem cho em có đôi nào kiểu dáng tương tự ko ạ</t>
  </si>
  <si>
    <t>Shop xem hàng em đi đến đâu rồi ạ</t>
  </si>
  <si>
    <t>Shop xem hộ em hàng của em đi đến đâu rồi ạ</t>
  </si>
  <si>
    <t>Shop xem hộ mình xem hàng đến đâu rồi dc k vs ạ</t>
  </si>
  <si>
    <t>shops có mẫu đeo chéo nào kích thước tương tự k</t>
  </si>
  <si>
    <t>Sỉ 150k dc bao nhiêu cái bạn</t>
  </si>
  <si>
    <t>Sìn lọ xịt bảo quản ntn thế em</t>
  </si>
  <si>
    <t>Siro bé 3 tháng dùng được không ạ</t>
  </si>
  <si>
    <t>Size có rộng bằng mẫu trên k e</t>
  </si>
  <si>
    <t>Size M mặc có hơi rộng chút ko ạ em muốn mặc rộng giống kiểu áo hoodie ấy ạ</t>
  </si>
  <si>
    <t>Size ntn hả bạn? Hiện đang có ưu đãi gì ko?</t>
  </si>
  <si>
    <t>So với chuối rẻ quạt thì kích thước tương tự k a</t>
  </si>
  <si>
    <t>Soi gương thì phát hiện mất mất cái chốt đằng sau</t>
  </si>
  <si>
    <t>Son bơ 9k lấy 2cây, loa nhạc 79k 0907977329</t>
  </si>
  <si>
    <t>Son e chỉ đánh lên tay để xem màu giống k thui</t>
  </si>
  <si>
    <t>Son lì lấy g20 màu hồng lạnh cho c nha</t>
  </si>
  <si>
    <t>Sop ơi sao ko thấy gọi chốt đơn vậy</t>
  </si>
  <si>
    <t>Sophia Trương chốt 10 cái quần đc khum :v</t>
  </si>
  <si>
    <t>Sory shop mai tôi đi ct thanh hoá 2 ngày nên ko nhận hàng đc shop thông cảm huỷ đơn giúp tôi nhé, hẹn dịp khác tôi qua mua</t>
  </si>
  <si>
    <t>Số lượng đèn led và dung lượng pin bao nhiêu em</t>
  </si>
  <si>
    <t>Sốt bảo quản như nào ạ</t>
  </si>
  <si>
    <t>sốt muối béo bảo quản ntn á c</t>
  </si>
  <si>
    <t>Sp này bao giờ có hàng lại ạ</t>
  </si>
  <si>
    <t>Sp này bé 16 tuoi dung duoc ko shop?</t>
  </si>
  <si>
    <t>Sử dụng và bảo quản như nào</t>
  </si>
  <si>
    <t>Sử dụng, bảo quản ntn</t>
  </si>
  <si>
    <t>sử dụng, công dụng, bảo quản như nào ạ</t>
  </si>
  <si>
    <t>sữa bột a c</t>
  </si>
  <si>
    <t>sữa bột milo 0824968585</t>
  </si>
  <si>
    <t>Sữa chua, váng chưa ăn đến thì bảo quản ntn ạ?</t>
  </si>
  <si>
    <t>Sữa nấm thì bảo quản ntn sho</t>
  </si>
  <si>
    <t>Sữa tươi 25</t>
  </si>
  <si>
    <t>Sz 130 mẫu tương tự kia bé vừa xinh chị ạ</t>
  </si>
  <si>
    <t>T lấy 2 bảng</t>
  </si>
  <si>
    <t>t2 giao sáng giúp e dc k ạ</t>
  </si>
  <si>
    <t>Tà áo có rộng bằng mẫu trước không em</t>
  </si>
  <si>
    <t>Tại bạn em giờ không muốn lấy nữa ấy ạ</t>
  </si>
  <si>
    <t>Tai nghe c đổi đc ko e vì một chiếc ko nghe đc kính thì hỏng chốt lại là chòng cận</t>
  </si>
  <si>
    <t>tai nghe có chống ồn k</t>
  </si>
  <si>
    <t>Tai nghe có chống ồn k ạ</t>
  </si>
  <si>
    <t>Tai nghe em chốt c ai vậy e</t>
  </si>
  <si>
    <t>Tai nghe này có chống ồn k</t>
  </si>
  <si>
    <t>Tạm thời mình lấy 3 mẫu trên, nếu hàng được thì mình sẽ mua nữa</t>
  </si>
  <si>
    <t>Tao có chống ồn k ạ</t>
  </si>
  <si>
    <t>Tầm 3tr có em nào tập bay mà có chống rung k shop</t>
  </si>
  <si>
    <t>tầm bao giờ có hàng shop nhỉ</t>
  </si>
  <si>
    <t>Tầm bao giờ có hàng v bạn</t>
  </si>
  <si>
    <t>Tầm bao lâu có hàng Á</t>
  </si>
  <si>
    <t>tầm bao lâu có hàng ah</t>
  </si>
  <si>
    <t>tầm bao lâu có hàng anh nhờ</t>
  </si>
  <si>
    <t>Tầm bao lâu có hàng e ơi</t>
  </si>
  <si>
    <t>Tấm chắn nắng kính lái có tai gương nhà em đang có giá sỉ tốt ạ, lấy 100c giá chỉ 39k ạ</t>
  </si>
  <si>
    <t>Tầm chiều em ghé lấy giỏ trái cây nha c</t>
  </si>
  <si>
    <t>Tầm cỡ bao lâu có hàng v ạ</t>
  </si>
  <si>
    <t>Tấm pin có mare in janban không dung lượng pin bao nhiêu</t>
  </si>
  <si>
    <t>Tâm pin năng lượng kích thước bao nhiêu,dung lượng pin bao nhiêu</t>
  </si>
  <si>
    <t>Tất cả các cam này độ phân giải bao nhiêu mb</t>
  </si>
  <si>
    <t>Tây giun bé 18 tháng dùng được ko ạ</t>
  </si>
  <si>
    <t>Tây rat het gia ..giong nhu thuoc mua o day ..chai khac thoi con thuoc ben trong giong kg khac gi</t>
  </si>
  <si>
    <t>Tẩy trang 9 k lấy 5 chai</t>
  </si>
  <si>
    <t>Tẩy trang lấy 2 chai 9k</t>
  </si>
  <si>
    <t>Tẩy trang lấy màu tím hộ e</t>
  </si>
  <si>
    <t>Tẩy trang trà xanh 9 k lấy hết 6 chai lun</t>
  </si>
  <si>
    <t>tem thì các mẫu tương tự kiểu vậy c nhé</t>
  </si>
  <si>
    <t>Thank em hỗ trợ nhiệt tình</t>
  </si>
  <si>
    <t>Thanks shop nhiều đã nhiệt tình hỗ trợ mìnj nhé ❤️❤️❤️</t>
  </si>
  <si>
    <t>Thanks shop quá nhiệt tình</t>
  </si>
  <si>
    <t>Thanks shop! Mình còn mẫu nào có kích thước tương tự không vậy shop!</t>
  </si>
  <si>
    <t>thanks sốp tư vấn hết mình nhé, hàng đẹp lắm</t>
  </si>
  <si>
    <t>Thảo ơi hôm bữa đặt đôi giày thể thao size 39 159k ko thấy gọi chốt đơn, nay xoá mất bài mất tiêu rồi</t>
  </si>
  <si>
    <t>Thay đế sẽ mất thêm chi phí bảo hành ạ?</t>
  </si>
  <si>
    <t>Thật sự là có chống rung k ạ</t>
  </si>
  <si>
    <t>Thấy trong ảnh là 1 đầm ,7 áo hay sao đó Thu ,bữa thấy lên là mua đủ màu ,hì hì ,không nhớ là bao nhiêu cái</t>
  </si>
  <si>
    <t>Thế b giao sáng giúp m nhé</t>
  </si>
  <si>
    <t>Thế b huỷ đơn giúp mình với</t>
  </si>
  <si>
    <t>Thế bao giờ có hàng về mới gửi em xem với nhé</t>
  </si>
  <si>
    <t>Thế bh mình hỏi shop đơn hàng mình đến đâu rồi</t>
  </si>
  <si>
    <t>thế c lấy 100 cáie mẫu nhé</t>
  </si>
  <si>
    <t>Thế c mua latex có ưu đãi gì ko e</t>
  </si>
  <si>
    <t>Thế cho mình xin giá combo này với</t>
  </si>
  <si>
    <t>Thế có cái nào rộng rộng tương tự k e</t>
  </si>
  <si>
    <t>thế có ưu đãi gì k a</t>
  </si>
  <si>
    <t>Thế còn cạ vạt shop có màu giống kia k ạ</t>
  </si>
  <si>
    <t>Thế còn mẫu nào hiện có mà cũng kích thước tương tự k</t>
  </si>
  <si>
    <t>Thế còn mẫu tương tự k e</t>
  </si>
  <si>
    <t>Thế con trên có chống ồn ko</t>
  </si>
  <si>
    <t>Thế e cũng ở sg thì nếu k vừa dc đổi trả nhanh k</t>
  </si>
  <si>
    <t>Thế e lấy 100 miếng nhé</t>
  </si>
  <si>
    <t>Thế e lấy cả hộp quà tặng vì em tặng mẹ Ck</t>
  </si>
  <si>
    <t>Thế e thử tìm xem có loại nào đẹp mà kiểu tương tự ko nhé
Hãng đẹp í</t>
  </si>
  <si>
    <t>Thế e xem còn màu tương tự ko thử lên xem</t>
  </si>
  <si>
    <t>thế em lấy gương trắng kia nhé</t>
  </si>
  <si>
    <t>Thế huỷ đơn giúp chị , chị không đợi đc vì chị không có ở hà nội để nhận hàng</t>
  </si>
  <si>
    <t>Thế huỷ đơn giúp m</t>
  </si>
  <si>
    <t>Thế huỷ đơn giúp mh nhé</t>
  </si>
  <si>
    <t>Thế lấy cho chị phấn phủ với nền kia đã nhé</t>
  </si>
  <si>
    <t>thế lấy cho em 1 gói bột mì tách lẻ ạ</t>
  </si>
  <si>
    <t>Thế lấy kệ tivi thôi</t>
  </si>
  <si>
    <t>Thế lấy mình set lồng đèn hình ngôi sao nhé</t>
  </si>
  <si>
    <t>thế lấy nhạc ở đâu vào tai nghe khi đt đang livetream bạn phải 2 đt hoặc nghe từ nguồn khác hả shop</t>
  </si>
  <si>
    <t>Thế mẫu Beat thì có chống ồn k b</t>
  </si>
  <si>
    <t>Thế quẩy giòn về ăn chưa hết bảo quản như nào b</t>
  </si>
  <si>
    <t>Thế shop giao hàng đến đan phượng thì bao lâu có hàng anh</t>
  </si>
  <si>
    <t>Thế shop lấy cho mình 1 gói bột mì hữu cơ tách nhỏ + táo đỏ tách nhỏ nhé</t>
  </si>
  <si>
    <t>Thế thì thôi b huỷ đơn giúp m nha. Vì 2 bé nhà m chỉ đòi thỏ hồng, màu khác bé ko chịu đeo b à</t>
  </si>
  <si>
    <t>Thế thì thôi. Khi nào có xanh nhãn c lấy nhé. Giờ cắt 5m tím huế + 5m đỏ rượu nhé</t>
  </si>
  <si>
    <t>Thế thoi c lấy thêm dầu ăn nhật nha</t>
  </si>
  <si>
    <t>Thế thôi c ạ huỷ đơn giúp e e đang cần mai về quê ăn cưới</t>
  </si>
  <si>
    <t>Thêm cho chị set 3 hủ cá khô chiên.1 set 3 chai dầu ăn. và sét bánh que vị bò nữa nha</t>
  </si>
  <si>
    <t>Thì bao lâu có hàng ?</t>
  </si>
  <si>
    <t>thì bao nhiêu viên nở dc 1 bao như nó</t>
  </si>
  <si>
    <t>Thì bảo quản ntn ạ</t>
  </si>
  <si>
    <t>thì bên e cũgn muốn hỗ trợ đổi hàng nhanh cho c mới hỏi kỹ bên giao hàng nào chứ ạ</t>
  </si>
  <si>
    <t>Thì các bảo quản như nào ạ</t>
  </si>
  <si>
    <t>Thì hôm chốt cho chị bộ dòng xi men 150 với nhẫn cẩm thạch  bầu  100 k</t>
  </si>
  <si>
    <t>Thì khoảng bao lâu có hàng ạ</t>
  </si>
  <si>
    <t>Thì ko lấy bộ vì mình có tai nghe rồi</t>
  </si>
  <si>
    <t>Thì mình chốt 10 cái quần nha</t>
  </si>
  <si>
    <t>Thì mình hỏi áo đó có chống bụi ko</t>
  </si>
  <si>
    <t>Thì nó có chống nước kh ạ</t>
  </si>
  <si>
    <t>Thì phiền bạn huỷ đơn giúp mình nhé</t>
  </si>
  <si>
    <t>Thì thiết kế như D16 lấy màu tương tự kraft</t>
  </si>
  <si>
    <t>Thiệp đẹp lắm nè. Minh cân gấp nhưng shop vẫn hỗ trợ nhiệt tình. 10 điểm lun nha shop iu</t>
  </si>
  <si>
    <t>Thịt ăn k hết mình bảo quản như nào vậy</t>
  </si>
  <si>
    <t>thịt hộp HQ nhiêu tiền ạ</t>
  </si>
  <si>
    <t>Thôi bạn huỷ đơn giúp mình nha. Mình ko lấy nữa</t>
  </si>
  <si>
    <t>Thôi bạn lấy mình gói yến mạch 500g với 3 gói bột nở nha</t>
  </si>
  <si>
    <t>Thôi chị cần để mai đi chơi nếu bên e chưa gửi thì huỷ đơn giúp chị</t>
  </si>
  <si>
    <t>Thôi chốt 590k đi. Bù qua hữu nghị cho e cái giỏ trái cây đi</t>
  </si>
  <si>
    <t>Thôi e huỷ đơn giúp chị vì e gái lại bảo cho mấy gói kẹo socola nên để dịp khác chị lại mua đồ</t>
  </si>
  <si>
    <t>Thôi e lấy luôn cái loa cũng đc</t>
  </si>
  <si>
    <t>Thôi huỷ đơn giúp cô</t>
  </si>
  <si>
    <t>Thôi huỷ đơn giúp m nhé</t>
  </si>
  <si>
    <t>Thôi vậy nình lấy bột mì thôi</t>
  </si>
  <si>
    <t>Thông số ram máy bao nhiêu và dung lượng bộ nhớ bao nhiêu vậy shop</t>
  </si>
  <si>
    <t>thông tin về quy trình bảo hành ntn shop nhỉ</t>
  </si>
  <si>
    <t>Thời gian bao lâu có hàng tới nhà</t>
  </si>
  <si>
    <t>Thu Maii lấy bột mì sức cho tiết kiệm</t>
  </si>
  <si>
    <t>Thui lấy mình gương nhe</t>
  </si>
  <si>
    <t>thui shop ... e k lấy áo đó nữa đâu ...e nói shop bik dị thui chớ e cho nó mặc xong e quay máy giặt nhoe nhoét  s đổi được</t>
  </si>
  <si>
    <t>Thuóc này trẽ em phụ nữ có tgai dùng được ko</t>
  </si>
  <si>
    <t>Thuốc Bamifen sản xuất ở đâu? Bao nhiêu tiền 1 hộp bao nhiêu viên vậy nhỉ?</t>
  </si>
  <si>
    <t>Thuốc này người có thai dùng được không ạ?</t>
  </si>
  <si>
    <t>Thuốc viên mình lấy 2 hộp ạ</t>
  </si>
  <si>
    <t>Thùy Chi Store dung lượng pin bao nhiêu ạ</t>
  </si>
  <si>
    <t>Thường bao lâu có hàng bé</t>
  </si>
  <si>
    <t>Thường con trai dùng được không ạ</t>
  </si>
  <si>
    <t>Thường máy 99% là dung lượng pin bao nhiêu ạ</t>
  </si>
  <si>
    <t>Tí em ghé lấy trước bill srm cerrave với tẩy trang Jm</t>
  </si>
  <si>
    <t>Tiêm cả má vs thái dương có ưu đãi gì k ạa</t>
  </si>
  <si>
    <t>Tiệm có giống hoặc kiểu tương tự k ạ</t>
  </si>
  <si>
    <t>Tiệm có mẫu tương tự k</t>
  </si>
  <si>
    <t>Tiền thì chuyển rồi</t>
  </si>
  <si>
    <t>Tìm giúp c còn cv khác kiểu tương tự k</t>
  </si>
  <si>
    <t>Tín ơi check giúp e hàng về đến đâu rồi ạ?</t>
  </si>
  <si>
    <t>Tinh chất lê hoa chuông bảo quản ntn cho bé chj</t>
  </si>
  <si>
    <t>Tình hình hàng đến đâu rồi</t>
  </si>
  <si>
    <t>tình hình hàng em đến mô rồi shop</t>
  </si>
  <si>
    <t>Tính theo cái thì 1 kí bao nhiêu cái ạ</t>
  </si>
  <si>
    <t>Tóc bảo quản như nào v ạ</t>
  </si>
  <si>
    <t>Tóc bên bạn có chịu nhiệt ko ak</t>
  </si>
  <si>
    <t>Tóc bên mình có chịu nhiệt kg ạ</t>
  </si>
  <si>
    <t>Tóc chị bạc nhuộm màu này rồi 
Em có màu tương tự không</t>
  </si>
  <si>
    <t>Tóc này có chịu nhiệt k shop?</t>
  </si>
  <si>
    <t>Tóc này sử dụng và bảo quản ntn shop</t>
  </si>
  <si>
    <t>Toi dang sai 105 1sim tinh mua lay vo doi qua. 2sim kich thuoc giong ko</t>
  </si>
  <si>
    <t>Top lì k lem 45k -1 chai</t>
  </si>
  <si>
    <t>Toui này có chống bụi ko</t>
  </si>
  <si>
    <t>Tô Hằng trẻ 3 tháng dùng được không vậy</t>
  </si>
  <si>
    <t>Tôi 45 tuổi dùng được kg</t>
  </si>
  <si>
    <t>Tôi 45 tuổi dùng được ko</t>
  </si>
  <si>
    <t>Tôi chỉ quân tâm độ phân giải bao nhiêu thôi ,để biết  góc quay</t>
  </si>
  <si>
    <t>Tôi chốt 2 kính</t>
  </si>
  <si>
    <t>Tôi có chốt kính gương có không em ?</t>
  </si>
  <si>
    <t>Tôi có thể xem nhiều mẫu tương tự không</t>
  </si>
  <si>
    <t>Tối e đặt 1 bộ đồ bia đỏ có chốt hok shop</t>
  </si>
  <si>
    <t>Tôi hà nội thi bao lâu có hàng</t>
  </si>
  <si>
    <t>tôi hỏi dung lượng pin bao nhiêu</t>
  </si>
  <si>
    <t>tôi hỏi dung lượng pin bao nhiêu vậy</t>
  </si>
  <si>
    <t>Tối hôm qua Cô chốt 1 nôi kho thịt  150k</t>
  </si>
  <si>
    <t>Tôi không lấy ốp mà chỉ tai nghe không thôi</t>
  </si>
  <si>
    <t>Tối ko thể chốt cái tai nghe nào</t>
  </si>
  <si>
    <t>Tôi lấy 1 chiếc bao giờ có hàng</t>
  </si>
  <si>
    <t>Tôi lấy 100 cái</t>
  </si>
  <si>
    <t>Tôi lấy thêm 1kinh đeo tráng gương nữa</t>
  </si>
  <si>
    <t>Tối mình hỏi lại con gái xem chọn mẫu nào nhé. Mẫu 1tr3 thì ko rộng bằng mẫu ngang nhỉ.</t>
  </si>
  <si>
    <t>Tôi mua 1kg tôm khô nha shop. Địa chỉ như cũ.</t>
  </si>
  <si>
    <t>Tôi mua hai kg bột ngũ cốc nguyên chất không có pha bột mì nào hết nhé lấy mới tôi mua biểu</t>
  </si>
  <si>
    <t>Tôi muốn hỏi về chính sách bảo hành cho sản phẩm của tôi. Sản phẩm hiện không hoạt động và tôi lo lắng rằng nó không được bảo hành.</t>
  </si>
  <si>
    <t>Tôi muốn lấy màu vàng</t>
  </si>
  <si>
    <t>Tôi muốn mua thêm mẫu này, nhưng cho tôi hỏi mẫu này sz 110kg fom rộng bằng mẫu trên mình đã mua ko ạ ?</t>
  </si>
  <si>
    <t>Tối qua chị đặt hàng mà không thấy gọi chốt đơn</t>
  </si>
  <si>
    <t>Tối qua có chốt đc 1 non saoo không thấy a chị gọi chốt ạ buồn quá</t>
  </si>
  <si>
    <t>Tối qua đi ăn cỗ về uống rượu phê rồi mà vẫn cố mở mắt để chốt mà k được cái nào</t>
  </si>
  <si>
    <t>Tối qua e đặt 3 bộ sao ko thấy gọi chốt đơn vậy em. 0971458671</t>
  </si>
  <si>
    <t>Tối qua mình có chốt đc loa ko vậy ạ?</t>
  </si>
  <si>
    <t>Trà bảo quản như nào nhỉ vì mai m mới đi biếu</t>
  </si>
  <si>
    <t>Trà bảo quản ntn ạ</t>
  </si>
  <si>
    <t>Trả góp có dk tặg tivi khôg ad. Hà Việt Hùng chốt đi kìa</t>
  </si>
  <si>
    <t>Trà này bảo quản như nào e nhỉ</t>
  </si>
  <si>
    <t>Trà này mk bảo quản như nào vậy ạ</t>
  </si>
  <si>
    <t>trà vinh bao lâu có hàng</t>
  </si>
  <si>
    <t>Tráng gương 220k,chốt có đơn</t>
  </si>
  <si>
    <t>Tráng gương bạc ngọc trai 35k</t>
  </si>
  <si>
    <t>Tranh e đến đâu r shop</t>
  </si>
  <si>
    <t>Tránh giao sáng giúp em</t>
  </si>
  <si>
    <t>Tranh vẽ này bảo quản như nào? Bền không ạ?</t>
  </si>
  <si>
    <t>Trc cv đơn này m L là ok, ko biết mẫu mới m đặt có form/ kích thước giống ko sh???</t>
  </si>
  <si>
    <t>Trẻ 10 tuổi dùng được không a chị</t>
  </si>
  <si>
    <t>Trẻ 11 tháng dùng được không ạ</t>
  </si>
  <si>
    <t>Trẻ 11 tuổi dùng được không ạ</t>
  </si>
  <si>
    <t>Trẻ em 10 tuổi dùng được không vậy</t>
  </si>
  <si>
    <t>Trẻ em 10 tuổi dùng được ko ạ</t>
  </si>
  <si>
    <t>Trẻ em 13 tuổi dùng được không</t>
  </si>
  <si>
    <t>Trẻ em 4 tuổi dùng được không</t>
  </si>
  <si>
    <t>trẻ từ 6tuoi dung dc ko c</t>
  </si>
  <si>
    <t>Trên 60 tuổi dùng được kg bạn?</t>
  </si>
  <si>
    <t>trên máy xem độ phân giải ntn e nhỉ c dùng macbook</t>
  </si>
  <si>
    <t>Triệu Tuyền Bản này Ram bao nhiêu, bộ nhớ bao nhiêu Gb vậy shop ơi ?</t>
  </si>
  <si>
    <t>Tro con hỏi b 12 bao nhiêu viên c</t>
  </si>
  <si>
    <t>trong quá trình sử dụng dây này có thay đổi màu giống kiểu patina được ko nhỉ</t>
  </si>
  <si>
    <t>Trong tháng sinh nhật có ưu đãi gì ko e</t>
  </si>
  <si>
    <t>Trừ gelatin bột ra nha c
 Bột mì e lấy 100gr</t>
  </si>
  <si>
    <t>Trừ mấy mẫu hồng ra bé trai dùng được cả đó ạ</t>
  </si>
  <si>
    <t>Trưa nay sao ko thấy gọi chốt đơn nhỉ</t>
  </si>
  <si>
    <t>Trứng atm bảo quản như nào a ơiii</t>
  </si>
  <si>
    <t>Trước 14h chiều mai giao hàng có mình được không bạn? Nếu không được thì huỷ đơn giúp mình nhé</t>
  </si>
  <si>
    <t>Trường hợp chị ck trước có ưu đãi gì ko</t>
  </si>
  <si>
    <t>Túi đá hạt gạo 45k</t>
  </si>
  <si>
    <t>Túi này có kích thước tương tự ko</t>
  </si>
  <si>
    <t>Tui thich kieu giong kia hơn tối xiu</t>
  </si>
  <si>
    <t>Túi thơm 29</t>
  </si>
  <si>
    <t>tư vấn cho c về chính sách đổi trả nhé</t>
  </si>
  <si>
    <t>Tương có đèn led nhỏ hoi nảy thì lấy luôn.. tại mấy đại lý hỏi</t>
  </si>
  <si>
    <t>Tưởng tuần naỳ có hàng thì minh đợi lun, còn chưa thì mình xin lỗi huỷ đơn giúp mình nha.</t>
  </si>
  <si>
    <t>Tv nhà bạn độ phân giải bao nhiêu thì box hỗ trợ lên bấy nhiêu</t>
  </si>
  <si>
    <t>Tý rảnh chụp lại a kiểu ảnh nhé! Còn a lấy 1 con này e ạ</t>
  </si>
  <si>
    <t>Tý rảnh rảnh chụp cây e chốt e xem vs nha</t>
  </si>
  <si>
    <t>Ủa vi chị lấy 1kg tôm đất với 1kg sặc bướm mà</t>
  </si>
  <si>
    <t>Uh đc rồi bao giờ có hàng</t>
  </si>
  <si>
    <t>Uh e lấy cho c 1 cái nhé</t>
  </si>
  <si>
    <t>Uh e phom rộng giống kia</t>
  </si>
  <si>
    <t>Uh lấy gương vàng</t>
  </si>
  <si>
    <t>Uh mà con này độ phân giải ntn e nhỉ?</t>
  </si>
  <si>
    <t>Uh thế  c lấy 1kg hạnh nhân,1kg óc chó  bóc vỏ, 2kg táo đỏ, 5 lạng kì tử</t>
  </si>
  <si>
    <t>Uhm. A khách hàng củ có ưu đãi gì ko e?</t>
  </si>
  <si>
    <t>Ui em có mẫu 1tr6 nhưng có chống ồn kháng mồ hôi luôn á anh</t>
  </si>
  <si>
    <t>Ui nhiều mẹ cứ day con phải ngoan, phải thật thà. Không đc dối trên lừa dưới, vậy mà cứ vô chốt dạo bom hg. Thậm chí ăn trộm tráo hg thì em ko hiểu day kiểu gì. Bố mẹ có tính đây thì con nó cũng học theo à. Đi chùa tu , mà nhà chưa tu thì tu gì gì, hay tu nghiệp. Bố mẹ là tâm gương cho con , cũng là phúc đức cho con mà sống lỗi thật sự.</t>
  </si>
  <si>
    <t>Uk cảm ơn em nói giao sáng giúp a nhé</t>
  </si>
  <si>
    <t>Uk sửa hộ t. Lên màu giống kiểu như bé này ý nhé</t>
  </si>
  <si>
    <t>Uống bao nhiêu 1ngay và 1 hợp bao nhiêu viên</t>
  </si>
  <si>
    <t>Ừ mà chị cho e hỏi con Ateku cơ cót có chống nước không chị</t>
  </si>
  <si>
    <t>Ừ. Ý t là còn những mâix nào kiểu dáng tương tự k í</t>
  </si>
  <si>
    <t>V lấy bộ quà tặng như ban đầu đi e ko đổi gì nhe e</t>
  </si>
  <si>
    <t>V lấy c cho 1 bơ ghee, 1 nui, 1 mì, 1 bột mì hữu cơ, 1 bột bắp</t>
  </si>
  <si>
    <t>V lấy mình 2 hủ dinh dưỡng(vani, bánh quy). 1 sữa chua, 1 bánh gạo, 1 bánh quy</t>
  </si>
  <si>
    <t>V mình lấy 1 ủ môi thôi thì giá cũn v hả shop?</t>
  </si>
  <si>
    <t>V shop còn mẫu nào màu tương tự kh ạ</t>
  </si>
  <si>
    <t>v sop huỷ đơn giúp em ạ</t>
  </si>
  <si>
    <t>v2 order thì khoảng bao lâu có hàng ạ</t>
  </si>
  <si>
    <t>Và 1 lọ keo cách bảo quản như nào để dùng đc lâu vậy shop</t>
  </si>
  <si>
    <t>và bao nhiêu viên 1hu?</t>
  </si>
  <si>
    <t>Và bảo quản như nào?</t>
  </si>
  <si>
    <t>Và bộ nhớ bao nhiêu G</t>
  </si>
  <si>
    <t>Và bộ nhớ bao nhiêu GB vậy</t>
  </si>
  <si>
    <t>Và camera độ phân giải bao nhiêu shop</t>
  </si>
  <si>
    <t>Và Chị có thể vào kênh của mình rồi ấn vào video đang xử lý lên HD đó để kiểm tra xem video đã được xử lý đến độ phân giải bao nhiêu rồi và cop link để tạo live ạ</t>
  </si>
  <si>
    <t>Và chị đang dùng cây này, bây giờ có mẫu mới nào màu tương tự không em</t>
  </si>
  <si>
    <t>Và có chịu nhiệt ko ạ</t>
  </si>
  <si>
    <t>Và có chống nước không z shop</t>
  </si>
  <si>
    <t>Và có chống va đập k c</t>
  </si>
  <si>
    <t>Và dung lượng pin bao nhiêu ah</t>
  </si>
  <si>
    <t>Và đồng hồ dung lượng bộ nhớ bnh g vâyh , hơn 16G khum</t>
  </si>
  <si>
    <t>Và lấy 2 thảm lông màu kem này 170k - kích thước 60*2m ?</t>
  </si>
  <si>
    <t>và màn độ phân giải bao nhiêu ạ</t>
  </si>
  <si>
    <t>Và màu xanh nhưng kiểu giống kiểu 40 đảo đô , nhưng chị muốn màu xanh</t>
  </si>
  <si>
    <t>Và mình có kiểu tương tự ko ak</t>
  </si>
  <si>
    <t>Và túi bảo quản ntn ạ</t>
  </si>
  <si>
    <t>Vag shop ghi chú giao sáng giúp e ạ</t>
  </si>
  <si>
    <t>vải kiểu giống kaki hả e</t>
  </si>
  <si>
    <t>vải này có chịu nhiệt ko shop</t>
  </si>
  <si>
    <t>vài ngày nữa chị mở quán bia chị lấy nem thời gian bảo quản như thế nào</t>
  </si>
  <si>
    <t>Vải trắng kiểu giống kế bên</t>
  </si>
  <si>
    <t>vali 799 có chống va đập k N</t>
  </si>
  <si>
    <t>vali c mới mua mà nó bị lỗi r, c xin thông tin về quy trình bảo hành nhé</t>
  </si>
  <si>
    <t>Vali có chống va đập ko ạk</t>
  </si>
  <si>
    <t>Vali này có chống va đập ko</t>
  </si>
  <si>
    <t>Vali trên có chống va đập ko nhỉ?</t>
  </si>
  <si>
    <t>Van Huynh học chính tả tiếng việt lại đi..ròi hãy đi sủa..dốt tiếng việt còn sai chính tả ma đi sủa..đm chê họ già đồ như thật..thân mình bằng ngừ ta k mà chê họ..lấy gương ra soi kĩ dô..</t>
  </si>
  <si>
    <t>Vàng bơ chị ko lấy gương</t>
  </si>
  <si>
    <t>Vàng sen size M 550 tặng gương chốt chị Nguyễn Hồng ạ</t>
  </si>
  <si>
    <t>vàng, xanh, ghi bé trai dùng được ạ</t>
  </si>
  <si>
    <t>Vành rộng bằng mẫu trên ko ạ? Cho m xin giá 2 mẫu</t>
  </si>
  <si>
    <t>Vào đâu để biết độ phân giải bn</t>
  </si>
  <si>
    <t>Vay còn đầm dai tương tự k ạ</t>
  </si>
  <si>
    <t>Vay con mau tuong tu k e</t>
  </si>
  <si>
    <t>Váy dai giống kiểu trên nhưng màu nâu giống mẫu dưới nha e</t>
  </si>
  <si>
    <t>Vay lấy 4 cái chỉ di</t>
  </si>
  <si>
    <t>Váy này kích thước giống k ạ</t>
  </si>
  <si>
    <t>Váy trắng này đặt bao lâu có hàng shop</t>
  </si>
  <si>
    <t>Vâng</t>
  </si>
  <si>
    <t>Vâng chắc chắn nhận hangg k huỷ đơn giúp e ạ</t>
  </si>
  <si>
    <t>Vâng để mấy nữa bé ăn bột mình lấy sau</t>
  </si>
  <si>
    <t>Vâng em muốn mặt kiểu nhìn rộng rộng giống kiểu bạn nữ trên mặt vậy đó</t>
  </si>
  <si>
    <t>Vâng shop giao sáng giúp e ạ</t>
  </si>
  <si>
    <t>Vâng thế bạn báo huỷ đơn giúp mình nhé , lần sau mình mua</t>
  </si>
  <si>
    <t>Vâng thế huỷ đơn giúp mình</t>
  </si>
  <si>
    <t>Vầng thế kịp bạn ạ có gì bạn bảo giao sáng giúp mình nhé</t>
  </si>
  <si>
    <t>Vâng, bao lâu có hàng bạn nhỉ?</t>
  </si>
  <si>
    <t>Vâng, nhân tiện em lấy 1chiec đèn bàn học luôn nhé</t>
  </si>
  <si>
    <t>Vậy .có vỏ gối nằm kiểu tương tự ko e</t>
  </si>
  <si>
    <t>Vậy áo nỉ có mẫu tương tự không ạ</t>
  </si>
  <si>
    <t>Vậy bạn lấy 1kg ruốc chân nấm hương đúng không ạ?</t>
  </si>
  <si>
    <t>Vậy bao lâu có hàng ạ?</t>
  </si>
  <si>
    <t>Vậy bây giờ e đặt thì tầm bao giờ có hàng ạ</t>
  </si>
  <si>
    <t>Vậy c lấy 1 gương với</t>
  </si>
  <si>
    <t>Vậy c lấy e bột nở
 Tinh bột bắp
 Đường thốt nốt gói nhé</t>
  </si>
  <si>
    <t>Vậy chắc lấy cả bộ quà tặng, về cho ai dùng được thì dùng quá</t>
  </si>
  <si>
    <t>Vậy chị em lấy cho chị năm tấm có lọ hoa và 5 kiểu khác nhau năm mẫu khác nhau</t>
  </si>
  <si>
    <t>Vậy chị lấy cho e một cây kẻ mày màu đen với một cây mas ca ra sđt 0397018315</t>
  </si>
  <si>
    <t>Vậy cho em bt ns đi đến đâu r ạ</t>
  </si>
  <si>
    <t>vậy chốt 10 cái</t>
  </si>
  <si>
    <t>Vây chốt 10 cái đó size xl há vơi 5 cái kia</t>
  </si>
  <si>
    <t>Vậy chốt 10 cái shop</t>
  </si>
  <si>
    <t>Vậy chốt 20 cái lưng cao màu xanh lá ạ</t>
  </si>
  <si>
    <t>Vậy chốt 3chai sữa tắm olay nha cô</t>
  </si>
  <si>
    <t>Vậy chốt 40 cái ạ</t>
  </si>
  <si>
    <t>Vậy chừng nào có hàng rồi gửi cho em cũng được</t>
  </si>
  <si>
    <t>Vậy có chống bụi ko shop</t>
  </si>
  <si>
    <t>Vậy có chống nước kg ạ</t>
  </si>
  <si>
    <t>Vậy có chống nước ko ạ</t>
  </si>
  <si>
    <t>Vậy có mẫu nào màu tương tự k Shop</t>
  </si>
  <si>
    <t>Vậy có mẫu tương tự ko</t>
  </si>
  <si>
    <t>Vậy có mẫu tương tự ko ạ. M chỉ yêu cầu đi êm chân, màu sáng và chạy loanh quanh 5 10km thôi ạ</t>
  </si>
  <si>
    <t>Vậy combo này em cho chị gửi lại.</t>
  </si>
  <si>
    <t>Vậy còn mẫu váy nào tối màu tương tự k</t>
  </si>
  <si>
    <t>Vậy dung lượng pin bao nhiêu vậy</t>
  </si>
  <si>
    <t>vậy dung lượng pin bao nhiêu volt bác</t>
  </si>
  <si>
    <t>Vậy đặt hàng về sóc sơn bao giờ có hàng ạ</t>
  </si>
  <si>
    <t>Vậy e chốt 3 bộ.. Bia xanh tay dài 120 với gấu dâu 110 vs lai Doraemon 130k</t>
  </si>
  <si>
    <t>Vậy e huỷ đơn giúp c nha! Kiểm hàng đúng mẫu, chất đẹp c lấy liền</t>
  </si>
  <si>
    <t>Vậy e lấy 1 bột mì 1 gạo 1 lăng đỏ 1 hạt kê</t>
  </si>
  <si>
    <t>Vậy e lấy c chai bổ não cũ với 2 bịch sữa a2 nha</t>
  </si>
  <si>
    <t>Vậy e lấy rượu lau là đc á c</t>
  </si>
  <si>
    <t>Vậy em đổi cho chị lấy bộ quà tặng có si rum</t>
  </si>
  <si>
    <t>Vậy em lấy cho chị nhan kiểu giống kiểu vòng ni16 nha em</t>
  </si>
  <si>
    <t>Vậy em lấy loại 399 kèm hộp quà tặng</t>
  </si>
  <si>
    <t>Vậy em lấy sữa chua với bột mì trước cho chị nha</t>
  </si>
  <si>
    <t>Vậy giao sáng giúp mình đc ko</t>
  </si>
  <si>
    <t>Vậy huỷ đơn giúp c</t>
  </si>
  <si>
    <t>vậy huỷ đơn giúp chị nhé em</t>
  </si>
  <si>
    <t>Vậy kính này có khả năng chống va đập khi rơi xuống đất mà k ảnh hưởng màn hình bên trong của iphone k?</t>
  </si>
  <si>
    <t>Vậy là bộ nhớ bao nhiêu GB vậy</t>
  </si>
  <si>
    <t>Vậy lấy 1 lọ hoa nhài nha</t>
  </si>
  <si>
    <t>Vậy lấy 1 set đỏ rượu nhé</t>
  </si>
  <si>
    <t>Vậy lấy 10 cây kẻ mày 50k</t>
  </si>
  <si>
    <t>Vậy lấy 1kg 250k nha</t>
  </si>
  <si>
    <t>Vậy lấy 2kg ngũ cốc 1kg cỏ thái có đc ko chim mình ít mua nhiều ăn ko hết</t>
  </si>
  <si>
    <t>Vậy lấy ah 1 bộ tai nghe vs cái quạt đi</t>
  </si>
  <si>
    <t>Vậy lấy bánh bia than 1 hop</t>
  </si>
  <si>
    <t>vậy lấy bia đi e</t>
  </si>
  <si>
    <t>Vậy lấy bột mì vs bột bắp nữa nheb</t>
  </si>
  <si>
    <t>Vậy lấy c 2 kg bột mỳ 100gr bột nở đi em</t>
  </si>
  <si>
    <t>Vậy lấy c đơn này mà set quà tặng bộ 3 gđ nha</t>
  </si>
  <si>
    <t>Vậy lấy c hai hộp quà tặng kem body</t>
  </si>
  <si>
    <t>Vậy lấy chị cây do rượu nữa nhé</t>
  </si>
  <si>
    <t>Vậy lấy cho chị cái màu đỏ rượu nha</t>
  </si>
  <si>
    <t>Vậy lấy cho em 1 bột mì, 2 snack đậu gà</t>
  </si>
  <si>
    <t>Vậy lấy cho mình 2 sét đá với chai thạch đỏ rượu</t>
  </si>
  <si>
    <t>Vậy lấy e 1 gói vói 200g bột mì hữu cơ</t>
  </si>
  <si>
    <t>Vậy lấy e bột nở</t>
  </si>
  <si>
    <t>Vậy lấy em chai đấy với tẩy trang sáp của em hay mua á</t>
  </si>
  <si>
    <t>Vậy lấy giúp mình chai nước rửa móng tay luôn nha</t>
  </si>
  <si>
    <t>Vậy lấy mình 1kg bột pha sẵn , 1 hủ nc đường</t>
  </si>
  <si>
    <t>Vậy lấy nguyên bộ quà tặng luôn</t>
  </si>
  <si>
    <t>Vậy lấy sz 38 cho m ạ</t>
  </si>
  <si>
    <t>Vậy lấy thêm 2 kg sâm núi về ngâm 7 lít rượu nha.</t>
  </si>
  <si>
    <t>Vậy lấy thêm e 200gr bột mì nữa</t>
  </si>
  <si>
    <t>Vậy m lấy 1 set hộp quà 10 bông và thùng xốp và túi đá khô nhé</t>
  </si>
  <si>
    <t>Vậy m lấy gương thôi ạ</t>
  </si>
  <si>
    <t>Vậy mai giao sáng giúp mình</t>
  </si>
  <si>
    <t>Vậy men nở lấy 100g,bột nở là 300g</t>
  </si>
  <si>
    <t>Vậy mình chốt 30 cái nhé</t>
  </si>
  <si>
    <t>Vậy mình chốt mua 5 kg phân hữu cơ loại 199 với 1 lọ vua bọ trĩ nhé</t>
  </si>
  <si>
    <t>Vậy mình có mẫu nào màu tương tự ko ạ?</t>
  </si>
  <si>
    <t>Vậy mình có mẫu nào màu tương tự ko ạ??</t>
  </si>
  <si>
    <t>Vậy mình huỷ đơn giúp e nhé</t>
  </si>
  <si>
    <t>Vậy mình lấy 1 có đường , 1 hộp ko đường</t>
  </si>
  <si>
    <t>Vậy mình lấy 1kg bún gạo lứt hai màu với bột mì nguyên cám</t>
  </si>
  <si>
    <t>Vậy mình lấy quà</t>
  </si>
  <si>
    <t>Vậy mình lấy thêm 50k bột mì 40k bột bắp</t>
  </si>
  <si>
    <t>Vậy mình xin giá combo này đi ạ</t>
  </si>
  <si>
    <t>Vậy phiền chị huỷ đơn giúp em</t>
  </si>
  <si>
    <t>Vậy shop còn set nào kiểu tương tự kh</t>
  </si>
  <si>
    <t>Vậy shop huỷ đơn giúp e ạ , vì nhỡ sai mầu hoặc lôi em lại phải gửi lại shop cũng mất tg ạ</t>
  </si>
  <si>
    <t>vậy shop mình có sẵn hộp nào kích thước tương tự k ạ</t>
  </si>
  <si>
    <t>Vậy thì ko kịp rồi. Bạn huỷ đơn giúp mình. Cám ơn bạn</t>
  </si>
  <si>
    <t>Vậy thôi chị huỷ đơn giúp e với ạ.</t>
  </si>
  <si>
    <t>Vậy thôi chốt hàng đi chị đặt hôm bữa giờ không chốt biết chừng nào có hàng</t>
  </si>
  <si>
    <t>Vậy thôi huỷ đơn giúp e nha</t>
  </si>
  <si>
    <t>Vậy thôi m lấy bộ quà tặng 1 nhé</t>
  </si>
  <si>
    <t>Vậy thui huỷ đơn giúp c</t>
  </si>
  <si>
    <t>vdu t cắt cả mắt và mua gọng bên mk thì có ưu đãi gì ko</t>
  </si>
  <si>
    <t>về bảo quản ntn để cho nó chín vậy Gùi</t>
  </si>
  <si>
    <t>Vg hàng e đến đâu rồi shop</t>
  </si>
  <si>
    <t>Ví dụ bột mì số 13 lấy 2 bịt áh</t>
  </si>
  <si>
    <t>Ví dụ mình làm 5 đôi có ưu đãi gì ko</t>
  </si>
  <si>
    <t>Vì hai chiếc ấy ko kích cỡ ko đều nhau. Nên em đổi lại đôi khác vẫn lấy size 38 cho chị, nếu màu đen ko có size có thể lấy đỏ rượu hoặc nâu trầm</t>
  </si>
  <si>
    <t>vì nhỡ r chi nhận nhung ma k biết bảo quản ntn ấy em</t>
  </si>
  <si>
    <t>Vi ta min e 1loc mì tôm</t>
  </si>
  <si>
    <t>Vi Tính Tín Phát Trị An con này độ phân giải bn ah</t>
  </si>
  <si>
    <t>Video độ phân giải bao nhiêu ak</t>
  </si>
  <si>
    <t>Video gốc của mình có độ phân giải bao nhiêu ạ chị?</t>
  </si>
  <si>
    <t>Video gốc của mình có độ phân giải bao nhiêu ạ?</t>
  </si>
  <si>
    <t>Video quay đc độ phân giải bn v ạ?</t>
  </si>
  <si>
    <t>Viện Cây Giống Trung Ương Việt Nam zax cho e hỏi . táo đỏ mỹ.tao đai loan.nho ngon tay .có khả năng chịu nhiệt k a</t>
  </si>
  <si>
    <t>viên giặt tide 1 túi bao nhiêu viên hả e 😍😍😍</t>
  </si>
  <si>
    <t>Viên xổ mỡ súp lơ bao nhiêu viên 1 hộp ạh</t>
  </si>
  <si>
    <t>Vitamin 19 tuổi dùng được không</t>
  </si>
  <si>
    <t>Vitamin E -chính hãng có thai dùng được không nhỉ</t>
  </si>
  <si>
    <t>vỏ đèn bằng nhôm hay nhựa ,dung lượng pin bao nhiêu shop</t>
  </si>
  <si>
    <t>Vỏ đèn bằng nhôm hay nhựa vậy,dung lượng pin bn ampe</t>
  </si>
  <si>
    <t>Vòng này có ưu đãi gì không ạ</t>
  </si>
  <si>
    <t>Với bank full thì có ưu đãi gì k ạ</t>
  </si>
  <si>
    <t>Với bảo quản như nào nếu chưa ăn ngay nhỉ</t>
  </si>
  <si>
    <t>Với bảo quản ntn</t>
  </si>
  <si>
    <t>Với bảo quản ntn vậy bạn</t>
  </si>
  <si>
    <t>Với cả có lắc tay có pha lê màu tương tự ko ạ?</t>
  </si>
  <si>
    <t>Với có mẫu nào kiểu tương tự k ạ</t>
  </si>
  <si>
    <t>với có mấy kiểu tương tự k ạ</t>
  </si>
  <si>
    <t>Với có ưu đãi gì không shop 😗</t>
  </si>
  <si>
    <t>Với có ưu đãi gì ko shop</t>
  </si>
  <si>
    <t>Với cskh tháng sinh nhật có ưu đãi gì ko e</t>
  </si>
  <si>
    <t>Với kẹo 150gr keo nougat tổng hợp dc bao nhiêu viên ạ</t>
  </si>
  <si>
    <t>Với khăn khô sử dụng 1 lần ( dạng kích thước giống khăn tắm ạ )</t>
  </si>
  <si>
    <t>Với lại bảo quản như nào vậy</t>
  </si>
  <si>
    <t>Với lại sốt chấm phải bảo quản như nào vậy shop</t>
  </si>
  <si>
    <t>với lấy sữa chua, bột nở, bơ ghê</t>
  </si>
  <si>
    <t>với này có chống va đập kh ah</t>
  </si>
  <si>
    <t>Với nó có chịu nhiệt không?</t>
  </si>
  <si>
    <t>Với nó có chống ồn ko</t>
  </si>
  <si>
    <t>Vs 2 cuộn keo dán</t>
  </si>
  <si>
    <t>Vs ad gửi giúp em chính sách cho khách sỉ và hình độ phân giải ntnao ạ</t>
  </si>
  <si>
    <t>Vs lấy cho e 3 kg bột mì nữa nhé</t>
  </si>
  <si>
    <t>Vs pin dùng được bao ngày, dung lượng pin bao nhiêu</t>
  </si>
  <si>
    <t>Vui lòng cho biết chi phí bảo hành 12 tháng là bao nhiêu ạ?</t>
  </si>
  <si>
    <t>Vui lòng cho biết chi phí bảo hành cho sản phẩm này là bao nhiêu ạ?</t>
  </si>
  <si>
    <t>Vui lòng cho biết chi phí bảo hành là bao nhiêu ạ?</t>
  </si>
  <si>
    <t>Vui lòng cho biết quy trình bảo hành có ghi trên giấy bảo hành hay không?</t>
  </si>
  <si>
    <t>Vui lòng cung cấp thông tin chi tiết về quy trình bảo hành cho sản phẩm của tôi.</t>
  </si>
  <si>
    <t>Vui lòng cung cấp thông tin về chính sách và quy trình bảo hành.</t>
  </si>
  <si>
    <t>Vui lòng cung cấp thông tin về quy trình bảo hành cho sản phẩm của tôi được bán tại cửa hàng của bạn.</t>
  </si>
  <si>
    <t>Vui lòng cung cấp thông tin về quy trình bảo hành cho sản phẩm của tôi.</t>
  </si>
  <si>
    <t>Vui lòng cung cấp thông tin về quy trình bảo hành.</t>
  </si>
  <si>
    <t>Vui lòng gửi quy trình bảo hành đổi mới cho tôi.</t>
  </si>
  <si>
    <t>Vui lòng huỷ đơn giúp mình</t>
  </si>
  <si>
    <t>Vui lòng hướng dẫn chi tiết quy trình bảo hành.</t>
  </si>
  <si>
    <t>Vui lòng hướng dẫn quy trình bảo hành chi tiết.</t>
  </si>
  <si>
    <t>Vui lòng hướng dẫn quy trình bảo hành cho sản phẩm mua từ ngày 28/01, hết hạn bảo hành vào ngày 28/07.</t>
  </si>
  <si>
    <t>Vui lòng hướng dẫn quy trình bảo hành cho tôi.</t>
  </si>
  <si>
    <t>Vui lòng hướng dẫn quy trình bảo hành điện tử cho tôi.</t>
  </si>
  <si>
    <t>Vui lòng hướng dẫn quy trình bảo hành vali.</t>
  </si>
  <si>
    <t>Vui lòng hướng dẫn quy trình bảo hành.</t>
  </si>
  <si>
    <t>Vui lòng hướng dẫn tôi cách thức thực hiện bảo hành cho sản phẩm của tôi.</t>
  </si>
  <si>
    <t>Vụn viên 100g thì khoảng bao nhiêu viên vậy ạ</t>
  </si>
  <si>
    <t>Vừa nhưng ko rộng bằng mẫu cũ c từng chọn c ạ</t>
  </si>
  <si>
    <t>Vy bao giờ có hàng ạ</t>
  </si>
  <si>
    <t>Xanh L chốt Thu Hà tặng kèm gương</t>
  </si>
  <si>
    <t>Xe bé 3 tuổi dùng được không</t>
  </si>
  <si>
    <t>Xe điện dung lượng pin bao nhiêu vậy shop</t>
  </si>
  <si>
    <t>Xem đến đâu rồi shop</t>
  </si>
  <si>
    <t>Xem đơn chị đến mô rồi</t>
  </si>
  <si>
    <t>Xem đơn hàng đến đâu rồi bé Bảo hộ giao đi thứ ba cô Không có ở nhà đâu đấy</t>
  </si>
  <si>
    <t>Xem đơn htrc giúp e xem đơn đi đến đâu rồi chị</t>
  </si>
  <si>
    <t>Xem giúp mình ship đến đâu roi</t>
  </si>
  <si>
    <t>Xem hang di den dau roi nhe</t>
  </si>
  <si>
    <t>Xem hộ e bên vận chuyển họ đi đến đâu r</t>
  </si>
  <si>
    <t>Xem hộ em hàng đi đến đâu rồi chị nhé!</t>
  </si>
  <si>
    <t>Xem hộ mình của mình đến đâu rồi shop ơi</t>
  </si>
  <si>
    <t>Xem lại ra đô nau có chống nước ko</t>
  </si>
  <si>
    <t>Xem ship đang đến đâu rùi ko e lại đi vắng</t>
  </si>
  <si>
    <t>Xem video độ phân giải bao nhiêu e</t>
  </si>
  <si>
    <t>Xem xám kia có cái nào màu giống kg nhau kg</t>
  </si>
  <si>
    <t>xin báo giá 1 túi bao nhiêu cái,bao nhiêu tiền ạ</t>
  </si>
  <si>
    <t>Xin chào chị Ngọc Anh, đơn hàng của chị đã được cập nhật.</t>
  </si>
  <si>
    <t>Xin giá ạ.mới sinh e bé 2 tháng dùng được k ạ</t>
  </si>
  <si>
    <t>xin giá combo 28 cây</t>
  </si>
  <si>
    <t>xin giá combo bàn trang ông địa đi ạ</t>
  </si>
  <si>
    <t>xin giá combo bé gái thu đông</t>
  </si>
  <si>
    <t>xin giá combo bé trai ak</t>
  </si>
  <si>
    <t>xin giá combo bưởi ngày đêm ạ</t>
  </si>
  <si>
    <t>xin giá combo cỏ4 lá</t>
  </si>
  <si>
    <t>xin giá combo đầy đủ ạ</t>
  </si>
  <si>
    <t>xin giá combo e ei</t>
  </si>
  <si>
    <t>xin giá combo mụn ạ</t>
  </si>
  <si>
    <t>xin giá combo này a ơi</t>
  </si>
  <si>
    <t>xin giá combo nữ</t>
  </si>
  <si>
    <t>xin giá combo quần áo</t>
  </si>
  <si>
    <t>xin giá combo tắm trắng</t>
  </si>
  <si>
    <t>Xin giá sữa bột nhé shop</t>
  </si>
  <si>
    <t>Xin hỏi bánh dứa nhà mình để đc bao lâu và cách bảo quản ntn a ?</t>
  </si>
  <si>
    <t>Xin hỏi giá bao nhiêu 1chai và 1chai bao nhiêu viên ?</t>
  </si>
  <si>
    <t>xịt này bé 12 tuổi dùng được k chị?</t>
  </si>
  <si>
    <t>Xịt xâm tóc 6 chai nhé</t>
  </si>
  <si>
    <t>Xoài bảo quản ntn ạ</t>
  </si>
  <si>
    <t>Xong live ib nhé e, c lấy sỉ áo gối thêu nhé</t>
  </si>
  <si>
    <t>Xong lớp chị muốn lấy ảnh chụp hôm đấy mới làm</t>
  </si>
  <si>
    <t>Xước hồng 1 màu giống khúc 75 hồi nãy</t>
  </si>
  <si>
    <t>Xưởng chuyên Sỉ 1 bộ đc bao nhiêu cái ad</t>
  </si>
  <si>
    <t>XXL là size lớn nhất hả em. Vậy vậy lấy chi 2cai</t>
  </si>
  <si>
    <t>Ý e hk lấy mẩu co rượu</t>
  </si>
  <si>
    <t>Ý hỏi màu giống ko</t>
  </si>
  <si>
    <t>Ý là camera của đồng hồ có độ phân giải bao nhiêu ?.</t>
  </si>
  <si>
    <t>Ý mình hỏi là camera độ phân giải bao nhiêu á</t>
  </si>
  <si>
    <t>Yến cho bé 1 tuổi dùng được không ạ</t>
  </si>
  <si>
    <t>Z thôi e chốt 40 cái võng với 1 cặp tiết kết hợp k20 chiến sĩ binh nhất nha!</t>
  </si>
  <si>
    <t>Za, VD chị phát hiện mình mang thai dùng được ko e</t>
  </si>
  <si>
    <t>Zz chừng nào có hàng b</t>
  </si>
  <si>
    <t>STT</t>
  </si>
  <si>
    <t>Số lượng</t>
  </si>
  <si>
    <t>Gamchat</t>
  </si>
  <si>
    <t>Tổng</t>
  </si>
  <si>
    <t>check</t>
  </si>
  <si>
    <t>intent đang training</t>
  </si>
  <si>
    <t>ID</t>
  </si>
  <si>
    <t>level_1</t>
  </si>
  <si>
    <t>l1_id</t>
  </si>
  <si>
    <t>level_2</t>
  </si>
  <si>
    <t>l2_id</t>
  </si>
  <si>
    <t>level_3</t>
  </si>
  <si>
    <t>l3_id</t>
  </si>
  <si>
    <t>level_4</t>
  </si>
  <si>
    <t>l4_id</t>
  </si>
  <si>
    <t>name</t>
  </si>
  <si>
    <t>alias</t>
  </si>
  <si>
    <t>code</t>
  </si>
  <si>
    <t>is_active</t>
  </si>
  <si>
    <t>l1</t>
  </si>
  <si>
    <t>Id_l1</t>
  </si>
  <si>
    <t>l2</t>
  </si>
  <si>
    <t>id_l2</t>
  </si>
  <si>
    <t>l3</t>
  </si>
  <si>
    <t>id_l3</t>
  </si>
  <si>
    <t>l4</t>
  </si>
  <si>
    <t>id_l4</t>
  </si>
  <si>
    <t>Tên Intents cũ</t>
  </si>
  <si>
    <t>Tên intents mới</t>
  </si>
  <si>
    <t>Khiếu nại</t>
  </si>
  <si>
    <t>Đơn vị vận chuyển</t>
  </si>
  <si>
    <t>Tốc độ giao hàng</t>
  </si>
  <si>
    <t>Khieu_nai</t>
  </si>
  <si>
    <t>Bao bì</t>
  </si>
  <si>
    <t>Bách hóa</t>
  </si>
  <si>
    <t>Bán hàng online</t>
  </si>
  <si>
    <t>Hỏi thông tin sản phẩm (tư vấn) - KH quan tâm đến sản phẩm</t>
  </si>
  <si>
    <t>Thái độ nhân viên giao hàng</t>
  </si>
  <si>
    <t>Đánh giá</t>
  </si>
  <si>
    <t xml:space="preserve">Bên vận chuyển </t>
  </si>
  <si>
    <t>Bán hàng offline</t>
  </si>
  <si>
    <t>Bộ &amp; Gói quà tặng</t>
  </si>
  <si>
    <t>Hỏi thông tin sản phẩm (tư vấn) - Hỏi chất liệu</t>
  </si>
  <si>
    <t>Shop</t>
  </si>
  <si>
    <t>Cách đóng gói</t>
  </si>
  <si>
    <t>Cách bảo quản</t>
  </si>
  <si>
    <t>Bảo mật thông tin cá nhân</t>
  </si>
  <si>
    <t>Bộ quà tặng</t>
  </si>
  <si>
    <t>Hỏi thông tin sản phẩm (tư vấn) - Số lượng</t>
  </si>
  <si>
    <t>Chốt thiếu hàng</t>
  </si>
  <si>
    <t>Yêu cầu</t>
  </si>
  <si>
    <t>Cách lắp đặt</t>
  </si>
  <si>
    <t>Bảo mật thông tin đơn hàng</t>
  </si>
  <si>
    <t>Bút Các Loại</t>
  </si>
  <si>
    <t>Hỏi thông tin sản phẩm (tư vấn) - Màu sắc</t>
  </si>
  <si>
    <t>Nhắc chốt đơn</t>
  </si>
  <si>
    <t>Thanh toán</t>
  </si>
  <si>
    <t>Cách sử dụng</t>
  </si>
  <si>
    <t>Các loại bánh</t>
  </si>
  <si>
    <t>Hỏi thông tin sản phẩm (tư vấn) - Hình ảnh sản phẩm</t>
  </si>
  <si>
    <t>Thái độ</t>
  </si>
  <si>
    <t>So sánh</t>
  </si>
  <si>
    <t>Cách thức bán (online, offline)</t>
  </si>
  <si>
    <t>Chất liệu</t>
  </si>
  <si>
    <t>Camera giám sát và camera hệ thống</t>
  </si>
  <si>
    <t>Hỏi thông tin sản phẩm (tư vấn) - Giá sản phẩm</t>
  </si>
  <si>
    <t>Quá trình thanh toán</t>
  </si>
  <si>
    <t>Bảng 
ID 
level 
intention</t>
  </si>
  <si>
    <t>Cách vệ sinh</t>
  </si>
  <si>
    <t>Chất lượng tốt</t>
  </si>
  <si>
    <t>Chăm sóc cá nhân</t>
  </si>
  <si>
    <t>Hỏi thông tin sản phẩm (tư vấn) - Chương trình khuyễn mãi</t>
  </si>
  <si>
    <t>Trả lời chậm</t>
  </si>
  <si>
    <t>Chất lượng xấu</t>
  </si>
  <si>
    <t>Chăm sóc da mặt</t>
  </si>
  <si>
    <t>Hỏi vận chuyển - Phí ship</t>
  </si>
  <si>
    <t>Đổi trả sản phẩm</t>
  </si>
  <si>
    <t>Quy trình đổi trả</t>
  </si>
  <si>
    <t>Cân nặng</t>
  </si>
  <si>
    <t>Chi phí bảo hành</t>
  </si>
  <si>
    <t>Chăm sóc nhà cửa và giặt ủi</t>
  </si>
  <si>
    <t>Hỏi vận chuyển - Thời gian vận chuyển</t>
  </si>
  <si>
    <t>Chính sách đổi trả</t>
  </si>
  <si>
    <t>Giao tiếp</t>
  </si>
  <si>
    <t>Chi phí đổi trả</t>
  </si>
  <si>
    <t>Chăm sóc sức khỏe bé</t>
  </si>
  <si>
    <t>Hỏi vận chuyển - Bên vận chuyển</t>
  </si>
  <si>
    <t>Giao sai hàng</t>
  </si>
  <si>
    <t>Sai kích thước</t>
  </si>
  <si>
    <t>Hỏi thông tin sản phẩm (tư vấn)</t>
  </si>
  <si>
    <t>Chất lượng</t>
  </si>
  <si>
    <t>Chính sách thử hàng</t>
  </si>
  <si>
    <t>Chăm sóc sức khỏe mẹ</t>
  </si>
  <si>
    <t>Thanh toán - Phương thức thanh toán</t>
  </si>
  <si>
    <t>Sai sản phẩm</t>
  </si>
  <si>
    <t>Hỏi thông tin shop</t>
  </si>
  <si>
    <t>Chính sách bảo hành</t>
  </si>
  <si>
    <t>Chính sách xem hàng</t>
  </si>
  <si>
    <t>Chăm sóc thú cưng</t>
  </si>
  <si>
    <t>Thanh toán - Tổng hóa đơn</t>
  </si>
  <si>
    <t>Sai số lượng</t>
  </si>
  <si>
    <t>Chính sách bán hàng</t>
  </si>
  <si>
    <t>Chính sách bảo mật</t>
  </si>
  <si>
    <t>Chăm sóc tóc</t>
  </si>
  <si>
    <t>Thanh toán - Tiền cọc</t>
  </si>
  <si>
    <t>Sai kích cỡ</t>
  </si>
  <si>
    <t>Thay đổi thông tin đơn hàng</t>
  </si>
  <si>
    <t>Chung</t>
  </si>
  <si>
    <t>Chăn, Ga, Gối &amp; Nệm</t>
  </si>
  <si>
    <t>Thanh toán - Xuất hoá đơn VAT</t>
  </si>
  <si>
    <t>Sai màu sắc</t>
  </si>
  <si>
    <t>Chính sách hoàn tiền</t>
  </si>
  <si>
    <t>Chuyển khoản</t>
  </si>
  <si>
    <t>Khiếu nại - Khiếu nại sản phẩm</t>
  </si>
  <si>
    <t>Giao sai địa chỉ</t>
  </si>
  <si>
    <t>Hỏi vận chuyển</t>
  </si>
  <si>
    <t>Chính sách kiểm tra hàng</t>
  </si>
  <si>
    <t>Công nghệ</t>
  </si>
  <si>
    <t>Khiếu nại - Khiếu nại giao hàng</t>
  </si>
  <si>
    <t>Sản phẩm</t>
  </si>
  <si>
    <t>Màu sắc</t>
  </si>
  <si>
    <t>Công ty, cơ quan</t>
  </si>
  <si>
    <t>Khiếu nại - Khiếu nại thái độ</t>
  </si>
  <si>
    <t>Cửa hàng</t>
  </si>
  <si>
    <t>Du lịch &amp; Hành lý</t>
  </si>
  <si>
    <t>Thay đổi thông tin sản phẩm - Thay đổi thời gian nhận hàng</t>
  </si>
  <si>
    <t>Độ bền</t>
  </si>
  <si>
    <t>Chương trình khuyến mãi</t>
  </si>
  <si>
    <t>Dung lượng bộ nhớ</t>
  </si>
  <si>
    <t>Dụng cụ &amp; Thiết bị tiện ích</t>
  </si>
  <si>
    <t>Chốt đơn - Số điện thoại nhận hàng</t>
  </si>
  <si>
    <t>Công dụng</t>
  </si>
  <si>
    <t>Dung lượng pin</t>
  </si>
  <si>
    <t>Dụng cụ làm đẹp</t>
  </si>
  <si>
    <t>Chốt đơn - Địa chỉ nhận hàng</t>
  </si>
  <si>
    <t>Công suất</t>
  </si>
  <si>
    <t>Đặc điểm mùi</t>
  </si>
  <si>
    <t>Dụng cụ pha chế</t>
  </si>
  <si>
    <t>Chốt đơn - Chốt đơn</t>
  </si>
  <si>
    <t>Sản phẩm tốt</t>
  </si>
  <si>
    <t>danh_gia</t>
  </si>
  <si>
    <t>Đặc điểm khác</t>
  </si>
  <si>
    <t>Đẹp</t>
  </si>
  <si>
    <t>Dụng cụ sửa chữa ô tô, xe máy</t>
  </si>
  <si>
    <t>Khác - khác</t>
  </si>
  <si>
    <t>Thái độ tốt</t>
  </si>
  <si>
    <t>Địa chỉ nhận hàng</t>
  </si>
  <si>
    <t>Đóng gói tốt</t>
  </si>
  <si>
    <t>Đèn</t>
  </si>
  <si>
    <t>Hỏi thông tin sản phẩm (tư vấn) - Hỏi nước xuất xứ</t>
  </si>
  <si>
    <t>Địa chỉ shop</t>
  </si>
  <si>
    <t>Độ phân giải</t>
  </si>
  <si>
    <t>Điện thoại và Phụ kiện</t>
  </si>
  <si>
    <t>Hỏi thông tin sản phẩm (tư vấn) - Hỏi tên thương hiệu</t>
  </si>
  <si>
    <t>Hậu mãi tốt</t>
  </si>
  <si>
    <t>Đồ ăn vặt</t>
  </si>
  <si>
    <t>Hỏi thông tin sản phẩm (tư vấn) - Cách sử dụng</t>
  </si>
  <si>
    <t>Tốc độ giao hàng nhanh</t>
  </si>
  <si>
    <t>Độ dày</t>
  </si>
  <si>
    <t>Đời sống</t>
  </si>
  <si>
    <t>Hỏi thông tin sản phẩm (tư vấn) - Cách bảo quản</t>
  </si>
  <si>
    <t>Thái độ nhân viên tốt</t>
  </si>
  <si>
    <t>Đối tượng sử dụng</t>
  </si>
  <si>
    <t>Giá</t>
  </si>
  <si>
    <t>Đồ chế biến sẵn</t>
  </si>
  <si>
    <t>Hỏi thông tin sản phẩm (tư vấn) - Cách lắp đặt</t>
  </si>
  <si>
    <t>chot_don</t>
  </si>
  <si>
    <t>Đổi/trả hàng</t>
  </si>
  <si>
    <t>Giá cao</t>
  </si>
  <si>
    <t>Đồ chơi trẻ em</t>
  </si>
  <si>
    <t>Hỏi thông tin sản phẩm (tư vấn) - Quy trình/ Công thức chế biến</t>
  </si>
  <si>
    <t>Giá combo</t>
  </si>
  <si>
    <t>Đồ dùng cho bé</t>
  </si>
  <si>
    <t>Hỏi thông tin sản phẩm (tư vấn) - Kích thước</t>
  </si>
  <si>
    <t>Giá lẻ sản phẩm</t>
  </si>
  <si>
    <t>Đồ dùng nhà bếp và hộp đựng thực phẩm</t>
  </si>
  <si>
    <t>Hỏi thông tin sản phẩm (tư vấn) - Cân nặng</t>
  </si>
  <si>
    <t>Nhà ở</t>
  </si>
  <si>
    <t>Giá sản phẩm</t>
  </si>
  <si>
    <t>Giá sỉ</t>
  </si>
  <si>
    <t>Đồ dùng phòng ăn</t>
  </si>
  <si>
    <t>Hỏi thông tin sản phẩm (tư vấn) - Bảo hành</t>
  </si>
  <si>
    <t>Giao hàng cho đơn vị vận chuyển</t>
  </si>
  <si>
    <t>Giá thấp</t>
  </si>
  <si>
    <t>Đồ dùng phòng tắm</t>
  </si>
  <si>
    <t>Hỏi thông tin sản phẩm (tư vấn) - Hậu mãi</t>
  </si>
  <si>
    <t>Trường học</t>
  </si>
  <si>
    <t>Giấy chứng nhận</t>
  </si>
  <si>
    <t>Giải trí</t>
  </si>
  <si>
    <t>Đồ làm bánh</t>
  </si>
  <si>
    <t>Hỏi thông tin sản phẩm (tư vấn) - Thời hạn sử dụng</t>
  </si>
  <si>
    <t>Gom đơn/Gom hàng</t>
  </si>
  <si>
    <t>Giám giá theo số lượng</t>
  </si>
  <si>
    <t>Đồ nội thất</t>
  </si>
  <si>
    <t>Hỏi thông tin sản phẩm (tư vấn) - Kiểu dáng</t>
  </si>
  <si>
    <t>Gửi nhận hộ hàng</t>
  </si>
  <si>
    <t>Đồ trang trí tiệc</t>
  </si>
  <si>
    <t>Hỏi thông tin sản phẩm (tư vấn) - Năm sản xuất</t>
  </si>
  <si>
    <t>Hoạ tiết</t>
  </si>
  <si>
    <t>Hình ảnh sản phẩm</t>
  </si>
  <si>
    <t>Đồ uống</t>
  </si>
  <si>
    <t>Hỏi thông tin sản phẩm (tư vấn) - Sức chứa (dung tích, thể tích,...)</t>
  </si>
  <si>
    <t>Kích cỡ</t>
  </si>
  <si>
    <t>Hình ảnh thực tế</t>
  </si>
  <si>
    <t>Đồ uống có cồn</t>
  </si>
  <si>
    <t>Hỏi thông tin sản phẩm (tư vấn) - Đặc điểm khác</t>
  </si>
  <si>
    <t>Kích thước</t>
  </si>
  <si>
    <t>Hình thức bảo hành</t>
  </si>
  <si>
    <t>Giày dép nam/nữ</t>
  </si>
  <si>
    <t>Hỏi thông tin sản phẩm (tư vấn) - Công dụng</t>
  </si>
  <si>
    <t>Hoá đơn VAT</t>
  </si>
  <si>
    <t>Hướng dẫn lắp đặt</t>
  </si>
  <si>
    <t>Họa cụ</t>
  </si>
  <si>
    <t>Hỏi thông tin sản phẩm (tư vấn) - Đối tượng sử dụng</t>
  </si>
  <si>
    <t>Mua để thử</t>
  </si>
  <si>
    <t>Hướng dẫn sử dụng</t>
  </si>
  <si>
    <t>Hỏi thông tin sản phẩm (tư vấn) - Thành phần</t>
  </si>
  <si>
    <t>Mua lại</t>
  </si>
  <si>
    <t>Hoàn tiền</t>
  </si>
  <si>
    <t>Kênh bán hàng</t>
  </si>
  <si>
    <t>Linh kiện máy tính</t>
  </si>
  <si>
    <t>Chính sách bán hàng - Thời hạn đổi/ trả</t>
  </si>
  <si>
    <t>Mua thêm</t>
  </si>
  <si>
    <t>Chính sách bán hàng - Thử hàng</t>
  </si>
  <si>
    <t>Mã sản phẩm</t>
  </si>
  <si>
    <t>Khách hàng thân thiết</t>
  </si>
  <si>
    <t>Máy ảnh và máy quay phim</t>
  </si>
  <si>
    <t>Chính sách bán hàng - Xem hàng</t>
  </si>
  <si>
    <t>Khối lượng sản phẩm</t>
  </si>
  <si>
    <t>Hỏi tên thương hiệu</t>
  </si>
  <si>
    <t>Khỏe đẹp</t>
  </si>
  <si>
    <t>Máy bay camera và phụ kiện</t>
  </si>
  <si>
    <t>Thay đổi thông tin sản phẩm - Số lượng</t>
  </si>
  <si>
    <t>Phương tiện vận chuyển</t>
  </si>
  <si>
    <t>Huỷ đơn hàng</t>
  </si>
  <si>
    <t>Kiểu dáng</t>
  </si>
  <si>
    <t>Máy tính bảng và phụ kiện</t>
  </si>
  <si>
    <t>Thay đổi thông tin sản phẩm - Kích thước</t>
  </si>
  <si>
    <t>Ô tô</t>
  </si>
  <si>
    <t>Hương  vị</t>
  </si>
  <si>
    <t>Màu</t>
  </si>
  <si>
    <t>Máy tính và laptop</t>
  </si>
  <si>
    <t>Thay đổi thông tin sản phẩm - Màu sắc</t>
  </si>
  <si>
    <t>Mô tô, xe máy</t>
  </si>
  <si>
    <t>Chốt sản phẩm Mô tô, xe máy</t>
  </si>
  <si>
    <t>Mẹ và bé</t>
  </si>
  <si>
    <t>Thay đổi thông tin sản phẩm - Thay đổi địa chỉ nhận hàng</t>
  </si>
  <si>
    <t>Xe đạp, xe điện</t>
  </si>
  <si>
    <t>Chốt sản phẩm Xe đạp, xe điện</t>
  </si>
  <si>
    <t>Mua combo</t>
  </si>
  <si>
    <t>Ngoài trời &amp; Sân vườn</t>
  </si>
  <si>
    <t>Thay đổi thông tin sản phẩm - Thay đổi SĐT nhận hàng</t>
  </si>
  <si>
    <t>Phụ kiện xe đạp</t>
  </si>
  <si>
    <t>Chốt sản phẩm Phụ kiện xe đạp</t>
  </si>
  <si>
    <t>Mua lẻ</t>
  </si>
  <si>
    <t>Ngũ cốc &amp; mứt</t>
  </si>
  <si>
    <t>Chốt đơn - Sản phẩm</t>
  </si>
  <si>
    <t>Phụ kiện/Phụ tùng xe máy</t>
  </si>
  <si>
    <t>Chốt sản phẩm Phụ kiện/Phụ tùng xe máy</t>
  </si>
  <si>
    <t>Mua sỉ</t>
  </si>
  <si>
    <t>Nguyên liệu nấu ăn</t>
  </si>
  <si>
    <t>Chốt đơn - Thời gian nhận hàng</t>
  </si>
  <si>
    <t>Phụ kiện/Phụ tùng ô tô</t>
  </si>
  <si>
    <r>
      <rPr>
        <rFont val="Arial"/>
        <color theme="1"/>
      </rPr>
      <t xml:space="preserve">Chốt sản phẩm </t>
    </r>
    <r>
      <rPr>
        <rFont val="Arial"/>
        <color theme="1"/>
      </rPr>
      <t>Phụ kiện/Phụ tùng ô tô</t>
    </r>
  </si>
  <si>
    <t>Kiểm tra hàng kĩ</t>
  </si>
  <si>
    <t>Ngày lễ</t>
  </si>
  <si>
    <t>Nhu yếu phẩm</t>
  </si>
  <si>
    <t>Chốt đơn - Mua lại</t>
  </si>
  <si>
    <t>Chốt sản phẩm phương tiện vận chuyển khác</t>
  </si>
  <si>
    <t>Nước hoa</t>
  </si>
  <si>
    <t>Chốt đơn - Mua thêm</t>
  </si>
  <si>
    <t>Thời trang</t>
  </si>
  <si>
    <t>Quần áo nam/nữ</t>
  </si>
  <si>
    <t>Lộ trình vận chuyển</t>
  </si>
  <si>
    <t>Hỏi thông tin shop - Địa chỉ shop</t>
  </si>
  <si>
    <t>Phụ kiện thời trang</t>
  </si>
  <si>
    <t>Nhận hàng trả tiền (COD)</t>
  </si>
  <si>
    <t>Phụ kiện âm thanh</t>
  </si>
  <si>
    <t>Hỏi thông tin shop - Cách thức bán (online, offline)</t>
  </si>
  <si>
    <t>Nhiệt độ</t>
  </si>
  <si>
    <t>Phụ kiện cho thú cưng</t>
  </si>
  <si>
    <t>Hỏi thông tin sản phẩm (tư vấn) - Độ bền</t>
  </si>
  <si>
    <t>Hỏi độ bền</t>
  </si>
  <si>
    <t>Phụ kiện giày dép (Làm đẹp)</t>
  </si>
  <si>
    <t>Chốt sản phẩm Phụ kiện giày dép (Làm đẹp)</t>
  </si>
  <si>
    <t>Phạm vi bảo hành</t>
  </si>
  <si>
    <t>Phụ kiện giày dép (Chăm sóc)</t>
  </si>
  <si>
    <t>Hỏi vận chuyển - Lộ trình vân chuyển</t>
  </si>
  <si>
    <t>Chốt sản phẩm Phụ kiện giày dép (Chăm sóc)</t>
  </si>
  <si>
    <t>Phí ship</t>
  </si>
  <si>
    <t>Chốt đơn - Số lượng</t>
  </si>
  <si>
    <t>Phụ kiện máy ảnh, máy quay phim</t>
  </si>
  <si>
    <t>Chốt đơn - Màu sắc</t>
  </si>
  <si>
    <t>Mùi thơm</t>
  </si>
  <si>
    <t>Phụ kiện máy tính</t>
  </si>
  <si>
    <t>Chốt đơn - Tên người nhận</t>
  </si>
  <si>
    <t>Sữa - trứng</t>
  </si>
  <si>
    <t>Năm sản xuất</t>
  </si>
  <si>
    <t>Quy trình bảo hành</t>
  </si>
  <si>
    <t>Phụ kiện mẹ bầu</t>
  </si>
  <si>
    <t>Chốt đơn - Gom đơn/Gom hàng</t>
  </si>
  <si>
    <t>Phân vân</t>
  </si>
  <si>
    <t>Hỏi thông tin sản phẩm (tư vấn) - Sản phẩm thay thế</t>
  </si>
  <si>
    <t>Phụ kiện trẻ em &amp; trẻ sơ sinh</t>
  </si>
  <si>
    <t>Thay đổi thông tin sản phẩm - Thay đổi tên người nhận</t>
  </si>
  <si>
    <t>Phiên bản</t>
  </si>
  <si>
    <t>Sản phẩm có chất liệu tương tự</t>
  </si>
  <si>
    <t>Hỏi thông tin sản phẩm (tư vấn) - Tác dụng phụ</t>
  </si>
  <si>
    <t>Phương thức thanh toán</t>
  </si>
  <si>
    <t>Sản phẩm có màu sắc tương tự</t>
  </si>
  <si>
    <t>Chốt đơn - Kích thước</t>
  </si>
  <si>
    <t>Quy cách đóng gói</t>
  </si>
  <si>
    <t>Sản phẩm có kiểu dáng tương tự</t>
  </si>
  <si>
    <t>Chốt đơn - Giá sản phẩm</t>
  </si>
  <si>
    <t>Quy trình/ Công thức chế biến</t>
  </si>
  <si>
    <t>Sản phẩm có chất lượng tương tự</t>
  </si>
  <si>
    <t>Quà Tặng - Giấy Gói</t>
  </si>
  <si>
    <t>Hỏi thông tin sản phẩm (tư vấn) - Mùi thơm</t>
  </si>
  <si>
    <t>Sản phẩm có kích thước tương tự</t>
  </si>
  <si>
    <t>Quần áo mẹ bầu</t>
  </si>
  <si>
    <t>Thay đổi thông tin sản phẩm - Kích cỡ</t>
  </si>
  <si>
    <t>Sản phẩm thay thế</t>
  </si>
  <si>
    <t>Sản phẩm có kích cỡ tương tự</t>
  </si>
  <si>
    <t>Đánh giá - Thái độ tốt</t>
  </si>
  <si>
    <t>Quần áo thú cưng</t>
  </si>
  <si>
    <t>Chính sách bán hàng - Bảo mật thông tin</t>
  </si>
  <si>
    <t>Thực phẩm tươi sống &amp; đông lạnh</t>
  </si>
  <si>
    <t>Số điện thoại nhận hàng</t>
  </si>
  <si>
    <t>Tần suất sử dụng</t>
  </si>
  <si>
    <t>Quần áo trẻ em và trẻ sơ sinh</t>
  </si>
  <si>
    <t>Hỏi thông tin sản phẩm (tư vấn) - Hương vị</t>
  </si>
  <si>
    <t>Chốt đơn - Hoạ tiết</t>
  </si>
  <si>
    <t>Sức chứa (dung tích, thể tích,...)</t>
  </si>
  <si>
    <t>Sách &amp; Tạp chí</t>
  </si>
  <si>
    <t>Trả hàng - Yêu cầu trả hàng</t>
  </si>
  <si>
    <t>Chốt sản phẩm Phụ kiện mẹ bầu</t>
  </si>
  <si>
    <t>Tác dụng phụ</t>
  </si>
  <si>
    <t>Hỏi thông tin sản phẩm (tư vấn) - Chất lượng</t>
  </si>
  <si>
    <t>Tên người nhận</t>
  </si>
  <si>
    <t>Hỏi thông tin sản phẩm (tư vấn) - Hoạ tiết</t>
  </si>
  <si>
    <t>Chốt sản phẩm Quần áo mẹ bầu</t>
  </si>
  <si>
    <t>Thành phần</t>
  </si>
  <si>
    <t>Thời gian đổi trả</t>
  </si>
  <si>
    <t>Đánh giá - Chất lượng vận chuyển tốt</t>
  </si>
  <si>
    <t>Thời gian lưu hương</t>
  </si>
  <si>
    <t>Hỏi thông tin sản phẩm (tư vấn) - Công suất</t>
  </si>
  <si>
    <t>Thời gian nhận hàng</t>
  </si>
  <si>
    <t>Thời gian sử dụng</t>
  </si>
  <si>
    <t>Chốt đơn - Mua để thử</t>
  </si>
  <si>
    <t>Tã &amp; bô em bé</t>
  </si>
  <si>
    <t>Thời gian vận chuyển</t>
  </si>
  <si>
    <t>Thời hạn bảo hành</t>
  </si>
  <si>
    <t>Sắp xếp nhà cửa</t>
  </si>
  <si>
    <t>Chốt đơn - Chốt không mua</t>
  </si>
  <si>
    <t>Sữa công thức &amp; Thực phẩm cho bé</t>
  </si>
  <si>
    <t>Chốt sản phẩm Sữa công thức &amp; Thực phẩm cho bé</t>
  </si>
  <si>
    <t>Thời hạn sử dụng</t>
  </si>
  <si>
    <t>Sổ &amp; Giấy Các Loại</t>
  </si>
  <si>
    <t>Huỷ đơn - Yêu cầu huỷ đơn</t>
  </si>
  <si>
    <t>Chốt sản phẩm Bộ &amp; Gói quà tặng</t>
  </si>
  <si>
    <t>Tiền cọc</t>
  </si>
  <si>
    <t>Thú cưng</t>
  </si>
  <si>
    <t>Sở thích &amp; Sưu tầm</t>
  </si>
  <si>
    <t>Đánh giá - Chất lượng sản phẩm tốt</t>
  </si>
  <si>
    <t>Chốt sản phẩm Chăm sóc sức khỏe mẹ</t>
  </si>
  <si>
    <t>Tin tưởng</t>
  </si>
  <si>
    <t>Tính năng (chống bụi, chống nước, chống rung,...)</t>
  </si>
  <si>
    <t>Chính sách bán hàng - Chính sách đổi/ trả</t>
  </si>
  <si>
    <t>Chốt sản phẩm Chăm sóc sức khỏe bé</t>
  </si>
  <si>
    <t>Chốt đơn - Kích cỡ</t>
  </si>
  <si>
    <t>Chốt sản phẩm mẹ và bé khác</t>
  </si>
  <si>
    <t>Hỏi thông tin sản phẩm (tư vấn) - Kích cỡ</t>
  </si>
  <si>
    <t>Thiết bị âm thanh</t>
  </si>
  <si>
    <t>Tắm và chăm sóc cơ thể</t>
  </si>
  <si>
    <t>Khiếu nại - Quá trình thanh toán</t>
  </si>
  <si>
    <t>Chốt sản phẩm Phụ kiện âm thanh</t>
  </si>
  <si>
    <t>Thể thao và Dã ngoại</t>
  </si>
  <si>
    <t>Khiếu nại - Trả lời chậm</t>
  </si>
  <si>
    <t>Khiếu nại - Khiếu nại shop</t>
  </si>
  <si>
    <t>Chốt sản phẩm Máy tính bảng và phụ kiện</t>
  </si>
  <si>
    <t>Văn phòng phẩm</t>
  </si>
  <si>
    <t>Thiết bị điện gia dụng</t>
  </si>
  <si>
    <t>Khiếu nại - Cách đóng gói</t>
  </si>
  <si>
    <t>Chốt sản phẩm Máy tính và laptop</t>
  </si>
  <si>
    <t>Xấu</t>
  </si>
  <si>
    <t>Thiết bị điện tử</t>
  </si>
  <si>
    <t>Hỏi thông tin sản phẩm (tư vấn) - Độ dày</t>
  </si>
  <si>
    <t>Thiết bị mạng</t>
  </si>
  <si>
    <t>Chốt sản phẩm Linh kiện máy tính</t>
  </si>
  <si>
    <t>Thiết Bị Trường Học</t>
  </si>
  <si>
    <t>Thiết bị văn phòng</t>
  </si>
  <si>
    <t>Chốt sản phẩm Thiết bị văn phòng</t>
  </si>
  <si>
    <t>Chốt sản phẩm Máy ảnh và máy quay phim</t>
  </si>
  <si>
    <t>Thư Tín</t>
  </si>
  <si>
    <t>Chốt sản phẩm Phụ kiện máy ảnh, máy quay phim</t>
  </si>
  <si>
    <t>Thức ăn cho thú cưng</t>
  </si>
  <si>
    <t>Thực phẩm chức năng</t>
  </si>
  <si>
    <t>Chốt sản phẩm Máy bay camera và phụ kiện</t>
  </si>
  <si>
    <t>Chốt sản phẩm Thiết bị mạng</t>
  </si>
  <si>
    <t>Tinh dầu thơm phòng</t>
  </si>
  <si>
    <t>Chốt sản phẩm Thiết bị điện tử</t>
  </si>
  <si>
    <t>Trang điểm</t>
  </si>
  <si>
    <t>Trang trí nhà cửa</t>
  </si>
  <si>
    <t>Chốt sản phẩm Sách &amp; Tạp chí</t>
  </si>
  <si>
    <t>Vật phẩm thờ cúng</t>
  </si>
  <si>
    <t>Chốt sản phẩm Du lịch &amp; Hành lý</t>
  </si>
  <si>
    <t>Vật tư y tế</t>
  </si>
  <si>
    <t>Vệ sinh cho thú cưng</t>
  </si>
  <si>
    <t>Voucher &amp; Dịch vụ</t>
  </si>
  <si>
    <t>Chốt sản phẩm Voucher &amp; Dịch vụ</t>
  </si>
  <si>
    <t>Vệ sinh răng miệng</t>
  </si>
  <si>
    <t>Chốt sản phẩm Vật phẩm thờ cúng</t>
  </si>
  <si>
    <t>Chốt sản phẩm Đồ trang trí tiệc</t>
  </si>
  <si>
    <t>Chốt sản phẩm Tinh dầu thơm phòng</t>
  </si>
  <si>
    <t>Chốt sản phẩm khoẻ đẹp khác</t>
  </si>
  <si>
    <t>Chốt sản phẩm Chăm sóc thú cưng</t>
  </si>
  <si>
    <t>Chốt sản phẩm Vệ sinh cho thú cưng</t>
  </si>
  <si>
    <t>Chốt sản phẩm Thức ăn cho thú cưng</t>
  </si>
  <si>
    <t>Chốt sản phẩm Quần áo thú cưng</t>
  </si>
  <si>
    <t>Chốt sản phẩm Phụ kiện cho thú cưng</t>
  </si>
  <si>
    <t>Chốt sản phẩm Quà Tặng - Giấy Gói</t>
  </si>
  <si>
    <t>Chốt sản phẩm Họa cụ</t>
  </si>
  <si>
    <t>Chốt sản phẩm Sổ &amp; Giấy Các Loại</t>
  </si>
  <si>
    <t>Chốt sản phẩm văn phòng nhẩm khác</t>
  </si>
  <si>
    <t>yeu_cau</t>
  </si>
  <si>
    <t>thanh_toan</t>
  </si>
  <si>
    <t>So sánh giá cao</t>
  </si>
  <si>
    <t>so_sanh</t>
  </si>
  <si>
    <t>So sánh chất lượng tốt</t>
  </si>
  <si>
    <t>So sánh chất lượng xấu</t>
  </si>
  <si>
    <t>So sánh phí ship</t>
  </si>
  <si>
    <t>So sánh hình ảnh thực tế đẹp</t>
  </si>
  <si>
    <t>Phân vân về giá</t>
  </si>
  <si>
    <t>thai_do</t>
  </si>
  <si>
    <t>Phân vân về kiểu dáng</t>
  </si>
  <si>
    <t>Phân vân về phí ship</t>
  </si>
  <si>
    <t>Khách hàng tin tưởng</t>
  </si>
  <si>
    <t>tra_gia</t>
  </si>
  <si>
    <t>hen_mua_sau</t>
  </si>
  <si>
    <t>giao_tiep</t>
  </si>
  <si>
    <t>thong_tin_sp</t>
  </si>
  <si>
    <t>Quan tâm sản phẩm Xe đạp, xe điện</t>
  </si>
  <si>
    <t>Quan tâm sản phẩm Phụ kiện xe đạp</t>
  </si>
  <si>
    <r>
      <rPr>
        <rFont val="Arial"/>
        <color theme="1"/>
      </rPr>
      <t xml:space="preserve">Quan tâm sản phẩm </t>
    </r>
    <r>
      <rPr>
        <rFont val="Arial"/>
        <color theme="1"/>
      </rPr>
      <t>Phụ kiện/Phụ tùng ô tô</t>
    </r>
  </si>
  <si>
    <t>Quan tâm sản phẩm phương tiện vận chuyển khác</t>
  </si>
  <si>
    <t>Quan tâm sản phẩm Phụ kiện giày dép (Làm đẹp)</t>
  </si>
  <si>
    <t>Quan tâm sản phẩm thời trang khác</t>
  </si>
  <si>
    <t>Quan tâm sản phẩm Sữa - trứng</t>
  </si>
  <si>
    <t>Quan tâm sản phẩm Bộ quà tặng</t>
  </si>
  <si>
    <t>Quan tâm sản phẩm Nguyên liệu nấu ăn</t>
  </si>
  <si>
    <t>Quan tâm sản phẩm Đồ uống có cồn</t>
  </si>
  <si>
    <t>Quan tâm sản phẩm Ngũ cốc &amp; mứt</t>
  </si>
  <si>
    <t>Quan tâm sản phẩm Thực phẩm tươi sống &amp; đông lạnh</t>
  </si>
  <si>
    <t>Quan tâm sản phẩm bách hoá khác</t>
  </si>
  <si>
    <t>Quan tâm sản phẩm Phụ kiện mẹ bầu</t>
  </si>
  <si>
    <t>Quan tâm sản phẩm Quần áo mẹ bầu</t>
  </si>
  <si>
    <t>Quan tâm sản phẩm Đồ dùng cho bé</t>
  </si>
  <si>
    <t>Quan tâm sản phẩm Đồ chơi trẻ em</t>
  </si>
  <si>
    <t>Quan tâm sản phẩm Tã &amp; bô em bé</t>
  </si>
  <si>
    <t>Quan tâm sản phẩm Bộ &amp; Gói quà tặng</t>
  </si>
  <si>
    <t>Quan tâm sản phẩm Chăm sóc sức khỏe mẹ</t>
  </si>
  <si>
    <t>Quan tâm sản phẩm mẹ và bé khác</t>
  </si>
  <si>
    <t>Quan tâm sản phẩm Phụ kiện âm thanh</t>
  </si>
  <si>
    <t>Quan tâm sản phẩm Máy tính và laptop</t>
  </si>
  <si>
    <t>Quan tâm sản phẩm Phụ kiện máy tính</t>
  </si>
  <si>
    <t>Quan tâm sản phẩm Linh kiện máy tính</t>
  </si>
  <si>
    <t>Quan tâm sản phẩm Thiết bị văn phòng</t>
  </si>
  <si>
    <t>Quan tâm sản phẩm Máy ảnh và máy quay phim</t>
  </si>
  <si>
    <t>Quan tâm sản phẩm Phụ kiện máy ảnh, máy quay phim</t>
  </si>
  <si>
    <t>Quan tâm sản phẩm Camera giám sát và camera hệ thống</t>
  </si>
  <si>
    <t>Quan tâm sản phẩm Máy bay camera và phụ kiện</t>
  </si>
  <si>
    <t>Quan tâm sản phẩm Thiết bị mạng</t>
  </si>
  <si>
    <t>Quan tâm sản phẩm Thiết bị điện tử</t>
  </si>
  <si>
    <t>Quan tâm sản phẩm Sách &amp; Tạp chí</t>
  </si>
  <si>
    <t>Quan tâm sản phẩm Du lịch &amp; Hành lý</t>
  </si>
  <si>
    <t>Quan tâm sản phẩm Sở thích &amp; Sưu tầm</t>
  </si>
  <si>
    <t>Quan tâm sản phẩm Voucher &amp; Dịch vụ</t>
  </si>
  <si>
    <t>Quan tâm sản phẩm giải trí khác</t>
  </si>
  <si>
    <t>Quan tâm sản phẩm Dụng cụ &amp; Thiết bị tiện ích</t>
  </si>
  <si>
    <t>Quan tâm sản phẩm Đồ dùng phòng tắm</t>
  </si>
  <si>
    <t>Quan tâm sản phẩm Vật phẩm thờ cúng</t>
  </si>
  <si>
    <t>Quan tâm sản phẩm Đồ trang trí tiệc</t>
  </si>
  <si>
    <t>Quan tâm sản phẩm Sắp xếp nhà cửa</t>
  </si>
  <si>
    <t>Quan tâm sản phẩm Dụng cụ pha chế</t>
  </si>
  <si>
    <t>Quan tâm sản phẩm Tinh dầu thơm phòng</t>
  </si>
  <si>
    <t>Quan tâm sản phẩm Thiết bị điện gia dụng</t>
  </si>
  <si>
    <t>Quan tâm sản phẩm đời sống khác</t>
  </si>
  <si>
    <t>Quan tâm sản phẩm Vệ sinh răng miệng</t>
  </si>
  <si>
    <t>Quan tâm sản phẩm Vật tư y tế</t>
  </si>
  <si>
    <t>Quan tâm sản phẩm Chăm sóc cá nhân</t>
  </si>
  <si>
    <t>Quan tâm sản phẩm khoẻ đẹp khác</t>
  </si>
  <si>
    <t>Quan tâm sản phẩm Chăm sóc thú cưng</t>
  </si>
  <si>
    <t>Quan tâm sản phẩm Vệ sinh cho thú cưng</t>
  </si>
  <si>
    <t>Quan tâm sản phẩm Thức ăn cho thú cưng</t>
  </si>
  <si>
    <t>Quan tâm sản phẩm Quần áo thú cưng</t>
  </si>
  <si>
    <t>Quan tâm sản phẩm Phụ kiện cho thú cưng</t>
  </si>
  <si>
    <t>Quan tâm sản phẩm thú cưng khác</t>
  </si>
  <si>
    <t>Quan tâm sản phẩm Thiết Bị Trường Học</t>
  </si>
  <si>
    <t>Quan tâm sản phẩm Quà Tặng - Giấy Gói</t>
  </si>
  <si>
    <t>Quan tâm sản phẩm Họa cụ</t>
  </si>
  <si>
    <t>Quan tâm sản phẩm Thư Tín</t>
  </si>
  <si>
    <t>Quan tâm sản phẩm Sổ &amp; Giấy Các Loại</t>
  </si>
  <si>
    <t>Quan tâm sản phẩm văn phòng nhẩm khác</t>
  </si>
  <si>
    <t>Hỏi sản phẩm có chất lượng tương tự</t>
  </si>
  <si>
    <t>Hỏi sản phẩm có kích cỡ tương tự</t>
  </si>
  <si>
    <t>Hỏi sản phẩm có chất liệu tương tự</t>
  </si>
  <si>
    <t>thong_tin_shop</t>
  </si>
  <si>
    <t>chinh_sach</t>
  </si>
  <si>
    <t>thay_doi_thong_tin_dh</t>
  </si>
  <si>
    <t>khac</t>
  </si>
  <si>
    <t>van_chuyen</t>
  </si>
  <si>
    <t>Alias</t>
  </si>
  <si>
    <t>Hỏi thông tin sản phẩm (tư vấn) - KH quan tâm sản phẩm</t>
  </si>
  <si>
    <t>Chính sách bán hàng - Chương trình khuyến mãi</t>
  </si>
  <si>
    <t xml:space="preserve">Hỏi vận chuyển - Bên vận chuyển </t>
  </si>
  <si>
    <t>Thanh toán - Phương thức thanh toán - Nhận hàng trả tiền (COD)</t>
  </si>
  <si>
    <t>Thanh toán - Hoá đơn VAT - Yêu cầu xuất hoá đơn VAT</t>
  </si>
  <si>
    <t>Khiếu nại - Shop - Sản phẩm - Chất lượng</t>
  </si>
  <si>
    <t>Khiếu nại - Đơn vị vận chuyển - Tốc độ giao hàng</t>
  </si>
  <si>
    <t>Khiếu nại - Shop - Thái độ</t>
  </si>
  <si>
    <t>Thay đổi thông tin đơn hàng - Thời gian nhận hàng</t>
  </si>
  <si>
    <t xml:space="preserve">Hỏi thông tin sản phẩm (tư vấn) - Cách sử dụng - Hướng dẫn sử dụng - </t>
  </si>
  <si>
    <t>Hỏi thông tin sản phẩm (tư vấn) - Cách bảo quản - Chung</t>
  </si>
  <si>
    <t xml:space="preserve">Hỏi thông tin sản phẩm (tư vấn) - Cách lắp đặt - Hướng dẫn lắp đặt - </t>
  </si>
  <si>
    <t>Hỏi thông tin sản phẩm (tư vấn) - Đặc điểm khác - Khác</t>
  </si>
  <si>
    <t>Chính sách bán hàng - Chính sách đổi trả - Thời gian đổi trả</t>
  </si>
  <si>
    <t>Chính sách bán hàng - Chính sách kiểm tra hàng - Chính sách thử hàng</t>
  </si>
  <si>
    <t>Chính sách bán hàng - Chính sách kiểm tra hàng - Chính sách xem hàng</t>
  </si>
  <si>
    <t>Thay đổi thông tin đơn hàng - Số lượng</t>
  </si>
  <si>
    <t>Thay đổi thông tin đơn hàng - Kích thước</t>
  </si>
  <si>
    <t>Thay đổi thông tin đơn hàng - Màu sắc</t>
  </si>
  <si>
    <t>Thay đổi thông tin đơn hàng - Địa chỉ nhận hàng</t>
  </si>
  <si>
    <t>Thay đổi thông tin đơn hàng - Số điện thoại nhận hàng</t>
  </si>
  <si>
    <t>Hỏi vận chuyển - Lộ trình vận chuyển</t>
  </si>
  <si>
    <t>Hỏi thông tin sản phẩm (tư vấn) - Sản phẩm thay thế - Chung</t>
  </si>
  <si>
    <t>Thay đổi thông tin đơn hàng - Tên người nhận</t>
  </si>
  <si>
    <t>Thay đổi thông tin đơn hàng - Kích cỡ</t>
  </si>
  <si>
    <t>Đánh giá - Shop - Thái độ tốt</t>
  </si>
  <si>
    <t>Hỏi thông tin sản phẩm (tư vấn) - Hương  vị</t>
  </si>
  <si>
    <t>Yêu cầu - Đổi/trả hàng</t>
  </si>
  <si>
    <t>Đánh giá - Đơn vị vận chuyển - Tốc độ giao hàng nhanh</t>
  </si>
  <si>
    <t>Yêu cầu - Huỷ đơn hàng</t>
  </si>
  <si>
    <t>Đánh giá - Shop - Sản phẩm tốt</t>
  </si>
  <si>
    <t>Chính sách bán hàng - Chính sách đổi trả - Chung</t>
  </si>
  <si>
    <t>Khiếu nại - Shop - Quá trình thanh toán</t>
  </si>
  <si>
    <t>Khiếu nại - Shop - Trả lời chậm</t>
  </si>
  <si>
    <t>Khiếu nại - Shop - Cách đóng gói</t>
  </si>
  <si>
    <t>text id</t>
  </si>
  <si>
    <t>Tag</t>
  </si>
  <si>
    <t>Value tag</t>
  </si>
  <si>
    <t>1</t>
  </si>
  <si>
    <t>COUNTA của Tag</t>
  </si>
  <si>
    <t>Tổng cộng</t>
  </si>
  <si>
    <t>Tags</t>
  </si>
  <si>
    <t>Intents GAM chat</t>
  </si>
  <si>
    <t>SL</t>
  </si>
  <si>
    <t>Chốt mua màu sắc</t>
  </si>
  <si>
    <t>Chốt mua kích cỡ</t>
  </si>
  <si>
    <t>Khiêu nại cách đóng gói</t>
  </si>
  <si>
    <t>Chốt mua hoạ tiết</t>
  </si>
  <si>
    <t>Chốt mua kích thước</t>
  </si>
  <si>
    <t>Chốt mua giá sản phẩm</t>
  </si>
  <si>
    <t>Hỏi độ bền sản phẩm</t>
  </si>
  <si>
    <t>Hỏi thương hiệu</t>
  </si>
  <si>
    <t>Chốt mua sản phẩm Chăm sóc tóc</t>
  </si>
  <si>
    <t>Chốt địa chỉ công ty, cơ quan nhận hàng</t>
  </si>
  <si>
    <t>Chính sách trả góp</t>
  </si>
  <si>
    <t>Chốt mua sản phẩm bách hoá khác</t>
  </si>
  <si>
    <t>Chốt mua sản phẩm Bộ &amp; Gói quà tặng</t>
  </si>
  <si>
    <t>Chốt mua sản phẩm Bộ quà tặng</t>
  </si>
  <si>
    <t>Chốt mua sản phẩm Bút Các Loại</t>
  </si>
  <si>
    <t>Chốt mua sản phẩm Các loại bánh</t>
  </si>
  <si>
    <t>Chốt mua sản phẩm Camera giám sát và camera hệ thống</t>
  </si>
  <si>
    <t>Chốt mua sản phẩm Chăm sóc cá nhân</t>
  </si>
  <si>
    <t>Chốt mua sản phẩm Chăm sóc da mặt</t>
  </si>
  <si>
    <t>Chốt mua sản phẩm Chăm sóc nhà cửa và giặt ủi</t>
  </si>
  <si>
    <t>Chốt mua sản phẩm Chăm sóc sức khỏe bé</t>
  </si>
  <si>
    <t>Chốt mua sản phẩm Chăm sóc sức khỏe mẹ</t>
  </si>
  <si>
    <t>Chốt mua sản phẩm Chăm sóc tay, chân và móng</t>
  </si>
  <si>
    <t>Chốt mua sản phẩm Chăm sóc thú cưng</t>
  </si>
  <si>
    <t>Chốt mua sản phẩm Chăn, Ga, Gối &amp; Nệm</t>
  </si>
  <si>
    <t>Chốt mua sản phẩm chung</t>
  </si>
  <si>
    <t>Chốt mua sản phẩm công nghệ khác</t>
  </si>
  <si>
    <t>Chốt mua sản phẩm Đèn</t>
  </si>
  <si>
    <t>Chốt mua sản phẩm Điện thoại và Phụ kiện</t>
  </si>
  <si>
    <t>Chốt mua sản phẩm Đồ ăn vặt</t>
  </si>
  <si>
    <t>Chốt mua sản phẩm Đồ chế biến sẵn</t>
  </si>
  <si>
    <t>Chốt mua sản phẩm Đồ chơi trẻ em</t>
  </si>
  <si>
    <t>Chốt mua sản phẩm Đồ dùng cho bé</t>
  </si>
  <si>
    <t>Chốt mua sản phẩm Đồ dùng nhà bếp và hộp đựng thực phẩm</t>
  </si>
  <si>
    <t>Chốt mua sản phẩm Đồ dùng phòng ăn</t>
  </si>
  <si>
    <t>Chốt mua sản phẩm Đồ dùng phòng tắm</t>
  </si>
  <si>
    <t>Chốt mua sản phẩm Đồ làm bánh</t>
  </si>
  <si>
    <t>Chốt mua sản phẩm Đồ nội thất</t>
  </si>
  <si>
    <t>Chốt mua sản phẩm Đồ trang trí tiệc</t>
  </si>
  <si>
    <t>Chốt mua sản phẩm Đồ uống</t>
  </si>
  <si>
    <t>Chốt mua sản phẩm Đồ uống có cồn</t>
  </si>
  <si>
    <t>Chốt mua sản phẩm đời sống khác</t>
  </si>
  <si>
    <t>Chốt mua sản phẩm Du lịch &amp; Hành lý</t>
  </si>
  <si>
    <t>Chốt mua sản phẩm Dụng cụ &amp; Thiết bị tiện ích</t>
  </si>
  <si>
    <t>Chốt mua sản phẩm Dụng cụ làm đẹp</t>
  </si>
  <si>
    <t>Chốt mua sản phẩm Dụng cụ pha chế</t>
  </si>
  <si>
    <t>Chốt mua sản phẩm Dụng cụ sửa chữa ô tô, xe máy</t>
  </si>
  <si>
    <t>Chốt mua sản phẩm giải trí khác</t>
  </si>
  <si>
    <t>Chốt mua sản phẩm Giày dép nam/nữ</t>
  </si>
  <si>
    <t>Chốt mua sản phẩm Họa cụ</t>
  </si>
  <si>
    <t>Chốt mua sản phẩm khoẻ đẹp khác</t>
  </si>
  <si>
    <t>Chốt mua sản phẩm Linh kiện máy tính</t>
  </si>
  <si>
    <t>Chốt mua sản phẩm Máy ảnh và máy quay phim</t>
  </si>
  <si>
    <t>Chốt mua sản phẩm Máy bay camera và phụ kiện</t>
  </si>
  <si>
    <t>Chốt mua sản phẩm Máy tính bảng và phụ kiện</t>
  </si>
  <si>
    <t>Chốt mua sản phẩm Máy tính và laptop</t>
  </si>
  <si>
    <t>Chốt mua sản phẩm mẹ và bé khác</t>
  </si>
  <si>
    <t>Chốt mua sản phẩm Mô tô, xe máy</t>
  </si>
  <si>
    <t>Chốt mua sản phẩm Ngoài trời &amp; Sân vườn</t>
  </si>
  <si>
    <t>Chốt mua sản phẩm Ngũ cốc &amp; mứt</t>
  </si>
  <si>
    <t>Chốt mua sản phẩm Nguyên liệu nấu ăn</t>
  </si>
  <si>
    <t>Chốt mua sản phẩm Nhu yếu phẩm</t>
  </si>
  <si>
    <t>Chốt mua sản phẩm Nước hoa</t>
  </si>
  <si>
    <t>Chốt mua sản phẩm Ô tô</t>
  </si>
  <si>
    <t>Chốt mua sản phẩm Phụ kiện âm thanh</t>
  </si>
  <si>
    <t>Chốt mua sản phẩm Phụ kiện cho thú cưng</t>
  </si>
  <si>
    <t>Chốt mua sản phẩm Phụ kiện giày dép (Chăm sóc)</t>
  </si>
  <si>
    <t>Chốt mua sản phẩm Phụ kiện giày dép (Làm đẹp)</t>
  </si>
  <si>
    <t>Chốt mua sản phẩm Phụ kiện máy ảnh, máy quay phim</t>
  </si>
  <si>
    <t>Chốt mua sản phẩm Phụ kiện máy tính</t>
  </si>
  <si>
    <t>Chốt mua sản phẩm Phụ kiện mẹ bầu</t>
  </si>
  <si>
    <t>Chốt mua sản phẩm Phụ kiện thời trang</t>
  </si>
  <si>
    <t>Chốt mua sản phẩm Phụ kiện trẻ em &amp; trẻ sơ sinh</t>
  </si>
  <si>
    <t>Chốt mua sản phẩm Phụ kiện/Phụ tùng ô tô</t>
  </si>
  <si>
    <t>Chốt mua sản phẩm Phụ kiện/Phụ tùng xe máy</t>
  </si>
  <si>
    <t>Chốt mua sản phẩm phương tiện vận chuyển khác khác</t>
  </si>
  <si>
    <t>Chốt mua sản phẩm Quà Tặng - Giấy Gói</t>
  </si>
  <si>
    <t>Chốt mua sản phẩm Quần áo mẹ bầu</t>
  </si>
  <si>
    <t>Chốt mua sản phẩm Quần áo nam/nữ</t>
  </si>
  <si>
    <t>Chốt mua sản phẩm Quần áo thú cưng</t>
  </si>
  <si>
    <t>Chốt mua sản phẩm Quần áo trẻ em</t>
  </si>
  <si>
    <t>Chốt mua sản phẩm Sách &amp; Tạp chí</t>
  </si>
  <si>
    <t>Chốt mua sản phẩm Sắp xếp nhà cửa</t>
  </si>
  <si>
    <t>Chốt mua sản phẩm Sổ &amp; Giấy Các Loại</t>
  </si>
  <si>
    <t>Chốt mua sản phẩm Sở thích &amp; Sưu tầm</t>
  </si>
  <si>
    <t>Chốt mua sản phẩm Sữa - trứng</t>
  </si>
  <si>
    <t>Chốt mua sản phẩm Sữa công thức &amp; Thực phẩm cho bé</t>
  </si>
  <si>
    <t>Chốt mua sản phẩm Tã &amp; bô em bé</t>
  </si>
  <si>
    <t>Chốt mua sản phẩm Tắm và chăm sóc cơ thể</t>
  </si>
  <si>
    <t>Chốt mua sản phẩm Thể thao và Dã ngoại</t>
  </si>
  <si>
    <t>Chốt mua sản phẩm Thiết bị âm thanh</t>
  </si>
  <si>
    <t>Chốt mua sản phẩm Thiết bị mạng</t>
  </si>
  <si>
    <t>Chốt mua sản phẩm Thiết Bị Trường Học</t>
  </si>
  <si>
    <t>Chốt mua sản phẩm Thiết bị văn phòng</t>
  </si>
  <si>
    <t>Chốt mua sản phẩm thời trang khác</t>
  </si>
  <si>
    <t>Chốt mua sản phẩm thú cưng khác</t>
  </si>
  <si>
    <t>Chốt mua sản phẩm Thư Tín</t>
  </si>
  <si>
    <t>Chốt mua sản phẩm Thức ăn cho thú cưng</t>
  </si>
  <si>
    <t>Chốt mua sản phẩm Thực phẩm chức năng</t>
  </si>
  <si>
    <t>Chốt mua sản phẩm Thực phẩm tươi sống &amp; đông lạnh</t>
  </si>
  <si>
    <t>Chốt mua sản phẩm Tinh dầu thơm phòng</t>
  </si>
  <si>
    <t>Chốt mua sản phẩm Trang điểm</t>
  </si>
  <si>
    <t>Chốt mua sản phẩm Trang trí nhà cửa</t>
  </si>
  <si>
    <t>Chốt mua sản phẩm văn phòng nhẩm khác</t>
  </si>
  <si>
    <t>Chốt mua sản phẩm Vật phẩm thờ cúng</t>
  </si>
  <si>
    <t>Chốt mua sản phẩm Vật tư y tế</t>
  </si>
  <si>
    <t>Chốt mua sản phẩm Vệ sinh cho thú cưng</t>
  </si>
  <si>
    <t>Chốt mua sản phẩm Voucher &amp; Dịch vụ</t>
  </si>
  <si>
    <t>Đánh giá dịch vụ bảo hành tốt</t>
  </si>
  <si>
    <t>Đánh giá dịch vụ đổi trả tốt</t>
  </si>
  <si>
    <t>Hỏi bán hàng có sẵn</t>
  </si>
  <si>
    <t>Hỏi bán hàng order</t>
  </si>
  <si>
    <t>Hỏi cấu trúc/bộ phận của sản phẩm</t>
  </si>
  <si>
    <t>Hỏi điều kiện đổi trả</t>
  </si>
  <si>
    <t>Hỏi điều kiện hoàn tiền</t>
  </si>
  <si>
    <t>Hỏi điều kiện sử dụng</t>
  </si>
  <si>
    <t>Hỏi độ bền của màu sắc</t>
  </si>
  <si>
    <t>Hỏi hình thức đổi trả</t>
  </si>
  <si>
    <t>Hỏi hình thức hoàn tiền</t>
  </si>
  <si>
    <t>Hỏi khả năng mở rộng/nâng cấp</t>
  </si>
  <si>
    <t>Hỏi khả năng tương thích</t>
  </si>
  <si>
    <t>Hỏi lưu ý bảo quản đặc biệt</t>
  </si>
  <si>
    <t>Hỏi lưu ý đặc biệt khi sử dụng</t>
  </si>
  <si>
    <t>Hỏi màu sắc thực tế</t>
  </si>
  <si>
    <t>Hỏi quy trình hoàn tiền</t>
  </si>
  <si>
    <t>Hỏi sản phẩm có tính năng tương tự</t>
  </si>
  <si>
    <t>Hỏi sự phù hợp màu sắc</t>
  </si>
  <si>
    <t>Hỏi thời gian lắp đặt</t>
  </si>
  <si>
    <t>Hỏi thời hạn hoàn tiền</t>
  </si>
  <si>
    <t>Hỏi tốc độ xử lý</t>
  </si>
  <si>
    <t>Hỏi yêu cầu dụng cụ lắp đặt</t>
  </si>
  <si>
    <t>Khiếu nại an toàn</t>
  </si>
  <si>
    <t>Khiếu nại độ bền</t>
  </si>
  <si>
    <t>Khiếu nai giao sai kích cỡ</t>
  </si>
  <si>
    <t>Khiếu nại hiệu suất/ công suất</t>
  </si>
  <si>
    <t>Khiếu nại tính năng</t>
  </si>
  <si>
    <t>Quan tâm sản phẩm Chăm sóc tay, chân và móng</t>
  </si>
  <si>
    <t>Quan tâm sản phẩm Phụ kiện/Phụ tùng ô tô</t>
  </si>
  <si>
    <t>Quan tâm sản phẩm phương tiện vận chuyển khác khác</t>
  </si>
  <si>
    <t>Quy trình trả góp</t>
  </si>
  <si>
    <t>So sánh chất liệu tốt</t>
  </si>
  <si>
    <t>So sánh chất liệu xấu</t>
  </si>
  <si>
    <t>So sánh phí ship cao</t>
  </si>
  <si>
    <t>So sánh phí ship thấp</t>
  </si>
  <si>
    <t>Thay đổi thông tin hoá đơn VAT</t>
  </si>
  <si>
    <t>Thay đổi tiền đơn hàng</t>
  </si>
  <si>
    <t>Khiếu nai giao sai màu</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</si>
</sst>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b/>
      <color theme="1"/>
      <name val="Arial"/>
      <scheme val="minor"/>
    </font>
    <font>
      <color theme="1"/>
      <name val="Arial"/>
      <scheme val="minor"/>
    </font>
    <font>
      <color theme="1"/>
      <name val="Arial"/>
    </font>
    <font>
      <sz val="10.0"/>
      <color theme="1"/>
      <name val="Arial"/>
      <scheme val="minor"/>
    </font>
    <font>
      <b/>
      <sz val="9.0"/>
      <color theme="1"/>
      <name val="Google Sans Mono"/>
    </font>
    <font>
      <sz val="11.0"/>
      <color theme="1"/>
      <name val="Calibri"/>
    </font>
    <font>
      <sz val="11.0"/>
      <color rgb="FF000000"/>
      <name val="Calibri"/>
    </font>
    <font>
      <color rgb="FF1F1F1F"/>
      <name val="Arial"/>
    </font>
    <font>
      <color rgb="FF424242"/>
      <name val="Roboto"/>
    </font>
    <font>
      <color rgb="FF000000"/>
      <name val="Arial"/>
    </font>
    <font>
      <sz val="11.0"/>
      <color rgb="FF424242"/>
      <name val="Roboto"/>
    </font>
    <font>
      <sz val="9.0"/>
      <color rgb="FF000000"/>
      <name val="&quot;Google Sans Mono&quot;"/>
    </font>
    <font>
      <b/>
      <color theme="1"/>
      <name val="Arial"/>
    </font>
    <font>
      <b/>
      <sz val="11.0"/>
      <color theme="1"/>
      <name val="Calibri"/>
    </font>
    <font>
      <sz val="9.0"/>
      <color theme="1"/>
      <name val="&quot;Google Sans Mono&quot;"/>
    </font>
    <font>
      <b/>
      <sz val="12.0"/>
      <color theme="1"/>
      <name val="Arial"/>
    </font>
    <font/>
    <font>
      <b/>
      <sz val="10.0"/>
      <color theme="1"/>
      <name val="Arial"/>
      <scheme val="minor"/>
    </font>
  </fonts>
  <fills count="8">
    <fill>
      <patternFill patternType="none"/>
    </fill>
    <fill>
      <patternFill patternType="lightGray"/>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F8F8F8"/>
        <bgColor rgb="FFF8F8F8"/>
      </patternFill>
    </fill>
    <fill>
      <patternFill patternType="solid">
        <fgColor rgb="FFD9EAD3"/>
        <bgColor rgb="FFD9EAD3"/>
      </patternFill>
    </fill>
    <fill>
      <patternFill patternType="solid">
        <fgColor rgb="FFFCE5CD"/>
        <bgColor rgb="FFFCE5CD"/>
      </patternFill>
    </fill>
  </fills>
  <borders count="9">
    <border/>
    <border>
      <top style="thin">
        <color rgb="FFDCDCDC"/>
      </top>
    </border>
    <border>
      <left style="thin">
        <color rgb="FFB7B7B7"/>
      </left>
      <right style="thin">
        <color rgb="FFB7B7B7"/>
      </right>
      <bottom style="thin">
        <color rgb="FFB7B7B7"/>
      </bottom>
    </border>
    <border>
      <right style="thin">
        <color rgb="FF000000"/>
      </right>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bottom style="thin">
        <color rgb="FF000000"/>
      </bottom>
    </border>
    <border>
      <left style="thin">
        <color rgb="FFDCDCDC"/>
      </left>
      <right style="thin">
        <color rgb="FFDCDCDC"/>
      </right>
      <top style="thin">
        <color rgb="FFDCDCDC"/>
      </top>
      <bottom style="thin">
        <color rgb="FFDCDCDC"/>
      </bottom>
    </border>
  </borders>
  <cellStyleXfs count="1">
    <xf borderId="0" fillId="0" fontId="0" numFmtId="0" applyAlignment="1" applyFont="1"/>
  </cellStyleXfs>
  <cellXfs count="137">
    <xf borderId="0" fillId="0" fontId="0" numFmtId="0" xfId="0" applyAlignment="1" applyFont="1">
      <alignment readingOrder="0" shrinkToFit="0" vertical="bottom" wrapText="0"/>
    </xf>
    <xf borderId="0" fillId="2" fontId="1" numFmtId="0" xfId="0" applyAlignment="1" applyFill="1" applyFont="1">
      <alignment horizontal="center" readingOrder="0"/>
    </xf>
    <xf borderId="0" fillId="2" fontId="1" numFmtId="0" xfId="0" applyAlignment="1" applyFont="1">
      <alignment horizontal="center" readingOrder="0" shrinkToFit="0" wrapText="1"/>
    </xf>
    <xf borderId="0" fillId="2" fontId="2" numFmtId="0" xfId="0" applyFont="1"/>
    <xf borderId="0" fillId="3" fontId="2" numFmtId="3" xfId="0" applyAlignment="1" applyFill="1" applyFont="1" applyNumberFormat="1">
      <alignment readingOrder="0"/>
    </xf>
    <xf borderId="0" fillId="3" fontId="2" numFmtId="0" xfId="0" applyAlignment="1" applyFont="1">
      <alignment readingOrder="0" shrinkToFit="0" wrapText="1"/>
    </xf>
    <xf borderId="0" fillId="3" fontId="2" numFmtId="0" xfId="0" applyAlignment="1" applyFont="1">
      <alignment readingOrder="0"/>
    </xf>
    <xf borderId="0" fillId="3" fontId="2" numFmtId="3" xfId="0" applyFont="1" applyNumberFormat="1"/>
    <xf borderId="0" fillId="3" fontId="2" numFmtId="49" xfId="0" applyAlignment="1" applyFont="1" applyNumberFormat="1">
      <alignment shrinkToFit="0" wrapText="1"/>
    </xf>
    <xf borderId="0" fillId="3" fontId="2" numFmtId="0" xfId="0" applyFont="1"/>
    <xf borderId="0" fillId="3" fontId="2" numFmtId="49" xfId="0" applyAlignment="1" applyFont="1" applyNumberFormat="1">
      <alignment readingOrder="0"/>
    </xf>
    <xf borderId="0" fillId="3" fontId="3" numFmtId="0" xfId="0" applyAlignment="1" applyFont="1">
      <alignment vertical="bottom"/>
    </xf>
    <xf borderId="0" fillId="3" fontId="0" numFmtId="0" xfId="0" applyAlignment="1" applyFont="1">
      <alignment readingOrder="0" shrinkToFit="0" vertical="bottom" wrapText="0"/>
    </xf>
    <xf borderId="0" fillId="3" fontId="4" numFmtId="0" xfId="0" applyAlignment="1" applyFont="1">
      <alignment readingOrder="0"/>
    </xf>
    <xf borderId="0" fillId="3" fontId="2" numFmtId="49" xfId="0" applyAlignment="1" applyFont="1" applyNumberFormat="1">
      <alignment readingOrder="0" shrinkToFit="0" wrapText="1"/>
    </xf>
    <xf borderId="0" fillId="3" fontId="2" numFmtId="0" xfId="0" applyAlignment="1" applyFont="1">
      <alignment shrinkToFit="0" vertical="bottom" wrapText="1"/>
    </xf>
    <xf borderId="0" fillId="3" fontId="2" numFmtId="49" xfId="0" applyAlignment="1" applyFont="1" applyNumberFormat="1">
      <alignment shrinkToFit="0" vertical="bottom" wrapText="1"/>
    </xf>
    <xf borderId="0" fillId="3" fontId="3" numFmtId="0" xfId="0" applyAlignment="1" applyFont="1">
      <alignment readingOrder="0" vertical="bottom"/>
    </xf>
    <xf borderId="0" fillId="3" fontId="2" numFmtId="0" xfId="0" applyAlignment="1" applyFont="1">
      <alignment shrinkToFit="0" wrapText="1"/>
    </xf>
    <xf borderId="0" fillId="4" fontId="2" numFmtId="0" xfId="0" applyFill="1" applyFont="1"/>
    <xf borderId="0" fillId="3" fontId="2" numFmtId="0" xfId="0" applyFont="1"/>
    <xf borderId="0" fillId="0" fontId="4" numFmtId="0" xfId="0" applyFont="1"/>
    <xf borderId="0" fillId="3" fontId="2" numFmtId="0" xfId="0" applyAlignment="1" applyFont="1">
      <alignment readingOrder="0" shrinkToFit="0" vertical="bottom" wrapText="1"/>
    </xf>
    <xf borderId="0" fillId="2" fontId="5" numFmtId="0" xfId="0" applyAlignment="1" applyFont="1">
      <alignment readingOrder="0"/>
    </xf>
    <xf borderId="0" fillId="2" fontId="1" numFmtId="0" xfId="0" applyFont="1"/>
    <xf borderId="0" fillId="0" fontId="2" numFmtId="0" xfId="0" applyAlignment="1" applyFont="1">
      <alignment readingOrder="0" shrinkToFit="0" wrapText="1"/>
    </xf>
    <xf borderId="0" fillId="0" fontId="2" numFmtId="0" xfId="0" applyAlignment="1" applyFont="1">
      <alignment readingOrder="0"/>
    </xf>
    <xf borderId="0" fillId="0" fontId="3" numFmtId="0" xfId="0" applyAlignment="1" applyFont="1">
      <alignment shrinkToFit="0" vertical="bottom" wrapText="1"/>
    </xf>
    <xf borderId="0" fillId="0" fontId="3" numFmtId="0" xfId="0" applyAlignment="1" applyFont="1">
      <alignment readingOrder="0" vertical="bottom"/>
    </xf>
    <xf borderId="0" fillId="3" fontId="3" numFmtId="0" xfId="0" applyAlignment="1" applyFont="1">
      <alignment shrinkToFit="0" wrapText="1"/>
    </xf>
    <xf borderId="0" fillId="0" fontId="6" numFmtId="0" xfId="0" applyAlignment="1" applyFont="1">
      <alignment shrinkToFit="0" vertical="bottom" wrapText="1"/>
    </xf>
    <xf borderId="0" fillId="0" fontId="7" numFmtId="0" xfId="0" applyAlignment="1" applyFont="1">
      <alignment readingOrder="0" shrinkToFit="0" vertical="bottom" wrapText="1"/>
    </xf>
    <xf borderId="0" fillId="0" fontId="7" numFmtId="0" xfId="0" applyAlignment="1" applyFont="1">
      <alignment readingOrder="0" shrinkToFit="0" vertical="bottom" wrapText="0"/>
    </xf>
    <xf borderId="0" fillId="0" fontId="2" numFmtId="49" xfId="0" applyFont="1" applyNumberFormat="1"/>
    <xf borderId="0" fillId="0" fontId="2" numFmtId="49" xfId="0" applyAlignment="1" applyFont="1" applyNumberFormat="1">
      <alignment readingOrder="0"/>
    </xf>
    <xf borderId="0" fillId="0" fontId="6" numFmtId="0" xfId="0" applyAlignment="1" applyFont="1">
      <alignment shrinkToFit="0" wrapText="1"/>
    </xf>
    <xf borderId="0" fillId="0" fontId="7" numFmtId="0" xfId="0" applyAlignment="1" applyFont="1">
      <alignment horizontal="left" readingOrder="0" shrinkToFit="0" vertical="bottom" wrapText="0"/>
    </xf>
    <xf borderId="0" fillId="3" fontId="3" numFmtId="0" xfId="0" applyAlignment="1" applyFont="1">
      <alignment shrinkToFit="0" vertical="bottom" wrapText="1"/>
    </xf>
    <xf borderId="0" fillId="3" fontId="3" numFmtId="49" xfId="0" applyAlignment="1" applyFont="1" applyNumberFormat="1">
      <alignment shrinkToFit="0" wrapText="1"/>
    </xf>
    <xf borderId="0" fillId="3" fontId="3" numFmtId="49" xfId="0" applyAlignment="1" applyFont="1" applyNumberFormat="1">
      <alignment shrinkToFit="0" vertical="bottom" wrapText="1"/>
    </xf>
    <xf borderId="0" fillId="0" fontId="3" numFmtId="0" xfId="0" applyAlignment="1" applyFont="1">
      <alignment vertical="bottom"/>
    </xf>
    <xf borderId="0" fillId="0" fontId="3" numFmtId="0" xfId="0" applyAlignment="1" applyFont="1">
      <alignment shrinkToFit="0" wrapText="1"/>
    </xf>
    <xf borderId="0" fillId="0" fontId="8" numFmtId="49" xfId="0" applyAlignment="1" applyFont="1" applyNumberFormat="1">
      <alignment shrinkToFit="0" vertical="bottom" wrapText="1"/>
    </xf>
    <xf borderId="0" fillId="3" fontId="3" numFmtId="49" xfId="0" applyAlignment="1" applyFont="1" applyNumberFormat="1">
      <alignment readingOrder="0" shrinkToFit="0" wrapText="1"/>
    </xf>
    <xf borderId="0" fillId="0" fontId="6" numFmtId="49" xfId="0" applyAlignment="1" applyFont="1" applyNumberFormat="1">
      <alignment shrinkToFit="0" vertical="bottom" wrapText="1"/>
    </xf>
    <xf borderId="0" fillId="0" fontId="8" numFmtId="49" xfId="0" applyAlignment="1" applyFont="1" applyNumberFormat="1">
      <alignment readingOrder="0" shrinkToFit="0" vertical="bottom" wrapText="1"/>
    </xf>
    <xf borderId="0" fillId="3" fontId="3" numFmtId="49" xfId="0" applyAlignment="1" applyFont="1" applyNumberFormat="1">
      <alignment readingOrder="0" shrinkToFit="0" vertical="bottom" wrapText="1"/>
    </xf>
    <xf borderId="0" fillId="3" fontId="9" numFmtId="0" xfId="0" applyAlignment="1" applyFont="1">
      <alignment vertical="top"/>
    </xf>
    <xf borderId="0" fillId="3" fontId="9" numFmtId="0" xfId="0" applyAlignment="1" applyFont="1">
      <alignment horizontal="left" readingOrder="0" shrinkToFit="0" vertical="top" wrapText="0"/>
    </xf>
    <xf borderId="0" fillId="0" fontId="3" numFmtId="49" xfId="0" applyAlignment="1" applyFont="1" applyNumberFormat="1">
      <alignment shrinkToFit="0" vertical="bottom" wrapText="1"/>
    </xf>
    <xf borderId="0" fillId="0" fontId="3" numFmtId="49" xfId="0" applyAlignment="1" applyFont="1" applyNumberFormat="1">
      <alignment readingOrder="0" shrinkToFit="0" vertical="bottom" wrapText="1"/>
    </xf>
    <xf borderId="0" fillId="3" fontId="10" numFmtId="49" xfId="0" applyAlignment="1" applyFont="1" applyNumberFormat="1">
      <alignment horizontal="left" readingOrder="0" shrinkToFit="0" wrapText="1"/>
    </xf>
    <xf borderId="0" fillId="3" fontId="11" numFmtId="0" xfId="0" applyAlignment="1" applyFont="1">
      <alignment readingOrder="0"/>
    </xf>
    <xf borderId="0" fillId="0" fontId="3" numFmtId="0" xfId="0" applyAlignment="1" applyFont="1">
      <alignment readingOrder="0" shrinkToFit="0" wrapText="1"/>
    </xf>
    <xf borderId="0" fillId="0" fontId="6" numFmtId="0" xfId="0" applyAlignment="1" applyFont="1">
      <alignment readingOrder="0" shrinkToFit="0" wrapText="1"/>
    </xf>
    <xf borderId="1" fillId="3" fontId="2" numFmtId="0" xfId="0" applyAlignment="1" applyBorder="1" applyFont="1">
      <alignment readingOrder="0" shrinkToFit="0" wrapText="1"/>
    </xf>
    <xf borderId="0" fillId="3" fontId="12" numFmtId="0" xfId="0" applyFont="1"/>
    <xf borderId="1" fillId="0" fontId="2" numFmtId="0" xfId="0" applyBorder="1" applyFont="1"/>
    <xf borderId="0" fillId="5" fontId="9" numFmtId="0" xfId="0" applyAlignment="1" applyFill="1" applyFont="1">
      <alignment horizontal="left" readingOrder="0" shrinkToFit="0" vertical="top" wrapText="0"/>
    </xf>
    <xf borderId="0" fillId="0" fontId="1" numFmtId="0" xfId="0" applyAlignment="1" applyFont="1">
      <alignment readingOrder="0"/>
    </xf>
    <xf borderId="0" fillId="3" fontId="1" numFmtId="0" xfId="0" applyAlignment="1" applyFont="1">
      <alignment readingOrder="0"/>
    </xf>
    <xf borderId="0" fillId="0" fontId="1" numFmtId="0" xfId="0" applyAlignment="1" applyFont="1">
      <alignment horizontal="center" readingOrder="0"/>
    </xf>
    <xf borderId="0" fillId="0" fontId="2" numFmtId="0" xfId="0" applyFont="1"/>
    <xf borderId="0" fillId="4" fontId="3" numFmtId="0" xfId="0" applyAlignment="1" applyFont="1">
      <alignment vertical="bottom"/>
    </xf>
    <xf borderId="0" fillId="6" fontId="3" numFmtId="0" xfId="0" applyAlignment="1" applyFill="1" applyFont="1">
      <alignment vertical="bottom"/>
    </xf>
    <xf borderId="0" fillId="4" fontId="3" numFmtId="49" xfId="0" applyAlignment="1" applyFont="1" applyNumberFormat="1">
      <alignment vertical="bottom"/>
    </xf>
    <xf borderId="0" fillId="4" fontId="3" numFmtId="0" xfId="0" applyAlignment="1" applyFont="1">
      <alignment vertical="bottom"/>
    </xf>
    <xf borderId="2" fillId="6" fontId="3" numFmtId="0" xfId="0" applyAlignment="1" applyBorder="1" applyFont="1">
      <alignment vertical="bottom"/>
    </xf>
    <xf borderId="2" fillId="0" fontId="3" numFmtId="0" xfId="0" applyAlignment="1" applyBorder="1" applyFont="1">
      <alignment vertical="bottom"/>
    </xf>
    <xf borderId="0" fillId="0" fontId="3" numFmtId="49" xfId="0" applyAlignment="1" applyFont="1" applyNumberFormat="1">
      <alignment vertical="bottom"/>
    </xf>
    <xf borderId="0" fillId="2" fontId="3" numFmtId="0" xfId="0" applyAlignment="1" applyFont="1">
      <alignment vertical="bottom"/>
    </xf>
    <xf borderId="0" fillId="4" fontId="13" numFmtId="0" xfId="0" applyAlignment="1" applyFont="1">
      <alignment horizontal="center" vertical="bottom"/>
    </xf>
    <xf borderId="0" fillId="6" fontId="13" numFmtId="0" xfId="0" applyAlignment="1" applyFont="1">
      <alignment horizontal="center" vertical="bottom"/>
    </xf>
    <xf borderId="0" fillId="4" fontId="13" numFmtId="0" xfId="0" applyAlignment="1" applyFont="1">
      <alignment horizontal="center" readingOrder="0" vertical="bottom"/>
    </xf>
    <xf borderId="3" fillId="3" fontId="3" numFmtId="0" xfId="0" applyAlignment="1" applyBorder="1" applyFont="1">
      <alignment vertical="bottom"/>
    </xf>
    <xf borderId="4" fillId="2" fontId="13" numFmtId="0" xfId="0" applyAlignment="1" applyBorder="1" applyFont="1">
      <alignment horizontal="center" vertical="bottom"/>
    </xf>
    <xf borderId="5" fillId="0" fontId="14" numFmtId="0" xfId="0" applyAlignment="1" applyBorder="1" applyFont="1">
      <alignment horizontal="center" vertical="bottom"/>
    </xf>
    <xf borderId="5" fillId="0" fontId="14" numFmtId="0" xfId="0" applyAlignment="1" applyBorder="1" applyFont="1">
      <alignment horizontal="center" readingOrder="0" vertical="bottom"/>
    </xf>
    <xf borderId="5" fillId="7" fontId="13" numFmtId="0" xfId="0" applyAlignment="1" applyBorder="1" applyFill="1" applyFont="1">
      <alignment horizontal="center" readingOrder="0" vertical="bottom"/>
    </xf>
    <xf borderId="0" fillId="3" fontId="3" numFmtId="0" xfId="0" applyAlignment="1" applyFont="1">
      <alignment vertical="bottom"/>
    </xf>
    <xf borderId="0" fillId="3" fontId="3" numFmtId="0" xfId="0" applyAlignment="1" applyFont="1">
      <alignment horizontal="center" vertical="bottom"/>
    </xf>
    <xf borderId="0" fillId="3" fontId="15" numFmtId="0" xfId="0" applyAlignment="1" applyFont="1">
      <alignment horizontal="right" vertical="bottom"/>
    </xf>
    <xf borderId="0" fillId="0" fontId="3" numFmtId="0" xfId="0" applyAlignment="1" applyFont="1">
      <alignment horizontal="right" vertical="bottom"/>
    </xf>
    <xf borderId="4" fillId="3" fontId="3" numFmtId="0" xfId="0" applyAlignment="1" applyBorder="1" applyFont="1">
      <alignment vertical="bottom"/>
    </xf>
    <xf borderId="4" fillId="3" fontId="3" numFmtId="0" xfId="0" applyAlignment="1" applyBorder="1" applyFont="1">
      <alignment horizontal="right" vertical="bottom"/>
    </xf>
    <xf borderId="4" fillId="3" fontId="3" numFmtId="0" xfId="0" applyAlignment="1" applyBorder="1" applyFont="1">
      <alignment shrinkToFit="0" vertical="bottom" wrapText="1"/>
    </xf>
    <xf borderId="6" fillId="0" fontId="6" numFmtId="0" xfId="0" applyAlignment="1" applyBorder="1" applyFont="1">
      <alignment horizontal="right" vertical="bottom"/>
    </xf>
    <xf borderId="6" fillId="0" fontId="6" numFmtId="0" xfId="0" applyAlignment="1" applyBorder="1" applyFont="1">
      <alignment vertical="bottom"/>
    </xf>
    <xf borderId="6" fillId="7" fontId="3" numFmtId="0" xfId="0" applyAlignment="1" applyBorder="1" applyFont="1">
      <alignment vertical="bottom"/>
    </xf>
    <xf borderId="3" fillId="2" fontId="16" numFmtId="0" xfId="0" applyAlignment="1" applyBorder="1" applyFont="1">
      <alignment horizontal="center" readingOrder="0" vertical="center"/>
    </xf>
    <xf borderId="6" fillId="7" fontId="3" numFmtId="49" xfId="0" applyAlignment="1" applyBorder="1" applyFont="1" applyNumberFormat="1">
      <alignment vertical="bottom"/>
    </xf>
    <xf borderId="3" fillId="0" fontId="17" numFmtId="0" xfId="0" applyBorder="1" applyFont="1"/>
    <xf borderId="7" fillId="7" fontId="3" numFmtId="0" xfId="0" applyAlignment="1" applyBorder="1" applyFont="1">
      <alignment shrinkToFit="0" vertical="bottom" wrapText="0"/>
    </xf>
    <xf borderId="4" fillId="0" fontId="3" numFmtId="0" xfId="0" applyAlignment="1" applyBorder="1" applyFont="1">
      <alignment vertical="bottom"/>
    </xf>
    <xf borderId="4" fillId="0" fontId="3" numFmtId="0" xfId="0" applyAlignment="1" applyBorder="1" applyFont="1">
      <alignment horizontal="right" vertical="bottom"/>
    </xf>
    <xf borderId="0" fillId="6" fontId="3" numFmtId="49" xfId="0" applyAlignment="1" applyFont="1" applyNumberFormat="1">
      <alignment vertical="bottom"/>
    </xf>
    <xf borderId="3" fillId="0" fontId="3" numFmtId="0" xfId="0" applyAlignment="1" applyBorder="1" applyFont="1">
      <alignment vertical="bottom"/>
    </xf>
    <xf borderId="4" fillId="3" fontId="3" numFmtId="49" xfId="0" applyAlignment="1" applyBorder="1" applyFont="1" applyNumberFormat="1">
      <alignment shrinkToFit="0" vertical="bottom" wrapText="1"/>
    </xf>
    <xf borderId="0" fillId="7" fontId="3" numFmtId="0" xfId="0" applyAlignment="1" applyFont="1">
      <alignment vertical="bottom"/>
    </xf>
    <xf borderId="3" fillId="4" fontId="3" numFmtId="0" xfId="0" applyAlignment="1" applyBorder="1" applyFont="1">
      <alignment vertical="bottom"/>
    </xf>
    <xf borderId="4" fillId="4" fontId="3" numFmtId="0" xfId="0" applyAlignment="1" applyBorder="1" applyFont="1">
      <alignment vertical="bottom"/>
    </xf>
    <xf borderId="0" fillId="3" fontId="3" numFmtId="0" xfId="0" applyAlignment="1" applyFont="1">
      <alignment horizontal="right" vertical="bottom"/>
    </xf>
    <xf borderId="0" fillId="6" fontId="2" numFmtId="0" xfId="0" applyFont="1"/>
    <xf borderId="0" fillId="4" fontId="1" numFmtId="0" xfId="0" applyFont="1"/>
    <xf borderId="0" fillId="6" fontId="1" numFmtId="0" xfId="0" applyFont="1"/>
    <xf borderId="4" fillId="7" fontId="1" numFmtId="0" xfId="0" applyBorder="1" applyFont="1"/>
    <xf borderId="4" fillId="0" fontId="2" numFmtId="0" xfId="0" applyBorder="1" applyFont="1"/>
    <xf borderId="0" fillId="7" fontId="1" numFmtId="0" xfId="0" applyFont="1"/>
    <xf borderId="4" fillId="0" fontId="2" numFmtId="49" xfId="0" applyBorder="1" applyFont="1" applyNumberFormat="1"/>
    <xf borderId="0" fillId="6" fontId="2" numFmtId="49" xfId="0" applyFont="1" applyNumberFormat="1"/>
    <xf borderId="4" fillId="2" fontId="2" numFmtId="0" xfId="0" applyBorder="1" applyFont="1"/>
    <xf borderId="7" fillId="0" fontId="6" numFmtId="0" xfId="0" applyAlignment="1" applyBorder="1" applyFont="1">
      <alignment vertical="bottom"/>
    </xf>
    <xf borderId="0" fillId="3" fontId="18" numFmtId="49" xfId="0" applyAlignment="1" applyFont="1" applyNumberFormat="1">
      <alignment horizontal="center"/>
    </xf>
    <xf borderId="0" fillId="3" fontId="13" numFmtId="49" xfId="0" applyAlignment="1" applyFont="1" applyNumberFormat="1">
      <alignment horizontal="center" readingOrder="0" shrinkToFit="0" wrapText="1"/>
    </xf>
    <xf borderId="0" fillId="3" fontId="13" numFmtId="0" xfId="0" applyAlignment="1" applyFont="1">
      <alignment horizontal="center" readingOrder="0" vertical="center"/>
    </xf>
    <xf borderId="0" fillId="3" fontId="4" numFmtId="49" xfId="0" applyAlignment="1" applyFont="1" applyNumberFormat="1">
      <alignment horizontal="center" readingOrder="0" vertical="bottom"/>
    </xf>
    <xf borderId="0" fillId="3" fontId="2" numFmtId="0" xfId="0" applyAlignment="1" applyFont="1">
      <alignment readingOrder="0" vertical="center"/>
    </xf>
    <xf borderId="0" fillId="3" fontId="0" numFmtId="49" xfId="0" applyAlignment="1" applyFont="1" applyNumberFormat="1">
      <alignment horizontal="center" readingOrder="0"/>
    </xf>
    <xf borderId="0" fillId="3" fontId="7" numFmtId="0" xfId="0" applyAlignment="1" applyFont="1">
      <alignment readingOrder="0" shrinkToFit="0" vertical="bottom" wrapText="1"/>
    </xf>
    <xf borderId="0" fillId="3" fontId="3" numFmtId="0" xfId="0" applyAlignment="1" applyFont="1">
      <alignment readingOrder="0"/>
    </xf>
    <xf borderId="0" fillId="3" fontId="3" numFmtId="0" xfId="0" applyAlignment="1" applyFont="1">
      <alignment shrinkToFit="0" vertical="bottom" wrapText="1"/>
    </xf>
    <xf borderId="0" fillId="3" fontId="11" numFmtId="0" xfId="0" applyAlignment="1" applyFont="1">
      <alignment horizontal="left" readingOrder="0" shrinkToFit="0" vertical="top" wrapText="1"/>
    </xf>
    <xf borderId="0" fillId="3" fontId="4" numFmtId="49" xfId="0" applyAlignment="1" applyFont="1" applyNumberFormat="1">
      <alignment horizontal="center" vertical="bottom"/>
    </xf>
    <xf borderId="0" fillId="3" fontId="4" numFmtId="0" xfId="0" applyAlignment="1" applyFont="1">
      <alignment horizontal="center"/>
    </xf>
    <xf borderId="0" fillId="3" fontId="4" numFmtId="0" xfId="0" applyAlignment="1" applyFont="1">
      <alignment horizontal="center" vertical="bottom"/>
    </xf>
    <xf borderId="0" fillId="3" fontId="3" numFmtId="0" xfId="0" applyFont="1"/>
    <xf borderId="8" fillId="3" fontId="3" numFmtId="49" xfId="0" applyAlignment="1" applyBorder="1" applyFont="1" applyNumberFormat="1">
      <alignment shrinkToFit="0" vertical="bottom" wrapText="1"/>
    </xf>
    <xf borderId="8" fillId="3" fontId="2" numFmtId="0" xfId="0" applyAlignment="1" applyBorder="1" applyFont="1">
      <alignment readingOrder="0" shrinkToFit="0" wrapText="1"/>
    </xf>
    <xf borderId="8" fillId="3" fontId="3" numFmtId="0" xfId="0" applyAlignment="1" applyBorder="1" applyFont="1">
      <alignment shrinkToFit="0" vertical="bottom" wrapText="1"/>
    </xf>
    <xf borderId="0" fillId="3" fontId="6" numFmtId="0" xfId="0" applyAlignment="1" applyFont="1">
      <alignment shrinkToFit="0" vertical="bottom" wrapText="1"/>
    </xf>
    <xf borderId="0" fillId="3" fontId="2" numFmtId="49" xfId="0" applyAlignment="1" applyFont="1" applyNumberFormat="1">
      <alignment readingOrder="0" vertical="center"/>
    </xf>
    <xf borderId="0" fillId="3" fontId="0" numFmtId="0" xfId="0" applyAlignment="1" applyFont="1">
      <alignment readingOrder="0" shrinkToFit="0" vertical="bottom" wrapText="1"/>
    </xf>
    <xf borderId="0" fillId="3" fontId="7" numFmtId="0" xfId="0" applyAlignment="1" applyFont="1">
      <alignment horizontal="left" readingOrder="0" shrinkToFit="0" wrapText="1"/>
    </xf>
    <xf borderId="0" fillId="3" fontId="10" numFmtId="0" xfId="0" applyAlignment="1" applyFont="1">
      <alignment horizontal="left" readingOrder="0"/>
    </xf>
    <xf borderId="0" fillId="0" fontId="4" numFmtId="0" xfId="0" applyAlignment="1" applyFont="1">
      <alignment horizontal="center"/>
    </xf>
    <xf borderId="0" fillId="0" fontId="2" numFmtId="0" xfId="0" applyAlignment="1" applyFont="1">
      <alignment shrinkToFit="0" wrapText="1"/>
    </xf>
    <xf borderId="0" fillId="0" fontId="2" numFmtId="0" xfId="0" applyFont="1"/>
  </cellXfs>
  <cellStyles count="1">
    <cellStyle xfId="0" name="Normal" builtinId="0"/>
  </cellStyles>
  <dxfs count="2">
    <dxf>
      <font/>
      <fill>
        <patternFill patternType="solid">
          <fgColor rgb="FFB7E1CD"/>
          <bgColor rgb="FFB7E1CD"/>
        </patternFill>
      </fill>
      <border/>
    </dxf>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pivotCacheDefinition" Target="pivotCache/pivotCacheDefinition1.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C1:C6165" sheet="tag"/>
  </cacheSource>
  <cacheFields>
    <cacheField name="Tag"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g" cacheId="0" dataCaption="" compact="0" compactData="0">
  <location ref="F3:G5" firstHeaderRow="0" firstDataRow="1" firstDataCol="0"/>
  <pivotFields>
    <pivotField name="Tag" axis="axisRow" dataField="1" compact="0" outline="0" multipleItemSelectionAllowed="1" showAll="0" sortType="ascending">
      <items>
        <item x="0"/>
        <item t="default"/>
      </items>
    </pivotField>
  </pivotFields>
  <rowFields>
    <field x="0"/>
  </rowFields>
  <dataFields>
    <dataField name="COUNTA of Tag" fld="0"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75"/>
    <col customWidth="1" min="2" max="2" width="94.38"/>
    <col customWidth="1" min="3" max="3" width="40.5"/>
  </cols>
  <sheetData>
    <row r="1">
      <c r="A1" s="1" t="s">
        <v>0</v>
      </c>
      <c r="B1" s="2" t="s">
        <v>1</v>
      </c>
      <c r="C1" s="2" t="s">
        <v>2</v>
      </c>
      <c r="D1" s="3"/>
      <c r="E1" s="3"/>
      <c r="F1" s="3"/>
      <c r="G1" s="3"/>
      <c r="H1" s="3"/>
      <c r="I1" s="3"/>
      <c r="J1" s="3"/>
      <c r="K1" s="3"/>
      <c r="L1" s="3"/>
      <c r="M1" s="3"/>
      <c r="N1" s="3"/>
      <c r="O1" s="3"/>
      <c r="P1" s="3"/>
      <c r="Q1" s="3"/>
      <c r="R1" s="3"/>
      <c r="S1" s="3"/>
      <c r="T1" s="3"/>
      <c r="U1" s="3"/>
      <c r="V1" s="3"/>
      <c r="W1" s="3"/>
      <c r="X1" s="3"/>
      <c r="Y1" s="3"/>
      <c r="Z1" s="3"/>
    </row>
    <row r="2">
      <c r="A2" s="4">
        <v>1.0</v>
      </c>
      <c r="B2" s="5" t="s">
        <v>3</v>
      </c>
      <c r="C2" s="6" t="s">
        <v>4</v>
      </c>
    </row>
    <row r="3">
      <c r="A3" s="7">
        <f t="shared" ref="A3:A26848" si="1">If(B3=B2, A2, A2+1)</f>
        <v>2</v>
      </c>
      <c r="B3" s="5" t="s">
        <v>5</v>
      </c>
      <c r="C3" s="6" t="s">
        <v>6</v>
      </c>
    </row>
    <row r="4">
      <c r="A4" s="7">
        <f t="shared" si="1"/>
        <v>3</v>
      </c>
      <c r="B4" s="8" t="s">
        <v>7</v>
      </c>
      <c r="C4" s="9" t="s">
        <v>8</v>
      </c>
    </row>
    <row r="5">
      <c r="A5" s="7">
        <f t="shared" si="1"/>
        <v>4</v>
      </c>
      <c r="B5" s="8" t="s">
        <v>9</v>
      </c>
      <c r="C5" s="9" t="s">
        <v>10</v>
      </c>
    </row>
    <row r="6">
      <c r="A6" s="7">
        <f t="shared" si="1"/>
        <v>5</v>
      </c>
      <c r="B6" s="5" t="s">
        <v>11</v>
      </c>
      <c r="C6" s="6" t="s">
        <v>12</v>
      </c>
    </row>
    <row r="7">
      <c r="A7" s="7">
        <f t="shared" si="1"/>
        <v>6</v>
      </c>
      <c r="B7" s="5" t="s">
        <v>13</v>
      </c>
      <c r="C7" s="6" t="s">
        <v>12</v>
      </c>
    </row>
    <row r="8">
      <c r="A8" s="7">
        <f t="shared" si="1"/>
        <v>7</v>
      </c>
      <c r="B8" s="5" t="s">
        <v>14</v>
      </c>
      <c r="C8" s="6" t="s">
        <v>15</v>
      </c>
    </row>
    <row r="9">
      <c r="A9" s="7">
        <f t="shared" si="1"/>
        <v>8</v>
      </c>
      <c r="B9" s="5" t="s">
        <v>16</v>
      </c>
      <c r="C9" s="6" t="s">
        <v>6</v>
      </c>
    </row>
    <row r="10">
      <c r="A10" s="7">
        <f t="shared" si="1"/>
        <v>9</v>
      </c>
      <c r="B10" s="8" t="s">
        <v>17</v>
      </c>
      <c r="C10" s="9" t="s">
        <v>8</v>
      </c>
    </row>
    <row r="11">
      <c r="A11" s="7">
        <f t="shared" si="1"/>
        <v>10</v>
      </c>
      <c r="B11" s="5" t="s">
        <v>18</v>
      </c>
      <c r="C11" s="6" t="s">
        <v>15</v>
      </c>
    </row>
    <row r="12">
      <c r="A12" s="7">
        <f t="shared" si="1"/>
        <v>11</v>
      </c>
      <c r="B12" s="5" t="s">
        <v>19</v>
      </c>
      <c r="C12" s="6" t="s">
        <v>20</v>
      </c>
    </row>
    <row r="13">
      <c r="A13" s="7">
        <f t="shared" si="1"/>
        <v>12</v>
      </c>
      <c r="B13" s="8" t="s">
        <v>21</v>
      </c>
      <c r="C13" s="9" t="s">
        <v>22</v>
      </c>
    </row>
    <row r="14">
      <c r="A14" s="7">
        <f t="shared" si="1"/>
        <v>13</v>
      </c>
      <c r="B14" s="8" t="s">
        <v>23</v>
      </c>
      <c r="C14" s="9" t="s">
        <v>24</v>
      </c>
    </row>
    <row r="15">
      <c r="A15" s="7">
        <f t="shared" si="1"/>
        <v>13</v>
      </c>
      <c r="B15" s="8" t="s">
        <v>23</v>
      </c>
      <c r="C15" s="9" t="s">
        <v>25</v>
      </c>
    </row>
    <row r="16">
      <c r="A16" s="7">
        <f t="shared" si="1"/>
        <v>14</v>
      </c>
      <c r="B16" s="5" t="s">
        <v>26</v>
      </c>
      <c r="C16" s="6" t="s">
        <v>27</v>
      </c>
    </row>
    <row r="17">
      <c r="A17" s="7">
        <f t="shared" si="1"/>
        <v>15</v>
      </c>
      <c r="B17" s="8" t="s">
        <v>28</v>
      </c>
      <c r="C17" s="10" t="s">
        <v>29</v>
      </c>
    </row>
    <row r="18">
      <c r="A18" s="7">
        <f t="shared" si="1"/>
        <v>16</v>
      </c>
      <c r="B18" s="8" t="s">
        <v>30</v>
      </c>
      <c r="C18" s="9" t="s">
        <v>22</v>
      </c>
    </row>
    <row r="19">
      <c r="A19" s="7">
        <f t="shared" si="1"/>
        <v>17</v>
      </c>
      <c r="B19" s="5" t="s">
        <v>31</v>
      </c>
      <c r="C19" s="6" t="s">
        <v>32</v>
      </c>
    </row>
    <row r="20">
      <c r="A20" s="7">
        <f t="shared" si="1"/>
        <v>18</v>
      </c>
      <c r="B20" s="5" t="s">
        <v>33</v>
      </c>
      <c r="C20" s="6" t="s">
        <v>34</v>
      </c>
    </row>
    <row r="21">
      <c r="A21" s="7">
        <f t="shared" si="1"/>
        <v>19</v>
      </c>
      <c r="B21" s="5" t="s">
        <v>35</v>
      </c>
      <c r="C21" s="6" t="s">
        <v>34</v>
      </c>
    </row>
    <row r="22">
      <c r="A22" s="7">
        <f t="shared" si="1"/>
        <v>20</v>
      </c>
      <c r="B22" s="5" t="s">
        <v>36</v>
      </c>
      <c r="C22" s="6" t="s">
        <v>34</v>
      </c>
    </row>
    <row r="23">
      <c r="A23" s="7">
        <f t="shared" si="1"/>
        <v>21</v>
      </c>
      <c r="B23" s="5" t="s">
        <v>37</v>
      </c>
      <c r="C23" s="6" t="s">
        <v>34</v>
      </c>
    </row>
    <row r="24">
      <c r="A24" s="7">
        <f t="shared" si="1"/>
        <v>22</v>
      </c>
      <c r="B24" s="5" t="s">
        <v>38</v>
      </c>
      <c r="C24" s="6" t="s">
        <v>34</v>
      </c>
    </row>
    <row r="25">
      <c r="A25" s="7">
        <f t="shared" si="1"/>
        <v>23</v>
      </c>
      <c r="B25" s="8" t="s">
        <v>39</v>
      </c>
      <c r="C25" s="9" t="s">
        <v>40</v>
      </c>
    </row>
    <row r="26">
      <c r="A26" s="7">
        <f t="shared" si="1"/>
        <v>24</v>
      </c>
      <c r="B26" s="8" t="s">
        <v>41</v>
      </c>
      <c r="C26" s="9" t="s">
        <v>42</v>
      </c>
    </row>
    <row r="27">
      <c r="A27" s="7">
        <f t="shared" si="1"/>
        <v>25</v>
      </c>
      <c r="B27" s="8" t="s">
        <v>43</v>
      </c>
      <c r="C27" s="9" t="s">
        <v>10</v>
      </c>
    </row>
    <row r="28">
      <c r="A28" s="7">
        <f t="shared" si="1"/>
        <v>26</v>
      </c>
      <c r="B28" s="8" t="s">
        <v>44</v>
      </c>
      <c r="C28" s="9" t="s">
        <v>27</v>
      </c>
    </row>
    <row r="29">
      <c r="A29" s="7">
        <f t="shared" si="1"/>
        <v>27</v>
      </c>
      <c r="B29" s="8" t="s">
        <v>45</v>
      </c>
      <c r="C29" s="9" t="s">
        <v>46</v>
      </c>
    </row>
    <row r="30">
      <c r="A30" s="7">
        <f t="shared" si="1"/>
        <v>28</v>
      </c>
      <c r="B30" s="5" t="s">
        <v>47</v>
      </c>
      <c r="C30" s="6" t="s">
        <v>48</v>
      </c>
    </row>
    <row r="31">
      <c r="A31" s="7">
        <f t="shared" si="1"/>
        <v>29</v>
      </c>
      <c r="B31" s="8" t="s">
        <v>49</v>
      </c>
      <c r="C31" s="9" t="s">
        <v>50</v>
      </c>
    </row>
    <row r="32">
      <c r="A32" s="7">
        <f t="shared" si="1"/>
        <v>30</v>
      </c>
      <c r="B32" s="8" t="s">
        <v>51</v>
      </c>
      <c r="C32" s="9" t="s">
        <v>52</v>
      </c>
    </row>
    <row r="33">
      <c r="A33" s="7">
        <f t="shared" si="1"/>
        <v>31</v>
      </c>
      <c r="B33" s="8" t="s">
        <v>53</v>
      </c>
      <c r="C33" s="9" t="s">
        <v>25</v>
      </c>
    </row>
    <row r="34">
      <c r="A34" s="7">
        <f t="shared" si="1"/>
        <v>31</v>
      </c>
      <c r="B34" s="8" t="s">
        <v>53</v>
      </c>
      <c r="C34" s="9" t="s">
        <v>54</v>
      </c>
    </row>
    <row r="35">
      <c r="A35" s="7">
        <f t="shared" si="1"/>
        <v>32</v>
      </c>
      <c r="B35" s="8" t="s">
        <v>55</v>
      </c>
      <c r="C35" s="9" t="s">
        <v>56</v>
      </c>
    </row>
    <row r="36">
      <c r="A36" s="7">
        <f t="shared" si="1"/>
        <v>33</v>
      </c>
      <c r="B36" s="8" t="s">
        <v>57</v>
      </c>
      <c r="C36" s="9" t="s">
        <v>52</v>
      </c>
    </row>
    <row r="37">
      <c r="A37" s="7">
        <f t="shared" si="1"/>
        <v>34</v>
      </c>
      <c r="B37" s="5" t="s">
        <v>58</v>
      </c>
      <c r="C37" s="6" t="s">
        <v>59</v>
      </c>
    </row>
    <row r="38">
      <c r="A38" s="7">
        <f t="shared" si="1"/>
        <v>34</v>
      </c>
      <c r="B38" s="5" t="s">
        <v>58</v>
      </c>
      <c r="C38" s="6" t="s">
        <v>60</v>
      </c>
    </row>
    <row r="39">
      <c r="A39" s="7">
        <f t="shared" si="1"/>
        <v>35</v>
      </c>
      <c r="B39" s="8" t="s">
        <v>61</v>
      </c>
      <c r="C39" s="9" t="s">
        <v>62</v>
      </c>
    </row>
    <row r="40">
      <c r="A40" s="7">
        <f t="shared" si="1"/>
        <v>36</v>
      </c>
      <c r="B40" s="8" t="s">
        <v>63</v>
      </c>
      <c r="C40" s="9" t="s">
        <v>64</v>
      </c>
    </row>
    <row r="41">
      <c r="A41" s="7">
        <f t="shared" si="1"/>
        <v>36</v>
      </c>
      <c r="B41" s="8" t="s">
        <v>63</v>
      </c>
      <c r="C41" s="9" t="s">
        <v>65</v>
      </c>
    </row>
    <row r="42">
      <c r="A42" s="7">
        <f t="shared" si="1"/>
        <v>37</v>
      </c>
      <c r="B42" s="8" t="s">
        <v>66</v>
      </c>
      <c r="C42" s="9" t="s">
        <v>67</v>
      </c>
    </row>
    <row r="43">
      <c r="A43" s="7">
        <f t="shared" si="1"/>
        <v>38</v>
      </c>
      <c r="B43" s="5" t="s">
        <v>68</v>
      </c>
      <c r="C43" s="6" t="s">
        <v>69</v>
      </c>
    </row>
    <row r="44">
      <c r="A44" s="7">
        <f t="shared" si="1"/>
        <v>39</v>
      </c>
      <c r="B44" s="5" t="s">
        <v>70</v>
      </c>
      <c r="C44" s="6" t="s">
        <v>59</v>
      </c>
    </row>
    <row r="45">
      <c r="A45" s="7">
        <f t="shared" si="1"/>
        <v>40</v>
      </c>
      <c r="B45" s="8" t="s">
        <v>71</v>
      </c>
      <c r="C45" s="9" t="s">
        <v>72</v>
      </c>
    </row>
    <row r="46">
      <c r="A46" s="7">
        <f t="shared" si="1"/>
        <v>41</v>
      </c>
      <c r="B46" s="5" t="s">
        <v>73</v>
      </c>
      <c r="C46" s="6" t="s">
        <v>74</v>
      </c>
    </row>
    <row r="47">
      <c r="A47" s="7">
        <f t="shared" si="1"/>
        <v>42</v>
      </c>
      <c r="B47" s="8" t="s">
        <v>75</v>
      </c>
      <c r="C47" s="9" t="s">
        <v>76</v>
      </c>
    </row>
    <row r="48">
      <c r="A48" s="7">
        <f t="shared" si="1"/>
        <v>43</v>
      </c>
      <c r="B48" s="5" t="s">
        <v>77</v>
      </c>
      <c r="C48" s="6" t="s">
        <v>78</v>
      </c>
    </row>
    <row r="49">
      <c r="A49" s="7">
        <f t="shared" si="1"/>
        <v>44</v>
      </c>
      <c r="B49" s="5" t="s">
        <v>79</v>
      </c>
      <c r="C49" s="6" t="s">
        <v>80</v>
      </c>
    </row>
    <row r="50">
      <c r="A50" s="7">
        <f t="shared" si="1"/>
        <v>45</v>
      </c>
      <c r="B50" s="5" t="s">
        <v>81</v>
      </c>
      <c r="C50" s="6" t="s">
        <v>80</v>
      </c>
    </row>
    <row r="51">
      <c r="A51" s="7">
        <f t="shared" si="1"/>
        <v>46</v>
      </c>
      <c r="B51" s="8" t="s">
        <v>82</v>
      </c>
      <c r="C51" s="9" t="s">
        <v>83</v>
      </c>
    </row>
    <row r="52">
      <c r="A52" s="7">
        <f t="shared" si="1"/>
        <v>47</v>
      </c>
      <c r="B52" s="5" t="s">
        <v>84</v>
      </c>
      <c r="C52" s="6" t="s">
        <v>62</v>
      </c>
    </row>
    <row r="53">
      <c r="A53" s="7">
        <f t="shared" si="1"/>
        <v>48</v>
      </c>
      <c r="B53" s="5" t="s">
        <v>85</v>
      </c>
      <c r="C53" s="6" t="s">
        <v>86</v>
      </c>
    </row>
    <row r="54">
      <c r="A54" s="7">
        <f t="shared" si="1"/>
        <v>49</v>
      </c>
      <c r="B54" s="8" t="s">
        <v>87</v>
      </c>
      <c r="C54" s="9" t="s">
        <v>88</v>
      </c>
    </row>
    <row r="55">
      <c r="A55" s="7">
        <f t="shared" si="1"/>
        <v>50</v>
      </c>
      <c r="B55" s="8" t="s">
        <v>89</v>
      </c>
      <c r="C55" s="6" t="s">
        <v>90</v>
      </c>
    </row>
    <row r="56">
      <c r="A56" s="7">
        <f t="shared" si="1"/>
        <v>50</v>
      </c>
      <c r="B56" s="8" t="s">
        <v>89</v>
      </c>
      <c r="C56" s="6" t="s">
        <v>91</v>
      </c>
    </row>
    <row r="57">
      <c r="A57" s="7">
        <f t="shared" si="1"/>
        <v>50</v>
      </c>
      <c r="B57" s="8" t="s">
        <v>89</v>
      </c>
      <c r="C57" s="9" t="s">
        <v>60</v>
      </c>
    </row>
    <row r="58">
      <c r="A58" s="7">
        <f t="shared" si="1"/>
        <v>51</v>
      </c>
      <c r="B58" s="8" t="s">
        <v>92</v>
      </c>
      <c r="C58" s="9" t="s">
        <v>40</v>
      </c>
    </row>
    <row r="59">
      <c r="A59" s="7">
        <f t="shared" si="1"/>
        <v>52</v>
      </c>
      <c r="B59" s="8" t="s">
        <v>93</v>
      </c>
      <c r="C59" s="9" t="s">
        <v>60</v>
      </c>
    </row>
    <row r="60">
      <c r="A60" s="7">
        <f t="shared" si="1"/>
        <v>52</v>
      </c>
      <c r="B60" s="8" t="s">
        <v>93</v>
      </c>
      <c r="C60" s="9" t="s">
        <v>24</v>
      </c>
    </row>
    <row r="61">
      <c r="A61" s="7">
        <f t="shared" si="1"/>
        <v>52</v>
      </c>
      <c r="B61" s="8" t="s">
        <v>93</v>
      </c>
      <c r="C61" s="9" t="s">
        <v>25</v>
      </c>
    </row>
    <row r="62">
      <c r="A62" s="7">
        <f t="shared" si="1"/>
        <v>53</v>
      </c>
      <c r="B62" s="5" t="s">
        <v>94</v>
      </c>
      <c r="C62" s="6" t="s">
        <v>95</v>
      </c>
    </row>
    <row r="63">
      <c r="A63" s="7">
        <f t="shared" si="1"/>
        <v>54</v>
      </c>
      <c r="B63" s="5" t="s">
        <v>96</v>
      </c>
      <c r="C63" s="6" t="s">
        <v>97</v>
      </c>
    </row>
    <row r="64">
      <c r="A64" s="7">
        <f t="shared" si="1"/>
        <v>55</v>
      </c>
      <c r="B64" s="8" t="s">
        <v>98</v>
      </c>
      <c r="C64" s="9" t="s">
        <v>40</v>
      </c>
    </row>
    <row r="65">
      <c r="A65" s="7">
        <f t="shared" si="1"/>
        <v>56</v>
      </c>
      <c r="B65" s="8" t="s">
        <v>99</v>
      </c>
      <c r="C65" s="9" t="s">
        <v>25</v>
      </c>
    </row>
    <row r="66">
      <c r="A66" s="7">
        <f t="shared" si="1"/>
        <v>57</v>
      </c>
      <c r="B66" s="8" t="s">
        <v>100</v>
      </c>
      <c r="C66" s="9" t="s">
        <v>25</v>
      </c>
    </row>
    <row r="67">
      <c r="A67" s="7">
        <f t="shared" si="1"/>
        <v>58</v>
      </c>
      <c r="B67" s="8" t="s">
        <v>101</v>
      </c>
      <c r="C67" s="9" t="s">
        <v>24</v>
      </c>
    </row>
    <row r="68">
      <c r="A68" s="7">
        <f t="shared" si="1"/>
        <v>58</v>
      </c>
      <c r="B68" s="8" t="s">
        <v>101</v>
      </c>
      <c r="C68" s="6" t="s">
        <v>25</v>
      </c>
    </row>
    <row r="69">
      <c r="A69" s="7">
        <f t="shared" si="1"/>
        <v>59</v>
      </c>
      <c r="B69" s="8" t="s">
        <v>102</v>
      </c>
      <c r="C69" s="9" t="s">
        <v>24</v>
      </c>
    </row>
    <row r="70">
      <c r="A70" s="7">
        <f t="shared" si="1"/>
        <v>59</v>
      </c>
      <c r="B70" s="8" t="s">
        <v>102</v>
      </c>
      <c r="C70" s="9" t="s">
        <v>25</v>
      </c>
    </row>
    <row r="71">
      <c r="A71" s="7">
        <f t="shared" si="1"/>
        <v>60</v>
      </c>
      <c r="B71" s="8" t="s">
        <v>103</v>
      </c>
      <c r="C71" s="9" t="s">
        <v>25</v>
      </c>
    </row>
    <row r="72">
      <c r="A72" s="7">
        <f t="shared" si="1"/>
        <v>61</v>
      </c>
      <c r="B72" s="8" t="s">
        <v>104</v>
      </c>
      <c r="C72" s="9" t="s">
        <v>25</v>
      </c>
    </row>
    <row r="73">
      <c r="A73" s="7">
        <f t="shared" si="1"/>
        <v>61</v>
      </c>
      <c r="B73" s="8" t="s">
        <v>104</v>
      </c>
      <c r="C73" s="9" t="s">
        <v>24</v>
      </c>
    </row>
    <row r="74">
      <c r="A74" s="7">
        <f t="shared" si="1"/>
        <v>62</v>
      </c>
      <c r="B74" s="8" t="s">
        <v>105</v>
      </c>
      <c r="C74" s="9" t="s">
        <v>25</v>
      </c>
    </row>
    <row r="75">
      <c r="A75" s="7">
        <f t="shared" si="1"/>
        <v>63</v>
      </c>
      <c r="B75" s="8" t="s">
        <v>106</v>
      </c>
      <c r="C75" s="9" t="s">
        <v>25</v>
      </c>
    </row>
    <row r="76">
      <c r="A76" s="7">
        <f t="shared" si="1"/>
        <v>64</v>
      </c>
      <c r="B76" s="8" t="s">
        <v>107</v>
      </c>
      <c r="C76" s="9" t="s">
        <v>24</v>
      </c>
    </row>
    <row r="77">
      <c r="A77" s="7">
        <f t="shared" si="1"/>
        <v>64</v>
      </c>
      <c r="B77" s="8" t="s">
        <v>107</v>
      </c>
      <c r="C77" s="9" t="s">
        <v>25</v>
      </c>
    </row>
    <row r="78">
      <c r="A78" s="7">
        <f t="shared" si="1"/>
        <v>65</v>
      </c>
      <c r="B78" s="5" t="s">
        <v>108</v>
      </c>
      <c r="C78" s="6" t="s">
        <v>109</v>
      </c>
    </row>
    <row r="79">
      <c r="A79" s="7">
        <f t="shared" si="1"/>
        <v>65</v>
      </c>
      <c r="B79" s="5" t="s">
        <v>108</v>
      </c>
      <c r="C79" s="6" t="s">
        <v>25</v>
      </c>
    </row>
    <row r="80">
      <c r="A80" s="7">
        <f t="shared" si="1"/>
        <v>66</v>
      </c>
      <c r="B80" s="8" t="s">
        <v>110</v>
      </c>
      <c r="C80" s="9" t="s">
        <v>25</v>
      </c>
    </row>
    <row r="81">
      <c r="A81" s="7">
        <f t="shared" si="1"/>
        <v>67</v>
      </c>
      <c r="B81" s="8" t="s">
        <v>111</v>
      </c>
      <c r="C81" s="9" t="s">
        <v>25</v>
      </c>
    </row>
    <row r="82">
      <c r="A82" s="7">
        <f t="shared" si="1"/>
        <v>68</v>
      </c>
      <c r="B82" s="8" t="s">
        <v>112</v>
      </c>
      <c r="C82" s="9" t="s">
        <v>25</v>
      </c>
    </row>
    <row r="83">
      <c r="A83" s="7">
        <f t="shared" si="1"/>
        <v>69</v>
      </c>
      <c r="B83" s="8" t="s">
        <v>113</v>
      </c>
      <c r="C83" s="9" t="s">
        <v>25</v>
      </c>
    </row>
    <row r="84">
      <c r="A84" s="7">
        <f t="shared" si="1"/>
        <v>70</v>
      </c>
      <c r="B84" s="8" t="s">
        <v>114</v>
      </c>
      <c r="C84" s="9" t="s">
        <v>25</v>
      </c>
    </row>
    <row r="85">
      <c r="A85" s="7">
        <f t="shared" si="1"/>
        <v>71</v>
      </c>
      <c r="B85" s="8" t="s">
        <v>115</v>
      </c>
      <c r="C85" s="9" t="s">
        <v>24</v>
      </c>
    </row>
    <row r="86">
      <c r="A86" s="7">
        <f t="shared" si="1"/>
        <v>71</v>
      </c>
      <c r="B86" s="8" t="s">
        <v>115</v>
      </c>
      <c r="C86" s="9" t="s">
        <v>25</v>
      </c>
    </row>
    <row r="87">
      <c r="A87" s="7">
        <f t="shared" si="1"/>
        <v>72</v>
      </c>
      <c r="B87" s="8" t="s">
        <v>116</v>
      </c>
      <c r="C87" s="9" t="s">
        <v>117</v>
      </c>
    </row>
    <row r="88">
      <c r="A88" s="7">
        <f t="shared" si="1"/>
        <v>73</v>
      </c>
      <c r="B88" s="8" t="s">
        <v>118</v>
      </c>
      <c r="C88" s="9" t="s">
        <v>25</v>
      </c>
    </row>
    <row r="89">
      <c r="A89" s="7">
        <f t="shared" si="1"/>
        <v>74</v>
      </c>
      <c r="B89" s="8" t="s">
        <v>119</v>
      </c>
      <c r="C89" s="9" t="s">
        <v>25</v>
      </c>
    </row>
    <row r="90">
      <c r="A90" s="7">
        <f t="shared" si="1"/>
        <v>75</v>
      </c>
      <c r="B90" s="8" t="s">
        <v>120</v>
      </c>
      <c r="C90" s="9" t="s">
        <v>121</v>
      </c>
    </row>
    <row r="91">
      <c r="A91" s="7">
        <f t="shared" si="1"/>
        <v>76</v>
      </c>
      <c r="B91" s="8" t="s">
        <v>122</v>
      </c>
      <c r="C91" s="9" t="s">
        <v>25</v>
      </c>
    </row>
    <row r="92">
      <c r="A92" s="7">
        <f t="shared" si="1"/>
        <v>77</v>
      </c>
      <c r="B92" s="8" t="s">
        <v>123</v>
      </c>
      <c r="C92" s="9" t="s">
        <v>25</v>
      </c>
    </row>
    <row r="93">
      <c r="A93" s="7">
        <f t="shared" si="1"/>
        <v>78</v>
      </c>
      <c r="B93" s="8" t="s">
        <v>124</v>
      </c>
      <c r="C93" s="9" t="s">
        <v>25</v>
      </c>
    </row>
    <row r="94">
      <c r="A94" s="7">
        <f t="shared" si="1"/>
        <v>79</v>
      </c>
      <c r="B94" s="8" t="s">
        <v>125</v>
      </c>
      <c r="C94" s="9" t="s">
        <v>24</v>
      </c>
    </row>
    <row r="95">
      <c r="A95" s="7">
        <f t="shared" si="1"/>
        <v>79</v>
      </c>
      <c r="B95" s="8" t="s">
        <v>125</v>
      </c>
      <c r="C95" s="9" t="s">
        <v>25</v>
      </c>
    </row>
    <row r="96">
      <c r="A96" s="7">
        <f t="shared" si="1"/>
        <v>80</v>
      </c>
      <c r="B96" s="8" t="s">
        <v>126</v>
      </c>
      <c r="C96" s="9" t="s">
        <v>25</v>
      </c>
    </row>
    <row r="97">
      <c r="A97" s="7">
        <f t="shared" si="1"/>
        <v>81</v>
      </c>
      <c r="B97" s="8" t="s">
        <v>127</v>
      </c>
      <c r="C97" s="9" t="s">
        <v>25</v>
      </c>
    </row>
    <row r="98">
      <c r="A98" s="7">
        <f t="shared" si="1"/>
        <v>82</v>
      </c>
      <c r="B98" s="8" t="s">
        <v>128</v>
      </c>
      <c r="C98" s="9" t="s">
        <v>25</v>
      </c>
    </row>
    <row r="99">
      <c r="A99" s="7">
        <f t="shared" si="1"/>
        <v>83</v>
      </c>
      <c r="B99" s="8" t="s">
        <v>129</v>
      </c>
      <c r="C99" s="9" t="s">
        <v>25</v>
      </c>
    </row>
    <row r="100">
      <c r="A100" s="7">
        <f t="shared" si="1"/>
        <v>84</v>
      </c>
      <c r="B100" s="8" t="s">
        <v>130</v>
      </c>
      <c r="C100" s="9" t="s">
        <v>25</v>
      </c>
    </row>
    <row r="101">
      <c r="A101" s="7">
        <f t="shared" si="1"/>
        <v>85</v>
      </c>
      <c r="B101" s="8" t="s">
        <v>131</v>
      </c>
      <c r="C101" s="6" t="s">
        <v>132</v>
      </c>
    </row>
    <row r="102">
      <c r="A102" s="7">
        <f t="shared" si="1"/>
        <v>85</v>
      </c>
      <c r="B102" s="8" t="s">
        <v>131</v>
      </c>
      <c r="C102" s="9" t="s">
        <v>25</v>
      </c>
    </row>
    <row r="103">
      <c r="A103" s="7">
        <f t="shared" si="1"/>
        <v>86</v>
      </c>
      <c r="B103" s="8" t="s">
        <v>133</v>
      </c>
      <c r="C103" s="9" t="s">
        <v>25</v>
      </c>
    </row>
    <row r="104">
      <c r="A104" s="7">
        <f t="shared" si="1"/>
        <v>87</v>
      </c>
      <c r="B104" s="8" t="s">
        <v>134</v>
      </c>
      <c r="C104" s="9" t="s">
        <v>25</v>
      </c>
    </row>
    <row r="105">
      <c r="A105" s="7">
        <f t="shared" si="1"/>
        <v>88</v>
      </c>
      <c r="B105" s="8" t="s">
        <v>135</v>
      </c>
      <c r="C105" s="9" t="s">
        <v>25</v>
      </c>
    </row>
    <row r="106">
      <c r="A106" s="7">
        <f t="shared" si="1"/>
        <v>89</v>
      </c>
      <c r="B106" s="8" t="s">
        <v>136</v>
      </c>
      <c r="C106" s="9" t="s">
        <v>25</v>
      </c>
    </row>
    <row r="107">
      <c r="A107" s="7">
        <f t="shared" si="1"/>
        <v>89</v>
      </c>
      <c r="B107" s="8" t="s">
        <v>136</v>
      </c>
      <c r="C107" s="9" t="s">
        <v>24</v>
      </c>
    </row>
    <row r="108">
      <c r="A108" s="7">
        <f t="shared" si="1"/>
        <v>90</v>
      </c>
      <c r="B108" s="8" t="s">
        <v>137</v>
      </c>
      <c r="C108" s="9" t="s">
        <v>24</v>
      </c>
    </row>
    <row r="109">
      <c r="A109" s="7">
        <f t="shared" si="1"/>
        <v>90</v>
      </c>
      <c r="B109" s="8" t="s">
        <v>137</v>
      </c>
      <c r="C109" s="9" t="s">
        <v>25</v>
      </c>
    </row>
    <row r="110">
      <c r="A110" s="7">
        <f t="shared" si="1"/>
        <v>91</v>
      </c>
      <c r="B110" s="8" t="s">
        <v>138</v>
      </c>
      <c r="C110" s="9" t="s">
        <v>25</v>
      </c>
    </row>
    <row r="111">
      <c r="A111" s="7">
        <f t="shared" si="1"/>
        <v>92</v>
      </c>
      <c r="B111" s="8" t="s">
        <v>139</v>
      </c>
      <c r="C111" s="9" t="s">
        <v>25</v>
      </c>
    </row>
    <row r="112">
      <c r="A112" s="7">
        <f t="shared" si="1"/>
        <v>93</v>
      </c>
      <c r="B112" s="5" t="s">
        <v>140</v>
      </c>
      <c r="C112" s="6" t="s">
        <v>109</v>
      </c>
    </row>
    <row r="113">
      <c r="A113" s="7">
        <f t="shared" si="1"/>
        <v>93</v>
      </c>
      <c r="B113" s="5" t="s">
        <v>140</v>
      </c>
      <c r="C113" s="6" t="s">
        <v>25</v>
      </c>
    </row>
    <row r="114">
      <c r="A114" s="7">
        <f t="shared" si="1"/>
        <v>94</v>
      </c>
      <c r="B114" s="8" t="s">
        <v>141</v>
      </c>
      <c r="C114" s="9" t="s">
        <v>25</v>
      </c>
    </row>
    <row r="115">
      <c r="A115" s="7">
        <f t="shared" si="1"/>
        <v>94</v>
      </c>
      <c r="B115" s="8" t="s">
        <v>141</v>
      </c>
      <c r="C115" s="9" t="s">
        <v>142</v>
      </c>
    </row>
    <row r="116">
      <c r="A116" s="7">
        <f t="shared" si="1"/>
        <v>95</v>
      </c>
      <c r="B116" s="8" t="s">
        <v>143</v>
      </c>
      <c r="C116" s="9" t="s">
        <v>24</v>
      </c>
    </row>
    <row r="117">
      <c r="A117" s="7">
        <f t="shared" si="1"/>
        <v>95</v>
      </c>
      <c r="B117" s="8" t="s">
        <v>143</v>
      </c>
      <c r="C117" s="9" t="s">
        <v>25</v>
      </c>
    </row>
    <row r="118">
      <c r="A118" s="7">
        <f t="shared" si="1"/>
        <v>96</v>
      </c>
      <c r="B118" s="8" t="s">
        <v>144</v>
      </c>
      <c r="C118" s="9" t="s">
        <v>25</v>
      </c>
    </row>
    <row r="119">
      <c r="A119" s="7">
        <f t="shared" si="1"/>
        <v>97</v>
      </c>
      <c r="B119" s="8" t="s">
        <v>145</v>
      </c>
      <c r="C119" s="9" t="s">
        <v>24</v>
      </c>
    </row>
    <row r="120">
      <c r="A120" s="7">
        <f t="shared" si="1"/>
        <v>97</v>
      </c>
      <c r="B120" s="8" t="s">
        <v>145</v>
      </c>
      <c r="C120" s="9" t="s">
        <v>25</v>
      </c>
    </row>
    <row r="121">
      <c r="A121" s="7">
        <f t="shared" si="1"/>
        <v>98</v>
      </c>
      <c r="B121" s="8" t="s">
        <v>146</v>
      </c>
      <c r="C121" s="9" t="s">
        <v>25</v>
      </c>
    </row>
    <row r="122">
      <c r="A122" s="7">
        <f t="shared" si="1"/>
        <v>99</v>
      </c>
      <c r="B122" s="8" t="s">
        <v>147</v>
      </c>
      <c r="C122" s="9" t="s">
        <v>24</v>
      </c>
    </row>
    <row r="123">
      <c r="A123" s="7">
        <f t="shared" si="1"/>
        <v>99</v>
      </c>
      <c r="B123" s="8" t="s">
        <v>147</v>
      </c>
      <c r="C123" s="9" t="s">
        <v>25</v>
      </c>
    </row>
    <row r="124">
      <c r="A124" s="7">
        <f t="shared" si="1"/>
        <v>100</v>
      </c>
      <c r="B124" s="8" t="s">
        <v>148</v>
      </c>
      <c r="C124" s="9" t="s">
        <v>25</v>
      </c>
    </row>
    <row r="125">
      <c r="A125" s="7">
        <f t="shared" si="1"/>
        <v>101</v>
      </c>
      <c r="B125" s="8" t="s">
        <v>149</v>
      </c>
      <c r="C125" s="6" t="s">
        <v>150</v>
      </c>
    </row>
    <row r="126">
      <c r="A126" s="7">
        <f t="shared" si="1"/>
        <v>101</v>
      </c>
      <c r="B126" s="8" t="s">
        <v>149</v>
      </c>
      <c r="C126" s="6" t="s">
        <v>60</v>
      </c>
    </row>
    <row r="127">
      <c r="A127" s="7">
        <f t="shared" si="1"/>
        <v>101</v>
      </c>
      <c r="B127" s="8" t="s">
        <v>149</v>
      </c>
      <c r="C127" s="6" t="s">
        <v>25</v>
      </c>
    </row>
    <row r="128">
      <c r="A128" s="7">
        <f t="shared" si="1"/>
        <v>102</v>
      </c>
      <c r="B128" s="8" t="s">
        <v>151</v>
      </c>
      <c r="C128" s="9" t="s">
        <v>25</v>
      </c>
    </row>
    <row r="129">
      <c r="A129" s="7">
        <f t="shared" si="1"/>
        <v>102</v>
      </c>
      <c r="B129" s="8" t="s">
        <v>151</v>
      </c>
      <c r="C129" s="9" t="s">
        <v>24</v>
      </c>
    </row>
    <row r="130">
      <c r="A130" s="7">
        <f t="shared" si="1"/>
        <v>103</v>
      </c>
      <c r="B130" s="5" t="s">
        <v>152</v>
      </c>
      <c r="C130" s="6" t="s">
        <v>153</v>
      </c>
    </row>
    <row r="131">
      <c r="A131" s="7">
        <f t="shared" si="1"/>
        <v>103</v>
      </c>
      <c r="B131" s="5" t="s">
        <v>152</v>
      </c>
      <c r="C131" s="6" t="s">
        <v>25</v>
      </c>
    </row>
    <row r="132">
      <c r="A132" s="7">
        <f t="shared" si="1"/>
        <v>104</v>
      </c>
      <c r="B132" s="8" t="s">
        <v>154</v>
      </c>
      <c r="C132" s="9" t="s">
        <v>25</v>
      </c>
    </row>
    <row r="133">
      <c r="A133" s="7">
        <f t="shared" si="1"/>
        <v>104</v>
      </c>
      <c r="B133" s="8" t="s">
        <v>154</v>
      </c>
      <c r="C133" s="9" t="s">
        <v>24</v>
      </c>
    </row>
    <row r="134">
      <c r="A134" s="7">
        <f t="shared" si="1"/>
        <v>105</v>
      </c>
      <c r="B134" s="8" t="s">
        <v>155</v>
      </c>
      <c r="C134" s="9" t="s">
        <v>24</v>
      </c>
    </row>
    <row r="135">
      <c r="A135" s="7">
        <f t="shared" si="1"/>
        <v>105</v>
      </c>
      <c r="B135" s="8" t="s">
        <v>155</v>
      </c>
      <c r="C135" s="9" t="s">
        <v>25</v>
      </c>
    </row>
    <row r="136">
      <c r="A136" s="7">
        <f t="shared" si="1"/>
        <v>106</v>
      </c>
      <c r="B136" s="8" t="s">
        <v>156</v>
      </c>
      <c r="C136" s="9" t="s">
        <v>25</v>
      </c>
    </row>
    <row r="137">
      <c r="A137" s="7">
        <f t="shared" si="1"/>
        <v>107</v>
      </c>
      <c r="B137" s="8" t="s">
        <v>157</v>
      </c>
      <c r="C137" s="9" t="s">
        <v>60</v>
      </c>
    </row>
    <row r="138">
      <c r="A138" s="7">
        <f t="shared" si="1"/>
        <v>107</v>
      </c>
      <c r="B138" s="8" t="s">
        <v>157</v>
      </c>
      <c r="C138" s="9" t="s">
        <v>24</v>
      </c>
    </row>
    <row r="139">
      <c r="A139" s="7">
        <f t="shared" si="1"/>
        <v>108</v>
      </c>
      <c r="B139" s="8" t="s">
        <v>158</v>
      </c>
      <c r="C139" s="9" t="s">
        <v>25</v>
      </c>
    </row>
    <row r="140">
      <c r="A140" s="7">
        <f t="shared" si="1"/>
        <v>109</v>
      </c>
      <c r="B140" s="8" t="s">
        <v>159</v>
      </c>
      <c r="C140" s="9" t="s">
        <v>25</v>
      </c>
    </row>
    <row r="141">
      <c r="A141" s="7">
        <f t="shared" si="1"/>
        <v>110</v>
      </c>
      <c r="B141" s="8" t="s">
        <v>160</v>
      </c>
      <c r="C141" s="6" t="s">
        <v>161</v>
      </c>
    </row>
    <row r="142">
      <c r="A142" s="7">
        <f t="shared" si="1"/>
        <v>110</v>
      </c>
      <c r="B142" s="8" t="s">
        <v>160</v>
      </c>
      <c r="C142" s="6" t="s">
        <v>25</v>
      </c>
    </row>
    <row r="143">
      <c r="A143" s="7">
        <f t="shared" si="1"/>
        <v>110</v>
      </c>
      <c r="B143" s="8" t="s">
        <v>160</v>
      </c>
      <c r="C143" s="9" t="s">
        <v>162</v>
      </c>
    </row>
    <row r="144">
      <c r="A144" s="7">
        <f t="shared" si="1"/>
        <v>111</v>
      </c>
      <c r="B144" s="8" t="s">
        <v>163</v>
      </c>
      <c r="C144" s="9" t="s">
        <v>24</v>
      </c>
    </row>
    <row r="145">
      <c r="A145" s="7">
        <f t="shared" si="1"/>
        <v>111</v>
      </c>
      <c r="B145" s="8" t="s">
        <v>163</v>
      </c>
      <c r="C145" s="9" t="s">
        <v>25</v>
      </c>
    </row>
    <row r="146">
      <c r="A146" s="7">
        <f t="shared" si="1"/>
        <v>112</v>
      </c>
      <c r="B146" s="8" t="s">
        <v>164</v>
      </c>
      <c r="C146" s="9" t="s">
        <v>24</v>
      </c>
    </row>
    <row r="147">
      <c r="A147" s="7">
        <f t="shared" si="1"/>
        <v>112</v>
      </c>
      <c r="B147" s="8" t="s">
        <v>164</v>
      </c>
      <c r="C147" s="9" t="s">
        <v>25</v>
      </c>
    </row>
    <row r="148">
      <c r="A148" s="7">
        <f t="shared" si="1"/>
        <v>113</v>
      </c>
      <c r="B148" s="8" t="s">
        <v>165</v>
      </c>
      <c r="C148" s="9" t="s">
        <v>25</v>
      </c>
    </row>
    <row r="149">
      <c r="A149" s="7">
        <f t="shared" si="1"/>
        <v>114</v>
      </c>
      <c r="B149" s="8" t="s">
        <v>166</v>
      </c>
      <c r="C149" s="9" t="s">
        <v>24</v>
      </c>
    </row>
    <row r="150">
      <c r="A150" s="7">
        <f t="shared" si="1"/>
        <v>114</v>
      </c>
      <c r="B150" s="8" t="s">
        <v>166</v>
      </c>
      <c r="C150" s="9" t="s">
        <v>25</v>
      </c>
    </row>
    <row r="151">
      <c r="A151" s="7">
        <f t="shared" si="1"/>
        <v>115</v>
      </c>
      <c r="B151" s="8" t="s">
        <v>167</v>
      </c>
      <c r="C151" s="9" t="s">
        <v>24</v>
      </c>
    </row>
    <row r="152">
      <c r="A152" s="7">
        <f t="shared" si="1"/>
        <v>115</v>
      </c>
      <c r="B152" s="8" t="s">
        <v>167</v>
      </c>
      <c r="C152" s="9" t="s">
        <v>25</v>
      </c>
    </row>
    <row r="153">
      <c r="A153" s="7">
        <f t="shared" si="1"/>
        <v>116</v>
      </c>
      <c r="B153" s="8" t="s">
        <v>168</v>
      </c>
      <c r="C153" s="9" t="s">
        <v>25</v>
      </c>
    </row>
    <row r="154">
      <c r="A154" s="7">
        <f t="shared" si="1"/>
        <v>117</v>
      </c>
      <c r="B154" s="8" t="s">
        <v>169</v>
      </c>
      <c r="C154" s="6" t="s">
        <v>132</v>
      </c>
    </row>
    <row r="155">
      <c r="A155" s="7">
        <f t="shared" si="1"/>
        <v>117</v>
      </c>
      <c r="B155" s="8" t="s">
        <v>169</v>
      </c>
      <c r="C155" s="9" t="s">
        <v>25</v>
      </c>
    </row>
    <row r="156">
      <c r="A156" s="7">
        <f t="shared" si="1"/>
        <v>117</v>
      </c>
      <c r="B156" s="8" t="s">
        <v>169</v>
      </c>
      <c r="C156" s="9" t="s">
        <v>60</v>
      </c>
    </row>
    <row r="157">
      <c r="A157" s="7">
        <f t="shared" si="1"/>
        <v>117</v>
      </c>
      <c r="B157" s="8" t="s">
        <v>169</v>
      </c>
      <c r="C157" s="9" t="s">
        <v>54</v>
      </c>
    </row>
    <row r="158">
      <c r="A158" s="7">
        <f t="shared" si="1"/>
        <v>118</v>
      </c>
      <c r="B158" s="8" t="s">
        <v>170</v>
      </c>
      <c r="C158" s="9" t="s">
        <v>25</v>
      </c>
    </row>
    <row r="159">
      <c r="A159" s="7">
        <f t="shared" si="1"/>
        <v>119</v>
      </c>
      <c r="B159" s="8" t="s">
        <v>171</v>
      </c>
      <c r="C159" s="9" t="s">
        <v>25</v>
      </c>
    </row>
    <row r="160">
      <c r="A160" s="7">
        <f t="shared" si="1"/>
        <v>120</v>
      </c>
      <c r="B160" s="8" t="s">
        <v>172</v>
      </c>
      <c r="C160" s="9" t="s">
        <v>24</v>
      </c>
    </row>
    <row r="161">
      <c r="A161" s="7">
        <f t="shared" si="1"/>
        <v>120</v>
      </c>
      <c r="B161" s="8" t="s">
        <v>172</v>
      </c>
      <c r="C161" s="9" t="s">
        <v>25</v>
      </c>
    </row>
    <row r="162">
      <c r="A162" s="7">
        <f t="shared" si="1"/>
        <v>121</v>
      </c>
      <c r="B162" s="8" t="s">
        <v>173</v>
      </c>
      <c r="C162" s="9" t="s">
        <v>25</v>
      </c>
    </row>
    <row r="163">
      <c r="A163" s="7">
        <f t="shared" si="1"/>
        <v>122</v>
      </c>
      <c r="B163" s="8" t="s">
        <v>174</v>
      </c>
      <c r="C163" s="9" t="s">
        <v>25</v>
      </c>
    </row>
    <row r="164">
      <c r="A164" s="7">
        <f t="shared" si="1"/>
        <v>123</v>
      </c>
      <c r="B164" s="8" t="s">
        <v>175</v>
      </c>
      <c r="C164" s="9" t="s">
        <v>25</v>
      </c>
    </row>
    <row r="165">
      <c r="A165" s="7">
        <f t="shared" si="1"/>
        <v>124</v>
      </c>
      <c r="B165" s="8" t="s">
        <v>176</v>
      </c>
      <c r="C165" s="9" t="s">
        <v>177</v>
      </c>
    </row>
    <row r="166">
      <c r="A166" s="7">
        <f t="shared" si="1"/>
        <v>125</v>
      </c>
      <c r="B166" s="8" t="s">
        <v>178</v>
      </c>
      <c r="C166" s="6" t="s">
        <v>132</v>
      </c>
    </row>
    <row r="167">
      <c r="A167" s="7">
        <f t="shared" si="1"/>
        <v>125</v>
      </c>
      <c r="B167" s="8" t="s">
        <v>178</v>
      </c>
      <c r="C167" s="6" t="s">
        <v>179</v>
      </c>
    </row>
    <row r="168">
      <c r="A168" s="7">
        <f t="shared" si="1"/>
        <v>125</v>
      </c>
      <c r="B168" s="8" t="s">
        <v>178</v>
      </c>
      <c r="C168" s="9" t="s">
        <v>25</v>
      </c>
    </row>
    <row r="169">
      <c r="A169" s="7">
        <f t="shared" si="1"/>
        <v>126</v>
      </c>
      <c r="B169" s="8" t="s">
        <v>180</v>
      </c>
      <c r="C169" s="9" t="s">
        <v>24</v>
      </c>
    </row>
    <row r="170">
      <c r="A170" s="7">
        <f t="shared" si="1"/>
        <v>127</v>
      </c>
      <c r="B170" s="8" t="s">
        <v>181</v>
      </c>
      <c r="C170" s="9" t="s">
        <v>24</v>
      </c>
    </row>
    <row r="171">
      <c r="A171" s="7">
        <f t="shared" si="1"/>
        <v>127</v>
      </c>
      <c r="B171" s="8" t="s">
        <v>181</v>
      </c>
      <c r="C171" s="9" t="s">
        <v>25</v>
      </c>
    </row>
    <row r="172">
      <c r="A172" s="7">
        <f t="shared" si="1"/>
        <v>128</v>
      </c>
      <c r="B172" s="8" t="s">
        <v>182</v>
      </c>
      <c r="C172" s="9" t="s">
        <v>25</v>
      </c>
    </row>
    <row r="173">
      <c r="A173" s="7">
        <f t="shared" si="1"/>
        <v>129</v>
      </c>
      <c r="B173" s="8" t="s">
        <v>183</v>
      </c>
      <c r="C173" s="9" t="s">
        <v>25</v>
      </c>
    </row>
    <row r="174">
      <c r="A174" s="7">
        <f t="shared" si="1"/>
        <v>130</v>
      </c>
      <c r="B174" s="8" t="s">
        <v>184</v>
      </c>
      <c r="C174" s="9" t="s">
        <v>25</v>
      </c>
    </row>
    <row r="175">
      <c r="A175" s="7">
        <f t="shared" si="1"/>
        <v>130</v>
      </c>
      <c r="B175" s="8" t="s">
        <v>184</v>
      </c>
      <c r="C175" s="9" t="s">
        <v>60</v>
      </c>
    </row>
    <row r="176">
      <c r="A176" s="7">
        <f t="shared" si="1"/>
        <v>131</v>
      </c>
      <c r="B176" s="8" t="s">
        <v>185</v>
      </c>
      <c r="C176" s="9" t="s">
        <v>25</v>
      </c>
    </row>
    <row r="177">
      <c r="A177" s="7">
        <f t="shared" si="1"/>
        <v>131</v>
      </c>
      <c r="B177" s="8" t="s">
        <v>185</v>
      </c>
      <c r="C177" s="9" t="s">
        <v>22</v>
      </c>
    </row>
    <row r="178">
      <c r="A178" s="7">
        <f t="shared" si="1"/>
        <v>132</v>
      </c>
      <c r="B178" s="8" t="s">
        <v>186</v>
      </c>
      <c r="C178" s="9" t="s">
        <v>162</v>
      </c>
    </row>
    <row r="179">
      <c r="A179" s="7">
        <f t="shared" si="1"/>
        <v>132</v>
      </c>
      <c r="B179" s="8" t="s">
        <v>186</v>
      </c>
      <c r="C179" s="9" t="s">
        <v>25</v>
      </c>
    </row>
    <row r="180">
      <c r="A180" s="7">
        <f t="shared" si="1"/>
        <v>133</v>
      </c>
      <c r="B180" s="8" t="s">
        <v>187</v>
      </c>
      <c r="C180" s="9" t="s">
        <v>188</v>
      </c>
    </row>
    <row r="181">
      <c r="A181" s="7">
        <f t="shared" si="1"/>
        <v>134</v>
      </c>
      <c r="B181" s="8" t="s">
        <v>189</v>
      </c>
      <c r="C181" s="9" t="s">
        <v>25</v>
      </c>
    </row>
    <row r="182">
      <c r="A182" s="7">
        <f t="shared" si="1"/>
        <v>135</v>
      </c>
      <c r="B182" s="8" t="s">
        <v>190</v>
      </c>
      <c r="C182" s="9" t="s">
        <v>60</v>
      </c>
    </row>
    <row r="183">
      <c r="A183" s="7">
        <f t="shared" si="1"/>
        <v>135</v>
      </c>
      <c r="B183" s="8" t="s">
        <v>190</v>
      </c>
      <c r="C183" s="9" t="s">
        <v>25</v>
      </c>
    </row>
    <row r="184">
      <c r="A184" s="7">
        <f t="shared" si="1"/>
        <v>136</v>
      </c>
      <c r="B184" s="8" t="s">
        <v>191</v>
      </c>
      <c r="C184" s="9" t="s">
        <v>60</v>
      </c>
    </row>
    <row r="185">
      <c r="A185" s="7">
        <f t="shared" si="1"/>
        <v>136</v>
      </c>
      <c r="B185" s="8" t="s">
        <v>191</v>
      </c>
      <c r="C185" s="9" t="s">
        <v>25</v>
      </c>
    </row>
    <row r="186">
      <c r="A186" s="7">
        <f t="shared" si="1"/>
        <v>137</v>
      </c>
      <c r="B186" s="8" t="s">
        <v>192</v>
      </c>
      <c r="C186" s="9" t="s">
        <v>25</v>
      </c>
    </row>
    <row r="187">
      <c r="A187" s="7">
        <f t="shared" si="1"/>
        <v>138</v>
      </c>
      <c r="B187" s="8" t="s">
        <v>193</v>
      </c>
      <c r="C187" s="9" t="s">
        <v>25</v>
      </c>
    </row>
    <row r="188">
      <c r="A188" s="7">
        <f t="shared" si="1"/>
        <v>139</v>
      </c>
      <c r="B188" s="8" t="s">
        <v>194</v>
      </c>
      <c r="C188" s="9" t="s">
        <v>25</v>
      </c>
    </row>
    <row r="189">
      <c r="A189" s="7">
        <f t="shared" si="1"/>
        <v>140</v>
      </c>
      <c r="B189" s="5" t="s">
        <v>195</v>
      </c>
      <c r="C189" s="6" t="s">
        <v>196</v>
      </c>
    </row>
    <row r="190">
      <c r="A190" s="7">
        <f t="shared" si="1"/>
        <v>140</v>
      </c>
      <c r="B190" s="5" t="s">
        <v>195</v>
      </c>
      <c r="C190" s="6" t="s">
        <v>25</v>
      </c>
    </row>
    <row r="191">
      <c r="A191" s="7">
        <f t="shared" si="1"/>
        <v>140</v>
      </c>
      <c r="B191" s="5" t="s">
        <v>195</v>
      </c>
      <c r="C191" s="6" t="s">
        <v>24</v>
      </c>
    </row>
    <row r="192">
      <c r="A192" s="7">
        <f t="shared" si="1"/>
        <v>141</v>
      </c>
      <c r="B192" s="8" t="s">
        <v>197</v>
      </c>
      <c r="C192" s="9" t="s">
        <v>25</v>
      </c>
    </row>
    <row r="193">
      <c r="A193" s="7">
        <f t="shared" si="1"/>
        <v>142</v>
      </c>
      <c r="B193" s="8" t="s">
        <v>198</v>
      </c>
      <c r="C193" s="9" t="s">
        <v>24</v>
      </c>
    </row>
    <row r="194">
      <c r="A194" s="7">
        <f t="shared" si="1"/>
        <v>142</v>
      </c>
      <c r="B194" s="8" t="s">
        <v>198</v>
      </c>
      <c r="C194" s="9" t="s">
        <v>25</v>
      </c>
    </row>
    <row r="195">
      <c r="A195" s="7">
        <f t="shared" si="1"/>
        <v>143</v>
      </c>
      <c r="B195" s="8" t="s">
        <v>199</v>
      </c>
      <c r="C195" s="9" t="s">
        <v>25</v>
      </c>
    </row>
    <row r="196">
      <c r="A196" s="7">
        <f t="shared" si="1"/>
        <v>144</v>
      </c>
      <c r="B196" s="5" t="s">
        <v>200</v>
      </c>
      <c r="C196" s="6" t="s">
        <v>109</v>
      </c>
    </row>
    <row r="197">
      <c r="A197" s="7">
        <f t="shared" si="1"/>
        <v>144</v>
      </c>
      <c r="B197" s="5" t="s">
        <v>200</v>
      </c>
      <c r="C197" s="6" t="s">
        <v>25</v>
      </c>
    </row>
    <row r="198">
      <c r="A198" s="7">
        <f t="shared" si="1"/>
        <v>144</v>
      </c>
      <c r="B198" s="5" t="s">
        <v>200</v>
      </c>
      <c r="C198" s="6" t="s">
        <v>162</v>
      </c>
    </row>
    <row r="199">
      <c r="A199" s="7">
        <f t="shared" si="1"/>
        <v>145</v>
      </c>
      <c r="B199" s="8" t="s">
        <v>201</v>
      </c>
      <c r="C199" s="9" t="s">
        <v>24</v>
      </c>
    </row>
    <row r="200">
      <c r="A200" s="7">
        <f t="shared" si="1"/>
        <v>145</v>
      </c>
      <c r="B200" s="8" t="s">
        <v>201</v>
      </c>
      <c r="C200" s="9" t="s">
        <v>25</v>
      </c>
    </row>
    <row r="201">
      <c r="A201" s="7">
        <f t="shared" si="1"/>
        <v>146</v>
      </c>
      <c r="B201" s="8" t="s">
        <v>202</v>
      </c>
      <c r="C201" s="9" t="s">
        <v>25</v>
      </c>
    </row>
    <row r="202">
      <c r="A202" s="7">
        <f t="shared" si="1"/>
        <v>147</v>
      </c>
      <c r="B202" s="8" t="s">
        <v>203</v>
      </c>
      <c r="C202" s="9" t="s">
        <v>60</v>
      </c>
    </row>
    <row r="203">
      <c r="A203" s="7">
        <f t="shared" si="1"/>
        <v>147</v>
      </c>
      <c r="B203" s="8" t="s">
        <v>203</v>
      </c>
      <c r="C203" s="9" t="s">
        <v>25</v>
      </c>
    </row>
    <row r="204">
      <c r="A204" s="7">
        <f t="shared" si="1"/>
        <v>148</v>
      </c>
      <c r="B204" s="8" t="s">
        <v>204</v>
      </c>
      <c r="C204" s="9" t="s">
        <v>177</v>
      </c>
    </row>
    <row r="205">
      <c r="A205" s="7">
        <f t="shared" si="1"/>
        <v>148</v>
      </c>
      <c r="B205" s="8" t="s">
        <v>204</v>
      </c>
      <c r="C205" s="9" t="s">
        <v>25</v>
      </c>
    </row>
    <row r="206">
      <c r="A206" s="7">
        <f t="shared" si="1"/>
        <v>149</v>
      </c>
      <c r="B206" s="8" t="s">
        <v>205</v>
      </c>
      <c r="C206" s="9" t="s">
        <v>22</v>
      </c>
    </row>
    <row r="207">
      <c r="A207" s="7">
        <f t="shared" si="1"/>
        <v>149</v>
      </c>
      <c r="B207" s="8" t="s">
        <v>205</v>
      </c>
      <c r="C207" s="9" t="s">
        <v>60</v>
      </c>
    </row>
    <row r="208">
      <c r="A208" s="7">
        <f t="shared" si="1"/>
        <v>149</v>
      </c>
      <c r="B208" s="8" t="s">
        <v>205</v>
      </c>
      <c r="C208" s="9" t="s">
        <v>24</v>
      </c>
    </row>
    <row r="209">
      <c r="A209" s="7">
        <f t="shared" si="1"/>
        <v>149</v>
      </c>
      <c r="B209" s="8" t="s">
        <v>205</v>
      </c>
      <c r="C209" s="9" t="s">
        <v>25</v>
      </c>
    </row>
    <row r="210">
      <c r="A210" s="7">
        <f t="shared" si="1"/>
        <v>150</v>
      </c>
      <c r="B210" s="8" t="s">
        <v>206</v>
      </c>
      <c r="C210" s="9" t="s">
        <v>22</v>
      </c>
    </row>
    <row r="211">
      <c r="A211" s="7">
        <f t="shared" si="1"/>
        <v>150</v>
      </c>
      <c r="B211" s="8" t="s">
        <v>206</v>
      </c>
      <c r="C211" s="9" t="s">
        <v>25</v>
      </c>
    </row>
    <row r="212">
      <c r="A212" s="7">
        <f t="shared" si="1"/>
        <v>150</v>
      </c>
      <c r="B212" s="8" t="s">
        <v>206</v>
      </c>
      <c r="C212" s="9" t="s">
        <v>24</v>
      </c>
    </row>
    <row r="213">
      <c r="A213" s="7">
        <f t="shared" si="1"/>
        <v>151</v>
      </c>
      <c r="B213" s="8" t="s">
        <v>207</v>
      </c>
      <c r="C213" s="9" t="s">
        <v>25</v>
      </c>
    </row>
    <row r="214">
      <c r="A214" s="7">
        <f t="shared" si="1"/>
        <v>152</v>
      </c>
      <c r="B214" s="8" t="s">
        <v>208</v>
      </c>
      <c r="C214" s="9" t="s">
        <v>25</v>
      </c>
    </row>
    <row r="215">
      <c r="A215" s="7">
        <f t="shared" si="1"/>
        <v>153</v>
      </c>
      <c r="B215" s="8" t="s">
        <v>209</v>
      </c>
      <c r="C215" s="9" t="s">
        <v>25</v>
      </c>
    </row>
    <row r="216">
      <c r="A216" s="7">
        <f t="shared" si="1"/>
        <v>154</v>
      </c>
      <c r="B216" s="5" t="s">
        <v>210</v>
      </c>
      <c r="C216" s="6" t="s">
        <v>86</v>
      </c>
    </row>
    <row r="217">
      <c r="A217" s="7">
        <f t="shared" si="1"/>
        <v>155</v>
      </c>
      <c r="B217" s="8" t="s">
        <v>211</v>
      </c>
      <c r="C217" s="9" t="s">
        <v>25</v>
      </c>
    </row>
    <row r="218">
      <c r="A218" s="7">
        <f t="shared" si="1"/>
        <v>156</v>
      </c>
      <c r="B218" s="8" t="s">
        <v>212</v>
      </c>
      <c r="C218" s="9" t="s">
        <v>25</v>
      </c>
    </row>
    <row r="219">
      <c r="A219" s="7">
        <f t="shared" si="1"/>
        <v>157</v>
      </c>
      <c r="B219" s="8" t="s">
        <v>213</v>
      </c>
      <c r="C219" s="9" t="s">
        <v>25</v>
      </c>
    </row>
    <row r="220">
      <c r="A220" s="7">
        <f t="shared" si="1"/>
        <v>158</v>
      </c>
      <c r="B220" s="8" t="s">
        <v>214</v>
      </c>
      <c r="C220" s="9" t="s">
        <v>162</v>
      </c>
    </row>
    <row r="221">
      <c r="A221" s="7">
        <f t="shared" si="1"/>
        <v>159</v>
      </c>
      <c r="B221" s="8" t="s">
        <v>215</v>
      </c>
      <c r="C221" s="9" t="s">
        <v>24</v>
      </c>
    </row>
    <row r="222">
      <c r="A222" s="7">
        <f t="shared" si="1"/>
        <v>159</v>
      </c>
      <c r="B222" s="8" t="s">
        <v>215</v>
      </c>
      <c r="C222" s="9" t="s">
        <v>25</v>
      </c>
    </row>
    <row r="223">
      <c r="A223" s="7">
        <f t="shared" si="1"/>
        <v>160</v>
      </c>
      <c r="B223" s="8" t="s">
        <v>216</v>
      </c>
      <c r="C223" s="9" t="s">
        <v>25</v>
      </c>
    </row>
    <row r="224">
      <c r="A224" s="7">
        <f t="shared" si="1"/>
        <v>161</v>
      </c>
      <c r="B224" s="8" t="s">
        <v>217</v>
      </c>
      <c r="C224" s="9" t="s">
        <v>25</v>
      </c>
    </row>
    <row r="225">
      <c r="A225" s="7">
        <f t="shared" si="1"/>
        <v>162</v>
      </c>
      <c r="B225" s="8" t="s">
        <v>218</v>
      </c>
      <c r="C225" s="9" t="s">
        <v>25</v>
      </c>
    </row>
    <row r="226">
      <c r="A226" s="7">
        <f t="shared" si="1"/>
        <v>163</v>
      </c>
      <c r="B226" s="8" t="s">
        <v>219</v>
      </c>
      <c r="C226" s="9" t="s">
        <v>25</v>
      </c>
    </row>
    <row r="227">
      <c r="A227" s="7">
        <f t="shared" si="1"/>
        <v>164</v>
      </c>
      <c r="B227" s="8" t="s">
        <v>220</v>
      </c>
      <c r="C227" s="9" t="s">
        <v>25</v>
      </c>
    </row>
    <row r="228">
      <c r="A228" s="7">
        <f t="shared" si="1"/>
        <v>165</v>
      </c>
      <c r="B228" s="8" t="s">
        <v>221</v>
      </c>
      <c r="C228" s="9" t="s">
        <v>25</v>
      </c>
    </row>
    <row r="229">
      <c r="A229" s="7">
        <f t="shared" si="1"/>
        <v>166</v>
      </c>
      <c r="B229" s="8" t="s">
        <v>222</v>
      </c>
      <c r="C229" s="9" t="s">
        <v>25</v>
      </c>
    </row>
    <row r="230">
      <c r="A230" s="7">
        <f t="shared" si="1"/>
        <v>167</v>
      </c>
      <c r="B230" s="8" t="s">
        <v>223</v>
      </c>
      <c r="C230" s="9" t="s">
        <v>25</v>
      </c>
    </row>
    <row r="231">
      <c r="A231" s="7">
        <f t="shared" si="1"/>
        <v>168</v>
      </c>
      <c r="B231" s="8" t="s">
        <v>224</v>
      </c>
      <c r="C231" s="9" t="s">
        <v>25</v>
      </c>
    </row>
    <row r="232">
      <c r="A232" s="7">
        <f t="shared" si="1"/>
        <v>168</v>
      </c>
      <c r="B232" s="8" t="s">
        <v>224</v>
      </c>
      <c r="C232" s="9" t="s">
        <v>64</v>
      </c>
    </row>
    <row r="233">
      <c r="A233" s="7">
        <f t="shared" si="1"/>
        <v>169</v>
      </c>
      <c r="B233" s="8" t="s">
        <v>225</v>
      </c>
      <c r="C233" s="9" t="s">
        <v>25</v>
      </c>
    </row>
    <row r="234">
      <c r="A234" s="7">
        <f t="shared" si="1"/>
        <v>170</v>
      </c>
      <c r="B234" s="8" t="s">
        <v>226</v>
      </c>
      <c r="C234" s="9" t="s">
        <v>60</v>
      </c>
    </row>
    <row r="235">
      <c r="A235" s="7">
        <f t="shared" si="1"/>
        <v>170</v>
      </c>
      <c r="B235" s="8" t="s">
        <v>226</v>
      </c>
      <c r="C235" s="9" t="s">
        <v>22</v>
      </c>
    </row>
    <row r="236">
      <c r="A236" s="7">
        <f t="shared" si="1"/>
        <v>171</v>
      </c>
      <c r="B236" s="8" t="s">
        <v>227</v>
      </c>
      <c r="C236" s="9" t="s">
        <v>25</v>
      </c>
    </row>
    <row r="237">
      <c r="A237" s="7">
        <f t="shared" si="1"/>
        <v>171</v>
      </c>
      <c r="B237" s="8" t="s">
        <v>227</v>
      </c>
      <c r="C237" s="9" t="s">
        <v>24</v>
      </c>
    </row>
    <row r="238">
      <c r="A238" s="7">
        <f t="shared" si="1"/>
        <v>172</v>
      </c>
      <c r="B238" s="8" t="s">
        <v>228</v>
      </c>
      <c r="C238" s="9" t="s">
        <v>24</v>
      </c>
    </row>
    <row r="239">
      <c r="A239" s="7">
        <f t="shared" si="1"/>
        <v>172</v>
      </c>
      <c r="B239" s="8" t="s">
        <v>228</v>
      </c>
      <c r="C239" s="9" t="s">
        <v>25</v>
      </c>
    </row>
    <row r="240">
      <c r="A240" s="7">
        <f t="shared" si="1"/>
        <v>173</v>
      </c>
      <c r="B240" s="8" t="s">
        <v>229</v>
      </c>
      <c r="C240" s="9" t="s">
        <v>25</v>
      </c>
    </row>
    <row r="241">
      <c r="A241" s="7">
        <f t="shared" si="1"/>
        <v>174</v>
      </c>
      <c r="B241" s="8" t="s">
        <v>230</v>
      </c>
      <c r="C241" s="9" t="s">
        <v>25</v>
      </c>
    </row>
    <row r="242">
      <c r="A242" s="7">
        <f t="shared" si="1"/>
        <v>175</v>
      </c>
      <c r="B242" s="8" t="s">
        <v>231</v>
      </c>
      <c r="C242" s="9" t="s">
        <v>24</v>
      </c>
    </row>
    <row r="243">
      <c r="A243" s="7">
        <f t="shared" si="1"/>
        <v>175</v>
      </c>
      <c r="B243" s="8" t="s">
        <v>231</v>
      </c>
      <c r="C243" s="9" t="s">
        <v>25</v>
      </c>
    </row>
    <row r="244">
      <c r="A244" s="7">
        <f t="shared" si="1"/>
        <v>176</v>
      </c>
      <c r="B244" s="8" t="s">
        <v>232</v>
      </c>
      <c r="C244" s="9" t="s">
        <v>24</v>
      </c>
    </row>
    <row r="245">
      <c r="A245" s="7">
        <f t="shared" si="1"/>
        <v>176</v>
      </c>
      <c r="B245" s="8" t="s">
        <v>232</v>
      </c>
      <c r="C245" s="9" t="s">
        <v>25</v>
      </c>
    </row>
    <row r="246">
      <c r="A246" s="7">
        <f t="shared" si="1"/>
        <v>177</v>
      </c>
      <c r="B246" s="8" t="s">
        <v>233</v>
      </c>
      <c r="C246" s="9" t="s">
        <v>162</v>
      </c>
    </row>
    <row r="247">
      <c r="A247" s="7">
        <f t="shared" si="1"/>
        <v>177</v>
      </c>
      <c r="B247" s="8" t="s">
        <v>233</v>
      </c>
      <c r="C247" s="9" t="s">
        <v>25</v>
      </c>
    </row>
    <row r="248">
      <c r="A248" s="7">
        <f t="shared" si="1"/>
        <v>178</v>
      </c>
      <c r="B248" s="8" t="s">
        <v>234</v>
      </c>
      <c r="C248" s="9" t="s">
        <v>25</v>
      </c>
    </row>
    <row r="249">
      <c r="A249" s="7">
        <f t="shared" si="1"/>
        <v>179</v>
      </c>
      <c r="B249" s="8" t="s">
        <v>235</v>
      </c>
      <c r="C249" s="9" t="s">
        <v>24</v>
      </c>
    </row>
    <row r="250">
      <c r="A250" s="7">
        <f t="shared" si="1"/>
        <v>179</v>
      </c>
      <c r="B250" s="8" t="s">
        <v>235</v>
      </c>
      <c r="C250" s="9" t="s">
        <v>25</v>
      </c>
    </row>
    <row r="251">
      <c r="A251" s="7">
        <f t="shared" si="1"/>
        <v>180</v>
      </c>
      <c r="B251" s="8" t="s">
        <v>236</v>
      </c>
      <c r="C251" s="9" t="s">
        <v>25</v>
      </c>
    </row>
    <row r="252">
      <c r="A252" s="7">
        <f t="shared" si="1"/>
        <v>181</v>
      </c>
      <c r="B252" s="8" t="s">
        <v>237</v>
      </c>
      <c r="C252" s="9" t="s">
        <v>25</v>
      </c>
    </row>
    <row r="253">
      <c r="A253" s="7">
        <f t="shared" si="1"/>
        <v>182</v>
      </c>
      <c r="B253" s="8" t="s">
        <v>238</v>
      </c>
      <c r="C253" s="9" t="s">
        <v>142</v>
      </c>
    </row>
    <row r="254">
      <c r="A254" s="7">
        <f t="shared" si="1"/>
        <v>182</v>
      </c>
      <c r="B254" s="8" t="s">
        <v>238</v>
      </c>
      <c r="C254" s="9" t="s">
        <v>25</v>
      </c>
    </row>
    <row r="255">
      <c r="A255" s="7">
        <f t="shared" si="1"/>
        <v>183</v>
      </c>
      <c r="B255" s="8" t="s">
        <v>239</v>
      </c>
      <c r="C255" s="9" t="s">
        <v>25</v>
      </c>
    </row>
    <row r="256">
      <c r="A256" s="7">
        <f t="shared" si="1"/>
        <v>184</v>
      </c>
      <c r="B256" s="8" t="s">
        <v>240</v>
      </c>
      <c r="C256" s="9" t="s">
        <v>25</v>
      </c>
    </row>
    <row r="257">
      <c r="A257" s="7">
        <f t="shared" si="1"/>
        <v>184</v>
      </c>
      <c r="B257" s="8" t="s">
        <v>240</v>
      </c>
      <c r="C257" s="9" t="s">
        <v>22</v>
      </c>
    </row>
    <row r="258">
      <c r="A258" s="7">
        <f t="shared" si="1"/>
        <v>185</v>
      </c>
      <c r="B258" s="8" t="s">
        <v>241</v>
      </c>
      <c r="C258" s="9" t="s">
        <v>25</v>
      </c>
    </row>
    <row r="259">
      <c r="A259" s="7">
        <f t="shared" si="1"/>
        <v>186</v>
      </c>
      <c r="B259" s="8" t="s">
        <v>242</v>
      </c>
      <c r="C259" s="9" t="s">
        <v>24</v>
      </c>
    </row>
    <row r="260">
      <c r="A260" s="7">
        <f t="shared" si="1"/>
        <v>186</v>
      </c>
      <c r="B260" s="8" t="s">
        <v>242</v>
      </c>
      <c r="C260" s="9" t="s">
        <v>25</v>
      </c>
    </row>
    <row r="261">
      <c r="A261" s="7">
        <f t="shared" si="1"/>
        <v>187</v>
      </c>
      <c r="B261" s="8" t="s">
        <v>243</v>
      </c>
      <c r="C261" s="9" t="s">
        <v>25</v>
      </c>
    </row>
    <row r="262">
      <c r="A262" s="7">
        <f t="shared" si="1"/>
        <v>188</v>
      </c>
      <c r="B262" s="8" t="s">
        <v>244</v>
      </c>
      <c r="C262" s="9" t="s">
        <v>25</v>
      </c>
    </row>
    <row r="263">
      <c r="A263" s="7">
        <f t="shared" si="1"/>
        <v>189</v>
      </c>
      <c r="B263" s="8" t="s">
        <v>245</v>
      </c>
      <c r="C263" s="9" t="s">
        <v>25</v>
      </c>
    </row>
    <row r="264">
      <c r="A264" s="7">
        <f t="shared" si="1"/>
        <v>190</v>
      </c>
      <c r="B264" s="8" t="s">
        <v>246</v>
      </c>
      <c r="C264" s="9" t="s">
        <v>25</v>
      </c>
    </row>
    <row r="265">
      <c r="A265" s="7">
        <f t="shared" si="1"/>
        <v>191</v>
      </c>
      <c r="B265" s="8" t="s">
        <v>247</v>
      </c>
      <c r="C265" s="9" t="s">
        <v>25</v>
      </c>
    </row>
    <row r="266">
      <c r="A266" s="7">
        <f t="shared" si="1"/>
        <v>192</v>
      </c>
      <c r="B266" s="8" t="s">
        <v>248</v>
      </c>
      <c r="C266" s="9" t="s">
        <v>25</v>
      </c>
    </row>
    <row r="267">
      <c r="A267" s="7">
        <f t="shared" si="1"/>
        <v>193</v>
      </c>
      <c r="B267" s="8" t="s">
        <v>249</v>
      </c>
      <c r="C267" s="9" t="s">
        <v>25</v>
      </c>
    </row>
    <row r="268">
      <c r="A268" s="7">
        <f t="shared" si="1"/>
        <v>194</v>
      </c>
      <c r="B268" s="5" t="s">
        <v>250</v>
      </c>
      <c r="C268" s="6" t="s">
        <v>59</v>
      </c>
    </row>
    <row r="269">
      <c r="A269" s="7">
        <f t="shared" si="1"/>
        <v>195</v>
      </c>
      <c r="B269" s="8" t="s">
        <v>251</v>
      </c>
      <c r="C269" s="9" t="s">
        <v>24</v>
      </c>
    </row>
    <row r="270">
      <c r="A270" s="7">
        <f t="shared" si="1"/>
        <v>195</v>
      </c>
      <c r="B270" s="8" t="s">
        <v>251</v>
      </c>
      <c r="C270" s="9" t="s">
        <v>25</v>
      </c>
    </row>
    <row r="271">
      <c r="A271" s="7">
        <f t="shared" si="1"/>
        <v>196</v>
      </c>
      <c r="B271" s="8" t="s">
        <v>252</v>
      </c>
      <c r="C271" s="9" t="s">
        <v>25</v>
      </c>
    </row>
    <row r="272">
      <c r="A272" s="7">
        <f t="shared" si="1"/>
        <v>197</v>
      </c>
      <c r="B272" s="8" t="s">
        <v>253</v>
      </c>
      <c r="C272" s="9" t="s">
        <v>25</v>
      </c>
    </row>
    <row r="273">
      <c r="A273" s="7">
        <f t="shared" si="1"/>
        <v>198</v>
      </c>
      <c r="B273" s="8" t="s">
        <v>254</v>
      </c>
      <c r="C273" s="6" t="s">
        <v>60</v>
      </c>
    </row>
    <row r="274">
      <c r="A274" s="7">
        <f t="shared" si="1"/>
        <v>198</v>
      </c>
      <c r="B274" s="8" t="s">
        <v>254</v>
      </c>
      <c r="C274" s="9" t="s">
        <v>24</v>
      </c>
    </row>
    <row r="275">
      <c r="A275" s="7">
        <f t="shared" si="1"/>
        <v>198</v>
      </c>
      <c r="B275" s="8" t="s">
        <v>254</v>
      </c>
      <c r="C275" s="9" t="s">
        <v>25</v>
      </c>
    </row>
    <row r="276">
      <c r="A276" s="7">
        <f t="shared" si="1"/>
        <v>199</v>
      </c>
      <c r="B276" s="8" t="s">
        <v>255</v>
      </c>
      <c r="C276" s="9" t="s">
        <v>25</v>
      </c>
    </row>
    <row r="277">
      <c r="A277" s="7">
        <f t="shared" si="1"/>
        <v>200</v>
      </c>
      <c r="B277" s="8" t="s">
        <v>256</v>
      </c>
      <c r="C277" s="9" t="s">
        <v>25</v>
      </c>
    </row>
    <row r="278">
      <c r="A278" s="7">
        <f t="shared" si="1"/>
        <v>201</v>
      </c>
      <c r="B278" s="8" t="s">
        <v>257</v>
      </c>
      <c r="C278" s="9" t="s">
        <v>25</v>
      </c>
    </row>
    <row r="279">
      <c r="A279" s="7">
        <f t="shared" si="1"/>
        <v>202</v>
      </c>
      <c r="B279" s="8" t="s">
        <v>258</v>
      </c>
      <c r="C279" s="9" t="s">
        <v>25</v>
      </c>
    </row>
    <row r="280">
      <c r="A280" s="7">
        <f t="shared" si="1"/>
        <v>202</v>
      </c>
      <c r="B280" s="8" t="s">
        <v>258</v>
      </c>
      <c r="C280" s="9" t="s">
        <v>24</v>
      </c>
    </row>
    <row r="281">
      <c r="A281" s="7">
        <f t="shared" si="1"/>
        <v>203</v>
      </c>
      <c r="B281" s="8" t="s">
        <v>259</v>
      </c>
      <c r="C281" s="9" t="s">
        <v>25</v>
      </c>
    </row>
    <row r="282">
      <c r="A282" s="7">
        <f t="shared" si="1"/>
        <v>204</v>
      </c>
      <c r="B282" s="8" t="s">
        <v>260</v>
      </c>
      <c r="C282" s="9" t="s">
        <v>25</v>
      </c>
    </row>
    <row r="283">
      <c r="A283" s="7">
        <f t="shared" si="1"/>
        <v>205</v>
      </c>
      <c r="B283" s="8" t="s">
        <v>261</v>
      </c>
      <c r="C283" s="9" t="s">
        <v>162</v>
      </c>
    </row>
    <row r="284">
      <c r="A284" s="7">
        <f t="shared" si="1"/>
        <v>206</v>
      </c>
      <c r="B284" s="8" t="s">
        <v>262</v>
      </c>
      <c r="C284" s="9" t="s">
        <v>25</v>
      </c>
    </row>
    <row r="285">
      <c r="A285" s="7">
        <f t="shared" si="1"/>
        <v>207</v>
      </c>
      <c r="B285" s="8" t="s">
        <v>263</v>
      </c>
      <c r="C285" s="9" t="s">
        <v>24</v>
      </c>
    </row>
    <row r="286">
      <c r="A286" s="7">
        <f t="shared" si="1"/>
        <v>207</v>
      </c>
      <c r="B286" s="8" t="s">
        <v>263</v>
      </c>
      <c r="C286" s="9" t="s">
        <v>25</v>
      </c>
    </row>
    <row r="287">
      <c r="A287" s="7">
        <f t="shared" si="1"/>
        <v>208</v>
      </c>
      <c r="B287" s="8" t="s">
        <v>264</v>
      </c>
      <c r="C287" s="9" t="s">
        <v>25</v>
      </c>
    </row>
    <row r="288">
      <c r="A288" s="7">
        <f t="shared" si="1"/>
        <v>209</v>
      </c>
      <c r="B288" s="8" t="s">
        <v>265</v>
      </c>
      <c r="C288" s="9" t="s">
        <v>25</v>
      </c>
    </row>
    <row r="289">
      <c r="A289" s="7">
        <f t="shared" si="1"/>
        <v>210</v>
      </c>
      <c r="B289" s="5" t="s">
        <v>266</v>
      </c>
      <c r="C289" s="6" t="s">
        <v>267</v>
      </c>
    </row>
    <row r="290">
      <c r="A290" s="7">
        <f t="shared" si="1"/>
        <v>210</v>
      </c>
      <c r="B290" s="5" t="s">
        <v>266</v>
      </c>
      <c r="C290" s="6" t="s">
        <v>91</v>
      </c>
    </row>
    <row r="291">
      <c r="A291" s="7">
        <f t="shared" si="1"/>
        <v>211</v>
      </c>
      <c r="B291" s="8" t="s">
        <v>268</v>
      </c>
      <c r="C291" s="9" t="s">
        <v>121</v>
      </c>
    </row>
    <row r="292">
      <c r="A292" s="7">
        <f t="shared" si="1"/>
        <v>212</v>
      </c>
      <c r="B292" s="8" t="s">
        <v>269</v>
      </c>
      <c r="C292" s="9" t="s">
        <v>24</v>
      </c>
    </row>
    <row r="293">
      <c r="A293" s="7">
        <f t="shared" si="1"/>
        <v>212</v>
      </c>
      <c r="B293" s="8" t="s">
        <v>269</v>
      </c>
      <c r="C293" s="9" t="s">
        <v>25</v>
      </c>
    </row>
    <row r="294">
      <c r="A294" s="7">
        <f t="shared" si="1"/>
        <v>213</v>
      </c>
      <c r="B294" s="8" t="s">
        <v>270</v>
      </c>
      <c r="C294" s="9" t="s">
        <v>25</v>
      </c>
    </row>
    <row r="295">
      <c r="A295" s="7">
        <f t="shared" si="1"/>
        <v>214</v>
      </c>
      <c r="B295" s="8" t="s">
        <v>271</v>
      </c>
      <c r="C295" s="9" t="s">
        <v>25</v>
      </c>
    </row>
    <row r="296">
      <c r="A296" s="7">
        <f t="shared" si="1"/>
        <v>215</v>
      </c>
      <c r="B296" s="8" t="s">
        <v>272</v>
      </c>
      <c r="C296" s="9" t="s">
        <v>24</v>
      </c>
    </row>
    <row r="297">
      <c r="A297" s="7">
        <f t="shared" si="1"/>
        <v>215</v>
      </c>
      <c r="B297" s="8" t="s">
        <v>272</v>
      </c>
      <c r="C297" s="9" t="s">
        <v>25</v>
      </c>
    </row>
    <row r="298">
      <c r="A298" s="7">
        <f t="shared" si="1"/>
        <v>216</v>
      </c>
      <c r="B298" s="8" t="s">
        <v>273</v>
      </c>
      <c r="C298" s="9" t="s">
        <v>25</v>
      </c>
    </row>
    <row r="299">
      <c r="A299" s="7">
        <f t="shared" si="1"/>
        <v>217</v>
      </c>
      <c r="B299" s="8" t="s">
        <v>274</v>
      </c>
      <c r="C299" s="9" t="s">
        <v>25</v>
      </c>
    </row>
    <row r="300">
      <c r="A300" s="7">
        <f t="shared" si="1"/>
        <v>218</v>
      </c>
      <c r="B300" s="8" t="s">
        <v>275</v>
      </c>
      <c r="C300" s="9" t="s">
        <v>60</v>
      </c>
    </row>
    <row r="301">
      <c r="A301" s="7">
        <f t="shared" si="1"/>
        <v>218</v>
      </c>
      <c r="B301" s="8" t="s">
        <v>275</v>
      </c>
      <c r="C301" s="9" t="s">
        <v>25</v>
      </c>
    </row>
    <row r="302">
      <c r="A302" s="7">
        <f t="shared" si="1"/>
        <v>219</v>
      </c>
      <c r="B302" s="8" t="s">
        <v>276</v>
      </c>
      <c r="C302" s="9" t="s">
        <v>25</v>
      </c>
    </row>
    <row r="303">
      <c r="A303" s="7">
        <f t="shared" si="1"/>
        <v>220</v>
      </c>
      <c r="B303" s="8" t="s">
        <v>277</v>
      </c>
      <c r="C303" s="9" t="s">
        <v>25</v>
      </c>
    </row>
    <row r="304">
      <c r="A304" s="7">
        <f t="shared" si="1"/>
        <v>221</v>
      </c>
      <c r="B304" s="8" t="s">
        <v>278</v>
      </c>
      <c r="C304" s="9" t="s">
        <v>25</v>
      </c>
    </row>
    <row r="305">
      <c r="A305" s="7">
        <f t="shared" si="1"/>
        <v>222</v>
      </c>
      <c r="B305" s="8" t="s">
        <v>279</v>
      </c>
      <c r="C305" s="9" t="s">
        <v>280</v>
      </c>
    </row>
    <row r="306">
      <c r="A306" s="7">
        <f t="shared" si="1"/>
        <v>222</v>
      </c>
      <c r="B306" s="8" t="s">
        <v>279</v>
      </c>
      <c r="C306" s="9" t="s">
        <v>25</v>
      </c>
    </row>
    <row r="307">
      <c r="A307" s="7">
        <f t="shared" si="1"/>
        <v>223</v>
      </c>
      <c r="B307" s="8" t="s">
        <v>281</v>
      </c>
      <c r="C307" s="9" t="s">
        <v>25</v>
      </c>
    </row>
    <row r="308">
      <c r="A308" s="7">
        <f t="shared" si="1"/>
        <v>224</v>
      </c>
      <c r="B308" s="8" t="s">
        <v>282</v>
      </c>
      <c r="C308" s="9" t="s">
        <v>24</v>
      </c>
    </row>
    <row r="309">
      <c r="A309" s="7">
        <f t="shared" si="1"/>
        <v>224</v>
      </c>
      <c r="B309" s="8" t="s">
        <v>282</v>
      </c>
      <c r="C309" s="9" t="s">
        <v>25</v>
      </c>
    </row>
    <row r="310">
      <c r="A310" s="7">
        <f t="shared" si="1"/>
        <v>225</v>
      </c>
      <c r="B310" s="8" t="s">
        <v>283</v>
      </c>
      <c r="C310" s="9" t="s">
        <v>177</v>
      </c>
    </row>
    <row r="311">
      <c r="A311" s="7">
        <f t="shared" si="1"/>
        <v>225</v>
      </c>
      <c r="B311" s="8" t="s">
        <v>283</v>
      </c>
      <c r="C311" s="9" t="s">
        <v>25</v>
      </c>
    </row>
    <row r="312">
      <c r="A312" s="7">
        <f t="shared" si="1"/>
        <v>226</v>
      </c>
      <c r="B312" s="8" t="s">
        <v>284</v>
      </c>
      <c r="C312" s="9" t="s">
        <v>25</v>
      </c>
    </row>
    <row r="313">
      <c r="A313" s="7">
        <f t="shared" si="1"/>
        <v>226</v>
      </c>
      <c r="B313" s="8" t="s">
        <v>284</v>
      </c>
      <c r="C313" s="9" t="s">
        <v>162</v>
      </c>
    </row>
    <row r="314">
      <c r="A314" s="7">
        <f t="shared" si="1"/>
        <v>227</v>
      </c>
      <c r="B314" s="8" t="s">
        <v>285</v>
      </c>
      <c r="C314" s="9" t="s">
        <v>25</v>
      </c>
    </row>
    <row r="315">
      <c r="A315" s="7">
        <f t="shared" si="1"/>
        <v>227</v>
      </c>
      <c r="B315" s="8" t="s">
        <v>285</v>
      </c>
      <c r="C315" s="9" t="s">
        <v>24</v>
      </c>
    </row>
    <row r="316">
      <c r="A316" s="7">
        <f t="shared" si="1"/>
        <v>228</v>
      </c>
      <c r="B316" s="8" t="s">
        <v>286</v>
      </c>
      <c r="C316" s="9" t="s">
        <v>24</v>
      </c>
    </row>
    <row r="317">
      <c r="A317" s="7">
        <f t="shared" si="1"/>
        <v>228</v>
      </c>
      <c r="B317" s="8" t="s">
        <v>286</v>
      </c>
      <c r="C317" s="9" t="s">
        <v>25</v>
      </c>
    </row>
    <row r="318">
      <c r="A318" s="7">
        <f t="shared" si="1"/>
        <v>229</v>
      </c>
      <c r="B318" s="8" t="s">
        <v>287</v>
      </c>
      <c r="C318" s="9" t="s">
        <v>25</v>
      </c>
    </row>
    <row r="319">
      <c r="A319" s="7">
        <f t="shared" si="1"/>
        <v>230</v>
      </c>
      <c r="B319" s="8" t="s">
        <v>288</v>
      </c>
      <c r="C319" s="9" t="s">
        <v>25</v>
      </c>
    </row>
    <row r="320">
      <c r="A320" s="7">
        <f t="shared" si="1"/>
        <v>231</v>
      </c>
      <c r="B320" s="8" t="s">
        <v>289</v>
      </c>
      <c r="C320" s="9" t="s">
        <v>25</v>
      </c>
    </row>
    <row r="321">
      <c r="A321" s="7">
        <f t="shared" si="1"/>
        <v>232</v>
      </c>
      <c r="B321" s="8" t="s">
        <v>290</v>
      </c>
      <c r="C321" s="9" t="s">
        <v>25</v>
      </c>
    </row>
    <row r="322">
      <c r="A322" s="7">
        <f t="shared" si="1"/>
        <v>233</v>
      </c>
      <c r="B322" s="5" t="s">
        <v>291</v>
      </c>
      <c r="C322" s="6" t="s">
        <v>109</v>
      </c>
    </row>
    <row r="323">
      <c r="A323" s="7">
        <f t="shared" si="1"/>
        <v>233</v>
      </c>
      <c r="B323" s="5" t="s">
        <v>291</v>
      </c>
      <c r="C323" s="6" t="s">
        <v>25</v>
      </c>
    </row>
    <row r="324">
      <c r="A324" s="7">
        <f t="shared" si="1"/>
        <v>234</v>
      </c>
      <c r="B324" s="8" t="s">
        <v>292</v>
      </c>
      <c r="C324" s="9" t="s">
        <v>25</v>
      </c>
    </row>
    <row r="325">
      <c r="A325" s="7">
        <f t="shared" si="1"/>
        <v>235</v>
      </c>
      <c r="B325" s="8" t="s">
        <v>293</v>
      </c>
      <c r="C325" s="9" t="s">
        <v>25</v>
      </c>
    </row>
    <row r="326">
      <c r="A326" s="7">
        <f t="shared" si="1"/>
        <v>236</v>
      </c>
      <c r="B326" s="8" t="s">
        <v>294</v>
      </c>
      <c r="C326" s="9" t="s">
        <v>25</v>
      </c>
    </row>
    <row r="327">
      <c r="A327" s="7">
        <f t="shared" si="1"/>
        <v>237</v>
      </c>
      <c r="B327" s="8" t="s">
        <v>295</v>
      </c>
      <c r="C327" s="9" t="s">
        <v>25</v>
      </c>
    </row>
    <row r="328">
      <c r="A328" s="7">
        <f t="shared" si="1"/>
        <v>238</v>
      </c>
      <c r="B328" s="8" t="s">
        <v>296</v>
      </c>
      <c r="C328" s="9" t="s">
        <v>24</v>
      </c>
    </row>
    <row r="329">
      <c r="A329" s="7">
        <f t="shared" si="1"/>
        <v>238</v>
      </c>
      <c r="B329" s="8" t="s">
        <v>296</v>
      </c>
      <c r="C329" s="9" t="s">
        <v>25</v>
      </c>
    </row>
    <row r="330">
      <c r="A330" s="7">
        <f t="shared" si="1"/>
        <v>239</v>
      </c>
      <c r="B330" s="8" t="s">
        <v>297</v>
      </c>
      <c r="C330" s="9" t="s">
        <v>25</v>
      </c>
    </row>
    <row r="331">
      <c r="A331" s="7">
        <f t="shared" si="1"/>
        <v>240</v>
      </c>
      <c r="B331" s="8" t="s">
        <v>298</v>
      </c>
      <c r="C331" s="9" t="s">
        <v>177</v>
      </c>
    </row>
    <row r="332">
      <c r="A332" s="7">
        <f t="shared" si="1"/>
        <v>240</v>
      </c>
      <c r="B332" s="8" t="s">
        <v>298</v>
      </c>
      <c r="C332" s="9" t="s">
        <v>25</v>
      </c>
    </row>
    <row r="333">
      <c r="A333" s="7">
        <f t="shared" si="1"/>
        <v>241</v>
      </c>
      <c r="B333" s="8" t="s">
        <v>299</v>
      </c>
      <c r="C333" s="6" t="s">
        <v>132</v>
      </c>
    </row>
    <row r="334">
      <c r="A334" s="7">
        <f t="shared" si="1"/>
        <v>241</v>
      </c>
      <c r="B334" s="8" t="s">
        <v>299</v>
      </c>
      <c r="C334" s="9" t="s">
        <v>25</v>
      </c>
    </row>
    <row r="335">
      <c r="A335" s="7">
        <f t="shared" si="1"/>
        <v>242</v>
      </c>
      <c r="B335" s="8" t="s">
        <v>300</v>
      </c>
      <c r="C335" s="9" t="s">
        <v>25</v>
      </c>
    </row>
    <row r="336">
      <c r="A336" s="7">
        <f t="shared" si="1"/>
        <v>243</v>
      </c>
      <c r="B336" s="8" t="s">
        <v>301</v>
      </c>
      <c r="C336" s="9" t="s">
        <v>25</v>
      </c>
    </row>
    <row r="337">
      <c r="A337" s="7">
        <f t="shared" si="1"/>
        <v>244</v>
      </c>
      <c r="B337" s="8" t="s">
        <v>302</v>
      </c>
      <c r="C337" s="9" t="s">
        <v>25</v>
      </c>
    </row>
    <row r="338">
      <c r="A338" s="7">
        <f t="shared" si="1"/>
        <v>245</v>
      </c>
      <c r="B338" s="8" t="s">
        <v>303</v>
      </c>
      <c r="C338" s="9" t="s">
        <v>25</v>
      </c>
    </row>
    <row r="339">
      <c r="A339" s="7">
        <f t="shared" si="1"/>
        <v>246</v>
      </c>
      <c r="B339" s="8" t="s">
        <v>304</v>
      </c>
      <c r="C339" s="9" t="s">
        <v>25</v>
      </c>
    </row>
    <row r="340">
      <c r="A340" s="7">
        <f t="shared" si="1"/>
        <v>247</v>
      </c>
      <c r="B340" s="8" t="s">
        <v>305</v>
      </c>
      <c r="C340" s="9" t="s">
        <v>25</v>
      </c>
    </row>
    <row r="341">
      <c r="A341" s="7">
        <f t="shared" si="1"/>
        <v>248</v>
      </c>
      <c r="B341" s="8" t="s">
        <v>306</v>
      </c>
      <c r="C341" s="9" t="s">
        <v>25</v>
      </c>
    </row>
    <row r="342">
      <c r="A342" s="7">
        <f t="shared" si="1"/>
        <v>248</v>
      </c>
      <c r="B342" s="8" t="s">
        <v>306</v>
      </c>
      <c r="C342" s="9" t="s">
        <v>24</v>
      </c>
    </row>
    <row r="343">
      <c r="A343" s="7">
        <f t="shared" si="1"/>
        <v>249</v>
      </c>
      <c r="B343" s="8" t="s">
        <v>307</v>
      </c>
      <c r="C343" s="9" t="s">
        <v>25</v>
      </c>
    </row>
    <row r="344">
      <c r="A344" s="7">
        <f t="shared" si="1"/>
        <v>250</v>
      </c>
      <c r="B344" s="8" t="s">
        <v>308</v>
      </c>
      <c r="C344" s="9" t="s">
        <v>25</v>
      </c>
    </row>
    <row r="345">
      <c r="A345" s="7">
        <f t="shared" si="1"/>
        <v>251</v>
      </c>
      <c r="B345" s="8" t="s">
        <v>309</v>
      </c>
      <c r="C345" s="9" t="s">
        <v>25</v>
      </c>
    </row>
    <row r="346">
      <c r="A346" s="7">
        <f t="shared" si="1"/>
        <v>252</v>
      </c>
      <c r="B346" s="5" t="s">
        <v>310</v>
      </c>
      <c r="C346" s="6" t="s">
        <v>59</v>
      </c>
    </row>
    <row r="347">
      <c r="A347" s="7">
        <f t="shared" si="1"/>
        <v>253</v>
      </c>
      <c r="B347" s="8" t="s">
        <v>311</v>
      </c>
      <c r="C347" s="9" t="s">
        <v>24</v>
      </c>
    </row>
    <row r="348">
      <c r="A348" s="7">
        <f t="shared" si="1"/>
        <v>254</v>
      </c>
      <c r="B348" s="8" t="s">
        <v>312</v>
      </c>
      <c r="C348" s="6" t="s">
        <v>313</v>
      </c>
    </row>
    <row r="349">
      <c r="A349" s="7">
        <f t="shared" si="1"/>
        <v>254</v>
      </c>
      <c r="B349" s="8" t="s">
        <v>312</v>
      </c>
      <c r="C349" s="9" t="s">
        <v>60</v>
      </c>
    </row>
    <row r="350">
      <c r="A350" s="7">
        <f t="shared" si="1"/>
        <v>255</v>
      </c>
      <c r="B350" s="8" t="s">
        <v>314</v>
      </c>
      <c r="C350" s="6" t="s">
        <v>313</v>
      </c>
    </row>
    <row r="351">
      <c r="A351" s="7">
        <f t="shared" si="1"/>
        <v>255</v>
      </c>
      <c r="B351" s="8" t="s">
        <v>314</v>
      </c>
      <c r="C351" s="9" t="s">
        <v>60</v>
      </c>
    </row>
    <row r="352">
      <c r="A352" s="7">
        <f t="shared" si="1"/>
        <v>255</v>
      </c>
      <c r="B352" s="8" t="s">
        <v>314</v>
      </c>
      <c r="C352" s="9" t="s">
        <v>142</v>
      </c>
    </row>
    <row r="353">
      <c r="A353" s="7">
        <f t="shared" si="1"/>
        <v>256</v>
      </c>
      <c r="B353" s="8" t="s">
        <v>315</v>
      </c>
      <c r="C353" s="9" t="s">
        <v>60</v>
      </c>
    </row>
    <row r="354">
      <c r="A354" s="7">
        <f t="shared" si="1"/>
        <v>257</v>
      </c>
      <c r="B354" s="8" t="s">
        <v>316</v>
      </c>
      <c r="C354" s="9" t="s">
        <v>60</v>
      </c>
    </row>
    <row r="355">
      <c r="A355" s="7">
        <f t="shared" si="1"/>
        <v>258</v>
      </c>
      <c r="B355" s="8" t="s">
        <v>317</v>
      </c>
      <c r="C355" s="9" t="s">
        <v>24</v>
      </c>
    </row>
    <row r="356">
      <c r="A356" s="7">
        <f t="shared" si="1"/>
        <v>258</v>
      </c>
      <c r="B356" s="8" t="s">
        <v>317</v>
      </c>
      <c r="C356" s="9" t="s">
        <v>60</v>
      </c>
    </row>
    <row r="357">
      <c r="A357" s="7">
        <f t="shared" si="1"/>
        <v>259</v>
      </c>
      <c r="B357" s="5" t="s">
        <v>318</v>
      </c>
      <c r="C357" s="6" t="s">
        <v>150</v>
      </c>
    </row>
    <row r="358">
      <c r="A358" s="7">
        <f t="shared" si="1"/>
        <v>260</v>
      </c>
      <c r="B358" s="8" t="s">
        <v>319</v>
      </c>
      <c r="C358" s="6" t="s">
        <v>150</v>
      </c>
    </row>
    <row r="359">
      <c r="A359" s="7">
        <f t="shared" si="1"/>
        <v>260</v>
      </c>
      <c r="B359" s="8" t="s">
        <v>319</v>
      </c>
      <c r="C359" s="9" t="s">
        <v>60</v>
      </c>
    </row>
    <row r="360">
      <c r="A360" s="7">
        <f t="shared" si="1"/>
        <v>261</v>
      </c>
      <c r="B360" s="8" t="s">
        <v>320</v>
      </c>
      <c r="C360" s="9" t="s">
        <v>60</v>
      </c>
    </row>
    <row r="361">
      <c r="A361" s="7">
        <f t="shared" si="1"/>
        <v>261</v>
      </c>
      <c r="B361" s="8" t="s">
        <v>320</v>
      </c>
      <c r="C361" s="9" t="s">
        <v>142</v>
      </c>
    </row>
    <row r="362">
      <c r="A362" s="7">
        <f t="shared" si="1"/>
        <v>262</v>
      </c>
      <c r="B362" s="8" t="s">
        <v>321</v>
      </c>
      <c r="C362" s="9" t="s">
        <v>60</v>
      </c>
    </row>
    <row r="363">
      <c r="A363" s="7">
        <f t="shared" si="1"/>
        <v>262</v>
      </c>
      <c r="B363" s="8" t="s">
        <v>321</v>
      </c>
      <c r="C363" s="9" t="s">
        <v>25</v>
      </c>
    </row>
    <row r="364">
      <c r="A364" s="7">
        <f t="shared" si="1"/>
        <v>263</v>
      </c>
      <c r="B364" s="8" t="s">
        <v>322</v>
      </c>
      <c r="C364" s="9" t="s">
        <v>60</v>
      </c>
    </row>
    <row r="365">
      <c r="A365" s="7">
        <f t="shared" si="1"/>
        <v>263</v>
      </c>
      <c r="B365" s="8" t="s">
        <v>322</v>
      </c>
      <c r="C365" s="9" t="s">
        <v>162</v>
      </c>
    </row>
    <row r="366">
      <c r="A366" s="7">
        <f t="shared" si="1"/>
        <v>263</v>
      </c>
      <c r="B366" s="8" t="s">
        <v>322</v>
      </c>
      <c r="C366" s="9" t="s">
        <v>142</v>
      </c>
    </row>
    <row r="367">
      <c r="A367" s="7">
        <f t="shared" si="1"/>
        <v>264</v>
      </c>
      <c r="B367" s="5" t="s">
        <v>323</v>
      </c>
      <c r="C367" s="6" t="s">
        <v>324</v>
      </c>
    </row>
    <row r="368">
      <c r="A368" s="7">
        <f t="shared" si="1"/>
        <v>265</v>
      </c>
      <c r="B368" s="5" t="s">
        <v>325</v>
      </c>
      <c r="C368" s="6" t="s">
        <v>326</v>
      </c>
    </row>
    <row r="369">
      <c r="A369" s="7">
        <f t="shared" si="1"/>
        <v>266</v>
      </c>
      <c r="B369" s="5" t="s">
        <v>327</v>
      </c>
      <c r="C369" s="6" t="s">
        <v>328</v>
      </c>
    </row>
    <row r="370">
      <c r="A370" s="7">
        <f t="shared" si="1"/>
        <v>267</v>
      </c>
      <c r="B370" s="5" t="s">
        <v>329</v>
      </c>
      <c r="C370" s="6" t="s">
        <v>267</v>
      </c>
    </row>
    <row r="371">
      <c r="A371" s="7">
        <f t="shared" si="1"/>
        <v>268</v>
      </c>
      <c r="B371" s="5" t="s">
        <v>330</v>
      </c>
      <c r="C371" s="6" t="s">
        <v>267</v>
      </c>
    </row>
    <row r="372">
      <c r="A372" s="7">
        <f t="shared" si="1"/>
        <v>269</v>
      </c>
      <c r="B372" s="5" t="s">
        <v>331</v>
      </c>
      <c r="C372" s="6" t="s">
        <v>267</v>
      </c>
    </row>
    <row r="373">
      <c r="A373" s="7">
        <f t="shared" si="1"/>
        <v>270</v>
      </c>
      <c r="B373" s="5" t="s">
        <v>332</v>
      </c>
      <c r="C373" s="6" t="s">
        <v>267</v>
      </c>
    </row>
    <row r="374">
      <c r="A374" s="7">
        <f t="shared" si="1"/>
        <v>271</v>
      </c>
      <c r="B374" s="8" t="s">
        <v>333</v>
      </c>
      <c r="C374" s="6" t="s">
        <v>334</v>
      </c>
    </row>
    <row r="375">
      <c r="A375" s="7">
        <f t="shared" si="1"/>
        <v>271</v>
      </c>
      <c r="B375" s="8" t="s">
        <v>333</v>
      </c>
      <c r="C375" s="9" t="s">
        <v>25</v>
      </c>
    </row>
    <row r="376">
      <c r="A376" s="7">
        <f t="shared" si="1"/>
        <v>272</v>
      </c>
      <c r="B376" s="5" t="s">
        <v>335</v>
      </c>
      <c r="C376" s="6" t="s">
        <v>336</v>
      </c>
    </row>
    <row r="377">
      <c r="A377" s="7">
        <f t="shared" si="1"/>
        <v>272</v>
      </c>
      <c r="B377" s="5" t="s">
        <v>335</v>
      </c>
      <c r="C377" s="6" t="s">
        <v>162</v>
      </c>
    </row>
    <row r="378">
      <c r="A378" s="7">
        <f t="shared" si="1"/>
        <v>273</v>
      </c>
      <c r="B378" s="8" t="s">
        <v>337</v>
      </c>
      <c r="C378" s="9" t="s">
        <v>60</v>
      </c>
    </row>
    <row r="379">
      <c r="A379" s="7">
        <f t="shared" si="1"/>
        <v>274</v>
      </c>
      <c r="B379" s="8" t="s">
        <v>338</v>
      </c>
      <c r="C379" s="9" t="s">
        <v>60</v>
      </c>
    </row>
    <row r="380">
      <c r="A380" s="7">
        <f t="shared" si="1"/>
        <v>274</v>
      </c>
      <c r="B380" s="8" t="s">
        <v>338</v>
      </c>
      <c r="C380" s="9" t="s">
        <v>25</v>
      </c>
    </row>
    <row r="381">
      <c r="A381" s="7">
        <f t="shared" si="1"/>
        <v>275</v>
      </c>
      <c r="B381" s="5" t="s">
        <v>339</v>
      </c>
      <c r="C381" s="6" t="s">
        <v>336</v>
      </c>
    </row>
    <row r="382">
      <c r="A382" s="7">
        <f t="shared" si="1"/>
        <v>276</v>
      </c>
      <c r="B382" s="5" t="s">
        <v>340</v>
      </c>
      <c r="C382" s="6" t="s">
        <v>336</v>
      </c>
    </row>
    <row r="383">
      <c r="A383" s="7">
        <f t="shared" si="1"/>
        <v>277</v>
      </c>
      <c r="B383" s="8" t="s">
        <v>341</v>
      </c>
      <c r="C383" s="9" t="s">
        <v>24</v>
      </c>
    </row>
    <row r="384">
      <c r="A384" s="7">
        <f t="shared" si="1"/>
        <v>278</v>
      </c>
      <c r="B384" s="8" t="s">
        <v>342</v>
      </c>
      <c r="C384" s="9" t="s">
        <v>54</v>
      </c>
    </row>
    <row r="385">
      <c r="A385" s="7">
        <f t="shared" si="1"/>
        <v>279</v>
      </c>
      <c r="B385" s="8" t="s">
        <v>343</v>
      </c>
      <c r="C385" s="6" t="s">
        <v>313</v>
      </c>
    </row>
    <row r="386">
      <c r="A386" s="7">
        <f t="shared" si="1"/>
        <v>279</v>
      </c>
      <c r="B386" s="8" t="s">
        <v>343</v>
      </c>
      <c r="C386" s="9" t="s">
        <v>60</v>
      </c>
    </row>
    <row r="387">
      <c r="A387" s="7">
        <f t="shared" si="1"/>
        <v>280</v>
      </c>
      <c r="B387" s="5" t="s">
        <v>344</v>
      </c>
      <c r="C387" s="6" t="s">
        <v>97</v>
      </c>
    </row>
    <row r="388">
      <c r="A388" s="7">
        <f t="shared" si="1"/>
        <v>281</v>
      </c>
      <c r="B388" s="5" t="s">
        <v>345</v>
      </c>
      <c r="C388" s="6" t="s">
        <v>346</v>
      </c>
    </row>
    <row r="389">
      <c r="A389" s="7">
        <f t="shared" si="1"/>
        <v>282</v>
      </c>
      <c r="B389" s="5" t="s">
        <v>347</v>
      </c>
      <c r="C389" s="6" t="s">
        <v>336</v>
      </c>
    </row>
    <row r="390">
      <c r="A390" s="7">
        <f t="shared" si="1"/>
        <v>283</v>
      </c>
      <c r="B390" s="5" t="s">
        <v>348</v>
      </c>
      <c r="C390" s="6" t="s">
        <v>336</v>
      </c>
    </row>
    <row r="391">
      <c r="A391" s="7">
        <f t="shared" si="1"/>
        <v>284</v>
      </c>
      <c r="B391" s="5" t="s">
        <v>349</v>
      </c>
      <c r="C391" s="6" t="s">
        <v>336</v>
      </c>
    </row>
    <row r="392">
      <c r="A392" s="7">
        <f t="shared" si="1"/>
        <v>285</v>
      </c>
      <c r="B392" s="8" t="s">
        <v>350</v>
      </c>
      <c r="C392" s="6" t="s">
        <v>60</v>
      </c>
    </row>
    <row r="393">
      <c r="A393" s="7">
        <f t="shared" si="1"/>
        <v>286</v>
      </c>
      <c r="B393" s="5" t="s">
        <v>351</v>
      </c>
      <c r="C393" s="6" t="s">
        <v>346</v>
      </c>
    </row>
    <row r="394">
      <c r="A394" s="7">
        <f t="shared" si="1"/>
        <v>287</v>
      </c>
      <c r="B394" s="5" t="s">
        <v>352</v>
      </c>
      <c r="C394" s="6" t="s">
        <v>59</v>
      </c>
    </row>
    <row r="395">
      <c r="A395" s="7">
        <f t="shared" si="1"/>
        <v>288</v>
      </c>
      <c r="B395" s="8" t="s">
        <v>353</v>
      </c>
      <c r="C395" s="6" t="s">
        <v>60</v>
      </c>
    </row>
    <row r="396">
      <c r="A396" s="7">
        <f t="shared" si="1"/>
        <v>289</v>
      </c>
      <c r="B396" s="8" t="s">
        <v>354</v>
      </c>
      <c r="C396" s="9" t="s">
        <v>64</v>
      </c>
    </row>
    <row r="397">
      <c r="A397" s="7">
        <f t="shared" si="1"/>
        <v>290</v>
      </c>
      <c r="B397" s="5" t="s">
        <v>355</v>
      </c>
      <c r="C397" s="6" t="s">
        <v>356</v>
      </c>
    </row>
    <row r="398">
      <c r="A398" s="7">
        <f t="shared" si="1"/>
        <v>291</v>
      </c>
      <c r="B398" s="8" t="s">
        <v>357</v>
      </c>
      <c r="C398" s="9" t="s">
        <v>60</v>
      </c>
    </row>
    <row r="399">
      <c r="A399" s="7">
        <f t="shared" si="1"/>
        <v>291</v>
      </c>
      <c r="B399" s="8" t="s">
        <v>357</v>
      </c>
      <c r="C399" s="9" t="s">
        <v>25</v>
      </c>
    </row>
    <row r="400">
      <c r="A400" s="7">
        <f t="shared" si="1"/>
        <v>291</v>
      </c>
      <c r="B400" s="8" t="s">
        <v>357</v>
      </c>
      <c r="C400" s="9" t="s">
        <v>24</v>
      </c>
    </row>
    <row r="401">
      <c r="A401" s="7">
        <f t="shared" si="1"/>
        <v>292</v>
      </c>
      <c r="B401" s="5" t="s">
        <v>358</v>
      </c>
      <c r="C401" s="6" t="s">
        <v>324</v>
      </c>
    </row>
    <row r="402">
      <c r="A402" s="7">
        <f t="shared" si="1"/>
        <v>293</v>
      </c>
      <c r="B402" s="8" t="s">
        <v>359</v>
      </c>
      <c r="C402" s="9" t="s">
        <v>54</v>
      </c>
    </row>
    <row r="403">
      <c r="A403" s="7">
        <f t="shared" si="1"/>
        <v>294</v>
      </c>
      <c r="B403" s="8" t="s">
        <v>360</v>
      </c>
      <c r="C403" s="9" t="s">
        <v>60</v>
      </c>
    </row>
    <row r="404">
      <c r="A404" s="7">
        <f t="shared" si="1"/>
        <v>294</v>
      </c>
      <c r="B404" s="8" t="s">
        <v>360</v>
      </c>
      <c r="C404" s="9" t="s">
        <v>142</v>
      </c>
    </row>
    <row r="405">
      <c r="A405" s="7">
        <f t="shared" si="1"/>
        <v>295</v>
      </c>
      <c r="B405" s="5" t="s">
        <v>361</v>
      </c>
      <c r="C405" s="6" t="s">
        <v>362</v>
      </c>
    </row>
    <row r="406">
      <c r="A406" s="7">
        <f t="shared" si="1"/>
        <v>296</v>
      </c>
      <c r="B406" s="8" t="s">
        <v>363</v>
      </c>
      <c r="C406" s="9" t="s">
        <v>60</v>
      </c>
    </row>
    <row r="407">
      <c r="A407" s="7">
        <f t="shared" si="1"/>
        <v>296</v>
      </c>
      <c r="B407" s="8" t="s">
        <v>363</v>
      </c>
      <c r="C407" s="9" t="s">
        <v>54</v>
      </c>
    </row>
    <row r="408">
      <c r="A408" s="7">
        <f t="shared" si="1"/>
        <v>296</v>
      </c>
      <c r="B408" s="8" t="s">
        <v>363</v>
      </c>
      <c r="C408" s="9" t="s">
        <v>142</v>
      </c>
    </row>
    <row r="409">
      <c r="A409" s="7">
        <f t="shared" si="1"/>
        <v>297</v>
      </c>
      <c r="B409" s="5" t="s">
        <v>364</v>
      </c>
      <c r="C409" s="6" t="s">
        <v>365</v>
      </c>
    </row>
    <row r="410">
      <c r="A410" s="7">
        <f t="shared" si="1"/>
        <v>298</v>
      </c>
      <c r="B410" s="5" t="s">
        <v>366</v>
      </c>
      <c r="C410" s="6" t="s">
        <v>367</v>
      </c>
    </row>
    <row r="411">
      <c r="A411" s="7">
        <f t="shared" si="1"/>
        <v>299</v>
      </c>
      <c r="B411" s="8" t="s">
        <v>368</v>
      </c>
      <c r="C411" s="9" t="s">
        <v>60</v>
      </c>
    </row>
    <row r="412">
      <c r="A412" s="7">
        <f t="shared" si="1"/>
        <v>299</v>
      </c>
      <c r="B412" s="8" t="s">
        <v>368</v>
      </c>
      <c r="C412" s="9" t="s">
        <v>162</v>
      </c>
    </row>
    <row r="413">
      <c r="A413" s="7">
        <f t="shared" si="1"/>
        <v>299</v>
      </c>
      <c r="B413" s="8" t="s">
        <v>368</v>
      </c>
      <c r="C413" s="9" t="s">
        <v>142</v>
      </c>
    </row>
    <row r="414">
      <c r="A414" s="7">
        <f t="shared" si="1"/>
        <v>300</v>
      </c>
      <c r="B414" s="8" t="s">
        <v>369</v>
      </c>
      <c r="C414" s="6" t="s">
        <v>324</v>
      </c>
    </row>
    <row r="415">
      <c r="A415" s="7">
        <f t="shared" si="1"/>
        <v>300</v>
      </c>
      <c r="B415" s="8" t="s">
        <v>369</v>
      </c>
      <c r="C415" s="6" t="s">
        <v>334</v>
      </c>
    </row>
    <row r="416">
      <c r="A416" s="7">
        <f t="shared" si="1"/>
        <v>300</v>
      </c>
      <c r="B416" s="8" t="s">
        <v>369</v>
      </c>
      <c r="C416" s="9" t="s">
        <v>60</v>
      </c>
    </row>
    <row r="417">
      <c r="A417" s="7">
        <f t="shared" si="1"/>
        <v>300</v>
      </c>
      <c r="B417" s="8" t="s">
        <v>369</v>
      </c>
      <c r="C417" s="9" t="s">
        <v>25</v>
      </c>
    </row>
    <row r="418">
      <c r="A418" s="7">
        <f t="shared" si="1"/>
        <v>301</v>
      </c>
      <c r="B418" s="8" t="s">
        <v>370</v>
      </c>
      <c r="C418" s="9" t="s">
        <v>177</v>
      </c>
    </row>
    <row r="419">
      <c r="A419" s="7">
        <f t="shared" si="1"/>
        <v>301</v>
      </c>
      <c r="B419" s="8" t="s">
        <v>370</v>
      </c>
      <c r="C419" s="9" t="s">
        <v>54</v>
      </c>
    </row>
    <row r="420">
      <c r="A420" s="7">
        <f t="shared" si="1"/>
        <v>301</v>
      </c>
      <c r="B420" s="8" t="s">
        <v>370</v>
      </c>
      <c r="C420" s="9" t="s">
        <v>60</v>
      </c>
    </row>
    <row r="421">
      <c r="A421" s="7">
        <f t="shared" si="1"/>
        <v>301</v>
      </c>
      <c r="B421" s="8" t="s">
        <v>370</v>
      </c>
      <c r="C421" s="9" t="s">
        <v>142</v>
      </c>
    </row>
    <row r="422">
      <c r="A422" s="7">
        <f t="shared" si="1"/>
        <v>302</v>
      </c>
      <c r="B422" s="8" t="s">
        <v>371</v>
      </c>
      <c r="C422" s="9" t="s">
        <v>372</v>
      </c>
    </row>
    <row r="423">
      <c r="A423" s="7">
        <f t="shared" si="1"/>
        <v>303</v>
      </c>
      <c r="B423" s="8" t="s">
        <v>373</v>
      </c>
      <c r="C423" s="9" t="s">
        <v>374</v>
      </c>
    </row>
    <row r="424">
      <c r="A424" s="7">
        <f t="shared" si="1"/>
        <v>304</v>
      </c>
      <c r="B424" s="8" t="s">
        <v>375</v>
      </c>
      <c r="C424" s="9" t="s">
        <v>52</v>
      </c>
    </row>
    <row r="425">
      <c r="A425" s="7">
        <f t="shared" si="1"/>
        <v>305</v>
      </c>
      <c r="B425" s="8" t="s">
        <v>376</v>
      </c>
      <c r="C425" s="9" t="s">
        <v>60</v>
      </c>
    </row>
    <row r="426">
      <c r="A426" s="7">
        <f t="shared" si="1"/>
        <v>305</v>
      </c>
      <c r="B426" s="8" t="s">
        <v>376</v>
      </c>
      <c r="C426" s="9" t="s">
        <v>142</v>
      </c>
    </row>
    <row r="427">
      <c r="A427" s="7">
        <f t="shared" si="1"/>
        <v>306</v>
      </c>
      <c r="B427" s="8" t="s">
        <v>377</v>
      </c>
      <c r="C427" s="9" t="s">
        <v>177</v>
      </c>
    </row>
    <row r="428">
      <c r="A428" s="7">
        <f t="shared" si="1"/>
        <v>307</v>
      </c>
      <c r="B428" s="8" t="s">
        <v>378</v>
      </c>
      <c r="C428" s="6" t="s">
        <v>379</v>
      </c>
    </row>
    <row r="429">
      <c r="A429" s="7">
        <f t="shared" si="1"/>
        <v>307</v>
      </c>
      <c r="B429" s="8" t="s">
        <v>378</v>
      </c>
      <c r="C429" s="9" t="s">
        <v>177</v>
      </c>
    </row>
    <row r="430">
      <c r="A430" s="7">
        <f t="shared" si="1"/>
        <v>307</v>
      </c>
      <c r="B430" s="8" t="s">
        <v>378</v>
      </c>
      <c r="C430" s="9" t="s">
        <v>54</v>
      </c>
    </row>
    <row r="431">
      <c r="A431" s="7">
        <f t="shared" si="1"/>
        <v>308</v>
      </c>
      <c r="B431" s="8" t="s">
        <v>380</v>
      </c>
      <c r="C431" s="9" t="s">
        <v>52</v>
      </c>
    </row>
    <row r="432">
      <c r="A432" s="7">
        <f t="shared" si="1"/>
        <v>309</v>
      </c>
      <c r="B432" s="8" t="s">
        <v>381</v>
      </c>
      <c r="C432" s="9" t="s">
        <v>52</v>
      </c>
    </row>
    <row r="433">
      <c r="A433" s="7">
        <f t="shared" si="1"/>
        <v>310</v>
      </c>
      <c r="B433" s="5" t="s">
        <v>382</v>
      </c>
      <c r="C433" s="6" t="s">
        <v>356</v>
      </c>
    </row>
    <row r="434">
      <c r="A434" s="7">
        <f t="shared" si="1"/>
        <v>311</v>
      </c>
      <c r="B434" s="8" t="s">
        <v>383</v>
      </c>
      <c r="C434" s="6" t="s">
        <v>132</v>
      </c>
    </row>
    <row r="435">
      <c r="A435" s="7">
        <f t="shared" si="1"/>
        <v>311</v>
      </c>
      <c r="B435" s="8" t="s">
        <v>383</v>
      </c>
      <c r="C435" s="9" t="s">
        <v>60</v>
      </c>
    </row>
    <row r="436">
      <c r="A436" s="7">
        <f t="shared" si="1"/>
        <v>311</v>
      </c>
      <c r="B436" s="8" t="s">
        <v>383</v>
      </c>
      <c r="C436" s="9" t="s">
        <v>25</v>
      </c>
    </row>
    <row r="437">
      <c r="A437" s="7">
        <f t="shared" si="1"/>
        <v>312</v>
      </c>
      <c r="B437" s="8" t="s">
        <v>384</v>
      </c>
      <c r="C437" s="9" t="s">
        <v>52</v>
      </c>
    </row>
    <row r="438">
      <c r="A438" s="7">
        <f t="shared" si="1"/>
        <v>313</v>
      </c>
      <c r="B438" s="8" t="s">
        <v>385</v>
      </c>
      <c r="C438" s="6" t="s">
        <v>132</v>
      </c>
    </row>
    <row r="439">
      <c r="A439" s="7">
        <f t="shared" si="1"/>
        <v>313</v>
      </c>
      <c r="B439" s="8" t="s">
        <v>385</v>
      </c>
      <c r="C439" s="6" t="s">
        <v>25</v>
      </c>
    </row>
    <row r="440">
      <c r="A440" s="7">
        <f t="shared" si="1"/>
        <v>313</v>
      </c>
      <c r="B440" s="8" t="s">
        <v>385</v>
      </c>
      <c r="C440" s="9" t="s">
        <v>60</v>
      </c>
    </row>
    <row r="441">
      <c r="A441" s="7">
        <f t="shared" si="1"/>
        <v>314</v>
      </c>
      <c r="B441" s="5" t="s">
        <v>386</v>
      </c>
      <c r="C441" s="6" t="s">
        <v>324</v>
      </c>
    </row>
    <row r="442">
      <c r="A442" s="7">
        <f t="shared" si="1"/>
        <v>315</v>
      </c>
      <c r="B442" s="8" t="s">
        <v>387</v>
      </c>
      <c r="C442" s="9" t="s">
        <v>60</v>
      </c>
    </row>
    <row r="443">
      <c r="A443" s="7">
        <f t="shared" si="1"/>
        <v>316</v>
      </c>
      <c r="B443" s="8" t="s">
        <v>388</v>
      </c>
      <c r="C443" s="9" t="s">
        <v>177</v>
      </c>
    </row>
    <row r="444">
      <c r="A444" s="7">
        <f t="shared" si="1"/>
        <v>316</v>
      </c>
      <c r="B444" s="8" t="s">
        <v>388</v>
      </c>
      <c r="C444" s="9" t="s">
        <v>54</v>
      </c>
    </row>
    <row r="445">
      <c r="A445" s="7">
        <f t="shared" si="1"/>
        <v>316</v>
      </c>
      <c r="B445" s="8" t="s">
        <v>388</v>
      </c>
      <c r="C445" s="9" t="s">
        <v>60</v>
      </c>
    </row>
    <row r="446">
      <c r="A446" s="7">
        <f t="shared" si="1"/>
        <v>317</v>
      </c>
      <c r="B446" s="5" t="s">
        <v>389</v>
      </c>
      <c r="C446" s="6" t="s">
        <v>356</v>
      </c>
    </row>
    <row r="447">
      <c r="A447" s="7">
        <f t="shared" si="1"/>
        <v>318</v>
      </c>
      <c r="B447" s="8" t="s">
        <v>390</v>
      </c>
      <c r="C447" s="9" t="s">
        <v>60</v>
      </c>
    </row>
    <row r="448">
      <c r="A448" s="7">
        <f t="shared" si="1"/>
        <v>318</v>
      </c>
      <c r="B448" s="8" t="s">
        <v>390</v>
      </c>
      <c r="C448" s="9" t="s">
        <v>162</v>
      </c>
    </row>
    <row r="449">
      <c r="A449" s="7">
        <f t="shared" si="1"/>
        <v>319</v>
      </c>
      <c r="B449" s="8" t="s">
        <v>391</v>
      </c>
      <c r="C449" s="9" t="s">
        <v>60</v>
      </c>
    </row>
    <row r="450">
      <c r="A450" s="7">
        <f t="shared" si="1"/>
        <v>320</v>
      </c>
      <c r="B450" s="5" t="s">
        <v>392</v>
      </c>
      <c r="C450" s="6" t="s">
        <v>393</v>
      </c>
    </row>
    <row r="451">
      <c r="A451" s="7">
        <f t="shared" si="1"/>
        <v>321</v>
      </c>
      <c r="B451" s="8" t="s">
        <v>394</v>
      </c>
      <c r="C451" s="6" t="s">
        <v>267</v>
      </c>
    </row>
    <row r="452">
      <c r="A452" s="7">
        <f t="shared" si="1"/>
        <v>321</v>
      </c>
      <c r="B452" s="8" t="s">
        <v>394</v>
      </c>
      <c r="C452" s="9" t="s">
        <v>60</v>
      </c>
    </row>
    <row r="453">
      <c r="A453" s="7">
        <f t="shared" si="1"/>
        <v>322</v>
      </c>
      <c r="B453" s="5" t="s">
        <v>395</v>
      </c>
      <c r="C453" s="6" t="s">
        <v>336</v>
      </c>
    </row>
    <row r="454">
      <c r="A454" s="7">
        <f t="shared" si="1"/>
        <v>323</v>
      </c>
      <c r="B454" s="8" t="s">
        <v>396</v>
      </c>
      <c r="C454" s="9" t="s">
        <v>40</v>
      </c>
    </row>
    <row r="455">
      <c r="A455" s="7">
        <f t="shared" si="1"/>
        <v>324</v>
      </c>
      <c r="B455" s="5" t="s">
        <v>397</v>
      </c>
      <c r="C455" s="6" t="s">
        <v>267</v>
      </c>
    </row>
    <row r="456">
      <c r="A456" s="7">
        <f t="shared" si="1"/>
        <v>325</v>
      </c>
      <c r="B456" s="8" t="s">
        <v>398</v>
      </c>
      <c r="C456" s="9" t="s">
        <v>399</v>
      </c>
    </row>
    <row r="457">
      <c r="A457" s="7">
        <f t="shared" si="1"/>
        <v>326</v>
      </c>
      <c r="B457" s="8" t="s">
        <v>400</v>
      </c>
      <c r="C457" s="6" t="s">
        <v>132</v>
      </c>
    </row>
    <row r="458">
      <c r="A458" s="7">
        <f t="shared" si="1"/>
        <v>326</v>
      </c>
      <c r="B458" s="8" t="s">
        <v>400</v>
      </c>
      <c r="C458" s="9" t="s">
        <v>60</v>
      </c>
    </row>
    <row r="459">
      <c r="A459" s="7">
        <f t="shared" si="1"/>
        <v>327</v>
      </c>
      <c r="B459" s="8" t="s">
        <v>401</v>
      </c>
      <c r="C459" s="9" t="s">
        <v>60</v>
      </c>
    </row>
    <row r="460">
      <c r="A460" s="7">
        <f t="shared" si="1"/>
        <v>328</v>
      </c>
      <c r="B460" s="5" t="s">
        <v>402</v>
      </c>
      <c r="C460" s="6" t="s">
        <v>346</v>
      </c>
    </row>
    <row r="461">
      <c r="A461" s="7">
        <f t="shared" si="1"/>
        <v>329</v>
      </c>
      <c r="B461" s="8" t="s">
        <v>403</v>
      </c>
      <c r="C461" s="6" t="s">
        <v>334</v>
      </c>
    </row>
    <row r="462">
      <c r="A462" s="7">
        <f t="shared" si="1"/>
        <v>329</v>
      </c>
      <c r="B462" s="8" t="s">
        <v>403</v>
      </c>
      <c r="C462" s="9" t="s">
        <v>60</v>
      </c>
    </row>
    <row r="463">
      <c r="A463" s="7">
        <f t="shared" si="1"/>
        <v>330</v>
      </c>
      <c r="B463" s="8" t="s">
        <v>404</v>
      </c>
      <c r="C463" s="6" t="s">
        <v>405</v>
      </c>
    </row>
    <row r="464">
      <c r="A464" s="7">
        <f t="shared" si="1"/>
        <v>330</v>
      </c>
      <c r="B464" s="8" t="s">
        <v>404</v>
      </c>
      <c r="C464" s="9" t="s">
        <v>60</v>
      </c>
    </row>
    <row r="465">
      <c r="A465" s="7">
        <f t="shared" si="1"/>
        <v>331</v>
      </c>
      <c r="B465" s="8" t="s">
        <v>406</v>
      </c>
      <c r="C465" s="9" t="s">
        <v>52</v>
      </c>
    </row>
    <row r="466">
      <c r="A466" s="7">
        <f t="shared" si="1"/>
        <v>332</v>
      </c>
      <c r="B466" s="8" t="s">
        <v>407</v>
      </c>
      <c r="C466" s="9" t="s">
        <v>177</v>
      </c>
    </row>
    <row r="467">
      <c r="A467" s="7">
        <f t="shared" si="1"/>
        <v>333</v>
      </c>
      <c r="B467" s="8" t="s">
        <v>408</v>
      </c>
      <c r="C467" s="6" t="s">
        <v>132</v>
      </c>
    </row>
    <row r="468">
      <c r="A468" s="7">
        <f t="shared" si="1"/>
        <v>333</v>
      </c>
      <c r="B468" s="8" t="s">
        <v>408</v>
      </c>
      <c r="C468" s="9" t="s">
        <v>60</v>
      </c>
    </row>
    <row r="469">
      <c r="A469" s="7">
        <f t="shared" si="1"/>
        <v>334</v>
      </c>
      <c r="B469" s="8" t="s">
        <v>409</v>
      </c>
      <c r="C469" s="6" t="s">
        <v>132</v>
      </c>
    </row>
    <row r="470">
      <c r="A470" s="7">
        <f t="shared" si="1"/>
        <v>334</v>
      </c>
      <c r="B470" s="8" t="s">
        <v>409</v>
      </c>
      <c r="C470" s="9" t="s">
        <v>60</v>
      </c>
    </row>
    <row r="471">
      <c r="A471" s="7">
        <f t="shared" si="1"/>
        <v>335</v>
      </c>
      <c r="B471" s="8" t="s">
        <v>410</v>
      </c>
      <c r="C471" s="6" t="s">
        <v>132</v>
      </c>
    </row>
    <row r="472">
      <c r="A472" s="7">
        <f t="shared" si="1"/>
        <v>335</v>
      </c>
      <c r="B472" s="8" t="s">
        <v>410</v>
      </c>
      <c r="C472" s="9" t="s">
        <v>60</v>
      </c>
    </row>
    <row r="473">
      <c r="A473" s="7">
        <f t="shared" si="1"/>
        <v>336</v>
      </c>
      <c r="B473" s="5" t="s">
        <v>411</v>
      </c>
      <c r="C473" s="6" t="s">
        <v>267</v>
      </c>
    </row>
    <row r="474">
      <c r="A474" s="7">
        <f t="shared" si="1"/>
        <v>336</v>
      </c>
      <c r="B474" s="5" t="s">
        <v>411</v>
      </c>
      <c r="C474" s="6" t="s">
        <v>91</v>
      </c>
    </row>
    <row r="475">
      <c r="A475" s="7">
        <f t="shared" si="1"/>
        <v>337</v>
      </c>
      <c r="B475" s="8" t="s">
        <v>412</v>
      </c>
      <c r="C475" s="6" t="s">
        <v>413</v>
      </c>
    </row>
    <row r="476">
      <c r="A476" s="7">
        <f t="shared" si="1"/>
        <v>337</v>
      </c>
      <c r="B476" s="8" t="s">
        <v>412</v>
      </c>
      <c r="C476" s="9" t="s">
        <v>60</v>
      </c>
    </row>
    <row r="477">
      <c r="A477" s="7">
        <f t="shared" si="1"/>
        <v>337</v>
      </c>
      <c r="B477" s="8" t="s">
        <v>412</v>
      </c>
      <c r="C477" s="9" t="s">
        <v>280</v>
      </c>
    </row>
    <row r="478">
      <c r="A478" s="7">
        <f t="shared" si="1"/>
        <v>338</v>
      </c>
      <c r="B478" s="8" t="s">
        <v>414</v>
      </c>
      <c r="C478" s="9" t="s">
        <v>60</v>
      </c>
    </row>
    <row r="479">
      <c r="A479" s="7">
        <f t="shared" si="1"/>
        <v>338</v>
      </c>
      <c r="B479" s="8" t="s">
        <v>414</v>
      </c>
      <c r="C479" s="9" t="s">
        <v>142</v>
      </c>
    </row>
    <row r="480">
      <c r="A480" s="7">
        <f t="shared" si="1"/>
        <v>339</v>
      </c>
      <c r="B480" s="8" t="s">
        <v>415</v>
      </c>
      <c r="C480" s="9" t="s">
        <v>416</v>
      </c>
    </row>
    <row r="481">
      <c r="A481" s="7">
        <f t="shared" si="1"/>
        <v>339</v>
      </c>
      <c r="B481" s="8" t="s">
        <v>415</v>
      </c>
      <c r="C481" s="9" t="s">
        <v>117</v>
      </c>
    </row>
    <row r="482">
      <c r="A482" s="7">
        <f t="shared" si="1"/>
        <v>340</v>
      </c>
      <c r="B482" s="8" t="s">
        <v>417</v>
      </c>
      <c r="C482" s="9" t="s">
        <v>60</v>
      </c>
    </row>
    <row r="483">
      <c r="A483" s="7">
        <f t="shared" si="1"/>
        <v>340</v>
      </c>
      <c r="B483" s="8" t="s">
        <v>417</v>
      </c>
      <c r="C483" s="9" t="s">
        <v>162</v>
      </c>
    </row>
    <row r="484">
      <c r="A484" s="7">
        <f t="shared" si="1"/>
        <v>340</v>
      </c>
      <c r="B484" s="8" t="s">
        <v>417</v>
      </c>
      <c r="C484" s="9" t="s">
        <v>25</v>
      </c>
    </row>
    <row r="485">
      <c r="A485" s="7">
        <f t="shared" si="1"/>
        <v>340</v>
      </c>
      <c r="B485" s="8" t="s">
        <v>417</v>
      </c>
      <c r="C485" s="9" t="s">
        <v>24</v>
      </c>
    </row>
    <row r="486">
      <c r="A486" s="7">
        <f t="shared" si="1"/>
        <v>341</v>
      </c>
      <c r="B486" s="8" t="s">
        <v>418</v>
      </c>
      <c r="C486" s="9" t="s">
        <v>60</v>
      </c>
    </row>
    <row r="487">
      <c r="A487" s="7">
        <f t="shared" si="1"/>
        <v>341</v>
      </c>
      <c r="B487" s="8" t="s">
        <v>418</v>
      </c>
      <c r="C487" s="9" t="s">
        <v>142</v>
      </c>
    </row>
    <row r="488">
      <c r="A488" s="7">
        <f t="shared" si="1"/>
        <v>342</v>
      </c>
      <c r="B488" s="5" t="s">
        <v>419</v>
      </c>
      <c r="C488" s="6" t="s">
        <v>420</v>
      </c>
    </row>
    <row r="489">
      <c r="A489" s="7">
        <f t="shared" si="1"/>
        <v>343</v>
      </c>
      <c r="B489" s="8" t="s">
        <v>421</v>
      </c>
      <c r="C489" s="6" t="s">
        <v>132</v>
      </c>
    </row>
    <row r="490">
      <c r="A490" s="7">
        <f t="shared" si="1"/>
        <v>343</v>
      </c>
      <c r="B490" s="8" t="s">
        <v>421</v>
      </c>
      <c r="C490" s="9" t="s">
        <v>60</v>
      </c>
    </row>
    <row r="491">
      <c r="A491" s="7">
        <f t="shared" si="1"/>
        <v>344</v>
      </c>
      <c r="B491" s="5" t="s">
        <v>422</v>
      </c>
      <c r="C491" s="11" t="s">
        <v>423</v>
      </c>
    </row>
    <row r="492">
      <c r="A492" s="7">
        <f t="shared" si="1"/>
        <v>345</v>
      </c>
      <c r="B492" s="8" t="s">
        <v>424</v>
      </c>
      <c r="C492" s="9" t="s">
        <v>52</v>
      </c>
    </row>
    <row r="493">
      <c r="A493" s="7">
        <f t="shared" si="1"/>
        <v>346</v>
      </c>
      <c r="B493" s="5" t="s">
        <v>425</v>
      </c>
      <c r="C493" s="6" t="s">
        <v>426</v>
      </c>
    </row>
    <row r="494">
      <c r="A494" s="7">
        <f t="shared" si="1"/>
        <v>347</v>
      </c>
      <c r="B494" s="8" t="s">
        <v>427</v>
      </c>
      <c r="C494" s="9" t="s">
        <v>372</v>
      </c>
    </row>
    <row r="495">
      <c r="A495" s="7">
        <f t="shared" si="1"/>
        <v>348</v>
      </c>
      <c r="B495" s="8" t="s">
        <v>428</v>
      </c>
      <c r="C495" s="9" t="s">
        <v>372</v>
      </c>
    </row>
    <row r="496">
      <c r="A496" s="7">
        <f t="shared" si="1"/>
        <v>349</v>
      </c>
      <c r="B496" s="5" t="s">
        <v>429</v>
      </c>
      <c r="C496" s="6" t="s">
        <v>336</v>
      </c>
    </row>
    <row r="497">
      <c r="A497" s="7">
        <f t="shared" si="1"/>
        <v>350</v>
      </c>
      <c r="B497" s="8" t="s">
        <v>430</v>
      </c>
      <c r="C497" s="6" t="s">
        <v>379</v>
      </c>
    </row>
    <row r="498">
      <c r="A498" s="7">
        <f t="shared" si="1"/>
        <v>350</v>
      </c>
      <c r="B498" s="8" t="s">
        <v>430</v>
      </c>
      <c r="C498" s="9" t="s">
        <v>177</v>
      </c>
    </row>
    <row r="499">
      <c r="A499" s="7">
        <f t="shared" si="1"/>
        <v>351</v>
      </c>
      <c r="B499" s="8" t="s">
        <v>431</v>
      </c>
      <c r="C499" s="6" t="s">
        <v>25</v>
      </c>
    </row>
    <row r="500">
      <c r="A500" s="7">
        <f t="shared" si="1"/>
        <v>351</v>
      </c>
      <c r="B500" s="8" t="s">
        <v>431</v>
      </c>
      <c r="C500" s="6" t="s">
        <v>24</v>
      </c>
    </row>
    <row r="501">
      <c r="A501" s="7">
        <f t="shared" si="1"/>
        <v>351</v>
      </c>
      <c r="B501" s="8" t="s">
        <v>431</v>
      </c>
      <c r="C501" s="6" t="s">
        <v>60</v>
      </c>
    </row>
    <row r="502">
      <c r="A502" s="7">
        <f t="shared" si="1"/>
        <v>352</v>
      </c>
      <c r="B502" s="5" t="s">
        <v>432</v>
      </c>
      <c r="C502" s="6" t="s">
        <v>426</v>
      </c>
    </row>
    <row r="503">
      <c r="A503" s="7">
        <f t="shared" si="1"/>
        <v>353</v>
      </c>
      <c r="B503" s="8" t="s">
        <v>433</v>
      </c>
      <c r="C503" s="6" t="s">
        <v>132</v>
      </c>
    </row>
    <row r="504">
      <c r="A504" s="7">
        <f t="shared" si="1"/>
        <v>353</v>
      </c>
      <c r="B504" s="8" t="s">
        <v>433</v>
      </c>
      <c r="C504" s="9" t="s">
        <v>60</v>
      </c>
    </row>
    <row r="505">
      <c r="A505" s="7">
        <f t="shared" si="1"/>
        <v>354</v>
      </c>
      <c r="B505" s="8" t="s">
        <v>434</v>
      </c>
      <c r="C505" s="6" t="s">
        <v>132</v>
      </c>
    </row>
    <row r="506">
      <c r="A506" s="7">
        <f t="shared" si="1"/>
        <v>354</v>
      </c>
      <c r="B506" s="8" t="s">
        <v>434</v>
      </c>
      <c r="C506" s="9" t="s">
        <v>60</v>
      </c>
    </row>
    <row r="507">
      <c r="A507" s="7">
        <f t="shared" si="1"/>
        <v>355</v>
      </c>
      <c r="B507" s="5" t="s">
        <v>435</v>
      </c>
      <c r="C507" s="6" t="s">
        <v>336</v>
      </c>
    </row>
    <row r="508">
      <c r="A508" s="7">
        <f t="shared" si="1"/>
        <v>356</v>
      </c>
      <c r="B508" s="5" t="s">
        <v>436</v>
      </c>
      <c r="C508" s="6" t="s">
        <v>437</v>
      </c>
    </row>
    <row r="509">
      <c r="A509" s="7">
        <f t="shared" si="1"/>
        <v>357</v>
      </c>
      <c r="B509" s="8" t="s">
        <v>438</v>
      </c>
      <c r="C509" s="9" t="s">
        <v>372</v>
      </c>
    </row>
    <row r="510">
      <c r="A510" s="7">
        <f t="shared" si="1"/>
        <v>358</v>
      </c>
      <c r="B510" s="5" t="s">
        <v>439</v>
      </c>
      <c r="C510" s="6" t="s">
        <v>426</v>
      </c>
    </row>
    <row r="511">
      <c r="A511" s="7">
        <f t="shared" si="1"/>
        <v>359</v>
      </c>
      <c r="B511" s="8" t="s">
        <v>440</v>
      </c>
      <c r="C511" s="9" t="s">
        <v>60</v>
      </c>
    </row>
    <row r="512">
      <c r="A512" s="7">
        <f t="shared" si="1"/>
        <v>360</v>
      </c>
      <c r="B512" s="8" t="s">
        <v>441</v>
      </c>
      <c r="C512" s="9" t="s">
        <v>374</v>
      </c>
    </row>
    <row r="513">
      <c r="A513" s="7">
        <f t="shared" si="1"/>
        <v>361</v>
      </c>
      <c r="B513" s="5" t="s">
        <v>442</v>
      </c>
      <c r="C513" s="6" t="s">
        <v>326</v>
      </c>
    </row>
    <row r="514">
      <c r="A514" s="7">
        <f t="shared" si="1"/>
        <v>362</v>
      </c>
      <c r="B514" s="8" t="s">
        <v>443</v>
      </c>
      <c r="C514" s="6" t="s">
        <v>132</v>
      </c>
    </row>
    <row r="515">
      <c r="A515" s="7">
        <f t="shared" si="1"/>
        <v>362</v>
      </c>
      <c r="B515" s="8" t="s">
        <v>443</v>
      </c>
      <c r="C515" s="9" t="s">
        <v>60</v>
      </c>
    </row>
    <row r="516">
      <c r="A516" s="7">
        <f t="shared" si="1"/>
        <v>363</v>
      </c>
      <c r="B516" s="8" t="s">
        <v>444</v>
      </c>
      <c r="C516" s="9" t="s">
        <v>60</v>
      </c>
    </row>
    <row r="517">
      <c r="A517" s="7">
        <f t="shared" si="1"/>
        <v>364</v>
      </c>
      <c r="B517" s="5" t="s">
        <v>445</v>
      </c>
      <c r="C517" s="6" t="s">
        <v>446</v>
      </c>
    </row>
    <row r="518">
      <c r="A518" s="7">
        <f t="shared" si="1"/>
        <v>364</v>
      </c>
      <c r="B518" s="5" t="s">
        <v>445</v>
      </c>
      <c r="C518" s="6" t="s">
        <v>25</v>
      </c>
    </row>
    <row r="519">
      <c r="A519" s="7">
        <f t="shared" si="1"/>
        <v>365</v>
      </c>
      <c r="B519" s="8" t="s">
        <v>447</v>
      </c>
      <c r="C519" s="9" t="s">
        <v>60</v>
      </c>
    </row>
    <row r="520">
      <c r="A520" s="7">
        <f t="shared" si="1"/>
        <v>365</v>
      </c>
      <c r="B520" s="8" t="s">
        <v>447</v>
      </c>
      <c r="C520" s="6" t="s">
        <v>448</v>
      </c>
    </row>
    <row r="521">
      <c r="A521" s="7">
        <f t="shared" si="1"/>
        <v>365</v>
      </c>
      <c r="B521" s="8" t="s">
        <v>447</v>
      </c>
      <c r="C521" s="9" t="s">
        <v>60</v>
      </c>
    </row>
    <row r="522">
      <c r="A522" s="7">
        <f t="shared" si="1"/>
        <v>365</v>
      </c>
      <c r="B522" s="8" t="s">
        <v>447</v>
      </c>
      <c r="C522" s="6" t="s">
        <v>449</v>
      </c>
    </row>
    <row r="523">
      <c r="A523" s="7">
        <f t="shared" si="1"/>
        <v>366</v>
      </c>
      <c r="B523" s="8" t="s">
        <v>450</v>
      </c>
      <c r="C523" s="6" t="s">
        <v>153</v>
      </c>
    </row>
    <row r="524">
      <c r="A524" s="7">
        <f t="shared" si="1"/>
        <v>366</v>
      </c>
      <c r="B524" s="8" t="s">
        <v>450</v>
      </c>
      <c r="C524" s="9" t="s">
        <v>60</v>
      </c>
    </row>
    <row r="525">
      <c r="A525" s="7">
        <f t="shared" si="1"/>
        <v>367</v>
      </c>
      <c r="B525" s="5" t="s">
        <v>451</v>
      </c>
      <c r="C525" s="6" t="s">
        <v>452</v>
      </c>
    </row>
    <row r="526">
      <c r="A526" s="7">
        <f t="shared" si="1"/>
        <v>368</v>
      </c>
      <c r="B526" s="5" t="s">
        <v>453</v>
      </c>
      <c r="C526" s="6" t="s">
        <v>91</v>
      </c>
    </row>
    <row r="527">
      <c r="A527" s="7">
        <f t="shared" si="1"/>
        <v>368</v>
      </c>
      <c r="B527" s="5" t="s">
        <v>453</v>
      </c>
      <c r="C527" s="6" t="s">
        <v>454</v>
      </c>
    </row>
    <row r="528">
      <c r="A528" s="7">
        <f t="shared" si="1"/>
        <v>368</v>
      </c>
      <c r="B528" s="5" t="s">
        <v>453</v>
      </c>
      <c r="C528" s="6" t="s">
        <v>267</v>
      </c>
    </row>
    <row r="529">
      <c r="A529" s="7">
        <f t="shared" si="1"/>
        <v>369</v>
      </c>
      <c r="B529" s="5" t="s">
        <v>455</v>
      </c>
      <c r="C529" s="6" t="s">
        <v>405</v>
      </c>
    </row>
    <row r="530">
      <c r="A530" s="7">
        <f t="shared" si="1"/>
        <v>370</v>
      </c>
      <c r="B530" s="8" t="s">
        <v>456</v>
      </c>
      <c r="C530" s="6" t="s">
        <v>132</v>
      </c>
    </row>
    <row r="531">
      <c r="A531" s="7">
        <f t="shared" si="1"/>
        <v>370</v>
      </c>
      <c r="B531" s="8" t="s">
        <v>456</v>
      </c>
      <c r="C531" s="9" t="s">
        <v>60</v>
      </c>
    </row>
    <row r="532">
      <c r="A532" s="7">
        <f t="shared" si="1"/>
        <v>371</v>
      </c>
      <c r="B532" s="5" t="s">
        <v>457</v>
      </c>
      <c r="C532" s="6" t="s">
        <v>336</v>
      </c>
    </row>
    <row r="533">
      <c r="A533" s="7">
        <f t="shared" si="1"/>
        <v>372</v>
      </c>
      <c r="B533" s="8" t="s">
        <v>458</v>
      </c>
      <c r="C533" s="9" t="s">
        <v>60</v>
      </c>
    </row>
    <row r="534">
      <c r="A534" s="7">
        <f t="shared" si="1"/>
        <v>372</v>
      </c>
      <c r="B534" s="8" t="s">
        <v>458</v>
      </c>
      <c r="C534" s="9" t="s">
        <v>54</v>
      </c>
    </row>
    <row r="535">
      <c r="A535" s="7">
        <f t="shared" si="1"/>
        <v>373</v>
      </c>
      <c r="B535" s="8" t="s">
        <v>459</v>
      </c>
      <c r="C535" s="9" t="s">
        <v>177</v>
      </c>
    </row>
    <row r="536">
      <c r="A536" s="7">
        <f t="shared" si="1"/>
        <v>374</v>
      </c>
      <c r="B536" s="8" t="s">
        <v>460</v>
      </c>
      <c r="C536" s="9" t="s">
        <v>52</v>
      </c>
    </row>
    <row r="537">
      <c r="A537" s="7">
        <f t="shared" si="1"/>
        <v>375</v>
      </c>
      <c r="B537" s="5" t="s">
        <v>461</v>
      </c>
      <c r="C537" s="6" t="s">
        <v>462</v>
      </c>
    </row>
    <row r="538">
      <c r="A538" s="7">
        <f t="shared" si="1"/>
        <v>376</v>
      </c>
      <c r="B538" s="5" t="s">
        <v>463</v>
      </c>
      <c r="C538" s="6" t="s">
        <v>267</v>
      </c>
    </row>
    <row r="539">
      <c r="A539" s="7">
        <f t="shared" si="1"/>
        <v>376</v>
      </c>
      <c r="B539" s="5" t="s">
        <v>463</v>
      </c>
      <c r="C539" s="6" t="s">
        <v>91</v>
      </c>
    </row>
    <row r="540">
      <c r="A540" s="7">
        <f t="shared" si="1"/>
        <v>377</v>
      </c>
      <c r="B540" s="5" t="s">
        <v>464</v>
      </c>
      <c r="C540" s="6" t="s">
        <v>405</v>
      </c>
    </row>
    <row r="541">
      <c r="A541" s="7">
        <f t="shared" si="1"/>
        <v>378</v>
      </c>
      <c r="B541" s="5" t="s">
        <v>465</v>
      </c>
      <c r="C541" s="6" t="s">
        <v>462</v>
      </c>
    </row>
    <row r="542">
      <c r="A542" s="7">
        <f t="shared" si="1"/>
        <v>379</v>
      </c>
      <c r="B542" s="5" t="s">
        <v>466</v>
      </c>
      <c r="C542" s="6" t="s">
        <v>467</v>
      </c>
    </row>
    <row r="543">
      <c r="A543" s="7">
        <f t="shared" si="1"/>
        <v>380</v>
      </c>
      <c r="B543" s="8" t="s">
        <v>468</v>
      </c>
      <c r="C543" s="6" t="s">
        <v>153</v>
      </c>
    </row>
    <row r="544">
      <c r="A544" s="7">
        <f t="shared" si="1"/>
        <v>380</v>
      </c>
      <c r="B544" s="8" t="s">
        <v>468</v>
      </c>
      <c r="C544" s="9" t="s">
        <v>60</v>
      </c>
    </row>
    <row r="545">
      <c r="A545" s="7">
        <f t="shared" si="1"/>
        <v>381</v>
      </c>
      <c r="B545" s="5" t="s">
        <v>469</v>
      </c>
      <c r="C545" s="6" t="s">
        <v>15</v>
      </c>
    </row>
    <row r="546">
      <c r="A546" s="7">
        <f t="shared" si="1"/>
        <v>382</v>
      </c>
      <c r="B546" s="5" t="s">
        <v>470</v>
      </c>
      <c r="C546" s="6" t="s">
        <v>471</v>
      </c>
    </row>
    <row r="547">
      <c r="A547" s="7">
        <f t="shared" si="1"/>
        <v>383</v>
      </c>
      <c r="B547" s="5" t="s">
        <v>472</v>
      </c>
      <c r="C547" s="6" t="s">
        <v>405</v>
      </c>
    </row>
    <row r="548">
      <c r="A548" s="7">
        <f t="shared" si="1"/>
        <v>384</v>
      </c>
      <c r="B548" s="5" t="s">
        <v>473</v>
      </c>
      <c r="C548" s="6" t="s">
        <v>142</v>
      </c>
    </row>
    <row r="549">
      <c r="A549" s="7">
        <f t="shared" si="1"/>
        <v>384</v>
      </c>
      <c r="B549" s="5" t="s">
        <v>473</v>
      </c>
      <c r="C549" s="6" t="s">
        <v>25</v>
      </c>
    </row>
    <row r="550">
      <c r="A550" s="7">
        <f t="shared" si="1"/>
        <v>385</v>
      </c>
      <c r="B550" s="8" t="s">
        <v>474</v>
      </c>
      <c r="C550" s="9" t="s">
        <v>374</v>
      </c>
    </row>
    <row r="551">
      <c r="A551" s="7">
        <f t="shared" si="1"/>
        <v>386</v>
      </c>
      <c r="B551" s="8" t="s">
        <v>475</v>
      </c>
      <c r="C551" s="9" t="s">
        <v>52</v>
      </c>
    </row>
    <row r="552">
      <c r="A552" s="7">
        <f t="shared" si="1"/>
        <v>387</v>
      </c>
      <c r="B552" s="8" t="s">
        <v>476</v>
      </c>
      <c r="C552" s="9" t="s">
        <v>52</v>
      </c>
    </row>
    <row r="553">
      <c r="A553" s="7">
        <f t="shared" si="1"/>
        <v>388</v>
      </c>
      <c r="B553" s="5" t="s">
        <v>477</v>
      </c>
      <c r="C553" s="6" t="s">
        <v>426</v>
      </c>
    </row>
    <row r="554">
      <c r="A554" s="7">
        <f t="shared" si="1"/>
        <v>389</v>
      </c>
      <c r="B554" s="5" t="s">
        <v>478</v>
      </c>
      <c r="C554" s="6" t="s">
        <v>479</v>
      </c>
    </row>
    <row r="555">
      <c r="A555" s="7">
        <f t="shared" si="1"/>
        <v>390</v>
      </c>
      <c r="B555" s="8" t="s">
        <v>480</v>
      </c>
      <c r="C555" s="9" t="s">
        <v>52</v>
      </c>
    </row>
    <row r="556">
      <c r="A556" s="7">
        <f t="shared" si="1"/>
        <v>391</v>
      </c>
      <c r="B556" s="5" t="s">
        <v>481</v>
      </c>
      <c r="C556" s="6" t="s">
        <v>324</v>
      </c>
    </row>
    <row r="557">
      <c r="A557" s="7">
        <f t="shared" si="1"/>
        <v>392</v>
      </c>
      <c r="B557" s="5" t="s">
        <v>482</v>
      </c>
      <c r="C557" s="6" t="s">
        <v>328</v>
      </c>
    </row>
    <row r="558">
      <c r="A558" s="7">
        <f t="shared" si="1"/>
        <v>392</v>
      </c>
      <c r="B558" s="5" t="s">
        <v>482</v>
      </c>
      <c r="C558" s="6" t="s">
        <v>162</v>
      </c>
    </row>
    <row r="559">
      <c r="A559" s="7">
        <f t="shared" si="1"/>
        <v>393</v>
      </c>
      <c r="B559" s="8" t="s">
        <v>483</v>
      </c>
      <c r="C559" s="6" t="s">
        <v>313</v>
      </c>
    </row>
    <row r="560">
      <c r="A560" s="7">
        <f t="shared" si="1"/>
        <v>393</v>
      </c>
      <c r="B560" s="8" t="s">
        <v>483</v>
      </c>
      <c r="C560" s="9" t="s">
        <v>60</v>
      </c>
    </row>
    <row r="561">
      <c r="A561" s="7">
        <f t="shared" si="1"/>
        <v>394</v>
      </c>
      <c r="B561" s="8" t="s">
        <v>484</v>
      </c>
      <c r="C561" s="6" t="s">
        <v>448</v>
      </c>
    </row>
    <row r="562">
      <c r="A562" s="7">
        <f t="shared" si="1"/>
        <v>394</v>
      </c>
      <c r="B562" s="8" t="s">
        <v>484</v>
      </c>
      <c r="C562" s="9" t="s">
        <v>60</v>
      </c>
    </row>
    <row r="563">
      <c r="A563" s="7">
        <f t="shared" si="1"/>
        <v>395</v>
      </c>
      <c r="B563" s="8" t="s">
        <v>485</v>
      </c>
      <c r="C563" s="9" t="s">
        <v>60</v>
      </c>
    </row>
    <row r="564">
      <c r="A564" s="7">
        <f t="shared" si="1"/>
        <v>395</v>
      </c>
      <c r="B564" s="8" t="s">
        <v>485</v>
      </c>
      <c r="C564" s="9" t="s">
        <v>24</v>
      </c>
    </row>
    <row r="565">
      <c r="A565" s="7">
        <f t="shared" si="1"/>
        <v>395</v>
      </c>
      <c r="B565" s="8" t="s">
        <v>485</v>
      </c>
      <c r="C565" s="9" t="s">
        <v>25</v>
      </c>
    </row>
    <row r="566">
      <c r="A566" s="7">
        <f t="shared" si="1"/>
        <v>395</v>
      </c>
      <c r="B566" s="8" t="s">
        <v>485</v>
      </c>
      <c r="C566" s="6" t="s">
        <v>132</v>
      </c>
    </row>
    <row r="567">
      <c r="A567" s="7">
        <f t="shared" si="1"/>
        <v>396</v>
      </c>
      <c r="B567" s="5" t="s">
        <v>486</v>
      </c>
      <c r="C567" s="6" t="s">
        <v>487</v>
      </c>
    </row>
    <row r="568">
      <c r="A568" s="7">
        <f t="shared" si="1"/>
        <v>397</v>
      </c>
      <c r="B568" s="8" t="s">
        <v>488</v>
      </c>
      <c r="C568" s="9" t="s">
        <v>60</v>
      </c>
    </row>
    <row r="569">
      <c r="A569" s="7">
        <f t="shared" si="1"/>
        <v>397</v>
      </c>
      <c r="B569" s="8" t="s">
        <v>488</v>
      </c>
      <c r="C569" s="6" t="s">
        <v>132</v>
      </c>
    </row>
    <row r="570">
      <c r="A570" s="7">
        <f t="shared" si="1"/>
        <v>398</v>
      </c>
      <c r="B570" s="8" t="s">
        <v>489</v>
      </c>
      <c r="C570" s="9" t="s">
        <v>40</v>
      </c>
    </row>
    <row r="571">
      <c r="A571" s="7">
        <f t="shared" si="1"/>
        <v>399</v>
      </c>
      <c r="B571" s="5" t="s">
        <v>490</v>
      </c>
      <c r="C571" s="6" t="s">
        <v>452</v>
      </c>
    </row>
    <row r="572">
      <c r="A572" s="7">
        <f t="shared" si="1"/>
        <v>400</v>
      </c>
      <c r="B572" s="8" t="s">
        <v>491</v>
      </c>
      <c r="C572" s="9" t="s">
        <v>60</v>
      </c>
    </row>
    <row r="573">
      <c r="A573" s="7">
        <f t="shared" si="1"/>
        <v>400</v>
      </c>
      <c r="B573" s="8" t="s">
        <v>491</v>
      </c>
      <c r="C573" s="9" t="s">
        <v>24</v>
      </c>
    </row>
    <row r="574">
      <c r="A574" s="7">
        <f t="shared" si="1"/>
        <v>400</v>
      </c>
      <c r="B574" s="8" t="s">
        <v>491</v>
      </c>
      <c r="C574" s="9" t="s">
        <v>142</v>
      </c>
    </row>
    <row r="575">
      <c r="A575" s="7">
        <f t="shared" si="1"/>
        <v>401</v>
      </c>
      <c r="B575" s="8" t="s">
        <v>492</v>
      </c>
      <c r="C575" s="6" t="s">
        <v>153</v>
      </c>
    </row>
    <row r="576">
      <c r="A576" s="7">
        <f t="shared" si="1"/>
        <v>401</v>
      </c>
      <c r="B576" s="8" t="s">
        <v>492</v>
      </c>
      <c r="C576" s="9" t="s">
        <v>60</v>
      </c>
    </row>
    <row r="577">
      <c r="A577" s="7">
        <f t="shared" si="1"/>
        <v>402</v>
      </c>
      <c r="B577" s="5" t="s">
        <v>493</v>
      </c>
      <c r="C577" s="6" t="s">
        <v>336</v>
      </c>
    </row>
    <row r="578">
      <c r="A578" s="7">
        <f t="shared" si="1"/>
        <v>403</v>
      </c>
      <c r="B578" s="5" t="s">
        <v>494</v>
      </c>
      <c r="C578" s="6" t="s">
        <v>426</v>
      </c>
    </row>
    <row r="579">
      <c r="A579" s="7">
        <f t="shared" si="1"/>
        <v>404</v>
      </c>
      <c r="B579" s="5" t="s">
        <v>495</v>
      </c>
      <c r="C579" s="6" t="s">
        <v>426</v>
      </c>
    </row>
    <row r="580">
      <c r="A580" s="7">
        <f t="shared" si="1"/>
        <v>405</v>
      </c>
      <c r="B580" s="8" t="s">
        <v>496</v>
      </c>
      <c r="C580" s="6" t="s">
        <v>60</v>
      </c>
    </row>
    <row r="581">
      <c r="A581" s="7">
        <f t="shared" si="1"/>
        <v>406</v>
      </c>
      <c r="B581" s="5" t="s">
        <v>497</v>
      </c>
      <c r="C581" s="6" t="s">
        <v>196</v>
      </c>
    </row>
    <row r="582">
      <c r="A582" s="7">
        <f t="shared" si="1"/>
        <v>407</v>
      </c>
      <c r="B582" s="8" t="s">
        <v>498</v>
      </c>
      <c r="C582" s="9" t="s">
        <v>177</v>
      </c>
    </row>
    <row r="583">
      <c r="A583" s="7">
        <f t="shared" si="1"/>
        <v>407</v>
      </c>
      <c r="B583" s="8" t="s">
        <v>498</v>
      </c>
      <c r="C583" s="9" t="s">
        <v>54</v>
      </c>
    </row>
    <row r="584">
      <c r="A584" s="7">
        <f t="shared" si="1"/>
        <v>407</v>
      </c>
      <c r="B584" s="8" t="s">
        <v>498</v>
      </c>
      <c r="C584" s="9" t="s">
        <v>60</v>
      </c>
    </row>
    <row r="585">
      <c r="A585" s="7">
        <f t="shared" si="1"/>
        <v>407</v>
      </c>
      <c r="B585" s="8" t="s">
        <v>498</v>
      </c>
      <c r="C585" s="9" t="s">
        <v>25</v>
      </c>
    </row>
    <row r="586">
      <c r="A586" s="7">
        <f t="shared" si="1"/>
        <v>408</v>
      </c>
      <c r="B586" s="8" t="s">
        <v>499</v>
      </c>
      <c r="C586" s="6" t="s">
        <v>25</v>
      </c>
    </row>
    <row r="587">
      <c r="A587" s="7">
        <f t="shared" si="1"/>
        <v>408</v>
      </c>
      <c r="B587" s="8" t="s">
        <v>499</v>
      </c>
      <c r="C587" s="6" t="s">
        <v>60</v>
      </c>
    </row>
    <row r="588">
      <c r="A588" s="7">
        <f t="shared" si="1"/>
        <v>408</v>
      </c>
      <c r="B588" s="8" t="s">
        <v>499</v>
      </c>
      <c r="C588" s="6" t="s">
        <v>162</v>
      </c>
    </row>
    <row r="589">
      <c r="A589" s="7">
        <f t="shared" si="1"/>
        <v>409</v>
      </c>
      <c r="B589" s="5" t="s">
        <v>500</v>
      </c>
      <c r="C589" s="6" t="s">
        <v>479</v>
      </c>
    </row>
    <row r="590">
      <c r="A590" s="7">
        <f t="shared" si="1"/>
        <v>410</v>
      </c>
      <c r="B590" s="8" t="s">
        <v>501</v>
      </c>
      <c r="C590" s="9" t="s">
        <v>502</v>
      </c>
    </row>
    <row r="591">
      <c r="A591" s="7">
        <f t="shared" si="1"/>
        <v>411</v>
      </c>
      <c r="B591" s="5" t="s">
        <v>503</v>
      </c>
      <c r="C591" s="6" t="s">
        <v>336</v>
      </c>
    </row>
    <row r="592">
      <c r="A592" s="7">
        <f t="shared" si="1"/>
        <v>412</v>
      </c>
      <c r="B592" s="5" t="s">
        <v>504</v>
      </c>
      <c r="C592" s="6" t="s">
        <v>336</v>
      </c>
    </row>
    <row r="593">
      <c r="A593" s="7">
        <f t="shared" si="1"/>
        <v>413</v>
      </c>
      <c r="B593" s="8" t="s">
        <v>505</v>
      </c>
      <c r="C593" s="6" t="s">
        <v>60</v>
      </c>
    </row>
    <row r="594">
      <c r="A594" s="7">
        <f t="shared" si="1"/>
        <v>414</v>
      </c>
      <c r="B594" s="8" t="s">
        <v>506</v>
      </c>
      <c r="C594" s="6" t="s">
        <v>313</v>
      </c>
    </row>
    <row r="595">
      <c r="A595" s="7">
        <f t="shared" si="1"/>
        <v>414</v>
      </c>
      <c r="B595" s="8" t="s">
        <v>506</v>
      </c>
      <c r="C595" s="9" t="s">
        <v>60</v>
      </c>
    </row>
    <row r="596">
      <c r="A596" s="7">
        <f t="shared" si="1"/>
        <v>415</v>
      </c>
      <c r="B596" s="5" t="s">
        <v>507</v>
      </c>
      <c r="C596" s="6" t="s">
        <v>479</v>
      </c>
    </row>
    <row r="597">
      <c r="A597" s="7">
        <f t="shared" si="1"/>
        <v>416</v>
      </c>
      <c r="B597" s="5" t="s">
        <v>508</v>
      </c>
      <c r="C597" s="6" t="s">
        <v>479</v>
      </c>
    </row>
    <row r="598">
      <c r="A598" s="7">
        <f t="shared" si="1"/>
        <v>417</v>
      </c>
      <c r="B598" s="8" t="s">
        <v>509</v>
      </c>
      <c r="C598" s="9" t="s">
        <v>60</v>
      </c>
    </row>
    <row r="599">
      <c r="A599" s="7">
        <f t="shared" si="1"/>
        <v>417</v>
      </c>
      <c r="B599" s="8" t="s">
        <v>509</v>
      </c>
      <c r="C599" s="6" t="s">
        <v>356</v>
      </c>
    </row>
    <row r="600">
      <c r="A600" s="7">
        <f t="shared" si="1"/>
        <v>417</v>
      </c>
      <c r="B600" s="8" t="s">
        <v>509</v>
      </c>
      <c r="C600" s="6" t="s">
        <v>25</v>
      </c>
    </row>
    <row r="601">
      <c r="A601" s="7">
        <f t="shared" si="1"/>
        <v>417</v>
      </c>
      <c r="B601" s="8" t="s">
        <v>509</v>
      </c>
      <c r="C601" s="6" t="s">
        <v>510</v>
      </c>
    </row>
    <row r="602">
      <c r="A602" s="7">
        <f t="shared" si="1"/>
        <v>417</v>
      </c>
      <c r="B602" s="8" t="s">
        <v>509</v>
      </c>
      <c r="C602" s="6" t="s">
        <v>132</v>
      </c>
    </row>
    <row r="603">
      <c r="A603" s="7">
        <f t="shared" si="1"/>
        <v>417</v>
      </c>
      <c r="B603" s="8" t="s">
        <v>509</v>
      </c>
      <c r="C603" s="6" t="s">
        <v>179</v>
      </c>
    </row>
    <row r="604">
      <c r="A604" s="7">
        <f t="shared" si="1"/>
        <v>418</v>
      </c>
      <c r="B604" s="5" t="s">
        <v>511</v>
      </c>
      <c r="C604" s="6" t="s">
        <v>179</v>
      </c>
    </row>
    <row r="605">
      <c r="A605" s="7">
        <f t="shared" si="1"/>
        <v>419</v>
      </c>
      <c r="B605" s="8" t="s">
        <v>512</v>
      </c>
      <c r="C605" s="9" t="s">
        <v>60</v>
      </c>
    </row>
    <row r="606">
      <c r="A606" s="7">
        <f t="shared" si="1"/>
        <v>419</v>
      </c>
      <c r="B606" s="8" t="s">
        <v>512</v>
      </c>
      <c r="C606" s="6" t="s">
        <v>132</v>
      </c>
    </row>
    <row r="607">
      <c r="A607" s="7">
        <f t="shared" si="1"/>
        <v>420</v>
      </c>
      <c r="B607" s="8" t="s">
        <v>513</v>
      </c>
      <c r="C607" s="6" t="s">
        <v>132</v>
      </c>
    </row>
    <row r="608">
      <c r="A608" s="7">
        <f t="shared" si="1"/>
        <v>420</v>
      </c>
      <c r="B608" s="8" t="s">
        <v>513</v>
      </c>
      <c r="C608" s="9" t="s">
        <v>60</v>
      </c>
    </row>
    <row r="609">
      <c r="A609" s="7">
        <f t="shared" si="1"/>
        <v>421</v>
      </c>
      <c r="B609" s="8" t="s">
        <v>514</v>
      </c>
      <c r="C609" s="9" t="s">
        <v>372</v>
      </c>
    </row>
    <row r="610">
      <c r="A610" s="7">
        <f t="shared" si="1"/>
        <v>422</v>
      </c>
      <c r="B610" s="8" t="s">
        <v>515</v>
      </c>
      <c r="C610" s="6" t="s">
        <v>132</v>
      </c>
    </row>
    <row r="611">
      <c r="A611" s="7">
        <f t="shared" si="1"/>
        <v>422</v>
      </c>
      <c r="B611" s="8" t="s">
        <v>515</v>
      </c>
      <c r="C611" s="9" t="s">
        <v>60</v>
      </c>
    </row>
    <row r="612">
      <c r="A612" s="7">
        <f t="shared" si="1"/>
        <v>423</v>
      </c>
      <c r="B612" s="8" t="s">
        <v>516</v>
      </c>
      <c r="C612" s="6" t="s">
        <v>132</v>
      </c>
    </row>
    <row r="613">
      <c r="A613" s="7">
        <f t="shared" si="1"/>
        <v>423</v>
      </c>
      <c r="B613" s="8" t="s">
        <v>516</v>
      </c>
      <c r="C613" s="9" t="s">
        <v>60</v>
      </c>
    </row>
    <row r="614">
      <c r="A614" s="7">
        <f t="shared" si="1"/>
        <v>424</v>
      </c>
      <c r="B614" s="8" t="s">
        <v>517</v>
      </c>
      <c r="C614" s="6" t="s">
        <v>374</v>
      </c>
    </row>
    <row r="615">
      <c r="A615" s="7">
        <f t="shared" si="1"/>
        <v>425</v>
      </c>
      <c r="B615" s="8" t="s">
        <v>518</v>
      </c>
      <c r="C615" s="6" t="s">
        <v>60</v>
      </c>
    </row>
    <row r="616">
      <c r="A616" s="7">
        <f t="shared" si="1"/>
        <v>425</v>
      </c>
      <c r="B616" s="8" t="s">
        <v>518</v>
      </c>
      <c r="C616" s="9" t="s">
        <v>142</v>
      </c>
    </row>
    <row r="617">
      <c r="A617" s="7">
        <f t="shared" si="1"/>
        <v>426</v>
      </c>
      <c r="B617" s="8" t="s">
        <v>519</v>
      </c>
      <c r="C617" s="9" t="s">
        <v>177</v>
      </c>
    </row>
    <row r="618">
      <c r="A618" s="7">
        <f t="shared" si="1"/>
        <v>427</v>
      </c>
      <c r="B618" s="8" t="s">
        <v>520</v>
      </c>
      <c r="C618" s="6" t="s">
        <v>132</v>
      </c>
    </row>
    <row r="619">
      <c r="A619" s="7">
        <f t="shared" si="1"/>
        <v>427</v>
      </c>
      <c r="B619" s="8" t="s">
        <v>520</v>
      </c>
      <c r="C619" s="9" t="s">
        <v>60</v>
      </c>
    </row>
    <row r="620">
      <c r="A620" s="7">
        <f t="shared" si="1"/>
        <v>428</v>
      </c>
      <c r="B620" s="5" t="s">
        <v>521</v>
      </c>
      <c r="C620" s="6" t="s">
        <v>479</v>
      </c>
    </row>
    <row r="621">
      <c r="A621" s="7">
        <f t="shared" si="1"/>
        <v>428</v>
      </c>
      <c r="B621" s="5" t="s">
        <v>521</v>
      </c>
      <c r="C621" s="6" t="s">
        <v>399</v>
      </c>
    </row>
    <row r="622">
      <c r="A622" s="7">
        <f t="shared" si="1"/>
        <v>429</v>
      </c>
      <c r="B622" s="5" t="s">
        <v>522</v>
      </c>
      <c r="C622" s="6" t="s">
        <v>196</v>
      </c>
    </row>
    <row r="623">
      <c r="A623" s="7">
        <f t="shared" si="1"/>
        <v>430</v>
      </c>
      <c r="B623" s="8" t="s">
        <v>523</v>
      </c>
      <c r="C623" s="9" t="s">
        <v>177</v>
      </c>
    </row>
    <row r="624">
      <c r="A624" s="7">
        <f t="shared" si="1"/>
        <v>431</v>
      </c>
      <c r="B624" s="8" t="s">
        <v>524</v>
      </c>
      <c r="C624" s="6" t="s">
        <v>132</v>
      </c>
    </row>
    <row r="625">
      <c r="A625" s="7">
        <f t="shared" si="1"/>
        <v>431</v>
      </c>
      <c r="B625" s="8" t="s">
        <v>524</v>
      </c>
      <c r="C625" s="9" t="s">
        <v>60</v>
      </c>
    </row>
    <row r="626">
      <c r="A626" s="7">
        <f t="shared" si="1"/>
        <v>432</v>
      </c>
      <c r="B626" s="8" t="s">
        <v>525</v>
      </c>
      <c r="C626" s="6" t="s">
        <v>132</v>
      </c>
    </row>
    <row r="627">
      <c r="A627" s="7">
        <f t="shared" si="1"/>
        <v>432</v>
      </c>
      <c r="B627" s="8" t="s">
        <v>525</v>
      </c>
      <c r="C627" s="6" t="s">
        <v>25</v>
      </c>
    </row>
    <row r="628">
      <c r="A628" s="7">
        <f t="shared" si="1"/>
        <v>432</v>
      </c>
      <c r="B628" s="8" t="s">
        <v>525</v>
      </c>
      <c r="C628" s="9" t="s">
        <v>60</v>
      </c>
    </row>
    <row r="629">
      <c r="A629" s="7">
        <f t="shared" si="1"/>
        <v>433</v>
      </c>
      <c r="B629" s="8" t="s">
        <v>526</v>
      </c>
      <c r="C629" s="6" t="s">
        <v>132</v>
      </c>
    </row>
    <row r="630">
      <c r="A630" s="7">
        <f t="shared" si="1"/>
        <v>433</v>
      </c>
      <c r="B630" s="8" t="s">
        <v>526</v>
      </c>
      <c r="C630" s="9" t="s">
        <v>60</v>
      </c>
    </row>
    <row r="631">
      <c r="A631" s="7">
        <f t="shared" si="1"/>
        <v>434</v>
      </c>
      <c r="B631" s="8" t="s">
        <v>527</v>
      </c>
      <c r="C631" s="9" t="s">
        <v>83</v>
      </c>
    </row>
    <row r="632">
      <c r="A632" s="7">
        <f t="shared" si="1"/>
        <v>435</v>
      </c>
      <c r="B632" s="12" t="s">
        <v>528</v>
      </c>
      <c r="C632" s="13" t="s">
        <v>420</v>
      </c>
    </row>
    <row r="633">
      <c r="A633" s="7">
        <f t="shared" si="1"/>
        <v>436</v>
      </c>
      <c r="B633" s="8" t="s">
        <v>529</v>
      </c>
      <c r="C633" s="9" t="s">
        <v>60</v>
      </c>
    </row>
    <row r="634">
      <c r="A634" s="7">
        <f t="shared" si="1"/>
        <v>436</v>
      </c>
      <c r="B634" s="8" t="s">
        <v>529</v>
      </c>
      <c r="C634" s="9" t="s">
        <v>530</v>
      </c>
    </row>
    <row r="635">
      <c r="A635" s="7">
        <f t="shared" si="1"/>
        <v>436</v>
      </c>
      <c r="B635" s="8" t="s">
        <v>529</v>
      </c>
      <c r="C635" s="9" t="s">
        <v>142</v>
      </c>
    </row>
    <row r="636">
      <c r="A636" s="7">
        <f t="shared" si="1"/>
        <v>437</v>
      </c>
      <c r="B636" s="8" t="s">
        <v>531</v>
      </c>
      <c r="C636" s="9" t="s">
        <v>177</v>
      </c>
    </row>
    <row r="637">
      <c r="A637" s="7">
        <f t="shared" si="1"/>
        <v>438</v>
      </c>
      <c r="B637" s="8" t="s">
        <v>532</v>
      </c>
      <c r="C637" s="6" t="s">
        <v>60</v>
      </c>
    </row>
    <row r="638">
      <c r="A638" s="7">
        <f t="shared" si="1"/>
        <v>439</v>
      </c>
      <c r="B638" s="5" t="s">
        <v>533</v>
      </c>
      <c r="C638" s="6" t="s">
        <v>97</v>
      </c>
    </row>
    <row r="639">
      <c r="A639" s="7">
        <f t="shared" si="1"/>
        <v>440</v>
      </c>
      <c r="B639" s="5" t="s">
        <v>534</v>
      </c>
      <c r="C639" s="6" t="s">
        <v>62</v>
      </c>
    </row>
    <row r="640">
      <c r="A640" s="7">
        <f t="shared" si="1"/>
        <v>440</v>
      </c>
      <c r="B640" s="5" t="s">
        <v>534</v>
      </c>
      <c r="C640" s="6" t="s">
        <v>162</v>
      </c>
    </row>
    <row r="641">
      <c r="A641" s="7">
        <f t="shared" si="1"/>
        <v>441</v>
      </c>
      <c r="B641" s="8" t="s">
        <v>535</v>
      </c>
      <c r="C641" s="9" t="s">
        <v>60</v>
      </c>
    </row>
    <row r="642">
      <c r="A642" s="7">
        <f t="shared" si="1"/>
        <v>441</v>
      </c>
      <c r="B642" s="8" t="s">
        <v>535</v>
      </c>
      <c r="C642" s="9" t="s">
        <v>162</v>
      </c>
    </row>
    <row r="643">
      <c r="A643" s="7">
        <f t="shared" si="1"/>
        <v>442</v>
      </c>
      <c r="B643" s="5" t="s">
        <v>536</v>
      </c>
      <c r="C643" s="6" t="s">
        <v>32</v>
      </c>
    </row>
    <row r="644">
      <c r="A644" s="7">
        <f t="shared" si="1"/>
        <v>443</v>
      </c>
      <c r="B644" s="5" t="s">
        <v>537</v>
      </c>
      <c r="C644" s="6" t="s">
        <v>538</v>
      </c>
    </row>
    <row r="645">
      <c r="A645" s="7">
        <f t="shared" si="1"/>
        <v>444</v>
      </c>
      <c r="B645" s="8" t="s">
        <v>539</v>
      </c>
      <c r="C645" s="9" t="s">
        <v>162</v>
      </c>
    </row>
    <row r="646">
      <c r="A646" s="7">
        <f t="shared" si="1"/>
        <v>445</v>
      </c>
      <c r="B646" s="8" t="s">
        <v>540</v>
      </c>
      <c r="C646" s="9" t="s">
        <v>40</v>
      </c>
    </row>
    <row r="647">
      <c r="A647" s="7">
        <f t="shared" si="1"/>
        <v>446</v>
      </c>
      <c r="B647" s="8" t="s">
        <v>541</v>
      </c>
      <c r="C647" s="9" t="s">
        <v>40</v>
      </c>
    </row>
    <row r="648">
      <c r="A648" s="7">
        <f t="shared" si="1"/>
        <v>447</v>
      </c>
      <c r="B648" s="8" t="s">
        <v>542</v>
      </c>
      <c r="C648" s="9" t="s">
        <v>162</v>
      </c>
    </row>
    <row r="649">
      <c r="A649" s="7">
        <f t="shared" si="1"/>
        <v>448</v>
      </c>
      <c r="B649" s="8" t="s">
        <v>543</v>
      </c>
      <c r="C649" s="9" t="s">
        <v>399</v>
      </c>
    </row>
    <row r="650">
      <c r="A650" s="7">
        <f t="shared" si="1"/>
        <v>449</v>
      </c>
      <c r="B650" s="5" t="s">
        <v>544</v>
      </c>
      <c r="C650" s="6" t="s">
        <v>393</v>
      </c>
    </row>
    <row r="651">
      <c r="A651" s="7">
        <f t="shared" si="1"/>
        <v>450</v>
      </c>
      <c r="B651" s="5" t="s">
        <v>545</v>
      </c>
      <c r="C651" s="6" t="s">
        <v>267</v>
      </c>
    </row>
    <row r="652">
      <c r="A652" s="7">
        <f t="shared" si="1"/>
        <v>451</v>
      </c>
      <c r="B652" s="8" t="s">
        <v>546</v>
      </c>
      <c r="C652" s="9" t="s">
        <v>547</v>
      </c>
    </row>
    <row r="653">
      <c r="A653" s="7">
        <f t="shared" si="1"/>
        <v>452</v>
      </c>
      <c r="B653" s="8" t="s">
        <v>548</v>
      </c>
      <c r="C653" s="6" t="s">
        <v>153</v>
      </c>
    </row>
    <row r="654">
      <c r="A654" s="7">
        <f t="shared" si="1"/>
        <v>452</v>
      </c>
      <c r="B654" s="8" t="s">
        <v>548</v>
      </c>
      <c r="C654" s="9" t="s">
        <v>60</v>
      </c>
    </row>
    <row r="655">
      <c r="A655" s="7">
        <f t="shared" si="1"/>
        <v>453</v>
      </c>
      <c r="B655" s="8" t="s">
        <v>549</v>
      </c>
      <c r="C655" s="6" t="s">
        <v>550</v>
      </c>
    </row>
    <row r="656">
      <c r="A656" s="7">
        <f t="shared" si="1"/>
        <v>453</v>
      </c>
      <c r="B656" s="8" t="s">
        <v>549</v>
      </c>
      <c r="C656" s="9" t="s">
        <v>60</v>
      </c>
    </row>
    <row r="657">
      <c r="A657" s="7">
        <f t="shared" si="1"/>
        <v>453</v>
      </c>
      <c r="B657" s="8" t="s">
        <v>549</v>
      </c>
      <c r="C657" s="9" t="s">
        <v>54</v>
      </c>
    </row>
    <row r="658">
      <c r="A658" s="7">
        <f t="shared" si="1"/>
        <v>453</v>
      </c>
      <c r="B658" s="8" t="s">
        <v>549</v>
      </c>
      <c r="C658" s="9" t="s">
        <v>25</v>
      </c>
    </row>
    <row r="659">
      <c r="A659" s="7">
        <f t="shared" si="1"/>
        <v>454</v>
      </c>
      <c r="B659" s="8" t="s">
        <v>551</v>
      </c>
      <c r="C659" s="9" t="s">
        <v>60</v>
      </c>
    </row>
    <row r="660">
      <c r="A660" s="7">
        <f t="shared" si="1"/>
        <v>455</v>
      </c>
      <c r="B660" s="8" t="s">
        <v>552</v>
      </c>
      <c r="C660" s="9" t="s">
        <v>60</v>
      </c>
    </row>
    <row r="661">
      <c r="A661" s="7">
        <f t="shared" si="1"/>
        <v>455</v>
      </c>
      <c r="B661" s="14" t="s">
        <v>552</v>
      </c>
      <c r="C661" s="6" t="s">
        <v>25</v>
      </c>
    </row>
    <row r="662">
      <c r="A662" s="7">
        <f t="shared" si="1"/>
        <v>455</v>
      </c>
      <c r="B662" s="14" t="s">
        <v>552</v>
      </c>
      <c r="C662" s="6" t="s">
        <v>553</v>
      </c>
    </row>
    <row r="663">
      <c r="A663" s="7">
        <f t="shared" si="1"/>
        <v>456</v>
      </c>
      <c r="B663" s="8" t="s">
        <v>554</v>
      </c>
      <c r="C663" s="9" t="s">
        <v>555</v>
      </c>
    </row>
    <row r="664">
      <c r="A664" s="7">
        <f t="shared" si="1"/>
        <v>457</v>
      </c>
      <c r="B664" s="8" t="s">
        <v>556</v>
      </c>
      <c r="C664" s="9" t="s">
        <v>46</v>
      </c>
    </row>
    <row r="665">
      <c r="A665" s="7">
        <f t="shared" si="1"/>
        <v>458</v>
      </c>
      <c r="B665" s="14" t="s">
        <v>557</v>
      </c>
      <c r="C665" s="9" t="s">
        <v>374</v>
      </c>
    </row>
    <row r="666">
      <c r="A666" s="7">
        <f t="shared" si="1"/>
        <v>459</v>
      </c>
      <c r="B666" s="8" t="s">
        <v>558</v>
      </c>
      <c r="C666" s="9" t="s">
        <v>162</v>
      </c>
    </row>
    <row r="667">
      <c r="A667" s="7">
        <f t="shared" si="1"/>
        <v>459</v>
      </c>
      <c r="B667" s="8" t="s">
        <v>558</v>
      </c>
      <c r="C667" s="9" t="s">
        <v>142</v>
      </c>
    </row>
    <row r="668">
      <c r="A668" s="7">
        <f t="shared" si="1"/>
        <v>460</v>
      </c>
      <c r="B668" s="5" t="s">
        <v>559</v>
      </c>
      <c r="C668" s="6" t="s">
        <v>153</v>
      </c>
    </row>
    <row r="669">
      <c r="A669" s="7">
        <f t="shared" si="1"/>
        <v>461</v>
      </c>
      <c r="B669" s="8" t="s">
        <v>560</v>
      </c>
      <c r="C669" s="9" t="s">
        <v>280</v>
      </c>
    </row>
    <row r="670">
      <c r="A670" s="7">
        <f t="shared" si="1"/>
        <v>462</v>
      </c>
      <c r="B670" s="8" t="s">
        <v>561</v>
      </c>
      <c r="C670" s="9" t="s">
        <v>24</v>
      </c>
    </row>
    <row r="671">
      <c r="A671" s="7">
        <f t="shared" si="1"/>
        <v>462</v>
      </c>
      <c r="B671" s="8" t="s">
        <v>561</v>
      </c>
      <c r="C671" s="9" t="s">
        <v>25</v>
      </c>
    </row>
    <row r="672">
      <c r="A672" s="7">
        <f t="shared" si="1"/>
        <v>463</v>
      </c>
      <c r="B672" s="8" t="s">
        <v>562</v>
      </c>
      <c r="C672" s="6" t="s">
        <v>25</v>
      </c>
    </row>
    <row r="673">
      <c r="A673" s="7">
        <f t="shared" si="1"/>
        <v>463</v>
      </c>
      <c r="B673" s="8" t="s">
        <v>562</v>
      </c>
      <c r="C673" s="6" t="s">
        <v>24</v>
      </c>
    </row>
    <row r="674">
      <c r="A674" s="7">
        <f t="shared" si="1"/>
        <v>464</v>
      </c>
      <c r="B674" s="8" t="s">
        <v>563</v>
      </c>
      <c r="C674" s="9" t="s">
        <v>24</v>
      </c>
    </row>
    <row r="675">
      <c r="A675" s="7">
        <f t="shared" si="1"/>
        <v>465</v>
      </c>
      <c r="B675" s="8" t="s">
        <v>564</v>
      </c>
      <c r="C675" s="6" t="s">
        <v>25</v>
      </c>
    </row>
    <row r="676">
      <c r="A676" s="7">
        <f t="shared" si="1"/>
        <v>465</v>
      </c>
      <c r="B676" s="8" t="s">
        <v>564</v>
      </c>
      <c r="C676" s="6" t="s">
        <v>24</v>
      </c>
    </row>
    <row r="677">
      <c r="A677" s="7">
        <f t="shared" si="1"/>
        <v>466</v>
      </c>
      <c r="B677" s="8" t="s">
        <v>565</v>
      </c>
      <c r="C677" s="6" t="s">
        <v>25</v>
      </c>
    </row>
    <row r="678">
      <c r="A678" s="7">
        <f t="shared" si="1"/>
        <v>466</v>
      </c>
      <c r="B678" s="8" t="s">
        <v>565</v>
      </c>
      <c r="C678" s="6" t="s">
        <v>566</v>
      </c>
    </row>
    <row r="679">
      <c r="A679" s="7">
        <f t="shared" si="1"/>
        <v>466</v>
      </c>
      <c r="B679" s="8" t="s">
        <v>565</v>
      </c>
      <c r="C679" s="9" t="s">
        <v>24</v>
      </c>
    </row>
    <row r="680">
      <c r="A680" s="7">
        <f t="shared" si="1"/>
        <v>467</v>
      </c>
      <c r="B680" s="8" t="s">
        <v>567</v>
      </c>
      <c r="C680" s="9" t="s">
        <v>24</v>
      </c>
    </row>
    <row r="681">
      <c r="A681" s="7">
        <f t="shared" si="1"/>
        <v>468</v>
      </c>
      <c r="B681" s="8" t="s">
        <v>568</v>
      </c>
      <c r="C681" s="6" t="s">
        <v>25</v>
      </c>
    </row>
    <row r="682">
      <c r="A682" s="7">
        <f t="shared" si="1"/>
        <v>468</v>
      </c>
      <c r="B682" s="8" t="s">
        <v>568</v>
      </c>
      <c r="C682" s="6" t="s">
        <v>24</v>
      </c>
    </row>
    <row r="683">
      <c r="A683" s="7">
        <f t="shared" si="1"/>
        <v>469</v>
      </c>
      <c r="B683" s="8" t="s">
        <v>569</v>
      </c>
      <c r="C683" s="9" t="s">
        <v>24</v>
      </c>
    </row>
    <row r="684">
      <c r="A684" s="7">
        <f t="shared" si="1"/>
        <v>470</v>
      </c>
      <c r="B684" s="8" t="s">
        <v>570</v>
      </c>
      <c r="C684" s="9" t="s">
        <v>60</v>
      </c>
    </row>
    <row r="685">
      <c r="A685" s="7">
        <f t="shared" si="1"/>
        <v>471</v>
      </c>
      <c r="B685" s="8" t="s">
        <v>571</v>
      </c>
      <c r="C685" s="9" t="s">
        <v>177</v>
      </c>
    </row>
    <row r="686">
      <c r="A686" s="7">
        <f t="shared" si="1"/>
        <v>472</v>
      </c>
      <c r="B686" s="8" t="s">
        <v>572</v>
      </c>
      <c r="C686" s="9" t="s">
        <v>60</v>
      </c>
    </row>
    <row r="687">
      <c r="A687" s="7">
        <f t="shared" si="1"/>
        <v>473</v>
      </c>
      <c r="B687" s="8" t="s">
        <v>573</v>
      </c>
      <c r="C687" s="9" t="s">
        <v>40</v>
      </c>
    </row>
    <row r="688">
      <c r="A688" s="7">
        <f t="shared" si="1"/>
        <v>474</v>
      </c>
      <c r="B688" s="8" t="s">
        <v>574</v>
      </c>
      <c r="C688" s="9" t="s">
        <v>60</v>
      </c>
    </row>
    <row r="689">
      <c r="A689" s="7">
        <f t="shared" si="1"/>
        <v>475</v>
      </c>
      <c r="B689" s="8" t="s">
        <v>575</v>
      </c>
      <c r="C689" s="9" t="s">
        <v>60</v>
      </c>
    </row>
    <row r="690">
      <c r="A690" s="7">
        <f t="shared" si="1"/>
        <v>476</v>
      </c>
      <c r="B690" s="5" t="s">
        <v>576</v>
      </c>
      <c r="C690" s="6" t="s">
        <v>356</v>
      </c>
    </row>
    <row r="691">
      <c r="A691" s="7">
        <f t="shared" si="1"/>
        <v>477</v>
      </c>
      <c r="B691" s="8" t="s">
        <v>577</v>
      </c>
      <c r="C691" s="9" t="s">
        <v>60</v>
      </c>
    </row>
    <row r="692">
      <c r="A692" s="7">
        <f t="shared" si="1"/>
        <v>478</v>
      </c>
      <c r="B692" s="8" t="s">
        <v>578</v>
      </c>
      <c r="C692" s="9" t="s">
        <v>40</v>
      </c>
    </row>
    <row r="693">
      <c r="A693" s="7">
        <f t="shared" si="1"/>
        <v>479</v>
      </c>
      <c r="B693" s="8" t="s">
        <v>579</v>
      </c>
      <c r="C693" s="9" t="s">
        <v>60</v>
      </c>
    </row>
    <row r="694">
      <c r="A694" s="7">
        <f t="shared" si="1"/>
        <v>480</v>
      </c>
      <c r="B694" s="8" t="s">
        <v>580</v>
      </c>
      <c r="C694" s="6" t="s">
        <v>25</v>
      </c>
    </row>
    <row r="695">
      <c r="A695" s="7">
        <f t="shared" si="1"/>
        <v>481</v>
      </c>
      <c r="B695" s="8" t="s">
        <v>581</v>
      </c>
      <c r="C695" s="9" t="s">
        <v>88</v>
      </c>
    </row>
    <row r="696">
      <c r="A696" s="7">
        <f t="shared" si="1"/>
        <v>482</v>
      </c>
      <c r="B696" s="8" t="s">
        <v>582</v>
      </c>
      <c r="C696" s="9" t="s">
        <v>40</v>
      </c>
    </row>
    <row r="697">
      <c r="A697" s="7">
        <f t="shared" si="1"/>
        <v>483</v>
      </c>
      <c r="B697" s="8" t="s">
        <v>583</v>
      </c>
      <c r="C697" s="9" t="s">
        <v>24</v>
      </c>
    </row>
    <row r="698">
      <c r="A698" s="7">
        <f t="shared" si="1"/>
        <v>484</v>
      </c>
      <c r="B698" s="8" t="s">
        <v>584</v>
      </c>
      <c r="C698" s="9" t="s">
        <v>24</v>
      </c>
    </row>
    <row r="699">
      <c r="A699" s="7">
        <f t="shared" si="1"/>
        <v>484</v>
      </c>
      <c r="B699" s="8" t="s">
        <v>584</v>
      </c>
      <c r="C699" s="9" t="s">
        <v>25</v>
      </c>
    </row>
    <row r="700">
      <c r="A700" s="7">
        <f t="shared" si="1"/>
        <v>485</v>
      </c>
      <c r="B700" s="8" t="s">
        <v>585</v>
      </c>
      <c r="C700" s="9" t="s">
        <v>162</v>
      </c>
    </row>
    <row r="701">
      <c r="A701" s="7">
        <f t="shared" si="1"/>
        <v>485</v>
      </c>
      <c r="B701" s="8" t="s">
        <v>585</v>
      </c>
      <c r="C701" s="6" t="s">
        <v>25</v>
      </c>
    </row>
    <row r="702">
      <c r="A702" s="7">
        <f t="shared" si="1"/>
        <v>485</v>
      </c>
      <c r="B702" s="8" t="s">
        <v>585</v>
      </c>
      <c r="C702" s="6" t="s">
        <v>313</v>
      </c>
    </row>
    <row r="703">
      <c r="A703" s="7">
        <f t="shared" si="1"/>
        <v>486</v>
      </c>
      <c r="B703" s="8" t="s">
        <v>586</v>
      </c>
      <c r="C703" s="9" t="s">
        <v>24</v>
      </c>
    </row>
    <row r="704">
      <c r="A704" s="7">
        <f t="shared" si="1"/>
        <v>487</v>
      </c>
      <c r="B704" s="8" t="s">
        <v>587</v>
      </c>
      <c r="C704" s="9" t="s">
        <v>24</v>
      </c>
    </row>
    <row r="705">
      <c r="A705" s="7">
        <f t="shared" si="1"/>
        <v>487</v>
      </c>
      <c r="B705" s="8" t="s">
        <v>587</v>
      </c>
      <c r="C705" s="9" t="s">
        <v>25</v>
      </c>
    </row>
    <row r="706">
      <c r="A706" s="7">
        <f t="shared" si="1"/>
        <v>488</v>
      </c>
      <c r="B706" s="8" t="s">
        <v>588</v>
      </c>
      <c r="C706" s="9" t="s">
        <v>24</v>
      </c>
    </row>
    <row r="707">
      <c r="A707" s="7">
        <f t="shared" si="1"/>
        <v>489</v>
      </c>
      <c r="B707" s="8" t="s">
        <v>589</v>
      </c>
      <c r="C707" s="6" t="s">
        <v>25</v>
      </c>
    </row>
    <row r="708">
      <c r="A708" s="7">
        <f t="shared" si="1"/>
        <v>489</v>
      </c>
      <c r="B708" s="8" t="s">
        <v>589</v>
      </c>
      <c r="C708" s="6" t="s">
        <v>24</v>
      </c>
    </row>
    <row r="709">
      <c r="A709" s="7">
        <f t="shared" si="1"/>
        <v>490</v>
      </c>
      <c r="B709" s="5" t="s">
        <v>590</v>
      </c>
      <c r="C709" s="6" t="s">
        <v>591</v>
      </c>
    </row>
    <row r="710">
      <c r="A710" s="7">
        <f t="shared" si="1"/>
        <v>491</v>
      </c>
      <c r="B710" s="5" t="s">
        <v>592</v>
      </c>
      <c r="C710" s="6" t="s">
        <v>393</v>
      </c>
    </row>
    <row r="711">
      <c r="A711" s="7">
        <f t="shared" si="1"/>
        <v>492</v>
      </c>
      <c r="B711" s="5" t="s">
        <v>593</v>
      </c>
      <c r="C711" s="6" t="s">
        <v>393</v>
      </c>
    </row>
    <row r="712">
      <c r="A712" s="7">
        <f t="shared" si="1"/>
        <v>493</v>
      </c>
      <c r="B712" s="8" t="s">
        <v>594</v>
      </c>
      <c r="C712" s="9" t="s">
        <v>60</v>
      </c>
    </row>
    <row r="713">
      <c r="A713" s="7">
        <f t="shared" si="1"/>
        <v>494</v>
      </c>
      <c r="B713" s="8" t="s">
        <v>595</v>
      </c>
      <c r="C713" s="9" t="s">
        <v>24</v>
      </c>
    </row>
    <row r="714">
      <c r="A714" s="7">
        <f t="shared" si="1"/>
        <v>495</v>
      </c>
      <c r="B714" s="8" t="s">
        <v>596</v>
      </c>
      <c r="C714" s="9" t="s">
        <v>24</v>
      </c>
    </row>
    <row r="715">
      <c r="A715" s="7">
        <f t="shared" si="1"/>
        <v>496</v>
      </c>
      <c r="B715" s="5" t="s">
        <v>597</v>
      </c>
      <c r="C715" s="6" t="s">
        <v>452</v>
      </c>
    </row>
    <row r="716">
      <c r="A716" s="7">
        <f t="shared" si="1"/>
        <v>497</v>
      </c>
      <c r="B716" s="5" t="s">
        <v>598</v>
      </c>
      <c r="C716" s="6" t="s">
        <v>78</v>
      </c>
    </row>
    <row r="717">
      <c r="A717" s="7">
        <f t="shared" si="1"/>
        <v>498</v>
      </c>
      <c r="B717" s="8" t="s">
        <v>599</v>
      </c>
      <c r="C717" s="9" t="s">
        <v>24</v>
      </c>
    </row>
    <row r="718">
      <c r="A718" s="7">
        <f t="shared" si="1"/>
        <v>499</v>
      </c>
      <c r="B718" s="8" t="s">
        <v>600</v>
      </c>
      <c r="C718" s="9" t="s">
        <v>24</v>
      </c>
    </row>
    <row r="719">
      <c r="A719" s="7">
        <f t="shared" si="1"/>
        <v>500</v>
      </c>
      <c r="B719" s="5" t="s">
        <v>601</v>
      </c>
      <c r="C719" s="6" t="s">
        <v>393</v>
      </c>
    </row>
    <row r="720">
      <c r="A720" s="7">
        <f t="shared" si="1"/>
        <v>501</v>
      </c>
      <c r="B720" s="5" t="s">
        <v>602</v>
      </c>
      <c r="C720" s="6" t="s">
        <v>97</v>
      </c>
    </row>
    <row r="721">
      <c r="A721" s="7">
        <f t="shared" si="1"/>
        <v>501</v>
      </c>
      <c r="B721" s="5" t="s">
        <v>602</v>
      </c>
      <c r="C721" s="6" t="s">
        <v>603</v>
      </c>
    </row>
    <row r="722">
      <c r="A722" s="7">
        <f t="shared" si="1"/>
        <v>502</v>
      </c>
      <c r="B722" s="5" t="s">
        <v>604</v>
      </c>
      <c r="C722" s="6" t="s">
        <v>393</v>
      </c>
    </row>
    <row r="723">
      <c r="A723" s="7">
        <f t="shared" si="1"/>
        <v>503</v>
      </c>
      <c r="B723" s="5" t="s">
        <v>605</v>
      </c>
      <c r="C723" s="6" t="s">
        <v>393</v>
      </c>
    </row>
    <row r="724">
      <c r="A724" s="7">
        <f t="shared" si="1"/>
        <v>504</v>
      </c>
      <c r="B724" s="8" t="s">
        <v>606</v>
      </c>
      <c r="C724" s="9" t="s">
        <v>399</v>
      </c>
    </row>
    <row r="725">
      <c r="A725" s="7">
        <f t="shared" si="1"/>
        <v>505</v>
      </c>
      <c r="B725" s="8" t="s">
        <v>607</v>
      </c>
      <c r="C725" s="6" t="s">
        <v>25</v>
      </c>
    </row>
    <row r="726">
      <c r="A726" s="7">
        <f t="shared" si="1"/>
        <v>505</v>
      </c>
      <c r="B726" s="8" t="s">
        <v>607</v>
      </c>
      <c r="C726" s="6" t="s">
        <v>313</v>
      </c>
    </row>
    <row r="727">
      <c r="A727" s="7">
        <f t="shared" si="1"/>
        <v>505</v>
      </c>
      <c r="B727" s="8" t="s">
        <v>607</v>
      </c>
      <c r="C727" s="6" t="s">
        <v>150</v>
      </c>
    </row>
    <row r="728">
      <c r="A728" s="7">
        <f t="shared" si="1"/>
        <v>505</v>
      </c>
      <c r="B728" s="8" t="s">
        <v>607</v>
      </c>
      <c r="C728" s="9" t="s">
        <v>60</v>
      </c>
    </row>
    <row r="729">
      <c r="A729" s="7">
        <f t="shared" si="1"/>
        <v>506</v>
      </c>
      <c r="B729" s="8" t="s">
        <v>608</v>
      </c>
      <c r="C729" s="9" t="s">
        <v>24</v>
      </c>
    </row>
    <row r="730">
      <c r="A730" s="7">
        <f t="shared" si="1"/>
        <v>507</v>
      </c>
      <c r="B730" s="5" t="s">
        <v>609</v>
      </c>
      <c r="C730" s="6" t="s">
        <v>610</v>
      </c>
    </row>
    <row r="731">
      <c r="A731" s="7">
        <f t="shared" si="1"/>
        <v>508</v>
      </c>
      <c r="B731" s="5" t="s">
        <v>611</v>
      </c>
      <c r="C731" s="6" t="s">
        <v>612</v>
      </c>
    </row>
    <row r="732">
      <c r="A732" s="7">
        <f t="shared" si="1"/>
        <v>509</v>
      </c>
      <c r="B732" s="8" t="s">
        <v>613</v>
      </c>
      <c r="C732" s="9" t="s">
        <v>614</v>
      </c>
    </row>
    <row r="733">
      <c r="A733" s="7">
        <f t="shared" si="1"/>
        <v>510</v>
      </c>
      <c r="B733" s="8" t="s">
        <v>615</v>
      </c>
      <c r="C733" s="9" t="s">
        <v>616</v>
      </c>
    </row>
    <row r="734">
      <c r="A734" s="7">
        <f t="shared" si="1"/>
        <v>510</v>
      </c>
      <c r="B734" s="8" t="s">
        <v>615</v>
      </c>
      <c r="C734" s="9" t="s">
        <v>24</v>
      </c>
    </row>
    <row r="735">
      <c r="A735" s="7">
        <f t="shared" si="1"/>
        <v>511</v>
      </c>
      <c r="B735" s="8" t="s">
        <v>617</v>
      </c>
      <c r="C735" s="9" t="s">
        <v>24</v>
      </c>
    </row>
    <row r="736">
      <c r="A736" s="7">
        <f t="shared" si="1"/>
        <v>512</v>
      </c>
      <c r="B736" s="8" t="s">
        <v>618</v>
      </c>
      <c r="C736" s="9" t="s">
        <v>24</v>
      </c>
    </row>
    <row r="737">
      <c r="A737" s="7">
        <f t="shared" si="1"/>
        <v>513</v>
      </c>
      <c r="B737" s="8" t="s">
        <v>619</v>
      </c>
      <c r="C737" s="9" t="s">
        <v>24</v>
      </c>
    </row>
    <row r="738">
      <c r="A738" s="7">
        <f t="shared" si="1"/>
        <v>514</v>
      </c>
      <c r="B738" s="5" t="s">
        <v>620</v>
      </c>
      <c r="C738" s="6" t="s">
        <v>621</v>
      </c>
    </row>
    <row r="739">
      <c r="A739" s="7">
        <f t="shared" si="1"/>
        <v>515</v>
      </c>
      <c r="B739" s="8" t="s">
        <v>622</v>
      </c>
      <c r="C739" s="9" t="s">
        <v>25</v>
      </c>
    </row>
    <row r="740">
      <c r="A740" s="7">
        <f t="shared" si="1"/>
        <v>515</v>
      </c>
      <c r="B740" s="8" t="s">
        <v>622</v>
      </c>
      <c r="C740" s="9" t="s">
        <v>24</v>
      </c>
    </row>
    <row r="741">
      <c r="A741" s="7">
        <f t="shared" si="1"/>
        <v>516</v>
      </c>
      <c r="B741" s="8" t="s">
        <v>623</v>
      </c>
      <c r="C741" s="6" t="s">
        <v>25</v>
      </c>
    </row>
    <row r="742">
      <c r="A742" s="7">
        <f t="shared" si="1"/>
        <v>516</v>
      </c>
      <c r="B742" s="8" t="s">
        <v>623</v>
      </c>
      <c r="C742" s="9" t="s">
        <v>142</v>
      </c>
    </row>
    <row r="743">
      <c r="A743" s="7">
        <f t="shared" si="1"/>
        <v>517</v>
      </c>
      <c r="B743" s="5" t="s">
        <v>624</v>
      </c>
      <c r="C743" s="6" t="s">
        <v>393</v>
      </c>
    </row>
    <row r="744">
      <c r="A744" s="7">
        <f t="shared" si="1"/>
        <v>518</v>
      </c>
      <c r="B744" s="8" t="s">
        <v>625</v>
      </c>
      <c r="C744" s="9" t="s">
        <v>399</v>
      </c>
    </row>
    <row r="745">
      <c r="A745" s="7">
        <f t="shared" si="1"/>
        <v>519</v>
      </c>
      <c r="B745" s="5" t="s">
        <v>626</v>
      </c>
      <c r="C745" s="6" t="s">
        <v>530</v>
      </c>
    </row>
    <row r="746">
      <c r="A746" s="7">
        <f t="shared" si="1"/>
        <v>520</v>
      </c>
      <c r="B746" s="8" t="s">
        <v>627</v>
      </c>
      <c r="C746" s="9" t="s">
        <v>40</v>
      </c>
    </row>
    <row r="747">
      <c r="A747" s="7">
        <f t="shared" si="1"/>
        <v>521</v>
      </c>
      <c r="B747" s="8" t="s">
        <v>628</v>
      </c>
      <c r="C747" s="6" t="s">
        <v>629</v>
      </c>
    </row>
    <row r="748">
      <c r="A748" s="7">
        <f t="shared" si="1"/>
        <v>521</v>
      </c>
      <c r="B748" s="8" t="s">
        <v>628</v>
      </c>
      <c r="C748" s="9" t="s">
        <v>60</v>
      </c>
    </row>
    <row r="749">
      <c r="A749" s="7">
        <f t="shared" si="1"/>
        <v>522</v>
      </c>
      <c r="B749" s="8" t="s">
        <v>630</v>
      </c>
      <c r="C749" s="6" t="s">
        <v>25</v>
      </c>
    </row>
    <row r="750">
      <c r="A750" s="7">
        <f t="shared" si="1"/>
        <v>522</v>
      </c>
      <c r="B750" s="8" t="s">
        <v>630</v>
      </c>
      <c r="C750" s="6" t="s">
        <v>24</v>
      </c>
    </row>
    <row r="751">
      <c r="A751" s="7">
        <f t="shared" si="1"/>
        <v>523</v>
      </c>
      <c r="B751" s="8" t="s">
        <v>631</v>
      </c>
      <c r="C751" s="6" t="s">
        <v>25</v>
      </c>
    </row>
    <row r="752">
      <c r="A752" s="7">
        <f t="shared" si="1"/>
        <v>523</v>
      </c>
      <c r="B752" s="8" t="s">
        <v>631</v>
      </c>
      <c r="C752" s="6" t="s">
        <v>24</v>
      </c>
    </row>
    <row r="753">
      <c r="A753" s="7">
        <f t="shared" si="1"/>
        <v>524</v>
      </c>
      <c r="B753" s="8" t="s">
        <v>632</v>
      </c>
      <c r="C753" s="9" t="s">
        <v>24</v>
      </c>
    </row>
    <row r="754">
      <c r="A754" s="7">
        <f t="shared" si="1"/>
        <v>525</v>
      </c>
      <c r="B754" s="8" t="s">
        <v>633</v>
      </c>
      <c r="C754" s="9" t="s">
        <v>24</v>
      </c>
    </row>
    <row r="755">
      <c r="A755" s="7">
        <f t="shared" si="1"/>
        <v>526</v>
      </c>
      <c r="B755" s="8" t="s">
        <v>634</v>
      </c>
      <c r="C755" s="9" t="s">
        <v>40</v>
      </c>
    </row>
    <row r="756">
      <c r="A756" s="7">
        <f t="shared" si="1"/>
        <v>527</v>
      </c>
      <c r="B756" s="8" t="s">
        <v>635</v>
      </c>
      <c r="C756" s="9" t="s">
        <v>24</v>
      </c>
    </row>
    <row r="757">
      <c r="A757" s="7">
        <f t="shared" si="1"/>
        <v>528</v>
      </c>
      <c r="B757" s="8" t="s">
        <v>636</v>
      </c>
      <c r="C757" s="6" t="s">
        <v>25</v>
      </c>
    </row>
    <row r="758">
      <c r="A758" s="7">
        <f t="shared" si="1"/>
        <v>528</v>
      </c>
      <c r="B758" s="8" t="s">
        <v>636</v>
      </c>
      <c r="C758" s="6" t="s">
        <v>24</v>
      </c>
    </row>
    <row r="759">
      <c r="A759" s="7">
        <f t="shared" si="1"/>
        <v>529</v>
      </c>
      <c r="B759" s="8" t="s">
        <v>637</v>
      </c>
      <c r="C759" s="9" t="s">
        <v>60</v>
      </c>
    </row>
    <row r="760">
      <c r="A760" s="7">
        <f t="shared" si="1"/>
        <v>529</v>
      </c>
      <c r="B760" s="8" t="s">
        <v>637</v>
      </c>
      <c r="C760" s="9" t="s">
        <v>142</v>
      </c>
    </row>
    <row r="761">
      <c r="A761" s="7">
        <f t="shared" si="1"/>
        <v>530</v>
      </c>
      <c r="B761" s="5" t="s">
        <v>638</v>
      </c>
      <c r="C761" s="6" t="s">
        <v>639</v>
      </c>
    </row>
    <row r="762">
      <c r="A762" s="7">
        <f t="shared" si="1"/>
        <v>531</v>
      </c>
      <c r="B762" s="8" t="s">
        <v>640</v>
      </c>
      <c r="C762" s="9" t="s">
        <v>40</v>
      </c>
    </row>
    <row r="763">
      <c r="A763" s="7">
        <f t="shared" si="1"/>
        <v>532</v>
      </c>
      <c r="B763" s="8" t="s">
        <v>641</v>
      </c>
      <c r="C763" s="9" t="s">
        <v>25</v>
      </c>
    </row>
    <row r="764">
      <c r="A764" s="7">
        <f t="shared" si="1"/>
        <v>532</v>
      </c>
      <c r="B764" s="8" t="s">
        <v>641</v>
      </c>
      <c r="C764" s="9" t="s">
        <v>24</v>
      </c>
    </row>
    <row r="765">
      <c r="A765" s="7">
        <f t="shared" si="1"/>
        <v>532</v>
      </c>
      <c r="B765" s="8" t="s">
        <v>641</v>
      </c>
      <c r="C765" s="6" t="s">
        <v>642</v>
      </c>
    </row>
    <row r="766">
      <c r="A766" s="7">
        <f t="shared" si="1"/>
        <v>533</v>
      </c>
      <c r="B766" s="8" t="s">
        <v>643</v>
      </c>
      <c r="C766" s="9" t="s">
        <v>177</v>
      </c>
    </row>
    <row r="767">
      <c r="A767" s="7">
        <f t="shared" si="1"/>
        <v>534</v>
      </c>
      <c r="B767" s="8" t="s">
        <v>644</v>
      </c>
      <c r="C767" s="9" t="s">
        <v>142</v>
      </c>
    </row>
    <row r="768">
      <c r="A768" s="7">
        <f t="shared" si="1"/>
        <v>534</v>
      </c>
      <c r="B768" s="8" t="s">
        <v>644</v>
      </c>
      <c r="C768" s="9" t="s">
        <v>25</v>
      </c>
    </row>
    <row r="769">
      <c r="A769" s="7">
        <f t="shared" si="1"/>
        <v>535</v>
      </c>
      <c r="B769" s="8" t="s">
        <v>645</v>
      </c>
      <c r="C769" s="9" t="s">
        <v>24</v>
      </c>
    </row>
    <row r="770">
      <c r="A770" s="7">
        <f t="shared" si="1"/>
        <v>536</v>
      </c>
      <c r="B770" s="5" t="s">
        <v>646</v>
      </c>
      <c r="C770" s="6" t="s">
        <v>612</v>
      </c>
    </row>
    <row r="771">
      <c r="A771" s="7">
        <f t="shared" si="1"/>
        <v>537</v>
      </c>
      <c r="B771" s="5" t="s">
        <v>647</v>
      </c>
      <c r="C771" s="6" t="s">
        <v>356</v>
      </c>
    </row>
    <row r="772">
      <c r="A772" s="7">
        <f t="shared" si="1"/>
        <v>538</v>
      </c>
      <c r="B772" s="8" t="s">
        <v>648</v>
      </c>
      <c r="C772" s="9" t="s">
        <v>399</v>
      </c>
    </row>
    <row r="773">
      <c r="A773" s="7">
        <f t="shared" si="1"/>
        <v>539</v>
      </c>
      <c r="B773" s="8" t="s">
        <v>649</v>
      </c>
      <c r="C773" s="9" t="s">
        <v>650</v>
      </c>
    </row>
    <row r="774">
      <c r="A774" s="7">
        <f t="shared" si="1"/>
        <v>540</v>
      </c>
      <c r="B774" s="8" t="s">
        <v>651</v>
      </c>
      <c r="C774" s="6" t="s">
        <v>25</v>
      </c>
    </row>
    <row r="775">
      <c r="A775" s="7">
        <f t="shared" si="1"/>
        <v>540</v>
      </c>
      <c r="B775" s="8" t="s">
        <v>651</v>
      </c>
      <c r="C775" s="9" t="s">
        <v>24</v>
      </c>
    </row>
    <row r="776">
      <c r="A776" s="7">
        <f t="shared" si="1"/>
        <v>541</v>
      </c>
      <c r="B776" s="8" t="s">
        <v>652</v>
      </c>
      <c r="C776" s="9" t="s">
        <v>479</v>
      </c>
    </row>
    <row r="777">
      <c r="A777" s="7">
        <f t="shared" si="1"/>
        <v>542</v>
      </c>
      <c r="B777" s="8" t="s">
        <v>653</v>
      </c>
      <c r="C777" s="9" t="s">
        <v>25</v>
      </c>
    </row>
    <row r="778">
      <c r="A778" s="7">
        <f t="shared" si="1"/>
        <v>543</v>
      </c>
      <c r="B778" s="5" t="s">
        <v>654</v>
      </c>
      <c r="C778" s="6" t="s">
        <v>655</v>
      </c>
    </row>
    <row r="779">
      <c r="A779" s="7">
        <f t="shared" si="1"/>
        <v>543</v>
      </c>
      <c r="B779" s="5" t="s">
        <v>654</v>
      </c>
      <c r="C779" s="6" t="s">
        <v>656</v>
      </c>
    </row>
    <row r="780">
      <c r="A780" s="7">
        <f t="shared" si="1"/>
        <v>544</v>
      </c>
      <c r="B780" s="8" t="s">
        <v>657</v>
      </c>
      <c r="C780" s="6" t="s">
        <v>25</v>
      </c>
    </row>
    <row r="781">
      <c r="A781" s="7">
        <f t="shared" si="1"/>
        <v>544</v>
      </c>
      <c r="B781" s="8" t="s">
        <v>657</v>
      </c>
      <c r="C781" s="6" t="s">
        <v>313</v>
      </c>
    </row>
    <row r="782">
      <c r="A782" s="7">
        <f t="shared" si="1"/>
        <v>544</v>
      </c>
      <c r="B782" s="8" t="s">
        <v>657</v>
      </c>
      <c r="C782" s="9" t="s">
        <v>162</v>
      </c>
    </row>
    <row r="783">
      <c r="A783" s="7">
        <f t="shared" si="1"/>
        <v>545</v>
      </c>
      <c r="B783" s="8" t="s">
        <v>658</v>
      </c>
      <c r="C783" s="9" t="s">
        <v>547</v>
      </c>
    </row>
    <row r="784">
      <c r="A784" s="7">
        <f t="shared" si="1"/>
        <v>546</v>
      </c>
      <c r="B784" s="8" t="s">
        <v>659</v>
      </c>
      <c r="C784" s="9" t="s">
        <v>162</v>
      </c>
    </row>
    <row r="785">
      <c r="A785" s="7">
        <f t="shared" si="1"/>
        <v>546</v>
      </c>
      <c r="B785" s="8" t="s">
        <v>659</v>
      </c>
      <c r="C785" s="9" t="s">
        <v>142</v>
      </c>
    </row>
    <row r="786">
      <c r="A786" s="7">
        <f t="shared" si="1"/>
        <v>547</v>
      </c>
      <c r="B786" s="8" t="s">
        <v>660</v>
      </c>
      <c r="C786" s="6" t="s">
        <v>25</v>
      </c>
    </row>
    <row r="787">
      <c r="A787" s="7">
        <f t="shared" si="1"/>
        <v>547</v>
      </c>
      <c r="B787" s="8" t="s">
        <v>660</v>
      </c>
      <c r="C787" s="6" t="s">
        <v>24</v>
      </c>
    </row>
    <row r="788">
      <c r="A788" s="7">
        <f t="shared" si="1"/>
        <v>548</v>
      </c>
      <c r="B788" s="8" t="s">
        <v>661</v>
      </c>
      <c r="C788" s="9" t="s">
        <v>25</v>
      </c>
    </row>
    <row r="789">
      <c r="A789" s="7">
        <f t="shared" si="1"/>
        <v>549</v>
      </c>
      <c r="B789" s="8" t="s">
        <v>662</v>
      </c>
      <c r="C789" s="9" t="s">
        <v>24</v>
      </c>
    </row>
    <row r="790">
      <c r="A790" s="7">
        <f t="shared" si="1"/>
        <v>550</v>
      </c>
      <c r="B790" s="5" t="s">
        <v>663</v>
      </c>
      <c r="C790" s="6" t="s">
        <v>423</v>
      </c>
    </row>
    <row r="791">
      <c r="A791" s="7">
        <f t="shared" si="1"/>
        <v>551</v>
      </c>
      <c r="B791" s="8" t="s">
        <v>664</v>
      </c>
      <c r="C791" s="9" t="s">
        <v>24</v>
      </c>
    </row>
    <row r="792">
      <c r="A792" s="7">
        <f t="shared" si="1"/>
        <v>551</v>
      </c>
      <c r="B792" s="8" t="s">
        <v>664</v>
      </c>
      <c r="C792" s="9" t="s">
        <v>25</v>
      </c>
    </row>
    <row r="793">
      <c r="A793" s="7">
        <f t="shared" si="1"/>
        <v>552</v>
      </c>
      <c r="B793" s="5" t="s">
        <v>665</v>
      </c>
      <c r="C793" s="6" t="s">
        <v>603</v>
      </c>
    </row>
    <row r="794">
      <c r="A794" s="7">
        <f t="shared" si="1"/>
        <v>553</v>
      </c>
      <c r="B794" s="8" t="s">
        <v>666</v>
      </c>
      <c r="C794" s="9" t="s">
        <v>24</v>
      </c>
    </row>
    <row r="795">
      <c r="A795" s="7">
        <f t="shared" si="1"/>
        <v>554</v>
      </c>
      <c r="B795" s="8" t="s">
        <v>667</v>
      </c>
      <c r="C795" s="9" t="s">
        <v>372</v>
      </c>
    </row>
    <row r="796">
      <c r="A796" s="7">
        <f t="shared" si="1"/>
        <v>555</v>
      </c>
      <c r="B796" s="5" t="s">
        <v>668</v>
      </c>
      <c r="C796" s="6" t="s">
        <v>356</v>
      </c>
    </row>
    <row r="797">
      <c r="A797" s="7">
        <f t="shared" si="1"/>
        <v>556</v>
      </c>
      <c r="B797" s="8" t="s">
        <v>669</v>
      </c>
      <c r="C797" s="9" t="s">
        <v>40</v>
      </c>
    </row>
    <row r="798">
      <c r="A798" s="7">
        <f t="shared" si="1"/>
        <v>557</v>
      </c>
      <c r="B798" s="8" t="s">
        <v>670</v>
      </c>
      <c r="C798" s="9" t="s">
        <v>24</v>
      </c>
    </row>
    <row r="799">
      <c r="A799" s="7">
        <f t="shared" si="1"/>
        <v>558</v>
      </c>
      <c r="B799" s="8" t="s">
        <v>671</v>
      </c>
      <c r="C799" s="6" t="s">
        <v>672</v>
      </c>
    </row>
    <row r="800">
      <c r="A800" s="7">
        <f t="shared" si="1"/>
        <v>558</v>
      </c>
      <c r="B800" s="8" t="s">
        <v>671</v>
      </c>
      <c r="C800" s="9" t="s">
        <v>60</v>
      </c>
    </row>
    <row r="801">
      <c r="A801" s="7">
        <f t="shared" si="1"/>
        <v>559</v>
      </c>
      <c r="B801" s="8" t="s">
        <v>673</v>
      </c>
      <c r="C801" s="6" t="s">
        <v>90</v>
      </c>
    </row>
    <row r="802">
      <c r="A802" s="7">
        <f t="shared" si="1"/>
        <v>559</v>
      </c>
      <c r="B802" s="8" t="s">
        <v>673</v>
      </c>
      <c r="C802" s="9" t="s">
        <v>60</v>
      </c>
    </row>
    <row r="803">
      <c r="A803" s="7">
        <f t="shared" si="1"/>
        <v>560</v>
      </c>
      <c r="B803" s="8" t="s">
        <v>674</v>
      </c>
      <c r="C803" s="6" t="s">
        <v>150</v>
      </c>
    </row>
    <row r="804">
      <c r="A804" s="7">
        <f t="shared" si="1"/>
        <v>560</v>
      </c>
      <c r="B804" s="8" t="s">
        <v>674</v>
      </c>
      <c r="C804" s="9" t="s">
        <v>60</v>
      </c>
    </row>
    <row r="805">
      <c r="A805" s="7">
        <f t="shared" si="1"/>
        <v>560</v>
      </c>
      <c r="B805" s="8" t="s">
        <v>674</v>
      </c>
      <c r="C805" s="9" t="s">
        <v>142</v>
      </c>
    </row>
    <row r="806">
      <c r="A806" s="7">
        <f t="shared" si="1"/>
        <v>561</v>
      </c>
      <c r="B806" s="8" t="s">
        <v>675</v>
      </c>
      <c r="C806" s="9" t="s">
        <v>479</v>
      </c>
    </row>
    <row r="807">
      <c r="A807" s="7">
        <f t="shared" si="1"/>
        <v>562</v>
      </c>
      <c r="B807" s="8" t="s">
        <v>676</v>
      </c>
      <c r="C807" s="6" t="s">
        <v>132</v>
      </c>
    </row>
    <row r="808">
      <c r="A808" s="7">
        <f t="shared" si="1"/>
        <v>562</v>
      </c>
      <c r="B808" s="8" t="s">
        <v>676</v>
      </c>
      <c r="C808" s="9" t="s">
        <v>60</v>
      </c>
    </row>
    <row r="809">
      <c r="A809" s="7">
        <f t="shared" si="1"/>
        <v>563</v>
      </c>
      <c r="B809" s="8" t="s">
        <v>677</v>
      </c>
      <c r="C809" s="6" t="s">
        <v>132</v>
      </c>
    </row>
    <row r="810">
      <c r="A810" s="7">
        <f t="shared" si="1"/>
        <v>563</v>
      </c>
      <c r="B810" s="8" t="s">
        <v>677</v>
      </c>
      <c r="C810" s="9" t="s">
        <v>60</v>
      </c>
    </row>
    <row r="811">
      <c r="A811" s="7">
        <f t="shared" si="1"/>
        <v>563</v>
      </c>
      <c r="B811" s="8" t="s">
        <v>677</v>
      </c>
      <c r="C811" s="9" t="s">
        <v>24</v>
      </c>
    </row>
    <row r="812">
      <c r="A812" s="7">
        <f t="shared" si="1"/>
        <v>564</v>
      </c>
      <c r="B812" s="8" t="s">
        <v>678</v>
      </c>
      <c r="C812" s="9" t="s">
        <v>60</v>
      </c>
    </row>
    <row r="813">
      <c r="A813" s="7">
        <f t="shared" si="1"/>
        <v>564</v>
      </c>
      <c r="B813" s="8" t="s">
        <v>678</v>
      </c>
      <c r="C813" s="9" t="s">
        <v>40</v>
      </c>
    </row>
    <row r="814">
      <c r="A814" s="7">
        <f t="shared" si="1"/>
        <v>565</v>
      </c>
      <c r="B814" s="8" t="s">
        <v>679</v>
      </c>
      <c r="C814" s="9" t="s">
        <v>60</v>
      </c>
    </row>
    <row r="815">
      <c r="A815" s="7">
        <f t="shared" si="1"/>
        <v>565</v>
      </c>
      <c r="B815" s="8" t="s">
        <v>679</v>
      </c>
      <c r="C815" s="9" t="s">
        <v>142</v>
      </c>
    </row>
    <row r="816">
      <c r="A816" s="7">
        <f t="shared" si="1"/>
        <v>566</v>
      </c>
      <c r="B816" s="5" t="s">
        <v>680</v>
      </c>
      <c r="C816" s="6" t="s">
        <v>681</v>
      </c>
    </row>
    <row r="817">
      <c r="A817" s="7">
        <f t="shared" si="1"/>
        <v>566</v>
      </c>
      <c r="B817" s="5" t="s">
        <v>680</v>
      </c>
      <c r="C817" s="6" t="s">
        <v>655</v>
      </c>
    </row>
    <row r="818">
      <c r="A818" s="7">
        <f t="shared" si="1"/>
        <v>567</v>
      </c>
      <c r="B818" s="5" t="s">
        <v>682</v>
      </c>
      <c r="C818" s="6" t="s">
        <v>683</v>
      </c>
    </row>
    <row r="819">
      <c r="A819" s="7">
        <f t="shared" si="1"/>
        <v>568</v>
      </c>
      <c r="B819" s="8" t="s">
        <v>684</v>
      </c>
      <c r="C819" s="6" t="s">
        <v>267</v>
      </c>
    </row>
    <row r="820">
      <c r="A820" s="7">
        <f t="shared" si="1"/>
        <v>568</v>
      </c>
      <c r="B820" s="8" t="s">
        <v>684</v>
      </c>
      <c r="C820" s="9" t="s">
        <v>60</v>
      </c>
    </row>
    <row r="821">
      <c r="A821" s="7">
        <f t="shared" si="1"/>
        <v>569</v>
      </c>
      <c r="B821" s="8" t="s">
        <v>685</v>
      </c>
      <c r="C821" s="9" t="s">
        <v>372</v>
      </c>
    </row>
    <row r="822">
      <c r="A822" s="7">
        <f t="shared" si="1"/>
        <v>570</v>
      </c>
      <c r="B822" s="8" t="s">
        <v>686</v>
      </c>
      <c r="C822" s="9" t="s">
        <v>64</v>
      </c>
    </row>
    <row r="823">
      <c r="A823" s="7">
        <f t="shared" si="1"/>
        <v>571</v>
      </c>
      <c r="B823" s="8" t="s">
        <v>687</v>
      </c>
      <c r="C823" s="6" t="s">
        <v>153</v>
      </c>
    </row>
    <row r="824">
      <c r="A824" s="7">
        <f t="shared" si="1"/>
        <v>571</v>
      </c>
      <c r="B824" s="8" t="s">
        <v>687</v>
      </c>
      <c r="C824" s="9" t="s">
        <v>60</v>
      </c>
    </row>
    <row r="825">
      <c r="A825" s="7">
        <f t="shared" si="1"/>
        <v>572</v>
      </c>
      <c r="B825" s="8" t="s">
        <v>688</v>
      </c>
      <c r="C825" s="6" t="s">
        <v>132</v>
      </c>
    </row>
    <row r="826">
      <c r="A826" s="7">
        <f t="shared" si="1"/>
        <v>572</v>
      </c>
      <c r="B826" s="8" t="s">
        <v>688</v>
      </c>
      <c r="C826" s="9" t="s">
        <v>60</v>
      </c>
    </row>
    <row r="827">
      <c r="A827" s="7">
        <f t="shared" si="1"/>
        <v>573</v>
      </c>
      <c r="B827" s="8" t="s">
        <v>689</v>
      </c>
      <c r="C827" s="9" t="s">
        <v>25</v>
      </c>
    </row>
    <row r="828">
      <c r="A828" s="7">
        <f t="shared" si="1"/>
        <v>574</v>
      </c>
      <c r="B828" s="8" t="s">
        <v>690</v>
      </c>
      <c r="C828" s="6" t="s">
        <v>25</v>
      </c>
    </row>
    <row r="829">
      <c r="A829" s="7">
        <f t="shared" si="1"/>
        <v>575</v>
      </c>
      <c r="B829" s="8" t="s">
        <v>691</v>
      </c>
      <c r="C829" s="6" t="s">
        <v>405</v>
      </c>
    </row>
    <row r="830">
      <c r="A830" s="7">
        <f t="shared" si="1"/>
        <v>575</v>
      </c>
      <c r="B830" s="8" t="s">
        <v>691</v>
      </c>
      <c r="C830" s="6" t="s">
        <v>91</v>
      </c>
    </row>
    <row r="831">
      <c r="A831" s="7">
        <f t="shared" si="1"/>
        <v>575</v>
      </c>
      <c r="B831" s="8" t="s">
        <v>691</v>
      </c>
      <c r="C831" s="9" t="s">
        <v>60</v>
      </c>
    </row>
    <row r="832">
      <c r="A832" s="7">
        <f t="shared" si="1"/>
        <v>576</v>
      </c>
      <c r="B832" s="8" t="s">
        <v>692</v>
      </c>
      <c r="C832" s="6" t="s">
        <v>405</v>
      </c>
    </row>
    <row r="833">
      <c r="A833" s="7">
        <f t="shared" si="1"/>
        <v>576</v>
      </c>
      <c r="B833" s="8" t="s">
        <v>692</v>
      </c>
      <c r="C833" s="6" t="s">
        <v>91</v>
      </c>
    </row>
    <row r="834">
      <c r="A834" s="7">
        <f t="shared" si="1"/>
        <v>576</v>
      </c>
      <c r="B834" s="8" t="s">
        <v>692</v>
      </c>
      <c r="C834" s="9" t="s">
        <v>60</v>
      </c>
    </row>
    <row r="835">
      <c r="A835" s="7">
        <f t="shared" si="1"/>
        <v>577</v>
      </c>
      <c r="B835" s="8" t="s">
        <v>693</v>
      </c>
      <c r="C835" s="9" t="s">
        <v>60</v>
      </c>
    </row>
    <row r="836">
      <c r="A836" s="7">
        <f t="shared" si="1"/>
        <v>578</v>
      </c>
      <c r="B836" s="5" t="s">
        <v>694</v>
      </c>
      <c r="C836" s="6" t="s">
        <v>267</v>
      </c>
    </row>
    <row r="837">
      <c r="A837" s="7">
        <f t="shared" si="1"/>
        <v>578</v>
      </c>
      <c r="B837" s="5" t="s">
        <v>694</v>
      </c>
      <c r="C837" s="6" t="s">
        <v>91</v>
      </c>
    </row>
    <row r="838">
      <c r="A838" s="7">
        <f t="shared" si="1"/>
        <v>579</v>
      </c>
      <c r="B838" s="8" t="s">
        <v>695</v>
      </c>
      <c r="C838" s="6" t="s">
        <v>454</v>
      </c>
    </row>
    <row r="839">
      <c r="A839" s="7">
        <f t="shared" si="1"/>
        <v>579</v>
      </c>
      <c r="B839" s="8" t="s">
        <v>695</v>
      </c>
      <c r="C839" s="9" t="s">
        <v>60</v>
      </c>
    </row>
    <row r="840">
      <c r="A840" s="7">
        <f t="shared" si="1"/>
        <v>579</v>
      </c>
      <c r="B840" s="8" t="s">
        <v>695</v>
      </c>
      <c r="C840" s="9" t="s">
        <v>25</v>
      </c>
    </row>
    <row r="841">
      <c r="A841" s="7">
        <f t="shared" si="1"/>
        <v>580</v>
      </c>
      <c r="B841" s="8" t="s">
        <v>696</v>
      </c>
      <c r="C841" s="9" t="s">
        <v>60</v>
      </c>
    </row>
    <row r="842">
      <c r="A842" s="7">
        <f t="shared" si="1"/>
        <v>580</v>
      </c>
      <c r="B842" s="8" t="s">
        <v>696</v>
      </c>
      <c r="C842" s="9" t="s">
        <v>162</v>
      </c>
    </row>
    <row r="843">
      <c r="A843" s="7">
        <f t="shared" si="1"/>
        <v>580</v>
      </c>
      <c r="B843" s="8" t="s">
        <v>696</v>
      </c>
      <c r="C843" s="6" t="s">
        <v>328</v>
      </c>
    </row>
    <row r="844">
      <c r="A844" s="7">
        <f t="shared" si="1"/>
        <v>580</v>
      </c>
      <c r="B844" s="8" t="s">
        <v>696</v>
      </c>
      <c r="C844" s="6" t="s">
        <v>267</v>
      </c>
    </row>
    <row r="845">
      <c r="A845" s="7">
        <f t="shared" si="1"/>
        <v>580</v>
      </c>
      <c r="B845" s="8" t="s">
        <v>696</v>
      </c>
      <c r="C845" s="6" t="s">
        <v>162</v>
      </c>
    </row>
    <row r="846">
      <c r="A846" s="7">
        <f t="shared" si="1"/>
        <v>581</v>
      </c>
      <c r="B846" s="8" t="s">
        <v>697</v>
      </c>
      <c r="C846" s="9" t="s">
        <v>40</v>
      </c>
    </row>
    <row r="847">
      <c r="A847" s="7">
        <f t="shared" si="1"/>
        <v>582</v>
      </c>
      <c r="B847" s="8" t="s">
        <v>698</v>
      </c>
      <c r="C847" s="9" t="s">
        <v>40</v>
      </c>
    </row>
    <row r="848">
      <c r="A848" s="7">
        <f t="shared" si="1"/>
        <v>583</v>
      </c>
      <c r="B848" s="5" t="s">
        <v>699</v>
      </c>
      <c r="C848" s="6" t="s">
        <v>479</v>
      </c>
    </row>
    <row r="849">
      <c r="A849" s="7">
        <f t="shared" si="1"/>
        <v>584</v>
      </c>
      <c r="B849" s="8" t="s">
        <v>700</v>
      </c>
      <c r="C849" s="6" t="s">
        <v>95</v>
      </c>
    </row>
    <row r="850">
      <c r="A850" s="7">
        <f t="shared" si="1"/>
        <v>584</v>
      </c>
      <c r="B850" s="8" t="s">
        <v>700</v>
      </c>
      <c r="C850" s="6" t="s">
        <v>449</v>
      </c>
    </row>
    <row r="851">
      <c r="A851" s="7">
        <f t="shared" si="1"/>
        <v>584</v>
      </c>
      <c r="B851" s="8" t="s">
        <v>700</v>
      </c>
      <c r="C851" s="6" t="s">
        <v>25</v>
      </c>
    </row>
    <row r="852">
      <c r="A852" s="7">
        <f t="shared" si="1"/>
        <v>584</v>
      </c>
      <c r="B852" s="8" t="s">
        <v>700</v>
      </c>
      <c r="C852" s="6" t="s">
        <v>616</v>
      </c>
    </row>
    <row r="853">
      <c r="A853" s="7">
        <f t="shared" si="1"/>
        <v>584</v>
      </c>
      <c r="B853" s="8" t="s">
        <v>700</v>
      </c>
      <c r="C853" s="6" t="s">
        <v>24</v>
      </c>
    </row>
    <row r="854">
      <c r="A854" s="7">
        <f t="shared" si="1"/>
        <v>584</v>
      </c>
      <c r="B854" s="8" t="s">
        <v>700</v>
      </c>
      <c r="C854" s="9" t="s">
        <v>22</v>
      </c>
    </row>
    <row r="855">
      <c r="A855" s="7">
        <f t="shared" si="1"/>
        <v>585</v>
      </c>
      <c r="B855" s="8" t="s">
        <v>701</v>
      </c>
      <c r="C855" s="9" t="s">
        <v>40</v>
      </c>
    </row>
    <row r="856">
      <c r="A856" s="7">
        <f t="shared" si="1"/>
        <v>586</v>
      </c>
      <c r="B856" s="8" t="s">
        <v>702</v>
      </c>
      <c r="C856" s="9" t="s">
        <v>40</v>
      </c>
    </row>
    <row r="857">
      <c r="A857" s="7">
        <f t="shared" si="1"/>
        <v>587</v>
      </c>
      <c r="B857" s="8" t="s">
        <v>703</v>
      </c>
      <c r="C857" s="9" t="s">
        <v>40</v>
      </c>
    </row>
    <row r="858">
      <c r="A858" s="7">
        <f t="shared" si="1"/>
        <v>588</v>
      </c>
      <c r="B858" s="8" t="s">
        <v>704</v>
      </c>
      <c r="C858" s="9" t="s">
        <v>40</v>
      </c>
    </row>
    <row r="859">
      <c r="A859" s="7">
        <f t="shared" si="1"/>
        <v>589</v>
      </c>
      <c r="B859" s="8" t="s">
        <v>705</v>
      </c>
      <c r="C859" s="9" t="s">
        <v>40</v>
      </c>
    </row>
    <row r="860">
      <c r="A860" s="7">
        <f t="shared" si="1"/>
        <v>590</v>
      </c>
      <c r="B860" s="8" t="s">
        <v>706</v>
      </c>
      <c r="C860" s="9" t="s">
        <v>40</v>
      </c>
    </row>
    <row r="861">
      <c r="A861" s="7">
        <f t="shared" si="1"/>
        <v>591</v>
      </c>
      <c r="B861" s="8" t="s">
        <v>707</v>
      </c>
      <c r="C861" s="9" t="s">
        <v>40</v>
      </c>
    </row>
    <row r="862">
      <c r="A862" s="7">
        <f t="shared" si="1"/>
        <v>592</v>
      </c>
      <c r="B862" s="8" t="s">
        <v>708</v>
      </c>
      <c r="C862" s="9" t="s">
        <v>40</v>
      </c>
    </row>
    <row r="863">
      <c r="A863" s="7">
        <f t="shared" si="1"/>
        <v>593</v>
      </c>
      <c r="B863" s="8" t="s">
        <v>709</v>
      </c>
      <c r="C863" s="9" t="s">
        <v>40</v>
      </c>
    </row>
    <row r="864">
      <c r="A864" s="7">
        <f t="shared" si="1"/>
        <v>594</v>
      </c>
      <c r="B864" s="8" t="s">
        <v>710</v>
      </c>
      <c r="C864" s="9" t="s">
        <v>40</v>
      </c>
    </row>
    <row r="865">
      <c r="A865" s="7">
        <f t="shared" si="1"/>
        <v>595</v>
      </c>
      <c r="B865" s="8" t="s">
        <v>711</v>
      </c>
      <c r="C865" s="9" t="s">
        <v>40</v>
      </c>
    </row>
    <row r="866">
      <c r="A866" s="7">
        <f t="shared" si="1"/>
        <v>596</v>
      </c>
      <c r="B866" s="8" t="s">
        <v>712</v>
      </c>
      <c r="C866" s="9" t="s">
        <v>40</v>
      </c>
    </row>
    <row r="867">
      <c r="A867" s="7">
        <f t="shared" si="1"/>
        <v>597</v>
      </c>
      <c r="B867" s="5" t="s">
        <v>713</v>
      </c>
      <c r="C867" s="6" t="s">
        <v>714</v>
      </c>
    </row>
    <row r="868">
      <c r="A868" s="7">
        <f t="shared" si="1"/>
        <v>598</v>
      </c>
      <c r="B868" s="8" t="s">
        <v>715</v>
      </c>
      <c r="C868" s="9" t="s">
        <v>40</v>
      </c>
    </row>
    <row r="869">
      <c r="A869" s="7">
        <f t="shared" si="1"/>
        <v>599</v>
      </c>
      <c r="B869" s="8" t="s">
        <v>716</v>
      </c>
      <c r="C869" s="9" t="s">
        <v>40</v>
      </c>
    </row>
    <row r="870">
      <c r="A870" s="7">
        <f t="shared" si="1"/>
        <v>600</v>
      </c>
      <c r="B870" s="8" t="s">
        <v>717</v>
      </c>
      <c r="C870" s="9" t="s">
        <v>40</v>
      </c>
    </row>
    <row r="871">
      <c r="A871" s="7">
        <f t="shared" si="1"/>
        <v>601</v>
      </c>
      <c r="B871" s="8" t="s">
        <v>718</v>
      </c>
      <c r="C871" s="9" t="s">
        <v>40</v>
      </c>
    </row>
    <row r="872">
      <c r="A872" s="7">
        <f t="shared" si="1"/>
        <v>602</v>
      </c>
      <c r="B872" s="8" t="s">
        <v>719</v>
      </c>
      <c r="C872" s="9" t="s">
        <v>40</v>
      </c>
    </row>
    <row r="873">
      <c r="A873" s="7">
        <f t="shared" si="1"/>
        <v>603</v>
      </c>
      <c r="B873" s="8" t="s">
        <v>720</v>
      </c>
      <c r="C873" s="9" t="s">
        <v>40</v>
      </c>
    </row>
    <row r="874">
      <c r="A874" s="7">
        <f t="shared" si="1"/>
        <v>604</v>
      </c>
      <c r="B874" s="8" t="s">
        <v>721</v>
      </c>
      <c r="C874" s="9" t="s">
        <v>722</v>
      </c>
    </row>
    <row r="875">
      <c r="A875" s="7">
        <f t="shared" si="1"/>
        <v>605</v>
      </c>
      <c r="B875" s="8" t="s">
        <v>723</v>
      </c>
      <c r="C875" s="9" t="s">
        <v>399</v>
      </c>
    </row>
    <row r="876">
      <c r="A876" s="7">
        <f t="shared" si="1"/>
        <v>606</v>
      </c>
      <c r="B876" s="8" t="s">
        <v>724</v>
      </c>
      <c r="C876" s="9" t="s">
        <v>142</v>
      </c>
    </row>
    <row r="877">
      <c r="A877" s="7">
        <f t="shared" si="1"/>
        <v>607</v>
      </c>
      <c r="B877" s="8" t="s">
        <v>725</v>
      </c>
      <c r="C877" s="9" t="s">
        <v>60</v>
      </c>
    </row>
    <row r="878">
      <c r="A878" s="7">
        <f t="shared" si="1"/>
        <v>608</v>
      </c>
      <c r="B878" s="5" t="s">
        <v>726</v>
      </c>
      <c r="C878" s="6" t="s">
        <v>727</v>
      </c>
    </row>
    <row r="879">
      <c r="A879" s="7">
        <f t="shared" si="1"/>
        <v>608</v>
      </c>
      <c r="B879" s="8" t="s">
        <v>726</v>
      </c>
      <c r="C879" s="9" t="s">
        <v>728</v>
      </c>
    </row>
    <row r="880">
      <c r="A880" s="7">
        <f t="shared" si="1"/>
        <v>609</v>
      </c>
      <c r="B880" s="8" t="s">
        <v>729</v>
      </c>
      <c r="C880" s="9" t="s">
        <v>52</v>
      </c>
    </row>
    <row r="881">
      <c r="A881" s="7">
        <f t="shared" si="1"/>
        <v>610</v>
      </c>
      <c r="B881" s="5" t="s">
        <v>730</v>
      </c>
      <c r="C881" s="6" t="s">
        <v>731</v>
      </c>
    </row>
    <row r="882">
      <c r="A882" s="7">
        <f t="shared" si="1"/>
        <v>611</v>
      </c>
      <c r="B882" s="8" t="s">
        <v>732</v>
      </c>
      <c r="C882" s="9" t="s">
        <v>733</v>
      </c>
    </row>
    <row r="883">
      <c r="A883" s="7">
        <f t="shared" si="1"/>
        <v>612</v>
      </c>
      <c r="B883" s="8" t="s">
        <v>734</v>
      </c>
      <c r="C883" s="6" t="s">
        <v>25</v>
      </c>
    </row>
    <row r="884">
      <c r="A884" s="7">
        <f t="shared" si="1"/>
        <v>612</v>
      </c>
      <c r="B884" s="8" t="s">
        <v>734</v>
      </c>
      <c r="C884" s="6" t="s">
        <v>60</v>
      </c>
    </row>
    <row r="885">
      <c r="A885" s="7">
        <f t="shared" si="1"/>
        <v>613</v>
      </c>
      <c r="B885" s="8" t="s">
        <v>735</v>
      </c>
      <c r="C885" s="6" t="s">
        <v>150</v>
      </c>
    </row>
    <row r="886">
      <c r="A886" s="7">
        <f t="shared" si="1"/>
        <v>613</v>
      </c>
      <c r="B886" s="8" t="s">
        <v>735</v>
      </c>
      <c r="C886" s="9" t="s">
        <v>60</v>
      </c>
    </row>
    <row r="887">
      <c r="A887" s="7">
        <f t="shared" si="1"/>
        <v>614</v>
      </c>
      <c r="B887" s="5" t="s">
        <v>736</v>
      </c>
      <c r="C887" s="6" t="s">
        <v>78</v>
      </c>
    </row>
    <row r="888">
      <c r="A888" s="7">
        <f t="shared" si="1"/>
        <v>615</v>
      </c>
      <c r="B888" s="8" t="s">
        <v>737</v>
      </c>
      <c r="C888" s="6" t="s">
        <v>150</v>
      </c>
    </row>
    <row r="889">
      <c r="A889" s="7">
        <f t="shared" si="1"/>
        <v>615</v>
      </c>
      <c r="B889" s="8" t="s">
        <v>737</v>
      </c>
      <c r="C889" s="9" t="s">
        <v>60</v>
      </c>
    </row>
    <row r="890">
      <c r="A890" s="7">
        <f t="shared" si="1"/>
        <v>616</v>
      </c>
      <c r="B890" s="8" t="s">
        <v>738</v>
      </c>
      <c r="C890" s="6" t="s">
        <v>150</v>
      </c>
    </row>
    <row r="891">
      <c r="A891" s="7">
        <f t="shared" si="1"/>
        <v>616</v>
      </c>
      <c r="B891" s="8" t="s">
        <v>738</v>
      </c>
      <c r="C891" s="6" t="s">
        <v>162</v>
      </c>
    </row>
    <row r="892">
      <c r="A892" s="7">
        <f t="shared" si="1"/>
        <v>616</v>
      </c>
      <c r="B892" s="8" t="s">
        <v>738</v>
      </c>
      <c r="C892" s="9" t="s">
        <v>60</v>
      </c>
    </row>
    <row r="893">
      <c r="A893" s="7">
        <f t="shared" si="1"/>
        <v>617</v>
      </c>
      <c r="B893" s="8" t="s">
        <v>739</v>
      </c>
      <c r="C893" s="9" t="s">
        <v>60</v>
      </c>
    </row>
    <row r="894">
      <c r="A894" s="7">
        <f t="shared" si="1"/>
        <v>617</v>
      </c>
      <c r="B894" s="8" t="s">
        <v>739</v>
      </c>
      <c r="C894" s="9" t="s">
        <v>162</v>
      </c>
    </row>
    <row r="895">
      <c r="A895" s="7">
        <f t="shared" si="1"/>
        <v>617</v>
      </c>
      <c r="B895" s="8" t="s">
        <v>739</v>
      </c>
      <c r="C895" s="9" t="s">
        <v>142</v>
      </c>
    </row>
    <row r="896">
      <c r="A896" s="7">
        <f t="shared" si="1"/>
        <v>618</v>
      </c>
      <c r="B896" s="5" t="s">
        <v>740</v>
      </c>
      <c r="C896" s="6" t="s">
        <v>267</v>
      </c>
    </row>
    <row r="897">
      <c r="A897" s="7">
        <f t="shared" si="1"/>
        <v>619</v>
      </c>
      <c r="B897" s="8" t="s">
        <v>741</v>
      </c>
      <c r="C897" s="6" t="s">
        <v>267</v>
      </c>
    </row>
    <row r="898">
      <c r="A898" s="7">
        <f t="shared" si="1"/>
        <v>619</v>
      </c>
      <c r="B898" s="8" t="s">
        <v>741</v>
      </c>
      <c r="C898" s="9" t="s">
        <v>60</v>
      </c>
    </row>
    <row r="899">
      <c r="A899" s="7">
        <f t="shared" si="1"/>
        <v>620</v>
      </c>
      <c r="B899" s="5" t="s">
        <v>742</v>
      </c>
      <c r="C899" s="6" t="s">
        <v>336</v>
      </c>
    </row>
    <row r="900">
      <c r="A900" s="7">
        <f t="shared" si="1"/>
        <v>620</v>
      </c>
      <c r="B900" s="5" t="s">
        <v>742</v>
      </c>
      <c r="C900" s="6" t="s">
        <v>162</v>
      </c>
    </row>
    <row r="901">
      <c r="A901" s="7">
        <f t="shared" si="1"/>
        <v>621</v>
      </c>
      <c r="B901" s="8" t="s">
        <v>743</v>
      </c>
      <c r="C901" s="9" t="s">
        <v>60</v>
      </c>
    </row>
    <row r="902">
      <c r="A902" s="7">
        <f t="shared" si="1"/>
        <v>622</v>
      </c>
      <c r="B902" s="5" t="s">
        <v>744</v>
      </c>
      <c r="C902" s="6" t="s">
        <v>336</v>
      </c>
    </row>
    <row r="903">
      <c r="A903" s="7">
        <f t="shared" si="1"/>
        <v>623</v>
      </c>
      <c r="B903" s="5" t="s">
        <v>745</v>
      </c>
      <c r="C903" s="6" t="s">
        <v>336</v>
      </c>
    </row>
    <row r="904">
      <c r="A904" s="7">
        <f t="shared" si="1"/>
        <v>624</v>
      </c>
      <c r="B904" s="5" t="s">
        <v>746</v>
      </c>
      <c r="C904" s="6" t="s">
        <v>78</v>
      </c>
    </row>
    <row r="905">
      <c r="A905" s="7">
        <f t="shared" si="1"/>
        <v>625</v>
      </c>
      <c r="B905" s="5" t="s">
        <v>747</v>
      </c>
      <c r="C905" s="6" t="s">
        <v>78</v>
      </c>
    </row>
    <row r="906">
      <c r="A906" s="7">
        <f t="shared" si="1"/>
        <v>626</v>
      </c>
      <c r="B906" s="8" t="s">
        <v>748</v>
      </c>
      <c r="C906" s="9" t="s">
        <v>60</v>
      </c>
    </row>
    <row r="907">
      <c r="A907" s="7">
        <f t="shared" si="1"/>
        <v>627</v>
      </c>
      <c r="B907" s="8" t="s">
        <v>749</v>
      </c>
      <c r="C907" s="9" t="s">
        <v>60</v>
      </c>
    </row>
    <row r="908">
      <c r="A908" s="7">
        <f t="shared" si="1"/>
        <v>628</v>
      </c>
      <c r="B908" s="5" t="s">
        <v>750</v>
      </c>
      <c r="C908" s="6" t="s">
        <v>621</v>
      </c>
    </row>
    <row r="909">
      <c r="A909" s="7">
        <f t="shared" si="1"/>
        <v>629</v>
      </c>
      <c r="B909" s="8" t="s">
        <v>751</v>
      </c>
      <c r="C909" s="9" t="s">
        <v>40</v>
      </c>
    </row>
    <row r="910">
      <c r="A910" s="7">
        <f t="shared" si="1"/>
        <v>630</v>
      </c>
      <c r="B910" s="5" t="s">
        <v>752</v>
      </c>
      <c r="C910" s="6" t="s">
        <v>336</v>
      </c>
    </row>
    <row r="911">
      <c r="A911" s="7">
        <f t="shared" si="1"/>
        <v>631</v>
      </c>
      <c r="B911" s="8" t="s">
        <v>753</v>
      </c>
      <c r="C911" s="9" t="s">
        <v>60</v>
      </c>
    </row>
    <row r="912">
      <c r="A912" s="7">
        <f t="shared" si="1"/>
        <v>631</v>
      </c>
      <c r="B912" s="8" t="s">
        <v>753</v>
      </c>
      <c r="C912" s="9" t="s">
        <v>40</v>
      </c>
    </row>
    <row r="913">
      <c r="A913" s="7">
        <f t="shared" si="1"/>
        <v>632</v>
      </c>
      <c r="B913" s="5" t="s">
        <v>754</v>
      </c>
      <c r="C913" s="6" t="s">
        <v>78</v>
      </c>
    </row>
    <row r="914">
      <c r="A914" s="7">
        <f t="shared" si="1"/>
        <v>632</v>
      </c>
      <c r="B914" s="5" t="s">
        <v>754</v>
      </c>
      <c r="C914" s="6" t="s">
        <v>420</v>
      </c>
    </row>
    <row r="915">
      <c r="A915" s="7">
        <f t="shared" si="1"/>
        <v>633</v>
      </c>
      <c r="B915" s="8" t="s">
        <v>755</v>
      </c>
      <c r="C915" s="6" t="s">
        <v>150</v>
      </c>
    </row>
    <row r="916">
      <c r="A916" s="7">
        <f t="shared" si="1"/>
        <v>633</v>
      </c>
      <c r="B916" s="8" t="s">
        <v>755</v>
      </c>
      <c r="C916" s="9" t="s">
        <v>60</v>
      </c>
    </row>
    <row r="917">
      <c r="A917" s="7">
        <f t="shared" si="1"/>
        <v>633</v>
      </c>
      <c r="B917" s="8" t="s">
        <v>755</v>
      </c>
      <c r="C917" s="9" t="s">
        <v>142</v>
      </c>
    </row>
    <row r="918">
      <c r="A918" s="7">
        <f t="shared" si="1"/>
        <v>634</v>
      </c>
      <c r="B918" s="5" t="s">
        <v>756</v>
      </c>
      <c r="C918" s="6" t="s">
        <v>367</v>
      </c>
    </row>
    <row r="919">
      <c r="A919" s="7">
        <f t="shared" si="1"/>
        <v>635</v>
      </c>
      <c r="B919" s="8" t="s">
        <v>757</v>
      </c>
      <c r="C919" s="9" t="s">
        <v>758</v>
      </c>
    </row>
    <row r="920">
      <c r="A920" s="7">
        <f t="shared" si="1"/>
        <v>636</v>
      </c>
      <c r="B920" s="8" t="s">
        <v>759</v>
      </c>
      <c r="C920" s="9" t="s">
        <v>177</v>
      </c>
    </row>
    <row r="921">
      <c r="A921" s="7">
        <f t="shared" si="1"/>
        <v>636</v>
      </c>
      <c r="B921" s="8" t="s">
        <v>759</v>
      </c>
      <c r="C921" s="9" t="s">
        <v>616</v>
      </c>
    </row>
    <row r="922">
      <c r="A922" s="7">
        <f t="shared" si="1"/>
        <v>636</v>
      </c>
      <c r="B922" s="8" t="s">
        <v>759</v>
      </c>
      <c r="C922" s="9" t="s">
        <v>60</v>
      </c>
    </row>
    <row r="923">
      <c r="A923" s="7">
        <f t="shared" si="1"/>
        <v>637</v>
      </c>
      <c r="B923" s="8" t="s">
        <v>760</v>
      </c>
      <c r="C923" s="9" t="s">
        <v>616</v>
      </c>
    </row>
    <row r="924">
      <c r="A924" s="7">
        <f t="shared" si="1"/>
        <v>637</v>
      </c>
      <c r="B924" s="8" t="s">
        <v>760</v>
      </c>
      <c r="C924" s="9" t="s">
        <v>60</v>
      </c>
    </row>
    <row r="925">
      <c r="A925" s="7">
        <f t="shared" si="1"/>
        <v>638</v>
      </c>
      <c r="B925" s="5" t="s">
        <v>761</v>
      </c>
      <c r="C925" s="6" t="s">
        <v>356</v>
      </c>
    </row>
    <row r="926">
      <c r="A926" s="7">
        <f t="shared" si="1"/>
        <v>639</v>
      </c>
      <c r="B926" s="8" t="s">
        <v>762</v>
      </c>
      <c r="C926" s="9" t="s">
        <v>60</v>
      </c>
    </row>
    <row r="927">
      <c r="A927" s="7">
        <f t="shared" si="1"/>
        <v>640</v>
      </c>
      <c r="B927" s="8" t="s">
        <v>763</v>
      </c>
      <c r="C927" s="9" t="s">
        <v>177</v>
      </c>
    </row>
    <row r="928">
      <c r="A928" s="7">
        <f t="shared" si="1"/>
        <v>641</v>
      </c>
      <c r="B928" s="5" t="s">
        <v>764</v>
      </c>
      <c r="C928" s="6" t="s">
        <v>765</v>
      </c>
    </row>
    <row r="929">
      <c r="A929" s="7">
        <f t="shared" si="1"/>
        <v>642</v>
      </c>
      <c r="B929" s="8" t="s">
        <v>766</v>
      </c>
      <c r="C929" s="6" t="s">
        <v>25</v>
      </c>
    </row>
    <row r="930">
      <c r="A930" s="7">
        <f t="shared" si="1"/>
        <v>642</v>
      </c>
      <c r="B930" s="8" t="s">
        <v>766</v>
      </c>
      <c r="C930" s="6" t="s">
        <v>24</v>
      </c>
    </row>
    <row r="931">
      <c r="A931" s="7">
        <f t="shared" si="1"/>
        <v>642</v>
      </c>
      <c r="B931" s="8" t="s">
        <v>766</v>
      </c>
      <c r="C931" s="9" t="s">
        <v>60</v>
      </c>
    </row>
    <row r="932">
      <c r="A932" s="7">
        <f t="shared" si="1"/>
        <v>643</v>
      </c>
      <c r="B932" s="5" t="s">
        <v>767</v>
      </c>
      <c r="C932" s="6" t="s">
        <v>765</v>
      </c>
    </row>
    <row r="933">
      <c r="A933" s="7">
        <f t="shared" si="1"/>
        <v>644</v>
      </c>
      <c r="B933" s="8" t="s">
        <v>768</v>
      </c>
      <c r="C933" s="6" t="s">
        <v>132</v>
      </c>
    </row>
    <row r="934">
      <c r="A934" s="7">
        <f t="shared" si="1"/>
        <v>644</v>
      </c>
      <c r="B934" s="8" t="s">
        <v>768</v>
      </c>
      <c r="C934" s="6" t="s">
        <v>25</v>
      </c>
    </row>
    <row r="935">
      <c r="A935" s="7">
        <f t="shared" si="1"/>
        <v>644</v>
      </c>
      <c r="B935" s="8" t="s">
        <v>768</v>
      </c>
      <c r="C935" s="9" t="s">
        <v>60</v>
      </c>
    </row>
    <row r="936">
      <c r="A936" s="7">
        <f t="shared" si="1"/>
        <v>645</v>
      </c>
      <c r="B936" s="8" t="s">
        <v>769</v>
      </c>
      <c r="C936" s="6" t="s">
        <v>132</v>
      </c>
    </row>
    <row r="937">
      <c r="A937" s="7">
        <f t="shared" si="1"/>
        <v>645</v>
      </c>
      <c r="B937" s="8" t="s">
        <v>769</v>
      </c>
      <c r="C937" s="9" t="s">
        <v>60</v>
      </c>
    </row>
    <row r="938">
      <c r="A938" s="7">
        <f t="shared" si="1"/>
        <v>646</v>
      </c>
      <c r="B938" s="5" t="s">
        <v>770</v>
      </c>
      <c r="C938" s="6" t="s">
        <v>681</v>
      </c>
    </row>
    <row r="939">
      <c r="A939" s="7">
        <f t="shared" si="1"/>
        <v>647</v>
      </c>
      <c r="B939" s="5" t="s">
        <v>771</v>
      </c>
      <c r="C939" s="6" t="s">
        <v>681</v>
      </c>
    </row>
    <row r="940">
      <c r="A940" s="7">
        <f t="shared" si="1"/>
        <v>648</v>
      </c>
      <c r="B940" s="8" t="s">
        <v>772</v>
      </c>
      <c r="C940" s="9" t="s">
        <v>416</v>
      </c>
    </row>
    <row r="941">
      <c r="A941" s="7">
        <f t="shared" si="1"/>
        <v>649</v>
      </c>
      <c r="B941" s="8" t="s">
        <v>773</v>
      </c>
      <c r="C941" s="6" t="s">
        <v>25</v>
      </c>
    </row>
    <row r="942">
      <c r="A942" s="7">
        <f t="shared" si="1"/>
        <v>649</v>
      </c>
      <c r="B942" s="8" t="s">
        <v>773</v>
      </c>
      <c r="C942" s="6" t="s">
        <v>179</v>
      </c>
    </row>
    <row r="943">
      <c r="A943" s="7">
        <f t="shared" si="1"/>
        <v>649</v>
      </c>
      <c r="B943" s="8" t="s">
        <v>773</v>
      </c>
      <c r="C943" s="9" t="s">
        <v>60</v>
      </c>
    </row>
    <row r="944">
      <c r="A944" s="7">
        <f t="shared" si="1"/>
        <v>650</v>
      </c>
      <c r="B944" s="5" t="s">
        <v>774</v>
      </c>
      <c r="C944" s="6" t="s">
        <v>714</v>
      </c>
    </row>
    <row r="945">
      <c r="A945" s="7">
        <f t="shared" si="1"/>
        <v>651</v>
      </c>
      <c r="B945" s="5" t="s">
        <v>775</v>
      </c>
      <c r="C945" s="6" t="s">
        <v>365</v>
      </c>
    </row>
    <row r="946">
      <c r="A946" s="7">
        <f t="shared" si="1"/>
        <v>652</v>
      </c>
      <c r="B946" s="5" t="s">
        <v>776</v>
      </c>
      <c r="C946" s="6" t="s">
        <v>267</v>
      </c>
    </row>
    <row r="947">
      <c r="A947" s="7">
        <f t="shared" si="1"/>
        <v>653</v>
      </c>
      <c r="B947" s="8" t="s">
        <v>777</v>
      </c>
      <c r="C947" s="9" t="s">
        <v>177</v>
      </c>
    </row>
    <row r="948">
      <c r="A948" s="7">
        <f t="shared" si="1"/>
        <v>654</v>
      </c>
      <c r="B948" s="8" t="s">
        <v>778</v>
      </c>
      <c r="C948" s="6" t="s">
        <v>132</v>
      </c>
    </row>
    <row r="949">
      <c r="A949" s="7">
        <f t="shared" si="1"/>
        <v>654</v>
      </c>
      <c r="B949" s="8" t="s">
        <v>778</v>
      </c>
      <c r="C949" s="9" t="s">
        <v>60</v>
      </c>
    </row>
    <row r="950">
      <c r="A950" s="7">
        <f t="shared" si="1"/>
        <v>655</v>
      </c>
      <c r="B950" s="8" t="s">
        <v>779</v>
      </c>
      <c r="C950" s="9" t="s">
        <v>780</v>
      </c>
    </row>
    <row r="951">
      <c r="A951" s="7">
        <f t="shared" si="1"/>
        <v>656</v>
      </c>
      <c r="B951" s="5" t="s">
        <v>781</v>
      </c>
      <c r="C951" s="6" t="s">
        <v>471</v>
      </c>
    </row>
    <row r="952">
      <c r="A952" s="7">
        <f t="shared" si="1"/>
        <v>657</v>
      </c>
      <c r="B952" s="5" t="s">
        <v>782</v>
      </c>
      <c r="C952" s="6" t="s">
        <v>324</v>
      </c>
    </row>
    <row r="953">
      <c r="A953" s="7">
        <f t="shared" si="1"/>
        <v>658</v>
      </c>
      <c r="B953" s="8" t="s">
        <v>783</v>
      </c>
      <c r="C953" s="6" t="s">
        <v>672</v>
      </c>
    </row>
    <row r="954">
      <c r="A954" s="7">
        <f t="shared" si="1"/>
        <v>658</v>
      </c>
      <c r="B954" s="8" t="s">
        <v>783</v>
      </c>
      <c r="C954" s="9" t="s">
        <v>177</v>
      </c>
    </row>
    <row r="955">
      <c r="A955" s="7">
        <f t="shared" si="1"/>
        <v>658</v>
      </c>
      <c r="B955" s="8" t="s">
        <v>783</v>
      </c>
      <c r="C955" s="9" t="s">
        <v>25</v>
      </c>
    </row>
    <row r="956">
      <c r="A956" s="7">
        <f t="shared" si="1"/>
        <v>658</v>
      </c>
      <c r="B956" s="8" t="s">
        <v>783</v>
      </c>
      <c r="C956" s="9" t="s">
        <v>60</v>
      </c>
    </row>
    <row r="957">
      <c r="A957" s="7">
        <f t="shared" si="1"/>
        <v>659</v>
      </c>
      <c r="B957" s="5" t="s">
        <v>784</v>
      </c>
      <c r="C957" s="6" t="s">
        <v>785</v>
      </c>
    </row>
    <row r="958">
      <c r="A958" s="7">
        <f t="shared" si="1"/>
        <v>660</v>
      </c>
      <c r="B958" s="8" t="s">
        <v>786</v>
      </c>
      <c r="C958" s="9" t="s">
        <v>758</v>
      </c>
    </row>
    <row r="959">
      <c r="A959" s="7">
        <f t="shared" si="1"/>
        <v>661</v>
      </c>
      <c r="B959" s="8" t="s">
        <v>787</v>
      </c>
      <c r="C959" s="6" t="s">
        <v>788</v>
      </c>
    </row>
    <row r="960">
      <c r="A960" s="7">
        <f t="shared" si="1"/>
        <v>661</v>
      </c>
      <c r="B960" s="8" t="s">
        <v>787</v>
      </c>
      <c r="C960" s="6" t="s">
        <v>25</v>
      </c>
    </row>
    <row r="961">
      <c r="A961" s="7">
        <f t="shared" si="1"/>
        <v>661</v>
      </c>
      <c r="B961" s="8" t="s">
        <v>787</v>
      </c>
      <c r="C961" s="9" t="s">
        <v>60</v>
      </c>
    </row>
    <row r="962">
      <c r="A962" s="7">
        <f t="shared" si="1"/>
        <v>662</v>
      </c>
      <c r="B962" s="8" t="s">
        <v>789</v>
      </c>
      <c r="C962" s="6" t="s">
        <v>788</v>
      </c>
    </row>
    <row r="963">
      <c r="A963" s="7">
        <f t="shared" si="1"/>
        <v>662</v>
      </c>
      <c r="B963" s="8" t="s">
        <v>789</v>
      </c>
      <c r="C963" s="9" t="s">
        <v>60</v>
      </c>
    </row>
    <row r="964">
      <c r="A964" s="7">
        <f t="shared" si="1"/>
        <v>663</v>
      </c>
      <c r="B964" s="8" t="s">
        <v>790</v>
      </c>
      <c r="C964" s="6" t="s">
        <v>132</v>
      </c>
    </row>
    <row r="965">
      <c r="A965" s="7">
        <f t="shared" si="1"/>
        <v>663</v>
      </c>
      <c r="B965" s="8" t="s">
        <v>790</v>
      </c>
      <c r="C965" s="6" t="s">
        <v>25</v>
      </c>
    </row>
    <row r="966">
      <c r="A966" s="7">
        <f t="shared" si="1"/>
        <v>663</v>
      </c>
      <c r="B966" s="8" t="s">
        <v>790</v>
      </c>
      <c r="C966" s="9" t="s">
        <v>60</v>
      </c>
    </row>
    <row r="967">
      <c r="A967" s="7">
        <f t="shared" si="1"/>
        <v>664</v>
      </c>
      <c r="B967" s="5" t="s">
        <v>791</v>
      </c>
      <c r="C967" s="6" t="s">
        <v>267</v>
      </c>
    </row>
    <row r="968">
      <c r="A968" s="7">
        <f t="shared" si="1"/>
        <v>665</v>
      </c>
      <c r="B968" s="8" t="s">
        <v>792</v>
      </c>
      <c r="C968" s="6" t="s">
        <v>153</v>
      </c>
    </row>
    <row r="969">
      <c r="A969" s="7">
        <f t="shared" si="1"/>
        <v>665</v>
      </c>
      <c r="B969" s="8" t="s">
        <v>792</v>
      </c>
      <c r="C969" s="9" t="s">
        <v>60</v>
      </c>
    </row>
    <row r="970">
      <c r="A970" s="7">
        <f t="shared" si="1"/>
        <v>666</v>
      </c>
      <c r="B970" s="5" t="s">
        <v>793</v>
      </c>
      <c r="C970" s="6" t="s">
        <v>367</v>
      </c>
    </row>
    <row r="971">
      <c r="A971" s="7">
        <f t="shared" si="1"/>
        <v>667</v>
      </c>
      <c r="B971" s="8" t="s">
        <v>794</v>
      </c>
      <c r="C971" s="6" t="s">
        <v>788</v>
      </c>
    </row>
    <row r="972">
      <c r="A972" s="7">
        <f t="shared" si="1"/>
        <v>667</v>
      </c>
      <c r="B972" s="8" t="s">
        <v>794</v>
      </c>
      <c r="C972" s="9" t="s">
        <v>60</v>
      </c>
    </row>
    <row r="973">
      <c r="A973" s="7">
        <f t="shared" si="1"/>
        <v>668</v>
      </c>
      <c r="B973" s="8" t="s">
        <v>795</v>
      </c>
      <c r="C973" s="9" t="s">
        <v>60</v>
      </c>
    </row>
    <row r="974">
      <c r="A974" s="7">
        <f t="shared" si="1"/>
        <v>668</v>
      </c>
      <c r="B974" s="8" t="s">
        <v>795</v>
      </c>
      <c r="C974" s="6" t="s">
        <v>132</v>
      </c>
    </row>
    <row r="975">
      <c r="A975" s="7">
        <f t="shared" si="1"/>
        <v>668</v>
      </c>
      <c r="B975" s="8" t="s">
        <v>795</v>
      </c>
      <c r="C975" s="6" t="s">
        <v>196</v>
      </c>
    </row>
    <row r="976">
      <c r="A976" s="7">
        <f t="shared" si="1"/>
        <v>669</v>
      </c>
      <c r="B976" s="5" t="s">
        <v>796</v>
      </c>
      <c r="C976" s="6" t="s">
        <v>328</v>
      </c>
    </row>
    <row r="977">
      <c r="A977" s="7">
        <f t="shared" si="1"/>
        <v>670</v>
      </c>
      <c r="B977" s="5" t="s">
        <v>797</v>
      </c>
      <c r="C977" s="6" t="s">
        <v>798</v>
      </c>
    </row>
    <row r="978">
      <c r="A978" s="7">
        <f t="shared" si="1"/>
        <v>671</v>
      </c>
      <c r="B978" s="5" t="s">
        <v>799</v>
      </c>
      <c r="C978" s="6" t="s">
        <v>267</v>
      </c>
    </row>
    <row r="979">
      <c r="A979" s="7">
        <f t="shared" si="1"/>
        <v>672</v>
      </c>
      <c r="B979" s="5" t="s">
        <v>800</v>
      </c>
      <c r="C979" s="6" t="s">
        <v>765</v>
      </c>
    </row>
    <row r="980">
      <c r="A980" s="7">
        <f t="shared" si="1"/>
        <v>673</v>
      </c>
      <c r="B980" s="8" t="s">
        <v>801</v>
      </c>
      <c r="C980" s="6" t="s">
        <v>132</v>
      </c>
    </row>
    <row r="981">
      <c r="A981" s="7">
        <f t="shared" si="1"/>
        <v>673</v>
      </c>
      <c r="B981" s="8" t="s">
        <v>801</v>
      </c>
      <c r="C981" s="6" t="s">
        <v>25</v>
      </c>
    </row>
    <row r="982">
      <c r="A982" s="7">
        <f t="shared" si="1"/>
        <v>673</v>
      </c>
      <c r="B982" s="8" t="s">
        <v>801</v>
      </c>
      <c r="C982" s="6" t="s">
        <v>196</v>
      </c>
    </row>
    <row r="983">
      <c r="A983" s="7">
        <f t="shared" si="1"/>
        <v>674</v>
      </c>
      <c r="B983" s="8" t="s">
        <v>802</v>
      </c>
      <c r="C983" s="6" t="s">
        <v>132</v>
      </c>
    </row>
    <row r="984">
      <c r="A984" s="7">
        <f t="shared" si="1"/>
        <v>674</v>
      </c>
      <c r="B984" s="8" t="s">
        <v>802</v>
      </c>
      <c r="C984" s="9" t="s">
        <v>60</v>
      </c>
    </row>
    <row r="985">
      <c r="A985" s="7">
        <f t="shared" si="1"/>
        <v>675</v>
      </c>
      <c r="B985" s="8" t="s">
        <v>803</v>
      </c>
      <c r="C985" s="9" t="s">
        <v>60</v>
      </c>
    </row>
    <row r="986">
      <c r="A986" s="7">
        <f t="shared" si="1"/>
        <v>675</v>
      </c>
      <c r="B986" s="8" t="s">
        <v>803</v>
      </c>
      <c r="C986" s="6" t="s">
        <v>150</v>
      </c>
    </row>
    <row r="987">
      <c r="A987" s="7">
        <f t="shared" si="1"/>
        <v>675</v>
      </c>
      <c r="B987" s="8" t="s">
        <v>803</v>
      </c>
      <c r="C987" s="6" t="s">
        <v>25</v>
      </c>
    </row>
    <row r="988">
      <c r="A988" s="7">
        <f t="shared" si="1"/>
        <v>675</v>
      </c>
      <c r="B988" s="8" t="s">
        <v>803</v>
      </c>
      <c r="C988" s="6" t="s">
        <v>804</v>
      </c>
    </row>
    <row r="989">
      <c r="A989" s="7">
        <f t="shared" si="1"/>
        <v>675</v>
      </c>
      <c r="B989" s="8" t="s">
        <v>803</v>
      </c>
      <c r="C989" s="6" t="s">
        <v>805</v>
      </c>
    </row>
    <row r="990">
      <c r="A990" s="7">
        <f t="shared" si="1"/>
        <v>676</v>
      </c>
      <c r="B990" s="8" t="s">
        <v>806</v>
      </c>
      <c r="C990" s="6" t="s">
        <v>132</v>
      </c>
    </row>
    <row r="991">
      <c r="A991" s="7">
        <f t="shared" si="1"/>
        <v>676</v>
      </c>
      <c r="B991" s="8" t="s">
        <v>806</v>
      </c>
      <c r="C991" s="9" t="s">
        <v>60</v>
      </c>
    </row>
    <row r="992">
      <c r="A992" s="7">
        <f t="shared" si="1"/>
        <v>677</v>
      </c>
      <c r="B992" s="8" t="s">
        <v>807</v>
      </c>
      <c r="C992" s="9" t="s">
        <v>399</v>
      </c>
    </row>
    <row r="993">
      <c r="A993" s="7">
        <f t="shared" si="1"/>
        <v>678</v>
      </c>
      <c r="B993" s="8" t="s">
        <v>808</v>
      </c>
      <c r="C993" s="9" t="s">
        <v>399</v>
      </c>
    </row>
    <row r="994">
      <c r="A994" s="7">
        <f t="shared" si="1"/>
        <v>679</v>
      </c>
      <c r="B994" s="5" t="s">
        <v>809</v>
      </c>
      <c r="C994" s="6" t="s">
        <v>603</v>
      </c>
    </row>
    <row r="995">
      <c r="A995" s="7">
        <f t="shared" si="1"/>
        <v>680</v>
      </c>
      <c r="B995" s="5" t="s">
        <v>810</v>
      </c>
      <c r="C995" s="6" t="s">
        <v>727</v>
      </c>
    </row>
    <row r="996">
      <c r="A996" s="7">
        <f t="shared" si="1"/>
        <v>681</v>
      </c>
      <c r="B996" s="5" t="s">
        <v>811</v>
      </c>
      <c r="C996" s="6" t="s">
        <v>362</v>
      </c>
    </row>
    <row r="997">
      <c r="A997" s="7">
        <f t="shared" si="1"/>
        <v>682</v>
      </c>
      <c r="B997" s="5" t="s">
        <v>812</v>
      </c>
      <c r="C997" s="6" t="s">
        <v>452</v>
      </c>
    </row>
    <row r="998">
      <c r="A998" s="7">
        <f t="shared" si="1"/>
        <v>683</v>
      </c>
      <c r="B998" s="8" t="s">
        <v>813</v>
      </c>
      <c r="C998" s="9" t="s">
        <v>52</v>
      </c>
    </row>
    <row r="999">
      <c r="A999" s="7">
        <f t="shared" si="1"/>
        <v>684</v>
      </c>
      <c r="B999" s="8" t="s">
        <v>814</v>
      </c>
      <c r="C999" s="9" t="s">
        <v>815</v>
      </c>
    </row>
    <row r="1000">
      <c r="A1000" s="7">
        <f t="shared" si="1"/>
        <v>685</v>
      </c>
      <c r="B1000" s="8" t="s">
        <v>816</v>
      </c>
      <c r="C1000" s="9" t="s">
        <v>616</v>
      </c>
    </row>
    <row r="1001">
      <c r="A1001" s="7">
        <f t="shared" si="1"/>
        <v>685</v>
      </c>
      <c r="B1001" s="8" t="s">
        <v>816</v>
      </c>
      <c r="C1001" s="9" t="s">
        <v>60</v>
      </c>
    </row>
    <row r="1002">
      <c r="A1002" s="7">
        <f t="shared" si="1"/>
        <v>686</v>
      </c>
      <c r="B1002" s="8" t="s">
        <v>817</v>
      </c>
      <c r="C1002" s="9" t="s">
        <v>818</v>
      </c>
    </row>
    <row r="1003">
      <c r="A1003" s="7">
        <f t="shared" si="1"/>
        <v>687</v>
      </c>
      <c r="B1003" s="8" t="s">
        <v>819</v>
      </c>
      <c r="C1003" s="9" t="s">
        <v>40</v>
      </c>
    </row>
    <row r="1004">
      <c r="A1004" s="7">
        <f t="shared" si="1"/>
        <v>688</v>
      </c>
      <c r="B1004" s="8" t="s">
        <v>820</v>
      </c>
      <c r="C1004" s="9" t="s">
        <v>60</v>
      </c>
    </row>
    <row r="1005">
      <c r="A1005" s="7">
        <f t="shared" si="1"/>
        <v>688</v>
      </c>
      <c r="B1005" s="8" t="s">
        <v>820</v>
      </c>
      <c r="C1005" s="9" t="s">
        <v>162</v>
      </c>
    </row>
    <row r="1006">
      <c r="A1006" s="7">
        <f t="shared" si="1"/>
        <v>689</v>
      </c>
      <c r="B1006" s="8" t="s">
        <v>821</v>
      </c>
      <c r="C1006" s="9" t="s">
        <v>60</v>
      </c>
    </row>
    <row r="1007">
      <c r="A1007" s="7">
        <f t="shared" si="1"/>
        <v>690</v>
      </c>
      <c r="B1007" s="8" t="s">
        <v>822</v>
      </c>
      <c r="C1007" s="9" t="s">
        <v>758</v>
      </c>
    </row>
    <row r="1008">
      <c r="A1008" s="7">
        <f t="shared" si="1"/>
        <v>691</v>
      </c>
      <c r="B1008" s="5" t="s">
        <v>823</v>
      </c>
      <c r="C1008" s="6" t="s">
        <v>621</v>
      </c>
    </row>
    <row r="1009">
      <c r="A1009" s="7">
        <f t="shared" si="1"/>
        <v>692</v>
      </c>
      <c r="B1009" s="8" t="s">
        <v>824</v>
      </c>
      <c r="C1009" s="9" t="s">
        <v>815</v>
      </c>
    </row>
    <row r="1010">
      <c r="A1010" s="7">
        <f t="shared" si="1"/>
        <v>693</v>
      </c>
      <c r="B1010" s="8" t="s">
        <v>825</v>
      </c>
      <c r="C1010" s="9" t="s">
        <v>616</v>
      </c>
    </row>
    <row r="1011">
      <c r="A1011" s="7">
        <f t="shared" si="1"/>
        <v>694</v>
      </c>
      <c r="B1011" s="8" t="s">
        <v>826</v>
      </c>
      <c r="C1011" s="9" t="s">
        <v>758</v>
      </c>
    </row>
    <row r="1012">
      <c r="A1012" s="7">
        <f t="shared" si="1"/>
        <v>695</v>
      </c>
      <c r="B1012" s="8" t="s">
        <v>827</v>
      </c>
      <c r="C1012" s="9" t="s">
        <v>399</v>
      </c>
    </row>
    <row r="1013">
      <c r="A1013" s="7">
        <f t="shared" si="1"/>
        <v>696</v>
      </c>
      <c r="B1013" s="5" t="s">
        <v>828</v>
      </c>
      <c r="C1013" s="6" t="s">
        <v>681</v>
      </c>
    </row>
    <row r="1014">
      <c r="A1014" s="7">
        <f t="shared" si="1"/>
        <v>697</v>
      </c>
      <c r="B1014" s="5" t="s">
        <v>829</v>
      </c>
      <c r="C1014" s="6" t="s">
        <v>610</v>
      </c>
    </row>
    <row r="1015">
      <c r="A1015" s="7">
        <f t="shared" si="1"/>
        <v>698</v>
      </c>
      <c r="B1015" s="8" t="s">
        <v>830</v>
      </c>
      <c r="C1015" s="6" t="s">
        <v>132</v>
      </c>
    </row>
    <row r="1016">
      <c r="A1016" s="7">
        <f t="shared" si="1"/>
        <v>698</v>
      </c>
      <c r="B1016" s="8" t="s">
        <v>830</v>
      </c>
      <c r="C1016" s="9" t="s">
        <v>60</v>
      </c>
    </row>
    <row r="1017">
      <c r="A1017" s="7">
        <f t="shared" si="1"/>
        <v>699</v>
      </c>
      <c r="B1017" s="8" t="s">
        <v>831</v>
      </c>
      <c r="C1017" s="6" t="s">
        <v>132</v>
      </c>
    </row>
    <row r="1018">
      <c r="A1018" s="7">
        <f t="shared" si="1"/>
        <v>699</v>
      </c>
      <c r="B1018" s="8" t="s">
        <v>831</v>
      </c>
      <c r="C1018" s="9" t="s">
        <v>60</v>
      </c>
    </row>
    <row r="1019">
      <c r="A1019" s="7">
        <f t="shared" si="1"/>
        <v>700</v>
      </c>
      <c r="B1019" s="8" t="s">
        <v>832</v>
      </c>
      <c r="C1019" s="9" t="s">
        <v>60</v>
      </c>
    </row>
    <row r="1020">
      <c r="A1020" s="7">
        <f t="shared" si="1"/>
        <v>701</v>
      </c>
      <c r="B1020" s="5" t="s">
        <v>833</v>
      </c>
      <c r="C1020" s="6" t="s">
        <v>471</v>
      </c>
    </row>
    <row r="1021">
      <c r="A1021" s="7">
        <f t="shared" si="1"/>
        <v>702</v>
      </c>
      <c r="B1021" s="8" t="s">
        <v>834</v>
      </c>
      <c r="C1021" s="9" t="s">
        <v>835</v>
      </c>
    </row>
    <row r="1022">
      <c r="A1022" s="7">
        <f t="shared" si="1"/>
        <v>703</v>
      </c>
      <c r="B1022" s="5" t="s">
        <v>836</v>
      </c>
      <c r="C1022" s="6" t="s">
        <v>328</v>
      </c>
    </row>
    <row r="1023">
      <c r="A1023" s="7">
        <f t="shared" si="1"/>
        <v>703</v>
      </c>
      <c r="B1023" s="5" t="s">
        <v>836</v>
      </c>
      <c r="C1023" s="6" t="s">
        <v>324</v>
      </c>
    </row>
    <row r="1024">
      <c r="A1024" s="7">
        <f t="shared" si="1"/>
        <v>703</v>
      </c>
      <c r="B1024" s="5" t="s">
        <v>836</v>
      </c>
      <c r="C1024" s="6" t="s">
        <v>334</v>
      </c>
    </row>
    <row r="1025">
      <c r="A1025" s="7">
        <f t="shared" si="1"/>
        <v>704</v>
      </c>
      <c r="B1025" s="5" t="s">
        <v>837</v>
      </c>
      <c r="C1025" s="6" t="s">
        <v>267</v>
      </c>
    </row>
    <row r="1026">
      <c r="A1026" s="7">
        <f t="shared" si="1"/>
        <v>705</v>
      </c>
      <c r="B1026" s="8" t="s">
        <v>838</v>
      </c>
      <c r="C1026" s="9" t="s">
        <v>177</v>
      </c>
    </row>
    <row r="1027">
      <c r="A1027" s="7">
        <f t="shared" si="1"/>
        <v>706</v>
      </c>
      <c r="B1027" s="5" t="s">
        <v>839</v>
      </c>
      <c r="C1027" s="6" t="s">
        <v>324</v>
      </c>
    </row>
    <row r="1028">
      <c r="A1028" s="7">
        <f t="shared" si="1"/>
        <v>707</v>
      </c>
      <c r="B1028" s="5" t="s">
        <v>840</v>
      </c>
      <c r="C1028" s="6" t="s">
        <v>162</v>
      </c>
    </row>
    <row r="1029">
      <c r="A1029" s="7">
        <f t="shared" si="1"/>
        <v>707</v>
      </c>
      <c r="B1029" s="5" t="s">
        <v>840</v>
      </c>
      <c r="C1029" s="6" t="s">
        <v>153</v>
      </c>
    </row>
    <row r="1030">
      <c r="A1030" s="7">
        <f t="shared" si="1"/>
        <v>708</v>
      </c>
      <c r="B1030" s="8" t="s">
        <v>841</v>
      </c>
      <c r="C1030" s="9" t="s">
        <v>177</v>
      </c>
    </row>
    <row r="1031">
      <c r="A1031" s="7">
        <f t="shared" si="1"/>
        <v>708</v>
      </c>
      <c r="B1031" s="8" t="s">
        <v>841</v>
      </c>
      <c r="C1031" s="9" t="s">
        <v>25</v>
      </c>
    </row>
    <row r="1032">
      <c r="A1032" s="7">
        <f t="shared" si="1"/>
        <v>709</v>
      </c>
      <c r="B1032" s="5" t="s">
        <v>842</v>
      </c>
      <c r="C1032" s="6" t="s">
        <v>162</v>
      </c>
    </row>
    <row r="1033">
      <c r="A1033" s="7">
        <f t="shared" si="1"/>
        <v>710</v>
      </c>
      <c r="B1033" s="5" t="s">
        <v>843</v>
      </c>
      <c r="C1033" s="6" t="s">
        <v>336</v>
      </c>
    </row>
    <row r="1034">
      <c r="A1034" s="7">
        <f t="shared" si="1"/>
        <v>711</v>
      </c>
      <c r="B1034" s="8" t="s">
        <v>844</v>
      </c>
      <c r="C1034" s="9" t="s">
        <v>845</v>
      </c>
    </row>
    <row r="1035">
      <c r="A1035" s="7">
        <f t="shared" si="1"/>
        <v>712</v>
      </c>
      <c r="B1035" s="8" t="s">
        <v>846</v>
      </c>
      <c r="C1035" s="6" t="s">
        <v>267</v>
      </c>
    </row>
    <row r="1036">
      <c r="A1036" s="7">
        <f t="shared" si="1"/>
        <v>712</v>
      </c>
      <c r="B1036" s="8" t="s">
        <v>846</v>
      </c>
      <c r="C1036" s="6" t="s">
        <v>25</v>
      </c>
    </row>
    <row r="1037">
      <c r="A1037" s="7">
        <f t="shared" si="1"/>
        <v>712</v>
      </c>
      <c r="B1037" s="8" t="s">
        <v>846</v>
      </c>
      <c r="C1037" s="9" t="s">
        <v>60</v>
      </c>
    </row>
    <row r="1038">
      <c r="A1038" s="7">
        <f t="shared" si="1"/>
        <v>713</v>
      </c>
      <c r="B1038" s="8" t="s">
        <v>847</v>
      </c>
      <c r="C1038" s="6" t="s">
        <v>132</v>
      </c>
    </row>
    <row r="1039">
      <c r="A1039" s="7">
        <f t="shared" si="1"/>
        <v>713</v>
      </c>
      <c r="B1039" s="8" t="s">
        <v>847</v>
      </c>
      <c r="C1039" s="9" t="s">
        <v>60</v>
      </c>
    </row>
    <row r="1040">
      <c r="A1040" s="7">
        <f t="shared" si="1"/>
        <v>714</v>
      </c>
      <c r="B1040" s="5" t="s">
        <v>848</v>
      </c>
      <c r="C1040" s="6" t="s">
        <v>479</v>
      </c>
    </row>
    <row r="1041">
      <c r="A1041" s="7">
        <f t="shared" si="1"/>
        <v>715</v>
      </c>
      <c r="B1041" s="8" t="s">
        <v>849</v>
      </c>
      <c r="C1041" s="6" t="s">
        <v>25</v>
      </c>
    </row>
    <row r="1042">
      <c r="A1042" s="7">
        <f t="shared" si="1"/>
        <v>715</v>
      </c>
      <c r="B1042" s="8" t="s">
        <v>849</v>
      </c>
      <c r="C1042" s="6" t="s">
        <v>69</v>
      </c>
    </row>
    <row r="1043">
      <c r="A1043" s="7">
        <f t="shared" si="1"/>
        <v>715</v>
      </c>
      <c r="B1043" s="8" t="s">
        <v>849</v>
      </c>
      <c r="C1043" s="9" t="s">
        <v>60</v>
      </c>
    </row>
    <row r="1044">
      <c r="A1044" s="7">
        <f t="shared" si="1"/>
        <v>715</v>
      </c>
      <c r="B1044" s="8" t="s">
        <v>849</v>
      </c>
      <c r="C1044" s="9" t="s">
        <v>142</v>
      </c>
    </row>
    <row r="1045">
      <c r="A1045" s="7">
        <f t="shared" si="1"/>
        <v>716</v>
      </c>
      <c r="B1045" s="5" t="s">
        <v>850</v>
      </c>
      <c r="C1045" s="6" t="s">
        <v>336</v>
      </c>
    </row>
    <row r="1046">
      <c r="A1046" s="7">
        <f t="shared" si="1"/>
        <v>717</v>
      </c>
      <c r="B1046" s="8" t="s">
        <v>851</v>
      </c>
      <c r="C1046" s="6" t="s">
        <v>132</v>
      </c>
    </row>
    <row r="1047">
      <c r="A1047" s="7">
        <f t="shared" si="1"/>
        <v>717</v>
      </c>
      <c r="B1047" s="8" t="s">
        <v>851</v>
      </c>
      <c r="C1047" s="9" t="s">
        <v>60</v>
      </c>
    </row>
    <row r="1048">
      <c r="A1048" s="7">
        <f t="shared" si="1"/>
        <v>718</v>
      </c>
      <c r="B1048" s="8" t="s">
        <v>852</v>
      </c>
      <c r="C1048" s="9" t="s">
        <v>177</v>
      </c>
    </row>
    <row r="1049">
      <c r="A1049" s="7">
        <f t="shared" si="1"/>
        <v>719</v>
      </c>
      <c r="B1049" s="8" t="s">
        <v>853</v>
      </c>
      <c r="C1049" s="9" t="s">
        <v>60</v>
      </c>
    </row>
    <row r="1050">
      <c r="A1050" s="7">
        <f t="shared" si="1"/>
        <v>719</v>
      </c>
      <c r="B1050" s="8" t="s">
        <v>853</v>
      </c>
      <c r="C1050" s="9" t="s">
        <v>142</v>
      </c>
    </row>
    <row r="1051">
      <c r="A1051" s="7">
        <f t="shared" si="1"/>
        <v>720</v>
      </c>
      <c r="B1051" s="5" t="s">
        <v>854</v>
      </c>
      <c r="C1051" s="6" t="s">
        <v>153</v>
      </c>
    </row>
    <row r="1052">
      <c r="A1052" s="7">
        <f t="shared" si="1"/>
        <v>721</v>
      </c>
      <c r="B1052" s="8" t="s">
        <v>855</v>
      </c>
      <c r="C1052" s="6" t="s">
        <v>132</v>
      </c>
    </row>
    <row r="1053">
      <c r="A1053" s="7">
        <f t="shared" si="1"/>
        <v>721</v>
      </c>
      <c r="B1053" s="8" t="s">
        <v>855</v>
      </c>
      <c r="C1053" s="9" t="s">
        <v>60</v>
      </c>
    </row>
    <row r="1054">
      <c r="A1054" s="7">
        <f t="shared" si="1"/>
        <v>722</v>
      </c>
      <c r="B1054" s="8" t="s">
        <v>856</v>
      </c>
      <c r="C1054" s="6" t="s">
        <v>25</v>
      </c>
    </row>
    <row r="1055">
      <c r="A1055" s="7">
        <f t="shared" si="1"/>
        <v>722</v>
      </c>
      <c r="B1055" s="8" t="s">
        <v>856</v>
      </c>
      <c r="C1055" s="6" t="s">
        <v>142</v>
      </c>
    </row>
    <row r="1056">
      <c r="A1056" s="7">
        <f t="shared" si="1"/>
        <v>722</v>
      </c>
      <c r="B1056" s="8" t="s">
        <v>856</v>
      </c>
      <c r="C1056" s="6" t="s">
        <v>153</v>
      </c>
    </row>
    <row r="1057">
      <c r="A1057" s="7">
        <f t="shared" si="1"/>
        <v>722</v>
      </c>
      <c r="B1057" s="8" t="s">
        <v>856</v>
      </c>
      <c r="C1057" s="9" t="s">
        <v>60</v>
      </c>
    </row>
    <row r="1058">
      <c r="A1058" s="7">
        <f t="shared" si="1"/>
        <v>723</v>
      </c>
      <c r="B1058" s="5" t="s">
        <v>857</v>
      </c>
      <c r="C1058" s="6" t="s">
        <v>336</v>
      </c>
    </row>
    <row r="1059">
      <c r="A1059" s="7">
        <f t="shared" si="1"/>
        <v>724</v>
      </c>
      <c r="B1059" s="5" t="s">
        <v>858</v>
      </c>
      <c r="C1059" s="6" t="s">
        <v>97</v>
      </c>
    </row>
    <row r="1060">
      <c r="A1060" s="7">
        <f t="shared" si="1"/>
        <v>725</v>
      </c>
      <c r="B1060" s="5" t="s">
        <v>859</v>
      </c>
      <c r="C1060" s="6" t="s">
        <v>95</v>
      </c>
    </row>
    <row r="1061">
      <c r="A1061" s="7">
        <f t="shared" si="1"/>
        <v>726</v>
      </c>
      <c r="B1061" s="5" t="s">
        <v>860</v>
      </c>
      <c r="C1061" s="6" t="s">
        <v>267</v>
      </c>
    </row>
    <row r="1062">
      <c r="A1062" s="7">
        <f t="shared" si="1"/>
        <v>727</v>
      </c>
      <c r="B1062" s="5" t="s">
        <v>861</v>
      </c>
      <c r="C1062" s="6" t="s">
        <v>267</v>
      </c>
    </row>
    <row r="1063">
      <c r="A1063" s="7">
        <f t="shared" si="1"/>
        <v>728</v>
      </c>
      <c r="B1063" s="8" t="s">
        <v>862</v>
      </c>
      <c r="C1063" s="9" t="s">
        <v>280</v>
      </c>
    </row>
    <row r="1064">
      <c r="A1064" s="7">
        <f t="shared" si="1"/>
        <v>729</v>
      </c>
      <c r="B1064" s="5" t="s">
        <v>863</v>
      </c>
      <c r="C1064" s="6" t="s">
        <v>683</v>
      </c>
    </row>
    <row r="1065">
      <c r="A1065" s="7">
        <f t="shared" si="1"/>
        <v>730</v>
      </c>
      <c r="B1065" s="5" t="s">
        <v>864</v>
      </c>
      <c r="C1065" s="6" t="s">
        <v>714</v>
      </c>
    </row>
    <row r="1066">
      <c r="A1066" s="7">
        <f t="shared" si="1"/>
        <v>731</v>
      </c>
      <c r="B1066" s="5" t="s">
        <v>865</v>
      </c>
      <c r="C1066" s="6" t="s">
        <v>714</v>
      </c>
    </row>
    <row r="1067">
      <c r="A1067" s="7">
        <f t="shared" si="1"/>
        <v>732</v>
      </c>
      <c r="B1067" s="5" t="s">
        <v>866</v>
      </c>
      <c r="C1067" s="6" t="s">
        <v>714</v>
      </c>
    </row>
    <row r="1068">
      <c r="A1068" s="7">
        <f t="shared" si="1"/>
        <v>733</v>
      </c>
      <c r="B1068" s="5" t="s">
        <v>867</v>
      </c>
      <c r="C1068" s="6" t="s">
        <v>714</v>
      </c>
    </row>
    <row r="1069">
      <c r="A1069" s="7">
        <f t="shared" si="1"/>
        <v>734</v>
      </c>
      <c r="B1069" s="5" t="s">
        <v>868</v>
      </c>
      <c r="C1069" s="6" t="s">
        <v>714</v>
      </c>
    </row>
    <row r="1070">
      <c r="A1070" s="7">
        <f t="shared" si="1"/>
        <v>735</v>
      </c>
      <c r="B1070" s="5" t="s">
        <v>869</v>
      </c>
      <c r="C1070" s="6" t="s">
        <v>714</v>
      </c>
    </row>
    <row r="1071">
      <c r="A1071" s="7">
        <f t="shared" si="1"/>
        <v>736</v>
      </c>
      <c r="B1071" s="5" t="s">
        <v>870</v>
      </c>
      <c r="C1071" s="6" t="s">
        <v>714</v>
      </c>
    </row>
    <row r="1072">
      <c r="A1072" s="7">
        <f t="shared" si="1"/>
        <v>737</v>
      </c>
      <c r="B1072" s="5" t="s">
        <v>871</v>
      </c>
      <c r="C1072" s="6" t="s">
        <v>714</v>
      </c>
    </row>
    <row r="1073">
      <c r="A1073" s="7">
        <f t="shared" si="1"/>
        <v>738</v>
      </c>
      <c r="B1073" s="5" t="s">
        <v>872</v>
      </c>
      <c r="C1073" s="6" t="s">
        <v>714</v>
      </c>
    </row>
    <row r="1074">
      <c r="A1074" s="7">
        <f t="shared" si="1"/>
        <v>739</v>
      </c>
      <c r="B1074" s="8" t="s">
        <v>873</v>
      </c>
      <c r="C1074" s="9" t="s">
        <v>874</v>
      </c>
    </row>
    <row r="1075">
      <c r="A1075" s="7">
        <f t="shared" si="1"/>
        <v>740</v>
      </c>
      <c r="B1075" s="5" t="s">
        <v>875</v>
      </c>
      <c r="C1075" s="6" t="s">
        <v>393</v>
      </c>
    </row>
    <row r="1076">
      <c r="A1076" s="7">
        <f t="shared" si="1"/>
        <v>741</v>
      </c>
      <c r="B1076" s="8" t="s">
        <v>876</v>
      </c>
      <c r="C1076" s="9" t="s">
        <v>399</v>
      </c>
    </row>
    <row r="1077">
      <c r="A1077" s="7">
        <f t="shared" si="1"/>
        <v>742</v>
      </c>
      <c r="B1077" s="5" t="s">
        <v>877</v>
      </c>
      <c r="C1077" s="6" t="s">
        <v>346</v>
      </c>
    </row>
    <row r="1078">
      <c r="A1078" s="7">
        <f t="shared" si="1"/>
        <v>743</v>
      </c>
      <c r="B1078" s="8" t="s">
        <v>878</v>
      </c>
      <c r="C1078" s="9" t="s">
        <v>24</v>
      </c>
    </row>
    <row r="1079">
      <c r="A1079" s="7">
        <f t="shared" si="1"/>
        <v>744</v>
      </c>
      <c r="B1079" s="8" t="s">
        <v>879</v>
      </c>
      <c r="C1079" s="9" t="s">
        <v>177</v>
      </c>
    </row>
    <row r="1080">
      <c r="A1080" s="7">
        <f t="shared" si="1"/>
        <v>745</v>
      </c>
      <c r="B1080" s="8" t="s">
        <v>880</v>
      </c>
      <c r="C1080" s="9" t="s">
        <v>24</v>
      </c>
    </row>
    <row r="1081">
      <c r="A1081" s="7">
        <f t="shared" si="1"/>
        <v>745</v>
      </c>
      <c r="B1081" s="8" t="s">
        <v>880</v>
      </c>
      <c r="C1081" s="9" t="s">
        <v>25</v>
      </c>
    </row>
    <row r="1082">
      <c r="A1082" s="7">
        <f t="shared" si="1"/>
        <v>746</v>
      </c>
      <c r="B1082" s="8" t="s">
        <v>881</v>
      </c>
      <c r="C1082" s="9" t="s">
        <v>24</v>
      </c>
    </row>
    <row r="1083">
      <c r="A1083" s="7">
        <f t="shared" si="1"/>
        <v>747</v>
      </c>
      <c r="B1083" s="8" t="s">
        <v>882</v>
      </c>
      <c r="C1083" s="9" t="s">
        <v>162</v>
      </c>
    </row>
    <row r="1084">
      <c r="A1084" s="7">
        <f t="shared" si="1"/>
        <v>748</v>
      </c>
      <c r="B1084" s="8" t="s">
        <v>883</v>
      </c>
      <c r="C1084" s="9" t="s">
        <v>24</v>
      </c>
    </row>
    <row r="1085">
      <c r="A1085" s="7">
        <f t="shared" si="1"/>
        <v>749</v>
      </c>
      <c r="B1085" s="8" t="s">
        <v>884</v>
      </c>
      <c r="C1085" s="9" t="s">
        <v>24</v>
      </c>
    </row>
    <row r="1086">
      <c r="A1086" s="7">
        <f t="shared" si="1"/>
        <v>750</v>
      </c>
      <c r="B1086" s="8" t="s">
        <v>885</v>
      </c>
      <c r="C1086" s="6" t="s">
        <v>25</v>
      </c>
    </row>
    <row r="1087">
      <c r="A1087" s="7">
        <f t="shared" si="1"/>
        <v>750</v>
      </c>
      <c r="B1087" s="8" t="s">
        <v>885</v>
      </c>
      <c r="C1087" s="6" t="s">
        <v>24</v>
      </c>
    </row>
    <row r="1088">
      <c r="A1088" s="7">
        <f t="shared" si="1"/>
        <v>751</v>
      </c>
      <c r="B1088" s="8" t="s">
        <v>886</v>
      </c>
      <c r="C1088" s="9" t="s">
        <v>24</v>
      </c>
    </row>
    <row r="1089">
      <c r="A1089" s="7">
        <f t="shared" si="1"/>
        <v>752</v>
      </c>
      <c r="B1089" s="8" t="s">
        <v>887</v>
      </c>
      <c r="C1089" s="6" t="s">
        <v>25</v>
      </c>
    </row>
    <row r="1090">
      <c r="A1090" s="7">
        <f t="shared" si="1"/>
        <v>752</v>
      </c>
      <c r="B1090" s="8" t="s">
        <v>887</v>
      </c>
      <c r="C1090" s="6" t="s">
        <v>24</v>
      </c>
    </row>
    <row r="1091">
      <c r="A1091" s="7">
        <f t="shared" si="1"/>
        <v>753</v>
      </c>
      <c r="B1091" s="8" t="s">
        <v>888</v>
      </c>
      <c r="C1091" s="6" t="s">
        <v>25</v>
      </c>
    </row>
    <row r="1092">
      <c r="A1092" s="7">
        <f t="shared" si="1"/>
        <v>753</v>
      </c>
      <c r="B1092" s="8" t="s">
        <v>888</v>
      </c>
      <c r="C1092" s="6" t="s">
        <v>24</v>
      </c>
    </row>
    <row r="1093">
      <c r="A1093" s="7">
        <f t="shared" si="1"/>
        <v>754</v>
      </c>
      <c r="B1093" s="8" t="s">
        <v>889</v>
      </c>
      <c r="C1093" s="9" t="s">
        <v>40</v>
      </c>
    </row>
    <row r="1094">
      <c r="A1094" s="7">
        <f t="shared" si="1"/>
        <v>755</v>
      </c>
      <c r="B1094" s="8" t="s">
        <v>890</v>
      </c>
      <c r="C1094" s="9" t="s">
        <v>25</v>
      </c>
    </row>
    <row r="1095">
      <c r="A1095" s="7">
        <f t="shared" si="1"/>
        <v>756</v>
      </c>
      <c r="B1095" s="8" t="s">
        <v>891</v>
      </c>
      <c r="C1095" s="9" t="s">
        <v>280</v>
      </c>
    </row>
    <row r="1096">
      <c r="A1096" s="7">
        <f t="shared" si="1"/>
        <v>757</v>
      </c>
      <c r="B1096" s="8" t="s">
        <v>892</v>
      </c>
      <c r="C1096" s="9" t="s">
        <v>893</v>
      </c>
    </row>
    <row r="1097">
      <c r="A1097" s="7">
        <f t="shared" si="1"/>
        <v>758</v>
      </c>
      <c r="B1097" s="8" t="s">
        <v>894</v>
      </c>
      <c r="C1097" s="9" t="s">
        <v>372</v>
      </c>
    </row>
    <row r="1098">
      <c r="A1098" s="7">
        <f t="shared" si="1"/>
        <v>759</v>
      </c>
      <c r="B1098" s="8" t="s">
        <v>895</v>
      </c>
      <c r="C1098" s="6" t="s">
        <v>25</v>
      </c>
    </row>
    <row r="1099">
      <c r="A1099" s="7">
        <f t="shared" si="1"/>
        <v>759</v>
      </c>
      <c r="B1099" s="8" t="s">
        <v>895</v>
      </c>
      <c r="C1099" s="9" t="s">
        <v>280</v>
      </c>
    </row>
    <row r="1100">
      <c r="A1100" s="7">
        <f t="shared" si="1"/>
        <v>760</v>
      </c>
      <c r="B1100" s="5" t="s">
        <v>896</v>
      </c>
      <c r="C1100" s="6" t="s">
        <v>367</v>
      </c>
    </row>
    <row r="1101">
      <c r="A1101" s="7">
        <f t="shared" si="1"/>
        <v>761</v>
      </c>
      <c r="B1101" s="8" t="s">
        <v>897</v>
      </c>
      <c r="C1101" s="9" t="s">
        <v>60</v>
      </c>
    </row>
    <row r="1102">
      <c r="A1102" s="7">
        <f t="shared" si="1"/>
        <v>762</v>
      </c>
      <c r="B1102" s="8" t="s">
        <v>898</v>
      </c>
      <c r="C1102" s="9" t="s">
        <v>24</v>
      </c>
    </row>
    <row r="1103">
      <c r="A1103" s="7">
        <f t="shared" si="1"/>
        <v>763</v>
      </c>
      <c r="B1103" s="8" t="s">
        <v>899</v>
      </c>
      <c r="C1103" s="9" t="s">
        <v>479</v>
      </c>
    </row>
    <row r="1104">
      <c r="A1104" s="7">
        <f t="shared" si="1"/>
        <v>764</v>
      </c>
      <c r="B1104" s="8" t="s">
        <v>900</v>
      </c>
      <c r="C1104" s="9" t="s">
        <v>40</v>
      </c>
    </row>
    <row r="1105">
      <c r="A1105" s="7">
        <f t="shared" si="1"/>
        <v>765</v>
      </c>
      <c r="B1105" s="5" t="s">
        <v>901</v>
      </c>
      <c r="C1105" s="6" t="s">
        <v>393</v>
      </c>
    </row>
    <row r="1106">
      <c r="A1106" s="7">
        <f t="shared" si="1"/>
        <v>766</v>
      </c>
      <c r="B1106" s="8" t="s">
        <v>902</v>
      </c>
      <c r="C1106" s="9" t="s">
        <v>40</v>
      </c>
    </row>
    <row r="1107">
      <c r="A1107" s="7">
        <f t="shared" si="1"/>
        <v>767</v>
      </c>
      <c r="B1107" s="8" t="s">
        <v>903</v>
      </c>
      <c r="C1107" s="9" t="s">
        <v>24</v>
      </c>
    </row>
    <row r="1108">
      <c r="A1108" s="7">
        <f t="shared" si="1"/>
        <v>768</v>
      </c>
      <c r="B1108" s="8" t="s">
        <v>904</v>
      </c>
      <c r="C1108" s="9" t="s">
        <v>280</v>
      </c>
    </row>
    <row r="1109">
      <c r="A1109" s="7">
        <f t="shared" si="1"/>
        <v>769</v>
      </c>
      <c r="B1109" s="5" t="s">
        <v>905</v>
      </c>
      <c r="C1109" s="6" t="s">
        <v>15</v>
      </c>
    </row>
    <row r="1110">
      <c r="A1110" s="7">
        <f t="shared" si="1"/>
        <v>770</v>
      </c>
      <c r="B1110" s="8" t="s">
        <v>906</v>
      </c>
      <c r="C1110" s="9" t="s">
        <v>24</v>
      </c>
    </row>
    <row r="1111">
      <c r="A1111" s="7">
        <f t="shared" si="1"/>
        <v>771</v>
      </c>
      <c r="B1111" s="8" t="s">
        <v>907</v>
      </c>
      <c r="C1111" s="6" t="s">
        <v>25</v>
      </c>
    </row>
    <row r="1112">
      <c r="A1112" s="7">
        <f t="shared" si="1"/>
        <v>771</v>
      </c>
      <c r="B1112" s="8" t="s">
        <v>907</v>
      </c>
      <c r="C1112" s="6" t="s">
        <v>313</v>
      </c>
    </row>
    <row r="1113">
      <c r="A1113" s="7">
        <f t="shared" si="1"/>
        <v>771</v>
      </c>
      <c r="B1113" s="8" t="s">
        <v>907</v>
      </c>
      <c r="C1113" s="6" t="s">
        <v>142</v>
      </c>
    </row>
    <row r="1114">
      <c r="A1114" s="7">
        <f t="shared" si="1"/>
        <v>772</v>
      </c>
      <c r="B1114" s="8" t="s">
        <v>908</v>
      </c>
      <c r="C1114" s="6" t="s">
        <v>313</v>
      </c>
    </row>
    <row r="1115">
      <c r="A1115" s="7">
        <f t="shared" si="1"/>
        <v>773</v>
      </c>
      <c r="B1115" s="8" t="s">
        <v>909</v>
      </c>
      <c r="C1115" s="9" t="s">
        <v>24</v>
      </c>
    </row>
    <row r="1116">
      <c r="A1116" s="7">
        <f t="shared" si="1"/>
        <v>774</v>
      </c>
      <c r="B1116" s="8" t="s">
        <v>910</v>
      </c>
      <c r="C1116" s="9" t="s">
        <v>177</v>
      </c>
    </row>
    <row r="1117">
      <c r="A1117" s="7">
        <f t="shared" si="1"/>
        <v>775</v>
      </c>
      <c r="B1117" s="5" t="s">
        <v>911</v>
      </c>
      <c r="C1117" s="6" t="s">
        <v>367</v>
      </c>
    </row>
    <row r="1118">
      <c r="A1118" s="7">
        <f t="shared" si="1"/>
        <v>776</v>
      </c>
      <c r="B1118" s="8" t="s">
        <v>912</v>
      </c>
      <c r="C1118" s="6" t="s">
        <v>25</v>
      </c>
    </row>
    <row r="1119">
      <c r="A1119" s="7">
        <f t="shared" si="1"/>
        <v>776</v>
      </c>
      <c r="B1119" s="8" t="s">
        <v>912</v>
      </c>
      <c r="C1119" s="6" t="s">
        <v>804</v>
      </c>
    </row>
    <row r="1120">
      <c r="A1120" s="7">
        <f t="shared" si="1"/>
        <v>776</v>
      </c>
      <c r="B1120" s="8" t="s">
        <v>912</v>
      </c>
      <c r="C1120" s="9" t="s">
        <v>60</v>
      </c>
    </row>
    <row r="1121">
      <c r="A1121" s="7">
        <f t="shared" si="1"/>
        <v>777</v>
      </c>
      <c r="B1121" s="8" t="s">
        <v>913</v>
      </c>
      <c r="C1121" s="9" t="s">
        <v>83</v>
      </c>
    </row>
    <row r="1122">
      <c r="A1122" s="7">
        <f t="shared" si="1"/>
        <v>778</v>
      </c>
      <c r="B1122" s="8" t="s">
        <v>914</v>
      </c>
      <c r="C1122" s="9" t="s">
        <v>60</v>
      </c>
    </row>
    <row r="1123">
      <c r="A1123" s="7">
        <f t="shared" si="1"/>
        <v>779</v>
      </c>
      <c r="B1123" s="5" t="s">
        <v>915</v>
      </c>
      <c r="C1123" s="6" t="s">
        <v>727</v>
      </c>
    </row>
    <row r="1124">
      <c r="A1124" s="7">
        <f t="shared" si="1"/>
        <v>780</v>
      </c>
      <c r="B1124" s="8" t="s">
        <v>916</v>
      </c>
      <c r="C1124" s="6" t="s">
        <v>132</v>
      </c>
    </row>
    <row r="1125">
      <c r="A1125" s="7">
        <f t="shared" si="1"/>
        <v>780</v>
      </c>
      <c r="B1125" s="8" t="s">
        <v>916</v>
      </c>
      <c r="C1125" s="9" t="s">
        <v>60</v>
      </c>
    </row>
    <row r="1126">
      <c r="A1126" s="7">
        <f t="shared" si="1"/>
        <v>781</v>
      </c>
      <c r="B1126" s="8" t="s">
        <v>917</v>
      </c>
      <c r="C1126" s="6" t="s">
        <v>25</v>
      </c>
    </row>
    <row r="1127">
      <c r="A1127" s="7">
        <f t="shared" si="1"/>
        <v>781</v>
      </c>
      <c r="B1127" s="8" t="s">
        <v>917</v>
      </c>
      <c r="C1127" s="9" t="s">
        <v>60</v>
      </c>
    </row>
    <row r="1128">
      <c r="A1128" s="7">
        <f t="shared" si="1"/>
        <v>782</v>
      </c>
      <c r="B1128" s="5" t="s">
        <v>918</v>
      </c>
      <c r="C1128" s="6" t="s">
        <v>405</v>
      </c>
    </row>
    <row r="1129">
      <c r="A1129" s="7">
        <f t="shared" si="1"/>
        <v>783</v>
      </c>
      <c r="B1129" s="8" t="s">
        <v>919</v>
      </c>
      <c r="C1129" s="9" t="s">
        <v>650</v>
      </c>
    </row>
    <row r="1130">
      <c r="A1130" s="7">
        <f t="shared" si="1"/>
        <v>784</v>
      </c>
      <c r="B1130" s="8" t="s">
        <v>920</v>
      </c>
      <c r="C1130" s="6" t="s">
        <v>132</v>
      </c>
    </row>
    <row r="1131">
      <c r="A1131" s="7">
        <f t="shared" si="1"/>
        <v>784</v>
      </c>
      <c r="B1131" s="8" t="s">
        <v>920</v>
      </c>
      <c r="C1131" s="6" t="s">
        <v>25</v>
      </c>
    </row>
    <row r="1132">
      <c r="A1132" s="7">
        <f t="shared" si="1"/>
        <v>784</v>
      </c>
      <c r="B1132" s="8" t="s">
        <v>920</v>
      </c>
      <c r="C1132" s="9" t="s">
        <v>60</v>
      </c>
    </row>
    <row r="1133">
      <c r="A1133" s="7">
        <f t="shared" si="1"/>
        <v>785</v>
      </c>
      <c r="B1133" s="8" t="s">
        <v>921</v>
      </c>
      <c r="C1133" s="9" t="s">
        <v>40</v>
      </c>
    </row>
    <row r="1134">
      <c r="A1134" s="7">
        <f t="shared" si="1"/>
        <v>786</v>
      </c>
      <c r="B1134" s="8" t="s">
        <v>922</v>
      </c>
      <c r="C1134" s="9" t="s">
        <v>40</v>
      </c>
    </row>
    <row r="1135">
      <c r="A1135" s="7">
        <f t="shared" si="1"/>
        <v>787</v>
      </c>
      <c r="B1135" s="8" t="s">
        <v>923</v>
      </c>
      <c r="C1135" s="6" t="s">
        <v>150</v>
      </c>
    </row>
    <row r="1136">
      <c r="A1136" s="7">
        <f t="shared" si="1"/>
        <v>787</v>
      </c>
      <c r="B1136" s="8" t="s">
        <v>923</v>
      </c>
      <c r="C1136" s="9" t="s">
        <v>162</v>
      </c>
    </row>
    <row r="1137">
      <c r="A1137" s="7">
        <f t="shared" si="1"/>
        <v>788</v>
      </c>
      <c r="B1137" s="5" t="s">
        <v>924</v>
      </c>
      <c r="C1137" s="6" t="s">
        <v>362</v>
      </c>
    </row>
    <row r="1138">
      <c r="A1138" s="7">
        <f t="shared" si="1"/>
        <v>788</v>
      </c>
      <c r="B1138" s="5" t="s">
        <v>924</v>
      </c>
      <c r="C1138" s="6" t="s">
        <v>655</v>
      </c>
    </row>
    <row r="1139">
      <c r="A1139" s="7">
        <f t="shared" si="1"/>
        <v>789</v>
      </c>
      <c r="B1139" s="8" t="s">
        <v>925</v>
      </c>
      <c r="C1139" s="6" t="s">
        <v>132</v>
      </c>
    </row>
    <row r="1140">
      <c r="A1140" s="7">
        <f t="shared" si="1"/>
        <v>789</v>
      </c>
      <c r="B1140" s="8" t="s">
        <v>925</v>
      </c>
      <c r="C1140" s="6" t="s">
        <v>25</v>
      </c>
    </row>
    <row r="1141">
      <c r="A1141" s="7">
        <f t="shared" si="1"/>
        <v>789</v>
      </c>
      <c r="B1141" s="8" t="s">
        <v>925</v>
      </c>
      <c r="C1141" s="6" t="s">
        <v>196</v>
      </c>
    </row>
    <row r="1142">
      <c r="A1142" s="7">
        <f t="shared" si="1"/>
        <v>789</v>
      </c>
      <c r="B1142" s="8" t="s">
        <v>925</v>
      </c>
      <c r="C1142" s="6" t="s">
        <v>324</v>
      </c>
    </row>
    <row r="1143">
      <c r="A1143" s="7">
        <f t="shared" si="1"/>
        <v>789</v>
      </c>
      <c r="B1143" s="8" t="s">
        <v>925</v>
      </c>
      <c r="C1143" s="6" t="s">
        <v>446</v>
      </c>
    </row>
    <row r="1144">
      <c r="A1144" s="7">
        <f t="shared" si="1"/>
        <v>789</v>
      </c>
      <c r="B1144" s="8" t="s">
        <v>925</v>
      </c>
      <c r="C1144" s="6" t="s">
        <v>179</v>
      </c>
    </row>
    <row r="1145">
      <c r="A1145" s="7">
        <f t="shared" si="1"/>
        <v>789</v>
      </c>
      <c r="B1145" s="8" t="s">
        <v>925</v>
      </c>
      <c r="C1145" s="9" t="s">
        <v>60</v>
      </c>
    </row>
    <row r="1146">
      <c r="A1146" s="7">
        <f t="shared" si="1"/>
        <v>790</v>
      </c>
      <c r="B1146" s="8" t="s">
        <v>926</v>
      </c>
      <c r="C1146" s="9" t="s">
        <v>60</v>
      </c>
    </row>
    <row r="1147">
      <c r="A1147" s="7">
        <f t="shared" si="1"/>
        <v>790</v>
      </c>
      <c r="B1147" s="8" t="s">
        <v>926</v>
      </c>
      <c r="C1147" s="6" t="s">
        <v>324</v>
      </c>
    </row>
    <row r="1148">
      <c r="A1148" s="7">
        <f t="shared" si="1"/>
        <v>791</v>
      </c>
      <c r="B1148" s="5" t="s">
        <v>927</v>
      </c>
      <c r="C1148" s="6" t="s">
        <v>32</v>
      </c>
    </row>
    <row r="1149">
      <c r="A1149" s="7">
        <f t="shared" si="1"/>
        <v>792</v>
      </c>
      <c r="B1149" s="5" t="s">
        <v>928</v>
      </c>
      <c r="C1149" s="6" t="s">
        <v>328</v>
      </c>
    </row>
    <row r="1150">
      <c r="A1150" s="7">
        <f t="shared" si="1"/>
        <v>793</v>
      </c>
      <c r="B1150" s="8" t="s">
        <v>929</v>
      </c>
      <c r="C1150" s="6" t="s">
        <v>132</v>
      </c>
    </row>
    <row r="1151">
      <c r="A1151" s="7">
        <f t="shared" si="1"/>
        <v>793</v>
      </c>
      <c r="B1151" s="8" t="s">
        <v>929</v>
      </c>
      <c r="C1151" s="6" t="s">
        <v>328</v>
      </c>
    </row>
    <row r="1152">
      <c r="A1152" s="7">
        <f t="shared" si="1"/>
        <v>793</v>
      </c>
      <c r="B1152" s="8" t="s">
        <v>929</v>
      </c>
      <c r="C1152" s="6" t="s">
        <v>804</v>
      </c>
    </row>
    <row r="1153">
      <c r="A1153" s="7">
        <f t="shared" si="1"/>
        <v>793</v>
      </c>
      <c r="B1153" s="8" t="s">
        <v>929</v>
      </c>
      <c r="C1153" s="6" t="s">
        <v>25</v>
      </c>
    </row>
    <row r="1154">
      <c r="A1154" s="7">
        <f t="shared" si="1"/>
        <v>793</v>
      </c>
      <c r="B1154" s="8" t="s">
        <v>929</v>
      </c>
      <c r="C1154" s="9" t="s">
        <v>60</v>
      </c>
    </row>
    <row r="1155">
      <c r="A1155" s="7">
        <f t="shared" si="1"/>
        <v>794</v>
      </c>
      <c r="B1155" s="8" t="s">
        <v>930</v>
      </c>
      <c r="C1155" s="9" t="s">
        <v>60</v>
      </c>
    </row>
    <row r="1156">
      <c r="A1156" s="7">
        <f t="shared" si="1"/>
        <v>794</v>
      </c>
      <c r="B1156" s="8" t="s">
        <v>930</v>
      </c>
      <c r="C1156" s="9" t="s">
        <v>142</v>
      </c>
    </row>
    <row r="1157">
      <c r="A1157" s="7">
        <f t="shared" si="1"/>
        <v>795</v>
      </c>
      <c r="B1157" s="8" t="s">
        <v>931</v>
      </c>
      <c r="C1157" s="9" t="s">
        <v>52</v>
      </c>
    </row>
    <row r="1158">
      <c r="A1158" s="7">
        <f t="shared" si="1"/>
        <v>796</v>
      </c>
      <c r="B1158" s="5" t="s">
        <v>932</v>
      </c>
      <c r="C1158" s="6" t="s">
        <v>267</v>
      </c>
    </row>
    <row r="1159">
      <c r="A1159" s="7">
        <f t="shared" si="1"/>
        <v>796</v>
      </c>
      <c r="B1159" s="5" t="s">
        <v>932</v>
      </c>
      <c r="C1159" s="6" t="s">
        <v>405</v>
      </c>
    </row>
    <row r="1160">
      <c r="A1160" s="7">
        <f t="shared" si="1"/>
        <v>797</v>
      </c>
      <c r="B1160" s="8" t="s">
        <v>933</v>
      </c>
      <c r="C1160" s="9" t="s">
        <v>818</v>
      </c>
    </row>
    <row r="1161">
      <c r="A1161" s="7">
        <f t="shared" si="1"/>
        <v>798</v>
      </c>
      <c r="B1161" s="8" t="s">
        <v>934</v>
      </c>
      <c r="C1161" s="9" t="s">
        <v>60</v>
      </c>
    </row>
    <row r="1162">
      <c r="A1162" s="7">
        <f t="shared" si="1"/>
        <v>799</v>
      </c>
      <c r="B1162" s="5" t="s">
        <v>935</v>
      </c>
      <c r="C1162" s="6" t="s">
        <v>179</v>
      </c>
    </row>
    <row r="1163">
      <c r="A1163" s="7">
        <f t="shared" si="1"/>
        <v>800</v>
      </c>
      <c r="B1163" s="5" t="s">
        <v>936</v>
      </c>
      <c r="C1163" s="6" t="s">
        <v>462</v>
      </c>
    </row>
    <row r="1164">
      <c r="A1164" s="7">
        <f t="shared" si="1"/>
        <v>801</v>
      </c>
      <c r="B1164" s="8" t="s">
        <v>937</v>
      </c>
      <c r="C1164" s="6" t="s">
        <v>334</v>
      </c>
    </row>
    <row r="1165">
      <c r="A1165" s="7">
        <f t="shared" si="1"/>
        <v>801</v>
      </c>
      <c r="B1165" s="8" t="s">
        <v>937</v>
      </c>
      <c r="C1165" s="9" t="s">
        <v>60</v>
      </c>
    </row>
    <row r="1166">
      <c r="A1166" s="7">
        <f t="shared" si="1"/>
        <v>801</v>
      </c>
      <c r="B1166" s="8" t="s">
        <v>937</v>
      </c>
      <c r="C1166" s="9" t="s">
        <v>280</v>
      </c>
    </row>
    <row r="1167">
      <c r="A1167" s="7">
        <f t="shared" si="1"/>
        <v>802</v>
      </c>
      <c r="B1167" s="5" t="s">
        <v>938</v>
      </c>
      <c r="C1167" s="6" t="s">
        <v>939</v>
      </c>
    </row>
    <row r="1168">
      <c r="A1168" s="7">
        <f t="shared" si="1"/>
        <v>803</v>
      </c>
      <c r="B1168" s="5" t="s">
        <v>940</v>
      </c>
      <c r="C1168" s="6" t="s">
        <v>939</v>
      </c>
    </row>
    <row r="1169">
      <c r="A1169" s="7">
        <f t="shared" si="1"/>
        <v>803</v>
      </c>
      <c r="B1169" s="5" t="s">
        <v>940</v>
      </c>
      <c r="C1169" s="6" t="s">
        <v>941</v>
      </c>
    </row>
    <row r="1170">
      <c r="A1170" s="7">
        <f t="shared" si="1"/>
        <v>804</v>
      </c>
      <c r="B1170" s="8" t="s">
        <v>942</v>
      </c>
      <c r="C1170" s="6" t="s">
        <v>150</v>
      </c>
    </row>
    <row r="1171">
      <c r="A1171" s="7">
        <f t="shared" si="1"/>
        <v>804</v>
      </c>
      <c r="B1171" s="8" t="s">
        <v>942</v>
      </c>
      <c r="C1171" s="6" t="s">
        <v>25</v>
      </c>
    </row>
    <row r="1172">
      <c r="A1172" s="7">
        <f t="shared" si="1"/>
        <v>804</v>
      </c>
      <c r="B1172" s="8" t="s">
        <v>942</v>
      </c>
      <c r="C1172" s="9" t="s">
        <v>60</v>
      </c>
    </row>
    <row r="1173">
      <c r="A1173" s="7">
        <f t="shared" si="1"/>
        <v>805</v>
      </c>
      <c r="B1173" s="5" t="s">
        <v>943</v>
      </c>
      <c r="C1173" s="6" t="s">
        <v>336</v>
      </c>
    </row>
    <row r="1174">
      <c r="A1174" s="7">
        <f t="shared" si="1"/>
        <v>806</v>
      </c>
      <c r="B1174" s="8" t="s">
        <v>944</v>
      </c>
      <c r="C1174" s="6" t="s">
        <v>379</v>
      </c>
    </row>
    <row r="1175">
      <c r="A1175" s="7">
        <f t="shared" si="1"/>
        <v>806</v>
      </c>
      <c r="B1175" s="8" t="s">
        <v>944</v>
      </c>
      <c r="C1175" s="6" t="s">
        <v>177</v>
      </c>
    </row>
    <row r="1176">
      <c r="A1176" s="7">
        <f t="shared" si="1"/>
        <v>806</v>
      </c>
      <c r="B1176" s="8" t="s">
        <v>944</v>
      </c>
      <c r="C1176" s="9" t="s">
        <v>60</v>
      </c>
    </row>
    <row r="1177">
      <c r="A1177" s="7">
        <f t="shared" si="1"/>
        <v>806</v>
      </c>
      <c r="B1177" s="8" t="s">
        <v>944</v>
      </c>
      <c r="C1177" s="9" t="s">
        <v>25</v>
      </c>
    </row>
    <row r="1178">
      <c r="A1178" s="7">
        <f t="shared" si="1"/>
        <v>807</v>
      </c>
      <c r="B1178" s="8" t="s">
        <v>945</v>
      </c>
      <c r="C1178" s="9" t="s">
        <v>60</v>
      </c>
    </row>
    <row r="1179">
      <c r="A1179" s="7">
        <f t="shared" si="1"/>
        <v>807</v>
      </c>
      <c r="B1179" s="8" t="s">
        <v>945</v>
      </c>
      <c r="C1179" s="9" t="s">
        <v>946</v>
      </c>
    </row>
    <row r="1180">
      <c r="A1180" s="7">
        <f t="shared" si="1"/>
        <v>808</v>
      </c>
      <c r="B1180" s="5" t="s">
        <v>947</v>
      </c>
      <c r="C1180" s="6" t="s">
        <v>267</v>
      </c>
    </row>
    <row r="1181">
      <c r="A1181" s="7">
        <f t="shared" si="1"/>
        <v>808</v>
      </c>
      <c r="B1181" s="5" t="s">
        <v>947</v>
      </c>
      <c r="C1181" s="6" t="s">
        <v>91</v>
      </c>
    </row>
    <row r="1182">
      <c r="A1182" s="7">
        <f t="shared" si="1"/>
        <v>809</v>
      </c>
      <c r="B1182" s="5" t="s">
        <v>948</v>
      </c>
      <c r="C1182" s="6" t="s">
        <v>788</v>
      </c>
    </row>
    <row r="1183">
      <c r="A1183" s="7">
        <f t="shared" si="1"/>
        <v>810</v>
      </c>
      <c r="B1183" s="5" t="s">
        <v>949</v>
      </c>
      <c r="C1183" s="6" t="s">
        <v>683</v>
      </c>
    </row>
    <row r="1184">
      <c r="A1184" s="7">
        <f t="shared" si="1"/>
        <v>811</v>
      </c>
      <c r="B1184" s="8" t="s">
        <v>950</v>
      </c>
      <c r="C1184" s="6" t="s">
        <v>132</v>
      </c>
    </row>
    <row r="1185">
      <c r="A1185" s="7">
        <f t="shared" si="1"/>
        <v>811</v>
      </c>
      <c r="B1185" s="8" t="s">
        <v>950</v>
      </c>
      <c r="C1185" s="6" t="s">
        <v>25</v>
      </c>
    </row>
    <row r="1186">
      <c r="A1186" s="7">
        <f t="shared" si="1"/>
        <v>811</v>
      </c>
      <c r="B1186" s="8" t="s">
        <v>950</v>
      </c>
      <c r="C1186" s="6" t="s">
        <v>196</v>
      </c>
    </row>
    <row r="1187">
      <c r="A1187" s="7">
        <f t="shared" si="1"/>
        <v>811</v>
      </c>
      <c r="B1187" s="8" t="s">
        <v>950</v>
      </c>
      <c r="C1187" s="9" t="s">
        <v>60</v>
      </c>
    </row>
    <row r="1188">
      <c r="A1188" s="7">
        <f t="shared" si="1"/>
        <v>812</v>
      </c>
      <c r="B1188" s="15" t="s">
        <v>951</v>
      </c>
      <c r="C1188" s="11" t="s">
        <v>423</v>
      </c>
    </row>
    <row r="1189">
      <c r="A1189" s="7">
        <f t="shared" si="1"/>
        <v>813</v>
      </c>
      <c r="B1189" s="8" t="s">
        <v>952</v>
      </c>
      <c r="C1189" s="9" t="s">
        <v>60</v>
      </c>
    </row>
    <row r="1190">
      <c r="A1190" s="7">
        <f t="shared" si="1"/>
        <v>813</v>
      </c>
      <c r="B1190" s="8" t="s">
        <v>952</v>
      </c>
      <c r="C1190" s="9" t="s">
        <v>54</v>
      </c>
    </row>
    <row r="1191">
      <c r="A1191" s="7">
        <f t="shared" si="1"/>
        <v>814</v>
      </c>
      <c r="B1191" s="8" t="s">
        <v>953</v>
      </c>
      <c r="C1191" s="9" t="s">
        <v>64</v>
      </c>
    </row>
    <row r="1192">
      <c r="A1192" s="7">
        <f t="shared" si="1"/>
        <v>815</v>
      </c>
      <c r="B1192" s="8" t="s">
        <v>954</v>
      </c>
      <c r="C1192" s="9" t="s">
        <v>60</v>
      </c>
    </row>
    <row r="1193">
      <c r="A1193" s="7">
        <f t="shared" si="1"/>
        <v>815</v>
      </c>
      <c r="B1193" s="8" t="s">
        <v>954</v>
      </c>
      <c r="C1193" s="9" t="s">
        <v>142</v>
      </c>
    </row>
    <row r="1194">
      <c r="A1194" s="7">
        <f t="shared" si="1"/>
        <v>816</v>
      </c>
      <c r="B1194" s="8" t="s">
        <v>955</v>
      </c>
      <c r="C1194" s="9" t="s">
        <v>835</v>
      </c>
    </row>
    <row r="1195">
      <c r="A1195" s="7">
        <f t="shared" si="1"/>
        <v>817</v>
      </c>
      <c r="B1195" s="5" t="s">
        <v>956</v>
      </c>
      <c r="C1195" s="6" t="s">
        <v>80</v>
      </c>
    </row>
    <row r="1196">
      <c r="A1196" s="7">
        <f t="shared" si="1"/>
        <v>818</v>
      </c>
      <c r="B1196" s="8" t="s">
        <v>957</v>
      </c>
      <c r="C1196" s="9" t="s">
        <v>60</v>
      </c>
    </row>
    <row r="1197">
      <c r="A1197" s="7">
        <f t="shared" si="1"/>
        <v>819</v>
      </c>
      <c r="B1197" s="8" t="s">
        <v>958</v>
      </c>
      <c r="C1197" s="9" t="s">
        <v>60</v>
      </c>
    </row>
    <row r="1198">
      <c r="A1198" s="7">
        <f t="shared" si="1"/>
        <v>820</v>
      </c>
      <c r="B1198" s="8" t="s">
        <v>959</v>
      </c>
      <c r="C1198" s="6" t="s">
        <v>60</v>
      </c>
    </row>
    <row r="1199">
      <c r="A1199" s="7">
        <f t="shared" si="1"/>
        <v>821</v>
      </c>
      <c r="B1199" s="8" t="s">
        <v>960</v>
      </c>
      <c r="C1199" s="6" t="s">
        <v>150</v>
      </c>
    </row>
    <row r="1200">
      <c r="A1200" s="7">
        <f t="shared" si="1"/>
        <v>821</v>
      </c>
      <c r="B1200" s="8" t="s">
        <v>960</v>
      </c>
      <c r="C1200" s="9" t="s">
        <v>60</v>
      </c>
    </row>
    <row r="1201">
      <c r="A1201" s="7">
        <f t="shared" si="1"/>
        <v>822</v>
      </c>
      <c r="B1201" s="8" t="s">
        <v>961</v>
      </c>
      <c r="C1201" s="6" t="s">
        <v>150</v>
      </c>
    </row>
    <row r="1202">
      <c r="A1202" s="7">
        <f t="shared" si="1"/>
        <v>822</v>
      </c>
      <c r="B1202" s="8" t="s">
        <v>961</v>
      </c>
      <c r="C1202" s="6" t="s">
        <v>162</v>
      </c>
    </row>
    <row r="1203">
      <c r="A1203" s="7">
        <f t="shared" si="1"/>
        <v>822</v>
      </c>
      <c r="B1203" s="8" t="s">
        <v>961</v>
      </c>
      <c r="C1203" s="9" t="s">
        <v>60</v>
      </c>
    </row>
    <row r="1204">
      <c r="A1204" s="7">
        <f t="shared" si="1"/>
        <v>822</v>
      </c>
      <c r="B1204" s="8" t="s">
        <v>961</v>
      </c>
      <c r="C1204" s="9" t="s">
        <v>142</v>
      </c>
    </row>
    <row r="1205">
      <c r="A1205" s="7">
        <f t="shared" si="1"/>
        <v>823</v>
      </c>
      <c r="B1205" s="5" t="s">
        <v>962</v>
      </c>
      <c r="C1205" s="6" t="s">
        <v>731</v>
      </c>
    </row>
    <row r="1206">
      <c r="A1206" s="7">
        <f t="shared" si="1"/>
        <v>824</v>
      </c>
      <c r="B1206" s="8" t="s">
        <v>963</v>
      </c>
      <c r="C1206" s="9" t="s">
        <v>177</v>
      </c>
    </row>
    <row r="1207">
      <c r="A1207" s="7">
        <f t="shared" si="1"/>
        <v>824</v>
      </c>
      <c r="B1207" s="8" t="s">
        <v>963</v>
      </c>
      <c r="C1207" s="9" t="s">
        <v>60</v>
      </c>
    </row>
    <row r="1208">
      <c r="A1208" s="7">
        <f t="shared" si="1"/>
        <v>824</v>
      </c>
      <c r="B1208" s="8" t="s">
        <v>963</v>
      </c>
      <c r="C1208" s="9" t="s">
        <v>142</v>
      </c>
    </row>
    <row r="1209">
      <c r="A1209" s="7">
        <f t="shared" si="1"/>
        <v>824</v>
      </c>
      <c r="B1209" s="8" t="s">
        <v>963</v>
      </c>
      <c r="C1209" s="9" t="s">
        <v>25</v>
      </c>
    </row>
    <row r="1210">
      <c r="A1210" s="7">
        <f t="shared" si="1"/>
        <v>825</v>
      </c>
      <c r="B1210" s="5" t="s">
        <v>964</v>
      </c>
      <c r="C1210" s="6" t="s">
        <v>97</v>
      </c>
    </row>
    <row r="1211">
      <c r="A1211" s="7">
        <f t="shared" si="1"/>
        <v>826</v>
      </c>
      <c r="B1211" s="5" t="s">
        <v>965</v>
      </c>
      <c r="C1211" s="6" t="s">
        <v>95</v>
      </c>
    </row>
    <row r="1212">
      <c r="A1212" s="7">
        <f t="shared" si="1"/>
        <v>827</v>
      </c>
      <c r="B1212" s="8" t="s">
        <v>966</v>
      </c>
      <c r="C1212" s="9" t="s">
        <v>722</v>
      </c>
    </row>
    <row r="1213">
      <c r="A1213" s="7">
        <f t="shared" si="1"/>
        <v>827</v>
      </c>
      <c r="B1213" s="8" t="s">
        <v>966</v>
      </c>
      <c r="C1213" s="9" t="s">
        <v>616</v>
      </c>
    </row>
    <row r="1214">
      <c r="A1214" s="7">
        <f t="shared" si="1"/>
        <v>828</v>
      </c>
      <c r="B1214" s="5" t="s">
        <v>967</v>
      </c>
      <c r="C1214" s="6" t="s">
        <v>714</v>
      </c>
    </row>
    <row r="1215">
      <c r="A1215" s="7">
        <f t="shared" si="1"/>
        <v>829</v>
      </c>
      <c r="B1215" s="8" t="s">
        <v>968</v>
      </c>
      <c r="C1215" s="9" t="s">
        <v>25</v>
      </c>
    </row>
    <row r="1216">
      <c r="A1216" s="7">
        <f t="shared" si="1"/>
        <v>829</v>
      </c>
      <c r="B1216" s="8" t="s">
        <v>968</v>
      </c>
      <c r="C1216" s="6" t="s">
        <v>24</v>
      </c>
    </row>
    <row r="1217">
      <c r="A1217" s="7">
        <f t="shared" si="1"/>
        <v>829</v>
      </c>
      <c r="B1217" s="8" t="s">
        <v>968</v>
      </c>
      <c r="C1217" s="6" t="s">
        <v>969</v>
      </c>
    </row>
    <row r="1218">
      <c r="A1218" s="7">
        <f t="shared" si="1"/>
        <v>829</v>
      </c>
      <c r="B1218" s="8" t="s">
        <v>968</v>
      </c>
      <c r="C1218" s="6" t="s">
        <v>22</v>
      </c>
    </row>
    <row r="1219">
      <c r="A1219" s="7">
        <f t="shared" si="1"/>
        <v>830</v>
      </c>
      <c r="B1219" s="8" t="s">
        <v>970</v>
      </c>
      <c r="C1219" s="9" t="s">
        <v>60</v>
      </c>
    </row>
    <row r="1220">
      <c r="A1220" s="7">
        <f t="shared" si="1"/>
        <v>830</v>
      </c>
      <c r="B1220" s="8" t="s">
        <v>970</v>
      </c>
      <c r="C1220" s="9" t="s">
        <v>162</v>
      </c>
    </row>
    <row r="1221">
      <c r="A1221" s="7">
        <f t="shared" si="1"/>
        <v>830</v>
      </c>
      <c r="B1221" s="8" t="s">
        <v>970</v>
      </c>
      <c r="C1221" s="9" t="s">
        <v>142</v>
      </c>
    </row>
    <row r="1222">
      <c r="A1222" s="7">
        <f t="shared" si="1"/>
        <v>831</v>
      </c>
      <c r="B1222" s="8" t="s">
        <v>971</v>
      </c>
      <c r="C1222" s="9" t="s">
        <v>54</v>
      </c>
    </row>
    <row r="1223">
      <c r="A1223" s="7">
        <f t="shared" si="1"/>
        <v>832</v>
      </c>
      <c r="B1223" s="8" t="s">
        <v>972</v>
      </c>
      <c r="C1223" s="9" t="s">
        <v>54</v>
      </c>
    </row>
    <row r="1224">
      <c r="A1224" s="7">
        <f t="shared" si="1"/>
        <v>833</v>
      </c>
      <c r="B1224" s="8" t="s">
        <v>973</v>
      </c>
      <c r="C1224" s="9" t="s">
        <v>177</v>
      </c>
    </row>
    <row r="1225">
      <c r="A1225" s="7">
        <f t="shared" si="1"/>
        <v>834</v>
      </c>
      <c r="B1225" s="8" t="s">
        <v>974</v>
      </c>
      <c r="C1225" s="9" t="s">
        <v>46</v>
      </c>
    </row>
    <row r="1226">
      <c r="A1226" s="7">
        <f t="shared" si="1"/>
        <v>835</v>
      </c>
      <c r="B1226" s="8" t="s">
        <v>975</v>
      </c>
      <c r="C1226" s="9" t="s">
        <v>40</v>
      </c>
    </row>
    <row r="1227">
      <c r="A1227" s="7">
        <f t="shared" si="1"/>
        <v>836</v>
      </c>
      <c r="B1227" s="8" t="s">
        <v>976</v>
      </c>
      <c r="C1227" s="9" t="s">
        <v>24</v>
      </c>
    </row>
    <row r="1228">
      <c r="A1228" s="7">
        <f t="shared" si="1"/>
        <v>837</v>
      </c>
      <c r="B1228" s="8" t="s">
        <v>977</v>
      </c>
      <c r="C1228" s="9" t="s">
        <v>40</v>
      </c>
    </row>
    <row r="1229">
      <c r="A1229" s="7">
        <f t="shared" si="1"/>
        <v>838</v>
      </c>
      <c r="B1229" s="8" t="s">
        <v>978</v>
      </c>
      <c r="C1229" s="6" t="s">
        <v>25</v>
      </c>
    </row>
    <row r="1230">
      <c r="A1230" s="7">
        <f t="shared" si="1"/>
        <v>838</v>
      </c>
      <c r="B1230" s="8" t="s">
        <v>978</v>
      </c>
      <c r="C1230" s="6" t="s">
        <v>313</v>
      </c>
    </row>
    <row r="1231">
      <c r="A1231" s="7">
        <f t="shared" si="1"/>
        <v>839</v>
      </c>
      <c r="B1231" s="8" t="s">
        <v>979</v>
      </c>
      <c r="C1231" s="6" t="s">
        <v>25</v>
      </c>
    </row>
    <row r="1232">
      <c r="A1232" s="7">
        <f t="shared" si="1"/>
        <v>839</v>
      </c>
      <c r="B1232" s="8" t="s">
        <v>979</v>
      </c>
      <c r="C1232" s="6" t="s">
        <v>24</v>
      </c>
    </row>
    <row r="1233">
      <c r="A1233" s="7">
        <f t="shared" si="1"/>
        <v>840</v>
      </c>
      <c r="B1233" s="8" t="s">
        <v>980</v>
      </c>
      <c r="C1233" s="9" t="s">
        <v>40</v>
      </c>
    </row>
    <row r="1234">
      <c r="A1234" s="7">
        <f t="shared" si="1"/>
        <v>841</v>
      </c>
      <c r="B1234" s="8" t="s">
        <v>981</v>
      </c>
      <c r="C1234" s="9" t="s">
        <v>40</v>
      </c>
    </row>
    <row r="1235">
      <c r="A1235" s="7">
        <f t="shared" si="1"/>
        <v>842</v>
      </c>
      <c r="B1235" s="8" t="s">
        <v>982</v>
      </c>
      <c r="C1235" s="9" t="s">
        <v>24</v>
      </c>
    </row>
    <row r="1236">
      <c r="A1236" s="7">
        <f t="shared" si="1"/>
        <v>843</v>
      </c>
      <c r="B1236" s="8" t="s">
        <v>983</v>
      </c>
      <c r="C1236" s="9" t="s">
        <v>24</v>
      </c>
    </row>
    <row r="1237">
      <c r="A1237" s="7">
        <f t="shared" si="1"/>
        <v>844</v>
      </c>
      <c r="B1237" s="8" t="s">
        <v>984</v>
      </c>
      <c r="C1237" s="9" t="s">
        <v>24</v>
      </c>
    </row>
    <row r="1238">
      <c r="A1238" s="7">
        <f t="shared" si="1"/>
        <v>845</v>
      </c>
      <c r="B1238" s="8" t="s">
        <v>985</v>
      </c>
      <c r="C1238" s="6" t="s">
        <v>25</v>
      </c>
    </row>
    <row r="1239">
      <c r="A1239" s="7">
        <f t="shared" si="1"/>
        <v>845</v>
      </c>
      <c r="B1239" s="8" t="s">
        <v>985</v>
      </c>
      <c r="C1239" s="9" t="s">
        <v>60</v>
      </c>
    </row>
    <row r="1240">
      <c r="A1240" s="7">
        <f t="shared" si="1"/>
        <v>845</v>
      </c>
      <c r="B1240" s="8" t="s">
        <v>985</v>
      </c>
      <c r="C1240" s="9" t="s">
        <v>24</v>
      </c>
    </row>
    <row r="1241">
      <c r="A1241" s="7">
        <f t="shared" si="1"/>
        <v>846</v>
      </c>
      <c r="B1241" s="8" t="s">
        <v>986</v>
      </c>
      <c r="C1241" s="9" t="s">
        <v>24</v>
      </c>
    </row>
    <row r="1242">
      <c r="A1242" s="7">
        <f t="shared" si="1"/>
        <v>847</v>
      </c>
      <c r="B1242" s="5" t="s">
        <v>987</v>
      </c>
      <c r="C1242" s="6" t="s">
        <v>97</v>
      </c>
    </row>
    <row r="1243">
      <c r="A1243" s="7">
        <f t="shared" si="1"/>
        <v>848</v>
      </c>
      <c r="B1243" s="5" t="s">
        <v>988</v>
      </c>
      <c r="C1243" s="6" t="s">
        <v>989</v>
      </c>
    </row>
    <row r="1244">
      <c r="A1244" s="7">
        <f t="shared" si="1"/>
        <v>849</v>
      </c>
      <c r="B1244" s="5" t="s">
        <v>990</v>
      </c>
      <c r="C1244" s="6" t="s">
        <v>365</v>
      </c>
    </row>
    <row r="1245">
      <c r="A1245" s="7">
        <f t="shared" si="1"/>
        <v>850</v>
      </c>
      <c r="B1245" s="8" t="s">
        <v>991</v>
      </c>
      <c r="C1245" s="6" t="s">
        <v>25</v>
      </c>
    </row>
    <row r="1246">
      <c r="A1246" s="7">
        <f t="shared" si="1"/>
        <v>850</v>
      </c>
      <c r="B1246" s="8" t="s">
        <v>991</v>
      </c>
      <c r="C1246" s="9" t="s">
        <v>54</v>
      </c>
    </row>
    <row r="1247">
      <c r="A1247" s="7">
        <f t="shared" si="1"/>
        <v>851</v>
      </c>
      <c r="B1247" s="8" t="s">
        <v>992</v>
      </c>
      <c r="C1247" s="9" t="s">
        <v>24</v>
      </c>
    </row>
    <row r="1248">
      <c r="A1248" s="7">
        <f t="shared" si="1"/>
        <v>852</v>
      </c>
      <c r="B1248" s="8" t="s">
        <v>993</v>
      </c>
      <c r="C1248" s="9" t="s">
        <v>374</v>
      </c>
    </row>
    <row r="1249">
      <c r="A1249" s="7">
        <f t="shared" si="1"/>
        <v>853</v>
      </c>
      <c r="B1249" s="8" t="s">
        <v>994</v>
      </c>
      <c r="C1249" s="9" t="s">
        <v>24</v>
      </c>
    </row>
    <row r="1250">
      <c r="A1250" s="7">
        <f t="shared" si="1"/>
        <v>854</v>
      </c>
      <c r="B1250" s="8" t="s">
        <v>995</v>
      </c>
      <c r="C1250" s="9" t="s">
        <v>177</v>
      </c>
    </row>
    <row r="1251">
      <c r="A1251" s="7">
        <f t="shared" si="1"/>
        <v>854</v>
      </c>
      <c r="B1251" s="8" t="s">
        <v>995</v>
      </c>
      <c r="C1251" s="9" t="s">
        <v>54</v>
      </c>
    </row>
    <row r="1252">
      <c r="A1252" s="7">
        <f t="shared" si="1"/>
        <v>855</v>
      </c>
      <c r="B1252" s="8" t="s">
        <v>996</v>
      </c>
      <c r="C1252" s="6" t="s">
        <v>60</v>
      </c>
    </row>
    <row r="1253">
      <c r="A1253" s="7">
        <f t="shared" si="1"/>
        <v>855</v>
      </c>
      <c r="B1253" s="8" t="s">
        <v>996</v>
      </c>
      <c r="C1253" s="6" t="s">
        <v>54</v>
      </c>
    </row>
    <row r="1254">
      <c r="A1254" s="7">
        <f t="shared" si="1"/>
        <v>856</v>
      </c>
      <c r="B1254" s="8" t="s">
        <v>997</v>
      </c>
      <c r="C1254" s="9" t="s">
        <v>24</v>
      </c>
    </row>
    <row r="1255">
      <c r="A1255" s="7">
        <f t="shared" si="1"/>
        <v>857</v>
      </c>
      <c r="B1255" s="8" t="s">
        <v>998</v>
      </c>
      <c r="C1255" s="9" t="s">
        <v>40</v>
      </c>
    </row>
    <row r="1256">
      <c r="A1256" s="7">
        <f t="shared" si="1"/>
        <v>858</v>
      </c>
      <c r="B1256" s="8" t="s">
        <v>999</v>
      </c>
      <c r="C1256" s="9" t="s">
        <v>60</v>
      </c>
    </row>
    <row r="1257">
      <c r="A1257" s="7">
        <f t="shared" si="1"/>
        <v>858</v>
      </c>
      <c r="B1257" s="8" t="s">
        <v>999</v>
      </c>
      <c r="C1257" s="9" t="s">
        <v>54</v>
      </c>
    </row>
    <row r="1258">
      <c r="A1258" s="7">
        <f t="shared" si="1"/>
        <v>859</v>
      </c>
      <c r="B1258" s="8" t="s">
        <v>1000</v>
      </c>
      <c r="C1258" s="9" t="s">
        <v>177</v>
      </c>
    </row>
    <row r="1259">
      <c r="A1259" s="7">
        <f t="shared" si="1"/>
        <v>860</v>
      </c>
      <c r="B1259" s="8" t="s">
        <v>1001</v>
      </c>
      <c r="C1259" s="9" t="s">
        <v>162</v>
      </c>
    </row>
    <row r="1260">
      <c r="A1260" s="7">
        <f t="shared" si="1"/>
        <v>861</v>
      </c>
      <c r="B1260" s="8" t="s">
        <v>1002</v>
      </c>
      <c r="C1260" s="9" t="s">
        <v>24</v>
      </c>
    </row>
    <row r="1261">
      <c r="A1261" s="7">
        <f t="shared" si="1"/>
        <v>862</v>
      </c>
      <c r="B1261" s="8" t="s">
        <v>1003</v>
      </c>
      <c r="C1261" s="6" t="s">
        <v>25</v>
      </c>
    </row>
    <row r="1262">
      <c r="A1262" s="7">
        <f t="shared" si="1"/>
        <v>862</v>
      </c>
      <c r="B1262" s="8" t="s">
        <v>1003</v>
      </c>
      <c r="C1262" s="6" t="s">
        <v>150</v>
      </c>
    </row>
    <row r="1263">
      <c r="A1263" s="7">
        <f t="shared" si="1"/>
        <v>862</v>
      </c>
      <c r="B1263" s="8" t="s">
        <v>1003</v>
      </c>
      <c r="C1263" s="9" t="s">
        <v>60</v>
      </c>
    </row>
    <row r="1264">
      <c r="A1264" s="7">
        <f t="shared" si="1"/>
        <v>863</v>
      </c>
      <c r="B1264" s="8" t="s">
        <v>1004</v>
      </c>
      <c r="C1264" s="9" t="s">
        <v>399</v>
      </c>
    </row>
    <row r="1265">
      <c r="A1265" s="7">
        <f t="shared" si="1"/>
        <v>864</v>
      </c>
      <c r="B1265" s="8" t="s">
        <v>1005</v>
      </c>
      <c r="C1265" s="9" t="s">
        <v>177</v>
      </c>
    </row>
    <row r="1266">
      <c r="A1266" s="7">
        <f t="shared" si="1"/>
        <v>865</v>
      </c>
      <c r="B1266" s="5" t="s">
        <v>1006</v>
      </c>
      <c r="C1266" s="6" t="s">
        <v>1007</v>
      </c>
    </row>
    <row r="1267">
      <c r="A1267" s="7">
        <f t="shared" si="1"/>
        <v>865</v>
      </c>
      <c r="B1267" s="5" t="s">
        <v>1006</v>
      </c>
      <c r="C1267" s="6" t="s">
        <v>656</v>
      </c>
    </row>
    <row r="1268">
      <c r="A1268" s="7">
        <f t="shared" si="1"/>
        <v>866</v>
      </c>
      <c r="B1268" s="8" t="s">
        <v>1008</v>
      </c>
      <c r="C1268" s="9" t="s">
        <v>60</v>
      </c>
    </row>
    <row r="1269">
      <c r="A1269" s="7">
        <f t="shared" si="1"/>
        <v>866</v>
      </c>
      <c r="B1269" s="8" t="s">
        <v>1008</v>
      </c>
      <c r="C1269" s="9" t="s">
        <v>142</v>
      </c>
    </row>
    <row r="1270">
      <c r="A1270" s="7">
        <f t="shared" si="1"/>
        <v>867</v>
      </c>
      <c r="B1270" s="8" t="s">
        <v>1009</v>
      </c>
      <c r="C1270" s="6" t="s">
        <v>150</v>
      </c>
    </row>
    <row r="1271">
      <c r="A1271" s="7">
        <f t="shared" si="1"/>
        <v>867</v>
      </c>
      <c r="B1271" s="8" t="s">
        <v>1009</v>
      </c>
      <c r="C1271" s="6" t="s">
        <v>25</v>
      </c>
    </row>
    <row r="1272">
      <c r="A1272" s="7">
        <f t="shared" si="1"/>
        <v>867</v>
      </c>
      <c r="B1272" s="8" t="s">
        <v>1009</v>
      </c>
      <c r="C1272" s="9" t="s">
        <v>60</v>
      </c>
    </row>
    <row r="1273">
      <c r="A1273" s="7">
        <f t="shared" si="1"/>
        <v>867</v>
      </c>
      <c r="B1273" s="8" t="s">
        <v>1009</v>
      </c>
      <c r="C1273" s="9" t="s">
        <v>162</v>
      </c>
    </row>
    <row r="1274">
      <c r="A1274" s="7">
        <f t="shared" si="1"/>
        <v>868</v>
      </c>
      <c r="B1274" s="8" t="s">
        <v>1010</v>
      </c>
      <c r="C1274" s="6" t="s">
        <v>132</v>
      </c>
    </row>
    <row r="1275">
      <c r="A1275" s="7">
        <f t="shared" si="1"/>
        <v>868</v>
      </c>
      <c r="B1275" s="8" t="s">
        <v>1010</v>
      </c>
      <c r="C1275" s="9" t="s">
        <v>60</v>
      </c>
    </row>
    <row r="1276">
      <c r="A1276" s="7">
        <f t="shared" si="1"/>
        <v>869</v>
      </c>
      <c r="B1276" s="8" t="s">
        <v>1011</v>
      </c>
      <c r="C1276" s="6" t="s">
        <v>1012</v>
      </c>
    </row>
    <row r="1277">
      <c r="A1277" s="7">
        <f t="shared" si="1"/>
        <v>870</v>
      </c>
      <c r="B1277" s="5" t="s">
        <v>1013</v>
      </c>
      <c r="C1277" s="6" t="s">
        <v>467</v>
      </c>
    </row>
    <row r="1278">
      <c r="A1278" s="7">
        <f t="shared" si="1"/>
        <v>871</v>
      </c>
      <c r="B1278" s="8" t="s">
        <v>1014</v>
      </c>
      <c r="C1278" s="9" t="s">
        <v>162</v>
      </c>
    </row>
    <row r="1279">
      <c r="A1279" s="7">
        <f t="shared" si="1"/>
        <v>871</v>
      </c>
      <c r="B1279" s="8" t="s">
        <v>1014</v>
      </c>
      <c r="C1279" s="9" t="s">
        <v>142</v>
      </c>
    </row>
    <row r="1280">
      <c r="A1280" s="7">
        <f t="shared" si="1"/>
        <v>872</v>
      </c>
      <c r="B1280" s="5" t="s">
        <v>1015</v>
      </c>
      <c r="C1280" s="6" t="s">
        <v>78</v>
      </c>
    </row>
    <row r="1281">
      <c r="A1281" s="7">
        <f t="shared" si="1"/>
        <v>873</v>
      </c>
      <c r="B1281" s="8" t="s">
        <v>1016</v>
      </c>
      <c r="C1281" s="9" t="s">
        <v>60</v>
      </c>
    </row>
    <row r="1282">
      <c r="A1282" s="7">
        <f t="shared" si="1"/>
        <v>873</v>
      </c>
      <c r="B1282" s="8" t="s">
        <v>1016</v>
      </c>
      <c r="C1282" s="9" t="s">
        <v>162</v>
      </c>
    </row>
    <row r="1283">
      <c r="A1283" s="7">
        <f t="shared" si="1"/>
        <v>873</v>
      </c>
      <c r="B1283" s="8" t="s">
        <v>1016</v>
      </c>
      <c r="C1283" s="9" t="s">
        <v>142</v>
      </c>
    </row>
    <row r="1284">
      <c r="A1284" s="7">
        <f t="shared" si="1"/>
        <v>874</v>
      </c>
      <c r="B1284" s="8" t="s">
        <v>1017</v>
      </c>
      <c r="C1284" s="9" t="s">
        <v>60</v>
      </c>
    </row>
    <row r="1285">
      <c r="A1285" s="7">
        <f t="shared" si="1"/>
        <v>875</v>
      </c>
      <c r="B1285" s="8" t="s">
        <v>1018</v>
      </c>
      <c r="C1285" s="6" t="s">
        <v>25</v>
      </c>
    </row>
    <row r="1286">
      <c r="A1286" s="7">
        <f t="shared" si="1"/>
        <v>875</v>
      </c>
      <c r="B1286" s="8" t="s">
        <v>1018</v>
      </c>
      <c r="C1286" s="9" t="s">
        <v>60</v>
      </c>
    </row>
    <row r="1287">
      <c r="A1287" s="7">
        <f t="shared" si="1"/>
        <v>876</v>
      </c>
      <c r="B1287" s="8" t="s">
        <v>1019</v>
      </c>
      <c r="C1287" s="6" t="s">
        <v>132</v>
      </c>
    </row>
    <row r="1288">
      <c r="A1288" s="7">
        <f t="shared" si="1"/>
        <v>876</v>
      </c>
      <c r="B1288" s="8" t="s">
        <v>1019</v>
      </c>
      <c r="C1288" s="6" t="s">
        <v>334</v>
      </c>
    </row>
    <row r="1289">
      <c r="A1289" s="7">
        <f t="shared" si="1"/>
        <v>876</v>
      </c>
      <c r="B1289" s="8" t="s">
        <v>1019</v>
      </c>
      <c r="C1289" s="6" t="s">
        <v>267</v>
      </c>
    </row>
    <row r="1290">
      <c r="A1290" s="7">
        <f t="shared" si="1"/>
        <v>876</v>
      </c>
      <c r="B1290" s="8" t="s">
        <v>1019</v>
      </c>
      <c r="C1290" s="6" t="s">
        <v>328</v>
      </c>
    </row>
    <row r="1291">
      <c r="A1291" s="7">
        <f t="shared" si="1"/>
        <v>876</v>
      </c>
      <c r="B1291" s="8" t="s">
        <v>1019</v>
      </c>
      <c r="C1291" s="6" t="s">
        <v>25</v>
      </c>
    </row>
    <row r="1292">
      <c r="A1292" s="7">
        <f t="shared" si="1"/>
        <v>877</v>
      </c>
      <c r="B1292" s="5" t="s">
        <v>1020</v>
      </c>
      <c r="C1292" s="6" t="s">
        <v>367</v>
      </c>
    </row>
    <row r="1293">
      <c r="A1293" s="7">
        <f t="shared" si="1"/>
        <v>878</v>
      </c>
      <c r="B1293" s="8" t="s">
        <v>1021</v>
      </c>
      <c r="C1293" s="9" t="s">
        <v>60</v>
      </c>
    </row>
    <row r="1294">
      <c r="A1294" s="7">
        <f t="shared" si="1"/>
        <v>878</v>
      </c>
      <c r="B1294" s="8" t="s">
        <v>1021</v>
      </c>
      <c r="C1294" s="9" t="s">
        <v>162</v>
      </c>
    </row>
    <row r="1295">
      <c r="A1295" s="7">
        <f t="shared" si="1"/>
        <v>879</v>
      </c>
      <c r="B1295" s="8" t="s">
        <v>1022</v>
      </c>
      <c r="C1295" s="9" t="s">
        <v>650</v>
      </c>
    </row>
    <row r="1296">
      <c r="A1296" s="7">
        <f t="shared" si="1"/>
        <v>880</v>
      </c>
      <c r="B1296" s="5" t="s">
        <v>1023</v>
      </c>
      <c r="C1296" s="6" t="s">
        <v>372</v>
      </c>
    </row>
    <row r="1297">
      <c r="A1297" s="7">
        <f t="shared" si="1"/>
        <v>881</v>
      </c>
      <c r="B1297" s="8" t="s">
        <v>1024</v>
      </c>
      <c r="C1297" s="6" t="s">
        <v>25</v>
      </c>
    </row>
    <row r="1298">
      <c r="A1298" s="7">
        <f t="shared" si="1"/>
        <v>881</v>
      </c>
      <c r="B1298" s="8" t="s">
        <v>1024</v>
      </c>
      <c r="C1298" s="9" t="s">
        <v>60</v>
      </c>
    </row>
    <row r="1299">
      <c r="A1299" s="7">
        <f t="shared" si="1"/>
        <v>882</v>
      </c>
      <c r="B1299" s="8" t="s">
        <v>1025</v>
      </c>
      <c r="C1299" s="9" t="s">
        <v>399</v>
      </c>
    </row>
    <row r="1300">
      <c r="A1300" s="7">
        <f t="shared" si="1"/>
        <v>883</v>
      </c>
      <c r="B1300" s="8" t="s">
        <v>1026</v>
      </c>
      <c r="C1300" s="9" t="s">
        <v>40</v>
      </c>
    </row>
    <row r="1301">
      <c r="A1301" s="7">
        <f t="shared" si="1"/>
        <v>884</v>
      </c>
      <c r="B1301" s="5" t="s">
        <v>1027</v>
      </c>
      <c r="C1301" s="6" t="s">
        <v>462</v>
      </c>
    </row>
    <row r="1302">
      <c r="A1302" s="7">
        <f t="shared" si="1"/>
        <v>885</v>
      </c>
      <c r="B1302" s="5" t="s">
        <v>1028</v>
      </c>
      <c r="C1302" s="6" t="s">
        <v>324</v>
      </c>
    </row>
    <row r="1303">
      <c r="A1303" s="7">
        <f t="shared" si="1"/>
        <v>886</v>
      </c>
      <c r="B1303" s="8" t="s">
        <v>1029</v>
      </c>
      <c r="C1303" s="9" t="s">
        <v>479</v>
      </c>
    </row>
    <row r="1304">
      <c r="A1304" s="7">
        <f t="shared" si="1"/>
        <v>887</v>
      </c>
      <c r="B1304" s="5" t="s">
        <v>1030</v>
      </c>
      <c r="C1304" s="6" t="s">
        <v>97</v>
      </c>
    </row>
    <row r="1305">
      <c r="A1305" s="7">
        <f t="shared" si="1"/>
        <v>888</v>
      </c>
      <c r="B1305" s="8" t="s">
        <v>1031</v>
      </c>
      <c r="C1305" s="9" t="s">
        <v>54</v>
      </c>
    </row>
    <row r="1306">
      <c r="A1306" s="7">
        <f t="shared" si="1"/>
        <v>889</v>
      </c>
      <c r="B1306" s="5" t="s">
        <v>1032</v>
      </c>
      <c r="C1306" s="6" t="s">
        <v>610</v>
      </c>
    </row>
    <row r="1307">
      <c r="A1307" s="7">
        <f t="shared" si="1"/>
        <v>890</v>
      </c>
      <c r="B1307" s="8" t="s">
        <v>1033</v>
      </c>
      <c r="C1307" s="9" t="s">
        <v>530</v>
      </c>
    </row>
    <row r="1308">
      <c r="A1308" s="7">
        <f t="shared" si="1"/>
        <v>891</v>
      </c>
      <c r="B1308" s="5" t="s">
        <v>1034</v>
      </c>
      <c r="C1308" s="6" t="s">
        <v>591</v>
      </c>
    </row>
    <row r="1309">
      <c r="A1309" s="7">
        <f t="shared" si="1"/>
        <v>892</v>
      </c>
      <c r="B1309" s="8" t="s">
        <v>1035</v>
      </c>
      <c r="C1309" s="9" t="s">
        <v>60</v>
      </c>
    </row>
    <row r="1310">
      <c r="A1310" s="7">
        <f t="shared" si="1"/>
        <v>892</v>
      </c>
      <c r="B1310" s="8" t="s">
        <v>1035</v>
      </c>
      <c r="C1310" s="9" t="s">
        <v>162</v>
      </c>
    </row>
    <row r="1311">
      <c r="A1311" s="7">
        <f t="shared" si="1"/>
        <v>893</v>
      </c>
      <c r="B1311" s="8" t="s">
        <v>1036</v>
      </c>
      <c r="C1311" s="9" t="s">
        <v>399</v>
      </c>
    </row>
    <row r="1312">
      <c r="A1312" s="7">
        <f t="shared" si="1"/>
        <v>894</v>
      </c>
      <c r="B1312" s="8" t="s">
        <v>1037</v>
      </c>
      <c r="C1312" s="9" t="s">
        <v>162</v>
      </c>
    </row>
    <row r="1313">
      <c r="A1313" s="7">
        <f t="shared" si="1"/>
        <v>895</v>
      </c>
      <c r="B1313" s="8" t="s">
        <v>1038</v>
      </c>
      <c r="C1313" s="9" t="s">
        <v>24</v>
      </c>
    </row>
    <row r="1314">
      <c r="A1314" s="7">
        <f t="shared" si="1"/>
        <v>896</v>
      </c>
      <c r="B1314" s="5" t="s">
        <v>1039</v>
      </c>
      <c r="C1314" s="6" t="s">
        <v>1040</v>
      </c>
    </row>
    <row r="1315">
      <c r="A1315" s="7">
        <f t="shared" si="1"/>
        <v>897</v>
      </c>
      <c r="B1315" s="8" t="s">
        <v>1041</v>
      </c>
      <c r="C1315" s="9" t="s">
        <v>1042</v>
      </c>
    </row>
    <row r="1316">
      <c r="A1316" s="7">
        <f t="shared" si="1"/>
        <v>898</v>
      </c>
      <c r="B1316" s="8" t="s">
        <v>1043</v>
      </c>
      <c r="C1316" s="6" t="s">
        <v>150</v>
      </c>
    </row>
    <row r="1317">
      <c r="A1317" s="7">
        <f t="shared" si="1"/>
        <v>898</v>
      </c>
      <c r="B1317" s="8" t="s">
        <v>1043</v>
      </c>
      <c r="C1317" s="6" t="s">
        <v>313</v>
      </c>
    </row>
    <row r="1318">
      <c r="A1318" s="7">
        <f t="shared" si="1"/>
        <v>898</v>
      </c>
      <c r="B1318" s="8" t="s">
        <v>1043</v>
      </c>
      <c r="C1318" s="6" t="s">
        <v>162</v>
      </c>
    </row>
    <row r="1319">
      <c r="A1319" s="7">
        <f t="shared" si="1"/>
        <v>899</v>
      </c>
      <c r="B1319" s="8" t="s">
        <v>1044</v>
      </c>
      <c r="C1319" s="9" t="s">
        <v>40</v>
      </c>
    </row>
    <row r="1320">
      <c r="A1320" s="7">
        <f t="shared" si="1"/>
        <v>900</v>
      </c>
      <c r="B1320" s="8" t="s">
        <v>1045</v>
      </c>
      <c r="C1320" s="6" t="s">
        <v>25</v>
      </c>
    </row>
    <row r="1321">
      <c r="A1321" s="7">
        <f t="shared" si="1"/>
        <v>901</v>
      </c>
      <c r="B1321" s="8" t="s">
        <v>1046</v>
      </c>
      <c r="C1321" s="9" t="s">
        <v>24</v>
      </c>
    </row>
    <row r="1322">
      <c r="A1322" s="7">
        <f t="shared" si="1"/>
        <v>901</v>
      </c>
      <c r="B1322" s="8" t="s">
        <v>1046</v>
      </c>
      <c r="C1322" s="9" t="s">
        <v>25</v>
      </c>
    </row>
    <row r="1323">
      <c r="A1323" s="7">
        <f t="shared" si="1"/>
        <v>902</v>
      </c>
      <c r="B1323" s="8" t="s">
        <v>1047</v>
      </c>
      <c r="C1323" s="9" t="s">
        <v>162</v>
      </c>
    </row>
    <row r="1324">
      <c r="A1324" s="7">
        <f t="shared" si="1"/>
        <v>903</v>
      </c>
      <c r="B1324" s="8" t="s">
        <v>1048</v>
      </c>
      <c r="C1324" s="9" t="s">
        <v>40</v>
      </c>
    </row>
    <row r="1325">
      <c r="A1325" s="7">
        <f t="shared" si="1"/>
        <v>904</v>
      </c>
      <c r="B1325" s="8" t="s">
        <v>1049</v>
      </c>
      <c r="C1325" s="9" t="s">
        <v>60</v>
      </c>
    </row>
    <row r="1326">
      <c r="A1326" s="7">
        <f t="shared" si="1"/>
        <v>905</v>
      </c>
      <c r="B1326" s="8" t="s">
        <v>1050</v>
      </c>
      <c r="C1326" s="9" t="s">
        <v>372</v>
      </c>
    </row>
    <row r="1327">
      <c r="A1327" s="7">
        <f t="shared" si="1"/>
        <v>906</v>
      </c>
      <c r="B1327" s="8" t="s">
        <v>1051</v>
      </c>
      <c r="C1327" s="9" t="s">
        <v>24</v>
      </c>
    </row>
    <row r="1328">
      <c r="A1328" s="7">
        <f t="shared" si="1"/>
        <v>907</v>
      </c>
      <c r="B1328" s="5" t="s">
        <v>1052</v>
      </c>
      <c r="C1328" s="6" t="s">
        <v>142</v>
      </c>
    </row>
    <row r="1329">
      <c r="A1329" s="7">
        <f t="shared" si="1"/>
        <v>908</v>
      </c>
      <c r="B1329" s="5" t="s">
        <v>1053</v>
      </c>
      <c r="C1329" s="6" t="s">
        <v>1054</v>
      </c>
    </row>
    <row r="1330">
      <c r="A1330" s="7">
        <f t="shared" si="1"/>
        <v>908</v>
      </c>
      <c r="B1330" s="5" t="s">
        <v>1053</v>
      </c>
      <c r="C1330" s="6" t="s">
        <v>196</v>
      </c>
    </row>
    <row r="1331">
      <c r="A1331" s="7">
        <f t="shared" si="1"/>
        <v>909</v>
      </c>
      <c r="B1331" s="8" t="s">
        <v>1055</v>
      </c>
      <c r="C1331" s="9" t="s">
        <v>24</v>
      </c>
    </row>
    <row r="1332">
      <c r="A1332" s="7">
        <f t="shared" si="1"/>
        <v>910</v>
      </c>
      <c r="B1332" s="8" t="s">
        <v>1056</v>
      </c>
      <c r="C1332" s="9" t="s">
        <v>60</v>
      </c>
    </row>
    <row r="1333">
      <c r="A1333" s="7">
        <f t="shared" si="1"/>
        <v>911</v>
      </c>
      <c r="B1333" s="8" t="s">
        <v>1057</v>
      </c>
      <c r="C1333" s="6" t="s">
        <v>132</v>
      </c>
    </row>
    <row r="1334">
      <c r="A1334" s="7">
        <f t="shared" si="1"/>
        <v>911</v>
      </c>
      <c r="B1334" s="8" t="s">
        <v>1057</v>
      </c>
      <c r="C1334" s="9" t="s">
        <v>60</v>
      </c>
    </row>
    <row r="1335">
      <c r="A1335" s="7">
        <f t="shared" si="1"/>
        <v>912</v>
      </c>
      <c r="B1335" s="8" t="s">
        <v>1058</v>
      </c>
      <c r="C1335" s="6" t="s">
        <v>267</v>
      </c>
    </row>
    <row r="1336">
      <c r="A1336" s="7">
        <f t="shared" si="1"/>
        <v>912</v>
      </c>
      <c r="B1336" s="8" t="s">
        <v>1058</v>
      </c>
      <c r="C1336" s="9" t="s">
        <v>60</v>
      </c>
    </row>
    <row r="1337">
      <c r="A1337" s="7">
        <f t="shared" si="1"/>
        <v>913</v>
      </c>
      <c r="B1337" s="5" t="s">
        <v>1059</v>
      </c>
      <c r="C1337" s="6" t="s">
        <v>683</v>
      </c>
    </row>
    <row r="1338">
      <c r="A1338" s="7">
        <f t="shared" si="1"/>
        <v>914</v>
      </c>
      <c r="B1338" s="5" t="s">
        <v>1060</v>
      </c>
      <c r="C1338" s="6" t="s">
        <v>683</v>
      </c>
    </row>
    <row r="1339">
      <c r="A1339" s="7">
        <f t="shared" si="1"/>
        <v>915</v>
      </c>
      <c r="B1339" s="8" t="s">
        <v>1061</v>
      </c>
      <c r="C1339" s="9" t="s">
        <v>683</v>
      </c>
    </row>
    <row r="1340">
      <c r="A1340" s="7">
        <f t="shared" si="1"/>
        <v>916</v>
      </c>
      <c r="B1340" s="8" t="s">
        <v>1062</v>
      </c>
      <c r="C1340" s="6" t="s">
        <v>132</v>
      </c>
    </row>
    <row r="1341">
      <c r="A1341" s="7">
        <f t="shared" si="1"/>
        <v>916</v>
      </c>
      <c r="B1341" s="8" t="s">
        <v>1062</v>
      </c>
      <c r="C1341" s="9" t="s">
        <v>60</v>
      </c>
    </row>
    <row r="1342">
      <c r="A1342" s="7">
        <f t="shared" si="1"/>
        <v>917</v>
      </c>
      <c r="B1342" s="8" t="s">
        <v>1063</v>
      </c>
      <c r="C1342" s="9" t="s">
        <v>683</v>
      </c>
    </row>
    <row r="1343">
      <c r="A1343" s="7">
        <f t="shared" si="1"/>
        <v>918</v>
      </c>
      <c r="B1343" s="5" t="s">
        <v>1064</v>
      </c>
      <c r="C1343" s="6" t="s">
        <v>267</v>
      </c>
    </row>
    <row r="1344">
      <c r="A1344" s="7">
        <f t="shared" si="1"/>
        <v>918</v>
      </c>
      <c r="B1344" s="5" t="s">
        <v>1064</v>
      </c>
      <c r="C1344" s="6" t="s">
        <v>91</v>
      </c>
    </row>
    <row r="1345">
      <c r="A1345" s="7">
        <f t="shared" si="1"/>
        <v>919</v>
      </c>
      <c r="B1345" s="5" t="s">
        <v>1065</v>
      </c>
      <c r="C1345" s="6" t="s">
        <v>462</v>
      </c>
    </row>
    <row r="1346">
      <c r="A1346" s="7">
        <f t="shared" si="1"/>
        <v>920</v>
      </c>
      <c r="B1346" s="8" t="s">
        <v>1066</v>
      </c>
      <c r="C1346" s="9" t="s">
        <v>60</v>
      </c>
    </row>
    <row r="1347">
      <c r="A1347" s="7">
        <f t="shared" si="1"/>
        <v>921</v>
      </c>
      <c r="B1347" s="5" t="s">
        <v>1067</v>
      </c>
      <c r="C1347" s="6" t="s">
        <v>785</v>
      </c>
    </row>
    <row r="1348">
      <c r="A1348" s="7">
        <f t="shared" si="1"/>
        <v>922</v>
      </c>
      <c r="B1348" s="8" t="s">
        <v>1068</v>
      </c>
      <c r="C1348" s="6" t="s">
        <v>25</v>
      </c>
    </row>
    <row r="1349">
      <c r="A1349" s="7">
        <f t="shared" si="1"/>
        <v>922</v>
      </c>
      <c r="B1349" s="8" t="s">
        <v>1068</v>
      </c>
      <c r="C1349" s="9" t="s">
        <v>60</v>
      </c>
    </row>
    <row r="1350">
      <c r="A1350" s="7">
        <f t="shared" si="1"/>
        <v>923</v>
      </c>
      <c r="B1350" s="8" t="s">
        <v>1069</v>
      </c>
      <c r="C1350" s="9" t="s">
        <v>60</v>
      </c>
    </row>
    <row r="1351">
      <c r="A1351" s="7">
        <f t="shared" si="1"/>
        <v>924</v>
      </c>
      <c r="B1351" s="8" t="s">
        <v>1070</v>
      </c>
      <c r="C1351" s="9" t="s">
        <v>40</v>
      </c>
    </row>
    <row r="1352">
      <c r="A1352" s="7">
        <f t="shared" si="1"/>
        <v>925</v>
      </c>
      <c r="B1352" s="8" t="s">
        <v>1071</v>
      </c>
      <c r="C1352" s="9" t="s">
        <v>60</v>
      </c>
    </row>
    <row r="1353">
      <c r="A1353" s="7">
        <f t="shared" si="1"/>
        <v>926</v>
      </c>
      <c r="B1353" s="8" t="s">
        <v>1072</v>
      </c>
      <c r="C1353" s="9" t="s">
        <v>24</v>
      </c>
    </row>
    <row r="1354">
      <c r="A1354" s="7">
        <f t="shared" si="1"/>
        <v>927</v>
      </c>
      <c r="B1354" s="8" t="s">
        <v>1073</v>
      </c>
      <c r="C1354" s="6" t="s">
        <v>25</v>
      </c>
    </row>
    <row r="1355">
      <c r="A1355" s="7">
        <f t="shared" si="1"/>
        <v>927</v>
      </c>
      <c r="B1355" s="8" t="s">
        <v>1073</v>
      </c>
      <c r="C1355" s="6" t="s">
        <v>24</v>
      </c>
    </row>
    <row r="1356">
      <c r="A1356" s="7">
        <f t="shared" si="1"/>
        <v>928</v>
      </c>
      <c r="B1356" s="8" t="s">
        <v>1074</v>
      </c>
      <c r="C1356" s="9" t="s">
        <v>60</v>
      </c>
    </row>
    <row r="1357">
      <c r="A1357" s="7">
        <f t="shared" si="1"/>
        <v>929</v>
      </c>
      <c r="B1357" s="8" t="s">
        <v>1075</v>
      </c>
      <c r="C1357" s="9" t="s">
        <v>40</v>
      </c>
    </row>
    <row r="1358">
      <c r="A1358" s="7">
        <f t="shared" si="1"/>
        <v>930</v>
      </c>
      <c r="B1358" s="5" t="s">
        <v>1076</v>
      </c>
      <c r="C1358" s="6" t="s">
        <v>328</v>
      </c>
    </row>
    <row r="1359">
      <c r="A1359" s="7">
        <f t="shared" si="1"/>
        <v>930</v>
      </c>
      <c r="B1359" s="5" t="s">
        <v>1076</v>
      </c>
      <c r="C1359" s="6" t="s">
        <v>91</v>
      </c>
    </row>
    <row r="1360">
      <c r="A1360" s="7">
        <f t="shared" si="1"/>
        <v>931</v>
      </c>
      <c r="B1360" s="8" t="s">
        <v>1077</v>
      </c>
      <c r="C1360" s="9" t="s">
        <v>280</v>
      </c>
    </row>
    <row r="1361">
      <c r="A1361" s="7">
        <f t="shared" si="1"/>
        <v>932</v>
      </c>
      <c r="B1361" s="8" t="s">
        <v>1078</v>
      </c>
      <c r="C1361" s="9" t="s">
        <v>24</v>
      </c>
    </row>
    <row r="1362">
      <c r="A1362" s="7">
        <f t="shared" si="1"/>
        <v>933</v>
      </c>
      <c r="B1362" s="8" t="s">
        <v>1079</v>
      </c>
      <c r="C1362" s="6" t="s">
        <v>25</v>
      </c>
    </row>
    <row r="1363">
      <c r="A1363" s="7">
        <f t="shared" si="1"/>
        <v>934</v>
      </c>
      <c r="B1363" s="8" t="s">
        <v>1080</v>
      </c>
      <c r="C1363" s="6" t="s">
        <v>25</v>
      </c>
    </row>
    <row r="1364">
      <c r="A1364" s="7">
        <f t="shared" si="1"/>
        <v>934</v>
      </c>
      <c r="B1364" s="8" t="s">
        <v>1080</v>
      </c>
      <c r="C1364" s="6" t="s">
        <v>24</v>
      </c>
    </row>
    <row r="1365">
      <c r="A1365" s="7">
        <f t="shared" si="1"/>
        <v>935</v>
      </c>
      <c r="B1365" s="8" t="s">
        <v>1081</v>
      </c>
      <c r="C1365" s="6" t="s">
        <v>25</v>
      </c>
    </row>
    <row r="1366">
      <c r="A1366" s="7">
        <f t="shared" si="1"/>
        <v>935</v>
      </c>
      <c r="B1366" s="8" t="s">
        <v>1081</v>
      </c>
      <c r="C1366" s="9" t="s">
        <v>24</v>
      </c>
    </row>
    <row r="1367">
      <c r="A1367" s="7">
        <f t="shared" si="1"/>
        <v>936</v>
      </c>
      <c r="B1367" s="8" t="s">
        <v>1082</v>
      </c>
      <c r="C1367" s="9" t="s">
        <v>24</v>
      </c>
    </row>
    <row r="1368">
      <c r="A1368" s="7">
        <f t="shared" si="1"/>
        <v>937</v>
      </c>
      <c r="B1368" s="8" t="s">
        <v>1083</v>
      </c>
      <c r="C1368" s="9" t="s">
        <v>40</v>
      </c>
    </row>
    <row r="1369">
      <c r="A1369" s="7">
        <f t="shared" si="1"/>
        <v>938</v>
      </c>
      <c r="B1369" s="8" t="s">
        <v>1084</v>
      </c>
      <c r="C1369" s="9" t="s">
        <v>40</v>
      </c>
    </row>
    <row r="1370">
      <c r="A1370" s="7">
        <f t="shared" si="1"/>
        <v>939</v>
      </c>
      <c r="B1370" s="8" t="s">
        <v>1085</v>
      </c>
      <c r="C1370" s="9" t="s">
        <v>40</v>
      </c>
    </row>
    <row r="1371">
      <c r="A1371" s="7">
        <f t="shared" si="1"/>
        <v>940</v>
      </c>
      <c r="B1371" s="8" t="s">
        <v>1086</v>
      </c>
      <c r="C1371" s="9" t="s">
        <v>40</v>
      </c>
    </row>
    <row r="1372">
      <c r="A1372" s="7">
        <f t="shared" si="1"/>
        <v>941</v>
      </c>
      <c r="B1372" s="8" t="s">
        <v>1087</v>
      </c>
      <c r="C1372" s="9" t="s">
        <v>162</v>
      </c>
    </row>
    <row r="1373">
      <c r="A1373" s="7">
        <f t="shared" si="1"/>
        <v>942</v>
      </c>
      <c r="B1373" s="8" t="s">
        <v>1088</v>
      </c>
      <c r="C1373" s="9" t="s">
        <v>40</v>
      </c>
    </row>
    <row r="1374">
      <c r="A1374" s="7">
        <f t="shared" si="1"/>
        <v>943</v>
      </c>
      <c r="B1374" s="8" t="s">
        <v>1089</v>
      </c>
      <c r="C1374" s="9" t="s">
        <v>10</v>
      </c>
    </row>
    <row r="1375">
      <c r="A1375" s="7">
        <f t="shared" si="1"/>
        <v>943</v>
      </c>
      <c r="B1375" s="8" t="s">
        <v>1089</v>
      </c>
      <c r="C1375" s="9" t="s">
        <v>60</v>
      </c>
    </row>
    <row r="1376">
      <c r="A1376" s="7">
        <f t="shared" si="1"/>
        <v>943</v>
      </c>
      <c r="B1376" s="8" t="s">
        <v>1089</v>
      </c>
      <c r="C1376" s="9" t="s">
        <v>25</v>
      </c>
    </row>
    <row r="1377">
      <c r="A1377" s="7">
        <f t="shared" si="1"/>
        <v>943</v>
      </c>
      <c r="B1377" s="8" t="s">
        <v>1089</v>
      </c>
      <c r="C1377" s="9" t="s">
        <v>24</v>
      </c>
    </row>
    <row r="1378">
      <c r="A1378" s="7">
        <f t="shared" si="1"/>
        <v>944</v>
      </c>
      <c r="B1378" s="8" t="s">
        <v>1090</v>
      </c>
      <c r="C1378" s="9" t="s">
        <v>40</v>
      </c>
    </row>
    <row r="1379">
      <c r="A1379" s="7">
        <f t="shared" si="1"/>
        <v>945</v>
      </c>
      <c r="B1379" s="8" t="s">
        <v>1091</v>
      </c>
      <c r="C1379" s="6" t="s">
        <v>132</v>
      </c>
    </row>
    <row r="1380">
      <c r="A1380" s="7">
        <f t="shared" si="1"/>
        <v>945</v>
      </c>
      <c r="B1380" s="8" t="s">
        <v>1091</v>
      </c>
      <c r="C1380" s="9" t="s">
        <v>60</v>
      </c>
    </row>
    <row r="1381">
      <c r="A1381" s="7">
        <f t="shared" si="1"/>
        <v>945</v>
      </c>
      <c r="B1381" s="8" t="s">
        <v>1091</v>
      </c>
      <c r="C1381" s="9" t="s">
        <v>24</v>
      </c>
    </row>
    <row r="1382">
      <c r="A1382" s="7">
        <f t="shared" si="1"/>
        <v>946</v>
      </c>
      <c r="B1382" s="8" t="s">
        <v>1092</v>
      </c>
      <c r="C1382" s="9" t="s">
        <v>54</v>
      </c>
    </row>
    <row r="1383">
      <c r="A1383" s="7">
        <f t="shared" si="1"/>
        <v>947</v>
      </c>
      <c r="B1383" s="8" t="s">
        <v>1093</v>
      </c>
      <c r="C1383" s="9" t="s">
        <v>40</v>
      </c>
    </row>
    <row r="1384">
      <c r="A1384" s="7">
        <f t="shared" si="1"/>
        <v>948</v>
      </c>
      <c r="B1384" s="8" t="s">
        <v>1094</v>
      </c>
      <c r="C1384" s="9" t="s">
        <v>24</v>
      </c>
    </row>
    <row r="1385">
      <c r="A1385" s="7">
        <f t="shared" si="1"/>
        <v>949</v>
      </c>
      <c r="B1385" s="8" t="s">
        <v>1095</v>
      </c>
      <c r="C1385" s="9" t="s">
        <v>40</v>
      </c>
    </row>
    <row r="1386">
      <c r="A1386" s="7">
        <f t="shared" si="1"/>
        <v>950</v>
      </c>
      <c r="B1386" s="8" t="s">
        <v>1096</v>
      </c>
      <c r="C1386" s="6" t="s">
        <v>25</v>
      </c>
    </row>
    <row r="1387">
      <c r="A1387" s="7">
        <f t="shared" si="1"/>
        <v>950</v>
      </c>
      <c r="B1387" s="8" t="s">
        <v>1096</v>
      </c>
      <c r="C1387" s="9" t="s">
        <v>24</v>
      </c>
    </row>
    <row r="1388">
      <c r="A1388" s="7">
        <f t="shared" si="1"/>
        <v>951</v>
      </c>
      <c r="B1388" s="8" t="s">
        <v>1097</v>
      </c>
      <c r="C1388" s="9" t="s">
        <v>40</v>
      </c>
    </row>
    <row r="1389">
      <c r="A1389" s="7">
        <f t="shared" si="1"/>
        <v>952</v>
      </c>
      <c r="B1389" s="8" t="s">
        <v>1098</v>
      </c>
      <c r="C1389" s="9" t="s">
        <v>24</v>
      </c>
    </row>
    <row r="1390">
      <c r="A1390" s="7">
        <f t="shared" si="1"/>
        <v>953</v>
      </c>
      <c r="B1390" s="8" t="s">
        <v>1099</v>
      </c>
      <c r="C1390" s="9" t="s">
        <v>614</v>
      </c>
    </row>
    <row r="1391">
      <c r="A1391" s="7">
        <f t="shared" si="1"/>
        <v>954</v>
      </c>
      <c r="B1391" s="8" t="s">
        <v>1100</v>
      </c>
      <c r="C1391" s="9" t="s">
        <v>142</v>
      </c>
    </row>
    <row r="1392">
      <c r="A1392" s="7">
        <f t="shared" si="1"/>
        <v>954</v>
      </c>
      <c r="B1392" s="8" t="s">
        <v>1100</v>
      </c>
      <c r="C1392" s="9" t="s">
        <v>162</v>
      </c>
    </row>
    <row r="1393">
      <c r="A1393" s="7">
        <f t="shared" si="1"/>
        <v>955</v>
      </c>
      <c r="B1393" s="5" t="s">
        <v>1101</v>
      </c>
      <c r="C1393" s="6" t="s">
        <v>683</v>
      </c>
    </row>
    <row r="1394">
      <c r="A1394" s="7">
        <f t="shared" si="1"/>
        <v>956</v>
      </c>
      <c r="B1394" s="8" t="s">
        <v>1102</v>
      </c>
      <c r="C1394" s="9" t="s">
        <v>399</v>
      </c>
    </row>
    <row r="1395">
      <c r="A1395" s="7">
        <f t="shared" si="1"/>
        <v>957</v>
      </c>
      <c r="B1395" s="8" t="s">
        <v>1103</v>
      </c>
      <c r="C1395" s="9" t="s">
        <v>60</v>
      </c>
    </row>
    <row r="1396">
      <c r="A1396" s="7">
        <f t="shared" si="1"/>
        <v>958</v>
      </c>
      <c r="B1396" s="8" t="s">
        <v>1104</v>
      </c>
      <c r="C1396" s="6" t="s">
        <v>405</v>
      </c>
    </row>
    <row r="1397">
      <c r="A1397" s="7">
        <f t="shared" si="1"/>
        <v>958</v>
      </c>
      <c r="B1397" s="8" t="s">
        <v>1104</v>
      </c>
      <c r="C1397" s="9" t="s">
        <v>60</v>
      </c>
    </row>
    <row r="1398">
      <c r="A1398" s="7">
        <f t="shared" si="1"/>
        <v>959</v>
      </c>
      <c r="B1398" s="8" t="s">
        <v>1105</v>
      </c>
      <c r="C1398" s="6" t="s">
        <v>25</v>
      </c>
    </row>
    <row r="1399">
      <c r="A1399" s="7">
        <f t="shared" si="1"/>
        <v>960</v>
      </c>
      <c r="B1399" s="8" t="s">
        <v>1106</v>
      </c>
      <c r="C1399" s="9" t="s">
        <v>40</v>
      </c>
    </row>
    <row r="1400">
      <c r="A1400" s="7">
        <f t="shared" si="1"/>
        <v>961</v>
      </c>
      <c r="B1400" s="8" t="s">
        <v>1107</v>
      </c>
      <c r="C1400" s="9" t="s">
        <v>40</v>
      </c>
    </row>
    <row r="1401">
      <c r="A1401" s="7">
        <f t="shared" si="1"/>
        <v>962</v>
      </c>
      <c r="B1401" s="8" t="s">
        <v>1108</v>
      </c>
      <c r="C1401" s="9" t="s">
        <v>530</v>
      </c>
    </row>
    <row r="1402">
      <c r="A1402" s="7">
        <f t="shared" si="1"/>
        <v>963</v>
      </c>
      <c r="B1402" s="8" t="s">
        <v>1109</v>
      </c>
      <c r="C1402" s="9" t="s">
        <v>60</v>
      </c>
    </row>
    <row r="1403">
      <c r="A1403" s="7">
        <f t="shared" si="1"/>
        <v>964</v>
      </c>
      <c r="B1403" s="8" t="s">
        <v>1110</v>
      </c>
      <c r="C1403" s="6" t="s">
        <v>150</v>
      </c>
    </row>
    <row r="1404">
      <c r="A1404" s="7">
        <f t="shared" si="1"/>
        <v>964</v>
      </c>
      <c r="B1404" s="8" t="s">
        <v>1110</v>
      </c>
      <c r="C1404" s="6" t="s">
        <v>162</v>
      </c>
    </row>
    <row r="1405">
      <c r="A1405" s="7">
        <f t="shared" si="1"/>
        <v>964</v>
      </c>
      <c r="B1405" s="8" t="s">
        <v>1110</v>
      </c>
      <c r="C1405" s="9" t="s">
        <v>60</v>
      </c>
    </row>
    <row r="1406">
      <c r="A1406" s="7">
        <f t="shared" si="1"/>
        <v>965</v>
      </c>
      <c r="B1406" s="8" t="s">
        <v>1111</v>
      </c>
      <c r="C1406" s="9" t="s">
        <v>60</v>
      </c>
    </row>
    <row r="1407">
      <c r="A1407" s="7">
        <f t="shared" si="1"/>
        <v>966</v>
      </c>
      <c r="B1407" s="8" t="s">
        <v>1112</v>
      </c>
      <c r="C1407" s="9" t="s">
        <v>177</v>
      </c>
    </row>
    <row r="1408">
      <c r="A1408" s="7">
        <f t="shared" si="1"/>
        <v>967</v>
      </c>
      <c r="B1408" s="5" t="s">
        <v>1113</v>
      </c>
      <c r="C1408" s="6" t="s">
        <v>32</v>
      </c>
    </row>
    <row r="1409">
      <c r="A1409" s="7">
        <f t="shared" si="1"/>
        <v>968</v>
      </c>
      <c r="B1409" s="5" t="s">
        <v>1114</v>
      </c>
      <c r="C1409" s="6" t="s">
        <v>1040</v>
      </c>
    </row>
    <row r="1410">
      <c r="A1410" s="7">
        <f t="shared" si="1"/>
        <v>969</v>
      </c>
      <c r="B1410" s="8" t="s">
        <v>1115</v>
      </c>
      <c r="C1410" s="9" t="s">
        <v>60</v>
      </c>
    </row>
    <row r="1411">
      <c r="A1411" s="7">
        <f t="shared" si="1"/>
        <v>969</v>
      </c>
      <c r="B1411" s="8" t="s">
        <v>1115</v>
      </c>
      <c r="C1411" s="9" t="s">
        <v>54</v>
      </c>
    </row>
    <row r="1412">
      <c r="A1412" s="7">
        <f t="shared" si="1"/>
        <v>970</v>
      </c>
      <c r="B1412" s="8" t="s">
        <v>1116</v>
      </c>
      <c r="C1412" s="9" t="s">
        <v>24</v>
      </c>
    </row>
    <row r="1413">
      <c r="A1413" s="7">
        <f t="shared" si="1"/>
        <v>971</v>
      </c>
      <c r="B1413" s="5" t="s">
        <v>1117</v>
      </c>
      <c r="C1413" s="6" t="s">
        <v>179</v>
      </c>
    </row>
    <row r="1414">
      <c r="A1414" s="7">
        <f t="shared" si="1"/>
        <v>972</v>
      </c>
      <c r="B1414" s="8" t="s">
        <v>1118</v>
      </c>
      <c r="C1414" s="6" t="s">
        <v>25</v>
      </c>
    </row>
    <row r="1415">
      <c r="A1415" s="7">
        <f t="shared" si="1"/>
        <v>972</v>
      </c>
      <c r="B1415" s="8" t="s">
        <v>1118</v>
      </c>
      <c r="C1415" s="9" t="s">
        <v>24</v>
      </c>
    </row>
    <row r="1416">
      <c r="A1416" s="7">
        <f t="shared" si="1"/>
        <v>973</v>
      </c>
      <c r="B1416" s="5" t="s">
        <v>1119</v>
      </c>
      <c r="C1416" s="6" t="s">
        <v>1120</v>
      </c>
    </row>
    <row r="1417">
      <c r="A1417" s="7">
        <f t="shared" si="1"/>
        <v>974</v>
      </c>
      <c r="B1417" s="8" t="s">
        <v>1121</v>
      </c>
      <c r="C1417" s="9" t="s">
        <v>40</v>
      </c>
    </row>
    <row r="1418">
      <c r="A1418" s="7">
        <f t="shared" si="1"/>
        <v>975</v>
      </c>
      <c r="B1418" s="5" t="s">
        <v>1122</v>
      </c>
      <c r="C1418" s="6" t="s">
        <v>324</v>
      </c>
    </row>
    <row r="1419">
      <c r="A1419" s="7">
        <f t="shared" si="1"/>
        <v>976</v>
      </c>
      <c r="B1419" s="5" t="s">
        <v>1123</v>
      </c>
      <c r="C1419" s="6" t="s">
        <v>1124</v>
      </c>
    </row>
    <row r="1420">
      <c r="A1420" s="7">
        <f t="shared" si="1"/>
        <v>976</v>
      </c>
      <c r="B1420" s="5" t="s">
        <v>1123</v>
      </c>
      <c r="C1420" s="6" t="s">
        <v>24</v>
      </c>
    </row>
    <row r="1421">
      <c r="A1421" s="7">
        <f t="shared" si="1"/>
        <v>977</v>
      </c>
      <c r="B1421" s="8" t="s">
        <v>1125</v>
      </c>
      <c r="C1421" s="9" t="s">
        <v>835</v>
      </c>
    </row>
    <row r="1422">
      <c r="A1422" s="7">
        <f t="shared" si="1"/>
        <v>978</v>
      </c>
      <c r="B1422" s="8" t="s">
        <v>1126</v>
      </c>
      <c r="C1422" s="9" t="s">
        <v>40</v>
      </c>
    </row>
    <row r="1423">
      <c r="A1423" s="7">
        <f t="shared" si="1"/>
        <v>979</v>
      </c>
      <c r="B1423" s="8" t="s">
        <v>1127</v>
      </c>
      <c r="C1423" s="9" t="s">
        <v>40</v>
      </c>
    </row>
    <row r="1424">
      <c r="A1424" s="7">
        <f t="shared" si="1"/>
        <v>980</v>
      </c>
      <c r="B1424" s="8" t="s">
        <v>1128</v>
      </c>
      <c r="C1424" s="9" t="s">
        <v>40</v>
      </c>
    </row>
    <row r="1425">
      <c r="A1425" s="7">
        <f t="shared" si="1"/>
        <v>981</v>
      </c>
      <c r="B1425" s="8" t="s">
        <v>1129</v>
      </c>
      <c r="C1425" s="9" t="s">
        <v>40</v>
      </c>
    </row>
    <row r="1426">
      <c r="A1426" s="7">
        <f t="shared" si="1"/>
        <v>982</v>
      </c>
      <c r="B1426" s="8" t="s">
        <v>1130</v>
      </c>
      <c r="C1426" s="9" t="s">
        <v>40</v>
      </c>
    </row>
    <row r="1427">
      <c r="A1427" s="7">
        <f t="shared" si="1"/>
        <v>983</v>
      </c>
      <c r="B1427" s="8" t="s">
        <v>1131</v>
      </c>
      <c r="C1427" s="9" t="s">
        <v>24</v>
      </c>
    </row>
    <row r="1428">
      <c r="A1428" s="7">
        <f t="shared" si="1"/>
        <v>984</v>
      </c>
      <c r="B1428" s="8" t="s">
        <v>1132</v>
      </c>
      <c r="C1428" s="9" t="s">
        <v>177</v>
      </c>
    </row>
    <row r="1429">
      <c r="A1429" s="7">
        <f t="shared" si="1"/>
        <v>984</v>
      </c>
      <c r="B1429" s="8" t="s">
        <v>1132</v>
      </c>
      <c r="C1429" s="9" t="s">
        <v>25</v>
      </c>
    </row>
    <row r="1430">
      <c r="A1430" s="7">
        <f t="shared" si="1"/>
        <v>985</v>
      </c>
      <c r="B1430" s="8" t="s">
        <v>1133</v>
      </c>
      <c r="C1430" s="9" t="s">
        <v>24</v>
      </c>
    </row>
    <row r="1431">
      <c r="A1431" s="7">
        <f t="shared" si="1"/>
        <v>986</v>
      </c>
      <c r="B1431" s="8" t="s">
        <v>1134</v>
      </c>
      <c r="C1431" s="9" t="s">
        <v>40</v>
      </c>
    </row>
    <row r="1432">
      <c r="A1432" s="7">
        <f t="shared" si="1"/>
        <v>987</v>
      </c>
      <c r="B1432" s="8" t="s">
        <v>1135</v>
      </c>
      <c r="C1432" s="9" t="s">
        <v>22</v>
      </c>
    </row>
    <row r="1433">
      <c r="A1433" s="7">
        <f t="shared" si="1"/>
        <v>988</v>
      </c>
      <c r="B1433" s="8" t="s">
        <v>1136</v>
      </c>
      <c r="C1433" s="6" t="s">
        <v>25</v>
      </c>
    </row>
    <row r="1434">
      <c r="A1434" s="7">
        <f t="shared" si="1"/>
        <v>988</v>
      </c>
      <c r="B1434" s="8" t="s">
        <v>1136</v>
      </c>
      <c r="C1434" s="9" t="s">
        <v>24</v>
      </c>
    </row>
    <row r="1435">
      <c r="A1435" s="7">
        <f t="shared" si="1"/>
        <v>989</v>
      </c>
      <c r="B1435" s="8" t="s">
        <v>1137</v>
      </c>
      <c r="C1435" s="9" t="s">
        <v>40</v>
      </c>
    </row>
    <row r="1436">
      <c r="A1436" s="7">
        <f t="shared" si="1"/>
        <v>990</v>
      </c>
      <c r="B1436" s="5" t="s">
        <v>1138</v>
      </c>
      <c r="C1436" s="6" t="s">
        <v>683</v>
      </c>
    </row>
    <row r="1437">
      <c r="A1437" s="7">
        <f t="shared" si="1"/>
        <v>991</v>
      </c>
      <c r="B1437" s="8" t="s">
        <v>1139</v>
      </c>
      <c r="C1437" s="9" t="s">
        <v>40</v>
      </c>
    </row>
    <row r="1438">
      <c r="A1438" s="7">
        <f t="shared" si="1"/>
        <v>992</v>
      </c>
      <c r="B1438" s="8" t="s">
        <v>1140</v>
      </c>
      <c r="C1438" s="9" t="s">
        <v>40</v>
      </c>
    </row>
    <row r="1439">
      <c r="A1439" s="7">
        <f t="shared" si="1"/>
        <v>993</v>
      </c>
      <c r="B1439" s="8" t="s">
        <v>1141</v>
      </c>
      <c r="C1439" s="9" t="s">
        <v>40</v>
      </c>
    </row>
    <row r="1440">
      <c r="A1440" s="7">
        <f t="shared" si="1"/>
        <v>994</v>
      </c>
      <c r="B1440" s="8" t="s">
        <v>1142</v>
      </c>
      <c r="C1440" s="9" t="s">
        <v>40</v>
      </c>
    </row>
    <row r="1441">
      <c r="A1441" s="7">
        <f t="shared" si="1"/>
        <v>995</v>
      </c>
      <c r="B1441" s="8" t="s">
        <v>1143</v>
      </c>
      <c r="C1441" s="9" t="s">
        <v>40</v>
      </c>
    </row>
    <row r="1442">
      <c r="A1442" s="7">
        <f t="shared" si="1"/>
        <v>996</v>
      </c>
      <c r="B1442" s="8" t="s">
        <v>1144</v>
      </c>
      <c r="C1442" s="9" t="s">
        <v>40</v>
      </c>
    </row>
    <row r="1443">
      <c r="A1443" s="7">
        <f t="shared" si="1"/>
        <v>997</v>
      </c>
      <c r="B1443" s="8" t="s">
        <v>1145</v>
      </c>
      <c r="C1443" s="9" t="s">
        <v>40</v>
      </c>
    </row>
    <row r="1444">
      <c r="A1444" s="7">
        <f t="shared" si="1"/>
        <v>998</v>
      </c>
      <c r="B1444" s="8" t="s">
        <v>1146</v>
      </c>
      <c r="C1444" s="9" t="s">
        <v>40</v>
      </c>
    </row>
    <row r="1445">
      <c r="A1445" s="7">
        <f t="shared" si="1"/>
        <v>999</v>
      </c>
      <c r="B1445" s="8" t="s">
        <v>1147</v>
      </c>
      <c r="C1445" s="9" t="s">
        <v>416</v>
      </c>
    </row>
    <row r="1446">
      <c r="A1446" s="7">
        <f t="shared" si="1"/>
        <v>1000</v>
      </c>
      <c r="B1446" s="8" t="s">
        <v>1148</v>
      </c>
      <c r="C1446" s="6" t="s">
        <v>25</v>
      </c>
    </row>
    <row r="1447">
      <c r="A1447" s="7">
        <f t="shared" si="1"/>
        <v>1000</v>
      </c>
      <c r="B1447" s="8" t="s">
        <v>1148</v>
      </c>
      <c r="C1447" s="6" t="s">
        <v>24</v>
      </c>
    </row>
    <row r="1448">
      <c r="A1448" s="7">
        <f t="shared" si="1"/>
        <v>1001</v>
      </c>
      <c r="B1448" s="8" t="s">
        <v>1149</v>
      </c>
      <c r="C1448" s="9" t="s">
        <v>22</v>
      </c>
    </row>
    <row r="1449">
      <c r="A1449" s="7">
        <f t="shared" si="1"/>
        <v>1002</v>
      </c>
      <c r="B1449" s="5" t="s">
        <v>1150</v>
      </c>
      <c r="C1449" s="6" t="s">
        <v>393</v>
      </c>
    </row>
    <row r="1450">
      <c r="A1450" s="7">
        <f t="shared" si="1"/>
        <v>1003</v>
      </c>
      <c r="B1450" s="8" t="s">
        <v>1151</v>
      </c>
      <c r="C1450" s="9" t="s">
        <v>162</v>
      </c>
    </row>
    <row r="1451">
      <c r="A1451" s="7">
        <f t="shared" si="1"/>
        <v>1004</v>
      </c>
      <c r="B1451" s="8" t="s">
        <v>1152</v>
      </c>
      <c r="C1451" s="9" t="s">
        <v>60</v>
      </c>
    </row>
    <row r="1452">
      <c r="A1452" s="7">
        <f t="shared" si="1"/>
        <v>1005</v>
      </c>
      <c r="B1452" s="8" t="s">
        <v>1153</v>
      </c>
      <c r="C1452" s="9" t="s">
        <v>280</v>
      </c>
    </row>
    <row r="1453">
      <c r="A1453" s="7">
        <f t="shared" si="1"/>
        <v>1006</v>
      </c>
      <c r="B1453" s="8" t="s">
        <v>1154</v>
      </c>
      <c r="C1453" s="9" t="s">
        <v>24</v>
      </c>
    </row>
    <row r="1454">
      <c r="A1454" s="7">
        <f t="shared" si="1"/>
        <v>1007</v>
      </c>
      <c r="B1454" s="8" t="s">
        <v>1155</v>
      </c>
      <c r="C1454" s="9" t="s">
        <v>40</v>
      </c>
    </row>
    <row r="1455">
      <c r="A1455" s="7">
        <f t="shared" si="1"/>
        <v>1008</v>
      </c>
      <c r="B1455" s="8" t="s">
        <v>1156</v>
      </c>
      <c r="C1455" s="6" t="s">
        <v>25</v>
      </c>
    </row>
    <row r="1456">
      <c r="A1456" s="7">
        <f t="shared" si="1"/>
        <v>1008</v>
      </c>
      <c r="B1456" s="8" t="s">
        <v>1156</v>
      </c>
      <c r="C1456" s="6" t="s">
        <v>24</v>
      </c>
    </row>
    <row r="1457">
      <c r="A1457" s="7">
        <f t="shared" si="1"/>
        <v>1009</v>
      </c>
      <c r="B1457" s="5" t="s">
        <v>1157</v>
      </c>
      <c r="C1457" s="6" t="s">
        <v>393</v>
      </c>
    </row>
    <row r="1458">
      <c r="A1458" s="7">
        <f t="shared" si="1"/>
        <v>1010</v>
      </c>
      <c r="B1458" s="8" t="s">
        <v>1158</v>
      </c>
      <c r="C1458" s="6" t="s">
        <v>25</v>
      </c>
    </row>
    <row r="1459">
      <c r="A1459" s="7">
        <f t="shared" si="1"/>
        <v>1010</v>
      </c>
      <c r="B1459" s="8" t="s">
        <v>1158</v>
      </c>
      <c r="C1459" s="6" t="s">
        <v>24</v>
      </c>
    </row>
    <row r="1460">
      <c r="A1460" s="7">
        <f t="shared" si="1"/>
        <v>1010</v>
      </c>
      <c r="B1460" s="8" t="s">
        <v>1158</v>
      </c>
      <c r="C1460" s="9" t="s">
        <v>60</v>
      </c>
    </row>
    <row r="1461">
      <c r="A1461" s="7">
        <f t="shared" si="1"/>
        <v>1010</v>
      </c>
      <c r="B1461" s="8" t="s">
        <v>1158</v>
      </c>
      <c r="C1461" s="9" t="s">
        <v>162</v>
      </c>
    </row>
    <row r="1462">
      <c r="A1462" s="7">
        <f t="shared" si="1"/>
        <v>1011</v>
      </c>
      <c r="B1462" s="8" t="s">
        <v>1159</v>
      </c>
      <c r="C1462" s="9" t="s">
        <v>24</v>
      </c>
    </row>
    <row r="1463">
      <c r="A1463" s="7">
        <f t="shared" si="1"/>
        <v>1012</v>
      </c>
      <c r="B1463" s="5" t="s">
        <v>1160</v>
      </c>
      <c r="C1463" s="6" t="s">
        <v>1007</v>
      </c>
    </row>
    <row r="1464">
      <c r="A1464" s="7">
        <f t="shared" si="1"/>
        <v>1012</v>
      </c>
      <c r="B1464" s="5" t="s">
        <v>1160</v>
      </c>
      <c r="C1464" s="6" t="s">
        <v>656</v>
      </c>
    </row>
    <row r="1465">
      <c r="A1465" s="7">
        <f t="shared" si="1"/>
        <v>1013</v>
      </c>
      <c r="B1465" s="8" t="s">
        <v>1161</v>
      </c>
      <c r="C1465" s="6" t="s">
        <v>25</v>
      </c>
    </row>
    <row r="1466">
      <c r="A1466" s="7">
        <f t="shared" si="1"/>
        <v>1013</v>
      </c>
      <c r="B1466" s="8" t="s">
        <v>1161</v>
      </c>
      <c r="C1466" s="9" t="s">
        <v>24</v>
      </c>
    </row>
    <row r="1467">
      <c r="A1467" s="7">
        <f t="shared" si="1"/>
        <v>1014</v>
      </c>
      <c r="B1467" s="8" t="s">
        <v>1162</v>
      </c>
      <c r="C1467" s="9" t="s">
        <v>54</v>
      </c>
    </row>
    <row r="1468">
      <c r="A1468" s="7">
        <f t="shared" si="1"/>
        <v>1015</v>
      </c>
      <c r="B1468" s="8" t="s">
        <v>1163</v>
      </c>
      <c r="C1468" s="9" t="s">
        <v>24</v>
      </c>
    </row>
    <row r="1469">
      <c r="A1469" s="7">
        <f t="shared" si="1"/>
        <v>1016</v>
      </c>
      <c r="B1469" s="8" t="s">
        <v>1164</v>
      </c>
      <c r="C1469" s="9" t="s">
        <v>24</v>
      </c>
    </row>
    <row r="1470">
      <c r="A1470" s="7">
        <f t="shared" si="1"/>
        <v>1017</v>
      </c>
      <c r="B1470" s="8" t="s">
        <v>1165</v>
      </c>
      <c r="C1470" s="9" t="s">
        <v>177</v>
      </c>
    </row>
    <row r="1471">
      <c r="A1471" s="7">
        <f t="shared" si="1"/>
        <v>1018</v>
      </c>
      <c r="B1471" s="8" t="s">
        <v>1166</v>
      </c>
      <c r="C1471" s="9" t="s">
        <v>24</v>
      </c>
    </row>
    <row r="1472">
      <c r="A1472" s="7">
        <f t="shared" si="1"/>
        <v>1019</v>
      </c>
      <c r="B1472" s="8" t="s">
        <v>1167</v>
      </c>
      <c r="C1472" s="6" t="s">
        <v>25</v>
      </c>
    </row>
    <row r="1473">
      <c r="A1473" s="7">
        <f t="shared" si="1"/>
        <v>1020</v>
      </c>
      <c r="B1473" s="8" t="s">
        <v>1168</v>
      </c>
      <c r="C1473" s="9" t="s">
        <v>1169</v>
      </c>
    </row>
    <row r="1474">
      <c r="A1474" s="7">
        <f t="shared" si="1"/>
        <v>1021</v>
      </c>
      <c r="B1474" s="8" t="s">
        <v>1170</v>
      </c>
      <c r="C1474" s="9" t="s">
        <v>40</v>
      </c>
    </row>
    <row r="1475">
      <c r="A1475" s="7">
        <f t="shared" si="1"/>
        <v>1022</v>
      </c>
      <c r="B1475" s="8" t="s">
        <v>1171</v>
      </c>
      <c r="C1475" s="9" t="s">
        <v>40</v>
      </c>
    </row>
    <row r="1476">
      <c r="A1476" s="7">
        <f t="shared" si="1"/>
        <v>1023</v>
      </c>
      <c r="B1476" s="8" t="s">
        <v>1172</v>
      </c>
      <c r="C1476" s="9" t="s">
        <v>40</v>
      </c>
    </row>
    <row r="1477">
      <c r="A1477" s="7">
        <f t="shared" si="1"/>
        <v>1024</v>
      </c>
      <c r="B1477" s="8" t="s">
        <v>1173</v>
      </c>
      <c r="C1477" s="9" t="s">
        <v>40</v>
      </c>
    </row>
    <row r="1478">
      <c r="A1478" s="7">
        <f t="shared" si="1"/>
        <v>1025</v>
      </c>
      <c r="B1478" s="8" t="s">
        <v>1174</v>
      </c>
      <c r="C1478" s="9" t="s">
        <v>24</v>
      </c>
    </row>
    <row r="1479">
      <c r="A1479" s="7">
        <f t="shared" si="1"/>
        <v>1026</v>
      </c>
      <c r="B1479" s="8" t="s">
        <v>1175</v>
      </c>
      <c r="C1479" s="6" t="s">
        <v>313</v>
      </c>
    </row>
    <row r="1480">
      <c r="A1480" s="7">
        <f t="shared" si="1"/>
        <v>1026</v>
      </c>
      <c r="B1480" s="8" t="s">
        <v>1175</v>
      </c>
      <c r="C1480" s="6" t="s">
        <v>142</v>
      </c>
    </row>
    <row r="1481">
      <c r="A1481" s="7">
        <f t="shared" si="1"/>
        <v>1027</v>
      </c>
      <c r="B1481" s="8" t="s">
        <v>1176</v>
      </c>
      <c r="C1481" s="9" t="s">
        <v>40</v>
      </c>
    </row>
    <row r="1482">
      <c r="A1482" s="7">
        <f t="shared" si="1"/>
        <v>1028</v>
      </c>
      <c r="B1482" s="8" t="s">
        <v>1177</v>
      </c>
      <c r="C1482" s="6" t="s">
        <v>25</v>
      </c>
    </row>
    <row r="1483">
      <c r="A1483" s="7">
        <f t="shared" si="1"/>
        <v>1028</v>
      </c>
      <c r="B1483" s="8" t="s">
        <v>1177</v>
      </c>
      <c r="C1483" s="9" t="s">
        <v>24</v>
      </c>
    </row>
    <row r="1484">
      <c r="A1484" s="7">
        <f t="shared" si="1"/>
        <v>1029</v>
      </c>
      <c r="B1484" s="8" t="s">
        <v>1178</v>
      </c>
      <c r="C1484" s="9" t="s">
        <v>40</v>
      </c>
    </row>
    <row r="1485">
      <c r="A1485" s="7">
        <f t="shared" si="1"/>
        <v>1030</v>
      </c>
      <c r="B1485" s="8" t="s">
        <v>1179</v>
      </c>
      <c r="C1485" s="6" t="s">
        <v>25</v>
      </c>
    </row>
    <row r="1486">
      <c r="A1486" s="7">
        <f t="shared" si="1"/>
        <v>1030</v>
      </c>
      <c r="B1486" s="8" t="s">
        <v>1179</v>
      </c>
      <c r="C1486" s="6" t="s">
        <v>162</v>
      </c>
    </row>
    <row r="1487">
      <c r="A1487" s="7">
        <f t="shared" si="1"/>
        <v>1031</v>
      </c>
      <c r="B1487" s="8" t="s">
        <v>1180</v>
      </c>
      <c r="C1487" s="6" t="s">
        <v>25</v>
      </c>
    </row>
    <row r="1488">
      <c r="A1488" s="7">
        <f t="shared" si="1"/>
        <v>1031</v>
      </c>
      <c r="B1488" s="8" t="s">
        <v>1180</v>
      </c>
      <c r="C1488" s="9" t="s">
        <v>24</v>
      </c>
    </row>
    <row r="1489">
      <c r="A1489" s="7">
        <f t="shared" si="1"/>
        <v>1032</v>
      </c>
      <c r="B1489" s="8" t="s">
        <v>1181</v>
      </c>
      <c r="C1489" s="9" t="s">
        <v>24</v>
      </c>
    </row>
    <row r="1490">
      <c r="A1490" s="7">
        <f t="shared" si="1"/>
        <v>1033</v>
      </c>
      <c r="B1490" s="8" t="s">
        <v>1182</v>
      </c>
      <c r="C1490" s="9" t="s">
        <v>142</v>
      </c>
    </row>
    <row r="1491">
      <c r="A1491" s="7">
        <f t="shared" si="1"/>
        <v>1034</v>
      </c>
      <c r="B1491" s="5" t="s">
        <v>1183</v>
      </c>
      <c r="C1491" s="6" t="s">
        <v>20</v>
      </c>
    </row>
    <row r="1492">
      <c r="A1492" s="7">
        <f t="shared" si="1"/>
        <v>1035</v>
      </c>
      <c r="B1492" s="8" t="s">
        <v>1184</v>
      </c>
      <c r="C1492" s="9" t="s">
        <v>40</v>
      </c>
    </row>
    <row r="1493">
      <c r="A1493" s="7">
        <f t="shared" si="1"/>
        <v>1036</v>
      </c>
      <c r="B1493" s="8" t="s">
        <v>1185</v>
      </c>
      <c r="C1493" s="9" t="s">
        <v>24</v>
      </c>
    </row>
    <row r="1494">
      <c r="A1494" s="7">
        <f t="shared" si="1"/>
        <v>1037</v>
      </c>
      <c r="B1494" s="5" t="s">
        <v>1186</v>
      </c>
      <c r="C1494" s="6" t="s">
        <v>946</v>
      </c>
    </row>
    <row r="1495">
      <c r="A1495" s="7">
        <f t="shared" si="1"/>
        <v>1038</v>
      </c>
      <c r="B1495" s="8" t="s">
        <v>1187</v>
      </c>
      <c r="C1495" s="9" t="s">
        <v>24</v>
      </c>
    </row>
    <row r="1496">
      <c r="A1496" s="7">
        <f t="shared" si="1"/>
        <v>1038</v>
      </c>
      <c r="B1496" s="8" t="s">
        <v>1187</v>
      </c>
      <c r="C1496" s="9" t="s">
        <v>25</v>
      </c>
    </row>
    <row r="1497">
      <c r="A1497" s="7">
        <f t="shared" si="1"/>
        <v>1039</v>
      </c>
      <c r="B1497" s="8" t="s">
        <v>1188</v>
      </c>
      <c r="C1497" s="6" t="s">
        <v>25</v>
      </c>
    </row>
    <row r="1498">
      <c r="A1498" s="7">
        <f t="shared" si="1"/>
        <v>1039</v>
      </c>
      <c r="B1498" s="8" t="s">
        <v>1188</v>
      </c>
      <c r="C1498" s="9" t="s">
        <v>24</v>
      </c>
    </row>
    <row r="1499">
      <c r="A1499" s="7">
        <f t="shared" si="1"/>
        <v>1040</v>
      </c>
      <c r="B1499" s="8" t="s">
        <v>1189</v>
      </c>
      <c r="C1499" s="6" t="s">
        <v>25</v>
      </c>
    </row>
    <row r="1500">
      <c r="A1500" s="7">
        <f t="shared" si="1"/>
        <v>1040</v>
      </c>
      <c r="B1500" s="8" t="s">
        <v>1189</v>
      </c>
      <c r="C1500" s="9" t="s">
        <v>162</v>
      </c>
    </row>
    <row r="1501">
      <c r="A1501" s="7">
        <f t="shared" si="1"/>
        <v>1041</v>
      </c>
      <c r="B1501" s="8" t="s">
        <v>1190</v>
      </c>
      <c r="C1501" s="6" t="s">
        <v>25</v>
      </c>
    </row>
    <row r="1502">
      <c r="A1502" s="7">
        <f t="shared" si="1"/>
        <v>1041</v>
      </c>
      <c r="B1502" s="8" t="s">
        <v>1190</v>
      </c>
      <c r="C1502" s="9" t="s">
        <v>54</v>
      </c>
    </row>
    <row r="1503">
      <c r="A1503" s="7">
        <f t="shared" si="1"/>
        <v>1041</v>
      </c>
      <c r="B1503" s="8" t="s">
        <v>1190</v>
      </c>
      <c r="C1503" s="9" t="s">
        <v>142</v>
      </c>
    </row>
    <row r="1504">
      <c r="A1504" s="7">
        <f t="shared" si="1"/>
        <v>1042</v>
      </c>
      <c r="B1504" s="5" t="s">
        <v>1191</v>
      </c>
      <c r="C1504" s="6" t="s">
        <v>362</v>
      </c>
    </row>
    <row r="1505">
      <c r="A1505" s="7">
        <f t="shared" si="1"/>
        <v>1043</v>
      </c>
      <c r="B1505" s="8" t="s">
        <v>1192</v>
      </c>
      <c r="C1505" s="9" t="s">
        <v>24</v>
      </c>
    </row>
    <row r="1506">
      <c r="A1506" s="7">
        <f t="shared" si="1"/>
        <v>1044</v>
      </c>
      <c r="B1506" s="8" t="s">
        <v>1193</v>
      </c>
      <c r="C1506" s="6" t="s">
        <v>25</v>
      </c>
    </row>
    <row r="1507">
      <c r="A1507" s="7">
        <f t="shared" si="1"/>
        <v>1045</v>
      </c>
      <c r="B1507" s="5" t="s">
        <v>1194</v>
      </c>
      <c r="C1507" s="6" t="s">
        <v>326</v>
      </c>
    </row>
    <row r="1508">
      <c r="A1508" s="7">
        <f t="shared" si="1"/>
        <v>1046</v>
      </c>
      <c r="B1508" s="15" t="s">
        <v>1195</v>
      </c>
      <c r="C1508" s="11" t="s">
        <v>423</v>
      </c>
    </row>
    <row r="1509">
      <c r="A1509" s="7">
        <f t="shared" si="1"/>
        <v>1047</v>
      </c>
      <c r="B1509" s="8" t="s">
        <v>1196</v>
      </c>
      <c r="C1509" s="6" t="s">
        <v>132</v>
      </c>
    </row>
    <row r="1510">
      <c r="A1510" s="7">
        <f t="shared" si="1"/>
        <v>1047</v>
      </c>
      <c r="B1510" s="8" t="s">
        <v>1196</v>
      </c>
      <c r="C1510" s="9" t="s">
        <v>60</v>
      </c>
    </row>
    <row r="1511">
      <c r="A1511" s="7">
        <f t="shared" si="1"/>
        <v>1047</v>
      </c>
      <c r="B1511" s="8" t="s">
        <v>1196</v>
      </c>
      <c r="C1511" s="9" t="s">
        <v>54</v>
      </c>
    </row>
    <row r="1512">
      <c r="A1512" s="7">
        <f t="shared" si="1"/>
        <v>1048</v>
      </c>
      <c r="B1512" s="8" t="s">
        <v>1197</v>
      </c>
      <c r="C1512" s="6" t="s">
        <v>25</v>
      </c>
    </row>
    <row r="1513">
      <c r="A1513" s="7">
        <f t="shared" si="1"/>
        <v>1048</v>
      </c>
      <c r="B1513" s="8" t="s">
        <v>1197</v>
      </c>
      <c r="C1513" s="9" t="s">
        <v>162</v>
      </c>
    </row>
    <row r="1514">
      <c r="A1514" s="7">
        <f t="shared" si="1"/>
        <v>1049</v>
      </c>
      <c r="B1514" s="5" t="s">
        <v>1198</v>
      </c>
      <c r="C1514" s="6" t="s">
        <v>1007</v>
      </c>
    </row>
    <row r="1515">
      <c r="A1515" s="7">
        <f t="shared" si="1"/>
        <v>1050</v>
      </c>
      <c r="B1515" s="5" t="s">
        <v>1199</v>
      </c>
      <c r="C1515" s="6" t="s">
        <v>591</v>
      </c>
    </row>
    <row r="1516">
      <c r="A1516" s="7">
        <f t="shared" si="1"/>
        <v>1051</v>
      </c>
      <c r="B1516" s="5" t="s">
        <v>1200</v>
      </c>
      <c r="C1516" s="6" t="s">
        <v>153</v>
      </c>
    </row>
    <row r="1517">
      <c r="A1517" s="7">
        <f t="shared" si="1"/>
        <v>1052</v>
      </c>
      <c r="B1517" s="5" t="s">
        <v>1201</v>
      </c>
      <c r="C1517" s="6" t="s">
        <v>179</v>
      </c>
    </row>
    <row r="1518">
      <c r="A1518" s="7">
        <f t="shared" si="1"/>
        <v>1053</v>
      </c>
      <c r="B1518" s="5" t="s">
        <v>1202</v>
      </c>
      <c r="C1518" s="6" t="s">
        <v>1040</v>
      </c>
    </row>
    <row r="1519">
      <c r="A1519" s="7">
        <f t="shared" si="1"/>
        <v>1054</v>
      </c>
      <c r="B1519" s="5" t="s">
        <v>1203</v>
      </c>
      <c r="C1519" s="6" t="s">
        <v>74</v>
      </c>
    </row>
    <row r="1520">
      <c r="A1520" s="7">
        <f t="shared" si="1"/>
        <v>1055</v>
      </c>
      <c r="B1520" s="5" t="s">
        <v>1204</v>
      </c>
      <c r="C1520" s="6" t="s">
        <v>1205</v>
      </c>
    </row>
    <row r="1521">
      <c r="A1521" s="7">
        <f t="shared" si="1"/>
        <v>1056</v>
      </c>
      <c r="B1521" s="5" t="s">
        <v>1206</v>
      </c>
      <c r="C1521" s="6" t="s">
        <v>1207</v>
      </c>
    </row>
    <row r="1522">
      <c r="A1522" s="7">
        <f t="shared" si="1"/>
        <v>1057</v>
      </c>
      <c r="B1522" s="5" t="s">
        <v>1208</v>
      </c>
      <c r="C1522" s="6" t="s">
        <v>1207</v>
      </c>
    </row>
    <row r="1523">
      <c r="A1523" s="7">
        <f t="shared" si="1"/>
        <v>1058</v>
      </c>
      <c r="B1523" s="8" t="s">
        <v>1209</v>
      </c>
      <c r="C1523" s="9" t="s">
        <v>72</v>
      </c>
    </row>
    <row r="1524">
      <c r="A1524" s="7">
        <f t="shared" si="1"/>
        <v>1059</v>
      </c>
      <c r="B1524" s="5" t="s">
        <v>1210</v>
      </c>
      <c r="C1524" s="6" t="s">
        <v>1120</v>
      </c>
    </row>
    <row r="1525">
      <c r="A1525" s="7">
        <f t="shared" si="1"/>
        <v>1060</v>
      </c>
      <c r="B1525" s="5" t="s">
        <v>1211</v>
      </c>
      <c r="C1525" s="6" t="s">
        <v>1040</v>
      </c>
    </row>
    <row r="1526">
      <c r="A1526" s="7">
        <f t="shared" si="1"/>
        <v>1061</v>
      </c>
      <c r="B1526" s="8" t="s">
        <v>1212</v>
      </c>
      <c r="C1526" s="9" t="s">
        <v>733</v>
      </c>
    </row>
    <row r="1527">
      <c r="A1527" s="7">
        <f t="shared" si="1"/>
        <v>1062</v>
      </c>
      <c r="B1527" s="8" t="s">
        <v>1213</v>
      </c>
      <c r="C1527" s="6" t="s">
        <v>25</v>
      </c>
    </row>
    <row r="1528">
      <c r="A1528" s="7">
        <f t="shared" si="1"/>
        <v>1062</v>
      </c>
      <c r="B1528" s="8" t="s">
        <v>1213</v>
      </c>
      <c r="C1528" s="9" t="s">
        <v>24</v>
      </c>
    </row>
    <row r="1529">
      <c r="A1529" s="7">
        <f t="shared" si="1"/>
        <v>1062</v>
      </c>
      <c r="B1529" s="8" t="s">
        <v>1213</v>
      </c>
      <c r="C1529" s="9" t="s">
        <v>22</v>
      </c>
    </row>
    <row r="1530">
      <c r="A1530" s="7">
        <f t="shared" si="1"/>
        <v>1063</v>
      </c>
      <c r="B1530" s="8" t="s">
        <v>1214</v>
      </c>
      <c r="C1530" s="9" t="s">
        <v>117</v>
      </c>
    </row>
    <row r="1531">
      <c r="A1531" s="7">
        <f t="shared" si="1"/>
        <v>1063</v>
      </c>
      <c r="B1531" s="8" t="s">
        <v>1214</v>
      </c>
      <c r="C1531" s="9" t="s">
        <v>121</v>
      </c>
    </row>
    <row r="1532">
      <c r="A1532" s="7">
        <f t="shared" si="1"/>
        <v>1064</v>
      </c>
      <c r="B1532" s="5" t="s">
        <v>1215</v>
      </c>
      <c r="C1532" s="6" t="s">
        <v>95</v>
      </c>
    </row>
    <row r="1533">
      <c r="A1533" s="7">
        <f t="shared" si="1"/>
        <v>1065</v>
      </c>
      <c r="B1533" s="5" t="s">
        <v>1216</v>
      </c>
      <c r="C1533" s="6" t="s">
        <v>765</v>
      </c>
    </row>
    <row r="1534">
      <c r="A1534" s="7">
        <f t="shared" si="1"/>
        <v>1066</v>
      </c>
      <c r="B1534" s="8" t="s">
        <v>1217</v>
      </c>
      <c r="C1534" s="6" t="s">
        <v>22</v>
      </c>
    </row>
    <row r="1535">
      <c r="A1535" s="7">
        <f t="shared" si="1"/>
        <v>1066</v>
      </c>
      <c r="B1535" s="8" t="s">
        <v>1217</v>
      </c>
      <c r="C1535" s="9" t="s">
        <v>25</v>
      </c>
    </row>
    <row r="1536">
      <c r="A1536" s="7">
        <f t="shared" si="1"/>
        <v>1066</v>
      </c>
      <c r="B1536" s="8" t="s">
        <v>1217</v>
      </c>
      <c r="C1536" s="6" t="s">
        <v>60</v>
      </c>
    </row>
    <row r="1537">
      <c r="A1537" s="7">
        <f t="shared" si="1"/>
        <v>1066</v>
      </c>
      <c r="B1537" s="8" t="s">
        <v>1217</v>
      </c>
      <c r="C1537" s="9" t="s">
        <v>616</v>
      </c>
    </row>
    <row r="1538">
      <c r="A1538" s="7">
        <f t="shared" si="1"/>
        <v>1066</v>
      </c>
      <c r="B1538" s="8" t="s">
        <v>1217</v>
      </c>
      <c r="C1538" s="6" t="s">
        <v>1218</v>
      </c>
    </row>
    <row r="1539">
      <c r="A1539" s="7">
        <f t="shared" si="1"/>
        <v>1066</v>
      </c>
      <c r="B1539" s="8" t="s">
        <v>1217</v>
      </c>
      <c r="C1539" s="6" t="s">
        <v>24</v>
      </c>
    </row>
    <row r="1540">
      <c r="A1540" s="7">
        <f t="shared" si="1"/>
        <v>1067</v>
      </c>
      <c r="B1540" s="8" t="s">
        <v>1219</v>
      </c>
      <c r="C1540" s="9" t="s">
        <v>88</v>
      </c>
    </row>
    <row r="1541">
      <c r="A1541" s="7">
        <f t="shared" si="1"/>
        <v>1068</v>
      </c>
      <c r="B1541" s="5" t="s">
        <v>1220</v>
      </c>
      <c r="C1541" s="6" t="s">
        <v>1221</v>
      </c>
    </row>
    <row r="1542">
      <c r="A1542" s="7">
        <f t="shared" si="1"/>
        <v>1069</v>
      </c>
      <c r="B1542" s="5" t="s">
        <v>1222</v>
      </c>
      <c r="C1542" s="6" t="s">
        <v>1223</v>
      </c>
    </row>
    <row r="1543">
      <c r="A1543" s="7">
        <f t="shared" si="1"/>
        <v>1070</v>
      </c>
      <c r="B1543" s="5" t="s">
        <v>1224</v>
      </c>
      <c r="C1543" s="6" t="s">
        <v>365</v>
      </c>
    </row>
    <row r="1544">
      <c r="A1544" s="7">
        <f t="shared" si="1"/>
        <v>1071</v>
      </c>
      <c r="B1544" s="5" t="s">
        <v>1225</v>
      </c>
      <c r="C1544" s="6" t="s">
        <v>989</v>
      </c>
    </row>
    <row r="1545">
      <c r="A1545" s="7">
        <f t="shared" si="1"/>
        <v>1072</v>
      </c>
      <c r="B1545" s="8" t="s">
        <v>1226</v>
      </c>
      <c r="C1545" s="9" t="s">
        <v>64</v>
      </c>
    </row>
    <row r="1546">
      <c r="A1546" s="7">
        <f t="shared" si="1"/>
        <v>1073</v>
      </c>
      <c r="B1546" s="8" t="s">
        <v>1227</v>
      </c>
      <c r="C1546" s="9" t="s">
        <v>416</v>
      </c>
    </row>
    <row r="1547">
      <c r="A1547" s="7">
        <f t="shared" si="1"/>
        <v>1074</v>
      </c>
      <c r="B1547" s="8" t="s">
        <v>1228</v>
      </c>
      <c r="C1547" s="9" t="s">
        <v>845</v>
      </c>
    </row>
    <row r="1548">
      <c r="A1548" s="7">
        <f t="shared" si="1"/>
        <v>1075</v>
      </c>
      <c r="B1548" s="5" t="s">
        <v>1229</v>
      </c>
      <c r="C1548" s="6" t="s">
        <v>733</v>
      </c>
    </row>
    <row r="1549">
      <c r="A1549" s="7">
        <f t="shared" si="1"/>
        <v>1076</v>
      </c>
      <c r="B1549" s="8" t="s">
        <v>1230</v>
      </c>
      <c r="C1549" s="9" t="s">
        <v>72</v>
      </c>
    </row>
    <row r="1550">
      <c r="A1550" s="7">
        <f t="shared" si="1"/>
        <v>1077</v>
      </c>
      <c r="B1550" s="5" t="s">
        <v>1231</v>
      </c>
      <c r="C1550" s="6" t="s">
        <v>12</v>
      </c>
    </row>
    <row r="1551">
      <c r="A1551" s="7">
        <f t="shared" si="1"/>
        <v>1078</v>
      </c>
      <c r="B1551" s="5" t="s">
        <v>1232</v>
      </c>
      <c r="C1551" s="6" t="s">
        <v>798</v>
      </c>
    </row>
    <row r="1552">
      <c r="A1552" s="7">
        <f t="shared" si="1"/>
        <v>1079</v>
      </c>
      <c r="B1552" s="5" t="s">
        <v>1233</v>
      </c>
      <c r="C1552" s="6" t="s">
        <v>4</v>
      </c>
    </row>
    <row r="1553">
      <c r="A1553" s="7">
        <f t="shared" si="1"/>
        <v>1080</v>
      </c>
      <c r="B1553" s="16" t="s">
        <v>1234</v>
      </c>
      <c r="C1553" s="6" t="s">
        <v>1235</v>
      </c>
    </row>
    <row r="1554">
      <c r="A1554" s="7">
        <f t="shared" si="1"/>
        <v>1081</v>
      </c>
      <c r="B1554" s="5" t="s">
        <v>1236</v>
      </c>
      <c r="C1554" s="6" t="s">
        <v>362</v>
      </c>
    </row>
    <row r="1555">
      <c r="A1555" s="7">
        <f t="shared" si="1"/>
        <v>1081</v>
      </c>
      <c r="B1555" s="5" t="s">
        <v>1236</v>
      </c>
      <c r="C1555" s="6" t="s">
        <v>1207</v>
      </c>
    </row>
    <row r="1556">
      <c r="A1556" s="7">
        <f t="shared" si="1"/>
        <v>1082</v>
      </c>
      <c r="B1556" s="5" t="s">
        <v>1237</v>
      </c>
      <c r="C1556" s="6" t="s">
        <v>34</v>
      </c>
    </row>
    <row r="1557">
      <c r="A1557" s="7">
        <f t="shared" si="1"/>
        <v>1083</v>
      </c>
      <c r="B1557" s="5" t="s">
        <v>1238</v>
      </c>
      <c r="C1557" s="6" t="s">
        <v>34</v>
      </c>
    </row>
    <row r="1558">
      <c r="A1558" s="7">
        <f t="shared" si="1"/>
        <v>1084</v>
      </c>
      <c r="B1558" s="5" t="s">
        <v>1239</v>
      </c>
      <c r="C1558" s="6" t="s">
        <v>612</v>
      </c>
    </row>
    <row r="1559">
      <c r="A1559" s="7">
        <f t="shared" si="1"/>
        <v>1085</v>
      </c>
      <c r="B1559" s="5" t="s">
        <v>1240</v>
      </c>
      <c r="C1559" s="6" t="s">
        <v>69</v>
      </c>
    </row>
    <row r="1560">
      <c r="A1560" s="7">
        <f t="shared" si="1"/>
        <v>1086</v>
      </c>
      <c r="B1560" s="5" t="s">
        <v>1241</v>
      </c>
      <c r="C1560" s="6" t="s">
        <v>462</v>
      </c>
    </row>
    <row r="1561">
      <c r="A1561" s="7">
        <f t="shared" si="1"/>
        <v>1087</v>
      </c>
      <c r="B1561" s="8" t="s">
        <v>1242</v>
      </c>
      <c r="C1561" s="9" t="s">
        <v>88</v>
      </c>
    </row>
    <row r="1562">
      <c r="A1562" s="7">
        <f t="shared" si="1"/>
        <v>1088</v>
      </c>
      <c r="B1562" s="8" t="s">
        <v>1243</v>
      </c>
      <c r="C1562" s="9" t="s">
        <v>555</v>
      </c>
    </row>
    <row r="1563">
      <c r="A1563" s="7">
        <f t="shared" si="1"/>
        <v>1089</v>
      </c>
      <c r="B1563" s="8" t="s">
        <v>1244</v>
      </c>
      <c r="C1563" s="9" t="s">
        <v>83</v>
      </c>
    </row>
    <row r="1564">
      <c r="A1564" s="7">
        <f t="shared" si="1"/>
        <v>1090</v>
      </c>
      <c r="B1564" s="5" t="s">
        <v>1245</v>
      </c>
      <c r="C1564" s="6" t="s">
        <v>683</v>
      </c>
    </row>
    <row r="1565">
      <c r="A1565" s="7">
        <f t="shared" si="1"/>
        <v>1091</v>
      </c>
      <c r="B1565" s="5" t="s">
        <v>1246</v>
      </c>
      <c r="C1565" s="6" t="s">
        <v>603</v>
      </c>
    </row>
    <row r="1566">
      <c r="A1566" s="7">
        <f t="shared" si="1"/>
        <v>1092</v>
      </c>
      <c r="B1566" s="5" t="s">
        <v>1247</v>
      </c>
      <c r="C1566" s="6" t="s">
        <v>1248</v>
      </c>
    </row>
    <row r="1567">
      <c r="A1567" s="7">
        <f t="shared" si="1"/>
        <v>1093</v>
      </c>
      <c r="B1567" s="5" t="s">
        <v>1249</v>
      </c>
      <c r="C1567" s="6" t="s">
        <v>1221</v>
      </c>
    </row>
    <row r="1568">
      <c r="A1568" s="7">
        <f t="shared" si="1"/>
        <v>1094</v>
      </c>
      <c r="B1568" s="5" t="s">
        <v>1250</v>
      </c>
      <c r="C1568" s="6" t="s">
        <v>1120</v>
      </c>
    </row>
    <row r="1569">
      <c r="A1569" s="7">
        <f t="shared" si="1"/>
        <v>1095</v>
      </c>
      <c r="B1569" s="8" t="s">
        <v>1251</v>
      </c>
      <c r="C1569" s="9" t="s">
        <v>83</v>
      </c>
    </row>
    <row r="1570">
      <c r="A1570" s="7">
        <f t="shared" si="1"/>
        <v>1096</v>
      </c>
      <c r="B1570" s="5" t="s">
        <v>1252</v>
      </c>
      <c r="C1570" s="6" t="s">
        <v>714</v>
      </c>
    </row>
    <row r="1571">
      <c r="A1571" s="7">
        <f t="shared" si="1"/>
        <v>1097</v>
      </c>
      <c r="B1571" s="5" t="s">
        <v>1253</v>
      </c>
      <c r="C1571" s="6" t="s">
        <v>346</v>
      </c>
    </row>
    <row r="1572">
      <c r="A1572" s="7">
        <f t="shared" si="1"/>
        <v>1098</v>
      </c>
      <c r="B1572" s="5" t="s">
        <v>1254</v>
      </c>
      <c r="C1572" s="6" t="s">
        <v>758</v>
      </c>
    </row>
    <row r="1573">
      <c r="A1573" s="7">
        <f t="shared" si="1"/>
        <v>1099</v>
      </c>
      <c r="B1573" s="8" t="s">
        <v>1255</v>
      </c>
      <c r="C1573" s="9" t="s">
        <v>64</v>
      </c>
    </row>
    <row r="1574">
      <c r="A1574" s="7">
        <f t="shared" si="1"/>
        <v>1100</v>
      </c>
      <c r="B1574" s="5" t="s">
        <v>1256</v>
      </c>
      <c r="C1574" s="6" t="s">
        <v>420</v>
      </c>
    </row>
    <row r="1575">
      <c r="A1575" s="7">
        <f t="shared" si="1"/>
        <v>1101</v>
      </c>
      <c r="B1575" s="5" t="s">
        <v>1257</v>
      </c>
      <c r="C1575" s="6" t="s">
        <v>621</v>
      </c>
    </row>
    <row r="1576">
      <c r="A1576" s="7">
        <f t="shared" si="1"/>
        <v>1102</v>
      </c>
      <c r="B1576" s="8" t="s">
        <v>1258</v>
      </c>
      <c r="C1576" s="9" t="s">
        <v>40</v>
      </c>
    </row>
    <row r="1577">
      <c r="A1577" s="7">
        <f t="shared" si="1"/>
        <v>1103</v>
      </c>
      <c r="B1577" s="5" t="s">
        <v>1259</v>
      </c>
      <c r="C1577" s="6" t="s">
        <v>1260</v>
      </c>
    </row>
    <row r="1578">
      <c r="A1578" s="7">
        <f t="shared" si="1"/>
        <v>1104</v>
      </c>
      <c r="B1578" s="5" t="s">
        <v>1261</v>
      </c>
      <c r="C1578" s="6" t="s">
        <v>1262</v>
      </c>
    </row>
    <row r="1579">
      <c r="A1579" s="7">
        <f t="shared" si="1"/>
        <v>1105</v>
      </c>
      <c r="B1579" s="8" t="s">
        <v>1263</v>
      </c>
      <c r="C1579" s="9" t="s">
        <v>555</v>
      </c>
    </row>
    <row r="1580">
      <c r="A1580" s="7">
        <f t="shared" si="1"/>
        <v>1106</v>
      </c>
      <c r="B1580" s="8" t="s">
        <v>1264</v>
      </c>
      <c r="C1580" s="6" t="s">
        <v>97</v>
      </c>
    </row>
    <row r="1581">
      <c r="A1581" s="7">
        <f t="shared" si="1"/>
        <v>1106</v>
      </c>
      <c r="B1581" s="8" t="s">
        <v>1264</v>
      </c>
      <c r="C1581" s="6" t="s">
        <v>313</v>
      </c>
    </row>
    <row r="1582">
      <c r="A1582" s="7">
        <f t="shared" si="1"/>
        <v>1106</v>
      </c>
      <c r="B1582" s="8" t="s">
        <v>1264</v>
      </c>
      <c r="C1582" s="9" t="s">
        <v>60</v>
      </c>
    </row>
    <row r="1583">
      <c r="A1583" s="7">
        <f t="shared" si="1"/>
        <v>1107</v>
      </c>
      <c r="B1583" s="8" t="s">
        <v>1265</v>
      </c>
      <c r="C1583" s="9" t="s">
        <v>60</v>
      </c>
    </row>
    <row r="1584">
      <c r="A1584" s="7">
        <f t="shared" si="1"/>
        <v>1108</v>
      </c>
      <c r="B1584" s="5" t="s">
        <v>1266</v>
      </c>
      <c r="C1584" s="6" t="s">
        <v>1267</v>
      </c>
    </row>
    <row r="1585">
      <c r="A1585" s="7">
        <f t="shared" si="1"/>
        <v>1109</v>
      </c>
      <c r="B1585" s="5" t="s">
        <v>1268</v>
      </c>
      <c r="C1585" s="6" t="s">
        <v>32</v>
      </c>
    </row>
    <row r="1586">
      <c r="A1586" s="7">
        <f t="shared" si="1"/>
        <v>1110</v>
      </c>
      <c r="B1586" s="8" t="s">
        <v>1269</v>
      </c>
      <c r="C1586" s="9" t="s">
        <v>117</v>
      </c>
    </row>
    <row r="1587">
      <c r="A1587" s="7">
        <f t="shared" si="1"/>
        <v>1111</v>
      </c>
      <c r="B1587" s="8" t="s">
        <v>1270</v>
      </c>
      <c r="C1587" s="9" t="s">
        <v>121</v>
      </c>
    </row>
    <row r="1588">
      <c r="A1588" s="7">
        <f t="shared" si="1"/>
        <v>1112</v>
      </c>
      <c r="B1588" s="8" t="s">
        <v>1271</v>
      </c>
      <c r="C1588" s="9" t="s">
        <v>188</v>
      </c>
    </row>
    <row r="1589">
      <c r="A1589" s="7">
        <f t="shared" si="1"/>
        <v>1113</v>
      </c>
      <c r="B1589" s="8" t="s">
        <v>1272</v>
      </c>
      <c r="C1589" s="9" t="s">
        <v>121</v>
      </c>
    </row>
    <row r="1590">
      <c r="A1590" s="7">
        <f t="shared" si="1"/>
        <v>1114</v>
      </c>
      <c r="B1590" s="8" t="s">
        <v>1273</v>
      </c>
      <c r="C1590" s="9" t="s">
        <v>117</v>
      </c>
    </row>
    <row r="1591">
      <c r="A1591" s="7">
        <f t="shared" si="1"/>
        <v>1115</v>
      </c>
      <c r="B1591" s="8" t="s">
        <v>1274</v>
      </c>
      <c r="C1591" s="9" t="s">
        <v>117</v>
      </c>
    </row>
    <row r="1592">
      <c r="A1592" s="7">
        <f t="shared" si="1"/>
        <v>1116</v>
      </c>
      <c r="B1592" s="5" t="s">
        <v>1275</v>
      </c>
      <c r="C1592" s="6" t="s">
        <v>393</v>
      </c>
    </row>
    <row r="1593">
      <c r="A1593" s="7">
        <f t="shared" si="1"/>
        <v>1117</v>
      </c>
      <c r="B1593" s="8" t="s">
        <v>1276</v>
      </c>
      <c r="C1593" s="9" t="s">
        <v>530</v>
      </c>
    </row>
    <row r="1594">
      <c r="A1594" s="7">
        <f t="shared" si="1"/>
        <v>1118</v>
      </c>
      <c r="B1594" s="5" t="s">
        <v>1277</v>
      </c>
      <c r="C1594" s="6" t="s">
        <v>1207</v>
      </c>
    </row>
    <row r="1595">
      <c r="A1595" s="7">
        <f t="shared" si="1"/>
        <v>1119</v>
      </c>
      <c r="B1595" s="5" t="s">
        <v>1278</v>
      </c>
      <c r="C1595" s="6" t="s">
        <v>1279</v>
      </c>
    </row>
    <row r="1596">
      <c r="A1596" s="7">
        <f t="shared" si="1"/>
        <v>1120</v>
      </c>
      <c r="B1596" s="5" t="s">
        <v>1280</v>
      </c>
      <c r="C1596" s="6" t="s">
        <v>29</v>
      </c>
    </row>
    <row r="1597">
      <c r="A1597" s="7">
        <f t="shared" si="1"/>
        <v>1121</v>
      </c>
      <c r="B1597" s="5" t="s">
        <v>1281</v>
      </c>
      <c r="C1597" s="6" t="s">
        <v>15</v>
      </c>
    </row>
    <row r="1598">
      <c r="A1598" s="7">
        <f t="shared" si="1"/>
        <v>1122</v>
      </c>
      <c r="B1598" s="8" t="s">
        <v>1282</v>
      </c>
      <c r="C1598" s="9" t="s">
        <v>845</v>
      </c>
    </row>
    <row r="1599">
      <c r="A1599" s="7">
        <f t="shared" si="1"/>
        <v>1123</v>
      </c>
      <c r="B1599" s="5" t="s">
        <v>1283</v>
      </c>
      <c r="C1599" s="6" t="s">
        <v>1279</v>
      </c>
    </row>
    <row r="1600">
      <c r="A1600" s="7">
        <f t="shared" si="1"/>
        <v>1124</v>
      </c>
      <c r="B1600" s="5" t="s">
        <v>1284</v>
      </c>
      <c r="C1600" s="6" t="s">
        <v>27</v>
      </c>
    </row>
    <row r="1601">
      <c r="A1601" s="7">
        <f t="shared" si="1"/>
        <v>1125</v>
      </c>
      <c r="B1601" s="5" t="s">
        <v>1285</v>
      </c>
      <c r="C1601" s="6" t="s">
        <v>731</v>
      </c>
    </row>
    <row r="1602">
      <c r="A1602" s="7">
        <f t="shared" si="1"/>
        <v>1126</v>
      </c>
      <c r="B1602" s="5" t="s">
        <v>1286</v>
      </c>
      <c r="C1602" s="6" t="s">
        <v>12</v>
      </c>
    </row>
    <row r="1603">
      <c r="A1603" s="7">
        <f t="shared" si="1"/>
        <v>1127</v>
      </c>
      <c r="B1603" s="5" t="s">
        <v>1287</v>
      </c>
      <c r="C1603" s="6" t="s">
        <v>109</v>
      </c>
    </row>
    <row r="1604">
      <c r="A1604" s="7">
        <f t="shared" si="1"/>
        <v>1128</v>
      </c>
      <c r="B1604" s="5" t="s">
        <v>1288</v>
      </c>
      <c r="C1604" s="6" t="s">
        <v>1223</v>
      </c>
    </row>
    <row r="1605">
      <c r="A1605" s="7">
        <f t="shared" si="1"/>
        <v>1129</v>
      </c>
      <c r="B1605" s="5" t="s">
        <v>1289</v>
      </c>
      <c r="C1605" s="6" t="s">
        <v>1290</v>
      </c>
    </row>
    <row r="1606">
      <c r="A1606" s="7">
        <f t="shared" si="1"/>
        <v>1130</v>
      </c>
      <c r="B1606" s="5" t="s">
        <v>1291</v>
      </c>
      <c r="C1606" s="6" t="s">
        <v>74</v>
      </c>
    </row>
    <row r="1607">
      <c r="A1607" s="7">
        <f t="shared" si="1"/>
        <v>1131</v>
      </c>
      <c r="B1607" s="5" t="s">
        <v>1292</v>
      </c>
      <c r="C1607" s="6" t="s">
        <v>1223</v>
      </c>
    </row>
    <row r="1608">
      <c r="A1608" s="7">
        <f t="shared" si="1"/>
        <v>1132</v>
      </c>
      <c r="B1608" s="5" t="s">
        <v>1293</v>
      </c>
      <c r="C1608" s="6" t="s">
        <v>267</v>
      </c>
    </row>
    <row r="1609">
      <c r="A1609" s="7">
        <f t="shared" si="1"/>
        <v>1133</v>
      </c>
      <c r="B1609" s="5" t="s">
        <v>1294</v>
      </c>
      <c r="C1609" s="6" t="s">
        <v>1120</v>
      </c>
    </row>
    <row r="1610">
      <c r="A1610" s="7">
        <f t="shared" si="1"/>
        <v>1134</v>
      </c>
      <c r="B1610" s="5" t="s">
        <v>1295</v>
      </c>
      <c r="C1610" s="6" t="s">
        <v>1260</v>
      </c>
    </row>
    <row r="1611">
      <c r="A1611" s="7">
        <f t="shared" si="1"/>
        <v>1135</v>
      </c>
      <c r="B1611" s="8" t="s">
        <v>1296</v>
      </c>
      <c r="C1611" s="9" t="s">
        <v>60</v>
      </c>
    </row>
    <row r="1612">
      <c r="A1612" s="7">
        <f t="shared" si="1"/>
        <v>1136</v>
      </c>
      <c r="B1612" s="8" t="s">
        <v>1297</v>
      </c>
      <c r="C1612" s="9" t="s">
        <v>818</v>
      </c>
    </row>
    <row r="1613">
      <c r="A1613" s="7">
        <f t="shared" si="1"/>
        <v>1137</v>
      </c>
      <c r="B1613" s="5" t="s">
        <v>1298</v>
      </c>
      <c r="C1613" s="6" t="s">
        <v>479</v>
      </c>
    </row>
    <row r="1614">
      <c r="A1614" s="7">
        <f t="shared" si="1"/>
        <v>1138</v>
      </c>
      <c r="B1614" s="8" t="s">
        <v>1299</v>
      </c>
      <c r="C1614" s="9" t="s">
        <v>874</v>
      </c>
    </row>
    <row r="1615">
      <c r="A1615" s="7">
        <f t="shared" si="1"/>
        <v>1139</v>
      </c>
      <c r="B1615" s="5" t="s">
        <v>1300</v>
      </c>
      <c r="C1615" s="6" t="s">
        <v>48</v>
      </c>
    </row>
    <row r="1616">
      <c r="A1616" s="7">
        <f t="shared" si="1"/>
        <v>1140</v>
      </c>
      <c r="B1616" s="5" t="s">
        <v>1301</v>
      </c>
      <c r="C1616" s="6" t="s">
        <v>467</v>
      </c>
    </row>
    <row r="1617">
      <c r="A1617" s="7">
        <f t="shared" si="1"/>
        <v>1141</v>
      </c>
      <c r="B1617" s="8" t="s">
        <v>1302</v>
      </c>
      <c r="C1617" s="9" t="s">
        <v>818</v>
      </c>
    </row>
    <row r="1618">
      <c r="A1618" s="7">
        <f t="shared" si="1"/>
        <v>1142</v>
      </c>
      <c r="B1618" s="5" t="s">
        <v>1303</v>
      </c>
      <c r="C1618" s="6" t="s">
        <v>1223</v>
      </c>
    </row>
    <row r="1619">
      <c r="A1619" s="7">
        <f t="shared" si="1"/>
        <v>1143</v>
      </c>
      <c r="B1619" s="5" t="s">
        <v>1304</v>
      </c>
      <c r="C1619" s="6" t="s">
        <v>989</v>
      </c>
    </row>
    <row r="1620">
      <c r="A1620" s="7">
        <f t="shared" si="1"/>
        <v>1144</v>
      </c>
      <c r="B1620" s="5" t="s">
        <v>1305</v>
      </c>
      <c r="C1620" s="6" t="s">
        <v>437</v>
      </c>
    </row>
    <row r="1621">
      <c r="A1621" s="7">
        <f t="shared" si="1"/>
        <v>1145</v>
      </c>
      <c r="B1621" s="5" t="s">
        <v>1306</v>
      </c>
      <c r="C1621" s="6" t="s">
        <v>731</v>
      </c>
    </row>
    <row r="1622">
      <c r="A1622" s="7">
        <f t="shared" si="1"/>
        <v>1146</v>
      </c>
      <c r="B1622" s="5" t="s">
        <v>1307</v>
      </c>
      <c r="C1622" s="6" t="s">
        <v>939</v>
      </c>
    </row>
    <row r="1623">
      <c r="A1623" s="7">
        <f t="shared" si="1"/>
        <v>1147</v>
      </c>
      <c r="B1623" s="8" t="s">
        <v>1308</v>
      </c>
      <c r="C1623" s="9" t="s">
        <v>530</v>
      </c>
    </row>
    <row r="1624">
      <c r="A1624" s="7">
        <f t="shared" si="1"/>
        <v>1148</v>
      </c>
      <c r="B1624" s="8" t="s">
        <v>1309</v>
      </c>
      <c r="C1624" s="9" t="s">
        <v>616</v>
      </c>
    </row>
    <row r="1625">
      <c r="A1625" s="7">
        <f t="shared" si="1"/>
        <v>1149</v>
      </c>
      <c r="B1625" s="8" t="s">
        <v>1310</v>
      </c>
      <c r="C1625" s="9" t="s">
        <v>530</v>
      </c>
    </row>
    <row r="1626">
      <c r="A1626" s="7">
        <f t="shared" si="1"/>
        <v>1150</v>
      </c>
      <c r="B1626" s="5" t="s">
        <v>1311</v>
      </c>
      <c r="C1626" s="6" t="s">
        <v>153</v>
      </c>
    </row>
    <row r="1627">
      <c r="A1627" s="7">
        <f t="shared" si="1"/>
        <v>1150</v>
      </c>
      <c r="B1627" s="5" t="s">
        <v>1311</v>
      </c>
      <c r="C1627" s="6" t="s">
        <v>150</v>
      </c>
    </row>
    <row r="1628">
      <c r="A1628" s="7">
        <f t="shared" si="1"/>
        <v>1151</v>
      </c>
      <c r="B1628" s="5" t="s">
        <v>1312</v>
      </c>
      <c r="C1628" s="6" t="s">
        <v>462</v>
      </c>
    </row>
    <row r="1629">
      <c r="A1629" s="7">
        <f t="shared" si="1"/>
        <v>1152</v>
      </c>
      <c r="B1629" s="8" t="s">
        <v>1313</v>
      </c>
      <c r="C1629" s="6" t="s">
        <v>25</v>
      </c>
    </row>
    <row r="1630">
      <c r="A1630" s="7">
        <f t="shared" si="1"/>
        <v>1152</v>
      </c>
      <c r="B1630" s="8" t="s">
        <v>1313</v>
      </c>
      <c r="C1630" s="9" t="s">
        <v>60</v>
      </c>
    </row>
    <row r="1631">
      <c r="A1631" s="7">
        <f t="shared" si="1"/>
        <v>1152</v>
      </c>
      <c r="B1631" s="8" t="s">
        <v>1313</v>
      </c>
      <c r="C1631" s="9" t="s">
        <v>142</v>
      </c>
    </row>
    <row r="1632">
      <c r="A1632" s="7">
        <f t="shared" si="1"/>
        <v>1152</v>
      </c>
      <c r="B1632" s="8" t="s">
        <v>1313</v>
      </c>
      <c r="C1632" s="9" t="s">
        <v>24</v>
      </c>
    </row>
    <row r="1633">
      <c r="A1633" s="7">
        <f t="shared" si="1"/>
        <v>1153</v>
      </c>
      <c r="B1633" s="5" t="s">
        <v>1314</v>
      </c>
      <c r="C1633" s="6" t="s">
        <v>462</v>
      </c>
    </row>
    <row r="1634">
      <c r="A1634" s="7">
        <f t="shared" si="1"/>
        <v>1153</v>
      </c>
      <c r="B1634" s="5" t="s">
        <v>1314</v>
      </c>
      <c r="C1634" s="6" t="s">
        <v>25</v>
      </c>
    </row>
    <row r="1635">
      <c r="A1635" s="7">
        <f t="shared" si="1"/>
        <v>1153</v>
      </c>
      <c r="B1635" s="5" t="s">
        <v>1314</v>
      </c>
      <c r="C1635" s="6" t="s">
        <v>24</v>
      </c>
    </row>
    <row r="1636">
      <c r="A1636" s="7">
        <f t="shared" si="1"/>
        <v>1154</v>
      </c>
      <c r="B1636" s="5" t="s">
        <v>1315</v>
      </c>
      <c r="C1636" s="6" t="s">
        <v>1316</v>
      </c>
    </row>
    <row r="1637">
      <c r="A1637" s="7">
        <f t="shared" si="1"/>
        <v>1154</v>
      </c>
      <c r="B1637" s="5" t="s">
        <v>1315</v>
      </c>
      <c r="C1637" s="6" t="s">
        <v>60</v>
      </c>
    </row>
    <row r="1638">
      <c r="A1638" s="7">
        <f t="shared" si="1"/>
        <v>1154</v>
      </c>
      <c r="B1638" s="8" t="s">
        <v>1315</v>
      </c>
      <c r="C1638" s="9" t="s">
        <v>946</v>
      </c>
    </row>
    <row r="1639">
      <c r="A1639" s="7">
        <f t="shared" si="1"/>
        <v>1155</v>
      </c>
      <c r="B1639" s="5" t="s">
        <v>1317</v>
      </c>
      <c r="C1639" s="6" t="s">
        <v>74</v>
      </c>
    </row>
    <row r="1640">
      <c r="A1640" s="7">
        <f t="shared" si="1"/>
        <v>1156</v>
      </c>
      <c r="B1640" s="5" t="s">
        <v>1318</v>
      </c>
      <c r="C1640" s="6" t="s">
        <v>462</v>
      </c>
    </row>
    <row r="1641">
      <c r="A1641" s="7">
        <f t="shared" si="1"/>
        <v>1157</v>
      </c>
      <c r="B1641" s="8" t="s">
        <v>1319</v>
      </c>
      <c r="C1641" s="9" t="s">
        <v>162</v>
      </c>
    </row>
    <row r="1642">
      <c r="A1642" s="7">
        <f t="shared" si="1"/>
        <v>1158</v>
      </c>
      <c r="B1642" s="8" t="s">
        <v>1320</v>
      </c>
      <c r="C1642" s="9" t="s">
        <v>616</v>
      </c>
    </row>
    <row r="1643">
      <c r="A1643" s="7">
        <f t="shared" si="1"/>
        <v>1159</v>
      </c>
      <c r="B1643" s="8" t="s">
        <v>1321</v>
      </c>
      <c r="C1643" s="9" t="s">
        <v>616</v>
      </c>
    </row>
    <row r="1644">
      <c r="A1644" s="7">
        <f t="shared" si="1"/>
        <v>1160</v>
      </c>
      <c r="B1644" s="8" t="s">
        <v>1322</v>
      </c>
      <c r="C1644" s="9" t="s">
        <v>142</v>
      </c>
    </row>
    <row r="1645">
      <c r="A1645" s="7">
        <f t="shared" si="1"/>
        <v>1161</v>
      </c>
      <c r="B1645" s="5" t="s">
        <v>1323</v>
      </c>
      <c r="C1645" s="6" t="s">
        <v>1324</v>
      </c>
    </row>
    <row r="1646">
      <c r="A1646" s="7">
        <f t="shared" si="1"/>
        <v>1162</v>
      </c>
      <c r="B1646" s="5" t="s">
        <v>1325</v>
      </c>
      <c r="C1646" s="6" t="s">
        <v>1120</v>
      </c>
    </row>
    <row r="1647">
      <c r="A1647" s="7">
        <f t="shared" si="1"/>
        <v>1163</v>
      </c>
      <c r="B1647" s="5" t="s">
        <v>1326</v>
      </c>
      <c r="C1647" s="6" t="s">
        <v>59</v>
      </c>
    </row>
    <row r="1648">
      <c r="A1648" s="7">
        <f t="shared" si="1"/>
        <v>1163</v>
      </c>
      <c r="B1648" s="5" t="s">
        <v>1326</v>
      </c>
      <c r="C1648" s="6" t="s">
        <v>405</v>
      </c>
    </row>
    <row r="1649">
      <c r="A1649" s="7">
        <f t="shared" si="1"/>
        <v>1163</v>
      </c>
      <c r="B1649" s="5" t="s">
        <v>1326</v>
      </c>
      <c r="C1649" s="6" t="s">
        <v>60</v>
      </c>
    </row>
    <row r="1650">
      <c r="A1650" s="7">
        <f t="shared" si="1"/>
        <v>1164</v>
      </c>
      <c r="B1650" s="5" t="s">
        <v>1327</v>
      </c>
      <c r="C1650" s="6" t="s">
        <v>12</v>
      </c>
    </row>
    <row r="1651">
      <c r="A1651" s="7">
        <f t="shared" si="1"/>
        <v>1165</v>
      </c>
      <c r="B1651" s="5" t="s">
        <v>1328</v>
      </c>
      <c r="C1651" s="6" t="s">
        <v>610</v>
      </c>
    </row>
    <row r="1652">
      <c r="A1652" s="7">
        <f t="shared" si="1"/>
        <v>1166</v>
      </c>
      <c r="B1652" s="5" t="s">
        <v>1329</v>
      </c>
      <c r="C1652" s="6" t="s">
        <v>1120</v>
      </c>
    </row>
    <row r="1653">
      <c r="A1653" s="7">
        <f t="shared" si="1"/>
        <v>1167</v>
      </c>
      <c r="B1653" s="5" t="s">
        <v>1330</v>
      </c>
      <c r="C1653" s="6" t="s">
        <v>467</v>
      </c>
    </row>
    <row r="1654">
      <c r="A1654" s="7">
        <f t="shared" si="1"/>
        <v>1168</v>
      </c>
      <c r="B1654" s="8" t="s">
        <v>1331</v>
      </c>
      <c r="C1654" s="9" t="s">
        <v>815</v>
      </c>
    </row>
    <row r="1655">
      <c r="A1655" s="7">
        <f t="shared" si="1"/>
        <v>1169</v>
      </c>
      <c r="B1655" s="8" t="s">
        <v>1332</v>
      </c>
      <c r="C1655" s="9" t="s">
        <v>117</v>
      </c>
    </row>
    <row r="1656">
      <c r="A1656" s="7">
        <f t="shared" si="1"/>
        <v>1170</v>
      </c>
      <c r="B1656" s="8" t="s">
        <v>1333</v>
      </c>
      <c r="C1656" s="9" t="s">
        <v>1334</v>
      </c>
    </row>
    <row r="1657">
      <c r="A1657" s="7">
        <f t="shared" si="1"/>
        <v>1171</v>
      </c>
      <c r="B1657" s="8" t="s">
        <v>1335</v>
      </c>
      <c r="C1657" s="9" t="s">
        <v>40</v>
      </c>
    </row>
    <row r="1658">
      <c r="A1658" s="7">
        <f t="shared" si="1"/>
        <v>1172</v>
      </c>
      <c r="B1658" s="8" t="s">
        <v>1336</v>
      </c>
      <c r="C1658" s="9" t="s">
        <v>83</v>
      </c>
    </row>
    <row r="1659">
      <c r="A1659" s="7">
        <f t="shared" si="1"/>
        <v>1173</v>
      </c>
      <c r="B1659" s="8" t="s">
        <v>1337</v>
      </c>
      <c r="C1659" s="9" t="s">
        <v>83</v>
      </c>
    </row>
    <row r="1660">
      <c r="A1660" s="7">
        <f t="shared" si="1"/>
        <v>1174</v>
      </c>
      <c r="B1660" s="5" t="s">
        <v>1338</v>
      </c>
      <c r="C1660" s="6" t="s">
        <v>765</v>
      </c>
    </row>
    <row r="1661">
      <c r="A1661" s="7">
        <f t="shared" si="1"/>
        <v>1175</v>
      </c>
      <c r="B1661" s="8" t="s">
        <v>1339</v>
      </c>
      <c r="C1661" s="9" t="s">
        <v>1169</v>
      </c>
    </row>
    <row r="1662">
      <c r="A1662" s="7">
        <f t="shared" si="1"/>
        <v>1176</v>
      </c>
      <c r="B1662" s="8" t="s">
        <v>1340</v>
      </c>
      <c r="C1662" s="9" t="s">
        <v>874</v>
      </c>
    </row>
    <row r="1663">
      <c r="A1663" s="7">
        <f t="shared" si="1"/>
        <v>1177</v>
      </c>
      <c r="B1663" s="5" t="s">
        <v>1341</v>
      </c>
      <c r="C1663" s="6" t="s">
        <v>1342</v>
      </c>
    </row>
    <row r="1664">
      <c r="A1664" s="7">
        <f t="shared" si="1"/>
        <v>1178</v>
      </c>
      <c r="B1664" s="8" t="s">
        <v>1343</v>
      </c>
      <c r="C1664" s="9" t="s">
        <v>722</v>
      </c>
    </row>
    <row r="1665">
      <c r="A1665" s="7">
        <f t="shared" si="1"/>
        <v>1179</v>
      </c>
      <c r="B1665" s="5" t="s">
        <v>1344</v>
      </c>
      <c r="C1665" s="6" t="s">
        <v>1342</v>
      </c>
    </row>
    <row r="1666">
      <c r="A1666" s="7">
        <f t="shared" si="1"/>
        <v>1180</v>
      </c>
      <c r="B1666" s="8" t="s">
        <v>1345</v>
      </c>
      <c r="C1666" s="9" t="s">
        <v>818</v>
      </c>
    </row>
    <row r="1667">
      <c r="A1667" s="7">
        <f t="shared" si="1"/>
        <v>1181</v>
      </c>
      <c r="B1667" s="5" t="s">
        <v>1346</v>
      </c>
      <c r="C1667" s="6" t="s">
        <v>32</v>
      </c>
    </row>
    <row r="1668">
      <c r="A1668" s="7">
        <f t="shared" si="1"/>
        <v>1182</v>
      </c>
      <c r="B1668" s="5" t="s">
        <v>1347</v>
      </c>
      <c r="C1668" s="6" t="s">
        <v>356</v>
      </c>
    </row>
    <row r="1669">
      <c r="A1669" s="7">
        <f t="shared" si="1"/>
        <v>1182</v>
      </c>
      <c r="B1669" s="5" t="s">
        <v>1347</v>
      </c>
      <c r="C1669" s="6" t="s">
        <v>40</v>
      </c>
    </row>
    <row r="1670">
      <c r="A1670" s="7">
        <f t="shared" si="1"/>
        <v>1183</v>
      </c>
      <c r="B1670" s="5" t="s">
        <v>1348</v>
      </c>
      <c r="C1670" s="6" t="s">
        <v>452</v>
      </c>
    </row>
    <row r="1671">
      <c r="A1671" s="7">
        <f t="shared" si="1"/>
        <v>1184</v>
      </c>
      <c r="B1671" s="5" t="s">
        <v>1349</v>
      </c>
      <c r="C1671" s="6" t="s">
        <v>683</v>
      </c>
    </row>
    <row r="1672">
      <c r="A1672" s="7">
        <f t="shared" si="1"/>
        <v>1185</v>
      </c>
      <c r="B1672" s="5" t="s">
        <v>1350</v>
      </c>
      <c r="C1672" s="6" t="s">
        <v>1334</v>
      </c>
    </row>
    <row r="1673">
      <c r="A1673" s="7">
        <f t="shared" si="1"/>
        <v>1186</v>
      </c>
      <c r="B1673" s="5" t="s">
        <v>1351</v>
      </c>
      <c r="C1673" s="6" t="s">
        <v>989</v>
      </c>
    </row>
    <row r="1674">
      <c r="A1674" s="7">
        <f t="shared" si="1"/>
        <v>1187</v>
      </c>
      <c r="B1674" s="5" t="s">
        <v>1352</v>
      </c>
      <c r="C1674" s="6" t="s">
        <v>32</v>
      </c>
    </row>
    <row r="1675">
      <c r="A1675" s="7">
        <f t="shared" si="1"/>
        <v>1188</v>
      </c>
      <c r="B1675" s="5" t="s">
        <v>1353</v>
      </c>
      <c r="C1675" s="6" t="s">
        <v>591</v>
      </c>
    </row>
    <row r="1676">
      <c r="A1676" s="7">
        <f t="shared" si="1"/>
        <v>1189</v>
      </c>
      <c r="B1676" s="8" t="s">
        <v>1354</v>
      </c>
      <c r="C1676" s="9" t="s">
        <v>88</v>
      </c>
    </row>
    <row r="1677">
      <c r="A1677" s="7">
        <f t="shared" si="1"/>
        <v>1190</v>
      </c>
      <c r="B1677" s="5" t="s">
        <v>1355</v>
      </c>
      <c r="C1677" s="6" t="s">
        <v>1356</v>
      </c>
    </row>
    <row r="1678">
      <c r="A1678" s="7">
        <f t="shared" si="1"/>
        <v>1191</v>
      </c>
      <c r="B1678" s="5" t="s">
        <v>1357</v>
      </c>
      <c r="C1678" s="6" t="s">
        <v>621</v>
      </c>
    </row>
    <row r="1679">
      <c r="A1679" s="7">
        <f t="shared" si="1"/>
        <v>1192</v>
      </c>
      <c r="B1679" s="8" t="s">
        <v>1358</v>
      </c>
      <c r="C1679" s="9" t="s">
        <v>845</v>
      </c>
    </row>
    <row r="1680">
      <c r="A1680" s="7">
        <f t="shared" si="1"/>
        <v>1193</v>
      </c>
      <c r="B1680" s="5" t="s">
        <v>1359</v>
      </c>
      <c r="C1680" s="6" t="s">
        <v>1360</v>
      </c>
    </row>
    <row r="1681">
      <c r="A1681" s="7">
        <f t="shared" si="1"/>
        <v>1194</v>
      </c>
      <c r="B1681" s="5" t="s">
        <v>1361</v>
      </c>
      <c r="C1681" s="6" t="s">
        <v>1360</v>
      </c>
    </row>
    <row r="1682">
      <c r="A1682" s="7">
        <f t="shared" si="1"/>
        <v>1195</v>
      </c>
      <c r="B1682" s="8" t="s">
        <v>1362</v>
      </c>
      <c r="C1682" s="9" t="s">
        <v>40</v>
      </c>
    </row>
    <row r="1683">
      <c r="A1683" s="7">
        <f t="shared" si="1"/>
        <v>1196</v>
      </c>
      <c r="B1683" s="5" t="s">
        <v>1363</v>
      </c>
      <c r="C1683" s="6" t="s">
        <v>95</v>
      </c>
    </row>
    <row r="1684">
      <c r="A1684" s="7">
        <f t="shared" si="1"/>
        <v>1197</v>
      </c>
      <c r="B1684" s="8" t="s">
        <v>1364</v>
      </c>
      <c r="C1684" s="9" t="s">
        <v>416</v>
      </c>
    </row>
    <row r="1685">
      <c r="A1685" s="7">
        <f t="shared" si="1"/>
        <v>1198</v>
      </c>
      <c r="B1685" s="8" t="s">
        <v>1365</v>
      </c>
      <c r="C1685" s="9" t="s">
        <v>416</v>
      </c>
    </row>
    <row r="1686">
      <c r="A1686" s="7">
        <f t="shared" si="1"/>
        <v>1199</v>
      </c>
      <c r="B1686" s="5" t="s">
        <v>1366</v>
      </c>
      <c r="C1686" s="6" t="s">
        <v>59</v>
      </c>
    </row>
    <row r="1687">
      <c r="A1687" s="7">
        <f t="shared" si="1"/>
        <v>1200</v>
      </c>
      <c r="B1687" s="5" t="s">
        <v>1367</v>
      </c>
      <c r="C1687" s="6" t="s">
        <v>1290</v>
      </c>
    </row>
    <row r="1688">
      <c r="A1688" s="7">
        <f t="shared" si="1"/>
        <v>1201</v>
      </c>
      <c r="B1688" s="5" t="s">
        <v>1368</v>
      </c>
      <c r="C1688" s="6" t="s">
        <v>1369</v>
      </c>
    </row>
    <row r="1689">
      <c r="A1689" s="7">
        <f t="shared" si="1"/>
        <v>1201</v>
      </c>
      <c r="B1689" s="5" t="s">
        <v>1368</v>
      </c>
      <c r="C1689" s="6" t="s">
        <v>1221</v>
      </c>
    </row>
    <row r="1690">
      <c r="A1690" s="7">
        <f t="shared" si="1"/>
        <v>1202</v>
      </c>
      <c r="B1690" s="5" t="s">
        <v>1370</v>
      </c>
      <c r="C1690" s="6" t="s">
        <v>1371</v>
      </c>
    </row>
    <row r="1691">
      <c r="A1691" s="7">
        <f t="shared" si="1"/>
        <v>1202</v>
      </c>
      <c r="B1691" s="5" t="s">
        <v>1370</v>
      </c>
      <c r="C1691" s="6" t="s">
        <v>1262</v>
      </c>
    </row>
    <row r="1692">
      <c r="A1692" s="7">
        <f t="shared" si="1"/>
        <v>1203</v>
      </c>
      <c r="B1692" s="8" t="s">
        <v>1372</v>
      </c>
      <c r="C1692" s="9" t="s">
        <v>893</v>
      </c>
    </row>
    <row r="1693">
      <c r="A1693" s="7">
        <f t="shared" si="1"/>
        <v>1204</v>
      </c>
      <c r="B1693" s="5" t="s">
        <v>1373</v>
      </c>
      <c r="C1693" s="6" t="s">
        <v>591</v>
      </c>
    </row>
    <row r="1694">
      <c r="A1694" s="7">
        <f t="shared" si="1"/>
        <v>1205</v>
      </c>
      <c r="B1694" s="5" t="s">
        <v>1374</v>
      </c>
      <c r="C1694" s="6" t="s">
        <v>1260</v>
      </c>
    </row>
    <row r="1695">
      <c r="A1695" s="7">
        <f t="shared" si="1"/>
        <v>1206</v>
      </c>
      <c r="B1695" s="5" t="s">
        <v>1375</v>
      </c>
      <c r="C1695" s="6" t="s">
        <v>1376</v>
      </c>
    </row>
    <row r="1696">
      <c r="A1696" s="7">
        <f t="shared" si="1"/>
        <v>1207</v>
      </c>
      <c r="B1696" s="5" t="s">
        <v>1377</v>
      </c>
      <c r="C1696" s="6" t="s">
        <v>1378</v>
      </c>
    </row>
    <row r="1697">
      <c r="A1697" s="7">
        <f t="shared" si="1"/>
        <v>1208</v>
      </c>
      <c r="B1697" s="8" t="s">
        <v>1379</v>
      </c>
      <c r="C1697" s="9" t="s">
        <v>117</v>
      </c>
    </row>
    <row r="1698">
      <c r="A1698" s="7">
        <f t="shared" si="1"/>
        <v>1209</v>
      </c>
      <c r="B1698" s="5" t="s">
        <v>1380</v>
      </c>
      <c r="C1698" s="6" t="s">
        <v>1120</v>
      </c>
    </row>
    <row r="1699">
      <c r="A1699" s="7">
        <f t="shared" si="1"/>
        <v>1210</v>
      </c>
      <c r="B1699" s="5" t="s">
        <v>1381</v>
      </c>
      <c r="C1699" s="6" t="s">
        <v>1369</v>
      </c>
    </row>
    <row r="1700">
      <c r="A1700" s="7">
        <f t="shared" si="1"/>
        <v>1211</v>
      </c>
      <c r="B1700" s="5" t="s">
        <v>1382</v>
      </c>
      <c r="C1700" s="6" t="s">
        <v>612</v>
      </c>
    </row>
    <row r="1701">
      <c r="A1701" s="7">
        <f t="shared" si="1"/>
        <v>1212</v>
      </c>
      <c r="B1701" s="5" t="s">
        <v>1383</v>
      </c>
      <c r="C1701" s="6" t="s">
        <v>538</v>
      </c>
    </row>
    <row r="1702">
      <c r="A1702" s="7">
        <f t="shared" si="1"/>
        <v>1213</v>
      </c>
      <c r="B1702" s="8" t="s">
        <v>1384</v>
      </c>
      <c r="C1702" s="9" t="s">
        <v>40</v>
      </c>
    </row>
    <row r="1703">
      <c r="A1703" s="7">
        <f t="shared" si="1"/>
        <v>1214</v>
      </c>
      <c r="B1703" s="8" t="s">
        <v>1385</v>
      </c>
      <c r="C1703" s="9" t="s">
        <v>42</v>
      </c>
    </row>
    <row r="1704">
      <c r="A1704" s="7">
        <f t="shared" si="1"/>
        <v>1215</v>
      </c>
      <c r="B1704" s="5" t="s">
        <v>1386</v>
      </c>
      <c r="C1704" s="6" t="s">
        <v>1040</v>
      </c>
    </row>
    <row r="1705">
      <c r="A1705" s="7">
        <f t="shared" si="1"/>
        <v>1216</v>
      </c>
      <c r="B1705" s="5" t="s">
        <v>1387</v>
      </c>
      <c r="C1705" s="6" t="s">
        <v>1360</v>
      </c>
    </row>
    <row r="1706">
      <c r="A1706" s="7">
        <f t="shared" si="1"/>
        <v>1217</v>
      </c>
      <c r="B1706" s="5" t="s">
        <v>1388</v>
      </c>
      <c r="C1706" s="6" t="s">
        <v>86</v>
      </c>
    </row>
    <row r="1707">
      <c r="A1707" s="7">
        <f t="shared" si="1"/>
        <v>1218</v>
      </c>
      <c r="B1707" s="8" t="s">
        <v>1389</v>
      </c>
      <c r="C1707" s="9" t="s">
        <v>60</v>
      </c>
    </row>
    <row r="1708">
      <c r="A1708" s="7">
        <f t="shared" si="1"/>
        <v>1218</v>
      </c>
      <c r="B1708" s="8" t="s">
        <v>1389</v>
      </c>
      <c r="C1708" s="9" t="s">
        <v>530</v>
      </c>
    </row>
    <row r="1709">
      <c r="A1709" s="7">
        <f t="shared" si="1"/>
        <v>1219</v>
      </c>
      <c r="B1709" s="8" t="s">
        <v>1390</v>
      </c>
      <c r="C1709" s="9" t="s">
        <v>76</v>
      </c>
    </row>
    <row r="1710">
      <c r="A1710" s="7">
        <f t="shared" si="1"/>
        <v>1220</v>
      </c>
      <c r="B1710" s="5" t="s">
        <v>1391</v>
      </c>
      <c r="C1710" s="6" t="s">
        <v>80</v>
      </c>
    </row>
    <row r="1711">
      <c r="A1711" s="7">
        <f t="shared" si="1"/>
        <v>1221</v>
      </c>
      <c r="B1711" s="8" t="s">
        <v>1392</v>
      </c>
      <c r="C1711" s="9" t="s">
        <v>121</v>
      </c>
    </row>
    <row r="1712">
      <c r="A1712" s="7">
        <f t="shared" si="1"/>
        <v>1222</v>
      </c>
      <c r="B1712" s="5" t="s">
        <v>1393</v>
      </c>
      <c r="C1712" s="6" t="s">
        <v>1394</v>
      </c>
    </row>
    <row r="1713">
      <c r="A1713" s="7">
        <f t="shared" si="1"/>
        <v>1223</v>
      </c>
      <c r="B1713" s="5" t="s">
        <v>1395</v>
      </c>
      <c r="C1713" s="6" t="s">
        <v>780</v>
      </c>
    </row>
    <row r="1714">
      <c r="A1714" s="7">
        <f t="shared" si="1"/>
        <v>1224</v>
      </c>
      <c r="B1714" s="5" t="s">
        <v>1396</v>
      </c>
      <c r="C1714" s="6" t="s">
        <v>27</v>
      </c>
    </row>
    <row r="1715">
      <c r="A1715" s="7">
        <f t="shared" si="1"/>
        <v>1225</v>
      </c>
      <c r="B1715" s="16" t="s">
        <v>1397</v>
      </c>
      <c r="C1715" s="6" t="s">
        <v>1235</v>
      </c>
    </row>
    <row r="1716">
      <c r="A1716" s="7">
        <f t="shared" si="1"/>
        <v>1226</v>
      </c>
      <c r="B1716" s="8" t="s">
        <v>1398</v>
      </c>
      <c r="C1716" s="9" t="s">
        <v>22</v>
      </c>
    </row>
    <row r="1717">
      <c r="A1717" s="7">
        <f t="shared" si="1"/>
        <v>1226</v>
      </c>
      <c r="B1717" s="8" t="s">
        <v>1398</v>
      </c>
      <c r="C1717" s="9" t="s">
        <v>25</v>
      </c>
    </row>
    <row r="1718">
      <c r="A1718" s="7">
        <f t="shared" si="1"/>
        <v>1226</v>
      </c>
      <c r="B1718" s="8" t="s">
        <v>1398</v>
      </c>
      <c r="C1718" s="9" t="s">
        <v>24</v>
      </c>
    </row>
    <row r="1719">
      <c r="A1719" s="7">
        <f t="shared" si="1"/>
        <v>1227</v>
      </c>
      <c r="B1719" s="8" t="s">
        <v>1399</v>
      </c>
      <c r="C1719" s="9" t="s">
        <v>722</v>
      </c>
    </row>
    <row r="1720">
      <c r="A1720" s="7">
        <f t="shared" si="1"/>
        <v>1228</v>
      </c>
      <c r="B1720" s="5" t="s">
        <v>1400</v>
      </c>
      <c r="C1720" s="6" t="s">
        <v>758</v>
      </c>
    </row>
    <row r="1721">
      <c r="A1721" s="7">
        <f t="shared" si="1"/>
        <v>1229</v>
      </c>
      <c r="B1721" s="8" t="s">
        <v>1401</v>
      </c>
      <c r="C1721" s="9" t="s">
        <v>280</v>
      </c>
    </row>
    <row r="1722">
      <c r="A1722" s="7">
        <f t="shared" si="1"/>
        <v>1230</v>
      </c>
      <c r="B1722" s="8" t="s">
        <v>1402</v>
      </c>
      <c r="C1722" s="9" t="s">
        <v>280</v>
      </c>
    </row>
    <row r="1723">
      <c r="A1723" s="7">
        <f t="shared" si="1"/>
        <v>1231</v>
      </c>
      <c r="B1723" s="8" t="s">
        <v>1403</v>
      </c>
      <c r="C1723" s="9" t="s">
        <v>24</v>
      </c>
    </row>
    <row r="1724">
      <c r="A1724" s="7">
        <f t="shared" si="1"/>
        <v>1232</v>
      </c>
      <c r="B1724" s="5" t="s">
        <v>1404</v>
      </c>
      <c r="C1724" s="6" t="s">
        <v>324</v>
      </c>
    </row>
    <row r="1725">
      <c r="A1725" s="7">
        <f t="shared" si="1"/>
        <v>1233</v>
      </c>
      <c r="B1725" s="5" t="s">
        <v>1405</v>
      </c>
      <c r="C1725" s="6" t="s">
        <v>4</v>
      </c>
    </row>
    <row r="1726">
      <c r="A1726" s="7">
        <f t="shared" si="1"/>
        <v>1234</v>
      </c>
      <c r="B1726" s="5" t="s">
        <v>1406</v>
      </c>
      <c r="C1726" s="6" t="s">
        <v>393</v>
      </c>
    </row>
    <row r="1727">
      <c r="A1727" s="7">
        <f t="shared" si="1"/>
        <v>1235</v>
      </c>
      <c r="B1727" s="5" t="s">
        <v>1407</v>
      </c>
      <c r="C1727" s="6" t="s">
        <v>1371</v>
      </c>
    </row>
    <row r="1728">
      <c r="A1728" s="7">
        <f t="shared" si="1"/>
        <v>1236</v>
      </c>
      <c r="B1728" s="5" t="s">
        <v>1408</v>
      </c>
      <c r="C1728" s="6" t="s">
        <v>1378</v>
      </c>
    </row>
    <row r="1729">
      <c r="A1729" s="7">
        <f t="shared" si="1"/>
        <v>1237</v>
      </c>
      <c r="B1729" s="5" t="s">
        <v>1409</v>
      </c>
      <c r="C1729" s="6" t="s">
        <v>1360</v>
      </c>
    </row>
    <row r="1730">
      <c r="A1730" s="7">
        <f t="shared" si="1"/>
        <v>1238</v>
      </c>
      <c r="B1730" s="5" t="s">
        <v>1410</v>
      </c>
      <c r="C1730" s="6" t="s">
        <v>1360</v>
      </c>
    </row>
    <row r="1731">
      <c r="A1731" s="7">
        <f t="shared" si="1"/>
        <v>1239</v>
      </c>
      <c r="B1731" s="5" t="s">
        <v>1411</v>
      </c>
      <c r="C1731" s="6" t="s">
        <v>1124</v>
      </c>
    </row>
    <row r="1732">
      <c r="A1732" s="7">
        <f t="shared" si="1"/>
        <v>1240</v>
      </c>
      <c r="B1732" s="5" t="s">
        <v>1412</v>
      </c>
      <c r="C1732" s="6" t="s">
        <v>356</v>
      </c>
    </row>
    <row r="1733">
      <c r="A1733" s="7">
        <f t="shared" si="1"/>
        <v>1240</v>
      </c>
      <c r="B1733" s="5" t="s">
        <v>1412</v>
      </c>
      <c r="C1733" s="6" t="s">
        <v>1267</v>
      </c>
    </row>
    <row r="1734">
      <c r="A1734" s="7">
        <f t="shared" si="1"/>
        <v>1241</v>
      </c>
      <c r="B1734" s="5" t="s">
        <v>1413</v>
      </c>
      <c r="C1734" s="6" t="s">
        <v>1223</v>
      </c>
    </row>
    <row r="1735">
      <c r="A1735" s="7">
        <f t="shared" si="1"/>
        <v>1242</v>
      </c>
      <c r="B1735" s="5" t="s">
        <v>1414</v>
      </c>
      <c r="C1735" s="6" t="s">
        <v>1040</v>
      </c>
    </row>
    <row r="1736">
      <c r="A1736" s="7">
        <f t="shared" si="1"/>
        <v>1243</v>
      </c>
      <c r="B1736" s="5" t="s">
        <v>1415</v>
      </c>
      <c r="C1736" s="6" t="s">
        <v>681</v>
      </c>
    </row>
    <row r="1737">
      <c r="A1737" s="7">
        <f t="shared" si="1"/>
        <v>1244</v>
      </c>
      <c r="B1737" s="5" t="s">
        <v>1416</v>
      </c>
      <c r="C1737" s="6" t="s">
        <v>612</v>
      </c>
    </row>
    <row r="1738">
      <c r="A1738" s="7">
        <f t="shared" si="1"/>
        <v>1245</v>
      </c>
      <c r="B1738" s="5" t="s">
        <v>1417</v>
      </c>
      <c r="C1738" s="6" t="s">
        <v>80</v>
      </c>
    </row>
    <row r="1739">
      <c r="A1739" s="7">
        <f t="shared" si="1"/>
        <v>1246</v>
      </c>
      <c r="B1739" s="5" t="s">
        <v>1418</v>
      </c>
      <c r="C1739" s="6" t="s">
        <v>621</v>
      </c>
    </row>
    <row r="1740">
      <c r="A1740" s="7">
        <f t="shared" si="1"/>
        <v>1247</v>
      </c>
      <c r="B1740" s="5" t="s">
        <v>1419</v>
      </c>
      <c r="C1740" s="6" t="s">
        <v>4</v>
      </c>
    </row>
    <row r="1741">
      <c r="A1741" s="7">
        <f t="shared" si="1"/>
        <v>1248</v>
      </c>
      <c r="B1741" s="5" t="s">
        <v>1420</v>
      </c>
      <c r="C1741" s="6" t="s">
        <v>59</v>
      </c>
    </row>
    <row r="1742">
      <c r="A1742" s="7">
        <f t="shared" si="1"/>
        <v>1249</v>
      </c>
      <c r="B1742" s="5" t="s">
        <v>1421</v>
      </c>
      <c r="C1742" s="6" t="s">
        <v>1267</v>
      </c>
    </row>
    <row r="1743">
      <c r="A1743" s="7">
        <f t="shared" si="1"/>
        <v>1250</v>
      </c>
      <c r="B1743" s="8" t="s">
        <v>1422</v>
      </c>
      <c r="C1743" s="9" t="s">
        <v>40</v>
      </c>
    </row>
    <row r="1744">
      <c r="A1744" s="7">
        <f t="shared" si="1"/>
        <v>1251</v>
      </c>
      <c r="B1744" s="8" t="s">
        <v>1423</v>
      </c>
      <c r="C1744" s="6" t="s">
        <v>25</v>
      </c>
    </row>
    <row r="1745">
      <c r="A1745" s="7">
        <f t="shared" si="1"/>
        <v>1252</v>
      </c>
      <c r="B1745" s="8" t="s">
        <v>1424</v>
      </c>
      <c r="C1745" s="6" t="s">
        <v>25</v>
      </c>
    </row>
    <row r="1746">
      <c r="A1746" s="7">
        <f t="shared" si="1"/>
        <v>1252</v>
      </c>
      <c r="B1746" s="8" t="s">
        <v>1424</v>
      </c>
      <c r="C1746" s="9" t="s">
        <v>142</v>
      </c>
    </row>
    <row r="1747">
      <c r="A1747" s="7">
        <f t="shared" si="1"/>
        <v>1253</v>
      </c>
      <c r="B1747" s="8" t="s">
        <v>1425</v>
      </c>
      <c r="C1747" s="6" t="s">
        <v>25</v>
      </c>
    </row>
    <row r="1748">
      <c r="A1748" s="7">
        <f t="shared" si="1"/>
        <v>1254</v>
      </c>
      <c r="B1748" s="8" t="s">
        <v>1426</v>
      </c>
      <c r="C1748" s="6" t="s">
        <v>25</v>
      </c>
    </row>
    <row r="1749">
      <c r="A1749" s="7">
        <f t="shared" si="1"/>
        <v>1254</v>
      </c>
      <c r="B1749" s="8" t="s">
        <v>1426</v>
      </c>
      <c r="C1749" s="9" t="s">
        <v>142</v>
      </c>
    </row>
    <row r="1750">
      <c r="A1750" s="7">
        <f t="shared" si="1"/>
        <v>1255</v>
      </c>
      <c r="B1750" s="8" t="s">
        <v>1427</v>
      </c>
      <c r="C1750" s="9" t="s">
        <v>142</v>
      </c>
    </row>
    <row r="1751">
      <c r="A1751" s="7">
        <f t="shared" si="1"/>
        <v>1255</v>
      </c>
      <c r="B1751" s="8" t="s">
        <v>1427</v>
      </c>
      <c r="C1751" s="9" t="s">
        <v>25</v>
      </c>
    </row>
    <row r="1752">
      <c r="A1752" s="7">
        <f t="shared" si="1"/>
        <v>1255</v>
      </c>
      <c r="B1752" s="8" t="s">
        <v>1427</v>
      </c>
      <c r="C1752" s="9" t="s">
        <v>24</v>
      </c>
    </row>
    <row r="1753">
      <c r="A1753" s="7">
        <f t="shared" si="1"/>
        <v>1255</v>
      </c>
      <c r="B1753" s="8" t="s">
        <v>1427</v>
      </c>
      <c r="C1753" s="6" t="s">
        <v>162</v>
      </c>
    </row>
    <row r="1754">
      <c r="A1754" s="7">
        <f t="shared" si="1"/>
        <v>1256</v>
      </c>
      <c r="B1754" s="8" t="s">
        <v>1428</v>
      </c>
      <c r="C1754" s="6" t="s">
        <v>132</v>
      </c>
    </row>
    <row r="1755">
      <c r="A1755" s="7">
        <f t="shared" si="1"/>
        <v>1256</v>
      </c>
      <c r="B1755" s="8" t="s">
        <v>1428</v>
      </c>
      <c r="C1755" s="6" t="s">
        <v>313</v>
      </c>
    </row>
    <row r="1756">
      <c r="A1756" s="7">
        <f t="shared" si="1"/>
        <v>1257</v>
      </c>
      <c r="B1756" s="8" t="s">
        <v>1429</v>
      </c>
      <c r="C1756" s="6" t="s">
        <v>313</v>
      </c>
    </row>
    <row r="1757">
      <c r="A1757" s="7">
        <f t="shared" si="1"/>
        <v>1257</v>
      </c>
      <c r="B1757" s="8" t="s">
        <v>1429</v>
      </c>
      <c r="C1757" s="6" t="s">
        <v>54</v>
      </c>
    </row>
    <row r="1758">
      <c r="A1758" s="7">
        <f t="shared" si="1"/>
        <v>1258</v>
      </c>
      <c r="B1758" s="8" t="s">
        <v>1430</v>
      </c>
      <c r="C1758" s="6" t="s">
        <v>25</v>
      </c>
    </row>
    <row r="1759">
      <c r="A1759" s="7">
        <f t="shared" si="1"/>
        <v>1259</v>
      </c>
      <c r="B1759" s="8" t="s">
        <v>1431</v>
      </c>
      <c r="C1759" s="9" t="s">
        <v>177</v>
      </c>
    </row>
    <row r="1760">
      <c r="A1760" s="7">
        <f t="shared" si="1"/>
        <v>1259</v>
      </c>
      <c r="B1760" s="8" t="s">
        <v>1431</v>
      </c>
      <c r="C1760" s="9" t="s">
        <v>142</v>
      </c>
    </row>
    <row r="1761">
      <c r="A1761" s="7">
        <f t="shared" si="1"/>
        <v>1259</v>
      </c>
      <c r="B1761" s="8" t="s">
        <v>1431</v>
      </c>
      <c r="C1761" s="9" t="s">
        <v>616</v>
      </c>
    </row>
    <row r="1762">
      <c r="A1762" s="7">
        <f t="shared" si="1"/>
        <v>1260</v>
      </c>
      <c r="B1762" s="8" t="s">
        <v>1432</v>
      </c>
      <c r="C1762" s="9" t="s">
        <v>162</v>
      </c>
    </row>
    <row r="1763">
      <c r="A1763" s="7">
        <f t="shared" si="1"/>
        <v>1261</v>
      </c>
      <c r="B1763" s="8" t="s">
        <v>1433</v>
      </c>
      <c r="C1763" s="6" t="s">
        <v>25</v>
      </c>
    </row>
    <row r="1764">
      <c r="A1764" s="7">
        <f t="shared" si="1"/>
        <v>1262</v>
      </c>
      <c r="B1764" s="8" t="s">
        <v>1434</v>
      </c>
      <c r="C1764" s="9" t="s">
        <v>177</v>
      </c>
    </row>
    <row r="1765">
      <c r="A1765" s="7">
        <f t="shared" si="1"/>
        <v>1262</v>
      </c>
      <c r="B1765" s="8" t="s">
        <v>1434</v>
      </c>
      <c r="C1765" s="9" t="s">
        <v>142</v>
      </c>
    </row>
    <row r="1766">
      <c r="A1766" s="7">
        <f t="shared" si="1"/>
        <v>1263</v>
      </c>
      <c r="B1766" s="8" t="s">
        <v>1435</v>
      </c>
      <c r="C1766" s="9" t="s">
        <v>815</v>
      </c>
    </row>
    <row r="1767">
      <c r="A1767" s="7">
        <f t="shared" si="1"/>
        <v>1264</v>
      </c>
      <c r="B1767" s="8" t="s">
        <v>1436</v>
      </c>
      <c r="C1767" s="6" t="s">
        <v>313</v>
      </c>
    </row>
    <row r="1768">
      <c r="A1768" s="7">
        <f t="shared" si="1"/>
        <v>1264</v>
      </c>
      <c r="B1768" s="8" t="s">
        <v>1436</v>
      </c>
      <c r="C1768" s="6" t="s">
        <v>97</v>
      </c>
    </row>
    <row r="1769">
      <c r="A1769" s="7">
        <f t="shared" si="1"/>
        <v>1264</v>
      </c>
      <c r="B1769" s="8" t="s">
        <v>1436</v>
      </c>
      <c r="C1769" s="6" t="s">
        <v>162</v>
      </c>
    </row>
    <row r="1770">
      <c r="A1770" s="7">
        <f t="shared" si="1"/>
        <v>1264</v>
      </c>
      <c r="B1770" s="8" t="s">
        <v>1436</v>
      </c>
      <c r="C1770" s="6" t="s">
        <v>142</v>
      </c>
    </row>
    <row r="1771">
      <c r="A1771" s="7">
        <f t="shared" si="1"/>
        <v>1265</v>
      </c>
      <c r="B1771" s="8" t="s">
        <v>1437</v>
      </c>
      <c r="C1771" s="9" t="s">
        <v>142</v>
      </c>
    </row>
    <row r="1772">
      <c r="A1772" s="7">
        <f t="shared" si="1"/>
        <v>1265</v>
      </c>
      <c r="B1772" s="8" t="s">
        <v>1437</v>
      </c>
      <c r="C1772" s="9" t="s">
        <v>25</v>
      </c>
    </row>
    <row r="1773">
      <c r="A1773" s="7">
        <f t="shared" si="1"/>
        <v>1266</v>
      </c>
      <c r="B1773" s="5" t="s">
        <v>1438</v>
      </c>
      <c r="C1773" s="6" t="s">
        <v>610</v>
      </c>
    </row>
    <row r="1774">
      <c r="A1774" s="7">
        <f t="shared" si="1"/>
        <v>1266</v>
      </c>
      <c r="B1774" s="5" t="s">
        <v>1438</v>
      </c>
      <c r="C1774" s="6" t="s">
        <v>15</v>
      </c>
    </row>
    <row r="1775">
      <c r="A1775" s="7">
        <f t="shared" si="1"/>
        <v>1267</v>
      </c>
      <c r="B1775" s="8" t="s">
        <v>1439</v>
      </c>
      <c r="C1775" s="9" t="s">
        <v>177</v>
      </c>
    </row>
    <row r="1776">
      <c r="A1776" s="7">
        <f t="shared" si="1"/>
        <v>1268</v>
      </c>
      <c r="B1776" s="8" t="s">
        <v>1440</v>
      </c>
      <c r="C1776" s="9" t="s">
        <v>162</v>
      </c>
    </row>
    <row r="1777">
      <c r="A1777" s="7">
        <f t="shared" si="1"/>
        <v>1268</v>
      </c>
      <c r="B1777" s="8" t="s">
        <v>1440</v>
      </c>
      <c r="C1777" s="9" t="s">
        <v>142</v>
      </c>
    </row>
    <row r="1778">
      <c r="A1778" s="7">
        <f t="shared" si="1"/>
        <v>1269</v>
      </c>
      <c r="B1778" s="5" t="s">
        <v>1441</v>
      </c>
      <c r="C1778" s="6" t="s">
        <v>1007</v>
      </c>
    </row>
    <row r="1779">
      <c r="A1779" s="7">
        <f t="shared" si="1"/>
        <v>1270</v>
      </c>
      <c r="B1779" s="8" t="s">
        <v>1442</v>
      </c>
      <c r="C1779" s="6" t="s">
        <v>25</v>
      </c>
    </row>
    <row r="1780">
      <c r="A1780" s="7">
        <f t="shared" si="1"/>
        <v>1271</v>
      </c>
      <c r="B1780" s="5" t="s">
        <v>1443</v>
      </c>
      <c r="C1780" s="6" t="s">
        <v>162</v>
      </c>
    </row>
    <row r="1781">
      <c r="A1781" s="7">
        <f t="shared" si="1"/>
        <v>1271</v>
      </c>
      <c r="B1781" s="5" t="s">
        <v>1443</v>
      </c>
      <c r="C1781" s="6" t="s">
        <v>150</v>
      </c>
    </row>
    <row r="1782">
      <c r="A1782" s="7">
        <f t="shared" si="1"/>
        <v>1271</v>
      </c>
      <c r="B1782" s="5" t="s">
        <v>1443</v>
      </c>
      <c r="C1782" s="6" t="s">
        <v>313</v>
      </c>
    </row>
    <row r="1783">
      <c r="A1783" s="7">
        <f t="shared" si="1"/>
        <v>1272</v>
      </c>
      <c r="B1783" s="5" t="s">
        <v>1444</v>
      </c>
      <c r="C1783" s="6" t="s">
        <v>313</v>
      </c>
    </row>
    <row r="1784">
      <c r="A1784" s="7">
        <f t="shared" si="1"/>
        <v>1272</v>
      </c>
      <c r="B1784" s="5" t="s">
        <v>1444</v>
      </c>
      <c r="C1784" s="6" t="s">
        <v>153</v>
      </c>
    </row>
    <row r="1785">
      <c r="A1785" s="7">
        <f t="shared" si="1"/>
        <v>1273</v>
      </c>
      <c r="B1785" s="8" t="s">
        <v>1445</v>
      </c>
      <c r="C1785" s="6" t="s">
        <v>313</v>
      </c>
    </row>
    <row r="1786">
      <c r="A1786" s="7">
        <f t="shared" si="1"/>
        <v>1273</v>
      </c>
      <c r="B1786" s="8" t="s">
        <v>1445</v>
      </c>
      <c r="C1786" s="6" t="s">
        <v>142</v>
      </c>
    </row>
    <row r="1787">
      <c r="A1787" s="7">
        <f t="shared" si="1"/>
        <v>1274</v>
      </c>
      <c r="B1787" s="8" t="s">
        <v>1446</v>
      </c>
      <c r="C1787" s="6" t="s">
        <v>142</v>
      </c>
    </row>
    <row r="1788">
      <c r="A1788" s="7">
        <f t="shared" si="1"/>
        <v>1274</v>
      </c>
      <c r="B1788" s="8" t="s">
        <v>1446</v>
      </c>
      <c r="C1788" s="6" t="s">
        <v>313</v>
      </c>
    </row>
    <row r="1789">
      <c r="A1789" s="7">
        <f t="shared" si="1"/>
        <v>1274</v>
      </c>
      <c r="B1789" s="8" t="s">
        <v>1446</v>
      </c>
      <c r="C1789" s="9" t="s">
        <v>162</v>
      </c>
    </row>
    <row r="1790">
      <c r="A1790" s="7">
        <f t="shared" si="1"/>
        <v>1274</v>
      </c>
      <c r="B1790" s="8" t="s">
        <v>1446</v>
      </c>
      <c r="C1790" s="9" t="s">
        <v>24</v>
      </c>
    </row>
    <row r="1791">
      <c r="A1791" s="7">
        <f t="shared" si="1"/>
        <v>1275</v>
      </c>
      <c r="B1791" s="8" t="s">
        <v>1447</v>
      </c>
      <c r="C1791" s="9" t="s">
        <v>162</v>
      </c>
    </row>
    <row r="1792">
      <c r="A1792" s="7">
        <f t="shared" si="1"/>
        <v>1276</v>
      </c>
      <c r="B1792" s="5" t="s">
        <v>1448</v>
      </c>
      <c r="C1792" s="6" t="s">
        <v>74</v>
      </c>
    </row>
    <row r="1793">
      <c r="A1793" s="7">
        <f t="shared" si="1"/>
        <v>1277</v>
      </c>
      <c r="B1793" s="5" t="s">
        <v>1449</v>
      </c>
      <c r="C1793" s="6" t="s">
        <v>1450</v>
      </c>
    </row>
    <row r="1794">
      <c r="A1794" s="7">
        <f t="shared" si="1"/>
        <v>1278</v>
      </c>
      <c r="B1794" s="5" t="s">
        <v>1451</v>
      </c>
      <c r="C1794" s="6" t="s">
        <v>34</v>
      </c>
    </row>
    <row r="1795">
      <c r="A1795" s="7">
        <f t="shared" si="1"/>
        <v>1279</v>
      </c>
      <c r="B1795" s="5" t="s">
        <v>1452</v>
      </c>
      <c r="C1795" s="6" t="s">
        <v>1376</v>
      </c>
    </row>
    <row r="1796">
      <c r="A1796" s="7">
        <f t="shared" si="1"/>
        <v>1280</v>
      </c>
      <c r="B1796" s="5" t="s">
        <v>1453</v>
      </c>
      <c r="C1796" s="6" t="s">
        <v>393</v>
      </c>
    </row>
    <row r="1797">
      <c r="A1797" s="7">
        <f t="shared" si="1"/>
        <v>1281</v>
      </c>
      <c r="B1797" s="8" t="s">
        <v>1454</v>
      </c>
      <c r="C1797" s="9" t="s">
        <v>72</v>
      </c>
    </row>
    <row r="1798">
      <c r="A1798" s="7">
        <f t="shared" si="1"/>
        <v>1282</v>
      </c>
      <c r="B1798" s="8" t="s">
        <v>1455</v>
      </c>
      <c r="C1798" s="9" t="s">
        <v>1042</v>
      </c>
    </row>
    <row r="1799">
      <c r="A1799" s="7">
        <f t="shared" si="1"/>
        <v>1283</v>
      </c>
      <c r="B1799" s="5" t="s">
        <v>1456</v>
      </c>
      <c r="C1799" s="6" t="s">
        <v>1207</v>
      </c>
    </row>
    <row r="1800">
      <c r="A1800" s="7">
        <f t="shared" si="1"/>
        <v>1284</v>
      </c>
      <c r="B1800" s="5" t="s">
        <v>1457</v>
      </c>
      <c r="C1800" s="6" t="s">
        <v>1458</v>
      </c>
    </row>
    <row r="1801">
      <c r="A1801" s="7">
        <f t="shared" si="1"/>
        <v>1285</v>
      </c>
      <c r="B1801" s="5" t="s">
        <v>1459</v>
      </c>
      <c r="C1801" s="6" t="s">
        <v>59</v>
      </c>
    </row>
    <row r="1802">
      <c r="A1802" s="7">
        <f t="shared" si="1"/>
        <v>1286</v>
      </c>
      <c r="B1802" s="8" t="s">
        <v>1460</v>
      </c>
      <c r="C1802" s="9" t="s">
        <v>1169</v>
      </c>
    </row>
    <row r="1803">
      <c r="A1803" s="7">
        <f t="shared" si="1"/>
        <v>1287</v>
      </c>
      <c r="B1803" s="5" t="s">
        <v>1461</v>
      </c>
      <c r="C1803" s="6" t="s">
        <v>109</v>
      </c>
    </row>
    <row r="1804">
      <c r="A1804" s="7">
        <f t="shared" si="1"/>
        <v>1288</v>
      </c>
      <c r="B1804" s="5" t="s">
        <v>1462</v>
      </c>
      <c r="C1804" s="6" t="s">
        <v>74</v>
      </c>
    </row>
    <row r="1805">
      <c r="A1805" s="7">
        <f t="shared" si="1"/>
        <v>1289</v>
      </c>
      <c r="B1805" s="5" t="s">
        <v>1463</v>
      </c>
      <c r="C1805" s="6" t="s">
        <v>758</v>
      </c>
    </row>
    <row r="1806">
      <c r="A1806" s="7">
        <f t="shared" si="1"/>
        <v>1290</v>
      </c>
      <c r="B1806" s="5" t="s">
        <v>1464</v>
      </c>
      <c r="C1806" s="6" t="s">
        <v>1342</v>
      </c>
    </row>
    <row r="1807">
      <c r="A1807" s="7">
        <f t="shared" si="1"/>
        <v>1291</v>
      </c>
      <c r="B1807" s="5" t="s">
        <v>1465</v>
      </c>
      <c r="C1807" s="6" t="s">
        <v>1466</v>
      </c>
    </row>
    <row r="1808">
      <c r="A1808" s="7">
        <f t="shared" si="1"/>
        <v>1292</v>
      </c>
      <c r="B1808" s="5" t="s">
        <v>1467</v>
      </c>
      <c r="C1808" s="6" t="s">
        <v>1466</v>
      </c>
    </row>
    <row r="1809">
      <c r="A1809" s="7">
        <f t="shared" si="1"/>
        <v>1293</v>
      </c>
      <c r="B1809" s="5" t="s">
        <v>1468</v>
      </c>
      <c r="C1809" s="6" t="s">
        <v>326</v>
      </c>
    </row>
    <row r="1810">
      <c r="A1810" s="7">
        <f t="shared" si="1"/>
        <v>1294</v>
      </c>
      <c r="B1810" s="8" t="s">
        <v>1469</v>
      </c>
      <c r="C1810" s="9" t="s">
        <v>1470</v>
      </c>
    </row>
    <row r="1811">
      <c r="A1811" s="7">
        <f t="shared" si="1"/>
        <v>1295</v>
      </c>
      <c r="B1811" s="8" t="s">
        <v>1471</v>
      </c>
      <c r="C1811" s="9" t="s">
        <v>416</v>
      </c>
    </row>
    <row r="1812">
      <c r="A1812" s="7">
        <f t="shared" si="1"/>
        <v>1296</v>
      </c>
      <c r="B1812" s="5" t="s">
        <v>1472</v>
      </c>
      <c r="C1812" s="6" t="s">
        <v>467</v>
      </c>
    </row>
    <row r="1813">
      <c r="A1813" s="7">
        <f t="shared" si="1"/>
        <v>1297</v>
      </c>
      <c r="B1813" s="16" t="s">
        <v>1473</v>
      </c>
      <c r="C1813" s="6" t="s">
        <v>1235</v>
      </c>
    </row>
    <row r="1814">
      <c r="A1814" s="7">
        <f t="shared" si="1"/>
        <v>1298</v>
      </c>
      <c r="B1814" s="8" t="s">
        <v>1474</v>
      </c>
      <c r="C1814" s="9" t="s">
        <v>72</v>
      </c>
    </row>
    <row r="1815">
      <c r="A1815" s="7">
        <f t="shared" si="1"/>
        <v>1299</v>
      </c>
      <c r="B1815" s="5" t="s">
        <v>1475</v>
      </c>
      <c r="C1815" s="6" t="s">
        <v>765</v>
      </c>
    </row>
    <row r="1816">
      <c r="A1816" s="7">
        <f t="shared" si="1"/>
        <v>1300</v>
      </c>
      <c r="B1816" s="5" t="s">
        <v>1476</v>
      </c>
      <c r="C1816" s="6" t="s">
        <v>74</v>
      </c>
    </row>
    <row r="1817">
      <c r="A1817" s="7">
        <f t="shared" si="1"/>
        <v>1301</v>
      </c>
      <c r="B1817" s="5" t="s">
        <v>1477</v>
      </c>
      <c r="C1817" s="6" t="s">
        <v>1221</v>
      </c>
    </row>
    <row r="1818">
      <c r="A1818" s="7">
        <f t="shared" si="1"/>
        <v>1302</v>
      </c>
      <c r="B1818" s="5" t="s">
        <v>1478</v>
      </c>
      <c r="C1818" s="6" t="s">
        <v>939</v>
      </c>
    </row>
    <row r="1819">
      <c r="A1819" s="7">
        <f t="shared" si="1"/>
        <v>1303</v>
      </c>
      <c r="B1819" s="5" t="s">
        <v>1479</v>
      </c>
      <c r="C1819" s="6" t="s">
        <v>939</v>
      </c>
    </row>
    <row r="1820">
      <c r="A1820" s="7">
        <f t="shared" si="1"/>
        <v>1304</v>
      </c>
      <c r="B1820" s="8" t="s">
        <v>1480</v>
      </c>
      <c r="C1820" s="9" t="s">
        <v>117</v>
      </c>
    </row>
    <row r="1821">
      <c r="A1821" s="7">
        <f t="shared" si="1"/>
        <v>1305</v>
      </c>
      <c r="B1821" s="8" t="s">
        <v>1481</v>
      </c>
      <c r="C1821" s="9" t="s">
        <v>42</v>
      </c>
    </row>
    <row r="1822">
      <c r="A1822" s="7">
        <f t="shared" si="1"/>
        <v>1306</v>
      </c>
      <c r="B1822" s="5" t="s">
        <v>1482</v>
      </c>
      <c r="C1822" s="6" t="s">
        <v>1394</v>
      </c>
    </row>
    <row r="1823">
      <c r="A1823" s="7">
        <f t="shared" si="1"/>
        <v>1307</v>
      </c>
      <c r="B1823" s="5" t="s">
        <v>1483</v>
      </c>
      <c r="C1823" s="6" t="s">
        <v>818</v>
      </c>
    </row>
    <row r="1824">
      <c r="A1824" s="7">
        <f t="shared" si="1"/>
        <v>1308</v>
      </c>
      <c r="B1824" s="8" t="s">
        <v>1484</v>
      </c>
      <c r="C1824" s="9" t="s">
        <v>818</v>
      </c>
    </row>
    <row r="1825">
      <c r="A1825" s="7">
        <f t="shared" si="1"/>
        <v>1309</v>
      </c>
      <c r="B1825" s="8" t="s">
        <v>1485</v>
      </c>
      <c r="C1825" s="9" t="s">
        <v>72</v>
      </c>
    </row>
    <row r="1826">
      <c r="A1826" s="7">
        <f t="shared" si="1"/>
        <v>1310</v>
      </c>
      <c r="B1826" s="8" t="s">
        <v>1486</v>
      </c>
      <c r="C1826" s="9" t="s">
        <v>650</v>
      </c>
    </row>
    <row r="1827">
      <c r="A1827" s="7">
        <f t="shared" si="1"/>
        <v>1311</v>
      </c>
      <c r="B1827" s="5" t="s">
        <v>1487</v>
      </c>
      <c r="C1827" s="6" t="s">
        <v>1260</v>
      </c>
    </row>
    <row r="1828">
      <c r="A1828" s="7">
        <f t="shared" si="1"/>
        <v>1312</v>
      </c>
      <c r="B1828" s="5" t="s">
        <v>1488</v>
      </c>
      <c r="C1828" s="6" t="s">
        <v>78</v>
      </c>
    </row>
    <row r="1829">
      <c r="A1829" s="7">
        <f t="shared" si="1"/>
        <v>1313</v>
      </c>
      <c r="B1829" s="5" t="s">
        <v>1489</v>
      </c>
      <c r="C1829" s="6" t="s">
        <v>555</v>
      </c>
    </row>
    <row r="1830">
      <c r="A1830" s="7">
        <f t="shared" si="1"/>
        <v>1314</v>
      </c>
      <c r="B1830" s="8" t="s">
        <v>1490</v>
      </c>
      <c r="C1830" s="9" t="s">
        <v>42</v>
      </c>
    </row>
    <row r="1831">
      <c r="A1831" s="7">
        <f t="shared" si="1"/>
        <v>1315</v>
      </c>
      <c r="B1831" s="5" t="s">
        <v>1491</v>
      </c>
      <c r="C1831" s="6" t="s">
        <v>1262</v>
      </c>
    </row>
    <row r="1832">
      <c r="A1832" s="7">
        <f t="shared" si="1"/>
        <v>1316</v>
      </c>
      <c r="B1832" s="5" t="s">
        <v>1492</v>
      </c>
      <c r="C1832" s="6" t="s">
        <v>1324</v>
      </c>
    </row>
    <row r="1833">
      <c r="A1833" s="7">
        <f t="shared" si="1"/>
        <v>1317</v>
      </c>
      <c r="B1833" s="8" t="s">
        <v>1493</v>
      </c>
      <c r="C1833" s="9" t="s">
        <v>614</v>
      </c>
    </row>
    <row r="1834">
      <c r="A1834" s="7">
        <f t="shared" si="1"/>
        <v>1318</v>
      </c>
      <c r="B1834" s="5" t="s">
        <v>1494</v>
      </c>
      <c r="C1834" s="6" t="s">
        <v>1495</v>
      </c>
    </row>
    <row r="1835">
      <c r="A1835" s="7">
        <f t="shared" si="1"/>
        <v>1319</v>
      </c>
      <c r="B1835" s="5" t="s">
        <v>1496</v>
      </c>
      <c r="C1835" s="6" t="s">
        <v>74</v>
      </c>
    </row>
    <row r="1836">
      <c r="A1836" s="7">
        <f t="shared" si="1"/>
        <v>1320</v>
      </c>
      <c r="B1836" s="5" t="s">
        <v>1497</v>
      </c>
      <c r="C1836" s="6" t="s">
        <v>591</v>
      </c>
    </row>
    <row r="1837">
      <c r="A1837" s="7">
        <f t="shared" si="1"/>
        <v>1321</v>
      </c>
      <c r="B1837" s="15" t="s">
        <v>1498</v>
      </c>
      <c r="C1837" s="11" t="s">
        <v>423</v>
      </c>
    </row>
    <row r="1838">
      <c r="A1838" s="7">
        <f t="shared" si="1"/>
        <v>1322</v>
      </c>
      <c r="B1838" s="8" t="s">
        <v>1499</v>
      </c>
      <c r="C1838" s="9" t="s">
        <v>874</v>
      </c>
    </row>
    <row r="1839">
      <c r="A1839" s="7">
        <f t="shared" si="1"/>
        <v>1323</v>
      </c>
      <c r="B1839" s="5" t="s">
        <v>1500</v>
      </c>
      <c r="C1839" s="6" t="s">
        <v>393</v>
      </c>
    </row>
    <row r="1840">
      <c r="A1840" s="7">
        <f t="shared" si="1"/>
        <v>1324</v>
      </c>
      <c r="B1840" s="5" t="s">
        <v>1501</v>
      </c>
      <c r="C1840" s="6" t="s">
        <v>1495</v>
      </c>
    </row>
    <row r="1841">
      <c r="A1841" s="7">
        <f t="shared" si="1"/>
        <v>1325</v>
      </c>
      <c r="B1841" s="8" t="s">
        <v>1502</v>
      </c>
      <c r="C1841" s="9" t="s">
        <v>42</v>
      </c>
    </row>
    <row r="1842">
      <c r="A1842" s="7">
        <f t="shared" si="1"/>
        <v>1326</v>
      </c>
      <c r="B1842" s="5" t="s">
        <v>1503</v>
      </c>
      <c r="C1842" s="6" t="s">
        <v>714</v>
      </c>
    </row>
    <row r="1843">
      <c r="A1843" s="7">
        <f t="shared" si="1"/>
        <v>1327</v>
      </c>
      <c r="B1843" s="8" t="s">
        <v>1504</v>
      </c>
      <c r="C1843" s="9" t="s">
        <v>874</v>
      </c>
    </row>
    <row r="1844">
      <c r="A1844" s="7">
        <f t="shared" si="1"/>
        <v>1328</v>
      </c>
      <c r="B1844" s="5" t="s">
        <v>1505</v>
      </c>
      <c r="C1844" s="6" t="s">
        <v>471</v>
      </c>
    </row>
    <row r="1845">
      <c r="A1845" s="7">
        <f t="shared" si="1"/>
        <v>1329</v>
      </c>
      <c r="B1845" s="8" t="s">
        <v>1506</v>
      </c>
      <c r="C1845" s="9" t="s">
        <v>121</v>
      </c>
    </row>
    <row r="1846">
      <c r="A1846" s="7">
        <f t="shared" si="1"/>
        <v>1330</v>
      </c>
      <c r="B1846" s="8" t="s">
        <v>1507</v>
      </c>
      <c r="C1846" s="9" t="s">
        <v>722</v>
      </c>
    </row>
    <row r="1847">
      <c r="A1847" s="7">
        <f t="shared" si="1"/>
        <v>1331</v>
      </c>
      <c r="B1847" s="8" t="s">
        <v>1508</v>
      </c>
      <c r="C1847" s="9" t="s">
        <v>722</v>
      </c>
    </row>
    <row r="1848">
      <c r="A1848" s="7">
        <f t="shared" si="1"/>
        <v>1332</v>
      </c>
      <c r="B1848" s="8" t="s">
        <v>1509</v>
      </c>
      <c r="C1848" s="9" t="s">
        <v>188</v>
      </c>
    </row>
    <row r="1849">
      <c r="A1849" s="7">
        <f t="shared" si="1"/>
        <v>1333</v>
      </c>
      <c r="B1849" s="5" t="s">
        <v>1510</v>
      </c>
      <c r="C1849" s="6" t="s">
        <v>1324</v>
      </c>
    </row>
    <row r="1850">
      <c r="A1850" s="7">
        <f t="shared" si="1"/>
        <v>1334</v>
      </c>
      <c r="B1850" s="5" t="s">
        <v>1511</v>
      </c>
      <c r="C1850" s="6" t="s">
        <v>1007</v>
      </c>
    </row>
    <row r="1851">
      <c r="A1851" s="7">
        <f t="shared" si="1"/>
        <v>1335</v>
      </c>
      <c r="B1851" s="5" t="s">
        <v>1512</v>
      </c>
      <c r="C1851" s="6" t="s">
        <v>20</v>
      </c>
    </row>
    <row r="1852">
      <c r="A1852" s="7">
        <f t="shared" si="1"/>
        <v>1336</v>
      </c>
      <c r="B1852" s="5" t="s">
        <v>1513</v>
      </c>
      <c r="C1852" s="6" t="s">
        <v>1450</v>
      </c>
    </row>
    <row r="1853">
      <c r="A1853" s="7">
        <f t="shared" si="1"/>
        <v>1337</v>
      </c>
      <c r="B1853" s="5" t="s">
        <v>1514</v>
      </c>
      <c r="C1853" s="6" t="s">
        <v>4</v>
      </c>
    </row>
    <row r="1854">
      <c r="A1854" s="7">
        <f t="shared" si="1"/>
        <v>1338</v>
      </c>
      <c r="B1854" s="8" t="s">
        <v>1515</v>
      </c>
      <c r="C1854" s="9" t="s">
        <v>60</v>
      </c>
    </row>
    <row r="1855">
      <c r="A1855" s="7">
        <f t="shared" si="1"/>
        <v>1338</v>
      </c>
      <c r="B1855" s="8" t="s">
        <v>1515</v>
      </c>
      <c r="C1855" s="9" t="s">
        <v>162</v>
      </c>
    </row>
    <row r="1856">
      <c r="A1856" s="7">
        <f t="shared" si="1"/>
        <v>1339</v>
      </c>
      <c r="B1856" s="5" t="s">
        <v>1516</v>
      </c>
      <c r="C1856" s="6" t="s">
        <v>62</v>
      </c>
    </row>
    <row r="1857">
      <c r="A1857" s="7">
        <f t="shared" si="1"/>
        <v>1340</v>
      </c>
      <c r="B1857" s="5" t="s">
        <v>1517</v>
      </c>
      <c r="C1857" s="6" t="s">
        <v>1371</v>
      </c>
    </row>
    <row r="1858">
      <c r="A1858" s="7">
        <f t="shared" si="1"/>
        <v>1340</v>
      </c>
      <c r="B1858" s="5" t="s">
        <v>1517</v>
      </c>
      <c r="C1858" s="6" t="s">
        <v>547</v>
      </c>
    </row>
    <row r="1859">
      <c r="A1859" s="7">
        <f t="shared" si="1"/>
        <v>1341</v>
      </c>
      <c r="B1859" s="8" t="s">
        <v>1518</v>
      </c>
      <c r="C1859" s="9" t="s">
        <v>121</v>
      </c>
    </row>
    <row r="1860">
      <c r="A1860" s="7">
        <f t="shared" si="1"/>
        <v>1342</v>
      </c>
      <c r="B1860" s="5" t="s">
        <v>1519</v>
      </c>
      <c r="C1860" s="6" t="s">
        <v>1394</v>
      </c>
    </row>
    <row r="1861">
      <c r="A1861" s="7">
        <f t="shared" si="1"/>
        <v>1343</v>
      </c>
      <c r="B1861" s="8" t="s">
        <v>1520</v>
      </c>
      <c r="C1861" s="9" t="s">
        <v>1169</v>
      </c>
    </row>
    <row r="1862">
      <c r="A1862" s="7">
        <f t="shared" si="1"/>
        <v>1344</v>
      </c>
      <c r="B1862" s="5" t="s">
        <v>1521</v>
      </c>
      <c r="C1862" s="6" t="s">
        <v>1466</v>
      </c>
    </row>
    <row r="1863">
      <c r="A1863" s="7">
        <f t="shared" si="1"/>
        <v>1345</v>
      </c>
      <c r="B1863" s="5" t="s">
        <v>1522</v>
      </c>
      <c r="C1863" s="6" t="s">
        <v>612</v>
      </c>
    </row>
    <row r="1864">
      <c r="A1864" s="7">
        <f t="shared" si="1"/>
        <v>1346</v>
      </c>
      <c r="B1864" s="5" t="s">
        <v>1523</v>
      </c>
      <c r="C1864" s="6" t="s">
        <v>362</v>
      </c>
    </row>
    <row r="1865">
      <c r="A1865" s="7">
        <f t="shared" si="1"/>
        <v>1347</v>
      </c>
      <c r="B1865" s="8" t="s">
        <v>1524</v>
      </c>
      <c r="C1865" s="9" t="s">
        <v>72</v>
      </c>
    </row>
    <row r="1866">
      <c r="A1866" s="7">
        <f t="shared" si="1"/>
        <v>1348</v>
      </c>
      <c r="B1866" s="8" t="s">
        <v>1525</v>
      </c>
      <c r="C1866" s="6" t="s">
        <v>1526</v>
      </c>
    </row>
    <row r="1867">
      <c r="A1867" s="7">
        <f t="shared" si="1"/>
        <v>1348</v>
      </c>
      <c r="B1867" s="8" t="s">
        <v>1525</v>
      </c>
      <c r="C1867" s="9" t="s">
        <v>60</v>
      </c>
    </row>
    <row r="1868">
      <c r="A1868" s="7">
        <f t="shared" si="1"/>
        <v>1348</v>
      </c>
      <c r="B1868" s="8" t="s">
        <v>1525</v>
      </c>
      <c r="C1868" s="9" t="s">
        <v>142</v>
      </c>
    </row>
    <row r="1869">
      <c r="A1869" s="7">
        <f t="shared" si="1"/>
        <v>1349</v>
      </c>
      <c r="B1869" s="5" t="s">
        <v>1527</v>
      </c>
      <c r="C1869" s="6" t="s">
        <v>1324</v>
      </c>
    </row>
    <row r="1870">
      <c r="A1870" s="7">
        <f t="shared" si="1"/>
        <v>1350</v>
      </c>
      <c r="B1870" s="5" t="s">
        <v>1528</v>
      </c>
      <c r="C1870" s="6" t="s">
        <v>27</v>
      </c>
    </row>
    <row r="1871">
      <c r="A1871" s="7">
        <f t="shared" si="1"/>
        <v>1351</v>
      </c>
      <c r="B1871" s="5" t="s">
        <v>1529</v>
      </c>
      <c r="C1871" s="6" t="s">
        <v>367</v>
      </c>
    </row>
    <row r="1872">
      <c r="A1872" s="7">
        <f t="shared" si="1"/>
        <v>1352</v>
      </c>
      <c r="B1872" s="8" t="s">
        <v>1530</v>
      </c>
      <c r="C1872" s="9" t="s">
        <v>683</v>
      </c>
    </row>
    <row r="1873">
      <c r="A1873" s="7">
        <f t="shared" si="1"/>
        <v>1353</v>
      </c>
      <c r="B1873" s="5" t="s">
        <v>1531</v>
      </c>
      <c r="C1873" s="6" t="s">
        <v>1120</v>
      </c>
    </row>
    <row r="1874">
      <c r="A1874" s="7">
        <f t="shared" si="1"/>
        <v>1354</v>
      </c>
      <c r="B1874" s="8" t="s">
        <v>1532</v>
      </c>
      <c r="C1874" s="9" t="s">
        <v>818</v>
      </c>
    </row>
    <row r="1875">
      <c r="A1875" s="7">
        <f t="shared" si="1"/>
        <v>1355</v>
      </c>
      <c r="B1875" s="8" t="s">
        <v>1533</v>
      </c>
      <c r="C1875" s="6" t="s">
        <v>59</v>
      </c>
    </row>
    <row r="1876">
      <c r="A1876" s="7">
        <f t="shared" si="1"/>
        <v>1356</v>
      </c>
      <c r="B1876" s="5" t="s">
        <v>1534</v>
      </c>
      <c r="C1876" s="6" t="s">
        <v>714</v>
      </c>
    </row>
    <row r="1877">
      <c r="A1877" s="7">
        <f t="shared" si="1"/>
        <v>1357</v>
      </c>
      <c r="B1877" s="8" t="s">
        <v>1535</v>
      </c>
      <c r="C1877" s="6" t="s">
        <v>132</v>
      </c>
    </row>
    <row r="1878">
      <c r="A1878" s="7">
        <f t="shared" si="1"/>
        <v>1357</v>
      </c>
      <c r="B1878" s="8" t="s">
        <v>1535</v>
      </c>
      <c r="C1878" s="6" t="s">
        <v>25</v>
      </c>
    </row>
    <row r="1879">
      <c r="A1879" s="7">
        <f t="shared" si="1"/>
        <v>1358</v>
      </c>
      <c r="B1879" s="8" t="s">
        <v>1536</v>
      </c>
      <c r="C1879" s="6" t="s">
        <v>25</v>
      </c>
    </row>
    <row r="1880">
      <c r="A1880" s="7">
        <f t="shared" si="1"/>
        <v>1358</v>
      </c>
      <c r="B1880" s="8" t="s">
        <v>1536</v>
      </c>
      <c r="C1880" s="9" t="s">
        <v>24</v>
      </c>
    </row>
    <row r="1881">
      <c r="A1881" s="7">
        <f t="shared" si="1"/>
        <v>1359</v>
      </c>
      <c r="B1881" s="8" t="s">
        <v>1537</v>
      </c>
      <c r="C1881" s="9" t="s">
        <v>162</v>
      </c>
    </row>
    <row r="1882">
      <c r="A1882" s="7">
        <f t="shared" si="1"/>
        <v>1360</v>
      </c>
      <c r="B1882" s="8" t="s">
        <v>1538</v>
      </c>
      <c r="C1882" s="9" t="s">
        <v>142</v>
      </c>
    </row>
    <row r="1883">
      <c r="A1883" s="7">
        <f t="shared" si="1"/>
        <v>1361</v>
      </c>
      <c r="B1883" s="5" t="s">
        <v>1539</v>
      </c>
      <c r="C1883" s="6" t="s">
        <v>1342</v>
      </c>
    </row>
    <row r="1884">
      <c r="A1884" s="7">
        <f t="shared" si="1"/>
        <v>1362</v>
      </c>
      <c r="B1884" s="5" t="s">
        <v>1540</v>
      </c>
      <c r="C1884" s="6" t="s">
        <v>1371</v>
      </c>
    </row>
    <row r="1885">
      <c r="A1885" s="7">
        <f t="shared" si="1"/>
        <v>1363</v>
      </c>
      <c r="B1885" s="8" t="s">
        <v>1541</v>
      </c>
      <c r="C1885" s="9" t="s">
        <v>60</v>
      </c>
    </row>
    <row r="1886">
      <c r="A1886" s="7">
        <f t="shared" si="1"/>
        <v>1364</v>
      </c>
      <c r="B1886" s="8" t="s">
        <v>1542</v>
      </c>
      <c r="C1886" s="9" t="s">
        <v>733</v>
      </c>
    </row>
    <row r="1887">
      <c r="A1887" s="7">
        <f t="shared" si="1"/>
        <v>1365</v>
      </c>
      <c r="B1887" s="8" t="s">
        <v>1543</v>
      </c>
      <c r="C1887" s="9" t="s">
        <v>733</v>
      </c>
    </row>
    <row r="1888">
      <c r="A1888" s="7">
        <f t="shared" si="1"/>
        <v>1366</v>
      </c>
      <c r="B1888" s="5" t="s">
        <v>1544</v>
      </c>
      <c r="C1888" s="6" t="s">
        <v>95</v>
      </c>
    </row>
    <row r="1889">
      <c r="A1889" s="7">
        <f t="shared" si="1"/>
        <v>1367</v>
      </c>
      <c r="B1889" s="5" t="s">
        <v>1545</v>
      </c>
      <c r="C1889" s="6" t="s">
        <v>1495</v>
      </c>
    </row>
    <row r="1890">
      <c r="A1890" s="7">
        <f t="shared" si="1"/>
        <v>1368</v>
      </c>
      <c r="B1890" s="5" t="s">
        <v>1546</v>
      </c>
      <c r="C1890" s="6" t="s">
        <v>346</v>
      </c>
    </row>
    <row r="1891">
      <c r="A1891" s="7">
        <f t="shared" si="1"/>
        <v>1369</v>
      </c>
      <c r="B1891" s="8" t="s">
        <v>1547</v>
      </c>
      <c r="C1891" s="9" t="s">
        <v>1548</v>
      </c>
    </row>
    <row r="1892">
      <c r="A1892" s="7">
        <f t="shared" si="1"/>
        <v>1370</v>
      </c>
      <c r="B1892" s="5" t="s">
        <v>1549</v>
      </c>
      <c r="C1892" s="6" t="s">
        <v>69</v>
      </c>
    </row>
    <row r="1893">
      <c r="A1893" s="7">
        <f t="shared" si="1"/>
        <v>1371</v>
      </c>
      <c r="B1893" s="5" t="s">
        <v>1550</v>
      </c>
      <c r="C1893" s="6" t="s">
        <v>1040</v>
      </c>
    </row>
    <row r="1894">
      <c r="A1894" s="7">
        <f t="shared" si="1"/>
        <v>1372</v>
      </c>
      <c r="B1894" s="5" t="s">
        <v>1551</v>
      </c>
      <c r="C1894" s="6" t="s">
        <v>462</v>
      </c>
    </row>
    <row r="1895">
      <c r="A1895" s="7">
        <f t="shared" si="1"/>
        <v>1373</v>
      </c>
      <c r="B1895" s="8" t="s">
        <v>1552</v>
      </c>
      <c r="C1895" s="9" t="s">
        <v>502</v>
      </c>
    </row>
    <row r="1896">
      <c r="A1896" s="7">
        <f t="shared" si="1"/>
        <v>1374</v>
      </c>
      <c r="B1896" s="5" t="s">
        <v>1553</v>
      </c>
      <c r="C1896" s="6" t="s">
        <v>267</v>
      </c>
    </row>
    <row r="1897">
      <c r="A1897" s="7">
        <f t="shared" si="1"/>
        <v>1374</v>
      </c>
      <c r="B1897" s="5" t="s">
        <v>1553</v>
      </c>
      <c r="C1897" s="6" t="s">
        <v>91</v>
      </c>
    </row>
    <row r="1898">
      <c r="A1898" s="7">
        <f t="shared" si="1"/>
        <v>1375</v>
      </c>
      <c r="B1898" s="8" t="s">
        <v>1554</v>
      </c>
      <c r="C1898" s="9" t="s">
        <v>845</v>
      </c>
    </row>
    <row r="1899">
      <c r="A1899" s="7">
        <f t="shared" si="1"/>
        <v>1376</v>
      </c>
      <c r="B1899" s="5" t="s">
        <v>1555</v>
      </c>
      <c r="C1899" s="6" t="s">
        <v>324</v>
      </c>
    </row>
    <row r="1900">
      <c r="A1900" s="7">
        <f t="shared" si="1"/>
        <v>1377</v>
      </c>
      <c r="B1900" s="5" t="s">
        <v>1556</v>
      </c>
      <c r="C1900" s="6" t="s">
        <v>324</v>
      </c>
    </row>
    <row r="1901">
      <c r="A1901" s="7">
        <f t="shared" si="1"/>
        <v>1378</v>
      </c>
      <c r="B1901" s="5" t="s">
        <v>1557</v>
      </c>
      <c r="C1901" s="6" t="s">
        <v>15</v>
      </c>
    </row>
    <row r="1902">
      <c r="A1902" s="7">
        <f t="shared" si="1"/>
        <v>1379</v>
      </c>
      <c r="B1902" s="8" t="s">
        <v>1558</v>
      </c>
      <c r="C1902" s="9" t="s">
        <v>1169</v>
      </c>
    </row>
    <row r="1903">
      <c r="A1903" s="7">
        <f t="shared" si="1"/>
        <v>1380</v>
      </c>
      <c r="B1903" s="8" t="s">
        <v>1559</v>
      </c>
      <c r="C1903" s="9" t="s">
        <v>1169</v>
      </c>
    </row>
    <row r="1904">
      <c r="A1904" s="7">
        <f t="shared" si="1"/>
        <v>1381</v>
      </c>
      <c r="B1904" s="5" t="s">
        <v>1560</v>
      </c>
      <c r="C1904" s="6" t="s">
        <v>731</v>
      </c>
    </row>
    <row r="1905">
      <c r="A1905" s="7">
        <f t="shared" si="1"/>
        <v>1382</v>
      </c>
      <c r="B1905" s="8" t="s">
        <v>1561</v>
      </c>
      <c r="C1905" s="9" t="s">
        <v>845</v>
      </c>
    </row>
    <row r="1906">
      <c r="A1906" s="7">
        <f t="shared" si="1"/>
        <v>1383</v>
      </c>
      <c r="B1906" s="5" t="s">
        <v>1562</v>
      </c>
      <c r="C1906" s="6" t="s">
        <v>731</v>
      </c>
    </row>
    <row r="1907">
      <c r="A1907" s="7">
        <f t="shared" si="1"/>
        <v>1384</v>
      </c>
      <c r="B1907" s="5" t="s">
        <v>1563</v>
      </c>
      <c r="C1907" s="6" t="s">
        <v>346</v>
      </c>
    </row>
    <row r="1908">
      <c r="A1908" s="7">
        <f t="shared" si="1"/>
        <v>1385</v>
      </c>
      <c r="B1908" s="8" t="s">
        <v>1564</v>
      </c>
      <c r="C1908" s="9" t="s">
        <v>758</v>
      </c>
    </row>
    <row r="1909">
      <c r="A1909" s="7">
        <f t="shared" si="1"/>
        <v>1386</v>
      </c>
      <c r="B1909" s="8" t="s">
        <v>1565</v>
      </c>
      <c r="C1909" s="9" t="s">
        <v>502</v>
      </c>
    </row>
    <row r="1910">
      <c r="A1910" s="7">
        <f t="shared" si="1"/>
        <v>1387</v>
      </c>
      <c r="B1910" s="5" t="s">
        <v>1566</v>
      </c>
      <c r="C1910" s="6" t="s">
        <v>437</v>
      </c>
    </row>
    <row r="1911">
      <c r="A1911" s="7">
        <f t="shared" si="1"/>
        <v>1388</v>
      </c>
      <c r="B1911" s="8" t="s">
        <v>1567</v>
      </c>
      <c r="C1911" s="9" t="s">
        <v>64</v>
      </c>
    </row>
    <row r="1912">
      <c r="A1912" s="7">
        <f t="shared" si="1"/>
        <v>1389</v>
      </c>
      <c r="B1912" s="8" t="s">
        <v>1568</v>
      </c>
      <c r="C1912" s="9" t="s">
        <v>1169</v>
      </c>
    </row>
    <row r="1913">
      <c r="A1913" s="7">
        <f t="shared" si="1"/>
        <v>1390</v>
      </c>
      <c r="B1913" s="8" t="s">
        <v>1569</v>
      </c>
      <c r="C1913" s="9" t="s">
        <v>83</v>
      </c>
    </row>
    <row r="1914">
      <c r="A1914" s="7">
        <f t="shared" si="1"/>
        <v>1391</v>
      </c>
      <c r="B1914" s="8" t="s">
        <v>1570</v>
      </c>
      <c r="C1914" s="9" t="s">
        <v>22</v>
      </c>
    </row>
    <row r="1915">
      <c r="A1915" s="7">
        <f t="shared" si="1"/>
        <v>1391</v>
      </c>
      <c r="B1915" s="8" t="s">
        <v>1570</v>
      </c>
      <c r="C1915" s="9" t="s">
        <v>117</v>
      </c>
    </row>
    <row r="1916">
      <c r="A1916" s="7">
        <f t="shared" si="1"/>
        <v>1392</v>
      </c>
      <c r="B1916" s="5" t="s">
        <v>1571</v>
      </c>
      <c r="C1916" s="6" t="s">
        <v>479</v>
      </c>
    </row>
    <row r="1917">
      <c r="A1917" s="7">
        <f t="shared" si="1"/>
        <v>1393</v>
      </c>
      <c r="B1917" s="5" t="s">
        <v>1572</v>
      </c>
      <c r="C1917" s="6" t="s">
        <v>603</v>
      </c>
    </row>
    <row r="1918">
      <c r="A1918" s="7">
        <f t="shared" si="1"/>
        <v>1394</v>
      </c>
      <c r="B1918" s="5" t="s">
        <v>1573</v>
      </c>
      <c r="C1918" s="6" t="s">
        <v>1040</v>
      </c>
    </row>
    <row r="1919">
      <c r="A1919" s="7">
        <f t="shared" si="1"/>
        <v>1395</v>
      </c>
      <c r="B1919" s="5" t="s">
        <v>1574</v>
      </c>
      <c r="C1919" s="6" t="s">
        <v>1120</v>
      </c>
    </row>
    <row r="1920">
      <c r="A1920" s="7">
        <f t="shared" si="1"/>
        <v>1396</v>
      </c>
      <c r="B1920" s="5" t="s">
        <v>1575</v>
      </c>
      <c r="C1920" s="6" t="s">
        <v>610</v>
      </c>
    </row>
    <row r="1921">
      <c r="A1921" s="7">
        <f t="shared" si="1"/>
        <v>1397</v>
      </c>
      <c r="B1921" s="5" t="s">
        <v>1576</v>
      </c>
      <c r="C1921" s="6" t="s">
        <v>393</v>
      </c>
    </row>
    <row r="1922">
      <c r="A1922" s="7">
        <f t="shared" si="1"/>
        <v>1398</v>
      </c>
      <c r="B1922" s="5" t="s">
        <v>1577</v>
      </c>
      <c r="C1922" s="6" t="s">
        <v>109</v>
      </c>
    </row>
    <row r="1923">
      <c r="A1923" s="7">
        <f t="shared" si="1"/>
        <v>1398</v>
      </c>
      <c r="B1923" s="5" t="s">
        <v>1577</v>
      </c>
      <c r="C1923" s="6" t="s">
        <v>162</v>
      </c>
    </row>
    <row r="1924">
      <c r="A1924" s="7">
        <f t="shared" si="1"/>
        <v>1399</v>
      </c>
      <c r="B1924" s="5" t="s">
        <v>1578</v>
      </c>
      <c r="C1924" s="6" t="s">
        <v>1267</v>
      </c>
    </row>
    <row r="1925">
      <c r="A1925" s="7">
        <f t="shared" si="1"/>
        <v>1400</v>
      </c>
      <c r="B1925" s="5" t="s">
        <v>1579</v>
      </c>
      <c r="C1925" s="6" t="s">
        <v>1221</v>
      </c>
    </row>
    <row r="1926">
      <c r="A1926" s="7">
        <f t="shared" si="1"/>
        <v>1401</v>
      </c>
      <c r="B1926" s="8" t="s">
        <v>1580</v>
      </c>
      <c r="C1926" s="9" t="s">
        <v>188</v>
      </c>
    </row>
    <row r="1927">
      <c r="A1927" s="7">
        <f t="shared" si="1"/>
        <v>1402</v>
      </c>
      <c r="B1927" s="8" t="s">
        <v>1581</v>
      </c>
      <c r="C1927" s="9" t="s">
        <v>818</v>
      </c>
    </row>
    <row r="1928">
      <c r="A1928" s="7">
        <f t="shared" si="1"/>
        <v>1403</v>
      </c>
      <c r="B1928" s="5" t="s">
        <v>1582</v>
      </c>
      <c r="C1928" s="6" t="s">
        <v>591</v>
      </c>
    </row>
    <row r="1929">
      <c r="A1929" s="7">
        <f t="shared" si="1"/>
        <v>1404</v>
      </c>
      <c r="B1929" s="5" t="s">
        <v>1583</v>
      </c>
      <c r="C1929" s="6" t="s">
        <v>367</v>
      </c>
    </row>
    <row r="1930">
      <c r="A1930" s="7">
        <f t="shared" si="1"/>
        <v>1405</v>
      </c>
      <c r="B1930" s="5" t="s">
        <v>1584</v>
      </c>
      <c r="C1930" s="6" t="s">
        <v>1585</v>
      </c>
    </row>
    <row r="1931">
      <c r="A1931" s="7">
        <f t="shared" si="1"/>
        <v>1406</v>
      </c>
      <c r="B1931" s="5" t="s">
        <v>1586</v>
      </c>
      <c r="C1931" s="6" t="s">
        <v>27</v>
      </c>
    </row>
    <row r="1932">
      <c r="A1932" s="7">
        <f t="shared" si="1"/>
        <v>1407</v>
      </c>
      <c r="B1932" s="5" t="s">
        <v>1587</v>
      </c>
      <c r="C1932" s="6" t="s">
        <v>12</v>
      </c>
    </row>
    <row r="1933">
      <c r="A1933" s="7">
        <f t="shared" si="1"/>
        <v>1408</v>
      </c>
      <c r="B1933" s="5" t="s">
        <v>1588</v>
      </c>
      <c r="C1933" s="6" t="s">
        <v>12</v>
      </c>
    </row>
    <row r="1934">
      <c r="A1934" s="7">
        <f t="shared" si="1"/>
        <v>1409</v>
      </c>
      <c r="B1934" s="5" t="s">
        <v>1589</v>
      </c>
      <c r="C1934" s="6" t="s">
        <v>731</v>
      </c>
    </row>
    <row r="1935">
      <c r="A1935" s="7">
        <f t="shared" si="1"/>
        <v>1410</v>
      </c>
      <c r="B1935" s="5" t="s">
        <v>1590</v>
      </c>
      <c r="C1935" s="6" t="s">
        <v>1585</v>
      </c>
    </row>
    <row r="1936">
      <c r="A1936" s="7">
        <f t="shared" si="1"/>
        <v>1411</v>
      </c>
      <c r="B1936" s="5" t="s">
        <v>1591</v>
      </c>
      <c r="C1936" s="6" t="s">
        <v>612</v>
      </c>
    </row>
    <row r="1937">
      <c r="A1937" s="7">
        <f t="shared" si="1"/>
        <v>1412</v>
      </c>
      <c r="B1937" s="8" t="s">
        <v>1592</v>
      </c>
      <c r="C1937" s="9" t="s">
        <v>64</v>
      </c>
    </row>
    <row r="1938">
      <c r="A1938" s="7">
        <f t="shared" si="1"/>
        <v>1413</v>
      </c>
      <c r="B1938" s="8" t="s">
        <v>1593</v>
      </c>
      <c r="C1938" s="9" t="s">
        <v>818</v>
      </c>
    </row>
    <row r="1939">
      <c r="A1939" s="7">
        <f t="shared" si="1"/>
        <v>1414</v>
      </c>
      <c r="B1939" s="5" t="s">
        <v>1594</v>
      </c>
      <c r="C1939" s="6" t="s">
        <v>610</v>
      </c>
    </row>
    <row r="1940">
      <c r="A1940" s="7">
        <f t="shared" si="1"/>
        <v>1415</v>
      </c>
      <c r="B1940" s="5" t="s">
        <v>1595</v>
      </c>
      <c r="C1940" s="6" t="s">
        <v>731</v>
      </c>
    </row>
    <row r="1941">
      <c r="A1941" s="7">
        <f t="shared" si="1"/>
        <v>1416</v>
      </c>
      <c r="B1941" s="8" t="s">
        <v>1596</v>
      </c>
      <c r="C1941" s="9" t="s">
        <v>818</v>
      </c>
    </row>
    <row r="1942">
      <c r="A1942" s="7">
        <f t="shared" si="1"/>
        <v>1417</v>
      </c>
      <c r="B1942" s="5" t="s">
        <v>1597</v>
      </c>
      <c r="C1942" s="6" t="s">
        <v>328</v>
      </c>
    </row>
    <row r="1943">
      <c r="A1943" s="7">
        <f t="shared" si="1"/>
        <v>1418</v>
      </c>
      <c r="B1943" s="8" t="s">
        <v>1598</v>
      </c>
      <c r="C1943" s="9" t="s">
        <v>60</v>
      </c>
    </row>
    <row r="1944">
      <c r="A1944" s="7">
        <f t="shared" si="1"/>
        <v>1418</v>
      </c>
      <c r="B1944" s="8" t="s">
        <v>1598</v>
      </c>
      <c r="C1944" s="9" t="s">
        <v>162</v>
      </c>
    </row>
    <row r="1945">
      <c r="A1945" s="7">
        <f t="shared" si="1"/>
        <v>1418</v>
      </c>
      <c r="B1945" s="8" t="s">
        <v>1598</v>
      </c>
      <c r="C1945" s="9" t="s">
        <v>142</v>
      </c>
    </row>
    <row r="1946">
      <c r="A1946" s="7">
        <f t="shared" si="1"/>
        <v>1419</v>
      </c>
      <c r="B1946" s="8" t="s">
        <v>1599</v>
      </c>
      <c r="C1946" s="9" t="s">
        <v>616</v>
      </c>
    </row>
    <row r="1947">
      <c r="A1947" s="7">
        <f t="shared" si="1"/>
        <v>1419</v>
      </c>
      <c r="B1947" s="8" t="s">
        <v>1599</v>
      </c>
      <c r="C1947" s="9" t="s">
        <v>60</v>
      </c>
    </row>
    <row r="1948">
      <c r="A1948" s="7">
        <f t="shared" si="1"/>
        <v>1420</v>
      </c>
      <c r="B1948" s="5" t="s">
        <v>1600</v>
      </c>
      <c r="C1948" s="6" t="s">
        <v>365</v>
      </c>
    </row>
    <row r="1949">
      <c r="A1949" s="7">
        <f t="shared" si="1"/>
        <v>1421</v>
      </c>
      <c r="B1949" s="5" t="s">
        <v>1601</v>
      </c>
      <c r="C1949" s="6" t="s">
        <v>142</v>
      </c>
    </row>
    <row r="1950">
      <c r="A1950" s="7">
        <f t="shared" si="1"/>
        <v>1422</v>
      </c>
      <c r="B1950" s="5" t="s">
        <v>1602</v>
      </c>
      <c r="C1950" s="6" t="s">
        <v>462</v>
      </c>
    </row>
    <row r="1951">
      <c r="A1951" s="7">
        <f t="shared" si="1"/>
        <v>1423</v>
      </c>
      <c r="B1951" s="5" t="s">
        <v>1603</v>
      </c>
      <c r="C1951" s="6" t="s">
        <v>731</v>
      </c>
    </row>
    <row r="1952">
      <c r="A1952" s="7">
        <f t="shared" si="1"/>
        <v>1424</v>
      </c>
      <c r="B1952" s="5" t="s">
        <v>1604</v>
      </c>
      <c r="C1952" s="6" t="s">
        <v>12</v>
      </c>
    </row>
    <row r="1953">
      <c r="A1953" s="7">
        <f t="shared" si="1"/>
        <v>1425</v>
      </c>
      <c r="B1953" s="5" t="s">
        <v>1605</v>
      </c>
      <c r="C1953" s="6" t="s">
        <v>1248</v>
      </c>
    </row>
    <row r="1954">
      <c r="A1954" s="7">
        <f t="shared" si="1"/>
        <v>1426</v>
      </c>
      <c r="B1954" s="5" t="s">
        <v>1606</v>
      </c>
      <c r="C1954" s="6" t="s">
        <v>20</v>
      </c>
    </row>
    <row r="1955">
      <c r="A1955" s="7">
        <f t="shared" si="1"/>
        <v>1427</v>
      </c>
      <c r="B1955" s="8" t="s">
        <v>1607</v>
      </c>
      <c r="C1955" s="9" t="s">
        <v>177</v>
      </c>
    </row>
    <row r="1956">
      <c r="A1956" s="7">
        <f t="shared" si="1"/>
        <v>1428</v>
      </c>
      <c r="B1956" s="8" t="s">
        <v>1608</v>
      </c>
      <c r="C1956" s="6" t="s">
        <v>449</v>
      </c>
    </row>
    <row r="1957">
      <c r="A1957" s="7">
        <f t="shared" si="1"/>
        <v>1428</v>
      </c>
      <c r="B1957" s="8" t="s">
        <v>1608</v>
      </c>
      <c r="C1957" s="9" t="s">
        <v>60</v>
      </c>
    </row>
    <row r="1958">
      <c r="A1958" s="7">
        <f t="shared" si="1"/>
        <v>1429</v>
      </c>
      <c r="B1958" s="8" t="s">
        <v>1609</v>
      </c>
      <c r="C1958" s="9" t="s">
        <v>60</v>
      </c>
    </row>
    <row r="1959">
      <c r="A1959" s="7">
        <f t="shared" si="1"/>
        <v>1430</v>
      </c>
      <c r="B1959" s="12" t="s">
        <v>1610</v>
      </c>
      <c r="C1959" s="13" t="s">
        <v>420</v>
      </c>
    </row>
    <row r="1960">
      <c r="A1960" s="7">
        <f t="shared" si="1"/>
        <v>1431</v>
      </c>
      <c r="B1960" s="12" t="s">
        <v>1611</v>
      </c>
      <c r="C1960" s="13" t="s">
        <v>420</v>
      </c>
    </row>
    <row r="1961">
      <c r="A1961" s="7">
        <f t="shared" si="1"/>
        <v>1432</v>
      </c>
      <c r="B1961" s="8" t="s">
        <v>1612</v>
      </c>
      <c r="C1961" s="9" t="s">
        <v>88</v>
      </c>
    </row>
    <row r="1962">
      <c r="A1962" s="7">
        <f t="shared" si="1"/>
        <v>1433</v>
      </c>
      <c r="B1962" s="8" t="s">
        <v>1613</v>
      </c>
      <c r="C1962" s="9" t="s">
        <v>60</v>
      </c>
    </row>
    <row r="1963">
      <c r="A1963" s="7">
        <f t="shared" si="1"/>
        <v>1433</v>
      </c>
      <c r="B1963" s="8" t="s">
        <v>1613</v>
      </c>
      <c r="C1963" s="6" t="s">
        <v>59</v>
      </c>
    </row>
    <row r="1964">
      <c r="A1964" s="7">
        <f t="shared" si="1"/>
        <v>1434</v>
      </c>
      <c r="B1964" s="5" t="s">
        <v>1614</v>
      </c>
      <c r="C1964" s="6" t="s">
        <v>324</v>
      </c>
    </row>
    <row r="1965">
      <c r="A1965" s="7">
        <f t="shared" si="1"/>
        <v>1435</v>
      </c>
      <c r="B1965" s="8" t="s">
        <v>1615</v>
      </c>
      <c r="C1965" s="9" t="s">
        <v>60</v>
      </c>
    </row>
    <row r="1966">
      <c r="A1966" s="7">
        <f t="shared" si="1"/>
        <v>1435</v>
      </c>
      <c r="B1966" s="8" t="s">
        <v>1615</v>
      </c>
      <c r="C1966" s="9" t="s">
        <v>64</v>
      </c>
    </row>
    <row r="1967">
      <c r="A1967" s="7">
        <f t="shared" si="1"/>
        <v>1436</v>
      </c>
      <c r="B1967" s="12" t="s">
        <v>1616</v>
      </c>
      <c r="C1967" s="13" t="s">
        <v>420</v>
      </c>
    </row>
    <row r="1968">
      <c r="A1968" s="7">
        <f t="shared" si="1"/>
        <v>1437</v>
      </c>
      <c r="B1968" s="5" t="s">
        <v>1617</v>
      </c>
      <c r="C1968" s="6" t="s">
        <v>1371</v>
      </c>
    </row>
    <row r="1969">
      <c r="A1969" s="7">
        <f t="shared" si="1"/>
        <v>1438</v>
      </c>
      <c r="B1969" s="5" t="s">
        <v>1618</v>
      </c>
      <c r="C1969" s="6" t="s">
        <v>32</v>
      </c>
    </row>
    <row r="1970">
      <c r="A1970" s="7">
        <f t="shared" si="1"/>
        <v>1439</v>
      </c>
      <c r="B1970" s="5" t="s">
        <v>1619</v>
      </c>
      <c r="C1970" s="6" t="s">
        <v>1290</v>
      </c>
    </row>
    <row r="1971">
      <c r="A1971" s="7">
        <f t="shared" si="1"/>
        <v>1439</v>
      </c>
      <c r="B1971" s="5" t="s">
        <v>1619</v>
      </c>
      <c r="C1971" s="6" t="s">
        <v>1371</v>
      </c>
    </row>
    <row r="1972">
      <c r="A1972" s="7">
        <f t="shared" si="1"/>
        <v>1439</v>
      </c>
      <c r="B1972" s="5" t="s">
        <v>1619</v>
      </c>
      <c r="C1972" s="6" t="s">
        <v>547</v>
      </c>
    </row>
    <row r="1973">
      <c r="A1973" s="7">
        <f t="shared" si="1"/>
        <v>1439</v>
      </c>
      <c r="B1973" s="5" t="s">
        <v>1619</v>
      </c>
      <c r="C1973" s="6" t="s">
        <v>1620</v>
      </c>
    </row>
    <row r="1974">
      <c r="A1974" s="7">
        <f t="shared" si="1"/>
        <v>1440</v>
      </c>
      <c r="B1974" s="5" t="s">
        <v>1621</v>
      </c>
      <c r="C1974" s="6" t="s">
        <v>610</v>
      </c>
    </row>
    <row r="1975">
      <c r="A1975" s="7">
        <f t="shared" si="1"/>
        <v>1441</v>
      </c>
      <c r="B1975" s="8" t="s">
        <v>1622</v>
      </c>
      <c r="C1975" s="9" t="s">
        <v>733</v>
      </c>
    </row>
    <row r="1976">
      <c r="A1976" s="7">
        <f t="shared" si="1"/>
        <v>1442</v>
      </c>
      <c r="B1976" s="5" t="s">
        <v>1623</v>
      </c>
      <c r="C1976" s="6" t="s">
        <v>1223</v>
      </c>
    </row>
    <row r="1977">
      <c r="A1977" s="7">
        <f t="shared" si="1"/>
        <v>1443</v>
      </c>
      <c r="B1977" s="5" t="s">
        <v>1624</v>
      </c>
      <c r="C1977" s="6" t="s">
        <v>479</v>
      </c>
    </row>
    <row r="1978">
      <c r="A1978" s="7">
        <f t="shared" si="1"/>
        <v>1444</v>
      </c>
      <c r="B1978" s="8" t="s">
        <v>1625</v>
      </c>
      <c r="C1978" s="9" t="s">
        <v>372</v>
      </c>
    </row>
    <row r="1979">
      <c r="A1979" s="7">
        <f t="shared" si="1"/>
        <v>1445</v>
      </c>
      <c r="B1979" s="5" t="s">
        <v>1626</v>
      </c>
      <c r="C1979" s="6" t="s">
        <v>62</v>
      </c>
    </row>
    <row r="1980">
      <c r="A1980" s="7">
        <f t="shared" si="1"/>
        <v>1446</v>
      </c>
      <c r="B1980" s="8" t="s">
        <v>1627</v>
      </c>
      <c r="C1980" s="9" t="s">
        <v>416</v>
      </c>
    </row>
    <row r="1981">
      <c r="A1981" s="7">
        <f t="shared" si="1"/>
        <v>1447</v>
      </c>
      <c r="B1981" s="5" t="s">
        <v>1628</v>
      </c>
      <c r="C1981" s="6" t="s">
        <v>405</v>
      </c>
    </row>
    <row r="1982">
      <c r="A1982" s="7">
        <f t="shared" si="1"/>
        <v>1448</v>
      </c>
      <c r="B1982" s="5" t="s">
        <v>1629</v>
      </c>
      <c r="C1982" s="6" t="s">
        <v>405</v>
      </c>
    </row>
    <row r="1983">
      <c r="A1983" s="7">
        <f t="shared" si="1"/>
        <v>1449</v>
      </c>
      <c r="B1983" s="5" t="s">
        <v>1630</v>
      </c>
      <c r="C1983" s="6" t="s">
        <v>1376</v>
      </c>
    </row>
    <row r="1984">
      <c r="A1984" s="7">
        <f t="shared" si="1"/>
        <v>1450</v>
      </c>
      <c r="B1984" s="8" t="s">
        <v>1631</v>
      </c>
      <c r="C1984" s="9" t="s">
        <v>162</v>
      </c>
    </row>
    <row r="1985">
      <c r="A1985" s="7">
        <f t="shared" si="1"/>
        <v>1451</v>
      </c>
      <c r="B1985" s="5" t="s">
        <v>1632</v>
      </c>
      <c r="C1985" s="6" t="s">
        <v>80</v>
      </c>
    </row>
    <row r="1986">
      <c r="A1986" s="7">
        <f t="shared" si="1"/>
        <v>1452</v>
      </c>
      <c r="B1986" s="5" t="s">
        <v>1633</v>
      </c>
      <c r="C1986" s="6" t="s">
        <v>1394</v>
      </c>
    </row>
    <row r="1987">
      <c r="A1987" s="7">
        <f t="shared" si="1"/>
        <v>1453</v>
      </c>
      <c r="B1987" s="8" t="s">
        <v>1634</v>
      </c>
      <c r="C1987" s="9" t="s">
        <v>416</v>
      </c>
    </row>
    <row r="1988">
      <c r="A1988" s="7">
        <f t="shared" si="1"/>
        <v>1454</v>
      </c>
      <c r="B1988" s="8" t="s">
        <v>1635</v>
      </c>
      <c r="C1988" s="6" t="s">
        <v>25</v>
      </c>
    </row>
    <row r="1989">
      <c r="A1989" s="7">
        <f t="shared" si="1"/>
        <v>1454</v>
      </c>
      <c r="B1989" s="8" t="s">
        <v>1635</v>
      </c>
      <c r="C1989" s="9" t="s">
        <v>22</v>
      </c>
    </row>
    <row r="1990">
      <c r="A1990" s="7">
        <f t="shared" si="1"/>
        <v>1454</v>
      </c>
      <c r="B1990" s="8" t="s">
        <v>1635</v>
      </c>
      <c r="C1990" s="9" t="s">
        <v>24</v>
      </c>
    </row>
    <row r="1991">
      <c r="A1991" s="7">
        <f t="shared" si="1"/>
        <v>1455</v>
      </c>
      <c r="B1991" s="8" t="s">
        <v>1636</v>
      </c>
      <c r="C1991" s="9" t="s">
        <v>372</v>
      </c>
    </row>
    <row r="1992">
      <c r="A1992" s="7">
        <f t="shared" si="1"/>
        <v>1456</v>
      </c>
      <c r="B1992" s="8" t="s">
        <v>1637</v>
      </c>
      <c r="C1992" s="9" t="s">
        <v>683</v>
      </c>
    </row>
    <row r="1993">
      <c r="A1993" s="7">
        <f t="shared" si="1"/>
        <v>1457</v>
      </c>
      <c r="B1993" s="8" t="s">
        <v>1638</v>
      </c>
      <c r="C1993" s="9" t="s">
        <v>530</v>
      </c>
    </row>
    <row r="1994">
      <c r="A1994" s="7">
        <f t="shared" si="1"/>
        <v>1458</v>
      </c>
      <c r="B1994" s="5" t="s">
        <v>1639</v>
      </c>
      <c r="C1994" s="6" t="s">
        <v>479</v>
      </c>
    </row>
    <row r="1995">
      <c r="A1995" s="7">
        <f t="shared" si="1"/>
        <v>1459</v>
      </c>
      <c r="B1995" s="8" t="s">
        <v>1640</v>
      </c>
      <c r="C1995" s="9" t="s">
        <v>64</v>
      </c>
    </row>
    <row r="1996">
      <c r="A1996" s="7">
        <f t="shared" si="1"/>
        <v>1460</v>
      </c>
      <c r="B1996" s="8" t="s">
        <v>1641</v>
      </c>
      <c r="C1996" s="6" t="s">
        <v>25</v>
      </c>
    </row>
    <row r="1997">
      <c r="A1997" s="7">
        <f t="shared" si="1"/>
        <v>1460</v>
      </c>
      <c r="B1997" s="8" t="s">
        <v>1641</v>
      </c>
      <c r="C1997" s="9" t="s">
        <v>24</v>
      </c>
    </row>
    <row r="1998">
      <c r="A1998" s="7">
        <f t="shared" si="1"/>
        <v>1461</v>
      </c>
      <c r="B1998" s="5" t="s">
        <v>1642</v>
      </c>
      <c r="C1998" s="6" t="s">
        <v>1223</v>
      </c>
    </row>
    <row r="1999">
      <c r="A1999" s="7">
        <f t="shared" si="1"/>
        <v>1462</v>
      </c>
      <c r="B1999" s="5" t="s">
        <v>1643</v>
      </c>
      <c r="C1999" s="6" t="s">
        <v>1342</v>
      </c>
    </row>
    <row r="2000">
      <c r="A2000" s="7">
        <f t="shared" si="1"/>
        <v>1463</v>
      </c>
      <c r="B2000" s="8" t="s">
        <v>1644</v>
      </c>
      <c r="C2000" s="9" t="s">
        <v>547</v>
      </c>
    </row>
    <row r="2001">
      <c r="A2001" s="7">
        <f t="shared" si="1"/>
        <v>1464</v>
      </c>
      <c r="B2001" s="8" t="s">
        <v>1645</v>
      </c>
      <c r="C2001" s="9" t="s">
        <v>1548</v>
      </c>
    </row>
    <row r="2002">
      <c r="A2002" s="7">
        <f t="shared" si="1"/>
        <v>1465</v>
      </c>
      <c r="B2002" s="8" t="s">
        <v>1646</v>
      </c>
      <c r="C2002" s="9" t="s">
        <v>1548</v>
      </c>
    </row>
    <row r="2003">
      <c r="A2003" s="7">
        <f t="shared" si="1"/>
        <v>1466</v>
      </c>
      <c r="B2003" s="5" t="s">
        <v>1647</v>
      </c>
      <c r="C2003" s="6" t="s">
        <v>1223</v>
      </c>
    </row>
    <row r="2004">
      <c r="A2004" s="7">
        <f t="shared" si="1"/>
        <v>1467</v>
      </c>
      <c r="B2004" s="5" t="s">
        <v>1648</v>
      </c>
      <c r="C2004" s="6" t="s">
        <v>6</v>
      </c>
    </row>
    <row r="2005">
      <c r="A2005" s="7">
        <f t="shared" si="1"/>
        <v>1468</v>
      </c>
      <c r="B2005" s="5" t="s">
        <v>1649</v>
      </c>
      <c r="C2005" s="6" t="s">
        <v>591</v>
      </c>
    </row>
    <row r="2006">
      <c r="A2006" s="7">
        <f t="shared" si="1"/>
        <v>1469</v>
      </c>
      <c r="B2006" s="8" t="s">
        <v>1650</v>
      </c>
      <c r="C2006" s="9" t="s">
        <v>24</v>
      </c>
    </row>
    <row r="2007">
      <c r="A2007" s="7">
        <f t="shared" si="1"/>
        <v>1470</v>
      </c>
      <c r="B2007" s="8" t="s">
        <v>1651</v>
      </c>
      <c r="C2007" s="6" t="s">
        <v>150</v>
      </c>
    </row>
    <row r="2008">
      <c r="A2008" s="7">
        <f t="shared" si="1"/>
        <v>1470</v>
      </c>
      <c r="B2008" s="8" t="s">
        <v>1651</v>
      </c>
      <c r="C2008" s="9" t="s">
        <v>162</v>
      </c>
    </row>
    <row r="2009">
      <c r="A2009" s="7">
        <f t="shared" si="1"/>
        <v>1471</v>
      </c>
      <c r="B2009" s="5" t="s">
        <v>1652</v>
      </c>
      <c r="C2009" s="6" t="s">
        <v>1279</v>
      </c>
    </row>
    <row r="2010">
      <c r="A2010" s="7">
        <f t="shared" si="1"/>
        <v>1472</v>
      </c>
      <c r="B2010" s="8" t="s">
        <v>1653</v>
      </c>
      <c r="C2010" s="9" t="s">
        <v>818</v>
      </c>
    </row>
    <row r="2011">
      <c r="A2011" s="7">
        <f t="shared" si="1"/>
        <v>1473</v>
      </c>
      <c r="B2011" s="8" t="s">
        <v>1654</v>
      </c>
      <c r="C2011" s="9" t="s">
        <v>40</v>
      </c>
    </row>
    <row r="2012">
      <c r="A2012" s="7">
        <f t="shared" si="1"/>
        <v>1474</v>
      </c>
      <c r="B2012" s="8" t="s">
        <v>1655</v>
      </c>
      <c r="C2012" s="9" t="s">
        <v>1548</v>
      </c>
    </row>
    <row r="2013">
      <c r="A2013" s="7">
        <f t="shared" si="1"/>
        <v>1475</v>
      </c>
      <c r="B2013" s="8" t="s">
        <v>1656</v>
      </c>
      <c r="C2013" s="9" t="s">
        <v>10</v>
      </c>
    </row>
    <row r="2014">
      <c r="A2014" s="7">
        <f t="shared" si="1"/>
        <v>1475</v>
      </c>
      <c r="B2014" s="8" t="s">
        <v>1656</v>
      </c>
      <c r="C2014" s="9" t="s">
        <v>60</v>
      </c>
    </row>
    <row r="2015">
      <c r="A2015" s="7">
        <f t="shared" si="1"/>
        <v>1476</v>
      </c>
      <c r="B2015" s="5" t="s">
        <v>1657</v>
      </c>
      <c r="C2015" s="6" t="s">
        <v>367</v>
      </c>
    </row>
    <row r="2016">
      <c r="A2016" s="7">
        <f t="shared" si="1"/>
        <v>1477</v>
      </c>
      <c r="B2016" s="5" t="s">
        <v>1658</v>
      </c>
      <c r="C2016" s="6" t="s">
        <v>142</v>
      </c>
    </row>
    <row r="2017">
      <c r="A2017" s="7">
        <f t="shared" si="1"/>
        <v>1478</v>
      </c>
      <c r="B2017" s="5" t="s">
        <v>1659</v>
      </c>
      <c r="C2017" s="6" t="s">
        <v>1007</v>
      </c>
    </row>
    <row r="2018">
      <c r="A2018" s="7">
        <f t="shared" si="1"/>
        <v>1478</v>
      </c>
      <c r="B2018" s="5" t="s">
        <v>1659</v>
      </c>
      <c r="C2018" s="6" t="s">
        <v>815</v>
      </c>
    </row>
    <row r="2019">
      <c r="A2019" s="7">
        <f t="shared" si="1"/>
        <v>1478</v>
      </c>
      <c r="B2019" s="5" t="s">
        <v>1659</v>
      </c>
      <c r="C2019" s="6" t="s">
        <v>656</v>
      </c>
    </row>
    <row r="2020">
      <c r="A2020" s="7">
        <f t="shared" si="1"/>
        <v>1479</v>
      </c>
      <c r="B2020" s="8" t="s">
        <v>1660</v>
      </c>
      <c r="C2020" s="9" t="s">
        <v>728</v>
      </c>
    </row>
    <row r="2021">
      <c r="A2021" s="7">
        <f t="shared" si="1"/>
        <v>1480</v>
      </c>
      <c r="B2021" s="8" t="s">
        <v>1661</v>
      </c>
      <c r="C2021" s="6" t="s">
        <v>629</v>
      </c>
    </row>
    <row r="2022">
      <c r="A2022" s="7">
        <f t="shared" si="1"/>
        <v>1481</v>
      </c>
      <c r="B2022" s="5" t="s">
        <v>1662</v>
      </c>
      <c r="C2022" s="6" t="s">
        <v>471</v>
      </c>
    </row>
    <row r="2023">
      <c r="A2023" s="7">
        <f t="shared" si="1"/>
        <v>1482</v>
      </c>
      <c r="B2023" s="5" t="s">
        <v>1663</v>
      </c>
      <c r="C2023" s="6" t="s">
        <v>15</v>
      </c>
    </row>
    <row r="2024">
      <c r="A2024" s="7">
        <f t="shared" si="1"/>
        <v>1483</v>
      </c>
      <c r="B2024" s="8" t="s">
        <v>1664</v>
      </c>
      <c r="C2024" s="9" t="s">
        <v>40</v>
      </c>
    </row>
    <row r="2025">
      <c r="A2025" s="7">
        <f t="shared" si="1"/>
        <v>1484</v>
      </c>
      <c r="B2025" s="8" t="s">
        <v>1665</v>
      </c>
      <c r="C2025" s="9" t="s">
        <v>40</v>
      </c>
    </row>
    <row r="2026">
      <c r="A2026" s="7">
        <f t="shared" si="1"/>
        <v>1485</v>
      </c>
      <c r="B2026" s="5" t="s">
        <v>1666</v>
      </c>
      <c r="C2026" s="6" t="s">
        <v>1007</v>
      </c>
    </row>
    <row r="2027">
      <c r="A2027" s="7">
        <f t="shared" si="1"/>
        <v>1485</v>
      </c>
      <c r="B2027" s="5" t="s">
        <v>1666</v>
      </c>
      <c r="C2027" s="6" t="s">
        <v>655</v>
      </c>
    </row>
    <row r="2028">
      <c r="A2028" s="7">
        <f t="shared" si="1"/>
        <v>1486</v>
      </c>
      <c r="B2028" s="5" t="s">
        <v>1667</v>
      </c>
      <c r="C2028" s="6" t="s">
        <v>1279</v>
      </c>
    </row>
    <row r="2029">
      <c r="A2029" s="7">
        <f t="shared" si="1"/>
        <v>1487</v>
      </c>
      <c r="B2029" s="5" t="s">
        <v>1668</v>
      </c>
      <c r="C2029" s="17" t="s">
        <v>1470</v>
      </c>
    </row>
    <row r="2030">
      <c r="A2030" s="7">
        <f t="shared" si="1"/>
        <v>1488</v>
      </c>
      <c r="B2030" s="5" t="s">
        <v>1669</v>
      </c>
      <c r="C2030" s="6" t="s">
        <v>1007</v>
      </c>
    </row>
    <row r="2031">
      <c r="A2031" s="7">
        <f t="shared" si="1"/>
        <v>1488</v>
      </c>
      <c r="B2031" s="5" t="s">
        <v>1669</v>
      </c>
      <c r="C2031" s="6" t="s">
        <v>656</v>
      </c>
    </row>
    <row r="2032">
      <c r="A2032" s="7">
        <f t="shared" si="1"/>
        <v>1489</v>
      </c>
      <c r="B2032" s="8" t="s">
        <v>1670</v>
      </c>
      <c r="C2032" s="9" t="s">
        <v>835</v>
      </c>
    </row>
    <row r="2033">
      <c r="A2033" s="7">
        <f t="shared" si="1"/>
        <v>1490</v>
      </c>
      <c r="B2033" s="8" t="s">
        <v>1671</v>
      </c>
      <c r="C2033" s="9" t="s">
        <v>547</v>
      </c>
    </row>
    <row r="2034">
      <c r="A2034" s="7">
        <f t="shared" si="1"/>
        <v>1491</v>
      </c>
      <c r="B2034" s="5" t="s">
        <v>1672</v>
      </c>
      <c r="C2034" s="6" t="s">
        <v>20</v>
      </c>
    </row>
    <row r="2035">
      <c r="A2035" s="7">
        <f t="shared" si="1"/>
        <v>1492</v>
      </c>
      <c r="B2035" s="5" t="s">
        <v>1673</v>
      </c>
      <c r="C2035" s="6" t="s">
        <v>20</v>
      </c>
    </row>
    <row r="2036">
      <c r="A2036" s="7">
        <f t="shared" si="1"/>
        <v>1493</v>
      </c>
      <c r="B2036" s="5" t="s">
        <v>1674</v>
      </c>
      <c r="C2036" s="6" t="s">
        <v>20</v>
      </c>
    </row>
    <row r="2037">
      <c r="A2037" s="7">
        <f t="shared" si="1"/>
        <v>1494</v>
      </c>
      <c r="B2037" s="5" t="s">
        <v>1675</v>
      </c>
      <c r="C2037" s="6" t="s">
        <v>621</v>
      </c>
    </row>
    <row r="2038">
      <c r="A2038" s="7">
        <f t="shared" si="1"/>
        <v>1495</v>
      </c>
      <c r="B2038" s="5" t="s">
        <v>1676</v>
      </c>
      <c r="C2038" s="6" t="s">
        <v>1007</v>
      </c>
    </row>
    <row r="2039">
      <c r="A2039" s="7">
        <f t="shared" si="1"/>
        <v>1495</v>
      </c>
      <c r="B2039" s="5" t="s">
        <v>1676</v>
      </c>
      <c r="C2039" s="6" t="s">
        <v>656</v>
      </c>
    </row>
    <row r="2040">
      <c r="A2040" s="7">
        <f t="shared" si="1"/>
        <v>1496</v>
      </c>
      <c r="B2040" s="8" t="s">
        <v>1677</v>
      </c>
      <c r="C2040" s="9" t="s">
        <v>83</v>
      </c>
    </row>
    <row r="2041">
      <c r="A2041" s="7">
        <f t="shared" si="1"/>
        <v>1497</v>
      </c>
      <c r="B2041" s="8" t="s">
        <v>1678</v>
      </c>
      <c r="C2041" s="6" t="s">
        <v>1012</v>
      </c>
    </row>
    <row r="2042">
      <c r="A2042" s="7">
        <f t="shared" si="1"/>
        <v>1498</v>
      </c>
      <c r="B2042" s="5" t="s">
        <v>1679</v>
      </c>
      <c r="C2042" s="6" t="s">
        <v>467</v>
      </c>
    </row>
    <row r="2043">
      <c r="A2043" s="7">
        <f t="shared" si="1"/>
        <v>1499</v>
      </c>
      <c r="B2043" s="5" t="s">
        <v>1680</v>
      </c>
      <c r="C2043" s="6" t="s">
        <v>1007</v>
      </c>
    </row>
    <row r="2044">
      <c r="A2044" s="7">
        <f t="shared" si="1"/>
        <v>1499</v>
      </c>
      <c r="B2044" s="5" t="s">
        <v>1680</v>
      </c>
      <c r="C2044" s="6" t="s">
        <v>656</v>
      </c>
    </row>
    <row r="2045">
      <c r="A2045" s="7">
        <f t="shared" si="1"/>
        <v>1500</v>
      </c>
      <c r="B2045" s="5" t="s">
        <v>1681</v>
      </c>
      <c r="C2045" s="6" t="s">
        <v>1007</v>
      </c>
    </row>
    <row r="2046">
      <c r="A2046" s="7">
        <f t="shared" si="1"/>
        <v>1500</v>
      </c>
      <c r="B2046" s="5" t="s">
        <v>1681</v>
      </c>
      <c r="C2046" s="6" t="s">
        <v>656</v>
      </c>
    </row>
    <row r="2047">
      <c r="A2047" s="7">
        <f t="shared" si="1"/>
        <v>1501</v>
      </c>
      <c r="B2047" s="8" t="s">
        <v>1682</v>
      </c>
      <c r="C2047" s="9" t="s">
        <v>758</v>
      </c>
    </row>
    <row r="2048">
      <c r="A2048" s="7">
        <f t="shared" si="1"/>
        <v>1502</v>
      </c>
      <c r="B2048" s="5" t="s">
        <v>1683</v>
      </c>
      <c r="C2048" s="6" t="s">
        <v>1007</v>
      </c>
    </row>
    <row r="2049">
      <c r="A2049" s="7">
        <f t="shared" si="1"/>
        <v>1502</v>
      </c>
      <c r="B2049" s="5" t="s">
        <v>1683</v>
      </c>
      <c r="C2049" s="6" t="s">
        <v>656</v>
      </c>
    </row>
    <row r="2050">
      <c r="A2050" s="7">
        <f t="shared" si="1"/>
        <v>1503</v>
      </c>
      <c r="B2050" s="8" t="s">
        <v>1684</v>
      </c>
      <c r="C2050" s="6" t="s">
        <v>25</v>
      </c>
    </row>
    <row r="2051">
      <c r="A2051" s="7">
        <f t="shared" si="1"/>
        <v>1503</v>
      </c>
      <c r="B2051" s="8" t="s">
        <v>1684</v>
      </c>
      <c r="C2051" s="9" t="s">
        <v>56</v>
      </c>
    </row>
    <row r="2052">
      <c r="A2052" s="7">
        <f t="shared" si="1"/>
        <v>1504</v>
      </c>
      <c r="B2052" s="8" t="s">
        <v>1685</v>
      </c>
      <c r="C2052" s="9" t="s">
        <v>758</v>
      </c>
    </row>
    <row r="2053">
      <c r="A2053" s="7">
        <f t="shared" si="1"/>
        <v>1504</v>
      </c>
      <c r="B2053" s="8" t="s">
        <v>1685</v>
      </c>
      <c r="C2053" s="9" t="s">
        <v>142</v>
      </c>
    </row>
    <row r="2054">
      <c r="A2054" s="7">
        <f t="shared" si="1"/>
        <v>1505</v>
      </c>
      <c r="B2054" s="5" t="s">
        <v>1686</v>
      </c>
      <c r="C2054" s="6" t="s">
        <v>1369</v>
      </c>
    </row>
    <row r="2055">
      <c r="A2055" s="7">
        <f t="shared" si="1"/>
        <v>1506</v>
      </c>
      <c r="B2055" s="5" t="s">
        <v>1687</v>
      </c>
      <c r="C2055" s="6" t="s">
        <v>48</v>
      </c>
    </row>
    <row r="2056">
      <c r="A2056" s="7">
        <f t="shared" si="1"/>
        <v>1507</v>
      </c>
      <c r="B2056" s="5" t="s">
        <v>1688</v>
      </c>
      <c r="C2056" s="6" t="s">
        <v>1248</v>
      </c>
    </row>
    <row r="2057">
      <c r="A2057" s="7">
        <f t="shared" si="1"/>
        <v>1508</v>
      </c>
      <c r="B2057" s="5" t="s">
        <v>1689</v>
      </c>
      <c r="C2057" s="6" t="s">
        <v>656</v>
      </c>
    </row>
    <row r="2058">
      <c r="A2058" s="7">
        <f t="shared" si="1"/>
        <v>1509</v>
      </c>
      <c r="B2058" s="8" t="s">
        <v>1690</v>
      </c>
      <c r="C2058" s="9" t="s">
        <v>83</v>
      </c>
    </row>
    <row r="2059">
      <c r="A2059" s="7">
        <f t="shared" si="1"/>
        <v>1510</v>
      </c>
      <c r="B2059" s="8" t="s">
        <v>1691</v>
      </c>
      <c r="C2059" s="9" t="s">
        <v>758</v>
      </c>
    </row>
    <row r="2060">
      <c r="A2060" s="7">
        <f t="shared" si="1"/>
        <v>1511</v>
      </c>
      <c r="B2060" s="8" t="s">
        <v>1692</v>
      </c>
      <c r="C2060" s="9" t="s">
        <v>835</v>
      </c>
    </row>
    <row r="2061">
      <c r="A2061" s="7">
        <f t="shared" si="1"/>
        <v>1512</v>
      </c>
      <c r="B2061" s="8" t="s">
        <v>1693</v>
      </c>
      <c r="C2061" s="9" t="s">
        <v>835</v>
      </c>
    </row>
    <row r="2062">
      <c r="A2062" s="7">
        <f t="shared" si="1"/>
        <v>1513</v>
      </c>
      <c r="B2062" s="8" t="s">
        <v>1694</v>
      </c>
      <c r="C2062" s="9" t="s">
        <v>614</v>
      </c>
    </row>
    <row r="2063">
      <c r="A2063" s="7">
        <f t="shared" si="1"/>
        <v>1514</v>
      </c>
      <c r="B2063" s="8" t="s">
        <v>1695</v>
      </c>
      <c r="C2063" s="9" t="s">
        <v>142</v>
      </c>
    </row>
    <row r="2064">
      <c r="A2064" s="7">
        <f t="shared" si="1"/>
        <v>1515</v>
      </c>
      <c r="B2064" s="8" t="s">
        <v>1696</v>
      </c>
      <c r="C2064" s="9" t="s">
        <v>40</v>
      </c>
    </row>
    <row r="2065">
      <c r="A2065" s="7">
        <f t="shared" si="1"/>
        <v>1516</v>
      </c>
      <c r="B2065" s="8" t="s">
        <v>1697</v>
      </c>
      <c r="C2065" s="9" t="s">
        <v>40</v>
      </c>
    </row>
    <row r="2066">
      <c r="A2066" s="7">
        <f t="shared" si="1"/>
        <v>1517</v>
      </c>
      <c r="B2066" s="5" t="s">
        <v>1698</v>
      </c>
      <c r="C2066" s="6" t="s">
        <v>1007</v>
      </c>
    </row>
    <row r="2067">
      <c r="A2067" s="7">
        <f t="shared" si="1"/>
        <v>1517</v>
      </c>
      <c r="B2067" s="18" t="s">
        <v>1698</v>
      </c>
      <c r="C2067" s="6" t="s">
        <v>655</v>
      </c>
    </row>
    <row r="2068">
      <c r="A2068" s="7">
        <f t="shared" si="1"/>
        <v>1517</v>
      </c>
      <c r="B2068" s="18" t="s">
        <v>1698</v>
      </c>
      <c r="C2068" s="6" t="s">
        <v>656</v>
      </c>
    </row>
    <row r="2069">
      <c r="A2069" s="7">
        <f t="shared" si="1"/>
        <v>1518</v>
      </c>
      <c r="B2069" s="8" t="s">
        <v>1699</v>
      </c>
      <c r="C2069" s="9" t="s">
        <v>142</v>
      </c>
    </row>
    <row r="2070">
      <c r="A2070" s="7">
        <f t="shared" si="1"/>
        <v>1518</v>
      </c>
      <c r="B2070" s="8" t="s">
        <v>1699</v>
      </c>
      <c r="C2070" s="9" t="s">
        <v>162</v>
      </c>
    </row>
    <row r="2071">
      <c r="A2071" s="7">
        <f t="shared" si="1"/>
        <v>1519</v>
      </c>
      <c r="B2071" s="5" t="s">
        <v>1700</v>
      </c>
      <c r="C2071" s="6" t="s">
        <v>1267</v>
      </c>
    </row>
    <row r="2072">
      <c r="A2072" s="7">
        <f t="shared" si="1"/>
        <v>1519</v>
      </c>
      <c r="B2072" s="5" t="s">
        <v>1700</v>
      </c>
      <c r="C2072" s="6" t="s">
        <v>547</v>
      </c>
    </row>
    <row r="2073">
      <c r="A2073" s="7">
        <f t="shared" si="1"/>
        <v>1520</v>
      </c>
      <c r="B2073" s="5" t="s">
        <v>1701</v>
      </c>
      <c r="C2073" s="6" t="s">
        <v>1620</v>
      </c>
    </row>
    <row r="2074">
      <c r="A2074" s="7">
        <f t="shared" si="1"/>
        <v>1521</v>
      </c>
      <c r="B2074" s="5" t="s">
        <v>1702</v>
      </c>
      <c r="C2074" s="6" t="s">
        <v>1620</v>
      </c>
    </row>
    <row r="2075">
      <c r="A2075" s="7">
        <f t="shared" si="1"/>
        <v>1521</v>
      </c>
      <c r="B2075" s="5" t="s">
        <v>1702</v>
      </c>
      <c r="C2075" s="6" t="s">
        <v>547</v>
      </c>
    </row>
    <row r="2076">
      <c r="A2076" s="7">
        <f t="shared" si="1"/>
        <v>1522</v>
      </c>
      <c r="B2076" s="8" t="s">
        <v>1703</v>
      </c>
      <c r="C2076" s="9" t="s">
        <v>835</v>
      </c>
    </row>
    <row r="2077">
      <c r="A2077" s="7">
        <f t="shared" si="1"/>
        <v>1523</v>
      </c>
      <c r="B2077" s="8" t="s">
        <v>1704</v>
      </c>
      <c r="C2077" s="9" t="s">
        <v>835</v>
      </c>
    </row>
    <row r="2078">
      <c r="A2078" s="7">
        <f t="shared" si="1"/>
        <v>1524</v>
      </c>
      <c r="B2078" s="8" t="s">
        <v>1705</v>
      </c>
      <c r="C2078" s="9" t="s">
        <v>56</v>
      </c>
    </row>
    <row r="2079">
      <c r="A2079" s="7">
        <f t="shared" si="1"/>
        <v>1525</v>
      </c>
      <c r="B2079" s="5" t="s">
        <v>1706</v>
      </c>
      <c r="C2079" s="6" t="s">
        <v>142</v>
      </c>
    </row>
    <row r="2080">
      <c r="A2080" s="7">
        <f t="shared" si="1"/>
        <v>1525</v>
      </c>
      <c r="B2080" s="5" t="s">
        <v>1706</v>
      </c>
      <c r="C2080" s="6" t="s">
        <v>162</v>
      </c>
    </row>
    <row r="2081">
      <c r="A2081" s="7">
        <f t="shared" si="1"/>
        <v>1526</v>
      </c>
      <c r="B2081" s="5" t="s">
        <v>1707</v>
      </c>
      <c r="C2081" s="6" t="s">
        <v>989</v>
      </c>
    </row>
    <row r="2082">
      <c r="A2082" s="7">
        <f t="shared" si="1"/>
        <v>1527</v>
      </c>
      <c r="B2082" s="5" t="s">
        <v>1708</v>
      </c>
      <c r="C2082" s="6" t="s">
        <v>1007</v>
      </c>
    </row>
    <row r="2083">
      <c r="A2083" s="7">
        <f t="shared" si="1"/>
        <v>1527</v>
      </c>
      <c r="B2083" s="5" t="s">
        <v>1708</v>
      </c>
      <c r="C2083" s="6" t="s">
        <v>656</v>
      </c>
    </row>
    <row r="2084">
      <c r="A2084" s="7">
        <f t="shared" si="1"/>
        <v>1528</v>
      </c>
      <c r="B2084" s="8" t="s">
        <v>1709</v>
      </c>
      <c r="C2084" s="9" t="s">
        <v>416</v>
      </c>
    </row>
    <row r="2085">
      <c r="A2085" s="7">
        <f t="shared" si="1"/>
        <v>1529</v>
      </c>
      <c r="B2085" s="8" t="s">
        <v>1710</v>
      </c>
      <c r="C2085" s="9" t="s">
        <v>758</v>
      </c>
    </row>
    <row r="2086">
      <c r="A2086" s="7">
        <f t="shared" si="1"/>
        <v>1530</v>
      </c>
      <c r="B2086" s="5" t="s">
        <v>1711</v>
      </c>
      <c r="C2086" s="6" t="s">
        <v>471</v>
      </c>
    </row>
    <row r="2087">
      <c r="A2087" s="7">
        <f t="shared" si="1"/>
        <v>1531</v>
      </c>
      <c r="B2087" s="8" t="s">
        <v>1712</v>
      </c>
      <c r="C2087" s="6" t="s">
        <v>150</v>
      </c>
    </row>
    <row r="2088">
      <c r="A2088" s="7">
        <f t="shared" si="1"/>
        <v>1531</v>
      </c>
      <c r="B2088" s="8" t="s">
        <v>1712</v>
      </c>
      <c r="C2088" s="9" t="s">
        <v>142</v>
      </c>
    </row>
    <row r="2089">
      <c r="A2089" s="7">
        <f t="shared" si="1"/>
        <v>1532</v>
      </c>
      <c r="B2089" s="8" t="s">
        <v>1713</v>
      </c>
      <c r="C2089" s="9" t="s">
        <v>614</v>
      </c>
    </row>
    <row r="2090">
      <c r="A2090" s="7">
        <f t="shared" si="1"/>
        <v>1533</v>
      </c>
      <c r="B2090" s="5" t="s">
        <v>1714</v>
      </c>
      <c r="C2090" s="6" t="s">
        <v>1369</v>
      </c>
    </row>
    <row r="2091">
      <c r="A2091" s="7">
        <f t="shared" si="1"/>
        <v>1534</v>
      </c>
      <c r="B2091" s="5" t="s">
        <v>1715</v>
      </c>
      <c r="C2091" s="6" t="s">
        <v>20</v>
      </c>
    </row>
    <row r="2092">
      <c r="A2092" s="7">
        <f t="shared" si="1"/>
        <v>1535</v>
      </c>
      <c r="B2092" s="5" t="s">
        <v>1716</v>
      </c>
      <c r="C2092" s="6" t="s">
        <v>142</v>
      </c>
    </row>
    <row r="2093">
      <c r="A2093" s="7">
        <f t="shared" si="1"/>
        <v>1535</v>
      </c>
      <c r="B2093" s="5" t="s">
        <v>1716</v>
      </c>
      <c r="C2093" s="6" t="s">
        <v>162</v>
      </c>
    </row>
    <row r="2094">
      <c r="A2094" s="7">
        <f t="shared" si="1"/>
        <v>1536</v>
      </c>
      <c r="B2094" s="8" t="s">
        <v>1717</v>
      </c>
      <c r="C2094" s="9" t="s">
        <v>162</v>
      </c>
    </row>
    <row r="2095">
      <c r="A2095" s="7">
        <f t="shared" si="1"/>
        <v>1536</v>
      </c>
      <c r="B2095" s="8" t="s">
        <v>1717</v>
      </c>
      <c r="C2095" s="9" t="s">
        <v>142</v>
      </c>
    </row>
    <row r="2096">
      <c r="A2096" s="7">
        <f t="shared" si="1"/>
        <v>1537</v>
      </c>
      <c r="B2096" s="8" t="s">
        <v>1718</v>
      </c>
      <c r="C2096" s="9" t="s">
        <v>83</v>
      </c>
    </row>
    <row r="2097">
      <c r="A2097" s="7">
        <f t="shared" si="1"/>
        <v>1538</v>
      </c>
      <c r="B2097" s="8" t="s">
        <v>1719</v>
      </c>
      <c r="C2097" s="9" t="s">
        <v>83</v>
      </c>
    </row>
    <row r="2098">
      <c r="A2098" s="7">
        <f t="shared" si="1"/>
        <v>1539</v>
      </c>
      <c r="B2098" s="8" t="s">
        <v>1720</v>
      </c>
      <c r="C2098" s="9" t="s">
        <v>54</v>
      </c>
    </row>
    <row r="2099">
      <c r="A2099" s="7">
        <f t="shared" si="1"/>
        <v>1539</v>
      </c>
      <c r="B2099" s="8" t="s">
        <v>1720</v>
      </c>
      <c r="C2099" s="9" t="s">
        <v>162</v>
      </c>
    </row>
    <row r="2100">
      <c r="A2100" s="7">
        <f t="shared" si="1"/>
        <v>1540</v>
      </c>
      <c r="B2100" s="5" t="s">
        <v>1721</v>
      </c>
      <c r="C2100" s="6" t="s">
        <v>15</v>
      </c>
    </row>
    <row r="2101">
      <c r="A2101" s="7">
        <f t="shared" si="1"/>
        <v>1541</v>
      </c>
      <c r="B2101" s="5" t="s">
        <v>1722</v>
      </c>
      <c r="C2101" s="6" t="s">
        <v>15</v>
      </c>
    </row>
    <row r="2102">
      <c r="A2102" s="7">
        <f t="shared" si="1"/>
        <v>1542</v>
      </c>
      <c r="B2102" s="5" t="s">
        <v>1723</v>
      </c>
      <c r="C2102" s="6" t="s">
        <v>1207</v>
      </c>
    </row>
    <row r="2103">
      <c r="A2103" s="7">
        <f t="shared" si="1"/>
        <v>1543</v>
      </c>
      <c r="B2103" s="8" t="s">
        <v>1724</v>
      </c>
      <c r="C2103" s="9" t="s">
        <v>188</v>
      </c>
    </row>
    <row r="2104">
      <c r="A2104" s="7">
        <f t="shared" si="1"/>
        <v>1544</v>
      </c>
      <c r="B2104" s="8" t="s">
        <v>1725</v>
      </c>
      <c r="C2104" s="9" t="s">
        <v>758</v>
      </c>
    </row>
    <row r="2105">
      <c r="A2105" s="7">
        <f t="shared" si="1"/>
        <v>1545</v>
      </c>
      <c r="B2105" s="5" t="s">
        <v>1726</v>
      </c>
      <c r="C2105" s="6" t="s">
        <v>758</v>
      </c>
    </row>
    <row r="2106">
      <c r="A2106" s="7">
        <f t="shared" si="1"/>
        <v>1546</v>
      </c>
      <c r="B2106" s="5" t="s">
        <v>1727</v>
      </c>
      <c r="C2106" s="6" t="s">
        <v>80</v>
      </c>
    </row>
    <row r="2107">
      <c r="A2107" s="7">
        <f t="shared" si="1"/>
        <v>1547</v>
      </c>
      <c r="B2107" s="5" t="s">
        <v>1728</v>
      </c>
      <c r="C2107" s="6" t="s">
        <v>1007</v>
      </c>
    </row>
    <row r="2108">
      <c r="A2108" s="7">
        <f t="shared" si="1"/>
        <v>1547</v>
      </c>
      <c r="B2108" s="5" t="s">
        <v>1728</v>
      </c>
      <c r="C2108" s="6" t="s">
        <v>656</v>
      </c>
    </row>
    <row r="2109">
      <c r="A2109" s="7">
        <f t="shared" si="1"/>
        <v>1548</v>
      </c>
      <c r="B2109" s="8" t="s">
        <v>1729</v>
      </c>
      <c r="C2109" s="9" t="s">
        <v>142</v>
      </c>
    </row>
    <row r="2110">
      <c r="A2110" s="7">
        <f t="shared" si="1"/>
        <v>1549</v>
      </c>
      <c r="B2110" s="5" t="s">
        <v>1730</v>
      </c>
      <c r="C2110" s="6" t="s">
        <v>656</v>
      </c>
    </row>
    <row r="2111">
      <c r="A2111" s="7">
        <f t="shared" si="1"/>
        <v>1550</v>
      </c>
      <c r="B2111" s="8" t="s">
        <v>1731</v>
      </c>
      <c r="C2111" s="9" t="s">
        <v>416</v>
      </c>
    </row>
    <row r="2112">
      <c r="A2112" s="7">
        <f t="shared" si="1"/>
        <v>1551</v>
      </c>
      <c r="B2112" s="5" t="s">
        <v>1732</v>
      </c>
      <c r="C2112" s="6" t="s">
        <v>471</v>
      </c>
    </row>
    <row r="2113">
      <c r="A2113" s="7">
        <f t="shared" si="1"/>
        <v>1552</v>
      </c>
      <c r="B2113" s="5" t="s">
        <v>1733</v>
      </c>
      <c r="C2113" s="6" t="s">
        <v>655</v>
      </c>
    </row>
    <row r="2114">
      <c r="A2114" s="7">
        <f t="shared" si="1"/>
        <v>1552</v>
      </c>
      <c r="B2114" s="5" t="s">
        <v>1733</v>
      </c>
      <c r="C2114" s="6" t="s">
        <v>656</v>
      </c>
    </row>
    <row r="2115">
      <c r="A2115" s="7">
        <f t="shared" si="1"/>
        <v>1553</v>
      </c>
      <c r="B2115" s="8" t="s">
        <v>1734</v>
      </c>
      <c r="C2115" s="9" t="s">
        <v>815</v>
      </c>
    </row>
    <row r="2116">
      <c r="A2116" s="7">
        <f t="shared" si="1"/>
        <v>1554</v>
      </c>
      <c r="B2116" s="8" t="s">
        <v>1735</v>
      </c>
      <c r="C2116" s="9" t="s">
        <v>815</v>
      </c>
    </row>
    <row r="2117">
      <c r="A2117" s="7">
        <f t="shared" si="1"/>
        <v>1555</v>
      </c>
      <c r="B2117" s="8" t="s">
        <v>1736</v>
      </c>
      <c r="C2117" s="9" t="s">
        <v>815</v>
      </c>
    </row>
    <row r="2118">
      <c r="A2118" s="7">
        <f t="shared" si="1"/>
        <v>1556</v>
      </c>
      <c r="B2118" s="8" t="s">
        <v>1737</v>
      </c>
      <c r="C2118" s="9" t="s">
        <v>835</v>
      </c>
    </row>
    <row r="2119">
      <c r="A2119" s="7">
        <f t="shared" si="1"/>
        <v>1557</v>
      </c>
      <c r="B2119" s="5" t="s">
        <v>1738</v>
      </c>
      <c r="C2119" s="6" t="s">
        <v>150</v>
      </c>
    </row>
    <row r="2120">
      <c r="A2120" s="7">
        <f t="shared" si="1"/>
        <v>1558</v>
      </c>
      <c r="B2120" s="5" t="s">
        <v>1739</v>
      </c>
      <c r="C2120" s="6" t="s">
        <v>313</v>
      </c>
    </row>
    <row r="2121">
      <c r="A2121" s="7">
        <f t="shared" si="1"/>
        <v>1559</v>
      </c>
      <c r="B2121" s="8" t="s">
        <v>1740</v>
      </c>
      <c r="C2121" s="9" t="s">
        <v>142</v>
      </c>
    </row>
    <row r="2122">
      <c r="A2122" s="7">
        <f t="shared" si="1"/>
        <v>1560</v>
      </c>
      <c r="B2122" s="8" t="s">
        <v>1741</v>
      </c>
      <c r="C2122" s="9" t="s">
        <v>83</v>
      </c>
    </row>
    <row r="2123">
      <c r="A2123" s="7">
        <f t="shared" si="1"/>
        <v>1561</v>
      </c>
      <c r="B2123" s="5" t="s">
        <v>1742</v>
      </c>
      <c r="C2123" s="6" t="s">
        <v>471</v>
      </c>
    </row>
    <row r="2124">
      <c r="A2124" s="7">
        <f t="shared" si="1"/>
        <v>1561</v>
      </c>
      <c r="B2124" s="5" t="s">
        <v>1742</v>
      </c>
      <c r="C2124" s="6" t="s">
        <v>20</v>
      </c>
    </row>
    <row r="2125">
      <c r="A2125" s="7">
        <f t="shared" si="1"/>
        <v>1561</v>
      </c>
      <c r="B2125" s="5" t="s">
        <v>1742</v>
      </c>
      <c r="C2125" s="6" t="s">
        <v>1743</v>
      </c>
    </row>
    <row r="2126">
      <c r="A2126" s="7">
        <f t="shared" si="1"/>
        <v>1562</v>
      </c>
      <c r="B2126" s="5" t="s">
        <v>1744</v>
      </c>
      <c r="C2126" s="6" t="s">
        <v>471</v>
      </c>
    </row>
    <row r="2127">
      <c r="A2127" s="7">
        <f t="shared" si="1"/>
        <v>1563</v>
      </c>
      <c r="B2127" s="5" t="s">
        <v>1745</v>
      </c>
      <c r="C2127" s="6" t="s">
        <v>471</v>
      </c>
    </row>
    <row r="2128">
      <c r="A2128" s="7">
        <f t="shared" si="1"/>
        <v>1564</v>
      </c>
      <c r="B2128" s="5" t="s">
        <v>1746</v>
      </c>
      <c r="C2128" s="6" t="s">
        <v>471</v>
      </c>
    </row>
    <row r="2129">
      <c r="A2129" s="7">
        <f t="shared" si="1"/>
        <v>1565</v>
      </c>
      <c r="B2129" s="5" t="s">
        <v>1747</v>
      </c>
      <c r="C2129" s="6" t="s">
        <v>367</v>
      </c>
    </row>
    <row r="2130">
      <c r="A2130" s="7">
        <f t="shared" si="1"/>
        <v>1566</v>
      </c>
      <c r="B2130" s="5" t="s">
        <v>1748</v>
      </c>
      <c r="C2130" s="6" t="s">
        <v>367</v>
      </c>
    </row>
    <row r="2131">
      <c r="A2131" s="7">
        <f t="shared" si="1"/>
        <v>1567</v>
      </c>
      <c r="B2131" s="5" t="s">
        <v>1749</v>
      </c>
      <c r="C2131" s="6" t="s">
        <v>367</v>
      </c>
    </row>
    <row r="2132">
      <c r="A2132" s="7">
        <f t="shared" si="1"/>
        <v>1568</v>
      </c>
      <c r="B2132" s="5" t="s">
        <v>1750</v>
      </c>
      <c r="C2132" s="6" t="s">
        <v>656</v>
      </c>
    </row>
    <row r="2133">
      <c r="A2133" s="7">
        <f t="shared" si="1"/>
        <v>1568</v>
      </c>
      <c r="B2133" s="5" t="s">
        <v>1750</v>
      </c>
      <c r="C2133" s="6" t="s">
        <v>62</v>
      </c>
    </row>
    <row r="2134">
      <c r="A2134" s="7">
        <f t="shared" si="1"/>
        <v>1568</v>
      </c>
      <c r="B2134" s="5" t="s">
        <v>1750</v>
      </c>
      <c r="C2134" s="6" t="s">
        <v>655</v>
      </c>
    </row>
    <row r="2135">
      <c r="A2135" s="7">
        <f t="shared" si="1"/>
        <v>1569</v>
      </c>
      <c r="B2135" s="8" t="s">
        <v>1751</v>
      </c>
      <c r="C2135" s="6" t="s">
        <v>25</v>
      </c>
    </row>
    <row r="2136">
      <c r="A2136" s="7">
        <f t="shared" si="1"/>
        <v>1569</v>
      </c>
      <c r="B2136" s="8" t="s">
        <v>1751</v>
      </c>
      <c r="C2136" s="9" t="s">
        <v>162</v>
      </c>
    </row>
    <row r="2137">
      <c r="A2137" s="7">
        <f t="shared" si="1"/>
        <v>1569</v>
      </c>
      <c r="B2137" s="8" t="s">
        <v>1751</v>
      </c>
      <c r="C2137" s="9" t="s">
        <v>142</v>
      </c>
    </row>
    <row r="2138">
      <c r="A2138" s="7">
        <f t="shared" si="1"/>
        <v>1570</v>
      </c>
      <c r="B2138" s="8" t="s">
        <v>1752</v>
      </c>
      <c r="C2138" s="6" t="s">
        <v>150</v>
      </c>
    </row>
    <row r="2139">
      <c r="A2139" s="7">
        <f t="shared" si="1"/>
        <v>1571</v>
      </c>
      <c r="B2139" s="8" t="s">
        <v>1753</v>
      </c>
      <c r="C2139" s="6" t="s">
        <v>1012</v>
      </c>
    </row>
    <row r="2140">
      <c r="A2140" s="7">
        <f t="shared" si="1"/>
        <v>1572</v>
      </c>
      <c r="B2140" s="8" t="s">
        <v>1754</v>
      </c>
      <c r="C2140" s="9" t="s">
        <v>815</v>
      </c>
    </row>
    <row r="2141">
      <c r="A2141" s="7">
        <f t="shared" si="1"/>
        <v>1573</v>
      </c>
      <c r="B2141" s="5" t="s">
        <v>1755</v>
      </c>
      <c r="C2141" s="6" t="s">
        <v>1548</v>
      </c>
    </row>
    <row r="2142">
      <c r="A2142" s="7">
        <f t="shared" si="1"/>
        <v>1574</v>
      </c>
      <c r="B2142" s="8" t="s">
        <v>1756</v>
      </c>
      <c r="C2142" s="9" t="s">
        <v>835</v>
      </c>
    </row>
    <row r="2143">
      <c r="A2143" s="7">
        <f t="shared" si="1"/>
        <v>1575</v>
      </c>
      <c r="B2143" s="5" t="s">
        <v>1757</v>
      </c>
      <c r="C2143" s="6" t="s">
        <v>1007</v>
      </c>
    </row>
    <row r="2144">
      <c r="A2144" s="7">
        <f t="shared" si="1"/>
        <v>1575</v>
      </c>
      <c r="B2144" s="5" t="s">
        <v>1757</v>
      </c>
      <c r="C2144" s="6" t="s">
        <v>656</v>
      </c>
    </row>
    <row r="2145">
      <c r="A2145" s="7">
        <f t="shared" si="1"/>
        <v>1576</v>
      </c>
      <c r="B2145" s="5" t="s">
        <v>1758</v>
      </c>
      <c r="C2145" s="6" t="s">
        <v>1007</v>
      </c>
    </row>
    <row r="2146">
      <c r="A2146" s="7">
        <f t="shared" si="1"/>
        <v>1577</v>
      </c>
      <c r="B2146" s="5" t="s">
        <v>1759</v>
      </c>
      <c r="C2146" s="6" t="s">
        <v>1007</v>
      </c>
    </row>
    <row r="2147">
      <c r="A2147" s="7">
        <f t="shared" si="1"/>
        <v>1577</v>
      </c>
      <c r="B2147" s="5" t="s">
        <v>1759</v>
      </c>
      <c r="C2147" s="6" t="s">
        <v>40</v>
      </c>
    </row>
    <row r="2148">
      <c r="A2148" s="7">
        <f t="shared" si="1"/>
        <v>1578</v>
      </c>
      <c r="B2148" s="8" t="s">
        <v>1760</v>
      </c>
      <c r="C2148" s="9" t="s">
        <v>188</v>
      </c>
    </row>
    <row r="2149">
      <c r="A2149" s="7">
        <f t="shared" si="1"/>
        <v>1579</v>
      </c>
      <c r="B2149" s="8" t="s">
        <v>1761</v>
      </c>
      <c r="C2149" s="9" t="s">
        <v>399</v>
      </c>
    </row>
    <row r="2150">
      <c r="A2150" s="7">
        <f t="shared" si="1"/>
        <v>1580</v>
      </c>
      <c r="B2150" s="8" t="s">
        <v>1762</v>
      </c>
      <c r="C2150" s="9" t="s">
        <v>614</v>
      </c>
    </row>
    <row r="2151">
      <c r="A2151" s="7">
        <f t="shared" si="1"/>
        <v>1581</v>
      </c>
      <c r="B2151" s="8" t="s">
        <v>1763</v>
      </c>
      <c r="C2151" s="9" t="s">
        <v>835</v>
      </c>
    </row>
    <row r="2152">
      <c r="A2152" s="7">
        <f t="shared" si="1"/>
        <v>1582</v>
      </c>
      <c r="B2152" s="5" t="s">
        <v>1764</v>
      </c>
      <c r="C2152" s="6" t="s">
        <v>1007</v>
      </c>
    </row>
    <row r="2153">
      <c r="A2153" s="7">
        <f t="shared" si="1"/>
        <v>1582</v>
      </c>
      <c r="B2153" s="5" t="s">
        <v>1764</v>
      </c>
      <c r="C2153" s="6" t="s">
        <v>656</v>
      </c>
    </row>
    <row r="2154">
      <c r="A2154" s="7">
        <f t="shared" si="1"/>
        <v>1583</v>
      </c>
      <c r="B2154" s="8" t="s">
        <v>1765</v>
      </c>
      <c r="C2154" s="6" t="s">
        <v>25</v>
      </c>
    </row>
    <row r="2155">
      <c r="A2155" s="7">
        <f t="shared" si="1"/>
        <v>1583</v>
      </c>
      <c r="B2155" s="8" t="s">
        <v>1765</v>
      </c>
      <c r="C2155" s="9" t="s">
        <v>162</v>
      </c>
    </row>
    <row r="2156">
      <c r="A2156" s="7">
        <f t="shared" si="1"/>
        <v>1583</v>
      </c>
      <c r="B2156" s="8" t="s">
        <v>1765</v>
      </c>
      <c r="C2156" s="9" t="s">
        <v>142</v>
      </c>
    </row>
    <row r="2157">
      <c r="A2157" s="7">
        <f t="shared" si="1"/>
        <v>1584</v>
      </c>
      <c r="B2157" s="8" t="s">
        <v>1766</v>
      </c>
      <c r="C2157" s="9" t="s">
        <v>835</v>
      </c>
    </row>
    <row r="2158">
      <c r="A2158" s="7">
        <f t="shared" si="1"/>
        <v>1584</v>
      </c>
      <c r="B2158" s="8" t="s">
        <v>1766</v>
      </c>
      <c r="C2158" s="9" t="s">
        <v>399</v>
      </c>
    </row>
    <row r="2159">
      <c r="A2159" s="7">
        <f t="shared" si="1"/>
        <v>1585</v>
      </c>
      <c r="B2159" s="5" t="s">
        <v>1767</v>
      </c>
      <c r="C2159" s="6" t="s">
        <v>1290</v>
      </c>
    </row>
    <row r="2160">
      <c r="A2160" s="7">
        <f t="shared" si="1"/>
        <v>1586</v>
      </c>
      <c r="B2160" s="8" t="s">
        <v>1768</v>
      </c>
      <c r="C2160" s="9" t="s">
        <v>177</v>
      </c>
    </row>
    <row r="2161">
      <c r="A2161" s="7">
        <f t="shared" si="1"/>
        <v>1587</v>
      </c>
      <c r="B2161" s="5" t="s">
        <v>1769</v>
      </c>
      <c r="C2161" s="6" t="s">
        <v>15</v>
      </c>
    </row>
    <row r="2162">
      <c r="A2162" s="7">
        <f t="shared" si="1"/>
        <v>1588</v>
      </c>
      <c r="B2162" s="5" t="s">
        <v>1770</v>
      </c>
      <c r="C2162" s="6" t="s">
        <v>989</v>
      </c>
    </row>
    <row r="2163">
      <c r="A2163" s="7">
        <f t="shared" si="1"/>
        <v>1589</v>
      </c>
      <c r="B2163" s="5" t="s">
        <v>1771</v>
      </c>
      <c r="C2163" s="6" t="s">
        <v>1620</v>
      </c>
    </row>
    <row r="2164">
      <c r="A2164" s="7">
        <f t="shared" si="1"/>
        <v>1590</v>
      </c>
      <c r="B2164" s="5" t="s">
        <v>1772</v>
      </c>
      <c r="C2164" s="6" t="s">
        <v>32</v>
      </c>
    </row>
    <row r="2165">
      <c r="A2165" s="7">
        <f t="shared" si="1"/>
        <v>1591</v>
      </c>
      <c r="B2165" s="8" t="s">
        <v>1773</v>
      </c>
      <c r="C2165" s="9" t="s">
        <v>547</v>
      </c>
    </row>
    <row r="2166">
      <c r="A2166" s="7">
        <f t="shared" si="1"/>
        <v>1592</v>
      </c>
      <c r="B2166" s="8" t="s">
        <v>1774</v>
      </c>
      <c r="C2166" s="9" t="s">
        <v>40</v>
      </c>
    </row>
    <row r="2167">
      <c r="A2167" s="7">
        <f t="shared" si="1"/>
        <v>1593</v>
      </c>
      <c r="B2167" s="8" t="s">
        <v>1775</v>
      </c>
      <c r="C2167" s="9" t="s">
        <v>1776</v>
      </c>
    </row>
    <row r="2168">
      <c r="A2168" s="7">
        <f t="shared" si="1"/>
        <v>1594</v>
      </c>
      <c r="B2168" s="8" t="s">
        <v>1777</v>
      </c>
      <c r="C2168" s="6" t="s">
        <v>150</v>
      </c>
    </row>
    <row r="2169">
      <c r="A2169" s="7">
        <f t="shared" si="1"/>
        <v>1594</v>
      </c>
      <c r="B2169" s="8" t="s">
        <v>1777</v>
      </c>
      <c r="C2169" s="6" t="s">
        <v>25</v>
      </c>
    </row>
    <row r="2170">
      <c r="A2170" s="7">
        <f t="shared" si="1"/>
        <v>1595</v>
      </c>
      <c r="B2170" s="5" t="s">
        <v>1778</v>
      </c>
      <c r="C2170" s="6" t="s">
        <v>1007</v>
      </c>
    </row>
    <row r="2171">
      <c r="A2171" s="7">
        <f t="shared" si="1"/>
        <v>1596</v>
      </c>
      <c r="B2171" s="8" t="s">
        <v>1779</v>
      </c>
      <c r="C2171" s="9" t="s">
        <v>547</v>
      </c>
    </row>
    <row r="2172">
      <c r="A2172" s="7">
        <f t="shared" si="1"/>
        <v>1597</v>
      </c>
      <c r="B2172" s="5" t="s">
        <v>1780</v>
      </c>
      <c r="C2172" s="6" t="s">
        <v>1371</v>
      </c>
    </row>
    <row r="2173">
      <c r="A2173" s="7">
        <f t="shared" si="1"/>
        <v>1598</v>
      </c>
      <c r="B2173" s="5" t="s">
        <v>1781</v>
      </c>
      <c r="C2173" s="6" t="s">
        <v>1007</v>
      </c>
    </row>
    <row r="2174">
      <c r="A2174" s="7">
        <f t="shared" si="1"/>
        <v>1598</v>
      </c>
      <c r="B2174" s="5" t="s">
        <v>1781</v>
      </c>
      <c r="C2174" s="6" t="s">
        <v>656</v>
      </c>
    </row>
    <row r="2175">
      <c r="A2175" s="7">
        <f t="shared" si="1"/>
        <v>1599</v>
      </c>
      <c r="B2175" s="8" t="s">
        <v>1782</v>
      </c>
      <c r="C2175" s="9" t="s">
        <v>83</v>
      </c>
    </row>
    <row r="2176">
      <c r="A2176" s="7">
        <f t="shared" si="1"/>
        <v>1600</v>
      </c>
      <c r="B2176" s="5" t="s">
        <v>1783</v>
      </c>
      <c r="C2176" s="6" t="s">
        <v>80</v>
      </c>
    </row>
    <row r="2177">
      <c r="A2177" s="7">
        <f t="shared" si="1"/>
        <v>1600</v>
      </c>
      <c r="B2177" s="5" t="s">
        <v>1783</v>
      </c>
      <c r="C2177" s="6" t="s">
        <v>547</v>
      </c>
    </row>
    <row r="2178">
      <c r="A2178" s="7">
        <f t="shared" si="1"/>
        <v>1600</v>
      </c>
      <c r="B2178" s="5" t="s">
        <v>1783</v>
      </c>
      <c r="C2178" s="6" t="s">
        <v>1620</v>
      </c>
    </row>
    <row r="2179">
      <c r="A2179" s="7">
        <f t="shared" si="1"/>
        <v>1601</v>
      </c>
      <c r="B2179" s="8" t="s">
        <v>1784</v>
      </c>
      <c r="C2179" s="9" t="s">
        <v>40</v>
      </c>
    </row>
    <row r="2180">
      <c r="A2180" s="7">
        <f t="shared" si="1"/>
        <v>1602</v>
      </c>
      <c r="B2180" s="5" t="s">
        <v>1785</v>
      </c>
      <c r="C2180" s="6" t="s">
        <v>48</v>
      </c>
    </row>
    <row r="2181">
      <c r="A2181" s="7">
        <f t="shared" si="1"/>
        <v>1603</v>
      </c>
      <c r="B2181" s="8" t="s">
        <v>1786</v>
      </c>
      <c r="C2181" s="6" t="s">
        <v>150</v>
      </c>
    </row>
    <row r="2182">
      <c r="A2182" s="7">
        <f t="shared" si="1"/>
        <v>1604</v>
      </c>
      <c r="B2182" s="5" t="s">
        <v>1787</v>
      </c>
      <c r="C2182" s="6" t="s">
        <v>989</v>
      </c>
    </row>
    <row r="2183">
      <c r="A2183" s="7">
        <f t="shared" si="1"/>
        <v>1605</v>
      </c>
      <c r="B2183" s="8" t="s">
        <v>1788</v>
      </c>
      <c r="C2183" s="9" t="s">
        <v>547</v>
      </c>
    </row>
    <row r="2184">
      <c r="A2184" s="7">
        <f t="shared" si="1"/>
        <v>1606</v>
      </c>
      <c r="B2184" s="5" t="s">
        <v>1789</v>
      </c>
      <c r="C2184" s="6" t="s">
        <v>656</v>
      </c>
    </row>
    <row r="2185">
      <c r="A2185" s="7">
        <f t="shared" si="1"/>
        <v>1607</v>
      </c>
      <c r="B2185" s="8" t="s">
        <v>1790</v>
      </c>
      <c r="C2185" s="9" t="s">
        <v>416</v>
      </c>
    </row>
    <row r="2186">
      <c r="A2186" s="7">
        <f t="shared" si="1"/>
        <v>1608</v>
      </c>
      <c r="B2186" s="8" t="s">
        <v>1791</v>
      </c>
      <c r="C2186" s="6" t="s">
        <v>150</v>
      </c>
    </row>
    <row r="2187">
      <c r="A2187" s="7">
        <f t="shared" si="1"/>
        <v>1609</v>
      </c>
      <c r="B2187" s="8" t="s">
        <v>1792</v>
      </c>
      <c r="C2187" s="9" t="s">
        <v>758</v>
      </c>
    </row>
    <row r="2188">
      <c r="A2188" s="7">
        <f t="shared" si="1"/>
        <v>1610</v>
      </c>
      <c r="B2188" s="8" t="s">
        <v>1793</v>
      </c>
      <c r="C2188" s="9" t="s">
        <v>60</v>
      </c>
    </row>
    <row r="2189">
      <c r="A2189" s="7">
        <f t="shared" si="1"/>
        <v>1610</v>
      </c>
      <c r="B2189" s="8" t="s">
        <v>1793</v>
      </c>
      <c r="C2189" s="9" t="s">
        <v>162</v>
      </c>
    </row>
    <row r="2190">
      <c r="A2190" s="7">
        <f t="shared" si="1"/>
        <v>1610</v>
      </c>
      <c r="B2190" s="8" t="s">
        <v>1793</v>
      </c>
      <c r="C2190" s="9" t="s">
        <v>142</v>
      </c>
    </row>
    <row r="2191">
      <c r="A2191" s="7">
        <f t="shared" si="1"/>
        <v>1610</v>
      </c>
      <c r="B2191" s="8" t="s">
        <v>1793</v>
      </c>
      <c r="C2191" s="9" t="s">
        <v>22</v>
      </c>
    </row>
    <row r="2192">
      <c r="A2192" s="7">
        <f t="shared" si="1"/>
        <v>1611</v>
      </c>
      <c r="B2192" s="5" t="s">
        <v>1794</v>
      </c>
      <c r="C2192" s="6" t="s">
        <v>142</v>
      </c>
    </row>
    <row r="2193">
      <c r="A2193" s="7">
        <f t="shared" si="1"/>
        <v>1612</v>
      </c>
      <c r="B2193" s="8" t="s">
        <v>1795</v>
      </c>
      <c r="C2193" s="6" t="s">
        <v>150</v>
      </c>
    </row>
    <row r="2194">
      <c r="A2194" s="7">
        <f t="shared" si="1"/>
        <v>1612</v>
      </c>
      <c r="B2194" s="8" t="s">
        <v>1795</v>
      </c>
      <c r="C2194" s="6" t="s">
        <v>142</v>
      </c>
    </row>
    <row r="2195">
      <c r="A2195" s="7">
        <f t="shared" si="1"/>
        <v>1613</v>
      </c>
      <c r="B2195" s="5" t="s">
        <v>1796</v>
      </c>
      <c r="C2195" s="6" t="s">
        <v>150</v>
      </c>
    </row>
    <row r="2196">
      <c r="A2196" s="7">
        <f t="shared" si="1"/>
        <v>1613</v>
      </c>
      <c r="B2196" s="5" t="s">
        <v>1796</v>
      </c>
      <c r="C2196" s="6" t="s">
        <v>162</v>
      </c>
    </row>
    <row r="2197">
      <c r="A2197" s="7">
        <f t="shared" si="1"/>
        <v>1613</v>
      </c>
      <c r="B2197" s="5" t="s">
        <v>1796</v>
      </c>
      <c r="C2197" s="6" t="s">
        <v>177</v>
      </c>
    </row>
    <row r="2198">
      <c r="A2198" s="7">
        <f t="shared" si="1"/>
        <v>1614</v>
      </c>
      <c r="B2198" s="5" t="s">
        <v>1797</v>
      </c>
      <c r="C2198" s="6" t="s">
        <v>1007</v>
      </c>
    </row>
    <row r="2199">
      <c r="A2199" s="7">
        <f t="shared" si="1"/>
        <v>1614</v>
      </c>
      <c r="B2199" s="5" t="s">
        <v>1797</v>
      </c>
      <c r="C2199" s="6" t="s">
        <v>656</v>
      </c>
    </row>
    <row r="2200">
      <c r="A2200" s="7">
        <f t="shared" si="1"/>
        <v>1615</v>
      </c>
      <c r="B2200" s="8" t="s">
        <v>1798</v>
      </c>
      <c r="C2200" s="9" t="s">
        <v>372</v>
      </c>
    </row>
    <row r="2201">
      <c r="A2201" s="7">
        <f t="shared" si="1"/>
        <v>1616</v>
      </c>
      <c r="B2201" s="8" t="s">
        <v>1799</v>
      </c>
      <c r="C2201" s="9" t="s">
        <v>835</v>
      </c>
    </row>
    <row r="2202">
      <c r="A2202" s="7">
        <f t="shared" si="1"/>
        <v>1617</v>
      </c>
      <c r="B2202" s="5" t="s">
        <v>1800</v>
      </c>
      <c r="C2202" s="6" t="s">
        <v>20</v>
      </c>
    </row>
    <row r="2203">
      <c r="A2203" s="7">
        <f t="shared" si="1"/>
        <v>1618</v>
      </c>
      <c r="B2203" s="5" t="s">
        <v>1801</v>
      </c>
      <c r="C2203" s="6" t="s">
        <v>20</v>
      </c>
    </row>
    <row r="2204">
      <c r="A2204" s="7">
        <f t="shared" si="1"/>
        <v>1619</v>
      </c>
      <c r="B2204" s="8" t="s">
        <v>1802</v>
      </c>
      <c r="C2204" s="6" t="s">
        <v>25</v>
      </c>
    </row>
    <row r="2205">
      <c r="A2205" s="7">
        <f t="shared" si="1"/>
        <v>1619</v>
      </c>
      <c r="B2205" s="8" t="s">
        <v>1802</v>
      </c>
      <c r="C2205" s="9" t="s">
        <v>162</v>
      </c>
    </row>
    <row r="2206">
      <c r="A2206" s="7">
        <f t="shared" si="1"/>
        <v>1619</v>
      </c>
      <c r="B2206" s="8" t="s">
        <v>1802</v>
      </c>
      <c r="C2206" s="9" t="s">
        <v>142</v>
      </c>
    </row>
    <row r="2207">
      <c r="A2207" s="7">
        <f t="shared" si="1"/>
        <v>1619</v>
      </c>
      <c r="B2207" s="8" t="s">
        <v>1802</v>
      </c>
      <c r="C2207" s="9" t="s">
        <v>60</v>
      </c>
    </row>
    <row r="2208">
      <c r="A2208" s="7">
        <f t="shared" si="1"/>
        <v>1619</v>
      </c>
      <c r="B2208" s="8" t="s">
        <v>1802</v>
      </c>
      <c r="C2208" s="9" t="s">
        <v>24</v>
      </c>
    </row>
    <row r="2209">
      <c r="A2209" s="7">
        <f t="shared" si="1"/>
        <v>1620</v>
      </c>
      <c r="B2209" s="5" t="s">
        <v>1803</v>
      </c>
      <c r="C2209" s="6" t="s">
        <v>20</v>
      </c>
    </row>
    <row r="2210">
      <c r="A2210" s="7">
        <f t="shared" si="1"/>
        <v>1621</v>
      </c>
      <c r="B2210" s="5" t="s">
        <v>1804</v>
      </c>
      <c r="C2210" s="6" t="s">
        <v>815</v>
      </c>
    </row>
    <row r="2211">
      <c r="A2211" s="7">
        <f t="shared" si="1"/>
        <v>1622</v>
      </c>
      <c r="B2211" s="5" t="s">
        <v>1805</v>
      </c>
      <c r="C2211" s="6" t="s">
        <v>20</v>
      </c>
    </row>
    <row r="2212">
      <c r="A2212" s="7">
        <f t="shared" si="1"/>
        <v>1623</v>
      </c>
      <c r="B2212" s="5" t="s">
        <v>1806</v>
      </c>
      <c r="C2212" s="6" t="s">
        <v>150</v>
      </c>
    </row>
    <row r="2213">
      <c r="A2213" s="7">
        <f t="shared" si="1"/>
        <v>1624</v>
      </c>
      <c r="B2213" s="8" t="s">
        <v>1807</v>
      </c>
      <c r="C2213" s="6" t="s">
        <v>150</v>
      </c>
    </row>
    <row r="2214">
      <c r="A2214" s="7">
        <f t="shared" si="1"/>
        <v>1624</v>
      </c>
      <c r="B2214" s="8" t="s">
        <v>1807</v>
      </c>
      <c r="C2214" s="6" t="s">
        <v>25</v>
      </c>
    </row>
    <row r="2215">
      <c r="A2215" s="7">
        <f t="shared" si="1"/>
        <v>1624</v>
      </c>
      <c r="B2215" s="8" t="s">
        <v>1807</v>
      </c>
      <c r="C2215" s="9" t="s">
        <v>142</v>
      </c>
    </row>
    <row r="2216">
      <c r="A2216" s="7">
        <f t="shared" si="1"/>
        <v>1625</v>
      </c>
      <c r="B2216" s="5" t="s">
        <v>1808</v>
      </c>
      <c r="C2216" s="6" t="s">
        <v>20</v>
      </c>
    </row>
    <row r="2217">
      <c r="A2217" s="7">
        <f t="shared" si="1"/>
        <v>1626</v>
      </c>
      <c r="B2217" s="5" t="s">
        <v>1809</v>
      </c>
      <c r="C2217" s="6" t="s">
        <v>20</v>
      </c>
    </row>
    <row r="2218">
      <c r="A2218" s="7">
        <f t="shared" si="1"/>
        <v>1627</v>
      </c>
      <c r="B2218" s="8" t="s">
        <v>1810</v>
      </c>
      <c r="C2218" s="9" t="s">
        <v>142</v>
      </c>
    </row>
    <row r="2219">
      <c r="A2219" s="7">
        <f t="shared" si="1"/>
        <v>1628</v>
      </c>
      <c r="B2219" s="8" t="s">
        <v>1811</v>
      </c>
      <c r="C2219" s="9" t="s">
        <v>758</v>
      </c>
    </row>
    <row r="2220">
      <c r="A2220" s="7">
        <f t="shared" si="1"/>
        <v>1629</v>
      </c>
      <c r="B2220" s="5" t="s">
        <v>1812</v>
      </c>
      <c r="C2220" s="6" t="s">
        <v>1369</v>
      </c>
    </row>
    <row r="2221">
      <c r="A2221" s="7">
        <f t="shared" si="1"/>
        <v>1630</v>
      </c>
      <c r="B2221" s="5" t="s">
        <v>1813</v>
      </c>
      <c r="C2221" s="6" t="s">
        <v>15</v>
      </c>
    </row>
    <row r="2222">
      <c r="A2222" s="7">
        <f t="shared" si="1"/>
        <v>1631</v>
      </c>
      <c r="B2222" s="5" t="s">
        <v>1814</v>
      </c>
      <c r="C2222" s="6" t="s">
        <v>367</v>
      </c>
    </row>
    <row r="2223">
      <c r="A2223" s="7">
        <f t="shared" si="1"/>
        <v>1632</v>
      </c>
      <c r="B2223" s="8" t="s">
        <v>1815</v>
      </c>
      <c r="C2223" s="9" t="s">
        <v>40</v>
      </c>
    </row>
    <row r="2224">
      <c r="A2224" s="7">
        <f t="shared" si="1"/>
        <v>1633</v>
      </c>
      <c r="B2224" s="8" t="s">
        <v>1816</v>
      </c>
      <c r="C2224" s="9" t="s">
        <v>162</v>
      </c>
    </row>
    <row r="2225">
      <c r="A2225" s="7">
        <f t="shared" si="1"/>
        <v>1634</v>
      </c>
      <c r="B2225" s="5" t="s">
        <v>1817</v>
      </c>
      <c r="C2225" s="6" t="s">
        <v>69</v>
      </c>
    </row>
    <row r="2226">
      <c r="A2226" s="7">
        <f t="shared" si="1"/>
        <v>1635</v>
      </c>
      <c r="B2226" s="8" t="s">
        <v>1818</v>
      </c>
      <c r="C2226" s="9" t="s">
        <v>24</v>
      </c>
    </row>
    <row r="2227">
      <c r="A2227" s="7">
        <f t="shared" si="1"/>
        <v>1635</v>
      </c>
      <c r="B2227" s="8" t="s">
        <v>1818</v>
      </c>
      <c r="C2227" s="9" t="s">
        <v>25</v>
      </c>
    </row>
    <row r="2228">
      <c r="A2228" s="7">
        <f t="shared" si="1"/>
        <v>1636</v>
      </c>
      <c r="B2228" s="8" t="s">
        <v>1819</v>
      </c>
      <c r="C2228" s="9" t="s">
        <v>24</v>
      </c>
    </row>
    <row r="2229">
      <c r="A2229" s="7">
        <f t="shared" si="1"/>
        <v>1637</v>
      </c>
      <c r="B2229" s="8" t="s">
        <v>1820</v>
      </c>
      <c r="C2229" s="9" t="s">
        <v>24</v>
      </c>
    </row>
    <row r="2230">
      <c r="A2230" s="7">
        <f t="shared" si="1"/>
        <v>1637</v>
      </c>
      <c r="B2230" s="8" t="s">
        <v>1820</v>
      </c>
      <c r="C2230" s="9" t="s">
        <v>25</v>
      </c>
    </row>
    <row r="2231">
      <c r="A2231" s="7">
        <f t="shared" si="1"/>
        <v>1638</v>
      </c>
      <c r="B2231" s="5" t="s">
        <v>1821</v>
      </c>
      <c r="C2231" s="6" t="s">
        <v>591</v>
      </c>
    </row>
    <row r="2232">
      <c r="A2232" s="7">
        <f t="shared" si="1"/>
        <v>1639</v>
      </c>
      <c r="B2232" s="8" t="s">
        <v>1822</v>
      </c>
      <c r="C2232" s="9" t="s">
        <v>88</v>
      </c>
    </row>
    <row r="2233">
      <c r="A2233" s="7">
        <f t="shared" si="1"/>
        <v>1640</v>
      </c>
      <c r="B2233" s="8" t="s">
        <v>1823</v>
      </c>
      <c r="C2233" s="9" t="s">
        <v>52</v>
      </c>
    </row>
    <row r="2234">
      <c r="A2234" s="7">
        <f t="shared" si="1"/>
        <v>1641</v>
      </c>
      <c r="B2234" s="8" t="s">
        <v>1824</v>
      </c>
      <c r="C2234" s="9" t="s">
        <v>52</v>
      </c>
    </row>
    <row r="2235">
      <c r="A2235" s="7">
        <f t="shared" si="1"/>
        <v>1642</v>
      </c>
      <c r="B2235" s="8" t="s">
        <v>1825</v>
      </c>
      <c r="C2235" s="9" t="s">
        <v>52</v>
      </c>
    </row>
    <row r="2236">
      <c r="A2236" s="7">
        <f t="shared" si="1"/>
        <v>1643</v>
      </c>
      <c r="B2236" s="8" t="s">
        <v>1826</v>
      </c>
      <c r="C2236" s="9" t="s">
        <v>52</v>
      </c>
    </row>
    <row r="2237">
      <c r="A2237" s="7">
        <f t="shared" si="1"/>
        <v>1644</v>
      </c>
      <c r="B2237" s="8" t="s">
        <v>1827</v>
      </c>
      <c r="C2237" s="9" t="s">
        <v>52</v>
      </c>
    </row>
    <row r="2238">
      <c r="A2238" s="7">
        <f t="shared" si="1"/>
        <v>1645</v>
      </c>
      <c r="B2238" s="8" t="s">
        <v>1828</v>
      </c>
      <c r="C2238" s="9" t="s">
        <v>52</v>
      </c>
    </row>
    <row r="2239">
      <c r="A2239" s="7">
        <f t="shared" si="1"/>
        <v>1646</v>
      </c>
      <c r="B2239" s="8" t="s">
        <v>1829</v>
      </c>
      <c r="C2239" s="9" t="s">
        <v>52</v>
      </c>
    </row>
    <row r="2240">
      <c r="A2240" s="7">
        <f t="shared" si="1"/>
        <v>1647</v>
      </c>
      <c r="B2240" s="8" t="s">
        <v>1830</v>
      </c>
      <c r="C2240" s="6" t="s">
        <v>25</v>
      </c>
    </row>
    <row r="2241">
      <c r="A2241" s="7">
        <f t="shared" si="1"/>
        <v>1647</v>
      </c>
      <c r="B2241" s="8" t="s">
        <v>1830</v>
      </c>
      <c r="C2241" s="9" t="s">
        <v>24</v>
      </c>
    </row>
    <row r="2242">
      <c r="A2242" s="7">
        <f t="shared" si="1"/>
        <v>1648</v>
      </c>
      <c r="B2242" s="8" t="s">
        <v>1831</v>
      </c>
      <c r="C2242" s="9" t="s">
        <v>24</v>
      </c>
    </row>
    <row r="2243">
      <c r="A2243" s="7">
        <f t="shared" si="1"/>
        <v>1649</v>
      </c>
      <c r="B2243" s="8" t="s">
        <v>1832</v>
      </c>
      <c r="C2243" s="9" t="s">
        <v>24</v>
      </c>
    </row>
    <row r="2244">
      <c r="A2244" s="7">
        <f t="shared" si="1"/>
        <v>1650</v>
      </c>
      <c r="B2244" s="8" t="s">
        <v>1833</v>
      </c>
      <c r="C2244" s="9" t="s">
        <v>24</v>
      </c>
    </row>
    <row r="2245">
      <c r="A2245" s="7">
        <f t="shared" si="1"/>
        <v>1651</v>
      </c>
      <c r="B2245" s="8" t="s">
        <v>1834</v>
      </c>
      <c r="C2245" s="6" t="s">
        <v>25</v>
      </c>
    </row>
    <row r="2246">
      <c r="A2246" s="7">
        <f t="shared" si="1"/>
        <v>1652</v>
      </c>
      <c r="B2246" s="8" t="s">
        <v>1835</v>
      </c>
      <c r="C2246" s="9" t="s">
        <v>24</v>
      </c>
    </row>
    <row r="2247">
      <c r="A2247" s="7">
        <f t="shared" si="1"/>
        <v>1653</v>
      </c>
      <c r="B2247" s="8" t="s">
        <v>1836</v>
      </c>
      <c r="C2247" s="9" t="s">
        <v>24</v>
      </c>
    </row>
    <row r="2248">
      <c r="A2248" s="7">
        <f t="shared" si="1"/>
        <v>1654</v>
      </c>
      <c r="B2248" s="8" t="s">
        <v>1837</v>
      </c>
      <c r="C2248" s="9" t="s">
        <v>24</v>
      </c>
    </row>
    <row r="2249">
      <c r="A2249" s="7">
        <f t="shared" si="1"/>
        <v>1654</v>
      </c>
      <c r="B2249" s="8" t="s">
        <v>1837</v>
      </c>
      <c r="C2249" s="9" t="s">
        <v>25</v>
      </c>
    </row>
    <row r="2250">
      <c r="A2250" s="7">
        <f t="shared" si="1"/>
        <v>1655</v>
      </c>
      <c r="B2250" s="8" t="s">
        <v>1838</v>
      </c>
      <c r="C2250" s="9" t="s">
        <v>24</v>
      </c>
    </row>
    <row r="2251">
      <c r="A2251" s="7">
        <f t="shared" si="1"/>
        <v>1655</v>
      </c>
      <c r="B2251" s="8" t="s">
        <v>1838</v>
      </c>
      <c r="C2251" s="9" t="s">
        <v>25</v>
      </c>
    </row>
    <row r="2252">
      <c r="A2252" s="7">
        <f t="shared" si="1"/>
        <v>1656</v>
      </c>
      <c r="B2252" s="8" t="s">
        <v>1839</v>
      </c>
      <c r="C2252" s="9" t="s">
        <v>24</v>
      </c>
    </row>
    <row r="2253">
      <c r="A2253" s="7">
        <f t="shared" si="1"/>
        <v>1656</v>
      </c>
      <c r="B2253" s="8" t="s">
        <v>1839</v>
      </c>
      <c r="C2253" s="9" t="s">
        <v>25</v>
      </c>
    </row>
    <row r="2254">
      <c r="A2254" s="7">
        <f t="shared" si="1"/>
        <v>1657</v>
      </c>
      <c r="B2254" s="8" t="s">
        <v>1840</v>
      </c>
      <c r="C2254" s="9" t="s">
        <v>24</v>
      </c>
    </row>
    <row r="2255">
      <c r="A2255" s="7">
        <f t="shared" si="1"/>
        <v>1658</v>
      </c>
      <c r="B2255" s="8" t="s">
        <v>1841</v>
      </c>
      <c r="C2255" s="9" t="s">
        <v>24</v>
      </c>
    </row>
    <row r="2256">
      <c r="A2256" s="7">
        <f t="shared" si="1"/>
        <v>1658</v>
      </c>
      <c r="B2256" s="8" t="s">
        <v>1841</v>
      </c>
      <c r="C2256" s="9" t="s">
        <v>25</v>
      </c>
    </row>
    <row r="2257">
      <c r="A2257" s="7">
        <f t="shared" si="1"/>
        <v>1659</v>
      </c>
      <c r="B2257" s="8" t="s">
        <v>1842</v>
      </c>
      <c r="C2257" s="9" t="s">
        <v>24</v>
      </c>
    </row>
    <row r="2258">
      <c r="A2258" s="7">
        <f t="shared" si="1"/>
        <v>1659</v>
      </c>
      <c r="B2258" s="8" t="s">
        <v>1842</v>
      </c>
      <c r="C2258" s="9" t="s">
        <v>25</v>
      </c>
    </row>
    <row r="2259">
      <c r="A2259" s="7">
        <f t="shared" si="1"/>
        <v>1660</v>
      </c>
      <c r="B2259" s="8" t="s">
        <v>1843</v>
      </c>
      <c r="C2259" s="9" t="s">
        <v>25</v>
      </c>
    </row>
    <row r="2260">
      <c r="A2260" s="7">
        <f t="shared" si="1"/>
        <v>1661</v>
      </c>
      <c r="B2260" s="8" t="s">
        <v>1844</v>
      </c>
      <c r="C2260" s="9" t="s">
        <v>24</v>
      </c>
    </row>
    <row r="2261">
      <c r="A2261" s="7">
        <f t="shared" si="1"/>
        <v>1662</v>
      </c>
      <c r="B2261" s="8" t="s">
        <v>1845</v>
      </c>
      <c r="C2261" s="9" t="s">
        <v>24</v>
      </c>
    </row>
    <row r="2262">
      <c r="A2262" s="7">
        <f t="shared" si="1"/>
        <v>1663</v>
      </c>
      <c r="B2262" s="8" t="s">
        <v>1846</v>
      </c>
      <c r="C2262" s="9" t="s">
        <v>24</v>
      </c>
    </row>
    <row r="2263">
      <c r="A2263" s="7">
        <f t="shared" si="1"/>
        <v>1663</v>
      </c>
      <c r="B2263" s="8" t="s">
        <v>1846</v>
      </c>
      <c r="C2263" s="9" t="s">
        <v>25</v>
      </c>
    </row>
    <row r="2264">
      <c r="A2264" s="7">
        <f t="shared" si="1"/>
        <v>1664</v>
      </c>
      <c r="B2264" s="8" t="s">
        <v>1847</v>
      </c>
      <c r="C2264" s="9" t="s">
        <v>24</v>
      </c>
    </row>
    <row r="2265">
      <c r="A2265" s="7">
        <f t="shared" si="1"/>
        <v>1664</v>
      </c>
      <c r="B2265" s="8" t="s">
        <v>1847</v>
      </c>
      <c r="C2265" s="9" t="s">
        <v>25</v>
      </c>
    </row>
    <row r="2266">
      <c r="A2266" s="7">
        <f t="shared" si="1"/>
        <v>1665</v>
      </c>
      <c r="B2266" s="8" t="s">
        <v>1848</v>
      </c>
      <c r="C2266" s="6" t="s">
        <v>132</v>
      </c>
    </row>
    <row r="2267">
      <c r="A2267" s="7">
        <f t="shared" si="1"/>
        <v>1665</v>
      </c>
      <c r="B2267" s="8" t="s">
        <v>1848</v>
      </c>
      <c r="C2267" s="9" t="s">
        <v>25</v>
      </c>
    </row>
    <row r="2268">
      <c r="A2268" s="7">
        <f t="shared" si="1"/>
        <v>1666</v>
      </c>
      <c r="B2268" s="8" t="s">
        <v>1849</v>
      </c>
      <c r="C2268" s="9" t="s">
        <v>24</v>
      </c>
    </row>
    <row r="2269">
      <c r="A2269" s="7">
        <f t="shared" si="1"/>
        <v>1666</v>
      </c>
      <c r="B2269" s="8" t="s">
        <v>1849</v>
      </c>
      <c r="C2269" s="9" t="s">
        <v>25</v>
      </c>
    </row>
    <row r="2270">
      <c r="A2270" s="7">
        <f t="shared" si="1"/>
        <v>1667</v>
      </c>
      <c r="B2270" s="8" t="s">
        <v>1850</v>
      </c>
      <c r="C2270" s="9" t="s">
        <v>24</v>
      </c>
    </row>
    <row r="2271">
      <c r="A2271" s="7">
        <f t="shared" si="1"/>
        <v>1667</v>
      </c>
      <c r="B2271" s="8" t="s">
        <v>1850</v>
      </c>
      <c r="C2271" s="9" t="s">
        <v>25</v>
      </c>
    </row>
    <row r="2272">
      <c r="A2272" s="7">
        <f t="shared" si="1"/>
        <v>1668</v>
      </c>
      <c r="B2272" s="8" t="s">
        <v>1851</v>
      </c>
      <c r="C2272" s="9" t="s">
        <v>24</v>
      </c>
    </row>
    <row r="2273">
      <c r="A2273" s="7">
        <f t="shared" si="1"/>
        <v>1669</v>
      </c>
      <c r="B2273" s="8" t="s">
        <v>1852</v>
      </c>
      <c r="C2273" s="9" t="s">
        <v>24</v>
      </c>
    </row>
    <row r="2274">
      <c r="A2274" s="7">
        <f t="shared" si="1"/>
        <v>1670</v>
      </c>
      <c r="B2274" s="8" t="s">
        <v>1853</v>
      </c>
      <c r="C2274" s="9" t="s">
        <v>52</v>
      </c>
    </row>
    <row r="2275">
      <c r="A2275" s="7">
        <f t="shared" si="1"/>
        <v>1671</v>
      </c>
      <c r="B2275" s="5" t="s">
        <v>1854</v>
      </c>
      <c r="C2275" s="6" t="s">
        <v>4</v>
      </c>
    </row>
    <row r="2276">
      <c r="A2276" s="7">
        <f t="shared" si="1"/>
        <v>1672</v>
      </c>
      <c r="B2276" s="5" t="s">
        <v>1855</v>
      </c>
      <c r="C2276" s="6" t="s">
        <v>1856</v>
      </c>
    </row>
    <row r="2277">
      <c r="A2277" s="7">
        <f t="shared" si="1"/>
        <v>1672</v>
      </c>
      <c r="B2277" s="5" t="s">
        <v>1855</v>
      </c>
      <c r="C2277" s="6" t="s">
        <v>1342</v>
      </c>
    </row>
    <row r="2278">
      <c r="A2278" s="7">
        <f t="shared" si="1"/>
        <v>1673</v>
      </c>
      <c r="B2278" s="5" t="s">
        <v>1857</v>
      </c>
      <c r="C2278" s="6" t="s">
        <v>683</v>
      </c>
    </row>
    <row r="2279">
      <c r="A2279" s="7">
        <f t="shared" si="1"/>
        <v>1674</v>
      </c>
      <c r="B2279" s="5" t="s">
        <v>1858</v>
      </c>
      <c r="C2279" s="6" t="s">
        <v>780</v>
      </c>
    </row>
    <row r="2280">
      <c r="A2280" s="7">
        <f t="shared" si="1"/>
        <v>1675</v>
      </c>
      <c r="B2280" s="5" t="s">
        <v>1859</v>
      </c>
      <c r="C2280" s="6" t="s">
        <v>798</v>
      </c>
    </row>
    <row r="2281">
      <c r="A2281" s="7">
        <f t="shared" si="1"/>
        <v>1676</v>
      </c>
      <c r="B2281" s="8" t="s">
        <v>1860</v>
      </c>
      <c r="C2281" s="9" t="s">
        <v>502</v>
      </c>
    </row>
    <row r="2282">
      <c r="A2282" s="7">
        <f t="shared" si="1"/>
        <v>1677</v>
      </c>
      <c r="B2282" s="5" t="s">
        <v>1861</v>
      </c>
      <c r="C2282" s="6" t="s">
        <v>603</v>
      </c>
    </row>
    <row r="2283">
      <c r="A2283" s="7">
        <f t="shared" si="1"/>
        <v>1678</v>
      </c>
      <c r="B2283" s="5" t="s">
        <v>1862</v>
      </c>
      <c r="C2283" s="6" t="s">
        <v>1223</v>
      </c>
    </row>
    <row r="2284">
      <c r="A2284" s="7">
        <f t="shared" si="1"/>
        <v>1679</v>
      </c>
      <c r="B2284" s="5" t="s">
        <v>1863</v>
      </c>
      <c r="C2284" s="6" t="s">
        <v>939</v>
      </c>
    </row>
    <row r="2285">
      <c r="A2285" s="7">
        <f t="shared" si="1"/>
        <v>1680</v>
      </c>
      <c r="B2285" s="5" t="s">
        <v>1864</v>
      </c>
      <c r="C2285" s="6" t="s">
        <v>324</v>
      </c>
    </row>
    <row r="2286">
      <c r="A2286" s="7">
        <f t="shared" si="1"/>
        <v>1681</v>
      </c>
      <c r="B2286" s="5" t="s">
        <v>1865</v>
      </c>
      <c r="C2286" s="6" t="s">
        <v>1360</v>
      </c>
    </row>
    <row r="2287">
      <c r="A2287" s="7">
        <f t="shared" si="1"/>
        <v>1682</v>
      </c>
      <c r="B2287" s="5" t="s">
        <v>1866</v>
      </c>
      <c r="C2287" s="6" t="s">
        <v>362</v>
      </c>
    </row>
    <row r="2288">
      <c r="A2288" s="7">
        <f t="shared" si="1"/>
        <v>1683</v>
      </c>
      <c r="B2288" s="5" t="s">
        <v>1867</v>
      </c>
      <c r="C2288" s="6" t="s">
        <v>591</v>
      </c>
    </row>
    <row r="2289">
      <c r="A2289" s="7">
        <f t="shared" si="1"/>
        <v>1684</v>
      </c>
      <c r="B2289" s="5" t="s">
        <v>1868</v>
      </c>
      <c r="C2289" s="6" t="s">
        <v>1267</v>
      </c>
    </row>
    <row r="2290">
      <c r="A2290" s="7">
        <f t="shared" si="1"/>
        <v>1685</v>
      </c>
      <c r="B2290" s="5" t="s">
        <v>1869</v>
      </c>
      <c r="C2290" s="6" t="s">
        <v>1207</v>
      </c>
    </row>
    <row r="2291">
      <c r="A2291" s="7">
        <f t="shared" si="1"/>
        <v>1686</v>
      </c>
      <c r="B2291" s="5" t="s">
        <v>1870</v>
      </c>
      <c r="C2291" s="6" t="s">
        <v>1248</v>
      </c>
    </row>
    <row r="2292">
      <c r="A2292" s="7">
        <f t="shared" si="1"/>
        <v>1687</v>
      </c>
      <c r="B2292" s="5" t="s">
        <v>1871</v>
      </c>
      <c r="C2292" s="6" t="s">
        <v>1342</v>
      </c>
    </row>
    <row r="2293">
      <c r="A2293" s="7">
        <f t="shared" si="1"/>
        <v>1688</v>
      </c>
      <c r="B2293" s="5" t="s">
        <v>1872</v>
      </c>
      <c r="C2293" s="6" t="s">
        <v>27</v>
      </c>
    </row>
    <row r="2294">
      <c r="A2294" s="7">
        <f t="shared" si="1"/>
        <v>1689</v>
      </c>
      <c r="B2294" s="5" t="s">
        <v>1873</v>
      </c>
      <c r="C2294" s="6" t="s">
        <v>1324</v>
      </c>
    </row>
    <row r="2295">
      <c r="A2295" s="7">
        <f t="shared" si="1"/>
        <v>1690</v>
      </c>
      <c r="B2295" s="8" t="s">
        <v>1874</v>
      </c>
      <c r="C2295" s="9" t="s">
        <v>399</v>
      </c>
    </row>
    <row r="2296">
      <c r="A2296" s="7">
        <f t="shared" si="1"/>
        <v>1691</v>
      </c>
      <c r="B2296" s="8" t="s">
        <v>1875</v>
      </c>
      <c r="C2296" s="9" t="s">
        <v>1776</v>
      </c>
    </row>
    <row r="2297">
      <c r="A2297" s="7">
        <f t="shared" si="1"/>
        <v>1692</v>
      </c>
      <c r="B2297" s="5" t="s">
        <v>1876</v>
      </c>
      <c r="C2297" s="6" t="s">
        <v>1207</v>
      </c>
    </row>
    <row r="2298">
      <c r="A2298" s="7">
        <f t="shared" si="1"/>
        <v>1693</v>
      </c>
      <c r="B2298" s="8" t="s">
        <v>1877</v>
      </c>
      <c r="C2298" s="9" t="s">
        <v>1548</v>
      </c>
    </row>
    <row r="2299">
      <c r="A2299" s="7">
        <f t="shared" si="1"/>
        <v>1694</v>
      </c>
      <c r="B2299" s="5" t="s">
        <v>1878</v>
      </c>
      <c r="C2299" s="6" t="s">
        <v>538</v>
      </c>
    </row>
    <row r="2300">
      <c r="A2300" s="7">
        <f t="shared" si="1"/>
        <v>1695</v>
      </c>
      <c r="B2300" s="8" t="s">
        <v>1879</v>
      </c>
      <c r="C2300" s="9" t="s">
        <v>733</v>
      </c>
    </row>
    <row r="2301">
      <c r="A2301" s="7">
        <f t="shared" si="1"/>
        <v>1696</v>
      </c>
      <c r="B2301" s="5" t="s">
        <v>1880</v>
      </c>
      <c r="C2301" s="6" t="s">
        <v>1267</v>
      </c>
    </row>
    <row r="2302">
      <c r="A2302" s="7">
        <f t="shared" si="1"/>
        <v>1697</v>
      </c>
      <c r="B2302" s="5" t="s">
        <v>1881</v>
      </c>
      <c r="C2302" s="6" t="s">
        <v>1267</v>
      </c>
    </row>
    <row r="2303">
      <c r="A2303" s="7">
        <f t="shared" si="1"/>
        <v>1698</v>
      </c>
      <c r="B2303" s="8" t="s">
        <v>1882</v>
      </c>
      <c r="C2303" s="9" t="s">
        <v>121</v>
      </c>
    </row>
    <row r="2304">
      <c r="A2304" s="7">
        <f t="shared" si="1"/>
        <v>1699</v>
      </c>
      <c r="B2304" s="5" t="s">
        <v>1883</v>
      </c>
      <c r="C2304" s="6" t="s">
        <v>1324</v>
      </c>
    </row>
    <row r="2305">
      <c r="A2305" s="7">
        <f t="shared" si="1"/>
        <v>1700</v>
      </c>
      <c r="B2305" s="5" t="s">
        <v>1884</v>
      </c>
      <c r="C2305" s="6" t="s">
        <v>1369</v>
      </c>
    </row>
    <row r="2306">
      <c r="A2306" s="7">
        <f t="shared" si="1"/>
        <v>1701</v>
      </c>
      <c r="B2306" s="5" t="s">
        <v>1885</v>
      </c>
      <c r="C2306" s="6" t="s">
        <v>27</v>
      </c>
    </row>
    <row r="2307">
      <c r="A2307" s="7">
        <f t="shared" si="1"/>
        <v>1702</v>
      </c>
      <c r="B2307" s="8" t="s">
        <v>1886</v>
      </c>
      <c r="C2307" s="9" t="s">
        <v>1548</v>
      </c>
    </row>
    <row r="2308">
      <c r="A2308" s="7">
        <f t="shared" si="1"/>
        <v>1703</v>
      </c>
      <c r="B2308" s="5" t="s">
        <v>1887</v>
      </c>
      <c r="C2308" s="6" t="s">
        <v>109</v>
      </c>
    </row>
    <row r="2309">
      <c r="A2309" s="7">
        <f t="shared" si="1"/>
        <v>1704</v>
      </c>
      <c r="B2309" s="5" t="s">
        <v>1888</v>
      </c>
      <c r="C2309" s="6" t="s">
        <v>437</v>
      </c>
    </row>
    <row r="2310">
      <c r="A2310" s="7">
        <f t="shared" si="1"/>
        <v>1705</v>
      </c>
      <c r="B2310" s="5" t="s">
        <v>1889</v>
      </c>
      <c r="C2310" s="6" t="s">
        <v>731</v>
      </c>
    </row>
    <row r="2311">
      <c r="A2311" s="7">
        <f t="shared" si="1"/>
        <v>1706</v>
      </c>
      <c r="B2311" s="5" t="s">
        <v>1890</v>
      </c>
      <c r="C2311" s="6" t="s">
        <v>6</v>
      </c>
    </row>
    <row r="2312">
      <c r="A2312" s="7">
        <f t="shared" si="1"/>
        <v>1707</v>
      </c>
      <c r="B2312" s="8" t="s">
        <v>1891</v>
      </c>
      <c r="C2312" s="9" t="s">
        <v>162</v>
      </c>
    </row>
    <row r="2313">
      <c r="A2313" s="7">
        <f t="shared" si="1"/>
        <v>1707</v>
      </c>
      <c r="B2313" s="8" t="s">
        <v>1891</v>
      </c>
      <c r="C2313" s="9" t="s">
        <v>142</v>
      </c>
    </row>
    <row r="2314">
      <c r="A2314" s="7">
        <f t="shared" si="1"/>
        <v>1707</v>
      </c>
      <c r="B2314" s="8" t="s">
        <v>1891</v>
      </c>
      <c r="C2314" s="9" t="s">
        <v>25</v>
      </c>
    </row>
    <row r="2315">
      <c r="A2315" s="7">
        <f t="shared" si="1"/>
        <v>1708</v>
      </c>
      <c r="B2315" s="5" t="s">
        <v>1892</v>
      </c>
      <c r="C2315" s="6" t="s">
        <v>610</v>
      </c>
    </row>
    <row r="2316">
      <c r="A2316" s="7">
        <f t="shared" si="1"/>
        <v>1709</v>
      </c>
      <c r="B2316" s="16" t="s">
        <v>1893</v>
      </c>
      <c r="C2316" s="6" t="s">
        <v>1235</v>
      </c>
    </row>
    <row r="2317">
      <c r="A2317" s="7">
        <f t="shared" si="1"/>
        <v>1709</v>
      </c>
      <c r="B2317" s="16" t="s">
        <v>1893</v>
      </c>
      <c r="C2317" s="6" t="s">
        <v>765</v>
      </c>
    </row>
    <row r="2318">
      <c r="A2318" s="7">
        <f t="shared" si="1"/>
        <v>1710</v>
      </c>
      <c r="B2318" s="5" t="s">
        <v>1894</v>
      </c>
      <c r="C2318" s="6" t="s">
        <v>621</v>
      </c>
    </row>
    <row r="2319">
      <c r="A2319" s="7">
        <f t="shared" si="1"/>
        <v>1711</v>
      </c>
      <c r="B2319" s="5" t="s">
        <v>1895</v>
      </c>
      <c r="C2319" s="6" t="s">
        <v>1267</v>
      </c>
    </row>
    <row r="2320">
      <c r="A2320" s="7">
        <f t="shared" si="1"/>
        <v>1712</v>
      </c>
      <c r="B2320" s="5" t="s">
        <v>1896</v>
      </c>
      <c r="C2320" s="17" t="s">
        <v>1470</v>
      </c>
    </row>
    <row r="2321">
      <c r="A2321" s="7">
        <f t="shared" si="1"/>
        <v>1713</v>
      </c>
      <c r="B2321" s="5" t="s">
        <v>1897</v>
      </c>
      <c r="C2321" s="6" t="s">
        <v>367</v>
      </c>
    </row>
    <row r="2322">
      <c r="A2322" s="7">
        <f t="shared" si="1"/>
        <v>1714</v>
      </c>
      <c r="B2322" s="5" t="s">
        <v>1898</v>
      </c>
      <c r="C2322" s="6" t="s">
        <v>785</v>
      </c>
    </row>
    <row r="2323">
      <c r="A2323" s="7">
        <f t="shared" si="1"/>
        <v>1715</v>
      </c>
      <c r="B2323" s="5" t="s">
        <v>1899</v>
      </c>
      <c r="C2323" s="6" t="s">
        <v>1223</v>
      </c>
    </row>
    <row r="2324">
      <c r="A2324" s="7">
        <f t="shared" si="1"/>
        <v>1716</v>
      </c>
      <c r="B2324" s="5" t="s">
        <v>1900</v>
      </c>
      <c r="C2324" s="6" t="s">
        <v>32</v>
      </c>
    </row>
    <row r="2325">
      <c r="A2325" s="7">
        <f t="shared" si="1"/>
        <v>1717</v>
      </c>
      <c r="B2325" s="8" t="s">
        <v>1901</v>
      </c>
      <c r="C2325" s="9" t="s">
        <v>72</v>
      </c>
    </row>
    <row r="2326">
      <c r="A2326" s="7">
        <f t="shared" si="1"/>
        <v>1718</v>
      </c>
      <c r="B2326" s="5" t="s">
        <v>1902</v>
      </c>
      <c r="C2326" s="6" t="s">
        <v>27</v>
      </c>
    </row>
    <row r="2327">
      <c r="A2327" s="7">
        <f t="shared" si="1"/>
        <v>1719</v>
      </c>
      <c r="B2327" s="5" t="s">
        <v>1903</v>
      </c>
      <c r="C2327" s="6" t="s">
        <v>603</v>
      </c>
    </row>
    <row r="2328">
      <c r="A2328" s="7">
        <f t="shared" si="1"/>
        <v>1719</v>
      </c>
      <c r="B2328" s="5" t="s">
        <v>1903</v>
      </c>
      <c r="C2328" s="6" t="s">
        <v>1371</v>
      </c>
    </row>
    <row r="2329">
      <c r="A2329" s="7">
        <f t="shared" si="1"/>
        <v>1720</v>
      </c>
      <c r="B2329" s="8" t="s">
        <v>1904</v>
      </c>
      <c r="C2329" s="9" t="s">
        <v>722</v>
      </c>
    </row>
    <row r="2330">
      <c r="A2330" s="7">
        <f t="shared" si="1"/>
        <v>1721</v>
      </c>
      <c r="B2330" s="5" t="s">
        <v>1905</v>
      </c>
      <c r="C2330" s="6" t="s">
        <v>1369</v>
      </c>
    </row>
    <row r="2331">
      <c r="A2331" s="7">
        <f t="shared" si="1"/>
        <v>1721</v>
      </c>
      <c r="B2331" s="5" t="s">
        <v>1905</v>
      </c>
      <c r="C2331" s="6" t="s">
        <v>893</v>
      </c>
    </row>
    <row r="2332">
      <c r="A2332" s="7">
        <f t="shared" si="1"/>
        <v>1722</v>
      </c>
      <c r="B2332" s="5" t="s">
        <v>1906</v>
      </c>
      <c r="C2332" s="6" t="s">
        <v>1262</v>
      </c>
    </row>
    <row r="2333">
      <c r="A2333" s="7">
        <f t="shared" si="1"/>
        <v>1723</v>
      </c>
      <c r="B2333" s="5" t="s">
        <v>1907</v>
      </c>
      <c r="C2333" s="6" t="s">
        <v>1223</v>
      </c>
    </row>
    <row r="2334">
      <c r="A2334" s="7">
        <f t="shared" si="1"/>
        <v>1724</v>
      </c>
      <c r="B2334" s="5" t="s">
        <v>1908</v>
      </c>
      <c r="C2334" s="6" t="s">
        <v>1369</v>
      </c>
    </row>
    <row r="2335">
      <c r="A2335" s="7">
        <f t="shared" si="1"/>
        <v>1725</v>
      </c>
      <c r="B2335" s="8" t="s">
        <v>1909</v>
      </c>
      <c r="C2335" s="9" t="s">
        <v>42</v>
      </c>
    </row>
    <row r="2336">
      <c r="A2336" s="7">
        <f t="shared" si="1"/>
        <v>1726</v>
      </c>
      <c r="B2336" s="8" t="s">
        <v>1910</v>
      </c>
      <c r="C2336" s="9" t="s">
        <v>874</v>
      </c>
    </row>
    <row r="2337">
      <c r="A2337" s="7">
        <f t="shared" si="1"/>
        <v>1727</v>
      </c>
      <c r="B2337" s="5" t="s">
        <v>1911</v>
      </c>
      <c r="C2337" s="6" t="s">
        <v>621</v>
      </c>
    </row>
    <row r="2338">
      <c r="A2338" s="7">
        <f t="shared" si="1"/>
        <v>1728</v>
      </c>
      <c r="B2338" s="16" t="s">
        <v>1912</v>
      </c>
      <c r="C2338" s="6" t="s">
        <v>1235</v>
      </c>
    </row>
    <row r="2339">
      <c r="A2339" s="7">
        <f t="shared" si="1"/>
        <v>1729</v>
      </c>
      <c r="B2339" s="8" t="s">
        <v>1913</v>
      </c>
      <c r="C2339" s="9" t="s">
        <v>1776</v>
      </c>
    </row>
    <row r="2340">
      <c r="A2340" s="7">
        <f t="shared" si="1"/>
        <v>1730</v>
      </c>
      <c r="B2340" s="5" t="s">
        <v>1914</v>
      </c>
      <c r="C2340" s="6" t="s">
        <v>1371</v>
      </c>
    </row>
    <row r="2341">
      <c r="A2341" s="7">
        <f t="shared" si="1"/>
        <v>1731</v>
      </c>
      <c r="B2341" s="5" t="s">
        <v>1915</v>
      </c>
      <c r="C2341" s="6" t="s">
        <v>1371</v>
      </c>
    </row>
    <row r="2342">
      <c r="A2342" s="7">
        <f t="shared" si="1"/>
        <v>1732</v>
      </c>
      <c r="B2342" s="5" t="s">
        <v>1916</v>
      </c>
      <c r="C2342" s="6" t="s">
        <v>612</v>
      </c>
    </row>
    <row r="2343">
      <c r="A2343" s="7">
        <f t="shared" si="1"/>
        <v>1733</v>
      </c>
      <c r="B2343" s="5" t="s">
        <v>1917</v>
      </c>
      <c r="C2343" s="6" t="s">
        <v>765</v>
      </c>
    </row>
    <row r="2344">
      <c r="A2344" s="7">
        <f t="shared" si="1"/>
        <v>1734</v>
      </c>
      <c r="B2344" s="8" t="s">
        <v>1918</v>
      </c>
      <c r="C2344" s="9" t="s">
        <v>416</v>
      </c>
    </row>
    <row r="2345">
      <c r="A2345" s="7">
        <f t="shared" si="1"/>
        <v>1735</v>
      </c>
      <c r="B2345" s="5" t="s">
        <v>1919</v>
      </c>
      <c r="C2345" s="6" t="s">
        <v>1316</v>
      </c>
    </row>
    <row r="2346">
      <c r="A2346" s="7">
        <f t="shared" si="1"/>
        <v>1736</v>
      </c>
      <c r="B2346" s="5" t="s">
        <v>1920</v>
      </c>
      <c r="C2346" s="6" t="s">
        <v>591</v>
      </c>
    </row>
    <row r="2347">
      <c r="A2347" s="7">
        <f t="shared" si="1"/>
        <v>1737</v>
      </c>
      <c r="B2347" s="5" t="s">
        <v>1921</v>
      </c>
      <c r="C2347" s="6" t="s">
        <v>714</v>
      </c>
    </row>
    <row r="2348">
      <c r="A2348" s="7">
        <f t="shared" si="1"/>
        <v>1738</v>
      </c>
      <c r="B2348" s="8" t="s">
        <v>1922</v>
      </c>
      <c r="C2348" s="9" t="s">
        <v>280</v>
      </c>
    </row>
    <row r="2349">
      <c r="A2349" s="7">
        <f t="shared" si="1"/>
        <v>1739</v>
      </c>
      <c r="B2349" s="8" t="s">
        <v>1923</v>
      </c>
      <c r="C2349" s="9" t="s">
        <v>280</v>
      </c>
    </row>
    <row r="2350">
      <c r="A2350" s="7">
        <f t="shared" si="1"/>
        <v>1740</v>
      </c>
      <c r="B2350" s="5" t="s">
        <v>1924</v>
      </c>
      <c r="C2350" s="6" t="s">
        <v>591</v>
      </c>
    </row>
    <row r="2351">
      <c r="A2351" s="7">
        <f t="shared" si="1"/>
        <v>1741</v>
      </c>
      <c r="B2351" s="5" t="s">
        <v>1925</v>
      </c>
      <c r="C2351" s="6" t="s">
        <v>591</v>
      </c>
    </row>
    <row r="2352">
      <c r="A2352" s="7">
        <f t="shared" si="1"/>
        <v>1742</v>
      </c>
      <c r="B2352" s="8" t="s">
        <v>1926</v>
      </c>
      <c r="C2352" s="9" t="s">
        <v>72</v>
      </c>
    </row>
    <row r="2353">
      <c r="A2353" s="7">
        <f t="shared" si="1"/>
        <v>1743</v>
      </c>
      <c r="B2353" s="5" t="s">
        <v>1927</v>
      </c>
      <c r="C2353" s="6" t="s">
        <v>1248</v>
      </c>
    </row>
    <row r="2354">
      <c r="A2354" s="7">
        <f t="shared" si="1"/>
        <v>1744</v>
      </c>
      <c r="B2354" s="8" t="s">
        <v>1928</v>
      </c>
      <c r="C2354" s="9" t="s">
        <v>24</v>
      </c>
    </row>
    <row r="2355">
      <c r="A2355" s="7">
        <f t="shared" si="1"/>
        <v>1745</v>
      </c>
      <c r="B2355" s="8" t="s">
        <v>1929</v>
      </c>
      <c r="C2355" s="6" t="s">
        <v>313</v>
      </c>
    </row>
    <row r="2356">
      <c r="A2356" s="7">
        <f t="shared" si="1"/>
        <v>1745</v>
      </c>
      <c r="B2356" s="8" t="s">
        <v>1929</v>
      </c>
      <c r="C2356" s="9" t="s">
        <v>142</v>
      </c>
    </row>
    <row r="2357">
      <c r="A2357" s="7">
        <f t="shared" si="1"/>
        <v>1746</v>
      </c>
      <c r="B2357" s="5" t="s">
        <v>1930</v>
      </c>
      <c r="C2357" s="6" t="s">
        <v>142</v>
      </c>
    </row>
    <row r="2358">
      <c r="A2358" s="7">
        <f t="shared" si="1"/>
        <v>1747</v>
      </c>
      <c r="B2358" s="8" t="s">
        <v>1931</v>
      </c>
      <c r="C2358" s="9" t="s">
        <v>162</v>
      </c>
    </row>
    <row r="2359">
      <c r="A2359" s="7">
        <f t="shared" si="1"/>
        <v>1748</v>
      </c>
      <c r="B2359" s="8" t="s">
        <v>1932</v>
      </c>
      <c r="C2359" s="9" t="s">
        <v>142</v>
      </c>
    </row>
    <row r="2360">
      <c r="A2360" s="7">
        <f t="shared" si="1"/>
        <v>1749</v>
      </c>
      <c r="B2360" s="8" t="s">
        <v>1933</v>
      </c>
      <c r="C2360" s="9" t="s">
        <v>162</v>
      </c>
    </row>
    <row r="2361">
      <c r="A2361" s="7">
        <f t="shared" si="1"/>
        <v>1750</v>
      </c>
      <c r="B2361" s="5" t="s">
        <v>1934</v>
      </c>
      <c r="C2361" s="6" t="s">
        <v>362</v>
      </c>
    </row>
    <row r="2362">
      <c r="A2362" s="7">
        <f t="shared" si="1"/>
        <v>1751</v>
      </c>
      <c r="B2362" s="8" t="s">
        <v>1935</v>
      </c>
      <c r="C2362" s="9" t="s">
        <v>52</v>
      </c>
    </row>
    <row r="2363">
      <c r="A2363" s="7">
        <f t="shared" si="1"/>
        <v>1752</v>
      </c>
      <c r="B2363" s="8" t="s">
        <v>1936</v>
      </c>
      <c r="C2363" s="9" t="s">
        <v>60</v>
      </c>
    </row>
    <row r="2364">
      <c r="A2364" s="7">
        <f t="shared" si="1"/>
        <v>1753</v>
      </c>
      <c r="B2364" s="8" t="s">
        <v>1937</v>
      </c>
      <c r="C2364" s="9" t="s">
        <v>25</v>
      </c>
    </row>
    <row r="2365">
      <c r="A2365" s="7">
        <f t="shared" si="1"/>
        <v>1754</v>
      </c>
      <c r="B2365" s="8" t="s">
        <v>1938</v>
      </c>
      <c r="C2365" s="6" t="s">
        <v>1939</v>
      </c>
    </row>
    <row r="2366">
      <c r="A2366" s="7">
        <f t="shared" si="1"/>
        <v>1754</v>
      </c>
      <c r="B2366" s="8" t="s">
        <v>1938</v>
      </c>
      <c r="C2366" s="9" t="s">
        <v>177</v>
      </c>
    </row>
    <row r="2367">
      <c r="A2367" s="7">
        <f t="shared" si="1"/>
        <v>1754</v>
      </c>
      <c r="B2367" s="8" t="s">
        <v>1938</v>
      </c>
      <c r="C2367" s="9" t="s">
        <v>25</v>
      </c>
    </row>
    <row r="2368">
      <c r="A2368" s="7">
        <f t="shared" si="1"/>
        <v>1754</v>
      </c>
      <c r="B2368" s="8" t="s">
        <v>1938</v>
      </c>
      <c r="C2368" s="9" t="s">
        <v>60</v>
      </c>
    </row>
    <row r="2369">
      <c r="A2369" s="7">
        <f t="shared" si="1"/>
        <v>1755</v>
      </c>
      <c r="B2369" s="8" t="s">
        <v>1940</v>
      </c>
      <c r="C2369" s="9" t="s">
        <v>142</v>
      </c>
    </row>
    <row r="2370">
      <c r="A2370" s="7">
        <f t="shared" si="1"/>
        <v>1756</v>
      </c>
      <c r="B2370" s="5" t="s">
        <v>1941</v>
      </c>
      <c r="C2370" s="6" t="s">
        <v>1942</v>
      </c>
    </row>
    <row r="2371">
      <c r="A2371" s="7">
        <f t="shared" si="1"/>
        <v>1756</v>
      </c>
      <c r="B2371" s="5" t="s">
        <v>1941</v>
      </c>
      <c r="C2371" s="6" t="s">
        <v>655</v>
      </c>
    </row>
    <row r="2372">
      <c r="A2372" s="7">
        <f t="shared" si="1"/>
        <v>1757</v>
      </c>
      <c r="B2372" s="5" t="s">
        <v>1943</v>
      </c>
      <c r="C2372" s="6" t="s">
        <v>153</v>
      </c>
    </row>
    <row r="2373">
      <c r="A2373" s="7">
        <f t="shared" si="1"/>
        <v>1758</v>
      </c>
      <c r="B2373" s="5" t="s">
        <v>1944</v>
      </c>
      <c r="C2373" s="6" t="s">
        <v>153</v>
      </c>
    </row>
    <row r="2374">
      <c r="A2374" s="7">
        <f t="shared" si="1"/>
        <v>1758</v>
      </c>
      <c r="B2374" s="5" t="s">
        <v>1944</v>
      </c>
      <c r="C2374" s="6" t="s">
        <v>142</v>
      </c>
    </row>
    <row r="2375">
      <c r="A2375" s="7">
        <f t="shared" si="1"/>
        <v>1759</v>
      </c>
      <c r="B2375" s="5" t="s">
        <v>1945</v>
      </c>
      <c r="C2375" s="6" t="s">
        <v>1279</v>
      </c>
    </row>
    <row r="2376">
      <c r="A2376" s="7">
        <f t="shared" si="1"/>
        <v>1760</v>
      </c>
      <c r="B2376" s="5" t="s">
        <v>1946</v>
      </c>
      <c r="C2376" s="6" t="s">
        <v>1342</v>
      </c>
    </row>
    <row r="2377">
      <c r="A2377" s="7">
        <f t="shared" si="1"/>
        <v>1761</v>
      </c>
      <c r="B2377" s="5" t="s">
        <v>1947</v>
      </c>
      <c r="C2377" s="6" t="s">
        <v>336</v>
      </c>
    </row>
    <row r="2378">
      <c r="A2378" s="7">
        <f t="shared" si="1"/>
        <v>1762</v>
      </c>
      <c r="B2378" s="5" t="s">
        <v>1948</v>
      </c>
      <c r="C2378" s="6" t="s">
        <v>1223</v>
      </c>
    </row>
    <row r="2379">
      <c r="A2379" s="7">
        <f t="shared" si="1"/>
        <v>1763</v>
      </c>
      <c r="B2379" s="5" t="s">
        <v>1949</v>
      </c>
      <c r="C2379" s="6" t="s">
        <v>1223</v>
      </c>
    </row>
    <row r="2380">
      <c r="A2380" s="7">
        <f t="shared" si="1"/>
        <v>1764</v>
      </c>
      <c r="B2380" s="5" t="s">
        <v>1950</v>
      </c>
      <c r="C2380" s="6" t="s">
        <v>324</v>
      </c>
    </row>
    <row r="2381">
      <c r="A2381" s="7">
        <f t="shared" si="1"/>
        <v>1765</v>
      </c>
      <c r="B2381" s="5" t="s">
        <v>1951</v>
      </c>
      <c r="C2381" s="6" t="s">
        <v>12</v>
      </c>
    </row>
    <row r="2382">
      <c r="A2382" s="7">
        <f t="shared" si="1"/>
        <v>1766</v>
      </c>
      <c r="B2382" s="5" t="s">
        <v>1952</v>
      </c>
      <c r="C2382" s="6" t="s">
        <v>324</v>
      </c>
    </row>
    <row r="2383">
      <c r="A2383" s="7">
        <f t="shared" si="1"/>
        <v>1767</v>
      </c>
      <c r="B2383" s="5" t="s">
        <v>1953</v>
      </c>
      <c r="C2383" s="6" t="s">
        <v>538</v>
      </c>
    </row>
    <row r="2384">
      <c r="A2384" s="7">
        <f t="shared" si="1"/>
        <v>1768</v>
      </c>
      <c r="B2384" s="5" t="s">
        <v>1954</v>
      </c>
      <c r="C2384" s="6" t="s">
        <v>362</v>
      </c>
    </row>
    <row r="2385">
      <c r="A2385" s="7">
        <f t="shared" si="1"/>
        <v>1769</v>
      </c>
      <c r="B2385" s="8" t="s">
        <v>1955</v>
      </c>
      <c r="C2385" s="9" t="s">
        <v>64</v>
      </c>
    </row>
    <row r="2386">
      <c r="A2386" s="7">
        <f t="shared" si="1"/>
        <v>1770</v>
      </c>
      <c r="B2386" s="8" t="s">
        <v>1956</v>
      </c>
      <c r="C2386" s="9" t="s">
        <v>547</v>
      </c>
    </row>
    <row r="2387">
      <c r="A2387" s="7">
        <f t="shared" si="1"/>
        <v>1771</v>
      </c>
      <c r="B2387" s="8" t="s">
        <v>1957</v>
      </c>
      <c r="C2387" s="9" t="s">
        <v>530</v>
      </c>
    </row>
    <row r="2388">
      <c r="A2388" s="7">
        <f t="shared" si="1"/>
        <v>1772</v>
      </c>
      <c r="B2388" s="8" t="s">
        <v>1958</v>
      </c>
      <c r="C2388" s="9" t="s">
        <v>815</v>
      </c>
    </row>
    <row r="2389">
      <c r="A2389" s="7">
        <f t="shared" si="1"/>
        <v>1773</v>
      </c>
      <c r="B2389" s="5" t="s">
        <v>1959</v>
      </c>
      <c r="C2389" s="6" t="s">
        <v>612</v>
      </c>
    </row>
    <row r="2390">
      <c r="A2390" s="7">
        <f t="shared" si="1"/>
        <v>1774</v>
      </c>
      <c r="B2390" s="5" t="s">
        <v>1960</v>
      </c>
      <c r="C2390" s="6" t="s">
        <v>610</v>
      </c>
    </row>
    <row r="2391">
      <c r="A2391" s="7">
        <f t="shared" si="1"/>
        <v>1775</v>
      </c>
      <c r="B2391" s="8" t="s">
        <v>1961</v>
      </c>
      <c r="C2391" s="9" t="s">
        <v>530</v>
      </c>
    </row>
    <row r="2392">
      <c r="A2392" s="7">
        <f t="shared" si="1"/>
        <v>1776</v>
      </c>
      <c r="B2392" s="5" t="s">
        <v>1962</v>
      </c>
      <c r="C2392" s="6" t="s">
        <v>74</v>
      </c>
    </row>
    <row r="2393">
      <c r="A2393" s="7">
        <f t="shared" si="1"/>
        <v>1777</v>
      </c>
      <c r="B2393" s="5" t="s">
        <v>1963</v>
      </c>
      <c r="C2393" s="6" t="s">
        <v>1856</v>
      </c>
    </row>
    <row r="2394">
      <c r="A2394" s="7">
        <f t="shared" si="1"/>
        <v>1778</v>
      </c>
      <c r="B2394" s="5" t="s">
        <v>1964</v>
      </c>
      <c r="C2394" s="6" t="s">
        <v>1342</v>
      </c>
    </row>
    <row r="2395">
      <c r="A2395" s="7">
        <f t="shared" si="1"/>
        <v>1779</v>
      </c>
      <c r="B2395" s="5" t="s">
        <v>1965</v>
      </c>
      <c r="C2395" s="6" t="s">
        <v>1248</v>
      </c>
    </row>
    <row r="2396">
      <c r="A2396" s="7">
        <f t="shared" si="1"/>
        <v>1780</v>
      </c>
      <c r="B2396" s="5" t="s">
        <v>1966</v>
      </c>
      <c r="C2396" s="6" t="s">
        <v>74</v>
      </c>
    </row>
    <row r="2397">
      <c r="A2397" s="7">
        <f t="shared" si="1"/>
        <v>1781</v>
      </c>
      <c r="B2397" s="8" t="s">
        <v>1967</v>
      </c>
      <c r="C2397" s="9" t="s">
        <v>1334</v>
      </c>
    </row>
    <row r="2398">
      <c r="A2398" s="7">
        <f t="shared" si="1"/>
        <v>1782</v>
      </c>
      <c r="B2398" s="8" t="s">
        <v>1968</v>
      </c>
      <c r="C2398" s="9" t="s">
        <v>893</v>
      </c>
    </row>
    <row r="2399">
      <c r="A2399" s="7">
        <f t="shared" si="1"/>
        <v>1783</v>
      </c>
      <c r="B2399" s="5" t="s">
        <v>1969</v>
      </c>
      <c r="C2399" s="6" t="s">
        <v>1585</v>
      </c>
    </row>
    <row r="2400">
      <c r="A2400" s="7">
        <f t="shared" si="1"/>
        <v>1784</v>
      </c>
      <c r="B2400" s="8" t="s">
        <v>1970</v>
      </c>
      <c r="C2400" s="6" t="s">
        <v>1942</v>
      </c>
    </row>
    <row r="2401">
      <c r="A2401" s="7">
        <f t="shared" si="1"/>
        <v>1784</v>
      </c>
      <c r="B2401" s="8" t="s">
        <v>1970</v>
      </c>
      <c r="C2401" s="9" t="s">
        <v>60</v>
      </c>
    </row>
    <row r="2402">
      <c r="A2402" s="7">
        <f t="shared" si="1"/>
        <v>1785</v>
      </c>
      <c r="B2402" s="8" t="s">
        <v>1971</v>
      </c>
      <c r="C2402" s="6" t="s">
        <v>1972</v>
      </c>
    </row>
    <row r="2403">
      <c r="A2403" s="7">
        <f t="shared" si="1"/>
        <v>1785</v>
      </c>
      <c r="B2403" s="8" t="s">
        <v>1971</v>
      </c>
      <c r="C2403" s="9" t="s">
        <v>25</v>
      </c>
    </row>
    <row r="2404">
      <c r="A2404" s="7">
        <f t="shared" si="1"/>
        <v>1786</v>
      </c>
      <c r="B2404" s="5" t="s">
        <v>1973</v>
      </c>
      <c r="C2404" s="6" t="s">
        <v>1378</v>
      </c>
    </row>
    <row r="2405">
      <c r="A2405" s="7">
        <f t="shared" si="1"/>
        <v>1787</v>
      </c>
      <c r="B2405" s="5" t="s">
        <v>1974</v>
      </c>
      <c r="C2405" s="6" t="s">
        <v>1856</v>
      </c>
    </row>
    <row r="2406">
      <c r="A2406" s="7">
        <f t="shared" si="1"/>
        <v>1787</v>
      </c>
      <c r="B2406" s="5" t="s">
        <v>1974</v>
      </c>
      <c r="C2406" s="6" t="s">
        <v>1042</v>
      </c>
    </row>
    <row r="2407">
      <c r="A2407" s="7">
        <f t="shared" si="1"/>
        <v>1788</v>
      </c>
      <c r="B2407" s="5" t="s">
        <v>1975</v>
      </c>
      <c r="C2407" s="6" t="s">
        <v>142</v>
      </c>
    </row>
    <row r="2408">
      <c r="A2408" s="7">
        <f t="shared" si="1"/>
        <v>1789</v>
      </c>
      <c r="B2408" s="5" t="s">
        <v>1976</v>
      </c>
      <c r="C2408" s="6" t="s">
        <v>1223</v>
      </c>
    </row>
    <row r="2409">
      <c r="A2409" s="7">
        <f t="shared" si="1"/>
        <v>1790</v>
      </c>
      <c r="B2409" s="8" t="s">
        <v>1977</v>
      </c>
      <c r="C2409" s="9" t="s">
        <v>60</v>
      </c>
    </row>
    <row r="2410">
      <c r="A2410" s="7">
        <f t="shared" si="1"/>
        <v>1790</v>
      </c>
      <c r="B2410" s="8" t="s">
        <v>1977</v>
      </c>
      <c r="C2410" s="9" t="s">
        <v>25</v>
      </c>
    </row>
    <row r="2411">
      <c r="A2411" s="7">
        <f t="shared" si="1"/>
        <v>1791</v>
      </c>
      <c r="B2411" s="8" t="s">
        <v>1978</v>
      </c>
      <c r="C2411" s="9" t="s">
        <v>72</v>
      </c>
    </row>
    <row r="2412">
      <c r="A2412" s="7">
        <f t="shared" si="1"/>
        <v>1792</v>
      </c>
      <c r="B2412" s="8" t="s">
        <v>1979</v>
      </c>
      <c r="C2412" s="9" t="s">
        <v>60</v>
      </c>
    </row>
    <row r="2413">
      <c r="A2413" s="7">
        <f t="shared" si="1"/>
        <v>1792</v>
      </c>
      <c r="B2413" s="8" t="s">
        <v>1979</v>
      </c>
      <c r="C2413" s="9" t="s">
        <v>142</v>
      </c>
    </row>
    <row r="2414">
      <c r="A2414" s="7">
        <f t="shared" si="1"/>
        <v>1792</v>
      </c>
      <c r="B2414" s="8" t="s">
        <v>1979</v>
      </c>
      <c r="C2414" s="9" t="s">
        <v>25</v>
      </c>
    </row>
    <row r="2415">
      <c r="A2415" s="7">
        <f t="shared" si="1"/>
        <v>1793</v>
      </c>
      <c r="B2415" s="8" t="s">
        <v>1980</v>
      </c>
      <c r="C2415" s="9" t="s">
        <v>60</v>
      </c>
    </row>
    <row r="2416">
      <c r="A2416" s="7">
        <f t="shared" si="1"/>
        <v>1793</v>
      </c>
      <c r="B2416" s="8" t="s">
        <v>1980</v>
      </c>
      <c r="C2416" s="9" t="s">
        <v>162</v>
      </c>
    </row>
    <row r="2417">
      <c r="A2417" s="7">
        <f t="shared" si="1"/>
        <v>1793</v>
      </c>
      <c r="B2417" s="8" t="s">
        <v>1980</v>
      </c>
      <c r="C2417" s="9" t="s">
        <v>25</v>
      </c>
    </row>
    <row r="2418">
      <c r="A2418" s="7">
        <f t="shared" si="1"/>
        <v>1793</v>
      </c>
      <c r="B2418" s="8" t="s">
        <v>1980</v>
      </c>
      <c r="C2418" s="9" t="s">
        <v>24</v>
      </c>
    </row>
    <row r="2419">
      <c r="A2419" s="7">
        <f t="shared" si="1"/>
        <v>1794</v>
      </c>
      <c r="B2419" s="8" t="s">
        <v>1981</v>
      </c>
      <c r="C2419" s="9" t="s">
        <v>818</v>
      </c>
    </row>
    <row r="2420">
      <c r="A2420" s="7">
        <f t="shared" si="1"/>
        <v>1795</v>
      </c>
      <c r="B2420" s="8" t="s">
        <v>1982</v>
      </c>
      <c r="C2420" s="6" t="s">
        <v>132</v>
      </c>
    </row>
    <row r="2421">
      <c r="A2421" s="7">
        <f t="shared" si="1"/>
        <v>1795</v>
      </c>
      <c r="B2421" s="8" t="s">
        <v>1982</v>
      </c>
      <c r="C2421" s="9" t="s">
        <v>60</v>
      </c>
    </row>
    <row r="2422">
      <c r="A2422" s="7">
        <f t="shared" si="1"/>
        <v>1796</v>
      </c>
      <c r="B2422" s="5" t="s">
        <v>1983</v>
      </c>
      <c r="C2422" s="6" t="s">
        <v>731</v>
      </c>
    </row>
    <row r="2423">
      <c r="A2423" s="7">
        <f t="shared" si="1"/>
        <v>1797</v>
      </c>
      <c r="B2423" s="8" t="s">
        <v>1984</v>
      </c>
      <c r="C2423" s="9" t="s">
        <v>845</v>
      </c>
    </row>
    <row r="2424">
      <c r="A2424" s="7">
        <f t="shared" si="1"/>
        <v>1798</v>
      </c>
      <c r="B2424" s="8" t="s">
        <v>1985</v>
      </c>
      <c r="C2424" s="9" t="s">
        <v>874</v>
      </c>
    </row>
    <row r="2425">
      <c r="A2425" s="7">
        <f t="shared" si="1"/>
        <v>1799</v>
      </c>
      <c r="B2425" s="5" t="s">
        <v>1986</v>
      </c>
      <c r="C2425" s="6" t="s">
        <v>639</v>
      </c>
    </row>
    <row r="2426">
      <c r="A2426" s="7">
        <f t="shared" si="1"/>
        <v>1800</v>
      </c>
      <c r="B2426" s="5" t="s">
        <v>1987</v>
      </c>
      <c r="C2426" s="6" t="s">
        <v>467</v>
      </c>
    </row>
    <row r="2427">
      <c r="A2427" s="7">
        <f t="shared" si="1"/>
        <v>1801</v>
      </c>
      <c r="B2427" s="8" t="s">
        <v>1988</v>
      </c>
      <c r="C2427" s="9" t="s">
        <v>845</v>
      </c>
    </row>
    <row r="2428">
      <c r="A2428" s="7">
        <f t="shared" si="1"/>
        <v>1802</v>
      </c>
      <c r="B2428" s="8" t="s">
        <v>1989</v>
      </c>
      <c r="C2428" s="9" t="s">
        <v>818</v>
      </c>
    </row>
    <row r="2429">
      <c r="A2429" s="7">
        <f t="shared" si="1"/>
        <v>1803</v>
      </c>
      <c r="B2429" s="5" t="s">
        <v>1990</v>
      </c>
      <c r="C2429" s="6" t="s">
        <v>324</v>
      </c>
    </row>
    <row r="2430">
      <c r="A2430" s="7">
        <f t="shared" si="1"/>
        <v>1804</v>
      </c>
      <c r="B2430" s="5" t="s">
        <v>1991</v>
      </c>
      <c r="C2430" s="6" t="s">
        <v>74</v>
      </c>
    </row>
    <row r="2431">
      <c r="A2431" s="7">
        <f t="shared" si="1"/>
        <v>1805</v>
      </c>
      <c r="B2431" s="8" t="s">
        <v>1992</v>
      </c>
      <c r="C2431" s="9" t="s">
        <v>60</v>
      </c>
    </row>
    <row r="2432">
      <c r="A2432" s="7">
        <f t="shared" si="1"/>
        <v>1806</v>
      </c>
      <c r="B2432" s="8" t="s">
        <v>1993</v>
      </c>
      <c r="C2432" s="9" t="s">
        <v>25</v>
      </c>
    </row>
    <row r="2433">
      <c r="A2433" s="7">
        <f t="shared" si="1"/>
        <v>1807</v>
      </c>
      <c r="B2433" s="5" t="s">
        <v>1994</v>
      </c>
      <c r="C2433" s="6" t="s">
        <v>362</v>
      </c>
    </row>
    <row r="2434">
      <c r="A2434" s="7">
        <f t="shared" si="1"/>
        <v>1808</v>
      </c>
      <c r="B2434" s="5" t="s">
        <v>1995</v>
      </c>
      <c r="C2434" s="6" t="s">
        <v>4</v>
      </c>
    </row>
    <row r="2435">
      <c r="A2435" s="7">
        <f t="shared" si="1"/>
        <v>1809</v>
      </c>
      <c r="B2435" s="5" t="s">
        <v>1996</v>
      </c>
      <c r="C2435" s="6" t="s">
        <v>731</v>
      </c>
    </row>
    <row r="2436">
      <c r="A2436" s="7">
        <f t="shared" si="1"/>
        <v>1810</v>
      </c>
      <c r="B2436" s="8" t="s">
        <v>1997</v>
      </c>
      <c r="C2436" s="9" t="s">
        <v>60</v>
      </c>
    </row>
    <row r="2437">
      <c r="A2437" s="7">
        <f t="shared" si="1"/>
        <v>1811</v>
      </c>
      <c r="B2437" s="8" t="s">
        <v>1998</v>
      </c>
      <c r="C2437" s="9" t="s">
        <v>60</v>
      </c>
    </row>
    <row r="2438">
      <c r="A2438" s="7">
        <f t="shared" si="1"/>
        <v>1811</v>
      </c>
      <c r="B2438" s="8" t="s">
        <v>1998</v>
      </c>
      <c r="C2438" s="6" t="s">
        <v>153</v>
      </c>
    </row>
    <row r="2439">
      <c r="A2439" s="7">
        <f t="shared" si="1"/>
        <v>1812</v>
      </c>
      <c r="B2439" s="8" t="s">
        <v>1999</v>
      </c>
      <c r="C2439" s="9" t="s">
        <v>22</v>
      </c>
    </row>
    <row r="2440">
      <c r="A2440" s="7">
        <f t="shared" si="1"/>
        <v>1812</v>
      </c>
      <c r="B2440" s="8" t="s">
        <v>1999</v>
      </c>
      <c r="C2440" s="9" t="s">
        <v>25</v>
      </c>
    </row>
    <row r="2441">
      <c r="A2441" s="7">
        <f t="shared" si="1"/>
        <v>1812</v>
      </c>
      <c r="B2441" s="8" t="s">
        <v>1999</v>
      </c>
      <c r="C2441" s="9" t="s">
        <v>24</v>
      </c>
    </row>
    <row r="2442">
      <c r="A2442" s="7">
        <f t="shared" si="1"/>
        <v>1813</v>
      </c>
      <c r="B2442" s="8" t="s">
        <v>2000</v>
      </c>
      <c r="C2442" s="9" t="s">
        <v>1334</v>
      </c>
    </row>
    <row r="2443">
      <c r="A2443" s="7">
        <f t="shared" si="1"/>
        <v>1814</v>
      </c>
      <c r="B2443" s="8" t="s">
        <v>2001</v>
      </c>
      <c r="C2443" s="9" t="s">
        <v>64</v>
      </c>
    </row>
    <row r="2444">
      <c r="A2444" s="7">
        <f t="shared" si="1"/>
        <v>1815</v>
      </c>
      <c r="B2444" s="8" t="s">
        <v>2002</v>
      </c>
      <c r="C2444" s="9" t="s">
        <v>64</v>
      </c>
    </row>
    <row r="2445">
      <c r="A2445" s="7">
        <f t="shared" si="1"/>
        <v>1816</v>
      </c>
      <c r="B2445" s="5" t="s">
        <v>2003</v>
      </c>
      <c r="C2445" s="6" t="s">
        <v>1856</v>
      </c>
    </row>
    <row r="2446">
      <c r="A2446" s="7">
        <f t="shared" si="1"/>
        <v>1817</v>
      </c>
      <c r="B2446" s="5" t="s">
        <v>2004</v>
      </c>
      <c r="C2446" s="6" t="s">
        <v>1248</v>
      </c>
    </row>
    <row r="2447">
      <c r="A2447" s="7">
        <f t="shared" si="1"/>
        <v>1818</v>
      </c>
      <c r="B2447" s="5" t="s">
        <v>2005</v>
      </c>
      <c r="C2447" s="6" t="s">
        <v>1248</v>
      </c>
    </row>
    <row r="2448">
      <c r="A2448" s="7">
        <f t="shared" si="1"/>
        <v>1819</v>
      </c>
      <c r="B2448" s="5" t="s">
        <v>2006</v>
      </c>
      <c r="C2448" s="6" t="s">
        <v>1248</v>
      </c>
    </row>
    <row r="2449">
      <c r="A2449" s="7">
        <f t="shared" si="1"/>
        <v>1820</v>
      </c>
      <c r="B2449" s="5" t="s">
        <v>2007</v>
      </c>
      <c r="C2449" s="6" t="s">
        <v>1248</v>
      </c>
    </row>
    <row r="2450">
      <c r="A2450" s="7">
        <f t="shared" si="1"/>
        <v>1821</v>
      </c>
      <c r="B2450" s="5" t="s">
        <v>2008</v>
      </c>
      <c r="C2450" s="6" t="s">
        <v>1342</v>
      </c>
    </row>
    <row r="2451">
      <c r="A2451" s="7">
        <f t="shared" si="1"/>
        <v>1822</v>
      </c>
      <c r="B2451" s="5" t="s">
        <v>2009</v>
      </c>
      <c r="C2451" s="6" t="s">
        <v>1342</v>
      </c>
    </row>
    <row r="2452">
      <c r="A2452" s="7">
        <f t="shared" si="1"/>
        <v>1823</v>
      </c>
      <c r="B2452" s="5" t="s">
        <v>2010</v>
      </c>
      <c r="C2452" s="6" t="s">
        <v>1342</v>
      </c>
    </row>
    <row r="2453">
      <c r="A2453" s="7">
        <f t="shared" si="1"/>
        <v>1824</v>
      </c>
      <c r="B2453" s="5" t="s">
        <v>2011</v>
      </c>
      <c r="C2453" s="6" t="s">
        <v>1342</v>
      </c>
    </row>
    <row r="2454">
      <c r="A2454" s="7">
        <f t="shared" si="1"/>
        <v>1825</v>
      </c>
      <c r="B2454" s="5" t="s">
        <v>2012</v>
      </c>
      <c r="C2454" s="6" t="s">
        <v>27</v>
      </c>
    </row>
    <row r="2455">
      <c r="A2455" s="7">
        <f t="shared" si="1"/>
        <v>1826</v>
      </c>
      <c r="B2455" s="8" t="s">
        <v>2013</v>
      </c>
      <c r="C2455" s="9" t="s">
        <v>758</v>
      </c>
    </row>
    <row r="2456">
      <c r="A2456" s="7">
        <f t="shared" si="1"/>
        <v>1827</v>
      </c>
      <c r="B2456" s="8" t="s">
        <v>2014</v>
      </c>
      <c r="C2456" s="9" t="s">
        <v>1548</v>
      </c>
    </row>
    <row r="2457">
      <c r="A2457" s="7">
        <f t="shared" si="1"/>
        <v>1828</v>
      </c>
      <c r="B2457" s="8" t="s">
        <v>2015</v>
      </c>
      <c r="C2457" s="9" t="s">
        <v>1776</v>
      </c>
    </row>
    <row r="2458">
      <c r="A2458" s="7">
        <f t="shared" si="1"/>
        <v>1829</v>
      </c>
      <c r="B2458" s="8" t="s">
        <v>2016</v>
      </c>
      <c r="C2458" s="9" t="s">
        <v>1776</v>
      </c>
    </row>
    <row r="2459">
      <c r="A2459" s="7">
        <f t="shared" si="1"/>
        <v>1830</v>
      </c>
      <c r="B2459" s="5" t="s">
        <v>2017</v>
      </c>
      <c r="C2459" s="6" t="s">
        <v>758</v>
      </c>
    </row>
    <row r="2460">
      <c r="A2460" s="7">
        <f t="shared" si="1"/>
        <v>1830</v>
      </c>
      <c r="B2460" s="5" t="s">
        <v>2017</v>
      </c>
      <c r="C2460" s="6" t="s">
        <v>1007</v>
      </c>
    </row>
    <row r="2461">
      <c r="A2461" s="7">
        <f t="shared" si="1"/>
        <v>1831</v>
      </c>
      <c r="B2461" s="8" t="s">
        <v>2018</v>
      </c>
      <c r="C2461" s="9" t="s">
        <v>758</v>
      </c>
    </row>
    <row r="2462">
      <c r="A2462" s="7">
        <f t="shared" si="1"/>
        <v>1832</v>
      </c>
      <c r="B2462" s="8" t="s">
        <v>2019</v>
      </c>
      <c r="C2462" s="9" t="s">
        <v>758</v>
      </c>
    </row>
    <row r="2463">
      <c r="A2463" s="7">
        <f t="shared" si="1"/>
        <v>1833</v>
      </c>
      <c r="B2463" s="5" t="s">
        <v>2020</v>
      </c>
      <c r="C2463" s="6" t="s">
        <v>467</v>
      </c>
    </row>
    <row r="2464">
      <c r="A2464" s="7">
        <f t="shared" si="1"/>
        <v>1834</v>
      </c>
      <c r="B2464" s="5" t="s">
        <v>2021</v>
      </c>
      <c r="C2464" s="6" t="s">
        <v>467</v>
      </c>
    </row>
    <row r="2465">
      <c r="A2465" s="7">
        <f t="shared" si="1"/>
        <v>1835</v>
      </c>
      <c r="B2465" s="5" t="s">
        <v>2022</v>
      </c>
      <c r="C2465" s="6" t="s">
        <v>467</v>
      </c>
    </row>
    <row r="2466">
      <c r="A2466" s="7">
        <f t="shared" si="1"/>
        <v>1836</v>
      </c>
      <c r="B2466" s="8" t="s">
        <v>2023</v>
      </c>
      <c r="C2466" s="9" t="s">
        <v>416</v>
      </c>
    </row>
    <row r="2467">
      <c r="A2467" s="7">
        <f t="shared" si="1"/>
        <v>1837</v>
      </c>
      <c r="B2467" s="5" t="s">
        <v>2024</v>
      </c>
      <c r="C2467" s="6" t="s">
        <v>798</v>
      </c>
    </row>
    <row r="2468">
      <c r="A2468" s="7">
        <f t="shared" si="1"/>
        <v>1838</v>
      </c>
      <c r="B2468" s="8" t="s">
        <v>2025</v>
      </c>
      <c r="C2468" s="9" t="s">
        <v>83</v>
      </c>
    </row>
    <row r="2469">
      <c r="A2469" s="7">
        <f t="shared" si="1"/>
        <v>1839</v>
      </c>
      <c r="B2469" s="8" t="s">
        <v>2026</v>
      </c>
      <c r="C2469" s="9" t="s">
        <v>83</v>
      </c>
    </row>
    <row r="2470">
      <c r="A2470" s="7">
        <f t="shared" si="1"/>
        <v>1840</v>
      </c>
      <c r="B2470" s="8" t="s">
        <v>2027</v>
      </c>
      <c r="C2470" s="9" t="s">
        <v>83</v>
      </c>
    </row>
    <row r="2471">
      <c r="A2471" s="7">
        <f t="shared" si="1"/>
        <v>1841</v>
      </c>
      <c r="B2471" s="8" t="s">
        <v>2028</v>
      </c>
      <c r="C2471" s="9" t="s">
        <v>83</v>
      </c>
    </row>
    <row r="2472">
      <c r="A2472" s="7">
        <f t="shared" si="1"/>
        <v>1842</v>
      </c>
      <c r="B2472" s="8" t="s">
        <v>2029</v>
      </c>
      <c r="C2472" s="9" t="s">
        <v>1776</v>
      </c>
    </row>
    <row r="2473">
      <c r="A2473" s="7">
        <f t="shared" si="1"/>
        <v>1843</v>
      </c>
      <c r="B2473" s="5" t="s">
        <v>2030</v>
      </c>
      <c r="C2473" s="6" t="s">
        <v>74</v>
      </c>
    </row>
    <row r="2474">
      <c r="A2474" s="7">
        <f t="shared" si="1"/>
        <v>1844</v>
      </c>
      <c r="B2474" s="5" t="s">
        <v>2031</v>
      </c>
      <c r="C2474" s="6" t="s">
        <v>1120</v>
      </c>
    </row>
    <row r="2475">
      <c r="A2475" s="7">
        <f t="shared" si="1"/>
        <v>1845</v>
      </c>
      <c r="B2475" s="8" t="s">
        <v>2032</v>
      </c>
      <c r="C2475" s="9" t="s">
        <v>46</v>
      </c>
    </row>
    <row r="2476">
      <c r="A2476" s="7">
        <f t="shared" si="1"/>
        <v>1846</v>
      </c>
      <c r="B2476" s="5" t="s">
        <v>2033</v>
      </c>
      <c r="C2476" s="6" t="s">
        <v>365</v>
      </c>
    </row>
    <row r="2477">
      <c r="A2477" s="7">
        <f t="shared" si="1"/>
        <v>1847</v>
      </c>
      <c r="B2477" s="8" t="s">
        <v>2034</v>
      </c>
      <c r="C2477" s="9" t="s">
        <v>83</v>
      </c>
    </row>
    <row r="2478">
      <c r="A2478" s="7">
        <f t="shared" si="1"/>
        <v>1848</v>
      </c>
      <c r="B2478" s="8" t="s">
        <v>2035</v>
      </c>
      <c r="C2478" s="9" t="s">
        <v>83</v>
      </c>
    </row>
    <row r="2479">
      <c r="A2479" s="7">
        <f t="shared" si="1"/>
        <v>1849</v>
      </c>
      <c r="B2479" s="8" t="s">
        <v>2036</v>
      </c>
      <c r="C2479" s="9" t="s">
        <v>83</v>
      </c>
    </row>
    <row r="2480">
      <c r="A2480" s="7">
        <f t="shared" si="1"/>
        <v>1850</v>
      </c>
      <c r="B2480" s="8" t="s">
        <v>2037</v>
      </c>
      <c r="C2480" s="9" t="s">
        <v>83</v>
      </c>
    </row>
    <row r="2481">
      <c r="A2481" s="7">
        <f t="shared" si="1"/>
        <v>1851</v>
      </c>
      <c r="B2481" s="8" t="s">
        <v>2038</v>
      </c>
      <c r="C2481" s="9" t="s">
        <v>83</v>
      </c>
    </row>
    <row r="2482">
      <c r="A2482" s="7">
        <f t="shared" si="1"/>
        <v>1852</v>
      </c>
      <c r="B2482" s="8" t="s">
        <v>2039</v>
      </c>
      <c r="C2482" s="9" t="s">
        <v>83</v>
      </c>
    </row>
    <row r="2483">
      <c r="A2483" s="7">
        <f t="shared" si="1"/>
        <v>1853</v>
      </c>
      <c r="B2483" s="5" t="s">
        <v>2040</v>
      </c>
      <c r="C2483" s="6" t="s">
        <v>731</v>
      </c>
    </row>
    <row r="2484">
      <c r="A2484" s="7">
        <f t="shared" si="1"/>
        <v>1854</v>
      </c>
      <c r="B2484" s="5" t="s">
        <v>2041</v>
      </c>
      <c r="C2484" s="6" t="s">
        <v>731</v>
      </c>
    </row>
    <row r="2485">
      <c r="A2485" s="7">
        <f t="shared" si="1"/>
        <v>1855</v>
      </c>
      <c r="B2485" s="5" t="s">
        <v>2042</v>
      </c>
      <c r="C2485" s="6" t="s">
        <v>731</v>
      </c>
    </row>
    <row r="2486">
      <c r="A2486" s="7">
        <f t="shared" si="1"/>
        <v>1856</v>
      </c>
      <c r="B2486" s="5" t="s">
        <v>2043</v>
      </c>
      <c r="C2486" s="6" t="s">
        <v>639</v>
      </c>
    </row>
    <row r="2487">
      <c r="A2487" s="7">
        <f t="shared" si="1"/>
        <v>1857</v>
      </c>
      <c r="B2487" s="5" t="s">
        <v>2044</v>
      </c>
      <c r="C2487" s="6" t="s">
        <v>1267</v>
      </c>
    </row>
    <row r="2488">
      <c r="A2488" s="7">
        <f t="shared" si="1"/>
        <v>1858</v>
      </c>
      <c r="B2488" s="8" t="s">
        <v>2045</v>
      </c>
      <c r="C2488" s="9" t="s">
        <v>502</v>
      </c>
    </row>
    <row r="2489">
      <c r="A2489" s="7">
        <f t="shared" si="1"/>
        <v>1859</v>
      </c>
      <c r="B2489" s="8" t="s">
        <v>2046</v>
      </c>
      <c r="C2489" s="9" t="s">
        <v>874</v>
      </c>
    </row>
    <row r="2490">
      <c r="A2490" s="7">
        <f t="shared" si="1"/>
        <v>1860</v>
      </c>
      <c r="B2490" s="5" t="s">
        <v>2047</v>
      </c>
      <c r="C2490" s="6" t="s">
        <v>591</v>
      </c>
    </row>
    <row r="2491">
      <c r="A2491" s="7">
        <f t="shared" si="1"/>
        <v>1861</v>
      </c>
      <c r="B2491" s="5" t="s">
        <v>2048</v>
      </c>
      <c r="C2491" s="6" t="s">
        <v>591</v>
      </c>
    </row>
    <row r="2492">
      <c r="A2492" s="7">
        <f t="shared" si="1"/>
        <v>1862</v>
      </c>
      <c r="B2492" s="5" t="s">
        <v>2049</v>
      </c>
      <c r="C2492" s="6" t="s">
        <v>591</v>
      </c>
    </row>
    <row r="2493">
      <c r="A2493" s="7">
        <f t="shared" si="1"/>
        <v>1863</v>
      </c>
      <c r="B2493" s="15" t="s">
        <v>2050</v>
      </c>
      <c r="C2493" s="17" t="s">
        <v>426</v>
      </c>
    </row>
    <row r="2494">
      <c r="A2494" s="7">
        <f t="shared" si="1"/>
        <v>1864</v>
      </c>
      <c r="B2494" s="8" t="s">
        <v>2051</v>
      </c>
      <c r="C2494" s="9" t="s">
        <v>530</v>
      </c>
    </row>
    <row r="2495">
      <c r="A2495" s="7">
        <f t="shared" si="1"/>
        <v>1865</v>
      </c>
      <c r="B2495" s="5" t="s">
        <v>2052</v>
      </c>
      <c r="C2495" s="6" t="s">
        <v>1290</v>
      </c>
    </row>
    <row r="2496">
      <c r="A2496" s="7">
        <f t="shared" si="1"/>
        <v>1866</v>
      </c>
      <c r="B2496" s="5" t="s">
        <v>2053</v>
      </c>
      <c r="C2496" s="6" t="s">
        <v>1267</v>
      </c>
    </row>
    <row r="2497">
      <c r="A2497" s="7">
        <f t="shared" si="1"/>
        <v>1867</v>
      </c>
      <c r="B2497" s="5" t="s">
        <v>2054</v>
      </c>
      <c r="C2497" s="6" t="s">
        <v>1267</v>
      </c>
    </row>
    <row r="2498">
      <c r="A2498" s="7">
        <f t="shared" si="1"/>
        <v>1868</v>
      </c>
      <c r="B2498" s="5" t="s">
        <v>2055</v>
      </c>
      <c r="C2498" s="6" t="s">
        <v>1267</v>
      </c>
    </row>
    <row r="2499">
      <c r="A2499" s="7">
        <f t="shared" si="1"/>
        <v>1869</v>
      </c>
      <c r="B2499" s="8" t="s">
        <v>2056</v>
      </c>
      <c r="C2499" s="9" t="s">
        <v>547</v>
      </c>
    </row>
    <row r="2500">
      <c r="A2500" s="7">
        <f t="shared" si="1"/>
        <v>1870</v>
      </c>
      <c r="B2500" s="8" t="s">
        <v>2057</v>
      </c>
      <c r="C2500" s="9" t="s">
        <v>416</v>
      </c>
    </row>
    <row r="2501">
      <c r="A2501" s="7">
        <f t="shared" si="1"/>
        <v>1871</v>
      </c>
      <c r="B2501" s="8" t="s">
        <v>2058</v>
      </c>
      <c r="C2501" s="9" t="s">
        <v>117</v>
      </c>
    </row>
    <row r="2502">
      <c r="A2502" s="7">
        <f t="shared" si="1"/>
        <v>1871</v>
      </c>
      <c r="B2502" s="8" t="s">
        <v>2058</v>
      </c>
      <c r="C2502" s="9" t="s">
        <v>121</v>
      </c>
    </row>
    <row r="2503">
      <c r="A2503" s="7">
        <f t="shared" si="1"/>
        <v>1872</v>
      </c>
      <c r="B2503" s="8" t="s">
        <v>2059</v>
      </c>
      <c r="C2503" s="9" t="s">
        <v>117</v>
      </c>
    </row>
    <row r="2504">
      <c r="A2504" s="7">
        <f t="shared" si="1"/>
        <v>1873</v>
      </c>
      <c r="B2504" s="8" t="s">
        <v>2060</v>
      </c>
      <c r="C2504" s="9" t="s">
        <v>117</v>
      </c>
    </row>
    <row r="2505">
      <c r="A2505" s="7">
        <f t="shared" si="1"/>
        <v>1874</v>
      </c>
      <c r="B2505" s="8" t="s">
        <v>2061</v>
      </c>
      <c r="C2505" s="9" t="s">
        <v>117</v>
      </c>
    </row>
    <row r="2506">
      <c r="A2506" s="7">
        <f t="shared" si="1"/>
        <v>1875</v>
      </c>
      <c r="B2506" s="8" t="s">
        <v>2062</v>
      </c>
      <c r="C2506" s="9" t="s">
        <v>874</v>
      </c>
    </row>
    <row r="2507">
      <c r="A2507" s="7">
        <f t="shared" si="1"/>
        <v>1876</v>
      </c>
      <c r="B2507" s="8" t="s">
        <v>2063</v>
      </c>
      <c r="C2507" s="9" t="s">
        <v>1334</v>
      </c>
    </row>
    <row r="2508">
      <c r="A2508" s="7">
        <f t="shared" si="1"/>
        <v>1877</v>
      </c>
      <c r="B2508" s="8" t="s">
        <v>2064</v>
      </c>
      <c r="C2508" s="9" t="s">
        <v>46</v>
      </c>
    </row>
    <row r="2509">
      <c r="A2509" s="7">
        <f t="shared" si="1"/>
        <v>1878</v>
      </c>
      <c r="B2509" s="5" t="s">
        <v>2065</v>
      </c>
      <c r="C2509" s="6" t="s">
        <v>196</v>
      </c>
    </row>
    <row r="2510">
      <c r="A2510" s="7">
        <f t="shared" si="1"/>
        <v>1879</v>
      </c>
      <c r="B2510" s="5" t="s">
        <v>2066</v>
      </c>
      <c r="C2510" s="6" t="s">
        <v>2067</v>
      </c>
    </row>
    <row r="2511">
      <c r="A2511" s="7">
        <f t="shared" si="1"/>
        <v>1880</v>
      </c>
      <c r="B2511" s="8" t="s">
        <v>2068</v>
      </c>
      <c r="C2511" s="9" t="s">
        <v>547</v>
      </c>
    </row>
    <row r="2512">
      <c r="A2512" s="7">
        <f t="shared" si="1"/>
        <v>1881</v>
      </c>
      <c r="B2512" s="5" t="s">
        <v>2069</v>
      </c>
      <c r="C2512" s="6" t="s">
        <v>420</v>
      </c>
    </row>
    <row r="2513">
      <c r="A2513" s="7">
        <f t="shared" si="1"/>
        <v>1882</v>
      </c>
      <c r="B2513" s="5" t="s">
        <v>2070</v>
      </c>
      <c r="C2513" s="6" t="s">
        <v>420</v>
      </c>
    </row>
    <row r="2514">
      <c r="A2514" s="7">
        <f t="shared" si="1"/>
        <v>1883</v>
      </c>
      <c r="B2514" s="5" t="s">
        <v>2071</v>
      </c>
      <c r="C2514" s="6" t="s">
        <v>1585</v>
      </c>
    </row>
    <row r="2515">
      <c r="A2515" s="7">
        <f t="shared" si="1"/>
        <v>1884</v>
      </c>
      <c r="B2515" s="5" t="s">
        <v>2072</v>
      </c>
      <c r="C2515" s="6" t="s">
        <v>80</v>
      </c>
    </row>
    <row r="2516">
      <c r="A2516" s="7">
        <f t="shared" si="1"/>
        <v>1885</v>
      </c>
      <c r="B2516" s="5" t="s">
        <v>2073</v>
      </c>
      <c r="C2516" s="6" t="s">
        <v>1585</v>
      </c>
    </row>
    <row r="2517">
      <c r="A2517" s="7">
        <f t="shared" si="1"/>
        <v>1886</v>
      </c>
      <c r="B2517" s="5" t="s">
        <v>2074</v>
      </c>
      <c r="C2517" s="6" t="s">
        <v>1369</v>
      </c>
    </row>
    <row r="2518">
      <c r="A2518" s="7">
        <f t="shared" si="1"/>
        <v>1887</v>
      </c>
      <c r="B2518" s="5" t="s">
        <v>2075</v>
      </c>
      <c r="C2518" s="6" t="s">
        <v>1620</v>
      </c>
    </row>
    <row r="2519">
      <c r="A2519" s="7">
        <f t="shared" si="1"/>
        <v>1888</v>
      </c>
      <c r="B2519" s="5" t="s">
        <v>2076</v>
      </c>
      <c r="C2519" s="6" t="s">
        <v>1394</v>
      </c>
    </row>
    <row r="2520">
      <c r="A2520" s="7">
        <f t="shared" si="1"/>
        <v>1889</v>
      </c>
      <c r="B2520" s="5" t="s">
        <v>2077</v>
      </c>
      <c r="C2520" s="6" t="s">
        <v>27</v>
      </c>
    </row>
    <row r="2521">
      <c r="A2521" s="7">
        <f t="shared" si="1"/>
        <v>1890</v>
      </c>
      <c r="B2521" s="5" t="s">
        <v>2078</v>
      </c>
      <c r="C2521" s="6" t="s">
        <v>1267</v>
      </c>
    </row>
    <row r="2522">
      <c r="A2522" s="7">
        <f t="shared" si="1"/>
        <v>1890</v>
      </c>
      <c r="B2522" s="5" t="s">
        <v>2078</v>
      </c>
      <c r="C2522" s="6" t="s">
        <v>969</v>
      </c>
    </row>
    <row r="2523">
      <c r="A2523" s="7">
        <f t="shared" si="1"/>
        <v>1891</v>
      </c>
      <c r="B2523" s="5" t="s">
        <v>2079</v>
      </c>
      <c r="C2523" s="6" t="s">
        <v>1394</v>
      </c>
    </row>
    <row r="2524">
      <c r="A2524" s="7">
        <f t="shared" si="1"/>
        <v>1892</v>
      </c>
      <c r="B2524" s="5" t="s">
        <v>2080</v>
      </c>
      <c r="C2524" s="6" t="s">
        <v>1279</v>
      </c>
    </row>
    <row r="2525">
      <c r="A2525" s="7">
        <f t="shared" si="1"/>
        <v>1893</v>
      </c>
      <c r="B2525" s="5" t="s">
        <v>2081</v>
      </c>
      <c r="C2525" s="6" t="s">
        <v>27</v>
      </c>
    </row>
    <row r="2526">
      <c r="A2526" s="7">
        <f t="shared" si="1"/>
        <v>1894</v>
      </c>
      <c r="B2526" s="8" t="s">
        <v>2082</v>
      </c>
      <c r="C2526" s="9" t="s">
        <v>1548</v>
      </c>
    </row>
    <row r="2527">
      <c r="A2527" s="7">
        <f t="shared" si="1"/>
        <v>1895</v>
      </c>
      <c r="B2527" s="5" t="s">
        <v>2083</v>
      </c>
      <c r="C2527" s="6" t="s">
        <v>731</v>
      </c>
    </row>
    <row r="2528">
      <c r="A2528" s="7">
        <f t="shared" si="1"/>
        <v>1896</v>
      </c>
      <c r="B2528" s="8" t="s">
        <v>2084</v>
      </c>
      <c r="C2528" s="9" t="s">
        <v>24</v>
      </c>
    </row>
    <row r="2529">
      <c r="A2529" s="7">
        <f t="shared" si="1"/>
        <v>1896</v>
      </c>
      <c r="B2529" s="8" t="s">
        <v>2084</v>
      </c>
      <c r="C2529" s="9" t="s">
        <v>25</v>
      </c>
    </row>
    <row r="2530">
      <c r="A2530" s="7">
        <f t="shared" si="1"/>
        <v>1897</v>
      </c>
      <c r="B2530" s="5" t="s">
        <v>2085</v>
      </c>
      <c r="C2530" s="6" t="s">
        <v>1585</v>
      </c>
    </row>
    <row r="2531">
      <c r="A2531" s="7">
        <f t="shared" si="1"/>
        <v>1898</v>
      </c>
      <c r="B2531" s="8" t="s">
        <v>2086</v>
      </c>
      <c r="C2531" s="9" t="s">
        <v>1548</v>
      </c>
    </row>
    <row r="2532">
      <c r="A2532" s="7">
        <f t="shared" si="1"/>
        <v>1899</v>
      </c>
      <c r="B2532" s="5" t="s">
        <v>2087</v>
      </c>
      <c r="C2532" s="6" t="s">
        <v>12</v>
      </c>
    </row>
    <row r="2533">
      <c r="A2533" s="7">
        <f t="shared" si="1"/>
        <v>1900</v>
      </c>
      <c r="B2533" s="5" t="s">
        <v>2088</v>
      </c>
      <c r="C2533" s="6" t="s">
        <v>109</v>
      </c>
    </row>
    <row r="2534">
      <c r="A2534" s="7">
        <f t="shared" si="1"/>
        <v>1901</v>
      </c>
      <c r="B2534" s="5" t="s">
        <v>2089</v>
      </c>
      <c r="C2534" s="6" t="s">
        <v>109</v>
      </c>
    </row>
    <row r="2535">
      <c r="A2535" s="7">
        <f t="shared" si="1"/>
        <v>1902</v>
      </c>
      <c r="B2535" s="8" t="s">
        <v>2090</v>
      </c>
      <c r="C2535" s="9" t="s">
        <v>117</v>
      </c>
    </row>
    <row r="2536">
      <c r="A2536" s="7">
        <f t="shared" si="1"/>
        <v>1903</v>
      </c>
      <c r="B2536" s="8" t="s">
        <v>2091</v>
      </c>
      <c r="C2536" s="9" t="s">
        <v>46</v>
      </c>
    </row>
    <row r="2537">
      <c r="A2537" s="7">
        <f t="shared" si="1"/>
        <v>1904</v>
      </c>
      <c r="B2537" s="8" t="s">
        <v>2092</v>
      </c>
      <c r="C2537" s="9" t="s">
        <v>893</v>
      </c>
    </row>
    <row r="2538">
      <c r="A2538" s="7">
        <f t="shared" si="1"/>
        <v>1905</v>
      </c>
      <c r="B2538" s="8" t="s">
        <v>2093</v>
      </c>
      <c r="C2538" s="9" t="s">
        <v>76</v>
      </c>
    </row>
    <row r="2539">
      <c r="A2539" s="7">
        <f t="shared" si="1"/>
        <v>1906</v>
      </c>
      <c r="B2539" s="5" t="s">
        <v>2094</v>
      </c>
      <c r="C2539" s="6" t="s">
        <v>1279</v>
      </c>
    </row>
    <row r="2540">
      <c r="A2540" s="7">
        <f t="shared" si="1"/>
        <v>1907</v>
      </c>
      <c r="B2540" s="5" t="s">
        <v>2095</v>
      </c>
      <c r="C2540" s="6" t="s">
        <v>1279</v>
      </c>
    </row>
    <row r="2541">
      <c r="A2541" s="7">
        <f t="shared" si="1"/>
        <v>1908</v>
      </c>
      <c r="B2541" s="5" t="s">
        <v>2096</v>
      </c>
      <c r="C2541" s="6" t="s">
        <v>989</v>
      </c>
    </row>
    <row r="2542">
      <c r="A2542" s="7">
        <f t="shared" si="1"/>
        <v>1909</v>
      </c>
      <c r="B2542" s="5" t="s">
        <v>2097</v>
      </c>
      <c r="C2542" s="6" t="s">
        <v>1369</v>
      </c>
    </row>
    <row r="2543">
      <c r="A2543" s="7">
        <f t="shared" si="1"/>
        <v>1909</v>
      </c>
      <c r="B2543" s="5" t="s">
        <v>2097</v>
      </c>
      <c r="C2543" s="6" t="s">
        <v>893</v>
      </c>
    </row>
    <row r="2544">
      <c r="A2544" s="7">
        <f t="shared" si="1"/>
        <v>1910</v>
      </c>
      <c r="B2544" s="5" t="s">
        <v>2098</v>
      </c>
      <c r="C2544" s="6" t="s">
        <v>95</v>
      </c>
    </row>
    <row r="2545">
      <c r="A2545" s="7">
        <f t="shared" si="1"/>
        <v>1911</v>
      </c>
      <c r="B2545" s="8" t="s">
        <v>2099</v>
      </c>
      <c r="C2545" s="9" t="s">
        <v>46</v>
      </c>
    </row>
    <row r="2546">
      <c r="A2546" s="7">
        <f t="shared" si="1"/>
        <v>1912</v>
      </c>
      <c r="B2546" s="8" t="s">
        <v>2100</v>
      </c>
      <c r="C2546" s="9" t="s">
        <v>893</v>
      </c>
    </row>
    <row r="2547">
      <c r="A2547" s="7">
        <f t="shared" si="1"/>
        <v>1913</v>
      </c>
      <c r="B2547" s="8" t="s">
        <v>2101</v>
      </c>
      <c r="C2547" s="9" t="s">
        <v>46</v>
      </c>
    </row>
    <row r="2548">
      <c r="A2548" s="7">
        <f t="shared" si="1"/>
        <v>1914</v>
      </c>
      <c r="B2548" s="8" t="s">
        <v>2102</v>
      </c>
      <c r="C2548" s="9" t="s">
        <v>46</v>
      </c>
    </row>
    <row r="2549">
      <c r="A2549" s="7">
        <f t="shared" si="1"/>
        <v>1915</v>
      </c>
      <c r="B2549" s="8" t="s">
        <v>2103</v>
      </c>
      <c r="C2549" s="9" t="s">
        <v>46</v>
      </c>
    </row>
    <row r="2550">
      <c r="A2550" s="7">
        <f t="shared" si="1"/>
        <v>1916</v>
      </c>
      <c r="B2550" s="8" t="s">
        <v>2104</v>
      </c>
      <c r="C2550" s="9" t="s">
        <v>46</v>
      </c>
    </row>
    <row r="2551">
      <c r="A2551" s="7">
        <f t="shared" si="1"/>
        <v>1917</v>
      </c>
      <c r="B2551" s="8" t="s">
        <v>2105</v>
      </c>
      <c r="C2551" s="9" t="s">
        <v>46</v>
      </c>
    </row>
    <row r="2552">
      <c r="A2552" s="7">
        <f t="shared" si="1"/>
        <v>1918</v>
      </c>
      <c r="B2552" s="5" t="s">
        <v>2106</v>
      </c>
      <c r="C2552" s="6" t="s">
        <v>731</v>
      </c>
    </row>
    <row r="2553">
      <c r="A2553" s="7">
        <f t="shared" si="1"/>
        <v>1919</v>
      </c>
      <c r="B2553" s="8" t="s">
        <v>2107</v>
      </c>
      <c r="C2553" s="9" t="s">
        <v>728</v>
      </c>
    </row>
    <row r="2554">
      <c r="A2554" s="7">
        <f t="shared" si="1"/>
        <v>1920</v>
      </c>
      <c r="B2554" s="8" t="s">
        <v>2108</v>
      </c>
      <c r="C2554" s="9" t="s">
        <v>893</v>
      </c>
    </row>
    <row r="2555">
      <c r="A2555" s="7">
        <f t="shared" si="1"/>
        <v>1921</v>
      </c>
      <c r="B2555" s="5" t="s">
        <v>2109</v>
      </c>
      <c r="C2555" s="6" t="s">
        <v>86</v>
      </c>
    </row>
    <row r="2556">
      <c r="A2556" s="7">
        <f t="shared" si="1"/>
        <v>1922</v>
      </c>
      <c r="B2556" s="5" t="s">
        <v>2110</v>
      </c>
      <c r="C2556" s="6" t="s">
        <v>437</v>
      </c>
    </row>
    <row r="2557">
      <c r="A2557" s="7">
        <f t="shared" si="1"/>
        <v>1923</v>
      </c>
      <c r="B2557" s="8" t="s">
        <v>2111</v>
      </c>
      <c r="C2557" s="9" t="s">
        <v>893</v>
      </c>
    </row>
    <row r="2558">
      <c r="A2558" s="7">
        <f t="shared" si="1"/>
        <v>1924</v>
      </c>
      <c r="B2558" s="5" t="s">
        <v>2112</v>
      </c>
      <c r="C2558" s="6" t="s">
        <v>1120</v>
      </c>
    </row>
    <row r="2559">
      <c r="A2559" s="7">
        <f t="shared" si="1"/>
        <v>1925</v>
      </c>
      <c r="B2559" s="5" t="s">
        <v>2113</v>
      </c>
      <c r="C2559" s="6" t="s">
        <v>6</v>
      </c>
    </row>
    <row r="2560">
      <c r="A2560" s="7">
        <f t="shared" si="1"/>
        <v>1926</v>
      </c>
      <c r="B2560" s="5" t="s">
        <v>2114</v>
      </c>
      <c r="C2560" s="6" t="s">
        <v>1371</v>
      </c>
    </row>
    <row r="2561">
      <c r="A2561" s="7">
        <f t="shared" si="1"/>
        <v>1927</v>
      </c>
      <c r="B2561" s="8" t="s">
        <v>2115</v>
      </c>
      <c r="C2561" s="9" t="s">
        <v>83</v>
      </c>
    </row>
    <row r="2562">
      <c r="A2562" s="7">
        <f t="shared" si="1"/>
        <v>1928</v>
      </c>
      <c r="B2562" s="5" t="s">
        <v>2116</v>
      </c>
      <c r="C2562" s="6" t="s">
        <v>1124</v>
      </c>
    </row>
    <row r="2563">
      <c r="A2563" s="7">
        <f t="shared" si="1"/>
        <v>1929</v>
      </c>
      <c r="B2563" s="8" t="s">
        <v>2117</v>
      </c>
      <c r="C2563" s="9" t="s">
        <v>616</v>
      </c>
    </row>
    <row r="2564">
      <c r="A2564" s="7">
        <f t="shared" si="1"/>
        <v>1930</v>
      </c>
      <c r="B2564" s="5" t="s">
        <v>2118</v>
      </c>
      <c r="C2564" s="6" t="s">
        <v>142</v>
      </c>
    </row>
    <row r="2565">
      <c r="A2565" s="7">
        <f t="shared" si="1"/>
        <v>1931</v>
      </c>
      <c r="B2565" s="5" t="s">
        <v>2119</v>
      </c>
      <c r="C2565" s="6" t="s">
        <v>591</v>
      </c>
    </row>
    <row r="2566">
      <c r="A2566" s="7">
        <f t="shared" si="1"/>
        <v>1932</v>
      </c>
      <c r="B2566" s="5" t="s">
        <v>2120</v>
      </c>
      <c r="C2566" s="6" t="s">
        <v>591</v>
      </c>
    </row>
    <row r="2567">
      <c r="A2567" s="7">
        <f t="shared" si="1"/>
        <v>1933</v>
      </c>
      <c r="B2567" s="8" t="s">
        <v>2121</v>
      </c>
      <c r="C2567" s="9" t="s">
        <v>25</v>
      </c>
    </row>
    <row r="2568">
      <c r="A2568" s="7">
        <f t="shared" si="1"/>
        <v>1933</v>
      </c>
      <c r="B2568" s="8" t="s">
        <v>2121</v>
      </c>
      <c r="C2568" s="9" t="s">
        <v>162</v>
      </c>
    </row>
    <row r="2569">
      <c r="A2569" s="7">
        <f t="shared" si="1"/>
        <v>1934</v>
      </c>
      <c r="B2569" s="5" t="s">
        <v>2122</v>
      </c>
      <c r="C2569" s="6" t="s">
        <v>610</v>
      </c>
    </row>
    <row r="2570">
      <c r="A2570" s="7">
        <f t="shared" si="1"/>
        <v>1935</v>
      </c>
      <c r="B2570" s="5" t="s">
        <v>2123</v>
      </c>
      <c r="C2570" s="6" t="s">
        <v>393</v>
      </c>
    </row>
    <row r="2571">
      <c r="A2571" s="7">
        <f t="shared" si="1"/>
        <v>1936</v>
      </c>
      <c r="B2571" s="8" t="s">
        <v>2124</v>
      </c>
      <c r="C2571" s="9" t="s">
        <v>502</v>
      </c>
    </row>
    <row r="2572">
      <c r="A2572" s="7">
        <f t="shared" si="1"/>
        <v>1937</v>
      </c>
      <c r="B2572" s="5" t="s">
        <v>2125</v>
      </c>
      <c r="C2572" s="6" t="s">
        <v>621</v>
      </c>
    </row>
    <row r="2573">
      <c r="A2573" s="7">
        <f t="shared" si="1"/>
        <v>1938</v>
      </c>
      <c r="B2573" s="5" t="s">
        <v>2126</v>
      </c>
      <c r="C2573" s="6" t="s">
        <v>1223</v>
      </c>
    </row>
    <row r="2574">
      <c r="A2574" s="7">
        <f t="shared" si="1"/>
        <v>1939</v>
      </c>
      <c r="B2574" s="5" t="s">
        <v>2127</v>
      </c>
      <c r="C2574" s="6" t="s">
        <v>48</v>
      </c>
    </row>
    <row r="2575">
      <c r="A2575" s="7">
        <f t="shared" si="1"/>
        <v>1940</v>
      </c>
      <c r="B2575" s="8" t="s">
        <v>2128</v>
      </c>
      <c r="C2575" s="9" t="s">
        <v>650</v>
      </c>
    </row>
    <row r="2576">
      <c r="A2576" s="7">
        <f t="shared" si="1"/>
        <v>1941</v>
      </c>
      <c r="B2576" s="5" t="s">
        <v>2129</v>
      </c>
      <c r="C2576" s="6" t="s">
        <v>591</v>
      </c>
    </row>
    <row r="2577">
      <c r="A2577" s="7">
        <f t="shared" si="1"/>
        <v>1942</v>
      </c>
      <c r="B2577" s="5" t="s">
        <v>2130</v>
      </c>
      <c r="C2577" s="6" t="s">
        <v>1324</v>
      </c>
    </row>
    <row r="2578">
      <c r="A2578" s="7">
        <f t="shared" si="1"/>
        <v>1943</v>
      </c>
      <c r="B2578" s="8" t="s">
        <v>2131</v>
      </c>
      <c r="C2578" s="9" t="s">
        <v>22</v>
      </c>
    </row>
    <row r="2579">
      <c r="A2579" s="7">
        <f t="shared" si="1"/>
        <v>1944</v>
      </c>
      <c r="B2579" s="5" t="s">
        <v>2132</v>
      </c>
      <c r="C2579" s="6" t="s">
        <v>6</v>
      </c>
    </row>
    <row r="2580">
      <c r="A2580" s="7">
        <f t="shared" si="1"/>
        <v>1945</v>
      </c>
      <c r="B2580" s="8" t="s">
        <v>2133</v>
      </c>
      <c r="C2580" s="9" t="s">
        <v>416</v>
      </c>
    </row>
    <row r="2581">
      <c r="A2581" s="7">
        <f t="shared" si="1"/>
        <v>1945</v>
      </c>
      <c r="B2581" s="8" t="s">
        <v>2133</v>
      </c>
      <c r="C2581" s="9" t="s">
        <v>188</v>
      </c>
    </row>
    <row r="2582">
      <c r="A2582" s="7">
        <f t="shared" si="1"/>
        <v>1946</v>
      </c>
      <c r="B2582" s="5" t="s">
        <v>2134</v>
      </c>
      <c r="C2582" s="6" t="s">
        <v>1342</v>
      </c>
    </row>
    <row r="2583">
      <c r="A2583" s="7">
        <f t="shared" si="1"/>
        <v>1947</v>
      </c>
      <c r="B2583" s="5" t="s">
        <v>2135</v>
      </c>
      <c r="C2583" s="6" t="s">
        <v>1856</v>
      </c>
    </row>
    <row r="2584">
      <c r="A2584" s="7">
        <f t="shared" si="1"/>
        <v>1948</v>
      </c>
      <c r="B2584" s="5" t="s">
        <v>2136</v>
      </c>
      <c r="C2584" s="6" t="s">
        <v>1856</v>
      </c>
    </row>
    <row r="2585">
      <c r="A2585" s="7">
        <f t="shared" si="1"/>
        <v>1949</v>
      </c>
      <c r="B2585" s="8" t="s">
        <v>2137</v>
      </c>
      <c r="C2585" s="9" t="s">
        <v>83</v>
      </c>
    </row>
    <row r="2586">
      <c r="A2586" s="7">
        <f t="shared" si="1"/>
        <v>1950</v>
      </c>
      <c r="B2586" s="5" t="s">
        <v>2138</v>
      </c>
      <c r="C2586" s="6" t="s">
        <v>1267</v>
      </c>
    </row>
    <row r="2587">
      <c r="A2587" s="7">
        <f t="shared" si="1"/>
        <v>1951</v>
      </c>
      <c r="B2587" s="8" t="s">
        <v>2139</v>
      </c>
      <c r="C2587" s="9" t="s">
        <v>722</v>
      </c>
    </row>
    <row r="2588">
      <c r="A2588" s="7">
        <f t="shared" si="1"/>
        <v>1952</v>
      </c>
      <c r="B2588" s="5" t="s">
        <v>2140</v>
      </c>
      <c r="C2588" s="6" t="s">
        <v>1369</v>
      </c>
    </row>
    <row r="2589">
      <c r="A2589" s="7">
        <f t="shared" si="1"/>
        <v>1953</v>
      </c>
      <c r="B2589" s="5" t="s">
        <v>2141</v>
      </c>
      <c r="C2589" s="6" t="s">
        <v>1223</v>
      </c>
    </row>
    <row r="2590">
      <c r="A2590" s="7">
        <f t="shared" si="1"/>
        <v>1954</v>
      </c>
      <c r="B2590" s="8" t="s">
        <v>2142</v>
      </c>
      <c r="C2590" s="9" t="s">
        <v>72</v>
      </c>
    </row>
    <row r="2591">
      <c r="A2591" s="7">
        <f t="shared" si="1"/>
        <v>1955</v>
      </c>
      <c r="B2591" s="5" t="s">
        <v>2143</v>
      </c>
      <c r="C2591" s="6" t="s">
        <v>1207</v>
      </c>
    </row>
    <row r="2592">
      <c r="A2592" s="7">
        <f t="shared" si="1"/>
        <v>1956</v>
      </c>
      <c r="B2592" s="5" t="s">
        <v>2144</v>
      </c>
      <c r="C2592" s="17" t="s">
        <v>1470</v>
      </c>
    </row>
    <row r="2593">
      <c r="A2593" s="7">
        <f t="shared" si="1"/>
        <v>1957</v>
      </c>
      <c r="B2593" s="5" t="s">
        <v>2145</v>
      </c>
      <c r="C2593" s="6" t="s">
        <v>74</v>
      </c>
    </row>
    <row r="2594">
      <c r="A2594" s="7">
        <f t="shared" si="1"/>
        <v>1958</v>
      </c>
      <c r="B2594" s="5" t="s">
        <v>2146</v>
      </c>
      <c r="C2594" s="6" t="s">
        <v>591</v>
      </c>
    </row>
    <row r="2595">
      <c r="A2595" s="7">
        <f t="shared" si="1"/>
        <v>1959</v>
      </c>
      <c r="B2595" s="5" t="s">
        <v>2147</v>
      </c>
      <c r="C2595" s="6" t="s">
        <v>1223</v>
      </c>
    </row>
    <row r="2596">
      <c r="A2596" s="7">
        <f t="shared" si="1"/>
        <v>1960</v>
      </c>
      <c r="B2596" s="16" t="s">
        <v>2148</v>
      </c>
      <c r="C2596" s="6" t="s">
        <v>1235</v>
      </c>
    </row>
    <row r="2597">
      <c r="A2597" s="7">
        <f t="shared" si="1"/>
        <v>1961</v>
      </c>
      <c r="B2597" s="5" t="s">
        <v>2149</v>
      </c>
      <c r="C2597" s="6" t="s">
        <v>610</v>
      </c>
    </row>
    <row r="2598">
      <c r="A2598" s="7">
        <f t="shared" si="1"/>
        <v>1962</v>
      </c>
      <c r="B2598" s="5" t="s">
        <v>2150</v>
      </c>
      <c r="C2598" s="6" t="s">
        <v>1470</v>
      </c>
    </row>
    <row r="2599">
      <c r="A2599" s="7">
        <f t="shared" si="1"/>
        <v>1963</v>
      </c>
      <c r="B2599" s="5" t="s">
        <v>2151</v>
      </c>
      <c r="C2599" s="6" t="s">
        <v>603</v>
      </c>
    </row>
    <row r="2600">
      <c r="A2600" s="7">
        <f t="shared" si="1"/>
        <v>1963</v>
      </c>
      <c r="B2600" s="8" t="s">
        <v>2151</v>
      </c>
      <c r="C2600" s="9" t="s">
        <v>818</v>
      </c>
    </row>
    <row r="2601">
      <c r="A2601" s="7">
        <f t="shared" si="1"/>
        <v>1964</v>
      </c>
      <c r="B2601" s="5" t="s">
        <v>2152</v>
      </c>
      <c r="C2601" s="6" t="s">
        <v>1267</v>
      </c>
    </row>
    <row r="2602">
      <c r="A2602" s="7">
        <f t="shared" si="1"/>
        <v>1965</v>
      </c>
      <c r="B2602" s="8" t="s">
        <v>2153</v>
      </c>
      <c r="C2602" s="9" t="s">
        <v>188</v>
      </c>
    </row>
    <row r="2603">
      <c r="A2603" s="7">
        <f t="shared" si="1"/>
        <v>1966</v>
      </c>
      <c r="B2603" s="5" t="s">
        <v>2154</v>
      </c>
      <c r="C2603" s="6" t="s">
        <v>27</v>
      </c>
    </row>
    <row r="2604">
      <c r="A2604" s="7">
        <f t="shared" si="1"/>
        <v>1967</v>
      </c>
      <c r="B2604" s="8" t="s">
        <v>2155</v>
      </c>
      <c r="C2604" s="9" t="s">
        <v>818</v>
      </c>
    </row>
    <row r="2605">
      <c r="A2605" s="7">
        <f t="shared" si="1"/>
        <v>1968</v>
      </c>
      <c r="B2605" s="5" t="s">
        <v>2156</v>
      </c>
      <c r="C2605" s="6" t="s">
        <v>336</v>
      </c>
    </row>
    <row r="2606">
      <c r="A2606" s="7">
        <f t="shared" si="1"/>
        <v>1969</v>
      </c>
      <c r="B2606" s="8" t="s">
        <v>2157</v>
      </c>
      <c r="C2606" s="9" t="s">
        <v>614</v>
      </c>
    </row>
    <row r="2607">
      <c r="A2607" s="7">
        <f t="shared" si="1"/>
        <v>1970</v>
      </c>
      <c r="B2607" s="5" t="s">
        <v>2158</v>
      </c>
      <c r="C2607" s="6" t="s">
        <v>1342</v>
      </c>
    </row>
    <row r="2608">
      <c r="A2608" s="7">
        <f t="shared" si="1"/>
        <v>1971</v>
      </c>
      <c r="B2608" s="8" t="s">
        <v>2159</v>
      </c>
      <c r="C2608" s="9" t="s">
        <v>722</v>
      </c>
    </row>
    <row r="2609">
      <c r="A2609" s="7">
        <f t="shared" si="1"/>
        <v>1972</v>
      </c>
      <c r="B2609" s="5" t="s">
        <v>2160</v>
      </c>
      <c r="C2609" s="6" t="s">
        <v>1342</v>
      </c>
    </row>
    <row r="2610">
      <c r="A2610" s="7">
        <f t="shared" si="1"/>
        <v>1973</v>
      </c>
      <c r="B2610" s="12" t="s">
        <v>2161</v>
      </c>
      <c r="C2610" s="13" t="s">
        <v>420</v>
      </c>
    </row>
    <row r="2611">
      <c r="A2611" s="7">
        <f t="shared" si="1"/>
        <v>1974</v>
      </c>
      <c r="B2611" s="8" t="s">
        <v>2162</v>
      </c>
      <c r="C2611" s="9" t="s">
        <v>758</v>
      </c>
    </row>
    <row r="2612">
      <c r="A2612" s="7">
        <f t="shared" si="1"/>
        <v>1975</v>
      </c>
      <c r="B2612" s="5" t="s">
        <v>2163</v>
      </c>
      <c r="C2612" s="6" t="s">
        <v>785</v>
      </c>
    </row>
    <row r="2613">
      <c r="A2613" s="7">
        <f t="shared" si="1"/>
        <v>1976</v>
      </c>
      <c r="B2613" s="5" t="s">
        <v>2164</v>
      </c>
      <c r="C2613" s="6" t="s">
        <v>758</v>
      </c>
    </row>
    <row r="2614">
      <c r="A2614" s="7">
        <f t="shared" si="1"/>
        <v>1977</v>
      </c>
      <c r="B2614" s="8" t="s">
        <v>2165</v>
      </c>
      <c r="C2614" s="9" t="s">
        <v>46</v>
      </c>
    </row>
    <row r="2615">
      <c r="A2615" s="7">
        <f t="shared" si="1"/>
        <v>1978</v>
      </c>
      <c r="B2615" s="8" t="s">
        <v>2166</v>
      </c>
      <c r="C2615" s="9" t="s">
        <v>72</v>
      </c>
    </row>
    <row r="2616">
      <c r="A2616" s="7">
        <f t="shared" si="1"/>
        <v>1979</v>
      </c>
      <c r="B2616" s="8" t="s">
        <v>2167</v>
      </c>
      <c r="C2616" s="9" t="s">
        <v>24</v>
      </c>
    </row>
    <row r="2617">
      <c r="A2617" s="7">
        <f t="shared" si="1"/>
        <v>1980</v>
      </c>
      <c r="B2617" s="8" t="s">
        <v>2168</v>
      </c>
      <c r="C2617" s="9" t="s">
        <v>722</v>
      </c>
    </row>
    <row r="2618">
      <c r="A2618" s="7">
        <f t="shared" si="1"/>
        <v>1981</v>
      </c>
      <c r="B2618" s="5" t="s">
        <v>2169</v>
      </c>
      <c r="C2618" s="6" t="s">
        <v>462</v>
      </c>
    </row>
    <row r="2619">
      <c r="A2619" s="7">
        <f t="shared" si="1"/>
        <v>1982</v>
      </c>
      <c r="B2619" s="5" t="s">
        <v>2170</v>
      </c>
      <c r="C2619" s="6" t="s">
        <v>765</v>
      </c>
    </row>
    <row r="2620">
      <c r="A2620" s="7">
        <f t="shared" si="1"/>
        <v>1983</v>
      </c>
      <c r="B2620" s="5" t="s">
        <v>2171</v>
      </c>
      <c r="C2620" s="6" t="s">
        <v>32</v>
      </c>
    </row>
    <row r="2621">
      <c r="A2621" s="7">
        <f t="shared" si="1"/>
        <v>1984</v>
      </c>
      <c r="B2621" s="5" t="s">
        <v>2172</v>
      </c>
      <c r="C2621" s="6" t="s">
        <v>731</v>
      </c>
    </row>
    <row r="2622">
      <c r="A2622" s="7">
        <f t="shared" si="1"/>
        <v>1985</v>
      </c>
      <c r="B2622" s="5" t="s">
        <v>2173</v>
      </c>
      <c r="C2622" s="6" t="s">
        <v>80</v>
      </c>
    </row>
    <row r="2623">
      <c r="A2623" s="7">
        <f t="shared" si="1"/>
        <v>1986</v>
      </c>
      <c r="B2623" s="5" t="s">
        <v>2174</v>
      </c>
      <c r="C2623" s="6" t="s">
        <v>610</v>
      </c>
    </row>
    <row r="2624">
      <c r="A2624" s="7">
        <f t="shared" si="1"/>
        <v>1987</v>
      </c>
      <c r="B2624" s="5" t="s">
        <v>2175</v>
      </c>
      <c r="C2624" s="6" t="s">
        <v>591</v>
      </c>
    </row>
    <row r="2625">
      <c r="A2625" s="7">
        <f t="shared" si="1"/>
        <v>1988</v>
      </c>
      <c r="B2625" s="8" t="s">
        <v>2176</v>
      </c>
      <c r="C2625" s="9" t="s">
        <v>1548</v>
      </c>
    </row>
    <row r="2626">
      <c r="A2626" s="7">
        <f t="shared" si="1"/>
        <v>1989</v>
      </c>
      <c r="B2626" s="5" t="s">
        <v>2177</v>
      </c>
      <c r="C2626" s="6" t="s">
        <v>1394</v>
      </c>
    </row>
    <row r="2627">
      <c r="A2627" s="7">
        <f t="shared" si="1"/>
        <v>1990</v>
      </c>
      <c r="B2627" s="5" t="s">
        <v>2178</v>
      </c>
      <c r="C2627" s="6" t="s">
        <v>109</v>
      </c>
    </row>
    <row r="2628">
      <c r="A2628" s="7">
        <f t="shared" si="1"/>
        <v>1990</v>
      </c>
      <c r="B2628" s="5" t="s">
        <v>2178</v>
      </c>
      <c r="C2628" s="6" t="s">
        <v>25</v>
      </c>
    </row>
    <row r="2629">
      <c r="A2629" s="7">
        <f t="shared" si="1"/>
        <v>1991</v>
      </c>
      <c r="B2629" s="5" t="s">
        <v>2179</v>
      </c>
      <c r="C2629" s="6" t="s">
        <v>1394</v>
      </c>
    </row>
    <row r="2630">
      <c r="A2630" s="7">
        <f t="shared" si="1"/>
        <v>1992</v>
      </c>
      <c r="B2630" s="5" t="s">
        <v>2180</v>
      </c>
      <c r="C2630" s="6" t="s">
        <v>610</v>
      </c>
    </row>
    <row r="2631">
      <c r="A2631" s="7">
        <f t="shared" si="1"/>
        <v>1993</v>
      </c>
      <c r="B2631" s="5" t="s">
        <v>2181</v>
      </c>
      <c r="C2631" s="6" t="s">
        <v>610</v>
      </c>
    </row>
    <row r="2632">
      <c r="A2632" s="7">
        <f t="shared" si="1"/>
        <v>1994</v>
      </c>
      <c r="B2632" s="5" t="s">
        <v>2182</v>
      </c>
      <c r="C2632" s="6" t="s">
        <v>1223</v>
      </c>
    </row>
    <row r="2633">
      <c r="A2633" s="7">
        <f t="shared" si="1"/>
        <v>1995</v>
      </c>
      <c r="B2633" s="5" t="s">
        <v>2183</v>
      </c>
      <c r="C2633" s="6" t="s">
        <v>1223</v>
      </c>
    </row>
    <row r="2634">
      <c r="A2634" s="7">
        <f t="shared" si="1"/>
        <v>1996</v>
      </c>
      <c r="B2634" s="5" t="s">
        <v>2184</v>
      </c>
      <c r="C2634" s="6" t="s">
        <v>1223</v>
      </c>
    </row>
    <row r="2635">
      <c r="A2635" s="7">
        <f t="shared" si="1"/>
        <v>1997</v>
      </c>
      <c r="B2635" s="5" t="s">
        <v>2185</v>
      </c>
      <c r="C2635" s="6" t="s">
        <v>393</v>
      </c>
    </row>
    <row r="2636">
      <c r="A2636" s="7">
        <f t="shared" si="1"/>
        <v>1998</v>
      </c>
      <c r="B2636" s="5" t="s">
        <v>2186</v>
      </c>
      <c r="C2636" s="6" t="s">
        <v>393</v>
      </c>
    </row>
    <row r="2637">
      <c r="A2637" s="7">
        <f t="shared" si="1"/>
        <v>1999</v>
      </c>
      <c r="B2637" s="8" t="s">
        <v>2187</v>
      </c>
      <c r="C2637" s="9" t="s">
        <v>1042</v>
      </c>
    </row>
    <row r="2638">
      <c r="A2638" s="7">
        <f t="shared" si="1"/>
        <v>2000</v>
      </c>
      <c r="B2638" s="8" t="s">
        <v>2188</v>
      </c>
      <c r="C2638" s="9" t="s">
        <v>40</v>
      </c>
    </row>
    <row r="2639">
      <c r="A2639" s="7">
        <f t="shared" si="1"/>
        <v>2001</v>
      </c>
      <c r="B2639" s="5" t="s">
        <v>2189</v>
      </c>
      <c r="C2639" s="6" t="s">
        <v>1260</v>
      </c>
    </row>
    <row r="2640">
      <c r="A2640" s="7">
        <f t="shared" si="1"/>
        <v>2002</v>
      </c>
      <c r="B2640" s="5" t="s">
        <v>2190</v>
      </c>
      <c r="C2640" s="6" t="s">
        <v>591</v>
      </c>
    </row>
    <row r="2641">
      <c r="A2641" s="7">
        <f t="shared" si="1"/>
        <v>2003</v>
      </c>
      <c r="B2641" s="5" t="s">
        <v>2191</v>
      </c>
      <c r="C2641" s="6" t="s">
        <v>591</v>
      </c>
    </row>
    <row r="2642">
      <c r="A2642" s="7">
        <f t="shared" si="1"/>
        <v>2004</v>
      </c>
      <c r="B2642" s="5" t="s">
        <v>2192</v>
      </c>
      <c r="C2642" s="6" t="s">
        <v>591</v>
      </c>
    </row>
    <row r="2643">
      <c r="A2643" s="7">
        <f t="shared" si="1"/>
        <v>2005</v>
      </c>
      <c r="B2643" s="5" t="s">
        <v>2193</v>
      </c>
      <c r="C2643" s="6" t="s">
        <v>591</v>
      </c>
    </row>
    <row r="2644">
      <c r="A2644" s="7">
        <f t="shared" si="1"/>
        <v>2006</v>
      </c>
      <c r="B2644" s="5" t="s">
        <v>2194</v>
      </c>
      <c r="C2644" s="6" t="s">
        <v>591</v>
      </c>
    </row>
    <row r="2645">
      <c r="A2645" s="7">
        <f t="shared" si="1"/>
        <v>2007</v>
      </c>
      <c r="B2645" s="5" t="s">
        <v>2195</v>
      </c>
      <c r="C2645" s="6" t="s">
        <v>591</v>
      </c>
    </row>
    <row r="2646">
      <c r="A2646" s="7">
        <f t="shared" si="1"/>
        <v>2008</v>
      </c>
      <c r="B2646" s="5" t="s">
        <v>2196</v>
      </c>
      <c r="C2646" s="6" t="s">
        <v>591</v>
      </c>
    </row>
    <row r="2647">
      <c r="A2647" s="7">
        <f t="shared" si="1"/>
        <v>2009</v>
      </c>
      <c r="B2647" s="5" t="s">
        <v>2197</v>
      </c>
      <c r="C2647" s="6" t="s">
        <v>591</v>
      </c>
    </row>
    <row r="2648">
      <c r="A2648" s="7">
        <f t="shared" si="1"/>
        <v>2010</v>
      </c>
      <c r="B2648" s="8" t="s">
        <v>2198</v>
      </c>
      <c r="C2648" s="9" t="s">
        <v>83</v>
      </c>
    </row>
    <row r="2649">
      <c r="A2649" s="7">
        <f t="shared" si="1"/>
        <v>2011</v>
      </c>
      <c r="B2649" s="5" t="s">
        <v>2199</v>
      </c>
      <c r="C2649" s="6" t="s">
        <v>591</v>
      </c>
    </row>
    <row r="2650">
      <c r="A2650" s="7">
        <f t="shared" si="1"/>
        <v>2012</v>
      </c>
      <c r="B2650" s="5" t="s">
        <v>2200</v>
      </c>
      <c r="C2650" s="6" t="s">
        <v>591</v>
      </c>
    </row>
    <row r="2651">
      <c r="A2651" s="7">
        <f t="shared" si="1"/>
        <v>2013</v>
      </c>
      <c r="B2651" s="5" t="s">
        <v>2201</v>
      </c>
      <c r="C2651" s="6" t="s">
        <v>591</v>
      </c>
    </row>
    <row r="2652">
      <c r="A2652" s="7">
        <f t="shared" si="1"/>
        <v>2014</v>
      </c>
      <c r="B2652" s="5" t="s">
        <v>2202</v>
      </c>
      <c r="C2652" s="6" t="s">
        <v>591</v>
      </c>
    </row>
    <row r="2653">
      <c r="A2653" s="7">
        <f t="shared" si="1"/>
        <v>2015</v>
      </c>
      <c r="B2653" s="8" t="s">
        <v>2203</v>
      </c>
      <c r="C2653" s="9" t="s">
        <v>733</v>
      </c>
    </row>
    <row r="2654">
      <c r="A2654" s="7">
        <f t="shared" si="1"/>
        <v>2016</v>
      </c>
      <c r="B2654" s="5" t="s">
        <v>2204</v>
      </c>
      <c r="C2654" s="6" t="s">
        <v>591</v>
      </c>
    </row>
    <row r="2655">
      <c r="A2655" s="7">
        <f t="shared" si="1"/>
        <v>2017</v>
      </c>
      <c r="B2655" s="5" t="s">
        <v>2205</v>
      </c>
      <c r="C2655" s="6" t="s">
        <v>362</v>
      </c>
    </row>
    <row r="2656">
      <c r="A2656" s="7">
        <f t="shared" si="1"/>
        <v>2018</v>
      </c>
      <c r="B2656" s="5" t="s">
        <v>2206</v>
      </c>
      <c r="C2656" s="6" t="s">
        <v>765</v>
      </c>
    </row>
    <row r="2657">
      <c r="A2657" s="7">
        <f t="shared" si="1"/>
        <v>2019</v>
      </c>
      <c r="B2657" s="5" t="s">
        <v>2207</v>
      </c>
      <c r="C2657" s="6" t="s">
        <v>765</v>
      </c>
    </row>
    <row r="2658">
      <c r="A2658" s="7">
        <f t="shared" si="1"/>
        <v>2020</v>
      </c>
      <c r="B2658" s="5" t="s">
        <v>2208</v>
      </c>
      <c r="C2658" s="6" t="s">
        <v>765</v>
      </c>
    </row>
    <row r="2659">
      <c r="A2659" s="7">
        <f t="shared" si="1"/>
        <v>2021</v>
      </c>
      <c r="B2659" s="5" t="s">
        <v>2209</v>
      </c>
      <c r="C2659" s="6" t="s">
        <v>765</v>
      </c>
    </row>
    <row r="2660">
      <c r="A2660" s="7">
        <f t="shared" si="1"/>
        <v>2022</v>
      </c>
      <c r="B2660" s="5" t="s">
        <v>2210</v>
      </c>
      <c r="C2660" s="6" t="s">
        <v>362</v>
      </c>
    </row>
    <row r="2661">
      <c r="A2661" s="7">
        <f t="shared" si="1"/>
        <v>2023</v>
      </c>
      <c r="B2661" s="8" t="s">
        <v>2211</v>
      </c>
      <c r="C2661" s="9" t="s">
        <v>372</v>
      </c>
    </row>
    <row r="2662">
      <c r="A2662" s="7">
        <f t="shared" si="1"/>
        <v>2024</v>
      </c>
      <c r="B2662" s="16" t="s">
        <v>2212</v>
      </c>
      <c r="C2662" s="6" t="s">
        <v>1235</v>
      </c>
    </row>
    <row r="2663">
      <c r="A2663" s="7">
        <f t="shared" si="1"/>
        <v>2025</v>
      </c>
      <c r="B2663" s="5" t="s">
        <v>2213</v>
      </c>
      <c r="C2663" s="6" t="s">
        <v>267</v>
      </c>
    </row>
    <row r="2664">
      <c r="A2664" s="7">
        <f t="shared" si="1"/>
        <v>2025</v>
      </c>
      <c r="B2664" s="5" t="s">
        <v>2213</v>
      </c>
      <c r="C2664" s="6" t="s">
        <v>25</v>
      </c>
    </row>
    <row r="2665">
      <c r="A2665" s="7">
        <f t="shared" si="1"/>
        <v>2026</v>
      </c>
      <c r="B2665" s="5" t="s">
        <v>2214</v>
      </c>
      <c r="C2665" s="6" t="s">
        <v>326</v>
      </c>
    </row>
    <row r="2666">
      <c r="A2666" s="7">
        <f t="shared" si="1"/>
        <v>2027</v>
      </c>
      <c r="B2666" s="5" t="s">
        <v>2215</v>
      </c>
      <c r="C2666" s="6" t="s">
        <v>326</v>
      </c>
    </row>
    <row r="2667">
      <c r="A2667" s="7">
        <f t="shared" si="1"/>
        <v>2028</v>
      </c>
      <c r="B2667" s="5" t="s">
        <v>2216</v>
      </c>
      <c r="C2667" s="6" t="s">
        <v>765</v>
      </c>
    </row>
    <row r="2668">
      <c r="A2668" s="7">
        <f t="shared" si="1"/>
        <v>2029</v>
      </c>
      <c r="B2668" s="5" t="s">
        <v>2217</v>
      </c>
      <c r="C2668" s="6" t="s">
        <v>326</v>
      </c>
    </row>
    <row r="2669">
      <c r="A2669" s="7">
        <f t="shared" si="1"/>
        <v>2030</v>
      </c>
      <c r="B2669" s="5" t="s">
        <v>2218</v>
      </c>
      <c r="C2669" s="6" t="s">
        <v>326</v>
      </c>
    </row>
    <row r="2670">
      <c r="A2670" s="7">
        <f t="shared" si="1"/>
        <v>2031</v>
      </c>
      <c r="B2670" s="5" t="s">
        <v>2219</v>
      </c>
      <c r="C2670" s="6" t="s">
        <v>1466</v>
      </c>
    </row>
    <row r="2671">
      <c r="A2671" s="7">
        <f t="shared" si="1"/>
        <v>2032</v>
      </c>
      <c r="B2671" s="5" t="s">
        <v>2220</v>
      </c>
      <c r="C2671" s="6" t="s">
        <v>1466</v>
      </c>
    </row>
    <row r="2672">
      <c r="A2672" s="7">
        <f t="shared" si="1"/>
        <v>2033</v>
      </c>
      <c r="B2672" s="5" t="s">
        <v>2221</v>
      </c>
      <c r="C2672" s="6" t="s">
        <v>362</v>
      </c>
    </row>
    <row r="2673">
      <c r="A2673" s="7">
        <f t="shared" si="1"/>
        <v>2034</v>
      </c>
      <c r="B2673" s="5" t="s">
        <v>2222</v>
      </c>
      <c r="C2673" s="6" t="s">
        <v>326</v>
      </c>
    </row>
    <row r="2674">
      <c r="A2674" s="7">
        <f t="shared" si="1"/>
        <v>2035</v>
      </c>
      <c r="B2674" s="5" t="s">
        <v>2223</v>
      </c>
      <c r="C2674" s="6" t="s">
        <v>326</v>
      </c>
    </row>
    <row r="2675">
      <c r="A2675" s="7">
        <f t="shared" si="1"/>
        <v>2036</v>
      </c>
      <c r="B2675" s="5" t="s">
        <v>2224</v>
      </c>
      <c r="C2675" s="6" t="s">
        <v>1466</v>
      </c>
    </row>
    <row r="2676">
      <c r="A2676" s="7">
        <f t="shared" si="1"/>
        <v>2037</v>
      </c>
      <c r="B2676" s="5" t="s">
        <v>2225</v>
      </c>
      <c r="C2676" s="6" t="s">
        <v>34</v>
      </c>
    </row>
    <row r="2677">
      <c r="A2677" s="7">
        <f t="shared" si="1"/>
        <v>2038</v>
      </c>
      <c r="B2677" s="5" t="s">
        <v>2226</v>
      </c>
      <c r="C2677" s="6" t="s">
        <v>326</v>
      </c>
    </row>
    <row r="2678">
      <c r="A2678" s="7">
        <f t="shared" si="1"/>
        <v>2039</v>
      </c>
      <c r="B2678" s="5" t="s">
        <v>2227</v>
      </c>
      <c r="C2678" s="6" t="s">
        <v>326</v>
      </c>
    </row>
    <row r="2679">
      <c r="A2679" s="7">
        <f t="shared" si="1"/>
        <v>2040</v>
      </c>
      <c r="B2679" s="5" t="s">
        <v>2228</v>
      </c>
      <c r="C2679" s="6" t="s">
        <v>818</v>
      </c>
    </row>
    <row r="2680">
      <c r="A2680" s="7">
        <f t="shared" si="1"/>
        <v>2041</v>
      </c>
      <c r="B2680" s="5" t="s">
        <v>2229</v>
      </c>
      <c r="C2680" s="6" t="s">
        <v>405</v>
      </c>
    </row>
    <row r="2681">
      <c r="A2681" s="7">
        <f t="shared" si="1"/>
        <v>2042</v>
      </c>
      <c r="B2681" s="5" t="s">
        <v>2230</v>
      </c>
      <c r="C2681" s="6" t="s">
        <v>326</v>
      </c>
    </row>
    <row r="2682">
      <c r="A2682" s="7">
        <f t="shared" si="1"/>
        <v>2043</v>
      </c>
      <c r="B2682" s="5" t="s">
        <v>2231</v>
      </c>
      <c r="C2682" s="6" t="s">
        <v>733</v>
      </c>
    </row>
    <row r="2683">
      <c r="A2683" s="7">
        <f t="shared" si="1"/>
        <v>2044</v>
      </c>
      <c r="B2683" s="16" t="s">
        <v>2232</v>
      </c>
      <c r="C2683" s="6" t="s">
        <v>1235</v>
      </c>
    </row>
    <row r="2684">
      <c r="A2684" s="7">
        <f t="shared" si="1"/>
        <v>2045</v>
      </c>
      <c r="B2684" s="5" t="s">
        <v>2233</v>
      </c>
      <c r="C2684" s="6" t="s">
        <v>471</v>
      </c>
    </row>
    <row r="2685">
      <c r="A2685" s="7">
        <f t="shared" si="1"/>
        <v>2046</v>
      </c>
      <c r="B2685" s="5" t="s">
        <v>2234</v>
      </c>
      <c r="C2685" s="6" t="s">
        <v>765</v>
      </c>
    </row>
    <row r="2686">
      <c r="A2686" s="7">
        <f t="shared" si="1"/>
        <v>2047</v>
      </c>
      <c r="B2686" s="5" t="s">
        <v>2235</v>
      </c>
      <c r="C2686" s="6" t="s">
        <v>91</v>
      </c>
    </row>
    <row r="2687">
      <c r="A2687" s="7">
        <f t="shared" si="1"/>
        <v>2047</v>
      </c>
      <c r="B2687" s="18" t="s">
        <v>2235</v>
      </c>
      <c r="C2687" s="6" t="s">
        <v>326</v>
      </c>
    </row>
    <row r="2688">
      <c r="A2688" s="7">
        <f t="shared" si="1"/>
        <v>2048</v>
      </c>
      <c r="B2688" s="5" t="s">
        <v>2236</v>
      </c>
      <c r="C2688" s="6" t="s">
        <v>765</v>
      </c>
    </row>
    <row r="2689">
      <c r="A2689" s="7">
        <f t="shared" si="1"/>
        <v>2049</v>
      </c>
      <c r="B2689" s="5" t="s">
        <v>2237</v>
      </c>
      <c r="C2689" s="6" t="s">
        <v>765</v>
      </c>
    </row>
    <row r="2690">
      <c r="A2690" s="7">
        <f t="shared" si="1"/>
        <v>2050</v>
      </c>
      <c r="B2690" s="8" t="s">
        <v>2238</v>
      </c>
      <c r="C2690" s="6" t="s">
        <v>90</v>
      </c>
    </row>
    <row r="2691">
      <c r="A2691" s="7">
        <f t="shared" si="1"/>
        <v>2050</v>
      </c>
      <c r="B2691" s="8" t="s">
        <v>2238</v>
      </c>
      <c r="C2691" s="9" t="s">
        <v>54</v>
      </c>
    </row>
    <row r="2692">
      <c r="A2692" s="7">
        <f t="shared" si="1"/>
        <v>2050</v>
      </c>
      <c r="B2692" s="8" t="s">
        <v>2238</v>
      </c>
      <c r="C2692" s="9" t="s">
        <v>60</v>
      </c>
    </row>
    <row r="2693">
      <c r="A2693" s="7">
        <f t="shared" si="1"/>
        <v>2050</v>
      </c>
      <c r="B2693" s="8" t="s">
        <v>2238</v>
      </c>
      <c r="C2693" s="9" t="s">
        <v>25</v>
      </c>
    </row>
    <row r="2694">
      <c r="A2694" s="7">
        <f t="shared" si="1"/>
        <v>2051</v>
      </c>
      <c r="B2694" s="5" t="s">
        <v>2239</v>
      </c>
      <c r="C2694" s="6" t="s">
        <v>405</v>
      </c>
    </row>
    <row r="2695">
      <c r="A2695" s="7">
        <f t="shared" si="1"/>
        <v>2052</v>
      </c>
      <c r="B2695" s="5" t="s">
        <v>2240</v>
      </c>
      <c r="C2695" s="6" t="s">
        <v>815</v>
      </c>
    </row>
    <row r="2696">
      <c r="A2696" s="7">
        <f t="shared" si="1"/>
        <v>2053</v>
      </c>
      <c r="B2696" s="5" t="s">
        <v>2241</v>
      </c>
      <c r="C2696" s="6" t="s">
        <v>34</v>
      </c>
    </row>
    <row r="2697">
      <c r="A2697" s="7">
        <f t="shared" si="1"/>
        <v>2054</v>
      </c>
      <c r="B2697" s="8" t="s">
        <v>2242</v>
      </c>
      <c r="C2697" s="9" t="s">
        <v>372</v>
      </c>
    </row>
    <row r="2698">
      <c r="A2698" s="7">
        <f t="shared" si="1"/>
        <v>2055</v>
      </c>
      <c r="B2698" s="5" t="s">
        <v>2243</v>
      </c>
      <c r="C2698" s="6" t="s">
        <v>765</v>
      </c>
    </row>
    <row r="2699">
      <c r="A2699" s="7">
        <f t="shared" si="1"/>
        <v>2056</v>
      </c>
      <c r="B2699" s="16" t="s">
        <v>2244</v>
      </c>
      <c r="C2699" s="6" t="s">
        <v>1235</v>
      </c>
    </row>
    <row r="2700">
      <c r="A2700" s="7">
        <f t="shared" si="1"/>
        <v>2057</v>
      </c>
      <c r="B2700" s="5" t="s">
        <v>2245</v>
      </c>
      <c r="C2700" s="6" t="s">
        <v>267</v>
      </c>
    </row>
    <row r="2701">
      <c r="A2701" s="7">
        <f t="shared" si="1"/>
        <v>2058</v>
      </c>
      <c r="B2701" s="5" t="s">
        <v>2246</v>
      </c>
      <c r="C2701" s="6" t="s">
        <v>34</v>
      </c>
    </row>
    <row r="2702">
      <c r="A2702" s="7">
        <f t="shared" si="1"/>
        <v>2059</v>
      </c>
      <c r="B2702" s="8" t="s">
        <v>2247</v>
      </c>
      <c r="C2702" s="9" t="s">
        <v>372</v>
      </c>
    </row>
    <row r="2703">
      <c r="A2703" s="7">
        <f t="shared" si="1"/>
        <v>2060</v>
      </c>
      <c r="B2703" s="5" t="s">
        <v>2248</v>
      </c>
      <c r="C2703" s="6" t="s">
        <v>34</v>
      </c>
    </row>
    <row r="2704">
      <c r="A2704" s="7">
        <f t="shared" si="1"/>
        <v>2061</v>
      </c>
      <c r="B2704" s="5" t="s">
        <v>2249</v>
      </c>
      <c r="C2704" s="6" t="s">
        <v>267</v>
      </c>
    </row>
    <row r="2705">
      <c r="A2705" s="7">
        <f t="shared" si="1"/>
        <v>2062</v>
      </c>
      <c r="B2705" s="5" t="s">
        <v>2250</v>
      </c>
      <c r="C2705" s="6" t="s">
        <v>34</v>
      </c>
    </row>
    <row r="2706">
      <c r="A2706" s="7">
        <f t="shared" si="1"/>
        <v>2063</v>
      </c>
      <c r="B2706" s="5" t="s">
        <v>2251</v>
      </c>
      <c r="C2706" s="6" t="s">
        <v>34</v>
      </c>
    </row>
    <row r="2707">
      <c r="A2707" s="7">
        <f t="shared" si="1"/>
        <v>2064</v>
      </c>
      <c r="B2707" s="5" t="s">
        <v>2252</v>
      </c>
      <c r="C2707" s="6" t="s">
        <v>34</v>
      </c>
    </row>
    <row r="2708">
      <c r="A2708" s="7">
        <f t="shared" si="1"/>
        <v>2065</v>
      </c>
      <c r="B2708" s="5" t="s">
        <v>2253</v>
      </c>
      <c r="C2708" s="6" t="s">
        <v>34</v>
      </c>
    </row>
    <row r="2709">
      <c r="A2709" s="7">
        <f t="shared" si="1"/>
        <v>2066</v>
      </c>
      <c r="B2709" s="5" t="s">
        <v>2254</v>
      </c>
      <c r="C2709" s="6" t="s">
        <v>34</v>
      </c>
    </row>
    <row r="2710">
      <c r="A2710" s="7">
        <f t="shared" si="1"/>
        <v>2067</v>
      </c>
      <c r="B2710" s="5" t="s">
        <v>2255</v>
      </c>
      <c r="C2710" s="6" t="s">
        <v>714</v>
      </c>
    </row>
    <row r="2711">
      <c r="A2711" s="7">
        <f t="shared" si="1"/>
        <v>2068</v>
      </c>
      <c r="B2711" s="5" t="s">
        <v>2256</v>
      </c>
      <c r="C2711" s="6" t="s">
        <v>714</v>
      </c>
    </row>
    <row r="2712">
      <c r="A2712" s="7">
        <f t="shared" si="1"/>
        <v>2069</v>
      </c>
      <c r="B2712" s="5" t="s">
        <v>2257</v>
      </c>
      <c r="C2712" s="6" t="s">
        <v>405</v>
      </c>
    </row>
    <row r="2713">
      <c r="A2713" s="7">
        <f t="shared" si="1"/>
        <v>2070</v>
      </c>
      <c r="B2713" s="5" t="s">
        <v>2258</v>
      </c>
      <c r="C2713" s="6" t="s">
        <v>326</v>
      </c>
    </row>
    <row r="2714">
      <c r="A2714" s="7">
        <f t="shared" si="1"/>
        <v>2071</v>
      </c>
      <c r="B2714" s="8" t="s">
        <v>2259</v>
      </c>
      <c r="C2714" s="9" t="s">
        <v>372</v>
      </c>
    </row>
    <row r="2715">
      <c r="A2715" s="7">
        <f t="shared" si="1"/>
        <v>2072</v>
      </c>
      <c r="B2715" s="5" t="s">
        <v>2260</v>
      </c>
      <c r="C2715" s="6" t="s">
        <v>326</v>
      </c>
    </row>
    <row r="2716">
      <c r="A2716" s="7">
        <f t="shared" si="1"/>
        <v>2073</v>
      </c>
      <c r="B2716" s="5" t="s">
        <v>2261</v>
      </c>
      <c r="C2716" s="6" t="s">
        <v>1466</v>
      </c>
    </row>
    <row r="2717">
      <c r="A2717" s="7">
        <f t="shared" si="1"/>
        <v>2074</v>
      </c>
      <c r="B2717" s="5" t="s">
        <v>2262</v>
      </c>
      <c r="C2717" s="6" t="s">
        <v>1267</v>
      </c>
    </row>
    <row r="2718">
      <c r="A2718" s="7">
        <f t="shared" si="1"/>
        <v>2075</v>
      </c>
      <c r="B2718" s="5" t="s">
        <v>2263</v>
      </c>
      <c r="C2718" s="6" t="s">
        <v>32</v>
      </c>
    </row>
    <row r="2719">
      <c r="A2719" s="7">
        <f t="shared" si="1"/>
        <v>2076</v>
      </c>
      <c r="B2719" s="5" t="s">
        <v>2264</v>
      </c>
      <c r="C2719" s="6" t="s">
        <v>356</v>
      </c>
    </row>
    <row r="2720">
      <c r="A2720" s="7">
        <f t="shared" si="1"/>
        <v>2077</v>
      </c>
      <c r="B2720" s="8" t="s">
        <v>2265</v>
      </c>
      <c r="C2720" s="9" t="s">
        <v>733</v>
      </c>
    </row>
    <row r="2721">
      <c r="A2721" s="7">
        <f t="shared" si="1"/>
        <v>2078</v>
      </c>
      <c r="B2721" s="5" t="s">
        <v>2266</v>
      </c>
      <c r="C2721" s="6" t="s">
        <v>727</v>
      </c>
    </row>
    <row r="2722">
      <c r="A2722" s="7">
        <f t="shared" si="1"/>
        <v>2079</v>
      </c>
      <c r="B2722" s="8" t="s">
        <v>2267</v>
      </c>
      <c r="C2722" s="9" t="s">
        <v>88</v>
      </c>
    </row>
    <row r="2723">
      <c r="A2723" s="7">
        <f t="shared" si="1"/>
        <v>2080</v>
      </c>
      <c r="B2723" s="5" t="s">
        <v>2268</v>
      </c>
      <c r="C2723" s="6" t="s">
        <v>69</v>
      </c>
    </row>
    <row r="2724">
      <c r="A2724" s="7">
        <f t="shared" si="1"/>
        <v>2081</v>
      </c>
      <c r="B2724" s="5" t="s">
        <v>2269</v>
      </c>
      <c r="C2724" s="6" t="s">
        <v>683</v>
      </c>
    </row>
    <row r="2725">
      <c r="A2725" s="7">
        <f t="shared" si="1"/>
        <v>2082</v>
      </c>
      <c r="B2725" s="5" t="s">
        <v>2270</v>
      </c>
      <c r="C2725" s="6" t="s">
        <v>683</v>
      </c>
    </row>
    <row r="2726">
      <c r="A2726" s="7">
        <f t="shared" si="1"/>
        <v>2083</v>
      </c>
      <c r="B2726" s="5" t="s">
        <v>2271</v>
      </c>
      <c r="C2726" s="6" t="s">
        <v>683</v>
      </c>
    </row>
    <row r="2727">
      <c r="A2727" s="7">
        <f t="shared" si="1"/>
        <v>2084</v>
      </c>
      <c r="B2727" s="8" t="s">
        <v>2272</v>
      </c>
      <c r="C2727" s="9" t="s">
        <v>1470</v>
      </c>
    </row>
    <row r="2728">
      <c r="A2728" s="7">
        <f t="shared" si="1"/>
        <v>2084</v>
      </c>
      <c r="B2728" s="8" t="s">
        <v>2272</v>
      </c>
      <c r="C2728" s="9" t="s">
        <v>728</v>
      </c>
    </row>
    <row r="2729">
      <c r="A2729" s="7">
        <f t="shared" si="1"/>
        <v>2085</v>
      </c>
      <c r="B2729" s="8" t="s">
        <v>2273</v>
      </c>
      <c r="C2729" s="9" t="s">
        <v>733</v>
      </c>
    </row>
    <row r="2730">
      <c r="A2730" s="7">
        <f t="shared" si="1"/>
        <v>2086</v>
      </c>
      <c r="B2730" s="5" t="s">
        <v>2274</v>
      </c>
      <c r="C2730" s="6" t="s">
        <v>650</v>
      </c>
    </row>
    <row r="2731">
      <c r="A2731" s="7">
        <f t="shared" si="1"/>
        <v>2086</v>
      </c>
      <c r="B2731" s="8" t="s">
        <v>2274</v>
      </c>
      <c r="C2731" s="9" t="s">
        <v>946</v>
      </c>
    </row>
    <row r="2732">
      <c r="A2732" s="7">
        <f t="shared" si="1"/>
        <v>2087</v>
      </c>
      <c r="B2732" s="5" t="s">
        <v>2275</v>
      </c>
      <c r="C2732" s="6" t="s">
        <v>603</v>
      </c>
    </row>
    <row r="2733">
      <c r="A2733" s="7">
        <f t="shared" si="1"/>
        <v>2088</v>
      </c>
      <c r="B2733" s="8" t="s">
        <v>2276</v>
      </c>
      <c r="C2733" s="9" t="s">
        <v>40</v>
      </c>
    </row>
    <row r="2734">
      <c r="A2734" s="7">
        <f t="shared" si="1"/>
        <v>2089</v>
      </c>
      <c r="B2734" s="5" t="s">
        <v>2277</v>
      </c>
      <c r="C2734" s="6" t="s">
        <v>639</v>
      </c>
    </row>
    <row r="2735">
      <c r="A2735" s="7">
        <f t="shared" si="1"/>
        <v>2090</v>
      </c>
      <c r="B2735" s="5" t="s">
        <v>2278</v>
      </c>
      <c r="C2735" s="6" t="s">
        <v>362</v>
      </c>
    </row>
    <row r="2736">
      <c r="A2736" s="7">
        <f t="shared" si="1"/>
        <v>2091</v>
      </c>
      <c r="B2736" s="5" t="s">
        <v>2279</v>
      </c>
      <c r="C2736" s="6" t="s">
        <v>1040</v>
      </c>
    </row>
    <row r="2737">
      <c r="A2737" s="7">
        <f t="shared" si="1"/>
        <v>2092</v>
      </c>
      <c r="B2737" s="5" t="s">
        <v>2280</v>
      </c>
      <c r="C2737" s="6" t="s">
        <v>74</v>
      </c>
    </row>
    <row r="2738">
      <c r="A2738" s="7">
        <f t="shared" si="1"/>
        <v>2092</v>
      </c>
      <c r="B2738" s="5" t="s">
        <v>2280</v>
      </c>
      <c r="C2738" s="6" t="s">
        <v>728</v>
      </c>
    </row>
    <row r="2739">
      <c r="A2739" s="7">
        <f t="shared" si="1"/>
        <v>2093</v>
      </c>
      <c r="B2739" s="5" t="s">
        <v>2281</v>
      </c>
      <c r="C2739" s="6" t="s">
        <v>74</v>
      </c>
    </row>
    <row r="2740">
      <c r="A2740" s="7">
        <f t="shared" si="1"/>
        <v>2094</v>
      </c>
      <c r="B2740" s="5" t="s">
        <v>2282</v>
      </c>
      <c r="C2740" s="6" t="s">
        <v>74</v>
      </c>
    </row>
    <row r="2741">
      <c r="A2741" s="7">
        <f t="shared" si="1"/>
        <v>2095</v>
      </c>
      <c r="B2741" s="5" t="s">
        <v>2283</v>
      </c>
      <c r="C2741" s="6" t="s">
        <v>74</v>
      </c>
    </row>
    <row r="2742">
      <c r="A2742" s="7">
        <f t="shared" si="1"/>
        <v>2096</v>
      </c>
      <c r="B2742" s="5" t="s">
        <v>2284</v>
      </c>
      <c r="C2742" s="6" t="s">
        <v>74</v>
      </c>
    </row>
    <row r="2743">
      <c r="A2743" s="7">
        <f t="shared" si="1"/>
        <v>2097</v>
      </c>
      <c r="B2743" s="5" t="s">
        <v>2285</v>
      </c>
      <c r="C2743" s="6" t="s">
        <v>74</v>
      </c>
    </row>
    <row r="2744">
      <c r="A2744" s="7">
        <f t="shared" si="1"/>
        <v>2098</v>
      </c>
      <c r="B2744" s="5" t="s">
        <v>2286</v>
      </c>
      <c r="C2744" s="6" t="s">
        <v>74</v>
      </c>
    </row>
    <row r="2745">
      <c r="A2745" s="7">
        <f t="shared" si="1"/>
        <v>2099</v>
      </c>
      <c r="B2745" s="5" t="s">
        <v>2287</v>
      </c>
      <c r="C2745" s="6" t="s">
        <v>74</v>
      </c>
    </row>
    <row r="2746">
      <c r="A2746" s="7">
        <f t="shared" si="1"/>
        <v>2100</v>
      </c>
      <c r="B2746" s="5" t="s">
        <v>2288</v>
      </c>
      <c r="C2746" s="6" t="s">
        <v>74</v>
      </c>
    </row>
    <row r="2747">
      <c r="A2747" s="7">
        <f t="shared" si="1"/>
        <v>2101</v>
      </c>
      <c r="B2747" s="5" t="s">
        <v>2289</v>
      </c>
      <c r="C2747" s="6" t="s">
        <v>74</v>
      </c>
    </row>
    <row r="2748">
      <c r="A2748" s="7">
        <f t="shared" si="1"/>
        <v>2102</v>
      </c>
      <c r="B2748" s="5" t="s">
        <v>2290</v>
      </c>
      <c r="C2748" s="6" t="s">
        <v>74</v>
      </c>
    </row>
    <row r="2749">
      <c r="A2749" s="7">
        <f t="shared" si="1"/>
        <v>2103</v>
      </c>
      <c r="B2749" s="5" t="s">
        <v>2291</v>
      </c>
      <c r="C2749" s="6" t="s">
        <v>74</v>
      </c>
    </row>
    <row r="2750">
      <c r="A2750" s="7">
        <f t="shared" si="1"/>
        <v>2104</v>
      </c>
      <c r="B2750" s="5" t="s">
        <v>2292</v>
      </c>
      <c r="C2750" s="6" t="s">
        <v>6</v>
      </c>
    </row>
    <row r="2751">
      <c r="A2751" s="7">
        <f t="shared" si="1"/>
        <v>2105</v>
      </c>
      <c r="B2751" s="5" t="s">
        <v>2293</v>
      </c>
      <c r="C2751" s="6" t="s">
        <v>1040</v>
      </c>
    </row>
    <row r="2752">
      <c r="A2752" s="7">
        <f t="shared" si="1"/>
        <v>2106</v>
      </c>
      <c r="B2752" s="5" t="s">
        <v>2294</v>
      </c>
      <c r="C2752" s="6" t="s">
        <v>1040</v>
      </c>
    </row>
    <row r="2753">
      <c r="A2753" s="7">
        <f t="shared" si="1"/>
        <v>2107</v>
      </c>
      <c r="B2753" s="5" t="s">
        <v>2295</v>
      </c>
      <c r="C2753" s="6" t="s">
        <v>1040</v>
      </c>
    </row>
    <row r="2754">
      <c r="A2754" s="7">
        <f t="shared" si="1"/>
        <v>2108</v>
      </c>
      <c r="B2754" s="5" t="s">
        <v>2296</v>
      </c>
      <c r="C2754" s="6" t="s">
        <v>612</v>
      </c>
    </row>
    <row r="2755">
      <c r="A2755" s="7">
        <f t="shared" si="1"/>
        <v>2109</v>
      </c>
      <c r="B2755" s="5" t="s">
        <v>2297</v>
      </c>
      <c r="C2755" s="6" t="s">
        <v>1040</v>
      </c>
    </row>
    <row r="2756">
      <c r="A2756" s="7">
        <f t="shared" si="1"/>
        <v>2110</v>
      </c>
      <c r="B2756" s="5" t="s">
        <v>2298</v>
      </c>
      <c r="C2756" s="6" t="s">
        <v>1040</v>
      </c>
    </row>
    <row r="2757">
      <c r="A2757" s="7">
        <f t="shared" si="1"/>
        <v>2111</v>
      </c>
      <c r="B2757" s="5" t="s">
        <v>2299</v>
      </c>
      <c r="C2757" s="6" t="s">
        <v>1040</v>
      </c>
    </row>
    <row r="2758">
      <c r="A2758" s="7">
        <f t="shared" si="1"/>
        <v>2112</v>
      </c>
      <c r="B2758" s="5" t="s">
        <v>2300</v>
      </c>
      <c r="C2758" s="6" t="s">
        <v>1360</v>
      </c>
    </row>
    <row r="2759">
      <c r="A2759" s="7">
        <f t="shared" si="1"/>
        <v>2113</v>
      </c>
      <c r="B2759" s="5" t="s">
        <v>2301</v>
      </c>
      <c r="C2759" s="6" t="s">
        <v>1360</v>
      </c>
    </row>
    <row r="2760">
      <c r="A2760" s="7">
        <f t="shared" si="1"/>
        <v>2114</v>
      </c>
      <c r="B2760" s="8" t="s">
        <v>2302</v>
      </c>
      <c r="C2760" s="6" t="s">
        <v>132</v>
      </c>
    </row>
    <row r="2761">
      <c r="A2761" s="7">
        <f t="shared" si="1"/>
        <v>2114</v>
      </c>
      <c r="B2761" s="8" t="s">
        <v>2302</v>
      </c>
      <c r="C2761" s="9" t="s">
        <v>60</v>
      </c>
    </row>
    <row r="2762">
      <c r="A2762" s="7">
        <f t="shared" si="1"/>
        <v>2114</v>
      </c>
      <c r="B2762" s="8" t="s">
        <v>2302</v>
      </c>
      <c r="C2762" s="9" t="s">
        <v>25</v>
      </c>
    </row>
    <row r="2763">
      <c r="A2763" s="7">
        <f t="shared" si="1"/>
        <v>2114</v>
      </c>
      <c r="B2763" s="8" t="s">
        <v>2302</v>
      </c>
      <c r="C2763" s="9" t="s">
        <v>24</v>
      </c>
    </row>
    <row r="2764">
      <c r="A2764" s="7">
        <f t="shared" si="1"/>
        <v>2115</v>
      </c>
      <c r="B2764" s="5" t="s">
        <v>2303</v>
      </c>
      <c r="C2764" s="6" t="s">
        <v>1007</v>
      </c>
    </row>
    <row r="2765">
      <c r="A2765" s="7">
        <f t="shared" si="1"/>
        <v>2115</v>
      </c>
      <c r="B2765" s="5" t="s">
        <v>2303</v>
      </c>
      <c r="C2765" s="6" t="s">
        <v>346</v>
      </c>
    </row>
    <row r="2766">
      <c r="A2766" s="7">
        <f t="shared" si="1"/>
        <v>2116</v>
      </c>
      <c r="B2766" s="5" t="s">
        <v>2304</v>
      </c>
      <c r="C2766" s="6" t="s">
        <v>612</v>
      </c>
    </row>
    <row r="2767">
      <c r="A2767" s="7">
        <f t="shared" si="1"/>
        <v>2117</v>
      </c>
      <c r="B2767" s="8" t="s">
        <v>2305</v>
      </c>
      <c r="C2767" s="9" t="s">
        <v>733</v>
      </c>
    </row>
    <row r="2768">
      <c r="A2768" s="7">
        <f t="shared" si="1"/>
        <v>2118</v>
      </c>
      <c r="B2768" s="5" t="s">
        <v>2306</v>
      </c>
      <c r="C2768" s="6" t="s">
        <v>1334</v>
      </c>
    </row>
    <row r="2769">
      <c r="A2769" s="7">
        <f t="shared" si="1"/>
        <v>2118</v>
      </c>
      <c r="B2769" s="5" t="s">
        <v>2306</v>
      </c>
      <c r="C2769" s="6" t="s">
        <v>780</v>
      </c>
    </row>
    <row r="2770">
      <c r="A2770" s="7">
        <f t="shared" si="1"/>
        <v>2119</v>
      </c>
      <c r="B2770" s="5" t="s">
        <v>2307</v>
      </c>
      <c r="C2770" s="6" t="s">
        <v>1334</v>
      </c>
    </row>
    <row r="2771">
      <c r="A2771" s="7">
        <f t="shared" si="1"/>
        <v>2120</v>
      </c>
      <c r="B2771" s="5" t="s">
        <v>2308</v>
      </c>
      <c r="C2771" s="6" t="s">
        <v>1334</v>
      </c>
    </row>
    <row r="2772">
      <c r="A2772" s="7">
        <f t="shared" si="1"/>
        <v>2121</v>
      </c>
      <c r="B2772" s="8" t="s">
        <v>2309</v>
      </c>
      <c r="C2772" s="9" t="s">
        <v>1334</v>
      </c>
    </row>
    <row r="2773">
      <c r="A2773" s="7">
        <f t="shared" si="1"/>
        <v>2122</v>
      </c>
      <c r="B2773" s="5" t="s">
        <v>2310</v>
      </c>
      <c r="C2773" s="6" t="s">
        <v>1334</v>
      </c>
    </row>
    <row r="2774">
      <c r="A2774" s="7">
        <f t="shared" si="1"/>
        <v>2123</v>
      </c>
      <c r="B2774" s="5" t="s">
        <v>2311</v>
      </c>
      <c r="C2774" s="6" t="s">
        <v>1334</v>
      </c>
    </row>
    <row r="2775">
      <c r="A2775" s="7">
        <f t="shared" si="1"/>
        <v>2124</v>
      </c>
      <c r="B2775" s="5" t="s">
        <v>2312</v>
      </c>
      <c r="C2775" s="6" t="s">
        <v>1334</v>
      </c>
    </row>
    <row r="2776">
      <c r="A2776" s="7">
        <f t="shared" si="1"/>
        <v>2125</v>
      </c>
      <c r="B2776" s="5" t="s">
        <v>2313</v>
      </c>
      <c r="C2776" s="6" t="s">
        <v>655</v>
      </c>
    </row>
    <row r="2777">
      <c r="A2777" s="7">
        <f t="shared" si="1"/>
        <v>2126</v>
      </c>
      <c r="B2777" s="5" t="s">
        <v>2314</v>
      </c>
      <c r="C2777" s="6" t="s">
        <v>346</v>
      </c>
    </row>
    <row r="2778">
      <c r="A2778" s="7">
        <f t="shared" si="1"/>
        <v>2127</v>
      </c>
      <c r="B2778" s="5" t="s">
        <v>2315</v>
      </c>
      <c r="C2778" s="6" t="s">
        <v>1120</v>
      </c>
    </row>
    <row r="2779">
      <c r="A2779" s="7">
        <f t="shared" si="1"/>
        <v>2128</v>
      </c>
      <c r="B2779" s="8" t="s">
        <v>2316</v>
      </c>
      <c r="C2779" s="9" t="s">
        <v>614</v>
      </c>
    </row>
    <row r="2780">
      <c r="A2780" s="7">
        <f t="shared" si="1"/>
        <v>2129</v>
      </c>
      <c r="B2780" s="5" t="s">
        <v>2317</v>
      </c>
      <c r="C2780" s="6" t="s">
        <v>683</v>
      </c>
    </row>
    <row r="2781">
      <c r="A2781" s="7">
        <f t="shared" si="1"/>
        <v>2130</v>
      </c>
      <c r="B2781" s="8" t="s">
        <v>2318</v>
      </c>
      <c r="C2781" s="9" t="s">
        <v>88</v>
      </c>
    </row>
    <row r="2782">
      <c r="A2782" s="7">
        <f t="shared" si="1"/>
        <v>2131</v>
      </c>
      <c r="B2782" s="8" t="s">
        <v>2319</v>
      </c>
      <c r="C2782" s="9" t="s">
        <v>52</v>
      </c>
    </row>
    <row r="2783">
      <c r="A2783" s="7">
        <f t="shared" si="1"/>
        <v>2132</v>
      </c>
      <c r="B2783" s="8" t="s">
        <v>2320</v>
      </c>
      <c r="C2783" s="9" t="s">
        <v>399</v>
      </c>
    </row>
    <row r="2784">
      <c r="A2784" s="7">
        <f t="shared" si="1"/>
        <v>2133</v>
      </c>
      <c r="B2784" s="8" t="s">
        <v>2321</v>
      </c>
      <c r="C2784" s="9" t="s">
        <v>614</v>
      </c>
    </row>
    <row r="2785">
      <c r="A2785" s="7">
        <f t="shared" si="1"/>
        <v>2134</v>
      </c>
      <c r="B2785" s="5" t="s">
        <v>2322</v>
      </c>
      <c r="C2785" s="6" t="s">
        <v>74</v>
      </c>
    </row>
    <row r="2786">
      <c r="A2786" s="7">
        <f t="shared" si="1"/>
        <v>2134</v>
      </c>
      <c r="B2786" s="5" t="s">
        <v>2322</v>
      </c>
      <c r="C2786" s="6" t="s">
        <v>655</v>
      </c>
    </row>
    <row r="2787">
      <c r="A2787" s="7">
        <f t="shared" si="1"/>
        <v>2135</v>
      </c>
      <c r="B2787" s="5" t="s">
        <v>2323</v>
      </c>
      <c r="C2787" s="6" t="s">
        <v>1007</v>
      </c>
    </row>
    <row r="2788">
      <c r="A2788" s="7">
        <f t="shared" si="1"/>
        <v>2135</v>
      </c>
      <c r="B2788" s="5" t="s">
        <v>2323</v>
      </c>
      <c r="C2788" s="6" t="s">
        <v>69</v>
      </c>
    </row>
    <row r="2789">
      <c r="A2789" s="7">
        <f t="shared" si="1"/>
        <v>2136</v>
      </c>
      <c r="B2789" s="5" t="s">
        <v>2324</v>
      </c>
      <c r="C2789" s="6" t="s">
        <v>346</v>
      </c>
    </row>
    <row r="2790">
      <c r="A2790" s="7">
        <f t="shared" si="1"/>
        <v>2137</v>
      </c>
      <c r="B2790" s="5" t="s">
        <v>2325</v>
      </c>
      <c r="C2790" s="6" t="s">
        <v>1007</v>
      </c>
    </row>
    <row r="2791">
      <c r="A2791" s="7">
        <f t="shared" si="1"/>
        <v>2137</v>
      </c>
      <c r="B2791" s="5" t="s">
        <v>2325</v>
      </c>
      <c r="C2791" s="6" t="s">
        <v>656</v>
      </c>
    </row>
    <row r="2792">
      <c r="A2792" s="7">
        <f t="shared" si="1"/>
        <v>2138</v>
      </c>
      <c r="B2792" s="8" t="s">
        <v>2326</v>
      </c>
      <c r="C2792" s="9" t="s">
        <v>60</v>
      </c>
    </row>
    <row r="2793">
      <c r="A2793" s="7">
        <f t="shared" si="1"/>
        <v>2139</v>
      </c>
      <c r="B2793" s="8" t="s">
        <v>2327</v>
      </c>
      <c r="C2793" s="9" t="s">
        <v>64</v>
      </c>
    </row>
    <row r="2794">
      <c r="A2794" s="7">
        <f t="shared" si="1"/>
        <v>2140</v>
      </c>
      <c r="B2794" s="8" t="s">
        <v>2328</v>
      </c>
      <c r="C2794" s="9" t="s">
        <v>64</v>
      </c>
    </row>
    <row r="2795">
      <c r="A2795" s="7">
        <f t="shared" si="1"/>
        <v>2141</v>
      </c>
      <c r="B2795" s="5" t="s">
        <v>2329</v>
      </c>
      <c r="C2795" s="6" t="s">
        <v>655</v>
      </c>
    </row>
    <row r="2796">
      <c r="A2796" s="7">
        <f t="shared" si="1"/>
        <v>2141</v>
      </c>
      <c r="B2796" s="5" t="s">
        <v>2329</v>
      </c>
      <c r="C2796" s="6" t="s">
        <v>656</v>
      </c>
    </row>
    <row r="2797">
      <c r="A2797" s="7">
        <f t="shared" si="1"/>
        <v>2142</v>
      </c>
      <c r="B2797" s="5" t="s">
        <v>2330</v>
      </c>
      <c r="C2797" s="6" t="s">
        <v>655</v>
      </c>
    </row>
    <row r="2798">
      <c r="A2798" s="7">
        <f t="shared" si="1"/>
        <v>2143</v>
      </c>
      <c r="B2798" s="5" t="s">
        <v>2331</v>
      </c>
      <c r="C2798" s="6" t="s">
        <v>393</v>
      </c>
    </row>
    <row r="2799">
      <c r="A2799" s="7">
        <f t="shared" si="1"/>
        <v>2144</v>
      </c>
      <c r="B2799" s="8" t="s">
        <v>2332</v>
      </c>
      <c r="C2799" s="9" t="s">
        <v>372</v>
      </c>
    </row>
    <row r="2800">
      <c r="A2800" s="7">
        <f t="shared" si="1"/>
        <v>2145</v>
      </c>
      <c r="B2800" s="8" t="s">
        <v>2333</v>
      </c>
      <c r="C2800" s="9" t="s">
        <v>372</v>
      </c>
    </row>
    <row r="2801">
      <c r="A2801" s="7">
        <f t="shared" si="1"/>
        <v>2146</v>
      </c>
      <c r="B2801" s="5" t="s">
        <v>2334</v>
      </c>
      <c r="C2801" s="6" t="s">
        <v>655</v>
      </c>
    </row>
    <row r="2802">
      <c r="A2802" s="7">
        <f t="shared" si="1"/>
        <v>2147</v>
      </c>
      <c r="B2802" s="5" t="s">
        <v>2335</v>
      </c>
      <c r="C2802" s="6" t="s">
        <v>765</v>
      </c>
    </row>
    <row r="2803">
      <c r="A2803" s="7">
        <f t="shared" si="1"/>
        <v>2148</v>
      </c>
      <c r="B2803" s="5" t="s">
        <v>2336</v>
      </c>
      <c r="C2803" s="6" t="s">
        <v>765</v>
      </c>
    </row>
    <row r="2804">
      <c r="A2804" s="7">
        <f t="shared" si="1"/>
        <v>2149</v>
      </c>
      <c r="B2804" s="5" t="s">
        <v>2337</v>
      </c>
      <c r="C2804" s="6" t="s">
        <v>765</v>
      </c>
    </row>
    <row r="2805">
      <c r="A2805" s="7">
        <f t="shared" si="1"/>
        <v>2150</v>
      </c>
      <c r="B2805" s="5" t="s">
        <v>2338</v>
      </c>
      <c r="C2805" s="6" t="s">
        <v>765</v>
      </c>
    </row>
    <row r="2806">
      <c r="A2806" s="7">
        <f t="shared" si="1"/>
        <v>2151</v>
      </c>
      <c r="B2806" s="5" t="s">
        <v>2339</v>
      </c>
      <c r="C2806" s="6" t="s">
        <v>765</v>
      </c>
    </row>
    <row r="2807">
      <c r="A2807" s="7">
        <f t="shared" si="1"/>
        <v>2152</v>
      </c>
      <c r="B2807" s="5" t="s">
        <v>2340</v>
      </c>
      <c r="C2807" s="6" t="s">
        <v>765</v>
      </c>
    </row>
    <row r="2808">
      <c r="A2808" s="7">
        <f t="shared" si="1"/>
        <v>2153</v>
      </c>
      <c r="B2808" s="8" t="s">
        <v>2341</v>
      </c>
      <c r="C2808" s="9" t="s">
        <v>733</v>
      </c>
    </row>
    <row r="2809">
      <c r="A2809" s="7">
        <f t="shared" si="1"/>
        <v>2154</v>
      </c>
      <c r="B2809" s="5" t="s">
        <v>2342</v>
      </c>
      <c r="C2809" s="6" t="s">
        <v>362</v>
      </c>
    </row>
    <row r="2810">
      <c r="A2810" s="7">
        <f t="shared" si="1"/>
        <v>2154</v>
      </c>
      <c r="B2810" s="5" t="s">
        <v>2342</v>
      </c>
      <c r="C2810" s="6" t="s">
        <v>655</v>
      </c>
    </row>
    <row r="2811">
      <c r="A2811" s="7">
        <f t="shared" si="1"/>
        <v>2155</v>
      </c>
      <c r="B2811" s="5" t="s">
        <v>2343</v>
      </c>
      <c r="C2811" s="6" t="s">
        <v>74</v>
      </c>
    </row>
    <row r="2812">
      <c r="A2812" s="7">
        <f t="shared" si="1"/>
        <v>2156</v>
      </c>
      <c r="B2812" s="8" t="s">
        <v>2344</v>
      </c>
      <c r="C2812" s="9" t="s">
        <v>24</v>
      </c>
    </row>
    <row r="2813">
      <c r="A2813" s="7">
        <f t="shared" si="1"/>
        <v>2157</v>
      </c>
      <c r="B2813" s="5" t="s">
        <v>2345</v>
      </c>
      <c r="C2813" s="6" t="s">
        <v>1040</v>
      </c>
    </row>
    <row r="2814">
      <c r="A2814" s="7">
        <f t="shared" si="1"/>
        <v>2158</v>
      </c>
      <c r="B2814" s="5" t="s">
        <v>2346</v>
      </c>
      <c r="C2814" s="6" t="s">
        <v>731</v>
      </c>
    </row>
    <row r="2815">
      <c r="A2815" s="7">
        <f t="shared" si="1"/>
        <v>2159</v>
      </c>
      <c r="B2815" s="5" t="s">
        <v>2347</v>
      </c>
      <c r="C2815" s="6" t="s">
        <v>683</v>
      </c>
    </row>
    <row r="2816">
      <c r="A2816" s="7">
        <f t="shared" si="1"/>
        <v>2160</v>
      </c>
      <c r="B2816" s="8" t="s">
        <v>2348</v>
      </c>
      <c r="C2816" s="9" t="s">
        <v>815</v>
      </c>
    </row>
    <row r="2817">
      <c r="A2817" s="7">
        <f t="shared" si="1"/>
        <v>2161</v>
      </c>
      <c r="B2817" s="5" t="s">
        <v>2349</v>
      </c>
      <c r="C2817" s="6" t="s">
        <v>362</v>
      </c>
    </row>
    <row r="2818">
      <c r="A2818" s="7">
        <f t="shared" si="1"/>
        <v>2162</v>
      </c>
      <c r="B2818" s="8" t="s">
        <v>2350</v>
      </c>
      <c r="C2818" s="9" t="s">
        <v>815</v>
      </c>
    </row>
    <row r="2819">
      <c r="A2819" s="7">
        <f t="shared" si="1"/>
        <v>2163</v>
      </c>
      <c r="B2819" s="8" t="s">
        <v>2351</v>
      </c>
      <c r="C2819" s="9" t="s">
        <v>52</v>
      </c>
    </row>
    <row r="2820">
      <c r="A2820" s="7">
        <f t="shared" si="1"/>
        <v>2164</v>
      </c>
      <c r="B2820" s="5" t="s">
        <v>2352</v>
      </c>
      <c r="C2820" s="6" t="s">
        <v>365</v>
      </c>
    </row>
    <row r="2821">
      <c r="A2821" s="7">
        <f t="shared" si="1"/>
        <v>2165</v>
      </c>
      <c r="B2821" s="5" t="s">
        <v>2353</v>
      </c>
      <c r="C2821" s="6" t="s">
        <v>336</v>
      </c>
    </row>
    <row r="2822">
      <c r="A2822" s="7">
        <f t="shared" si="1"/>
        <v>2166</v>
      </c>
      <c r="B2822" s="8" t="s">
        <v>2354</v>
      </c>
      <c r="C2822" s="9" t="s">
        <v>1169</v>
      </c>
    </row>
    <row r="2823">
      <c r="A2823" s="7">
        <f t="shared" si="1"/>
        <v>2167</v>
      </c>
      <c r="B2823" s="5" t="s">
        <v>2355</v>
      </c>
      <c r="C2823" s="6" t="s">
        <v>34</v>
      </c>
    </row>
    <row r="2824">
      <c r="A2824" s="7">
        <f t="shared" si="1"/>
        <v>2168</v>
      </c>
      <c r="B2824" s="5" t="s">
        <v>2356</v>
      </c>
      <c r="C2824" s="6" t="s">
        <v>142</v>
      </c>
    </row>
    <row r="2825">
      <c r="A2825" s="7">
        <f t="shared" si="1"/>
        <v>2169</v>
      </c>
      <c r="B2825" s="8" t="s">
        <v>2357</v>
      </c>
      <c r="C2825" s="9" t="s">
        <v>818</v>
      </c>
    </row>
    <row r="2826">
      <c r="A2826" s="7">
        <f t="shared" si="1"/>
        <v>2170</v>
      </c>
      <c r="B2826" s="8" t="s">
        <v>2358</v>
      </c>
      <c r="C2826" s="9" t="s">
        <v>40</v>
      </c>
    </row>
    <row r="2827">
      <c r="A2827" s="7">
        <f t="shared" si="1"/>
        <v>2171</v>
      </c>
      <c r="B2827" s="5" t="s">
        <v>2359</v>
      </c>
      <c r="C2827" s="6" t="s">
        <v>86</v>
      </c>
    </row>
    <row r="2828">
      <c r="A2828" s="7">
        <f t="shared" si="1"/>
        <v>2172</v>
      </c>
      <c r="B2828" s="5" t="s">
        <v>2360</v>
      </c>
      <c r="C2828" s="6" t="s">
        <v>1248</v>
      </c>
    </row>
    <row r="2829">
      <c r="A2829" s="7">
        <f t="shared" si="1"/>
        <v>2173</v>
      </c>
      <c r="B2829" s="5" t="s">
        <v>2361</v>
      </c>
      <c r="C2829" s="6" t="s">
        <v>437</v>
      </c>
    </row>
    <row r="2830">
      <c r="A2830" s="7">
        <f t="shared" si="1"/>
        <v>2174</v>
      </c>
      <c r="B2830" s="5" t="s">
        <v>2362</v>
      </c>
      <c r="C2830" s="6" t="s">
        <v>1495</v>
      </c>
    </row>
    <row r="2831">
      <c r="A2831" s="7">
        <f t="shared" si="1"/>
        <v>2175</v>
      </c>
      <c r="B2831" s="5" t="s">
        <v>2363</v>
      </c>
      <c r="C2831" s="6" t="s">
        <v>437</v>
      </c>
    </row>
    <row r="2832">
      <c r="A2832" s="7">
        <f t="shared" si="1"/>
        <v>2176</v>
      </c>
      <c r="B2832" s="5" t="s">
        <v>2364</v>
      </c>
      <c r="C2832" s="6" t="s">
        <v>591</v>
      </c>
    </row>
    <row r="2833">
      <c r="A2833" s="7">
        <f t="shared" si="1"/>
        <v>2177</v>
      </c>
      <c r="B2833" s="5" t="s">
        <v>2365</v>
      </c>
      <c r="C2833" s="6" t="s">
        <v>1007</v>
      </c>
    </row>
    <row r="2834">
      <c r="A2834" s="7">
        <f t="shared" si="1"/>
        <v>2177</v>
      </c>
      <c r="B2834" s="5" t="s">
        <v>2365</v>
      </c>
      <c r="C2834" s="6" t="s">
        <v>656</v>
      </c>
    </row>
    <row r="2835">
      <c r="A2835" s="7">
        <f t="shared" si="1"/>
        <v>2178</v>
      </c>
      <c r="B2835" s="5" t="s">
        <v>2366</v>
      </c>
      <c r="C2835" s="6" t="s">
        <v>1223</v>
      </c>
    </row>
    <row r="2836">
      <c r="A2836" s="7">
        <f t="shared" si="1"/>
        <v>2179</v>
      </c>
      <c r="B2836" s="8" t="s">
        <v>2367</v>
      </c>
      <c r="C2836" s="9" t="s">
        <v>40</v>
      </c>
    </row>
    <row r="2837">
      <c r="A2837" s="7">
        <f t="shared" si="1"/>
        <v>2180</v>
      </c>
      <c r="B2837" s="8" t="s">
        <v>2368</v>
      </c>
      <c r="C2837" s="9" t="s">
        <v>40</v>
      </c>
    </row>
    <row r="2838">
      <c r="A2838" s="7">
        <f t="shared" si="1"/>
        <v>2181</v>
      </c>
      <c r="B2838" s="8" t="s">
        <v>2369</v>
      </c>
      <c r="C2838" s="9" t="s">
        <v>40</v>
      </c>
    </row>
    <row r="2839">
      <c r="A2839" s="7">
        <f t="shared" si="1"/>
        <v>2182</v>
      </c>
      <c r="B2839" s="5" t="s">
        <v>2370</v>
      </c>
      <c r="C2839" s="6" t="s">
        <v>20</v>
      </c>
    </row>
    <row r="2840">
      <c r="A2840" s="7">
        <f t="shared" si="1"/>
        <v>2183</v>
      </c>
      <c r="B2840" s="8" t="s">
        <v>2371</v>
      </c>
      <c r="C2840" s="9" t="s">
        <v>40</v>
      </c>
    </row>
    <row r="2841">
      <c r="A2841" s="7">
        <f t="shared" si="1"/>
        <v>2184</v>
      </c>
      <c r="B2841" s="8" t="s">
        <v>2372</v>
      </c>
      <c r="C2841" s="9" t="s">
        <v>40</v>
      </c>
    </row>
    <row r="2842">
      <c r="A2842" s="7">
        <f t="shared" si="1"/>
        <v>2185</v>
      </c>
      <c r="B2842" s="8" t="s">
        <v>2373</v>
      </c>
      <c r="C2842" s="9" t="s">
        <v>40</v>
      </c>
    </row>
    <row r="2843">
      <c r="A2843" s="7">
        <f t="shared" si="1"/>
        <v>2186</v>
      </c>
      <c r="B2843" s="8" t="s">
        <v>2374</v>
      </c>
      <c r="C2843" s="9" t="s">
        <v>40</v>
      </c>
    </row>
    <row r="2844">
      <c r="A2844" s="7">
        <f t="shared" si="1"/>
        <v>2187</v>
      </c>
      <c r="B2844" s="8" t="s">
        <v>2375</v>
      </c>
      <c r="C2844" s="9" t="s">
        <v>40</v>
      </c>
    </row>
    <row r="2845">
      <c r="A2845" s="7">
        <f t="shared" si="1"/>
        <v>2188</v>
      </c>
      <c r="B2845" s="8" t="s">
        <v>2376</v>
      </c>
      <c r="C2845" s="9" t="s">
        <v>40</v>
      </c>
    </row>
    <row r="2846">
      <c r="A2846" s="7">
        <f t="shared" si="1"/>
        <v>2189</v>
      </c>
      <c r="B2846" s="5" t="s">
        <v>2377</v>
      </c>
      <c r="C2846" s="6" t="s">
        <v>1369</v>
      </c>
    </row>
    <row r="2847">
      <c r="A2847" s="7">
        <f t="shared" si="1"/>
        <v>2190</v>
      </c>
      <c r="B2847" s="8" t="s">
        <v>2378</v>
      </c>
      <c r="C2847" s="9" t="s">
        <v>399</v>
      </c>
    </row>
    <row r="2848">
      <c r="A2848" s="7">
        <f t="shared" si="1"/>
        <v>2191</v>
      </c>
      <c r="B2848" s="8" t="s">
        <v>2379</v>
      </c>
      <c r="C2848" s="9" t="s">
        <v>40</v>
      </c>
    </row>
    <row r="2849">
      <c r="A2849" s="7">
        <f t="shared" si="1"/>
        <v>2192</v>
      </c>
      <c r="B2849" s="5" t="s">
        <v>2380</v>
      </c>
      <c r="C2849" s="6" t="s">
        <v>59</v>
      </c>
    </row>
    <row r="2850">
      <c r="A2850" s="7">
        <f t="shared" si="1"/>
        <v>2193</v>
      </c>
      <c r="B2850" s="5" t="s">
        <v>2381</v>
      </c>
      <c r="C2850" s="6" t="s">
        <v>74</v>
      </c>
    </row>
    <row r="2851">
      <c r="A2851" s="7">
        <f t="shared" si="1"/>
        <v>2194</v>
      </c>
      <c r="B2851" s="5" t="s">
        <v>2382</v>
      </c>
      <c r="C2851" s="6" t="s">
        <v>426</v>
      </c>
    </row>
    <row r="2852">
      <c r="A2852" s="7">
        <f t="shared" si="1"/>
        <v>2195</v>
      </c>
      <c r="B2852" s="5" t="s">
        <v>2383</v>
      </c>
      <c r="C2852" s="6" t="s">
        <v>538</v>
      </c>
    </row>
    <row r="2853">
      <c r="A2853" s="7">
        <f t="shared" si="1"/>
        <v>2196</v>
      </c>
      <c r="B2853" s="8" t="s">
        <v>2384</v>
      </c>
      <c r="C2853" s="9" t="s">
        <v>40</v>
      </c>
    </row>
    <row r="2854">
      <c r="A2854" s="7">
        <f t="shared" si="1"/>
        <v>2197</v>
      </c>
      <c r="B2854" s="8" t="s">
        <v>2385</v>
      </c>
      <c r="C2854" s="9" t="s">
        <v>547</v>
      </c>
    </row>
    <row r="2855">
      <c r="A2855" s="7">
        <f t="shared" si="1"/>
        <v>2198</v>
      </c>
      <c r="B2855" s="5" t="s">
        <v>2386</v>
      </c>
      <c r="C2855" s="6" t="s">
        <v>78</v>
      </c>
    </row>
    <row r="2856">
      <c r="A2856" s="7">
        <f t="shared" si="1"/>
        <v>2199</v>
      </c>
      <c r="B2856" s="8" t="s">
        <v>2387</v>
      </c>
      <c r="C2856" s="9" t="s">
        <v>188</v>
      </c>
    </row>
    <row r="2857">
      <c r="A2857" s="7">
        <f t="shared" si="1"/>
        <v>2200</v>
      </c>
      <c r="B2857" s="5" t="s">
        <v>2388</v>
      </c>
      <c r="C2857" s="6" t="s">
        <v>479</v>
      </c>
    </row>
    <row r="2858">
      <c r="A2858" s="7">
        <f t="shared" si="1"/>
        <v>2201</v>
      </c>
      <c r="B2858" s="8" t="s">
        <v>2389</v>
      </c>
      <c r="C2858" s="9" t="s">
        <v>142</v>
      </c>
    </row>
    <row r="2859">
      <c r="A2859" s="7">
        <f t="shared" si="1"/>
        <v>2201</v>
      </c>
      <c r="B2859" s="8" t="s">
        <v>2389</v>
      </c>
      <c r="C2859" s="9" t="s">
        <v>60</v>
      </c>
    </row>
    <row r="2860">
      <c r="A2860" s="7">
        <f t="shared" si="1"/>
        <v>2201</v>
      </c>
      <c r="B2860" s="8" t="s">
        <v>2389</v>
      </c>
      <c r="C2860" s="9" t="s">
        <v>162</v>
      </c>
    </row>
    <row r="2861">
      <c r="A2861" s="7">
        <f t="shared" si="1"/>
        <v>2202</v>
      </c>
      <c r="B2861" s="5" t="s">
        <v>2390</v>
      </c>
      <c r="C2861" s="6" t="s">
        <v>1856</v>
      </c>
    </row>
    <row r="2862">
      <c r="A2862" s="7">
        <f t="shared" si="1"/>
        <v>2203</v>
      </c>
      <c r="B2862" s="8" t="s">
        <v>2391</v>
      </c>
      <c r="C2862" s="9" t="s">
        <v>40</v>
      </c>
    </row>
    <row r="2863">
      <c r="A2863" s="7">
        <f t="shared" si="1"/>
        <v>2204</v>
      </c>
      <c r="B2863" s="5" t="s">
        <v>2392</v>
      </c>
      <c r="C2863" s="6" t="s">
        <v>621</v>
      </c>
    </row>
    <row r="2864">
      <c r="A2864" s="7">
        <f t="shared" si="1"/>
        <v>2205</v>
      </c>
      <c r="B2864" s="5" t="s">
        <v>2393</v>
      </c>
      <c r="C2864" s="6" t="s">
        <v>621</v>
      </c>
    </row>
    <row r="2865">
      <c r="A2865" s="7">
        <f t="shared" si="1"/>
        <v>2206</v>
      </c>
      <c r="B2865" s="5" t="s">
        <v>2394</v>
      </c>
      <c r="C2865" s="6" t="s">
        <v>1585</v>
      </c>
    </row>
    <row r="2866">
      <c r="A2866" s="7">
        <f t="shared" si="1"/>
        <v>2207</v>
      </c>
      <c r="B2866" s="5" t="s">
        <v>2395</v>
      </c>
      <c r="C2866" s="6" t="s">
        <v>538</v>
      </c>
    </row>
    <row r="2867">
      <c r="A2867" s="7">
        <f t="shared" si="1"/>
        <v>2208</v>
      </c>
      <c r="B2867" s="5" t="s">
        <v>2396</v>
      </c>
      <c r="C2867" s="6" t="s">
        <v>758</v>
      </c>
    </row>
    <row r="2868">
      <c r="A2868" s="7">
        <f t="shared" si="1"/>
        <v>2209</v>
      </c>
      <c r="B2868" s="8" t="s">
        <v>2397</v>
      </c>
      <c r="C2868" s="9" t="s">
        <v>818</v>
      </c>
    </row>
    <row r="2869">
      <c r="A2869" s="7">
        <f t="shared" si="1"/>
        <v>2210</v>
      </c>
      <c r="B2869" s="5" t="s">
        <v>2398</v>
      </c>
      <c r="C2869" s="6" t="s">
        <v>1221</v>
      </c>
    </row>
    <row r="2870">
      <c r="A2870" s="7">
        <f t="shared" si="1"/>
        <v>2211</v>
      </c>
      <c r="B2870" s="5" t="s">
        <v>2399</v>
      </c>
      <c r="C2870" s="6" t="s">
        <v>80</v>
      </c>
    </row>
    <row r="2871">
      <c r="A2871" s="7">
        <f t="shared" si="1"/>
        <v>2212</v>
      </c>
      <c r="B2871" s="5" t="s">
        <v>2400</v>
      </c>
      <c r="C2871" s="6" t="s">
        <v>1585</v>
      </c>
    </row>
    <row r="2872">
      <c r="A2872" s="7">
        <f t="shared" si="1"/>
        <v>2213</v>
      </c>
      <c r="B2872" s="5" t="s">
        <v>2401</v>
      </c>
      <c r="C2872" s="6" t="s">
        <v>538</v>
      </c>
    </row>
    <row r="2873">
      <c r="A2873" s="7">
        <f t="shared" si="1"/>
        <v>2214</v>
      </c>
      <c r="B2873" s="8" t="s">
        <v>2402</v>
      </c>
      <c r="C2873" s="9" t="s">
        <v>64</v>
      </c>
    </row>
    <row r="2874">
      <c r="A2874" s="7">
        <f t="shared" si="1"/>
        <v>2215</v>
      </c>
      <c r="B2874" s="5" t="s">
        <v>2403</v>
      </c>
      <c r="C2874" s="6" t="s">
        <v>1585</v>
      </c>
    </row>
    <row r="2875">
      <c r="A2875" s="7">
        <f t="shared" si="1"/>
        <v>2216</v>
      </c>
      <c r="B2875" s="8" t="s">
        <v>2404</v>
      </c>
      <c r="C2875" s="9" t="s">
        <v>121</v>
      </c>
    </row>
    <row r="2876">
      <c r="A2876" s="7">
        <f t="shared" si="1"/>
        <v>2217</v>
      </c>
      <c r="B2876" s="5" t="s">
        <v>2405</v>
      </c>
      <c r="C2876" s="6" t="s">
        <v>1585</v>
      </c>
    </row>
    <row r="2877">
      <c r="A2877" s="7">
        <f t="shared" si="1"/>
        <v>2218</v>
      </c>
      <c r="B2877" s="5" t="s">
        <v>2406</v>
      </c>
      <c r="C2877" s="6" t="s">
        <v>758</v>
      </c>
    </row>
    <row r="2878">
      <c r="A2878" s="7">
        <f t="shared" si="1"/>
        <v>2219</v>
      </c>
      <c r="B2878" s="8" t="s">
        <v>2407</v>
      </c>
      <c r="C2878" s="9" t="s">
        <v>162</v>
      </c>
    </row>
    <row r="2879">
      <c r="A2879" s="7">
        <f t="shared" si="1"/>
        <v>2220</v>
      </c>
      <c r="B2879" s="5" t="s">
        <v>2408</v>
      </c>
      <c r="C2879" s="6" t="s">
        <v>655</v>
      </c>
    </row>
    <row r="2880">
      <c r="A2880" s="7">
        <f t="shared" si="1"/>
        <v>2220</v>
      </c>
      <c r="B2880" s="5" t="s">
        <v>2408</v>
      </c>
      <c r="C2880" s="6" t="s">
        <v>2409</v>
      </c>
    </row>
    <row r="2881">
      <c r="A2881" s="7">
        <f t="shared" si="1"/>
        <v>2221</v>
      </c>
      <c r="B2881" s="5" t="s">
        <v>2410</v>
      </c>
      <c r="C2881" s="6" t="s">
        <v>714</v>
      </c>
    </row>
    <row r="2882">
      <c r="A2882" s="7">
        <f t="shared" si="1"/>
        <v>2222</v>
      </c>
      <c r="B2882" s="5" t="s">
        <v>2411</v>
      </c>
      <c r="C2882" s="6" t="s">
        <v>393</v>
      </c>
    </row>
    <row r="2883">
      <c r="A2883" s="7">
        <f t="shared" si="1"/>
        <v>2223</v>
      </c>
      <c r="B2883" s="5" t="s">
        <v>2412</v>
      </c>
      <c r="C2883" s="6" t="s">
        <v>393</v>
      </c>
    </row>
    <row r="2884">
      <c r="A2884" s="7">
        <f t="shared" si="1"/>
        <v>2224</v>
      </c>
      <c r="B2884" s="5" t="s">
        <v>2413</v>
      </c>
      <c r="C2884" s="6" t="s">
        <v>1279</v>
      </c>
    </row>
    <row r="2885">
      <c r="A2885" s="7">
        <f t="shared" si="1"/>
        <v>2225</v>
      </c>
      <c r="B2885" s="5" t="s">
        <v>2414</v>
      </c>
      <c r="C2885" s="6" t="s">
        <v>74</v>
      </c>
    </row>
    <row r="2886">
      <c r="A2886" s="7">
        <f t="shared" si="1"/>
        <v>2226</v>
      </c>
      <c r="B2886" s="5" t="s">
        <v>2415</v>
      </c>
      <c r="C2886" s="6" t="s">
        <v>74</v>
      </c>
    </row>
    <row r="2887">
      <c r="A2887" s="7">
        <f t="shared" si="1"/>
        <v>2227</v>
      </c>
      <c r="B2887" s="5" t="s">
        <v>2416</v>
      </c>
      <c r="C2887" s="6" t="s">
        <v>1342</v>
      </c>
    </row>
    <row r="2888">
      <c r="A2888" s="7">
        <f t="shared" si="1"/>
        <v>2228</v>
      </c>
      <c r="B2888" s="8" t="s">
        <v>2417</v>
      </c>
      <c r="C2888" s="9" t="s">
        <v>72</v>
      </c>
    </row>
    <row r="2889">
      <c r="A2889" s="7">
        <f t="shared" si="1"/>
        <v>2229</v>
      </c>
      <c r="B2889" s="5" t="s">
        <v>2418</v>
      </c>
      <c r="C2889" s="6" t="s">
        <v>27</v>
      </c>
    </row>
    <row r="2890">
      <c r="A2890" s="7">
        <f t="shared" si="1"/>
        <v>2230</v>
      </c>
      <c r="B2890" s="5" t="s">
        <v>2419</v>
      </c>
      <c r="C2890" s="6" t="s">
        <v>1342</v>
      </c>
    </row>
    <row r="2891">
      <c r="A2891" s="7">
        <f t="shared" si="1"/>
        <v>2231</v>
      </c>
      <c r="B2891" s="5" t="s">
        <v>2420</v>
      </c>
      <c r="C2891" s="6" t="s">
        <v>1342</v>
      </c>
    </row>
    <row r="2892">
      <c r="A2892" s="7">
        <f t="shared" si="1"/>
        <v>2232</v>
      </c>
      <c r="B2892" s="5" t="s">
        <v>2421</v>
      </c>
      <c r="C2892" s="6" t="s">
        <v>1342</v>
      </c>
    </row>
    <row r="2893">
      <c r="A2893" s="7">
        <f t="shared" si="1"/>
        <v>2233</v>
      </c>
      <c r="B2893" s="8" t="s">
        <v>2422</v>
      </c>
      <c r="C2893" s="9" t="s">
        <v>72</v>
      </c>
    </row>
    <row r="2894">
      <c r="A2894" s="7">
        <f t="shared" si="1"/>
        <v>2234</v>
      </c>
      <c r="B2894" s="5" t="s">
        <v>2423</v>
      </c>
      <c r="C2894" s="6" t="s">
        <v>1324</v>
      </c>
    </row>
    <row r="2895">
      <c r="A2895" s="7">
        <f t="shared" si="1"/>
        <v>2235</v>
      </c>
      <c r="B2895" s="5" t="s">
        <v>2424</v>
      </c>
      <c r="C2895" s="6" t="s">
        <v>1279</v>
      </c>
    </row>
    <row r="2896">
      <c r="A2896" s="7">
        <f t="shared" si="1"/>
        <v>2236</v>
      </c>
      <c r="B2896" s="5" t="s">
        <v>2425</v>
      </c>
      <c r="C2896" s="6" t="s">
        <v>1248</v>
      </c>
    </row>
    <row r="2897">
      <c r="A2897" s="7">
        <f t="shared" si="1"/>
        <v>2237</v>
      </c>
      <c r="B2897" s="5" t="s">
        <v>2426</v>
      </c>
      <c r="C2897" s="6" t="s">
        <v>1342</v>
      </c>
    </row>
    <row r="2898">
      <c r="A2898" s="7">
        <f t="shared" si="1"/>
        <v>2238</v>
      </c>
      <c r="B2898" s="8" t="s">
        <v>2427</v>
      </c>
      <c r="C2898" s="9" t="s">
        <v>845</v>
      </c>
    </row>
    <row r="2899">
      <c r="A2899" s="7">
        <f t="shared" si="1"/>
        <v>2239</v>
      </c>
      <c r="B2899" s="5" t="s">
        <v>2428</v>
      </c>
      <c r="C2899" s="6" t="s">
        <v>1342</v>
      </c>
    </row>
    <row r="2900">
      <c r="A2900" s="7">
        <f t="shared" si="1"/>
        <v>2240</v>
      </c>
      <c r="B2900" s="5" t="s">
        <v>2429</v>
      </c>
      <c r="C2900" s="6" t="s">
        <v>1248</v>
      </c>
    </row>
    <row r="2901">
      <c r="A2901" s="7">
        <f t="shared" si="1"/>
        <v>2241</v>
      </c>
      <c r="B2901" s="5" t="s">
        <v>2430</v>
      </c>
      <c r="C2901" s="6" t="s">
        <v>62</v>
      </c>
    </row>
    <row r="2902">
      <c r="A2902" s="7">
        <f t="shared" si="1"/>
        <v>2242</v>
      </c>
      <c r="B2902" s="5" t="s">
        <v>2431</v>
      </c>
      <c r="C2902" s="6" t="s">
        <v>1342</v>
      </c>
    </row>
    <row r="2903">
      <c r="A2903" s="7">
        <f t="shared" si="1"/>
        <v>2243</v>
      </c>
      <c r="B2903" s="5" t="s">
        <v>2432</v>
      </c>
      <c r="C2903" s="6" t="s">
        <v>1342</v>
      </c>
    </row>
    <row r="2904">
      <c r="A2904" s="7">
        <f t="shared" si="1"/>
        <v>2244</v>
      </c>
      <c r="B2904" s="5" t="s">
        <v>2433</v>
      </c>
      <c r="C2904" s="6" t="s">
        <v>1342</v>
      </c>
    </row>
    <row r="2905">
      <c r="A2905" s="7">
        <f t="shared" si="1"/>
        <v>2245</v>
      </c>
      <c r="B2905" s="5" t="s">
        <v>2434</v>
      </c>
      <c r="C2905" s="6" t="s">
        <v>1342</v>
      </c>
    </row>
    <row r="2906">
      <c r="A2906" s="7">
        <f t="shared" si="1"/>
        <v>2246</v>
      </c>
      <c r="B2906" s="5" t="s">
        <v>2435</v>
      </c>
      <c r="C2906" s="6" t="s">
        <v>1207</v>
      </c>
    </row>
    <row r="2907">
      <c r="A2907" s="7">
        <f t="shared" si="1"/>
        <v>2247</v>
      </c>
      <c r="B2907" s="5" t="s">
        <v>2436</v>
      </c>
      <c r="C2907" s="6" t="s">
        <v>1207</v>
      </c>
    </row>
    <row r="2908">
      <c r="A2908" s="7">
        <f t="shared" si="1"/>
        <v>2248</v>
      </c>
      <c r="B2908" s="5" t="s">
        <v>2437</v>
      </c>
      <c r="C2908" s="6" t="s">
        <v>1207</v>
      </c>
    </row>
    <row r="2909">
      <c r="A2909" s="7">
        <f t="shared" si="1"/>
        <v>2249</v>
      </c>
      <c r="B2909" s="8" t="s">
        <v>2438</v>
      </c>
      <c r="C2909" s="9" t="s">
        <v>188</v>
      </c>
    </row>
    <row r="2910">
      <c r="A2910" s="7">
        <f t="shared" si="1"/>
        <v>2250</v>
      </c>
      <c r="B2910" s="5" t="s">
        <v>2439</v>
      </c>
      <c r="C2910" s="6" t="s">
        <v>1007</v>
      </c>
    </row>
    <row r="2911">
      <c r="A2911" s="7">
        <f t="shared" si="1"/>
        <v>2251</v>
      </c>
      <c r="B2911" s="8" t="s">
        <v>2440</v>
      </c>
      <c r="C2911" s="9" t="s">
        <v>88</v>
      </c>
    </row>
    <row r="2912">
      <c r="A2912" s="7">
        <f t="shared" si="1"/>
        <v>2252</v>
      </c>
      <c r="B2912" s="8" t="s">
        <v>2441</v>
      </c>
      <c r="C2912" s="9" t="s">
        <v>83</v>
      </c>
    </row>
    <row r="2913">
      <c r="A2913" s="7">
        <f t="shared" si="1"/>
        <v>2253</v>
      </c>
      <c r="B2913" s="8" t="s">
        <v>2442</v>
      </c>
      <c r="C2913" s="9" t="s">
        <v>72</v>
      </c>
    </row>
    <row r="2914">
      <c r="A2914" s="7">
        <f t="shared" si="1"/>
        <v>2254</v>
      </c>
      <c r="B2914" s="8" t="s">
        <v>2443</v>
      </c>
      <c r="C2914" s="9" t="s">
        <v>72</v>
      </c>
    </row>
    <row r="2915">
      <c r="A2915" s="7">
        <f t="shared" si="1"/>
        <v>2255</v>
      </c>
      <c r="B2915" s="8" t="s">
        <v>2444</v>
      </c>
      <c r="C2915" s="9" t="s">
        <v>72</v>
      </c>
    </row>
    <row r="2916">
      <c r="A2916" s="7">
        <f t="shared" si="1"/>
        <v>2256</v>
      </c>
      <c r="B2916" s="8" t="s">
        <v>2445</v>
      </c>
      <c r="C2916" s="9" t="s">
        <v>72</v>
      </c>
    </row>
    <row r="2917">
      <c r="A2917" s="7">
        <f t="shared" si="1"/>
        <v>2257</v>
      </c>
      <c r="B2917" s="5" t="s">
        <v>2446</v>
      </c>
      <c r="C2917" s="6" t="s">
        <v>1394</v>
      </c>
    </row>
    <row r="2918">
      <c r="A2918" s="7">
        <f t="shared" si="1"/>
        <v>2258</v>
      </c>
      <c r="B2918" s="5" t="s">
        <v>2447</v>
      </c>
      <c r="C2918" s="6" t="s">
        <v>32</v>
      </c>
    </row>
    <row r="2919">
      <c r="A2919" s="7">
        <f t="shared" si="1"/>
        <v>2259</v>
      </c>
      <c r="B2919" s="8" t="s">
        <v>2448</v>
      </c>
      <c r="C2919" s="9" t="s">
        <v>547</v>
      </c>
    </row>
    <row r="2920">
      <c r="A2920" s="7">
        <f t="shared" si="1"/>
        <v>2260</v>
      </c>
      <c r="B2920" s="5" t="s">
        <v>2449</v>
      </c>
      <c r="C2920" s="6" t="s">
        <v>1279</v>
      </c>
    </row>
    <row r="2921">
      <c r="A2921" s="7">
        <f t="shared" si="1"/>
        <v>2261</v>
      </c>
      <c r="B2921" s="5" t="s">
        <v>2450</v>
      </c>
      <c r="C2921" s="6" t="s">
        <v>48</v>
      </c>
    </row>
    <row r="2922">
      <c r="A2922" s="7">
        <f t="shared" si="1"/>
        <v>2262</v>
      </c>
      <c r="B2922" s="5" t="s">
        <v>2451</v>
      </c>
      <c r="C2922" s="6" t="s">
        <v>785</v>
      </c>
    </row>
    <row r="2923">
      <c r="A2923" s="7">
        <f t="shared" si="1"/>
        <v>2263</v>
      </c>
      <c r="B2923" s="5" t="s">
        <v>2452</v>
      </c>
      <c r="C2923" s="6" t="s">
        <v>1369</v>
      </c>
    </row>
    <row r="2924">
      <c r="A2924" s="7">
        <f t="shared" si="1"/>
        <v>2264</v>
      </c>
      <c r="B2924" s="5" t="s">
        <v>2453</v>
      </c>
      <c r="C2924" s="6" t="s">
        <v>1279</v>
      </c>
    </row>
    <row r="2925">
      <c r="A2925" s="7">
        <f t="shared" si="1"/>
        <v>2264</v>
      </c>
      <c r="B2925" s="5" t="s">
        <v>2453</v>
      </c>
      <c r="C2925" s="6" t="s">
        <v>1221</v>
      </c>
    </row>
    <row r="2926">
      <c r="A2926" s="7">
        <f t="shared" si="1"/>
        <v>2265</v>
      </c>
      <c r="B2926" s="5" t="s">
        <v>2454</v>
      </c>
      <c r="C2926" s="6" t="s">
        <v>610</v>
      </c>
    </row>
    <row r="2927">
      <c r="A2927" s="7">
        <f t="shared" si="1"/>
        <v>2266</v>
      </c>
      <c r="B2927" s="5" t="s">
        <v>2455</v>
      </c>
      <c r="C2927" s="6" t="s">
        <v>1856</v>
      </c>
    </row>
    <row r="2928">
      <c r="A2928" s="7">
        <f t="shared" si="1"/>
        <v>2267</v>
      </c>
      <c r="B2928" s="5" t="s">
        <v>2456</v>
      </c>
      <c r="C2928" s="6" t="s">
        <v>48</v>
      </c>
    </row>
    <row r="2929">
      <c r="A2929" s="7">
        <f t="shared" si="1"/>
        <v>2268</v>
      </c>
      <c r="B2929" s="5" t="s">
        <v>2457</v>
      </c>
      <c r="C2929" s="6" t="s">
        <v>785</v>
      </c>
    </row>
    <row r="2930">
      <c r="A2930" s="7">
        <f t="shared" si="1"/>
        <v>2268</v>
      </c>
      <c r="B2930" s="5" t="s">
        <v>2457</v>
      </c>
      <c r="C2930" s="6" t="s">
        <v>893</v>
      </c>
    </row>
    <row r="2931">
      <c r="A2931" s="7">
        <f t="shared" si="1"/>
        <v>2269</v>
      </c>
      <c r="B2931" s="5" t="s">
        <v>2458</v>
      </c>
      <c r="C2931" s="6" t="s">
        <v>393</v>
      </c>
    </row>
    <row r="2932">
      <c r="A2932" s="7">
        <f t="shared" si="1"/>
        <v>2270</v>
      </c>
      <c r="B2932" s="5" t="s">
        <v>2459</v>
      </c>
      <c r="C2932" s="6" t="s">
        <v>74</v>
      </c>
    </row>
    <row r="2933">
      <c r="A2933" s="7">
        <f t="shared" si="1"/>
        <v>2271</v>
      </c>
      <c r="B2933" s="5" t="s">
        <v>2460</v>
      </c>
      <c r="C2933" s="6" t="s">
        <v>1248</v>
      </c>
    </row>
    <row r="2934">
      <c r="A2934" s="7">
        <f t="shared" si="1"/>
        <v>2272</v>
      </c>
      <c r="B2934" s="5" t="s">
        <v>2461</v>
      </c>
      <c r="C2934" s="6" t="s">
        <v>758</v>
      </c>
    </row>
    <row r="2935">
      <c r="A2935" s="7">
        <f t="shared" si="1"/>
        <v>2273</v>
      </c>
      <c r="B2935" s="5" t="s">
        <v>2462</v>
      </c>
      <c r="C2935" s="6" t="s">
        <v>1585</v>
      </c>
    </row>
    <row r="2936">
      <c r="A2936" s="7">
        <f t="shared" si="1"/>
        <v>2274</v>
      </c>
      <c r="B2936" s="5" t="s">
        <v>2463</v>
      </c>
      <c r="C2936" s="6" t="s">
        <v>1585</v>
      </c>
    </row>
    <row r="2937">
      <c r="A2937" s="7">
        <f t="shared" si="1"/>
        <v>2275</v>
      </c>
      <c r="B2937" s="5" t="s">
        <v>2464</v>
      </c>
      <c r="C2937" s="6" t="s">
        <v>1585</v>
      </c>
    </row>
    <row r="2938">
      <c r="A2938" s="7">
        <f t="shared" si="1"/>
        <v>2276</v>
      </c>
      <c r="B2938" s="5" t="s">
        <v>2465</v>
      </c>
      <c r="C2938" s="6" t="s">
        <v>603</v>
      </c>
    </row>
    <row r="2939">
      <c r="A2939" s="7">
        <f t="shared" si="1"/>
        <v>2277</v>
      </c>
      <c r="B2939" s="5" t="s">
        <v>2466</v>
      </c>
      <c r="C2939" s="6" t="s">
        <v>785</v>
      </c>
    </row>
    <row r="2940">
      <c r="A2940" s="7">
        <f t="shared" si="1"/>
        <v>2278</v>
      </c>
      <c r="B2940" s="5" t="s">
        <v>2467</v>
      </c>
      <c r="C2940" s="6" t="s">
        <v>48</v>
      </c>
    </row>
    <row r="2941">
      <c r="A2941" s="7">
        <f t="shared" si="1"/>
        <v>2279</v>
      </c>
      <c r="B2941" s="5" t="s">
        <v>2468</v>
      </c>
      <c r="C2941" s="6" t="s">
        <v>27</v>
      </c>
    </row>
    <row r="2942">
      <c r="A2942" s="7">
        <f t="shared" si="1"/>
        <v>2280</v>
      </c>
      <c r="B2942" s="5" t="s">
        <v>2469</v>
      </c>
      <c r="C2942" s="6" t="s">
        <v>785</v>
      </c>
    </row>
    <row r="2943">
      <c r="A2943" s="7">
        <f t="shared" si="1"/>
        <v>2281</v>
      </c>
      <c r="B2943" s="5" t="s">
        <v>2470</v>
      </c>
      <c r="C2943" s="6" t="s">
        <v>1585</v>
      </c>
    </row>
    <row r="2944">
      <c r="A2944" s="7">
        <f t="shared" si="1"/>
        <v>2282</v>
      </c>
      <c r="B2944" s="5" t="s">
        <v>2471</v>
      </c>
      <c r="C2944" s="6" t="s">
        <v>727</v>
      </c>
    </row>
    <row r="2945">
      <c r="A2945" s="7">
        <f t="shared" si="1"/>
        <v>2283</v>
      </c>
      <c r="B2945" s="5" t="s">
        <v>2472</v>
      </c>
      <c r="C2945" s="6" t="s">
        <v>1369</v>
      </c>
    </row>
    <row r="2946">
      <c r="A2946" s="7">
        <f t="shared" si="1"/>
        <v>2284</v>
      </c>
      <c r="B2946" s="5" t="s">
        <v>2473</v>
      </c>
      <c r="C2946" s="6" t="s">
        <v>1248</v>
      </c>
    </row>
    <row r="2947">
      <c r="A2947" s="7">
        <f t="shared" si="1"/>
        <v>2285</v>
      </c>
      <c r="B2947" s="5" t="s">
        <v>2474</v>
      </c>
      <c r="C2947" s="6" t="s">
        <v>1120</v>
      </c>
    </row>
    <row r="2948">
      <c r="A2948" s="7">
        <f t="shared" si="1"/>
        <v>2286</v>
      </c>
      <c r="B2948" s="5" t="s">
        <v>2475</v>
      </c>
      <c r="C2948" s="6" t="s">
        <v>467</v>
      </c>
    </row>
    <row r="2949">
      <c r="A2949" s="7">
        <f t="shared" si="1"/>
        <v>2287</v>
      </c>
      <c r="B2949" s="5" t="s">
        <v>2476</v>
      </c>
      <c r="C2949" s="6" t="s">
        <v>1290</v>
      </c>
    </row>
    <row r="2950">
      <c r="A2950" s="7">
        <f t="shared" si="1"/>
        <v>2288</v>
      </c>
      <c r="B2950" s="5" t="s">
        <v>2477</v>
      </c>
      <c r="C2950" s="6" t="s">
        <v>1585</v>
      </c>
    </row>
    <row r="2951">
      <c r="A2951" s="7">
        <f t="shared" si="1"/>
        <v>2289</v>
      </c>
      <c r="B2951" s="5" t="s">
        <v>2478</v>
      </c>
      <c r="C2951" s="6" t="s">
        <v>471</v>
      </c>
    </row>
    <row r="2952">
      <c r="A2952" s="7">
        <f t="shared" si="1"/>
        <v>2290</v>
      </c>
      <c r="B2952" s="5" t="s">
        <v>2479</v>
      </c>
      <c r="C2952" s="6" t="s">
        <v>437</v>
      </c>
    </row>
    <row r="2953">
      <c r="A2953" s="7">
        <f t="shared" si="1"/>
        <v>2291</v>
      </c>
      <c r="B2953" s="5" t="s">
        <v>2480</v>
      </c>
      <c r="C2953" s="6" t="s">
        <v>1290</v>
      </c>
    </row>
    <row r="2954">
      <c r="A2954" s="7">
        <f t="shared" si="1"/>
        <v>2292</v>
      </c>
      <c r="B2954" s="5" t="s">
        <v>2481</v>
      </c>
      <c r="C2954" s="6" t="s">
        <v>1279</v>
      </c>
    </row>
    <row r="2955">
      <c r="A2955" s="7">
        <f t="shared" si="1"/>
        <v>2293</v>
      </c>
      <c r="B2955" s="5" t="s">
        <v>2482</v>
      </c>
      <c r="C2955" s="6" t="s">
        <v>393</v>
      </c>
    </row>
    <row r="2956">
      <c r="A2956" s="7">
        <f t="shared" si="1"/>
        <v>2294</v>
      </c>
      <c r="B2956" s="8" t="s">
        <v>2483</v>
      </c>
      <c r="C2956" s="9" t="s">
        <v>733</v>
      </c>
    </row>
    <row r="2957">
      <c r="A2957" s="7">
        <f t="shared" si="1"/>
        <v>2295</v>
      </c>
      <c r="B2957" s="5" t="s">
        <v>2484</v>
      </c>
      <c r="C2957" s="6" t="s">
        <v>603</v>
      </c>
    </row>
    <row r="2958">
      <c r="A2958" s="7">
        <f t="shared" si="1"/>
        <v>2296</v>
      </c>
      <c r="B2958" s="5" t="s">
        <v>2485</v>
      </c>
      <c r="C2958" s="6" t="s">
        <v>32</v>
      </c>
    </row>
    <row r="2959">
      <c r="A2959" s="7">
        <f t="shared" si="1"/>
        <v>2297</v>
      </c>
      <c r="B2959" s="5" t="s">
        <v>2486</v>
      </c>
      <c r="C2959" s="6" t="s">
        <v>639</v>
      </c>
    </row>
    <row r="2960">
      <c r="A2960" s="7">
        <f t="shared" si="1"/>
        <v>2298</v>
      </c>
      <c r="B2960" s="8" t="s">
        <v>2487</v>
      </c>
      <c r="C2960" s="9" t="s">
        <v>547</v>
      </c>
    </row>
    <row r="2961">
      <c r="A2961" s="7">
        <f t="shared" si="1"/>
        <v>2299</v>
      </c>
      <c r="B2961" s="5" t="s">
        <v>2488</v>
      </c>
      <c r="C2961" s="6" t="s">
        <v>1040</v>
      </c>
    </row>
    <row r="2962">
      <c r="A2962" s="7">
        <f t="shared" si="1"/>
        <v>2300</v>
      </c>
      <c r="B2962" s="5" t="s">
        <v>2489</v>
      </c>
      <c r="C2962" s="6" t="s">
        <v>1248</v>
      </c>
    </row>
    <row r="2963">
      <c r="A2963" s="7">
        <f t="shared" si="1"/>
        <v>2301</v>
      </c>
      <c r="B2963" s="5" t="s">
        <v>2490</v>
      </c>
      <c r="C2963" s="6" t="s">
        <v>1248</v>
      </c>
    </row>
    <row r="2964">
      <c r="A2964" s="7">
        <f t="shared" si="1"/>
        <v>2302</v>
      </c>
      <c r="B2964" s="8" t="s">
        <v>2491</v>
      </c>
      <c r="C2964" s="9" t="s">
        <v>1334</v>
      </c>
    </row>
    <row r="2965">
      <c r="A2965" s="7">
        <f t="shared" si="1"/>
        <v>2303</v>
      </c>
      <c r="B2965" s="5" t="s">
        <v>2492</v>
      </c>
      <c r="C2965" s="6" t="s">
        <v>1342</v>
      </c>
    </row>
    <row r="2966">
      <c r="A2966" s="7">
        <f t="shared" si="1"/>
        <v>2304</v>
      </c>
      <c r="B2966" s="5" t="s">
        <v>2493</v>
      </c>
      <c r="C2966" s="6" t="s">
        <v>1342</v>
      </c>
    </row>
    <row r="2967">
      <c r="A2967" s="7">
        <f t="shared" si="1"/>
        <v>2305</v>
      </c>
      <c r="B2967" s="5" t="s">
        <v>2494</v>
      </c>
      <c r="C2967" s="6" t="s">
        <v>1342</v>
      </c>
    </row>
    <row r="2968">
      <c r="A2968" s="7">
        <f t="shared" si="1"/>
        <v>2306</v>
      </c>
      <c r="B2968" s="5" t="s">
        <v>2495</v>
      </c>
      <c r="C2968" s="6" t="s">
        <v>1342</v>
      </c>
    </row>
    <row r="2969">
      <c r="A2969" s="7">
        <f t="shared" si="1"/>
        <v>2307</v>
      </c>
      <c r="B2969" s="5" t="s">
        <v>2496</v>
      </c>
      <c r="C2969" s="6" t="s">
        <v>1207</v>
      </c>
    </row>
    <row r="2970">
      <c r="A2970" s="7">
        <f t="shared" si="1"/>
        <v>2308</v>
      </c>
      <c r="B2970" s="5" t="s">
        <v>2497</v>
      </c>
      <c r="C2970" s="6" t="s">
        <v>1207</v>
      </c>
    </row>
    <row r="2971">
      <c r="A2971" s="7">
        <f t="shared" si="1"/>
        <v>2309</v>
      </c>
      <c r="B2971" s="5" t="s">
        <v>2498</v>
      </c>
      <c r="C2971" s="6" t="s">
        <v>1207</v>
      </c>
    </row>
    <row r="2972">
      <c r="A2972" s="7">
        <f t="shared" si="1"/>
        <v>2310</v>
      </c>
      <c r="B2972" s="5" t="s">
        <v>2499</v>
      </c>
      <c r="C2972" s="6" t="s">
        <v>1207</v>
      </c>
    </row>
    <row r="2973">
      <c r="A2973" s="7">
        <f t="shared" si="1"/>
        <v>2311</v>
      </c>
      <c r="B2973" s="5" t="s">
        <v>2500</v>
      </c>
      <c r="C2973" s="6" t="s">
        <v>420</v>
      </c>
    </row>
    <row r="2974">
      <c r="A2974" s="7">
        <f t="shared" si="1"/>
        <v>2312</v>
      </c>
      <c r="B2974" s="5" t="s">
        <v>2501</v>
      </c>
      <c r="C2974" s="6" t="s">
        <v>346</v>
      </c>
    </row>
    <row r="2975">
      <c r="A2975" s="7">
        <f t="shared" si="1"/>
        <v>2313</v>
      </c>
      <c r="B2975" s="5" t="s">
        <v>2502</v>
      </c>
      <c r="C2975" s="6" t="s">
        <v>1458</v>
      </c>
    </row>
    <row r="2976">
      <c r="A2976" s="7">
        <f t="shared" si="1"/>
        <v>2314</v>
      </c>
      <c r="B2976" s="5" t="s">
        <v>2503</v>
      </c>
      <c r="C2976" s="6" t="s">
        <v>727</v>
      </c>
    </row>
    <row r="2977">
      <c r="A2977" s="7">
        <f t="shared" si="1"/>
        <v>2315</v>
      </c>
      <c r="B2977" s="5" t="s">
        <v>2504</v>
      </c>
      <c r="C2977" s="6" t="s">
        <v>6</v>
      </c>
    </row>
    <row r="2978">
      <c r="A2978" s="7">
        <f t="shared" si="1"/>
        <v>2316</v>
      </c>
      <c r="B2978" s="8" t="s">
        <v>2505</v>
      </c>
      <c r="C2978" s="9" t="s">
        <v>72</v>
      </c>
    </row>
    <row r="2979">
      <c r="A2979" s="7">
        <f t="shared" si="1"/>
        <v>2317</v>
      </c>
      <c r="B2979" s="8" t="s">
        <v>2506</v>
      </c>
      <c r="C2979" s="9" t="s">
        <v>72</v>
      </c>
    </row>
    <row r="2980">
      <c r="A2980" s="7">
        <f t="shared" si="1"/>
        <v>2318</v>
      </c>
      <c r="B2980" s="8" t="s">
        <v>2507</v>
      </c>
      <c r="C2980" s="9" t="s">
        <v>46</v>
      </c>
    </row>
    <row r="2981">
      <c r="A2981" s="7">
        <f t="shared" si="1"/>
        <v>2319</v>
      </c>
      <c r="B2981" s="5" t="s">
        <v>2508</v>
      </c>
      <c r="C2981" s="6" t="s">
        <v>32</v>
      </c>
    </row>
    <row r="2982">
      <c r="A2982" s="7">
        <f t="shared" si="1"/>
        <v>2320</v>
      </c>
      <c r="B2982" s="5" t="s">
        <v>2509</v>
      </c>
      <c r="C2982" s="6" t="s">
        <v>32</v>
      </c>
    </row>
    <row r="2983">
      <c r="A2983" s="7">
        <f t="shared" si="1"/>
        <v>2321</v>
      </c>
      <c r="B2983" s="5" t="s">
        <v>2510</v>
      </c>
      <c r="C2983" s="6" t="s">
        <v>603</v>
      </c>
    </row>
    <row r="2984">
      <c r="A2984" s="7">
        <f t="shared" si="1"/>
        <v>2322</v>
      </c>
      <c r="B2984" s="5" t="s">
        <v>2511</v>
      </c>
      <c r="C2984" s="6" t="s">
        <v>603</v>
      </c>
    </row>
    <row r="2985">
      <c r="A2985" s="7">
        <f t="shared" si="1"/>
        <v>2323</v>
      </c>
      <c r="B2985" s="5" t="s">
        <v>2512</v>
      </c>
      <c r="C2985" s="6" t="s">
        <v>603</v>
      </c>
    </row>
    <row r="2986">
      <c r="A2986" s="7">
        <f t="shared" si="1"/>
        <v>2324</v>
      </c>
      <c r="B2986" s="8" t="s">
        <v>2513</v>
      </c>
      <c r="C2986" s="9" t="s">
        <v>547</v>
      </c>
    </row>
    <row r="2987">
      <c r="A2987" s="7">
        <f t="shared" si="1"/>
        <v>2325</v>
      </c>
      <c r="B2987" s="5" t="s">
        <v>2514</v>
      </c>
      <c r="C2987" s="6" t="s">
        <v>1620</v>
      </c>
    </row>
    <row r="2988">
      <c r="A2988" s="7">
        <f t="shared" si="1"/>
        <v>2326</v>
      </c>
      <c r="B2988" s="5" t="s">
        <v>2515</v>
      </c>
      <c r="C2988" s="6" t="s">
        <v>80</v>
      </c>
    </row>
    <row r="2989">
      <c r="A2989" s="7">
        <f t="shared" si="1"/>
        <v>2327</v>
      </c>
      <c r="B2989" s="5" t="s">
        <v>2516</v>
      </c>
      <c r="C2989" s="6" t="s">
        <v>1394</v>
      </c>
    </row>
    <row r="2990">
      <c r="A2990" s="7">
        <f t="shared" si="1"/>
        <v>2328</v>
      </c>
      <c r="B2990" s="5" t="s">
        <v>2517</v>
      </c>
      <c r="C2990" s="6" t="s">
        <v>1324</v>
      </c>
    </row>
    <row r="2991">
      <c r="A2991" s="7">
        <f t="shared" si="1"/>
        <v>2329</v>
      </c>
      <c r="B2991" s="5" t="s">
        <v>2518</v>
      </c>
      <c r="C2991" s="6" t="s">
        <v>1279</v>
      </c>
    </row>
    <row r="2992">
      <c r="A2992" s="7">
        <f t="shared" si="1"/>
        <v>2330</v>
      </c>
      <c r="B2992" s="5" t="s">
        <v>2519</v>
      </c>
      <c r="C2992" s="6" t="s">
        <v>48</v>
      </c>
    </row>
    <row r="2993">
      <c r="A2993" s="7">
        <f t="shared" si="1"/>
        <v>2331</v>
      </c>
      <c r="B2993" s="5" t="s">
        <v>2520</v>
      </c>
      <c r="C2993" s="6" t="s">
        <v>1394</v>
      </c>
    </row>
    <row r="2994">
      <c r="A2994" s="7">
        <f t="shared" si="1"/>
        <v>2332</v>
      </c>
      <c r="B2994" s="5" t="s">
        <v>2521</v>
      </c>
      <c r="C2994" s="6" t="s">
        <v>48</v>
      </c>
    </row>
    <row r="2995">
      <c r="A2995" s="7">
        <f t="shared" si="1"/>
        <v>2333</v>
      </c>
      <c r="B2995" s="5" t="s">
        <v>2522</v>
      </c>
      <c r="C2995" s="6" t="s">
        <v>27</v>
      </c>
    </row>
    <row r="2996">
      <c r="A2996" s="7">
        <f t="shared" si="1"/>
        <v>2334</v>
      </c>
      <c r="B2996" s="5" t="s">
        <v>2523</v>
      </c>
      <c r="C2996" s="6" t="s">
        <v>27</v>
      </c>
    </row>
    <row r="2997">
      <c r="A2997" s="7">
        <f t="shared" si="1"/>
        <v>2335</v>
      </c>
      <c r="B2997" s="5" t="s">
        <v>2524</v>
      </c>
      <c r="C2997" s="6" t="s">
        <v>48</v>
      </c>
    </row>
    <row r="2998">
      <c r="A2998" s="7">
        <f t="shared" si="1"/>
        <v>2336</v>
      </c>
      <c r="B2998" s="5" t="s">
        <v>2525</v>
      </c>
      <c r="C2998" s="6" t="s">
        <v>48</v>
      </c>
    </row>
    <row r="2999">
      <c r="A2999" s="7">
        <f t="shared" si="1"/>
        <v>2337</v>
      </c>
      <c r="B2999" s="5" t="s">
        <v>2526</v>
      </c>
      <c r="C2999" s="6" t="s">
        <v>48</v>
      </c>
    </row>
    <row r="3000">
      <c r="A3000" s="7">
        <f t="shared" si="1"/>
        <v>2338</v>
      </c>
      <c r="B3000" s="5" t="s">
        <v>2527</v>
      </c>
      <c r="C3000" s="6" t="s">
        <v>48</v>
      </c>
    </row>
    <row r="3001">
      <c r="A3001" s="7">
        <f t="shared" si="1"/>
        <v>2339</v>
      </c>
      <c r="B3001" s="5" t="s">
        <v>2528</v>
      </c>
      <c r="C3001" s="6" t="s">
        <v>731</v>
      </c>
    </row>
    <row r="3002">
      <c r="A3002" s="7">
        <f t="shared" si="1"/>
        <v>2340</v>
      </c>
      <c r="B3002" s="5" t="s">
        <v>2529</v>
      </c>
      <c r="C3002" s="6" t="s">
        <v>1040</v>
      </c>
    </row>
    <row r="3003">
      <c r="A3003" s="7">
        <f t="shared" si="1"/>
        <v>2341</v>
      </c>
      <c r="B3003" s="5" t="s">
        <v>2530</v>
      </c>
      <c r="C3003" s="6" t="s">
        <v>86</v>
      </c>
    </row>
    <row r="3004">
      <c r="A3004" s="7">
        <f t="shared" si="1"/>
        <v>2342</v>
      </c>
      <c r="B3004" s="5" t="s">
        <v>2531</v>
      </c>
      <c r="C3004" s="6" t="s">
        <v>86</v>
      </c>
    </row>
    <row r="3005">
      <c r="A3005" s="7">
        <f t="shared" si="1"/>
        <v>2343</v>
      </c>
      <c r="B3005" s="8" t="s">
        <v>2532</v>
      </c>
      <c r="C3005" s="9" t="s">
        <v>845</v>
      </c>
    </row>
    <row r="3006">
      <c r="A3006" s="7">
        <f t="shared" si="1"/>
        <v>2344</v>
      </c>
      <c r="B3006" s="5" t="s">
        <v>2533</v>
      </c>
      <c r="C3006" s="6" t="s">
        <v>1260</v>
      </c>
    </row>
    <row r="3007">
      <c r="A3007" s="7">
        <f t="shared" si="1"/>
        <v>2345</v>
      </c>
      <c r="B3007" s="5" t="s">
        <v>2534</v>
      </c>
      <c r="C3007" s="6" t="s">
        <v>1394</v>
      </c>
    </row>
    <row r="3008">
      <c r="A3008" s="7">
        <f t="shared" si="1"/>
        <v>2346</v>
      </c>
      <c r="B3008" s="8" t="s">
        <v>2535</v>
      </c>
      <c r="C3008" s="9" t="s">
        <v>893</v>
      </c>
    </row>
    <row r="3009">
      <c r="A3009" s="7">
        <f t="shared" si="1"/>
        <v>2347</v>
      </c>
      <c r="B3009" s="5" t="s">
        <v>2536</v>
      </c>
      <c r="C3009" s="6" t="s">
        <v>27</v>
      </c>
    </row>
    <row r="3010">
      <c r="A3010" s="7">
        <f t="shared" si="1"/>
        <v>2347</v>
      </c>
      <c r="B3010" s="5" t="s">
        <v>2536</v>
      </c>
      <c r="C3010" s="6" t="s">
        <v>48</v>
      </c>
    </row>
    <row r="3011">
      <c r="A3011" s="7">
        <f t="shared" si="1"/>
        <v>2348</v>
      </c>
      <c r="B3011" s="5" t="s">
        <v>2537</v>
      </c>
      <c r="C3011" s="6" t="s">
        <v>74</v>
      </c>
    </row>
    <row r="3012">
      <c r="A3012" s="7">
        <f t="shared" si="1"/>
        <v>2349</v>
      </c>
      <c r="B3012" s="5" t="s">
        <v>2538</v>
      </c>
      <c r="C3012" s="6" t="s">
        <v>74</v>
      </c>
    </row>
    <row r="3013">
      <c r="A3013" s="7">
        <f t="shared" si="1"/>
        <v>2350</v>
      </c>
      <c r="B3013" s="5" t="s">
        <v>2539</v>
      </c>
      <c r="C3013" s="6" t="s">
        <v>621</v>
      </c>
    </row>
    <row r="3014">
      <c r="A3014" s="7">
        <f t="shared" si="1"/>
        <v>2351</v>
      </c>
      <c r="B3014" s="5" t="s">
        <v>2540</v>
      </c>
      <c r="C3014" s="6" t="s">
        <v>1040</v>
      </c>
    </row>
    <row r="3015">
      <c r="A3015" s="7">
        <f t="shared" si="1"/>
        <v>2352</v>
      </c>
      <c r="B3015" s="5" t="s">
        <v>2541</v>
      </c>
      <c r="C3015" s="6" t="s">
        <v>538</v>
      </c>
    </row>
    <row r="3016">
      <c r="A3016" s="7">
        <f t="shared" si="1"/>
        <v>2353</v>
      </c>
      <c r="B3016" s="5" t="s">
        <v>2542</v>
      </c>
      <c r="C3016" s="6" t="s">
        <v>798</v>
      </c>
    </row>
    <row r="3017">
      <c r="A3017" s="7">
        <f t="shared" si="1"/>
        <v>2354</v>
      </c>
      <c r="B3017" s="5" t="s">
        <v>2543</v>
      </c>
      <c r="C3017" s="6" t="s">
        <v>1342</v>
      </c>
    </row>
    <row r="3018">
      <c r="A3018" s="7">
        <f t="shared" si="1"/>
        <v>2355</v>
      </c>
      <c r="B3018" s="5" t="s">
        <v>2544</v>
      </c>
      <c r="C3018" s="6" t="s">
        <v>1342</v>
      </c>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9"/>
    </row>
    <row r="3019">
      <c r="A3019" s="7">
        <f t="shared" si="1"/>
        <v>2356</v>
      </c>
      <c r="B3019" s="8" t="s">
        <v>2545</v>
      </c>
      <c r="C3019" s="9" t="s">
        <v>1042</v>
      </c>
    </row>
    <row r="3020">
      <c r="A3020" s="7">
        <f t="shared" si="1"/>
        <v>2357</v>
      </c>
      <c r="B3020" s="5" t="s">
        <v>2546</v>
      </c>
      <c r="C3020" s="6" t="s">
        <v>1207</v>
      </c>
    </row>
    <row r="3021">
      <c r="A3021" s="7">
        <f t="shared" si="1"/>
        <v>2358</v>
      </c>
      <c r="B3021" s="8" t="s">
        <v>2547</v>
      </c>
      <c r="C3021" s="9" t="s">
        <v>72</v>
      </c>
    </row>
    <row r="3022">
      <c r="A3022" s="7">
        <f t="shared" si="1"/>
        <v>2359</v>
      </c>
      <c r="B3022" s="5" t="s">
        <v>2548</v>
      </c>
      <c r="C3022" s="6" t="s">
        <v>2549</v>
      </c>
    </row>
    <row r="3023">
      <c r="A3023" s="7">
        <f t="shared" si="1"/>
        <v>2360</v>
      </c>
      <c r="B3023" s="5" t="s">
        <v>2550</v>
      </c>
      <c r="C3023" s="6" t="s">
        <v>1316</v>
      </c>
    </row>
    <row r="3024">
      <c r="A3024" s="7">
        <f t="shared" si="1"/>
        <v>2361</v>
      </c>
      <c r="B3024" s="8" t="s">
        <v>2551</v>
      </c>
      <c r="C3024" s="9" t="s">
        <v>72</v>
      </c>
    </row>
    <row r="3025">
      <c r="A3025" s="7">
        <f t="shared" si="1"/>
        <v>2362</v>
      </c>
      <c r="B3025" s="8" t="s">
        <v>2552</v>
      </c>
      <c r="C3025" s="9" t="s">
        <v>72</v>
      </c>
    </row>
    <row r="3026">
      <c r="A3026" s="7">
        <f t="shared" si="1"/>
        <v>2363</v>
      </c>
      <c r="B3026" s="8" t="s">
        <v>2553</v>
      </c>
      <c r="C3026" s="9" t="s">
        <v>177</v>
      </c>
    </row>
    <row r="3027">
      <c r="A3027" s="7">
        <f t="shared" si="1"/>
        <v>2364</v>
      </c>
      <c r="B3027" s="5" t="s">
        <v>2554</v>
      </c>
      <c r="C3027" s="6" t="s">
        <v>27</v>
      </c>
    </row>
    <row r="3028">
      <c r="A3028" s="7">
        <f t="shared" si="1"/>
        <v>2365</v>
      </c>
      <c r="B3028" s="5" t="s">
        <v>2555</v>
      </c>
      <c r="C3028" s="6" t="s">
        <v>32</v>
      </c>
    </row>
    <row r="3029">
      <c r="A3029" s="7">
        <f t="shared" si="1"/>
        <v>2366</v>
      </c>
      <c r="B3029" s="5" t="s">
        <v>2556</v>
      </c>
      <c r="C3029" s="6" t="s">
        <v>32</v>
      </c>
    </row>
    <row r="3030">
      <c r="A3030" s="7">
        <f t="shared" si="1"/>
        <v>2367</v>
      </c>
      <c r="B3030" s="5" t="s">
        <v>2557</v>
      </c>
      <c r="C3030" s="6" t="s">
        <v>1360</v>
      </c>
    </row>
    <row r="3031">
      <c r="A3031" s="7">
        <f t="shared" si="1"/>
        <v>2368</v>
      </c>
      <c r="B3031" s="5" t="s">
        <v>2558</v>
      </c>
      <c r="C3031" s="6" t="s">
        <v>1360</v>
      </c>
    </row>
    <row r="3032">
      <c r="A3032" s="7">
        <f t="shared" si="1"/>
        <v>2369</v>
      </c>
      <c r="B3032" s="5" t="s">
        <v>2559</v>
      </c>
      <c r="C3032" s="6" t="s">
        <v>603</v>
      </c>
    </row>
    <row r="3033">
      <c r="A3033" s="7">
        <f t="shared" si="1"/>
        <v>2370</v>
      </c>
      <c r="B3033" s="5" t="s">
        <v>2560</v>
      </c>
      <c r="C3033" s="6" t="s">
        <v>1585</v>
      </c>
    </row>
    <row r="3034">
      <c r="A3034" s="7">
        <f t="shared" si="1"/>
        <v>2371</v>
      </c>
      <c r="B3034" s="5" t="s">
        <v>2561</v>
      </c>
      <c r="C3034" s="6" t="s">
        <v>603</v>
      </c>
    </row>
    <row r="3035">
      <c r="A3035" s="7">
        <f t="shared" si="1"/>
        <v>2372</v>
      </c>
      <c r="B3035" s="5" t="s">
        <v>2562</v>
      </c>
      <c r="C3035" s="6" t="s">
        <v>1279</v>
      </c>
    </row>
    <row r="3036">
      <c r="A3036" s="7">
        <f t="shared" si="1"/>
        <v>2373</v>
      </c>
      <c r="B3036" s="5" t="s">
        <v>2563</v>
      </c>
      <c r="C3036" s="6" t="s">
        <v>1279</v>
      </c>
    </row>
    <row r="3037">
      <c r="A3037" s="7">
        <f t="shared" si="1"/>
        <v>2374</v>
      </c>
      <c r="B3037" s="5" t="s">
        <v>2564</v>
      </c>
      <c r="C3037" s="6" t="s">
        <v>1620</v>
      </c>
    </row>
    <row r="3038">
      <c r="A3038" s="7">
        <f t="shared" si="1"/>
        <v>2375</v>
      </c>
      <c r="B3038" s="5" t="s">
        <v>2565</v>
      </c>
      <c r="C3038" s="6" t="s">
        <v>1394</v>
      </c>
    </row>
    <row r="3039">
      <c r="A3039" s="7">
        <f t="shared" si="1"/>
        <v>2376</v>
      </c>
      <c r="B3039" s="5" t="s">
        <v>2566</v>
      </c>
      <c r="C3039" s="6" t="s">
        <v>80</v>
      </c>
    </row>
    <row r="3040">
      <c r="A3040" s="7">
        <f t="shared" si="1"/>
        <v>2377</v>
      </c>
      <c r="B3040" s="5" t="s">
        <v>2567</v>
      </c>
      <c r="C3040" s="6" t="s">
        <v>86</v>
      </c>
    </row>
    <row r="3041">
      <c r="A3041" s="7">
        <f t="shared" si="1"/>
        <v>2378</v>
      </c>
      <c r="B3041" s="5" t="s">
        <v>2568</v>
      </c>
      <c r="C3041" s="6" t="s">
        <v>639</v>
      </c>
    </row>
    <row r="3042">
      <c r="A3042" s="7">
        <f t="shared" si="1"/>
        <v>2379</v>
      </c>
      <c r="B3042" s="8" t="s">
        <v>2569</v>
      </c>
      <c r="C3042" s="9" t="s">
        <v>1334</v>
      </c>
    </row>
    <row r="3043">
      <c r="A3043" s="7">
        <f t="shared" si="1"/>
        <v>2380</v>
      </c>
      <c r="B3043" s="5" t="s">
        <v>2570</v>
      </c>
      <c r="C3043" s="6" t="s">
        <v>1207</v>
      </c>
    </row>
    <row r="3044">
      <c r="A3044" s="7">
        <f t="shared" si="1"/>
        <v>2381</v>
      </c>
      <c r="B3044" s="5" t="s">
        <v>2571</v>
      </c>
      <c r="C3044" s="6" t="s">
        <v>1360</v>
      </c>
    </row>
    <row r="3045">
      <c r="A3045" s="7">
        <f t="shared" si="1"/>
        <v>2382</v>
      </c>
      <c r="B3045" s="5" t="s">
        <v>2572</v>
      </c>
      <c r="C3045" s="6" t="s">
        <v>1260</v>
      </c>
    </row>
    <row r="3046">
      <c r="A3046" s="7">
        <f t="shared" si="1"/>
        <v>2383</v>
      </c>
      <c r="B3046" s="5" t="s">
        <v>2573</v>
      </c>
      <c r="C3046" s="6" t="s">
        <v>1378</v>
      </c>
    </row>
    <row r="3047">
      <c r="A3047" s="7">
        <f t="shared" si="1"/>
        <v>2384</v>
      </c>
      <c r="B3047" s="8" t="s">
        <v>2574</v>
      </c>
      <c r="C3047" s="9" t="s">
        <v>72</v>
      </c>
    </row>
    <row r="3048">
      <c r="A3048" s="7">
        <f t="shared" si="1"/>
        <v>2385</v>
      </c>
      <c r="B3048" s="5" t="s">
        <v>2575</v>
      </c>
      <c r="C3048" s="6" t="s">
        <v>80</v>
      </c>
    </row>
    <row r="3049">
      <c r="A3049" s="7">
        <f t="shared" si="1"/>
        <v>2386</v>
      </c>
      <c r="B3049" s="5" t="s">
        <v>2576</v>
      </c>
      <c r="C3049" s="6" t="s">
        <v>80</v>
      </c>
    </row>
    <row r="3050">
      <c r="A3050" s="7">
        <f t="shared" si="1"/>
        <v>2387</v>
      </c>
      <c r="B3050" s="8" t="s">
        <v>2577</v>
      </c>
      <c r="C3050" s="9" t="s">
        <v>547</v>
      </c>
    </row>
    <row r="3051">
      <c r="A3051" s="7">
        <f t="shared" si="1"/>
        <v>2388</v>
      </c>
      <c r="B3051" s="5" t="s">
        <v>2578</v>
      </c>
      <c r="C3051" s="6" t="s">
        <v>610</v>
      </c>
    </row>
    <row r="3052">
      <c r="A3052" s="7">
        <f t="shared" si="1"/>
        <v>2389</v>
      </c>
      <c r="B3052" s="5" t="s">
        <v>2579</v>
      </c>
      <c r="C3052" s="6" t="s">
        <v>1394</v>
      </c>
    </row>
    <row r="3053">
      <c r="A3053" s="7">
        <f t="shared" si="1"/>
        <v>2390</v>
      </c>
      <c r="B3053" s="5" t="s">
        <v>2580</v>
      </c>
      <c r="C3053" s="6" t="s">
        <v>610</v>
      </c>
    </row>
    <row r="3054">
      <c r="A3054" s="7">
        <f t="shared" si="1"/>
        <v>2391</v>
      </c>
      <c r="B3054" s="5" t="s">
        <v>2581</v>
      </c>
      <c r="C3054" s="6" t="s">
        <v>610</v>
      </c>
    </row>
    <row r="3055">
      <c r="A3055" s="7">
        <f t="shared" si="1"/>
        <v>2392</v>
      </c>
      <c r="B3055" s="5" t="s">
        <v>2582</v>
      </c>
      <c r="C3055" s="6" t="s">
        <v>362</v>
      </c>
    </row>
    <row r="3056">
      <c r="A3056" s="7">
        <f t="shared" si="1"/>
        <v>2393</v>
      </c>
      <c r="B3056" s="8" t="s">
        <v>2583</v>
      </c>
      <c r="C3056" s="9" t="s">
        <v>72</v>
      </c>
    </row>
    <row r="3057">
      <c r="A3057" s="7">
        <f t="shared" si="1"/>
        <v>2394</v>
      </c>
      <c r="B3057" s="8" t="s">
        <v>2584</v>
      </c>
      <c r="C3057" s="9" t="s">
        <v>614</v>
      </c>
    </row>
    <row r="3058">
      <c r="A3058" s="7">
        <f t="shared" si="1"/>
        <v>2395</v>
      </c>
      <c r="B3058" s="5" t="s">
        <v>2585</v>
      </c>
      <c r="C3058" s="6" t="s">
        <v>1856</v>
      </c>
    </row>
    <row r="3059">
      <c r="A3059" s="7">
        <f t="shared" si="1"/>
        <v>2395</v>
      </c>
      <c r="B3059" s="5" t="s">
        <v>2585</v>
      </c>
      <c r="C3059" s="6" t="s">
        <v>1342</v>
      </c>
    </row>
    <row r="3060">
      <c r="A3060" s="7">
        <f t="shared" si="1"/>
        <v>2396</v>
      </c>
      <c r="B3060" s="5" t="s">
        <v>2586</v>
      </c>
      <c r="C3060" s="6" t="s">
        <v>1856</v>
      </c>
    </row>
    <row r="3061">
      <c r="A3061" s="7">
        <f t="shared" si="1"/>
        <v>2396</v>
      </c>
      <c r="B3061" s="5" t="s">
        <v>2586</v>
      </c>
      <c r="C3061" s="6" t="s">
        <v>1342</v>
      </c>
    </row>
    <row r="3062">
      <c r="A3062" s="7">
        <f t="shared" si="1"/>
        <v>2397</v>
      </c>
      <c r="B3062" s="5" t="s">
        <v>2587</v>
      </c>
      <c r="C3062" s="6" t="s">
        <v>1342</v>
      </c>
    </row>
    <row r="3063">
      <c r="A3063" s="7">
        <f t="shared" si="1"/>
        <v>2398</v>
      </c>
      <c r="B3063" s="8" t="s">
        <v>2588</v>
      </c>
      <c r="C3063" s="9" t="s">
        <v>1776</v>
      </c>
    </row>
    <row r="3064">
      <c r="A3064" s="7">
        <f t="shared" si="1"/>
        <v>2399</v>
      </c>
      <c r="B3064" s="5" t="s">
        <v>2589</v>
      </c>
      <c r="C3064" s="6" t="s">
        <v>1260</v>
      </c>
    </row>
    <row r="3065">
      <c r="A3065" s="7">
        <f t="shared" si="1"/>
        <v>2400</v>
      </c>
      <c r="B3065" s="5" t="s">
        <v>2590</v>
      </c>
      <c r="C3065" s="6" t="s">
        <v>48</v>
      </c>
    </row>
    <row r="3066">
      <c r="A3066" s="7">
        <f t="shared" si="1"/>
        <v>2401</v>
      </c>
      <c r="B3066" s="5" t="s">
        <v>2591</v>
      </c>
      <c r="C3066" s="6" t="s">
        <v>27</v>
      </c>
    </row>
    <row r="3067">
      <c r="A3067" s="7">
        <f t="shared" si="1"/>
        <v>2402</v>
      </c>
      <c r="B3067" s="8" t="s">
        <v>2592</v>
      </c>
      <c r="C3067" s="9" t="s">
        <v>547</v>
      </c>
    </row>
    <row r="3068">
      <c r="A3068" s="7">
        <f t="shared" si="1"/>
        <v>2403</v>
      </c>
      <c r="B3068" s="5" t="s">
        <v>2593</v>
      </c>
      <c r="C3068" s="6" t="s">
        <v>591</v>
      </c>
    </row>
    <row r="3069">
      <c r="A3069" s="7">
        <f t="shared" si="1"/>
        <v>2404</v>
      </c>
      <c r="B3069" s="5" t="s">
        <v>2594</v>
      </c>
      <c r="C3069" s="6" t="s">
        <v>1585</v>
      </c>
    </row>
    <row r="3070">
      <c r="A3070" s="7">
        <f t="shared" si="1"/>
        <v>2405</v>
      </c>
      <c r="B3070" s="8" t="s">
        <v>2595</v>
      </c>
      <c r="C3070" s="9" t="s">
        <v>76</v>
      </c>
    </row>
    <row r="3071">
      <c r="A3071" s="7">
        <f t="shared" si="1"/>
        <v>2406</v>
      </c>
      <c r="B3071" s="5" t="s">
        <v>2596</v>
      </c>
      <c r="C3071" s="6" t="s">
        <v>393</v>
      </c>
    </row>
    <row r="3072">
      <c r="A3072" s="7">
        <f t="shared" si="1"/>
        <v>2407</v>
      </c>
      <c r="B3072" s="5" t="s">
        <v>2597</v>
      </c>
      <c r="C3072" s="6" t="s">
        <v>86</v>
      </c>
    </row>
    <row r="3073">
      <c r="A3073" s="7">
        <f t="shared" si="1"/>
        <v>2408</v>
      </c>
      <c r="B3073" s="8" t="s">
        <v>2598</v>
      </c>
      <c r="C3073" s="9" t="s">
        <v>72</v>
      </c>
    </row>
    <row r="3074">
      <c r="A3074" s="7">
        <f t="shared" si="1"/>
        <v>2409</v>
      </c>
      <c r="B3074" s="5" t="s">
        <v>2599</v>
      </c>
      <c r="C3074" s="6" t="s">
        <v>758</v>
      </c>
    </row>
    <row r="3075">
      <c r="A3075" s="7">
        <f t="shared" si="1"/>
        <v>2410</v>
      </c>
      <c r="B3075" s="8" t="s">
        <v>2600</v>
      </c>
      <c r="C3075" s="9" t="s">
        <v>1776</v>
      </c>
    </row>
    <row r="3076">
      <c r="A3076" s="7">
        <f t="shared" si="1"/>
        <v>2411</v>
      </c>
      <c r="B3076" s="5" t="s">
        <v>2601</v>
      </c>
      <c r="C3076" s="6" t="s">
        <v>1342</v>
      </c>
    </row>
    <row r="3077">
      <c r="A3077" s="7">
        <f t="shared" si="1"/>
        <v>2412</v>
      </c>
      <c r="B3077" s="5" t="s">
        <v>2602</v>
      </c>
      <c r="C3077" s="6" t="s">
        <v>74</v>
      </c>
    </row>
    <row r="3078">
      <c r="A3078" s="7">
        <f t="shared" si="1"/>
        <v>2413</v>
      </c>
      <c r="B3078" s="5" t="s">
        <v>2603</v>
      </c>
      <c r="C3078" s="6" t="s">
        <v>95</v>
      </c>
    </row>
    <row r="3079">
      <c r="A3079" s="7">
        <f t="shared" si="1"/>
        <v>2414</v>
      </c>
      <c r="B3079" s="5" t="s">
        <v>2604</v>
      </c>
      <c r="C3079" s="6" t="s">
        <v>1585</v>
      </c>
    </row>
    <row r="3080">
      <c r="A3080" s="7">
        <f t="shared" si="1"/>
        <v>2415</v>
      </c>
      <c r="B3080" s="5" t="s">
        <v>2605</v>
      </c>
      <c r="C3080" s="6" t="s">
        <v>86</v>
      </c>
    </row>
    <row r="3081">
      <c r="A3081" s="7">
        <f t="shared" si="1"/>
        <v>2416</v>
      </c>
      <c r="B3081" s="5" t="s">
        <v>2606</v>
      </c>
      <c r="C3081" s="6" t="s">
        <v>1342</v>
      </c>
    </row>
    <row r="3082">
      <c r="A3082" s="7">
        <f t="shared" si="1"/>
        <v>2417</v>
      </c>
      <c r="B3082" s="5" t="s">
        <v>2607</v>
      </c>
      <c r="C3082" s="6" t="s">
        <v>1856</v>
      </c>
    </row>
    <row r="3083">
      <c r="A3083" s="7">
        <f t="shared" si="1"/>
        <v>2417</v>
      </c>
      <c r="B3083" s="5" t="s">
        <v>2607</v>
      </c>
      <c r="C3083" s="6" t="s">
        <v>1342</v>
      </c>
    </row>
    <row r="3084">
      <c r="A3084" s="7">
        <f t="shared" si="1"/>
        <v>2418</v>
      </c>
      <c r="B3084" s="5" t="s">
        <v>2608</v>
      </c>
      <c r="C3084" s="6" t="s">
        <v>1205</v>
      </c>
    </row>
    <row r="3085">
      <c r="A3085" s="7">
        <f t="shared" si="1"/>
        <v>2419</v>
      </c>
      <c r="B3085" s="5" t="s">
        <v>2609</v>
      </c>
      <c r="C3085" s="6" t="s">
        <v>1316</v>
      </c>
    </row>
    <row r="3086">
      <c r="A3086" s="7">
        <f t="shared" si="1"/>
        <v>2420</v>
      </c>
      <c r="B3086" s="5" t="s">
        <v>2610</v>
      </c>
      <c r="C3086" s="6" t="s">
        <v>1316</v>
      </c>
    </row>
    <row r="3087">
      <c r="A3087" s="7">
        <f t="shared" si="1"/>
        <v>2421</v>
      </c>
      <c r="B3087" s="5" t="s">
        <v>2611</v>
      </c>
      <c r="C3087" s="6" t="s">
        <v>1316</v>
      </c>
    </row>
    <row r="3088">
      <c r="A3088" s="7">
        <f t="shared" si="1"/>
        <v>2422</v>
      </c>
      <c r="B3088" s="8" t="s">
        <v>2612</v>
      </c>
      <c r="C3088" s="9" t="s">
        <v>8</v>
      </c>
    </row>
    <row r="3089">
      <c r="A3089" s="7">
        <f t="shared" si="1"/>
        <v>2423</v>
      </c>
      <c r="B3089" s="8" t="s">
        <v>2613</v>
      </c>
      <c r="C3089" s="9" t="s">
        <v>8</v>
      </c>
    </row>
    <row r="3090">
      <c r="A3090" s="7">
        <f t="shared" si="1"/>
        <v>2424</v>
      </c>
      <c r="B3090" s="5" t="s">
        <v>2614</v>
      </c>
      <c r="C3090" s="6" t="s">
        <v>59</v>
      </c>
    </row>
    <row r="3091">
      <c r="A3091" s="7">
        <f t="shared" si="1"/>
        <v>2425</v>
      </c>
      <c r="B3091" s="8" t="s">
        <v>2615</v>
      </c>
      <c r="C3091" s="6" t="s">
        <v>59</v>
      </c>
    </row>
    <row r="3092">
      <c r="A3092" s="7">
        <f t="shared" si="1"/>
        <v>2426</v>
      </c>
      <c r="B3092" s="5" t="s">
        <v>2616</v>
      </c>
      <c r="C3092" s="6" t="s">
        <v>1248</v>
      </c>
    </row>
    <row r="3093">
      <c r="A3093" s="7">
        <f t="shared" si="1"/>
        <v>2427</v>
      </c>
      <c r="B3093" s="5" t="s">
        <v>2617</v>
      </c>
      <c r="C3093" s="6" t="s">
        <v>1248</v>
      </c>
    </row>
    <row r="3094">
      <c r="A3094" s="7">
        <f t="shared" si="1"/>
        <v>2428</v>
      </c>
      <c r="B3094" s="8" t="s">
        <v>2618</v>
      </c>
      <c r="C3094" s="9" t="s">
        <v>939</v>
      </c>
    </row>
    <row r="3095">
      <c r="A3095" s="7">
        <f t="shared" si="1"/>
        <v>2429</v>
      </c>
      <c r="B3095" s="5" t="s">
        <v>2619</v>
      </c>
      <c r="C3095" s="6" t="s">
        <v>393</v>
      </c>
    </row>
    <row r="3096">
      <c r="A3096" s="7">
        <f t="shared" si="1"/>
        <v>2430</v>
      </c>
      <c r="B3096" s="5" t="s">
        <v>2620</v>
      </c>
      <c r="C3096" s="6" t="s">
        <v>798</v>
      </c>
    </row>
    <row r="3097">
      <c r="A3097" s="7">
        <f t="shared" si="1"/>
        <v>2431</v>
      </c>
      <c r="B3097" s="5" t="s">
        <v>2621</v>
      </c>
      <c r="C3097" s="6" t="s">
        <v>1342</v>
      </c>
    </row>
    <row r="3098">
      <c r="A3098" s="7">
        <f t="shared" si="1"/>
        <v>2432</v>
      </c>
      <c r="B3098" s="5" t="s">
        <v>2622</v>
      </c>
      <c r="C3098" s="6" t="s">
        <v>1856</v>
      </c>
    </row>
    <row r="3099">
      <c r="A3099" s="7">
        <f t="shared" si="1"/>
        <v>2433</v>
      </c>
      <c r="B3099" s="5" t="s">
        <v>2623</v>
      </c>
      <c r="C3099" s="6" t="s">
        <v>1248</v>
      </c>
    </row>
    <row r="3100">
      <c r="A3100" s="7">
        <f t="shared" si="1"/>
        <v>2434</v>
      </c>
      <c r="B3100" s="5" t="s">
        <v>2624</v>
      </c>
      <c r="C3100" s="6" t="s">
        <v>1248</v>
      </c>
    </row>
    <row r="3101">
      <c r="A3101" s="7">
        <f t="shared" si="1"/>
        <v>2435</v>
      </c>
      <c r="B3101" s="5" t="s">
        <v>2625</v>
      </c>
      <c r="C3101" s="6" t="s">
        <v>1248</v>
      </c>
    </row>
    <row r="3102">
      <c r="A3102" s="7">
        <f t="shared" si="1"/>
        <v>2436</v>
      </c>
      <c r="B3102" s="5" t="s">
        <v>2626</v>
      </c>
      <c r="C3102" s="6" t="s">
        <v>467</v>
      </c>
    </row>
    <row r="3103">
      <c r="A3103" s="7">
        <f t="shared" si="1"/>
        <v>2437</v>
      </c>
      <c r="B3103" s="5" t="s">
        <v>2627</v>
      </c>
      <c r="C3103" s="6" t="s">
        <v>1248</v>
      </c>
    </row>
    <row r="3104">
      <c r="A3104" s="7">
        <f t="shared" si="1"/>
        <v>2438</v>
      </c>
      <c r="B3104" s="5" t="s">
        <v>2628</v>
      </c>
      <c r="C3104" s="6" t="s">
        <v>393</v>
      </c>
    </row>
    <row r="3105">
      <c r="A3105" s="7">
        <f t="shared" si="1"/>
        <v>2439</v>
      </c>
      <c r="B3105" s="5" t="s">
        <v>2629</v>
      </c>
      <c r="C3105" s="6" t="s">
        <v>1248</v>
      </c>
    </row>
    <row r="3106">
      <c r="A3106" s="7">
        <f t="shared" si="1"/>
        <v>2440</v>
      </c>
      <c r="B3106" s="8" t="s">
        <v>2630</v>
      </c>
      <c r="C3106" s="9" t="s">
        <v>52</v>
      </c>
    </row>
    <row r="3107">
      <c r="A3107" s="7">
        <f t="shared" si="1"/>
        <v>2441</v>
      </c>
      <c r="B3107" s="8" t="s">
        <v>2631</v>
      </c>
      <c r="C3107" s="9" t="s">
        <v>1334</v>
      </c>
    </row>
    <row r="3108">
      <c r="A3108" s="7">
        <f t="shared" si="1"/>
        <v>2442</v>
      </c>
      <c r="B3108" s="5" t="s">
        <v>2632</v>
      </c>
      <c r="C3108" s="6" t="s">
        <v>538</v>
      </c>
    </row>
    <row r="3109">
      <c r="A3109" s="7">
        <f t="shared" si="1"/>
        <v>2442</v>
      </c>
      <c r="B3109" s="5" t="s">
        <v>2632</v>
      </c>
      <c r="C3109" s="6" t="s">
        <v>67</v>
      </c>
    </row>
    <row r="3110">
      <c r="A3110" s="7">
        <f t="shared" si="1"/>
        <v>2443</v>
      </c>
      <c r="B3110" s="5" t="s">
        <v>2633</v>
      </c>
      <c r="C3110" s="6" t="s">
        <v>1207</v>
      </c>
    </row>
    <row r="3111">
      <c r="A3111" s="7">
        <f t="shared" si="1"/>
        <v>2444</v>
      </c>
      <c r="B3111" s="5" t="s">
        <v>2634</v>
      </c>
      <c r="C3111" s="6" t="s">
        <v>367</v>
      </c>
    </row>
    <row r="3112">
      <c r="A3112" s="7">
        <f t="shared" si="1"/>
        <v>2445</v>
      </c>
      <c r="B3112" s="8" t="s">
        <v>2635</v>
      </c>
      <c r="C3112" s="9" t="s">
        <v>502</v>
      </c>
    </row>
    <row r="3113">
      <c r="A3113" s="7">
        <f t="shared" si="1"/>
        <v>2446</v>
      </c>
      <c r="B3113" s="5" t="s">
        <v>2636</v>
      </c>
      <c r="C3113" s="6" t="s">
        <v>393</v>
      </c>
    </row>
    <row r="3114">
      <c r="A3114" s="7">
        <f t="shared" si="1"/>
        <v>2447</v>
      </c>
      <c r="B3114" s="5" t="s">
        <v>2637</v>
      </c>
      <c r="C3114" s="6" t="s">
        <v>1342</v>
      </c>
    </row>
    <row r="3115">
      <c r="A3115" s="7">
        <f t="shared" si="1"/>
        <v>2448</v>
      </c>
      <c r="B3115" s="5" t="s">
        <v>2638</v>
      </c>
      <c r="C3115" s="6" t="s">
        <v>1342</v>
      </c>
    </row>
    <row r="3116">
      <c r="A3116" s="7">
        <f t="shared" si="1"/>
        <v>2449</v>
      </c>
      <c r="B3116" s="5" t="s">
        <v>2639</v>
      </c>
      <c r="C3116" s="6" t="s">
        <v>1342</v>
      </c>
    </row>
    <row r="3117">
      <c r="A3117" s="7">
        <f t="shared" si="1"/>
        <v>2450</v>
      </c>
      <c r="B3117" s="5" t="s">
        <v>2640</v>
      </c>
      <c r="C3117" s="6" t="s">
        <v>1342</v>
      </c>
    </row>
    <row r="3118">
      <c r="A3118" s="7">
        <f t="shared" si="1"/>
        <v>2451</v>
      </c>
      <c r="B3118" s="5" t="s">
        <v>2641</v>
      </c>
      <c r="C3118" s="6" t="s">
        <v>1342</v>
      </c>
    </row>
    <row r="3119">
      <c r="A3119" s="7">
        <f t="shared" si="1"/>
        <v>2452</v>
      </c>
      <c r="B3119" s="5" t="s">
        <v>2642</v>
      </c>
      <c r="C3119" s="6" t="s">
        <v>1342</v>
      </c>
    </row>
    <row r="3120">
      <c r="A3120" s="7">
        <f t="shared" si="1"/>
        <v>2453</v>
      </c>
      <c r="B3120" s="5" t="s">
        <v>2643</v>
      </c>
      <c r="C3120" s="6" t="s">
        <v>1342</v>
      </c>
    </row>
    <row r="3121">
      <c r="A3121" s="7">
        <f t="shared" si="1"/>
        <v>2454</v>
      </c>
      <c r="B3121" s="5" t="s">
        <v>2644</v>
      </c>
      <c r="C3121" s="6" t="s">
        <v>1342</v>
      </c>
    </row>
    <row r="3122">
      <c r="A3122" s="7">
        <f t="shared" si="1"/>
        <v>2455</v>
      </c>
      <c r="B3122" s="5" t="s">
        <v>2645</v>
      </c>
      <c r="C3122" s="6" t="s">
        <v>1342</v>
      </c>
    </row>
    <row r="3123">
      <c r="A3123" s="7">
        <f t="shared" si="1"/>
        <v>2456</v>
      </c>
      <c r="B3123" s="5" t="s">
        <v>2646</v>
      </c>
      <c r="C3123" s="6" t="s">
        <v>1342</v>
      </c>
    </row>
    <row r="3124">
      <c r="A3124" s="7">
        <f t="shared" si="1"/>
        <v>2457</v>
      </c>
      <c r="B3124" s="5" t="s">
        <v>2647</v>
      </c>
      <c r="C3124" s="6" t="s">
        <v>1342</v>
      </c>
    </row>
    <row r="3125">
      <c r="A3125" s="7">
        <f t="shared" si="1"/>
        <v>2458</v>
      </c>
      <c r="B3125" s="5" t="s">
        <v>2648</v>
      </c>
      <c r="C3125" s="6" t="s">
        <v>467</v>
      </c>
    </row>
    <row r="3126">
      <c r="A3126" s="7">
        <f t="shared" si="1"/>
        <v>2459</v>
      </c>
      <c r="B3126" s="5" t="s">
        <v>2649</v>
      </c>
      <c r="C3126" s="6" t="s">
        <v>467</v>
      </c>
    </row>
    <row r="3127">
      <c r="A3127" s="7">
        <f t="shared" si="1"/>
        <v>2460</v>
      </c>
      <c r="B3127" s="5" t="s">
        <v>2650</v>
      </c>
      <c r="C3127" s="6" t="s">
        <v>467</v>
      </c>
    </row>
    <row r="3128">
      <c r="A3128" s="7">
        <f t="shared" si="1"/>
        <v>2461</v>
      </c>
      <c r="B3128" s="5" t="s">
        <v>2651</v>
      </c>
      <c r="C3128" s="6" t="s">
        <v>798</v>
      </c>
    </row>
    <row r="3129">
      <c r="A3129" s="7">
        <f t="shared" si="1"/>
        <v>2462</v>
      </c>
      <c r="B3129" s="5" t="s">
        <v>2652</v>
      </c>
      <c r="C3129" s="6" t="s">
        <v>591</v>
      </c>
    </row>
    <row r="3130">
      <c r="A3130" s="7">
        <f t="shared" si="1"/>
        <v>2463</v>
      </c>
      <c r="B3130" s="5" t="s">
        <v>2653</v>
      </c>
      <c r="C3130" s="6" t="s">
        <v>1207</v>
      </c>
    </row>
    <row r="3131">
      <c r="A3131" s="7">
        <f t="shared" si="1"/>
        <v>2464</v>
      </c>
      <c r="B3131" s="5" t="s">
        <v>2654</v>
      </c>
      <c r="C3131" s="6" t="s">
        <v>1207</v>
      </c>
    </row>
    <row r="3132">
      <c r="A3132" s="7">
        <f t="shared" si="1"/>
        <v>2465</v>
      </c>
      <c r="B3132" s="5" t="s">
        <v>2655</v>
      </c>
      <c r="C3132" s="6" t="s">
        <v>1207</v>
      </c>
    </row>
    <row r="3133">
      <c r="A3133" s="7">
        <f t="shared" si="1"/>
        <v>2466</v>
      </c>
      <c r="B3133" s="5" t="s">
        <v>2656</v>
      </c>
      <c r="C3133" s="6" t="s">
        <v>1207</v>
      </c>
    </row>
    <row r="3134">
      <c r="A3134" s="7">
        <f t="shared" si="1"/>
        <v>2467</v>
      </c>
      <c r="B3134" s="5" t="s">
        <v>2657</v>
      </c>
      <c r="C3134" s="6" t="s">
        <v>1207</v>
      </c>
    </row>
    <row r="3135">
      <c r="A3135" s="7">
        <f t="shared" si="1"/>
        <v>2468</v>
      </c>
      <c r="B3135" s="5" t="s">
        <v>2658</v>
      </c>
      <c r="C3135" s="6" t="s">
        <v>1207</v>
      </c>
    </row>
    <row r="3136">
      <c r="A3136" s="7">
        <f t="shared" si="1"/>
        <v>2469</v>
      </c>
      <c r="B3136" s="5" t="s">
        <v>2659</v>
      </c>
      <c r="C3136" s="6" t="s">
        <v>1207</v>
      </c>
    </row>
    <row r="3137">
      <c r="A3137" s="7">
        <f t="shared" si="1"/>
        <v>2470</v>
      </c>
      <c r="B3137" s="5" t="s">
        <v>2660</v>
      </c>
      <c r="C3137" s="6" t="s">
        <v>1207</v>
      </c>
    </row>
    <row r="3138">
      <c r="A3138" s="7">
        <f t="shared" si="1"/>
        <v>2471</v>
      </c>
      <c r="B3138" s="5" t="s">
        <v>2661</v>
      </c>
      <c r="C3138" s="6" t="s">
        <v>1207</v>
      </c>
    </row>
    <row r="3139">
      <c r="A3139" s="7">
        <f t="shared" si="1"/>
        <v>2472</v>
      </c>
      <c r="B3139" s="5" t="s">
        <v>2662</v>
      </c>
      <c r="C3139" s="6" t="s">
        <v>1040</v>
      </c>
    </row>
    <row r="3140">
      <c r="A3140" s="7">
        <f t="shared" si="1"/>
        <v>2473</v>
      </c>
      <c r="B3140" s="8" t="s">
        <v>2663</v>
      </c>
      <c r="C3140" s="9" t="s">
        <v>72</v>
      </c>
    </row>
    <row r="3141">
      <c r="A3141" s="7">
        <f t="shared" si="1"/>
        <v>2474</v>
      </c>
      <c r="B3141" s="8" t="s">
        <v>2664</v>
      </c>
      <c r="C3141" s="9" t="s">
        <v>72</v>
      </c>
    </row>
    <row r="3142">
      <c r="A3142" s="7">
        <f t="shared" si="1"/>
        <v>2475</v>
      </c>
      <c r="B3142" s="8" t="s">
        <v>2665</v>
      </c>
      <c r="C3142" s="9" t="s">
        <v>72</v>
      </c>
    </row>
    <row r="3143">
      <c r="A3143" s="7">
        <f t="shared" si="1"/>
        <v>2476</v>
      </c>
      <c r="B3143" s="5" t="s">
        <v>2666</v>
      </c>
      <c r="C3143" s="6" t="s">
        <v>780</v>
      </c>
    </row>
    <row r="3144">
      <c r="A3144" s="7">
        <f t="shared" si="1"/>
        <v>2477</v>
      </c>
      <c r="B3144" s="8" t="s">
        <v>2667</v>
      </c>
      <c r="C3144" s="9" t="s">
        <v>722</v>
      </c>
    </row>
    <row r="3145">
      <c r="A3145" s="7">
        <f t="shared" si="1"/>
        <v>2478</v>
      </c>
      <c r="B3145" s="5" t="s">
        <v>2668</v>
      </c>
      <c r="C3145" s="6" t="s">
        <v>393</v>
      </c>
    </row>
    <row r="3146">
      <c r="A3146" s="7">
        <f t="shared" si="1"/>
        <v>2479</v>
      </c>
      <c r="B3146" s="5" t="s">
        <v>2669</v>
      </c>
      <c r="C3146" s="6" t="s">
        <v>393</v>
      </c>
    </row>
    <row r="3147">
      <c r="A3147" s="7">
        <f t="shared" si="1"/>
        <v>2480</v>
      </c>
      <c r="B3147" s="5" t="s">
        <v>2670</v>
      </c>
      <c r="C3147" s="6" t="s">
        <v>393</v>
      </c>
    </row>
    <row r="3148">
      <c r="A3148" s="7">
        <f t="shared" si="1"/>
        <v>2481</v>
      </c>
      <c r="B3148" s="5" t="s">
        <v>2671</v>
      </c>
      <c r="C3148" s="6" t="s">
        <v>393</v>
      </c>
    </row>
    <row r="3149">
      <c r="A3149" s="7">
        <f t="shared" si="1"/>
        <v>2482</v>
      </c>
      <c r="B3149" s="5" t="s">
        <v>2672</v>
      </c>
      <c r="C3149" s="6" t="s">
        <v>731</v>
      </c>
    </row>
    <row r="3150">
      <c r="A3150" s="7">
        <f t="shared" si="1"/>
        <v>2483</v>
      </c>
      <c r="B3150" s="8" t="s">
        <v>2673</v>
      </c>
      <c r="C3150" s="9" t="s">
        <v>399</v>
      </c>
    </row>
    <row r="3151">
      <c r="A3151" s="7">
        <f t="shared" si="1"/>
        <v>2484</v>
      </c>
      <c r="B3151" s="5" t="s">
        <v>2674</v>
      </c>
      <c r="C3151" s="6" t="s">
        <v>714</v>
      </c>
    </row>
    <row r="3152">
      <c r="A3152" s="7">
        <f t="shared" si="1"/>
        <v>2485</v>
      </c>
      <c r="B3152" s="5" t="s">
        <v>2675</v>
      </c>
      <c r="C3152" s="6" t="s">
        <v>467</v>
      </c>
    </row>
    <row r="3153">
      <c r="A3153" s="7">
        <f t="shared" si="1"/>
        <v>2486</v>
      </c>
      <c r="B3153" s="5" t="s">
        <v>2676</v>
      </c>
      <c r="C3153" s="6" t="s">
        <v>467</v>
      </c>
    </row>
    <row r="3154">
      <c r="A3154" s="7">
        <f t="shared" si="1"/>
        <v>2487</v>
      </c>
      <c r="B3154" s="8" t="s">
        <v>2677</v>
      </c>
      <c r="C3154" s="9" t="s">
        <v>72</v>
      </c>
    </row>
    <row r="3155">
      <c r="A3155" s="7">
        <f t="shared" si="1"/>
        <v>2488</v>
      </c>
      <c r="B3155" s="8" t="s">
        <v>2678</v>
      </c>
      <c r="C3155" s="9" t="s">
        <v>72</v>
      </c>
    </row>
    <row r="3156">
      <c r="A3156" s="7">
        <f t="shared" si="1"/>
        <v>2489</v>
      </c>
      <c r="B3156" s="5" t="s">
        <v>2679</v>
      </c>
      <c r="C3156" s="6" t="s">
        <v>538</v>
      </c>
    </row>
    <row r="3157">
      <c r="A3157" s="7">
        <f t="shared" si="1"/>
        <v>2490</v>
      </c>
      <c r="B3157" s="5" t="s">
        <v>2680</v>
      </c>
      <c r="C3157" s="6" t="s">
        <v>2549</v>
      </c>
    </row>
    <row r="3158">
      <c r="A3158" s="7">
        <f t="shared" si="1"/>
        <v>2491</v>
      </c>
      <c r="B3158" s="5" t="s">
        <v>2681</v>
      </c>
      <c r="C3158" s="6" t="s">
        <v>681</v>
      </c>
    </row>
    <row r="3159">
      <c r="A3159" s="7">
        <f t="shared" si="1"/>
        <v>2492</v>
      </c>
      <c r="B3159" s="5" t="s">
        <v>2682</v>
      </c>
      <c r="C3159" s="6" t="s">
        <v>346</v>
      </c>
    </row>
    <row r="3160">
      <c r="A3160" s="7">
        <f t="shared" si="1"/>
        <v>2493</v>
      </c>
      <c r="B3160" s="5" t="s">
        <v>2683</v>
      </c>
      <c r="C3160" s="6" t="s">
        <v>758</v>
      </c>
    </row>
    <row r="3161">
      <c r="A3161" s="7">
        <f t="shared" si="1"/>
        <v>2493</v>
      </c>
      <c r="B3161" s="5" t="s">
        <v>2683</v>
      </c>
      <c r="C3161" s="6" t="s">
        <v>40</v>
      </c>
    </row>
    <row r="3162">
      <c r="A3162" s="7">
        <f t="shared" si="1"/>
        <v>2494</v>
      </c>
      <c r="B3162" s="5" t="s">
        <v>2684</v>
      </c>
      <c r="C3162" s="6" t="s">
        <v>758</v>
      </c>
    </row>
    <row r="3163">
      <c r="A3163" s="7">
        <f t="shared" si="1"/>
        <v>2495</v>
      </c>
      <c r="B3163" s="8" t="s">
        <v>2685</v>
      </c>
      <c r="C3163" s="9" t="s">
        <v>758</v>
      </c>
    </row>
    <row r="3164">
      <c r="A3164" s="7">
        <f t="shared" si="1"/>
        <v>2496</v>
      </c>
      <c r="B3164" s="5" t="s">
        <v>2686</v>
      </c>
      <c r="C3164" s="6" t="s">
        <v>758</v>
      </c>
    </row>
    <row r="3165">
      <c r="A3165" s="7">
        <f t="shared" si="1"/>
        <v>2497</v>
      </c>
      <c r="B3165" s="5" t="s">
        <v>2687</v>
      </c>
      <c r="C3165" s="6" t="s">
        <v>758</v>
      </c>
    </row>
    <row r="3166">
      <c r="A3166" s="7">
        <f t="shared" si="1"/>
        <v>2498</v>
      </c>
      <c r="B3166" s="8" t="s">
        <v>2688</v>
      </c>
      <c r="C3166" s="9" t="s">
        <v>939</v>
      </c>
    </row>
    <row r="3167">
      <c r="A3167" s="7">
        <f t="shared" si="1"/>
        <v>2499</v>
      </c>
      <c r="B3167" s="8" t="s">
        <v>2689</v>
      </c>
      <c r="C3167" s="9" t="s">
        <v>1548</v>
      </c>
    </row>
    <row r="3168">
      <c r="A3168" s="7">
        <f t="shared" si="1"/>
        <v>2500</v>
      </c>
      <c r="B3168" s="8" t="s">
        <v>2690</v>
      </c>
      <c r="C3168" s="9" t="s">
        <v>40</v>
      </c>
    </row>
    <row r="3169">
      <c r="A3169" s="7">
        <f t="shared" si="1"/>
        <v>2501</v>
      </c>
      <c r="B3169" s="5" t="s">
        <v>2691</v>
      </c>
      <c r="C3169" s="6" t="s">
        <v>467</v>
      </c>
    </row>
    <row r="3170">
      <c r="A3170" s="7">
        <f t="shared" si="1"/>
        <v>2502</v>
      </c>
      <c r="B3170" s="5" t="s">
        <v>2692</v>
      </c>
      <c r="C3170" s="6" t="s">
        <v>467</v>
      </c>
    </row>
    <row r="3171">
      <c r="A3171" s="7">
        <f t="shared" si="1"/>
        <v>2503</v>
      </c>
      <c r="B3171" s="5" t="s">
        <v>2693</v>
      </c>
      <c r="C3171" s="6" t="s">
        <v>467</v>
      </c>
    </row>
    <row r="3172">
      <c r="A3172" s="7">
        <f t="shared" si="1"/>
        <v>2504</v>
      </c>
      <c r="B3172" s="5" t="s">
        <v>2694</v>
      </c>
      <c r="C3172" s="6" t="s">
        <v>467</v>
      </c>
    </row>
    <row r="3173">
      <c r="A3173" s="7">
        <f t="shared" si="1"/>
        <v>2505</v>
      </c>
      <c r="B3173" s="5" t="s">
        <v>2695</v>
      </c>
      <c r="C3173" s="6" t="s">
        <v>467</v>
      </c>
    </row>
    <row r="3174">
      <c r="A3174" s="7">
        <f t="shared" si="1"/>
        <v>2506</v>
      </c>
      <c r="B3174" s="5" t="s">
        <v>2696</v>
      </c>
      <c r="C3174" s="6" t="s">
        <v>591</v>
      </c>
    </row>
    <row r="3175">
      <c r="A3175" s="7">
        <f t="shared" si="1"/>
        <v>2507</v>
      </c>
      <c r="B3175" s="5" t="s">
        <v>2697</v>
      </c>
      <c r="C3175" s="6" t="s">
        <v>393</v>
      </c>
    </row>
    <row r="3176">
      <c r="A3176" s="7">
        <f t="shared" si="1"/>
        <v>2508</v>
      </c>
      <c r="B3176" s="5" t="s">
        <v>2698</v>
      </c>
      <c r="C3176" s="6" t="s">
        <v>393</v>
      </c>
    </row>
    <row r="3177">
      <c r="A3177" s="7">
        <f t="shared" si="1"/>
        <v>2509</v>
      </c>
      <c r="B3177" s="5" t="s">
        <v>2699</v>
      </c>
      <c r="C3177" s="6" t="s">
        <v>1495</v>
      </c>
    </row>
    <row r="3178">
      <c r="A3178" s="7">
        <f t="shared" si="1"/>
        <v>2510</v>
      </c>
      <c r="B3178" s="5" t="s">
        <v>2700</v>
      </c>
      <c r="C3178" s="6" t="s">
        <v>798</v>
      </c>
    </row>
    <row r="3179">
      <c r="A3179" s="7">
        <f t="shared" si="1"/>
        <v>2511</v>
      </c>
      <c r="B3179" s="5" t="s">
        <v>2701</v>
      </c>
      <c r="C3179" s="6" t="s">
        <v>798</v>
      </c>
    </row>
    <row r="3180">
      <c r="A3180" s="7">
        <f t="shared" si="1"/>
        <v>2512</v>
      </c>
      <c r="B3180" s="5" t="s">
        <v>2702</v>
      </c>
      <c r="C3180" s="6" t="s">
        <v>393</v>
      </c>
    </row>
    <row r="3181">
      <c r="A3181" s="7">
        <f t="shared" si="1"/>
        <v>2513</v>
      </c>
      <c r="B3181" s="8" t="s">
        <v>2703</v>
      </c>
      <c r="C3181" s="9" t="s">
        <v>83</v>
      </c>
    </row>
    <row r="3182">
      <c r="A3182" s="7">
        <f t="shared" si="1"/>
        <v>2514</v>
      </c>
      <c r="B3182" s="8" t="s">
        <v>2704</v>
      </c>
      <c r="C3182" s="9" t="s">
        <v>88</v>
      </c>
    </row>
    <row r="3183">
      <c r="A3183" s="7">
        <f t="shared" si="1"/>
        <v>2515</v>
      </c>
      <c r="B3183" s="5" t="s">
        <v>2705</v>
      </c>
      <c r="C3183" s="6" t="s">
        <v>393</v>
      </c>
    </row>
    <row r="3184">
      <c r="A3184" s="7">
        <f t="shared" si="1"/>
        <v>2516</v>
      </c>
      <c r="B3184" s="5" t="s">
        <v>2706</v>
      </c>
      <c r="C3184" s="6" t="s">
        <v>393</v>
      </c>
    </row>
    <row r="3185">
      <c r="A3185" s="7">
        <f t="shared" si="1"/>
        <v>2517</v>
      </c>
      <c r="B3185" s="5" t="s">
        <v>2707</v>
      </c>
      <c r="C3185" s="6" t="s">
        <v>393</v>
      </c>
    </row>
    <row r="3186">
      <c r="A3186" s="7">
        <f t="shared" si="1"/>
        <v>2518</v>
      </c>
      <c r="B3186" s="5" t="s">
        <v>2708</v>
      </c>
      <c r="C3186" s="6" t="s">
        <v>393</v>
      </c>
    </row>
    <row r="3187">
      <c r="A3187" s="7">
        <f t="shared" si="1"/>
        <v>2519</v>
      </c>
      <c r="B3187" s="5" t="s">
        <v>2709</v>
      </c>
      <c r="C3187" s="6" t="s">
        <v>393</v>
      </c>
    </row>
    <row r="3188">
      <c r="A3188" s="7">
        <f t="shared" si="1"/>
        <v>2520</v>
      </c>
      <c r="B3188" s="8" t="s">
        <v>2710</v>
      </c>
      <c r="C3188" s="9" t="s">
        <v>83</v>
      </c>
    </row>
    <row r="3189">
      <c r="A3189" s="7">
        <f t="shared" si="1"/>
        <v>2521</v>
      </c>
      <c r="B3189" s="5" t="s">
        <v>2711</v>
      </c>
      <c r="C3189" s="6" t="s">
        <v>78</v>
      </c>
    </row>
    <row r="3190">
      <c r="A3190" s="7">
        <f t="shared" si="1"/>
        <v>2522</v>
      </c>
      <c r="B3190" s="8" t="s">
        <v>2712</v>
      </c>
      <c r="C3190" s="9" t="s">
        <v>72</v>
      </c>
    </row>
    <row r="3191">
      <c r="A3191" s="7">
        <f t="shared" si="1"/>
        <v>2523</v>
      </c>
      <c r="B3191" s="8" t="s">
        <v>2713</v>
      </c>
      <c r="C3191" s="9" t="s">
        <v>72</v>
      </c>
    </row>
    <row r="3192">
      <c r="A3192" s="7">
        <f t="shared" si="1"/>
        <v>2524</v>
      </c>
      <c r="B3192" s="8" t="s">
        <v>2714</v>
      </c>
      <c r="C3192" s="9" t="s">
        <v>72</v>
      </c>
    </row>
    <row r="3193">
      <c r="A3193" s="7">
        <f t="shared" si="1"/>
        <v>2525</v>
      </c>
      <c r="B3193" s="8" t="s">
        <v>2715</v>
      </c>
      <c r="C3193" s="9" t="s">
        <v>72</v>
      </c>
    </row>
    <row r="3194">
      <c r="A3194" s="7">
        <f t="shared" si="1"/>
        <v>2526</v>
      </c>
      <c r="B3194" s="8" t="s">
        <v>2716</v>
      </c>
      <c r="C3194" s="9" t="s">
        <v>72</v>
      </c>
    </row>
    <row r="3195">
      <c r="A3195" s="7">
        <f t="shared" si="1"/>
        <v>2527</v>
      </c>
      <c r="B3195" s="8" t="s">
        <v>2717</v>
      </c>
      <c r="C3195" s="9" t="s">
        <v>72</v>
      </c>
    </row>
    <row r="3196">
      <c r="A3196" s="7">
        <f t="shared" si="1"/>
        <v>2528</v>
      </c>
      <c r="B3196" s="8" t="s">
        <v>2718</v>
      </c>
      <c r="C3196" s="9" t="s">
        <v>72</v>
      </c>
    </row>
    <row r="3197">
      <c r="A3197" s="7">
        <f t="shared" si="1"/>
        <v>2529</v>
      </c>
      <c r="B3197" s="8" t="s">
        <v>2719</v>
      </c>
      <c r="C3197" s="9" t="s">
        <v>72</v>
      </c>
    </row>
    <row r="3198">
      <c r="A3198" s="7">
        <f t="shared" si="1"/>
        <v>2530</v>
      </c>
      <c r="B3198" s="8" t="s">
        <v>2720</v>
      </c>
      <c r="C3198" s="9" t="s">
        <v>72</v>
      </c>
    </row>
    <row r="3199">
      <c r="A3199" s="7">
        <f t="shared" si="1"/>
        <v>2531</v>
      </c>
      <c r="B3199" s="8" t="s">
        <v>2721</v>
      </c>
      <c r="C3199" s="9" t="s">
        <v>72</v>
      </c>
    </row>
    <row r="3200">
      <c r="A3200" s="7">
        <f t="shared" si="1"/>
        <v>2532</v>
      </c>
      <c r="B3200" s="8" t="s">
        <v>2722</v>
      </c>
      <c r="C3200" s="9" t="s">
        <v>1776</v>
      </c>
    </row>
    <row r="3201">
      <c r="A3201" s="7">
        <f t="shared" si="1"/>
        <v>2533</v>
      </c>
      <c r="B3201" s="8" t="s">
        <v>2723</v>
      </c>
      <c r="C3201" s="9" t="s">
        <v>1776</v>
      </c>
    </row>
    <row r="3202">
      <c r="A3202" s="7">
        <f t="shared" si="1"/>
        <v>2534</v>
      </c>
      <c r="B3202" s="8" t="s">
        <v>2724</v>
      </c>
      <c r="C3202" s="9" t="s">
        <v>1776</v>
      </c>
    </row>
    <row r="3203">
      <c r="A3203" s="7">
        <f t="shared" si="1"/>
        <v>2535</v>
      </c>
      <c r="B3203" s="5" t="s">
        <v>2725</v>
      </c>
      <c r="C3203" s="6" t="s">
        <v>346</v>
      </c>
    </row>
    <row r="3204">
      <c r="A3204" s="7">
        <f t="shared" si="1"/>
        <v>2536</v>
      </c>
      <c r="B3204" s="5" t="s">
        <v>2726</v>
      </c>
      <c r="C3204" s="6" t="s">
        <v>1394</v>
      </c>
    </row>
    <row r="3205">
      <c r="A3205" s="7">
        <f t="shared" si="1"/>
        <v>2537</v>
      </c>
      <c r="B3205" s="5" t="s">
        <v>2727</v>
      </c>
      <c r="C3205" s="6" t="s">
        <v>683</v>
      </c>
    </row>
    <row r="3206">
      <c r="A3206" s="7">
        <f t="shared" si="1"/>
        <v>2538</v>
      </c>
      <c r="B3206" s="5" t="s">
        <v>2728</v>
      </c>
      <c r="C3206" s="6" t="s">
        <v>1267</v>
      </c>
    </row>
    <row r="3207">
      <c r="A3207" s="7">
        <f t="shared" si="1"/>
        <v>2539</v>
      </c>
      <c r="B3207" s="5" t="s">
        <v>2729</v>
      </c>
      <c r="C3207" s="6" t="s">
        <v>32</v>
      </c>
    </row>
    <row r="3208">
      <c r="A3208" s="7">
        <f t="shared" si="1"/>
        <v>2540</v>
      </c>
      <c r="B3208" s="5" t="s">
        <v>2730</v>
      </c>
      <c r="C3208" s="6" t="s">
        <v>1360</v>
      </c>
    </row>
    <row r="3209">
      <c r="A3209" s="7">
        <f t="shared" si="1"/>
        <v>2541</v>
      </c>
      <c r="B3209" s="5" t="s">
        <v>2731</v>
      </c>
      <c r="C3209" s="6" t="s">
        <v>603</v>
      </c>
    </row>
    <row r="3210">
      <c r="A3210" s="7">
        <f t="shared" si="1"/>
        <v>2542</v>
      </c>
      <c r="B3210" s="5" t="s">
        <v>2732</v>
      </c>
      <c r="C3210" s="6" t="s">
        <v>1495</v>
      </c>
    </row>
    <row r="3211">
      <c r="A3211" s="7">
        <f t="shared" si="1"/>
        <v>2543</v>
      </c>
      <c r="B3211" s="5" t="s">
        <v>2733</v>
      </c>
      <c r="C3211" s="6" t="s">
        <v>1585</v>
      </c>
    </row>
    <row r="3212">
      <c r="A3212" s="7">
        <f t="shared" si="1"/>
        <v>2544</v>
      </c>
      <c r="B3212" s="5" t="s">
        <v>2734</v>
      </c>
      <c r="C3212" s="6" t="s">
        <v>1585</v>
      </c>
    </row>
    <row r="3213">
      <c r="A3213" s="7">
        <f t="shared" si="1"/>
        <v>2545</v>
      </c>
      <c r="B3213" s="5" t="s">
        <v>2735</v>
      </c>
      <c r="C3213" s="6" t="s">
        <v>1585</v>
      </c>
    </row>
    <row r="3214">
      <c r="A3214" s="7">
        <f t="shared" si="1"/>
        <v>2546</v>
      </c>
      <c r="B3214" s="5" t="s">
        <v>2736</v>
      </c>
      <c r="C3214" s="6" t="s">
        <v>1585</v>
      </c>
    </row>
    <row r="3215">
      <c r="A3215" s="7">
        <f t="shared" si="1"/>
        <v>2547</v>
      </c>
      <c r="B3215" s="5" t="s">
        <v>2737</v>
      </c>
      <c r="C3215" s="6" t="s">
        <v>1279</v>
      </c>
    </row>
    <row r="3216">
      <c r="A3216" s="7">
        <f t="shared" si="1"/>
        <v>2548</v>
      </c>
      <c r="B3216" s="5" t="s">
        <v>2738</v>
      </c>
      <c r="C3216" s="6" t="s">
        <v>1369</v>
      </c>
    </row>
    <row r="3217">
      <c r="A3217" s="7">
        <f t="shared" si="1"/>
        <v>2548</v>
      </c>
      <c r="B3217" s="5" t="s">
        <v>2738</v>
      </c>
      <c r="C3217" s="6" t="s">
        <v>785</v>
      </c>
    </row>
    <row r="3218">
      <c r="A3218" s="7">
        <f t="shared" si="1"/>
        <v>2549</v>
      </c>
      <c r="B3218" s="5" t="s">
        <v>2739</v>
      </c>
      <c r="C3218" s="6" t="s">
        <v>27</v>
      </c>
    </row>
    <row r="3219">
      <c r="A3219" s="7">
        <f t="shared" si="1"/>
        <v>2550</v>
      </c>
      <c r="B3219" s="5" t="s">
        <v>2740</v>
      </c>
      <c r="C3219" s="6" t="s">
        <v>48</v>
      </c>
    </row>
    <row r="3220">
      <c r="A3220" s="7">
        <f t="shared" si="1"/>
        <v>2551</v>
      </c>
      <c r="B3220" s="5" t="s">
        <v>2741</v>
      </c>
      <c r="C3220" s="6" t="s">
        <v>437</v>
      </c>
    </row>
    <row r="3221">
      <c r="A3221" s="7">
        <f t="shared" si="1"/>
        <v>2552</v>
      </c>
      <c r="B3221" s="5" t="s">
        <v>2742</v>
      </c>
      <c r="C3221" s="6" t="s">
        <v>1585</v>
      </c>
    </row>
    <row r="3222">
      <c r="A3222" s="7">
        <f t="shared" si="1"/>
        <v>2553</v>
      </c>
      <c r="B3222" s="5" t="s">
        <v>2743</v>
      </c>
      <c r="C3222" s="6" t="s">
        <v>1585</v>
      </c>
    </row>
    <row r="3223">
      <c r="A3223" s="7">
        <f t="shared" si="1"/>
        <v>2554</v>
      </c>
      <c r="B3223" s="5" t="s">
        <v>2744</v>
      </c>
      <c r="C3223" s="6" t="s">
        <v>785</v>
      </c>
    </row>
    <row r="3224">
      <c r="A3224" s="7">
        <f t="shared" si="1"/>
        <v>2555</v>
      </c>
      <c r="B3224" s="5" t="s">
        <v>2745</v>
      </c>
      <c r="C3224" s="6" t="s">
        <v>785</v>
      </c>
    </row>
    <row r="3225">
      <c r="A3225" s="7">
        <f t="shared" si="1"/>
        <v>2556</v>
      </c>
      <c r="B3225" s="5" t="s">
        <v>2746</v>
      </c>
      <c r="C3225" s="6" t="s">
        <v>1585</v>
      </c>
    </row>
    <row r="3226">
      <c r="A3226" s="7">
        <f t="shared" si="1"/>
        <v>2557</v>
      </c>
      <c r="B3226" s="5" t="s">
        <v>2747</v>
      </c>
      <c r="C3226" s="6" t="s">
        <v>603</v>
      </c>
    </row>
    <row r="3227">
      <c r="A3227" s="7">
        <f t="shared" si="1"/>
        <v>2558</v>
      </c>
      <c r="B3227" s="5" t="s">
        <v>2748</v>
      </c>
      <c r="C3227" s="6" t="s">
        <v>2549</v>
      </c>
    </row>
    <row r="3228">
      <c r="A3228" s="7">
        <f t="shared" si="1"/>
        <v>2559</v>
      </c>
      <c r="B3228" s="8" t="s">
        <v>2749</v>
      </c>
      <c r="C3228" s="9" t="s">
        <v>40</v>
      </c>
    </row>
    <row r="3229">
      <c r="A3229" s="7">
        <f t="shared" si="1"/>
        <v>2560</v>
      </c>
      <c r="B3229" s="5" t="s">
        <v>2750</v>
      </c>
      <c r="C3229" s="6" t="s">
        <v>393</v>
      </c>
    </row>
    <row r="3230">
      <c r="A3230" s="7">
        <f t="shared" si="1"/>
        <v>2561</v>
      </c>
      <c r="B3230" s="5" t="s">
        <v>2751</v>
      </c>
      <c r="C3230" s="6" t="s">
        <v>1342</v>
      </c>
    </row>
    <row r="3231">
      <c r="A3231" s="7">
        <f t="shared" si="1"/>
        <v>2562</v>
      </c>
      <c r="B3231" s="5" t="s">
        <v>2752</v>
      </c>
      <c r="C3231" s="6" t="s">
        <v>798</v>
      </c>
    </row>
    <row r="3232">
      <c r="A3232" s="7">
        <f t="shared" si="1"/>
        <v>2563</v>
      </c>
      <c r="B3232" s="8" t="s">
        <v>2753</v>
      </c>
      <c r="C3232" s="9" t="s">
        <v>72</v>
      </c>
    </row>
    <row r="3233">
      <c r="A3233" s="7">
        <f t="shared" si="1"/>
        <v>2564</v>
      </c>
      <c r="B3233" s="5" t="s">
        <v>2754</v>
      </c>
      <c r="C3233" s="6" t="s">
        <v>74</v>
      </c>
    </row>
    <row r="3234">
      <c r="A3234" s="7">
        <f t="shared" si="1"/>
        <v>2565</v>
      </c>
      <c r="B3234" s="8" t="s">
        <v>2755</v>
      </c>
      <c r="C3234" s="9" t="s">
        <v>72</v>
      </c>
    </row>
    <row r="3235">
      <c r="A3235" s="7">
        <f t="shared" si="1"/>
        <v>2566</v>
      </c>
      <c r="B3235" s="5" t="s">
        <v>2756</v>
      </c>
      <c r="C3235" s="6" t="s">
        <v>1248</v>
      </c>
    </row>
    <row r="3236">
      <c r="A3236" s="7">
        <f t="shared" si="1"/>
        <v>2567</v>
      </c>
      <c r="B3236" s="5" t="s">
        <v>2757</v>
      </c>
      <c r="C3236" s="6" t="s">
        <v>1324</v>
      </c>
    </row>
    <row r="3237">
      <c r="A3237" s="7">
        <f t="shared" si="1"/>
        <v>2568</v>
      </c>
      <c r="B3237" s="5" t="s">
        <v>2758</v>
      </c>
      <c r="C3237" s="6" t="s">
        <v>1585</v>
      </c>
    </row>
    <row r="3238">
      <c r="A3238" s="7">
        <f t="shared" si="1"/>
        <v>2569</v>
      </c>
      <c r="B3238" s="5" t="s">
        <v>2759</v>
      </c>
      <c r="C3238" s="6" t="s">
        <v>612</v>
      </c>
    </row>
    <row r="3239">
      <c r="A3239" s="7">
        <f t="shared" si="1"/>
        <v>2570</v>
      </c>
      <c r="B3239" s="5" t="s">
        <v>2760</v>
      </c>
      <c r="C3239" s="6" t="s">
        <v>1360</v>
      </c>
    </row>
    <row r="3240">
      <c r="A3240" s="7">
        <f t="shared" si="1"/>
        <v>2571</v>
      </c>
      <c r="B3240" s="8" t="s">
        <v>2761</v>
      </c>
      <c r="C3240" s="9" t="s">
        <v>121</v>
      </c>
    </row>
    <row r="3241">
      <c r="A3241" s="7">
        <f t="shared" si="1"/>
        <v>2572</v>
      </c>
      <c r="B3241" s="5" t="s">
        <v>2762</v>
      </c>
      <c r="C3241" s="6" t="s">
        <v>12</v>
      </c>
    </row>
    <row r="3242">
      <c r="A3242" s="7">
        <f t="shared" si="1"/>
        <v>2573</v>
      </c>
      <c r="B3242" s="8" t="s">
        <v>2763</v>
      </c>
      <c r="C3242" s="9" t="s">
        <v>372</v>
      </c>
    </row>
    <row r="3243">
      <c r="A3243" s="7">
        <f t="shared" si="1"/>
        <v>2574</v>
      </c>
      <c r="B3243" s="5" t="s">
        <v>2764</v>
      </c>
      <c r="C3243" s="6" t="s">
        <v>1856</v>
      </c>
    </row>
    <row r="3244">
      <c r="A3244" s="7">
        <f t="shared" si="1"/>
        <v>2575</v>
      </c>
      <c r="B3244" s="5" t="s">
        <v>2765</v>
      </c>
      <c r="C3244" s="6" t="s">
        <v>1334</v>
      </c>
    </row>
    <row r="3245">
      <c r="A3245" s="7">
        <f t="shared" si="1"/>
        <v>2576</v>
      </c>
      <c r="B3245" s="8" t="s">
        <v>2766</v>
      </c>
      <c r="C3245" s="9" t="s">
        <v>72</v>
      </c>
    </row>
    <row r="3246">
      <c r="A3246" s="7">
        <f t="shared" si="1"/>
        <v>2577</v>
      </c>
      <c r="B3246" s="5" t="s">
        <v>2767</v>
      </c>
      <c r="C3246" s="6" t="s">
        <v>1248</v>
      </c>
    </row>
    <row r="3247">
      <c r="A3247" s="7">
        <f t="shared" si="1"/>
        <v>2578</v>
      </c>
      <c r="B3247" s="5" t="s">
        <v>2768</v>
      </c>
      <c r="C3247" s="6" t="s">
        <v>1248</v>
      </c>
    </row>
    <row r="3248">
      <c r="A3248" s="7">
        <f t="shared" si="1"/>
        <v>2579</v>
      </c>
      <c r="B3248" s="5" t="s">
        <v>2769</v>
      </c>
      <c r="C3248" s="6" t="s">
        <v>1248</v>
      </c>
    </row>
    <row r="3249">
      <c r="A3249" s="7">
        <f t="shared" si="1"/>
        <v>2580</v>
      </c>
      <c r="B3249" s="5" t="s">
        <v>2770</v>
      </c>
      <c r="C3249" s="6" t="s">
        <v>69</v>
      </c>
    </row>
    <row r="3250">
      <c r="A3250" s="7">
        <f t="shared" si="1"/>
        <v>2581</v>
      </c>
      <c r="B3250" s="8" t="s">
        <v>2771</v>
      </c>
      <c r="C3250" s="9" t="s">
        <v>372</v>
      </c>
    </row>
    <row r="3251">
      <c r="A3251" s="7">
        <f t="shared" si="1"/>
        <v>2582</v>
      </c>
      <c r="B3251" s="5" t="s">
        <v>2772</v>
      </c>
      <c r="C3251" s="6" t="s">
        <v>1585</v>
      </c>
    </row>
    <row r="3252">
      <c r="A3252" s="7">
        <f t="shared" si="1"/>
        <v>2583</v>
      </c>
      <c r="B3252" s="5" t="s">
        <v>2773</v>
      </c>
      <c r="C3252" s="6" t="s">
        <v>1334</v>
      </c>
    </row>
    <row r="3253">
      <c r="A3253" s="7">
        <f t="shared" si="1"/>
        <v>2584</v>
      </c>
      <c r="B3253" s="5" t="s">
        <v>2774</v>
      </c>
      <c r="C3253" s="6" t="s">
        <v>798</v>
      </c>
    </row>
    <row r="3254">
      <c r="A3254" s="7">
        <f t="shared" si="1"/>
        <v>2585</v>
      </c>
      <c r="B3254" s="5" t="s">
        <v>2775</v>
      </c>
      <c r="C3254" s="6" t="s">
        <v>603</v>
      </c>
    </row>
    <row r="3255">
      <c r="A3255" s="7">
        <f t="shared" si="1"/>
        <v>2586</v>
      </c>
      <c r="B3255" s="5" t="s">
        <v>2776</v>
      </c>
      <c r="C3255" s="6" t="s">
        <v>1369</v>
      </c>
    </row>
    <row r="3256">
      <c r="A3256" s="7">
        <f t="shared" si="1"/>
        <v>2586</v>
      </c>
      <c r="B3256" s="5" t="s">
        <v>2776</v>
      </c>
      <c r="C3256" s="6" t="s">
        <v>893</v>
      </c>
    </row>
    <row r="3257">
      <c r="A3257" s="7">
        <f t="shared" si="1"/>
        <v>2587</v>
      </c>
      <c r="B3257" s="5" t="s">
        <v>2777</v>
      </c>
      <c r="C3257" s="6" t="s">
        <v>471</v>
      </c>
    </row>
    <row r="3258">
      <c r="A3258" s="7">
        <f t="shared" si="1"/>
        <v>2588</v>
      </c>
      <c r="B3258" s="8" t="s">
        <v>2778</v>
      </c>
      <c r="C3258" s="9" t="s">
        <v>88</v>
      </c>
    </row>
    <row r="3259">
      <c r="A3259" s="7">
        <f t="shared" si="1"/>
        <v>2589</v>
      </c>
      <c r="B3259" s="5" t="s">
        <v>2779</v>
      </c>
      <c r="C3259" s="6" t="s">
        <v>346</v>
      </c>
    </row>
    <row r="3260">
      <c r="A3260" s="7">
        <f t="shared" si="1"/>
        <v>2590</v>
      </c>
      <c r="B3260" s="5" t="s">
        <v>2780</v>
      </c>
      <c r="C3260" s="6" t="s">
        <v>1324</v>
      </c>
    </row>
    <row r="3261">
      <c r="A3261" s="7">
        <f t="shared" si="1"/>
        <v>2591</v>
      </c>
      <c r="B3261" s="5" t="s">
        <v>2781</v>
      </c>
      <c r="C3261" s="6" t="s">
        <v>86</v>
      </c>
    </row>
    <row r="3262">
      <c r="A3262" s="7">
        <f t="shared" si="1"/>
        <v>2592</v>
      </c>
      <c r="B3262" s="8" t="s">
        <v>2782</v>
      </c>
      <c r="C3262" s="9" t="s">
        <v>555</v>
      </c>
    </row>
    <row r="3263">
      <c r="A3263" s="7">
        <f t="shared" si="1"/>
        <v>2593</v>
      </c>
      <c r="B3263" s="5" t="s">
        <v>2783</v>
      </c>
      <c r="C3263" s="6" t="s">
        <v>610</v>
      </c>
    </row>
    <row r="3264">
      <c r="A3264" s="7">
        <f t="shared" si="1"/>
        <v>2594</v>
      </c>
      <c r="B3264" s="5" t="s">
        <v>2784</v>
      </c>
      <c r="C3264" s="6" t="s">
        <v>683</v>
      </c>
    </row>
    <row r="3265">
      <c r="A3265" s="7">
        <f t="shared" si="1"/>
        <v>2595</v>
      </c>
      <c r="B3265" s="5" t="s">
        <v>2785</v>
      </c>
      <c r="C3265" s="6" t="s">
        <v>989</v>
      </c>
    </row>
    <row r="3266">
      <c r="A3266" s="7">
        <f t="shared" si="1"/>
        <v>2596</v>
      </c>
      <c r="B3266" s="5" t="s">
        <v>2786</v>
      </c>
      <c r="C3266" s="6" t="s">
        <v>656</v>
      </c>
    </row>
    <row r="3267">
      <c r="A3267" s="7">
        <f t="shared" si="1"/>
        <v>2597</v>
      </c>
      <c r="B3267" s="5" t="s">
        <v>2787</v>
      </c>
      <c r="C3267" s="6" t="s">
        <v>798</v>
      </c>
    </row>
    <row r="3268">
      <c r="A3268" s="7">
        <f t="shared" si="1"/>
        <v>2598</v>
      </c>
      <c r="B3268" s="5" t="s">
        <v>2788</v>
      </c>
      <c r="C3268" s="6" t="s">
        <v>1334</v>
      </c>
    </row>
    <row r="3269">
      <c r="A3269" s="7">
        <f t="shared" si="1"/>
        <v>2599</v>
      </c>
      <c r="B3269" s="5" t="s">
        <v>2789</v>
      </c>
      <c r="C3269" s="6" t="s">
        <v>69</v>
      </c>
    </row>
    <row r="3270">
      <c r="A3270" s="7">
        <f t="shared" si="1"/>
        <v>2600</v>
      </c>
      <c r="B3270" s="5" t="s">
        <v>2790</v>
      </c>
      <c r="C3270" s="6" t="s">
        <v>69</v>
      </c>
    </row>
    <row r="3271">
      <c r="A3271" s="7">
        <f t="shared" si="1"/>
        <v>2601</v>
      </c>
      <c r="B3271" s="5" t="s">
        <v>2791</v>
      </c>
      <c r="C3271" s="6" t="s">
        <v>69</v>
      </c>
    </row>
    <row r="3272">
      <c r="A3272" s="7">
        <f t="shared" si="1"/>
        <v>2602</v>
      </c>
      <c r="B3272" s="5" t="s">
        <v>2792</v>
      </c>
      <c r="C3272" s="6" t="s">
        <v>780</v>
      </c>
    </row>
    <row r="3273">
      <c r="A3273" s="7">
        <f t="shared" si="1"/>
        <v>2603</v>
      </c>
      <c r="B3273" s="8" t="s">
        <v>2793</v>
      </c>
      <c r="C3273" s="9" t="s">
        <v>1169</v>
      </c>
    </row>
    <row r="3274">
      <c r="A3274" s="7">
        <f t="shared" si="1"/>
        <v>2604</v>
      </c>
      <c r="B3274" s="5" t="s">
        <v>2794</v>
      </c>
      <c r="C3274" s="6" t="s">
        <v>1342</v>
      </c>
    </row>
    <row r="3275">
      <c r="A3275" s="7">
        <f t="shared" si="1"/>
        <v>2605</v>
      </c>
      <c r="B3275" s="5" t="s">
        <v>2795</v>
      </c>
      <c r="C3275" s="6" t="s">
        <v>62</v>
      </c>
    </row>
    <row r="3276">
      <c r="A3276" s="7">
        <f t="shared" si="1"/>
        <v>2606</v>
      </c>
      <c r="B3276" s="8" t="s">
        <v>2796</v>
      </c>
      <c r="C3276" s="9" t="s">
        <v>1776</v>
      </c>
    </row>
    <row r="3277">
      <c r="A3277" s="7">
        <f t="shared" si="1"/>
        <v>2607</v>
      </c>
      <c r="B3277" s="5" t="s">
        <v>2797</v>
      </c>
      <c r="C3277" s="6" t="s">
        <v>758</v>
      </c>
    </row>
    <row r="3278">
      <c r="A3278" s="7">
        <f t="shared" si="1"/>
        <v>2608</v>
      </c>
      <c r="B3278" s="5" t="s">
        <v>2798</v>
      </c>
      <c r="C3278" s="6" t="s">
        <v>69</v>
      </c>
    </row>
    <row r="3279">
      <c r="A3279" s="7">
        <f t="shared" si="1"/>
        <v>2609</v>
      </c>
      <c r="B3279" s="5" t="s">
        <v>2799</v>
      </c>
      <c r="C3279" s="6" t="s">
        <v>467</v>
      </c>
    </row>
    <row r="3280">
      <c r="A3280" s="7">
        <f t="shared" si="1"/>
        <v>2610</v>
      </c>
      <c r="B3280" s="5" t="s">
        <v>2800</v>
      </c>
      <c r="C3280" s="6" t="s">
        <v>69</v>
      </c>
    </row>
    <row r="3281">
      <c r="A3281" s="7">
        <f t="shared" si="1"/>
        <v>2611</v>
      </c>
      <c r="B3281" s="8" t="s">
        <v>2801</v>
      </c>
      <c r="C3281" s="9" t="s">
        <v>64</v>
      </c>
    </row>
    <row r="3282">
      <c r="A3282" s="7">
        <f t="shared" si="1"/>
        <v>2612</v>
      </c>
      <c r="B3282" s="5" t="s">
        <v>2802</v>
      </c>
      <c r="C3282" s="6" t="s">
        <v>393</v>
      </c>
    </row>
    <row r="3283">
      <c r="A3283" s="7">
        <f t="shared" si="1"/>
        <v>2613</v>
      </c>
      <c r="B3283" s="5" t="s">
        <v>2803</v>
      </c>
      <c r="C3283" s="6" t="s">
        <v>1856</v>
      </c>
    </row>
    <row r="3284">
      <c r="A3284" s="7">
        <f t="shared" si="1"/>
        <v>2614</v>
      </c>
      <c r="B3284" s="5" t="s">
        <v>2804</v>
      </c>
      <c r="C3284" s="6" t="s">
        <v>69</v>
      </c>
    </row>
    <row r="3285">
      <c r="A3285" s="7">
        <f t="shared" si="1"/>
        <v>2615</v>
      </c>
      <c r="B3285" s="5" t="s">
        <v>2805</v>
      </c>
      <c r="C3285" s="6" t="s">
        <v>798</v>
      </c>
    </row>
    <row r="3286">
      <c r="A3286" s="7">
        <f t="shared" si="1"/>
        <v>2616</v>
      </c>
      <c r="B3286" s="8" t="s">
        <v>2806</v>
      </c>
      <c r="C3286" s="9" t="s">
        <v>72</v>
      </c>
    </row>
    <row r="3287">
      <c r="A3287" s="7">
        <f t="shared" si="1"/>
        <v>2617</v>
      </c>
      <c r="B3287" s="5" t="s">
        <v>2807</v>
      </c>
      <c r="C3287" s="6" t="s">
        <v>1290</v>
      </c>
    </row>
    <row r="3288">
      <c r="A3288" s="7">
        <f t="shared" si="1"/>
        <v>2618</v>
      </c>
      <c r="B3288" s="5" t="s">
        <v>2808</v>
      </c>
      <c r="C3288" s="6" t="s">
        <v>32</v>
      </c>
    </row>
    <row r="3289">
      <c r="A3289" s="7">
        <f t="shared" si="1"/>
        <v>2619</v>
      </c>
      <c r="B3289" s="5" t="s">
        <v>2809</v>
      </c>
      <c r="C3289" s="6" t="s">
        <v>32</v>
      </c>
    </row>
    <row r="3290">
      <c r="A3290" s="7">
        <f t="shared" si="1"/>
        <v>2620</v>
      </c>
      <c r="B3290" s="5" t="s">
        <v>2810</v>
      </c>
      <c r="C3290" s="6" t="s">
        <v>1378</v>
      </c>
    </row>
    <row r="3291">
      <c r="A3291" s="7">
        <f t="shared" si="1"/>
        <v>2621</v>
      </c>
      <c r="B3291" s="5" t="s">
        <v>2811</v>
      </c>
      <c r="C3291" s="6" t="s">
        <v>603</v>
      </c>
    </row>
    <row r="3292">
      <c r="A3292" s="7">
        <f t="shared" si="1"/>
        <v>2622</v>
      </c>
      <c r="B3292" s="5" t="s">
        <v>2812</v>
      </c>
      <c r="C3292" s="6" t="s">
        <v>1620</v>
      </c>
    </row>
    <row r="3293">
      <c r="A3293" s="7">
        <f t="shared" si="1"/>
        <v>2623</v>
      </c>
      <c r="B3293" s="5" t="s">
        <v>2813</v>
      </c>
      <c r="C3293" s="6" t="s">
        <v>27</v>
      </c>
    </row>
    <row r="3294">
      <c r="A3294" s="7">
        <f t="shared" si="1"/>
        <v>2624</v>
      </c>
      <c r="B3294" s="5" t="s">
        <v>2814</v>
      </c>
      <c r="C3294" s="6" t="s">
        <v>1369</v>
      </c>
    </row>
    <row r="3295">
      <c r="A3295" s="7">
        <f t="shared" si="1"/>
        <v>2625</v>
      </c>
      <c r="B3295" s="5" t="s">
        <v>2815</v>
      </c>
      <c r="C3295" s="6" t="s">
        <v>1394</v>
      </c>
    </row>
    <row r="3296">
      <c r="A3296" s="7">
        <f t="shared" si="1"/>
        <v>2626</v>
      </c>
      <c r="B3296" s="5" t="s">
        <v>2816</v>
      </c>
      <c r="C3296" s="6" t="s">
        <v>27</v>
      </c>
    </row>
    <row r="3297">
      <c r="A3297" s="7">
        <f t="shared" si="1"/>
        <v>2627</v>
      </c>
      <c r="B3297" s="5" t="s">
        <v>2817</v>
      </c>
      <c r="C3297" s="6" t="s">
        <v>27</v>
      </c>
    </row>
    <row r="3298">
      <c r="A3298" s="7">
        <f t="shared" si="1"/>
        <v>2627</v>
      </c>
      <c r="B3298" s="5" t="s">
        <v>2817</v>
      </c>
      <c r="C3298" s="6" t="s">
        <v>1221</v>
      </c>
    </row>
    <row r="3299">
      <c r="A3299" s="7">
        <f t="shared" si="1"/>
        <v>2628</v>
      </c>
      <c r="B3299" s="5" t="s">
        <v>2818</v>
      </c>
      <c r="C3299" s="6" t="s">
        <v>1279</v>
      </c>
    </row>
    <row r="3300">
      <c r="A3300" s="7">
        <f t="shared" si="1"/>
        <v>2629</v>
      </c>
      <c r="B3300" s="5" t="s">
        <v>2819</v>
      </c>
      <c r="C3300" s="6" t="s">
        <v>1585</v>
      </c>
    </row>
    <row r="3301">
      <c r="A3301" s="7">
        <f t="shared" si="1"/>
        <v>2630</v>
      </c>
      <c r="B3301" s="5" t="s">
        <v>2820</v>
      </c>
      <c r="C3301" s="6" t="s">
        <v>86</v>
      </c>
    </row>
    <row r="3302">
      <c r="A3302" s="7">
        <f t="shared" si="1"/>
        <v>2631</v>
      </c>
      <c r="B3302" s="5" t="s">
        <v>2821</v>
      </c>
      <c r="C3302" s="6" t="s">
        <v>86</v>
      </c>
    </row>
    <row r="3303">
      <c r="A3303" s="7">
        <f t="shared" si="1"/>
        <v>2632</v>
      </c>
      <c r="B3303" s="5" t="s">
        <v>2822</v>
      </c>
      <c r="C3303" s="6" t="s">
        <v>1378</v>
      </c>
    </row>
    <row r="3304">
      <c r="A3304" s="7">
        <f t="shared" si="1"/>
        <v>2633</v>
      </c>
      <c r="B3304" s="5" t="s">
        <v>2823</v>
      </c>
      <c r="C3304" s="6" t="s">
        <v>437</v>
      </c>
    </row>
    <row r="3305">
      <c r="A3305" s="7">
        <f t="shared" si="1"/>
        <v>2634</v>
      </c>
      <c r="B3305" s="8" t="s">
        <v>2824</v>
      </c>
      <c r="C3305" s="9" t="s">
        <v>46</v>
      </c>
    </row>
    <row r="3306">
      <c r="A3306" s="7">
        <f t="shared" si="1"/>
        <v>2635</v>
      </c>
      <c r="B3306" s="5" t="s">
        <v>2825</v>
      </c>
      <c r="C3306" s="6" t="s">
        <v>798</v>
      </c>
    </row>
    <row r="3307">
      <c r="A3307" s="7">
        <f t="shared" si="1"/>
        <v>2636</v>
      </c>
      <c r="B3307" s="5" t="s">
        <v>2826</v>
      </c>
      <c r="C3307" s="6" t="s">
        <v>1248</v>
      </c>
    </row>
    <row r="3308">
      <c r="A3308" s="7">
        <f t="shared" si="1"/>
        <v>2637</v>
      </c>
      <c r="B3308" s="5" t="s">
        <v>2827</v>
      </c>
      <c r="C3308" s="6" t="s">
        <v>1248</v>
      </c>
    </row>
    <row r="3309">
      <c r="A3309" s="7">
        <f t="shared" si="1"/>
        <v>2638</v>
      </c>
      <c r="B3309" s="8" t="s">
        <v>2828</v>
      </c>
      <c r="C3309" s="9" t="s">
        <v>46</v>
      </c>
    </row>
    <row r="3310">
      <c r="A3310" s="7">
        <f t="shared" si="1"/>
        <v>2639</v>
      </c>
      <c r="B3310" s="8" t="s">
        <v>2829</v>
      </c>
      <c r="C3310" s="9" t="s">
        <v>8</v>
      </c>
    </row>
    <row r="3311">
      <c r="A3311" s="7">
        <f t="shared" si="1"/>
        <v>2640</v>
      </c>
      <c r="B3311" s="5" t="s">
        <v>2830</v>
      </c>
      <c r="C3311" s="6" t="s">
        <v>1267</v>
      </c>
    </row>
    <row r="3312">
      <c r="A3312" s="7">
        <f t="shared" si="1"/>
        <v>2641</v>
      </c>
      <c r="B3312" s="8" t="s">
        <v>2831</v>
      </c>
      <c r="C3312" s="9" t="s">
        <v>88</v>
      </c>
    </row>
    <row r="3313">
      <c r="A3313" s="7">
        <f t="shared" si="1"/>
        <v>2642</v>
      </c>
      <c r="B3313" s="8" t="s">
        <v>2832</v>
      </c>
      <c r="C3313" s="9" t="s">
        <v>88</v>
      </c>
    </row>
    <row r="3314">
      <c r="A3314" s="7">
        <f t="shared" si="1"/>
        <v>2643</v>
      </c>
      <c r="B3314" s="5" t="s">
        <v>2833</v>
      </c>
      <c r="C3314" s="6" t="s">
        <v>758</v>
      </c>
    </row>
    <row r="3315">
      <c r="A3315" s="7">
        <f t="shared" si="1"/>
        <v>2644</v>
      </c>
      <c r="B3315" s="8" t="s">
        <v>2834</v>
      </c>
      <c r="C3315" s="9" t="s">
        <v>818</v>
      </c>
    </row>
    <row r="3316">
      <c r="A3316" s="7">
        <f t="shared" si="1"/>
        <v>2645</v>
      </c>
      <c r="B3316" s="8" t="s">
        <v>2835</v>
      </c>
      <c r="C3316" s="9" t="s">
        <v>177</v>
      </c>
    </row>
    <row r="3317">
      <c r="A3317" s="7">
        <f t="shared" si="1"/>
        <v>2646</v>
      </c>
      <c r="B3317" s="8" t="s">
        <v>2836</v>
      </c>
      <c r="C3317" s="9" t="s">
        <v>893</v>
      </c>
    </row>
    <row r="3318">
      <c r="A3318" s="7">
        <f t="shared" si="1"/>
        <v>2647</v>
      </c>
      <c r="B3318" s="8" t="s">
        <v>2837</v>
      </c>
      <c r="C3318" s="9" t="s">
        <v>1169</v>
      </c>
    </row>
    <row r="3319">
      <c r="A3319" s="7">
        <f t="shared" si="1"/>
        <v>2648</v>
      </c>
      <c r="B3319" s="8" t="s">
        <v>2838</v>
      </c>
      <c r="C3319" s="9" t="s">
        <v>547</v>
      </c>
    </row>
    <row r="3320">
      <c r="A3320" s="7">
        <f t="shared" si="1"/>
        <v>2649</v>
      </c>
      <c r="B3320" s="5" t="s">
        <v>2839</v>
      </c>
      <c r="C3320" s="6" t="s">
        <v>538</v>
      </c>
    </row>
    <row r="3321">
      <c r="A3321" s="7">
        <f t="shared" si="1"/>
        <v>2650</v>
      </c>
      <c r="B3321" s="5" t="s">
        <v>2840</v>
      </c>
      <c r="C3321" s="6" t="s">
        <v>95</v>
      </c>
    </row>
    <row r="3322">
      <c r="A3322" s="7">
        <f t="shared" si="1"/>
        <v>2651</v>
      </c>
      <c r="B3322" s="5" t="s">
        <v>2841</v>
      </c>
      <c r="C3322" s="6" t="s">
        <v>1324</v>
      </c>
    </row>
    <row r="3323">
      <c r="A3323" s="7">
        <f t="shared" si="1"/>
        <v>2652</v>
      </c>
      <c r="B3323" s="5" t="s">
        <v>2842</v>
      </c>
      <c r="C3323" s="6" t="s">
        <v>1394</v>
      </c>
    </row>
    <row r="3324">
      <c r="A3324" s="7">
        <f t="shared" si="1"/>
        <v>2653</v>
      </c>
      <c r="B3324" s="5" t="s">
        <v>2843</v>
      </c>
      <c r="C3324" s="6" t="s">
        <v>612</v>
      </c>
    </row>
    <row r="3325">
      <c r="A3325" s="7">
        <f t="shared" si="1"/>
        <v>2654</v>
      </c>
      <c r="B3325" s="8" t="s">
        <v>2844</v>
      </c>
      <c r="C3325" s="9" t="s">
        <v>65</v>
      </c>
    </row>
    <row r="3326">
      <c r="A3326" s="7">
        <f t="shared" si="1"/>
        <v>2655</v>
      </c>
      <c r="B3326" s="5" t="s">
        <v>2845</v>
      </c>
      <c r="C3326" s="6" t="s">
        <v>69</v>
      </c>
    </row>
    <row r="3327">
      <c r="A3327" s="7">
        <f t="shared" si="1"/>
        <v>2656</v>
      </c>
      <c r="B3327" s="8" t="s">
        <v>2846</v>
      </c>
      <c r="C3327" s="9" t="s">
        <v>121</v>
      </c>
    </row>
    <row r="3328">
      <c r="A3328" s="7">
        <f t="shared" si="1"/>
        <v>2657</v>
      </c>
      <c r="B3328" s="8" t="s">
        <v>2847</v>
      </c>
      <c r="C3328" s="9" t="s">
        <v>547</v>
      </c>
    </row>
    <row r="3329">
      <c r="A3329" s="7">
        <f t="shared" si="1"/>
        <v>2657</v>
      </c>
      <c r="B3329" s="8" t="s">
        <v>2847</v>
      </c>
      <c r="C3329" s="9" t="s">
        <v>64</v>
      </c>
    </row>
    <row r="3330">
      <c r="A3330" s="7">
        <f t="shared" si="1"/>
        <v>2658</v>
      </c>
      <c r="B3330" s="8" t="s">
        <v>2848</v>
      </c>
      <c r="C3330" s="9" t="s">
        <v>372</v>
      </c>
    </row>
    <row r="3331">
      <c r="A3331" s="7">
        <f t="shared" si="1"/>
        <v>2659</v>
      </c>
      <c r="B3331" s="5" t="s">
        <v>2849</v>
      </c>
      <c r="C3331" s="6" t="s">
        <v>1248</v>
      </c>
    </row>
    <row r="3332">
      <c r="A3332" s="7">
        <f t="shared" si="1"/>
        <v>2660</v>
      </c>
      <c r="B3332" s="5" t="s">
        <v>2850</v>
      </c>
      <c r="C3332" s="6" t="s">
        <v>1223</v>
      </c>
    </row>
    <row r="3333">
      <c r="A3333" s="7">
        <f t="shared" si="1"/>
        <v>2661</v>
      </c>
      <c r="B3333" s="8" t="s">
        <v>2851</v>
      </c>
      <c r="C3333" s="9" t="s">
        <v>818</v>
      </c>
    </row>
    <row r="3334">
      <c r="A3334" s="7">
        <f t="shared" si="1"/>
        <v>2662</v>
      </c>
      <c r="B3334" s="8" t="s">
        <v>2852</v>
      </c>
      <c r="C3334" s="9" t="s">
        <v>46</v>
      </c>
    </row>
    <row r="3335">
      <c r="A3335" s="7">
        <f t="shared" si="1"/>
        <v>2663</v>
      </c>
      <c r="B3335" s="8" t="s">
        <v>2853</v>
      </c>
      <c r="C3335" s="9" t="s">
        <v>76</v>
      </c>
    </row>
    <row r="3336">
      <c r="A3336" s="7">
        <f t="shared" si="1"/>
        <v>2664</v>
      </c>
      <c r="B3336" s="5" t="s">
        <v>2854</v>
      </c>
      <c r="C3336" s="6" t="s">
        <v>27</v>
      </c>
    </row>
    <row r="3337">
      <c r="A3337" s="7">
        <f t="shared" si="1"/>
        <v>2665</v>
      </c>
      <c r="B3337" s="5" t="s">
        <v>2855</v>
      </c>
      <c r="C3337" s="6" t="s">
        <v>32</v>
      </c>
    </row>
    <row r="3338">
      <c r="A3338" s="7">
        <f t="shared" si="1"/>
        <v>2666</v>
      </c>
      <c r="B3338" s="8" t="s">
        <v>2856</v>
      </c>
      <c r="C3338" s="9" t="s">
        <v>8</v>
      </c>
    </row>
    <row r="3339">
      <c r="A3339" s="7">
        <f t="shared" si="1"/>
        <v>2667</v>
      </c>
      <c r="B3339" s="8" t="s">
        <v>2857</v>
      </c>
      <c r="C3339" s="9" t="s">
        <v>8</v>
      </c>
    </row>
    <row r="3340">
      <c r="A3340" s="7">
        <f t="shared" si="1"/>
        <v>2668</v>
      </c>
      <c r="B3340" s="5" t="s">
        <v>2858</v>
      </c>
      <c r="C3340" s="6" t="s">
        <v>426</v>
      </c>
    </row>
    <row r="3341">
      <c r="A3341" s="7">
        <f t="shared" si="1"/>
        <v>2669</v>
      </c>
      <c r="B3341" s="5" t="s">
        <v>2859</v>
      </c>
      <c r="C3341" s="6" t="s">
        <v>683</v>
      </c>
    </row>
    <row r="3342">
      <c r="A3342" s="7">
        <f t="shared" si="1"/>
        <v>2670</v>
      </c>
      <c r="B3342" s="8" t="s">
        <v>2860</v>
      </c>
      <c r="C3342" s="9" t="s">
        <v>845</v>
      </c>
    </row>
    <row r="3343">
      <c r="A3343" s="7">
        <f t="shared" si="1"/>
        <v>2671</v>
      </c>
      <c r="B3343" s="5" t="s">
        <v>2861</v>
      </c>
      <c r="C3343" s="6" t="s">
        <v>74</v>
      </c>
    </row>
    <row r="3344">
      <c r="A3344" s="7">
        <f t="shared" si="1"/>
        <v>2672</v>
      </c>
      <c r="B3344" s="8" t="s">
        <v>2862</v>
      </c>
      <c r="C3344" s="9" t="s">
        <v>25</v>
      </c>
    </row>
    <row r="3345">
      <c r="A3345" s="7">
        <f t="shared" si="1"/>
        <v>2673</v>
      </c>
      <c r="B3345" s="5" t="s">
        <v>2863</v>
      </c>
      <c r="C3345" s="6" t="s">
        <v>346</v>
      </c>
    </row>
    <row r="3346">
      <c r="A3346" s="7">
        <f t="shared" si="1"/>
        <v>2674</v>
      </c>
      <c r="B3346" s="8" t="s">
        <v>2864</v>
      </c>
      <c r="C3346" s="9" t="s">
        <v>547</v>
      </c>
    </row>
    <row r="3347">
      <c r="A3347" s="7">
        <f t="shared" si="1"/>
        <v>2675</v>
      </c>
      <c r="B3347" s="8" t="s">
        <v>2865</v>
      </c>
      <c r="C3347" s="9" t="s">
        <v>52</v>
      </c>
    </row>
    <row r="3348">
      <c r="A3348" s="7">
        <f t="shared" si="1"/>
        <v>2676</v>
      </c>
      <c r="B3348" s="8" t="s">
        <v>2866</v>
      </c>
      <c r="C3348" s="9" t="s">
        <v>52</v>
      </c>
    </row>
    <row r="3349">
      <c r="A3349" s="7">
        <f t="shared" si="1"/>
        <v>2677</v>
      </c>
      <c r="B3349" s="8" t="s">
        <v>2867</v>
      </c>
      <c r="C3349" s="9" t="s">
        <v>52</v>
      </c>
    </row>
    <row r="3350">
      <c r="A3350" s="7">
        <f t="shared" si="1"/>
        <v>2678</v>
      </c>
      <c r="B3350" s="8" t="s">
        <v>2868</v>
      </c>
      <c r="C3350" s="9" t="s">
        <v>52</v>
      </c>
    </row>
    <row r="3351">
      <c r="A3351" s="7">
        <f t="shared" si="1"/>
        <v>2679</v>
      </c>
      <c r="B3351" s="8" t="s">
        <v>2869</v>
      </c>
      <c r="C3351" s="6" t="s">
        <v>132</v>
      </c>
    </row>
    <row r="3352">
      <c r="A3352" s="7">
        <f t="shared" si="1"/>
        <v>2679</v>
      </c>
      <c r="B3352" s="8" t="s">
        <v>2869</v>
      </c>
      <c r="C3352" s="9" t="s">
        <v>60</v>
      </c>
    </row>
    <row r="3353">
      <c r="A3353" s="7">
        <f t="shared" si="1"/>
        <v>2679</v>
      </c>
      <c r="B3353" s="8" t="s">
        <v>2869</v>
      </c>
      <c r="C3353" s="9" t="s">
        <v>25</v>
      </c>
    </row>
    <row r="3354">
      <c r="A3354" s="7">
        <f t="shared" si="1"/>
        <v>2680</v>
      </c>
      <c r="B3354" s="8" t="s">
        <v>2870</v>
      </c>
      <c r="C3354" s="9" t="s">
        <v>52</v>
      </c>
    </row>
    <row r="3355">
      <c r="A3355" s="7">
        <f t="shared" si="1"/>
        <v>2681</v>
      </c>
      <c r="B3355" s="8" t="s">
        <v>2871</v>
      </c>
      <c r="C3355" s="9" t="s">
        <v>52</v>
      </c>
    </row>
    <row r="3356">
      <c r="A3356" s="7">
        <f t="shared" si="1"/>
        <v>2682</v>
      </c>
      <c r="B3356" s="8" t="s">
        <v>2872</v>
      </c>
      <c r="C3356" s="9" t="s">
        <v>52</v>
      </c>
    </row>
    <row r="3357">
      <c r="A3357" s="7">
        <f t="shared" si="1"/>
        <v>2683</v>
      </c>
      <c r="B3357" s="5" t="s">
        <v>2873</v>
      </c>
      <c r="C3357" s="6" t="s">
        <v>346</v>
      </c>
    </row>
    <row r="3358">
      <c r="A3358" s="7">
        <f t="shared" si="1"/>
        <v>2684</v>
      </c>
      <c r="B3358" s="5" t="s">
        <v>2874</v>
      </c>
      <c r="C3358" s="6" t="s">
        <v>1290</v>
      </c>
    </row>
    <row r="3359">
      <c r="A3359" s="7">
        <f t="shared" si="1"/>
        <v>2685</v>
      </c>
      <c r="B3359" s="5" t="s">
        <v>2875</v>
      </c>
      <c r="C3359" s="6" t="s">
        <v>346</v>
      </c>
    </row>
    <row r="3360">
      <c r="A3360" s="7">
        <f t="shared" si="1"/>
        <v>2686</v>
      </c>
      <c r="B3360" s="8" t="s">
        <v>2876</v>
      </c>
      <c r="C3360" s="9" t="s">
        <v>40</v>
      </c>
    </row>
    <row r="3361">
      <c r="A3361" s="7">
        <f t="shared" si="1"/>
        <v>2687</v>
      </c>
      <c r="B3361" s="5" t="s">
        <v>2877</v>
      </c>
      <c r="C3361" s="6" t="s">
        <v>162</v>
      </c>
    </row>
    <row r="3362">
      <c r="A3362" s="7">
        <f t="shared" si="1"/>
        <v>2687</v>
      </c>
      <c r="B3362" s="5" t="s">
        <v>2877</v>
      </c>
      <c r="C3362" s="6" t="s">
        <v>62</v>
      </c>
    </row>
    <row r="3363">
      <c r="A3363" s="7">
        <f t="shared" si="1"/>
        <v>2688</v>
      </c>
      <c r="B3363" s="8" t="s">
        <v>2878</v>
      </c>
      <c r="C3363" s="9" t="s">
        <v>40</v>
      </c>
    </row>
    <row r="3364">
      <c r="A3364" s="7">
        <f t="shared" si="1"/>
        <v>2689</v>
      </c>
      <c r="B3364" s="5" t="s">
        <v>2879</v>
      </c>
      <c r="C3364" s="6" t="s">
        <v>610</v>
      </c>
    </row>
    <row r="3365">
      <c r="A3365" s="7">
        <f t="shared" si="1"/>
        <v>2690</v>
      </c>
      <c r="B3365" s="5" t="s">
        <v>2880</v>
      </c>
      <c r="C3365" s="6" t="s">
        <v>32</v>
      </c>
    </row>
    <row r="3366">
      <c r="A3366" s="7">
        <f t="shared" si="1"/>
        <v>2691</v>
      </c>
      <c r="B3366" s="5" t="s">
        <v>2881</v>
      </c>
      <c r="C3366" s="6" t="s">
        <v>785</v>
      </c>
    </row>
    <row r="3367">
      <c r="A3367" s="7">
        <f t="shared" si="1"/>
        <v>2692</v>
      </c>
      <c r="B3367" s="15" t="s">
        <v>2882</v>
      </c>
      <c r="C3367" s="17" t="s">
        <v>426</v>
      </c>
    </row>
    <row r="3368">
      <c r="A3368" s="7">
        <f t="shared" si="1"/>
        <v>2693</v>
      </c>
      <c r="B3368" s="8" t="s">
        <v>2883</v>
      </c>
      <c r="C3368" s="9" t="s">
        <v>52</v>
      </c>
    </row>
    <row r="3369">
      <c r="A3369" s="7">
        <f t="shared" si="1"/>
        <v>2694</v>
      </c>
      <c r="B3369" s="8" t="s">
        <v>2884</v>
      </c>
      <c r="C3369" s="9" t="s">
        <v>52</v>
      </c>
    </row>
    <row r="3370">
      <c r="A3370" s="7">
        <f t="shared" si="1"/>
        <v>2695</v>
      </c>
      <c r="B3370" s="8" t="s">
        <v>2885</v>
      </c>
      <c r="C3370" s="9" t="s">
        <v>1042</v>
      </c>
    </row>
    <row r="3371">
      <c r="A3371" s="7">
        <f t="shared" si="1"/>
        <v>2696</v>
      </c>
      <c r="B3371" s="8" t="s">
        <v>2886</v>
      </c>
      <c r="C3371" s="9" t="s">
        <v>60</v>
      </c>
    </row>
    <row r="3372">
      <c r="A3372" s="7">
        <f t="shared" si="1"/>
        <v>2696</v>
      </c>
      <c r="B3372" s="8" t="s">
        <v>2886</v>
      </c>
      <c r="C3372" s="6" t="s">
        <v>59</v>
      </c>
    </row>
    <row r="3373">
      <c r="A3373" s="7">
        <f t="shared" si="1"/>
        <v>2696</v>
      </c>
      <c r="B3373" s="8" t="s">
        <v>2886</v>
      </c>
      <c r="C3373" s="9" t="s">
        <v>162</v>
      </c>
    </row>
    <row r="3374">
      <c r="A3374" s="7">
        <f t="shared" si="1"/>
        <v>2697</v>
      </c>
      <c r="B3374" s="5" t="s">
        <v>2887</v>
      </c>
      <c r="C3374" s="6" t="s">
        <v>1007</v>
      </c>
    </row>
    <row r="3375">
      <c r="A3375" s="7">
        <f t="shared" si="1"/>
        <v>2698</v>
      </c>
      <c r="B3375" s="8" t="s">
        <v>2888</v>
      </c>
      <c r="C3375" s="9" t="s">
        <v>372</v>
      </c>
    </row>
    <row r="3376">
      <c r="A3376" s="7">
        <f t="shared" si="1"/>
        <v>2699</v>
      </c>
      <c r="B3376" s="8" t="s">
        <v>2889</v>
      </c>
      <c r="C3376" s="9" t="s">
        <v>815</v>
      </c>
    </row>
    <row r="3377">
      <c r="A3377" s="7">
        <f t="shared" si="1"/>
        <v>2700</v>
      </c>
      <c r="B3377" s="5" t="s">
        <v>2890</v>
      </c>
      <c r="C3377" s="6" t="s">
        <v>683</v>
      </c>
    </row>
    <row r="3378">
      <c r="A3378" s="7">
        <f t="shared" si="1"/>
        <v>2701</v>
      </c>
      <c r="B3378" s="5" t="s">
        <v>2891</v>
      </c>
      <c r="C3378" s="6" t="s">
        <v>1223</v>
      </c>
    </row>
    <row r="3379">
      <c r="A3379" s="7">
        <f t="shared" si="1"/>
        <v>2702</v>
      </c>
      <c r="B3379" s="5" t="s">
        <v>2892</v>
      </c>
      <c r="C3379" s="6" t="s">
        <v>2549</v>
      </c>
    </row>
    <row r="3380">
      <c r="A3380" s="7">
        <f t="shared" si="1"/>
        <v>2703</v>
      </c>
      <c r="B3380" s="5" t="s">
        <v>2893</v>
      </c>
      <c r="C3380" s="6" t="s">
        <v>1207</v>
      </c>
    </row>
    <row r="3381">
      <c r="A3381" s="7">
        <f t="shared" si="1"/>
        <v>2704</v>
      </c>
      <c r="B3381" s="5" t="s">
        <v>2894</v>
      </c>
      <c r="C3381" s="6" t="s">
        <v>437</v>
      </c>
    </row>
    <row r="3382">
      <c r="A3382" s="7">
        <f t="shared" si="1"/>
        <v>2705</v>
      </c>
      <c r="B3382" s="5" t="s">
        <v>2895</v>
      </c>
      <c r="C3382" s="6" t="s">
        <v>95</v>
      </c>
    </row>
    <row r="3383">
      <c r="A3383" s="7">
        <f t="shared" si="1"/>
        <v>2706</v>
      </c>
      <c r="B3383" s="8" t="s">
        <v>2896</v>
      </c>
      <c r="C3383" s="9" t="s">
        <v>117</v>
      </c>
    </row>
    <row r="3384">
      <c r="A3384" s="7">
        <f t="shared" si="1"/>
        <v>2707</v>
      </c>
      <c r="B3384" s="8" t="s">
        <v>2897</v>
      </c>
      <c r="C3384" s="9" t="s">
        <v>40</v>
      </c>
    </row>
    <row r="3385">
      <c r="A3385" s="7">
        <f t="shared" si="1"/>
        <v>2708</v>
      </c>
      <c r="B3385" s="5" t="s">
        <v>2898</v>
      </c>
      <c r="C3385" s="6" t="s">
        <v>86</v>
      </c>
    </row>
    <row r="3386">
      <c r="A3386" s="7">
        <f t="shared" si="1"/>
        <v>2709</v>
      </c>
      <c r="B3386" s="5" t="s">
        <v>2899</v>
      </c>
      <c r="C3386" s="6" t="s">
        <v>798</v>
      </c>
    </row>
    <row r="3387">
      <c r="A3387" s="7">
        <f t="shared" si="1"/>
        <v>2710</v>
      </c>
      <c r="B3387" s="8" t="s">
        <v>2900</v>
      </c>
      <c r="C3387" s="6" t="s">
        <v>2901</v>
      </c>
    </row>
    <row r="3388">
      <c r="A3388" s="7">
        <f t="shared" si="1"/>
        <v>2710</v>
      </c>
      <c r="B3388" s="8" t="s">
        <v>2900</v>
      </c>
      <c r="C3388" s="9" t="s">
        <v>60</v>
      </c>
    </row>
    <row r="3389">
      <c r="A3389" s="7">
        <f t="shared" si="1"/>
        <v>2711</v>
      </c>
      <c r="B3389" s="8" t="s">
        <v>2902</v>
      </c>
      <c r="C3389" s="9" t="s">
        <v>1042</v>
      </c>
    </row>
    <row r="3390">
      <c r="A3390" s="7">
        <f t="shared" si="1"/>
        <v>2711</v>
      </c>
      <c r="B3390" s="8" t="s">
        <v>2902</v>
      </c>
      <c r="C3390" s="9" t="s">
        <v>815</v>
      </c>
    </row>
    <row r="3391">
      <c r="A3391" s="7">
        <f t="shared" si="1"/>
        <v>2712</v>
      </c>
      <c r="B3391" s="5" t="s">
        <v>2903</v>
      </c>
      <c r="C3391" s="6" t="s">
        <v>267</v>
      </c>
    </row>
    <row r="3392">
      <c r="A3392" s="7">
        <f t="shared" si="1"/>
        <v>2713</v>
      </c>
      <c r="B3392" s="5" t="s">
        <v>2904</v>
      </c>
      <c r="C3392" s="6" t="s">
        <v>267</v>
      </c>
    </row>
    <row r="3393">
      <c r="A3393" s="7">
        <f t="shared" si="1"/>
        <v>2713</v>
      </c>
      <c r="B3393" s="5" t="s">
        <v>2904</v>
      </c>
      <c r="C3393" s="6" t="s">
        <v>91</v>
      </c>
    </row>
    <row r="3394">
      <c r="A3394" s="7">
        <f t="shared" si="1"/>
        <v>2714</v>
      </c>
      <c r="B3394" s="5" t="s">
        <v>2905</v>
      </c>
      <c r="C3394" s="6" t="s">
        <v>818</v>
      </c>
    </row>
    <row r="3395">
      <c r="A3395" s="7">
        <f t="shared" si="1"/>
        <v>2715</v>
      </c>
      <c r="B3395" s="8" t="s">
        <v>2906</v>
      </c>
      <c r="C3395" s="6" t="s">
        <v>90</v>
      </c>
    </row>
    <row r="3396">
      <c r="A3396" s="7">
        <f t="shared" si="1"/>
        <v>2716</v>
      </c>
      <c r="B3396" s="8" t="s">
        <v>2907</v>
      </c>
      <c r="C3396" s="9" t="s">
        <v>40</v>
      </c>
    </row>
    <row r="3397">
      <c r="A3397" s="7">
        <f t="shared" si="1"/>
        <v>2717</v>
      </c>
      <c r="B3397" s="5" t="s">
        <v>2908</v>
      </c>
      <c r="C3397" s="6" t="s">
        <v>20</v>
      </c>
    </row>
    <row r="3398">
      <c r="A3398" s="7">
        <f t="shared" si="1"/>
        <v>2718</v>
      </c>
      <c r="B3398" s="8" t="s">
        <v>2909</v>
      </c>
      <c r="C3398" s="9" t="s">
        <v>88</v>
      </c>
    </row>
    <row r="3399">
      <c r="A3399" s="7">
        <f t="shared" si="1"/>
        <v>2719</v>
      </c>
      <c r="B3399" s="8" t="s">
        <v>2910</v>
      </c>
      <c r="C3399" s="9" t="s">
        <v>547</v>
      </c>
    </row>
    <row r="3400">
      <c r="A3400" s="7">
        <f t="shared" si="1"/>
        <v>2720</v>
      </c>
      <c r="B3400" s="5" t="s">
        <v>2911</v>
      </c>
      <c r="C3400" s="6" t="s">
        <v>142</v>
      </c>
    </row>
    <row r="3401">
      <c r="A3401" s="7">
        <f t="shared" si="1"/>
        <v>2721</v>
      </c>
      <c r="B3401" s="5" t="s">
        <v>2912</v>
      </c>
      <c r="C3401" s="6" t="s">
        <v>4</v>
      </c>
    </row>
    <row r="3402">
      <c r="A3402" s="7">
        <f t="shared" si="1"/>
        <v>2722</v>
      </c>
      <c r="B3402" s="5" t="s">
        <v>2913</v>
      </c>
      <c r="C3402" s="6" t="s">
        <v>1267</v>
      </c>
    </row>
    <row r="3403">
      <c r="A3403" s="7">
        <f t="shared" si="1"/>
        <v>2723</v>
      </c>
      <c r="B3403" s="8" t="s">
        <v>2914</v>
      </c>
      <c r="C3403" s="9" t="s">
        <v>40</v>
      </c>
    </row>
    <row r="3404">
      <c r="A3404" s="7">
        <f t="shared" si="1"/>
        <v>2724</v>
      </c>
      <c r="B3404" s="8" t="s">
        <v>2915</v>
      </c>
      <c r="C3404" s="9" t="s">
        <v>54</v>
      </c>
    </row>
    <row r="3405">
      <c r="A3405" s="7">
        <f t="shared" si="1"/>
        <v>2724</v>
      </c>
      <c r="B3405" s="8" t="s">
        <v>2915</v>
      </c>
      <c r="C3405" s="9" t="s">
        <v>25</v>
      </c>
    </row>
    <row r="3406">
      <c r="A3406" s="7">
        <f t="shared" si="1"/>
        <v>2725</v>
      </c>
      <c r="B3406" s="5" t="s">
        <v>2916</v>
      </c>
      <c r="C3406" s="6" t="s">
        <v>1856</v>
      </c>
    </row>
    <row r="3407">
      <c r="A3407" s="7">
        <f t="shared" si="1"/>
        <v>2726</v>
      </c>
      <c r="B3407" s="8" t="s">
        <v>2917</v>
      </c>
      <c r="C3407" s="9" t="s">
        <v>530</v>
      </c>
    </row>
    <row r="3408">
      <c r="A3408" s="7">
        <f t="shared" si="1"/>
        <v>2727</v>
      </c>
      <c r="B3408" s="8" t="s">
        <v>2918</v>
      </c>
      <c r="C3408" s="6" t="s">
        <v>1012</v>
      </c>
    </row>
    <row r="3409">
      <c r="A3409" s="7">
        <f t="shared" si="1"/>
        <v>2728</v>
      </c>
      <c r="B3409" s="8" t="s">
        <v>2919</v>
      </c>
      <c r="C3409" s="9" t="s">
        <v>88</v>
      </c>
    </row>
    <row r="3410">
      <c r="A3410" s="7">
        <f t="shared" si="1"/>
        <v>2729</v>
      </c>
      <c r="B3410" s="8" t="s">
        <v>2920</v>
      </c>
      <c r="C3410" s="9" t="s">
        <v>88</v>
      </c>
    </row>
    <row r="3411">
      <c r="A3411" s="7">
        <f t="shared" si="1"/>
        <v>2730</v>
      </c>
      <c r="B3411" s="5" t="s">
        <v>2921</v>
      </c>
      <c r="C3411" s="6" t="s">
        <v>1585</v>
      </c>
    </row>
    <row r="3412">
      <c r="A3412" s="7">
        <f t="shared" si="1"/>
        <v>2731</v>
      </c>
      <c r="B3412" s="5" t="s">
        <v>2922</v>
      </c>
      <c r="C3412" s="6" t="s">
        <v>612</v>
      </c>
    </row>
    <row r="3413">
      <c r="A3413" s="7">
        <f t="shared" si="1"/>
        <v>2732</v>
      </c>
      <c r="B3413" s="5" t="s">
        <v>2923</v>
      </c>
      <c r="C3413" s="6" t="s">
        <v>1207</v>
      </c>
    </row>
    <row r="3414">
      <c r="A3414" s="7">
        <f t="shared" si="1"/>
        <v>2733</v>
      </c>
      <c r="B3414" s="8" t="s">
        <v>2924</v>
      </c>
      <c r="C3414" s="6" t="s">
        <v>60</v>
      </c>
    </row>
    <row r="3415">
      <c r="A3415" s="7">
        <f t="shared" si="1"/>
        <v>2734</v>
      </c>
      <c r="B3415" s="8" t="s">
        <v>2925</v>
      </c>
      <c r="C3415" s="9" t="s">
        <v>40</v>
      </c>
    </row>
    <row r="3416">
      <c r="A3416" s="7">
        <f t="shared" si="1"/>
        <v>2735</v>
      </c>
      <c r="B3416" s="8" t="s">
        <v>2926</v>
      </c>
      <c r="C3416" s="9" t="s">
        <v>188</v>
      </c>
    </row>
    <row r="3417">
      <c r="A3417" s="7">
        <f t="shared" si="1"/>
        <v>2736</v>
      </c>
      <c r="B3417" s="8" t="s">
        <v>2927</v>
      </c>
      <c r="C3417" s="9" t="s">
        <v>416</v>
      </c>
    </row>
    <row r="3418">
      <c r="A3418" s="7">
        <f t="shared" si="1"/>
        <v>2737</v>
      </c>
      <c r="B3418" s="8" t="s">
        <v>2928</v>
      </c>
      <c r="C3418" s="9" t="s">
        <v>372</v>
      </c>
    </row>
    <row r="3419">
      <c r="A3419" s="7">
        <f t="shared" si="1"/>
        <v>2738</v>
      </c>
      <c r="B3419" s="5" t="s">
        <v>2929</v>
      </c>
      <c r="C3419" s="6" t="s">
        <v>1267</v>
      </c>
    </row>
    <row r="3420">
      <c r="A3420" s="7">
        <f t="shared" si="1"/>
        <v>2739</v>
      </c>
      <c r="B3420" s="8" t="s">
        <v>2930</v>
      </c>
      <c r="C3420" s="6" t="s">
        <v>132</v>
      </c>
    </row>
    <row r="3421">
      <c r="A3421" s="7">
        <f t="shared" si="1"/>
        <v>2739</v>
      </c>
      <c r="B3421" s="8" t="s">
        <v>2930</v>
      </c>
      <c r="C3421" s="6" t="s">
        <v>334</v>
      </c>
    </row>
    <row r="3422">
      <c r="A3422" s="7">
        <f t="shared" si="1"/>
        <v>2739</v>
      </c>
      <c r="B3422" s="8" t="s">
        <v>2930</v>
      </c>
      <c r="C3422" s="6" t="s">
        <v>179</v>
      </c>
    </row>
    <row r="3423">
      <c r="A3423" s="7">
        <f t="shared" si="1"/>
        <v>2739</v>
      </c>
      <c r="B3423" s="8" t="s">
        <v>2930</v>
      </c>
      <c r="C3423" s="6" t="s">
        <v>153</v>
      </c>
    </row>
    <row r="3424">
      <c r="A3424" s="7">
        <f t="shared" si="1"/>
        <v>2739</v>
      </c>
      <c r="B3424" s="8" t="s">
        <v>2930</v>
      </c>
      <c r="C3424" s="6" t="s">
        <v>2067</v>
      </c>
    </row>
    <row r="3425">
      <c r="A3425" s="7">
        <f t="shared" si="1"/>
        <v>2739</v>
      </c>
      <c r="B3425" s="8" t="s">
        <v>2930</v>
      </c>
      <c r="C3425" s="9" t="s">
        <v>60</v>
      </c>
    </row>
    <row r="3426">
      <c r="A3426" s="7">
        <f t="shared" si="1"/>
        <v>2739</v>
      </c>
      <c r="B3426" s="8" t="s">
        <v>2930</v>
      </c>
      <c r="C3426" s="9" t="s">
        <v>25</v>
      </c>
    </row>
    <row r="3427">
      <c r="A3427" s="7">
        <f t="shared" si="1"/>
        <v>2740</v>
      </c>
      <c r="B3427" s="8" t="s">
        <v>2931</v>
      </c>
      <c r="C3427" s="9" t="s">
        <v>815</v>
      </c>
    </row>
    <row r="3428">
      <c r="A3428" s="7">
        <f t="shared" si="1"/>
        <v>2741</v>
      </c>
      <c r="B3428" s="5" t="s">
        <v>2932</v>
      </c>
      <c r="C3428" s="6" t="s">
        <v>346</v>
      </c>
    </row>
    <row r="3429">
      <c r="A3429" s="7">
        <f t="shared" si="1"/>
        <v>2742</v>
      </c>
      <c r="B3429" s="5" t="s">
        <v>2933</v>
      </c>
      <c r="C3429" s="6" t="s">
        <v>462</v>
      </c>
    </row>
    <row r="3430">
      <c r="A3430" s="7">
        <f t="shared" si="1"/>
        <v>2743</v>
      </c>
      <c r="B3430" s="8" t="s">
        <v>2934</v>
      </c>
      <c r="C3430" s="9" t="s">
        <v>815</v>
      </c>
    </row>
    <row r="3431">
      <c r="A3431" s="7">
        <f t="shared" si="1"/>
        <v>2744</v>
      </c>
      <c r="B3431" s="5" t="s">
        <v>2935</v>
      </c>
      <c r="C3431" s="6" t="s">
        <v>621</v>
      </c>
    </row>
    <row r="3432">
      <c r="A3432" s="7">
        <f t="shared" si="1"/>
        <v>2745</v>
      </c>
      <c r="B3432" s="5" t="s">
        <v>2936</v>
      </c>
      <c r="C3432" s="6" t="s">
        <v>59</v>
      </c>
    </row>
    <row r="3433">
      <c r="A3433" s="7">
        <f t="shared" si="1"/>
        <v>2746</v>
      </c>
      <c r="B3433" s="5" t="s">
        <v>2937</v>
      </c>
      <c r="C3433" s="6" t="s">
        <v>939</v>
      </c>
    </row>
    <row r="3434">
      <c r="A3434" s="7">
        <f t="shared" si="1"/>
        <v>2747</v>
      </c>
      <c r="B3434" s="5" t="s">
        <v>2938</v>
      </c>
      <c r="C3434" s="6" t="s">
        <v>655</v>
      </c>
    </row>
    <row r="3435">
      <c r="A3435" s="7">
        <f t="shared" si="1"/>
        <v>2748</v>
      </c>
      <c r="B3435" s="8" t="s">
        <v>2939</v>
      </c>
      <c r="C3435" s="9" t="s">
        <v>815</v>
      </c>
    </row>
    <row r="3436">
      <c r="A3436" s="7">
        <f t="shared" si="1"/>
        <v>2749</v>
      </c>
      <c r="B3436" s="5" t="s">
        <v>2940</v>
      </c>
      <c r="C3436" s="6" t="s">
        <v>591</v>
      </c>
    </row>
    <row r="3437">
      <c r="A3437" s="7">
        <f t="shared" si="1"/>
        <v>2750</v>
      </c>
      <c r="B3437" s="5" t="s">
        <v>2941</v>
      </c>
      <c r="C3437" s="6" t="s">
        <v>798</v>
      </c>
    </row>
    <row r="3438">
      <c r="A3438" s="7">
        <f t="shared" si="1"/>
        <v>2751</v>
      </c>
      <c r="B3438" s="8" t="s">
        <v>2942</v>
      </c>
      <c r="C3438" s="9" t="s">
        <v>40</v>
      </c>
    </row>
    <row r="3439">
      <c r="A3439" s="7">
        <f t="shared" si="1"/>
        <v>2752</v>
      </c>
      <c r="B3439" s="8" t="s">
        <v>2943</v>
      </c>
      <c r="C3439" s="6" t="s">
        <v>313</v>
      </c>
    </row>
    <row r="3440">
      <c r="A3440" s="7">
        <f t="shared" si="1"/>
        <v>2752</v>
      </c>
      <c r="B3440" s="8" t="s">
        <v>2943</v>
      </c>
      <c r="C3440" s="9" t="s">
        <v>25</v>
      </c>
    </row>
    <row r="3441">
      <c r="A3441" s="7">
        <f t="shared" si="1"/>
        <v>2752</v>
      </c>
      <c r="B3441" s="8" t="s">
        <v>2943</v>
      </c>
      <c r="C3441" s="9" t="s">
        <v>142</v>
      </c>
    </row>
    <row r="3442">
      <c r="A3442" s="7">
        <f t="shared" si="1"/>
        <v>2753</v>
      </c>
      <c r="B3442" s="5" t="s">
        <v>2944</v>
      </c>
      <c r="C3442" s="6" t="s">
        <v>1495</v>
      </c>
    </row>
    <row r="3443">
      <c r="A3443" s="7">
        <f t="shared" si="1"/>
        <v>2754</v>
      </c>
      <c r="B3443" s="5" t="s">
        <v>2945</v>
      </c>
      <c r="C3443" s="6" t="s">
        <v>471</v>
      </c>
    </row>
    <row r="3444">
      <c r="A3444" s="7">
        <f t="shared" si="1"/>
        <v>2754</v>
      </c>
      <c r="B3444" s="5" t="s">
        <v>2945</v>
      </c>
      <c r="C3444" s="6" t="s">
        <v>20</v>
      </c>
    </row>
    <row r="3445">
      <c r="A3445" s="7">
        <f t="shared" si="1"/>
        <v>2755</v>
      </c>
      <c r="B3445" s="5" t="s">
        <v>2946</v>
      </c>
      <c r="C3445" s="6" t="s">
        <v>367</v>
      </c>
    </row>
    <row r="3446">
      <c r="A3446" s="7">
        <f t="shared" si="1"/>
        <v>2756</v>
      </c>
      <c r="B3446" s="5" t="s">
        <v>2947</v>
      </c>
      <c r="C3446" s="6" t="s">
        <v>1458</v>
      </c>
    </row>
    <row r="3447">
      <c r="A3447" s="7">
        <f t="shared" si="1"/>
        <v>2756</v>
      </c>
      <c r="B3447" s="5" t="s">
        <v>2947</v>
      </c>
      <c r="C3447" s="6" t="s">
        <v>405</v>
      </c>
    </row>
    <row r="3448">
      <c r="A3448" s="7">
        <f t="shared" si="1"/>
        <v>2757</v>
      </c>
      <c r="B3448" s="5" t="s">
        <v>2948</v>
      </c>
      <c r="C3448" s="6" t="s">
        <v>367</v>
      </c>
    </row>
    <row r="3449">
      <c r="A3449" s="7">
        <f t="shared" si="1"/>
        <v>2758</v>
      </c>
      <c r="B3449" s="5" t="s">
        <v>2949</v>
      </c>
      <c r="C3449" s="6" t="s">
        <v>1495</v>
      </c>
    </row>
    <row r="3450">
      <c r="A3450" s="7">
        <f t="shared" si="1"/>
        <v>2759</v>
      </c>
      <c r="B3450" s="5" t="s">
        <v>2950</v>
      </c>
      <c r="C3450" s="6" t="s">
        <v>591</v>
      </c>
    </row>
    <row r="3451">
      <c r="A3451" s="7">
        <f t="shared" si="1"/>
        <v>2760</v>
      </c>
      <c r="B3451" s="8" t="s">
        <v>2951</v>
      </c>
      <c r="C3451" s="6" t="s">
        <v>150</v>
      </c>
    </row>
    <row r="3452">
      <c r="A3452" s="7">
        <f t="shared" si="1"/>
        <v>2761</v>
      </c>
      <c r="B3452" s="5" t="s">
        <v>2952</v>
      </c>
      <c r="C3452" s="6" t="s">
        <v>1007</v>
      </c>
    </row>
    <row r="3453">
      <c r="A3453" s="7">
        <f t="shared" si="1"/>
        <v>2761</v>
      </c>
      <c r="B3453" s="5" t="s">
        <v>2952</v>
      </c>
      <c r="C3453" s="6" t="s">
        <v>656</v>
      </c>
    </row>
    <row r="3454">
      <c r="A3454" s="7">
        <f t="shared" si="1"/>
        <v>2762</v>
      </c>
      <c r="B3454" s="8" t="s">
        <v>2953</v>
      </c>
      <c r="C3454" s="9" t="s">
        <v>54</v>
      </c>
    </row>
    <row r="3455">
      <c r="A3455" s="7">
        <f t="shared" si="1"/>
        <v>2763</v>
      </c>
      <c r="B3455" s="8" t="s">
        <v>2954</v>
      </c>
      <c r="C3455" s="9" t="s">
        <v>40</v>
      </c>
    </row>
    <row r="3456">
      <c r="A3456" s="7">
        <f t="shared" si="1"/>
        <v>2764</v>
      </c>
      <c r="B3456" s="8" t="s">
        <v>2955</v>
      </c>
      <c r="C3456" s="9" t="s">
        <v>52</v>
      </c>
    </row>
    <row r="3457">
      <c r="A3457" s="7">
        <f t="shared" si="1"/>
        <v>2765</v>
      </c>
      <c r="B3457" s="8" t="s">
        <v>2956</v>
      </c>
      <c r="C3457" s="9" t="s">
        <v>818</v>
      </c>
    </row>
    <row r="3458">
      <c r="A3458" s="7">
        <f t="shared" si="1"/>
        <v>2766</v>
      </c>
      <c r="B3458" s="8" t="s">
        <v>2957</v>
      </c>
      <c r="C3458" s="9" t="s">
        <v>88</v>
      </c>
    </row>
    <row r="3459">
      <c r="A3459" s="7">
        <f t="shared" si="1"/>
        <v>2767</v>
      </c>
      <c r="B3459" s="5" t="s">
        <v>2958</v>
      </c>
      <c r="C3459" s="6" t="s">
        <v>1007</v>
      </c>
    </row>
    <row r="3460">
      <c r="A3460" s="7">
        <f t="shared" si="1"/>
        <v>2767</v>
      </c>
      <c r="B3460" s="5" t="s">
        <v>2958</v>
      </c>
      <c r="C3460" s="6" t="s">
        <v>656</v>
      </c>
    </row>
    <row r="3461">
      <c r="A3461" s="7">
        <f t="shared" si="1"/>
        <v>2768</v>
      </c>
      <c r="B3461" s="5" t="s">
        <v>2959</v>
      </c>
      <c r="C3461" s="6" t="s">
        <v>462</v>
      </c>
    </row>
    <row r="3462">
      <c r="A3462" s="7">
        <f t="shared" si="1"/>
        <v>2768</v>
      </c>
      <c r="B3462" s="5" t="s">
        <v>2959</v>
      </c>
      <c r="C3462" s="6" t="s">
        <v>25</v>
      </c>
    </row>
    <row r="3463">
      <c r="A3463" s="7">
        <f t="shared" si="1"/>
        <v>2769</v>
      </c>
      <c r="B3463" s="5" t="s">
        <v>2960</v>
      </c>
      <c r="C3463" s="6" t="s">
        <v>462</v>
      </c>
    </row>
    <row r="3464">
      <c r="A3464" s="7">
        <f t="shared" si="1"/>
        <v>2769</v>
      </c>
      <c r="B3464" s="5" t="s">
        <v>2960</v>
      </c>
      <c r="C3464" s="6" t="s">
        <v>25</v>
      </c>
    </row>
    <row r="3465">
      <c r="A3465" s="7">
        <f t="shared" si="1"/>
        <v>2770</v>
      </c>
      <c r="B3465" s="5" t="s">
        <v>2961</v>
      </c>
      <c r="C3465" s="6" t="s">
        <v>462</v>
      </c>
    </row>
    <row r="3466">
      <c r="A3466" s="7">
        <f t="shared" si="1"/>
        <v>2771</v>
      </c>
      <c r="B3466" s="5" t="s">
        <v>2962</v>
      </c>
      <c r="C3466" s="6" t="s">
        <v>346</v>
      </c>
    </row>
    <row r="3467">
      <c r="A3467" s="7">
        <f t="shared" si="1"/>
        <v>2772</v>
      </c>
      <c r="B3467" s="8" t="s">
        <v>2963</v>
      </c>
      <c r="C3467" s="9" t="s">
        <v>46</v>
      </c>
    </row>
    <row r="3468">
      <c r="A3468" s="7">
        <f t="shared" si="1"/>
        <v>2773</v>
      </c>
      <c r="B3468" s="8" t="s">
        <v>2964</v>
      </c>
      <c r="C3468" s="6" t="s">
        <v>150</v>
      </c>
    </row>
    <row r="3469">
      <c r="A3469" s="7">
        <f t="shared" si="1"/>
        <v>2774</v>
      </c>
      <c r="B3469" s="5" t="s">
        <v>2965</v>
      </c>
      <c r="C3469" s="6" t="s">
        <v>20</v>
      </c>
    </row>
    <row r="3470">
      <c r="A3470" s="7">
        <f t="shared" si="1"/>
        <v>2775</v>
      </c>
      <c r="B3470" s="8" t="s">
        <v>2966</v>
      </c>
      <c r="C3470" s="9" t="s">
        <v>60</v>
      </c>
    </row>
    <row r="3471">
      <c r="A3471" s="7">
        <f t="shared" si="1"/>
        <v>2775</v>
      </c>
      <c r="B3471" s="8" t="s">
        <v>2966</v>
      </c>
      <c r="C3471" s="9" t="s">
        <v>40</v>
      </c>
    </row>
    <row r="3472">
      <c r="A3472" s="7">
        <f t="shared" si="1"/>
        <v>2775</v>
      </c>
      <c r="B3472" s="8" t="s">
        <v>2966</v>
      </c>
      <c r="C3472" s="9" t="s">
        <v>142</v>
      </c>
    </row>
    <row r="3473">
      <c r="A3473" s="7">
        <f t="shared" si="1"/>
        <v>2776</v>
      </c>
      <c r="B3473" s="8" t="s">
        <v>2967</v>
      </c>
      <c r="C3473" s="9" t="s">
        <v>815</v>
      </c>
    </row>
    <row r="3474">
      <c r="A3474" s="7">
        <f t="shared" si="1"/>
        <v>2777</v>
      </c>
      <c r="B3474" s="5" t="s">
        <v>2968</v>
      </c>
      <c r="C3474" s="6" t="s">
        <v>471</v>
      </c>
    </row>
    <row r="3475">
      <c r="A3475" s="7">
        <f t="shared" si="1"/>
        <v>2778</v>
      </c>
      <c r="B3475" s="8" t="s">
        <v>2969</v>
      </c>
      <c r="C3475" s="6" t="s">
        <v>150</v>
      </c>
    </row>
    <row r="3476">
      <c r="A3476" s="7">
        <f t="shared" si="1"/>
        <v>2778</v>
      </c>
      <c r="B3476" s="8" t="s">
        <v>2969</v>
      </c>
      <c r="C3476" s="9" t="s">
        <v>162</v>
      </c>
    </row>
    <row r="3477">
      <c r="A3477" s="7">
        <f t="shared" si="1"/>
        <v>2779</v>
      </c>
      <c r="B3477" s="8" t="s">
        <v>2970</v>
      </c>
      <c r="C3477" s="9" t="s">
        <v>64</v>
      </c>
    </row>
    <row r="3478">
      <c r="A3478" s="7">
        <f t="shared" si="1"/>
        <v>2780</v>
      </c>
      <c r="B3478" s="8" t="s">
        <v>2971</v>
      </c>
      <c r="C3478" s="9" t="s">
        <v>40</v>
      </c>
    </row>
    <row r="3479">
      <c r="A3479" s="7">
        <f t="shared" si="1"/>
        <v>2780</v>
      </c>
      <c r="B3479" s="8" t="s">
        <v>2971</v>
      </c>
      <c r="C3479" s="9" t="s">
        <v>399</v>
      </c>
    </row>
    <row r="3480">
      <c r="A3480" s="7">
        <f t="shared" si="1"/>
        <v>2781</v>
      </c>
      <c r="B3480" s="5" t="s">
        <v>2972</v>
      </c>
      <c r="C3480" s="6" t="s">
        <v>1248</v>
      </c>
    </row>
    <row r="3481">
      <c r="A3481" s="7">
        <f t="shared" si="1"/>
        <v>2782</v>
      </c>
      <c r="B3481" s="8" t="s">
        <v>2973</v>
      </c>
      <c r="C3481" s="9" t="s">
        <v>815</v>
      </c>
    </row>
    <row r="3482">
      <c r="A3482" s="7">
        <f t="shared" si="1"/>
        <v>2783</v>
      </c>
      <c r="B3482" s="8" t="s">
        <v>2974</v>
      </c>
      <c r="C3482" s="9" t="s">
        <v>83</v>
      </c>
    </row>
    <row r="3483">
      <c r="A3483" s="7">
        <f t="shared" si="1"/>
        <v>2784</v>
      </c>
      <c r="B3483" s="5" t="s">
        <v>2975</v>
      </c>
      <c r="C3483" s="6" t="s">
        <v>1007</v>
      </c>
    </row>
    <row r="3484">
      <c r="A3484" s="7">
        <f t="shared" si="1"/>
        <v>2785</v>
      </c>
      <c r="B3484" s="8" t="s">
        <v>2976</v>
      </c>
      <c r="C3484" s="9" t="s">
        <v>83</v>
      </c>
    </row>
    <row r="3485">
      <c r="A3485" s="7">
        <f t="shared" si="1"/>
        <v>2786</v>
      </c>
      <c r="B3485" s="8" t="s">
        <v>2977</v>
      </c>
      <c r="C3485" s="9" t="s">
        <v>40</v>
      </c>
    </row>
    <row r="3486">
      <c r="A3486" s="7">
        <f t="shared" si="1"/>
        <v>2787</v>
      </c>
      <c r="B3486" s="5" t="s">
        <v>2978</v>
      </c>
      <c r="C3486" s="6" t="s">
        <v>731</v>
      </c>
    </row>
    <row r="3487">
      <c r="A3487" s="7">
        <f t="shared" si="1"/>
        <v>2788</v>
      </c>
      <c r="B3487" s="5" t="s">
        <v>2979</v>
      </c>
      <c r="C3487" s="6" t="s">
        <v>20</v>
      </c>
    </row>
    <row r="3488">
      <c r="A3488" s="7">
        <f t="shared" si="1"/>
        <v>2789</v>
      </c>
      <c r="B3488" s="8" t="s">
        <v>2980</v>
      </c>
      <c r="C3488" s="9" t="s">
        <v>616</v>
      </c>
    </row>
    <row r="3489">
      <c r="A3489" s="7">
        <f t="shared" si="1"/>
        <v>2790</v>
      </c>
      <c r="B3489" s="8" t="s">
        <v>2981</v>
      </c>
      <c r="C3489" s="9" t="s">
        <v>845</v>
      </c>
    </row>
    <row r="3490">
      <c r="A3490" s="7">
        <f t="shared" si="1"/>
        <v>2791</v>
      </c>
      <c r="B3490" s="8" t="s">
        <v>2982</v>
      </c>
      <c r="C3490" s="9" t="s">
        <v>162</v>
      </c>
    </row>
    <row r="3491">
      <c r="A3491" s="7">
        <f t="shared" si="1"/>
        <v>2792</v>
      </c>
      <c r="B3491" s="8" t="s">
        <v>2983</v>
      </c>
      <c r="C3491" s="9" t="s">
        <v>722</v>
      </c>
    </row>
    <row r="3492">
      <c r="A3492" s="7">
        <f t="shared" si="1"/>
        <v>2793</v>
      </c>
      <c r="B3492" s="8" t="s">
        <v>2984</v>
      </c>
      <c r="C3492" s="9" t="s">
        <v>177</v>
      </c>
    </row>
    <row r="3493">
      <c r="A3493" s="7">
        <f t="shared" si="1"/>
        <v>2794</v>
      </c>
      <c r="B3493" s="5" t="s">
        <v>2985</v>
      </c>
      <c r="C3493" s="6" t="s">
        <v>471</v>
      </c>
    </row>
    <row r="3494">
      <c r="A3494" s="7">
        <f t="shared" si="1"/>
        <v>2795</v>
      </c>
      <c r="B3494" s="8" t="s">
        <v>2986</v>
      </c>
      <c r="C3494" s="9" t="s">
        <v>399</v>
      </c>
    </row>
    <row r="3495">
      <c r="A3495" s="7">
        <f t="shared" si="1"/>
        <v>2796</v>
      </c>
      <c r="B3495" s="8" t="s">
        <v>2987</v>
      </c>
      <c r="C3495" s="9" t="s">
        <v>65</v>
      </c>
    </row>
    <row r="3496">
      <c r="A3496" s="7">
        <f t="shared" si="1"/>
        <v>2797</v>
      </c>
      <c r="B3496" s="5" t="s">
        <v>2988</v>
      </c>
      <c r="C3496" s="6" t="s">
        <v>356</v>
      </c>
    </row>
    <row r="3497">
      <c r="A3497" s="7">
        <f t="shared" si="1"/>
        <v>2798</v>
      </c>
      <c r="B3497" s="5" t="s">
        <v>2989</v>
      </c>
      <c r="C3497" s="6" t="s">
        <v>324</v>
      </c>
    </row>
    <row r="3498">
      <c r="A3498" s="7">
        <f t="shared" si="1"/>
        <v>2799</v>
      </c>
      <c r="B3498" s="5" t="s">
        <v>2990</v>
      </c>
      <c r="C3498" s="6" t="s">
        <v>591</v>
      </c>
    </row>
    <row r="3499">
      <c r="A3499" s="7">
        <f t="shared" si="1"/>
        <v>2799</v>
      </c>
      <c r="B3499" s="5" t="s">
        <v>2990</v>
      </c>
      <c r="C3499" s="6" t="s">
        <v>655</v>
      </c>
    </row>
    <row r="3500">
      <c r="A3500" s="7">
        <f t="shared" si="1"/>
        <v>2800</v>
      </c>
      <c r="B3500" s="5" t="s">
        <v>2991</v>
      </c>
      <c r="C3500" s="6" t="s">
        <v>1007</v>
      </c>
    </row>
    <row r="3501">
      <c r="A3501" s="7">
        <f t="shared" si="1"/>
        <v>2800</v>
      </c>
      <c r="B3501" s="5" t="s">
        <v>2991</v>
      </c>
      <c r="C3501" s="6" t="s">
        <v>656</v>
      </c>
    </row>
    <row r="3502">
      <c r="A3502" s="7">
        <f t="shared" si="1"/>
        <v>2801</v>
      </c>
      <c r="B3502" s="8" t="s">
        <v>2992</v>
      </c>
      <c r="C3502" s="9" t="s">
        <v>56</v>
      </c>
    </row>
    <row r="3503">
      <c r="A3503" s="7">
        <f t="shared" si="1"/>
        <v>2801</v>
      </c>
      <c r="B3503" s="8" t="s">
        <v>2992</v>
      </c>
      <c r="C3503" s="9" t="s">
        <v>83</v>
      </c>
    </row>
    <row r="3504">
      <c r="A3504" s="7">
        <f t="shared" si="1"/>
        <v>2802</v>
      </c>
      <c r="B3504" s="5" t="s">
        <v>2993</v>
      </c>
      <c r="C3504" s="6" t="s">
        <v>479</v>
      </c>
    </row>
    <row r="3505">
      <c r="A3505" s="7">
        <f t="shared" si="1"/>
        <v>2803</v>
      </c>
      <c r="B3505" s="5" t="s">
        <v>2994</v>
      </c>
      <c r="C3505" s="6" t="s">
        <v>479</v>
      </c>
    </row>
    <row r="3506">
      <c r="A3506" s="7">
        <f t="shared" si="1"/>
        <v>2804</v>
      </c>
      <c r="B3506" s="5" t="s">
        <v>2995</v>
      </c>
      <c r="C3506" s="6" t="s">
        <v>346</v>
      </c>
    </row>
    <row r="3507">
      <c r="A3507" s="7">
        <f t="shared" si="1"/>
        <v>2805</v>
      </c>
      <c r="B3507" s="8" t="s">
        <v>2996</v>
      </c>
      <c r="C3507" s="9" t="s">
        <v>162</v>
      </c>
    </row>
    <row r="3508">
      <c r="A3508" s="7">
        <f t="shared" si="1"/>
        <v>2806</v>
      </c>
      <c r="B3508" s="8" t="s">
        <v>2997</v>
      </c>
      <c r="C3508" s="9" t="s">
        <v>162</v>
      </c>
    </row>
    <row r="3509">
      <c r="A3509" s="7">
        <f t="shared" si="1"/>
        <v>2807</v>
      </c>
      <c r="B3509" s="8" t="s">
        <v>2998</v>
      </c>
      <c r="C3509" s="9" t="s">
        <v>547</v>
      </c>
    </row>
    <row r="3510">
      <c r="A3510" s="7">
        <f t="shared" si="1"/>
        <v>2808</v>
      </c>
      <c r="B3510" s="8" t="s">
        <v>2999</v>
      </c>
      <c r="C3510" s="6" t="s">
        <v>629</v>
      </c>
    </row>
    <row r="3511">
      <c r="A3511" s="7">
        <f t="shared" si="1"/>
        <v>2808</v>
      </c>
      <c r="B3511" s="8" t="s">
        <v>2999</v>
      </c>
      <c r="C3511" s="9" t="s">
        <v>142</v>
      </c>
    </row>
    <row r="3512">
      <c r="A3512" s="7">
        <f t="shared" si="1"/>
        <v>2809</v>
      </c>
      <c r="B3512" s="5" t="s">
        <v>3000</v>
      </c>
      <c r="C3512" s="6" t="s">
        <v>1120</v>
      </c>
    </row>
    <row r="3513">
      <c r="A3513" s="7">
        <f t="shared" si="1"/>
        <v>2810</v>
      </c>
      <c r="B3513" s="8" t="s">
        <v>3001</v>
      </c>
      <c r="C3513" s="6" t="s">
        <v>150</v>
      </c>
    </row>
    <row r="3514">
      <c r="A3514" s="7">
        <f t="shared" si="1"/>
        <v>2810</v>
      </c>
      <c r="B3514" s="8" t="s">
        <v>3001</v>
      </c>
      <c r="C3514" s="9" t="s">
        <v>25</v>
      </c>
    </row>
    <row r="3515">
      <c r="A3515" s="7">
        <f t="shared" si="1"/>
        <v>2811</v>
      </c>
      <c r="B3515" s="8" t="s">
        <v>3002</v>
      </c>
      <c r="C3515" s="9" t="s">
        <v>142</v>
      </c>
    </row>
    <row r="3516">
      <c r="A3516" s="7">
        <f t="shared" si="1"/>
        <v>2812</v>
      </c>
      <c r="B3516" s="5" t="s">
        <v>3003</v>
      </c>
      <c r="C3516" s="6" t="s">
        <v>2549</v>
      </c>
    </row>
    <row r="3517">
      <c r="A3517" s="7">
        <f t="shared" si="1"/>
        <v>2813</v>
      </c>
      <c r="B3517" s="5" t="s">
        <v>3004</v>
      </c>
      <c r="C3517" s="6" t="s">
        <v>426</v>
      </c>
    </row>
    <row r="3518">
      <c r="A3518" s="7">
        <f t="shared" si="1"/>
        <v>2814</v>
      </c>
      <c r="B3518" s="5" t="s">
        <v>3005</v>
      </c>
      <c r="C3518" s="6" t="s">
        <v>426</v>
      </c>
    </row>
    <row r="3519">
      <c r="A3519" s="7">
        <f t="shared" si="1"/>
        <v>2815</v>
      </c>
      <c r="B3519" s="5" t="s">
        <v>3006</v>
      </c>
      <c r="C3519" s="6" t="s">
        <v>426</v>
      </c>
    </row>
    <row r="3520">
      <c r="A3520" s="7">
        <f t="shared" si="1"/>
        <v>2816</v>
      </c>
      <c r="B3520" s="5" t="s">
        <v>3007</v>
      </c>
      <c r="C3520" s="6" t="s">
        <v>426</v>
      </c>
    </row>
    <row r="3521">
      <c r="A3521" s="7">
        <f t="shared" si="1"/>
        <v>2817</v>
      </c>
      <c r="B3521" s="8" t="s">
        <v>3008</v>
      </c>
      <c r="C3521" s="9" t="s">
        <v>60</v>
      </c>
    </row>
    <row r="3522">
      <c r="A3522" s="7">
        <f t="shared" si="1"/>
        <v>2817</v>
      </c>
      <c r="B3522" s="8" t="s">
        <v>3008</v>
      </c>
      <c r="C3522" s="9" t="s">
        <v>54</v>
      </c>
    </row>
    <row r="3523">
      <c r="A3523" s="7">
        <f t="shared" si="1"/>
        <v>2817</v>
      </c>
      <c r="B3523" s="8" t="s">
        <v>3008</v>
      </c>
      <c r="C3523" s="9" t="s">
        <v>25</v>
      </c>
    </row>
    <row r="3524">
      <c r="A3524" s="7">
        <f t="shared" si="1"/>
        <v>2818</v>
      </c>
      <c r="B3524" s="8" t="s">
        <v>3009</v>
      </c>
      <c r="C3524" s="9" t="s">
        <v>280</v>
      </c>
    </row>
    <row r="3525">
      <c r="A3525" s="7">
        <f t="shared" si="1"/>
        <v>2819</v>
      </c>
      <c r="B3525" s="8" t="s">
        <v>3010</v>
      </c>
      <c r="C3525" s="9" t="s">
        <v>60</v>
      </c>
    </row>
    <row r="3526">
      <c r="A3526" s="7">
        <f t="shared" si="1"/>
        <v>2819</v>
      </c>
      <c r="B3526" s="8" t="s">
        <v>3010</v>
      </c>
      <c r="C3526" s="9" t="s">
        <v>142</v>
      </c>
    </row>
    <row r="3527">
      <c r="A3527" s="7">
        <f t="shared" si="1"/>
        <v>2820</v>
      </c>
      <c r="B3527" s="8" t="s">
        <v>3011</v>
      </c>
      <c r="C3527" s="9" t="s">
        <v>54</v>
      </c>
    </row>
    <row r="3528">
      <c r="A3528" s="7">
        <f t="shared" si="1"/>
        <v>2821</v>
      </c>
      <c r="B3528" s="8" t="s">
        <v>3012</v>
      </c>
      <c r="C3528" s="6" t="s">
        <v>153</v>
      </c>
    </row>
    <row r="3529">
      <c r="A3529" s="7">
        <f t="shared" si="1"/>
        <v>2821</v>
      </c>
      <c r="B3529" s="8" t="s">
        <v>3012</v>
      </c>
      <c r="C3529" s="9" t="s">
        <v>25</v>
      </c>
    </row>
    <row r="3530">
      <c r="A3530" s="7">
        <f t="shared" si="1"/>
        <v>2822</v>
      </c>
      <c r="B3530" s="8" t="s">
        <v>3013</v>
      </c>
      <c r="C3530" s="6" t="s">
        <v>1939</v>
      </c>
    </row>
    <row r="3531">
      <c r="A3531" s="7">
        <f t="shared" si="1"/>
        <v>2822</v>
      </c>
      <c r="B3531" s="8" t="s">
        <v>3013</v>
      </c>
      <c r="C3531" s="9" t="s">
        <v>25</v>
      </c>
    </row>
    <row r="3532">
      <c r="A3532" s="7">
        <f t="shared" si="1"/>
        <v>2823</v>
      </c>
      <c r="B3532" s="8" t="s">
        <v>3014</v>
      </c>
      <c r="C3532" s="9" t="s">
        <v>64</v>
      </c>
    </row>
    <row r="3533">
      <c r="A3533" s="7">
        <f t="shared" si="1"/>
        <v>2824</v>
      </c>
      <c r="B3533" s="8" t="s">
        <v>3015</v>
      </c>
      <c r="C3533" s="6" t="s">
        <v>3016</v>
      </c>
    </row>
    <row r="3534">
      <c r="A3534" s="7">
        <f t="shared" si="1"/>
        <v>2825</v>
      </c>
      <c r="B3534" s="8" t="s">
        <v>3017</v>
      </c>
      <c r="C3534" s="9" t="s">
        <v>25</v>
      </c>
    </row>
    <row r="3535">
      <c r="A3535" s="7">
        <f t="shared" si="1"/>
        <v>2826</v>
      </c>
      <c r="B3535" s="8" t="s">
        <v>3018</v>
      </c>
      <c r="C3535" s="6" t="s">
        <v>313</v>
      </c>
    </row>
    <row r="3536">
      <c r="A3536" s="7">
        <f t="shared" si="1"/>
        <v>2826</v>
      </c>
      <c r="B3536" s="8" t="s">
        <v>3018</v>
      </c>
      <c r="C3536" s="9" t="s">
        <v>25</v>
      </c>
    </row>
    <row r="3537">
      <c r="A3537" s="7">
        <f t="shared" si="1"/>
        <v>2827</v>
      </c>
      <c r="B3537" s="8" t="s">
        <v>3019</v>
      </c>
      <c r="C3537" s="9" t="s">
        <v>728</v>
      </c>
    </row>
    <row r="3538">
      <c r="A3538" s="7">
        <f t="shared" si="1"/>
        <v>2828</v>
      </c>
      <c r="B3538" s="8" t="s">
        <v>3020</v>
      </c>
      <c r="C3538" s="6" t="s">
        <v>90</v>
      </c>
    </row>
    <row r="3539">
      <c r="A3539" s="7">
        <f t="shared" si="1"/>
        <v>2829</v>
      </c>
      <c r="B3539" s="8" t="s">
        <v>3021</v>
      </c>
      <c r="C3539" s="9" t="s">
        <v>24</v>
      </c>
    </row>
    <row r="3540">
      <c r="A3540" s="7">
        <f t="shared" si="1"/>
        <v>2830</v>
      </c>
      <c r="B3540" s="5" t="s">
        <v>3022</v>
      </c>
      <c r="C3540" s="6" t="s">
        <v>426</v>
      </c>
    </row>
    <row r="3541">
      <c r="A3541" s="7">
        <f t="shared" si="1"/>
        <v>2831</v>
      </c>
      <c r="B3541" s="5" t="s">
        <v>3023</v>
      </c>
      <c r="C3541" s="6" t="s">
        <v>1260</v>
      </c>
    </row>
    <row r="3542">
      <c r="A3542" s="7">
        <f t="shared" si="1"/>
        <v>2832</v>
      </c>
      <c r="B3542" s="8" t="s">
        <v>3024</v>
      </c>
      <c r="C3542" s="9" t="s">
        <v>88</v>
      </c>
    </row>
    <row r="3543">
      <c r="A3543" s="7">
        <f t="shared" si="1"/>
        <v>2833</v>
      </c>
      <c r="B3543" s="5" t="s">
        <v>3025</v>
      </c>
      <c r="C3543" s="6" t="s">
        <v>15</v>
      </c>
    </row>
    <row r="3544">
      <c r="A3544" s="7">
        <f t="shared" si="1"/>
        <v>2834</v>
      </c>
      <c r="B3544" s="8" t="s">
        <v>3026</v>
      </c>
      <c r="C3544" s="9" t="s">
        <v>64</v>
      </c>
    </row>
    <row r="3545">
      <c r="A3545" s="7">
        <f t="shared" si="1"/>
        <v>2835</v>
      </c>
      <c r="B3545" s="8" t="s">
        <v>3027</v>
      </c>
      <c r="C3545" s="9" t="s">
        <v>835</v>
      </c>
    </row>
    <row r="3546">
      <c r="A3546" s="7">
        <f t="shared" si="1"/>
        <v>2836</v>
      </c>
      <c r="B3546" s="5" t="s">
        <v>3028</v>
      </c>
      <c r="C3546" s="17" t="s">
        <v>1470</v>
      </c>
    </row>
    <row r="3547">
      <c r="A3547" s="7">
        <f t="shared" si="1"/>
        <v>2837</v>
      </c>
      <c r="B3547" s="5" t="s">
        <v>3029</v>
      </c>
      <c r="C3547" s="17" t="s">
        <v>1470</v>
      </c>
    </row>
    <row r="3548">
      <c r="A3548" s="7">
        <f t="shared" si="1"/>
        <v>2838</v>
      </c>
      <c r="B3548" s="5" t="s">
        <v>3030</v>
      </c>
      <c r="C3548" s="6" t="s">
        <v>591</v>
      </c>
    </row>
    <row r="3549">
      <c r="A3549" s="7">
        <f t="shared" si="1"/>
        <v>2839</v>
      </c>
      <c r="B3549" s="5" t="s">
        <v>3031</v>
      </c>
      <c r="C3549" s="6" t="s">
        <v>162</v>
      </c>
    </row>
    <row r="3550">
      <c r="A3550" s="7">
        <f t="shared" si="1"/>
        <v>2840</v>
      </c>
      <c r="B3550" s="8" t="s">
        <v>3032</v>
      </c>
      <c r="C3550" s="9" t="s">
        <v>40</v>
      </c>
    </row>
    <row r="3551">
      <c r="A3551" s="7">
        <f t="shared" si="1"/>
        <v>2841</v>
      </c>
      <c r="B3551" s="8" t="s">
        <v>3033</v>
      </c>
      <c r="C3551" s="9" t="s">
        <v>399</v>
      </c>
    </row>
    <row r="3552">
      <c r="A3552" s="7">
        <f t="shared" si="1"/>
        <v>2842</v>
      </c>
      <c r="B3552" s="5" t="s">
        <v>3034</v>
      </c>
      <c r="C3552" s="6" t="s">
        <v>356</v>
      </c>
    </row>
    <row r="3553">
      <c r="A3553" s="7">
        <f t="shared" si="1"/>
        <v>2843</v>
      </c>
      <c r="B3553" s="5" t="s">
        <v>3035</v>
      </c>
      <c r="C3553" s="6" t="s">
        <v>1260</v>
      </c>
    </row>
    <row r="3554">
      <c r="A3554" s="7">
        <f t="shared" si="1"/>
        <v>2844</v>
      </c>
      <c r="B3554" s="5" t="s">
        <v>3036</v>
      </c>
      <c r="C3554" s="6" t="s">
        <v>603</v>
      </c>
    </row>
    <row r="3555">
      <c r="A3555" s="7">
        <f t="shared" si="1"/>
        <v>2845</v>
      </c>
      <c r="B3555" s="8" t="s">
        <v>3037</v>
      </c>
      <c r="C3555" s="9" t="s">
        <v>142</v>
      </c>
    </row>
    <row r="3556">
      <c r="A3556" s="7">
        <f t="shared" si="1"/>
        <v>2845</v>
      </c>
      <c r="B3556" s="8" t="s">
        <v>3037</v>
      </c>
      <c r="C3556" s="9" t="s">
        <v>162</v>
      </c>
    </row>
    <row r="3557">
      <c r="A3557" s="7">
        <f t="shared" si="1"/>
        <v>2846</v>
      </c>
      <c r="B3557" s="5" t="s">
        <v>3038</v>
      </c>
      <c r="C3557" s="6" t="s">
        <v>367</v>
      </c>
    </row>
    <row r="3558">
      <c r="A3558" s="7">
        <f t="shared" si="1"/>
        <v>2847</v>
      </c>
      <c r="B3558" s="5" t="s">
        <v>3039</v>
      </c>
      <c r="C3558" s="6" t="s">
        <v>603</v>
      </c>
    </row>
    <row r="3559">
      <c r="A3559" s="7">
        <f t="shared" si="1"/>
        <v>2847</v>
      </c>
      <c r="B3559" s="8" t="s">
        <v>3039</v>
      </c>
      <c r="C3559" s="9" t="s">
        <v>555</v>
      </c>
    </row>
    <row r="3560">
      <c r="A3560" s="7">
        <f t="shared" si="1"/>
        <v>2848</v>
      </c>
      <c r="B3560" s="5" t="s">
        <v>3040</v>
      </c>
      <c r="C3560" s="6" t="s">
        <v>27</v>
      </c>
    </row>
    <row r="3561">
      <c r="A3561" s="7">
        <f t="shared" si="1"/>
        <v>2849</v>
      </c>
      <c r="B3561" s="8" t="s">
        <v>3041</v>
      </c>
      <c r="C3561" s="9" t="s">
        <v>64</v>
      </c>
    </row>
    <row r="3562">
      <c r="A3562" s="7">
        <f t="shared" si="1"/>
        <v>2850</v>
      </c>
      <c r="B3562" s="8" t="s">
        <v>3042</v>
      </c>
      <c r="C3562" s="9" t="s">
        <v>22</v>
      </c>
    </row>
    <row r="3563">
      <c r="A3563" s="7">
        <f t="shared" si="1"/>
        <v>2850</v>
      </c>
      <c r="B3563" s="8" t="s">
        <v>3042</v>
      </c>
      <c r="C3563" s="9" t="s">
        <v>24</v>
      </c>
    </row>
    <row r="3564">
      <c r="A3564" s="7">
        <f t="shared" si="1"/>
        <v>2850</v>
      </c>
      <c r="B3564" s="8" t="s">
        <v>3042</v>
      </c>
      <c r="C3564" s="9" t="s">
        <v>25</v>
      </c>
    </row>
    <row r="3565">
      <c r="A3565" s="7">
        <f t="shared" si="1"/>
        <v>2851</v>
      </c>
      <c r="B3565" s="5" t="s">
        <v>3043</v>
      </c>
      <c r="C3565" s="6" t="s">
        <v>109</v>
      </c>
    </row>
    <row r="3566">
      <c r="A3566" s="7">
        <f t="shared" si="1"/>
        <v>2851</v>
      </c>
      <c r="B3566" s="5" t="s">
        <v>3043</v>
      </c>
      <c r="C3566" s="6" t="s">
        <v>22</v>
      </c>
    </row>
    <row r="3567">
      <c r="A3567" s="7">
        <f t="shared" si="1"/>
        <v>2851</v>
      </c>
      <c r="B3567" s="5" t="s">
        <v>3043</v>
      </c>
      <c r="C3567" s="6" t="s">
        <v>25</v>
      </c>
    </row>
    <row r="3568">
      <c r="A3568" s="7">
        <f t="shared" si="1"/>
        <v>2852</v>
      </c>
      <c r="B3568" s="8" t="s">
        <v>3044</v>
      </c>
      <c r="C3568" s="9" t="s">
        <v>22</v>
      </c>
    </row>
    <row r="3569">
      <c r="A3569" s="7">
        <f t="shared" si="1"/>
        <v>2853</v>
      </c>
      <c r="B3569" s="8" t="s">
        <v>3045</v>
      </c>
      <c r="C3569" s="9" t="s">
        <v>40</v>
      </c>
    </row>
    <row r="3570">
      <c r="A3570" s="7">
        <f t="shared" si="1"/>
        <v>2854</v>
      </c>
      <c r="B3570" s="8" t="s">
        <v>3046</v>
      </c>
      <c r="C3570" s="9" t="s">
        <v>64</v>
      </c>
    </row>
    <row r="3571">
      <c r="A3571" s="7">
        <f t="shared" si="1"/>
        <v>2855</v>
      </c>
      <c r="B3571" s="5" t="s">
        <v>3047</v>
      </c>
      <c r="C3571" s="6" t="s">
        <v>1360</v>
      </c>
    </row>
    <row r="3572">
      <c r="A3572" s="7">
        <f t="shared" si="1"/>
        <v>2856</v>
      </c>
      <c r="B3572" s="8" t="s">
        <v>3048</v>
      </c>
      <c r="C3572" s="9" t="s">
        <v>40</v>
      </c>
    </row>
    <row r="3573">
      <c r="A3573" s="7">
        <f t="shared" si="1"/>
        <v>2857</v>
      </c>
      <c r="B3573" s="8" t="s">
        <v>3049</v>
      </c>
      <c r="C3573" s="6" t="s">
        <v>153</v>
      </c>
    </row>
    <row r="3574">
      <c r="A3574" s="7">
        <f t="shared" si="1"/>
        <v>2858</v>
      </c>
      <c r="B3574" s="8" t="s">
        <v>3050</v>
      </c>
      <c r="C3574" s="9" t="s">
        <v>25</v>
      </c>
    </row>
    <row r="3575">
      <c r="A3575" s="7">
        <f t="shared" si="1"/>
        <v>2859</v>
      </c>
      <c r="B3575" s="8" t="s">
        <v>3051</v>
      </c>
      <c r="C3575" s="6" t="s">
        <v>153</v>
      </c>
    </row>
    <row r="3576">
      <c r="A3576" s="7">
        <f t="shared" si="1"/>
        <v>2860</v>
      </c>
      <c r="B3576" s="8" t="s">
        <v>3052</v>
      </c>
      <c r="C3576" s="6" t="s">
        <v>153</v>
      </c>
    </row>
    <row r="3577">
      <c r="A3577" s="7">
        <f t="shared" si="1"/>
        <v>2861</v>
      </c>
      <c r="B3577" s="8" t="s">
        <v>3053</v>
      </c>
      <c r="C3577" s="6" t="s">
        <v>153</v>
      </c>
    </row>
    <row r="3578">
      <c r="A3578" s="7">
        <f t="shared" si="1"/>
        <v>2862</v>
      </c>
      <c r="B3578" s="8" t="s">
        <v>3054</v>
      </c>
      <c r="C3578" s="9" t="s">
        <v>46</v>
      </c>
    </row>
    <row r="3579">
      <c r="A3579" s="7">
        <f t="shared" si="1"/>
        <v>2863</v>
      </c>
      <c r="B3579" s="8" t="s">
        <v>3055</v>
      </c>
      <c r="C3579" s="9" t="s">
        <v>893</v>
      </c>
    </row>
    <row r="3580">
      <c r="A3580" s="7">
        <f t="shared" si="1"/>
        <v>2864</v>
      </c>
      <c r="B3580" s="8" t="s">
        <v>3056</v>
      </c>
      <c r="C3580" s="9" t="s">
        <v>24</v>
      </c>
    </row>
    <row r="3581">
      <c r="A3581" s="7">
        <f t="shared" si="1"/>
        <v>2865</v>
      </c>
      <c r="B3581" s="8" t="s">
        <v>3057</v>
      </c>
      <c r="C3581" s="6" t="s">
        <v>153</v>
      </c>
    </row>
    <row r="3582">
      <c r="A3582" s="7">
        <f t="shared" si="1"/>
        <v>2866</v>
      </c>
      <c r="B3582" s="8" t="s">
        <v>3058</v>
      </c>
      <c r="C3582" s="9" t="s">
        <v>162</v>
      </c>
    </row>
    <row r="3583">
      <c r="A3583" s="7">
        <f t="shared" si="1"/>
        <v>2867</v>
      </c>
      <c r="B3583" s="8" t="s">
        <v>3059</v>
      </c>
      <c r="C3583" s="6" t="s">
        <v>3060</v>
      </c>
    </row>
    <row r="3584">
      <c r="A3584" s="7">
        <f t="shared" si="1"/>
        <v>2868</v>
      </c>
      <c r="B3584" s="5" t="s">
        <v>3061</v>
      </c>
      <c r="C3584" s="6" t="s">
        <v>1279</v>
      </c>
    </row>
    <row r="3585">
      <c r="A3585" s="7">
        <f t="shared" si="1"/>
        <v>2869</v>
      </c>
      <c r="B3585" s="8" t="s">
        <v>3062</v>
      </c>
      <c r="C3585" s="9" t="s">
        <v>60</v>
      </c>
    </row>
    <row r="3586">
      <c r="A3586" s="7">
        <f t="shared" si="1"/>
        <v>2869</v>
      </c>
      <c r="B3586" s="8" t="s">
        <v>3062</v>
      </c>
      <c r="C3586" s="6" t="s">
        <v>150</v>
      </c>
    </row>
    <row r="3587">
      <c r="A3587" s="7">
        <f t="shared" si="1"/>
        <v>2869</v>
      </c>
      <c r="B3587" s="8" t="s">
        <v>3062</v>
      </c>
      <c r="C3587" s="6" t="s">
        <v>3063</v>
      </c>
    </row>
    <row r="3588">
      <c r="A3588" s="7">
        <f t="shared" si="1"/>
        <v>2869</v>
      </c>
      <c r="B3588" s="8" t="s">
        <v>3062</v>
      </c>
      <c r="C3588" s="6" t="s">
        <v>1205</v>
      </c>
    </row>
    <row r="3589">
      <c r="A3589" s="7">
        <f t="shared" si="1"/>
        <v>2869</v>
      </c>
      <c r="B3589" s="8" t="s">
        <v>3062</v>
      </c>
      <c r="C3589" s="6" t="s">
        <v>153</v>
      </c>
    </row>
    <row r="3590">
      <c r="A3590" s="7">
        <f t="shared" si="1"/>
        <v>2869</v>
      </c>
      <c r="B3590" s="8" t="s">
        <v>3062</v>
      </c>
      <c r="C3590" s="6" t="s">
        <v>452</v>
      </c>
    </row>
    <row r="3591">
      <c r="A3591" s="7">
        <f t="shared" si="1"/>
        <v>2870</v>
      </c>
      <c r="B3591" s="5" t="s">
        <v>3064</v>
      </c>
      <c r="C3591" s="6" t="s">
        <v>1007</v>
      </c>
    </row>
    <row r="3592">
      <c r="A3592" s="7">
        <f t="shared" si="1"/>
        <v>2870</v>
      </c>
      <c r="B3592" s="5" t="s">
        <v>3064</v>
      </c>
      <c r="C3592" s="6" t="s">
        <v>3065</v>
      </c>
    </row>
    <row r="3593">
      <c r="A3593" s="7">
        <f t="shared" si="1"/>
        <v>2871</v>
      </c>
      <c r="B3593" s="8" t="s">
        <v>3066</v>
      </c>
      <c r="C3593" s="6" t="s">
        <v>3063</v>
      </c>
    </row>
    <row r="3594">
      <c r="A3594" s="7">
        <f t="shared" si="1"/>
        <v>2871</v>
      </c>
      <c r="B3594" s="8" t="s">
        <v>3066</v>
      </c>
      <c r="C3594" s="9" t="s">
        <v>60</v>
      </c>
    </row>
    <row r="3595">
      <c r="A3595" s="7">
        <f t="shared" si="1"/>
        <v>2871</v>
      </c>
      <c r="B3595" s="8" t="s">
        <v>3066</v>
      </c>
      <c r="C3595" s="9" t="s">
        <v>25</v>
      </c>
    </row>
    <row r="3596">
      <c r="A3596" s="7">
        <f t="shared" si="1"/>
        <v>2872</v>
      </c>
      <c r="B3596" s="8" t="s">
        <v>3067</v>
      </c>
      <c r="C3596" s="9" t="s">
        <v>1470</v>
      </c>
    </row>
    <row r="3597">
      <c r="A3597" s="7">
        <f t="shared" si="1"/>
        <v>2873</v>
      </c>
      <c r="B3597" s="5" t="s">
        <v>3068</v>
      </c>
      <c r="C3597" s="6" t="s">
        <v>1324</v>
      </c>
    </row>
    <row r="3598">
      <c r="A3598" s="7">
        <f t="shared" si="1"/>
        <v>2874</v>
      </c>
      <c r="B3598" s="5" t="s">
        <v>3069</v>
      </c>
      <c r="C3598" s="6" t="s">
        <v>1394</v>
      </c>
    </row>
    <row r="3599">
      <c r="A3599" s="7">
        <f t="shared" si="1"/>
        <v>2875</v>
      </c>
      <c r="B3599" s="5" t="s">
        <v>3070</v>
      </c>
      <c r="C3599" s="6" t="s">
        <v>59</v>
      </c>
    </row>
    <row r="3600">
      <c r="A3600" s="7">
        <f t="shared" si="1"/>
        <v>2876</v>
      </c>
      <c r="B3600" s="8" t="s">
        <v>3071</v>
      </c>
      <c r="C3600" s="9" t="s">
        <v>946</v>
      </c>
    </row>
    <row r="3601">
      <c r="A3601" s="7">
        <f t="shared" si="1"/>
        <v>2877</v>
      </c>
      <c r="B3601" s="5" t="s">
        <v>3072</v>
      </c>
      <c r="C3601" s="6" t="s">
        <v>471</v>
      </c>
    </row>
    <row r="3602">
      <c r="A3602" s="7">
        <f t="shared" si="1"/>
        <v>2878</v>
      </c>
      <c r="B3602" s="5" t="s">
        <v>3073</v>
      </c>
      <c r="C3602" s="6" t="s">
        <v>324</v>
      </c>
    </row>
    <row r="3603">
      <c r="A3603" s="7">
        <f t="shared" si="1"/>
        <v>2879</v>
      </c>
      <c r="B3603" s="8" t="s">
        <v>3074</v>
      </c>
      <c r="C3603" s="9" t="s">
        <v>372</v>
      </c>
    </row>
    <row r="3604">
      <c r="A3604" s="7">
        <f t="shared" si="1"/>
        <v>2880</v>
      </c>
      <c r="B3604" s="5" t="s">
        <v>3075</v>
      </c>
      <c r="C3604" s="6" t="s">
        <v>328</v>
      </c>
    </row>
    <row r="3605">
      <c r="A3605" s="7">
        <f t="shared" si="1"/>
        <v>2881</v>
      </c>
      <c r="B3605" s="5" t="s">
        <v>3076</v>
      </c>
      <c r="C3605" s="6" t="s">
        <v>1324</v>
      </c>
    </row>
    <row r="3606">
      <c r="A3606" s="7">
        <f t="shared" si="1"/>
        <v>2882</v>
      </c>
      <c r="B3606" s="8" t="s">
        <v>3077</v>
      </c>
      <c r="C3606" s="9" t="s">
        <v>722</v>
      </c>
    </row>
    <row r="3607">
      <c r="A3607" s="7">
        <f t="shared" si="1"/>
        <v>2883</v>
      </c>
      <c r="B3607" s="5" t="s">
        <v>3078</v>
      </c>
      <c r="C3607" s="6" t="s">
        <v>1394</v>
      </c>
    </row>
    <row r="3608">
      <c r="A3608" s="7">
        <f t="shared" si="1"/>
        <v>2884</v>
      </c>
      <c r="B3608" s="5" t="s">
        <v>3079</v>
      </c>
      <c r="C3608" s="6" t="s">
        <v>367</v>
      </c>
    </row>
    <row r="3609">
      <c r="A3609" s="7">
        <f t="shared" si="1"/>
        <v>2885</v>
      </c>
      <c r="B3609" s="8" t="s">
        <v>3080</v>
      </c>
      <c r="C3609" s="9" t="s">
        <v>42</v>
      </c>
    </row>
    <row r="3610">
      <c r="A3610" s="7">
        <f t="shared" si="1"/>
        <v>2886</v>
      </c>
      <c r="B3610" s="5" t="s">
        <v>3081</v>
      </c>
      <c r="C3610" s="6" t="s">
        <v>788</v>
      </c>
    </row>
    <row r="3611">
      <c r="A3611" s="7">
        <f t="shared" si="1"/>
        <v>2887</v>
      </c>
      <c r="B3611" s="5" t="s">
        <v>3082</v>
      </c>
      <c r="C3611" s="6" t="s">
        <v>1369</v>
      </c>
    </row>
    <row r="3612">
      <c r="A3612" s="7">
        <f t="shared" si="1"/>
        <v>2888</v>
      </c>
      <c r="B3612" s="5" t="s">
        <v>3083</v>
      </c>
      <c r="C3612" s="6" t="s">
        <v>20</v>
      </c>
    </row>
    <row r="3613">
      <c r="A3613" s="7">
        <f t="shared" si="1"/>
        <v>2889</v>
      </c>
      <c r="B3613" s="5" t="s">
        <v>3084</v>
      </c>
      <c r="C3613" s="6" t="s">
        <v>714</v>
      </c>
    </row>
    <row r="3614">
      <c r="A3614" s="7">
        <f t="shared" si="1"/>
        <v>2890</v>
      </c>
      <c r="B3614" s="5" t="s">
        <v>3085</v>
      </c>
      <c r="C3614" s="6" t="s">
        <v>471</v>
      </c>
    </row>
    <row r="3615">
      <c r="A3615" s="7">
        <f t="shared" si="1"/>
        <v>2891</v>
      </c>
      <c r="B3615" s="5" t="s">
        <v>3086</v>
      </c>
      <c r="C3615" s="6" t="s">
        <v>603</v>
      </c>
    </row>
    <row r="3616">
      <c r="A3616" s="7">
        <f t="shared" si="1"/>
        <v>2892</v>
      </c>
      <c r="B3616" s="5" t="s">
        <v>3087</v>
      </c>
      <c r="C3616" s="6" t="s">
        <v>1324</v>
      </c>
    </row>
    <row r="3617">
      <c r="A3617" s="7">
        <f t="shared" si="1"/>
        <v>2893</v>
      </c>
      <c r="B3617" s="8" t="s">
        <v>3088</v>
      </c>
      <c r="C3617" s="9" t="s">
        <v>121</v>
      </c>
    </row>
    <row r="3618">
      <c r="A3618" s="7">
        <f t="shared" si="1"/>
        <v>2894</v>
      </c>
      <c r="B3618" s="12" t="s">
        <v>3089</v>
      </c>
      <c r="C3618" s="13" t="s">
        <v>420</v>
      </c>
    </row>
    <row r="3619">
      <c r="A3619" s="7">
        <f t="shared" si="1"/>
        <v>2895</v>
      </c>
      <c r="B3619" s="12" t="s">
        <v>3090</v>
      </c>
      <c r="C3619" s="13" t="s">
        <v>420</v>
      </c>
    </row>
    <row r="3620">
      <c r="A3620" s="7">
        <f t="shared" si="1"/>
        <v>2896</v>
      </c>
      <c r="B3620" s="5" t="s">
        <v>3091</v>
      </c>
      <c r="C3620" s="6" t="s">
        <v>603</v>
      </c>
    </row>
    <row r="3621">
      <c r="A3621" s="7">
        <f t="shared" si="1"/>
        <v>2897</v>
      </c>
      <c r="B3621" s="5" t="s">
        <v>3092</v>
      </c>
      <c r="C3621" s="6" t="s">
        <v>142</v>
      </c>
    </row>
    <row r="3622">
      <c r="A3622" s="7">
        <f t="shared" si="1"/>
        <v>2898</v>
      </c>
      <c r="B3622" s="5" t="s">
        <v>3093</v>
      </c>
      <c r="C3622" s="6" t="s">
        <v>656</v>
      </c>
    </row>
    <row r="3623">
      <c r="A3623" s="7">
        <f t="shared" si="1"/>
        <v>2899</v>
      </c>
      <c r="B3623" s="5" t="s">
        <v>3094</v>
      </c>
      <c r="C3623" s="6" t="s">
        <v>32</v>
      </c>
    </row>
    <row r="3624">
      <c r="A3624" s="7">
        <f t="shared" si="1"/>
        <v>2900</v>
      </c>
      <c r="B3624" s="5" t="s">
        <v>3095</v>
      </c>
      <c r="C3624" s="6" t="s">
        <v>1248</v>
      </c>
    </row>
    <row r="3625">
      <c r="A3625" s="7">
        <f t="shared" si="1"/>
        <v>2901</v>
      </c>
      <c r="B3625" s="5" t="s">
        <v>3096</v>
      </c>
      <c r="C3625" s="6" t="s">
        <v>591</v>
      </c>
    </row>
    <row r="3626">
      <c r="A3626" s="7">
        <f t="shared" si="1"/>
        <v>2902</v>
      </c>
      <c r="B3626" s="8" t="s">
        <v>3097</v>
      </c>
      <c r="C3626" s="9" t="s">
        <v>547</v>
      </c>
    </row>
    <row r="3627">
      <c r="A3627" s="7">
        <f t="shared" si="1"/>
        <v>2903</v>
      </c>
      <c r="B3627" s="5" t="s">
        <v>3098</v>
      </c>
      <c r="C3627" s="6" t="s">
        <v>48</v>
      </c>
    </row>
    <row r="3628">
      <c r="A3628" s="7">
        <f t="shared" si="1"/>
        <v>2904</v>
      </c>
      <c r="B3628" s="5" t="s">
        <v>3099</v>
      </c>
      <c r="C3628" s="6" t="s">
        <v>714</v>
      </c>
    </row>
    <row r="3629">
      <c r="A3629" s="7">
        <f t="shared" si="1"/>
        <v>2905</v>
      </c>
      <c r="B3629" s="5" t="s">
        <v>3100</v>
      </c>
      <c r="C3629" s="6" t="s">
        <v>69</v>
      </c>
    </row>
    <row r="3630">
      <c r="A3630" s="7">
        <f t="shared" si="1"/>
        <v>2906</v>
      </c>
      <c r="B3630" s="5" t="s">
        <v>3101</v>
      </c>
      <c r="C3630" s="6" t="s">
        <v>367</v>
      </c>
    </row>
    <row r="3631">
      <c r="A3631" s="7">
        <f t="shared" si="1"/>
        <v>2907</v>
      </c>
      <c r="B3631" s="5" t="s">
        <v>3102</v>
      </c>
      <c r="C3631" s="6" t="s">
        <v>452</v>
      </c>
    </row>
    <row r="3632">
      <c r="A3632" s="7">
        <f t="shared" si="1"/>
        <v>2908</v>
      </c>
      <c r="B3632" s="5" t="s">
        <v>3103</v>
      </c>
      <c r="C3632" s="6" t="s">
        <v>603</v>
      </c>
    </row>
    <row r="3633">
      <c r="A3633" s="7">
        <f t="shared" si="1"/>
        <v>2909</v>
      </c>
      <c r="B3633" s="5" t="s">
        <v>3104</v>
      </c>
      <c r="C3633" s="6" t="s">
        <v>1378</v>
      </c>
    </row>
    <row r="3634">
      <c r="A3634" s="7">
        <f t="shared" si="1"/>
        <v>2910</v>
      </c>
      <c r="B3634" s="8" t="s">
        <v>3105</v>
      </c>
      <c r="C3634" s="9" t="s">
        <v>88</v>
      </c>
    </row>
    <row r="3635">
      <c r="A3635" s="7">
        <f t="shared" si="1"/>
        <v>2911</v>
      </c>
      <c r="B3635" s="8" t="s">
        <v>3106</v>
      </c>
      <c r="C3635" s="9" t="s">
        <v>60</v>
      </c>
    </row>
    <row r="3636">
      <c r="A3636" s="7">
        <f t="shared" si="1"/>
        <v>2911</v>
      </c>
      <c r="B3636" s="8" t="s">
        <v>3106</v>
      </c>
      <c r="C3636" s="9" t="s">
        <v>162</v>
      </c>
    </row>
    <row r="3637">
      <c r="A3637" s="7">
        <f t="shared" si="1"/>
        <v>2911</v>
      </c>
      <c r="B3637" s="8" t="s">
        <v>3106</v>
      </c>
      <c r="C3637" s="9" t="s">
        <v>142</v>
      </c>
    </row>
    <row r="3638">
      <c r="A3638" s="7">
        <f t="shared" si="1"/>
        <v>2912</v>
      </c>
      <c r="B3638" s="8" t="s">
        <v>3107</v>
      </c>
      <c r="C3638" s="9" t="s">
        <v>530</v>
      </c>
    </row>
    <row r="3639">
      <c r="A3639" s="7">
        <f t="shared" si="1"/>
        <v>2912</v>
      </c>
      <c r="B3639" s="8" t="s">
        <v>3107</v>
      </c>
      <c r="C3639" s="9" t="s">
        <v>60</v>
      </c>
    </row>
    <row r="3640">
      <c r="A3640" s="7">
        <f t="shared" si="1"/>
        <v>2913</v>
      </c>
      <c r="B3640" s="8" t="s">
        <v>3108</v>
      </c>
      <c r="C3640" s="6" t="s">
        <v>446</v>
      </c>
    </row>
    <row r="3641">
      <c r="A3641" s="7">
        <f t="shared" si="1"/>
        <v>2913</v>
      </c>
      <c r="B3641" s="8" t="s">
        <v>3108</v>
      </c>
      <c r="C3641" s="6" t="s">
        <v>313</v>
      </c>
    </row>
    <row r="3642">
      <c r="A3642" s="7">
        <f t="shared" si="1"/>
        <v>2913</v>
      </c>
      <c r="B3642" s="8" t="s">
        <v>3108</v>
      </c>
      <c r="C3642" s="9" t="s">
        <v>60</v>
      </c>
    </row>
    <row r="3643">
      <c r="A3643" s="7">
        <f t="shared" si="1"/>
        <v>2914</v>
      </c>
      <c r="B3643" s="8" t="s">
        <v>3109</v>
      </c>
      <c r="C3643" s="9" t="s">
        <v>60</v>
      </c>
    </row>
    <row r="3644">
      <c r="A3644" s="7">
        <f t="shared" si="1"/>
        <v>2914</v>
      </c>
      <c r="B3644" s="8" t="s">
        <v>3109</v>
      </c>
      <c r="C3644" s="9" t="s">
        <v>142</v>
      </c>
    </row>
    <row r="3645">
      <c r="A3645" s="7">
        <f t="shared" si="1"/>
        <v>2915</v>
      </c>
      <c r="B3645" s="8" t="s">
        <v>3110</v>
      </c>
      <c r="C3645" s="9" t="s">
        <v>60</v>
      </c>
    </row>
    <row r="3646">
      <c r="A3646" s="7">
        <f t="shared" si="1"/>
        <v>2916</v>
      </c>
      <c r="B3646" s="5" t="s">
        <v>3111</v>
      </c>
      <c r="C3646" s="6" t="s">
        <v>60</v>
      </c>
    </row>
    <row r="3647">
      <c r="A3647" s="7">
        <f t="shared" si="1"/>
        <v>2916</v>
      </c>
      <c r="B3647" s="8" t="s">
        <v>3111</v>
      </c>
      <c r="C3647" s="9" t="s">
        <v>547</v>
      </c>
    </row>
    <row r="3648">
      <c r="A3648" s="7">
        <f t="shared" si="1"/>
        <v>2917</v>
      </c>
      <c r="B3648" s="8" t="s">
        <v>3112</v>
      </c>
      <c r="C3648" s="9" t="s">
        <v>60</v>
      </c>
    </row>
    <row r="3649">
      <c r="A3649" s="7">
        <f t="shared" si="1"/>
        <v>2917</v>
      </c>
      <c r="B3649" s="8" t="s">
        <v>3112</v>
      </c>
      <c r="C3649" s="9" t="s">
        <v>24</v>
      </c>
    </row>
    <row r="3650">
      <c r="A3650" s="7">
        <f t="shared" si="1"/>
        <v>2918</v>
      </c>
      <c r="B3650" s="8" t="s">
        <v>3113</v>
      </c>
      <c r="C3650" s="6" t="s">
        <v>150</v>
      </c>
    </row>
    <row r="3651">
      <c r="A3651" s="7">
        <f t="shared" si="1"/>
        <v>2918</v>
      </c>
      <c r="B3651" s="8" t="s">
        <v>3113</v>
      </c>
      <c r="C3651" s="9" t="s">
        <v>60</v>
      </c>
    </row>
    <row r="3652">
      <c r="A3652" s="7">
        <f t="shared" si="1"/>
        <v>2918</v>
      </c>
      <c r="B3652" s="8" t="s">
        <v>3113</v>
      </c>
      <c r="C3652" s="9" t="s">
        <v>142</v>
      </c>
    </row>
    <row r="3653">
      <c r="A3653" s="7">
        <f t="shared" si="1"/>
        <v>2919</v>
      </c>
      <c r="B3653" s="8" t="s">
        <v>3114</v>
      </c>
      <c r="C3653" s="9" t="s">
        <v>40</v>
      </c>
    </row>
    <row r="3654">
      <c r="A3654" s="7">
        <f t="shared" si="1"/>
        <v>2920</v>
      </c>
      <c r="B3654" s="8" t="s">
        <v>3115</v>
      </c>
      <c r="C3654" s="6" t="s">
        <v>196</v>
      </c>
    </row>
    <row r="3655">
      <c r="A3655" s="7">
        <f t="shared" si="1"/>
        <v>2920</v>
      </c>
      <c r="B3655" s="8" t="s">
        <v>3115</v>
      </c>
      <c r="C3655" s="9" t="s">
        <v>60</v>
      </c>
    </row>
    <row r="3656">
      <c r="A3656" s="7">
        <f t="shared" si="1"/>
        <v>2921</v>
      </c>
      <c r="B3656" s="8" t="s">
        <v>3116</v>
      </c>
      <c r="C3656" s="9" t="s">
        <v>60</v>
      </c>
    </row>
    <row r="3657">
      <c r="A3657" s="7">
        <f t="shared" si="1"/>
        <v>2921</v>
      </c>
      <c r="B3657" s="8" t="s">
        <v>3116</v>
      </c>
      <c r="C3657" s="9" t="s">
        <v>25</v>
      </c>
    </row>
    <row r="3658">
      <c r="A3658" s="7">
        <f t="shared" si="1"/>
        <v>2921</v>
      </c>
      <c r="B3658" s="8" t="s">
        <v>3116</v>
      </c>
      <c r="C3658" s="9" t="s">
        <v>24</v>
      </c>
    </row>
    <row r="3659">
      <c r="A3659" s="7">
        <f t="shared" si="1"/>
        <v>2922</v>
      </c>
      <c r="B3659" s="5" t="s">
        <v>3117</v>
      </c>
      <c r="C3659" s="6" t="s">
        <v>367</v>
      </c>
    </row>
    <row r="3660">
      <c r="A3660" s="7">
        <f t="shared" si="1"/>
        <v>2923</v>
      </c>
      <c r="B3660" s="5" t="s">
        <v>3118</v>
      </c>
      <c r="C3660" s="6" t="s">
        <v>621</v>
      </c>
    </row>
    <row r="3661">
      <c r="A3661" s="7">
        <f t="shared" si="1"/>
        <v>2924</v>
      </c>
      <c r="B3661" s="8" t="s">
        <v>3119</v>
      </c>
      <c r="C3661" s="9" t="s">
        <v>733</v>
      </c>
    </row>
    <row r="3662">
      <c r="A3662" s="7">
        <f t="shared" si="1"/>
        <v>2925</v>
      </c>
      <c r="B3662" s="5" t="s">
        <v>3120</v>
      </c>
      <c r="C3662" s="6" t="s">
        <v>610</v>
      </c>
    </row>
    <row r="3663">
      <c r="A3663" s="7">
        <f t="shared" si="1"/>
        <v>2926</v>
      </c>
      <c r="B3663" s="8" t="s">
        <v>3121</v>
      </c>
      <c r="C3663" s="9" t="s">
        <v>64</v>
      </c>
    </row>
    <row r="3664">
      <c r="A3664" s="7">
        <f t="shared" si="1"/>
        <v>2927</v>
      </c>
      <c r="B3664" s="8" t="s">
        <v>3122</v>
      </c>
      <c r="C3664" s="9" t="s">
        <v>24</v>
      </c>
    </row>
    <row r="3665">
      <c r="A3665" s="7">
        <f t="shared" si="1"/>
        <v>2928</v>
      </c>
      <c r="B3665" s="5" t="s">
        <v>3123</v>
      </c>
      <c r="C3665" s="6" t="s">
        <v>48</v>
      </c>
    </row>
    <row r="3666">
      <c r="A3666" s="7">
        <f t="shared" si="1"/>
        <v>2929</v>
      </c>
      <c r="B3666" s="5" t="s">
        <v>3124</v>
      </c>
      <c r="C3666" s="6" t="s">
        <v>1262</v>
      </c>
    </row>
    <row r="3667">
      <c r="A3667" s="7">
        <f t="shared" si="1"/>
        <v>2930</v>
      </c>
      <c r="B3667" s="5" t="s">
        <v>3125</v>
      </c>
      <c r="C3667" s="6" t="s">
        <v>3126</v>
      </c>
    </row>
    <row r="3668">
      <c r="A3668" s="7">
        <f t="shared" si="1"/>
        <v>2931</v>
      </c>
      <c r="B3668" s="8" t="s">
        <v>3127</v>
      </c>
      <c r="C3668" s="9" t="s">
        <v>76</v>
      </c>
    </row>
    <row r="3669">
      <c r="A3669" s="7">
        <f t="shared" si="1"/>
        <v>2932</v>
      </c>
      <c r="B3669" s="8" t="s">
        <v>3128</v>
      </c>
      <c r="C3669" s="9" t="s">
        <v>40</v>
      </c>
    </row>
    <row r="3670">
      <c r="A3670" s="7">
        <f t="shared" si="1"/>
        <v>2933</v>
      </c>
      <c r="B3670" s="8" t="s">
        <v>3129</v>
      </c>
      <c r="C3670" s="9" t="s">
        <v>40</v>
      </c>
    </row>
    <row r="3671">
      <c r="A3671" s="7">
        <f t="shared" si="1"/>
        <v>2934</v>
      </c>
      <c r="B3671" s="5" t="s">
        <v>3130</v>
      </c>
      <c r="C3671" s="6" t="s">
        <v>479</v>
      </c>
    </row>
    <row r="3672">
      <c r="A3672" s="7">
        <f t="shared" si="1"/>
        <v>2935</v>
      </c>
      <c r="B3672" s="8" t="s">
        <v>3131</v>
      </c>
      <c r="C3672" s="9" t="s">
        <v>64</v>
      </c>
    </row>
    <row r="3673">
      <c r="A3673" s="7">
        <f t="shared" si="1"/>
        <v>2936</v>
      </c>
      <c r="B3673" s="5" t="s">
        <v>3132</v>
      </c>
      <c r="C3673" s="6" t="s">
        <v>326</v>
      </c>
    </row>
    <row r="3674">
      <c r="A3674" s="7">
        <f t="shared" si="1"/>
        <v>2937</v>
      </c>
      <c r="B3674" s="5" t="s">
        <v>3133</v>
      </c>
      <c r="C3674" s="6" t="s">
        <v>780</v>
      </c>
    </row>
    <row r="3675">
      <c r="A3675" s="7">
        <f t="shared" si="1"/>
        <v>2938</v>
      </c>
      <c r="B3675" s="5" t="s">
        <v>3134</v>
      </c>
      <c r="C3675" s="6" t="s">
        <v>555</v>
      </c>
    </row>
    <row r="3676">
      <c r="A3676" s="7">
        <f t="shared" si="1"/>
        <v>2939</v>
      </c>
      <c r="B3676" s="8" t="s">
        <v>3135</v>
      </c>
      <c r="C3676" s="9" t="s">
        <v>399</v>
      </c>
    </row>
    <row r="3677">
      <c r="A3677" s="7">
        <f t="shared" si="1"/>
        <v>2940</v>
      </c>
      <c r="B3677" s="8" t="s">
        <v>3136</v>
      </c>
      <c r="C3677" s="9" t="s">
        <v>614</v>
      </c>
    </row>
    <row r="3678">
      <c r="A3678" s="7">
        <f t="shared" si="1"/>
        <v>2941</v>
      </c>
      <c r="B3678" s="5" t="s">
        <v>3137</v>
      </c>
      <c r="C3678" s="6" t="s">
        <v>1262</v>
      </c>
    </row>
    <row r="3679">
      <c r="A3679" s="7">
        <f t="shared" si="1"/>
        <v>2942</v>
      </c>
      <c r="B3679" s="5" t="s">
        <v>3138</v>
      </c>
      <c r="C3679" s="6" t="s">
        <v>1260</v>
      </c>
    </row>
    <row r="3680">
      <c r="A3680" s="7">
        <f t="shared" si="1"/>
        <v>2943</v>
      </c>
      <c r="B3680" s="5" t="s">
        <v>3139</v>
      </c>
      <c r="C3680" s="6" t="s">
        <v>362</v>
      </c>
    </row>
    <row r="3681">
      <c r="A3681" s="7">
        <f t="shared" si="1"/>
        <v>2944</v>
      </c>
      <c r="B3681" s="8" t="s">
        <v>3140</v>
      </c>
      <c r="C3681" s="9" t="s">
        <v>121</v>
      </c>
    </row>
    <row r="3682">
      <c r="A3682" s="7">
        <f t="shared" si="1"/>
        <v>2945</v>
      </c>
      <c r="B3682" s="8" t="s">
        <v>3141</v>
      </c>
      <c r="C3682" s="9" t="s">
        <v>1548</v>
      </c>
    </row>
    <row r="3683">
      <c r="A3683" s="7">
        <f t="shared" si="1"/>
        <v>2946</v>
      </c>
      <c r="B3683" s="8" t="s">
        <v>3142</v>
      </c>
      <c r="C3683" s="9" t="s">
        <v>372</v>
      </c>
    </row>
    <row r="3684">
      <c r="A3684" s="7">
        <f t="shared" si="1"/>
        <v>2947</v>
      </c>
      <c r="B3684" s="8" t="s">
        <v>3143</v>
      </c>
      <c r="C3684" s="9" t="s">
        <v>1548</v>
      </c>
    </row>
    <row r="3685">
      <c r="A3685" s="7">
        <f t="shared" si="1"/>
        <v>2948</v>
      </c>
      <c r="B3685" s="5" t="s">
        <v>3144</v>
      </c>
      <c r="C3685" s="6" t="s">
        <v>1450</v>
      </c>
    </row>
    <row r="3686">
      <c r="A3686" s="7">
        <f t="shared" si="1"/>
        <v>2949</v>
      </c>
      <c r="B3686" s="5" t="s">
        <v>3145</v>
      </c>
      <c r="C3686" s="6" t="s">
        <v>939</v>
      </c>
    </row>
    <row r="3687">
      <c r="A3687" s="7">
        <f t="shared" si="1"/>
        <v>2950</v>
      </c>
      <c r="B3687" s="8" t="s">
        <v>3146</v>
      </c>
      <c r="C3687" s="9" t="s">
        <v>177</v>
      </c>
    </row>
    <row r="3688">
      <c r="A3688" s="7">
        <f t="shared" si="1"/>
        <v>2951</v>
      </c>
      <c r="B3688" s="8" t="s">
        <v>3147</v>
      </c>
      <c r="C3688" s="9" t="s">
        <v>56</v>
      </c>
    </row>
    <row r="3689">
      <c r="A3689" s="7">
        <f t="shared" si="1"/>
        <v>2951</v>
      </c>
      <c r="B3689" s="8" t="s">
        <v>3147</v>
      </c>
      <c r="C3689" s="9" t="s">
        <v>142</v>
      </c>
    </row>
    <row r="3690">
      <c r="A3690" s="7">
        <f t="shared" si="1"/>
        <v>2952</v>
      </c>
      <c r="B3690" s="5" t="s">
        <v>3148</v>
      </c>
      <c r="C3690" s="6" t="s">
        <v>324</v>
      </c>
    </row>
    <row r="3691">
      <c r="A3691" s="7">
        <f t="shared" si="1"/>
        <v>2953</v>
      </c>
      <c r="B3691" s="5" t="s">
        <v>3149</v>
      </c>
      <c r="C3691" s="6" t="s">
        <v>97</v>
      </c>
    </row>
    <row r="3692">
      <c r="A3692" s="7">
        <f t="shared" si="1"/>
        <v>2954</v>
      </c>
      <c r="B3692" s="5" t="s">
        <v>3150</v>
      </c>
      <c r="C3692" s="6" t="s">
        <v>97</v>
      </c>
    </row>
    <row r="3693">
      <c r="A3693" s="7">
        <f t="shared" si="1"/>
        <v>2955</v>
      </c>
      <c r="B3693" s="5" t="s">
        <v>3151</v>
      </c>
      <c r="C3693" s="6" t="s">
        <v>405</v>
      </c>
    </row>
    <row r="3694">
      <c r="A3694" s="7">
        <f t="shared" si="1"/>
        <v>2956</v>
      </c>
      <c r="B3694" s="8" t="s">
        <v>3152</v>
      </c>
      <c r="C3694" s="9" t="s">
        <v>24</v>
      </c>
    </row>
    <row r="3695">
      <c r="A3695" s="7">
        <f t="shared" si="1"/>
        <v>2957</v>
      </c>
      <c r="B3695" s="5" t="s">
        <v>3153</v>
      </c>
      <c r="C3695" s="6" t="s">
        <v>97</v>
      </c>
    </row>
    <row r="3696">
      <c r="A3696" s="7">
        <f t="shared" si="1"/>
        <v>2958</v>
      </c>
      <c r="B3696" s="8" t="s">
        <v>3154</v>
      </c>
      <c r="C3696" s="9" t="s">
        <v>54</v>
      </c>
    </row>
    <row r="3697">
      <c r="A3697" s="7">
        <f t="shared" si="1"/>
        <v>2959</v>
      </c>
      <c r="B3697" s="5" t="s">
        <v>3155</v>
      </c>
      <c r="C3697" s="6" t="s">
        <v>1378</v>
      </c>
    </row>
    <row r="3698">
      <c r="A3698" s="7">
        <f t="shared" si="1"/>
        <v>2960</v>
      </c>
      <c r="B3698" s="5" t="s">
        <v>3156</v>
      </c>
      <c r="C3698" s="6" t="s">
        <v>1267</v>
      </c>
    </row>
    <row r="3699">
      <c r="A3699" s="7">
        <f t="shared" si="1"/>
        <v>2961</v>
      </c>
      <c r="B3699" s="5" t="s">
        <v>3157</v>
      </c>
      <c r="C3699" s="6" t="s">
        <v>1371</v>
      </c>
    </row>
    <row r="3700">
      <c r="A3700" s="7">
        <f t="shared" si="1"/>
        <v>2962</v>
      </c>
      <c r="B3700" s="8" t="s">
        <v>3158</v>
      </c>
      <c r="C3700" s="9" t="s">
        <v>614</v>
      </c>
    </row>
    <row r="3701">
      <c r="A3701" s="7">
        <f t="shared" si="1"/>
        <v>2963</v>
      </c>
      <c r="B3701" s="8" t="s">
        <v>3159</v>
      </c>
      <c r="C3701" s="9" t="s">
        <v>121</v>
      </c>
    </row>
    <row r="3702">
      <c r="A3702" s="7">
        <f t="shared" si="1"/>
        <v>2964</v>
      </c>
      <c r="B3702" s="5" t="s">
        <v>3160</v>
      </c>
      <c r="C3702" s="6" t="s">
        <v>1371</v>
      </c>
    </row>
    <row r="3703">
      <c r="A3703" s="7">
        <f t="shared" si="1"/>
        <v>2965</v>
      </c>
      <c r="B3703" s="5" t="s">
        <v>3161</v>
      </c>
      <c r="C3703" s="6" t="s">
        <v>1371</v>
      </c>
    </row>
    <row r="3704">
      <c r="A3704" s="7">
        <f t="shared" si="1"/>
        <v>2966</v>
      </c>
      <c r="B3704" s="5" t="s">
        <v>3162</v>
      </c>
      <c r="C3704" s="6" t="s">
        <v>555</v>
      </c>
    </row>
    <row r="3705">
      <c r="A3705" s="7">
        <f t="shared" si="1"/>
        <v>2967</v>
      </c>
      <c r="B3705" s="5" t="s">
        <v>3163</v>
      </c>
      <c r="C3705" s="6" t="s">
        <v>555</v>
      </c>
    </row>
    <row r="3706">
      <c r="A3706" s="7">
        <f t="shared" si="1"/>
        <v>2968</v>
      </c>
      <c r="B3706" s="8" t="s">
        <v>3164</v>
      </c>
      <c r="C3706" s="9" t="s">
        <v>1169</v>
      </c>
    </row>
    <row r="3707">
      <c r="A3707" s="7">
        <f t="shared" si="1"/>
        <v>2969</v>
      </c>
      <c r="B3707" s="8" t="s">
        <v>3165</v>
      </c>
      <c r="C3707" s="9" t="s">
        <v>42</v>
      </c>
    </row>
    <row r="3708">
      <c r="A3708" s="7">
        <f t="shared" si="1"/>
        <v>2970</v>
      </c>
      <c r="B3708" s="5" t="s">
        <v>3166</v>
      </c>
      <c r="C3708" s="6" t="s">
        <v>555</v>
      </c>
    </row>
    <row r="3709">
      <c r="A3709" s="7">
        <f t="shared" si="1"/>
        <v>2971</v>
      </c>
      <c r="B3709" s="8" t="s">
        <v>3167</v>
      </c>
      <c r="C3709" s="9" t="s">
        <v>8</v>
      </c>
    </row>
    <row r="3710">
      <c r="A3710" s="7">
        <f t="shared" si="1"/>
        <v>2972</v>
      </c>
      <c r="B3710" s="8" t="s">
        <v>3168</v>
      </c>
      <c r="C3710" s="9" t="s">
        <v>8</v>
      </c>
    </row>
    <row r="3711">
      <c r="A3711" s="7">
        <f t="shared" si="1"/>
        <v>2973</v>
      </c>
      <c r="B3711" s="8" t="s">
        <v>3169</v>
      </c>
      <c r="C3711" s="9" t="s">
        <v>8</v>
      </c>
    </row>
    <row r="3712">
      <c r="A3712" s="7">
        <f t="shared" si="1"/>
        <v>2974</v>
      </c>
      <c r="B3712" s="8" t="s">
        <v>3170</v>
      </c>
      <c r="C3712" s="9" t="s">
        <v>1548</v>
      </c>
    </row>
    <row r="3713">
      <c r="A3713" s="7">
        <f t="shared" si="1"/>
        <v>2975</v>
      </c>
      <c r="B3713" s="5" t="s">
        <v>3171</v>
      </c>
      <c r="C3713" s="6" t="s">
        <v>1248</v>
      </c>
    </row>
    <row r="3714">
      <c r="A3714" s="7">
        <f t="shared" si="1"/>
        <v>2976</v>
      </c>
      <c r="B3714" s="5" t="s">
        <v>3172</v>
      </c>
      <c r="C3714" s="6" t="s">
        <v>1248</v>
      </c>
    </row>
    <row r="3715">
      <c r="A3715" s="7">
        <f t="shared" si="1"/>
        <v>2977</v>
      </c>
      <c r="B3715" s="8" t="s">
        <v>3173</v>
      </c>
      <c r="C3715" s="9" t="s">
        <v>502</v>
      </c>
    </row>
    <row r="3716">
      <c r="A3716" s="7">
        <f t="shared" si="1"/>
        <v>2978</v>
      </c>
      <c r="B3716" s="5" t="s">
        <v>3174</v>
      </c>
      <c r="C3716" s="6" t="s">
        <v>939</v>
      </c>
    </row>
    <row r="3717">
      <c r="A3717" s="7">
        <f t="shared" si="1"/>
        <v>2979</v>
      </c>
      <c r="B3717" s="8" t="s">
        <v>3175</v>
      </c>
      <c r="C3717" s="9" t="s">
        <v>42</v>
      </c>
    </row>
    <row r="3718">
      <c r="A3718" s="7">
        <f t="shared" si="1"/>
        <v>2980</v>
      </c>
      <c r="B3718" s="5" t="s">
        <v>3176</v>
      </c>
      <c r="C3718" s="6" t="s">
        <v>798</v>
      </c>
    </row>
    <row r="3719">
      <c r="A3719" s="7">
        <f t="shared" si="1"/>
        <v>2981</v>
      </c>
      <c r="B3719" s="5" t="s">
        <v>3177</v>
      </c>
      <c r="C3719" s="6" t="s">
        <v>538</v>
      </c>
    </row>
    <row r="3720">
      <c r="A3720" s="7">
        <f t="shared" si="1"/>
        <v>2982</v>
      </c>
      <c r="B3720" s="5" t="s">
        <v>3178</v>
      </c>
      <c r="C3720" s="6" t="s">
        <v>681</v>
      </c>
    </row>
    <row r="3721">
      <c r="A3721" s="7">
        <f t="shared" si="1"/>
        <v>2983</v>
      </c>
      <c r="B3721" s="5" t="s">
        <v>3179</v>
      </c>
      <c r="C3721" s="6" t="s">
        <v>62</v>
      </c>
    </row>
    <row r="3722">
      <c r="A3722" s="7">
        <f t="shared" si="1"/>
        <v>2984</v>
      </c>
      <c r="B3722" s="5" t="s">
        <v>3180</v>
      </c>
      <c r="C3722" s="6" t="s">
        <v>758</v>
      </c>
    </row>
    <row r="3723">
      <c r="A3723" s="7">
        <f t="shared" si="1"/>
        <v>2985</v>
      </c>
      <c r="B3723" s="5" t="s">
        <v>3181</v>
      </c>
      <c r="C3723" s="6" t="s">
        <v>758</v>
      </c>
    </row>
    <row r="3724">
      <c r="A3724" s="7">
        <f t="shared" si="1"/>
        <v>2986</v>
      </c>
      <c r="B3724" s="5" t="s">
        <v>3182</v>
      </c>
      <c r="C3724" s="6" t="s">
        <v>1007</v>
      </c>
    </row>
    <row r="3725">
      <c r="A3725" s="7">
        <f t="shared" si="1"/>
        <v>2987</v>
      </c>
      <c r="B3725" s="8" t="s">
        <v>3183</v>
      </c>
      <c r="C3725" s="9" t="s">
        <v>893</v>
      </c>
    </row>
    <row r="3726">
      <c r="A3726" s="7">
        <f t="shared" si="1"/>
        <v>2988</v>
      </c>
      <c r="B3726" s="5" t="s">
        <v>3184</v>
      </c>
      <c r="C3726" s="6" t="s">
        <v>798</v>
      </c>
    </row>
    <row r="3727">
      <c r="A3727" s="7">
        <f t="shared" si="1"/>
        <v>2989</v>
      </c>
      <c r="B3727" s="8" t="s">
        <v>3185</v>
      </c>
      <c r="C3727" s="9" t="s">
        <v>64</v>
      </c>
    </row>
    <row r="3728">
      <c r="A3728" s="7">
        <f t="shared" si="1"/>
        <v>2990</v>
      </c>
      <c r="B3728" s="5" t="s">
        <v>3186</v>
      </c>
      <c r="C3728" s="6" t="s">
        <v>1585</v>
      </c>
    </row>
    <row r="3729">
      <c r="A3729" s="7">
        <f t="shared" si="1"/>
        <v>2991</v>
      </c>
      <c r="B3729" s="5" t="s">
        <v>3187</v>
      </c>
      <c r="C3729" s="6" t="s">
        <v>362</v>
      </c>
    </row>
    <row r="3730">
      <c r="A3730" s="7">
        <f t="shared" si="1"/>
        <v>2992</v>
      </c>
      <c r="B3730" s="5" t="s">
        <v>3188</v>
      </c>
      <c r="C3730" s="6" t="s">
        <v>683</v>
      </c>
    </row>
    <row r="3731">
      <c r="A3731" s="7">
        <f t="shared" si="1"/>
        <v>2993</v>
      </c>
      <c r="B3731" s="5" t="s">
        <v>3189</v>
      </c>
      <c r="C3731" s="6" t="s">
        <v>538</v>
      </c>
    </row>
    <row r="3732">
      <c r="A3732" s="7">
        <f t="shared" si="1"/>
        <v>2994</v>
      </c>
      <c r="B3732" s="5" t="s">
        <v>3190</v>
      </c>
      <c r="C3732" s="6" t="s">
        <v>538</v>
      </c>
    </row>
    <row r="3733">
      <c r="A3733" s="7">
        <f t="shared" si="1"/>
        <v>2995</v>
      </c>
      <c r="B3733" s="8" t="s">
        <v>3191</v>
      </c>
      <c r="C3733" s="9" t="s">
        <v>1169</v>
      </c>
    </row>
    <row r="3734">
      <c r="A3734" s="7">
        <f t="shared" si="1"/>
        <v>2996</v>
      </c>
      <c r="B3734" s="8" t="s">
        <v>3192</v>
      </c>
      <c r="C3734" s="9" t="s">
        <v>1169</v>
      </c>
    </row>
    <row r="3735">
      <c r="A3735" s="7">
        <f t="shared" si="1"/>
        <v>2997</v>
      </c>
      <c r="B3735" s="8" t="s">
        <v>3193</v>
      </c>
      <c r="C3735" s="9" t="s">
        <v>1169</v>
      </c>
    </row>
    <row r="3736">
      <c r="A3736" s="7">
        <f t="shared" si="1"/>
        <v>2998</v>
      </c>
      <c r="B3736" s="8" t="s">
        <v>3194</v>
      </c>
      <c r="C3736" s="9" t="s">
        <v>1169</v>
      </c>
    </row>
    <row r="3737">
      <c r="A3737" s="7">
        <f t="shared" si="1"/>
        <v>2999</v>
      </c>
      <c r="B3737" s="8" t="s">
        <v>3195</v>
      </c>
      <c r="C3737" s="9" t="s">
        <v>1169</v>
      </c>
    </row>
    <row r="3738">
      <c r="A3738" s="7">
        <f t="shared" si="1"/>
        <v>3000</v>
      </c>
      <c r="B3738" s="8" t="s">
        <v>3196</v>
      </c>
      <c r="C3738" s="9" t="s">
        <v>177</v>
      </c>
    </row>
    <row r="3739">
      <c r="A3739" s="7">
        <f t="shared" si="1"/>
        <v>3001</v>
      </c>
      <c r="B3739" s="8" t="s">
        <v>3197</v>
      </c>
      <c r="C3739" s="9" t="s">
        <v>177</v>
      </c>
    </row>
    <row r="3740">
      <c r="A3740" s="7">
        <f t="shared" si="1"/>
        <v>3002</v>
      </c>
      <c r="B3740" s="5" t="s">
        <v>3198</v>
      </c>
      <c r="C3740" s="6" t="s">
        <v>1371</v>
      </c>
    </row>
    <row r="3741">
      <c r="A3741" s="7">
        <f t="shared" si="1"/>
        <v>3003</v>
      </c>
      <c r="B3741" s="8" t="s">
        <v>3199</v>
      </c>
      <c r="C3741" s="9" t="s">
        <v>1776</v>
      </c>
    </row>
    <row r="3742">
      <c r="A3742" s="7">
        <f t="shared" si="1"/>
        <v>3004</v>
      </c>
      <c r="B3742" s="8" t="s">
        <v>3200</v>
      </c>
      <c r="C3742" s="9" t="s">
        <v>1776</v>
      </c>
    </row>
    <row r="3743">
      <c r="A3743" s="7">
        <f t="shared" si="1"/>
        <v>3005</v>
      </c>
      <c r="B3743" s="5" t="s">
        <v>3201</v>
      </c>
      <c r="C3743" s="6" t="s">
        <v>785</v>
      </c>
    </row>
    <row r="3744">
      <c r="A3744" s="7">
        <f t="shared" si="1"/>
        <v>3006</v>
      </c>
      <c r="B3744" s="5" t="s">
        <v>3202</v>
      </c>
      <c r="C3744" s="6" t="s">
        <v>59</v>
      </c>
    </row>
    <row r="3745">
      <c r="A3745" s="7">
        <f t="shared" si="1"/>
        <v>3007</v>
      </c>
      <c r="B3745" s="5" t="s">
        <v>3203</v>
      </c>
      <c r="C3745" s="6" t="s">
        <v>727</v>
      </c>
    </row>
    <row r="3746">
      <c r="A3746" s="7">
        <f t="shared" si="1"/>
        <v>3008</v>
      </c>
      <c r="B3746" s="8" t="s">
        <v>3204</v>
      </c>
      <c r="C3746" s="9" t="s">
        <v>64</v>
      </c>
    </row>
    <row r="3747">
      <c r="A3747" s="7">
        <f t="shared" si="1"/>
        <v>3009</v>
      </c>
      <c r="B3747" s="5" t="s">
        <v>3205</v>
      </c>
      <c r="C3747" s="6" t="s">
        <v>555</v>
      </c>
    </row>
    <row r="3748">
      <c r="A3748" s="7">
        <f t="shared" si="1"/>
        <v>3009</v>
      </c>
      <c r="B3748" s="5" t="s">
        <v>3205</v>
      </c>
      <c r="C3748" s="6" t="s">
        <v>25</v>
      </c>
    </row>
    <row r="3749">
      <c r="A3749" s="7">
        <f t="shared" si="1"/>
        <v>3009</v>
      </c>
      <c r="B3749" s="5" t="s">
        <v>3205</v>
      </c>
      <c r="C3749" s="6" t="s">
        <v>24</v>
      </c>
    </row>
    <row r="3750">
      <c r="A3750" s="7">
        <f t="shared" si="1"/>
        <v>3010</v>
      </c>
      <c r="B3750" s="8" t="s">
        <v>3206</v>
      </c>
      <c r="C3750" s="9" t="s">
        <v>416</v>
      </c>
    </row>
    <row r="3751">
      <c r="A3751" s="7">
        <f t="shared" si="1"/>
        <v>3011</v>
      </c>
      <c r="B3751" s="5" t="s">
        <v>3207</v>
      </c>
      <c r="C3751" s="6" t="s">
        <v>20</v>
      </c>
    </row>
    <row r="3752">
      <c r="A3752" s="7">
        <f t="shared" si="1"/>
        <v>3012</v>
      </c>
      <c r="B3752" s="8" t="s">
        <v>3208</v>
      </c>
      <c r="C3752" s="9" t="s">
        <v>547</v>
      </c>
    </row>
    <row r="3753">
      <c r="A3753" s="7">
        <f t="shared" si="1"/>
        <v>3013</v>
      </c>
      <c r="B3753" s="5" t="s">
        <v>3209</v>
      </c>
      <c r="C3753" s="6" t="s">
        <v>2549</v>
      </c>
    </row>
    <row r="3754">
      <c r="A3754" s="7">
        <f t="shared" si="1"/>
        <v>3014</v>
      </c>
      <c r="B3754" s="8" t="s">
        <v>3210</v>
      </c>
      <c r="C3754" s="9" t="s">
        <v>60</v>
      </c>
    </row>
    <row r="3755">
      <c r="A3755" s="7">
        <f t="shared" si="1"/>
        <v>3014</v>
      </c>
      <c r="B3755" s="8" t="s">
        <v>3210</v>
      </c>
      <c r="C3755" s="9" t="s">
        <v>162</v>
      </c>
    </row>
    <row r="3756">
      <c r="A3756" s="7">
        <f t="shared" si="1"/>
        <v>3014</v>
      </c>
      <c r="B3756" s="8" t="s">
        <v>3210</v>
      </c>
      <c r="C3756" s="9" t="s">
        <v>142</v>
      </c>
    </row>
    <row r="3757">
      <c r="A3757" s="7">
        <f t="shared" si="1"/>
        <v>3015</v>
      </c>
      <c r="B3757" s="5" t="s">
        <v>3211</v>
      </c>
      <c r="C3757" s="6" t="s">
        <v>142</v>
      </c>
    </row>
    <row r="3758">
      <c r="A3758" s="7">
        <f t="shared" si="1"/>
        <v>3015</v>
      </c>
      <c r="B3758" s="5" t="s">
        <v>3211</v>
      </c>
      <c r="C3758" s="6" t="s">
        <v>162</v>
      </c>
    </row>
    <row r="3759">
      <c r="A3759" s="7">
        <f t="shared" si="1"/>
        <v>3016</v>
      </c>
      <c r="B3759" s="8" t="s">
        <v>3212</v>
      </c>
      <c r="C3759" s="6" t="s">
        <v>150</v>
      </c>
    </row>
    <row r="3760">
      <c r="A3760" s="7">
        <f t="shared" si="1"/>
        <v>3016</v>
      </c>
      <c r="B3760" s="8" t="s">
        <v>3212</v>
      </c>
      <c r="C3760" s="9" t="s">
        <v>530</v>
      </c>
    </row>
    <row r="3761">
      <c r="A3761" s="7">
        <f t="shared" si="1"/>
        <v>3016</v>
      </c>
      <c r="B3761" s="8" t="s">
        <v>3212</v>
      </c>
      <c r="C3761" s="9" t="s">
        <v>142</v>
      </c>
    </row>
    <row r="3762">
      <c r="A3762" s="7">
        <f t="shared" si="1"/>
        <v>3017</v>
      </c>
      <c r="B3762" s="8" t="s">
        <v>3213</v>
      </c>
      <c r="C3762" s="9" t="s">
        <v>76</v>
      </c>
    </row>
    <row r="3763">
      <c r="A3763" s="7">
        <f t="shared" si="1"/>
        <v>3018</v>
      </c>
      <c r="B3763" s="5" t="s">
        <v>3214</v>
      </c>
      <c r="C3763" s="6" t="s">
        <v>80</v>
      </c>
    </row>
    <row r="3764">
      <c r="A3764" s="7">
        <f t="shared" si="1"/>
        <v>3019</v>
      </c>
      <c r="B3764" s="8" t="s">
        <v>3215</v>
      </c>
      <c r="C3764" s="9" t="s">
        <v>10</v>
      </c>
    </row>
    <row r="3765">
      <c r="A3765" s="7">
        <f t="shared" si="1"/>
        <v>3020</v>
      </c>
      <c r="B3765" s="8" t="s">
        <v>3216</v>
      </c>
      <c r="C3765" s="9" t="s">
        <v>10</v>
      </c>
    </row>
    <row r="3766">
      <c r="A3766" s="7">
        <f t="shared" si="1"/>
        <v>3021</v>
      </c>
      <c r="B3766" s="8" t="s">
        <v>3217</v>
      </c>
      <c r="C3766" s="9" t="s">
        <v>10</v>
      </c>
    </row>
    <row r="3767">
      <c r="A3767" s="7">
        <f t="shared" si="1"/>
        <v>3022</v>
      </c>
      <c r="B3767" s="8" t="s">
        <v>3218</v>
      </c>
      <c r="C3767" s="9" t="s">
        <v>1169</v>
      </c>
    </row>
    <row r="3768">
      <c r="A3768" s="7">
        <f t="shared" si="1"/>
        <v>3023</v>
      </c>
      <c r="B3768" s="8" t="s">
        <v>3219</v>
      </c>
      <c r="C3768" s="9" t="s">
        <v>117</v>
      </c>
    </row>
    <row r="3769">
      <c r="A3769" s="7">
        <f t="shared" si="1"/>
        <v>3024</v>
      </c>
      <c r="B3769" s="5" t="s">
        <v>3220</v>
      </c>
      <c r="C3769" s="6" t="s">
        <v>95</v>
      </c>
    </row>
    <row r="3770">
      <c r="A3770" s="7">
        <f t="shared" si="1"/>
        <v>3025</v>
      </c>
      <c r="B3770" s="8" t="s">
        <v>3221</v>
      </c>
      <c r="C3770" s="9" t="s">
        <v>780</v>
      </c>
    </row>
    <row r="3771">
      <c r="A3771" s="7">
        <f t="shared" si="1"/>
        <v>3026</v>
      </c>
      <c r="B3771" s="5" t="s">
        <v>3222</v>
      </c>
      <c r="C3771" s="6" t="s">
        <v>1120</v>
      </c>
    </row>
    <row r="3772">
      <c r="A3772" s="7">
        <f t="shared" si="1"/>
        <v>3027</v>
      </c>
      <c r="B3772" s="8" t="s">
        <v>3223</v>
      </c>
      <c r="C3772" s="9" t="s">
        <v>733</v>
      </c>
    </row>
    <row r="3773">
      <c r="A3773" s="7">
        <f t="shared" si="1"/>
        <v>3028</v>
      </c>
      <c r="B3773" s="12" t="s">
        <v>3224</v>
      </c>
      <c r="C3773" s="13" t="s">
        <v>420</v>
      </c>
    </row>
    <row r="3774">
      <c r="A3774" s="7">
        <f t="shared" si="1"/>
        <v>3029</v>
      </c>
      <c r="B3774" s="12" t="s">
        <v>3225</v>
      </c>
      <c r="C3774" s="13" t="s">
        <v>420</v>
      </c>
    </row>
    <row r="3775">
      <c r="A3775" s="7">
        <f t="shared" si="1"/>
        <v>3030</v>
      </c>
      <c r="B3775" s="5" t="s">
        <v>3226</v>
      </c>
      <c r="C3775" s="17" t="s">
        <v>1470</v>
      </c>
    </row>
    <row r="3776">
      <c r="A3776" s="7">
        <f t="shared" si="1"/>
        <v>3031</v>
      </c>
      <c r="B3776" s="5" t="s">
        <v>3227</v>
      </c>
      <c r="C3776" s="6" t="s">
        <v>1267</v>
      </c>
    </row>
    <row r="3777">
      <c r="A3777" s="7">
        <f t="shared" si="1"/>
        <v>3032</v>
      </c>
      <c r="B3777" s="5" t="s">
        <v>3228</v>
      </c>
      <c r="C3777" s="6" t="s">
        <v>32</v>
      </c>
    </row>
    <row r="3778">
      <c r="A3778" s="7">
        <f t="shared" si="1"/>
        <v>3033</v>
      </c>
      <c r="B3778" s="8" t="s">
        <v>3229</v>
      </c>
      <c r="C3778" s="9" t="s">
        <v>42</v>
      </c>
    </row>
    <row r="3779">
      <c r="A3779" s="7">
        <f t="shared" si="1"/>
        <v>3034</v>
      </c>
      <c r="B3779" s="8" t="s">
        <v>3230</v>
      </c>
      <c r="C3779" s="9" t="s">
        <v>42</v>
      </c>
    </row>
    <row r="3780">
      <c r="A3780" s="7">
        <f t="shared" si="1"/>
        <v>3035</v>
      </c>
      <c r="B3780" s="8" t="s">
        <v>3231</v>
      </c>
      <c r="C3780" s="9" t="s">
        <v>42</v>
      </c>
    </row>
    <row r="3781">
      <c r="A3781" s="7">
        <f t="shared" si="1"/>
        <v>3036</v>
      </c>
      <c r="B3781" s="8" t="s">
        <v>3232</v>
      </c>
      <c r="C3781" s="9" t="s">
        <v>42</v>
      </c>
    </row>
    <row r="3782">
      <c r="A3782" s="7">
        <f t="shared" si="1"/>
        <v>3037</v>
      </c>
      <c r="B3782" s="8" t="s">
        <v>3233</v>
      </c>
      <c r="C3782" s="9" t="s">
        <v>42</v>
      </c>
    </row>
    <row r="3783">
      <c r="A3783" s="7">
        <f t="shared" si="1"/>
        <v>3038</v>
      </c>
      <c r="B3783" s="8" t="s">
        <v>3234</v>
      </c>
      <c r="C3783" s="9" t="s">
        <v>121</v>
      </c>
    </row>
    <row r="3784">
      <c r="A3784" s="7">
        <f t="shared" si="1"/>
        <v>3039</v>
      </c>
      <c r="B3784" s="8" t="s">
        <v>3235</v>
      </c>
      <c r="C3784" s="9" t="s">
        <v>121</v>
      </c>
    </row>
    <row r="3785">
      <c r="A3785" s="7">
        <f t="shared" si="1"/>
        <v>3040</v>
      </c>
      <c r="B3785" s="8" t="s">
        <v>3236</v>
      </c>
      <c r="C3785" s="9" t="s">
        <v>722</v>
      </c>
    </row>
    <row r="3786">
      <c r="A3786" s="7">
        <f t="shared" si="1"/>
        <v>3041</v>
      </c>
      <c r="B3786" s="8" t="s">
        <v>3237</v>
      </c>
      <c r="C3786" s="9" t="s">
        <v>874</v>
      </c>
    </row>
    <row r="3787">
      <c r="A3787" s="7">
        <f t="shared" si="1"/>
        <v>3042</v>
      </c>
      <c r="B3787" s="8" t="s">
        <v>3238</v>
      </c>
      <c r="C3787" s="9" t="s">
        <v>874</v>
      </c>
    </row>
    <row r="3788">
      <c r="A3788" s="7">
        <f t="shared" si="1"/>
        <v>3043</v>
      </c>
      <c r="B3788" s="8" t="s">
        <v>3239</v>
      </c>
      <c r="C3788" s="9" t="s">
        <v>117</v>
      </c>
    </row>
    <row r="3789">
      <c r="A3789" s="7">
        <f t="shared" si="1"/>
        <v>3044</v>
      </c>
      <c r="B3789" s="8" t="s">
        <v>3240</v>
      </c>
      <c r="C3789" s="9" t="s">
        <v>117</v>
      </c>
    </row>
    <row r="3790">
      <c r="A3790" s="7">
        <f t="shared" si="1"/>
        <v>3045</v>
      </c>
      <c r="B3790" s="8" t="s">
        <v>3241</v>
      </c>
      <c r="C3790" s="9" t="s">
        <v>188</v>
      </c>
    </row>
    <row r="3791">
      <c r="A3791" s="7">
        <f t="shared" si="1"/>
        <v>3046</v>
      </c>
      <c r="B3791" s="5" t="s">
        <v>3242</v>
      </c>
      <c r="C3791" s="6" t="s">
        <v>437</v>
      </c>
    </row>
    <row r="3792">
      <c r="A3792" s="7">
        <f t="shared" si="1"/>
        <v>3047</v>
      </c>
      <c r="B3792" s="8" t="s">
        <v>3243</v>
      </c>
      <c r="C3792" s="9" t="s">
        <v>188</v>
      </c>
    </row>
    <row r="3793">
      <c r="A3793" s="7">
        <f t="shared" si="1"/>
        <v>3048</v>
      </c>
      <c r="B3793" s="8" t="s">
        <v>3244</v>
      </c>
      <c r="C3793" s="9" t="s">
        <v>121</v>
      </c>
    </row>
    <row r="3794">
      <c r="A3794" s="7">
        <f t="shared" si="1"/>
        <v>3049</v>
      </c>
      <c r="B3794" s="8" t="s">
        <v>3245</v>
      </c>
      <c r="C3794" s="9" t="s">
        <v>121</v>
      </c>
    </row>
    <row r="3795">
      <c r="A3795" s="7">
        <f t="shared" si="1"/>
        <v>3050</v>
      </c>
      <c r="B3795" s="8" t="s">
        <v>3246</v>
      </c>
      <c r="C3795" s="9" t="s">
        <v>874</v>
      </c>
    </row>
    <row r="3796">
      <c r="A3796" s="7">
        <f t="shared" si="1"/>
        <v>3051</v>
      </c>
      <c r="B3796" s="8" t="s">
        <v>3247</v>
      </c>
      <c r="C3796" s="9" t="s">
        <v>874</v>
      </c>
    </row>
    <row r="3797">
      <c r="A3797" s="7">
        <f t="shared" si="1"/>
        <v>3052</v>
      </c>
      <c r="B3797" s="8" t="s">
        <v>3248</v>
      </c>
      <c r="C3797" s="9" t="s">
        <v>874</v>
      </c>
    </row>
    <row r="3798">
      <c r="A3798" s="7">
        <f t="shared" si="1"/>
        <v>3053</v>
      </c>
      <c r="B3798" s="8" t="s">
        <v>3249</v>
      </c>
      <c r="C3798" s="9" t="s">
        <v>874</v>
      </c>
    </row>
    <row r="3799">
      <c r="A3799" s="7">
        <f t="shared" si="1"/>
        <v>3054</v>
      </c>
      <c r="B3799" s="8" t="s">
        <v>3250</v>
      </c>
      <c r="C3799" s="9" t="s">
        <v>117</v>
      </c>
    </row>
    <row r="3800">
      <c r="A3800" s="7">
        <f t="shared" si="1"/>
        <v>3055</v>
      </c>
      <c r="B3800" s="8" t="s">
        <v>3251</v>
      </c>
      <c r="C3800" s="9" t="s">
        <v>117</v>
      </c>
    </row>
    <row r="3801">
      <c r="A3801" s="7">
        <f t="shared" si="1"/>
        <v>3056</v>
      </c>
      <c r="B3801" s="8" t="s">
        <v>3252</v>
      </c>
      <c r="C3801" s="9" t="s">
        <v>117</v>
      </c>
    </row>
    <row r="3802">
      <c r="A3802" s="7">
        <f t="shared" si="1"/>
        <v>3057</v>
      </c>
      <c r="B3802" s="8" t="s">
        <v>3253</v>
      </c>
      <c r="C3802" s="9" t="s">
        <v>117</v>
      </c>
    </row>
    <row r="3803">
      <c r="A3803" s="7">
        <f t="shared" si="1"/>
        <v>3058</v>
      </c>
      <c r="B3803" s="5" t="s">
        <v>3254</v>
      </c>
      <c r="C3803" s="6" t="s">
        <v>621</v>
      </c>
    </row>
    <row r="3804">
      <c r="A3804" s="7">
        <f t="shared" si="1"/>
        <v>3059</v>
      </c>
      <c r="B3804" s="5" t="s">
        <v>3255</v>
      </c>
      <c r="C3804" s="6" t="s">
        <v>1221</v>
      </c>
    </row>
    <row r="3805">
      <c r="A3805" s="7">
        <f t="shared" si="1"/>
        <v>3060</v>
      </c>
      <c r="B3805" s="8" t="s">
        <v>3256</v>
      </c>
      <c r="C3805" s="9" t="s">
        <v>780</v>
      </c>
    </row>
    <row r="3806">
      <c r="A3806" s="7">
        <f t="shared" si="1"/>
        <v>3061</v>
      </c>
      <c r="B3806" s="5" t="s">
        <v>3257</v>
      </c>
      <c r="C3806" s="6" t="s">
        <v>479</v>
      </c>
    </row>
    <row r="3807">
      <c r="A3807" s="7">
        <f t="shared" si="1"/>
        <v>3062</v>
      </c>
      <c r="B3807" s="5" t="s">
        <v>3258</v>
      </c>
      <c r="C3807" s="6" t="s">
        <v>367</v>
      </c>
    </row>
    <row r="3808">
      <c r="A3808" s="7">
        <f t="shared" si="1"/>
        <v>3063</v>
      </c>
      <c r="B3808" s="8" t="s">
        <v>3259</v>
      </c>
      <c r="C3808" s="9" t="s">
        <v>815</v>
      </c>
    </row>
    <row r="3809">
      <c r="A3809" s="7">
        <f t="shared" si="1"/>
        <v>3064</v>
      </c>
      <c r="B3809" s="5" t="s">
        <v>3260</v>
      </c>
      <c r="C3809" s="6" t="s">
        <v>780</v>
      </c>
    </row>
    <row r="3810">
      <c r="A3810" s="7">
        <f t="shared" si="1"/>
        <v>3065</v>
      </c>
      <c r="B3810" s="5" t="s">
        <v>3261</v>
      </c>
      <c r="C3810" s="6" t="s">
        <v>1324</v>
      </c>
    </row>
    <row r="3811">
      <c r="A3811" s="7">
        <f t="shared" si="1"/>
        <v>3066</v>
      </c>
      <c r="B3811" s="5" t="s">
        <v>3262</v>
      </c>
      <c r="C3811" s="6" t="s">
        <v>1585</v>
      </c>
    </row>
    <row r="3812">
      <c r="A3812" s="7">
        <f t="shared" si="1"/>
        <v>3067</v>
      </c>
      <c r="B3812" s="5" t="s">
        <v>3263</v>
      </c>
      <c r="C3812" s="6" t="s">
        <v>1585</v>
      </c>
    </row>
    <row r="3813">
      <c r="A3813" s="7">
        <f t="shared" si="1"/>
        <v>3068</v>
      </c>
      <c r="B3813" s="5" t="s">
        <v>3264</v>
      </c>
      <c r="C3813" s="6" t="s">
        <v>1585</v>
      </c>
    </row>
    <row r="3814">
      <c r="A3814" s="7">
        <f t="shared" si="1"/>
        <v>3069</v>
      </c>
      <c r="B3814" s="5" t="s">
        <v>3265</v>
      </c>
      <c r="C3814" s="6" t="s">
        <v>1394</v>
      </c>
    </row>
    <row r="3815">
      <c r="A3815" s="7">
        <f t="shared" si="1"/>
        <v>3070</v>
      </c>
      <c r="B3815" s="5" t="s">
        <v>3266</v>
      </c>
      <c r="C3815" s="6" t="s">
        <v>1369</v>
      </c>
    </row>
    <row r="3816">
      <c r="A3816" s="7">
        <f t="shared" si="1"/>
        <v>3071</v>
      </c>
      <c r="B3816" s="5" t="s">
        <v>3267</v>
      </c>
      <c r="C3816" s="6" t="s">
        <v>1324</v>
      </c>
    </row>
    <row r="3817">
      <c r="A3817" s="7">
        <f t="shared" si="1"/>
        <v>3072</v>
      </c>
      <c r="B3817" s="5" t="s">
        <v>3268</v>
      </c>
      <c r="C3817" s="6" t="s">
        <v>1394</v>
      </c>
    </row>
    <row r="3818">
      <c r="A3818" s="7">
        <f t="shared" si="1"/>
        <v>3073</v>
      </c>
      <c r="B3818" s="5" t="s">
        <v>3269</v>
      </c>
      <c r="C3818" s="6" t="s">
        <v>1394</v>
      </c>
    </row>
    <row r="3819">
      <c r="A3819" s="7">
        <f t="shared" si="1"/>
        <v>3074</v>
      </c>
      <c r="B3819" s="5" t="s">
        <v>3270</v>
      </c>
      <c r="C3819" s="6" t="s">
        <v>1279</v>
      </c>
    </row>
    <row r="3820">
      <c r="A3820" s="7">
        <f t="shared" si="1"/>
        <v>3075</v>
      </c>
      <c r="B3820" s="5" t="s">
        <v>3271</v>
      </c>
      <c r="C3820" s="6" t="s">
        <v>610</v>
      </c>
    </row>
    <row r="3821">
      <c r="A3821" s="7">
        <f t="shared" si="1"/>
        <v>3076</v>
      </c>
      <c r="B3821" s="8" t="s">
        <v>3272</v>
      </c>
      <c r="C3821" s="9" t="s">
        <v>733</v>
      </c>
    </row>
    <row r="3822">
      <c r="A3822" s="7">
        <f t="shared" si="1"/>
        <v>3077</v>
      </c>
      <c r="B3822" s="8" t="s">
        <v>3273</v>
      </c>
      <c r="C3822" s="9" t="s">
        <v>177</v>
      </c>
    </row>
    <row r="3823">
      <c r="A3823" s="7">
        <f t="shared" si="1"/>
        <v>3078</v>
      </c>
      <c r="B3823" s="8" t="s">
        <v>3274</v>
      </c>
      <c r="C3823" s="9" t="s">
        <v>177</v>
      </c>
    </row>
    <row r="3824">
      <c r="A3824" s="7">
        <f t="shared" si="1"/>
        <v>3079</v>
      </c>
      <c r="B3824" s="8" t="s">
        <v>3275</v>
      </c>
      <c r="C3824" s="9" t="s">
        <v>1548</v>
      </c>
    </row>
    <row r="3825">
      <c r="A3825" s="7">
        <f t="shared" si="1"/>
        <v>3080</v>
      </c>
      <c r="B3825" s="5" t="s">
        <v>3276</v>
      </c>
      <c r="C3825" s="6" t="s">
        <v>1585</v>
      </c>
    </row>
    <row r="3826">
      <c r="A3826" s="7">
        <f t="shared" si="1"/>
        <v>3081</v>
      </c>
      <c r="B3826" s="5" t="s">
        <v>3277</v>
      </c>
      <c r="C3826" s="6" t="s">
        <v>1585</v>
      </c>
    </row>
    <row r="3827">
      <c r="A3827" s="7">
        <f t="shared" si="1"/>
        <v>3082</v>
      </c>
      <c r="B3827" s="5" t="s">
        <v>3278</v>
      </c>
      <c r="C3827" s="6" t="s">
        <v>1585</v>
      </c>
    </row>
    <row r="3828">
      <c r="A3828" s="7">
        <f t="shared" si="1"/>
        <v>3083</v>
      </c>
      <c r="B3828" s="5" t="s">
        <v>3279</v>
      </c>
      <c r="C3828" s="6" t="s">
        <v>1585</v>
      </c>
    </row>
    <row r="3829">
      <c r="A3829" s="7">
        <f t="shared" si="1"/>
        <v>3084</v>
      </c>
      <c r="B3829" s="5" t="s">
        <v>3280</v>
      </c>
      <c r="C3829" s="6" t="s">
        <v>1585</v>
      </c>
    </row>
    <row r="3830">
      <c r="A3830" s="7">
        <f t="shared" si="1"/>
        <v>3085</v>
      </c>
      <c r="B3830" s="5" t="s">
        <v>3281</v>
      </c>
      <c r="C3830" s="6" t="s">
        <v>785</v>
      </c>
    </row>
    <row r="3831">
      <c r="A3831" s="7">
        <f t="shared" si="1"/>
        <v>3086</v>
      </c>
      <c r="B3831" s="5" t="s">
        <v>3282</v>
      </c>
      <c r="C3831" s="6" t="s">
        <v>1221</v>
      </c>
    </row>
    <row r="3832">
      <c r="A3832" s="7">
        <f t="shared" si="1"/>
        <v>3087</v>
      </c>
      <c r="B3832" s="5" t="s">
        <v>3283</v>
      </c>
      <c r="C3832" s="6" t="s">
        <v>86</v>
      </c>
    </row>
    <row r="3833">
      <c r="A3833" s="7">
        <f t="shared" si="1"/>
        <v>3088</v>
      </c>
      <c r="B3833" s="5" t="s">
        <v>3284</v>
      </c>
      <c r="C3833" s="6" t="s">
        <v>1585</v>
      </c>
    </row>
    <row r="3834">
      <c r="A3834" s="7">
        <f t="shared" si="1"/>
        <v>3089</v>
      </c>
      <c r="B3834" s="5" t="s">
        <v>3285</v>
      </c>
      <c r="C3834" s="6" t="s">
        <v>1585</v>
      </c>
    </row>
    <row r="3835">
      <c r="A3835" s="7">
        <f t="shared" si="1"/>
        <v>3090</v>
      </c>
      <c r="B3835" s="5" t="s">
        <v>3286</v>
      </c>
      <c r="C3835" s="6" t="s">
        <v>1585</v>
      </c>
    </row>
    <row r="3836">
      <c r="A3836" s="7">
        <f t="shared" si="1"/>
        <v>3091</v>
      </c>
      <c r="B3836" s="5" t="s">
        <v>3287</v>
      </c>
      <c r="C3836" s="6" t="s">
        <v>780</v>
      </c>
    </row>
    <row r="3837">
      <c r="A3837" s="7">
        <f t="shared" si="1"/>
        <v>3092</v>
      </c>
      <c r="B3837" s="5" t="s">
        <v>3288</v>
      </c>
      <c r="C3837" s="6" t="s">
        <v>12</v>
      </c>
    </row>
    <row r="3838">
      <c r="A3838" s="7">
        <f t="shared" si="1"/>
        <v>3093</v>
      </c>
      <c r="B3838" s="8" t="s">
        <v>3289</v>
      </c>
      <c r="C3838" s="9" t="s">
        <v>1169</v>
      </c>
    </row>
    <row r="3839">
      <c r="A3839" s="7">
        <f t="shared" si="1"/>
        <v>3094</v>
      </c>
      <c r="B3839" s="5" t="s">
        <v>3290</v>
      </c>
      <c r="C3839" s="6" t="s">
        <v>785</v>
      </c>
    </row>
    <row r="3840">
      <c r="A3840" s="7">
        <f t="shared" si="1"/>
        <v>3095</v>
      </c>
      <c r="B3840" s="5" t="s">
        <v>3291</v>
      </c>
      <c r="C3840" s="6" t="s">
        <v>109</v>
      </c>
    </row>
    <row r="3841">
      <c r="A3841" s="7">
        <f t="shared" si="1"/>
        <v>3096</v>
      </c>
      <c r="B3841" s="5" t="s">
        <v>3292</v>
      </c>
      <c r="C3841" s="6" t="s">
        <v>109</v>
      </c>
    </row>
    <row r="3842">
      <c r="A3842" s="7">
        <f t="shared" si="1"/>
        <v>3097</v>
      </c>
      <c r="B3842" s="5" t="s">
        <v>3293</v>
      </c>
      <c r="C3842" s="6" t="s">
        <v>1223</v>
      </c>
    </row>
    <row r="3843">
      <c r="A3843" s="7">
        <f t="shared" si="1"/>
        <v>3098</v>
      </c>
      <c r="B3843" s="5" t="s">
        <v>3294</v>
      </c>
      <c r="C3843" s="6" t="s">
        <v>1223</v>
      </c>
    </row>
    <row r="3844">
      <c r="A3844" s="7">
        <f t="shared" si="1"/>
        <v>3099</v>
      </c>
      <c r="B3844" s="8" t="s">
        <v>3295</v>
      </c>
      <c r="C3844" s="9" t="s">
        <v>728</v>
      </c>
    </row>
    <row r="3845">
      <c r="A3845" s="7">
        <f t="shared" si="1"/>
        <v>3100</v>
      </c>
      <c r="B3845" s="5" t="s">
        <v>3296</v>
      </c>
      <c r="C3845" s="6" t="s">
        <v>1360</v>
      </c>
    </row>
    <row r="3846">
      <c r="A3846" s="7">
        <f t="shared" si="1"/>
        <v>3101</v>
      </c>
      <c r="B3846" s="5" t="s">
        <v>3297</v>
      </c>
      <c r="C3846" s="6" t="s">
        <v>1360</v>
      </c>
    </row>
    <row r="3847">
      <c r="A3847" s="7">
        <f t="shared" si="1"/>
        <v>3102</v>
      </c>
      <c r="B3847" s="8" t="s">
        <v>3298</v>
      </c>
      <c r="C3847" s="9" t="s">
        <v>76</v>
      </c>
    </row>
    <row r="3848">
      <c r="A3848" s="7">
        <f t="shared" si="1"/>
        <v>3103</v>
      </c>
      <c r="B3848" s="5" t="s">
        <v>3299</v>
      </c>
      <c r="C3848" s="6" t="s">
        <v>62</v>
      </c>
    </row>
    <row r="3849">
      <c r="A3849" s="7">
        <f t="shared" si="1"/>
        <v>3104</v>
      </c>
      <c r="B3849" s="5" t="s">
        <v>3300</v>
      </c>
      <c r="C3849" s="6" t="s">
        <v>1620</v>
      </c>
    </row>
    <row r="3850">
      <c r="A3850" s="7">
        <f t="shared" si="1"/>
        <v>3105</v>
      </c>
      <c r="B3850" s="5" t="s">
        <v>3301</v>
      </c>
      <c r="C3850" s="6" t="s">
        <v>1360</v>
      </c>
    </row>
    <row r="3851">
      <c r="A3851" s="7">
        <f t="shared" si="1"/>
        <v>3106</v>
      </c>
      <c r="B3851" s="8" t="s">
        <v>3302</v>
      </c>
      <c r="C3851" s="9" t="s">
        <v>46</v>
      </c>
    </row>
    <row r="3852">
      <c r="A3852" s="7">
        <f t="shared" si="1"/>
        <v>3107</v>
      </c>
      <c r="B3852" s="5" t="s">
        <v>3303</v>
      </c>
      <c r="C3852" s="6" t="s">
        <v>15</v>
      </c>
    </row>
    <row r="3853">
      <c r="A3853" s="7">
        <f t="shared" si="1"/>
        <v>3108</v>
      </c>
      <c r="B3853" s="5" t="s">
        <v>3304</v>
      </c>
      <c r="C3853" s="6" t="s">
        <v>1378</v>
      </c>
    </row>
    <row r="3854">
      <c r="A3854" s="7">
        <f t="shared" si="1"/>
        <v>3109</v>
      </c>
      <c r="B3854" s="5" t="s">
        <v>3305</v>
      </c>
      <c r="C3854" s="6" t="s">
        <v>196</v>
      </c>
    </row>
    <row r="3855">
      <c r="A3855" s="7">
        <f t="shared" si="1"/>
        <v>3110</v>
      </c>
      <c r="B3855" s="5" t="s">
        <v>3306</v>
      </c>
      <c r="C3855" s="6" t="s">
        <v>538</v>
      </c>
    </row>
    <row r="3856">
      <c r="A3856" s="7">
        <f t="shared" si="1"/>
        <v>3111</v>
      </c>
      <c r="B3856" s="5" t="s">
        <v>3307</v>
      </c>
      <c r="C3856" s="6" t="s">
        <v>1124</v>
      </c>
    </row>
    <row r="3857">
      <c r="A3857" s="7">
        <f t="shared" si="1"/>
        <v>3112</v>
      </c>
      <c r="B3857" s="8" t="s">
        <v>3308</v>
      </c>
      <c r="C3857" s="9" t="s">
        <v>818</v>
      </c>
    </row>
    <row r="3858">
      <c r="A3858" s="7">
        <f t="shared" si="1"/>
        <v>3113</v>
      </c>
      <c r="B3858" s="8" t="s">
        <v>3309</v>
      </c>
      <c r="C3858" s="9" t="s">
        <v>818</v>
      </c>
    </row>
    <row r="3859">
      <c r="A3859" s="7">
        <f t="shared" si="1"/>
        <v>3114</v>
      </c>
      <c r="B3859" s="8" t="s">
        <v>3310</v>
      </c>
      <c r="C3859" s="9" t="s">
        <v>893</v>
      </c>
    </row>
    <row r="3860">
      <c r="A3860" s="7">
        <f t="shared" si="1"/>
        <v>3115</v>
      </c>
      <c r="B3860" s="8" t="s">
        <v>3311</v>
      </c>
      <c r="C3860" s="9" t="s">
        <v>733</v>
      </c>
    </row>
    <row r="3861">
      <c r="A3861" s="7">
        <f t="shared" si="1"/>
        <v>3116</v>
      </c>
      <c r="B3861" s="8" t="s">
        <v>3312</v>
      </c>
      <c r="C3861" s="9" t="s">
        <v>722</v>
      </c>
    </row>
    <row r="3862">
      <c r="A3862" s="7">
        <f t="shared" si="1"/>
        <v>3117</v>
      </c>
      <c r="B3862" s="8" t="s">
        <v>3313</v>
      </c>
      <c r="C3862" s="9" t="s">
        <v>8</v>
      </c>
    </row>
    <row r="3863">
      <c r="A3863" s="7">
        <f t="shared" si="1"/>
        <v>3118</v>
      </c>
      <c r="B3863" s="8" t="s">
        <v>3314</v>
      </c>
      <c r="C3863" s="9" t="s">
        <v>10</v>
      </c>
    </row>
    <row r="3864">
      <c r="A3864" s="7">
        <f t="shared" si="1"/>
        <v>3119</v>
      </c>
      <c r="B3864" s="5" t="s">
        <v>3315</v>
      </c>
      <c r="C3864" s="6" t="s">
        <v>326</v>
      </c>
    </row>
    <row r="3865">
      <c r="A3865" s="7">
        <f t="shared" si="1"/>
        <v>3120</v>
      </c>
      <c r="B3865" s="8" t="s">
        <v>3316</v>
      </c>
      <c r="C3865" s="6" t="s">
        <v>150</v>
      </c>
    </row>
    <row r="3866">
      <c r="A3866" s="7">
        <f t="shared" si="1"/>
        <v>3121</v>
      </c>
      <c r="B3866" s="8" t="s">
        <v>3317</v>
      </c>
      <c r="C3866" s="6" t="s">
        <v>60</v>
      </c>
    </row>
    <row r="3867">
      <c r="A3867" s="7">
        <f t="shared" si="1"/>
        <v>3122</v>
      </c>
      <c r="B3867" s="5" t="s">
        <v>3318</v>
      </c>
      <c r="C3867" s="6" t="s">
        <v>336</v>
      </c>
    </row>
    <row r="3868">
      <c r="A3868" s="7">
        <f t="shared" si="1"/>
        <v>3123</v>
      </c>
      <c r="B3868" s="5" t="s">
        <v>3319</v>
      </c>
      <c r="C3868" s="6" t="s">
        <v>179</v>
      </c>
    </row>
    <row r="3869">
      <c r="A3869" s="7">
        <f t="shared" si="1"/>
        <v>3124</v>
      </c>
      <c r="B3869" s="5" t="s">
        <v>3320</v>
      </c>
      <c r="C3869" s="6" t="s">
        <v>179</v>
      </c>
    </row>
    <row r="3870">
      <c r="A3870" s="7">
        <f t="shared" si="1"/>
        <v>3125</v>
      </c>
      <c r="B3870" s="5" t="s">
        <v>3321</v>
      </c>
      <c r="C3870" s="6" t="s">
        <v>324</v>
      </c>
    </row>
    <row r="3871">
      <c r="A3871" s="7">
        <f t="shared" si="1"/>
        <v>3126</v>
      </c>
      <c r="B3871" s="5" t="s">
        <v>3322</v>
      </c>
      <c r="C3871" s="6" t="s">
        <v>324</v>
      </c>
    </row>
    <row r="3872">
      <c r="A3872" s="7">
        <f t="shared" si="1"/>
        <v>3127</v>
      </c>
      <c r="B3872" s="5" t="s">
        <v>3323</v>
      </c>
      <c r="C3872" s="6" t="s">
        <v>336</v>
      </c>
    </row>
    <row r="3873">
      <c r="A3873" s="7">
        <f t="shared" si="1"/>
        <v>3128</v>
      </c>
      <c r="B3873" s="5" t="s">
        <v>3324</v>
      </c>
      <c r="C3873" s="6" t="s">
        <v>452</v>
      </c>
    </row>
    <row r="3874">
      <c r="A3874" s="7">
        <f t="shared" si="1"/>
        <v>3128</v>
      </c>
      <c r="B3874" s="5" t="s">
        <v>3324</v>
      </c>
      <c r="C3874" s="6" t="s">
        <v>150</v>
      </c>
    </row>
    <row r="3875">
      <c r="A3875" s="7">
        <f t="shared" si="1"/>
        <v>3129</v>
      </c>
      <c r="B3875" s="8" t="s">
        <v>3325</v>
      </c>
      <c r="C3875" s="9" t="s">
        <v>177</v>
      </c>
    </row>
    <row r="3876">
      <c r="A3876" s="7">
        <f t="shared" si="1"/>
        <v>3130</v>
      </c>
      <c r="B3876" s="5" t="s">
        <v>3326</v>
      </c>
      <c r="C3876" s="6" t="s">
        <v>196</v>
      </c>
    </row>
    <row r="3877">
      <c r="A3877" s="7">
        <f t="shared" si="1"/>
        <v>3131</v>
      </c>
      <c r="B3877" s="8" t="s">
        <v>3327</v>
      </c>
      <c r="C3877" s="9" t="s">
        <v>60</v>
      </c>
    </row>
    <row r="3878">
      <c r="A3878" s="7">
        <f t="shared" si="1"/>
        <v>3132</v>
      </c>
      <c r="B3878" s="5" t="s">
        <v>3328</v>
      </c>
      <c r="C3878" s="6" t="s">
        <v>179</v>
      </c>
    </row>
    <row r="3879">
      <c r="A3879" s="7">
        <f t="shared" si="1"/>
        <v>3133</v>
      </c>
      <c r="B3879" s="5" t="s">
        <v>3329</v>
      </c>
      <c r="C3879" s="6" t="s">
        <v>365</v>
      </c>
    </row>
    <row r="3880">
      <c r="A3880" s="7">
        <f t="shared" si="1"/>
        <v>3134</v>
      </c>
      <c r="B3880" s="5" t="s">
        <v>3330</v>
      </c>
      <c r="C3880" s="6" t="s">
        <v>162</v>
      </c>
    </row>
    <row r="3881">
      <c r="A3881" s="7">
        <f t="shared" si="1"/>
        <v>3135</v>
      </c>
      <c r="B3881" s="5" t="s">
        <v>3331</v>
      </c>
      <c r="C3881" s="6" t="s">
        <v>196</v>
      </c>
    </row>
    <row r="3882">
      <c r="A3882" s="7">
        <f t="shared" si="1"/>
        <v>3136</v>
      </c>
      <c r="B3882" s="8" t="s">
        <v>3332</v>
      </c>
      <c r="C3882" s="9" t="s">
        <v>616</v>
      </c>
    </row>
    <row r="3883">
      <c r="A3883" s="7">
        <f t="shared" si="1"/>
        <v>3137</v>
      </c>
      <c r="B3883" s="5" t="s">
        <v>3333</v>
      </c>
      <c r="C3883" s="6" t="s">
        <v>162</v>
      </c>
    </row>
    <row r="3884">
      <c r="A3884" s="7">
        <f t="shared" si="1"/>
        <v>3138</v>
      </c>
      <c r="B3884" s="5" t="s">
        <v>3334</v>
      </c>
      <c r="C3884" s="6" t="s">
        <v>405</v>
      </c>
    </row>
    <row r="3885">
      <c r="A3885" s="7">
        <f t="shared" si="1"/>
        <v>3139</v>
      </c>
      <c r="B3885" s="8" t="s">
        <v>3335</v>
      </c>
      <c r="C3885" s="9" t="s">
        <v>835</v>
      </c>
    </row>
    <row r="3886">
      <c r="A3886" s="7">
        <f t="shared" si="1"/>
        <v>3140</v>
      </c>
      <c r="B3886" s="8" t="s">
        <v>3336</v>
      </c>
      <c r="C3886" s="9" t="s">
        <v>60</v>
      </c>
    </row>
    <row r="3887">
      <c r="A3887" s="7">
        <f t="shared" si="1"/>
        <v>3141</v>
      </c>
      <c r="B3887" s="5" t="s">
        <v>3337</v>
      </c>
      <c r="C3887" s="6" t="s">
        <v>267</v>
      </c>
    </row>
    <row r="3888">
      <c r="A3888" s="7">
        <f t="shared" si="1"/>
        <v>3141</v>
      </c>
      <c r="B3888" s="5" t="s">
        <v>3337</v>
      </c>
      <c r="C3888" s="6" t="s">
        <v>91</v>
      </c>
    </row>
    <row r="3889">
      <c r="A3889" s="7">
        <f t="shared" si="1"/>
        <v>3141</v>
      </c>
      <c r="B3889" s="5" t="s">
        <v>3337</v>
      </c>
      <c r="C3889" s="6" t="s">
        <v>405</v>
      </c>
    </row>
    <row r="3890">
      <c r="A3890" s="7">
        <f t="shared" si="1"/>
        <v>3142</v>
      </c>
      <c r="B3890" s="8" t="s">
        <v>3338</v>
      </c>
      <c r="C3890" s="9" t="s">
        <v>142</v>
      </c>
    </row>
    <row r="3891">
      <c r="A3891" s="7">
        <f t="shared" si="1"/>
        <v>3143</v>
      </c>
      <c r="B3891" s="5" t="s">
        <v>3339</v>
      </c>
      <c r="C3891" s="6" t="s">
        <v>142</v>
      </c>
    </row>
    <row r="3892">
      <c r="A3892" s="7">
        <f t="shared" si="1"/>
        <v>3144</v>
      </c>
      <c r="B3892" s="5" t="s">
        <v>3340</v>
      </c>
      <c r="C3892" s="6" t="s">
        <v>313</v>
      </c>
    </row>
    <row r="3893">
      <c r="A3893" s="7">
        <f t="shared" si="1"/>
        <v>3145</v>
      </c>
      <c r="B3893" s="5" t="s">
        <v>3341</v>
      </c>
      <c r="C3893" s="6" t="s">
        <v>153</v>
      </c>
    </row>
    <row r="3894">
      <c r="A3894" s="7">
        <f t="shared" si="1"/>
        <v>3146</v>
      </c>
      <c r="B3894" s="5" t="s">
        <v>3342</v>
      </c>
      <c r="C3894" s="6" t="s">
        <v>324</v>
      </c>
    </row>
    <row r="3895">
      <c r="A3895" s="7">
        <f t="shared" si="1"/>
        <v>3147</v>
      </c>
      <c r="B3895" s="5" t="s">
        <v>3343</v>
      </c>
      <c r="C3895" s="6" t="s">
        <v>1376</v>
      </c>
    </row>
    <row r="3896">
      <c r="A3896" s="7">
        <f t="shared" si="1"/>
        <v>3148</v>
      </c>
      <c r="B3896" s="8" t="s">
        <v>3344</v>
      </c>
      <c r="C3896" s="9" t="s">
        <v>56</v>
      </c>
    </row>
    <row r="3897">
      <c r="A3897" s="7">
        <f t="shared" si="1"/>
        <v>3149</v>
      </c>
      <c r="B3897" s="5" t="s">
        <v>3345</v>
      </c>
      <c r="C3897" s="6" t="s">
        <v>946</v>
      </c>
    </row>
    <row r="3898">
      <c r="A3898" s="7">
        <f t="shared" si="1"/>
        <v>3150</v>
      </c>
      <c r="B3898" s="8" t="s">
        <v>3346</v>
      </c>
      <c r="C3898" s="9" t="s">
        <v>54</v>
      </c>
    </row>
    <row r="3899">
      <c r="A3899" s="7">
        <f t="shared" si="1"/>
        <v>3151</v>
      </c>
      <c r="B3899" s="5" t="s">
        <v>3347</v>
      </c>
      <c r="C3899" s="6" t="s">
        <v>267</v>
      </c>
    </row>
    <row r="3900">
      <c r="A3900" s="7">
        <f t="shared" si="1"/>
        <v>3152</v>
      </c>
      <c r="B3900" s="5" t="s">
        <v>3348</v>
      </c>
      <c r="C3900" s="6" t="s">
        <v>179</v>
      </c>
    </row>
    <row r="3901">
      <c r="A3901" s="7">
        <f t="shared" si="1"/>
        <v>3153</v>
      </c>
      <c r="B3901" s="8" t="s">
        <v>3349</v>
      </c>
      <c r="C3901" s="9" t="s">
        <v>54</v>
      </c>
    </row>
    <row r="3902">
      <c r="A3902" s="7">
        <f t="shared" si="1"/>
        <v>3154</v>
      </c>
      <c r="B3902" s="8" t="s">
        <v>3350</v>
      </c>
      <c r="C3902" s="9" t="s">
        <v>56</v>
      </c>
    </row>
    <row r="3903">
      <c r="A3903" s="7">
        <f t="shared" si="1"/>
        <v>3155</v>
      </c>
      <c r="B3903" s="5" t="s">
        <v>3351</v>
      </c>
      <c r="C3903" s="6" t="s">
        <v>142</v>
      </c>
    </row>
    <row r="3904">
      <c r="A3904" s="7">
        <f t="shared" si="1"/>
        <v>3156</v>
      </c>
      <c r="B3904" s="5" t="s">
        <v>3352</v>
      </c>
      <c r="C3904" s="6" t="s">
        <v>179</v>
      </c>
    </row>
    <row r="3905">
      <c r="A3905" s="7">
        <f t="shared" si="1"/>
        <v>3157</v>
      </c>
      <c r="B3905" s="8" t="s">
        <v>3353</v>
      </c>
      <c r="C3905" s="6" t="s">
        <v>150</v>
      </c>
    </row>
    <row r="3906">
      <c r="A3906" s="7">
        <f t="shared" si="1"/>
        <v>3157</v>
      </c>
      <c r="B3906" s="8" t="s">
        <v>3353</v>
      </c>
      <c r="C3906" s="6" t="s">
        <v>162</v>
      </c>
    </row>
    <row r="3907">
      <c r="A3907" s="7">
        <f t="shared" si="1"/>
        <v>3157</v>
      </c>
      <c r="B3907" s="8" t="s">
        <v>3353</v>
      </c>
      <c r="C3907" s="9" t="s">
        <v>60</v>
      </c>
    </row>
    <row r="3908">
      <c r="A3908" s="7">
        <f t="shared" si="1"/>
        <v>3157</v>
      </c>
      <c r="B3908" s="8" t="s">
        <v>3353</v>
      </c>
      <c r="C3908" s="9" t="s">
        <v>142</v>
      </c>
    </row>
    <row r="3909">
      <c r="A3909" s="7">
        <f t="shared" si="1"/>
        <v>3158</v>
      </c>
      <c r="B3909" s="8" t="s">
        <v>3354</v>
      </c>
      <c r="C3909" s="9" t="s">
        <v>56</v>
      </c>
    </row>
    <row r="3910">
      <c r="A3910" s="7">
        <f t="shared" si="1"/>
        <v>3159</v>
      </c>
      <c r="B3910" s="5" t="s">
        <v>3355</v>
      </c>
      <c r="C3910" s="6" t="s">
        <v>142</v>
      </c>
    </row>
    <row r="3911">
      <c r="A3911" s="7">
        <f t="shared" si="1"/>
        <v>3160</v>
      </c>
      <c r="B3911" s="5" t="s">
        <v>3356</v>
      </c>
      <c r="C3911" s="6" t="s">
        <v>313</v>
      </c>
    </row>
    <row r="3912">
      <c r="A3912" s="7">
        <f t="shared" si="1"/>
        <v>3161</v>
      </c>
      <c r="B3912" s="5" t="s">
        <v>3357</v>
      </c>
      <c r="C3912" s="6" t="s">
        <v>153</v>
      </c>
    </row>
    <row r="3913">
      <c r="A3913" s="7">
        <f t="shared" si="1"/>
        <v>3161</v>
      </c>
      <c r="B3913" s="5" t="s">
        <v>3357</v>
      </c>
      <c r="C3913" s="6" t="s">
        <v>142</v>
      </c>
    </row>
    <row r="3914">
      <c r="A3914" s="7">
        <f t="shared" si="1"/>
        <v>3162</v>
      </c>
      <c r="B3914" s="8" t="s">
        <v>3358</v>
      </c>
      <c r="C3914" s="6" t="s">
        <v>132</v>
      </c>
    </row>
    <row r="3915">
      <c r="A3915" s="7">
        <f t="shared" si="1"/>
        <v>3163</v>
      </c>
      <c r="B3915" s="5" t="s">
        <v>3359</v>
      </c>
      <c r="C3915" s="6" t="s">
        <v>162</v>
      </c>
    </row>
    <row r="3916">
      <c r="A3916" s="7">
        <f t="shared" si="1"/>
        <v>3164</v>
      </c>
      <c r="B3916" s="5" t="s">
        <v>3360</v>
      </c>
      <c r="C3916" s="6" t="s">
        <v>946</v>
      </c>
    </row>
    <row r="3917">
      <c r="A3917" s="7">
        <f t="shared" si="1"/>
        <v>3165</v>
      </c>
      <c r="B3917" s="5" t="s">
        <v>3361</v>
      </c>
      <c r="C3917" s="6" t="s">
        <v>179</v>
      </c>
    </row>
    <row r="3918">
      <c r="A3918" s="7">
        <f t="shared" si="1"/>
        <v>3166</v>
      </c>
      <c r="B3918" s="5" t="s">
        <v>3362</v>
      </c>
      <c r="C3918" s="6" t="s">
        <v>365</v>
      </c>
    </row>
    <row r="3919">
      <c r="A3919" s="7">
        <f t="shared" si="1"/>
        <v>3167</v>
      </c>
      <c r="B3919" s="5" t="s">
        <v>3363</v>
      </c>
      <c r="C3919" s="6" t="s">
        <v>326</v>
      </c>
    </row>
    <row r="3920">
      <c r="A3920" s="7">
        <f t="shared" si="1"/>
        <v>3168</v>
      </c>
      <c r="B3920" s="5" t="s">
        <v>3364</v>
      </c>
      <c r="C3920" s="6" t="s">
        <v>179</v>
      </c>
    </row>
    <row r="3921">
      <c r="A3921" s="7">
        <f t="shared" si="1"/>
        <v>3169</v>
      </c>
      <c r="B3921" s="5" t="s">
        <v>3365</v>
      </c>
      <c r="C3921" s="6" t="s">
        <v>267</v>
      </c>
    </row>
    <row r="3922">
      <c r="A3922" s="7">
        <f t="shared" si="1"/>
        <v>3170</v>
      </c>
      <c r="B3922" s="5" t="s">
        <v>3366</v>
      </c>
      <c r="C3922" s="6" t="s">
        <v>365</v>
      </c>
    </row>
    <row r="3923">
      <c r="A3923" s="7">
        <f t="shared" si="1"/>
        <v>3171</v>
      </c>
      <c r="B3923" s="5" t="s">
        <v>3367</v>
      </c>
      <c r="C3923" s="6" t="s">
        <v>142</v>
      </c>
    </row>
    <row r="3924">
      <c r="A3924" s="7">
        <f t="shared" si="1"/>
        <v>3172</v>
      </c>
      <c r="B3924" s="8" t="s">
        <v>3368</v>
      </c>
      <c r="C3924" s="6" t="s">
        <v>196</v>
      </c>
    </row>
    <row r="3925">
      <c r="A3925" s="7">
        <f t="shared" si="1"/>
        <v>3173</v>
      </c>
      <c r="B3925" s="5" t="s">
        <v>3369</v>
      </c>
      <c r="C3925" s="6" t="s">
        <v>142</v>
      </c>
    </row>
    <row r="3926">
      <c r="A3926" s="7">
        <f t="shared" si="1"/>
        <v>3174</v>
      </c>
      <c r="B3926" s="5" t="s">
        <v>3370</v>
      </c>
      <c r="C3926" s="6" t="s">
        <v>788</v>
      </c>
    </row>
    <row r="3927">
      <c r="A3927" s="7">
        <f t="shared" si="1"/>
        <v>3175</v>
      </c>
      <c r="B3927" s="8" t="s">
        <v>3371</v>
      </c>
      <c r="C3927" s="9" t="s">
        <v>56</v>
      </c>
    </row>
    <row r="3928">
      <c r="A3928" s="7">
        <f t="shared" si="1"/>
        <v>3176</v>
      </c>
      <c r="B3928" s="8" t="s">
        <v>3372</v>
      </c>
      <c r="C3928" s="6" t="s">
        <v>313</v>
      </c>
    </row>
    <row r="3929">
      <c r="A3929" s="7">
        <f t="shared" si="1"/>
        <v>3176</v>
      </c>
      <c r="B3929" s="8" t="s">
        <v>3372</v>
      </c>
      <c r="C3929" s="6" t="s">
        <v>153</v>
      </c>
    </row>
    <row r="3930">
      <c r="A3930" s="7">
        <f t="shared" si="1"/>
        <v>3176</v>
      </c>
      <c r="B3930" s="8" t="s">
        <v>3372</v>
      </c>
      <c r="C3930" s="9" t="s">
        <v>142</v>
      </c>
    </row>
    <row r="3931">
      <c r="A3931" s="7">
        <f t="shared" si="1"/>
        <v>3177</v>
      </c>
      <c r="B3931" s="8" t="s">
        <v>3373</v>
      </c>
      <c r="C3931" s="9" t="s">
        <v>616</v>
      </c>
    </row>
    <row r="3932">
      <c r="A3932" s="7">
        <f t="shared" si="1"/>
        <v>3178</v>
      </c>
      <c r="B3932" s="8" t="s">
        <v>3374</v>
      </c>
      <c r="C3932" s="9" t="s">
        <v>56</v>
      </c>
    </row>
    <row r="3933">
      <c r="A3933" s="7">
        <f t="shared" si="1"/>
        <v>3178</v>
      </c>
      <c r="B3933" s="8" t="s">
        <v>3374</v>
      </c>
      <c r="C3933" s="9" t="s">
        <v>616</v>
      </c>
    </row>
    <row r="3934">
      <c r="A3934" s="7">
        <f t="shared" si="1"/>
        <v>3179</v>
      </c>
      <c r="B3934" s="5" t="s">
        <v>3375</v>
      </c>
      <c r="C3934" s="6" t="s">
        <v>788</v>
      </c>
    </row>
    <row r="3935">
      <c r="A3935" s="7">
        <f t="shared" si="1"/>
        <v>3180</v>
      </c>
      <c r="B3935" s="5" t="s">
        <v>3376</v>
      </c>
      <c r="C3935" s="6" t="s">
        <v>313</v>
      </c>
    </row>
    <row r="3936">
      <c r="A3936" s="7">
        <f t="shared" si="1"/>
        <v>3181</v>
      </c>
      <c r="B3936" s="5" t="s">
        <v>3377</v>
      </c>
      <c r="C3936" s="6" t="s">
        <v>313</v>
      </c>
    </row>
    <row r="3937">
      <c r="A3937" s="7">
        <f t="shared" si="1"/>
        <v>3181</v>
      </c>
      <c r="B3937" s="5" t="s">
        <v>3377</v>
      </c>
      <c r="C3937" s="6" t="s">
        <v>142</v>
      </c>
    </row>
    <row r="3938">
      <c r="A3938" s="7">
        <f t="shared" si="1"/>
        <v>3182</v>
      </c>
      <c r="B3938" s="5" t="s">
        <v>3378</v>
      </c>
      <c r="C3938" s="6" t="s">
        <v>142</v>
      </c>
    </row>
    <row r="3939">
      <c r="A3939" s="7">
        <f t="shared" si="1"/>
        <v>3183</v>
      </c>
      <c r="B3939" s="8" t="s">
        <v>3379</v>
      </c>
      <c r="C3939" s="9" t="s">
        <v>142</v>
      </c>
    </row>
    <row r="3940">
      <c r="A3940" s="7">
        <f t="shared" si="1"/>
        <v>3183</v>
      </c>
      <c r="B3940" s="8" t="s">
        <v>3379</v>
      </c>
      <c r="C3940" s="9" t="s">
        <v>162</v>
      </c>
    </row>
    <row r="3941">
      <c r="A3941" s="7">
        <f t="shared" si="1"/>
        <v>3184</v>
      </c>
      <c r="B3941" s="5" t="s">
        <v>3380</v>
      </c>
      <c r="C3941" s="6" t="s">
        <v>462</v>
      </c>
    </row>
    <row r="3942">
      <c r="A3942" s="7">
        <f t="shared" si="1"/>
        <v>3185</v>
      </c>
      <c r="B3942" s="5" t="s">
        <v>3381</v>
      </c>
      <c r="C3942" s="6" t="s">
        <v>179</v>
      </c>
    </row>
    <row r="3943">
      <c r="A3943" s="7">
        <f t="shared" si="1"/>
        <v>3186</v>
      </c>
      <c r="B3943" s="8" t="s">
        <v>3382</v>
      </c>
      <c r="C3943" s="9" t="s">
        <v>56</v>
      </c>
    </row>
    <row r="3944">
      <c r="A3944" s="7">
        <f t="shared" si="1"/>
        <v>3187</v>
      </c>
      <c r="B3944" s="5" t="s">
        <v>3383</v>
      </c>
      <c r="C3944" s="6" t="s">
        <v>142</v>
      </c>
    </row>
    <row r="3945">
      <c r="A3945" s="7">
        <f t="shared" si="1"/>
        <v>3188</v>
      </c>
      <c r="B3945" s="5" t="s">
        <v>3384</v>
      </c>
      <c r="C3945" s="6" t="s">
        <v>313</v>
      </c>
    </row>
    <row r="3946">
      <c r="A3946" s="7">
        <f t="shared" si="1"/>
        <v>3189</v>
      </c>
      <c r="B3946" s="8" t="s">
        <v>3385</v>
      </c>
      <c r="C3946" s="6" t="s">
        <v>1054</v>
      </c>
    </row>
    <row r="3947">
      <c r="A3947" s="7">
        <f t="shared" si="1"/>
        <v>3189</v>
      </c>
      <c r="B3947" s="8" t="s">
        <v>3385</v>
      </c>
      <c r="C3947" s="6" t="s">
        <v>616</v>
      </c>
    </row>
    <row r="3948">
      <c r="A3948" s="7">
        <f t="shared" si="1"/>
        <v>3189</v>
      </c>
      <c r="B3948" s="8" t="s">
        <v>3385</v>
      </c>
      <c r="C3948" s="9" t="s">
        <v>162</v>
      </c>
    </row>
    <row r="3949">
      <c r="A3949" s="7">
        <f t="shared" si="1"/>
        <v>3190</v>
      </c>
      <c r="B3949" s="8" t="s">
        <v>3386</v>
      </c>
      <c r="C3949" s="6" t="s">
        <v>59</v>
      </c>
    </row>
    <row r="3950">
      <c r="A3950" s="7">
        <f t="shared" si="1"/>
        <v>3191</v>
      </c>
      <c r="B3950" s="8" t="s">
        <v>3387</v>
      </c>
      <c r="C3950" s="9" t="s">
        <v>10</v>
      </c>
    </row>
    <row r="3951">
      <c r="A3951" s="7">
        <f t="shared" si="1"/>
        <v>3192</v>
      </c>
      <c r="B3951" s="8" t="s">
        <v>3388</v>
      </c>
      <c r="C3951" s="9" t="s">
        <v>10</v>
      </c>
    </row>
    <row r="3952">
      <c r="A3952" s="7">
        <f t="shared" si="1"/>
        <v>3193</v>
      </c>
      <c r="B3952" s="8" t="s">
        <v>3389</v>
      </c>
      <c r="C3952" s="9" t="s">
        <v>177</v>
      </c>
    </row>
    <row r="3953">
      <c r="A3953" s="7">
        <f t="shared" si="1"/>
        <v>3194</v>
      </c>
      <c r="B3953" s="5" t="s">
        <v>3390</v>
      </c>
      <c r="C3953" s="6" t="s">
        <v>324</v>
      </c>
    </row>
    <row r="3954">
      <c r="A3954" s="7">
        <f t="shared" si="1"/>
        <v>3195</v>
      </c>
      <c r="B3954" s="8" t="s">
        <v>3391</v>
      </c>
      <c r="C3954" s="9" t="s">
        <v>530</v>
      </c>
    </row>
    <row r="3955">
      <c r="A3955" s="7">
        <f t="shared" si="1"/>
        <v>3196</v>
      </c>
      <c r="B3955" s="8" t="s">
        <v>3392</v>
      </c>
      <c r="C3955" s="9" t="s">
        <v>530</v>
      </c>
    </row>
    <row r="3956">
      <c r="A3956" s="7">
        <f t="shared" si="1"/>
        <v>3197</v>
      </c>
      <c r="B3956" s="8" t="s">
        <v>3393</v>
      </c>
      <c r="C3956" s="9" t="s">
        <v>530</v>
      </c>
    </row>
    <row r="3957">
      <c r="A3957" s="7">
        <f t="shared" si="1"/>
        <v>3198</v>
      </c>
      <c r="B3957" s="8" t="s">
        <v>3394</v>
      </c>
      <c r="C3957" s="9" t="s">
        <v>56</v>
      </c>
    </row>
    <row r="3958">
      <c r="A3958" s="7">
        <f t="shared" si="1"/>
        <v>3199</v>
      </c>
      <c r="B3958" s="5" t="s">
        <v>3395</v>
      </c>
      <c r="C3958" s="6" t="s">
        <v>153</v>
      </c>
    </row>
    <row r="3959">
      <c r="A3959" s="7">
        <f t="shared" si="1"/>
        <v>3200</v>
      </c>
      <c r="B3959" s="5" t="s">
        <v>3396</v>
      </c>
      <c r="C3959" s="6" t="s">
        <v>267</v>
      </c>
    </row>
    <row r="3960">
      <c r="A3960" s="7">
        <f t="shared" si="1"/>
        <v>3200</v>
      </c>
      <c r="B3960" s="5" t="s">
        <v>3396</v>
      </c>
      <c r="C3960" s="6" t="s">
        <v>405</v>
      </c>
    </row>
    <row r="3961">
      <c r="A3961" s="7">
        <f t="shared" si="1"/>
        <v>3201</v>
      </c>
      <c r="B3961" s="8" t="s">
        <v>3397</v>
      </c>
      <c r="C3961" s="9" t="s">
        <v>83</v>
      </c>
    </row>
    <row r="3962">
      <c r="A3962" s="7">
        <f t="shared" si="1"/>
        <v>3202</v>
      </c>
      <c r="B3962" s="8" t="s">
        <v>3398</v>
      </c>
      <c r="C3962" s="9" t="s">
        <v>40</v>
      </c>
    </row>
    <row r="3963">
      <c r="A3963" s="7">
        <f t="shared" si="1"/>
        <v>3203</v>
      </c>
      <c r="B3963" s="5" t="s">
        <v>3399</v>
      </c>
      <c r="C3963" s="17" t="s">
        <v>1470</v>
      </c>
    </row>
    <row r="3964">
      <c r="A3964" s="7">
        <f t="shared" si="1"/>
        <v>3204</v>
      </c>
      <c r="B3964" s="5" t="s">
        <v>3400</v>
      </c>
      <c r="C3964" s="6" t="s">
        <v>2549</v>
      </c>
    </row>
    <row r="3965">
      <c r="A3965" s="7">
        <f t="shared" si="1"/>
        <v>3205</v>
      </c>
      <c r="B3965" s="5" t="s">
        <v>3401</v>
      </c>
      <c r="C3965" s="6" t="s">
        <v>365</v>
      </c>
    </row>
    <row r="3966">
      <c r="A3966" s="7">
        <f t="shared" si="1"/>
        <v>3206</v>
      </c>
      <c r="B3966" s="5" t="s">
        <v>3402</v>
      </c>
      <c r="C3966" s="6" t="s">
        <v>1378</v>
      </c>
    </row>
    <row r="3967">
      <c r="A3967" s="7">
        <f t="shared" si="1"/>
        <v>3207</v>
      </c>
      <c r="B3967" s="5" t="s">
        <v>3403</v>
      </c>
      <c r="C3967" s="6" t="s">
        <v>785</v>
      </c>
    </row>
    <row r="3968">
      <c r="A3968" s="7">
        <f t="shared" si="1"/>
        <v>3208</v>
      </c>
      <c r="B3968" s="5" t="s">
        <v>3404</v>
      </c>
      <c r="C3968" s="6" t="s">
        <v>97</v>
      </c>
    </row>
    <row r="3969">
      <c r="A3969" s="7">
        <f t="shared" si="1"/>
        <v>3209</v>
      </c>
      <c r="B3969" s="8" t="s">
        <v>3405</v>
      </c>
      <c r="C3969" s="9" t="s">
        <v>818</v>
      </c>
    </row>
    <row r="3970">
      <c r="A3970" s="7">
        <f t="shared" si="1"/>
        <v>3210</v>
      </c>
      <c r="B3970" s="8" t="s">
        <v>3406</v>
      </c>
      <c r="C3970" s="9" t="s">
        <v>874</v>
      </c>
    </row>
    <row r="3971">
      <c r="A3971" s="7">
        <f t="shared" si="1"/>
        <v>3211</v>
      </c>
      <c r="B3971" s="8" t="s">
        <v>3407</v>
      </c>
      <c r="C3971" s="9" t="s">
        <v>416</v>
      </c>
    </row>
    <row r="3972">
      <c r="A3972" s="7">
        <f t="shared" si="1"/>
        <v>3212</v>
      </c>
      <c r="B3972" s="5" t="s">
        <v>3408</v>
      </c>
      <c r="C3972" s="6" t="s">
        <v>420</v>
      </c>
    </row>
    <row r="3973">
      <c r="A3973" s="7">
        <f t="shared" si="1"/>
        <v>3213</v>
      </c>
      <c r="B3973" s="12" t="s">
        <v>3409</v>
      </c>
      <c r="C3973" s="13" t="s">
        <v>420</v>
      </c>
    </row>
    <row r="3974">
      <c r="A3974" s="7">
        <f t="shared" si="1"/>
        <v>3214</v>
      </c>
      <c r="B3974" s="5" t="s">
        <v>3410</v>
      </c>
      <c r="C3974" s="6" t="s">
        <v>420</v>
      </c>
    </row>
    <row r="3975">
      <c r="A3975" s="7">
        <f t="shared" si="1"/>
        <v>3215</v>
      </c>
      <c r="B3975" s="5" t="s">
        <v>3411</v>
      </c>
      <c r="C3975" s="6" t="s">
        <v>420</v>
      </c>
    </row>
    <row r="3976">
      <c r="A3976" s="7">
        <f t="shared" si="1"/>
        <v>3216</v>
      </c>
      <c r="B3976" s="5" t="s">
        <v>3412</v>
      </c>
      <c r="C3976" s="6" t="s">
        <v>1369</v>
      </c>
    </row>
    <row r="3977">
      <c r="A3977" s="7">
        <f t="shared" si="1"/>
        <v>3217</v>
      </c>
      <c r="B3977" s="12" t="s">
        <v>3413</v>
      </c>
      <c r="C3977" s="13" t="s">
        <v>420</v>
      </c>
    </row>
    <row r="3978">
      <c r="A3978" s="7">
        <f t="shared" si="1"/>
        <v>3218</v>
      </c>
      <c r="B3978" s="5" t="s">
        <v>3414</v>
      </c>
      <c r="C3978" s="6" t="s">
        <v>420</v>
      </c>
    </row>
    <row r="3979">
      <c r="A3979" s="7">
        <f t="shared" si="1"/>
        <v>3219</v>
      </c>
      <c r="B3979" s="5" t="s">
        <v>3415</v>
      </c>
      <c r="C3979" s="6" t="s">
        <v>15</v>
      </c>
    </row>
    <row r="3980">
      <c r="A3980" s="7">
        <f t="shared" si="1"/>
        <v>3220</v>
      </c>
      <c r="B3980" s="5" t="s">
        <v>3416</v>
      </c>
      <c r="C3980" s="6" t="s">
        <v>1267</v>
      </c>
    </row>
    <row r="3981">
      <c r="A3981" s="7">
        <f t="shared" si="1"/>
        <v>3221</v>
      </c>
      <c r="B3981" s="5" t="s">
        <v>3417</v>
      </c>
      <c r="C3981" s="6" t="s">
        <v>681</v>
      </c>
    </row>
    <row r="3982">
      <c r="A3982" s="7">
        <f t="shared" si="1"/>
        <v>3222</v>
      </c>
      <c r="B3982" s="8" t="s">
        <v>3418</v>
      </c>
      <c r="C3982" s="9" t="s">
        <v>76</v>
      </c>
    </row>
    <row r="3983">
      <c r="A3983" s="7">
        <f t="shared" si="1"/>
        <v>3223</v>
      </c>
      <c r="B3983" s="8" t="s">
        <v>3419</v>
      </c>
      <c r="C3983" s="9" t="s">
        <v>530</v>
      </c>
    </row>
    <row r="3984">
      <c r="A3984" s="7">
        <f t="shared" si="1"/>
        <v>3224</v>
      </c>
      <c r="B3984" s="8" t="s">
        <v>3420</v>
      </c>
      <c r="C3984" s="9" t="s">
        <v>416</v>
      </c>
    </row>
    <row r="3985">
      <c r="A3985" s="7">
        <f t="shared" si="1"/>
        <v>3225</v>
      </c>
      <c r="B3985" s="8" t="s">
        <v>3421</v>
      </c>
      <c r="C3985" s="9" t="s">
        <v>10</v>
      </c>
    </row>
    <row r="3986">
      <c r="A3986" s="7">
        <f t="shared" si="1"/>
        <v>3226</v>
      </c>
      <c r="B3986" s="8" t="s">
        <v>3422</v>
      </c>
      <c r="C3986" s="9" t="s">
        <v>835</v>
      </c>
    </row>
    <row r="3987">
      <c r="A3987" s="7">
        <f t="shared" si="1"/>
        <v>3227</v>
      </c>
      <c r="B3987" s="5" t="s">
        <v>3423</v>
      </c>
      <c r="C3987" s="6" t="s">
        <v>1356</v>
      </c>
    </row>
    <row r="3988">
      <c r="A3988" s="7">
        <f t="shared" si="1"/>
        <v>3228</v>
      </c>
      <c r="B3988" s="5" t="s">
        <v>3424</v>
      </c>
      <c r="C3988" s="6" t="s">
        <v>437</v>
      </c>
    </row>
    <row r="3989">
      <c r="A3989" s="7">
        <f t="shared" si="1"/>
        <v>3229</v>
      </c>
      <c r="B3989" s="5" t="s">
        <v>3425</v>
      </c>
      <c r="C3989" s="6" t="s">
        <v>153</v>
      </c>
    </row>
    <row r="3990">
      <c r="A3990" s="7">
        <f t="shared" si="1"/>
        <v>3229</v>
      </c>
      <c r="B3990" s="5" t="s">
        <v>3425</v>
      </c>
      <c r="C3990" s="6" t="s">
        <v>59</v>
      </c>
    </row>
    <row r="3991">
      <c r="A3991" s="7">
        <f t="shared" si="1"/>
        <v>3230</v>
      </c>
      <c r="B3991" s="5" t="s">
        <v>3426</v>
      </c>
      <c r="C3991" s="6" t="s">
        <v>324</v>
      </c>
    </row>
    <row r="3992">
      <c r="A3992" s="7">
        <f t="shared" si="1"/>
        <v>3231</v>
      </c>
      <c r="B3992" s="5" t="s">
        <v>3427</v>
      </c>
      <c r="C3992" s="6" t="s">
        <v>683</v>
      </c>
    </row>
    <row r="3993">
      <c r="A3993" s="7">
        <f t="shared" si="1"/>
        <v>3232</v>
      </c>
      <c r="B3993" s="5" t="s">
        <v>3428</v>
      </c>
      <c r="C3993" s="6" t="s">
        <v>405</v>
      </c>
    </row>
    <row r="3994">
      <c r="A3994" s="7">
        <f t="shared" si="1"/>
        <v>3233</v>
      </c>
      <c r="B3994" s="8" t="s">
        <v>3429</v>
      </c>
      <c r="C3994" s="9" t="s">
        <v>83</v>
      </c>
    </row>
    <row r="3995">
      <c r="A3995" s="7">
        <f t="shared" si="1"/>
        <v>3234</v>
      </c>
      <c r="B3995" s="5" t="s">
        <v>3430</v>
      </c>
      <c r="C3995" s="6" t="s">
        <v>1376</v>
      </c>
    </row>
    <row r="3996">
      <c r="A3996" s="7">
        <f t="shared" si="1"/>
        <v>3235</v>
      </c>
      <c r="B3996" s="8" t="s">
        <v>3431</v>
      </c>
      <c r="C3996" s="9" t="s">
        <v>10</v>
      </c>
    </row>
    <row r="3997">
      <c r="A3997" s="7">
        <f t="shared" si="1"/>
        <v>3236</v>
      </c>
      <c r="B3997" s="5" t="s">
        <v>3432</v>
      </c>
      <c r="C3997" s="6" t="s">
        <v>59</v>
      </c>
    </row>
    <row r="3998">
      <c r="A3998" s="7">
        <f t="shared" si="1"/>
        <v>3237</v>
      </c>
      <c r="B3998" s="8" t="s">
        <v>3433</v>
      </c>
      <c r="C3998" s="9" t="s">
        <v>530</v>
      </c>
    </row>
    <row r="3999">
      <c r="A3999" s="7">
        <f t="shared" si="1"/>
        <v>3238</v>
      </c>
      <c r="B3999" s="5" t="s">
        <v>3434</v>
      </c>
      <c r="C3999" s="6" t="s">
        <v>727</v>
      </c>
    </row>
    <row r="4000">
      <c r="A4000" s="7">
        <f t="shared" si="1"/>
        <v>3239</v>
      </c>
      <c r="B4000" s="5" t="s">
        <v>3435</v>
      </c>
      <c r="C4000" s="6" t="s">
        <v>86</v>
      </c>
    </row>
    <row r="4001">
      <c r="A4001" s="7">
        <f t="shared" si="1"/>
        <v>3240</v>
      </c>
      <c r="B4001" s="8" t="s">
        <v>3436</v>
      </c>
      <c r="C4001" s="9" t="s">
        <v>815</v>
      </c>
    </row>
    <row r="4002">
      <c r="A4002" s="7">
        <f t="shared" si="1"/>
        <v>3241</v>
      </c>
      <c r="B4002" s="8" t="s">
        <v>3437</v>
      </c>
      <c r="C4002" s="9" t="s">
        <v>64</v>
      </c>
    </row>
    <row r="4003">
      <c r="A4003" s="7">
        <f t="shared" si="1"/>
        <v>3242</v>
      </c>
      <c r="B4003" s="8" t="s">
        <v>3438</v>
      </c>
      <c r="C4003" s="9" t="s">
        <v>40</v>
      </c>
    </row>
    <row r="4004">
      <c r="A4004" s="7">
        <f t="shared" si="1"/>
        <v>3243</v>
      </c>
      <c r="B4004" s="8" t="s">
        <v>3439</v>
      </c>
      <c r="C4004" s="9" t="s">
        <v>40</v>
      </c>
    </row>
    <row r="4005">
      <c r="A4005" s="7">
        <f t="shared" si="1"/>
        <v>3244</v>
      </c>
      <c r="B4005" s="5" t="s">
        <v>3440</v>
      </c>
      <c r="C4005" s="6" t="s">
        <v>405</v>
      </c>
    </row>
    <row r="4006">
      <c r="A4006" s="7">
        <f t="shared" si="1"/>
        <v>3244</v>
      </c>
      <c r="B4006" s="5" t="s">
        <v>3440</v>
      </c>
      <c r="C4006" s="6" t="s">
        <v>91</v>
      </c>
    </row>
    <row r="4007">
      <c r="A4007" s="7">
        <f t="shared" si="1"/>
        <v>3245</v>
      </c>
      <c r="B4007" s="8" t="s">
        <v>3441</v>
      </c>
      <c r="C4007" s="9" t="s">
        <v>42</v>
      </c>
    </row>
    <row r="4008">
      <c r="A4008" s="7">
        <f t="shared" si="1"/>
        <v>3246</v>
      </c>
      <c r="B4008" s="5" t="s">
        <v>3442</v>
      </c>
      <c r="C4008" s="6" t="s">
        <v>12</v>
      </c>
    </row>
    <row r="4009">
      <c r="A4009" s="7">
        <f t="shared" si="1"/>
        <v>3247</v>
      </c>
      <c r="B4009" s="8" t="s">
        <v>3443</v>
      </c>
      <c r="C4009" s="9" t="s">
        <v>733</v>
      </c>
    </row>
    <row r="4010">
      <c r="A4010" s="7">
        <f t="shared" si="1"/>
        <v>3248</v>
      </c>
      <c r="B4010" s="5" t="s">
        <v>3444</v>
      </c>
      <c r="C4010" s="6" t="s">
        <v>893</v>
      </c>
    </row>
    <row r="4011">
      <c r="A4011" s="7">
        <f t="shared" si="1"/>
        <v>3249</v>
      </c>
      <c r="B4011" s="8" t="s">
        <v>3445</v>
      </c>
      <c r="C4011" s="9" t="s">
        <v>121</v>
      </c>
    </row>
    <row r="4012">
      <c r="A4012" s="7">
        <f t="shared" si="1"/>
        <v>3250</v>
      </c>
      <c r="B4012" s="8" t="s">
        <v>3446</v>
      </c>
      <c r="C4012" s="9" t="s">
        <v>893</v>
      </c>
    </row>
    <row r="4013">
      <c r="A4013" s="7">
        <f t="shared" si="1"/>
        <v>3251</v>
      </c>
      <c r="B4013" s="8" t="s">
        <v>3447</v>
      </c>
      <c r="C4013" s="9" t="s">
        <v>547</v>
      </c>
    </row>
    <row r="4014">
      <c r="A4014" s="7">
        <f t="shared" si="1"/>
        <v>3252</v>
      </c>
      <c r="B4014" s="5" t="s">
        <v>3448</v>
      </c>
      <c r="C4014" s="6" t="s">
        <v>1324</v>
      </c>
    </row>
    <row r="4015">
      <c r="A4015" s="7">
        <f t="shared" si="1"/>
        <v>3253</v>
      </c>
      <c r="B4015" s="5" t="s">
        <v>3449</v>
      </c>
      <c r="C4015" s="6" t="s">
        <v>1620</v>
      </c>
    </row>
    <row r="4016">
      <c r="A4016" s="7">
        <f t="shared" si="1"/>
        <v>3254</v>
      </c>
      <c r="B4016" s="5" t="s">
        <v>3450</v>
      </c>
      <c r="C4016" s="6" t="s">
        <v>681</v>
      </c>
    </row>
    <row r="4017">
      <c r="A4017" s="7">
        <f t="shared" si="1"/>
        <v>3255</v>
      </c>
      <c r="B4017" s="5" t="s">
        <v>3451</v>
      </c>
      <c r="C4017" s="6" t="s">
        <v>765</v>
      </c>
    </row>
    <row r="4018">
      <c r="A4018" s="7">
        <f t="shared" si="1"/>
        <v>3256</v>
      </c>
      <c r="B4018" s="5" t="s">
        <v>3452</v>
      </c>
      <c r="C4018" s="6" t="s">
        <v>1267</v>
      </c>
    </row>
    <row r="4019">
      <c r="A4019" s="7">
        <f t="shared" si="1"/>
        <v>3257</v>
      </c>
      <c r="B4019" s="5" t="s">
        <v>3453</v>
      </c>
      <c r="C4019" s="6" t="s">
        <v>1290</v>
      </c>
    </row>
    <row r="4020">
      <c r="A4020" s="7">
        <f t="shared" si="1"/>
        <v>3258</v>
      </c>
      <c r="B4020" s="5" t="s">
        <v>3454</v>
      </c>
      <c r="C4020" s="6" t="s">
        <v>80</v>
      </c>
    </row>
    <row r="4021">
      <c r="A4021" s="7">
        <f t="shared" si="1"/>
        <v>3258</v>
      </c>
      <c r="B4021" s="5" t="s">
        <v>3454</v>
      </c>
      <c r="C4021" s="6" t="s">
        <v>1620</v>
      </c>
    </row>
    <row r="4022">
      <c r="A4022" s="7">
        <f t="shared" si="1"/>
        <v>3259</v>
      </c>
      <c r="B4022" s="5" t="s">
        <v>3455</v>
      </c>
      <c r="C4022" s="6" t="s">
        <v>1371</v>
      </c>
    </row>
    <row r="4023">
      <c r="A4023" s="7">
        <f t="shared" si="1"/>
        <v>3260</v>
      </c>
      <c r="B4023" s="5" t="s">
        <v>3456</v>
      </c>
      <c r="C4023" s="6" t="s">
        <v>1371</v>
      </c>
    </row>
    <row r="4024">
      <c r="A4024" s="7">
        <f t="shared" si="1"/>
        <v>3261</v>
      </c>
      <c r="B4024" s="5" t="s">
        <v>3457</v>
      </c>
      <c r="C4024" s="6" t="s">
        <v>1371</v>
      </c>
    </row>
    <row r="4025">
      <c r="A4025" s="7">
        <f t="shared" si="1"/>
        <v>3262</v>
      </c>
      <c r="B4025" s="5" t="s">
        <v>3458</v>
      </c>
      <c r="C4025" s="6" t="s">
        <v>1620</v>
      </c>
    </row>
    <row r="4026">
      <c r="A4026" s="7">
        <f t="shared" si="1"/>
        <v>3263</v>
      </c>
      <c r="B4026" s="5" t="s">
        <v>3459</v>
      </c>
      <c r="C4026" s="6" t="s">
        <v>80</v>
      </c>
    </row>
    <row r="4027">
      <c r="A4027" s="7">
        <f t="shared" si="1"/>
        <v>3264</v>
      </c>
      <c r="B4027" s="5" t="s">
        <v>3460</v>
      </c>
      <c r="C4027" s="6" t="s">
        <v>20</v>
      </c>
    </row>
    <row r="4028">
      <c r="A4028" s="7">
        <f t="shared" si="1"/>
        <v>3265</v>
      </c>
      <c r="B4028" s="8" t="s">
        <v>3461</v>
      </c>
      <c r="C4028" s="9" t="s">
        <v>8</v>
      </c>
    </row>
    <row r="4029">
      <c r="A4029" s="7">
        <f t="shared" si="1"/>
        <v>3266</v>
      </c>
      <c r="B4029" s="8" t="s">
        <v>3462</v>
      </c>
      <c r="C4029" s="9" t="s">
        <v>121</v>
      </c>
    </row>
    <row r="4030">
      <c r="A4030" s="7">
        <f t="shared" si="1"/>
        <v>3267</v>
      </c>
      <c r="B4030" s="5" t="s">
        <v>3463</v>
      </c>
      <c r="C4030" s="6" t="s">
        <v>2549</v>
      </c>
    </row>
    <row r="4031">
      <c r="A4031" s="7">
        <f t="shared" si="1"/>
        <v>3268</v>
      </c>
      <c r="B4031" s="8" t="s">
        <v>3464</v>
      </c>
      <c r="C4031" s="9" t="s">
        <v>64</v>
      </c>
    </row>
    <row r="4032">
      <c r="A4032" s="7">
        <f t="shared" si="1"/>
        <v>3269</v>
      </c>
      <c r="B4032" s="5" t="s">
        <v>3465</v>
      </c>
      <c r="C4032" s="6" t="s">
        <v>603</v>
      </c>
    </row>
    <row r="4033">
      <c r="A4033" s="7">
        <f t="shared" si="1"/>
        <v>3270</v>
      </c>
      <c r="B4033" s="8" t="s">
        <v>3466</v>
      </c>
      <c r="C4033" s="9" t="s">
        <v>733</v>
      </c>
    </row>
    <row r="4034">
      <c r="A4034" s="7">
        <f t="shared" si="1"/>
        <v>3271</v>
      </c>
      <c r="B4034" s="5" t="s">
        <v>3467</v>
      </c>
      <c r="C4034" s="6" t="s">
        <v>32</v>
      </c>
    </row>
    <row r="4035">
      <c r="A4035" s="7">
        <f t="shared" si="1"/>
        <v>3272</v>
      </c>
      <c r="B4035" s="8" t="s">
        <v>3468</v>
      </c>
      <c r="C4035" s="9" t="s">
        <v>722</v>
      </c>
    </row>
    <row r="4036">
      <c r="A4036" s="7">
        <f t="shared" si="1"/>
        <v>3273</v>
      </c>
      <c r="B4036" s="8" t="s">
        <v>3469</v>
      </c>
      <c r="C4036" s="9" t="s">
        <v>893</v>
      </c>
    </row>
    <row r="4037">
      <c r="A4037" s="7">
        <f t="shared" si="1"/>
        <v>3274</v>
      </c>
      <c r="B4037" s="5" t="s">
        <v>3470</v>
      </c>
      <c r="C4037" s="6" t="s">
        <v>656</v>
      </c>
    </row>
    <row r="4038">
      <c r="A4038" s="7">
        <f t="shared" si="1"/>
        <v>3275</v>
      </c>
      <c r="B4038" s="8" t="s">
        <v>3471</v>
      </c>
      <c r="C4038" s="9" t="s">
        <v>42</v>
      </c>
    </row>
    <row r="4039">
      <c r="A4039" s="7">
        <f t="shared" si="1"/>
        <v>3276</v>
      </c>
      <c r="B4039" s="8" t="s">
        <v>3472</v>
      </c>
      <c r="C4039" s="9" t="s">
        <v>64</v>
      </c>
    </row>
    <row r="4040">
      <c r="A4040" s="7">
        <f t="shared" si="1"/>
        <v>3277</v>
      </c>
      <c r="B4040" s="5" t="s">
        <v>3473</v>
      </c>
      <c r="C4040" s="6" t="s">
        <v>758</v>
      </c>
    </row>
    <row r="4041">
      <c r="A4041" s="7">
        <f t="shared" si="1"/>
        <v>3278</v>
      </c>
      <c r="B4041" s="5" t="s">
        <v>3474</v>
      </c>
      <c r="C4041" s="6" t="s">
        <v>1279</v>
      </c>
    </row>
    <row r="4042">
      <c r="A4042" s="7">
        <f t="shared" si="1"/>
        <v>3279</v>
      </c>
      <c r="B4042" s="5" t="s">
        <v>3475</v>
      </c>
      <c r="C4042" s="6" t="s">
        <v>4</v>
      </c>
    </row>
    <row r="4043">
      <c r="A4043" s="7">
        <f t="shared" si="1"/>
        <v>3280</v>
      </c>
      <c r="B4043" s="8" t="s">
        <v>3476</v>
      </c>
      <c r="C4043" s="9" t="s">
        <v>65</v>
      </c>
    </row>
    <row r="4044">
      <c r="A4044" s="7">
        <f t="shared" si="1"/>
        <v>3281</v>
      </c>
      <c r="B4044" s="8" t="s">
        <v>3477</v>
      </c>
      <c r="C4044" s="9" t="s">
        <v>815</v>
      </c>
    </row>
    <row r="4045">
      <c r="A4045" s="7">
        <f t="shared" si="1"/>
        <v>3282</v>
      </c>
      <c r="B4045" s="5" t="s">
        <v>3478</v>
      </c>
      <c r="C4045" s="6" t="s">
        <v>785</v>
      </c>
    </row>
    <row r="4046">
      <c r="A4046" s="7">
        <f t="shared" si="1"/>
        <v>3283</v>
      </c>
      <c r="B4046" s="8" t="s">
        <v>3479</v>
      </c>
      <c r="C4046" s="9" t="s">
        <v>24</v>
      </c>
    </row>
    <row r="4047">
      <c r="A4047" s="7">
        <f t="shared" si="1"/>
        <v>3284</v>
      </c>
      <c r="B4047" s="5" t="s">
        <v>3480</v>
      </c>
      <c r="C4047" s="6" t="s">
        <v>1585</v>
      </c>
    </row>
    <row r="4048">
      <c r="A4048" s="7">
        <f t="shared" si="1"/>
        <v>3285</v>
      </c>
      <c r="B4048" s="8" t="s">
        <v>3481</v>
      </c>
      <c r="C4048" s="9" t="s">
        <v>24</v>
      </c>
    </row>
    <row r="4049">
      <c r="A4049" s="7">
        <f t="shared" si="1"/>
        <v>3286</v>
      </c>
      <c r="B4049" s="8" t="s">
        <v>3482</v>
      </c>
      <c r="C4049" s="9" t="s">
        <v>616</v>
      </c>
    </row>
    <row r="4050">
      <c r="A4050" s="7">
        <f t="shared" si="1"/>
        <v>3287</v>
      </c>
      <c r="B4050" s="5" t="s">
        <v>3483</v>
      </c>
      <c r="C4050" s="6" t="s">
        <v>196</v>
      </c>
    </row>
    <row r="4051">
      <c r="A4051" s="7">
        <f t="shared" si="1"/>
        <v>3288</v>
      </c>
      <c r="B4051" s="8" t="s">
        <v>3484</v>
      </c>
      <c r="C4051" s="9" t="s">
        <v>733</v>
      </c>
    </row>
    <row r="4052">
      <c r="A4052" s="7">
        <f t="shared" si="1"/>
        <v>3289</v>
      </c>
      <c r="B4052" s="5" t="s">
        <v>3485</v>
      </c>
      <c r="C4052" s="6" t="s">
        <v>12</v>
      </c>
    </row>
    <row r="4053">
      <c r="A4053" s="7">
        <f t="shared" si="1"/>
        <v>3290</v>
      </c>
      <c r="B4053" s="5" t="s">
        <v>3486</v>
      </c>
      <c r="C4053" s="6" t="s">
        <v>893</v>
      </c>
    </row>
    <row r="4054">
      <c r="A4054" s="7">
        <f t="shared" si="1"/>
        <v>3291</v>
      </c>
      <c r="B4054" s="5" t="s">
        <v>3487</v>
      </c>
      <c r="C4054" s="6" t="s">
        <v>1369</v>
      </c>
    </row>
    <row r="4055">
      <c r="A4055" s="7">
        <f t="shared" si="1"/>
        <v>3292</v>
      </c>
      <c r="B4055" s="5" t="s">
        <v>3488</v>
      </c>
      <c r="C4055" s="6" t="s">
        <v>538</v>
      </c>
    </row>
    <row r="4056">
      <c r="A4056" s="7">
        <f t="shared" si="1"/>
        <v>3293</v>
      </c>
      <c r="B4056" s="5" t="s">
        <v>3489</v>
      </c>
      <c r="C4056" s="6" t="s">
        <v>4</v>
      </c>
    </row>
    <row r="4057">
      <c r="A4057" s="7">
        <f t="shared" si="1"/>
        <v>3294</v>
      </c>
      <c r="B4057" s="5" t="s">
        <v>3490</v>
      </c>
      <c r="C4057" s="6" t="s">
        <v>780</v>
      </c>
    </row>
    <row r="4058">
      <c r="A4058" s="7">
        <f t="shared" si="1"/>
        <v>3295</v>
      </c>
      <c r="B4058" s="8" t="s">
        <v>3491</v>
      </c>
      <c r="C4058" s="6" t="s">
        <v>788</v>
      </c>
    </row>
    <row r="4059">
      <c r="A4059" s="7">
        <f t="shared" si="1"/>
        <v>3295</v>
      </c>
      <c r="B4059" s="8" t="s">
        <v>3491</v>
      </c>
      <c r="C4059" s="9" t="s">
        <v>60</v>
      </c>
    </row>
    <row r="4060">
      <c r="A4060" s="7">
        <f t="shared" si="1"/>
        <v>3296</v>
      </c>
      <c r="B4060" s="8" t="s">
        <v>3492</v>
      </c>
      <c r="C4060" s="9" t="s">
        <v>60</v>
      </c>
    </row>
    <row r="4061">
      <c r="A4061" s="7">
        <f t="shared" si="1"/>
        <v>3296</v>
      </c>
      <c r="B4061" s="8" t="s">
        <v>3492</v>
      </c>
      <c r="C4061" s="9" t="s">
        <v>162</v>
      </c>
    </row>
    <row r="4062">
      <c r="A4062" s="7">
        <f t="shared" si="1"/>
        <v>3297</v>
      </c>
      <c r="B4062" s="16" t="s">
        <v>3493</v>
      </c>
      <c r="C4062" s="6" t="s">
        <v>1235</v>
      </c>
    </row>
    <row r="4063">
      <c r="A4063" s="7">
        <f t="shared" si="1"/>
        <v>3298</v>
      </c>
      <c r="B4063" s="5" t="s">
        <v>3494</v>
      </c>
      <c r="C4063" s="6" t="s">
        <v>34</v>
      </c>
    </row>
    <row r="4064">
      <c r="A4064" s="7">
        <f t="shared" si="1"/>
        <v>3299</v>
      </c>
      <c r="B4064" s="5" t="s">
        <v>3495</v>
      </c>
      <c r="C4064" s="6" t="s">
        <v>34</v>
      </c>
    </row>
    <row r="4065">
      <c r="A4065" s="7">
        <f t="shared" si="1"/>
        <v>3300</v>
      </c>
      <c r="B4065" s="5" t="s">
        <v>3496</v>
      </c>
      <c r="C4065" s="6" t="s">
        <v>555</v>
      </c>
    </row>
    <row r="4066">
      <c r="A4066" s="7">
        <f t="shared" si="1"/>
        <v>3301</v>
      </c>
      <c r="B4066" s="8" t="s">
        <v>3497</v>
      </c>
      <c r="C4066" s="9" t="s">
        <v>40</v>
      </c>
    </row>
    <row r="4067">
      <c r="A4067" s="7">
        <f t="shared" si="1"/>
        <v>3302</v>
      </c>
      <c r="B4067" s="5" t="s">
        <v>3498</v>
      </c>
      <c r="C4067" s="6" t="s">
        <v>437</v>
      </c>
    </row>
    <row r="4068">
      <c r="A4068" s="7">
        <f t="shared" si="1"/>
        <v>3303</v>
      </c>
      <c r="B4068" s="5" t="s">
        <v>3499</v>
      </c>
      <c r="C4068" s="6" t="s">
        <v>179</v>
      </c>
    </row>
    <row r="4069">
      <c r="A4069" s="7">
        <f t="shared" si="1"/>
        <v>3304</v>
      </c>
      <c r="B4069" s="8" t="s">
        <v>3500</v>
      </c>
      <c r="C4069" s="9" t="s">
        <v>8</v>
      </c>
    </row>
    <row r="4070">
      <c r="A4070" s="7">
        <f t="shared" si="1"/>
        <v>3305</v>
      </c>
      <c r="B4070" s="5" t="s">
        <v>3501</v>
      </c>
      <c r="C4070" s="6" t="s">
        <v>681</v>
      </c>
    </row>
    <row r="4071">
      <c r="A4071" s="7">
        <f t="shared" si="1"/>
        <v>3305</v>
      </c>
      <c r="B4071" s="5" t="s">
        <v>3501</v>
      </c>
      <c r="C4071" s="6" t="s">
        <v>727</v>
      </c>
    </row>
    <row r="4072">
      <c r="A4072" s="7">
        <f t="shared" si="1"/>
        <v>3306</v>
      </c>
      <c r="B4072" s="5" t="s">
        <v>3502</v>
      </c>
      <c r="C4072" s="6" t="s">
        <v>153</v>
      </c>
    </row>
    <row r="4073">
      <c r="A4073" s="7">
        <f t="shared" si="1"/>
        <v>3306</v>
      </c>
      <c r="B4073" s="5" t="s">
        <v>3502</v>
      </c>
      <c r="C4073" s="6" t="s">
        <v>655</v>
      </c>
    </row>
    <row r="4074">
      <c r="A4074" s="7">
        <f t="shared" si="1"/>
        <v>3307</v>
      </c>
      <c r="B4074" s="5" t="s">
        <v>3503</v>
      </c>
      <c r="C4074" s="6" t="s">
        <v>326</v>
      </c>
    </row>
    <row r="4075">
      <c r="A4075" s="7">
        <f t="shared" si="1"/>
        <v>3307</v>
      </c>
      <c r="B4075" s="5" t="s">
        <v>3503</v>
      </c>
      <c r="C4075" s="6" t="s">
        <v>650</v>
      </c>
    </row>
    <row r="4076">
      <c r="A4076" s="7">
        <f t="shared" si="1"/>
        <v>3308</v>
      </c>
      <c r="B4076" s="5" t="s">
        <v>3504</v>
      </c>
      <c r="C4076" s="6" t="s">
        <v>196</v>
      </c>
    </row>
    <row r="4077">
      <c r="A4077" s="7">
        <f t="shared" si="1"/>
        <v>3309</v>
      </c>
      <c r="B4077" s="5" t="s">
        <v>3505</v>
      </c>
      <c r="C4077" s="6" t="s">
        <v>48</v>
      </c>
    </row>
    <row r="4078">
      <c r="A4078" s="7">
        <f t="shared" si="1"/>
        <v>3310</v>
      </c>
      <c r="B4078" s="5" t="s">
        <v>3506</v>
      </c>
      <c r="C4078" s="6" t="s">
        <v>1585</v>
      </c>
    </row>
    <row r="4079">
      <c r="A4079" s="7">
        <f t="shared" si="1"/>
        <v>3311</v>
      </c>
      <c r="B4079" s="5" t="s">
        <v>3507</v>
      </c>
      <c r="C4079" s="6" t="s">
        <v>621</v>
      </c>
    </row>
    <row r="4080">
      <c r="A4080" s="7">
        <f t="shared" si="1"/>
        <v>3312</v>
      </c>
      <c r="B4080" s="5" t="s">
        <v>3508</v>
      </c>
      <c r="C4080" s="6" t="s">
        <v>27</v>
      </c>
    </row>
    <row r="4081">
      <c r="A4081" s="7">
        <f t="shared" si="1"/>
        <v>3313</v>
      </c>
      <c r="B4081" s="5" t="s">
        <v>3509</v>
      </c>
      <c r="C4081" s="6" t="s">
        <v>179</v>
      </c>
    </row>
    <row r="4082">
      <c r="A4082" s="7">
        <f t="shared" si="1"/>
        <v>3314</v>
      </c>
      <c r="B4082" s="5" t="s">
        <v>3510</v>
      </c>
      <c r="C4082" s="6" t="s">
        <v>179</v>
      </c>
    </row>
    <row r="4083">
      <c r="A4083" s="7">
        <f t="shared" si="1"/>
        <v>3315</v>
      </c>
      <c r="B4083" s="5" t="s">
        <v>3511</v>
      </c>
      <c r="C4083" s="6" t="s">
        <v>267</v>
      </c>
    </row>
    <row r="4084">
      <c r="A4084" s="7">
        <f t="shared" si="1"/>
        <v>3315</v>
      </c>
      <c r="B4084" s="5" t="s">
        <v>3511</v>
      </c>
      <c r="C4084" s="6" t="s">
        <v>91</v>
      </c>
    </row>
    <row r="4085">
      <c r="A4085" s="7">
        <f t="shared" si="1"/>
        <v>3316</v>
      </c>
      <c r="B4085" s="8" t="s">
        <v>3512</v>
      </c>
      <c r="C4085" s="9" t="s">
        <v>83</v>
      </c>
    </row>
    <row r="4086">
      <c r="A4086" s="7">
        <f t="shared" si="1"/>
        <v>3317</v>
      </c>
      <c r="B4086" s="5" t="s">
        <v>3513</v>
      </c>
      <c r="C4086" s="6" t="s">
        <v>4</v>
      </c>
    </row>
    <row r="4087">
      <c r="A4087" s="7">
        <f t="shared" si="1"/>
        <v>3318</v>
      </c>
      <c r="B4087" s="8" t="s">
        <v>3514</v>
      </c>
      <c r="C4087" s="9" t="s">
        <v>188</v>
      </c>
    </row>
    <row r="4088">
      <c r="A4088" s="7">
        <f t="shared" si="1"/>
        <v>3319</v>
      </c>
      <c r="B4088" s="5" t="s">
        <v>3515</v>
      </c>
      <c r="C4088" s="6" t="s">
        <v>714</v>
      </c>
    </row>
    <row r="4089">
      <c r="A4089" s="7">
        <f t="shared" si="1"/>
        <v>3320</v>
      </c>
      <c r="B4089" s="8" t="s">
        <v>3516</v>
      </c>
      <c r="C4089" s="9" t="s">
        <v>733</v>
      </c>
    </row>
    <row r="4090">
      <c r="A4090" s="7">
        <f t="shared" si="1"/>
        <v>3321</v>
      </c>
      <c r="B4090" s="5" t="s">
        <v>3517</v>
      </c>
      <c r="C4090" s="6" t="s">
        <v>1221</v>
      </c>
    </row>
    <row r="4091">
      <c r="A4091" s="7">
        <f t="shared" si="1"/>
        <v>3322</v>
      </c>
      <c r="B4091" s="8" t="s">
        <v>3518</v>
      </c>
      <c r="C4091" s="9" t="s">
        <v>40</v>
      </c>
    </row>
    <row r="4092">
      <c r="A4092" s="7">
        <f t="shared" si="1"/>
        <v>3323</v>
      </c>
      <c r="B4092" s="5" t="s">
        <v>3519</v>
      </c>
      <c r="C4092" s="6" t="s">
        <v>785</v>
      </c>
    </row>
    <row r="4093">
      <c r="A4093" s="7">
        <f t="shared" si="1"/>
        <v>3324</v>
      </c>
      <c r="B4093" s="5" t="s">
        <v>3520</v>
      </c>
      <c r="C4093" s="6" t="s">
        <v>1279</v>
      </c>
    </row>
    <row r="4094">
      <c r="A4094" s="7">
        <f t="shared" si="1"/>
        <v>3325</v>
      </c>
      <c r="B4094" s="5" t="s">
        <v>3521</v>
      </c>
      <c r="C4094" s="6" t="s">
        <v>1620</v>
      </c>
    </row>
    <row r="4095">
      <c r="A4095" s="7">
        <f t="shared" si="1"/>
        <v>3326</v>
      </c>
      <c r="B4095" s="5" t="s">
        <v>3522</v>
      </c>
      <c r="C4095" s="6" t="s">
        <v>15</v>
      </c>
    </row>
    <row r="4096">
      <c r="A4096" s="7">
        <f t="shared" si="1"/>
        <v>3327</v>
      </c>
      <c r="B4096" s="8" t="s">
        <v>3523</v>
      </c>
      <c r="C4096" s="9" t="s">
        <v>40</v>
      </c>
    </row>
    <row r="4097">
      <c r="A4097" s="7">
        <f t="shared" si="1"/>
        <v>3328</v>
      </c>
      <c r="B4097" s="5" t="s">
        <v>3524</v>
      </c>
      <c r="C4097" s="6" t="s">
        <v>336</v>
      </c>
    </row>
    <row r="4098">
      <c r="A4098" s="7">
        <f t="shared" si="1"/>
        <v>3329</v>
      </c>
      <c r="B4098" s="8" t="s">
        <v>3525</v>
      </c>
      <c r="C4098" s="9" t="s">
        <v>72</v>
      </c>
    </row>
    <row r="4099">
      <c r="A4099" s="7">
        <f t="shared" si="1"/>
        <v>3330</v>
      </c>
      <c r="B4099" s="5" t="s">
        <v>3526</v>
      </c>
      <c r="C4099" s="6" t="s">
        <v>1290</v>
      </c>
    </row>
    <row r="4100">
      <c r="A4100" s="7">
        <f t="shared" si="1"/>
        <v>3330</v>
      </c>
      <c r="B4100" s="5" t="s">
        <v>3526</v>
      </c>
      <c r="C4100" s="6" t="s">
        <v>547</v>
      </c>
    </row>
    <row r="4101">
      <c r="A4101" s="7">
        <f t="shared" si="1"/>
        <v>3331</v>
      </c>
      <c r="B4101" s="5" t="s">
        <v>3527</v>
      </c>
      <c r="C4101" s="6" t="s">
        <v>785</v>
      </c>
    </row>
    <row r="4102">
      <c r="A4102" s="7">
        <f t="shared" si="1"/>
        <v>3332</v>
      </c>
      <c r="B4102" s="5" t="s">
        <v>3528</v>
      </c>
      <c r="C4102" s="6" t="s">
        <v>1369</v>
      </c>
    </row>
    <row r="4103">
      <c r="A4103" s="7">
        <f t="shared" si="1"/>
        <v>3333</v>
      </c>
      <c r="B4103" s="8" t="s">
        <v>3529</v>
      </c>
      <c r="C4103" s="6" t="s">
        <v>132</v>
      </c>
    </row>
    <row r="4104">
      <c r="A4104" s="7">
        <f t="shared" si="1"/>
        <v>3333</v>
      </c>
      <c r="B4104" s="8" t="s">
        <v>3529</v>
      </c>
      <c r="C4104" s="9" t="s">
        <v>142</v>
      </c>
    </row>
    <row r="4105">
      <c r="A4105" s="7">
        <f t="shared" si="1"/>
        <v>3334</v>
      </c>
      <c r="B4105" s="5" t="s">
        <v>3530</v>
      </c>
      <c r="C4105" s="6" t="s">
        <v>538</v>
      </c>
    </row>
    <row r="4106">
      <c r="A4106" s="7">
        <f t="shared" si="1"/>
        <v>3335</v>
      </c>
      <c r="B4106" s="5" t="s">
        <v>3531</v>
      </c>
      <c r="C4106" s="6" t="s">
        <v>1369</v>
      </c>
    </row>
    <row r="4107">
      <c r="A4107" s="7">
        <f t="shared" si="1"/>
        <v>3336</v>
      </c>
      <c r="B4107" s="8" t="s">
        <v>3532</v>
      </c>
      <c r="C4107" s="9" t="s">
        <v>650</v>
      </c>
    </row>
    <row r="4108">
      <c r="A4108" s="7">
        <f t="shared" si="1"/>
        <v>3337</v>
      </c>
      <c r="B4108" s="5" t="s">
        <v>3533</v>
      </c>
      <c r="C4108" s="6" t="s">
        <v>1378</v>
      </c>
    </row>
    <row r="4109">
      <c r="A4109" s="7">
        <f t="shared" si="1"/>
        <v>3338</v>
      </c>
      <c r="B4109" s="5" t="s">
        <v>3534</v>
      </c>
      <c r="C4109" s="6" t="s">
        <v>1248</v>
      </c>
    </row>
    <row r="4110">
      <c r="A4110" s="7">
        <f t="shared" si="1"/>
        <v>3339</v>
      </c>
      <c r="B4110" s="5" t="s">
        <v>3535</v>
      </c>
      <c r="C4110" s="6" t="s">
        <v>328</v>
      </c>
    </row>
    <row r="4111">
      <c r="A4111" s="7">
        <f t="shared" si="1"/>
        <v>3340</v>
      </c>
      <c r="B4111" s="5" t="s">
        <v>3536</v>
      </c>
      <c r="C4111" s="6" t="s">
        <v>48</v>
      </c>
    </row>
    <row r="4112">
      <c r="A4112" s="7">
        <f t="shared" si="1"/>
        <v>3341</v>
      </c>
      <c r="B4112" s="5" t="s">
        <v>3537</v>
      </c>
      <c r="C4112" s="6" t="s">
        <v>326</v>
      </c>
    </row>
    <row r="4113">
      <c r="A4113" s="7">
        <f t="shared" si="1"/>
        <v>3342</v>
      </c>
      <c r="B4113" s="8" t="s">
        <v>3538</v>
      </c>
      <c r="C4113" s="9" t="s">
        <v>22</v>
      </c>
    </row>
    <row r="4114">
      <c r="A4114" s="7">
        <f t="shared" si="1"/>
        <v>3342</v>
      </c>
      <c r="B4114" s="8" t="s">
        <v>3538</v>
      </c>
      <c r="C4114" s="9" t="s">
        <v>117</v>
      </c>
    </row>
    <row r="4115">
      <c r="A4115" s="7">
        <f t="shared" si="1"/>
        <v>3343</v>
      </c>
      <c r="B4115" s="5" t="s">
        <v>3539</v>
      </c>
      <c r="C4115" s="6" t="s">
        <v>683</v>
      </c>
    </row>
    <row r="4116">
      <c r="A4116" s="7">
        <f t="shared" si="1"/>
        <v>3344</v>
      </c>
      <c r="B4116" s="8" t="s">
        <v>3540</v>
      </c>
      <c r="C4116" s="9" t="s">
        <v>372</v>
      </c>
    </row>
    <row r="4117">
      <c r="A4117" s="7">
        <f t="shared" si="1"/>
        <v>3345</v>
      </c>
      <c r="B4117" s="8" t="s">
        <v>3541</v>
      </c>
      <c r="C4117" s="9" t="s">
        <v>162</v>
      </c>
    </row>
    <row r="4118">
      <c r="A4118" s="7">
        <f t="shared" si="1"/>
        <v>3346</v>
      </c>
      <c r="B4118" s="5" t="s">
        <v>3542</v>
      </c>
      <c r="C4118" s="6" t="s">
        <v>547</v>
      </c>
    </row>
    <row r="4119">
      <c r="A4119" s="7">
        <f t="shared" si="1"/>
        <v>3347</v>
      </c>
      <c r="B4119" s="8" t="s">
        <v>3543</v>
      </c>
      <c r="C4119" s="9" t="s">
        <v>1169</v>
      </c>
    </row>
    <row r="4120">
      <c r="A4120" s="7">
        <f t="shared" si="1"/>
        <v>3348</v>
      </c>
      <c r="B4120" s="8" t="s">
        <v>3544</v>
      </c>
      <c r="C4120" s="9" t="s">
        <v>42</v>
      </c>
    </row>
    <row r="4121">
      <c r="A4121" s="7">
        <f t="shared" si="1"/>
        <v>3349</v>
      </c>
      <c r="B4121" s="5" t="s">
        <v>3545</v>
      </c>
      <c r="C4121" s="6" t="s">
        <v>4</v>
      </c>
    </row>
    <row r="4122">
      <c r="A4122" s="7">
        <f t="shared" si="1"/>
        <v>3350</v>
      </c>
      <c r="B4122" s="5" t="s">
        <v>3546</v>
      </c>
      <c r="C4122" s="6" t="s">
        <v>109</v>
      </c>
    </row>
    <row r="4123">
      <c r="A4123" s="7">
        <f t="shared" si="1"/>
        <v>3351</v>
      </c>
      <c r="B4123" s="5" t="s">
        <v>3547</v>
      </c>
      <c r="C4123" s="6" t="s">
        <v>989</v>
      </c>
    </row>
    <row r="4124">
      <c r="A4124" s="7">
        <f t="shared" si="1"/>
        <v>3352</v>
      </c>
      <c r="B4124" s="5" t="s">
        <v>3548</v>
      </c>
      <c r="C4124" s="6" t="s">
        <v>3549</v>
      </c>
    </row>
    <row r="4125">
      <c r="A4125" s="7">
        <f t="shared" si="1"/>
        <v>3352</v>
      </c>
      <c r="B4125" s="5" t="s">
        <v>3548</v>
      </c>
      <c r="C4125" s="6" t="s">
        <v>3550</v>
      </c>
    </row>
    <row r="4126">
      <c r="A4126" s="7">
        <f t="shared" si="1"/>
        <v>3353</v>
      </c>
      <c r="B4126" s="5" t="s">
        <v>3551</v>
      </c>
      <c r="C4126" s="6" t="s">
        <v>362</v>
      </c>
    </row>
    <row r="4127">
      <c r="A4127" s="7">
        <f t="shared" si="1"/>
        <v>3354</v>
      </c>
      <c r="B4127" s="15" t="s">
        <v>3552</v>
      </c>
      <c r="C4127" s="11" t="s">
        <v>423</v>
      </c>
    </row>
    <row r="4128">
      <c r="A4128" s="7">
        <f t="shared" si="1"/>
        <v>3355</v>
      </c>
      <c r="B4128" s="5" t="s">
        <v>3553</v>
      </c>
      <c r="C4128" s="6" t="s">
        <v>1279</v>
      </c>
    </row>
    <row r="4129">
      <c r="A4129" s="7">
        <f t="shared" si="1"/>
        <v>3355</v>
      </c>
      <c r="B4129" s="5" t="s">
        <v>3553</v>
      </c>
      <c r="C4129" s="6" t="s">
        <v>785</v>
      </c>
    </row>
    <row r="4130">
      <c r="A4130" s="7">
        <f t="shared" si="1"/>
        <v>3356</v>
      </c>
      <c r="B4130" s="5" t="s">
        <v>3554</v>
      </c>
      <c r="C4130" s="6" t="s">
        <v>758</v>
      </c>
    </row>
    <row r="4131">
      <c r="A4131" s="7">
        <f t="shared" si="1"/>
        <v>3357</v>
      </c>
      <c r="B4131" s="8" t="s">
        <v>3555</v>
      </c>
      <c r="C4131" s="9" t="s">
        <v>121</v>
      </c>
    </row>
    <row r="4132">
      <c r="A4132" s="7">
        <f t="shared" si="1"/>
        <v>3358</v>
      </c>
      <c r="B4132" s="5" t="s">
        <v>3556</v>
      </c>
      <c r="C4132" s="6" t="s">
        <v>80</v>
      </c>
    </row>
    <row r="4133">
      <c r="A4133" s="7">
        <f t="shared" si="1"/>
        <v>3359</v>
      </c>
      <c r="B4133" s="5" t="s">
        <v>3557</v>
      </c>
      <c r="C4133" s="6" t="s">
        <v>4</v>
      </c>
    </row>
    <row r="4134">
      <c r="A4134" s="7">
        <f t="shared" si="1"/>
        <v>3360</v>
      </c>
      <c r="B4134" s="8" t="s">
        <v>3558</v>
      </c>
      <c r="C4134" s="9" t="s">
        <v>372</v>
      </c>
    </row>
    <row r="4135">
      <c r="A4135" s="7">
        <f t="shared" si="1"/>
        <v>3361</v>
      </c>
      <c r="B4135" s="8" t="s">
        <v>3559</v>
      </c>
      <c r="C4135" s="9" t="s">
        <v>416</v>
      </c>
    </row>
    <row r="4136">
      <c r="A4136" s="7">
        <f t="shared" si="1"/>
        <v>3362</v>
      </c>
      <c r="B4136" s="5" t="s">
        <v>3560</v>
      </c>
      <c r="C4136" s="6" t="s">
        <v>610</v>
      </c>
    </row>
    <row r="4137">
      <c r="A4137" s="7">
        <f t="shared" si="1"/>
        <v>3363</v>
      </c>
      <c r="B4137" s="8" t="s">
        <v>3561</v>
      </c>
      <c r="C4137" s="9" t="s">
        <v>72</v>
      </c>
    </row>
    <row r="4138">
      <c r="A4138" s="7">
        <f t="shared" si="1"/>
        <v>3364</v>
      </c>
      <c r="B4138" s="5" t="s">
        <v>3562</v>
      </c>
      <c r="C4138" s="6" t="s">
        <v>1248</v>
      </c>
    </row>
    <row r="4139">
      <c r="A4139" s="7">
        <f t="shared" si="1"/>
        <v>3365</v>
      </c>
      <c r="B4139" s="5" t="s">
        <v>3563</v>
      </c>
      <c r="C4139" s="6" t="s">
        <v>4</v>
      </c>
    </row>
    <row r="4140">
      <c r="A4140" s="7">
        <f t="shared" si="1"/>
        <v>3366</v>
      </c>
      <c r="B4140" s="5" t="s">
        <v>3564</v>
      </c>
      <c r="C4140" s="6" t="s">
        <v>538</v>
      </c>
    </row>
    <row r="4141">
      <c r="A4141" s="7">
        <f t="shared" si="1"/>
        <v>3367</v>
      </c>
      <c r="B4141" s="8" t="s">
        <v>3565</v>
      </c>
      <c r="C4141" s="9" t="s">
        <v>280</v>
      </c>
    </row>
    <row r="4142">
      <c r="A4142" s="7">
        <f t="shared" si="1"/>
        <v>3368</v>
      </c>
      <c r="B4142" s="8" t="s">
        <v>3566</v>
      </c>
      <c r="C4142" s="9" t="s">
        <v>416</v>
      </c>
    </row>
    <row r="4143">
      <c r="A4143" s="7">
        <f t="shared" si="1"/>
        <v>3369</v>
      </c>
      <c r="B4143" s="8" t="s">
        <v>3567</v>
      </c>
      <c r="C4143" s="9" t="s">
        <v>24</v>
      </c>
    </row>
    <row r="4144">
      <c r="A4144" s="7">
        <f t="shared" si="1"/>
        <v>3370</v>
      </c>
      <c r="B4144" s="5" t="s">
        <v>3568</v>
      </c>
      <c r="C4144" s="6" t="s">
        <v>610</v>
      </c>
    </row>
    <row r="4145">
      <c r="A4145" s="7">
        <f t="shared" si="1"/>
        <v>3371</v>
      </c>
      <c r="B4145" s="8" t="s">
        <v>3569</v>
      </c>
      <c r="C4145" s="9" t="s">
        <v>818</v>
      </c>
    </row>
    <row r="4146">
      <c r="A4146" s="7">
        <f t="shared" si="1"/>
        <v>3372</v>
      </c>
      <c r="B4146" s="8" t="s">
        <v>3570</v>
      </c>
      <c r="C4146" s="9" t="s">
        <v>177</v>
      </c>
    </row>
    <row r="4147">
      <c r="A4147" s="7">
        <f t="shared" si="1"/>
        <v>3373</v>
      </c>
      <c r="B4147" s="5" t="s">
        <v>3571</v>
      </c>
      <c r="C4147" s="6" t="s">
        <v>1120</v>
      </c>
    </row>
    <row r="4148">
      <c r="A4148" s="7">
        <f t="shared" si="1"/>
        <v>3374</v>
      </c>
      <c r="B4148" s="5" t="s">
        <v>3572</v>
      </c>
      <c r="C4148" s="6" t="s">
        <v>727</v>
      </c>
    </row>
    <row r="4149">
      <c r="A4149" s="7">
        <f t="shared" si="1"/>
        <v>3375</v>
      </c>
      <c r="B4149" s="5" t="s">
        <v>3573</v>
      </c>
      <c r="C4149" s="6" t="s">
        <v>1120</v>
      </c>
    </row>
    <row r="4150">
      <c r="A4150" s="7">
        <f t="shared" si="1"/>
        <v>3376</v>
      </c>
      <c r="B4150" s="5" t="s">
        <v>3574</v>
      </c>
      <c r="C4150" s="6" t="s">
        <v>785</v>
      </c>
    </row>
    <row r="4151">
      <c r="A4151" s="7">
        <f t="shared" si="1"/>
        <v>3377</v>
      </c>
      <c r="B4151" s="5" t="s">
        <v>3575</v>
      </c>
      <c r="C4151" s="6" t="s">
        <v>20</v>
      </c>
    </row>
    <row r="4152">
      <c r="A4152" s="7">
        <f t="shared" si="1"/>
        <v>3378</v>
      </c>
      <c r="B4152" s="5" t="s">
        <v>3576</v>
      </c>
      <c r="C4152" s="6" t="s">
        <v>538</v>
      </c>
    </row>
    <row r="4153">
      <c r="A4153" s="7">
        <f t="shared" si="1"/>
        <v>3379</v>
      </c>
      <c r="B4153" s="5" t="s">
        <v>3577</v>
      </c>
      <c r="C4153" s="6" t="s">
        <v>785</v>
      </c>
    </row>
    <row r="4154">
      <c r="A4154" s="7">
        <f t="shared" si="1"/>
        <v>3380</v>
      </c>
      <c r="B4154" s="5" t="s">
        <v>3578</v>
      </c>
      <c r="C4154" s="6" t="s">
        <v>4</v>
      </c>
    </row>
    <row r="4155">
      <c r="A4155" s="7">
        <f t="shared" si="1"/>
        <v>3381</v>
      </c>
      <c r="B4155" s="5" t="s">
        <v>3579</v>
      </c>
      <c r="C4155" s="6" t="s">
        <v>153</v>
      </c>
    </row>
    <row r="4156">
      <c r="A4156" s="7">
        <f t="shared" si="1"/>
        <v>3382</v>
      </c>
      <c r="B4156" s="8" t="s">
        <v>3580</v>
      </c>
      <c r="C4156" s="9" t="s">
        <v>614</v>
      </c>
    </row>
    <row r="4157">
      <c r="A4157" s="7">
        <f t="shared" si="1"/>
        <v>3383</v>
      </c>
      <c r="B4157" s="8" t="s">
        <v>3581</v>
      </c>
      <c r="C4157" s="9" t="s">
        <v>818</v>
      </c>
    </row>
    <row r="4158">
      <c r="A4158" s="7">
        <f t="shared" si="1"/>
        <v>3384</v>
      </c>
      <c r="B4158" s="8" t="s">
        <v>3582</v>
      </c>
      <c r="C4158" s="9" t="s">
        <v>121</v>
      </c>
    </row>
    <row r="4159">
      <c r="A4159" s="7">
        <f t="shared" si="1"/>
        <v>3385</v>
      </c>
      <c r="B4159" s="5" t="s">
        <v>3583</v>
      </c>
      <c r="C4159" s="6" t="s">
        <v>788</v>
      </c>
    </row>
    <row r="4160">
      <c r="A4160" s="7">
        <f t="shared" si="1"/>
        <v>3386</v>
      </c>
      <c r="B4160" s="8" t="s">
        <v>3584</v>
      </c>
      <c r="C4160" s="9" t="s">
        <v>1548</v>
      </c>
    </row>
    <row r="4161">
      <c r="A4161" s="7">
        <f t="shared" si="1"/>
        <v>3387</v>
      </c>
      <c r="B4161" s="5" t="s">
        <v>3585</v>
      </c>
      <c r="C4161" s="6" t="s">
        <v>1371</v>
      </c>
    </row>
    <row r="4162">
      <c r="A4162" s="7">
        <f t="shared" si="1"/>
        <v>3388</v>
      </c>
      <c r="B4162" s="8" t="s">
        <v>3586</v>
      </c>
      <c r="C4162" s="9" t="s">
        <v>1548</v>
      </c>
    </row>
    <row r="4163">
      <c r="A4163" s="7">
        <f t="shared" si="1"/>
        <v>3389</v>
      </c>
      <c r="B4163" s="5" t="s">
        <v>3587</v>
      </c>
      <c r="C4163" s="6" t="s">
        <v>471</v>
      </c>
    </row>
    <row r="4164">
      <c r="A4164" s="7">
        <f t="shared" si="1"/>
        <v>3390</v>
      </c>
      <c r="B4164" s="8" t="s">
        <v>3588</v>
      </c>
      <c r="C4164" s="9" t="s">
        <v>1548</v>
      </c>
    </row>
    <row r="4165">
      <c r="A4165" s="7">
        <f t="shared" si="1"/>
        <v>3391</v>
      </c>
      <c r="B4165" s="5" t="s">
        <v>3589</v>
      </c>
      <c r="C4165" s="6" t="s">
        <v>1495</v>
      </c>
    </row>
    <row r="4166">
      <c r="A4166" s="7">
        <f t="shared" si="1"/>
        <v>3392</v>
      </c>
      <c r="B4166" s="8" t="s">
        <v>3590</v>
      </c>
      <c r="C4166" s="9" t="s">
        <v>1548</v>
      </c>
    </row>
    <row r="4167">
      <c r="A4167" s="7">
        <f t="shared" si="1"/>
        <v>3393</v>
      </c>
      <c r="B4167" s="8" t="s">
        <v>3591</v>
      </c>
      <c r="C4167" s="9" t="s">
        <v>83</v>
      </c>
    </row>
    <row r="4168">
      <c r="A4168" s="7">
        <f t="shared" si="1"/>
        <v>3394</v>
      </c>
      <c r="B4168" s="5" t="s">
        <v>3592</v>
      </c>
      <c r="C4168" s="6" t="s">
        <v>1262</v>
      </c>
    </row>
    <row r="4169">
      <c r="A4169" s="7">
        <f t="shared" si="1"/>
        <v>3395</v>
      </c>
      <c r="B4169" s="8" t="s">
        <v>3593</v>
      </c>
      <c r="C4169" s="9" t="s">
        <v>1042</v>
      </c>
    </row>
    <row r="4170">
      <c r="A4170" s="7">
        <f t="shared" si="1"/>
        <v>3396</v>
      </c>
      <c r="B4170" s="5" t="s">
        <v>3594</v>
      </c>
      <c r="C4170" s="6" t="s">
        <v>1360</v>
      </c>
    </row>
    <row r="4171">
      <c r="A4171" s="7">
        <f t="shared" si="1"/>
        <v>3397</v>
      </c>
      <c r="B4171" s="5" t="s">
        <v>3595</v>
      </c>
      <c r="C4171" s="6" t="s">
        <v>1360</v>
      </c>
    </row>
    <row r="4172">
      <c r="A4172" s="7">
        <f t="shared" si="1"/>
        <v>3398</v>
      </c>
      <c r="B4172" s="8" t="s">
        <v>3596</v>
      </c>
      <c r="C4172" s="6" t="s">
        <v>196</v>
      </c>
    </row>
    <row r="4173">
      <c r="A4173" s="7">
        <f t="shared" si="1"/>
        <v>3399</v>
      </c>
      <c r="B4173" s="8" t="s">
        <v>3597</v>
      </c>
      <c r="C4173" s="9" t="s">
        <v>25</v>
      </c>
    </row>
    <row r="4174">
      <c r="A4174" s="7">
        <f t="shared" si="1"/>
        <v>3400</v>
      </c>
      <c r="B4174" s="8" t="s">
        <v>3598</v>
      </c>
      <c r="C4174" s="9" t="s">
        <v>162</v>
      </c>
    </row>
    <row r="4175">
      <c r="A4175" s="7">
        <f t="shared" si="1"/>
        <v>3400</v>
      </c>
      <c r="B4175" s="8" t="s">
        <v>3598</v>
      </c>
      <c r="C4175" s="9" t="s">
        <v>142</v>
      </c>
    </row>
    <row r="4176">
      <c r="A4176" s="7">
        <f t="shared" si="1"/>
        <v>3401</v>
      </c>
      <c r="B4176" s="8" t="s">
        <v>3599</v>
      </c>
      <c r="C4176" s="9" t="s">
        <v>24</v>
      </c>
    </row>
    <row r="4177">
      <c r="A4177" s="7">
        <f t="shared" si="1"/>
        <v>3402</v>
      </c>
      <c r="B4177" s="8" t="s">
        <v>3600</v>
      </c>
      <c r="C4177" s="9" t="s">
        <v>162</v>
      </c>
    </row>
    <row r="4178">
      <c r="A4178" s="7">
        <f t="shared" si="1"/>
        <v>3403</v>
      </c>
      <c r="B4178" s="8" t="s">
        <v>3601</v>
      </c>
      <c r="C4178" s="9" t="s">
        <v>52</v>
      </c>
    </row>
    <row r="4179">
      <c r="A4179" s="7">
        <f t="shared" si="1"/>
        <v>3404</v>
      </c>
      <c r="B4179" s="8" t="s">
        <v>3602</v>
      </c>
      <c r="C4179" s="9" t="s">
        <v>60</v>
      </c>
    </row>
    <row r="4180">
      <c r="A4180" s="7">
        <f t="shared" si="1"/>
        <v>3405</v>
      </c>
      <c r="B4180" s="8" t="s">
        <v>3603</v>
      </c>
      <c r="C4180" s="9" t="s">
        <v>60</v>
      </c>
    </row>
    <row r="4181">
      <c r="A4181" s="7">
        <f t="shared" si="1"/>
        <v>3406</v>
      </c>
      <c r="B4181" s="5" t="s">
        <v>3604</v>
      </c>
      <c r="C4181" s="6" t="s">
        <v>479</v>
      </c>
    </row>
    <row r="4182">
      <c r="A4182" s="7">
        <f t="shared" si="1"/>
        <v>3407</v>
      </c>
      <c r="B4182" s="8" t="s">
        <v>3605</v>
      </c>
      <c r="C4182" s="9" t="s">
        <v>24</v>
      </c>
    </row>
    <row r="4183">
      <c r="A4183" s="7">
        <f t="shared" si="1"/>
        <v>3407</v>
      </c>
      <c r="B4183" s="8" t="s">
        <v>3605</v>
      </c>
      <c r="C4183" s="9" t="s">
        <v>25</v>
      </c>
    </row>
    <row r="4184">
      <c r="A4184" s="7">
        <f t="shared" si="1"/>
        <v>3408</v>
      </c>
      <c r="B4184" s="8" t="s">
        <v>3606</v>
      </c>
      <c r="C4184" s="9" t="s">
        <v>188</v>
      </c>
    </row>
    <row r="4185">
      <c r="A4185" s="7">
        <f t="shared" si="1"/>
        <v>3409</v>
      </c>
      <c r="B4185" s="5" t="s">
        <v>3607</v>
      </c>
      <c r="C4185" s="6" t="s">
        <v>1458</v>
      </c>
    </row>
    <row r="4186">
      <c r="A4186" s="7">
        <f t="shared" si="1"/>
        <v>3410</v>
      </c>
      <c r="B4186" s="5" t="s">
        <v>3608</v>
      </c>
      <c r="C4186" s="6" t="s">
        <v>1458</v>
      </c>
    </row>
    <row r="4187">
      <c r="A4187" s="7">
        <f t="shared" si="1"/>
        <v>3411</v>
      </c>
      <c r="B4187" s="8" t="s">
        <v>3609</v>
      </c>
      <c r="C4187" s="9" t="s">
        <v>60</v>
      </c>
    </row>
    <row r="4188">
      <c r="A4188" s="7">
        <f t="shared" si="1"/>
        <v>3412</v>
      </c>
      <c r="B4188" s="5" t="s">
        <v>3610</v>
      </c>
      <c r="C4188" s="6" t="s">
        <v>91</v>
      </c>
    </row>
    <row r="4189">
      <c r="A4189" s="7">
        <f t="shared" si="1"/>
        <v>3412</v>
      </c>
      <c r="B4189" s="5" t="s">
        <v>3610</v>
      </c>
      <c r="C4189" s="6" t="s">
        <v>454</v>
      </c>
    </row>
    <row r="4190">
      <c r="A4190" s="7">
        <f t="shared" si="1"/>
        <v>3413</v>
      </c>
      <c r="B4190" s="5" t="s">
        <v>3611</v>
      </c>
      <c r="C4190" s="6" t="s">
        <v>1458</v>
      </c>
    </row>
    <row r="4191">
      <c r="A4191" s="7">
        <f t="shared" si="1"/>
        <v>3413</v>
      </c>
      <c r="B4191" s="5" t="s">
        <v>3611</v>
      </c>
      <c r="C4191" s="6" t="s">
        <v>553</v>
      </c>
    </row>
    <row r="4192">
      <c r="A4192" s="7">
        <f t="shared" si="1"/>
        <v>3414</v>
      </c>
      <c r="B4192" s="5" t="s">
        <v>3612</v>
      </c>
      <c r="C4192" s="6" t="s">
        <v>1458</v>
      </c>
    </row>
    <row r="4193">
      <c r="A4193" s="7">
        <f t="shared" si="1"/>
        <v>3415</v>
      </c>
      <c r="B4193" s="5" t="s">
        <v>3613</v>
      </c>
      <c r="C4193" s="6" t="s">
        <v>1458</v>
      </c>
    </row>
    <row r="4194">
      <c r="A4194" s="7">
        <f t="shared" si="1"/>
        <v>3416</v>
      </c>
      <c r="B4194" s="5" t="s">
        <v>3614</v>
      </c>
      <c r="C4194" s="6" t="s">
        <v>1458</v>
      </c>
    </row>
    <row r="4195">
      <c r="A4195" s="7">
        <f t="shared" si="1"/>
        <v>3417</v>
      </c>
      <c r="B4195" s="5" t="s">
        <v>3615</v>
      </c>
      <c r="C4195" s="6" t="s">
        <v>326</v>
      </c>
    </row>
    <row r="4196">
      <c r="A4196" s="7">
        <f t="shared" si="1"/>
        <v>3418</v>
      </c>
      <c r="B4196" s="5" t="s">
        <v>3616</v>
      </c>
      <c r="C4196" s="6" t="s">
        <v>765</v>
      </c>
    </row>
    <row r="4197">
      <c r="A4197" s="7">
        <f t="shared" si="1"/>
        <v>3419</v>
      </c>
      <c r="B4197" s="8" t="s">
        <v>3617</v>
      </c>
      <c r="C4197" s="9" t="s">
        <v>758</v>
      </c>
    </row>
    <row r="4198">
      <c r="A4198" s="7">
        <f t="shared" si="1"/>
        <v>3420</v>
      </c>
      <c r="B4198" s="5" t="s">
        <v>3618</v>
      </c>
      <c r="C4198" s="6" t="s">
        <v>1458</v>
      </c>
    </row>
    <row r="4199">
      <c r="A4199" s="7">
        <f t="shared" si="1"/>
        <v>3421</v>
      </c>
      <c r="B4199" s="8" t="s">
        <v>3619</v>
      </c>
      <c r="C4199" s="6" t="s">
        <v>328</v>
      </c>
    </row>
    <row r="4200">
      <c r="A4200" s="7">
        <f t="shared" si="1"/>
        <v>3421</v>
      </c>
      <c r="B4200" s="8" t="s">
        <v>3619</v>
      </c>
      <c r="C4200" s="9" t="s">
        <v>25</v>
      </c>
    </row>
    <row r="4201">
      <c r="A4201" s="7">
        <f t="shared" si="1"/>
        <v>3422</v>
      </c>
      <c r="B4201" s="5" t="s">
        <v>3620</v>
      </c>
      <c r="C4201" s="6" t="s">
        <v>1376</v>
      </c>
    </row>
    <row r="4202">
      <c r="A4202" s="7">
        <f t="shared" si="1"/>
        <v>3423</v>
      </c>
      <c r="B4202" s="5" t="s">
        <v>3621</v>
      </c>
      <c r="C4202" s="6" t="s">
        <v>328</v>
      </c>
    </row>
    <row r="4203">
      <c r="A4203" s="7">
        <f t="shared" si="1"/>
        <v>3423</v>
      </c>
      <c r="B4203" s="5" t="s">
        <v>3621</v>
      </c>
      <c r="C4203" s="6" t="s">
        <v>24</v>
      </c>
    </row>
    <row r="4204">
      <c r="A4204" s="7">
        <f t="shared" si="1"/>
        <v>3424</v>
      </c>
      <c r="B4204" s="16" t="s">
        <v>3622</v>
      </c>
      <c r="C4204" s="6" t="s">
        <v>1235</v>
      </c>
    </row>
    <row r="4205">
      <c r="A4205" s="7">
        <f t="shared" si="1"/>
        <v>3425</v>
      </c>
      <c r="B4205" s="5" t="s">
        <v>3623</v>
      </c>
      <c r="C4205" s="6" t="s">
        <v>1376</v>
      </c>
    </row>
    <row r="4206">
      <c r="A4206" s="7">
        <f t="shared" si="1"/>
        <v>3426</v>
      </c>
      <c r="B4206" s="5" t="s">
        <v>3624</v>
      </c>
      <c r="C4206" s="6" t="s">
        <v>1376</v>
      </c>
    </row>
    <row r="4207">
      <c r="A4207" s="7">
        <f t="shared" si="1"/>
        <v>3427</v>
      </c>
      <c r="B4207" s="5" t="s">
        <v>3625</v>
      </c>
      <c r="C4207" s="6" t="s">
        <v>1376</v>
      </c>
    </row>
    <row r="4208">
      <c r="A4208" s="7">
        <f t="shared" si="1"/>
        <v>3428</v>
      </c>
      <c r="B4208" s="8" t="s">
        <v>3626</v>
      </c>
      <c r="C4208" s="9" t="s">
        <v>280</v>
      </c>
    </row>
    <row r="4209">
      <c r="A4209" s="7">
        <f t="shared" si="1"/>
        <v>3429</v>
      </c>
      <c r="B4209" s="8" t="s">
        <v>3627</v>
      </c>
      <c r="C4209" s="6" t="s">
        <v>150</v>
      </c>
    </row>
    <row r="4210">
      <c r="A4210" s="7">
        <f t="shared" si="1"/>
        <v>3429</v>
      </c>
      <c r="B4210" s="8" t="s">
        <v>3627</v>
      </c>
      <c r="C4210" s="9" t="s">
        <v>177</v>
      </c>
    </row>
    <row r="4211">
      <c r="A4211" s="7">
        <f t="shared" si="1"/>
        <v>3430</v>
      </c>
      <c r="B4211" s="5" t="s">
        <v>3628</v>
      </c>
      <c r="C4211" s="6" t="s">
        <v>603</v>
      </c>
    </row>
    <row r="4212">
      <c r="A4212" s="7">
        <f t="shared" si="1"/>
        <v>3431</v>
      </c>
      <c r="B4212" s="8" t="s">
        <v>3629</v>
      </c>
      <c r="C4212" s="9" t="s">
        <v>280</v>
      </c>
    </row>
    <row r="4213">
      <c r="A4213" s="7">
        <f t="shared" si="1"/>
        <v>3432</v>
      </c>
      <c r="B4213" s="8" t="s">
        <v>3630</v>
      </c>
      <c r="C4213" s="9" t="s">
        <v>60</v>
      </c>
    </row>
    <row r="4214">
      <c r="A4214" s="7">
        <f t="shared" si="1"/>
        <v>3433</v>
      </c>
      <c r="B4214" s="5" t="s">
        <v>3631</v>
      </c>
      <c r="C4214" s="6" t="s">
        <v>91</v>
      </c>
    </row>
    <row r="4215">
      <c r="A4215" s="7">
        <f t="shared" si="1"/>
        <v>3433</v>
      </c>
      <c r="B4215" s="5" t="s">
        <v>3631</v>
      </c>
      <c r="C4215" s="6" t="s">
        <v>454</v>
      </c>
    </row>
    <row r="4216">
      <c r="A4216" s="7">
        <f t="shared" si="1"/>
        <v>3434</v>
      </c>
      <c r="B4216" s="8" t="s">
        <v>3632</v>
      </c>
      <c r="C4216" s="9" t="s">
        <v>728</v>
      </c>
    </row>
    <row r="4217">
      <c r="A4217" s="7">
        <f t="shared" si="1"/>
        <v>3435</v>
      </c>
      <c r="B4217" s="5" t="s">
        <v>3633</v>
      </c>
      <c r="C4217" s="6" t="s">
        <v>603</v>
      </c>
    </row>
    <row r="4218">
      <c r="A4218" s="7">
        <f t="shared" si="1"/>
        <v>3436</v>
      </c>
      <c r="B4218" s="5" t="s">
        <v>3634</v>
      </c>
      <c r="C4218" s="6" t="s">
        <v>1360</v>
      </c>
    </row>
    <row r="4219">
      <c r="A4219" s="7">
        <f t="shared" si="1"/>
        <v>3437</v>
      </c>
      <c r="B4219" s="5" t="s">
        <v>3635</v>
      </c>
      <c r="C4219" s="6" t="s">
        <v>1207</v>
      </c>
    </row>
    <row r="4220">
      <c r="A4220" s="7">
        <f t="shared" si="1"/>
        <v>3438</v>
      </c>
      <c r="B4220" s="5" t="s">
        <v>3636</v>
      </c>
      <c r="C4220" s="6" t="s">
        <v>32</v>
      </c>
    </row>
    <row r="4221">
      <c r="A4221" s="7">
        <f t="shared" si="1"/>
        <v>3439</v>
      </c>
      <c r="B4221" s="5" t="s">
        <v>3637</v>
      </c>
      <c r="C4221" s="6" t="s">
        <v>1324</v>
      </c>
    </row>
    <row r="4222">
      <c r="A4222" s="7">
        <f t="shared" si="1"/>
        <v>3439</v>
      </c>
      <c r="B4222" s="5" t="s">
        <v>3637</v>
      </c>
      <c r="C4222" s="6" t="s">
        <v>1221</v>
      </c>
    </row>
    <row r="4223">
      <c r="A4223" s="7">
        <f t="shared" si="1"/>
        <v>3440</v>
      </c>
      <c r="B4223" s="5" t="s">
        <v>3638</v>
      </c>
      <c r="C4223" s="6" t="s">
        <v>610</v>
      </c>
    </row>
    <row r="4224">
      <c r="A4224" s="7">
        <f t="shared" si="1"/>
        <v>3441</v>
      </c>
      <c r="B4224" s="8" t="s">
        <v>3639</v>
      </c>
      <c r="C4224" s="9" t="s">
        <v>547</v>
      </c>
    </row>
    <row r="4225">
      <c r="A4225" s="7">
        <f t="shared" si="1"/>
        <v>3442</v>
      </c>
      <c r="B4225" s="15" t="s">
        <v>3640</v>
      </c>
      <c r="C4225" s="11" t="s">
        <v>423</v>
      </c>
    </row>
    <row r="4226">
      <c r="A4226" s="7">
        <f t="shared" si="1"/>
        <v>3443</v>
      </c>
      <c r="B4226" s="5" t="s">
        <v>3641</v>
      </c>
      <c r="C4226" s="17" t="s">
        <v>1470</v>
      </c>
    </row>
    <row r="4227">
      <c r="A4227" s="7">
        <f t="shared" si="1"/>
        <v>3444</v>
      </c>
      <c r="B4227" s="5" t="s">
        <v>3642</v>
      </c>
      <c r="C4227" s="6" t="s">
        <v>267</v>
      </c>
    </row>
    <row r="4228">
      <c r="A4228" s="7">
        <f t="shared" si="1"/>
        <v>3445</v>
      </c>
      <c r="B4228" s="5" t="s">
        <v>3643</v>
      </c>
      <c r="C4228" s="6" t="s">
        <v>32</v>
      </c>
    </row>
    <row r="4229">
      <c r="A4229" s="7">
        <f t="shared" si="1"/>
        <v>3446</v>
      </c>
      <c r="B4229" s="8" t="s">
        <v>3644</v>
      </c>
      <c r="C4229" s="9" t="s">
        <v>40</v>
      </c>
    </row>
    <row r="4230">
      <c r="A4230" s="7">
        <f t="shared" si="1"/>
        <v>3447</v>
      </c>
      <c r="B4230" s="8" t="s">
        <v>3645</v>
      </c>
      <c r="C4230" s="9" t="s">
        <v>83</v>
      </c>
    </row>
    <row r="4231">
      <c r="A4231" s="7">
        <f t="shared" si="1"/>
        <v>3448</v>
      </c>
      <c r="B4231" s="8" t="s">
        <v>3646</v>
      </c>
      <c r="C4231" s="9" t="s">
        <v>46</v>
      </c>
    </row>
    <row r="4232">
      <c r="A4232" s="7">
        <f t="shared" si="1"/>
        <v>3449</v>
      </c>
      <c r="B4232" s="5" t="s">
        <v>3647</v>
      </c>
      <c r="C4232" s="6" t="s">
        <v>1260</v>
      </c>
    </row>
    <row r="4233">
      <c r="A4233" s="7">
        <f t="shared" si="1"/>
        <v>3450</v>
      </c>
      <c r="B4233" s="5" t="s">
        <v>3648</v>
      </c>
      <c r="C4233" s="6" t="s">
        <v>1342</v>
      </c>
    </row>
    <row r="4234">
      <c r="A4234" s="7">
        <f t="shared" si="1"/>
        <v>3451</v>
      </c>
      <c r="B4234" s="5" t="s">
        <v>3649</v>
      </c>
      <c r="C4234" s="6" t="s">
        <v>1040</v>
      </c>
    </row>
    <row r="4235">
      <c r="A4235" s="7">
        <f t="shared" si="1"/>
        <v>3452</v>
      </c>
      <c r="B4235" s="5" t="s">
        <v>3650</v>
      </c>
      <c r="C4235" s="6" t="s">
        <v>78</v>
      </c>
    </row>
    <row r="4236">
      <c r="A4236" s="7">
        <f t="shared" si="1"/>
        <v>3453</v>
      </c>
      <c r="B4236" s="5" t="s">
        <v>3651</v>
      </c>
      <c r="C4236" s="6" t="s">
        <v>86</v>
      </c>
    </row>
    <row r="4237">
      <c r="A4237" s="7">
        <f t="shared" si="1"/>
        <v>3454</v>
      </c>
      <c r="B4237" s="16" t="s">
        <v>3652</v>
      </c>
      <c r="C4237" s="6" t="s">
        <v>1235</v>
      </c>
    </row>
    <row r="4238">
      <c r="A4238" s="7">
        <f t="shared" si="1"/>
        <v>3455</v>
      </c>
      <c r="B4238" s="5" t="s">
        <v>3653</v>
      </c>
      <c r="C4238" s="6" t="s">
        <v>1856</v>
      </c>
    </row>
    <row r="4239">
      <c r="A4239" s="7">
        <f t="shared" si="1"/>
        <v>3456</v>
      </c>
      <c r="B4239" s="5" t="s">
        <v>3654</v>
      </c>
      <c r="C4239" s="6" t="s">
        <v>32</v>
      </c>
    </row>
    <row r="4240">
      <c r="A4240" s="7">
        <f t="shared" si="1"/>
        <v>3457</v>
      </c>
      <c r="B4240" s="5" t="s">
        <v>3655</v>
      </c>
      <c r="C4240" s="6" t="s">
        <v>714</v>
      </c>
    </row>
    <row r="4241">
      <c r="A4241" s="7">
        <f t="shared" si="1"/>
        <v>3458</v>
      </c>
      <c r="B4241" s="5" t="s">
        <v>3656</v>
      </c>
      <c r="C4241" s="6" t="s">
        <v>426</v>
      </c>
    </row>
    <row r="4242">
      <c r="A4242" s="7">
        <f t="shared" si="1"/>
        <v>3459</v>
      </c>
      <c r="B4242" s="5" t="s">
        <v>3657</v>
      </c>
      <c r="C4242" s="6" t="s">
        <v>20</v>
      </c>
    </row>
    <row r="4243">
      <c r="A4243" s="7">
        <f t="shared" si="1"/>
        <v>3460</v>
      </c>
      <c r="B4243" s="5" t="s">
        <v>3658</v>
      </c>
      <c r="C4243" s="6" t="s">
        <v>32</v>
      </c>
    </row>
    <row r="4244">
      <c r="A4244" s="7">
        <f t="shared" si="1"/>
        <v>3461</v>
      </c>
      <c r="B4244" s="5" t="s">
        <v>3659</v>
      </c>
      <c r="C4244" s="6" t="s">
        <v>1360</v>
      </c>
    </row>
    <row r="4245">
      <c r="A4245" s="7">
        <f t="shared" si="1"/>
        <v>3462</v>
      </c>
      <c r="B4245" s="5" t="s">
        <v>3660</v>
      </c>
      <c r="C4245" s="6" t="s">
        <v>1360</v>
      </c>
    </row>
    <row r="4246">
      <c r="A4246" s="7">
        <f t="shared" si="1"/>
        <v>3463</v>
      </c>
      <c r="B4246" s="5" t="s">
        <v>3661</v>
      </c>
      <c r="C4246" s="6" t="s">
        <v>1120</v>
      </c>
    </row>
    <row r="4247">
      <c r="A4247" s="7">
        <f t="shared" si="1"/>
        <v>3464</v>
      </c>
      <c r="B4247" s="8" t="s">
        <v>3662</v>
      </c>
      <c r="C4247" s="9" t="s">
        <v>502</v>
      </c>
    </row>
    <row r="4248">
      <c r="A4248" s="7">
        <f t="shared" si="1"/>
        <v>3465</v>
      </c>
      <c r="B4248" s="8" t="s">
        <v>3663</v>
      </c>
      <c r="C4248" s="9" t="s">
        <v>502</v>
      </c>
    </row>
    <row r="4249">
      <c r="A4249" s="7">
        <f t="shared" si="1"/>
        <v>3466</v>
      </c>
      <c r="B4249" s="8" t="s">
        <v>3664</v>
      </c>
      <c r="C4249" s="9" t="s">
        <v>502</v>
      </c>
    </row>
    <row r="4250">
      <c r="A4250" s="7">
        <f t="shared" si="1"/>
        <v>3467</v>
      </c>
      <c r="B4250" s="8" t="s">
        <v>3665</v>
      </c>
      <c r="C4250" s="9" t="s">
        <v>502</v>
      </c>
    </row>
    <row r="4251">
      <c r="A4251" s="7">
        <f t="shared" si="1"/>
        <v>3468</v>
      </c>
      <c r="B4251" s="8" t="s">
        <v>3666</v>
      </c>
      <c r="C4251" s="9" t="s">
        <v>502</v>
      </c>
    </row>
    <row r="4252">
      <c r="A4252" s="7">
        <f t="shared" si="1"/>
        <v>3469</v>
      </c>
      <c r="B4252" s="8" t="s">
        <v>3667</v>
      </c>
      <c r="C4252" s="9" t="s">
        <v>502</v>
      </c>
    </row>
    <row r="4253">
      <c r="A4253" s="7">
        <f t="shared" si="1"/>
        <v>3470</v>
      </c>
      <c r="B4253" s="5" t="s">
        <v>3668</v>
      </c>
      <c r="C4253" s="6" t="s">
        <v>731</v>
      </c>
    </row>
    <row r="4254">
      <c r="A4254" s="7">
        <f t="shared" si="1"/>
        <v>3471</v>
      </c>
      <c r="B4254" s="5" t="s">
        <v>3669</v>
      </c>
      <c r="C4254" s="6" t="s">
        <v>731</v>
      </c>
    </row>
    <row r="4255">
      <c r="A4255" s="7">
        <f t="shared" si="1"/>
        <v>3472</v>
      </c>
      <c r="B4255" s="5" t="s">
        <v>3670</v>
      </c>
      <c r="C4255" s="6" t="s">
        <v>731</v>
      </c>
    </row>
    <row r="4256">
      <c r="A4256" s="7">
        <f t="shared" si="1"/>
        <v>3473</v>
      </c>
      <c r="B4256" s="5" t="s">
        <v>3671</v>
      </c>
      <c r="C4256" s="6" t="s">
        <v>731</v>
      </c>
    </row>
    <row r="4257">
      <c r="A4257" s="7">
        <f t="shared" si="1"/>
        <v>3474</v>
      </c>
      <c r="B4257" s="5" t="s">
        <v>3672</v>
      </c>
      <c r="C4257" s="6" t="s">
        <v>731</v>
      </c>
    </row>
    <row r="4258">
      <c r="A4258" s="7">
        <f t="shared" si="1"/>
        <v>3475</v>
      </c>
      <c r="B4258" s="5" t="s">
        <v>3673</v>
      </c>
      <c r="C4258" s="6" t="s">
        <v>731</v>
      </c>
    </row>
    <row r="4259">
      <c r="A4259" s="7">
        <f t="shared" si="1"/>
        <v>3476</v>
      </c>
      <c r="B4259" s="5" t="s">
        <v>3674</v>
      </c>
      <c r="C4259" s="6" t="s">
        <v>731</v>
      </c>
    </row>
    <row r="4260">
      <c r="A4260" s="7">
        <f t="shared" si="1"/>
        <v>3477</v>
      </c>
      <c r="B4260" s="5" t="s">
        <v>3675</v>
      </c>
      <c r="C4260" s="6" t="s">
        <v>731</v>
      </c>
    </row>
    <row r="4261">
      <c r="A4261" s="7">
        <f t="shared" si="1"/>
        <v>3478</v>
      </c>
      <c r="B4261" s="5" t="s">
        <v>3676</v>
      </c>
      <c r="C4261" s="6" t="s">
        <v>731</v>
      </c>
    </row>
    <row r="4262">
      <c r="A4262" s="7">
        <f t="shared" si="1"/>
        <v>3479</v>
      </c>
      <c r="B4262" s="5" t="s">
        <v>3677</v>
      </c>
      <c r="C4262" s="6" t="s">
        <v>731</v>
      </c>
    </row>
    <row r="4263">
      <c r="A4263" s="7">
        <f t="shared" si="1"/>
        <v>3480</v>
      </c>
      <c r="B4263" s="5" t="s">
        <v>3678</v>
      </c>
      <c r="C4263" s="6" t="s">
        <v>1223</v>
      </c>
    </row>
    <row r="4264">
      <c r="A4264" s="7">
        <f t="shared" si="1"/>
        <v>3481</v>
      </c>
      <c r="B4264" s="5" t="s">
        <v>3679</v>
      </c>
      <c r="C4264" s="6" t="s">
        <v>1223</v>
      </c>
    </row>
    <row r="4265">
      <c r="A4265" s="7">
        <f t="shared" si="1"/>
        <v>3482</v>
      </c>
      <c r="B4265" s="5" t="s">
        <v>3680</v>
      </c>
      <c r="C4265" s="6" t="s">
        <v>1120</v>
      </c>
    </row>
    <row r="4266">
      <c r="A4266" s="7">
        <f t="shared" si="1"/>
        <v>3483</v>
      </c>
      <c r="B4266" s="5" t="s">
        <v>3681</v>
      </c>
      <c r="C4266" s="6" t="s">
        <v>1120</v>
      </c>
    </row>
    <row r="4267">
      <c r="A4267" s="7">
        <f t="shared" si="1"/>
        <v>3484</v>
      </c>
      <c r="B4267" s="8" t="s">
        <v>3682</v>
      </c>
      <c r="C4267" s="9" t="s">
        <v>65</v>
      </c>
    </row>
    <row r="4268">
      <c r="A4268" s="7">
        <f t="shared" si="1"/>
        <v>3485</v>
      </c>
      <c r="B4268" s="5" t="s">
        <v>3683</v>
      </c>
      <c r="C4268" s="6" t="s">
        <v>1120</v>
      </c>
    </row>
    <row r="4269">
      <c r="A4269" s="7">
        <f t="shared" si="1"/>
        <v>3486</v>
      </c>
      <c r="B4269" s="15" t="s">
        <v>3684</v>
      </c>
      <c r="C4269" s="11" t="s">
        <v>423</v>
      </c>
    </row>
    <row r="4270">
      <c r="A4270" s="7">
        <f t="shared" si="1"/>
        <v>3487</v>
      </c>
      <c r="B4270" s="5" t="s">
        <v>3685</v>
      </c>
      <c r="C4270" s="6" t="s">
        <v>1360</v>
      </c>
    </row>
    <row r="4271">
      <c r="A4271" s="7">
        <f t="shared" si="1"/>
        <v>3488</v>
      </c>
      <c r="B4271" s="5" t="s">
        <v>3686</v>
      </c>
      <c r="C4271" s="6" t="s">
        <v>1223</v>
      </c>
    </row>
    <row r="4272">
      <c r="A4272" s="7">
        <f t="shared" si="1"/>
        <v>3489</v>
      </c>
      <c r="B4272" s="5" t="s">
        <v>3687</v>
      </c>
      <c r="C4272" s="6" t="s">
        <v>74</v>
      </c>
    </row>
    <row r="4273">
      <c r="A4273" s="7">
        <f t="shared" si="1"/>
        <v>3490</v>
      </c>
      <c r="B4273" s="5" t="s">
        <v>3688</v>
      </c>
      <c r="C4273" s="6" t="s">
        <v>324</v>
      </c>
    </row>
    <row r="4274">
      <c r="A4274" s="7">
        <f t="shared" si="1"/>
        <v>3491</v>
      </c>
      <c r="B4274" s="8" t="s">
        <v>3689</v>
      </c>
      <c r="C4274" s="9" t="s">
        <v>24</v>
      </c>
    </row>
    <row r="4275">
      <c r="A4275" s="7">
        <f t="shared" si="1"/>
        <v>3492</v>
      </c>
      <c r="B4275" s="8" t="s">
        <v>3690</v>
      </c>
      <c r="C4275" s="9" t="s">
        <v>162</v>
      </c>
    </row>
    <row r="4276">
      <c r="A4276" s="7">
        <f t="shared" si="1"/>
        <v>3493</v>
      </c>
      <c r="B4276" s="8" t="s">
        <v>3691</v>
      </c>
      <c r="C4276" s="9" t="s">
        <v>728</v>
      </c>
    </row>
    <row r="4277">
      <c r="A4277" s="7">
        <f t="shared" si="1"/>
        <v>3494</v>
      </c>
      <c r="B4277" s="8" t="s">
        <v>3692</v>
      </c>
      <c r="C4277" s="9" t="s">
        <v>1470</v>
      </c>
    </row>
    <row r="4278">
      <c r="A4278" s="7">
        <f t="shared" si="1"/>
        <v>3495</v>
      </c>
      <c r="B4278" s="5" t="s">
        <v>3693</v>
      </c>
      <c r="C4278" s="6" t="s">
        <v>162</v>
      </c>
    </row>
    <row r="4279">
      <c r="A4279" s="7">
        <f t="shared" si="1"/>
        <v>3496</v>
      </c>
      <c r="B4279" s="8" t="s">
        <v>3694</v>
      </c>
      <c r="C4279" s="9" t="s">
        <v>52</v>
      </c>
    </row>
    <row r="4280">
      <c r="A4280" s="7">
        <f t="shared" si="1"/>
        <v>3497</v>
      </c>
      <c r="B4280" s="8" t="s">
        <v>3695</v>
      </c>
      <c r="C4280" s="9" t="s">
        <v>616</v>
      </c>
    </row>
    <row r="4281">
      <c r="A4281" s="7">
        <f t="shared" si="1"/>
        <v>3498</v>
      </c>
      <c r="B4281" s="8" t="s">
        <v>3696</v>
      </c>
      <c r="C4281" s="9" t="s">
        <v>52</v>
      </c>
    </row>
    <row r="4282">
      <c r="A4282" s="7">
        <f t="shared" si="1"/>
        <v>3499</v>
      </c>
      <c r="B4282" s="8" t="s">
        <v>3697</v>
      </c>
      <c r="C4282" s="9" t="s">
        <v>52</v>
      </c>
    </row>
    <row r="4283">
      <c r="A4283" s="7">
        <f t="shared" si="1"/>
        <v>3500</v>
      </c>
      <c r="B4283" s="8" t="s">
        <v>3698</v>
      </c>
      <c r="C4283" s="9" t="s">
        <v>52</v>
      </c>
    </row>
    <row r="4284">
      <c r="A4284" s="7">
        <f t="shared" si="1"/>
        <v>3501</v>
      </c>
      <c r="B4284" s="5" t="s">
        <v>3699</v>
      </c>
      <c r="C4284" s="6" t="s">
        <v>1369</v>
      </c>
    </row>
    <row r="4285">
      <c r="A4285" s="7">
        <f t="shared" si="1"/>
        <v>3502</v>
      </c>
      <c r="B4285" s="5" t="s">
        <v>3700</v>
      </c>
      <c r="C4285" s="6" t="s">
        <v>27</v>
      </c>
    </row>
    <row r="4286">
      <c r="A4286" s="7">
        <f t="shared" si="1"/>
        <v>3503</v>
      </c>
      <c r="B4286" s="5" t="s">
        <v>3701</v>
      </c>
      <c r="C4286" s="6" t="s">
        <v>462</v>
      </c>
    </row>
    <row r="4287">
      <c r="A4287" s="7">
        <f t="shared" si="1"/>
        <v>3504</v>
      </c>
      <c r="B4287" s="5" t="s">
        <v>3702</v>
      </c>
      <c r="C4287" s="6" t="s">
        <v>365</v>
      </c>
    </row>
    <row r="4288">
      <c r="A4288" s="7">
        <f t="shared" si="1"/>
        <v>3505</v>
      </c>
      <c r="B4288" s="5" t="s">
        <v>3703</v>
      </c>
      <c r="C4288" s="6" t="s">
        <v>591</v>
      </c>
    </row>
    <row r="4289">
      <c r="A4289" s="7">
        <f t="shared" si="1"/>
        <v>3506</v>
      </c>
      <c r="B4289" s="8" t="s">
        <v>3704</v>
      </c>
      <c r="C4289" s="9" t="s">
        <v>88</v>
      </c>
    </row>
    <row r="4290">
      <c r="A4290" s="7">
        <f t="shared" si="1"/>
        <v>3507</v>
      </c>
      <c r="B4290" s="5" t="s">
        <v>3705</v>
      </c>
      <c r="C4290" s="6" t="s">
        <v>324</v>
      </c>
    </row>
    <row r="4291">
      <c r="A4291" s="7">
        <f t="shared" si="1"/>
        <v>3508</v>
      </c>
      <c r="B4291" s="8" t="s">
        <v>3706</v>
      </c>
      <c r="C4291" s="9" t="s">
        <v>399</v>
      </c>
    </row>
    <row r="4292">
      <c r="A4292" s="7">
        <f t="shared" si="1"/>
        <v>3509</v>
      </c>
      <c r="B4292" s="8" t="s">
        <v>3707</v>
      </c>
      <c r="C4292" s="9" t="s">
        <v>874</v>
      </c>
    </row>
    <row r="4293">
      <c r="A4293" s="7">
        <f t="shared" si="1"/>
        <v>3510</v>
      </c>
      <c r="B4293" s="8" t="s">
        <v>3708</v>
      </c>
      <c r="C4293" s="9" t="s">
        <v>815</v>
      </c>
    </row>
    <row r="4294">
      <c r="A4294" s="7">
        <f t="shared" si="1"/>
        <v>3511</v>
      </c>
      <c r="B4294" s="5" t="s">
        <v>3709</v>
      </c>
      <c r="C4294" s="6" t="s">
        <v>20</v>
      </c>
    </row>
    <row r="4295">
      <c r="A4295" s="7">
        <f t="shared" si="1"/>
        <v>3512</v>
      </c>
      <c r="B4295" s="5" t="s">
        <v>3710</v>
      </c>
      <c r="C4295" s="6" t="s">
        <v>328</v>
      </c>
    </row>
    <row r="4296">
      <c r="A4296" s="7">
        <f t="shared" si="1"/>
        <v>3513</v>
      </c>
      <c r="B4296" s="8" t="s">
        <v>3711</v>
      </c>
      <c r="C4296" s="9" t="s">
        <v>1470</v>
      </c>
    </row>
    <row r="4297">
      <c r="A4297" s="7">
        <f t="shared" si="1"/>
        <v>3514</v>
      </c>
      <c r="B4297" s="8" t="s">
        <v>3712</v>
      </c>
      <c r="C4297" s="9" t="s">
        <v>845</v>
      </c>
    </row>
    <row r="4298">
      <c r="A4298" s="7">
        <f t="shared" si="1"/>
        <v>3515</v>
      </c>
      <c r="B4298" s="8" t="s">
        <v>3713</v>
      </c>
      <c r="C4298" s="9" t="s">
        <v>502</v>
      </c>
    </row>
    <row r="4299">
      <c r="A4299" s="7">
        <f t="shared" si="1"/>
        <v>3516</v>
      </c>
      <c r="B4299" s="5" t="s">
        <v>3714</v>
      </c>
      <c r="C4299" s="6" t="s">
        <v>1120</v>
      </c>
    </row>
    <row r="4300">
      <c r="A4300" s="7">
        <f t="shared" si="1"/>
        <v>3517</v>
      </c>
      <c r="B4300" s="8" t="s">
        <v>3715</v>
      </c>
      <c r="C4300" s="9" t="s">
        <v>547</v>
      </c>
    </row>
    <row r="4301">
      <c r="A4301" s="7">
        <f t="shared" si="1"/>
        <v>3517</v>
      </c>
      <c r="B4301" s="8" t="s">
        <v>3715</v>
      </c>
      <c r="C4301" s="9" t="s">
        <v>815</v>
      </c>
    </row>
    <row r="4302">
      <c r="A4302" s="7">
        <f t="shared" si="1"/>
        <v>3518</v>
      </c>
      <c r="B4302" s="5" t="s">
        <v>3716</v>
      </c>
      <c r="C4302" s="6" t="s">
        <v>655</v>
      </c>
    </row>
    <row r="4303">
      <c r="A4303" s="7">
        <f t="shared" si="1"/>
        <v>3518</v>
      </c>
      <c r="B4303" s="5" t="s">
        <v>3716</v>
      </c>
      <c r="C4303" s="6" t="s">
        <v>69</v>
      </c>
    </row>
    <row r="4304">
      <c r="A4304" s="7">
        <f t="shared" si="1"/>
        <v>3519</v>
      </c>
      <c r="B4304" s="8" t="s">
        <v>3717</v>
      </c>
      <c r="C4304" s="9" t="s">
        <v>64</v>
      </c>
    </row>
    <row r="4305">
      <c r="A4305" s="7">
        <f t="shared" si="1"/>
        <v>3520</v>
      </c>
      <c r="B4305" s="5" t="s">
        <v>3718</v>
      </c>
      <c r="C4305" s="6" t="s">
        <v>1324</v>
      </c>
    </row>
    <row r="4306">
      <c r="A4306" s="7">
        <f t="shared" si="1"/>
        <v>3521</v>
      </c>
      <c r="B4306" s="5" t="s">
        <v>3719</v>
      </c>
      <c r="C4306" s="6" t="s">
        <v>1378</v>
      </c>
    </row>
    <row r="4307">
      <c r="A4307" s="7">
        <f t="shared" si="1"/>
        <v>3522</v>
      </c>
      <c r="B4307" s="5" t="s">
        <v>3720</v>
      </c>
      <c r="C4307" s="6" t="s">
        <v>74</v>
      </c>
    </row>
    <row r="4308">
      <c r="A4308" s="7">
        <f t="shared" si="1"/>
        <v>3523</v>
      </c>
      <c r="B4308" s="5" t="s">
        <v>3721</v>
      </c>
      <c r="C4308" s="6" t="s">
        <v>681</v>
      </c>
    </row>
    <row r="4309">
      <c r="A4309" s="7">
        <f t="shared" si="1"/>
        <v>3524</v>
      </c>
      <c r="B4309" s="8" t="s">
        <v>3722</v>
      </c>
      <c r="C4309" s="9" t="s">
        <v>83</v>
      </c>
    </row>
    <row r="4310">
      <c r="A4310" s="7">
        <f t="shared" si="1"/>
        <v>3525</v>
      </c>
      <c r="B4310" s="5" t="s">
        <v>3723</v>
      </c>
      <c r="C4310" s="6" t="s">
        <v>1620</v>
      </c>
    </row>
    <row r="4311">
      <c r="A4311" s="7">
        <f t="shared" si="1"/>
        <v>3526</v>
      </c>
      <c r="B4311" s="5" t="s">
        <v>3724</v>
      </c>
      <c r="C4311" s="6" t="s">
        <v>74</v>
      </c>
    </row>
    <row r="4312">
      <c r="A4312" s="7">
        <f t="shared" si="1"/>
        <v>3527</v>
      </c>
      <c r="B4312" s="8" t="s">
        <v>3725</v>
      </c>
      <c r="C4312" s="9" t="s">
        <v>83</v>
      </c>
    </row>
    <row r="4313">
      <c r="A4313" s="7">
        <f t="shared" si="1"/>
        <v>3528</v>
      </c>
      <c r="B4313" s="5" t="s">
        <v>3726</v>
      </c>
      <c r="C4313" s="6" t="s">
        <v>1223</v>
      </c>
    </row>
    <row r="4314">
      <c r="A4314" s="7">
        <f t="shared" si="1"/>
        <v>3529</v>
      </c>
      <c r="B4314" s="8" t="s">
        <v>3727</v>
      </c>
      <c r="C4314" s="9" t="s">
        <v>142</v>
      </c>
    </row>
    <row r="4315">
      <c r="A4315" s="7">
        <f t="shared" si="1"/>
        <v>3530</v>
      </c>
      <c r="B4315" s="5" t="s">
        <v>3728</v>
      </c>
      <c r="C4315" s="6" t="s">
        <v>1120</v>
      </c>
    </row>
    <row r="4316">
      <c r="A4316" s="7">
        <f t="shared" si="1"/>
        <v>3531</v>
      </c>
      <c r="B4316" s="5" t="s">
        <v>3729</v>
      </c>
      <c r="C4316" s="6" t="s">
        <v>346</v>
      </c>
    </row>
    <row r="4317">
      <c r="A4317" s="7">
        <f t="shared" si="1"/>
        <v>3532</v>
      </c>
      <c r="B4317" s="5" t="s">
        <v>3730</v>
      </c>
      <c r="C4317" s="6" t="s">
        <v>467</v>
      </c>
    </row>
    <row r="4318">
      <c r="A4318" s="7">
        <f t="shared" si="1"/>
        <v>3533</v>
      </c>
      <c r="B4318" s="5" t="s">
        <v>3731</v>
      </c>
      <c r="C4318" s="6" t="s">
        <v>1007</v>
      </c>
    </row>
    <row r="4319">
      <c r="A4319" s="7">
        <f t="shared" si="1"/>
        <v>3534</v>
      </c>
      <c r="B4319" s="8" t="s">
        <v>3732</v>
      </c>
      <c r="C4319" s="9" t="s">
        <v>40</v>
      </c>
    </row>
    <row r="4320">
      <c r="A4320" s="7">
        <f t="shared" si="1"/>
        <v>3535</v>
      </c>
      <c r="B4320" s="8" t="s">
        <v>3733</v>
      </c>
      <c r="C4320" s="9" t="s">
        <v>845</v>
      </c>
    </row>
    <row r="4321">
      <c r="A4321" s="7">
        <f t="shared" si="1"/>
        <v>3536</v>
      </c>
      <c r="B4321" s="5" t="s">
        <v>3734</v>
      </c>
      <c r="C4321" s="6" t="s">
        <v>471</v>
      </c>
    </row>
    <row r="4322">
      <c r="A4322" s="7">
        <f t="shared" si="1"/>
        <v>3537</v>
      </c>
      <c r="B4322" s="8" t="s">
        <v>3735</v>
      </c>
      <c r="C4322" s="9" t="s">
        <v>52</v>
      </c>
    </row>
    <row r="4323">
      <c r="A4323" s="7">
        <f t="shared" si="1"/>
        <v>3538</v>
      </c>
      <c r="B4323" s="8" t="s">
        <v>3736</v>
      </c>
      <c r="C4323" s="9" t="s">
        <v>188</v>
      </c>
    </row>
    <row r="4324">
      <c r="A4324" s="7">
        <f t="shared" si="1"/>
        <v>3539</v>
      </c>
      <c r="B4324" s="5" t="s">
        <v>3737</v>
      </c>
      <c r="C4324" s="6" t="s">
        <v>471</v>
      </c>
    </row>
    <row r="4325">
      <c r="A4325" s="7">
        <f t="shared" si="1"/>
        <v>3540</v>
      </c>
      <c r="B4325" s="5" t="s">
        <v>3738</v>
      </c>
      <c r="C4325" s="6" t="s">
        <v>74</v>
      </c>
    </row>
    <row r="4326">
      <c r="A4326" s="7">
        <f t="shared" si="1"/>
        <v>3541</v>
      </c>
      <c r="B4326" s="5" t="s">
        <v>3739</v>
      </c>
      <c r="C4326" s="6" t="s">
        <v>591</v>
      </c>
    </row>
    <row r="4327">
      <c r="A4327" s="7">
        <f t="shared" si="1"/>
        <v>3542</v>
      </c>
      <c r="B4327" s="5" t="s">
        <v>3740</v>
      </c>
      <c r="C4327" s="6" t="s">
        <v>462</v>
      </c>
    </row>
    <row r="4328">
      <c r="A4328" s="7">
        <f t="shared" si="1"/>
        <v>3543</v>
      </c>
      <c r="B4328" s="5" t="s">
        <v>3741</v>
      </c>
      <c r="C4328" s="6" t="s">
        <v>346</v>
      </c>
    </row>
    <row r="4329">
      <c r="A4329" s="7">
        <f t="shared" si="1"/>
        <v>3544</v>
      </c>
      <c r="B4329" s="8" t="s">
        <v>3742</v>
      </c>
      <c r="C4329" s="9" t="s">
        <v>46</v>
      </c>
    </row>
    <row r="4330">
      <c r="A4330" s="7">
        <f t="shared" si="1"/>
        <v>3545</v>
      </c>
      <c r="B4330" s="8" t="s">
        <v>3743</v>
      </c>
      <c r="C4330" s="9" t="s">
        <v>835</v>
      </c>
    </row>
    <row r="4331">
      <c r="A4331" s="7">
        <f t="shared" si="1"/>
        <v>3546</v>
      </c>
      <c r="B4331" s="5" t="s">
        <v>3744</v>
      </c>
      <c r="C4331" s="6" t="s">
        <v>765</v>
      </c>
    </row>
    <row r="4332">
      <c r="A4332" s="7">
        <f t="shared" si="1"/>
        <v>3546</v>
      </c>
      <c r="B4332" s="5" t="s">
        <v>3744</v>
      </c>
      <c r="C4332" s="6" t="s">
        <v>1235</v>
      </c>
    </row>
    <row r="4333">
      <c r="A4333" s="7">
        <f t="shared" si="1"/>
        <v>3547</v>
      </c>
      <c r="B4333" s="5" t="s">
        <v>3745</v>
      </c>
      <c r="C4333" s="6" t="s">
        <v>78</v>
      </c>
    </row>
    <row r="4334">
      <c r="A4334" s="7">
        <f t="shared" si="1"/>
        <v>3548</v>
      </c>
      <c r="B4334" s="5" t="s">
        <v>3746</v>
      </c>
      <c r="C4334" s="6" t="s">
        <v>74</v>
      </c>
    </row>
    <row r="4335">
      <c r="A4335" s="7">
        <f t="shared" si="1"/>
        <v>3549</v>
      </c>
      <c r="B4335" s="5" t="s">
        <v>3747</v>
      </c>
      <c r="C4335" s="6" t="s">
        <v>74</v>
      </c>
    </row>
    <row r="4336">
      <c r="A4336" s="7">
        <f t="shared" si="1"/>
        <v>3550</v>
      </c>
      <c r="B4336" s="5" t="s">
        <v>3748</v>
      </c>
      <c r="C4336" s="6" t="s">
        <v>74</v>
      </c>
    </row>
    <row r="4337">
      <c r="A4337" s="7">
        <f t="shared" si="1"/>
        <v>3551</v>
      </c>
      <c r="B4337" s="5" t="s">
        <v>3749</v>
      </c>
      <c r="C4337" s="6" t="s">
        <v>74</v>
      </c>
    </row>
    <row r="4338">
      <c r="A4338" s="7">
        <f t="shared" si="1"/>
        <v>3552</v>
      </c>
      <c r="B4338" s="16" t="s">
        <v>3750</v>
      </c>
      <c r="C4338" s="6" t="s">
        <v>1235</v>
      </c>
    </row>
    <row r="4339">
      <c r="A4339" s="7">
        <f t="shared" si="1"/>
        <v>3553</v>
      </c>
      <c r="B4339" s="8" t="s">
        <v>3751</v>
      </c>
      <c r="C4339" s="6" t="s">
        <v>1012</v>
      </c>
    </row>
    <row r="4340">
      <c r="A4340" s="7">
        <f t="shared" si="1"/>
        <v>3554</v>
      </c>
      <c r="B4340" s="8" t="s">
        <v>3752</v>
      </c>
      <c r="C4340" s="6" t="s">
        <v>1012</v>
      </c>
    </row>
    <row r="4341">
      <c r="A4341" s="7">
        <f t="shared" si="1"/>
        <v>3555</v>
      </c>
      <c r="B4341" s="5" t="s">
        <v>3753</v>
      </c>
      <c r="C4341" s="6" t="s">
        <v>467</v>
      </c>
    </row>
    <row r="4342">
      <c r="A4342" s="7">
        <f t="shared" si="1"/>
        <v>3556</v>
      </c>
      <c r="B4342" s="5" t="s">
        <v>3754</v>
      </c>
      <c r="C4342" s="6" t="s">
        <v>1207</v>
      </c>
    </row>
    <row r="4343">
      <c r="A4343" s="7">
        <f t="shared" si="1"/>
        <v>3557</v>
      </c>
      <c r="B4343" s="16" t="s">
        <v>3755</v>
      </c>
      <c r="C4343" s="6" t="s">
        <v>1235</v>
      </c>
    </row>
    <row r="4344">
      <c r="A4344" s="7">
        <f t="shared" si="1"/>
        <v>3558</v>
      </c>
      <c r="B4344" s="8" t="s">
        <v>3756</v>
      </c>
      <c r="C4344" s="9" t="s">
        <v>88</v>
      </c>
    </row>
    <row r="4345">
      <c r="A4345" s="7">
        <f t="shared" si="1"/>
        <v>3559</v>
      </c>
      <c r="B4345" s="8" t="s">
        <v>3757</v>
      </c>
      <c r="C4345" s="9" t="s">
        <v>815</v>
      </c>
    </row>
    <row r="4346">
      <c r="A4346" s="7">
        <f t="shared" si="1"/>
        <v>3560</v>
      </c>
      <c r="B4346" s="5" t="s">
        <v>3758</v>
      </c>
      <c r="C4346" s="6" t="s">
        <v>785</v>
      </c>
    </row>
    <row r="4347">
      <c r="A4347" s="7">
        <f t="shared" si="1"/>
        <v>3561</v>
      </c>
      <c r="B4347" s="8" t="s">
        <v>3759</v>
      </c>
      <c r="C4347" s="9" t="s">
        <v>88</v>
      </c>
    </row>
    <row r="4348">
      <c r="A4348" s="7">
        <f t="shared" si="1"/>
        <v>3562</v>
      </c>
      <c r="B4348" s="5" t="s">
        <v>3760</v>
      </c>
      <c r="C4348" s="6" t="s">
        <v>20</v>
      </c>
    </row>
    <row r="4349">
      <c r="A4349" s="7">
        <f t="shared" si="1"/>
        <v>3563</v>
      </c>
      <c r="B4349" s="5" t="s">
        <v>3761</v>
      </c>
      <c r="C4349" s="6" t="s">
        <v>1360</v>
      </c>
    </row>
    <row r="4350">
      <c r="A4350" s="7">
        <f t="shared" si="1"/>
        <v>3564</v>
      </c>
      <c r="B4350" s="5" t="s">
        <v>3762</v>
      </c>
      <c r="C4350" s="6" t="s">
        <v>153</v>
      </c>
    </row>
    <row r="4351">
      <c r="A4351" s="7">
        <f t="shared" si="1"/>
        <v>3564</v>
      </c>
      <c r="B4351" s="5" t="s">
        <v>3762</v>
      </c>
      <c r="C4351" s="6" t="s">
        <v>399</v>
      </c>
    </row>
    <row r="4352">
      <c r="A4352" s="7">
        <f t="shared" si="1"/>
        <v>3565</v>
      </c>
      <c r="B4352" s="5" t="s">
        <v>3763</v>
      </c>
      <c r="C4352" s="6" t="s">
        <v>621</v>
      </c>
    </row>
    <row r="4353">
      <c r="A4353" s="7">
        <f t="shared" si="1"/>
        <v>3566</v>
      </c>
      <c r="B4353" s="5" t="s">
        <v>3764</v>
      </c>
      <c r="C4353" s="6" t="s">
        <v>683</v>
      </c>
    </row>
    <row r="4354">
      <c r="A4354" s="7">
        <f t="shared" si="1"/>
        <v>3567</v>
      </c>
      <c r="B4354" s="5" t="s">
        <v>3765</v>
      </c>
      <c r="C4354" s="6" t="s">
        <v>109</v>
      </c>
    </row>
    <row r="4355">
      <c r="A4355" s="7">
        <f t="shared" si="1"/>
        <v>3568</v>
      </c>
      <c r="B4355" s="5" t="s">
        <v>3766</v>
      </c>
      <c r="C4355" s="6" t="s">
        <v>4</v>
      </c>
    </row>
    <row r="4356">
      <c r="A4356" s="7">
        <f t="shared" si="1"/>
        <v>3569</v>
      </c>
      <c r="B4356" s="5" t="s">
        <v>3767</v>
      </c>
      <c r="C4356" s="6" t="s">
        <v>4</v>
      </c>
    </row>
    <row r="4357">
      <c r="A4357" s="7">
        <f t="shared" si="1"/>
        <v>3570</v>
      </c>
      <c r="B4357" s="5" t="s">
        <v>3768</v>
      </c>
      <c r="C4357" s="6" t="s">
        <v>1369</v>
      </c>
    </row>
    <row r="4358" ht="18.0" customHeight="1">
      <c r="A4358" s="7">
        <f t="shared" si="1"/>
        <v>3571</v>
      </c>
      <c r="B4358" s="5" t="s">
        <v>3769</v>
      </c>
      <c r="C4358" s="6" t="s">
        <v>727</v>
      </c>
    </row>
    <row r="4359">
      <c r="A4359" s="7">
        <f t="shared" si="1"/>
        <v>3572</v>
      </c>
      <c r="B4359" s="5" t="s">
        <v>3770</v>
      </c>
      <c r="C4359" s="6" t="s">
        <v>591</v>
      </c>
    </row>
    <row r="4360">
      <c r="A4360" s="7">
        <f t="shared" si="1"/>
        <v>3573</v>
      </c>
      <c r="B4360" s="5" t="s">
        <v>3771</v>
      </c>
      <c r="C4360" s="6" t="s">
        <v>591</v>
      </c>
    </row>
    <row r="4361">
      <c r="A4361" s="7">
        <f t="shared" si="1"/>
        <v>3574</v>
      </c>
      <c r="B4361" s="8" t="s">
        <v>3772</v>
      </c>
      <c r="C4361" s="9" t="s">
        <v>728</v>
      </c>
    </row>
    <row r="4362">
      <c r="A4362" s="7">
        <f t="shared" si="1"/>
        <v>3575</v>
      </c>
      <c r="B4362" s="5" t="s">
        <v>3773</v>
      </c>
      <c r="C4362" s="6" t="s">
        <v>731</v>
      </c>
    </row>
    <row r="4363">
      <c r="A4363" s="7">
        <f t="shared" si="1"/>
        <v>3576</v>
      </c>
      <c r="B4363" s="5" t="s">
        <v>3774</v>
      </c>
      <c r="C4363" s="6" t="s">
        <v>1248</v>
      </c>
    </row>
    <row r="4364">
      <c r="A4364" s="7">
        <f t="shared" si="1"/>
        <v>3577</v>
      </c>
      <c r="B4364" s="5" t="s">
        <v>3775</v>
      </c>
      <c r="C4364" s="6" t="s">
        <v>1040</v>
      </c>
    </row>
    <row r="4365">
      <c r="A4365" s="7">
        <f t="shared" si="1"/>
        <v>3578</v>
      </c>
      <c r="B4365" s="5" t="s">
        <v>3776</v>
      </c>
      <c r="C4365" s="6" t="s">
        <v>59</v>
      </c>
    </row>
    <row r="4366">
      <c r="A4366" s="7">
        <f t="shared" si="1"/>
        <v>3579</v>
      </c>
      <c r="B4366" s="5" t="s">
        <v>3777</v>
      </c>
      <c r="C4366" s="6" t="s">
        <v>78</v>
      </c>
    </row>
    <row r="4367">
      <c r="A4367" s="7">
        <f t="shared" si="1"/>
        <v>3580</v>
      </c>
      <c r="B4367" s="5" t="s">
        <v>3778</v>
      </c>
      <c r="C4367" s="6" t="s">
        <v>591</v>
      </c>
    </row>
    <row r="4368">
      <c r="A4368" s="7">
        <f t="shared" si="1"/>
        <v>3581</v>
      </c>
      <c r="B4368" s="5" t="s">
        <v>3779</v>
      </c>
      <c r="C4368" s="6" t="s">
        <v>6</v>
      </c>
    </row>
    <row r="4369">
      <c r="A4369" s="7">
        <f t="shared" si="1"/>
        <v>3582</v>
      </c>
      <c r="B4369" s="8" t="s">
        <v>3780</v>
      </c>
      <c r="C4369" s="9" t="s">
        <v>728</v>
      </c>
    </row>
    <row r="4370">
      <c r="A4370" s="7">
        <f t="shared" si="1"/>
        <v>3583</v>
      </c>
      <c r="B4370" s="5" t="s">
        <v>3781</v>
      </c>
      <c r="C4370" s="6" t="s">
        <v>1279</v>
      </c>
    </row>
    <row r="4371">
      <c r="A4371" s="7">
        <f t="shared" si="1"/>
        <v>3584</v>
      </c>
      <c r="B4371" s="8" t="s">
        <v>3782</v>
      </c>
      <c r="C4371" s="9" t="s">
        <v>65</v>
      </c>
    </row>
    <row r="4372">
      <c r="A4372" s="7">
        <f t="shared" si="1"/>
        <v>3585</v>
      </c>
      <c r="B4372" s="15" t="s">
        <v>3783</v>
      </c>
      <c r="C4372" s="11" t="s">
        <v>423</v>
      </c>
    </row>
    <row r="4373">
      <c r="A4373" s="7">
        <f t="shared" si="1"/>
        <v>3586</v>
      </c>
      <c r="B4373" s="15" t="s">
        <v>3784</v>
      </c>
      <c r="C4373" s="11" t="s">
        <v>423</v>
      </c>
    </row>
    <row r="4374">
      <c r="A4374" s="7">
        <f t="shared" si="1"/>
        <v>3587</v>
      </c>
      <c r="B4374" s="5" t="s">
        <v>3785</v>
      </c>
      <c r="C4374" s="6" t="s">
        <v>765</v>
      </c>
    </row>
    <row r="4375">
      <c r="A4375" s="7">
        <f t="shared" si="1"/>
        <v>3588</v>
      </c>
      <c r="B4375" s="5" t="s">
        <v>3786</v>
      </c>
      <c r="C4375" s="6" t="s">
        <v>462</v>
      </c>
    </row>
    <row r="4376">
      <c r="A4376" s="7">
        <f t="shared" si="1"/>
        <v>3589</v>
      </c>
      <c r="B4376" s="5" t="s">
        <v>3787</v>
      </c>
      <c r="C4376" s="6" t="s">
        <v>426</v>
      </c>
    </row>
    <row r="4377">
      <c r="A4377" s="7">
        <f t="shared" si="1"/>
        <v>3590</v>
      </c>
      <c r="B4377" s="15" t="s">
        <v>3788</v>
      </c>
      <c r="C4377" s="17" t="s">
        <v>426</v>
      </c>
    </row>
    <row r="4378">
      <c r="A4378" s="7">
        <f t="shared" si="1"/>
        <v>3591</v>
      </c>
      <c r="B4378" s="8" t="s">
        <v>3789</v>
      </c>
      <c r="C4378" s="9" t="s">
        <v>64</v>
      </c>
    </row>
    <row r="4379">
      <c r="A4379" s="7">
        <f t="shared" si="1"/>
        <v>3592</v>
      </c>
      <c r="B4379" s="5" t="s">
        <v>3790</v>
      </c>
      <c r="C4379" s="6" t="s">
        <v>20</v>
      </c>
    </row>
    <row r="4380">
      <c r="A4380" s="7">
        <f t="shared" si="1"/>
        <v>3593</v>
      </c>
      <c r="B4380" s="5" t="s">
        <v>3791</v>
      </c>
      <c r="C4380" s="6" t="s">
        <v>591</v>
      </c>
    </row>
    <row r="4381">
      <c r="A4381" s="7">
        <f t="shared" si="1"/>
        <v>3594</v>
      </c>
      <c r="B4381" s="8" t="s">
        <v>3792</v>
      </c>
      <c r="C4381" s="9" t="s">
        <v>64</v>
      </c>
    </row>
    <row r="4382">
      <c r="A4382" s="7">
        <f t="shared" si="1"/>
        <v>3595</v>
      </c>
      <c r="B4382" s="5" t="s">
        <v>3793</v>
      </c>
      <c r="C4382" s="6" t="s">
        <v>765</v>
      </c>
    </row>
    <row r="4383">
      <c r="A4383" s="7">
        <f t="shared" si="1"/>
        <v>3596</v>
      </c>
      <c r="B4383" s="8" t="s">
        <v>3794</v>
      </c>
      <c r="C4383" s="9" t="s">
        <v>142</v>
      </c>
    </row>
    <row r="4384">
      <c r="A4384" s="7">
        <f t="shared" si="1"/>
        <v>3597</v>
      </c>
      <c r="B4384" s="8" t="s">
        <v>3795</v>
      </c>
      <c r="C4384" s="6" t="s">
        <v>90</v>
      </c>
    </row>
    <row r="4385">
      <c r="A4385" s="7">
        <f t="shared" si="1"/>
        <v>3597</v>
      </c>
      <c r="B4385" s="8" t="s">
        <v>3795</v>
      </c>
      <c r="C4385" s="9" t="s">
        <v>24</v>
      </c>
    </row>
    <row r="4386">
      <c r="A4386" s="7">
        <f t="shared" si="1"/>
        <v>3598</v>
      </c>
      <c r="B4386" s="8" t="s">
        <v>3796</v>
      </c>
      <c r="C4386" s="9" t="s">
        <v>25</v>
      </c>
    </row>
    <row r="4387">
      <c r="A4387" s="7">
        <f t="shared" si="1"/>
        <v>3599</v>
      </c>
      <c r="B4387" s="8" t="s">
        <v>3797</v>
      </c>
      <c r="C4387" s="9" t="s">
        <v>722</v>
      </c>
    </row>
    <row r="4388">
      <c r="A4388" s="7">
        <f t="shared" si="1"/>
        <v>3599</v>
      </c>
      <c r="B4388" s="8" t="s">
        <v>3797</v>
      </c>
      <c r="C4388" s="9" t="s">
        <v>22</v>
      </c>
    </row>
    <row r="4389">
      <c r="A4389" s="7">
        <f t="shared" si="1"/>
        <v>3599</v>
      </c>
      <c r="B4389" s="8" t="s">
        <v>3797</v>
      </c>
      <c r="C4389" s="9" t="s">
        <v>25</v>
      </c>
    </row>
    <row r="4390">
      <c r="A4390" s="7">
        <f t="shared" si="1"/>
        <v>3600</v>
      </c>
      <c r="B4390" s="8" t="s">
        <v>3798</v>
      </c>
      <c r="C4390" s="9" t="s">
        <v>372</v>
      </c>
    </row>
    <row r="4391">
      <c r="A4391" s="7">
        <f t="shared" si="1"/>
        <v>3601</v>
      </c>
      <c r="B4391" s="5" t="s">
        <v>3799</v>
      </c>
      <c r="C4391" s="6" t="s">
        <v>20</v>
      </c>
    </row>
    <row r="4392">
      <c r="A4392" s="7">
        <f t="shared" si="1"/>
        <v>3602</v>
      </c>
      <c r="B4392" s="5" t="s">
        <v>3800</v>
      </c>
      <c r="C4392" s="6" t="s">
        <v>467</v>
      </c>
    </row>
    <row r="4393">
      <c r="A4393" s="7">
        <f t="shared" si="1"/>
        <v>3603</v>
      </c>
      <c r="B4393" s="8" t="s">
        <v>3801</v>
      </c>
      <c r="C4393" s="9" t="s">
        <v>614</v>
      </c>
    </row>
    <row r="4394">
      <c r="A4394" s="7">
        <f t="shared" si="1"/>
        <v>3604</v>
      </c>
      <c r="B4394" s="5" t="s">
        <v>3802</v>
      </c>
      <c r="C4394" s="6" t="s">
        <v>471</v>
      </c>
    </row>
    <row r="4395">
      <c r="A4395" s="7">
        <f t="shared" si="1"/>
        <v>3605</v>
      </c>
      <c r="B4395" s="8" t="s">
        <v>3803</v>
      </c>
      <c r="C4395" s="9" t="s">
        <v>893</v>
      </c>
    </row>
    <row r="4396">
      <c r="A4396" s="7">
        <f t="shared" si="1"/>
        <v>3606</v>
      </c>
      <c r="B4396" s="8" t="s">
        <v>3804</v>
      </c>
      <c r="C4396" s="9" t="s">
        <v>83</v>
      </c>
    </row>
    <row r="4397">
      <c r="A4397" s="7">
        <f t="shared" si="1"/>
        <v>3607</v>
      </c>
      <c r="B4397" s="5" t="s">
        <v>3805</v>
      </c>
      <c r="C4397" s="6" t="s">
        <v>1007</v>
      </c>
    </row>
    <row r="4398">
      <c r="A4398" s="7">
        <f t="shared" si="1"/>
        <v>3607</v>
      </c>
      <c r="B4398" s="5" t="s">
        <v>3805</v>
      </c>
      <c r="C4398" s="6" t="s">
        <v>3806</v>
      </c>
    </row>
    <row r="4399">
      <c r="A4399" s="7">
        <f t="shared" si="1"/>
        <v>3608</v>
      </c>
      <c r="B4399" s="8" t="s">
        <v>3807</v>
      </c>
      <c r="C4399" s="9" t="s">
        <v>399</v>
      </c>
    </row>
    <row r="4400">
      <c r="A4400" s="7">
        <f t="shared" si="1"/>
        <v>3608</v>
      </c>
      <c r="B4400" s="8" t="s">
        <v>3807</v>
      </c>
      <c r="C4400" s="9" t="s">
        <v>722</v>
      </c>
    </row>
    <row r="4401">
      <c r="A4401" s="7">
        <f t="shared" si="1"/>
        <v>3609</v>
      </c>
      <c r="B4401" s="8" t="s">
        <v>3808</v>
      </c>
      <c r="C4401" s="9" t="s">
        <v>46</v>
      </c>
    </row>
    <row r="4402">
      <c r="A4402" s="7">
        <f t="shared" si="1"/>
        <v>3610</v>
      </c>
      <c r="B4402" s="8" t="s">
        <v>3809</v>
      </c>
      <c r="C4402" s="9" t="s">
        <v>46</v>
      </c>
    </row>
    <row r="4403">
      <c r="A4403" s="7">
        <f t="shared" si="1"/>
        <v>3611</v>
      </c>
      <c r="B4403" s="8" t="s">
        <v>3810</v>
      </c>
      <c r="C4403" s="9" t="s">
        <v>46</v>
      </c>
    </row>
    <row r="4404">
      <c r="A4404" s="7">
        <f t="shared" si="1"/>
        <v>3612</v>
      </c>
      <c r="B4404" s="5" t="s">
        <v>3811</v>
      </c>
      <c r="C4404" s="6" t="s">
        <v>610</v>
      </c>
    </row>
    <row r="4405">
      <c r="A4405" s="7">
        <f t="shared" si="1"/>
        <v>3613</v>
      </c>
      <c r="B4405" s="8" t="s">
        <v>3812</v>
      </c>
      <c r="C4405" s="9" t="s">
        <v>142</v>
      </c>
    </row>
    <row r="4406">
      <c r="A4406" s="7">
        <f t="shared" si="1"/>
        <v>3614</v>
      </c>
      <c r="B4406" s="8" t="s">
        <v>3813</v>
      </c>
      <c r="C4406" s="9" t="s">
        <v>142</v>
      </c>
    </row>
    <row r="4407">
      <c r="A4407" s="7">
        <f t="shared" si="1"/>
        <v>3615</v>
      </c>
      <c r="B4407" s="8" t="s">
        <v>3814</v>
      </c>
      <c r="C4407" s="6" t="s">
        <v>132</v>
      </c>
    </row>
    <row r="4408">
      <c r="A4408" s="7">
        <f t="shared" si="1"/>
        <v>3615</v>
      </c>
      <c r="B4408" s="8" t="s">
        <v>3814</v>
      </c>
      <c r="C4408" s="9" t="s">
        <v>60</v>
      </c>
    </row>
    <row r="4409">
      <c r="A4409" s="7">
        <f t="shared" si="1"/>
        <v>3615</v>
      </c>
      <c r="B4409" s="8" t="s">
        <v>3814</v>
      </c>
      <c r="C4409" s="9" t="s">
        <v>25</v>
      </c>
    </row>
    <row r="4410">
      <c r="A4410" s="7">
        <f t="shared" si="1"/>
        <v>3616</v>
      </c>
      <c r="B4410" s="5" t="s">
        <v>3815</v>
      </c>
      <c r="C4410" s="6" t="s">
        <v>1120</v>
      </c>
    </row>
    <row r="4411">
      <c r="A4411" s="7">
        <f t="shared" si="1"/>
        <v>3617</v>
      </c>
      <c r="B4411" s="5" t="s">
        <v>3816</v>
      </c>
      <c r="C4411" s="6" t="s">
        <v>714</v>
      </c>
    </row>
    <row r="4412">
      <c r="A4412" s="7">
        <f t="shared" si="1"/>
        <v>3618</v>
      </c>
      <c r="B4412" s="5" t="s">
        <v>3817</v>
      </c>
      <c r="C4412" s="6" t="s">
        <v>32</v>
      </c>
    </row>
    <row r="4413">
      <c r="A4413" s="7">
        <f t="shared" si="1"/>
        <v>3619</v>
      </c>
      <c r="B4413" s="5" t="s">
        <v>3818</v>
      </c>
      <c r="C4413" s="6" t="s">
        <v>153</v>
      </c>
    </row>
    <row r="4414">
      <c r="A4414" s="7">
        <f t="shared" si="1"/>
        <v>3619</v>
      </c>
      <c r="B4414" s="5" t="s">
        <v>3818</v>
      </c>
      <c r="C4414" s="6" t="s">
        <v>162</v>
      </c>
    </row>
    <row r="4415">
      <c r="A4415" s="7">
        <f t="shared" si="1"/>
        <v>3619</v>
      </c>
      <c r="B4415" s="5" t="s">
        <v>3818</v>
      </c>
      <c r="C4415" s="6" t="s">
        <v>313</v>
      </c>
    </row>
    <row r="4416">
      <c r="A4416" s="7">
        <f t="shared" si="1"/>
        <v>3620</v>
      </c>
      <c r="B4416" s="8" t="s">
        <v>3819</v>
      </c>
      <c r="C4416" s="9" t="s">
        <v>547</v>
      </c>
    </row>
    <row r="4417">
      <c r="A4417" s="7">
        <f t="shared" si="1"/>
        <v>3621</v>
      </c>
      <c r="B4417" s="5" t="s">
        <v>3820</v>
      </c>
      <c r="C4417" s="6" t="s">
        <v>471</v>
      </c>
    </row>
    <row r="4418">
      <c r="A4418" s="7">
        <f t="shared" si="1"/>
        <v>3622</v>
      </c>
      <c r="B4418" s="5" t="s">
        <v>3821</v>
      </c>
      <c r="C4418" s="6" t="s">
        <v>367</v>
      </c>
    </row>
    <row r="4419">
      <c r="A4419" s="7">
        <f t="shared" si="1"/>
        <v>3623</v>
      </c>
      <c r="B4419" s="5" t="s">
        <v>3822</v>
      </c>
      <c r="C4419" s="6" t="s">
        <v>367</v>
      </c>
    </row>
    <row r="4420">
      <c r="A4420" s="7">
        <f t="shared" si="1"/>
        <v>3624</v>
      </c>
      <c r="B4420" s="5" t="s">
        <v>3823</v>
      </c>
      <c r="C4420" s="6" t="s">
        <v>1223</v>
      </c>
    </row>
    <row r="4421">
      <c r="A4421" s="7">
        <f t="shared" si="1"/>
        <v>3625</v>
      </c>
      <c r="B4421" s="5" t="s">
        <v>3824</v>
      </c>
      <c r="C4421" s="6" t="s">
        <v>538</v>
      </c>
    </row>
    <row r="4422">
      <c r="A4422" s="7">
        <f t="shared" si="1"/>
        <v>3626</v>
      </c>
      <c r="B4422" s="8" t="s">
        <v>3825</v>
      </c>
      <c r="C4422" s="9" t="s">
        <v>815</v>
      </c>
    </row>
    <row r="4423">
      <c r="A4423" s="7">
        <f t="shared" si="1"/>
        <v>3627</v>
      </c>
      <c r="B4423" s="8" t="s">
        <v>3826</v>
      </c>
      <c r="C4423" s="6" t="s">
        <v>161</v>
      </c>
    </row>
    <row r="4424">
      <c r="A4424" s="7">
        <f t="shared" si="1"/>
        <v>3627</v>
      </c>
      <c r="B4424" s="8" t="s">
        <v>3826</v>
      </c>
      <c r="C4424" s="9" t="s">
        <v>60</v>
      </c>
    </row>
    <row r="4425">
      <c r="A4425" s="7">
        <f t="shared" si="1"/>
        <v>3627</v>
      </c>
      <c r="B4425" s="8" t="s">
        <v>3826</v>
      </c>
      <c r="C4425" s="9" t="s">
        <v>142</v>
      </c>
    </row>
    <row r="4426">
      <c r="A4426" s="7">
        <f t="shared" si="1"/>
        <v>3628</v>
      </c>
      <c r="B4426" s="8" t="s">
        <v>3827</v>
      </c>
      <c r="C4426" s="9" t="s">
        <v>835</v>
      </c>
    </row>
    <row r="4427">
      <c r="A4427" s="7">
        <f t="shared" si="1"/>
        <v>3629</v>
      </c>
      <c r="B4427" s="5" t="s">
        <v>3828</v>
      </c>
      <c r="C4427" s="6" t="s">
        <v>4</v>
      </c>
    </row>
    <row r="4428">
      <c r="A4428" s="7">
        <f t="shared" si="1"/>
        <v>3630</v>
      </c>
      <c r="B4428" s="8" t="s">
        <v>3829</v>
      </c>
      <c r="C4428" s="9" t="s">
        <v>818</v>
      </c>
    </row>
    <row r="4429">
      <c r="A4429" s="7">
        <f t="shared" si="1"/>
        <v>3631</v>
      </c>
      <c r="B4429" s="8" t="s">
        <v>3830</v>
      </c>
      <c r="C4429" s="9" t="s">
        <v>76</v>
      </c>
    </row>
    <row r="4430">
      <c r="A4430" s="7">
        <f t="shared" si="1"/>
        <v>3632</v>
      </c>
      <c r="B4430" s="8" t="s">
        <v>3831</v>
      </c>
      <c r="C4430" s="9" t="s">
        <v>177</v>
      </c>
    </row>
    <row r="4431">
      <c r="A4431" s="7">
        <f t="shared" si="1"/>
        <v>3633</v>
      </c>
      <c r="B4431" s="5" t="s">
        <v>3832</v>
      </c>
      <c r="C4431" s="6" t="s">
        <v>731</v>
      </c>
    </row>
    <row r="4432">
      <c r="A4432" s="7">
        <f t="shared" si="1"/>
        <v>3634</v>
      </c>
      <c r="B4432" s="5" t="s">
        <v>3833</v>
      </c>
      <c r="C4432" s="6" t="s">
        <v>74</v>
      </c>
    </row>
    <row r="4433">
      <c r="A4433" s="7">
        <f t="shared" si="1"/>
        <v>3635</v>
      </c>
      <c r="B4433" s="8" t="s">
        <v>3834</v>
      </c>
      <c r="C4433" s="9" t="s">
        <v>88</v>
      </c>
    </row>
    <row r="4434">
      <c r="A4434" s="7">
        <f t="shared" si="1"/>
        <v>3636</v>
      </c>
      <c r="B4434" s="8" t="s">
        <v>3835</v>
      </c>
      <c r="C4434" s="9" t="s">
        <v>614</v>
      </c>
    </row>
    <row r="4435">
      <c r="A4435" s="7">
        <f t="shared" si="1"/>
        <v>3637</v>
      </c>
      <c r="B4435" s="8" t="s">
        <v>3836</v>
      </c>
      <c r="C4435" s="9" t="s">
        <v>818</v>
      </c>
    </row>
    <row r="4436">
      <c r="A4436" s="7">
        <f t="shared" si="1"/>
        <v>3638</v>
      </c>
      <c r="B4436" s="8" t="s">
        <v>3837</v>
      </c>
      <c r="C4436" s="9" t="s">
        <v>845</v>
      </c>
    </row>
    <row r="4437">
      <c r="A4437" s="7">
        <f t="shared" si="1"/>
        <v>3639</v>
      </c>
      <c r="B4437" s="8" t="s">
        <v>3838</v>
      </c>
      <c r="C4437" s="9" t="s">
        <v>65</v>
      </c>
    </row>
    <row r="4438">
      <c r="A4438" s="7">
        <f t="shared" si="1"/>
        <v>3640</v>
      </c>
      <c r="B4438" s="5" t="s">
        <v>3839</v>
      </c>
      <c r="C4438" s="6" t="s">
        <v>437</v>
      </c>
    </row>
    <row r="4439">
      <c r="A4439" s="7">
        <f t="shared" si="1"/>
        <v>3641</v>
      </c>
      <c r="B4439" s="8" t="s">
        <v>3840</v>
      </c>
      <c r="C4439" s="9" t="s">
        <v>815</v>
      </c>
    </row>
    <row r="4440">
      <c r="A4440" s="7">
        <f t="shared" si="1"/>
        <v>3642</v>
      </c>
      <c r="B4440" s="5" t="s">
        <v>1262</v>
      </c>
      <c r="C4440" s="6" t="s">
        <v>1262</v>
      </c>
    </row>
    <row r="4441">
      <c r="A4441" s="7">
        <f t="shared" si="1"/>
        <v>3643</v>
      </c>
      <c r="B4441" s="5" t="s">
        <v>3841</v>
      </c>
      <c r="C4441" s="6" t="s">
        <v>1267</v>
      </c>
    </row>
    <row r="4442">
      <c r="A4442" s="7">
        <f t="shared" si="1"/>
        <v>3644</v>
      </c>
      <c r="B4442" s="8" t="s">
        <v>3842</v>
      </c>
      <c r="C4442" s="9" t="s">
        <v>818</v>
      </c>
    </row>
    <row r="4443">
      <c r="A4443" s="7">
        <f t="shared" si="1"/>
        <v>3645</v>
      </c>
      <c r="B4443" s="5" t="s">
        <v>3843</v>
      </c>
      <c r="C4443" s="6" t="s">
        <v>1290</v>
      </c>
    </row>
    <row r="4444">
      <c r="A4444" s="7">
        <f t="shared" si="1"/>
        <v>3646</v>
      </c>
      <c r="B4444" s="5" t="s">
        <v>3844</v>
      </c>
      <c r="C4444" s="6" t="s">
        <v>731</v>
      </c>
    </row>
    <row r="4445">
      <c r="A4445" s="7">
        <f t="shared" si="1"/>
        <v>3647</v>
      </c>
      <c r="B4445" s="8" t="s">
        <v>3845</v>
      </c>
      <c r="C4445" s="9" t="s">
        <v>40</v>
      </c>
    </row>
    <row r="4446">
      <c r="A4446" s="7">
        <f t="shared" si="1"/>
        <v>3647</v>
      </c>
      <c r="B4446" s="8" t="s">
        <v>3845</v>
      </c>
      <c r="C4446" s="9" t="s">
        <v>728</v>
      </c>
    </row>
    <row r="4447">
      <c r="A4447" s="7">
        <f t="shared" si="1"/>
        <v>3648</v>
      </c>
      <c r="B4447" s="5" t="s">
        <v>3846</v>
      </c>
      <c r="C4447" s="6" t="s">
        <v>1262</v>
      </c>
    </row>
    <row r="4448">
      <c r="A4448" s="7">
        <f t="shared" si="1"/>
        <v>3649</v>
      </c>
      <c r="B4448" s="5" t="s">
        <v>3847</v>
      </c>
      <c r="C4448" s="6" t="s">
        <v>1262</v>
      </c>
    </row>
    <row r="4449">
      <c r="A4449" s="7">
        <f t="shared" si="1"/>
        <v>3650</v>
      </c>
      <c r="B4449" s="8" t="s">
        <v>3848</v>
      </c>
      <c r="C4449" s="9" t="s">
        <v>547</v>
      </c>
    </row>
    <row r="4450">
      <c r="A4450" s="7">
        <f t="shared" si="1"/>
        <v>3651</v>
      </c>
      <c r="B4450" s="5" t="s">
        <v>3849</v>
      </c>
      <c r="C4450" s="6" t="s">
        <v>1262</v>
      </c>
    </row>
    <row r="4451">
      <c r="A4451" s="7">
        <f t="shared" si="1"/>
        <v>3652</v>
      </c>
      <c r="B4451" s="5" t="s">
        <v>3850</v>
      </c>
      <c r="C4451" s="6" t="s">
        <v>1262</v>
      </c>
    </row>
    <row r="4452">
      <c r="A4452" s="7">
        <f t="shared" si="1"/>
        <v>3653</v>
      </c>
      <c r="B4452" s="5" t="s">
        <v>3851</v>
      </c>
      <c r="C4452" s="6" t="s">
        <v>1262</v>
      </c>
    </row>
    <row r="4453">
      <c r="A4453" s="7">
        <f t="shared" si="1"/>
        <v>3654</v>
      </c>
      <c r="B4453" s="5" t="s">
        <v>3852</v>
      </c>
      <c r="C4453" s="6" t="s">
        <v>1262</v>
      </c>
    </row>
    <row r="4454">
      <c r="A4454" s="7">
        <f t="shared" si="1"/>
        <v>3655</v>
      </c>
      <c r="B4454" s="8" t="s">
        <v>3853</v>
      </c>
      <c r="C4454" s="9" t="s">
        <v>399</v>
      </c>
    </row>
    <row r="4455">
      <c r="A4455" s="7">
        <f t="shared" si="1"/>
        <v>3656</v>
      </c>
      <c r="B4455" s="8" t="s">
        <v>3854</v>
      </c>
      <c r="C4455" s="9" t="s">
        <v>547</v>
      </c>
    </row>
    <row r="4456">
      <c r="A4456" s="7">
        <f t="shared" si="1"/>
        <v>3657</v>
      </c>
      <c r="B4456" s="5" t="s">
        <v>3855</v>
      </c>
      <c r="C4456" s="6" t="s">
        <v>3126</v>
      </c>
    </row>
    <row r="4457">
      <c r="A4457" s="7">
        <f t="shared" si="1"/>
        <v>3658</v>
      </c>
      <c r="B4457" s="5" t="s">
        <v>3856</v>
      </c>
      <c r="C4457" s="6" t="s">
        <v>86</v>
      </c>
    </row>
    <row r="4458">
      <c r="A4458" s="7">
        <f t="shared" si="1"/>
        <v>3659</v>
      </c>
      <c r="B4458" s="5" t="s">
        <v>3857</v>
      </c>
      <c r="C4458" s="6" t="s">
        <v>95</v>
      </c>
    </row>
    <row r="4459">
      <c r="A4459" s="7">
        <f t="shared" si="1"/>
        <v>3660</v>
      </c>
      <c r="B4459" s="5" t="s">
        <v>3858</v>
      </c>
      <c r="C4459" s="6" t="s">
        <v>1371</v>
      </c>
    </row>
    <row r="4460">
      <c r="A4460" s="7">
        <f t="shared" si="1"/>
        <v>3660</v>
      </c>
      <c r="B4460" s="5" t="s">
        <v>3858</v>
      </c>
      <c r="C4460" s="6" t="s">
        <v>547</v>
      </c>
    </row>
    <row r="4461">
      <c r="A4461" s="7">
        <f t="shared" si="1"/>
        <v>3661</v>
      </c>
      <c r="B4461" s="5" t="s">
        <v>3859</v>
      </c>
      <c r="C4461" s="6" t="s">
        <v>1450</v>
      </c>
    </row>
    <row r="4462">
      <c r="A4462" s="7">
        <f t="shared" si="1"/>
        <v>3662</v>
      </c>
      <c r="B4462" s="5" t="s">
        <v>3860</v>
      </c>
      <c r="C4462" s="6" t="s">
        <v>1262</v>
      </c>
    </row>
    <row r="4463">
      <c r="A4463" s="7">
        <f t="shared" si="1"/>
        <v>3663</v>
      </c>
      <c r="B4463" s="8" t="s">
        <v>3861</v>
      </c>
      <c r="C4463" s="9" t="s">
        <v>818</v>
      </c>
    </row>
    <row r="4464">
      <c r="A4464" s="7">
        <f t="shared" si="1"/>
        <v>3664</v>
      </c>
      <c r="B4464" s="5" t="s">
        <v>3862</v>
      </c>
      <c r="C4464" s="6" t="s">
        <v>1262</v>
      </c>
    </row>
    <row r="4465">
      <c r="A4465" s="7">
        <f t="shared" si="1"/>
        <v>3665</v>
      </c>
      <c r="B4465" s="8" t="s">
        <v>3863</v>
      </c>
      <c r="C4465" s="9" t="s">
        <v>818</v>
      </c>
    </row>
    <row r="4466">
      <c r="A4466" s="7">
        <f t="shared" si="1"/>
        <v>3666</v>
      </c>
      <c r="B4466" s="8" t="s">
        <v>3864</v>
      </c>
      <c r="C4466" s="9" t="s">
        <v>547</v>
      </c>
    </row>
    <row r="4467">
      <c r="A4467" s="7">
        <f t="shared" si="1"/>
        <v>3667</v>
      </c>
      <c r="B4467" s="8" t="s">
        <v>3865</v>
      </c>
      <c r="C4467" s="9" t="s">
        <v>547</v>
      </c>
    </row>
    <row r="4468">
      <c r="A4468" s="7">
        <f t="shared" si="1"/>
        <v>3668</v>
      </c>
      <c r="B4468" s="5" t="s">
        <v>3866</v>
      </c>
      <c r="C4468" s="6" t="s">
        <v>1262</v>
      </c>
    </row>
    <row r="4469">
      <c r="A4469" s="7">
        <f t="shared" si="1"/>
        <v>3669</v>
      </c>
      <c r="B4469" s="5" t="s">
        <v>3867</v>
      </c>
      <c r="C4469" s="6" t="s">
        <v>1248</v>
      </c>
    </row>
    <row r="4470">
      <c r="A4470" s="7">
        <f t="shared" si="1"/>
        <v>3670</v>
      </c>
      <c r="B4470" s="5" t="s">
        <v>3868</v>
      </c>
      <c r="C4470" s="6" t="s">
        <v>1290</v>
      </c>
    </row>
    <row r="4471">
      <c r="A4471" s="7">
        <f t="shared" si="1"/>
        <v>3671</v>
      </c>
      <c r="B4471" s="5" t="s">
        <v>3869</v>
      </c>
      <c r="C4471" s="6" t="s">
        <v>3126</v>
      </c>
    </row>
    <row r="4472">
      <c r="A4472" s="7">
        <f t="shared" si="1"/>
        <v>3672</v>
      </c>
      <c r="B4472" s="5" t="s">
        <v>3870</v>
      </c>
      <c r="C4472" s="6" t="s">
        <v>3126</v>
      </c>
    </row>
    <row r="4473">
      <c r="A4473" s="7">
        <f t="shared" si="1"/>
        <v>3673</v>
      </c>
      <c r="B4473" s="5" t="s">
        <v>3871</v>
      </c>
      <c r="C4473" s="6" t="s">
        <v>3126</v>
      </c>
    </row>
    <row r="4474">
      <c r="A4474" s="7">
        <f t="shared" si="1"/>
        <v>3674</v>
      </c>
      <c r="B4474" s="8" t="s">
        <v>3872</v>
      </c>
      <c r="C4474" s="9" t="s">
        <v>76</v>
      </c>
    </row>
    <row r="4475">
      <c r="A4475" s="7">
        <f t="shared" si="1"/>
        <v>3675</v>
      </c>
      <c r="B4475" s="8" t="s">
        <v>3873</v>
      </c>
      <c r="C4475" s="9" t="s">
        <v>76</v>
      </c>
    </row>
    <row r="4476">
      <c r="A4476" s="7">
        <f t="shared" si="1"/>
        <v>3676</v>
      </c>
      <c r="B4476" s="8" t="s">
        <v>3874</v>
      </c>
      <c r="C4476" s="9" t="s">
        <v>76</v>
      </c>
    </row>
    <row r="4477">
      <c r="A4477" s="7">
        <f t="shared" si="1"/>
        <v>3677</v>
      </c>
      <c r="B4477" s="8" t="s">
        <v>3875</v>
      </c>
      <c r="C4477" s="9" t="s">
        <v>76</v>
      </c>
    </row>
    <row r="4478">
      <c r="A4478" s="7">
        <f t="shared" si="1"/>
        <v>3678</v>
      </c>
      <c r="B4478" s="8" t="s">
        <v>3876</v>
      </c>
      <c r="C4478" s="9" t="s">
        <v>76</v>
      </c>
    </row>
    <row r="4479">
      <c r="A4479" s="7">
        <f t="shared" si="1"/>
        <v>3679</v>
      </c>
      <c r="B4479" s="8" t="s">
        <v>3877</v>
      </c>
      <c r="C4479" s="9" t="s">
        <v>76</v>
      </c>
    </row>
    <row r="4480">
      <c r="A4480" s="7">
        <f t="shared" si="1"/>
        <v>3680</v>
      </c>
      <c r="B4480" s="8" t="s">
        <v>3878</v>
      </c>
      <c r="C4480" s="9" t="s">
        <v>76</v>
      </c>
    </row>
    <row r="4481">
      <c r="A4481" s="7">
        <f t="shared" si="1"/>
        <v>3681</v>
      </c>
      <c r="B4481" s="8" t="s">
        <v>3879</v>
      </c>
      <c r="C4481" s="9" t="s">
        <v>76</v>
      </c>
    </row>
    <row r="4482">
      <c r="A4482" s="7">
        <f t="shared" si="1"/>
        <v>3682</v>
      </c>
      <c r="B4482" s="5" t="s">
        <v>3880</v>
      </c>
      <c r="C4482" s="6" t="s">
        <v>80</v>
      </c>
    </row>
    <row r="4483">
      <c r="A4483" s="7">
        <f t="shared" si="1"/>
        <v>3683</v>
      </c>
      <c r="B4483" s="5" t="s">
        <v>3881</v>
      </c>
      <c r="C4483" s="6" t="s">
        <v>80</v>
      </c>
    </row>
    <row r="4484">
      <c r="A4484" s="7">
        <f t="shared" si="1"/>
        <v>3684</v>
      </c>
      <c r="B4484" s="8" t="s">
        <v>3882</v>
      </c>
      <c r="C4484" s="9" t="s">
        <v>76</v>
      </c>
    </row>
    <row r="4485">
      <c r="A4485" s="7">
        <f t="shared" si="1"/>
        <v>3685</v>
      </c>
      <c r="B4485" s="5" t="s">
        <v>3883</v>
      </c>
      <c r="C4485" s="6" t="s">
        <v>80</v>
      </c>
    </row>
    <row r="4486">
      <c r="A4486" s="7">
        <f t="shared" si="1"/>
        <v>3686</v>
      </c>
      <c r="B4486" s="8" t="s">
        <v>3884</v>
      </c>
      <c r="C4486" s="9" t="s">
        <v>76</v>
      </c>
    </row>
    <row r="4487">
      <c r="A4487" s="7">
        <f t="shared" si="1"/>
        <v>3687</v>
      </c>
      <c r="B4487" s="5" t="s">
        <v>3885</v>
      </c>
      <c r="C4487" s="6" t="s">
        <v>621</v>
      </c>
    </row>
    <row r="4488">
      <c r="A4488" s="7">
        <f t="shared" si="1"/>
        <v>3688</v>
      </c>
      <c r="B4488" s="8" t="s">
        <v>3886</v>
      </c>
      <c r="C4488" s="9" t="s">
        <v>76</v>
      </c>
    </row>
    <row r="4489">
      <c r="A4489" s="7">
        <f t="shared" si="1"/>
        <v>3689</v>
      </c>
      <c r="B4489" s="8" t="s">
        <v>3887</v>
      </c>
      <c r="C4489" s="9" t="s">
        <v>76</v>
      </c>
    </row>
    <row r="4490">
      <c r="A4490" s="7">
        <f t="shared" si="1"/>
        <v>3690</v>
      </c>
      <c r="B4490" s="8" t="s">
        <v>3888</v>
      </c>
      <c r="C4490" s="9" t="s">
        <v>76</v>
      </c>
    </row>
    <row r="4491">
      <c r="A4491" s="7">
        <f t="shared" si="1"/>
        <v>3691</v>
      </c>
      <c r="B4491" s="5" t="s">
        <v>3889</v>
      </c>
      <c r="C4491" s="6" t="s">
        <v>80</v>
      </c>
    </row>
    <row r="4492">
      <c r="A4492" s="7">
        <f t="shared" si="1"/>
        <v>3692</v>
      </c>
      <c r="B4492" s="5" t="s">
        <v>3890</v>
      </c>
      <c r="C4492" s="6" t="s">
        <v>1290</v>
      </c>
    </row>
    <row r="4493">
      <c r="A4493" s="7">
        <f t="shared" si="1"/>
        <v>3693</v>
      </c>
      <c r="B4493" s="8" t="s">
        <v>3891</v>
      </c>
      <c r="C4493" s="9" t="s">
        <v>547</v>
      </c>
    </row>
    <row r="4494">
      <c r="A4494" s="7">
        <f t="shared" si="1"/>
        <v>3694</v>
      </c>
      <c r="B4494" s="8" t="s">
        <v>3892</v>
      </c>
      <c r="C4494" s="9" t="s">
        <v>547</v>
      </c>
    </row>
    <row r="4495">
      <c r="A4495" s="7">
        <f t="shared" si="1"/>
        <v>3695</v>
      </c>
      <c r="B4495" s="8" t="s">
        <v>3893</v>
      </c>
      <c r="C4495" s="9" t="s">
        <v>76</v>
      </c>
    </row>
    <row r="4496">
      <c r="A4496" s="7">
        <f t="shared" si="1"/>
        <v>3696</v>
      </c>
      <c r="B4496" s="8" t="s">
        <v>3894</v>
      </c>
      <c r="C4496" s="9" t="s">
        <v>76</v>
      </c>
    </row>
    <row r="4497">
      <c r="A4497" s="7">
        <f t="shared" si="1"/>
        <v>3697</v>
      </c>
      <c r="B4497" s="5" t="s">
        <v>3895</v>
      </c>
      <c r="C4497" s="6" t="s">
        <v>1262</v>
      </c>
    </row>
    <row r="4498">
      <c r="A4498" s="7">
        <f t="shared" si="1"/>
        <v>3698</v>
      </c>
      <c r="B4498" s="8" t="s">
        <v>3896</v>
      </c>
      <c r="C4498" s="9" t="s">
        <v>76</v>
      </c>
    </row>
    <row r="4499">
      <c r="A4499" s="7">
        <f t="shared" si="1"/>
        <v>3699</v>
      </c>
      <c r="B4499" s="5" t="s">
        <v>3897</v>
      </c>
      <c r="C4499" s="6" t="s">
        <v>591</v>
      </c>
    </row>
    <row r="4500">
      <c r="A4500" s="7">
        <f t="shared" si="1"/>
        <v>3700</v>
      </c>
      <c r="B4500" s="8" t="s">
        <v>3898</v>
      </c>
      <c r="C4500" s="9" t="s">
        <v>40</v>
      </c>
    </row>
    <row r="4501">
      <c r="A4501" s="7">
        <f t="shared" si="1"/>
        <v>3701</v>
      </c>
      <c r="B4501" s="8" t="s">
        <v>3899</v>
      </c>
      <c r="C4501" s="9" t="s">
        <v>547</v>
      </c>
    </row>
    <row r="4502">
      <c r="A4502" s="7">
        <f t="shared" si="1"/>
        <v>3702</v>
      </c>
      <c r="B4502" s="5" t="s">
        <v>3900</v>
      </c>
      <c r="C4502" s="6" t="s">
        <v>610</v>
      </c>
    </row>
    <row r="4503">
      <c r="A4503" s="7">
        <f t="shared" si="1"/>
        <v>3703</v>
      </c>
      <c r="B4503" s="5" t="s">
        <v>3901</v>
      </c>
      <c r="C4503" s="6" t="s">
        <v>1267</v>
      </c>
    </row>
    <row r="4504">
      <c r="A4504" s="7">
        <f t="shared" si="1"/>
        <v>3704</v>
      </c>
      <c r="B4504" s="8" t="s">
        <v>3902</v>
      </c>
      <c r="C4504" s="9" t="s">
        <v>1042</v>
      </c>
    </row>
    <row r="4505">
      <c r="A4505" s="7">
        <f t="shared" si="1"/>
        <v>3705</v>
      </c>
      <c r="B4505" s="5" t="s">
        <v>3903</v>
      </c>
      <c r="C4505" s="6" t="s">
        <v>538</v>
      </c>
    </row>
    <row r="4506">
      <c r="A4506" s="7">
        <f t="shared" si="1"/>
        <v>3706</v>
      </c>
      <c r="B4506" s="5" t="s">
        <v>3904</v>
      </c>
      <c r="C4506" s="6" t="s">
        <v>538</v>
      </c>
    </row>
    <row r="4507">
      <c r="A4507" s="7">
        <f t="shared" si="1"/>
        <v>3707</v>
      </c>
      <c r="B4507" s="5" t="s">
        <v>3905</v>
      </c>
      <c r="C4507" s="6" t="s">
        <v>362</v>
      </c>
    </row>
    <row r="4508">
      <c r="A4508" s="7">
        <f t="shared" si="1"/>
        <v>3708</v>
      </c>
      <c r="B4508" s="8" t="s">
        <v>3906</v>
      </c>
      <c r="C4508" s="9" t="s">
        <v>40</v>
      </c>
    </row>
    <row r="4509">
      <c r="A4509" s="7">
        <f t="shared" si="1"/>
        <v>3709</v>
      </c>
      <c r="B4509" s="8" t="s">
        <v>3907</v>
      </c>
      <c r="C4509" s="9" t="s">
        <v>40</v>
      </c>
    </row>
    <row r="4510">
      <c r="A4510" s="7">
        <f t="shared" si="1"/>
        <v>3710</v>
      </c>
      <c r="B4510" s="8" t="s">
        <v>3908</v>
      </c>
      <c r="C4510" s="9" t="s">
        <v>40</v>
      </c>
    </row>
    <row r="4511">
      <c r="A4511" s="7">
        <f t="shared" si="1"/>
        <v>3711</v>
      </c>
      <c r="B4511" s="8" t="s">
        <v>3909</v>
      </c>
      <c r="C4511" s="9" t="s">
        <v>40</v>
      </c>
    </row>
    <row r="4512">
      <c r="A4512" s="7">
        <f t="shared" si="1"/>
        <v>3712</v>
      </c>
      <c r="B4512" s="8" t="s">
        <v>3910</v>
      </c>
      <c r="C4512" s="9" t="s">
        <v>40</v>
      </c>
    </row>
    <row r="4513">
      <c r="A4513" s="7">
        <f t="shared" si="1"/>
        <v>3713</v>
      </c>
      <c r="B4513" s="8" t="s">
        <v>3911</v>
      </c>
      <c r="C4513" s="9" t="s">
        <v>40</v>
      </c>
    </row>
    <row r="4514">
      <c r="A4514" s="7">
        <f t="shared" si="1"/>
        <v>3714</v>
      </c>
      <c r="B4514" s="8" t="s">
        <v>3912</v>
      </c>
      <c r="C4514" s="9" t="s">
        <v>40</v>
      </c>
    </row>
    <row r="4515">
      <c r="A4515" s="7">
        <f t="shared" si="1"/>
        <v>3715</v>
      </c>
      <c r="B4515" s="8" t="s">
        <v>3913</v>
      </c>
      <c r="C4515" s="9" t="s">
        <v>40</v>
      </c>
    </row>
    <row r="4516">
      <c r="A4516" s="7">
        <f t="shared" si="1"/>
        <v>3716</v>
      </c>
      <c r="B4516" s="8" t="s">
        <v>3914</v>
      </c>
      <c r="C4516" s="9" t="s">
        <v>40</v>
      </c>
    </row>
    <row r="4517">
      <c r="A4517" s="7">
        <f t="shared" si="1"/>
        <v>3717</v>
      </c>
      <c r="B4517" s="8" t="s">
        <v>3915</v>
      </c>
      <c r="C4517" s="9" t="s">
        <v>40</v>
      </c>
    </row>
    <row r="4518">
      <c r="A4518" s="7">
        <f t="shared" si="1"/>
        <v>3718</v>
      </c>
      <c r="B4518" s="8" t="s">
        <v>3916</v>
      </c>
      <c r="C4518" s="9" t="s">
        <v>40</v>
      </c>
    </row>
    <row r="4519">
      <c r="A4519" s="7">
        <f t="shared" si="1"/>
        <v>3719</v>
      </c>
      <c r="B4519" s="8" t="s">
        <v>3917</v>
      </c>
      <c r="C4519" s="9" t="s">
        <v>40</v>
      </c>
    </row>
    <row r="4520">
      <c r="A4520" s="7">
        <f t="shared" si="1"/>
        <v>3720</v>
      </c>
      <c r="B4520" s="8" t="s">
        <v>3918</v>
      </c>
      <c r="C4520" s="9" t="s">
        <v>40</v>
      </c>
    </row>
    <row r="4521">
      <c r="A4521" s="7">
        <f t="shared" si="1"/>
        <v>3721</v>
      </c>
      <c r="B4521" s="8" t="s">
        <v>3919</v>
      </c>
      <c r="C4521" s="9" t="s">
        <v>40</v>
      </c>
    </row>
    <row r="4522">
      <c r="A4522" s="7">
        <f t="shared" si="1"/>
        <v>3722</v>
      </c>
      <c r="B4522" s="8" t="s">
        <v>3920</v>
      </c>
      <c r="C4522" s="9" t="s">
        <v>40</v>
      </c>
    </row>
    <row r="4523">
      <c r="A4523" s="7">
        <f t="shared" si="1"/>
        <v>3723</v>
      </c>
      <c r="B4523" s="8" t="s">
        <v>3921</v>
      </c>
      <c r="C4523" s="9" t="s">
        <v>40</v>
      </c>
    </row>
    <row r="4524">
      <c r="A4524" s="7">
        <f t="shared" si="1"/>
        <v>3724</v>
      </c>
      <c r="B4524" s="8" t="s">
        <v>3922</v>
      </c>
      <c r="C4524" s="9" t="s">
        <v>40</v>
      </c>
    </row>
    <row r="4525">
      <c r="A4525" s="7">
        <f t="shared" si="1"/>
        <v>3725</v>
      </c>
      <c r="B4525" s="8" t="s">
        <v>3923</v>
      </c>
      <c r="C4525" s="9" t="s">
        <v>40</v>
      </c>
    </row>
    <row r="4526">
      <c r="A4526" s="7">
        <f t="shared" si="1"/>
        <v>3726</v>
      </c>
      <c r="B4526" s="8" t="s">
        <v>3924</v>
      </c>
      <c r="C4526" s="9" t="s">
        <v>40</v>
      </c>
    </row>
    <row r="4527">
      <c r="A4527" s="7">
        <f t="shared" si="1"/>
        <v>3727</v>
      </c>
      <c r="B4527" s="8" t="s">
        <v>3925</v>
      </c>
      <c r="C4527" s="9" t="s">
        <v>40</v>
      </c>
    </row>
    <row r="4528">
      <c r="A4528" s="7">
        <f t="shared" si="1"/>
        <v>3728</v>
      </c>
      <c r="B4528" s="8" t="s">
        <v>3926</v>
      </c>
      <c r="C4528" s="9" t="s">
        <v>40</v>
      </c>
    </row>
    <row r="4529">
      <c r="A4529" s="7">
        <f t="shared" si="1"/>
        <v>3729</v>
      </c>
      <c r="B4529" s="8" t="s">
        <v>3927</v>
      </c>
      <c r="C4529" s="9" t="s">
        <v>40</v>
      </c>
    </row>
    <row r="4530">
      <c r="A4530" s="7">
        <f t="shared" si="1"/>
        <v>3730</v>
      </c>
      <c r="B4530" s="8" t="s">
        <v>3928</v>
      </c>
      <c r="C4530" s="9" t="s">
        <v>40</v>
      </c>
    </row>
    <row r="4531">
      <c r="A4531" s="7">
        <f t="shared" si="1"/>
        <v>3731</v>
      </c>
      <c r="B4531" s="8" t="s">
        <v>3929</v>
      </c>
      <c r="C4531" s="9" t="s">
        <v>40</v>
      </c>
    </row>
    <row r="4532">
      <c r="A4532" s="7">
        <f t="shared" si="1"/>
        <v>3732</v>
      </c>
      <c r="B4532" s="8" t="s">
        <v>3930</v>
      </c>
      <c r="C4532" s="9" t="s">
        <v>40</v>
      </c>
    </row>
    <row r="4533">
      <c r="A4533" s="7">
        <f t="shared" si="1"/>
        <v>3733</v>
      </c>
      <c r="B4533" s="8" t="s">
        <v>3931</v>
      </c>
      <c r="C4533" s="9" t="s">
        <v>40</v>
      </c>
    </row>
    <row r="4534">
      <c r="A4534" s="7">
        <f t="shared" si="1"/>
        <v>3734</v>
      </c>
      <c r="B4534" s="8" t="s">
        <v>3932</v>
      </c>
      <c r="C4534" s="9" t="s">
        <v>40</v>
      </c>
    </row>
    <row r="4535">
      <c r="A4535" s="7">
        <f t="shared" si="1"/>
        <v>3735</v>
      </c>
      <c r="B4535" s="8" t="s">
        <v>3933</v>
      </c>
      <c r="C4535" s="9" t="s">
        <v>40</v>
      </c>
    </row>
    <row r="4536">
      <c r="A4536" s="7">
        <f t="shared" si="1"/>
        <v>3736</v>
      </c>
      <c r="B4536" s="8" t="s">
        <v>3934</v>
      </c>
      <c r="C4536" s="9" t="s">
        <v>40</v>
      </c>
    </row>
    <row r="4537">
      <c r="A4537" s="7">
        <f t="shared" si="1"/>
        <v>3737</v>
      </c>
      <c r="B4537" s="8" t="s">
        <v>3935</v>
      </c>
      <c r="C4537" s="9" t="s">
        <v>40</v>
      </c>
    </row>
    <row r="4538">
      <c r="A4538" s="7">
        <f t="shared" si="1"/>
        <v>3738</v>
      </c>
      <c r="B4538" s="8" t="s">
        <v>3936</v>
      </c>
      <c r="C4538" s="9" t="s">
        <v>40</v>
      </c>
    </row>
    <row r="4539">
      <c r="A4539" s="7">
        <f t="shared" si="1"/>
        <v>3739</v>
      </c>
      <c r="B4539" s="8" t="s">
        <v>3937</v>
      </c>
      <c r="C4539" s="9" t="s">
        <v>40</v>
      </c>
    </row>
    <row r="4540">
      <c r="A4540" s="7">
        <f t="shared" si="1"/>
        <v>3740</v>
      </c>
      <c r="B4540" s="8" t="s">
        <v>3938</v>
      </c>
      <c r="C4540" s="9" t="s">
        <v>40</v>
      </c>
    </row>
    <row r="4541">
      <c r="A4541" s="7">
        <f t="shared" si="1"/>
        <v>3741</v>
      </c>
      <c r="B4541" s="8" t="s">
        <v>3939</v>
      </c>
      <c r="C4541" s="9" t="s">
        <v>40</v>
      </c>
    </row>
    <row r="4542">
      <c r="A4542" s="7">
        <f t="shared" si="1"/>
        <v>3742</v>
      </c>
      <c r="B4542" s="8" t="s">
        <v>3940</v>
      </c>
      <c r="C4542" s="9" t="s">
        <v>40</v>
      </c>
    </row>
    <row r="4543">
      <c r="A4543" s="7">
        <f t="shared" si="1"/>
        <v>3743</v>
      </c>
      <c r="B4543" s="8" t="s">
        <v>3941</v>
      </c>
      <c r="C4543" s="9" t="s">
        <v>40</v>
      </c>
    </row>
    <row r="4544">
      <c r="A4544" s="7">
        <f t="shared" si="1"/>
        <v>3744</v>
      </c>
      <c r="B4544" s="8" t="s">
        <v>3942</v>
      </c>
      <c r="C4544" s="9" t="s">
        <v>40</v>
      </c>
    </row>
    <row r="4545">
      <c r="A4545" s="7">
        <f t="shared" si="1"/>
        <v>3745</v>
      </c>
      <c r="B4545" s="8" t="s">
        <v>3943</v>
      </c>
      <c r="C4545" s="9" t="s">
        <v>40</v>
      </c>
    </row>
    <row r="4546">
      <c r="A4546" s="7">
        <f t="shared" si="1"/>
        <v>3746</v>
      </c>
      <c r="B4546" s="8" t="s">
        <v>3944</v>
      </c>
      <c r="C4546" s="9" t="s">
        <v>40</v>
      </c>
    </row>
    <row r="4547">
      <c r="A4547" s="7">
        <f t="shared" si="1"/>
        <v>3747</v>
      </c>
      <c r="B4547" s="8" t="s">
        <v>3945</v>
      </c>
      <c r="C4547" s="9" t="s">
        <v>40</v>
      </c>
    </row>
    <row r="4548">
      <c r="A4548" s="7">
        <f t="shared" si="1"/>
        <v>3748</v>
      </c>
      <c r="B4548" s="8" t="s">
        <v>3946</v>
      </c>
      <c r="C4548" s="9" t="s">
        <v>40</v>
      </c>
    </row>
    <row r="4549">
      <c r="A4549" s="7">
        <f t="shared" si="1"/>
        <v>3749</v>
      </c>
      <c r="B4549" s="8" t="s">
        <v>3947</v>
      </c>
      <c r="C4549" s="9" t="s">
        <v>40</v>
      </c>
    </row>
    <row r="4550">
      <c r="A4550" s="7">
        <f t="shared" si="1"/>
        <v>3750</v>
      </c>
      <c r="B4550" s="8" t="s">
        <v>3948</v>
      </c>
      <c r="C4550" s="9" t="s">
        <v>40</v>
      </c>
    </row>
    <row r="4551">
      <c r="A4551" s="7">
        <f t="shared" si="1"/>
        <v>3751</v>
      </c>
      <c r="B4551" s="8" t="s">
        <v>3949</v>
      </c>
      <c r="C4551" s="9" t="s">
        <v>399</v>
      </c>
    </row>
    <row r="4552">
      <c r="A4552" s="7">
        <f t="shared" si="1"/>
        <v>3752</v>
      </c>
      <c r="B4552" s="8" t="s">
        <v>3950</v>
      </c>
      <c r="C4552" s="9" t="s">
        <v>399</v>
      </c>
    </row>
    <row r="4553">
      <c r="A4553" s="7">
        <f t="shared" si="1"/>
        <v>3753</v>
      </c>
      <c r="B4553" s="5" t="s">
        <v>3951</v>
      </c>
      <c r="C4553" s="6" t="s">
        <v>426</v>
      </c>
    </row>
    <row r="4554">
      <c r="A4554" s="7">
        <f t="shared" si="1"/>
        <v>3754</v>
      </c>
      <c r="B4554" s="15" t="s">
        <v>3952</v>
      </c>
      <c r="C4554" s="11" t="s">
        <v>423</v>
      </c>
    </row>
    <row r="4555">
      <c r="A4555" s="7">
        <f t="shared" si="1"/>
        <v>3755</v>
      </c>
      <c r="B4555" s="8" t="s">
        <v>3953</v>
      </c>
      <c r="C4555" s="9" t="s">
        <v>142</v>
      </c>
    </row>
    <row r="4556">
      <c r="A4556" s="7">
        <f t="shared" si="1"/>
        <v>3756</v>
      </c>
      <c r="B4556" s="8" t="s">
        <v>3954</v>
      </c>
      <c r="C4556" s="9" t="s">
        <v>40</v>
      </c>
    </row>
    <row r="4557">
      <c r="A4557" s="7">
        <f t="shared" si="1"/>
        <v>3757</v>
      </c>
      <c r="B4557" s="8" t="s">
        <v>3955</v>
      </c>
      <c r="C4557" s="9" t="s">
        <v>40</v>
      </c>
    </row>
    <row r="4558">
      <c r="A4558" s="7">
        <f t="shared" si="1"/>
        <v>3758</v>
      </c>
      <c r="B4558" s="8" t="s">
        <v>3956</v>
      </c>
      <c r="C4558" s="9" t="s">
        <v>40</v>
      </c>
    </row>
    <row r="4559">
      <c r="A4559" s="7">
        <f t="shared" si="1"/>
        <v>3759</v>
      </c>
      <c r="B4559" s="5" t="s">
        <v>3957</v>
      </c>
      <c r="C4559" s="6" t="s">
        <v>1007</v>
      </c>
    </row>
    <row r="4560">
      <c r="A4560" s="7">
        <f t="shared" si="1"/>
        <v>3760</v>
      </c>
      <c r="B4560" s="8" t="s">
        <v>3958</v>
      </c>
      <c r="C4560" s="9" t="s">
        <v>722</v>
      </c>
    </row>
    <row r="4561">
      <c r="A4561" s="7">
        <f t="shared" si="1"/>
        <v>3761</v>
      </c>
      <c r="B4561" s="8" t="s">
        <v>3959</v>
      </c>
      <c r="C4561" s="9" t="s">
        <v>399</v>
      </c>
    </row>
    <row r="4562">
      <c r="A4562" s="7">
        <f t="shared" si="1"/>
        <v>3762</v>
      </c>
      <c r="B4562" s="8" t="s">
        <v>3960</v>
      </c>
      <c r="C4562" s="9" t="s">
        <v>40</v>
      </c>
    </row>
    <row r="4563">
      <c r="A4563" s="7">
        <f t="shared" si="1"/>
        <v>3763</v>
      </c>
      <c r="B4563" s="8" t="s">
        <v>3961</v>
      </c>
      <c r="C4563" s="9" t="s">
        <v>40</v>
      </c>
    </row>
    <row r="4564">
      <c r="A4564" s="7">
        <f t="shared" si="1"/>
        <v>3764</v>
      </c>
      <c r="B4564" s="5" t="s">
        <v>3962</v>
      </c>
      <c r="C4564" s="6" t="s">
        <v>426</v>
      </c>
    </row>
    <row r="4565">
      <c r="A4565" s="7">
        <f t="shared" si="1"/>
        <v>3765</v>
      </c>
      <c r="B4565" s="8" t="s">
        <v>3963</v>
      </c>
      <c r="C4565" s="9" t="s">
        <v>40</v>
      </c>
    </row>
    <row r="4566">
      <c r="A4566" s="7">
        <f t="shared" si="1"/>
        <v>3766</v>
      </c>
      <c r="B4566" s="5" t="s">
        <v>3964</v>
      </c>
      <c r="C4566" s="6" t="s">
        <v>1248</v>
      </c>
    </row>
    <row r="4567">
      <c r="A4567" s="7">
        <f t="shared" si="1"/>
        <v>3767</v>
      </c>
      <c r="B4567" s="8" t="s">
        <v>3965</v>
      </c>
      <c r="C4567" s="9" t="s">
        <v>40</v>
      </c>
    </row>
    <row r="4568">
      <c r="A4568" s="7">
        <f t="shared" si="1"/>
        <v>3768</v>
      </c>
      <c r="B4568" s="5" t="s">
        <v>3966</v>
      </c>
      <c r="C4568" s="6" t="s">
        <v>393</v>
      </c>
    </row>
    <row r="4569">
      <c r="A4569" s="7">
        <f t="shared" si="1"/>
        <v>3769</v>
      </c>
      <c r="B4569" s="5" t="s">
        <v>3967</v>
      </c>
      <c r="C4569" s="6" t="s">
        <v>452</v>
      </c>
    </row>
    <row r="4570">
      <c r="A4570" s="7">
        <f t="shared" si="1"/>
        <v>3770</v>
      </c>
      <c r="B4570" s="8" t="s">
        <v>3968</v>
      </c>
      <c r="C4570" s="9" t="s">
        <v>64</v>
      </c>
    </row>
    <row r="4571">
      <c r="A4571" s="7">
        <f t="shared" si="1"/>
        <v>3771</v>
      </c>
      <c r="B4571" s="8" t="s">
        <v>3969</v>
      </c>
      <c r="C4571" s="9" t="s">
        <v>52</v>
      </c>
    </row>
    <row r="4572">
      <c r="A4572" s="7">
        <f t="shared" si="1"/>
        <v>3772</v>
      </c>
      <c r="B4572" s="8" t="s">
        <v>3970</v>
      </c>
      <c r="C4572" s="9" t="s">
        <v>24</v>
      </c>
    </row>
    <row r="4573">
      <c r="A4573" s="7">
        <f t="shared" si="1"/>
        <v>3773</v>
      </c>
      <c r="B4573" s="8" t="s">
        <v>3971</v>
      </c>
      <c r="C4573" s="9" t="s">
        <v>24</v>
      </c>
    </row>
    <row r="4574">
      <c r="A4574" s="7">
        <f t="shared" si="1"/>
        <v>3773</v>
      </c>
      <c r="B4574" s="8" t="s">
        <v>3971</v>
      </c>
      <c r="C4574" s="9" t="s">
        <v>25</v>
      </c>
    </row>
    <row r="4575">
      <c r="A4575" s="7">
        <f t="shared" si="1"/>
        <v>3774</v>
      </c>
      <c r="B4575" s="8" t="s">
        <v>3972</v>
      </c>
      <c r="C4575" s="9" t="s">
        <v>24</v>
      </c>
    </row>
    <row r="4576">
      <c r="A4576" s="7">
        <f t="shared" si="1"/>
        <v>3774</v>
      </c>
      <c r="B4576" s="8" t="s">
        <v>3972</v>
      </c>
      <c r="C4576" s="9" t="s">
        <v>25</v>
      </c>
    </row>
    <row r="4577">
      <c r="A4577" s="7">
        <f t="shared" si="1"/>
        <v>3775</v>
      </c>
      <c r="B4577" s="8" t="s">
        <v>3973</v>
      </c>
      <c r="C4577" s="9" t="s">
        <v>24</v>
      </c>
    </row>
    <row r="4578">
      <c r="A4578" s="7">
        <f t="shared" si="1"/>
        <v>3776</v>
      </c>
      <c r="B4578" s="8" t="s">
        <v>3974</v>
      </c>
      <c r="C4578" s="9" t="s">
        <v>1334</v>
      </c>
    </row>
    <row r="4579">
      <c r="A4579" s="7">
        <f t="shared" si="1"/>
        <v>3777</v>
      </c>
      <c r="B4579" s="5" t="s">
        <v>3975</v>
      </c>
      <c r="C4579" s="6" t="s">
        <v>1223</v>
      </c>
    </row>
    <row r="4580">
      <c r="A4580" s="7">
        <f t="shared" si="1"/>
        <v>3778</v>
      </c>
      <c r="B4580" s="8" t="s">
        <v>3976</v>
      </c>
      <c r="C4580" s="9" t="s">
        <v>399</v>
      </c>
    </row>
    <row r="4581">
      <c r="A4581" s="7">
        <f t="shared" si="1"/>
        <v>3779</v>
      </c>
      <c r="B4581" s="8" t="s">
        <v>3977</v>
      </c>
      <c r="C4581" s="6" t="s">
        <v>1012</v>
      </c>
    </row>
    <row r="4582">
      <c r="A4582" s="7">
        <f t="shared" si="1"/>
        <v>3780</v>
      </c>
      <c r="B4582" s="5" t="s">
        <v>3978</v>
      </c>
      <c r="C4582" s="6" t="s">
        <v>479</v>
      </c>
    </row>
    <row r="4583">
      <c r="A4583" s="7">
        <f t="shared" si="1"/>
        <v>3781</v>
      </c>
      <c r="B4583" s="5" t="s">
        <v>3979</v>
      </c>
      <c r="C4583" s="6" t="s">
        <v>731</v>
      </c>
    </row>
    <row r="4584">
      <c r="A4584" s="7">
        <f t="shared" si="1"/>
        <v>3782</v>
      </c>
      <c r="B4584" s="8" t="s">
        <v>3980</v>
      </c>
      <c r="C4584" s="9" t="s">
        <v>1169</v>
      </c>
    </row>
    <row r="4585">
      <c r="A4585" s="7">
        <f t="shared" si="1"/>
        <v>3783</v>
      </c>
      <c r="B4585" s="8" t="s">
        <v>3981</v>
      </c>
      <c r="C4585" s="9" t="s">
        <v>1169</v>
      </c>
    </row>
    <row r="4586">
      <c r="A4586" s="7">
        <f t="shared" si="1"/>
        <v>3784</v>
      </c>
      <c r="B4586" s="8" t="s">
        <v>3982</v>
      </c>
      <c r="C4586" s="9" t="s">
        <v>1169</v>
      </c>
    </row>
    <row r="4587">
      <c r="A4587" s="7">
        <f t="shared" si="1"/>
        <v>3785</v>
      </c>
      <c r="B4587" s="5" t="s">
        <v>3983</v>
      </c>
      <c r="C4587" s="6" t="s">
        <v>610</v>
      </c>
    </row>
    <row r="4588">
      <c r="A4588" s="7">
        <f t="shared" si="1"/>
        <v>3786</v>
      </c>
      <c r="B4588" s="8" t="s">
        <v>3984</v>
      </c>
      <c r="C4588" s="9" t="s">
        <v>1470</v>
      </c>
    </row>
    <row r="4589">
      <c r="A4589" s="7">
        <f t="shared" si="1"/>
        <v>3787</v>
      </c>
      <c r="B4589" s="8" t="s">
        <v>3985</v>
      </c>
      <c r="C4589" s="9" t="s">
        <v>72</v>
      </c>
    </row>
    <row r="4590">
      <c r="A4590" s="7">
        <f t="shared" si="1"/>
        <v>3788</v>
      </c>
      <c r="B4590" s="8" t="s">
        <v>3986</v>
      </c>
      <c r="C4590" s="9" t="s">
        <v>162</v>
      </c>
    </row>
    <row r="4591">
      <c r="A4591" s="7">
        <f t="shared" si="1"/>
        <v>3789</v>
      </c>
      <c r="B4591" s="5" t="s">
        <v>3987</v>
      </c>
      <c r="C4591" s="6" t="s">
        <v>612</v>
      </c>
    </row>
    <row r="4592">
      <c r="A4592" s="7">
        <f t="shared" si="1"/>
        <v>3790</v>
      </c>
      <c r="B4592" s="8" t="s">
        <v>3988</v>
      </c>
      <c r="C4592" s="9" t="s">
        <v>399</v>
      </c>
    </row>
    <row r="4593">
      <c r="A4593" s="7">
        <f t="shared" si="1"/>
        <v>3791</v>
      </c>
      <c r="B4593" s="5" t="s">
        <v>3989</v>
      </c>
      <c r="C4593" s="6" t="s">
        <v>621</v>
      </c>
    </row>
    <row r="4594">
      <c r="A4594" s="7">
        <f t="shared" si="1"/>
        <v>3792</v>
      </c>
      <c r="B4594" s="5" t="s">
        <v>3990</v>
      </c>
      <c r="C4594" s="6" t="s">
        <v>1040</v>
      </c>
    </row>
    <row r="4595">
      <c r="A4595" s="7">
        <f t="shared" si="1"/>
        <v>3793</v>
      </c>
      <c r="B4595" s="8" t="s">
        <v>3991</v>
      </c>
      <c r="C4595" s="9" t="s">
        <v>40</v>
      </c>
    </row>
    <row r="4596">
      <c r="A4596" s="7">
        <f t="shared" si="1"/>
        <v>3794</v>
      </c>
      <c r="B4596" s="8" t="s">
        <v>3992</v>
      </c>
      <c r="C4596" s="9" t="s">
        <v>40</v>
      </c>
    </row>
    <row r="4597">
      <c r="A4597" s="7">
        <f t="shared" si="1"/>
        <v>3795</v>
      </c>
      <c r="B4597" s="8" t="s">
        <v>3993</v>
      </c>
      <c r="C4597" s="9" t="s">
        <v>64</v>
      </c>
    </row>
    <row r="4598">
      <c r="A4598" s="7">
        <f t="shared" si="1"/>
        <v>3796</v>
      </c>
      <c r="B4598" s="8" t="s">
        <v>3994</v>
      </c>
      <c r="C4598" s="9" t="s">
        <v>40</v>
      </c>
    </row>
    <row r="4599">
      <c r="A4599" s="7">
        <f t="shared" si="1"/>
        <v>3797</v>
      </c>
      <c r="B4599" s="5" t="s">
        <v>3995</v>
      </c>
      <c r="C4599" s="6" t="s">
        <v>479</v>
      </c>
    </row>
    <row r="4600">
      <c r="A4600" s="7">
        <f t="shared" si="1"/>
        <v>3798</v>
      </c>
      <c r="B4600" s="8" t="s">
        <v>3996</v>
      </c>
      <c r="C4600" s="9" t="s">
        <v>874</v>
      </c>
    </row>
    <row r="4601">
      <c r="A4601" s="7">
        <f t="shared" si="1"/>
        <v>3799</v>
      </c>
      <c r="B4601" s="5" t="s">
        <v>3997</v>
      </c>
      <c r="C4601" s="6" t="s">
        <v>731</v>
      </c>
    </row>
    <row r="4602">
      <c r="A4602" s="7">
        <f t="shared" si="1"/>
        <v>3800</v>
      </c>
      <c r="B4602" s="8" t="s">
        <v>3998</v>
      </c>
      <c r="C4602" s="9" t="s">
        <v>614</v>
      </c>
    </row>
    <row r="4603">
      <c r="A4603" s="7">
        <f t="shared" si="1"/>
        <v>3801</v>
      </c>
      <c r="B4603" s="8" t="s">
        <v>3999</v>
      </c>
      <c r="C4603" s="9" t="s">
        <v>614</v>
      </c>
    </row>
    <row r="4604">
      <c r="A4604" s="7">
        <f t="shared" si="1"/>
        <v>3802</v>
      </c>
      <c r="B4604" s="8" t="s">
        <v>4000</v>
      </c>
      <c r="C4604" s="9" t="s">
        <v>24</v>
      </c>
    </row>
    <row r="4605">
      <c r="A4605" s="7">
        <f t="shared" si="1"/>
        <v>3802</v>
      </c>
      <c r="B4605" s="8" t="s">
        <v>4000</v>
      </c>
      <c r="C4605" s="9" t="s">
        <v>25</v>
      </c>
    </row>
    <row r="4606">
      <c r="A4606" s="7">
        <f t="shared" si="1"/>
        <v>3803</v>
      </c>
      <c r="B4606" s="8" t="s">
        <v>4001</v>
      </c>
      <c r="C4606" s="6" t="s">
        <v>1012</v>
      </c>
    </row>
    <row r="4607">
      <c r="A4607" s="7">
        <f t="shared" si="1"/>
        <v>3804</v>
      </c>
      <c r="B4607" s="5" t="s">
        <v>4002</v>
      </c>
      <c r="C4607" s="6" t="s">
        <v>15</v>
      </c>
    </row>
    <row r="4608">
      <c r="A4608" s="7">
        <f t="shared" si="1"/>
        <v>3805</v>
      </c>
      <c r="B4608" s="5" t="s">
        <v>4003</v>
      </c>
      <c r="C4608" s="6" t="s">
        <v>591</v>
      </c>
    </row>
    <row r="4609">
      <c r="A4609" s="7">
        <f t="shared" si="1"/>
        <v>3806</v>
      </c>
      <c r="B4609" s="8" t="s">
        <v>4004</v>
      </c>
      <c r="C4609" s="9" t="s">
        <v>614</v>
      </c>
    </row>
    <row r="4610">
      <c r="A4610" s="7">
        <f t="shared" si="1"/>
        <v>3807</v>
      </c>
      <c r="B4610" s="5" t="s">
        <v>4005</v>
      </c>
      <c r="C4610" s="6" t="s">
        <v>365</v>
      </c>
    </row>
    <row r="4611">
      <c r="A4611" s="7">
        <f t="shared" si="1"/>
        <v>3808</v>
      </c>
      <c r="B4611" s="8" t="s">
        <v>4006</v>
      </c>
      <c r="C4611" s="9" t="s">
        <v>83</v>
      </c>
    </row>
    <row r="4612">
      <c r="A4612" s="7">
        <f t="shared" si="1"/>
        <v>3809</v>
      </c>
      <c r="B4612" s="8" t="s">
        <v>4007</v>
      </c>
      <c r="C4612" s="9" t="s">
        <v>52</v>
      </c>
    </row>
    <row r="4613">
      <c r="A4613" s="7">
        <f t="shared" si="1"/>
        <v>3810</v>
      </c>
      <c r="B4613" s="8" t="s">
        <v>4008</v>
      </c>
      <c r="C4613" s="6" t="s">
        <v>1012</v>
      </c>
    </row>
    <row r="4614">
      <c r="A4614" s="7">
        <f t="shared" si="1"/>
        <v>3811</v>
      </c>
      <c r="B4614" s="8" t="s">
        <v>4009</v>
      </c>
      <c r="C4614" s="9" t="s">
        <v>64</v>
      </c>
    </row>
    <row r="4615">
      <c r="A4615" s="7">
        <f t="shared" si="1"/>
        <v>3811</v>
      </c>
      <c r="B4615" s="8" t="s">
        <v>4009</v>
      </c>
      <c r="C4615" s="9" t="s">
        <v>372</v>
      </c>
    </row>
    <row r="4616">
      <c r="A4616" s="7">
        <f t="shared" si="1"/>
        <v>3812</v>
      </c>
      <c r="B4616" s="8" t="s">
        <v>4010</v>
      </c>
      <c r="C4616" s="6" t="s">
        <v>1012</v>
      </c>
    </row>
    <row r="4617">
      <c r="A4617" s="7">
        <f t="shared" si="1"/>
        <v>3813</v>
      </c>
      <c r="B4617" s="8" t="s">
        <v>4011</v>
      </c>
      <c r="C4617" s="6" t="s">
        <v>1012</v>
      </c>
    </row>
    <row r="4618">
      <c r="A4618" s="7">
        <f t="shared" si="1"/>
        <v>3814</v>
      </c>
      <c r="B4618" s="8" t="s">
        <v>4012</v>
      </c>
      <c r="C4618" s="6" t="s">
        <v>1012</v>
      </c>
    </row>
    <row r="4619">
      <c r="A4619" s="7">
        <f t="shared" si="1"/>
        <v>3815</v>
      </c>
      <c r="B4619" s="8" t="s">
        <v>4013</v>
      </c>
      <c r="C4619" s="9" t="s">
        <v>399</v>
      </c>
    </row>
    <row r="4620">
      <c r="A4620" s="7">
        <f t="shared" si="1"/>
        <v>3816</v>
      </c>
      <c r="B4620" s="8" t="s">
        <v>4014</v>
      </c>
      <c r="C4620" s="9" t="s">
        <v>845</v>
      </c>
    </row>
    <row r="4621">
      <c r="A4621" s="7">
        <f t="shared" si="1"/>
        <v>3817</v>
      </c>
      <c r="B4621" s="8" t="s">
        <v>4015</v>
      </c>
      <c r="C4621" s="9" t="s">
        <v>64</v>
      </c>
    </row>
    <row r="4622">
      <c r="A4622" s="7">
        <f t="shared" si="1"/>
        <v>3818</v>
      </c>
      <c r="B4622" s="5" t="s">
        <v>4016</v>
      </c>
      <c r="C4622" s="6" t="s">
        <v>15</v>
      </c>
    </row>
    <row r="4623">
      <c r="A4623" s="7">
        <f t="shared" si="1"/>
        <v>3819</v>
      </c>
      <c r="B4623" s="5" t="s">
        <v>4017</v>
      </c>
      <c r="C4623" s="6" t="s">
        <v>15</v>
      </c>
    </row>
    <row r="4624">
      <c r="A4624" s="7">
        <f t="shared" si="1"/>
        <v>3820</v>
      </c>
      <c r="B4624" s="5" t="s">
        <v>4018</v>
      </c>
      <c r="C4624" s="6" t="s">
        <v>15</v>
      </c>
    </row>
    <row r="4625">
      <c r="A4625" s="7">
        <f t="shared" si="1"/>
        <v>3821</v>
      </c>
      <c r="B4625" s="5" t="s">
        <v>4019</v>
      </c>
      <c r="C4625" s="6" t="s">
        <v>393</v>
      </c>
    </row>
    <row r="4626">
      <c r="A4626" s="7">
        <f t="shared" si="1"/>
        <v>3822</v>
      </c>
      <c r="B4626" s="8" t="s">
        <v>4020</v>
      </c>
      <c r="C4626" s="9" t="s">
        <v>52</v>
      </c>
    </row>
    <row r="4627">
      <c r="A4627" s="7">
        <f t="shared" si="1"/>
        <v>3823</v>
      </c>
      <c r="B4627" s="5" t="s">
        <v>4021</v>
      </c>
      <c r="C4627" s="6" t="s">
        <v>12</v>
      </c>
    </row>
    <row r="4628">
      <c r="A4628" s="7">
        <f t="shared" si="1"/>
        <v>3824</v>
      </c>
      <c r="B4628" s="8" t="s">
        <v>4022</v>
      </c>
      <c r="C4628" s="9" t="s">
        <v>939</v>
      </c>
    </row>
    <row r="4629">
      <c r="A4629" s="7">
        <f t="shared" si="1"/>
        <v>3825</v>
      </c>
      <c r="B4629" s="8" t="s">
        <v>4023</v>
      </c>
      <c r="C4629" s="9" t="s">
        <v>1776</v>
      </c>
    </row>
    <row r="4630">
      <c r="A4630" s="7">
        <f t="shared" si="1"/>
        <v>3826</v>
      </c>
      <c r="B4630" s="8" t="s">
        <v>4024</v>
      </c>
      <c r="C4630" s="6" t="s">
        <v>132</v>
      </c>
    </row>
    <row r="4631">
      <c r="A4631" s="7">
        <f t="shared" si="1"/>
        <v>3826</v>
      </c>
      <c r="B4631" s="8" t="s">
        <v>4024</v>
      </c>
      <c r="C4631" s="9" t="s">
        <v>60</v>
      </c>
    </row>
    <row r="4632">
      <c r="A4632" s="7">
        <f t="shared" si="1"/>
        <v>3827</v>
      </c>
      <c r="B4632" s="5" t="s">
        <v>4025</v>
      </c>
      <c r="C4632" s="6" t="s">
        <v>1856</v>
      </c>
    </row>
    <row r="4633">
      <c r="A4633" s="7">
        <f t="shared" si="1"/>
        <v>3828</v>
      </c>
      <c r="B4633" s="8" t="s">
        <v>4026</v>
      </c>
      <c r="C4633" s="9" t="s">
        <v>22</v>
      </c>
    </row>
    <row r="4634">
      <c r="A4634" s="7">
        <f t="shared" si="1"/>
        <v>3829</v>
      </c>
      <c r="B4634" s="5" t="s">
        <v>4027</v>
      </c>
      <c r="C4634" s="6" t="s">
        <v>1856</v>
      </c>
    </row>
    <row r="4635">
      <c r="A4635" s="7">
        <f t="shared" si="1"/>
        <v>3830</v>
      </c>
      <c r="B4635" s="8" t="s">
        <v>4028</v>
      </c>
      <c r="C4635" s="9" t="s">
        <v>24</v>
      </c>
    </row>
    <row r="4636">
      <c r="A4636" s="7">
        <f t="shared" si="1"/>
        <v>3831</v>
      </c>
      <c r="B4636" s="8" t="s">
        <v>4029</v>
      </c>
      <c r="C4636" s="9" t="s">
        <v>46</v>
      </c>
    </row>
    <row r="4637">
      <c r="A4637" s="7">
        <f t="shared" si="1"/>
        <v>3832</v>
      </c>
      <c r="B4637" s="5" t="s">
        <v>4030</v>
      </c>
      <c r="C4637" s="6" t="s">
        <v>34</v>
      </c>
    </row>
    <row r="4638">
      <c r="A4638" s="7">
        <f t="shared" si="1"/>
        <v>3833</v>
      </c>
      <c r="B4638" s="5" t="s">
        <v>4031</v>
      </c>
      <c r="C4638" s="6" t="s">
        <v>80</v>
      </c>
    </row>
    <row r="4639">
      <c r="A4639" s="7">
        <f t="shared" si="1"/>
        <v>3834</v>
      </c>
      <c r="B4639" s="5" t="s">
        <v>4032</v>
      </c>
      <c r="C4639" s="6" t="s">
        <v>328</v>
      </c>
    </row>
    <row r="4640">
      <c r="A4640" s="7">
        <f t="shared" si="1"/>
        <v>3835</v>
      </c>
      <c r="B4640" s="5" t="s">
        <v>4033</v>
      </c>
      <c r="C4640" s="6" t="s">
        <v>362</v>
      </c>
    </row>
    <row r="4641">
      <c r="A4641" s="7">
        <f t="shared" si="1"/>
        <v>3836</v>
      </c>
      <c r="B4641" s="5" t="s">
        <v>4034</v>
      </c>
      <c r="C4641" s="6" t="s">
        <v>196</v>
      </c>
    </row>
    <row r="4642">
      <c r="A4642" s="7">
        <f t="shared" si="1"/>
        <v>3837</v>
      </c>
      <c r="B4642" s="5" t="s">
        <v>4035</v>
      </c>
      <c r="C4642" s="6" t="s">
        <v>681</v>
      </c>
    </row>
    <row r="4643">
      <c r="A4643" s="7">
        <f t="shared" si="1"/>
        <v>3838</v>
      </c>
      <c r="B4643" s="5" t="s">
        <v>4036</v>
      </c>
      <c r="C4643" s="6" t="s">
        <v>196</v>
      </c>
    </row>
    <row r="4644">
      <c r="A4644" s="7">
        <f t="shared" si="1"/>
        <v>3839</v>
      </c>
      <c r="B4644" s="8" t="s">
        <v>4037</v>
      </c>
      <c r="C4644" s="9" t="s">
        <v>52</v>
      </c>
    </row>
    <row r="4645">
      <c r="A4645" s="7">
        <f t="shared" si="1"/>
        <v>3840</v>
      </c>
      <c r="B4645" s="8" t="s">
        <v>4038</v>
      </c>
      <c r="C4645" s="9" t="s">
        <v>728</v>
      </c>
    </row>
    <row r="4646">
      <c r="A4646" s="7">
        <f t="shared" si="1"/>
        <v>3841</v>
      </c>
      <c r="B4646" s="5" t="s">
        <v>4039</v>
      </c>
      <c r="C4646" s="6" t="s">
        <v>727</v>
      </c>
    </row>
    <row r="4647">
      <c r="A4647" s="7">
        <f t="shared" si="1"/>
        <v>3842</v>
      </c>
      <c r="B4647" s="5" t="s">
        <v>4040</v>
      </c>
      <c r="C4647" s="6" t="s">
        <v>681</v>
      </c>
    </row>
    <row r="4648">
      <c r="A4648" s="7">
        <f t="shared" si="1"/>
        <v>3843</v>
      </c>
      <c r="B4648" s="8" t="s">
        <v>4041</v>
      </c>
      <c r="C4648" s="9" t="s">
        <v>52</v>
      </c>
    </row>
    <row r="4649">
      <c r="A4649" s="7">
        <f t="shared" si="1"/>
        <v>3844</v>
      </c>
      <c r="B4649" s="8" t="s">
        <v>4042</v>
      </c>
      <c r="C4649" s="9" t="s">
        <v>52</v>
      </c>
    </row>
    <row r="4650">
      <c r="A4650" s="7">
        <f t="shared" si="1"/>
        <v>3845</v>
      </c>
      <c r="B4650" s="8" t="s">
        <v>4043</v>
      </c>
      <c r="C4650" s="9" t="s">
        <v>52</v>
      </c>
    </row>
    <row r="4651">
      <c r="A4651" s="7">
        <f t="shared" si="1"/>
        <v>3846</v>
      </c>
      <c r="B4651" s="8" t="s">
        <v>4044</v>
      </c>
      <c r="C4651" s="9" t="s">
        <v>52</v>
      </c>
    </row>
    <row r="4652">
      <c r="A4652" s="7">
        <f t="shared" si="1"/>
        <v>3847</v>
      </c>
      <c r="B4652" s="16" t="s">
        <v>4045</v>
      </c>
      <c r="C4652" s="6" t="s">
        <v>1235</v>
      </c>
    </row>
    <row r="4653">
      <c r="A4653" s="7">
        <f t="shared" si="1"/>
        <v>3848</v>
      </c>
      <c r="B4653" s="5" t="s">
        <v>4046</v>
      </c>
      <c r="C4653" s="6" t="s">
        <v>681</v>
      </c>
    </row>
    <row r="4654">
      <c r="A4654" s="7">
        <f t="shared" si="1"/>
        <v>3849</v>
      </c>
      <c r="B4654" s="8" t="s">
        <v>4047</v>
      </c>
      <c r="C4654" s="9" t="s">
        <v>52</v>
      </c>
    </row>
    <row r="4655">
      <c r="A4655" s="7">
        <f t="shared" si="1"/>
        <v>3850</v>
      </c>
      <c r="B4655" s="8" t="s">
        <v>4048</v>
      </c>
      <c r="C4655" s="9" t="s">
        <v>52</v>
      </c>
    </row>
    <row r="4656">
      <c r="A4656" s="7">
        <f t="shared" si="1"/>
        <v>3851</v>
      </c>
      <c r="B4656" s="8" t="s">
        <v>4049</v>
      </c>
      <c r="C4656" s="9" t="s">
        <v>52</v>
      </c>
    </row>
    <row r="4657">
      <c r="A4657" s="7">
        <f t="shared" si="1"/>
        <v>3852</v>
      </c>
      <c r="B4657" s="5" t="s">
        <v>4050</v>
      </c>
      <c r="C4657" s="6" t="s">
        <v>681</v>
      </c>
    </row>
    <row r="4658">
      <c r="A4658" s="7">
        <f t="shared" si="1"/>
        <v>3853</v>
      </c>
      <c r="B4658" s="5" t="s">
        <v>4051</v>
      </c>
      <c r="C4658" s="6" t="s">
        <v>681</v>
      </c>
    </row>
    <row r="4659">
      <c r="A4659" s="7">
        <f t="shared" si="1"/>
        <v>3854</v>
      </c>
      <c r="B4659" s="5" t="s">
        <v>4052</v>
      </c>
      <c r="C4659" s="6" t="s">
        <v>681</v>
      </c>
    </row>
    <row r="4660">
      <c r="A4660" s="7">
        <f t="shared" si="1"/>
        <v>3855</v>
      </c>
      <c r="B4660" s="5" t="s">
        <v>4053</v>
      </c>
      <c r="C4660" s="6" t="s">
        <v>681</v>
      </c>
    </row>
    <row r="4661">
      <c r="A4661" s="7">
        <f t="shared" si="1"/>
        <v>3856</v>
      </c>
      <c r="B4661" s="5" t="s">
        <v>4054</v>
      </c>
      <c r="C4661" s="6" t="s">
        <v>1223</v>
      </c>
    </row>
    <row r="4662">
      <c r="A4662" s="7">
        <f t="shared" si="1"/>
        <v>3857</v>
      </c>
      <c r="B4662" s="5" t="s">
        <v>4055</v>
      </c>
      <c r="C4662" s="6" t="s">
        <v>798</v>
      </c>
    </row>
    <row r="4663">
      <c r="A4663" s="7">
        <f t="shared" si="1"/>
        <v>3858</v>
      </c>
      <c r="B4663" s="8" t="s">
        <v>4056</v>
      </c>
      <c r="C4663" s="6" t="s">
        <v>196</v>
      </c>
    </row>
    <row r="4664">
      <c r="A4664" s="7">
        <f t="shared" si="1"/>
        <v>3859</v>
      </c>
      <c r="B4664" s="8" t="s">
        <v>4057</v>
      </c>
      <c r="C4664" s="9" t="s">
        <v>52</v>
      </c>
    </row>
    <row r="4665">
      <c r="A4665" s="7">
        <f t="shared" si="1"/>
        <v>3860</v>
      </c>
      <c r="B4665" s="5" t="s">
        <v>4058</v>
      </c>
      <c r="C4665" s="6" t="s">
        <v>179</v>
      </c>
    </row>
    <row r="4666">
      <c r="A4666" s="7">
        <f t="shared" si="1"/>
        <v>3861</v>
      </c>
      <c r="B4666" s="8" t="s">
        <v>4059</v>
      </c>
      <c r="C4666" s="9" t="s">
        <v>52</v>
      </c>
    </row>
    <row r="4667">
      <c r="A4667" s="7">
        <f t="shared" si="1"/>
        <v>3862</v>
      </c>
      <c r="B4667" s="8" t="s">
        <v>4060</v>
      </c>
      <c r="C4667" s="9" t="s">
        <v>52</v>
      </c>
    </row>
    <row r="4668">
      <c r="A4668" s="7">
        <f t="shared" si="1"/>
        <v>3863</v>
      </c>
      <c r="B4668" s="8" t="s">
        <v>4061</v>
      </c>
      <c r="C4668" s="9" t="s">
        <v>52</v>
      </c>
    </row>
    <row r="4669">
      <c r="A4669" s="7">
        <f t="shared" si="1"/>
        <v>3864</v>
      </c>
      <c r="B4669" s="5" t="s">
        <v>4062</v>
      </c>
      <c r="C4669" s="6" t="s">
        <v>346</v>
      </c>
    </row>
    <row r="4670">
      <c r="A4670" s="7">
        <f t="shared" si="1"/>
        <v>3865</v>
      </c>
      <c r="B4670" s="5" t="s">
        <v>4063</v>
      </c>
      <c r="C4670" s="6" t="s">
        <v>681</v>
      </c>
    </row>
    <row r="4671">
      <c r="A4671" s="7">
        <f t="shared" si="1"/>
        <v>3866</v>
      </c>
      <c r="B4671" s="8" t="s">
        <v>4064</v>
      </c>
      <c r="C4671" s="6" t="s">
        <v>1012</v>
      </c>
    </row>
    <row r="4672">
      <c r="A4672" s="7">
        <f t="shared" si="1"/>
        <v>3866</v>
      </c>
      <c r="B4672" s="8" t="s">
        <v>4064</v>
      </c>
      <c r="C4672" s="9" t="s">
        <v>815</v>
      </c>
    </row>
    <row r="4673">
      <c r="A4673" s="7">
        <f t="shared" si="1"/>
        <v>3867</v>
      </c>
      <c r="B4673" s="5" t="s">
        <v>4065</v>
      </c>
      <c r="C4673" s="6" t="s">
        <v>142</v>
      </c>
    </row>
    <row r="4674">
      <c r="A4674" s="7">
        <f t="shared" si="1"/>
        <v>3868</v>
      </c>
      <c r="B4674" s="5" t="s">
        <v>4066</v>
      </c>
      <c r="C4674" s="6" t="s">
        <v>324</v>
      </c>
    </row>
    <row r="4675">
      <c r="A4675" s="7">
        <f t="shared" si="1"/>
        <v>3869</v>
      </c>
      <c r="B4675" s="8" t="s">
        <v>4067</v>
      </c>
      <c r="C4675" s="9" t="s">
        <v>683</v>
      </c>
    </row>
    <row r="4676">
      <c r="A4676" s="7">
        <f t="shared" si="1"/>
        <v>3870</v>
      </c>
      <c r="B4676" s="8" t="s">
        <v>4068</v>
      </c>
      <c r="C4676" s="9" t="s">
        <v>893</v>
      </c>
    </row>
    <row r="4677">
      <c r="A4677" s="7">
        <f t="shared" si="1"/>
        <v>3871</v>
      </c>
      <c r="B4677" s="8" t="s">
        <v>4069</v>
      </c>
      <c r="C4677" s="9" t="s">
        <v>72</v>
      </c>
    </row>
    <row r="4678">
      <c r="A4678" s="7">
        <f t="shared" si="1"/>
        <v>3872</v>
      </c>
      <c r="B4678" s="8" t="s">
        <v>4070</v>
      </c>
      <c r="C4678" s="9" t="s">
        <v>72</v>
      </c>
    </row>
    <row r="4679">
      <c r="A4679" s="7">
        <f t="shared" si="1"/>
        <v>3873</v>
      </c>
      <c r="B4679" s="8" t="s">
        <v>4071</v>
      </c>
      <c r="C4679" s="9" t="s">
        <v>8</v>
      </c>
    </row>
    <row r="4680">
      <c r="A4680" s="7">
        <f t="shared" si="1"/>
        <v>3874</v>
      </c>
      <c r="B4680" s="5" t="s">
        <v>4072</v>
      </c>
      <c r="C4680" s="6" t="s">
        <v>324</v>
      </c>
    </row>
    <row r="4681">
      <c r="A4681" s="7">
        <f t="shared" si="1"/>
        <v>3875</v>
      </c>
      <c r="B4681" s="8" t="s">
        <v>4073</v>
      </c>
      <c r="C4681" s="9" t="s">
        <v>8</v>
      </c>
    </row>
    <row r="4682">
      <c r="A4682" s="7">
        <f t="shared" si="1"/>
        <v>3876</v>
      </c>
      <c r="B4682" s="8" t="s">
        <v>4074</v>
      </c>
      <c r="C4682" s="9" t="s">
        <v>177</v>
      </c>
    </row>
    <row r="4683">
      <c r="A4683" s="7">
        <f t="shared" si="1"/>
        <v>3877</v>
      </c>
      <c r="B4683" s="5" t="s">
        <v>4075</v>
      </c>
      <c r="C4683" s="6" t="s">
        <v>1376</v>
      </c>
    </row>
    <row r="4684">
      <c r="A4684" s="7">
        <f t="shared" si="1"/>
        <v>3878</v>
      </c>
      <c r="B4684" s="8" t="s">
        <v>4076</v>
      </c>
      <c r="C4684" s="9" t="s">
        <v>10</v>
      </c>
    </row>
    <row r="4685">
      <c r="A4685" s="7">
        <f t="shared" si="1"/>
        <v>3878</v>
      </c>
      <c r="B4685" s="8" t="s">
        <v>4076</v>
      </c>
      <c r="C4685" s="6" t="s">
        <v>150</v>
      </c>
    </row>
    <row r="4686">
      <c r="A4686" s="7">
        <f t="shared" si="1"/>
        <v>3879</v>
      </c>
      <c r="B4686" s="5" t="s">
        <v>4077</v>
      </c>
      <c r="C4686" s="6" t="s">
        <v>1458</v>
      </c>
    </row>
    <row r="4687">
      <c r="A4687" s="7">
        <f t="shared" si="1"/>
        <v>3880</v>
      </c>
      <c r="B4687" s="5" t="s">
        <v>4078</v>
      </c>
      <c r="C4687" s="6" t="s">
        <v>1458</v>
      </c>
    </row>
    <row r="4688">
      <c r="A4688" s="7">
        <f t="shared" si="1"/>
        <v>3881</v>
      </c>
      <c r="B4688" s="5" t="s">
        <v>4079</v>
      </c>
      <c r="C4688" s="6" t="s">
        <v>1458</v>
      </c>
    </row>
    <row r="4689">
      <c r="A4689" s="7">
        <f t="shared" si="1"/>
        <v>3882</v>
      </c>
      <c r="B4689" s="5" t="s">
        <v>4080</v>
      </c>
      <c r="C4689" s="6" t="s">
        <v>989</v>
      </c>
    </row>
    <row r="4690">
      <c r="A4690" s="7">
        <f t="shared" si="1"/>
        <v>3883</v>
      </c>
      <c r="B4690" s="5" t="s">
        <v>4081</v>
      </c>
      <c r="C4690" s="6" t="s">
        <v>34</v>
      </c>
    </row>
    <row r="4691">
      <c r="A4691" s="7">
        <f t="shared" si="1"/>
        <v>3884</v>
      </c>
      <c r="B4691" s="5" t="s">
        <v>4082</v>
      </c>
      <c r="C4691" s="6" t="s">
        <v>324</v>
      </c>
    </row>
    <row r="4692">
      <c r="A4692" s="7">
        <f t="shared" si="1"/>
        <v>3885</v>
      </c>
      <c r="B4692" s="5" t="s">
        <v>4083</v>
      </c>
      <c r="C4692" s="6" t="s">
        <v>4084</v>
      </c>
    </row>
    <row r="4693">
      <c r="A4693" s="7">
        <f t="shared" si="1"/>
        <v>3886</v>
      </c>
      <c r="B4693" s="5" t="s">
        <v>4085</v>
      </c>
      <c r="C4693" s="6" t="s">
        <v>4084</v>
      </c>
    </row>
    <row r="4694">
      <c r="A4694" s="7">
        <f t="shared" si="1"/>
        <v>3886</v>
      </c>
      <c r="B4694" s="5" t="s">
        <v>4085</v>
      </c>
      <c r="C4694" s="6" t="s">
        <v>655</v>
      </c>
    </row>
    <row r="4695">
      <c r="A4695" s="7">
        <f t="shared" si="1"/>
        <v>3887</v>
      </c>
      <c r="B4695" s="5" t="s">
        <v>4086</v>
      </c>
      <c r="C4695" s="6" t="s">
        <v>4084</v>
      </c>
    </row>
    <row r="4696">
      <c r="A4696" s="7">
        <f t="shared" si="1"/>
        <v>3887</v>
      </c>
      <c r="B4696" s="5" t="s">
        <v>4086</v>
      </c>
      <c r="C4696" s="6" t="s">
        <v>4087</v>
      </c>
    </row>
    <row r="4697">
      <c r="A4697" s="7">
        <f t="shared" si="1"/>
        <v>3888</v>
      </c>
      <c r="B4697" s="5" t="s">
        <v>4088</v>
      </c>
      <c r="C4697" s="6" t="s">
        <v>4084</v>
      </c>
    </row>
    <row r="4698">
      <c r="A4698" s="7">
        <f t="shared" si="1"/>
        <v>3888</v>
      </c>
      <c r="B4698" s="5" t="s">
        <v>4088</v>
      </c>
      <c r="C4698" s="6" t="s">
        <v>655</v>
      </c>
    </row>
    <row r="4699">
      <c r="A4699" s="7">
        <f t="shared" si="1"/>
        <v>3888</v>
      </c>
      <c r="B4699" s="5" t="s">
        <v>4088</v>
      </c>
      <c r="C4699" s="6" t="s">
        <v>4089</v>
      </c>
    </row>
    <row r="4700">
      <c r="A4700" s="7">
        <f t="shared" si="1"/>
        <v>3889</v>
      </c>
      <c r="B4700" s="5" t="s">
        <v>4090</v>
      </c>
      <c r="C4700" s="6" t="s">
        <v>4084</v>
      </c>
    </row>
    <row r="4701">
      <c r="A4701" s="7">
        <f t="shared" si="1"/>
        <v>3890</v>
      </c>
      <c r="B4701" s="5" t="s">
        <v>4091</v>
      </c>
      <c r="C4701" s="6" t="s">
        <v>656</v>
      </c>
    </row>
    <row r="4702">
      <c r="A4702" s="7">
        <f t="shared" si="1"/>
        <v>3890</v>
      </c>
      <c r="B4702" s="5" t="s">
        <v>4091</v>
      </c>
      <c r="C4702" s="6" t="s">
        <v>4084</v>
      </c>
    </row>
    <row r="4703">
      <c r="A4703" s="7">
        <f t="shared" si="1"/>
        <v>3891</v>
      </c>
      <c r="B4703" s="5" t="s">
        <v>4092</v>
      </c>
      <c r="C4703" s="6" t="s">
        <v>4084</v>
      </c>
    </row>
    <row r="4704">
      <c r="A4704" s="7">
        <f t="shared" si="1"/>
        <v>3892</v>
      </c>
      <c r="B4704" s="5" t="s">
        <v>4093</v>
      </c>
      <c r="C4704" s="6" t="s">
        <v>4084</v>
      </c>
    </row>
    <row r="4705">
      <c r="A4705" s="7">
        <f t="shared" si="1"/>
        <v>3892</v>
      </c>
      <c r="B4705" s="5" t="s">
        <v>4093</v>
      </c>
      <c r="C4705" s="6" t="s">
        <v>1585</v>
      </c>
    </row>
    <row r="4706">
      <c r="A4706" s="7">
        <f t="shared" si="1"/>
        <v>3893</v>
      </c>
      <c r="B4706" s="5" t="s">
        <v>4094</v>
      </c>
      <c r="C4706" s="6" t="s">
        <v>4084</v>
      </c>
    </row>
    <row r="4707">
      <c r="A4707" s="7">
        <f t="shared" si="1"/>
        <v>3893</v>
      </c>
      <c r="B4707" s="5" t="s">
        <v>4094</v>
      </c>
      <c r="C4707" s="6" t="s">
        <v>4095</v>
      </c>
    </row>
    <row r="4708">
      <c r="A4708" s="7">
        <f t="shared" si="1"/>
        <v>3894</v>
      </c>
      <c r="B4708" s="5" t="s">
        <v>4096</v>
      </c>
      <c r="C4708" s="6" t="s">
        <v>4084</v>
      </c>
    </row>
    <row r="4709">
      <c r="A4709" s="7">
        <f t="shared" si="1"/>
        <v>3894</v>
      </c>
      <c r="B4709" s="5" t="s">
        <v>4096</v>
      </c>
      <c r="C4709" s="6" t="s">
        <v>62</v>
      </c>
    </row>
    <row r="4710">
      <c r="A4710" s="7">
        <f t="shared" si="1"/>
        <v>3895</v>
      </c>
      <c r="B4710" s="5" t="s">
        <v>4097</v>
      </c>
      <c r="C4710" s="6" t="s">
        <v>683</v>
      </c>
    </row>
    <row r="4711">
      <c r="A4711" s="7">
        <f t="shared" si="1"/>
        <v>3896</v>
      </c>
      <c r="B4711" s="5" t="s">
        <v>4098</v>
      </c>
      <c r="C4711" s="6" t="s">
        <v>4084</v>
      </c>
    </row>
    <row r="4712">
      <c r="A4712" s="7">
        <f t="shared" si="1"/>
        <v>3896</v>
      </c>
      <c r="B4712" s="5" t="s">
        <v>4098</v>
      </c>
      <c r="C4712" s="6" t="s">
        <v>132</v>
      </c>
    </row>
    <row r="4713">
      <c r="A4713" s="7">
        <f t="shared" si="1"/>
        <v>3896</v>
      </c>
      <c r="B4713" s="5" t="s">
        <v>4098</v>
      </c>
      <c r="C4713" s="6" t="s">
        <v>655</v>
      </c>
    </row>
    <row r="4714">
      <c r="A4714" s="7">
        <f t="shared" si="1"/>
        <v>3896</v>
      </c>
      <c r="B4714" s="5" t="s">
        <v>4098</v>
      </c>
      <c r="C4714" s="6" t="s">
        <v>939</v>
      </c>
    </row>
    <row r="4715">
      <c r="A4715" s="7">
        <f t="shared" si="1"/>
        <v>3897</v>
      </c>
      <c r="B4715" s="5" t="s">
        <v>4099</v>
      </c>
      <c r="C4715" s="6" t="s">
        <v>612</v>
      </c>
    </row>
    <row r="4716">
      <c r="A4716" s="7">
        <f t="shared" si="1"/>
        <v>3898</v>
      </c>
      <c r="B4716" s="5" t="s">
        <v>4100</v>
      </c>
      <c r="C4716" s="6" t="s">
        <v>4084</v>
      </c>
    </row>
    <row r="4717">
      <c r="A4717" s="7">
        <f t="shared" si="1"/>
        <v>3898</v>
      </c>
      <c r="B4717" s="5" t="s">
        <v>4100</v>
      </c>
      <c r="C4717" s="6" t="s">
        <v>62</v>
      </c>
    </row>
    <row r="4718">
      <c r="A4718" s="7">
        <f t="shared" si="1"/>
        <v>3899</v>
      </c>
      <c r="B4718" s="18" t="s">
        <v>4101</v>
      </c>
      <c r="C4718" s="20" t="s">
        <v>4084</v>
      </c>
    </row>
    <row r="4719">
      <c r="A4719" s="7">
        <f t="shared" si="1"/>
        <v>3899</v>
      </c>
      <c r="B4719" s="5" t="s">
        <v>4101</v>
      </c>
      <c r="C4719" s="6" t="s">
        <v>59</v>
      </c>
    </row>
    <row r="4720">
      <c r="A4720" s="7">
        <f t="shared" si="1"/>
        <v>3900</v>
      </c>
      <c r="B4720" s="5" t="s">
        <v>4102</v>
      </c>
      <c r="C4720" s="6" t="s">
        <v>4084</v>
      </c>
    </row>
    <row r="4721">
      <c r="A4721" s="7">
        <f t="shared" si="1"/>
        <v>3900</v>
      </c>
      <c r="B4721" s="5" t="s">
        <v>4102</v>
      </c>
      <c r="C4721" s="6" t="s">
        <v>655</v>
      </c>
    </row>
    <row r="4722">
      <c r="A4722" s="7">
        <f t="shared" si="1"/>
        <v>3900</v>
      </c>
      <c r="B4722" s="5" t="s">
        <v>4102</v>
      </c>
      <c r="C4722" s="6" t="s">
        <v>379</v>
      </c>
    </row>
    <row r="4723">
      <c r="A4723" s="7">
        <f t="shared" si="1"/>
        <v>3901</v>
      </c>
      <c r="B4723" s="5" t="s">
        <v>4103</v>
      </c>
      <c r="C4723" s="6" t="s">
        <v>4084</v>
      </c>
    </row>
    <row r="4724">
      <c r="A4724" s="7">
        <f t="shared" si="1"/>
        <v>3902</v>
      </c>
      <c r="B4724" s="5" t="s">
        <v>4104</v>
      </c>
      <c r="C4724" s="6" t="s">
        <v>4084</v>
      </c>
    </row>
    <row r="4725">
      <c r="A4725" s="7">
        <f t="shared" si="1"/>
        <v>3903</v>
      </c>
      <c r="B4725" s="5" t="s">
        <v>4105</v>
      </c>
      <c r="C4725" s="6" t="s">
        <v>4084</v>
      </c>
    </row>
    <row r="4726">
      <c r="A4726" s="7">
        <f t="shared" si="1"/>
        <v>3903</v>
      </c>
      <c r="B4726" s="5" t="s">
        <v>4105</v>
      </c>
      <c r="C4726" s="6" t="s">
        <v>467</v>
      </c>
    </row>
    <row r="4727">
      <c r="A4727" s="7">
        <f t="shared" si="1"/>
        <v>3904</v>
      </c>
      <c r="B4727" s="5" t="s">
        <v>4106</v>
      </c>
      <c r="C4727" s="6" t="s">
        <v>4084</v>
      </c>
    </row>
    <row r="4728">
      <c r="A4728" s="7">
        <f t="shared" si="1"/>
        <v>3904</v>
      </c>
      <c r="B4728" s="5" t="s">
        <v>4106</v>
      </c>
      <c r="C4728" s="6" t="s">
        <v>150</v>
      </c>
    </row>
    <row r="4729">
      <c r="A4729" s="7">
        <f t="shared" si="1"/>
        <v>3905</v>
      </c>
      <c r="B4729" s="5" t="s">
        <v>4107</v>
      </c>
      <c r="C4729" s="6" t="s">
        <v>4084</v>
      </c>
    </row>
    <row r="4730">
      <c r="A4730" s="7">
        <f t="shared" si="1"/>
        <v>3905</v>
      </c>
      <c r="B4730" s="5" t="s">
        <v>4107</v>
      </c>
      <c r="C4730" s="6" t="s">
        <v>50</v>
      </c>
    </row>
    <row r="4731">
      <c r="A4731" s="7">
        <f t="shared" si="1"/>
        <v>3906</v>
      </c>
      <c r="B4731" s="5" t="s">
        <v>4108</v>
      </c>
      <c r="C4731" s="6" t="s">
        <v>4084</v>
      </c>
    </row>
    <row r="4732">
      <c r="A4732" s="7">
        <f t="shared" si="1"/>
        <v>3906</v>
      </c>
      <c r="B4732" s="5" t="s">
        <v>4108</v>
      </c>
      <c r="C4732" s="6" t="s">
        <v>40</v>
      </c>
    </row>
    <row r="4733">
      <c r="A4733" s="7">
        <f t="shared" si="1"/>
        <v>3907</v>
      </c>
      <c r="B4733" s="5" t="s">
        <v>4109</v>
      </c>
      <c r="C4733" s="6" t="s">
        <v>4084</v>
      </c>
    </row>
    <row r="4734">
      <c r="A4734" s="7">
        <f t="shared" si="1"/>
        <v>3908</v>
      </c>
      <c r="B4734" s="5" t="s">
        <v>4110</v>
      </c>
      <c r="C4734" s="6" t="s">
        <v>4084</v>
      </c>
    </row>
    <row r="4735">
      <c r="A4735" s="7">
        <f t="shared" si="1"/>
        <v>3908</v>
      </c>
      <c r="B4735" s="5" t="s">
        <v>4110</v>
      </c>
      <c r="C4735" s="6" t="s">
        <v>50</v>
      </c>
    </row>
    <row r="4736">
      <c r="A4736" s="7">
        <f t="shared" si="1"/>
        <v>3909</v>
      </c>
      <c r="B4736" s="5" t="s">
        <v>4111</v>
      </c>
      <c r="C4736" s="6" t="s">
        <v>4084</v>
      </c>
    </row>
    <row r="4737">
      <c r="A4737" s="7">
        <f t="shared" si="1"/>
        <v>3909</v>
      </c>
      <c r="B4737" s="5" t="s">
        <v>4111</v>
      </c>
      <c r="C4737" s="6" t="s">
        <v>69</v>
      </c>
    </row>
    <row r="4738">
      <c r="A4738" s="7">
        <f t="shared" si="1"/>
        <v>3910</v>
      </c>
      <c r="B4738" s="5" t="s">
        <v>4112</v>
      </c>
      <c r="C4738" s="6" t="s">
        <v>4084</v>
      </c>
    </row>
    <row r="4739">
      <c r="A4739" s="7">
        <f t="shared" si="1"/>
        <v>3910</v>
      </c>
      <c r="B4739" s="5" t="s">
        <v>4112</v>
      </c>
      <c r="C4739" s="6" t="s">
        <v>50</v>
      </c>
    </row>
    <row r="4740">
      <c r="A4740" s="7">
        <f t="shared" si="1"/>
        <v>3911</v>
      </c>
      <c r="B4740" s="5" t="s">
        <v>4113</v>
      </c>
      <c r="C4740" s="6" t="s">
        <v>4084</v>
      </c>
    </row>
    <row r="4741">
      <c r="A4741" s="7">
        <f t="shared" si="1"/>
        <v>3911</v>
      </c>
      <c r="B4741" s="5" t="s">
        <v>4113</v>
      </c>
      <c r="C4741" s="6" t="s">
        <v>815</v>
      </c>
    </row>
    <row r="4742">
      <c r="A4742" s="7">
        <f t="shared" si="1"/>
        <v>3912</v>
      </c>
      <c r="B4742" s="5" t="s">
        <v>4114</v>
      </c>
      <c r="C4742" s="6" t="s">
        <v>1223</v>
      </c>
    </row>
    <row r="4743">
      <c r="A4743" s="7">
        <f t="shared" si="1"/>
        <v>3913</v>
      </c>
      <c r="B4743" s="5" t="s">
        <v>4115</v>
      </c>
      <c r="C4743" s="6" t="s">
        <v>4084</v>
      </c>
    </row>
    <row r="4744">
      <c r="A4744" s="7">
        <f t="shared" si="1"/>
        <v>3913</v>
      </c>
      <c r="B4744" s="5" t="s">
        <v>4115</v>
      </c>
      <c r="C4744" s="6" t="s">
        <v>1743</v>
      </c>
    </row>
    <row r="4745">
      <c r="A4745" s="7">
        <f t="shared" si="1"/>
        <v>3914</v>
      </c>
      <c r="B4745" s="5" t="s">
        <v>4116</v>
      </c>
      <c r="C4745" s="6" t="s">
        <v>4084</v>
      </c>
    </row>
    <row r="4746">
      <c r="A4746" s="7">
        <f t="shared" si="1"/>
        <v>3914</v>
      </c>
      <c r="B4746" s="5" t="s">
        <v>4116</v>
      </c>
      <c r="C4746" s="6" t="s">
        <v>1262</v>
      </c>
    </row>
    <row r="4747">
      <c r="A4747" s="7">
        <f t="shared" si="1"/>
        <v>3914</v>
      </c>
      <c r="B4747" s="5" t="s">
        <v>4116</v>
      </c>
      <c r="C4747" s="6" t="s">
        <v>989</v>
      </c>
    </row>
    <row r="4748">
      <c r="A4748" s="7">
        <f t="shared" si="1"/>
        <v>3914</v>
      </c>
      <c r="B4748" s="5" t="s">
        <v>4116</v>
      </c>
      <c r="C4748" s="6" t="s">
        <v>1371</v>
      </c>
    </row>
    <row r="4749">
      <c r="A4749" s="7">
        <f t="shared" si="1"/>
        <v>3914</v>
      </c>
      <c r="B4749" s="5" t="s">
        <v>4116</v>
      </c>
      <c r="C4749" s="6" t="s">
        <v>416</v>
      </c>
    </row>
    <row r="4750">
      <c r="A4750" s="7">
        <f t="shared" si="1"/>
        <v>3915</v>
      </c>
      <c r="B4750" s="5" t="s">
        <v>4117</v>
      </c>
      <c r="C4750" s="6" t="s">
        <v>4084</v>
      </c>
    </row>
    <row r="4751">
      <c r="A4751" s="7">
        <f t="shared" si="1"/>
        <v>3915</v>
      </c>
      <c r="B4751" s="5" t="s">
        <v>4117</v>
      </c>
      <c r="C4751" s="6" t="s">
        <v>4118</v>
      </c>
    </row>
    <row r="4752">
      <c r="A4752" s="7">
        <f t="shared" si="1"/>
        <v>3916</v>
      </c>
      <c r="B4752" s="5" t="s">
        <v>4119</v>
      </c>
      <c r="C4752" s="6" t="s">
        <v>4084</v>
      </c>
    </row>
    <row r="4753">
      <c r="A4753" s="7">
        <f t="shared" si="1"/>
        <v>3916</v>
      </c>
      <c r="B4753" s="5" t="s">
        <v>4119</v>
      </c>
      <c r="C4753" s="6" t="s">
        <v>467</v>
      </c>
    </row>
    <row r="4754">
      <c r="A4754" s="7">
        <f t="shared" si="1"/>
        <v>3917</v>
      </c>
      <c r="B4754" s="5" t="s">
        <v>4120</v>
      </c>
      <c r="C4754" s="6" t="s">
        <v>4084</v>
      </c>
    </row>
    <row r="4755">
      <c r="A4755" s="7">
        <f t="shared" si="1"/>
        <v>3917</v>
      </c>
      <c r="B4755" s="5" t="s">
        <v>4120</v>
      </c>
      <c r="C4755" s="6" t="s">
        <v>326</v>
      </c>
    </row>
    <row r="4756">
      <c r="A4756" s="7">
        <f t="shared" si="1"/>
        <v>3918</v>
      </c>
      <c r="B4756" s="5" t="s">
        <v>4121</v>
      </c>
      <c r="C4756" s="6" t="s">
        <v>655</v>
      </c>
    </row>
    <row r="4757">
      <c r="A4757" s="7">
        <f t="shared" si="1"/>
        <v>3918</v>
      </c>
      <c r="B4757" s="5" t="s">
        <v>4121</v>
      </c>
      <c r="C4757" s="6" t="s">
        <v>4122</v>
      </c>
    </row>
    <row r="4758">
      <c r="A4758" s="7">
        <f t="shared" si="1"/>
        <v>3918</v>
      </c>
      <c r="B4758" s="5" t="s">
        <v>4121</v>
      </c>
      <c r="C4758" s="6" t="s">
        <v>24</v>
      </c>
    </row>
    <row r="4759">
      <c r="A4759" s="7">
        <f t="shared" si="1"/>
        <v>3919</v>
      </c>
      <c r="B4759" s="5" t="s">
        <v>4123</v>
      </c>
      <c r="C4759" s="6" t="s">
        <v>4084</v>
      </c>
    </row>
    <row r="4760">
      <c r="A4760" s="7">
        <f t="shared" si="1"/>
        <v>3919</v>
      </c>
      <c r="B4760" s="5" t="s">
        <v>4123</v>
      </c>
      <c r="C4760" s="6" t="s">
        <v>655</v>
      </c>
    </row>
    <row r="4761">
      <c r="A4761" s="7">
        <f t="shared" si="1"/>
        <v>3920</v>
      </c>
      <c r="B4761" s="8" t="s">
        <v>4124</v>
      </c>
      <c r="C4761" s="9" t="s">
        <v>416</v>
      </c>
    </row>
    <row r="4762">
      <c r="A4762" s="7">
        <f t="shared" si="1"/>
        <v>3921</v>
      </c>
      <c r="B4762" s="5" t="s">
        <v>4125</v>
      </c>
      <c r="C4762" s="6" t="s">
        <v>765</v>
      </c>
    </row>
    <row r="4763">
      <c r="A4763" s="7">
        <f t="shared" si="1"/>
        <v>3922</v>
      </c>
      <c r="B4763" s="5" t="s">
        <v>4126</v>
      </c>
      <c r="C4763" s="6" t="s">
        <v>4084</v>
      </c>
    </row>
    <row r="4764">
      <c r="A4764" s="7">
        <f t="shared" si="1"/>
        <v>3922</v>
      </c>
      <c r="B4764" s="5" t="s">
        <v>4126</v>
      </c>
      <c r="C4764" s="6" t="s">
        <v>656</v>
      </c>
    </row>
    <row r="4765">
      <c r="A4765" s="7">
        <f t="shared" si="1"/>
        <v>3922</v>
      </c>
      <c r="B4765" s="5" t="s">
        <v>4126</v>
      </c>
      <c r="C4765" s="6" t="s">
        <v>40</v>
      </c>
    </row>
    <row r="4766">
      <c r="A4766" s="7">
        <f t="shared" si="1"/>
        <v>3923</v>
      </c>
      <c r="B4766" s="5" t="s">
        <v>4127</v>
      </c>
      <c r="C4766" s="6" t="s">
        <v>4084</v>
      </c>
    </row>
    <row r="4767">
      <c r="A4767" s="7">
        <f t="shared" si="1"/>
        <v>3923</v>
      </c>
      <c r="B4767" s="5" t="s">
        <v>4127</v>
      </c>
      <c r="C4767" s="6" t="s">
        <v>656</v>
      </c>
    </row>
    <row r="4768">
      <c r="A4768" s="7">
        <f t="shared" si="1"/>
        <v>3923</v>
      </c>
      <c r="B4768" s="5" t="s">
        <v>4127</v>
      </c>
      <c r="C4768" s="6" t="s">
        <v>1007</v>
      </c>
    </row>
    <row r="4769">
      <c r="A4769" s="7">
        <f t="shared" si="1"/>
        <v>3924</v>
      </c>
      <c r="B4769" s="5" t="s">
        <v>4128</v>
      </c>
      <c r="C4769" s="6" t="s">
        <v>4084</v>
      </c>
    </row>
    <row r="4770">
      <c r="A4770" s="7">
        <f t="shared" si="1"/>
        <v>3924</v>
      </c>
      <c r="B4770" s="5" t="s">
        <v>4128</v>
      </c>
      <c r="C4770" s="6" t="s">
        <v>655</v>
      </c>
    </row>
    <row r="4771">
      <c r="A4771" s="7">
        <f t="shared" si="1"/>
        <v>3925</v>
      </c>
      <c r="B4771" s="5" t="s">
        <v>4129</v>
      </c>
      <c r="C4771" s="6" t="s">
        <v>4084</v>
      </c>
    </row>
    <row r="4772">
      <c r="A4772" s="7">
        <f t="shared" si="1"/>
        <v>3925</v>
      </c>
      <c r="B4772" s="5" t="s">
        <v>4129</v>
      </c>
      <c r="C4772" s="6" t="s">
        <v>656</v>
      </c>
    </row>
    <row r="4773">
      <c r="A4773" s="7">
        <f t="shared" si="1"/>
        <v>3926</v>
      </c>
      <c r="B4773" s="5" t="s">
        <v>4130</v>
      </c>
      <c r="C4773" s="6" t="s">
        <v>4084</v>
      </c>
    </row>
    <row r="4774">
      <c r="A4774" s="7">
        <f t="shared" si="1"/>
        <v>3926</v>
      </c>
      <c r="B4774" s="5" t="s">
        <v>4130</v>
      </c>
      <c r="C4774" s="6" t="s">
        <v>655</v>
      </c>
    </row>
    <row r="4775">
      <c r="A4775" s="7">
        <f t="shared" si="1"/>
        <v>3927</v>
      </c>
      <c r="B4775" s="5" t="s">
        <v>4131</v>
      </c>
      <c r="C4775" s="6" t="s">
        <v>4084</v>
      </c>
    </row>
    <row r="4776">
      <c r="A4776" s="7">
        <f t="shared" si="1"/>
        <v>3927</v>
      </c>
      <c r="B4776" s="5" t="s">
        <v>4131</v>
      </c>
      <c r="C4776" s="6" t="s">
        <v>4132</v>
      </c>
    </row>
    <row r="4777">
      <c r="A4777" s="7">
        <f t="shared" si="1"/>
        <v>3928</v>
      </c>
      <c r="B4777" s="5" t="s">
        <v>4133</v>
      </c>
      <c r="C4777" s="6" t="s">
        <v>4084</v>
      </c>
    </row>
    <row r="4778">
      <c r="A4778" s="7">
        <f t="shared" si="1"/>
        <v>3928</v>
      </c>
      <c r="B4778" s="5" t="s">
        <v>4133</v>
      </c>
      <c r="C4778" s="6" t="s">
        <v>4134</v>
      </c>
    </row>
    <row r="4779">
      <c r="A4779" s="7">
        <f t="shared" si="1"/>
        <v>3928</v>
      </c>
      <c r="B4779" s="5" t="s">
        <v>4133</v>
      </c>
      <c r="C4779" s="6" t="s">
        <v>162</v>
      </c>
    </row>
    <row r="4780">
      <c r="A4780" s="7">
        <f t="shared" si="1"/>
        <v>3929</v>
      </c>
      <c r="B4780" s="5" t="s">
        <v>4135</v>
      </c>
      <c r="C4780" s="6" t="s">
        <v>4084</v>
      </c>
    </row>
    <row r="4781">
      <c r="A4781" s="7">
        <f t="shared" si="1"/>
        <v>3929</v>
      </c>
      <c r="B4781" s="5" t="s">
        <v>4135</v>
      </c>
      <c r="C4781" s="6" t="s">
        <v>69</v>
      </c>
    </row>
    <row r="4782">
      <c r="A4782" s="7">
        <f t="shared" si="1"/>
        <v>3929</v>
      </c>
      <c r="B4782" s="5" t="s">
        <v>4135</v>
      </c>
      <c r="C4782" s="6" t="s">
        <v>40</v>
      </c>
    </row>
    <row r="4783">
      <c r="A4783" s="7">
        <f t="shared" si="1"/>
        <v>3930</v>
      </c>
      <c r="B4783" s="5" t="s">
        <v>4136</v>
      </c>
      <c r="C4783" s="6" t="s">
        <v>4084</v>
      </c>
    </row>
    <row r="4784">
      <c r="A4784" s="7">
        <f t="shared" si="1"/>
        <v>3931</v>
      </c>
      <c r="B4784" s="5" t="s">
        <v>4137</v>
      </c>
      <c r="C4784" s="6" t="s">
        <v>4084</v>
      </c>
    </row>
    <row r="4785">
      <c r="A4785" s="7">
        <f t="shared" si="1"/>
        <v>3932</v>
      </c>
      <c r="B4785" s="5" t="s">
        <v>4138</v>
      </c>
      <c r="C4785" s="6" t="s">
        <v>48</v>
      </c>
    </row>
    <row r="4786">
      <c r="A4786" s="7">
        <f t="shared" si="1"/>
        <v>3933</v>
      </c>
      <c r="B4786" s="5" t="s">
        <v>4139</v>
      </c>
      <c r="C4786" s="6" t="s">
        <v>324</v>
      </c>
    </row>
    <row r="4787">
      <c r="A4787" s="7">
        <f t="shared" si="1"/>
        <v>3934</v>
      </c>
      <c r="B4787" s="5" t="s">
        <v>4140</v>
      </c>
      <c r="C4787" s="6" t="s">
        <v>324</v>
      </c>
    </row>
    <row r="4788">
      <c r="A4788" s="7">
        <f t="shared" si="1"/>
        <v>3935</v>
      </c>
      <c r="B4788" s="8" t="s">
        <v>4141</v>
      </c>
      <c r="C4788" s="9" t="s">
        <v>815</v>
      </c>
    </row>
    <row r="4789">
      <c r="A4789" s="7">
        <f t="shared" si="1"/>
        <v>3936</v>
      </c>
      <c r="B4789" s="8" t="s">
        <v>4142</v>
      </c>
      <c r="C4789" s="9" t="s">
        <v>815</v>
      </c>
    </row>
    <row r="4790">
      <c r="A4790" s="7">
        <f t="shared" si="1"/>
        <v>3937</v>
      </c>
      <c r="B4790" s="5" t="s">
        <v>4143</v>
      </c>
      <c r="C4790" s="6" t="s">
        <v>1207</v>
      </c>
    </row>
    <row r="4791">
      <c r="A4791" s="7">
        <f t="shared" si="1"/>
        <v>3938</v>
      </c>
      <c r="B4791" s="8" t="s">
        <v>4144</v>
      </c>
      <c r="C4791" s="9" t="s">
        <v>815</v>
      </c>
    </row>
    <row r="4792">
      <c r="A4792" s="7">
        <f t="shared" si="1"/>
        <v>3939</v>
      </c>
      <c r="B4792" s="8" t="s">
        <v>4145</v>
      </c>
      <c r="C4792" s="9" t="s">
        <v>10</v>
      </c>
    </row>
    <row r="4793">
      <c r="A4793" s="7">
        <f t="shared" si="1"/>
        <v>3939</v>
      </c>
      <c r="B4793" s="8" t="s">
        <v>4145</v>
      </c>
      <c r="C4793" s="9" t="s">
        <v>60</v>
      </c>
    </row>
    <row r="4794">
      <c r="A4794" s="7">
        <f t="shared" si="1"/>
        <v>3939</v>
      </c>
      <c r="B4794" s="8" t="s">
        <v>4145</v>
      </c>
      <c r="C4794" s="9" t="s">
        <v>162</v>
      </c>
    </row>
    <row r="4795">
      <c r="A4795" s="7">
        <f t="shared" si="1"/>
        <v>3940</v>
      </c>
      <c r="B4795" s="8" t="s">
        <v>4146</v>
      </c>
      <c r="C4795" s="6" t="s">
        <v>90</v>
      </c>
    </row>
    <row r="4796">
      <c r="A4796" s="7">
        <f t="shared" si="1"/>
        <v>3940</v>
      </c>
      <c r="B4796" s="8" t="s">
        <v>4146</v>
      </c>
      <c r="C4796" s="9" t="s">
        <v>60</v>
      </c>
    </row>
    <row r="4797">
      <c r="A4797" s="7">
        <f t="shared" si="1"/>
        <v>3941</v>
      </c>
      <c r="B4797" s="5" t="s">
        <v>4147</v>
      </c>
      <c r="C4797" s="6" t="s">
        <v>471</v>
      </c>
    </row>
    <row r="4798">
      <c r="A4798" s="7">
        <f t="shared" si="1"/>
        <v>3942</v>
      </c>
      <c r="B4798" s="8" t="s">
        <v>4148</v>
      </c>
      <c r="C4798" s="9" t="s">
        <v>83</v>
      </c>
    </row>
    <row r="4799">
      <c r="A4799" s="7">
        <f t="shared" si="1"/>
        <v>3943</v>
      </c>
      <c r="B4799" s="8" t="s">
        <v>4149</v>
      </c>
      <c r="C4799" s="9" t="s">
        <v>40</v>
      </c>
    </row>
    <row r="4800">
      <c r="A4800" s="7">
        <f t="shared" si="1"/>
        <v>3944</v>
      </c>
      <c r="B4800" s="8" t="s">
        <v>4150</v>
      </c>
      <c r="C4800" s="9" t="s">
        <v>88</v>
      </c>
    </row>
    <row r="4801">
      <c r="A4801" s="7">
        <f t="shared" si="1"/>
        <v>3945</v>
      </c>
      <c r="B4801" s="5" t="s">
        <v>4151</v>
      </c>
      <c r="C4801" s="6" t="s">
        <v>785</v>
      </c>
    </row>
    <row r="4802">
      <c r="A4802" s="7">
        <f t="shared" si="1"/>
        <v>3946</v>
      </c>
      <c r="B4802" s="8" t="s">
        <v>4152</v>
      </c>
      <c r="C4802" s="9" t="s">
        <v>56</v>
      </c>
    </row>
    <row r="4803">
      <c r="A4803" s="7">
        <f t="shared" si="1"/>
        <v>3947</v>
      </c>
      <c r="B4803" s="5" t="s">
        <v>4153</v>
      </c>
      <c r="C4803" s="6" t="s">
        <v>1394</v>
      </c>
    </row>
    <row r="4804">
      <c r="A4804" s="7">
        <f t="shared" si="1"/>
        <v>3948</v>
      </c>
      <c r="B4804" s="5" t="s">
        <v>4154</v>
      </c>
      <c r="C4804" s="6" t="s">
        <v>621</v>
      </c>
    </row>
    <row r="4805">
      <c r="A4805" s="7">
        <f t="shared" si="1"/>
        <v>3949</v>
      </c>
      <c r="B4805" s="5" t="s">
        <v>4155</v>
      </c>
      <c r="C4805" s="6" t="s">
        <v>798</v>
      </c>
    </row>
    <row r="4806">
      <c r="A4806" s="7">
        <f t="shared" si="1"/>
        <v>3950</v>
      </c>
      <c r="B4806" s="5" t="s">
        <v>4156</v>
      </c>
      <c r="C4806" s="6" t="s">
        <v>1290</v>
      </c>
    </row>
    <row r="4807">
      <c r="A4807" s="7">
        <f t="shared" si="1"/>
        <v>3951</v>
      </c>
      <c r="B4807" s="5" t="s">
        <v>4157</v>
      </c>
      <c r="C4807" s="6" t="s">
        <v>420</v>
      </c>
    </row>
    <row r="4808">
      <c r="A4808" s="7">
        <f t="shared" si="1"/>
        <v>3952</v>
      </c>
      <c r="B4808" s="5" t="s">
        <v>4158</v>
      </c>
      <c r="C4808" s="6" t="s">
        <v>785</v>
      </c>
    </row>
    <row r="4809">
      <c r="A4809" s="7">
        <f t="shared" si="1"/>
        <v>3953</v>
      </c>
      <c r="B4809" s="5" t="s">
        <v>4159</v>
      </c>
      <c r="C4809" s="6" t="s">
        <v>621</v>
      </c>
    </row>
    <row r="4810">
      <c r="A4810" s="7">
        <f t="shared" si="1"/>
        <v>3954</v>
      </c>
      <c r="B4810" s="8" t="s">
        <v>4160</v>
      </c>
      <c r="C4810" s="9" t="s">
        <v>818</v>
      </c>
    </row>
    <row r="4811">
      <c r="A4811" s="7">
        <f t="shared" si="1"/>
        <v>3955</v>
      </c>
      <c r="B4811" s="5" t="s">
        <v>4161</v>
      </c>
      <c r="C4811" s="6" t="s">
        <v>1324</v>
      </c>
    </row>
    <row r="4812" ht="13.5" customHeight="1">
      <c r="A4812" s="7">
        <f t="shared" si="1"/>
        <v>3956</v>
      </c>
      <c r="B4812" s="16" t="s">
        <v>4162</v>
      </c>
      <c r="C4812" s="6" t="s">
        <v>1235</v>
      </c>
    </row>
    <row r="4813">
      <c r="A4813" s="7">
        <f t="shared" si="1"/>
        <v>3957</v>
      </c>
      <c r="B4813" s="8" t="s">
        <v>4163</v>
      </c>
      <c r="C4813" s="9" t="s">
        <v>40</v>
      </c>
    </row>
    <row r="4814">
      <c r="A4814" s="7">
        <f t="shared" si="1"/>
        <v>3958</v>
      </c>
      <c r="B4814" s="5" t="s">
        <v>4164</v>
      </c>
      <c r="C4814" s="6" t="s">
        <v>346</v>
      </c>
    </row>
    <row r="4815">
      <c r="A4815" s="7">
        <f t="shared" si="1"/>
        <v>3959</v>
      </c>
      <c r="B4815" s="8" t="s">
        <v>4165</v>
      </c>
      <c r="C4815" s="9" t="s">
        <v>1169</v>
      </c>
    </row>
    <row r="4816">
      <c r="A4816" s="7">
        <f t="shared" si="1"/>
        <v>3960</v>
      </c>
      <c r="B4816" s="8" t="s">
        <v>4166</v>
      </c>
      <c r="C4816" s="9" t="s">
        <v>40</v>
      </c>
    </row>
    <row r="4817">
      <c r="A4817" s="7">
        <f t="shared" si="1"/>
        <v>3961</v>
      </c>
      <c r="B4817" s="15" t="s">
        <v>4167</v>
      </c>
      <c r="C4817" s="11" t="s">
        <v>423</v>
      </c>
    </row>
    <row r="4818">
      <c r="A4818" s="7">
        <f t="shared" si="1"/>
        <v>3962</v>
      </c>
      <c r="B4818" s="5" t="s">
        <v>4168</v>
      </c>
      <c r="C4818" s="6" t="s">
        <v>1369</v>
      </c>
    </row>
    <row r="4819">
      <c r="A4819" s="7">
        <f t="shared" si="1"/>
        <v>3962</v>
      </c>
      <c r="B4819" s="5" t="s">
        <v>4168</v>
      </c>
      <c r="C4819" s="6" t="s">
        <v>46</v>
      </c>
    </row>
    <row r="4820">
      <c r="A4820" s="7">
        <f t="shared" si="1"/>
        <v>3963</v>
      </c>
      <c r="B4820" s="8" t="s">
        <v>4169</v>
      </c>
      <c r="C4820" s="9" t="s">
        <v>616</v>
      </c>
    </row>
    <row r="4821">
      <c r="A4821" s="7">
        <f t="shared" si="1"/>
        <v>3964</v>
      </c>
      <c r="B4821" s="5" t="s">
        <v>4170</v>
      </c>
      <c r="C4821" s="6" t="s">
        <v>367</v>
      </c>
    </row>
    <row r="4822">
      <c r="A4822" s="7">
        <f t="shared" si="1"/>
        <v>3965</v>
      </c>
      <c r="B4822" s="8" t="s">
        <v>4171</v>
      </c>
      <c r="C4822" s="9" t="s">
        <v>65</v>
      </c>
    </row>
    <row r="4823">
      <c r="A4823" s="7">
        <f t="shared" si="1"/>
        <v>3966</v>
      </c>
      <c r="B4823" s="8" t="s">
        <v>4172</v>
      </c>
      <c r="C4823" s="9" t="s">
        <v>46</v>
      </c>
    </row>
    <row r="4824">
      <c r="A4824" s="7">
        <f t="shared" si="1"/>
        <v>3967</v>
      </c>
      <c r="B4824" s="8" t="s">
        <v>4173</v>
      </c>
      <c r="C4824" s="9" t="s">
        <v>815</v>
      </c>
    </row>
    <row r="4825">
      <c r="A4825" s="7">
        <f t="shared" si="1"/>
        <v>3968</v>
      </c>
      <c r="B4825" s="8" t="s">
        <v>4174</v>
      </c>
      <c r="C4825" s="9" t="s">
        <v>40</v>
      </c>
    </row>
    <row r="4826">
      <c r="A4826" s="7">
        <f t="shared" si="1"/>
        <v>3969</v>
      </c>
      <c r="B4826" s="5" t="s">
        <v>4175</v>
      </c>
      <c r="C4826" s="6" t="s">
        <v>97</v>
      </c>
    </row>
    <row r="4827">
      <c r="A4827" s="7">
        <f t="shared" si="1"/>
        <v>3970</v>
      </c>
      <c r="B4827" s="8" t="s">
        <v>4176</v>
      </c>
      <c r="C4827" s="9" t="s">
        <v>40</v>
      </c>
    </row>
    <row r="4828">
      <c r="A4828" s="7">
        <f t="shared" si="1"/>
        <v>3971</v>
      </c>
      <c r="B4828" s="8" t="s">
        <v>4177</v>
      </c>
      <c r="C4828" s="9" t="s">
        <v>835</v>
      </c>
    </row>
    <row r="4829">
      <c r="A4829" s="7">
        <f t="shared" si="1"/>
        <v>3972</v>
      </c>
      <c r="B4829" s="8" t="s">
        <v>4178</v>
      </c>
      <c r="C4829" s="9" t="s">
        <v>40</v>
      </c>
    </row>
    <row r="4830">
      <c r="A4830" s="7">
        <f t="shared" si="1"/>
        <v>3973</v>
      </c>
      <c r="B4830" s="5" t="s">
        <v>4179</v>
      </c>
      <c r="C4830" s="6" t="s">
        <v>40</v>
      </c>
    </row>
    <row r="4831">
      <c r="A4831" s="7">
        <f t="shared" si="1"/>
        <v>3974</v>
      </c>
      <c r="B4831" s="8" t="s">
        <v>4180</v>
      </c>
      <c r="C4831" s="9" t="s">
        <v>64</v>
      </c>
    </row>
    <row r="4832">
      <c r="A4832" s="7">
        <f t="shared" si="1"/>
        <v>3975</v>
      </c>
      <c r="B4832" s="8" t="s">
        <v>4181</v>
      </c>
      <c r="C4832" s="9" t="s">
        <v>815</v>
      </c>
    </row>
    <row r="4833">
      <c r="A4833" s="7">
        <f t="shared" si="1"/>
        <v>3976</v>
      </c>
      <c r="B4833" s="5" t="s">
        <v>4182</v>
      </c>
      <c r="C4833" s="6" t="s">
        <v>1378</v>
      </c>
    </row>
    <row r="4834">
      <c r="A4834" s="7">
        <f t="shared" si="1"/>
        <v>3977</v>
      </c>
      <c r="B4834" s="8" t="s">
        <v>4183</v>
      </c>
      <c r="C4834" s="9" t="s">
        <v>40</v>
      </c>
    </row>
    <row r="4835">
      <c r="A4835" s="7">
        <f t="shared" si="1"/>
        <v>3978</v>
      </c>
      <c r="B4835" s="8" t="s">
        <v>4184</v>
      </c>
      <c r="C4835" s="9" t="s">
        <v>142</v>
      </c>
    </row>
    <row r="4836">
      <c r="A4836" s="7">
        <f t="shared" si="1"/>
        <v>3979</v>
      </c>
      <c r="B4836" s="5" t="s">
        <v>4185</v>
      </c>
      <c r="C4836" s="6" t="s">
        <v>1007</v>
      </c>
    </row>
    <row r="4837">
      <c r="A4837" s="7">
        <f t="shared" si="1"/>
        <v>3979</v>
      </c>
      <c r="B4837" s="5" t="s">
        <v>4185</v>
      </c>
      <c r="C4837" s="6" t="s">
        <v>656</v>
      </c>
    </row>
    <row r="4838">
      <c r="A4838" s="7">
        <f t="shared" si="1"/>
        <v>3980</v>
      </c>
      <c r="B4838" s="8" t="s">
        <v>4186</v>
      </c>
      <c r="C4838" s="9" t="s">
        <v>835</v>
      </c>
    </row>
    <row r="4839">
      <c r="A4839" s="7">
        <f t="shared" si="1"/>
        <v>3981</v>
      </c>
      <c r="B4839" s="5" t="s">
        <v>4187</v>
      </c>
      <c r="C4839" s="6" t="s">
        <v>1378</v>
      </c>
    </row>
    <row r="4840">
      <c r="A4840" s="7">
        <f t="shared" si="1"/>
        <v>3982</v>
      </c>
      <c r="B4840" s="5" t="s">
        <v>4188</v>
      </c>
      <c r="C4840" s="6" t="s">
        <v>142</v>
      </c>
    </row>
    <row r="4841">
      <c r="A4841" s="7">
        <f t="shared" si="1"/>
        <v>3983</v>
      </c>
      <c r="B4841" s="5" t="s">
        <v>4189</v>
      </c>
      <c r="C4841" s="6" t="s">
        <v>655</v>
      </c>
    </row>
    <row r="4842">
      <c r="A4842" s="7">
        <f t="shared" si="1"/>
        <v>3983</v>
      </c>
      <c r="B4842" s="5" t="s">
        <v>4189</v>
      </c>
      <c r="C4842" s="6" t="s">
        <v>656</v>
      </c>
    </row>
    <row r="4843">
      <c r="A4843" s="7">
        <f t="shared" si="1"/>
        <v>3984</v>
      </c>
      <c r="B4843" s="8" t="s">
        <v>4190</v>
      </c>
      <c r="C4843" s="9" t="s">
        <v>835</v>
      </c>
    </row>
    <row r="4844">
      <c r="A4844" s="7">
        <f t="shared" si="1"/>
        <v>3985</v>
      </c>
      <c r="B4844" s="5" t="s">
        <v>4191</v>
      </c>
      <c r="C4844" s="6" t="s">
        <v>656</v>
      </c>
    </row>
    <row r="4845">
      <c r="A4845" s="7">
        <f t="shared" si="1"/>
        <v>3986</v>
      </c>
      <c r="B4845" s="5" t="s">
        <v>4192</v>
      </c>
      <c r="C4845" s="6" t="s">
        <v>1007</v>
      </c>
    </row>
    <row r="4846">
      <c r="A4846" s="7">
        <f t="shared" si="1"/>
        <v>3986</v>
      </c>
      <c r="B4846" s="5" t="s">
        <v>4192</v>
      </c>
      <c r="C4846" s="6" t="s">
        <v>656</v>
      </c>
    </row>
    <row r="4847">
      <c r="A4847" s="7">
        <f t="shared" si="1"/>
        <v>3987</v>
      </c>
      <c r="B4847" s="5" t="s">
        <v>4193</v>
      </c>
      <c r="C4847" s="6" t="s">
        <v>655</v>
      </c>
    </row>
    <row r="4848">
      <c r="A4848" s="7">
        <f t="shared" si="1"/>
        <v>3988</v>
      </c>
      <c r="B4848" s="5" t="s">
        <v>4194</v>
      </c>
      <c r="C4848" s="6" t="s">
        <v>656</v>
      </c>
    </row>
    <row r="4849">
      <c r="A4849" s="7">
        <f t="shared" si="1"/>
        <v>3988</v>
      </c>
      <c r="B4849" s="5" t="s">
        <v>4194</v>
      </c>
      <c r="C4849" s="6" t="s">
        <v>655</v>
      </c>
    </row>
    <row r="4850">
      <c r="A4850" s="7">
        <f t="shared" si="1"/>
        <v>3989</v>
      </c>
      <c r="B4850" s="8" t="s">
        <v>4195</v>
      </c>
      <c r="C4850" s="9" t="s">
        <v>142</v>
      </c>
    </row>
    <row r="4851">
      <c r="A4851" s="7">
        <f t="shared" si="1"/>
        <v>3990</v>
      </c>
      <c r="B4851" s="8" t="s">
        <v>4196</v>
      </c>
      <c r="C4851" s="9" t="s">
        <v>835</v>
      </c>
    </row>
    <row r="4852">
      <c r="A4852" s="7">
        <f t="shared" si="1"/>
        <v>3991</v>
      </c>
      <c r="B4852" s="8" t="s">
        <v>4197</v>
      </c>
      <c r="C4852" s="9" t="s">
        <v>835</v>
      </c>
    </row>
    <row r="4853">
      <c r="A4853" s="7">
        <f t="shared" si="1"/>
        <v>3992</v>
      </c>
      <c r="B4853" s="5" t="s">
        <v>4198</v>
      </c>
      <c r="C4853" s="6" t="s">
        <v>367</v>
      </c>
    </row>
    <row r="4854">
      <c r="A4854" s="7">
        <f t="shared" si="1"/>
        <v>3993</v>
      </c>
      <c r="B4854" s="5" t="s">
        <v>4199</v>
      </c>
      <c r="C4854" s="6" t="s">
        <v>538</v>
      </c>
    </row>
    <row r="4855">
      <c r="A4855" s="7">
        <f t="shared" si="1"/>
        <v>3994</v>
      </c>
      <c r="B4855" s="8" t="s">
        <v>4200</v>
      </c>
      <c r="C4855" s="9" t="s">
        <v>815</v>
      </c>
    </row>
    <row r="4856">
      <c r="A4856" s="7">
        <f t="shared" si="1"/>
        <v>3995</v>
      </c>
      <c r="B4856" s="8" t="s">
        <v>4201</v>
      </c>
      <c r="C4856" s="9" t="s">
        <v>815</v>
      </c>
    </row>
    <row r="4857">
      <c r="A4857" s="7">
        <f t="shared" si="1"/>
        <v>3996</v>
      </c>
      <c r="B4857" s="8" t="s">
        <v>4202</v>
      </c>
      <c r="C4857" s="9" t="s">
        <v>815</v>
      </c>
    </row>
    <row r="4858">
      <c r="A4858" s="7">
        <f t="shared" si="1"/>
        <v>3997</v>
      </c>
      <c r="B4858" s="8" t="s">
        <v>4203</v>
      </c>
      <c r="C4858" s="9" t="s">
        <v>835</v>
      </c>
    </row>
    <row r="4859">
      <c r="A4859" s="7">
        <f t="shared" si="1"/>
        <v>3998</v>
      </c>
      <c r="B4859" s="8" t="s">
        <v>4204</v>
      </c>
      <c r="C4859" s="9" t="s">
        <v>815</v>
      </c>
    </row>
    <row r="4860">
      <c r="A4860" s="7">
        <f t="shared" si="1"/>
        <v>3999</v>
      </c>
      <c r="B4860" s="8" t="s">
        <v>4205</v>
      </c>
      <c r="C4860" s="9" t="s">
        <v>815</v>
      </c>
    </row>
    <row r="4861">
      <c r="A4861" s="7">
        <f t="shared" si="1"/>
        <v>4000</v>
      </c>
      <c r="B4861" s="8" t="s">
        <v>4206</v>
      </c>
      <c r="C4861" s="9" t="s">
        <v>815</v>
      </c>
    </row>
    <row r="4862">
      <c r="A4862" s="7">
        <f t="shared" si="1"/>
        <v>4001</v>
      </c>
      <c r="B4862" s="8" t="s">
        <v>4207</v>
      </c>
      <c r="C4862" s="9" t="s">
        <v>815</v>
      </c>
    </row>
    <row r="4863">
      <c r="A4863" s="7">
        <f t="shared" si="1"/>
        <v>4002</v>
      </c>
      <c r="B4863" s="8" t="s">
        <v>4208</v>
      </c>
      <c r="C4863" s="9" t="s">
        <v>815</v>
      </c>
    </row>
    <row r="4864">
      <c r="A4864" s="7">
        <f t="shared" si="1"/>
        <v>4003</v>
      </c>
      <c r="B4864" s="8" t="s">
        <v>4209</v>
      </c>
      <c r="C4864" s="9" t="s">
        <v>815</v>
      </c>
    </row>
    <row r="4865">
      <c r="A4865" s="7">
        <f t="shared" si="1"/>
        <v>4004</v>
      </c>
      <c r="B4865" s="5" t="s">
        <v>4210</v>
      </c>
      <c r="C4865" s="6" t="s">
        <v>4</v>
      </c>
    </row>
    <row r="4866">
      <c r="A4866" s="7">
        <f t="shared" si="1"/>
        <v>4005</v>
      </c>
      <c r="B4866" s="5" t="s">
        <v>4211</v>
      </c>
      <c r="C4866" s="6" t="s">
        <v>727</v>
      </c>
    </row>
    <row r="4867">
      <c r="A4867" s="7">
        <f t="shared" si="1"/>
        <v>4005</v>
      </c>
      <c r="B4867" s="5" t="s">
        <v>4211</v>
      </c>
      <c r="C4867" s="6" t="s">
        <v>681</v>
      </c>
    </row>
    <row r="4868">
      <c r="A4868" s="7">
        <f t="shared" si="1"/>
        <v>4006</v>
      </c>
      <c r="B4868" s="8" t="s">
        <v>4212</v>
      </c>
      <c r="C4868" s="9" t="s">
        <v>64</v>
      </c>
    </row>
    <row r="4869">
      <c r="A4869" s="7">
        <f t="shared" si="1"/>
        <v>4007</v>
      </c>
      <c r="B4869" s="5" t="s">
        <v>4213</v>
      </c>
      <c r="C4869" s="6" t="s">
        <v>1495</v>
      </c>
    </row>
    <row r="4870">
      <c r="A4870" s="7">
        <f t="shared" si="1"/>
        <v>4008</v>
      </c>
      <c r="B4870" s="8" t="s">
        <v>4214</v>
      </c>
      <c r="C4870" s="9" t="s">
        <v>893</v>
      </c>
    </row>
    <row r="4871">
      <c r="A4871" s="7">
        <f t="shared" si="1"/>
        <v>4009</v>
      </c>
      <c r="B4871" s="8" t="s">
        <v>4215</v>
      </c>
      <c r="C4871" s="9" t="s">
        <v>815</v>
      </c>
    </row>
    <row r="4872">
      <c r="A4872" s="7">
        <f t="shared" si="1"/>
        <v>4010</v>
      </c>
      <c r="B4872" s="8" t="s">
        <v>4216</v>
      </c>
      <c r="C4872" s="9" t="s">
        <v>815</v>
      </c>
    </row>
    <row r="4873">
      <c r="A4873" s="7">
        <f t="shared" si="1"/>
        <v>4011</v>
      </c>
      <c r="B4873" s="8" t="s">
        <v>4217</v>
      </c>
      <c r="C4873" s="6" t="s">
        <v>1012</v>
      </c>
    </row>
    <row r="4874">
      <c r="A4874" s="7">
        <f t="shared" si="1"/>
        <v>4012</v>
      </c>
      <c r="B4874" s="8" t="s">
        <v>4218</v>
      </c>
      <c r="C4874" s="9" t="s">
        <v>835</v>
      </c>
    </row>
    <row r="4875">
      <c r="A4875" s="7">
        <f t="shared" si="1"/>
        <v>4013</v>
      </c>
      <c r="B4875" s="8" t="s">
        <v>4219</v>
      </c>
      <c r="C4875" s="9" t="s">
        <v>815</v>
      </c>
    </row>
    <row r="4876">
      <c r="A4876" s="7">
        <f t="shared" si="1"/>
        <v>4014</v>
      </c>
      <c r="B4876" s="8" t="s">
        <v>4220</v>
      </c>
      <c r="C4876" s="6" t="s">
        <v>1012</v>
      </c>
    </row>
    <row r="4877">
      <c r="A4877" s="7">
        <f t="shared" si="1"/>
        <v>4015</v>
      </c>
      <c r="B4877" s="8" t="s">
        <v>4221</v>
      </c>
      <c r="C4877" s="9" t="s">
        <v>52</v>
      </c>
    </row>
    <row r="4878">
      <c r="A4878" s="7">
        <f t="shared" si="1"/>
        <v>4016</v>
      </c>
      <c r="B4878" s="8" t="s">
        <v>4222</v>
      </c>
      <c r="C4878" s="9" t="s">
        <v>547</v>
      </c>
    </row>
    <row r="4879">
      <c r="A4879" s="7">
        <f t="shared" si="1"/>
        <v>4017</v>
      </c>
      <c r="B4879" s="8" t="s">
        <v>4223</v>
      </c>
      <c r="C4879" s="9" t="s">
        <v>815</v>
      </c>
    </row>
    <row r="4880">
      <c r="A4880" s="7">
        <f t="shared" si="1"/>
        <v>4018</v>
      </c>
      <c r="B4880" s="8" t="s">
        <v>4224</v>
      </c>
      <c r="C4880" s="6" t="s">
        <v>1012</v>
      </c>
    </row>
    <row r="4881">
      <c r="A4881" s="7">
        <f t="shared" si="1"/>
        <v>4019</v>
      </c>
      <c r="B4881" s="8" t="s">
        <v>4225</v>
      </c>
      <c r="C4881" s="9" t="s">
        <v>815</v>
      </c>
    </row>
    <row r="4882">
      <c r="A4882" s="7">
        <f t="shared" si="1"/>
        <v>4019</v>
      </c>
      <c r="B4882" s="8" t="s">
        <v>4225</v>
      </c>
      <c r="C4882" s="9" t="s">
        <v>399</v>
      </c>
    </row>
    <row r="4883">
      <c r="A4883" s="7">
        <f t="shared" si="1"/>
        <v>4020</v>
      </c>
      <c r="B4883" s="5" t="s">
        <v>4226</v>
      </c>
      <c r="C4883" s="6" t="s">
        <v>1248</v>
      </c>
    </row>
    <row r="4884">
      <c r="A4884" s="7">
        <f t="shared" si="1"/>
        <v>4020</v>
      </c>
      <c r="B4884" s="5" t="s">
        <v>4226</v>
      </c>
      <c r="C4884" s="6" t="s">
        <v>815</v>
      </c>
    </row>
    <row r="4885">
      <c r="A4885" s="7">
        <f t="shared" si="1"/>
        <v>4021</v>
      </c>
      <c r="B4885" s="8" t="s">
        <v>4227</v>
      </c>
      <c r="C4885" s="9" t="s">
        <v>815</v>
      </c>
    </row>
    <row r="4886">
      <c r="A4886" s="7">
        <f t="shared" si="1"/>
        <v>4022</v>
      </c>
      <c r="B4886" s="8" t="s">
        <v>4228</v>
      </c>
      <c r="C4886" s="9" t="s">
        <v>815</v>
      </c>
    </row>
    <row r="4887">
      <c r="A4887" s="7">
        <f t="shared" si="1"/>
        <v>4023</v>
      </c>
      <c r="B4887" s="8" t="s">
        <v>4229</v>
      </c>
      <c r="C4887" s="9" t="s">
        <v>815</v>
      </c>
    </row>
    <row r="4888">
      <c r="A4888" s="7">
        <f t="shared" si="1"/>
        <v>4024</v>
      </c>
      <c r="B4888" s="8" t="s">
        <v>4230</v>
      </c>
      <c r="C4888" s="9" t="s">
        <v>815</v>
      </c>
    </row>
    <row r="4889">
      <c r="A4889" s="7">
        <f t="shared" si="1"/>
        <v>4025</v>
      </c>
      <c r="B4889" s="8" t="s">
        <v>4231</v>
      </c>
      <c r="C4889" s="9" t="s">
        <v>815</v>
      </c>
    </row>
    <row r="4890">
      <c r="A4890" s="7">
        <f t="shared" si="1"/>
        <v>4026</v>
      </c>
      <c r="B4890" s="8" t="s">
        <v>4232</v>
      </c>
      <c r="C4890" s="9" t="s">
        <v>815</v>
      </c>
    </row>
    <row r="4891">
      <c r="A4891" s="7">
        <f t="shared" si="1"/>
        <v>4027</v>
      </c>
      <c r="B4891" s="8" t="s">
        <v>4233</v>
      </c>
      <c r="C4891" s="9" t="s">
        <v>815</v>
      </c>
    </row>
    <row r="4892">
      <c r="A4892" s="7">
        <f t="shared" si="1"/>
        <v>4028</v>
      </c>
      <c r="B4892" s="8" t="s">
        <v>4234</v>
      </c>
      <c r="C4892" s="9" t="s">
        <v>815</v>
      </c>
    </row>
    <row r="4893">
      <c r="A4893" s="7">
        <f t="shared" si="1"/>
        <v>4029</v>
      </c>
      <c r="B4893" s="8" t="s">
        <v>4235</v>
      </c>
      <c r="C4893" s="9" t="s">
        <v>815</v>
      </c>
    </row>
    <row r="4894">
      <c r="A4894" s="7">
        <f t="shared" si="1"/>
        <v>4030</v>
      </c>
      <c r="B4894" s="5" t="s">
        <v>4236</v>
      </c>
      <c r="C4894" s="6" t="s">
        <v>815</v>
      </c>
    </row>
    <row r="4895">
      <c r="A4895" s="7">
        <f t="shared" si="1"/>
        <v>4031</v>
      </c>
      <c r="B4895" s="8" t="s">
        <v>4237</v>
      </c>
      <c r="C4895" s="9" t="s">
        <v>815</v>
      </c>
    </row>
    <row r="4896">
      <c r="A4896" s="7">
        <f t="shared" si="1"/>
        <v>4032</v>
      </c>
      <c r="B4896" s="5" t="s">
        <v>4238</v>
      </c>
      <c r="C4896" s="6" t="s">
        <v>989</v>
      </c>
    </row>
    <row r="4897">
      <c r="A4897" s="7">
        <f t="shared" si="1"/>
        <v>4033</v>
      </c>
      <c r="B4897" s="8" t="s">
        <v>4239</v>
      </c>
      <c r="C4897" s="9" t="s">
        <v>614</v>
      </c>
    </row>
    <row r="4898">
      <c r="A4898" s="7">
        <f t="shared" si="1"/>
        <v>4034</v>
      </c>
      <c r="B4898" s="8" t="s">
        <v>4240</v>
      </c>
      <c r="C4898" s="9" t="s">
        <v>815</v>
      </c>
    </row>
    <row r="4899">
      <c r="A4899" s="7">
        <f t="shared" si="1"/>
        <v>4035</v>
      </c>
      <c r="B4899" s="8" t="s">
        <v>4241</v>
      </c>
      <c r="C4899" s="9" t="s">
        <v>815</v>
      </c>
    </row>
    <row r="4900">
      <c r="A4900" s="7">
        <f t="shared" si="1"/>
        <v>4036</v>
      </c>
      <c r="B4900" s="8" t="s">
        <v>4242</v>
      </c>
      <c r="C4900" s="9" t="s">
        <v>815</v>
      </c>
    </row>
    <row r="4901">
      <c r="A4901" s="7">
        <f t="shared" si="1"/>
        <v>4037</v>
      </c>
      <c r="B4901" s="5" t="s">
        <v>4243</v>
      </c>
      <c r="C4901" s="6" t="s">
        <v>32</v>
      </c>
    </row>
    <row r="4902">
      <c r="A4902" s="7">
        <f t="shared" si="1"/>
        <v>4038</v>
      </c>
      <c r="B4902" s="8" t="s">
        <v>4244</v>
      </c>
      <c r="C4902" s="9" t="s">
        <v>815</v>
      </c>
    </row>
    <row r="4903">
      <c r="A4903" s="7">
        <f t="shared" si="1"/>
        <v>4039</v>
      </c>
      <c r="B4903" s="8" t="s">
        <v>4245</v>
      </c>
      <c r="C4903" s="9" t="s">
        <v>815</v>
      </c>
    </row>
    <row r="4904">
      <c r="A4904" s="7">
        <f t="shared" si="1"/>
        <v>4040</v>
      </c>
      <c r="B4904" s="8" t="s">
        <v>4246</v>
      </c>
      <c r="C4904" s="9" t="s">
        <v>835</v>
      </c>
    </row>
    <row r="4905">
      <c r="A4905" s="7">
        <f t="shared" si="1"/>
        <v>4041</v>
      </c>
      <c r="B4905" s="5" t="s">
        <v>4247</v>
      </c>
      <c r="C4905" s="6" t="s">
        <v>367</v>
      </c>
    </row>
    <row r="4906">
      <c r="A4906" s="7">
        <f t="shared" si="1"/>
        <v>4042</v>
      </c>
      <c r="B4906" s="8" t="s">
        <v>4248</v>
      </c>
      <c r="C4906" s="9" t="s">
        <v>815</v>
      </c>
    </row>
    <row r="4907">
      <c r="A4907" s="7">
        <f t="shared" si="1"/>
        <v>4043</v>
      </c>
      <c r="B4907" s="8" t="s">
        <v>4249</v>
      </c>
      <c r="C4907" s="9" t="s">
        <v>815</v>
      </c>
    </row>
    <row r="4908">
      <c r="A4908" s="7">
        <f t="shared" si="1"/>
        <v>4043</v>
      </c>
      <c r="B4908" s="8" t="s">
        <v>4249</v>
      </c>
      <c r="C4908" s="9" t="s">
        <v>1470</v>
      </c>
    </row>
    <row r="4909">
      <c r="A4909" s="7">
        <f t="shared" si="1"/>
        <v>4044</v>
      </c>
      <c r="B4909" s="5" t="s">
        <v>4250</v>
      </c>
      <c r="C4909" s="6" t="s">
        <v>20</v>
      </c>
    </row>
    <row r="4910">
      <c r="A4910" s="7">
        <f t="shared" si="1"/>
        <v>4045</v>
      </c>
      <c r="B4910" s="5" t="s">
        <v>4251</v>
      </c>
      <c r="C4910" s="6" t="s">
        <v>20</v>
      </c>
    </row>
    <row r="4911">
      <c r="A4911" s="7">
        <f t="shared" si="1"/>
        <v>4046</v>
      </c>
      <c r="B4911" s="5" t="s">
        <v>4252</v>
      </c>
      <c r="C4911" s="6" t="s">
        <v>20</v>
      </c>
    </row>
    <row r="4912">
      <c r="A4912" s="7">
        <f t="shared" si="1"/>
        <v>4047</v>
      </c>
      <c r="B4912" s="5" t="s">
        <v>4253</v>
      </c>
      <c r="C4912" s="6" t="s">
        <v>20</v>
      </c>
    </row>
    <row r="4913">
      <c r="A4913" s="7">
        <f t="shared" si="1"/>
        <v>4048</v>
      </c>
      <c r="B4913" s="8" t="s">
        <v>4254</v>
      </c>
      <c r="C4913" s="9" t="s">
        <v>815</v>
      </c>
    </row>
    <row r="4914">
      <c r="A4914" s="7">
        <f t="shared" si="1"/>
        <v>4049</v>
      </c>
      <c r="B4914" s="5" t="s">
        <v>4255</v>
      </c>
      <c r="C4914" s="6" t="s">
        <v>20</v>
      </c>
    </row>
    <row r="4915">
      <c r="A4915" s="7">
        <f t="shared" si="1"/>
        <v>4050</v>
      </c>
      <c r="B4915" s="5" t="s">
        <v>4256</v>
      </c>
      <c r="C4915" s="6" t="s">
        <v>20</v>
      </c>
    </row>
    <row r="4916">
      <c r="A4916" s="7">
        <f t="shared" si="1"/>
        <v>4051</v>
      </c>
      <c r="B4916" s="8" t="s">
        <v>4257</v>
      </c>
      <c r="C4916" s="9" t="s">
        <v>815</v>
      </c>
    </row>
    <row r="4917">
      <c r="A4917" s="7">
        <f t="shared" si="1"/>
        <v>4052</v>
      </c>
      <c r="B4917" s="5" t="s">
        <v>4258</v>
      </c>
      <c r="C4917" s="6" t="s">
        <v>20</v>
      </c>
    </row>
    <row r="4918">
      <c r="A4918" s="7">
        <f t="shared" si="1"/>
        <v>4053</v>
      </c>
      <c r="B4918" s="8" t="s">
        <v>4259</v>
      </c>
      <c r="C4918" s="9" t="s">
        <v>614</v>
      </c>
    </row>
    <row r="4919">
      <c r="A4919" s="7">
        <f t="shared" si="1"/>
        <v>4054</v>
      </c>
      <c r="B4919" s="8" t="s">
        <v>4260</v>
      </c>
      <c r="C4919" s="9" t="s">
        <v>614</v>
      </c>
    </row>
    <row r="4920">
      <c r="A4920" s="7">
        <f t="shared" si="1"/>
        <v>4055</v>
      </c>
      <c r="B4920" s="8" t="s">
        <v>4261</v>
      </c>
      <c r="C4920" s="9" t="s">
        <v>614</v>
      </c>
    </row>
    <row r="4921">
      <c r="A4921" s="7">
        <f t="shared" si="1"/>
        <v>4056</v>
      </c>
      <c r="B4921" s="8" t="s">
        <v>4262</v>
      </c>
      <c r="C4921" s="9" t="s">
        <v>547</v>
      </c>
    </row>
    <row r="4922">
      <c r="A4922" s="7">
        <f t="shared" si="1"/>
        <v>4057</v>
      </c>
      <c r="B4922" s="8" t="s">
        <v>4263</v>
      </c>
      <c r="C4922" s="9" t="s">
        <v>614</v>
      </c>
    </row>
    <row r="4923">
      <c r="A4923" s="7">
        <f t="shared" si="1"/>
        <v>4058</v>
      </c>
      <c r="B4923" s="8" t="s">
        <v>4264</v>
      </c>
      <c r="C4923" s="9" t="s">
        <v>614</v>
      </c>
    </row>
    <row r="4924">
      <c r="A4924" s="7">
        <f t="shared" si="1"/>
        <v>4059</v>
      </c>
      <c r="B4924" s="8" t="s">
        <v>4265</v>
      </c>
      <c r="C4924" s="9" t="s">
        <v>614</v>
      </c>
    </row>
    <row r="4925">
      <c r="A4925" s="7">
        <f t="shared" si="1"/>
        <v>4060</v>
      </c>
      <c r="B4925" s="8" t="s">
        <v>4266</v>
      </c>
      <c r="C4925" s="9" t="s">
        <v>614</v>
      </c>
    </row>
    <row r="4926">
      <c r="A4926" s="7">
        <f t="shared" si="1"/>
        <v>4060</v>
      </c>
      <c r="B4926" s="8" t="s">
        <v>4266</v>
      </c>
      <c r="C4926" s="6" t="s">
        <v>1012</v>
      </c>
    </row>
    <row r="4927">
      <c r="A4927" s="7">
        <f t="shared" si="1"/>
        <v>4061</v>
      </c>
      <c r="B4927" s="8" t="s">
        <v>4267</v>
      </c>
      <c r="C4927" s="9" t="s">
        <v>614</v>
      </c>
    </row>
    <row r="4928">
      <c r="A4928" s="7">
        <f t="shared" si="1"/>
        <v>4062</v>
      </c>
      <c r="B4928" s="8" t="s">
        <v>4268</v>
      </c>
      <c r="C4928" s="9" t="s">
        <v>614</v>
      </c>
    </row>
    <row r="4929">
      <c r="A4929" s="7">
        <f t="shared" si="1"/>
        <v>4063</v>
      </c>
      <c r="B4929" s="8" t="s">
        <v>4269</v>
      </c>
      <c r="C4929" s="9" t="s">
        <v>614</v>
      </c>
    </row>
    <row r="4930">
      <c r="A4930" s="7">
        <f t="shared" si="1"/>
        <v>4064</v>
      </c>
      <c r="B4930" s="8" t="s">
        <v>4270</v>
      </c>
      <c r="C4930" s="9" t="s">
        <v>614</v>
      </c>
    </row>
    <row r="4931">
      <c r="A4931" s="7">
        <f t="shared" si="1"/>
        <v>4065</v>
      </c>
      <c r="B4931" s="8" t="s">
        <v>4271</v>
      </c>
      <c r="C4931" s="9" t="s">
        <v>614</v>
      </c>
    </row>
    <row r="4932">
      <c r="A4932" s="7">
        <f t="shared" si="1"/>
        <v>4066</v>
      </c>
      <c r="B4932" s="8" t="s">
        <v>4272</v>
      </c>
      <c r="C4932" s="6" t="s">
        <v>1012</v>
      </c>
    </row>
    <row r="4933">
      <c r="A4933" s="7">
        <f t="shared" si="1"/>
        <v>4067</v>
      </c>
      <c r="B4933" s="8" t="s">
        <v>4273</v>
      </c>
      <c r="C4933" s="9" t="s">
        <v>614</v>
      </c>
    </row>
    <row r="4934">
      <c r="A4934" s="7">
        <f t="shared" si="1"/>
        <v>4068</v>
      </c>
      <c r="B4934" s="8" t="s">
        <v>4274</v>
      </c>
      <c r="C4934" s="9" t="s">
        <v>614</v>
      </c>
    </row>
    <row r="4935">
      <c r="A4935" s="7">
        <f t="shared" si="1"/>
        <v>4069</v>
      </c>
      <c r="B4935" s="8" t="s">
        <v>4275</v>
      </c>
      <c r="C4935" s="6" t="s">
        <v>1012</v>
      </c>
    </row>
    <row r="4936">
      <c r="A4936" s="7">
        <f t="shared" si="1"/>
        <v>4070</v>
      </c>
      <c r="B4936" s="8" t="s">
        <v>4276</v>
      </c>
      <c r="C4936" s="9" t="s">
        <v>614</v>
      </c>
    </row>
    <row r="4937">
      <c r="A4937" s="7">
        <f t="shared" si="1"/>
        <v>4071</v>
      </c>
      <c r="B4937" s="8" t="s">
        <v>4277</v>
      </c>
      <c r="C4937" s="9" t="s">
        <v>614</v>
      </c>
    </row>
    <row r="4938">
      <c r="A4938" s="7">
        <f t="shared" si="1"/>
        <v>4072</v>
      </c>
      <c r="B4938" s="8" t="s">
        <v>4278</v>
      </c>
      <c r="C4938" s="9" t="s">
        <v>547</v>
      </c>
    </row>
    <row r="4939">
      <c r="A4939" s="7">
        <f t="shared" si="1"/>
        <v>4073</v>
      </c>
      <c r="B4939" s="8" t="s">
        <v>4279</v>
      </c>
      <c r="C4939" s="9" t="s">
        <v>614</v>
      </c>
    </row>
    <row r="4940">
      <c r="A4940" s="7">
        <f t="shared" si="1"/>
        <v>4074</v>
      </c>
      <c r="B4940" s="8" t="s">
        <v>4280</v>
      </c>
      <c r="C4940" s="9" t="s">
        <v>547</v>
      </c>
    </row>
    <row r="4941">
      <c r="A4941" s="7">
        <f t="shared" si="1"/>
        <v>4075</v>
      </c>
      <c r="B4941" s="8" t="s">
        <v>4281</v>
      </c>
      <c r="C4941" s="9" t="s">
        <v>614</v>
      </c>
    </row>
    <row r="4942">
      <c r="A4942" s="7">
        <f t="shared" si="1"/>
        <v>4076</v>
      </c>
      <c r="B4942" s="8" t="s">
        <v>4282</v>
      </c>
      <c r="C4942" s="9" t="s">
        <v>614</v>
      </c>
    </row>
    <row r="4943">
      <c r="A4943" s="7">
        <f t="shared" si="1"/>
        <v>4077</v>
      </c>
      <c r="B4943" s="8" t="s">
        <v>4283</v>
      </c>
      <c r="C4943" s="9" t="s">
        <v>614</v>
      </c>
    </row>
    <row r="4944">
      <c r="A4944" s="7">
        <f t="shared" si="1"/>
        <v>4078</v>
      </c>
      <c r="B4944" s="8" t="s">
        <v>4284</v>
      </c>
      <c r="C4944" s="9" t="s">
        <v>614</v>
      </c>
    </row>
    <row r="4945">
      <c r="A4945" s="7">
        <f t="shared" si="1"/>
        <v>4079</v>
      </c>
      <c r="B4945" s="5" t="s">
        <v>4285</v>
      </c>
      <c r="C4945" s="6" t="s">
        <v>989</v>
      </c>
    </row>
    <row r="4946">
      <c r="A4946" s="7">
        <f t="shared" si="1"/>
        <v>4080</v>
      </c>
      <c r="B4946" s="8" t="s">
        <v>4286</v>
      </c>
      <c r="C4946" s="9" t="s">
        <v>614</v>
      </c>
    </row>
    <row r="4947">
      <c r="A4947" s="7">
        <f t="shared" si="1"/>
        <v>4081</v>
      </c>
      <c r="B4947" s="8" t="s">
        <v>4287</v>
      </c>
      <c r="C4947" s="9" t="s">
        <v>614</v>
      </c>
    </row>
    <row r="4948">
      <c r="A4948" s="7">
        <f t="shared" si="1"/>
        <v>4082</v>
      </c>
      <c r="B4948" s="8" t="s">
        <v>4288</v>
      </c>
      <c r="C4948" s="9" t="s">
        <v>614</v>
      </c>
    </row>
    <row r="4949">
      <c r="A4949" s="7">
        <f t="shared" si="1"/>
        <v>4083</v>
      </c>
      <c r="B4949" s="8" t="s">
        <v>4289</v>
      </c>
      <c r="C4949" s="9" t="s">
        <v>614</v>
      </c>
    </row>
    <row r="4950">
      <c r="A4950" s="7">
        <f t="shared" si="1"/>
        <v>4084</v>
      </c>
      <c r="B4950" s="8" t="s">
        <v>4290</v>
      </c>
      <c r="C4950" s="9" t="s">
        <v>64</v>
      </c>
    </row>
    <row r="4951">
      <c r="A4951" s="7">
        <f t="shared" si="1"/>
        <v>4085</v>
      </c>
      <c r="B4951" s="8" t="s">
        <v>4291</v>
      </c>
      <c r="C4951" s="9" t="s">
        <v>614</v>
      </c>
    </row>
    <row r="4952">
      <c r="A4952" s="7">
        <f t="shared" si="1"/>
        <v>4086</v>
      </c>
      <c r="B4952" s="8" t="s">
        <v>4292</v>
      </c>
      <c r="C4952" s="9" t="s">
        <v>614</v>
      </c>
    </row>
    <row r="4953">
      <c r="A4953" s="7">
        <f t="shared" si="1"/>
        <v>4087</v>
      </c>
      <c r="B4953" s="5" t="s">
        <v>4293</v>
      </c>
      <c r="C4953" s="6" t="s">
        <v>614</v>
      </c>
    </row>
    <row r="4954">
      <c r="A4954" s="7">
        <f t="shared" si="1"/>
        <v>4088</v>
      </c>
      <c r="B4954" s="8" t="s">
        <v>4294</v>
      </c>
      <c r="C4954" s="9" t="s">
        <v>547</v>
      </c>
    </row>
    <row r="4955">
      <c r="A4955" s="7">
        <f t="shared" si="1"/>
        <v>4089</v>
      </c>
      <c r="B4955" s="8" t="s">
        <v>4295</v>
      </c>
      <c r="C4955" s="9" t="s">
        <v>547</v>
      </c>
    </row>
    <row r="4956">
      <c r="A4956" s="7">
        <f t="shared" si="1"/>
        <v>4090</v>
      </c>
      <c r="B4956" s="8" t="s">
        <v>4296</v>
      </c>
      <c r="C4956" s="9" t="s">
        <v>547</v>
      </c>
    </row>
    <row r="4957">
      <c r="A4957" s="7">
        <f t="shared" si="1"/>
        <v>4091</v>
      </c>
      <c r="B4957" s="8" t="s">
        <v>4297</v>
      </c>
      <c r="C4957" s="9" t="s">
        <v>614</v>
      </c>
    </row>
    <row r="4958">
      <c r="A4958" s="7">
        <f t="shared" si="1"/>
        <v>4092</v>
      </c>
      <c r="B4958" s="8" t="s">
        <v>4298</v>
      </c>
      <c r="C4958" s="9" t="s">
        <v>614</v>
      </c>
    </row>
    <row r="4959">
      <c r="A4959" s="7">
        <f t="shared" si="1"/>
        <v>4093</v>
      </c>
      <c r="B4959" s="8" t="s">
        <v>4299</v>
      </c>
      <c r="C4959" s="9" t="s">
        <v>614</v>
      </c>
    </row>
    <row r="4960">
      <c r="A4960" s="7">
        <f t="shared" si="1"/>
        <v>4094</v>
      </c>
      <c r="B4960" s="8" t="s">
        <v>4300</v>
      </c>
      <c r="C4960" s="9" t="s">
        <v>547</v>
      </c>
    </row>
    <row r="4961">
      <c r="A4961" s="7">
        <f t="shared" si="1"/>
        <v>4095</v>
      </c>
      <c r="B4961" s="8" t="s">
        <v>4301</v>
      </c>
      <c r="C4961" s="9" t="s">
        <v>614</v>
      </c>
    </row>
    <row r="4962">
      <c r="A4962" s="7">
        <f t="shared" si="1"/>
        <v>4096</v>
      </c>
      <c r="B4962" s="8" t="s">
        <v>4302</v>
      </c>
      <c r="C4962" s="9" t="s">
        <v>614</v>
      </c>
    </row>
    <row r="4963">
      <c r="A4963" s="7">
        <f t="shared" si="1"/>
        <v>4097</v>
      </c>
      <c r="B4963" s="8" t="s">
        <v>4303</v>
      </c>
      <c r="C4963" s="9" t="s">
        <v>547</v>
      </c>
    </row>
    <row r="4964">
      <c r="A4964" s="7">
        <f t="shared" si="1"/>
        <v>4098</v>
      </c>
      <c r="B4964" s="8" t="s">
        <v>4304</v>
      </c>
      <c r="C4964" s="9" t="s">
        <v>547</v>
      </c>
    </row>
    <row r="4965">
      <c r="A4965" s="7">
        <f t="shared" si="1"/>
        <v>4099</v>
      </c>
      <c r="B4965" s="8" t="s">
        <v>4305</v>
      </c>
      <c r="C4965" s="9" t="s">
        <v>547</v>
      </c>
    </row>
    <row r="4966">
      <c r="A4966" s="7">
        <f t="shared" si="1"/>
        <v>4100</v>
      </c>
      <c r="B4966" s="5" t="s">
        <v>4306</v>
      </c>
      <c r="C4966" s="6" t="s">
        <v>20</v>
      </c>
    </row>
    <row r="4967">
      <c r="A4967" s="7">
        <f t="shared" si="1"/>
        <v>4101</v>
      </c>
      <c r="B4967" s="8" t="s">
        <v>4307</v>
      </c>
      <c r="C4967" s="9" t="s">
        <v>614</v>
      </c>
    </row>
    <row r="4968">
      <c r="A4968" s="7">
        <f t="shared" si="1"/>
        <v>4102</v>
      </c>
      <c r="B4968" s="8" t="s">
        <v>4308</v>
      </c>
      <c r="C4968" s="9" t="s">
        <v>728</v>
      </c>
    </row>
    <row r="4969">
      <c r="A4969" s="7">
        <f t="shared" si="1"/>
        <v>4103</v>
      </c>
      <c r="B4969" s="8" t="s">
        <v>4309</v>
      </c>
      <c r="C4969" s="9" t="s">
        <v>614</v>
      </c>
    </row>
    <row r="4970">
      <c r="A4970" s="7">
        <f t="shared" si="1"/>
        <v>4104</v>
      </c>
      <c r="B4970" s="8" t="s">
        <v>4310</v>
      </c>
      <c r="C4970" s="9" t="s">
        <v>547</v>
      </c>
    </row>
    <row r="4971">
      <c r="A4971" s="7">
        <f t="shared" si="1"/>
        <v>4105</v>
      </c>
      <c r="B4971" s="8" t="s">
        <v>4311</v>
      </c>
      <c r="C4971" s="9" t="s">
        <v>614</v>
      </c>
    </row>
    <row r="4972">
      <c r="A4972" s="7">
        <f t="shared" si="1"/>
        <v>4106</v>
      </c>
      <c r="B4972" s="8" t="s">
        <v>4312</v>
      </c>
      <c r="C4972" s="9" t="s">
        <v>614</v>
      </c>
    </row>
    <row r="4973">
      <c r="A4973" s="7">
        <f t="shared" si="1"/>
        <v>4107</v>
      </c>
      <c r="B4973" s="8" t="s">
        <v>4313</v>
      </c>
      <c r="C4973" s="9" t="s">
        <v>614</v>
      </c>
    </row>
    <row r="4974">
      <c r="A4974" s="7">
        <f t="shared" si="1"/>
        <v>4108</v>
      </c>
      <c r="B4974" s="8" t="s">
        <v>4314</v>
      </c>
      <c r="C4974" s="9" t="s">
        <v>614</v>
      </c>
    </row>
    <row r="4975">
      <c r="A4975" s="7">
        <f t="shared" si="1"/>
        <v>4109</v>
      </c>
      <c r="B4975" s="5" t="s">
        <v>4315</v>
      </c>
      <c r="C4975" s="6" t="s">
        <v>1620</v>
      </c>
    </row>
    <row r="4976">
      <c r="A4976" s="7">
        <f t="shared" si="1"/>
        <v>4109</v>
      </c>
      <c r="B4976" s="5" t="s">
        <v>4315</v>
      </c>
      <c r="C4976" s="6" t="s">
        <v>76</v>
      </c>
    </row>
    <row r="4977">
      <c r="A4977" s="7">
        <f t="shared" si="1"/>
        <v>4109</v>
      </c>
      <c r="B4977" s="5" t="s">
        <v>4315</v>
      </c>
      <c r="C4977" s="6" t="s">
        <v>547</v>
      </c>
    </row>
    <row r="4978">
      <c r="A4978" s="7">
        <f t="shared" si="1"/>
        <v>4110</v>
      </c>
      <c r="B4978" s="8" t="s">
        <v>4316</v>
      </c>
      <c r="C4978" s="6" t="s">
        <v>1012</v>
      </c>
    </row>
    <row r="4979">
      <c r="A4979" s="7">
        <f t="shared" si="1"/>
        <v>4111</v>
      </c>
      <c r="B4979" s="8" t="s">
        <v>4317</v>
      </c>
      <c r="C4979" s="9" t="s">
        <v>614</v>
      </c>
    </row>
    <row r="4980">
      <c r="A4980" s="7">
        <f t="shared" si="1"/>
        <v>4112</v>
      </c>
      <c r="B4980" s="8" t="s">
        <v>4318</v>
      </c>
      <c r="C4980" s="9" t="s">
        <v>614</v>
      </c>
    </row>
    <row r="4981">
      <c r="A4981" s="7">
        <f t="shared" si="1"/>
        <v>4113</v>
      </c>
      <c r="B4981" s="8" t="s">
        <v>4319</v>
      </c>
      <c r="C4981" s="9" t="s">
        <v>614</v>
      </c>
    </row>
    <row r="4982">
      <c r="A4982" s="7">
        <f t="shared" si="1"/>
        <v>4114</v>
      </c>
      <c r="B4982" s="8" t="s">
        <v>4320</v>
      </c>
      <c r="C4982" s="9" t="s">
        <v>614</v>
      </c>
    </row>
    <row r="4983">
      <c r="A4983" s="7">
        <f t="shared" si="1"/>
        <v>4115</v>
      </c>
      <c r="B4983" s="8" t="s">
        <v>4321</v>
      </c>
      <c r="C4983" s="9" t="s">
        <v>614</v>
      </c>
    </row>
    <row r="4984">
      <c r="A4984" s="7">
        <f t="shared" si="1"/>
        <v>4116</v>
      </c>
      <c r="B4984" s="8" t="s">
        <v>4322</v>
      </c>
      <c r="C4984" s="9" t="s">
        <v>530</v>
      </c>
    </row>
    <row r="4985">
      <c r="A4985" s="7">
        <f t="shared" si="1"/>
        <v>4116</v>
      </c>
      <c r="B4985" s="8" t="s">
        <v>4322</v>
      </c>
      <c r="C4985" s="9" t="s">
        <v>614</v>
      </c>
    </row>
    <row r="4986">
      <c r="A4986" s="7">
        <f t="shared" si="1"/>
        <v>4117</v>
      </c>
      <c r="B4986" s="8" t="s">
        <v>4323</v>
      </c>
      <c r="C4986" s="9" t="s">
        <v>614</v>
      </c>
    </row>
    <row r="4987">
      <c r="A4987" s="7">
        <f t="shared" si="1"/>
        <v>4118</v>
      </c>
      <c r="B4987" s="8" t="s">
        <v>4324</v>
      </c>
      <c r="C4987" s="9" t="s">
        <v>614</v>
      </c>
    </row>
    <row r="4988">
      <c r="A4988" s="7">
        <f t="shared" si="1"/>
        <v>4119</v>
      </c>
      <c r="B4988" s="8" t="s">
        <v>4325</v>
      </c>
      <c r="C4988" s="9" t="s">
        <v>614</v>
      </c>
    </row>
    <row r="4989">
      <c r="A4989" s="7">
        <f t="shared" si="1"/>
        <v>4120</v>
      </c>
      <c r="B4989" s="8" t="s">
        <v>4326</v>
      </c>
      <c r="C4989" s="9" t="s">
        <v>530</v>
      </c>
    </row>
    <row r="4990">
      <c r="A4990" s="7">
        <f t="shared" si="1"/>
        <v>4121</v>
      </c>
      <c r="B4990" s="8" t="s">
        <v>4327</v>
      </c>
      <c r="C4990" s="9" t="s">
        <v>547</v>
      </c>
    </row>
    <row r="4991">
      <c r="A4991" s="7">
        <f t="shared" si="1"/>
        <v>4122</v>
      </c>
      <c r="B4991" s="8" t="s">
        <v>4328</v>
      </c>
      <c r="C4991" s="9" t="s">
        <v>614</v>
      </c>
    </row>
    <row r="4992">
      <c r="A4992" s="7">
        <f t="shared" si="1"/>
        <v>4123</v>
      </c>
      <c r="B4992" s="8" t="s">
        <v>4329</v>
      </c>
      <c r="C4992" s="9" t="s">
        <v>530</v>
      </c>
    </row>
    <row r="4993">
      <c r="A4993" s="7">
        <f t="shared" si="1"/>
        <v>4124</v>
      </c>
      <c r="B4993" s="8" t="s">
        <v>4330</v>
      </c>
      <c r="C4993" s="9" t="s">
        <v>530</v>
      </c>
    </row>
    <row r="4994">
      <c r="A4994" s="7">
        <f t="shared" si="1"/>
        <v>4124</v>
      </c>
      <c r="B4994" s="8" t="s">
        <v>4330</v>
      </c>
      <c r="C4994" s="9" t="s">
        <v>614</v>
      </c>
    </row>
    <row r="4995">
      <c r="A4995" s="7">
        <f t="shared" si="1"/>
        <v>4125</v>
      </c>
      <c r="B4995" s="8" t="s">
        <v>4331</v>
      </c>
      <c r="C4995" s="9" t="s">
        <v>530</v>
      </c>
    </row>
    <row r="4996">
      <c r="A4996" s="7">
        <f t="shared" si="1"/>
        <v>4125</v>
      </c>
      <c r="B4996" s="8" t="s">
        <v>4331</v>
      </c>
      <c r="C4996" s="9" t="s">
        <v>547</v>
      </c>
    </row>
    <row r="4997">
      <c r="A4997" s="7">
        <f t="shared" si="1"/>
        <v>4126</v>
      </c>
      <c r="B4997" s="8" t="s">
        <v>4332</v>
      </c>
      <c r="C4997" s="9" t="s">
        <v>530</v>
      </c>
    </row>
    <row r="4998">
      <c r="A4998" s="7">
        <f t="shared" si="1"/>
        <v>4127</v>
      </c>
      <c r="B4998" s="8" t="s">
        <v>4333</v>
      </c>
      <c r="C4998" s="9" t="s">
        <v>547</v>
      </c>
    </row>
    <row r="4999">
      <c r="A4999" s="7">
        <f t="shared" si="1"/>
        <v>4127</v>
      </c>
      <c r="B4999" s="8" t="s">
        <v>4333</v>
      </c>
      <c r="C4999" s="9" t="s">
        <v>614</v>
      </c>
    </row>
    <row r="5000">
      <c r="A5000" s="7">
        <f t="shared" si="1"/>
        <v>4128</v>
      </c>
      <c r="B5000" s="8" t="s">
        <v>4334</v>
      </c>
      <c r="C5000" s="9" t="s">
        <v>614</v>
      </c>
    </row>
    <row r="5001">
      <c r="A5001" s="7">
        <f t="shared" si="1"/>
        <v>4129</v>
      </c>
      <c r="B5001" s="8" t="s">
        <v>4335</v>
      </c>
      <c r="C5001" s="9" t="s">
        <v>547</v>
      </c>
    </row>
    <row r="5002">
      <c r="A5002" s="7">
        <f t="shared" si="1"/>
        <v>4130</v>
      </c>
      <c r="B5002" s="5" t="s">
        <v>4336</v>
      </c>
      <c r="C5002" s="6" t="s">
        <v>74</v>
      </c>
    </row>
    <row r="5003">
      <c r="A5003" s="7">
        <f t="shared" si="1"/>
        <v>4131</v>
      </c>
      <c r="B5003" s="5" t="s">
        <v>4337</v>
      </c>
      <c r="C5003" s="6" t="s">
        <v>367</v>
      </c>
    </row>
    <row r="5004">
      <c r="A5004" s="7">
        <f t="shared" si="1"/>
        <v>4132</v>
      </c>
      <c r="B5004" s="8" t="s">
        <v>4338</v>
      </c>
      <c r="C5004" s="9" t="s">
        <v>614</v>
      </c>
    </row>
    <row r="5005">
      <c r="A5005" s="7">
        <f t="shared" si="1"/>
        <v>4133</v>
      </c>
      <c r="B5005" s="5" t="s">
        <v>4339</v>
      </c>
      <c r="C5005" s="6" t="s">
        <v>20</v>
      </c>
    </row>
    <row r="5006">
      <c r="A5006" s="7">
        <f t="shared" si="1"/>
        <v>4134</v>
      </c>
      <c r="B5006" s="8" t="s">
        <v>4340</v>
      </c>
      <c r="C5006" s="9" t="s">
        <v>64</v>
      </c>
    </row>
    <row r="5007">
      <c r="A5007" s="7">
        <f t="shared" si="1"/>
        <v>4135</v>
      </c>
      <c r="B5007" s="8" t="s">
        <v>4341</v>
      </c>
      <c r="C5007" s="9" t="s">
        <v>815</v>
      </c>
    </row>
    <row r="5008">
      <c r="A5008" s="7">
        <f t="shared" si="1"/>
        <v>4136</v>
      </c>
      <c r="B5008" s="5" t="s">
        <v>4342</v>
      </c>
      <c r="C5008" s="6" t="s">
        <v>471</v>
      </c>
    </row>
    <row r="5009">
      <c r="A5009" s="7">
        <f t="shared" si="1"/>
        <v>4137</v>
      </c>
      <c r="B5009" s="8" t="s">
        <v>4343</v>
      </c>
      <c r="C5009" s="9" t="s">
        <v>835</v>
      </c>
    </row>
    <row r="5010">
      <c r="A5010" s="7">
        <f t="shared" si="1"/>
        <v>4138</v>
      </c>
      <c r="B5010" s="8" t="s">
        <v>4344</v>
      </c>
      <c r="C5010" s="9" t="s">
        <v>835</v>
      </c>
    </row>
    <row r="5011">
      <c r="A5011" s="7">
        <f t="shared" si="1"/>
        <v>4139</v>
      </c>
      <c r="B5011" s="8" t="s">
        <v>4345</v>
      </c>
      <c r="C5011" s="9" t="s">
        <v>815</v>
      </c>
    </row>
    <row r="5012">
      <c r="A5012" s="7">
        <f t="shared" si="1"/>
        <v>4140</v>
      </c>
      <c r="B5012" s="8" t="s">
        <v>4346</v>
      </c>
      <c r="C5012" s="6" t="s">
        <v>1012</v>
      </c>
    </row>
    <row r="5013">
      <c r="A5013" s="7">
        <f t="shared" si="1"/>
        <v>4141</v>
      </c>
      <c r="B5013" s="8" t="s">
        <v>4347</v>
      </c>
      <c r="C5013" s="9" t="s">
        <v>815</v>
      </c>
    </row>
    <row r="5014">
      <c r="A5014" s="7">
        <f t="shared" si="1"/>
        <v>4142</v>
      </c>
      <c r="B5014" s="8" t="s">
        <v>4348</v>
      </c>
      <c r="C5014" s="9" t="s">
        <v>815</v>
      </c>
    </row>
    <row r="5015">
      <c r="A5015" s="7">
        <f t="shared" si="1"/>
        <v>4143</v>
      </c>
      <c r="B5015" s="8" t="s">
        <v>4349</v>
      </c>
      <c r="C5015" s="9" t="s">
        <v>815</v>
      </c>
    </row>
    <row r="5016">
      <c r="A5016" s="7">
        <f t="shared" si="1"/>
        <v>4144</v>
      </c>
      <c r="B5016" s="8" t="s">
        <v>4350</v>
      </c>
      <c r="C5016" s="9" t="s">
        <v>815</v>
      </c>
    </row>
    <row r="5017">
      <c r="A5017" s="7">
        <f t="shared" si="1"/>
        <v>4145</v>
      </c>
      <c r="B5017" s="8" t="s">
        <v>4351</v>
      </c>
      <c r="C5017" s="9" t="s">
        <v>815</v>
      </c>
    </row>
    <row r="5018">
      <c r="A5018" s="7">
        <f t="shared" si="1"/>
        <v>4146</v>
      </c>
      <c r="B5018" s="8" t="s">
        <v>4352</v>
      </c>
      <c r="C5018" s="9" t="s">
        <v>815</v>
      </c>
    </row>
    <row r="5019">
      <c r="A5019" s="7">
        <f t="shared" si="1"/>
        <v>4147</v>
      </c>
      <c r="B5019" s="8" t="s">
        <v>4353</v>
      </c>
      <c r="C5019" s="9" t="s">
        <v>815</v>
      </c>
    </row>
    <row r="5020">
      <c r="A5020" s="7">
        <f t="shared" si="1"/>
        <v>4148</v>
      </c>
      <c r="B5020" s="8" t="s">
        <v>4354</v>
      </c>
      <c r="C5020" s="9" t="s">
        <v>835</v>
      </c>
    </row>
    <row r="5021">
      <c r="A5021" s="7">
        <f t="shared" si="1"/>
        <v>4149</v>
      </c>
      <c r="B5021" s="5" t="s">
        <v>4355</v>
      </c>
      <c r="C5021" s="6" t="s">
        <v>20</v>
      </c>
    </row>
    <row r="5022">
      <c r="A5022" s="7">
        <f t="shared" si="1"/>
        <v>4150</v>
      </c>
      <c r="B5022" s="8" t="s">
        <v>4356</v>
      </c>
      <c r="C5022" s="9" t="s">
        <v>815</v>
      </c>
    </row>
    <row r="5023">
      <c r="A5023" s="7">
        <f t="shared" si="1"/>
        <v>4151</v>
      </c>
      <c r="B5023" s="8" t="s">
        <v>4357</v>
      </c>
      <c r="C5023" s="9" t="s">
        <v>815</v>
      </c>
    </row>
    <row r="5024">
      <c r="A5024" s="7">
        <f t="shared" si="1"/>
        <v>4152</v>
      </c>
      <c r="B5024" s="5" t="s">
        <v>4358</v>
      </c>
      <c r="C5024" s="6" t="s">
        <v>20</v>
      </c>
    </row>
    <row r="5025">
      <c r="A5025" s="7">
        <f t="shared" si="1"/>
        <v>4153</v>
      </c>
      <c r="B5025" s="5" t="s">
        <v>4359</v>
      </c>
      <c r="C5025" s="6" t="s">
        <v>20</v>
      </c>
    </row>
    <row r="5026">
      <c r="A5026" s="7">
        <f t="shared" si="1"/>
        <v>4154</v>
      </c>
      <c r="B5026" s="8" t="s">
        <v>4360</v>
      </c>
      <c r="C5026" s="9" t="s">
        <v>835</v>
      </c>
    </row>
    <row r="5027">
      <c r="A5027" s="7">
        <f t="shared" si="1"/>
        <v>4155</v>
      </c>
      <c r="B5027" s="8" t="s">
        <v>4361</v>
      </c>
      <c r="C5027" s="9" t="s">
        <v>815</v>
      </c>
    </row>
    <row r="5028">
      <c r="A5028" s="7">
        <f t="shared" si="1"/>
        <v>4156</v>
      </c>
      <c r="B5028" s="8" t="s">
        <v>4362</v>
      </c>
      <c r="C5028" s="9" t="s">
        <v>835</v>
      </c>
    </row>
    <row r="5029">
      <c r="A5029" s="7">
        <f t="shared" si="1"/>
        <v>4157</v>
      </c>
      <c r="B5029" s="8" t="s">
        <v>4363</v>
      </c>
      <c r="C5029" s="9" t="s">
        <v>815</v>
      </c>
    </row>
    <row r="5030">
      <c r="A5030" s="7">
        <f t="shared" si="1"/>
        <v>4158</v>
      </c>
      <c r="B5030" s="8" t="s">
        <v>4364</v>
      </c>
      <c r="C5030" s="9" t="s">
        <v>815</v>
      </c>
    </row>
    <row r="5031">
      <c r="A5031" s="7">
        <f t="shared" si="1"/>
        <v>4159</v>
      </c>
      <c r="B5031" s="5" t="s">
        <v>4365</v>
      </c>
      <c r="C5031" s="6" t="s">
        <v>20</v>
      </c>
    </row>
    <row r="5032">
      <c r="A5032" s="7">
        <f t="shared" si="1"/>
        <v>4160</v>
      </c>
      <c r="B5032" s="5" t="s">
        <v>4366</v>
      </c>
      <c r="C5032" s="6" t="s">
        <v>20</v>
      </c>
    </row>
    <row r="5033">
      <c r="A5033" s="7">
        <f t="shared" si="1"/>
        <v>4161</v>
      </c>
      <c r="B5033" s="5" t="s">
        <v>4367</v>
      </c>
      <c r="C5033" s="6" t="s">
        <v>20</v>
      </c>
    </row>
    <row r="5034">
      <c r="A5034" s="7">
        <f t="shared" si="1"/>
        <v>4162</v>
      </c>
      <c r="B5034" s="5" t="s">
        <v>4368</v>
      </c>
      <c r="C5034" s="6" t="s">
        <v>20</v>
      </c>
    </row>
    <row r="5035">
      <c r="A5035" s="7">
        <f t="shared" si="1"/>
        <v>4163</v>
      </c>
      <c r="B5035" s="5" t="s">
        <v>4369</v>
      </c>
      <c r="C5035" s="6" t="s">
        <v>20</v>
      </c>
    </row>
    <row r="5036">
      <c r="A5036" s="7">
        <f t="shared" si="1"/>
        <v>4164</v>
      </c>
      <c r="B5036" s="5" t="s">
        <v>4370</v>
      </c>
      <c r="C5036" s="6" t="s">
        <v>20</v>
      </c>
    </row>
    <row r="5037">
      <c r="A5037" s="7">
        <f t="shared" si="1"/>
        <v>4165</v>
      </c>
      <c r="B5037" s="5" t="s">
        <v>4371</v>
      </c>
      <c r="C5037" s="6" t="s">
        <v>20</v>
      </c>
    </row>
    <row r="5038">
      <c r="A5038" s="7">
        <f t="shared" si="1"/>
        <v>4166</v>
      </c>
      <c r="B5038" s="5" t="s">
        <v>4372</v>
      </c>
      <c r="C5038" s="6" t="s">
        <v>20</v>
      </c>
    </row>
    <row r="5039">
      <c r="A5039" s="7">
        <f t="shared" si="1"/>
        <v>4166</v>
      </c>
      <c r="B5039" s="5" t="s">
        <v>4372</v>
      </c>
      <c r="C5039" s="6" t="s">
        <v>1221</v>
      </c>
    </row>
    <row r="5040">
      <c r="A5040" s="7">
        <f t="shared" si="1"/>
        <v>4167</v>
      </c>
      <c r="B5040" s="5" t="s">
        <v>4373</v>
      </c>
      <c r="C5040" s="6" t="s">
        <v>20</v>
      </c>
    </row>
    <row r="5041">
      <c r="A5041" s="7">
        <f t="shared" si="1"/>
        <v>4168</v>
      </c>
      <c r="B5041" s="5" t="s">
        <v>4374</v>
      </c>
      <c r="C5041" s="6" t="s">
        <v>20</v>
      </c>
    </row>
    <row r="5042">
      <c r="A5042" s="7">
        <f t="shared" si="1"/>
        <v>4169</v>
      </c>
      <c r="B5042" s="5" t="s">
        <v>4375</v>
      </c>
      <c r="C5042" s="6" t="s">
        <v>20</v>
      </c>
    </row>
    <row r="5043">
      <c r="A5043" s="7">
        <f t="shared" si="1"/>
        <v>4170</v>
      </c>
      <c r="B5043" s="5" t="s">
        <v>4376</v>
      </c>
      <c r="C5043" s="6" t="s">
        <v>20</v>
      </c>
    </row>
    <row r="5044">
      <c r="A5044" s="7">
        <f t="shared" si="1"/>
        <v>4171</v>
      </c>
      <c r="B5044" s="5" t="s">
        <v>4377</v>
      </c>
      <c r="C5044" s="6" t="s">
        <v>20</v>
      </c>
    </row>
    <row r="5045">
      <c r="A5045" s="7">
        <f t="shared" si="1"/>
        <v>4172</v>
      </c>
      <c r="B5045" s="5" t="s">
        <v>4378</v>
      </c>
      <c r="C5045" s="6" t="s">
        <v>20</v>
      </c>
    </row>
    <row r="5046">
      <c r="A5046" s="7">
        <f t="shared" si="1"/>
        <v>4172</v>
      </c>
      <c r="B5046" s="5" t="s">
        <v>4378</v>
      </c>
      <c r="C5046" s="6" t="s">
        <v>1495</v>
      </c>
    </row>
    <row r="5047">
      <c r="A5047" s="7">
        <f t="shared" si="1"/>
        <v>4173</v>
      </c>
      <c r="B5047" s="8" t="s">
        <v>4379</v>
      </c>
      <c r="C5047" s="9" t="s">
        <v>815</v>
      </c>
    </row>
    <row r="5048">
      <c r="A5048" s="7">
        <f t="shared" si="1"/>
        <v>4174</v>
      </c>
      <c r="B5048" s="5" t="s">
        <v>4380</v>
      </c>
      <c r="C5048" s="6" t="s">
        <v>367</v>
      </c>
    </row>
    <row r="5049">
      <c r="A5049" s="7">
        <f t="shared" si="1"/>
        <v>4175</v>
      </c>
      <c r="B5049" s="5" t="s">
        <v>4381</v>
      </c>
      <c r="C5049" s="6" t="s">
        <v>20</v>
      </c>
    </row>
    <row r="5050">
      <c r="A5050" s="7">
        <f t="shared" si="1"/>
        <v>4176</v>
      </c>
      <c r="B5050" s="5" t="s">
        <v>4382</v>
      </c>
      <c r="C5050" s="6" t="s">
        <v>20</v>
      </c>
    </row>
    <row r="5051">
      <c r="A5051" s="7">
        <f t="shared" si="1"/>
        <v>4176</v>
      </c>
      <c r="B5051" s="5" t="s">
        <v>4382</v>
      </c>
      <c r="C5051" s="6" t="s">
        <v>893</v>
      </c>
    </row>
    <row r="5052">
      <c r="A5052" s="7">
        <f t="shared" si="1"/>
        <v>4177</v>
      </c>
      <c r="B5052" s="5" t="s">
        <v>4383</v>
      </c>
      <c r="C5052" s="6" t="s">
        <v>20</v>
      </c>
    </row>
    <row r="5053">
      <c r="A5053" s="7">
        <f t="shared" si="1"/>
        <v>4178</v>
      </c>
      <c r="B5053" s="5" t="s">
        <v>4384</v>
      </c>
      <c r="C5053" s="6" t="s">
        <v>20</v>
      </c>
    </row>
    <row r="5054">
      <c r="A5054" s="7">
        <f t="shared" si="1"/>
        <v>4179</v>
      </c>
      <c r="B5054" s="5" t="s">
        <v>4385</v>
      </c>
      <c r="C5054" s="6" t="s">
        <v>20</v>
      </c>
    </row>
    <row r="5055">
      <c r="A5055" s="7">
        <f t="shared" si="1"/>
        <v>4180</v>
      </c>
      <c r="B5055" s="5" t="s">
        <v>4386</v>
      </c>
      <c r="C5055" s="6" t="s">
        <v>20</v>
      </c>
    </row>
    <row r="5056">
      <c r="A5056" s="7">
        <f t="shared" si="1"/>
        <v>4181</v>
      </c>
      <c r="B5056" s="5" t="s">
        <v>4387</v>
      </c>
      <c r="C5056" s="6" t="s">
        <v>20</v>
      </c>
    </row>
    <row r="5057">
      <c r="A5057" s="7">
        <f t="shared" si="1"/>
        <v>4182</v>
      </c>
      <c r="B5057" s="5" t="s">
        <v>4388</v>
      </c>
      <c r="C5057" s="6" t="s">
        <v>20</v>
      </c>
    </row>
    <row r="5058">
      <c r="A5058" s="7">
        <f t="shared" si="1"/>
        <v>4183</v>
      </c>
      <c r="B5058" s="5" t="s">
        <v>4389</v>
      </c>
      <c r="C5058" s="6" t="s">
        <v>20</v>
      </c>
    </row>
    <row r="5059">
      <c r="A5059" s="7">
        <f t="shared" si="1"/>
        <v>4184</v>
      </c>
      <c r="B5059" s="5" t="s">
        <v>4390</v>
      </c>
      <c r="C5059" s="6" t="s">
        <v>20</v>
      </c>
    </row>
    <row r="5060">
      <c r="A5060" s="7">
        <f t="shared" si="1"/>
        <v>4185</v>
      </c>
      <c r="B5060" s="5" t="s">
        <v>4391</v>
      </c>
      <c r="C5060" s="6" t="s">
        <v>20</v>
      </c>
    </row>
    <row r="5061">
      <c r="A5061" s="7">
        <f t="shared" si="1"/>
        <v>4186</v>
      </c>
      <c r="B5061" s="8" t="s">
        <v>4392</v>
      </c>
      <c r="C5061" s="9" t="s">
        <v>815</v>
      </c>
    </row>
    <row r="5062">
      <c r="A5062" s="7">
        <f t="shared" si="1"/>
        <v>4187</v>
      </c>
      <c r="B5062" s="8" t="s">
        <v>4393</v>
      </c>
      <c r="C5062" s="9" t="s">
        <v>758</v>
      </c>
    </row>
    <row r="5063">
      <c r="A5063" s="7">
        <f t="shared" si="1"/>
        <v>4188</v>
      </c>
      <c r="B5063" s="8" t="s">
        <v>4394</v>
      </c>
      <c r="C5063" s="9" t="s">
        <v>614</v>
      </c>
    </row>
    <row r="5064">
      <c r="A5064" s="7">
        <f t="shared" si="1"/>
        <v>4189</v>
      </c>
      <c r="B5064" s="5" t="s">
        <v>4395</v>
      </c>
      <c r="C5064" s="6" t="s">
        <v>780</v>
      </c>
    </row>
    <row r="5065">
      <c r="A5065" s="7">
        <f t="shared" si="1"/>
        <v>4190</v>
      </c>
      <c r="B5065" s="5" t="s">
        <v>4396</v>
      </c>
      <c r="C5065" s="6" t="s">
        <v>780</v>
      </c>
    </row>
    <row r="5066">
      <c r="A5066" s="7">
        <f t="shared" si="1"/>
        <v>4191</v>
      </c>
      <c r="B5066" s="5" t="s">
        <v>4397</v>
      </c>
      <c r="C5066" s="6" t="s">
        <v>780</v>
      </c>
    </row>
    <row r="5067">
      <c r="A5067" s="7">
        <f t="shared" si="1"/>
        <v>4192</v>
      </c>
      <c r="B5067" s="5" t="s">
        <v>4398</v>
      </c>
      <c r="C5067" s="6" t="s">
        <v>780</v>
      </c>
    </row>
    <row r="5068">
      <c r="A5068" s="7">
        <f t="shared" si="1"/>
        <v>4193</v>
      </c>
      <c r="B5068" s="8" t="s">
        <v>4399</v>
      </c>
      <c r="C5068" s="9" t="s">
        <v>117</v>
      </c>
    </row>
    <row r="5069">
      <c r="A5069" s="7">
        <f t="shared" si="1"/>
        <v>4194</v>
      </c>
      <c r="B5069" s="5" t="s">
        <v>4400</v>
      </c>
      <c r="C5069" s="6" t="s">
        <v>780</v>
      </c>
    </row>
    <row r="5070">
      <c r="A5070" s="7">
        <f t="shared" si="1"/>
        <v>4195</v>
      </c>
      <c r="B5070" s="5" t="s">
        <v>4401</v>
      </c>
      <c r="C5070" s="6" t="s">
        <v>780</v>
      </c>
    </row>
    <row r="5071">
      <c r="A5071" s="7">
        <f t="shared" si="1"/>
        <v>4196</v>
      </c>
      <c r="B5071" s="5" t="s">
        <v>4402</v>
      </c>
      <c r="C5071" s="6" t="s">
        <v>780</v>
      </c>
    </row>
    <row r="5072">
      <c r="A5072" s="7">
        <f t="shared" si="1"/>
        <v>4197</v>
      </c>
      <c r="B5072" s="5" t="s">
        <v>4403</v>
      </c>
      <c r="C5072" s="6" t="s">
        <v>989</v>
      </c>
    </row>
    <row r="5073">
      <c r="A5073" s="7">
        <f t="shared" si="1"/>
        <v>4198</v>
      </c>
      <c r="B5073" s="8" t="s">
        <v>4404</v>
      </c>
      <c r="C5073" s="9" t="s">
        <v>733</v>
      </c>
    </row>
    <row r="5074">
      <c r="A5074" s="7">
        <f t="shared" si="1"/>
        <v>4199</v>
      </c>
      <c r="B5074" s="5" t="s">
        <v>4405</v>
      </c>
      <c r="C5074" s="6" t="s">
        <v>1124</v>
      </c>
    </row>
    <row r="5075">
      <c r="A5075" s="7">
        <f t="shared" si="1"/>
        <v>4200</v>
      </c>
      <c r="B5075" s="8" t="s">
        <v>4406</v>
      </c>
      <c r="C5075" s="9" t="s">
        <v>40</v>
      </c>
    </row>
    <row r="5076">
      <c r="A5076" s="7">
        <f t="shared" si="1"/>
        <v>4201</v>
      </c>
      <c r="B5076" s="5" t="s">
        <v>4407</v>
      </c>
      <c r="C5076" s="6" t="s">
        <v>324</v>
      </c>
    </row>
    <row r="5077">
      <c r="A5077" s="7">
        <f t="shared" si="1"/>
        <v>4201</v>
      </c>
      <c r="B5077" s="5" t="s">
        <v>4407</v>
      </c>
      <c r="C5077" s="6" t="s">
        <v>25</v>
      </c>
    </row>
    <row r="5078">
      <c r="A5078" s="7">
        <f t="shared" si="1"/>
        <v>4202</v>
      </c>
      <c r="B5078" s="5" t="s">
        <v>4408</v>
      </c>
      <c r="C5078" s="6" t="s">
        <v>324</v>
      </c>
    </row>
    <row r="5079">
      <c r="A5079" s="7">
        <f t="shared" si="1"/>
        <v>4203</v>
      </c>
      <c r="B5079" s="5" t="s">
        <v>4409</v>
      </c>
      <c r="C5079" s="6" t="s">
        <v>324</v>
      </c>
    </row>
    <row r="5080">
      <c r="A5080" s="7">
        <f t="shared" si="1"/>
        <v>4204</v>
      </c>
      <c r="B5080" s="5" t="s">
        <v>4410</v>
      </c>
      <c r="C5080" s="6" t="s">
        <v>989</v>
      </c>
    </row>
    <row r="5081">
      <c r="A5081" s="7">
        <f t="shared" si="1"/>
        <v>4205</v>
      </c>
      <c r="B5081" s="5" t="s">
        <v>4411</v>
      </c>
      <c r="C5081" s="6" t="s">
        <v>142</v>
      </c>
    </row>
    <row r="5082">
      <c r="A5082" s="7">
        <f t="shared" si="1"/>
        <v>4206</v>
      </c>
      <c r="B5082" s="5" t="s">
        <v>4412</v>
      </c>
      <c r="C5082" s="6" t="s">
        <v>32</v>
      </c>
    </row>
    <row r="5083">
      <c r="A5083" s="7">
        <f t="shared" si="1"/>
        <v>4207</v>
      </c>
      <c r="B5083" s="5" t="s">
        <v>4413</v>
      </c>
      <c r="C5083" s="6" t="s">
        <v>1040</v>
      </c>
    </row>
    <row r="5084">
      <c r="A5084" s="7">
        <f t="shared" si="1"/>
        <v>4208</v>
      </c>
      <c r="B5084" s="5" t="s">
        <v>4414</v>
      </c>
      <c r="C5084" s="6" t="s">
        <v>74</v>
      </c>
    </row>
    <row r="5085">
      <c r="A5085" s="7">
        <f t="shared" si="1"/>
        <v>4209</v>
      </c>
      <c r="B5085" s="5" t="s">
        <v>4415</v>
      </c>
      <c r="C5085" s="6" t="s">
        <v>74</v>
      </c>
    </row>
    <row r="5086">
      <c r="A5086" s="7">
        <f t="shared" si="1"/>
        <v>4210</v>
      </c>
      <c r="B5086" s="5" t="s">
        <v>4416</v>
      </c>
      <c r="C5086" s="6" t="s">
        <v>6</v>
      </c>
    </row>
    <row r="5087">
      <c r="A5087" s="7">
        <f t="shared" si="1"/>
        <v>4211</v>
      </c>
      <c r="B5087" s="5" t="s">
        <v>4417</v>
      </c>
      <c r="C5087" s="6" t="s">
        <v>1040</v>
      </c>
    </row>
    <row r="5088">
      <c r="A5088" s="7">
        <f t="shared" si="1"/>
        <v>4212</v>
      </c>
      <c r="B5088" s="5" t="s">
        <v>4418</v>
      </c>
      <c r="C5088" s="6" t="s">
        <v>1360</v>
      </c>
    </row>
    <row r="5089">
      <c r="A5089" s="7">
        <f t="shared" si="1"/>
        <v>4213</v>
      </c>
      <c r="B5089" s="5" t="s">
        <v>4419</v>
      </c>
      <c r="C5089" s="6" t="s">
        <v>1360</v>
      </c>
    </row>
    <row r="5090">
      <c r="A5090" s="7">
        <f t="shared" si="1"/>
        <v>4214</v>
      </c>
      <c r="B5090" s="5" t="s">
        <v>4420</v>
      </c>
      <c r="C5090" s="6" t="s">
        <v>1360</v>
      </c>
    </row>
    <row r="5091">
      <c r="A5091" s="7">
        <f t="shared" si="1"/>
        <v>4215</v>
      </c>
      <c r="B5091" s="5" t="s">
        <v>4421</v>
      </c>
      <c r="C5091" s="6" t="s">
        <v>1360</v>
      </c>
    </row>
    <row r="5092">
      <c r="A5092" s="7">
        <f t="shared" si="1"/>
        <v>4216</v>
      </c>
      <c r="B5092" s="5" t="s">
        <v>4422</v>
      </c>
      <c r="C5092" s="6" t="s">
        <v>1360</v>
      </c>
    </row>
    <row r="5093">
      <c r="A5093" s="7">
        <f t="shared" si="1"/>
        <v>4217</v>
      </c>
      <c r="B5093" s="5" t="s">
        <v>4423</v>
      </c>
      <c r="C5093" s="6" t="s">
        <v>1360</v>
      </c>
    </row>
    <row r="5094">
      <c r="A5094" s="7">
        <f t="shared" si="1"/>
        <v>4218</v>
      </c>
      <c r="B5094" s="5" t="s">
        <v>4424</v>
      </c>
      <c r="C5094" s="11" t="s">
        <v>423</v>
      </c>
    </row>
    <row r="5095">
      <c r="A5095" s="7">
        <f t="shared" si="1"/>
        <v>4219</v>
      </c>
      <c r="B5095" s="5" t="s">
        <v>4425</v>
      </c>
      <c r="C5095" s="6" t="s">
        <v>1360</v>
      </c>
    </row>
    <row r="5096">
      <c r="A5096" s="7">
        <f t="shared" si="1"/>
        <v>4220</v>
      </c>
      <c r="B5096" s="5" t="s">
        <v>4426</v>
      </c>
      <c r="C5096" s="6" t="s">
        <v>393</v>
      </c>
    </row>
    <row r="5097">
      <c r="A5097" s="7">
        <f t="shared" si="1"/>
        <v>4221</v>
      </c>
      <c r="B5097" s="5" t="s">
        <v>4427</v>
      </c>
      <c r="C5097" s="6" t="s">
        <v>1360</v>
      </c>
    </row>
    <row r="5098">
      <c r="A5098" s="7">
        <f t="shared" si="1"/>
        <v>4222</v>
      </c>
      <c r="B5098" s="5" t="s">
        <v>4428</v>
      </c>
      <c r="C5098" s="6" t="s">
        <v>328</v>
      </c>
    </row>
    <row r="5099">
      <c r="A5099" s="7">
        <f t="shared" si="1"/>
        <v>4223</v>
      </c>
      <c r="B5099" s="8" t="s">
        <v>4429</v>
      </c>
      <c r="C5099" s="9" t="s">
        <v>733</v>
      </c>
    </row>
    <row r="5100">
      <c r="A5100" s="7">
        <f t="shared" si="1"/>
        <v>4224</v>
      </c>
      <c r="B5100" s="5" t="s">
        <v>4430</v>
      </c>
      <c r="C5100" s="6" t="s">
        <v>32</v>
      </c>
    </row>
    <row r="5101">
      <c r="A5101" s="7">
        <f t="shared" si="1"/>
        <v>4225</v>
      </c>
      <c r="B5101" s="5" t="s">
        <v>4431</v>
      </c>
      <c r="C5101" s="6" t="s">
        <v>86</v>
      </c>
    </row>
    <row r="5102">
      <c r="A5102" s="7">
        <f t="shared" si="1"/>
        <v>4226</v>
      </c>
      <c r="B5102" s="5" t="s">
        <v>4432</v>
      </c>
      <c r="C5102" s="6" t="s">
        <v>1470</v>
      </c>
    </row>
    <row r="5103">
      <c r="A5103" s="7">
        <f t="shared" si="1"/>
        <v>4227</v>
      </c>
      <c r="B5103" s="5" t="s">
        <v>4433</v>
      </c>
      <c r="C5103" s="6" t="s">
        <v>1324</v>
      </c>
    </row>
    <row r="5104">
      <c r="A5104" s="7">
        <f t="shared" si="1"/>
        <v>4228</v>
      </c>
      <c r="B5104" s="8" t="s">
        <v>4434</v>
      </c>
      <c r="C5104" s="9" t="s">
        <v>54</v>
      </c>
    </row>
    <row r="5105">
      <c r="A5105" s="7">
        <f t="shared" si="1"/>
        <v>4229</v>
      </c>
      <c r="B5105" s="5" t="s">
        <v>4435</v>
      </c>
      <c r="C5105" s="6" t="s">
        <v>324</v>
      </c>
    </row>
    <row r="5106">
      <c r="A5106" s="7">
        <f t="shared" si="1"/>
        <v>4230</v>
      </c>
      <c r="B5106" s="5" t="s">
        <v>4436</v>
      </c>
      <c r="C5106" s="6" t="s">
        <v>1007</v>
      </c>
    </row>
    <row r="5107">
      <c r="A5107" s="7">
        <f t="shared" si="1"/>
        <v>4230</v>
      </c>
      <c r="B5107" s="5" t="s">
        <v>4436</v>
      </c>
      <c r="C5107" s="6" t="s">
        <v>656</v>
      </c>
    </row>
    <row r="5108">
      <c r="A5108" s="7">
        <f t="shared" si="1"/>
        <v>4231</v>
      </c>
      <c r="B5108" s="5" t="s">
        <v>4437</v>
      </c>
      <c r="C5108" s="6" t="s">
        <v>95</v>
      </c>
    </row>
    <row r="5109">
      <c r="A5109" s="7">
        <f t="shared" si="1"/>
        <v>4232</v>
      </c>
      <c r="B5109" s="8" t="s">
        <v>4438</v>
      </c>
      <c r="C5109" s="6" t="s">
        <v>132</v>
      </c>
    </row>
    <row r="5110">
      <c r="A5110" s="7">
        <f t="shared" si="1"/>
        <v>4232</v>
      </c>
      <c r="B5110" s="8" t="s">
        <v>4438</v>
      </c>
      <c r="C5110" s="9" t="s">
        <v>60</v>
      </c>
    </row>
    <row r="5111">
      <c r="A5111" s="7">
        <f t="shared" si="1"/>
        <v>4233</v>
      </c>
      <c r="B5111" s="8" t="s">
        <v>4439</v>
      </c>
      <c r="C5111" s="9" t="s">
        <v>60</v>
      </c>
    </row>
    <row r="5112">
      <c r="A5112" s="7">
        <f t="shared" si="1"/>
        <v>4233</v>
      </c>
      <c r="B5112" s="8" t="s">
        <v>4439</v>
      </c>
      <c r="C5112" s="9" t="s">
        <v>162</v>
      </c>
    </row>
    <row r="5113">
      <c r="A5113" s="7">
        <f t="shared" si="1"/>
        <v>4233</v>
      </c>
      <c r="B5113" s="8" t="s">
        <v>4439</v>
      </c>
      <c r="C5113" s="9" t="s">
        <v>142</v>
      </c>
    </row>
    <row r="5114">
      <c r="A5114" s="7">
        <f t="shared" si="1"/>
        <v>4234</v>
      </c>
      <c r="B5114" s="8" t="s">
        <v>4440</v>
      </c>
      <c r="C5114" s="9" t="s">
        <v>60</v>
      </c>
    </row>
    <row r="5115">
      <c r="A5115" s="7">
        <f t="shared" si="1"/>
        <v>4235</v>
      </c>
      <c r="B5115" s="5" t="s">
        <v>4441</v>
      </c>
      <c r="C5115" s="6" t="s">
        <v>12</v>
      </c>
    </row>
    <row r="5116">
      <c r="A5116" s="7">
        <f t="shared" si="1"/>
        <v>4236</v>
      </c>
      <c r="B5116" s="5" t="s">
        <v>4442</v>
      </c>
      <c r="C5116" s="6" t="s">
        <v>153</v>
      </c>
    </row>
    <row r="5117">
      <c r="A5117" s="7">
        <f t="shared" si="1"/>
        <v>4237</v>
      </c>
      <c r="B5117" s="8" t="s">
        <v>4443</v>
      </c>
      <c r="C5117" s="9" t="s">
        <v>60</v>
      </c>
    </row>
    <row r="5118">
      <c r="A5118" s="7">
        <f t="shared" si="1"/>
        <v>4238</v>
      </c>
      <c r="B5118" s="5" t="s">
        <v>4444</v>
      </c>
      <c r="C5118" s="6" t="s">
        <v>1458</v>
      </c>
    </row>
    <row r="5119">
      <c r="A5119" s="7">
        <f t="shared" si="1"/>
        <v>4239</v>
      </c>
      <c r="B5119" s="8" t="s">
        <v>4445</v>
      </c>
      <c r="C5119" s="9" t="s">
        <v>530</v>
      </c>
    </row>
    <row r="5120">
      <c r="A5120" s="7">
        <f t="shared" si="1"/>
        <v>4239</v>
      </c>
      <c r="B5120" s="8" t="s">
        <v>4445</v>
      </c>
      <c r="C5120" s="9" t="s">
        <v>60</v>
      </c>
    </row>
    <row r="5121">
      <c r="A5121" s="7">
        <f t="shared" si="1"/>
        <v>4240</v>
      </c>
      <c r="B5121" s="5" t="s">
        <v>4446</v>
      </c>
      <c r="C5121" s="6" t="s">
        <v>78</v>
      </c>
    </row>
    <row r="5122">
      <c r="A5122" s="7">
        <f t="shared" si="1"/>
        <v>4240</v>
      </c>
      <c r="B5122" s="5" t="s">
        <v>4446</v>
      </c>
      <c r="C5122" s="6" t="s">
        <v>420</v>
      </c>
    </row>
    <row r="5123">
      <c r="A5123" s="7">
        <f t="shared" si="1"/>
        <v>4241</v>
      </c>
      <c r="B5123" s="8" t="s">
        <v>4447</v>
      </c>
      <c r="C5123" s="9" t="s">
        <v>60</v>
      </c>
    </row>
    <row r="5124">
      <c r="A5124" s="7">
        <f t="shared" si="1"/>
        <v>4242</v>
      </c>
      <c r="B5124" s="8" t="s">
        <v>4448</v>
      </c>
      <c r="C5124" s="9" t="s">
        <v>25</v>
      </c>
    </row>
    <row r="5125">
      <c r="A5125" s="7">
        <f t="shared" si="1"/>
        <v>4243</v>
      </c>
      <c r="B5125" s="8" t="s">
        <v>4449</v>
      </c>
      <c r="C5125" s="9" t="s">
        <v>60</v>
      </c>
    </row>
    <row r="5126">
      <c r="A5126" s="7">
        <f t="shared" si="1"/>
        <v>4243</v>
      </c>
      <c r="B5126" s="8" t="s">
        <v>4449</v>
      </c>
      <c r="C5126" s="9" t="s">
        <v>162</v>
      </c>
    </row>
    <row r="5127">
      <c r="A5127" s="7">
        <f t="shared" si="1"/>
        <v>4244</v>
      </c>
      <c r="B5127" s="8" t="s">
        <v>4450</v>
      </c>
      <c r="C5127" s="9" t="s">
        <v>60</v>
      </c>
    </row>
    <row r="5128">
      <c r="A5128" s="7">
        <f t="shared" si="1"/>
        <v>4245</v>
      </c>
      <c r="B5128" s="8" t="s">
        <v>4451</v>
      </c>
      <c r="C5128" s="9" t="s">
        <v>60</v>
      </c>
    </row>
    <row r="5129">
      <c r="A5129" s="7">
        <f t="shared" si="1"/>
        <v>4246</v>
      </c>
      <c r="B5129" s="8" t="s">
        <v>4452</v>
      </c>
      <c r="C5129" s="9" t="s">
        <v>60</v>
      </c>
    </row>
    <row r="5130">
      <c r="A5130" s="7">
        <f t="shared" si="1"/>
        <v>4246</v>
      </c>
      <c r="B5130" s="8" t="s">
        <v>4452</v>
      </c>
      <c r="C5130" s="9" t="s">
        <v>24</v>
      </c>
    </row>
    <row r="5131">
      <c r="A5131" s="7">
        <f t="shared" si="1"/>
        <v>4246</v>
      </c>
      <c r="B5131" s="8" t="s">
        <v>4452</v>
      </c>
      <c r="C5131" s="9" t="s">
        <v>25</v>
      </c>
    </row>
    <row r="5132">
      <c r="A5132" s="7">
        <f t="shared" si="1"/>
        <v>4247</v>
      </c>
      <c r="B5132" s="8" t="s">
        <v>4453</v>
      </c>
      <c r="C5132" s="9" t="s">
        <v>60</v>
      </c>
    </row>
    <row r="5133">
      <c r="A5133" s="7">
        <f t="shared" si="1"/>
        <v>4248</v>
      </c>
      <c r="B5133" s="8" t="s">
        <v>4454</v>
      </c>
      <c r="C5133" s="9" t="s">
        <v>60</v>
      </c>
    </row>
    <row r="5134">
      <c r="A5134" s="7">
        <f t="shared" si="1"/>
        <v>4248</v>
      </c>
      <c r="B5134" s="8" t="s">
        <v>4454</v>
      </c>
      <c r="C5134" s="9" t="s">
        <v>25</v>
      </c>
    </row>
    <row r="5135">
      <c r="A5135" s="7">
        <f t="shared" si="1"/>
        <v>4249</v>
      </c>
      <c r="B5135" s="5" t="s">
        <v>4455</v>
      </c>
      <c r="C5135" s="6" t="s">
        <v>153</v>
      </c>
    </row>
    <row r="5136">
      <c r="A5136" s="7">
        <f t="shared" si="1"/>
        <v>4250</v>
      </c>
      <c r="B5136" s="8" t="s">
        <v>4456</v>
      </c>
      <c r="C5136" s="9" t="s">
        <v>142</v>
      </c>
    </row>
    <row r="5137">
      <c r="A5137" s="7">
        <f t="shared" si="1"/>
        <v>4250</v>
      </c>
      <c r="B5137" s="8" t="s">
        <v>4456</v>
      </c>
      <c r="C5137" s="9" t="s">
        <v>60</v>
      </c>
    </row>
    <row r="5138">
      <c r="A5138" s="7">
        <f t="shared" si="1"/>
        <v>4250</v>
      </c>
      <c r="B5138" s="8" t="s">
        <v>4456</v>
      </c>
      <c r="C5138" s="9" t="s">
        <v>162</v>
      </c>
    </row>
    <row r="5139">
      <c r="A5139" s="7">
        <f t="shared" si="1"/>
        <v>4251</v>
      </c>
      <c r="B5139" s="8" t="s">
        <v>4457</v>
      </c>
      <c r="C5139" s="9" t="s">
        <v>60</v>
      </c>
    </row>
    <row r="5140">
      <c r="A5140" s="7">
        <f t="shared" si="1"/>
        <v>4252</v>
      </c>
      <c r="B5140" s="5" t="s">
        <v>4458</v>
      </c>
      <c r="C5140" s="6" t="s">
        <v>109</v>
      </c>
    </row>
    <row r="5141">
      <c r="A5141" s="7">
        <f t="shared" si="1"/>
        <v>4252</v>
      </c>
      <c r="B5141" s="5" t="s">
        <v>4458</v>
      </c>
      <c r="C5141" s="6" t="s">
        <v>91</v>
      </c>
    </row>
    <row r="5142">
      <c r="A5142" s="7">
        <f t="shared" si="1"/>
        <v>4252</v>
      </c>
      <c r="B5142" s="5" t="s">
        <v>4458</v>
      </c>
      <c r="C5142" s="6" t="s">
        <v>25</v>
      </c>
    </row>
    <row r="5143">
      <c r="A5143" s="7">
        <f t="shared" si="1"/>
        <v>4253</v>
      </c>
      <c r="B5143" s="8" t="s">
        <v>4459</v>
      </c>
      <c r="C5143" s="9" t="s">
        <v>40</v>
      </c>
    </row>
    <row r="5144">
      <c r="A5144" s="7">
        <f t="shared" si="1"/>
        <v>4254</v>
      </c>
      <c r="B5144" s="8" t="s">
        <v>4460</v>
      </c>
      <c r="C5144" s="9" t="s">
        <v>40</v>
      </c>
    </row>
    <row r="5145">
      <c r="A5145" s="7">
        <f t="shared" si="1"/>
        <v>4255</v>
      </c>
      <c r="B5145" s="8" t="s">
        <v>4461</v>
      </c>
      <c r="C5145" s="9" t="s">
        <v>40</v>
      </c>
    </row>
    <row r="5146">
      <c r="A5146" s="7">
        <f t="shared" si="1"/>
        <v>4256</v>
      </c>
      <c r="B5146" s="8" t="s">
        <v>4462</v>
      </c>
      <c r="C5146" s="9" t="s">
        <v>40</v>
      </c>
    </row>
    <row r="5147">
      <c r="A5147" s="7">
        <f t="shared" si="1"/>
        <v>4257</v>
      </c>
      <c r="B5147" s="5" t="s">
        <v>4463</v>
      </c>
      <c r="C5147" s="6" t="s">
        <v>150</v>
      </c>
    </row>
    <row r="5148">
      <c r="A5148" s="7">
        <f t="shared" si="1"/>
        <v>4257</v>
      </c>
      <c r="B5148" s="5" t="s">
        <v>4463</v>
      </c>
      <c r="C5148" s="6" t="s">
        <v>142</v>
      </c>
    </row>
    <row r="5149">
      <c r="A5149" s="7">
        <f t="shared" si="1"/>
        <v>4257</v>
      </c>
      <c r="B5149" s="5" t="s">
        <v>4463</v>
      </c>
      <c r="C5149" s="6" t="s">
        <v>25</v>
      </c>
    </row>
    <row r="5150">
      <c r="A5150" s="7">
        <f t="shared" si="1"/>
        <v>4257</v>
      </c>
      <c r="B5150" s="5" t="s">
        <v>4463</v>
      </c>
      <c r="C5150" s="6" t="s">
        <v>24</v>
      </c>
    </row>
    <row r="5151">
      <c r="A5151" s="7">
        <f t="shared" si="1"/>
        <v>4258</v>
      </c>
      <c r="B5151" s="8" t="s">
        <v>4464</v>
      </c>
      <c r="C5151" s="9" t="s">
        <v>60</v>
      </c>
    </row>
    <row r="5152">
      <c r="A5152" s="7">
        <f t="shared" si="1"/>
        <v>4258</v>
      </c>
      <c r="B5152" s="8" t="s">
        <v>4464</v>
      </c>
      <c r="C5152" s="9" t="s">
        <v>142</v>
      </c>
    </row>
    <row r="5153">
      <c r="A5153" s="7">
        <f t="shared" si="1"/>
        <v>4259</v>
      </c>
      <c r="B5153" s="8" t="s">
        <v>4465</v>
      </c>
      <c r="C5153" s="9" t="s">
        <v>40</v>
      </c>
    </row>
    <row r="5154">
      <c r="A5154" s="7">
        <f t="shared" si="1"/>
        <v>4260</v>
      </c>
      <c r="B5154" s="8" t="s">
        <v>4466</v>
      </c>
      <c r="C5154" s="9" t="s">
        <v>399</v>
      </c>
    </row>
    <row r="5155">
      <c r="A5155" s="7">
        <f t="shared" si="1"/>
        <v>4261</v>
      </c>
      <c r="B5155" s="5" t="s">
        <v>4467</v>
      </c>
      <c r="C5155" s="6" t="s">
        <v>142</v>
      </c>
    </row>
    <row r="5156">
      <c r="A5156" s="7">
        <f t="shared" si="1"/>
        <v>4262</v>
      </c>
      <c r="B5156" s="8" t="s">
        <v>4468</v>
      </c>
      <c r="C5156" s="9" t="s">
        <v>40</v>
      </c>
    </row>
    <row r="5157">
      <c r="A5157" s="7">
        <f t="shared" si="1"/>
        <v>4263</v>
      </c>
      <c r="B5157" s="8" t="s">
        <v>4469</v>
      </c>
      <c r="C5157" s="9" t="s">
        <v>60</v>
      </c>
    </row>
    <row r="5158">
      <c r="A5158" s="7">
        <f t="shared" si="1"/>
        <v>4264</v>
      </c>
      <c r="B5158" s="5" t="s">
        <v>4470</v>
      </c>
      <c r="C5158" s="6" t="s">
        <v>731</v>
      </c>
    </row>
    <row r="5159">
      <c r="A5159" s="7">
        <f t="shared" si="1"/>
        <v>4265</v>
      </c>
      <c r="B5159" s="8" t="s">
        <v>4471</v>
      </c>
      <c r="C5159" s="9" t="s">
        <v>416</v>
      </c>
    </row>
    <row r="5160">
      <c r="A5160" s="7">
        <f t="shared" si="1"/>
        <v>4266</v>
      </c>
      <c r="B5160" s="5" t="s">
        <v>4472</v>
      </c>
      <c r="C5160" s="6" t="s">
        <v>32</v>
      </c>
    </row>
    <row r="5161">
      <c r="A5161" s="7">
        <f t="shared" si="1"/>
        <v>4267</v>
      </c>
      <c r="B5161" s="8" t="s">
        <v>4473</v>
      </c>
      <c r="C5161" s="9" t="s">
        <v>46</v>
      </c>
    </row>
    <row r="5162">
      <c r="A5162" s="7">
        <f t="shared" si="1"/>
        <v>4268</v>
      </c>
      <c r="B5162" s="8" t="s">
        <v>4474</v>
      </c>
      <c r="C5162" s="9" t="s">
        <v>733</v>
      </c>
    </row>
    <row r="5163">
      <c r="A5163" s="7">
        <f t="shared" si="1"/>
        <v>4269</v>
      </c>
      <c r="B5163" s="5" t="s">
        <v>4475</v>
      </c>
      <c r="C5163" s="6" t="s">
        <v>1334</v>
      </c>
    </row>
    <row r="5164">
      <c r="A5164" s="7">
        <f t="shared" si="1"/>
        <v>4270</v>
      </c>
      <c r="B5164" s="5" t="s">
        <v>4476</v>
      </c>
      <c r="C5164" s="6" t="s">
        <v>1334</v>
      </c>
    </row>
    <row r="5165">
      <c r="A5165" s="7">
        <f t="shared" si="1"/>
        <v>4271</v>
      </c>
      <c r="B5165" s="8" t="s">
        <v>4477</v>
      </c>
      <c r="C5165" s="9" t="s">
        <v>64</v>
      </c>
    </row>
    <row r="5166">
      <c r="A5166" s="7">
        <f t="shared" si="1"/>
        <v>4272</v>
      </c>
      <c r="B5166" s="5" t="s">
        <v>4478</v>
      </c>
      <c r="C5166" s="6" t="s">
        <v>538</v>
      </c>
    </row>
    <row r="5167">
      <c r="A5167" s="7">
        <f t="shared" si="1"/>
        <v>4273</v>
      </c>
      <c r="B5167" s="8" t="s">
        <v>4479</v>
      </c>
      <c r="C5167" s="9" t="s">
        <v>24</v>
      </c>
    </row>
    <row r="5168">
      <c r="A5168" s="7">
        <f t="shared" si="1"/>
        <v>4274</v>
      </c>
      <c r="B5168" s="5" t="s">
        <v>4480</v>
      </c>
      <c r="C5168" s="6" t="s">
        <v>426</v>
      </c>
    </row>
    <row r="5169">
      <c r="A5169" s="7">
        <f t="shared" si="1"/>
        <v>4275</v>
      </c>
      <c r="B5169" s="16" t="s">
        <v>4481</v>
      </c>
      <c r="C5169" s="6" t="s">
        <v>1235</v>
      </c>
    </row>
    <row r="5170">
      <c r="A5170" s="7">
        <f t="shared" si="1"/>
        <v>4276</v>
      </c>
      <c r="B5170" s="5" t="s">
        <v>4482</v>
      </c>
      <c r="C5170" s="6" t="s">
        <v>4</v>
      </c>
    </row>
    <row r="5171">
      <c r="A5171" s="7">
        <f t="shared" si="1"/>
        <v>4277</v>
      </c>
      <c r="B5171" s="5" t="s">
        <v>4483</v>
      </c>
      <c r="C5171" s="6" t="s">
        <v>109</v>
      </c>
    </row>
    <row r="5172">
      <c r="A5172" s="7">
        <f t="shared" si="1"/>
        <v>4278</v>
      </c>
      <c r="B5172" s="5" t="s">
        <v>4484</v>
      </c>
      <c r="C5172" s="6" t="s">
        <v>1585</v>
      </c>
    </row>
    <row r="5173">
      <c r="A5173" s="7">
        <f t="shared" si="1"/>
        <v>4279</v>
      </c>
      <c r="B5173" s="8" t="s">
        <v>4485</v>
      </c>
      <c r="C5173" s="9" t="s">
        <v>60</v>
      </c>
    </row>
    <row r="5174">
      <c r="A5174" s="7">
        <f t="shared" si="1"/>
        <v>4279</v>
      </c>
      <c r="B5174" s="8" t="s">
        <v>4485</v>
      </c>
      <c r="C5174" s="9" t="s">
        <v>25</v>
      </c>
    </row>
    <row r="5175">
      <c r="A5175" s="7">
        <f t="shared" si="1"/>
        <v>4280</v>
      </c>
      <c r="B5175" s="5" t="s">
        <v>4486</v>
      </c>
      <c r="C5175" s="6" t="s">
        <v>426</v>
      </c>
    </row>
    <row r="5176">
      <c r="A5176" s="7">
        <f t="shared" si="1"/>
        <v>4281</v>
      </c>
      <c r="B5176" s="8" t="s">
        <v>4487</v>
      </c>
      <c r="C5176" s="9" t="s">
        <v>502</v>
      </c>
    </row>
    <row r="5177">
      <c r="A5177" s="7">
        <f t="shared" si="1"/>
        <v>4282</v>
      </c>
      <c r="B5177" s="8" t="s">
        <v>4488</v>
      </c>
      <c r="C5177" s="9" t="s">
        <v>502</v>
      </c>
    </row>
    <row r="5178">
      <c r="A5178" s="7">
        <f t="shared" si="1"/>
        <v>4283</v>
      </c>
      <c r="B5178" s="5" t="s">
        <v>4489</v>
      </c>
      <c r="C5178" s="6" t="s">
        <v>731</v>
      </c>
    </row>
    <row r="5179">
      <c r="A5179" s="7">
        <f t="shared" si="1"/>
        <v>4284</v>
      </c>
      <c r="B5179" s="5" t="s">
        <v>4490</v>
      </c>
      <c r="C5179" s="6" t="s">
        <v>731</v>
      </c>
    </row>
    <row r="5180">
      <c r="A5180" s="7">
        <f t="shared" si="1"/>
        <v>4285</v>
      </c>
      <c r="B5180" s="5" t="s">
        <v>4491</v>
      </c>
      <c r="C5180" s="6" t="s">
        <v>1120</v>
      </c>
    </row>
    <row r="5181">
      <c r="A5181" s="7">
        <f t="shared" si="1"/>
        <v>4286</v>
      </c>
      <c r="B5181" s="5" t="s">
        <v>4492</v>
      </c>
      <c r="C5181" s="6" t="s">
        <v>1120</v>
      </c>
    </row>
    <row r="5182">
      <c r="A5182" s="7">
        <f t="shared" si="1"/>
        <v>4287</v>
      </c>
      <c r="B5182" s="5" t="s">
        <v>4493</v>
      </c>
      <c r="C5182" s="6" t="s">
        <v>1120</v>
      </c>
    </row>
    <row r="5183">
      <c r="A5183" s="7">
        <f t="shared" si="1"/>
        <v>4288</v>
      </c>
      <c r="B5183" s="5" t="s">
        <v>4494</v>
      </c>
      <c r="C5183" s="6" t="s">
        <v>1120</v>
      </c>
    </row>
    <row r="5184">
      <c r="A5184" s="7">
        <f t="shared" si="1"/>
        <v>4289</v>
      </c>
      <c r="B5184" s="5" t="s">
        <v>4495</v>
      </c>
      <c r="C5184" s="6" t="s">
        <v>1120</v>
      </c>
    </row>
    <row r="5185">
      <c r="A5185" s="7">
        <f t="shared" si="1"/>
        <v>4290</v>
      </c>
      <c r="B5185" s="5" t="s">
        <v>4496</v>
      </c>
      <c r="C5185" s="6" t="s">
        <v>1120</v>
      </c>
    </row>
    <row r="5186">
      <c r="A5186" s="7">
        <f t="shared" si="1"/>
        <v>4291</v>
      </c>
      <c r="B5186" s="5" t="s">
        <v>4497</v>
      </c>
      <c r="C5186" s="6" t="s">
        <v>1120</v>
      </c>
    </row>
    <row r="5187">
      <c r="A5187" s="7">
        <f t="shared" si="1"/>
        <v>4292</v>
      </c>
      <c r="B5187" s="15" t="s">
        <v>4498</v>
      </c>
      <c r="C5187" s="11" t="s">
        <v>423</v>
      </c>
    </row>
    <row r="5188">
      <c r="A5188" s="7">
        <f t="shared" si="1"/>
        <v>4293</v>
      </c>
      <c r="B5188" s="5" t="s">
        <v>4499</v>
      </c>
      <c r="C5188" s="6" t="s">
        <v>3126</v>
      </c>
    </row>
    <row r="5189">
      <c r="A5189" s="7">
        <f t="shared" si="1"/>
        <v>4294</v>
      </c>
      <c r="B5189" s="8" t="s">
        <v>4500</v>
      </c>
      <c r="C5189" s="9" t="s">
        <v>76</v>
      </c>
    </row>
    <row r="5190">
      <c r="A5190" s="7">
        <f t="shared" si="1"/>
        <v>4295</v>
      </c>
      <c r="B5190" s="5" t="s">
        <v>4501</v>
      </c>
      <c r="C5190" s="6" t="s">
        <v>1262</v>
      </c>
    </row>
    <row r="5191">
      <c r="A5191" s="7">
        <f t="shared" si="1"/>
        <v>4296</v>
      </c>
      <c r="B5191" s="5" t="s">
        <v>4502</v>
      </c>
      <c r="C5191" s="6" t="s">
        <v>1290</v>
      </c>
    </row>
    <row r="5192">
      <c r="A5192" s="7">
        <f t="shared" si="1"/>
        <v>4297</v>
      </c>
      <c r="B5192" s="8" t="s">
        <v>4503</v>
      </c>
      <c r="C5192" s="9" t="s">
        <v>76</v>
      </c>
    </row>
    <row r="5193">
      <c r="A5193" s="7">
        <f t="shared" si="1"/>
        <v>4298</v>
      </c>
      <c r="B5193" s="8" t="s">
        <v>4504</v>
      </c>
      <c r="C5193" s="9" t="s">
        <v>76</v>
      </c>
    </row>
    <row r="5194">
      <c r="A5194" s="7">
        <f t="shared" si="1"/>
        <v>4299</v>
      </c>
      <c r="B5194" s="5" t="s">
        <v>4505</v>
      </c>
      <c r="C5194" s="6" t="s">
        <v>40</v>
      </c>
    </row>
    <row r="5195">
      <c r="A5195" s="7">
        <f t="shared" si="1"/>
        <v>4300</v>
      </c>
      <c r="B5195" s="5" t="s">
        <v>4506</v>
      </c>
      <c r="C5195" s="6" t="s">
        <v>714</v>
      </c>
    </row>
    <row r="5196">
      <c r="A5196" s="7">
        <f t="shared" si="1"/>
        <v>4301</v>
      </c>
      <c r="B5196" s="8" t="s">
        <v>4507</v>
      </c>
      <c r="C5196" s="9" t="s">
        <v>40</v>
      </c>
    </row>
    <row r="5197">
      <c r="A5197" s="7">
        <f t="shared" si="1"/>
        <v>4302</v>
      </c>
      <c r="B5197" s="8" t="s">
        <v>4508</v>
      </c>
      <c r="C5197" s="9" t="s">
        <v>40</v>
      </c>
    </row>
    <row r="5198">
      <c r="A5198" s="7">
        <f t="shared" si="1"/>
        <v>4303</v>
      </c>
      <c r="B5198" s="8" t="s">
        <v>4509</v>
      </c>
      <c r="C5198" s="9" t="s">
        <v>40</v>
      </c>
    </row>
    <row r="5199">
      <c r="A5199" s="7">
        <f t="shared" si="1"/>
        <v>4304</v>
      </c>
      <c r="B5199" s="5" t="s">
        <v>4510</v>
      </c>
      <c r="C5199" s="6" t="s">
        <v>153</v>
      </c>
    </row>
    <row r="5200">
      <c r="A5200" s="7">
        <f t="shared" si="1"/>
        <v>4305</v>
      </c>
      <c r="B5200" s="5" t="s">
        <v>4511</v>
      </c>
      <c r="C5200" s="6" t="s">
        <v>1620</v>
      </c>
    </row>
    <row r="5201">
      <c r="A5201" s="7">
        <f t="shared" si="1"/>
        <v>4306</v>
      </c>
      <c r="B5201" s="5" t="s">
        <v>4512</v>
      </c>
      <c r="C5201" s="6" t="s">
        <v>780</v>
      </c>
    </row>
    <row r="5202">
      <c r="A5202" s="7">
        <f t="shared" si="1"/>
        <v>4307</v>
      </c>
      <c r="B5202" s="5" t="s">
        <v>4513</v>
      </c>
      <c r="C5202" s="6" t="s">
        <v>780</v>
      </c>
    </row>
    <row r="5203">
      <c r="A5203" s="7">
        <f t="shared" si="1"/>
        <v>4308</v>
      </c>
      <c r="B5203" s="5" t="s">
        <v>4514</v>
      </c>
      <c r="C5203" s="6" t="s">
        <v>780</v>
      </c>
    </row>
    <row r="5204">
      <c r="A5204" s="7">
        <f t="shared" si="1"/>
        <v>4309</v>
      </c>
      <c r="B5204" s="5" t="s">
        <v>4515</v>
      </c>
      <c r="C5204" s="6" t="s">
        <v>780</v>
      </c>
    </row>
    <row r="5205">
      <c r="A5205" s="7">
        <f t="shared" si="1"/>
        <v>4310</v>
      </c>
      <c r="B5205" s="5" t="s">
        <v>4516</v>
      </c>
      <c r="C5205" s="6" t="s">
        <v>780</v>
      </c>
    </row>
    <row r="5206">
      <c r="A5206" s="7">
        <f t="shared" si="1"/>
        <v>4311</v>
      </c>
      <c r="B5206" s="5" t="s">
        <v>4517</v>
      </c>
      <c r="C5206" s="6" t="s">
        <v>780</v>
      </c>
    </row>
    <row r="5207">
      <c r="A5207" s="7">
        <f t="shared" si="1"/>
        <v>4312</v>
      </c>
      <c r="B5207" s="5" t="s">
        <v>4518</v>
      </c>
      <c r="C5207" s="6" t="s">
        <v>1120</v>
      </c>
    </row>
    <row r="5208">
      <c r="A5208" s="7">
        <f t="shared" si="1"/>
        <v>4313</v>
      </c>
      <c r="B5208" s="8" t="s">
        <v>4519</v>
      </c>
      <c r="C5208" s="9" t="s">
        <v>64</v>
      </c>
    </row>
    <row r="5209">
      <c r="A5209" s="7">
        <f t="shared" si="1"/>
        <v>4314</v>
      </c>
      <c r="B5209" s="5" t="s">
        <v>4520</v>
      </c>
      <c r="C5209" s="6" t="s">
        <v>538</v>
      </c>
    </row>
    <row r="5210">
      <c r="A5210" s="7">
        <f t="shared" si="1"/>
        <v>4315</v>
      </c>
      <c r="B5210" s="5" t="s">
        <v>4521</v>
      </c>
      <c r="C5210" s="6" t="s">
        <v>1120</v>
      </c>
    </row>
    <row r="5211">
      <c r="A5211" s="7">
        <f t="shared" si="1"/>
        <v>4316</v>
      </c>
      <c r="B5211" s="5" t="s">
        <v>4522</v>
      </c>
      <c r="C5211" s="6" t="s">
        <v>1120</v>
      </c>
    </row>
    <row r="5212">
      <c r="A5212" s="7">
        <f t="shared" si="1"/>
        <v>4317</v>
      </c>
      <c r="B5212" s="5" t="s">
        <v>4523</v>
      </c>
      <c r="C5212" s="6" t="s">
        <v>1120</v>
      </c>
    </row>
    <row r="5213">
      <c r="A5213" s="7">
        <f t="shared" si="1"/>
        <v>4318</v>
      </c>
      <c r="B5213" s="5" t="s">
        <v>4524</v>
      </c>
      <c r="C5213" s="6" t="s">
        <v>1223</v>
      </c>
    </row>
    <row r="5214">
      <c r="A5214" s="7">
        <f t="shared" si="1"/>
        <v>4319</v>
      </c>
      <c r="B5214" s="5" t="s">
        <v>4525</v>
      </c>
      <c r="C5214" s="6" t="s">
        <v>1223</v>
      </c>
    </row>
    <row r="5215">
      <c r="A5215" s="7">
        <f t="shared" si="1"/>
        <v>4320</v>
      </c>
      <c r="B5215" s="8" t="s">
        <v>4526</v>
      </c>
      <c r="C5215" s="6" t="s">
        <v>179</v>
      </c>
    </row>
    <row r="5216">
      <c r="A5216" s="7">
        <f t="shared" si="1"/>
        <v>4321</v>
      </c>
      <c r="B5216" s="5" t="s">
        <v>4527</v>
      </c>
      <c r="C5216" s="6" t="s">
        <v>362</v>
      </c>
    </row>
    <row r="5217">
      <c r="A5217" s="7">
        <f t="shared" si="1"/>
        <v>4322</v>
      </c>
      <c r="B5217" s="5" t="s">
        <v>4528</v>
      </c>
      <c r="C5217" s="6" t="s">
        <v>1120</v>
      </c>
    </row>
    <row r="5218">
      <c r="A5218" s="7">
        <f t="shared" si="1"/>
        <v>4323</v>
      </c>
      <c r="B5218" s="5" t="s">
        <v>4529</v>
      </c>
      <c r="C5218" s="6" t="s">
        <v>1394</v>
      </c>
    </row>
    <row r="5219">
      <c r="A5219" s="7">
        <f t="shared" si="1"/>
        <v>4324</v>
      </c>
      <c r="B5219" s="8" t="s">
        <v>4530</v>
      </c>
      <c r="C5219" s="9" t="s">
        <v>83</v>
      </c>
    </row>
    <row r="5220">
      <c r="A5220" s="7">
        <f t="shared" si="1"/>
        <v>4325</v>
      </c>
      <c r="B5220" s="5" t="s">
        <v>4531</v>
      </c>
      <c r="C5220" s="6" t="s">
        <v>437</v>
      </c>
    </row>
    <row r="5221">
      <c r="A5221" s="7">
        <f t="shared" si="1"/>
        <v>4326</v>
      </c>
      <c r="B5221" s="8" t="s">
        <v>4532</v>
      </c>
      <c r="C5221" s="9" t="s">
        <v>1042</v>
      </c>
    </row>
    <row r="5222">
      <c r="A5222" s="7">
        <f t="shared" si="1"/>
        <v>4327</v>
      </c>
      <c r="B5222" s="5" t="s">
        <v>4533</v>
      </c>
      <c r="C5222" s="6" t="s">
        <v>4</v>
      </c>
    </row>
    <row r="5223">
      <c r="A5223" s="7">
        <f t="shared" si="1"/>
        <v>4328</v>
      </c>
      <c r="B5223" s="8" t="s">
        <v>4534</v>
      </c>
      <c r="C5223" s="9" t="s">
        <v>1548</v>
      </c>
    </row>
    <row r="5224">
      <c r="A5224" s="7">
        <f t="shared" si="1"/>
        <v>4329</v>
      </c>
      <c r="B5224" s="5" t="s">
        <v>4535</v>
      </c>
      <c r="C5224" s="6" t="s">
        <v>34</v>
      </c>
    </row>
    <row r="5225">
      <c r="A5225" s="7">
        <f t="shared" si="1"/>
        <v>4330</v>
      </c>
      <c r="B5225" s="5" t="s">
        <v>4536</v>
      </c>
      <c r="C5225" s="6" t="s">
        <v>34</v>
      </c>
    </row>
    <row r="5226">
      <c r="A5226" s="7">
        <f t="shared" si="1"/>
        <v>4331</v>
      </c>
      <c r="B5226" s="5" t="s">
        <v>4537</v>
      </c>
      <c r="C5226" s="6" t="s">
        <v>1466</v>
      </c>
    </row>
    <row r="5227">
      <c r="A5227" s="7">
        <f t="shared" si="1"/>
        <v>4332</v>
      </c>
      <c r="B5227" s="5" t="s">
        <v>4538</v>
      </c>
      <c r="C5227" s="6" t="s">
        <v>1466</v>
      </c>
    </row>
    <row r="5228">
      <c r="A5228" s="7">
        <f t="shared" si="1"/>
        <v>4333</v>
      </c>
      <c r="B5228" s="5" t="s">
        <v>4539</v>
      </c>
      <c r="C5228" s="6" t="s">
        <v>1376</v>
      </c>
    </row>
    <row r="5229">
      <c r="A5229" s="7">
        <f t="shared" si="1"/>
        <v>4334</v>
      </c>
      <c r="B5229" s="5" t="s">
        <v>4540</v>
      </c>
      <c r="C5229" s="6" t="s">
        <v>1376</v>
      </c>
    </row>
    <row r="5230">
      <c r="A5230" s="7">
        <f t="shared" si="1"/>
        <v>4335</v>
      </c>
      <c r="B5230" s="5" t="s">
        <v>4541</v>
      </c>
      <c r="C5230" s="6" t="s">
        <v>1450</v>
      </c>
    </row>
    <row r="5231">
      <c r="A5231" s="7">
        <f t="shared" si="1"/>
        <v>4336</v>
      </c>
      <c r="B5231" s="5" t="s">
        <v>4542</v>
      </c>
      <c r="C5231" s="6" t="s">
        <v>1450</v>
      </c>
    </row>
    <row r="5232">
      <c r="A5232" s="7">
        <f t="shared" si="1"/>
        <v>4337</v>
      </c>
      <c r="B5232" s="5" t="s">
        <v>4543</v>
      </c>
      <c r="C5232" s="6" t="s">
        <v>34</v>
      </c>
    </row>
    <row r="5233">
      <c r="A5233" s="7">
        <f t="shared" si="1"/>
        <v>4338</v>
      </c>
      <c r="B5233" s="5" t="s">
        <v>4544</v>
      </c>
      <c r="C5233" s="6" t="s">
        <v>34</v>
      </c>
    </row>
    <row r="5234">
      <c r="A5234" s="7">
        <f t="shared" si="1"/>
        <v>4339</v>
      </c>
      <c r="B5234" s="5" t="s">
        <v>4545</v>
      </c>
      <c r="C5234" s="6" t="s">
        <v>1450</v>
      </c>
    </row>
    <row r="5235">
      <c r="A5235" s="7">
        <f t="shared" si="1"/>
        <v>4340</v>
      </c>
      <c r="B5235" s="5" t="s">
        <v>4546</v>
      </c>
      <c r="C5235" s="6" t="s">
        <v>1450</v>
      </c>
    </row>
    <row r="5236">
      <c r="A5236" s="7">
        <f t="shared" si="1"/>
        <v>4341</v>
      </c>
      <c r="B5236" s="5" t="s">
        <v>4547</v>
      </c>
      <c r="C5236" s="6" t="s">
        <v>34</v>
      </c>
    </row>
    <row r="5237">
      <c r="A5237" s="7">
        <f t="shared" si="1"/>
        <v>4342</v>
      </c>
      <c r="B5237" s="5" t="s">
        <v>4548</v>
      </c>
      <c r="C5237" s="6" t="s">
        <v>1450</v>
      </c>
    </row>
    <row r="5238">
      <c r="A5238" s="7">
        <f t="shared" si="1"/>
        <v>4343</v>
      </c>
      <c r="B5238" s="5" t="s">
        <v>4549</v>
      </c>
      <c r="C5238" s="6" t="s">
        <v>34</v>
      </c>
    </row>
    <row r="5239">
      <c r="A5239" s="7">
        <f t="shared" si="1"/>
        <v>4344</v>
      </c>
      <c r="B5239" s="5" t="s">
        <v>4550</v>
      </c>
      <c r="C5239" s="6" t="s">
        <v>1450</v>
      </c>
    </row>
    <row r="5240">
      <c r="A5240" s="7">
        <f t="shared" si="1"/>
        <v>4345</v>
      </c>
      <c r="B5240" s="5" t="s">
        <v>4551</v>
      </c>
      <c r="C5240" s="6" t="s">
        <v>1450</v>
      </c>
    </row>
    <row r="5241">
      <c r="A5241" s="7">
        <f t="shared" si="1"/>
        <v>4346</v>
      </c>
      <c r="B5241" s="5" t="s">
        <v>4552</v>
      </c>
      <c r="C5241" s="6" t="s">
        <v>34</v>
      </c>
    </row>
    <row r="5242">
      <c r="A5242" s="7">
        <f t="shared" si="1"/>
        <v>4347</v>
      </c>
      <c r="B5242" s="5" t="s">
        <v>4553</v>
      </c>
      <c r="C5242" s="6" t="s">
        <v>34</v>
      </c>
    </row>
    <row r="5243">
      <c r="A5243" s="7">
        <f t="shared" si="1"/>
        <v>4348</v>
      </c>
      <c r="B5243" s="5" t="s">
        <v>4554</v>
      </c>
      <c r="C5243" s="6" t="s">
        <v>1376</v>
      </c>
    </row>
    <row r="5244">
      <c r="A5244" s="7">
        <f t="shared" si="1"/>
        <v>4349</v>
      </c>
      <c r="B5244" s="5" t="s">
        <v>4555</v>
      </c>
      <c r="C5244" s="6" t="s">
        <v>34</v>
      </c>
    </row>
    <row r="5245">
      <c r="A5245" s="7">
        <f t="shared" si="1"/>
        <v>4350</v>
      </c>
      <c r="B5245" s="5" t="s">
        <v>4556</v>
      </c>
      <c r="C5245" s="6" t="s">
        <v>1376</v>
      </c>
    </row>
    <row r="5246">
      <c r="A5246" s="7">
        <f t="shared" si="1"/>
        <v>4351</v>
      </c>
      <c r="B5246" s="5" t="s">
        <v>4557</v>
      </c>
      <c r="C5246" s="6" t="s">
        <v>1376</v>
      </c>
    </row>
    <row r="5247">
      <c r="A5247" s="7">
        <f t="shared" si="1"/>
        <v>4352</v>
      </c>
      <c r="B5247" s="5" t="s">
        <v>4558</v>
      </c>
      <c r="C5247" s="6" t="s">
        <v>1120</v>
      </c>
    </row>
    <row r="5248">
      <c r="A5248" s="7">
        <f t="shared" si="1"/>
        <v>4353</v>
      </c>
      <c r="B5248" s="5" t="s">
        <v>4559</v>
      </c>
      <c r="C5248" s="6" t="s">
        <v>59</v>
      </c>
    </row>
    <row r="5249">
      <c r="A5249" s="7">
        <f t="shared" si="1"/>
        <v>4353</v>
      </c>
      <c r="B5249" s="5" t="s">
        <v>4559</v>
      </c>
      <c r="C5249" s="6" t="s">
        <v>177</v>
      </c>
    </row>
    <row r="5250">
      <c r="A5250" s="7">
        <f t="shared" si="1"/>
        <v>4354</v>
      </c>
      <c r="B5250" s="5" t="s">
        <v>4560</v>
      </c>
      <c r="C5250" s="6" t="s">
        <v>1267</v>
      </c>
    </row>
    <row r="5251">
      <c r="A5251" s="7">
        <f t="shared" si="1"/>
        <v>4355</v>
      </c>
      <c r="B5251" s="8" t="s">
        <v>4561</v>
      </c>
      <c r="C5251" s="9" t="s">
        <v>815</v>
      </c>
    </row>
    <row r="5252">
      <c r="A5252" s="7">
        <f t="shared" si="1"/>
        <v>4356</v>
      </c>
      <c r="B5252" s="5" t="s">
        <v>4562</v>
      </c>
      <c r="C5252" s="6" t="s">
        <v>62</v>
      </c>
    </row>
    <row r="5253">
      <c r="A5253" s="7">
        <f t="shared" si="1"/>
        <v>4357</v>
      </c>
      <c r="B5253" s="8" t="s">
        <v>4563</v>
      </c>
      <c r="C5253" s="9" t="s">
        <v>502</v>
      </c>
    </row>
    <row r="5254">
      <c r="A5254" s="7">
        <f t="shared" si="1"/>
        <v>4358</v>
      </c>
      <c r="B5254" s="8" t="s">
        <v>4564</v>
      </c>
      <c r="C5254" s="9" t="s">
        <v>60</v>
      </c>
    </row>
    <row r="5255">
      <c r="A5255" s="7">
        <f t="shared" si="1"/>
        <v>4358</v>
      </c>
      <c r="B5255" s="8" t="s">
        <v>4564</v>
      </c>
      <c r="C5255" s="9" t="s">
        <v>142</v>
      </c>
    </row>
    <row r="5256">
      <c r="A5256" s="7">
        <f t="shared" si="1"/>
        <v>4359</v>
      </c>
      <c r="B5256" s="5" t="s">
        <v>4565</v>
      </c>
      <c r="C5256" s="6" t="s">
        <v>324</v>
      </c>
    </row>
    <row r="5257">
      <c r="A5257" s="7">
        <f t="shared" si="1"/>
        <v>4360</v>
      </c>
      <c r="B5257" s="5" t="s">
        <v>4566</v>
      </c>
      <c r="C5257" s="6" t="s">
        <v>1221</v>
      </c>
    </row>
    <row r="5258">
      <c r="A5258" s="7">
        <f t="shared" si="1"/>
        <v>4361</v>
      </c>
      <c r="B5258" s="8" t="s">
        <v>4567</v>
      </c>
      <c r="C5258" s="9" t="s">
        <v>416</v>
      </c>
    </row>
    <row r="5259">
      <c r="A5259" s="7">
        <f t="shared" si="1"/>
        <v>4362</v>
      </c>
      <c r="B5259" s="5" t="s">
        <v>4568</v>
      </c>
      <c r="C5259" s="6" t="s">
        <v>97</v>
      </c>
    </row>
    <row r="5260">
      <c r="A5260" s="7">
        <f t="shared" si="1"/>
        <v>4363</v>
      </c>
      <c r="B5260" s="5" t="s">
        <v>4569</v>
      </c>
      <c r="C5260" s="6" t="s">
        <v>97</v>
      </c>
    </row>
    <row r="5261">
      <c r="A5261" s="7">
        <f t="shared" si="1"/>
        <v>4364</v>
      </c>
      <c r="B5261" s="8" t="s">
        <v>4570</v>
      </c>
      <c r="C5261" s="9" t="s">
        <v>54</v>
      </c>
    </row>
    <row r="5262">
      <c r="A5262" s="7">
        <f t="shared" si="1"/>
        <v>4364</v>
      </c>
      <c r="B5262" s="8" t="s">
        <v>4570</v>
      </c>
      <c r="C5262" s="9" t="s">
        <v>60</v>
      </c>
    </row>
    <row r="5263">
      <c r="A5263" s="7">
        <f t="shared" si="1"/>
        <v>4365</v>
      </c>
      <c r="B5263" s="5" t="s">
        <v>4571</v>
      </c>
      <c r="C5263" s="6" t="s">
        <v>324</v>
      </c>
    </row>
    <row r="5264">
      <c r="A5264" s="7">
        <f t="shared" si="1"/>
        <v>4366</v>
      </c>
      <c r="B5264" s="5" t="s">
        <v>4572</v>
      </c>
      <c r="C5264" s="6" t="s">
        <v>324</v>
      </c>
    </row>
    <row r="5265">
      <c r="A5265" s="7">
        <f t="shared" si="1"/>
        <v>4367</v>
      </c>
      <c r="B5265" s="5" t="s">
        <v>4573</v>
      </c>
      <c r="C5265" s="6" t="s">
        <v>328</v>
      </c>
    </row>
    <row r="5266">
      <c r="A5266" s="7">
        <f t="shared" si="1"/>
        <v>4368</v>
      </c>
      <c r="B5266" s="5" t="s">
        <v>4574</v>
      </c>
      <c r="C5266" s="6" t="s">
        <v>405</v>
      </c>
    </row>
    <row r="5267">
      <c r="A5267" s="7">
        <f t="shared" si="1"/>
        <v>4369</v>
      </c>
      <c r="B5267" s="8" t="s">
        <v>4575</v>
      </c>
      <c r="C5267" s="9" t="s">
        <v>54</v>
      </c>
    </row>
    <row r="5268">
      <c r="A5268" s="7">
        <f t="shared" si="1"/>
        <v>4370</v>
      </c>
      <c r="B5268" s="5" t="s">
        <v>4576</v>
      </c>
      <c r="C5268" s="6" t="s">
        <v>324</v>
      </c>
    </row>
    <row r="5269">
      <c r="A5269" s="7">
        <f t="shared" si="1"/>
        <v>4371</v>
      </c>
      <c r="B5269" s="8" t="s">
        <v>4577</v>
      </c>
      <c r="C5269" s="9" t="s">
        <v>60</v>
      </c>
    </row>
    <row r="5270">
      <c r="A5270" s="7">
        <f t="shared" si="1"/>
        <v>4371</v>
      </c>
      <c r="B5270" s="8" t="s">
        <v>4577</v>
      </c>
      <c r="C5270" s="9" t="s">
        <v>83</v>
      </c>
    </row>
    <row r="5271">
      <c r="A5271" s="7">
        <f t="shared" si="1"/>
        <v>4372</v>
      </c>
      <c r="B5271" s="5" t="s">
        <v>4578</v>
      </c>
      <c r="C5271" s="6" t="s">
        <v>97</v>
      </c>
    </row>
    <row r="5272">
      <c r="A5272" s="7">
        <f t="shared" si="1"/>
        <v>4373</v>
      </c>
      <c r="B5272" s="5" t="s">
        <v>4579</v>
      </c>
      <c r="C5272" s="6" t="s">
        <v>452</v>
      </c>
    </row>
    <row r="5273">
      <c r="A5273" s="7">
        <f t="shared" si="1"/>
        <v>4374</v>
      </c>
      <c r="B5273" s="5" t="s">
        <v>4580</v>
      </c>
      <c r="C5273" s="6" t="s">
        <v>328</v>
      </c>
    </row>
    <row r="5274">
      <c r="A5274" s="7">
        <f t="shared" si="1"/>
        <v>4375</v>
      </c>
      <c r="B5274" s="8" t="s">
        <v>4581</v>
      </c>
      <c r="C5274" s="9" t="s">
        <v>56</v>
      </c>
    </row>
    <row r="5275">
      <c r="A5275" s="7">
        <f t="shared" si="1"/>
        <v>4376</v>
      </c>
      <c r="B5275" s="8" t="s">
        <v>4582</v>
      </c>
      <c r="C5275" s="6" t="s">
        <v>161</v>
      </c>
    </row>
    <row r="5276">
      <c r="A5276" s="7">
        <f t="shared" si="1"/>
        <v>4377</v>
      </c>
      <c r="B5276" s="8" t="s">
        <v>4583</v>
      </c>
      <c r="C5276" s="9" t="s">
        <v>56</v>
      </c>
    </row>
    <row r="5277">
      <c r="A5277" s="7">
        <f t="shared" si="1"/>
        <v>4378</v>
      </c>
      <c r="B5277" s="5" t="s">
        <v>4584</v>
      </c>
      <c r="C5277" s="6" t="s">
        <v>153</v>
      </c>
    </row>
    <row r="5278">
      <c r="A5278" s="7">
        <f t="shared" si="1"/>
        <v>4379</v>
      </c>
      <c r="B5278" s="5" t="s">
        <v>4585</v>
      </c>
      <c r="C5278" s="6" t="s">
        <v>324</v>
      </c>
    </row>
    <row r="5279">
      <c r="A5279" s="7">
        <f t="shared" si="1"/>
        <v>4380</v>
      </c>
      <c r="B5279" s="5" t="s">
        <v>4586</v>
      </c>
      <c r="C5279" s="6" t="s">
        <v>328</v>
      </c>
    </row>
    <row r="5280">
      <c r="A5280" s="7">
        <f t="shared" si="1"/>
        <v>4381</v>
      </c>
      <c r="B5280" s="5" t="s">
        <v>4587</v>
      </c>
      <c r="C5280" s="6" t="s">
        <v>328</v>
      </c>
    </row>
    <row r="5281">
      <c r="A5281" s="7">
        <f t="shared" si="1"/>
        <v>4382</v>
      </c>
      <c r="B5281" s="5" t="s">
        <v>4588</v>
      </c>
      <c r="C5281" s="6" t="s">
        <v>365</v>
      </c>
    </row>
    <row r="5282">
      <c r="A5282" s="7">
        <f t="shared" si="1"/>
        <v>4383</v>
      </c>
      <c r="B5282" s="8" t="s">
        <v>4589</v>
      </c>
      <c r="C5282" s="9" t="s">
        <v>56</v>
      </c>
    </row>
    <row r="5283">
      <c r="A5283" s="7">
        <f t="shared" si="1"/>
        <v>4384</v>
      </c>
      <c r="B5283" s="5" t="s">
        <v>4590</v>
      </c>
      <c r="C5283" s="6" t="s">
        <v>1378</v>
      </c>
    </row>
    <row r="5284">
      <c r="A5284" s="7">
        <f t="shared" si="1"/>
        <v>4385</v>
      </c>
      <c r="B5284" s="5" t="s">
        <v>4591</v>
      </c>
      <c r="C5284" s="6" t="s">
        <v>1378</v>
      </c>
    </row>
    <row r="5285">
      <c r="A5285" s="7">
        <f t="shared" si="1"/>
        <v>4386</v>
      </c>
      <c r="B5285" s="8" t="s">
        <v>4592</v>
      </c>
      <c r="C5285" s="9" t="s">
        <v>845</v>
      </c>
    </row>
    <row r="5286">
      <c r="A5286" s="7">
        <f t="shared" si="1"/>
        <v>4387</v>
      </c>
      <c r="B5286" s="8" t="s">
        <v>4593</v>
      </c>
      <c r="C5286" s="9" t="s">
        <v>555</v>
      </c>
    </row>
    <row r="5287">
      <c r="A5287" s="7">
        <f t="shared" si="1"/>
        <v>4388</v>
      </c>
      <c r="B5287" s="8" t="s">
        <v>4594</v>
      </c>
      <c r="C5287" s="9" t="s">
        <v>555</v>
      </c>
    </row>
    <row r="5288">
      <c r="A5288" s="7">
        <f t="shared" si="1"/>
        <v>4389</v>
      </c>
      <c r="B5288" s="8" t="s">
        <v>4595</v>
      </c>
      <c r="C5288" s="9" t="s">
        <v>555</v>
      </c>
    </row>
    <row r="5289">
      <c r="A5289" s="7">
        <f t="shared" si="1"/>
        <v>4390</v>
      </c>
      <c r="B5289" s="8" t="s">
        <v>4596</v>
      </c>
      <c r="C5289" s="9" t="s">
        <v>555</v>
      </c>
    </row>
    <row r="5290">
      <c r="A5290" s="7">
        <f t="shared" si="1"/>
        <v>4391</v>
      </c>
      <c r="B5290" s="5" t="s">
        <v>4597</v>
      </c>
      <c r="C5290" s="6" t="s">
        <v>1371</v>
      </c>
    </row>
    <row r="5291">
      <c r="A5291" s="7">
        <f t="shared" si="1"/>
        <v>4392</v>
      </c>
      <c r="B5291" s="5" t="s">
        <v>4598</v>
      </c>
      <c r="C5291" s="6" t="s">
        <v>3550</v>
      </c>
    </row>
    <row r="5292">
      <c r="A5292" s="7">
        <f t="shared" si="1"/>
        <v>4393</v>
      </c>
      <c r="B5292" s="8" t="s">
        <v>4599</v>
      </c>
      <c r="C5292" s="9" t="s">
        <v>818</v>
      </c>
    </row>
    <row r="5293">
      <c r="A5293" s="7">
        <f t="shared" si="1"/>
        <v>4394</v>
      </c>
      <c r="B5293" s="8" t="s">
        <v>4600</v>
      </c>
      <c r="C5293" s="9" t="s">
        <v>117</v>
      </c>
    </row>
    <row r="5294">
      <c r="A5294" s="7">
        <f t="shared" si="1"/>
        <v>4395</v>
      </c>
      <c r="B5294" s="5" t="s">
        <v>4601</v>
      </c>
      <c r="C5294" s="6" t="s">
        <v>1371</v>
      </c>
    </row>
    <row r="5295">
      <c r="A5295" s="7">
        <f t="shared" si="1"/>
        <v>4396</v>
      </c>
      <c r="B5295" s="5" t="s">
        <v>4602</v>
      </c>
      <c r="C5295" s="6" t="s">
        <v>603</v>
      </c>
    </row>
    <row r="5296">
      <c r="A5296" s="7">
        <f t="shared" si="1"/>
        <v>4397</v>
      </c>
      <c r="B5296" s="8" t="s">
        <v>4603</v>
      </c>
      <c r="C5296" s="9" t="s">
        <v>72</v>
      </c>
    </row>
    <row r="5297">
      <c r="A5297" s="7">
        <f t="shared" si="1"/>
        <v>4398</v>
      </c>
      <c r="B5297" s="8" t="s">
        <v>4604</v>
      </c>
      <c r="C5297" s="9" t="s">
        <v>1169</v>
      </c>
    </row>
    <row r="5298">
      <c r="A5298" s="7">
        <f t="shared" si="1"/>
        <v>4399</v>
      </c>
      <c r="B5298" s="5" t="s">
        <v>4605</v>
      </c>
      <c r="C5298" s="6" t="s">
        <v>12</v>
      </c>
    </row>
    <row r="5299">
      <c r="A5299" s="7">
        <f t="shared" si="1"/>
        <v>4400</v>
      </c>
      <c r="B5299" s="5" t="s">
        <v>4606</v>
      </c>
      <c r="C5299" s="6" t="s">
        <v>555</v>
      </c>
    </row>
    <row r="5300">
      <c r="A5300" s="7">
        <f t="shared" si="1"/>
        <v>4401</v>
      </c>
      <c r="B5300" s="5" t="s">
        <v>4607</v>
      </c>
      <c r="C5300" s="6" t="s">
        <v>555</v>
      </c>
    </row>
    <row r="5301">
      <c r="A5301" s="7">
        <f t="shared" si="1"/>
        <v>4402</v>
      </c>
      <c r="B5301" s="8" t="s">
        <v>4608</v>
      </c>
      <c r="C5301" s="9" t="s">
        <v>8</v>
      </c>
    </row>
    <row r="5302">
      <c r="A5302" s="7">
        <f t="shared" si="1"/>
        <v>4403</v>
      </c>
      <c r="B5302" s="8" t="s">
        <v>4609</v>
      </c>
      <c r="C5302" s="9" t="s">
        <v>8</v>
      </c>
    </row>
    <row r="5303">
      <c r="A5303" s="7">
        <f t="shared" si="1"/>
        <v>4404</v>
      </c>
      <c r="B5303" s="8" t="s">
        <v>4610</v>
      </c>
      <c r="C5303" s="9" t="s">
        <v>8</v>
      </c>
    </row>
    <row r="5304">
      <c r="A5304" s="7">
        <f t="shared" si="1"/>
        <v>4405</v>
      </c>
      <c r="B5304" s="8" t="s">
        <v>4611</v>
      </c>
      <c r="C5304" s="9" t="s">
        <v>8</v>
      </c>
    </row>
    <row r="5305">
      <c r="A5305" s="7">
        <f t="shared" si="1"/>
        <v>4406</v>
      </c>
      <c r="B5305" s="8" t="s">
        <v>4612</v>
      </c>
      <c r="C5305" s="9" t="s">
        <v>8</v>
      </c>
    </row>
    <row r="5306">
      <c r="A5306" s="7">
        <f t="shared" si="1"/>
        <v>4407</v>
      </c>
      <c r="B5306" s="8" t="s">
        <v>4613</v>
      </c>
      <c r="C5306" s="9" t="s">
        <v>8</v>
      </c>
    </row>
    <row r="5307">
      <c r="A5307" s="7">
        <f t="shared" si="1"/>
        <v>4408</v>
      </c>
      <c r="B5307" s="5" t="s">
        <v>4614</v>
      </c>
      <c r="C5307" s="6" t="s">
        <v>555</v>
      </c>
    </row>
    <row r="5308">
      <c r="A5308" s="7">
        <f t="shared" si="1"/>
        <v>4409</v>
      </c>
      <c r="B5308" s="5" t="s">
        <v>4615</v>
      </c>
      <c r="C5308" s="6" t="s">
        <v>12</v>
      </c>
    </row>
    <row r="5309">
      <c r="A5309" s="7">
        <f t="shared" si="1"/>
        <v>4410</v>
      </c>
      <c r="B5309" s="8" t="s">
        <v>4616</v>
      </c>
      <c r="C5309" s="9" t="s">
        <v>893</v>
      </c>
    </row>
    <row r="5310">
      <c r="A5310" s="7">
        <f t="shared" si="1"/>
        <v>4411</v>
      </c>
      <c r="B5310" s="5" t="s">
        <v>4617</v>
      </c>
      <c r="C5310" s="6" t="s">
        <v>1458</v>
      </c>
    </row>
    <row r="5311">
      <c r="A5311" s="7">
        <f t="shared" si="1"/>
        <v>4412</v>
      </c>
      <c r="B5311" s="5" t="s">
        <v>4618</v>
      </c>
      <c r="C5311" s="6" t="s">
        <v>798</v>
      </c>
    </row>
    <row r="5312">
      <c r="A5312" s="7">
        <f t="shared" si="1"/>
        <v>4413</v>
      </c>
      <c r="B5312" s="5" t="s">
        <v>4619</v>
      </c>
      <c r="C5312" s="6" t="s">
        <v>1248</v>
      </c>
    </row>
    <row r="5313">
      <c r="A5313" s="7">
        <f t="shared" si="1"/>
        <v>4414</v>
      </c>
      <c r="B5313" s="5" t="s">
        <v>4620</v>
      </c>
      <c r="C5313" s="6" t="s">
        <v>798</v>
      </c>
    </row>
    <row r="5314">
      <c r="A5314" s="7">
        <f t="shared" si="1"/>
        <v>4415</v>
      </c>
      <c r="B5314" s="5" t="s">
        <v>4621</v>
      </c>
      <c r="C5314" s="6" t="s">
        <v>97</v>
      </c>
    </row>
    <row r="5315">
      <c r="A5315" s="7">
        <f t="shared" si="1"/>
        <v>4416</v>
      </c>
      <c r="B5315" s="8" t="s">
        <v>4622</v>
      </c>
      <c r="C5315" s="9" t="s">
        <v>56</v>
      </c>
    </row>
    <row r="5316">
      <c r="A5316" s="7">
        <f t="shared" si="1"/>
        <v>4417</v>
      </c>
      <c r="B5316" s="5" t="s">
        <v>4623</v>
      </c>
      <c r="C5316" s="6" t="s">
        <v>324</v>
      </c>
    </row>
    <row r="5317">
      <c r="A5317" s="7">
        <f t="shared" si="1"/>
        <v>4418</v>
      </c>
      <c r="B5317" s="5" t="s">
        <v>4624</v>
      </c>
      <c r="C5317" s="6" t="s">
        <v>1120</v>
      </c>
    </row>
    <row r="5318">
      <c r="A5318" s="7">
        <f t="shared" si="1"/>
        <v>4419</v>
      </c>
      <c r="B5318" s="5" t="s">
        <v>4625</v>
      </c>
      <c r="C5318" s="6" t="s">
        <v>538</v>
      </c>
    </row>
    <row r="5319">
      <c r="A5319" s="7">
        <f t="shared" si="1"/>
        <v>4420</v>
      </c>
      <c r="B5319" s="5" t="s">
        <v>4626</v>
      </c>
      <c r="C5319" s="6" t="s">
        <v>939</v>
      </c>
    </row>
    <row r="5320">
      <c r="A5320" s="7">
        <f t="shared" si="1"/>
        <v>4421</v>
      </c>
      <c r="B5320" s="5" t="s">
        <v>4627</v>
      </c>
      <c r="C5320" s="6" t="s">
        <v>1324</v>
      </c>
    </row>
    <row r="5321">
      <c r="A5321" s="7">
        <f t="shared" si="1"/>
        <v>4422</v>
      </c>
      <c r="B5321" s="5" t="s">
        <v>4628</v>
      </c>
      <c r="C5321" s="6" t="s">
        <v>1371</v>
      </c>
    </row>
    <row r="5322">
      <c r="A5322" s="7">
        <f t="shared" si="1"/>
        <v>4423</v>
      </c>
      <c r="B5322" s="5" t="s">
        <v>4629</v>
      </c>
      <c r="C5322" s="6" t="s">
        <v>2549</v>
      </c>
    </row>
    <row r="5323">
      <c r="A5323" s="7">
        <f t="shared" si="1"/>
        <v>4424</v>
      </c>
      <c r="B5323" s="5" t="s">
        <v>4630</v>
      </c>
      <c r="C5323" s="6" t="s">
        <v>656</v>
      </c>
    </row>
    <row r="5324">
      <c r="A5324" s="7">
        <f t="shared" si="1"/>
        <v>4425</v>
      </c>
      <c r="B5324" s="5" t="s">
        <v>4631</v>
      </c>
      <c r="C5324" s="6" t="s">
        <v>336</v>
      </c>
    </row>
    <row r="5325">
      <c r="A5325" s="7">
        <f t="shared" si="1"/>
        <v>4426</v>
      </c>
      <c r="B5325" s="5" t="s">
        <v>4632</v>
      </c>
      <c r="C5325" s="6" t="s">
        <v>62</v>
      </c>
    </row>
    <row r="5326">
      <c r="A5326" s="7">
        <f t="shared" si="1"/>
        <v>4427</v>
      </c>
      <c r="B5326" s="5" t="s">
        <v>4633</v>
      </c>
      <c r="C5326" s="6" t="s">
        <v>1207</v>
      </c>
    </row>
    <row r="5327">
      <c r="A5327" s="7">
        <f t="shared" si="1"/>
        <v>4428</v>
      </c>
      <c r="B5327" s="5" t="s">
        <v>4634</v>
      </c>
      <c r="C5327" s="6" t="s">
        <v>939</v>
      </c>
    </row>
    <row r="5328">
      <c r="A5328" s="7">
        <f t="shared" si="1"/>
        <v>4429</v>
      </c>
      <c r="B5328" s="5" t="s">
        <v>4635</v>
      </c>
      <c r="C5328" s="6" t="s">
        <v>989</v>
      </c>
    </row>
    <row r="5329">
      <c r="A5329" s="7">
        <f t="shared" si="1"/>
        <v>4430</v>
      </c>
      <c r="B5329" s="5" t="s">
        <v>4636</v>
      </c>
      <c r="C5329" s="6" t="s">
        <v>1120</v>
      </c>
    </row>
    <row r="5330">
      <c r="A5330" s="7">
        <f t="shared" si="1"/>
        <v>4431</v>
      </c>
      <c r="B5330" s="5" t="s">
        <v>4637</v>
      </c>
      <c r="C5330" s="6" t="s">
        <v>538</v>
      </c>
    </row>
    <row r="5331">
      <c r="A5331" s="7">
        <f t="shared" si="1"/>
        <v>4432</v>
      </c>
      <c r="B5331" s="5" t="s">
        <v>4638</v>
      </c>
      <c r="C5331" s="6" t="s">
        <v>405</v>
      </c>
    </row>
    <row r="5332">
      <c r="A5332" s="7">
        <f t="shared" si="1"/>
        <v>4433</v>
      </c>
      <c r="B5332" s="5" t="s">
        <v>4639</v>
      </c>
      <c r="C5332" s="6" t="s">
        <v>336</v>
      </c>
    </row>
    <row r="5333">
      <c r="A5333" s="7">
        <f t="shared" si="1"/>
        <v>4434</v>
      </c>
      <c r="B5333" s="8" t="s">
        <v>4640</v>
      </c>
      <c r="C5333" s="9" t="s">
        <v>874</v>
      </c>
    </row>
    <row r="5334">
      <c r="A5334" s="7">
        <f t="shared" si="1"/>
        <v>4435</v>
      </c>
      <c r="B5334" s="5" t="s">
        <v>4641</v>
      </c>
      <c r="C5334" s="6" t="s">
        <v>758</v>
      </c>
    </row>
    <row r="5335">
      <c r="A5335" s="7">
        <f t="shared" si="1"/>
        <v>4436</v>
      </c>
      <c r="B5335" s="5" t="s">
        <v>4642</v>
      </c>
      <c r="C5335" s="6" t="s">
        <v>758</v>
      </c>
    </row>
    <row r="5336">
      <c r="A5336" s="7">
        <f t="shared" si="1"/>
        <v>4437</v>
      </c>
      <c r="B5336" s="5" t="s">
        <v>4643</v>
      </c>
      <c r="C5336" s="6" t="s">
        <v>1495</v>
      </c>
    </row>
    <row r="5337">
      <c r="A5337" s="7">
        <f t="shared" si="1"/>
        <v>4438</v>
      </c>
      <c r="B5337" s="5" t="s">
        <v>4644</v>
      </c>
      <c r="C5337" s="6" t="s">
        <v>467</v>
      </c>
    </row>
    <row r="5338">
      <c r="A5338" s="7">
        <f t="shared" si="1"/>
        <v>4439</v>
      </c>
      <c r="B5338" s="5" t="s">
        <v>4645</v>
      </c>
      <c r="C5338" s="6" t="s">
        <v>939</v>
      </c>
    </row>
    <row r="5339">
      <c r="A5339" s="7">
        <f t="shared" si="1"/>
        <v>4440</v>
      </c>
      <c r="B5339" s="5" t="s">
        <v>4646</v>
      </c>
      <c r="C5339" s="6" t="s">
        <v>1458</v>
      </c>
    </row>
    <row r="5340">
      <c r="A5340" s="7">
        <f t="shared" si="1"/>
        <v>4441</v>
      </c>
      <c r="B5340" s="5" t="s">
        <v>4647</v>
      </c>
      <c r="C5340" s="6" t="s">
        <v>538</v>
      </c>
    </row>
    <row r="5341">
      <c r="A5341" s="7">
        <f t="shared" si="1"/>
        <v>4442</v>
      </c>
      <c r="B5341" s="5" t="s">
        <v>4648</v>
      </c>
      <c r="C5341" s="6" t="s">
        <v>467</v>
      </c>
    </row>
    <row r="5342">
      <c r="A5342" s="7">
        <f t="shared" si="1"/>
        <v>4443</v>
      </c>
      <c r="B5342" s="5" t="s">
        <v>4649</v>
      </c>
      <c r="C5342" s="6" t="s">
        <v>798</v>
      </c>
    </row>
    <row r="5343">
      <c r="A5343" s="7">
        <f t="shared" si="1"/>
        <v>4444</v>
      </c>
      <c r="B5343" s="5" t="s">
        <v>4650</v>
      </c>
      <c r="C5343" s="6" t="s">
        <v>780</v>
      </c>
    </row>
    <row r="5344">
      <c r="A5344" s="7">
        <f t="shared" si="1"/>
        <v>4445</v>
      </c>
      <c r="B5344" s="5" t="s">
        <v>4651</v>
      </c>
      <c r="C5344" s="6" t="s">
        <v>1120</v>
      </c>
    </row>
    <row r="5345">
      <c r="A5345" s="7">
        <f t="shared" si="1"/>
        <v>4446</v>
      </c>
      <c r="B5345" s="5" t="s">
        <v>4652</v>
      </c>
      <c r="C5345" s="6" t="s">
        <v>1458</v>
      </c>
    </row>
    <row r="5346">
      <c r="A5346" s="7">
        <f t="shared" si="1"/>
        <v>4447</v>
      </c>
      <c r="B5346" s="8" t="s">
        <v>4653</v>
      </c>
      <c r="C5346" s="9" t="s">
        <v>64</v>
      </c>
    </row>
    <row r="5347">
      <c r="A5347" s="7">
        <f t="shared" si="1"/>
        <v>4448</v>
      </c>
      <c r="B5347" s="8" t="s">
        <v>4654</v>
      </c>
      <c r="C5347" s="9" t="s">
        <v>8</v>
      </c>
    </row>
    <row r="5348">
      <c r="A5348" s="7">
        <f t="shared" si="1"/>
        <v>4449</v>
      </c>
      <c r="B5348" s="5" t="s">
        <v>4655</v>
      </c>
      <c r="C5348" s="6" t="s">
        <v>989</v>
      </c>
    </row>
    <row r="5349">
      <c r="A5349" s="7">
        <f t="shared" si="1"/>
        <v>4450</v>
      </c>
      <c r="B5349" s="8" t="s">
        <v>4656</v>
      </c>
      <c r="C5349" s="9" t="s">
        <v>939</v>
      </c>
    </row>
    <row r="5350">
      <c r="A5350" s="7">
        <f t="shared" si="1"/>
        <v>4451</v>
      </c>
      <c r="B5350" s="8" t="s">
        <v>4657</v>
      </c>
      <c r="C5350" s="9" t="s">
        <v>835</v>
      </c>
    </row>
    <row r="5351">
      <c r="A5351" s="7">
        <f t="shared" si="1"/>
        <v>4452</v>
      </c>
      <c r="B5351" s="8" t="s">
        <v>4658</v>
      </c>
      <c r="C5351" s="9" t="s">
        <v>83</v>
      </c>
    </row>
    <row r="5352">
      <c r="A5352" s="7">
        <f t="shared" si="1"/>
        <v>4453</v>
      </c>
      <c r="B5352" s="5" t="s">
        <v>4659</v>
      </c>
      <c r="C5352" s="6" t="s">
        <v>538</v>
      </c>
    </row>
    <row r="5353">
      <c r="A5353" s="7">
        <f t="shared" si="1"/>
        <v>4454</v>
      </c>
      <c r="B5353" s="5" t="s">
        <v>4660</v>
      </c>
      <c r="C5353" s="6" t="s">
        <v>538</v>
      </c>
    </row>
    <row r="5354">
      <c r="A5354" s="7">
        <f t="shared" si="1"/>
        <v>4455</v>
      </c>
      <c r="B5354" s="8" t="s">
        <v>4661</v>
      </c>
      <c r="C5354" s="9" t="s">
        <v>1776</v>
      </c>
    </row>
    <row r="5355">
      <c r="A5355" s="7">
        <f t="shared" si="1"/>
        <v>4456</v>
      </c>
      <c r="B5355" s="8" t="s">
        <v>4662</v>
      </c>
      <c r="C5355" s="9" t="s">
        <v>1776</v>
      </c>
    </row>
    <row r="5356">
      <c r="A5356" s="7">
        <f t="shared" si="1"/>
        <v>4457</v>
      </c>
      <c r="B5356" s="5" t="s">
        <v>4663</v>
      </c>
      <c r="C5356" s="6" t="s">
        <v>621</v>
      </c>
    </row>
    <row r="5357">
      <c r="A5357" s="7">
        <f t="shared" si="1"/>
        <v>4458</v>
      </c>
      <c r="B5357" s="5" t="s">
        <v>4664</v>
      </c>
      <c r="C5357" s="6" t="s">
        <v>1620</v>
      </c>
    </row>
    <row r="5358">
      <c r="A5358" s="7">
        <f t="shared" si="1"/>
        <v>4459</v>
      </c>
      <c r="B5358" s="8" t="s">
        <v>4665</v>
      </c>
      <c r="C5358" s="9" t="s">
        <v>22</v>
      </c>
    </row>
    <row r="5359">
      <c r="A5359" s="7">
        <f t="shared" si="1"/>
        <v>4460</v>
      </c>
      <c r="B5359" s="8" t="s">
        <v>4666</v>
      </c>
      <c r="C5359" s="9" t="s">
        <v>1470</v>
      </c>
    </row>
    <row r="5360">
      <c r="A5360" s="7">
        <f t="shared" si="1"/>
        <v>4461</v>
      </c>
      <c r="B5360" s="5" t="s">
        <v>4667</v>
      </c>
      <c r="C5360" s="6" t="s">
        <v>153</v>
      </c>
    </row>
    <row r="5361">
      <c r="A5361" s="7">
        <f t="shared" si="1"/>
        <v>4462</v>
      </c>
      <c r="B5361" s="5" t="s">
        <v>4668</v>
      </c>
      <c r="C5361" s="6" t="s">
        <v>1260</v>
      </c>
    </row>
    <row r="5362">
      <c r="A5362" s="7">
        <f t="shared" si="1"/>
        <v>4463</v>
      </c>
      <c r="B5362" s="5" t="s">
        <v>4669</v>
      </c>
      <c r="C5362" s="6" t="s">
        <v>727</v>
      </c>
    </row>
    <row r="5363">
      <c r="A5363" s="7">
        <f t="shared" si="1"/>
        <v>4464</v>
      </c>
      <c r="B5363" s="5" t="s">
        <v>4670</v>
      </c>
      <c r="C5363" s="6" t="s">
        <v>1371</v>
      </c>
    </row>
    <row r="5364">
      <c r="A5364" s="7">
        <f t="shared" si="1"/>
        <v>4465</v>
      </c>
      <c r="B5364" s="5" t="s">
        <v>4671</v>
      </c>
      <c r="C5364" s="6" t="s">
        <v>78</v>
      </c>
    </row>
    <row r="5365">
      <c r="A5365" s="7">
        <f t="shared" si="1"/>
        <v>4465</v>
      </c>
      <c r="B5365" s="5" t="s">
        <v>4671</v>
      </c>
      <c r="C5365" s="6" t="s">
        <v>420</v>
      </c>
    </row>
    <row r="5366">
      <c r="A5366" s="7">
        <f t="shared" si="1"/>
        <v>4466</v>
      </c>
      <c r="B5366" s="8" t="s">
        <v>4672</v>
      </c>
      <c r="C5366" s="9" t="s">
        <v>547</v>
      </c>
    </row>
    <row r="5367">
      <c r="A5367" s="7">
        <f t="shared" si="1"/>
        <v>4467</v>
      </c>
      <c r="B5367" s="5" t="s">
        <v>4673</v>
      </c>
      <c r="C5367" s="6" t="s">
        <v>765</v>
      </c>
    </row>
    <row r="5368">
      <c r="A5368" s="7">
        <f t="shared" si="1"/>
        <v>4468</v>
      </c>
      <c r="B5368" s="5" t="s">
        <v>4674</v>
      </c>
      <c r="C5368" s="6" t="s">
        <v>426</v>
      </c>
    </row>
    <row r="5369">
      <c r="A5369" s="7">
        <f t="shared" si="1"/>
        <v>4469</v>
      </c>
      <c r="B5369" s="12" t="s">
        <v>4675</v>
      </c>
      <c r="C5369" s="13" t="s">
        <v>420</v>
      </c>
    </row>
    <row r="5370">
      <c r="A5370" s="7">
        <f t="shared" si="1"/>
        <v>4470</v>
      </c>
      <c r="B5370" s="5" t="s">
        <v>4676</v>
      </c>
      <c r="C5370" s="6" t="s">
        <v>80</v>
      </c>
    </row>
    <row r="5371">
      <c r="A5371" s="7">
        <f t="shared" si="1"/>
        <v>4471</v>
      </c>
      <c r="B5371" s="5" t="s">
        <v>4677</v>
      </c>
      <c r="C5371" s="6" t="s">
        <v>1223</v>
      </c>
    </row>
    <row r="5372">
      <c r="A5372" s="7">
        <f t="shared" si="1"/>
        <v>4472</v>
      </c>
      <c r="B5372" s="5" t="s">
        <v>4678</v>
      </c>
      <c r="C5372" s="6" t="s">
        <v>1223</v>
      </c>
    </row>
    <row r="5373">
      <c r="A5373" s="7">
        <f t="shared" si="1"/>
        <v>4473</v>
      </c>
      <c r="B5373" s="8" t="s">
        <v>4679</v>
      </c>
      <c r="C5373" s="9" t="s">
        <v>555</v>
      </c>
    </row>
    <row r="5374">
      <c r="A5374" s="7">
        <f t="shared" si="1"/>
        <v>4474</v>
      </c>
      <c r="B5374" s="8" t="s">
        <v>4680</v>
      </c>
      <c r="C5374" s="9" t="s">
        <v>8</v>
      </c>
    </row>
    <row r="5375">
      <c r="A5375" s="7">
        <f t="shared" si="1"/>
        <v>4475</v>
      </c>
      <c r="B5375" s="8" t="s">
        <v>4681</v>
      </c>
      <c r="C5375" s="9" t="s">
        <v>8</v>
      </c>
    </row>
    <row r="5376">
      <c r="A5376" s="7">
        <f t="shared" si="1"/>
        <v>4476</v>
      </c>
      <c r="B5376" s="5" t="s">
        <v>4682</v>
      </c>
      <c r="C5376" s="6" t="s">
        <v>1267</v>
      </c>
    </row>
    <row r="5377">
      <c r="A5377" s="7">
        <f t="shared" si="1"/>
        <v>4477</v>
      </c>
      <c r="B5377" s="5" t="s">
        <v>4683</v>
      </c>
      <c r="C5377" s="6" t="s">
        <v>324</v>
      </c>
    </row>
    <row r="5378">
      <c r="A5378" s="7">
        <f t="shared" si="1"/>
        <v>4478</v>
      </c>
      <c r="B5378" s="8" t="s">
        <v>4684</v>
      </c>
      <c r="C5378" s="9" t="s">
        <v>10</v>
      </c>
    </row>
    <row r="5379">
      <c r="A5379" s="7">
        <f t="shared" si="1"/>
        <v>4479</v>
      </c>
      <c r="B5379" s="8" t="s">
        <v>4685</v>
      </c>
      <c r="C5379" s="9" t="s">
        <v>818</v>
      </c>
    </row>
    <row r="5380">
      <c r="A5380" s="7">
        <f t="shared" si="1"/>
        <v>4480</v>
      </c>
      <c r="B5380" s="8" t="s">
        <v>4686</v>
      </c>
      <c r="C5380" s="9" t="s">
        <v>10</v>
      </c>
    </row>
    <row r="5381">
      <c r="A5381" s="7">
        <f t="shared" si="1"/>
        <v>4480</v>
      </c>
      <c r="B5381" s="8" t="s">
        <v>4686</v>
      </c>
      <c r="C5381" s="9" t="s">
        <v>60</v>
      </c>
    </row>
    <row r="5382">
      <c r="A5382" s="7">
        <f t="shared" si="1"/>
        <v>4481</v>
      </c>
      <c r="B5382" s="8" t="s">
        <v>4687</v>
      </c>
      <c r="C5382" s="9" t="s">
        <v>10</v>
      </c>
    </row>
    <row r="5383">
      <c r="A5383" s="7">
        <f t="shared" si="1"/>
        <v>4481</v>
      </c>
      <c r="B5383" s="8" t="s">
        <v>4687</v>
      </c>
      <c r="C5383" s="9" t="s">
        <v>60</v>
      </c>
    </row>
    <row r="5384">
      <c r="A5384" s="7">
        <f t="shared" si="1"/>
        <v>4481</v>
      </c>
      <c r="B5384" s="8" t="s">
        <v>4687</v>
      </c>
      <c r="C5384" s="9" t="s">
        <v>142</v>
      </c>
    </row>
    <row r="5385">
      <c r="A5385" s="7">
        <f t="shared" si="1"/>
        <v>4482</v>
      </c>
      <c r="B5385" s="8" t="s">
        <v>4688</v>
      </c>
      <c r="C5385" s="9" t="s">
        <v>10</v>
      </c>
    </row>
    <row r="5386">
      <c r="A5386" s="7">
        <f t="shared" si="1"/>
        <v>4482</v>
      </c>
      <c r="B5386" s="8" t="s">
        <v>4688</v>
      </c>
      <c r="C5386" s="9" t="s">
        <v>162</v>
      </c>
    </row>
    <row r="5387">
      <c r="A5387" s="7">
        <f t="shared" si="1"/>
        <v>4483</v>
      </c>
      <c r="B5387" s="8" t="s">
        <v>4689</v>
      </c>
      <c r="C5387" s="6" t="s">
        <v>150</v>
      </c>
    </row>
    <row r="5388">
      <c r="A5388" s="7">
        <f t="shared" si="1"/>
        <v>4483</v>
      </c>
      <c r="B5388" s="8" t="s">
        <v>4689</v>
      </c>
      <c r="C5388" s="6" t="s">
        <v>10</v>
      </c>
    </row>
    <row r="5389">
      <c r="A5389" s="7">
        <f t="shared" si="1"/>
        <v>4483</v>
      </c>
      <c r="B5389" s="8" t="s">
        <v>4689</v>
      </c>
      <c r="C5389" s="6" t="s">
        <v>24</v>
      </c>
    </row>
    <row r="5390">
      <c r="A5390" s="7">
        <f t="shared" si="1"/>
        <v>4483</v>
      </c>
      <c r="B5390" s="8" t="s">
        <v>4689</v>
      </c>
      <c r="C5390" s="9" t="s">
        <v>25</v>
      </c>
    </row>
    <row r="5391">
      <c r="A5391" s="7">
        <f t="shared" si="1"/>
        <v>4484</v>
      </c>
      <c r="B5391" s="8" t="s">
        <v>4690</v>
      </c>
      <c r="C5391" s="9" t="s">
        <v>10</v>
      </c>
    </row>
    <row r="5392">
      <c r="A5392" s="7">
        <f t="shared" si="1"/>
        <v>4485</v>
      </c>
      <c r="B5392" s="8" t="s">
        <v>4691</v>
      </c>
      <c r="C5392" s="9" t="s">
        <v>10</v>
      </c>
    </row>
    <row r="5393">
      <c r="A5393" s="7">
        <f t="shared" si="1"/>
        <v>4485</v>
      </c>
      <c r="B5393" s="8" t="s">
        <v>4691</v>
      </c>
      <c r="C5393" s="9" t="s">
        <v>162</v>
      </c>
    </row>
    <row r="5394">
      <c r="A5394" s="7">
        <f t="shared" si="1"/>
        <v>4485</v>
      </c>
      <c r="B5394" s="8" t="s">
        <v>4691</v>
      </c>
      <c r="C5394" s="9" t="s">
        <v>60</v>
      </c>
    </row>
    <row r="5395">
      <c r="A5395" s="7">
        <f t="shared" si="1"/>
        <v>4486</v>
      </c>
      <c r="B5395" s="8" t="s">
        <v>4692</v>
      </c>
      <c r="C5395" s="9" t="s">
        <v>10</v>
      </c>
    </row>
    <row r="5396">
      <c r="A5396" s="7">
        <f t="shared" si="1"/>
        <v>4487</v>
      </c>
      <c r="B5396" s="8" t="s">
        <v>4693</v>
      </c>
      <c r="C5396" s="9" t="s">
        <v>10</v>
      </c>
    </row>
    <row r="5397">
      <c r="A5397" s="7">
        <f t="shared" si="1"/>
        <v>4488</v>
      </c>
      <c r="B5397" s="8" t="s">
        <v>4694</v>
      </c>
      <c r="C5397" s="9" t="s">
        <v>10</v>
      </c>
    </row>
    <row r="5398">
      <c r="A5398" s="7">
        <f t="shared" si="1"/>
        <v>4488</v>
      </c>
      <c r="B5398" s="8" t="s">
        <v>4694</v>
      </c>
      <c r="C5398" s="9" t="s">
        <v>60</v>
      </c>
    </row>
    <row r="5399">
      <c r="A5399" s="7">
        <f t="shared" si="1"/>
        <v>4488</v>
      </c>
      <c r="B5399" s="8" t="s">
        <v>4694</v>
      </c>
      <c r="C5399" s="9" t="s">
        <v>162</v>
      </c>
    </row>
    <row r="5400">
      <c r="A5400" s="7">
        <f t="shared" si="1"/>
        <v>4488</v>
      </c>
      <c r="B5400" s="8" t="s">
        <v>4694</v>
      </c>
      <c r="C5400" s="9" t="s">
        <v>25</v>
      </c>
    </row>
    <row r="5401">
      <c r="A5401" s="7">
        <f t="shared" si="1"/>
        <v>4488</v>
      </c>
      <c r="B5401" s="8" t="s">
        <v>4694</v>
      </c>
      <c r="C5401" s="9" t="s">
        <v>142</v>
      </c>
    </row>
    <row r="5402">
      <c r="A5402" s="7">
        <f t="shared" si="1"/>
        <v>4489</v>
      </c>
      <c r="B5402" s="12" t="s">
        <v>4695</v>
      </c>
      <c r="C5402" s="13" t="s">
        <v>420</v>
      </c>
    </row>
    <row r="5403">
      <c r="A5403" s="7">
        <f t="shared" si="1"/>
        <v>4490</v>
      </c>
      <c r="B5403" s="8" t="s">
        <v>4696</v>
      </c>
      <c r="C5403" s="9" t="s">
        <v>10</v>
      </c>
    </row>
    <row r="5404">
      <c r="A5404" s="7">
        <f t="shared" si="1"/>
        <v>4490</v>
      </c>
      <c r="B5404" s="8" t="s">
        <v>4696</v>
      </c>
      <c r="C5404" s="9" t="s">
        <v>142</v>
      </c>
    </row>
    <row r="5405">
      <c r="A5405" s="7">
        <f t="shared" si="1"/>
        <v>4490</v>
      </c>
      <c r="B5405" s="8" t="s">
        <v>4696</v>
      </c>
      <c r="C5405" s="9" t="s">
        <v>162</v>
      </c>
    </row>
    <row r="5406">
      <c r="A5406" s="7">
        <f t="shared" si="1"/>
        <v>4490</v>
      </c>
      <c r="B5406" s="8" t="s">
        <v>4696</v>
      </c>
      <c r="C5406" s="9" t="s">
        <v>24</v>
      </c>
    </row>
    <row r="5407">
      <c r="A5407" s="7">
        <f t="shared" si="1"/>
        <v>4490</v>
      </c>
      <c r="B5407" s="8" t="s">
        <v>4696</v>
      </c>
      <c r="C5407" s="9" t="s">
        <v>25</v>
      </c>
    </row>
    <row r="5408">
      <c r="A5408" s="7">
        <f t="shared" si="1"/>
        <v>4491</v>
      </c>
      <c r="B5408" s="5" t="s">
        <v>4697</v>
      </c>
      <c r="C5408" s="6" t="s">
        <v>1369</v>
      </c>
    </row>
    <row r="5409">
      <c r="A5409" s="7">
        <f t="shared" si="1"/>
        <v>4492</v>
      </c>
      <c r="B5409" s="8" t="s">
        <v>4698</v>
      </c>
      <c r="C5409" s="9" t="s">
        <v>547</v>
      </c>
    </row>
    <row r="5410">
      <c r="A5410" s="7">
        <f t="shared" si="1"/>
        <v>4493</v>
      </c>
      <c r="B5410" s="5" t="s">
        <v>4699</v>
      </c>
      <c r="C5410" s="6" t="s">
        <v>1371</v>
      </c>
    </row>
    <row r="5411">
      <c r="A5411" s="7">
        <f t="shared" si="1"/>
        <v>4493</v>
      </c>
      <c r="B5411" s="5" t="s">
        <v>4699</v>
      </c>
      <c r="C5411" s="6" t="s">
        <v>59</v>
      </c>
    </row>
    <row r="5412">
      <c r="A5412" s="7">
        <f t="shared" si="1"/>
        <v>4493</v>
      </c>
      <c r="B5412" s="5" t="s">
        <v>4699</v>
      </c>
      <c r="C5412" s="6" t="s">
        <v>60</v>
      </c>
    </row>
    <row r="5413">
      <c r="A5413" s="7">
        <f t="shared" si="1"/>
        <v>4493</v>
      </c>
      <c r="B5413" s="5" t="s">
        <v>4699</v>
      </c>
      <c r="C5413" s="6" t="s">
        <v>150</v>
      </c>
    </row>
    <row r="5414">
      <c r="A5414" s="7">
        <f t="shared" si="1"/>
        <v>4493</v>
      </c>
      <c r="B5414" s="5" t="s">
        <v>4699</v>
      </c>
      <c r="C5414" s="6" t="s">
        <v>162</v>
      </c>
    </row>
    <row r="5415">
      <c r="A5415" s="7">
        <f t="shared" si="1"/>
        <v>4494</v>
      </c>
      <c r="B5415" s="5" t="s">
        <v>4700</v>
      </c>
      <c r="C5415" s="6" t="s">
        <v>765</v>
      </c>
    </row>
    <row r="5416">
      <c r="A5416" s="7">
        <f t="shared" si="1"/>
        <v>4495</v>
      </c>
      <c r="B5416" s="8" t="s">
        <v>4701</v>
      </c>
      <c r="C5416" s="9" t="s">
        <v>547</v>
      </c>
    </row>
    <row r="5417">
      <c r="A5417" s="7">
        <f t="shared" si="1"/>
        <v>4496</v>
      </c>
      <c r="B5417" s="5" t="s">
        <v>4702</v>
      </c>
      <c r="C5417" s="6" t="s">
        <v>1371</v>
      </c>
    </row>
    <row r="5418">
      <c r="A5418" s="7">
        <f t="shared" si="1"/>
        <v>4497</v>
      </c>
      <c r="B5418" s="5" t="s">
        <v>4703</v>
      </c>
      <c r="C5418" s="6" t="s">
        <v>603</v>
      </c>
    </row>
    <row r="5419">
      <c r="A5419" s="7">
        <f t="shared" si="1"/>
        <v>4498</v>
      </c>
      <c r="B5419" s="8" t="s">
        <v>4704</v>
      </c>
      <c r="C5419" s="9" t="s">
        <v>614</v>
      </c>
    </row>
    <row r="5420">
      <c r="A5420" s="7">
        <f t="shared" si="1"/>
        <v>4499</v>
      </c>
      <c r="B5420" s="5" t="s">
        <v>4705</v>
      </c>
      <c r="C5420" s="6" t="s">
        <v>656</v>
      </c>
    </row>
    <row r="5421">
      <c r="A5421" s="7">
        <f t="shared" si="1"/>
        <v>4500</v>
      </c>
      <c r="B5421" s="5" t="s">
        <v>4706</v>
      </c>
      <c r="C5421" s="6" t="s">
        <v>109</v>
      </c>
    </row>
    <row r="5422">
      <c r="A5422" s="7">
        <f t="shared" si="1"/>
        <v>4501</v>
      </c>
      <c r="B5422" s="5" t="s">
        <v>4707</v>
      </c>
      <c r="C5422" s="6" t="s">
        <v>614</v>
      </c>
    </row>
    <row r="5423">
      <c r="A5423" s="7">
        <f t="shared" si="1"/>
        <v>4502</v>
      </c>
      <c r="B5423" s="5" t="s">
        <v>4708</v>
      </c>
      <c r="C5423" s="6" t="s">
        <v>946</v>
      </c>
    </row>
    <row r="5424">
      <c r="A5424" s="7">
        <f t="shared" si="1"/>
        <v>4503</v>
      </c>
      <c r="B5424" s="8" t="s">
        <v>4709</v>
      </c>
      <c r="C5424" s="6" t="s">
        <v>59</v>
      </c>
    </row>
    <row r="5425">
      <c r="A5425" s="7">
        <f t="shared" si="1"/>
        <v>4504</v>
      </c>
      <c r="B5425" s="8" t="s">
        <v>4710</v>
      </c>
      <c r="C5425" s="9" t="s">
        <v>142</v>
      </c>
    </row>
    <row r="5426">
      <c r="A5426" s="7">
        <f t="shared" si="1"/>
        <v>4505</v>
      </c>
      <c r="B5426" s="5" t="s">
        <v>4711</v>
      </c>
      <c r="C5426" s="6" t="s">
        <v>1279</v>
      </c>
    </row>
    <row r="5427">
      <c r="A5427" s="7">
        <f t="shared" si="1"/>
        <v>4505</v>
      </c>
      <c r="B5427" s="5" t="s">
        <v>4711</v>
      </c>
      <c r="C5427" s="6" t="s">
        <v>1221</v>
      </c>
    </row>
    <row r="5428">
      <c r="A5428" s="7">
        <f t="shared" si="1"/>
        <v>4506</v>
      </c>
      <c r="B5428" s="8" t="s">
        <v>4712</v>
      </c>
      <c r="C5428" s="9" t="s">
        <v>530</v>
      </c>
    </row>
    <row r="5429">
      <c r="A5429" s="7">
        <f t="shared" si="1"/>
        <v>4507</v>
      </c>
      <c r="B5429" s="8" t="s">
        <v>4713</v>
      </c>
      <c r="C5429" s="9" t="s">
        <v>616</v>
      </c>
    </row>
    <row r="5430">
      <c r="A5430" s="7">
        <f t="shared" si="1"/>
        <v>4507</v>
      </c>
      <c r="B5430" s="8" t="s">
        <v>4713</v>
      </c>
      <c r="C5430" s="9" t="s">
        <v>60</v>
      </c>
    </row>
    <row r="5431">
      <c r="A5431" s="7">
        <f t="shared" si="1"/>
        <v>4508</v>
      </c>
      <c r="B5431" s="8" t="s">
        <v>4714</v>
      </c>
      <c r="C5431" s="6" t="s">
        <v>267</v>
      </c>
    </row>
    <row r="5432">
      <c r="A5432" s="7">
        <f t="shared" si="1"/>
        <v>4508</v>
      </c>
      <c r="B5432" s="8" t="s">
        <v>4714</v>
      </c>
      <c r="C5432" s="6" t="s">
        <v>616</v>
      </c>
    </row>
    <row r="5433">
      <c r="A5433" s="7">
        <f t="shared" si="1"/>
        <v>4508</v>
      </c>
      <c r="B5433" s="8" t="s">
        <v>4714</v>
      </c>
      <c r="C5433" s="9" t="s">
        <v>60</v>
      </c>
    </row>
    <row r="5434">
      <c r="A5434" s="7">
        <f t="shared" si="1"/>
        <v>4508</v>
      </c>
      <c r="B5434" s="8" t="s">
        <v>4714</v>
      </c>
      <c r="C5434" s="9" t="s">
        <v>162</v>
      </c>
    </row>
    <row r="5435">
      <c r="A5435" s="7">
        <f t="shared" si="1"/>
        <v>4508</v>
      </c>
      <c r="B5435" s="8" t="s">
        <v>4714</v>
      </c>
      <c r="C5435" s="9" t="s">
        <v>24</v>
      </c>
    </row>
    <row r="5436">
      <c r="A5436" s="7">
        <f t="shared" si="1"/>
        <v>4508</v>
      </c>
      <c r="B5436" s="8" t="s">
        <v>4714</v>
      </c>
      <c r="C5436" s="9" t="s">
        <v>25</v>
      </c>
    </row>
    <row r="5437">
      <c r="A5437" s="7">
        <f t="shared" si="1"/>
        <v>4509</v>
      </c>
      <c r="B5437" s="8" t="s">
        <v>4715</v>
      </c>
      <c r="C5437" s="9" t="s">
        <v>60</v>
      </c>
    </row>
    <row r="5438">
      <c r="A5438" s="7">
        <f t="shared" si="1"/>
        <v>4510</v>
      </c>
      <c r="B5438" s="5" t="s">
        <v>4716</v>
      </c>
      <c r="C5438" s="6" t="s">
        <v>60</v>
      </c>
    </row>
    <row r="5439">
      <c r="A5439" s="7">
        <f t="shared" si="1"/>
        <v>4510</v>
      </c>
      <c r="B5439" s="8" t="s">
        <v>4716</v>
      </c>
      <c r="C5439" s="9" t="s">
        <v>530</v>
      </c>
    </row>
    <row r="5440">
      <c r="A5440" s="7">
        <f t="shared" si="1"/>
        <v>4510</v>
      </c>
      <c r="B5440" s="8" t="s">
        <v>4716</v>
      </c>
      <c r="C5440" s="9" t="s">
        <v>946</v>
      </c>
    </row>
    <row r="5441">
      <c r="A5441" s="7">
        <f t="shared" si="1"/>
        <v>4511</v>
      </c>
      <c r="B5441" s="5" t="s">
        <v>4717</v>
      </c>
      <c r="C5441" s="6" t="s">
        <v>153</v>
      </c>
    </row>
    <row r="5442">
      <c r="A5442" s="7">
        <f t="shared" si="1"/>
        <v>4511</v>
      </c>
      <c r="B5442" s="5" t="s">
        <v>4717</v>
      </c>
      <c r="C5442" s="6" t="s">
        <v>25</v>
      </c>
    </row>
    <row r="5443">
      <c r="A5443" s="7">
        <f t="shared" si="1"/>
        <v>4511</v>
      </c>
      <c r="B5443" s="5" t="s">
        <v>4717</v>
      </c>
      <c r="C5443" s="6" t="s">
        <v>24</v>
      </c>
    </row>
    <row r="5444">
      <c r="A5444" s="7">
        <f t="shared" si="1"/>
        <v>4511</v>
      </c>
      <c r="B5444" s="5" t="s">
        <v>4717</v>
      </c>
      <c r="C5444" s="6" t="s">
        <v>22</v>
      </c>
    </row>
    <row r="5445">
      <c r="A5445" s="7">
        <f t="shared" si="1"/>
        <v>4512</v>
      </c>
      <c r="B5445" s="8" t="s">
        <v>4718</v>
      </c>
      <c r="C5445" s="9" t="s">
        <v>893</v>
      </c>
    </row>
    <row r="5446">
      <c r="A5446" s="7">
        <f t="shared" si="1"/>
        <v>4513</v>
      </c>
      <c r="B5446" s="8" t="s">
        <v>4719</v>
      </c>
      <c r="C5446" s="6" t="s">
        <v>150</v>
      </c>
    </row>
    <row r="5447">
      <c r="A5447" s="7">
        <f t="shared" si="1"/>
        <v>4514</v>
      </c>
      <c r="B5447" s="5" t="s">
        <v>4720</v>
      </c>
      <c r="C5447" s="6" t="s">
        <v>328</v>
      </c>
    </row>
    <row r="5448">
      <c r="A5448" s="7">
        <f t="shared" si="1"/>
        <v>4514</v>
      </c>
      <c r="B5448" s="5" t="s">
        <v>4720</v>
      </c>
      <c r="C5448" s="6" t="s">
        <v>4721</v>
      </c>
    </row>
    <row r="5449">
      <c r="A5449" s="7">
        <f t="shared" si="1"/>
        <v>4515</v>
      </c>
      <c r="B5449" s="5" t="s">
        <v>4722</v>
      </c>
      <c r="C5449" s="6" t="s">
        <v>603</v>
      </c>
    </row>
    <row r="5450">
      <c r="A5450" s="7">
        <f t="shared" si="1"/>
        <v>4516</v>
      </c>
      <c r="B5450" s="8" t="s">
        <v>4723</v>
      </c>
      <c r="C5450" s="9" t="s">
        <v>10</v>
      </c>
    </row>
    <row r="5451">
      <c r="A5451" s="7">
        <f t="shared" si="1"/>
        <v>4517</v>
      </c>
      <c r="B5451" s="8" t="s">
        <v>4724</v>
      </c>
      <c r="C5451" s="9" t="s">
        <v>893</v>
      </c>
    </row>
    <row r="5452">
      <c r="A5452" s="7">
        <f t="shared" si="1"/>
        <v>4518</v>
      </c>
      <c r="B5452" s="5" t="s">
        <v>4725</v>
      </c>
      <c r="C5452" s="6" t="s">
        <v>471</v>
      </c>
    </row>
    <row r="5453">
      <c r="A5453" s="7">
        <f t="shared" si="1"/>
        <v>4519</v>
      </c>
      <c r="B5453" s="5" t="s">
        <v>4726</v>
      </c>
      <c r="C5453" s="6" t="s">
        <v>1369</v>
      </c>
    </row>
    <row r="5454">
      <c r="A5454" s="7">
        <f t="shared" si="1"/>
        <v>4519</v>
      </c>
      <c r="B5454" s="5" t="s">
        <v>4726</v>
      </c>
      <c r="C5454" s="6" t="s">
        <v>437</v>
      </c>
    </row>
    <row r="5455">
      <c r="A5455" s="7">
        <f t="shared" si="1"/>
        <v>4520</v>
      </c>
      <c r="B5455" s="8" t="s">
        <v>4727</v>
      </c>
      <c r="C5455" s="9" t="s">
        <v>177</v>
      </c>
    </row>
    <row r="5456">
      <c r="A5456" s="7">
        <f t="shared" si="1"/>
        <v>4521</v>
      </c>
      <c r="B5456" s="5" t="s">
        <v>4728</v>
      </c>
      <c r="C5456" s="6" t="s">
        <v>1371</v>
      </c>
    </row>
    <row r="5457">
      <c r="A5457" s="7">
        <f t="shared" si="1"/>
        <v>4522</v>
      </c>
      <c r="B5457" s="5" t="s">
        <v>4729</v>
      </c>
      <c r="C5457" s="6" t="s">
        <v>471</v>
      </c>
    </row>
    <row r="5458">
      <c r="A5458" s="7">
        <f t="shared" si="1"/>
        <v>4523</v>
      </c>
      <c r="B5458" s="5" t="s">
        <v>4730</v>
      </c>
      <c r="C5458" s="6" t="s">
        <v>487</v>
      </c>
    </row>
    <row r="5459">
      <c r="A5459" s="7">
        <f t="shared" si="1"/>
        <v>4523</v>
      </c>
      <c r="B5459" s="5" t="s">
        <v>4730</v>
      </c>
      <c r="C5459" s="6" t="s">
        <v>603</v>
      </c>
    </row>
    <row r="5460">
      <c r="A5460" s="7">
        <f t="shared" si="1"/>
        <v>4524</v>
      </c>
      <c r="B5460" s="5" t="s">
        <v>4731</v>
      </c>
      <c r="C5460" s="6" t="s">
        <v>78</v>
      </c>
    </row>
    <row r="5461">
      <c r="A5461" s="7">
        <f t="shared" si="1"/>
        <v>4525</v>
      </c>
      <c r="B5461" s="5" t="s">
        <v>4732</v>
      </c>
      <c r="C5461" s="6" t="s">
        <v>1394</v>
      </c>
    </row>
    <row r="5462">
      <c r="A5462" s="7">
        <f t="shared" si="1"/>
        <v>4526</v>
      </c>
      <c r="B5462" s="5" t="s">
        <v>4733</v>
      </c>
      <c r="C5462" s="6" t="s">
        <v>1378</v>
      </c>
    </row>
    <row r="5463">
      <c r="A5463" s="7">
        <f t="shared" si="1"/>
        <v>4527</v>
      </c>
      <c r="B5463" s="5" t="s">
        <v>4734</v>
      </c>
      <c r="C5463" s="6" t="s">
        <v>328</v>
      </c>
    </row>
    <row r="5464">
      <c r="A5464" s="7">
        <f t="shared" si="1"/>
        <v>4527</v>
      </c>
      <c r="B5464" s="5" t="s">
        <v>4734</v>
      </c>
      <c r="C5464" s="6" t="s">
        <v>4721</v>
      </c>
    </row>
    <row r="5465">
      <c r="A5465" s="7">
        <f t="shared" si="1"/>
        <v>4528</v>
      </c>
      <c r="B5465" s="5" t="s">
        <v>4735</v>
      </c>
      <c r="C5465" s="6" t="s">
        <v>97</v>
      </c>
    </row>
    <row r="5466">
      <c r="A5466" s="7">
        <f t="shared" si="1"/>
        <v>4529</v>
      </c>
      <c r="B5466" s="5" t="s">
        <v>4736</v>
      </c>
      <c r="C5466" s="6" t="s">
        <v>452</v>
      </c>
    </row>
    <row r="5467">
      <c r="A5467" s="7">
        <f t="shared" si="1"/>
        <v>4530</v>
      </c>
      <c r="B5467" s="8" t="s">
        <v>4737</v>
      </c>
      <c r="C5467" s="9" t="s">
        <v>60</v>
      </c>
    </row>
    <row r="5468">
      <c r="A5468" s="7">
        <f t="shared" si="1"/>
        <v>4530</v>
      </c>
      <c r="B5468" s="8" t="s">
        <v>4737</v>
      </c>
      <c r="C5468" s="9" t="s">
        <v>142</v>
      </c>
    </row>
    <row r="5469">
      <c r="A5469" s="7">
        <f t="shared" si="1"/>
        <v>4531</v>
      </c>
      <c r="B5469" s="5" t="s">
        <v>4738</v>
      </c>
      <c r="C5469" s="6" t="s">
        <v>59</v>
      </c>
    </row>
    <row r="5470">
      <c r="A5470" s="7">
        <f t="shared" si="1"/>
        <v>4532</v>
      </c>
      <c r="B5470" s="8" t="s">
        <v>4739</v>
      </c>
      <c r="C5470" s="9" t="s">
        <v>733</v>
      </c>
    </row>
    <row r="5471">
      <c r="A5471" s="7">
        <f t="shared" si="1"/>
        <v>4533</v>
      </c>
      <c r="B5471" s="8" t="s">
        <v>4740</v>
      </c>
      <c r="C5471" s="9" t="s">
        <v>733</v>
      </c>
    </row>
    <row r="5472">
      <c r="A5472" s="7">
        <f t="shared" si="1"/>
        <v>4534</v>
      </c>
      <c r="B5472" s="5" t="s">
        <v>4741</v>
      </c>
      <c r="C5472" s="6" t="s">
        <v>610</v>
      </c>
    </row>
    <row r="5473">
      <c r="A5473" s="7">
        <f t="shared" si="1"/>
        <v>4535</v>
      </c>
      <c r="B5473" s="5" t="s">
        <v>4742</v>
      </c>
      <c r="C5473" s="6" t="s">
        <v>324</v>
      </c>
    </row>
    <row r="5474">
      <c r="A5474" s="7">
        <f t="shared" si="1"/>
        <v>4536</v>
      </c>
      <c r="B5474" s="5" t="s">
        <v>4743</v>
      </c>
      <c r="C5474" s="6" t="s">
        <v>4</v>
      </c>
    </row>
    <row r="5475">
      <c r="A5475" s="7">
        <f t="shared" si="1"/>
        <v>4537</v>
      </c>
      <c r="B5475" s="5" t="s">
        <v>4744</v>
      </c>
      <c r="C5475" s="6" t="s">
        <v>1267</v>
      </c>
    </row>
    <row r="5476">
      <c r="A5476" s="7">
        <f t="shared" si="1"/>
        <v>4538</v>
      </c>
      <c r="B5476" s="5" t="s">
        <v>4745</v>
      </c>
      <c r="C5476" s="6" t="s">
        <v>1267</v>
      </c>
    </row>
    <row r="5477">
      <c r="A5477" s="7">
        <f t="shared" si="1"/>
        <v>4539</v>
      </c>
      <c r="B5477" s="5" t="s">
        <v>4746</v>
      </c>
      <c r="C5477" s="6" t="s">
        <v>1267</v>
      </c>
    </row>
    <row r="5478">
      <c r="A5478" s="7">
        <f t="shared" si="1"/>
        <v>4540</v>
      </c>
      <c r="B5478" s="5" t="s">
        <v>4747</v>
      </c>
      <c r="C5478" s="6" t="s">
        <v>1267</v>
      </c>
    </row>
    <row r="5479">
      <c r="A5479" s="7">
        <f t="shared" si="1"/>
        <v>4541</v>
      </c>
      <c r="B5479" s="5" t="s">
        <v>4748</v>
      </c>
      <c r="C5479" s="6" t="s">
        <v>32</v>
      </c>
    </row>
    <row r="5480">
      <c r="A5480" s="7">
        <f t="shared" si="1"/>
        <v>4542</v>
      </c>
      <c r="B5480" s="5" t="s">
        <v>4749</v>
      </c>
      <c r="C5480" s="6" t="s">
        <v>479</v>
      </c>
    </row>
    <row r="5481">
      <c r="A5481" s="7">
        <f t="shared" si="1"/>
        <v>4543</v>
      </c>
      <c r="B5481" s="8" t="s">
        <v>4750</v>
      </c>
      <c r="C5481" s="9" t="s">
        <v>121</v>
      </c>
    </row>
    <row r="5482">
      <c r="A5482" s="7">
        <f t="shared" si="1"/>
        <v>4544</v>
      </c>
      <c r="B5482" s="8" t="s">
        <v>4751</v>
      </c>
      <c r="C5482" s="9" t="s">
        <v>42</v>
      </c>
    </row>
    <row r="5483">
      <c r="A5483" s="7">
        <f t="shared" si="1"/>
        <v>4545</v>
      </c>
      <c r="B5483" s="8" t="s">
        <v>4752</v>
      </c>
      <c r="C5483" s="9" t="s">
        <v>42</v>
      </c>
    </row>
    <row r="5484">
      <c r="A5484" s="7">
        <f t="shared" si="1"/>
        <v>4546</v>
      </c>
      <c r="B5484" s="8" t="s">
        <v>4753</v>
      </c>
      <c r="C5484" s="9" t="s">
        <v>121</v>
      </c>
    </row>
    <row r="5485">
      <c r="A5485" s="7">
        <f t="shared" si="1"/>
        <v>4547</v>
      </c>
      <c r="B5485" s="8" t="s">
        <v>4754</v>
      </c>
      <c r="C5485" s="9" t="s">
        <v>42</v>
      </c>
    </row>
    <row r="5486">
      <c r="A5486" s="7">
        <f t="shared" si="1"/>
        <v>4548</v>
      </c>
      <c r="B5486" s="8" t="s">
        <v>4755</v>
      </c>
      <c r="C5486" s="9" t="s">
        <v>117</v>
      </c>
    </row>
    <row r="5487">
      <c r="A5487" s="7">
        <f t="shared" si="1"/>
        <v>4549</v>
      </c>
      <c r="B5487" s="5" t="s">
        <v>4756</v>
      </c>
      <c r="C5487" s="6" t="s">
        <v>1378</v>
      </c>
    </row>
    <row r="5488">
      <c r="A5488" s="7">
        <f t="shared" si="1"/>
        <v>4550</v>
      </c>
      <c r="B5488" s="8" t="s">
        <v>4757</v>
      </c>
      <c r="C5488" s="9" t="s">
        <v>722</v>
      </c>
    </row>
    <row r="5489">
      <c r="A5489" s="7">
        <f t="shared" si="1"/>
        <v>4551</v>
      </c>
      <c r="B5489" s="5" t="s">
        <v>4758</v>
      </c>
      <c r="C5489" s="6" t="s">
        <v>818</v>
      </c>
    </row>
    <row r="5490">
      <c r="A5490" s="7">
        <f t="shared" si="1"/>
        <v>4552</v>
      </c>
      <c r="B5490" s="5" t="s">
        <v>4759</v>
      </c>
      <c r="C5490" s="6" t="s">
        <v>324</v>
      </c>
    </row>
    <row r="5491">
      <c r="A5491" s="7">
        <f t="shared" si="1"/>
        <v>4553</v>
      </c>
      <c r="B5491" s="8" t="s">
        <v>4760</v>
      </c>
      <c r="C5491" s="9" t="s">
        <v>188</v>
      </c>
    </row>
    <row r="5492">
      <c r="A5492" s="7">
        <f t="shared" si="1"/>
        <v>4554</v>
      </c>
      <c r="B5492" s="8" t="s">
        <v>4761</v>
      </c>
      <c r="C5492" s="9" t="s">
        <v>188</v>
      </c>
    </row>
    <row r="5493">
      <c r="A5493" s="7">
        <f t="shared" si="1"/>
        <v>4555</v>
      </c>
      <c r="B5493" s="8" t="s">
        <v>4762</v>
      </c>
      <c r="C5493" s="9" t="s">
        <v>188</v>
      </c>
    </row>
    <row r="5494">
      <c r="A5494" s="7">
        <f t="shared" si="1"/>
        <v>4556</v>
      </c>
      <c r="B5494" s="8" t="s">
        <v>4763</v>
      </c>
      <c r="C5494" s="9" t="s">
        <v>416</v>
      </c>
    </row>
    <row r="5495">
      <c r="A5495" s="7">
        <f t="shared" si="1"/>
        <v>4557</v>
      </c>
      <c r="B5495" s="8" t="s">
        <v>4764</v>
      </c>
      <c r="C5495" s="9" t="s">
        <v>188</v>
      </c>
    </row>
    <row r="5496">
      <c r="A5496" s="7">
        <f t="shared" si="1"/>
        <v>4558</v>
      </c>
      <c r="B5496" s="5" t="s">
        <v>4765</v>
      </c>
      <c r="C5496" s="6" t="s">
        <v>1279</v>
      </c>
    </row>
    <row r="5497">
      <c r="A5497" s="7">
        <f t="shared" si="1"/>
        <v>4559</v>
      </c>
      <c r="B5497" s="8" t="s">
        <v>4766</v>
      </c>
      <c r="C5497" s="9" t="s">
        <v>121</v>
      </c>
    </row>
    <row r="5498">
      <c r="A5498" s="7">
        <f t="shared" si="1"/>
        <v>4560</v>
      </c>
      <c r="B5498" s="8" t="s">
        <v>4767</v>
      </c>
      <c r="C5498" s="9" t="s">
        <v>121</v>
      </c>
    </row>
    <row r="5499">
      <c r="A5499" s="7">
        <f t="shared" si="1"/>
        <v>4561</v>
      </c>
      <c r="B5499" s="8" t="s">
        <v>4768</v>
      </c>
      <c r="C5499" s="9" t="s">
        <v>121</v>
      </c>
    </row>
    <row r="5500">
      <c r="A5500" s="7">
        <f t="shared" si="1"/>
        <v>4562</v>
      </c>
      <c r="B5500" s="8" t="s">
        <v>4769</v>
      </c>
      <c r="C5500" s="9" t="s">
        <v>121</v>
      </c>
    </row>
    <row r="5501">
      <c r="A5501" s="7">
        <f t="shared" si="1"/>
        <v>4563</v>
      </c>
      <c r="B5501" s="8" t="s">
        <v>4770</v>
      </c>
      <c r="C5501" s="9" t="s">
        <v>121</v>
      </c>
    </row>
    <row r="5502">
      <c r="A5502" s="7">
        <f t="shared" si="1"/>
        <v>4564</v>
      </c>
      <c r="B5502" s="8" t="s">
        <v>4771</v>
      </c>
      <c r="C5502" s="9" t="s">
        <v>117</v>
      </c>
    </row>
    <row r="5503">
      <c r="A5503" s="7">
        <f t="shared" si="1"/>
        <v>4565</v>
      </c>
      <c r="B5503" s="8" t="s">
        <v>4772</v>
      </c>
      <c r="C5503" s="9" t="s">
        <v>117</v>
      </c>
    </row>
    <row r="5504">
      <c r="A5504" s="7">
        <f t="shared" si="1"/>
        <v>4566</v>
      </c>
      <c r="B5504" s="8" t="s">
        <v>4773</v>
      </c>
      <c r="C5504" s="9" t="s">
        <v>117</v>
      </c>
    </row>
    <row r="5505">
      <c r="A5505" s="7">
        <f t="shared" si="1"/>
        <v>4567</v>
      </c>
      <c r="B5505" s="8" t="s">
        <v>4774</v>
      </c>
      <c r="C5505" s="9" t="s">
        <v>117</v>
      </c>
    </row>
    <row r="5506">
      <c r="A5506" s="7">
        <f t="shared" si="1"/>
        <v>4568</v>
      </c>
      <c r="B5506" s="5" t="s">
        <v>4775</v>
      </c>
      <c r="C5506" s="6" t="s">
        <v>683</v>
      </c>
    </row>
    <row r="5507">
      <c r="A5507" s="7">
        <f t="shared" si="1"/>
        <v>4569</v>
      </c>
      <c r="B5507" s="8" t="s">
        <v>4776</v>
      </c>
      <c r="C5507" s="9" t="s">
        <v>40</v>
      </c>
    </row>
    <row r="5508">
      <c r="A5508" s="7">
        <f t="shared" si="1"/>
        <v>4570</v>
      </c>
      <c r="B5508" s="5" t="s">
        <v>4777</v>
      </c>
      <c r="C5508" s="6" t="s">
        <v>1378</v>
      </c>
    </row>
    <row r="5509">
      <c r="A5509" s="7">
        <f t="shared" si="1"/>
        <v>4571</v>
      </c>
      <c r="B5509" s="5" t="s">
        <v>4778</v>
      </c>
      <c r="C5509" s="6" t="s">
        <v>62</v>
      </c>
    </row>
    <row r="5510">
      <c r="A5510" s="7">
        <f t="shared" si="1"/>
        <v>4572</v>
      </c>
      <c r="B5510" s="8" t="s">
        <v>4779</v>
      </c>
      <c r="C5510" s="9" t="s">
        <v>780</v>
      </c>
    </row>
    <row r="5511">
      <c r="A5511" s="7">
        <f t="shared" si="1"/>
        <v>4573</v>
      </c>
      <c r="B5511" s="8" t="s">
        <v>4780</v>
      </c>
      <c r="C5511" s="9" t="s">
        <v>780</v>
      </c>
    </row>
    <row r="5512">
      <c r="A5512" s="7">
        <f t="shared" si="1"/>
        <v>4574</v>
      </c>
      <c r="B5512" s="5" t="s">
        <v>4781</v>
      </c>
      <c r="C5512" s="6" t="s">
        <v>1120</v>
      </c>
    </row>
    <row r="5513">
      <c r="A5513" s="7">
        <f t="shared" si="1"/>
        <v>4575</v>
      </c>
      <c r="B5513" s="5" t="s">
        <v>4782</v>
      </c>
      <c r="C5513" s="6" t="s">
        <v>1120</v>
      </c>
    </row>
    <row r="5514">
      <c r="A5514" s="7">
        <f t="shared" si="1"/>
        <v>4576</v>
      </c>
      <c r="B5514" s="5" t="s">
        <v>4783</v>
      </c>
      <c r="C5514" s="6" t="s">
        <v>1223</v>
      </c>
    </row>
    <row r="5515">
      <c r="A5515" s="7">
        <f t="shared" si="1"/>
        <v>4577</v>
      </c>
      <c r="B5515" s="5" t="s">
        <v>4784</v>
      </c>
      <c r="C5515" s="6" t="s">
        <v>1371</v>
      </c>
    </row>
    <row r="5516">
      <c r="A5516" s="7">
        <f t="shared" si="1"/>
        <v>4578</v>
      </c>
      <c r="B5516" s="5" t="s">
        <v>4785</v>
      </c>
      <c r="C5516" s="6" t="s">
        <v>1324</v>
      </c>
    </row>
    <row r="5517">
      <c r="A5517" s="7">
        <f t="shared" si="1"/>
        <v>4579</v>
      </c>
      <c r="B5517" s="5" t="s">
        <v>4786</v>
      </c>
      <c r="C5517" s="6" t="s">
        <v>1248</v>
      </c>
    </row>
    <row r="5518">
      <c r="A5518" s="7">
        <f t="shared" si="1"/>
        <v>4580</v>
      </c>
      <c r="B5518" s="8" t="s">
        <v>4787</v>
      </c>
      <c r="C5518" s="9" t="s">
        <v>121</v>
      </c>
    </row>
    <row r="5519">
      <c r="A5519" s="7">
        <f t="shared" si="1"/>
        <v>4581</v>
      </c>
      <c r="B5519" s="8" t="s">
        <v>4788</v>
      </c>
      <c r="C5519" s="9" t="s">
        <v>1548</v>
      </c>
    </row>
    <row r="5520">
      <c r="A5520" s="7">
        <f t="shared" si="1"/>
        <v>4582</v>
      </c>
      <c r="B5520" s="8" t="s">
        <v>4789</v>
      </c>
      <c r="C5520" s="9" t="s">
        <v>1548</v>
      </c>
    </row>
    <row r="5521">
      <c r="A5521" s="7">
        <f t="shared" si="1"/>
        <v>4583</v>
      </c>
      <c r="B5521" s="5" t="s">
        <v>4790</v>
      </c>
      <c r="C5521" s="6" t="s">
        <v>1450</v>
      </c>
    </row>
    <row r="5522">
      <c r="A5522" s="7">
        <f t="shared" si="1"/>
        <v>4584</v>
      </c>
      <c r="B5522" s="5" t="s">
        <v>4791</v>
      </c>
      <c r="C5522" s="6" t="s">
        <v>714</v>
      </c>
    </row>
    <row r="5523">
      <c r="A5523" s="7">
        <f t="shared" si="1"/>
        <v>4585</v>
      </c>
      <c r="B5523" s="8" t="s">
        <v>4792</v>
      </c>
      <c r="C5523" s="9" t="s">
        <v>780</v>
      </c>
    </row>
    <row r="5524">
      <c r="A5524" s="7">
        <f t="shared" si="1"/>
        <v>4586</v>
      </c>
      <c r="B5524" s="5" t="s">
        <v>4793</v>
      </c>
      <c r="C5524" s="6" t="s">
        <v>780</v>
      </c>
    </row>
    <row r="5525">
      <c r="A5525" s="7">
        <f t="shared" si="1"/>
        <v>4587</v>
      </c>
      <c r="B5525" s="5" t="s">
        <v>4794</v>
      </c>
      <c r="C5525" s="6" t="s">
        <v>785</v>
      </c>
    </row>
    <row r="5526">
      <c r="A5526" s="7">
        <f t="shared" si="1"/>
        <v>4588</v>
      </c>
      <c r="B5526" s="5" t="s">
        <v>4795</v>
      </c>
      <c r="C5526" s="6" t="s">
        <v>1585</v>
      </c>
    </row>
    <row r="5527">
      <c r="A5527" s="7">
        <f t="shared" si="1"/>
        <v>4589</v>
      </c>
      <c r="B5527" s="5" t="s">
        <v>4796</v>
      </c>
      <c r="C5527" s="6" t="s">
        <v>1585</v>
      </c>
    </row>
    <row r="5528">
      <c r="A5528" s="7">
        <f t="shared" si="1"/>
        <v>4590</v>
      </c>
      <c r="B5528" s="5" t="s">
        <v>4797</v>
      </c>
      <c r="C5528" s="6" t="s">
        <v>1585</v>
      </c>
    </row>
    <row r="5529">
      <c r="A5529" s="7">
        <f t="shared" si="1"/>
        <v>4591</v>
      </c>
      <c r="B5529" s="5" t="s">
        <v>4798</v>
      </c>
      <c r="C5529" s="6" t="s">
        <v>1585</v>
      </c>
    </row>
    <row r="5530">
      <c r="A5530" s="7">
        <f t="shared" si="1"/>
        <v>4592</v>
      </c>
      <c r="B5530" s="8" t="s">
        <v>4799</v>
      </c>
      <c r="C5530" s="9" t="s">
        <v>780</v>
      </c>
    </row>
    <row r="5531">
      <c r="A5531" s="7">
        <f t="shared" si="1"/>
        <v>4593</v>
      </c>
      <c r="B5531" s="8" t="s">
        <v>4800</v>
      </c>
      <c r="C5531" s="9" t="s">
        <v>733</v>
      </c>
    </row>
    <row r="5532">
      <c r="A5532" s="7">
        <f t="shared" si="1"/>
        <v>4594</v>
      </c>
      <c r="B5532" s="5" t="s">
        <v>4801</v>
      </c>
      <c r="C5532" s="6" t="s">
        <v>1394</v>
      </c>
    </row>
    <row r="5533">
      <c r="A5533" s="7">
        <f t="shared" si="1"/>
        <v>4595</v>
      </c>
      <c r="B5533" s="5" t="s">
        <v>4802</v>
      </c>
      <c r="C5533" s="6" t="s">
        <v>1279</v>
      </c>
    </row>
    <row r="5534">
      <c r="A5534" s="7">
        <f t="shared" si="1"/>
        <v>4596</v>
      </c>
      <c r="B5534" s="5" t="s">
        <v>4803</v>
      </c>
      <c r="C5534" s="6" t="s">
        <v>1279</v>
      </c>
    </row>
    <row r="5535">
      <c r="A5535" s="7">
        <f t="shared" si="1"/>
        <v>4597</v>
      </c>
      <c r="B5535" s="5" t="s">
        <v>4804</v>
      </c>
      <c r="C5535" s="6" t="s">
        <v>1394</v>
      </c>
    </row>
    <row r="5536">
      <c r="A5536" s="7">
        <f t="shared" si="1"/>
        <v>4598</v>
      </c>
      <c r="B5536" s="5" t="s">
        <v>4805</v>
      </c>
      <c r="C5536" s="6" t="s">
        <v>1394</v>
      </c>
    </row>
    <row r="5537">
      <c r="A5537" s="7">
        <f t="shared" si="1"/>
        <v>4599</v>
      </c>
      <c r="B5537" s="5" t="s">
        <v>4806</v>
      </c>
      <c r="C5537" s="6" t="s">
        <v>1279</v>
      </c>
    </row>
    <row r="5538">
      <c r="A5538" s="7">
        <f t="shared" si="1"/>
        <v>4600</v>
      </c>
      <c r="B5538" s="5" t="s">
        <v>4807</v>
      </c>
      <c r="C5538" s="6" t="s">
        <v>1324</v>
      </c>
    </row>
    <row r="5539">
      <c r="A5539" s="7">
        <f t="shared" si="1"/>
        <v>4601</v>
      </c>
      <c r="B5539" s="5" t="s">
        <v>4808</v>
      </c>
      <c r="C5539" s="6" t="s">
        <v>1369</v>
      </c>
    </row>
    <row r="5540">
      <c r="A5540" s="7">
        <f t="shared" si="1"/>
        <v>4602</v>
      </c>
      <c r="B5540" s="5" t="s">
        <v>4809</v>
      </c>
      <c r="C5540" s="6" t="s">
        <v>1394</v>
      </c>
    </row>
    <row r="5541">
      <c r="A5541" s="7">
        <f t="shared" si="1"/>
        <v>4603</v>
      </c>
      <c r="B5541" s="5" t="s">
        <v>4810</v>
      </c>
      <c r="C5541" s="6" t="s">
        <v>1394</v>
      </c>
    </row>
    <row r="5542">
      <c r="A5542" s="7">
        <f t="shared" si="1"/>
        <v>4604</v>
      </c>
      <c r="B5542" s="5" t="s">
        <v>4811</v>
      </c>
      <c r="C5542" s="6" t="s">
        <v>1279</v>
      </c>
    </row>
    <row r="5543">
      <c r="A5543" s="7">
        <f t="shared" si="1"/>
        <v>4605</v>
      </c>
      <c r="B5543" s="5" t="s">
        <v>4812</v>
      </c>
      <c r="C5543" s="6" t="s">
        <v>785</v>
      </c>
    </row>
    <row r="5544">
      <c r="A5544" s="7">
        <f t="shared" si="1"/>
        <v>4606</v>
      </c>
      <c r="B5544" s="5" t="s">
        <v>4813</v>
      </c>
      <c r="C5544" s="6" t="s">
        <v>1279</v>
      </c>
    </row>
    <row r="5545">
      <c r="A5545" s="7">
        <f t="shared" si="1"/>
        <v>4607</v>
      </c>
      <c r="B5545" s="5" t="s">
        <v>4814</v>
      </c>
      <c r="C5545" s="6" t="s">
        <v>1279</v>
      </c>
    </row>
    <row r="5546">
      <c r="A5546" s="7">
        <f t="shared" si="1"/>
        <v>4608</v>
      </c>
      <c r="B5546" s="5" t="s">
        <v>4815</v>
      </c>
      <c r="C5546" s="6" t="s">
        <v>1221</v>
      </c>
    </row>
    <row r="5547">
      <c r="A5547" s="7">
        <f t="shared" si="1"/>
        <v>4609</v>
      </c>
      <c r="B5547" s="8" t="s">
        <v>4816</v>
      </c>
      <c r="C5547" s="9" t="s">
        <v>117</v>
      </c>
    </row>
    <row r="5548">
      <c r="A5548" s="7">
        <f t="shared" si="1"/>
        <v>4610</v>
      </c>
      <c r="B5548" s="8" t="s">
        <v>4817</v>
      </c>
      <c r="C5548" s="9" t="s">
        <v>121</v>
      </c>
    </row>
    <row r="5549">
      <c r="A5549" s="7">
        <f t="shared" si="1"/>
        <v>4611</v>
      </c>
      <c r="B5549" s="5" t="s">
        <v>4818</v>
      </c>
      <c r="C5549" s="6" t="s">
        <v>324</v>
      </c>
    </row>
    <row r="5550">
      <c r="A5550" s="7">
        <f t="shared" si="1"/>
        <v>4612</v>
      </c>
      <c r="B5550" s="8" t="s">
        <v>4819</v>
      </c>
      <c r="C5550" s="9" t="s">
        <v>780</v>
      </c>
    </row>
    <row r="5551">
      <c r="A5551" s="7">
        <f t="shared" si="1"/>
        <v>4613</v>
      </c>
      <c r="B5551" s="8" t="s">
        <v>4820</v>
      </c>
      <c r="C5551" s="9" t="s">
        <v>893</v>
      </c>
    </row>
    <row r="5552">
      <c r="A5552" s="7">
        <f t="shared" si="1"/>
        <v>4614</v>
      </c>
      <c r="B5552" s="5" t="s">
        <v>4821</v>
      </c>
      <c r="C5552" s="6" t="s">
        <v>177</v>
      </c>
    </row>
    <row r="5553">
      <c r="A5553" s="7">
        <f t="shared" si="1"/>
        <v>4615</v>
      </c>
      <c r="B5553" s="8" t="s">
        <v>4822</v>
      </c>
      <c r="C5553" s="9" t="s">
        <v>614</v>
      </c>
    </row>
    <row r="5554">
      <c r="A5554" s="7">
        <f t="shared" si="1"/>
        <v>4616</v>
      </c>
      <c r="B5554" s="5" t="s">
        <v>4823</v>
      </c>
      <c r="C5554" s="6" t="s">
        <v>946</v>
      </c>
    </row>
    <row r="5555">
      <c r="A5555" s="7">
        <f t="shared" si="1"/>
        <v>4617</v>
      </c>
      <c r="B5555" s="8" t="s">
        <v>4824</v>
      </c>
      <c r="C5555" s="9" t="s">
        <v>1548</v>
      </c>
    </row>
    <row r="5556">
      <c r="A5556" s="7">
        <f t="shared" si="1"/>
        <v>4618</v>
      </c>
      <c r="B5556" s="5" t="s">
        <v>4825</v>
      </c>
      <c r="C5556" s="6" t="s">
        <v>1585</v>
      </c>
    </row>
    <row r="5557">
      <c r="A5557" s="7">
        <f t="shared" si="1"/>
        <v>4619</v>
      </c>
      <c r="B5557" s="5" t="s">
        <v>4826</v>
      </c>
      <c r="C5557" s="6" t="s">
        <v>1585</v>
      </c>
    </row>
    <row r="5558">
      <c r="A5558" s="7">
        <f t="shared" si="1"/>
        <v>4620</v>
      </c>
      <c r="B5558" s="5" t="s">
        <v>4827</v>
      </c>
      <c r="C5558" s="6" t="s">
        <v>1585</v>
      </c>
    </row>
    <row r="5559">
      <c r="A5559" s="7">
        <f t="shared" si="1"/>
        <v>4621</v>
      </c>
      <c r="B5559" s="8" t="s">
        <v>4828</v>
      </c>
      <c r="C5559" s="9" t="s">
        <v>188</v>
      </c>
    </row>
    <row r="5560">
      <c r="A5560" s="7">
        <f t="shared" si="1"/>
        <v>4622</v>
      </c>
      <c r="B5560" s="5" t="s">
        <v>4829</v>
      </c>
      <c r="C5560" s="6" t="s">
        <v>785</v>
      </c>
    </row>
    <row r="5561">
      <c r="A5561" s="7">
        <f t="shared" si="1"/>
        <v>4623</v>
      </c>
      <c r="B5561" s="5" t="s">
        <v>4830</v>
      </c>
      <c r="C5561" s="6" t="s">
        <v>4</v>
      </c>
    </row>
    <row r="5562">
      <c r="A5562" s="7">
        <f t="shared" si="1"/>
        <v>4624</v>
      </c>
      <c r="B5562" s="8" t="s">
        <v>4831</v>
      </c>
      <c r="C5562" s="9" t="s">
        <v>893</v>
      </c>
    </row>
    <row r="5563">
      <c r="A5563" s="7">
        <f t="shared" si="1"/>
        <v>4625</v>
      </c>
      <c r="B5563" s="8" t="s">
        <v>4832</v>
      </c>
      <c r="C5563" s="9" t="s">
        <v>1548</v>
      </c>
    </row>
    <row r="5564">
      <c r="A5564" s="7">
        <f t="shared" si="1"/>
        <v>4626</v>
      </c>
      <c r="B5564" s="5" t="s">
        <v>4833</v>
      </c>
      <c r="C5564" s="6" t="s">
        <v>1585</v>
      </c>
    </row>
    <row r="5565">
      <c r="A5565" s="7">
        <f t="shared" si="1"/>
        <v>4627</v>
      </c>
      <c r="B5565" s="5" t="s">
        <v>4834</v>
      </c>
      <c r="C5565" s="6" t="s">
        <v>1585</v>
      </c>
    </row>
    <row r="5566">
      <c r="A5566" s="7">
        <f t="shared" si="1"/>
        <v>4628</v>
      </c>
      <c r="B5566" s="8" t="s">
        <v>4835</v>
      </c>
      <c r="C5566" s="9" t="s">
        <v>1334</v>
      </c>
    </row>
    <row r="5567">
      <c r="A5567" s="7">
        <f t="shared" si="1"/>
        <v>4629</v>
      </c>
      <c r="B5567" s="8" t="s">
        <v>4836</v>
      </c>
      <c r="C5567" s="9" t="s">
        <v>1548</v>
      </c>
    </row>
    <row r="5568">
      <c r="A5568" s="7">
        <f t="shared" si="1"/>
        <v>4630</v>
      </c>
      <c r="B5568" s="5" t="s">
        <v>4837</v>
      </c>
      <c r="C5568" s="6" t="s">
        <v>437</v>
      </c>
    </row>
    <row r="5569">
      <c r="A5569" s="7">
        <f t="shared" si="1"/>
        <v>4631</v>
      </c>
      <c r="B5569" s="5" t="s">
        <v>4838</v>
      </c>
      <c r="C5569" s="6" t="s">
        <v>12</v>
      </c>
    </row>
    <row r="5570">
      <c r="A5570" s="7">
        <f t="shared" si="1"/>
        <v>4632</v>
      </c>
      <c r="B5570" s="8" t="s">
        <v>4839</v>
      </c>
      <c r="C5570" s="9" t="s">
        <v>117</v>
      </c>
    </row>
    <row r="5571">
      <c r="A5571" s="7">
        <f t="shared" si="1"/>
        <v>4633</v>
      </c>
      <c r="B5571" s="5" t="s">
        <v>4840</v>
      </c>
      <c r="C5571" s="6" t="s">
        <v>785</v>
      </c>
    </row>
    <row r="5572">
      <c r="A5572" s="7">
        <f t="shared" si="1"/>
        <v>4634</v>
      </c>
      <c r="B5572" s="5" t="s">
        <v>4841</v>
      </c>
      <c r="C5572" s="6" t="s">
        <v>150</v>
      </c>
    </row>
    <row r="5573">
      <c r="A5573" s="7">
        <f t="shared" si="1"/>
        <v>4634</v>
      </c>
      <c r="B5573" s="5" t="s">
        <v>4841</v>
      </c>
      <c r="C5573" s="6" t="s">
        <v>313</v>
      </c>
    </row>
    <row r="5574">
      <c r="A5574" s="7">
        <f t="shared" si="1"/>
        <v>4635</v>
      </c>
      <c r="B5574" s="8" t="s">
        <v>4842</v>
      </c>
      <c r="C5574" s="9" t="s">
        <v>1548</v>
      </c>
    </row>
    <row r="5575">
      <c r="A5575" s="7">
        <f t="shared" si="1"/>
        <v>4636</v>
      </c>
      <c r="B5575" s="5" t="s">
        <v>4843</v>
      </c>
      <c r="C5575" s="6" t="s">
        <v>109</v>
      </c>
    </row>
    <row r="5576">
      <c r="A5576" s="7">
        <f t="shared" si="1"/>
        <v>4637</v>
      </c>
      <c r="B5576" s="5" t="s">
        <v>4844</v>
      </c>
      <c r="C5576" s="6" t="s">
        <v>109</v>
      </c>
    </row>
    <row r="5577">
      <c r="A5577" s="7">
        <f t="shared" si="1"/>
        <v>4638</v>
      </c>
      <c r="B5577" s="5" t="s">
        <v>4845</v>
      </c>
      <c r="C5577" s="6" t="s">
        <v>109</v>
      </c>
    </row>
    <row r="5578">
      <c r="A5578" s="7">
        <f t="shared" si="1"/>
        <v>4639</v>
      </c>
      <c r="B5578" s="5" t="s">
        <v>4846</v>
      </c>
      <c r="C5578" s="6" t="s">
        <v>109</v>
      </c>
    </row>
    <row r="5579">
      <c r="A5579" s="7">
        <f t="shared" si="1"/>
        <v>4640</v>
      </c>
      <c r="B5579" s="5" t="s">
        <v>4847</v>
      </c>
      <c r="C5579" s="6" t="s">
        <v>109</v>
      </c>
    </row>
    <row r="5580">
      <c r="A5580" s="7">
        <f t="shared" si="1"/>
        <v>4640</v>
      </c>
      <c r="B5580" s="5" t="s">
        <v>4847</v>
      </c>
      <c r="C5580" s="6" t="s">
        <v>25</v>
      </c>
    </row>
    <row r="5581">
      <c r="A5581" s="7">
        <f t="shared" si="1"/>
        <v>4641</v>
      </c>
      <c r="B5581" s="5" t="s">
        <v>4848</v>
      </c>
      <c r="C5581" s="6" t="s">
        <v>109</v>
      </c>
    </row>
    <row r="5582">
      <c r="A5582" s="7">
        <f t="shared" si="1"/>
        <v>4641</v>
      </c>
      <c r="B5582" s="5" t="s">
        <v>4848</v>
      </c>
      <c r="C5582" s="6" t="s">
        <v>25</v>
      </c>
    </row>
    <row r="5583">
      <c r="A5583" s="7">
        <f t="shared" si="1"/>
        <v>4642</v>
      </c>
      <c r="B5583" s="5" t="s">
        <v>4849</v>
      </c>
      <c r="C5583" s="6" t="s">
        <v>109</v>
      </c>
    </row>
    <row r="5584">
      <c r="A5584" s="7">
        <f t="shared" si="1"/>
        <v>4643</v>
      </c>
      <c r="B5584" s="5" t="s">
        <v>4850</v>
      </c>
      <c r="C5584" s="6" t="s">
        <v>1221</v>
      </c>
    </row>
    <row r="5585">
      <c r="A5585" s="7">
        <f t="shared" si="1"/>
        <v>4644</v>
      </c>
      <c r="B5585" s="8" t="s">
        <v>4851</v>
      </c>
      <c r="C5585" s="9" t="s">
        <v>1334</v>
      </c>
    </row>
    <row r="5586">
      <c r="A5586" s="7">
        <f t="shared" si="1"/>
        <v>4645</v>
      </c>
      <c r="B5586" s="8" t="s">
        <v>4852</v>
      </c>
      <c r="C5586" s="9" t="s">
        <v>22</v>
      </c>
    </row>
    <row r="5587">
      <c r="A5587" s="7">
        <f t="shared" si="1"/>
        <v>4645</v>
      </c>
      <c r="B5587" s="8" t="s">
        <v>4852</v>
      </c>
      <c r="C5587" s="9" t="s">
        <v>24</v>
      </c>
    </row>
    <row r="5588">
      <c r="A5588" s="7">
        <f t="shared" si="1"/>
        <v>4645</v>
      </c>
      <c r="B5588" s="8" t="s">
        <v>4852</v>
      </c>
      <c r="C5588" s="9" t="s">
        <v>25</v>
      </c>
    </row>
    <row r="5589">
      <c r="A5589" s="7">
        <f t="shared" si="1"/>
        <v>4646</v>
      </c>
      <c r="B5589" s="5" t="s">
        <v>4853</v>
      </c>
      <c r="C5589" s="6" t="s">
        <v>1585</v>
      </c>
    </row>
    <row r="5590">
      <c r="A5590" s="7">
        <f t="shared" si="1"/>
        <v>4647</v>
      </c>
      <c r="B5590" s="8" t="s">
        <v>4854</v>
      </c>
      <c r="C5590" s="9" t="s">
        <v>24</v>
      </c>
    </row>
    <row r="5591">
      <c r="A5591" s="7">
        <f t="shared" si="1"/>
        <v>4647</v>
      </c>
      <c r="B5591" s="8" t="s">
        <v>4854</v>
      </c>
      <c r="C5591" s="9" t="s">
        <v>25</v>
      </c>
    </row>
    <row r="5592">
      <c r="A5592" s="7">
        <f t="shared" si="1"/>
        <v>4648</v>
      </c>
      <c r="B5592" s="8" t="s">
        <v>4855</v>
      </c>
      <c r="C5592" s="9" t="s">
        <v>52</v>
      </c>
    </row>
    <row r="5593">
      <c r="A5593" s="7">
        <f t="shared" si="1"/>
        <v>4649</v>
      </c>
      <c r="B5593" s="16" t="s">
        <v>4856</v>
      </c>
      <c r="C5593" s="6" t="s">
        <v>1235</v>
      </c>
    </row>
    <row r="5594">
      <c r="A5594" s="7">
        <f t="shared" si="1"/>
        <v>4650</v>
      </c>
      <c r="B5594" s="5" t="s">
        <v>4857</v>
      </c>
      <c r="C5594" s="6" t="s">
        <v>479</v>
      </c>
    </row>
    <row r="5595">
      <c r="A5595" s="7">
        <f t="shared" si="1"/>
        <v>4651</v>
      </c>
      <c r="B5595" s="5" t="s">
        <v>4858</v>
      </c>
      <c r="C5595" s="6" t="s">
        <v>479</v>
      </c>
    </row>
    <row r="5596">
      <c r="A5596" s="7">
        <f t="shared" si="1"/>
        <v>4652</v>
      </c>
      <c r="B5596" s="5" t="s">
        <v>4859</v>
      </c>
      <c r="C5596" s="6" t="s">
        <v>324</v>
      </c>
    </row>
    <row r="5597">
      <c r="A5597" s="7">
        <f t="shared" si="1"/>
        <v>4653</v>
      </c>
      <c r="B5597" s="8" t="s">
        <v>4860</v>
      </c>
      <c r="C5597" s="9" t="s">
        <v>72</v>
      </c>
    </row>
    <row r="5598">
      <c r="A5598" s="7">
        <f t="shared" si="1"/>
        <v>4654</v>
      </c>
      <c r="B5598" s="8" t="s">
        <v>4861</v>
      </c>
      <c r="C5598" s="9" t="s">
        <v>893</v>
      </c>
    </row>
    <row r="5599">
      <c r="A5599" s="7">
        <f t="shared" si="1"/>
        <v>4655</v>
      </c>
      <c r="B5599" s="16" t="s">
        <v>4862</v>
      </c>
      <c r="C5599" s="6" t="s">
        <v>1235</v>
      </c>
    </row>
    <row r="5600">
      <c r="A5600" s="7">
        <f t="shared" si="1"/>
        <v>4656</v>
      </c>
      <c r="B5600" s="8" t="s">
        <v>4863</v>
      </c>
      <c r="C5600" s="9" t="s">
        <v>893</v>
      </c>
    </row>
    <row r="5601">
      <c r="A5601" s="7">
        <f t="shared" si="1"/>
        <v>4657</v>
      </c>
      <c r="B5601" s="5" t="s">
        <v>4864</v>
      </c>
      <c r="C5601" s="6" t="s">
        <v>1040</v>
      </c>
    </row>
    <row r="5602">
      <c r="A5602" s="7">
        <f t="shared" si="1"/>
        <v>4658</v>
      </c>
      <c r="B5602" s="8" t="s">
        <v>4865</v>
      </c>
      <c r="C5602" s="9" t="s">
        <v>818</v>
      </c>
    </row>
    <row r="5603">
      <c r="A5603" s="7">
        <f t="shared" si="1"/>
        <v>4659</v>
      </c>
      <c r="B5603" s="8" t="s">
        <v>4866</v>
      </c>
      <c r="C5603" s="9" t="s">
        <v>893</v>
      </c>
    </row>
    <row r="5604">
      <c r="A5604" s="7">
        <f t="shared" si="1"/>
        <v>4660</v>
      </c>
      <c r="B5604" s="12" t="s">
        <v>4867</v>
      </c>
      <c r="C5604" s="13" t="s">
        <v>420</v>
      </c>
    </row>
    <row r="5605">
      <c r="A5605" s="7">
        <f t="shared" si="1"/>
        <v>4661</v>
      </c>
      <c r="B5605" s="5" t="s">
        <v>4868</v>
      </c>
      <c r="C5605" s="6" t="s">
        <v>15</v>
      </c>
    </row>
    <row r="5606">
      <c r="A5606" s="7">
        <f t="shared" si="1"/>
        <v>4662</v>
      </c>
      <c r="B5606" s="8" t="s">
        <v>4869</v>
      </c>
      <c r="C5606" s="9" t="s">
        <v>893</v>
      </c>
    </row>
    <row r="5607">
      <c r="A5607" s="7">
        <f t="shared" si="1"/>
        <v>4663</v>
      </c>
      <c r="B5607" s="8" t="s">
        <v>4870</v>
      </c>
      <c r="C5607" s="9" t="s">
        <v>893</v>
      </c>
    </row>
    <row r="5608">
      <c r="A5608" s="7">
        <f t="shared" si="1"/>
        <v>4664</v>
      </c>
      <c r="B5608" s="8" t="s">
        <v>4871</v>
      </c>
      <c r="C5608" s="9" t="s">
        <v>733</v>
      </c>
    </row>
    <row r="5609">
      <c r="A5609" s="7">
        <f t="shared" si="1"/>
        <v>4665</v>
      </c>
      <c r="B5609" s="5" t="s">
        <v>4872</v>
      </c>
      <c r="C5609" s="6" t="s">
        <v>324</v>
      </c>
    </row>
    <row r="5610">
      <c r="A5610" s="7">
        <f t="shared" si="1"/>
        <v>4666</v>
      </c>
      <c r="B5610" s="5" t="s">
        <v>4873</v>
      </c>
      <c r="C5610" s="6" t="s">
        <v>1360</v>
      </c>
    </row>
    <row r="5611">
      <c r="A5611" s="7">
        <f t="shared" si="1"/>
        <v>4667</v>
      </c>
      <c r="B5611" s="5" t="s">
        <v>4874</v>
      </c>
      <c r="C5611" s="6" t="s">
        <v>538</v>
      </c>
    </row>
    <row r="5612">
      <c r="A5612" s="7">
        <f t="shared" si="1"/>
        <v>4668</v>
      </c>
      <c r="B5612" s="5" t="s">
        <v>4875</v>
      </c>
      <c r="C5612" s="6" t="s">
        <v>731</v>
      </c>
    </row>
    <row r="5613">
      <c r="A5613" s="7">
        <f t="shared" si="1"/>
        <v>4669</v>
      </c>
      <c r="B5613" s="5" t="s">
        <v>4876</v>
      </c>
      <c r="C5613" s="6" t="s">
        <v>1120</v>
      </c>
    </row>
    <row r="5614">
      <c r="A5614" s="7">
        <f t="shared" si="1"/>
        <v>4670</v>
      </c>
      <c r="B5614" s="5" t="s">
        <v>4877</v>
      </c>
      <c r="C5614" s="6" t="s">
        <v>1120</v>
      </c>
    </row>
    <row r="5615">
      <c r="A5615" s="7">
        <f t="shared" si="1"/>
        <v>4671</v>
      </c>
      <c r="B5615" s="8" t="s">
        <v>4878</v>
      </c>
      <c r="C5615" s="9" t="s">
        <v>893</v>
      </c>
    </row>
    <row r="5616">
      <c r="A5616" s="7">
        <f t="shared" si="1"/>
        <v>4672</v>
      </c>
      <c r="B5616" s="5" t="s">
        <v>4879</v>
      </c>
      <c r="C5616" s="6" t="s">
        <v>818</v>
      </c>
    </row>
    <row r="5617">
      <c r="A5617" s="7">
        <f t="shared" si="1"/>
        <v>4673</v>
      </c>
      <c r="B5617" s="8" t="s">
        <v>4880</v>
      </c>
      <c r="C5617" s="9" t="s">
        <v>818</v>
      </c>
    </row>
    <row r="5618">
      <c r="A5618" s="7">
        <f t="shared" si="1"/>
        <v>4674</v>
      </c>
      <c r="B5618" s="8" t="s">
        <v>4881</v>
      </c>
      <c r="C5618" s="9" t="s">
        <v>818</v>
      </c>
    </row>
    <row r="5619">
      <c r="A5619" s="7">
        <f t="shared" si="1"/>
        <v>4675</v>
      </c>
      <c r="B5619" s="8" t="s">
        <v>4882</v>
      </c>
      <c r="C5619" s="9" t="s">
        <v>818</v>
      </c>
    </row>
    <row r="5620">
      <c r="A5620" s="7">
        <f t="shared" si="1"/>
        <v>4676</v>
      </c>
      <c r="B5620" s="5" t="s">
        <v>4883</v>
      </c>
      <c r="C5620" s="6" t="s">
        <v>142</v>
      </c>
    </row>
    <row r="5621">
      <c r="A5621" s="7">
        <f t="shared" si="1"/>
        <v>4677</v>
      </c>
      <c r="B5621" s="8" t="s">
        <v>4884</v>
      </c>
      <c r="C5621" s="9" t="s">
        <v>83</v>
      </c>
    </row>
    <row r="5622">
      <c r="A5622" s="7">
        <f t="shared" si="1"/>
        <v>4678</v>
      </c>
      <c r="B5622" s="5" t="s">
        <v>4885</v>
      </c>
      <c r="C5622" s="6" t="s">
        <v>1369</v>
      </c>
    </row>
    <row r="5623">
      <c r="A5623" s="7">
        <f t="shared" si="1"/>
        <v>4679</v>
      </c>
      <c r="B5623" s="5" t="s">
        <v>4886</v>
      </c>
      <c r="C5623" s="6" t="s">
        <v>1260</v>
      </c>
    </row>
    <row r="5624">
      <c r="A5624" s="7">
        <f t="shared" si="1"/>
        <v>4680</v>
      </c>
      <c r="B5624" s="5" t="s">
        <v>4887</v>
      </c>
      <c r="C5624" s="6" t="s">
        <v>1040</v>
      </c>
    </row>
    <row r="5625">
      <c r="A5625" s="7">
        <f t="shared" si="1"/>
        <v>4681</v>
      </c>
      <c r="B5625" s="8" t="s">
        <v>4888</v>
      </c>
      <c r="C5625" s="9" t="s">
        <v>10</v>
      </c>
    </row>
    <row r="5626">
      <c r="A5626" s="7">
        <f t="shared" si="1"/>
        <v>4681</v>
      </c>
      <c r="B5626" s="8" t="s">
        <v>4888</v>
      </c>
      <c r="C5626" s="9" t="s">
        <v>25</v>
      </c>
    </row>
    <row r="5627">
      <c r="A5627" s="7">
        <f t="shared" si="1"/>
        <v>4681</v>
      </c>
      <c r="B5627" s="8" t="s">
        <v>4888</v>
      </c>
      <c r="C5627" s="9" t="s">
        <v>24</v>
      </c>
    </row>
    <row r="5628">
      <c r="A5628" s="7">
        <f t="shared" si="1"/>
        <v>4682</v>
      </c>
      <c r="B5628" s="8" t="s">
        <v>4889</v>
      </c>
      <c r="C5628" s="9" t="s">
        <v>10</v>
      </c>
    </row>
    <row r="5629">
      <c r="A5629" s="7">
        <f t="shared" si="1"/>
        <v>4682</v>
      </c>
      <c r="B5629" s="8" t="s">
        <v>4889</v>
      </c>
      <c r="C5629" s="9" t="s">
        <v>60</v>
      </c>
    </row>
    <row r="5630">
      <c r="A5630" s="7">
        <f t="shared" si="1"/>
        <v>4683</v>
      </c>
      <c r="B5630" s="8" t="s">
        <v>4890</v>
      </c>
      <c r="C5630" s="9" t="s">
        <v>10</v>
      </c>
    </row>
    <row r="5631">
      <c r="A5631" s="7">
        <f t="shared" si="1"/>
        <v>4684</v>
      </c>
      <c r="B5631" s="8" t="s">
        <v>4891</v>
      </c>
      <c r="C5631" s="9" t="s">
        <v>10</v>
      </c>
    </row>
    <row r="5632">
      <c r="A5632" s="7">
        <f t="shared" si="1"/>
        <v>4685</v>
      </c>
      <c r="B5632" s="8" t="s">
        <v>4892</v>
      </c>
      <c r="C5632" s="9" t="s">
        <v>10</v>
      </c>
    </row>
    <row r="5633">
      <c r="A5633" s="7">
        <f t="shared" si="1"/>
        <v>4685</v>
      </c>
      <c r="B5633" s="8" t="s">
        <v>4892</v>
      </c>
      <c r="C5633" s="9" t="s">
        <v>60</v>
      </c>
    </row>
    <row r="5634">
      <c r="A5634" s="7">
        <f t="shared" si="1"/>
        <v>4686</v>
      </c>
      <c r="B5634" s="8" t="s">
        <v>4893</v>
      </c>
      <c r="C5634" s="9" t="s">
        <v>10</v>
      </c>
    </row>
    <row r="5635">
      <c r="A5635" s="7">
        <f t="shared" si="1"/>
        <v>4687</v>
      </c>
      <c r="B5635" s="8" t="s">
        <v>4894</v>
      </c>
      <c r="C5635" s="9" t="s">
        <v>10</v>
      </c>
    </row>
    <row r="5636">
      <c r="A5636" s="7">
        <f t="shared" si="1"/>
        <v>4688</v>
      </c>
      <c r="B5636" s="8" t="s">
        <v>4895</v>
      </c>
      <c r="C5636" s="9" t="s">
        <v>10</v>
      </c>
    </row>
    <row r="5637">
      <c r="A5637" s="7">
        <f t="shared" si="1"/>
        <v>4689</v>
      </c>
      <c r="B5637" s="8" t="s">
        <v>4896</v>
      </c>
      <c r="C5637" s="9" t="s">
        <v>10</v>
      </c>
    </row>
    <row r="5638">
      <c r="A5638" s="7">
        <f t="shared" si="1"/>
        <v>4690</v>
      </c>
      <c r="B5638" s="8" t="s">
        <v>4897</v>
      </c>
      <c r="C5638" s="9" t="s">
        <v>60</v>
      </c>
    </row>
    <row r="5639">
      <c r="A5639" s="7">
        <f t="shared" si="1"/>
        <v>4691</v>
      </c>
      <c r="B5639" s="8" t="s">
        <v>4898</v>
      </c>
      <c r="C5639" s="9" t="s">
        <v>10</v>
      </c>
    </row>
    <row r="5640">
      <c r="A5640" s="7">
        <f t="shared" si="1"/>
        <v>4692</v>
      </c>
      <c r="B5640" s="5" t="s">
        <v>4899</v>
      </c>
      <c r="C5640" s="6" t="s">
        <v>328</v>
      </c>
    </row>
    <row r="5641">
      <c r="A5641" s="7">
        <f t="shared" si="1"/>
        <v>4693</v>
      </c>
      <c r="B5641" s="8" t="s">
        <v>4900</v>
      </c>
      <c r="C5641" s="9" t="s">
        <v>555</v>
      </c>
    </row>
    <row r="5642">
      <c r="A5642" s="7">
        <f t="shared" si="1"/>
        <v>4694</v>
      </c>
      <c r="B5642" s="5" t="s">
        <v>4901</v>
      </c>
      <c r="C5642" s="6" t="s">
        <v>462</v>
      </c>
    </row>
    <row r="5643">
      <c r="A5643" s="7">
        <f t="shared" si="1"/>
        <v>4695</v>
      </c>
      <c r="B5643" s="5" t="s">
        <v>4902</v>
      </c>
      <c r="C5643" s="6" t="s">
        <v>610</v>
      </c>
    </row>
    <row r="5644">
      <c r="A5644" s="7">
        <f t="shared" si="1"/>
        <v>4696</v>
      </c>
      <c r="B5644" s="12" t="s">
        <v>4903</v>
      </c>
      <c r="C5644" s="13" t="s">
        <v>420</v>
      </c>
    </row>
    <row r="5645">
      <c r="A5645" s="7">
        <f t="shared" si="1"/>
        <v>4697</v>
      </c>
      <c r="B5645" s="5" t="s">
        <v>4904</v>
      </c>
      <c r="C5645" s="6" t="s">
        <v>818</v>
      </c>
    </row>
    <row r="5646">
      <c r="A5646" s="7">
        <f t="shared" si="1"/>
        <v>4698</v>
      </c>
      <c r="B5646" s="5" t="s">
        <v>4905</v>
      </c>
      <c r="C5646" s="6" t="s">
        <v>153</v>
      </c>
    </row>
    <row r="5647">
      <c r="A5647" s="7">
        <f t="shared" si="1"/>
        <v>4699</v>
      </c>
      <c r="B5647" s="8" t="s">
        <v>4906</v>
      </c>
      <c r="C5647" s="9" t="s">
        <v>818</v>
      </c>
    </row>
    <row r="5648">
      <c r="A5648" s="7">
        <f t="shared" si="1"/>
        <v>4700</v>
      </c>
      <c r="B5648" s="8" t="s">
        <v>4907</v>
      </c>
      <c r="C5648" s="9" t="s">
        <v>818</v>
      </c>
    </row>
    <row r="5649">
      <c r="A5649" s="7">
        <f t="shared" si="1"/>
        <v>4701</v>
      </c>
      <c r="B5649" s="8" t="s">
        <v>4908</v>
      </c>
      <c r="C5649" s="9" t="s">
        <v>1334</v>
      </c>
    </row>
    <row r="5650">
      <c r="A5650" s="7">
        <f t="shared" si="1"/>
        <v>4702</v>
      </c>
      <c r="B5650" s="8" t="s">
        <v>4909</v>
      </c>
      <c r="C5650" s="9" t="s">
        <v>46</v>
      </c>
    </row>
    <row r="5651">
      <c r="A5651" s="7">
        <f t="shared" si="1"/>
        <v>4703</v>
      </c>
      <c r="B5651" s="8" t="s">
        <v>4910</v>
      </c>
      <c r="C5651" s="9" t="s">
        <v>530</v>
      </c>
    </row>
    <row r="5652">
      <c r="A5652" s="7">
        <f t="shared" si="1"/>
        <v>4704</v>
      </c>
      <c r="B5652" s="5" t="s">
        <v>4911</v>
      </c>
      <c r="C5652" s="6" t="s">
        <v>1124</v>
      </c>
    </row>
    <row r="5653">
      <c r="A5653" s="7">
        <f t="shared" si="1"/>
        <v>4705</v>
      </c>
      <c r="B5653" s="5" t="s">
        <v>4912</v>
      </c>
      <c r="C5653" s="6" t="s">
        <v>1124</v>
      </c>
    </row>
    <row r="5654">
      <c r="A5654" s="7">
        <f t="shared" si="1"/>
        <v>4706</v>
      </c>
      <c r="B5654" s="5" t="s">
        <v>4913</v>
      </c>
      <c r="C5654" s="6" t="s">
        <v>989</v>
      </c>
    </row>
    <row r="5655">
      <c r="A5655" s="7">
        <f t="shared" si="1"/>
        <v>4707</v>
      </c>
      <c r="B5655" s="8" t="s">
        <v>4914</v>
      </c>
      <c r="C5655" s="9" t="s">
        <v>818</v>
      </c>
    </row>
    <row r="5656">
      <c r="A5656" s="7">
        <f t="shared" si="1"/>
        <v>4708</v>
      </c>
      <c r="B5656" s="5" t="s">
        <v>4915</v>
      </c>
      <c r="C5656" s="6" t="s">
        <v>336</v>
      </c>
    </row>
    <row r="5657">
      <c r="A5657" s="7">
        <f t="shared" si="1"/>
        <v>4709</v>
      </c>
      <c r="B5657" s="5" t="s">
        <v>4916</v>
      </c>
      <c r="C5657" s="6" t="s">
        <v>179</v>
      </c>
    </row>
    <row r="5658">
      <c r="A5658" s="7">
        <f t="shared" si="1"/>
        <v>4710</v>
      </c>
      <c r="B5658" s="8" t="s">
        <v>4917</v>
      </c>
      <c r="C5658" s="9" t="s">
        <v>818</v>
      </c>
    </row>
    <row r="5659">
      <c r="A5659" s="7">
        <f t="shared" si="1"/>
        <v>4711</v>
      </c>
      <c r="B5659" s="5" t="s">
        <v>4918</v>
      </c>
      <c r="C5659" s="6" t="s">
        <v>328</v>
      </c>
    </row>
    <row r="5660">
      <c r="A5660" s="7">
        <f t="shared" si="1"/>
        <v>4712</v>
      </c>
      <c r="B5660" s="5" t="s">
        <v>4919</v>
      </c>
      <c r="C5660" s="6" t="s">
        <v>818</v>
      </c>
    </row>
    <row r="5661">
      <c r="A5661" s="7">
        <f t="shared" si="1"/>
        <v>4713</v>
      </c>
      <c r="B5661" s="5" t="s">
        <v>4920</v>
      </c>
      <c r="C5661" s="6" t="s">
        <v>32</v>
      </c>
    </row>
    <row r="5662">
      <c r="A5662" s="7">
        <f t="shared" si="1"/>
        <v>4714</v>
      </c>
      <c r="B5662" s="5" t="s">
        <v>4921</v>
      </c>
      <c r="C5662" s="6" t="s">
        <v>471</v>
      </c>
    </row>
    <row r="5663">
      <c r="A5663" s="7">
        <f t="shared" si="1"/>
        <v>4715</v>
      </c>
      <c r="B5663" s="5" t="s">
        <v>4922</v>
      </c>
      <c r="C5663" s="6" t="s">
        <v>4</v>
      </c>
    </row>
    <row r="5664">
      <c r="A5664" s="7">
        <f t="shared" si="1"/>
        <v>4716</v>
      </c>
      <c r="B5664" s="8" t="s">
        <v>4923</v>
      </c>
      <c r="C5664" s="9" t="s">
        <v>188</v>
      </c>
    </row>
    <row r="5665">
      <c r="A5665" s="7">
        <f t="shared" si="1"/>
        <v>4717</v>
      </c>
      <c r="B5665" s="8" t="s">
        <v>4924</v>
      </c>
      <c r="C5665" s="9" t="s">
        <v>10</v>
      </c>
    </row>
    <row r="5666">
      <c r="A5666" s="7">
        <f t="shared" si="1"/>
        <v>4717</v>
      </c>
      <c r="B5666" s="8" t="s">
        <v>4924</v>
      </c>
      <c r="C5666" s="9" t="s">
        <v>22</v>
      </c>
    </row>
    <row r="5667">
      <c r="A5667" s="7">
        <f t="shared" si="1"/>
        <v>4717</v>
      </c>
      <c r="B5667" s="8" t="s">
        <v>4924</v>
      </c>
      <c r="C5667" s="9" t="s">
        <v>25</v>
      </c>
    </row>
    <row r="5668">
      <c r="A5668" s="7">
        <f t="shared" si="1"/>
        <v>4717</v>
      </c>
      <c r="B5668" s="8" t="s">
        <v>4924</v>
      </c>
      <c r="C5668" s="9" t="s">
        <v>24</v>
      </c>
    </row>
    <row r="5669">
      <c r="A5669" s="7">
        <f t="shared" si="1"/>
        <v>4717</v>
      </c>
      <c r="B5669" s="8" t="s">
        <v>4924</v>
      </c>
      <c r="C5669" s="6" t="s">
        <v>153</v>
      </c>
    </row>
    <row r="5670">
      <c r="A5670" s="7">
        <f t="shared" si="1"/>
        <v>4717</v>
      </c>
      <c r="B5670" s="8" t="s">
        <v>4924</v>
      </c>
      <c r="C5670" s="6" t="s">
        <v>24</v>
      </c>
    </row>
    <row r="5671">
      <c r="A5671" s="7">
        <f t="shared" si="1"/>
        <v>4718</v>
      </c>
      <c r="B5671" s="8" t="s">
        <v>4925</v>
      </c>
      <c r="C5671" s="9" t="s">
        <v>24</v>
      </c>
    </row>
    <row r="5672">
      <c r="A5672" s="7">
        <f t="shared" si="1"/>
        <v>4719</v>
      </c>
      <c r="B5672" s="8" t="s">
        <v>4926</v>
      </c>
      <c r="C5672" s="9" t="s">
        <v>1042</v>
      </c>
    </row>
    <row r="5673">
      <c r="A5673" s="7">
        <f t="shared" si="1"/>
        <v>4720</v>
      </c>
      <c r="B5673" s="5" t="s">
        <v>4927</v>
      </c>
      <c r="C5673" s="6" t="s">
        <v>538</v>
      </c>
    </row>
    <row r="5674">
      <c r="A5674" s="7">
        <f t="shared" si="1"/>
        <v>4721</v>
      </c>
      <c r="B5674" s="5" t="s">
        <v>4928</v>
      </c>
      <c r="C5674" s="6" t="s">
        <v>78</v>
      </c>
    </row>
    <row r="5675">
      <c r="A5675" s="7">
        <f t="shared" si="1"/>
        <v>4722</v>
      </c>
      <c r="B5675" s="5" t="s">
        <v>4929</v>
      </c>
      <c r="C5675" s="6" t="s">
        <v>683</v>
      </c>
    </row>
    <row r="5676">
      <c r="A5676" s="7">
        <f t="shared" si="1"/>
        <v>4723</v>
      </c>
      <c r="B5676" s="8" t="s">
        <v>4930</v>
      </c>
      <c r="C5676" s="6" t="s">
        <v>59</v>
      </c>
    </row>
    <row r="5677">
      <c r="A5677" s="7">
        <f t="shared" si="1"/>
        <v>4724</v>
      </c>
      <c r="B5677" s="5" t="s">
        <v>4931</v>
      </c>
      <c r="C5677" s="6" t="s">
        <v>785</v>
      </c>
    </row>
    <row r="5678">
      <c r="A5678" s="7">
        <f t="shared" si="1"/>
        <v>4725</v>
      </c>
      <c r="B5678" s="8" t="s">
        <v>4932</v>
      </c>
      <c r="C5678" s="9" t="s">
        <v>40</v>
      </c>
    </row>
    <row r="5679">
      <c r="A5679" s="7">
        <f t="shared" si="1"/>
        <v>4726</v>
      </c>
      <c r="B5679" s="5" t="s">
        <v>4933</v>
      </c>
      <c r="C5679" s="6" t="s">
        <v>788</v>
      </c>
    </row>
    <row r="5680">
      <c r="A5680" s="7">
        <f t="shared" si="1"/>
        <v>4726</v>
      </c>
      <c r="B5680" s="5" t="s">
        <v>4933</v>
      </c>
      <c r="C5680" s="6" t="s">
        <v>179</v>
      </c>
    </row>
    <row r="5681">
      <c r="A5681" s="7">
        <f t="shared" si="1"/>
        <v>4727</v>
      </c>
      <c r="B5681" s="5" t="s">
        <v>4934</v>
      </c>
      <c r="C5681" s="6" t="s">
        <v>788</v>
      </c>
    </row>
    <row r="5682">
      <c r="A5682" s="7">
        <f t="shared" si="1"/>
        <v>4728</v>
      </c>
      <c r="B5682" s="8" t="s">
        <v>4935</v>
      </c>
      <c r="C5682" s="9" t="s">
        <v>1169</v>
      </c>
    </row>
    <row r="5683">
      <c r="A5683" s="7">
        <f t="shared" si="1"/>
        <v>4729</v>
      </c>
      <c r="B5683" s="8" t="s">
        <v>4936</v>
      </c>
      <c r="C5683" s="9" t="s">
        <v>56</v>
      </c>
    </row>
    <row r="5684">
      <c r="A5684" s="7">
        <f t="shared" si="1"/>
        <v>4730</v>
      </c>
      <c r="B5684" s="5" t="s">
        <v>4937</v>
      </c>
      <c r="C5684" s="6" t="s">
        <v>142</v>
      </c>
    </row>
    <row r="5685">
      <c r="A5685" s="7">
        <f t="shared" si="1"/>
        <v>4730</v>
      </c>
      <c r="B5685" s="5" t="s">
        <v>4937</v>
      </c>
      <c r="C5685" s="6" t="s">
        <v>162</v>
      </c>
    </row>
    <row r="5686">
      <c r="A5686" s="7">
        <f t="shared" si="1"/>
        <v>4731</v>
      </c>
      <c r="B5686" s="8" t="s">
        <v>4938</v>
      </c>
      <c r="C5686" s="9" t="s">
        <v>56</v>
      </c>
    </row>
    <row r="5687">
      <c r="A5687" s="7">
        <f t="shared" si="1"/>
        <v>4731</v>
      </c>
      <c r="B5687" s="8" t="s">
        <v>4938</v>
      </c>
      <c r="C5687" s="9" t="s">
        <v>162</v>
      </c>
    </row>
    <row r="5688">
      <c r="A5688" s="7">
        <f t="shared" si="1"/>
        <v>4731</v>
      </c>
      <c r="B5688" s="8" t="s">
        <v>4938</v>
      </c>
      <c r="C5688" s="9" t="s">
        <v>60</v>
      </c>
    </row>
    <row r="5689">
      <c r="A5689" s="7">
        <f t="shared" si="1"/>
        <v>4732</v>
      </c>
      <c r="B5689" s="5" t="s">
        <v>4939</v>
      </c>
      <c r="C5689" s="6" t="s">
        <v>324</v>
      </c>
    </row>
    <row r="5690">
      <c r="A5690" s="7">
        <f t="shared" si="1"/>
        <v>4733</v>
      </c>
      <c r="B5690" s="8" t="s">
        <v>4940</v>
      </c>
      <c r="C5690" s="9" t="s">
        <v>56</v>
      </c>
    </row>
    <row r="5691">
      <c r="A5691" s="7">
        <f t="shared" si="1"/>
        <v>4733</v>
      </c>
      <c r="B5691" s="8" t="s">
        <v>4940</v>
      </c>
      <c r="C5691" s="9" t="s">
        <v>60</v>
      </c>
    </row>
    <row r="5692">
      <c r="A5692" s="7">
        <f t="shared" si="1"/>
        <v>4733</v>
      </c>
      <c r="B5692" s="8" t="s">
        <v>4940</v>
      </c>
      <c r="C5692" s="9" t="s">
        <v>142</v>
      </c>
    </row>
    <row r="5693">
      <c r="A5693" s="7">
        <f t="shared" si="1"/>
        <v>4734</v>
      </c>
      <c r="B5693" s="5" t="s">
        <v>4941</v>
      </c>
      <c r="C5693" s="6" t="s">
        <v>462</v>
      </c>
    </row>
    <row r="5694">
      <c r="A5694" s="7">
        <f t="shared" si="1"/>
        <v>4735</v>
      </c>
      <c r="B5694" s="5" t="s">
        <v>4942</v>
      </c>
      <c r="C5694" s="6" t="s">
        <v>150</v>
      </c>
    </row>
    <row r="5695">
      <c r="A5695" s="7">
        <f t="shared" si="1"/>
        <v>4736</v>
      </c>
      <c r="B5695" s="8" t="s">
        <v>4943</v>
      </c>
      <c r="C5695" s="9" t="s">
        <v>56</v>
      </c>
    </row>
    <row r="5696">
      <c r="A5696" s="7">
        <f t="shared" si="1"/>
        <v>4737</v>
      </c>
      <c r="B5696" s="5" t="s">
        <v>4944</v>
      </c>
      <c r="C5696" s="6" t="s">
        <v>462</v>
      </c>
    </row>
    <row r="5697">
      <c r="A5697" s="7">
        <f t="shared" si="1"/>
        <v>4738</v>
      </c>
      <c r="B5697" s="5" t="s">
        <v>4945</v>
      </c>
      <c r="C5697" s="6" t="s">
        <v>788</v>
      </c>
    </row>
    <row r="5698">
      <c r="A5698" s="7">
        <f t="shared" si="1"/>
        <v>4739</v>
      </c>
      <c r="B5698" s="8" t="s">
        <v>4946</v>
      </c>
      <c r="C5698" s="6" t="s">
        <v>150</v>
      </c>
    </row>
    <row r="5699">
      <c r="A5699" s="7">
        <f t="shared" si="1"/>
        <v>4739</v>
      </c>
      <c r="B5699" s="8" t="s">
        <v>4946</v>
      </c>
      <c r="C5699" s="9" t="s">
        <v>60</v>
      </c>
    </row>
    <row r="5700">
      <c r="A5700" s="7">
        <f t="shared" si="1"/>
        <v>4740</v>
      </c>
      <c r="B5700" s="8" t="s">
        <v>4947</v>
      </c>
      <c r="C5700" s="9" t="s">
        <v>22</v>
      </c>
    </row>
    <row r="5701">
      <c r="A5701" s="7">
        <f t="shared" si="1"/>
        <v>4741</v>
      </c>
      <c r="B5701" s="5" t="s">
        <v>4948</v>
      </c>
      <c r="C5701" s="6" t="s">
        <v>267</v>
      </c>
    </row>
    <row r="5702">
      <c r="A5702" s="7">
        <f t="shared" si="1"/>
        <v>4741</v>
      </c>
      <c r="B5702" s="5" t="s">
        <v>4948</v>
      </c>
      <c r="C5702" s="6" t="s">
        <v>177</v>
      </c>
    </row>
    <row r="5703">
      <c r="A5703" s="7">
        <f t="shared" si="1"/>
        <v>4742</v>
      </c>
      <c r="B5703" s="8" t="s">
        <v>4949</v>
      </c>
      <c r="C5703" s="9" t="s">
        <v>177</v>
      </c>
    </row>
    <row r="5704">
      <c r="A5704" s="7">
        <f t="shared" si="1"/>
        <v>4743</v>
      </c>
      <c r="B5704" s="5" t="s">
        <v>4950</v>
      </c>
      <c r="C5704" s="6" t="s">
        <v>462</v>
      </c>
    </row>
    <row r="5705">
      <c r="A5705" s="7">
        <f t="shared" si="1"/>
        <v>4744</v>
      </c>
      <c r="B5705" s="5" t="s">
        <v>4951</v>
      </c>
      <c r="C5705" s="6" t="s">
        <v>405</v>
      </c>
    </row>
    <row r="5706">
      <c r="A5706" s="7">
        <f t="shared" si="1"/>
        <v>4745</v>
      </c>
      <c r="B5706" s="8" t="s">
        <v>4952</v>
      </c>
      <c r="C5706" s="9" t="s">
        <v>530</v>
      </c>
    </row>
    <row r="5707">
      <c r="A5707" s="7">
        <f t="shared" si="1"/>
        <v>4746</v>
      </c>
      <c r="B5707" s="5" t="s">
        <v>4953</v>
      </c>
      <c r="C5707" s="6" t="s">
        <v>196</v>
      </c>
    </row>
    <row r="5708">
      <c r="A5708" s="7">
        <f t="shared" si="1"/>
        <v>4747</v>
      </c>
      <c r="B5708" s="5" t="s">
        <v>4954</v>
      </c>
      <c r="C5708" s="6" t="s">
        <v>326</v>
      </c>
    </row>
    <row r="5709">
      <c r="A5709" s="7">
        <f t="shared" si="1"/>
        <v>4748</v>
      </c>
      <c r="B5709" s="5" t="s">
        <v>4955</v>
      </c>
      <c r="C5709" s="6" t="s">
        <v>326</v>
      </c>
    </row>
    <row r="5710">
      <c r="A5710" s="7">
        <f t="shared" si="1"/>
        <v>4749</v>
      </c>
      <c r="B5710" s="8" t="s">
        <v>4956</v>
      </c>
      <c r="C5710" s="9" t="s">
        <v>56</v>
      </c>
    </row>
    <row r="5711">
      <c r="A5711" s="7">
        <f t="shared" si="1"/>
        <v>4749</v>
      </c>
      <c r="B5711" s="8" t="s">
        <v>4956</v>
      </c>
      <c r="C5711" s="9" t="s">
        <v>60</v>
      </c>
    </row>
    <row r="5712">
      <c r="A5712" s="7">
        <f t="shared" si="1"/>
        <v>4750</v>
      </c>
      <c r="B5712" s="8" t="s">
        <v>4957</v>
      </c>
      <c r="C5712" s="9" t="s">
        <v>56</v>
      </c>
    </row>
    <row r="5713">
      <c r="A5713" s="7">
        <f t="shared" si="1"/>
        <v>4750</v>
      </c>
      <c r="B5713" s="8" t="s">
        <v>4957</v>
      </c>
      <c r="C5713" s="9" t="s">
        <v>60</v>
      </c>
    </row>
    <row r="5714">
      <c r="A5714" s="7">
        <f t="shared" si="1"/>
        <v>4751</v>
      </c>
      <c r="B5714" s="5" t="s">
        <v>4958</v>
      </c>
      <c r="C5714" s="6" t="s">
        <v>150</v>
      </c>
    </row>
    <row r="5715">
      <c r="A5715" s="7">
        <f t="shared" si="1"/>
        <v>4751</v>
      </c>
      <c r="B5715" s="5" t="s">
        <v>4958</v>
      </c>
      <c r="C5715" s="6" t="s">
        <v>313</v>
      </c>
    </row>
    <row r="5716">
      <c r="A5716" s="7">
        <f t="shared" si="1"/>
        <v>4752</v>
      </c>
      <c r="B5716" s="8" t="s">
        <v>4959</v>
      </c>
      <c r="C5716" s="9" t="s">
        <v>60</v>
      </c>
    </row>
    <row r="5717">
      <c r="A5717" s="7">
        <f t="shared" si="1"/>
        <v>4753</v>
      </c>
      <c r="B5717" s="5" t="s">
        <v>4960</v>
      </c>
      <c r="C5717" s="6" t="s">
        <v>326</v>
      </c>
    </row>
    <row r="5718">
      <c r="A5718" s="7">
        <f t="shared" si="1"/>
        <v>4754</v>
      </c>
      <c r="B5718" s="5" t="s">
        <v>4961</v>
      </c>
      <c r="C5718" s="6" t="s">
        <v>27</v>
      </c>
    </row>
    <row r="5719">
      <c r="A5719" s="7">
        <f t="shared" si="1"/>
        <v>4754</v>
      </c>
      <c r="B5719" s="8" t="s">
        <v>4961</v>
      </c>
      <c r="C5719" s="9" t="s">
        <v>616</v>
      </c>
    </row>
    <row r="5720">
      <c r="A5720" s="7">
        <f t="shared" si="1"/>
        <v>4755</v>
      </c>
      <c r="B5720" s="5" t="s">
        <v>4962</v>
      </c>
      <c r="C5720" s="6" t="s">
        <v>162</v>
      </c>
    </row>
    <row r="5721">
      <c r="A5721" s="7">
        <f t="shared" si="1"/>
        <v>4755</v>
      </c>
      <c r="B5721" s="5" t="s">
        <v>4962</v>
      </c>
      <c r="C5721" s="6" t="s">
        <v>150</v>
      </c>
    </row>
    <row r="5722">
      <c r="A5722" s="7">
        <f t="shared" si="1"/>
        <v>4756</v>
      </c>
      <c r="B5722" s="5" t="s">
        <v>4963</v>
      </c>
      <c r="C5722" s="6" t="s">
        <v>150</v>
      </c>
    </row>
    <row r="5723">
      <c r="A5723" s="7">
        <f t="shared" si="1"/>
        <v>4756</v>
      </c>
      <c r="B5723" s="5" t="s">
        <v>4963</v>
      </c>
      <c r="C5723" s="6" t="s">
        <v>162</v>
      </c>
    </row>
    <row r="5724">
      <c r="A5724" s="7">
        <f t="shared" si="1"/>
        <v>4757</v>
      </c>
      <c r="B5724" s="8" t="s">
        <v>4964</v>
      </c>
      <c r="C5724" s="9" t="s">
        <v>56</v>
      </c>
    </row>
    <row r="5725">
      <c r="A5725" s="7">
        <f t="shared" si="1"/>
        <v>4757</v>
      </c>
      <c r="B5725" s="8" t="s">
        <v>4964</v>
      </c>
      <c r="C5725" s="9" t="s">
        <v>60</v>
      </c>
    </row>
    <row r="5726">
      <c r="A5726" s="7">
        <f t="shared" si="1"/>
        <v>4758</v>
      </c>
      <c r="B5726" s="8" t="s">
        <v>4965</v>
      </c>
      <c r="C5726" s="9" t="s">
        <v>56</v>
      </c>
    </row>
    <row r="5727">
      <c r="A5727" s="7">
        <f t="shared" si="1"/>
        <v>4759</v>
      </c>
      <c r="B5727" s="8" t="s">
        <v>4966</v>
      </c>
      <c r="C5727" s="9" t="s">
        <v>10</v>
      </c>
    </row>
    <row r="5728">
      <c r="A5728" s="7">
        <f t="shared" si="1"/>
        <v>4759</v>
      </c>
      <c r="B5728" s="8" t="s">
        <v>4966</v>
      </c>
      <c r="C5728" s="9" t="s">
        <v>60</v>
      </c>
    </row>
    <row r="5729">
      <c r="A5729" s="7">
        <f t="shared" si="1"/>
        <v>4760</v>
      </c>
      <c r="B5729" s="8" t="s">
        <v>4967</v>
      </c>
      <c r="C5729" s="6" t="s">
        <v>313</v>
      </c>
    </row>
    <row r="5730">
      <c r="A5730" s="7">
        <f t="shared" si="1"/>
        <v>4760</v>
      </c>
      <c r="B5730" s="8" t="s">
        <v>4967</v>
      </c>
      <c r="C5730" s="9" t="s">
        <v>60</v>
      </c>
    </row>
    <row r="5731">
      <c r="A5731" s="7">
        <f t="shared" si="1"/>
        <v>4761</v>
      </c>
      <c r="B5731" s="8" t="s">
        <v>4968</v>
      </c>
      <c r="C5731" s="9" t="s">
        <v>60</v>
      </c>
    </row>
    <row r="5732">
      <c r="A5732" s="7">
        <f t="shared" si="1"/>
        <v>4762</v>
      </c>
      <c r="B5732" s="5" t="s">
        <v>4969</v>
      </c>
      <c r="C5732" s="6" t="s">
        <v>267</v>
      </c>
    </row>
    <row r="5733">
      <c r="A5733" s="7">
        <f t="shared" si="1"/>
        <v>4762</v>
      </c>
      <c r="B5733" s="5" t="s">
        <v>4969</v>
      </c>
      <c r="C5733" s="6" t="s">
        <v>405</v>
      </c>
    </row>
    <row r="5734">
      <c r="A5734" s="7">
        <f t="shared" si="1"/>
        <v>4763</v>
      </c>
      <c r="B5734" s="5" t="s">
        <v>4970</v>
      </c>
      <c r="C5734" s="6" t="s">
        <v>179</v>
      </c>
    </row>
    <row r="5735">
      <c r="A5735" s="7">
        <f t="shared" si="1"/>
        <v>4764</v>
      </c>
      <c r="B5735" s="5" t="s">
        <v>4971</v>
      </c>
      <c r="C5735" s="6" t="s">
        <v>109</v>
      </c>
    </row>
    <row r="5736">
      <c r="A5736" s="7">
        <f t="shared" si="1"/>
        <v>4765</v>
      </c>
      <c r="B5736" s="5" t="s">
        <v>4972</v>
      </c>
      <c r="C5736" s="6" t="s">
        <v>267</v>
      </c>
    </row>
    <row r="5737">
      <c r="A5737" s="7">
        <f t="shared" si="1"/>
        <v>4765</v>
      </c>
      <c r="B5737" s="5" t="s">
        <v>4972</v>
      </c>
      <c r="C5737" s="6" t="s">
        <v>91</v>
      </c>
    </row>
    <row r="5738">
      <c r="A5738" s="7">
        <f t="shared" si="1"/>
        <v>4766</v>
      </c>
      <c r="B5738" s="8" t="s">
        <v>4973</v>
      </c>
      <c r="C5738" s="9" t="s">
        <v>616</v>
      </c>
    </row>
    <row r="5739">
      <c r="A5739" s="7">
        <f t="shared" si="1"/>
        <v>4766</v>
      </c>
      <c r="B5739" s="8" t="s">
        <v>4973</v>
      </c>
      <c r="C5739" s="9" t="s">
        <v>60</v>
      </c>
    </row>
    <row r="5740">
      <c r="A5740" s="7">
        <f t="shared" si="1"/>
        <v>4767</v>
      </c>
      <c r="B5740" s="5" t="s">
        <v>4974</v>
      </c>
      <c r="C5740" s="6" t="s">
        <v>365</v>
      </c>
    </row>
    <row r="5741">
      <c r="A5741" s="7">
        <f t="shared" si="1"/>
        <v>4768</v>
      </c>
      <c r="B5741" s="5" t="s">
        <v>4975</v>
      </c>
      <c r="C5741" s="6" t="s">
        <v>267</v>
      </c>
    </row>
    <row r="5742">
      <c r="A5742" s="7">
        <f t="shared" si="1"/>
        <v>4768</v>
      </c>
      <c r="B5742" s="5" t="s">
        <v>4975</v>
      </c>
      <c r="C5742" s="6" t="s">
        <v>91</v>
      </c>
    </row>
    <row r="5743">
      <c r="A5743" s="7">
        <f t="shared" si="1"/>
        <v>4769</v>
      </c>
      <c r="B5743" s="5" t="s">
        <v>4976</v>
      </c>
      <c r="C5743" s="6" t="s">
        <v>196</v>
      </c>
    </row>
    <row r="5744">
      <c r="A5744" s="7">
        <f t="shared" si="1"/>
        <v>4770</v>
      </c>
      <c r="B5744" s="5" t="s">
        <v>4977</v>
      </c>
      <c r="C5744" s="6" t="s">
        <v>788</v>
      </c>
    </row>
    <row r="5745">
      <c r="A5745" s="7">
        <f t="shared" si="1"/>
        <v>4771</v>
      </c>
      <c r="B5745" s="8" t="s">
        <v>4978</v>
      </c>
      <c r="C5745" s="9" t="s">
        <v>56</v>
      </c>
    </row>
    <row r="5746">
      <c r="A5746" s="7">
        <f t="shared" si="1"/>
        <v>4772</v>
      </c>
      <c r="B5746" s="5" t="s">
        <v>4979</v>
      </c>
      <c r="C5746" s="6" t="s">
        <v>326</v>
      </c>
    </row>
    <row r="5747">
      <c r="A5747" s="7">
        <f t="shared" si="1"/>
        <v>4773</v>
      </c>
      <c r="B5747" s="8" t="s">
        <v>4980</v>
      </c>
      <c r="C5747" s="9" t="s">
        <v>22</v>
      </c>
    </row>
    <row r="5748">
      <c r="A5748" s="7">
        <f t="shared" si="1"/>
        <v>4773</v>
      </c>
      <c r="B5748" s="8" t="s">
        <v>4980</v>
      </c>
      <c r="C5748" s="9" t="s">
        <v>25</v>
      </c>
    </row>
    <row r="5749">
      <c r="A5749" s="7">
        <f t="shared" si="1"/>
        <v>4773</v>
      </c>
      <c r="B5749" s="8" t="s">
        <v>4980</v>
      </c>
      <c r="C5749" s="9" t="s">
        <v>24</v>
      </c>
    </row>
    <row r="5750">
      <c r="A5750" s="7">
        <f t="shared" si="1"/>
        <v>4773</v>
      </c>
      <c r="B5750" s="8" t="s">
        <v>4980</v>
      </c>
      <c r="C5750" s="9" t="s">
        <v>60</v>
      </c>
    </row>
    <row r="5751">
      <c r="A5751" s="7">
        <f t="shared" si="1"/>
        <v>4774</v>
      </c>
      <c r="B5751" s="5" t="s">
        <v>4981</v>
      </c>
      <c r="C5751" s="6" t="s">
        <v>324</v>
      </c>
    </row>
    <row r="5752">
      <c r="A5752" s="7">
        <f t="shared" si="1"/>
        <v>4775</v>
      </c>
      <c r="B5752" s="5" t="s">
        <v>4982</v>
      </c>
      <c r="C5752" s="6" t="s">
        <v>326</v>
      </c>
    </row>
    <row r="5753">
      <c r="A5753" s="7">
        <f t="shared" si="1"/>
        <v>4776</v>
      </c>
      <c r="B5753" s="5" t="s">
        <v>4983</v>
      </c>
      <c r="C5753" s="6" t="s">
        <v>153</v>
      </c>
    </row>
    <row r="5754">
      <c r="A5754" s="7">
        <f t="shared" si="1"/>
        <v>4777</v>
      </c>
      <c r="B5754" s="5" t="s">
        <v>4984</v>
      </c>
      <c r="C5754" s="6" t="s">
        <v>142</v>
      </c>
    </row>
    <row r="5755">
      <c r="A5755" s="7">
        <f t="shared" si="1"/>
        <v>4778</v>
      </c>
      <c r="B5755" s="8" t="s">
        <v>4985</v>
      </c>
      <c r="C5755" s="6" t="s">
        <v>313</v>
      </c>
    </row>
    <row r="5756">
      <c r="A5756" s="7">
        <f t="shared" si="1"/>
        <v>4778</v>
      </c>
      <c r="B5756" s="8" t="s">
        <v>4985</v>
      </c>
      <c r="C5756" s="9" t="s">
        <v>142</v>
      </c>
    </row>
    <row r="5757">
      <c r="A5757" s="7">
        <f t="shared" si="1"/>
        <v>4779</v>
      </c>
      <c r="B5757" s="5" t="s">
        <v>4986</v>
      </c>
      <c r="C5757" s="6" t="s">
        <v>153</v>
      </c>
    </row>
    <row r="5758">
      <c r="A5758" s="7">
        <f t="shared" si="1"/>
        <v>4780</v>
      </c>
      <c r="B5758" s="5" t="s">
        <v>4987</v>
      </c>
      <c r="C5758" s="6" t="s">
        <v>153</v>
      </c>
    </row>
    <row r="5759">
      <c r="A5759" s="7">
        <f t="shared" si="1"/>
        <v>4780</v>
      </c>
      <c r="B5759" s="5" t="s">
        <v>4987</v>
      </c>
      <c r="C5759" s="6" t="s">
        <v>54</v>
      </c>
    </row>
    <row r="5760">
      <c r="A5760" s="7">
        <f t="shared" si="1"/>
        <v>4781</v>
      </c>
      <c r="B5760" s="5" t="s">
        <v>4988</v>
      </c>
      <c r="C5760" s="6" t="s">
        <v>153</v>
      </c>
    </row>
    <row r="5761">
      <c r="A5761" s="7">
        <f t="shared" si="1"/>
        <v>4781</v>
      </c>
      <c r="B5761" s="5" t="s">
        <v>4988</v>
      </c>
      <c r="C5761" s="6" t="s">
        <v>313</v>
      </c>
    </row>
    <row r="5762">
      <c r="A5762" s="7">
        <f t="shared" si="1"/>
        <v>4782</v>
      </c>
      <c r="B5762" s="5" t="s">
        <v>4989</v>
      </c>
      <c r="C5762" s="6" t="s">
        <v>326</v>
      </c>
    </row>
    <row r="5763">
      <c r="A5763" s="7">
        <f t="shared" si="1"/>
        <v>4783</v>
      </c>
      <c r="B5763" s="5" t="s">
        <v>4990</v>
      </c>
      <c r="C5763" s="6" t="s">
        <v>650</v>
      </c>
    </row>
    <row r="5764">
      <c r="A5764" s="7">
        <f t="shared" si="1"/>
        <v>4783</v>
      </c>
      <c r="B5764" s="5" t="s">
        <v>4990</v>
      </c>
      <c r="C5764" s="6" t="s">
        <v>326</v>
      </c>
    </row>
    <row r="5765">
      <c r="A5765" s="7">
        <f t="shared" si="1"/>
        <v>4784</v>
      </c>
      <c r="B5765" s="5" t="s">
        <v>4991</v>
      </c>
      <c r="C5765" s="6" t="s">
        <v>267</v>
      </c>
    </row>
    <row r="5766">
      <c r="A5766" s="7">
        <f t="shared" si="1"/>
        <v>4785</v>
      </c>
      <c r="B5766" s="5" t="s">
        <v>4992</v>
      </c>
      <c r="C5766" s="6" t="s">
        <v>1942</v>
      </c>
    </row>
    <row r="5767">
      <c r="A5767" s="7">
        <f t="shared" si="1"/>
        <v>4786</v>
      </c>
      <c r="B5767" s="8" t="s">
        <v>4993</v>
      </c>
      <c r="C5767" s="9" t="s">
        <v>56</v>
      </c>
    </row>
    <row r="5768">
      <c r="A5768" s="7">
        <f t="shared" si="1"/>
        <v>4787</v>
      </c>
      <c r="B5768" s="5" t="s">
        <v>4994</v>
      </c>
      <c r="C5768" s="6" t="s">
        <v>142</v>
      </c>
    </row>
    <row r="5769">
      <c r="A5769" s="7">
        <f t="shared" si="1"/>
        <v>4788</v>
      </c>
      <c r="B5769" s="8" t="s">
        <v>4995</v>
      </c>
      <c r="C5769" s="9" t="s">
        <v>60</v>
      </c>
    </row>
    <row r="5770">
      <c r="A5770" s="7">
        <f t="shared" si="1"/>
        <v>4788</v>
      </c>
      <c r="B5770" s="8" t="s">
        <v>4995</v>
      </c>
      <c r="C5770" s="9" t="s">
        <v>162</v>
      </c>
    </row>
    <row r="5771">
      <c r="A5771" s="7">
        <f t="shared" si="1"/>
        <v>4789</v>
      </c>
      <c r="B5771" s="5" t="s">
        <v>4996</v>
      </c>
      <c r="C5771" s="6" t="s">
        <v>818</v>
      </c>
    </row>
    <row r="5772">
      <c r="A5772" s="7">
        <f t="shared" si="1"/>
        <v>4790</v>
      </c>
      <c r="B5772" s="8" t="s">
        <v>4997</v>
      </c>
      <c r="C5772" s="9" t="s">
        <v>56</v>
      </c>
    </row>
    <row r="5773">
      <c r="A5773" s="7">
        <f t="shared" si="1"/>
        <v>4791</v>
      </c>
      <c r="B5773" s="8" t="s">
        <v>4998</v>
      </c>
      <c r="C5773" s="9" t="s">
        <v>56</v>
      </c>
    </row>
    <row r="5774">
      <c r="A5774" s="7">
        <f t="shared" si="1"/>
        <v>4791</v>
      </c>
      <c r="B5774" s="8" t="s">
        <v>4998</v>
      </c>
      <c r="C5774" s="9" t="s">
        <v>24</v>
      </c>
    </row>
    <row r="5775">
      <c r="A5775" s="7">
        <f t="shared" si="1"/>
        <v>4791</v>
      </c>
      <c r="B5775" s="8" t="s">
        <v>4998</v>
      </c>
      <c r="C5775" s="9" t="s">
        <v>25</v>
      </c>
    </row>
    <row r="5776">
      <c r="A5776" s="7">
        <f t="shared" si="1"/>
        <v>4792</v>
      </c>
      <c r="B5776" s="8" t="s">
        <v>4999</v>
      </c>
      <c r="C5776" s="9" t="s">
        <v>54</v>
      </c>
    </row>
    <row r="5777">
      <c r="A5777" s="7">
        <f t="shared" si="1"/>
        <v>4793</v>
      </c>
      <c r="B5777" s="5" t="s">
        <v>5000</v>
      </c>
      <c r="C5777" s="6" t="s">
        <v>142</v>
      </c>
    </row>
    <row r="5778">
      <c r="A5778" s="7">
        <f t="shared" si="1"/>
        <v>4794</v>
      </c>
      <c r="B5778" s="5" t="s">
        <v>5001</v>
      </c>
      <c r="C5778" s="6" t="s">
        <v>788</v>
      </c>
    </row>
    <row r="5779">
      <c r="A5779" s="7">
        <f t="shared" si="1"/>
        <v>4795</v>
      </c>
      <c r="B5779" s="5" t="s">
        <v>5002</v>
      </c>
      <c r="C5779" s="6" t="s">
        <v>324</v>
      </c>
    </row>
    <row r="5780">
      <c r="A5780" s="7">
        <f t="shared" si="1"/>
        <v>4796</v>
      </c>
      <c r="B5780" s="5" t="s">
        <v>5003</v>
      </c>
      <c r="C5780" s="6" t="s">
        <v>5004</v>
      </c>
    </row>
    <row r="5781">
      <c r="A5781" s="7">
        <f t="shared" si="1"/>
        <v>4797</v>
      </c>
      <c r="B5781" s="8" t="s">
        <v>5005</v>
      </c>
      <c r="C5781" s="9" t="s">
        <v>56</v>
      </c>
    </row>
    <row r="5782">
      <c r="A5782" s="7">
        <f t="shared" si="1"/>
        <v>4798</v>
      </c>
      <c r="B5782" s="5" t="s">
        <v>5006</v>
      </c>
      <c r="C5782" s="6" t="s">
        <v>153</v>
      </c>
    </row>
    <row r="5783">
      <c r="A5783" s="7">
        <f t="shared" si="1"/>
        <v>4798</v>
      </c>
      <c r="B5783" s="5" t="s">
        <v>5006</v>
      </c>
      <c r="C5783" s="6" t="s">
        <v>162</v>
      </c>
    </row>
    <row r="5784">
      <c r="A5784" s="7">
        <f t="shared" si="1"/>
        <v>4799</v>
      </c>
      <c r="B5784" s="5" t="s">
        <v>5007</v>
      </c>
      <c r="C5784" s="6" t="s">
        <v>97</v>
      </c>
    </row>
    <row r="5785">
      <c r="A5785" s="7">
        <f t="shared" si="1"/>
        <v>4800</v>
      </c>
      <c r="B5785" s="5" t="s">
        <v>5008</v>
      </c>
      <c r="C5785" s="6" t="s">
        <v>336</v>
      </c>
    </row>
    <row r="5786">
      <c r="A5786" s="7">
        <f t="shared" si="1"/>
        <v>4800</v>
      </c>
      <c r="B5786" s="5" t="s">
        <v>5008</v>
      </c>
      <c r="C5786" s="6" t="s">
        <v>553</v>
      </c>
    </row>
    <row r="5787">
      <c r="A5787" s="7">
        <f t="shared" si="1"/>
        <v>4801</v>
      </c>
      <c r="B5787" s="5" t="s">
        <v>5009</v>
      </c>
      <c r="C5787" s="6" t="s">
        <v>336</v>
      </c>
    </row>
    <row r="5788">
      <c r="A5788" s="7">
        <f t="shared" si="1"/>
        <v>4801</v>
      </c>
      <c r="B5788" s="5" t="s">
        <v>5009</v>
      </c>
      <c r="C5788" s="6" t="s">
        <v>553</v>
      </c>
    </row>
    <row r="5789">
      <c r="A5789" s="7">
        <f t="shared" si="1"/>
        <v>4802</v>
      </c>
      <c r="B5789" s="5" t="s">
        <v>5010</v>
      </c>
      <c r="C5789" s="6" t="s">
        <v>196</v>
      </c>
    </row>
    <row r="5790">
      <c r="A5790" s="7">
        <f t="shared" si="1"/>
        <v>4803</v>
      </c>
      <c r="B5790" s="8" t="s">
        <v>5011</v>
      </c>
      <c r="C5790" s="9" t="s">
        <v>142</v>
      </c>
    </row>
    <row r="5791">
      <c r="A5791" s="7">
        <f t="shared" si="1"/>
        <v>4804</v>
      </c>
      <c r="B5791" s="5" t="s">
        <v>5012</v>
      </c>
      <c r="C5791" s="6" t="s">
        <v>328</v>
      </c>
    </row>
    <row r="5792">
      <c r="A5792" s="7">
        <f t="shared" si="1"/>
        <v>4805</v>
      </c>
      <c r="B5792" s="5" t="s">
        <v>5013</v>
      </c>
      <c r="C5792" s="6" t="s">
        <v>336</v>
      </c>
    </row>
    <row r="5793">
      <c r="A5793" s="7">
        <f t="shared" si="1"/>
        <v>4805</v>
      </c>
      <c r="B5793" s="5" t="s">
        <v>5013</v>
      </c>
      <c r="C5793" s="6" t="s">
        <v>553</v>
      </c>
    </row>
    <row r="5794">
      <c r="A5794" s="7">
        <f t="shared" si="1"/>
        <v>4806</v>
      </c>
      <c r="B5794" s="5" t="s">
        <v>5014</v>
      </c>
      <c r="C5794" s="6" t="s">
        <v>328</v>
      </c>
    </row>
    <row r="5795">
      <c r="A5795" s="7">
        <f t="shared" si="1"/>
        <v>4806</v>
      </c>
      <c r="B5795" s="5" t="s">
        <v>5014</v>
      </c>
      <c r="C5795" s="6" t="s">
        <v>25</v>
      </c>
    </row>
    <row r="5796">
      <c r="A5796" s="7">
        <f t="shared" si="1"/>
        <v>4807</v>
      </c>
      <c r="B5796" s="5" t="s">
        <v>5015</v>
      </c>
      <c r="C5796" s="6" t="s">
        <v>365</v>
      </c>
    </row>
    <row r="5797">
      <c r="A5797" s="7">
        <f t="shared" si="1"/>
        <v>4808</v>
      </c>
      <c r="B5797" s="5" t="s">
        <v>5016</v>
      </c>
      <c r="C5797" s="6" t="s">
        <v>365</v>
      </c>
    </row>
    <row r="5798">
      <c r="A5798" s="7">
        <f t="shared" si="1"/>
        <v>4809</v>
      </c>
      <c r="B5798" s="5" t="s">
        <v>5017</v>
      </c>
      <c r="C5798" s="6" t="s">
        <v>179</v>
      </c>
    </row>
    <row r="5799">
      <c r="A5799" s="7">
        <f t="shared" si="1"/>
        <v>4810</v>
      </c>
      <c r="B5799" s="5" t="s">
        <v>5018</v>
      </c>
      <c r="C5799" s="6" t="s">
        <v>365</v>
      </c>
    </row>
    <row r="5800">
      <c r="A5800" s="7">
        <f t="shared" si="1"/>
        <v>4811</v>
      </c>
      <c r="B5800" s="5" t="s">
        <v>5019</v>
      </c>
      <c r="C5800" s="6" t="s">
        <v>365</v>
      </c>
    </row>
    <row r="5801">
      <c r="A5801" s="7">
        <f t="shared" si="1"/>
        <v>4812</v>
      </c>
      <c r="B5801" s="5" t="s">
        <v>5020</v>
      </c>
      <c r="C5801" s="6" t="s">
        <v>452</v>
      </c>
    </row>
    <row r="5802">
      <c r="A5802" s="7">
        <f t="shared" si="1"/>
        <v>4813</v>
      </c>
      <c r="B5802" s="5" t="s">
        <v>5021</v>
      </c>
      <c r="C5802" s="6" t="s">
        <v>324</v>
      </c>
    </row>
    <row r="5803">
      <c r="A5803" s="7">
        <f t="shared" si="1"/>
        <v>4814</v>
      </c>
      <c r="B5803" s="5" t="s">
        <v>5022</v>
      </c>
      <c r="C5803" s="6" t="s">
        <v>153</v>
      </c>
    </row>
    <row r="5804">
      <c r="A5804" s="7">
        <f t="shared" si="1"/>
        <v>4815</v>
      </c>
      <c r="B5804" s="5" t="s">
        <v>5023</v>
      </c>
      <c r="C5804" s="6" t="s">
        <v>365</v>
      </c>
    </row>
    <row r="5805">
      <c r="A5805" s="7">
        <f t="shared" si="1"/>
        <v>4816</v>
      </c>
      <c r="B5805" s="8" t="s">
        <v>5024</v>
      </c>
      <c r="C5805" s="6" t="s">
        <v>132</v>
      </c>
    </row>
    <row r="5806">
      <c r="A5806" s="7">
        <f t="shared" si="1"/>
        <v>4817</v>
      </c>
      <c r="B5806" s="8" t="s">
        <v>5025</v>
      </c>
      <c r="C5806" s="9" t="s">
        <v>56</v>
      </c>
    </row>
    <row r="5807">
      <c r="A5807" s="7">
        <f t="shared" si="1"/>
        <v>4818</v>
      </c>
      <c r="B5807" s="5" t="s">
        <v>5026</v>
      </c>
      <c r="C5807" s="6" t="s">
        <v>365</v>
      </c>
    </row>
    <row r="5808">
      <c r="A5808" s="7">
        <f t="shared" si="1"/>
        <v>4819</v>
      </c>
      <c r="B5808" s="5" t="s">
        <v>5027</v>
      </c>
      <c r="C5808" s="6" t="s">
        <v>267</v>
      </c>
    </row>
    <row r="5809">
      <c r="A5809" s="7">
        <f t="shared" si="1"/>
        <v>4820</v>
      </c>
      <c r="B5809" s="8" t="s">
        <v>5028</v>
      </c>
      <c r="C5809" s="9" t="s">
        <v>530</v>
      </c>
    </row>
    <row r="5810">
      <c r="A5810" s="7">
        <f t="shared" si="1"/>
        <v>4821</v>
      </c>
      <c r="B5810" s="5" t="s">
        <v>5029</v>
      </c>
      <c r="C5810" s="6" t="s">
        <v>788</v>
      </c>
    </row>
    <row r="5811">
      <c r="A5811" s="7">
        <f t="shared" si="1"/>
        <v>4822</v>
      </c>
      <c r="B5811" s="5" t="s">
        <v>5030</v>
      </c>
      <c r="C5811" s="6" t="s">
        <v>179</v>
      </c>
    </row>
    <row r="5812">
      <c r="A5812" s="7">
        <f t="shared" si="1"/>
        <v>4823</v>
      </c>
      <c r="B5812" s="5" t="s">
        <v>5031</v>
      </c>
      <c r="C5812" s="6" t="s">
        <v>179</v>
      </c>
    </row>
    <row r="5813">
      <c r="A5813" s="7">
        <f t="shared" si="1"/>
        <v>4824</v>
      </c>
      <c r="B5813" s="5" t="s">
        <v>5032</v>
      </c>
      <c r="C5813" s="6" t="s">
        <v>326</v>
      </c>
    </row>
    <row r="5814">
      <c r="A5814" s="7">
        <f t="shared" si="1"/>
        <v>4825</v>
      </c>
      <c r="B5814" s="5" t="s">
        <v>5033</v>
      </c>
      <c r="C5814" s="6" t="s">
        <v>153</v>
      </c>
    </row>
    <row r="5815">
      <c r="A5815" s="7">
        <f t="shared" si="1"/>
        <v>4826</v>
      </c>
      <c r="B5815" s="5" t="s">
        <v>5034</v>
      </c>
      <c r="C5815" s="6" t="s">
        <v>452</v>
      </c>
    </row>
    <row r="5816">
      <c r="A5816" s="7">
        <f t="shared" si="1"/>
        <v>4827</v>
      </c>
      <c r="B5816" s="5" t="s">
        <v>5035</v>
      </c>
      <c r="C5816" s="6" t="s">
        <v>142</v>
      </c>
    </row>
    <row r="5817">
      <c r="A5817" s="7">
        <f t="shared" si="1"/>
        <v>4828</v>
      </c>
      <c r="B5817" s="8" t="s">
        <v>5036</v>
      </c>
      <c r="C5817" s="9" t="s">
        <v>60</v>
      </c>
    </row>
    <row r="5818">
      <c r="A5818" s="7">
        <f t="shared" si="1"/>
        <v>4829</v>
      </c>
      <c r="B5818" s="16" t="s">
        <v>5037</v>
      </c>
      <c r="C5818" s="6" t="s">
        <v>1235</v>
      </c>
    </row>
    <row r="5819">
      <c r="A5819" s="7">
        <f t="shared" si="1"/>
        <v>4830</v>
      </c>
      <c r="B5819" s="8" t="s">
        <v>5038</v>
      </c>
      <c r="C5819" s="6" t="s">
        <v>132</v>
      </c>
    </row>
    <row r="5820">
      <c r="A5820" s="7">
        <f t="shared" si="1"/>
        <v>4831</v>
      </c>
      <c r="B5820" s="8" t="s">
        <v>5039</v>
      </c>
      <c r="C5820" s="9" t="s">
        <v>56</v>
      </c>
    </row>
    <row r="5821">
      <c r="A5821" s="7">
        <f t="shared" si="1"/>
        <v>4832</v>
      </c>
      <c r="B5821" s="8" t="s">
        <v>5040</v>
      </c>
      <c r="C5821" s="9" t="s">
        <v>25</v>
      </c>
    </row>
    <row r="5822">
      <c r="A5822" s="7">
        <f t="shared" si="1"/>
        <v>4832</v>
      </c>
      <c r="B5822" s="8" t="s">
        <v>5040</v>
      </c>
      <c r="C5822" s="9" t="s">
        <v>142</v>
      </c>
    </row>
    <row r="5823">
      <c r="A5823" s="7">
        <f t="shared" si="1"/>
        <v>4832</v>
      </c>
      <c r="B5823" s="8" t="s">
        <v>5040</v>
      </c>
      <c r="C5823" s="9" t="s">
        <v>54</v>
      </c>
    </row>
    <row r="5824">
      <c r="A5824" s="7">
        <f t="shared" si="1"/>
        <v>4832</v>
      </c>
      <c r="B5824" s="8" t="s">
        <v>5040</v>
      </c>
      <c r="C5824" s="9" t="s">
        <v>162</v>
      </c>
    </row>
    <row r="5825">
      <c r="A5825" s="7">
        <f t="shared" si="1"/>
        <v>4833</v>
      </c>
      <c r="B5825" s="8" t="s">
        <v>5041</v>
      </c>
      <c r="C5825" s="9" t="s">
        <v>142</v>
      </c>
    </row>
    <row r="5826">
      <c r="A5826" s="7">
        <f t="shared" si="1"/>
        <v>4834</v>
      </c>
      <c r="B5826" s="8" t="s">
        <v>5042</v>
      </c>
      <c r="C5826" s="9" t="s">
        <v>54</v>
      </c>
    </row>
    <row r="5827">
      <c r="A5827" s="7">
        <f t="shared" si="1"/>
        <v>4834</v>
      </c>
      <c r="B5827" s="8" t="s">
        <v>5042</v>
      </c>
      <c r="C5827" s="9" t="s">
        <v>162</v>
      </c>
    </row>
    <row r="5828">
      <c r="A5828" s="7">
        <f t="shared" si="1"/>
        <v>4835</v>
      </c>
      <c r="B5828" s="5" t="s">
        <v>5043</v>
      </c>
      <c r="C5828" s="6" t="s">
        <v>196</v>
      </c>
    </row>
    <row r="5829">
      <c r="A5829" s="7">
        <f t="shared" si="1"/>
        <v>4836</v>
      </c>
      <c r="B5829" s="8" t="s">
        <v>5044</v>
      </c>
      <c r="C5829" s="9" t="s">
        <v>616</v>
      </c>
    </row>
    <row r="5830">
      <c r="A5830" s="7">
        <f t="shared" si="1"/>
        <v>4837</v>
      </c>
      <c r="B5830" s="8" t="s">
        <v>5045</v>
      </c>
      <c r="C5830" s="9" t="s">
        <v>616</v>
      </c>
    </row>
    <row r="5831">
      <c r="A5831" s="7">
        <f t="shared" si="1"/>
        <v>4838</v>
      </c>
      <c r="B5831" s="5" t="s">
        <v>5046</v>
      </c>
      <c r="C5831" s="6" t="s">
        <v>326</v>
      </c>
    </row>
    <row r="5832">
      <c r="A5832" s="7">
        <f t="shared" si="1"/>
        <v>4839</v>
      </c>
      <c r="B5832" s="8" t="s">
        <v>5047</v>
      </c>
      <c r="C5832" s="6" t="s">
        <v>132</v>
      </c>
    </row>
    <row r="5833">
      <c r="A5833" s="7">
        <f t="shared" si="1"/>
        <v>4840</v>
      </c>
      <c r="B5833" s="8" t="s">
        <v>5048</v>
      </c>
      <c r="C5833" s="9" t="s">
        <v>60</v>
      </c>
    </row>
    <row r="5834">
      <c r="A5834" s="7">
        <f t="shared" si="1"/>
        <v>4840</v>
      </c>
      <c r="B5834" s="8" t="s">
        <v>5048</v>
      </c>
      <c r="C5834" s="9" t="s">
        <v>188</v>
      </c>
    </row>
    <row r="5835">
      <c r="A5835" s="7">
        <f t="shared" si="1"/>
        <v>4841</v>
      </c>
      <c r="B5835" s="5" t="s">
        <v>5049</v>
      </c>
      <c r="C5835" s="6" t="s">
        <v>946</v>
      </c>
    </row>
    <row r="5836">
      <c r="A5836" s="7">
        <f t="shared" si="1"/>
        <v>4842</v>
      </c>
      <c r="B5836" s="5" t="s">
        <v>5050</v>
      </c>
      <c r="C5836" s="6" t="s">
        <v>313</v>
      </c>
    </row>
    <row r="5837">
      <c r="A5837" s="7">
        <f t="shared" si="1"/>
        <v>4843</v>
      </c>
      <c r="B5837" s="5" t="s">
        <v>5051</v>
      </c>
      <c r="C5837" s="6" t="s">
        <v>313</v>
      </c>
    </row>
    <row r="5838">
      <c r="A5838" s="7">
        <f t="shared" si="1"/>
        <v>4844</v>
      </c>
      <c r="B5838" s="5" t="s">
        <v>5052</v>
      </c>
      <c r="C5838" s="6" t="s">
        <v>313</v>
      </c>
    </row>
    <row r="5839">
      <c r="A5839" s="7">
        <f t="shared" si="1"/>
        <v>4845</v>
      </c>
      <c r="B5839" s="5" t="s">
        <v>5053</v>
      </c>
      <c r="C5839" s="6" t="s">
        <v>313</v>
      </c>
    </row>
    <row r="5840">
      <c r="A5840" s="7">
        <f t="shared" si="1"/>
        <v>4845</v>
      </c>
      <c r="B5840" s="5" t="s">
        <v>5053</v>
      </c>
      <c r="C5840" s="6" t="s">
        <v>162</v>
      </c>
    </row>
    <row r="5841">
      <c r="A5841" s="7">
        <f t="shared" si="1"/>
        <v>4846</v>
      </c>
      <c r="B5841" s="5" t="s">
        <v>5054</v>
      </c>
      <c r="C5841" s="6" t="s">
        <v>313</v>
      </c>
    </row>
    <row r="5842">
      <c r="A5842" s="7">
        <f t="shared" si="1"/>
        <v>4847</v>
      </c>
      <c r="B5842" s="5" t="s">
        <v>5055</v>
      </c>
      <c r="C5842" s="6" t="s">
        <v>313</v>
      </c>
    </row>
    <row r="5843">
      <c r="A5843" s="7">
        <f t="shared" si="1"/>
        <v>4847</v>
      </c>
      <c r="B5843" s="5" t="s">
        <v>5055</v>
      </c>
      <c r="C5843" s="6" t="s">
        <v>142</v>
      </c>
    </row>
    <row r="5844">
      <c r="A5844" s="7">
        <f t="shared" si="1"/>
        <v>4847</v>
      </c>
      <c r="B5844" s="5" t="s">
        <v>5055</v>
      </c>
      <c r="C5844" s="6" t="s">
        <v>487</v>
      </c>
    </row>
    <row r="5845">
      <c r="A5845" s="7">
        <f t="shared" si="1"/>
        <v>4848</v>
      </c>
      <c r="B5845" s="5" t="s">
        <v>5056</v>
      </c>
      <c r="C5845" s="6" t="s">
        <v>142</v>
      </c>
    </row>
    <row r="5846">
      <c r="A5846" s="7">
        <f t="shared" si="1"/>
        <v>4849</v>
      </c>
      <c r="B5846" s="5" t="s">
        <v>5057</v>
      </c>
      <c r="C5846" s="6" t="s">
        <v>313</v>
      </c>
    </row>
    <row r="5847">
      <c r="A5847" s="7">
        <f t="shared" si="1"/>
        <v>4850</v>
      </c>
      <c r="B5847" s="5" t="s">
        <v>5058</v>
      </c>
      <c r="C5847" s="6" t="s">
        <v>313</v>
      </c>
    </row>
    <row r="5848">
      <c r="A5848" s="7">
        <f t="shared" si="1"/>
        <v>4851</v>
      </c>
      <c r="B5848" s="5" t="s">
        <v>5059</v>
      </c>
      <c r="C5848" s="6" t="s">
        <v>1324</v>
      </c>
    </row>
    <row r="5849">
      <c r="A5849" s="7">
        <f t="shared" si="1"/>
        <v>4852</v>
      </c>
      <c r="B5849" s="5" t="s">
        <v>5060</v>
      </c>
      <c r="C5849" s="6" t="s">
        <v>142</v>
      </c>
    </row>
    <row r="5850">
      <c r="A5850" s="7">
        <f t="shared" si="1"/>
        <v>4853</v>
      </c>
      <c r="B5850" s="5" t="s">
        <v>5061</v>
      </c>
      <c r="C5850" s="6" t="s">
        <v>142</v>
      </c>
    </row>
    <row r="5851">
      <c r="A5851" s="7">
        <f t="shared" si="1"/>
        <v>4854</v>
      </c>
      <c r="B5851" s="5" t="s">
        <v>5062</v>
      </c>
      <c r="C5851" s="6" t="s">
        <v>142</v>
      </c>
    </row>
    <row r="5852">
      <c r="A5852" s="7">
        <f t="shared" si="1"/>
        <v>4855</v>
      </c>
      <c r="B5852" s="8" t="s">
        <v>5063</v>
      </c>
      <c r="C5852" s="9" t="s">
        <v>25</v>
      </c>
    </row>
    <row r="5853">
      <c r="A5853" s="7">
        <f t="shared" si="1"/>
        <v>4855</v>
      </c>
      <c r="B5853" s="8" t="s">
        <v>5063</v>
      </c>
      <c r="C5853" s="9" t="s">
        <v>24</v>
      </c>
    </row>
    <row r="5854">
      <c r="A5854" s="7">
        <f t="shared" si="1"/>
        <v>4855</v>
      </c>
      <c r="B5854" s="8" t="s">
        <v>5063</v>
      </c>
      <c r="C5854" s="9" t="s">
        <v>142</v>
      </c>
    </row>
    <row r="5855">
      <c r="A5855" s="7">
        <f t="shared" si="1"/>
        <v>4856</v>
      </c>
      <c r="B5855" s="5" t="s">
        <v>5064</v>
      </c>
      <c r="C5855" s="6" t="s">
        <v>946</v>
      </c>
    </row>
    <row r="5856">
      <c r="A5856" s="7">
        <f t="shared" si="1"/>
        <v>4857</v>
      </c>
      <c r="B5856" s="5" t="s">
        <v>5065</v>
      </c>
      <c r="C5856" s="6" t="s">
        <v>162</v>
      </c>
    </row>
    <row r="5857">
      <c r="A5857" s="7">
        <f t="shared" si="1"/>
        <v>4857</v>
      </c>
      <c r="B5857" s="5" t="s">
        <v>5065</v>
      </c>
      <c r="C5857" s="6" t="s">
        <v>142</v>
      </c>
    </row>
    <row r="5858">
      <c r="A5858" s="7">
        <f t="shared" si="1"/>
        <v>4858</v>
      </c>
      <c r="B5858" s="5" t="s">
        <v>5066</v>
      </c>
      <c r="C5858" s="6" t="s">
        <v>142</v>
      </c>
    </row>
    <row r="5859">
      <c r="A5859" s="7">
        <f t="shared" si="1"/>
        <v>4858</v>
      </c>
      <c r="B5859" s="5" t="s">
        <v>5066</v>
      </c>
      <c r="C5859" s="6" t="s">
        <v>40</v>
      </c>
    </row>
    <row r="5860">
      <c r="A5860" s="7">
        <f t="shared" si="1"/>
        <v>4859</v>
      </c>
      <c r="B5860" s="5" t="s">
        <v>5067</v>
      </c>
      <c r="C5860" s="6" t="s">
        <v>328</v>
      </c>
    </row>
    <row r="5861">
      <c r="A5861" s="7">
        <f t="shared" si="1"/>
        <v>4860</v>
      </c>
      <c r="B5861" s="8" t="s">
        <v>5068</v>
      </c>
      <c r="C5861" s="9" t="s">
        <v>530</v>
      </c>
    </row>
    <row r="5862">
      <c r="A5862" s="7">
        <f t="shared" si="1"/>
        <v>4861</v>
      </c>
      <c r="B5862" s="5" t="s">
        <v>5069</v>
      </c>
      <c r="C5862" s="6" t="s">
        <v>179</v>
      </c>
    </row>
    <row r="5863">
      <c r="A5863" s="7">
        <f t="shared" si="1"/>
        <v>4862</v>
      </c>
      <c r="B5863" s="8" t="s">
        <v>5070</v>
      </c>
      <c r="C5863" s="6" t="s">
        <v>946</v>
      </c>
    </row>
    <row r="5864">
      <c r="A5864" s="7">
        <f t="shared" si="1"/>
        <v>4863</v>
      </c>
      <c r="B5864" s="5" t="s">
        <v>5071</v>
      </c>
      <c r="C5864" s="6" t="s">
        <v>324</v>
      </c>
    </row>
    <row r="5865">
      <c r="A5865" s="7">
        <f t="shared" si="1"/>
        <v>4864</v>
      </c>
      <c r="B5865" s="5" t="s">
        <v>5072</v>
      </c>
      <c r="C5865" s="6" t="s">
        <v>162</v>
      </c>
    </row>
    <row r="5866">
      <c r="A5866" s="7">
        <f t="shared" si="1"/>
        <v>4865</v>
      </c>
      <c r="B5866" s="5" t="s">
        <v>5073</v>
      </c>
      <c r="C5866" s="6" t="s">
        <v>313</v>
      </c>
    </row>
    <row r="5867">
      <c r="A5867" s="7">
        <f t="shared" si="1"/>
        <v>4865</v>
      </c>
      <c r="B5867" s="5" t="s">
        <v>5073</v>
      </c>
      <c r="C5867" s="6" t="s">
        <v>324</v>
      </c>
    </row>
    <row r="5868">
      <c r="A5868" s="7">
        <f t="shared" si="1"/>
        <v>4866</v>
      </c>
      <c r="B5868" s="5" t="s">
        <v>5074</v>
      </c>
      <c r="C5868" s="6" t="s">
        <v>267</v>
      </c>
    </row>
    <row r="5869">
      <c r="A5869" s="7">
        <f t="shared" si="1"/>
        <v>4867</v>
      </c>
      <c r="B5869" s="8" t="s">
        <v>5075</v>
      </c>
      <c r="C5869" s="9" t="s">
        <v>142</v>
      </c>
    </row>
    <row r="5870">
      <c r="A5870" s="7">
        <f t="shared" si="1"/>
        <v>4867</v>
      </c>
      <c r="B5870" s="8" t="s">
        <v>5075</v>
      </c>
      <c r="C5870" s="9" t="s">
        <v>54</v>
      </c>
    </row>
    <row r="5871">
      <c r="A5871" s="7">
        <f t="shared" si="1"/>
        <v>4867</v>
      </c>
      <c r="B5871" s="8" t="s">
        <v>5075</v>
      </c>
      <c r="C5871" s="9" t="s">
        <v>24</v>
      </c>
    </row>
    <row r="5872">
      <c r="A5872" s="7">
        <f t="shared" si="1"/>
        <v>4867</v>
      </c>
      <c r="B5872" s="8" t="s">
        <v>5075</v>
      </c>
      <c r="C5872" s="9" t="s">
        <v>25</v>
      </c>
    </row>
    <row r="5873">
      <c r="A5873" s="7">
        <f t="shared" si="1"/>
        <v>4867</v>
      </c>
      <c r="B5873" s="8" t="s">
        <v>5075</v>
      </c>
      <c r="C5873" s="6" t="s">
        <v>150</v>
      </c>
    </row>
    <row r="5874">
      <c r="A5874" s="7">
        <f t="shared" si="1"/>
        <v>4868</v>
      </c>
      <c r="B5874" s="5" t="s">
        <v>5076</v>
      </c>
      <c r="C5874" s="6" t="s">
        <v>452</v>
      </c>
    </row>
    <row r="5875">
      <c r="A5875" s="7">
        <f t="shared" si="1"/>
        <v>4869</v>
      </c>
      <c r="B5875" s="8" t="s">
        <v>5077</v>
      </c>
      <c r="C5875" s="9" t="s">
        <v>162</v>
      </c>
    </row>
    <row r="5876">
      <c r="A5876" s="7">
        <f t="shared" si="1"/>
        <v>4870</v>
      </c>
      <c r="B5876" s="5" t="s">
        <v>5078</v>
      </c>
      <c r="C5876" s="6" t="s">
        <v>621</v>
      </c>
    </row>
    <row r="5877">
      <c r="A5877" s="7">
        <f t="shared" si="1"/>
        <v>4871</v>
      </c>
      <c r="B5877" s="5" t="s">
        <v>5079</v>
      </c>
      <c r="C5877" s="6" t="s">
        <v>336</v>
      </c>
    </row>
    <row r="5878">
      <c r="A5878" s="7">
        <f t="shared" si="1"/>
        <v>4872</v>
      </c>
      <c r="B5878" s="8" t="s">
        <v>5080</v>
      </c>
      <c r="C5878" s="9" t="s">
        <v>60</v>
      </c>
    </row>
    <row r="5879">
      <c r="A5879" s="7">
        <f t="shared" si="1"/>
        <v>4872</v>
      </c>
      <c r="B5879" s="8" t="s">
        <v>5080</v>
      </c>
      <c r="C5879" s="6" t="s">
        <v>132</v>
      </c>
    </row>
    <row r="5880">
      <c r="A5880" s="7">
        <f t="shared" si="1"/>
        <v>4873</v>
      </c>
      <c r="B5880" s="5" t="s">
        <v>5081</v>
      </c>
      <c r="C5880" s="6" t="s">
        <v>326</v>
      </c>
    </row>
    <row r="5881">
      <c r="A5881" s="7">
        <f t="shared" si="1"/>
        <v>4874</v>
      </c>
      <c r="B5881" s="5" t="s">
        <v>5082</v>
      </c>
      <c r="C5881" s="6" t="s">
        <v>162</v>
      </c>
    </row>
    <row r="5882">
      <c r="A5882" s="7">
        <f t="shared" si="1"/>
        <v>4875</v>
      </c>
      <c r="B5882" s="5" t="s">
        <v>5083</v>
      </c>
      <c r="C5882" s="6" t="s">
        <v>196</v>
      </c>
    </row>
    <row r="5883">
      <c r="A5883" s="7">
        <f t="shared" si="1"/>
        <v>4875</v>
      </c>
      <c r="B5883" s="5" t="s">
        <v>5083</v>
      </c>
      <c r="C5883" s="6" t="s">
        <v>798</v>
      </c>
    </row>
    <row r="5884">
      <c r="A5884" s="7">
        <f t="shared" si="1"/>
        <v>4876</v>
      </c>
      <c r="B5884" s="8" t="s">
        <v>5084</v>
      </c>
      <c r="C5884" s="9" t="s">
        <v>616</v>
      </c>
    </row>
    <row r="5885">
      <c r="A5885" s="7">
        <f t="shared" si="1"/>
        <v>4877</v>
      </c>
      <c r="B5885" s="5" t="s">
        <v>5085</v>
      </c>
      <c r="C5885" s="6" t="s">
        <v>1262</v>
      </c>
    </row>
    <row r="5886">
      <c r="A5886" s="7">
        <f t="shared" si="1"/>
        <v>4878</v>
      </c>
      <c r="B5886" s="5" t="s">
        <v>5086</v>
      </c>
      <c r="C5886" s="6" t="s">
        <v>621</v>
      </c>
    </row>
    <row r="5887">
      <c r="A5887" s="7">
        <f t="shared" si="1"/>
        <v>4879</v>
      </c>
      <c r="B5887" s="5" t="s">
        <v>5087</v>
      </c>
      <c r="C5887" s="6" t="s">
        <v>59</v>
      </c>
    </row>
    <row r="5888">
      <c r="A5888" s="7">
        <f t="shared" si="1"/>
        <v>4880</v>
      </c>
      <c r="B5888" s="5" t="s">
        <v>5088</v>
      </c>
      <c r="C5888" s="6" t="s">
        <v>59</v>
      </c>
    </row>
    <row r="5889">
      <c r="A5889" s="7">
        <f t="shared" si="1"/>
        <v>4881</v>
      </c>
      <c r="B5889" s="5" t="s">
        <v>5089</v>
      </c>
      <c r="C5889" s="6" t="s">
        <v>59</v>
      </c>
    </row>
    <row r="5890">
      <c r="A5890" s="7">
        <f t="shared" si="1"/>
        <v>4882</v>
      </c>
      <c r="B5890" s="5" t="s">
        <v>5090</v>
      </c>
      <c r="C5890" s="6" t="s">
        <v>196</v>
      </c>
    </row>
    <row r="5891">
      <c r="A5891" s="7">
        <f t="shared" si="1"/>
        <v>4882</v>
      </c>
      <c r="B5891" s="5" t="s">
        <v>5090</v>
      </c>
      <c r="C5891" s="6" t="s">
        <v>798</v>
      </c>
    </row>
    <row r="5892">
      <c r="A5892" s="7">
        <f t="shared" si="1"/>
        <v>4883</v>
      </c>
      <c r="B5892" s="5" t="s">
        <v>5091</v>
      </c>
      <c r="C5892" s="6" t="s">
        <v>788</v>
      </c>
    </row>
    <row r="5893">
      <c r="A5893" s="7">
        <f t="shared" si="1"/>
        <v>4884</v>
      </c>
      <c r="B5893" s="5" t="s">
        <v>5092</v>
      </c>
      <c r="C5893" s="6" t="s">
        <v>59</v>
      </c>
    </row>
    <row r="5894">
      <c r="A5894" s="7">
        <f t="shared" si="1"/>
        <v>4884</v>
      </c>
      <c r="B5894" s="5" t="s">
        <v>5092</v>
      </c>
      <c r="C5894" s="6" t="s">
        <v>60</v>
      </c>
    </row>
    <row r="5895">
      <c r="A5895" s="7">
        <f t="shared" si="1"/>
        <v>4884</v>
      </c>
      <c r="B5895" s="5" t="s">
        <v>5092</v>
      </c>
      <c r="C5895" s="6" t="s">
        <v>162</v>
      </c>
    </row>
    <row r="5896">
      <c r="A5896" s="7">
        <f t="shared" si="1"/>
        <v>4884</v>
      </c>
      <c r="B5896" s="5" t="s">
        <v>5092</v>
      </c>
      <c r="C5896" s="6" t="s">
        <v>150</v>
      </c>
    </row>
    <row r="5897">
      <c r="A5897" s="7">
        <f t="shared" si="1"/>
        <v>4885</v>
      </c>
      <c r="B5897" s="5" t="s">
        <v>5093</v>
      </c>
      <c r="C5897" s="6" t="s">
        <v>324</v>
      </c>
    </row>
    <row r="5898">
      <c r="A5898" s="7">
        <f t="shared" si="1"/>
        <v>4886</v>
      </c>
      <c r="B5898" s="8" t="s">
        <v>5094</v>
      </c>
      <c r="C5898" s="9" t="s">
        <v>56</v>
      </c>
    </row>
    <row r="5899">
      <c r="A5899" s="7">
        <f t="shared" si="1"/>
        <v>4887</v>
      </c>
      <c r="B5899" s="5" t="s">
        <v>5095</v>
      </c>
      <c r="C5899" s="6" t="s">
        <v>405</v>
      </c>
    </row>
    <row r="5900">
      <c r="A5900" s="7">
        <f t="shared" si="1"/>
        <v>4888</v>
      </c>
      <c r="B5900" s="5" t="s">
        <v>5096</v>
      </c>
      <c r="C5900" s="6" t="s">
        <v>336</v>
      </c>
    </row>
    <row r="5901">
      <c r="A5901" s="7">
        <f t="shared" si="1"/>
        <v>4889</v>
      </c>
      <c r="B5901" s="5" t="s">
        <v>5097</v>
      </c>
      <c r="C5901" s="6" t="s">
        <v>59</v>
      </c>
    </row>
    <row r="5902">
      <c r="A5902" s="7">
        <f t="shared" si="1"/>
        <v>4890</v>
      </c>
      <c r="B5902" s="8" t="s">
        <v>5098</v>
      </c>
      <c r="C5902" s="9" t="s">
        <v>530</v>
      </c>
    </row>
    <row r="5903">
      <c r="A5903" s="7">
        <f t="shared" si="1"/>
        <v>4891</v>
      </c>
      <c r="B5903" s="8" t="s">
        <v>5099</v>
      </c>
      <c r="C5903" s="9" t="s">
        <v>60</v>
      </c>
    </row>
    <row r="5904">
      <c r="A5904" s="7">
        <f t="shared" si="1"/>
        <v>4891</v>
      </c>
      <c r="B5904" s="8" t="s">
        <v>5099</v>
      </c>
      <c r="C5904" s="9" t="s">
        <v>142</v>
      </c>
    </row>
    <row r="5905">
      <c r="A5905" s="7">
        <f t="shared" si="1"/>
        <v>4892</v>
      </c>
      <c r="B5905" s="5" t="s">
        <v>5100</v>
      </c>
      <c r="C5905" s="6" t="s">
        <v>142</v>
      </c>
    </row>
    <row r="5906">
      <c r="A5906" s="7">
        <f t="shared" si="1"/>
        <v>4893</v>
      </c>
      <c r="B5906" s="5" t="s">
        <v>5101</v>
      </c>
      <c r="C5906" s="6" t="s">
        <v>153</v>
      </c>
    </row>
    <row r="5907">
      <c r="A5907" s="7">
        <f t="shared" si="1"/>
        <v>4893</v>
      </c>
      <c r="B5907" s="5" t="s">
        <v>5101</v>
      </c>
      <c r="C5907" s="6" t="s">
        <v>142</v>
      </c>
    </row>
    <row r="5908">
      <c r="A5908" s="7">
        <f t="shared" si="1"/>
        <v>4894</v>
      </c>
      <c r="B5908" s="5" t="s">
        <v>5102</v>
      </c>
      <c r="C5908" s="6" t="s">
        <v>142</v>
      </c>
    </row>
    <row r="5909">
      <c r="A5909" s="7">
        <f t="shared" si="1"/>
        <v>4895</v>
      </c>
      <c r="B5909" s="8" t="s">
        <v>5103</v>
      </c>
      <c r="C5909" s="9" t="s">
        <v>54</v>
      </c>
    </row>
    <row r="5910">
      <c r="A5910" s="7">
        <f t="shared" si="1"/>
        <v>4896</v>
      </c>
      <c r="B5910" s="8" t="s">
        <v>5104</v>
      </c>
      <c r="C5910" s="9" t="s">
        <v>56</v>
      </c>
    </row>
    <row r="5911">
      <c r="A5911" s="7">
        <f t="shared" si="1"/>
        <v>4897</v>
      </c>
      <c r="B5911" s="8" t="s">
        <v>5105</v>
      </c>
      <c r="C5911" s="9" t="s">
        <v>56</v>
      </c>
    </row>
    <row r="5912">
      <c r="A5912" s="7">
        <f t="shared" si="1"/>
        <v>4898</v>
      </c>
      <c r="B5912" s="8" t="s">
        <v>5106</v>
      </c>
      <c r="C5912" s="9" t="s">
        <v>56</v>
      </c>
    </row>
    <row r="5913">
      <c r="A5913" s="7">
        <f t="shared" si="1"/>
        <v>4899</v>
      </c>
      <c r="B5913" s="8" t="s">
        <v>5107</v>
      </c>
      <c r="C5913" s="9" t="s">
        <v>56</v>
      </c>
    </row>
    <row r="5914">
      <c r="A5914" s="7">
        <f t="shared" si="1"/>
        <v>4900</v>
      </c>
      <c r="B5914" s="8" t="s">
        <v>5108</v>
      </c>
      <c r="C5914" s="9" t="s">
        <v>56</v>
      </c>
    </row>
    <row r="5915">
      <c r="A5915" s="7">
        <f t="shared" si="1"/>
        <v>4901</v>
      </c>
      <c r="B5915" s="8" t="s">
        <v>5109</v>
      </c>
      <c r="C5915" s="6" t="s">
        <v>132</v>
      </c>
    </row>
    <row r="5916">
      <c r="A5916" s="7">
        <f t="shared" si="1"/>
        <v>4902</v>
      </c>
      <c r="B5916" s="8" t="s">
        <v>5110</v>
      </c>
      <c r="C5916" s="9" t="s">
        <v>530</v>
      </c>
    </row>
    <row r="5917">
      <c r="A5917" s="7">
        <f t="shared" si="1"/>
        <v>4903</v>
      </c>
      <c r="B5917" s="5" t="s">
        <v>5111</v>
      </c>
      <c r="C5917" s="6" t="s">
        <v>788</v>
      </c>
    </row>
    <row r="5918">
      <c r="A5918" s="7">
        <f t="shared" si="1"/>
        <v>4904</v>
      </c>
      <c r="B5918" s="8" t="s">
        <v>5112</v>
      </c>
      <c r="C5918" s="9" t="s">
        <v>733</v>
      </c>
    </row>
    <row r="5919">
      <c r="A5919" s="7">
        <f t="shared" si="1"/>
        <v>4905</v>
      </c>
      <c r="B5919" s="8" t="s">
        <v>5113</v>
      </c>
      <c r="C5919" s="9" t="s">
        <v>60</v>
      </c>
    </row>
    <row r="5920">
      <c r="A5920" s="7">
        <f t="shared" si="1"/>
        <v>4906</v>
      </c>
      <c r="B5920" s="5" t="s">
        <v>5114</v>
      </c>
      <c r="C5920" s="6" t="s">
        <v>32</v>
      </c>
    </row>
    <row r="5921">
      <c r="A5921" s="7">
        <f t="shared" si="1"/>
        <v>4907</v>
      </c>
      <c r="B5921" s="5" t="s">
        <v>5115</v>
      </c>
      <c r="C5921" s="6" t="s">
        <v>1267</v>
      </c>
    </row>
    <row r="5922">
      <c r="A5922" s="7">
        <f t="shared" si="1"/>
        <v>4908</v>
      </c>
      <c r="B5922" s="8" t="s">
        <v>5116</v>
      </c>
      <c r="C5922" s="9" t="s">
        <v>24</v>
      </c>
    </row>
    <row r="5923">
      <c r="A5923" s="7">
        <f t="shared" si="1"/>
        <v>4908</v>
      </c>
      <c r="B5923" s="8" t="s">
        <v>5116</v>
      </c>
      <c r="C5923" s="9" t="s">
        <v>25</v>
      </c>
    </row>
    <row r="5924">
      <c r="A5924" s="7">
        <f t="shared" si="1"/>
        <v>4908</v>
      </c>
      <c r="B5924" s="8" t="s">
        <v>5116</v>
      </c>
      <c r="C5924" s="9" t="s">
        <v>22</v>
      </c>
    </row>
    <row r="5925">
      <c r="A5925" s="7">
        <f t="shared" si="1"/>
        <v>4909</v>
      </c>
      <c r="B5925" s="8" t="s">
        <v>5117</v>
      </c>
      <c r="C5925" s="9" t="s">
        <v>24</v>
      </c>
    </row>
    <row r="5926">
      <c r="A5926" s="7">
        <f t="shared" si="1"/>
        <v>4910</v>
      </c>
      <c r="B5926" s="8" t="s">
        <v>5118</v>
      </c>
      <c r="C5926" s="9" t="s">
        <v>25</v>
      </c>
    </row>
    <row r="5927">
      <c r="A5927" s="7">
        <f t="shared" si="1"/>
        <v>4910</v>
      </c>
      <c r="B5927" s="8" t="s">
        <v>5118</v>
      </c>
      <c r="C5927" s="9" t="s">
        <v>24</v>
      </c>
    </row>
    <row r="5928">
      <c r="A5928" s="7">
        <f t="shared" si="1"/>
        <v>4910</v>
      </c>
      <c r="B5928" s="8" t="s">
        <v>5118</v>
      </c>
      <c r="C5928" s="6" t="s">
        <v>22</v>
      </c>
    </row>
    <row r="5929">
      <c r="A5929" s="7">
        <f t="shared" si="1"/>
        <v>4911</v>
      </c>
      <c r="B5929" s="5" t="s">
        <v>5119</v>
      </c>
      <c r="C5929" s="6" t="s">
        <v>97</v>
      </c>
    </row>
    <row r="5930">
      <c r="A5930" s="7">
        <f t="shared" si="1"/>
        <v>4912</v>
      </c>
      <c r="B5930" s="5" t="s">
        <v>5120</v>
      </c>
      <c r="C5930" s="6" t="s">
        <v>1221</v>
      </c>
    </row>
    <row r="5931">
      <c r="A5931" s="7">
        <f t="shared" si="1"/>
        <v>4913</v>
      </c>
      <c r="B5931" s="5" t="s">
        <v>5121</v>
      </c>
      <c r="C5931" s="6" t="s">
        <v>59</v>
      </c>
    </row>
    <row r="5932">
      <c r="A5932" s="7">
        <f t="shared" si="1"/>
        <v>4914</v>
      </c>
      <c r="B5932" s="8" t="s">
        <v>5122</v>
      </c>
      <c r="C5932" s="9" t="s">
        <v>1548</v>
      </c>
    </row>
    <row r="5933">
      <c r="A5933" s="7">
        <f t="shared" si="1"/>
        <v>4915</v>
      </c>
      <c r="B5933" s="8" t="s">
        <v>5123</v>
      </c>
      <c r="C5933" s="6" t="s">
        <v>629</v>
      </c>
    </row>
    <row r="5934">
      <c r="A5934" s="7">
        <f t="shared" si="1"/>
        <v>4916</v>
      </c>
      <c r="B5934" s="5" t="s">
        <v>5124</v>
      </c>
      <c r="C5934" s="6" t="s">
        <v>731</v>
      </c>
    </row>
    <row r="5935">
      <c r="A5935" s="7">
        <f t="shared" si="1"/>
        <v>4917</v>
      </c>
      <c r="B5935" s="5" t="s">
        <v>5125</v>
      </c>
      <c r="C5935" s="6" t="s">
        <v>731</v>
      </c>
    </row>
    <row r="5936">
      <c r="A5936" s="7">
        <f t="shared" si="1"/>
        <v>4918</v>
      </c>
      <c r="B5936" s="8" t="s">
        <v>5126</v>
      </c>
      <c r="C5936" s="9" t="s">
        <v>60</v>
      </c>
    </row>
    <row r="5937">
      <c r="A5937" s="7">
        <f t="shared" si="1"/>
        <v>4918</v>
      </c>
      <c r="B5937" s="8" t="s">
        <v>5126</v>
      </c>
      <c r="C5937" s="6" t="s">
        <v>788</v>
      </c>
    </row>
    <row r="5938">
      <c r="A5938" s="7">
        <f t="shared" si="1"/>
        <v>4919</v>
      </c>
      <c r="B5938" s="5" t="s">
        <v>5127</v>
      </c>
      <c r="C5938" s="6" t="s">
        <v>1585</v>
      </c>
    </row>
    <row r="5939">
      <c r="A5939" s="7">
        <f t="shared" si="1"/>
        <v>4920</v>
      </c>
      <c r="B5939" s="5" t="s">
        <v>5128</v>
      </c>
      <c r="C5939" s="6" t="s">
        <v>1120</v>
      </c>
    </row>
    <row r="5940">
      <c r="A5940" s="7">
        <f t="shared" si="1"/>
        <v>4921</v>
      </c>
      <c r="B5940" s="8" t="s">
        <v>5129</v>
      </c>
      <c r="C5940" s="9" t="s">
        <v>1548</v>
      </c>
    </row>
    <row r="5941">
      <c r="A5941" s="7">
        <f t="shared" si="1"/>
        <v>4922</v>
      </c>
      <c r="B5941" s="5" t="s">
        <v>5130</v>
      </c>
      <c r="C5941" s="6" t="s">
        <v>97</v>
      </c>
    </row>
    <row r="5942">
      <c r="A5942" s="7">
        <f t="shared" si="1"/>
        <v>4923</v>
      </c>
      <c r="B5942" s="5" t="s">
        <v>5131</v>
      </c>
      <c r="C5942" s="6" t="s">
        <v>267</v>
      </c>
    </row>
    <row r="5943">
      <c r="A5943" s="7">
        <f t="shared" si="1"/>
        <v>4923</v>
      </c>
      <c r="B5943" s="5" t="s">
        <v>5131</v>
      </c>
      <c r="C5943" s="6" t="s">
        <v>25</v>
      </c>
    </row>
    <row r="5944">
      <c r="A5944" s="7">
        <f t="shared" si="1"/>
        <v>4923</v>
      </c>
      <c r="B5944" s="5" t="s">
        <v>5131</v>
      </c>
      <c r="C5944" s="6" t="s">
        <v>24</v>
      </c>
    </row>
    <row r="5945">
      <c r="A5945" s="7">
        <f t="shared" si="1"/>
        <v>4924</v>
      </c>
      <c r="B5945" s="5" t="s">
        <v>5132</v>
      </c>
      <c r="C5945" s="6" t="s">
        <v>1221</v>
      </c>
    </row>
    <row r="5946">
      <c r="A5946" s="7">
        <f t="shared" si="1"/>
        <v>4925</v>
      </c>
      <c r="B5946" s="8" t="s">
        <v>5133</v>
      </c>
      <c r="C5946" s="9" t="s">
        <v>722</v>
      </c>
    </row>
    <row r="5947">
      <c r="A5947" s="7">
        <f t="shared" si="1"/>
        <v>4926</v>
      </c>
      <c r="B5947" s="5" t="s">
        <v>5134</v>
      </c>
      <c r="C5947" s="6" t="s">
        <v>1324</v>
      </c>
    </row>
    <row r="5948">
      <c r="A5948" s="7">
        <f t="shared" si="1"/>
        <v>4927</v>
      </c>
      <c r="B5948" s="5" t="s">
        <v>5135</v>
      </c>
      <c r="C5948" s="6" t="s">
        <v>59</v>
      </c>
    </row>
    <row r="5949">
      <c r="A5949" s="7">
        <f t="shared" si="1"/>
        <v>4927</v>
      </c>
      <c r="B5949" s="5" t="s">
        <v>5135</v>
      </c>
      <c r="C5949" s="6" t="s">
        <v>142</v>
      </c>
    </row>
    <row r="5950">
      <c r="A5950" s="7">
        <f t="shared" si="1"/>
        <v>4928</v>
      </c>
      <c r="B5950" s="5" t="s">
        <v>5136</v>
      </c>
      <c r="C5950" s="6" t="s">
        <v>1376</v>
      </c>
    </row>
    <row r="5951">
      <c r="A5951" s="7">
        <f t="shared" si="1"/>
        <v>4929</v>
      </c>
      <c r="B5951" s="5" t="s">
        <v>5137</v>
      </c>
      <c r="C5951" s="6" t="s">
        <v>681</v>
      </c>
    </row>
    <row r="5952">
      <c r="A5952" s="7">
        <f t="shared" si="1"/>
        <v>4930</v>
      </c>
      <c r="B5952" s="8" t="s">
        <v>5138</v>
      </c>
      <c r="C5952" s="9" t="s">
        <v>64</v>
      </c>
    </row>
    <row r="5953">
      <c r="A5953" s="7">
        <f t="shared" si="1"/>
        <v>4931</v>
      </c>
      <c r="B5953" s="8" t="s">
        <v>5139</v>
      </c>
      <c r="C5953" s="6" t="s">
        <v>1371</v>
      </c>
    </row>
    <row r="5954">
      <c r="A5954" s="7">
        <f t="shared" si="1"/>
        <v>4931</v>
      </c>
      <c r="B5954" s="8" t="s">
        <v>5139</v>
      </c>
      <c r="C5954" s="6" t="s">
        <v>20</v>
      </c>
    </row>
    <row r="5955">
      <c r="A5955" s="7">
        <f t="shared" si="1"/>
        <v>4932</v>
      </c>
      <c r="B5955" s="8" t="s">
        <v>5140</v>
      </c>
      <c r="C5955" s="9" t="s">
        <v>76</v>
      </c>
    </row>
    <row r="5956">
      <c r="A5956" s="7">
        <f t="shared" si="1"/>
        <v>4933</v>
      </c>
      <c r="B5956" s="8" t="s">
        <v>5141</v>
      </c>
      <c r="C5956" s="9" t="s">
        <v>547</v>
      </c>
    </row>
    <row r="5957">
      <c r="A5957" s="7">
        <f t="shared" si="1"/>
        <v>4934</v>
      </c>
      <c r="B5957" s="8" t="s">
        <v>5142</v>
      </c>
      <c r="C5957" s="9" t="s">
        <v>547</v>
      </c>
    </row>
    <row r="5958">
      <c r="A5958" s="7">
        <f t="shared" si="1"/>
        <v>4935</v>
      </c>
      <c r="B5958" s="5" t="s">
        <v>5143</v>
      </c>
      <c r="C5958" s="6" t="s">
        <v>1279</v>
      </c>
    </row>
    <row r="5959">
      <c r="A5959" s="7">
        <f t="shared" si="1"/>
        <v>4936</v>
      </c>
      <c r="B5959" s="5" t="s">
        <v>5144</v>
      </c>
      <c r="C5959" s="6" t="s">
        <v>1394</v>
      </c>
    </row>
    <row r="5960">
      <c r="A5960" s="7">
        <f t="shared" si="1"/>
        <v>4937</v>
      </c>
      <c r="B5960" s="5" t="s">
        <v>5145</v>
      </c>
      <c r="C5960" s="6" t="s">
        <v>4</v>
      </c>
    </row>
    <row r="5961">
      <c r="A5961" s="7">
        <f t="shared" si="1"/>
        <v>4938</v>
      </c>
      <c r="B5961" s="5" t="s">
        <v>5146</v>
      </c>
      <c r="C5961" s="6" t="s">
        <v>34</v>
      </c>
    </row>
    <row r="5962">
      <c r="A5962" s="7">
        <f t="shared" si="1"/>
        <v>4939</v>
      </c>
      <c r="B5962" s="8" t="s">
        <v>5147</v>
      </c>
      <c r="C5962" s="9" t="s">
        <v>547</v>
      </c>
    </row>
    <row r="5963">
      <c r="A5963" s="7">
        <f t="shared" si="1"/>
        <v>4940</v>
      </c>
      <c r="B5963" s="8" t="s">
        <v>5148</v>
      </c>
      <c r="C5963" s="6" t="s">
        <v>313</v>
      </c>
    </row>
    <row r="5964">
      <c r="A5964" s="7">
        <f t="shared" si="1"/>
        <v>4941</v>
      </c>
      <c r="B5964" s="5" t="s">
        <v>5149</v>
      </c>
      <c r="C5964" s="6" t="s">
        <v>939</v>
      </c>
    </row>
    <row r="5965">
      <c r="A5965" s="7">
        <f t="shared" si="1"/>
        <v>4942</v>
      </c>
      <c r="B5965" s="12" t="s">
        <v>5150</v>
      </c>
      <c r="C5965" s="13" t="s">
        <v>420</v>
      </c>
    </row>
    <row r="5966">
      <c r="A5966" s="7">
        <f t="shared" si="1"/>
        <v>4943</v>
      </c>
      <c r="B5966" s="5" t="s">
        <v>5151</v>
      </c>
      <c r="C5966" s="6" t="s">
        <v>20</v>
      </c>
    </row>
    <row r="5967">
      <c r="A5967" s="7">
        <f t="shared" si="1"/>
        <v>4944</v>
      </c>
      <c r="B5967" s="12" t="s">
        <v>5152</v>
      </c>
      <c r="C5967" s="13" t="s">
        <v>420</v>
      </c>
    </row>
    <row r="5968">
      <c r="A5968" s="7">
        <f t="shared" si="1"/>
        <v>4945</v>
      </c>
      <c r="B5968" s="12" t="s">
        <v>5153</v>
      </c>
      <c r="C5968" s="13" t="s">
        <v>420</v>
      </c>
    </row>
    <row r="5969">
      <c r="A5969" s="7">
        <f t="shared" si="1"/>
        <v>4946</v>
      </c>
      <c r="B5969" s="5" t="s">
        <v>5154</v>
      </c>
      <c r="C5969" s="6" t="s">
        <v>785</v>
      </c>
    </row>
    <row r="5970">
      <c r="A5970" s="7">
        <f t="shared" si="1"/>
        <v>4947</v>
      </c>
      <c r="B5970" s="12" t="s">
        <v>5155</v>
      </c>
      <c r="C5970" s="13" t="s">
        <v>420</v>
      </c>
    </row>
    <row r="5971">
      <c r="A5971" s="7">
        <f t="shared" si="1"/>
        <v>4948</v>
      </c>
      <c r="B5971" s="12" t="s">
        <v>5156</v>
      </c>
      <c r="C5971" s="13" t="s">
        <v>420</v>
      </c>
    </row>
    <row r="5972">
      <c r="A5972" s="7">
        <f t="shared" si="1"/>
        <v>4949</v>
      </c>
      <c r="B5972" s="5" t="s">
        <v>5157</v>
      </c>
      <c r="C5972" s="6" t="s">
        <v>420</v>
      </c>
    </row>
    <row r="5973">
      <c r="A5973" s="7">
        <f t="shared" si="1"/>
        <v>4950</v>
      </c>
      <c r="B5973" s="5" t="s">
        <v>5158</v>
      </c>
      <c r="C5973" s="6" t="s">
        <v>420</v>
      </c>
    </row>
    <row r="5974">
      <c r="A5974" s="7">
        <f t="shared" si="1"/>
        <v>4951</v>
      </c>
      <c r="B5974" s="5" t="s">
        <v>5159</v>
      </c>
      <c r="C5974" s="6" t="s">
        <v>420</v>
      </c>
    </row>
    <row r="5975">
      <c r="A5975" s="7">
        <f t="shared" si="1"/>
        <v>4952</v>
      </c>
      <c r="B5975" s="5" t="s">
        <v>5160</v>
      </c>
      <c r="C5975" s="6" t="s">
        <v>420</v>
      </c>
    </row>
    <row r="5976">
      <c r="A5976" s="7">
        <f t="shared" si="1"/>
        <v>4953</v>
      </c>
      <c r="B5976" s="5" t="s">
        <v>5161</v>
      </c>
      <c r="C5976" s="6" t="s">
        <v>788</v>
      </c>
    </row>
    <row r="5977">
      <c r="A5977" s="7">
        <f t="shared" si="1"/>
        <v>4954</v>
      </c>
      <c r="B5977" s="12" t="s">
        <v>5162</v>
      </c>
      <c r="C5977" s="13" t="s">
        <v>420</v>
      </c>
    </row>
    <row r="5978">
      <c r="A5978" s="7">
        <f t="shared" si="1"/>
        <v>4955</v>
      </c>
      <c r="B5978" s="5" t="s">
        <v>5163</v>
      </c>
      <c r="C5978" s="6" t="s">
        <v>1378</v>
      </c>
    </row>
    <row r="5979">
      <c r="A5979" s="7">
        <f t="shared" si="1"/>
        <v>4956</v>
      </c>
      <c r="B5979" s="5" t="s">
        <v>5164</v>
      </c>
      <c r="C5979" s="6" t="s">
        <v>1207</v>
      </c>
    </row>
    <row r="5980">
      <c r="A5980" s="7">
        <f t="shared" si="1"/>
        <v>4957</v>
      </c>
      <c r="B5980" s="8" t="s">
        <v>5165</v>
      </c>
      <c r="C5980" s="9" t="s">
        <v>10</v>
      </c>
    </row>
    <row r="5981">
      <c r="A5981" s="7">
        <f t="shared" si="1"/>
        <v>4957</v>
      </c>
      <c r="B5981" s="8" t="s">
        <v>5165</v>
      </c>
      <c r="C5981" s="9" t="s">
        <v>60</v>
      </c>
    </row>
    <row r="5982">
      <c r="A5982" s="7">
        <f t="shared" si="1"/>
        <v>4958</v>
      </c>
      <c r="B5982" s="8" t="s">
        <v>5166</v>
      </c>
      <c r="C5982" s="9" t="s">
        <v>547</v>
      </c>
    </row>
    <row r="5983">
      <c r="A5983" s="7">
        <f t="shared" si="1"/>
        <v>4959</v>
      </c>
      <c r="B5983" s="8" t="s">
        <v>5167</v>
      </c>
      <c r="C5983" s="9" t="s">
        <v>818</v>
      </c>
    </row>
    <row r="5984">
      <c r="A5984" s="7">
        <f t="shared" si="1"/>
        <v>4960</v>
      </c>
      <c r="B5984" s="8" t="s">
        <v>5168</v>
      </c>
      <c r="C5984" s="6" t="s">
        <v>132</v>
      </c>
    </row>
    <row r="5985">
      <c r="A5985" s="7">
        <f t="shared" si="1"/>
        <v>4961</v>
      </c>
      <c r="B5985" s="8" t="s">
        <v>5169</v>
      </c>
      <c r="C5985" s="9" t="s">
        <v>815</v>
      </c>
    </row>
    <row r="5986">
      <c r="A5986" s="7">
        <f t="shared" si="1"/>
        <v>4962</v>
      </c>
      <c r="B5986" s="5" t="s">
        <v>5170</v>
      </c>
      <c r="C5986" s="6" t="s">
        <v>1316</v>
      </c>
    </row>
    <row r="5987">
      <c r="A5987" s="7">
        <f t="shared" si="1"/>
        <v>4963</v>
      </c>
      <c r="B5987" s="8" t="s">
        <v>5171</v>
      </c>
      <c r="C5987" s="6" t="s">
        <v>150</v>
      </c>
    </row>
    <row r="5988">
      <c r="A5988" s="7">
        <f t="shared" si="1"/>
        <v>4964</v>
      </c>
      <c r="B5988" s="8" t="s">
        <v>5172</v>
      </c>
      <c r="C5988" s="9" t="s">
        <v>142</v>
      </c>
    </row>
    <row r="5989">
      <c r="A5989" s="7">
        <f t="shared" si="1"/>
        <v>4965</v>
      </c>
      <c r="B5989" s="5" t="s">
        <v>5173</v>
      </c>
      <c r="C5989" s="6" t="s">
        <v>1221</v>
      </c>
    </row>
    <row r="5990">
      <c r="A5990" s="7">
        <f t="shared" si="1"/>
        <v>4966</v>
      </c>
      <c r="B5990" s="5" t="s">
        <v>5174</v>
      </c>
      <c r="C5990" s="6" t="s">
        <v>798</v>
      </c>
    </row>
    <row r="5991">
      <c r="A5991" s="7">
        <f t="shared" si="1"/>
        <v>4967</v>
      </c>
      <c r="B5991" s="12" t="s">
        <v>5175</v>
      </c>
      <c r="C5991" s="13" t="s">
        <v>420</v>
      </c>
    </row>
    <row r="5992">
      <c r="A5992" s="7">
        <f t="shared" si="1"/>
        <v>4968</v>
      </c>
      <c r="B5992" s="12" t="s">
        <v>5176</v>
      </c>
      <c r="C5992" s="13" t="s">
        <v>420</v>
      </c>
    </row>
    <row r="5993">
      <c r="A5993" s="7">
        <f t="shared" si="1"/>
        <v>4969</v>
      </c>
      <c r="B5993" s="12" t="s">
        <v>5177</v>
      </c>
      <c r="C5993" s="13" t="s">
        <v>420</v>
      </c>
    </row>
    <row r="5994">
      <c r="A5994" s="7">
        <f t="shared" si="1"/>
        <v>4970</v>
      </c>
      <c r="B5994" s="12" t="s">
        <v>5178</v>
      </c>
      <c r="C5994" s="13" t="s">
        <v>420</v>
      </c>
    </row>
    <row r="5995">
      <c r="A5995" s="7">
        <f t="shared" si="1"/>
        <v>4971</v>
      </c>
      <c r="B5995" s="5" t="s">
        <v>5179</v>
      </c>
      <c r="C5995" s="6" t="s">
        <v>196</v>
      </c>
    </row>
    <row r="5996">
      <c r="A5996" s="7">
        <f t="shared" si="1"/>
        <v>4972</v>
      </c>
      <c r="B5996" s="5" t="s">
        <v>5180</v>
      </c>
      <c r="C5996" s="6" t="s">
        <v>939</v>
      </c>
    </row>
    <row r="5997">
      <c r="A5997" s="7">
        <f t="shared" si="1"/>
        <v>4973</v>
      </c>
      <c r="B5997" s="5" t="s">
        <v>5181</v>
      </c>
      <c r="C5997" s="6" t="s">
        <v>367</v>
      </c>
    </row>
    <row r="5998">
      <c r="A5998" s="7">
        <f t="shared" si="1"/>
        <v>4974</v>
      </c>
      <c r="B5998" s="5" t="s">
        <v>5182</v>
      </c>
      <c r="C5998" s="6" t="s">
        <v>59</v>
      </c>
    </row>
    <row r="5999">
      <c r="A5999" s="7">
        <f t="shared" si="1"/>
        <v>4975</v>
      </c>
      <c r="B5999" s="5" t="s">
        <v>5183</v>
      </c>
      <c r="C5999" s="6" t="s">
        <v>20</v>
      </c>
    </row>
    <row r="6000">
      <c r="A6000" s="7">
        <f t="shared" si="1"/>
        <v>4976</v>
      </c>
      <c r="B6000" s="5" t="s">
        <v>5184</v>
      </c>
      <c r="C6000" s="6" t="s">
        <v>59</v>
      </c>
    </row>
    <row r="6001">
      <c r="A6001" s="7">
        <f t="shared" si="1"/>
        <v>4977</v>
      </c>
      <c r="B6001" s="5" t="s">
        <v>5185</v>
      </c>
      <c r="C6001" s="6" t="s">
        <v>59</v>
      </c>
    </row>
    <row r="6002">
      <c r="A6002" s="7">
        <f t="shared" si="1"/>
        <v>4978</v>
      </c>
      <c r="B6002" s="5" t="s">
        <v>5186</v>
      </c>
      <c r="C6002" s="6" t="s">
        <v>420</v>
      </c>
    </row>
    <row r="6003">
      <c r="A6003" s="7">
        <f t="shared" si="1"/>
        <v>4979</v>
      </c>
      <c r="B6003" s="12" t="s">
        <v>5187</v>
      </c>
      <c r="C6003" s="13" t="s">
        <v>420</v>
      </c>
    </row>
    <row r="6004">
      <c r="A6004" s="7">
        <f t="shared" si="1"/>
        <v>4980</v>
      </c>
      <c r="B6004" s="5" t="s">
        <v>5188</v>
      </c>
      <c r="C6004" s="6" t="s">
        <v>59</v>
      </c>
    </row>
    <row r="6005">
      <c r="A6005" s="7">
        <f t="shared" si="1"/>
        <v>4980</v>
      </c>
      <c r="B6005" s="5" t="s">
        <v>5188</v>
      </c>
      <c r="C6005" s="6" t="s">
        <v>150</v>
      </c>
    </row>
    <row r="6006">
      <c r="A6006" s="7">
        <f t="shared" si="1"/>
        <v>4981</v>
      </c>
      <c r="B6006" s="12" t="s">
        <v>5189</v>
      </c>
      <c r="C6006" s="13" t="s">
        <v>420</v>
      </c>
    </row>
    <row r="6007">
      <c r="A6007" s="7">
        <f t="shared" si="1"/>
        <v>4982</v>
      </c>
      <c r="B6007" s="5" t="s">
        <v>5190</v>
      </c>
      <c r="C6007" s="6" t="s">
        <v>362</v>
      </c>
    </row>
    <row r="6008">
      <c r="A6008" s="7">
        <f t="shared" si="1"/>
        <v>4982</v>
      </c>
      <c r="B6008" s="8" t="s">
        <v>5190</v>
      </c>
      <c r="C6008" s="9" t="s">
        <v>614</v>
      </c>
    </row>
    <row r="6009">
      <c r="A6009" s="7">
        <f t="shared" si="1"/>
        <v>4983</v>
      </c>
      <c r="B6009" s="8" t="s">
        <v>5191</v>
      </c>
      <c r="C6009" s="9" t="s">
        <v>177</v>
      </c>
    </row>
    <row r="6010">
      <c r="A6010" s="7">
        <f t="shared" si="1"/>
        <v>4984</v>
      </c>
      <c r="B6010" s="8" t="s">
        <v>5192</v>
      </c>
      <c r="C6010" s="9" t="s">
        <v>530</v>
      </c>
    </row>
    <row r="6011">
      <c r="A6011" s="7">
        <f t="shared" si="1"/>
        <v>4985</v>
      </c>
      <c r="B6011" s="5" t="s">
        <v>5193</v>
      </c>
      <c r="C6011" s="6" t="s">
        <v>1207</v>
      </c>
    </row>
    <row r="6012">
      <c r="A6012" s="7">
        <f t="shared" si="1"/>
        <v>4986</v>
      </c>
      <c r="B6012" s="5" t="s">
        <v>5194</v>
      </c>
      <c r="C6012" s="6" t="s">
        <v>365</v>
      </c>
    </row>
    <row r="6013">
      <c r="A6013" s="7">
        <f t="shared" si="1"/>
        <v>4987</v>
      </c>
      <c r="B6013" s="8" t="s">
        <v>5195</v>
      </c>
      <c r="C6013" s="6" t="s">
        <v>132</v>
      </c>
    </row>
    <row r="6014">
      <c r="A6014" s="7">
        <f t="shared" si="1"/>
        <v>4988</v>
      </c>
      <c r="B6014" s="5" t="s">
        <v>5196</v>
      </c>
      <c r="C6014" s="6" t="s">
        <v>731</v>
      </c>
    </row>
    <row r="6015">
      <c r="A6015" s="7">
        <f t="shared" si="1"/>
        <v>4989</v>
      </c>
      <c r="B6015" s="8" t="s">
        <v>5197</v>
      </c>
      <c r="C6015" s="9" t="s">
        <v>46</v>
      </c>
    </row>
    <row r="6016">
      <c r="A6016" s="7">
        <f t="shared" si="1"/>
        <v>4990</v>
      </c>
      <c r="B6016" s="8" t="s">
        <v>5198</v>
      </c>
      <c r="C6016" s="9" t="s">
        <v>42</v>
      </c>
    </row>
    <row r="6017">
      <c r="A6017" s="7">
        <f t="shared" si="1"/>
        <v>4991</v>
      </c>
      <c r="B6017" s="8" t="s">
        <v>5199</v>
      </c>
      <c r="C6017" s="9" t="s">
        <v>722</v>
      </c>
    </row>
    <row r="6018">
      <c r="A6018" s="7">
        <f t="shared" si="1"/>
        <v>4992</v>
      </c>
      <c r="B6018" s="8" t="s">
        <v>5200</v>
      </c>
      <c r="C6018" s="9" t="s">
        <v>188</v>
      </c>
    </row>
    <row r="6019">
      <c r="A6019" s="7">
        <f t="shared" si="1"/>
        <v>4993</v>
      </c>
      <c r="B6019" s="5" t="s">
        <v>5201</v>
      </c>
      <c r="C6019" s="6" t="s">
        <v>437</v>
      </c>
    </row>
    <row r="6020">
      <c r="A6020" s="7">
        <f t="shared" si="1"/>
        <v>4994</v>
      </c>
      <c r="B6020" s="5" t="s">
        <v>5202</v>
      </c>
      <c r="C6020" s="6" t="s">
        <v>356</v>
      </c>
    </row>
    <row r="6021">
      <c r="A6021" s="7">
        <f t="shared" si="1"/>
        <v>4994</v>
      </c>
      <c r="B6021" s="8" t="s">
        <v>5202</v>
      </c>
      <c r="C6021" s="9" t="s">
        <v>815</v>
      </c>
    </row>
    <row r="6022">
      <c r="A6022" s="7">
        <f t="shared" si="1"/>
        <v>4995</v>
      </c>
      <c r="B6022" s="5" t="s">
        <v>5203</v>
      </c>
      <c r="C6022" s="6" t="s">
        <v>365</v>
      </c>
    </row>
    <row r="6023">
      <c r="A6023" s="7">
        <f t="shared" si="1"/>
        <v>4996</v>
      </c>
      <c r="B6023" s="8" t="s">
        <v>5204</v>
      </c>
      <c r="C6023" s="9" t="s">
        <v>56</v>
      </c>
    </row>
    <row r="6024">
      <c r="A6024" s="7">
        <f t="shared" si="1"/>
        <v>4997</v>
      </c>
      <c r="B6024" s="5" t="s">
        <v>5205</v>
      </c>
      <c r="C6024" s="6" t="s">
        <v>656</v>
      </c>
    </row>
    <row r="6025">
      <c r="A6025" s="7">
        <f t="shared" si="1"/>
        <v>4998</v>
      </c>
      <c r="B6025" s="5" t="s">
        <v>5206</v>
      </c>
      <c r="C6025" s="6" t="s">
        <v>324</v>
      </c>
    </row>
    <row r="6026">
      <c r="A6026" s="7">
        <f t="shared" si="1"/>
        <v>4998</v>
      </c>
      <c r="B6026" s="5" t="s">
        <v>5206</v>
      </c>
      <c r="C6026" s="6" t="s">
        <v>313</v>
      </c>
    </row>
    <row r="6027">
      <c r="A6027" s="7">
        <f t="shared" si="1"/>
        <v>4999</v>
      </c>
      <c r="B6027" s="5" t="s">
        <v>5207</v>
      </c>
      <c r="C6027" s="6" t="s">
        <v>714</v>
      </c>
    </row>
    <row r="6028">
      <c r="A6028" s="7">
        <f t="shared" si="1"/>
        <v>5000</v>
      </c>
      <c r="B6028" s="5" t="s">
        <v>5208</v>
      </c>
      <c r="C6028" s="6" t="s">
        <v>326</v>
      </c>
    </row>
    <row r="6029">
      <c r="A6029" s="7">
        <f t="shared" si="1"/>
        <v>5001</v>
      </c>
      <c r="B6029" s="8" t="s">
        <v>5209</v>
      </c>
      <c r="C6029" s="9" t="s">
        <v>60</v>
      </c>
    </row>
    <row r="6030">
      <c r="A6030" s="7">
        <f t="shared" si="1"/>
        <v>5002</v>
      </c>
      <c r="B6030" s="8" t="s">
        <v>5210</v>
      </c>
      <c r="C6030" s="6" t="s">
        <v>1054</v>
      </c>
    </row>
    <row r="6031">
      <c r="A6031" s="7">
        <f t="shared" si="1"/>
        <v>5002</v>
      </c>
      <c r="B6031" s="8" t="s">
        <v>5210</v>
      </c>
      <c r="C6031" s="9" t="s">
        <v>60</v>
      </c>
    </row>
    <row r="6032">
      <c r="A6032" s="7">
        <f t="shared" si="1"/>
        <v>5003</v>
      </c>
      <c r="B6032" s="5" t="s">
        <v>5211</v>
      </c>
      <c r="C6032" s="6" t="s">
        <v>1450</v>
      </c>
    </row>
    <row r="6033">
      <c r="A6033" s="7">
        <f t="shared" si="1"/>
        <v>5004</v>
      </c>
      <c r="B6033" s="12" t="s">
        <v>5212</v>
      </c>
      <c r="C6033" s="13" t="s">
        <v>420</v>
      </c>
    </row>
    <row r="6034">
      <c r="A6034" s="7">
        <f t="shared" si="1"/>
        <v>5005</v>
      </c>
      <c r="B6034" s="12" t="s">
        <v>5213</v>
      </c>
      <c r="C6034" s="13" t="s">
        <v>420</v>
      </c>
    </row>
    <row r="6035">
      <c r="A6035" s="7">
        <f t="shared" si="1"/>
        <v>5006</v>
      </c>
      <c r="B6035" s="5" t="s">
        <v>5214</v>
      </c>
      <c r="C6035" s="6" t="s">
        <v>714</v>
      </c>
    </row>
    <row r="6036">
      <c r="A6036" s="7">
        <f t="shared" si="1"/>
        <v>5007</v>
      </c>
      <c r="B6036" s="5" t="s">
        <v>5215</v>
      </c>
      <c r="C6036" s="6" t="s">
        <v>59</v>
      </c>
    </row>
    <row r="6037">
      <c r="A6037" s="7">
        <f t="shared" si="1"/>
        <v>5008</v>
      </c>
      <c r="B6037" s="8" t="s">
        <v>5216</v>
      </c>
      <c r="C6037" s="9" t="s">
        <v>530</v>
      </c>
    </row>
    <row r="6038">
      <c r="A6038" s="7">
        <f t="shared" si="1"/>
        <v>5009</v>
      </c>
      <c r="B6038" s="8" t="s">
        <v>5217</v>
      </c>
      <c r="C6038" s="6" t="s">
        <v>132</v>
      </c>
    </row>
    <row r="6039">
      <c r="A6039" s="7">
        <f t="shared" si="1"/>
        <v>5010</v>
      </c>
      <c r="B6039" s="8" t="s">
        <v>5218</v>
      </c>
      <c r="C6039" s="9" t="s">
        <v>64</v>
      </c>
    </row>
    <row r="6040">
      <c r="A6040" s="7">
        <f t="shared" si="1"/>
        <v>5011</v>
      </c>
      <c r="B6040" s="8" t="s">
        <v>5219</v>
      </c>
      <c r="C6040" s="9" t="s">
        <v>722</v>
      </c>
    </row>
    <row r="6041">
      <c r="A6041" s="7">
        <f t="shared" si="1"/>
        <v>5012</v>
      </c>
      <c r="B6041" s="8" t="s">
        <v>5220</v>
      </c>
      <c r="C6041" s="9" t="s">
        <v>874</v>
      </c>
    </row>
    <row r="6042">
      <c r="A6042" s="7">
        <f t="shared" si="1"/>
        <v>5013</v>
      </c>
      <c r="B6042" s="8" t="s">
        <v>5221</v>
      </c>
      <c r="C6042" s="9" t="s">
        <v>874</v>
      </c>
    </row>
    <row r="6043">
      <c r="A6043" s="7">
        <f t="shared" si="1"/>
        <v>5014</v>
      </c>
      <c r="B6043" s="8" t="s">
        <v>5222</v>
      </c>
      <c r="C6043" s="9" t="s">
        <v>142</v>
      </c>
    </row>
    <row r="6044">
      <c r="A6044" s="7">
        <f t="shared" si="1"/>
        <v>5015</v>
      </c>
      <c r="B6044" s="8" t="s">
        <v>5223</v>
      </c>
      <c r="C6044" s="9" t="s">
        <v>530</v>
      </c>
    </row>
    <row r="6045">
      <c r="A6045" s="7">
        <f t="shared" si="1"/>
        <v>5016</v>
      </c>
      <c r="B6045" s="8" t="s">
        <v>5224</v>
      </c>
      <c r="C6045" s="6" t="s">
        <v>132</v>
      </c>
    </row>
    <row r="6046">
      <c r="A6046" s="7">
        <f t="shared" si="1"/>
        <v>5017</v>
      </c>
      <c r="B6046" s="5" t="s">
        <v>5225</v>
      </c>
      <c r="C6046" s="6" t="s">
        <v>393</v>
      </c>
    </row>
    <row r="6047">
      <c r="A6047" s="7">
        <f t="shared" si="1"/>
        <v>5018</v>
      </c>
      <c r="B6047" s="8" t="s">
        <v>5226</v>
      </c>
      <c r="C6047" s="6" t="s">
        <v>59</v>
      </c>
    </row>
    <row r="6048">
      <c r="A6048" s="7">
        <f t="shared" si="1"/>
        <v>5018</v>
      </c>
      <c r="B6048" s="8" t="s">
        <v>5226</v>
      </c>
      <c r="C6048" s="9" t="s">
        <v>60</v>
      </c>
    </row>
    <row r="6049">
      <c r="A6049" s="7">
        <f t="shared" si="1"/>
        <v>5019</v>
      </c>
      <c r="B6049" s="5" t="s">
        <v>5227</v>
      </c>
      <c r="C6049" s="6" t="s">
        <v>328</v>
      </c>
    </row>
    <row r="6050">
      <c r="A6050" s="7">
        <f t="shared" si="1"/>
        <v>5020</v>
      </c>
      <c r="B6050" s="5" t="s">
        <v>5228</v>
      </c>
      <c r="C6050" s="6" t="s">
        <v>1260</v>
      </c>
    </row>
    <row r="6051">
      <c r="A6051" s="7">
        <f t="shared" si="1"/>
        <v>5021</v>
      </c>
      <c r="B6051" s="5" t="s">
        <v>5229</v>
      </c>
      <c r="C6051" s="6" t="s">
        <v>603</v>
      </c>
    </row>
    <row r="6052">
      <c r="A6052" s="7">
        <f t="shared" si="1"/>
        <v>5022</v>
      </c>
      <c r="B6052" s="5" t="s">
        <v>5230</v>
      </c>
      <c r="C6052" s="6" t="s">
        <v>1120</v>
      </c>
    </row>
    <row r="6053">
      <c r="A6053" s="7">
        <f t="shared" si="1"/>
        <v>5023</v>
      </c>
      <c r="B6053" s="8" t="s">
        <v>5231</v>
      </c>
      <c r="C6053" s="9" t="s">
        <v>64</v>
      </c>
    </row>
    <row r="6054">
      <c r="A6054" s="7">
        <f t="shared" si="1"/>
        <v>5024</v>
      </c>
      <c r="B6054" s="8" t="s">
        <v>5232</v>
      </c>
      <c r="C6054" s="9" t="s">
        <v>733</v>
      </c>
    </row>
    <row r="6055">
      <c r="A6055" s="7">
        <f t="shared" si="1"/>
        <v>5025</v>
      </c>
      <c r="B6055" s="5" t="s">
        <v>5233</v>
      </c>
      <c r="C6055" s="6" t="s">
        <v>785</v>
      </c>
    </row>
    <row r="6056">
      <c r="A6056" s="7">
        <f t="shared" si="1"/>
        <v>5026</v>
      </c>
      <c r="B6056" s="8" t="s">
        <v>5234</v>
      </c>
      <c r="C6056" s="6" t="s">
        <v>32</v>
      </c>
    </row>
    <row r="6057">
      <c r="A6057" s="7">
        <f t="shared" si="1"/>
        <v>5027</v>
      </c>
      <c r="B6057" s="8" t="s">
        <v>5235</v>
      </c>
      <c r="C6057" s="9" t="s">
        <v>547</v>
      </c>
    </row>
    <row r="6058">
      <c r="A6058" s="7">
        <f t="shared" si="1"/>
        <v>5028</v>
      </c>
      <c r="B6058" s="8" t="s">
        <v>5236</v>
      </c>
      <c r="C6058" s="9" t="s">
        <v>547</v>
      </c>
    </row>
    <row r="6059">
      <c r="A6059" s="7">
        <f t="shared" si="1"/>
        <v>5028</v>
      </c>
      <c r="B6059" s="8" t="s">
        <v>5236</v>
      </c>
      <c r="C6059" s="9" t="s">
        <v>40</v>
      </c>
    </row>
    <row r="6060">
      <c r="A6060" s="7">
        <f t="shared" si="1"/>
        <v>5029</v>
      </c>
      <c r="B6060" s="5" t="s">
        <v>5237</v>
      </c>
      <c r="C6060" s="6" t="s">
        <v>471</v>
      </c>
    </row>
    <row r="6061">
      <c r="A6061" s="7">
        <f t="shared" si="1"/>
        <v>5030</v>
      </c>
      <c r="B6061" s="5" t="s">
        <v>5238</v>
      </c>
      <c r="C6061" s="6" t="s">
        <v>471</v>
      </c>
    </row>
    <row r="6062">
      <c r="A6062" s="7">
        <f t="shared" si="1"/>
        <v>5031</v>
      </c>
      <c r="B6062" s="5" t="s">
        <v>5239</v>
      </c>
      <c r="C6062" s="6" t="s">
        <v>27</v>
      </c>
    </row>
    <row r="6063">
      <c r="A6063" s="7">
        <f t="shared" si="1"/>
        <v>5032</v>
      </c>
      <c r="B6063" s="5" t="s">
        <v>5240</v>
      </c>
      <c r="C6063" s="6" t="s">
        <v>547</v>
      </c>
    </row>
    <row r="6064">
      <c r="A6064" s="7">
        <f t="shared" si="1"/>
        <v>5032</v>
      </c>
      <c r="B6064" s="5" t="s">
        <v>5240</v>
      </c>
      <c r="C6064" s="6" t="s">
        <v>1290</v>
      </c>
    </row>
    <row r="6065">
      <c r="A6065" s="7">
        <f t="shared" si="1"/>
        <v>5033</v>
      </c>
      <c r="B6065" s="5" t="s">
        <v>5241</v>
      </c>
      <c r="C6065" s="6" t="s">
        <v>1450</v>
      </c>
    </row>
    <row r="6066">
      <c r="A6066" s="7">
        <f t="shared" si="1"/>
        <v>5034</v>
      </c>
      <c r="B6066" s="5" t="s">
        <v>5242</v>
      </c>
      <c r="C6066" s="6" t="s">
        <v>785</v>
      </c>
    </row>
    <row r="6067">
      <c r="A6067" s="7">
        <f t="shared" si="1"/>
        <v>5035</v>
      </c>
      <c r="B6067" s="5" t="s">
        <v>5243</v>
      </c>
      <c r="C6067" s="6" t="s">
        <v>1450</v>
      </c>
    </row>
    <row r="6068">
      <c r="A6068" s="7">
        <f t="shared" si="1"/>
        <v>5036</v>
      </c>
      <c r="B6068" s="5" t="s">
        <v>5244</v>
      </c>
      <c r="C6068" s="6" t="s">
        <v>426</v>
      </c>
    </row>
    <row r="6069">
      <c r="A6069" s="7">
        <f t="shared" si="1"/>
        <v>5037</v>
      </c>
      <c r="B6069" s="8" t="s">
        <v>5245</v>
      </c>
      <c r="C6069" s="9" t="s">
        <v>547</v>
      </c>
    </row>
    <row r="6070">
      <c r="A6070" s="7">
        <f t="shared" si="1"/>
        <v>5038</v>
      </c>
      <c r="B6070" s="8" t="s">
        <v>5246</v>
      </c>
      <c r="C6070" s="9" t="s">
        <v>547</v>
      </c>
    </row>
    <row r="6071">
      <c r="A6071" s="7">
        <f t="shared" si="1"/>
        <v>5039</v>
      </c>
      <c r="B6071" s="5" t="s">
        <v>5247</v>
      </c>
      <c r="C6071" s="6" t="s">
        <v>1378</v>
      </c>
    </row>
    <row r="6072">
      <c r="A6072" s="7">
        <f t="shared" si="1"/>
        <v>5040</v>
      </c>
      <c r="B6072" s="5" t="s">
        <v>5248</v>
      </c>
      <c r="C6072" s="6" t="s">
        <v>15</v>
      </c>
    </row>
    <row r="6073">
      <c r="A6073" s="7">
        <f t="shared" si="1"/>
        <v>5041</v>
      </c>
      <c r="B6073" s="5" t="s">
        <v>5249</v>
      </c>
      <c r="C6073" s="6" t="s">
        <v>32</v>
      </c>
    </row>
    <row r="6074">
      <c r="A6074" s="7">
        <f t="shared" si="1"/>
        <v>5042</v>
      </c>
      <c r="B6074" s="5" t="s">
        <v>5250</v>
      </c>
      <c r="C6074" s="6" t="s">
        <v>1290</v>
      </c>
    </row>
    <row r="6075">
      <c r="A6075" s="7">
        <f t="shared" si="1"/>
        <v>5043</v>
      </c>
      <c r="B6075" s="5" t="s">
        <v>5251</v>
      </c>
      <c r="C6075" s="6" t="s">
        <v>1290</v>
      </c>
    </row>
    <row r="6076">
      <c r="A6076" s="7">
        <f t="shared" si="1"/>
        <v>5044</v>
      </c>
      <c r="B6076" s="5" t="s">
        <v>5252</v>
      </c>
      <c r="C6076" s="11" t="s">
        <v>423</v>
      </c>
    </row>
    <row r="6077">
      <c r="A6077" s="7">
        <f t="shared" si="1"/>
        <v>5045</v>
      </c>
      <c r="B6077" s="5" t="s">
        <v>5253</v>
      </c>
      <c r="C6077" s="6" t="s">
        <v>989</v>
      </c>
    </row>
    <row r="6078">
      <c r="A6078" s="7">
        <f t="shared" si="1"/>
        <v>5046</v>
      </c>
      <c r="B6078" s="5" t="s">
        <v>5254</v>
      </c>
      <c r="C6078" s="6" t="s">
        <v>48</v>
      </c>
    </row>
    <row r="6079">
      <c r="A6079" s="7">
        <f t="shared" si="1"/>
        <v>5047</v>
      </c>
      <c r="B6079" s="5" t="s">
        <v>5255</v>
      </c>
      <c r="C6079" s="6" t="s">
        <v>1221</v>
      </c>
    </row>
    <row r="6080">
      <c r="A6080" s="7">
        <f t="shared" si="1"/>
        <v>5048</v>
      </c>
      <c r="B6080" s="5" t="s">
        <v>5256</v>
      </c>
      <c r="C6080" s="6" t="s">
        <v>80</v>
      </c>
    </row>
    <row r="6081">
      <c r="A6081" s="7">
        <f t="shared" si="1"/>
        <v>5049</v>
      </c>
      <c r="B6081" s="5" t="s">
        <v>5257</v>
      </c>
      <c r="C6081" s="6" t="s">
        <v>785</v>
      </c>
    </row>
    <row r="6082">
      <c r="A6082" s="7">
        <f t="shared" si="1"/>
        <v>5050</v>
      </c>
      <c r="B6082" s="5" t="s">
        <v>5258</v>
      </c>
      <c r="C6082" s="6" t="s">
        <v>547</v>
      </c>
    </row>
    <row r="6083">
      <c r="A6083" s="7">
        <f t="shared" si="1"/>
        <v>5050</v>
      </c>
      <c r="B6083" s="5" t="s">
        <v>5258</v>
      </c>
      <c r="C6083" s="6" t="s">
        <v>1290</v>
      </c>
    </row>
    <row r="6084">
      <c r="A6084" s="7">
        <f t="shared" si="1"/>
        <v>5051</v>
      </c>
      <c r="B6084" s="5" t="s">
        <v>5259</v>
      </c>
      <c r="C6084" s="6" t="s">
        <v>20</v>
      </c>
    </row>
    <row r="6085">
      <c r="A6085" s="7">
        <f t="shared" si="1"/>
        <v>5052</v>
      </c>
      <c r="B6085" s="5" t="s">
        <v>5260</v>
      </c>
      <c r="C6085" s="6" t="s">
        <v>1371</v>
      </c>
    </row>
    <row r="6086">
      <c r="A6086" s="7">
        <f t="shared" si="1"/>
        <v>5052</v>
      </c>
      <c r="B6086" s="5" t="s">
        <v>5260</v>
      </c>
      <c r="C6086" s="6" t="s">
        <v>1262</v>
      </c>
    </row>
    <row r="6087">
      <c r="A6087" s="7">
        <f t="shared" si="1"/>
        <v>5053</v>
      </c>
      <c r="B6087" s="5" t="s">
        <v>5261</v>
      </c>
      <c r="C6087" s="6" t="s">
        <v>1279</v>
      </c>
    </row>
    <row r="6088">
      <c r="A6088" s="7">
        <f t="shared" si="1"/>
        <v>5053</v>
      </c>
      <c r="B6088" s="5" t="s">
        <v>5261</v>
      </c>
      <c r="C6088" s="6" t="s">
        <v>1221</v>
      </c>
    </row>
    <row r="6089">
      <c r="A6089" s="7">
        <f t="shared" si="1"/>
        <v>5054</v>
      </c>
      <c r="B6089" s="5" t="s">
        <v>5262</v>
      </c>
      <c r="C6089" s="6" t="s">
        <v>1620</v>
      </c>
    </row>
    <row r="6090">
      <c r="A6090" s="7">
        <f t="shared" si="1"/>
        <v>5055</v>
      </c>
      <c r="B6090" s="5" t="s">
        <v>5263</v>
      </c>
      <c r="C6090" s="6" t="s">
        <v>27</v>
      </c>
    </row>
    <row r="6091">
      <c r="A6091" s="7">
        <f t="shared" si="1"/>
        <v>5055</v>
      </c>
      <c r="B6091" s="5" t="s">
        <v>5263</v>
      </c>
      <c r="C6091" s="6" t="s">
        <v>1324</v>
      </c>
    </row>
    <row r="6092">
      <c r="A6092" s="7">
        <f t="shared" si="1"/>
        <v>5056</v>
      </c>
      <c r="B6092" s="5" t="s">
        <v>5264</v>
      </c>
      <c r="C6092" s="6" t="s">
        <v>1290</v>
      </c>
    </row>
    <row r="6093">
      <c r="A6093" s="7">
        <f t="shared" si="1"/>
        <v>5057</v>
      </c>
      <c r="B6093" s="5" t="s">
        <v>5265</v>
      </c>
      <c r="C6093" s="6" t="s">
        <v>15</v>
      </c>
    </row>
    <row r="6094">
      <c r="A6094" s="7">
        <f t="shared" si="1"/>
        <v>5058</v>
      </c>
      <c r="B6094" s="8" t="s">
        <v>5266</v>
      </c>
      <c r="C6094" s="9" t="s">
        <v>547</v>
      </c>
    </row>
    <row r="6095">
      <c r="A6095" s="7">
        <f t="shared" si="1"/>
        <v>5059</v>
      </c>
      <c r="B6095" s="5" t="s">
        <v>5267</v>
      </c>
      <c r="C6095" s="6" t="s">
        <v>80</v>
      </c>
    </row>
    <row r="6096">
      <c r="A6096" s="7">
        <f t="shared" si="1"/>
        <v>5060</v>
      </c>
      <c r="B6096" s="8" t="s">
        <v>5268</v>
      </c>
      <c r="C6096" s="9" t="s">
        <v>547</v>
      </c>
    </row>
    <row r="6097">
      <c r="A6097" s="7">
        <f t="shared" si="1"/>
        <v>5061</v>
      </c>
      <c r="B6097" s="5" t="s">
        <v>5269</v>
      </c>
      <c r="C6097" s="6" t="s">
        <v>1371</v>
      </c>
    </row>
    <row r="6098">
      <c r="A6098" s="7">
        <f t="shared" si="1"/>
        <v>5062</v>
      </c>
      <c r="B6098" s="5" t="s">
        <v>5270</v>
      </c>
      <c r="C6098" s="6" t="s">
        <v>1279</v>
      </c>
    </row>
    <row r="6099">
      <c r="A6099" s="7">
        <f t="shared" si="1"/>
        <v>5063</v>
      </c>
      <c r="B6099" s="5" t="s">
        <v>5271</v>
      </c>
      <c r="C6099" s="6" t="s">
        <v>15</v>
      </c>
    </row>
    <row r="6100">
      <c r="A6100" s="7">
        <f t="shared" si="1"/>
        <v>5064</v>
      </c>
      <c r="B6100" s="5" t="s">
        <v>5272</v>
      </c>
      <c r="C6100" s="6" t="s">
        <v>547</v>
      </c>
    </row>
    <row r="6101">
      <c r="A6101" s="7">
        <f t="shared" si="1"/>
        <v>5065</v>
      </c>
      <c r="B6101" s="5" t="s">
        <v>5273</v>
      </c>
      <c r="C6101" s="6" t="s">
        <v>471</v>
      </c>
    </row>
    <row r="6102">
      <c r="A6102" s="7">
        <f t="shared" si="1"/>
        <v>5066</v>
      </c>
      <c r="B6102" s="5" t="s">
        <v>5274</v>
      </c>
      <c r="C6102" s="6" t="s">
        <v>80</v>
      </c>
    </row>
    <row r="6103">
      <c r="A6103" s="7">
        <f t="shared" si="1"/>
        <v>5067</v>
      </c>
      <c r="B6103" s="5" t="s">
        <v>5275</v>
      </c>
      <c r="C6103" s="6" t="s">
        <v>1371</v>
      </c>
    </row>
    <row r="6104">
      <c r="A6104" s="7">
        <f t="shared" si="1"/>
        <v>5067</v>
      </c>
      <c r="B6104" s="5" t="s">
        <v>5275</v>
      </c>
      <c r="C6104" s="6" t="s">
        <v>547</v>
      </c>
    </row>
    <row r="6105">
      <c r="A6105" s="7">
        <f t="shared" si="1"/>
        <v>5067</v>
      </c>
      <c r="B6105" s="5" t="s">
        <v>5275</v>
      </c>
      <c r="C6105" s="6" t="s">
        <v>1262</v>
      </c>
    </row>
    <row r="6106">
      <c r="A6106" s="7">
        <f t="shared" si="1"/>
        <v>5068</v>
      </c>
      <c r="B6106" s="5" t="s">
        <v>5276</v>
      </c>
      <c r="C6106" s="6" t="s">
        <v>80</v>
      </c>
    </row>
    <row r="6107">
      <c r="A6107" s="7">
        <f t="shared" si="1"/>
        <v>5069</v>
      </c>
      <c r="B6107" s="5" t="s">
        <v>5277</v>
      </c>
      <c r="C6107" s="6" t="s">
        <v>1324</v>
      </c>
    </row>
    <row r="6108">
      <c r="A6108" s="7">
        <f t="shared" si="1"/>
        <v>5070</v>
      </c>
      <c r="B6108" s="8" t="s">
        <v>5278</v>
      </c>
      <c r="C6108" s="9" t="s">
        <v>650</v>
      </c>
    </row>
    <row r="6109">
      <c r="A6109" s="7">
        <f t="shared" si="1"/>
        <v>5071</v>
      </c>
      <c r="B6109" s="8" t="s">
        <v>5279</v>
      </c>
      <c r="C6109" s="9" t="s">
        <v>416</v>
      </c>
    </row>
    <row r="6110">
      <c r="A6110" s="7">
        <f t="shared" si="1"/>
        <v>5072</v>
      </c>
      <c r="B6110" s="5" t="s">
        <v>5280</v>
      </c>
      <c r="C6110" s="6" t="s">
        <v>1620</v>
      </c>
    </row>
    <row r="6111">
      <c r="A6111" s="7">
        <f t="shared" si="1"/>
        <v>5073</v>
      </c>
      <c r="B6111" s="5" t="s">
        <v>5281</v>
      </c>
      <c r="C6111" s="6" t="s">
        <v>437</v>
      </c>
    </row>
    <row r="6112">
      <c r="A6112" s="7">
        <f t="shared" si="1"/>
        <v>5074</v>
      </c>
      <c r="B6112" s="5" t="s">
        <v>5282</v>
      </c>
      <c r="C6112" s="6" t="s">
        <v>603</v>
      </c>
    </row>
    <row r="6113">
      <c r="A6113" s="7">
        <f t="shared" si="1"/>
        <v>5075</v>
      </c>
      <c r="B6113" s="8" t="s">
        <v>5283</v>
      </c>
      <c r="C6113" s="9" t="s">
        <v>52</v>
      </c>
    </row>
    <row r="6114">
      <c r="A6114" s="7">
        <f t="shared" si="1"/>
        <v>5076</v>
      </c>
      <c r="B6114" s="5" t="s">
        <v>5284</v>
      </c>
      <c r="C6114" s="6" t="s">
        <v>471</v>
      </c>
    </row>
    <row r="6115">
      <c r="A6115" s="7">
        <f t="shared" si="1"/>
        <v>5077</v>
      </c>
      <c r="B6115" s="5" t="s">
        <v>5285</v>
      </c>
      <c r="C6115" s="6" t="s">
        <v>34</v>
      </c>
    </row>
    <row r="6116">
      <c r="A6116" s="7">
        <f t="shared" si="1"/>
        <v>5078</v>
      </c>
      <c r="B6116" s="5" t="s">
        <v>5286</v>
      </c>
      <c r="C6116" s="6" t="s">
        <v>97</v>
      </c>
    </row>
    <row r="6117">
      <c r="A6117" s="7">
        <f t="shared" si="1"/>
        <v>5079</v>
      </c>
      <c r="B6117" s="5" t="s">
        <v>5287</v>
      </c>
      <c r="C6117" s="6" t="s">
        <v>538</v>
      </c>
    </row>
    <row r="6118">
      <c r="A6118" s="7">
        <f t="shared" si="1"/>
        <v>5080</v>
      </c>
      <c r="B6118" s="5" t="s">
        <v>5288</v>
      </c>
      <c r="C6118" s="6" t="s">
        <v>426</v>
      </c>
    </row>
    <row r="6119">
      <c r="A6119" s="7">
        <f t="shared" si="1"/>
        <v>5081</v>
      </c>
      <c r="B6119" s="5" t="s">
        <v>5289</v>
      </c>
      <c r="C6119" s="6" t="s">
        <v>610</v>
      </c>
    </row>
    <row r="6120">
      <c r="A6120" s="7">
        <f t="shared" si="1"/>
        <v>5082</v>
      </c>
      <c r="B6120" s="5" t="s">
        <v>5290</v>
      </c>
      <c r="C6120" s="6" t="s">
        <v>785</v>
      </c>
    </row>
    <row r="6121">
      <c r="A6121" s="7">
        <f t="shared" si="1"/>
        <v>5083</v>
      </c>
      <c r="B6121" s="5" t="s">
        <v>5291</v>
      </c>
      <c r="C6121" s="6" t="s">
        <v>603</v>
      </c>
    </row>
    <row r="6122">
      <c r="A6122" s="7">
        <f t="shared" si="1"/>
        <v>5084</v>
      </c>
      <c r="B6122" s="8" t="s">
        <v>5292</v>
      </c>
      <c r="C6122" s="9" t="s">
        <v>733</v>
      </c>
    </row>
    <row r="6123">
      <c r="A6123" s="7">
        <f t="shared" si="1"/>
        <v>5085</v>
      </c>
      <c r="B6123" s="5" t="s">
        <v>5293</v>
      </c>
      <c r="C6123" s="6" t="s">
        <v>1260</v>
      </c>
    </row>
    <row r="6124">
      <c r="A6124" s="7">
        <f t="shared" si="1"/>
        <v>5086</v>
      </c>
      <c r="B6124" s="5" t="s">
        <v>5294</v>
      </c>
      <c r="C6124" s="6" t="s">
        <v>758</v>
      </c>
    </row>
    <row r="6125">
      <c r="A6125" s="7">
        <f t="shared" si="1"/>
        <v>5086</v>
      </c>
      <c r="B6125" s="5" t="s">
        <v>5294</v>
      </c>
      <c r="C6125" s="6" t="s">
        <v>40</v>
      </c>
    </row>
    <row r="6126">
      <c r="A6126" s="7">
        <f t="shared" si="1"/>
        <v>5087</v>
      </c>
      <c r="B6126" s="5" t="s">
        <v>5295</v>
      </c>
      <c r="C6126" s="6" t="s">
        <v>555</v>
      </c>
    </row>
    <row r="6127">
      <c r="A6127" s="7">
        <f t="shared" si="1"/>
        <v>5088</v>
      </c>
      <c r="B6127" s="5" t="s">
        <v>5296</v>
      </c>
      <c r="C6127" s="6" t="s">
        <v>683</v>
      </c>
    </row>
    <row r="6128">
      <c r="A6128" s="7">
        <f t="shared" si="1"/>
        <v>5089</v>
      </c>
      <c r="B6128" s="5" t="s">
        <v>5297</v>
      </c>
      <c r="C6128" s="6" t="s">
        <v>1369</v>
      </c>
    </row>
    <row r="6129">
      <c r="A6129" s="7">
        <f t="shared" si="1"/>
        <v>5090</v>
      </c>
      <c r="B6129" s="5" t="s">
        <v>5298</v>
      </c>
      <c r="C6129" s="6" t="s">
        <v>727</v>
      </c>
    </row>
    <row r="6130">
      <c r="A6130" s="7">
        <f t="shared" si="1"/>
        <v>5091</v>
      </c>
      <c r="B6130" s="5" t="s">
        <v>5299</v>
      </c>
      <c r="C6130" s="6" t="s">
        <v>356</v>
      </c>
    </row>
    <row r="6131">
      <c r="A6131" s="7">
        <f t="shared" si="1"/>
        <v>5092</v>
      </c>
      <c r="B6131" s="5" t="s">
        <v>5300</v>
      </c>
      <c r="C6131" s="6" t="s">
        <v>1334</v>
      </c>
    </row>
    <row r="6132">
      <c r="A6132" s="7">
        <f t="shared" si="1"/>
        <v>5093</v>
      </c>
      <c r="B6132" s="5" t="s">
        <v>5301</v>
      </c>
      <c r="C6132" s="6" t="s">
        <v>6</v>
      </c>
    </row>
    <row r="6133">
      <c r="A6133" s="7">
        <f t="shared" si="1"/>
        <v>5094</v>
      </c>
      <c r="B6133" s="8" t="s">
        <v>5302</v>
      </c>
      <c r="C6133" s="9" t="s">
        <v>24</v>
      </c>
    </row>
    <row r="6134">
      <c r="A6134" s="7">
        <f t="shared" si="1"/>
        <v>5095</v>
      </c>
      <c r="B6134" s="8" t="s">
        <v>5303</v>
      </c>
      <c r="C6134" s="9" t="s">
        <v>24</v>
      </c>
    </row>
    <row r="6135">
      <c r="A6135" s="7">
        <f t="shared" si="1"/>
        <v>5095</v>
      </c>
      <c r="B6135" s="8" t="s">
        <v>5303</v>
      </c>
      <c r="C6135" s="9" t="s">
        <v>25</v>
      </c>
    </row>
    <row r="6136">
      <c r="A6136" s="7">
        <f t="shared" si="1"/>
        <v>5096</v>
      </c>
      <c r="B6136" s="5" t="s">
        <v>5304</v>
      </c>
      <c r="C6136" s="6" t="s">
        <v>1378</v>
      </c>
    </row>
    <row r="6137">
      <c r="A6137" s="7">
        <f t="shared" si="1"/>
        <v>5097</v>
      </c>
      <c r="B6137" s="5" t="s">
        <v>5305</v>
      </c>
      <c r="C6137" s="6" t="s">
        <v>656</v>
      </c>
    </row>
    <row r="6138">
      <c r="A6138" s="7">
        <f t="shared" si="1"/>
        <v>5098</v>
      </c>
      <c r="B6138" s="8" t="s">
        <v>5306</v>
      </c>
      <c r="C6138" s="9" t="s">
        <v>547</v>
      </c>
    </row>
    <row r="6139">
      <c r="A6139" s="7">
        <f t="shared" si="1"/>
        <v>5099</v>
      </c>
      <c r="B6139" s="5" t="s">
        <v>5307</v>
      </c>
      <c r="C6139" s="6" t="s">
        <v>27</v>
      </c>
    </row>
    <row r="6140">
      <c r="A6140" s="7">
        <f t="shared" si="1"/>
        <v>5100</v>
      </c>
      <c r="B6140" s="5" t="s">
        <v>5308</v>
      </c>
      <c r="C6140" s="6" t="s">
        <v>62</v>
      </c>
    </row>
    <row r="6141">
      <c r="A6141" s="7">
        <f t="shared" si="1"/>
        <v>5101</v>
      </c>
      <c r="B6141" s="5" t="s">
        <v>5309</v>
      </c>
      <c r="C6141" s="6" t="s">
        <v>267</v>
      </c>
    </row>
    <row r="6142">
      <c r="A6142" s="7">
        <f t="shared" si="1"/>
        <v>5102</v>
      </c>
      <c r="B6142" s="8" t="s">
        <v>5310</v>
      </c>
      <c r="C6142" s="9" t="s">
        <v>117</v>
      </c>
    </row>
    <row r="6143">
      <c r="A6143" s="7">
        <f t="shared" si="1"/>
        <v>5103</v>
      </c>
      <c r="B6143" s="5" t="s">
        <v>5311</v>
      </c>
      <c r="C6143" s="6" t="s">
        <v>683</v>
      </c>
    </row>
    <row r="6144">
      <c r="A6144" s="7">
        <f t="shared" si="1"/>
        <v>5104</v>
      </c>
      <c r="B6144" s="8" t="s">
        <v>5312</v>
      </c>
      <c r="C6144" s="9" t="s">
        <v>722</v>
      </c>
    </row>
    <row r="6145">
      <c r="A6145" s="7">
        <f t="shared" si="1"/>
        <v>5105</v>
      </c>
      <c r="B6145" s="5" t="s">
        <v>5313</v>
      </c>
      <c r="C6145" s="6" t="s">
        <v>34</v>
      </c>
    </row>
    <row r="6146">
      <c r="A6146" s="7">
        <f t="shared" si="1"/>
        <v>5106</v>
      </c>
      <c r="B6146" s="5" t="s">
        <v>5314</v>
      </c>
      <c r="C6146" s="6" t="s">
        <v>34</v>
      </c>
    </row>
    <row r="6147">
      <c r="A6147" s="7">
        <f t="shared" si="1"/>
        <v>5107</v>
      </c>
      <c r="B6147" s="5" t="s">
        <v>5315</v>
      </c>
      <c r="C6147" s="6" t="s">
        <v>1450</v>
      </c>
    </row>
    <row r="6148">
      <c r="A6148" s="7">
        <f t="shared" si="1"/>
        <v>5108</v>
      </c>
      <c r="B6148" s="5" t="s">
        <v>5316</v>
      </c>
      <c r="C6148" s="6" t="s">
        <v>1450</v>
      </c>
    </row>
    <row r="6149">
      <c r="A6149" s="7">
        <f t="shared" si="1"/>
        <v>5109</v>
      </c>
      <c r="B6149" s="5" t="s">
        <v>5317</v>
      </c>
      <c r="C6149" s="6" t="s">
        <v>538</v>
      </c>
    </row>
    <row r="6150">
      <c r="A6150" s="7">
        <f t="shared" si="1"/>
        <v>5110</v>
      </c>
      <c r="B6150" s="8" t="s">
        <v>5318</v>
      </c>
      <c r="C6150" s="9" t="s">
        <v>818</v>
      </c>
    </row>
    <row r="6151">
      <c r="A6151" s="7">
        <f t="shared" si="1"/>
        <v>5111</v>
      </c>
      <c r="B6151" s="5" t="s">
        <v>5319</v>
      </c>
      <c r="C6151" s="6" t="s">
        <v>1376</v>
      </c>
    </row>
    <row r="6152">
      <c r="A6152" s="7">
        <f t="shared" si="1"/>
        <v>5112</v>
      </c>
      <c r="B6152" s="5" t="s">
        <v>5320</v>
      </c>
      <c r="C6152" s="6" t="s">
        <v>1376</v>
      </c>
    </row>
    <row r="6153">
      <c r="A6153" s="7">
        <f t="shared" si="1"/>
        <v>5113</v>
      </c>
      <c r="B6153" s="5" t="s">
        <v>5321</v>
      </c>
      <c r="C6153" s="6" t="s">
        <v>34</v>
      </c>
    </row>
    <row r="6154">
      <c r="A6154" s="7">
        <f t="shared" si="1"/>
        <v>5114</v>
      </c>
      <c r="B6154" s="5" t="s">
        <v>5322</v>
      </c>
      <c r="C6154" s="6" t="s">
        <v>1376</v>
      </c>
    </row>
    <row r="6155">
      <c r="A6155" s="7">
        <f t="shared" si="1"/>
        <v>5115</v>
      </c>
      <c r="B6155" s="5" t="s">
        <v>5323</v>
      </c>
      <c r="C6155" s="6" t="s">
        <v>1376</v>
      </c>
    </row>
    <row r="6156">
      <c r="A6156" s="7">
        <f t="shared" si="1"/>
        <v>5116</v>
      </c>
      <c r="B6156" s="5" t="s">
        <v>5324</v>
      </c>
      <c r="C6156" s="6" t="s">
        <v>1376</v>
      </c>
    </row>
    <row r="6157">
      <c r="A6157" s="7">
        <f t="shared" si="1"/>
        <v>5117</v>
      </c>
      <c r="B6157" s="5" t="s">
        <v>5325</v>
      </c>
      <c r="C6157" s="6" t="s">
        <v>34</v>
      </c>
    </row>
    <row r="6158">
      <c r="A6158" s="7">
        <f t="shared" si="1"/>
        <v>5118</v>
      </c>
      <c r="B6158" s="5" t="s">
        <v>5326</v>
      </c>
      <c r="C6158" s="6" t="s">
        <v>34</v>
      </c>
    </row>
    <row r="6159">
      <c r="A6159" s="7">
        <f t="shared" si="1"/>
        <v>5119</v>
      </c>
      <c r="B6159" s="5" t="s">
        <v>5327</v>
      </c>
      <c r="C6159" s="6" t="s">
        <v>1450</v>
      </c>
    </row>
    <row r="6160">
      <c r="A6160" s="7">
        <f t="shared" si="1"/>
        <v>5120</v>
      </c>
      <c r="B6160" s="5" t="s">
        <v>5328</v>
      </c>
      <c r="C6160" s="6" t="s">
        <v>1466</v>
      </c>
    </row>
    <row r="6161">
      <c r="A6161" s="7">
        <f t="shared" si="1"/>
        <v>5121</v>
      </c>
      <c r="B6161" s="5" t="s">
        <v>5329</v>
      </c>
      <c r="C6161" s="6" t="s">
        <v>1450</v>
      </c>
    </row>
    <row r="6162">
      <c r="A6162" s="7">
        <f t="shared" si="1"/>
        <v>5122</v>
      </c>
      <c r="B6162" s="5" t="s">
        <v>5330</v>
      </c>
      <c r="C6162" s="6" t="s">
        <v>34</v>
      </c>
    </row>
    <row r="6163">
      <c r="A6163" s="7">
        <f t="shared" si="1"/>
        <v>5123</v>
      </c>
      <c r="B6163" s="5" t="s">
        <v>5331</v>
      </c>
      <c r="C6163" s="6" t="s">
        <v>34</v>
      </c>
    </row>
    <row r="6164">
      <c r="A6164" s="7">
        <f t="shared" si="1"/>
        <v>5124</v>
      </c>
      <c r="B6164" s="5" t="s">
        <v>5332</v>
      </c>
      <c r="C6164" s="6" t="s">
        <v>1376</v>
      </c>
    </row>
    <row r="6165">
      <c r="A6165" s="7">
        <f t="shared" si="1"/>
        <v>5125</v>
      </c>
      <c r="B6165" s="5" t="s">
        <v>5333</v>
      </c>
      <c r="C6165" s="6" t="s">
        <v>34</v>
      </c>
    </row>
    <row r="6166">
      <c r="A6166" s="7">
        <f t="shared" si="1"/>
        <v>5126</v>
      </c>
      <c r="B6166" s="5" t="s">
        <v>5334</v>
      </c>
      <c r="C6166" s="6" t="s">
        <v>1450</v>
      </c>
    </row>
    <row r="6167">
      <c r="A6167" s="7">
        <f t="shared" si="1"/>
        <v>5127</v>
      </c>
      <c r="B6167" s="5" t="s">
        <v>5335</v>
      </c>
      <c r="C6167" s="6" t="s">
        <v>1376</v>
      </c>
    </row>
    <row r="6168">
      <c r="A6168" s="7">
        <f t="shared" si="1"/>
        <v>5128</v>
      </c>
      <c r="B6168" s="5" t="s">
        <v>5336</v>
      </c>
      <c r="C6168" s="6" t="s">
        <v>34</v>
      </c>
    </row>
    <row r="6169">
      <c r="A6169" s="7">
        <f t="shared" si="1"/>
        <v>5129</v>
      </c>
      <c r="B6169" s="5" t="s">
        <v>5337</v>
      </c>
      <c r="C6169" s="6" t="s">
        <v>1450</v>
      </c>
    </row>
    <row r="6170">
      <c r="A6170" s="7">
        <f t="shared" si="1"/>
        <v>5130</v>
      </c>
      <c r="B6170" s="5" t="s">
        <v>5338</v>
      </c>
      <c r="C6170" s="6" t="s">
        <v>34</v>
      </c>
    </row>
    <row r="6171">
      <c r="A6171" s="7">
        <f t="shared" si="1"/>
        <v>5131</v>
      </c>
      <c r="B6171" s="15" t="s">
        <v>5339</v>
      </c>
      <c r="C6171" s="17" t="s">
        <v>426</v>
      </c>
    </row>
    <row r="6172">
      <c r="A6172" s="7">
        <f t="shared" si="1"/>
        <v>5132</v>
      </c>
      <c r="B6172" s="5" t="s">
        <v>5340</v>
      </c>
      <c r="C6172" s="6" t="s">
        <v>34</v>
      </c>
    </row>
    <row r="6173">
      <c r="A6173" s="7">
        <f t="shared" si="1"/>
        <v>5133</v>
      </c>
      <c r="B6173" s="5" t="s">
        <v>5341</v>
      </c>
      <c r="C6173" s="6" t="s">
        <v>683</v>
      </c>
    </row>
    <row r="6174">
      <c r="A6174" s="7">
        <f t="shared" si="1"/>
        <v>5134</v>
      </c>
      <c r="B6174" s="5" t="s">
        <v>5342</v>
      </c>
      <c r="C6174" s="6" t="s">
        <v>538</v>
      </c>
    </row>
    <row r="6175">
      <c r="A6175" s="7">
        <f t="shared" si="1"/>
        <v>5135</v>
      </c>
      <c r="B6175" s="5" t="s">
        <v>5343</v>
      </c>
      <c r="C6175" s="11" t="s">
        <v>423</v>
      </c>
    </row>
    <row r="6176">
      <c r="A6176" s="7">
        <f t="shared" si="1"/>
        <v>5136</v>
      </c>
      <c r="B6176" s="5" t="s">
        <v>5344</v>
      </c>
      <c r="C6176" s="6" t="s">
        <v>328</v>
      </c>
    </row>
    <row r="6177">
      <c r="A6177" s="7">
        <f t="shared" si="1"/>
        <v>5137</v>
      </c>
      <c r="B6177" s="5" t="s">
        <v>5345</v>
      </c>
      <c r="C6177" s="6" t="s">
        <v>1279</v>
      </c>
    </row>
    <row r="6178">
      <c r="A6178" s="7">
        <f t="shared" si="1"/>
        <v>5138</v>
      </c>
      <c r="B6178" s="5" t="s">
        <v>5346</v>
      </c>
      <c r="C6178" s="6" t="s">
        <v>2549</v>
      </c>
    </row>
    <row r="6179">
      <c r="A6179" s="7">
        <f t="shared" si="1"/>
        <v>5139</v>
      </c>
      <c r="B6179" s="5" t="s">
        <v>5347</v>
      </c>
      <c r="C6179" s="6" t="s">
        <v>1248</v>
      </c>
    </row>
    <row r="6180">
      <c r="A6180" s="7">
        <f t="shared" si="1"/>
        <v>5140</v>
      </c>
      <c r="B6180" s="5" t="s">
        <v>5348</v>
      </c>
      <c r="C6180" s="6" t="s">
        <v>538</v>
      </c>
    </row>
    <row r="6181">
      <c r="A6181" s="7">
        <f t="shared" si="1"/>
        <v>5141</v>
      </c>
      <c r="B6181" s="5" t="s">
        <v>5349</v>
      </c>
      <c r="C6181" s="6" t="s">
        <v>939</v>
      </c>
    </row>
    <row r="6182">
      <c r="A6182" s="7">
        <f t="shared" si="1"/>
        <v>5142</v>
      </c>
      <c r="B6182" s="8" t="s">
        <v>5350</v>
      </c>
      <c r="C6182" s="9" t="s">
        <v>815</v>
      </c>
    </row>
    <row r="6183">
      <c r="A6183" s="7">
        <f t="shared" si="1"/>
        <v>5143</v>
      </c>
      <c r="B6183" s="5" t="s">
        <v>5351</v>
      </c>
      <c r="C6183" s="6" t="s">
        <v>328</v>
      </c>
    </row>
    <row r="6184">
      <c r="A6184" s="7">
        <f t="shared" si="1"/>
        <v>5144</v>
      </c>
      <c r="B6184" s="8" t="s">
        <v>5352</v>
      </c>
      <c r="C6184" s="9" t="s">
        <v>893</v>
      </c>
    </row>
    <row r="6185">
      <c r="A6185" s="7">
        <f t="shared" si="1"/>
        <v>5145</v>
      </c>
      <c r="B6185" s="8" t="s">
        <v>5353</v>
      </c>
      <c r="C6185" s="9" t="s">
        <v>42</v>
      </c>
    </row>
    <row r="6186">
      <c r="A6186" s="7">
        <f t="shared" si="1"/>
        <v>5146</v>
      </c>
      <c r="B6186" s="8" t="s">
        <v>5354</v>
      </c>
      <c r="C6186" s="9" t="s">
        <v>722</v>
      </c>
    </row>
    <row r="6187">
      <c r="A6187" s="7">
        <f t="shared" si="1"/>
        <v>5147</v>
      </c>
      <c r="B6187" s="8" t="s">
        <v>5355</v>
      </c>
      <c r="C6187" s="9" t="s">
        <v>8</v>
      </c>
    </row>
    <row r="6188">
      <c r="A6188" s="7">
        <f t="shared" si="1"/>
        <v>5148</v>
      </c>
      <c r="B6188" s="8" t="s">
        <v>5356</v>
      </c>
      <c r="C6188" s="9" t="s">
        <v>42</v>
      </c>
    </row>
    <row r="6189">
      <c r="A6189" s="7">
        <f t="shared" si="1"/>
        <v>5149</v>
      </c>
      <c r="B6189" s="8" t="s">
        <v>5357</v>
      </c>
      <c r="C6189" s="9" t="s">
        <v>8</v>
      </c>
    </row>
    <row r="6190">
      <c r="A6190" s="7">
        <f t="shared" si="1"/>
        <v>5150</v>
      </c>
      <c r="B6190" s="8" t="s">
        <v>5358</v>
      </c>
      <c r="C6190" s="9" t="s">
        <v>8</v>
      </c>
    </row>
    <row r="6191">
      <c r="A6191" s="7">
        <f t="shared" si="1"/>
        <v>5151</v>
      </c>
      <c r="B6191" s="8" t="s">
        <v>5359</v>
      </c>
      <c r="C6191" s="9" t="s">
        <v>8</v>
      </c>
    </row>
    <row r="6192">
      <c r="A6192" s="7">
        <f t="shared" si="1"/>
        <v>5152</v>
      </c>
      <c r="B6192" s="8" t="s">
        <v>5360</v>
      </c>
      <c r="C6192" s="6" t="s">
        <v>132</v>
      </c>
    </row>
    <row r="6193">
      <c r="A6193" s="7">
        <f t="shared" si="1"/>
        <v>5153</v>
      </c>
      <c r="B6193" s="8" t="s">
        <v>5361</v>
      </c>
      <c r="C6193" s="9" t="s">
        <v>54</v>
      </c>
    </row>
    <row r="6194">
      <c r="A6194" s="7">
        <f t="shared" si="1"/>
        <v>5154</v>
      </c>
      <c r="B6194" s="5" t="s">
        <v>5362</v>
      </c>
      <c r="C6194" s="6" t="s">
        <v>1376</v>
      </c>
    </row>
    <row r="6195">
      <c r="A6195" s="7">
        <f t="shared" si="1"/>
        <v>5155</v>
      </c>
      <c r="B6195" s="8" t="s">
        <v>5363</v>
      </c>
      <c r="C6195" s="9" t="s">
        <v>83</v>
      </c>
    </row>
    <row r="6196">
      <c r="A6196" s="7">
        <f t="shared" si="1"/>
        <v>5156</v>
      </c>
      <c r="B6196" s="5" t="s">
        <v>5364</v>
      </c>
      <c r="C6196" s="6" t="s">
        <v>1620</v>
      </c>
    </row>
    <row r="6197">
      <c r="A6197" s="7">
        <f t="shared" si="1"/>
        <v>5156</v>
      </c>
      <c r="B6197" s="5" t="s">
        <v>5364</v>
      </c>
      <c r="C6197" s="6" t="s">
        <v>547</v>
      </c>
    </row>
    <row r="6198">
      <c r="A6198" s="7">
        <f t="shared" si="1"/>
        <v>5156</v>
      </c>
      <c r="B6198" s="5" t="s">
        <v>5364</v>
      </c>
      <c r="C6198" s="6" t="s">
        <v>1371</v>
      </c>
    </row>
    <row r="6199">
      <c r="A6199" s="7">
        <f t="shared" si="1"/>
        <v>5157</v>
      </c>
      <c r="B6199" s="5" t="s">
        <v>5365</v>
      </c>
      <c r="C6199" s="6" t="s">
        <v>1324</v>
      </c>
    </row>
    <row r="6200">
      <c r="A6200" s="7">
        <f t="shared" si="1"/>
        <v>5158</v>
      </c>
      <c r="B6200" s="5" t="s">
        <v>5366</v>
      </c>
      <c r="C6200" s="6" t="s">
        <v>1394</v>
      </c>
    </row>
    <row r="6201">
      <c r="A6201" s="7">
        <f t="shared" si="1"/>
        <v>5159</v>
      </c>
      <c r="B6201" s="8" t="s">
        <v>5367</v>
      </c>
      <c r="C6201" s="9" t="s">
        <v>40</v>
      </c>
    </row>
    <row r="6202">
      <c r="A6202" s="7">
        <f t="shared" si="1"/>
        <v>5160</v>
      </c>
      <c r="B6202" s="8" t="s">
        <v>5368</v>
      </c>
      <c r="C6202" s="9" t="s">
        <v>733</v>
      </c>
    </row>
    <row r="6203">
      <c r="A6203" s="7">
        <f t="shared" si="1"/>
        <v>5161</v>
      </c>
      <c r="B6203" s="5" t="s">
        <v>5369</v>
      </c>
      <c r="C6203" s="6" t="s">
        <v>328</v>
      </c>
    </row>
    <row r="6204">
      <c r="A6204" s="7">
        <f t="shared" si="1"/>
        <v>5161</v>
      </c>
      <c r="B6204" s="5" t="s">
        <v>5369</v>
      </c>
      <c r="C6204" s="6" t="s">
        <v>4721</v>
      </c>
    </row>
    <row r="6205">
      <c r="A6205" s="7">
        <f t="shared" si="1"/>
        <v>5162</v>
      </c>
      <c r="B6205" s="8" t="s">
        <v>5370</v>
      </c>
      <c r="C6205" s="9" t="s">
        <v>117</v>
      </c>
    </row>
    <row r="6206">
      <c r="A6206" s="7">
        <f t="shared" si="1"/>
        <v>5163</v>
      </c>
      <c r="B6206" s="8" t="s">
        <v>5371</v>
      </c>
      <c r="C6206" s="9" t="s">
        <v>10</v>
      </c>
    </row>
    <row r="6207">
      <c r="A6207" s="7">
        <f t="shared" si="1"/>
        <v>5163</v>
      </c>
      <c r="B6207" s="8" t="s">
        <v>5371</v>
      </c>
      <c r="C6207" s="9" t="s">
        <v>142</v>
      </c>
    </row>
    <row r="6208">
      <c r="A6208" s="7">
        <f t="shared" si="1"/>
        <v>5163</v>
      </c>
      <c r="B6208" s="8" t="s">
        <v>5371</v>
      </c>
      <c r="C6208" s="9" t="s">
        <v>60</v>
      </c>
    </row>
    <row r="6209">
      <c r="A6209" s="7">
        <f t="shared" si="1"/>
        <v>5163</v>
      </c>
      <c r="B6209" s="8" t="s">
        <v>5371</v>
      </c>
      <c r="C6209" s="9" t="s">
        <v>162</v>
      </c>
    </row>
    <row r="6210">
      <c r="A6210" s="7">
        <f t="shared" si="1"/>
        <v>5164</v>
      </c>
      <c r="B6210" s="8" t="s">
        <v>5372</v>
      </c>
      <c r="C6210" s="9" t="s">
        <v>54</v>
      </c>
    </row>
    <row r="6211">
      <c r="A6211" s="7">
        <f t="shared" si="1"/>
        <v>5164</v>
      </c>
      <c r="B6211" s="8" t="s">
        <v>5372</v>
      </c>
      <c r="C6211" s="9" t="s">
        <v>60</v>
      </c>
    </row>
    <row r="6212">
      <c r="A6212" s="7">
        <f t="shared" si="1"/>
        <v>5165</v>
      </c>
      <c r="B6212" s="16" t="s">
        <v>5373</v>
      </c>
      <c r="C6212" s="6" t="s">
        <v>1235</v>
      </c>
    </row>
    <row r="6213">
      <c r="A6213" s="7">
        <f t="shared" si="1"/>
        <v>5166</v>
      </c>
      <c r="B6213" s="5" t="s">
        <v>5374</v>
      </c>
      <c r="C6213" s="6" t="s">
        <v>788</v>
      </c>
    </row>
    <row r="6214">
      <c r="A6214" s="7">
        <f t="shared" si="1"/>
        <v>5167</v>
      </c>
      <c r="B6214" s="5" t="s">
        <v>5375</v>
      </c>
      <c r="C6214" s="6" t="s">
        <v>74</v>
      </c>
    </row>
    <row r="6215">
      <c r="A6215" s="7">
        <f t="shared" si="1"/>
        <v>5168</v>
      </c>
      <c r="B6215" s="5" t="s">
        <v>5376</v>
      </c>
      <c r="C6215" s="6" t="s">
        <v>1120</v>
      </c>
    </row>
    <row r="6216">
      <c r="A6216" s="7">
        <f t="shared" si="1"/>
        <v>5169</v>
      </c>
      <c r="B6216" s="8" t="s">
        <v>5377</v>
      </c>
      <c r="C6216" s="9" t="s">
        <v>121</v>
      </c>
    </row>
    <row r="6217">
      <c r="A6217" s="7">
        <f t="shared" si="1"/>
        <v>5170</v>
      </c>
      <c r="B6217" s="5" t="s">
        <v>5378</v>
      </c>
      <c r="C6217" s="6" t="s">
        <v>1120</v>
      </c>
    </row>
    <row r="6218">
      <c r="A6218" s="7">
        <f t="shared" si="1"/>
        <v>5171</v>
      </c>
      <c r="B6218" s="5" t="s">
        <v>5379</v>
      </c>
      <c r="C6218" s="6" t="s">
        <v>714</v>
      </c>
    </row>
    <row r="6219">
      <c r="A6219" s="7">
        <f t="shared" si="1"/>
        <v>5172</v>
      </c>
      <c r="B6219" s="5" t="s">
        <v>5380</v>
      </c>
      <c r="C6219" s="6" t="s">
        <v>4</v>
      </c>
    </row>
    <row r="6220">
      <c r="A6220" s="7">
        <f t="shared" si="1"/>
        <v>5173</v>
      </c>
      <c r="B6220" s="5" t="s">
        <v>5381</v>
      </c>
      <c r="C6220" s="6" t="s">
        <v>1324</v>
      </c>
    </row>
    <row r="6221">
      <c r="A6221" s="7">
        <f t="shared" si="1"/>
        <v>5174</v>
      </c>
      <c r="B6221" s="5" t="s">
        <v>5382</v>
      </c>
      <c r="C6221" s="6" t="s">
        <v>1394</v>
      </c>
    </row>
    <row r="6222">
      <c r="A6222" s="7">
        <f t="shared" si="1"/>
        <v>5175</v>
      </c>
      <c r="B6222" s="5" t="s">
        <v>5383</v>
      </c>
      <c r="C6222" s="6" t="s">
        <v>1324</v>
      </c>
    </row>
    <row r="6223">
      <c r="A6223" s="7">
        <f t="shared" si="1"/>
        <v>5176</v>
      </c>
      <c r="B6223" s="5" t="s">
        <v>5384</v>
      </c>
      <c r="C6223" s="6" t="s">
        <v>1324</v>
      </c>
    </row>
    <row r="6224">
      <c r="A6224" s="7">
        <f t="shared" si="1"/>
        <v>5177</v>
      </c>
      <c r="B6224" s="5" t="s">
        <v>5385</v>
      </c>
      <c r="C6224" s="6" t="s">
        <v>32</v>
      </c>
    </row>
    <row r="6225">
      <c r="A6225" s="7">
        <f t="shared" si="1"/>
        <v>5178</v>
      </c>
      <c r="B6225" s="5" t="s">
        <v>5386</v>
      </c>
      <c r="C6225" s="6" t="s">
        <v>1394</v>
      </c>
    </row>
    <row r="6226">
      <c r="A6226" s="7">
        <f t="shared" si="1"/>
        <v>5179</v>
      </c>
      <c r="B6226" s="5" t="s">
        <v>5387</v>
      </c>
      <c r="C6226" s="6" t="s">
        <v>1394</v>
      </c>
    </row>
    <row r="6227">
      <c r="A6227" s="7">
        <f t="shared" si="1"/>
        <v>5180</v>
      </c>
      <c r="B6227" s="5" t="s">
        <v>5388</v>
      </c>
      <c r="C6227" s="6" t="s">
        <v>939</v>
      </c>
    </row>
    <row r="6228">
      <c r="A6228" s="7">
        <f t="shared" si="1"/>
        <v>5181</v>
      </c>
      <c r="B6228" s="5" t="s">
        <v>5389</v>
      </c>
      <c r="C6228" s="6" t="s">
        <v>62</v>
      </c>
    </row>
    <row r="6229">
      <c r="A6229" s="7">
        <f t="shared" si="1"/>
        <v>5182</v>
      </c>
      <c r="B6229" s="5" t="s">
        <v>5390</v>
      </c>
      <c r="C6229" s="6" t="s">
        <v>1262</v>
      </c>
    </row>
    <row r="6230">
      <c r="A6230" s="7">
        <f t="shared" si="1"/>
        <v>5183</v>
      </c>
      <c r="B6230" s="5" t="s">
        <v>5391</v>
      </c>
      <c r="C6230" s="6" t="s">
        <v>1223</v>
      </c>
    </row>
    <row r="6231">
      <c r="A6231" s="7">
        <f t="shared" si="1"/>
        <v>5184</v>
      </c>
      <c r="B6231" s="5" t="s">
        <v>5392</v>
      </c>
      <c r="C6231" s="6" t="s">
        <v>59</v>
      </c>
    </row>
    <row r="6232">
      <c r="A6232" s="7">
        <f t="shared" si="1"/>
        <v>5185</v>
      </c>
      <c r="B6232" s="5" t="s">
        <v>5393</v>
      </c>
      <c r="C6232" s="6" t="s">
        <v>1279</v>
      </c>
    </row>
    <row r="6233">
      <c r="A6233" s="7">
        <f t="shared" si="1"/>
        <v>5186</v>
      </c>
      <c r="B6233" s="5" t="s">
        <v>5394</v>
      </c>
      <c r="C6233" s="6" t="s">
        <v>452</v>
      </c>
    </row>
    <row r="6234">
      <c r="A6234" s="7">
        <f t="shared" si="1"/>
        <v>5187</v>
      </c>
      <c r="B6234" s="5" t="s">
        <v>5395</v>
      </c>
      <c r="C6234" s="6" t="s">
        <v>336</v>
      </c>
    </row>
    <row r="6235">
      <c r="A6235" s="7">
        <f t="shared" si="1"/>
        <v>5188</v>
      </c>
      <c r="B6235" s="5" t="s">
        <v>5396</v>
      </c>
      <c r="C6235" s="6" t="s">
        <v>179</v>
      </c>
    </row>
    <row r="6236">
      <c r="A6236" s="7">
        <f t="shared" si="1"/>
        <v>5189</v>
      </c>
      <c r="B6236" s="5" t="s">
        <v>5397</v>
      </c>
      <c r="C6236" s="6" t="s">
        <v>365</v>
      </c>
    </row>
    <row r="6237">
      <c r="A6237" s="7">
        <f t="shared" si="1"/>
        <v>5190</v>
      </c>
      <c r="B6237" s="5" t="s">
        <v>5398</v>
      </c>
      <c r="C6237" s="6" t="s">
        <v>946</v>
      </c>
    </row>
    <row r="6238">
      <c r="A6238" s="7">
        <f t="shared" si="1"/>
        <v>5191</v>
      </c>
      <c r="B6238" s="5" t="s">
        <v>5399</v>
      </c>
      <c r="C6238" s="6" t="s">
        <v>1585</v>
      </c>
    </row>
    <row r="6239">
      <c r="A6239" s="7">
        <f t="shared" si="1"/>
        <v>5192</v>
      </c>
      <c r="B6239" s="5" t="s">
        <v>5400</v>
      </c>
      <c r="C6239" s="6" t="s">
        <v>785</v>
      </c>
    </row>
    <row r="6240">
      <c r="A6240" s="7">
        <f t="shared" si="1"/>
        <v>5193</v>
      </c>
      <c r="B6240" s="8" t="s">
        <v>5401</v>
      </c>
      <c r="C6240" s="9" t="s">
        <v>893</v>
      </c>
    </row>
    <row r="6241">
      <c r="A6241" s="7">
        <f t="shared" si="1"/>
        <v>5194</v>
      </c>
      <c r="B6241" s="8" t="s">
        <v>5402</v>
      </c>
      <c r="C6241" s="9" t="s">
        <v>121</v>
      </c>
    </row>
    <row r="6242">
      <c r="A6242" s="7">
        <f t="shared" si="1"/>
        <v>5195</v>
      </c>
      <c r="B6242" s="5" t="s">
        <v>5403</v>
      </c>
      <c r="C6242" s="6" t="s">
        <v>603</v>
      </c>
    </row>
    <row r="6243">
      <c r="A6243" s="7">
        <f t="shared" si="1"/>
        <v>5196</v>
      </c>
      <c r="B6243" s="5" t="s">
        <v>5404</v>
      </c>
      <c r="C6243" s="6" t="s">
        <v>437</v>
      </c>
    </row>
    <row r="6244">
      <c r="A6244" s="7">
        <f t="shared" si="1"/>
        <v>5197</v>
      </c>
      <c r="B6244" s="5" t="s">
        <v>5405</v>
      </c>
      <c r="C6244" s="6" t="s">
        <v>610</v>
      </c>
    </row>
    <row r="6245">
      <c r="A6245" s="7">
        <f t="shared" si="1"/>
        <v>5198</v>
      </c>
      <c r="B6245" s="5" t="s">
        <v>5406</v>
      </c>
      <c r="C6245" s="6" t="s">
        <v>1279</v>
      </c>
    </row>
    <row r="6246">
      <c r="A6246" s="7">
        <f t="shared" si="1"/>
        <v>5198</v>
      </c>
      <c r="B6246" s="5" t="s">
        <v>5406</v>
      </c>
      <c r="C6246" s="6" t="s">
        <v>1221</v>
      </c>
    </row>
    <row r="6247">
      <c r="A6247" s="7">
        <f t="shared" si="1"/>
        <v>5199</v>
      </c>
      <c r="B6247" s="5" t="s">
        <v>5407</v>
      </c>
      <c r="C6247" s="6" t="s">
        <v>426</v>
      </c>
    </row>
    <row r="6248">
      <c r="A6248" s="7">
        <f t="shared" si="1"/>
        <v>5200</v>
      </c>
      <c r="B6248" s="5" t="s">
        <v>5408</v>
      </c>
      <c r="C6248" s="6" t="s">
        <v>714</v>
      </c>
    </row>
    <row r="6249">
      <c r="A6249" s="7">
        <f t="shared" si="1"/>
        <v>5201</v>
      </c>
      <c r="B6249" s="5" t="s">
        <v>5409</v>
      </c>
      <c r="C6249" s="6" t="s">
        <v>714</v>
      </c>
    </row>
    <row r="6250">
      <c r="A6250" s="7">
        <f t="shared" si="1"/>
        <v>5202</v>
      </c>
      <c r="B6250" s="8" t="s">
        <v>5410</v>
      </c>
      <c r="C6250" s="9" t="s">
        <v>65</v>
      </c>
    </row>
    <row r="6251">
      <c r="A6251" s="7">
        <f t="shared" si="1"/>
        <v>5203</v>
      </c>
      <c r="B6251" s="5" t="s">
        <v>5411</v>
      </c>
      <c r="C6251" s="6" t="s">
        <v>1120</v>
      </c>
    </row>
    <row r="6252">
      <c r="A6252" s="7">
        <f t="shared" si="1"/>
        <v>5204</v>
      </c>
      <c r="B6252" s="15" t="s">
        <v>5412</v>
      </c>
      <c r="C6252" s="11" t="s">
        <v>423</v>
      </c>
    </row>
    <row r="6253">
      <c r="A6253" s="7">
        <f t="shared" si="1"/>
        <v>5205</v>
      </c>
      <c r="B6253" s="5" t="s">
        <v>5413</v>
      </c>
      <c r="C6253" s="6" t="s">
        <v>603</v>
      </c>
    </row>
    <row r="6254">
      <c r="A6254" s="7">
        <f t="shared" si="1"/>
        <v>5206</v>
      </c>
      <c r="B6254" s="5" t="s">
        <v>5414</v>
      </c>
      <c r="C6254" s="6" t="s">
        <v>34</v>
      </c>
    </row>
    <row r="6255">
      <c r="A6255" s="7">
        <f t="shared" si="1"/>
        <v>5207</v>
      </c>
      <c r="B6255" s="5" t="s">
        <v>5415</v>
      </c>
      <c r="C6255" s="6" t="s">
        <v>656</v>
      </c>
    </row>
    <row r="6256">
      <c r="A6256" s="7">
        <f t="shared" si="1"/>
        <v>5208</v>
      </c>
      <c r="B6256" s="5" t="s">
        <v>5416</v>
      </c>
      <c r="C6256" s="6" t="s">
        <v>267</v>
      </c>
    </row>
    <row r="6257">
      <c r="A6257" s="7">
        <f t="shared" si="1"/>
        <v>5209</v>
      </c>
      <c r="B6257" s="5" t="s">
        <v>5417</v>
      </c>
      <c r="C6257" s="6" t="s">
        <v>59</v>
      </c>
    </row>
    <row r="6258">
      <c r="A6258" s="7">
        <f t="shared" si="1"/>
        <v>5210</v>
      </c>
      <c r="B6258" s="5" t="s">
        <v>5418</v>
      </c>
      <c r="C6258" s="6" t="s">
        <v>788</v>
      </c>
    </row>
    <row r="6259">
      <c r="A6259" s="7">
        <f t="shared" si="1"/>
        <v>5211</v>
      </c>
      <c r="B6259" s="5" t="s">
        <v>5419</v>
      </c>
      <c r="C6259" s="6" t="s">
        <v>48</v>
      </c>
    </row>
    <row r="6260">
      <c r="A6260" s="7">
        <f t="shared" si="1"/>
        <v>5212</v>
      </c>
      <c r="B6260" s="5" t="s">
        <v>5420</v>
      </c>
      <c r="C6260" s="6" t="s">
        <v>34</v>
      </c>
    </row>
    <row r="6261">
      <c r="A6261" s="7">
        <f t="shared" si="1"/>
        <v>5213</v>
      </c>
      <c r="B6261" s="5" t="s">
        <v>5421</v>
      </c>
      <c r="C6261" s="6" t="s">
        <v>86</v>
      </c>
    </row>
    <row r="6262">
      <c r="A6262" s="7">
        <f t="shared" si="1"/>
        <v>5214</v>
      </c>
      <c r="B6262" s="8" t="s">
        <v>5422</v>
      </c>
      <c r="C6262" s="9" t="s">
        <v>60</v>
      </c>
    </row>
    <row r="6263">
      <c r="A6263" s="7">
        <f t="shared" si="1"/>
        <v>5215</v>
      </c>
      <c r="B6263" s="8" t="s">
        <v>5423</v>
      </c>
      <c r="C6263" s="9" t="s">
        <v>874</v>
      </c>
    </row>
    <row r="6264">
      <c r="A6264" s="7">
        <f t="shared" si="1"/>
        <v>5216</v>
      </c>
      <c r="B6264" s="16" t="s">
        <v>5424</v>
      </c>
      <c r="C6264" s="6" t="s">
        <v>1235</v>
      </c>
    </row>
    <row r="6265">
      <c r="A6265" s="7">
        <f t="shared" si="1"/>
        <v>5217</v>
      </c>
      <c r="B6265" s="5" t="s">
        <v>5425</v>
      </c>
      <c r="C6265" s="6" t="s">
        <v>59</v>
      </c>
    </row>
    <row r="6266">
      <c r="A6266" s="7">
        <f t="shared" si="1"/>
        <v>5218</v>
      </c>
      <c r="B6266" s="5" t="s">
        <v>5426</v>
      </c>
      <c r="C6266" s="6" t="s">
        <v>452</v>
      </c>
    </row>
    <row r="6267">
      <c r="A6267" s="7">
        <f t="shared" si="1"/>
        <v>5219</v>
      </c>
      <c r="B6267" s="8" t="s">
        <v>5427</v>
      </c>
      <c r="C6267" s="9" t="s">
        <v>733</v>
      </c>
    </row>
    <row r="6268">
      <c r="A6268" s="7">
        <f t="shared" si="1"/>
        <v>5220</v>
      </c>
      <c r="B6268" s="5" t="s">
        <v>5428</v>
      </c>
      <c r="C6268" s="6" t="s">
        <v>1394</v>
      </c>
    </row>
    <row r="6269">
      <c r="A6269" s="7">
        <f t="shared" si="1"/>
        <v>5221</v>
      </c>
      <c r="B6269" s="8" t="s">
        <v>5429</v>
      </c>
      <c r="C6269" s="9" t="s">
        <v>60</v>
      </c>
    </row>
    <row r="6270">
      <c r="A6270" s="7">
        <f t="shared" si="1"/>
        <v>5222</v>
      </c>
      <c r="B6270" s="15" t="s">
        <v>5430</v>
      </c>
      <c r="C6270" s="17" t="s">
        <v>426</v>
      </c>
    </row>
    <row r="6271">
      <c r="A6271" s="7">
        <f t="shared" si="1"/>
        <v>5223</v>
      </c>
      <c r="B6271" s="8" t="s">
        <v>5431</v>
      </c>
      <c r="C6271" s="9" t="s">
        <v>399</v>
      </c>
    </row>
    <row r="6272">
      <c r="A6272" s="7">
        <f t="shared" si="1"/>
        <v>5224</v>
      </c>
      <c r="B6272" s="5" t="s">
        <v>5432</v>
      </c>
      <c r="C6272" s="6" t="s">
        <v>196</v>
      </c>
    </row>
    <row r="6273">
      <c r="A6273" s="7">
        <f t="shared" si="1"/>
        <v>5225</v>
      </c>
      <c r="B6273" s="5" t="s">
        <v>5433</v>
      </c>
      <c r="C6273" s="6" t="s">
        <v>62</v>
      </c>
    </row>
    <row r="6274">
      <c r="A6274" s="7">
        <f t="shared" si="1"/>
        <v>5226</v>
      </c>
      <c r="B6274" s="5" t="s">
        <v>5434</v>
      </c>
      <c r="C6274" s="6" t="s">
        <v>437</v>
      </c>
    </row>
    <row r="6275">
      <c r="A6275" s="7">
        <f t="shared" si="1"/>
        <v>5227</v>
      </c>
      <c r="B6275" s="5" t="s">
        <v>5435</v>
      </c>
      <c r="C6275" s="6" t="s">
        <v>639</v>
      </c>
    </row>
    <row r="6276">
      <c r="A6276" s="7">
        <f t="shared" si="1"/>
        <v>5228</v>
      </c>
      <c r="B6276" s="5" t="s">
        <v>5436</v>
      </c>
      <c r="C6276" s="6" t="s">
        <v>639</v>
      </c>
    </row>
    <row r="6277">
      <c r="A6277" s="7">
        <f t="shared" si="1"/>
        <v>5229</v>
      </c>
      <c r="B6277" s="5" t="s">
        <v>5437</v>
      </c>
      <c r="C6277" s="6" t="s">
        <v>639</v>
      </c>
    </row>
    <row r="6278">
      <c r="A6278" s="7">
        <f t="shared" si="1"/>
        <v>5230</v>
      </c>
      <c r="B6278" s="5" t="s">
        <v>5438</v>
      </c>
      <c r="C6278" s="6" t="s">
        <v>639</v>
      </c>
    </row>
    <row r="6279">
      <c r="A6279" s="7">
        <f t="shared" si="1"/>
        <v>5231</v>
      </c>
      <c r="B6279" s="5" t="s">
        <v>5439</v>
      </c>
      <c r="C6279" s="6" t="s">
        <v>639</v>
      </c>
    </row>
    <row r="6280">
      <c r="A6280" s="7">
        <f t="shared" si="1"/>
        <v>5232</v>
      </c>
      <c r="B6280" s="5" t="s">
        <v>5440</v>
      </c>
      <c r="C6280" s="6" t="s">
        <v>639</v>
      </c>
    </row>
    <row r="6281">
      <c r="A6281" s="7">
        <f t="shared" si="1"/>
        <v>5233</v>
      </c>
      <c r="B6281" s="5" t="s">
        <v>5441</v>
      </c>
      <c r="C6281" s="6" t="s">
        <v>639</v>
      </c>
    </row>
    <row r="6282">
      <c r="A6282" s="7">
        <f t="shared" si="1"/>
        <v>5234</v>
      </c>
      <c r="B6282" s="5" t="s">
        <v>5442</v>
      </c>
      <c r="C6282" s="6" t="s">
        <v>639</v>
      </c>
    </row>
    <row r="6283">
      <c r="A6283" s="7">
        <f t="shared" si="1"/>
        <v>5235</v>
      </c>
      <c r="B6283" s="5" t="s">
        <v>5443</v>
      </c>
      <c r="C6283" s="6" t="s">
        <v>639</v>
      </c>
    </row>
    <row r="6284">
      <c r="A6284" s="7">
        <f t="shared" si="1"/>
        <v>5236</v>
      </c>
      <c r="B6284" s="5" t="s">
        <v>5444</v>
      </c>
      <c r="C6284" s="6" t="s">
        <v>639</v>
      </c>
    </row>
    <row r="6285">
      <c r="A6285" s="7">
        <f t="shared" si="1"/>
        <v>5237</v>
      </c>
      <c r="B6285" s="5" t="s">
        <v>5445</v>
      </c>
      <c r="C6285" s="6" t="s">
        <v>639</v>
      </c>
    </row>
    <row r="6286">
      <c r="A6286" s="7">
        <f t="shared" si="1"/>
        <v>5238</v>
      </c>
      <c r="B6286" s="5" t="s">
        <v>5446</v>
      </c>
      <c r="C6286" s="6" t="s">
        <v>639</v>
      </c>
    </row>
    <row r="6287">
      <c r="A6287" s="7">
        <f t="shared" si="1"/>
        <v>5239</v>
      </c>
      <c r="B6287" s="5" t="s">
        <v>5447</v>
      </c>
      <c r="C6287" s="6" t="s">
        <v>1495</v>
      </c>
    </row>
    <row r="6288">
      <c r="A6288" s="7">
        <f t="shared" si="1"/>
        <v>5240</v>
      </c>
      <c r="B6288" s="5" t="s">
        <v>5448</v>
      </c>
      <c r="C6288" s="6" t="s">
        <v>1495</v>
      </c>
    </row>
    <row r="6289">
      <c r="A6289" s="7">
        <f t="shared" si="1"/>
        <v>5241</v>
      </c>
      <c r="B6289" s="5" t="s">
        <v>5449</v>
      </c>
      <c r="C6289" s="6" t="s">
        <v>1495</v>
      </c>
    </row>
    <row r="6290">
      <c r="A6290" s="7">
        <f t="shared" si="1"/>
        <v>5242</v>
      </c>
      <c r="B6290" s="5" t="s">
        <v>5450</v>
      </c>
      <c r="C6290" s="6" t="s">
        <v>86</v>
      </c>
    </row>
    <row r="6291">
      <c r="A6291" s="7">
        <f t="shared" si="1"/>
        <v>5243</v>
      </c>
      <c r="B6291" s="5" t="s">
        <v>5451</v>
      </c>
      <c r="C6291" s="6" t="s">
        <v>1856</v>
      </c>
    </row>
    <row r="6292">
      <c r="A6292" s="7">
        <f t="shared" si="1"/>
        <v>5244</v>
      </c>
      <c r="B6292" s="5" t="s">
        <v>5452</v>
      </c>
      <c r="C6292" s="6" t="s">
        <v>324</v>
      </c>
    </row>
    <row r="6293">
      <c r="A6293" s="7">
        <f t="shared" si="1"/>
        <v>5245</v>
      </c>
      <c r="B6293" s="5" t="s">
        <v>5453</v>
      </c>
      <c r="C6293" s="6" t="s">
        <v>142</v>
      </c>
    </row>
    <row r="6294">
      <c r="A6294" s="7">
        <f t="shared" si="1"/>
        <v>5246</v>
      </c>
      <c r="B6294" s="5" t="s">
        <v>5454</v>
      </c>
      <c r="C6294" s="6" t="s">
        <v>34</v>
      </c>
    </row>
    <row r="6295">
      <c r="A6295" s="7">
        <f t="shared" si="1"/>
        <v>5247</v>
      </c>
      <c r="B6295" s="5" t="s">
        <v>5455</v>
      </c>
      <c r="C6295" s="6" t="s">
        <v>1124</v>
      </c>
    </row>
    <row r="6296">
      <c r="A6296" s="7">
        <f t="shared" si="1"/>
        <v>5248</v>
      </c>
      <c r="B6296" s="8" t="s">
        <v>5456</v>
      </c>
      <c r="C6296" s="9" t="s">
        <v>547</v>
      </c>
    </row>
    <row r="6297">
      <c r="A6297" s="7">
        <f t="shared" si="1"/>
        <v>5249</v>
      </c>
      <c r="B6297" s="8" t="s">
        <v>5457</v>
      </c>
      <c r="C6297" s="9" t="s">
        <v>530</v>
      </c>
    </row>
    <row r="6298">
      <c r="A6298" s="7">
        <f t="shared" si="1"/>
        <v>5250</v>
      </c>
      <c r="B6298" s="5" t="s">
        <v>5458</v>
      </c>
      <c r="C6298" s="6" t="s">
        <v>780</v>
      </c>
    </row>
    <row r="6299">
      <c r="A6299" s="7">
        <f t="shared" si="1"/>
        <v>5251</v>
      </c>
      <c r="B6299" s="8" t="s">
        <v>5459</v>
      </c>
      <c r="C6299" s="9" t="s">
        <v>162</v>
      </c>
    </row>
    <row r="6300">
      <c r="A6300" s="7">
        <f t="shared" si="1"/>
        <v>5252</v>
      </c>
      <c r="B6300" s="5" t="s">
        <v>5460</v>
      </c>
      <c r="C6300" s="6" t="s">
        <v>326</v>
      </c>
    </row>
    <row r="6301">
      <c r="A6301" s="7">
        <f t="shared" si="1"/>
        <v>5253</v>
      </c>
      <c r="B6301" s="5" t="s">
        <v>5461</v>
      </c>
      <c r="C6301" s="6" t="s">
        <v>603</v>
      </c>
    </row>
    <row r="6302">
      <c r="A6302" s="7">
        <f t="shared" si="1"/>
        <v>5254</v>
      </c>
      <c r="B6302" s="8" t="s">
        <v>5462</v>
      </c>
      <c r="C6302" s="9" t="s">
        <v>76</v>
      </c>
    </row>
    <row r="6303">
      <c r="A6303" s="7">
        <f t="shared" si="1"/>
        <v>5255</v>
      </c>
      <c r="B6303" s="8" t="s">
        <v>5463</v>
      </c>
      <c r="C6303" s="9" t="s">
        <v>65</v>
      </c>
    </row>
    <row r="6304">
      <c r="A6304" s="7">
        <f t="shared" si="1"/>
        <v>5256</v>
      </c>
      <c r="B6304" s="8" t="s">
        <v>5464</v>
      </c>
      <c r="C6304" s="9" t="s">
        <v>64</v>
      </c>
    </row>
    <row r="6305">
      <c r="A6305" s="7">
        <f t="shared" si="1"/>
        <v>5257</v>
      </c>
      <c r="B6305" s="5" t="s">
        <v>5465</v>
      </c>
      <c r="C6305" s="6" t="s">
        <v>989</v>
      </c>
    </row>
    <row r="6306">
      <c r="A6306" s="7">
        <f t="shared" si="1"/>
        <v>5258</v>
      </c>
      <c r="B6306" s="15" t="s">
        <v>5466</v>
      </c>
      <c r="C6306" s="11" t="s">
        <v>423</v>
      </c>
    </row>
    <row r="6307">
      <c r="A6307" s="7">
        <f t="shared" si="1"/>
        <v>5259</v>
      </c>
      <c r="B6307" s="8" t="s">
        <v>5467</v>
      </c>
      <c r="C6307" s="9" t="s">
        <v>530</v>
      </c>
    </row>
    <row r="6308">
      <c r="A6308" s="7">
        <f t="shared" si="1"/>
        <v>5260</v>
      </c>
      <c r="B6308" s="5" t="s">
        <v>5468</v>
      </c>
      <c r="C6308" s="6" t="s">
        <v>328</v>
      </c>
    </row>
    <row r="6309">
      <c r="A6309" s="7">
        <f t="shared" si="1"/>
        <v>5260</v>
      </c>
      <c r="B6309" s="5" t="s">
        <v>5468</v>
      </c>
      <c r="C6309" s="6" t="s">
        <v>603</v>
      </c>
    </row>
    <row r="6310">
      <c r="A6310" s="7">
        <f t="shared" si="1"/>
        <v>5261</v>
      </c>
      <c r="B6310" s="8" t="s">
        <v>5469</v>
      </c>
      <c r="C6310" s="9" t="s">
        <v>162</v>
      </c>
    </row>
    <row r="6311">
      <c r="A6311" s="7">
        <f t="shared" si="1"/>
        <v>5262</v>
      </c>
      <c r="B6311" s="5" t="s">
        <v>5470</v>
      </c>
      <c r="C6311" s="6" t="s">
        <v>1378</v>
      </c>
    </row>
    <row r="6312">
      <c r="A6312" s="7">
        <f t="shared" si="1"/>
        <v>5263</v>
      </c>
      <c r="B6312" s="5" t="s">
        <v>5471</v>
      </c>
      <c r="C6312" s="6" t="s">
        <v>80</v>
      </c>
    </row>
    <row r="6313">
      <c r="A6313" s="7">
        <f t="shared" si="1"/>
        <v>5264</v>
      </c>
      <c r="B6313" s="5" t="s">
        <v>5472</v>
      </c>
      <c r="C6313" s="6" t="s">
        <v>34</v>
      </c>
    </row>
    <row r="6314">
      <c r="A6314" s="7">
        <f t="shared" si="1"/>
        <v>5265</v>
      </c>
      <c r="B6314" s="5" t="s">
        <v>5473</v>
      </c>
      <c r="C6314" s="6" t="s">
        <v>1248</v>
      </c>
    </row>
    <row r="6315">
      <c r="A6315" s="7">
        <f t="shared" si="1"/>
        <v>5266</v>
      </c>
      <c r="B6315" s="5" t="s">
        <v>5474</v>
      </c>
      <c r="C6315" s="6" t="s">
        <v>142</v>
      </c>
    </row>
    <row r="6316">
      <c r="A6316" s="7">
        <f t="shared" si="1"/>
        <v>5267</v>
      </c>
      <c r="B6316" s="5" t="s">
        <v>5475</v>
      </c>
      <c r="C6316" s="6" t="s">
        <v>989</v>
      </c>
    </row>
    <row r="6317">
      <c r="A6317" s="7">
        <f t="shared" si="1"/>
        <v>5268</v>
      </c>
      <c r="B6317" s="5" t="s">
        <v>5476</v>
      </c>
      <c r="C6317" s="6" t="s">
        <v>639</v>
      </c>
    </row>
    <row r="6318">
      <c r="A6318" s="7">
        <f t="shared" si="1"/>
        <v>5269</v>
      </c>
      <c r="B6318" s="5" t="s">
        <v>5477</v>
      </c>
      <c r="C6318" s="6" t="s">
        <v>356</v>
      </c>
    </row>
    <row r="6319">
      <c r="A6319" s="7">
        <f t="shared" si="1"/>
        <v>5270</v>
      </c>
      <c r="B6319" s="5" t="s">
        <v>5478</v>
      </c>
      <c r="C6319" s="6" t="s">
        <v>15</v>
      </c>
    </row>
    <row r="6320">
      <c r="A6320" s="7">
        <f t="shared" si="1"/>
        <v>5271</v>
      </c>
      <c r="B6320" s="5" t="s">
        <v>5479</v>
      </c>
      <c r="C6320" s="6" t="s">
        <v>758</v>
      </c>
    </row>
    <row r="6321">
      <c r="A6321" s="7">
        <f t="shared" si="1"/>
        <v>5272</v>
      </c>
      <c r="B6321" s="5" t="s">
        <v>5480</v>
      </c>
      <c r="C6321" s="6" t="s">
        <v>426</v>
      </c>
    </row>
    <row r="6322">
      <c r="A6322" s="7">
        <f t="shared" si="1"/>
        <v>5273</v>
      </c>
      <c r="B6322" s="5" t="s">
        <v>5481</v>
      </c>
      <c r="C6322" s="6" t="s">
        <v>785</v>
      </c>
    </row>
    <row r="6323">
      <c r="A6323" s="7">
        <f t="shared" si="1"/>
        <v>5274</v>
      </c>
      <c r="B6323" s="5" t="s">
        <v>5482</v>
      </c>
      <c r="C6323" s="6" t="s">
        <v>471</v>
      </c>
    </row>
    <row r="6324">
      <c r="A6324" s="7">
        <f t="shared" si="1"/>
        <v>5275</v>
      </c>
      <c r="B6324" s="5" t="s">
        <v>5483</v>
      </c>
      <c r="C6324" s="6" t="s">
        <v>20</v>
      </c>
    </row>
    <row r="6325">
      <c r="A6325" s="7">
        <f t="shared" si="1"/>
        <v>5276</v>
      </c>
      <c r="B6325" s="8" t="s">
        <v>5484</v>
      </c>
      <c r="C6325" s="9" t="s">
        <v>40</v>
      </c>
    </row>
    <row r="6326">
      <c r="A6326" s="7">
        <f t="shared" si="1"/>
        <v>5277</v>
      </c>
      <c r="B6326" s="5" t="s">
        <v>5485</v>
      </c>
      <c r="C6326" s="6" t="s">
        <v>1394</v>
      </c>
    </row>
    <row r="6327">
      <c r="A6327" s="7">
        <f t="shared" si="1"/>
        <v>5278</v>
      </c>
      <c r="B6327" s="8" t="s">
        <v>5486</v>
      </c>
      <c r="C6327" s="9" t="s">
        <v>83</v>
      </c>
    </row>
    <row r="6328">
      <c r="A6328" s="7">
        <f t="shared" si="1"/>
        <v>5279</v>
      </c>
      <c r="B6328" s="8" t="s">
        <v>5487</v>
      </c>
      <c r="C6328" s="9" t="s">
        <v>76</v>
      </c>
    </row>
    <row r="6329">
      <c r="A6329" s="7">
        <f t="shared" si="1"/>
        <v>5280</v>
      </c>
      <c r="B6329" s="8" t="s">
        <v>5488</v>
      </c>
      <c r="C6329" s="9" t="s">
        <v>818</v>
      </c>
    </row>
    <row r="6330">
      <c r="A6330" s="7">
        <f t="shared" si="1"/>
        <v>5281</v>
      </c>
      <c r="B6330" s="5" t="s">
        <v>5489</v>
      </c>
      <c r="C6330" s="6" t="s">
        <v>1290</v>
      </c>
    </row>
    <row r="6331">
      <c r="A6331" s="7">
        <f t="shared" si="1"/>
        <v>5282</v>
      </c>
      <c r="B6331" s="5" t="s">
        <v>5490</v>
      </c>
      <c r="C6331" s="6" t="s">
        <v>758</v>
      </c>
    </row>
    <row r="6332">
      <c r="A6332" s="7">
        <f t="shared" si="1"/>
        <v>5283</v>
      </c>
      <c r="B6332" s="5" t="s">
        <v>5491</v>
      </c>
      <c r="C6332" s="6" t="s">
        <v>1369</v>
      </c>
    </row>
    <row r="6333">
      <c r="A6333" s="7">
        <f t="shared" si="1"/>
        <v>5283</v>
      </c>
      <c r="B6333" s="5" t="s">
        <v>5491</v>
      </c>
      <c r="C6333" s="6" t="s">
        <v>1221</v>
      </c>
    </row>
    <row r="6334">
      <c r="A6334" s="7">
        <f t="shared" si="1"/>
        <v>5284</v>
      </c>
      <c r="B6334" s="5" t="s">
        <v>5492</v>
      </c>
      <c r="C6334" s="17" t="s">
        <v>1470</v>
      </c>
    </row>
    <row r="6335">
      <c r="A6335" s="7">
        <f t="shared" si="1"/>
        <v>5285</v>
      </c>
      <c r="B6335" s="8" t="s">
        <v>5493</v>
      </c>
      <c r="C6335" s="9" t="s">
        <v>56</v>
      </c>
    </row>
    <row r="6336">
      <c r="A6336" s="7">
        <f t="shared" si="1"/>
        <v>5285</v>
      </c>
      <c r="B6336" s="8" t="s">
        <v>5493</v>
      </c>
      <c r="C6336" s="9" t="s">
        <v>60</v>
      </c>
    </row>
    <row r="6337">
      <c r="A6337" s="7">
        <f t="shared" si="1"/>
        <v>5285</v>
      </c>
      <c r="B6337" s="8" t="s">
        <v>5493</v>
      </c>
      <c r="C6337" s="9" t="s">
        <v>188</v>
      </c>
    </row>
    <row r="6338">
      <c r="A6338" s="7">
        <f t="shared" si="1"/>
        <v>5286</v>
      </c>
      <c r="B6338" s="8" t="s">
        <v>5494</v>
      </c>
      <c r="C6338" s="9" t="s">
        <v>25</v>
      </c>
    </row>
    <row r="6339">
      <c r="A6339" s="7">
        <f t="shared" si="1"/>
        <v>5286</v>
      </c>
      <c r="B6339" s="8" t="s">
        <v>5494</v>
      </c>
      <c r="C6339" s="9" t="s">
        <v>24</v>
      </c>
    </row>
    <row r="6340">
      <c r="A6340" s="7">
        <f t="shared" si="1"/>
        <v>5287</v>
      </c>
      <c r="B6340" s="5" t="s">
        <v>5495</v>
      </c>
      <c r="C6340" s="6" t="s">
        <v>714</v>
      </c>
    </row>
    <row r="6341">
      <c r="A6341" s="7">
        <f t="shared" si="1"/>
        <v>5288</v>
      </c>
      <c r="B6341" s="8" t="s">
        <v>5496</v>
      </c>
      <c r="C6341" s="9" t="s">
        <v>280</v>
      </c>
    </row>
    <row r="6342">
      <c r="A6342" s="7">
        <f t="shared" si="1"/>
        <v>5289</v>
      </c>
      <c r="B6342" s="8" t="s">
        <v>5497</v>
      </c>
      <c r="C6342" s="9" t="s">
        <v>280</v>
      </c>
    </row>
    <row r="6343">
      <c r="A6343" s="7">
        <f t="shared" si="1"/>
        <v>5290</v>
      </c>
      <c r="B6343" s="8" t="s">
        <v>5498</v>
      </c>
      <c r="C6343" s="9" t="s">
        <v>555</v>
      </c>
    </row>
    <row r="6344">
      <c r="A6344" s="7">
        <f t="shared" si="1"/>
        <v>5291</v>
      </c>
      <c r="B6344" s="5" t="s">
        <v>5499</v>
      </c>
      <c r="C6344" s="6" t="s">
        <v>393</v>
      </c>
    </row>
    <row r="6345">
      <c r="A6345" s="7">
        <f t="shared" si="1"/>
        <v>5292</v>
      </c>
      <c r="B6345" s="5" t="s">
        <v>5500</v>
      </c>
      <c r="C6345" s="6" t="s">
        <v>727</v>
      </c>
    </row>
    <row r="6346">
      <c r="A6346" s="7">
        <f t="shared" si="1"/>
        <v>5293</v>
      </c>
      <c r="B6346" s="8" t="s">
        <v>5501</v>
      </c>
      <c r="C6346" s="9" t="s">
        <v>42</v>
      </c>
    </row>
    <row r="6347">
      <c r="A6347" s="7">
        <f t="shared" si="1"/>
        <v>5294</v>
      </c>
      <c r="B6347" s="5" t="s">
        <v>5502</v>
      </c>
      <c r="C6347" s="6" t="s">
        <v>815</v>
      </c>
    </row>
    <row r="6348">
      <c r="A6348" s="7">
        <f t="shared" si="1"/>
        <v>5295</v>
      </c>
      <c r="B6348" s="5" t="s">
        <v>5503</v>
      </c>
      <c r="C6348" s="6" t="s">
        <v>714</v>
      </c>
    </row>
    <row r="6349">
      <c r="A6349" s="7">
        <f t="shared" si="1"/>
        <v>5296</v>
      </c>
      <c r="B6349" s="5" t="s">
        <v>5504</v>
      </c>
      <c r="C6349" s="6" t="s">
        <v>1120</v>
      </c>
    </row>
    <row r="6350">
      <c r="A6350" s="7">
        <f t="shared" si="1"/>
        <v>5297</v>
      </c>
      <c r="B6350" s="5" t="s">
        <v>5505</v>
      </c>
      <c r="C6350" s="6" t="s">
        <v>538</v>
      </c>
    </row>
    <row r="6351">
      <c r="A6351" s="7">
        <f t="shared" si="1"/>
        <v>5298</v>
      </c>
      <c r="B6351" s="5" t="s">
        <v>5506</v>
      </c>
      <c r="C6351" s="6" t="s">
        <v>59</v>
      </c>
    </row>
    <row r="6352">
      <c r="A6352" s="7">
        <f t="shared" si="1"/>
        <v>5299</v>
      </c>
      <c r="B6352" s="8" t="s">
        <v>5507</v>
      </c>
      <c r="C6352" s="6" t="s">
        <v>132</v>
      </c>
    </row>
    <row r="6353">
      <c r="A6353" s="7">
        <f t="shared" si="1"/>
        <v>5300</v>
      </c>
      <c r="B6353" s="8" t="s">
        <v>5508</v>
      </c>
      <c r="C6353" s="9" t="s">
        <v>10</v>
      </c>
    </row>
    <row r="6354">
      <c r="A6354" s="7">
        <f t="shared" si="1"/>
        <v>5300</v>
      </c>
      <c r="B6354" s="8" t="s">
        <v>5508</v>
      </c>
      <c r="C6354" s="9" t="s">
        <v>142</v>
      </c>
    </row>
    <row r="6355">
      <c r="A6355" s="7">
        <f t="shared" si="1"/>
        <v>5300</v>
      </c>
      <c r="B6355" s="8" t="s">
        <v>5508</v>
      </c>
      <c r="C6355" s="6" t="s">
        <v>150</v>
      </c>
    </row>
    <row r="6356">
      <c r="A6356" s="7">
        <f t="shared" si="1"/>
        <v>5300</v>
      </c>
      <c r="B6356" s="8" t="s">
        <v>5508</v>
      </c>
      <c r="C6356" s="6" t="s">
        <v>313</v>
      </c>
    </row>
    <row r="6357">
      <c r="A6357" s="7">
        <f t="shared" si="1"/>
        <v>5301</v>
      </c>
      <c r="B6357" s="5" t="s">
        <v>5509</v>
      </c>
      <c r="C6357" s="6" t="s">
        <v>1371</v>
      </c>
    </row>
    <row r="6358">
      <c r="A6358" s="7">
        <f t="shared" si="1"/>
        <v>5302</v>
      </c>
      <c r="B6358" s="8" t="s">
        <v>5510</v>
      </c>
      <c r="C6358" s="9" t="s">
        <v>72</v>
      </c>
    </row>
    <row r="6359">
      <c r="A6359" s="7">
        <f t="shared" si="1"/>
        <v>5303</v>
      </c>
      <c r="B6359" s="8" t="s">
        <v>5511</v>
      </c>
      <c r="C6359" s="9" t="s">
        <v>547</v>
      </c>
    </row>
    <row r="6360">
      <c r="A6360" s="7">
        <f t="shared" si="1"/>
        <v>5304</v>
      </c>
      <c r="B6360" s="5" t="s">
        <v>5512</v>
      </c>
      <c r="C6360" s="6" t="s">
        <v>989</v>
      </c>
    </row>
    <row r="6361">
      <c r="A6361" s="7">
        <f t="shared" si="1"/>
        <v>5305</v>
      </c>
      <c r="B6361" s="5" t="s">
        <v>5513</v>
      </c>
      <c r="C6361" s="6" t="s">
        <v>656</v>
      </c>
    </row>
    <row r="6362">
      <c r="A6362" s="7">
        <f t="shared" si="1"/>
        <v>5306</v>
      </c>
      <c r="B6362" s="5" t="s">
        <v>5514</v>
      </c>
      <c r="C6362" s="6" t="s">
        <v>610</v>
      </c>
    </row>
    <row r="6363">
      <c r="A6363" s="7">
        <f t="shared" si="1"/>
        <v>5307</v>
      </c>
      <c r="B6363" s="8" t="s">
        <v>5515</v>
      </c>
      <c r="C6363" s="9" t="s">
        <v>10</v>
      </c>
    </row>
    <row r="6364">
      <c r="A6364" s="7">
        <f t="shared" si="1"/>
        <v>5308</v>
      </c>
      <c r="B6364" s="5" t="s">
        <v>5516</v>
      </c>
      <c r="C6364" s="6" t="s">
        <v>367</v>
      </c>
    </row>
    <row r="6365">
      <c r="A6365" s="7">
        <f t="shared" si="1"/>
        <v>5309</v>
      </c>
      <c r="B6365" s="5" t="s">
        <v>5517</v>
      </c>
      <c r="C6365" s="6" t="s">
        <v>20</v>
      </c>
    </row>
    <row r="6366">
      <c r="A6366" s="7">
        <f t="shared" si="1"/>
        <v>5310</v>
      </c>
      <c r="B6366" s="5" t="s">
        <v>5518</v>
      </c>
      <c r="C6366" s="6" t="s">
        <v>4</v>
      </c>
    </row>
    <row r="6367">
      <c r="A6367" s="7">
        <f t="shared" si="1"/>
        <v>5311</v>
      </c>
      <c r="B6367" s="5" t="s">
        <v>5519</v>
      </c>
      <c r="C6367" s="6" t="s">
        <v>1207</v>
      </c>
    </row>
    <row r="6368">
      <c r="A6368" s="7">
        <f t="shared" si="1"/>
        <v>5312</v>
      </c>
      <c r="B6368" s="5" t="s">
        <v>5520</v>
      </c>
      <c r="C6368" s="6" t="s">
        <v>1371</v>
      </c>
    </row>
    <row r="6369">
      <c r="A6369" s="7">
        <f t="shared" si="1"/>
        <v>5313</v>
      </c>
      <c r="B6369" s="5" t="s">
        <v>5521</v>
      </c>
      <c r="C6369" s="6" t="s">
        <v>471</v>
      </c>
    </row>
    <row r="6370">
      <c r="A6370" s="7">
        <f t="shared" si="1"/>
        <v>5314</v>
      </c>
      <c r="B6370" s="5" t="s">
        <v>5522</v>
      </c>
      <c r="C6370" s="6" t="s">
        <v>538</v>
      </c>
    </row>
    <row r="6371">
      <c r="A6371" s="7">
        <f t="shared" si="1"/>
        <v>5315</v>
      </c>
      <c r="B6371" s="5" t="s">
        <v>5523</v>
      </c>
      <c r="C6371" s="6" t="s">
        <v>27</v>
      </c>
    </row>
    <row r="6372">
      <c r="A6372" s="7">
        <f t="shared" si="1"/>
        <v>5316</v>
      </c>
      <c r="B6372" s="8" t="s">
        <v>5524</v>
      </c>
      <c r="C6372" s="9" t="s">
        <v>1548</v>
      </c>
    </row>
    <row r="6373">
      <c r="A6373" s="7">
        <f t="shared" si="1"/>
        <v>5317</v>
      </c>
      <c r="B6373" s="8" t="s">
        <v>5525</v>
      </c>
      <c r="C6373" s="9" t="s">
        <v>1548</v>
      </c>
    </row>
    <row r="6374">
      <c r="A6374" s="7">
        <f t="shared" si="1"/>
        <v>5318</v>
      </c>
      <c r="B6374" s="5" t="s">
        <v>5526</v>
      </c>
      <c r="C6374" s="6" t="s">
        <v>610</v>
      </c>
    </row>
    <row r="6375">
      <c r="A6375" s="7">
        <f t="shared" si="1"/>
        <v>5319</v>
      </c>
      <c r="B6375" s="5" t="s">
        <v>5527</v>
      </c>
      <c r="C6375" s="6" t="s">
        <v>555</v>
      </c>
    </row>
    <row r="6376">
      <c r="A6376" s="7">
        <f t="shared" si="1"/>
        <v>5320</v>
      </c>
      <c r="B6376" s="5" t="s">
        <v>5528</v>
      </c>
      <c r="C6376" s="6" t="s">
        <v>97</v>
      </c>
    </row>
    <row r="6377">
      <c r="A6377" s="7">
        <f t="shared" si="1"/>
        <v>5321</v>
      </c>
      <c r="B6377" s="8" t="s">
        <v>5529</v>
      </c>
      <c r="C6377" s="9" t="s">
        <v>1042</v>
      </c>
    </row>
    <row r="6378">
      <c r="A6378" s="7">
        <f t="shared" si="1"/>
        <v>5322</v>
      </c>
      <c r="B6378" s="5" t="s">
        <v>5530</v>
      </c>
      <c r="C6378" s="6" t="s">
        <v>610</v>
      </c>
    </row>
    <row r="6379">
      <c r="A6379" s="7">
        <f t="shared" si="1"/>
        <v>5323</v>
      </c>
      <c r="B6379" s="5" t="s">
        <v>5531</v>
      </c>
      <c r="C6379" s="6" t="s">
        <v>20</v>
      </c>
    </row>
    <row r="6380">
      <c r="A6380" s="7">
        <f t="shared" si="1"/>
        <v>5324</v>
      </c>
      <c r="B6380" s="8" t="s">
        <v>5532</v>
      </c>
      <c r="C6380" s="9" t="s">
        <v>121</v>
      </c>
    </row>
    <row r="6381">
      <c r="A6381" s="7">
        <f t="shared" si="1"/>
        <v>5325</v>
      </c>
      <c r="B6381" s="5" t="s">
        <v>5533</v>
      </c>
      <c r="C6381" s="6" t="s">
        <v>610</v>
      </c>
    </row>
    <row r="6382">
      <c r="A6382" s="7">
        <f t="shared" si="1"/>
        <v>5326</v>
      </c>
      <c r="B6382" s="8" t="s">
        <v>5534</v>
      </c>
      <c r="C6382" s="9" t="s">
        <v>728</v>
      </c>
    </row>
    <row r="6383">
      <c r="A6383" s="7">
        <f t="shared" si="1"/>
        <v>5327</v>
      </c>
      <c r="B6383" s="5" t="s">
        <v>5535</v>
      </c>
      <c r="C6383" s="6" t="s">
        <v>153</v>
      </c>
    </row>
    <row r="6384">
      <c r="A6384" s="7">
        <f t="shared" si="1"/>
        <v>5328</v>
      </c>
      <c r="B6384" s="5" t="s">
        <v>5536</v>
      </c>
      <c r="C6384" s="6" t="s">
        <v>780</v>
      </c>
    </row>
    <row r="6385">
      <c r="A6385" s="7">
        <f t="shared" si="1"/>
        <v>5329</v>
      </c>
      <c r="B6385" s="8" t="s">
        <v>5537</v>
      </c>
      <c r="C6385" s="9" t="s">
        <v>24</v>
      </c>
    </row>
    <row r="6386">
      <c r="A6386" s="7">
        <f t="shared" si="1"/>
        <v>5330</v>
      </c>
      <c r="B6386" s="8" t="s">
        <v>5538</v>
      </c>
      <c r="C6386" s="9" t="s">
        <v>8</v>
      </c>
    </row>
    <row r="6387">
      <c r="A6387" s="7">
        <f t="shared" si="1"/>
        <v>5331</v>
      </c>
      <c r="B6387" s="5" t="s">
        <v>5539</v>
      </c>
      <c r="C6387" s="6" t="s">
        <v>437</v>
      </c>
    </row>
    <row r="6388">
      <c r="A6388" s="7">
        <f t="shared" si="1"/>
        <v>5332</v>
      </c>
      <c r="B6388" s="5" t="s">
        <v>5540</v>
      </c>
      <c r="C6388" s="6" t="s">
        <v>603</v>
      </c>
    </row>
    <row r="6389">
      <c r="A6389" s="7">
        <f t="shared" si="1"/>
        <v>5333</v>
      </c>
      <c r="B6389" s="5" t="s">
        <v>5541</v>
      </c>
      <c r="C6389" s="6" t="s">
        <v>1450</v>
      </c>
    </row>
    <row r="6390">
      <c r="A6390" s="7">
        <f t="shared" si="1"/>
        <v>5334</v>
      </c>
      <c r="B6390" s="8" t="s">
        <v>5542</v>
      </c>
      <c r="C6390" s="9" t="s">
        <v>815</v>
      </c>
    </row>
    <row r="6391">
      <c r="A6391" s="7">
        <f t="shared" si="1"/>
        <v>5335</v>
      </c>
      <c r="B6391" s="8" t="s">
        <v>5543</v>
      </c>
      <c r="C6391" s="9" t="s">
        <v>60</v>
      </c>
    </row>
    <row r="6392">
      <c r="A6392" s="7">
        <f t="shared" si="1"/>
        <v>5336</v>
      </c>
      <c r="B6392" s="8" t="s">
        <v>5544</v>
      </c>
      <c r="C6392" s="9" t="s">
        <v>60</v>
      </c>
    </row>
    <row r="6393">
      <c r="A6393" s="7">
        <f t="shared" si="1"/>
        <v>5337</v>
      </c>
      <c r="B6393" s="5" t="s">
        <v>5545</v>
      </c>
      <c r="C6393" s="6" t="s">
        <v>367</v>
      </c>
    </row>
    <row r="6394">
      <c r="A6394" s="7">
        <f t="shared" si="1"/>
        <v>5338</v>
      </c>
      <c r="B6394" s="8" t="s">
        <v>5546</v>
      </c>
      <c r="C6394" s="9" t="s">
        <v>614</v>
      </c>
    </row>
    <row r="6395">
      <c r="A6395" s="7">
        <f t="shared" si="1"/>
        <v>5339</v>
      </c>
      <c r="B6395" s="5" t="s">
        <v>5547</v>
      </c>
      <c r="C6395" s="6" t="s">
        <v>467</v>
      </c>
    </row>
    <row r="6396">
      <c r="A6396" s="7">
        <f t="shared" si="1"/>
        <v>5340</v>
      </c>
      <c r="B6396" s="5" t="s">
        <v>5548</v>
      </c>
      <c r="C6396" s="6" t="s">
        <v>367</v>
      </c>
    </row>
    <row r="6397">
      <c r="A6397" s="7">
        <f t="shared" si="1"/>
        <v>5341</v>
      </c>
      <c r="B6397" s="8" t="s">
        <v>5549</v>
      </c>
      <c r="C6397" s="9" t="s">
        <v>40</v>
      </c>
    </row>
    <row r="6398">
      <c r="A6398" s="7">
        <f t="shared" si="1"/>
        <v>5342</v>
      </c>
      <c r="B6398" s="8" t="s">
        <v>5550</v>
      </c>
      <c r="C6398" s="9" t="s">
        <v>40</v>
      </c>
    </row>
    <row r="6399">
      <c r="A6399" s="7">
        <f t="shared" si="1"/>
        <v>5343</v>
      </c>
      <c r="B6399" s="8" t="s">
        <v>5551</v>
      </c>
      <c r="C6399" s="9" t="s">
        <v>399</v>
      </c>
    </row>
    <row r="6400">
      <c r="A6400" s="7">
        <f t="shared" si="1"/>
        <v>5344</v>
      </c>
      <c r="B6400" s="8" t="s">
        <v>5552</v>
      </c>
      <c r="C6400" s="9" t="s">
        <v>399</v>
      </c>
    </row>
    <row r="6401">
      <c r="A6401" s="7">
        <f t="shared" si="1"/>
        <v>5345</v>
      </c>
      <c r="B6401" s="8" t="s">
        <v>5553</v>
      </c>
      <c r="C6401" s="9" t="s">
        <v>399</v>
      </c>
    </row>
    <row r="6402">
      <c r="A6402" s="7">
        <f t="shared" si="1"/>
        <v>5346</v>
      </c>
      <c r="B6402" s="8" t="s">
        <v>5554</v>
      </c>
      <c r="C6402" s="9" t="s">
        <v>835</v>
      </c>
    </row>
    <row r="6403">
      <c r="A6403" s="7">
        <f t="shared" si="1"/>
        <v>5347</v>
      </c>
      <c r="B6403" s="8" t="s">
        <v>5555</v>
      </c>
      <c r="C6403" s="9" t="s">
        <v>399</v>
      </c>
    </row>
    <row r="6404">
      <c r="A6404" s="7">
        <f t="shared" si="1"/>
        <v>5348</v>
      </c>
      <c r="B6404" s="5" t="s">
        <v>5556</v>
      </c>
      <c r="C6404" s="6" t="s">
        <v>74</v>
      </c>
    </row>
    <row r="6405">
      <c r="A6405" s="7">
        <f t="shared" si="1"/>
        <v>5349</v>
      </c>
      <c r="B6405" s="5" t="s">
        <v>5557</v>
      </c>
      <c r="C6405" s="6" t="s">
        <v>12</v>
      </c>
    </row>
    <row r="6406">
      <c r="A6406" s="7">
        <f t="shared" si="1"/>
        <v>5350</v>
      </c>
      <c r="B6406" s="5" t="s">
        <v>5558</v>
      </c>
      <c r="C6406" s="6" t="s">
        <v>610</v>
      </c>
    </row>
    <row r="6407">
      <c r="A6407" s="7">
        <f t="shared" si="1"/>
        <v>5350</v>
      </c>
      <c r="B6407" s="8" t="s">
        <v>5558</v>
      </c>
      <c r="C6407" s="9" t="s">
        <v>733</v>
      </c>
    </row>
    <row r="6408">
      <c r="A6408" s="7">
        <f t="shared" si="1"/>
        <v>5351</v>
      </c>
      <c r="B6408" s="8" t="s">
        <v>5559</v>
      </c>
      <c r="C6408" s="9" t="s">
        <v>733</v>
      </c>
    </row>
    <row r="6409">
      <c r="A6409" s="7">
        <f t="shared" si="1"/>
        <v>5352</v>
      </c>
      <c r="B6409" s="8" t="s">
        <v>5560</v>
      </c>
      <c r="C6409" s="9" t="s">
        <v>733</v>
      </c>
    </row>
    <row r="6410">
      <c r="A6410" s="7">
        <f t="shared" si="1"/>
        <v>5353</v>
      </c>
      <c r="B6410" s="5" t="s">
        <v>5561</v>
      </c>
      <c r="C6410" s="6" t="s">
        <v>437</v>
      </c>
    </row>
    <row r="6411">
      <c r="A6411" s="7">
        <f t="shared" si="1"/>
        <v>5354</v>
      </c>
      <c r="B6411" s="8" t="s">
        <v>5562</v>
      </c>
      <c r="C6411" s="9" t="s">
        <v>399</v>
      </c>
    </row>
    <row r="6412">
      <c r="A6412" s="7">
        <f t="shared" si="1"/>
        <v>5355</v>
      </c>
      <c r="B6412" s="8" t="s">
        <v>5563</v>
      </c>
      <c r="C6412" s="6" t="s">
        <v>60</v>
      </c>
    </row>
    <row r="6413">
      <c r="A6413" s="7">
        <f t="shared" si="1"/>
        <v>5355</v>
      </c>
      <c r="B6413" s="8" t="s">
        <v>5563</v>
      </c>
      <c r="C6413" s="9" t="s">
        <v>162</v>
      </c>
    </row>
    <row r="6414">
      <c r="A6414" s="7">
        <f t="shared" si="1"/>
        <v>5355</v>
      </c>
      <c r="B6414" s="8" t="s">
        <v>5563</v>
      </c>
      <c r="C6414" s="9" t="s">
        <v>24</v>
      </c>
    </row>
    <row r="6415">
      <c r="A6415" s="7">
        <f t="shared" si="1"/>
        <v>5355</v>
      </c>
      <c r="B6415" s="8" t="s">
        <v>5563</v>
      </c>
      <c r="C6415" s="9" t="s">
        <v>650</v>
      </c>
    </row>
    <row r="6416">
      <c r="A6416" s="7">
        <f t="shared" si="1"/>
        <v>5356</v>
      </c>
      <c r="B6416" s="8" t="s">
        <v>5564</v>
      </c>
      <c r="C6416" s="9" t="s">
        <v>733</v>
      </c>
    </row>
    <row r="6417">
      <c r="A6417" s="7">
        <f t="shared" si="1"/>
        <v>5357</v>
      </c>
      <c r="B6417" s="5" t="s">
        <v>5565</v>
      </c>
      <c r="C6417" s="6" t="s">
        <v>80</v>
      </c>
    </row>
    <row r="6418">
      <c r="A6418" s="7">
        <f t="shared" si="1"/>
        <v>5358</v>
      </c>
      <c r="B6418" s="8" t="s">
        <v>5566</v>
      </c>
      <c r="C6418" s="6" t="s">
        <v>60</v>
      </c>
    </row>
    <row r="6419">
      <c r="A6419" s="7">
        <f t="shared" si="1"/>
        <v>5359</v>
      </c>
      <c r="B6419" s="5" t="s">
        <v>5567</v>
      </c>
      <c r="C6419" s="6" t="s">
        <v>555</v>
      </c>
    </row>
    <row r="6420">
      <c r="A6420" s="7">
        <f t="shared" si="1"/>
        <v>5360</v>
      </c>
      <c r="B6420" s="8" t="s">
        <v>5568</v>
      </c>
      <c r="C6420" s="9" t="s">
        <v>56</v>
      </c>
    </row>
    <row r="6421">
      <c r="A6421" s="7">
        <f t="shared" si="1"/>
        <v>5360</v>
      </c>
      <c r="B6421" s="8" t="s">
        <v>5568</v>
      </c>
      <c r="C6421" s="9" t="s">
        <v>60</v>
      </c>
    </row>
    <row r="6422">
      <c r="A6422" s="7">
        <f t="shared" si="1"/>
        <v>5360</v>
      </c>
      <c r="B6422" s="8" t="s">
        <v>5568</v>
      </c>
      <c r="C6422" s="9" t="s">
        <v>142</v>
      </c>
    </row>
    <row r="6423">
      <c r="A6423" s="7">
        <f t="shared" si="1"/>
        <v>5361</v>
      </c>
      <c r="B6423" s="5" t="s">
        <v>5569</v>
      </c>
      <c r="C6423" s="6" t="s">
        <v>681</v>
      </c>
    </row>
    <row r="6424">
      <c r="A6424" s="7">
        <f t="shared" si="1"/>
        <v>5362</v>
      </c>
      <c r="B6424" s="8" t="s">
        <v>5570</v>
      </c>
      <c r="C6424" s="9" t="s">
        <v>1334</v>
      </c>
    </row>
    <row r="6425">
      <c r="A6425" s="7">
        <f t="shared" si="1"/>
        <v>5363</v>
      </c>
      <c r="B6425" s="5" t="s">
        <v>5571</v>
      </c>
      <c r="C6425" s="6" t="s">
        <v>1360</v>
      </c>
    </row>
    <row r="6426">
      <c r="A6426" s="7">
        <f t="shared" si="1"/>
        <v>5364</v>
      </c>
      <c r="B6426" s="5" t="s">
        <v>5572</v>
      </c>
      <c r="C6426" s="6" t="s">
        <v>1360</v>
      </c>
    </row>
    <row r="6427" ht="18.0" customHeight="1">
      <c r="A6427" s="7">
        <f t="shared" si="1"/>
        <v>5365</v>
      </c>
      <c r="B6427" s="5" t="s">
        <v>5573</v>
      </c>
      <c r="C6427" s="6" t="s">
        <v>6</v>
      </c>
    </row>
    <row r="6428">
      <c r="A6428" s="7">
        <f t="shared" si="1"/>
        <v>5366</v>
      </c>
      <c r="B6428" s="5" t="s">
        <v>5574</v>
      </c>
      <c r="C6428" s="6" t="s">
        <v>1360</v>
      </c>
    </row>
    <row r="6429">
      <c r="A6429" s="7">
        <f t="shared" si="1"/>
        <v>5367</v>
      </c>
      <c r="B6429" s="5" t="s">
        <v>5575</v>
      </c>
      <c r="C6429" s="6" t="s">
        <v>1360</v>
      </c>
    </row>
    <row r="6430">
      <c r="A6430" s="7">
        <f t="shared" si="1"/>
        <v>5368</v>
      </c>
      <c r="B6430" s="5" t="s">
        <v>5576</v>
      </c>
      <c r="C6430" s="6" t="s">
        <v>1360</v>
      </c>
    </row>
    <row r="6431">
      <c r="A6431" s="7">
        <f t="shared" si="1"/>
        <v>5369</v>
      </c>
      <c r="B6431" s="5" t="s">
        <v>5577</v>
      </c>
      <c r="C6431" s="6" t="s">
        <v>1316</v>
      </c>
    </row>
    <row r="6432">
      <c r="A6432" s="7">
        <f t="shared" si="1"/>
        <v>5370</v>
      </c>
      <c r="B6432" s="5" t="s">
        <v>5578</v>
      </c>
      <c r="C6432" s="6" t="s">
        <v>1316</v>
      </c>
    </row>
    <row r="6433">
      <c r="A6433" s="7">
        <f t="shared" si="1"/>
        <v>5371</v>
      </c>
      <c r="B6433" s="5" t="s">
        <v>5579</v>
      </c>
      <c r="C6433" s="6" t="s">
        <v>1316</v>
      </c>
    </row>
    <row r="6434">
      <c r="A6434" s="7">
        <f t="shared" si="1"/>
        <v>5372</v>
      </c>
      <c r="B6434" s="5" t="s">
        <v>5580</v>
      </c>
      <c r="C6434" s="6" t="s">
        <v>1316</v>
      </c>
    </row>
    <row r="6435">
      <c r="A6435" s="7">
        <f t="shared" si="1"/>
        <v>5373</v>
      </c>
      <c r="B6435" s="5" t="s">
        <v>5581</v>
      </c>
      <c r="C6435" s="6" t="s">
        <v>1360</v>
      </c>
    </row>
    <row r="6436">
      <c r="A6436" s="7">
        <f t="shared" si="1"/>
        <v>5374</v>
      </c>
      <c r="B6436" s="5" t="s">
        <v>5582</v>
      </c>
      <c r="C6436" s="6" t="s">
        <v>1316</v>
      </c>
    </row>
    <row r="6437">
      <c r="A6437" s="7">
        <f t="shared" si="1"/>
        <v>5375</v>
      </c>
      <c r="B6437" s="5" t="s">
        <v>5583</v>
      </c>
      <c r="C6437" s="6" t="s">
        <v>1316</v>
      </c>
    </row>
    <row r="6438">
      <c r="A6438" s="7">
        <f t="shared" si="1"/>
        <v>5376</v>
      </c>
      <c r="B6438" s="5" t="s">
        <v>5584</v>
      </c>
      <c r="C6438" s="6" t="s">
        <v>1316</v>
      </c>
    </row>
    <row r="6439">
      <c r="A6439" s="7">
        <f t="shared" si="1"/>
        <v>5377</v>
      </c>
      <c r="B6439" s="5" t="s">
        <v>5585</v>
      </c>
      <c r="C6439" s="6" t="s">
        <v>1316</v>
      </c>
    </row>
    <row r="6440">
      <c r="A6440" s="7">
        <f t="shared" si="1"/>
        <v>5378</v>
      </c>
      <c r="B6440" s="5" t="s">
        <v>5586</v>
      </c>
      <c r="C6440" s="6" t="s">
        <v>1316</v>
      </c>
    </row>
    <row r="6441">
      <c r="A6441" s="7">
        <f t="shared" si="1"/>
        <v>5379</v>
      </c>
      <c r="B6441" s="5" t="s">
        <v>5587</v>
      </c>
      <c r="C6441" s="6" t="s">
        <v>1316</v>
      </c>
    </row>
    <row r="6442">
      <c r="A6442" s="7">
        <f t="shared" si="1"/>
        <v>5380</v>
      </c>
      <c r="B6442" s="5" t="s">
        <v>5588</v>
      </c>
      <c r="C6442" s="6" t="s">
        <v>1316</v>
      </c>
    </row>
    <row r="6443">
      <c r="A6443" s="7">
        <f t="shared" si="1"/>
        <v>5381</v>
      </c>
      <c r="B6443" s="5" t="s">
        <v>5589</v>
      </c>
      <c r="C6443" s="6" t="s">
        <v>1316</v>
      </c>
    </row>
    <row r="6444">
      <c r="A6444" s="7">
        <f t="shared" si="1"/>
        <v>5382</v>
      </c>
      <c r="B6444" s="5" t="s">
        <v>5590</v>
      </c>
      <c r="C6444" s="6" t="s">
        <v>1316</v>
      </c>
    </row>
    <row r="6445">
      <c r="A6445" s="7">
        <f t="shared" si="1"/>
        <v>5383</v>
      </c>
      <c r="B6445" s="5" t="s">
        <v>5591</v>
      </c>
      <c r="C6445" s="6" t="s">
        <v>1316</v>
      </c>
    </row>
    <row r="6446">
      <c r="A6446" s="7">
        <f t="shared" si="1"/>
        <v>5384</v>
      </c>
      <c r="B6446" s="5" t="s">
        <v>5592</v>
      </c>
      <c r="C6446" s="6" t="s">
        <v>1316</v>
      </c>
    </row>
    <row r="6447">
      <c r="A6447" s="7">
        <f t="shared" si="1"/>
        <v>5385</v>
      </c>
      <c r="B6447" s="5" t="s">
        <v>5593</v>
      </c>
      <c r="C6447" s="6" t="s">
        <v>1316</v>
      </c>
    </row>
    <row r="6448">
      <c r="A6448" s="7">
        <f t="shared" si="1"/>
        <v>5386</v>
      </c>
      <c r="B6448" s="5" t="s">
        <v>5594</v>
      </c>
      <c r="C6448" s="6" t="s">
        <v>1316</v>
      </c>
    </row>
    <row r="6449">
      <c r="A6449" s="7">
        <f t="shared" si="1"/>
        <v>5387</v>
      </c>
      <c r="B6449" s="5" t="s">
        <v>5595</v>
      </c>
      <c r="C6449" s="6" t="s">
        <v>1316</v>
      </c>
    </row>
    <row r="6450">
      <c r="A6450" s="7">
        <f t="shared" si="1"/>
        <v>5388</v>
      </c>
      <c r="B6450" s="5" t="s">
        <v>5596</v>
      </c>
      <c r="C6450" s="6" t="s">
        <v>1316</v>
      </c>
    </row>
    <row r="6451">
      <c r="A6451" s="7">
        <f t="shared" si="1"/>
        <v>5389</v>
      </c>
      <c r="B6451" s="5" t="s">
        <v>5597</v>
      </c>
      <c r="C6451" s="6" t="s">
        <v>1360</v>
      </c>
    </row>
    <row r="6452">
      <c r="A6452" s="7">
        <f t="shared" si="1"/>
        <v>5390</v>
      </c>
      <c r="B6452" s="5" t="s">
        <v>5598</v>
      </c>
      <c r="C6452" s="6" t="s">
        <v>393</v>
      </c>
    </row>
    <row r="6453">
      <c r="A6453" s="7">
        <f t="shared" si="1"/>
        <v>5391</v>
      </c>
      <c r="B6453" s="5" t="s">
        <v>5599</v>
      </c>
      <c r="C6453" s="6" t="s">
        <v>1360</v>
      </c>
    </row>
    <row r="6454">
      <c r="A6454" s="7">
        <f t="shared" si="1"/>
        <v>5392</v>
      </c>
      <c r="B6454" s="5" t="s">
        <v>5600</v>
      </c>
      <c r="C6454" s="6" t="s">
        <v>1360</v>
      </c>
    </row>
    <row r="6455">
      <c r="A6455" s="7">
        <f t="shared" si="1"/>
        <v>5393</v>
      </c>
      <c r="B6455" s="5" t="s">
        <v>5601</v>
      </c>
      <c r="C6455" s="6" t="s">
        <v>1316</v>
      </c>
    </row>
    <row r="6456">
      <c r="A6456" s="7">
        <f t="shared" si="1"/>
        <v>5394</v>
      </c>
      <c r="B6456" s="5" t="s">
        <v>5602</v>
      </c>
      <c r="C6456" s="6" t="s">
        <v>1360</v>
      </c>
    </row>
    <row r="6457">
      <c r="A6457" s="7">
        <f t="shared" si="1"/>
        <v>5395</v>
      </c>
      <c r="B6457" s="8" t="s">
        <v>5603</v>
      </c>
      <c r="C6457" s="6" t="s">
        <v>553</v>
      </c>
    </row>
    <row r="6458">
      <c r="A6458" s="7">
        <f t="shared" si="1"/>
        <v>5395</v>
      </c>
      <c r="B6458" s="8" t="s">
        <v>5603</v>
      </c>
      <c r="C6458" s="6" t="s">
        <v>150</v>
      </c>
    </row>
    <row r="6459">
      <c r="A6459" s="7">
        <f t="shared" si="1"/>
        <v>5395</v>
      </c>
      <c r="B6459" s="8" t="s">
        <v>5603</v>
      </c>
      <c r="C6459" s="9" t="s">
        <v>60</v>
      </c>
    </row>
    <row r="6460">
      <c r="A6460" s="7">
        <f t="shared" si="1"/>
        <v>5396</v>
      </c>
      <c r="B6460" s="8" t="s">
        <v>5604</v>
      </c>
      <c r="C6460" s="9" t="s">
        <v>83</v>
      </c>
    </row>
    <row r="6461">
      <c r="A6461" s="7">
        <f t="shared" si="1"/>
        <v>5397</v>
      </c>
      <c r="B6461" s="5" t="s">
        <v>5605</v>
      </c>
      <c r="C6461" s="6" t="s">
        <v>20</v>
      </c>
    </row>
    <row r="6462">
      <c r="A6462" s="7">
        <f t="shared" si="1"/>
        <v>5398</v>
      </c>
      <c r="B6462" s="5" t="s">
        <v>5606</v>
      </c>
      <c r="C6462" s="6" t="s">
        <v>328</v>
      </c>
    </row>
    <row r="6463">
      <c r="A6463" s="7">
        <f t="shared" si="1"/>
        <v>5398</v>
      </c>
      <c r="B6463" s="5" t="s">
        <v>5606</v>
      </c>
      <c r="C6463" s="6" t="s">
        <v>326</v>
      </c>
    </row>
    <row r="6464">
      <c r="A6464" s="7">
        <f t="shared" si="1"/>
        <v>5399</v>
      </c>
      <c r="B6464" s="5" t="s">
        <v>5607</v>
      </c>
      <c r="C6464" s="6" t="s">
        <v>946</v>
      </c>
    </row>
    <row r="6465">
      <c r="A6465" s="7">
        <f t="shared" si="1"/>
        <v>5400</v>
      </c>
      <c r="B6465" s="5" t="s">
        <v>5608</v>
      </c>
      <c r="C6465" s="6" t="s">
        <v>1585</v>
      </c>
    </row>
    <row r="6466">
      <c r="A6466" s="7">
        <f t="shared" si="1"/>
        <v>5401</v>
      </c>
      <c r="B6466" s="5" t="s">
        <v>5609</v>
      </c>
      <c r="C6466" s="6" t="s">
        <v>196</v>
      </c>
    </row>
    <row r="6467">
      <c r="A6467" s="7">
        <f t="shared" si="1"/>
        <v>5402</v>
      </c>
      <c r="B6467" s="5" t="s">
        <v>5610</v>
      </c>
      <c r="C6467" s="6" t="s">
        <v>179</v>
      </c>
    </row>
    <row r="6468">
      <c r="A6468" s="7">
        <f t="shared" si="1"/>
        <v>5403</v>
      </c>
      <c r="B6468" s="5" t="s">
        <v>5611</v>
      </c>
      <c r="C6468" s="6" t="s">
        <v>946</v>
      </c>
    </row>
    <row r="6469">
      <c r="A6469" s="7">
        <f t="shared" si="1"/>
        <v>5404</v>
      </c>
      <c r="B6469" s="8" t="s">
        <v>5612</v>
      </c>
      <c r="C6469" s="6" t="s">
        <v>5613</v>
      </c>
    </row>
    <row r="6470">
      <c r="A6470" s="7">
        <f t="shared" si="1"/>
        <v>5405</v>
      </c>
      <c r="B6470" s="5" t="s">
        <v>5614</v>
      </c>
      <c r="C6470" s="6" t="s">
        <v>196</v>
      </c>
    </row>
    <row r="6471">
      <c r="A6471" s="7">
        <f t="shared" si="1"/>
        <v>5406</v>
      </c>
      <c r="B6471" s="5" t="s">
        <v>5615</v>
      </c>
      <c r="C6471" s="6" t="s">
        <v>109</v>
      </c>
    </row>
    <row r="6472">
      <c r="A6472" s="7">
        <f t="shared" si="1"/>
        <v>5406</v>
      </c>
      <c r="B6472" s="5" t="s">
        <v>5615</v>
      </c>
      <c r="C6472" s="6" t="s">
        <v>142</v>
      </c>
    </row>
    <row r="6473">
      <c r="A6473" s="7">
        <f t="shared" si="1"/>
        <v>5406</v>
      </c>
      <c r="B6473" s="5" t="s">
        <v>5615</v>
      </c>
      <c r="C6473" s="6" t="s">
        <v>162</v>
      </c>
    </row>
    <row r="6474">
      <c r="A6474" s="7">
        <f t="shared" si="1"/>
        <v>5406</v>
      </c>
      <c r="B6474" s="5" t="s">
        <v>5615</v>
      </c>
      <c r="C6474" s="6" t="s">
        <v>25</v>
      </c>
    </row>
    <row r="6475">
      <c r="A6475" s="7">
        <f t="shared" si="1"/>
        <v>5407</v>
      </c>
      <c r="B6475" s="8" t="s">
        <v>5616</v>
      </c>
      <c r="C6475" s="9" t="s">
        <v>60</v>
      </c>
    </row>
    <row r="6476">
      <c r="A6476" s="7">
        <f t="shared" si="1"/>
        <v>5408</v>
      </c>
      <c r="B6476" s="12" t="s">
        <v>5617</v>
      </c>
      <c r="C6476" s="13" t="s">
        <v>420</v>
      </c>
    </row>
    <row r="6477">
      <c r="A6477" s="7">
        <f t="shared" si="1"/>
        <v>5409</v>
      </c>
      <c r="B6477" s="5" t="s">
        <v>5618</v>
      </c>
      <c r="C6477" s="6" t="s">
        <v>1620</v>
      </c>
    </row>
    <row r="6478">
      <c r="A6478" s="7">
        <f t="shared" si="1"/>
        <v>5410</v>
      </c>
      <c r="B6478" s="5" t="s">
        <v>5619</v>
      </c>
      <c r="C6478" s="6" t="s">
        <v>798</v>
      </c>
    </row>
    <row r="6479">
      <c r="A6479" s="7">
        <f t="shared" si="1"/>
        <v>5411</v>
      </c>
      <c r="B6479" s="8" t="s">
        <v>5620</v>
      </c>
      <c r="C6479" s="9" t="s">
        <v>650</v>
      </c>
    </row>
    <row r="6480">
      <c r="A6480" s="7">
        <f t="shared" si="1"/>
        <v>5412</v>
      </c>
      <c r="B6480" s="5" t="s">
        <v>5621</v>
      </c>
      <c r="C6480" s="6" t="s">
        <v>109</v>
      </c>
    </row>
    <row r="6481">
      <c r="A6481" s="7">
        <f t="shared" si="1"/>
        <v>5412</v>
      </c>
      <c r="B6481" s="5" t="s">
        <v>5621</v>
      </c>
      <c r="C6481" s="6" t="s">
        <v>313</v>
      </c>
    </row>
    <row r="6482">
      <c r="A6482" s="7">
        <f t="shared" si="1"/>
        <v>5413</v>
      </c>
      <c r="B6482" s="8" t="s">
        <v>5622</v>
      </c>
      <c r="C6482" s="9" t="s">
        <v>530</v>
      </c>
    </row>
    <row r="6483">
      <c r="A6483" s="7">
        <f t="shared" si="1"/>
        <v>5414</v>
      </c>
      <c r="B6483" s="5" t="s">
        <v>5623</v>
      </c>
      <c r="C6483" s="6" t="s">
        <v>59</v>
      </c>
    </row>
    <row r="6484">
      <c r="A6484" s="7">
        <f t="shared" si="1"/>
        <v>5415</v>
      </c>
      <c r="B6484" s="8" t="s">
        <v>5624</v>
      </c>
      <c r="C6484" s="9" t="s">
        <v>142</v>
      </c>
    </row>
    <row r="6485">
      <c r="A6485" s="7">
        <f t="shared" si="1"/>
        <v>5415</v>
      </c>
      <c r="B6485" s="8" t="s">
        <v>5624</v>
      </c>
      <c r="C6485" s="9" t="s">
        <v>60</v>
      </c>
    </row>
    <row r="6486">
      <c r="A6486" s="7">
        <f t="shared" si="1"/>
        <v>5415</v>
      </c>
      <c r="B6486" s="8" t="s">
        <v>5624</v>
      </c>
      <c r="C6486" s="9" t="s">
        <v>162</v>
      </c>
    </row>
    <row r="6487">
      <c r="A6487" s="7">
        <f t="shared" si="1"/>
        <v>5416</v>
      </c>
      <c r="B6487" s="8" t="s">
        <v>5625</v>
      </c>
      <c r="C6487" s="9" t="s">
        <v>22</v>
      </c>
    </row>
    <row r="6488">
      <c r="A6488" s="7">
        <f t="shared" si="1"/>
        <v>5416</v>
      </c>
      <c r="B6488" s="8" t="s">
        <v>5625</v>
      </c>
      <c r="C6488" s="9" t="s">
        <v>25</v>
      </c>
    </row>
    <row r="6489">
      <c r="A6489" s="7">
        <f t="shared" si="1"/>
        <v>5416</v>
      </c>
      <c r="B6489" s="8" t="s">
        <v>5625</v>
      </c>
      <c r="C6489" s="9" t="s">
        <v>24</v>
      </c>
    </row>
    <row r="6490">
      <c r="A6490" s="7">
        <f t="shared" si="1"/>
        <v>5416</v>
      </c>
      <c r="B6490" s="8" t="s">
        <v>5625</v>
      </c>
      <c r="C6490" s="9" t="s">
        <v>162</v>
      </c>
    </row>
    <row r="6491">
      <c r="A6491" s="7">
        <f t="shared" si="1"/>
        <v>5416</v>
      </c>
      <c r="B6491" s="8" t="s">
        <v>5625</v>
      </c>
      <c r="C6491" s="9" t="s">
        <v>142</v>
      </c>
    </row>
    <row r="6492">
      <c r="A6492" s="7">
        <f t="shared" si="1"/>
        <v>5417</v>
      </c>
      <c r="B6492" s="8" t="s">
        <v>5626</v>
      </c>
      <c r="C6492" s="6" t="s">
        <v>60</v>
      </c>
    </row>
    <row r="6493">
      <c r="A6493" s="7">
        <f t="shared" si="1"/>
        <v>5417</v>
      </c>
      <c r="B6493" s="8" t="s">
        <v>5626</v>
      </c>
      <c r="C6493" s="9" t="s">
        <v>25</v>
      </c>
    </row>
    <row r="6494">
      <c r="A6494" s="7">
        <f t="shared" si="1"/>
        <v>5417</v>
      </c>
      <c r="B6494" s="8" t="s">
        <v>5626</v>
      </c>
      <c r="C6494" s="9" t="s">
        <v>24</v>
      </c>
    </row>
    <row r="6495">
      <c r="A6495" s="7">
        <f t="shared" si="1"/>
        <v>5418</v>
      </c>
      <c r="B6495" s="5" t="s">
        <v>5627</v>
      </c>
      <c r="C6495" s="6" t="s">
        <v>1620</v>
      </c>
    </row>
    <row r="6496">
      <c r="A6496" s="7">
        <f t="shared" si="1"/>
        <v>5419</v>
      </c>
      <c r="B6496" s="5" t="s">
        <v>5628</v>
      </c>
      <c r="C6496" s="6" t="s">
        <v>336</v>
      </c>
    </row>
    <row r="6497">
      <c r="A6497" s="7">
        <f t="shared" si="1"/>
        <v>5419</v>
      </c>
      <c r="B6497" s="5" t="s">
        <v>5628</v>
      </c>
      <c r="C6497" s="6" t="s">
        <v>553</v>
      </c>
    </row>
    <row r="6498">
      <c r="A6498" s="7">
        <f t="shared" si="1"/>
        <v>5420</v>
      </c>
      <c r="B6498" s="8" t="s">
        <v>5629</v>
      </c>
      <c r="C6498" s="9" t="s">
        <v>60</v>
      </c>
    </row>
    <row r="6499">
      <c r="A6499" s="7">
        <f t="shared" si="1"/>
        <v>5420</v>
      </c>
      <c r="B6499" s="8" t="s">
        <v>5629</v>
      </c>
      <c r="C6499" s="9" t="s">
        <v>22</v>
      </c>
    </row>
    <row r="6500">
      <c r="A6500" s="7">
        <f t="shared" si="1"/>
        <v>5420</v>
      </c>
      <c r="B6500" s="8" t="s">
        <v>5629</v>
      </c>
      <c r="C6500" s="9" t="s">
        <v>24</v>
      </c>
    </row>
    <row r="6501">
      <c r="A6501" s="7">
        <f t="shared" si="1"/>
        <v>5420</v>
      </c>
      <c r="B6501" s="8" t="s">
        <v>5629</v>
      </c>
      <c r="C6501" s="9" t="s">
        <v>25</v>
      </c>
    </row>
    <row r="6502">
      <c r="A6502" s="7">
        <f t="shared" si="1"/>
        <v>5421</v>
      </c>
      <c r="B6502" s="8" t="s">
        <v>5630</v>
      </c>
      <c r="C6502" s="9" t="s">
        <v>60</v>
      </c>
    </row>
    <row r="6503">
      <c r="A6503" s="7">
        <f t="shared" si="1"/>
        <v>5421</v>
      </c>
      <c r="B6503" s="8" t="s">
        <v>5630</v>
      </c>
      <c r="C6503" s="9" t="s">
        <v>25</v>
      </c>
    </row>
    <row r="6504">
      <c r="A6504" s="7">
        <f t="shared" si="1"/>
        <v>5422</v>
      </c>
      <c r="B6504" s="8" t="s">
        <v>5631</v>
      </c>
      <c r="C6504" s="9" t="s">
        <v>60</v>
      </c>
    </row>
    <row r="6505">
      <c r="A6505" s="7">
        <f t="shared" si="1"/>
        <v>5422</v>
      </c>
      <c r="B6505" s="8" t="s">
        <v>5631</v>
      </c>
      <c r="C6505" s="9" t="s">
        <v>162</v>
      </c>
    </row>
    <row r="6506">
      <c r="A6506" s="7">
        <f t="shared" si="1"/>
        <v>5422</v>
      </c>
      <c r="B6506" s="8" t="s">
        <v>5631</v>
      </c>
      <c r="C6506" s="9" t="s">
        <v>142</v>
      </c>
    </row>
    <row r="6507">
      <c r="A6507" s="7">
        <f t="shared" si="1"/>
        <v>5423</v>
      </c>
      <c r="B6507" s="8" t="s">
        <v>5632</v>
      </c>
      <c r="C6507" s="9" t="s">
        <v>142</v>
      </c>
    </row>
    <row r="6508">
      <c r="A6508" s="7">
        <f t="shared" si="1"/>
        <v>5423</v>
      </c>
      <c r="B6508" s="8" t="s">
        <v>5632</v>
      </c>
      <c r="C6508" s="9" t="s">
        <v>60</v>
      </c>
    </row>
    <row r="6509">
      <c r="A6509" s="7">
        <f t="shared" si="1"/>
        <v>5423</v>
      </c>
      <c r="B6509" s="8" t="s">
        <v>5632</v>
      </c>
      <c r="C6509" s="9" t="s">
        <v>162</v>
      </c>
    </row>
    <row r="6510">
      <c r="A6510" s="7">
        <f t="shared" si="1"/>
        <v>5424</v>
      </c>
      <c r="B6510" s="8" t="s">
        <v>5633</v>
      </c>
      <c r="C6510" s="9" t="s">
        <v>60</v>
      </c>
    </row>
    <row r="6511">
      <c r="A6511" s="7">
        <f t="shared" si="1"/>
        <v>5424</v>
      </c>
      <c r="B6511" s="8" t="s">
        <v>5633</v>
      </c>
      <c r="C6511" s="9" t="s">
        <v>162</v>
      </c>
    </row>
    <row r="6512">
      <c r="A6512" s="7">
        <f t="shared" si="1"/>
        <v>5425</v>
      </c>
      <c r="B6512" s="8" t="s">
        <v>5634</v>
      </c>
      <c r="C6512" s="9" t="s">
        <v>60</v>
      </c>
    </row>
    <row r="6513">
      <c r="A6513" s="7">
        <f t="shared" si="1"/>
        <v>5425</v>
      </c>
      <c r="B6513" s="8" t="s">
        <v>5634</v>
      </c>
      <c r="C6513" s="9" t="s">
        <v>162</v>
      </c>
    </row>
    <row r="6514">
      <c r="A6514" s="7">
        <f t="shared" si="1"/>
        <v>5425</v>
      </c>
      <c r="B6514" s="8" t="s">
        <v>5634</v>
      </c>
      <c r="C6514" s="9" t="s">
        <v>25</v>
      </c>
    </row>
    <row r="6515">
      <c r="A6515" s="7">
        <f t="shared" si="1"/>
        <v>5425</v>
      </c>
      <c r="B6515" s="8" t="s">
        <v>5634</v>
      </c>
      <c r="C6515" s="9" t="s">
        <v>24</v>
      </c>
    </row>
    <row r="6516">
      <c r="A6516" s="7">
        <f t="shared" si="1"/>
        <v>5426</v>
      </c>
      <c r="B6516" s="5" t="s">
        <v>5635</v>
      </c>
      <c r="C6516" s="6" t="s">
        <v>471</v>
      </c>
    </row>
    <row r="6517">
      <c r="A6517" s="7">
        <f t="shared" si="1"/>
        <v>5427</v>
      </c>
      <c r="B6517" s="8" t="s">
        <v>5636</v>
      </c>
      <c r="C6517" s="9" t="s">
        <v>60</v>
      </c>
    </row>
    <row r="6518">
      <c r="A6518" s="7">
        <f t="shared" si="1"/>
        <v>5427</v>
      </c>
      <c r="B6518" s="8" t="s">
        <v>5636</v>
      </c>
      <c r="C6518" s="9" t="s">
        <v>25</v>
      </c>
    </row>
    <row r="6519">
      <c r="A6519" s="7">
        <f t="shared" si="1"/>
        <v>5428</v>
      </c>
      <c r="B6519" s="8" t="s">
        <v>5637</v>
      </c>
      <c r="C6519" s="9" t="s">
        <v>24</v>
      </c>
    </row>
    <row r="6520">
      <c r="A6520" s="7">
        <f t="shared" si="1"/>
        <v>5429</v>
      </c>
      <c r="B6520" s="5" t="s">
        <v>5638</v>
      </c>
      <c r="C6520" s="6" t="s">
        <v>109</v>
      </c>
    </row>
    <row r="6521">
      <c r="A6521" s="7">
        <f t="shared" si="1"/>
        <v>5429</v>
      </c>
      <c r="B6521" s="5" t="s">
        <v>5638</v>
      </c>
      <c r="C6521" s="6" t="s">
        <v>60</v>
      </c>
    </row>
    <row r="6522">
      <c r="A6522" s="7">
        <f t="shared" si="1"/>
        <v>5429</v>
      </c>
      <c r="B6522" s="5" t="s">
        <v>5638</v>
      </c>
      <c r="C6522" s="6" t="s">
        <v>25</v>
      </c>
    </row>
    <row r="6523">
      <c r="A6523" s="7">
        <f t="shared" si="1"/>
        <v>5430</v>
      </c>
      <c r="B6523" s="8" t="s">
        <v>5639</v>
      </c>
      <c r="C6523" s="9" t="s">
        <v>616</v>
      </c>
    </row>
    <row r="6524">
      <c r="A6524" s="7">
        <f t="shared" si="1"/>
        <v>5431</v>
      </c>
      <c r="B6524" s="5" t="s">
        <v>5640</v>
      </c>
      <c r="C6524" s="6" t="s">
        <v>150</v>
      </c>
    </row>
    <row r="6525">
      <c r="A6525" s="7">
        <f t="shared" si="1"/>
        <v>5432</v>
      </c>
      <c r="B6525" s="8" t="s">
        <v>5641</v>
      </c>
      <c r="C6525" s="9" t="s">
        <v>60</v>
      </c>
    </row>
    <row r="6526">
      <c r="A6526" s="7">
        <f t="shared" si="1"/>
        <v>5432</v>
      </c>
      <c r="B6526" s="8" t="s">
        <v>5641</v>
      </c>
      <c r="C6526" s="9" t="s">
        <v>24</v>
      </c>
    </row>
    <row r="6527">
      <c r="A6527" s="7">
        <f t="shared" si="1"/>
        <v>5432</v>
      </c>
      <c r="B6527" s="8" t="s">
        <v>5641</v>
      </c>
      <c r="C6527" s="9" t="s">
        <v>25</v>
      </c>
    </row>
    <row r="6528">
      <c r="A6528" s="7">
        <f t="shared" si="1"/>
        <v>5433</v>
      </c>
      <c r="B6528" s="8" t="s">
        <v>5642</v>
      </c>
      <c r="C6528" s="6" t="s">
        <v>313</v>
      </c>
    </row>
    <row r="6529">
      <c r="A6529" s="7">
        <f t="shared" si="1"/>
        <v>5433</v>
      </c>
      <c r="B6529" s="8" t="s">
        <v>5642</v>
      </c>
      <c r="C6529" s="9" t="s">
        <v>60</v>
      </c>
    </row>
    <row r="6530">
      <c r="A6530" s="7">
        <f t="shared" si="1"/>
        <v>5434</v>
      </c>
      <c r="B6530" s="8" t="s">
        <v>5643</v>
      </c>
      <c r="C6530" s="9" t="s">
        <v>60</v>
      </c>
    </row>
    <row r="6531">
      <c r="A6531" s="7">
        <f t="shared" si="1"/>
        <v>5434</v>
      </c>
      <c r="B6531" s="8" t="s">
        <v>5643</v>
      </c>
      <c r="C6531" s="9" t="s">
        <v>142</v>
      </c>
    </row>
    <row r="6532">
      <c r="A6532" s="7">
        <f t="shared" si="1"/>
        <v>5434</v>
      </c>
      <c r="B6532" s="8" t="s">
        <v>5643</v>
      </c>
      <c r="C6532" s="9" t="s">
        <v>162</v>
      </c>
    </row>
    <row r="6533">
      <c r="A6533" s="7">
        <f t="shared" si="1"/>
        <v>5435</v>
      </c>
      <c r="B6533" s="8" t="s">
        <v>5644</v>
      </c>
      <c r="C6533" s="9" t="s">
        <v>25</v>
      </c>
    </row>
    <row r="6534">
      <c r="A6534" s="7">
        <f t="shared" si="1"/>
        <v>5435</v>
      </c>
      <c r="B6534" s="8" t="s">
        <v>5644</v>
      </c>
      <c r="C6534" s="9" t="s">
        <v>24</v>
      </c>
    </row>
    <row r="6535">
      <c r="A6535" s="7">
        <f t="shared" si="1"/>
        <v>5436</v>
      </c>
      <c r="B6535" s="8" t="s">
        <v>5645</v>
      </c>
      <c r="C6535" s="9" t="s">
        <v>42</v>
      </c>
    </row>
    <row r="6536">
      <c r="A6536" s="7">
        <f t="shared" si="1"/>
        <v>5437</v>
      </c>
      <c r="B6536" s="8" t="s">
        <v>5646</v>
      </c>
      <c r="C6536" s="9" t="s">
        <v>722</v>
      </c>
    </row>
    <row r="6537">
      <c r="A6537" s="7">
        <f t="shared" si="1"/>
        <v>5438</v>
      </c>
      <c r="B6537" s="8" t="s">
        <v>5647</v>
      </c>
      <c r="C6537" s="9" t="s">
        <v>722</v>
      </c>
    </row>
    <row r="6538">
      <c r="A6538" s="7">
        <f t="shared" si="1"/>
        <v>5439</v>
      </c>
      <c r="B6538" s="8" t="s">
        <v>5648</v>
      </c>
      <c r="C6538" s="9" t="s">
        <v>22</v>
      </c>
    </row>
    <row r="6539">
      <c r="A6539" s="7">
        <f t="shared" si="1"/>
        <v>5440</v>
      </c>
      <c r="B6539" s="8" t="s">
        <v>5649</v>
      </c>
      <c r="C6539" s="9" t="s">
        <v>280</v>
      </c>
    </row>
    <row r="6540">
      <c r="A6540" s="7">
        <f t="shared" si="1"/>
        <v>5441</v>
      </c>
      <c r="B6540" s="8" t="s">
        <v>5650</v>
      </c>
      <c r="C6540" s="9" t="s">
        <v>177</v>
      </c>
    </row>
    <row r="6541">
      <c r="A6541" s="7">
        <f t="shared" si="1"/>
        <v>5442</v>
      </c>
      <c r="B6541" s="8" t="s">
        <v>5651</v>
      </c>
      <c r="C6541" s="9" t="s">
        <v>83</v>
      </c>
    </row>
    <row r="6542">
      <c r="A6542" s="7">
        <f t="shared" si="1"/>
        <v>5443</v>
      </c>
      <c r="B6542" s="5" t="s">
        <v>5652</v>
      </c>
      <c r="C6542" s="6" t="s">
        <v>731</v>
      </c>
    </row>
    <row r="6543">
      <c r="A6543" s="7">
        <f t="shared" si="1"/>
        <v>5444</v>
      </c>
      <c r="B6543" s="5" t="s">
        <v>5653</v>
      </c>
      <c r="C6543" s="6" t="s">
        <v>555</v>
      </c>
    </row>
    <row r="6544">
      <c r="A6544" s="7">
        <f t="shared" si="1"/>
        <v>5445</v>
      </c>
      <c r="B6544" s="8" t="s">
        <v>5654</v>
      </c>
      <c r="C6544" s="6" t="s">
        <v>150</v>
      </c>
    </row>
    <row r="6545">
      <c r="A6545" s="7">
        <f t="shared" si="1"/>
        <v>5445</v>
      </c>
      <c r="B6545" s="8" t="s">
        <v>5654</v>
      </c>
      <c r="C6545" s="6" t="s">
        <v>162</v>
      </c>
    </row>
    <row r="6546">
      <c r="A6546" s="7">
        <f t="shared" si="1"/>
        <v>5445</v>
      </c>
      <c r="B6546" s="8" t="s">
        <v>5654</v>
      </c>
      <c r="C6546" s="9" t="s">
        <v>60</v>
      </c>
    </row>
    <row r="6547">
      <c r="A6547" s="7">
        <f t="shared" si="1"/>
        <v>5445</v>
      </c>
      <c r="B6547" s="8" t="s">
        <v>5654</v>
      </c>
      <c r="C6547" s="9" t="s">
        <v>142</v>
      </c>
    </row>
    <row r="6548">
      <c r="A6548" s="7">
        <f t="shared" si="1"/>
        <v>5446</v>
      </c>
      <c r="B6548" s="5" t="s">
        <v>5655</v>
      </c>
      <c r="C6548" s="6" t="s">
        <v>328</v>
      </c>
    </row>
    <row r="6549">
      <c r="A6549" s="7">
        <f t="shared" si="1"/>
        <v>5446</v>
      </c>
      <c r="B6549" s="5" t="s">
        <v>5655</v>
      </c>
      <c r="C6549" s="6" t="s">
        <v>941</v>
      </c>
    </row>
    <row r="6550">
      <c r="A6550" s="7">
        <f t="shared" si="1"/>
        <v>5446</v>
      </c>
      <c r="B6550" s="5" t="s">
        <v>5655</v>
      </c>
      <c r="C6550" s="6" t="s">
        <v>25</v>
      </c>
    </row>
    <row r="6551">
      <c r="A6551" s="7">
        <f t="shared" si="1"/>
        <v>5446</v>
      </c>
      <c r="B6551" s="5" t="s">
        <v>5655</v>
      </c>
      <c r="C6551" s="6" t="s">
        <v>24</v>
      </c>
    </row>
    <row r="6552">
      <c r="A6552" s="7">
        <f t="shared" si="1"/>
        <v>5447</v>
      </c>
      <c r="B6552" s="8" t="s">
        <v>5656</v>
      </c>
      <c r="C6552" s="9" t="s">
        <v>60</v>
      </c>
    </row>
    <row r="6553">
      <c r="A6553" s="7">
        <f t="shared" si="1"/>
        <v>5447</v>
      </c>
      <c r="B6553" s="8" t="s">
        <v>5656</v>
      </c>
      <c r="C6553" s="9" t="s">
        <v>162</v>
      </c>
    </row>
    <row r="6554">
      <c r="A6554" s="7">
        <f t="shared" si="1"/>
        <v>5448</v>
      </c>
      <c r="B6554" s="8" t="s">
        <v>5657</v>
      </c>
      <c r="C6554" s="6" t="s">
        <v>379</v>
      </c>
    </row>
    <row r="6555">
      <c r="A6555" s="7">
        <f t="shared" si="1"/>
        <v>5448</v>
      </c>
      <c r="B6555" s="8" t="s">
        <v>5657</v>
      </c>
      <c r="C6555" s="9" t="s">
        <v>177</v>
      </c>
    </row>
    <row r="6556">
      <c r="A6556" s="7">
        <f t="shared" si="1"/>
        <v>5448</v>
      </c>
      <c r="B6556" s="8" t="s">
        <v>5657</v>
      </c>
      <c r="C6556" s="9" t="s">
        <v>60</v>
      </c>
    </row>
    <row r="6557">
      <c r="A6557" s="7">
        <f t="shared" si="1"/>
        <v>5449</v>
      </c>
      <c r="B6557" s="8" t="s">
        <v>5658</v>
      </c>
      <c r="C6557" s="6" t="s">
        <v>150</v>
      </c>
    </row>
    <row r="6558">
      <c r="A6558" s="7">
        <f t="shared" si="1"/>
        <v>5449</v>
      </c>
      <c r="B6558" s="8" t="s">
        <v>5658</v>
      </c>
      <c r="C6558" s="9" t="s">
        <v>162</v>
      </c>
    </row>
    <row r="6559">
      <c r="A6559" s="7">
        <f t="shared" si="1"/>
        <v>5450</v>
      </c>
      <c r="B6559" s="5" t="s">
        <v>5659</v>
      </c>
      <c r="C6559" s="6" t="s">
        <v>1124</v>
      </c>
    </row>
    <row r="6560">
      <c r="A6560" s="7">
        <f t="shared" si="1"/>
        <v>5451</v>
      </c>
      <c r="B6560" s="5" t="s">
        <v>5660</v>
      </c>
      <c r="C6560" s="6" t="s">
        <v>34</v>
      </c>
    </row>
    <row r="6561">
      <c r="A6561" s="7">
        <f t="shared" si="1"/>
        <v>5452</v>
      </c>
      <c r="B6561" s="5" t="s">
        <v>5661</v>
      </c>
      <c r="C6561" s="6" t="s">
        <v>1120</v>
      </c>
    </row>
    <row r="6562">
      <c r="A6562" s="7">
        <f t="shared" si="1"/>
        <v>5453</v>
      </c>
      <c r="B6562" s="8" t="s">
        <v>5662</v>
      </c>
      <c r="C6562" s="9" t="s">
        <v>874</v>
      </c>
    </row>
    <row r="6563">
      <c r="A6563" s="7">
        <f t="shared" si="1"/>
        <v>5454</v>
      </c>
      <c r="B6563" s="8" t="s">
        <v>5663</v>
      </c>
      <c r="C6563" s="9" t="s">
        <v>65</v>
      </c>
    </row>
    <row r="6564">
      <c r="A6564" s="7">
        <f t="shared" si="1"/>
        <v>5455</v>
      </c>
      <c r="B6564" s="5" t="s">
        <v>5664</v>
      </c>
      <c r="C6564" s="6" t="s">
        <v>34</v>
      </c>
    </row>
    <row r="6565">
      <c r="A6565" s="7">
        <f t="shared" si="1"/>
        <v>5456</v>
      </c>
      <c r="B6565" s="5" t="s">
        <v>5665</v>
      </c>
      <c r="C6565" s="6" t="s">
        <v>69</v>
      </c>
    </row>
    <row r="6566">
      <c r="A6566" s="7">
        <f t="shared" si="1"/>
        <v>5457</v>
      </c>
      <c r="B6566" s="5" t="s">
        <v>5666</v>
      </c>
      <c r="C6566" s="6" t="s">
        <v>1120</v>
      </c>
    </row>
    <row r="6567">
      <c r="A6567" s="7">
        <f t="shared" si="1"/>
        <v>5458</v>
      </c>
      <c r="B6567" s="8" t="s">
        <v>5667</v>
      </c>
      <c r="C6567" s="6" t="s">
        <v>313</v>
      </c>
    </row>
    <row r="6568">
      <c r="A6568" s="7">
        <f t="shared" si="1"/>
        <v>5459</v>
      </c>
      <c r="B6568" s="8" t="s">
        <v>5668</v>
      </c>
      <c r="C6568" s="9" t="s">
        <v>60</v>
      </c>
    </row>
    <row r="6569">
      <c r="A6569" s="7">
        <f t="shared" si="1"/>
        <v>5459</v>
      </c>
      <c r="B6569" s="8" t="s">
        <v>5668</v>
      </c>
      <c r="C6569" s="9" t="s">
        <v>25</v>
      </c>
    </row>
    <row r="6570">
      <c r="A6570" s="7">
        <f t="shared" si="1"/>
        <v>5459</v>
      </c>
      <c r="B6570" s="8" t="s">
        <v>5668</v>
      </c>
      <c r="C6570" s="9" t="s">
        <v>24</v>
      </c>
    </row>
    <row r="6571">
      <c r="A6571" s="7">
        <f t="shared" si="1"/>
        <v>5460</v>
      </c>
      <c r="B6571" s="5" t="s">
        <v>5669</v>
      </c>
      <c r="C6571" s="6" t="s">
        <v>109</v>
      </c>
    </row>
    <row r="6572">
      <c r="A6572" s="7">
        <f t="shared" si="1"/>
        <v>5460</v>
      </c>
      <c r="B6572" s="5" t="s">
        <v>5669</v>
      </c>
      <c r="C6572" s="6" t="s">
        <v>60</v>
      </c>
    </row>
    <row r="6573">
      <c r="A6573" s="7">
        <f t="shared" si="1"/>
        <v>5460</v>
      </c>
      <c r="B6573" s="5" t="s">
        <v>5669</v>
      </c>
      <c r="C6573" s="6" t="s">
        <v>162</v>
      </c>
    </row>
    <row r="6574">
      <c r="A6574" s="7">
        <f t="shared" si="1"/>
        <v>5460</v>
      </c>
      <c r="B6574" s="5" t="s">
        <v>5669</v>
      </c>
      <c r="C6574" s="6" t="s">
        <v>25</v>
      </c>
    </row>
    <row r="6575">
      <c r="A6575" s="7">
        <f t="shared" si="1"/>
        <v>5461</v>
      </c>
      <c r="B6575" s="8" t="s">
        <v>5670</v>
      </c>
      <c r="C6575" s="9" t="s">
        <v>121</v>
      </c>
    </row>
    <row r="6576">
      <c r="A6576" s="7">
        <f t="shared" si="1"/>
        <v>5462</v>
      </c>
      <c r="B6576" s="5" t="s">
        <v>5671</v>
      </c>
      <c r="C6576" s="6" t="s">
        <v>153</v>
      </c>
    </row>
    <row r="6577">
      <c r="A6577" s="7">
        <f t="shared" si="1"/>
        <v>5462</v>
      </c>
      <c r="B6577" s="5" t="s">
        <v>5671</v>
      </c>
      <c r="C6577" s="6" t="s">
        <v>54</v>
      </c>
    </row>
    <row r="6578">
      <c r="A6578" s="7">
        <f t="shared" si="1"/>
        <v>5463</v>
      </c>
      <c r="B6578" s="8" t="s">
        <v>5672</v>
      </c>
      <c r="C6578" s="9" t="s">
        <v>845</v>
      </c>
    </row>
    <row r="6579">
      <c r="A6579" s="7">
        <f t="shared" si="1"/>
        <v>5464</v>
      </c>
      <c r="B6579" s="5" t="s">
        <v>5673</v>
      </c>
      <c r="C6579" s="6" t="s">
        <v>731</v>
      </c>
    </row>
    <row r="6580">
      <c r="A6580" s="7">
        <f t="shared" si="1"/>
        <v>5465</v>
      </c>
      <c r="B6580" s="5" t="s">
        <v>5674</v>
      </c>
      <c r="C6580" s="6" t="s">
        <v>74</v>
      </c>
    </row>
    <row r="6581">
      <c r="A6581" s="7">
        <f t="shared" si="1"/>
        <v>5466</v>
      </c>
      <c r="B6581" s="8" t="s">
        <v>5675</v>
      </c>
      <c r="C6581" s="6" t="s">
        <v>379</v>
      </c>
    </row>
    <row r="6582">
      <c r="A6582" s="7">
        <f t="shared" si="1"/>
        <v>5466</v>
      </c>
      <c r="B6582" s="8" t="s">
        <v>5675</v>
      </c>
      <c r="C6582" s="9" t="s">
        <v>25</v>
      </c>
    </row>
    <row r="6583">
      <c r="A6583" s="7">
        <f t="shared" si="1"/>
        <v>5467</v>
      </c>
      <c r="B6583" s="8" t="s">
        <v>5676</v>
      </c>
      <c r="C6583" s="9" t="s">
        <v>64</v>
      </c>
    </row>
    <row r="6584">
      <c r="A6584" s="7">
        <f t="shared" si="1"/>
        <v>5468</v>
      </c>
      <c r="B6584" s="8" t="s">
        <v>5677</v>
      </c>
      <c r="C6584" s="9" t="s">
        <v>88</v>
      </c>
    </row>
    <row r="6585">
      <c r="A6585" s="7">
        <f t="shared" si="1"/>
        <v>5469</v>
      </c>
      <c r="B6585" s="8" t="s">
        <v>5678</v>
      </c>
      <c r="C6585" s="9" t="s">
        <v>52</v>
      </c>
    </row>
    <row r="6586">
      <c r="A6586" s="7">
        <f t="shared" si="1"/>
        <v>5469</v>
      </c>
      <c r="B6586" s="8" t="s">
        <v>5678</v>
      </c>
      <c r="C6586" s="9" t="s">
        <v>399</v>
      </c>
    </row>
    <row r="6587">
      <c r="A6587" s="7">
        <f t="shared" si="1"/>
        <v>5470</v>
      </c>
      <c r="B6587" s="5" t="s">
        <v>5679</v>
      </c>
      <c r="C6587" s="6" t="s">
        <v>74</v>
      </c>
    </row>
    <row r="6588">
      <c r="A6588" s="7">
        <f t="shared" si="1"/>
        <v>5471</v>
      </c>
      <c r="B6588" s="8" t="s">
        <v>5680</v>
      </c>
      <c r="C6588" s="9" t="s">
        <v>10</v>
      </c>
    </row>
    <row r="6589">
      <c r="A6589" s="7">
        <f t="shared" si="1"/>
        <v>5472</v>
      </c>
      <c r="B6589" s="8" t="s">
        <v>5681</v>
      </c>
      <c r="C6589" s="9" t="s">
        <v>10</v>
      </c>
    </row>
    <row r="6590">
      <c r="A6590" s="7">
        <f t="shared" si="1"/>
        <v>5473</v>
      </c>
      <c r="B6590" s="8" t="s">
        <v>5682</v>
      </c>
      <c r="C6590" s="9" t="s">
        <v>54</v>
      </c>
    </row>
    <row r="6591">
      <c r="A6591" s="7">
        <f t="shared" si="1"/>
        <v>5474</v>
      </c>
      <c r="B6591" s="5" t="s">
        <v>5683</v>
      </c>
      <c r="C6591" s="6" t="s">
        <v>946</v>
      </c>
    </row>
    <row r="6592">
      <c r="A6592" s="7">
        <f t="shared" si="1"/>
        <v>5475</v>
      </c>
      <c r="B6592" s="8" t="s">
        <v>5684</v>
      </c>
      <c r="C6592" s="9" t="s">
        <v>60</v>
      </c>
    </row>
    <row r="6593">
      <c r="A6593" s="7">
        <f t="shared" si="1"/>
        <v>5475</v>
      </c>
      <c r="B6593" s="8" t="s">
        <v>5684</v>
      </c>
      <c r="C6593" s="9" t="s">
        <v>162</v>
      </c>
    </row>
    <row r="6594">
      <c r="A6594" s="7">
        <f t="shared" si="1"/>
        <v>5475</v>
      </c>
      <c r="B6594" s="8" t="s">
        <v>5684</v>
      </c>
      <c r="C6594" s="9" t="s">
        <v>142</v>
      </c>
    </row>
    <row r="6595">
      <c r="A6595" s="7">
        <f t="shared" si="1"/>
        <v>5476</v>
      </c>
      <c r="B6595" s="5" t="s">
        <v>5685</v>
      </c>
      <c r="C6595" s="6" t="s">
        <v>4</v>
      </c>
    </row>
    <row r="6596">
      <c r="A6596" s="7">
        <f t="shared" si="1"/>
        <v>5477</v>
      </c>
      <c r="B6596" s="5" t="s">
        <v>5686</v>
      </c>
      <c r="C6596" s="6" t="s">
        <v>621</v>
      </c>
    </row>
    <row r="6597">
      <c r="A6597" s="7">
        <f t="shared" si="1"/>
        <v>5478</v>
      </c>
      <c r="B6597" s="8" t="s">
        <v>5687</v>
      </c>
      <c r="C6597" s="9" t="s">
        <v>142</v>
      </c>
    </row>
    <row r="6598">
      <c r="A6598" s="7">
        <f t="shared" si="1"/>
        <v>5479</v>
      </c>
      <c r="B6598" s="8" t="s">
        <v>5688</v>
      </c>
      <c r="C6598" s="9" t="s">
        <v>56</v>
      </c>
    </row>
    <row r="6599">
      <c r="A6599" s="7">
        <f t="shared" si="1"/>
        <v>5479</v>
      </c>
      <c r="B6599" s="8" t="s">
        <v>5688</v>
      </c>
      <c r="C6599" s="9" t="s">
        <v>25</v>
      </c>
    </row>
    <row r="6600">
      <c r="A6600" s="7">
        <f t="shared" si="1"/>
        <v>5479</v>
      </c>
      <c r="B6600" s="8" t="s">
        <v>5688</v>
      </c>
      <c r="C6600" s="9" t="s">
        <v>54</v>
      </c>
    </row>
    <row r="6601">
      <c r="A6601" s="7">
        <f t="shared" si="1"/>
        <v>5480</v>
      </c>
      <c r="B6601" s="8" t="s">
        <v>5689</v>
      </c>
      <c r="C6601" s="9" t="s">
        <v>42</v>
      </c>
    </row>
    <row r="6602">
      <c r="A6602" s="7">
        <f t="shared" si="1"/>
        <v>5481</v>
      </c>
      <c r="B6602" s="8" t="s">
        <v>5690</v>
      </c>
      <c r="C6602" s="9" t="s">
        <v>10</v>
      </c>
    </row>
    <row r="6603">
      <c r="A6603" s="7">
        <f t="shared" si="1"/>
        <v>5482</v>
      </c>
      <c r="B6603" s="8" t="s">
        <v>5691</v>
      </c>
      <c r="C6603" s="9" t="s">
        <v>188</v>
      </c>
    </row>
    <row r="6604">
      <c r="A6604" s="7">
        <f t="shared" si="1"/>
        <v>5483</v>
      </c>
      <c r="B6604" s="8" t="s">
        <v>5692</v>
      </c>
      <c r="C6604" s="9" t="s">
        <v>416</v>
      </c>
    </row>
    <row r="6605">
      <c r="A6605" s="7">
        <f t="shared" si="1"/>
        <v>5484</v>
      </c>
      <c r="B6605" s="8" t="s">
        <v>5693</v>
      </c>
      <c r="C6605" s="9" t="s">
        <v>188</v>
      </c>
    </row>
    <row r="6606">
      <c r="A6606" s="7">
        <f t="shared" si="1"/>
        <v>5485</v>
      </c>
      <c r="B6606" s="8" t="s">
        <v>5694</v>
      </c>
      <c r="C6606" s="9" t="s">
        <v>416</v>
      </c>
    </row>
    <row r="6607">
      <c r="A6607" s="7">
        <f t="shared" si="1"/>
        <v>5486</v>
      </c>
      <c r="B6607" s="8" t="s">
        <v>5695</v>
      </c>
      <c r="C6607" s="9" t="s">
        <v>10</v>
      </c>
    </row>
    <row r="6608">
      <c r="A6608" s="7">
        <f t="shared" si="1"/>
        <v>5487</v>
      </c>
      <c r="B6608" s="8" t="s">
        <v>5696</v>
      </c>
      <c r="C6608" s="9" t="s">
        <v>177</v>
      </c>
    </row>
    <row r="6609">
      <c r="A6609" s="7">
        <f t="shared" si="1"/>
        <v>5488</v>
      </c>
      <c r="B6609" s="5" t="s">
        <v>5697</v>
      </c>
      <c r="C6609" s="6" t="s">
        <v>1040</v>
      </c>
    </row>
    <row r="6610">
      <c r="A6610" s="7">
        <f t="shared" si="1"/>
        <v>5489</v>
      </c>
      <c r="B6610" s="5" t="s">
        <v>5698</v>
      </c>
      <c r="C6610" s="6" t="s">
        <v>765</v>
      </c>
    </row>
    <row r="6611">
      <c r="A6611" s="7">
        <f t="shared" si="1"/>
        <v>5490</v>
      </c>
      <c r="B6611" s="5" t="s">
        <v>5699</v>
      </c>
      <c r="C6611" s="6" t="s">
        <v>426</v>
      </c>
    </row>
    <row r="6612">
      <c r="A6612" s="7">
        <f t="shared" si="1"/>
        <v>5491</v>
      </c>
      <c r="B6612" s="5" t="s">
        <v>5700</v>
      </c>
      <c r="C6612" s="6" t="s">
        <v>1260</v>
      </c>
    </row>
    <row r="6613">
      <c r="A6613" s="7">
        <f t="shared" si="1"/>
        <v>5492</v>
      </c>
      <c r="B6613" s="5" t="s">
        <v>5701</v>
      </c>
      <c r="C6613" s="6" t="s">
        <v>683</v>
      </c>
    </row>
    <row r="6614">
      <c r="A6614" s="7">
        <f t="shared" si="1"/>
        <v>5493</v>
      </c>
      <c r="B6614" s="5" t="s">
        <v>5702</v>
      </c>
      <c r="C6614" s="6" t="s">
        <v>326</v>
      </c>
    </row>
    <row r="6615">
      <c r="A6615" s="7">
        <f t="shared" si="1"/>
        <v>5494</v>
      </c>
      <c r="B6615" s="5" t="s">
        <v>5703</v>
      </c>
      <c r="C6615" s="6" t="s">
        <v>142</v>
      </c>
    </row>
    <row r="6616">
      <c r="A6616" s="7">
        <f t="shared" si="1"/>
        <v>5495</v>
      </c>
      <c r="B6616" s="8" t="s">
        <v>5704</v>
      </c>
      <c r="C6616" s="9" t="s">
        <v>60</v>
      </c>
    </row>
    <row r="6617">
      <c r="A6617" s="7">
        <f t="shared" si="1"/>
        <v>5496</v>
      </c>
      <c r="B6617" s="8" t="s">
        <v>5705</v>
      </c>
      <c r="C6617" s="9" t="s">
        <v>60</v>
      </c>
    </row>
    <row r="6618">
      <c r="A6618" s="7">
        <f t="shared" si="1"/>
        <v>5496</v>
      </c>
      <c r="B6618" s="8" t="s">
        <v>5705</v>
      </c>
      <c r="C6618" s="9" t="s">
        <v>142</v>
      </c>
    </row>
    <row r="6619">
      <c r="A6619" s="7">
        <f t="shared" si="1"/>
        <v>5497</v>
      </c>
      <c r="B6619" s="8" t="s">
        <v>5706</v>
      </c>
      <c r="C6619" s="9" t="s">
        <v>177</v>
      </c>
    </row>
    <row r="6620">
      <c r="A6620" s="7">
        <f t="shared" si="1"/>
        <v>5498</v>
      </c>
      <c r="B6620" s="8" t="s">
        <v>5707</v>
      </c>
      <c r="C6620" s="6" t="s">
        <v>59</v>
      </c>
    </row>
    <row r="6621">
      <c r="A6621" s="7">
        <f t="shared" si="1"/>
        <v>5499</v>
      </c>
      <c r="B6621" s="8" t="s">
        <v>5708</v>
      </c>
      <c r="C6621" s="9" t="s">
        <v>60</v>
      </c>
    </row>
    <row r="6622">
      <c r="A6622" s="7">
        <f t="shared" si="1"/>
        <v>5499</v>
      </c>
      <c r="B6622" s="8" t="s">
        <v>5708</v>
      </c>
      <c r="C6622" s="6" t="s">
        <v>59</v>
      </c>
    </row>
    <row r="6623">
      <c r="A6623" s="7">
        <f t="shared" si="1"/>
        <v>5500</v>
      </c>
      <c r="B6623" s="5" t="s">
        <v>5709</v>
      </c>
      <c r="C6623" s="6" t="s">
        <v>20</v>
      </c>
    </row>
    <row r="6624">
      <c r="A6624" s="7">
        <f t="shared" si="1"/>
        <v>5501</v>
      </c>
      <c r="B6624" s="5" t="s">
        <v>5710</v>
      </c>
      <c r="C6624" s="6" t="s">
        <v>324</v>
      </c>
    </row>
    <row r="6625">
      <c r="A6625" s="7">
        <f t="shared" si="1"/>
        <v>5502</v>
      </c>
      <c r="B6625" s="8" t="s">
        <v>5711</v>
      </c>
      <c r="C6625" s="9" t="s">
        <v>1548</v>
      </c>
    </row>
    <row r="6626">
      <c r="A6626" s="7">
        <f t="shared" si="1"/>
        <v>5503</v>
      </c>
      <c r="B6626" s="8" t="s">
        <v>5712</v>
      </c>
      <c r="C6626" s="9" t="s">
        <v>1548</v>
      </c>
    </row>
    <row r="6627">
      <c r="A6627" s="7">
        <f t="shared" si="1"/>
        <v>5504</v>
      </c>
      <c r="B6627" s="5" t="s">
        <v>5713</v>
      </c>
      <c r="C6627" s="6" t="s">
        <v>69</v>
      </c>
    </row>
    <row r="6628">
      <c r="A6628" s="7">
        <f t="shared" si="1"/>
        <v>5505</v>
      </c>
      <c r="B6628" s="8" t="s">
        <v>5714</v>
      </c>
      <c r="C6628" s="9" t="s">
        <v>24</v>
      </c>
    </row>
    <row r="6629">
      <c r="A6629" s="7">
        <f t="shared" si="1"/>
        <v>5506</v>
      </c>
      <c r="B6629" s="8" t="s">
        <v>5715</v>
      </c>
      <c r="C6629" s="9" t="s">
        <v>1042</v>
      </c>
    </row>
    <row r="6630">
      <c r="A6630" s="7">
        <f t="shared" si="1"/>
        <v>5507</v>
      </c>
      <c r="B6630" s="8" t="s">
        <v>5716</v>
      </c>
      <c r="C6630" s="9" t="s">
        <v>1042</v>
      </c>
    </row>
    <row r="6631">
      <c r="A6631" s="7">
        <f t="shared" si="1"/>
        <v>5508</v>
      </c>
      <c r="B6631" s="5" t="s">
        <v>5717</v>
      </c>
      <c r="C6631" s="6" t="s">
        <v>655</v>
      </c>
    </row>
    <row r="6632">
      <c r="A6632" s="7">
        <f t="shared" si="1"/>
        <v>5508</v>
      </c>
      <c r="B6632" s="5" t="s">
        <v>5717</v>
      </c>
      <c r="C6632" s="6" t="s">
        <v>656</v>
      </c>
    </row>
    <row r="6633">
      <c r="A6633" s="7">
        <f t="shared" si="1"/>
        <v>5509</v>
      </c>
      <c r="B6633" s="8" t="s">
        <v>5718</v>
      </c>
      <c r="C6633" s="9" t="s">
        <v>502</v>
      </c>
    </row>
    <row r="6634">
      <c r="A6634" s="7">
        <f t="shared" si="1"/>
        <v>5510</v>
      </c>
      <c r="B6634" s="5" t="s">
        <v>5719</v>
      </c>
      <c r="C6634" s="6" t="s">
        <v>1120</v>
      </c>
    </row>
    <row r="6635">
      <c r="A6635" s="7">
        <f t="shared" si="1"/>
        <v>5511</v>
      </c>
      <c r="B6635" s="5" t="s">
        <v>5720</v>
      </c>
      <c r="C6635" s="6" t="s">
        <v>731</v>
      </c>
    </row>
    <row r="6636">
      <c r="A6636" s="7">
        <f t="shared" si="1"/>
        <v>5512</v>
      </c>
      <c r="B6636" s="8" t="s">
        <v>5721</v>
      </c>
      <c r="C6636" s="6" t="s">
        <v>379</v>
      </c>
    </row>
    <row r="6637">
      <c r="A6637" s="7">
        <f t="shared" si="1"/>
        <v>5513</v>
      </c>
      <c r="B6637" s="8" t="s">
        <v>5722</v>
      </c>
      <c r="C6637" s="9" t="s">
        <v>60</v>
      </c>
    </row>
    <row r="6638">
      <c r="A6638" s="7">
        <f t="shared" si="1"/>
        <v>5514</v>
      </c>
      <c r="B6638" s="8" t="s">
        <v>5723</v>
      </c>
      <c r="C6638" s="9" t="s">
        <v>142</v>
      </c>
    </row>
    <row r="6639">
      <c r="A6639" s="7">
        <f t="shared" si="1"/>
        <v>5515</v>
      </c>
      <c r="B6639" s="5" t="s">
        <v>5724</v>
      </c>
      <c r="C6639" s="6" t="s">
        <v>1334</v>
      </c>
    </row>
    <row r="6640">
      <c r="A6640" s="7">
        <f t="shared" si="1"/>
        <v>5516</v>
      </c>
      <c r="B6640" s="8" t="s">
        <v>5725</v>
      </c>
      <c r="C6640" s="9" t="s">
        <v>60</v>
      </c>
    </row>
    <row r="6641">
      <c r="A6641" s="7">
        <f t="shared" si="1"/>
        <v>5517</v>
      </c>
      <c r="B6641" s="8" t="s">
        <v>5726</v>
      </c>
      <c r="C6641" s="9" t="s">
        <v>60</v>
      </c>
    </row>
    <row r="6642">
      <c r="A6642" s="7">
        <f t="shared" si="1"/>
        <v>5517</v>
      </c>
      <c r="B6642" s="8" t="s">
        <v>5726</v>
      </c>
      <c r="C6642" s="9" t="s">
        <v>162</v>
      </c>
    </row>
    <row r="6643">
      <c r="A6643" s="7">
        <f t="shared" si="1"/>
        <v>5518</v>
      </c>
      <c r="B6643" s="8" t="s">
        <v>5727</v>
      </c>
      <c r="C6643" s="9" t="s">
        <v>10</v>
      </c>
    </row>
    <row r="6644">
      <c r="A6644" s="7">
        <f t="shared" si="1"/>
        <v>5518</v>
      </c>
      <c r="B6644" s="8" t="s">
        <v>5727</v>
      </c>
      <c r="C6644" s="9" t="s">
        <v>60</v>
      </c>
    </row>
    <row r="6645">
      <c r="A6645" s="7">
        <f t="shared" si="1"/>
        <v>5519</v>
      </c>
      <c r="B6645" s="8" t="s">
        <v>5728</v>
      </c>
      <c r="C6645" s="6" t="s">
        <v>324</v>
      </c>
    </row>
    <row r="6646">
      <c r="A6646" s="7">
        <f t="shared" si="1"/>
        <v>5519</v>
      </c>
      <c r="B6646" s="8" t="s">
        <v>5728</v>
      </c>
      <c r="C6646" s="9" t="s">
        <v>60</v>
      </c>
    </row>
    <row r="6647">
      <c r="A6647" s="7">
        <f t="shared" si="1"/>
        <v>5519</v>
      </c>
      <c r="B6647" s="8" t="s">
        <v>5728</v>
      </c>
      <c r="C6647" s="9" t="s">
        <v>25</v>
      </c>
    </row>
    <row r="6648">
      <c r="A6648" s="7">
        <f t="shared" si="1"/>
        <v>5520</v>
      </c>
      <c r="B6648" s="8" t="s">
        <v>5729</v>
      </c>
      <c r="C6648" s="9" t="s">
        <v>60</v>
      </c>
    </row>
    <row r="6649">
      <c r="A6649" s="7">
        <f t="shared" si="1"/>
        <v>5521</v>
      </c>
      <c r="B6649" s="8" t="s">
        <v>5730</v>
      </c>
      <c r="C6649" s="9" t="s">
        <v>60</v>
      </c>
    </row>
    <row r="6650">
      <c r="A6650" s="7">
        <f t="shared" si="1"/>
        <v>5521</v>
      </c>
      <c r="B6650" s="8" t="s">
        <v>5730</v>
      </c>
      <c r="C6650" s="9" t="s">
        <v>24</v>
      </c>
    </row>
    <row r="6651">
      <c r="A6651" s="7">
        <f t="shared" si="1"/>
        <v>5522</v>
      </c>
      <c r="B6651" s="8" t="s">
        <v>5731</v>
      </c>
      <c r="C6651" s="6" t="s">
        <v>196</v>
      </c>
    </row>
    <row r="6652">
      <c r="A6652" s="7">
        <f t="shared" si="1"/>
        <v>5522</v>
      </c>
      <c r="B6652" s="8" t="s">
        <v>5731</v>
      </c>
      <c r="C6652" s="9" t="s">
        <v>60</v>
      </c>
    </row>
    <row r="6653">
      <c r="A6653" s="7">
        <f t="shared" si="1"/>
        <v>5522</v>
      </c>
      <c r="B6653" s="8" t="s">
        <v>5731</v>
      </c>
      <c r="C6653" s="9" t="s">
        <v>25</v>
      </c>
    </row>
    <row r="6654">
      <c r="A6654" s="7">
        <f t="shared" si="1"/>
        <v>5523</v>
      </c>
      <c r="B6654" s="5" t="s">
        <v>5732</v>
      </c>
      <c r="C6654" s="6" t="s">
        <v>109</v>
      </c>
    </row>
    <row r="6655">
      <c r="A6655" s="7">
        <f t="shared" si="1"/>
        <v>5523</v>
      </c>
      <c r="B6655" s="5" t="s">
        <v>5732</v>
      </c>
      <c r="C6655" s="6" t="s">
        <v>60</v>
      </c>
    </row>
    <row r="6656">
      <c r="A6656" s="7">
        <f t="shared" si="1"/>
        <v>5524</v>
      </c>
      <c r="B6656" s="5" t="s">
        <v>5733</v>
      </c>
      <c r="C6656" s="6" t="s">
        <v>365</v>
      </c>
    </row>
    <row r="6657">
      <c r="A6657" s="7">
        <f t="shared" si="1"/>
        <v>5525</v>
      </c>
      <c r="B6657" s="5" t="s">
        <v>5734</v>
      </c>
      <c r="C6657" s="6" t="s">
        <v>365</v>
      </c>
    </row>
    <row r="6658">
      <c r="A6658" s="7">
        <f t="shared" si="1"/>
        <v>5526</v>
      </c>
      <c r="B6658" s="5" t="s">
        <v>5735</v>
      </c>
      <c r="C6658" s="6" t="s">
        <v>426</v>
      </c>
    </row>
    <row r="6659">
      <c r="A6659" s="7">
        <f t="shared" si="1"/>
        <v>5527</v>
      </c>
      <c r="B6659" s="5" t="s">
        <v>5736</v>
      </c>
      <c r="C6659" s="6" t="s">
        <v>34</v>
      </c>
    </row>
    <row r="6660">
      <c r="A6660" s="7">
        <f t="shared" si="1"/>
        <v>5528</v>
      </c>
      <c r="B6660" s="8" t="s">
        <v>5737</v>
      </c>
      <c r="C6660" s="6" t="s">
        <v>267</v>
      </c>
    </row>
    <row r="6661">
      <c r="A6661" s="7">
        <f t="shared" si="1"/>
        <v>5529</v>
      </c>
      <c r="B6661" s="8" t="s">
        <v>5738</v>
      </c>
      <c r="C6661" s="9" t="s">
        <v>10</v>
      </c>
    </row>
    <row r="6662">
      <c r="A6662" s="7">
        <f t="shared" si="1"/>
        <v>5529</v>
      </c>
      <c r="B6662" s="8" t="s">
        <v>5738</v>
      </c>
      <c r="C6662" s="9" t="s">
        <v>60</v>
      </c>
    </row>
    <row r="6663">
      <c r="A6663" s="7">
        <f t="shared" si="1"/>
        <v>5529</v>
      </c>
      <c r="B6663" s="8" t="s">
        <v>5738</v>
      </c>
      <c r="C6663" s="9" t="s">
        <v>24</v>
      </c>
    </row>
    <row r="6664">
      <c r="A6664" s="7">
        <f t="shared" si="1"/>
        <v>5529</v>
      </c>
      <c r="B6664" s="8" t="s">
        <v>5738</v>
      </c>
      <c r="C6664" s="9" t="s">
        <v>25</v>
      </c>
    </row>
    <row r="6665">
      <c r="A6665" s="7">
        <f t="shared" si="1"/>
        <v>5530</v>
      </c>
      <c r="B6665" s="8" t="s">
        <v>5739</v>
      </c>
      <c r="C6665" s="6" t="s">
        <v>788</v>
      </c>
    </row>
    <row r="6666">
      <c r="A6666" s="7">
        <f t="shared" si="1"/>
        <v>5530</v>
      </c>
      <c r="B6666" s="8" t="s">
        <v>5739</v>
      </c>
      <c r="C6666" s="9" t="s">
        <v>60</v>
      </c>
    </row>
    <row r="6667">
      <c r="A6667" s="7">
        <f t="shared" si="1"/>
        <v>5530</v>
      </c>
      <c r="B6667" s="8" t="s">
        <v>5739</v>
      </c>
      <c r="C6667" s="9" t="s">
        <v>25</v>
      </c>
    </row>
    <row r="6668">
      <c r="A6668" s="7">
        <f t="shared" si="1"/>
        <v>5531</v>
      </c>
      <c r="B6668" s="5" t="s">
        <v>5740</v>
      </c>
      <c r="C6668" s="6" t="s">
        <v>1207</v>
      </c>
    </row>
    <row r="6669">
      <c r="A6669" s="7">
        <f t="shared" si="1"/>
        <v>5532</v>
      </c>
      <c r="B6669" s="5" t="s">
        <v>5741</v>
      </c>
      <c r="C6669" s="6" t="s">
        <v>179</v>
      </c>
    </row>
    <row r="6670">
      <c r="A6670" s="7">
        <f t="shared" si="1"/>
        <v>5533</v>
      </c>
      <c r="B6670" s="5" t="s">
        <v>5742</v>
      </c>
      <c r="C6670" s="6" t="s">
        <v>405</v>
      </c>
    </row>
    <row r="6671">
      <c r="A6671" s="7">
        <f t="shared" si="1"/>
        <v>5533</v>
      </c>
      <c r="B6671" s="5" t="s">
        <v>5742</v>
      </c>
      <c r="C6671" s="6" t="s">
        <v>267</v>
      </c>
    </row>
    <row r="6672">
      <c r="A6672" s="7">
        <f t="shared" si="1"/>
        <v>5534</v>
      </c>
      <c r="B6672" s="8" t="s">
        <v>5743</v>
      </c>
      <c r="C6672" s="6" t="s">
        <v>5744</v>
      </c>
    </row>
    <row r="6673">
      <c r="A6673" s="7">
        <f t="shared" si="1"/>
        <v>5534</v>
      </c>
      <c r="B6673" s="8" t="s">
        <v>5743</v>
      </c>
      <c r="C6673" s="9" t="s">
        <v>60</v>
      </c>
    </row>
    <row r="6674">
      <c r="A6674" s="7">
        <f t="shared" si="1"/>
        <v>5535</v>
      </c>
      <c r="B6674" s="5" t="s">
        <v>5745</v>
      </c>
      <c r="C6674" s="6" t="s">
        <v>109</v>
      </c>
    </row>
    <row r="6675">
      <c r="A6675" s="7">
        <f t="shared" si="1"/>
        <v>5535</v>
      </c>
      <c r="B6675" s="5" t="s">
        <v>5745</v>
      </c>
      <c r="C6675" s="6" t="s">
        <v>60</v>
      </c>
    </row>
    <row r="6676">
      <c r="A6676" s="7">
        <f t="shared" si="1"/>
        <v>5535</v>
      </c>
      <c r="B6676" s="5" t="s">
        <v>5745</v>
      </c>
      <c r="C6676" s="6" t="s">
        <v>25</v>
      </c>
    </row>
    <row r="6677">
      <c r="A6677" s="7">
        <f t="shared" si="1"/>
        <v>5535</v>
      </c>
      <c r="B6677" s="5" t="s">
        <v>5745</v>
      </c>
      <c r="C6677" s="6" t="s">
        <v>196</v>
      </c>
    </row>
    <row r="6678">
      <c r="A6678" s="7">
        <f t="shared" si="1"/>
        <v>5536</v>
      </c>
      <c r="B6678" s="8" t="s">
        <v>5746</v>
      </c>
      <c r="C6678" s="9" t="s">
        <v>60</v>
      </c>
    </row>
    <row r="6679">
      <c r="A6679" s="7">
        <f t="shared" si="1"/>
        <v>5536</v>
      </c>
      <c r="B6679" s="8" t="s">
        <v>5746</v>
      </c>
      <c r="C6679" s="9" t="s">
        <v>142</v>
      </c>
    </row>
    <row r="6680">
      <c r="A6680" s="7">
        <f t="shared" si="1"/>
        <v>5537</v>
      </c>
      <c r="B6680" s="8" t="s">
        <v>5747</v>
      </c>
      <c r="C6680" s="9" t="s">
        <v>60</v>
      </c>
    </row>
    <row r="6681">
      <c r="A6681" s="7">
        <f t="shared" si="1"/>
        <v>5537</v>
      </c>
      <c r="B6681" s="8" t="s">
        <v>5747</v>
      </c>
      <c r="C6681" s="9" t="s">
        <v>162</v>
      </c>
    </row>
    <row r="6682">
      <c r="A6682" s="7">
        <f t="shared" si="1"/>
        <v>5537</v>
      </c>
      <c r="B6682" s="8" t="s">
        <v>5747</v>
      </c>
      <c r="C6682" s="9" t="s">
        <v>142</v>
      </c>
    </row>
    <row r="6683">
      <c r="A6683" s="7">
        <f t="shared" si="1"/>
        <v>5538</v>
      </c>
      <c r="B6683" s="8" t="s">
        <v>5748</v>
      </c>
      <c r="C6683" s="9" t="s">
        <v>10</v>
      </c>
    </row>
    <row r="6684">
      <c r="A6684" s="7">
        <f t="shared" si="1"/>
        <v>5538</v>
      </c>
      <c r="B6684" s="8" t="s">
        <v>5748</v>
      </c>
      <c r="C6684" s="9" t="s">
        <v>60</v>
      </c>
    </row>
    <row r="6685">
      <c r="A6685" s="7">
        <f t="shared" si="1"/>
        <v>5539</v>
      </c>
      <c r="B6685" s="5" t="s">
        <v>5749</v>
      </c>
      <c r="C6685" s="6" t="s">
        <v>367</v>
      </c>
    </row>
    <row r="6686">
      <c r="A6686" s="7">
        <f t="shared" si="1"/>
        <v>5540</v>
      </c>
      <c r="B6686" s="8" t="s">
        <v>5750</v>
      </c>
      <c r="C6686" s="6" t="s">
        <v>10</v>
      </c>
    </row>
    <row r="6687">
      <c r="A6687" s="7">
        <f t="shared" si="1"/>
        <v>5541</v>
      </c>
      <c r="B6687" s="5" t="s">
        <v>5751</v>
      </c>
      <c r="C6687" s="6" t="s">
        <v>267</v>
      </c>
    </row>
    <row r="6688">
      <c r="A6688" s="7">
        <f t="shared" si="1"/>
        <v>5542</v>
      </c>
      <c r="B6688" s="8" t="s">
        <v>5752</v>
      </c>
      <c r="C6688" s="6" t="s">
        <v>405</v>
      </c>
    </row>
    <row r="6689">
      <c r="A6689" s="7">
        <f t="shared" si="1"/>
        <v>5542</v>
      </c>
      <c r="B6689" s="8" t="s">
        <v>5752</v>
      </c>
      <c r="C6689" s="9" t="s">
        <v>60</v>
      </c>
    </row>
    <row r="6690">
      <c r="A6690" s="7">
        <f t="shared" si="1"/>
        <v>5543</v>
      </c>
      <c r="B6690" s="8" t="s">
        <v>5753</v>
      </c>
      <c r="C6690" s="6" t="s">
        <v>313</v>
      </c>
    </row>
    <row r="6691">
      <c r="A6691" s="7">
        <f t="shared" si="1"/>
        <v>5543</v>
      </c>
      <c r="B6691" s="8" t="s">
        <v>5753</v>
      </c>
      <c r="C6691" s="9" t="s">
        <v>60</v>
      </c>
    </row>
    <row r="6692">
      <c r="A6692" s="7">
        <f t="shared" si="1"/>
        <v>5544</v>
      </c>
      <c r="B6692" s="8" t="s">
        <v>5754</v>
      </c>
      <c r="C6692" s="6" t="s">
        <v>132</v>
      </c>
    </row>
    <row r="6693">
      <c r="A6693" s="7">
        <f t="shared" si="1"/>
        <v>5544</v>
      </c>
      <c r="B6693" s="8" t="s">
        <v>5754</v>
      </c>
      <c r="C6693" s="9" t="s">
        <v>60</v>
      </c>
    </row>
    <row r="6694">
      <c r="A6694" s="7">
        <f t="shared" si="1"/>
        <v>5544</v>
      </c>
      <c r="B6694" s="8" t="s">
        <v>5754</v>
      </c>
      <c r="C6694" s="9" t="s">
        <v>142</v>
      </c>
    </row>
    <row r="6695">
      <c r="A6695" s="7">
        <f t="shared" si="1"/>
        <v>5545</v>
      </c>
      <c r="B6695" s="8" t="s">
        <v>5755</v>
      </c>
      <c r="C6695" s="9" t="s">
        <v>60</v>
      </c>
    </row>
    <row r="6696">
      <c r="A6696" s="7">
        <f t="shared" si="1"/>
        <v>5546</v>
      </c>
      <c r="B6696" s="8" t="s">
        <v>5756</v>
      </c>
      <c r="C6696" s="9" t="s">
        <v>60</v>
      </c>
    </row>
    <row r="6697">
      <c r="A6697" s="7">
        <f t="shared" si="1"/>
        <v>5546</v>
      </c>
      <c r="B6697" s="8" t="s">
        <v>5756</v>
      </c>
      <c r="C6697" s="9" t="s">
        <v>142</v>
      </c>
    </row>
    <row r="6698">
      <c r="A6698" s="7">
        <f t="shared" si="1"/>
        <v>5547</v>
      </c>
      <c r="B6698" s="5" t="s">
        <v>5757</v>
      </c>
      <c r="C6698" s="6" t="s">
        <v>69</v>
      </c>
    </row>
    <row r="6699">
      <c r="A6699" s="7">
        <f t="shared" si="1"/>
        <v>5547</v>
      </c>
      <c r="B6699" s="5" t="s">
        <v>5757</v>
      </c>
      <c r="C6699" s="6" t="s">
        <v>655</v>
      </c>
    </row>
    <row r="6700">
      <c r="A6700" s="7">
        <f t="shared" si="1"/>
        <v>5548</v>
      </c>
      <c r="B6700" s="5" t="s">
        <v>5758</v>
      </c>
      <c r="C6700" s="6" t="s">
        <v>2549</v>
      </c>
    </row>
    <row r="6701">
      <c r="A6701" s="7">
        <f t="shared" si="1"/>
        <v>5549</v>
      </c>
      <c r="B6701" s="5" t="s">
        <v>5759</v>
      </c>
      <c r="C6701" s="6" t="s">
        <v>1376</v>
      </c>
    </row>
    <row r="6702">
      <c r="A6702" s="7">
        <f t="shared" si="1"/>
        <v>5550</v>
      </c>
      <c r="B6702" s="5" t="s">
        <v>5760</v>
      </c>
      <c r="C6702" s="6" t="s">
        <v>1316</v>
      </c>
    </row>
    <row r="6703">
      <c r="A6703" s="7">
        <f t="shared" si="1"/>
        <v>5551</v>
      </c>
      <c r="B6703" s="5" t="s">
        <v>5761</v>
      </c>
      <c r="C6703" s="6" t="s">
        <v>346</v>
      </c>
    </row>
    <row r="6704">
      <c r="A6704" s="7">
        <f t="shared" si="1"/>
        <v>5552</v>
      </c>
      <c r="B6704" s="8" t="s">
        <v>5762</v>
      </c>
      <c r="C6704" s="9" t="s">
        <v>162</v>
      </c>
    </row>
    <row r="6705">
      <c r="A6705" s="7">
        <f t="shared" si="1"/>
        <v>5553</v>
      </c>
      <c r="B6705" s="5" t="s">
        <v>5763</v>
      </c>
      <c r="C6705" s="6" t="s">
        <v>1120</v>
      </c>
    </row>
    <row r="6706">
      <c r="A6706" s="7">
        <f t="shared" si="1"/>
        <v>5554</v>
      </c>
      <c r="B6706" s="8" t="s">
        <v>5764</v>
      </c>
      <c r="C6706" s="6" t="s">
        <v>153</v>
      </c>
    </row>
    <row r="6707">
      <c r="A6707" s="7">
        <f t="shared" si="1"/>
        <v>5554</v>
      </c>
      <c r="B6707" s="8" t="s">
        <v>5764</v>
      </c>
      <c r="C6707" s="9" t="s">
        <v>25</v>
      </c>
    </row>
    <row r="6708">
      <c r="A6708" s="7">
        <f t="shared" si="1"/>
        <v>5555</v>
      </c>
      <c r="B6708" s="8" t="s">
        <v>5765</v>
      </c>
      <c r="C6708" s="9" t="s">
        <v>22</v>
      </c>
    </row>
    <row r="6709">
      <c r="A6709" s="7">
        <f t="shared" si="1"/>
        <v>5555</v>
      </c>
      <c r="B6709" s="8" t="s">
        <v>5765</v>
      </c>
      <c r="C6709" s="9" t="s">
        <v>25</v>
      </c>
    </row>
    <row r="6710">
      <c r="A6710" s="7">
        <f t="shared" si="1"/>
        <v>5556</v>
      </c>
      <c r="B6710" s="8" t="s">
        <v>5766</v>
      </c>
      <c r="C6710" s="6" t="s">
        <v>313</v>
      </c>
    </row>
    <row r="6711">
      <c r="A6711" s="7">
        <f t="shared" si="1"/>
        <v>5557</v>
      </c>
      <c r="B6711" s="5" t="s">
        <v>5767</v>
      </c>
      <c r="C6711" s="6" t="s">
        <v>555</v>
      </c>
    </row>
    <row r="6712">
      <c r="A6712" s="7">
        <f t="shared" si="1"/>
        <v>5558</v>
      </c>
      <c r="B6712" s="8" t="s">
        <v>5768</v>
      </c>
      <c r="C6712" s="9" t="s">
        <v>1548</v>
      </c>
    </row>
    <row r="6713">
      <c r="A6713" s="7">
        <f t="shared" si="1"/>
        <v>5559</v>
      </c>
      <c r="B6713" s="8" t="s">
        <v>5769</v>
      </c>
      <c r="C6713" s="9" t="s">
        <v>1548</v>
      </c>
    </row>
    <row r="6714">
      <c r="A6714" s="7">
        <f t="shared" si="1"/>
        <v>5560</v>
      </c>
      <c r="B6714" s="8" t="s">
        <v>5770</v>
      </c>
      <c r="C6714" s="9" t="s">
        <v>502</v>
      </c>
    </row>
    <row r="6715">
      <c r="A6715" s="7">
        <f t="shared" si="1"/>
        <v>5561</v>
      </c>
      <c r="B6715" s="5" t="s">
        <v>5771</v>
      </c>
      <c r="C6715" s="6" t="s">
        <v>326</v>
      </c>
    </row>
    <row r="6716">
      <c r="A6716" s="7">
        <f t="shared" si="1"/>
        <v>5562</v>
      </c>
      <c r="B6716" s="5" t="s">
        <v>5772</v>
      </c>
      <c r="C6716" s="6" t="s">
        <v>1360</v>
      </c>
    </row>
    <row r="6717">
      <c r="A6717" s="7">
        <f t="shared" si="1"/>
        <v>5563</v>
      </c>
      <c r="B6717" s="8" t="s">
        <v>5773</v>
      </c>
      <c r="C6717" s="9" t="s">
        <v>162</v>
      </c>
    </row>
    <row r="6718">
      <c r="A6718" s="7">
        <f t="shared" si="1"/>
        <v>5563</v>
      </c>
      <c r="B6718" s="8" t="s">
        <v>5773</v>
      </c>
      <c r="C6718" s="9" t="s">
        <v>24</v>
      </c>
    </row>
    <row r="6719">
      <c r="A6719" s="7">
        <f t="shared" si="1"/>
        <v>5563</v>
      </c>
      <c r="B6719" s="8" t="s">
        <v>5773</v>
      </c>
      <c r="C6719" s="9" t="s">
        <v>25</v>
      </c>
    </row>
    <row r="6720">
      <c r="A6720" s="7">
        <f t="shared" si="1"/>
        <v>5564</v>
      </c>
      <c r="B6720" s="8" t="s">
        <v>5774</v>
      </c>
      <c r="C6720" s="9" t="s">
        <v>42</v>
      </c>
    </row>
    <row r="6721">
      <c r="A6721" s="7">
        <f t="shared" si="1"/>
        <v>5565</v>
      </c>
      <c r="B6721" s="8" t="s">
        <v>5775</v>
      </c>
      <c r="C6721" s="9" t="s">
        <v>42</v>
      </c>
    </row>
    <row r="6722">
      <c r="A6722" s="7">
        <f t="shared" si="1"/>
        <v>5566</v>
      </c>
      <c r="B6722" s="8" t="s">
        <v>5776</v>
      </c>
      <c r="C6722" s="9" t="s">
        <v>188</v>
      </c>
    </row>
    <row r="6723">
      <c r="A6723" s="7">
        <f t="shared" si="1"/>
        <v>5567</v>
      </c>
      <c r="B6723" s="8" t="s">
        <v>5777</v>
      </c>
      <c r="C6723" s="9" t="s">
        <v>188</v>
      </c>
    </row>
    <row r="6724">
      <c r="A6724" s="7">
        <f t="shared" si="1"/>
        <v>5568</v>
      </c>
      <c r="B6724" s="8" t="s">
        <v>5778</v>
      </c>
      <c r="C6724" s="9" t="s">
        <v>188</v>
      </c>
    </row>
    <row r="6725">
      <c r="A6725" s="7">
        <f t="shared" si="1"/>
        <v>5569</v>
      </c>
      <c r="B6725" s="8" t="s">
        <v>5779</v>
      </c>
      <c r="C6725" s="9" t="s">
        <v>416</v>
      </c>
    </row>
    <row r="6726">
      <c r="A6726" s="7">
        <f t="shared" si="1"/>
        <v>5570</v>
      </c>
      <c r="B6726" s="5" t="s">
        <v>5780</v>
      </c>
      <c r="C6726" s="6" t="s">
        <v>1450</v>
      </c>
    </row>
    <row r="6727">
      <c r="A6727" s="7">
        <f t="shared" si="1"/>
        <v>5571</v>
      </c>
      <c r="B6727" s="5" t="s">
        <v>5781</v>
      </c>
      <c r="C6727" s="6" t="s">
        <v>1450</v>
      </c>
    </row>
    <row r="6728">
      <c r="A6728" s="7">
        <f t="shared" si="1"/>
        <v>5572</v>
      </c>
      <c r="B6728" s="5" t="s">
        <v>5782</v>
      </c>
      <c r="C6728" s="6" t="s">
        <v>1376</v>
      </c>
    </row>
    <row r="6729">
      <c r="A6729" s="7">
        <f t="shared" si="1"/>
        <v>5573</v>
      </c>
      <c r="B6729" s="5" t="s">
        <v>5783</v>
      </c>
      <c r="C6729" s="6" t="s">
        <v>1376</v>
      </c>
    </row>
    <row r="6730">
      <c r="A6730" s="7">
        <f t="shared" si="1"/>
        <v>5574</v>
      </c>
      <c r="B6730" s="16" t="s">
        <v>5784</v>
      </c>
      <c r="C6730" s="6" t="s">
        <v>1235</v>
      </c>
    </row>
    <row r="6731">
      <c r="A6731" s="7">
        <f t="shared" si="1"/>
        <v>5575</v>
      </c>
      <c r="B6731" s="5" t="s">
        <v>5785</v>
      </c>
      <c r="C6731" s="6" t="s">
        <v>656</v>
      </c>
    </row>
    <row r="6732">
      <c r="A6732" s="7">
        <f t="shared" si="1"/>
        <v>5575</v>
      </c>
      <c r="B6732" s="5" t="s">
        <v>5785</v>
      </c>
      <c r="C6732" s="6" t="s">
        <v>40</v>
      </c>
    </row>
    <row r="6733">
      <c r="A6733" s="7">
        <f t="shared" si="1"/>
        <v>5576</v>
      </c>
      <c r="B6733" s="5" t="s">
        <v>5786</v>
      </c>
      <c r="C6733" s="6" t="s">
        <v>1466</v>
      </c>
    </row>
    <row r="6734">
      <c r="A6734" s="7">
        <f t="shared" si="1"/>
        <v>5577</v>
      </c>
      <c r="B6734" s="5" t="s">
        <v>5787</v>
      </c>
      <c r="C6734" s="6" t="s">
        <v>34</v>
      </c>
    </row>
    <row r="6735">
      <c r="A6735" s="7">
        <f t="shared" si="1"/>
        <v>5578</v>
      </c>
      <c r="B6735" s="5" t="s">
        <v>5788</v>
      </c>
      <c r="C6735" s="6" t="s">
        <v>1450</v>
      </c>
    </row>
    <row r="6736">
      <c r="A6736" s="7">
        <f t="shared" si="1"/>
        <v>5579</v>
      </c>
      <c r="B6736" s="5" t="s">
        <v>5789</v>
      </c>
      <c r="C6736" s="6" t="s">
        <v>1466</v>
      </c>
    </row>
    <row r="6737">
      <c r="A6737" s="7">
        <f t="shared" si="1"/>
        <v>5580</v>
      </c>
      <c r="B6737" s="5" t="s">
        <v>5790</v>
      </c>
      <c r="C6737" s="6" t="s">
        <v>1376</v>
      </c>
    </row>
    <row r="6738">
      <c r="A6738" s="7">
        <f t="shared" si="1"/>
        <v>5581</v>
      </c>
      <c r="B6738" s="5" t="s">
        <v>5791</v>
      </c>
      <c r="C6738" s="6" t="s">
        <v>1466</v>
      </c>
    </row>
    <row r="6739">
      <c r="A6739" s="7">
        <f t="shared" si="1"/>
        <v>5582</v>
      </c>
      <c r="B6739" s="5" t="s">
        <v>5792</v>
      </c>
      <c r="C6739" s="6" t="s">
        <v>34</v>
      </c>
    </row>
    <row r="6740">
      <c r="A6740" s="7">
        <f t="shared" si="1"/>
        <v>5583</v>
      </c>
      <c r="B6740" s="5" t="s">
        <v>5793</v>
      </c>
      <c r="C6740" s="6" t="s">
        <v>1450</v>
      </c>
    </row>
    <row r="6741">
      <c r="A6741" s="7">
        <f t="shared" si="1"/>
        <v>5584</v>
      </c>
      <c r="B6741" s="5" t="s">
        <v>5794</v>
      </c>
      <c r="C6741" s="6" t="s">
        <v>1376</v>
      </c>
    </row>
    <row r="6742">
      <c r="A6742" s="7">
        <f t="shared" si="1"/>
        <v>5585</v>
      </c>
      <c r="B6742" s="5" t="s">
        <v>5795</v>
      </c>
      <c r="C6742" s="6" t="s">
        <v>1376</v>
      </c>
    </row>
    <row r="6743">
      <c r="A6743" s="7">
        <f t="shared" si="1"/>
        <v>5586</v>
      </c>
      <c r="B6743" s="5" t="s">
        <v>5796</v>
      </c>
      <c r="C6743" s="6" t="s">
        <v>34</v>
      </c>
    </row>
    <row r="6744">
      <c r="A6744" s="7">
        <f t="shared" si="1"/>
        <v>5587</v>
      </c>
      <c r="B6744" s="5" t="s">
        <v>5797</v>
      </c>
      <c r="C6744" s="6" t="s">
        <v>34</v>
      </c>
    </row>
    <row r="6745">
      <c r="A6745" s="7">
        <f t="shared" si="1"/>
        <v>5588</v>
      </c>
      <c r="B6745" s="5" t="s">
        <v>5798</v>
      </c>
      <c r="C6745" s="6" t="s">
        <v>69</v>
      </c>
    </row>
    <row r="6746">
      <c r="A6746" s="7">
        <f t="shared" si="1"/>
        <v>5589</v>
      </c>
      <c r="B6746" s="5" t="s">
        <v>5799</v>
      </c>
      <c r="C6746" s="6" t="s">
        <v>656</v>
      </c>
    </row>
    <row r="6747">
      <c r="A6747" s="7">
        <f t="shared" si="1"/>
        <v>5590</v>
      </c>
      <c r="B6747" s="5" t="s">
        <v>5800</v>
      </c>
      <c r="C6747" s="6" t="s">
        <v>1450</v>
      </c>
    </row>
    <row r="6748">
      <c r="A6748" s="7">
        <f t="shared" si="1"/>
        <v>5591</v>
      </c>
      <c r="B6748" s="5" t="s">
        <v>5801</v>
      </c>
      <c r="C6748" s="6" t="s">
        <v>34</v>
      </c>
    </row>
    <row r="6749">
      <c r="A6749" s="7">
        <f t="shared" si="1"/>
        <v>5592</v>
      </c>
      <c r="B6749" s="5" t="s">
        <v>5802</v>
      </c>
      <c r="C6749" s="6" t="s">
        <v>1450</v>
      </c>
    </row>
    <row r="6750">
      <c r="A6750" s="7">
        <f t="shared" si="1"/>
        <v>5593</v>
      </c>
      <c r="B6750" s="5" t="s">
        <v>5803</v>
      </c>
      <c r="C6750" s="6" t="s">
        <v>1450</v>
      </c>
    </row>
    <row r="6751">
      <c r="A6751" s="7">
        <f t="shared" si="1"/>
        <v>5594</v>
      </c>
      <c r="B6751" s="5" t="s">
        <v>5804</v>
      </c>
      <c r="C6751" s="6" t="s">
        <v>758</v>
      </c>
    </row>
    <row r="6752">
      <c r="A6752" s="7">
        <f t="shared" si="1"/>
        <v>5595</v>
      </c>
      <c r="B6752" s="5" t="s">
        <v>5805</v>
      </c>
      <c r="C6752" s="6" t="s">
        <v>1450</v>
      </c>
    </row>
    <row r="6753">
      <c r="A6753" s="7">
        <f t="shared" si="1"/>
        <v>5596</v>
      </c>
      <c r="B6753" s="5" t="s">
        <v>5806</v>
      </c>
      <c r="C6753" s="6" t="s">
        <v>1450</v>
      </c>
    </row>
    <row r="6754">
      <c r="A6754" s="7">
        <f t="shared" si="1"/>
        <v>5597</v>
      </c>
      <c r="B6754" s="8" t="s">
        <v>5807</v>
      </c>
      <c r="C6754" s="9" t="s">
        <v>8</v>
      </c>
    </row>
    <row r="6755">
      <c r="A6755" s="7">
        <f t="shared" si="1"/>
        <v>5598</v>
      </c>
      <c r="B6755" s="5" t="s">
        <v>5808</v>
      </c>
      <c r="C6755" s="6" t="s">
        <v>34</v>
      </c>
    </row>
    <row r="6756">
      <c r="A6756" s="7">
        <f t="shared" si="1"/>
        <v>5599</v>
      </c>
      <c r="B6756" s="5" t="s">
        <v>5809</v>
      </c>
      <c r="C6756" s="6" t="s">
        <v>1376</v>
      </c>
    </row>
    <row r="6757">
      <c r="A6757" s="7">
        <f t="shared" si="1"/>
        <v>5600</v>
      </c>
      <c r="B6757" s="5" t="s">
        <v>5810</v>
      </c>
      <c r="C6757" s="6" t="s">
        <v>34</v>
      </c>
    </row>
    <row r="6758">
      <c r="A6758" s="7">
        <f t="shared" si="1"/>
        <v>5601</v>
      </c>
      <c r="B6758" s="5" t="s">
        <v>5811</v>
      </c>
      <c r="C6758" s="6" t="s">
        <v>34</v>
      </c>
    </row>
    <row r="6759">
      <c r="A6759" s="7">
        <f t="shared" si="1"/>
        <v>5602</v>
      </c>
      <c r="B6759" s="5" t="s">
        <v>5812</v>
      </c>
      <c r="C6759" s="6" t="s">
        <v>34</v>
      </c>
    </row>
    <row r="6760">
      <c r="A6760" s="7">
        <f t="shared" si="1"/>
        <v>5603</v>
      </c>
      <c r="B6760" s="5" t="s">
        <v>5813</v>
      </c>
      <c r="C6760" s="6" t="s">
        <v>34</v>
      </c>
    </row>
    <row r="6761">
      <c r="A6761" s="7">
        <f t="shared" si="1"/>
        <v>5604</v>
      </c>
      <c r="B6761" s="5" t="s">
        <v>5814</v>
      </c>
      <c r="C6761" s="6" t="s">
        <v>34</v>
      </c>
    </row>
    <row r="6762">
      <c r="A6762" s="7">
        <f t="shared" si="1"/>
        <v>5605</v>
      </c>
      <c r="B6762" s="5" t="s">
        <v>5815</v>
      </c>
      <c r="C6762" s="6" t="s">
        <v>1450</v>
      </c>
    </row>
    <row r="6763">
      <c r="A6763" s="7">
        <f t="shared" si="1"/>
        <v>5606</v>
      </c>
      <c r="B6763" s="5" t="s">
        <v>5816</v>
      </c>
      <c r="C6763" s="6" t="s">
        <v>1376</v>
      </c>
    </row>
    <row r="6764">
      <c r="A6764" s="7">
        <f t="shared" si="1"/>
        <v>5607</v>
      </c>
      <c r="B6764" s="5" t="s">
        <v>5817</v>
      </c>
      <c r="C6764" s="6" t="s">
        <v>1450</v>
      </c>
    </row>
    <row r="6765">
      <c r="A6765" s="7">
        <f t="shared" si="1"/>
        <v>5608</v>
      </c>
      <c r="B6765" s="5" t="s">
        <v>5818</v>
      </c>
      <c r="C6765" s="6" t="s">
        <v>1450</v>
      </c>
    </row>
    <row r="6766">
      <c r="A6766" s="7">
        <f t="shared" si="1"/>
        <v>5609</v>
      </c>
      <c r="B6766" s="5" t="s">
        <v>5819</v>
      </c>
      <c r="C6766" s="6" t="s">
        <v>34</v>
      </c>
    </row>
    <row r="6767">
      <c r="A6767" s="7">
        <f t="shared" si="1"/>
        <v>5610</v>
      </c>
      <c r="B6767" s="5" t="s">
        <v>5820</v>
      </c>
      <c r="C6767" s="6" t="s">
        <v>34</v>
      </c>
    </row>
    <row r="6768">
      <c r="A6768" s="7">
        <f t="shared" si="1"/>
        <v>5611</v>
      </c>
      <c r="B6768" s="5" t="s">
        <v>5821</v>
      </c>
      <c r="C6768" s="6" t="s">
        <v>479</v>
      </c>
    </row>
    <row r="6769">
      <c r="A6769" s="7">
        <f t="shared" si="1"/>
        <v>5612</v>
      </c>
      <c r="B6769" s="5" t="s">
        <v>5822</v>
      </c>
      <c r="C6769" s="6" t="s">
        <v>1450</v>
      </c>
    </row>
    <row r="6770">
      <c r="A6770" s="7">
        <f t="shared" si="1"/>
        <v>5613</v>
      </c>
      <c r="B6770" s="5" t="s">
        <v>5823</v>
      </c>
      <c r="C6770" s="6" t="s">
        <v>1376</v>
      </c>
    </row>
    <row r="6771">
      <c r="A6771" s="7">
        <f t="shared" si="1"/>
        <v>5614</v>
      </c>
      <c r="B6771" s="5" t="s">
        <v>5824</v>
      </c>
      <c r="C6771" s="6" t="s">
        <v>4</v>
      </c>
    </row>
    <row r="6772">
      <c r="A6772" s="7">
        <f t="shared" si="1"/>
        <v>5615</v>
      </c>
      <c r="B6772" s="5" t="s">
        <v>5825</v>
      </c>
      <c r="C6772" s="6" t="s">
        <v>1376</v>
      </c>
    </row>
    <row r="6773">
      <c r="A6773" s="7">
        <f t="shared" si="1"/>
        <v>5616</v>
      </c>
      <c r="B6773" s="5" t="s">
        <v>5826</v>
      </c>
      <c r="C6773" s="6" t="s">
        <v>1450</v>
      </c>
    </row>
    <row r="6774">
      <c r="A6774" s="7">
        <f t="shared" si="1"/>
        <v>5617</v>
      </c>
      <c r="B6774" s="5" t="s">
        <v>5827</v>
      </c>
      <c r="C6774" s="6" t="s">
        <v>1450</v>
      </c>
    </row>
    <row r="6775">
      <c r="A6775" s="7">
        <f t="shared" si="1"/>
        <v>5618</v>
      </c>
      <c r="B6775" s="5" t="s">
        <v>5828</v>
      </c>
      <c r="C6775" s="6" t="s">
        <v>1450</v>
      </c>
    </row>
    <row r="6776">
      <c r="A6776" s="7">
        <f t="shared" si="1"/>
        <v>5619</v>
      </c>
      <c r="B6776" s="5" t="s">
        <v>5829</v>
      </c>
      <c r="C6776" s="6" t="s">
        <v>1450</v>
      </c>
    </row>
    <row r="6777">
      <c r="A6777" s="7">
        <f t="shared" si="1"/>
        <v>5620</v>
      </c>
      <c r="B6777" s="8" t="s">
        <v>5830</v>
      </c>
      <c r="C6777" s="9" t="s">
        <v>162</v>
      </c>
    </row>
    <row r="6778">
      <c r="A6778" s="7">
        <f t="shared" si="1"/>
        <v>5621</v>
      </c>
      <c r="B6778" s="5" t="s">
        <v>5831</v>
      </c>
      <c r="C6778" s="6" t="s">
        <v>69</v>
      </c>
    </row>
    <row r="6779">
      <c r="A6779" s="7">
        <f t="shared" si="1"/>
        <v>5622</v>
      </c>
      <c r="B6779" s="5" t="s">
        <v>5832</v>
      </c>
      <c r="C6779" s="6" t="s">
        <v>69</v>
      </c>
    </row>
    <row r="6780">
      <c r="A6780" s="7">
        <f t="shared" si="1"/>
        <v>5623</v>
      </c>
      <c r="B6780" s="5" t="s">
        <v>5833</v>
      </c>
      <c r="C6780" s="6" t="s">
        <v>1466</v>
      </c>
    </row>
    <row r="6781">
      <c r="A6781" s="7">
        <f t="shared" si="1"/>
        <v>5624</v>
      </c>
      <c r="B6781" s="5" t="s">
        <v>5834</v>
      </c>
      <c r="C6781" s="6" t="s">
        <v>1450</v>
      </c>
    </row>
    <row r="6782">
      <c r="A6782" s="7">
        <f t="shared" si="1"/>
        <v>5625</v>
      </c>
      <c r="B6782" s="5" t="s">
        <v>5835</v>
      </c>
      <c r="C6782" s="6" t="s">
        <v>34</v>
      </c>
    </row>
    <row r="6783">
      <c r="A6783" s="7">
        <f t="shared" si="1"/>
        <v>5626</v>
      </c>
      <c r="B6783" s="5" t="s">
        <v>5836</v>
      </c>
      <c r="C6783" s="6" t="s">
        <v>86</v>
      </c>
    </row>
    <row r="6784">
      <c r="A6784" s="7">
        <f t="shared" si="1"/>
        <v>5627</v>
      </c>
      <c r="B6784" s="5" t="s">
        <v>5837</v>
      </c>
      <c r="C6784" s="6" t="s">
        <v>1207</v>
      </c>
    </row>
    <row r="6785" ht="19.5" customHeight="1">
      <c r="A6785" s="7">
        <f t="shared" si="1"/>
        <v>5628</v>
      </c>
      <c r="B6785" s="5" t="s">
        <v>5838</v>
      </c>
      <c r="C6785" s="6" t="s">
        <v>656</v>
      </c>
    </row>
    <row r="6786">
      <c r="A6786" s="7">
        <f t="shared" si="1"/>
        <v>5629</v>
      </c>
      <c r="B6786" s="5" t="s">
        <v>5839</v>
      </c>
      <c r="C6786" s="6" t="s">
        <v>1450</v>
      </c>
    </row>
    <row r="6787">
      <c r="A6787" s="7">
        <f t="shared" si="1"/>
        <v>5630</v>
      </c>
      <c r="B6787" s="15" t="s">
        <v>5840</v>
      </c>
      <c r="C6787" s="11" t="s">
        <v>423</v>
      </c>
    </row>
    <row r="6788">
      <c r="A6788" s="7">
        <f t="shared" si="1"/>
        <v>5631</v>
      </c>
      <c r="B6788" s="5" t="s">
        <v>5841</v>
      </c>
      <c r="C6788" s="6" t="s">
        <v>1450</v>
      </c>
    </row>
    <row r="6789">
      <c r="A6789" s="7">
        <f t="shared" si="1"/>
        <v>5632</v>
      </c>
      <c r="B6789" s="5" t="s">
        <v>5842</v>
      </c>
      <c r="C6789" s="6" t="s">
        <v>34</v>
      </c>
    </row>
    <row r="6790">
      <c r="A6790" s="7">
        <f t="shared" si="1"/>
        <v>5633</v>
      </c>
      <c r="B6790" s="5" t="s">
        <v>5843</v>
      </c>
      <c r="C6790" s="6" t="s">
        <v>1376</v>
      </c>
    </row>
    <row r="6791">
      <c r="A6791" s="7">
        <f t="shared" si="1"/>
        <v>5634</v>
      </c>
      <c r="B6791" s="5" t="s">
        <v>5844</v>
      </c>
      <c r="C6791" s="6" t="s">
        <v>34</v>
      </c>
    </row>
    <row r="6792">
      <c r="A6792" s="7">
        <f t="shared" si="1"/>
        <v>5635</v>
      </c>
      <c r="B6792" s="5" t="s">
        <v>5845</v>
      </c>
      <c r="C6792" s="6" t="s">
        <v>1450</v>
      </c>
    </row>
    <row r="6793">
      <c r="A6793" s="7">
        <f t="shared" si="1"/>
        <v>5636</v>
      </c>
      <c r="B6793" s="5" t="s">
        <v>5846</v>
      </c>
      <c r="C6793" s="6" t="s">
        <v>656</v>
      </c>
    </row>
    <row r="6794">
      <c r="A6794" s="7">
        <f t="shared" si="1"/>
        <v>5637</v>
      </c>
      <c r="B6794" s="5" t="s">
        <v>5847</v>
      </c>
      <c r="C6794" s="6" t="s">
        <v>656</v>
      </c>
    </row>
    <row r="6795">
      <c r="A6795" s="7">
        <f t="shared" si="1"/>
        <v>5638</v>
      </c>
      <c r="B6795" s="5" t="s">
        <v>5848</v>
      </c>
      <c r="C6795" s="6" t="s">
        <v>656</v>
      </c>
    </row>
    <row r="6796">
      <c r="A6796" s="7">
        <f t="shared" si="1"/>
        <v>5639</v>
      </c>
      <c r="B6796" s="5" t="s">
        <v>5849</v>
      </c>
      <c r="C6796" s="6" t="s">
        <v>1450</v>
      </c>
    </row>
    <row r="6797">
      <c r="A6797" s="7">
        <f t="shared" si="1"/>
        <v>5640</v>
      </c>
      <c r="B6797" s="5" t="s">
        <v>5850</v>
      </c>
      <c r="C6797" s="6" t="s">
        <v>1450</v>
      </c>
    </row>
    <row r="6798">
      <c r="A6798" s="7">
        <f t="shared" si="1"/>
        <v>5641</v>
      </c>
      <c r="B6798" s="8" t="s">
        <v>5851</v>
      </c>
      <c r="C6798" s="9" t="s">
        <v>64</v>
      </c>
    </row>
    <row r="6799">
      <c r="A6799" s="7">
        <f t="shared" si="1"/>
        <v>5642</v>
      </c>
      <c r="B6799" s="5" t="s">
        <v>5852</v>
      </c>
      <c r="C6799" s="6" t="s">
        <v>34</v>
      </c>
    </row>
    <row r="6800">
      <c r="A6800" s="7">
        <f t="shared" si="1"/>
        <v>5643</v>
      </c>
      <c r="B6800" s="16" t="s">
        <v>5853</v>
      </c>
      <c r="C6800" s="6" t="s">
        <v>1235</v>
      </c>
    </row>
    <row r="6801">
      <c r="A6801" s="7">
        <f t="shared" si="1"/>
        <v>5644</v>
      </c>
      <c r="B6801" s="8" t="s">
        <v>5854</v>
      </c>
      <c r="C6801" s="9" t="s">
        <v>616</v>
      </c>
    </row>
    <row r="6802">
      <c r="A6802" s="7">
        <f t="shared" si="1"/>
        <v>5645</v>
      </c>
      <c r="B6802" s="5" t="s">
        <v>5855</v>
      </c>
      <c r="C6802" s="6" t="s">
        <v>313</v>
      </c>
    </row>
    <row r="6803">
      <c r="A6803" s="7">
        <f t="shared" si="1"/>
        <v>5645</v>
      </c>
      <c r="B6803" s="5" t="s">
        <v>5855</v>
      </c>
      <c r="C6803" s="6" t="s">
        <v>162</v>
      </c>
    </row>
    <row r="6804">
      <c r="A6804" s="7">
        <f t="shared" si="1"/>
        <v>5646</v>
      </c>
      <c r="B6804" s="8" t="s">
        <v>5856</v>
      </c>
      <c r="C6804" s="6" t="s">
        <v>150</v>
      </c>
    </row>
    <row r="6805">
      <c r="A6805" s="7">
        <f t="shared" si="1"/>
        <v>5646</v>
      </c>
      <c r="B6805" s="8" t="s">
        <v>5856</v>
      </c>
      <c r="C6805" s="9" t="s">
        <v>142</v>
      </c>
    </row>
    <row r="6806">
      <c r="A6806" s="7">
        <f t="shared" si="1"/>
        <v>5647</v>
      </c>
      <c r="B6806" s="8" t="s">
        <v>5857</v>
      </c>
      <c r="C6806" s="9" t="s">
        <v>142</v>
      </c>
    </row>
    <row r="6807">
      <c r="A6807" s="7">
        <f t="shared" si="1"/>
        <v>5648</v>
      </c>
      <c r="B6807" s="8" t="s">
        <v>5858</v>
      </c>
      <c r="C6807" s="6" t="s">
        <v>60</v>
      </c>
    </row>
    <row r="6808">
      <c r="A6808" s="7">
        <f t="shared" si="1"/>
        <v>5649</v>
      </c>
      <c r="B6808" s="5" t="s">
        <v>5859</v>
      </c>
      <c r="C6808" s="6" t="s">
        <v>150</v>
      </c>
    </row>
    <row r="6809">
      <c r="A6809" s="7">
        <f t="shared" si="1"/>
        <v>5649</v>
      </c>
      <c r="B6809" s="5" t="s">
        <v>5859</v>
      </c>
      <c r="C6809" s="6" t="s">
        <v>25</v>
      </c>
    </row>
    <row r="6810">
      <c r="A6810" s="7">
        <f t="shared" si="1"/>
        <v>5650</v>
      </c>
      <c r="B6810" s="5" t="s">
        <v>5860</v>
      </c>
      <c r="C6810" s="6" t="s">
        <v>109</v>
      </c>
    </row>
    <row r="6811">
      <c r="A6811" s="7">
        <f t="shared" si="1"/>
        <v>5651</v>
      </c>
      <c r="B6811" s="5" t="s">
        <v>5861</v>
      </c>
      <c r="C6811" s="6" t="s">
        <v>109</v>
      </c>
    </row>
    <row r="6812">
      <c r="A6812" s="7">
        <f t="shared" si="1"/>
        <v>5651</v>
      </c>
      <c r="B6812" s="5" t="s">
        <v>5861</v>
      </c>
      <c r="C6812" s="6" t="s">
        <v>25</v>
      </c>
    </row>
    <row r="6813">
      <c r="A6813" s="7">
        <f t="shared" si="1"/>
        <v>5652</v>
      </c>
      <c r="B6813" s="8" t="s">
        <v>5862</v>
      </c>
      <c r="C6813" s="6" t="s">
        <v>10</v>
      </c>
    </row>
    <row r="6814">
      <c r="A6814" s="7">
        <f t="shared" si="1"/>
        <v>5652</v>
      </c>
      <c r="B6814" s="8" t="s">
        <v>5862</v>
      </c>
      <c r="C6814" s="6" t="s">
        <v>153</v>
      </c>
    </row>
    <row r="6815">
      <c r="A6815" s="7">
        <f t="shared" si="1"/>
        <v>5652</v>
      </c>
      <c r="B6815" s="8" t="s">
        <v>5862</v>
      </c>
      <c r="C6815" s="9" t="s">
        <v>142</v>
      </c>
    </row>
    <row r="6816">
      <c r="A6816" s="7">
        <f t="shared" si="1"/>
        <v>5653</v>
      </c>
      <c r="B6816" s="5" t="s">
        <v>5863</v>
      </c>
      <c r="C6816" s="6" t="s">
        <v>538</v>
      </c>
    </row>
    <row r="6817">
      <c r="A6817" s="7">
        <f t="shared" si="1"/>
        <v>5654</v>
      </c>
      <c r="B6817" s="5" t="s">
        <v>5864</v>
      </c>
      <c r="C6817" s="6" t="s">
        <v>179</v>
      </c>
    </row>
    <row r="6818">
      <c r="A6818" s="7">
        <f t="shared" si="1"/>
        <v>5655</v>
      </c>
      <c r="B6818" s="8" t="s">
        <v>5865</v>
      </c>
      <c r="C6818" s="6" t="s">
        <v>132</v>
      </c>
    </row>
    <row r="6819">
      <c r="A6819" s="7">
        <f t="shared" si="1"/>
        <v>5656</v>
      </c>
      <c r="B6819" s="8" t="s">
        <v>5866</v>
      </c>
      <c r="C6819" s="9" t="s">
        <v>10</v>
      </c>
    </row>
    <row r="6820">
      <c r="A6820" s="7">
        <f t="shared" si="1"/>
        <v>5657</v>
      </c>
      <c r="B6820" s="8" t="s">
        <v>5867</v>
      </c>
      <c r="C6820" s="9" t="s">
        <v>10</v>
      </c>
    </row>
    <row r="6821">
      <c r="A6821" s="7">
        <f t="shared" si="1"/>
        <v>5658</v>
      </c>
      <c r="B6821" s="8" t="s">
        <v>5868</v>
      </c>
      <c r="C6821" s="6" t="s">
        <v>90</v>
      </c>
    </row>
    <row r="6822">
      <c r="A6822" s="7">
        <f t="shared" si="1"/>
        <v>5659</v>
      </c>
      <c r="B6822" s="8" t="s">
        <v>5869</v>
      </c>
      <c r="C6822" s="9" t="s">
        <v>372</v>
      </c>
    </row>
    <row r="6823">
      <c r="A6823" s="7">
        <f t="shared" si="1"/>
        <v>5660</v>
      </c>
      <c r="B6823" s="8" t="s">
        <v>5870</v>
      </c>
      <c r="C6823" s="9" t="s">
        <v>162</v>
      </c>
    </row>
    <row r="6824">
      <c r="A6824" s="7">
        <f t="shared" si="1"/>
        <v>5661</v>
      </c>
      <c r="B6824" s="8" t="s">
        <v>5871</v>
      </c>
      <c r="C6824" s="9" t="s">
        <v>40</v>
      </c>
    </row>
    <row r="6825">
      <c r="A6825" s="7">
        <f t="shared" si="1"/>
        <v>5662</v>
      </c>
      <c r="B6825" s="8" t="s">
        <v>5872</v>
      </c>
      <c r="C6825" s="6" t="s">
        <v>179</v>
      </c>
    </row>
    <row r="6826">
      <c r="A6826" s="7">
        <f t="shared" si="1"/>
        <v>5663</v>
      </c>
      <c r="B6826" s="5" t="s">
        <v>5873</v>
      </c>
      <c r="C6826" s="6" t="s">
        <v>714</v>
      </c>
    </row>
    <row r="6827">
      <c r="A6827" s="7">
        <f t="shared" si="1"/>
        <v>5664</v>
      </c>
      <c r="B6827" s="8" t="s">
        <v>5874</v>
      </c>
      <c r="C6827" s="6" t="s">
        <v>5875</v>
      </c>
    </row>
    <row r="6828">
      <c r="A6828" s="7">
        <f t="shared" si="1"/>
        <v>5664</v>
      </c>
      <c r="B6828" s="8" t="s">
        <v>5874</v>
      </c>
      <c r="C6828" s="9" t="s">
        <v>555</v>
      </c>
    </row>
    <row r="6829">
      <c r="A6829" s="7">
        <f t="shared" si="1"/>
        <v>5665</v>
      </c>
      <c r="B6829" s="8" t="s">
        <v>5876</v>
      </c>
      <c r="C6829" s="9" t="s">
        <v>142</v>
      </c>
    </row>
    <row r="6830">
      <c r="A6830" s="7">
        <f t="shared" si="1"/>
        <v>5666</v>
      </c>
      <c r="B6830" s="5" t="s">
        <v>5877</v>
      </c>
      <c r="C6830" s="6" t="s">
        <v>731</v>
      </c>
    </row>
    <row r="6831">
      <c r="A6831" s="7">
        <f t="shared" si="1"/>
        <v>5667</v>
      </c>
      <c r="B6831" s="8" t="s">
        <v>5878</v>
      </c>
      <c r="C6831" s="9" t="s">
        <v>56</v>
      </c>
    </row>
    <row r="6832">
      <c r="A6832" s="7">
        <f t="shared" si="1"/>
        <v>5667</v>
      </c>
      <c r="B6832" s="8" t="s">
        <v>5878</v>
      </c>
      <c r="C6832" s="9" t="s">
        <v>142</v>
      </c>
    </row>
    <row r="6833">
      <c r="A6833" s="7">
        <f t="shared" si="1"/>
        <v>5668</v>
      </c>
      <c r="B6833" s="8" t="s">
        <v>5879</v>
      </c>
      <c r="C6833" s="9" t="s">
        <v>1548</v>
      </c>
    </row>
    <row r="6834">
      <c r="A6834" s="7">
        <f t="shared" si="1"/>
        <v>5669</v>
      </c>
      <c r="B6834" s="8" t="s">
        <v>5880</v>
      </c>
      <c r="C6834" s="9" t="s">
        <v>1548</v>
      </c>
    </row>
    <row r="6835">
      <c r="A6835" s="7">
        <f t="shared" si="1"/>
        <v>5670</v>
      </c>
      <c r="B6835" s="5" t="s">
        <v>5881</v>
      </c>
      <c r="C6835" s="6" t="s">
        <v>681</v>
      </c>
    </row>
    <row r="6836">
      <c r="A6836" s="7">
        <f t="shared" si="1"/>
        <v>5671</v>
      </c>
      <c r="B6836" s="5" t="s">
        <v>5882</v>
      </c>
      <c r="C6836" s="6" t="s">
        <v>62</v>
      </c>
    </row>
    <row r="6837">
      <c r="A6837" s="7">
        <f t="shared" si="1"/>
        <v>5671</v>
      </c>
      <c r="B6837" s="5" t="s">
        <v>5882</v>
      </c>
      <c r="C6837" s="6" t="s">
        <v>1548</v>
      </c>
    </row>
    <row r="6838">
      <c r="A6838" s="7">
        <f t="shared" si="1"/>
        <v>5671</v>
      </c>
      <c r="B6838" s="5" t="s">
        <v>5882</v>
      </c>
      <c r="C6838" s="6" t="s">
        <v>162</v>
      </c>
    </row>
    <row r="6839">
      <c r="A6839" s="7">
        <f t="shared" si="1"/>
        <v>5672</v>
      </c>
      <c r="B6839" s="8" t="s">
        <v>5883</v>
      </c>
      <c r="C6839" s="9" t="s">
        <v>52</v>
      </c>
    </row>
    <row r="6840">
      <c r="A6840" s="7">
        <f t="shared" si="1"/>
        <v>5673</v>
      </c>
      <c r="B6840" s="5" t="s">
        <v>5884</v>
      </c>
      <c r="C6840" s="6" t="s">
        <v>69</v>
      </c>
    </row>
    <row r="6841">
      <c r="A6841" s="7">
        <f t="shared" si="1"/>
        <v>5674</v>
      </c>
      <c r="B6841" s="8" t="s">
        <v>5885</v>
      </c>
      <c r="C6841" s="9" t="s">
        <v>1548</v>
      </c>
    </row>
    <row r="6842">
      <c r="A6842" s="7">
        <f t="shared" si="1"/>
        <v>5675</v>
      </c>
      <c r="B6842" s="5" t="s">
        <v>5886</v>
      </c>
      <c r="C6842" s="6" t="s">
        <v>731</v>
      </c>
    </row>
    <row r="6843">
      <c r="A6843" s="7">
        <f t="shared" si="1"/>
        <v>5676</v>
      </c>
      <c r="B6843" s="8" t="s">
        <v>5887</v>
      </c>
      <c r="C6843" s="9" t="s">
        <v>1548</v>
      </c>
    </row>
    <row r="6844">
      <c r="A6844" s="7">
        <f t="shared" si="1"/>
        <v>5677</v>
      </c>
      <c r="B6844" s="8" t="s">
        <v>5888</v>
      </c>
      <c r="C6844" s="9" t="s">
        <v>1548</v>
      </c>
    </row>
    <row r="6845">
      <c r="A6845" s="7">
        <f t="shared" si="1"/>
        <v>5678</v>
      </c>
      <c r="B6845" s="8" t="s">
        <v>5889</v>
      </c>
      <c r="C6845" s="9" t="s">
        <v>88</v>
      </c>
    </row>
    <row r="6846">
      <c r="A6846" s="7">
        <f t="shared" si="1"/>
        <v>5679</v>
      </c>
      <c r="B6846" s="8" t="s">
        <v>5890</v>
      </c>
      <c r="C6846" s="9" t="s">
        <v>502</v>
      </c>
    </row>
    <row r="6847">
      <c r="A6847" s="7">
        <f t="shared" si="1"/>
        <v>5680</v>
      </c>
      <c r="B6847" s="8" t="s">
        <v>5891</v>
      </c>
      <c r="C6847" s="9" t="s">
        <v>1042</v>
      </c>
    </row>
    <row r="6848">
      <c r="A6848" s="7">
        <f t="shared" si="1"/>
        <v>5681</v>
      </c>
      <c r="B6848" s="8" t="s">
        <v>5892</v>
      </c>
      <c r="C6848" s="9" t="s">
        <v>1042</v>
      </c>
    </row>
    <row r="6849">
      <c r="A6849" s="7">
        <f t="shared" si="1"/>
        <v>5682</v>
      </c>
      <c r="B6849" s="8" t="s">
        <v>5893</v>
      </c>
      <c r="C6849" s="9" t="s">
        <v>416</v>
      </c>
    </row>
    <row r="6850">
      <c r="A6850" s="7">
        <f t="shared" si="1"/>
        <v>5683</v>
      </c>
      <c r="B6850" s="8" t="s">
        <v>5894</v>
      </c>
      <c r="C6850" s="9" t="s">
        <v>117</v>
      </c>
    </row>
    <row r="6851">
      <c r="A6851" s="7">
        <f t="shared" si="1"/>
        <v>5684</v>
      </c>
      <c r="B6851" s="5" t="s">
        <v>5895</v>
      </c>
      <c r="C6851" s="6" t="s">
        <v>362</v>
      </c>
    </row>
    <row r="6852">
      <c r="A6852" s="7">
        <f t="shared" si="1"/>
        <v>5685</v>
      </c>
      <c r="B6852" s="5" t="s">
        <v>5896</v>
      </c>
      <c r="C6852" s="6" t="s">
        <v>1120</v>
      </c>
    </row>
    <row r="6853">
      <c r="A6853" s="7">
        <f t="shared" si="1"/>
        <v>5686</v>
      </c>
      <c r="B6853" s="5" t="s">
        <v>5897</v>
      </c>
      <c r="C6853" s="6" t="s">
        <v>280</v>
      </c>
    </row>
    <row r="6854">
      <c r="A6854" s="7">
        <f t="shared" si="1"/>
        <v>5687</v>
      </c>
      <c r="B6854" s="8" t="s">
        <v>5898</v>
      </c>
      <c r="C6854" s="9" t="s">
        <v>280</v>
      </c>
    </row>
    <row r="6855">
      <c r="A6855" s="7">
        <f t="shared" si="1"/>
        <v>5688</v>
      </c>
      <c r="B6855" s="16" t="s">
        <v>5899</v>
      </c>
      <c r="C6855" s="6" t="s">
        <v>1235</v>
      </c>
    </row>
    <row r="6856">
      <c r="A6856" s="7">
        <f t="shared" si="1"/>
        <v>5689</v>
      </c>
      <c r="B6856" s="5" t="s">
        <v>5900</v>
      </c>
      <c r="C6856" s="6" t="s">
        <v>97</v>
      </c>
    </row>
    <row r="6857">
      <c r="A6857" s="7">
        <f t="shared" si="1"/>
        <v>5690</v>
      </c>
      <c r="B6857" s="5" t="s">
        <v>5901</v>
      </c>
      <c r="C6857" s="6" t="s">
        <v>97</v>
      </c>
    </row>
    <row r="6858">
      <c r="A6858" s="7">
        <f t="shared" si="1"/>
        <v>5691</v>
      </c>
      <c r="B6858" s="8" t="s">
        <v>5902</v>
      </c>
      <c r="C6858" s="6" t="s">
        <v>132</v>
      </c>
    </row>
    <row r="6859">
      <c r="A6859" s="7">
        <f t="shared" si="1"/>
        <v>5692</v>
      </c>
      <c r="B6859" s="8" t="s">
        <v>5903</v>
      </c>
      <c r="C6859" s="6" t="s">
        <v>132</v>
      </c>
    </row>
    <row r="6860">
      <c r="A6860" s="7">
        <f t="shared" si="1"/>
        <v>5692</v>
      </c>
      <c r="B6860" s="8" t="s">
        <v>5903</v>
      </c>
      <c r="C6860" s="9" t="s">
        <v>60</v>
      </c>
    </row>
    <row r="6861">
      <c r="A6861" s="7">
        <f t="shared" si="1"/>
        <v>5693</v>
      </c>
      <c r="B6861" s="8" t="s">
        <v>5904</v>
      </c>
      <c r="C6861" s="6" t="s">
        <v>788</v>
      </c>
    </row>
    <row r="6862">
      <c r="A6862" s="7">
        <f t="shared" si="1"/>
        <v>5693</v>
      </c>
      <c r="B6862" s="8" t="s">
        <v>5904</v>
      </c>
      <c r="C6862" s="6" t="s">
        <v>24</v>
      </c>
    </row>
    <row r="6863">
      <c r="A6863" s="7">
        <f t="shared" si="1"/>
        <v>5693</v>
      </c>
      <c r="B6863" s="8" t="s">
        <v>5904</v>
      </c>
      <c r="C6863" s="9" t="s">
        <v>60</v>
      </c>
    </row>
    <row r="6864">
      <c r="A6864" s="7">
        <f t="shared" si="1"/>
        <v>5693</v>
      </c>
      <c r="B6864" s="8" t="s">
        <v>5904</v>
      </c>
      <c r="C6864" s="9" t="s">
        <v>25</v>
      </c>
    </row>
    <row r="6865">
      <c r="A6865" s="7">
        <f t="shared" si="1"/>
        <v>5694</v>
      </c>
      <c r="B6865" s="8" t="s">
        <v>5905</v>
      </c>
      <c r="C6865" s="9" t="s">
        <v>83</v>
      </c>
    </row>
    <row r="6866">
      <c r="A6866" s="7">
        <f t="shared" si="1"/>
        <v>5695</v>
      </c>
      <c r="B6866" s="5" t="s">
        <v>5906</v>
      </c>
      <c r="C6866" s="6" t="s">
        <v>336</v>
      </c>
    </row>
    <row r="6867">
      <c r="A6867" s="7">
        <f t="shared" si="1"/>
        <v>5696</v>
      </c>
      <c r="B6867" s="8" t="s">
        <v>5907</v>
      </c>
      <c r="C6867" s="9" t="s">
        <v>1548</v>
      </c>
    </row>
    <row r="6868">
      <c r="A6868" s="7">
        <f t="shared" si="1"/>
        <v>5697</v>
      </c>
      <c r="B6868" s="5" t="s">
        <v>5908</v>
      </c>
      <c r="C6868" s="6" t="s">
        <v>324</v>
      </c>
    </row>
    <row r="6869">
      <c r="A6869" s="7">
        <f t="shared" si="1"/>
        <v>5698</v>
      </c>
      <c r="B6869" s="5" t="s">
        <v>5909</v>
      </c>
      <c r="C6869" s="6" t="s">
        <v>405</v>
      </c>
    </row>
    <row r="6870">
      <c r="A6870" s="7">
        <f t="shared" si="1"/>
        <v>5699</v>
      </c>
      <c r="B6870" s="8" t="s">
        <v>5910</v>
      </c>
      <c r="C6870" s="9" t="s">
        <v>1042</v>
      </c>
    </row>
    <row r="6871">
      <c r="A6871" s="7">
        <f t="shared" si="1"/>
        <v>5700</v>
      </c>
      <c r="B6871" s="16" t="s">
        <v>5911</v>
      </c>
      <c r="C6871" s="6" t="s">
        <v>1235</v>
      </c>
    </row>
    <row r="6872">
      <c r="A6872" s="7">
        <f t="shared" si="1"/>
        <v>5701</v>
      </c>
      <c r="B6872" s="8" t="s">
        <v>5912</v>
      </c>
      <c r="C6872" s="9" t="s">
        <v>502</v>
      </c>
    </row>
    <row r="6873">
      <c r="A6873" s="7">
        <f t="shared" si="1"/>
        <v>5702</v>
      </c>
      <c r="B6873" s="8" t="s">
        <v>5913</v>
      </c>
      <c r="C6873" s="9" t="s">
        <v>502</v>
      </c>
    </row>
    <row r="6874">
      <c r="A6874" s="7">
        <f t="shared" si="1"/>
        <v>5703</v>
      </c>
      <c r="B6874" s="8" t="s">
        <v>5914</v>
      </c>
      <c r="C6874" s="9" t="s">
        <v>502</v>
      </c>
    </row>
    <row r="6875">
      <c r="A6875" s="7">
        <f t="shared" si="1"/>
        <v>5704</v>
      </c>
      <c r="B6875" s="8" t="s">
        <v>5915</v>
      </c>
      <c r="C6875" s="6" t="s">
        <v>60</v>
      </c>
    </row>
    <row r="6876">
      <c r="A6876" s="7">
        <f t="shared" si="1"/>
        <v>5705</v>
      </c>
      <c r="B6876" s="8" t="s">
        <v>5916</v>
      </c>
      <c r="C6876" s="9" t="s">
        <v>60</v>
      </c>
    </row>
    <row r="6877">
      <c r="A6877" s="7">
        <f t="shared" si="1"/>
        <v>5706</v>
      </c>
      <c r="B6877" s="8" t="s">
        <v>5917</v>
      </c>
      <c r="C6877" s="9" t="s">
        <v>64</v>
      </c>
    </row>
    <row r="6878">
      <c r="A6878" s="7">
        <f t="shared" si="1"/>
        <v>5707</v>
      </c>
      <c r="B6878" s="5" t="s">
        <v>5918</v>
      </c>
      <c r="C6878" s="6" t="s">
        <v>1369</v>
      </c>
    </row>
    <row r="6879">
      <c r="A6879" s="7">
        <f t="shared" si="1"/>
        <v>5708</v>
      </c>
      <c r="B6879" s="5" t="s">
        <v>5919</v>
      </c>
      <c r="C6879" s="6" t="s">
        <v>452</v>
      </c>
    </row>
    <row r="6880">
      <c r="A6880" s="7">
        <f t="shared" si="1"/>
        <v>5709</v>
      </c>
      <c r="B6880" s="8" t="s">
        <v>5920</v>
      </c>
      <c r="C6880" s="9" t="s">
        <v>1042</v>
      </c>
    </row>
    <row r="6881">
      <c r="A6881" s="7">
        <f t="shared" si="1"/>
        <v>5710</v>
      </c>
      <c r="B6881" s="8" t="s">
        <v>5921</v>
      </c>
      <c r="C6881" s="9" t="s">
        <v>1042</v>
      </c>
    </row>
    <row r="6882">
      <c r="A6882" s="7">
        <f t="shared" si="1"/>
        <v>5711</v>
      </c>
      <c r="B6882" s="8" t="s">
        <v>5922</v>
      </c>
      <c r="C6882" s="9" t="s">
        <v>416</v>
      </c>
    </row>
    <row r="6883">
      <c r="A6883" s="7">
        <f t="shared" si="1"/>
        <v>5712</v>
      </c>
      <c r="B6883" s="8" t="s">
        <v>5923</v>
      </c>
      <c r="C6883" s="9" t="s">
        <v>874</v>
      </c>
    </row>
    <row r="6884">
      <c r="A6884" s="7">
        <f t="shared" si="1"/>
        <v>5713</v>
      </c>
      <c r="B6884" s="8" t="s">
        <v>5924</v>
      </c>
      <c r="C6884" s="9" t="s">
        <v>188</v>
      </c>
    </row>
    <row r="6885">
      <c r="A6885" s="7">
        <f t="shared" si="1"/>
        <v>5714</v>
      </c>
      <c r="B6885" s="5" t="s">
        <v>5925</v>
      </c>
      <c r="C6885" s="6" t="s">
        <v>452</v>
      </c>
    </row>
    <row r="6886">
      <c r="A6886" s="7">
        <f t="shared" si="1"/>
        <v>5715</v>
      </c>
      <c r="B6886" s="8" t="s">
        <v>5926</v>
      </c>
      <c r="C6886" s="9" t="s">
        <v>60</v>
      </c>
    </row>
    <row r="6887">
      <c r="A6887" s="7">
        <f t="shared" si="1"/>
        <v>5715</v>
      </c>
      <c r="B6887" s="8" t="s">
        <v>5926</v>
      </c>
      <c r="C6887" s="9" t="s">
        <v>162</v>
      </c>
    </row>
    <row r="6888">
      <c r="A6888" s="7">
        <f t="shared" si="1"/>
        <v>5716</v>
      </c>
      <c r="B6888" s="8" t="s">
        <v>5927</v>
      </c>
      <c r="C6888" s="9" t="s">
        <v>60</v>
      </c>
    </row>
    <row r="6889">
      <c r="A6889" s="7">
        <f t="shared" si="1"/>
        <v>5716</v>
      </c>
      <c r="B6889" s="8" t="s">
        <v>5927</v>
      </c>
      <c r="C6889" s="9" t="s">
        <v>162</v>
      </c>
    </row>
    <row r="6890">
      <c r="A6890" s="7">
        <f t="shared" si="1"/>
        <v>5716</v>
      </c>
      <c r="B6890" s="8" t="s">
        <v>5927</v>
      </c>
      <c r="C6890" s="9" t="s">
        <v>142</v>
      </c>
    </row>
    <row r="6891">
      <c r="A6891" s="7">
        <f t="shared" si="1"/>
        <v>5717</v>
      </c>
      <c r="B6891" s="8" t="s">
        <v>5928</v>
      </c>
      <c r="C6891" s="6" t="s">
        <v>5744</v>
      </c>
    </row>
    <row r="6892">
      <c r="A6892" s="7">
        <f t="shared" si="1"/>
        <v>5717</v>
      </c>
      <c r="B6892" s="8" t="s">
        <v>5928</v>
      </c>
      <c r="C6892" s="9" t="s">
        <v>60</v>
      </c>
    </row>
    <row r="6893">
      <c r="A6893" s="7">
        <f t="shared" si="1"/>
        <v>5718</v>
      </c>
      <c r="B6893" s="5" t="s">
        <v>5929</v>
      </c>
      <c r="C6893" s="6" t="s">
        <v>405</v>
      </c>
    </row>
    <row r="6894">
      <c r="A6894" s="7">
        <f t="shared" si="1"/>
        <v>5719</v>
      </c>
      <c r="B6894" s="8" t="s">
        <v>5930</v>
      </c>
      <c r="C6894" s="9" t="s">
        <v>60</v>
      </c>
    </row>
    <row r="6895">
      <c r="A6895" s="7">
        <f t="shared" si="1"/>
        <v>5719</v>
      </c>
      <c r="B6895" s="8" t="s">
        <v>5930</v>
      </c>
      <c r="C6895" s="9" t="s">
        <v>25</v>
      </c>
    </row>
    <row r="6896">
      <c r="A6896" s="7">
        <f t="shared" si="1"/>
        <v>5719</v>
      </c>
      <c r="B6896" s="8" t="s">
        <v>5930</v>
      </c>
      <c r="C6896" s="9" t="s">
        <v>24</v>
      </c>
    </row>
    <row r="6897">
      <c r="A6897" s="7">
        <f t="shared" si="1"/>
        <v>5720</v>
      </c>
      <c r="B6897" s="5" t="s">
        <v>5931</v>
      </c>
      <c r="C6897" s="6" t="s">
        <v>109</v>
      </c>
    </row>
    <row r="6898">
      <c r="A6898" s="7">
        <f t="shared" si="1"/>
        <v>5720</v>
      </c>
      <c r="B6898" s="5" t="s">
        <v>5931</v>
      </c>
      <c r="C6898" s="6" t="s">
        <v>25</v>
      </c>
    </row>
    <row r="6899">
      <c r="A6899" s="7">
        <f t="shared" si="1"/>
        <v>5720</v>
      </c>
      <c r="B6899" s="5" t="s">
        <v>5931</v>
      </c>
      <c r="C6899" s="6" t="s">
        <v>60</v>
      </c>
    </row>
    <row r="6900">
      <c r="A6900" s="7">
        <f t="shared" si="1"/>
        <v>5721</v>
      </c>
      <c r="B6900" s="5" t="s">
        <v>5932</v>
      </c>
      <c r="C6900" s="6" t="s">
        <v>4</v>
      </c>
    </row>
    <row r="6901">
      <c r="A6901" s="7">
        <f t="shared" si="1"/>
        <v>5722</v>
      </c>
      <c r="B6901" s="5" t="s">
        <v>5933</v>
      </c>
      <c r="C6901" s="6" t="s">
        <v>1120</v>
      </c>
    </row>
    <row r="6902">
      <c r="A6902" s="7">
        <f t="shared" si="1"/>
        <v>5723</v>
      </c>
      <c r="B6902" s="16" t="s">
        <v>5934</v>
      </c>
      <c r="C6902" s="6" t="s">
        <v>1235</v>
      </c>
    </row>
    <row r="6903">
      <c r="A6903" s="7">
        <f t="shared" si="1"/>
        <v>5724</v>
      </c>
      <c r="B6903" s="8" t="s">
        <v>5935</v>
      </c>
      <c r="C6903" s="9" t="s">
        <v>142</v>
      </c>
    </row>
    <row r="6904">
      <c r="A6904" s="7">
        <f t="shared" si="1"/>
        <v>5725</v>
      </c>
      <c r="B6904" s="8" t="s">
        <v>5936</v>
      </c>
      <c r="C6904" s="9" t="s">
        <v>142</v>
      </c>
    </row>
    <row r="6905">
      <c r="A6905" s="7">
        <f t="shared" si="1"/>
        <v>5726</v>
      </c>
      <c r="B6905" s="5" t="s">
        <v>5937</v>
      </c>
      <c r="C6905" s="6" t="s">
        <v>336</v>
      </c>
    </row>
    <row r="6906">
      <c r="A6906" s="7">
        <f t="shared" si="1"/>
        <v>5727</v>
      </c>
      <c r="B6906" s="5" t="s">
        <v>5938</v>
      </c>
      <c r="C6906" s="6" t="s">
        <v>326</v>
      </c>
    </row>
    <row r="6907">
      <c r="A6907" s="7">
        <f t="shared" si="1"/>
        <v>5728</v>
      </c>
      <c r="B6907" s="18" t="s">
        <v>5939</v>
      </c>
      <c r="C6907" s="6" t="s">
        <v>650</v>
      </c>
    </row>
    <row r="6908">
      <c r="A6908" s="7">
        <f t="shared" si="1"/>
        <v>5728</v>
      </c>
      <c r="B6908" s="5" t="s">
        <v>5939</v>
      </c>
      <c r="C6908" s="6" t="s">
        <v>326</v>
      </c>
    </row>
    <row r="6909">
      <c r="A6909" s="7">
        <f t="shared" si="1"/>
        <v>5729</v>
      </c>
      <c r="B6909" s="5" t="s">
        <v>5940</v>
      </c>
      <c r="C6909" s="6" t="s">
        <v>1267</v>
      </c>
    </row>
    <row r="6910">
      <c r="A6910" s="7">
        <f t="shared" si="1"/>
        <v>5730</v>
      </c>
      <c r="B6910" s="8" t="s">
        <v>5941</v>
      </c>
      <c r="C6910" s="9" t="s">
        <v>1042</v>
      </c>
    </row>
    <row r="6911">
      <c r="A6911" s="7">
        <f t="shared" si="1"/>
        <v>5731</v>
      </c>
      <c r="B6911" s="8" t="s">
        <v>5942</v>
      </c>
      <c r="C6911" s="9" t="s">
        <v>722</v>
      </c>
    </row>
    <row r="6912">
      <c r="A6912" s="7">
        <f t="shared" si="1"/>
        <v>5732</v>
      </c>
      <c r="B6912" s="8" t="s">
        <v>5943</v>
      </c>
      <c r="C6912" s="9" t="s">
        <v>722</v>
      </c>
    </row>
    <row r="6913">
      <c r="A6913" s="7">
        <f t="shared" si="1"/>
        <v>5733</v>
      </c>
      <c r="B6913" s="8" t="s">
        <v>5944</v>
      </c>
      <c r="C6913" s="9" t="s">
        <v>722</v>
      </c>
    </row>
    <row r="6914">
      <c r="A6914" s="7">
        <f t="shared" si="1"/>
        <v>5734</v>
      </c>
      <c r="B6914" s="8" t="s">
        <v>5945</v>
      </c>
      <c r="C6914" s="9" t="s">
        <v>874</v>
      </c>
    </row>
    <row r="6915">
      <c r="A6915" s="7">
        <f t="shared" si="1"/>
        <v>5735</v>
      </c>
      <c r="B6915" s="8" t="s">
        <v>5946</v>
      </c>
      <c r="C6915" s="9" t="s">
        <v>874</v>
      </c>
    </row>
    <row r="6916">
      <c r="A6916" s="7">
        <f t="shared" si="1"/>
        <v>5736</v>
      </c>
      <c r="B6916" s="8" t="s">
        <v>5947</v>
      </c>
      <c r="C6916" s="9" t="s">
        <v>121</v>
      </c>
    </row>
    <row r="6917">
      <c r="A6917" s="7">
        <f t="shared" si="1"/>
        <v>5737</v>
      </c>
      <c r="B6917" s="8" t="s">
        <v>5948</v>
      </c>
      <c r="C6917" s="9" t="s">
        <v>121</v>
      </c>
    </row>
    <row r="6918">
      <c r="A6918" s="7">
        <f t="shared" si="1"/>
        <v>5738</v>
      </c>
      <c r="B6918" s="8" t="s">
        <v>5949</v>
      </c>
      <c r="C6918" s="9" t="s">
        <v>874</v>
      </c>
    </row>
    <row r="6919">
      <c r="A6919" s="7">
        <f t="shared" si="1"/>
        <v>5739</v>
      </c>
      <c r="B6919" s="8" t="s">
        <v>5950</v>
      </c>
      <c r="C6919" s="9" t="s">
        <v>117</v>
      </c>
    </row>
    <row r="6920">
      <c r="A6920" s="7">
        <f t="shared" si="1"/>
        <v>5740</v>
      </c>
      <c r="B6920" s="8" t="s">
        <v>5951</v>
      </c>
      <c r="C6920" s="9" t="s">
        <v>117</v>
      </c>
    </row>
    <row r="6921">
      <c r="A6921" s="7">
        <f t="shared" si="1"/>
        <v>5741</v>
      </c>
      <c r="B6921" s="8" t="s">
        <v>5952</v>
      </c>
      <c r="C6921" s="6" t="s">
        <v>132</v>
      </c>
    </row>
    <row r="6922">
      <c r="A6922" s="7">
        <f t="shared" si="1"/>
        <v>5742</v>
      </c>
      <c r="B6922" s="8" t="s">
        <v>5953</v>
      </c>
      <c r="C6922" s="9" t="s">
        <v>60</v>
      </c>
    </row>
    <row r="6923">
      <c r="A6923" s="7">
        <f t="shared" si="1"/>
        <v>5742</v>
      </c>
      <c r="B6923" s="8" t="s">
        <v>5953</v>
      </c>
      <c r="C6923" s="9" t="s">
        <v>162</v>
      </c>
    </row>
    <row r="6924">
      <c r="A6924" s="7">
        <f t="shared" si="1"/>
        <v>5743</v>
      </c>
      <c r="B6924" s="15" t="s">
        <v>5954</v>
      </c>
      <c r="C6924" s="11" t="s">
        <v>423</v>
      </c>
    </row>
    <row r="6925">
      <c r="A6925" s="7">
        <f t="shared" si="1"/>
        <v>5744</v>
      </c>
      <c r="B6925" s="8" t="s">
        <v>5955</v>
      </c>
      <c r="C6925" s="9" t="s">
        <v>1776</v>
      </c>
    </row>
    <row r="6926">
      <c r="A6926" s="7">
        <f t="shared" si="1"/>
        <v>5745</v>
      </c>
      <c r="B6926" s="5" t="s">
        <v>5956</v>
      </c>
      <c r="C6926" s="6" t="s">
        <v>393</v>
      </c>
    </row>
    <row r="6927">
      <c r="A6927" s="7">
        <f t="shared" si="1"/>
        <v>5746</v>
      </c>
      <c r="B6927" s="5" t="s">
        <v>5957</v>
      </c>
      <c r="C6927" s="6" t="s">
        <v>538</v>
      </c>
    </row>
    <row r="6928">
      <c r="A6928" s="7">
        <f t="shared" si="1"/>
        <v>5747</v>
      </c>
      <c r="B6928" s="5" t="s">
        <v>5958</v>
      </c>
      <c r="C6928" s="6" t="s">
        <v>62</v>
      </c>
    </row>
    <row r="6929">
      <c r="A6929" s="7">
        <f t="shared" si="1"/>
        <v>5748</v>
      </c>
      <c r="B6929" s="5" t="s">
        <v>5959</v>
      </c>
      <c r="C6929" s="6" t="s">
        <v>1223</v>
      </c>
    </row>
    <row r="6930">
      <c r="A6930" s="7">
        <f t="shared" si="1"/>
        <v>5749</v>
      </c>
      <c r="B6930" s="5" t="s">
        <v>5960</v>
      </c>
      <c r="C6930" s="6" t="s">
        <v>1585</v>
      </c>
    </row>
    <row r="6931">
      <c r="A6931" s="7">
        <f t="shared" si="1"/>
        <v>5750</v>
      </c>
      <c r="B6931" s="5" t="s">
        <v>5961</v>
      </c>
      <c r="C6931" s="6" t="s">
        <v>681</v>
      </c>
    </row>
    <row r="6932">
      <c r="A6932" s="7">
        <f t="shared" si="1"/>
        <v>5751</v>
      </c>
      <c r="B6932" s="8" t="s">
        <v>5962</v>
      </c>
      <c r="C6932" s="6" t="s">
        <v>1012</v>
      </c>
    </row>
    <row r="6933">
      <c r="A6933" s="7">
        <f t="shared" si="1"/>
        <v>5752</v>
      </c>
      <c r="B6933" s="8" t="s">
        <v>5963</v>
      </c>
      <c r="C6933" s="9" t="s">
        <v>64</v>
      </c>
    </row>
    <row r="6934">
      <c r="A6934" s="7">
        <f t="shared" si="1"/>
        <v>5753</v>
      </c>
      <c r="B6934" s="5" t="s">
        <v>5964</v>
      </c>
      <c r="C6934" s="6" t="s">
        <v>1316</v>
      </c>
    </row>
    <row r="6935">
      <c r="A6935" s="7">
        <f t="shared" si="1"/>
        <v>5754</v>
      </c>
      <c r="B6935" s="5" t="s">
        <v>5965</v>
      </c>
      <c r="C6935" s="6" t="s">
        <v>74</v>
      </c>
    </row>
    <row r="6936">
      <c r="A6936" s="7">
        <f t="shared" si="1"/>
        <v>5755</v>
      </c>
      <c r="B6936" s="8" t="s">
        <v>5966</v>
      </c>
      <c r="C6936" s="9" t="s">
        <v>1169</v>
      </c>
    </row>
    <row r="6937">
      <c r="A6937" s="7">
        <f t="shared" si="1"/>
        <v>5756</v>
      </c>
      <c r="B6937" s="5" t="s">
        <v>5967</v>
      </c>
      <c r="C6937" s="6" t="s">
        <v>538</v>
      </c>
    </row>
    <row r="6938">
      <c r="A6938" s="7">
        <f t="shared" si="1"/>
        <v>5757</v>
      </c>
      <c r="B6938" s="5" t="s">
        <v>5968</v>
      </c>
      <c r="C6938" s="6" t="s">
        <v>681</v>
      </c>
    </row>
    <row r="6939">
      <c r="A6939" s="7">
        <f t="shared" si="1"/>
        <v>5758</v>
      </c>
      <c r="B6939" s="5" t="s">
        <v>5969</v>
      </c>
      <c r="C6939" s="6" t="s">
        <v>758</v>
      </c>
    </row>
    <row r="6940">
      <c r="A6940" s="7">
        <f t="shared" si="1"/>
        <v>5759</v>
      </c>
      <c r="B6940" s="8" t="s">
        <v>5970</v>
      </c>
      <c r="C6940" s="9" t="s">
        <v>614</v>
      </c>
    </row>
    <row r="6941">
      <c r="A6941" s="7">
        <f t="shared" si="1"/>
        <v>5760</v>
      </c>
      <c r="B6941" s="5" t="s">
        <v>5971</v>
      </c>
      <c r="C6941" s="6" t="s">
        <v>426</v>
      </c>
    </row>
    <row r="6942">
      <c r="A6942" s="7">
        <f t="shared" si="1"/>
        <v>5761</v>
      </c>
      <c r="B6942" s="5" t="s">
        <v>5972</v>
      </c>
      <c r="C6942" s="6" t="s">
        <v>393</v>
      </c>
    </row>
    <row r="6943">
      <c r="A6943" s="7">
        <f t="shared" si="1"/>
        <v>5762</v>
      </c>
      <c r="B6943" s="5" t="s">
        <v>5973</v>
      </c>
      <c r="C6943" s="6" t="s">
        <v>683</v>
      </c>
    </row>
    <row r="6944">
      <c r="A6944" s="7">
        <f t="shared" si="1"/>
        <v>5763</v>
      </c>
      <c r="B6944" s="8" t="s">
        <v>5974</v>
      </c>
      <c r="C6944" s="9" t="s">
        <v>845</v>
      </c>
    </row>
    <row r="6945">
      <c r="A6945" s="7">
        <f t="shared" si="1"/>
        <v>5764</v>
      </c>
      <c r="B6945" s="8" t="s">
        <v>5975</v>
      </c>
      <c r="C6945" s="9" t="s">
        <v>1470</v>
      </c>
    </row>
    <row r="6946">
      <c r="A6946" s="7">
        <f t="shared" si="1"/>
        <v>5765</v>
      </c>
      <c r="B6946" s="5" t="s">
        <v>5976</v>
      </c>
      <c r="C6946" s="6" t="s">
        <v>1040</v>
      </c>
    </row>
    <row r="6947">
      <c r="A6947" s="7">
        <f t="shared" si="1"/>
        <v>5766</v>
      </c>
      <c r="B6947" s="5" t="s">
        <v>5977</v>
      </c>
      <c r="C6947" s="6" t="s">
        <v>1040</v>
      </c>
    </row>
    <row r="6948">
      <c r="A6948" s="7">
        <f t="shared" si="1"/>
        <v>5767</v>
      </c>
      <c r="B6948" s="5" t="s">
        <v>5978</v>
      </c>
      <c r="C6948" s="6" t="s">
        <v>86</v>
      </c>
    </row>
    <row r="6949">
      <c r="A6949" s="7">
        <f t="shared" si="1"/>
        <v>5768</v>
      </c>
      <c r="B6949" s="5" t="s">
        <v>5979</v>
      </c>
      <c r="C6949" s="6" t="s">
        <v>362</v>
      </c>
    </row>
    <row r="6950">
      <c r="A6950" s="7">
        <f t="shared" si="1"/>
        <v>5769</v>
      </c>
      <c r="B6950" s="5" t="s">
        <v>5980</v>
      </c>
      <c r="C6950" s="6" t="s">
        <v>1316</v>
      </c>
    </row>
    <row r="6951">
      <c r="A6951" s="7">
        <f t="shared" si="1"/>
        <v>5770</v>
      </c>
      <c r="B6951" s="8" t="s">
        <v>5981</v>
      </c>
      <c r="C6951" s="9" t="s">
        <v>65</v>
      </c>
    </row>
    <row r="6952">
      <c r="A6952" s="7">
        <f t="shared" si="1"/>
        <v>5771</v>
      </c>
      <c r="B6952" s="5" t="s">
        <v>5982</v>
      </c>
      <c r="C6952" s="6" t="s">
        <v>86</v>
      </c>
    </row>
    <row r="6953">
      <c r="A6953" s="7">
        <f t="shared" si="1"/>
        <v>5772</v>
      </c>
      <c r="B6953" s="5" t="s">
        <v>5983</v>
      </c>
      <c r="C6953" s="6" t="s">
        <v>2549</v>
      </c>
    </row>
    <row r="6954">
      <c r="A6954" s="7">
        <f t="shared" si="1"/>
        <v>5773</v>
      </c>
      <c r="B6954" s="5" t="s">
        <v>5984</v>
      </c>
      <c r="C6954" s="6" t="s">
        <v>393</v>
      </c>
    </row>
    <row r="6955">
      <c r="A6955" s="7">
        <f t="shared" si="1"/>
        <v>5774</v>
      </c>
      <c r="B6955" s="5" t="s">
        <v>5985</v>
      </c>
      <c r="C6955" s="6" t="s">
        <v>758</v>
      </c>
    </row>
    <row r="6956">
      <c r="A6956" s="7">
        <f t="shared" si="1"/>
        <v>5774</v>
      </c>
      <c r="B6956" s="5" t="s">
        <v>5985</v>
      </c>
      <c r="C6956" s="6" t="s">
        <v>40</v>
      </c>
    </row>
    <row r="6957">
      <c r="A6957" s="7">
        <f t="shared" si="1"/>
        <v>5775</v>
      </c>
      <c r="B6957" s="5" t="s">
        <v>5986</v>
      </c>
      <c r="C6957" s="6" t="s">
        <v>731</v>
      </c>
    </row>
    <row r="6958">
      <c r="A6958" s="7">
        <f t="shared" si="1"/>
        <v>5776</v>
      </c>
      <c r="B6958" s="5" t="s">
        <v>5987</v>
      </c>
      <c r="C6958" s="6" t="s">
        <v>1495</v>
      </c>
    </row>
    <row r="6959">
      <c r="A6959" s="7">
        <f t="shared" si="1"/>
        <v>5777</v>
      </c>
      <c r="B6959" s="8" t="s">
        <v>5988</v>
      </c>
      <c r="C6959" s="9" t="s">
        <v>399</v>
      </c>
    </row>
    <row r="6960">
      <c r="A6960" s="7">
        <f t="shared" si="1"/>
        <v>5778</v>
      </c>
      <c r="B6960" s="5" t="s">
        <v>5989</v>
      </c>
      <c r="C6960" s="6" t="s">
        <v>2549</v>
      </c>
    </row>
    <row r="6961">
      <c r="A6961" s="7">
        <f t="shared" si="1"/>
        <v>5779</v>
      </c>
      <c r="B6961" s="5" t="s">
        <v>5990</v>
      </c>
      <c r="C6961" s="6" t="s">
        <v>356</v>
      </c>
    </row>
    <row r="6962">
      <c r="A6962" s="7">
        <f t="shared" si="1"/>
        <v>5780</v>
      </c>
      <c r="B6962" s="15" t="s">
        <v>5991</v>
      </c>
      <c r="C6962" s="11" t="s">
        <v>423</v>
      </c>
    </row>
    <row r="6963">
      <c r="A6963" s="7">
        <f t="shared" si="1"/>
        <v>5781</v>
      </c>
      <c r="B6963" s="5" t="s">
        <v>5992</v>
      </c>
      <c r="C6963" s="6" t="s">
        <v>69</v>
      </c>
    </row>
    <row r="6964">
      <c r="A6964" s="7">
        <f t="shared" si="1"/>
        <v>5782</v>
      </c>
      <c r="B6964" s="5" t="s">
        <v>5993</v>
      </c>
      <c r="C6964" s="6" t="s">
        <v>538</v>
      </c>
    </row>
    <row r="6965">
      <c r="A6965" s="7">
        <f t="shared" si="1"/>
        <v>5783</v>
      </c>
      <c r="B6965" s="5" t="s">
        <v>5994</v>
      </c>
      <c r="C6965" s="6" t="s">
        <v>1342</v>
      </c>
    </row>
    <row r="6966">
      <c r="A6966" s="7">
        <f t="shared" si="1"/>
        <v>5784</v>
      </c>
      <c r="B6966" s="5" t="s">
        <v>5995</v>
      </c>
      <c r="C6966" s="6" t="s">
        <v>1342</v>
      </c>
    </row>
    <row r="6967">
      <c r="A6967" s="7">
        <f t="shared" si="1"/>
        <v>5785</v>
      </c>
      <c r="B6967" s="16" t="s">
        <v>5996</v>
      </c>
      <c r="C6967" s="6" t="s">
        <v>1235</v>
      </c>
    </row>
    <row r="6968">
      <c r="A6968" s="7">
        <f t="shared" si="1"/>
        <v>5786</v>
      </c>
      <c r="B6968" s="5" t="s">
        <v>5997</v>
      </c>
      <c r="C6968" s="6" t="s">
        <v>4</v>
      </c>
    </row>
    <row r="6969">
      <c r="A6969" s="7">
        <f t="shared" si="1"/>
        <v>5787</v>
      </c>
      <c r="B6969" s="5" t="s">
        <v>5998</v>
      </c>
      <c r="C6969" s="6" t="s">
        <v>765</v>
      </c>
    </row>
    <row r="6970">
      <c r="A6970" s="7">
        <f t="shared" si="1"/>
        <v>5788</v>
      </c>
      <c r="B6970" s="5" t="s">
        <v>5999</v>
      </c>
      <c r="C6970" s="6" t="s">
        <v>362</v>
      </c>
    </row>
    <row r="6971">
      <c r="A6971" s="7">
        <f t="shared" si="1"/>
        <v>5789</v>
      </c>
      <c r="B6971" s="8" t="s">
        <v>6000</v>
      </c>
      <c r="C6971" s="9" t="s">
        <v>65</v>
      </c>
    </row>
    <row r="6972">
      <c r="A6972" s="7">
        <f t="shared" si="1"/>
        <v>5790</v>
      </c>
      <c r="B6972" s="8" t="s">
        <v>6001</v>
      </c>
      <c r="C6972" s="9" t="s">
        <v>372</v>
      </c>
    </row>
    <row r="6973">
      <c r="A6973" s="7">
        <f t="shared" si="1"/>
        <v>5791</v>
      </c>
      <c r="B6973" s="5" t="s">
        <v>6002</v>
      </c>
      <c r="C6973" s="6" t="s">
        <v>714</v>
      </c>
    </row>
    <row r="6974">
      <c r="A6974" s="7">
        <f t="shared" si="1"/>
        <v>5792</v>
      </c>
      <c r="B6974" s="5" t="s">
        <v>6003</v>
      </c>
      <c r="C6974" s="6" t="s">
        <v>612</v>
      </c>
    </row>
    <row r="6975">
      <c r="A6975" s="7">
        <f t="shared" si="1"/>
        <v>5793</v>
      </c>
      <c r="B6975" s="5" t="s">
        <v>6004</v>
      </c>
      <c r="C6975" s="6" t="s">
        <v>95</v>
      </c>
    </row>
    <row r="6976">
      <c r="A6976" s="7">
        <f t="shared" si="1"/>
        <v>5794</v>
      </c>
      <c r="B6976" s="5" t="s">
        <v>6005</v>
      </c>
      <c r="C6976" s="6" t="s">
        <v>788</v>
      </c>
    </row>
    <row r="6977">
      <c r="A6977" s="7">
        <f t="shared" si="1"/>
        <v>5795</v>
      </c>
      <c r="B6977" s="5" t="s">
        <v>6006</v>
      </c>
      <c r="C6977" s="6" t="s">
        <v>326</v>
      </c>
    </row>
    <row r="6978">
      <c r="A6978" s="7">
        <f t="shared" si="1"/>
        <v>5796</v>
      </c>
      <c r="B6978" s="5" t="s">
        <v>6007</v>
      </c>
      <c r="C6978" s="6" t="s">
        <v>142</v>
      </c>
    </row>
    <row r="6979">
      <c r="A6979" s="7">
        <f t="shared" si="1"/>
        <v>5797</v>
      </c>
      <c r="B6979" s="5" t="s">
        <v>6008</v>
      </c>
      <c r="C6979" s="6" t="s">
        <v>365</v>
      </c>
    </row>
    <row r="6980">
      <c r="A6980" s="7">
        <f t="shared" si="1"/>
        <v>5798</v>
      </c>
      <c r="B6980" s="8" t="s">
        <v>6009</v>
      </c>
      <c r="C6980" s="6" t="s">
        <v>150</v>
      </c>
    </row>
    <row r="6981">
      <c r="A6981" s="7">
        <f t="shared" si="1"/>
        <v>5798</v>
      </c>
      <c r="B6981" s="8" t="s">
        <v>6009</v>
      </c>
      <c r="C6981" s="9" t="s">
        <v>162</v>
      </c>
    </row>
    <row r="6982">
      <c r="A6982" s="7">
        <f t="shared" si="1"/>
        <v>5799</v>
      </c>
      <c r="B6982" s="8" t="s">
        <v>6010</v>
      </c>
      <c r="C6982" s="9" t="s">
        <v>121</v>
      </c>
    </row>
    <row r="6983">
      <c r="A6983" s="7">
        <f t="shared" si="1"/>
        <v>5800</v>
      </c>
      <c r="B6983" s="16" t="s">
        <v>6011</v>
      </c>
      <c r="C6983" s="6" t="s">
        <v>1235</v>
      </c>
    </row>
    <row r="6984">
      <c r="A6984" s="7">
        <f t="shared" si="1"/>
        <v>5801</v>
      </c>
      <c r="B6984" s="5" t="s">
        <v>6012</v>
      </c>
      <c r="C6984" s="6" t="s">
        <v>4084</v>
      </c>
    </row>
    <row r="6985">
      <c r="A6985" s="7">
        <f t="shared" si="1"/>
        <v>5801</v>
      </c>
      <c r="B6985" s="5" t="s">
        <v>6012</v>
      </c>
      <c r="C6985" s="6" t="s">
        <v>1042</v>
      </c>
    </row>
    <row r="6986">
      <c r="A6986" s="7">
        <f t="shared" si="1"/>
        <v>5802</v>
      </c>
      <c r="B6986" s="5" t="s">
        <v>6013</v>
      </c>
      <c r="C6986" s="6" t="s">
        <v>362</v>
      </c>
    </row>
    <row r="6987">
      <c r="A6987" s="7">
        <f t="shared" si="1"/>
        <v>5803</v>
      </c>
      <c r="B6987" s="8" t="s">
        <v>6014</v>
      </c>
      <c r="C6987" s="9" t="s">
        <v>722</v>
      </c>
    </row>
    <row r="6988">
      <c r="A6988" s="7">
        <f t="shared" si="1"/>
        <v>5804</v>
      </c>
      <c r="B6988" s="5" t="s">
        <v>6015</v>
      </c>
      <c r="C6988" s="6" t="s">
        <v>731</v>
      </c>
    </row>
    <row r="6989">
      <c r="A6989" s="7">
        <f t="shared" si="1"/>
        <v>5805</v>
      </c>
      <c r="B6989" s="5" t="s">
        <v>6016</v>
      </c>
      <c r="C6989" s="6" t="s">
        <v>731</v>
      </c>
    </row>
    <row r="6990">
      <c r="A6990" s="7">
        <f t="shared" si="1"/>
        <v>5806</v>
      </c>
      <c r="B6990" s="5" t="s">
        <v>6017</v>
      </c>
      <c r="C6990" s="6" t="s">
        <v>362</v>
      </c>
    </row>
    <row r="6991">
      <c r="A6991" s="7">
        <f t="shared" si="1"/>
        <v>5807</v>
      </c>
      <c r="B6991" s="8" t="s">
        <v>6018</v>
      </c>
      <c r="C6991" s="9" t="s">
        <v>1548</v>
      </c>
    </row>
    <row r="6992">
      <c r="A6992" s="7">
        <f t="shared" si="1"/>
        <v>5808</v>
      </c>
      <c r="B6992" s="8" t="s">
        <v>6019</v>
      </c>
      <c r="C6992" s="9" t="s">
        <v>1548</v>
      </c>
    </row>
    <row r="6993">
      <c r="A6993" s="7">
        <f t="shared" si="1"/>
        <v>5809</v>
      </c>
      <c r="B6993" s="8" t="s">
        <v>6020</v>
      </c>
      <c r="C6993" s="9" t="s">
        <v>1548</v>
      </c>
    </row>
    <row r="6994">
      <c r="A6994" s="7">
        <f t="shared" si="1"/>
        <v>5810</v>
      </c>
      <c r="B6994" s="8" t="s">
        <v>6021</v>
      </c>
      <c r="C6994" s="9" t="s">
        <v>1548</v>
      </c>
    </row>
    <row r="6995">
      <c r="A6995" s="7">
        <f t="shared" si="1"/>
        <v>5811</v>
      </c>
      <c r="B6995" s="8" t="s">
        <v>6022</v>
      </c>
      <c r="C6995" s="9" t="s">
        <v>1548</v>
      </c>
    </row>
    <row r="6996">
      <c r="A6996" s="7">
        <f t="shared" si="1"/>
        <v>5812</v>
      </c>
      <c r="B6996" s="8" t="s">
        <v>6023</v>
      </c>
      <c r="C6996" s="9" t="s">
        <v>1548</v>
      </c>
    </row>
    <row r="6997">
      <c r="A6997" s="7">
        <f t="shared" si="1"/>
        <v>5813</v>
      </c>
      <c r="B6997" s="8" t="s">
        <v>6024</v>
      </c>
      <c r="C6997" s="9" t="s">
        <v>1548</v>
      </c>
    </row>
    <row r="6998">
      <c r="A6998" s="7">
        <f t="shared" si="1"/>
        <v>5814</v>
      </c>
      <c r="B6998" s="8" t="s">
        <v>6025</v>
      </c>
      <c r="C6998" s="9" t="s">
        <v>1548</v>
      </c>
    </row>
    <row r="6999">
      <c r="A6999" s="7">
        <f t="shared" si="1"/>
        <v>5815</v>
      </c>
      <c r="B6999" s="8" t="s">
        <v>6026</v>
      </c>
      <c r="C6999" s="9" t="s">
        <v>142</v>
      </c>
    </row>
    <row r="7000">
      <c r="A7000" s="7">
        <f t="shared" si="1"/>
        <v>5816</v>
      </c>
      <c r="B7000" s="8" t="s">
        <v>6027</v>
      </c>
      <c r="C7000" s="9" t="s">
        <v>1548</v>
      </c>
    </row>
    <row r="7001">
      <c r="A7001" s="7">
        <f t="shared" si="1"/>
        <v>5817</v>
      </c>
      <c r="B7001" s="8" t="s">
        <v>6028</v>
      </c>
      <c r="C7001" s="9" t="s">
        <v>1548</v>
      </c>
    </row>
    <row r="7002">
      <c r="A7002" s="7">
        <f t="shared" si="1"/>
        <v>5818</v>
      </c>
      <c r="B7002" s="8" t="s">
        <v>6029</v>
      </c>
      <c r="C7002" s="9" t="s">
        <v>1548</v>
      </c>
    </row>
    <row r="7003">
      <c r="A7003" s="7">
        <f t="shared" si="1"/>
        <v>5819</v>
      </c>
      <c r="B7003" s="8" t="s">
        <v>6030</v>
      </c>
      <c r="C7003" s="9" t="s">
        <v>1548</v>
      </c>
    </row>
    <row r="7004">
      <c r="A7004" s="7">
        <f t="shared" si="1"/>
        <v>5820</v>
      </c>
      <c r="B7004" s="8" t="s">
        <v>6031</v>
      </c>
      <c r="C7004" s="9" t="s">
        <v>1548</v>
      </c>
    </row>
    <row r="7005">
      <c r="A7005" s="7">
        <f t="shared" si="1"/>
        <v>5821</v>
      </c>
      <c r="B7005" s="5" t="s">
        <v>6032</v>
      </c>
      <c r="C7005" s="6" t="s">
        <v>362</v>
      </c>
    </row>
    <row r="7006">
      <c r="A7006" s="7">
        <f t="shared" si="1"/>
        <v>5822</v>
      </c>
      <c r="B7006" s="5" t="s">
        <v>6033</v>
      </c>
      <c r="C7006" s="6" t="s">
        <v>362</v>
      </c>
    </row>
    <row r="7007">
      <c r="A7007" s="7">
        <f t="shared" si="1"/>
        <v>5823</v>
      </c>
      <c r="B7007" s="8" t="s">
        <v>6034</v>
      </c>
      <c r="C7007" s="9" t="s">
        <v>1548</v>
      </c>
    </row>
    <row r="7008">
      <c r="A7008" s="7">
        <f t="shared" si="1"/>
        <v>5824</v>
      </c>
      <c r="B7008" s="5" t="s">
        <v>6035</v>
      </c>
      <c r="C7008" s="6" t="s">
        <v>1450</v>
      </c>
    </row>
    <row r="7009">
      <c r="A7009" s="7">
        <f t="shared" si="1"/>
        <v>5825</v>
      </c>
      <c r="B7009" s="8" t="s">
        <v>6036</v>
      </c>
      <c r="C7009" s="9" t="s">
        <v>1548</v>
      </c>
    </row>
    <row r="7010">
      <c r="A7010" s="7">
        <f t="shared" si="1"/>
        <v>5826</v>
      </c>
      <c r="B7010" s="5" t="s">
        <v>6037</v>
      </c>
      <c r="C7010" s="6" t="s">
        <v>362</v>
      </c>
    </row>
    <row r="7011">
      <c r="A7011" s="7">
        <f t="shared" si="1"/>
        <v>5827</v>
      </c>
      <c r="B7011" s="8" t="s">
        <v>6038</v>
      </c>
      <c r="C7011" s="9" t="s">
        <v>502</v>
      </c>
    </row>
    <row r="7012">
      <c r="A7012" s="7">
        <f t="shared" si="1"/>
        <v>5828</v>
      </c>
      <c r="B7012" s="8" t="s">
        <v>6039</v>
      </c>
      <c r="C7012" s="9" t="s">
        <v>502</v>
      </c>
    </row>
    <row r="7013">
      <c r="A7013" s="7">
        <f t="shared" si="1"/>
        <v>5829</v>
      </c>
      <c r="B7013" s="8" t="s">
        <v>6040</v>
      </c>
      <c r="C7013" s="9" t="s">
        <v>1042</v>
      </c>
    </row>
    <row r="7014">
      <c r="A7014" s="7">
        <f t="shared" si="1"/>
        <v>5830</v>
      </c>
      <c r="B7014" s="5" t="s">
        <v>6041</v>
      </c>
      <c r="C7014" s="6" t="s">
        <v>655</v>
      </c>
    </row>
    <row r="7015">
      <c r="A7015" s="7">
        <f t="shared" si="1"/>
        <v>5830</v>
      </c>
      <c r="B7015" s="5" t="s">
        <v>6041</v>
      </c>
      <c r="C7015" s="6" t="s">
        <v>69</v>
      </c>
    </row>
    <row r="7016">
      <c r="A7016" s="7">
        <f t="shared" si="1"/>
        <v>5831</v>
      </c>
      <c r="B7016" s="5" t="s">
        <v>6042</v>
      </c>
      <c r="C7016" s="6" t="s">
        <v>69</v>
      </c>
    </row>
    <row r="7017">
      <c r="A7017" s="7">
        <f t="shared" si="1"/>
        <v>5832</v>
      </c>
      <c r="B7017" s="8" t="s">
        <v>6043</v>
      </c>
      <c r="C7017" s="9" t="s">
        <v>502</v>
      </c>
    </row>
    <row r="7018">
      <c r="A7018" s="7">
        <f t="shared" si="1"/>
        <v>5833</v>
      </c>
      <c r="B7018" s="8" t="s">
        <v>6044</v>
      </c>
      <c r="C7018" s="9" t="s">
        <v>502</v>
      </c>
    </row>
    <row r="7019">
      <c r="A7019" s="7">
        <f t="shared" si="1"/>
        <v>5834</v>
      </c>
      <c r="B7019" s="8" t="s">
        <v>6045</v>
      </c>
      <c r="C7019" s="9" t="s">
        <v>502</v>
      </c>
    </row>
    <row r="7020">
      <c r="A7020" s="7">
        <f t="shared" si="1"/>
        <v>5835</v>
      </c>
      <c r="B7020" s="8" t="s">
        <v>6046</v>
      </c>
      <c r="C7020" s="9" t="s">
        <v>121</v>
      </c>
    </row>
    <row r="7021">
      <c r="A7021" s="7">
        <f t="shared" si="1"/>
        <v>5836</v>
      </c>
      <c r="B7021" s="5" t="s">
        <v>6047</v>
      </c>
      <c r="C7021" s="6" t="s">
        <v>362</v>
      </c>
    </row>
    <row r="7022">
      <c r="A7022" s="7">
        <f t="shared" si="1"/>
        <v>5837</v>
      </c>
      <c r="B7022" s="5" t="s">
        <v>6048</v>
      </c>
      <c r="C7022" s="6" t="s">
        <v>731</v>
      </c>
    </row>
    <row r="7023">
      <c r="A7023" s="7">
        <f t="shared" si="1"/>
        <v>5838</v>
      </c>
      <c r="B7023" s="5" t="s">
        <v>6049</v>
      </c>
      <c r="C7023" s="6" t="s">
        <v>731</v>
      </c>
    </row>
    <row r="7024">
      <c r="A7024" s="7">
        <f t="shared" si="1"/>
        <v>5839</v>
      </c>
      <c r="B7024" s="8" t="s">
        <v>6050</v>
      </c>
      <c r="C7024" s="9" t="s">
        <v>60</v>
      </c>
    </row>
    <row r="7025">
      <c r="A7025" s="7">
        <f t="shared" si="1"/>
        <v>5840</v>
      </c>
      <c r="B7025" s="8" t="s">
        <v>6051</v>
      </c>
      <c r="C7025" s="6" t="s">
        <v>196</v>
      </c>
    </row>
    <row r="7026">
      <c r="A7026" s="7">
        <f t="shared" si="1"/>
        <v>5840</v>
      </c>
      <c r="B7026" s="8" t="s">
        <v>6051</v>
      </c>
      <c r="C7026" s="9" t="s">
        <v>60</v>
      </c>
    </row>
    <row r="7027">
      <c r="A7027" s="7">
        <f t="shared" si="1"/>
        <v>5841</v>
      </c>
      <c r="B7027" s="8" t="s">
        <v>6052</v>
      </c>
      <c r="C7027" s="9" t="s">
        <v>733</v>
      </c>
    </row>
    <row r="7028">
      <c r="A7028" s="7">
        <f t="shared" si="1"/>
        <v>5842</v>
      </c>
      <c r="B7028" s="8" t="s">
        <v>6053</v>
      </c>
      <c r="C7028" s="9" t="s">
        <v>60</v>
      </c>
    </row>
    <row r="7029">
      <c r="A7029" s="7">
        <f t="shared" si="1"/>
        <v>5843</v>
      </c>
      <c r="B7029" s="8" t="s">
        <v>6054</v>
      </c>
      <c r="C7029" s="9" t="s">
        <v>60</v>
      </c>
    </row>
    <row r="7030">
      <c r="A7030" s="7">
        <f t="shared" si="1"/>
        <v>5844</v>
      </c>
      <c r="B7030" s="5" t="s">
        <v>6055</v>
      </c>
      <c r="C7030" s="6" t="s">
        <v>109</v>
      </c>
    </row>
    <row r="7031">
      <c r="A7031" s="7">
        <f t="shared" si="1"/>
        <v>5844</v>
      </c>
      <c r="B7031" s="5" t="s">
        <v>6055</v>
      </c>
      <c r="C7031" s="6" t="s">
        <v>60</v>
      </c>
    </row>
    <row r="7032">
      <c r="A7032" s="7">
        <f t="shared" si="1"/>
        <v>5845</v>
      </c>
      <c r="B7032" s="8" t="s">
        <v>6056</v>
      </c>
      <c r="C7032" s="6" t="s">
        <v>179</v>
      </c>
    </row>
    <row r="7033">
      <c r="A7033" s="7">
        <f t="shared" si="1"/>
        <v>5846</v>
      </c>
      <c r="B7033" s="8" t="s">
        <v>6057</v>
      </c>
      <c r="C7033" s="9" t="s">
        <v>25</v>
      </c>
    </row>
    <row r="7034">
      <c r="A7034" s="7">
        <f t="shared" si="1"/>
        <v>5846</v>
      </c>
      <c r="B7034" s="8" t="s">
        <v>6057</v>
      </c>
      <c r="C7034" s="9" t="s">
        <v>24</v>
      </c>
    </row>
    <row r="7035">
      <c r="A7035" s="7">
        <f t="shared" si="1"/>
        <v>5846</v>
      </c>
      <c r="B7035" s="8" t="s">
        <v>6057</v>
      </c>
      <c r="C7035" s="9" t="s">
        <v>142</v>
      </c>
    </row>
    <row r="7036">
      <c r="A7036" s="7">
        <f t="shared" si="1"/>
        <v>5847</v>
      </c>
      <c r="B7036" s="5" t="s">
        <v>6058</v>
      </c>
      <c r="C7036" s="6" t="s">
        <v>4</v>
      </c>
    </row>
    <row r="7037">
      <c r="A7037" s="7">
        <f t="shared" si="1"/>
        <v>5848</v>
      </c>
      <c r="B7037" s="5" t="s">
        <v>6059</v>
      </c>
      <c r="C7037" s="6" t="s">
        <v>326</v>
      </c>
    </row>
    <row r="7038">
      <c r="A7038" s="7">
        <f t="shared" si="1"/>
        <v>5849</v>
      </c>
      <c r="B7038" s="8" t="s">
        <v>6060</v>
      </c>
      <c r="C7038" s="9" t="s">
        <v>60</v>
      </c>
    </row>
    <row r="7039">
      <c r="A7039" s="7">
        <f t="shared" si="1"/>
        <v>5850</v>
      </c>
      <c r="B7039" s="8" t="s">
        <v>6061</v>
      </c>
      <c r="C7039" s="9" t="s">
        <v>42</v>
      </c>
    </row>
    <row r="7040">
      <c r="A7040" s="7">
        <f t="shared" si="1"/>
        <v>5851</v>
      </c>
      <c r="B7040" s="8" t="s">
        <v>6062</v>
      </c>
      <c r="C7040" s="9" t="s">
        <v>42</v>
      </c>
    </row>
    <row r="7041">
      <c r="A7041" s="7">
        <f t="shared" si="1"/>
        <v>5852</v>
      </c>
      <c r="B7041" s="8" t="s">
        <v>6063</v>
      </c>
      <c r="C7041" s="9" t="s">
        <v>42</v>
      </c>
    </row>
    <row r="7042">
      <c r="A7042" s="7">
        <f t="shared" si="1"/>
        <v>5853</v>
      </c>
      <c r="B7042" s="8" t="s">
        <v>6064</v>
      </c>
      <c r="C7042" s="9" t="s">
        <v>121</v>
      </c>
    </row>
    <row r="7043">
      <c r="A7043" s="7">
        <f t="shared" si="1"/>
        <v>5854</v>
      </c>
      <c r="B7043" s="8" t="s">
        <v>6065</v>
      </c>
      <c r="C7043" s="9" t="s">
        <v>121</v>
      </c>
    </row>
    <row r="7044">
      <c r="A7044" s="7">
        <f t="shared" si="1"/>
        <v>5854</v>
      </c>
      <c r="B7044" s="8" t="s">
        <v>6065</v>
      </c>
      <c r="C7044" s="9" t="s">
        <v>42</v>
      </c>
    </row>
    <row r="7045">
      <c r="A7045" s="7">
        <f t="shared" si="1"/>
        <v>5855</v>
      </c>
      <c r="B7045" s="8" t="s">
        <v>6066</v>
      </c>
      <c r="C7045" s="9" t="s">
        <v>121</v>
      </c>
    </row>
    <row r="7046">
      <c r="A7046" s="7">
        <f t="shared" si="1"/>
        <v>5856</v>
      </c>
      <c r="B7046" s="8" t="s">
        <v>6067</v>
      </c>
      <c r="C7046" s="9" t="s">
        <v>121</v>
      </c>
    </row>
    <row r="7047">
      <c r="A7047" s="7">
        <f t="shared" si="1"/>
        <v>5857</v>
      </c>
      <c r="B7047" s="8" t="s">
        <v>6068</v>
      </c>
      <c r="C7047" s="9" t="s">
        <v>121</v>
      </c>
    </row>
    <row r="7048">
      <c r="A7048" s="7">
        <f t="shared" si="1"/>
        <v>5858</v>
      </c>
      <c r="B7048" s="5" t="s">
        <v>6069</v>
      </c>
      <c r="C7048" s="6" t="s">
        <v>683</v>
      </c>
    </row>
    <row r="7049">
      <c r="A7049" s="7">
        <f t="shared" si="1"/>
        <v>5859</v>
      </c>
      <c r="B7049" s="5" t="s">
        <v>6070</v>
      </c>
      <c r="C7049" s="6" t="s">
        <v>1466</v>
      </c>
    </row>
    <row r="7050">
      <c r="A7050" s="7">
        <f t="shared" si="1"/>
        <v>5860</v>
      </c>
      <c r="B7050" s="5" t="s">
        <v>6071</v>
      </c>
      <c r="C7050" s="6" t="s">
        <v>34</v>
      </c>
    </row>
    <row r="7051">
      <c r="A7051" s="7">
        <f t="shared" si="1"/>
        <v>5861</v>
      </c>
      <c r="B7051" s="5" t="s">
        <v>6072</v>
      </c>
      <c r="C7051" s="6" t="s">
        <v>1450</v>
      </c>
    </row>
    <row r="7052">
      <c r="A7052" s="7">
        <f t="shared" si="1"/>
        <v>5862</v>
      </c>
      <c r="B7052" s="5" t="s">
        <v>6073</v>
      </c>
      <c r="C7052" s="6" t="s">
        <v>1450</v>
      </c>
    </row>
    <row r="7053">
      <c r="A7053" s="7">
        <f t="shared" si="1"/>
        <v>5863</v>
      </c>
      <c r="B7053" s="5" t="s">
        <v>6074</v>
      </c>
      <c r="C7053" s="6" t="s">
        <v>34</v>
      </c>
    </row>
    <row r="7054">
      <c r="A7054" s="7">
        <f t="shared" si="1"/>
        <v>5864</v>
      </c>
      <c r="B7054" s="5" t="s">
        <v>6075</v>
      </c>
      <c r="C7054" s="6" t="s">
        <v>34</v>
      </c>
    </row>
    <row r="7055">
      <c r="A7055" s="7">
        <f t="shared" si="1"/>
        <v>5865</v>
      </c>
      <c r="B7055" s="5" t="s">
        <v>6076</v>
      </c>
      <c r="C7055" s="6" t="s">
        <v>1376</v>
      </c>
    </row>
    <row r="7056">
      <c r="A7056" s="7">
        <f t="shared" si="1"/>
        <v>5866</v>
      </c>
      <c r="B7056" s="5" t="s">
        <v>6077</v>
      </c>
      <c r="C7056" s="6" t="s">
        <v>656</v>
      </c>
    </row>
    <row r="7057">
      <c r="A7057" s="7">
        <f t="shared" si="1"/>
        <v>5867</v>
      </c>
      <c r="B7057" s="5" t="s">
        <v>6078</v>
      </c>
      <c r="C7057" s="6" t="s">
        <v>681</v>
      </c>
    </row>
    <row r="7058">
      <c r="A7058" s="7">
        <f t="shared" si="1"/>
        <v>5868</v>
      </c>
      <c r="B7058" s="5" t="s">
        <v>6079</v>
      </c>
      <c r="C7058" s="6" t="s">
        <v>1466</v>
      </c>
    </row>
    <row r="7059">
      <c r="A7059" s="7">
        <f t="shared" si="1"/>
        <v>5869</v>
      </c>
      <c r="B7059" s="5" t="s">
        <v>6080</v>
      </c>
      <c r="C7059" s="6" t="s">
        <v>1466</v>
      </c>
    </row>
    <row r="7060">
      <c r="A7060" s="7">
        <f t="shared" si="1"/>
        <v>5870</v>
      </c>
      <c r="B7060" s="5" t="s">
        <v>6081</v>
      </c>
      <c r="C7060" s="6" t="s">
        <v>1466</v>
      </c>
    </row>
    <row r="7061">
      <c r="A7061" s="7">
        <f t="shared" si="1"/>
        <v>5871</v>
      </c>
      <c r="B7061" s="5" t="s">
        <v>6082</v>
      </c>
      <c r="C7061" s="6" t="s">
        <v>1466</v>
      </c>
    </row>
    <row r="7062">
      <c r="A7062" s="7">
        <f t="shared" si="1"/>
        <v>5872</v>
      </c>
      <c r="B7062" s="5" t="s">
        <v>6083</v>
      </c>
      <c r="C7062" s="6" t="s">
        <v>1466</v>
      </c>
    </row>
    <row r="7063">
      <c r="A7063" s="7">
        <f t="shared" si="1"/>
        <v>5873</v>
      </c>
      <c r="B7063" s="5" t="s">
        <v>6084</v>
      </c>
      <c r="C7063" s="6" t="s">
        <v>1466</v>
      </c>
    </row>
    <row r="7064">
      <c r="A7064" s="7">
        <f t="shared" si="1"/>
        <v>5874</v>
      </c>
      <c r="B7064" s="5" t="s">
        <v>6085</v>
      </c>
      <c r="C7064" s="6" t="s">
        <v>1466</v>
      </c>
    </row>
    <row r="7065">
      <c r="A7065" s="7">
        <f t="shared" si="1"/>
        <v>5875</v>
      </c>
      <c r="B7065" s="5" t="s">
        <v>6086</v>
      </c>
      <c r="C7065" s="6" t="s">
        <v>1466</v>
      </c>
    </row>
    <row r="7066">
      <c r="A7066" s="7">
        <f t="shared" si="1"/>
        <v>5876</v>
      </c>
      <c r="B7066" s="5" t="s">
        <v>6087</v>
      </c>
      <c r="C7066" s="6" t="s">
        <v>1466</v>
      </c>
    </row>
    <row r="7067">
      <c r="A7067" s="7">
        <f t="shared" si="1"/>
        <v>5877</v>
      </c>
      <c r="B7067" s="5" t="s">
        <v>6088</v>
      </c>
      <c r="C7067" s="6" t="s">
        <v>1466</v>
      </c>
    </row>
    <row r="7068">
      <c r="A7068" s="7">
        <f t="shared" si="1"/>
        <v>5878</v>
      </c>
      <c r="B7068" s="5" t="s">
        <v>6089</v>
      </c>
      <c r="C7068" s="6" t="s">
        <v>1466</v>
      </c>
    </row>
    <row r="7069">
      <c r="A7069" s="7">
        <f t="shared" si="1"/>
        <v>5879</v>
      </c>
      <c r="B7069" s="5" t="s">
        <v>6090</v>
      </c>
      <c r="C7069" s="6" t="s">
        <v>1466</v>
      </c>
    </row>
    <row r="7070">
      <c r="A7070" s="7">
        <f t="shared" si="1"/>
        <v>5880</v>
      </c>
      <c r="B7070" s="5" t="s">
        <v>6091</v>
      </c>
      <c r="C7070" s="6" t="s">
        <v>34</v>
      </c>
    </row>
    <row r="7071">
      <c r="A7071" s="7">
        <f t="shared" si="1"/>
        <v>5881</v>
      </c>
      <c r="B7071" s="5" t="s">
        <v>6092</v>
      </c>
      <c r="C7071" s="6" t="s">
        <v>34</v>
      </c>
    </row>
    <row r="7072">
      <c r="A7072" s="7">
        <f t="shared" si="1"/>
        <v>5882</v>
      </c>
      <c r="B7072" s="5" t="s">
        <v>6093</v>
      </c>
      <c r="C7072" s="6" t="s">
        <v>34</v>
      </c>
    </row>
    <row r="7073">
      <c r="A7073" s="7">
        <f t="shared" si="1"/>
        <v>5883</v>
      </c>
      <c r="B7073" s="5" t="s">
        <v>6094</v>
      </c>
      <c r="C7073" s="6" t="s">
        <v>34</v>
      </c>
    </row>
    <row r="7074">
      <c r="A7074" s="7">
        <f t="shared" si="1"/>
        <v>5884</v>
      </c>
      <c r="B7074" s="5" t="s">
        <v>6095</v>
      </c>
      <c r="C7074" s="6" t="s">
        <v>34</v>
      </c>
    </row>
    <row r="7075">
      <c r="A7075" s="7">
        <f t="shared" si="1"/>
        <v>5885</v>
      </c>
      <c r="B7075" s="5" t="s">
        <v>6096</v>
      </c>
      <c r="C7075" s="6" t="s">
        <v>34</v>
      </c>
    </row>
    <row r="7076">
      <c r="A7076" s="7">
        <f t="shared" si="1"/>
        <v>5886</v>
      </c>
      <c r="B7076" s="5" t="s">
        <v>6097</v>
      </c>
      <c r="C7076" s="6" t="s">
        <v>34</v>
      </c>
    </row>
    <row r="7077">
      <c r="A7077" s="7">
        <f t="shared" si="1"/>
        <v>5886</v>
      </c>
      <c r="B7077" s="5" t="s">
        <v>6097</v>
      </c>
      <c r="C7077" s="6" t="s">
        <v>1466</v>
      </c>
    </row>
    <row r="7078">
      <c r="A7078" s="7">
        <f t="shared" si="1"/>
        <v>5887</v>
      </c>
      <c r="B7078" s="5" t="s">
        <v>6098</v>
      </c>
      <c r="C7078" s="6" t="s">
        <v>34</v>
      </c>
    </row>
    <row r="7079">
      <c r="A7079" s="7">
        <f t="shared" si="1"/>
        <v>5888</v>
      </c>
      <c r="B7079" s="5" t="s">
        <v>6099</v>
      </c>
      <c r="C7079" s="6" t="s">
        <v>34</v>
      </c>
    </row>
    <row r="7080">
      <c r="A7080" s="7">
        <f t="shared" si="1"/>
        <v>5889</v>
      </c>
      <c r="B7080" s="5" t="s">
        <v>6100</v>
      </c>
      <c r="C7080" s="6" t="s">
        <v>34</v>
      </c>
    </row>
    <row r="7081">
      <c r="A7081" s="7">
        <f t="shared" si="1"/>
        <v>5890</v>
      </c>
      <c r="B7081" s="5" t="s">
        <v>6101</v>
      </c>
      <c r="C7081" s="6" t="s">
        <v>34</v>
      </c>
    </row>
    <row r="7082">
      <c r="A7082" s="7">
        <f t="shared" si="1"/>
        <v>5891</v>
      </c>
      <c r="B7082" s="5" t="s">
        <v>6102</v>
      </c>
      <c r="C7082" s="6" t="s">
        <v>34</v>
      </c>
    </row>
    <row r="7083">
      <c r="A7083" s="7">
        <f t="shared" si="1"/>
        <v>5892</v>
      </c>
      <c r="B7083" s="5" t="s">
        <v>6103</v>
      </c>
      <c r="C7083" s="6" t="s">
        <v>34</v>
      </c>
    </row>
    <row r="7084">
      <c r="A7084" s="7">
        <f t="shared" si="1"/>
        <v>5893</v>
      </c>
      <c r="B7084" s="5" t="s">
        <v>6104</v>
      </c>
      <c r="C7084" s="6" t="s">
        <v>34</v>
      </c>
    </row>
    <row r="7085">
      <c r="A7085" s="7">
        <f t="shared" si="1"/>
        <v>5894</v>
      </c>
      <c r="B7085" s="5" t="s">
        <v>6105</v>
      </c>
      <c r="C7085" s="6" t="s">
        <v>34</v>
      </c>
    </row>
    <row r="7086">
      <c r="A7086" s="7">
        <f t="shared" si="1"/>
        <v>5895</v>
      </c>
      <c r="B7086" s="5" t="s">
        <v>6106</v>
      </c>
      <c r="C7086" s="6" t="s">
        <v>34</v>
      </c>
    </row>
    <row r="7087">
      <c r="A7087" s="7">
        <f t="shared" si="1"/>
        <v>5896</v>
      </c>
      <c r="B7087" s="5" t="s">
        <v>6107</v>
      </c>
      <c r="C7087" s="6" t="s">
        <v>656</v>
      </c>
    </row>
    <row r="7088">
      <c r="A7088" s="7">
        <f t="shared" si="1"/>
        <v>5897</v>
      </c>
      <c r="B7088" s="5" t="s">
        <v>6108</v>
      </c>
      <c r="C7088" s="6" t="s">
        <v>1376</v>
      </c>
    </row>
    <row r="7089">
      <c r="A7089" s="7">
        <f t="shared" si="1"/>
        <v>5898</v>
      </c>
      <c r="B7089" s="5" t="s">
        <v>6109</v>
      </c>
      <c r="C7089" s="6" t="s">
        <v>34</v>
      </c>
    </row>
    <row r="7090">
      <c r="A7090" s="7">
        <f t="shared" si="1"/>
        <v>5899</v>
      </c>
      <c r="B7090" s="5" t="s">
        <v>6110</v>
      </c>
      <c r="C7090" s="6" t="s">
        <v>34</v>
      </c>
    </row>
    <row r="7091">
      <c r="A7091" s="7">
        <f t="shared" si="1"/>
        <v>5900</v>
      </c>
      <c r="B7091" s="5" t="s">
        <v>6111</v>
      </c>
      <c r="C7091" s="6" t="s">
        <v>1466</v>
      </c>
    </row>
    <row r="7092">
      <c r="A7092" s="7">
        <f t="shared" si="1"/>
        <v>5901</v>
      </c>
      <c r="B7092" s="5" t="s">
        <v>6112</v>
      </c>
      <c r="C7092" s="6" t="s">
        <v>1466</v>
      </c>
    </row>
    <row r="7093">
      <c r="A7093" s="7">
        <f t="shared" si="1"/>
        <v>5902</v>
      </c>
      <c r="B7093" s="5" t="s">
        <v>6113</v>
      </c>
      <c r="C7093" s="6" t="s">
        <v>393</v>
      </c>
    </row>
    <row r="7094">
      <c r="A7094" s="7">
        <f t="shared" si="1"/>
        <v>5903</v>
      </c>
      <c r="B7094" s="5" t="s">
        <v>6114</v>
      </c>
      <c r="C7094" s="6" t="s">
        <v>1466</v>
      </c>
    </row>
    <row r="7095">
      <c r="A7095" s="7">
        <f t="shared" si="1"/>
        <v>5904</v>
      </c>
      <c r="B7095" s="5" t="s">
        <v>6115</v>
      </c>
      <c r="C7095" s="6" t="s">
        <v>1466</v>
      </c>
    </row>
    <row r="7096">
      <c r="A7096" s="7">
        <f t="shared" si="1"/>
        <v>5905</v>
      </c>
      <c r="B7096" s="5" t="s">
        <v>6116</v>
      </c>
      <c r="C7096" s="6" t="s">
        <v>1466</v>
      </c>
    </row>
    <row r="7097">
      <c r="A7097" s="7">
        <f t="shared" si="1"/>
        <v>5906</v>
      </c>
      <c r="B7097" s="5" t="s">
        <v>6117</v>
      </c>
      <c r="C7097" s="6" t="s">
        <v>1466</v>
      </c>
    </row>
    <row r="7098">
      <c r="A7098" s="7">
        <f t="shared" si="1"/>
        <v>5907</v>
      </c>
      <c r="B7098" s="5" t="s">
        <v>6118</v>
      </c>
      <c r="C7098" s="6" t="s">
        <v>1466</v>
      </c>
    </row>
    <row r="7099">
      <c r="A7099" s="7">
        <f t="shared" si="1"/>
        <v>5908</v>
      </c>
      <c r="B7099" s="5" t="s">
        <v>6119</v>
      </c>
      <c r="C7099" s="6" t="s">
        <v>1466</v>
      </c>
    </row>
    <row r="7100">
      <c r="A7100" s="7">
        <f t="shared" si="1"/>
        <v>5909</v>
      </c>
      <c r="B7100" s="5" t="s">
        <v>6120</v>
      </c>
      <c r="C7100" s="6" t="s">
        <v>1466</v>
      </c>
    </row>
    <row r="7101">
      <c r="A7101" s="7">
        <f t="shared" si="1"/>
        <v>5910</v>
      </c>
      <c r="B7101" s="5" t="s">
        <v>6121</v>
      </c>
      <c r="C7101" s="6" t="s">
        <v>1466</v>
      </c>
    </row>
    <row r="7102">
      <c r="A7102" s="7">
        <f t="shared" si="1"/>
        <v>5911</v>
      </c>
      <c r="B7102" s="5" t="s">
        <v>6122</v>
      </c>
      <c r="C7102" s="6" t="s">
        <v>34</v>
      </c>
    </row>
    <row r="7103">
      <c r="A7103" s="7">
        <f t="shared" si="1"/>
        <v>5912</v>
      </c>
      <c r="B7103" s="5" t="s">
        <v>6123</v>
      </c>
      <c r="C7103" s="6" t="s">
        <v>798</v>
      </c>
    </row>
    <row r="7104">
      <c r="A7104" s="7">
        <f t="shared" si="1"/>
        <v>5913</v>
      </c>
      <c r="B7104" s="5" t="s">
        <v>6124</v>
      </c>
      <c r="C7104" s="6" t="s">
        <v>34</v>
      </c>
    </row>
    <row r="7105">
      <c r="A7105" s="7">
        <f t="shared" si="1"/>
        <v>5914</v>
      </c>
      <c r="B7105" s="5" t="s">
        <v>6125</v>
      </c>
      <c r="C7105" s="6" t="s">
        <v>1450</v>
      </c>
    </row>
    <row r="7106">
      <c r="A7106" s="7">
        <f t="shared" si="1"/>
        <v>5915</v>
      </c>
      <c r="B7106" s="5" t="s">
        <v>6126</v>
      </c>
      <c r="C7106" s="6" t="s">
        <v>1466</v>
      </c>
    </row>
    <row r="7107">
      <c r="A7107" s="7">
        <f t="shared" si="1"/>
        <v>5916</v>
      </c>
      <c r="B7107" s="5" t="s">
        <v>6127</v>
      </c>
      <c r="C7107" s="6" t="s">
        <v>1450</v>
      </c>
    </row>
    <row r="7108">
      <c r="A7108" s="7">
        <f t="shared" si="1"/>
        <v>5917</v>
      </c>
      <c r="B7108" s="5" t="s">
        <v>6128</v>
      </c>
      <c r="C7108" s="6" t="s">
        <v>1450</v>
      </c>
    </row>
    <row r="7109">
      <c r="A7109" s="7">
        <f t="shared" si="1"/>
        <v>5918</v>
      </c>
      <c r="B7109" s="5" t="s">
        <v>6129</v>
      </c>
      <c r="C7109" s="6" t="s">
        <v>1450</v>
      </c>
    </row>
    <row r="7110">
      <c r="A7110" s="7">
        <f t="shared" si="1"/>
        <v>5919</v>
      </c>
      <c r="B7110" s="5" t="s">
        <v>6130</v>
      </c>
      <c r="C7110" s="6" t="s">
        <v>1466</v>
      </c>
    </row>
    <row r="7111">
      <c r="A7111" s="7">
        <f t="shared" si="1"/>
        <v>5920</v>
      </c>
      <c r="B7111" s="5" t="s">
        <v>6131</v>
      </c>
      <c r="C7111" s="6" t="s">
        <v>1450</v>
      </c>
    </row>
    <row r="7112">
      <c r="A7112" s="7">
        <f t="shared" si="1"/>
        <v>5921</v>
      </c>
      <c r="B7112" s="5" t="s">
        <v>6132</v>
      </c>
      <c r="C7112" s="6" t="s">
        <v>2549</v>
      </c>
    </row>
    <row r="7113">
      <c r="A7113" s="7">
        <f t="shared" si="1"/>
        <v>5922</v>
      </c>
      <c r="B7113" s="5" t="s">
        <v>6133</v>
      </c>
      <c r="C7113" s="6" t="s">
        <v>34</v>
      </c>
    </row>
    <row r="7114">
      <c r="A7114" s="7">
        <f t="shared" si="1"/>
        <v>5923</v>
      </c>
      <c r="B7114" s="8" t="s">
        <v>6134</v>
      </c>
      <c r="C7114" s="9" t="s">
        <v>72</v>
      </c>
    </row>
    <row r="7115">
      <c r="A7115" s="7">
        <f t="shared" si="1"/>
        <v>5924</v>
      </c>
      <c r="B7115" s="5" t="s">
        <v>6135</v>
      </c>
      <c r="C7115" s="6" t="s">
        <v>34</v>
      </c>
    </row>
    <row r="7116">
      <c r="A7116" s="7">
        <f t="shared" si="1"/>
        <v>5925</v>
      </c>
      <c r="B7116" s="5" t="s">
        <v>6136</v>
      </c>
      <c r="C7116" s="6" t="s">
        <v>1466</v>
      </c>
    </row>
    <row r="7117">
      <c r="A7117" s="7">
        <f t="shared" si="1"/>
        <v>5926</v>
      </c>
      <c r="B7117" s="5" t="s">
        <v>6137</v>
      </c>
      <c r="C7117" s="6" t="s">
        <v>34</v>
      </c>
    </row>
    <row r="7118">
      <c r="A7118" s="7">
        <f t="shared" si="1"/>
        <v>5927</v>
      </c>
      <c r="B7118" s="5" t="s">
        <v>6138</v>
      </c>
      <c r="C7118" s="6" t="s">
        <v>1450</v>
      </c>
    </row>
    <row r="7119">
      <c r="A7119" s="7">
        <f t="shared" si="1"/>
        <v>5928</v>
      </c>
      <c r="B7119" s="5" t="s">
        <v>6139</v>
      </c>
      <c r="C7119" s="6" t="s">
        <v>34</v>
      </c>
    </row>
    <row r="7120">
      <c r="A7120" s="7">
        <f t="shared" si="1"/>
        <v>5929</v>
      </c>
      <c r="B7120" s="5" t="s">
        <v>6140</v>
      </c>
      <c r="C7120" s="6" t="s">
        <v>1376</v>
      </c>
    </row>
    <row r="7121">
      <c r="A7121" s="7">
        <f t="shared" si="1"/>
        <v>5930</v>
      </c>
      <c r="B7121" s="5" t="s">
        <v>6141</v>
      </c>
      <c r="C7121" s="6" t="s">
        <v>1376</v>
      </c>
    </row>
    <row r="7122">
      <c r="A7122" s="7">
        <f t="shared" si="1"/>
        <v>5931</v>
      </c>
      <c r="B7122" s="5" t="s">
        <v>6142</v>
      </c>
      <c r="C7122" s="6" t="s">
        <v>1466</v>
      </c>
    </row>
    <row r="7123">
      <c r="A7123" s="7">
        <f t="shared" si="1"/>
        <v>5932</v>
      </c>
      <c r="B7123" s="5" t="s">
        <v>6143</v>
      </c>
      <c r="C7123" s="6" t="s">
        <v>34</v>
      </c>
    </row>
    <row r="7124">
      <c r="A7124" s="7">
        <f t="shared" si="1"/>
        <v>5933</v>
      </c>
      <c r="B7124" s="8" t="s">
        <v>6144</v>
      </c>
      <c r="C7124" s="9" t="s">
        <v>1334</v>
      </c>
    </row>
    <row r="7125">
      <c r="A7125" s="7">
        <f t="shared" si="1"/>
        <v>5934</v>
      </c>
      <c r="B7125" s="5" t="s">
        <v>6145</v>
      </c>
      <c r="C7125" s="6" t="s">
        <v>1450</v>
      </c>
    </row>
    <row r="7126">
      <c r="A7126" s="7">
        <f t="shared" si="1"/>
        <v>5935</v>
      </c>
      <c r="B7126" s="5" t="s">
        <v>6146</v>
      </c>
      <c r="C7126" s="6" t="s">
        <v>1466</v>
      </c>
    </row>
    <row r="7127">
      <c r="A7127" s="7">
        <f t="shared" si="1"/>
        <v>5936</v>
      </c>
      <c r="B7127" s="5" t="s">
        <v>6147</v>
      </c>
      <c r="C7127" s="6" t="s">
        <v>34</v>
      </c>
    </row>
    <row r="7128">
      <c r="A7128" s="7">
        <f t="shared" si="1"/>
        <v>5937</v>
      </c>
      <c r="B7128" s="5" t="s">
        <v>6148</v>
      </c>
      <c r="C7128" s="6" t="s">
        <v>1260</v>
      </c>
    </row>
    <row r="7129">
      <c r="A7129" s="7">
        <f t="shared" si="1"/>
        <v>5937</v>
      </c>
      <c r="B7129" s="5" t="s">
        <v>6148</v>
      </c>
      <c r="C7129" s="6" t="s">
        <v>1316</v>
      </c>
    </row>
    <row r="7130">
      <c r="A7130" s="7">
        <f t="shared" si="1"/>
        <v>5938</v>
      </c>
      <c r="B7130" s="5" t="s">
        <v>6149</v>
      </c>
      <c r="C7130" s="6" t="s">
        <v>1466</v>
      </c>
    </row>
    <row r="7131">
      <c r="A7131" s="7">
        <f t="shared" si="1"/>
        <v>5939</v>
      </c>
      <c r="B7131" s="5" t="s">
        <v>6150</v>
      </c>
      <c r="C7131" s="6" t="s">
        <v>34</v>
      </c>
    </row>
    <row r="7132">
      <c r="A7132" s="7">
        <f t="shared" si="1"/>
        <v>5940</v>
      </c>
      <c r="B7132" s="5" t="s">
        <v>6151</v>
      </c>
      <c r="C7132" s="6" t="s">
        <v>1450</v>
      </c>
    </row>
    <row r="7133">
      <c r="A7133" s="7">
        <f t="shared" si="1"/>
        <v>5941</v>
      </c>
      <c r="B7133" s="5" t="s">
        <v>6152</v>
      </c>
      <c r="C7133" s="6" t="s">
        <v>34</v>
      </c>
    </row>
    <row r="7134">
      <c r="A7134" s="7">
        <f t="shared" si="1"/>
        <v>5942</v>
      </c>
      <c r="B7134" s="5" t="s">
        <v>6153</v>
      </c>
      <c r="C7134" s="6" t="s">
        <v>1376</v>
      </c>
    </row>
    <row r="7135">
      <c r="A7135" s="7">
        <f t="shared" si="1"/>
        <v>5942</v>
      </c>
      <c r="B7135" s="5" t="s">
        <v>6153</v>
      </c>
      <c r="C7135" s="6" t="s">
        <v>655</v>
      </c>
    </row>
    <row r="7136">
      <c r="A7136" s="7">
        <f t="shared" si="1"/>
        <v>5943</v>
      </c>
      <c r="B7136" s="5" t="s">
        <v>6154</v>
      </c>
      <c r="C7136" s="6" t="s">
        <v>1376</v>
      </c>
    </row>
    <row r="7137">
      <c r="A7137" s="7">
        <f t="shared" si="1"/>
        <v>5944</v>
      </c>
      <c r="B7137" s="5" t="s">
        <v>6155</v>
      </c>
      <c r="C7137" s="6" t="s">
        <v>1466</v>
      </c>
    </row>
    <row r="7138">
      <c r="A7138" s="7">
        <f t="shared" si="1"/>
        <v>5945</v>
      </c>
      <c r="B7138" s="5" t="s">
        <v>6156</v>
      </c>
      <c r="C7138" s="6" t="s">
        <v>1466</v>
      </c>
    </row>
    <row r="7139">
      <c r="A7139" s="7">
        <f t="shared" si="1"/>
        <v>5946</v>
      </c>
      <c r="B7139" s="5" t="s">
        <v>6157</v>
      </c>
      <c r="C7139" s="6" t="s">
        <v>34</v>
      </c>
    </row>
    <row r="7140">
      <c r="A7140" s="7">
        <f t="shared" si="1"/>
        <v>5947</v>
      </c>
      <c r="B7140" s="5" t="s">
        <v>6158</v>
      </c>
      <c r="C7140" s="6" t="s">
        <v>798</v>
      </c>
    </row>
    <row r="7141">
      <c r="A7141" s="7">
        <f t="shared" si="1"/>
        <v>5947</v>
      </c>
      <c r="B7141" s="5" t="s">
        <v>6158</v>
      </c>
      <c r="C7141" s="6" t="s">
        <v>1235</v>
      </c>
    </row>
    <row r="7142">
      <c r="A7142" s="7">
        <f t="shared" si="1"/>
        <v>5948</v>
      </c>
      <c r="B7142" s="5" t="s">
        <v>6159</v>
      </c>
      <c r="C7142" s="6" t="s">
        <v>34</v>
      </c>
    </row>
    <row r="7143">
      <c r="A7143" s="7">
        <f t="shared" si="1"/>
        <v>5949</v>
      </c>
      <c r="B7143" s="5" t="s">
        <v>6160</v>
      </c>
      <c r="C7143" s="6" t="s">
        <v>1376</v>
      </c>
    </row>
    <row r="7144">
      <c r="A7144" s="7">
        <f t="shared" si="1"/>
        <v>5950</v>
      </c>
      <c r="B7144" s="5" t="s">
        <v>6161</v>
      </c>
      <c r="C7144" s="6" t="s">
        <v>479</v>
      </c>
    </row>
    <row r="7145">
      <c r="A7145" s="7">
        <f t="shared" si="1"/>
        <v>5951</v>
      </c>
      <c r="B7145" s="5" t="s">
        <v>6162</v>
      </c>
      <c r="C7145" s="6" t="s">
        <v>1466</v>
      </c>
    </row>
    <row r="7146">
      <c r="A7146" s="7">
        <f t="shared" si="1"/>
        <v>5952</v>
      </c>
      <c r="B7146" s="5" t="s">
        <v>6163</v>
      </c>
      <c r="C7146" s="6" t="s">
        <v>426</v>
      </c>
    </row>
    <row r="7147">
      <c r="A7147" s="7">
        <f t="shared" si="1"/>
        <v>5953</v>
      </c>
      <c r="B7147" s="5" t="s">
        <v>6164</v>
      </c>
      <c r="C7147" s="6" t="s">
        <v>1466</v>
      </c>
    </row>
    <row r="7148">
      <c r="A7148" s="7">
        <f t="shared" si="1"/>
        <v>5954</v>
      </c>
      <c r="B7148" s="5" t="s">
        <v>6165</v>
      </c>
      <c r="C7148" s="6" t="s">
        <v>1466</v>
      </c>
    </row>
    <row r="7149">
      <c r="A7149" s="7">
        <f t="shared" si="1"/>
        <v>5955</v>
      </c>
      <c r="B7149" s="5" t="s">
        <v>6166</v>
      </c>
      <c r="C7149" s="6" t="s">
        <v>1466</v>
      </c>
    </row>
    <row r="7150">
      <c r="A7150" s="7">
        <f t="shared" si="1"/>
        <v>5956</v>
      </c>
      <c r="B7150" s="5" t="s">
        <v>6167</v>
      </c>
      <c r="C7150" s="6" t="s">
        <v>1466</v>
      </c>
    </row>
    <row r="7151">
      <c r="A7151" s="7">
        <f t="shared" si="1"/>
        <v>5957</v>
      </c>
      <c r="B7151" s="5" t="s">
        <v>6168</v>
      </c>
      <c r="C7151" s="6" t="s">
        <v>1450</v>
      </c>
    </row>
    <row r="7152">
      <c r="A7152" s="7">
        <f t="shared" si="1"/>
        <v>5958</v>
      </c>
      <c r="B7152" s="5" t="s">
        <v>6169</v>
      </c>
      <c r="C7152" s="6" t="s">
        <v>1376</v>
      </c>
    </row>
    <row r="7153">
      <c r="A7153" s="7">
        <f t="shared" si="1"/>
        <v>5959</v>
      </c>
      <c r="B7153" s="5" t="s">
        <v>6170</v>
      </c>
      <c r="C7153" s="6" t="s">
        <v>34</v>
      </c>
    </row>
    <row r="7154">
      <c r="A7154" s="7">
        <f t="shared" si="1"/>
        <v>5960</v>
      </c>
      <c r="B7154" s="5" t="s">
        <v>6171</v>
      </c>
      <c r="C7154" s="6" t="s">
        <v>1450</v>
      </c>
    </row>
    <row r="7155">
      <c r="A7155" s="7">
        <f t="shared" si="1"/>
        <v>5961</v>
      </c>
      <c r="B7155" s="5" t="s">
        <v>6172</v>
      </c>
      <c r="C7155" s="6" t="s">
        <v>426</v>
      </c>
    </row>
    <row r="7156">
      <c r="A7156" s="7">
        <f t="shared" si="1"/>
        <v>5962</v>
      </c>
      <c r="B7156" s="5" t="s">
        <v>6173</v>
      </c>
      <c r="C7156" s="6" t="s">
        <v>1450</v>
      </c>
    </row>
    <row r="7157">
      <c r="A7157" s="7">
        <f t="shared" si="1"/>
        <v>5963</v>
      </c>
      <c r="B7157" s="5" t="s">
        <v>6174</v>
      </c>
      <c r="C7157" s="6" t="s">
        <v>1466</v>
      </c>
    </row>
    <row r="7158">
      <c r="A7158" s="7">
        <f t="shared" si="1"/>
        <v>5964</v>
      </c>
      <c r="B7158" s="5" t="s">
        <v>6175</v>
      </c>
      <c r="C7158" s="6" t="s">
        <v>34</v>
      </c>
    </row>
    <row r="7159">
      <c r="A7159" s="7">
        <f t="shared" si="1"/>
        <v>5965</v>
      </c>
      <c r="B7159" s="5" t="s">
        <v>6176</v>
      </c>
      <c r="C7159" s="6" t="s">
        <v>74</v>
      </c>
    </row>
    <row r="7160">
      <c r="A7160" s="7">
        <f t="shared" si="1"/>
        <v>5966</v>
      </c>
      <c r="B7160" s="5" t="s">
        <v>6177</v>
      </c>
      <c r="C7160" s="6" t="s">
        <v>34</v>
      </c>
    </row>
    <row r="7161">
      <c r="A7161" s="7">
        <f t="shared" si="1"/>
        <v>5967</v>
      </c>
      <c r="B7161" s="5" t="s">
        <v>6178</v>
      </c>
      <c r="C7161" s="6" t="s">
        <v>1466</v>
      </c>
    </row>
    <row r="7162">
      <c r="A7162" s="7">
        <f t="shared" si="1"/>
        <v>5968</v>
      </c>
      <c r="B7162" s="5" t="s">
        <v>6179</v>
      </c>
      <c r="C7162" s="6" t="s">
        <v>656</v>
      </c>
    </row>
    <row r="7163">
      <c r="A7163" s="7">
        <f t="shared" si="1"/>
        <v>5969</v>
      </c>
      <c r="B7163" s="5" t="s">
        <v>6180</v>
      </c>
      <c r="C7163" s="11" t="s">
        <v>423</v>
      </c>
    </row>
    <row r="7164">
      <c r="A7164" s="7">
        <f t="shared" si="1"/>
        <v>5970</v>
      </c>
      <c r="B7164" s="8" t="s">
        <v>6181</v>
      </c>
      <c r="C7164" s="6" t="s">
        <v>1012</v>
      </c>
    </row>
    <row r="7165">
      <c r="A7165" s="7">
        <f t="shared" si="1"/>
        <v>5970</v>
      </c>
      <c r="B7165" s="8" t="s">
        <v>6181</v>
      </c>
      <c r="C7165" s="9" t="s">
        <v>1470</v>
      </c>
    </row>
    <row r="7166">
      <c r="A7166" s="7">
        <f t="shared" si="1"/>
        <v>5971</v>
      </c>
      <c r="B7166" s="5" t="s">
        <v>6182</v>
      </c>
      <c r="C7166" s="6" t="s">
        <v>34</v>
      </c>
    </row>
    <row r="7167">
      <c r="A7167" s="7">
        <f t="shared" si="1"/>
        <v>5972</v>
      </c>
      <c r="B7167" s="5" t="s">
        <v>6183</v>
      </c>
      <c r="C7167" s="6" t="s">
        <v>1466</v>
      </c>
    </row>
    <row r="7168">
      <c r="A7168" s="7">
        <f t="shared" si="1"/>
        <v>5973</v>
      </c>
      <c r="B7168" s="5" t="s">
        <v>6184</v>
      </c>
      <c r="C7168" s="6" t="s">
        <v>1450</v>
      </c>
    </row>
    <row r="7169">
      <c r="A7169" s="7">
        <f t="shared" si="1"/>
        <v>5974</v>
      </c>
      <c r="B7169" s="5" t="s">
        <v>6185</v>
      </c>
      <c r="C7169" s="6" t="s">
        <v>34</v>
      </c>
    </row>
    <row r="7170">
      <c r="A7170" s="7">
        <f t="shared" si="1"/>
        <v>5975</v>
      </c>
      <c r="B7170" s="5" t="s">
        <v>6186</v>
      </c>
      <c r="C7170" s="6" t="s">
        <v>34</v>
      </c>
    </row>
    <row r="7171">
      <c r="A7171" s="7">
        <f t="shared" si="1"/>
        <v>5976</v>
      </c>
      <c r="B7171" s="5" t="s">
        <v>6187</v>
      </c>
      <c r="C7171" s="6" t="s">
        <v>34</v>
      </c>
    </row>
    <row r="7172">
      <c r="A7172" s="7">
        <f t="shared" si="1"/>
        <v>5977</v>
      </c>
      <c r="B7172" s="5" t="s">
        <v>6188</v>
      </c>
      <c r="C7172" s="6" t="s">
        <v>656</v>
      </c>
    </row>
    <row r="7173">
      <c r="A7173" s="7">
        <f t="shared" si="1"/>
        <v>5978</v>
      </c>
      <c r="B7173" s="5" t="s">
        <v>6189</v>
      </c>
      <c r="C7173" s="6" t="s">
        <v>34</v>
      </c>
    </row>
    <row r="7174">
      <c r="A7174" s="7">
        <f t="shared" si="1"/>
        <v>5979</v>
      </c>
      <c r="B7174" s="5" t="s">
        <v>6190</v>
      </c>
      <c r="C7174" s="6" t="s">
        <v>34</v>
      </c>
    </row>
    <row r="7175">
      <c r="A7175" s="7">
        <f t="shared" si="1"/>
        <v>5979</v>
      </c>
      <c r="B7175" s="5" t="s">
        <v>6190</v>
      </c>
      <c r="C7175" s="6" t="s">
        <v>1466</v>
      </c>
    </row>
    <row r="7176">
      <c r="A7176" s="7">
        <f t="shared" si="1"/>
        <v>5980</v>
      </c>
      <c r="B7176" s="5" t="s">
        <v>6191</v>
      </c>
      <c r="C7176" s="6" t="s">
        <v>1466</v>
      </c>
    </row>
    <row r="7177">
      <c r="A7177" s="7">
        <f t="shared" si="1"/>
        <v>5981</v>
      </c>
      <c r="B7177" s="5" t="s">
        <v>6192</v>
      </c>
      <c r="C7177" s="6" t="s">
        <v>1466</v>
      </c>
    </row>
    <row r="7178">
      <c r="A7178" s="7">
        <f t="shared" si="1"/>
        <v>5982</v>
      </c>
      <c r="B7178" s="5" t="s">
        <v>6193</v>
      </c>
      <c r="C7178" s="6" t="s">
        <v>1466</v>
      </c>
    </row>
    <row r="7179">
      <c r="A7179" s="7">
        <f t="shared" si="1"/>
        <v>5983</v>
      </c>
      <c r="B7179" s="5" t="s">
        <v>6194</v>
      </c>
      <c r="C7179" s="6" t="s">
        <v>1466</v>
      </c>
    </row>
    <row r="7180">
      <c r="A7180" s="7">
        <f t="shared" si="1"/>
        <v>5984</v>
      </c>
      <c r="B7180" s="5" t="s">
        <v>6195</v>
      </c>
      <c r="C7180" s="6" t="s">
        <v>1466</v>
      </c>
    </row>
    <row r="7181">
      <c r="A7181" s="7">
        <f t="shared" si="1"/>
        <v>5985</v>
      </c>
      <c r="B7181" s="5" t="s">
        <v>6196</v>
      </c>
      <c r="C7181" s="6" t="s">
        <v>1376</v>
      </c>
    </row>
    <row r="7182">
      <c r="A7182" s="7">
        <f t="shared" si="1"/>
        <v>5985</v>
      </c>
      <c r="B7182" s="5" t="s">
        <v>6196</v>
      </c>
      <c r="C7182" s="6" t="s">
        <v>655</v>
      </c>
    </row>
    <row r="7183">
      <c r="A7183" s="7">
        <f t="shared" si="1"/>
        <v>5986</v>
      </c>
      <c r="B7183" s="5" t="s">
        <v>6197</v>
      </c>
      <c r="C7183" s="6" t="s">
        <v>1376</v>
      </c>
    </row>
    <row r="7184">
      <c r="A7184" s="7">
        <f t="shared" si="1"/>
        <v>5987</v>
      </c>
      <c r="B7184" s="5" t="s">
        <v>6198</v>
      </c>
      <c r="C7184" s="6" t="s">
        <v>656</v>
      </c>
    </row>
    <row r="7185">
      <c r="A7185" s="7">
        <f t="shared" si="1"/>
        <v>5988</v>
      </c>
      <c r="B7185" s="5" t="s">
        <v>6199</v>
      </c>
      <c r="C7185" s="6" t="s">
        <v>1376</v>
      </c>
    </row>
    <row r="7186">
      <c r="A7186" s="7">
        <f t="shared" si="1"/>
        <v>5989</v>
      </c>
      <c r="B7186" s="5" t="s">
        <v>6200</v>
      </c>
      <c r="C7186" s="6" t="s">
        <v>34</v>
      </c>
    </row>
    <row r="7187">
      <c r="A7187" s="7">
        <f t="shared" si="1"/>
        <v>5990</v>
      </c>
      <c r="B7187" s="5" t="s">
        <v>6201</v>
      </c>
      <c r="C7187" s="6" t="s">
        <v>34</v>
      </c>
    </row>
    <row r="7188">
      <c r="A7188" s="7">
        <f t="shared" si="1"/>
        <v>5991</v>
      </c>
      <c r="B7188" s="5" t="s">
        <v>6202</v>
      </c>
      <c r="C7188" s="6" t="s">
        <v>1376</v>
      </c>
    </row>
    <row r="7189">
      <c r="A7189" s="7">
        <f t="shared" si="1"/>
        <v>5992</v>
      </c>
      <c r="B7189" s="5" t="s">
        <v>6203</v>
      </c>
      <c r="C7189" s="6" t="s">
        <v>639</v>
      </c>
    </row>
    <row r="7190">
      <c r="A7190" s="7">
        <f t="shared" si="1"/>
        <v>5993</v>
      </c>
      <c r="B7190" s="5" t="s">
        <v>6204</v>
      </c>
      <c r="C7190" s="6" t="s">
        <v>34</v>
      </c>
    </row>
    <row r="7191">
      <c r="A7191" s="7">
        <f t="shared" si="1"/>
        <v>5993</v>
      </c>
      <c r="B7191" s="5" t="s">
        <v>6204</v>
      </c>
      <c r="C7191" s="6" t="s">
        <v>683</v>
      </c>
    </row>
    <row r="7192">
      <c r="A7192" s="7">
        <f t="shared" si="1"/>
        <v>5994</v>
      </c>
      <c r="B7192" s="5" t="s">
        <v>6205</v>
      </c>
      <c r="C7192" s="6" t="s">
        <v>656</v>
      </c>
    </row>
    <row r="7193">
      <c r="A7193" s="7">
        <f t="shared" si="1"/>
        <v>5995</v>
      </c>
      <c r="B7193" s="5" t="s">
        <v>6206</v>
      </c>
      <c r="C7193" s="6" t="s">
        <v>34</v>
      </c>
    </row>
    <row r="7194">
      <c r="A7194" s="7">
        <f t="shared" si="1"/>
        <v>5996</v>
      </c>
      <c r="B7194" s="5" t="s">
        <v>6207</v>
      </c>
      <c r="C7194" s="6" t="s">
        <v>1376</v>
      </c>
    </row>
    <row r="7195">
      <c r="A7195" s="7">
        <f t="shared" si="1"/>
        <v>5997</v>
      </c>
      <c r="B7195" s="5" t="s">
        <v>6208</v>
      </c>
      <c r="C7195" s="6" t="s">
        <v>1466</v>
      </c>
    </row>
    <row r="7196">
      <c r="A7196" s="7">
        <f t="shared" si="1"/>
        <v>5998</v>
      </c>
      <c r="B7196" s="5" t="s">
        <v>6209</v>
      </c>
      <c r="C7196" s="6" t="s">
        <v>1040</v>
      </c>
    </row>
    <row r="7197">
      <c r="A7197" s="7">
        <f t="shared" si="1"/>
        <v>5999</v>
      </c>
      <c r="B7197" s="5" t="s">
        <v>6210</v>
      </c>
      <c r="C7197" s="6" t="s">
        <v>1466</v>
      </c>
    </row>
    <row r="7198">
      <c r="A7198" s="7">
        <f t="shared" si="1"/>
        <v>6000</v>
      </c>
      <c r="B7198" s="8" t="s">
        <v>6211</v>
      </c>
      <c r="C7198" s="9" t="s">
        <v>372</v>
      </c>
    </row>
    <row r="7199">
      <c r="A7199" s="7">
        <f t="shared" si="1"/>
        <v>6001</v>
      </c>
      <c r="B7199" s="5" t="s">
        <v>6212</v>
      </c>
      <c r="C7199" s="6" t="s">
        <v>1466</v>
      </c>
    </row>
    <row r="7200">
      <c r="A7200" s="7">
        <f t="shared" si="1"/>
        <v>6002</v>
      </c>
      <c r="B7200" s="5" t="s">
        <v>6213</v>
      </c>
      <c r="C7200" s="6" t="s">
        <v>34</v>
      </c>
    </row>
    <row r="7201">
      <c r="A7201" s="7">
        <f t="shared" si="1"/>
        <v>6003</v>
      </c>
      <c r="B7201" s="15" t="s">
        <v>6214</v>
      </c>
      <c r="C7201" s="11" t="s">
        <v>423</v>
      </c>
    </row>
    <row r="7202">
      <c r="A7202" s="7">
        <f t="shared" si="1"/>
        <v>6004</v>
      </c>
      <c r="B7202" s="5" t="s">
        <v>6215</v>
      </c>
      <c r="C7202" s="6" t="s">
        <v>4</v>
      </c>
    </row>
    <row r="7203">
      <c r="A7203" s="7">
        <f t="shared" si="1"/>
        <v>6005</v>
      </c>
      <c r="B7203" s="5" t="s">
        <v>6216</v>
      </c>
      <c r="C7203" s="6" t="s">
        <v>1450</v>
      </c>
    </row>
    <row r="7204">
      <c r="A7204" s="7">
        <f t="shared" si="1"/>
        <v>6006</v>
      </c>
      <c r="B7204" s="5" t="s">
        <v>6217</v>
      </c>
      <c r="C7204" s="6" t="s">
        <v>1450</v>
      </c>
    </row>
    <row r="7205">
      <c r="A7205" s="7">
        <f t="shared" si="1"/>
        <v>6007</v>
      </c>
      <c r="B7205" s="5" t="s">
        <v>6218</v>
      </c>
      <c r="C7205" s="6" t="s">
        <v>1450</v>
      </c>
    </row>
    <row r="7206">
      <c r="A7206" s="7">
        <f t="shared" si="1"/>
        <v>6008</v>
      </c>
      <c r="B7206" s="5" t="s">
        <v>6219</v>
      </c>
      <c r="C7206" s="6" t="s">
        <v>1450</v>
      </c>
    </row>
    <row r="7207">
      <c r="A7207" s="7">
        <f t="shared" si="1"/>
        <v>6009</v>
      </c>
      <c r="B7207" s="5" t="s">
        <v>6220</v>
      </c>
      <c r="C7207" s="6" t="s">
        <v>1450</v>
      </c>
    </row>
    <row r="7208">
      <c r="A7208" s="7">
        <f t="shared" si="1"/>
        <v>6010</v>
      </c>
      <c r="B7208" s="5" t="s">
        <v>6221</v>
      </c>
      <c r="C7208" s="6" t="s">
        <v>1450</v>
      </c>
    </row>
    <row r="7209">
      <c r="A7209" s="7">
        <f t="shared" si="1"/>
        <v>6011</v>
      </c>
      <c r="B7209" s="5" t="s">
        <v>6222</v>
      </c>
      <c r="C7209" s="6" t="s">
        <v>1450</v>
      </c>
    </row>
    <row r="7210">
      <c r="A7210" s="7">
        <f t="shared" si="1"/>
        <v>6012</v>
      </c>
      <c r="B7210" s="5" t="s">
        <v>6223</v>
      </c>
      <c r="C7210" s="6" t="s">
        <v>1450</v>
      </c>
    </row>
    <row r="7211">
      <c r="A7211" s="7">
        <f t="shared" si="1"/>
        <v>6013</v>
      </c>
      <c r="B7211" s="5" t="s">
        <v>6224</v>
      </c>
      <c r="C7211" s="6" t="s">
        <v>1450</v>
      </c>
    </row>
    <row r="7212">
      <c r="A7212" s="7">
        <f t="shared" si="1"/>
        <v>6014</v>
      </c>
      <c r="B7212" s="5" t="s">
        <v>6225</v>
      </c>
      <c r="C7212" s="6" t="s">
        <v>34</v>
      </c>
    </row>
    <row r="7213">
      <c r="A7213" s="7">
        <f t="shared" si="1"/>
        <v>6015</v>
      </c>
      <c r="B7213" s="5" t="s">
        <v>6226</v>
      </c>
      <c r="C7213" s="6" t="s">
        <v>34</v>
      </c>
    </row>
    <row r="7214">
      <c r="A7214" s="7">
        <f t="shared" si="1"/>
        <v>6016</v>
      </c>
      <c r="B7214" s="5" t="s">
        <v>6227</v>
      </c>
      <c r="C7214" s="6" t="s">
        <v>34</v>
      </c>
    </row>
    <row r="7215">
      <c r="A7215" s="7">
        <f t="shared" si="1"/>
        <v>6017</v>
      </c>
      <c r="B7215" s="5" t="s">
        <v>6228</v>
      </c>
      <c r="C7215" s="6" t="s">
        <v>34</v>
      </c>
    </row>
    <row r="7216">
      <c r="A7216" s="7">
        <f t="shared" si="1"/>
        <v>6018</v>
      </c>
      <c r="B7216" s="5" t="s">
        <v>6229</v>
      </c>
      <c r="C7216" s="6" t="s">
        <v>34</v>
      </c>
    </row>
    <row r="7217">
      <c r="A7217" s="7">
        <f t="shared" si="1"/>
        <v>6019</v>
      </c>
      <c r="B7217" s="5" t="s">
        <v>6230</v>
      </c>
      <c r="C7217" s="6" t="s">
        <v>34</v>
      </c>
    </row>
    <row r="7218">
      <c r="A7218" s="7">
        <f t="shared" si="1"/>
        <v>6020</v>
      </c>
      <c r="B7218" s="5" t="s">
        <v>6231</v>
      </c>
      <c r="C7218" s="6" t="s">
        <v>34</v>
      </c>
    </row>
    <row r="7219">
      <c r="A7219" s="7">
        <f t="shared" si="1"/>
        <v>6021</v>
      </c>
      <c r="B7219" s="5" t="s">
        <v>6232</v>
      </c>
      <c r="C7219" s="6" t="s">
        <v>34</v>
      </c>
    </row>
    <row r="7220">
      <c r="A7220" s="7">
        <f t="shared" si="1"/>
        <v>6022</v>
      </c>
      <c r="B7220" s="5" t="s">
        <v>6233</v>
      </c>
      <c r="C7220" s="6" t="s">
        <v>34</v>
      </c>
    </row>
    <row r="7221">
      <c r="A7221" s="7">
        <f t="shared" si="1"/>
        <v>6023</v>
      </c>
      <c r="B7221" s="5" t="s">
        <v>6234</v>
      </c>
      <c r="C7221" s="6" t="s">
        <v>34</v>
      </c>
    </row>
    <row r="7222">
      <c r="A7222" s="7">
        <f t="shared" si="1"/>
        <v>6024</v>
      </c>
      <c r="B7222" s="5" t="s">
        <v>6235</v>
      </c>
      <c r="C7222" s="6" t="s">
        <v>34</v>
      </c>
    </row>
    <row r="7223">
      <c r="A7223" s="7">
        <f t="shared" si="1"/>
        <v>6025</v>
      </c>
      <c r="B7223" s="5" t="s">
        <v>6236</v>
      </c>
      <c r="C7223" s="6" t="s">
        <v>34</v>
      </c>
    </row>
    <row r="7224">
      <c r="A7224" s="7">
        <f t="shared" si="1"/>
        <v>6026</v>
      </c>
      <c r="B7224" s="5" t="s">
        <v>6237</v>
      </c>
      <c r="C7224" s="6" t="s">
        <v>69</v>
      </c>
    </row>
    <row r="7225">
      <c r="A7225" s="7">
        <f t="shared" si="1"/>
        <v>6027</v>
      </c>
      <c r="B7225" s="5" t="s">
        <v>6238</v>
      </c>
      <c r="C7225" s="6" t="s">
        <v>34</v>
      </c>
    </row>
    <row r="7226">
      <c r="A7226" s="7">
        <f t="shared" si="1"/>
        <v>6028</v>
      </c>
      <c r="B7226" s="8" t="s">
        <v>6239</v>
      </c>
      <c r="C7226" s="9" t="s">
        <v>416</v>
      </c>
    </row>
    <row r="7227">
      <c r="A7227" s="7">
        <f t="shared" si="1"/>
        <v>6029</v>
      </c>
      <c r="B7227" s="5" t="s">
        <v>6240</v>
      </c>
      <c r="C7227" s="6" t="s">
        <v>1466</v>
      </c>
    </row>
    <row r="7228">
      <c r="A7228" s="7">
        <f t="shared" si="1"/>
        <v>6030</v>
      </c>
      <c r="B7228" s="5" t="s">
        <v>6241</v>
      </c>
      <c r="C7228" s="6" t="s">
        <v>1466</v>
      </c>
    </row>
    <row r="7229">
      <c r="A7229" s="7">
        <f t="shared" si="1"/>
        <v>6031</v>
      </c>
      <c r="B7229" s="5" t="s">
        <v>6242</v>
      </c>
      <c r="C7229" s="6" t="s">
        <v>34</v>
      </c>
    </row>
    <row r="7230">
      <c r="A7230" s="7">
        <f t="shared" si="1"/>
        <v>6032</v>
      </c>
      <c r="B7230" s="5" t="s">
        <v>6243</v>
      </c>
      <c r="C7230" s="6" t="s">
        <v>34</v>
      </c>
    </row>
    <row r="7231">
      <c r="A7231" s="7">
        <f t="shared" si="1"/>
        <v>6033</v>
      </c>
      <c r="B7231" s="5" t="s">
        <v>6244</v>
      </c>
      <c r="C7231" s="6" t="s">
        <v>4</v>
      </c>
    </row>
    <row r="7232">
      <c r="A7232" s="7">
        <f t="shared" si="1"/>
        <v>6034</v>
      </c>
      <c r="B7232" s="5" t="s">
        <v>6245</v>
      </c>
      <c r="C7232" s="6" t="s">
        <v>1466</v>
      </c>
    </row>
    <row r="7233">
      <c r="A7233" s="7">
        <f t="shared" si="1"/>
        <v>6035</v>
      </c>
      <c r="B7233" s="5" t="s">
        <v>6246</v>
      </c>
      <c r="C7233" s="6" t="s">
        <v>1466</v>
      </c>
    </row>
    <row r="7234">
      <c r="A7234" s="7">
        <f t="shared" si="1"/>
        <v>6036</v>
      </c>
      <c r="B7234" s="16" t="s">
        <v>6247</v>
      </c>
      <c r="C7234" s="6" t="s">
        <v>1235</v>
      </c>
    </row>
    <row r="7235">
      <c r="A7235" s="7">
        <f t="shared" si="1"/>
        <v>6037</v>
      </c>
      <c r="B7235" s="5" t="s">
        <v>6248</v>
      </c>
      <c r="C7235" s="6" t="s">
        <v>1466</v>
      </c>
    </row>
    <row r="7236">
      <c r="A7236" s="7">
        <f t="shared" si="1"/>
        <v>6038</v>
      </c>
      <c r="B7236" s="5" t="s">
        <v>6249</v>
      </c>
      <c r="C7236" s="6" t="s">
        <v>1450</v>
      </c>
    </row>
    <row r="7237">
      <c r="A7237" s="7">
        <f t="shared" si="1"/>
        <v>6039</v>
      </c>
      <c r="B7237" s="5" t="s">
        <v>6250</v>
      </c>
      <c r="C7237" s="6" t="s">
        <v>34</v>
      </c>
    </row>
    <row r="7238">
      <c r="A7238" s="7">
        <f t="shared" si="1"/>
        <v>6040</v>
      </c>
      <c r="B7238" s="5" t="s">
        <v>6251</v>
      </c>
      <c r="C7238" s="6" t="s">
        <v>69</v>
      </c>
    </row>
    <row r="7239">
      <c r="A7239" s="7">
        <f t="shared" si="1"/>
        <v>6041</v>
      </c>
      <c r="B7239" s="5" t="s">
        <v>6252</v>
      </c>
      <c r="C7239" s="6" t="s">
        <v>1376</v>
      </c>
    </row>
    <row r="7240">
      <c r="A7240" s="7">
        <f t="shared" si="1"/>
        <v>6042</v>
      </c>
      <c r="B7240" s="5" t="s">
        <v>6253</v>
      </c>
      <c r="C7240" s="6" t="s">
        <v>34</v>
      </c>
    </row>
    <row r="7241">
      <c r="A7241" s="7">
        <f t="shared" si="1"/>
        <v>6043</v>
      </c>
      <c r="B7241" s="5" t="s">
        <v>6254</v>
      </c>
      <c r="C7241" s="6" t="s">
        <v>34</v>
      </c>
    </row>
    <row r="7242">
      <c r="A7242" s="7">
        <f t="shared" si="1"/>
        <v>6044</v>
      </c>
      <c r="B7242" s="5" t="s">
        <v>6255</v>
      </c>
      <c r="C7242" s="6" t="s">
        <v>34</v>
      </c>
    </row>
    <row r="7243">
      <c r="A7243" s="7">
        <f t="shared" si="1"/>
        <v>6045</v>
      </c>
      <c r="B7243" s="5" t="s">
        <v>6256</v>
      </c>
      <c r="C7243" s="6" t="s">
        <v>393</v>
      </c>
    </row>
    <row r="7244">
      <c r="A7244" s="7">
        <f t="shared" si="1"/>
        <v>6046</v>
      </c>
      <c r="B7244" s="5" t="s">
        <v>6257</v>
      </c>
      <c r="C7244" s="6" t="s">
        <v>34</v>
      </c>
    </row>
    <row r="7245">
      <c r="A7245" s="7">
        <f t="shared" si="1"/>
        <v>6047</v>
      </c>
      <c r="B7245" s="5" t="s">
        <v>6258</v>
      </c>
      <c r="C7245" s="6" t="s">
        <v>1376</v>
      </c>
    </row>
    <row r="7246">
      <c r="A7246" s="7">
        <f t="shared" si="1"/>
        <v>6048</v>
      </c>
      <c r="B7246" s="8" t="s">
        <v>6259</v>
      </c>
      <c r="C7246" s="9" t="s">
        <v>83</v>
      </c>
    </row>
    <row r="7247">
      <c r="A7247" s="7">
        <f t="shared" si="1"/>
        <v>6049</v>
      </c>
      <c r="B7247" s="5" t="s">
        <v>6260</v>
      </c>
      <c r="C7247" s="6" t="s">
        <v>34</v>
      </c>
    </row>
    <row r="7248">
      <c r="A7248" s="7">
        <f t="shared" si="1"/>
        <v>6050</v>
      </c>
      <c r="B7248" s="5" t="s">
        <v>6261</v>
      </c>
      <c r="C7248" s="6" t="s">
        <v>34</v>
      </c>
    </row>
    <row r="7249">
      <c r="A7249" s="7">
        <f t="shared" si="1"/>
        <v>6051</v>
      </c>
      <c r="B7249" s="5" t="s">
        <v>6262</v>
      </c>
      <c r="C7249" s="6" t="s">
        <v>1450</v>
      </c>
    </row>
    <row r="7250">
      <c r="A7250" s="7">
        <f t="shared" si="1"/>
        <v>6052</v>
      </c>
      <c r="B7250" s="5" t="s">
        <v>6263</v>
      </c>
      <c r="C7250" s="6" t="s">
        <v>1450</v>
      </c>
    </row>
    <row r="7251">
      <c r="A7251" s="7">
        <f t="shared" si="1"/>
        <v>6053</v>
      </c>
      <c r="B7251" s="5" t="s">
        <v>6264</v>
      </c>
      <c r="C7251" s="6" t="s">
        <v>1376</v>
      </c>
    </row>
    <row r="7252">
      <c r="A7252" s="7">
        <f t="shared" si="1"/>
        <v>6054</v>
      </c>
      <c r="B7252" s="5" t="s">
        <v>6265</v>
      </c>
      <c r="C7252" s="6" t="s">
        <v>1450</v>
      </c>
    </row>
    <row r="7253">
      <c r="A7253" s="7">
        <f t="shared" si="1"/>
        <v>6055</v>
      </c>
      <c r="B7253" s="5" t="s">
        <v>6266</v>
      </c>
      <c r="C7253" s="6" t="s">
        <v>1450</v>
      </c>
    </row>
    <row r="7254">
      <c r="A7254" s="7">
        <f t="shared" si="1"/>
        <v>6056</v>
      </c>
      <c r="B7254" s="5" t="s">
        <v>6267</v>
      </c>
      <c r="C7254" s="6" t="s">
        <v>1450</v>
      </c>
    </row>
    <row r="7255">
      <c r="A7255" s="7">
        <f t="shared" si="1"/>
        <v>6057</v>
      </c>
      <c r="B7255" s="5" t="s">
        <v>6268</v>
      </c>
      <c r="C7255" s="6" t="s">
        <v>1450</v>
      </c>
    </row>
    <row r="7256">
      <c r="A7256" s="7">
        <f t="shared" si="1"/>
        <v>6058</v>
      </c>
      <c r="B7256" s="5" t="s">
        <v>6269</v>
      </c>
      <c r="C7256" s="6" t="s">
        <v>1450</v>
      </c>
    </row>
    <row r="7257">
      <c r="A7257" s="7">
        <f t="shared" si="1"/>
        <v>6059</v>
      </c>
      <c r="B7257" s="5" t="s">
        <v>6270</v>
      </c>
      <c r="C7257" s="6" t="s">
        <v>1466</v>
      </c>
    </row>
    <row r="7258">
      <c r="A7258" s="7">
        <f t="shared" si="1"/>
        <v>6060</v>
      </c>
      <c r="B7258" s="5" t="s">
        <v>6271</v>
      </c>
      <c r="C7258" s="6" t="s">
        <v>34</v>
      </c>
    </row>
    <row r="7259">
      <c r="A7259" s="7">
        <f t="shared" si="1"/>
        <v>6061</v>
      </c>
      <c r="B7259" s="5" t="s">
        <v>6272</v>
      </c>
      <c r="C7259" s="6" t="s">
        <v>1376</v>
      </c>
    </row>
    <row r="7260">
      <c r="A7260" s="7">
        <f t="shared" si="1"/>
        <v>6062</v>
      </c>
      <c r="B7260" s="5" t="s">
        <v>6273</v>
      </c>
      <c r="C7260" s="6" t="s">
        <v>34</v>
      </c>
    </row>
    <row r="7261">
      <c r="A7261" s="7">
        <f t="shared" si="1"/>
        <v>6063</v>
      </c>
      <c r="B7261" s="5" t="s">
        <v>6274</v>
      </c>
      <c r="C7261" s="6" t="s">
        <v>1207</v>
      </c>
    </row>
    <row r="7262">
      <c r="A7262" s="7">
        <f t="shared" si="1"/>
        <v>6064</v>
      </c>
      <c r="B7262" s="5" t="s">
        <v>6275</v>
      </c>
      <c r="C7262" s="6" t="s">
        <v>1466</v>
      </c>
    </row>
    <row r="7263">
      <c r="A7263" s="7">
        <f t="shared" si="1"/>
        <v>6065</v>
      </c>
      <c r="B7263" s="5" t="s">
        <v>6276</v>
      </c>
      <c r="C7263" s="6" t="s">
        <v>1450</v>
      </c>
    </row>
    <row r="7264">
      <c r="A7264" s="7">
        <f t="shared" si="1"/>
        <v>6066</v>
      </c>
      <c r="B7264" s="5" t="s">
        <v>6277</v>
      </c>
      <c r="C7264" s="6" t="s">
        <v>1466</v>
      </c>
    </row>
    <row r="7265">
      <c r="A7265" s="7">
        <f t="shared" si="1"/>
        <v>6067</v>
      </c>
      <c r="B7265" s="5" t="s">
        <v>6278</v>
      </c>
      <c r="C7265" s="6" t="s">
        <v>1466</v>
      </c>
    </row>
    <row r="7266">
      <c r="A7266" s="7">
        <f t="shared" si="1"/>
        <v>6068</v>
      </c>
      <c r="B7266" s="5" t="s">
        <v>6279</v>
      </c>
      <c r="C7266" s="6" t="s">
        <v>34</v>
      </c>
    </row>
    <row r="7267">
      <c r="A7267" s="7">
        <f t="shared" si="1"/>
        <v>6069</v>
      </c>
      <c r="B7267" s="5" t="s">
        <v>6280</v>
      </c>
      <c r="C7267" s="6" t="s">
        <v>1376</v>
      </c>
    </row>
    <row r="7268">
      <c r="A7268" s="7">
        <f t="shared" si="1"/>
        <v>6070</v>
      </c>
      <c r="B7268" s="5" t="s">
        <v>6281</v>
      </c>
      <c r="C7268" s="6" t="s">
        <v>34</v>
      </c>
    </row>
    <row r="7269">
      <c r="A7269" s="7">
        <f t="shared" si="1"/>
        <v>6071</v>
      </c>
      <c r="B7269" s="5" t="s">
        <v>6282</v>
      </c>
      <c r="C7269" s="6" t="s">
        <v>1450</v>
      </c>
    </row>
    <row r="7270">
      <c r="A7270" s="7">
        <f t="shared" si="1"/>
        <v>6072</v>
      </c>
      <c r="B7270" s="5" t="s">
        <v>6283</v>
      </c>
      <c r="C7270" s="6" t="s">
        <v>69</v>
      </c>
    </row>
    <row r="7271">
      <c r="A7271" s="7">
        <f t="shared" si="1"/>
        <v>6073</v>
      </c>
      <c r="B7271" s="5" t="s">
        <v>6284</v>
      </c>
      <c r="C7271" s="6" t="s">
        <v>34</v>
      </c>
    </row>
    <row r="7272">
      <c r="A7272" s="7">
        <f t="shared" si="1"/>
        <v>6074</v>
      </c>
      <c r="B7272" s="5" t="s">
        <v>6285</v>
      </c>
      <c r="C7272" s="6" t="s">
        <v>34</v>
      </c>
    </row>
    <row r="7273">
      <c r="A7273" s="7">
        <f t="shared" si="1"/>
        <v>6075</v>
      </c>
      <c r="B7273" s="5" t="s">
        <v>6286</v>
      </c>
      <c r="C7273" s="6" t="s">
        <v>1376</v>
      </c>
    </row>
    <row r="7274">
      <c r="A7274" s="7">
        <f t="shared" si="1"/>
        <v>6076</v>
      </c>
      <c r="B7274" s="5" t="s">
        <v>6287</v>
      </c>
      <c r="C7274" s="6" t="s">
        <v>1466</v>
      </c>
    </row>
    <row r="7275">
      <c r="A7275" s="7">
        <f t="shared" si="1"/>
        <v>6077</v>
      </c>
      <c r="B7275" s="5" t="s">
        <v>6288</v>
      </c>
      <c r="C7275" s="6" t="s">
        <v>681</v>
      </c>
    </row>
    <row r="7276">
      <c r="A7276" s="7">
        <f t="shared" si="1"/>
        <v>6078</v>
      </c>
      <c r="B7276" s="5" t="s">
        <v>6289</v>
      </c>
      <c r="C7276" s="6" t="s">
        <v>1466</v>
      </c>
    </row>
    <row r="7277">
      <c r="A7277" s="7">
        <f t="shared" si="1"/>
        <v>6079</v>
      </c>
      <c r="B7277" s="5" t="s">
        <v>6290</v>
      </c>
      <c r="C7277" s="6" t="s">
        <v>34</v>
      </c>
    </row>
    <row r="7278">
      <c r="A7278" s="7">
        <f t="shared" si="1"/>
        <v>6080</v>
      </c>
      <c r="B7278" s="5" t="s">
        <v>6291</v>
      </c>
      <c r="C7278" s="6" t="s">
        <v>1450</v>
      </c>
    </row>
    <row r="7279">
      <c r="A7279" s="7">
        <f t="shared" si="1"/>
        <v>6081</v>
      </c>
      <c r="B7279" s="5" t="s">
        <v>6292</v>
      </c>
      <c r="C7279" s="6" t="s">
        <v>1376</v>
      </c>
    </row>
    <row r="7280">
      <c r="A7280" s="7">
        <f t="shared" si="1"/>
        <v>6082</v>
      </c>
      <c r="B7280" s="5" t="s">
        <v>6293</v>
      </c>
      <c r="C7280" s="6" t="s">
        <v>1342</v>
      </c>
    </row>
    <row r="7281">
      <c r="A7281" s="7">
        <f t="shared" si="1"/>
        <v>6083</v>
      </c>
      <c r="B7281" s="5" t="s">
        <v>6294</v>
      </c>
      <c r="C7281" s="6" t="s">
        <v>1376</v>
      </c>
    </row>
    <row r="7282">
      <c r="A7282" s="7">
        <f t="shared" si="1"/>
        <v>6084</v>
      </c>
      <c r="B7282" s="5" t="s">
        <v>6295</v>
      </c>
      <c r="C7282" s="6" t="s">
        <v>1376</v>
      </c>
    </row>
    <row r="7283">
      <c r="A7283" s="7">
        <f t="shared" si="1"/>
        <v>6085</v>
      </c>
      <c r="B7283" s="5" t="s">
        <v>6296</v>
      </c>
      <c r="C7283" s="6" t="s">
        <v>6</v>
      </c>
    </row>
    <row r="7284">
      <c r="A7284" s="7">
        <f t="shared" si="1"/>
        <v>6086</v>
      </c>
      <c r="B7284" s="5" t="s">
        <v>6297</v>
      </c>
      <c r="C7284" s="6" t="s">
        <v>4</v>
      </c>
    </row>
    <row r="7285">
      <c r="A7285" s="7">
        <f t="shared" si="1"/>
        <v>6087</v>
      </c>
      <c r="B7285" s="5" t="s">
        <v>6298</v>
      </c>
      <c r="C7285" s="6" t="s">
        <v>34</v>
      </c>
    </row>
    <row r="7286">
      <c r="A7286" s="7">
        <f t="shared" si="1"/>
        <v>6088</v>
      </c>
      <c r="B7286" s="5" t="s">
        <v>6299</v>
      </c>
      <c r="C7286" s="6" t="s">
        <v>656</v>
      </c>
    </row>
    <row r="7287">
      <c r="A7287" s="7">
        <f t="shared" si="1"/>
        <v>6089</v>
      </c>
      <c r="B7287" s="5" t="s">
        <v>6300</v>
      </c>
      <c r="C7287" s="6" t="s">
        <v>109</v>
      </c>
    </row>
    <row r="7288">
      <c r="A7288" s="7">
        <f t="shared" si="1"/>
        <v>6090</v>
      </c>
      <c r="B7288" s="5" t="s">
        <v>6301</v>
      </c>
      <c r="C7288" s="6" t="s">
        <v>34</v>
      </c>
    </row>
    <row r="7289">
      <c r="A7289" s="7">
        <f t="shared" si="1"/>
        <v>6091</v>
      </c>
      <c r="B7289" s="5" t="s">
        <v>6302</v>
      </c>
      <c r="C7289" s="6" t="s">
        <v>1466</v>
      </c>
    </row>
    <row r="7290">
      <c r="A7290" s="7">
        <f t="shared" si="1"/>
        <v>6092</v>
      </c>
      <c r="B7290" s="5" t="s">
        <v>6303</v>
      </c>
      <c r="C7290" s="6" t="s">
        <v>1450</v>
      </c>
    </row>
    <row r="7291">
      <c r="A7291" s="7">
        <f t="shared" si="1"/>
        <v>6093</v>
      </c>
      <c r="B7291" s="5" t="s">
        <v>6304</v>
      </c>
      <c r="C7291" s="6" t="s">
        <v>1450</v>
      </c>
    </row>
    <row r="7292">
      <c r="A7292" s="7">
        <f t="shared" si="1"/>
        <v>6094</v>
      </c>
      <c r="B7292" s="5" t="s">
        <v>6305</v>
      </c>
      <c r="C7292" s="6" t="s">
        <v>1856</v>
      </c>
    </row>
    <row r="7293">
      <c r="A7293" s="7">
        <f t="shared" si="1"/>
        <v>6095</v>
      </c>
      <c r="B7293" s="5" t="s">
        <v>6306</v>
      </c>
      <c r="C7293" s="6" t="s">
        <v>34</v>
      </c>
    </row>
    <row r="7294">
      <c r="A7294" s="7">
        <f t="shared" si="1"/>
        <v>6096</v>
      </c>
      <c r="B7294" s="5" t="s">
        <v>6307</v>
      </c>
      <c r="C7294" s="6" t="s">
        <v>1376</v>
      </c>
    </row>
    <row r="7295">
      <c r="A7295" s="7">
        <f t="shared" si="1"/>
        <v>6097</v>
      </c>
      <c r="B7295" s="5" t="s">
        <v>6308</v>
      </c>
      <c r="C7295" s="6" t="s">
        <v>612</v>
      </c>
    </row>
    <row r="7296">
      <c r="A7296" s="7">
        <f t="shared" si="1"/>
        <v>6098</v>
      </c>
      <c r="B7296" s="5" t="s">
        <v>6309</v>
      </c>
      <c r="C7296" s="6" t="s">
        <v>34</v>
      </c>
    </row>
    <row r="7297">
      <c r="A7297" s="7">
        <f t="shared" si="1"/>
        <v>6099</v>
      </c>
      <c r="B7297" s="5" t="s">
        <v>6310</v>
      </c>
      <c r="C7297" s="6" t="s">
        <v>34</v>
      </c>
    </row>
    <row r="7298">
      <c r="A7298" s="7">
        <f t="shared" si="1"/>
        <v>6100</v>
      </c>
      <c r="B7298" s="5" t="s">
        <v>6311</v>
      </c>
      <c r="C7298" s="6" t="s">
        <v>656</v>
      </c>
    </row>
    <row r="7299">
      <c r="A7299" s="7">
        <f t="shared" si="1"/>
        <v>6101</v>
      </c>
      <c r="B7299" s="5" t="s">
        <v>6312</v>
      </c>
      <c r="C7299" s="6" t="s">
        <v>34</v>
      </c>
    </row>
    <row r="7300">
      <c r="A7300" s="7">
        <f t="shared" si="1"/>
        <v>6102</v>
      </c>
      <c r="B7300" s="5" t="s">
        <v>6313</v>
      </c>
      <c r="C7300" s="6" t="s">
        <v>34</v>
      </c>
    </row>
    <row r="7301">
      <c r="A7301" s="7">
        <f t="shared" si="1"/>
        <v>6103</v>
      </c>
      <c r="B7301" s="5" t="s">
        <v>6314</v>
      </c>
      <c r="C7301" s="6" t="s">
        <v>34</v>
      </c>
    </row>
    <row r="7302">
      <c r="A7302" s="7">
        <f t="shared" si="1"/>
        <v>6104</v>
      </c>
      <c r="B7302" s="5" t="s">
        <v>6315</v>
      </c>
      <c r="C7302" s="6" t="s">
        <v>1466</v>
      </c>
    </row>
    <row r="7303">
      <c r="A7303" s="7">
        <f t="shared" si="1"/>
        <v>6105</v>
      </c>
      <c r="B7303" s="5" t="s">
        <v>6316</v>
      </c>
      <c r="C7303" s="6" t="s">
        <v>362</v>
      </c>
    </row>
    <row r="7304">
      <c r="A7304" s="7">
        <f t="shared" si="1"/>
        <v>6106</v>
      </c>
      <c r="B7304" s="5" t="s">
        <v>6317</v>
      </c>
      <c r="C7304" s="6" t="s">
        <v>1376</v>
      </c>
    </row>
    <row r="7305">
      <c r="A7305" s="7">
        <f t="shared" si="1"/>
        <v>6107</v>
      </c>
      <c r="B7305" s="5" t="s">
        <v>6318</v>
      </c>
      <c r="C7305" s="6" t="s">
        <v>1466</v>
      </c>
    </row>
    <row r="7306">
      <c r="A7306" s="7">
        <f t="shared" si="1"/>
        <v>6108</v>
      </c>
      <c r="B7306" s="5" t="s">
        <v>6319</v>
      </c>
      <c r="C7306" s="6" t="s">
        <v>1376</v>
      </c>
    </row>
    <row r="7307">
      <c r="A7307" s="7">
        <f t="shared" si="1"/>
        <v>6109</v>
      </c>
      <c r="B7307" s="5" t="s">
        <v>6320</v>
      </c>
      <c r="C7307" s="6" t="s">
        <v>1466</v>
      </c>
    </row>
    <row r="7308">
      <c r="A7308" s="7">
        <f t="shared" si="1"/>
        <v>6110</v>
      </c>
      <c r="B7308" s="5" t="s">
        <v>6321</v>
      </c>
      <c r="C7308" s="6" t="s">
        <v>34</v>
      </c>
    </row>
    <row r="7309">
      <c r="A7309" s="7">
        <f t="shared" si="1"/>
        <v>6111</v>
      </c>
      <c r="B7309" s="5" t="s">
        <v>6322</v>
      </c>
      <c r="C7309" s="6" t="s">
        <v>1856</v>
      </c>
    </row>
    <row r="7310">
      <c r="A7310" s="7">
        <f t="shared" si="1"/>
        <v>6112</v>
      </c>
      <c r="B7310" s="5" t="s">
        <v>6323</v>
      </c>
      <c r="C7310" s="6" t="s">
        <v>1466</v>
      </c>
    </row>
    <row r="7311">
      <c r="A7311" s="7">
        <f t="shared" si="1"/>
        <v>6113</v>
      </c>
      <c r="B7311" s="5" t="s">
        <v>6324</v>
      </c>
      <c r="C7311" s="6" t="s">
        <v>1450</v>
      </c>
    </row>
    <row r="7312">
      <c r="A7312" s="7">
        <f t="shared" si="1"/>
        <v>6114</v>
      </c>
      <c r="B7312" s="5" t="s">
        <v>6325</v>
      </c>
      <c r="C7312" s="6" t="s">
        <v>1450</v>
      </c>
    </row>
    <row r="7313">
      <c r="A7313" s="7">
        <f t="shared" si="1"/>
        <v>6115</v>
      </c>
      <c r="B7313" s="5" t="s">
        <v>6326</v>
      </c>
      <c r="C7313" s="6" t="s">
        <v>1466</v>
      </c>
    </row>
    <row r="7314">
      <c r="A7314" s="7">
        <f t="shared" si="1"/>
        <v>6116</v>
      </c>
      <c r="B7314" s="5" t="s">
        <v>6327</v>
      </c>
      <c r="C7314" s="6" t="s">
        <v>1466</v>
      </c>
    </row>
    <row r="7315">
      <c r="A7315" s="7">
        <f t="shared" si="1"/>
        <v>6117</v>
      </c>
      <c r="B7315" s="8" t="s">
        <v>6328</v>
      </c>
      <c r="C7315" s="6" t="s">
        <v>405</v>
      </c>
    </row>
    <row r="7316">
      <c r="A7316" s="7">
        <f t="shared" si="1"/>
        <v>6118</v>
      </c>
      <c r="B7316" s="5" t="s">
        <v>6329</v>
      </c>
      <c r="C7316" s="6" t="s">
        <v>326</v>
      </c>
    </row>
    <row r="7317">
      <c r="A7317" s="7">
        <f t="shared" si="1"/>
        <v>6119</v>
      </c>
      <c r="B7317" s="8" t="s">
        <v>6330</v>
      </c>
      <c r="C7317" s="6" t="s">
        <v>132</v>
      </c>
    </row>
    <row r="7318">
      <c r="A7318" s="7">
        <f t="shared" si="1"/>
        <v>6120</v>
      </c>
      <c r="B7318" s="8" t="s">
        <v>6331</v>
      </c>
      <c r="C7318" s="9" t="s">
        <v>555</v>
      </c>
    </row>
    <row r="7319">
      <c r="A7319" s="7">
        <f t="shared" si="1"/>
        <v>6121</v>
      </c>
      <c r="B7319" s="8" t="s">
        <v>6332</v>
      </c>
      <c r="C7319" s="9" t="s">
        <v>1169</v>
      </c>
    </row>
    <row r="7320">
      <c r="A7320" s="7">
        <f t="shared" si="1"/>
        <v>6122</v>
      </c>
      <c r="B7320" s="5" t="s">
        <v>6333</v>
      </c>
      <c r="C7320" s="6" t="s">
        <v>393</v>
      </c>
    </row>
    <row r="7321">
      <c r="A7321" s="7">
        <f t="shared" si="1"/>
        <v>6123</v>
      </c>
      <c r="B7321" s="8" t="s">
        <v>6334</v>
      </c>
      <c r="C7321" s="9" t="s">
        <v>1548</v>
      </c>
    </row>
    <row r="7322">
      <c r="A7322" s="7">
        <f t="shared" si="1"/>
        <v>6124</v>
      </c>
      <c r="B7322" s="8" t="s">
        <v>6335</v>
      </c>
      <c r="C7322" s="9" t="s">
        <v>722</v>
      </c>
    </row>
    <row r="7323">
      <c r="A7323" s="7">
        <f t="shared" si="1"/>
        <v>6125</v>
      </c>
      <c r="B7323" s="8" t="s">
        <v>6336</v>
      </c>
      <c r="C7323" s="9" t="s">
        <v>874</v>
      </c>
    </row>
    <row r="7324">
      <c r="A7324" s="7">
        <f t="shared" si="1"/>
        <v>6126</v>
      </c>
      <c r="B7324" s="8" t="s">
        <v>6337</v>
      </c>
      <c r="C7324" s="9" t="s">
        <v>874</v>
      </c>
    </row>
    <row r="7325">
      <c r="A7325" s="7">
        <f t="shared" si="1"/>
        <v>6127</v>
      </c>
      <c r="B7325" s="8" t="s">
        <v>6338</v>
      </c>
      <c r="C7325" s="9" t="s">
        <v>1548</v>
      </c>
    </row>
    <row r="7326">
      <c r="A7326" s="7">
        <f t="shared" si="1"/>
        <v>6128</v>
      </c>
      <c r="B7326" s="8" t="s">
        <v>6339</v>
      </c>
      <c r="C7326" s="9" t="s">
        <v>280</v>
      </c>
    </row>
    <row r="7327">
      <c r="A7327" s="7">
        <f t="shared" si="1"/>
        <v>6129</v>
      </c>
      <c r="B7327" s="5" t="s">
        <v>6340</v>
      </c>
      <c r="C7327" s="6" t="s">
        <v>437</v>
      </c>
    </row>
    <row r="7328">
      <c r="A7328" s="7">
        <f t="shared" si="1"/>
        <v>6130</v>
      </c>
      <c r="B7328" s="5" t="s">
        <v>6341</v>
      </c>
      <c r="C7328" s="6" t="s">
        <v>1007</v>
      </c>
    </row>
    <row r="7329">
      <c r="A7329" s="7">
        <f t="shared" si="1"/>
        <v>6131</v>
      </c>
      <c r="B7329" s="8" t="s">
        <v>6342</v>
      </c>
      <c r="C7329" s="9" t="s">
        <v>177</v>
      </c>
    </row>
    <row r="7330">
      <c r="A7330" s="7">
        <f t="shared" si="1"/>
        <v>6132</v>
      </c>
      <c r="B7330" s="5" t="s">
        <v>6343</v>
      </c>
      <c r="C7330" s="6" t="s">
        <v>1548</v>
      </c>
    </row>
    <row r="7331">
      <c r="A7331" s="7">
        <f t="shared" si="1"/>
        <v>6133</v>
      </c>
      <c r="B7331" s="5" t="s">
        <v>6344</v>
      </c>
      <c r="C7331" s="6" t="s">
        <v>681</v>
      </c>
    </row>
    <row r="7332">
      <c r="A7332" s="7">
        <f t="shared" si="1"/>
        <v>6134</v>
      </c>
      <c r="B7332" s="8" t="s">
        <v>6345</v>
      </c>
      <c r="C7332" s="9" t="s">
        <v>1548</v>
      </c>
    </row>
    <row r="7333">
      <c r="A7333" s="7">
        <f t="shared" si="1"/>
        <v>6135</v>
      </c>
      <c r="B7333" s="8" t="s">
        <v>6346</v>
      </c>
      <c r="C7333" s="9" t="s">
        <v>1548</v>
      </c>
    </row>
    <row r="7334">
      <c r="A7334" s="7">
        <f t="shared" si="1"/>
        <v>6136</v>
      </c>
      <c r="B7334" s="5" t="s">
        <v>6347</v>
      </c>
      <c r="C7334" s="6" t="s">
        <v>362</v>
      </c>
    </row>
    <row r="7335">
      <c r="A7335" s="7">
        <f t="shared" si="1"/>
        <v>6137</v>
      </c>
      <c r="B7335" s="8" t="s">
        <v>6348</v>
      </c>
      <c r="C7335" s="9" t="s">
        <v>1548</v>
      </c>
    </row>
    <row r="7336">
      <c r="A7336" s="7">
        <f t="shared" si="1"/>
        <v>6138</v>
      </c>
      <c r="B7336" s="8" t="s">
        <v>6349</v>
      </c>
      <c r="C7336" s="9" t="s">
        <v>502</v>
      </c>
    </row>
    <row r="7337">
      <c r="A7337" s="7">
        <f t="shared" si="1"/>
        <v>6139</v>
      </c>
      <c r="B7337" s="5" t="s">
        <v>6350</v>
      </c>
      <c r="C7337" s="6" t="s">
        <v>393</v>
      </c>
    </row>
    <row r="7338">
      <c r="A7338" s="7">
        <f t="shared" si="1"/>
        <v>6140</v>
      </c>
      <c r="B7338" s="8" t="s">
        <v>6351</v>
      </c>
      <c r="C7338" s="9" t="s">
        <v>502</v>
      </c>
    </row>
    <row r="7339">
      <c r="A7339" s="7">
        <f t="shared" si="1"/>
        <v>6141</v>
      </c>
      <c r="B7339" s="8" t="s">
        <v>6352</v>
      </c>
      <c r="C7339" s="9" t="s">
        <v>502</v>
      </c>
    </row>
    <row r="7340">
      <c r="A7340" s="7">
        <f t="shared" si="1"/>
        <v>6142</v>
      </c>
      <c r="B7340" s="5" t="s">
        <v>6353</v>
      </c>
      <c r="C7340" s="6" t="s">
        <v>1369</v>
      </c>
    </row>
    <row r="7341">
      <c r="A7341" s="7">
        <f t="shared" si="1"/>
        <v>6142</v>
      </c>
      <c r="B7341" s="5" t="s">
        <v>6353</v>
      </c>
      <c r="C7341" s="6" t="s">
        <v>1221</v>
      </c>
    </row>
    <row r="7342">
      <c r="A7342" s="7">
        <f t="shared" si="1"/>
        <v>6143</v>
      </c>
      <c r="B7342" s="5" t="s">
        <v>6354</v>
      </c>
      <c r="C7342" s="6" t="s">
        <v>346</v>
      </c>
    </row>
    <row r="7343">
      <c r="A7343" s="7">
        <f t="shared" si="1"/>
        <v>6144</v>
      </c>
      <c r="B7343" s="5" t="s">
        <v>6355</v>
      </c>
      <c r="C7343" s="6" t="s">
        <v>683</v>
      </c>
    </row>
    <row r="7344">
      <c r="A7344" s="7">
        <f t="shared" si="1"/>
        <v>6145</v>
      </c>
      <c r="B7344" s="5" t="s">
        <v>6356</v>
      </c>
      <c r="C7344" s="6" t="s">
        <v>346</v>
      </c>
    </row>
    <row r="7345">
      <c r="A7345" s="7">
        <f t="shared" si="1"/>
        <v>6146</v>
      </c>
      <c r="B7345" s="16" t="s">
        <v>6357</v>
      </c>
      <c r="C7345" s="6" t="s">
        <v>1235</v>
      </c>
    </row>
    <row r="7346">
      <c r="A7346" s="7">
        <f t="shared" si="1"/>
        <v>6147</v>
      </c>
      <c r="B7346" s="5" t="s">
        <v>6358</v>
      </c>
      <c r="C7346" s="6" t="s">
        <v>1040</v>
      </c>
    </row>
    <row r="7347">
      <c r="A7347" s="7">
        <f t="shared" si="1"/>
        <v>6148</v>
      </c>
      <c r="B7347" s="8" t="s">
        <v>6359</v>
      </c>
      <c r="C7347" s="9" t="s">
        <v>1548</v>
      </c>
    </row>
    <row r="7348">
      <c r="A7348" s="7">
        <f t="shared" si="1"/>
        <v>6149</v>
      </c>
      <c r="B7348" s="5" t="s">
        <v>6360</v>
      </c>
      <c r="C7348" s="6" t="s">
        <v>555</v>
      </c>
    </row>
    <row r="7349">
      <c r="A7349" s="7">
        <f t="shared" si="1"/>
        <v>6150</v>
      </c>
      <c r="B7349" s="8" t="s">
        <v>6361</v>
      </c>
      <c r="C7349" s="9" t="s">
        <v>1548</v>
      </c>
    </row>
    <row r="7350">
      <c r="A7350" s="7">
        <f t="shared" si="1"/>
        <v>6151</v>
      </c>
      <c r="B7350" s="5" t="s">
        <v>6362</v>
      </c>
      <c r="C7350" s="6" t="s">
        <v>393</v>
      </c>
    </row>
    <row r="7351">
      <c r="A7351" s="7">
        <f t="shared" si="1"/>
        <v>6152</v>
      </c>
      <c r="B7351" s="5" t="s">
        <v>6363</v>
      </c>
      <c r="C7351" s="6" t="s">
        <v>346</v>
      </c>
    </row>
    <row r="7352">
      <c r="A7352" s="7">
        <f t="shared" si="1"/>
        <v>6153</v>
      </c>
      <c r="B7352" s="5" t="s">
        <v>6364</v>
      </c>
      <c r="C7352" s="6" t="s">
        <v>346</v>
      </c>
    </row>
    <row r="7353">
      <c r="A7353" s="7">
        <f t="shared" si="1"/>
        <v>6154</v>
      </c>
      <c r="B7353" s="5" t="s">
        <v>6365</v>
      </c>
      <c r="C7353" s="6" t="s">
        <v>346</v>
      </c>
    </row>
    <row r="7354">
      <c r="A7354" s="7">
        <f t="shared" si="1"/>
        <v>6155</v>
      </c>
      <c r="B7354" s="5" t="s">
        <v>6366</v>
      </c>
      <c r="C7354" s="6" t="s">
        <v>346</v>
      </c>
    </row>
    <row r="7355">
      <c r="A7355" s="7">
        <f t="shared" si="1"/>
        <v>6156</v>
      </c>
      <c r="B7355" s="8" t="s">
        <v>6367</v>
      </c>
      <c r="C7355" s="9" t="s">
        <v>60</v>
      </c>
    </row>
    <row r="7356">
      <c r="A7356" s="7">
        <f t="shared" si="1"/>
        <v>6156</v>
      </c>
      <c r="B7356" s="8" t="s">
        <v>6367</v>
      </c>
      <c r="C7356" s="9" t="s">
        <v>142</v>
      </c>
    </row>
    <row r="7357">
      <c r="A7357" s="7">
        <f t="shared" si="1"/>
        <v>6157</v>
      </c>
      <c r="B7357" s="5" t="s">
        <v>6368</v>
      </c>
      <c r="C7357" s="6" t="s">
        <v>74</v>
      </c>
    </row>
    <row r="7358">
      <c r="A7358" s="7">
        <f t="shared" si="1"/>
        <v>6158</v>
      </c>
      <c r="B7358" s="8" t="s">
        <v>6369</v>
      </c>
      <c r="C7358" s="9" t="s">
        <v>72</v>
      </c>
    </row>
    <row r="7359">
      <c r="A7359" s="7">
        <f t="shared" si="1"/>
        <v>6159</v>
      </c>
      <c r="B7359" s="5" t="s">
        <v>6370</v>
      </c>
      <c r="C7359" s="6" t="s">
        <v>731</v>
      </c>
    </row>
    <row r="7360">
      <c r="A7360" s="7">
        <f t="shared" si="1"/>
        <v>6160</v>
      </c>
      <c r="B7360" s="5" t="s">
        <v>6371</v>
      </c>
      <c r="C7360" s="6" t="s">
        <v>731</v>
      </c>
    </row>
    <row r="7361">
      <c r="A7361" s="7">
        <f t="shared" si="1"/>
        <v>6161</v>
      </c>
      <c r="B7361" s="8" t="s">
        <v>6372</v>
      </c>
      <c r="C7361" s="9" t="s">
        <v>835</v>
      </c>
    </row>
    <row r="7362">
      <c r="A7362" s="7">
        <f t="shared" si="1"/>
        <v>6162</v>
      </c>
      <c r="B7362" s="8" t="s">
        <v>6373</v>
      </c>
      <c r="C7362" s="9" t="s">
        <v>815</v>
      </c>
    </row>
    <row r="7363">
      <c r="A7363" s="7">
        <f t="shared" si="1"/>
        <v>6163</v>
      </c>
      <c r="B7363" s="5" t="s">
        <v>6374</v>
      </c>
      <c r="C7363" s="6" t="s">
        <v>467</v>
      </c>
    </row>
    <row r="7364">
      <c r="A7364" s="7">
        <f t="shared" si="1"/>
        <v>6164</v>
      </c>
      <c r="B7364" s="16" t="s">
        <v>6375</v>
      </c>
      <c r="C7364" s="6" t="s">
        <v>1235</v>
      </c>
    </row>
    <row r="7365">
      <c r="A7365" s="7">
        <f t="shared" si="1"/>
        <v>6165</v>
      </c>
      <c r="B7365" s="8" t="s">
        <v>6376</v>
      </c>
      <c r="C7365" s="9" t="s">
        <v>614</v>
      </c>
    </row>
    <row r="7366">
      <c r="A7366" s="7">
        <f t="shared" si="1"/>
        <v>6166</v>
      </c>
      <c r="B7366" s="5" t="s">
        <v>6377</v>
      </c>
      <c r="C7366" s="6" t="s">
        <v>1040</v>
      </c>
    </row>
    <row r="7367">
      <c r="A7367" s="7">
        <f t="shared" si="1"/>
        <v>6167</v>
      </c>
      <c r="B7367" s="5" t="s">
        <v>6378</v>
      </c>
      <c r="C7367" s="6" t="s">
        <v>1120</v>
      </c>
    </row>
    <row r="7368">
      <c r="A7368" s="7">
        <f t="shared" si="1"/>
        <v>6168</v>
      </c>
      <c r="B7368" s="5" t="s">
        <v>6379</v>
      </c>
      <c r="C7368" s="6" t="s">
        <v>1007</v>
      </c>
    </row>
    <row r="7369">
      <c r="A7369" s="7">
        <f t="shared" si="1"/>
        <v>6169</v>
      </c>
      <c r="B7369" s="5" t="s">
        <v>6380</v>
      </c>
      <c r="C7369" s="6" t="s">
        <v>467</v>
      </c>
    </row>
    <row r="7370">
      <c r="A7370" s="7">
        <f t="shared" si="1"/>
        <v>6170</v>
      </c>
      <c r="B7370" s="8" t="s">
        <v>6381</v>
      </c>
      <c r="C7370" s="9" t="s">
        <v>65</v>
      </c>
    </row>
    <row r="7371">
      <c r="A7371" s="7">
        <f t="shared" si="1"/>
        <v>6171</v>
      </c>
      <c r="B7371" s="8" t="s">
        <v>6382</v>
      </c>
      <c r="C7371" s="9" t="s">
        <v>815</v>
      </c>
    </row>
    <row r="7372">
      <c r="A7372" s="7">
        <f t="shared" si="1"/>
        <v>6172</v>
      </c>
      <c r="B7372" s="8" t="s">
        <v>6383</v>
      </c>
      <c r="C7372" s="9" t="s">
        <v>722</v>
      </c>
    </row>
    <row r="7373">
      <c r="A7373" s="7">
        <f t="shared" si="1"/>
        <v>6173</v>
      </c>
      <c r="B7373" s="5" t="s">
        <v>6384</v>
      </c>
      <c r="C7373" s="6" t="s">
        <v>6</v>
      </c>
    </row>
    <row r="7374">
      <c r="A7374" s="7">
        <f t="shared" si="1"/>
        <v>6174</v>
      </c>
      <c r="B7374" s="8" t="s">
        <v>6385</v>
      </c>
      <c r="C7374" s="9" t="s">
        <v>188</v>
      </c>
    </row>
    <row r="7375">
      <c r="A7375" s="7">
        <f t="shared" si="1"/>
        <v>6175</v>
      </c>
      <c r="B7375" s="5" t="s">
        <v>6386</v>
      </c>
      <c r="C7375" s="6" t="s">
        <v>479</v>
      </c>
    </row>
    <row r="7376">
      <c r="A7376" s="7">
        <f t="shared" si="1"/>
        <v>6176</v>
      </c>
      <c r="B7376" s="5" t="s">
        <v>6387</v>
      </c>
      <c r="C7376" s="6" t="s">
        <v>426</v>
      </c>
    </row>
    <row r="7377">
      <c r="A7377" s="7">
        <f t="shared" si="1"/>
        <v>6177</v>
      </c>
      <c r="B7377" s="5" t="s">
        <v>6388</v>
      </c>
      <c r="C7377" s="6" t="s">
        <v>731</v>
      </c>
    </row>
    <row r="7378">
      <c r="A7378" s="7">
        <f t="shared" si="1"/>
        <v>6178</v>
      </c>
      <c r="B7378" s="5" t="s">
        <v>6389</v>
      </c>
      <c r="C7378" s="6" t="s">
        <v>731</v>
      </c>
    </row>
    <row r="7379">
      <c r="A7379" s="7">
        <f t="shared" si="1"/>
        <v>6179</v>
      </c>
      <c r="B7379" s="5" t="s">
        <v>6390</v>
      </c>
      <c r="C7379" s="6" t="s">
        <v>80</v>
      </c>
    </row>
    <row r="7380">
      <c r="A7380" s="7">
        <f t="shared" si="1"/>
        <v>6180</v>
      </c>
      <c r="B7380" s="5" t="s">
        <v>6391</v>
      </c>
      <c r="C7380" s="6" t="s">
        <v>27</v>
      </c>
    </row>
    <row r="7381">
      <c r="A7381" s="7">
        <f t="shared" si="1"/>
        <v>6181</v>
      </c>
      <c r="B7381" s="5" t="s">
        <v>6392</v>
      </c>
      <c r="C7381" s="6" t="s">
        <v>95</v>
      </c>
    </row>
    <row r="7382">
      <c r="A7382" s="7">
        <f t="shared" si="1"/>
        <v>6182</v>
      </c>
      <c r="B7382" s="8" t="s">
        <v>6393</v>
      </c>
      <c r="C7382" s="9" t="s">
        <v>121</v>
      </c>
    </row>
    <row r="7383">
      <c r="A7383" s="7">
        <f t="shared" si="1"/>
        <v>6183</v>
      </c>
      <c r="B7383" s="5" t="s">
        <v>6394</v>
      </c>
      <c r="C7383" s="6" t="s">
        <v>97</v>
      </c>
    </row>
    <row r="7384">
      <c r="A7384" s="7">
        <f t="shared" si="1"/>
        <v>6184</v>
      </c>
      <c r="B7384" s="5" t="s">
        <v>6395</v>
      </c>
      <c r="C7384" s="6" t="s">
        <v>4</v>
      </c>
    </row>
    <row r="7385">
      <c r="A7385" s="7">
        <f t="shared" si="1"/>
        <v>6185</v>
      </c>
      <c r="B7385" s="8" t="s">
        <v>6396</v>
      </c>
      <c r="C7385" s="9" t="s">
        <v>60</v>
      </c>
    </row>
    <row r="7386">
      <c r="A7386" s="7">
        <f t="shared" si="1"/>
        <v>6186</v>
      </c>
      <c r="B7386" s="8" t="s">
        <v>6397</v>
      </c>
      <c r="C7386" s="6" t="s">
        <v>132</v>
      </c>
    </row>
    <row r="7387">
      <c r="A7387" s="7">
        <f t="shared" si="1"/>
        <v>6186</v>
      </c>
      <c r="B7387" s="8" t="s">
        <v>6397</v>
      </c>
      <c r="C7387" s="9" t="s">
        <v>60</v>
      </c>
    </row>
    <row r="7388">
      <c r="A7388" s="7">
        <f t="shared" si="1"/>
        <v>6187</v>
      </c>
      <c r="B7388" s="8" t="s">
        <v>6398</v>
      </c>
      <c r="C7388" s="9" t="s">
        <v>121</v>
      </c>
    </row>
    <row r="7389">
      <c r="A7389" s="7">
        <f t="shared" si="1"/>
        <v>6188</v>
      </c>
      <c r="B7389" s="8" t="s">
        <v>6399</v>
      </c>
      <c r="C7389" s="9" t="s">
        <v>874</v>
      </c>
    </row>
    <row r="7390">
      <c r="A7390" s="7">
        <f t="shared" si="1"/>
        <v>6189</v>
      </c>
      <c r="B7390" s="8" t="s">
        <v>6400</v>
      </c>
      <c r="C7390" s="9" t="s">
        <v>64</v>
      </c>
    </row>
    <row r="7391">
      <c r="A7391" s="7">
        <f t="shared" si="1"/>
        <v>6190</v>
      </c>
      <c r="B7391" s="8" t="s">
        <v>6401</v>
      </c>
      <c r="C7391" s="9" t="s">
        <v>83</v>
      </c>
    </row>
    <row r="7392">
      <c r="A7392" s="7">
        <f t="shared" si="1"/>
        <v>6191</v>
      </c>
      <c r="B7392" s="5" t="s">
        <v>6402</v>
      </c>
      <c r="C7392" s="6" t="s">
        <v>2549</v>
      </c>
    </row>
    <row r="7393">
      <c r="A7393" s="7">
        <f t="shared" si="1"/>
        <v>6192</v>
      </c>
      <c r="B7393" s="5" t="s">
        <v>6403</v>
      </c>
      <c r="C7393" s="6" t="s">
        <v>681</v>
      </c>
    </row>
    <row r="7394">
      <c r="A7394" s="7">
        <f t="shared" si="1"/>
        <v>6193</v>
      </c>
      <c r="B7394" s="5" t="s">
        <v>6404</v>
      </c>
      <c r="C7394" s="6" t="s">
        <v>815</v>
      </c>
    </row>
    <row r="7395">
      <c r="A7395" s="7">
        <f t="shared" si="1"/>
        <v>6194</v>
      </c>
      <c r="B7395" s="8" t="s">
        <v>6405</v>
      </c>
      <c r="C7395" s="9" t="s">
        <v>835</v>
      </c>
    </row>
    <row r="7396">
      <c r="A7396" s="7">
        <f t="shared" si="1"/>
        <v>6195</v>
      </c>
      <c r="B7396" s="8" t="s">
        <v>6406</v>
      </c>
      <c r="C7396" s="9" t="s">
        <v>56</v>
      </c>
    </row>
    <row r="7397">
      <c r="A7397" s="7">
        <f t="shared" si="1"/>
        <v>6196</v>
      </c>
      <c r="B7397" s="8" t="s">
        <v>6407</v>
      </c>
      <c r="C7397" s="9" t="s">
        <v>60</v>
      </c>
    </row>
    <row r="7398">
      <c r="A7398" s="7">
        <f t="shared" si="1"/>
        <v>6196</v>
      </c>
      <c r="B7398" s="8" t="s">
        <v>6407</v>
      </c>
      <c r="C7398" s="9" t="s">
        <v>40</v>
      </c>
    </row>
    <row r="7399">
      <c r="A7399" s="7">
        <f t="shared" si="1"/>
        <v>6197</v>
      </c>
      <c r="B7399" s="5" t="s">
        <v>6408</v>
      </c>
      <c r="C7399" s="6" t="s">
        <v>326</v>
      </c>
    </row>
    <row r="7400">
      <c r="A7400" s="7">
        <f t="shared" si="1"/>
        <v>6198</v>
      </c>
      <c r="B7400" s="8" t="s">
        <v>6409</v>
      </c>
      <c r="C7400" s="6" t="s">
        <v>132</v>
      </c>
    </row>
    <row r="7401">
      <c r="A7401" s="7">
        <f t="shared" si="1"/>
        <v>6199</v>
      </c>
      <c r="B7401" s="5" t="s">
        <v>6410</v>
      </c>
      <c r="C7401" s="6" t="s">
        <v>362</v>
      </c>
    </row>
    <row r="7402">
      <c r="A7402" s="7">
        <f t="shared" si="1"/>
        <v>6199</v>
      </c>
      <c r="B7402" s="5" t="s">
        <v>6410</v>
      </c>
      <c r="C7402" s="6" t="s">
        <v>64</v>
      </c>
    </row>
    <row r="7403">
      <c r="A7403" s="7">
        <f t="shared" si="1"/>
        <v>6200</v>
      </c>
      <c r="B7403" s="8" t="s">
        <v>6411</v>
      </c>
      <c r="C7403" s="9" t="s">
        <v>72</v>
      </c>
    </row>
    <row r="7404">
      <c r="A7404" s="7">
        <f t="shared" si="1"/>
        <v>6201</v>
      </c>
      <c r="B7404" s="8" t="s">
        <v>6412</v>
      </c>
      <c r="C7404" s="9" t="s">
        <v>502</v>
      </c>
    </row>
    <row r="7405">
      <c r="A7405" s="7">
        <f t="shared" si="1"/>
        <v>6202</v>
      </c>
      <c r="B7405" s="15" t="s">
        <v>6413</v>
      </c>
      <c r="C7405" s="11" t="s">
        <v>423</v>
      </c>
    </row>
    <row r="7406">
      <c r="A7406" s="7">
        <f t="shared" si="1"/>
        <v>6202</v>
      </c>
      <c r="B7406" s="15" t="s">
        <v>6413</v>
      </c>
      <c r="C7406" s="11" t="s">
        <v>502</v>
      </c>
    </row>
    <row r="7407">
      <c r="A7407" s="7">
        <f t="shared" si="1"/>
        <v>6203</v>
      </c>
      <c r="B7407" s="8" t="s">
        <v>6414</v>
      </c>
      <c r="C7407" s="9" t="s">
        <v>502</v>
      </c>
    </row>
    <row r="7408">
      <c r="A7408" s="7">
        <f t="shared" si="1"/>
        <v>6204</v>
      </c>
      <c r="B7408" s="5" t="s">
        <v>6415</v>
      </c>
      <c r="C7408" s="6" t="s">
        <v>683</v>
      </c>
    </row>
    <row r="7409">
      <c r="A7409" s="7">
        <f t="shared" si="1"/>
        <v>6205</v>
      </c>
      <c r="B7409" s="8" t="s">
        <v>6416</v>
      </c>
      <c r="C7409" s="9" t="s">
        <v>845</v>
      </c>
    </row>
    <row r="7410">
      <c r="A7410" s="7">
        <f t="shared" si="1"/>
        <v>6206</v>
      </c>
      <c r="B7410" s="16" t="s">
        <v>6417</v>
      </c>
      <c r="C7410" s="6" t="s">
        <v>1235</v>
      </c>
    </row>
    <row r="7411">
      <c r="A7411" s="7">
        <f t="shared" si="1"/>
        <v>6207</v>
      </c>
      <c r="B7411" s="5" t="s">
        <v>6418</v>
      </c>
      <c r="C7411" s="6" t="s">
        <v>591</v>
      </c>
    </row>
    <row r="7412">
      <c r="A7412" s="7">
        <f t="shared" si="1"/>
        <v>6208</v>
      </c>
      <c r="B7412" s="5" t="s">
        <v>6419</v>
      </c>
      <c r="C7412" s="6" t="s">
        <v>1856</v>
      </c>
    </row>
    <row r="7413">
      <c r="A7413" s="7">
        <f t="shared" si="1"/>
        <v>6208</v>
      </c>
      <c r="B7413" s="5" t="s">
        <v>6419</v>
      </c>
      <c r="C7413" s="6" t="s">
        <v>1342</v>
      </c>
    </row>
    <row r="7414">
      <c r="A7414" s="7">
        <f t="shared" si="1"/>
        <v>6209</v>
      </c>
      <c r="B7414" s="5" t="s">
        <v>6420</v>
      </c>
      <c r="C7414" s="6" t="s">
        <v>74</v>
      </c>
    </row>
    <row r="7415">
      <c r="A7415" s="7">
        <f t="shared" si="1"/>
        <v>6209</v>
      </c>
      <c r="B7415" s="5" t="s">
        <v>6420</v>
      </c>
      <c r="C7415" s="6" t="s">
        <v>815</v>
      </c>
    </row>
    <row r="7416">
      <c r="A7416" s="7">
        <f t="shared" si="1"/>
        <v>6210</v>
      </c>
      <c r="B7416" s="8" t="s">
        <v>6421</v>
      </c>
      <c r="C7416" s="9" t="s">
        <v>60</v>
      </c>
    </row>
    <row r="7417">
      <c r="A7417" s="7">
        <f t="shared" si="1"/>
        <v>6210</v>
      </c>
      <c r="B7417" s="8" t="s">
        <v>6421</v>
      </c>
      <c r="C7417" s="9" t="s">
        <v>40</v>
      </c>
    </row>
    <row r="7418">
      <c r="A7418" s="7">
        <f t="shared" si="1"/>
        <v>6211</v>
      </c>
      <c r="B7418" s="5" t="s">
        <v>6422</v>
      </c>
      <c r="C7418" s="6" t="s">
        <v>324</v>
      </c>
    </row>
    <row r="7419">
      <c r="A7419" s="7">
        <f t="shared" si="1"/>
        <v>6211</v>
      </c>
      <c r="B7419" s="5" t="s">
        <v>6422</v>
      </c>
      <c r="C7419" s="6" t="s">
        <v>25</v>
      </c>
    </row>
    <row r="7420">
      <c r="A7420" s="7">
        <f t="shared" si="1"/>
        <v>6211</v>
      </c>
      <c r="B7420" s="5" t="s">
        <v>6422</v>
      </c>
      <c r="C7420" s="6" t="s">
        <v>24</v>
      </c>
    </row>
    <row r="7421">
      <c r="A7421" s="7">
        <f t="shared" si="1"/>
        <v>6212</v>
      </c>
      <c r="B7421" s="8" t="s">
        <v>6423</v>
      </c>
      <c r="C7421" s="6" t="s">
        <v>313</v>
      </c>
    </row>
    <row r="7422">
      <c r="A7422" s="7">
        <f t="shared" si="1"/>
        <v>6212</v>
      </c>
      <c r="B7422" s="8" t="s">
        <v>6423</v>
      </c>
      <c r="C7422" s="9" t="s">
        <v>60</v>
      </c>
    </row>
    <row r="7423">
      <c r="A7423" s="7">
        <f t="shared" si="1"/>
        <v>6213</v>
      </c>
      <c r="B7423" s="5" t="s">
        <v>6424</v>
      </c>
      <c r="C7423" s="6" t="s">
        <v>109</v>
      </c>
    </row>
    <row r="7424">
      <c r="A7424" s="7">
        <f t="shared" si="1"/>
        <v>6213</v>
      </c>
      <c r="B7424" s="5" t="s">
        <v>6424</v>
      </c>
      <c r="C7424" s="6" t="s">
        <v>365</v>
      </c>
    </row>
    <row r="7425">
      <c r="A7425" s="7">
        <f t="shared" si="1"/>
        <v>6214</v>
      </c>
      <c r="B7425" s="8" t="s">
        <v>6425</v>
      </c>
      <c r="C7425" s="9" t="s">
        <v>60</v>
      </c>
    </row>
    <row r="7426">
      <c r="A7426" s="7">
        <f t="shared" si="1"/>
        <v>6214</v>
      </c>
      <c r="B7426" s="8" t="s">
        <v>6425</v>
      </c>
      <c r="C7426" s="9" t="s">
        <v>142</v>
      </c>
    </row>
    <row r="7427">
      <c r="A7427" s="7">
        <f t="shared" si="1"/>
        <v>6215</v>
      </c>
      <c r="B7427" s="5" t="s">
        <v>6426</v>
      </c>
      <c r="C7427" s="6" t="s">
        <v>780</v>
      </c>
    </row>
    <row r="7428">
      <c r="A7428" s="7">
        <f t="shared" si="1"/>
        <v>6215</v>
      </c>
      <c r="B7428" s="5" t="s">
        <v>6426</v>
      </c>
      <c r="C7428" s="6" t="s">
        <v>60</v>
      </c>
    </row>
    <row r="7429">
      <c r="A7429" s="7">
        <f t="shared" si="1"/>
        <v>6216</v>
      </c>
      <c r="B7429" s="5" t="s">
        <v>6427</v>
      </c>
      <c r="C7429" s="6" t="s">
        <v>109</v>
      </c>
    </row>
    <row r="7430">
      <c r="A7430" s="7">
        <f t="shared" si="1"/>
        <v>6216</v>
      </c>
      <c r="B7430" s="5" t="s">
        <v>6427</v>
      </c>
      <c r="C7430" s="6" t="s">
        <v>60</v>
      </c>
    </row>
    <row r="7431">
      <c r="A7431" s="7">
        <f t="shared" si="1"/>
        <v>6216</v>
      </c>
      <c r="B7431" s="5" t="s">
        <v>6427</v>
      </c>
      <c r="C7431" s="6" t="s">
        <v>25</v>
      </c>
    </row>
    <row r="7432">
      <c r="A7432" s="7">
        <f t="shared" si="1"/>
        <v>6217</v>
      </c>
      <c r="B7432" s="8" t="s">
        <v>6428</v>
      </c>
      <c r="C7432" s="9" t="s">
        <v>60</v>
      </c>
    </row>
    <row r="7433">
      <c r="A7433" s="7">
        <f t="shared" si="1"/>
        <v>6217</v>
      </c>
      <c r="B7433" s="8" t="s">
        <v>6428</v>
      </c>
      <c r="C7433" s="9" t="s">
        <v>24</v>
      </c>
    </row>
    <row r="7434">
      <c r="A7434" s="7">
        <f t="shared" si="1"/>
        <v>6218</v>
      </c>
      <c r="B7434" s="8" t="s">
        <v>6429</v>
      </c>
      <c r="C7434" s="6" t="s">
        <v>150</v>
      </c>
    </row>
    <row r="7435">
      <c r="A7435" s="7">
        <f t="shared" si="1"/>
        <v>6218</v>
      </c>
      <c r="B7435" s="8" t="s">
        <v>6429</v>
      </c>
      <c r="C7435" s="9" t="s">
        <v>60</v>
      </c>
    </row>
    <row r="7436">
      <c r="A7436" s="7">
        <f t="shared" si="1"/>
        <v>6219</v>
      </c>
      <c r="B7436" s="16" t="s">
        <v>6430</v>
      </c>
      <c r="C7436" s="6" t="s">
        <v>1235</v>
      </c>
    </row>
    <row r="7437">
      <c r="A7437" s="7">
        <f t="shared" si="1"/>
        <v>6220</v>
      </c>
      <c r="B7437" s="8" t="s">
        <v>6431</v>
      </c>
      <c r="C7437" s="9" t="s">
        <v>60</v>
      </c>
    </row>
    <row r="7438">
      <c r="A7438" s="7">
        <f t="shared" si="1"/>
        <v>6221</v>
      </c>
      <c r="B7438" s="5" t="s">
        <v>6432</v>
      </c>
      <c r="C7438" s="6" t="s">
        <v>1585</v>
      </c>
    </row>
    <row r="7439">
      <c r="A7439" s="7">
        <f t="shared" si="1"/>
        <v>6221</v>
      </c>
      <c r="B7439" s="5" t="s">
        <v>6432</v>
      </c>
      <c r="C7439" s="6" t="s">
        <v>60</v>
      </c>
    </row>
    <row r="7440">
      <c r="A7440" s="7">
        <f t="shared" si="1"/>
        <v>6222</v>
      </c>
      <c r="B7440" s="5" t="s">
        <v>6433</v>
      </c>
      <c r="C7440" s="6" t="s">
        <v>714</v>
      </c>
    </row>
    <row r="7441">
      <c r="A7441" s="7">
        <f t="shared" si="1"/>
        <v>6223</v>
      </c>
      <c r="B7441" s="5" t="s">
        <v>6434</v>
      </c>
      <c r="C7441" s="6" t="s">
        <v>346</v>
      </c>
    </row>
    <row r="7442">
      <c r="A7442" s="7">
        <f t="shared" si="1"/>
        <v>6224</v>
      </c>
      <c r="B7442" s="5" t="s">
        <v>6435</v>
      </c>
      <c r="C7442" s="6" t="s">
        <v>69</v>
      </c>
    </row>
    <row r="7443">
      <c r="A7443" s="7">
        <f t="shared" si="1"/>
        <v>6225</v>
      </c>
      <c r="B7443" s="8" t="s">
        <v>6436</v>
      </c>
      <c r="C7443" s="9" t="s">
        <v>60</v>
      </c>
    </row>
    <row r="7444">
      <c r="A7444" s="7">
        <f t="shared" si="1"/>
        <v>6225</v>
      </c>
      <c r="B7444" s="8" t="s">
        <v>6436</v>
      </c>
      <c r="C7444" s="9" t="s">
        <v>25</v>
      </c>
    </row>
    <row r="7445">
      <c r="A7445" s="7">
        <f t="shared" si="1"/>
        <v>6225</v>
      </c>
      <c r="B7445" s="8" t="s">
        <v>6436</v>
      </c>
      <c r="C7445" s="9" t="s">
        <v>24</v>
      </c>
    </row>
    <row r="7446">
      <c r="A7446" s="7">
        <f t="shared" si="1"/>
        <v>6225</v>
      </c>
      <c r="B7446" s="8" t="s">
        <v>6436</v>
      </c>
      <c r="C7446" s="9" t="s">
        <v>142</v>
      </c>
    </row>
    <row r="7447">
      <c r="A7447" s="7">
        <f t="shared" si="1"/>
        <v>6226</v>
      </c>
      <c r="B7447" s="5" t="s">
        <v>6437</v>
      </c>
      <c r="C7447" s="6" t="s">
        <v>59</v>
      </c>
    </row>
    <row r="7448">
      <c r="A7448" s="7">
        <f t="shared" si="1"/>
        <v>6227</v>
      </c>
      <c r="B7448" s="8" t="s">
        <v>6438</v>
      </c>
      <c r="C7448" s="9" t="s">
        <v>60</v>
      </c>
    </row>
    <row r="7449">
      <c r="A7449" s="7">
        <f t="shared" si="1"/>
        <v>6227</v>
      </c>
      <c r="B7449" s="8" t="s">
        <v>6438</v>
      </c>
      <c r="C7449" s="9" t="s">
        <v>142</v>
      </c>
    </row>
    <row r="7450">
      <c r="A7450" s="7">
        <f t="shared" si="1"/>
        <v>6228</v>
      </c>
      <c r="B7450" s="8" t="s">
        <v>6439</v>
      </c>
      <c r="C7450" s="9" t="s">
        <v>60</v>
      </c>
    </row>
    <row r="7451">
      <c r="A7451" s="7">
        <f t="shared" si="1"/>
        <v>6229</v>
      </c>
      <c r="B7451" s="8" t="s">
        <v>6440</v>
      </c>
      <c r="C7451" s="9" t="s">
        <v>60</v>
      </c>
    </row>
    <row r="7452">
      <c r="A7452" s="7">
        <f t="shared" si="1"/>
        <v>6230</v>
      </c>
      <c r="B7452" s="8" t="s">
        <v>6441</v>
      </c>
      <c r="C7452" s="9" t="s">
        <v>399</v>
      </c>
    </row>
    <row r="7453">
      <c r="A7453" s="7">
        <f t="shared" si="1"/>
        <v>6231</v>
      </c>
      <c r="B7453" s="5" t="s">
        <v>6442</v>
      </c>
      <c r="C7453" s="6" t="s">
        <v>1120</v>
      </c>
    </row>
    <row r="7454">
      <c r="A7454" s="7">
        <f t="shared" si="1"/>
        <v>6232</v>
      </c>
      <c r="B7454" s="5" t="s">
        <v>6443</v>
      </c>
      <c r="C7454" s="6" t="s">
        <v>1120</v>
      </c>
    </row>
    <row r="7455">
      <c r="A7455" s="7">
        <f t="shared" si="1"/>
        <v>6233</v>
      </c>
      <c r="B7455" s="5" t="s">
        <v>6444</v>
      </c>
      <c r="C7455" s="6" t="s">
        <v>1120</v>
      </c>
    </row>
    <row r="7456">
      <c r="A7456" s="7">
        <f t="shared" si="1"/>
        <v>6234</v>
      </c>
      <c r="B7456" s="8" t="s">
        <v>6445</v>
      </c>
      <c r="C7456" s="9" t="s">
        <v>60</v>
      </c>
    </row>
    <row r="7457">
      <c r="A7457" s="7">
        <f t="shared" si="1"/>
        <v>6234</v>
      </c>
      <c r="B7457" s="8" t="s">
        <v>6445</v>
      </c>
      <c r="C7457" s="9" t="s">
        <v>142</v>
      </c>
    </row>
    <row r="7458">
      <c r="A7458" s="7">
        <f t="shared" si="1"/>
        <v>6235</v>
      </c>
      <c r="B7458" s="8" t="s">
        <v>6446</v>
      </c>
      <c r="C7458" s="9" t="s">
        <v>530</v>
      </c>
    </row>
    <row r="7459">
      <c r="A7459" s="7">
        <f t="shared" si="1"/>
        <v>6236</v>
      </c>
      <c r="B7459" s="5" t="s">
        <v>6447</v>
      </c>
      <c r="C7459" s="6" t="s">
        <v>681</v>
      </c>
    </row>
    <row r="7460">
      <c r="A7460" s="7">
        <f t="shared" si="1"/>
        <v>6237</v>
      </c>
      <c r="B7460" s="8" t="s">
        <v>6448</v>
      </c>
      <c r="C7460" s="9" t="s">
        <v>845</v>
      </c>
    </row>
    <row r="7461">
      <c r="A7461" s="7">
        <f t="shared" si="1"/>
        <v>6238</v>
      </c>
      <c r="B7461" s="5" t="s">
        <v>6449</v>
      </c>
      <c r="C7461" s="6" t="s">
        <v>462</v>
      </c>
    </row>
    <row r="7462">
      <c r="A7462" s="7">
        <f t="shared" si="1"/>
        <v>6239</v>
      </c>
      <c r="B7462" s="5" t="s">
        <v>6450</v>
      </c>
      <c r="C7462" s="6" t="s">
        <v>399</v>
      </c>
    </row>
    <row r="7463">
      <c r="A7463" s="7">
        <f t="shared" si="1"/>
        <v>6240</v>
      </c>
      <c r="B7463" s="8" t="s">
        <v>6451</v>
      </c>
      <c r="C7463" s="9" t="s">
        <v>1548</v>
      </c>
    </row>
    <row r="7464">
      <c r="A7464" s="7">
        <f t="shared" si="1"/>
        <v>6241</v>
      </c>
      <c r="B7464" s="8" t="s">
        <v>6452</v>
      </c>
      <c r="C7464" s="9" t="s">
        <v>162</v>
      </c>
    </row>
    <row r="7465">
      <c r="A7465" s="7">
        <f t="shared" si="1"/>
        <v>6242</v>
      </c>
      <c r="B7465" s="8" t="s">
        <v>6453</v>
      </c>
      <c r="C7465" s="9" t="s">
        <v>188</v>
      </c>
    </row>
    <row r="7466">
      <c r="A7466" s="7">
        <f t="shared" si="1"/>
        <v>6243</v>
      </c>
      <c r="B7466" s="5" t="s">
        <v>6454</v>
      </c>
      <c r="C7466" s="6" t="s">
        <v>326</v>
      </c>
    </row>
    <row r="7467">
      <c r="A7467" s="7">
        <f t="shared" si="1"/>
        <v>6243</v>
      </c>
      <c r="B7467" s="5" t="s">
        <v>6454</v>
      </c>
      <c r="C7467" s="6" t="s">
        <v>650</v>
      </c>
    </row>
    <row r="7468">
      <c r="A7468" s="7">
        <f t="shared" si="1"/>
        <v>6244</v>
      </c>
      <c r="B7468" s="5" t="s">
        <v>6455</v>
      </c>
      <c r="C7468" s="6" t="s">
        <v>267</v>
      </c>
    </row>
    <row r="7469">
      <c r="A7469" s="7">
        <f t="shared" si="1"/>
        <v>6245</v>
      </c>
      <c r="B7469" s="8" t="s">
        <v>6456</v>
      </c>
      <c r="C7469" s="9" t="s">
        <v>60</v>
      </c>
    </row>
    <row r="7470">
      <c r="A7470" s="7">
        <f t="shared" si="1"/>
        <v>6246</v>
      </c>
      <c r="B7470" s="8" t="s">
        <v>6457</v>
      </c>
      <c r="C7470" s="9" t="s">
        <v>142</v>
      </c>
    </row>
    <row r="7471">
      <c r="A7471" s="7">
        <f t="shared" si="1"/>
        <v>6247</v>
      </c>
      <c r="B7471" s="8" t="s">
        <v>6458</v>
      </c>
      <c r="C7471" s="9" t="s">
        <v>42</v>
      </c>
    </row>
    <row r="7472">
      <c r="A7472" s="7">
        <f t="shared" si="1"/>
        <v>6248</v>
      </c>
      <c r="B7472" s="5" t="s">
        <v>6459</v>
      </c>
      <c r="C7472" s="6" t="s">
        <v>1221</v>
      </c>
    </row>
    <row r="7473">
      <c r="A7473" s="7">
        <f t="shared" si="1"/>
        <v>6249</v>
      </c>
      <c r="B7473" s="8" t="s">
        <v>6460</v>
      </c>
      <c r="C7473" s="9" t="s">
        <v>874</v>
      </c>
    </row>
    <row r="7474">
      <c r="A7474" s="7">
        <f t="shared" si="1"/>
        <v>6250</v>
      </c>
      <c r="B7474" s="8" t="s">
        <v>6461</v>
      </c>
      <c r="C7474" s="9" t="s">
        <v>722</v>
      </c>
    </row>
    <row r="7475">
      <c r="A7475" s="7">
        <f t="shared" si="1"/>
        <v>6251</v>
      </c>
      <c r="B7475" s="8" t="s">
        <v>6462</v>
      </c>
      <c r="C7475" s="9" t="s">
        <v>722</v>
      </c>
    </row>
    <row r="7476">
      <c r="A7476" s="7">
        <f t="shared" si="1"/>
        <v>6252</v>
      </c>
      <c r="B7476" s="8" t="s">
        <v>6463</v>
      </c>
      <c r="C7476" s="9" t="s">
        <v>722</v>
      </c>
    </row>
    <row r="7477">
      <c r="A7477" s="7">
        <f t="shared" si="1"/>
        <v>6253</v>
      </c>
      <c r="B7477" s="8" t="s">
        <v>6464</v>
      </c>
      <c r="C7477" s="9" t="s">
        <v>874</v>
      </c>
    </row>
    <row r="7478">
      <c r="A7478" s="7">
        <f t="shared" si="1"/>
        <v>6254</v>
      </c>
      <c r="B7478" s="8" t="s">
        <v>6465</v>
      </c>
      <c r="C7478" s="9" t="s">
        <v>874</v>
      </c>
    </row>
    <row r="7479">
      <c r="A7479" s="7">
        <f t="shared" si="1"/>
        <v>6255</v>
      </c>
      <c r="B7479" s="8" t="s">
        <v>6466</v>
      </c>
      <c r="C7479" s="9" t="s">
        <v>874</v>
      </c>
    </row>
    <row r="7480">
      <c r="A7480" s="7">
        <f t="shared" si="1"/>
        <v>6256</v>
      </c>
      <c r="B7480" s="8" t="s">
        <v>6467</v>
      </c>
      <c r="C7480" s="9" t="s">
        <v>188</v>
      </c>
    </row>
    <row r="7481">
      <c r="A7481" s="7">
        <f t="shared" si="1"/>
        <v>6257</v>
      </c>
      <c r="B7481" s="8" t="s">
        <v>6468</v>
      </c>
      <c r="C7481" s="9" t="s">
        <v>416</v>
      </c>
    </row>
    <row r="7482">
      <c r="A7482" s="7">
        <f t="shared" si="1"/>
        <v>6258</v>
      </c>
      <c r="B7482" s="8" t="s">
        <v>6469</v>
      </c>
      <c r="C7482" s="9" t="s">
        <v>874</v>
      </c>
    </row>
    <row r="7483">
      <c r="A7483" s="7">
        <f t="shared" si="1"/>
        <v>6259</v>
      </c>
      <c r="B7483" s="8" t="s">
        <v>6470</v>
      </c>
      <c r="C7483" s="9" t="s">
        <v>117</v>
      </c>
    </row>
    <row r="7484">
      <c r="A7484" s="7">
        <f t="shared" si="1"/>
        <v>6260</v>
      </c>
      <c r="B7484" s="8" t="s">
        <v>6471</v>
      </c>
      <c r="C7484" s="9" t="s">
        <v>117</v>
      </c>
    </row>
    <row r="7485">
      <c r="A7485" s="7">
        <f t="shared" si="1"/>
        <v>6261</v>
      </c>
      <c r="B7485" s="8" t="s">
        <v>6472</v>
      </c>
      <c r="C7485" s="9" t="s">
        <v>874</v>
      </c>
    </row>
    <row r="7486">
      <c r="A7486" s="7">
        <f t="shared" si="1"/>
        <v>6262</v>
      </c>
      <c r="B7486" s="8" t="s">
        <v>6473</v>
      </c>
      <c r="C7486" s="6" t="s">
        <v>150</v>
      </c>
    </row>
    <row r="7487">
      <c r="A7487" s="7">
        <f t="shared" si="1"/>
        <v>6263</v>
      </c>
      <c r="B7487" s="8" t="s">
        <v>6474</v>
      </c>
      <c r="C7487" s="6" t="s">
        <v>313</v>
      </c>
    </row>
    <row r="7488">
      <c r="A7488" s="7">
        <f t="shared" si="1"/>
        <v>6263</v>
      </c>
      <c r="B7488" s="8" t="s">
        <v>6474</v>
      </c>
      <c r="C7488" s="9" t="s">
        <v>60</v>
      </c>
    </row>
    <row r="7489">
      <c r="A7489" s="7">
        <f t="shared" si="1"/>
        <v>6264</v>
      </c>
      <c r="B7489" s="5" t="s">
        <v>6475</v>
      </c>
      <c r="C7489" s="6" t="s">
        <v>1548</v>
      </c>
    </row>
    <row r="7490">
      <c r="A7490" s="7">
        <f t="shared" si="1"/>
        <v>6265</v>
      </c>
      <c r="B7490" s="5" t="s">
        <v>6476</v>
      </c>
      <c r="C7490" s="6" t="s">
        <v>69</v>
      </c>
    </row>
    <row r="7491">
      <c r="A7491" s="7">
        <f t="shared" si="1"/>
        <v>6266</v>
      </c>
      <c r="B7491" s="8" t="s">
        <v>6477</v>
      </c>
      <c r="C7491" s="9" t="s">
        <v>40</v>
      </c>
    </row>
    <row r="7492">
      <c r="A7492" s="7">
        <f t="shared" si="1"/>
        <v>6267</v>
      </c>
      <c r="B7492" s="5" t="s">
        <v>6478</v>
      </c>
      <c r="C7492" s="6" t="s">
        <v>1856</v>
      </c>
    </row>
    <row r="7493">
      <c r="A7493" s="7">
        <f t="shared" si="1"/>
        <v>6268</v>
      </c>
      <c r="B7493" s="5" t="s">
        <v>6479</v>
      </c>
      <c r="C7493" s="6" t="s">
        <v>1248</v>
      </c>
    </row>
    <row r="7494">
      <c r="A7494" s="7">
        <f t="shared" si="1"/>
        <v>6269</v>
      </c>
      <c r="B7494" s="8" t="s">
        <v>6480</v>
      </c>
      <c r="C7494" s="9" t="s">
        <v>72</v>
      </c>
    </row>
    <row r="7495">
      <c r="A7495" s="7">
        <f t="shared" si="1"/>
        <v>6270</v>
      </c>
      <c r="B7495" s="5" t="s">
        <v>6481</v>
      </c>
      <c r="C7495" s="6" t="s">
        <v>393</v>
      </c>
    </row>
    <row r="7496">
      <c r="A7496" s="7">
        <f t="shared" si="1"/>
        <v>6271</v>
      </c>
      <c r="B7496" s="5" t="s">
        <v>6482</v>
      </c>
      <c r="C7496" s="6" t="s">
        <v>467</v>
      </c>
    </row>
    <row r="7497">
      <c r="A7497" s="7">
        <f t="shared" si="1"/>
        <v>6272</v>
      </c>
      <c r="B7497" s="5" t="s">
        <v>6483</v>
      </c>
      <c r="C7497" s="6" t="s">
        <v>467</v>
      </c>
    </row>
    <row r="7498">
      <c r="A7498" s="7">
        <f t="shared" si="1"/>
        <v>6273</v>
      </c>
      <c r="B7498" s="8" t="s">
        <v>6484</v>
      </c>
      <c r="C7498" s="9" t="s">
        <v>72</v>
      </c>
    </row>
    <row r="7499">
      <c r="A7499" s="7">
        <f t="shared" si="1"/>
        <v>6274</v>
      </c>
      <c r="B7499" s="8" t="s">
        <v>6485</v>
      </c>
      <c r="C7499" s="9" t="s">
        <v>54</v>
      </c>
    </row>
    <row r="7500">
      <c r="A7500" s="7">
        <f t="shared" si="1"/>
        <v>6275</v>
      </c>
      <c r="B7500" s="5" t="s">
        <v>6486</v>
      </c>
      <c r="C7500" s="6" t="s">
        <v>1360</v>
      </c>
    </row>
    <row r="7501">
      <c r="A7501" s="7">
        <f t="shared" si="1"/>
        <v>6276</v>
      </c>
      <c r="B7501" s="5" t="s">
        <v>6487</v>
      </c>
      <c r="C7501" s="6" t="s">
        <v>1223</v>
      </c>
    </row>
    <row r="7502">
      <c r="A7502" s="7">
        <f t="shared" si="1"/>
        <v>6277</v>
      </c>
      <c r="B7502" s="5" t="s">
        <v>6488</v>
      </c>
      <c r="C7502" s="6" t="s">
        <v>1223</v>
      </c>
    </row>
    <row r="7503">
      <c r="A7503" s="7">
        <f t="shared" si="1"/>
        <v>6278</v>
      </c>
      <c r="B7503" s="5" t="s">
        <v>6489</v>
      </c>
      <c r="C7503" s="6" t="s">
        <v>639</v>
      </c>
    </row>
    <row r="7504">
      <c r="A7504" s="7">
        <f t="shared" si="1"/>
        <v>6279</v>
      </c>
      <c r="B7504" s="5" t="s">
        <v>6490</v>
      </c>
      <c r="C7504" s="6" t="s">
        <v>1316</v>
      </c>
    </row>
    <row r="7505">
      <c r="A7505" s="7">
        <f t="shared" si="1"/>
        <v>6280</v>
      </c>
      <c r="B7505" s="8" t="s">
        <v>6491</v>
      </c>
      <c r="C7505" s="9" t="s">
        <v>64</v>
      </c>
    </row>
    <row r="7506">
      <c r="A7506" s="7">
        <f t="shared" si="1"/>
        <v>6281</v>
      </c>
      <c r="B7506" s="5" t="s">
        <v>6492</v>
      </c>
      <c r="C7506" s="6" t="s">
        <v>681</v>
      </c>
    </row>
    <row r="7507">
      <c r="A7507" s="7">
        <f t="shared" si="1"/>
        <v>6282</v>
      </c>
      <c r="B7507" s="8" t="s">
        <v>6493</v>
      </c>
      <c r="C7507" s="9" t="s">
        <v>1776</v>
      </c>
    </row>
    <row r="7508">
      <c r="A7508" s="7">
        <f t="shared" si="1"/>
        <v>6283</v>
      </c>
      <c r="B7508" s="8" t="s">
        <v>6494</v>
      </c>
      <c r="C7508" s="9" t="s">
        <v>88</v>
      </c>
    </row>
    <row r="7509">
      <c r="A7509" s="7">
        <f t="shared" si="1"/>
        <v>6284</v>
      </c>
      <c r="B7509" s="8" t="s">
        <v>6495</v>
      </c>
      <c r="C7509" s="9" t="s">
        <v>1042</v>
      </c>
    </row>
    <row r="7510">
      <c r="A7510" s="7">
        <f t="shared" si="1"/>
        <v>6285</v>
      </c>
      <c r="B7510" s="8" t="s">
        <v>6496</v>
      </c>
      <c r="C7510" s="9" t="s">
        <v>1042</v>
      </c>
    </row>
    <row r="7511">
      <c r="A7511" s="7">
        <f t="shared" si="1"/>
        <v>6286</v>
      </c>
      <c r="B7511" s="8" t="s">
        <v>6497</v>
      </c>
      <c r="C7511" s="9" t="s">
        <v>845</v>
      </c>
    </row>
    <row r="7512">
      <c r="A7512" s="7">
        <f t="shared" si="1"/>
        <v>6287</v>
      </c>
      <c r="B7512" s="5" t="s">
        <v>6498</v>
      </c>
      <c r="C7512" s="6" t="s">
        <v>714</v>
      </c>
    </row>
    <row r="7513">
      <c r="A7513" s="7">
        <f t="shared" si="1"/>
        <v>6288</v>
      </c>
      <c r="B7513" s="8" t="s">
        <v>6499</v>
      </c>
      <c r="C7513" s="9" t="s">
        <v>54</v>
      </c>
    </row>
    <row r="7514">
      <c r="A7514" s="7">
        <f t="shared" si="1"/>
        <v>6289</v>
      </c>
      <c r="B7514" s="5" t="s">
        <v>6500</v>
      </c>
      <c r="C7514" s="6" t="s">
        <v>69</v>
      </c>
    </row>
    <row r="7515">
      <c r="A7515" s="7">
        <f t="shared" si="1"/>
        <v>6290</v>
      </c>
      <c r="B7515" s="5" t="s">
        <v>6501</v>
      </c>
      <c r="C7515" s="6" t="s">
        <v>683</v>
      </c>
    </row>
    <row r="7516">
      <c r="A7516" s="7">
        <f t="shared" si="1"/>
        <v>6291</v>
      </c>
      <c r="B7516" s="5" t="s">
        <v>6502</v>
      </c>
      <c r="C7516" s="6" t="s">
        <v>683</v>
      </c>
    </row>
    <row r="7517">
      <c r="A7517" s="7">
        <f t="shared" si="1"/>
        <v>6291</v>
      </c>
      <c r="B7517" s="5" t="s">
        <v>6502</v>
      </c>
      <c r="C7517" s="6" t="s">
        <v>62</v>
      </c>
    </row>
    <row r="7518">
      <c r="A7518" s="7">
        <f t="shared" si="1"/>
        <v>6292</v>
      </c>
      <c r="B7518" s="5" t="s">
        <v>6503</v>
      </c>
      <c r="C7518" s="6" t="s">
        <v>683</v>
      </c>
    </row>
    <row r="7519">
      <c r="A7519" s="7">
        <f t="shared" si="1"/>
        <v>6293</v>
      </c>
      <c r="B7519" s="5" t="s">
        <v>6504</v>
      </c>
      <c r="C7519" s="6" t="s">
        <v>639</v>
      </c>
    </row>
    <row r="7520">
      <c r="A7520" s="7">
        <f t="shared" si="1"/>
        <v>6294</v>
      </c>
      <c r="B7520" s="8" t="s">
        <v>6505</v>
      </c>
      <c r="C7520" s="9" t="s">
        <v>845</v>
      </c>
    </row>
    <row r="7521">
      <c r="A7521" s="7">
        <f t="shared" si="1"/>
        <v>6295</v>
      </c>
      <c r="B7521" s="5" t="s">
        <v>6506</v>
      </c>
      <c r="C7521" s="6" t="s">
        <v>1856</v>
      </c>
    </row>
    <row r="7522">
      <c r="A7522" s="7">
        <f t="shared" si="1"/>
        <v>6296</v>
      </c>
      <c r="B7522" s="5" t="s">
        <v>6507</v>
      </c>
      <c r="C7522" s="6" t="s">
        <v>34</v>
      </c>
    </row>
    <row r="7523">
      <c r="A7523" s="7">
        <f t="shared" si="1"/>
        <v>6297</v>
      </c>
      <c r="B7523" s="8" t="s">
        <v>6508</v>
      </c>
      <c r="C7523" s="6" t="s">
        <v>1012</v>
      </c>
    </row>
    <row r="7524">
      <c r="A7524" s="7">
        <f t="shared" si="1"/>
        <v>6297</v>
      </c>
      <c r="B7524" s="8" t="s">
        <v>6508</v>
      </c>
      <c r="C7524" s="9" t="s">
        <v>815</v>
      </c>
    </row>
    <row r="7525">
      <c r="A7525" s="7">
        <f t="shared" si="1"/>
        <v>6298</v>
      </c>
      <c r="B7525" s="5" t="s">
        <v>6509</v>
      </c>
      <c r="C7525" s="6" t="s">
        <v>4</v>
      </c>
    </row>
    <row r="7526">
      <c r="A7526" s="7">
        <f t="shared" si="1"/>
        <v>6299</v>
      </c>
      <c r="B7526" s="8" t="s">
        <v>6510</v>
      </c>
      <c r="C7526" s="9" t="s">
        <v>372</v>
      </c>
    </row>
    <row r="7527">
      <c r="A7527" s="7">
        <f t="shared" si="1"/>
        <v>6300</v>
      </c>
      <c r="B7527" s="5" t="s">
        <v>6511</v>
      </c>
      <c r="C7527" s="6" t="s">
        <v>765</v>
      </c>
    </row>
    <row r="7528">
      <c r="A7528" s="7">
        <f t="shared" si="1"/>
        <v>6301</v>
      </c>
      <c r="B7528" s="8" t="s">
        <v>6512</v>
      </c>
      <c r="C7528" s="9" t="s">
        <v>845</v>
      </c>
    </row>
    <row r="7529">
      <c r="A7529" s="7">
        <f t="shared" si="1"/>
        <v>6302</v>
      </c>
      <c r="B7529" s="5" t="s">
        <v>6513</v>
      </c>
      <c r="C7529" s="6" t="s">
        <v>612</v>
      </c>
    </row>
    <row r="7530">
      <c r="A7530" s="7">
        <f t="shared" si="1"/>
        <v>6303</v>
      </c>
      <c r="B7530" s="5" t="s">
        <v>6514</v>
      </c>
      <c r="C7530" s="6" t="s">
        <v>78</v>
      </c>
    </row>
    <row r="7531">
      <c r="A7531" s="7">
        <f t="shared" si="1"/>
        <v>6304</v>
      </c>
      <c r="B7531" s="5" t="s">
        <v>6515</v>
      </c>
      <c r="C7531" s="6" t="s">
        <v>538</v>
      </c>
    </row>
    <row r="7532">
      <c r="A7532" s="7">
        <f t="shared" si="1"/>
        <v>6305</v>
      </c>
      <c r="B7532" s="5" t="s">
        <v>6516</v>
      </c>
      <c r="C7532" s="6" t="s">
        <v>6</v>
      </c>
    </row>
    <row r="7533">
      <c r="A7533" s="7">
        <f t="shared" si="1"/>
        <v>6306</v>
      </c>
      <c r="B7533" s="8" t="s">
        <v>6517</v>
      </c>
      <c r="C7533" s="9" t="s">
        <v>40</v>
      </c>
    </row>
    <row r="7534">
      <c r="A7534" s="7">
        <f t="shared" si="1"/>
        <v>6307</v>
      </c>
      <c r="B7534" s="5" t="s">
        <v>6518</v>
      </c>
      <c r="C7534" s="6" t="s">
        <v>362</v>
      </c>
    </row>
    <row r="7535">
      <c r="A7535" s="7">
        <f t="shared" si="1"/>
        <v>6308</v>
      </c>
      <c r="B7535" s="5" t="s">
        <v>6519</v>
      </c>
      <c r="C7535" s="6" t="s">
        <v>765</v>
      </c>
    </row>
    <row r="7536">
      <c r="A7536" s="7">
        <f t="shared" si="1"/>
        <v>6309</v>
      </c>
      <c r="B7536" s="8" t="s">
        <v>6520</v>
      </c>
      <c r="C7536" s="9" t="s">
        <v>65</v>
      </c>
    </row>
    <row r="7537">
      <c r="A7537" s="7">
        <f t="shared" si="1"/>
        <v>6310</v>
      </c>
      <c r="B7537" s="5" t="s">
        <v>6521</v>
      </c>
      <c r="C7537" s="6" t="s">
        <v>1856</v>
      </c>
    </row>
    <row r="7538">
      <c r="A7538" s="7">
        <f t="shared" si="1"/>
        <v>6311</v>
      </c>
      <c r="B7538" s="5" t="s">
        <v>6522</v>
      </c>
      <c r="C7538" s="6" t="s">
        <v>1342</v>
      </c>
    </row>
    <row r="7539">
      <c r="A7539" s="7">
        <f t="shared" si="1"/>
        <v>6312</v>
      </c>
      <c r="B7539" s="8" t="s">
        <v>6523</v>
      </c>
      <c r="C7539" s="9" t="s">
        <v>1042</v>
      </c>
    </row>
    <row r="7540">
      <c r="A7540" s="7">
        <f t="shared" si="1"/>
        <v>6313</v>
      </c>
      <c r="B7540" s="5" t="s">
        <v>6524</v>
      </c>
      <c r="C7540" s="6" t="s">
        <v>69</v>
      </c>
    </row>
    <row r="7541">
      <c r="A7541" s="7">
        <f t="shared" si="1"/>
        <v>6314</v>
      </c>
      <c r="B7541" s="5" t="s">
        <v>6525</v>
      </c>
      <c r="C7541" s="6" t="s">
        <v>467</v>
      </c>
    </row>
    <row r="7542">
      <c r="A7542" s="7">
        <f t="shared" si="1"/>
        <v>6315</v>
      </c>
      <c r="B7542" s="5" t="s">
        <v>6526</v>
      </c>
      <c r="C7542" s="6" t="s">
        <v>656</v>
      </c>
    </row>
    <row r="7543">
      <c r="A7543" s="7">
        <f t="shared" si="1"/>
        <v>6316</v>
      </c>
      <c r="B7543" s="5" t="s">
        <v>6527</v>
      </c>
      <c r="C7543" s="6" t="s">
        <v>1585</v>
      </c>
    </row>
    <row r="7544">
      <c r="A7544" s="7">
        <f t="shared" si="1"/>
        <v>6317</v>
      </c>
      <c r="B7544" s="5" t="s">
        <v>6528</v>
      </c>
      <c r="C7544" s="6" t="s">
        <v>1342</v>
      </c>
    </row>
    <row r="7545">
      <c r="A7545" s="7">
        <f t="shared" si="1"/>
        <v>6318</v>
      </c>
      <c r="B7545" s="5" t="s">
        <v>6529</v>
      </c>
      <c r="C7545" s="6" t="s">
        <v>1495</v>
      </c>
    </row>
    <row r="7546">
      <c r="A7546" s="7">
        <f t="shared" si="1"/>
        <v>6319</v>
      </c>
      <c r="B7546" s="8" t="s">
        <v>6530</v>
      </c>
      <c r="C7546" s="9" t="s">
        <v>728</v>
      </c>
    </row>
    <row r="7547">
      <c r="A7547" s="7">
        <f t="shared" si="1"/>
        <v>6320</v>
      </c>
      <c r="B7547" s="8" t="s">
        <v>6531</v>
      </c>
      <c r="C7547" s="9" t="s">
        <v>46</v>
      </c>
    </row>
    <row r="7548">
      <c r="A7548" s="7">
        <f t="shared" si="1"/>
        <v>6321</v>
      </c>
      <c r="B7548" s="5" t="s">
        <v>6532</v>
      </c>
      <c r="C7548" s="6" t="s">
        <v>1458</v>
      </c>
    </row>
    <row r="7549">
      <c r="A7549" s="7">
        <f t="shared" si="1"/>
        <v>6322</v>
      </c>
      <c r="B7549" s="8" t="s">
        <v>6533</v>
      </c>
      <c r="C7549" s="9" t="s">
        <v>1334</v>
      </c>
    </row>
    <row r="7550">
      <c r="A7550" s="7">
        <f t="shared" si="1"/>
        <v>6323</v>
      </c>
      <c r="B7550" s="5" t="s">
        <v>6534</v>
      </c>
      <c r="C7550" s="6" t="s">
        <v>538</v>
      </c>
    </row>
    <row r="7551">
      <c r="A7551" s="7">
        <f t="shared" si="1"/>
        <v>6324</v>
      </c>
      <c r="B7551" s="5" t="s">
        <v>6535</v>
      </c>
      <c r="C7551" s="6" t="s">
        <v>1040</v>
      </c>
    </row>
    <row r="7552">
      <c r="A7552" s="7">
        <f t="shared" si="1"/>
        <v>6325</v>
      </c>
      <c r="B7552" s="5" t="s">
        <v>6536</v>
      </c>
      <c r="C7552" s="6" t="s">
        <v>538</v>
      </c>
    </row>
    <row r="7553">
      <c r="A7553" s="7">
        <f t="shared" si="1"/>
        <v>6326</v>
      </c>
      <c r="B7553" s="5" t="s">
        <v>6537</v>
      </c>
      <c r="C7553" s="6" t="s">
        <v>1260</v>
      </c>
    </row>
    <row r="7554">
      <c r="A7554" s="7">
        <f t="shared" si="1"/>
        <v>6327</v>
      </c>
      <c r="B7554" s="5" t="s">
        <v>6538</v>
      </c>
      <c r="C7554" s="6" t="s">
        <v>1260</v>
      </c>
    </row>
    <row r="7555">
      <c r="A7555" s="7">
        <f t="shared" si="1"/>
        <v>6328</v>
      </c>
      <c r="B7555" s="5" t="s">
        <v>6539</v>
      </c>
      <c r="C7555" s="6" t="s">
        <v>1260</v>
      </c>
    </row>
    <row r="7556">
      <c r="A7556" s="7">
        <f t="shared" si="1"/>
        <v>6329</v>
      </c>
      <c r="B7556" s="8" t="s">
        <v>6540</v>
      </c>
      <c r="C7556" s="9" t="s">
        <v>65</v>
      </c>
    </row>
    <row r="7557">
      <c r="A7557" s="7">
        <f t="shared" si="1"/>
        <v>6330</v>
      </c>
      <c r="B7557" s="5" t="s">
        <v>6541</v>
      </c>
      <c r="C7557" s="6" t="s">
        <v>714</v>
      </c>
    </row>
    <row r="7558">
      <c r="A7558" s="7">
        <f t="shared" si="1"/>
        <v>6331</v>
      </c>
      <c r="B7558" s="5" t="s">
        <v>6542</v>
      </c>
      <c r="C7558" s="6" t="s">
        <v>393</v>
      </c>
    </row>
    <row r="7559">
      <c r="A7559" s="7">
        <f t="shared" si="1"/>
        <v>6332</v>
      </c>
      <c r="B7559" s="5" t="s">
        <v>6543</v>
      </c>
      <c r="C7559" s="6" t="s">
        <v>612</v>
      </c>
    </row>
    <row r="7560">
      <c r="A7560" s="7">
        <f t="shared" si="1"/>
        <v>6333</v>
      </c>
      <c r="B7560" s="8" t="s">
        <v>6544</v>
      </c>
      <c r="C7560" s="9" t="s">
        <v>72</v>
      </c>
    </row>
    <row r="7561">
      <c r="A7561" s="7">
        <f t="shared" si="1"/>
        <v>6334</v>
      </c>
      <c r="B7561" s="5" t="s">
        <v>6545</v>
      </c>
      <c r="C7561" s="6" t="s">
        <v>1360</v>
      </c>
    </row>
    <row r="7562">
      <c r="A7562" s="7">
        <f t="shared" si="1"/>
        <v>6335</v>
      </c>
      <c r="B7562" s="15" t="s">
        <v>6546</v>
      </c>
      <c r="C7562" s="11" t="s">
        <v>423</v>
      </c>
    </row>
    <row r="7563">
      <c r="A7563" s="7">
        <f t="shared" si="1"/>
        <v>6335</v>
      </c>
      <c r="B7563" s="15" t="s">
        <v>6546</v>
      </c>
      <c r="C7563" s="11" t="s">
        <v>64</v>
      </c>
    </row>
    <row r="7564">
      <c r="A7564" s="7">
        <f t="shared" si="1"/>
        <v>6336</v>
      </c>
      <c r="B7564" s="8" t="s">
        <v>6547</v>
      </c>
      <c r="C7564" s="9" t="s">
        <v>530</v>
      </c>
    </row>
    <row r="7565">
      <c r="A7565" s="7">
        <f t="shared" si="1"/>
        <v>6337</v>
      </c>
      <c r="B7565" s="5" t="s">
        <v>6548</v>
      </c>
      <c r="C7565" s="6" t="s">
        <v>462</v>
      </c>
    </row>
    <row r="7566">
      <c r="A7566" s="7">
        <f t="shared" si="1"/>
        <v>6338</v>
      </c>
      <c r="B7566" s="5" t="s">
        <v>6549</v>
      </c>
      <c r="C7566" s="6" t="s">
        <v>91</v>
      </c>
    </row>
    <row r="7567">
      <c r="A7567" s="7">
        <f t="shared" si="1"/>
        <v>6338</v>
      </c>
      <c r="B7567" s="5" t="s">
        <v>6549</v>
      </c>
      <c r="C7567" s="6" t="s">
        <v>267</v>
      </c>
    </row>
    <row r="7568">
      <c r="A7568" s="7">
        <f t="shared" si="1"/>
        <v>6339</v>
      </c>
      <c r="B7568" s="5" t="s">
        <v>6550</v>
      </c>
      <c r="C7568" s="6" t="s">
        <v>328</v>
      </c>
    </row>
    <row r="7569">
      <c r="A7569" s="7">
        <f t="shared" si="1"/>
        <v>6339</v>
      </c>
      <c r="B7569" s="5" t="s">
        <v>6550</v>
      </c>
      <c r="C7569" s="6" t="s">
        <v>25</v>
      </c>
    </row>
    <row r="7570">
      <c r="A7570" s="7">
        <f t="shared" si="1"/>
        <v>6340</v>
      </c>
      <c r="B7570" s="5" t="s">
        <v>6551</v>
      </c>
      <c r="C7570" s="6" t="s">
        <v>267</v>
      </c>
    </row>
    <row r="7571">
      <c r="A7571" s="7">
        <f t="shared" si="1"/>
        <v>6341</v>
      </c>
      <c r="B7571" s="8" t="s">
        <v>6552</v>
      </c>
      <c r="C7571" s="9" t="s">
        <v>162</v>
      </c>
    </row>
    <row r="7572">
      <c r="A7572" s="7">
        <f t="shared" si="1"/>
        <v>6342</v>
      </c>
      <c r="B7572" s="5" t="s">
        <v>6553</v>
      </c>
      <c r="C7572" s="6" t="s">
        <v>109</v>
      </c>
    </row>
    <row r="7573">
      <c r="A7573" s="7">
        <f t="shared" si="1"/>
        <v>6342</v>
      </c>
      <c r="B7573" s="5" t="s">
        <v>6553</v>
      </c>
      <c r="C7573" s="6" t="s">
        <v>25</v>
      </c>
    </row>
    <row r="7574">
      <c r="A7574" s="7">
        <f t="shared" si="1"/>
        <v>6343</v>
      </c>
      <c r="B7574" s="8" t="s">
        <v>6554</v>
      </c>
      <c r="C7574" s="9" t="s">
        <v>83</v>
      </c>
    </row>
    <row r="7575">
      <c r="A7575" s="7">
        <f t="shared" si="1"/>
        <v>6344</v>
      </c>
      <c r="B7575" s="8" t="s">
        <v>6555</v>
      </c>
      <c r="C7575" s="6" t="s">
        <v>132</v>
      </c>
    </row>
    <row r="7576">
      <c r="A7576" s="7">
        <f t="shared" si="1"/>
        <v>6345</v>
      </c>
      <c r="B7576" s="8" t="s">
        <v>6556</v>
      </c>
      <c r="C7576" s="6" t="s">
        <v>132</v>
      </c>
    </row>
    <row r="7577">
      <c r="A7577" s="7">
        <f t="shared" si="1"/>
        <v>6345</v>
      </c>
      <c r="B7577" s="8" t="s">
        <v>6556</v>
      </c>
      <c r="C7577" s="9" t="s">
        <v>60</v>
      </c>
    </row>
    <row r="7578">
      <c r="A7578" s="7">
        <f t="shared" si="1"/>
        <v>6345</v>
      </c>
      <c r="B7578" s="8" t="s">
        <v>6556</v>
      </c>
      <c r="C7578" s="9" t="s">
        <v>142</v>
      </c>
    </row>
    <row r="7579">
      <c r="A7579" s="7">
        <f t="shared" si="1"/>
        <v>6346</v>
      </c>
      <c r="B7579" s="8" t="s">
        <v>6557</v>
      </c>
      <c r="C7579" s="9" t="s">
        <v>60</v>
      </c>
    </row>
    <row r="7580">
      <c r="A7580" s="7">
        <f t="shared" si="1"/>
        <v>6346</v>
      </c>
      <c r="B7580" s="8" t="s">
        <v>6557</v>
      </c>
      <c r="C7580" s="9" t="s">
        <v>530</v>
      </c>
    </row>
    <row r="7581">
      <c r="A7581" s="7">
        <f t="shared" si="1"/>
        <v>6347</v>
      </c>
      <c r="B7581" s="5" t="s">
        <v>6558</v>
      </c>
      <c r="C7581" s="6" t="s">
        <v>1120</v>
      </c>
    </row>
    <row r="7582">
      <c r="A7582" s="7">
        <f t="shared" si="1"/>
        <v>6348</v>
      </c>
      <c r="B7582" s="5" t="s">
        <v>6559</v>
      </c>
      <c r="C7582" s="6" t="s">
        <v>59</v>
      </c>
    </row>
    <row r="7583">
      <c r="A7583" s="7">
        <f t="shared" si="1"/>
        <v>6349</v>
      </c>
      <c r="B7583" s="5" t="s">
        <v>6560</v>
      </c>
      <c r="C7583" s="6" t="s">
        <v>989</v>
      </c>
    </row>
    <row r="7584">
      <c r="A7584" s="7">
        <f t="shared" si="1"/>
        <v>6350</v>
      </c>
      <c r="B7584" s="8" t="s">
        <v>6561</v>
      </c>
      <c r="C7584" s="9" t="s">
        <v>874</v>
      </c>
    </row>
    <row r="7585">
      <c r="A7585" s="7">
        <f t="shared" si="1"/>
        <v>6351</v>
      </c>
      <c r="B7585" s="8" t="s">
        <v>6562</v>
      </c>
      <c r="C7585" s="9" t="s">
        <v>555</v>
      </c>
    </row>
    <row r="7586">
      <c r="A7586" s="7">
        <f t="shared" si="1"/>
        <v>6352</v>
      </c>
      <c r="B7586" s="8" t="s">
        <v>6563</v>
      </c>
      <c r="C7586" s="9" t="s">
        <v>162</v>
      </c>
    </row>
    <row r="7587">
      <c r="A7587" s="7">
        <f t="shared" si="1"/>
        <v>6353</v>
      </c>
      <c r="B7587" s="8" t="s">
        <v>6564</v>
      </c>
      <c r="C7587" s="9" t="s">
        <v>42</v>
      </c>
    </row>
    <row r="7588">
      <c r="A7588" s="7">
        <f t="shared" si="1"/>
        <v>6354</v>
      </c>
      <c r="B7588" s="8" t="s">
        <v>6565</v>
      </c>
      <c r="C7588" s="9" t="s">
        <v>722</v>
      </c>
    </row>
    <row r="7589">
      <c r="A7589" s="7">
        <f t="shared" si="1"/>
        <v>6355</v>
      </c>
      <c r="B7589" s="8" t="s">
        <v>6566</v>
      </c>
      <c r="C7589" s="9" t="s">
        <v>874</v>
      </c>
    </row>
    <row r="7590">
      <c r="A7590" s="7">
        <f t="shared" si="1"/>
        <v>6356</v>
      </c>
      <c r="B7590" s="5" t="s">
        <v>6567</v>
      </c>
      <c r="C7590" s="6" t="s">
        <v>731</v>
      </c>
    </row>
    <row r="7591">
      <c r="A7591" s="7">
        <f t="shared" si="1"/>
        <v>6357</v>
      </c>
      <c r="B7591" s="8" t="s">
        <v>6568</v>
      </c>
      <c r="C7591" s="9" t="s">
        <v>280</v>
      </c>
    </row>
    <row r="7592">
      <c r="A7592" s="7">
        <f t="shared" si="1"/>
        <v>6358</v>
      </c>
      <c r="B7592" s="8" t="s">
        <v>6569</v>
      </c>
      <c r="C7592" s="9" t="s">
        <v>24</v>
      </c>
    </row>
    <row r="7593">
      <c r="A7593" s="7">
        <f t="shared" si="1"/>
        <v>6358</v>
      </c>
      <c r="B7593" s="8" t="s">
        <v>6569</v>
      </c>
      <c r="C7593" s="9" t="s">
        <v>25</v>
      </c>
    </row>
    <row r="7594">
      <c r="A7594" s="7">
        <f t="shared" si="1"/>
        <v>6359</v>
      </c>
      <c r="B7594" s="5" t="s">
        <v>6570</v>
      </c>
      <c r="C7594" s="6" t="s">
        <v>393</v>
      </c>
    </row>
    <row r="7595">
      <c r="A7595" s="7">
        <f t="shared" si="1"/>
        <v>6360</v>
      </c>
      <c r="B7595" s="8" t="s">
        <v>6571</v>
      </c>
      <c r="C7595" s="9" t="s">
        <v>530</v>
      </c>
    </row>
    <row r="7596">
      <c r="A7596" s="7">
        <f t="shared" si="1"/>
        <v>6361</v>
      </c>
      <c r="B7596" s="8" t="s">
        <v>6572</v>
      </c>
      <c r="C7596" s="9" t="s">
        <v>1548</v>
      </c>
    </row>
    <row r="7597">
      <c r="A7597" s="7">
        <f t="shared" si="1"/>
        <v>6362</v>
      </c>
      <c r="B7597" s="8" t="s">
        <v>6573</v>
      </c>
      <c r="C7597" s="9" t="s">
        <v>1548</v>
      </c>
    </row>
    <row r="7598">
      <c r="A7598" s="7">
        <f t="shared" si="1"/>
        <v>6363</v>
      </c>
      <c r="B7598" s="5" t="s">
        <v>6574</v>
      </c>
      <c r="C7598" s="6" t="s">
        <v>731</v>
      </c>
    </row>
    <row r="7599">
      <c r="A7599" s="7">
        <f t="shared" si="1"/>
        <v>6364</v>
      </c>
      <c r="B7599" s="5" t="s">
        <v>6575</v>
      </c>
      <c r="C7599" s="6" t="s">
        <v>1223</v>
      </c>
    </row>
    <row r="7600">
      <c r="A7600" s="7">
        <f t="shared" si="1"/>
        <v>6365</v>
      </c>
      <c r="B7600" s="16" t="s">
        <v>6576</v>
      </c>
      <c r="C7600" s="6" t="s">
        <v>1235</v>
      </c>
    </row>
    <row r="7601">
      <c r="A7601" s="7">
        <f t="shared" si="1"/>
        <v>6366</v>
      </c>
      <c r="B7601" s="8" t="s">
        <v>6577</v>
      </c>
      <c r="C7601" s="9" t="s">
        <v>1548</v>
      </c>
    </row>
    <row r="7602">
      <c r="A7602" s="7">
        <f t="shared" si="1"/>
        <v>6367</v>
      </c>
      <c r="B7602" s="8" t="s">
        <v>6578</v>
      </c>
      <c r="C7602" s="9" t="s">
        <v>1548</v>
      </c>
    </row>
    <row r="7603">
      <c r="A7603" s="7">
        <f t="shared" si="1"/>
        <v>6368</v>
      </c>
      <c r="B7603" s="8" t="s">
        <v>6579</v>
      </c>
      <c r="C7603" s="9" t="s">
        <v>1548</v>
      </c>
    </row>
    <row r="7604">
      <c r="A7604" s="7">
        <f t="shared" si="1"/>
        <v>6369</v>
      </c>
      <c r="B7604" s="8" t="s">
        <v>6580</v>
      </c>
      <c r="C7604" s="9" t="s">
        <v>1548</v>
      </c>
    </row>
    <row r="7605">
      <c r="A7605" s="7">
        <f t="shared" si="1"/>
        <v>6370</v>
      </c>
      <c r="B7605" s="8" t="s">
        <v>6581</v>
      </c>
      <c r="C7605" s="9" t="s">
        <v>72</v>
      </c>
    </row>
    <row r="7606">
      <c r="A7606" s="7">
        <f t="shared" si="1"/>
        <v>6371</v>
      </c>
      <c r="B7606" s="8" t="s">
        <v>6582</v>
      </c>
      <c r="C7606" s="9" t="s">
        <v>1548</v>
      </c>
    </row>
    <row r="7607">
      <c r="A7607" s="7">
        <f t="shared" si="1"/>
        <v>6372</v>
      </c>
      <c r="B7607" s="5" t="s">
        <v>6583</v>
      </c>
      <c r="C7607" s="6" t="s">
        <v>62</v>
      </c>
    </row>
    <row r="7608">
      <c r="A7608" s="7">
        <f t="shared" si="1"/>
        <v>6373</v>
      </c>
      <c r="B7608" s="5" t="s">
        <v>6584</v>
      </c>
      <c r="C7608" s="6" t="s">
        <v>462</v>
      </c>
    </row>
    <row r="7609">
      <c r="A7609" s="7">
        <f t="shared" si="1"/>
        <v>6374</v>
      </c>
      <c r="B7609" s="8" t="s">
        <v>6585</v>
      </c>
      <c r="C7609" s="9" t="s">
        <v>1548</v>
      </c>
    </row>
    <row r="7610">
      <c r="A7610" s="7">
        <f t="shared" si="1"/>
        <v>6375</v>
      </c>
      <c r="B7610" s="8" t="s">
        <v>6586</v>
      </c>
      <c r="C7610" s="9" t="s">
        <v>1548</v>
      </c>
    </row>
    <row r="7611">
      <c r="A7611" s="7">
        <f t="shared" si="1"/>
        <v>6376</v>
      </c>
      <c r="B7611" s="8" t="s">
        <v>6587</v>
      </c>
      <c r="C7611" s="9" t="s">
        <v>1548</v>
      </c>
    </row>
    <row r="7612">
      <c r="A7612" s="7">
        <f t="shared" si="1"/>
        <v>6377</v>
      </c>
      <c r="B7612" s="8" t="s">
        <v>6588</v>
      </c>
      <c r="C7612" s="9" t="s">
        <v>1548</v>
      </c>
    </row>
    <row r="7613">
      <c r="A7613" s="7">
        <f t="shared" si="1"/>
        <v>6378</v>
      </c>
      <c r="B7613" s="5" t="s">
        <v>6589</v>
      </c>
      <c r="C7613" s="6" t="s">
        <v>362</v>
      </c>
    </row>
    <row r="7614">
      <c r="A7614" s="7">
        <f t="shared" si="1"/>
        <v>6379</v>
      </c>
      <c r="B7614" s="5" t="s">
        <v>6590</v>
      </c>
      <c r="C7614" s="6" t="s">
        <v>365</v>
      </c>
    </row>
    <row r="7615">
      <c r="A7615" s="7">
        <f t="shared" si="1"/>
        <v>6380</v>
      </c>
      <c r="B7615" s="8" t="s">
        <v>6591</v>
      </c>
      <c r="C7615" s="9" t="s">
        <v>1548</v>
      </c>
    </row>
    <row r="7616">
      <c r="A7616" s="7">
        <f t="shared" si="1"/>
        <v>6381</v>
      </c>
      <c r="B7616" s="5" t="s">
        <v>6592</v>
      </c>
      <c r="C7616" s="6" t="s">
        <v>683</v>
      </c>
    </row>
    <row r="7617">
      <c r="A7617" s="7">
        <f t="shared" si="1"/>
        <v>6382</v>
      </c>
      <c r="B7617" s="8" t="s">
        <v>6593</v>
      </c>
      <c r="C7617" s="9" t="s">
        <v>142</v>
      </c>
    </row>
    <row r="7618">
      <c r="A7618" s="7">
        <f t="shared" si="1"/>
        <v>6383</v>
      </c>
      <c r="B7618" s="5" t="s">
        <v>6594</v>
      </c>
      <c r="C7618" s="6" t="s">
        <v>362</v>
      </c>
    </row>
    <row r="7619">
      <c r="A7619" s="7">
        <f t="shared" si="1"/>
        <v>6383</v>
      </c>
      <c r="B7619" s="5" t="s">
        <v>6594</v>
      </c>
      <c r="C7619" s="6" t="s">
        <v>50</v>
      </c>
    </row>
    <row r="7620">
      <c r="A7620" s="7">
        <f t="shared" si="1"/>
        <v>6383</v>
      </c>
      <c r="B7620" s="5" t="s">
        <v>6594</v>
      </c>
      <c r="C7620" s="6" t="s">
        <v>728</v>
      </c>
    </row>
    <row r="7621">
      <c r="A7621" s="7">
        <f t="shared" si="1"/>
        <v>6383</v>
      </c>
      <c r="B7621" s="5" t="s">
        <v>6594</v>
      </c>
      <c r="C7621" s="6" t="s">
        <v>655</v>
      </c>
    </row>
    <row r="7622">
      <c r="A7622" s="7">
        <f t="shared" si="1"/>
        <v>6384</v>
      </c>
      <c r="B7622" s="8" t="s">
        <v>6595</v>
      </c>
      <c r="C7622" s="9" t="s">
        <v>502</v>
      </c>
    </row>
    <row r="7623">
      <c r="A7623" s="7">
        <f t="shared" si="1"/>
        <v>6385</v>
      </c>
      <c r="B7623" s="5" t="s">
        <v>6596</v>
      </c>
      <c r="C7623" s="6" t="s">
        <v>731</v>
      </c>
    </row>
    <row r="7624">
      <c r="A7624" s="7">
        <f t="shared" si="1"/>
        <v>6385</v>
      </c>
      <c r="B7624" s="8" t="s">
        <v>6596</v>
      </c>
      <c r="C7624" s="9" t="s">
        <v>479</v>
      </c>
    </row>
    <row r="7625">
      <c r="A7625" s="7">
        <f t="shared" si="1"/>
        <v>6386</v>
      </c>
      <c r="B7625" s="8" t="s">
        <v>6597</v>
      </c>
      <c r="C7625" s="9" t="s">
        <v>502</v>
      </c>
    </row>
    <row r="7626">
      <c r="A7626" s="7">
        <f t="shared" si="1"/>
        <v>6387</v>
      </c>
      <c r="B7626" s="8" t="s">
        <v>6598</v>
      </c>
      <c r="C7626" s="9" t="s">
        <v>502</v>
      </c>
    </row>
    <row r="7627">
      <c r="A7627" s="7">
        <f t="shared" si="1"/>
        <v>6388</v>
      </c>
      <c r="B7627" s="8" t="s">
        <v>6599</v>
      </c>
      <c r="C7627" s="9" t="s">
        <v>1042</v>
      </c>
    </row>
    <row r="7628">
      <c r="A7628" s="7">
        <f t="shared" si="1"/>
        <v>6389</v>
      </c>
      <c r="B7628" s="8" t="s">
        <v>6600</v>
      </c>
      <c r="C7628" s="9" t="s">
        <v>1042</v>
      </c>
    </row>
    <row r="7629">
      <c r="A7629" s="7">
        <f t="shared" si="1"/>
        <v>6390</v>
      </c>
      <c r="B7629" s="8" t="s">
        <v>6601</v>
      </c>
      <c r="C7629" s="9" t="s">
        <v>1042</v>
      </c>
    </row>
    <row r="7630">
      <c r="A7630" s="7">
        <f t="shared" si="1"/>
        <v>6391</v>
      </c>
      <c r="B7630" s="8" t="s">
        <v>6602</v>
      </c>
      <c r="C7630" s="9" t="s">
        <v>1042</v>
      </c>
    </row>
    <row r="7631">
      <c r="A7631" s="7">
        <f t="shared" si="1"/>
        <v>6392</v>
      </c>
      <c r="B7631" s="5" t="s">
        <v>6603</v>
      </c>
      <c r="C7631" s="6" t="s">
        <v>393</v>
      </c>
    </row>
    <row r="7632">
      <c r="A7632" s="7">
        <f t="shared" si="1"/>
        <v>6393</v>
      </c>
      <c r="B7632" s="5" t="s">
        <v>6604</v>
      </c>
      <c r="C7632" s="6" t="s">
        <v>74</v>
      </c>
    </row>
    <row r="7633">
      <c r="A7633" s="7">
        <f t="shared" si="1"/>
        <v>6393</v>
      </c>
      <c r="B7633" s="5" t="s">
        <v>6604</v>
      </c>
      <c r="C7633" s="6" t="s">
        <v>655</v>
      </c>
    </row>
    <row r="7634">
      <c r="A7634" s="7">
        <f t="shared" si="1"/>
        <v>6394</v>
      </c>
      <c r="B7634" s="5" t="s">
        <v>6605</v>
      </c>
      <c r="C7634" s="6" t="s">
        <v>683</v>
      </c>
    </row>
    <row r="7635">
      <c r="A7635" s="7">
        <f t="shared" si="1"/>
        <v>6395</v>
      </c>
      <c r="B7635" s="8" t="s">
        <v>6606</v>
      </c>
      <c r="C7635" s="9" t="s">
        <v>502</v>
      </c>
    </row>
    <row r="7636">
      <c r="A7636" s="7">
        <f t="shared" si="1"/>
        <v>6396</v>
      </c>
      <c r="B7636" s="8" t="s">
        <v>6607</v>
      </c>
      <c r="C7636" s="9" t="s">
        <v>1042</v>
      </c>
    </row>
    <row r="7637">
      <c r="A7637" s="7">
        <f t="shared" si="1"/>
        <v>6397</v>
      </c>
      <c r="B7637" s="5" t="s">
        <v>6608</v>
      </c>
      <c r="C7637" s="6" t="s">
        <v>655</v>
      </c>
    </row>
    <row r="7638">
      <c r="A7638" s="7">
        <f t="shared" si="1"/>
        <v>6397</v>
      </c>
      <c r="B7638" s="5" t="s">
        <v>6608</v>
      </c>
      <c r="C7638" s="6" t="s">
        <v>4095</v>
      </c>
    </row>
    <row r="7639">
      <c r="A7639" s="7">
        <f t="shared" si="1"/>
        <v>6398</v>
      </c>
      <c r="B7639" s="5" t="s">
        <v>6609</v>
      </c>
      <c r="C7639" s="6" t="s">
        <v>1342</v>
      </c>
    </row>
    <row r="7640">
      <c r="A7640" s="7">
        <f t="shared" si="1"/>
        <v>6399</v>
      </c>
      <c r="B7640" s="8" t="s">
        <v>6610</v>
      </c>
      <c r="C7640" s="9" t="s">
        <v>845</v>
      </c>
    </row>
    <row r="7641">
      <c r="A7641" s="7">
        <f t="shared" si="1"/>
        <v>6400</v>
      </c>
      <c r="B7641" s="5" t="s">
        <v>6611</v>
      </c>
      <c r="C7641" s="6" t="s">
        <v>1120</v>
      </c>
    </row>
    <row r="7642">
      <c r="A7642" s="7">
        <f t="shared" si="1"/>
        <v>6401</v>
      </c>
      <c r="B7642" s="5" t="s">
        <v>6612</v>
      </c>
      <c r="C7642" s="6" t="s">
        <v>1120</v>
      </c>
    </row>
    <row r="7643">
      <c r="A7643" s="7">
        <f t="shared" si="1"/>
        <v>6402</v>
      </c>
      <c r="B7643" s="5" t="s">
        <v>6613</v>
      </c>
      <c r="C7643" s="6" t="s">
        <v>1120</v>
      </c>
    </row>
    <row r="7644">
      <c r="A7644" s="7">
        <f t="shared" si="1"/>
        <v>6403</v>
      </c>
      <c r="B7644" s="8" t="s">
        <v>6614</v>
      </c>
      <c r="C7644" s="9" t="s">
        <v>399</v>
      </c>
    </row>
    <row r="7645">
      <c r="A7645" s="7">
        <f t="shared" si="1"/>
        <v>6404</v>
      </c>
      <c r="B7645" s="8" t="s">
        <v>6615</v>
      </c>
      <c r="C7645" s="9" t="s">
        <v>758</v>
      </c>
    </row>
    <row r="7646">
      <c r="A7646" s="7">
        <f t="shared" si="1"/>
        <v>6405</v>
      </c>
      <c r="B7646" s="8" t="s">
        <v>6616</v>
      </c>
      <c r="C7646" s="9" t="s">
        <v>40</v>
      </c>
    </row>
    <row r="7647">
      <c r="A7647" s="7">
        <f t="shared" si="1"/>
        <v>6406</v>
      </c>
      <c r="B7647" s="5" t="s">
        <v>6617</v>
      </c>
      <c r="C7647" s="6" t="s">
        <v>362</v>
      </c>
    </row>
    <row r="7648">
      <c r="A7648" s="7">
        <f t="shared" si="1"/>
        <v>6406</v>
      </c>
      <c r="B7648" s="5" t="s">
        <v>6617</v>
      </c>
      <c r="C7648" s="6" t="s">
        <v>64</v>
      </c>
    </row>
    <row r="7649">
      <c r="A7649" s="7">
        <f t="shared" si="1"/>
        <v>6406</v>
      </c>
      <c r="B7649" s="5" t="s">
        <v>6617</v>
      </c>
      <c r="C7649" s="6" t="s">
        <v>655</v>
      </c>
    </row>
    <row r="7650">
      <c r="A7650" s="7">
        <f t="shared" si="1"/>
        <v>6407</v>
      </c>
      <c r="B7650" s="8" t="s">
        <v>6618</v>
      </c>
      <c r="C7650" s="9" t="s">
        <v>1548</v>
      </c>
    </row>
    <row r="7651">
      <c r="A7651" s="7">
        <f t="shared" si="1"/>
        <v>6408</v>
      </c>
      <c r="B7651" s="5" t="s">
        <v>6619</v>
      </c>
      <c r="C7651" s="6" t="s">
        <v>1120</v>
      </c>
    </row>
    <row r="7652">
      <c r="A7652" s="7">
        <f t="shared" si="1"/>
        <v>6409</v>
      </c>
      <c r="B7652" s="5" t="s">
        <v>6620</v>
      </c>
      <c r="C7652" s="6" t="s">
        <v>731</v>
      </c>
    </row>
    <row r="7653">
      <c r="A7653" s="7">
        <f t="shared" si="1"/>
        <v>6409</v>
      </c>
      <c r="B7653" s="8" t="s">
        <v>6620</v>
      </c>
      <c r="C7653" s="9" t="s">
        <v>1548</v>
      </c>
    </row>
    <row r="7654">
      <c r="A7654" s="7">
        <f t="shared" si="1"/>
        <v>6410</v>
      </c>
      <c r="B7654" s="8" t="s">
        <v>6621</v>
      </c>
      <c r="C7654" s="9" t="s">
        <v>1548</v>
      </c>
    </row>
    <row r="7655">
      <c r="A7655" s="7">
        <f t="shared" si="1"/>
        <v>6411</v>
      </c>
      <c r="B7655" s="5" t="s">
        <v>6622</v>
      </c>
      <c r="C7655" s="6" t="s">
        <v>109</v>
      </c>
    </row>
    <row r="7656">
      <c r="A7656" s="7">
        <f t="shared" si="1"/>
        <v>6412</v>
      </c>
      <c r="B7656" s="8" t="s">
        <v>6623</v>
      </c>
      <c r="C7656" s="9" t="s">
        <v>60</v>
      </c>
    </row>
    <row r="7657">
      <c r="A7657" s="7">
        <f t="shared" si="1"/>
        <v>6412</v>
      </c>
      <c r="B7657" s="8" t="s">
        <v>6623</v>
      </c>
      <c r="C7657" s="9" t="s">
        <v>162</v>
      </c>
    </row>
    <row r="7658">
      <c r="A7658" s="7">
        <f t="shared" si="1"/>
        <v>6412</v>
      </c>
      <c r="B7658" s="8" t="s">
        <v>6623</v>
      </c>
      <c r="C7658" s="9" t="s">
        <v>24</v>
      </c>
    </row>
    <row r="7659">
      <c r="A7659" s="7">
        <f t="shared" si="1"/>
        <v>6412</v>
      </c>
      <c r="B7659" s="8" t="s">
        <v>6623</v>
      </c>
      <c r="C7659" s="9" t="s">
        <v>25</v>
      </c>
    </row>
    <row r="7660">
      <c r="A7660" s="7">
        <f t="shared" si="1"/>
        <v>6413</v>
      </c>
      <c r="B7660" s="8" t="s">
        <v>6624</v>
      </c>
      <c r="C7660" s="9" t="s">
        <v>60</v>
      </c>
    </row>
    <row r="7661">
      <c r="A7661" s="7">
        <f t="shared" si="1"/>
        <v>6414</v>
      </c>
      <c r="B7661" s="5" t="s">
        <v>6625</v>
      </c>
      <c r="C7661" s="6" t="s">
        <v>109</v>
      </c>
    </row>
    <row r="7662">
      <c r="A7662" s="7">
        <f t="shared" si="1"/>
        <v>6415</v>
      </c>
      <c r="B7662" s="8" t="s">
        <v>6626</v>
      </c>
      <c r="C7662" s="9" t="s">
        <v>60</v>
      </c>
    </row>
    <row r="7663">
      <c r="A7663" s="7">
        <f t="shared" si="1"/>
        <v>6415</v>
      </c>
      <c r="B7663" s="8" t="s">
        <v>6626</v>
      </c>
      <c r="C7663" s="9" t="s">
        <v>162</v>
      </c>
    </row>
    <row r="7664">
      <c r="A7664" s="7">
        <f t="shared" si="1"/>
        <v>6416</v>
      </c>
      <c r="B7664" s="5" t="s">
        <v>6627</v>
      </c>
      <c r="C7664" s="6" t="s">
        <v>1120</v>
      </c>
    </row>
    <row r="7665">
      <c r="A7665" s="7">
        <f t="shared" si="1"/>
        <v>6417</v>
      </c>
      <c r="B7665" s="5" t="s">
        <v>6628</v>
      </c>
      <c r="C7665" s="6" t="s">
        <v>714</v>
      </c>
    </row>
    <row r="7666">
      <c r="A7666" s="7">
        <f t="shared" si="1"/>
        <v>6418</v>
      </c>
      <c r="B7666" s="8" t="s">
        <v>6629</v>
      </c>
      <c r="C7666" s="9" t="s">
        <v>162</v>
      </c>
    </row>
    <row r="7667">
      <c r="A7667" s="7">
        <f t="shared" si="1"/>
        <v>6419</v>
      </c>
      <c r="B7667" s="8" t="s">
        <v>6630</v>
      </c>
      <c r="C7667" s="9" t="s">
        <v>60</v>
      </c>
    </row>
    <row r="7668">
      <c r="A7668" s="7">
        <f t="shared" si="1"/>
        <v>6420</v>
      </c>
      <c r="B7668" s="5" t="s">
        <v>6631</v>
      </c>
      <c r="C7668" s="6" t="s">
        <v>109</v>
      </c>
    </row>
    <row r="7669">
      <c r="A7669" s="7">
        <f t="shared" si="1"/>
        <v>6420</v>
      </c>
      <c r="B7669" s="5" t="s">
        <v>6631</v>
      </c>
      <c r="C7669" s="6" t="s">
        <v>142</v>
      </c>
    </row>
    <row r="7670">
      <c r="A7670" s="7">
        <f t="shared" si="1"/>
        <v>6420</v>
      </c>
      <c r="B7670" s="5" t="s">
        <v>6631</v>
      </c>
      <c r="C7670" s="6" t="s">
        <v>25</v>
      </c>
    </row>
    <row r="7671">
      <c r="A7671" s="7">
        <f t="shared" si="1"/>
        <v>6420</v>
      </c>
      <c r="B7671" s="5" t="s">
        <v>6631</v>
      </c>
      <c r="C7671" s="6" t="s">
        <v>162</v>
      </c>
    </row>
    <row r="7672">
      <c r="A7672" s="7">
        <f t="shared" si="1"/>
        <v>6421</v>
      </c>
      <c r="B7672" s="8" t="s">
        <v>6632</v>
      </c>
      <c r="C7672" s="9" t="s">
        <v>60</v>
      </c>
    </row>
    <row r="7673">
      <c r="A7673" s="7">
        <f t="shared" si="1"/>
        <v>6422</v>
      </c>
      <c r="B7673" s="5" t="s">
        <v>6633</v>
      </c>
      <c r="C7673" s="6" t="s">
        <v>731</v>
      </c>
    </row>
    <row r="7674">
      <c r="A7674" s="7">
        <f t="shared" si="1"/>
        <v>6423</v>
      </c>
      <c r="B7674" s="8" t="s">
        <v>6634</v>
      </c>
      <c r="C7674" s="9" t="s">
        <v>60</v>
      </c>
    </row>
    <row r="7675">
      <c r="A7675" s="7">
        <f t="shared" si="1"/>
        <v>6423</v>
      </c>
      <c r="B7675" s="8" t="s">
        <v>6634</v>
      </c>
      <c r="C7675" s="9" t="s">
        <v>25</v>
      </c>
    </row>
    <row r="7676">
      <c r="A7676" s="7">
        <f t="shared" si="1"/>
        <v>6424</v>
      </c>
      <c r="B7676" s="8" t="s">
        <v>6635</v>
      </c>
      <c r="C7676" s="9" t="s">
        <v>88</v>
      </c>
    </row>
    <row r="7677">
      <c r="A7677" s="7">
        <f t="shared" si="1"/>
        <v>6425</v>
      </c>
      <c r="B7677" s="8" t="s">
        <v>6636</v>
      </c>
      <c r="C7677" s="9" t="s">
        <v>46</v>
      </c>
    </row>
    <row r="7678">
      <c r="A7678" s="7">
        <f t="shared" si="1"/>
        <v>6426</v>
      </c>
      <c r="B7678" s="5" t="s">
        <v>6637</v>
      </c>
      <c r="C7678" s="6" t="s">
        <v>109</v>
      </c>
    </row>
    <row r="7679">
      <c r="A7679" s="7">
        <f t="shared" si="1"/>
        <v>6426</v>
      </c>
      <c r="B7679" s="5" t="s">
        <v>6637</v>
      </c>
      <c r="C7679" s="6" t="s">
        <v>60</v>
      </c>
    </row>
    <row r="7680">
      <c r="A7680" s="7">
        <f t="shared" si="1"/>
        <v>6426</v>
      </c>
      <c r="B7680" s="5" t="s">
        <v>6637</v>
      </c>
      <c r="C7680" s="6" t="s">
        <v>25</v>
      </c>
    </row>
    <row r="7681">
      <c r="A7681" s="7">
        <f t="shared" si="1"/>
        <v>6427</v>
      </c>
      <c r="B7681" s="8" t="s">
        <v>6638</v>
      </c>
      <c r="C7681" s="9" t="s">
        <v>162</v>
      </c>
    </row>
    <row r="7682">
      <c r="A7682" s="7">
        <f t="shared" si="1"/>
        <v>6427</v>
      </c>
      <c r="B7682" s="8" t="s">
        <v>6638</v>
      </c>
      <c r="C7682" s="9" t="s">
        <v>142</v>
      </c>
    </row>
    <row r="7683">
      <c r="A7683" s="7">
        <f t="shared" si="1"/>
        <v>6428</v>
      </c>
      <c r="B7683" s="5" t="s">
        <v>6639</v>
      </c>
      <c r="C7683" s="6" t="s">
        <v>437</v>
      </c>
    </row>
    <row r="7684">
      <c r="A7684" s="7">
        <f t="shared" si="1"/>
        <v>6429</v>
      </c>
      <c r="B7684" s="8" t="s">
        <v>6640</v>
      </c>
      <c r="C7684" s="9" t="s">
        <v>76</v>
      </c>
    </row>
    <row r="7685">
      <c r="A7685" s="7">
        <f t="shared" si="1"/>
        <v>6430</v>
      </c>
      <c r="B7685" s="5" t="s">
        <v>6641</v>
      </c>
      <c r="C7685" s="6" t="s">
        <v>324</v>
      </c>
    </row>
    <row r="7686">
      <c r="A7686" s="7">
        <f t="shared" si="1"/>
        <v>6431</v>
      </c>
      <c r="B7686" s="5" t="s">
        <v>6642</v>
      </c>
      <c r="C7686" s="6" t="s">
        <v>731</v>
      </c>
    </row>
    <row r="7687">
      <c r="A7687" s="7">
        <f t="shared" si="1"/>
        <v>6432</v>
      </c>
      <c r="B7687" s="5" t="s">
        <v>6643</v>
      </c>
      <c r="C7687" s="6" t="s">
        <v>610</v>
      </c>
    </row>
    <row r="7688">
      <c r="A7688" s="7">
        <f t="shared" si="1"/>
        <v>6433</v>
      </c>
      <c r="B7688" s="8" t="s">
        <v>6644</v>
      </c>
      <c r="C7688" s="9" t="s">
        <v>60</v>
      </c>
    </row>
    <row r="7689">
      <c r="A7689" s="7">
        <f t="shared" si="1"/>
        <v>6434</v>
      </c>
      <c r="B7689" s="5" t="s">
        <v>6645</v>
      </c>
      <c r="C7689" s="6" t="s">
        <v>1223</v>
      </c>
    </row>
    <row r="7690">
      <c r="A7690" s="7">
        <f t="shared" si="1"/>
        <v>6435</v>
      </c>
      <c r="B7690" s="5" t="s">
        <v>6646</v>
      </c>
      <c r="C7690" s="6" t="s">
        <v>267</v>
      </c>
    </row>
    <row r="7691">
      <c r="A7691" s="7">
        <f t="shared" si="1"/>
        <v>6435</v>
      </c>
      <c r="B7691" s="5" t="s">
        <v>6646</v>
      </c>
      <c r="C7691" s="6" t="s">
        <v>91</v>
      </c>
    </row>
    <row r="7692">
      <c r="A7692" s="7">
        <f t="shared" si="1"/>
        <v>6435</v>
      </c>
      <c r="B7692" s="5" t="s">
        <v>6646</v>
      </c>
      <c r="C7692" s="6" t="s">
        <v>405</v>
      </c>
    </row>
    <row r="7693">
      <c r="A7693" s="7">
        <f t="shared" si="1"/>
        <v>6436</v>
      </c>
      <c r="B7693" s="5" t="s">
        <v>6647</v>
      </c>
      <c r="C7693" s="6" t="s">
        <v>4</v>
      </c>
    </row>
    <row r="7694">
      <c r="A7694" s="7">
        <f t="shared" si="1"/>
        <v>6437</v>
      </c>
      <c r="B7694" s="8" t="s">
        <v>6648</v>
      </c>
      <c r="C7694" s="9" t="s">
        <v>1042</v>
      </c>
    </row>
    <row r="7695">
      <c r="A7695" s="7">
        <f t="shared" si="1"/>
        <v>6438</v>
      </c>
      <c r="B7695" s="16" t="s">
        <v>6649</v>
      </c>
      <c r="C7695" s="6" t="s">
        <v>1235</v>
      </c>
    </row>
    <row r="7696">
      <c r="A7696" s="7">
        <f t="shared" si="1"/>
        <v>6439</v>
      </c>
      <c r="B7696" s="8" t="s">
        <v>6650</v>
      </c>
      <c r="C7696" s="9" t="s">
        <v>177</v>
      </c>
    </row>
    <row r="7697">
      <c r="A7697" s="7">
        <f t="shared" si="1"/>
        <v>6440</v>
      </c>
      <c r="B7697" s="5" t="s">
        <v>6651</v>
      </c>
      <c r="C7697" s="6" t="s">
        <v>95</v>
      </c>
    </row>
    <row r="7698">
      <c r="A7698" s="7">
        <f t="shared" si="1"/>
        <v>6441</v>
      </c>
      <c r="B7698" s="5" t="s">
        <v>6652</v>
      </c>
      <c r="C7698" s="6" t="s">
        <v>95</v>
      </c>
    </row>
    <row r="7699">
      <c r="A7699" s="7">
        <f t="shared" si="1"/>
        <v>6442</v>
      </c>
      <c r="B7699" s="5" t="s">
        <v>6653</v>
      </c>
      <c r="C7699" s="6" t="s">
        <v>95</v>
      </c>
    </row>
    <row r="7700">
      <c r="A7700" s="7">
        <f t="shared" si="1"/>
        <v>6443</v>
      </c>
      <c r="B7700" s="8" t="s">
        <v>6654</v>
      </c>
      <c r="C7700" s="9" t="s">
        <v>60</v>
      </c>
    </row>
    <row r="7701">
      <c r="A7701" s="7">
        <f t="shared" si="1"/>
        <v>6444</v>
      </c>
      <c r="B7701" s="5" t="s">
        <v>6655</v>
      </c>
      <c r="C7701" s="6" t="s">
        <v>731</v>
      </c>
    </row>
    <row r="7702">
      <c r="A7702" s="7">
        <f t="shared" si="1"/>
        <v>6445</v>
      </c>
      <c r="B7702" s="8" t="s">
        <v>6656</v>
      </c>
      <c r="C7702" s="9" t="s">
        <v>60</v>
      </c>
    </row>
    <row r="7703">
      <c r="A7703" s="7">
        <f t="shared" si="1"/>
        <v>6445</v>
      </c>
      <c r="B7703" s="8" t="s">
        <v>6656</v>
      </c>
      <c r="C7703" s="9" t="s">
        <v>24</v>
      </c>
    </row>
    <row r="7704">
      <c r="A7704" s="7">
        <f t="shared" si="1"/>
        <v>6445</v>
      </c>
      <c r="B7704" s="8" t="s">
        <v>6656</v>
      </c>
      <c r="C7704" s="9" t="s">
        <v>142</v>
      </c>
    </row>
    <row r="7705">
      <c r="A7705" s="7">
        <f t="shared" si="1"/>
        <v>6446</v>
      </c>
      <c r="B7705" s="8" t="s">
        <v>6657</v>
      </c>
      <c r="C7705" s="9" t="s">
        <v>502</v>
      </c>
    </row>
    <row r="7706">
      <c r="A7706" s="7">
        <f t="shared" si="1"/>
        <v>6447</v>
      </c>
      <c r="B7706" s="5" t="s">
        <v>6658</v>
      </c>
      <c r="C7706" s="6" t="s">
        <v>1040</v>
      </c>
    </row>
    <row r="7707">
      <c r="A7707" s="7">
        <f t="shared" si="1"/>
        <v>6448</v>
      </c>
      <c r="B7707" s="5" t="s">
        <v>6659</v>
      </c>
      <c r="C7707" s="6" t="s">
        <v>1040</v>
      </c>
    </row>
    <row r="7708">
      <c r="A7708" s="7">
        <f t="shared" si="1"/>
        <v>6449</v>
      </c>
      <c r="B7708" s="5" t="s">
        <v>6660</v>
      </c>
      <c r="C7708" s="6" t="s">
        <v>74</v>
      </c>
    </row>
    <row r="7709">
      <c r="A7709" s="7">
        <f t="shared" si="1"/>
        <v>6450</v>
      </c>
      <c r="B7709" s="8" t="s">
        <v>6661</v>
      </c>
      <c r="C7709" s="9" t="s">
        <v>60</v>
      </c>
    </row>
    <row r="7710">
      <c r="A7710" s="7">
        <f t="shared" si="1"/>
        <v>6451</v>
      </c>
      <c r="B7710" s="8" t="s">
        <v>6662</v>
      </c>
      <c r="C7710" s="9" t="s">
        <v>399</v>
      </c>
    </row>
    <row r="7711">
      <c r="A7711" s="7">
        <f t="shared" si="1"/>
        <v>6452</v>
      </c>
      <c r="B7711" s="8" t="s">
        <v>6663</v>
      </c>
      <c r="C7711" s="9" t="s">
        <v>1042</v>
      </c>
    </row>
    <row r="7712">
      <c r="A7712" s="7">
        <f t="shared" si="1"/>
        <v>6453</v>
      </c>
      <c r="B7712" s="5" t="s">
        <v>6664</v>
      </c>
      <c r="C7712" s="6" t="s">
        <v>1207</v>
      </c>
    </row>
    <row r="7713">
      <c r="A7713" s="7">
        <f t="shared" si="1"/>
        <v>6453</v>
      </c>
      <c r="B7713" s="5" t="s">
        <v>6664</v>
      </c>
      <c r="C7713" s="6" t="s">
        <v>655</v>
      </c>
    </row>
    <row r="7714">
      <c r="A7714" s="7">
        <f t="shared" si="1"/>
        <v>6454</v>
      </c>
      <c r="B7714" s="8" t="s">
        <v>6665</v>
      </c>
      <c r="C7714" s="9" t="s">
        <v>88</v>
      </c>
    </row>
    <row r="7715">
      <c r="A7715" s="7">
        <f t="shared" si="1"/>
        <v>6454</v>
      </c>
      <c r="B7715" s="8" t="s">
        <v>6665</v>
      </c>
      <c r="C7715" s="9" t="s">
        <v>65</v>
      </c>
    </row>
    <row r="7716">
      <c r="A7716" s="7">
        <f t="shared" si="1"/>
        <v>6455</v>
      </c>
      <c r="B7716" s="5" t="s">
        <v>6666</v>
      </c>
      <c r="C7716" s="6" t="s">
        <v>362</v>
      </c>
    </row>
    <row r="7717">
      <c r="A7717" s="7">
        <f t="shared" si="1"/>
        <v>6456</v>
      </c>
      <c r="B7717" s="8" t="s">
        <v>6667</v>
      </c>
      <c r="C7717" s="9" t="s">
        <v>1042</v>
      </c>
    </row>
    <row r="7718">
      <c r="A7718" s="7">
        <f t="shared" si="1"/>
        <v>6457</v>
      </c>
      <c r="B7718" s="8" t="s">
        <v>6668</v>
      </c>
      <c r="C7718" s="9" t="s">
        <v>60</v>
      </c>
    </row>
    <row r="7719">
      <c r="A7719" s="7">
        <f t="shared" si="1"/>
        <v>6457</v>
      </c>
      <c r="B7719" s="8" t="s">
        <v>6668</v>
      </c>
      <c r="C7719" s="9" t="s">
        <v>142</v>
      </c>
    </row>
    <row r="7720">
      <c r="A7720" s="7">
        <f t="shared" si="1"/>
        <v>6458</v>
      </c>
      <c r="B7720" s="8" t="s">
        <v>6669</v>
      </c>
      <c r="C7720" s="9" t="s">
        <v>60</v>
      </c>
    </row>
    <row r="7721">
      <c r="A7721" s="7">
        <f t="shared" si="1"/>
        <v>6459</v>
      </c>
      <c r="B7721" s="8" t="s">
        <v>6670</v>
      </c>
      <c r="C7721" s="9" t="s">
        <v>815</v>
      </c>
    </row>
    <row r="7722">
      <c r="A7722" s="7">
        <f t="shared" si="1"/>
        <v>6460</v>
      </c>
      <c r="B7722" s="5" t="s">
        <v>6671</v>
      </c>
      <c r="C7722" s="6" t="s">
        <v>393</v>
      </c>
    </row>
    <row r="7723">
      <c r="A7723" s="7">
        <f t="shared" si="1"/>
        <v>6461</v>
      </c>
      <c r="B7723" s="5" t="s">
        <v>6672</v>
      </c>
      <c r="C7723" s="6" t="s">
        <v>393</v>
      </c>
    </row>
    <row r="7724">
      <c r="A7724" s="7">
        <f t="shared" si="1"/>
        <v>6462</v>
      </c>
      <c r="B7724" s="5" t="s">
        <v>6673</v>
      </c>
      <c r="C7724" s="6" t="s">
        <v>393</v>
      </c>
      <c r="D7724" s="21"/>
      <c r="E7724" s="21"/>
      <c r="F7724" s="21"/>
      <c r="G7724" s="21"/>
      <c r="H7724" s="21"/>
      <c r="I7724" s="21"/>
      <c r="J7724" s="21"/>
      <c r="K7724" s="21"/>
      <c r="L7724" s="21"/>
      <c r="M7724" s="21"/>
      <c r="N7724" s="21"/>
      <c r="O7724" s="21"/>
      <c r="P7724" s="21"/>
      <c r="Q7724" s="21"/>
      <c r="R7724" s="21"/>
      <c r="S7724" s="21"/>
      <c r="T7724" s="21"/>
      <c r="U7724" s="21"/>
      <c r="V7724" s="21"/>
      <c r="W7724" s="21"/>
      <c r="X7724" s="21"/>
      <c r="Y7724" s="21"/>
      <c r="Z7724" s="21"/>
    </row>
    <row r="7725">
      <c r="A7725" s="7">
        <f t="shared" si="1"/>
        <v>6463</v>
      </c>
      <c r="B7725" s="8" t="s">
        <v>6674</v>
      </c>
      <c r="C7725" s="9" t="s">
        <v>121</v>
      </c>
      <c r="D7725" s="21"/>
      <c r="E7725" s="21"/>
      <c r="F7725" s="21"/>
      <c r="G7725" s="21"/>
      <c r="H7725" s="21"/>
      <c r="I7725" s="21"/>
      <c r="J7725" s="21"/>
      <c r="K7725" s="21"/>
      <c r="L7725" s="21"/>
      <c r="M7725" s="21"/>
      <c r="N7725" s="21"/>
      <c r="O7725" s="21"/>
      <c r="P7725" s="21"/>
      <c r="Q7725" s="21"/>
      <c r="R7725" s="21"/>
      <c r="S7725" s="21"/>
      <c r="T7725" s="21"/>
      <c r="U7725" s="21"/>
      <c r="V7725" s="21"/>
      <c r="W7725" s="21"/>
      <c r="X7725" s="21"/>
      <c r="Y7725" s="21"/>
      <c r="Z7725" s="21"/>
    </row>
    <row r="7726">
      <c r="A7726" s="7">
        <f t="shared" si="1"/>
        <v>6464</v>
      </c>
      <c r="B7726" s="8" t="s">
        <v>6675</v>
      </c>
      <c r="C7726" s="9" t="s">
        <v>416</v>
      </c>
      <c r="D7726" s="21"/>
      <c r="E7726" s="21"/>
      <c r="F7726" s="21"/>
      <c r="G7726" s="21"/>
      <c r="H7726" s="21"/>
      <c r="I7726" s="21"/>
      <c r="J7726" s="21"/>
      <c r="K7726" s="21"/>
      <c r="L7726" s="21"/>
      <c r="M7726" s="21"/>
      <c r="N7726" s="21"/>
      <c r="O7726" s="21"/>
      <c r="P7726" s="21"/>
      <c r="Q7726" s="21"/>
      <c r="R7726" s="21"/>
      <c r="S7726" s="21"/>
      <c r="T7726" s="21"/>
      <c r="U7726" s="21"/>
      <c r="V7726" s="21"/>
      <c r="W7726" s="21"/>
      <c r="X7726" s="21"/>
      <c r="Y7726" s="21"/>
      <c r="Z7726" s="21"/>
    </row>
    <row r="7727">
      <c r="A7727" s="7">
        <f t="shared" si="1"/>
        <v>6465</v>
      </c>
      <c r="B7727" s="5" t="s">
        <v>6676</v>
      </c>
      <c r="C7727" s="6" t="s">
        <v>603</v>
      </c>
      <c r="D7727" s="21"/>
      <c r="E7727" s="21"/>
      <c r="F7727" s="21"/>
      <c r="G7727" s="21"/>
      <c r="H7727" s="21"/>
      <c r="I7727" s="21"/>
      <c r="J7727" s="21"/>
      <c r="K7727" s="21"/>
      <c r="L7727" s="21"/>
      <c r="M7727" s="21"/>
      <c r="N7727" s="21"/>
      <c r="O7727" s="21"/>
      <c r="P7727" s="21"/>
      <c r="Q7727" s="21"/>
      <c r="R7727" s="21"/>
      <c r="S7727" s="21"/>
      <c r="T7727" s="21"/>
      <c r="U7727" s="21"/>
      <c r="V7727" s="21"/>
      <c r="W7727" s="21"/>
      <c r="X7727" s="21"/>
      <c r="Y7727" s="21"/>
      <c r="Z7727" s="21"/>
    </row>
    <row r="7728">
      <c r="A7728" s="7">
        <f t="shared" si="1"/>
        <v>6466</v>
      </c>
      <c r="B7728" s="8" t="s">
        <v>6677</v>
      </c>
      <c r="C7728" s="9" t="s">
        <v>502</v>
      </c>
      <c r="D7728" s="21"/>
      <c r="E7728" s="21"/>
      <c r="F7728" s="21"/>
      <c r="G7728" s="21"/>
      <c r="H7728" s="21"/>
      <c r="I7728" s="21"/>
      <c r="J7728" s="21"/>
      <c r="K7728" s="21"/>
      <c r="L7728" s="21"/>
      <c r="M7728" s="21"/>
      <c r="N7728" s="21"/>
      <c r="O7728" s="21"/>
      <c r="P7728" s="21"/>
      <c r="Q7728" s="21"/>
      <c r="R7728" s="21"/>
      <c r="S7728" s="21"/>
      <c r="T7728" s="21"/>
      <c r="U7728" s="21"/>
      <c r="V7728" s="21"/>
      <c r="W7728" s="21"/>
      <c r="X7728" s="21"/>
      <c r="Y7728" s="21"/>
      <c r="Z7728" s="21"/>
    </row>
    <row r="7729">
      <c r="A7729" s="7">
        <f t="shared" si="1"/>
        <v>6467</v>
      </c>
      <c r="B7729" s="5" t="s">
        <v>6678</v>
      </c>
      <c r="C7729" s="6" t="s">
        <v>34</v>
      </c>
      <c r="D7729" s="21"/>
      <c r="E7729" s="21"/>
      <c r="F7729" s="21"/>
      <c r="G7729" s="21"/>
      <c r="H7729" s="21"/>
      <c r="I7729" s="21"/>
      <c r="J7729" s="21"/>
      <c r="K7729" s="21"/>
      <c r="L7729" s="21"/>
      <c r="M7729" s="21"/>
      <c r="N7729" s="21"/>
      <c r="O7729" s="21"/>
      <c r="P7729" s="21"/>
      <c r="Q7729" s="21"/>
      <c r="R7729" s="21"/>
      <c r="S7729" s="21"/>
      <c r="T7729" s="21"/>
      <c r="U7729" s="21"/>
      <c r="V7729" s="21"/>
      <c r="W7729" s="21"/>
      <c r="X7729" s="21"/>
      <c r="Y7729" s="21"/>
      <c r="Z7729" s="21"/>
    </row>
    <row r="7730">
      <c r="A7730" s="7">
        <f t="shared" si="1"/>
        <v>6468</v>
      </c>
      <c r="B7730" s="5" t="s">
        <v>6679</v>
      </c>
      <c r="C7730" s="6" t="s">
        <v>683</v>
      </c>
      <c r="D7730" s="21"/>
      <c r="E7730" s="21"/>
      <c r="F7730" s="21"/>
      <c r="G7730" s="21"/>
      <c r="H7730" s="21"/>
      <c r="I7730" s="21"/>
      <c r="J7730" s="21"/>
      <c r="K7730" s="21"/>
      <c r="L7730" s="21"/>
      <c r="M7730" s="21"/>
      <c r="N7730" s="21"/>
      <c r="O7730" s="21"/>
      <c r="P7730" s="21"/>
      <c r="Q7730" s="21"/>
      <c r="R7730" s="21"/>
      <c r="S7730" s="21"/>
      <c r="T7730" s="21"/>
      <c r="U7730" s="21"/>
      <c r="V7730" s="21"/>
      <c r="W7730" s="21"/>
      <c r="X7730" s="21"/>
      <c r="Y7730" s="21"/>
      <c r="Z7730" s="21"/>
    </row>
    <row r="7731">
      <c r="A7731" s="7">
        <f t="shared" si="1"/>
        <v>6469</v>
      </c>
      <c r="B7731" s="8" t="s">
        <v>6680</v>
      </c>
      <c r="C7731" s="9" t="s">
        <v>1548</v>
      </c>
      <c r="D7731" s="21"/>
      <c r="E7731" s="21"/>
      <c r="F7731" s="21"/>
      <c r="G7731" s="21"/>
      <c r="H7731" s="21"/>
      <c r="I7731" s="21"/>
      <c r="J7731" s="21"/>
      <c r="K7731" s="21"/>
      <c r="L7731" s="21"/>
      <c r="M7731" s="21"/>
      <c r="N7731" s="21"/>
      <c r="O7731" s="21"/>
      <c r="P7731" s="21"/>
      <c r="Q7731" s="21"/>
      <c r="R7731" s="21"/>
      <c r="S7731" s="21"/>
      <c r="T7731" s="21"/>
      <c r="U7731" s="21"/>
      <c r="V7731" s="21"/>
      <c r="W7731" s="21"/>
      <c r="X7731" s="21"/>
      <c r="Y7731" s="21"/>
      <c r="Z7731" s="21"/>
    </row>
    <row r="7732">
      <c r="A7732" s="7">
        <f t="shared" si="1"/>
        <v>6470</v>
      </c>
      <c r="B7732" s="8" t="s">
        <v>6681</v>
      </c>
      <c r="C7732" s="9" t="s">
        <v>1548</v>
      </c>
      <c r="D7732" s="21"/>
      <c r="E7732" s="21"/>
      <c r="F7732" s="21"/>
      <c r="G7732" s="21"/>
      <c r="H7732" s="21"/>
      <c r="I7732" s="21"/>
      <c r="J7732" s="21"/>
      <c r="K7732" s="21"/>
      <c r="L7732" s="21"/>
      <c r="M7732" s="21"/>
      <c r="N7732" s="21"/>
      <c r="O7732" s="21"/>
      <c r="P7732" s="21"/>
      <c r="Q7732" s="21"/>
      <c r="R7732" s="21"/>
      <c r="S7732" s="21"/>
      <c r="T7732" s="21"/>
      <c r="U7732" s="21"/>
      <c r="V7732" s="21"/>
      <c r="W7732" s="21"/>
      <c r="X7732" s="21"/>
      <c r="Y7732" s="21"/>
      <c r="Z7732" s="21"/>
    </row>
    <row r="7733">
      <c r="A7733" s="7">
        <f t="shared" si="1"/>
        <v>6471</v>
      </c>
      <c r="B7733" s="8" t="s">
        <v>6682</v>
      </c>
      <c r="C7733" s="9" t="s">
        <v>1548</v>
      </c>
      <c r="D7733" s="21"/>
      <c r="E7733" s="21"/>
      <c r="F7733" s="21"/>
      <c r="G7733" s="21"/>
      <c r="H7733" s="21"/>
      <c r="I7733" s="21"/>
      <c r="J7733" s="21"/>
      <c r="K7733" s="21"/>
      <c r="L7733" s="21"/>
      <c r="M7733" s="21"/>
      <c r="N7733" s="21"/>
      <c r="O7733" s="21"/>
      <c r="P7733" s="21"/>
      <c r="Q7733" s="21"/>
      <c r="R7733" s="21"/>
      <c r="S7733" s="21"/>
      <c r="T7733" s="21"/>
      <c r="U7733" s="21"/>
      <c r="V7733" s="21"/>
      <c r="W7733" s="21"/>
      <c r="X7733" s="21"/>
      <c r="Y7733" s="21"/>
      <c r="Z7733" s="21"/>
    </row>
    <row r="7734">
      <c r="A7734" s="7">
        <f t="shared" si="1"/>
        <v>6472</v>
      </c>
      <c r="B7734" s="5" t="s">
        <v>6683</v>
      </c>
      <c r="C7734" s="6" t="s">
        <v>731</v>
      </c>
      <c r="D7734" s="21"/>
      <c r="E7734" s="21"/>
      <c r="F7734" s="21"/>
      <c r="G7734" s="21"/>
      <c r="H7734" s="21"/>
      <c r="I7734" s="21"/>
      <c r="J7734" s="21"/>
      <c r="K7734" s="21"/>
      <c r="L7734" s="21"/>
      <c r="M7734" s="21"/>
      <c r="N7734" s="21"/>
      <c r="O7734" s="21"/>
      <c r="P7734" s="21"/>
      <c r="Q7734" s="21"/>
      <c r="R7734" s="21"/>
      <c r="S7734" s="21"/>
      <c r="T7734" s="21"/>
      <c r="U7734" s="21"/>
      <c r="V7734" s="21"/>
      <c r="W7734" s="21"/>
      <c r="X7734" s="21"/>
      <c r="Y7734" s="21"/>
      <c r="Z7734" s="21"/>
    </row>
    <row r="7735">
      <c r="A7735" s="7">
        <f t="shared" si="1"/>
        <v>6473</v>
      </c>
      <c r="B7735" s="5" t="s">
        <v>6684</v>
      </c>
      <c r="C7735" s="6" t="s">
        <v>731</v>
      </c>
      <c r="D7735" s="21"/>
      <c r="E7735" s="21"/>
      <c r="F7735" s="21"/>
      <c r="G7735" s="21"/>
      <c r="H7735" s="21"/>
      <c r="I7735" s="21"/>
      <c r="J7735" s="21"/>
      <c r="K7735" s="21"/>
      <c r="L7735" s="21"/>
      <c r="M7735" s="21"/>
      <c r="N7735" s="21"/>
      <c r="O7735" s="21"/>
      <c r="P7735" s="21"/>
      <c r="Q7735" s="21"/>
      <c r="R7735" s="21"/>
      <c r="S7735" s="21"/>
      <c r="T7735" s="21"/>
      <c r="U7735" s="21"/>
      <c r="V7735" s="21"/>
      <c r="W7735" s="21"/>
      <c r="X7735" s="21"/>
      <c r="Y7735" s="21"/>
      <c r="Z7735" s="21"/>
    </row>
    <row r="7736">
      <c r="A7736" s="7">
        <f t="shared" si="1"/>
        <v>6474</v>
      </c>
      <c r="B7736" s="5" t="s">
        <v>6685</v>
      </c>
      <c r="C7736" s="6" t="s">
        <v>1120</v>
      </c>
      <c r="D7736" s="21"/>
      <c r="E7736" s="21"/>
      <c r="F7736" s="21"/>
      <c r="G7736" s="21"/>
      <c r="H7736" s="21"/>
      <c r="I7736" s="21"/>
      <c r="J7736" s="21"/>
      <c r="K7736" s="21"/>
      <c r="L7736" s="21"/>
      <c r="M7736" s="21"/>
      <c r="N7736" s="21"/>
      <c r="O7736" s="21"/>
      <c r="P7736" s="21"/>
      <c r="Q7736" s="21"/>
      <c r="R7736" s="21"/>
      <c r="S7736" s="21"/>
      <c r="T7736" s="21"/>
      <c r="U7736" s="21"/>
      <c r="V7736" s="21"/>
      <c r="W7736" s="21"/>
      <c r="X7736" s="21"/>
      <c r="Y7736" s="21"/>
      <c r="Z7736" s="21"/>
    </row>
    <row r="7737">
      <c r="A7737" s="7">
        <f t="shared" si="1"/>
        <v>6475</v>
      </c>
      <c r="B7737" s="5" t="s">
        <v>6686</v>
      </c>
      <c r="C7737" s="6" t="s">
        <v>324</v>
      </c>
      <c r="D7737" s="21"/>
      <c r="E7737" s="21"/>
      <c r="F7737" s="21"/>
      <c r="G7737" s="21"/>
      <c r="H7737" s="21"/>
      <c r="I7737" s="21"/>
      <c r="J7737" s="21"/>
      <c r="K7737" s="21"/>
      <c r="L7737" s="21"/>
      <c r="M7737" s="21"/>
      <c r="N7737" s="21"/>
      <c r="O7737" s="21"/>
      <c r="P7737" s="21"/>
      <c r="Q7737" s="21"/>
      <c r="R7737" s="21"/>
      <c r="S7737" s="21"/>
      <c r="T7737" s="21"/>
      <c r="U7737" s="21"/>
      <c r="V7737" s="21"/>
      <c r="W7737" s="21"/>
      <c r="X7737" s="21"/>
      <c r="Y7737" s="21"/>
      <c r="Z7737" s="21"/>
    </row>
    <row r="7738">
      <c r="A7738" s="7">
        <f t="shared" si="1"/>
        <v>6476</v>
      </c>
      <c r="B7738" s="8" t="s">
        <v>6687</v>
      </c>
      <c r="C7738" s="9" t="s">
        <v>1548</v>
      </c>
      <c r="D7738" s="21"/>
      <c r="E7738" s="21"/>
      <c r="F7738" s="21"/>
      <c r="G7738" s="21"/>
      <c r="H7738" s="21"/>
      <c r="I7738" s="21"/>
      <c r="J7738" s="21"/>
      <c r="K7738" s="21"/>
      <c r="L7738" s="21"/>
      <c r="M7738" s="21"/>
      <c r="N7738" s="21"/>
      <c r="O7738" s="21"/>
      <c r="P7738" s="21"/>
      <c r="Q7738" s="21"/>
      <c r="R7738" s="21"/>
      <c r="S7738" s="21"/>
      <c r="T7738" s="21"/>
      <c r="U7738" s="21"/>
      <c r="V7738" s="21"/>
      <c r="W7738" s="21"/>
      <c r="X7738" s="21"/>
      <c r="Y7738" s="21"/>
      <c r="Z7738" s="21"/>
    </row>
    <row r="7739">
      <c r="A7739" s="7">
        <f t="shared" si="1"/>
        <v>6477</v>
      </c>
      <c r="B7739" s="5" t="s">
        <v>6688</v>
      </c>
      <c r="C7739" s="6" t="s">
        <v>95</v>
      </c>
      <c r="D7739" s="21"/>
      <c r="E7739" s="21"/>
      <c r="F7739" s="21"/>
      <c r="G7739" s="21"/>
      <c r="H7739" s="21"/>
      <c r="I7739" s="21"/>
      <c r="J7739" s="21"/>
      <c r="K7739" s="21"/>
      <c r="L7739" s="21"/>
      <c r="M7739" s="21"/>
      <c r="N7739" s="21"/>
      <c r="O7739" s="21"/>
      <c r="P7739" s="21"/>
      <c r="Q7739" s="21"/>
      <c r="R7739" s="21"/>
      <c r="S7739" s="21"/>
      <c r="T7739" s="21"/>
      <c r="U7739" s="21"/>
      <c r="V7739" s="21"/>
      <c r="W7739" s="21"/>
      <c r="X7739" s="21"/>
      <c r="Y7739" s="21"/>
      <c r="Z7739" s="21"/>
    </row>
    <row r="7740">
      <c r="A7740" s="7">
        <f t="shared" si="1"/>
        <v>6478</v>
      </c>
      <c r="B7740" s="8" t="s">
        <v>6689</v>
      </c>
      <c r="C7740" s="9" t="s">
        <v>1548</v>
      </c>
      <c r="D7740" s="21"/>
      <c r="E7740" s="21"/>
      <c r="F7740" s="21"/>
      <c r="G7740" s="21"/>
      <c r="H7740" s="21"/>
      <c r="I7740" s="21"/>
      <c r="J7740" s="21"/>
      <c r="K7740" s="21"/>
      <c r="L7740" s="21"/>
      <c r="M7740" s="21"/>
      <c r="N7740" s="21"/>
      <c r="O7740" s="21"/>
      <c r="P7740" s="21"/>
      <c r="Q7740" s="21"/>
      <c r="R7740" s="21"/>
      <c r="S7740" s="21"/>
      <c r="T7740" s="21"/>
      <c r="U7740" s="21"/>
      <c r="V7740" s="21"/>
      <c r="W7740" s="21"/>
      <c r="X7740" s="21"/>
      <c r="Y7740" s="21"/>
      <c r="Z7740" s="21"/>
    </row>
    <row r="7741">
      <c r="A7741" s="7">
        <f t="shared" si="1"/>
        <v>6479</v>
      </c>
      <c r="B7741" s="5" t="s">
        <v>6690</v>
      </c>
      <c r="C7741" s="6" t="s">
        <v>1120</v>
      </c>
      <c r="D7741" s="21"/>
      <c r="E7741" s="21"/>
      <c r="F7741" s="21"/>
      <c r="G7741" s="21"/>
      <c r="H7741" s="21"/>
      <c r="I7741" s="21"/>
      <c r="J7741" s="21"/>
      <c r="K7741" s="21"/>
      <c r="L7741" s="21"/>
      <c r="M7741" s="21"/>
      <c r="N7741" s="21"/>
      <c r="O7741" s="21"/>
      <c r="P7741" s="21"/>
      <c r="Q7741" s="21"/>
      <c r="R7741" s="21"/>
      <c r="S7741" s="21"/>
      <c r="T7741" s="21"/>
      <c r="U7741" s="21"/>
      <c r="V7741" s="21"/>
      <c r="W7741" s="21"/>
      <c r="X7741" s="21"/>
      <c r="Y7741" s="21"/>
      <c r="Z7741" s="21"/>
    </row>
    <row r="7742">
      <c r="A7742" s="7">
        <f t="shared" si="1"/>
        <v>6480</v>
      </c>
      <c r="B7742" s="5" t="s">
        <v>6691</v>
      </c>
      <c r="C7742" s="6" t="s">
        <v>1007</v>
      </c>
      <c r="D7742" s="21"/>
      <c r="E7742" s="21"/>
      <c r="F7742" s="21"/>
      <c r="G7742" s="21"/>
      <c r="H7742" s="21"/>
      <c r="I7742" s="21"/>
      <c r="J7742" s="21"/>
      <c r="K7742" s="21"/>
      <c r="L7742" s="21"/>
      <c r="M7742" s="21"/>
      <c r="N7742" s="21"/>
      <c r="O7742" s="21"/>
      <c r="P7742" s="21"/>
      <c r="Q7742" s="21"/>
      <c r="R7742" s="21"/>
      <c r="S7742" s="21"/>
      <c r="T7742" s="21"/>
      <c r="U7742" s="21"/>
      <c r="V7742" s="21"/>
      <c r="W7742" s="21"/>
      <c r="X7742" s="21"/>
      <c r="Y7742" s="21"/>
      <c r="Z7742" s="21"/>
    </row>
    <row r="7743">
      <c r="A7743" s="7">
        <f t="shared" si="1"/>
        <v>6480</v>
      </c>
      <c r="B7743" s="5" t="s">
        <v>6691</v>
      </c>
      <c r="C7743" s="6" t="s">
        <v>656</v>
      </c>
      <c r="D7743" s="21"/>
      <c r="E7743" s="21"/>
      <c r="F7743" s="21"/>
      <c r="G7743" s="21"/>
      <c r="H7743" s="21"/>
      <c r="I7743" s="21"/>
      <c r="J7743" s="21"/>
      <c r="K7743" s="21"/>
      <c r="L7743" s="21"/>
      <c r="M7743" s="21"/>
      <c r="N7743" s="21"/>
      <c r="O7743" s="21"/>
      <c r="P7743" s="21"/>
      <c r="Q7743" s="21"/>
      <c r="R7743" s="21"/>
      <c r="S7743" s="21"/>
      <c r="T7743" s="21"/>
      <c r="U7743" s="21"/>
      <c r="V7743" s="21"/>
      <c r="W7743" s="21"/>
      <c r="X7743" s="21"/>
      <c r="Y7743" s="21"/>
      <c r="Z7743" s="21"/>
    </row>
    <row r="7744">
      <c r="A7744" s="7">
        <f t="shared" si="1"/>
        <v>6481</v>
      </c>
      <c r="B7744" s="8" t="s">
        <v>6692</v>
      </c>
      <c r="C7744" s="9" t="s">
        <v>83</v>
      </c>
      <c r="D7744" s="21"/>
      <c r="E7744" s="21"/>
      <c r="F7744" s="21"/>
      <c r="G7744" s="21"/>
      <c r="H7744" s="21"/>
      <c r="I7744" s="21"/>
      <c r="J7744" s="21"/>
      <c r="K7744" s="21"/>
      <c r="L7744" s="21"/>
      <c r="M7744" s="21"/>
      <c r="N7744" s="21"/>
      <c r="O7744" s="21"/>
      <c r="P7744" s="21"/>
      <c r="Q7744" s="21"/>
      <c r="R7744" s="21"/>
      <c r="S7744" s="21"/>
      <c r="T7744" s="21"/>
      <c r="U7744" s="21"/>
      <c r="V7744" s="21"/>
      <c r="W7744" s="21"/>
      <c r="X7744" s="21"/>
      <c r="Y7744" s="21"/>
      <c r="Z7744" s="21"/>
    </row>
    <row r="7745">
      <c r="A7745" s="7">
        <f t="shared" si="1"/>
        <v>6482</v>
      </c>
      <c r="B7745" s="8" t="s">
        <v>6693</v>
      </c>
      <c r="C7745" s="9" t="s">
        <v>1548</v>
      </c>
      <c r="D7745" s="21"/>
      <c r="E7745" s="21"/>
      <c r="F7745" s="21"/>
      <c r="G7745" s="21"/>
      <c r="H7745" s="21"/>
      <c r="I7745" s="21"/>
      <c r="J7745" s="21"/>
      <c r="K7745" s="21"/>
      <c r="L7745" s="21"/>
      <c r="M7745" s="21"/>
      <c r="N7745" s="21"/>
      <c r="O7745" s="21"/>
      <c r="P7745" s="21"/>
      <c r="Q7745" s="21"/>
      <c r="R7745" s="21"/>
      <c r="S7745" s="21"/>
      <c r="T7745" s="21"/>
      <c r="U7745" s="21"/>
      <c r="V7745" s="21"/>
      <c r="W7745" s="21"/>
      <c r="X7745" s="21"/>
      <c r="Y7745" s="21"/>
      <c r="Z7745" s="21"/>
    </row>
    <row r="7746">
      <c r="A7746" s="7">
        <f t="shared" si="1"/>
        <v>6483</v>
      </c>
      <c r="B7746" s="8" t="s">
        <v>6694</v>
      </c>
      <c r="C7746" s="9" t="s">
        <v>1548</v>
      </c>
      <c r="D7746" s="21"/>
      <c r="E7746" s="21"/>
      <c r="F7746" s="21"/>
      <c r="G7746" s="21"/>
      <c r="H7746" s="21"/>
      <c r="I7746" s="21"/>
      <c r="J7746" s="21"/>
      <c r="K7746" s="21"/>
      <c r="L7746" s="21"/>
      <c r="M7746" s="21"/>
      <c r="N7746" s="21"/>
      <c r="O7746" s="21"/>
      <c r="P7746" s="21"/>
      <c r="Q7746" s="21"/>
      <c r="R7746" s="21"/>
      <c r="S7746" s="21"/>
      <c r="T7746" s="21"/>
      <c r="U7746" s="21"/>
      <c r="V7746" s="21"/>
      <c r="W7746" s="21"/>
      <c r="X7746" s="21"/>
      <c r="Y7746" s="21"/>
      <c r="Z7746" s="21"/>
    </row>
    <row r="7747">
      <c r="A7747" s="7">
        <f t="shared" si="1"/>
        <v>6484</v>
      </c>
      <c r="B7747" s="8" t="s">
        <v>6695</v>
      </c>
      <c r="C7747" s="9" t="s">
        <v>1548</v>
      </c>
      <c r="D7747" s="21"/>
      <c r="E7747" s="21"/>
      <c r="F7747" s="21"/>
      <c r="G7747" s="21"/>
      <c r="H7747" s="21"/>
      <c r="I7747" s="21"/>
      <c r="J7747" s="21"/>
      <c r="K7747" s="21"/>
      <c r="L7747" s="21"/>
      <c r="M7747" s="21"/>
      <c r="N7747" s="21"/>
      <c r="O7747" s="21"/>
      <c r="P7747" s="21"/>
      <c r="Q7747" s="21"/>
      <c r="R7747" s="21"/>
      <c r="S7747" s="21"/>
      <c r="T7747" s="21"/>
      <c r="U7747" s="21"/>
      <c r="V7747" s="21"/>
      <c r="W7747" s="21"/>
      <c r="X7747" s="21"/>
      <c r="Y7747" s="21"/>
      <c r="Z7747" s="21"/>
    </row>
    <row r="7748">
      <c r="A7748" s="7">
        <f t="shared" si="1"/>
        <v>6485</v>
      </c>
      <c r="B7748" s="5" t="s">
        <v>6696</v>
      </c>
      <c r="C7748" s="6" t="s">
        <v>4</v>
      </c>
      <c r="D7748" s="21"/>
      <c r="E7748" s="21"/>
      <c r="F7748" s="21"/>
      <c r="G7748" s="21"/>
      <c r="H7748" s="21"/>
      <c r="I7748" s="21"/>
      <c r="J7748" s="21"/>
      <c r="K7748" s="21"/>
      <c r="L7748" s="21"/>
      <c r="M7748" s="21"/>
      <c r="N7748" s="21"/>
      <c r="O7748" s="21"/>
      <c r="P7748" s="21"/>
      <c r="Q7748" s="21"/>
      <c r="R7748" s="21"/>
      <c r="S7748" s="21"/>
      <c r="T7748" s="21"/>
      <c r="U7748" s="21"/>
      <c r="V7748" s="21"/>
      <c r="W7748" s="21"/>
      <c r="X7748" s="21"/>
      <c r="Y7748" s="21"/>
      <c r="Z7748" s="21"/>
    </row>
    <row r="7749">
      <c r="A7749" s="7">
        <f t="shared" si="1"/>
        <v>6486</v>
      </c>
      <c r="B7749" s="8" t="s">
        <v>6697</v>
      </c>
      <c r="C7749" s="9" t="s">
        <v>1548</v>
      </c>
      <c r="D7749" s="21"/>
      <c r="E7749" s="21"/>
      <c r="F7749" s="21"/>
      <c r="G7749" s="21"/>
      <c r="H7749" s="21"/>
      <c r="I7749" s="21"/>
      <c r="J7749" s="21"/>
      <c r="K7749" s="21"/>
      <c r="L7749" s="21"/>
      <c r="M7749" s="21"/>
      <c r="N7749" s="21"/>
      <c r="O7749" s="21"/>
      <c r="P7749" s="21"/>
      <c r="Q7749" s="21"/>
      <c r="R7749" s="21"/>
      <c r="S7749" s="21"/>
      <c r="T7749" s="21"/>
      <c r="U7749" s="21"/>
      <c r="V7749" s="21"/>
      <c r="W7749" s="21"/>
      <c r="X7749" s="21"/>
      <c r="Y7749" s="21"/>
      <c r="Z7749" s="21"/>
    </row>
    <row r="7750">
      <c r="A7750" s="7">
        <f t="shared" si="1"/>
        <v>6487</v>
      </c>
      <c r="B7750" s="8" t="s">
        <v>6698</v>
      </c>
      <c r="C7750" s="9" t="s">
        <v>188</v>
      </c>
      <c r="D7750" s="21"/>
      <c r="E7750" s="21"/>
      <c r="F7750" s="21"/>
      <c r="G7750" s="21"/>
      <c r="H7750" s="21"/>
      <c r="I7750" s="21"/>
      <c r="J7750" s="21"/>
      <c r="K7750" s="21"/>
      <c r="L7750" s="21"/>
      <c r="M7750" s="21"/>
      <c r="N7750" s="21"/>
      <c r="O7750" s="21"/>
      <c r="P7750" s="21"/>
      <c r="Q7750" s="21"/>
      <c r="R7750" s="21"/>
      <c r="S7750" s="21"/>
      <c r="T7750" s="21"/>
      <c r="U7750" s="21"/>
      <c r="V7750" s="21"/>
      <c r="W7750" s="21"/>
      <c r="X7750" s="21"/>
      <c r="Y7750" s="21"/>
      <c r="Z7750" s="21"/>
    </row>
    <row r="7751">
      <c r="A7751" s="7">
        <f t="shared" si="1"/>
        <v>6488</v>
      </c>
      <c r="B7751" s="8" t="s">
        <v>6699</v>
      </c>
      <c r="C7751" s="9" t="s">
        <v>1548</v>
      </c>
      <c r="D7751" s="21"/>
      <c r="E7751" s="21"/>
      <c r="F7751" s="21"/>
      <c r="G7751" s="21"/>
      <c r="H7751" s="21"/>
      <c r="I7751" s="21"/>
      <c r="J7751" s="21"/>
      <c r="K7751" s="21"/>
      <c r="L7751" s="21"/>
      <c r="M7751" s="21"/>
      <c r="N7751" s="21"/>
      <c r="O7751" s="21"/>
      <c r="P7751" s="21"/>
      <c r="Q7751" s="21"/>
      <c r="R7751" s="21"/>
      <c r="S7751" s="21"/>
      <c r="T7751" s="21"/>
      <c r="U7751" s="21"/>
      <c r="V7751" s="21"/>
      <c r="W7751" s="21"/>
      <c r="X7751" s="21"/>
      <c r="Y7751" s="21"/>
      <c r="Z7751" s="21"/>
    </row>
    <row r="7752">
      <c r="A7752" s="7">
        <f t="shared" si="1"/>
        <v>6489</v>
      </c>
      <c r="B7752" s="8" t="s">
        <v>6700</v>
      </c>
      <c r="C7752" s="9" t="s">
        <v>1548</v>
      </c>
      <c r="D7752" s="21"/>
      <c r="E7752" s="21"/>
      <c r="F7752" s="21"/>
      <c r="G7752" s="21"/>
      <c r="H7752" s="21"/>
      <c r="I7752" s="21"/>
      <c r="J7752" s="21"/>
      <c r="K7752" s="21"/>
      <c r="L7752" s="21"/>
      <c r="M7752" s="21"/>
      <c r="N7752" s="21"/>
      <c r="O7752" s="21"/>
      <c r="P7752" s="21"/>
      <c r="Q7752" s="21"/>
      <c r="R7752" s="21"/>
      <c r="S7752" s="21"/>
      <c r="T7752" s="21"/>
      <c r="U7752" s="21"/>
      <c r="V7752" s="21"/>
      <c r="W7752" s="21"/>
      <c r="X7752" s="21"/>
      <c r="Y7752" s="21"/>
      <c r="Z7752" s="21"/>
    </row>
    <row r="7753">
      <c r="A7753" s="7">
        <f t="shared" si="1"/>
        <v>6490</v>
      </c>
      <c r="B7753" s="8" t="s">
        <v>6701</v>
      </c>
      <c r="C7753" s="9" t="s">
        <v>1548</v>
      </c>
      <c r="D7753" s="21"/>
      <c r="E7753" s="21"/>
      <c r="F7753" s="21"/>
      <c r="G7753" s="21"/>
      <c r="H7753" s="21"/>
      <c r="I7753" s="21"/>
      <c r="J7753" s="21"/>
      <c r="K7753" s="21"/>
      <c r="L7753" s="21"/>
      <c r="M7753" s="21"/>
      <c r="N7753" s="21"/>
      <c r="O7753" s="21"/>
      <c r="P7753" s="21"/>
      <c r="Q7753" s="21"/>
      <c r="R7753" s="21"/>
      <c r="S7753" s="21"/>
      <c r="T7753" s="21"/>
      <c r="U7753" s="21"/>
      <c r="V7753" s="21"/>
      <c r="W7753" s="21"/>
      <c r="X7753" s="21"/>
      <c r="Y7753" s="21"/>
      <c r="Z7753" s="21"/>
    </row>
    <row r="7754">
      <c r="A7754" s="7">
        <f t="shared" si="1"/>
        <v>6491</v>
      </c>
      <c r="B7754" s="8" t="s">
        <v>6702</v>
      </c>
      <c r="C7754" s="9" t="s">
        <v>1548</v>
      </c>
      <c r="D7754" s="21"/>
      <c r="E7754" s="21"/>
      <c r="F7754" s="21"/>
      <c r="G7754" s="21"/>
      <c r="H7754" s="21"/>
      <c r="I7754" s="21"/>
      <c r="J7754" s="21"/>
      <c r="K7754" s="21"/>
      <c r="L7754" s="21"/>
      <c r="M7754" s="21"/>
      <c r="N7754" s="21"/>
      <c r="O7754" s="21"/>
      <c r="P7754" s="21"/>
      <c r="Q7754" s="21"/>
      <c r="R7754" s="21"/>
      <c r="S7754" s="21"/>
      <c r="T7754" s="21"/>
      <c r="U7754" s="21"/>
      <c r="V7754" s="21"/>
      <c r="W7754" s="21"/>
      <c r="X7754" s="21"/>
      <c r="Y7754" s="21"/>
      <c r="Z7754" s="21"/>
    </row>
    <row r="7755">
      <c r="A7755" s="7">
        <f t="shared" si="1"/>
        <v>6492</v>
      </c>
      <c r="B7755" s="8" t="s">
        <v>6703</v>
      </c>
      <c r="C7755" s="9" t="s">
        <v>845</v>
      </c>
      <c r="D7755" s="21"/>
      <c r="E7755" s="21"/>
      <c r="F7755" s="21"/>
      <c r="G7755" s="21"/>
      <c r="H7755" s="21"/>
      <c r="I7755" s="21"/>
      <c r="J7755" s="21"/>
      <c r="K7755" s="21"/>
      <c r="L7755" s="21"/>
      <c r="M7755" s="21"/>
      <c r="N7755" s="21"/>
      <c r="O7755" s="21"/>
      <c r="P7755" s="21"/>
      <c r="Q7755" s="21"/>
      <c r="R7755" s="21"/>
      <c r="S7755" s="21"/>
      <c r="T7755" s="21"/>
      <c r="U7755" s="21"/>
      <c r="V7755" s="21"/>
      <c r="W7755" s="21"/>
      <c r="X7755" s="21"/>
      <c r="Y7755" s="21"/>
      <c r="Z7755" s="21"/>
    </row>
    <row r="7756">
      <c r="A7756" s="7">
        <f t="shared" si="1"/>
        <v>6493</v>
      </c>
      <c r="B7756" s="5" t="s">
        <v>6704</v>
      </c>
      <c r="C7756" s="6" t="s">
        <v>69</v>
      </c>
      <c r="D7756" s="21"/>
      <c r="E7756" s="21"/>
      <c r="F7756" s="21"/>
      <c r="G7756" s="21"/>
      <c r="H7756" s="21"/>
      <c r="I7756" s="21"/>
      <c r="J7756" s="21"/>
      <c r="K7756" s="21"/>
      <c r="L7756" s="21"/>
      <c r="M7756" s="21"/>
      <c r="N7756" s="21"/>
      <c r="O7756" s="21"/>
      <c r="P7756" s="21"/>
      <c r="Q7756" s="21"/>
      <c r="R7756" s="21"/>
      <c r="S7756" s="21"/>
      <c r="T7756" s="21"/>
      <c r="U7756" s="21"/>
      <c r="V7756" s="21"/>
      <c r="W7756" s="21"/>
      <c r="X7756" s="21"/>
      <c r="Y7756" s="21"/>
      <c r="Z7756" s="21"/>
    </row>
    <row r="7757">
      <c r="A7757" s="7">
        <f t="shared" si="1"/>
        <v>6494</v>
      </c>
      <c r="B7757" s="5" t="s">
        <v>6705</v>
      </c>
      <c r="C7757" s="6" t="s">
        <v>328</v>
      </c>
      <c r="D7757" s="21"/>
      <c r="E7757" s="21"/>
      <c r="F7757" s="21"/>
      <c r="G7757" s="21"/>
      <c r="H7757" s="21"/>
      <c r="I7757" s="21"/>
      <c r="J7757" s="21"/>
      <c r="K7757" s="21"/>
      <c r="L7757" s="21"/>
      <c r="M7757" s="21"/>
      <c r="N7757" s="21"/>
      <c r="O7757" s="21"/>
      <c r="P7757" s="21"/>
      <c r="Q7757" s="21"/>
      <c r="R7757" s="21"/>
      <c r="S7757" s="21"/>
      <c r="T7757" s="21"/>
      <c r="U7757" s="21"/>
      <c r="V7757" s="21"/>
      <c r="W7757" s="21"/>
      <c r="X7757" s="21"/>
      <c r="Y7757" s="21"/>
      <c r="Z7757" s="21"/>
    </row>
    <row r="7758">
      <c r="A7758" s="7">
        <f t="shared" si="1"/>
        <v>6495</v>
      </c>
      <c r="B7758" s="8" t="s">
        <v>6706</v>
      </c>
      <c r="C7758" s="9" t="s">
        <v>1548</v>
      </c>
      <c r="D7758" s="21"/>
      <c r="E7758" s="21"/>
      <c r="F7758" s="21"/>
      <c r="G7758" s="21"/>
      <c r="H7758" s="21"/>
      <c r="I7758" s="21"/>
      <c r="J7758" s="21"/>
      <c r="K7758" s="21"/>
      <c r="L7758" s="21"/>
      <c r="M7758" s="21"/>
      <c r="N7758" s="21"/>
      <c r="O7758" s="21"/>
      <c r="P7758" s="21"/>
      <c r="Q7758" s="21"/>
      <c r="R7758" s="21"/>
      <c r="S7758" s="21"/>
      <c r="T7758" s="21"/>
      <c r="U7758" s="21"/>
      <c r="V7758" s="21"/>
      <c r="W7758" s="21"/>
      <c r="X7758" s="21"/>
      <c r="Y7758" s="21"/>
      <c r="Z7758" s="21"/>
    </row>
    <row r="7759">
      <c r="A7759" s="7">
        <f t="shared" si="1"/>
        <v>6496</v>
      </c>
      <c r="B7759" s="5" t="s">
        <v>6707</v>
      </c>
      <c r="C7759" s="6" t="s">
        <v>95</v>
      </c>
      <c r="D7759" s="21"/>
      <c r="E7759" s="21"/>
      <c r="F7759" s="21"/>
      <c r="G7759" s="21"/>
      <c r="H7759" s="21"/>
      <c r="I7759" s="21"/>
      <c r="J7759" s="21"/>
      <c r="K7759" s="21"/>
      <c r="L7759" s="21"/>
      <c r="M7759" s="21"/>
      <c r="N7759" s="21"/>
      <c r="O7759" s="21"/>
      <c r="P7759" s="21"/>
      <c r="Q7759" s="21"/>
      <c r="R7759" s="21"/>
      <c r="S7759" s="21"/>
      <c r="T7759" s="21"/>
      <c r="U7759" s="21"/>
      <c r="V7759" s="21"/>
      <c r="W7759" s="21"/>
      <c r="X7759" s="21"/>
      <c r="Y7759" s="21"/>
      <c r="Z7759" s="21"/>
    </row>
    <row r="7760">
      <c r="A7760" s="7">
        <f t="shared" si="1"/>
        <v>6497</v>
      </c>
      <c r="B7760" s="5" t="s">
        <v>6708</v>
      </c>
      <c r="C7760" s="6" t="s">
        <v>95</v>
      </c>
      <c r="D7760" s="21"/>
      <c r="E7760" s="21"/>
      <c r="F7760" s="21"/>
      <c r="G7760" s="21"/>
      <c r="H7760" s="21"/>
      <c r="I7760" s="21"/>
      <c r="J7760" s="21"/>
      <c r="K7760" s="21"/>
      <c r="L7760" s="21"/>
      <c r="M7760" s="21"/>
      <c r="N7760" s="21"/>
      <c r="O7760" s="21"/>
      <c r="P7760" s="21"/>
      <c r="Q7760" s="21"/>
      <c r="R7760" s="21"/>
      <c r="S7760" s="21"/>
      <c r="T7760" s="21"/>
      <c r="U7760" s="21"/>
      <c r="V7760" s="21"/>
      <c r="W7760" s="21"/>
      <c r="X7760" s="21"/>
      <c r="Y7760" s="21"/>
      <c r="Z7760" s="21"/>
    </row>
    <row r="7761">
      <c r="A7761" s="7">
        <f t="shared" si="1"/>
        <v>6498</v>
      </c>
      <c r="B7761" s="5" t="s">
        <v>6709</v>
      </c>
      <c r="C7761" s="6" t="s">
        <v>731</v>
      </c>
      <c r="D7761" s="21"/>
      <c r="E7761" s="21"/>
      <c r="F7761" s="21"/>
      <c r="G7761" s="21"/>
      <c r="H7761" s="21"/>
      <c r="I7761" s="21"/>
      <c r="J7761" s="21"/>
      <c r="K7761" s="21"/>
      <c r="L7761" s="21"/>
      <c r="M7761" s="21"/>
      <c r="N7761" s="21"/>
      <c r="O7761" s="21"/>
      <c r="P7761" s="21"/>
      <c r="Q7761" s="21"/>
      <c r="R7761" s="21"/>
      <c r="S7761" s="21"/>
      <c r="T7761" s="21"/>
      <c r="U7761" s="21"/>
      <c r="V7761" s="21"/>
      <c r="W7761" s="21"/>
      <c r="X7761" s="21"/>
      <c r="Y7761" s="21"/>
      <c r="Z7761" s="21"/>
    </row>
    <row r="7762">
      <c r="A7762" s="7">
        <f t="shared" si="1"/>
        <v>6499</v>
      </c>
      <c r="B7762" s="5" t="s">
        <v>6710</v>
      </c>
      <c r="C7762" s="6" t="s">
        <v>731</v>
      </c>
      <c r="D7762" s="21"/>
      <c r="E7762" s="21"/>
      <c r="F7762" s="21"/>
      <c r="G7762" s="21"/>
      <c r="H7762" s="21"/>
      <c r="I7762" s="21"/>
      <c r="J7762" s="21"/>
      <c r="K7762" s="21"/>
      <c r="L7762" s="21"/>
      <c r="M7762" s="21"/>
      <c r="N7762" s="21"/>
      <c r="O7762" s="21"/>
      <c r="P7762" s="21"/>
      <c r="Q7762" s="21"/>
      <c r="R7762" s="21"/>
      <c r="S7762" s="21"/>
      <c r="T7762" s="21"/>
      <c r="U7762" s="21"/>
      <c r="V7762" s="21"/>
      <c r="W7762" s="21"/>
      <c r="X7762" s="21"/>
      <c r="Y7762" s="21"/>
      <c r="Z7762" s="21"/>
    </row>
    <row r="7763">
      <c r="A7763" s="7">
        <f t="shared" si="1"/>
        <v>6500</v>
      </c>
      <c r="B7763" s="5" t="s">
        <v>6711</v>
      </c>
      <c r="C7763" s="6" t="s">
        <v>731</v>
      </c>
      <c r="D7763" s="21"/>
      <c r="E7763" s="21"/>
      <c r="F7763" s="21"/>
      <c r="G7763" s="21"/>
      <c r="H7763" s="21"/>
      <c r="I7763" s="21"/>
      <c r="J7763" s="21"/>
      <c r="K7763" s="21"/>
      <c r="L7763" s="21"/>
      <c r="M7763" s="21"/>
      <c r="N7763" s="21"/>
      <c r="O7763" s="21"/>
      <c r="P7763" s="21"/>
      <c r="Q7763" s="21"/>
      <c r="R7763" s="21"/>
      <c r="S7763" s="21"/>
      <c r="T7763" s="21"/>
      <c r="U7763" s="21"/>
      <c r="V7763" s="21"/>
      <c r="W7763" s="21"/>
      <c r="X7763" s="21"/>
      <c r="Y7763" s="21"/>
      <c r="Z7763" s="21"/>
    </row>
    <row r="7764">
      <c r="A7764" s="7">
        <f t="shared" si="1"/>
        <v>6501</v>
      </c>
      <c r="B7764" s="5" t="s">
        <v>6712</v>
      </c>
      <c r="C7764" s="6" t="s">
        <v>1120</v>
      </c>
      <c r="D7764" s="21"/>
      <c r="E7764" s="21"/>
      <c r="F7764" s="21"/>
      <c r="G7764" s="21"/>
      <c r="H7764" s="21"/>
      <c r="I7764" s="21"/>
      <c r="J7764" s="21"/>
      <c r="K7764" s="21"/>
      <c r="L7764" s="21"/>
      <c r="M7764" s="21"/>
      <c r="N7764" s="21"/>
      <c r="O7764" s="21"/>
      <c r="P7764" s="21"/>
      <c r="Q7764" s="21"/>
      <c r="R7764" s="21"/>
      <c r="S7764" s="21"/>
      <c r="T7764" s="21"/>
      <c r="U7764" s="21"/>
      <c r="V7764" s="21"/>
      <c r="W7764" s="21"/>
      <c r="X7764" s="21"/>
      <c r="Y7764" s="21"/>
      <c r="Z7764" s="21"/>
    </row>
    <row r="7765">
      <c r="A7765" s="7">
        <f t="shared" si="1"/>
        <v>6502</v>
      </c>
      <c r="B7765" s="8" t="s">
        <v>6713</v>
      </c>
      <c r="C7765" s="9" t="s">
        <v>1042</v>
      </c>
      <c r="D7765" s="21"/>
      <c r="E7765" s="21"/>
      <c r="F7765" s="21"/>
      <c r="G7765" s="21"/>
      <c r="H7765" s="21"/>
      <c r="I7765" s="21"/>
      <c r="J7765" s="21"/>
      <c r="K7765" s="21"/>
      <c r="L7765" s="21"/>
      <c r="M7765" s="21"/>
      <c r="N7765" s="21"/>
      <c r="O7765" s="21"/>
      <c r="P7765" s="21"/>
      <c r="Q7765" s="21"/>
      <c r="R7765" s="21"/>
      <c r="S7765" s="21"/>
      <c r="T7765" s="21"/>
      <c r="U7765" s="21"/>
      <c r="V7765" s="21"/>
      <c r="W7765" s="21"/>
      <c r="X7765" s="21"/>
      <c r="Y7765" s="21"/>
      <c r="Z7765" s="21"/>
    </row>
    <row r="7766">
      <c r="A7766" s="7">
        <f t="shared" si="1"/>
        <v>6503</v>
      </c>
      <c r="B7766" s="8" t="s">
        <v>6714</v>
      </c>
      <c r="C7766" s="9" t="s">
        <v>88</v>
      </c>
      <c r="D7766" s="21"/>
      <c r="E7766" s="21"/>
      <c r="F7766" s="21"/>
      <c r="G7766" s="21"/>
      <c r="H7766" s="21"/>
      <c r="I7766" s="21"/>
      <c r="J7766" s="21"/>
      <c r="K7766" s="21"/>
      <c r="L7766" s="21"/>
      <c r="M7766" s="21"/>
      <c r="N7766" s="21"/>
      <c r="O7766" s="21"/>
      <c r="P7766" s="21"/>
      <c r="Q7766" s="21"/>
      <c r="R7766" s="21"/>
      <c r="S7766" s="21"/>
      <c r="T7766" s="21"/>
      <c r="U7766" s="21"/>
      <c r="V7766" s="21"/>
      <c r="W7766" s="21"/>
      <c r="X7766" s="21"/>
      <c r="Y7766" s="21"/>
      <c r="Z7766" s="21"/>
    </row>
    <row r="7767">
      <c r="A7767" s="7">
        <f t="shared" si="1"/>
        <v>6504</v>
      </c>
      <c r="B7767" s="8" t="s">
        <v>6715</v>
      </c>
      <c r="C7767" s="9" t="s">
        <v>502</v>
      </c>
      <c r="D7767" s="21"/>
      <c r="E7767" s="21"/>
      <c r="F7767" s="21"/>
      <c r="G7767" s="21"/>
      <c r="H7767" s="21"/>
      <c r="I7767" s="21"/>
      <c r="J7767" s="21"/>
      <c r="K7767" s="21"/>
      <c r="L7767" s="21"/>
      <c r="M7767" s="21"/>
      <c r="N7767" s="21"/>
      <c r="O7767" s="21"/>
      <c r="P7767" s="21"/>
      <c r="Q7767" s="21"/>
      <c r="R7767" s="21"/>
      <c r="S7767" s="21"/>
      <c r="T7767" s="21"/>
      <c r="U7767" s="21"/>
      <c r="V7767" s="21"/>
      <c r="W7767" s="21"/>
      <c r="X7767" s="21"/>
      <c r="Y7767" s="21"/>
      <c r="Z7767" s="21"/>
    </row>
    <row r="7768">
      <c r="A7768" s="7">
        <f t="shared" si="1"/>
        <v>6505</v>
      </c>
      <c r="B7768" s="8" t="s">
        <v>6716</v>
      </c>
      <c r="C7768" s="9" t="s">
        <v>1042</v>
      </c>
      <c r="D7768" s="21"/>
      <c r="E7768" s="21"/>
      <c r="F7768" s="21"/>
      <c r="G7768" s="21"/>
      <c r="H7768" s="21"/>
      <c r="I7768" s="21"/>
      <c r="J7768" s="21"/>
      <c r="K7768" s="21"/>
      <c r="L7768" s="21"/>
      <c r="M7768" s="21"/>
      <c r="N7768" s="21"/>
      <c r="O7768" s="21"/>
      <c r="P7768" s="21"/>
      <c r="Q7768" s="21"/>
      <c r="R7768" s="21"/>
      <c r="S7768" s="21"/>
      <c r="T7768" s="21"/>
      <c r="U7768" s="21"/>
      <c r="V7768" s="21"/>
      <c r="W7768" s="21"/>
      <c r="X7768" s="21"/>
      <c r="Y7768" s="21"/>
      <c r="Z7768" s="21"/>
    </row>
    <row r="7769">
      <c r="A7769" s="7">
        <f t="shared" si="1"/>
        <v>6506</v>
      </c>
      <c r="B7769" s="8" t="s">
        <v>6717</v>
      </c>
      <c r="C7769" s="9" t="s">
        <v>1042</v>
      </c>
      <c r="D7769" s="21"/>
      <c r="E7769" s="21"/>
      <c r="F7769" s="21"/>
      <c r="G7769" s="21"/>
      <c r="H7769" s="21"/>
      <c r="I7769" s="21"/>
      <c r="J7769" s="21"/>
      <c r="K7769" s="21"/>
      <c r="L7769" s="21"/>
      <c r="M7769" s="21"/>
      <c r="N7769" s="21"/>
      <c r="O7769" s="21"/>
      <c r="P7769" s="21"/>
      <c r="Q7769" s="21"/>
      <c r="R7769" s="21"/>
      <c r="S7769" s="21"/>
      <c r="T7769" s="21"/>
      <c r="U7769" s="21"/>
      <c r="V7769" s="21"/>
      <c r="W7769" s="21"/>
      <c r="X7769" s="21"/>
      <c r="Y7769" s="21"/>
      <c r="Z7769" s="21"/>
    </row>
    <row r="7770">
      <c r="A7770" s="7">
        <f t="shared" si="1"/>
        <v>6507</v>
      </c>
      <c r="B7770" s="8" t="s">
        <v>6718</v>
      </c>
      <c r="C7770" s="9" t="s">
        <v>1042</v>
      </c>
      <c r="D7770" s="21"/>
      <c r="E7770" s="21"/>
      <c r="F7770" s="21"/>
      <c r="G7770" s="21"/>
      <c r="H7770" s="21"/>
      <c r="I7770" s="21"/>
      <c r="J7770" s="21"/>
      <c r="K7770" s="21"/>
      <c r="L7770" s="21"/>
      <c r="M7770" s="21"/>
      <c r="N7770" s="21"/>
      <c r="O7770" s="21"/>
      <c r="P7770" s="21"/>
      <c r="Q7770" s="21"/>
      <c r="R7770" s="21"/>
      <c r="S7770" s="21"/>
      <c r="T7770" s="21"/>
      <c r="U7770" s="21"/>
      <c r="V7770" s="21"/>
      <c r="W7770" s="21"/>
      <c r="X7770" s="21"/>
      <c r="Y7770" s="21"/>
      <c r="Z7770" s="21"/>
    </row>
    <row r="7771">
      <c r="A7771" s="7">
        <f t="shared" si="1"/>
        <v>6508</v>
      </c>
      <c r="B7771" s="8" t="s">
        <v>6719</v>
      </c>
      <c r="C7771" s="9" t="s">
        <v>502</v>
      </c>
      <c r="D7771" s="21"/>
      <c r="E7771" s="21"/>
      <c r="F7771" s="21"/>
      <c r="G7771" s="21"/>
      <c r="H7771" s="21"/>
      <c r="I7771" s="21"/>
      <c r="J7771" s="21"/>
      <c r="K7771" s="21"/>
      <c r="L7771" s="21"/>
      <c r="M7771" s="21"/>
      <c r="N7771" s="21"/>
      <c r="O7771" s="21"/>
      <c r="P7771" s="21"/>
      <c r="Q7771" s="21"/>
      <c r="R7771" s="21"/>
      <c r="S7771" s="21"/>
      <c r="T7771" s="21"/>
      <c r="U7771" s="21"/>
      <c r="V7771" s="21"/>
      <c r="W7771" s="21"/>
      <c r="X7771" s="21"/>
      <c r="Y7771" s="21"/>
      <c r="Z7771" s="21"/>
    </row>
    <row r="7772">
      <c r="A7772" s="7">
        <f t="shared" si="1"/>
        <v>6509</v>
      </c>
      <c r="B7772" s="5" t="s">
        <v>6720</v>
      </c>
      <c r="C7772" s="6" t="s">
        <v>346</v>
      </c>
      <c r="D7772" s="21"/>
      <c r="E7772" s="21"/>
      <c r="F7772" s="21"/>
      <c r="G7772" s="21"/>
      <c r="H7772" s="21"/>
      <c r="I7772" s="21"/>
      <c r="J7772" s="21"/>
      <c r="K7772" s="21"/>
      <c r="L7772" s="21"/>
      <c r="M7772" s="21"/>
      <c r="N7772" s="21"/>
      <c r="O7772" s="21"/>
      <c r="P7772" s="21"/>
      <c r="Q7772" s="21"/>
      <c r="R7772" s="21"/>
      <c r="S7772" s="21"/>
      <c r="T7772" s="21"/>
      <c r="U7772" s="21"/>
      <c r="V7772" s="21"/>
      <c r="W7772" s="21"/>
      <c r="X7772" s="21"/>
      <c r="Y7772" s="21"/>
      <c r="Z7772" s="21"/>
    </row>
    <row r="7773">
      <c r="A7773" s="7">
        <f t="shared" si="1"/>
        <v>6510</v>
      </c>
      <c r="B7773" s="5" t="s">
        <v>6721</v>
      </c>
      <c r="C7773" s="6" t="s">
        <v>655</v>
      </c>
      <c r="D7773" s="21"/>
      <c r="E7773" s="21"/>
      <c r="F7773" s="21"/>
      <c r="G7773" s="21"/>
      <c r="H7773" s="21"/>
      <c r="I7773" s="21"/>
      <c r="J7773" s="21"/>
      <c r="K7773" s="21"/>
      <c r="L7773" s="21"/>
      <c r="M7773" s="21"/>
      <c r="N7773" s="21"/>
      <c r="O7773" s="21"/>
      <c r="P7773" s="21"/>
      <c r="Q7773" s="21"/>
      <c r="R7773" s="21"/>
      <c r="S7773" s="21"/>
      <c r="T7773" s="21"/>
      <c r="U7773" s="21"/>
      <c r="V7773" s="21"/>
      <c r="W7773" s="21"/>
      <c r="X7773" s="21"/>
      <c r="Y7773" s="21"/>
      <c r="Z7773" s="21"/>
    </row>
    <row r="7774">
      <c r="A7774" s="7">
        <f t="shared" si="1"/>
        <v>6511</v>
      </c>
      <c r="B7774" s="8" t="s">
        <v>6722</v>
      </c>
      <c r="C7774" s="9" t="s">
        <v>52</v>
      </c>
      <c r="D7774" s="21"/>
      <c r="E7774" s="21"/>
      <c r="F7774" s="21"/>
      <c r="G7774" s="21"/>
      <c r="H7774" s="21"/>
      <c r="I7774" s="21"/>
      <c r="J7774" s="21"/>
      <c r="K7774" s="21"/>
      <c r="L7774" s="21"/>
      <c r="M7774" s="21"/>
      <c r="N7774" s="21"/>
      <c r="O7774" s="21"/>
      <c r="P7774" s="21"/>
      <c r="Q7774" s="21"/>
      <c r="R7774" s="21"/>
      <c r="S7774" s="21"/>
      <c r="T7774" s="21"/>
      <c r="U7774" s="21"/>
      <c r="V7774" s="21"/>
      <c r="W7774" s="21"/>
      <c r="X7774" s="21"/>
      <c r="Y7774" s="21"/>
      <c r="Z7774" s="21"/>
    </row>
    <row r="7775">
      <c r="A7775" s="7">
        <f t="shared" si="1"/>
        <v>6512</v>
      </c>
      <c r="B7775" s="5" t="s">
        <v>6723</v>
      </c>
      <c r="C7775" s="6" t="s">
        <v>362</v>
      </c>
      <c r="D7775" s="21"/>
      <c r="E7775" s="21"/>
      <c r="F7775" s="21"/>
      <c r="G7775" s="21"/>
      <c r="H7775" s="21"/>
      <c r="I7775" s="21"/>
      <c r="J7775" s="21"/>
      <c r="K7775" s="21"/>
      <c r="L7775" s="21"/>
      <c r="M7775" s="21"/>
      <c r="N7775" s="21"/>
      <c r="O7775" s="21"/>
      <c r="P7775" s="21"/>
      <c r="Q7775" s="21"/>
      <c r="R7775" s="21"/>
      <c r="S7775" s="21"/>
      <c r="T7775" s="21"/>
      <c r="U7775" s="21"/>
      <c r="V7775" s="21"/>
      <c r="W7775" s="21"/>
      <c r="X7775" s="21"/>
      <c r="Y7775" s="21"/>
      <c r="Z7775" s="21"/>
    </row>
    <row r="7776">
      <c r="A7776" s="7">
        <f t="shared" si="1"/>
        <v>6512</v>
      </c>
      <c r="B7776" s="5" t="s">
        <v>6723</v>
      </c>
      <c r="C7776" s="6" t="s">
        <v>655</v>
      </c>
      <c r="D7776" s="21"/>
      <c r="E7776" s="21"/>
      <c r="F7776" s="21"/>
      <c r="G7776" s="21"/>
      <c r="H7776" s="21"/>
      <c r="I7776" s="21"/>
      <c r="J7776" s="21"/>
      <c r="K7776" s="21"/>
      <c r="L7776" s="21"/>
      <c r="M7776" s="21"/>
      <c r="N7776" s="21"/>
      <c r="O7776" s="21"/>
      <c r="P7776" s="21"/>
      <c r="Q7776" s="21"/>
      <c r="R7776" s="21"/>
      <c r="S7776" s="21"/>
      <c r="T7776" s="21"/>
      <c r="U7776" s="21"/>
      <c r="V7776" s="21"/>
      <c r="W7776" s="21"/>
      <c r="X7776" s="21"/>
      <c r="Y7776" s="21"/>
      <c r="Z7776" s="21"/>
    </row>
    <row r="7777">
      <c r="A7777" s="7">
        <f t="shared" si="1"/>
        <v>6513</v>
      </c>
      <c r="B7777" s="5" t="s">
        <v>6724</v>
      </c>
      <c r="C7777" s="6" t="s">
        <v>346</v>
      </c>
      <c r="D7777" s="21"/>
      <c r="E7777" s="21"/>
      <c r="F7777" s="21"/>
      <c r="G7777" s="21"/>
      <c r="H7777" s="21"/>
      <c r="I7777" s="21"/>
      <c r="J7777" s="21"/>
      <c r="K7777" s="21"/>
      <c r="L7777" s="21"/>
      <c r="M7777" s="21"/>
      <c r="N7777" s="21"/>
      <c r="O7777" s="21"/>
      <c r="P7777" s="21"/>
      <c r="Q7777" s="21"/>
      <c r="R7777" s="21"/>
      <c r="S7777" s="21"/>
      <c r="T7777" s="21"/>
      <c r="U7777" s="21"/>
      <c r="V7777" s="21"/>
      <c r="W7777" s="21"/>
      <c r="X7777" s="21"/>
      <c r="Y7777" s="21"/>
      <c r="Z7777" s="21"/>
    </row>
    <row r="7778">
      <c r="A7778" s="7">
        <f t="shared" si="1"/>
        <v>6514</v>
      </c>
      <c r="B7778" s="5" t="s">
        <v>6725</v>
      </c>
      <c r="C7778" s="6" t="s">
        <v>683</v>
      </c>
      <c r="D7778" s="21"/>
      <c r="E7778" s="21"/>
      <c r="F7778" s="21"/>
      <c r="G7778" s="21"/>
      <c r="H7778" s="21"/>
      <c r="I7778" s="21"/>
      <c r="J7778" s="21"/>
      <c r="K7778" s="21"/>
      <c r="L7778" s="21"/>
      <c r="M7778" s="21"/>
      <c r="N7778" s="21"/>
      <c r="O7778" s="21"/>
      <c r="P7778" s="21"/>
      <c r="Q7778" s="21"/>
      <c r="R7778" s="21"/>
      <c r="S7778" s="21"/>
      <c r="T7778" s="21"/>
      <c r="U7778" s="21"/>
      <c r="V7778" s="21"/>
      <c r="W7778" s="21"/>
      <c r="X7778" s="21"/>
      <c r="Y7778" s="21"/>
      <c r="Z7778" s="21"/>
    </row>
    <row r="7779">
      <c r="A7779" s="7">
        <f t="shared" si="1"/>
        <v>6515</v>
      </c>
      <c r="B7779" s="5" t="s">
        <v>6726</v>
      </c>
      <c r="C7779" s="6" t="s">
        <v>731</v>
      </c>
      <c r="D7779" s="21"/>
      <c r="E7779" s="21"/>
      <c r="F7779" s="21"/>
      <c r="G7779" s="21"/>
      <c r="H7779" s="21"/>
      <c r="I7779" s="21"/>
      <c r="J7779" s="21"/>
      <c r="K7779" s="21"/>
      <c r="L7779" s="21"/>
      <c r="M7779" s="21"/>
      <c r="N7779" s="21"/>
      <c r="O7779" s="21"/>
      <c r="P7779" s="21"/>
      <c r="Q7779" s="21"/>
      <c r="R7779" s="21"/>
      <c r="S7779" s="21"/>
      <c r="T7779" s="21"/>
      <c r="U7779" s="21"/>
      <c r="V7779" s="21"/>
      <c r="W7779" s="21"/>
      <c r="X7779" s="21"/>
      <c r="Y7779" s="21"/>
      <c r="Z7779" s="21"/>
    </row>
    <row r="7780">
      <c r="A7780" s="7">
        <f t="shared" si="1"/>
        <v>6516</v>
      </c>
      <c r="B7780" s="8" t="s">
        <v>6727</v>
      </c>
      <c r="C7780" s="9" t="s">
        <v>399</v>
      </c>
      <c r="D7780" s="21"/>
      <c r="E7780" s="21"/>
      <c r="F7780" s="21"/>
      <c r="G7780" s="21"/>
      <c r="H7780" s="21"/>
      <c r="I7780" s="21"/>
      <c r="J7780" s="21"/>
      <c r="K7780" s="21"/>
      <c r="L7780" s="21"/>
      <c r="M7780" s="21"/>
      <c r="N7780" s="21"/>
      <c r="O7780" s="21"/>
      <c r="P7780" s="21"/>
      <c r="Q7780" s="21"/>
      <c r="R7780" s="21"/>
      <c r="S7780" s="21"/>
      <c r="T7780" s="21"/>
      <c r="U7780" s="21"/>
      <c r="V7780" s="21"/>
      <c r="W7780" s="21"/>
      <c r="X7780" s="21"/>
      <c r="Y7780" s="21"/>
      <c r="Z7780" s="21"/>
    </row>
    <row r="7781">
      <c r="A7781" s="7">
        <f t="shared" si="1"/>
        <v>6517</v>
      </c>
      <c r="B7781" s="8" t="s">
        <v>6728</v>
      </c>
      <c r="C7781" s="9" t="s">
        <v>399</v>
      </c>
      <c r="D7781" s="21"/>
      <c r="E7781" s="21"/>
      <c r="F7781" s="21"/>
      <c r="G7781" s="21"/>
      <c r="H7781" s="21"/>
      <c r="I7781" s="21"/>
      <c r="J7781" s="21"/>
      <c r="K7781" s="21"/>
      <c r="L7781" s="21"/>
      <c r="M7781" s="21"/>
      <c r="N7781" s="21"/>
      <c r="O7781" s="21"/>
      <c r="P7781" s="21"/>
      <c r="Q7781" s="21"/>
      <c r="R7781" s="21"/>
      <c r="S7781" s="21"/>
      <c r="T7781" s="21"/>
      <c r="U7781" s="21"/>
      <c r="V7781" s="21"/>
      <c r="W7781" s="21"/>
      <c r="X7781" s="21"/>
      <c r="Y7781" s="21"/>
      <c r="Z7781" s="21"/>
    </row>
    <row r="7782">
      <c r="A7782" s="7">
        <f t="shared" si="1"/>
        <v>6518</v>
      </c>
      <c r="B7782" s="8" t="s">
        <v>6729</v>
      </c>
      <c r="C7782" s="9" t="s">
        <v>722</v>
      </c>
      <c r="D7782" s="21"/>
      <c r="E7782" s="21"/>
      <c r="F7782" s="21"/>
      <c r="G7782" s="21"/>
      <c r="H7782" s="21"/>
      <c r="I7782" s="21"/>
      <c r="J7782" s="21"/>
      <c r="K7782" s="21"/>
      <c r="L7782" s="21"/>
      <c r="M7782" s="21"/>
      <c r="N7782" s="21"/>
      <c r="O7782" s="21"/>
      <c r="P7782" s="21"/>
      <c r="Q7782" s="21"/>
      <c r="R7782" s="21"/>
      <c r="S7782" s="21"/>
      <c r="T7782" s="21"/>
      <c r="U7782" s="21"/>
      <c r="V7782" s="21"/>
      <c r="W7782" s="21"/>
      <c r="X7782" s="21"/>
      <c r="Y7782" s="21"/>
      <c r="Z7782" s="21"/>
    </row>
    <row r="7783">
      <c r="A7783" s="7">
        <f t="shared" si="1"/>
        <v>6519</v>
      </c>
      <c r="B7783" s="8" t="s">
        <v>6730</v>
      </c>
      <c r="C7783" s="9" t="s">
        <v>88</v>
      </c>
      <c r="D7783" s="21"/>
      <c r="E7783" s="21"/>
      <c r="F7783" s="21"/>
      <c r="G7783" s="21"/>
      <c r="H7783" s="21"/>
      <c r="I7783" s="21"/>
      <c r="J7783" s="21"/>
      <c r="K7783" s="21"/>
      <c r="L7783" s="21"/>
      <c r="M7783" s="21"/>
      <c r="N7783" s="21"/>
      <c r="O7783" s="21"/>
      <c r="P7783" s="21"/>
      <c r="Q7783" s="21"/>
      <c r="R7783" s="21"/>
      <c r="S7783" s="21"/>
      <c r="T7783" s="21"/>
      <c r="U7783" s="21"/>
      <c r="V7783" s="21"/>
      <c r="W7783" s="21"/>
      <c r="X7783" s="21"/>
      <c r="Y7783" s="21"/>
      <c r="Z7783" s="21"/>
    </row>
    <row r="7784">
      <c r="A7784" s="7">
        <f t="shared" si="1"/>
        <v>6520</v>
      </c>
      <c r="B7784" s="8" t="s">
        <v>6731</v>
      </c>
      <c r="C7784" s="9" t="s">
        <v>25</v>
      </c>
      <c r="D7784" s="21"/>
      <c r="E7784" s="21"/>
      <c r="F7784" s="21"/>
      <c r="G7784" s="21"/>
      <c r="H7784" s="21"/>
      <c r="I7784" s="21"/>
      <c r="J7784" s="21"/>
      <c r="K7784" s="21"/>
      <c r="L7784" s="21"/>
      <c r="M7784" s="21"/>
      <c r="N7784" s="21"/>
      <c r="O7784" s="21"/>
      <c r="P7784" s="21"/>
      <c r="Q7784" s="21"/>
      <c r="R7784" s="21"/>
      <c r="S7784" s="21"/>
      <c r="T7784" s="21"/>
      <c r="U7784" s="21"/>
      <c r="V7784" s="21"/>
      <c r="W7784" s="21"/>
      <c r="X7784" s="21"/>
      <c r="Y7784" s="21"/>
      <c r="Z7784" s="21"/>
    </row>
    <row r="7785">
      <c r="A7785" s="7">
        <f t="shared" si="1"/>
        <v>6521</v>
      </c>
      <c r="B7785" s="5" t="s">
        <v>6732</v>
      </c>
      <c r="C7785" s="6" t="s">
        <v>362</v>
      </c>
      <c r="D7785" s="21"/>
      <c r="E7785" s="21"/>
      <c r="F7785" s="21"/>
      <c r="G7785" s="21"/>
      <c r="H7785" s="21"/>
      <c r="I7785" s="21"/>
      <c r="J7785" s="21"/>
      <c r="K7785" s="21"/>
      <c r="L7785" s="21"/>
      <c r="M7785" s="21"/>
      <c r="N7785" s="21"/>
      <c r="O7785" s="21"/>
      <c r="P7785" s="21"/>
      <c r="Q7785" s="21"/>
      <c r="R7785" s="21"/>
      <c r="S7785" s="21"/>
      <c r="T7785" s="21"/>
      <c r="U7785" s="21"/>
      <c r="V7785" s="21"/>
      <c r="W7785" s="21"/>
      <c r="X7785" s="21"/>
      <c r="Y7785" s="21"/>
      <c r="Z7785" s="21"/>
    </row>
    <row r="7786">
      <c r="A7786" s="7">
        <f t="shared" si="1"/>
        <v>6521</v>
      </c>
      <c r="B7786" s="5" t="s">
        <v>6732</v>
      </c>
      <c r="C7786" s="6" t="s">
        <v>655</v>
      </c>
      <c r="D7786" s="21"/>
      <c r="E7786" s="21"/>
      <c r="F7786" s="21"/>
      <c r="G7786" s="21"/>
      <c r="H7786" s="21"/>
      <c r="I7786" s="21"/>
      <c r="J7786" s="21"/>
      <c r="K7786" s="21"/>
      <c r="L7786" s="21"/>
      <c r="M7786" s="21"/>
      <c r="N7786" s="21"/>
      <c r="O7786" s="21"/>
      <c r="P7786" s="21"/>
      <c r="Q7786" s="21"/>
      <c r="R7786" s="21"/>
      <c r="S7786" s="21"/>
      <c r="T7786" s="21"/>
      <c r="U7786" s="21"/>
      <c r="V7786" s="21"/>
      <c r="W7786" s="21"/>
      <c r="X7786" s="21"/>
      <c r="Y7786" s="21"/>
      <c r="Z7786" s="21"/>
    </row>
    <row r="7787">
      <c r="A7787" s="7">
        <f t="shared" si="1"/>
        <v>6522</v>
      </c>
      <c r="B7787" s="8" t="s">
        <v>6733</v>
      </c>
      <c r="C7787" s="9" t="s">
        <v>728</v>
      </c>
      <c r="D7787" s="21"/>
      <c r="E7787" s="21"/>
      <c r="F7787" s="21"/>
      <c r="G7787" s="21"/>
      <c r="H7787" s="21"/>
      <c r="I7787" s="21"/>
      <c r="J7787" s="21"/>
      <c r="K7787" s="21"/>
      <c r="L7787" s="21"/>
      <c r="M7787" s="21"/>
      <c r="N7787" s="21"/>
      <c r="O7787" s="21"/>
      <c r="P7787" s="21"/>
      <c r="Q7787" s="21"/>
      <c r="R7787" s="21"/>
      <c r="S7787" s="21"/>
      <c r="T7787" s="21"/>
      <c r="U7787" s="21"/>
      <c r="V7787" s="21"/>
      <c r="W7787" s="21"/>
      <c r="X7787" s="21"/>
      <c r="Y7787" s="21"/>
      <c r="Z7787" s="21"/>
    </row>
    <row r="7788">
      <c r="A7788" s="7">
        <f t="shared" si="1"/>
        <v>6523</v>
      </c>
      <c r="B7788" s="16" t="s">
        <v>6734</v>
      </c>
      <c r="C7788" s="6" t="s">
        <v>1235</v>
      </c>
      <c r="D7788" s="21"/>
      <c r="E7788" s="21"/>
      <c r="F7788" s="21"/>
      <c r="G7788" s="21"/>
      <c r="H7788" s="21"/>
      <c r="I7788" s="21"/>
      <c r="J7788" s="21"/>
      <c r="K7788" s="21"/>
      <c r="L7788" s="21"/>
      <c r="M7788" s="21"/>
      <c r="N7788" s="21"/>
      <c r="O7788" s="21"/>
      <c r="P7788" s="21"/>
      <c r="Q7788" s="21"/>
      <c r="R7788" s="21"/>
      <c r="S7788" s="21"/>
      <c r="T7788" s="21"/>
      <c r="U7788" s="21"/>
      <c r="V7788" s="21"/>
      <c r="W7788" s="21"/>
      <c r="X7788" s="21"/>
      <c r="Y7788" s="21"/>
      <c r="Z7788" s="21"/>
    </row>
    <row r="7789">
      <c r="A7789" s="7">
        <f t="shared" si="1"/>
        <v>6524</v>
      </c>
      <c r="B7789" s="5" t="s">
        <v>6735</v>
      </c>
      <c r="C7789" s="6" t="s">
        <v>731</v>
      </c>
      <c r="D7789" s="21"/>
      <c r="E7789" s="21"/>
      <c r="F7789" s="21"/>
      <c r="G7789" s="21"/>
      <c r="H7789" s="21"/>
      <c r="I7789" s="21"/>
      <c r="J7789" s="21"/>
      <c r="K7789" s="21"/>
      <c r="L7789" s="21"/>
      <c r="M7789" s="21"/>
      <c r="N7789" s="21"/>
      <c r="O7789" s="21"/>
      <c r="P7789" s="21"/>
      <c r="Q7789" s="21"/>
      <c r="R7789" s="21"/>
      <c r="S7789" s="21"/>
      <c r="T7789" s="21"/>
      <c r="U7789" s="21"/>
      <c r="V7789" s="21"/>
      <c r="W7789" s="21"/>
      <c r="X7789" s="21"/>
      <c r="Y7789" s="21"/>
      <c r="Z7789" s="21"/>
    </row>
    <row r="7790">
      <c r="A7790" s="7">
        <f t="shared" si="1"/>
        <v>6525</v>
      </c>
      <c r="B7790" s="5" t="s">
        <v>6736</v>
      </c>
      <c r="C7790" s="6" t="s">
        <v>1040</v>
      </c>
      <c r="D7790" s="21"/>
      <c r="E7790" s="21"/>
      <c r="F7790" s="21"/>
      <c r="G7790" s="21"/>
      <c r="H7790" s="21"/>
      <c r="I7790" s="21"/>
      <c r="J7790" s="21"/>
      <c r="K7790" s="21"/>
      <c r="L7790" s="21"/>
      <c r="M7790" s="21"/>
      <c r="N7790" s="21"/>
      <c r="O7790" s="21"/>
      <c r="P7790" s="21"/>
      <c r="Q7790" s="21"/>
      <c r="R7790" s="21"/>
      <c r="S7790" s="21"/>
      <c r="T7790" s="21"/>
      <c r="U7790" s="21"/>
      <c r="V7790" s="21"/>
      <c r="W7790" s="21"/>
      <c r="X7790" s="21"/>
      <c r="Y7790" s="21"/>
      <c r="Z7790" s="21"/>
    </row>
    <row r="7791">
      <c r="A7791" s="7">
        <f t="shared" si="1"/>
        <v>6526</v>
      </c>
      <c r="B7791" s="5" t="s">
        <v>6737</v>
      </c>
      <c r="C7791" s="6" t="s">
        <v>731</v>
      </c>
      <c r="D7791" s="21"/>
      <c r="E7791" s="21"/>
      <c r="F7791" s="21"/>
      <c r="G7791" s="21"/>
      <c r="H7791" s="21"/>
      <c r="I7791" s="21"/>
      <c r="J7791" s="21"/>
      <c r="K7791" s="21"/>
      <c r="L7791" s="21"/>
      <c r="M7791" s="21"/>
      <c r="N7791" s="21"/>
      <c r="O7791" s="21"/>
      <c r="P7791" s="21"/>
      <c r="Q7791" s="21"/>
      <c r="R7791" s="21"/>
      <c r="S7791" s="21"/>
      <c r="T7791" s="21"/>
      <c r="U7791" s="21"/>
      <c r="V7791" s="21"/>
      <c r="W7791" s="21"/>
      <c r="X7791" s="21"/>
      <c r="Y7791" s="21"/>
      <c r="Z7791" s="21"/>
    </row>
    <row r="7792">
      <c r="A7792" s="7">
        <f t="shared" si="1"/>
        <v>6527</v>
      </c>
      <c r="B7792" s="5" t="s">
        <v>6738</v>
      </c>
      <c r="C7792" s="6" t="s">
        <v>731</v>
      </c>
      <c r="D7792" s="21"/>
      <c r="E7792" s="21"/>
      <c r="F7792" s="21"/>
      <c r="G7792" s="21"/>
      <c r="H7792" s="21"/>
      <c r="I7792" s="21"/>
      <c r="J7792" s="21"/>
      <c r="K7792" s="21"/>
      <c r="L7792" s="21"/>
      <c r="M7792" s="21"/>
      <c r="N7792" s="21"/>
      <c r="O7792" s="21"/>
      <c r="P7792" s="21"/>
      <c r="Q7792" s="21"/>
      <c r="R7792" s="21"/>
      <c r="S7792" s="21"/>
      <c r="T7792" s="21"/>
      <c r="U7792" s="21"/>
      <c r="V7792" s="21"/>
      <c r="W7792" s="21"/>
      <c r="X7792" s="21"/>
      <c r="Y7792" s="21"/>
      <c r="Z7792" s="21"/>
    </row>
    <row r="7793">
      <c r="A7793" s="7">
        <f t="shared" si="1"/>
        <v>6528</v>
      </c>
      <c r="B7793" s="8" t="s">
        <v>6739</v>
      </c>
      <c r="C7793" s="9" t="s">
        <v>60</v>
      </c>
      <c r="D7793" s="21"/>
      <c r="E7793" s="21"/>
      <c r="F7793" s="21"/>
      <c r="G7793" s="21"/>
      <c r="H7793" s="21"/>
      <c r="I7793" s="21"/>
      <c r="J7793" s="21"/>
      <c r="K7793" s="21"/>
      <c r="L7793" s="21"/>
      <c r="M7793" s="21"/>
      <c r="N7793" s="21"/>
      <c r="O7793" s="21"/>
      <c r="P7793" s="21"/>
      <c r="Q7793" s="21"/>
      <c r="R7793" s="21"/>
      <c r="S7793" s="21"/>
      <c r="T7793" s="21"/>
      <c r="U7793" s="21"/>
      <c r="V7793" s="21"/>
      <c r="W7793" s="21"/>
      <c r="X7793" s="21"/>
      <c r="Y7793" s="21"/>
      <c r="Z7793" s="21"/>
    </row>
    <row r="7794">
      <c r="A7794" s="7">
        <f t="shared" si="1"/>
        <v>6528</v>
      </c>
      <c r="B7794" s="8" t="s">
        <v>6739</v>
      </c>
      <c r="C7794" s="9" t="s">
        <v>162</v>
      </c>
      <c r="D7794" s="21"/>
      <c r="E7794" s="21"/>
      <c r="F7794" s="21"/>
      <c r="G7794" s="21"/>
      <c r="H7794" s="21"/>
      <c r="I7794" s="21"/>
      <c r="J7794" s="21"/>
      <c r="K7794" s="21"/>
      <c r="L7794" s="21"/>
      <c r="M7794" s="21"/>
      <c r="N7794" s="21"/>
      <c r="O7794" s="21"/>
      <c r="P7794" s="21"/>
      <c r="Q7794" s="21"/>
      <c r="R7794" s="21"/>
      <c r="S7794" s="21"/>
      <c r="T7794" s="21"/>
      <c r="U7794" s="21"/>
      <c r="V7794" s="21"/>
      <c r="W7794" s="21"/>
      <c r="X7794" s="21"/>
      <c r="Y7794" s="21"/>
      <c r="Z7794" s="21"/>
    </row>
    <row r="7795">
      <c r="A7795" s="7">
        <f t="shared" si="1"/>
        <v>6528</v>
      </c>
      <c r="B7795" s="8" t="s">
        <v>6739</v>
      </c>
      <c r="C7795" s="9" t="s">
        <v>60</v>
      </c>
      <c r="D7795" s="21"/>
      <c r="E7795" s="21"/>
      <c r="F7795" s="21"/>
      <c r="G7795" s="21"/>
      <c r="H7795" s="21"/>
      <c r="I7795" s="21"/>
      <c r="J7795" s="21"/>
      <c r="K7795" s="21"/>
      <c r="L7795" s="21"/>
      <c r="M7795" s="21"/>
      <c r="N7795" s="21"/>
      <c r="O7795" s="21"/>
      <c r="P7795" s="21"/>
      <c r="Q7795" s="21"/>
      <c r="R7795" s="21"/>
      <c r="S7795" s="21"/>
      <c r="T7795" s="21"/>
      <c r="U7795" s="21"/>
      <c r="V7795" s="21"/>
      <c r="W7795" s="21"/>
      <c r="X7795" s="21"/>
      <c r="Y7795" s="21"/>
      <c r="Z7795" s="21"/>
    </row>
    <row r="7796">
      <c r="A7796" s="7">
        <f t="shared" si="1"/>
        <v>6528</v>
      </c>
      <c r="B7796" s="8" t="s">
        <v>6739</v>
      </c>
      <c r="C7796" s="9" t="s">
        <v>162</v>
      </c>
      <c r="D7796" s="21"/>
      <c r="E7796" s="21"/>
      <c r="F7796" s="21"/>
      <c r="G7796" s="21"/>
      <c r="H7796" s="21"/>
      <c r="I7796" s="21"/>
      <c r="J7796" s="21"/>
      <c r="K7796" s="21"/>
      <c r="L7796" s="21"/>
      <c r="M7796" s="21"/>
      <c r="N7796" s="21"/>
      <c r="O7796" s="21"/>
      <c r="P7796" s="21"/>
      <c r="Q7796" s="21"/>
      <c r="R7796" s="21"/>
      <c r="S7796" s="21"/>
      <c r="T7796" s="21"/>
      <c r="U7796" s="21"/>
      <c r="V7796" s="21"/>
      <c r="W7796" s="21"/>
      <c r="X7796" s="21"/>
      <c r="Y7796" s="21"/>
      <c r="Z7796" s="21"/>
    </row>
    <row r="7797">
      <c r="A7797" s="7">
        <f t="shared" si="1"/>
        <v>6528</v>
      </c>
      <c r="B7797" s="8" t="s">
        <v>6739</v>
      </c>
      <c r="C7797" s="9" t="s">
        <v>142</v>
      </c>
      <c r="D7797" s="21"/>
      <c r="E7797" s="21"/>
      <c r="F7797" s="21"/>
      <c r="G7797" s="21"/>
      <c r="H7797" s="21"/>
      <c r="I7797" s="21"/>
      <c r="J7797" s="21"/>
      <c r="K7797" s="21"/>
      <c r="L7797" s="21"/>
      <c r="M7797" s="21"/>
      <c r="N7797" s="21"/>
      <c r="O7797" s="21"/>
      <c r="P7797" s="21"/>
      <c r="Q7797" s="21"/>
      <c r="R7797" s="21"/>
      <c r="S7797" s="21"/>
      <c r="T7797" s="21"/>
      <c r="U7797" s="21"/>
      <c r="V7797" s="21"/>
      <c r="W7797" s="21"/>
      <c r="X7797" s="21"/>
      <c r="Y7797" s="21"/>
      <c r="Z7797" s="21"/>
    </row>
    <row r="7798">
      <c r="A7798" s="7">
        <f t="shared" si="1"/>
        <v>6528</v>
      </c>
      <c r="B7798" s="8" t="s">
        <v>6739</v>
      </c>
      <c r="C7798" s="9" t="s">
        <v>24</v>
      </c>
      <c r="D7798" s="21"/>
      <c r="E7798" s="21"/>
      <c r="F7798" s="21"/>
      <c r="G7798" s="21"/>
      <c r="H7798" s="21"/>
      <c r="I7798" s="21"/>
      <c r="J7798" s="21"/>
      <c r="K7798" s="21"/>
      <c r="L7798" s="21"/>
      <c r="M7798" s="21"/>
      <c r="N7798" s="21"/>
      <c r="O7798" s="21"/>
      <c r="P7798" s="21"/>
      <c r="Q7798" s="21"/>
      <c r="R7798" s="21"/>
      <c r="S7798" s="21"/>
      <c r="T7798" s="21"/>
      <c r="U7798" s="21"/>
      <c r="V7798" s="21"/>
      <c r="W7798" s="21"/>
      <c r="X7798" s="21"/>
      <c r="Y7798" s="21"/>
      <c r="Z7798" s="21"/>
    </row>
    <row r="7799">
      <c r="A7799" s="7">
        <f t="shared" si="1"/>
        <v>6528</v>
      </c>
      <c r="B7799" s="8" t="s">
        <v>6739</v>
      </c>
      <c r="C7799" s="9" t="s">
        <v>25</v>
      </c>
      <c r="D7799" s="21"/>
      <c r="E7799" s="21"/>
      <c r="F7799" s="21"/>
      <c r="G7799" s="21"/>
      <c r="H7799" s="21"/>
      <c r="I7799" s="21"/>
      <c r="J7799" s="21"/>
      <c r="K7799" s="21"/>
      <c r="L7799" s="21"/>
      <c r="M7799" s="21"/>
      <c r="N7799" s="21"/>
      <c r="O7799" s="21"/>
      <c r="P7799" s="21"/>
      <c r="Q7799" s="21"/>
      <c r="R7799" s="21"/>
      <c r="S7799" s="21"/>
      <c r="T7799" s="21"/>
      <c r="U7799" s="21"/>
      <c r="V7799" s="21"/>
      <c r="W7799" s="21"/>
      <c r="X7799" s="21"/>
      <c r="Y7799" s="21"/>
      <c r="Z7799" s="21"/>
    </row>
    <row r="7800">
      <c r="A7800" s="7">
        <f t="shared" si="1"/>
        <v>6529</v>
      </c>
      <c r="B7800" s="8" t="s">
        <v>6740</v>
      </c>
      <c r="C7800" s="6" t="s">
        <v>132</v>
      </c>
      <c r="D7800" s="21"/>
      <c r="E7800" s="21"/>
      <c r="F7800" s="21"/>
      <c r="G7800" s="21"/>
      <c r="H7800" s="21"/>
      <c r="I7800" s="21"/>
      <c r="J7800" s="21"/>
      <c r="K7800" s="21"/>
      <c r="L7800" s="21"/>
      <c r="M7800" s="21"/>
      <c r="N7800" s="21"/>
      <c r="O7800" s="21"/>
      <c r="P7800" s="21"/>
      <c r="Q7800" s="21"/>
      <c r="R7800" s="21"/>
      <c r="S7800" s="21"/>
      <c r="T7800" s="21"/>
      <c r="U7800" s="21"/>
      <c r="V7800" s="21"/>
      <c r="W7800" s="21"/>
      <c r="X7800" s="21"/>
      <c r="Y7800" s="21"/>
      <c r="Z7800" s="21"/>
    </row>
    <row r="7801">
      <c r="A7801" s="7">
        <f t="shared" si="1"/>
        <v>6529</v>
      </c>
      <c r="B7801" s="8" t="s">
        <v>6740</v>
      </c>
      <c r="C7801" s="9" t="s">
        <v>60</v>
      </c>
      <c r="D7801" s="21"/>
      <c r="E7801" s="21"/>
      <c r="F7801" s="21"/>
      <c r="G7801" s="21"/>
      <c r="H7801" s="21"/>
      <c r="I7801" s="21"/>
      <c r="J7801" s="21"/>
      <c r="K7801" s="21"/>
      <c r="L7801" s="21"/>
      <c r="M7801" s="21"/>
      <c r="N7801" s="21"/>
      <c r="O7801" s="21"/>
      <c r="P7801" s="21"/>
      <c r="Q7801" s="21"/>
      <c r="R7801" s="21"/>
      <c r="S7801" s="21"/>
      <c r="T7801" s="21"/>
      <c r="U7801" s="21"/>
      <c r="V7801" s="21"/>
      <c r="W7801" s="21"/>
      <c r="X7801" s="21"/>
      <c r="Y7801" s="21"/>
      <c r="Z7801" s="21"/>
    </row>
    <row r="7802">
      <c r="A7802" s="7">
        <f t="shared" si="1"/>
        <v>6530</v>
      </c>
      <c r="B7802" s="5" t="s">
        <v>6741</v>
      </c>
      <c r="C7802" s="6" t="s">
        <v>324</v>
      </c>
      <c r="D7802" s="21"/>
      <c r="E7802" s="21"/>
      <c r="F7802" s="21"/>
      <c r="G7802" s="21"/>
      <c r="H7802" s="21"/>
      <c r="I7802" s="21"/>
      <c r="J7802" s="21"/>
      <c r="K7802" s="21"/>
      <c r="L7802" s="21"/>
      <c r="M7802" s="21"/>
      <c r="N7802" s="21"/>
      <c r="O7802" s="21"/>
      <c r="P7802" s="21"/>
      <c r="Q7802" s="21"/>
      <c r="R7802" s="21"/>
      <c r="S7802" s="21"/>
      <c r="T7802" s="21"/>
      <c r="U7802" s="21"/>
      <c r="V7802" s="21"/>
      <c r="W7802" s="21"/>
      <c r="X7802" s="21"/>
      <c r="Y7802" s="21"/>
      <c r="Z7802" s="21"/>
    </row>
    <row r="7803">
      <c r="A7803" s="7">
        <f t="shared" si="1"/>
        <v>6531</v>
      </c>
      <c r="B7803" s="5" t="s">
        <v>6742</v>
      </c>
      <c r="C7803" s="6" t="s">
        <v>1267</v>
      </c>
      <c r="D7803" s="21"/>
      <c r="E7803" s="21"/>
      <c r="F7803" s="21"/>
      <c r="G7803" s="21"/>
      <c r="H7803" s="21"/>
      <c r="I7803" s="21"/>
      <c r="J7803" s="21"/>
      <c r="K7803" s="21"/>
      <c r="L7803" s="21"/>
      <c r="M7803" s="21"/>
      <c r="N7803" s="21"/>
      <c r="O7803" s="21"/>
      <c r="P7803" s="21"/>
      <c r="Q7803" s="21"/>
      <c r="R7803" s="21"/>
      <c r="S7803" s="21"/>
      <c r="T7803" s="21"/>
      <c r="U7803" s="21"/>
      <c r="V7803" s="21"/>
      <c r="W7803" s="21"/>
      <c r="X7803" s="21"/>
      <c r="Y7803" s="21"/>
      <c r="Z7803" s="21"/>
    </row>
    <row r="7804">
      <c r="A7804" s="7">
        <f t="shared" si="1"/>
        <v>6532</v>
      </c>
      <c r="B7804" s="8" t="s">
        <v>6743</v>
      </c>
      <c r="C7804" s="9" t="s">
        <v>399</v>
      </c>
      <c r="D7804" s="21"/>
      <c r="E7804" s="21"/>
      <c r="F7804" s="21"/>
      <c r="G7804" s="21"/>
      <c r="H7804" s="21"/>
      <c r="I7804" s="21"/>
      <c r="J7804" s="21"/>
      <c r="K7804" s="21"/>
      <c r="L7804" s="21"/>
      <c r="M7804" s="21"/>
      <c r="N7804" s="21"/>
      <c r="O7804" s="21"/>
      <c r="P7804" s="21"/>
      <c r="Q7804" s="21"/>
      <c r="R7804" s="21"/>
      <c r="S7804" s="21"/>
      <c r="T7804" s="21"/>
      <c r="U7804" s="21"/>
      <c r="V7804" s="21"/>
      <c r="W7804" s="21"/>
      <c r="X7804" s="21"/>
      <c r="Y7804" s="21"/>
      <c r="Z7804" s="21"/>
    </row>
    <row r="7805">
      <c r="A7805" s="7">
        <f t="shared" si="1"/>
        <v>6533</v>
      </c>
      <c r="B7805" s="8" t="s">
        <v>6744</v>
      </c>
      <c r="C7805" s="9" t="s">
        <v>530</v>
      </c>
      <c r="D7805" s="21"/>
      <c r="E7805" s="21"/>
      <c r="F7805" s="21"/>
      <c r="G7805" s="21"/>
      <c r="H7805" s="21"/>
      <c r="I7805" s="21"/>
      <c r="J7805" s="21"/>
      <c r="K7805" s="21"/>
      <c r="L7805" s="21"/>
      <c r="M7805" s="21"/>
      <c r="N7805" s="21"/>
      <c r="O7805" s="21"/>
      <c r="P7805" s="21"/>
      <c r="Q7805" s="21"/>
      <c r="R7805" s="21"/>
      <c r="S7805" s="21"/>
      <c r="T7805" s="21"/>
      <c r="U7805" s="21"/>
      <c r="V7805" s="21"/>
      <c r="W7805" s="21"/>
      <c r="X7805" s="21"/>
      <c r="Y7805" s="21"/>
      <c r="Z7805" s="21"/>
    </row>
    <row r="7806">
      <c r="A7806" s="7">
        <f t="shared" si="1"/>
        <v>6534</v>
      </c>
      <c r="B7806" s="8" t="s">
        <v>6745</v>
      </c>
      <c r="C7806" s="9" t="s">
        <v>1548</v>
      </c>
      <c r="D7806" s="21"/>
      <c r="E7806" s="21"/>
      <c r="F7806" s="21"/>
      <c r="G7806" s="21"/>
      <c r="H7806" s="21"/>
      <c r="I7806" s="21"/>
      <c r="J7806" s="21"/>
      <c r="K7806" s="21"/>
      <c r="L7806" s="21"/>
      <c r="M7806" s="21"/>
      <c r="N7806" s="21"/>
      <c r="O7806" s="21"/>
      <c r="P7806" s="21"/>
      <c r="Q7806" s="21"/>
      <c r="R7806" s="21"/>
      <c r="S7806" s="21"/>
      <c r="T7806" s="21"/>
      <c r="U7806" s="21"/>
      <c r="V7806" s="21"/>
      <c r="W7806" s="21"/>
      <c r="X7806" s="21"/>
      <c r="Y7806" s="21"/>
      <c r="Z7806" s="21"/>
    </row>
    <row r="7807">
      <c r="A7807" s="7">
        <f t="shared" si="1"/>
        <v>6535</v>
      </c>
      <c r="B7807" s="8" t="s">
        <v>6746</v>
      </c>
      <c r="C7807" s="9" t="s">
        <v>60</v>
      </c>
      <c r="D7807" s="21"/>
      <c r="E7807" s="21"/>
      <c r="F7807" s="21"/>
      <c r="G7807" s="21"/>
      <c r="H7807" s="21"/>
      <c r="I7807" s="21"/>
      <c r="J7807" s="21"/>
      <c r="K7807" s="21"/>
      <c r="L7807" s="21"/>
      <c r="M7807" s="21"/>
      <c r="N7807" s="21"/>
      <c r="O7807" s="21"/>
      <c r="P7807" s="21"/>
      <c r="Q7807" s="21"/>
      <c r="R7807" s="21"/>
      <c r="S7807" s="21"/>
      <c r="T7807" s="21"/>
      <c r="U7807" s="21"/>
      <c r="V7807" s="21"/>
      <c r="W7807" s="21"/>
      <c r="X7807" s="21"/>
      <c r="Y7807" s="21"/>
      <c r="Z7807" s="21"/>
    </row>
    <row r="7808">
      <c r="A7808" s="7">
        <f t="shared" si="1"/>
        <v>6536</v>
      </c>
      <c r="B7808" s="8" t="s">
        <v>6747</v>
      </c>
      <c r="C7808" s="6" t="s">
        <v>313</v>
      </c>
      <c r="D7808" s="21"/>
      <c r="E7808" s="21"/>
      <c r="F7808" s="21"/>
      <c r="G7808" s="21"/>
      <c r="H7808" s="21"/>
      <c r="I7808" s="21"/>
      <c r="J7808" s="21"/>
      <c r="K7808" s="21"/>
      <c r="L7808" s="21"/>
      <c r="M7808" s="21"/>
      <c r="N7808" s="21"/>
      <c r="O7808" s="21"/>
      <c r="P7808" s="21"/>
      <c r="Q7808" s="21"/>
      <c r="R7808" s="21"/>
      <c r="S7808" s="21"/>
      <c r="T7808" s="21"/>
      <c r="U7808" s="21"/>
      <c r="V7808" s="21"/>
      <c r="W7808" s="21"/>
      <c r="X7808" s="21"/>
      <c r="Y7808" s="21"/>
      <c r="Z7808" s="21"/>
    </row>
    <row r="7809">
      <c r="A7809" s="7">
        <f t="shared" si="1"/>
        <v>6537</v>
      </c>
      <c r="B7809" s="5" t="s">
        <v>6748</v>
      </c>
      <c r="C7809" s="6" t="s">
        <v>328</v>
      </c>
      <c r="D7809" s="21"/>
      <c r="E7809" s="21"/>
      <c r="F7809" s="21"/>
      <c r="G7809" s="21"/>
      <c r="H7809" s="21"/>
      <c r="I7809" s="21"/>
      <c r="J7809" s="21"/>
      <c r="K7809" s="21"/>
      <c r="L7809" s="21"/>
      <c r="M7809" s="21"/>
      <c r="N7809" s="21"/>
      <c r="O7809" s="21"/>
      <c r="P7809" s="21"/>
      <c r="Q7809" s="21"/>
      <c r="R7809" s="21"/>
      <c r="S7809" s="21"/>
      <c r="T7809" s="21"/>
      <c r="U7809" s="21"/>
      <c r="V7809" s="21"/>
      <c r="W7809" s="21"/>
      <c r="X7809" s="21"/>
      <c r="Y7809" s="21"/>
      <c r="Z7809" s="21"/>
    </row>
    <row r="7810">
      <c r="A7810" s="7">
        <f t="shared" si="1"/>
        <v>6538</v>
      </c>
      <c r="B7810" s="5" t="s">
        <v>6749</v>
      </c>
      <c r="C7810" s="6" t="s">
        <v>610</v>
      </c>
      <c r="D7810" s="21"/>
      <c r="E7810" s="21"/>
      <c r="F7810" s="21"/>
      <c r="G7810" s="21"/>
      <c r="H7810" s="21"/>
      <c r="I7810" s="21"/>
      <c r="J7810" s="21"/>
      <c r="K7810" s="21"/>
      <c r="L7810" s="21"/>
      <c r="M7810" s="21"/>
      <c r="N7810" s="21"/>
      <c r="O7810" s="21"/>
      <c r="P7810" s="21"/>
      <c r="Q7810" s="21"/>
      <c r="R7810" s="21"/>
      <c r="S7810" s="21"/>
      <c r="T7810" s="21"/>
      <c r="U7810" s="21"/>
      <c r="V7810" s="21"/>
      <c r="W7810" s="21"/>
      <c r="X7810" s="21"/>
      <c r="Y7810" s="21"/>
      <c r="Z7810" s="21"/>
    </row>
    <row r="7811">
      <c r="A7811" s="7">
        <f t="shared" si="1"/>
        <v>6539</v>
      </c>
      <c r="B7811" s="8" t="s">
        <v>6750</v>
      </c>
      <c r="C7811" s="9" t="s">
        <v>815</v>
      </c>
      <c r="D7811" s="21"/>
      <c r="E7811" s="21"/>
      <c r="F7811" s="21"/>
      <c r="G7811" s="21"/>
      <c r="H7811" s="21"/>
      <c r="I7811" s="21"/>
      <c r="J7811" s="21"/>
      <c r="K7811" s="21"/>
      <c r="L7811" s="21"/>
      <c r="M7811" s="21"/>
      <c r="N7811" s="21"/>
      <c r="O7811" s="21"/>
      <c r="P7811" s="21"/>
      <c r="Q7811" s="21"/>
      <c r="R7811" s="21"/>
      <c r="S7811" s="21"/>
      <c r="T7811" s="21"/>
      <c r="U7811" s="21"/>
      <c r="V7811" s="21"/>
      <c r="W7811" s="21"/>
      <c r="X7811" s="21"/>
      <c r="Y7811" s="21"/>
      <c r="Z7811" s="21"/>
    </row>
    <row r="7812">
      <c r="A7812" s="7">
        <f t="shared" si="1"/>
        <v>6540</v>
      </c>
      <c r="B7812" s="5" t="s">
        <v>6751</v>
      </c>
      <c r="C7812" s="6" t="s">
        <v>1342</v>
      </c>
      <c r="D7812" s="21"/>
      <c r="E7812" s="21"/>
      <c r="F7812" s="21"/>
      <c r="G7812" s="21"/>
      <c r="H7812" s="21"/>
      <c r="I7812" s="21"/>
      <c r="J7812" s="21"/>
      <c r="K7812" s="21"/>
      <c r="L7812" s="21"/>
      <c r="M7812" s="21"/>
      <c r="N7812" s="21"/>
      <c r="O7812" s="21"/>
      <c r="P7812" s="21"/>
      <c r="Q7812" s="21"/>
      <c r="R7812" s="21"/>
      <c r="S7812" s="21"/>
      <c r="T7812" s="21"/>
      <c r="U7812" s="21"/>
      <c r="V7812" s="21"/>
      <c r="W7812" s="21"/>
      <c r="X7812" s="21"/>
      <c r="Y7812" s="21"/>
      <c r="Z7812" s="21"/>
    </row>
    <row r="7813">
      <c r="A7813" s="7">
        <f t="shared" si="1"/>
        <v>6541</v>
      </c>
      <c r="B7813" s="5" t="s">
        <v>6752</v>
      </c>
      <c r="C7813" s="6" t="s">
        <v>62</v>
      </c>
      <c r="D7813" s="21"/>
      <c r="E7813" s="21"/>
      <c r="F7813" s="21"/>
      <c r="G7813" s="21"/>
      <c r="H7813" s="21"/>
      <c r="I7813" s="21"/>
      <c r="J7813" s="21"/>
      <c r="K7813" s="21"/>
      <c r="L7813" s="21"/>
      <c r="M7813" s="21"/>
      <c r="N7813" s="21"/>
      <c r="O7813" s="21"/>
      <c r="P7813" s="21"/>
      <c r="Q7813" s="21"/>
      <c r="R7813" s="21"/>
      <c r="S7813" s="21"/>
      <c r="T7813" s="21"/>
      <c r="U7813" s="21"/>
      <c r="V7813" s="21"/>
      <c r="W7813" s="21"/>
      <c r="X7813" s="21"/>
      <c r="Y7813" s="21"/>
      <c r="Z7813" s="21"/>
    </row>
    <row r="7814">
      <c r="A7814" s="7">
        <f t="shared" si="1"/>
        <v>6542</v>
      </c>
      <c r="B7814" s="5" t="s">
        <v>6753</v>
      </c>
      <c r="C7814" s="6" t="s">
        <v>1342</v>
      </c>
      <c r="D7814" s="21"/>
      <c r="E7814" s="21"/>
      <c r="F7814" s="21"/>
      <c r="G7814" s="21"/>
      <c r="H7814" s="21"/>
      <c r="I7814" s="21"/>
      <c r="J7814" s="21"/>
      <c r="K7814" s="21"/>
      <c r="L7814" s="21"/>
      <c r="M7814" s="21"/>
      <c r="N7814" s="21"/>
      <c r="O7814" s="21"/>
      <c r="P7814" s="21"/>
      <c r="Q7814" s="21"/>
      <c r="R7814" s="21"/>
      <c r="S7814" s="21"/>
      <c r="T7814" s="21"/>
      <c r="U7814" s="21"/>
      <c r="V7814" s="21"/>
      <c r="W7814" s="21"/>
      <c r="X7814" s="21"/>
      <c r="Y7814" s="21"/>
      <c r="Z7814" s="21"/>
    </row>
    <row r="7815">
      <c r="A7815" s="7">
        <f t="shared" si="1"/>
        <v>6543</v>
      </c>
      <c r="B7815" s="8" t="s">
        <v>6754</v>
      </c>
      <c r="C7815" s="6" t="s">
        <v>1012</v>
      </c>
      <c r="D7815" s="21"/>
      <c r="E7815" s="21"/>
      <c r="F7815" s="21"/>
      <c r="G7815" s="21"/>
      <c r="H7815" s="21"/>
      <c r="I7815" s="21"/>
      <c r="J7815" s="21"/>
      <c r="K7815" s="21"/>
      <c r="L7815" s="21"/>
      <c r="M7815" s="21"/>
      <c r="N7815" s="21"/>
      <c r="O7815" s="21"/>
      <c r="P7815" s="21"/>
      <c r="Q7815" s="21"/>
      <c r="R7815" s="21"/>
      <c r="S7815" s="21"/>
      <c r="T7815" s="21"/>
      <c r="U7815" s="21"/>
      <c r="V7815" s="21"/>
      <c r="W7815" s="21"/>
      <c r="X7815" s="21"/>
      <c r="Y7815" s="21"/>
      <c r="Z7815" s="21"/>
    </row>
    <row r="7816">
      <c r="A7816" s="7">
        <f t="shared" si="1"/>
        <v>6544</v>
      </c>
      <c r="B7816" s="5" t="s">
        <v>6755</v>
      </c>
      <c r="C7816" s="6" t="s">
        <v>69</v>
      </c>
      <c r="D7816" s="21"/>
      <c r="E7816" s="21"/>
      <c r="F7816" s="21"/>
      <c r="G7816" s="21"/>
      <c r="H7816" s="21"/>
      <c r="I7816" s="21"/>
      <c r="J7816" s="21"/>
      <c r="K7816" s="21"/>
      <c r="L7816" s="21"/>
      <c r="M7816" s="21"/>
      <c r="N7816" s="21"/>
      <c r="O7816" s="21"/>
      <c r="P7816" s="21"/>
      <c r="Q7816" s="21"/>
      <c r="R7816" s="21"/>
      <c r="S7816" s="21"/>
      <c r="T7816" s="21"/>
      <c r="U7816" s="21"/>
      <c r="V7816" s="21"/>
      <c r="W7816" s="21"/>
      <c r="X7816" s="21"/>
      <c r="Y7816" s="21"/>
      <c r="Z7816" s="21"/>
    </row>
    <row r="7817">
      <c r="A7817" s="7">
        <f t="shared" si="1"/>
        <v>6545</v>
      </c>
      <c r="B7817" s="8" t="s">
        <v>6756</v>
      </c>
      <c r="C7817" s="9" t="s">
        <v>939</v>
      </c>
      <c r="D7817" s="21"/>
      <c r="E7817" s="21"/>
      <c r="F7817" s="21"/>
      <c r="G7817" s="21"/>
      <c r="H7817" s="21"/>
      <c r="I7817" s="21"/>
      <c r="J7817" s="21"/>
      <c r="K7817" s="21"/>
      <c r="L7817" s="21"/>
      <c r="M7817" s="21"/>
      <c r="N7817" s="21"/>
      <c r="O7817" s="21"/>
      <c r="P7817" s="21"/>
      <c r="Q7817" s="21"/>
      <c r="R7817" s="21"/>
      <c r="S7817" s="21"/>
      <c r="T7817" s="21"/>
      <c r="U7817" s="21"/>
      <c r="V7817" s="21"/>
      <c r="W7817" s="21"/>
      <c r="X7817" s="21"/>
      <c r="Y7817" s="21"/>
      <c r="Z7817" s="21"/>
    </row>
    <row r="7818">
      <c r="A7818" s="7">
        <f t="shared" si="1"/>
        <v>6546</v>
      </c>
      <c r="B7818" s="5" t="s">
        <v>6757</v>
      </c>
      <c r="C7818" s="6" t="s">
        <v>74</v>
      </c>
      <c r="D7818" s="21"/>
      <c r="E7818" s="21"/>
      <c r="F7818" s="21"/>
      <c r="G7818" s="21"/>
      <c r="H7818" s="21"/>
      <c r="I7818" s="21"/>
      <c r="J7818" s="21"/>
      <c r="K7818" s="21"/>
      <c r="L7818" s="21"/>
      <c r="M7818" s="21"/>
      <c r="N7818" s="21"/>
      <c r="O7818" s="21"/>
      <c r="P7818" s="21"/>
      <c r="Q7818" s="21"/>
      <c r="R7818" s="21"/>
      <c r="S7818" s="21"/>
      <c r="T7818" s="21"/>
      <c r="U7818" s="21"/>
      <c r="V7818" s="21"/>
      <c r="W7818" s="21"/>
      <c r="X7818" s="21"/>
      <c r="Y7818" s="21"/>
      <c r="Z7818" s="21"/>
    </row>
    <row r="7819">
      <c r="A7819" s="7">
        <f t="shared" si="1"/>
        <v>6547</v>
      </c>
      <c r="B7819" s="8" t="s">
        <v>6758</v>
      </c>
      <c r="C7819" s="9" t="s">
        <v>502</v>
      </c>
      <c r="D7819" s="21"/>
      <c r="E7819" s="21"/>
      <c r="F7819" s="21"/>
      <c r="G7819" s="21"/>
      <c r="H7819" s="21"/>
      <c r="I7819" s="21"/>
      <c r="J7819" s="21"/>
      <c r="K7819" s="21"/>
      <c r="L7819" s="21"/>
      <c r="M7819" s="21"/>
      <c r="N7819" s="21"/>
      <c r="O7819" s="21"/>
      <c r="P7819" s="21"/>
      <c r="Q7819" s="21"/>
      <c r="R7819" s="21"/>
      <c r="S7819" s="21"/>
      <c r="T7819" s="21"/>
      <c r="U7819" s="21"/>
      <c r="V7819" s="21"/>
      <c r="W7819" s="21"/>
      <c r="X7819" s="21"/>
      <c r="Y7819" s="21"/>
      <c r="Z7819" s="21"/>
    </row>
    <row r="7820">
      <c r="A7820" s="7">
        <f t="shared" si="1"/>
        <v>6548</v>
      </c>
      <c r="B7820" s="5" t="s">
        <v>6759</v>
      </c>
      <c r="C7820" s="6" t="s">
        <v>80</v>
      </c>
      <c r="D7820" s="21"/>
      <c r="E7820" s="21"/>
      <c r="F7820" s="21"/>
      <c r="G7820" s="21"/>
      <c r="H7820" s="21"/>
      <c r="I7820" s="21"/>
      <c r="J7820" s="21"/>
      <c r="K7820" s="21"/>
      <c r="L7820" s="21"/>
      <c r="M7820" s="21"/>
      <c r="N7820" s="21"/>
      <c r="O7820" s="21"/>
      <c r="P7820" s="21"/>
      <c r="Q7820" s="21"/>
      <c r="R7820" s="21"/>
      <c r="S7820" s="21"/>
      <c r="T7820" s="21"/>
      <c r="U7820" s="21"/>
      <c r="V7820" s="21"/>
      <c r="W7820" s="21"/>
      <c r="X7820" s="21"/>
      <c r="Y7820" s="21"/>
      <c r="Z7820" s="21"/>
    </row>
    <row r="7821">
      <c r="A7821" s="7">
        <f t="shared" si="1"/>
        <v>6549</v>
      </c>
      <c r="B7821" s="5" t="s">
        <v>6760</v>
      </c>
      <c r="C7821" s="6" t="s">
        <v>1360</v>
      </c>
      <c r="D7821" s="21"/>
      <c r="E7821" s="21"/>
      <c r="F7821" s="21"/>
      <c r="G7821" s="21"/>
      <c r="H7821" s="21"/>
      <c r="I7821" s="21"/>
      <c r="J7821" s="21"/>
      <c r="K7821" s="21"/>
      <c r="L7821" s="21"/>
      <c r="M7821" s="21"/>
      <c r="N7821" s="21"/>
      <c r="O7821" s="21"/>
      <c r="P7821" s="21"/>
      <c r="Q7821" s="21"/>
      <c r="R7821" s="21"/>
      <c r="S7821" s="21"/>
      <c r="T7821" s="21"/>
      <c r="U7821" s="21"/>
      <c r="V7821" s="21"/>
      <c r="W7821" s="21"/>
      <c r="X7821" s="21"/>
      <c r="Y7821" s="21"/>
      <c r="Z7821" s="21"/>
    </row>
    <row r="7822">
      <c r="A7822" s="7">
        <f t="shared" si="1"/>
        <v>6550</v>
      </c>
      <c r="B7822" s="5" t="s">
        <v>6761</v>
      </c>
      <c r="C7822" s="6" t="s">
        <v>367</v>
      </c>
      <c r="D7822" s="21"/>
      <c r="E7822" s="21"/>
      <c r="F7822" s="21"/>
      <c r="G7822" s="21"/>
      <c r="H7822" s="21"/>
      <c r="I7822" s="21"/>
      <c r="J7822" s="21"/>
      <c r="K7822" s="21"/>
      <c r="L7822" s="21"/>
      <c r="M7822" s="21"/>
      <c r="N7822" s="21"/>
      <c r="O7822" s="21"/>
      <c r="P7822" s="21"/>
      <c r="Q7822" s="21"/>
      <c r="R7822" s="21"/>
      <c r="S7822" s="21"/>
      <c r="T7822" s="21"/>
      <c r="U7822" s="21"/>
      <c r="V7822" s="21"/>
      <c r="W7822" s="21"/>
      <c r="X7822" s="21"/>
      <c r="Y7822" s="21"/>
      <c r="Z7822" s="21"/>
    </row>
    <row r="7823">
      <c r="A7823" s="7">
        <f t="shared" si="1"/>
        <v>6551</v>
      </c>
      <c r="B7823" s="16" t="s">
        <v>6762</v>
      </c>
      <c r="C7823" s="6" t="s">
        <v>1235</v>
      </c>
      <c r="D7823" s="21"/>
      <c r="E7823" s="21"/>
      <c r="F7823" s="21"/>
      <c r="G7823" s="21"/>
      <c r="H7823" s="21"/>
      <c r="I7823" s="21"/>
      <c r="J7823" s="21"/>
      <c r="K7823" s="21"/>
      <c r="L7823" s="21"/>
      <c r="M7823" s="21"/>
      <c r="N7823" s="21"/>
      <c r="O7823" s="21"/>
      <c r="P7823" s="21"/>
      <c r="Q7823" s="21"/>
      <c r="R7823" s="21"/>
      <c r="S7823" s="21"/>
      <c r="T7823" s="21"/>
      <c r="U7823" s="21"/>
      <c r="V7823" s="21"/>
      <c r="W7823" s="21"/>
      <c r="X7823" s="21"/>
      <c r="Y7823" s="21"/>
      <c r="Z7823" s="21"/>
    </row>
    <row r="7824">
      <c r="A7824" s="7">
        <f t="shared" si="1"/>
        <v>6552</v>
      </c>
      <c r="B7824" s="5" t="s">
        <v>6763</v>
      </c>
      <c r="C7824" s="6" t="s">
        <v>4</v>
      </c>
      <c r="D7824" s="21"/>
      <c r="E7824" s="21"/>
      <c r="F7824" s="21"/>
      <c r="G7824" s="21"/>
      <c r="H7824" s="21"/>
      <c r="I7824" s="21"/>
      <c r="J7824" s="21"/>
      <c r="K7824" s="21"/>
      <c r="L7824" s="21"/>
      <c r="M7824" s="21"/>
      <c r="N7824" s="21"/>
      <c r="O7824" s="21"/>
      <c r="P7824" s="21"/>
      <c r="Q7824" s="21"/>
      <c r="R7824" s="21"/>
      <c r="S7824" s="21"/>
      <c r="T7824" s="21"/>
      <c r="U7824" s="21"/>
      <c r="V7824" s="21"/>
      <c r="W7824" s="21"/>
      <c r="X7824" s="21"/>
      <c r="Y7824" s="21"/>
      <c r="Z7824" s="21"/>
    </row>
    <row r="7825">
      <c r="A7825" s="7">
        <f t="shared" si="1"/>
        <v>6553</v>
      </c>
      <c r="B7825" s="5" t="s">
        <v>6764</v>
      </c>
      <c r="C7825" s="6" t="s">
        <v>591</v>
      </c>
      <c r="D7825" s="21"/>
      <c r="E7825" s="21"/>
      <c r="F7825" s="21"/>
      <c r="G7825" s="21"/>
      <c r="H7825" s="21"/>
      <c r="I7825" s="21"/>
      <c r="J7825" s="21"/>
      <c r="K7825" s="21"/>
      <c r="L7825" s="21"/>
      <c r="M7825" s="21"/>
      <c r="N7825" s="21"/>
      <c r="O7825" s="21"/>
      <c r="P7825" s="21"/>
      <c r="Q7825" s="21"/>
      <c r="R7825" s="21"/>
      <c r="S7825" s="21"/>
      <c r="T7825" s="21"/>
      <c r="U7825" s="21"/>
      <c r="V7825" s="21"/>
      <c r="W7825" s="21"/>
      <c r="X7825" s="21"/>
      <c r="Y7825" s="21"/>
      <c r="Z7825" s="21"/>
    </row>
    <row r="7826">
      <c r="A7826" s="7">
        <f t="shared" si="1"/>
        <v>6554</v>
      </c>
      <c r="B7826" s="5" t="s">
        <v>6765</v>
      </c>
      <c r="C7826" s="6" t="s">
        <v>591</v>
      </c>
      <c r="D7826" s="21"/>
      <c r="E7826" s="21"/>
      <c r="F7826" s="21"/>
      <c r="G7826" s="21"/>
      <c r="H7826" s="21"/>
      <c r="I7826" s="21"/>
      <c r="J7826" s="21"/>
      <c r="K7826" s="21"/>
      <c r="L7826" s="21"/>
      <c r="M7826" s="21"/>
      <c r="N7826" s="21"/>
      <c r="O7826" s="21"/>
      <c r="P7826" s="21"/>
      <c r="Q7826" s="21"/>
      <c r="R7826" s="21"/>
      <c r="S7826" s="21"/>
      <c r="T7826" s="21"/>
      <c r="U7826" s="21"/>
      <c r="V7826" s="21"/>
      <c r="W7826" s="21"/>
      <c r="X7826" s="21"/>
      <c r="Y7826" s="21"/>
      <c r="Z7826" s="21"/>
    </row>
    <row r="7827">
      <c r="A7827" s="7">
        <f t="shared" si="1"/>
        <v>6555</v>
      </c>
      <c r="B7827" s="15" t="s">
        <v>6766</v>
      </c>
      <c r="C7827" s="11" t="s">
        <v>423</v>
      </c>
      <c r="D7827" s="21"/>
      <c r="E7827" s="21"/>
      <c r="F7827" s="21"/>
      <c r="G7827" s="21"/>
      <c r="H7827" s="21"/>
      <c r="I7827" s="21"/>
      <c r="J7827" s="21"/>
      <c r="K7827" s="21"/>
      <c r="L7827" s="21"/>
      <c r="M7827" s="21"/>
      <c r="N7827" s="21"/>
      <c r="O7827" s="21"/>
      <c r="P7827" s="21"/>
      <c r="Q7827" s="21"/>
      <c r="R7827" s="21"/>
      <c r="S7827" s="21"/>
      <c r="T7827" s="21"/>
      <c r="U7827" s="21"/>
      <c r="V7827" s="21"/>
      <c r="W7827" s="21"/>
      <c r="X7827" s="21"/>
      <c r="Y7827" s="21"/>
      <c r="Z7827" s="21"/>
    </row>
    <row r="7828">
      <c r="A7828" s="7">
        <f t="shared" si="1"/>
        <v>6556</v>
      </c>
      <c r="B7828" s="5" t="s">
        <v>6767</v>
      </c>
      <c r="C7828" s="6" t="s">
        <v>946</v>
      </c>
      <c r="D7828" s="21"/>
      <c r="E7828" s="21"/>
      <c r="F7828" s="21"/>
      <c r="G7828" s="21"/>
      <c r="H7828" s="21"/>
      <c r="I7828" s="21"/>
      <c r="J7828" s="21"/>
      <c r="K7828" s="21"/>
      <c r="L7828" s="21"/>
      <c r="M7828" s="21"/>
      <c r="N7828" s="21"/>
      <c r="O7828" s="21"/>
      <c r="P7828" s="21"/>
      <c r="Q7828" s="21"/>
      <c r="R7828" s="21"/>
      <c r="S7828" s="21"/>
      <c r="T7828" s="21"/>
      <c r="U7828" s="21"/>
      <c r="V7828" s="21"/>
      <c r="W7828" s="21"/>
      <c r="X7828" s="21"/>
      <c r="Y7828" s="21"/>
      <c r="Z7828" s="21"/>
    </row>
    <row r="7829">
      <c r="A7829" s="7">
        <f t="shared" si="1"/>
        <v>6557</v>
      </c>
      <c r="B7829" s="5" t="s">
        <v>6768</v>
      </c>
      <c r="C7829" s="6" t="s">
        <v>153</v>
      </c>
      <c r="D7829" s="21"/>
      <c r="E7829" s="21"/>
      <c r="F7829" s="21"/>
      <c r="G7829" s="21"/>
      <c r="H7829" s="21"/>
      <c r="I7829" s="21"/>
      <c r="J7829" s="21"/>
      <c r="K7829" s="21"/>
      <c r="L7829" s="21"/>
      <c r="M7829" s="21"/>
      <c r="N7829" s="21"/>
      <c r="O7829" s="21"/>
      <c r="P7829" s="21"/>
      <c r="Q7829" s="21"/>
      <c r="R7829" s="21"/>
      <c r="S7829" s="21"/>
      <c r="T7829" s="21"/>
      <c r="U7829" s="21"/>
      <c r="V7829" s="21"/>
      <c r="W7829" s="21"/>
      <c r="X7829" s="21"/>
      <c r="Y7829" s="21"/>
      <c r="Z7829" s="21"/>
    </row>
    <row r="7830">
      <c r="A7830" s="7">
        <f t="shared" si="1"/>
        <v>6558</v>
      </c>
      <c r="B7830" s="5" t="s">
        <v>6769</v>
      </c>
      <c r="C7830" s="6" t="s">
        <v>25</v>
      </c>
      <c r="D7830" s="21"/>
      <c r="E7830" s="21"/>
      <c r="F7830" s="21"/>
      <c r="G7830" s="21"/>
      <c r="H7830" s="21"/>
      <c r="I7830" s="21"/>
      <c r="J7830" s="21"/>
      <c r="K7830" s="21"/>
      <c r="L7830" s="21"/>
      <c r="M7830" s="21"/>
      <c r="N7830" s="21"/>
      <c r="O7830" s="21"/>
      <c r="P7830" s="21"/>
      <c r="Q7830" s="21"/>
      <c r="R7830" s="21"/>
      <c r="S7830" s="21"/>
      <c r="T7830" s="21"/>
      <c r="U7830" s="21"/>
      <c r="V7830" s="21"/>
      <c r="W7830" s="21"/>
      <c r="X7830" s="21"/>
      <c r="Y7830" s="21"/>
      <c r="Z7830" s="21"/>
    </row>
    <row r="7831">
      <c r="A7831" s="7">
        <f t="shared" si="1"/>
        <v>6558</v>
      </c>
      <c r="B7831" s="8" t="s">
        <v>6769</v>
      </c>
      <c r="C7831" s="9" t="s">
        <v>946</v>
      </c>
      <c r="D7831" s="21"/>
      <c r="E7831" s="21"/>
      <c r="F7831" s="21"/>
      <c r="G7831" s="21"/>
      <c r="H7831" s="21"/>
      <c r="I7831" s="21"/>
      <c r="J7831" s="21"/>
      <c r="K7831" s="21"/>
      <c r="L7831" s="21"/>
      <c r="M7831" s="21"/>
      <c r="N7831" s="21"/>
      <c r="O7831" s="21"/>
      <c r="P7831" s="21"/>
      <c r="Q7831" s="21"/>
      <c r="R7831" s="21"/>
      <c r="S7831" s="21"/>
      <c r="T7831" s="21"/>
      <c r="U7831" s="21"/>
      <c r="V7831" s="21"/>
      <c r="W7831" s="21"/>
      <c r="X7831" s="21"/>
      <c r="Y7831" s="21"/>
      <c r="Z7831" s="21"/>
    </row>
    <row r="7832">
      <c r="A7832" s="7">
        <f t="shared" si="1"/>
        <v>6559</v>
      </c>
      <c r="B7832" s="5" t="s">
        <v>6770</v>
      </c>
      <c r="C7832" s="6" t="s">
        <v>788</v>
      </c>
      <c r="D7832" s="21"/>
      <c r="E7832" s="21"/>
      <c r="F7832" s="21"/>
      <c r="G7832" s="21"/>
      <c r="H7832" s="21"/>
      <c r="I7832" s="21"/>
      <c r="J7832" s="21"/>
      <c r="K7832" s="21"/>
      <c r="L7832" s="21"/>
      <c r="M7832" s="21"/>
      <c r="N7832" s="21"/>
      <c r="O7832" s="21"/>
      <c r="P7832" s="21"/>
      <c r="Q7832" s="21"/>
      <c r="R7832" s="21"/>
      <c r="S7832" s="21"/>
      <c r="T7832" s="21"/>
      <c r="U7832" s="21"/>
      <c r="V7832" s="21"/>
      <c r="W7832" s="21"/>
      <c r="X7832" s="21"/>
      <c r="Y7832" s="21"/>
      <c r="Z7832" s="21"/>
    </row>
    <row r="7833">
      <c r="A7833" s="7">
        <f t="shared" si="1"/>
        <v>6560</v>
      </c>
      <c r="B7833" s="8" t="s">
        <v>6771</v>
      </c>
      <c r="C7833" s="9" t="s">
        <v>177</v>
      </c>
      <c r="D7833" s="21"/>
      <c r="E7833" s="21"/>
      <c r="F7833" s="21"/>
      <c r="G7833" s="21"/>
      <c r="H7833" s="21"/>
      <c r="I7833" s="21"/>
      <c r="J7833" s="21"/>
      <c r="K7833" s="21"/>
      <c r="L7833" s="21"/>
      <c r="M7833" s="21"/>
      <c r="N7833" s="21"/>
      <c r="O7833" s="21"/>
      <c r="P7833" s="21"/>
      <c r="Q7833" s="21"/>
      <c r="R7833" s="21"/>
      <c r="S7833" s="21"/>
      <c r="T7833" s="21"/>
      <c r="U7833" s="21"/>
      <c r="V7833" s="21"/>
      <c r="W7833" s="21"/>
      <c r="X7833" s="21"/>
      <c r="Y7833" s="21"/>
      <c r="Z7833" s="21"/>
    </row>
    <row r="7834">
      <c r="A7834" s="7">
        <f t="shared" si="1"/>
        <v>6561</v>
      </c>
      <c r="B7834" s="8" t="s">
        <v>6772</v>
      </c>
      <c r="C7834" s="6" t="s">
        <v>379</v>
      </c>
      <c r="D7834" s="21"/>
      <c r="E7834" s="21"/>
      <c r="F7834" s="21"/>
      <c r="G7834" s="21"/>
      <c r="H7834" s="21"/>
      <c r="I7834" s="21"/>
      <c r="J7834" s="21"/>
      <c r="K7834" s="21"/>
      <c r="L7834" s="21"/>
      <c r="M7834" s="21"/>
      <c r="N7834" s="21"/>
      <c r="O7834" s="21"/>
      <c r="P7834" s="21"/>
      <c r="Q7834" s="21"/>
      <c r="R7834" s="21"/>
      <c r="S7834" s="21"/>
      <c r="T7834" s="21"/>
      <c r="U7834" s="21"/>
      <c r="V7834" s="21"/>
      <c r="W7834" s="21"/>
      <c r="X7834" s="21"/>
      <c r="Y7834" s="21"/>
      <c r="Z7834" s="21"/>
    </row>
    <row r="7835">
      <c r="A7835" s="7">
        <f t="shared" si="1"/>
        <v>6561</v>
      </c>
      <c r="B7835" s="8" t="s">
        <v>6772</v>
      </c>
      <c r="C7835" s="9" t="s">
        <v>142</v>
      </c>
      <c r="D7835" s="21"/>
      <c r="E7835" s="21"/>
      <c r="F7835" s="21"/>
      <c r="G7835" s="21"/>
      <c r="H7835" s="21"/>
      <c r="I7835" s="21"/>
      <c r="J7835" s="21"/>
      <c r="K7835" s="21"/>
      <c r="L7835" s="21"/>
      <c r="M7835" s="21"/>
      <c r="N7835" s="21"/>
      <c r="O7835" s="21"/>
      <c r="P7835" s="21"/>
      <c r="Q7835" s="21"/>
      <c r="R7835" s="21"/>
      <c r="S7835" s="21"/>
      <c r="T7835" s="21"/>
      <c r="U7835" s="21"/>
      <c r="V7835" s="21"/>
      <c r="W7835" s="21"/>
      <c r="X7835" s="21"/>
      <c r="Y7835" s="21"/>
      <c r="Z7835" s="21"/>
    </row>
    <row r="7836">
      <c r="A7836" s="7">
        <f t="shared" si="1"/>
        <v>6562</v>
      </c>
      <c r="B7836" s="5" t="s">
        <v>6773</v>
      </c>
      <c r="C7836" s="6" t="s">
        <v>788</v>
      </c>
      <c r="D7836" s="21"/>
      <c r="E7836" s="21"/>
      <c r="F7836" s="21"/>
      <c r="G7836" s="21"/>
      <c r="H7836" s="21"/>
      <c r="I7836" s="21"/>
      <c r="J7836" s="21"/>
      <c r="K7836" s="21"/>
      <c r="L7836" s="21"/>
      <c r="M7836" s="21"/>
      <c r="N7836" s="21"/>
      <c r="O7836" s="21"/>
      <c r="P7836" s="21"/>
      <c r="Q7836" s="21"/>
      <c r="R7836" s="21"/>
      <c r="S7836" s="21"/>
      <c r="T7836" s="21"/>
      <c r="U7836" s="21"/>
      <c r="V7836" s="21"/>
      <c r="W7836" s="21"/>
      <c r="X7836" s="21"/>
      <c r="Y7836" s="21"/>
      <c r="Z7836" s="21"/>
    </row>
    <row r="7837">
      <c r="A7837" s="7">
        <f t="shared" si="1"/>
        <v>6563</v>
      </c>
      <c r="B7837" s="5" t="s">
        <v>6774</v>
      </c>
      <c r="C7837" s="6" t="s">
        <v>324</v>
      </c>
      <c r="D7837" s="21"/>
      <c r="E7837" s="21"/>
      <c r="F7837" s="21"/>
      <c r="G7837" s="21"/>
      <c r="H7837" s="21"/>
      <c r="I7837" s="21"/>
      <c r="J7837" s="21"/>
      <c r="K7837" s="21"/>
      <c r="L7837" s="21"/>
      <c r="M7837" s="21"/>
      <c r="N7837" s="21"/>
      <c r="O7837" s="21"/>
      <c r="P7837" s="21"/>
      <c r="Q7837" s="21"/>
      <c r="R7837" s="21"/>
      <c r="S7837" s="21"/>
      <c r="T7837" s="21"/>
      <c r="U7837" s="21"/>
      <c r="V7837" s="21"/>
      <c r="W7837" s="21"/>
      <c r="X7837" s="21"/>
      <c r="Y7837" s="21"/>
      <c r="Z7837" s="21"/>
    </row>
    <row r="7838">
      <c r="A7838" s="7">
        <f t="shared" si="1"/>
        <v>6564</v>
      </c>
      <c r="B7838" s="5" t="s">
        <v>6775</v>
      </c>
      <c r="C7838" s="6" t="s">
        <v>324</v>
      </c>
      <c r="D7838" s="21"/>
      <c r="E7838" s="21"/>
      <c r="F7838" s="21"/>
      <c r="G7838" s="21"/>
      <c r="H7838" s="21"/>
      <c r="I7838" s="21"/>
      <c r="J7838" s="21"/>
      <c r="K7838" s="21"/>
      <c r="L7838" s="21"/>
      <c r="M7838" s="21"/>
      <c r="N7838" s="21"/>
      <c r="O7838" s="21"/>
      <c r="P7838" s="21"/>
      <c r="Q7838" s="21"/>
      <c r="R7838" s="21"/>
      <c r="S7838" s="21"/>
      <c r="T7838" s="21"/>
      <c r="U7838" s="21"/>
      <c r="V7838" s="21"/>
      <c r="W7838" s="21"/>
      <c r="X7838" s="21"/>
      <c r="Y7838" s="21"/>
      <c r="Z7838" s="21"/>
    </row>
    <row r="7839">
      <c r="A7839" s="7">
        <f t="shared" si="1"/>
        <v>6565</v>
      </c>
      <c r="B7839" s="5" t="s">
        <v>6776</v>
      </c>
      <c r="C7839" s="6" t="s">
        <v>462</v>
      </c>
      <c r="D7839" s="21"/>
      <c r="E7839" s="21"/>
      <c r="F7839" s="21"/>
      <c r="G7839" s="21"/>
      <c r="H7839" s="21"/>
      <c r="I7839" s="21"/>
      <c r="J7839" s="21"/>
      <c r="K7839" s="21"/>
      <c r="L7839" s="21"/>
      <c r="M7839" s="21"/>
      <c r="N7839" s="21"/>
      <c r="O7839" s="21"/>
      <c r="P7839" s="21"/>
      <c r="Q7839" s="21"/>
      <c r="R7839" s="21"/>
      <c r="S7839" s="21"/>
      <c r="T7839" s="21"/>
      <c r="U7839" s="21"/>
      <c r="V7839" s="21"/>
      <c r="W7839" s="21"/>
      <c r="X7839" s="21"/>
      <c r="Y7839" s="21"/>
      <c r="Z7839" s="21"/>
    </row>
    <row r="7840">
      <c r="A7840" s="7">
        <f t="shared" si="1"/>
        <v>6566</v>
      </c>
      <c r="B7840" s="5" t="s">
        <v>6777</v>
      </c>
      <c r="C7840" s="6" t="s">
        <v>328</v>
      </c>
      <c r="D7840" s="21"/>
      <c r="E7840" s="21"/>
      <c r="F7840" s="21"/>
      <c r="G7840" s="21"/>
      <c r="H7840" s="21"/>
      <c r="I7840" s="21"/>
      <c r="J7840" s="21"/>
      <c r="K7840" s="21"/>
      <c r="L7840" s="21"/>
      <c r="M7840" s="21"/>
      <c r="N7840" s="21"/>
      <c r="O7840" s="21"/>
      <c r="P7840" s="21"/>
      <c r="Q7840" s="21"/>
      <c r="R7840" s="21"/>
      <c r="S7840" s="21"/>
      <c r="T7840" s="21"/>
      <c r="U7840" s="21"/>
      <c r="V7840" s="21"/>
      <c r="W7840" s="21"/>
      <c r="X7840" s="21"/>
      <c r="Y7840" s="21"/>
      <c r="Z7840" s="21"/>
    </row>
    <row r="7841">
      <c r="A7841" s="7">
        <f t="shared" si="1"/>
        <v>6567</v>
      </c>
      <c r="B7841" s="8" t="s">
        <v>6778</v>
      </c>
      <c r="C7841" s="9" t="s">
        <v>177</v>
      </c>
      <c r="D7841" s="21"/>
      <c r="E7841" s="21"/>
      <c r="F7841" s="21"/>
      <c r="G7841" s="21"/>
      <c r="H7841" s="21"/>
      <c r="I7841" s="21"/>
      <c r="J7841" s="21"/>
      <c r="K7841" s="21"/>
      <c r="L7841" s="21"/>
      <c r="M7841" s="21"/>
      <c r="N7841" s="21"/>
      <c r="O7841" s="21"/>
      <c r="P7841" s="21"/>
      <c r="Q7841" s="21"/>
      <c r="R7841" s="21"/>
      <c r="S7841" s="21"/>
      <c r="T7841" s="21"/>
      <c r="U7841" s="21"/>
      <c r="V7841" s="21"/>
      <c r="W7841" s="21"/>
      <c r="X7841" s="21"/>
      <c r="Y7841" s="21"/>
      <c r="Z7841" s="21"/>
    </row>
    <row r="7842">
      <c r="A7842" s="7">
        <f t="shared" si="1"/>
        <v>6568</v>
      </c>
      <c r="B7842" s="5" t="s">
        <v>6779</v>
      </c>
      <c r="C7842" s="6" t="s">
        <v>365</v>
      </c>
      <c r="D7842" s="21"/>
      <c r="E7842" s="21"/>
      <c r="F7842" s="21"/>
      <c r="G7842" s="21"/>
      <c r="H7842" s="21"/>
      <c r="I7842" s="21"/>
      <c r="J7842" s="21"/>
      <c r="K7842" s="21"/>
      <c r="L7842" s="21"/>
      <c r="M7842" s="21"/>
      <c r="N7842" s="21"/>
      <c r="O7842" s="21"/>
      <c r="P7842" s="21"/>
      <c r="Q7842" s="21"/>
      <c r="R7842" s="21"/>
      <c r="S7842" s="21"/>
      <c r="T7842" s="21"/>
      <c r="U7842" s="21"/>
      <c r="V7842" s="21"/>
      <c r="W7842" s="21"/>
      <c r="X7842" s="21"/>
      <c r="Y7842" s="21"/>
      <c r="Z7842" s="21"/>
    </row>
    <row r="7843">
      <c r="A7843" s="7">
        <f t="shared" si="1"/>
        <v>6569</v>
      </c>
      <c r="B7843" s="5" t="s">
        <v>6780</v>
      </c>
      <c r="C7843" s="6" t="s">
        <v>324</v>
      </c>
      <c r="D7843" s="21"/>
      <c r="E7843" s="21"/>
      <c r="F7843" s="21"/>
      <c r="G7843" s="21"/>
      <c r="H7843" s="21"/>
      <c r="I7843" s="21"/>
      <c r="J7843" s="21"/>
      <c r="K7843" s="21"/>
      <c r="L7843" s="21"/>
      <c r="M7843" s="21"/>
      <c r="N7843" s="21"/>
      <c r="O7843" s="21"/>
      <c r="P7843" s="21"/>
      <c r="Q7843" s="21"/>
      <c r="R7843" s="21"/>
      <c r="S7843" s="21"/>
      <c r="T7843" s="21"/>
      <c r="U7843" s="21"/>
      <c r="V7843" s="21"/>
      <c r="W7843" s="21"/>
      <c r="X7843" s="21"/>
      <c r="Y7843" s="21"/>
      <c r="Z7843" s="21"/>
    </row>
    <row r="7844">
      <c r="A7844" s="7">
        <f t="shared" si="1"/>
        <v>6570</v>
      </c>
      <c r="B7844" s="5" t="s">
        <v>6781</v>
      </c>
      <c r="C7844" s="6" t="s">
        <v>328</v>
      </c>
      <c r="D7844" s="21"/>
      <c r="E7844" s="21"/>
      <c r="F7844" s="21"/>
      <c r="G7844" s="21"/>
      <c r="H7844" s="21"/>
      <c r="I7844" s="21"/>
      <c r="J7844" s="21"/>
      <c r="K7844" s="21"/>
      <c r="L7844" s="21"/>
      <c r="M7844" s="21"/>
      <c r="N7844" s="21"/>
      <c r="O7844" s="21"/>
      <c r="P7844" s="21"/>
      <c r="Q7844" s="21"/>
      <c r="R7844" s="21"/>
      <c r="S7844" s="21"/>
      <c r="T7844" s="21"/>
      <c r="U7844" s="21"/>
      <c r="V7844" s="21"/>
      <c r="W7844" s="21"/>
      <c r="X7844" s="21"/>
      <c r="Y7844" s="21"/>
      <c r="Z7844" s="21"/>
    </row>
    <row r="7845">
      <c r="A7845" s="7">
        <f t="shared" si="1"/>
        <v>6570</v>
      </c>
      <c r="B7845" s="5" t="s">
        <v>6781</v>
      </c>
      <c r="C7845" s="6" t="s">
        <v>324</v>
      </c>
      <c r="D7845" s="21"/>
      <c r="E7845" s="21"/>
      <c r="F7845" s="21"/>
      <c r="G7845" s="21"/>
      <c r="H7845" s="21"/>
      <c r="I7845" s="21"/>
      <c r="J7845" s="21"/>
      <c r="K7845" s="21"/>
      <c r="L7845" s="21"/>
      <c r="M7845" s="21"/>
      <c r="N7845" s="21"/>
      <c r="O7845" s="21"/>
      <c r="P7845" s="21"/>
      <c r="Q7845" s="21"/>
      <c r="R7845" s="21"/>
      <c r="S7845" s="21"/>
      <c r="T7845" s="21"/>
      <c r="U7845" s="21"/>
      <c r="V7845" s="21"/>
      <c r="W7845" s="21"/>
      <c r="X7845" s="21"/>
      <c r="Y7845" s="21"/>
      <c r="Z7845" s="21"/>
    </row>
    <row r="7846">
      <c r="A7846" s="7">
        <f t="shared" si="1"/>
        <v>6571</v>
      </c>
      <c r="B7846" s="5" t="s">
        <v>6782</v>
      </c>
      <c r="C7846" s="6" t="s">
        <v>97</v>
      </c>
      <c r="D7846" s="21"/>
      <c r="E7846" s="21"/>
      <c r="F7846" s="21"/>
      <c r="G7846" s="21"/>
      <c r="H7846" s="21"/>
      <c r="I7846" s="21"/>
      <c r="J7846" s="21"/>
      <c r="K7846" s="21"/>
      <c r="L7846" s="21"/>
      <c r="M7846" s="21"/>
      <c r="N7846" s="21"/>
      <c r="O7846" s="21"/>
      <c r="P7846" s="21"/>
      <c r="Q7846" s="21"/>
      <c r="R7846" s="21"/>
      <c r="S7846" s="21"/>
      <c r="T7846" s="21"/>
      <c r="U7846" s="21"/>
      <c r="V7846" s="21"/>
      <c r="W7846" s="21"/>
      <c r="X7846" s="21"/>
      <c r="Y7846" s="21"/>
      <c r="Z7846" s="21"/>
    </row>
    <row r="7847">
      <c r="A7847" s="7">
        <f t="shared" si="1"/>
        <v>6572</v>
      </c>
      <c r="B7847" s="5" t="s">
        <v>6783</v>
      </c>
      <c r="C7847" s="6" t="s">
        <v>150</v>
      </c>
      <c r="D7847" s="21"/>
      <c r="E7847" s="21"/>
      <c r="F7847" s="21"/>
      <c r="G7847" s="21"/>
      <c r="H7847" s="21"/>
      <c r="I7847" s="21"/>
      <c r="J7847" s="21"/>
      <c r="K7847" s="21"/>
      <c r="L7847" s="21"/>
      <c r="M7847" s="21"/>
      <c r="N7847" s="21"/>
      <c r="O7847" s="21"/>
      <c r="P7847" s="21"/>
      <c r="Q7847" s="21"/>
      <c r="R7847" s="21"/>
      <c r="S7847" s="21"/>
      <c r="T7847" s="21"/>
      <c r="U7847" s="21"/>
      <c r="V7847" s="21"/>
      <c r="W7847" s="21"/>
      <c r="X7847" s="21"/>
      <c r="Y7847" s="21"/>
      <c r="Z7847" s="21"/>
    </row>
    <row r="7848">
      <c r="A7848" s="7">
        <f t="shared" si="1"/>
        <v>6573</v>
      </c>
      <c r="B7848" s="5" t="s">
        <v>6784</v>
      </c>
      <c r="C7848" s="6" t="s">
        <v>462</v>
      </c>
      <c r="D7848" s="21"/>
      <c r="E7848" s="21"/>
      <c r="F7848" s="21"/>
      <c r="G7848" s="21"/>
      <c r="H7848" s="21"/>
      <c r="I7848" s="21"/>
      <c r="J7848" s="21"/>
      <c r="K7848" s="21"/>
      <c r="L7848" s="21"/>
      <c r="M7848" s="21"/>
      <c r="N7848" s="21"/>
      <c r="O7848" s="21"/>
      <c r="P7848" s="21"/>
      <c r="Q7848" s="21"/>
      <c r="R7848" s="21"/>
      <c r="S7848" s="21"/>
      <c r="T7848" s="21"/>
      <c r="U7848" s="21"/>
      <c r="V7848" s="21"/>
      <c r="W7848" s="21"/>
      <c r="X7848" s="21"/>
      <c r="Y7848" s="21"/>
      <c r="Z7848" s="21"/>
    </row>
    <row r="7849">
      <c r="A7849" s="7">
        <f t="shared" si="1"/>
        <v>6574</v>
      </c>
      <c r="B7849" s="8" t="s">
        <v>6785</v>
      </c>
      <c r="C7849" s="6" t="s">
        <v>150</v>
      </c>
      <c r="D7849" s="21"/>
      <c r="E7849" s="21"/>
      <c r="F7849" s="21"/>
      <c r="G7849" s="21"/>
      <c r="H7849" s="21"/>
      <c r="I7849" s="21"/>
      <c r="J7849" s="21"/>
      <c r="K7849" s="21"/>
      <c r="L7849" s="21"/>
      <c r="M7849" s="21"/>
      <c r="N7849" s="21"/>
      <c r="O7849" s="21"/>
      <c r="P7849" s="21"/>
      <c r="Q7849" s="21"/>
      <c r="R7849" s="21"/>
      <c r="S7849" s="21"/>
      <c r="T7849" s="21"/>
      <c r="U7849" s="21"/>
      <c r="V7849" s="21"/>
      <c r="W7849" s="21"/>
      <c r="X7849" s="21"/>
      <c r="Y7849" s="21"/>
      <c r="Z7849" s="21"/>
    </row>
    <row r="7850">
      <c r="A7850" s="7">
        <f t="shared" si="1"/>
        <v>6575</v>
      </c>
      <c r="B7850" s="5" t="s">
        <v>6786</v>
      </c>
      <c r="C7850" s="6" t="s">
        <v>324</v>
      </c>
      <c r="D7850" s="21"/>
      <c r="E7850" s="21"/>
      <c r="F7850" s="21"/>
      <c r="G7850" s="21"/>
      <c r="H7850" s="21"/>
      <c r="I7850" s="21"/>
      <c r="J7850" s="21"/>
      <c r="K7850" s="21"/>
      <c r="L7850" s="21"/>
      <c r="M7850" s="21"/>
      <c r="N7850" s="21"/>
      <c r="O7850" s="21"/>
      <c r="P7850" s="21"/>
      <c r="Q7850" s="21"/>
      <c r="R7850" s="21"/>
      <c r="S7850" s="21"/>
      <c r="T7850" s="21"/>
      <c r="U7850" s="21"/>
      <c r="V7850" s="21"/>
      <c r="W7850" s="21"/>
      <c r="X7850" s="21"/>
      <c r="Y7850" s="21"/>
      <c r="Z7850" s="21"/>
    </row>
    <row r="7851">
      <c r="A7851" s="7">
        <f t="shared" si="1"/>
        <v>6576</v>
      </c>
      <c r="B7851" s="5" t="s">
        <v>6787</v>
      </c>
      <c r="C7851" s="6" t="s">
        <v>452</v>
      </c>
      <c r="D7851" s="21"/>
      <c r="E7851" s="21"/>
      <c r="F7851" s="21"/>
      <c r="G7851" s="21"/>
      <c r="H7851" s="21"/>
      <c r="I7851" s="21"/>
      <c r="J7851" s="21"/>
      <c r="K7851" s="21"/>
      <c r="L7851" s="21"/>
      <c r="M7851" s="21"/>
      <c r="N7851" s="21"/>
      <c r="O7851" s="21"/>
      <c r="P7851" s="21"/>
      <c r="Q7851" s="21"/>
      <c r="R7851" s="21"/>
      <c r="S7851" s="21"/>
      <c r="T7851" s="21"/>
      <c r="U7851" s="21"/>
      <c r="V7851" s="21"/>
      <c r="W7851" s="21"/>
      <c r="X7851" s="21"/>
      <c r="Y7851" s="21"/>
      <c r="Z7851" s="21"/>
    </row>
    <row r="7852">
      <c r="A7852" s="7">
        <f t="shared" si="1"/>
        <v>6577</v>
      </c>
      <c r="B7852" s="8" t="s">
        <v>6788</v>
      </c>
      <c r="C7852" s="6" t="s">
        <v>153</v>
      </c>
      <c r="D7852" s="21"/>
      <c r="E7852" s="21"/>
      <c r="F7852" s="21"/>
      <c r="G7852" s="21"/>
      <c r="H7852" s="21"/>
      <c r="I7852" s="21"/>
      <c r="J7852" s="21"/>
      <c r="K7852" s="21"/>
      <c r="L7852" s="21"/>
      <c r="M7852" s="21"/>
      <c r="N7852" s="21"/>
      <c r="O7852" s="21"/>
      <c r="P7852" s="21"/>
      <c r="Q7852" s="21"/>
      <c r="R7852" s="21"/>
      <c r="S7852" s="21"/>
      <c r="T7852" s="21"/>
      <c r="U7852" s="21"/>
      <c r="V7852" s="21"/>
      <c r="W7852" s="21"/>
      <c r="X7852" s="21"/>
      <c r="Y7852" s="21"/>
      <c r="Z7852" s="21"/>
    </row>
    <row r="7853">
      <c r="A7853" s="7">
        <f t="shared" si="1"/>
        <v>6577</v>
      </c>
      <c r="B7853" s="8" t="s">
        <v>6788</v>
      </c>
      <c r="C7853" s="9" t="s">
        <v>142</v>
      </c>
      <c r="D7853" s="21"/>
      <c r="E7853" s="21"/>
      <c r="F7853" s="21"/>
      <c r="G7853" s="21"/>
      <c r="H7853" s="21"/>
      <c r="I7853" s="21"/>
      <c r="J7853" s="21"/>
      <c r="K7853" s="21"/>
      <c r="L7853" s="21"/>
      <c r="M7853" s="21"/>
      <c r="N7853" s="21"/>
      <c r="O7853" s="21"/>
      <c r="P7853" s="21"/>
      <c r="Q7853" s="21"/>
      <c r="R7853" s="21"/>
      <c r="S7853" s="21"/>
      <c r="T7853" s="21"/>
      <c r="U7853" s="21"/>
      <c r="V7853" s="21"/>
      <c r="W7853" s="21"/>
      <c r="X7853" s="21"/>
      <c r="Y7853" s="21"/>
      <c r="Z7853" s="21"/>
    </row>
    <row r="7854">
      <c r="A7854" s="7">
        <f t="shared" si="1"/>
        <v>6578</v>
      </c>
      <c r="B7854" s="5" t="s">
        <v>6789</v>
      </c>
      <c r="C7854" s="6" t="s">
        <v>328</v>
      </c>
      <c r="D7854" s="21"/>
      <c r="E7854" s="21"/>
      <c r="F7854" s="21"/>
      <c r="G7854" s="21"/>
      <c r="H7854" s="21"/>
      <c r="I7854" s="21"/>
      <c r="J7854" s="21"/>
      <c r="K7854" s="21"/>
      <c r="L7854" s="21"/>
      <c r="M7854" s="21"/>
      <c r="N7854" s="21"/>
      <c r="O7854" s="21"/>
      <c r="P7854" s="21"/>
      <c r="Q7854" s="21"/>
      <c r="R7854" s="21"/>
      <c r="S7854" s="21"/>
      <c r="T7854" s="21"/>
      <c r="U7854" s="21"/>
      <c r="V7854" s="21"/>
      <c r="W7854" s="21"/>
      <c r="X7854" s="21"/>
      <c r="Y7854" s="21"/>
      <c r="Z7854" s="21"/>
    </row>
    <row r="7855">
      <c r="A7855" s="7">
        <f t="shared" si="1"/>
        <v>6579</v>
      </c>
      <c r="B7855" s="8" t="s">
        <v>6790</v>
      </c>
      <c r="C7855" s="6" t="s">
        <v>313</v>
      </c>
      <c r="D7855" s="21"/>
      <c r="E7855" s="21"/>
      <c r="F7855" s="21"/>
      <c r="G7855" s="21"/>
      <c r="H7855" s="21"/>
      <c r="I7855" s="21"/>
      <c r="J7855" s="21"/>
      <c r="K7855" s="21"/>
      <c r="L7855" s="21"/>
      <c r="M7855" s="21"/>
      <c r="N7855" s="21"/>
      <c r="O7855" s="21"/>
      <c r="P7855" s="21"/>
      <c r="Q7855" s="21"/>
      <c r="R7855" s="21"/>
      <c r="S7855" s="21"/>
      <c r="T7855" s="21"/>
      <c r="U7855" s="21"/>
      <c r="V7855" s="21"/>
      <c r="W7855" s="21"/>
      <c r="X7855" s="21"/>
      <c r="Y7855" s="21"/>
      <c r="Z7855" s="21"/>
    </row>
    <row r="7856">
      <c r="A7856" s="7">
        <f t="shared" si="1"/>
        <v>6579</v>
      </c>
      <c r="B7856" s="8" t="s">
        <v>6790</v>
      </c>
      <c r="C7856" s="9" t="s">
        <v>60</v>
      </c>
      <c r="D7856" s="21"/>
      <c r="E7856" s="21"/>
      <c r="F7856" s="21"/>
      <c r="G7856" s="21"/>
      <c r="H7856" s="21"/>
      <c r="I7856" s="21"/>
      <c r="J7856" s="21"/>
      <c r="K7856" s="21"/>
      <c r="L7856" s="21"/>
      <c r="M7856" s="21"/>
      <c r="N7856" s="21"/>
      <c r="O7856" s="21"/>
      <c r="P7856" s="21"/>
      <c r="Q7856" s="21"/>
      <c r="R7856" s="21"/>
      <c r="S7856" s="21"/>
      <c r="T7856" s="21"/>
      <c r="U7856" s="21"/>
      <c r="V7856" s="21"/>
      <c r="W7856" s="21"/>
      <c r="X7856" s="21"/>
      <c r="Y7856" s="21"/>
      <c r="Z7856" s="21"/>
    </row>
    <row r="7857">
      <c r="A7857" s="7">
        <f t="shared" si="1"/>
        <v>6580</v>
      </c>
      <c r="B7857" s="5" t="s">
        <v>6791</v>
      </c>
      <c r="C7857" s="6" t="s">
        <v>267</v>
      </c>
      <c r="D7857" s="21"/>
      <c r="E7857" s="21"/>
      <c r="F7857" s="21"/>
      <c r="G7857" s="21"/>
      <c r="H7857" s="21"/>
      <c r="I7857" s="21"/>
      <c r="J7857" s="21"/>
      <c r="K7857" s="21"/>
      <c r="L7857" s="21"/>
      <c r="M7857" s="21"/>
      <c r="N7857" s="21"/>
      <c r="O7857" s="21"/>
      <c r="P7857" s="21"/>
      <c r="Q7857" s="21"/>
      <c r="R7857" s="21"/>
      <c r="S7857" s="21"/>
      <c r="T7857" s="21"/>
      <c r="U7857" s="21"/>
      <c r="V7857" s="21"/>
      <c r="W7857" s="21"/>
      <c r="X7857" s="21"/>
      <c r="Y7857" s="21"/>
      <c r="Z7857" s="21"/>
    </row>
    <row r="7858">
      <c r="A7858" s="7">
        <f t="shared" si="1"/>
        <v>6581</v>
      </c>
      <c r="B7858" s="5" t="s">
        <v>6792</v>
      </c>
      <c r="C7858" s="6" t="s">
        <v>267</v>
      </c>
      <c r="D7858" s="21"/>
      <c r="E7858" s="21"/>
      <c r="F7858" s="21"/>
      <c r="G7858" s="21"/>
      <c r="H7858" s="21"/>
      <c r="I7858" s="21"/>
      <c r="J7858" s="21"/>
      <c r="K7858" s="21"/>
      <c r="L7858" s="21"/>
      <c r="M7858" s="21"/>
      <c r="N7858" s="21"/>
      <c r="O7858" s="21"/>
      <c r="P7858" s="21"/>
      <c r="Q7858" s="21"/>
      <c r="R7858" s="21"/>
      <c r="S7858" s="21"/>
      <c r="T7858" s="21"/>
      <c r="U7858" s="21"/>
      <c r="V7858" s="21"/>
      <c r="W7858" s="21"/>
      <c r="X7858" s="21"/>
      <c r="Y7858" s="21"/>
      <c r="Z7858" s="21"/>
    </row>
    <row r="7859">
      <c r="A7859" s="7">
        <f t="shared" si="1"/>
        <v>6582</v>
      </c>
      <c r="B7859" s="5" t="s">
        <v>6793</v>
      </c>
      <c r="C7859" s="6" t="s">
        <v>452</v>
      </c>
      <c r="D7859" s="21"/>
      <c r="E7859" s="21"/>
      <c r="F7859" s="21"/>
      <c r="G7859" s="21"/>
      <c r="H7859" s="21"/>
      <c r="I7859" s="21"/>
      <c r="J7859" s="21"/>
      <c r="K7859" s="21"/>
      <c r="L7859" s="21"/>
      <c r="M7859" s="21"/>
      <c r="N7859" s="21"/>
      <c r="O7859" s="21"/>
      <c r="P7859" s="21"/>
      <c r="Q7859" s="21"/>
      <c r="R7859" s="21"/>
      <c r="S7859" s="21"/>
      <c r="T7859" s="21"/>
      <c r="U7859" s="21"/>
      <c r="V7859" s="21"/>
      <c r="W7859" s="21"/>
      <c r="X7859" s="21"/>
      <c r="Y7859" s="21"/>
      <c r="Z7859" s="21"/>
    </row>
    <row r="7860">
      <c r="A7860" s="7">
        <f t="shared" si="1"/>
        <v>6583</v>
      </c>
      <c r="B7860" s="8" t="s">
        <v>6794</v>
      </c>
      <c r="C7860" s="6" t="s">
        <v>150</v>
      </c>
      <c r="D7860" s="21"/>
      <c r="E7860" s="21"/>
      <c r="F7860" s="21"/>
      <c r="G7860" s="21"/>
      <c r="H7860" s="21"/>
      <c r="I7860" s="21"/>
      <c r="J7860" s="21"/>
      <c r="K7860" s="21"/>
      <c r="L7860" s="21"/>
      <c r="M7860" s="21"/>
      <c r="N7860" s="21"/>
      <c r="O7860" s="21"/>
      <c r="P7860" s="21"/>
      <c r="Q7860" s="21"/>
      <c r="R7860" s="21"/>
      <c r="S7860" s="21"/>
      <c r="T7860" s="21"/>
      <c r="U7860" s="21"/>
      <c r="V7860" s="21"/>
      <c r="W7860" s="21"/>
      <c r="X7860" s="21"/>
      <c r="Y7860" s="21"/>
      <c r="Z7860" s="21"/>
    </row>
    <row r="7861">
      <c r="A7861" s="7">
        <f t="shared" si="1"/>
        <v>6583</v>
      </c>
      <c r="B7861" s="8" t="s">
        <v>6794</v>
      </c>
      <c r="C7861" s="9" t="s">
        <v>60</v>
      </c>
      <c r="D7861" s="21"/>
      <c r="E7861" s="21"/>
      <c r="F7861" s="21"/>
      <c r="G7861" s="21"/>
      <c r="H7861" s="21"/>
      <c r="I7861" s="21"/>
      <c r="J7861" s="21"/>
      <c r="K7861" s="21"/>
      <c r="L7861" s="21"/>
      <c r="M7861" s="21"/>
      <c r="N7861" s="21"/>
      <c r="O7861" s="21"/>
      <c r="P7861" s="21"/>
      <c r="Q7861" s="21"/>
      <c r="R7861" s="21"/>
      <c r="S7861" s="21"/>
      <c r="T7861" s="21"/>
      <c r="U7861" s="21"/>
      <c r="V7861" s="21"/>
      <c r="W7861" s="21"/>
      <c r="X7861" s="21"/>
      <c r="Y7861" s="21"/>
      <c r="Z7861" s="21"/>
    </row>
    <row r="7862">
      <c r="A7862" s="7">
        <f t="shared" si="1"/>
        <v>6584</v>
      </c>
      <c r="B7862" s="5" t="s">
        <v>6795</v>
      </c>
      <c r="C7862" s="6" t="s">
        <v>946</v>
      </c>
    </row>
    <row r="7863">
      <c r="A7863" s="7">
        <f t="shared" si="1"/>
        <v>6585</v>
      </c>
      <c r="B7863" s="8" t="s">
        <v>6796</v>
      </c>
      <c r="C7863" s="9" t="s">
        <v>56</v>
      </c>
    </row>
    <row r="7864">
      <c r="A7864" s="7">
        <f t="shared" si="1"/>
        <v>6586</v>
      </c>
      <c r="B7864" s="8" t="s">
        <v>6797</v>
      </c>
      <c r="C7864" s="9" t="s">
        <v>56</v>
      </c>
    </row>
    <row r="7865">
      <c r="A7865" s="7">
        <f t="shared" si="1"/>
        <v>6586</v>
      </c>
      <c r="B7865" s="8" t="s">
        <v>6797</v>
      </c>
      <c r="C7865" s="9" t="s">
        <v>60</v>
      </c>
    </row>
    <row r="7866">
      <c r="A7866" s="7">
        <f t="shared" si="1"/>
        <v>6587</v>
      </c>
      <c r="B7866" s="5" t="s">
        <v>6798</v>
      </c>
      <c r="C7866" s="6" t="s">
        <v>405</v>
      </c>
    </row>
    <row r="7867">
      <c r="A7867" s="7">
        <f t="shared" si="1"/>
        <v>6588</v>
      </c>
      <c r="B7867" s="5" t="s">
        <v>6799</v>
      </c>
      <c r="C7867" s="6" t="s">
        <v>328</v>
      </c>
    </row>
    <row r="7868">
      <c r="A7868" s="7">
        <f t="shared" si="1"/>
        <v>6589</v>
      </c>
      <c r="B7868" s="8" t="s">
        <v>6800</v>
      </c>
      <c r="C7868" s="6" t="s">
        <v>3016</v>
      </c>
    </row>
    <row r="7869">
      <c r="A7869" s="7">
        <f t="shared" si="1"/>
        <v>6589</v>
      </c>
      <c r="B7869" s="8" t="s">
        <v>6800</v>
      </c>
      <c r="C7869" s="6" t="s">
        <v>324</v>
      </c>
    </row>
    <row r="7870">
      <c r="A7870" s="7">
        <f t="shared" si="1"/>
        <v>6590</v>
      </c>
      <c r="B7870" s="5" t="s">
        <v>6801</v>
      </c>
      <c r="C7870" s="6" t="s">
        <v>326</v>
      </c>
    </row>
    <row r="7871">
      <c r="A7871" s="7">
        <f t="shared" si="1"/>
        <v>6591</v>
      </c>
      <c r="B7871" s="5" t="s">
        <v>6802</v>
      </c>
      <c r="C7871" s="6" t="s">
        <v>328</v>
      </c>
    </row>
    <row r="7872">
      <c r="A7872" s="7">
        <f t="shared" si="1"/>
        <v>6591</v>
      </c>
      <c r="B7872" s="5" t="s">
        <v>6802</v>
      </c>
      <c r="C7872" s="6" t="s">
        <v>655</v>
      </c>
    </row>
    <row r="7873">
      <c r="A7873" s="7">
        <f t="shared" si="1"/>
        <v>6592</v>
      </c>
      <c r="B7873" s="5" t="s">
        <v>6803</v>
      </c>
      <c r="C7873" s="6" t="s">
        <v>1290</v>
      </c>
    </row>
    <row r="7874">
      <c r="A7874" s="7">
        <f t="shared" si="1"/>
        <v>6593</v>
      </c>
      <c r="B7874" s="8" t="s">
        <v>6804</v>
      </c>
      <c r="C7874" s="9" t="s">
        <v>10</v>
      </c>
    </row>
    <row r="7875">
      <c r="A7875" s="7">
        <f t="shared" si="1"/>
        <v>6594</v>
      </c>
      <c r="B7875" s="5" t="s">
        <v>6805</v>
      </c>
      <c r="C7875" s="6" t="s">
        <v>153</v>
      </c>
    </row>
    <row r="7876">
      <c r="A7876" s="7">
        <f t="shared" si="1"/>
        <v>6595</v>
      </c>
      <c r="B7876" s="5" t="s">
        <v>6806</v>
      </c>
      <c r="C7876" s="6" t="s">
        <v>153</v>
      </c>
    </row>
    <row r="7877">
      <c r="A7877" s="7">
        <f t="shared" si="1"/>
        <v>6596</v>
      </c>
      <c r="B7877" s="5" t="s">
        <v>6807</v>
      </c>
      <c r="C7877" s="6" t="s">
        <v>487</v>
      </c>
    </row>
    <row r="7878">
      <c r="A7878" s="7">
        <f t="shared" si="1"/>
        <v>6597</v>
      </c>
      <c r="B7878" s="5" t="s">
        <v>6808</v>
      </c>
      <c r="C7878" s="6" t="s">
        <v>97</v>
      </c>
    </row>
    <row r="7879">
      <c r="A7879" s="7">
        <f t="shared" si="1"/>
        <v>6598</v>
      </c>
      <c r="B7879" s="5" t="s">
        <v>6809</v>
      </c>
      <c r="C7879" s="6" t="s">
        <v>179</v>
      </c>
    </row>
    <row r="7880">
      <c r="A7880" s="7">
        <f t="shared" si="1"/>
        <v>6599</v>
      </c>
      <c r="B7880" s="8" t="s">
        <v>6810</v>
      </c>
      <c r="C7880" s="9" t="s">
        <v>818</v>
      </c>
    </row>
    <row r="7881">
      <c r="A7881" s="7">
        <f t="shared" si="1"/>
        <v>6600</v>
      </c>
      <c r="B7881" s="5" t="s">
        <v>6811</v>
      </c>
      <c r="C7881" s="6" t="s">
        <v>621</v>
      </c>
    </row>
    <row r="7882">
      <c r="A7882" s="7">
        <f t="shared" si="1"/>
        <v>6601</v>
      </c>
      <c r="B7882" s="5" t="s">
        <v>6812</v>
      </c>
      <c r="C7882" s="6" t="s">
        <v>328</v>
      </c>
    </row>
    <row r="7883">
      <c r="A7883" s="7">
        <f t="shared" si="1"/>
        <v>6602</v>
      </c>
      <c r="B7883" s="5" t="s">
        <v>6813</v>
      </c>
      <c r="C7883" s="6" t="s">
        <v>785</v>
      </c>
    </row>
    <row r="7884">
      <c r="A7884" s="7">
        <f t="shared" si="1"/>
        <v>6603</v>
      </c>
      <c r="B7884" s="5" t="s">
        <v>6814</v>
      </c>
      <c r="C7884" s="6" t="s">
        <v>336</v>
      </c>
    </row>
    <row r="7885">
      <c r="A7885" s="7">
        <f t="shared" si="1"/>
        <v>6604</v>
      </c>
      <c r="B7885" s="5" t="s">
        <v>6815</v>
      </c>
      <c r="C7885" s="6" t="s">
        <v>324</v>
      </c>
    </row>
    <row r="7886">
      <c r="A7886" s="7">
        <f t="shared" si="1"/>
        <v>6605</v>
      </c>
      <c r="B7886" s="8" t="s">
        <v>6816</v>
      </c>
      <c r="C7886" s="9" t="s">
        <v>60</v>
      </c>
    </row>
    <row r="7887">
      <c r="A7887" s="7">
        <f t="shared" si="1"/>
        <v>6606</v>
      </c>
      <c r="B7887" s="8" t="s">
        <v>6817</v>
      </c>
      <c r="C7887" s="6" t="s">
        <v>60</v>
      </c>
    </row>
    <row r="7888">
      <c r="A7888" s="7">
        <f t="shared" si="1"/>
        <v>6607</v>
      </c>
      <c r="B7888" s="8" t="s">
        <v>6818</v>
      </c>
      <c r="C7888" s="6" t="s">
        <v>405</v>
      </c>
    </row>
    <row r="7889">
      <c r="A7889" s="7">
        <f t="shared" si="1"/>
        <v>6608</v>
      </c>
      <c r="B7889" s="5" t="s">
        <v>6819</v>
      </c>
      <c r="C7889" s="6" t="s">
        <v>97</v>
      </c>
    </row>
    <row r="7890">
      <c r="A7890" s="7">
        <f t="shared" si="1"/>
        <v>6609</v>
      </c>
      <c r="B7890" s="5" t="s">
        <v>6820</v>
      </c>
      <c r="C7890" s="6" t="s">
        <v>452</v>
      </c>
    </row>
    <row r="7891">
      <c r="A7891" s="7">
        <f t="shared" si="1"/>
        <v>6610</v>
      </c>
      <c r="B7891" s="8" t="s">
        <v>6821</v>
      </c>
      <c r="C7891" s="6" t="s">
        <v>97</v>
      </c>
    </row>
    <row r="7892">
      <c r="A7892" s="7">
        <f t="shared" si="1"/>
        <v>6610</v>
      </c>
      <c r="B7892" s="5" t="s">
        <v>6821</v>
      </c>
      <c r="C7892" s="6" t="s">
        <v>326</v>
      </c>
    </row>
    <row r="7893">
      <c r="A7893" s="7">
        <f t="shared" si="1"/>
        <v>6611</v>
      </c>
      <c r="B7893" s="5" t="s">
        <v>6822</v>
      </c>
      <c r="C7893" s="6" t="s">
        <v>326</v>
      </c>
    </row>
    <row r="7894">
      <c r="A7894" s="7">
        <f t="shared" si="1"/>
        <v>6612</v>
      </c>
      <c r="B7894" s="8" t="s">
        <v>6823</v>
      </c>
      <c r="C7894" s="9" t="s">
        <v>121</v>
      </c>
    </row>
    <row r="7895">
      <c r="A7895" s="7">
        <f t="shared" si="1"/>
        <v>6613</v>
      </c>
      <c r="B7895" s="5" t="s">
        <v>6824</v>
      </c>
      <c r="C7895" s="6" t="s">
        <v>452</v>
      </c>
    </row>
    <row r="7896">
      <c r="A7896" s="7">
        <f t="shared" si="1"/>
        <v>6614</v>
      </c>
      <c r="B7896" s="5" t="s">
        <v>6825</v>
      </c>
      <c r="C7896" s="6" t="s">
        <v>109</v>
      </c>
    </row>
    <row r="7897">
      <c r="A7897" s="7">
        <f t="shared" si="1"/>
        <v>6615</v>
      </c>
      <c r="B7897" s="8" t="s">
        <v>6826</v>
      </c>
      <c r="C7897" s="6" t="s">
        <v>946</v>
      </c>
    </row>
    <row r="7898">
      <c r="A7898" s="7">
        <f t="shared" si="1"/>
        <v>6615</v>
      </c>
      <c r="B7898" s="8" t="s">
        <v>6826</v>
      </c>
      <c r="C7898" s="9" t="s">
        <v>25</v>
      </c>
    </row>
    <row r="7899">
      <c r="A7899" s="7">
        <f t="shared" si="1"/>
        <v>6616</v>
      </c>
      <c r="B7899" s="5" t="s">
        <v>6827</v>
      </c>
      <c r="C7899" s="6" t="s">
        <v>452</v>
      </c>
    </row>
    <row r="7900">
      <c r="A7900" s="7">
        <f t="shared" si="1"/>
        <v>6617</v>
      </c>
      <c r="B7900" s="5" t="s">
        <v>6828</v>
      </c>
      <c r="C7900" s="6" t="s">
        <v>452</v>
      </c>
    </row>
    <row r="7901">
      <c r="A7901" s="7">
        <f t="shared" si="1"/>
        <v>6618</v>
      </c>
      <c r="B7901" s="5" t="s">
        <v>6829</v>
      </c>
      <c r="C7901" s="6" t="s">
        <v>328</v>
      </c>
    </row>
    <row r="7902">
      <c r="A7902" s="7">
        <f t="shared" si="1"/>
        <v>6619</v>
      </c>
      <c r="B7902" s="8" t="s">
        <v>6830</v>
      </c>
      <c r="C7902" s="9" t="s">
        <v>60</v>
      </c>
    </row>
    <row r="7903">
      <c r="A7903" s="7">
        <f t="shared" si="1"/>
        <v>6619</v>
      </c>
      <c r="B7903" s="8" t="s">
        <v>6830</v>
      </c>
      <c r="C7903" s="9" t="s">
        <v>142</v>
      </c>
    </row>
    <row r="7904">
      <c r="A7904" s="7">
        <f t="shared" si="1"/>
        <v>6620</v>
      </c>
      <c r="B7904" s="5" t="s">
        <v>6831</v>
      </c>
      <c r="C7904" s="6" t="s">
        <v>179</v>
      </c>
    </row>
    <row r="7905">
      <c r="A7905" s="7">
        <f t="shared" si="1"/>
        <v>6621</v>
      </c>
      <c r="B7905" s="5" t="s">
        <v>6832</v>
      </c>
      <c r="C7905" s="6" t="s">
        <v>405</v>
      </c>
    </row>
    <row r="7906">
      <c r="A7906" s="7">
        <f t="shared" si="1"/>
        <v>6621</v>
      </c>
      <c r="B7906" s="5" t="s">
        <v>6832</v>
      </c>
      <c r="C7906" s="6" t="s">
        <v>91</v>
      </c>
    </row>
    <row r="7907">
      <c r="A7907" s="7">
        <f t="shared" si="1"/>
        <v>6622</v>
      </c>
      <c r="B7907" s="5" t="s">
        <v>6833</v>
      </c>
      <c r="C7907" s="6" t="s">
        <v>328</v>
      </c>
    </row>
    <row r="7908">
      <c r="A7908" s="7">
        <f t="shared" si="1"/>
        <v>6623</v>
      </c>
      <c r="B7908" s="5" t="s">
        <v>6834</v>
      </c>
      <c r="C7908" s="6" t="s">
        <v>405</v>
      </c>
    </row>
    <row r="7909">
      <c r="A7909" s="7">
        <f t="shared" si="1"/>
        <v>6623</v>
      </c>
      <c r="B7909" s="5" t="s">
        <v>6834</v>
      </c>
      <c r="C7909" s="6" t="s">
        <v>91</v>
      </c>
    </row>
    <row r="7910">
      <c r="A7910" s="7">
        <f t="shared" si="1"/>
        <v>6624</v>
      </c>
      <c r="B7910" s="8" t="s">
        <v>6835</v>
      </c>
      <c r="C7910" s="9" t="s">
        <v>54</v>
      </c>
    </row>
    <row r="7911">
      <c r="A7911" s="7">
        <f t="shared" si="1"/>
        <v>6625</v>
      </c>
      <c r="B7911" s="5" t="s">
        <v>6836</v>
      </c>
      <c r="C7911" s="6" t="s">
        <v>97</v>
      </c>
    </row>
    <row r="7912">
      <c r="A7912" s="7">
        <f t="shared" si="1"/>
        <v>6625</v>
      </c>
      <c r="B7912" s="5" t="s">
        <v>6836</v>
      </c>
      <c r="C7912" s="6" t="s">
        <v>162</v>
      </c>
    </row>
    <row r="7913">
      <c r="A7913" s="7">
        <f t="shared" si="1"/>
        <v>6626</v>
      </c>
      <c r="B7913" s="5" t="s">
        <v>6837</v>
      </c>
      <c r="C7913" s="6" t="s">
        <v>97</v>
      </c>
    </row>
    <row r="7914">
      <c r="A7914" s="7">
        <f t="shared" si="1"/>
        <v>6626</v>
      </c>
      <c r="B7914" s="5" t="s">
        <v>6837</v>
      </c>
      <c r="C7914" s="6" t="s">
        <v>162</v>
      </c>
    </row>
    <row r="7915">
      <c r="A7915" s="7">
        <f t="shared" si="1"/>
        <v>6627</v>
      </c>
      <c r="B7915" s="5" t="s">
        <v>6838</v>
      </c>
      <c r="C7915" s="6" t="s">
        <v>97</v>
      </c>
    </row>
    <row r="7916">
      <c r="A7916" s="7">
        <f t="shared" si="1"/>
        <v>6627</v>
      </c>
      <c r="B7916" s="5" t="s">
        <v>6838</v>
      </c>
      <c r="C7916" s="6" t="s">
        <v>162</v>
      </c>
    </row>
    <row r="7917">
      <c r="A7917" s="7">
        <f t="shared" si="1"/>
        <v>6628</v>
      </c>
      <c r="B7917" s="5" t="s">
        <v>6839</v>
      </c>
      <c r="C7917" s="6" t="s">
        <v>336</v>
      </c>
    </row>
    <row r="7918">
      <c r="A7918" s="7">
        <f t="shared" si="1"/>
        <v>6629</v>
      </c>
      <c r="B7918" s="5" t="s">
        <v>6840</v>
      </c>
      <c r="C7918" s="6" t="s">
        <v>267</v>
      </c>
    </row>
    <row r="7919">
      <c r="A7919" s="7">
        <f t="shared" si="1"/>
        <v>6630</v>
      </c>
      <c r="B7919" s="8" t="s">
        <v>6841</v>
      </c>
      <c r="C7919" s="9" t="s">
        <v>60</v>
      </c>
    </row>
    <row r="7920">
      <c r="A7920" s="7">
        <f t="shared" si="1"/>
        <v>6631</v>
      </c>
      <c r="B7920" s="8" t="s">
        <v>6842</v>
      </c>
      <c r="C7920" s="9" t="s">
        <v>177</v>
      </c>
    </row>
    <row r="7921">
      <c r="A7921" s="7">
        <f t="shared" si="1"/>
        <v>6632</v>
      </c>
      <c r="B7921" s="8" t="s">
        <v>6843</v>
      </c>
      <c r="C7921" s="9" t="s">
        <v>280</v>
      </c>
    </row>
    <row r="7922">
      <c r="A7922" s="7">
        <f t="shared" si="1"/>
        <v>6633</v>
      </c>
      <c r="B7922" s="8" t="s">
        <v>6844</v>
      </c>
      <c r="C7922" s="9" t="s">
        <v>56</v>
      </c>
    </row>
    <row r="7923">
      <c r="A7923" s="7">
        <f t="shared" si="1"/>
        <v>6634</v>
      </c>
      <c r="B7923" s="8" t="s">
        <v>6845</v>
      </c>
      <c r="C7923" s="9" t="s">
        <v>56</v>
      </c>
    </row>
    <row r="7924">
      <c r="A7924" s="7">
        <f t="shared" si="1"/>
        <v>6635</v>
      </c>
      <c r="B7924" s="5" t="s">
        <v>6846</v>
      </c>
      <c r="C7924" s="6" t="s">
        <v>336</v>
      </c>
    </row>
    <row r="7925">
      <c r="A7925" s="7">
        <f t="shared" si="1"/>
        <v>6636</v>
      </c>
      <c r="B7925" s="5" t="s">
        <v>6847</v>
      </c>
      <c r="C7925" s="6" t="s">
        <v>462</v>
      </c>
    </row>
    <row r="7926">
      <c r="A7926" s="7">
        <f t="shared" si="1"/>
        <v>6637</v>
      </c>
      <c r="B7926" s="5" t="s">
        <v>6848</v>
      </c>
      <c r="C7926" s="6" t="s">
        <v>462</v>
      </c>
    </row>
    <row r="7927">
      <c r="A7927" s="7">
        <f t="shared" si="1"/>
        <v>6638</v>
      </c>
      <c r="B7927" s="8" t="s">
        <v>6849</v>
      </c>
      <c r="C7927" s="6" t="s">
        <v>6850</v>
      </c>
    </row>
    <row r="7928">
      <c r="A7928" s="7">
        <f t="shared" si="1"/>
        <v>6639</v>
      </c>
      <c r="B7928" s="5" t="s">
        <v>6851</v>
      </c>
      <c r="C7928" s="6" t="s">
        <v>59</v>
      </c>
    </row>
    <row r="7929">
      <c r="A7929" s="7">
        <f t="shared" si="1"/>
        <v>6639</v>
      </c>
      <c r="B7929" s="5" t="s">
        <v>6851</v>
      </c>
      <c r="C7929" s="6" t="s">
        <v>6852</v>
      </c>
    </row>
    <row r="7930">
      <c r="A7930" s="7">
        <f t="shared" si="1"/>
        <v>6639</v>
      </c>
      <c r="B7930" s="5" t="s">
        <v>6851</v>
      </c>
      <c r="C7930" s="6" t="s">
        <v>162</v>
      </c>
    </row>
    <row r="7931">
      <c r="A7931" s="7">
        <f t="shared" si="1"/>
        <v>6640</v>
      </c>
      <c r="B7931" s="5" t="s">
        <v>6853</v>
      </c>
      <c r="C7931" s="6" t="s">
        <v>267</v>
      </c>
    </row>
    <row r="7932">
      <c r="A7932" s="7">
        <f t="shared" si="1"/>
        <v>6641</v>
      </c>
      <c r="B7932" s="8" t="s">
        <v>6854</v>
      </c>
      <c r="C7932" s="9" t="s">
        <v>56</v>
      </c>
    </row>
    <row r="7933">
      <c r="A7933" s="7">
        <f t="shared" si="1"/>
        <v>6641</v>
      </c>
      <c r="B7933" s="8" t="s">
        <v>6854</v>
      </c>
      <c r="C7933" s="9" t="s">
        <v>54</v>
      </c>
    </row>
    <row r="7934">
      <c r="A7934" s="7">
        <f t="shared" si="1"/>
        <v>6642</v>
      </c>
      <c r="B7934" s="5" t="s">
        <v>6855</v>
      </c>
      <c r="C7934" s="6" t="s">
        <v>405</v>
      </c>
    </row>
    <row r="7935">
      <c r="A7935" s="7">
        <f t="shared" si="1"/>
        <v>6642</v>
      </c>
      <c r="B7935" s="5" t="s">
        <v>6855</v>
      </c>
      <c r="C7935" s="6" t="s">
        <v>196</v>
      </c>
    </row>
    <row r="7936">
      <c r="A7936" s="7">
        <f t="shared" si="1"/>
        <v>6642</v>
      </c>
      <c r="B7936" s="5" t="s">
        <v>6855</v>
      </c>
      <c r="C7936" s="6" t="s">
        <v>34</v>
      </c>
    </row>
    <row r="7937">
      <c r="A7937" s="7">
        <f t="shared" si="1"/>
        <v>6643</v>
      </c>
      <c r="B7937" s="5" t="s">
        <v>6856</v>
      </c>
      <c r="C7937" s="6" t="s">
        <v>328</v>
      </c>
    </row>
    <row r="7938">
      <c r="A7938" s="7">
        <f t="shared" si="1"/>
        <v>6644</v>
      </c>
      <c r="B7938" s="5" t="s">
        <v>6857</v>
      </c>
      <c r="C7938" s="6" t="s">
        <v>452</v>
      </c>
    </row>
    <row r="7939">
      <c r="A7939" s="7">
        <f t="shared" si="1"/>
        <v>6645</v>
      </c>
      <c r="B7939" s="5" t="s">
        <v>6858</v>
      </c>
      <c r="C7939" s="6" t="s">
        <v>324</v>
      </c>
    </row>
    <row r="7940">
      <c r="A7940" s="7">
        <f t="shared" si="1"/>
        <v>6646</v>
      </c>
      <c r="B7940" s="8" t="s">
        <v>6859</v>
      </c>
      <c r="C7940" s="9" t="s">
        <v>177</v>
      </c>
    </row>
    <row r="7941">
      <c r="A7941" s="7">
        <f t="shared" si="1"/>
        <v>6647</v>
      </c>
      <c r="B7941" s="5" t="s">
        <v>6860</v>
      </c>
      <c r="C7941" s="6" t="s">
        <v>462</v>
      </c>
    </row>
    <row r="7942">
      <c r="A7942" s="7">
        <f t="shared" si="1"/>
        <v>6648</v>
      </c>
      <c r="B7942" s="8" t="s">
        <v>6861</v>
      </c>
      <c r="C7942" s="9" t="s">
        <v>177</v>
      </c>
    </row>
    <row r="7943">
      <c r="A7943" s="7">
        <f t="shared" si="1"/>
        <v>6649</v>
      </c>
      <c r="B7943" s="8" t="s">
        <v>6862</v>
      </c>
      <c r="C7943" s="6" t="s">
        <v>313</v>
      </c>
    </row>
    <row r="7944">
      <c r="A7944" s="7">
        <f t="shared" si="1"/>
        <v>6650</v>
      </c>
      <c r="B7944" s="5" t="s">
        <v>6863</v>
      </c>
      <c r="C7944" s="6" t="s">
        <v>324</v>
      </c>
    </row>
    <row r="7945">
      <c r="A7945" s="7">
        <f t="shared" si="1"/>
        <v>6651</v>
      </c>
      <c r="B7945" s="5" t="s">
        <v>6864</v>
      </c>
      <c r="C7945" s="6" t="s">
        <v>97</v>
      </c>
    </row>
    <row r="7946">
      <c r="A7946" s="7">
        <f t="shared" si="1"/>
        <v>6652</v>
      </c>
      <c r="B7946" s="8" t="s">
        <v>6865</v>
      </c>
      <c r="C7946" s="6" t="s">
        <v>150</v>
      </c>
    </row>
    <row r="7947">
      <c r="A7947" s="7">
        <f t="shared" si="1"/>
        <v>6653</v>
      </c>
      <c r="B7947" s="5" t="s">
        <v>6866</v>
      </c>
      <c r="C7947" s="6" t="s">
        <v>365</v>
      </c>
    </row>
    <row r="7948">
      <c r="A7948" s="7">
        <f t="shared" si="1"/>
        <v>6654</v>
      </c>
      <c r="B7948" s="8" t="s">
        <v>6867</v>
      </c>
      <c r="C7948" s="9" t="s">
        <v>60</v>
      </c>
    </row>
    <row r="7949">
      <c r="A7949" s="7">
        <f t="shared" si="1"/>
        <v>6655</v>
      </c>
      <c r="B7949" s="5" t="s">
        <v>6868</v>
      </c>
      <c r="C7949" s="6" t="s">
        <v>452</v>
      </c>
    </row>
    <row r="7950">
      <c r="A7950" s="7">
        <f t="shared" si="1"/>
        <v>6655</v>
      </c>
      <c r="B7950" s="5" t="s">
        <v>6868</v>
      </c>
      <c r="C7950" s="6" t="s">
        <v>405</v>
      </c>
    </row>
    <row r="7951">
      <c r="A7951" s="7">
        <f t="shared" si="1"/>
        <v>6655</v>
      </c>
      <c r="B7951" s="5" t="s">
        <v>6868</v>
      </c>
      <c r="C7951" s="6" t="s">
        <v>196</v>
      </c>
    </row>
    <row r="7952">
      <c r="A7952" s="7">
        <f t="shared" si="1"/>
        <v>6656</v>
      </c>
      <c r="B7952" s="5" t="s">
        <v>6869</v>
      </c>
      <c r="C7952" s="6" t="s">
        <v>462</v>
      </c>
    </row>
    <row r="7953">
      <c r="A7953" s="7">
        <f t="shared" si="1"/>
        <v>6657</v>
      </c>
      <c r="B7953" s="8" t="s">
        <v>6870</v>
      </c>
      <c r="C7953" s="9" t="s">
        <v>874</v>
      </c>
    </row>
    <row r="7954">
      <c r="A7954" s="7">
        <f t="shared" si="1"/>
        <v>6658</v>
      </c>
      <c r="B7954" s="5" t="s">
        <v>6871</v>
      </c>
      <c r="C7954" s="6" t="s">
        <v>324</v>
      </c>
    </row>
    <row r="7955">
      <c r="A7955" s="7">
        <f t="shared" si="1"/>
        <v>6659</v>
      </c>
      <c r="B7955" s="5" t="s">
        <v>6872</v>
      </c>
      <c r="C7955" s="6" t="s">
        <v>324</v>
      </c>
    </row>
    <row r="7956">
      <c r="A7956" s="7">
        <f t="shared" si="1"/>
        <v>6659</v>
      </c>
      <c r="B7956" s="5" t="s">
        <v>6872</v>
      </c>
      <c r="C7956" s="6" t="s">
        <v>1548</v>
      </c>
    </row>
    <row r="7957">
      <c r="A7957" s="7">
        <f t="shared" si="1"/>
        <v>6660</v>
      </c>
      <c r="B7957" s="5" t="s">
        <v>6873</v>
      </c>
      <c r="C7957" s="6" t="s">
        <v>267</v>
      </c>
    </row>
    <row r="7958">
      <c r="A7958" s="7">
        <f t="shared" si="1"/>
        <v>6660</v>
      </c>
      <c r="B7958" s="5" t="s">
        <v>6873</v>
      </c>
      <c r="C7958" s="6" t="s">
        <v>91</v>
      </c>
    </row>
    <row r="7959">
      <c r="A7959" s="7">
        <f t="shared" si="1"/>
        <v>6661</v>
      </c>
      <c r="B7959" s="5" t="s">
        <v>6874</v>
      </c>
      <c r="C7959" s="6" t="s">
        <v>326</v>
      </c>
    </row>
    <row r="7960">
      <c r="A7960" s="7">
        <f t="shared" si="1"/>
        <v>6662</v>
      </c>
      <c r="B7960" s="8" t="s">
        <v>6875</v>
      </c>
      <c r="C7960" s="9" t="s">
        <v>60</v>
      </c>
    </row>
    <row r="7961">
      <c r="A7961" s="7">
        <f t="shared" si="1"/>
        <v>6663</v>
      </c>
      <c r="B7961" s="5" t="s">
        <v>6876</v>
      </c>
      <c r="C7961" s="6" t="s">
        <v>946</v>
      </c>
    </row>
    <row r="7962">
      <c r="A7962" s="7">
        <f t="shared" si="1"/>
        <v>6664</v>
      </c>
      <c r="B7962" s="5" t="s">
        <v>6877</v>
      </c>
      <c r="C7962" s="6" t="s">
        <v>1369</v>
      </c>
    </row>
    <row r="7963">
      <c r="A7963" s="7">
        <f t="shared" si="1"/>
        <v>6665</v>
      </c>
      <c r="B7963" s="8" t="s">
        <v>6878</v>
      </c>
      <c r="C7963" s="6" t="s">
        <v>629</v>
      </c>
    </row>
    <row r="7964">
      <c r="A7964" s="7">
        <f t="shared" si="1"/>
        <v>6666</v>
      </c>
      <c r="B7964" s="5" t="s">
        <v>6879</v>
      </c>
      <c r="C7964" s="6" t="s">
        <v>179</v>
      </c>
    </row>
    <row r="7965">
      <c r="A7965" s="7">
        <f t="shared" si="1"/>
        <v>6666</v>
      </c>
      <c r="B7965" s="5" t="s">
        <v>6879</v>
      </c>
      <c r="C7965" s="6" t="s">
        <v>59</v>
      </c>
    </row>
    <row r="7966">
      <c r="A7966" s="7">
        <f t="shared" si="1"/>
        <v>6667</v>
      </c>
      <c r="B7966" s="5" t="s">
        <v>6880</v>
      </c>
      <c r="C7966" s="6" t="s">
        <v>179</v>
      </c>
    </row>
    <row r="7967">
      <c r="A7967" s="7">
        <f t="shared" si="1"/>
        <v>6668</v>
      </c>
      <c r="B7967" s="5" t="s">
        <v>6881</v>
      </c>
      <c r="C7967" s="6" t="s">
        <v>328</v>
      </c>
    </row>
    <row r="7968">
      <c r="A7968" s="7">
        <f t="shared" si="1"/>
        <v>6669</v>
      </c>
      <c r="B7968" s="8" t="s">
        <v>6882</v>
      </c>
      <c r="C7968" s="9" t="s">
        <v>25</v>
      </c>
    </row>
    <row r="7969">
      <c r="A7969" s="7">
        <f t="shared" si="1"/>
        <v>6670</v>
      </c>
      <c r="B7969" s="5" t="s">
        <v>6883</v>
      </c>
      <c r="C7969" s="6" t="s">
        <v>324</v>
      </c>
    </row>
    <row r="7970">
      <c r="A7970" s="7">
        <f t="shared" si="1"/>
        <v>6671</v>
      </c>
      <c r="B7970" s="5" t="s">
        <v>6884</v>
      </c>
      <c r="C7970" s="6" t="s">
        <v>452</v>
      </c>
    </row>
    <row r="7971">
      <c r="A7971" s="7">
        <f t="shared" si="1"/>
        <v>6672</v>
      </c>
      <c r="B7971" s="5" t="s">
        <v>6885</v>
      </c>
      <c r="C7971" s="6" t="s">
        <v>324</v>
      </c>
    </row>
    <row r="7972">
      <c r="A7972" s="7">
        <f t="shared" si="1"/>
        <v>6673</v>
      </c>
      <c r="B7972" s="5" t="s">
        <v>6886</v>
      </c>
      <c r="C7972" s="6" t="s">
        <v>59</v>
      </c>
    </row>
    <row r="7973">
      <c r="A7973" s="7">
        <f t="shared" si="1"/>
        <v>6674</v>
      </c>
      <c r="B7973" s="5" t="s">
        <v>6887</v>
      </c>
      <c r="C7973" s="6" t="s">
        <v>59</v>
      </c>
    </row>
    <row r="7974">
      <c r="A7974" s="7">
        <f t="shared" si="1"/>
        <v>6675</v>
      </c>
      <c r="B7974" s="5" t="s">
        <v>6888</v>
      </c>
      <c r="C7974" s="6" t="s">
        <v>603</v>
      </c>
    </row>
    <row r="7975">
      <c r="A7975" s="7">
        <f t="shared" si="1"/>
        <v>6676</v>
      </c>
      <c r="B7975" s="5" t="s">
        <v>6889</v>
      </c>
      <c r="C7975" s="6" t="s">
        <v>621</v>
      </c>
    </row>
    <row r="7976">
      <c r="A7976" s="7">
        <f t="shared" si="1"/>
        <v>6677</v>
      </c>
      <c r="B7976" s="5" t="s">
        <v>6890</v>
      </c>
      <c r="C7976" s="6" t="s">
        <v>1378</v>
      </c>
    </row>
    <row r="7977">
      <c r="A7977" s="7">
        <f t="shared" si="1"/>
        <v>6678</v>
      </c>
      <c r="B7977" s="5" t="s">
        <v>6891</v>
      </c>
      <c r="C7977" s="6" t="s">
        <v>1378</v>
      </c>
    </row>
    <row r="7978">
      <c r="A7978" s="7">
        <f t="shared" si="1"/>
        <v>6679</v>
      </c>
      <c r="B7978" s="5" t="s">
        <v>6892</v>
      </c>
      <c r="C7978" s="6" t="s">
        <v>621</v>
      </c>
    </row>
    <row r="7979">
      <c r="A7979" s="7">
        <f t="shared" si="1"/>
        <v>6680</v>
      </c>
      <c r="B7979" s="8" t="s">
        <v>6893</v>
      </c>
      <c r="C7979" s="9" t="s">
        <v>24</v>
      </c>
    </row>
    <row r="7980">
      <c r="A7980" s="7">
        <f t="shared" si="1"/>
        <v>6680</v>
      </c>
      <c r="B7980" s="8" t="s">
        <v>6893</v>
      </c>
      <c r="C7980" s="9" t="s">
        <v>25</v>
      </c>
    </row>
    <row r="7981">
      <c r="A7981" s="7">
        <f t="shared" si="1"/>
        <v>6681</v>
      </c>
      <c r="B7981" s="8" t="s">
        <v>6894</v>
      </c>
      <c r="C7981" s="9" t="s">
        <v>46</v>
      </c>
    </row>
    <row r="7982">
      <c r="A7982" s="7">
        <f t="shared" si="1"/>
        <v>6682</v>
      </c>
      <c r="B7982" s="8" t="s">
        <v>6895</v>
      </c>
      <c r="C7982" s="9" t="s">
        <v>24</v>
      </c>
    </row>
    <row r="7983">
      <c r="A7983" s="7">
        <f t="shared" si="1"/>
        <v>6682</v>
      </c>
      <c r="B7983" s="8" t="s">
        <v>6895</v>
      </c>
      <c r="C7983" s="9" t="s">
        <v>25</v>
      </c>
    </row>
    <row r="7984">
      <c r="A7984" s="7">
        <f t="shared" si="1"/>
        <v>6683</v>
      </c>
      <c r="B7984" s="5" t="s">
        <v>6896</v>
      </c>
      <c r="C7984" s="6" t="s">
        <v>785</v>
      </c>
    </row>
    <row r="7985">
      <c r="A7985" s="7">
        <f t="shared" si="1"/>
        <v>6684</v>
      </c>
      <c r="B7985" s="5" t="s">
        <v>6897</v>
      </c>
      <c r="C7985" s="6" t="s">
        <v>555</v>
      </c>
    </row>
    <row r="7986">
      <c r="A7986" s="7">
        <f t="shared" si="1"/>
        <v>6685</v>
      </c>
      <c r="B7986" s="5" t="s">
        <v>6898</v>
      </c>
      <c r="C7986" s="6" t="s">
        <v>74</v>
      </c>
    </row>
    <row r="7987">
      <c r="A7987" s="7">
        <f t="shared" si="1"/>
        <v>6686</v>
      </c>
      <c r="B7987" s="5" t="s">
        <v>6899</v>
      </c>
      <c r="C7987" s="6" t="s">
        <v>1007</v>
      </c>
    </row>
    <row r="7988">
      <c r="A7988" s="7">
        <f t="shared" si="1"/>
        <v>6687</v>
      </c>
      <c r="B7988" s="5" t="s">
        <v>6900</v>
      </c>
      <c r="C7988" s="6" t="s">
        <v>74</v>
      </c>
    </row>
    <row r="7989" ht="17.25" customHeight="1">
      <c r="A7989" s="7">
        <f t="shared" si="1"/>
        <v>6688</v>
      </c>
      <c r="B7989" s="5" t="s">
        <v>6901</v>
      </c>
      <c r="C7989" s="6" t="s">
        <v>367</v>
      </c>
    </row>
    <row r="7990">
      <c r="A7990" s="7">
        <f t="shared" si="1"/>
        <v>6689</v>
      </c>
      <c r="B7990" s="8" t="s">
        <v>6902</v>
      </c>
      <c r="C7990" s="9" t="s">
        <v>733</v>
      </c>
    </row>
    <row r="7991">
      <c r="A7991" s="7">
        <f t="shared" si="1"/>
        <v>6690</v>
      </c>
      <c r="B7991" s="8" t="s">
        <v>6903</v>
      </c>
      <c r="C7991" s="9" t="s">
        <v>76</v>
      </c>
    </row>
    <row r="7992">
      <c r="A7992" s="7">
        <f t="shared" si="1"/>
        <v>6691</v>
      </c>
      <c r="B7992" s="8" t="s">
        <v>6904</v>
      </c>
      <c r="C7992" s="9" t="s">
        <v>76</v>
      </c>
    </row>
    <row r="7993">
      <c r="A7993" s="7">
        <f t="shared" si="1"/>
        <v>6692</v>
      </c>
      <c r="B7993" s="5" t="s">
        <v>6905</v>
      </c>
      <c r="C7993" s="6" t="s">
        <v>27</v>
      </c>
    </row>
    <row r="7994">
      <c r="A7994" s="7">
        <f t="shared" si="1"/>
        <v>6693</v>
      </c>
      <c r="B7994" s="5" t="s">
        <v>6906</v>
      </c>
      <c r="C7994" s="6" t="s">
        <v>681</v>
      </c>
    </row>
    <row r="7995">
      <c r="A7995" s="7">
        <f t="shared" si="1"/>
        <v>6694</v>
      </c>
      <c r="B7995" s="5" t="s">
        <v>6907</v>
      </c>
      <c r="C7995" s="6" t="s">
        <v>1856</v>
      </c>
    </row>
    <row r="7996">
      <c r="A7996" s="7">
        <f t="shared" si="1"/>
        <v>6695</v>
      </c>
      <c r="B7996" s="8" t="s">
        <v>6908</v>
      </c>
      <c r="C7996" s="9" t="s">
        <v>162</v>
      </c>
    </row>
    <row r="7997">
      <c r="A7997" s="7">
        <f t="shared" si="1"/>
        <v>6696</v>
      </c>
      <c r="B7997" s="8" t="s">
        <v>6909</v>
      </c>
      <c r="C7997" s="9" t="s">
        <v>547</v>
      </c>
    </row>
    <row r="7998">
      <c r="A7998" s="7">
        <f t="shared" si="1"/>
        <v>6697</v>
      </c>
      <c r="B7998" s="8" t="s">
        <v>6910</v>
      </c>
      <c r="C7998" s="9" t="s">
        <v>177</v>
      </c>
    </row>
    <row r="7999">
      <c r="A7999" s="7">
        <f t="shared" si="1"/>
        <v>6698</v>
      </c>
      <c r="B7999" s="8" t="s">
        <v>6911</v>
      </c>
      <c r="C7999" s="9" t="s">
        <v>40</v>
      </c>
    </row>
    <row r="8000">
      <c r="A8000" s="7">
        <f t="shared" si="1"/>
        <v>6699</v>
      </c>
      <c r="B8000" s="5" t="s">
        <v>6912</v>
      </c>
      <c r="C8000" s="6" t="s">
        <v>1378</v>
      </c>
    </row>
    <row r="8001">
      <c r="A8001" s="7">
        <f t="shared" si="1"/>
        <v>6700</v>
      </c>
      <c r="B8001" s="8" t="s">
        <v>6913</v>
      </c>
      <c r="C8001" s="9" t="s">
        <v>845</v>
      </c>
    </row>
    <row r="8002">
      <c r="A8002" s="7">
        <f t="shared" si="1"/>
        <v>6701</v>
      </c>
      <c r="B8002" s="8" t="s">
        <v>6914</v>
      </c>
      <c r="C8002" s="9" t="s">
        <v>76</v>
      </c>
    </row>
    <row r="8003">
      <c r="A8003" s="7">
        <f t="shared" si="1"/>
        <v>6702</v>
      </c>
      <c r="B8003" s="8" t="s">
        <v>6915</v>
      </c>
      <c r="C8003" s="6" t="s">
        <v>132</v>
      </c>
    </row>
    <row r="8004">
      <c r="A8004" s="7">
        <f t="shared" si="1"/>
        <v>6703</v>
      </c>
      <c r="B8004" s="8" t="s">
        <v>6916</v>
      </c>
      <c r="C8004" s="9" t="s">
        <v>547</v>
      </c>
    </row>
    <row r="8005">
      <c r="A8005" s="7">
        <f t="shared" si="1"/>
        <v>6704</v>
      </c>
      <c r="B8005" s="8" t="s">
        <v>6917</v>
      </c>
      <c r="C8005" s="9" t="s">
        <v>142</v>
      </c>
    </row>
    <row r="8006">
      <c r="A8006" s="7">
        <f t="shared" si="1"/>
        <v>6705</v>
      </c>
      <c r="B8006" s="8" t="s">
        <v>6918</v>
      </c>
      <c r="C8006" s="9" t="s">
        <v>1470</v>
      </c>
    </row>
    <row r="8007">
      <c r="A8007" s="7">
        <f t="shared" si="1"/>
        <v>6705</v>
      </c>
      <c r="B8007" s="8" t="s">
        <v>6918</v>
      </c>
      <c r="C8007" s="9" t="s">
        <v>1548</v>
      </c>
    </row>
    <row r="8008">
      <c r="A8008" s="7">
        <f t="shared" si="1"/>
        <v>6706</v>
      </c>
      <c r="B8008" s="8" t="s">
        <v>6919</v>
      </c>
      <c r="C8008" s="9" t="s">
        <v>845</v>
      </c>
    </row>
    <row r="8009">
      <c r="A8009" s="7">
        <f t="shared" si="1"/>
        <v>6707</v>
      </c>
      <c r="B8009" s="8" t="s">
        <v>6920</v>
      </c>
      <c r="C8009" s="9" t="s">
        <v>1548</v>
      </c>
    </row>
    <row r="8010">
      <c r="A8010" s="7">
        <f t="shared" si="1"/>
        <v>6708</v>
      </c>
      <c r="B8010" s="8" t="s">
        <v>6921</v>
      </c>
      <c r="C8010" s="9" t="s">
        <v>1548</v>
      </c>
    </row>
    <row r="8011">
      <c r="A8011" s="7">
        <f t="shared" si="1"/>
        <v>6709</v>
      </c>
      <c r="B8011" s="8" t="s">
        <v>6922</v>
      </c>
      <c r="C8011" s="9" t="s">
        <v>845</v>
      </c>
    </row>
    <row r="8012">
      <c r="A8012" s="7">
        <f t="shared" si="1"/>
        <v>6710</v>
      </c>
      <c r="B8012" s="8" t="s">
        <v>6923</v>
      </c>
      <c r="C8012" s="9" t="s">
        <v>758</v>
      </c>
    </row>
    <row r="8013">
      <c r="A8013" s="7">
        <f t="shared" si="1"/>
        <v>6711</v>
      </c>
      <c r="B8013" s="8" t="s">
        <v>6924</v>
      </c>
      <c r="C8013" s="9" t="s">
        <v>88</v>
      </c>
    </row>
    <row r="8014">
      <c r="A8014" s="7">
        <f t="shared" si="1"/>
        <v>6712</v>
      </c>
      <c r="B8014" s="8" t="s">
        <v>6925</v>
      </c>
      <c r="C8014" s="9" t="s">
        <v>1548</v>
      </c>
    </row>
    <row r="8015">
      <c r="A8015" s="7">
        <f t="shared" si="1"/>
        <v>6713</v>
      </c>
      <c r="B8015" s="5" t="s">
        <v>6926</v>
      </c>
      <c r="C8015" s="6" t="s">
        <v>1548</v>
      </c>
    </row>
    <row r="8016">
      <c r="A8016" s="7">
        <f t="shared" si="1"/>
        <v>6714</v>
      </c>
      <c r="B8016" s="8" t="s">
        <v>6927</v>
      </c>
      <c r="C8016" s="9" t="s">
        <v>1548</v>
      </c>
    </row>
    <row r="8017">
      <c r="A8017" s="7">
        <f t="shared" si="1"/>
        <v>6715</v>
      </c>
      <c r="B8017" s="8" t="s">
        <v>6928</v>
      </c>
      <c r="C8017" s="9" t="s">
        <v>52</v>
      </c>
    </row>
    <row r="8018">
      <c r="A8018" s="7">
        <f t="shared" si="1"/>
        <v>6716</v>
      </c>
      <c r="B8018" s="8" t="s">
        <v>6929</v>
      </c>
      <c r="C8018" s="9" t="s">
        <v>1548</v>
      </c>
    </row>
    <row r="8019">
      <c r="A8019" s="7">
        <f t="shared" si="1"/>
        <v>6717</v>
      </c>
      <c r="B8019" s="5" t="s">
        <v>6930</v>
      </c>
      <c r="C8019" s="6" t="s">
        <v>362</v>
      </c>
    </row>
    <row r="8020">
      <c r="A8020" s="7">
        <f t="shared" si="1"/>
        <v>6718</v>
      </c>
      <c r="B8020" s="5" t="s">
        <v>6931</v>
      </c>
      <c r="C8020" s="6" t="s">
        <v>362</v>
      </c>
    </row>
    <row r="8021">
      <c r="A8021" s="7">
        <f t="shared" si="1"/>
        <v>6719</v>
      </c>
      <c r="B8021" s="8" t="s">
        <v>6932</v>
      </c>
      <c r="C8021" s="9" t="s">
        <v>555</v>
      </c>
    </row>
    <row r="8022">
      <c r="A8022" s="7">
        <f t="shared" si="1"/>
        <v>6720</v>
      </c>
      <c r="B8022" s="5" t="s">
        <v>6933</v>
      </c>
      <c r="C8022" s="6" t="s">
        <v>356</v>
      </c>
    </row>
    <row r="8023">
      <c r="A8023" s="7">
        <f t="shared" si="1"/>
        <v>6720</v>
      </c>
      <c r="B8023" s="8" t="s">
        <v>6933</v>
      </c>
      <c r="C8023" s="9" t="s">
        <v>555</v>
      </c>
    </row>
    <row r="8024">
      <c r="A8024" s="7">
        <f t="shared" si="1"/>
        <v>6721</v>
      </c>
      <c r="B8024" s="8" t="s">
        <v>6934</v>
      </c>
      <c r="C8024" s="9" t="s">
        <v>555</v>
      </c>
    </row>
    <row r="8025">
      <c r="A8025" s="7">
        <f t="shared" si="1"/>
        <v>6722</v>
      </c>
      <c r="B8025" s="5" t="s">
        <v>6935</v>
      </c>
      <c r="C8025" s="6" t="s">
        <v>1394</v>
      </c>
    </row>
    <row r="8026">
      <c r="A8026" s="7">
        <f t="shared" si="1"/>
        <v>6723</v>
      </c>
      <c r="B8026" s="5" t="s">
        <v>6936</v>
      </c>
      <c r="C8026" s="6" t="s">
        <v>639</v>
      </c>
    </row>
    <row r="8027">
      <c r="A8027" s="7">
        <f t="shared" si="1"/>
        <v>6724</v>
      </c>
      <c r="B8027" s="5" t="s">
        <v>6937</v>
      </c>
      <c r="C8027" s="6" t="s">
        <v>80</v>
      </c>
    </row>
    <row r="8028">
      <c r="A8028" s="7">
        <f t="shared" si="1"/>
        <v>6725</v>
      </c>
      <c r="B8028" s="5" t="s">
        <v>6938</v>
      </c>
      <c r="C8028" s="6" t="s">
        <v>367</v>
      </c>
    </row>
    <row r="8029">
      <c r="A8029" s="7">
        <f t="shared" si="1"/>
        <v>6726</v>
      </c>
      <c r="B8029" s="5" t="s">
        <v>6939</v>
      </c>
      <c r="C8029" s="6" t="s">
        <v>471</v>
      </c>
    </row>
    <row r="8030">
      <c r="A8030" s="7">
        <f t="shared" si="1"/>
        <v>6727</v>
      </c>
      <c r="B8030" s="5" t="s">
        <v>6940</v>
      </c>
      <c r="C8030" s="6" t="s">
        <v>471</v>
      </c>
    </row>
    <row r="8031">
      <c r="A8031" s="7">
        <f t="shared" si="1"/>
        <v>6728</v>
      </c>
      <c r="B8031" s="5" t="s">
        <v>6941</v>
      </c>
      <c r="C8031" s="6" t="s">
        <v>6</v>
      </c>
    </row>
    <row r="8032">
      <c r="A8032" s="7">
        <f t="shared" si="1"/>
        <v>6729</v>
      </c>
      <c r="B8032" s="8" t="s">
        <v>6942</v>
      </c>
      <c r="C8032" s="9" t="s">
        <v>555</v>
      </c>
    </row>
    <row r="8033">
      <c r="A8033" s="7">
        <f t="shared" si="1"/>
        <v>6730</v>
      </c>
      <c r="B8033" s="5" t="s">
        <v>6943</v>
      </c>
      <c r="C8033" s="6" t="s">
        <v>610</v>
      </c>
    </row>
    <row r="8034">
      <c r="A8034" s="7">
        <f t="shared" si="1"/>
        <v>6731</v>
      </c>
      <c r="B8034" s="8" t="s">
        <v>6944</v>
      </c>
      <c r="C8034" s="9" t="s">
        <v>399</v>
      </c>
    </row>
    <row r="8035">
      <c r="A8035" s="7">
        <f t="shared" si="1"/>
        <v>6732</v>
      </c>
      <c r="B8035" s="5" t="s">
        <v>6945</v>
      </c>
      <c r="C8035" s="6" t="s">
        <v>1260</v>
      </c>
    </row>
    <row r="8036">
      <c r="A8036" s="7">
        <f t="shared" si="1"/>
        <v>6733</v>
      </c>
      <c r="B8036" s="5" t="s">
        <v>6946</v>
      </c>
      <c r="C8036" s="6" t="s">
        <v>20</v>
      </c>
    </row>
    <row r="8037">
      <c r="A8037" s="7">
        <f t="shared" si="1"/>
        <v>6734</v>
      </c>
      <c r="B8037" s="8" t="s">
        <v>6947</v>
      </c>
      <c r="C8037" s="9" t="s">
        <v>142</v>
      </c>
    </row>
    <row r="8038">
      <c r="A8038" s="7">
        <f t="shared" si="1"/>
        <v>6735</v>
      </c>
      <c r="B8038" s="8" t="s">
        <v>6948</v>
      </c>
      <c r="C8038" s="9" t="s">
        <v>614</v>
      </c>
    </row>
    <row r="8039">
      <c r="A8039" s="7">
        <f t="shared" si="1"/>
        <v>6736</v>
      </c>
      <c r="B8039" s="8" t="s">
        <v>6949</v>
      </c>
      <c r="C8039" s="9" t="s">
        <v>1548</v>
      </c>
    </row>
    <row r="8040">
      <c r="A8040" s="7">
        <f t="shared" si="1"/>
        <v>6737</v>
      </c>
      <c r="B8040" s="5" t="s">
        <v>6950</v>
      </c>
      <c r="C8040" s="6" t="s">
        <v>2549</v>
      </c>
    </row>
    <row r="8041">
      <c r="A8041" s="7">
        <f t="shared" si="1"/>
        <v>6738</v>
      </c>
      <c r="B8041" s="8" t="s">
        <v>6951</v>
      </c>
      <c r="C8041" s="9" t="s">
        <v>722</v>
      </c>
    </row>
    <row r="8042">
      <c r="A8042" s="7">
        <f t="shared" si="1"/>
        <v>6738</v>
      </c>
      <c r="B8042" s="8" t="s">
        <v>6951</v>
      </c>
      <c r="C8042" s="9" t="s">
        <v>399</v>
      </c>
    </row>
    <row r="8043">
      <c r="A8043" s="7">
        <f t="shared" si="1"/>
        <v>6739</v>
      </c>
      <c r="B8043" s="5" t="s">
        <v>6952</v>
      </c>
      <c r="C8043" s="6" t="s">
        <v>603</v>
      </c>
    </row>
    <row r="8044">
      <c r="A8044" s="7">
        <f t="shared" si="1"/>
        <v>6740</v>
      </c>
      <c r="B8044" s="5" t="s">
        <v>6953</v>
      </c>
      <c r="C8044" s="6" t="s">
        <v>818</v>
      </c>
    </row>
    <row r="8045">
      <c r="A8045" s="7">
        <f t="shared" si="1"/>
        <v>6741</v>
      </c>
      <c r="B8045" s="5" t="s">
        <v>6954</v>
      </c>
      <c r="C8045" s="6" t="s">
        <v>48</v>
      </c>
    </row>
    <row r="8046">
      <c r="A8046" s="7">
        <f t="shared" si="1"/>
        <v>6742</v>
      </c>
      <c r="B8046" s="5" t="s">
        <v>6955</v>
      </c>
      <c r="C8046" s="6" t="s">
        <v>48</v>
      </c>
    </row>
    <row r="8047">
      <c r="A8047" s="7">
        <f t="shared" si="1"/>
        <v>6743</v>
      </c>
      <c r="B8047" s="5" t="s">
        <v>6956</v>
      </c>
      <c r="C8047" s="6" t="s">
        <v>62</v>
      </c>
    </row>
    <row r="8048">
      <c r="A8048" s="7">
        <f t="shared" si="1"/>
        <v>6744</v>
      </c>
      <c r="B8048" s="8" t="s">
        <v>6957</v>
      </c>
      <c r="C8048" s="9" t="s">
        <v>40</v>
      </c>
    </row>
    <row r="8049">
      <c r="A8049" s="7">
        <f t="shared" si="1"/>
        <v>6745</v>
      </c>
      <c r="B8049" s="5" t="s">
        <v>6958</v>
      </c>
      <c r="C8049" s="6" t="s">
        <v>714</v>
      </c>
    </row>
    <row r="8050">
      <c r="A8050" s="7">
        <f t="shared" si="1"/>
        <v>6746</v>
      </c>
      <c r="B8050" s="8" t="s">
        <v>6959</v>
      </c>
      <c r="C8050" s="9" t="s">
        <v>722</v>
      </c>
    </row>
    <row r="8051">
      <c r="A8051" s="7">
        <f t="shared" si="1"/>
        <v>6747</v>
      </c>
      <c r="B8051" s="5" t="s">
        <v>6960</v>
      </c>
      <c r="C8051" s="6" t="s">
        <v>989</v>
      </c>
    </row>
    <row r="8052">
      <c r="A8052" s="7">
        <f t="shared" si="1"/>
        <v>6748</v>
      </c>
      <c r="B8052" s="5" t="s">
        <v>6961</v>
      </c>
      <c r="C8052" s="6" t="s">
        <v>989</v>
      </c>
    </row>
    <row r="8053">
      <c r="A8053" s="7">
        <f t="shared" si="1"/>
        <v>6748</v>
      </c>
      <c r="B8053" s="8" t="s">
        <v>6961</v>
      </c>
      <c r="C8053" s="9" t="s">
        <v>614</v>
      </c>
    </row>
    <row r="8054">
      <c r="A8054" s="7">
        <f t="shared" si="1"/>
        <v>6749</v>
      </c>
      <c r="B8054" s="5" t="s">
        <v>6962</v>
      </c>
      <c r="C8054" s="6" t="s">
        <v>32</v>
      </c>
    </row>
    <row r="8055">
      <c r="A8055" s="7">
        <f t="shared" si="1"/>
        <v>6750</v>
      </c>
      <c r="B8055" s="8" t="s">
        <v>6963</v>
      </c>
      <c r="C8055" s="9" t="s">
        <v>818</v>
      </c>
    </row>
    <row r="8056">
      <c r="A8056" s="7">
        <f t="shared" si="1"/>
        <v>6751</v>
      </c>
      <c r="B8056" s="5" t="s">
        <v>6964</v>
      </c>
      <c r="C8056" s="6" t="s">
        <v>20</v>
      </c>
    </row>
    <row r="8057">
      <c r="A8057" s="7">
        <f t="shared" si="1"/>
        <v>6752</v>
      </c>
      <c r="B8057" s="5" t="s">
        <v>6965</v>
      </c>
      <c r="C8057" s="6" t="s">
        <v>603</v>
      </c>
    </row>
    <row r="8058">
      <c r="A8058" s="7">
        <f t="shared" si="1"/>
        <v>6753</v>
      </c>
      <c r="B8058" s="5" t="s">
        <v>6966</v>
      </c>
      <c r="C8058" s="6" t="s">
        <v>471</v>
      </c>
    </row>
    <row r="8059">
      <c r="A8059" s="7">
        <f t="shared" si="1"/>
        <v>6754</v>
      </c>
      <c r="B8059" s="5" t="s">
        <v>6967</v>
      </c>
      <c r="C8059" s="6" t="s">
        <v>471</v>
      </c>
    </row>
    <row r="8060">
      <c r="A8060" s="7">
        <f t="shared" si="1"/>
        <v>6755</v>
      </c>
      <c r="B8060" s="5" t="s">
        <v>6968</v>
      </c>
      <c r="C8060" s="6" t="s">
        <v>1342</v>
      </c>
    </row>
    <row r="8061">
      <c r="A8061" s="7">
        <f t="shared" si="1"/>
        <v>6756</v>
      </c>
      <c r="B8061" s="5" t="s">
        <v>6969</v>
      </c>
      <c r="C8061" s="6" t="s">
        <v>367</v>
      </c>
    </row>
    <row r="8062">
      <c r="A8062" s="7">
        <f t="shared" si="1"/>
        <v>6757</v>
      </c>
      <c r="B8062" s="5" t="s">
        <v>6970</v>
      </c>
      <c r="C8062" s="6" t="s">
        <v>365</v>
      </c>
    </row>
    <row r="8063">
      <c r="A8063" s="7">
        <f t="shared" si="1"/>
        <v>6758</v>
      </c>
      <c r="B8063" s="5" t="s">
        <v>6971</v>
      </c>
      <c r="C8063" s="6" t="s">
        <v>603</v>
      </c>
    </row>
    <row r="8064">
      <c r="A8064" s="7">
        <f t="shared" si="1"/>
        <v>6759</v>
      </c>
      <c r="B8064" s="8" t="s">
        <v>6972</v>
      </c>
      <c r="C8064" s="9" t="s">
        <v>64</v>
      </c>
    </row>
    <row r="8065">
      <c r="A8065" s="7">
        <f t="shared" si="1"/>
        <v>6760</v>
      </c>
      <c r="B8065" s="5" t="s">
        <v>6973</v>
      </c>
      <c r="C8065" s="6" t="s">
        <v>1248</v>
      </c>
    </row>
    <row r="8066">
      <c r="A8066" s="7">
        <f t="shared" si="1"/>
        <v>6761</v>
      </c>
      <c r="B8066" s="5" t="s">
        <v>6974</v>
      </c>
      <c r="C8066" s="6" t="s">
        <v>80</v>
      </c>
    </row>
    <row r="8067">
      <c r="A8067" s="7">
        <f t="shared" si="1"/>
        <v>6762</v>
      </c>
      <c r="B8067" s="8" t="s">
        <v>6975</v>
      </c>
      <c r="C8067" s="9" t="s">
        <v>25</v>
      </c>
    </row>
    <row r="8068">
      <c r="A8068" s="7">
        <f t="shared" si="1"/>
        <v>6763</v>
      </c>
      <c r="B8068" s="5" t="s">
        <v>6976</v>
      </c>
      <c r="C8068" s="17" t="s">
        <v>1470</v>
      </c>
    </row>
    <row r="8069">
      <c r="A8069" s="7">
        <f t="shared" si="1"/>
        <v>6763</v>
      </c>
      <c r="B8069" s="5" t="s">
        <v>6976</v>
      </c>
      <c r="C8069" s="17" t="s">
        <v>655</v>
      </c>
    </row>
    <row r="8070">
      <c r="A8070" s="7">
        <f t="shared" si="1"/>
        <v>6763</v>
      </c>
      <c r="B8070" s="5" t="s">
        <v>6976</v>
      </c>
      <c r="C8070" s="17" t="s">
        <v>1007</v>
      </c>
    </row>
    <row r="8071">
      <c r="A8071" s="7">
        <f t="shared" si="1"/>
        <v>6764</v>
      </c>
      <c r="B8071" s="8" t="s">
        <v>6977</v>
      </c>
      <c r="C8071" s="9" t="s">
        <v>60</v>
      </c>
    </row>
    <row r="8072">
      <c r="A8072" s="7">
        <f t="shared" si="1"/>
        <v>6765</v>
      </c>
      <c r="B8072" s="5" t="s">
        <v>6978</v>
      </c>
      <c r="C8072" s="6" t="s">
        <v>1342</v>
      </c>
    </row>
    <row r="8073">
      <c r="A8073" s="7">
        <f t="shared" si="1"/>
        <v>6766</v>
      </c>
      <c r="B8073" s="5" t="s">
        <v>6979</v>
      </c>
      <c r="C8073" s="6" t="s">
        <v>1371</v>
      </c>
    </row>
    <row r="8074">
      <c r="A8074" s="7">
        <f t="shared" si="1"/>
        <v>6767</v>
      </c>
      <c r="B8074" s="5" t="s">
        <v>6980</v>
      </c>
      <c r="C8074" s="6" t="s">
        <v>1007</v>
      </c>
    </row>
    <row r="8075">
      <c r="A8075" s="7">
        <f t="shared" si="1"/>
        <v>6768</v>
      </c>
      <c r="B8075" s="8" t="s">
        <v>6981</v>
      </c>
      <c r="C8075" s="9" t="s">
        <v>733</v>
      </c>
    </row>
    <row r="8076">
      <c r="A8076" s="7">
        <f t="shared" si="1"/>
        <v>6769</v>
      </c>
      <c r="B8076" s="8" t="s">
        <v>6982</v>
      </c>
      <c r="C8076" s="9" t="s">
        <v>188</v>
      </c>
    </row>
    <row r="8077">
      <c r="A8077" s="7">
        <f t="shared" si="1"/>
        <v>6770</v>
      </c>
      <c r="B8077" s="5" t="s">
        <v>6983</v>
      </c>
      <c r="C8077" s="6" t="s">
        <v>731</v>
      </c>
    </row>
    <row r="8078">
      <c r="A8078" s="7">
        <f t="shared" si="1"/>
        <v>6771</v>
      </c>
      <c r="B8078" s="5" t="s">
        <v>6984</v>
      </c>
      <c r="C8078" s="6" t="s">
        <v>603</v>
      </c>
    </row>
    <row r="8079">
      <c r="A8079" s="7">
        <f t="shared" si="1"/>
        <v>6772</v>
      </c>
      <c r="B8079" s="5" t="s">
        <v>6985</v>
      </c>
      <c r="C8079" s="6" t="s">
        <v>1369</v>
      </c>
    </row>
    <row r="8080">
      <c r="A8080" s="7">
        <f t="shared" si="1"/>
        <v>6772</v>
      </c>
      <c r="B8080" s="5" t="s">
        <v>6985</v>
      </c>
      <c r="C8080" s="6" t="s">
        <v>1279</v>
      </c>
    </row>
    <row r="8081">
      <c r="A8081" s="7">
        <f t="shared" si="1"/>
        <v>6773</v>
      </c>
      <c r="B8081" s="5" t="s">
        <v>6986</v>
      </c>
      <c r="C8081" s="6" t="s">
        <v>367</v>
      </c>
    </row>
    <row r="8082">
      <c r="A8082" s="7">
        <f t="shared" si="1"/>
        <v>6774</v>
      </c>
      <c r="B8082" s="5" t="s">
        <v>6987</v>
      </c>
      <c r="C8082" s="6" t="s">
        <v>367</v>
      </c>
    </row>
    <row r="8083">
      <c r="A8083" s="7">
        <f t="shared" si="1"/>
        <v>6775</v>
      </c>
      <c r="B8083" s="5" t="s">
        <v>6988</v>
      </c>
      <c r="C8083" s="6" t="s">
        <v>393</v>
      </c>
    </row>
    <row r="8084">
      <c r="A8084" s="7">
        <f t="shared" si="1"/>
        <v>6776</v>
      </c>
      <c r="B8084" s="5" t="s">
        <v>6989</v>
      </c>
      <c r="C8084" s="6" t="s">
        <v>621</v>
      </c>
    </row>
    <row r="8085">
      <c r="A8085" s="7">
        <f t="shared" si="1"/>
        <v>6777</v>
      </c>
      <c r="B8085" s="5" t="s">
        <v>6990</v>
      </c>
      <c r="C8085" s="6" t="s">
        <v>1371</v>
      </c>
    </row>
    <row r="8086">
      <c r="A8086" s="7">
        <f t="shared" si="1"/>
        <v>6778</v>
      </c>
      <c r="B8086" s="5" t="s">
        <v>6991</v>
      </c>
      <c r="C8086" s="6" t="s">
        <v>328</v>
      </c>
    </row>
    <row r="8087">
      <c r="A8087" s="7">
        <f t="shared" si="1"/>
        <v>6778</v>
      </c>
      <c r="B8087" s="5" t="s">
        <v>6991</v>
      </c>
      <c r="C8087" s="6" t="s">
        <v>25</v>
      </c>
    </row>
    <row r="8088">
      <c r="A8088" s="7">
        <f t="shared" si="1"/>
        <v>6778</v>
      </c>
      <c r="B8088" s="5" t="s">
        <v>6991</v>
      </c>
      <c r="C8088" s="6" t="s">
        <v>603</v>
      </c>
    </row>
    <row r="8089">
      <c r="A8089" s="7">
        <f t="shared" si="1"/>
        <v>6779</v>
      </c>
      <c r="B8089" s="5" t="s">
        <v>6992</v>
      </c>
      <c r="C8089" s="6" t="s">
        <v>74</v>
      </c>
    </row>
    <row r="8090">
      <c r="A8090" s="7">
        <f t="shared" si="1"/>
        <v>6780</v>
      </c>
      <c r="B8090" s="8" t="s">
        <v>6993</v>
      </c>
      <c r="C8090" s="9" t="s">
        <v>177</v>
      </c>
    </row>
    <row r="8091">
      <c r="A8091" s="7">
        <f t="shared" si="1"/>
        <v>6780</v>
      </c>
      <c r="B8091" s="8" t="s">
        <v>6993</v>
      </c>
      <c r="C8091" s="9" t="s">
        <v>54</v>
      </c>
    </row>
    <row r="8092">
      <c r="A8092" s="7">
        <f t="shared" si="1"/>
        <v>6781</v>
      </c>
      <c r="B8092" s="8" t="s">
        <v>6994</v>
      </c>
      <c r="C8092" s="9" t="s">
        <v>56</v>
      </c>
    </row>
    <row r="8093">
      <c r="A8093" s="7">
        <f t="shared" si="1"/>
        <v>6782</v>
      </c>
      <c r="B8093" s="5" t="s">
        <v>6995</v>
      </c>
      <c r="C8093" s="6" t="s">
        <v>346</v>
      </c>
    </row>
    <row r="8094">
      <c r="A8094" s="7">
        <f t="shared" si="1"/>
        <v>6783</v>
      </c>
      <c r="B8094" s="5" t="s">
        <v>6996</v>
      </c>
      <c r="C8094" s="6" t="s">
        <v>97</v>
      </c>
    </row>
    <row r="8095">
      <c r="A8095" s="7">
        <f t="shared" si="1"/>
        <v>6784</v>
      </c>
      <c r="B8095" s="5" t="s">
        <v>6997</v>
      </c>
      <c r="C8095" s="6" t="s">
        <v>656</v>
      </c>
    </row>
    <row r="8096">
      <c r="A8096" s="7">
        <f t="shared" si="1"/>
        <v>6785</v>
      </c>
      <c r="B8096" s="8" t="s">
        <v>6998</v>
      </c>
      <c r="C8096" s="9" t="s">
        <v>547</v>
      </c>
    </row>
    <row r="8097">
      <c r="A8097" s="7">
        <f t="shared" si="1"/>
        <v>6786</v>
      </c>
      <c r="B8097" s="5" t="s">
        <v>6999</v>
      </c>
      <c r="C8097" s="6" t="s">
        <v>15</v>
      </c>
    </row>
    <row r="8098">
      <c r="A8098" s="7">
        <f t="shared" si="1"/>
        <v>6787</v>
      </c>
      <c r="B8098" s="8" t="s">
        <v>7000</v>
      </c>
      <c r="C8098" s="9" t="s">
        <v>76</v>
      </c>
    </row>
    <row r="8099">
      <c r="A8099" s="7">
        <f t="shared" si="1"/>
        <v>6788</v>
      </c>
      <c r="B8099" s="5" t="s">
        <v>7001</v>
      </c>
      <c r="C8099" s="6" t="s">
        <v>714</v>
      </c>
    </row>
    <row r="8100">
      <c r="A8100" s="7">
        <f t="shared" si="1"/>
        <v>6789</v>
      </c>
      <c r="B8100" s="5" t="s">
        <v>7002</v>
      </c>
      <c r="C8100" s="6" t="s">
        <v>714</v>
      </c>
    </row>
    <row r="8101">
      <c r="A8101" s="7">
        <f t="shared" si="1"/>
        <v>6790</v>
      </c>
      <c r="B8101" s="5" t="s">
        <v>7003</v>
      </c>
      <c r="C8101" s="6" t="s">
        <v>714</v>
      </c>
    </row>
    <row r="8102">
      <c r="A8102" s="7">
        <f t="shared" si="1"/>
        <v>6791</v>
      </c>
      <c r="B8102" s="5" t="s">
        <v>7004</v>
      </c>
      <c r="C8102" s="6" t="s">
        <v>393</v>
      </c>
    </row>
    <row r="8103">
      <c r="A8103" s="7">
        <f t="shared" si="1"/>
        <v>6792</v>
      </c>
      <c r="B8103" s="5" t="s">
        <v>7005</v>
      </c>
      <c r="C8103" s="6" t="s">
        <v>393</v>
      </c>
    </row>
    <row r="8104">
      <c r="A8104" s="7">
        <f t="shared" si="1"/>
        <v>6793</v>
      </c>
      <c r="B8104" s="8" t="s">
        <v>7006</v>
      </c>
      <c r="C8104" s="9" t="s">
        <v>530</v>
      </c>
    </row>
    <row r="8105">
      <c r="A8105" s="7">
        <f t="shared" si="1"/>
        <v>6794</v>
      </c>
      <c r="B8105" s="8" t="s">
        <v>7007</v>
      </c>
      <c r="C8105" s="9" t="s">
        <v>555</v>
      </c>
    </row>
    <row r="8106">
      <c r="A8106" s="7">
        <f t="shared" si="1"/>
        <v>6795</v>
      </c>
      <c r="B8106" s="5" t="s">
        <v>7008</v>
      </c>
      <c r="C8106" s="6" t="s">
        <v>1585</v>
      </c>
    </row>
    <row r="8107">
      <c r="A8107" s="7">
        <f t="shared" si="1"/>
        <v>6796</v>
      </c>
      <c r="B8107" s="5" t="s">
        <v>7009</v>
      </c>
      <c r="C8107" s="6" t="s">
        <v>80</v>
      </c>
    </row>
    <row r="8108">
      <c r="A8108" s="7">
        <f t="shared" si="1"/>
        <v>6797</v>
      </c>
      <c r="B8108" s="5" t="s">
        <v>7010</v>
      </c>
      <c r="C8108" s="6" t="s">
        <v>362</v>
      </c>
    </row>
    <row r="8109">
      <c r="A8109" s="7">
        <f t="shared" si="1"/>
        <v>6798</v>
      </c>
      <c r="B8109" s="8" t="s">
        <v>7011</v>
      </c>
      <c r="C8109" s="9" t="s">
        <v>555</v>
      </c>
    </row>
    <row r="8110">
      <c r="A8110" s="7">
        <f t="shared" si="1"/>
        <v>6799</v>
      </c>
      <c r="B8110" s="8" t="s">
        <v>7012</v>
      </c>
      <c r="C8110" s="9" t="s">
        <v>733</v>
      </c>
    </row>
    <row r="8111">
      <c r="A8111" s="7">
        <f t="shared" si="1"/>
        <v>6800</v>
      </c>
      <c r="B8111" s="8" t="s">
        <v>7013</v>
      </c>
      <c r="C8111" s="9" t="s">
        <v>399</v>
      </c>
    </row>
    <row r="8112">
      <c r="A8112" s="7">
        <f t="shared" si="1"/>
        <v>6801</v>
      </c>
      <c r="B8112" s="5" t="s">
        <v>7014</v>
      </c>
      <c r="C8112" s="6" t="s">
        <v>621</v>
      </c>
    </row>
    <row r="8113">
      <c r="A8113" s="7">
        <f t="shared" si="1"/>
        <v>6802</v>
      </c>
      <c r="B8113" s="5" t="s">
        <v>7015</v>
      </c>
      <c r="C8113" s="6" t="s">
        <v>1267</v>
      </c>
    </row>
    <row r="8114">
      <c r="A8114" s="7">
        <f t="shared" si="1"/>
        <v>6803</v>
      </c>
      <c r="B8114" s="8" t="s">
        <v>7016</v>
      </c>
      <c r="C8114" s="9" t="s">
        <v>121</v>
      </c>
    </row>
    <row r="8115">
      <c r="A8115" s="7">
        <f t="shared" si="1"/>
        <v>6804</v>
      </c>
      <c r="B8115" s="5" t="s">
        <v>7017</v>
      </c>
      <c r="C8115" s="6" t="s">
        <v>1279</v>
      </c>
    </row>
    <row r="8116">
      <c r="A8116" s="7">
        <f t="shared" si="1"/>
        <v>6805</v>
      </c>
      <c r="B8116" s="5" t="s">
        <v>7018</v>
      </c>
      <c r="C8116" s="6" t="s">
        <v>785</v>
      </c>
    </row>
    <row r="8117">
      <c r="A8117" s="7">
        <f t="shared" si="1"/>
        <v>6806</v>
      </c>
      <c r="B8117" s="8" t="s">
        <v>7019</v>
      </c>
      <c r="C8117" s="9" t="s">
        <v>1548</v>
      </c>
    </row>
    <row r="8118">
      <c r="A8118" s="7">
        <f t="shared" si="1"/>
        <v>6807</v>
      </c>
      <c r="B8118" s="5" t="s">
        <v>7020</v>
      </c>
      <c r="C8118" s="6" t="s">
        <v>1585</v>
      </c>
    </row>
    <row r="8119">
      <c r="A8119" s="7">
        <f t="shared" si="1"/>
        <v>6808</v>
      </c>
      <c r="B8119" s="5" t="s">
        <v>7021</v>
      </c>
      <c r="C8119" s="6" t="s">
        <v>109</v>
      </c>
    </row>
    <row r="8120">
      <c r="A8120" s="7">
        <f t="shared" si="1"/>
        <v>6809</v>
      </c>
      <c r="B8120" s="5" t="s">
        <v>7022</v>
      </c>
      <c r="C8120" s="6" t="s">
        <v>1120</v>
      </c>
    </row>
    <row r="8121">
      <c r="A8121" s="7">
        <f t="shared" si="1"/>
        <v>6810</v>
      </c>
      <c r="B8121" s="8" t="s">
        <v>7023</v>
      </c>
      <c r="C8121" s="6" t="s">
        <v>132</v>
      </c>
    </row>
    <row r="8122">
      <c r="A8122" s="7">
        <f t="shared" si="1"/>
        <v>6810</v>
      </c>
      <c r="B8122" s="8" t="s">
        <v>7023</v>
      </c>
      <c r="C8122" s="9" t="s">
        <v>60</v>
      </c>
    </row>
    <row r="8123">
      <c r="A8123" s="7">
        <f t="shared" si="1"/>
        <v>6811</v>
      </c>
      <c r="B8123" s="5" t="s">
        <v>7024</v>
      </c>
      <c r="C8123" s="6" t="s">
        <v>179</v>
      </c>
    </row>
    <row r="8124">
      <c r="A8124" s="7">
        <f t="shared" si="1"/>
        <v>6812</v>
      </c>
      <c r="B8124" s="8" t="s">
        <v>7025</v>
      </c>
      <c r="C8124" s="9" t="s">
        <v>555</v>
      </c>
    </row>
    <row r="8125">
      <c r="A8125" s="7">
        <f t="shared" si="1"/>
        <v>6813</v>
      </c>
      <c r="B8125" s="8" t="s">
        <v>7026</v>
      </c>
      <c r="C8125" s="9" t="s">
        <v>530</v>
      </c>
    </row>
    <row r="8126">
      <c r="A8126" s="7">
        <f t="shared" si="1"/>
        <v>6813</v>
      </c>
      <c r="B8126" s="8" t="s">
        <v>7026</v>
      </c>
      <c r="C8126" s="9" t="s">
        <v>60</v>
      </c>
    </row>
    <row r="8127">
      <c r="A8127" s="7">
        <f t="shared" si="1"/>
        <v>6814</v>
      </c>
      <c r="B8127" s="5" t="s">
        <v>7027</v>
      </c>
      <c r="C8127" s="6" t="s">
        <v>426</v>
      </c>
    </row>
    <row r="8128">
      <c r="A8128" s="7">
        <f t="shared" si="1"/>
        <v>6815</v>
      </c>
      <c r="B8128" s="5" t="s">
        <v>7028</v>
      </c>
      <c r="C8128" s="6" t="s">
        <v>1376</v>
      </c>
    </row>
    <row r="8129">
      <c r="A8129" s="7">
        <f t="shared" si="1"/>
        <v>6816</v>
      </c>
      <c r="B8129" s="8" t="s">
        <v>7029</v>
      </c>
      <c r="C8129" s="9" t="s">
        <v>780</v>
      </c>
    </row>
    <row r="8130">
      <c r="A8130" s="7">
        <f t="shared" si="1"/>
        <v>6817</v>
      </c>
      <c r="B8130" s="5" t="s">
        <v>7030</v>
      </c>
      <c r="C8130" s="6" t="s">
        <v>365</v>
      </c>
    </row>
    <row r="8131">
      <c r="A8131" s="7">
        <f t="shared" si="1"/>
        <v>6818</v>
      </c>
      <c r="B8131" s="12" t="s">
        <v>7031</v>
      </c>
      <c r="C8131" s="13" t="s">
        <v>420</v>
      </c>
    </row>
    <row r="8132">
      <c r="A8132" s="7">
        <f t="shared" si="1"/>
        <v>6819</v>
      </c>
      <c r="B8132" s="5" t="s">
        <v>7032</v>
      </c>
      <c r="C8132" s="6" t="s">
        <v>555</v>
      </c>
    </row>
    <row r="8133">
      <c r="A8133" s="7">
        <f t="shared" si="1"/>
        <v>6820</v>
      </c>
      <c r="B8133" s="5" t="s">
        <v>7033</v>
      </c>
      <c r="C8133" s="6" t="s">
        <v>785</v>
      </c>
    </row>
    <row r="8134">
      <c r="A8134" s="7">
        <f t="shared" si="1"/>
        <v>6821</v>
      </c>
      <c r="B8134" s="5" t="s">
        <v>7034</v>
      </c>
      <c r="C8134" s="6" t="s">
        <v>437</v>
      </c>
    </row>
    <row r="8135">
      <c r="A8135" s="7">
        <f t="shared" si="1"/>
        <v>6822</v>
      </c>
      <c r="B8135" s="8" t="s">
        <v>7035</v>
      </c>
      <c r="C8135" s="9" t="s">
        <v>1169</v>
      </c>
    </row>
    <row r="8136">
      <c r="A8136" s="7">
        <f t="shared" si="1"/>
        <v>6823</v>
      </c>
      <c r="B8136" s="8" t="s">
        <v>7036</v>
      </c>
      <c r="C8136" s="9" t="s">
        <v>1169</v>
      </c>
    </row>
    <row r="8137">
      <c r="A8137" s="7">
        <f t="shared" si="1"/>
        <v>6824</v>
      </c>
      <c r="B8137" s="5" t="s">
        <v>7037</v>
      </c>
      <c r="C8137" s="6" t="s">
        <v>1378</v>
      </c>
    </row>
    <row r="8138">
      <c r="A8138" s="7">
        <f t="shared" si="1"/>
        <v>6825</v>
      </c>
      <c r="B8138" s="8" t="s">
        <v>7038</v>
      </c>
      <c r="C8138" s="9" t="s">
        <v>1169</v>
      </c>
    </row>
    <row r="8139">
      <c r="A8139" s="7">
        <f t="shared" si="1"/>
        <v>6826</v>
      </c>
      <c r="B8139" s="8" t="s">
        <v>7039</v>
      </c>
      <c r="C8139" s="9" t="s">
        <v>162</v>
      </c>
    </row>
    <row r="8140">
      <c r="A8140" s="7">
        <f t="shared" si="1"/>
        <v>6826</v>
      </c>
      <c r="B8140" s="8" t="s">
        <v>7039</v>
      </c>
      <c r="C8140" s="9" t="s">
        <v>142</v>
      </c>
    </row>
    <row r="8141">
      <c r="A8141" s="7">
        <f t="shared" si="1"/>
        <v>6827</v>
      </c>
      <c r="B8141" s="8" t="s">
        <v>7040</v>
      </c>
      <c r="C8141" s="9" t="s">
        <v>1169</v>
      </c>
    </row>
    <row r="8142">
      <c r="A8142" s="7">
        <f t="shared" si="1"/>
        <v>6828</v>
      </c>
      <c r="B8142" s="8" t="s">
        <v>7041</v>
      </c>
      <c r="C8142" s="9" t="s">
        <v>64</v>
      </c>
    </row>
    <row r="8143">
      <c r="A8143" s="7">
        <f t="shared" si="1"/>
        <v>6829</v>
      </c>
      <c r="B8143" s="5" t="s">
        <v>7042</v>
      </c>
      <c r="C8143" s="6" t="s">
        <v>324</v>
      </c>
    </row>
    <row r="8144">
      <c r="A8144" s="7">
        <f t="shared" si="1"/>
        <v>6830</v>
      </c>
      <c r="B8144" s="5" t="s">
        <v>7043</v>
      </c>
      <c r="C8144" s="6" t="s">
        <v>939</v>
      </c>
    </row>
    <row r="8145">
      <c r="A8145" s="7">
        <f t="shared" si="1"/>
        <v>6830</v>
      </c>
      <c r="B8145" s="5" t="s">
        <v>7043</v>
      </c>
      <c r="C8145" s="6" t="s">
        <v>538</v>
      </c>
    </row>
    <row r="8146">
      <c r="A8146" s="7">
        <f t="shared" si="1"/>
        <v>6831</v>
      </c>
      <c r="B8146" s="5" t="s">
        <v>7044</v>
      </c>
      <c r="C8146" s="6" t="s">
        <v>80</v>
      </c>
    </row>
    <row r="8147">
      <c r="A8147" s="7">
        <f t="shared" si="1"/>
        <v>6832</v>
      </c>
      <c r="B8147" s="8" t="s">
        <v>7045</v>
      </c>
      <c r="C8147" s="9" t="s">
        <v>758</v>
      </c>
    </row>
    <row r="8148">
      <c r="A8148" s="7">
        <f t="shared" si="1"/>
        <v>6833</v>
      </c>
      <c r="B8148" s="5" t="s">
        <v>7046</v>
      </c>
      <c r="C8148" s="6" t="s">
        <v>69</v>
      </c>
    </row>
    <row r="8149">
      <c r="A8149" s="7">
        <f t="shared" si="1"/>
        <v>6834</v>
      </c>
      <c r="B8149" s="8" t="s">
        <v>7047</v>
      </c>
      <c r="C8149" s="9" t="s">
        <v>8</v>
      </c>
    </row>
    <row r="8150">
      <c r="A8150" s="7">
        <f t="shared" si="1"/>
        <v>6835</v>
      </c>
      <c r="B8150" s="8" t="s">
        <v>7048</v>
      </c>
      <c r="C8150" s="9" t="s">
        <v>60</v>
      </c>
    </row>
    <row r="8151">
      <c r="A8151" s="7">
        <f t="shared" si="1"/>
        <v>6835</v>
      </c>
      <c r="B8151" s="8" t="s">
        <v>7048</v>
      </c>
      <c r="C8151" s="9" t="s">
        <v>162</v>
      </c>
    </row>
    <row r="8152">
      <c r="A8152" s="7">
        <f t="shared" si="1"/>
        <v>6835</v>
      </c>
      <c r="B8152" s="8" t="s">
        <v>7048</v>
      </c>
      <c r="C8152" s="9" t="s">
        <v>142</v>
      </c>
    </row>
    <row r="8153">
      <c r="A8153" s="7">
        <f t="shared" si="1"/>
        <v>6836</v>
      </c>
      <c r="B8153" s="8" t="s">
        <v>7049</v>
      </c>
      <c r="C8153" s="9" t="s">
        <v>40</v>
      </c>
    </row>
    <row r="8154">
      <c r="A8154" s="7">
        <f t="shared" si="1"/>
        <v>6837</v>
      </c>
      <c r="B8154" s="8" t="s">
        <v>7050</v>
      </c>
      <c r="C8154" s="9" t="s">
        <v>88</v>
      </c>
    </row>
    <row r="8155">
      <c r="A8155" s="7">
        <f t="shared" si="1"/>
        <v>6838</v>
      </c>
      <c r="B8155" s="8" t="s">
        <v>7051</v>
      </c>
      <c r="C8155" s="9" t="s">
        <v>142</v>
      </c>
    </row>
    <row r="8156">
      <c r="A8156" s="7">
        <f t="shared" si="1"/>
        <v>6839</v>
      </c>
      <c r="B8156" s="5" t="s">
        <v>7052</v>
      </c>
      <c r="C8156" s="6" t="s">
        <v>1458</v>
      </c>
    </row>
    <row r="8157">
      <c r="A8157" s="7">
        <f t="shared" si="1"/>
        <v>6840</v>
      </c>
      <c r="B8157" s="8" t="s">
        <v>7053</v>
      </c>
      <c r="C8157" s="9" t="s">
        <v>893</v>
      </c>
    </row>
    <row r="8158">
      <c r="A8158" s="7">
        <f t="shared" si="1"/>
        <v>6841</v>
      </c>
      <c r="B8158" s="8" t="s">
        <v>7054</v>
      </c>
      <c r="C8158" s="9" t="s">
        <v>1548</v>
      </c>
    </row>
    <row r="8159">
      <c r="A8159" s="7">
        <f t="shared" si="1"/>
        <v>6842</v>
      </c>
      <c r="B8159" s="5" t="s">
        <v>7055</v>
      </c>
      <c r="C8159" s="6" t="s">
        <v>610</v>
      </c>
    </row>
    <row r="8160">
      <c r="A8160" s="7">
        <f t="shared" si="1"/>
        <v>6843</v>
      </c>
      <c r="B8160" s="8" t="s">
        <v>7056</v>
      </c>
      <c r="C8160" s="9" t="s">
        <v>64</v>
      </c>
    </row>
    <row r="8161">
      <c r="A8161" s="7">
        <f t="shared" si="1"/>
        <v>6843</v>
      </c>
      <c r="B8161" s="8" t="s">
        <v>7056</v>
      </c>
      <c r="C8161" s="9" t="s">
        <v>65</v>
      </c>
    </row>
    <row r="8162">
      <c r="A8162" s="7">
        <f t="shared" si="1"/>
        <v>6844</v>
      </c>
      <c r="B8162" s="8" t="s">
        <v>7057</v>
      </c>
      <c r="C8162" s="9" t="s">
        <v>65</v>
      </c>
    </row>
    <row r="8163">
      <c r="A8163" s="7">
        <f t="shared" si="1"/>
        <v>6845</v>
      </c>
      <c r="B8163" s="8" t="s">
        <v>7058</v>
      </c>
      <c r="C8163" s="9" t="s">
        <v>65</v>
      </c>
    </row>
    <row r="8164">
      <c r="A8164" s="7">
        <f t="shared" si="1"/>
        <v>6846</v>
      </c>
      <c r="B8164" s="8" t="s">
        <v>7059</v>
      </c>
      <c r="C8164" s="9" t="s">
        <v>1548</v>
      </c>
    </row>
    <row r="8165">
      <c r="A8165" s="7">
        <f t="shared" si="1"/>
        <v>6847</v>
      </c>
      <c r="B8165" s="8" t="s">
        <v>7060</v>
      </c>
      <c r="C8165" s="9" t="s">
        <v>1548</v>
      </c>
    </row>
    <row r="8166">
      <c r="A8166" s="7">
        <f t="shared" si="1"/>
        <v>6848</v>
      </c>
      <c r="B8166" s="8" t="s">
        <v>7061</v>
      </c>
      <c r="C8166" s="9" t="s">
        <v>399</v>
      </c>
    </row>
    <row r="8167">
      <c r="A8167" s="7">
        <f t="shared" si="1"/>
        <v>6849</v>
      </c>
      <c r="B8167" s="8" t="s">
        <v>7062</v>
      </c>
      <c r="C8167" s="9" t="s">
        <v>1548</v>
      </c>
    </row>
    <row r="8168">
      <c r="A8168" s="7">
        <f t="shared" si="1"/>
        <v>6850</v>
      </c>
      <c r="B8168" s="8" t="s">
        <v>7063</v>
      </c>
      <c r="C8168" s="9" t="s">
        <v>40</v>
      </c>
    </row>
    <row r="8169">
      <c r="A8169" s="7">
        <f t="shared" si="1"/>
        <v>6851</v>
      </c>
      <c r="B8169" s="8" t="s">
        <v>7064</v>
      </c>
      <c r="C8169" s="9" t="s">
        <v>1169</v>
      </c>
    </row>
    <row r="8170">
      <c r="A8170" s="7">
        <f t="shared" si="1"/>
        <v>6852</v>
      </c>
      <c r="B8170" s="8" t="s">
        <v>7065</v>
      </c>
      <c r="C8170" s="9" t="s">
        <v>758</v>
      </c>
    </row>
    <row r="8171">
      <c r="A8171" s="7">
        <f t="shared" si="1"/>
        <v>6853</v>
      </c>
      <c r="B8171" s="5" t="s">
        <v>7066</v>
      </c>
      <c r="C8171" s="6" t="s">
        <v>20</v>
      </c>
    </row>
    <row r="8172">
      <c r="A8172" s="7">
        <f t="shared" si="1"/>
        <v>6854</v>
      </c>
      <c r="B8172" s="8" t="s">
        <v>7067</v>
      </c>
      <c r="C8172" s="9" t="s">
        <v>83</v>
      </c>
    </row>
    <row r="8173">
      <c r="A8173" s="7">
        <f t="shared" si="1"/>
        <v>6855</v>
      </c>
      <c r="B8173" s="8" t="s">
        <v>7068</v>
      </c>
      <c r="C8173" s="6" t="s">
        <v>1012</v>
      </c>
    </row>
    <row r="8174">
      <c r="A8174" s="7">
        <f t="shared" si="1"/>
        <v>6856</v>
      </c>
      <c r="B8174" s="8" t="s">
        <v>7069</v>
      </c>
      <c r="C8174" s="9" t="s">
        <v>64</v>
      </c>
    </row>
    <row r="8175">
      <c r="A8175" s="7">
        <f t="shared" si="1"/>
        <v>6857</v>
      </c>
      <c r="B8175" s="8" t="s">
        <v>7070</v>
      </c>
      <c r="C8175" s="9" t="s">
        <v>733</v>
      </c>
    </row>
    <row r="8176">
      <c r="A8176" s="7">
        <f t="shared" si="1"/>
        <v>6858</v>
      </c>
      <c r="B8176" s="5" t="s">
        <v>7071</v>
      </c>
      <c r="C8176" s="6" t="s">
        <v>153</v>
      </c>
    </row>
    <row r="8177">
      <c r="A8177" s="7">
        <f t="shared" si="1"/>
        <v>6859</v>
      </c>
      <c r="B8177" s="8" t="s">
        <v>7072</v>
      </c>
      <c r="C8177" s="9" t="s">
        <v>83</v>
      </c>
    </row>
    <row r="8178">
      <c r="A8178" s="7">
        <f t="shared" si="1"/>
        <v>6860</v>
      </c>
      <c r="B8178" s="5" t="s">
        <v>7073</v>
      </c>
      <c r="C8178" s="6" t="s">
        <v>1248</v>
      </c>
    </row>
    <row r="8179">
      <c r="A8179" s="7">
        <f t="shared" si="1"/>
        <v>6861</v>
      </c>
      <c r="B8179" s="5" t="s">
        <v>7074</v>
      </c>
      <c r="C8179" s="6" t="s">
        <v>2549</v>
      </c>
    </row>
    <row r="8180">
      <c r="A8180" s="7">
        <f t="shared" si="1"/>
        <v>6862</v>
      </c>
      <c r="B8180" s="5" t="s">
        <v>7075</v>
      </c>
      <c r="C8180" s="6" t="s">
        <v>939</v>
      </c>
    </row>
    <row r="8181">
      <c r="A8181" s="7">
        <f t="shared" si="1"/>
        <v>6863</v>
      </c>
      <c r="B8181" s="5" t="s">
        <v>7076</v>
      </c>
      <c r="C8181" s="6" t="s">
        <v>731</v>
      </c>
    </row>
    <row r="8182">
      <c r="A8182" s="7">
        <f t="shared" si="1"/>
        <v>6864</v>
      </c>
      <c r="B8182" s="5" t="s">
        <v>7077</v>
      </c>
      <c r="C8182" s="6" t="s">
        <v>731</v>
      </c>
    </row>
    <row r="8183">
      <c r="A8183" s="7">
        <f t="shared" si="1"/>
        <v>6865</v>
      </c>
      <c r="B8183" s="8" t="s">
        <v>7078</v>
      </c>
      <c r="C8183" s="9" t="s">
        <v>1042</v>
      </c>
    </row>
    <row r="8184">
      <c r="A8184" s="7">
        <f t="shared" si="1"/>
        <v>6866</v>
      </c>
      <c r="B8184" s="5" t="s">
        <v>7079</v>
      </c>
      <c r="C8184" s="6" t="s">
        <v>346</v>
      </c>
    </row>
    <row r="8185">
      <c r="A8185" s="7">
        <f t="shared" si="1"/>
        <v>6866</v>
      </c>
      <c r="B8185" s="5" t="s">
        <v>7079</v>
      </c>
      <c r="C8185" s="6" t="s">
        <v>656</v>
      </c>
    </row>
    <row r="8186">
      <c r="A8186" s="7">
        <f t="shared" si="1"/>
        <v>6867</v>
      </c>
      <c r="B8186" s="5" t="s">
        <v>7080</v>
      </c>
      <c r="C8186" s="6" t="s">
        <v>467</v>
      </c>
    </row>
    <row r="8187">
      <c r="A8187" s="7">
        <f t="shared" si="1"/>
        <v>6868</v>
      </c>
      <c r="B8187" s="5" t="s">
        <v>7081</v>
      </c>
      <c r="C8187" s="6" t="s">
        <v>1856</v>
      </c>
    </row>
    <row r="8188">
      <c r="A8188" s="7">
        <f t="shared" si="1"/>
        <v>6869</v>
      </c>
      <c r="B8188" s="5" t="s">
        <v>7082</v>
      </c>
      <c r="C8188" s="6" t="s">
        <v>1856</v>
      </c>
    </row>
    <row r="8189">
      <c r="A8189" s="7">
        <f t="shared" si="1"/>
        <v>6870</v>
      </c>
      <c r="B8189" s="5" t="s">
        <v>7083</v>
      </c>
      <c r="C8189" s="6" t="s">
        <v>1856</v>
      </c>
    </row>
    <row r="8190">
      <c r="A8190" s="7">
        <f t="shared" si="1"/>
        <v>6871</v>
      </c>
      <c r="B8190" s="5" t="s">
        <v>7084</v>
      </c>
      <c r="C8190" s="6" t="s">
        <v>1856</v>
      </c>
    </row>
    <row r="8191">
      <c r="A8191" s="7">
        <f t="shared" si="1"/>
        <v>6872</v>
      </c>
      <c r="B8191" s="5" t="s">
        <v>7085</v>
      </c>
      <c r="C8191" s="6" t="s">
        <v>1856</v>
      </c>
    </row>
    <row r="8192">
      <c r="A8192" s="7">
        <f t="shared" si="1"/>
        <v>6873</v>
      </c>
      <c r="B8192" s="5" t="s">
        <v>7086</v>
      </c>
      <c r="C8192" s="6" t="s">
        <v>1856</v>
      </c>
    </row>
    <row r="8193">
      <c r="A8193" s="7">
        <f t="shared" si="1"/>
        <v>6874</v>
      </c>
      <c r="B8193" s="5" t="s">
        <v>7087</v>
      </c>
      <c r="C8193" s="6" t="s">
        <v>1856</v>
      </c>
    </row>
    <row r="8194">
      <c r="A8194" s="7">
        <f t="shared" si="1"/>
        <v>6875</v>
      </c>
      <c r="B8194" s="5" t="s">
        <v>7088</v>
      </c>
      <c r="C8194" s="6" t="s">
        <v>1856</v>
      </c>
    </row>
    <row r="8195">
      <c r="A8195" s="7">
        <f t="shared" si="1"/>
        <v>6876</v>
      </c>
      <c r="B8195" s="5" t="s">
        <v>7089</v>
      </c>
      <c r="C8195" s="6" t="s">
        <v>1856</v>
      </c>
    </row>
    <row r="8196">
      <c r="A8196" s="7">
        <f t="shared" si="1"/>
        <v>6877</v>
      </c>
      <c r="B8196" s="5" t="s">
        <v>7090</v>
      </c>
      <c r="C8196" s="6" t="s">
        <v>1856</v>
      </c>
    </row>
    <row r="8197">
      <c r="A8197" s="7">
        <f t="shared" si="1"/>
        <v>6878</v>
      </c>
      <c r="B8197" s="5" t="s">
        <v>7091</v>
      </c>
      <c r="C8197" s="6" t="s">
        <v>1856</v>
      </c>
    </row>
    <row r="8198">
      <c r="A8198" s="7">
        <f t="shared" si="1"/>
        <v>6879</v>
      </c>
      <c r="B8198" s="5" t="s">
        <v>7092</v>
      </c>
      <c r="C8198" s="6" t="s">
        <v>1856</v>
      </c>
    </row>
    <row r="8199">
      <c r="A8199" s="7">
        <f t="shared" si="1"/>
        <v>6880</v>
      </c>
      <c r="B8199" s="5" t="s">
        <v>7093</v>
      </c>
      <c r="C8199" s="6" t="s">
        <v>1856</v>
      </c>
    </row>
    <row r="8200">
      <c r="A8200" s="7">
        <f t="shared" si="1"/>
        <v>6881</v>
      </c>
      <c r="B8200" s="5" t="s">
        <v>7094</v>
      </c>
      <c r="C8200" s="6" t="s">
        <v>1856</v>
      </c>
    </row>
    <row r="8201">
      <c r="A8201" s="7">
        <f t="shared" si="1"/>
        <v>6882</v>
      </c>
      <c r="B8201" s="5" t="s">
        <v>7095</v>
      </c>
      <c r="C8201" s="6" t="s">
        <v>467</v>
      </c>
    </row>
    <row r="8202">
      <c r="A8202" s="7">
        <f t="shared" si="1"/>
        <v>6883</v>
      </c>
      <c r="B8202" s="5" t="s">
        <v>7096</v>
      </c>
      <c r="C8202" s="6" t="s">
        <v>1248</v>
      </c>
    </row>
    <row r="8203">
      <c r="A8203" s="7">
        <f t="shared" si="1"/>
        <v>6884</v>
      </c>
      <c r="B8203" s="5" t="s">
        <v>7097</v>
      </c>
      <c r="C8203" s="6" t="s">
        <v>1248</v>
      </c>
    </row>
    <row r="8204">
      <c r="A8204" s="7">
        <f t="shared" si="1"/>
        <v>6885</v>
      </c>
      <c r="B8204" s="5" t="s">
        <v>7098</v>
      </c>
      <c r="C8204" s="6" t="s">
        <v>362</v>
      </c>
    </row>
    <row r="8205">
      <c r="A8205" s="7">
        <f t="shared" si="1"/>
        <v>6886</v>
      </c>
      <c r="B8205" s="8" t="s">
        <v>7099</v>
      </c>
      <c r="C8205" s="9" t="s">
        <v>64</v>
      </c>
    </row>
    <row r="8206">
      <c r="A8206" s="7">
        <f t="shared" si="1"/>
        <v>6887</v>
      </c>
      <c r="B8206" s="5" t="s">
        <v>7100</v>
      </c>
      <c r="C8206" s="6" t="s">
        <v>393</v>
      </c>
    </row>
    <row r="8207">
      <c r="A8207" s="7">
        <f t="shared" si="1"/>
        <v>6888</v>
      </c>
      <c r="B8207" s="5" t="s">
        <v>7101</v>
      </c>
      <c r="C8207" s="6" t="s">
        <v>393</v>
      </c>
    </row>
    <row r="8208">
      <c r="A8208" s="7">
        <f t="shared" si="1"/>
        <v>6889</v>
      </c>
      <c r="B8208" s="5" t="s">
        <v>7102</v>
      </c>
      <c r="C8208" s="6" t="s">
        <v>393</v>
      </c>
    </row>
    <row r="8209">
      <c r="A8209" s="7">
        <f t="shared" si="1"/>
        <v>6890</v>
      </c>
      <c r="B8209" s="5" t="s">
        <v>7103</v>
      </c>
      <c r="C8209" s="6" t="s">
        <v>393</v>
      </c>
    </row>
    <row r="8210">
      <c r="A8210" s="7">
        <f t="shared" si="1"/>
        <v>6891</v>
      </c>
      <c r="B8210" s="5" t="s">
        <v>7104</v>
      </c>
      <c r="C8210" s="6" t="s">
        <v>393</v>
      </c>
    </row>
    <row r="8211">
      <c r="A8211" s="7">
        <f t="shared" si="1"/>
        <v>6892</v>
      </c>
      <c r="B8211" s="5" t="s">
        <v>7105</v>
      </c>
      <c r="C8211" s="6" t="s">
        <v>393</v>
      </c>
    </row>
    <row r="8212">
      <c r="A8212" s="7">
        <f t="shared" si="1"/>
        <v>6893</v>
      </c>
      <c r="B8212" s="5" t="s">
        <v>7106</v>
      </c>
      <c r="C8212" s="6" t="s">
        <v>1248</v>
      </c>
    </row>
    <row r="8213">
      <c r="A8213" s="7">
        <f t="shared" si="1"/>
        <v>6894</v>
      </c>
      <c r="B8213" s="5" t="s">
        <v>7107</v>
      </c>
      <c r="C8213" s="6" t="s">
        <v>1248</v>
      </c>
    </row>
    <row r="8214">
      <c r="A8214" s="7">
        <f t="shared" si="1"/>
        <v>6895</v>
      </c>
      <c r="B8214" s="8" t="s">
        <v>7108</v>
      </c>
      <c r="C8214" s="9" t="s">
        <v>1042</v>
      </c>
    </row>
    <row r="8215">
      <c r="A8215" s="7">
        <f t="shared" si="1"/>
        <v>6896</v>
      </c>
      <c r="B8215" s="5" t="s">
        <v>7109</v>
      </c>
      <c r="C8215" s="6" t="s">
        <v>731</v>
      </c>
    </row>
    <row r="8216">
      <c r="A8216" s="7">
        <f t="shared" si="1"/>
        <v>6897</v>
      </c>
      <c r="B8216" s="5" t="s">
        <v>7110</v>
      </c>
      <c r="C8216" s="6" t="s">
        <v>2549</v>
      </c>
    </row>
    <row r="8217">
      <c r="A8217" s="7">
        <f t="shared" si="1"/>
        <v>6898</v>
      </c>
      <c r="B8217" s="8" t="s">
        <v>7111</v>
      </c>
      <c r="C8217" s="9" t="s">
        <v>40</v>
      </c>
    </row>
    <row r="8218">
      <c r="A8218" s="7">
        <f t="shared" si="1"/>
        <v>6899</v>
      </c>
      <c r="B8218" s="5" t="s">
        <v>7112</v>
      </c>
      <c r="C8218" s="6" t="s">
        <v>362</v>
      </c>
    </row>
    <row r="8219">
      <c r="A8219" s="7">
        <f t="shared" si="1"/>
        <v>6900</v>
      </c>
      <c r="B8219" s="8" t="s">
        <v>7113</v>
      </c>
      <c r="C8219" s="9" t="s">
        <v>1042</v>
      </c>
    </row>
    <row r="8220">
      <c r="A8220" s="7">
        <f t="shared" si="1"/>
        <v>6900</v>
      </c>
      <c r="B8220" s="8" t="s">
        <v>7113</v>
      </c>
      <c r="C8220" s="9" t="s">
        <v>614</v>
      </c>
    </row>
    <row r="8221">
      <c r="A8221" s="7">
        <f t="shared" si="1"/>
        <v>6901</v>
      </c>
      <c r="B8221" s="5" t="s">
        <v>7114</v>
      </c>
      <c r="C8221" s="6" t="s">
        <v>95</v>
      </c>
    </row>
    <row r="8222">
      <c r="A8222" s="7">
        <f t="shared" si="1"/>
        <v>6902</v>
      </c>
      <c r="B8222" s="8" t="s">
        <v>7115</v>
      </c>
      <c r="C8222" s="9" t="s">
        <v>65</v>
      </c>
    </row>
    <row r="8223">
      <c r="A8223" s="7">
        <f t="shared" si="1"/>
        <v>6903</v>
      </c>
      <c r="B8223" s="5" t="s">
        <v>7116</v>
      </c>
      <c r="C8223" s="6" t="s">
        <v>74</v>
      </c>
    </row>
    <row r="8224">
      <c r="A8224" s="7">
        <f t="shared" si="1"/>
        <v>6904</v>
      </c>
      <c r="B8224" s="5" t="s">
        <v>7117</v>
      </c>
      <c r="C8224" s="6" t="s">
        <v>74</v>
      </c>
    </row>
    <row r="8225">
      <c r="A8225" s="7">
        <f t="shared" si="1"/>
        <v>6905</v>
      </c>
      <c r="B8225" s="5" t="s">
        <v>7118</v>
      </c>
      <c r="C8225" s="6" t="s">
        <v>1040</v>
      </c>
    </row>
    <row r="8226">
      <c r="A8226" s="7">
        <f t="shared" si="1"/>
        <v>6906</v>
      </c>
      <c r="B8226" s="8" t="s">
        <v>7119</v>
      </c>
      <c r="C8226" s="9" t="s">
        <v>1334</v>
      </c>
    </row>
    <row r="8227">
      <c r="A8227" s="7">
        <f t="shared" si="1"/>
        <v>6907</v>
      </c>
      <c r="B8227" s="5" t="s">
        <v>7120</v>
      </c>
      <c r="C8227" s="6" t="s">
        <v>1334</v>
      </c>
    </row>
    <row r="8228">
      <c r="A8228" s="7">
        <f t="shared" si="1"/>
        <v>6908</v>
      </c>
      <c r="B8228" s="5" t="s">
        <v>7121</v>
      </c>
      <c r="C8228" s="6" t="s">
        <v>1334</v>
      </c>
    </row>
    <row r="8229">
      <c r="A8229" s="7">
        <f t="shared" si="1"/>
        <v>6909</v>
      </c>
      <c r="B8229" s="5" t="s">
        <v>7122</v>
      </c>
      <c r="C8229" s="6" t="s">
        <v>1334</v>
      </c>
    </row>
    <row r="8230">
      <c r="A8230" s="7">
        <f t="shared" si="1"/>
        <v>6910</v>
      </c>
      <c r="B8230" s="8" t="s">
        <v>7123</v>
      </c>
      <c r="C8230" s="9" t="s">
        <v>1334</v>
      </c>
    </row>
    <row r="8231">
      <c r="A8231" s="7">
        <f t="shared" si="1"/>
        <v>6911</v>
      </c>
      <c r="B8231" s="5" t="s">
        <v>7124</v>
      </c>
      <c r="C8231" s="6" t="s">
        <v>1334</v>
      </c>
    </row>
    <row r="8232">
      <c r="A8232" s="7">
        <f t="shared" si="1"/>
        <v>6912</v>
      </c>
      <c r="B8232" s="5" t="s">
        <v>7125</v>
      </c>
      <c r="C8232" s="6" t="s">
        <v>1334</v>
      </c>
    </row>
    <row r="8233">
      <c r="A8233" s="7">
        <f t="shared" si="1"/>
        <v>6913</v>
      </c>
      <c r="B8233" s="8" t="s">
        <v>7126</v>
      </c>
      <c r="C8233" s="9" t="s">
        <v>1334</v>
      </c>
    </row>
    <row r="8234">
      <c r="A8234" s="7">
        <f t="shared" si="1"/>
        <v>6914</v>
      </c>
      <c r="B8234" s="8" t="s">
        <v>7127</v>
      </c>
      <c r="C8234" s="9" t="s">
        <v>1334</v>
      </c>
    </row>
    <row r="8235">
      <c r="A8235" s="7">
        <f t="shared" si="1"/>
        <v>6915</v>
      </c>
      <c r="B8235" s="5" t="s">
        <v>7128</v>
      </c>
      <c r="C8235" s="6" t="s">
        <v>1334</v>
      </c>
    </row>
    <row r="8236">
      <c r="A8236" s="7">
        <f t="shared" si="1"/>
        <v>6916</v>
      </c>
      <c r="B8236" s="8" t="s">
        <v>7129</v>
      </c>
      <c r="C8236" s="9" t="s">
        <v>1334</v>
      </c>
    </row>
    <row r="8237">
      <c r="A8237" s="7">
        <f t="shared" si="1"/>
        <v>6917</v>
      </c>
      <c r="B8237" s="8" t="s">
        <v>7130</v>
      </c>
      <c r="C8237" s="9" t="s">
        <v>1334</v>
      </c>
    </row>
    <row r="8238">
      <c r="A8238" s="7">
        <f t="shared" si="1"/>
        <v>6918</v>
      </c>
      <c r="B8238" s="5" t="s">
        <v>7131</v>
      </c>
      <c r="C8238" s="6" t="s">
        <v>1334</v>
      </c>
    </row>
    <row r="8239">
      <c r="A8239" s="7">
        <f t="shared" si="1"/>
        <v>6919</v>
      </c>
      <c r="B8239" s="5" t="s">
        <v>7132</v>
      </c>
      <c r="C8239" s="6" t="s">
        <v>1334</v>
      </c>
    </row>
    <row r="8240">
      <c r="A8240" s="7">
        <f t="shared" si="1"/>
        <v>6920</v>
      </c>
      <c r="B8240" s="8" t="s">
        <v>7133</v>
      </c>
      <c r="C8240" s="9" t="s">
        <v>1334</v>
      </c>
    </row>
    <row r="8241">
      <c r="A8241" s="7">
        <f t="shared" si="1"/>
        <v>6921</v>
      </c>
      <c r="B8241" s="8" t="s">
        <v>7134</v>
      </c>
      <c r="C8241" s="9" t="s">
        <v>372</v>
      </c>
    </row>
    <row r="8242">
      <c r="A8242" s="7">
        <f t="shared" si="1"/>
        <v>6922</v>
      </c>
      <c r="B8242" s="8" t="s">
        <v>7135</v>
      </c>
      <c r="C8242" s="9" t="s">
        <v>372</v>
      </c>
    </row>
    <row r="8243">
      <c r="A8243" s="7">
        <f t="shared" si="1"/>
        <v>6923</v>
      </c>
      <c r="B8243" s="8" t="s">
        <v>7136</v>
      </c>
      <c r="C8243" s="9" t="s">
        <v>1548</v>
      </c>
    </row>
    <row r="8244">
      <c r="A8244" s="7">
        <f t="shared" si="1"/>
        <v>6924</v>
      </c>
      <c r="B8244" s="5" t="s">
        <v>7137</v>
      </c>
      <c r="C8244" s="6" t="s">
        <v>731</v>
      </c>
    </row>
    <row r="8245">
      <c r="A8245" s="7">
        <f t="shared" si="1"/>
        <v>6925</v>
      </c>
      <c r="B8245" s="5" t="s">
        <v>7138</v>
      </c>
      <c r="C8245" s="11" t="s">
        <v>423</v>
      </c>
    </row>
    <row r="8246">
      <c r="A8246" s="7">
        <f t="shared" si="1"/>
        <v>6926</v>
      </c>
      <c r="B8246" s="8" t="s">
        <v>7139</v>
      </c>
      <c r="C8246" s="6" t="s">
        <v>1012</v>
      </c>
    </row>
    <row r="8247">
      <c r="A8247" s="7">
        <f t="shared" si="1"/>
        <v>6927</v>
      </c>
      <c r="B8247" s="8" t="s">
        <v>7140</v>
      </c>
      <c r="C8247" s="6" t="s">
        <v>1012</v>
      </c>
    </row>
    <row r="8248">
      <c r="A8248" s="7">
        <f t="shared" si="1"/>
        <v>6928</v>
      </c>
      <c r="B8248" s="8" t="s">
        <v>7141</v>
      </c>
      <c r="C8248" s="6" t="s">
        <v>1012</v>
      </c>
    </row>
    <row r="8249">
      <c r="A8249" s="7">
        <f t="shared" si="1"/>
        <v>6929</v>
      </c>
      <c r="B8249" s="8" t="s">
        <v>7142</v>
      </c>
      <c r="C8249" s="6" t="s">
        <v>1012</v>
      </c>
    </row>
    <row r="8250">
      <c r="A8250" s="7">
        <f t="shared" si="1"/>
        <v>6930</v>
      </c>
      <c r="B8250" s="8" t="s">
        <v>7143</v>
      </c>
      <c r="C8250" s="9" t="s">
        <v>65</v>
      </c>
    </row>
    <row r="8251">
      <c r="A8251" s="7">
        <f t="shared" si="1"/>
        <v>6931</v>
      </c>
      <c r="B8251" s="8" t="s">
        <v>7144</v>
      </c>
      <c r="C8251" s="9" t="s">
        <v>65</v>
      </c>
    </row>
    <row r="8252">
      <c r="A8252" s="7">
        <f t="shared" si="1"/>
        <v>6932</v>
      </c>
      <c r="B8252" s="8" t="s">
        <v>7145</v>
      </c>
      <c r="C8252" s="9" t="s">
        <v>65</v>
      </c>
    </row>
    <row r="8253">
      <c r="A8253" s="7">
        <f t="shared" si="1"/>
        <v>6933</v>
      </c>
      <c r="B8253" s="8" t="s">
        <v>7146</v>
      </c>
      <c r="C8253" s="9" t="s">
        <v>65</v>
      </c>
    </row>
    <row r="8254">
      <c r="A8254" s="7">
        <f t="shared" si="1"/>
        <v>6934</v>
      </c>
      <c r="B8254" s="8" t="s">
        <v>7147</v>
      </c>
      <c r="C8254" s="9" t="s">
        <v>65</v>
      </c>
    </row>
    <row r="8255">
      <c r="A8255" s="7">
        <f t="shared" si="1"/>
        <v>6935</v>
      </c>
      <c r="B8255" s="8" t="s">
        <v>7148</v>
      </c>
      <c r="C8255" s="9" t="s">
        <v>65</v>
      </c>
    </row>
    <row r="8256">
      <c r="A8256" s="7">
        <f t="shared" si="1"/>
        <v>6936</v>
      </c>
      <c r="B8256" s="8" t="s">
        <v>7149</v>
      </c>
      <c r="C8256" s="9" t="s">
        <v>65</v>
      </c>
    </row>
    <row r="8257">
      <c r="A8257" s="7">
        <f t="shared" si="1"/>
        <v>6937</v>
      </c>
      <c r="B8257" s="8" t="s">
        <v>7150</v>
      </c>
      <c r="C8257" s="9" t="s">
        <v>52</v>
      </c>
    </row>
    <row r="8258">
      <c r="A8258" s="7">
        <f t="shared" si="1"/>
        <v>6938</v>
      </c>
      <c r="B8258" s="8" t="s">
        <v>7151</v>
      </c>
      <c r="C8258" s="9" t="s">
        <v>52</v>
      </c>
    </row>
    <row r="8259">
      <c r="A8259" s="7">
        <f t="shared" si="1"/>
        <v>6939</v>
      </c>
      <c r="B8259" s="8" t="s">
        <v>7152</v>
      </c>
      <c r="C8259" s="9" t="s">
        <v>758</v>
      </c>
    </row>
    <row r="8260">
      <c r="A8260" s="7">
        <f t="shared" si="1"/>
        <v>6940</v>
      </c>
      <c r="B8260" s="5" t="s">
        <v>7153</v>
      </c>
      <c r="C8260" s="6" t="s">
        <v>591</v>
      </c>
    </row>
    <row r="8261">
      <c r="A8261" s="7">
        <f t="shared" si="1"/>
        <v>6941</v>
      </c>
      <c r="B8261" s="8" t="s">
        <v>7154</v>
      </c>
      <c r="C8261" s="9" t="s">
        <v>758</v>
      </c>
    </row>
    <row r="8262">
      <c r="A8262" s="7">
        <f t="shared" si="1"/>
        <v>6942</v>
      </c>
      <c r="B8262" s="8" t="s">
        <v>7155</v>
      </c>
      <c r="C8262" s="9" t="s">
        <v>835</v>
      </c>
    </row>
    <row r="8263">
      <c r="A8263" s="7">
        <f t="shared" si="1"/>
        <v>6943</v>
      </c>
      <c r="B8263" s="8" t="s">
        <v>7156</v>
      </c>
      <c r="C8263" s="9" t="s">
        <v>64</v>
      </c>
    </row>
    <row r="8264">
      <c r="A8264" s="7">
        <f t="shared" si="1"/>
        <v>6944</v>
      </c>
      <c r="B8264" s="8" t="s">
        <v>7157</v>
      </c>
      <c r="C8264" s="9" t="s">
        <v>83</v>
      </c>
    </row>
    <row r="8265">
      <c r="A8265" s="7">
        <f t="shared" si="1"/>
        <v>6945</v>
      </c>
      <c r="B8265" s="8" t="s">
        <v>7158</v>
      </c>
      <c r="C8265" s="9" t="s">
        <v>758</v>
      </c>
    </row>
    <row r="8266">
      <c r="A8266" s="7">
        <f t="shared" si="1"/>
        <v>6946</v>
      </c>
      <c r="B8266" s="5" t="s">
        <v>7159</v>
      </c>
      <c r="C8266" s="6" t="s">
        <v>328</v>
      </c>
    </row>
    <row r="8267">
      <c r="A8267" s="7">
        <f t="shared" si="1"/>
        <v>6947</v>
      </c>
      <c r="B8267" s="5" t="s">
        <v>7160</v>
      </c>
      <c r="C8267" s="6" t="s">
        <v>1205</v>
      </c>
    </row>
    <row r="8268">
      <c r="A8268" s="7">
        <f t="shared" si="1"/>
        <v>6948</v>
      </c>
      <c r="B8268" s="5" t="s">
        <v>7161</v>
      </c>
      <c r="C8268" s="6" t="s">
        <v>2549</v>
      </c>
    </row>
    <row r="8269">
      <c r="A8269" s="7">
        <f t="shared" si="1"/>
        <v>6949</v>
      </c>
      <c r="B8269" s="5" t="s">
        <v>7162</v>
      </c>
      <c r="C8269" s="6" t="s">
        <v>2549</v>
      </c>
    </row>
    <row r="8270">
      <c r="A8270" s="7">
        <f t="shared" si="1"/>
        <v>6950</v>
      </c>
      <c r="B8270" s="5" t="s">
        <v>7163</v>
      </c>
      <c r="C8270" s="6" t="s">
        <v>59</v>
      </c>
    </row>
    <row r="8271">
      <c r="A8271" s="7">
        <f t="shared" si="1"/>
        <v>6950</v>
      </c>
      <c r="B8271" s="5" t="s">
        <v>7163</v>
      </c>
      <c r="C8271" s="6" t="s">
        <v>420</v>
      </c>
    </row>
    <row r="8272">
      <c r="A8272" s="7">
        <f t="shared" si="1"/>
        <v>6951</v>
      </c>
      <c r="B8272" s="8" t="s">
        <v>7164</v>
      </c>
      <c r="C8272" s="9" t="s">
        <v>65</v>
      </c>
    </row>
    <row r="8273">
      <c r="A8273" s="7">
        <f t="shared" si="1"/>
        <v>6952</v>
      </c>
      <c r="B8273" s="5" t="s">
        <v>7165</v>
      </c>
      <c r="C8273" s="6" t="s">
        <v>2549</v>
      </c>
    </row>
    <row r="8274">
      <c r="A8274" s="7">
        <f t="shared" si="1"/>
        <v>6953</v>
      </c>
      <c r="B8274" s="5" t="s">
        <v>7166</v>
      </c>
      <c r="C8274" s="6" t="s">
        <v>1458</v>
      </c>
    </row>
    <row r="8275">
      <c r="A8275" s="7">
        <f t="shared" si="1"/>
        <v>6954</v>
      </c>
      <c r="B8275" s="5" t="s">
        <v>7167</v>
      </c>
      <c r="C8275" s="6" t="s">
        <v>1458</v>
      </c>
    </row>
    <row r="8276">
      <c r="A8276" s="7">
        <f t="shared" si="1"/>
        <v>6955</v>
      </c>
      <c r="B8276" s="5" t="s">
        <v>7168</v>
      </c>
      <c r="C8276" s="6" t="s">
        <v>1458</v>
      </c>
    </row>
    <row r="8277">
      <c r="A8277" s="7">
        <f t="shared" si="1"/>
        <v>6956</v>
      </c>
      <c r="B8277" s="5" t="s">
        <v>7169</v>
      </c>
      <c r="C8277" s="6" t="s">
        <v>1458</v>
      </c>
    </row>
    <row r="8278">
      <c r="A8278" s="7">
        <f t="shared" si="1"/>
        <v>6957</v>
      </c>
      <c r="B8278" s="5" t="s">
        <v>7170</v>
      </c>
      <c r="C8278" s="6" t="s">
        <v>1458</v>
      </c>
    </row>
    <row r="8279">
      <c r="A8279" s="7">
        <f t="shared" si="1"/>
        <v>6958</v>
      </c>
      <c r="B8279" s="5" t="s">
        <v>7171</v>
      </c>
      <c r="C8279" s="6" t="s">
        <v>1458</v>
      </c>
    </row>
    <row r="8280">
      <c r="A8280" s="7">
        <f t="shared" si="1"/>
        <v>6959</v>
      </c>
      <c r="B8280" s="5" t="s">
        <v>7172</v>
      </c>
      <c r="C8280" s="6" t="s">
        <v>1458</v>
      </c>
    </row>
    <row r="8281">
      <c r="A8281" s="7">
        <f t="shared" si="1"/>
        <v>6960</v>
      </c>
      <c r="B8281" s="5" t="s">
        <v>7173</v>
      </c>
      <c r="C8281" s="6" t="s">
        <v>1458</v>
      </c>
    </row>
    <row r="8282">
      <c r="A8282" s="7">
        <f t="shared" si="1"/>
        <v>6961</v>
      </c>
      <c r="B8282" s="5" t="s">
        <v>7174</v>
      </c>
      <c r="C8282" s="6" t="s">
        <v>1458</v>
      </c>
    </row>
    <row r="8283">
      <c r="A8283" s="7">
        <f t="shared" si="1"/>
        <v>6962</v>
      </c>
      <c r="B8283" s="5" t="s">
        <v>7175</v>
      </c>
      <c r="C8283" s="6" t="s">
        <v>1458</v>
      </c>
    </row>
    <row r="8284">
      <c r="A8284" s="7">
        <f t="shared" si="1"/>
        <v>6963</v>
      </c>
      <c r="B8284" s="5" t="s">
        <v>7176</v>
      </c>
      <c r="C8284" s="6" t="s">
        <v>1458</v>
      </c>
    </row>
    <row r="8285">
      <c r="A8285" s="7">
        <f t="shared" si="1"/>
        <v>6964</v>
      </c>
      <c r="B8285" s="5" t="s">
        <v>7177</v>
      </c>
      <c r="C8285" s="6" t="s">
        <v>1458</v>
      </c>
    </row>
    <row r="8286">
      <c r="A8286" s="7">
        <f t="shared" si="1"/>
        <v>6965</v>
      </c>
      <c r="B8286" s="5" t="s">
        <v>7178</v>
      </c>
      <c r="C8286" s="6" t="s">
        <v>1458</v>
      </c>
    </row>
    <row r="8287">
      <c r="A8287" s="7">
        <f t="shared" si="1"/>
        <v>6966</v>
      </c>
      <c r="B8287" s="5" t="s">
        <v>7179</v>
      </c>
      <c r="C8287" s="6" t="s">
        <v>1458</v>
      </c>
    </row>
    <row r="8288">
      <c r="A8288" s="7">
        <f t="shared" si="1"/>
        <v>6967</v>
      </c>
      <c r="B8288" s="8" t="s">
        <v>7180</v>
      </c>
      <c r="C8288" s="9" t="s">
        <v>83</v>
      </c>
    </row>
    <row r="8289">
      <c r="A8289" s="7">
        <f t="shared" si="1"/>
        <v>6968</v>
      </c>
      <c r="B8289" s="8" t="s">
        <v>7181</v>
      </c>
      <c r="C8289" s="9" t="s">
        <v>40</v>
      </c>
    </row>
    <row r="8290">
      <c r="A8290" s="7">
        <f t="shared" si="1"/>
        <v>6969</v>
      </c>
      <c r="B8290" s="5" t="s">
        <v>7182</v>
      </c>
      <c r="C8290" s="6" t="s">
        <v>785</v>
      </c>
    </row>
    <row r="8291">
      <c r="A8291" s="7">
        <f t="shared" si="1"/>
        <v>6970</v>
      </c>
      <c r="B8291" s="8" t="s">
        <v>7183</v>
      </c>
      <c r="C8291" s="9" t="s">
        <v>88</v>
      </c>
    </row>
    <row r="8292">
      <c r="A8292" s="7">
        <f t="shared" si="1"/>
        <v>6971</v>
      </c>
      <c r="B8292" s="8" t="s">
        <v>7184</v>
      </c>
      <c r="C8292" s="9" t="s">
        <v>88</v>
      </c>
    </row>
    <row r="8293">
      <c r="A8293" s="7">
        <f t="shared" si="1"/>
        <v>6972</v>
      </c>
      <c r="B8293" s="8" t="s">
        <v>7185</v>
      </c>
      <c r="C8293" s="9" t="s">
        <v>40</v>
      </c>
    </row>
    <row r="8294">
      <c r="A8294" s="7">
        <f t="shared" si="1"/>
        <v>6973</v>
      </c>
      <c r="B8294" s="8" t="s">
        <v>7186</v>
      </c>
      <c r="C8294" s="9" t="s">
        <v>177</v>
      </c>
    </row>
    <row r="8295">
      <c r="A8295" s="7">
        <f t="shared" si="1"/>
        <v>6974</v>
      </c>
      <c r="B8295" s="5" t="s">
        <v>7187</v>
      </c>
      <c r="C8295" s="6" t="s">
        <v>20</v>
      </c>
    </row>
    <row r="8296">
      <c r="A8296" s="7">
        <f t="shared" si="1"/>
        <v>6975</v>
      </c>
      <c r="B8296" s="5" t="s">
        <v>7188</v>
      </c>
      <c r="C8296" s="6" t="s">
        <v>437</v>
      </c>
    </row>
    <row r="8297">
      <c r="A8297" s="7">
        <f t="shared" si="1"/>
        <v>6976</v>
      </c>
      <c r="B8297" s="8" t="s">
        <v>7189</v>
      </c>
      <c r="C8297" s="9" t="s">
        <v>64</v>
      </c>
    </row>
    <row r="8298">
      <c r="A8298" s="7">
        <f t="shared" si="1"/>
        <v>6977</v>
      </c>
      <c r="B8298" s="8" t="s">
        <v>7190</v>
      </c>
      <c r="C8298" s="9" t="s">
        <v>1169</v>
      </c>
    </row>
    <row r="8299">
      <c r="A8299" s="7">
        <f t="shared" si="1"/>
        <v>6978</v>
      </c>
      <c r="B8299" s="8" t="s">
        <v>7191</v>
      </c>
      <c r="C8299" s="9" t="s">
        <v>46</v>
      </c>
    </row>
    <row r="8300">
      <c r="A8300" s="7">
        <f t="shared" si="1"/>
        <v>6979</v>
      </c>
      <c r="B8300" s="5" t="s">
        <v>7192</v>
      </c>
      <c r="C8300" s="6" t="s">
        <v>538</v>
      </c>
    </row>
    <row r="8301">
      <c r="A8301" s="7">
        <f t="shared" si="1"/>
        <v>6980</v>
      </c>
      <c r="B8301" s="5" t="s">
        <v>7193</v>
      </c>
      <c r="C8301" s="6" t="s">
        <v>538</v>
      </c>
    </row>
    <row r="8302">
      <c r="A8302" s="7">
        <f t="shared" si="1"/>
        <v>6981</v>
      </c>
      <c r="B8302" s="5" t="s">
        <v>7194</v>
      </c>
      <c r="C8302" s="6" t="s">
        <v>538</v>
      </c>
    </row>
    <row r="8303">
      <c r="A8303" s="7">
        <f t="shared" si="1"/>
        <v>6982</v>
      </c>
      <c r="B8303" s="5" t="s">
        <v>7195</v>
      </c>
      <c r="C8303" s="6" t="s">
        <v>538</v>
      </c>
    </row>
    <row r="8304">
      <c r="A8304" s="7">
        <f t="shared" si="1"/>
        <v>6983</v>
      </c>
      <c r="B8304" s="5" t="s">
        <v>7196</v>
      </c>
      <c r="C8304" s="6" t="s">
        <v>538</v>
      </c>
    </row>
    <row r="8305">
      <c r="A8305" s="7">
        <f t="shared" si="1"/>
        <v>6984</v>
      </c>
      <c r="B8305" s="5" t="s">
        <v>7197</v>
      </c>
      <c r="C8305" s="6" t="s">
        <v>538</v>
      </c>
    </row>
    <row r="8306">
      <c r="A8306" s="7">
        <f t="shared" si="1"/>
        <v>6985</v>
      </c>
      <c r="B8306" s="5" t="s">
        <v>7198</v>
      </c>
      <c r="C8306" s="6" t="s">
        <v>538</v>
      </c>
    </row>
    <row r="8307">
      <c r="A8307" s="7">
        <f t="shared" si="1"/>
        <v>6986</v>
      </c>
      <c r="B8307" s="5" t="s">
        <v>7199</v>
      </c>
      <c r="C8307" s="6" t="s">
        <v>538</v>
      </c>
    </row>
    <row r="8308">
      <c r="A8308" s="7">
        <f t="shared" si="1"/>
        <v>6987</v>
      </c>
      <c r="B8308" s="8" t="s">
        <v>7200</v>
      </c>
      <c r="C8308" s="9" t="s">
        <v>64</v>
      </c>
    </row>
    <row r="8309">
      <c r="A8309" s="7">
        <f t="shared" si="1"/>
        <v>6988</v>
      </c>
      <c r="B8309" s="8" t="s">
        <v>7201</v>
      </c>
      <c r="C8309" s="9" t="s">
        <v>555</v>
      </c>
    </row>
    <row r="8310">
      <c r="A8310" s="7">
        <f t="shared" si="1"/>
        <v>6989</v>
      </c>
      <c r="B8310" s="8" t="s">
        <v>7202</v>
      </c>
      <c r="C8310" s="9" t="s">
        <v>1169</v>
      </c>
    </row>
    <row r="8311">
      <c r="A8311" s="7">
        <f t="shared" si="1"/>
        <v>6990</v>
      </c>
      <c r="B8311" s="8" t="s">
        <v>7203</v>
      </c>
      <c r="C8311" s="9" t="s">
        <v>1169</v>
      </c>
    </row>
    <row r="8312">
      <c r="A8312" s="7">
        <f t="shared" si="1"/>
        <v>6991</v>
      </c>
      <c r="B8312" s="5" t="s">
        <v>7204</v>
      </c>
      <c r="C8312" s="6" t="s">
        <v>765</v>
      </c>
    </row>
    <row r="8313">
      <c r="A8313" s="7">
        <f t="shared" si="1"/>
        <v>6992</v>
      </c>
      <c r="B8313" s="8" t="s">
        <v>7205</v>
      </c>
      <c r="C8313" s="9" t="s">
        <v>40</v>
      </c>
    </row>
    <row r="8314">
      <c r="A8314" s="7">
        <f t="shared" si="1"/>
        <v>6993</v>
      </c>
      <c r="B8314" s="5" t="s">
        <v>7206</v>
      </c>
      <c r="C8314" s="6" t="s">
        <v>1207</v>
      </c>
    </row>
    <row r="8315">
      <c r="A8315" s="7">
        <f t="shared" si="1"/>
        <v>6994</v>
      </c>
      <c r="B8315" s="8" t="s">
        <v>7207</v>
      </c>
      <c r="C8315" s="9" t="s">
        <v>1169</v>
      </c>
    </row>
    <row r="8316">
      <c r="A8316" s="7">
        <f t="shared" si="1"/>
        <v>6995</v>
      </c>
      <c r="B8316" s="8" t="s">
        <v>7208</v>
      </c>
      <c r="C8316" s="9" t="s">
        <v>845</v>
      </c>
    </row>
    <row r="8317">
      <c r="A8317" s="7">
        <f t="shared" si="1"/>
        <v>6996</v>
      </c>
      <c r="B8317" s="5" t="s">
        <v>7209</v>
      </c>
      <c r="C8317" s="6" t="s">
        <v>467</v>
      </c>
    </row>
    <row r="8318">
      <c r="A8318" s="7">
        <f t="shared" si="1"/>
        <v>6997</v>
      </c>
      <c r="B8318" s="8" t="s">
        <v>7210</v>
      </c>
      <c r="C8318" s="9" t="s">
        <v>60</v>
      </c>
    </row>
    <row r="8319">
      <c r="A8319" s="7">
        <f t="shared" si="1"/>
        <v>6998</v>
      </c>
      <c r="B8319" s="8" t="s">
        <v>7211</v>
      </c>
      <c r="C8319" s="9" t="s">
        <v>64</v>
      </c>
    </row>
    <row r="8320">
      <c r="A8320" s="7">
        <f t="shared" si="1"/>
        <v>6999</v>
      </c>
      <c r="B8320" s="5" t="s">
        <v>7212</v>
      </c>
      <c r="C8320" s="6" t="s">
        <v>939</v>
      </c>
    </row>
    <row r="8321">
      <c r="A8321" s="7">
        <f t="shared" si="1"/>
        <v>7000</v>
      </c>
      <c r="B8321" s="5" t="s">
        <v>7213</v>
      </c>
      <c r="C8321" s="6" t="s">
        <v>727</v>
      </c>
    </row>
    <row r="8322">
      <c r="A8322" s="7">
        <f t="shared" si="1"/>
        <v>7001</v>
      </c>
      <c r="B8322" s="5" t="s">
        <v>7214</v>
      </c>
      <c r="C8322" s="6" t="s">
        <v>2549</v>
      </c>
    </row>
    <row r="8323">
      <c r="A8323" s="7">
        <f t="shared" si="1"/>
        <v>7002</v>
      </c>
      <c r="B8323" s="5" t="s">
        <v>7215</v>
      </c>
      <c r="C8323" s="6" t="s">
        <v>798</v>
      </c>
    </row>
    <row r="8324">
      <c r="A8324" s="7">
        <f t="shared" si="1"/>
        <v>7003</v>
      </c>
      <c r="B8324" s="5" t="s">
        <v>7216</v>
      </c>
      <c r="C8324" s="6" t="s">
        <v>681</v>
      </c>
    </row>
    <row r="8325">
      <c r="A8325" s="7">
        <f t="shared" si="1"/>
        <v>7004</v>
      </c>
      <c r="B8325" s="5" t="s">
        <v>7217</v>
      </c>
      <c r="C8325" s="6" t="s">
        <v>324</v>
      </c>
    </row>
    <row r="8326">
      <c r="A8326" s="7">
        <f t="shared" si="1"/>
        <v>7005</v>
      </c>
      <c r="B8326" s="5" t="s">
        <v>7218</v>
      </c>
      <c r="C8326" s="6" t="s">
        <v>1458</v>
      </c>
    </row>
    <row r="8327">
      <c r="A8327" s="7">
        <f t="shared" si="1"/>
        <v>7006</v>
      </c>
      <c r="B8327" s="5" t="s">
        <v>7219</v>
      </c>
      <c r="C8327" s="6" t="s">
        <v>1458</v>
      </c>
    </row>
    <row r="8328">
      <c r="A8328" s="7">
        <f t="shared" si="1"/>
        <v>7007</v>
      </c>
      <c r="B8328" s="8" t="s">
        <v>7220</v>
      </c>
      <c r="C8328" s="9" t="s">
        <v>614</v>
      </c>
    </row>
    <row r="8329">
      <c r="A8329" s="7">
        <f t="shared" si="1"/>
        <v>7008</v>
      </c>
      <c r="B8329" s="8" t="s">
        <v>7221</v>
      </c>
      <c r="C8329" s="9" t="s">
        <v>835</v>
      </c>
    </row>
    <row r="8330">
      <c r="A8330" s="7">
        <f t="shared" si="1"/>
        <v>7009</v>
      </c>
      <c r="B8330" s="8" t="s">
        <v>7222</v>
      </c>
      <c r="C8330" s="9" t="s">
        <v>40</v>
      </c>
    </row>
    <row r="8331">
      <c r="A8331" s="7">
        <f t="shared" si="1"/>
        <v>7009</v>
      </c>
      <c r="B8331" s="8" t="s">
        <v>7222</v>
      </c>
      <c r="C8331" s="9" t="s">
        <v>758</v>
      </c>
    </row>
    <row r="8332">
      <c r="A8332" s="7">
        <f t="shared" si="1"/>
        <v>7010</v>
      </c>
      <c r="B8332" s="8" t="s">
        <v>7223</v>
      </c>
      <c r="C8332" s="9" t="s">
        <v>835</v>
      </c>
    </row>
    <row r="8333">
      <c r="A8333" s="7">
        <f t="shared" si="1"/>
        <v>7011</v>
      </c>
      <c r="B8333" s="8" t="s">
        <v>7224</v>
      </c>
      <c r="C8333" s="9" t="s">
        <v>614</v>
      </c>
    </row>
    <row r="8334">
      <c r="A8334" s="7">
        <f t="shared" si="1"/>
        <v>7012</v>
      </c>
      <c r="B8334" s="8" t="s">
        <v>7225</v>
      </c>
      <c r="C8334" s="9" t="s">
        <v>614</v>
      </c>
    </row>
    <row r="8335">
      <c r="A8335" s="7">
        <f t="shared" si="1"/>
        <v>7013</v>
      </c>
      <c r="B8335" s="8" t="s">
        <v>7226</v>
      </c>
      <c r="C8335" s="9" t="s">
        <v>614</v>
      </c>
    </row>
    <row r="8336">
      <c r="A8336" s="7">
        <f t="shared" si="1"/>
        <v>7014</v>
      </c>
      <c r="B8336" s="8" t="s">
        <v>7227</v>
      </c>
      <c r="C8336" s="9" t="s">
        <v>614</v>
      </c>
    </row>
    <row r="8337">
      <c r="A8337" s="7">
        <f t="shared" si="1"/>
        <v>7015</v>
      </c>
      <c r="B8337" s="8" t="s">
        <v>7228</v>
      </c>
      <c r="C8337" s="9" t="s">
        <v>614</v>
      </c>
    </row>
    <row r="8338">
      <c r="A8338" s="7">
        <f t="shared" si="1"/>
        <v>7016</v>
      </c>
      <c r="B8338" s="5" t="s">
        <v>7229</v>
      </c>
      <c r="C8338" s="6" t="s">
        <v>20</v>
      </c>
    </row>
    <row r="8339">
      <c r="A8339" s="7">
        <f t="shared" si="1"/>
        <v>7017</v>
      </c>
      <c r="B8339" s="5" t="s">
        <v>7230</v>
      </c>
      <c r="C8339" s="6" t="s">
        <v>780</v>
      </c>
    </row>
    <row r="8340">
      <c r="A8340" s="7">
        <f t="shared" si="1"/>
        <v>7018</v>
      </c>
      <c r="B8340" s="5" t="s">
        <v>7231</v>
      </c>
      <c r="C8340" s="6" t="s">
        <v>780</v>
      </c>
    </row>
    <row r="8341">
      <c r="A8341" s="7">
        <f t="shared" si="1"/>
        <v>7019</v>
      </c>
      <c r="B8341" s="5" t="s">
        <v>7232</v>
      </c>
      <c r="C8341" s="6" t="s">
        <v>780</v>
      </c>
    </row>
    <row r="8342">
      <c r="A8342" s="7">
        <f t="shared" si="1"/>
        <v>7020</v>
      </c>
      <c r="B8342" s="5" t="s">
        <v>7233</v>
      </c>
      <c r="C8342" s="6" t="s">
        <v>780</v>
      </c>
    </row>
    <row r="8343">
      <c r="A8343" s="7">
        <f t="shared" si="1"/>
        <v>7021</v>
      </c>
      <c r="B8343" s="5" t="s">
        <v>7234</v>
      </c>
      <c r="C8343" s="6" t="s">
        <v>780</v>
      </c>
    </row>
    <row r="8344">
      <c r="A8344" s="7">
        <f t="shared" si="1"/>
        <v>7022</v>
      </c>
      <c r="B8344" s="8" t="s">
        <v>7235</v>
      </c>
      <c r="C8344" s="9" t="s">
        <v>780</v>
      </c>
    </row>
    <row r="8345">
      <c r="A8345" s="7">
        <f t="shared" si="1"/>
        <v>7023</v>
      </c>
      <c r="B8345" s="8" t="s">
        <v>7236</v>
      </c>
      <c r="C8345" s="9" t="s">
        <v>502</v>
      </c>
    </row>
    <row r="8346">
      <c r="A8346" s="7">
        <f t="shared" si="1"/>
        <v>7024</v>
      </c>
      <c r="B8346" s="8" t="s">
        <v>7237</v>
      </c>
      <c r="C8346" s="9" t="s">
        <v>24</v>
      </c>
    </row>
    <row r="8347">
      <c r="A8347" s="7">
        <f t="shared" si="1"/>
        <v>7025</v>
      </c>
      <c r="B8347" s="5" t="s">
        <v>7238</v>
      </c>
      <c r="C8347" s="6" t="s">
        <v>639</v>
      </c>
    </row>
    <row r="8348">
      <c r="A8348" s="7">
        <f t="shared" si="1"/>
        <v>7026</v>
      </c>
      <c r="B8348" s="5" t="s">
        <v>7239</v>
      </c>
      <c r="C8348" s="6" t="s">
        <v>639</v>
      </c>
    </row>
    <row r="8349">
      <c r="A8349" s="7">
        <f t="shared" si="1"/>
        <v>7027</v>
      </c>
      <c r="B8349" s="5" t="s">
        <v>7240</v>
      </c>
      <c r="C8349" s="6" t="s">
        <v>74</v>
      </c>
    </row>
    <row r="8350">
      <c r="A8350" s="7">
        <f t="shared" si="1"/>
        <v>7028</v>
      </c>
      <c r="B8350" s="5" t="s">
        <v>7241</v>
      </c>
      <c r="C8350" s="6" t="s">
        <v>95</v>
      </c>
    </row>
    <row r="8351">
      <c r="A8351" s="7">
        <f t="shared" si="1"/>
        <v>7029</v>
      </c>
      <c r="B8351" s="5" t="s">
        <v>7242</v>
      </c>
      <c r="C8351" s="6" t="s">
        <v>1316</v>
      </c>
    </row>
    <row r="8352">
      <c r="A8352" s="7">
        <f t="shared" si="1"/>
        <v>7030</v>
      </c>
      <c r="B8352" s="8" t="s">
        <v>7243</v>
      </c>
      <c r="C8352" s="9" t="s">
        <v>530</v>
      </c>
    </row>
    <row r="8353">
      <c r="A8353" s="7">
        <f t="shared" si="1"/>
        <v>7031</v>
      </c>
      <c r="B8353" s="5" t="s">
        <v>7244</v>
      </c>
      <c r="C8353" s="6" t="s">
        <v>95</v>
      </c>
    </row>
    <row r="8354">
      <c r="A8354" s="7">
        <f t="shared" si="1"/>
        <v>7032</v>
      </c>
      <c r="B8354" s="5" t="s">
        <v>7245</v>
      </c>
      <c r="C8354" s="6" t="s">
        <v>95</v>
      </c>
    </row>
    <row r="8355">
      <c r="A8355" s="7">
        <f t="shared" si="1"/>
        <v>7033</v>
      </c>
      <c r="B8355" s="5" t="s">
        <v>7246</v>
      </c>
      <c r="C8355" s="6" t="s">
        <v>95</v>
      </c>
    </row>
    <row r="8356">
      <c r="A8356" s="7">
        <f t="shared" si="1"/>
        <v>7034</v>
      </c>
      <c r="B8356" s="5" t="s">
        <v>7247</v>
      </c>
      <c r="C8356" s="6" t="s">
        <v>393</v>
      </c>
    </row>
    <row r="8357">
      <c r="A8357" s="7">
        <f t="shared" si="1"/>
        <v>7035</v>
      </c>
      <c r="B8357" s="5" t="s">
        <v>7248</v>
      </c>
      <c r="C8357" s="6" t="s">
        <v>393</v>
      </c>
    </row>
    <row r="8358">
      <c r="A8358" s="7">
        <f t="shared" si="1"/>
        <v>7036</v>
      </c>
      <c r="B8358" s="5" t="s">
        <v>7249</v>
      </c>
      <c r="C8358" s="6" t="s">
        <v>798</v>
      </c>
    </row>
    <row r="8359">
      <c r="A8359" s="7">
        <f t="shared" si="1"/>
        <v>7037</v>
      </c>
      <c r="B8359" s="5" t="s">
        <v>7250</v>
      </c>
      <c r="C8359" s="6" t="s">
        <v>798</v>
      </c>
    </row>
    <row r="8360">
      <c r="A8360" s="7">
        <f t="shared" si="1"/>
        <v>7038</v>
      </c>
      <c r="B8360" s="5" t="s">
        <v>7251</v>
      </c>
      <c r="C8360" s="6" t="s">
        <v>798</v>
      </c>
    </row>
    <row r="8361">
      <c r="A8361" s="7">
        <f t="shared" si="1"/>
        <v>7039</v>
      </c>
      <c r="B8361" s="5" t="s">
        <v>7252</v>
      </c>
      <c r="C8361" s="6" t="s">
        <v>798</v>
      </c>
    </row>
    <row r="8362">
      <c r="A8362" s="7">
        <f t="shared" si="1"/>
        <v>7040</v>
      </c>
      <c r="B8362" s="5" t="s">
        <v>7253</v>
      </c>
      <c r="C8362" s="6" t="s">
        <v>798</v>
      </c>
    </row>
    <row r="8363">
      <c r="A8363" s="7">
        <f t="shared" si="1"/>
        <v>7041</v>
      </c>
      <c r="B8363" s="5" t="s">
        <v>7254</v>
      </c>
      <c r="C8363" s="6" t="s">
        <v>798</v>
      </c>
    </row>
    <row r="8364">
      <c r="A8364" s="7">
        <f t="shared" si="1"/>
        <v>7042</v>
      </c>
      <c r="B8364" s="5" t="s">
        <v>7255</v>
      </c>
      <c r="C8364" s="6" t="s">
        <v>798</v>
      </c>
    </row>
    <row r="8365">
      <c r="A8365" s="7">
        <f t="shared" si="1"/>
        <v>7043</v>
      </c>
      <c r="B8365" s="5" t="s">
        <v>7256</v>
      </c>
      <c r="C8365" s="6" t="s">
        <v>798</v>
      </c>
    </row>
    <row r="8366">
      <c r="A8366" s="7">
        <f t="shared" si="1"/>
        <v>7044</v>
      </c>
      <c r="B8366" s="8" t="s">
        <v>7257</v>
      </c>
      <c r="C8366" s="9" t="s">
        <v>10</v>
      </c>
    </row>
    <row r="8367">
      <c r="A8367" s="7">
        <f t="shared" si="1"/>
        <v>7045</v>
      </c>
      <c r="B8367" s="5" t="s">
        <v>7258</v>
      </c>
      <c r="C8367" s="6" t="s">
        <v>97</v>
      </c>
    </row>
    <row r="8368">
      <c r="A8368" s="7">
        <f t="shared" si="1"/>
        <v>7046</v>
      </c>
      <c r="B8368" s="5" t="s">
        <v>7259</v>
      </c>
      <c r="C8368" s="6" t="s">
        <v>727</v>
      </c>
    </row>
    <row r="8369">
      <c r="A8369" s="7">
        <f t="shared" si="1"/>
        <v>7047</v>
      </c>
      <c r="B8369" s="8" t="s">
        <v>7260</v>
      </c>
      <c r="C8369" s="9" t="s">
        <v>728</v>
      </c>
    </row>
    <row r="8370">
      <c r="A8370" s="7">
        <f t="shared" si="1"/>
        <v>7048</v>
      </c>
      <c r="B8370" s="8" t="s">
        <v>7261</v>
      </c>
      <c r="C8370" s="9" t="s">
        <v>399</v>
      </c>
    </row>
    <row r="8371">
      <c r="A8371" s="7">
        <f t="shared" si="1"/>
        <v>7049</v>
      </c>
      <c r="B8371" s="8" t="s">
        <v>7262</v>
      </c>
      <c r="C8371" s="9" t="s">
        <v>64</v>
      </c>
    </row>
    <row r="8372">
      <c r="A8372" s="7">
        <f t="shared" si="1"/>
        <v>7050</v>
      </c>
      <c r="B8372" s="8" t="s">
        <v>7263</v>
      </c>
      <c r="C8372" s="9" t="s">
        <v>64</v>
      </c>
    </row>
    <row r="8373">
      <c r="A8373" s="7">
        <f t="shared" si="1"/>
        <v>7051</v>
      </c>
      <c r="B8373" s="5" t="s">
        <v>7264</v>
      </c>
      <c r="C8373" s="6" t="s">
        <v>714</v>
      </c>
    </row>
    <row r="8374">
      <c r="A8374" s="7">
        <f t="shared" si="1"/>
        <v>7052</v>
      </c>
      <c r="B8374" s="5" t="s">
        <v>7265</v>
      </c>
      <c r="C8374" s="6" t="s">
        <v>714</v>
      </c>
    </row>
    <row r="8375">
      <c r="A8375" s="7">
        <f t="shared" si="1"/>
        <v>7053</v>
      </c>
      <c r="B8375" s="5" t="s">
        <v>7266</v>
      </c>
      <c r="C8375" s="6" t="s">
        <v>714</v>
      </c>
    </row>
    <row r="8376">
      <c r="A8376" s="7">
        <f t="shared" si="1"/>
        <v>7054</v>
      </c>
      <c r="B8376" s="5" t="s">
        <v>7267</v>
      </c>
      <c r="C8376" s="6" t="s">
        <v>538</v>
      </c>
    </row>
    <row r="8377">
      <c r="A8377" s="7">
        <f t="shared" si="1"/>
        <v>7055</v>
      </c>
      <c r="B8377" s="8" t="s">
        <v>7268</v>
      </c>
      <c r="C8377" s="9" t="s">
        <v>815</v>
      </c>
    </row>
    <row r="8378">
      <c r="A8378" s="7">
        <f t="shared" si="1"/>
        <v>7056</v>
      </c>
      <c r="B8378" s="8" t="s">
        <v>7269</v>
      </c>
      <c r="C8378" s="9" t="s">
        <v>815</v>
      </c>
    </row>
    <row r="8379">
      <c r="A8379" s="7">
        <f t="shared" si="1"/>
        <v>7057</v>
      </c>
      <c r="B8379" s="8" t="s">
        <v>7270</v>
      </c>
      <c r="C8379" s="9" t="s">
        <v>815</v>
      </c>
    </row>
    <row r="8380">
      <c r="A8380" s="7">
        <f t="shared" si="1"/>
        <v>7058</v>
      </c>
      <c r="B8380" s="5" t="s">
        <v>7271</v>
      </c>
      <c r="C8380" s="6" t="s">
        <v>1856</v>
      </c>
    </row>
    <row r="8381">
      <c r="A8381" s="7">
        <f t="shared" si="1"/>
        <v>7059</v>
      </c>
      <c r="B8381" s="8" t="s">
        <v>7272</v>
      </c>
      <c r="C8381" s="9" t="s">
        <v>1169</v>
      </c>
    </row>
    <row r="8382">
      <c r="A8382" s="7">
        <f t="shared" si="1"/>
        <v>7060</v>
      </c>
      <c r="B8382" s="5" t="s">
        <v>7273</v>
      </c>
      <c r="C8382" s="6" t="s">
        <v>538</v>
      </c>
    </row>
    <row r="8383">
      <c r="A8383" s="7">
        <f t="shared" si="1"/>
        <v>7061</v>
      </c>
      <c r="B8383" s="5" t="s">
        <v>7274</v>
      </c>
      <c r="C8383" s="6" t="s">
        <v>179</v>
      </c>
    </row>
    <row r="8384">
      <c r="A8384" s="7">
        <f t="shared" si="1"/>
        <v>7062</v>
      </c>
      <c r="B8384" s="5" t="s">
        <v>7275</v>
      </c>
      <c r="C8384" s="6" t="s">
        <v>538</v>
      </c>
    </row>
    <row r="8385">
      <c r="A8385" s="7">
        <f t="shared" si="1"/>
        <v>7063</v>
      </c>
      <c r="B8385" s="5" t="s">
        <v>7276</v>
      </c>
      <c r="C8385" s="6" t="s">
        <v>538</v>
      </c>
    </row>
    <row r="8386">
      <c r="A8386" s="7">
        <f t="shared" si="1"/>
        <v>7064</v>
      </c>
      <c r="B8386" s="5" t="s">
        <v>7277</v>
      </c>
      <c r="C8386" s="6" t="s">
        <v>538</v>
      </c>
    </row>
    <row r="8387">
      <c r="A8387" s="7">
        <f t="shared" si="1"/>
        <v>7065</v>
      </c>
      <c r="B8387" s="5" t="s">
        <v>7278</v>
      </c>
      <c r="C8387" s="6" t="s">
        <v>538</v>
      </c>
    </row>
    <row r="8388">
      <c r="A8388" s="7">
        <f t="shared" si="1"/>
        <v>7066</v>
      </c>
      <c r="B8388" s="5" t="s">
        <v>7279</v>
      </c>
      <c r="C8388" s="6" t="s">
        <v>538</v>
      </c>
    </row>
    <row r="8389">
      <c r="A8389" s="7">
        <f t="shared" si="1"/>
        <v>7067</v>
      </c>
      <c r="B8389" s="5" t="s">
        <v>7280</v>
      </c>
      <c r="C8389" s="6" t="s">
        <v>538</v>
      </c>
    </row>
    <row r="8390">
      <c r="A8390" s="7">
        <f t="shared" si="1"/>
        <v>7068</v>
      </c>
      <c r="B8390" s="5" t="s">
        <v>7281</v>
      </c>
      <c r="C8390" s="6" t="s">
        <v>538</v>
      </c>
    </row>
    <row r="8391">
      <c r="A8391" s="7">
        <f t="shared" si="1"/>
        <v>7069</v>
      </c>
      <c r="B8391" s="8" t="s">
        <v>7282</v>
      </c>
      <c r="C8391" s="9" t="s">
        <v>88</v>
      </c>
    </row>
    <row r="8392">
      <c r="A8392" s="7">
        <f t="shared" si="1"/>
        <v>7070</v>
      </c>
      <c r="B8392" s="8" t="s">
        <v>7283</v>
      </c>
      <c r="C8392" s="9" t="s">
        <v>1776</v>
      </c>
    </row>
    <row r="8393">
      <c r="A8393" s="7">
        <f t="shared" si="1"/>
        <v>7071</v>
      </c>
      <c r="B8393" s="8" t="s">
        <v>7284</v>
      </c>
      <c r="C8393" s="9" t="s">
        <v>758</v>
      </c>
    </row>
    <row r="8394">
      <c r="A8394" s="7">
        <f t="shared" si="1"/>
        <v>7072</v>
      </c>
      <c r="B8394" s="8" t="s">
        <v>7285</v>
      </c>
      <c r="C8394" s="9" t="s">
        <v>88</v>
      </c>
    </row>
    <row r="8395">
      <c r="A8395" s="7">
        <f t="shared" si="1"/>
        <v>7073</v>
      </c>
      <c r="B8395" s="8" t="s">
        <v>7286</v>
      </c>
      <c r="C8395" s="9" t="s">
        <v>88</v>
      </c>
    </row>
    <row r="8396">
      <c r="A8396" s="7">
        <f t="shared" si="1"/>
        <v>7074</v>
      </c>
      <c r="B8396" s="8" t="s">
        <v>7287</v>
      </c>
      <c r="C8396" s="9" t="s">
        <v>88</v>
      </c>
    </row>
    <row r="8397">
      <c r="A8397" s="7">
        <f t="shared" si="1"/>
        <v>7075</v>
      </c>
      <c r="B8397" s="8" t="s">
        <v>7288</v>
      </c>
      <c r="C8397" s="9" t="s">
        <v>88</v>
      </c>
    </row>
    <row r="8398">
      <c r="A8398" s="7">
        <f t="shared" si="1"/>
        <v>7076</v>
      </c>
      <c r="B8398" s="8" t="s">
        <v>7289</v>
      </c>
      <c r="C8398" s="9" t="s">
        <v>88</v>
      </c>
    </row>
    <row r="8399">
      <c r="A8399" s="7">
        <f t="shared" si="1"/>
        <v>7077</v>
      </c>
      <c r="B8399" s="8" t="s">
        <v>7290</v>
      </c>
      <c r="C8399" s="9" t="s">
        <v>88</v>
      </c>
    </row>
    <row r="8400">
      <c r="A8400" s="7">
        <f t="shared" si="1"/>
        <v>7078</v>
      </c>
      <c r="B8400" s="8" t="s">
        <v>7291</v>
      </c>
      <c r="C8400" s="9" t="s">
        <v>502</v>
      </c>
    </row>
    <row r="8401">
      <c r="A8401" s="7">
        <f t="shared" si="1"/>
        <v>7079</v>
      </c>
      <c r="B8401" s="8" t="s">
        <v>7292</v>
      </c>
      <c r="C8401" s="9" t="s">
        <v>399</v>
      </c>
    </row>
    <row r="8402">
      <c r="A8402" s="7">
        <f t="shared" si="1"/>
        <v>7080</v>
      </c>
      <c r="B8402" s="8" t="s">
        <v>7293</v>
      </c>
      <c r="C8402" s="9" t="s">
        <v>399</v>
      </c>
    </row>
    <row r="8403">
      <c r="A8403" s="7">
        <f t="shared" si="1"/>
        <v>7081</v>
      </c>
      <c r="B8403" s="8" t="s">
        <v>7294</v>
      </c>
      <c r="C8403" s="9" t="s">
        <v>399</v>
      </c>
    </row>
    <row r="8404">
      <c r="A8404" s="7">
        <f t="shared" si="1"/>
        <v>7082</v>
      </c>
      <c r="B8404" s="8" t="s">
        <v>7295</v>
      </c>
      <c r="C8404" s="9" t="s">
        <v>52</v>
      </c>
    </row>
    <row r="8405">
      <c r="A8405" s="7">
        <f t="shared" si="1"/>
        <v>7083</v>
      </c>
      <c r="B8405" s="8" t="s">
        <v>7296</v>
      </c>
      <c r="C8405" s="9" t="s">
        <v>547</v>
      </c>
    </row>
    <row r="8406">
      <c r="A8406" s="7">
        <f t="shared" si="1"/>
        <v>7084</v>
      </c>
      <c r="B8406" s="5" t="s">
        <v>7297</v>
      </c>
      <c r="C8406" s="6" t="s">
        <v>78</v>
      </c>
    </row>
    <row r="8407">
      <c r="A8407" s="7">
        <f t="shared" si="1"/>
        <v>7085</v>
      </c>
      <c r="B8407" s="12" t="s">
        <v>7298</v>
      </c>
      <c r="C8407" s="13" t="s">
        <v>420</v>
      </c>
    </row>
    <row r="8408">
      <c r="A8408" s="7">
        <f t="shared" si="1"/>
        <v>7086</v>
      </c>
      <c r="B8408" s="5" t="s">
        <v>7299</v>
      </c>
      <c r="C8408" s="6" t="s">
        <v>467</v>
      </c>
    </row>
    <row r="8409">
      <c r="A8409" s="7">
        <f t="shared" si="1"/>
        <v>7087</v>
      </c>
      <c r="B8409" s="5" t="s">
        <v>7300</v>
      </c>
      <c r="C8409" s="6" t="s">
        <v>467</v>
      </c>
    </row>
    <row r="8410">
      <c r="A8410" s="7">
        <f t="shared" si="1"/>
        <v>7088</v>
      </c>
      <c r="B8410" s="5" t="s">
        <v>7301</v>
      </c>
      <c r="C8410" s="6" t="s">
        <v>1342</v>
      </c>
    </row>
    <row r="8411">
      <c r="A8411" s="7">
        <f t="shared" si="1"/>
        <v>7089</v>
      </c>
      <c r="B8411" s="5" t="s">
        <v>7302</v>
      </c>
      <c r="C8411" s="6" t="s">
        <v>1342</v>
      </c>
    </row>
    <row r="8412">
      <c r="A8412" s="7">
        <f t="shared" si="1"/>
        <v>7090</v>
      </c>
      <c r="B8412" s="5" t="s">
        <v>7303</v>
      </c>
      <c r="C8412" s="6" t="s">
        <v>1342</v>
      </c>
    </row>
    <row r="8413">
      <c r="A8413" s="7">
        <f t="shared" si="1"/>
        <v>7091</v>
      </c>
      <c r="B8413" s="5" t="s">
        <v>7304</v>
      </c>
      <c r="C8413" s="6" t="s">
        <v>1342</v>
      </c>
    </row>
    <row r="8414">
      <c r="A8414" s="7">
        <f t="shared" si="1"/>
        <v>7092</v>
      </c>
      <c r="B8414" s="5" t="s">
        <v>7305</v>
      </c>
      <c r="C8414" s="6" t="s">
        <v>1342</v>
      </c>
    </row>
    <row r="8415">
      <c r="A8415" s="7">
        <f t="shared" si="1"/>
        <v>7093</v>
      </c>
      <c r="B8415" s="5" t="s">
        <v>7306</v>
      </c>
      <c r="C8415" s="6" t="s">
        <v>1342</v>
      </c>
    </row>
    <row r="8416">
      <c r="A8416" s="7">
        <f t="shared" si="1"/>
        <v>7094</v>
      </c>
      <c r="B8416" s="5" t="s">
        <v>7307</v>
      </c>
      <c r="C8416" s="6" t="s">
        <v>1342</v>
      </c>
    </row>
    <row r="8417">
      <c r="A8417" s="7">
        <f t="shared" si="1"/>
        <v>7095</v>
      </c>
      <c r="B8417" s="5" t="s">
        <v>7308</v>
      </c>
      <c r="C8417" s="6" t="s">
        <v>1342</v>
      </c>
    </row>
    <row r="8418">
      <c r="A8418" s="7">
        <f t="shared" si="1"/>
        <v>7096</v>
      </c>
      <c r="B8418" s="5" t="s">
        <v>7309</v>
      </c>
      <c r="C8418" s="6" t="s">
        <v>1342</v>
      </c>
    </row>
    <row r="8419">
      <c r="A8419" s="7">
        <f t="shared" si="1"/>
        <v>7097</v>
      </c>
      <c r="B8419" s="5" t="s">
        <v>7310</v>
      </c>
      <c r="C8419" s="6" t="s">
        <v>1342</v>
      </c>
    </row>
    <row r="8420">
      <c r="A8420" s="7">
        <f t="shared" si="1"/>
        <v>7098</v>
      </c>
      <c r="B8420" s="5" t="s">
        <v>7311</v>
      </c>
      <c r="C8420" s="6" t="s">
        <v>1342</v>
      </c>
    </row>
    <row r="8421">
      <c r="A8421" s="7">
        <f t="shared" si="1"/>
        <v>7099</v>
      </c>
      <c r="B8421" s="5" t="s">
        <v>7312</v>
      </c>
      <c r="C8421" s="6" t="s">
        <v>1342</v>
      </c>
    </row>
    <row r="8422">
      <c r="A8422" s="7">
        <f t="shared" si="1"/>
        <v>7100</v>
      </c>
      <c r="B8422" s="5" t="s">
        <v>7313</v>
      </c>
      <c r="C8422" s="6" t="s">
        <v>1342</v>
      </c>
    </row>
    <row r="8423">
      <c r="A8423" s="7">
        <f t="shared" si="1"/>
        <v>7101</v>
      </c>
      <c r="B8423" s="5" t="s">
        <v>7314</v>
      </c>
      <c r="C8423" s="6" t="s">
        <v>1342</v>
      </c>
    </row>
    <row r="8424">
      <c r="A8424" s="7">
        <f t="shared" si="1"/>
        <v>7102</v>
      </c>
      <c r="B8424" s="5" t="s">
        <v>7315</v>
      </c>
      <c r="C8424" s="6" t="s">
        <v>1342</v>
      </c>
    </row>
    <row r="8425">
      <c r="A8425" s="7">
        <f t="shared" si="1"/>
        <v>7103</v>
      </c>
      <c r="B8425" s="5" t="s">
        <v>7316</v>
      </c>
      <c r="C8425" s="6" t="s">
        <v>1342</v>
      </c>
    </row>
    <row r="8426">
      <c r="A8426" s="7">
        <f t="shared" si="1"/>
        <v>7104</v>
      </c>
      <c r="B8426" s="5" t="s">
        <v>7317</v>
      </c>
      <c r="C8426" s="6" t="s">
        <v>1342</v>
      </c>
    </row>
    <row r="8427">
      <c r="A8427" s="7">
        <f t="shared" si="1"/>
        <v>7105</v>
      </c>
      <c r="B8427" s="5" t="s">
        <v>7318</v>
      </c>
      <c r="C8427" s="6" t="s">
        <v>1342</v>
      </c>
    </row>
    <row r="8428">
      <c r="A8428" s="7">
        <f t="shared" si="1"/>
        <v>7106</v>
      </c>
      <c r="B8428" s="5" t="s">
        <v>7319</v>
      </c>
      <c r="C8428" s="6" t="s">
        <v>1342</v>
      </c>
    </row>
    <row r="8429">
      <c r="A8429" s="7">
        <f t="shared" si="1"/>
        <v>7107</v>
      </c>
      <c r="B8429" s="5" t="s">
        <v>7320</v>
      </c>
      <c r="C8429" s="6" t="s">
        <v>1342</v>
      </c>
    </row>
    <row r="8430">
      <c r="A8430" s="7">
        <f t="shared" si="1"/>
        <v>7108</v>
      </c>
      <c r="B8430" s="5" t="s">
        <v>7321</v>
      </c>
      <c r="C8430" s="6" t="s">
        <v>1342</v>
      </c>
    </row>
    <row r="8431">
      <c r="A8431" s="7">
        <f t="shared" si="1"/>
        <v>7109</v>
      </c>
      <c r="B8431" s="5" t="s">
        <v>7322</v>
      </c>
      <c r="C8431" s="6" t="s">
        <v>1342</v>
      </c>
    </row>
    <row r="8432">
      <c r="A8432" s="7">
        <f t="shared" si="1"/>
        <v>7110</v>
      </c>
      <c r="B8432" s="5" t="s">
        <v>7323</v>
      </c>
      <c r="C8432" s="6" t="s">
        <v>467</v>
      </c>
    </row>
    <row r="8433">
      <c r="A8433" s="7">
        <f t="shared" si="1"/>
        <v>7111</v>
      </c>
      <c r="B8433" s="5" t="s">
        <v>7324</v>
      </c>
      <c r="C8433" s="6" t="s">
        <v>467</v>
      </c>
    </row>
    <row r="8434">
      <c r="A8434" s="7">
        <f t="shared" si="1"/>
        <v>7112</v>
      </c>
      <c r="B8434" s="5" t="s">
        <v>7325</v>
      </c>
      <c r="C8434" s="6" t="s">
        <v>467</v>
      </c>
    </row>
    <row r="8435">
      <c r="A8435" s="7">
        <f t="shared" si="1"/>
        <v>7113</v>
      </c>
      <c r="B8435" s="5" t="s">
        <v>7326</v>
      </c>
      <c r="C8435" s="6" t="s">
        <v>467</v>
      </c>
    </row>
    <row r="8436">
      <c r="A8436" s="7">
        <f t="shared" si="1"/>
        <v>7114</v>
      </c>
      <c r="B8436" s="8" t="s">
        <v>7327</v>
      </c>
      <c r="C8436" s="9" t="s">
        <v>758</v>
      </c>
    </row>
    <row r="8437">
      <c r="A8437" s="7">
        <f t="shared" si="1"/>
        <v>7115</v>
      </c>
      <c r="B8437" s="8" t="s">
        <v>7328</v>
      </c>
      <c r="C8437" s="9" t="s">
        <v>64</v>
      </c>
    </row>
    <row r="8438">
      <c r="A8438" s="7">
        <f t="shared" si="1"/>
        <v>7116</v>
      </c>
      <c r="B8438" s="8" t="s">
        <v>7329</v>
      </c>
      <c r="C8438" s="9" t="s">
        <v>502</v>
      </c>
    </row>
    <row r="8439">
      <c r="A8439" s="7">
        <f t="shared" si="1"/>
        <v>7117</v>
      </c>
      <c r="B8439" s="8" t="s">
        <v>7330</v>
      </c>
      <c r="C8439" s="9" t="s">
        <v>835</v>
      </c>
    </row>
    <row r="8440">
      <c r="A8440" s="7">
        <f t="shared" si="1"/>
        <v>7118</v>
      </c>
      <c r="B8440" s="8" t="s">
        <v>7331</v>
      </c>
      <c r="C8440" s="9" t="s">
        <v>835</v>
      </c>
    </row>
    <row r="8441">
      <c r="A8441" s="7">
        <f t="shared" si="1"/>
        <v>7119</v>
      </c>
      <c r="B8441" s="8" t="s">
        <v>7332</v>
      </c>
      <c r="C8441" s="9" t="s">
        <v>835</v>
      </c>
    </row>
    <row r="8442">
      <c r="A8442" s="7">
        <f t="shared" si="1"/>
        <v>7120</v>
      </c>
      <c r="B8442" s="5" t="s">
        <v>7333</v>
      </c>
      <c r="C8442" s="6" t="s">
        <v>939</v>
      </c>
    </row>
    <row r="8443">
      <c r="A8443" s="7">
        <f t="shared" si="1"/>
        <v>7121</v>
      </c>
      <c r="B8443" s="5" t="s">
        <v>7334</v>
      </c>
      <c r="C8443" s="6" t="s">
        <v>939</v>
      </c>
    </row>
    <row r="8444">
      <c r="A8444" s="7">
        <f t="shared" si="1"/>
        <v>7122</v>
      </c>
      <c r="B8444" s="5" t="s">
        <v>7335</v>
      </c>
      <c r="C8444" s="6" t="s">
        <v>939</v>
      </c>
    </row>
    <row r="8445">
      <c r="A8445" s="7">
        <f t="shared" si="1"/>
        <v>7123</v>
      </c>
      <c r="B8445" s="5" t="s">
        <v>7336</v>
      </c>
      <c r="C8445" s="6" t="s">
        <v>939</v>
      </c>
    </row>
    <row r="8446">
      <c r="A8446" s="7">
        <f t="shared" si="1"/>
        <v>7124</v>
      </c>
      <c r="B8446" s="5" t="s">
        <v>7337</v>
      </c>
      <c r="C8446" s="6" t="s">
        <v>939</v>
      </c>
    </row>
    <row r="8447">
      <c r="A8447" s="7">
        <f t="shared" si="1"/>
        <v>7125</v>
      </c>
      <c r="B8447" s="5" t="s">
        <v>7338</v>
      </c>
      <c r="C8447" s="6" t="s">
        <v>939</v>
      </c>
    </row>
    <row r="8448">
      <c r="A8448" s="7">
        <f t="shared" si="1"/>
        <v>7126</v>
      </c>
      <c r="B8448" s="8" t="s">
        <v>7339</v>
      </c>
      <c r="C8448" s="9" t="s">
        <v>64</v>
      </c>
    </row>
    <row r="8449">
      <c r="A8449" s="7">
        <f t="shared" si="1"/>
        <v>7127</v>
      </c>
      <c r="B8449" s="5" t="s">
        <v>7340</v>
      </c>
      <c r="C8449" s="6" t="s">
        <v>939</v>
      </c>
    </row>
    <row r="8450">
      <c r="A8450" s="7">
        <f t="shared" si="1"/>
        <v>7128</v>
      </c>
      <c r="B8450" s="5" t="s">
        <v>7341</v>
      </c>
      <c r="C8450" s="6" t="s">
        <v>939</v>
      </c>
    </row>
    <row r="8451">
      <c r="A8451" s="7">
        <f t="shared" si="1"/>
        <v>7129</v>
      </c>
      <c r="B8451" s="5" t="s">
        <v>7342</v>
      </c>
      <c r="C8451" s="6" t="s">
        <v>939</v>
      </c>
    </row>
    <row r="8452">
      <c r="A8452" s="7">
        <f t="shared" si="1"/>
        <v>7130</v>
      </c>
      <c r="B8452" s="5" t="s">
        <v>7343</v>
      </c>
      <c r="C8452" s="6" t="s">
        <v>939</v>
      </c>
    </row>
    <row r="8453">
      <c r="A8453" s="7">
        <f t="shared" si="1"/>
        <v>7131</v>
      </c>
      <c r="B8453" s="5" t="s">
        <v>7344</v>
      </c>
      <c r="C8453" s="6" t="s">
        <v>939</v>
      </c>
    </row>
    <row r="8454">
      <c r="A8454" s="7">
        <f t="shared" si="1"/>
        <v>7132</v>
      </c>
      <c r="B8454" s="5" t="s">
        <v>7345</v>
      </c>
      <c r="C8454" s="6" t="s">
        <v>939</v>
      </c>
    </row>
    <row r="8455">
      <c r="A8455" s="7">
        <f t="shared" si="1"/>
        <v>7133</v>
      </c>
      <c r="B8455" s="5" t="s">
        <v>7346</v>
      </c>
      <c r="C8455" s="6" t="s">
        <v>939</v>
      </c>
    </row>
    <row r="8456">
      <c r="A8456" s="7">
        <f t="shared" si="1"/>
        <v>7134</v>
      </c>
      <c r="B8456" s="5" t="s">
        <v>7347</v>
      </c>
      <c r="C8456" s="6" t="s">
        <v>939</v>
      </c>
    </row>
    <row r="8457">
      <c r="A8457" s="7">
        <f t="shared" si="1"/>
        <v>7135</v>
      </c>
      <c r="B8457" s="5" t="s">
        <v>7348</v>
      </c>
      <c r="C8457" s="6" t="s">
        <v>939</v>
      </c>
    </row>
    <row r="8458">
      <c r="A8458" s="7">
        <f t="shared" si="1"/>
        <v>7136</v>
      </c>
      <c r="B8458" s="5" t="s">
        <v>7349</v>
      </c>
      <c r="C8458" s="6" t="s">
        <v>939</v>
      </c>
    </row>
    <row r="8459">
      <c r="A8459" s="7">
        <f t="shared" si="1"/>
        <v>7137</v>
      </c>
      <c r="B8459" s="5" t="s">
        <v>7350</v>
      </c>
      <c r="C8459" s="6" t="s">
        <v>939</v>
      </c>
    </row>
    <row r="8460">
      <c r="A8460" s="7">
        <f t="shared" si="1"/>
        <v>7138</v>
      </c>
      <c r="B8460" s="5" t="s">
        <v>7351</v>
      </c>
      <c r="C8460" s="6" t="s">
        <v>939</v>
      </c>
    </row>
    <row r="8461">
      <c r="A8461" s="7">
        <f t="shared" si="1"/>
        <v>7139</v>
      </c>
      <c r="B8461" s="8" t="s">
        <v>7352</v>
      </c>
      <c r="C8461" s="9" t="s">
        <v>64</v>
      </c>
    </row>
    <row r="8462">
      <c r="A8462" s="7">
        <f t="shared" si="1"/>
        <v>7140</v>
      </c>
      <c r="B8462" s="5" t="s">
        <v>7353</v>
      </c>
      <c r="C8462" s="6" t="s">
        <v>939</v>
      </c>
    </row>
    <row r="8463">
      <c r="A8463" s="7">
        <f t="shared" si="1"/>
        <v>7141</v>
      </c>
      <c r="B8463" s="8" t="s">
        <v>7354</v>
      </c>
      <c r="C8463" s="9" t="s">
        <v>64</v>
      </c>
    </row>
    <row r="8464">
      <c r="A8464" s="7">
        <f t="shared" si="1"/>
        <v>7142</v>
      </c>
      <c r="B8464" s="5" t="s">
        <v>7355</v>
      </c>
      <c r="C8464" s="6" t="s">
        <v>939</v>
      </c>
    </row>
    <row r="8465">
      <c r="A8465" s="7">
        <f t="shared" si="1"/>
        <v>7143</v>
      </c>
      <c r="B8465" s="5" t="s">
        <v>7356</v>
      </c>
      <c r="C8465" s="6" t="s">
        <v>1458</v>
      </c>
    </row>
    <row r="8466">
      <c r="A8466" s="7">
        <f t="shared" si="1"/>
        <v>7144</v>
      </c>
      <c r="B8466" s="5" t="s">
        <v>7357</v>
      </c>
      <c r="C8466" s="6" t="s">
        <v>798</v>
      </c>
    </row>
    <row r="8467">
      <c r="A8467" s="7">
        <f t="shared" si="1"/>
        <v>7145</v>
      </c>
      <c r="B8467" s="5" t="s">
        <v>7358</v>
      </c>
      <c r="C8467" s="6" t="s">
        <v>939</v>
      </c>
    </row>
    <row r="8468">
      <c r="A8468" s="7">
        <f t="shared" si="1"/>
        <v>7146</v>
      </c>
      <c r="B8468" s="5" t="s">
        <v>7359</v>
      </c>
      <c r="C8468" s="6" t="s">
        <v>939</v>
      </c>
    </row>
    <row r="8469">
      <c r="A8469" s="7">
        <f t="shared" si="1"/>
        <v>7147</v>
      </c>
      <c r="B8469" s="5" t="s">
        <v>7360</v>
      </c>
      <c r="C8469" s="6" t="s">
        <v>939</v>
      </c>
    </row>
    <row r="8470">
      <c r="A8470" s="7">
        <f t="shared" si="1"/>
        <v>7148</v>
      </c>
      <c r="B8470" s="8" t="s">
        <v>7361</v>
      </c>
      <c r="C8470" s="9" t="s">
        <v>399</v>
      </c>
    </row>
    <row r="8471">
      <c r="A8471" s="7">
        <f t="shared" si="1"/>
        <v>7149</v>
      </c>
      <c r="B8471" s="8" t="s">
        <v>7362</v>
      </c>
      <c r="C8471" s="9" t="s">
        <v>835</v>
      </c>
    </row>
    <row r="8472">
      <c r="A8472" s="7">
        <f t="shared" si="1"/>
        <v>7150</v>
      </c>
      <c r="B8472" s="8" t="s">
        <v>7363</v>
      </c>
      <c r="C8472" s="9" t="s">
        <v>835</v>
      </c>
    </row>
    <row r="8473">
      <c r="A8473" s="7">
        <f t="shared" si="1"/>
        <v>7151</v>
      </c>
      <c r="B8473" s="8" t="s">
        <v>7364</v>
      </c>
      <c r="C8473" s="9" t="s">
        <v>54</v>
      </c>
    </row>
    <row r="8474">
      <c r="A8474" s="7">
        <f t="shared" si="1"/>
        <v>7151</v>
      </c>
      <c r="B8474" s="8" t="s">
        <v>7364</v>
      </c>
      <c r="C8474" s="9" t="s">
        <v>399</v>
      </c>
    </row>
    <row r="8475">
      <c r="A8475" s="7">
        <f t="shared" si="1"/>
        <v>7152</v>
      </c>
      <c r="B8475" s="5" t="s">
        <v>7365</v>
      </c>
      <c r="C8475" s="6" t="s">
        <v>731</v>
      </c>
    </row>
    <row r="8476">
      <c r="A8476" s="7">
        <f t="shared" si="1"/>
        <v>7153</v>
      </c>
      <c r="B8476" s="8" t="s">
        <v>7366</v>
      </c>
      <c r="C8476" s="9" t="s">
        <v>416</v>
      </c>
    </row>
    <row r="8477">
      <c r="A8477" s="7">
        <f t="shared" si="1"/>
        <v>7154</v>
      </c>
      <c r="B8477" s="5" t="s">
        <v>7367</v>
      </c>
      <c r="C8477" s="6" t="s">
        <v>74</v>
      </c>
    </row>
    <row r="8478">
      <c r="A8478" s="7">
        <f t="shared" si="1"/>
        <v>7155</v>
      </c>
      <c r="B8478" s="5" t="s">
        <v>7368</v>
      </c>
      <c r="C8478" s="6" t="s">
        <v>20</v>
      </c>
    </row>
    <row r="8479">
      <c r="A8479" s="7">
        <f t="shared" si="1"/>
        <v>7156</v>
      </c>
      <c r="B8479" s="5" t="s">
        <v>7369</v>
      </c>
      <c r="C8479" s="6" t="s">
        <v>1040</v>
      </c>
    </row>
    <row r="8480">
      <c r="A8480" s="7">
        <f t="shared" si="1"/>
        <v>7157</v>
      </c>
      <c r="B8480" s="5" t="s">
        <v>7370</v>
      </c>
      <c r="C8480" s="6" t="s">
        <v>62</v>
      </c>
    </row>
    <row r="8481">
      <c r="A8481" s="7">
        <f t="shared" si="1"/>
        <v>7158</v>
      </c>
      <c r="B8481" s="5" t="s">
        <v>7371</v>
      </c>
      <c r="C8481" s="6" t="s">
        <v>367</v>
      </c>
    </row>
    <row r="8482">
      <c r="A8482" s="7">
        <f t="shared" si="1"/>
        <v>7159</v>
      </c>
      <c r="B8482" s="8" t="s">
        <v>7372</v>
      </c>
      <c r="C8482" s="9" t="s">
        <v>758</v>
      </c>
    </row>
    <row r="8483">
      <c r="A8483" s="7">
        <f t="shared" si="1"/>
        <v>7160</v>
      </c>
      <c r="B8483" s="8" t="s">
        <v>7373</v>
      </c>
      <c r="C8483" s="9" t="s">
        <v>88</v>
      </c>
    </row>
    <row r="8484">
      <c r="A8484" s="7">
        <f t="shared" si="1"/>
        <v>7160</v>
      </c>
      <c r="B8484" s="8" t="s">
        <v>7373</v>
      </c>
      <c r="C8484" s="6" t="s">
        <v>1012</v>
      </c>
    </row>
    <row r="8485">
      <c r="A8485" s="7">
        <f t="shared" si="1"/>
        <v>7161</v>
      </c>
      <c r="B8485" s="5" t="s">
        <v>7374</v>
      </c>
      <c r="C8485" s="6" t="s">
        <v>2549</v>
      </c>
    </row>
    <row r="8486">
      <c r="A8486" s="7">
        <f t="shared" si="1"/>
        <v>7162</v>
      </c>
      <c r="B8486" s="5" t="s">
        <v>7375</v>
      </c>
      <c r="C8486" s="6" t="s">
        <v>798</v>
      </c>
    </row>
    <row r="8487">
      <c r="A8487" s="7">
        <f t="shared" si="1"/>
        <v>7163</v>
      </c>
      <c r="B8487" s="5" t="s">
        <v>7376</v>
      </c>
      <c r="C8487" s="6" t="s">
        <v>939</v>
      </c>
    </row>
    <row r="8488">
      <c r="A8488" s="7">
        <f t="shared" si="1"/>
        <v>7164</v>
      </c>
      <c r="B8488" s="8" t="s">
        <v>7377</v>
      </c>
      <c r="C8488" s="6" t="s">
        <v>132</v>
      </c>
    </row>
    <row r="8489">
      <c r="A8489" s="7">
        <f t="shared" si="1"/>
        <v>7165</v>
      </c>
      <c r="B8489" s="5" t="s">
        <v>7378</v>
      </c>
      <c r="C8489" s="6" t="s">
        <v>538</v>
      </c>
    </row>
    <row r="8490">
      <c r="A8490" s="7">
        <f t="shared" si="1"/>
        <v>7166</v>
      </c>
      <c r="B8490" s="5" t="s">
        <v>7379</v>
      </c>
      <c r="C8490" s="6" t="s">
        <v>1248</v>
      </c>
    </row>
    <row r="8491">
      <c r="A8491" s="7">
        <f t="shared" si="1"/>
        <v>7167</v>
      </c>
      <c r="B8491" s="8" t="s">
        <v>7380</v>
      </c>
      <c r="C8491" s="6" t="s">
        <v>656</v>
      </c>
    </row>
    <row r="8492">
      <c r="A8492" s="7">
        <f t="shared" si="1"/>
        <v>7167</v>
      </c>
      <c r="B8492" s="8" t="s">
        <v>7380</v>
      </c>
      <c r="C8492" s="9" t="s">
        <v>142</v>
      </c>
    </row>
    <row r="8493">
      <c r="A8493" s="7">
        <f t="shared" si="1"/>
        <v>7168</v>
      </c>
      <c r="B8493" s="8" t="s">
        <v>7381</v>
      </c>
      <c r="C8493" s="9" t="s">
        <v>40</v>
      </c>
    </row>
    <row r="8494">
      <c r="A8494" s="7">
        <f t="shared" si="1"/>
        <v>7169</v>
      </c>
      <c r="B8494" s="5" t="s">
        <v>7382</v>
      </c>
      <c r="C8494" s="6" t="s">
        <v>393</v>
      </c>
    </row>
    <row r="8495">
      <c r="A8495" s="7">
        <f t="shared" si="1"/>
        <v>7170</v>
      </c>
      <c r="B8495" s="8" t="s">
        <v>7383</v>
      </c>
      <c r="C8495" s="9" t="s">
        <v>83</v>
      </c>
    </row>
    <row r="8496">
      <c r="A8496" s="7">
        <f t="shared" si="1"/>
        <v>7171</v>
      </c>
      <c r="B8496" s="5" t="s">
        <v>7384</v>
      </c>
      <c r="C8496" s="6" t="s">
        <v>1267</v>
      </c>
    </row>
    <row r="8497">
      <c r="A8497" s="7">
        <f t="shared" si="1"/>
        <v>7172</v>
      </c>
      <c r="B8497" s="5" t="s">
        <v>7385</v>
      </c>
      <c r="C8497" s="6" t="s">
        <v>1207</v>
      </c>
    </row>
    <row r="8498">
      <c r="A8498" s="7">
        <f t="shared" si="1"/>
        <v>7173</v>
      </c>
      <c r="B8498" s="5" t="s">
        <v>7386</v>
      </c>
      <c r="C8498" s="6" t="s">
        <v>1495</v>
      </c>
    </row>
    <row r="8499">
      <c r="A8499" s="7">
        <f t="shared" si="1"/>
        <v>7174</v>
      </c>
      <c r="B8499" s="5" t="s">
        <v>7387</v>
      </c>
      <c r="C8499" s="6" t="s">
        <v>95</v>
      </c>
    </row>
    <row r="8500">
      <c r="A8500" s="7">
        <f t="shared" si="1"/>
        <v>7175</v>
      </c>
      <c r="B8500" s="5" t="s">
        <v>7388</v>
      </c>
      <c r="C8500" s="6" t="s">
        <v>95</v>
      </c>
    </row>
    <row r="8501">
      <c r="A8501" s="7">
        <f t="shared" si="1"/>
        <v>7176</v>
      </c>
      <c r="B8501" s="5" t="s">
        <v>7389</v>
      </c>
      <c r="C8501" s="6" t="s">
        <v>538</v>
      </c>
    </row>
    <row r="8502">
      <c r="A8502" s="7">
        <f t="shared" si="1"/>
        <v>7177</v>
      </c>
      <c r="B8502" s="5" t="s">
        <v>7390</v>
      </c>
      <c r="C8502" s="6" t="s">
        <v>95</v>
      </c>
    </row>
    <row r="8503">
      <c r="A8503" s="7">
        <f t="shared" si="1"/>
        <v>7178</v>
      </c>
      <c r="B8503" s="5" t="s">
        <v>7391</v>
      </c>
      <c r="C8503" s="6" t="s">
        <v>95</v>
      </c>
    </row>
    <row r="8504">
      <c r="A8504" s="7">
        <f t="shared" si="1"/>
        <v>7179</v>
      </c>
      <c r="B8504" s="5" t="s">
        <v>7392</v>
      </c>
      <c r="C8504" s="6" t="s">
        <v>95</v>
      </c>
    </row>
    <row r="8505">
      <c r="A8505" s="7">
        <f t="shared" si="1"/>
        <v>7180</v>
      </c>
      <c r="B8505" s="8" t="s">
        <v>7393</v>
      </c>
      <c r="C8505" s="9" t="s">
        <v>1548</v>
      </c>
    </row>
    <row r="8506">
      <c r="A8506" s="7">
        <f t="shared" si="1"/>
        <v>7181</v>
      </c>
      <c r="B8506" s="8" t="s">
        <v>7394</v>
      </c>
      <c r="C8506" s="9" t="s">
        <v>88</v>
      </c>
    </row>
    <row r="8507">
      <c r="A8507" s="7">
        <f t="shared" si="1"/>
        <v>7182</v>
      </c>
      <c r="B8507" s="5" t="s">
        <v>7395</v>
      </c>
      <c r="C8507" s="6" t="s">
        <v>714</v>
      </c>
    </row>
    <row r="8508">
      <c r="A8508" s="7">
        <f t="shared" si="1"/>
        <v>7183</v>
      </c>
      <c r="B8508" s="8" t="s">
        <v>7396</v>
      </c>
      <c r="C8508" s="9" t="s">
        <v>614</v>
      </c>
    </row>
    <row r="8509">
      <c r="A8509" s="7">
        <f t="shared" si="1"/>
        <v>7184</v>
      </c>
      <c r="B8509" s="8" t="s">
        <v>7397</v>
      </c>
      <c r="C8509" s="9" t="s">
        <v>65</v>
      </c>
    </row>
    <row r="8510">
      <c r="A8510" s="7">
        <f t="shared" si="1"/>
        <v>7185</v>
      </c>
      <c r="B8510" s="8" t="s">
        <v>7398</v>
      </c>
      <c r="C8510" s="9" t="s">
        <v>1042</v>
      </c>
    </row>
    <row r="8511">
      <c r="A8511" s="7">
        <f t="shared" si="1"/>
        <v>7186</v>
      </c>
      <c r="B8511" s="8" t="s">
        <v>7399</v>
      </c>
      <c r="C8511" s="9" t="s">
        <v>1042</v>
      </c>
    </row>
    <row r="8512">
      <c r="A8512" s="7">
        <f t="shared" si="1"/>
        <v>7187</v>
      </c>
      <c r="B8512" s="8" t="s">
        <v>7400</v>
      </c>
      <c r="C8512" s="9" t="s">
        <v>64</v>
      </c>
    </row>
    <row r="8513">
      <c r="A8513" s="7">
        <f t="shared" si="1"/>
        <v>7188</v>
      </c>
      <c r="B8513" s="5" t="s">
        <v>7401</v>
      </c>
      <c r="C8513" s="6" t="s">
        <v>78</v>
      </c>
    </row>
    <row r="8514">
      <c r="A8514" s="7">
        <f t="shared" si="1"/>
        <v>7189</v>
      </c>
      <c r="B8514" s="8" t="s">
        <v>7402</v>
      </c>
      <c r="C8514" s="9" t="s">
        <v>83</v>
      </c>
    </row>
    <row r="8515">
      <c r="A8515" s="7">
        <f t="shared" si="1"/>
        <v>7190</v>
      </c>
      <c r="B8515" s="5" t="s">
        <v>7403</v>
      </c>
      <c r="C8515" s="6" t="s">
        <v>1120</v>
      </c>
    </row>
    <row r="8516">
      <c r="A8516" s="7">
        <f t="shared" si="1"/>
        <v>7191</v>
      </c>
      <c r="B8516" s="5" t="s">
        <v>7404</v>
      </c>
      <c r="C8516" s="6" t="s">
        <v>1495</v>
      </c>
    </row>
    <row r="8517">
      <c r="A8517" s="7">
        <f t="shared" si="1"/>
        <v>7192</v>
      </c>
      <c r="B8517" s="5" t="s">
        <v>7405</v>
      </c>
      <c r="C8517" s="6" t="s">
        <v>1495</v>
      </c>
    </row>
    <row r="8518">
      <c r="A8518" s="7">
        <f t="shared" si="1"/>
        <v>7193</v>
      </c>
      <c r="B8518" s="5" t="s">
        <v>7406</v>
      </c>
      <c r="C8518" s="6" t="s">
        <v>62</v>
      </c>
    </row>
    <row r="8519">
      <c r="A8519" s="7">
        <f t="shared" si="1"/>
        <v>7194</v>
      </c>
      <c r="B8519" s="5" t="s">
        <v>7407</v>
      </c>
      <c r="C8519" s="6" t="s">
        <v>97</v>
      </c>
    </row>
    <row r="8520">
      <c r="A8520" s="7">
        <f t="shared" si="1"/>
        <v>7194</v>
      </c>
      <c r="B8520" s="5" t="s">
        <v>7407</v>
      </c>
      <c r="C8520" s="6" t="s">
        <v>162</v>
      </c>
    </row>
    <row r="8521">
      <c r="A8521" s="7">
        <f t="shared" si="1"/>
        <v>7195</v>
      </c>
      <c r="B8521" s="8" t="s">
        <v>7408</v>
      </c>
      <c r="C8521" s="9" t="s">
        <v>188</v>
      </c>
    </row>
    <row r="8522">
      <c r="A8522" s="7">
        <f t="shared" si="1"/>
        <v>7196</v>
      </c>
      <c r="B8522" s="8" t="s">
        <v>7409</v>
      </c>
      <c r="C8522" s="9" t="s">
        <v>40</v>
      </c>
    </row>
    <row r="8523">
      <c r="A8523" s="7">
        <f t="shared" si="1"/>
        <v>7197</v>
      </c>
      <c r="B8523" s="8" t="s">
        <v>7410</v>
      </c>
      <c r="C8523" s="9" t="s">
        <v>40</v>
      </c>
    </row>
    <row r="8524">
      <c r="A8524" s="7">
        <f t="shared" si="1"/>
        <v>7198</v>
      </c>
      <c r="B8524" s="8" t="s">
        <v>7411</v>
      </c>
      <c r="C8524" s="9" t="s">
        <v>40</v>
      </c>
    </row>
    <row r="8525">
      <c r="A8525" s="7">
        <f t="shared" si="1"/>
        <v>7199</v>
      </c>
      <c r="B8525" s="8" t="s">
        <v>7412</v>
      </c>
      <c r="C8525" s="9" t="s">
        <v>121</v>
      </c>
    </row>
    <row r="8526">
      <c r="A8526" s="7">
        <f t="shared" si="1"/>
        <v>7200</v>
      </c>
      <c r="B8526" s="8" t="s">
        <v>7413</v>
      </c>
      <c r="C8526" s="9" t="s">
        <v>121</v>
      </c>
    </row>
    <row r="8527">
      <c r="A8527" s="7">
        <f t="shared" si="1"/>
        <v>7201</v>
      </c>
      <c r="B8527" s="8" t="s">
        <v>7414</v>
      </c>
      <c r="C8527" s="9" t="s">
        <v>616</v>
      </c>
    </row>
    <row r="8528">
      <c r="A8528" s="7">
        <f t="shared" si="1"/>
        <v>7202</v>
      </c>
      <c r="B8528" s="8" t="s">
        <v>7415</v>
      </c>
      <c r="C8528" s="9" t="s">
        <v>142</v>
      </c>
    </row>
    <row r="8529">
      <c r="A8529" s="7">
        <f t="shared" si="1"/>
        <v>7203</v>
      </c>
      <c r="B8529" s="8" t="s">
        <v>7416</v>
      </c>
      <c r="C8529" s="9" t="s">
        <v>614</v>
      </c>
    </row>
    <row r="8530">
      <c r="A8530" s="7">
        <f t="shared" si="1"/>
        <v>7204</v>
      </c>
      <c r="B8530" s="8" t="s">
        <v>7417</v>
      </c>
      <c r="C8530" s="9" t="s">
        <v>614</v>
      </c>
    </row>
    <row r="8531">
      <c r="A8531" s="7">
        <f t="shared" si="1"/>
        <v>7205</v>
      </c>
      <c r="B8531" s="5" t="s">
        <v>7418</v>
      </c>
      <c r="C8531" s="6" t="s">
        <v>20</v>
      </c>
    </row>
    <row r="8532">
      <c r="A8532" s="7">
        <f t="shared" si="1"/>
        <v>7206</v>
      </c>
      <c r="B8532" s="5" t="s">
        <v>7419</v>
      </c>
      <c r="C8532" s="6" t="s">
        <v>1334</v>
      </c>
    </row>
    <row r="8533">
      <c r="A8533" s="7">
        <f t="shared" si="1"/>
        <v>7207</v>
      </c>
      <c r="B8533" s="5" t="s">
        <v>7420</v>
      </c>
      <c r="C8533" s="6" t="s">
        <v>1360</v>
      </c>
    </row>
    <row r="8534">
      <c r="A8534" s="7">
        <f t="shared" si="1"/>
        <v>7208</v>
      </c>
      <c r="B8534" s="12" t="s">
        <v>7421</v>
      </c>
      <c r="C8534" s="13" t="s">
        <v>420</v>
      </c>
    </row>
    <row r="8535">
      <c r="A8535" s="7">
        <f t="shared" si="1"/>
        <v>7209</v>
      </c>
      <c r="B8535" s="5" t="s">
        <v>7422</v>
      </c>
      <c r="C8535" s="6" t="s">
        <v>95</v>
      </c>
    </row>
    <row r="8536">
      <c r="A8536" s="7">
        <f t="shared" si="1"/>
        <v>7210</v>
      </c>
      <c r="B8536" s="5" t="s">
        <v>7423</v>
      </c>
      <c r="C8536" s="6" t="s">
        <v>393</v>
      </c>
    </row>
    <row r="8537">
      <c r="A8537" s="7">
        <f t="shared" si="1"/>
        <v>7211</v>
      </c>
      <c r="B8537" s="8" t="s">
        <v>7424</v>
      </c>
      <c r="C8537" s="9" t="s">
        <v>733</v>
      </c>
    </row>
    <row r="8538">
      <c r="A8538" s="7">
        <f t="shared" si="1"/>
        <v>7212</v>
      </c>
      <c r="B8538" s="5" t="s">
        <v>7425</v>
      </c>
      <c r="C8538" s="6" t="s">
        <v>95</v>
      </c>
    </row>
    <row r="8539">
      <c r="A8539" s="7">
        <f t="shared" si="1"/>
        <v>7213</v>
      </c>
      <c r="B8539" s="5" t="s">
        <v>7426</v>
      </c>
      <c r="C8539" s="6" t="s">
        <v>95</v>
      </c>
    </row>
    <row r="8540">
      <c r="A8540" s="7">
        <f t="shared" si="1"/>
        <v>7214</v>
      </c>
      <c r="B8540" s="5" t="s">
        <v>7427</v>
      </c>
      <c r="C8540" s="6" t="s">
        <v>95</v>
      </c>
    </row>
    <row r="8541">
      <c r="A8541" s="7">
        <f t="shared" si="1"/>
        <v>7215</v>
      </c>
      <c r="B8541" s="5" t="s">
        <v>7428</v>
      </c>
      <c r="C8541" s="6" t="s">
        <v>95</v>
      </c>
    </row>
    <row r="8542">
      <c r="A8542" s="7">
        <f t="shared" si="1"/>
        <v>7216</v>
      </c>
      <c r="B8542" s="5" t="s">
        <v>7429</v>
      </c>
      <c r="C8542" s="6" t="s">
        <v>34</v>
      </c>
    </row>
    <row r="8543">
      <c r="A8543" s="7">
        <f t="shared" si="1"/>
        <v>7217</v>
      </c>
      <c r="B8543" s="5" t="s">
        <v>7430</v>
      </c>
      <c r="C8543" s="6" t="s">
        <v>12</v>
      </c>
    </row>
    <row r="8544">
      <c r="A8544" s="7">
        <f t="shared" si="1"/>
        <v>7218</v>
      </c>
      <c r="B8544" s="5" t="s">
        <v>7431</v>
      </c>
      <c r="C8544" s="6" t="s">
        <v>4</v>
      </c>
    </row>
    <row r="8545">
      <c r="A8545" s="7">
        <f t="shared" si="1"/>
        <v>7219</v>
      </c>
      <c r="B8545" s="8" t="s">
        <v>7432</v>
      </c>
      <c r="C8545" s="9" t="s">
        <v>502</v>
      </c>
    </row>
    <row r="8546">
      <c r="A8546" s="7">
        <f t="shared" si="1"/>
        <v>7220</v>
      </c>
      <c r="B8546" s="5" t="s">
        <v>7433</v>
      </c>
      <c r="C8546" s="6" t="s">
        <v>989</v>
      </c>
    </row>
    <row r="8547">
      <c r="A8547" s="7">
        <f t="shared" si="1"/>
        <v>7221</v>
      </c>
      <c r="B8547" s="8" t="s">
        <v>7434</v>
      </c>
      <c r="C8547" s="9" t="s">
        <v>722</v>
      </c>
    </row>
    <row r="8548">
      <c r="A8548" s="7">
        <f t="shared" si="1"/>
        <v>7222</v>
      </c>
      <c r="B8548" s="5" t="s">
        <v>7435</v>
      </c>
      <c r="C8548" s="6" t="s">
        <v>621</v>
      </c>
    </row>
    <row r="8549">
      <c r="A8549" s="7">
        <f t="shared" si="1"/>
        <v>7223</v>
      </c>
      <c r="B8549" s="5" t="s">
        <v>7436</v>
      </c>
      <c r="C8549" s="6" t="s">
        <v>86</v>
      </c>
    </row>
    <row r="8550">
      <c r="A8550" s="7">
        <f t="shared" si="1"/>
        <v>7224</v>
      </c>
      <c r="B8550" s="8" t="s">
        <v>7437</v>
      </c>
      <c r="C8550" s="9" t="s">
        <v>780</v>
      </c>
    </row>
    <row r="8551">
      <c r="A8551" s="7">
        <f t="shared" si="1"/>
        <v>7225</v>
      </c>
      <c r="B8551" s="5" t="s">
        <v>7438</v>
      </c>
      <c r="C8551" s="6" t="s">
        <v>621</v>
      </c>
    </row>
    <row r="8552">
      <c r="A8552" s="7">
        <f t="shared" si="1"/>
        <v>7226</v>
      </c>
      <c r="B8552" s="5" t="s">
        <v>7439</v>
      </c>
      <c r="C8552" s="6" t="s">
        <v>731</v>
      </c>
    </row>
    <row r="8553">
      <c r="A8553" s="7">
        <f t="shared" si="1"/>
        <v>7227</v>
      </c>
      <c r="B8553" s="5" t="s">
        <v>7440</v>
      </c>
      <c r="C8553" s="6" t="s">
        <v>621</v>
      </c>
    </row>
    <row r="8554">
      <c r="A8554" s="7">
        <f t="shared" si="1"/>
        <v>7228</v>
      </c>
      <c r="B8554" s="5" t="s">
        <v>7441</v>
      </c>
      <c r="C8554" s="6" t="s">
        <v>1221</v>
      </c>
    </row>
    <row r="8555">
      <c r="A8555" s="7">
        <f t="shared" si="1"/>
        <v>7229</v>
      </c>
      <c r="B8555" s="5" t="s">
        <v>7442</v>
      </c>
      <c r="C8555" s="6" t="s">
        <v>683</v>
      </c>
    </row>
    <row r="8556">
      <c r="A8556" s="7">
        <f t="shared" si="1"/>
        <v>7230</v>
      </c>
      <c r="B8556" s="5" t="s">
        <v>7443</v>
      </c>
      <c r="C8556" s="6" t="s">
        <v>989</v>
      </c>
    </row>
    <row r="8557">
      <c r="A8557" s="7">
        <f t="shared" si="1"/>
        <v>7231</v>
      </c>
      <c r="B8557" s="5" t="s">
        <v>7444</v>
      </c>
      <c r="C8557" s="6" t="s">
        <v>420</v>
      </c>
    </row>
    <row r="8558">
      <c r="A8558" s="7">
        <f t="shared" si="1"/>
        <v>7232</v>
      </c>
      <c r="B8558" s="5" t="s">
        <v>7445</v>
      </c>
      <c r="C8558" s="6" t="s">
        <v>78</v>
      </c>
    </row>
    <row r="8559">
      <c r="A8559" s="7">
        <f t="shared" si="1"/>
        <v>7233</v>
      </c>
      <c r="B8559" s="12" t="s">
        <v>7446</v>
      </c>
      <c r="C8559" s="13" t="s">
        <v>420</v>
      </c>
    </row>
    <row r="8560">
      <c r="A8560" s="7">
        <f t="shared" si="1"/>
        <v>7234</v>
      </c>
      <c r="B8560" s="12" t="s">
        <v>7447</v>
      </c>
      <c r="C8560" s="13" t="s">
        <v>420</v>
      </c>
    </row>
    <row r="8561">
      <c r="A8561" s="7">
        <f t="shared" si="1"/>
        <v>7235</v>
      </c>
      <c r="B8561" s="5" t="s">
        <v>7448</v>
      </c>
      <c r="C8561" s="6" t="s">
        <v>78</v>
      </c>
    </row>
    <row r="8562">
      <c r="A8562" s="7">
        <f t="shared" si="1"/>
        <v>7236</v>
      </c>
      <c r="B8562" s="12" t="s">
        <v>7449</v>
      </c>
      <c r="C8562" s="13" t="s">
        <v>420</v>
      </c>
    </row>
    <row r="8563">
      <c r="A8563" s="7">
        <f t="shared" si="1"/>
        <v>7237</v>
      </c>
      <c r="B8563" s="5" t="s">
        <v>7450</v>
      </c>
      <c r="C8563" s="6" t="s">
        <v>78</v>
      </c>
    </row>
    <row r="8564">
      <c r="A8564" s="7">
        <f t="shared" si="1"/>
        <v>7238</v>
      </c>
      <c r="B8564" s="5" t="s">
        <v>7451</v>
      </c>
      <c r="C8564" s="6" t="s">
        <v>78</v>
      </c>
    </row>
    <row r="8565">
      <c r="A8565" s="7">
        <f t="shared" si="1"/>
        <v>7239</v>
      </c>
      <c r="B8565" s="5" t="s">
        <v>7452</v>
      </c>
      <c r="C8565" s="6" t="s">
        <v>78</v>
      </c>
    </row>
    <row r="8566">
      <c r="A8566" s="7">
        <f t="shared" si="1"/>
        <v>7240</v>
      </c>
      <c r="B8566" s="5" t="s">
        <v>7453</v>
      </c>
      <c r="C8566" s="6" t="s">
        <v>78</v>
      </c>
    </row>
    <row r="8567">
      <c r="A8567" s="7">
        <f t="shared" si="1"/>
        <v>7241</v>
      </c>
      <c r="B8567" s="5" t="s">
        <v>7454</v>
      </c>
      <c r="C8567" s="6" t="s">
        <v>78</v>
      </c>
    </row>
    <row r="8568">
      <c r="A8568" s="7">
        <f t="shared" si="1"/>
        <v>7242</v>
      </c>
      <c r="B8568" s="8" t="s">
        <v>7455</v>
      </c>
      <c r="C8568" s="9" t="s">
        <v>815</v>
      </c>
    </row>
    <row r="8569">
      <c r="A8569" s="7">
        <f t="shared" si="1"/>
        <v>7243</v>
      </c>
      <c r="B8569" s="8" t="s">
        <v>7456</v>
      </c>
      <c r="C8569" s="9" t="s">
        <v>815</v>
      </c>
    </row>
    <row r="8570">
      <c r="A8570" s="7">
        <f t="shared" si="1"/>
        <v>7244</v>
      </c>
      <c r="B8570" s="5" t="s">
        <v>7457</v>
      </c>
      <c r="C8570" s="6" t="s">
        <v>1279</v>
      </c>
    </row>
    <row r="8571">
      <c r="A8571" s="7">
        <f t="shared" si="1"/>
        <v>7245</v>
      </c>
      <c r="B8571" s="5" t="s">
        <v>7458</v>
      </c>
      <c r="C8571" s="6" t="s">
        <v>1394</v>
      </c>
    </row>
    <row r="8572">
      <c r="A8572" s="7">
        <f t="shared" si="1"/>
        <v>7246</v>
      </c>
      <c r="B8572" s="5" t="s">
        <v>7459</v>
      </c>
      <c r="C8572" s="6" t="s">
        <v>1324</v>
      </c>
    </row>
    <row r="8573">
      <c r="A8573" s="7">
        <f t="shared" si="1"/>
        <v>7247</v>
      </c>
      <c r="B8573" s="5" t="s">
        <v>7460</v>
      </c>
      <c r="C8573" s="6" t="s">
        <v>1324</v>
      </c>
    </row>
    <row r="8574">
      <c r="A8574" s="7">
        <f t="shared" si="1"/>
        <v>7248</v>
      </c>
      <c r="B8574" s="5" t="s">
        <v>7461</v>
      </c>
      <c r="C8574" s="6" t="s">
        <v>1324</v>
      </c>
    </row>
    <row r="8575">
      <c r="A8575" s="7">
        <f t="shared" si="1"/>
        <v>7249</v>
      </c>
      <c r="B8575" s="5" t="s">
        <v>7462</v>
      </c>
      <c r="C8575" s="6" t="s">
        <v>1369</v>
      </c>
    </row>
    <row r="8576">
      <c r="A8576" s="7">
        <f t="shared" si="1"/>
        <v>7250</v>
      </c>
      <c r="B8576" s="5" t="s">
        <v>7463</v>
      </c>
      <c r="C8576" s="6" t="s">
        <v>1394</v>
      </c>
    </row>
    <row r="8577">
      <c r="A8577" s="7">
        <f t="shared" si="1"/>
        <v>7251</v>
      </c>
      <c r="B8577" s="5" t="s">
        <v>7464</v>
      </c>
      <c r="C8577" s="6" t="s">
        <v>27</v>
      </c>
    </row>
    <row r="8578">
      <c r="A8578" s="7">
        <f t="shared" si="1"/>
        <v>7252</v>
      </c>
      <c r="B8578" s="5" t="s">
        <v>7465</v>
      </c>
      <c r="C8578" s="6" t="s">
        <v>27</v>
      </c>
    </row>
    <row r="8579">
      <c r="A8579" s="7">
        <f t="shared" si="1"/>
        <v>7253</v>
      </c>
      <c r="B8579" s="5" t="s">
        <v>7466</v>
      </c>
      <c r="C8579" s="6" t="s">
        <v>1324</v>
      </c>
    </row>
    <row r="8580">
      <c r="A8580" s="7">
        <f t="shared" si="1"/>
        <v>7254</v>
      </c>
      <c r="B8580" s="5" t="s">
        <v>7467</v>
      </c>
      <c r="C8580" s="6" t="s">
        <v>1324</v>
      </c>
    </row>
    <row r="8581">
      <c r="A8581" s="7">
        <f t="shared" si="1"/>
        <v>7255</v>
      </c>
      <c r="B8581" s="5" t="s">
        <v>7468</v>
      </c>
      <c r="C8581" s="6" t="s">
        <v>1369</v>
      </c>
    </row>
    <row r="8582">
      <c r="A8582" s="7">
        <f t="shared" si="1"/>
        <v>7256</v>
      </c>
      <c r="B8582" s="5" t="s">
        <v>7469</v>
      </c>
      <c r="C8582" s="6" t="s">
        <v>467</v>
      </c>
    </row>
    <row r="8583">
      <c r="A8583" s="7">
        <f t="shared" si="1"/>
        <v>7257</v>
      </c>
      <c r="B8583" s="8" t="s">
        <v>7470</v>
      </c>
      <c r="C8583" s="9" t="s">
        <v>40</v>
      </c>
    </row>
    <row r="8584">
      <c r="A8584" s="7">
        <f t="shared" si="1"/>
        <v>7258</v>
      </c>
      <c r="B8584" s="5" t="s">
        <v>7471</v>
      </c>
      <c r="C8584" s="6" t="s">
        <v>1279</v>
      </c>
    </row>
    <row r="8585">
      <c r="A8585" s="7">
        <f t="shared" si="1"/>
        <v>7258</v>
      </c>
      <c r="B8585" s="5" t="s">
        <v>7471</v>
      </c>
      <c r="C8585" s="6" t="s">
        <v>97</v>
      </c>
    </row>
    <row r="8586">
      <c r="A8586" s="7">
        <f t="shared" si="1"/>
        <v>7259</v>
      </c>
      <c r="B8586" s="5" t="s">
        <v>7472</v>
      </c>
      <c r="C8586" s="6" t="s">
        <v>62</v>
      </c>
    </row>
    <row r="8587">
      <c r="A8587" s="7">
        <f t="shared" si="1"/>
        <v>7260</v>
      </c>
      <c r="B8587" s="5" t="s">
        <v>7473</v>
      </c>
      <c r="C8587" s="6" t="s">
        <v>62</v>
      </c>
    </row>
    <row r="8588">
      <c r="A8588" s="7">
        <f t="shared" si="1"/>
        <v>7261</v>
      </c>
      <c r="B8588" s="5" t="s">
        <v>7474</v>
      </c>
      <c r="C8588" s="6" t="s">
        <v>97</v>
      </c>
    </row>
    <row r="8589">
      <c r="A8589" s="7">
        <f t="shared" si="1"/>
        <v>7262</v>
      </c>
      <c r="B8589" s="5" t="s">
        <v>7475</v>
      </c>
      <c r="C8589" s="6" t="s">
        <v>62</v>
      </c>
    </row>
    <row r="8590">
      <c r="A8590" s="7">
        <f t="shared" si="1"/>
        <v>7263</v>
      </c>
      <c r="B8590" s="5" t="s">
        <v>7476</v>
      </c>
      <c r="C8590" s="6" t="s">
        <v>62</v>
      </c>
    </row>
    <row r="8591">
      <c r="A8591" s="7">
        <f t="shared" si="1"/>
        <v>7264</v>
      </c>
      <c r="B8591" s="5" t="s">
        <v>7477</v>
      </c>
      <c r="C8591" s="6" t="s">
        <v>1205</v>
      </c>
    </row>
    <row r="8592">
      <c r="A8592" s="7">
        <f t="shared" si="1"/>
        <v>7265</v>
      </c>
      <c r="B8592" s="5" t="s">
        <v>7478</v>
      </c>
      <c r="C8592" s="6" t="s">
        <v>1205</v>
      </c>
    </row>
    <row r="8593">
      <c r="A8593" s="7">
        <f t="shared" si="1"/>
        <v>7266</v>
      </c>
      <c r="B8593" s="5" t="s">
        <v>7479</v>
      </c>
      <c r="C8593" s="6" t="s">
        <v>62</v>
      </c>
    </row>
    <row r="8594">
      <c r="A8594" s="7">
        <f t="shared" si="1"/>
        <v>7267</v>
      </c>
      <c r="B8594" s="5" t="s">
        <v>7480</v>
      </c>
      <c r="C8594" s="6" t="s">
        <v>62</v>
      </c>
    </row>
    <row r="8595">
      <c r="A8595" s="7">
        <f t="shared" si="1"/>
        <v>7268</v>
      </c>
      <c r="B8595" s="5" t="s">
        <v>7481</v>
      </c>
      <c r="C8595" s="6" t="s">
        <v>1942</v>
      </c>
    </row>
    <row r="8596">
      <c r="A8596" s="7">
        <f t="shared" si="1"/>
        <v>7269</v>
      </c>
      <c r="B8596" s="5" t="s">
        <v>7482</v>
      </c>
      <c r="C8596" s="6" t="s">
        <v>62</v>
      </c>
    </row>
    <row r="8597">
      <c r="A8597" s="7">
        <f t="shared" si="1"/>
        <v>7270</v>
      </c>
      <c r="B8597" s="5" t="s">
        <v>7483</v>
      </c>
      <c r="C8597" s="6" t="s">
        <v>62</v>
      </c>
    </row>
    <row r="8598">
      <c r="A8598" s="7">
        <f t="shared" si="1"/>
        <v>7271</v>
      </c>
      <c r="B8598" s="5" t="s">
        <v>7484</v>
      </c>
      <c r="C8598" s="6" t="s">
        <v>62</v>
      </c>
    </row>
    <row r="8599">
      <c r="A8599" s="7">
        <f t="shared" si="1"/>
        <v>7272</v>
      </c>
      <c r="B8599" s="5" t="s">
        <v>7485</v>
      </c>
      <c r="C8599" s="6" t="s">
        <v>62</v>
      </c>
    </row>
    <row r="8600">
      <c r="A8600" s="7">
        <f t="shared" si="1"/>
        <v>7273</v>
      </c>
      <c r="B8600" s="5" t="s">
        <v>7486</v>
      </c>
      <c r="C8600" s="6" t="s">
        <v>62</v>
      </c>
    </row>
    <row r="8601">
      <c r="A8601" s="7">
        <f t="shared" si="1"/>
        <v>7274</v>
      </c>
      <c r="B8601" s="5" t="s">
        <v>7487</v>
      </c>
      <c r="C8601" s="6" t="s">
        <v>62</v>
      </c>
    </row>
    <row r="8602">
      <c r="A8602" s="7">
        <f t="shared" si="1"/>
        <v>7275</v>
      </c>
      <c r="B8602" s="5" t="s">
        <v>7488</v>
      </c>
      <c r="C8602" s="6" t="s">
        <v>62</v>
      </c>
    </row>
    <row r="8603">
      <c r="A8603" s="7">
        <f t="shared" si="1"/>
        <v>7276</v>
      </c>
      <c r="B8603" s="5" t="s">
        <v>7489</v>
      </c>
      <c r="C8603" s="6" t="s">
        <v>62</v>
      </c>
    </row>
    <row r="8604">
      <c r="A8604" s="7">
        <f t="shared" si="1"/>
        <v>7277</v>
      </c>
      <c r="B8604" s="5" t="s">
        <v>7490</v>
      </c>
      <c r="C8604" s="6" t="s">
        <v>62</v>
      </c>
    </row>
    <row r="8605">
      <c r="A8605" s="7">
        <f t="shared" si="1"/>
        <v>7278</v>
      </c>
      <c r="B8605" s="5" t="s">
        <v>7491</v>
      </c>
      <c r="C8605" s="6" t="s">
        <v>1040</v>
      </c>
    </row>
    <row r="8606">
      <c r="A8606" s="7">
        <f t="shared" si="1"/>
        <v>7279</v>
      </c>
      <c r="B8606" s="5" t="s">
        <v>7492</v>
      </c>
      <c r="C8606" s="6" t="s">
        <v>1207</v>
      </c>
    </row>
    <row r="8607">
      <c r="A8607" s="7">
        <f t="shared" si="1"/>
        <v>7280</v>
      </c>
      <c r="B8607" s="5" t="s">
        <v>7493</v>
      </c>
      <c r="C8607" s="6" t="s">
        <v>1207</v>
      </c>
    </row>
    <row r="8608">
      <c r="A8608" s="7">
        <f t="shared" si="1"/>
        <v>7281</v>
      </c>
      <c r="B8608" s="5" t="s">
        <v>7494</v>
      </c>
      <c r="C8608" s="6" t="s">
        <v>1207</v>
      </c>
    </row>
    <row r="8609">
      <c r="A8609" s="7">
        <f t="shared" si="1"/>
        <v>7282</v>
      </c>
      <c r="B8609" s="5" t="s">
        <v>7495</v>
      </c>
      <c r="C8609" s="6" t="s">
        <v>1207</v>
      </c>
    </row>
    <row r="8610">
      <c r="A8610" s="7">
        <f t="shared" si="1"/>
        <v>7283</v>
      </c>
      <c r="B8610" s="5" t="s">
        <v>7496</v>
      </c>
      <c r="C8610" s="6" t="s">
        <v>1207</v>
      </c>
    </row>
    <row r="8611">
      <c r="A8611" s="7">
        <f t="shared" si="1"/>
        <v>7284</v>
      </c>
      <c r="B8611" s="5" t="s">
        <v>7497</v>
      </c>
      <c r="C8611" s="6" t="s">
        <v>1207</v>
      </c>
    </row>
    <row r="8612">
      <c r="A8612" s="7">
        <f t="shared" si="1"/>
        <v>7285</v>
      </c>
      <c r="B8612" s="5" t="s">
        <v>7498</v>
      </c>
      <c r="C8612" s="6" t="s">
        <v>1207</v>
      </c>
    </row>
    <row r="8613">
      <c r="A8613" s="7">
        <f t="shared" si="1"/>
        <v>7286</v>
      </c>
      <c r="B8613" s="5" t="s">
        <v>7499</v>
      </c>
      <c r="C8613" s="6" t="s">
        <v>1207</v>
      </c>
    </row>
    <row r="8614">
      <c r="A8614" s="7">
        <f t="shared" si="1"/>
        <v>7287</v>
      </c>
      <c r="B8614" s="8" t="s">
        <v>7500</v>
      </c>
      <c r="C8614" s="9" t="s">
        <v>614</v>
      </c>
    </row>
    <row r="8615">
      <c r="A8615" s="7">
        <f t="shared" si="1"/>
        <v>7288</v>
      </c>
      <c r="B8615" s="5" t="s">
        <v>7501</v>
      </c>
      <c r="C8615" s="6" t="s">
        <v>731</v>
      </c>
    </row>
    <row r="8616">
      <c r="A8616" s="7">
        <f t="shared" si="1"/>
        <v>7289</v>
      </c>
      <c r="B8616" s="5" t="s">
        <v>7502</v>
      </c>
      <c r="C8616" s="6" t="s">
        <v>1120</v>
      </c>
    </row>
    <row r="8617">
      <c r="A8617" s="7">
        <f t="shared" si="1"/>
        <v>7290</v>
      </c>
      <c r="B8617" s="5" t="s">
        <v>7503</v>
      </c>
      <c r="C8617" s="6" t="s">
        <v>1120</v>
      </c>
    </row>
    <row r="8618">
      <c r="A8618" s="7">
        <f t="shared" si="1"/>
        <v>7291</v>
      </c>
      <c r="B8618" s="5" t="s">
        <v>7504</v>
      </c>
      <c r="C8618" s="6" t="s">
        <v>1207</v>
      </c>
    </row>
    <row r="8619">
      <c r="A8619" s="7">
        <f t="shared" si="1"/>
        <v>7292</v>
      </c>
      <c r="B8619" s="5" t="s">
        <v>7505</v>
      </c>
      <c r="C8619" s="6" t="s">
        <v>1207</v>
      </c>
    </row>
    <row r="8620">
      <c r="A8620" s="7">
        <f t="shared" si="1"/>
        <v>7293</v>
      </c>
      <c r="B8620" s="5" t="s">
        <v>7506</v>
      </c>
      <c r="C8620" s="6" t="s">
        <v>1207</v>
      </c>
    </row>
    <row r="8621">
      <c r="A8621" s="7">
        <f t="shared" si="1"/>
        <v>7294</v>
      </c>
      <c r="B8621" s="8" t="s">
        <v>7507</v>
      </c>
      <c r="C8621" s="9" t="s">
        <v>614</v>
      </c>
    </row>
    <row r="8622">
      <c r="A8622" s="7">
        <f t="shared" si="1"/>
        <v>7294</v>
      </c>
      <c r="B8622" s="8" t="s">
        <v>7507</v>
      </c>
      <c r="C8622" s="9" t="s">
        <v>374</v>
      </c>
    </row>
    <row r="8623">
      <c r="A8623" s="7">
        <f t="shared" si="1"/>
        <v>7294</v>
      </c>
      <c r="B8623" s="8" t="s">
        <v>7507</v>
      </c>
      <c r="C8623" s="9" t="s">
        <v>52</v>
      </c>
    </row>
    <row r="8624">
      <c r="A8624" s="7">
        <f t="shared" si="1"/>
        <v>7295</v>
      </c>
      <c r="B8624" s="5" t="s">
        <v>7508</v>
      </c>
      <c r="C8624" s="6" t="s">
        <v>1207</v>
      </c>
    </row>
    <row r="8625">
      <c r="A8625" s="7">
        <f t="shared" si="1"/>
        <v>7296</v>
      </c>
      <c r="B8625" s="5" t="s">
        <v>7509</v>
      </c>
      <c r="C8625" s="6" t="s">
        <v>1207</v>
      </c>
    </row>
    <row r="8626">
      <c r="A8626" s="7">
        <f t="shared" si="1"/>
        <v>7297</v>
      </c>
      <c r="B8626" s="5" t="s">
        <v>7510</v>
      </c>
      <c r="C8626" s="6" t="s">
        <v>1207</v>
      </c>
    </row>
    <row r="8627">
      <c r="A8627" s="7">
        <f t="shared" si="1"/>
        <v>7298</v>
      </c>
      <c r="B8627" s="8" t="s">
        <v>7511</v>
      </c>
      <c r="C8627" s="9" t="s">
        <v>728</v>
      </c>
    </row>
    <row r="8628">
      <c r="A8628" s="7">
        <f t="shared" si="1"/>
        <v>7299</v>
      </c>
      <c r="B8628" s="8" t="s">
        <v>7512</v>
      </c>
      <c r="C8628" s="9" t="s">
        <v>399</v>
      </c>
    </row>
    <row r="8629">
      <c r="A8629" s="7">
        <f t="shared" si="1"/>
        <v>7300</v>
      </c>
      <c r="B8629" s="5" t="s">
        <v>7513</v>
      </c>
      <c r="C8629" s="6" t="s">
        <v>681</v>
      </c>
    </row>
    <row r="8630">
      <c r="A8630" s="7">
        <f t="shared" si="1"/>
        <v>7301</v>
      </c>
      <c r="B8630" s="5" t="s">
        <v>7514</v>
      </c>
      <c r="C8630" s="6" t="s">
        <v>328</v>
      </c>
    </row>
    <row r="8631">
      <c r="A8631" s="7">
        <f t="shared" si="1"/>
        <v>7302</v>
      </c>
      <c r="B8631" s="8" t="s">
        <v>7515</v>
      </c>
      <c r="C8631" s="9" t="s">
        <v>177</v>
      </c>
    </row>
    <row r="8632">
      <c r="A8632" s="7">
        <f t="shared" si="1"/>
        <v>7303</v>
      </c>
      <c r="B8632" s="8" t="s">
        <v>7516</v>
      </c>
      <c r="C8632" s="9" t="s">
        <v>893</v>
      </c>
    </row>
    <row r="8633">
      <c r="A8633" s="7">
        <f t="shared" si="1"/>
        <v>7304</v>
      </c>
      <c r="B8633" s="5" t="s">
        <v>7517</v>
      </c>
      <c r="C8633" s="6" t="s">
        <v>538</v>
      </c>
    </row>
    <row r="8634">
      <c r="A8634" s="7">
        <f t="shared" si="1"/>
        <v>7305</v>
      </c>
      <c r="B8634" s="16" t="s">
        <v>7518</v>
      </c>
      <c r="C8634" s="6" t="s">
        <v>1235</v>
      </c>
    </row>
    <row r="8635">
      <c r="A8635" s="7">
        <f t="shared" si="1"/>
        <v>7306</v>
      </c>
      <c r="B8635" s="16" t="s">
        <v>7519</v>
      </c>
      <c r="C8635" s="6" t="s">
        <v>1235</v>
      </c>
    </row>
    <row r="8636">
      <c r="A8636" s="7">
        <f t="shared" si="1"/>
        <v>7307</v>
      </c>
      <c r="B8636" s="16" t="s">
        <v>7520</v>
      </c>
      <c r="C8636" s="6" t="s">
        <v>1235</v>
      </c>
    </row>
    <row r="8637">
      <c r="A8637" s="7">
        <f t="shared" si="1"/>
        <v>7308</v>
      </c>
      <c r="B8637" s="16" t="s">
        <v>7521</v>
      </c>
      <c r="C8637" s="6" t="s">
        <v>1235</v>
      </c>
    </row>
    <row r="8638">
      <c r="A8638" s="7">
        <f t="shared" si="1"/>
        <v>7309</v>
      </c>
      <c r="B8638" s="16" t="s">
        <v>7522</v>
      </c>
      <c r="C8638" s="6" t="s">
        <v>1235</v>
      </c>
    </row>
    <row r="8639">
      <c r="A8639" s="7">
        <f t="shared" si="1"/>
        <v>7310</v>
      </c>
      <c r="B8639" s="16" t="s">
        <v>7523</v>
      </c>
      <c r="C8639" s="6" t="s">
        <v>1235</v>
      </c>
    </row>
    <row r="8640">
      <c r="A8640" s="7">
        <f t="shared" si="1"/>
        <v>7311</v>
      </c>
      <c r="B8640" s="16" t="s">
        <v>7524</v>
      </c>
      <c r="C8640" s="6" t="s">
        <v>1235</v>
      </c>
    </row>
    <row r="8641">
      <c r="A8641" s="7">
        <f t="shared" si="1"/>
        <v>7312</v>
      </c>
      <c r="B8641" s="5" t="s">
        <v>7525</v>
      </c>
      <c r="C8641" s="6" t="s">
        <v>785</v>
      </c>
    </row>
    <row r="8642">
      <c r="A8642" s="7">
        <f t="shared" si="1"/>
        <v>7313</v>
      </c>
      <c r="B8642" s="5" t="s">
        <v>7526</v>
      </c>
      <c r="C8642" s="6" t="s">
        <v>1207</v>
      </c>
    </row>
    <row r="8643">
      <c r="A8643" s="7">
        <f t="shared" si="1"/>
        <v>7314</v>
      </c>
      <c r="B8643" s="5" t="s">
        <v>7527</v>
      </c>
      <c r="C8643" s="6" t="s">
        <v>62</v>
      </c>
    </row>
    <row r="8644">
      <c r="A8644" s="7">
        <f t="shared" si="1"/>
        <v>7315</v>
      </c>
      <c r="B8644" s="8" t="s">
        <v>7528</v>
      </c>
      <c r="C8644" s="9" t="s">
        <v>530</v>
      </c>
    </row>
    <row r="8645">
      <c r="A8645" s="7">
        <f t="shared" si="1"/>
        <v>7316</v>
      </c>
      <c r="B8645" s="8" t="s">
        <v>7529</v>
      </c>
      <c r="C8645" s="9" t="s">
        <v>64</v>
      </c>
    </row>
    <row r="8646">
      <c r="A8646" s="7">
        <f t="shared" si="1"/>
        <v>7317</v>
      </c>
      <c r="B8646" s="8" t="s">
        <v>7530</v>
      </c>
      <c r="C8646" s="9" t="s">
        <v>64</v>
      </c>
    </row>
    <row r="8647">
      <c r="A8647" s="7">
        <f t="shared" si="1"/>
        <v>7318</v>
      </c>
      <c r="B8647" s="8" t="s">
        <v>7531</v>
      </c>
      <c r="C8647" s="9" t="s">
        <v>64</v>
      </c>
    </row>
    <row r="8648">
      <c r="A8648" s="7">
        <f t="shared" si="1"/>
        <v>7319</v>
      </c>
      <c r="B8648" s="8" t="s">
        <v>7532</v>
      </c>
      <c r="C8648" s="9" t="s">
        <v>1548</v>
      </c>
    </row>
    <row r="8649">
      <c r="A8649" s="7">
        <f t="shared" si="1"/>
        <v>7320</v>
      </c>
      <c r="B8649" s="8" t="s">
        <v>7533</v>
      </c>
      <c r="C8649" s="9" t="s">
        <v>1548</v>
      </c>
    </row>
    <row r="8650">
      <c r="A8650" s="7">
        <f t="shared" si="1"/>
        <v>7321</v>
      </c>
      <c r="B8650" s="8" t="s">
        <v>7534</v>
      </c>
      <c r="C8650" s="9" t="s">
        <v>1548</v>
      </c>
    </row>
    <row r="8651">
      <c r="A8651" s="7">
        <f t="shared" si="1"/>
        <v>7322</v>
      </c>
      <c r="B8651" s="5" t="s">
        <v>7535</v>
      </c>
      <c r="C8651" s="6" t="s">
        <v>1040</v>
      </c>
    </row>
    <row r="8652">
      <c r="A8652" s="7">
        <f t="shared" si="1"/>
        <v>7323</v>
      </c>
      <c r="B8652" s="5" t="s">
        <v>7536</v>
      </c>
      <c r="C8652" s="6" t="s">
        <v>1040</v>
      </c>
    </row>
    <row r="8653">
      <c r="A8653" s="7">
        <f t="shared" si="1"/>
        <v>7324</v>
      </c>
      <c r="B8653" s="5" t="s">
        <v>7537</v>
      </c>
      <c r="C8653" s="6" t="s">
        <v>1040</v>
      </c>
    </row>
    <row r="8654">
      <c r="A8654" s="7">
        <f t="shared" si="1"/>
        <v>7325</v>
      </c>
      <c r="B8654" s="8" t="s">
        <v>7538</v>
      </c>
      <c r="C8654" s="9" t="s">
        <v>555</v>
      </c>
    </row>
    <row r="8655">
      <c r="A8655" s="7">
        <f t="shared" si="1"/>
        <v>7325</v>
      </c>
      <c r="B8655" s="8" t="s">
        <v>7538</v>
      </c>
      <c r="C8655" s="9" t="s">
        <v>72</v>
      </c>
    </row>
    <row r="8656">
      <c r="A8656" s="7">
        <f t="shared" si="1"/>
        <v>7326</v>
      </c>
      <c r="B8656" s="8" t="s">
        <v>7539</v>
      </c>
      <c r="C8656" s="9" t="s">
        <v>72</v>
      </c>
    </row>
    <row r="8657">
      <c r="A8657" s="7">
        <f t="shared" si="1"/>
        <v>7327</v>
      </c>
      <c r="B8657" s="8" t="s">
        <v>7540</v>
      </c>
      <c r="C8657" s="9" t="s">
        <v>72</v>
      </c>
    </row>
    <row r="8658">
      <c r="A8658" s="7">
        <f t="shared" si="1"/>
        <v>7328</v>
      </c>
      <c r="B8658" s="8" t="s">
        <v>7541</v>
      </c>
      <c r="C8658" s="9" t="s">
        <v>72</v>
      </c>
    </row>
    <row r="8659">
      <c r="A8659" s="7">
        <f t="shared" si="1"/>
        <v>7329</v>
      </c>
      <c r="B8659" s="8" t="s">
        <v>7542</v>
      </c>
      <c r="C8659" s="9" t="s">
        <v>83</v>
      </c>
    </row>
    <row r="8660">
      <c r="A8660" s="7">
        <f t="shared" si="1"/>
        <v>7330</v>
      </c>
      <c r="B8660" s="8" t="s">
        <v>7543</v>
      </c>
      <c r="C8660" s="9" t="s">
        <v>83</v>
      </c>
    </row>
    <row r="8661">
      <c r="A8661" s="7">
        <f t="shared" si="1"/>
        <v>7331</v>
      </c>
      <c r="B8661" s="8" t="s">
        <v>7544</v>
      </c>
      <c r="C8661" s="9" t="s">
        <v>83</v>
      </c>
    </row>
    <row r="8662">
      <c r="A8662" s="7">
        <f t="shared" si="1"/>
        <v>7332</v>
      </c>
      <c r="B8662" s="8" t="s">
        <v>7545</v>
      </c>
      <c r="C8662" s="9" t="s">
        <v>83</v>
      </c>
    </row>
    <row r="8663">
      <c r="A8663" s="7">
        <f t="shared" si="1"/>
        <v>7333</v>
      </c>
      <c r="B8663" s="8" t="s">
        <v>7546</v>
      </c>
      <c r="C8663" s="9" t="s">
        <v>83</v>
      </c>
    </row>
    <row r="8664">
      <c r="A8664" s="7">
        <f t="shared" si="1"/>
        <v>7334</v>
      </c>
      <c r="B8664" s="8" t="s">
        <v>7547</v>
      </c>
      <c r="C8664" s="9" t="s">
        <v>83</v>
      </c>
    </row>
    <row r="8665">
      <c r="A8665" s="7">
        <f t="shared" si="1"/>
        <v>7335</v>
      </c>
      <c r="B8665" s="5" t="s">
        <v>7548</v>
      </c>
      <c r="C8665" s="6" t="s">
        <v>437</v>
      </c>
    </row>
    <row r="8666">
      <c r="A8666" s="7">
        <f t="shared" si="1"/>
        <v>7336</v>
      </c>
      <c r="B8666" s="8" t="s">
        <v>7549</v>
      </c>
      <c r="C8666" s="9" t="s">
        <v>416</v>
      </c>
    </row>
    <row r="8667">
      <c r="A8667" s="7">
        <f t="shared" si="1"/>
        <v>7337</v>
      </c>
      <c r="B8667" s="8" t="s">
        <v>7550</v>
      </c>
      <c r="C8667" s="9" t="s">
        <v>416</v>
      </c>
    </row>
    <row r="8668">
      <c r="A8668" s="7">
        <f t="shared" si="1"/>
        <v>7338</v>
      </c>
      <c r="B8668" s="5" t="s">
        <v>7551</v>
      </c>
      <c r="C8668" s="6" t="s">
        <v>393</v>
      </c>
    </row>
    <row r="8669">
      <c r="A8669" s="7">
        <f t="shared" si="1"/>
        <v>7339</v>
      </c>
      <c r="B8669" s="5" t="s">
        <v>7552</v>
      </c>
      <c r="C8669" s="6" t="s">
        <v>393</v>
      </c>
    </row>
    <row r="8670">
      <c r="A8670" s="7">
        <f t="shared" si="1"/>
        <v>7340</v>
      </c>
      <c r="B8670" s="5" t="s">
        <v>7553</v>
      </c>
      <c r="C8670" s="6" t="s">
        <v>393</v>
      </c>
    </row>
    <row r="8671">
      <c r="A8671" s="7">
        <f t="shared" si="1"/>
        <v>7341</v>
      </c>
      <c r="B8671" s="5" t="s">
        <v>7554</v>
      </c>
      <c r="C8671" s="6" t="s">
        <v>393</v>
      </c>
    </row>
    <row r="8672">
      <c r="A8672" s="7">
        <f t="shared" si="1"/>
        <v>7342</v>
      </c>
      <c r="B8672" s="5" t="s">
        <v>7555</v>
      </c>
      <c r="C8672" s="6" t="s">
        <v>32</v>
      </c>
    </row>
    <row r="8673">
      <c r="A8673" s="7">
        <f t="shared" si="1"/>
        <v>7343</v>
      </c>
      <c r="B8673" s="8" t="s">
        <v>7556</v>
      </c>
      <c r="C8673" s="9" t="s">
        <v>758</v>
      </c>
    </row>
    <row r="8674">
      <c r="A8674" s="7">
        <f t="shared" si="1"/>
        <v>7344</v>
      </c>
      <c r="B8674" s="8" t="s">
        <v>7557</v>
      </c>
      <c r="C8674" s="9" t="s">
        <v>616</v>
      </c>
    </row>
    <row r="8675">
      <c r="A8675" s="7">
        <f t="shared" si="1"/>
        <v>7345</v>
      </c>
      <c r="B8675" s="5" t="s">
        <v>7558</v>
      </c>
      <c r="C8675" s="6" t="s">
        <v>393</v>
      </c>
    </row>
    <row r="8676">
      <c r="A8676" s="7">
        <f t="shared" si="1"/>
        <v>7346</v>
      </c>
      <c r="B8676" s="5" t="s">
        <v>7559</v>
      </c>
      <c r="C8676" s="6" t="s">
        <v>1458</v>
      </c>
    </row>
    <row r="8677">
      <c r="A8677" s="7">
        <f t="shared" si="1"/>
        <v>7347</v>
      </c>
      <c r="B8677" s="8" t="s">
        <v>7560</v>
      </c>
      <c r="C8677" s="9" t="s">
        <v>502</v>
      </c>
    </row>
    <row r="8678">
      <c r="A8678" s="7">
        <f t="shared" si="1"/>
        <v>7348</v>
      </c>
      <c r="B8678" s="8" t="s">
        <v>7561</v>
      </c>
      <c r="C8678" s="9" t="s">
        <v>502</v>
      </c>
    </row>
    <row r="8679">
      <c r="A8679" s="7">
        <f t="shared" si="1"/>
        <v>7349</v>
      </c>
      <c r="B8679" s="5" t="s">
        <v>7562</v>
      </c>
      <c r="C8679" s="6" t="s">
        <v>731</v>
      </c>
    </row>
    <row r="8680">
      <c r="A8680" s="7">
        <f t="shared" si="1"/>
        <v>7350</v>
      </c>
      <c r="B8680" s="5" t="s">
        <v>7563</v>
      </c>
      <c r="C8680" s="6" t="s">
        <v>731</v>
      </c>
    </row>
    <row r="8681">
      <c r="A8681" s="7">
        <f t="shared" si="1"/>
        <v>7351</v>
      </c>
      <c r="B8681" s="5" t="s">
        <v>7564</v>
      </c>
      <c r="C8681" s="6" t="s">
        <v>731</v>
      </c>
    </row>
    <row r="8682">
      <c r="A8682" s="7">
        <f t="shared" si="1"/>
        <v>7352</v>
      </c>
      <c r="B8682" s="5" t="s">
        <v>7565</v>
      </c>
      <c r="C8682" s="6" t="s">
        <v>731</v>
      </c>
    </row>
    <row r="8683">
      <c r="A8683" s="7">
        <f t="shared" si="1"/>
        <v>7353</v>
      </c>
      <c r="B8683" s="5" t="s">
        <v>7566</v>
      </c>
      <c r="C8683" s="6" t="s">
        <v>731</v>
      </c>
    </row>
    <row r="8684">
      <c r="A8684" s="7">
        <f t="shared" si="1"/>
        <v>7354</v>
      </c>
      <c r="B8684" s="5" t="s">
        <v>7567</v>
      </c>
      <c r="C8684" s="6" t="s">
        <v>731</v>
      </c>
    </row>
    <row r="8685">
      <c r="A8685" s="7">
        <f t="shared" si="1"/>
        <v>7355</v>
      </c>
      <c r="B8685" s="5" t="s">
        <v>7568</v>
      </c>
      <c r="C8685" s="6" t="s">
        <v>731</v>
      </c>
    </row>
    <row r="8686">
      <c r="A8686" s="7">
        <f t="shared" si="1"/>
        <v>7356</v>
      </c>
      <c r="B8686" s="5" t="s">
        <v>7569</v>
      </c>
      <c r="C8686" s="6" t="s">
        <v>731</v>
      </c>
    </row>
    <row r="8687">
      <c r="A8687" s="7">
        <f t="shared" si="1"/>
        <v>7357</v>
      </c>
      <c r="B8687" s="5" t="s">
        <v>7570</v>
      </c>
      <c r="C8687" s="6" t="s">
        <v>731</v>
      </c>
    </row>
    <row r="8688">
      <c r="A8688" s="7">
        <f t="shared" si="1"/>
        <v>7358</v>
      </c>
      <c r="B8688" s="5" t="s">
        <v>7571</v>
      </c>
      <c r="C8688" s="6" t="s">
        <v>731</v>
      </c>
    </row>
    <row r="8689">
      <c r="A8689" s="7">
        <f t="shared" si="1"/>
        <v>7359</v>
      </c>
      <c r="B8689" s="5" t="s">
        <v>7572</v>
      </c>
      <c r="C8689" s="6" t="s">
        <v>731</v>
      </c>
    </row>
    <row r="8690">
      <c r="A8690" s="7">
        <f t="shared" si="1"/>
        <v>7360</v>
      </c>
      <c r="B8690" s="5" t="s">
        <v>7573</v>
      </c>
      <c r="C8690" s="6" t="s">
        <v>731</v>
      </c>
    </row>
    <row r="8691">
      <c r="A8691" s="7">
        <f t="shared" si="1"/>
        <v>7361</v>
      </c>
      <c r="B8691" s="5" t="s">
        <v>7574</v>
      </c>
      <c r="C8691" s="6" t="s">
        <v>731</v>
      </c>
    </row>
    <row r="8692">
      <c r="A8692" s="7">
        <f t="shared" si="1"/>
        <v>7362</v>
      </c>
      <c r="B8692" s="5" t="s">
        <v>7575</v>
      </c>
      <c r="C8692" s="6" t="s">
        <v>731</v>
      </c>
    </row>
    <row r="8693">
      <c r="A8693" s="7">
        <f t="shared" si="1"/>
        <v>7363</v>
      </c>
      <c r="B8693" s="5" t="s">
        <v>7576</v>
      </c>
      <c r="C8693" s="6" t="s">
        <v>731</v>
      </c>
    </row>
    <row r="8694">
      <c r="A8694" s="7">
        <f t="shared" si="1"/>
        <v>7364</v>
      </c>
      <c r="B8694" s="5" t="s">
        <v>7577</v>
      </c>
      <c r="C8694" s="6" t="s">
        <v>1120</v>
      </c>
    </row>
    <row r="8695">
      <c r="A8695" s="7">
        <f t="shared" si="1"/>
        <v>7365</v>
      </c>
      <c r="B8695" s="5" t="s">
        <v>7578</v>
      </c>
      <c r="C8695" s="6" t="s">
        <v>1120</v>
      </c>
    </row>
    <row r="8696">
      <c r="A8696" s="7">
        <f t="shared" si="1"/>
        <v>7366</v>
      </c>
      <c r="B8696" s="5" t="s">
        <v>7579</v>
      </c>
      <c r="C8696" s="6" t="s">
        <v>1120</v>
      </c>
    </row>
    <row r="8697">
      <c r="A8697" s="7">
        <f t="shared" si="1"/>
        <v>7367</v>
      </c>
      <c r="B8697" s="5" t="s">
        <v>7580</v>
      </c>
      <c r="C8697" s="17" t="s">
        <v>1470</v>
      </c>
    </row>
    <row r="8698">
      <c r="A8698" s="7">
        <f t="shared" si="1"/>
        <v>7368</v>
      </c>
      <c r="B8698" s="5" t="s">
        <v>7581</v>
      </c>
      <c r="C8698" s="6" t="s">
        <v>780</v>
      </c>
    </row>
    <row r="8699">
      <c r="A8699" s="7">
        <f t="shared" si="1"/>
        <v>7369</v>
      </c>
      <c r="B8699" s="8" t="s">
        <v>7582</v>
      </c>
      <c r="C8699" s="9" t="s">
        <v>64</v>
      </c>
    </row>
    <row r="8700">
      <c r="A8700" s="7">
        <f t="shared" si="1"/>
        <v>7370</v>
      </c>
      <c r="B8700" s="5" t="s">
        <v>7583</v>
      </c>
      <c r="C8700" s="6" t="s">
        <v>621</v>
      </c>
    </row>
    <row r="8701">
      <c r="A8701" s="7">
        <f t="shared" si="1"/>
        <v>7371</v>
      </c>
      <c r="B8701" s="5" t="s">
        <v>7584</v>
      </c>
      <c r="C8701" s="6" t="s">
        <v>12</v>
      </c>
    </row>
    <row r="8702">
      <c r="A8702" s="7">
        <f t="shared" si="1"/>
        <v>7372</v>
      </c>
      <c r="B8702" s="8" t="s">
        <v>7585</v>
      </c>
      <c r="C8702" s="9" t="s">
        <v>650</v>
      </c>
    </row>
    <row r="8703">
      <c r="A8703" s="7">
        <f t="shared" si="1"/>
        <v>7373</v>
      </c>
      <c r="B8703" s="8" t="s">
        <v>7586</v>
      </c>
      <c r="C8703" s="9" t="s">
        <v>1470</v>
      </c>
    </row>
    <row r="8704">
      <c r="A8704" s="7">
        <f t="shared" si="1"/>
        <v>7374</v>
      </c>
      <c r="B8704" s="16" t="s">
        <v>7587</v>
      </c>
      <c r="C8704" s="6" t="s">
        <v>1235</v>
      </c>
    </row>
    <row r="8705">
      <c r="A8705" s="7">
        <f t="shared" si="1"/>
        <v>7375</v>
      </c>
      <c r="B8705" s="5" t="s">
        <v>7588</v>
      </c>
      <c r="C8705" s="6" t="s">
        <v>2549</v>
      </c>
    </row>
    <row r="8706">
      <c r="A8706" s="7">
        <f t="shared" si="1"/>
        <v>7376</v>
      </c>
      <c r="B8706" s="5" t="s">
        <v>7589</v>
      </c>
      <c r="C8706" s="6" t="s">
        <v>798</v>
      </c>
    </row>
    <row r="8707">
      <c r="A8707" s="7">
        <f t="shared" si="1"/>
        <v>7377</v>
      </c>
      <c r="B8707" s="5" t="s">
        <v>7590</v>
      </c>
      <c r="C8707" s="6" t="s">
        <v>798</v>
      </c>
    </row>
    <row r="8708">
      <c r="A8708" s="7">
        <f t="shared" si="1"/>
        <v>7378</v>
      </c>
      <c r="B8708" s="5" t="s">
        <v>7591</v>
      </c>
      <c r="C8708" s="6" t="s">
        <v>798</v>
      </c>
    </row>
    <row r="8709">
      <c r="A8709" s="7">
        <f t="shared" si="1"/>
        <v>7379</v>
      </c>
      <c r="B8709" s="5" t="s">
        <v>7592</v>
      </c>
      <c r="C8709" s="6" t="s">
        <v>798</v>
      </c>
    </row>
    <row r="8710">
      <c r="A8710" s="7">
        <f t="shared" si="1"/>
        <v>7380</v>
      </c>
      <c r="B8710" s="5" t="s">
        <v>7593</v>
      </c>
      <c r="C8710" s="6" t="s">
        <v>798</v>
      </c>
    </row>
    <row r="8711">
      <c r="A8711" s="7">
        <f t="shared" si="1"/>
        <v>7381</v>
      </c>
      <c r="B8711" s="5" t="s">
        <v>7594</v>
      </c>
      <c r="C8711" s="6" t="s">
        <v>798</v>
      </c>
    </row>
    <row r="8712">
      <c r="A8712" s="7">
        <f t="shared" si="1"/>
        <v>7382</v>
      </c>
      <c r="B8712" s="5" t="s">
        <v>7595</v>
      </c>
      <c r="C8712" s="6" t="s">
        <v>798</v>
      </c>
    </row>
    <row r="8713">
      <c r="A8713" s="7">
        <f t="shared" si="1"/>
        <v>7383</v>
      </c>
      <c r="B8713" s="8" t="s">
        <v>7596</v>
      </c>
      <c r="C8713" s="9" t="s">
        <v>502</v>
      </c>
    </row>
    <row r="8714">
      <c r="A8714" s="7">
        <f t="shared" si="1"/>
        <v>7384</v>
      </c>
      <c r="B8714" s="5" t="s">
        <v>7597</v>
      </c>
      <c r="C8714" s="6" t="s">
        <v>798</v>
      </c>
    </row>
    <row r="8715">
      <c r="A8715" s="7">
        <f t="shared" si="1"/>
        <v>7385</v>
      </c>
      <c r="B8715" s="5" t="s">
        <v>7598</v>
      </c>
      <c r="C8715" s="6" t="s">
        <v>798</v>
      </c>
    </row>
    <row r="8716">
      <c r="A8716" s="7">
        <f t="shared" si="1"/>
        <v>7386</v>
      </c>
      <c r="B8716" s="5" t="s">
        <v>7599</v>
      </c>
      <c r="C8716" s="6" t="s">
        <v>798</v>
      </c>
    </row>
    <row r="8717">
      <c r="A8717" s="7">
        <f t="shared" si="1"/>
        <v>7387</v>
      </c>
      <c r="B8717" s="5" t="s">
        <v>7600</v>
      </c>
      <c r="C8717" s="6" t="s">
        <v>798</v>
      </c>
    </row>
    <row r="8718">
      <c r="A8718" s="7">
        <f t="shared" si="1"/>
        <v>7388</v>
      </c>
      <c r="B8718" s="5" t="s">
        <v>7601</v>
      </c>
      <c r="C8718" s="6" t="s">
        <v>196</v>
      </c>
    </row>
    <row r="8719">
      <c r="A8719" s="7">
        <f t="shared" si="1"/>
        <v>7388</v>
      </c>
      <c r="B8719" s="5" t="s">
        <v>7601</v>
      </c>
      <c r="C8719" s="6" t="s">
        <v>798</v>
      </c>
    </row>
    <row r="8720">
      <c r="A8720" s="7">
        <f t="shared" si="1"/>
        <v>7389</v>
      </c>
      <c r="B8720" s="5" t="s">
        <v>7602</v>
      </c>
      <c r="C8720" s="6" t="s">
        <v>1207</v>
      </c>
    </row>
    <row r="8721">
      <c r="A8721" s="7">
        <f t="shared" si="1"/>
        <v>7390</v>
      </c>
      <c r="B8721" s="5" t="s">
        <v>7603</v>
      </c>
      <c r="C8721" s="6" t="s">
        <v>1207</v>
      </c>
    </row>
    <row r="8722">
      <c r="A8722" s="7">
        <f t="shared" si="1"/>
        <v>7391</v>
      </c>
      <c r="B8722" s="5" t="s">
        <v>7604</v>
      </c>
      <c r="C8722" s="6" t="s">
        <v>1450</v>
      </c>
    </row>
    <row r="8723">
      <c r="A8723" s="7">
        <f t="shared" si="1"/>
        <v>7392</v>
      </c>
      <c r="B8723" s="5" t="s">
        <v>7605</v>
      </c>
      <c r="C8723" s="6" t="s">
        <v>2549</v>
      </c>
    </row>
    <row r="8724">
      <c r="A8724" s="7">
        <f t="shared" si="1"/>
        <v>7393</v>
      </c>
      <c r="B8724" s="5" t="s">
        <v>7606</v>
      </c>
      <c r="C8724" s="6" t="s">
        <v>2549</v>
      </c>
    </row>
    <row r="8725">
      <c r="A8725" s="7">
        <f t="shared" si="1"/>
        <v>7394</v>
      </c>
      <c r="B8725" s="5" t="s">
        <v>7607</v>
      </c>
      <c r="C8725" s="6" t="s">
        <v>2549</v>
      </c>
    </row>
    <row r="8726">
      <c r="A8726" s="7">
        <f t="shared" si="1"/>
        <v>7395</v>
      </c>
      <c r="B8726" s="5" t="s">
        <v>7608</v>
      </c>
      <c r="C8726" s="6" t="s">
        <v>2549</v>
      </c>
    </row>
    <row r="8727">
      <c r="A8727" s="7">
        <f t="shared" si="1"/>
        <v>7396</v>
      </c>
      <c r="B8727" s="5" t="s">
        <v>7609</v>
      </c>
      <c r="C8727" s="6" t="s">
        <v>731</v>
      </c>
    </row>
    <row r="8728">
      <c r="A8728" s="7">
        <f t="shared" si="1"/>
        <v>7397</v>
      </c>
      <c r="B8728" s="5" t="s">
        <v>7610</v>
      </c>
      <c r="C8728" s="6" t="s">
        <v>538</v>
      </c>
    </row>
    <row r="8729">
      <c r="A8729" s="7">
        <f t="shared" si="1"/>
        <v>7398</v>
      </c>
      <c r="B8729" s="5" t="s">
        <v>7611</v>
      </c>
      <c r="C8729" s="6" t="s">
        <v>7612</v>
      </c>
    </row>
    <row r="8730">
      <c r="A8730" s="7">
        <f t="shared" si="1"/>
        <v>7399</v>
      </c>
      <c r="B8730" s="5" t="s">
        <v>7613</v>
      </c>
      <c r="C8730" s="6" t="s">
        <v>7612</v>
      </c>
    </row>
    <row r="8731">
      <c r="A8731" s="7">
        <f t="shared" si="1"/>
        <v>7400</v>
      </c>
      <c r="B8731" s="5" t="s">
        <v>7614</v>
      </c>
      <c r="C8731" s="6" t="s">
        <v>798</v>
      </c>
    </row>
    <row r="8732">
      <c r="A8732" s="7">
        <f t="shared" si="1"/>
        <v>7401</v>
      </c>
      <c r="B8732" s="5" t="s">
        <v>7615</v>
      </c>
      <c r="C8732" s="6" t="s">
        <v>785</v>
      </c>
    </row>
    <row r="8733">
      <c r="A8733" s="7">
        <f t="shared" si="1"/>
        <v>7402</v>
      </c>
      <c r="B8733" s="5" t="s">
        <v>7616</v>
      </c>
      <c r="C8733" s="6" t="s">
        <v>1260</v>
      </c>
    </row>
    <row r="8734">
      <c r="A8734" s="7">
        <f t="shared" si="1"/>
        <v>7403</v>
      </c>
      <c r="B8734" s="5" t="s">
        <v>7617</v>
      </c>
      <c r="C8734" s="6" t="s">
        <v>1856</v>
      </c>
    </row>
    <row r="8735">
      <c r="A8735" s="7">
        <f t="shared" si="1"/>
        <v>7404</v>
      </c>
      <c r="B8735" s="5" t="s">
        <v>7618</v>
      </c>
      <c r="C8735" s="6" t="s">
        <v>1458</v>
      </c>
    </row>
    <row r="8736">
      <c r="A8736" s="7">
        <f t="shared" si="1"/>
        <v>7405</v>
      </c>
      <c r="B8736" s="5" t="s">
        <v>7619</v>
      </c>
      <c r="C8736" s="6" t="s">
        <v>1450</v>
      </c>
    </row>
    <row r="8737">
      <c r="A8737" s="7">
        <f t="shared" si="1"/>
        <v>7406</v>
      </c>
      <c r="B8737" s="5" t="s">
        <v>7620</v>
      </c>
      <c r="C8737" s="6" t="s">
        <v>714</v>
      </c>
    </row>
    <row r="8738">
      <c r="A8738" s="7">
        <f t="shared" si="1"/>
        <v>7407</v>
      </c>
      <c r="B8738" s="5" t="s">
        <v>7621</v>
      </c>
      <c r="C8738" s="6" t="s">
        <v>714</v>
      </c>
    </row>
    <row r="8739">
      <c r="A8739" s="7">
        <f t="shared" si="1"/>
        <v>7408</v>
      </c>
      <c r="B8739" s="5" t="s">
        <v>7622</v>
      </c>
      <c r="C8739" s="6" t="s">
        <v>714</v>
      </c>
    </row>
    <row r="8740">
      <c r="A8740" s="7">
        <f t="shared" si="1"/>
        <v>7409</v>
      </c>
      <c r="B8740" s="12" t="s">
        <v>7623</v>
      </c>
      <c r="C8740" s="13" t="s">
        <v>420</v>
      </c>
    </row>
    <row r="8741">
      <c r="A8741" s="7">
        <f t="shared" si="1"/>
        <v>7410</v>
      </c>
      <c r="B8741" s="5" t="s">
        <v>7624</v>
      </c>
      <c r="C8741" s="6" t="s">
        <v>714</v>
      </c>
    </row>
    <row r="8742">
      <c r="A8742" s="7">
        <f t="shared" si="1"/>
        <v>7411</v>
      </c>
      <c r="B8742" s="5" t="s">
        <v>7625</v>
      </c>
      <c r="C8742" s="6" t="s">
        <v>714</v>
      </c>
    </row>
    <row r="8743">
      <c r="A8743" s="7">
        <f t="shared" si="1"/>
        <v>7412</v>
      </c>
      <c r="B8743" s="5" t="s">
        <v>7626</v>
      </c>
      <c r="C8743" s="6" t="s">
        <v>714</v>
      </c>
    </row>
    <row r="8744">
      <c r="A8744" s="7">
        <f t="shared" si="1"/>
        <v>7413</v>
      </c>
      <c r="B8744" s="5" t="s">
        <v>7627</v>
      </c>
      <c r="C8744" s="6" t="s">
        <v>714</v>
      </c>
    </row>
    <row r="8745">
      <c r="A8745" s="7">
        <f t="shared" si="1"/>
        <v>7414</v>
      </c>
      <c r="B8745" s="5" t="s">
        <v>7628</v>
      </c>
      <c r="C8745" s="6" t="s">
        <v>714</v>
      </c>
    </row>
    <row r="8746">
      <c r="A8746" s="7">
        <f t="shared" si="1"/>
        <v>7415</v>
      </c>
      <c r="B8746" s="5" t="s">
        <v>7629</v>
      </c>
      <c r="C8746" s="6" t="s">
        <v>714</v>
      </c>
    </row>
    <row r="8747">
      <c r="A8747" s="7">
        <f t="shared" si="1"/>
        <v>7416</v>
      </c>
      <c r="B8747" s="5" t="s">
        <v>7630</v>
      </c>
      <c r="C8747" s="6" t="s">
        <v>714</v>
      </c>
    </row>
    <row r="8748">
      <c r="A8748" s="7">
        <f t="shared" si="1"/>
        <v>7417</v>
      </c>
      <c r="B8748" s="5" t="s">
        <v>7631</v>
      </c>
      <c r="C8748" s="6" t="s">
        <v>714</v>
      </c>
    </row>
    <row r="8749">
      <c r="A8749" s="7">
        <f t="shared" si="1"/>
        <v>7418</v>
      </c>
      <c r="B8749" s="5" t="s">
        <v>7632</v>
      </c>
      <c r="C8749" s="6" t="s">
        <v>714</v>
      </c>
    </row>
    <row r="8750">
      <c r="A8750" s="7">
        <f t="shared" si="1"/>
        <v>7419</v>
      </c>
      <c r="B8750" s="5" t="s">
        <v>7633</v>
      </c>
      <c r="C8750" s="6" t="s">
        <v>714</v>
      </c>
    </row>
    <row r="8751">
      <c r="A8751" s="7">
        <f t="shared" si="1"/>
        <v>7420</v>
      </c>
      <c r="B8751" s="5" t="s">
        <v>7634</v>
      </c>
      <c r="C8751" s="6" t="s">
        <v>798</v>
      </c>
    </row>
    <row r="8752">
      <c r="A8752" s="7">
        <f t="shared" si="1"/>
        <v>7421</v>
      </c>
      <c r="B8752" s="8" t="s">
        <v>7635</v>
      </c>
      <c r="C8752" s="9" t="s">
        <v>399</v>
      </c>
    </row>
    <row r="8753">
      <c r="A8753" s="7">
        <f t="shared" si="1"/>
        <v>7422</v>
      </c>
      <c r="B8753" s="8" t="s">
        <v>7636</v>
      </c>
      <c r="C8753" s="9" t="s">
        <v>399</v>
      </c>
    </row>
    <row r="8754">
      <c r="A8754" s="7">
        <f t="shared" si="1"/>
        <v>7423</v>
      </c>
      <c r="B8754" s="8" t="s">
        <v>7637</v>
      </c>
      <c r="C8754" s="9" t="s">
        <v>399</v>
      </c>
    </row>
    <row r="8755">
      <c r="A8755" s="7">
        <f t="shared" si="1"/>
        <v>7424</v>
      </c>
      <c r="B8755" s="8" t="s">
        <v>7638</v>
      </c>
      <c r="C8755" s="9" t="s">
        <v>399</v>
      </c>
    </row>
    <row r="8756">
      <c r="A8756" s="7">
        <f t="shared" si="1"/>
        <v>7425</v>
      </c>
      <c r="B8756" s="8" t="s">
        <v>7639</v>
      </c>
      <c r="C8756" s="9" t="s">
        <v>399</v>
      </c>
    </row>
    <row r="8757">
      <c r="A8757" s="7">
        <f t="shared" si="1"/>
        <v>7426</v>
      </c>
      <c r="B8757" s="8" t="s">
        <v>7640</v>
      </c>
      <c r="C8757" s="9" t="s">
        <v>399</v>
      </c>
    </row>
    <row r="8758">
      <c r="A8758" s="7">
        <f t="shared" si="1"/>
        <v>7427</v>
      </c>
      <c r="B8758" s="8" t="s">
        <v>7641</v>
      </c>
      <c r="C8758" s="9" t="s">
        <v>399</v>
      </c>
    </row>
    <row r="8759">
      <c r="A8759" s="7">
        <f t="shared" si="1"/>
        <v>7428</v>
      </c>
      <c r="B8759" s="8" t="s">
        <v>7642</v>
      </c>
      <c r="C8759" s="9" t="s">
        <v>399</v>
      </c>
    </row>
    <row r="8760">
      <c r="A8760" s="7">
        <f t="shared" si="1"/>
        <v>7429</v>
      </c>
      <c r="B8760" s="8" t="s">
        <v>7643</v>
      </c>
      <c r="C8760" s="9" t="s">
        <v>399</v>
      </c>
    </row>
    <row r="8761">
      <c r="A8761" s="7">
        <f t="shared" si="1"/>
        <v>7430</v>
      </c>
      <c r="B8761" s="8" t="s">
        <v>7644</v>
      </c>
      <c r="C8761" s="9" t="s">
        <v>399</v>
      </c>
    </row>
    <row r="8762">
      <c r="A8762" s="7">
        <f t="shared" si="1"/>
        <v>7431</v>
      </c>
      <c r="B8762" s="5" t="s">
        <v>7645</v>
      </c>
      <c r="C8762" s="6" t="s">
        <v>69</v>
      </c>
    </row>
    <row r="8763">
      <c r="A8763" s="7">
        <f t="shared" si="1"/>
        <v>7432</v>
      </c>
      <c r="B8763" s="5" t="s">
        <v>7646</v>
      </c>
      <c r="C8763" s="6" t="s">
        <v>346</v>
      </c>
    </row>
    <row r="8764">
      <c r="A8764" s="7">
        <f t="shared" si="1"/>
        <v>7433</v>
      </c>
      <c r="B8764" s="5" t="s">
        <v>7647</v>
      </c>
      <c r="C8764" s="6" t="s">
        <v>798</v>
      </c>
    </row>
    <row r="8765">
      <c r="A8765" s="7">
        <f t="shared" si="1"/>
        <v>7434</v>
      </c>
      <c r="B8765" s="5" t="s">
        <v>7648</v>
      </c>
      <c r="C8765" s="6" t="s">
        <v>346</v>
      </c>
    </row>
    <row r="8766">
      <c r="A8766" s="7">
        <f t="shared" si="1"/>
        <v>7435</v>
      </c>
      <c r="B8766" s="5" t="s">
        <v>7649</v>
      </c>
      <c r="C8766" s="6" t="s">
        <v>346</v>
      </c>
    </row>
    <row r="8767">
      <c r="A8767" s="7">
        <f t="shared" si="1"/>
        <v>7436</v>
      </c>
      <c r="B8767" s="5" t="s">
        <v>7650</v>
      </c>
      <c r="C8767" s="6" t="s">
        <v>346</v>
      </c>
    </row>
    <row r="8768">
      <c r="A8768" s="7">
        <f t="shared" si="1"/>
        <v>7437</v>
      </c>
      <c r="B8768" s="5" t="s">
        <v>7651</v>
      </c>
      <c r="C8768" s="6" t="s">
        <v>346</v>
      </c>
    </row>
    <row r="8769">
      <c r="A8769" s="7">
        <f t="shared" si="1"/>
        <v>7438</v>
      </c>
      <c r="B8769" s="5" t="s">
        <v>7652</v>
      </c>
      <c r="C8769" s="6" t="s">
        <v>346</v>
      </c>
    </row>
    <row r="8770">
      <c r="A8770" s="7">
        <f t="shared" si="1"/>
        <v>7439</v>
      </c>
      <c r="B8770" s="5" t="s">
        <v>7653</v>
      </c>
      <c r="C8770" s="6" t="s">
        <v>467</v>
      </c>
    </row>
    <row r="8771">
      <c r="A8771" s="7">
        <f t="shared" si="1"/>
        <v>7440</v>
      </c>
      <c r="B8771" s="5" t="s">
        <v>7654</v>
      </c>
      <c r="C8771" s="6" t="s">
        <v>467</v>
      </c>
    </row>
    <row r="8772">
      <c r="A8772" s="7">
        <f t="shared" si="1"/>
        <v>7441</v>
      </c>
      <c r="B8772" s="8" t="s">
        <v>7655</v>
      </c>
      <c r="C8772" s="9" t="s">
        <v>893</v>
      </c>
    </row>
    <row r="8773">
      <c r="A8773" s="7">
        <f t="shared" si="1"/>
        <v>7442</v>
      </c>
      <c r="B8773" s="8" t="s">
        <v>7656</v>
      </c>
      <c r="C8773" s="9" t="s">
        <v>40</v>
      </c>
    </row>
    <row r="8774">
      <c r="A8774" s="7">
        <f t="shared" si="1"/>
        <v>7443</v>
      </c>
      <c r="B8774" s="5" t="s">
        <v>7657</v>
      </c>
      <c r="C8774" s="6" t="s">
        <v>69</v>
      </c>
    </row>
    <row r="8775">
      <c r="A8775" s="7">
        <f t="shared" si="1"/>
        <v>7444</v>
      </c>
      <c r="B8775" s="5" t="s">
        <v>7658</v>
      </c>
      <c r="C8775" s="6" t="s">
        <v>69</v>
      </c>
    </row>
    <row r="8776">
      <c r="A8776" s="7">
        <f t="shared" si="1"/>
        <v>7445</v>
      </c>
      <c r="B8776" s="5" t="s">
        <v>7659</v>
      </c>
      <c r="C8776" s="6" t="s">
        <v>467</v>
      </c>
    </row>
    <row r="8777">
      <c r="A8777" s="7">
        <f t="shared" si="1"/>
        <v>7446</v>
      </c>
      <c r="B8777" s="5" t="s">
        <v>7660</v>
      </c>
      <c r="C8777" s="6" t="s">
        <v>62</v>
      </c>
    </row>
    <row r="8778">
      <c r="A8778" s="7">
        <f t="shared" si="1"/>
        <v>7447</v>
      </c>
      <c r="B8778" s="8" t="s">
        <v>7661</v>
      </c>
      <c r="C8778" s="9" t="s">
        <v>40</v>
      </c>
    </row>
    <row r="8779">
      <c r="A8779" s="7">
        <f t="shared" si="1"/>
        <v>7448</v>
      </c>
      <c r="B8779" s="5" t="s">
        <v>7662</v>
      </c>
      <c r="C8779" s="6" t="s">
        <v>731</v>
      </c>
    </row>
    <row r="8780">
      <c r="A8780" s="7">
        <f t="shared" si="1"/>
        <v>7449</v>
      </c>
      <c r="B8780" s="5" t="s">
        <v>7663</v>
      </c>
      <c r="C8780" s="6" t="s">
        <v>727</v>
      </c>
    </row>
    <row r="8781">
      <c r="A8781" s="7">
        <f t="shared" si="1"/>
        <v>7450</v>
      </c>
      <c r="B8781" s="8" t="s">
        <v>7664</v>
      </c>
      <c r="C8781" s="9" t="s">
        <v>399</v>
      </c>
    </row>
    <row r="8782">
      <c r="A8782" s="7">
        <f t="shared" si="1"/>
        <v>7451</v>
      </c>
      <c r="B8782" s="8" t="s">
        <v>7665</v>
      </c>
      <c r="C8782" s="9" t="s">
        <v>399</v>
      </c>
    </row>
    <row r="8783">
      <c r="A8783" s="7">
        <f t="shared" si="1"/>
        <v>7452</v>
      </c>
      <c r="B8783" s="8" t="s">
        <v>7666</v>
      </c>
      <c r="C8783" s="9" t="s">
        <v>399</v>
      </c>
    </row>
    <row r="8784">
      <c r="A8784" s="7">
        <f t="shared" si="1"/>
        <v>7453</v>
      </c>
      <c r="B8784" s="5" t="s">
        <v>7667</v>
      </c>
      <c r="C8784" s="6" t="s">
        <v>346</v>
      </c>
    </row>
    <row r="8785">
      <c r="A8785" s="7">
        <f t="shared" si="1"/>
        <v>7454</v>
      </c>
      <c r="B8785" s="8" t="s">
        <v>7668</v>
      </c>
      <c r="C8785" s="9" t="s">
        <v>399</v>
      </c>
    </row>
    <row r="8786">
      <c r="A8786" s="7">
        <f t="shared" si="1"/>
        <v>7455</v>
      </c>
      <c r="B8786" s="8" t="s">
        <v>7669</v>
      </c>
      <c r="C8786" s="9" t="s">
        <v>83</v>
      </c>
    </row>
    <row r="8787">
      <c r="A8787" s="7">
        <f t="shared" si="1"/>
        <v>7456</v>
      </c>
      <c r="B8787" s="8" t="s">
        <v>7670</v>
      </c>
      <c r="C8787" s="9" t="s">
        <v>88</v>
      </c>
    </row>
    <row r="8788">
      <c r="A8788" s="7">
        <f t="shared" si="1"/>
        <v>7457</v>
      </c>
      <c r="B8788" s="8" t="s">
        <v>7671</v>
      </c>
      <c r="C8788" s="9" t="s">
        <v>88</v>
      </c>
    </row>
    <row r="8789">
      <c r="A8789" s="7">
        <f t="shared" si="1"/>
        <v>7458</v>
      </c>
      <c r="B8789" s="8" t="s">
        <v>7672</v>
      </c>
      <c r="C8789" s="9" t="s">
        <v>835</v>
      </c>
    </row>
    <row r="8790">
      <c r="A8790" s="7">
        <f t="shared" si="1"/>
        <v>7459</v>
      </c>
      <c r="B8790" s="8" t="s">
        <v>7673</v>
      </c>
      <c r="C8790" s="9" t="s">
        <v>52</v>
      </c>
    </row>
    <row r="8791">
      <c r="A8791" s="7">
        <f t="shared" si="1"/>
        <v>7460</v>
      </c>
      <c r="B8791" s="8" t="s">
        <v>7674</v>
      </c>
      <c r="C8791" s="9" t="s">
        <v>372</v>
      </c>
    </row>
    <row r="8792">
      <c r="A8792" s="7">
        <f t="shared" si="1"/>
        <v>7461</v>
      </c>
      <c r="B8792" s="5" t="s">
        <v>7675</v>
      </c>
      <c r="C8792" s="6" t="s">
        <v>4</v>
      </c>
    </row>
    <row r="8793">
      <c r="A8793" s="7">
        <f t="shared" si="1"/>
        <v>7462</v>
      </c>
      <c r="B8793" s="5" t="s">
        <v>7676</v>
      </c>
      <c r="C8793" s="6" t="s">
        <v>765</v>
      </c>
    </row>
    <row r="8794">
      <c r="A8794" s="7">
        <f t="shared" si="1"/>
        <v>7463</v>
      </c>
      <c r="B8794" s="8" t="s">
        <v>7677</v>
      </c>
      <c r="C8794" s="9" t="s">
        <v>88</v>
      </c>
    </row>
    <row r="8795">
      <c r="A8795" s="7">
        <f t="shared" si="1"/>
        <v>7464</v>
      </c>
      <c r="B8795" s="8" t="s">
        <v>7678</v>
      </c>
      <c r="C8795" s="9" t="s">
        <v>835</v>
      </c>
    </row>
    <row r="8796">
      <c r="A8796" s="7">
        <f t="shared" si="1"/>
        <v>7465</v>
      </c>
      <c r="B8796" s="8" t="s">
        <v>7679</v>
      </c>
      <c r="C8796" s="9" t="s">
        <v>52</v>
      </c>
    </row>
    <row r="8797">
      <c r="A8797" s="7">
        <f t="shared" si="1"/>
        <v>7466</v>
      </c>
      <c r="B8797" s="5" t="s">
        <v>7680</v>
      </c>
      <c r="C8797" s="6" t="s">
        <v>59</v>
      </c>
    </row>
    <row r="8798">
      <c r="A8798" s="7">
        <f t="shared" si="1"/>
        <v>7467</v>
      </c>
      <c r="B8798" s="5" t="s">
        <v>7681</v>
      </c>
      <c r="C8798" s="6" t="s">
        <v>4</v>
      </c>
    </row>
    <row r="8799">
      <c r="A8799" s="7">
        <f t="shared" si="1"/>
        <v>7468</v>
      </c>
      <c r="B8799" s="5" t="s">
        <v>7682</v>
      </c>
      <c r="C8799" s="6" t="s">
        <v>467</v>
      </c>
    </row>
    <row r="8800">
      <c r="A8800" s="7">
        <f t="shared" si="1"/>
        <v>7469</v>
      </c>
      <c r="B8800" s="5" t="s">
        <v>7683</v>
      </c>
      <c r="C8800" s="6" t="s">
        <v>2549</v>
      </c>
    </row>
    <row r="8801">
      <c r="A8801" s="7">
        <f t="shared" si="1"/>
        <v>7470</v>
      </c>
      <c r="B8801" s="8" t="s">
        <v>7684</v>
      </c>
      <c r="C8801" s="9" t="s">
        <v>835</v>
      </c>
    </row>
    <row r="8802">
      <c r="A8802" s="7">
        <f t="shared" si="1"/>
        <v>7471</v>
      </c>
      <c r="B8802" s="5" t="s">
        <v>7685</v>
      </c>
      <c r="C8802" s="6" t="s">
        <v>538</v>
      </c>
    </row>
    <row r="8803">
      <c r="A8803" s="7">
        <f t="shared" si="1"/>
        <v>7472</v>
      </c>
      <c r="B8803" s="5" t="s">
        <v>7686</v>
      </c>
      <c r="C8803" s="6" t="s">
        <v>346</v>
      </c>
    </row>
    <row r="8804">
      <c r="A8804" s="7">
        <f t="shared" si="1"/>
        <v>7473</v>
      </c>
      <c r="B8804" s="8" t="s">
        <v>7687</v>
      </c>
      <c r="C8804" s="9" t="s">
        <v>758</v>
      </c>
    </row>
    <row r="8805">
      <c r="A8805" s="7">
        <f t="shared" si="1"/>
        <v>7474</v>
      </c>
      <c r="B8805" s="5" t="s">
        <v>7688</v>
      </c>
      <c r="C8805" s="6" t="s">
        <v>798</v>
      </c>
    </row>
    <row r="8806">
      <c r="A8806" s="7">
        <f t="shared" si="1"/>
        <v>7475</v>
      </c>
      <c r="B8806" s="8" t="s">
        <v>7689</v>
      </c>
      <c r="C8806" s="9" t="s">
        <v>40</v>
      </c>
    </row>
    <row r="8807">
      <c r="A8807" s="7">
        <f t="shared" si="1"/>
        <v>7476</v>
      </c>
      <c r="B8807" s="8" t="s">
        <v>7690</v>
      </c>
      <c r="C8807" s="9" t="s">
        <v>758</v>
      </c>
    </row>
    <row r="8808">
      <c r="A8808" s="7">
        <f t="shared" si="1"/>
        <v>7477</v>
      </c>
      <c r="B8808" s="8" t="s">
        <v>7691</v>
      </c>
      <c r="C8808" s="9" t="s">
        <v>399</v>
      </c>
    </row>
    <row r="8809">
      <c r="A8809" s="7">
        <f t="shared" si="1"/>
        <v>7478</v>
      </c>
      <c r="B8809" s="5" t="s">
        <v>7692</v>
      </c>
      <c r="C8809" s="6" t="s">
        <v>2549</v>
      </c>
    </row>
    <row r="8810">
      <c r="A8810" s="7">
        <f t="shared" si="1"/>
        <v>7479</v>
      </c>
      <c r="B8810" s="5" t="s">
        <v>7693</v>
      </c>
      <c r="C8810" s="6" t="s">
        <v>2549</v>
      </c>
    </row>
    <row r="8811">
      <c r="A8811" s="7">
        <f t="shared" si="1"/>
        <v>7480</v>
      </c>
      <c r="B8811" s="8" t="s">
        <v>7694</v>
      </c>
      <c r="C8811" s="9" t="s">
        <v>64</v>
      </c>
    </row>
    <row r="8812">
      <c r="A8812" s="7">
        <f t="shared" si="1"/>
        <v>7481</v>
      </c>
      <c r="B8812" s="5" t="s">
        <v>7695</v>
      </c>
      <c r="C8812" s="6" t="s">
        <v>2549</v>
      </c>
    </row>
    <row r="8813">
      <c r="A8813" s="7">
        <f t="shared" si="1"/>
        <v>7482</v>
      </c>
      <c r="B8813" s="5" t="s">
        <v>7696</v>
      </c>
      <c r="C8813" s="6" t="s">
        <v>1007</v>
      </c>
    </row>
    <row r="8814">
      <c r="A8814" s="7">
        <f t="shared" si="1"/>
        <v>7483</v>
      </c>
      <c r="B8814" s="5" t="s">
        <v>7697</v>
      </c>
      <c r="C8814" s="6" t="s">
        <v>1007</v>
      </c>
    </row>
    <row r="8815">
      <c r="A8815" s="7">
        <f t="shared" si="1"/>
        <v>7484</v>
      </c>
      <c r="B8815" s="5" t="s">
        <v>7698</v>
      </c>
      <c r="C8815" s="6" t="s">
        <v>1007</v>
      </c>
    </row>
    <row r="8816">
      <c r="A8816" s="7">
        <f t="shared" si="1"/>
        <v>7485</v>
      </c>
      <c r="B8816" s="5" t="s">
        <v>7699</v>
      </c>
      <c r="C8816" s="6" t="s">
        <v>1007</v>
      </c>
    </row>
    <row r="8817">
      <c r="A8817" s="7">
        <f t="shared" si="1"/>
        <v>7486</v>
      </c>
      <c r="B8817" s="5" t="s">
        <v>7700</v>
      </c>
      <c r="C8817" s="6" t="s">
        <v>1007</v>
      </c>
    </row>
    <row r="8818">
      <c r="A8818" s="7">
        <f t="shared" si="1"/>
        <v>7487</v>
      </c>
      <c r="B8818" s="8" t="s">
        <v>7701</v>
      </c>
      <c r="C8818" s="9" t="s">
        <v>1548</v>
      </c>
    </row>
    <row r="8819">
      <c r="A8819" s="7">
        <f t="shared" si="1"/>
        <v>7488</v>
      </c>
      <c r="B8819" s="8" t="s">
        <v>7702</v>
      </c>
      <c r="C8819" s="9" t="s">
        <v>60</v>
      </c>
    </row>
    <row r="8820">
      <c r="A8820" s="7">
        <f t="shared" si="1"/>
        <v>7488</v>
      </c>
      <c r="B8820" s="8" t="s">
        <v>7702</v>
      </c>
      <c r="C8820" s="9" t="s">
        <v>142</v>
      </c>
    </row>
    <row r="8821">
      <c r="A8821" s="7">
        <f t="shared" si="1"/>
        <v>7489</v>
      </c>
      <c r="B8821" s="5" t="s">
        <v>7703</v>
      </c>
      <c r="C8821" s="6" t="s">
        <v>479</v>
      </c>
    </row>
    <row r="8822">
      <c r="A8822" s="7">
        <f t="shared" si="1"/>
        <v>7489</v>
      </c>
      <c r="B8822" s="5" t="s">
        <v>7703</v>
      </c>
      <c r="C8822" s="6" t="s">
        <v>1007</v>
      </c>
    </row>
    <row r="8823">
      <c r="A8823" s="7">
        <f t="shared" si="1"/>
        <v>7489</v>
      </c>
      <c r="B8823" s="5" t="s">
        <v>7703</v>
      </c>
      <c r="C8823" s="6" t="s">
        <v>835</v>
      </c>
    </row>
    <row r="8824">
      <c r="A8824" s="7">
        <f t="shared" si="1"/>
        <v>7489</v>
      </c>
      <c r="B8824" s="5" t="s">
        <v>7703</v>
      </c>
      <c r="C8824" s="6" t="s">
        <v>815</v>
      </c>
    </row>
    <row r="8825">
      <c r="A8825" s="7">
        <f t="shared" si="1"/>
        <v>7490</v>
      </c>
      <c r="B8825" s="5" t="s">
        <v>7704</v>
      </c>
      <c r="C8825" s="6" t="s">
        <v>758</v>
      </c>
    </row>
    <row r="8826">
      <c r="A8826" s="7">
        <f t="shared" si="1"/>
        <v>7491</v>
      </c>
      <c r="B8826" s="5" t="s">
        <v>7705</v>
      </c>
      <c r="C8826" s="6" t="s">
        <v>758</v>
      </c>
    </row>
    <row r="8827">
      <c r="A8827" s="7">
        <f t="shared" si="1"/>
        <v>7492</v>
      </c>
      <c r="B8827" s="8" t="s">
        <v>7706</v>
      </c>
      <c r="C8827" s="9" t="s">
        <v>142</v>
      </c>
    </row>
    <row r="8828">
      <c r="A8828" s="7">
        <f t="shared" si="1"/>
        <v>7493</v>
      </c>
      <c r="B8828" s="8" t="s">
        <v>7707</v>
      </c>
      <c r="C8828" s="9" t="s">
        <v>52</v>
      </c>
    </row>
    <row r="8829">
      <c r="A8829" s="7">
        <f t="shared" si="1"/>
        <v>7494</v>
      </c>
      <c r="B8829" s="5" t="s">
        <v>7708</v>
      </c>
      <c r="C8829" s="6" t="s">
        <v>462</v>
      </c>
    </row>
    <row r="8830">
      <c r="A8830" s="7">
        <f t="shared" si="1"/>
        <v>7495</v>
      </c>
      <c r="B8830" s="5" t="s">
        <v>7709</v>
      </c>
      <c r="C8830" s="6" t="s">
        <v>346</v>
      </c>
    </row>
    <row r="8831">
      <c r="A8831" s="7">
        <f t="shared" si="1"/>
        <v>7496</v>
      </c>
      <c r="B8831" s="8" t="s">
        <v>7710</v>
      </c>
      <c r="C8831" s="9" t="s">
        <v>88</v>
      </c>
    </row>
    <row r="8832">
      <c r="A8832" s="7">
        <f t="shared" si="1"/>
        <v>7497</v>
      </c>
      <c r="B8832" s="5" t="s">
        <v>7711</v>
      </c>
      <c r="C8832" s="6" t="s">
        <v>328</v>
      </c>
    </row>
    <row r="8833">
      <c r="A8833" s="7">
        <f t="shared" si="1"/>
        <v>7498</v>
      </c>
      <c r="B8833" s="5" t="s">
        <v>7712</v>
      </c>
      <c r="C8833" s="6" t="s">
        <v>346</v>
      </c>
    </row>
    <row r="8834">
      <c r="A8834" s="7">
        <f t="shared" si="1"/>
        <v>7499</v>
      </c>
      <c r="B8834" s="5" t="s">
        <v>7713</v>
      </c>
      <c r="C8834" s="6" t="s">
        <v>346</v>
      </c>
    </row>
    <row r="8835">
      <c r="A8835" s="7">
        <f t="shared" si="1"/>
        <v>7500</v>
      </c>
      <c r="B8835" s="5" t="s">
        <v>7714</v>
      </c>
      <c r="C8835" s="6" t="s">
        <v>346</v>
      </c>
    </row>
    <row r="8836">
      <c r="A8836" s="7">
        <f t="shared" si="1"/>
        <v>7501</v>
      </c>
      <c r="B8836" s="5" t="s">
        <v>7715</v>
      </c>
      <c r="C8836" s="6" t="s">
        <v>346</v>
      </c>
    </row>
    <row r="8837">
      <c r="A8837" s="7">
        <f t="shared" si="1"/>
        <v>7502</v>
      </c>
      <c r="B8837" s="5" t="s">
        <v>7716</v>
      </c>
      <c r="C8837" s="6" t="s">
        <v>346</v>
      </c>
    </row>
    <row r="8838">
      <c r="A8838" s="7">
        <f t="shared" si="1"/>
        <v>7503</v>
      </c>
      <c r="B8838" s="5" t="s">
        <v>7717</v>
      </c>
      <c r="C8838" s="6" t="s">
        <v>462</v>
      </c>
    </row>
    <row r="8839">
      <c r="A8839" s="7">
        <f t="shared" si="1"/>
        <v>7504</v>
      </c>
      <c r="B8839" s="8" t="s">
        <v>7718</v>
      </c>
      <c r="C8839" s="9" t="s">
        <v>142</v>
      </c>
    </row>
    <row r="8840">
      <c r="A8840" s="7">
        <f t="shared" si="1"/>
        <v>7505</v>
      </c>
      <c r="B8840" s="5" t="s">
        <v>7719</v>
      </c>
      <c r="C8840" s="6" t="s">
        <v>69</v>
      </c>
    </row>
    <row r="8841">
      <c r="A8841" s="7">
        <f t="shared" si="1"/>
        <v>7506</v>
      </c>
      <c r="B8841" s="5" t="s">
        <v>7720</v>
      </c>
      <c r="C8841" s="6" t="s">
        <v>467</v>
      </c>
    </row>
    <row r="8842">
      <c r="A8842" s="7">
        <f t="shared" si="1"/>
        <v>7507</v>
      </c>
      <c r="B8842" s="5" t="s">
        <v>7721</v>
      </c>
      <c r="C8842" s="6" t="s">
        <v>1450</v>
      </c>
    </row>
    <row r="8843">
      <c r="A8843" s="7">
        <f t="shared" si="1"/>
        <v>7508</v>
      </c>
      <c r="B8843" s="5" t="s">
        <v>7722</v>
      </c>
      <c r="C8843" s="6" t="s">
        <v>538</v>
      </c>
    </row>
    <row r="8844">
      <c r="A8844" s="7">
        <f t="shared" si="1"/>
        <v>7509</v>
      </c>
      <c r="B8844" s="5" t="s">
        <v>7723</v>
      </c>
      <c r="C8844" s="6" t="s">
        <v>1466</v>
      </c>
    </row>
    <row r="8845">
      <c r="A8845" s="7">
        <f t="shared" si="1"/>
        <v>7510</v>
      </c>
      <c r="B8845" s="8" t="s">
        <v>7724</v>
      </c>
      <c r="C8845" s="9" t="s">
        <v>142</v>
      </c>
    </row>
    <row r="8846">
      <c r="A8846" s="7">
        <f t="shared" si="1"/>
        <v>7511</v>
      </c>
      <c r="B8846" s="5" t="s">
        <v>7725</v>
      </c>
      <c r="C8846" s="6" t="s">
        <v>62</v>
      </c>
    </row>
    <row r="8847">
      <c r="A8847" s="7">
        <f t="shared" si="1"/>
        <v>7512</v>
      </c>
      <c r="B8847" s="5" t="s">
        <v>7726</v>
      </c>
      <c r="C8847" s="6" t="s">
        <v>62</v>
      </c>
    </row>
    <row r="8848">
      <c r="A8848" s="7">
        <f t="shared" si="1"/>
        <v>7513</v>
      </c>
      <c r="B8848" s="5" t="s">
        <v>7727</v>
      </c>
      <c r="C8848" s="6" t="s">
        <v>62</v>
      </c>
    </row>
    <row r="8849">
      <c r="A8849" s="7">
        <f t="shared" si="1"/>
        <v>7514</v>
      </c>
      <c r="B8849" s="5" t="s">
        <v>7728</v>
      </c>
      <c r="C8849" s="6" t="s">
        <v>62</v>
      </c>
    </row>
    <row r="8850">
      <c r="A8850" s="7">
        <f t="shared" si="1"/>
        <v>7515</v>
      </c>
      <c r="B8850" s="8" t="s">
        <v>7729</v>
      </c>
      <c r="C8850" s="9" t="s">
        <v>83</v>
      </c>
    </row>
    <row r="8851">
      <c r="A8851" s="7">
        <f t="shared" si="1"/>
        <v>7516</v>
      </c>
      <c r="B8851" s="8" t="s">
        <v>7730</v>
      </c>
      <c r="C8851" s="9" t="s">
        <v>83</v>
      </c>
    </row>
    <row r="8852">
      <c r="A8852" s="7">
        <f t="shared" si="1"/>
        <v>7517</v>
      </c>
      <c r="B8852" s="8" t="s">
        <v>7731</v>
      </c>
      <c r="C8852" s="9" t="s">
        <v>83</v>
      </c>
    </row>
    <row r="8853">
      <c r="A8853" s="7">
        <f t="shared" si="1"/>
        <v>7518</v>
      </c>
      <c r="B8853" s="5" t="s">
        <v>7732</v>
      </c>
      <c r="C8853" s="6" t="s">
        <v>393</v>
      </c>
    </row>
    <row r="8854">
      <c r="A8854" s="7">
        <f t="shared" si="1"/>
        <v>7519</v>
      </c>
      <c r="B8854" s="8" t="s">
        <v>7733</v>
      </c>
      <c r="C8854" s="9" t="s">
        <v>1776</v>
      </c>
    </row>
    <row r="8855">
      <c r="A8855" s="7">
        <f t="shared" si="1"/>
        <v>7520</v>
      </c>
      <c r="B8855" s="8" t="s">
        <v>7734</v>
      </c>
      <c r="C8855" s="9" t="s">
        <v>1776</v>
      </c>
    </row>
    <row r="8856">
      <c r="A8856" s="7">
        <f t="shared" si="1"/>
        <v>7521</v>
      </c>
      <c r="B8856" s="8" t="s">
        <v>7735</v>
      </c>
      <c r="C8856" s="9" t="s">
        <v>1776</v>
      </c>
    </row>
    <row r="8857">
      <c r="A8857" s="7">
        <f t="shared" si="1"/>
        <v>7522</v>
      </c>
      <c r="B8857" s="8" t="s">
        <v>7736</v>
      </c>
      <c r="C8857" s="9" t="s">
        <v>1548</v>
      </c>
    </row>
    <row r="8858">
      <c r="A8858" s="7">
        <f t="shared" si="1"/>
        <v>7523</v>
      </c>
      <c r="B8858" s="8" t="s">
        <v>7737</v>
      </c>
      <c r="C8858" s="9" t="s">
        <v>88</v>
      </c>
    </row>
    <row r="8859">
      <c r="A8859" s="7">
        <f t="shared" si="1"/>
        <v>7524</v>
      </c>
      <c r="B8859" s="8" t="s">
        <v>7738</v>
      </c>
      <c r="C8859" s="9" t="s">
        <v>1776</v>
      </c>
    </row>
    <row r="8860">
      <c r="A8860" s="7">
        <f t="shared" si="1"/>
        <v>7525</v>
      </c>
      <c r="B8860" s="8" t="s">
        <v>7739</v>
      </c>
      <c r="C8860" s="9" t="s">
        <v>1776</v>
      </c>
    </row>
    <row r="8861">
      <c r="A8861" s="7">
        <f t="shared" si="1"/>
        <v>7526</v>
      </c>
      <c r="B8861" s="8" t="s">
        <v>7740</v>
      </c>
      <c r="C8861" s="9" t="s">
        <v>1776</v>
      </c>
    </row>
    <row r="8862">
      <c r="A8862" s="7">
        <f t="shared" si="1"/>
        <v>7527</v>
      </c>
      <c r="B8862" s="8" t="s">
        <v>7741</v>
      </c>
      <c r="C8862" s="9" t="s">
        <v>1776</v>
      </c>
    </row>
    <row r="8863">
      <c r="A8863" s="7">
        <f t="shared" si="1"/>
        <v>7528</v>
      </c>
      <c r="B8863" s="8" t="s">
        <v>7742</v>
      </c>
      <c r="C8863" s="9" t="s">
        <v>1776</v>
      </c>
    </row>
    <row r="8864">
      <c r="A8864" s="7">
        <f t="shared" si="1"/>
        <v>7529</v>
      </c>
      <c r="B8864" s="8" t="s">
        <v>7743</v>
      </c>
      <c r="C8864" s="9" t="s">
        <v>1776</v>
      </c>
    </row>
    <row r="8865">
      <c r="A8865" s="7">
        <f t="shared" si="1"/>
        <v>7530</v>
      </c>
      <c r="B8865" s="8" t="s">
        <v>7744</v>
      </c>
      <c r="C8865" s="9" t="s">
        <v>1776</v>
      </c>
    </row>
    <row r="8866">
      <c r="A8866" s="7">
        <f t="shared" si="1"/>
        <v>7531</v>
      </c>
      <c r="B8866" s="8" t="s">
        <v>7745</v>
      </c>
      <c r="C8866" s="9" t="s">
        <v>1776</v>
      </c>
    </row>
    <row r="8867">
      <c r="A8867" s="7">
        <f t="shared" si="1"/>
        <v>7532</v>
      </c>
      <c r="B8867" s="8" t="s">
        <v>7746</v>
      </c>
      <c r="C8867" s="9" t="s">
        <v>1776</v>
      </c>
    </row>
    <row r="8868">
      <c r="A8868" s="7">
        <f t="shared" si="1"/>
        <v>7533</v>
      </c>
      <c r="B8868" s="8" t="s">
        <v>7747</v>
      </c>
      <c r="C8868" s="9" t="s">
        <v>1776</v>
      </c>
    </row>
    <row r="8869">
      <c r="A8869" s="7">
        <f t="shared" si="1"/>
        <v>7534</v>
      </c>
      <c r="B8869" s="8" t="s">
        <v>7748</v>
      </c>
      <c r="C8869" s="9" t="s">
        <v>1776</v>
      </c>
    </row>
    <row r="8870">
      <c r="A8870" s="7">
        <f t="shared" si="1"/>
        <v>7535</v>
      </c>
      <c r="B8870" s="8" t="s">
        <v>7749</v>
      </c>
      <c r="C8870" s="9" t="s">
        <v>1776</v>
      </c>
    </row>
    <row r="8871">
      <c r="A8871" s="7">
        <f t="shared" si="1"/>
        <v>7536</v>
      </c>
      <c r="B8871" s="8" t="s">
        <v>7750</v>
      </c>
      <c r="C8871" s="9" t="s">
        <v>1776</v>
      </c>
    </row>
    <row r="8872">
      <c r="A8872" s="7">
        <f t="shared" si="1"/>
        <v>7537</v>
      </c>
      <c r="B8872" s="8" t="s">
        <v>7751</v>
      </c>
      <c r="C8872" s="9" t="s">
        <v>1776</v>
      </c>
    </row>
    <row r="8873">
      <c r="A8873" s="7">
        <f t="shared" si="1"/>
        <v>7538</v>
      </c>
      <c r="B8873" s="8" t="s">
        <v>7752</v>
      </c>
      <c r="C8873" s="9" t="s">
        <v>1776</v>
      </c>
    </row>
    <row r="8874">
      <c r="A8874" s="7">
        <f t="shared" si="1"/>
        <v>7539</v>
      </c>
      <c r="B8874" s="8" t="s">
        <v>7753</v>
      </c>
      <c r="C8874" s="9" t="s">
        <v>1776</v>
      </c>
    </row>
    <row r="8875">
      <c r="A8875" s="7">
        <f t="shared" si="1"/>
        <v>7540</v>
      </c>
      <c r="B8875" s="8" t="s">
        <v>7754</v>
      </c>
      <c r="C8875" s="9" t="s">
        <v>1776</v>
      </c>
    </row>
    <row r="8876">
      <c r="A8876" s="7">
        <f t="shared" si="1"/>
        <v>7541</v>
      </c>
      <c r="B8876" s="8" t="s">
        <v>7755</v>
      </c>
      <c r="C8876" s="9" t="s">
        <v>1776</v>
      </c>
    </row>
    <row r="8877">
      <c r="A8877" s="7">
        <f t="shared" si="1"/>
        <v>7542</v>
      </c>
      <c r="B8877" s="8" t="s">
        <v>7756</v>
      </c>
      <c r="C8877" s="9" t="s">
        <v>1776</v>
      </c>
    </row>
    <row r="8878">
      <c r="A8878" s="7">
        <f t="shared" si="1"/>
        <v>7543</v>
      </c>
      <c r="B8878" s="8" t="s">
        <v>7757</v>
      </c>
      <c r="C8878" s="9" t="s">
        <v>1776</v>
      </c>
    </row>
    <row r="8879">
      <c r="A8879" s="7">
        <f t="shared" si="1"/>
        <v>7544</v>
      </c>
      <c r="B8879" s="8" t="s">
        <v>7758</v>
      </c>
      <c r="C8879" s="9" t="s">
        <v>1776</v>
      </c>
    </row>
    <row r="8880">
      <c r="A8880" s="7">
        <f t="shared" si="1"/>
        <v>7545</v>
      </c>
      <c r="B8880" s="8" t="s">
        <v>7759</v>
      </c>
      <c r="C8880" s="9" t="s">
        <v>1776</v>
      </c>
    </row>
    <row r="8881">
      <c r="A8881" s="7">
        <f t="shared" si="1"/>
        <v>7546</v>
      </c>
      <c r="B8881" s="8" t="s">
        <v>7760</v>
      </c>
      <c r="C8881" s="9" t="s">
        <v>1776</v>
      </c>
    </row>
    <row r="8882">
      <c r="A8882" s="7">
        <f t="shared" si="1"/>
        <v>7547</v>
      </c>
      <c r="B8882" s="8" t="s">
        <v>7761</v>
      </c>
      <c r="C8882" s="9" t="s">
        <v>1776</v>
      </c>
    </row>
    <row r="8883">
      <c r="A8883" s="7">
        <f t="shared" si="1"/>
        <v>7548</v>
      </c>
      <c r="B8883" s="8" t="s">
        <v>7762</v>
      </c>
      <c r="C8883" s="9" t="s">
        <v>1776</v>
      </c>
    </row>
    <row r="8884">
      <c r="A8884" s="7">
        <f t="shared" si="1"/>
        <v>7549</v>
      </c>
      <c r="B8884" s="8" t="s">
        <v>7763</v>
      </c>
      <c r="C8884" s="9" t="s">
        <v>1776</v>
      </c>
    </row>
    <row r="8885">
      <c r="A8885" s="7">
        <f t="shared" si="1"/>
        <v>7550</v>
      </c>
      <c r="B8885" s="8" t="s">
        <v>7764</v>
      </c>
      <c r="C8885" s="9" t="s">
        <v>1776</v>
      </c>
    </row>
    <row r="8886">
      <c r="A8886" s="7">
        <f t="shared" si="1"/>
        <v>7551</v>
      </c>
      <c r="B8886" s="8" t="s">
        <v>7765</v>
      </c>
      <c r="C8886" s="9" t="s">
        <v>1776</v>
      </c>
    </row>
    <row r="8887">
      <c r="A8887" s="7">
        <f t="shared" si="1"/>
        <v>7552</v>
      </c>
      <c r="B8887" s="8" t="s">
        <v>7766</v>
      </c>
      <c r="C8887" s="9" t="s">
        <v>1776</v>
      </c>
    </row>
    <row r="8888">
      <c r="A8888" s="7">
        <f t="shared" si="1"/>
        <v>7553</v>
      </c>
      <c r="B8888" s="8" t="s">
        <v>7767</v>
      </c>
      <c r="C8888" s="9" t="s">
        <v>1776</v>
      </c>
    </row>
    <row r="8889">
      <c r="A8889" s="7">
        <f t="shared" si="1"/>
        <v>7554</v>
      </c>
      <c r="B8889" s="8" t="s">
        <v>7768</v>
      </c>
      <c r="C8889" s="9" t="s">
        <v>1776</v>
      </c>
    </row>
    <row r="8890">
      <c r="A8890" s="7">
        <f t="shared" si="1"/>
        <v>7555</v>
      </c>
      <c r="B8890" s="8" t="s">
        <v>7769</v>
      </c>
      <c r="C8890" s="9" t="s">
        <v>1776</v>
      </c>
    </row>
    <row r="8891">
      <c r="A8891" s="7">
        <f t="shared" si="1"/>
        <v>7556</v>
      </c>
      <c r="B8891" s="8" t="s">
        <v>7770</v>
      </c>
      <c r="C8891" s="9" t="s">
        <v>1776</v>
      </c>
    </row>
    <row r="8892">
      <c r="A8892" s="7">
        <f t="shared" si="1"/>
        <v>7557</v>
      </c>
      <c r="B8892" s="8" t="s">
        <v>7771</v>
      </c>
      <c r="C8892" s="9" t="s">
        <v>1776</v>
      </c>
    </row>
    <row r="8893">
      <c r="A8893" s="7">
        <f t="shared" si="1"/>
        <v>7558</v>
      </c>
      <c r="B8893" s="8" t="s">
        <v>7772</v>
      </c>
      <c r="C8893" s="9" t="s">
        <v>1776</v>
      </c>
    </row>
    <row r="8894">
      <c r="A8894" s="7">
        <f t="shared" si="1"/>
        <v>7559</v>
      </c>
      <c r="B8894" s="8" t="s">
        <v>7773</v>
      </c>
      <c r="C8894" s="9" t="s">
        <v>1776</v>
      </c>
    </row>
    <row r="8895">
      <c r="A8895" s="7">
        <f t="shared" si="1"/>
        <v>7560</v>
      </c>
      <c r="B8895" s="8" t="s">
        <v>7774</v>
      </c>
      <c r="C8895" s="9" t="s">
        <v>1776</v>
      </c>
    </row>
    <row r="8896">
      <c r="A8896" s="7">
        <f t="shared" si="1"/>
        <v>7561</v>
      </c>
      <c r="B8896" s="8" t="s">
        <v>7775</v>
      </c>
      <c r="C8896" s="9" t="s">
        <v>1776</v>
      </c>
    </row>
    <row r="8897">
      <c r="A8897" s="7">
        <f t="shared" si="1"/>
        <v>7562</v>
      </c>
      <c r="B8897" s="8" t="s">
        <v>7776</v>
      </c>
      <c r="C8897" s="9" t="s">
        <v>1776</v>
      </c>
    </row>
    <row r="8898">
      <c r="A8898" s="7">
        <f t="shared" si="1"/>
        <v>7563</v>
      </c>
      <c r="B8898" s="8" t="s">
        <v>7777</v>
      </c>
      <c r="C8898" s="9" t="s">
        <v>1776</v>
      </c>
    </row>
    <row r="8899">
      <c r="A8899" s="7">
        <f t="shared" si="1"/>
        <v>7564</v>
      </c>
      <c r="B8899" s="8" t="s">
        <v>7778</v>
      </c>
      <c r="C8899" s="9" t="s">
        <v>1776</v>
      </c>
    </row>
    <row r="8900">
      <c r="A8900" s="7">
        <f t="shared" si="1"/>
        <v>7565</v>
      </c>
      <c r="B8900" s="8" t="s">
        <v>7779</v>
      </c>
      <c r="C8900" s="9" t="s">
        <v>1776</v>
      </c>
    </row>
    <row r="8901">
      <c r="A8901" s="7">
        <f t="shared" si="1"/>
        <v>7566</v>
      </c>
      <c r="B8901" s="8" t="s">
        <v>7780</v>
      </c>
      <c r="C8901" s="9" t="s">
        <v>1776</v>
      </c>
    </row>
    <row r="8902">
      <c r="A8902" s="7">
        <f t="shared" si="1"/>
        <v>7567</v>
      </c>
      <c r="B8902" s="8" t="s">
        <v>7781</v>
      </c>
      <c r="C8902" s="9" t="s">
        <v>1776</v>
      </c>
    </row>
    <row r="8903">
      <c r="A8903" s="7">
        <f t="shared" si="1"/>
        <v>7568</v>
      </c>
      <c r="B8903" s="5" t="s">
        <v>7782</v>
      </c>
      <c r="C8903" s="6" t="s">
        <v>7783</v>
      </c>
    </row>
    <row r="8904">
      <c r="A8904" s="7">
        <f t="shared" si="1"/>
        <v>7569</v>
      </c>
      <c r="B8904" s="5" t="s">
        <v>7784</v>
      </c>
      <c r="C8904" s="6" t="s">
        <v>1007</v>
      </c>
    </row>
    <row r="8905">
      <c r="A8905" s="7">
        <f t="shared" si="1"/>
        <v>7570</v>
      </c>
      <c r="B8905" s="5" t="s">
        <v>7785</v>
      </c>
      <c r="C8905" s="6" t="s">
        <v>1007</v>
      </c>
    </row>
    <row r="8906">
      <c r="A8906" s="7">
        <f t="shared" si="1"/>
        <v>7571</v>
      </c>
      <c r="B8906" s="5" t="s">
        <v>7786</v>
      </c>
      <c r="C8906" s="6" t="s">
        <v>1007</v>
      </c>
    </row>
    <row r="8907">
      <c r="A8907" s="7">
        <f t="shared" si="1"/>
        <v>7571</v>
      </c>
      <c r="B8907" s="5" t="s">
        <v>7786</v>
      </c>
      <c r="C8907" s="6" t="s">
        <v>1548</v>
      </c>
    </row>
    <row r="8908">
      <c r="A8908" s="7">
        <f t="shared" si="1"/>
        <v>7572</v>
      </c>
      <c r="B8908" s="5" t="s">
        <v>7787</v>
      </c>
      <c r="C8908" s="6" t="s">
        <v>1007</v>
      </c>
    </row>
    <row r="8909">
      <c r="A8909" s="7">
        <f t="shared" si="1"/>
        <v>7573</v>
      </c>
      <c r="B8909" s="5" t="s">
        <v>7788</v>
      </c>
      <c r="C8909" s="6" t="s">
        <v>1007</v>
      </c>
    </row>
    <row r="8910">
      <c r="A8910" s="7">
        <f t="shared" si="1"/>
        <v>7574</v>
      </c>
      <c r="B8910" s="5" t="s">
        <v>7789</v>
      </c>
      <c r="C8910" s="6" t="s">
        <v>1007</v>
      </c>
    </row>
    <row r="8911">
      <c r="A8911" s="7">
        <f t="shared" si="1"/>
        <v>7575</v>
      </c>
      <c r="B8911" s="5" t="s">
        <v>7790</v>
      </c>
      <c r="C8911" s="6" t="s">
        <v>1007</v>
      </c>
    </row>
    <row r="8912">
      <c r="A8912" s="7">
        <f t="shared" si="1"/>
        <v>7576</v>
      </c>
      <c r="B8912" s="5" t="s">
        <v>7791</v>
      </c>
      <c r="C8912" s="6" t="s">
        <v>1007</v>
      </c>
    </row>
    <row r="8913">
      <c r="A8913" s="7">
        <f t="shared" si="1"/>
        <v>7577</v>
      </c>
      <c r="B8913" s="5" t="s">
        <v>7792</v>
      </c>
      <c r="C8913" s="6" t="s">
        <v>1007</v>
      </c>
    </row>
    <row r="8914">
      <c r="A8914" s="7">
        <f t="shared" si="1"/>
        <v>7578</v>
      </c>
      <c r="B8914" s="5" t="s">
        <v>7793</v>
      </c>
      <c r="C8914" s="6" t="s">
        <v>1007</v>
      </c>
    </row>
    <row r="8915">
      <c r="A8915" s="7">
        <f t="shared" si="1"/>
        <v>7578</v>
      </c>
      <c r="B8915" s="5" t="s">
        <v>7793</v>
      </c>
      <c r="C8915" s="6" t="s">
        <v>655</v>
      </c>
    </row>
    <row r="8916">
      <c r="A8916" s="7">
        <f t="shared" si="1"/>
        <v>7579</v>
      </c>
      <c r="B8916" s="5" t="s">
        <v>7794</v>
      </c>
      <c r="C8916" s="6" t="s">
        <v>1007</v>
      </c>
    </row>
    <row r="8917">
      <c r="A8917" s="7">
        <f t="shared" si="1"/>
        <v>7580</v>
      </c>
      <c r="B8917" s="5" t="s">
        <v>7795</v>
      </c>
      <c r="C8917" s="6" t="s">
        <v>1007</v>
      </c>
    </row>
    <row r="8918">
      <c r="A8918" s="7">
        <f t="shared" si="1"/>
        <v>7580</v>
      </c>
      <c r="B8918" s="5" t="s">
        <v>7795</v>
      </c>
      <c r="C8918" s="6" t="s">
        <v>655</v>
      </c>
    </row>
    <row r="8919">
      <c r="A8919" s="7">
        <f t="shared" si="1"/>
        <v>7581</v>
      </c>
      <c r="B8919" s="5" t="s">
        <v>7796</v>
      </c>
      <c r="C8919" s="6" t="s">
        <v>1007</v>
      </c>
    </row>
    <row r="8920">
      <c r="A8920" s="7">
        <f t="shared" si="1"/>
        <v>7581</v>
      </c>
      <c r="B8920" s="5" t="s">
        <v>7796</v>
      </c>
      <c r="C8920" s="6" t="s">
        <v>356</v>
      </c>
    </row>
    <row r="8921">
      <c r="A8921" s="7">
        <f t="shared" si="1"/>
        <v>7582</v>
      </c>
      <c r="B8921" s="5" t="s">
        <v>7797</v>
      </c>
      <c r="C8921" s="6" t="s">
        <v>1007</v>
      </c>
    </row>
    <row r="8922">
      <c r="A8922" s="7">
        <f t="shared" si="1"/>
        <v>7583</v>
      </c>
      <c r="B8922" s="8" t="s">
        <v>7798</v>
      </c>
      <c r="C8922" s="9" t="s">
        <v>372</v>
      </c>
    </row>
    <row r="8923">
      <c r="A8923" s="7">
        <f t="shared" si="1"/>
        <v>7584</v>
      </c>
      <c r="B8923" s="8" t="s">
        <v>7799</v>
      </c>
      <c r="C8923" s="9" t="s">
        <v>188</v>
      </c>
    </row>
    <row r="8924">
      <c r="A8924" s="7">
        <f t="shared" si="1"/>
        <v>7585</v>
      </c>
      <c r="B8924" s="8" t="s">
        <v>7800</v>
      </c>
      <c r="C8924" s="9" t="s">
        <v>372</v>
      </c>
    </row>
    <row r="8925">
      <c r="A8925" s="7">
        <f t="shared" si="1"/>
        <v>7586</v>
      </c>
      <c r="B8925" s="8" t="s">
        <v>7801</v>
      </c>
      <c r="C8925" s="9" t="s">
        <v>372</v>
      </c>
    </row>
    <row r="8926">
      <c r="A8926" s="7">
        <f t="shared" si="1"/>
        <v>7587</v>
      </c>
      <c r="B8926" s="8" t="s">
        <v>7802</v>
      </c>
      <c r="C8926" s="9" t="s">
        <v>372</v>
      </c>
    </row>
    <row r="8927">
      <c r="A8927" s="7">
        <f t="shared" si="1"/>
        <v>7588</v>
      </c>
      <c r="B8927" s="8" t="s">
        <v>7803</v>
      </c>
      <c r="C8927" s="9" t="s">
        <v>372</v>
      </c>
    </row>
    <row r="8928">
      <c r="A8928" s="7">
        <f t="shared" si="1"/>
        <v>7589</v>
      </c>
      <c r="B8928" s="8" t="s">
        <v>7804</v>
      </c>
      <c r="C8928" s="9" t="s">
        <v>372</v>
      </c>
    </row>
    <row r="8929">
      <c r="A8929" s="7">
        <f t="shared" si="1"/>
        <v>7590</v>
      </c>
      <c r="B8929" s="8" t="s">
        <v>7805</v>
      </c>
      <c r="C8929" s="9" t="s">
        <v>372</v>
      </c>
    </row>
    <row r="8930">
      <c r="A8930" s="7">
        <f t="shared" si="1"/>
        <v>7591</v>
      </c>
      <c r="B8930" s="8" t="s">
        <v>7806</v>
      </c>
      <c r="C8930" s="9" t="s">
        <v>372</v>
      </c>
    </row>
    <row r="8931">
      <c r="A8931" s="7">
        <f t="shared" si="1"/>
        <v>7592</v>
      </c>
      <c r="B8931" s="8" t="s">
        <v>7807</v>
      </c>
      <c r="C8931" s="9" t="s">
        <v>372</v>
      </c>
    </row>
    <row r="8932">
      <c r="A8932" s="7">
        <f t="shared" si="1"/>
        <v>7593</v>
      </c>
      <c r="B8932" s="8" t="s">
        <v>7808</v>
      </c>
      <c r="C8932" s="9" t="s">
        <v>372</v>
      </c>
    </row>
    <row r="8933">
      <c r="A8933" s="7">
        <f t="shared" si="1"/>
        <v>7594</v>
      </c>
      <c r="B8933" s="8" t="s">
        <v>7809</v>
      </c>
      <c r="C8933" s="9" t="s">
        <v>372</v>
      </c>
    </row>
    <row r="8934">
      <c r="A8934" s="7">
        <f t="shared" si="1"/>
        <v>7595</v>
      </c>
      <c r="B8934" s="8" t="s">
        <v>7810</v>
      </c>
      <c r="C8934" s="9" t="s">
        <v>372</v>
      </c>
    </row>
    <row r="8935">
      <c r="A8935" s="7">
        <f t="shared" si="1"/>
        <v>7596</v>
      </c>
      <c r="B8935" s="8" t="s">
        <v>7811</v>
      </c>
      <c r="C8935" s="9" t="s">
        <v>372</v>
      </c>
    </row>
    <row r="8936">
      <c r="A8936" s="7">
        <f t="shared" si="1"/>
        <v>7597</v>
      </c>
      <c r="B8936" s="8" t="s">
        <v>7812</v>
      </c>
      <c r="C8936" s="9" t="s">
        <v>372</v>
      </c>
    </row>
    <row r="8937">
      <c r="A8937" s="7">
        <f t="shared" si="1"/>
        <v>7598</v>
      </c>
      <c r="B8937" s="5" t="s">
        <v>7813</v>
      </c>
      <c r="C8937" s="6" t="s">
        <v>538</v>
      </c>
    </row>
    <row r="8938">
      <c r="A8938" s="7">
        <f t="shared" si="1"/>
        <v>7599</v>
      </c>
      <c r="B8938" s="5" t="s">
        <v>7814</v>
      </c>
      <c r="C8938" s="6" t="s">
        <v>538</v>
      </c>
    </row>
    <row r="8939">
      <c r="A8939" s="7">
        <f t="shared" si="1"/>
        <v>7600</v>
      </c>
      <c r="B8939" s="8" t="s">
        <v>7815</v>
      </c>
      <c r="C8939" s="9" t="s">
        <v>65</v>
      </c>
    </row>
    <row r="8940">
      <c r="A8940" s="7">
        <f t="shared" si="1"/>
        <v>7601</v>
      </c>
      <c r="B8940" s="5" t="s">
        <v>7816</v>
      </c>
      <c r="C8940" s="6" t="s">
        <v>1458</v>
      </c>
    </row>
    <row r="8941">
      <c r="A8941" s="7">
        <f t="shared" si="1"/>
        <v>7602</v>
      </c>
      <c r="B8941" s="5" t="s">
        <v>7817</v>
      </c>
      <c r="C8941" s="6" t="s">
        <v>1458</v>
      </c>
    </row>
    <row r="8942">
      <c r="A8942" s="7">
        <f t="shared" si="1"/>
        <v>7603</v>
      </c>
      <c r="B8942" s="5" t="s">
        <v>7818</v>
      </c>
      <c r="C8942" s="6" t="s">
        <v>1458</v>
      </c>
    </row>
    <row r="8943">
      <c r="A8943" s="7">
        <f t="shared" si="1"/>
        <v>7604</v>
      </c>
      <c r="B8943" s="5" t="s">
        <v>7819</v>
      </c>
      <c r="C8943" s="6" t="s">
        <v>1458</v>
      </c>
    </row>
    <row r="8944">
      <c r="A8944" s="7">
        <f t="shared" si="1"/>
        <v>7605</v>
      </c>
      <c r="B8944" s="5" t="s">
        <v>7820</v>
      </c>
      <c r="C8944" s="6" t="s">
        <v>1458</v>
      </c>
    </row>
    <row r="8945">
      <c r="A8945" s="7">
        <f t="shared" si="1"/>
        <v>7606</v>
      </c>
      <c r="B8945" s="5" t="s">
        <v>7821</v>
      </c>
      <c r="C8945" s="6" t="s">
        <v>1458</v>
      </c>
    </row>
    <row r="8946">
      <c r="A8946" s="7">
        <f t="shared" si="1"/>
        <v>7607</v>
      </c>
      <c r="B8946" s="5" t="s">
        <v>7822</v>
      </c>
      <c r="C8946" s="6" t="s">
        <v>1458</v>
      </c>
    </row>
    <row r="8947">
      <c r="A8947" s="7">
        <f t="shared" si="1"/>
        <v>7608</v>
      </c>
      <c r="B8947" s="5" t="s">
        <v>7823</v>
      </c>
      <c r="C8947" s="6" t="s">
        <v>356</v>
      </c>
    </row>
    <row r="8948">
      <c r="A8948" s="7">
        <f t="shared" si="1"/>
        <v>7609</v>
      </c>
      <c r="B8948" s="5" t="s">
        <v>7824</v>
      </c>
      <c r="C8948" s="6" t="s">
        <v>538</v>
      </c>
    </row>
    <row r="8949">
      <c r="A8949" s="7">
        <f t="shared" si="1"/>
        <v>7610</v>
      </c>
      <c r="B8949" s="8" t="s">
        <v>7825</v>
      </c>
      <c r="C8949" s="9" t="s">
        <v>372</v>
      </c>
    </row>
    <row r="8950">
      <c r="A8950" s="7">
        <f t="shared" si="1"/>
        <v>7611</v>
      </c>
      <c r="B8950" s="8" t="s">
        <v>7826</v>
      </c>
      <c r="C8950" s="9" t="s">
        <v>40</v>
      </c>
    </row>
    <row r="8951">
      <c r="A8951" s="7">
        <f t="shared" si="1"/>
        <v>7612</v>
      </c>
      <c r="B8951" s="5" t="s">
        <v>7827</v>
      </c>
      <c r="C8951" s="6" t="s">
        <v>69</v>
      </c>
    </row>
    <row r="8952">
      <c r="A8952" s="7">
        <f t="shared" si="1"/>
        <v>7613</v>
      </c>
      <c r="B8952" s="5" t="s">
        <v>7828</v>
      </c>
      <c r="C8952" s="6" t="s">
        <v>69</v>
      </c>
    </row>
    <row r="8953">
      <c r="A8953" s="7">
        <f t="shared" si="1"/>
        <v>7614</v>
      </c>
      <c r="B8953" s="5" t="s">
        <v>7829</v>
      </c>
      <c r="C8953" s="6" t="s">
        <v>97</v>
      </c>
    </row>
    <row r="8954">
      <c r="A8954" s="7">
        <f t="shared" si="1"/>
        <v>7614</v>
      </c>
      <c r="B8954" s="5" t="s">
        <v>7829</v>
      </c>
      <c r="C8954" s="6" t="s">
        <v>153</v>
      </c>
    </row>
    <row r="8955">
      <c r="A8955" s="7">
        <f t="shared" si="1"/>
        <v>7615</v>
      </c>
      <c r="B8955" s="5" t="s">
        <v>7830</v>
      </c>
      <c r="C8955" s="6" t="s">
        <v>69</v>
      </c>
    </row>
    <row r="8956">
      <c r="A8956" s="7">
        <f t="shared" si="1"/>
        <v>7616</v>
      </c>
      <c r="B8956" s="12" t="s">
        <v>7831</v>
      </c>
      <c r="C8956" s="13" t="s">
        <v>420</v>
      </c>
    </row>
    <row r="8957">
      <c r="A8957" s="7">
        <f t="shared" si="1"/>
        <v>7617</v>
      </c>
      <c r="B8957" s="5" t="s">
        <v>7832</v>
      </c>
      <c r="C8957" s="6" t="s">
        <v>681</v>
      </c>
    </row>
    <row r="8958">
      <c r="A8958" s="7">
        <f t="shared" si="1"/>
        <v>7618</v>
      </c>
      <c r="B8958" s="5" t="s">
        <v>7833</v>
      </c>
      <c r="C8958" s="6" t="s">
        <v>727</v>
      </c>
    </row>
    <row r="8959">
      <c r="A8959" s="7">
        <f t="shared" si="1"/>
        <v>7619</v>
      </c>
      <c r="B8959" s="5" t="s">
        <v>7834</v>
      </c>
      <c r="C8959" s="6" t="s">
        <v>727</v>
      </c>
    </row>
    <row r="8960">
      <c r="A8960" s="7">
        <f t="shared" si="1"/>
        <v>7620</v>
      </c>
      <c r="B8960" s="5" t="s">
        <v>7835</v>
      </c>
      <c r="C8960" s="6" t="s">
        <v>727</v>
      </c>
    </row>
    <row r="8961">
      <c r="A8961" s="7">
        <f t="shared" si="1"/>
        <v>7621</v>
      </c>
      <c r="B8961" s="5" t="s">
        <v>7836</v>
      </c>
      <c r="C8961" s="6" t="s">
        <v>1207</v>
      </c>
    </row>
    <row r="8962">
      <c r="A8962" s="7">
        <f t="shared" si="1"/>
        <v>7622</v>
      </c>
      <c r="B8962" s="8" t="s">
        <v>7837</v>
      </c>
      <c r="C8962" s="9" t="s">
        <v>142</v>
      </c>
    </row>
    <row r="8963">
      <c r="A8963" s="7">
        <f t="shared" si="1"/>
        <v>7623</v>
      </c>
      <c r="B8963" s="5" t="s">
        <v>7838</v>
      </c>
      <c r="C8963" s="6" t="s">
        <v>2549</v>
      </c>
    </row>
    <row r="8964">
      <c r="A8964" s="7">
        <f t="shared" si="1"/>
        <v>7624</v>
      </c>
      <c r="B8964" s="5" t="s">
        <v>7839</v>
      </c>
      <c r="C8964" s="6" t="s">
        <v>393</v>
      </c>
    </row>
    <row r="8965">
      <c r="A8965" s="7">
        <f t="shared" si="1"/>
        <v>7625</v>
      </c>
      <c r="B8965" s="8" t="s">
        <v>7840</v>
      </c>
      <c r="C8965" s="9" t="s">
        <v>88</v>
      </c>
    </row>
    <row r="8966">
      <c r="A8966" s="7">
        <f t="shared" si="1"/>
        <v>7626</v>
      </c>
      <c r="B8966" s="5" t="s">
        <v>7841</v>
      </c>
      <c r="C8966" s="6" t="s">
        <v>785</v>
      </c>
    </row>
    <row r="8967">
      <c r="A8967" s="7">
        <f t="shared" si="1"/>
        <v>7627</v>
      </c>
      <c r="B8967" s="5" t="s">
        <v>7842</v>
      </c>
      <c r="C8967" s="6" t="s">
        <v>1207</v>
      </c>
    </row>
    <row r="8968">
      <c r="A8968" s="7">
        <f t="shared" si="1"/>
        <v>7628</v>
      </c>
      <c r="B8968" s="5" t="s">
        <v>7843</v>
      </c>
      <c r="C8968" s="6" t="s">
        <v>362</v>
      </c>
    </row>
    <row r="8969">
      <c r="A8969" s="7">
        <f t="shared" si="1"/>
        <v>7629</v>
      </c>
      <c r="B8969" s="5" t="s">
        <v>7844</v>
      </c>
      <c r="C8969" s="6" t="s">
        <v>78</v>
      </c>
    </row>
    <row r="8970">
      <c r="A8970" s="7">
        <f t="shared" si="1"/>
        <v>7630</v>
      </c>
      <c r="B8970" s="8" t="s">
        <v>7845</v>
      </c>
      <c r="C8970" s="9" t="s">
        <v>64</v>
      </c>
    </row>
    <row r="8971">
      <c r="A8971" s="7">
        <f t="shared" si="1"/>
        <v>7631</v>
      </c>
      <c r="B8971" s="8" t="s">
        <v>7846</v>
      </c>
      <c r="C8971" s="9" t="s">
        <v>1470</v>
      </c>
    </row>
    <row r="8972">
      <c r="A8972" s="7">
        <f t="shared" si="1"/>
        <v>7632</v>
      </c>
      <c r="B8972" s="8" t="s">
        <v>7847</v>
      </c>
      <c r="C8972" s="9" t="s">
        <v>845</v>
      </c>
    </row>
    <row r="8973">
      <c r="A8973" s="7">
        <f t="shared" si="1"/>
        <v>7633</v>
      </c>
      <c r="B8973" s="8" t="s">
        <v>7848</v>
      </c>
      <c r="C8973" s="6" t="s">
        <v>1012</v>
      </c>
    </row>
    <row r="8974">
      <c r="A8974" s="7">
        <f t="shared" si="1"/>
        <v>7633</v>
      </c>
      <c r="B8974" s="8" t="s">
        <v>7848</v>
      </c>
      <c r="C8974" s="9" t="s">
        <v>815</v>
      </c>
    </row>
    <row r="8975">
      <c r="A8975" s="7">
        <f t="shared" si="1"/>
        <v>7634</v>
      </c>
      <c r="B8975" s="8" t="s">
        <v>7849</v>
      </c>
      <c r="C8975" s="9" t="s">
        <v>555</v>
      </c>
    </row>
    <row r="8976">
      <c r="A8976" s="7">
        <f t="shared" si="1"/>
        <v>7635</v>
      </c>
      <c r="B8976" s="5" t="s">
        <v>7850</v>
      </c>
      <c r="C8976" s="6" t="s">
        <v>69</v>
      </c>
    </row>
    <row r="8977">
      <c r="A8977" s="7">
        <f t="shared" si="1"/>
        <v>7636</v>
      </c>
      <c r="B8977" s="5" t="s">
        <v>7851</v>
      </c>
      <c r="C8977" s="6" t="s">
        <v>69</v>
      </c>
    </row>
    <row r="8978">
      <c r="A8978" s="7">
        <f t="shared" si="1"/>
        <v>7636</v>
      </c>
      <c r="B8978" s="5" t="s">
        <v>7851</v>
      </c>
      <c r="C8978" s="6" t="s">
        <v>40</v>
      </c>
    </row>
    <row r="8979">
      <c r="A8979" s="7">
        <f t="shared" si="1"/>
        <v>7637</v>
      </c>
      <c r="B8979" s="8" t="s">
        <v>7852</v>
      </c>
      <c r="C8979" s="6" t="s">
        <v>1012</v>
      </c>
    </row>
    <row r="8980">
      <c r="A8980" s="7">
        <f t="shared" si="1"/>
        <v>7638</v>
      </c>
      <c r="B8980" s="5" t="s">
        <v>7853</v>
      </c>
      <c r="C8980" s="6" t="s">
        <v>1376</v>
      </c>
    </row>
    <row r="8981">
      <c r="A8981" s="7">
        <f t="shared" si="1"/>
        <v>7639</v>
      </c>
      <c r="B8981" s="5" t="s">
        <v>7854</v>
      </c>
      <c r="C8981" s="6" t="s">
        <v>1007</v>
      </c>
    </row>
    <row r="8982">
      <c r="A8982" s="7">
        <f t="shared" si="1"/>
        <v>7640</v>
      </c>
      <c r="B8982" s="5" t="s">
        <v>7855</v>
      </c>
      <c r="C8982" s="6" t="s">
        <v>727</v>
      </c>
    </row>
    <row r="8983">
      <c r="A8983" s="7">
        <f t="shared" si="1"/>
        <v>7641</v>
      </c>
      <c r="B8983" s="8" t="s">
        <v>7856</v>
      </c>
      <c r="C8983" s="9" t="s">
        <v>40</v>
      </c>
    </row>
    <row r="8984">
      <c r="A8984" s="7">
        <f t="shared" si="1"/>
        <v>7642</v>
      </c>
      <c r="B8984" s="8" t="s">
        <v>7857</v>
      </c>
      <c r="C8984" s="9" t="s">
        <v>52</v>
      </c>
    </row>
    <row r="8985">
      <c r="A8985" s="7">
        <f t="shared" si="1"/>
        <v>7643</v>
      </c>
      <c r="B8985" s="8" t="s">
        <v>7858</v>
      </c>
      <c r="C8985" s="9" t="s">
        <v>52</v>
      </c>
    </row>
    <row r="8986">
      <c r="A8986" s="7">
        <f t="shared" si="1"/>
        <v>7644</v>
      </c>
      <c r="B8986" s="8" t="s">
        <v>7859</v>
      </c>
      <c r="C8986" s="9" t="s">
        <v>83</v>
      </c>
    </row>
    <row r="8987">
      <c r="A8987" s="7">
        <f t="shared" si="1"/>
        <v>7645</v>
      </c>
      <c r="B8987" s="16" t="s">
        <v>7860</v>
      </c>
      <c r="C8987" s="6" t="s">
        <v>1235</v>
      </c>
    </row>
    <row r="8988">
      <c r="A8988" s="7">
        <f t="shared" si="1"/>
        <v>7646</v>
      </c>
      <c r="B8988" s="5" t="s">
        <v>7861</v>
      </c>
      <c r="C8988" s="6" t="s">
        <v>727</v>
      </c>
    </row>
    <row r="8989">
      <c r="A8989" s="7">
        <f t="shared" si="1"/>
        <v>7647</v>
      </c>
      <c r="B8989" s="5" t="s">
        <v>7862</v>
      </c>
      <c r="C8989" s="6" t="s">
        <v>681</v>
      </c>
    </row>
    <row r="8990">
      <c r="A8990" s="7">
        <f t="shared" si="1"/>
        <v>7648</v>
      </c>
      <c r="B8990" s="5" t="s">
        <v>7863</v>
      </c>
      <c r="C8990" s="6" t="s">
        <v>1376</v>
      </c>
    </row>
    <row r="8991">
      <c r="A8991" s="7">
        <f t="shared" si="1"/>
        <v>7649</v>
      </c>
      <c r="B8991" s="5" t="s">
        <v>7864</v>
      </c>
      <c r="C8991" s="6" t="s">
        <v>2549</v>
      </c>
    </row>
    <row r="8992">
      <c r="A8992" s="7">
        <f t="shared" si="1"/>
        <v>7650</v>
      </c>
      <c r="B8992" s="5" t="s">
        <v>7865</v>
      </c>
      <c r="C8992" s="6" t="s">
        <v>2549</v>
      </c>
    </row>
    <row r="8993">
      <c r="A8993" s="7">
        <f t="shared" si="1"/>
        <v>7651</v>
      </c>
      <c r="B8993" s="5" t="s">
        <v>7866</v>
      </c>
      <c r="C8993" s="6" t="s">
        <v>467</v>
      </c>
    </row>
    <row r="8994">
      <c r="A8994" s="7">
        <f t="shared" si="1"/>
        <v>7652</v>
      </c>
      <c r="B8994" s="5" t="s">
        <v>7867</v>
      </c>
      <c r="C8994" s="6" t="s">
        <v>467</v>
      </c>
    </row>
    <row r="8995">
      <c r="A8995" s="7">
        <f t="shared" si="1"/>
        <v>7653</v>
      </c>
      <c r="B8995" s="5" t="s">
        <v>7868</v>
      </c>
      <c r="C8995" s="6" t="s">
        <v>467</v>
      </c>
    </row>
    <row r="8996">
      <c r="A8996" s="7">
        <f t="shared" si="1"/>
        <v>7654</v>
      </c>
      <c r="B8996" s="5" t="s">
        <v>7869</v>
      </c>
      <c r="C8996" s="6" t="s">
        <v>467</v>
      </c>
    </row>
    <row r="8997">
      <c r="A8997" s="7">
        <f t="shared" si="1"/>
        <v>7655</v>
      </c>
      <c r="B8997" s="5" t="s">
        <v>7870</v>
      </c>
      <c r="C8997" s="6" t="s">
        <v>467</v>
      </c>
    </row>
    <row r="8998">
      <c r="A8998" s="7">
        <f t="shared" si="1"/>
        <v>7656</v>
      </c>
      <c r="B8998" s="5" t="s">
        <v>7871</v>
      </c>
      <c r="C8998" s="6" t="s">
        <v>467</v>
      </c>
    </row>
    <row r="8999">
      <c r="A8999" s="7">
        <f t="shared" si="1"/>
        <v>7657</v>
      </c>
      <c r="B8999" s="5" t="s">
        <v>7872</v>
      </c>
      <c r="C8999" s="6" t="s">
        <v>467</v>
      </c>
    </row>
    <row r="9000">
      <c r="A9000" s="7">
        <f t="shared" si="1"/>
        <v>7658</v>
      </c>
      <c r="B9000" s="5" t="s">
        <v>7873</v>
      </c>
      <c r="C9000" s="6" t="s">
        <v>467</v>
      </c>
    </row>
    <row r="9001">
      <c r="A9001" s="7">
        <f t="shared" si="1"/>
        <v>7659</v>
      </c>
      <c r="B9001" s="5" t="s">
        <v>7874</v>
      </c>
      <c r="C9001" s="6" t="s">
        <v>467</v>
      </c>
    </row>
    <row r="9002">
      <c r="A9002" s="7">
        <f t="shared" si="1"/>
        <v>7660</v>
      </c>
      <c r="B9002" s="5" t="s">
        <v>7875</v>
      </c>
      <c r="C9002" s="6" t="s">
        <v>467</v>
      </c>
    </row>
    <row r="9003">
      <c r="A9003" s="7">
        <f t="shared" si="1"/>
        <v>7661</v>
      </c>
      <c r="B9003" s="5" t="s">
        <v>7876</v>
      </c>
      <c r="C9003" s="6" t="s">
        <v>467</v>
      </c>
    </row>
    <row r="9004">
      <c r="A9004" s="7">
        <f t="shared" si="1"/>
        <v>7662</v>
      </c>
      <c r="B9004" s="5" t="s">
        <v>7877</v>
      </c>
      <c r="C9004" s="6" t="s">
        <v>467</v>
      </c>
    </row>
    <row r="9005">
      <c r="A9005" s="7">
        <f t="shared" si="1"/>
        <v>7663</v>
      </c>
      <c r="B9005" s="5" t="s">
        <v>7878</v>
      </c>
      <c r="C9005" s="6" t="s">
        <v>467</v>
      </c>
    </row>
    <row r="9006">
      <c r="A9006" s="7">
        <f t="shared" si="1"/>
        <v>7664</v>
      </c>
      <c r="B9006" s="5" t="s">
        <v>7879</v>
      </c>
      <c r="C9006" s="6" t="s">
        <v>467</v>
      </c>
    </row>
    <row r="9007">
      <c r="A9007" s="7">
        <f t="shared" si="1"/>
        <v>7665</v>
      </c>
      <c r="B9007" s="5" t="s">
        <v>7880</v>
      </c>
      <c r="C9007" s="6" t="s">
        <v>467</v>
      </c>
    </row>
    <row r="9008">
      <c r="A9008" s="7">
        <f t="shared" si="1"/>
        <v>7666</v>
      </c>
      <c r="B9008" s="5" t="s">
        <v>7881</v>
      </c>
      <c r="C9008" s="6" t="s">
        <v>467</v>
      </c>
    </row>
    <row r="9009">
      <c r="A9009" s="7">
        <f t="shared" si="1"/>
        <v>7667</v>
      </c>
      <c r="B9009" s="5" t="s">
        <v>7882</v>
      </c>
      <c r="C9009" s="6" t="s">
        <v>467</v>
      </c>
    </row>
    <row r="9010">
      <c r="A9010" s="7">
        <f t="shared" si="1"/>
        <v>7668</v>
      </c>
      <c r="B9010" s="5" t="s">
        <v>7883</v>
      </c>
      <c r="C9010" s="6" t="s">
        <v>467</v>
      </c>
    </row>
    <row r="9011">
      <c r="A9011" s="7">
        <f t="shared" si="1"/>
        <v>7669</v>
      </c>
      <c r="B9011" s="5" t="s">
        <v>7884</v>
      </c>
      <c r="C9011" s="6" t="s">
        <v>467</v>
      </c>
    </row>
    <row r="9012">
      <c r="A9012" s="7">
        <f t="shared" si="1"/>
        <v>7670</v>
      </c>
      <c r="B9012" s="5" t="s">
        <v>7885</v>
      </c>
      <c r="C9012" s="6" t="s">
        <v>467</v>
      </c>
    </row>
    <row r="9013">
      <c r="A9013" s="7">
        <f t="shared" si="1"/>
        <v>7671</v>
      </c>
      <c r="B9013" s="5" t="s">
        <v>7886</v>
      </c>
      <c r="C9013" s="6" t="s">
        <v>467</v>
      </c>
    </row>
    <row r="9014">
      <c r="A9014" s="7">
        <f t="shared" si="1"/>
        <v>7672</v>
      </c>
      <c r="B9014" s="5" t="s">
        <v>7887</v>
      </c>
      <c r="C9014" s="6" t="s">
        <v>467</v>
      </c>
    </row>
    <row r="9015">
      <c r="A9015" s="7">
        <f t="shared" si="1"/>
        <v>7673</v>
      </c>
      <c r="B9015" s="5" t="s">
        <v>7888</v>
      </c>
      <c r="C9015" s="6" t="s">
        <v>467</v>
      </c>
    </row>
    <row r="9016">
      <c r="A9016" s="7">
        <f t="shared" si="1"/>
        <v>7674</v>
      </c>
      <c r="B9016" s="5" t="s">
        <v>7889</v>
      </c>
      <c r="C9016" s="6" t="s">
        <v>467</v>
      </c>
    </row>
    <row r="9017">
      <c r="A9017" s="7">
        <f t="shared" si="1"/>
        <v>7675</v>
      </c>
      <c r="B9017" s="5" t="s">
        <v>7890</v>
      </c>
      <c r="C9017" s="6" t="s">
        <v>467</v>
      </c>
    </row>
    <row r="9018">
      <c r="A9018" s="7">
        <f t="shared" si="1"/>
        <v>7676</v>
      </c>
      <c r="B9018" s="5" t="s">
        <v>7891</v>
      </c>
      <c r="C9018" s="6" t="s">
        <v>467</v>
      </c>
    </row>
    <row r="9019">
      <c r="A9019" s="7">
        <f t="shared" si="1"/>
        <v>7677</v>
      </c>
      <c r="B9019" s="5" t="s">
        <v>7892</v>
      </c>
      <c r="C9019" s="6" t="s">
        <v>467</v>
      </c>
    </row>
    <row r="9020">
      <c r="A9020" s="7">
        <f t="shared" si="1"/>
        <v>7678</v>
      </c>
      <c r="B9020" s="5" t="s">
        <v>7893</v>
      </c>
      <c r="C9020" s="6" t="s">
        <v>467</v>
      </c>
    </row>
    <row r="9021">
      <c r="A9021" s="7">
        <f t="shared" si="1"/>
        <v>7679</v>
      </c>
      <c r="B9021" s="5" t="s">
        <v>7894</v>
      </c>
      <c r="C9021" s="6" t="s">
        <v>467</v>
      </c>
    </row>
    <row r="9022">
      <c r="A9022" s="7">
        <f t="shared" si="1"/>
        <v>7680</v>
      </c>
      <c r="B9022" s="5" t="s">
        <v>7895</v>
      </c>
      <c r="C9022" s="6" t="s">
        <v>467</v>
      </c>
    </row>
    <row r="9023">
      <c r="A9023" s="7">
        <f t="shared" si="1"/>
        <v>7681</v>
      </c>
      <c r="B9023" s="5" t="s">
        <v>7896</v>
      </c>
      <c r="C9023" s="6" t="s">
        <v>467</v>
      </c>
    </row>
    <row r="9024">
      <c r="A9024" s="7">
        <f t="shared" si="1"/>
        <v>7682</v>
      </c>
      <c r="B9024" s="5" t="s">
        <v>7897</v>
      </c>
      <c r="C9024" s="6" t="s">
        <v>467</v>
      </c>
    </row>
    <row r="9025">
      <c r="A9025" s="7">
        <f t="shared" si="1"/>
        <v>7683</v>
      </c>
      <c r="B9025" s="5" t="s">
        <v>7898</v>
      </c>
      <c r="C9025" s="6" t="s">
        <v>467</v>
      </c>
    </row>
    <row r="9026">
      <c r="A9026" s="7">
        <f t="shared" si="1"/>
        <v>7684</v>
      </c>
      <c r="B9026" s="5" t="s">
        <v>7899</v>
      </c>
      <c r="C9026" s="6" t="s">
        <v>467</v>
      </c>
    </row>
    <row r="9027">
      <c r="A9027" s="7">
        <f t="shared" si="1"/>
        <v>7685</v>
      </c>
      <c r="B9027" s="5" t="s">
        <v>7900</v>
      </c>
      <c r="C9027" s="6" t="s">
        <v>467</v>
      </c>
    </row>
    <row r="9028">
      <c r="A9028" s="7">
        <f t="shared" si="1"/>
        <v>7686</v>
      </c>
      <c r="B9028" s="5" t="s">
        <v>7901</v>
      </c>
      <c r="C9028" s="6" t="s">
        <v>467</v>
      </c>
    </row>
    <row r="9029">
      <c r="A9029" s="7">
        <f t="shared" si="1"/>
        <v>7687</v>
      </c>
      <c r="B9029" s="5" t="s">
        <v>7902</v>
      </c>
      <c r="C9029" s="6" t="s">
        <v>467</v>
      </c>
    </row>
    <row r="9030">
      <c r="A9030" s="7">
        <f t="shared" si="1"/>
        <v>7688</v>
      </c>
      <c r="B9030" s="5" t="s">
        <v>7903</v>
      </c>
      <c r="C9030" s="6" t="s">
        <v>467</v>
      </c>
    </row>
    <row r="9031">
      <c r="A9031" s="7">
        <f t="shared" si="1"/>
        <v>7689</v>
      </c>
      <c r="B9031" s="5" t="s">
        <v>7904</v>
      </c>
      <c r="C9031" s="6" t="s">
        <v>467</v>
      </c>
    </row>
    <row r="9032">
      <c r="A9032" s="7">
        <f t="shared" si="1"/>
        <v>7690</v>
      </c>
      <c r="B9032" s="5" t="s">
        <v>7905</v>
      </c>
      <c r="C9032" s="6" t="s">
        <v>467</v>
      </c>
    </row>
    <row r="9033">
      <c r="A9033" s="7">
        <f t="shared" si="1"/>
        <v>7691</v>
      </c>
      <c r="B9033" s="5" t="s">
        <v>7906</v>
      </c>
      <c r="C9033" s="6" t="s">
        <v>467</v>
      </c>
    </row>
    <row r="9034">
      <c r="A9034" s="7">
        <f t="shared" si="1"/>
        <v>7692</v>
      </c>
      <c r="B9034" s="5" t="s">
        <v>7907</v>
      </c>
      <c r="C9034" s="6" t="s">
        <v>467</v>
      </c>
    </row>
    <row r="9035">
      <c r="A9035" s="7">
        <f t="shared" si="1"/>
        <v>7693</v>
      </c>
      <c r="B9035" s="5" t="s">
        <v>7908</v>
      </c>
      <c r="C9035" s="6" t="s">
        <v>467</v>
      </c>
    </row>
    <row r="9036">
      <c r="A9036" s="7">
        <f t="shared" si="1"/>
        <v>7694</v>
      </c>
      <c r="B9036" s="5" t="s">
        <v>7909</v>
      </c>
      <c r="C9036" s="6" t="s">
        <v>467</v>
      </c>
    </row>
    <row r="9037">
      <c r="A9037" s="7">
        <f t="shared" si="1"/>
        <v>7695</v>
      </c>
      <c r="B9037" s="5" t="s">
        <v>7910</v>
      </c>
      <c r="C9037" s="6" t="s">
        <v>467</v>
      </c>
    </row>
    <row r="9038">
      <c r="A9038" s="7">
        <f t="shared" si="1"/>
        <v>7696</v>
      </c>
      <c r="B9038" s="5" t="s">
        <v>7911</v>
      </c>
      <c r="C9038" s="6" t="s">
        <v>467</v>
      </c>
    </row>
    <row r="9039">
      <c r="A9039" s="7">
        <f t="shared" si="1"/>
        <v>7697</v>
      </c>
      <c r="B9039" s="5" t="s">
        <v>7912</v>
      </c>
      <c r="C9039" s="6" t="s">
        <v>467</v>
      </c>
    </row>
    <row r="9040">
      <c r="A9040" s="7">
        <f t="shared" si="1"/>
        <v>7698</v>
      </c>
      <c r="B9040" s="5" t="s">
        <v>7913</v>
      </c>
      <c r="C9040" s="6" t="s">
        <v>467</v>
      </c>
    </row>
    <row r="9041">
      <c r="A9041" s="7">
        <f t="shared" si="1"/>
        <v>7699</v>
      </c>
      <c r="B9041" s="5" t="s">
        <v>7914</v>
      </c>
      <c r="C9041" s="6" t="s">
        <v>467</v>
      </c>
    </row>
    <row r="9042">
      <c r="A9042" s="7">
        <f t="shared" si="1"/>
        <v>7700</v>
      </c>
      <c r="B9042" s="5" t="s">
        <v>7915</v>
      </c>
      <c r="C9042" s="6" t="s">
        <v>467</v>
      </c>
    </row>
    <row r="9043">
      <c r="A9043" s="7">
        <f t="shared" si="1"/>
        <v>7701</v>
      </c>
      <c r="B9043" s="5" t="s">
        <v>7916</v>
      </c>
      <c r="C9043" s="6" t="s">
        <v>467</v>
      </c>
    </row>
    <row r="9044">
      <c r="A9044" s="7">
        <f t="shared" si="1"/>
        <v>7702</v>
      </c>
      <c r="B9044" s="5" t="s">
        <v>7917</v>
      </c>
      <c r="C9044" s="6" t="s">
        <v>467</v>
      </c>
    </row>
    <row r="9045">
      <c r="A9045" s="7">
        <f t="shared" si="1"/>
        <v>7703</v>
      </c>
      <c r="B9045" s="5" t="s">
        <v>7918</v>
      </c>
      <c r="C9045" s="6" t="s">
        <v>467</v>
      </c>
    </row>
    <row r="9046">
      <c r="A9046" s="7">
        <f t="shared" si="1"/>
        <v>7704</v>
      </c>
      <c r="B9046" s="5" t="s">
        <v>7919</v>
      </c>
      <c r="C9046" s="6" t="s">
        <v>467</v>
      </c>
    </row>
    <row r="9047">
      <c r="A9047" s="7">
        <f t="shared" si="1"/>
        <v>7705</v>
      </c>
      <c r="B9047" s="8" t="s">
        <v>7920</v>
      </c>
      <c r="C9047" s="9" t="s">
        <v>815</v>
      </c>
    </row>
    <row r="9048">
      <c r="A9048" s="7">
        <f t="shared" si="1"/>
        <v>7706</v>
      </c>
      <c r="B9048" s="8" t="s">
        <v>7921</v>
      </c>
      <c r="C9048" s="9" t="s">
        <v>88</v>
      </c>
    </row>
    <row r="9049">
      <c r="A9049" s="7">
        <f t="shared" si="1"/>
        <v>7707</v>
      </c>
      <c r="B9049" s="5" t="s">
        <v>7922</v>
      </c>
      <c r="C9049" s="6" t="s">
        <v>765</v>
      </c>
    </row>
    <row r="9050">
      <c r="A9050" s="7">
        <f t="shared" si="1"/>
        <v>7708</v>
      </c>
      <c r="B9050" s="8" t="s">
        <v>7923</v>
      </c>
      <c r="C9050" s="6" t="s">
        <v>1012</v>
      </c>
    </row>
    <row r="9051">
      <c r="A9051" s="7">
        <f t="shared" si="1"/>
        <v>7709</v>
      </c>
      <c r="B9051" s="8" t="s">
        <v>7924</v>
      </c>
      <c r="C9051" s="6" t="s">
        <v>1012</v>
      </c>
    </row>
    <row r="9052">
      <c r="A9052" s="7">
        <f t="shared" si="1"/>
        <v>7710</v>
      </c>
      <c r="B9052" s="5" t="s">
        <v>7925</v>
      </c>
      <c r="C9052" s="6" t="s">
        <v>196</v>
      </c>
    </row>
    <row r="9053">
      <c r="A9053" s="7">
        <f t="shared" si="1"/>
        <v>7711</v>
      </c>
      <c r="B9053" s="8" t="s">
        <v>7926</v>
      </c>
      <c r="C9053" s="9" t="s">
        <v>1169</v>
      </c>
    </row>
    <row r="9054">
      <c r="A9054" s="7">
        <f t="shared" si="1"/>
        <v>7712</v>
      </c>
      <c r="B9054" s="8" t="s">
        <v>7927</v>
      </c>
      <c r="C9054" s="9" t="s">
        <v>1169</v>
      </c>
    </row>
    <row r="9055">
      <c r="A9055" s="7">
        <f t="shared" si="1"/>
        <v>7713</v>
      </c>
      <c r="B9055" s="5" t="s">
        <v>7928</v>
      </c>
      <c r="C9055" s="6" t="s">
        <v>74</v>
      </c>
    </row>
    <row r="9056">
      <c r="A9056" s="7">
        <f t="shared" si="1"/>
        <v>7714</v>
      </c>
      <c r="B9056" s="8" t="s">
        <v>7929</v>
      </c>
      <c r="C9056" s="9" t="s">
        <v>46</v>
      </c>
    </row>
    <row r="9057">
      <c r="A9057" s="7">
        <f t="shared" si="1"/>
        <v>7715</v>
      </c>
      <c r="B9057" s="5" t="s">
        <v>7930</v>
      </c>
      <c r="C9057" s="6" t="s">
        <v>362</v>
      </c>
    </row>
    <row r="9058">
      <c r="A9058" s="7">
        <f t="shared" si="1"/>
        <v>7715</v>
      </c>
      <c r="B9058" s="8" t="s">
        <v>7930</v>
      </c>
      <c r="C9058" s="9" t="s">
        <v>142</v>
      </c>
    </row>
    <row r="9059">
      <c r="A9059" s="7">
        <f t="shared" si="1"/>
        <v>7716</v>
      </c>
      <c r="B9059" s="8" t="s">
        <v>7931</v>
      </c>
      <c r="C9059" s="9" t="s">
        <v>893</v>
      </c>
    </row>
    <row r="9060">
      <c r="A9060" s="7">
        <f t="shared" si="1"/>
        <v>7717</v>
      </c>
      <c r="B9060" s="5" t="s">
        <v>7932</v>
      </c>
      <c r="C9060" s="6" t="s">
        <v>2549</v>
      </c>
    </row>
    <row r="9061">
      <c r="A9061" s="7">
        <f t="shared" si="1"/>
        <v>7718</v>
      </c>
      <c r="B9061" s="5" t="s">
        <v>7933</v>
      </c>
      <c r="C9061" s="6" t="s">
        <v>2549</v>
      </c>
    </row>
    <row r="9062">
      <c r="A9062" s="7">
        <f t="shared" si="1"/>
        <v>7719</v>
      </c>
      <c r="B9062" s="5" t="s">
        <v>7934</v>
      </c>
      <c r="C9062" s="6" t="s">
        <v>2549</v>
      </c>
    </row>
    <row r="9063">
      <c r="A9063" s="7">
        <f t="shared" si="1"/>
        <v>7720</v>
      </c>
      <c r="B9063" s="5" t="s">
        <v>7935</v>
      </c>
      <c r="C9063" s="6" t="s">
        <v>2549</v>
      </c>
    </row>
    <row r="9064">
      <c r="A9064" s="7">
        <f t="shared" si="1"/>
        <v>7721</v>
      </c>
      <c r="B9064" s="8" t="s">
        <v>7936</v>
      </c>
      <c r="C9064" s="9" t="s">
        <v>280</v>
      </c>
    </row>
    <row r="9065">
      <c r="A9065" s="7">
        <f t="shared" si="1"/>
        <v>7722</v>
      </c>
      <c r="B9065" s="5" t="s">
        <v>7937</v>
      </c>
      <c r="C9065" s="6" t="s">
        <v>591</v>
      </c>
    </row>
    <row r="9066">
      <c r="A9066" s="7">
        <f t="shared" si="1"/>
        <v>7723</v>
      </c>
      <c r="B9066" s="5" t="s">
        <v>7938</v>
      </c>
      <c r="C9066" s="6" t="s">
        <v>591</v>
      </c>
    </row>
    <row r="9067">
      <c r="A9067" s="7">
        <f t="shared" si="1"/>
        <v>7724</v>
      </c>
      <c r="B9067" s="5" t="s">
        <v>7939</v>
      </c>
      <c r="C9067" s="6" t="s">
        <v>1207</v>
      </c>
    </row>
    <row r="9068">
      <c r="A9068" s="7">
        <f t="shared" si="1"/>
        <v>7725</v>
      </c>
      <c r="B9068" s="5" t="s">
        <v>7940</v>
      </c>
      <c r="C9068" s="6" t="s">
        <v>74</v>
      </c>
    </row>
    <row r="9069">
      <c r="A9069" s="7">
        <f t="shared" si="1"/>
        <v>7726</v>
      </c>
      <c r="B9069" s="5" t="s">
        <v>7941</v>
      </c>
      <c r="C9069" s="6" t="s">
        <v>1458</v>
      </c>
    </row>
    <row r="9070">
      <c r="A9070" s="7">
        <f t="shared" si="1"/>
        <v>7727</v>
      </c>
      <c r="B9070" s="5" t="s">
        <v>7942</v>
      </c>
      <c r="C9070" s="6" t="s">
        <v>1458</v>
      </c>
    </row>
    <row r="9071">
      <c r="A9071" s="7">
        <f t="shared" si="1"/>
        <v>7728</v>
      </c>
      <c r="B9071" s="8" t="s">
        <v>7943</v>
      </c>
      <c r="C9071" s="9" t="s">
        <v>758</v>
      </c>
    </row>
    <row r="9072">
      <c r="A9072" s="7">
        <f t="shared" si="1"/>
        <v>7729</v>
      </c>
      <c r="B9072" s="5" t="s">
        <v>7944</v>
      </c>
      <c r="C9072" s="6" t="s">
        <v>62</v>
      </c>
    </row>
    <row r="9073">
      <c r="A9073" s="7">
        <f t="shared" si="1"/>
        <v>7730</v>
      </c>
      <c r="B9073" s="5" t="s">
        <v>7945</v>
      </c>
      <c r="C9073" s="6" t="s">
        <v>1260</v>
      </c>
    </row>
    <row r="9074">
      <c r="A9074" s="7">
        <f t="shared" si="1"/>
        <v>7731</v>
      </c>
      <c r="B9074" s="8" t="s">
        <v>7946</v>
      </c>
      <c r="C9074" s="9" t="s">
        <v>893</v>
      </c>
    </row>
    <row r="9075">
      <c r="A9075" s="7">
        <f t="shared" si="1"/>
        <v>7732</v>
      </c>
      <c r="B9075" s="8" t="s">
        <v>7947</v>
      </c>
      <c r="C9075" s="9" t="s">
        <v>64</v>
      </c>
    </row>
    <row r="9076">
      <c r="A9076" s="7">
        <f t="shared" si="1"/>
        <v>7733</v>
      </c>
      <c r="B9076" s="8" t="s">
        <v>7948</v>
      </c>
      <c r="C9076" s="9" t="s">
        <v>40</v>
      </c>
    </row>
    <row r="9077">
      <c r="A9077" s="7">
        <f t="shared" si="1"/>
        <v>7734</v>
      </c>
      <c r="B9077" s="8" t="s">
        <v>7949</v>
      </c>
      <c r="C9077" s="9" t="s">
        <v>64</v>
      </c>
    </row>
    <row r="9078">
      <c r="A9078" s="7">
        <f t="shared" si="1"/>
        <v>7735</v>
      </c>
      <c r="B9078" s="8" t="s">
        <v>7950</v>
      </c>
      <c r="C9078" s="9" t="s">
        <v>40</v>
      </c>
    </row>
    <row r="9079">
      <c r="A9079" s="7">
        <f t="shared" si="1"/>
        <v>7736</v>
      </c>
      <c r="B9079" s="8" t="s">
        <v>7951</v>
      </c>
      <c r="C9079" s="9" t="s">
        <v>40</v>
      </c>
    </row>
    <row r="9080">
      <c r="A9080" s="7">
        <f t="shared" si="1"/>
        <v>7737</v>
      </c>
      <c r="B9080" s="8" t="s">
        <v>7952</v>
      </c>
      <c r="C9080" s="9" t="s">
        <v>815</v>
      </c>
    </row>
    <row r="9081">
      <c r="A9081" s="7">
        <f t="shared" si="1"/>
        <v>7738</v>
      </c>
      <c r="B9081" s="5" t="s">
        <v>7953</v>
      </c>
      <c r="C9081" s="6" t="s">
        <v>393</v>
      </c>
    </row>
    <row r="9082">
      <c r="A9082" s="7">
        <f t="shared" si="1"/>
        <v>7739</v>
      </c>
      <c r="B9082" s="5" t="s">
        <v>7954</v>
      </c>
      <c r="C9082" s="6" t="s">
        <v>1260</v>
      </c>
    </row>
    <row r="9083">
      <c r="A9083" s="7">
        <f t="shared" si="1"/>
        <v>7740</v>
      </c>
      <c r="B9083" s="5" t="s">
        <v>7955</v>
      </c>
      <c r="C9083" s="6" t="s">
        <v>6</v>
      </c>
    </row>
    <row r="9084">
      <c r="A9084" s="7">
        <f t="shared" si="1"/>
        <v>7741</v>
      </c>
      <c r="B9084" s="5" t="s">
        <v>7956</v>
      </c>
      <c r="C9084" s="6" t="s">
        <v>538</v>
      </c>
    </row>
    <row r="9085">
      <c r="A9085" s="7">
        <f t="shared" si="1"/>
        <v>7742</v>
      </c>
      <c r="B9085" s="5" t="s">
        <v>7957</v>
      </c>
      <c r="C9085" s="6" t="s">
        <v>538</v>
      </c>
    </row>
    <row r="9086">
      <c r="A9086" s="7">
        <f t="shared" si="1"/>
        <v>7743</v>
      </c>
      <c r="B9086" s="5" t="s">
        <v>7958</v>
      </c>
      <c r="C9086" s="6" t="s">
        <v>538</v>
      </c>
    </row>
    <row r="9087">
      <c r="A9087" s="7">
        <f t="shared" si="1"/>
        <v>7744</v>
      </c>
      <c r="B9087" s="5" t="s">
        <v>7959</v>
      </c>
      <c r="C9087" s="6" t="s">
        <v>538</v>
      </c>
    </row>
    <row r="9088">
      <c r="A9088" s="7">
        <f t="shared" si="1"/>
        <v>7745</v>
      </c>
      <c r="B9088" s="5" t="s">
        <v>7960</v>
      </c>
      <c r="C9088" s="6" t="s">
        <v>538</v>
      </c>
    </row>
    <row r="9089">
      <c r="A9089" s="7">
        <f t="shared" si="1"/>
        <v>7746</v>
      </c>
      <c r="B9089" s="5" t="s">
        <v>7961</v>
      </c>
      <c r="C9089" s="6" t="s">
        <v>538</v>
      </c>
    </row>
    <row r="9090">
      <c r="A9090" s="7">
        <f t="shared" si="1"/>
        <v>7747</v>
      </c>
      <c r="B9090" s="5" t="s">
        <v>7962</v>
      </c>
      <c r="C9090" s="6" t="s">
        <v>467</v>
      </c>
    </row>
    <row r="9091">
      <c r="A9091" s="7">
        <f t="shared" si="1"/>
        <v>7748</v>
      </c>
      <c r="B9091" s="5" t="s">
        <v>7963</v>
      </c>
      <c r="C9091" s="6" t="s">
        <v>452</v>
      </c>
    </row>
    <row r="9092">
      <c r="A9092" s="7">
        <f t="shared" si="1"/>
        <v>7748</v>
      </c>
      <c r="B9092" s="5" t="s">
        <v>7963</v>
      </c>
      <c r="C9092" s="6" t="s">
        <v>467</v>
      </c>
    </row>
    <row r="9093">
      <c r="A9093" s="7">
        <f t="shared" si="1"/>
        <v>7749</v>
      </c>
      <c r="B9093" s="5" t="s">
        <v>7964</v>
      </c>
      <c r="C9093" s="6" t="s">
        <v>467</v>
      </c>
    </row>
    <row r="9094">
      <c r="A9094" s="7">
        <f t="shared" si="1"/>
        <v>7750</v>
      </c>
      <c r="B9094" s="5" t="s">
        <v>7965</v>
      </c>
      <c r="C9094" s="6" t="s">
        <v>467</v>
      </c>
    </row>
    <row r="9095">
      <c r="A9095" s="7">
        <f t="shared" si="1"/>
        <v>7751</v>
      </c>
      <c r="B9095" s="5" t="s">
        <v>7966</v>
      </c>
      <c r="C9095" s="6" t="s">
        <v>467</v>
      </c>
    </row>
    <row r="9096">
      <c r="A9096" s="7">
        <f t="shared" si="1"/>
        <v>7752</v>
      </c>
      <c r="B9096" s="5" t="s">
        <v>7967</v>
      </c>
      <c r="C9096" s="6" t="s">
        <v>467</v>
      </c>
    </row>
    <row r="9097">
      <c r="A9097" s="7">
        <f t="shared" si="1"/>
        <v>7753</v>
      </c>
      <c r="B9097" s="5" t="s">
        <v>7968</v>
      </c>
      <c r="C9097" s="6" t="s">
        <v>467</v>
      </c>
    </row>
    <row r="9098">
      <c r="A9098" s="7">
        <f t="shared" si="1"/>
        <v>7754</v>
      </c>
      <c r="B9098" s="5" t="s">
        <v>7969</v>
      </c>
      <c r="C9098" s="6" t="s">
        <v>467</v>
      </c>
    </row>
    <row r="9099">
      <c r="A9099" s="7">
        <f t="shared" si="1"/>
        <v>7755</v>
      </c>
      <c r="B9099" s="5" t="s">
        <v>7970</v>
      </c>
      <c r="C9099" s="6" t="s">
        <v>467</v>
      </c>
    </row>
    <row r="9100">
      <c r="A9100" s="7">
        <f t="shared" si="1"/>
        <v>7756</v>
      </c>
      <c r="B9100" s="5" t="s">
        <v>7971</v>
      </c>
      <c r="C9100" s="6" t="s">
        <v>731</v>
      </c>
    </row>
    <row r="9101">
      <c r="A9101" s="7">
        <f t="shared" si="1"/>
        <v>7757</v>
      </c>
      <c r="B9101" s="8" t="s">
        <v>7972</v>
      </c>
      <c r="C9101" s="9" t="s">
        <v>40</v>
      </c>
    </row>
    <row r="9102">
      <c r="A9102" s="7">
        <f t="shared" si="1"/>
        <v>7758</v>
      </c>
      <c r="B9102" s="8" t="s">
        <v>7973</v>
      </c>
      <c r="C9102" s="9" t="s">
        <v>40</v>
      </c>
    </row>
    <row r="9103">
      <c r="A9103" s="7">
        <f t="shared" si="1"/>
        <v>7759</v>
      </c>
      <c r="B9103" s="8" t="s">
        <v>7974</v>
      </c>
      <c r="C9103" s="9" t="s">
        <v>40</v>
      </c>
    </row>
    <row r="9104">
      <c r="A9104" s="7">
        <f t="shared" si="1"/>
        <v>7760</v>
      </c>
      <c r="B9104" s="5" t="s">
        <v>7975</v>
      </c>
      <c r="C9104" s="6" t="s">
        <v>1120</v>
      </c>
    </row>
    <row r="9105">
      <c r="A9105" s="7">
        <f t="shared" si="1"/>
        <v>7761</v>
      </c>
      <c r="B9105" s="8" t="s">
        <v>7976</v>
      </c>
      <c r="C9105" s="9" t="s">
        <v>162</v>
      </c>
    </row>
    <row r="9106">
      <c r="A9106" s="7">
        <f t="shared" si="1"/>
        <v>7762</v>
      </c>
      <c r="B9106" s="8" t="s">
        <v>7977</v>
      </c>
      <c r="C9106" s="9" t="s">
        <v>40</v>
      </c>
    </row>
    <row r="9107">
      <c r="A9107" s="7">
        <f t="shared" si="1"/>
        <v>7763</v>
      </c>
      <c r="B9107" s="8" t="s">
        <v>7978</v>
      </c>
      <c r="C9107" s="9" t="s">
        <v>399</v>
      </c>
    </row>
    <row r="9108">
      <c r="A9108" s="7">
        <f t="shared" si="1"/>
        <v>7764</v>
      </c>
      <c r="B9108" s="8" t="s">
        <v>7979</v>
      </c>
      <c r="C9108" s="9" t="s">
        <v>40</v>
      </c>
    </row>
    <row r="9109">
      <c r="A9109" s="7">
        <f t="shared" si="1"/>
        <v>7765</v>
      </c>
      <c r="B9109" s="8" t="s">
        <v>7980</v>
      </c>
      <c r="C9109" s="9" t="s">
        <v>1470</v>
      </c>
    </row>
    <row r="9110">
      <c r="A9110" s="7">
        <f t="shared" si="1"/>
        <v>7765</v>
      </c>
      <c r="B9110" s="8" t="s">
        <v>7980</v>
      </c>
      <c r="C9110" s="9" t="s">
        <v>142</v>
      </c>
    </row>
    <row r="9111">
      <c r="A9111" s="7">
        <f t="shared" si="1"/>
        <v>7766</v>
      </c>
      <c r="B9111" s="8" t="s">
        <v>7981</v>
      </c>
      <c r="C9111" s="9" t="s">
        <v>815</v>
      </c>
    </row>
    <row r="9112">
      <c r="A9112" s="7">
        <f t="shared" si="1"/>
        <v>7766</v>
      </c>
      <c r="B9112" s="8" t="s">
        <v>7981</v>
      </c>
      <c r="C9112" s="9" t="s">
        <v>40</v>
      </c>
    </row>
    <row r="9113">
      <c r="A9113" s="7">
        <f t="shared" si="1"/>
        <v>7767</v>
      </c>
      <c r="B9113" s="5" t="s">
        <v>7982</v>
      </c>
      <c r="C9113" s="6" t="s">
        <v>727</v>
      </c>
    </row>
    <row r="9114">
      <c r="A9114" s="7">
        <f t="shared" si="1"/>
        <v>7767</v>
      </c>
      <c r="B9114" s="8" t="s">
        <v>7982</v>
      </c>
      <c r="C9114" s="9" t="s">
        <v>530</v>
      </c>
    </row>
    <row r="9115">
      <c r="A9115" s="7">
        <f t="shared" si="1"/>
        <v>7768</v>
      </c>
      <c r="B9115" s="8" t="s">
        <v>7983</v>
      </c>
      <c r="C9115" s="9" t="s">
        <v>24</v>
      </c>
    </row>
    <row r="9116">
      <c r="A9116" s="7">
        <f t="shared" si="1"/>
        <v>7769</v>
      </c>
      <c r="B9116" s="5" t="s">
        <v>7984</v>
      </c>
      <c r="C9116" s="6" t="s">
        <v>20</v>
      </c>
    </row>
    <row r="9117">
      <c r="A9117" s="7">
        <f t="shared" si="1"/>
        <v>7770</v>
      </c>
      <c r="B9117" s="5" t="s">
        <v>7985</v>
      </c>
      <c r="C9117" s="6" t="s">
        <v>1856</v>
      </c>
    </row>
    <row r="9118">
      <c r="A9118" s="7">
        <f t="shared" si="1"/>
        <v>7771</v>
      </c>
      <c r="B9118" s="5" t="s">
        <v>7986</v>
      </c>
      <c r="C9118" s="6" t="s">
        <v>362</v>
      </c>
    </row>
    <row r="9119">
      <c r="A9119" s="7">
        <f t="shared" si="1"/>
        <v>7772</v>
      </c>
      <c r="B9119" s="8" t="s">
        <v>7987</v>
      </c>
      <c r="C9119" s="9" t="s">
        <v>40</v>
      </c>
    </row>
    <row r="9120">
      <c r="A9120" s="7">
        <f t="shared" si="1"/>
        <v>7773</v>
      </c>
      <c r="B9120" s="8" t="s">
        <v>7988</v>
      </c>
      <c r="C9120" s="9" t="s">
        <v>40</v>
      </c>
    </row>
    <row r="9121">
      <c r="A9121" s="7">
        <f t="shared" si="1"/>
        <v>7774</v>
      </c>
      <c r="B9121" s="8" t="s">
        <v>7989</v>
      </c>
      <c r="C9121" s="9" t="s">
        <v>40</v>
      </c>
    </row>
    <row r="9122">
      <c r="A9122" s="7">
        <f t="shared" si="1"/>
        <v>7775</v>
      </c>
      <c r="B9122" s="8" t="s">
        <v>7990</v>
      </c>
      <c r="C9122" s="9" t="s">
        <v>40</v>
      </c>
    </row>
    <row r="9123">
      <c r="A9123" s="7">
        <f t="shared" si="1"/>
        <v>7776</v>
      </c>
      <c r="B9123" s="8" t="s">
        <v>7991</v>
      </c>
      <c r="C9123" s="9" t="s">
        <v>40</v>
      </c>
    </row>
    <row r="9124">
      <c r="A9124" s="7">
        <f t="shared" si="1"/>
        <v>7777</v>
      </c>
      <c r="B9124" s="8" t="s">
        <v>7992</v>
      </c>
      <c r="C9124" s="9" t="s">
        <v>40</v>
      </c>
    </row>
    <row r="9125">
      <c r="A9125" s="7">
        <f t="shared" si="1"/>
        <v>7778</v>
      </c>
      <c r="B9125" s="8" t="s">
        <v>7993</v>
      </c>
      <c r="C9125" s="9" t="s">
        <v>40</v>
      </c>
    </row>
    <row r="9126">
      <c r="A9126" s="7">
        <f t="shared" si="1"/>
        <v>7779</v>
      </c>
      <c r="B9126" s="8" t="s">
        <v>7994</v>
      </c>
      <c r="C9126" s="9" t="s">
        <v>40</v>
      </c>
    </row>
    <row r="9127">
      <c r="A9127" s="7">
        <f t="shared" si="1"/>
        <v>7780</v>
      </c>
      <c r="B9127" s="8" t="s">
        <v>7995</v>
      </c>
      <c r="C9127" s="9" t="s">
        <v>40</v>
      </c>
    </row>
    <row r="9128">
      <c r="A9128" s="7">
        <f t="shared" si="1"/>
        <v>7781</v>
      </c>
      <c r="B9128" s="8" t="s">
        <v>7996</v>
      </c>
      <c r="C9128" s="9" t="s">
        <v>40</v>
      </c>
    </row>
    <row r="9129">
      <c r="A9129" s="7">
        <f t="shared" si="1"/>
        <v>7782</v>
      </c>
      <c r="B9129" s="8" t="s">
        <v>7997</v>
      </c>
      <c r="C9129" s="9" t="s">
        <v>40</v>
      </c>
    </row>
    <row r="9130">
      <c r="A9130" s="7">
        <f t="shared" si="1"/>
        <v>7783</v>
      </c>
      <c r="B9130" s="8" t="s">
        <v>7998</v>
      </c>
      <c r="C9130" s="9" t="s">
        <v>40</v>
      </c>
    </row>
    <row r="9131">
      <c r="A9131" s="7">
        <f t="shared" si="1"/>
        <v>7784</v>
      </c>
      <c r="B9131" s="8" t="s">
        <v>7999</v>
      </c>
      <c r="C9131" s="9" t="s">
        <v>40</v>
      </c>
    </row>
    <row r="9132">
      <c r="A9132" s="7">
        <f t="shared" si="1"/>
        <v>7785</v>
      </c>
      <c r="B9132" s="8" t="s">
        <v>8000</v>
      </c>
      <c r="C9132" s="9" t="s">
        <v>40</v>
      </c>
    </row>
    <row r="9133">
      <c r="A9133" s="7">
        <f t="shared" si="1"/>
        <v>7786</v>
      </c>
      <c r="B9133" s="8" t="s">
        <v>8001</v>
      </c>
      <c r="C9133" s="9" t="s">
        <v>40</v>
      </c>
    </row>
    <row r="9134">
      <c r="A9134" s="7">
        <f t="shared" si="1"/>
        <v>7787</v>
      </c>
      <c r="B9134" s="8" t="s">
        <v>8002</v>
      </c>
      <c r="C9134" s="9" t="s">
        <v>40</v>
      </c>
    </row>
    <row r="9135">
      <c r="A9135" s="7">
        <f t="shared" si="1"/>
        <v>7788</v>
      </c>
      <c r="B9135" s="8" t="s">
        <v>8003</v>
      </c>
      <c r="C9135" s="9" t="s">
        <v>40</v>
      </c>
    </row>
    <row r="9136">
      <c r="A9136" s="7">
        <f t="shared" si="1"/>
        <v>7789</v>
      </c>
      <c r="B9136" s="8" t="s">
        <v>8004</v>
      </c>
      <c r="C9136" s="9" t="s">
        <v>40</v>
      </c>
    </row>
    <row r="9137">
      <c r="A9137" s="7">
        <f t="shared" si="1"/>
        <v>7790</v>
      </c>
      <c r="B9137" s="8" t="s">
        <v>8005</v>
      </c>
      <c r="C9137" s="9" t="s">
        <v>40</v>
      </c>
    </row>
    <row r="9138">
      <c r="A9138" s="7">
        <f t="shared" si="1"/>
        <v>7791</v>
      </c>
      <c r="B9138" s="8" t="s">
        <v>8006</v>
      </c>
      <c r="C9138" s="9" t="s">
        <v>40</v>
      </c>
    </row>
    <row r="9139">
      <c r="A9139" s="7">
        <f t="shared" si="1"/>
        <v>7792</v>
      </c>
      <c r="B9139" s="8" t="s">
        <v>8007</v>
      </c>
      <c r="C9139" s="9" t="s">
        <v>40</v>
      </c>
    </row>
    <row r="9140">
      <c r="A9140" s="7">
        <f t="shared" si="1"/>
        <v>7793</v>
      </c>
      <c r="B9140" s="5" t="s">
        <v>8008</v>
      </c>
      <c r="C9140" s="6" t="s">
        <v>2549</v>
      </c>
    </row>
    <row r="9141">
      <c r="A9141" s="7">
        <f t="shared" si="1"/>
        <v>7794</v>
      </c>
      <c r="B9141" s="5" t="s">
        <v>8009</v>
      </c>
      <c r="C9141" s="6" t="s">
        <v>1450</v>
      </c>
    </row>
    <row r="9142">
      <c r="A9142" s="7">
        <f t="shared" si="1"/>
        <v>7795</v>
      </c>
      <c r="B9142" s="5" t="s">
        <v>8010</v>
      </c>
      <c r="C9142" s="6" t="s">
        <v>179</v>
      </c>
    </row>
    <row r="9143">
      <c r="A9143" s="7">
        <f t="shared" si="1"/>
        <v>7796</v>
      </c>
      <c r="B9143" s="5" t="s">
        <v>8011</v>
      </c>
      <c r="C9143" s="6" t="s">
        <v>2549</v>
      </c>
    </row>
    <row r="9144">
      <c r="A9144" s="7">
        <f t="shared" si="1"/>
        <v>7797</v>
      </c>
      <c r="B9144" s="5" t="s">
        <v>8012</v>
      </c>
      <c r="C9144" s="6" t="s">
        <v>2549</v>
      </c>
    </row>
    <row r="9145">
      <c r="A9145" s="7">
        <f t="shared" si="1"/>
        <v>7798</v>
      </c>
      <c r="B9145" s="5" t="s">
        <v>8013</v>
      </c>
      <c r="C9145" s="6" t="s">
        <v>1207</v>
      </c>
    </row>
    <row r="9146">
      <c r="A9146" s="7">
        <f t="shared" si="1"/>
        <v>7799</v>
      </c>
      <c r="B9146" s="8" t="s">
        <v>8014</v>
      </c>
      <c r="C9146" s="9" t="s">
        <v>83</v>
      </c>
    </row>
    <row r="9147">
      <c r="A9147" s="7">
        <f t="shared" si="1"/>
        <v>7800</v>
      </c>
      <c r="B9147" s="5" t="s">
        <v>8015</v>
      </c>
      <c r="C9147" s="6" t="s">
        <v>798</v>
      </c>
    </row>
    <row r="9148">
      <c r="A9148" s="7">
        <f t="shared" si="1"/>
        <v>7801</v>
      </c>
      <c r="B9148" s="5" t="s">
        <v>8016</v>
      </c>
      <c r="C9148" s="6" t="s">
        <v>798</v>
      </c>
    </row>
    <row r="9149">
      <c r="A9149" s="7">
        <f t="shared" si="1"/>
        <v>7802</v>
      </c>
      <c r="B9149" s="5" t="s">
        <v>8017</v>
      </c>
      <c r="C9149" s="6" t="s">
        <v>1458</v>
      </c>
    </row>
    <row r="9150">
      <c r="A9150" s="7">
        <f t="shared" si="1"/>
        <v>7803</v>
      </c>
      <c r="B9150" s="8" t="s">
        <v>8018</v>
      </c>
      <c r="C9150" s="6" t="s">
        <v>97</v>
      </c>
    </row>
    <row r="9151">
      <c r="A9151" s="7">
        <f t="shared" si="1"/>
        <v>7804</v>
      </c>
      <c r="B9151" s="5" t="s">
        <v>8019</v>
      </c>
      <c r="C9151" s="6" t="s">
        <v>798</v>
      </c>
    </row>
    <row r="9152">
      <c r="A9152" s="7">
        <f t="shared" si="1"/>
        <v>7805</v>
      </c>
      <c r="B9152" s="5" t="s">
        <v>8020</v>
      </c>
      <c r="C9152" s="6" t="s">
        <v>798</v>
      </c>
    </row>
    <row r="9153">
      <c r="A9153" s="7">
        <f t="shared" si="1"/>
        <v>7806</v>
      </c>
      <c r="B9153" s="5" t="s">
        <v>8021</v>
      </c>
      <c r="C9153" s="6" t="s">
        <v>798</v>
      </c>
    </row>
    <row r="9154">
      <c r="A9154" s="7">
        <f t="shared" si="1"/>
        <v>7807</v>
      </c>
      <c r="B9154" s="5" t="s">
        <v>8022</v>
      </c>
      <c r="C9154" s="6" t="s">
        <v>798</v>
      </c>
    </row>
    <row r="9155">
      <c r="A9155" s="7">
        <f t="shared" si="1"/>
        <v>7808</v>
      </c>
      <c r="B9155" s="5" t="s">
        <v>8023</v>
      </c>
      <c r="C9155" s="6" t="s">
        <v>538</v>
      </c>
    </row>
    <row r="9156">
      <c r="A9156" s="7">
        <f t="shared" si="1"/>
        <v>7809</v>
      </c>
      <c r="B9156" s="8" t="s">
        <v>8024</v>
      </c>
      <c r="C9156" s="9" t="s">
        <v>40</v>
      </c>
    </row>
    <row r="9157">
      <c r="A9157" s="7">
        <f t="shared" si="1"/>
        <v>7810</v>
      </c>
      <c r="B9157" s="8" t="s">
        <v>8025</v>
      </c>
      <c r="C9157" s="9" t="s">
        <v>40</v>
      </c>
    </row>
    <row r="9158">
      <c r="A9158" s="7">
        <f t="shared" si="1"/>
        <v>7811</v>
      </c>
      <c r="B9158" s="8" t="s">
        <v>8026</v>
      </c>
      <c r="C9158" s="9" t="s">
        <v>40</v>
      </c>
    </row>
    <row r="9159">
      <c r="A9159" s="7">
        <f t="shared" si="1"/>
        <v>7812</v>
      </c>
      <c r="B9159" s="8" t="s">
        <v>8027</v>
      </c>
      <c r="C9159" s="9" t="s">
        <v>40</v>
      </c>
    </row>
    <row r="9160">
      <c r="A9160" s="7">
        <f t="shared" si="1"/>
        <v>7813</v>
      </c>
      <c r="B9160" s="5" t="s">
        <v>8028</v>
      </c>
      <c r="C9160" s="6" t="s">
        <v>1221</v>
      </c>
    </row>
    <row r="9161">
      <c r="A9161" s="7">
        <f t="shared" si="1"/>
        <v>7814</v>
      </c>
      <c r="B9161" s="8" t="s">
        <v>8029</v>
      </c>
      <c r="C9161" s="9" t="s">
        <v>40</v>
      </c>
    </row>
    <row r="9162">
      <c r="A9162" s="7">
        <f t="shared" si="1"/>
        <v>7815</v>
      </c>
      <c r="B9162" s="8" t="s">
        <v>8030</v>
      </c>
      <c r="C9162" s="9" t="s">
        <v>65</v>
      </c>
    </row>
    <row r="9163">
      <c r="A9163" s="7">
        <f t="shared" si="1"/>
        <v>7816</v>
      </c>
      <c r="B9163" s="8" t="s">
        <v>8031</v>
      </c>
      <c r="C9163" s="9" t="s">
        <v>65</v>
      </c>
    </row>
    <row r="9164">
      <c r="A9164" s="7">
        <f t="shared" si="1"/>
        <v>7817</v>
      </c>
      <c r="B9164" s="8" t="s">
        <v>8032</v>
      </c>
      <c r="C9164" s="9" t="s">
        <v>65</v>
      </c>
    </row>
    <row r="9165">
      <c r="A9165" s="7">
        <f t="shared" si="1"/>
        <v>7818</v>
      </c>
      <c r="B9165" s="8" t="s">
        <v>8033</v>
      </c>
      <c r="C9165" s="9" t="s">
        <v>65</v>
      </c>
    </row>
    <row r="9166">
      <c r="A9166" s="7">
        <f t="shared" si="1"/>
        <v>7819</v>
      </c>
      <c r="B9166" s="8" t="s">
        <v>8034</v>
      </c>
      <c r="C9166" s="9" t="s">
        <v>65</v>
      </c>
    </row>
    <row r="9167">
      <c r="A9167" s="7">
        <f t="shared" si="1"/>
        <v>7820</v>
      </c>
      <c r="B9167" s="8" t="s">
        <v>8035</v>
      </c>
      <c r="C9167" s="9" t="s">
        <v>65</v>
      </c>
    </row>
    <row r="9168">
      <c r="A9168" s="7">
        <f t="shared" si="1"/>
        <v>7821</v>
      </c>
      <c r="B9168" s="8" t="s">
        <v>8036</v>
      </c>
      <c r="C9168" s="9" t="s">
        <v>65</v>
      </c>
    </row>
    <row r="9169">
      <c r="A9169" s="7">
        <f t="shared" si="1"/>
        <v>7822</v>
      </c>
      <c r="B9169" s="8" t="s">
        <v>8037</v>
      </c>
      <c r="C9169" s="9" t="s">
        <v>65</v>
      </c>
    </row>
    <row r="9170">
      <c r="A9170" s="7">
        <f t="shared" si="1"/>
        <v>7823</v>
      </c>
      <c r="B9170" s="8" t="s">
        <v>8038</v>
      </c>
      <c r="C9170" s="9" t="s">
        <v>65</v>
      </c>
    </row>
    <row r="9171">
      <c r="A9171" s="7">
        <f t="shared" si="1"/>
        <v>7824</v>
      </c>
      <c r="B9171" s="8" t="s">
        <v>8039</v>
      </c>
      <c r="C9171" s="9" t="s">
        <v>65</v>
      </c>
    </row>
    <row r="9172">
      <c r="A9172" s="7">
        <f t="shared" si="1"/>
        <v>7825</v>
      </c>
      <c r="B9172" s="8" t="s">
        <v>8040</v>
      </c>
      <c r="C9172" s="9" t="s">
        <v>65</v>
      </c>
    </row>
    <row r="9173">
      <c r="A9173" s="7">
        <f t="shared" si="1"/>
        <v>7826</v>
      </c>
      <c r="B9173" s="8" t="s">
        <v>8041</v>
      </c>
      <c r="C9173" s="9" t="s">
        <v>65</v>
      </c>
    </row>
    <row r="9174">
      <c r="A9174" s="7">
        <f t="shared" si="1"/>
        <v>7827</v>
      </c>
      <c r="B9174" s="8" t="s">
        <v>8042</v>
      </c>
      <c r="C9174" s="9" t="s">
        <v>65</v>
      </c>
    </row>
    <row r="9175">
      <c r="A9175" s="7">
        <f t="shared" si="1"/>
        <v>7828</v>
      </c>
      <c r="B9175" s="8" t="s">
        <v>8043</v>
      </c>
      <c r="C9175" s="9" t="s">
        <v>65</v>
      </c>
    </row>
    <row r="9176">
      <c r="A9176" s="7">
        <f t="shared" si="1"/>
        <v>7829</v>
      </c>
      <c r="B9176" s="8" t="s">
        <v>8044</v>
      </c>
      <c r="C9176" s="9" t="s">
        <v>65</v>
      </c>
    </row>
    <row r="9177">
      <c r="A9177" s="7">
        <f t="shared" si="1"/>
        <v>7830</v>
      </c>
      <c r="B9177" s="8" t="s">
        <v>8045</v>
      </c>
      <c r="C9177" s="9" t="s">
        <v>65</v>
      </c>
    </row>
    <row r="9178">
      <c r="A9178" s="7">
        <f t="shared" si="1"/>
        <v>7831</v>
      </c>
      <c r="B9178" s="8" t="s">
        <v>8046</v>
      </c>
      <c r="C9178" s="9" t="s">
        <v>65</v>
      </c>
    </row>
    <row r="9179">
      <c r="A9179" s="7">
        <f t="shared" si="1"/>
        <v>7832</v>
      </c>
      <c r="B9179" s="8" t="s">
        <v>8047</v>
      </c>
      <c r="C9179" s="9" t="s">
        <v>65</v>
      </c>
    </row>
    <row r="9180">
      <c r="A9180" s="7">
        <f t="shared" si="1"/>
        <v>7833</v>
      </c>
      <c r="B9180" s="8" t="s">
        <v>8048</v>
      </c>
      <c r="C9180" s="9" t="s">
        <v>64</v>
      </c>
    </row>
    <row r="9181">
      <c r="A9181" s="7">
        <f t="shared" si="1"/>
        <v>7834</v>
      </c>
      <c r="B9181" s="5" t="s">
        <v>8049</v>
      </c>
      <c r="C9181" s="6" t="s">
        <v>1120</v>
      </c>
    </row>
    <row r="9182">
      <c r="A9182" s="7">
        <f t="shared" si="1"/>
        <v>7835</v>
      </c>
      <c r="B9182" s="8" t="s">
        <v>8050</v>
      </c>
      <c r="C9182" s="6" t="s">
        <v>32</v>
      </c>
    </row>
    <row r="9183">
      <c r="A9183" s="7">
        <f t="shared" si="1"/>
        <v>7836</v>
      </c>
      <c r="B9183" s="5" t="s">
        <v>8051</v>
      </c>
      <c r="C9183" s="6" t="s">
        <v>467</v>
      </c>
    </row>
    <row r="9184">
      <c r="A9184" s="7">
        <f t="shared" si="1"/>
        <v>7837</v>
      </c>
      <c r="B9184" s="5" t="s">
        <v>8052</v>
      </c>
      <c r="C9184" s="6" t="s">
        <v>467</v>
      </c>
    </row>
    <row r="9185">
      <c r="A9185" s="7">
        <f t="shared" si="1"/>
        <v>7838</v>
      </c>
      <c r="B9185" s="5" t="s">
        <v>8053</v>
      </c>
      <c r="C9185" s="6" t="s">
        <v>939</v>
      </c>
    </row>
    <row r="9186">
      <c r="A9186" s="7">
        <f t="shared" si="1"/>
        <v>7839</v>
      </c>
      <c r="B9186" s="5" t="s">
        <v>8054</v>
      </c>
      <c r="C9186" s="6" t="s">
        <v>362</v>
      </c>
    </row>
    <row r="9187">
      <c r="A9187" s="7">
        <f t="shared" si="1"/>
        <v>7840</v>
      </c>
      <c r="B9187" s="5" t="s">
        <v>8055</v>
      </c>
      <c r="C9187" s="6" t="s">
        <v>2549</v>
      </c>
    </row>
    <row r="9188">
      <c r="A9188" s="7">
        <f t="shared" si="1"/>
        <v>7841</v>
      </c>
      <c r="B9188" s="5" t="s">
        <v>8056</v>
      </c>
      <c r="C9188" s="6" t="s">
        <v>2549</v>
      </c>
    </row>
    <row r="9189">
      <c r="A9189" s="7">
        <f t="shared" si="1"/>
        <v>7842</v>
      </c>
      <c r="B9189" s="5" t="s">
        <v>8057</v>
      </c>
      <c r="C9189" s="6" t="s">
        <v>2549</v>
      </c>
    </row>
    <row r="9190">
      <c r="A9190" s="7">
        <f t="shared" si="1"/>
        <v>7843</v>
      </c>
      <c r="B9190" s="8" t="s">
        <v>8058</v>
      </c>
      <c r="C9190" s="9" t="s">
        <v>65</v>
      </c>
    </row>
    <row r="9191">
      <c r="A9191" s="7">
        <f t="shared" si="1"/>
        <v>7844</v>
      </c>
      <c r="B9191" s="8" t="s">
        <v>8059</v>
      </c>
      <c r="C9191" s="9" t="s">
        <v>728</v>
      </c>
    </row>
    <row r="9192">
      <c r="A9192" s="7">
        <f t="shared" si="1"/>
        <v>7845</v>
      </c>
      <c r="B9192" s="8" t="s">
        <v>8060</v>
      </c>
      <c r="C9192" s="9" t="s">
        <v>845</v>
      </c>
    </row>
    <row r="9193">
      <c r="A9193" s="7">
        <f t="shared" si="1"/>
        <v>7846</v>
      </c>
      <c r="B9193" s="8" t="s">
        <v>8061</v>
      </c>
      <c r="C9193" s="9" t="s">
        <v>845</v>
      </c>
    </row>
    <row r="9194">
      <c r="A9194" s="7">
        <f t="shared" si="1"/>
        <v>7847</v>
      </c>
      <c r="B9194" s="8" t="s">
        <v>8062</v>
      </c>
      <c r="C9194" s="9" t="s">
        <v>845</v>
      </c>
    </row>
    <row r="9195">
      <c r="A9195" s="7">
        <f t="shared" si="1"/>
        <v>7848</v>
      </c>
      <c r="B9195" s="8" t="s">
        <v>8063</v>
      </c>
      <c r="C9195" s="9" t="s">
        <v>845</v>
      </c>
    </row>
    <row r="9196">
      <c r="A9196" s="7">
        <f t="shared" si="1"/>
        <v>7849</v>
      </c>
      <c r="B9196" s="8" t="s">
        <v>8064</v>
      </c>
      <c r="C9196" s="9" t="s">
        <v>845</v>
      </c>
    </row>
    <row r="9197">
      <c r="A9197" s="7">
        <f t="shared" si="1"/>
        <v>7850</v>
      </c>
      <c r="B9197" s="8" t="s">
        <v>8065</v>
      </c>
      <c r="C9197" s="9" t="s">
        <v>845</v>
      </c>
    </row>
    <row r="9198">
      <c r="A9198" s="7">
        <f t="shared" si="1"/>
        <v>7851</v>
      </c>
      <c r="B9198" s="5" t="s">
        <v>8066</v>
      </c>
      <c r="C9198" s="17" t="s">
        <v>1470</v>
      </c>
    </row>
    <row r="9199">
      <c r="A9199" s="7">
        <f t="shared" si="1"/>
        <v>7852</v>
      </c>
      <c r="B9199" s="5" t="s">
        <v>8067</v>
      </c>
      <c r="C9199" s="17" t="s">
        <v>1470</v>
      </c>
    </row>
    <row r="9200">
      <c r="A9200" s="7">
        <f t="shared" si="1"/>
        <v>7853</v>
      </c>
      <c r="B9200" s="8" t="s">
        <v>8068</v>
      </c>
      <c r="C9200" s="9" t="s">
        <v>52</v>
      </c>
    </row>
    <row r="9201">
      <c r="A9201" s="7">
        <f t="shared" si="1"/>
        <v>7854</v>
      </c>
      <c r="B9201" s="5" t="s">
        <v>8069</v>
      </c>
      <c r="C9201" s="6" t="s">
        <v>362</v>
      </c>
    </row>
    <row r="9202">
      <c r="A9202" s="7">
        <f t="shared" si="1"/>
        <v>7855</v>
      </c>
      <c r="B9202" s="5" t="s">
        <v>8070</v>
      </c>
      <c r="C9202" s="6" t="s">
        <v>362</v>
      </c>
    </row>
    <row r="9203">
      <c r="A9203" s="7">
        <f t="shared" si="1"/>
        <v>7856</v>
      </c>
      <c r="B9203" s="5" t="s">
        <v>8071</v>
      </c>
      <c r="C9203" s="6" t="s">
        <v>362</v>
      </c>
    </row>
    <row r="9204">
      <c r="A9204" s="7">
        <f t="shared" si="1"/>
        <v>7857</v>
      </c>
      <c r="B9204" s="5" t="s">
        <v>8072</v>
      </c>
      <c r="C9204" s="6" t="s">
        <v>393</v>
      </c>
    </row>
    <row r="9205">
      <c r="A9205" s="7">
        <f t="shared" si="1"/>
        <v>7858</v>
      </c>
      <c r="B9205" s="5" t="s">
        <v>8073</v>
      </c>
      <c r="C9205" s="6" t="s">
        <v>467</v>
      </c>
    </row>
    <row r="9206">
      <c r="A9206" s="7">
        <f t="shared" si="1"/>
        <v>7859</v>
      </c>
      <c r="B9206" s="5" t="s">
        <v>8074</v>
      </c>
      <c r="C9206" s="6" t="s">
        <v>610</v>
      </c>
    </row>
    <row r="9207">
      <c r="A9207" s="7">
        <f t="shared" si="1"/>
        <v>7860</v>
      </c>
      <c r="B9207" s="5" t="s">
        <v>8075</v>
      </c>
      <c r="C9207" s="6" t="s">
        <v>69</v>
      </c>
    </row>
    <row r="9208">
      <c r="A9208" s="7">
        <f t="shared" si="1"/>
        <v>7861</v>
      </c>
      <c r="B9208" s="8" t="s">
        <v>8076</v>
      </c>
      <c r="C9208" s="9" t="s">
        <v>530</v>
      </c>
    </row>
    <row r="9209">
      <c r="A9209" s="7">
        <f t="shared" si="1"/>
        <v>7862</v>
      </c>
      <c r="B9209" s="8" t="s">
        <v>8077</v>
      </c>
      <c r="C9209" s="6" t="s">
        <v>1012</v>
      </c>
    </row>
    <row r="9210">
      <c r="A9210" s="7">
        <f t="shared" si="1"/>
        <v>7863</v>
      </c>
      <c r="B9210" s="8" t="s">
        <v>8078</v>
      </c>
      <c r="C9210" s="9" t="s">
        <v>845</v>
      </c>
    </row>
    <row r="9211">
      <c r="A9211" s="7">
        <f t="shared" si="1"/>
        <v>7864</v>
      </c>
      <c r="B9211" s="5" t="s">
        <v>8079</v>
      </c>
      <c r="C9211" s="6" t="s">
        <v>467</v>
      </c>
    </row>
    <row r="9212">
      <c r="A9212" s="7">
        <f t="shared" si="1"/>
        <v>7865</v>
      </c>
      <c r="B9212" s="8" t="s">
        <v>8080</v>
      </c>
      <c r="C9212" s="9" t="s">
        <v>121</v>
      </c>
    </row>
    <row r="9213">
      <c r="A9213" s="7">
        <f t="shared" si="1"/>
        <v>7866</v>
      </c>
      <c r="B9213" s="8" t="s">
        <v>8081</v>
      </c>
      <c r="C9213" s="9" t="s">
        <v>416</v>
      </c>
    </row>
    <row r="9214">
      <c r="A9214" s="7">
        <f t="shared" si="1"/>
        <v>7867</v>
      </c>
      <c r="B9214" s="5" t="s">
        <v>8082</v>
      </c>
      <c r="C9214" s="6" t="s">
        <v>780</v>
      </c>
    </row>
    <row r="9215">
      <c r="A9215" s="7">
        <f t="shared" si="1"/>
        <v>7868</v>
      </c>
      <c r="B9215" s="5" t="s">
        <v>8083</v>
      </c>
      <c r="C9215" s="6" t="s">
        <v>362</v>
      </c>
    </row>
    <row r="9216">
      <c r="A9216" s="7">
        <f t="shared" si="1"/>
        <v>7869</v>
      </c>
      <c r="B9216" s="5" t="s">
        <v>8084</v>
      </c>
      <c r="C9216" s="6" t="s">
        <v>1207</v>
      </c>
    </row>
    <row r="9217">
      <c r="A9217" s="7">
        <f t="shared" si="1"/>
        <v>7870</v>
      </c>
      <c r="B9217" s="8" t="s">
        <v>8085</v>
      </c>
      <c r="C9217" s="9" t="s">
        <v>1548</v>
      </c>
    </row>
    <row r="9218">
      <c r="A9218" s="7">
        <f t="shared" si="1"/>
        <v>7871</v>
      </c>
      <c r="B9218" s="8" t="s">
        <v>8086</v>
      </c>
      <c r="C9218" s="9" t="s">
        <v>1548</v>
      </c>
    </row>
    <row r="9219">
      <c r="A9219" s="7">
        <f t="shared" si="1"/>
        <v>7872</v>
      </c>
      <c r="B9219" s="8" t="s">
        <v>8087</v>
      </c>
      <c r="C9219" s="9" t="s">
        <v>188</v>
      </c>
    </row>
    <row r="9220">
      <c r="A9220" s="7">
        <f t="shared" si="1"/>
        <v>7873</v>
      </c>
      <c r="B9220" s="8" t="s">
        <v>8088</v>
      </c>
      <c r="C9220" s="9" t="s">
        <v>117</v>
      </c>
    </row>
    <row r="9221">
      <c r="A9221" s="7">
        <f t="shared" si="1"/>
        <v>7873</v>
      </c>
      <c r="B9221" s="8" t="s">
        <v>8088</v>
      </c>
      <c r="C9221" s="9" t="s">
        <v>121</v>
      </c>
    </row>
    <row r="9222">
      <c r="A9222" s="7">
        <f t="shared" si="1"/>
        <v>7874</v>
      </c>
      <c r="B9222" s="5" t="s">
        <v>8089</v>
      </c>
      <c r="C9222" s="6" t="s">
        <v>487</v>
      </c>
    </row>
    <row r="9223">
      <c r="A9223" s="7">
        <f t="shared" si="1"/>
        <v>7874</v>
      </c>
      <c r="B9223" s="5" t="s">
        <v>8089</v>
      </c>
      <c r="C9223" s="6" t="s">
        <v>78</v>
      </c>
    </row>
    <row r="9224">
      <c r="A9224" s="7">
        <f t="shared" si="1"/>
        <v>7875</v>
      </c>
      <c r="B9224" s="8" t="s">
        <v>8090</v>
      </c>
      <c r="C9224" s="9" t="s">
        <v>1548</v>
      </c>
    </row>
    <row r="9225">
      <c r="A9225" s="7">
        <f t="shared" si="1"/>
        <v>7876</v>
      </c>
      <c r="B9225" s="8" t="s">
        <v>8091</v>
      </c>
      <c r="C9225" s="9" t="s">
        <v>372</v>
      </c>
    </row>
    <row r="9226">
      <c r="A9226" s="7">
        <f t="shared" si="1"/>
        <v>7877</v>
      </c>
      <c r="B9226" s="5" t="s">
        <v>8092</v>
      </c>
      <c r="C9226" s="6" t="s">
        <v>1260</v>
      </c>
    </row>
    <row r="9227">
      <c r="A9227" s="7">
        <f t="shared" si="1"/>
        <v>7878</v>
      </c>
      <c r="B9227" s="8" t="s">
        <v>8093</v>
      </c>
      <c r="C9227" s="9" t="s">
        <v>722</v>
      </c>
    </row>
    <row r="9228">
      <c r="A9228" s="7">
        <f t="shared" si="1"/>
        <v>7879</v>
      </c>
      <c r="B9228" s="5" t="s">
        <v>8094</v>
      </c>
      <c r="C9228" s="6" t="s">
        <v>681</v>
      </c>
    </row>
    <row r="9229">
      <c r="A9229" s="7">
        <f t="shared" si="1"/>
        <v>7880</v>
      </c>
      <c r="B9229" s="5" t="s">
        <v>8095</v>
      </c>
      <c r="C9229" s="6" t="s">
        <v>59</v>
      </c>
    </row>
    <row r="9230">
      <c r="A9230" s="7">
        <f t="shared" si="1"/>
        <v>7881</v>
      </c>
      <c r="B9230" s="5" t="s">
        <v>8096</v>
      </c>
      <c r="C9230" s="6" t="s">
        <v>1458</v>
      </c>
    </row>
    <row r="9231">
      <c r="A9231" s="7">
        <f t="shared" si="1"/>
        <v>7882</v>
      </c>
      <c r="B9231" s="5" t="s">
        <v>8097</v>
      </c>
      <c r="C9231" s="6" t="s">
        <v>1458</v>
      </c>
    </row>
    <row r="9232">
      <c r="A9232" s="7">
        <f t="shared" si="1"/>
        <v>7883</v>
      </c>
      <c r="B9232" s="5" t="s">
        <v>8098</v>
      </c>
      <c r="C9232" s="6" t="s">
        <v>1458</v>
      </c>
    </row>
    <row r="9233">
      <c r="A9233" s="7">
        <f t="shared" si="1"/>
        <v>7884</v>
      </c>
      <c r="B9233" s="5" t="s">
        <v>8099</v>
      </c>
      <c r="C9233" s="6" t="s">
        <v>1458</v>
      </c>
    </row>
    <row r="9234">
      <c r="A9234" s="7">
        <f t="shared" si="1"/>
        <v>7885</v>
      </c>
      <c r="B9234" s="5" t="s">
        <v>8100</v>
      </c>
      <c r="C9234" s="6" t="s">
        <v>1458</v>
      </c>
    </row>
    <row r="9235">
      <c r="A9235" s="7">
        <f t="shared" si="1"/>
        <v>7886</v>
      </c>
      <c r="B9235" s="5" t="s">
        <v>8101</v>
      </c>
      <c r="C9235" s="6" t="s">
        <v>1458</v>
      </c>
    </row>
    <row r="9236">
      <c r="A9236" s="7">
        <f t="shared" si="1"/>
        <v>7887</v>
      </c>
      <c r="B9236" s="5" t="s">
        <v>8102</v>
      </c>
      <c r="C9236" s="6" t="s">
        <v>1458</v>
      </c>
    </row>
    <row r="9237">
      <c r="A9237" s="7">
        <f t="shared" si="1"/>
        <v>7888</v>
      </c>
      <c r="B9237" s="5" t="s">
        <v>8103</v>
      </c>
      <c r="C9237" s="6" t="s">
        <v>1458</v>
      </c>
    </row>
    <row r="9238">
      <c r="A9238" s="7">
        <f t="shared" si="1"/>
        <v>7889</v>
      </c>
      <c r="B9238" s="5" t="s">
        <v>8104</v>
      </c>
      <c r="C9238" s="6" t="s">
        <v>1458</v>
      </c>
    </row>
    <row r="9239">
      <c r="A9239" s="7">
        <f t="shared" si="1"/>
        <v>7890</v>
      </c>
      <c r="B9239" s="5" t="s">
        <v>8105</v>
      </c>
      <c r="C9239" s="6" t="s">
        <v>1458</v>
      </c>
    </row>
    <row r="9240">
      <c r="A9240" s="7">
        <f t="shared" si="1"/>
        <v>7891</v>
      </c>
      <c r="B9240" s="5" t="s">
        <v>8106</v>
      </c>
      <c r="C9240" s="6" t="s">
        <v>1458</v>
      </c>
    </row>
    <row r="9241">
      <c r="A9241" s="7">
        <f t="shared" si="1"/>
        <v>7892</v>
      </c>
      <c r="B9241" s="5" t="s">
        <v>8107</v>
      </c>
      <c r="C9241" s="6" t="s">
        <v>1458</v>
      </c>
    </row>
    <row r="9242">
      <c r="A9242" s="7">
        <f t="shared" si="1"/>
        <v>7893</v>
      </c>
      <c r="B9242" s="5" t="s">
        <v>8108</v>
      </c>
      <c r="C9242" s="6" t="s">
        <v>1458</v>
      </c>
    </row>
    <row r="9243">
      <c r="A9243" s="7">
        <f t="shared" si="1"/>
        <v>7894</v>
      </c>
      <c r="B9243" s="5" t="s">
        <v>8109</v>
      </c>
      <c r="C9243" s="6" t="s">
        <v>1458</v>
      </c>
    </row>
    <row r="9244">
      <c r="A9244" s="7">
        <f t="shared" si="1"/>
        <v>7895</v>
      </c>
      <c r="B9244" s="8" t="s">
        <v>8110</v>
      </c>
      <c r="C9244" s="9" t="s">
        <v>835</v>
      </c>
    </row>
    <row r="9245">
      <c r="A9245" s="7">
        <f t="shared" si="1"/>
        <v>7896</v>
      </c>
      <c r="B9245" s="5" t="s">
        <v>8111</v>
      </c>
      <c r="C9245" s="6" t="s">
        <v>74</v>
      </c>
    </row>
    <row r="9246">
      <c r="A9246" s="7">
        <f t="shared" si="1"/>
        <v>7897</v>
      </c>
      <c r="B9246" s="5" t="s">
        <v>8112</v>
      </c>
      <c r="C9246" s="6" t="s">
        <v>1260</v>
      </c>
    </row>
    <row r="9247">
      <c r="A9247" s="7">
        <f t="shared" si="1"/>
        <v>7898</v>
      </c>
      <c r="B9247" s="5" t="s">
        <v>8113</v>
      </c>
      <c r="C9247" s="6" t="s">
        <v>1260</v>
      </c>
    </row>
    <row r="9248">
      <c r="A9248" s="7">
        <f t="shared" si="1"/>
        <v>7899</v>
      </c>
      <c r="B9248" s="5" t="s">
        <v>8114</v>
      </c>
      <c r="C9248" s="6" t="s">
        <v>1260</v>
      </c>
    </row>
    <row r="9249">
      <c r="A9249" s="7">
        <f t="shared" si="1"/>
        <v>7900</v>
      </c>
      <c r="B9249" s="5" t="s">
        <v>8115</v>
      </c>
      <c r="C9249" s="6" t="s">
        <v>681</v>
      </c>
    </row>
    <row r="9250">
      <c r="A9250" s="7">
        <f t="shared" si="1"/>
        <v>7901</v>
      </c>
      <c r="B9250" s="5" t="s">
        <v>8116</v>
      </c>
      <c r="C9250" s="6" t="s">
        <v>681</v>
      </c>
    </row>
    <row r="9251">
      <c r="A9251" s="7">
        <f t="shared" si="1"/>
        <v>7902</v>
      </c>
      <c r="B9251" s="5" t="s">
        <v>8117</v>
      </c>
      <c r="C9251" s="6" t="s">
        <v>681</v>
      </c>
    </row>
    <row r="9252">
      <c r="A9252" s="7">
        <f t="shared" si="1"/>
        <v>7903</v>
      </c>
      <c r="B9252" s="5" t="s">
        <v>8118</v>
      </c>
      <c r="C9252" s="6" t="s">
        <v>681</v>
      </c>
    </row>
    <row r="9253">
      <c r="A9253" s="7">
        <f t="shared" si="1"/>
        <v>7904</v>
      </c>
      <c r="B9253" s="5" t="s">
        <v>8119</v>
      </c>
      <c r="C9253" s="6" t="s">
        <v>538</v>
      </c>
    </row>
    <row r="9254">
      <c r="A9254" s="7">
        <f t="shared" si="1"/>
        <v>7905</v>
      </c>
      <c r="B9254" s="8" t="s">
        <v>8120</v>
      </c>
      <c r="C9254" s="9" t="s">
        <v>64</v>
      </c>
    </row>
    <row r="9255">
      <c r="A9255" s="7">
        <f t="shared" si="1"/>
        <v>7906</v>
      </c>
      <c r="B9255" s="5" t="s">
        <v>8121</v>
      </c>
      <c r="C9255" s="6" t="s">
        <v>798</v>
      </c>
    </row>
    <row r="9256">
      <c r="A9256" s="7">
        <f t="shared" si="1"/>
        <v>7907</v>
      </c>
      <c r="B9256" s="5" t="s">
        <v>8122</v>
      </c>
      <c r="C9256" s="6" t="s">
        <v>939</v>
      </c>
    </row>
    <row r="9257">
      <c r="A9257" s="7">
        <f t="shared" si="1"/>
        <v>7908</v>
      </c>
      <c r="B9257" s="8" t="s">
        <v>8123</v>
      </c>
      <c r="C9257" s="9" t="s">
        <v>64</v>
      </c>
    </row>
    <row r="9258">
      <c r="A9258" s="7">
        <f t="shared" si="1"/>
        <v>7909</v>
      </c>
      <c r="B9258" s="8" t="s">
        <v>8124</v>
      </c>
      <c r="C9258" s="9" t="s">
        <v>64</v>
      </c>
    </row>
    <row r="9259">
      <c r="A9259" s="7">
        <f t="shared" si="1"/>
        <v>7910</v>
      </c>
      <c r="B9259" s="8" t="s">
        <v>8125</v>
      </c>
      <c r="C9259" s="9" t="s">
        <v>64</v>
      </c>
    </row>
    <row r="9260">
      <c r="A9260" s="7">
        <f t="shared" si="1"/>
        <v>7911</v>
      </c>
      <c r="B9260" s="8" t="s">
        <v>8126</v>
      </c>
      <c r="C9260" s="9" t="s">
        <v>64</v>
      </c>
    </row>
    <row r="9261">
      <c r="A9261" s="7">
        <f t="shared" si="1"/>
        <v>7912</v>
      </c>
      <c r="B9261" s="8" t="s">
        <v>8127</v>
      </c>
      <c r="C9261" s="9" t="s">
        <v>64</v>
      </c>
    </row>
    <row r="9262">
      <c r="A9262" s="7">
        <f t="shared" si="1"/>
        <v>7913</v>
      </c>
      <c r="B9262" s="8" t="s">
        <v>8128</v>
      </c>
      <c r="C9262" s="9" t="s">
        <v>64</v>
      </c>
    </row>
    <row r="9263">
      <c r="A9263" s="7">
        <f t="shared" si="1"/>
        <v>7914</v>
      </c>
      <c r="B9263" s="5" t="s">
        <v>8129</v>
      </c>
      <c r="C9263" s="6" t="s">
        <v>95</v>
      </c>
    </row>
    <row r="9264">
      <c r="A9264" s="7">
        <f t="shared" si="1"/>
        <v>7915</v>
      </c>
      <c r="B9264" s="5" t="s">
        <v>8130</v>
      </c>
      <c r="C9264" s="6" t="s">
        <v>95</v>
      </c>
    </row>
    <row r="9265">
      <c r="A9265" s="7">
        <f t="shared" si="1"/>
        <v>7916</v>
      </c>
      <c r="B9265" s="8" t="s">
        <v>8131</v>
      </c>
      <c r="C9265" s="9" t="s">
        <v>1470</v>
      </c>
    </row>
    <row r="9266">
      <c r="A9266" s="7">
        <f t="shared" si="1"/>
        <v>7917</v>
      </c>
      <c r="B9266" s="8" t="s">
        <v>8132</v>
      </c>
      <c r="C9266" s="9" t="s">
        <v>1470</v>
      </c>
    </row>
    <row r="9267">
      <c r="A9267" s="7">
        <f t="shared" si="1"/>
        <v>7918</v>
      </c>
      <c r="B9267" s="8" t="s">
        <v>8133</v>
      </c>
      <c r="C9267" s="9" t="s">
        <v>65</v>
      </c>
    </row>
    <row r="9268">
      <c r="A9268" s="7">
        <f t="shared" si="1"/>
        <v>7919</v>
      </c>
      <c r="B9268" s="8" t="s">
        <v>8134</v>
      </c>
      <c r="C9268" s="9" t="s">
        <v>65</v>
      </c>
    </row>
    <row r="9269">
      <c r="A9269" s="7">
        <f t="shared" si="1"/>
        <v>7920</v>
      </c>
      <c r="B9269" s="5" t="s">
        <v>8135</v>
      </c>
      <c r="C9269" s="6" t="s">
        <v>437</v>
      </c>
    </row>
    <row r="9270">
      <c r="A9270" s="7">
        <f t="shared" si="1"/>
        <v>7921</v>
      </c>
      <c r="B9270" s="8" t="s">
        <v>8136</v>
      </c>
      <c r="C9270" s="9" t="s">
        <v>142</v>
      </c>
    </row>
    <row r="9271">
      <c r="A9271" s="7">
        <f t="shared" si="1"/>
        <v>7922</v>
      </c>
      <c r="B9271" s="8" t="s">
        <v>8137</v>
      </c>
      <c r="C9271" s="9" t="s">
        <v>142</v>
      </c>
    </row>
    <row r="9272">
      <c r="A9272" s="7">
        <f t="shared" si="1"/>
        <v>7923</v>
      </c>
      <c r="B9272" s="8" t="s">
        <v>8138</v>
      </c>
      <c r="C9272" s="9" t="s">
        <v>83</v>
      </c>
    </row>
    <row r="9273">
      <c r="A9273" s="7">
        <f t="shared" si="1"/>
        <v>7924</v>
      </c>
      <c r="B9273" s="8" t="s">
        <v>8139</v>
      </c>
      <c r="C9273" s="9" t="s">
        <v>372</v>
      </c>
    </row>
    <row r="9274">
      <c r="A9274" s="7">
        <f t="shared" si="1"/>
        <v>7925</v>
      </c>
      <c r="B9274" s="5" t="s">
        <v>8140</v>
      </c>
      <c r="C9274" s="6" t="s">
        <v>393</v>
      </c>
    </row>
    <row r="9275">
      <c r="A9275" s="7">
        <f t="shared" si="1"/>
        <v>7926</v>
      </c>
      <c r="B9275" s="5" t="s">
        <v>8141</v>
      </c>
      <c r="C9275" s="6" t="s">
        <v>393</v>
      </c>
    </row>
    <row r="9276">
      <c r="A9276" s="7">
        <f t="shared" si="1"/>
        <v>7927</v>
      </c>
      <c r="B9276" s="5" t="s">
        <v>8142</v>
      </c>
      <c r="C9276" s="6" t="s">
        <v>393</v>
      </c>
    </row>
    <row r="9277">
      <c r="A9277" s="7">
        <f t="shared" si="1"/>
        <v>7928</v>
      </c>
      <c r="B9277" s="5" t="s">
        <v>8143</v>
      </c>
      <c r="C9277" s="6" t="s">
        <v>393</v>
      </c>
    </row>
    <row r="9278">
      <c r="A9278" s="7">
        <f t="shared" si="1"/>
        <v>7929</v>
      </c>
      <c r="B9278" s="5" t="s">
        <v>8144</v>
      </c>
      <c r="C9278" s="6" t="s">
        <v>393</v>
      </c>
    </row>
    <row r="9279">
      <c r="A9279" s="7">
        <f t="shared" si="1"/>
        <v>7930</v>
      </c>
      <c r="B9279" s="5" t="s">
        <v>8145</v>
      </c>
      <c r="C9279" s="6" t="s">
        <v>393</v>
      </c>
    </row>
    <row r="9280">
      <c r="A9280" s="7">
        <f t="shared" si="1"/>
        <v>7931</v>
      </c>
      <c r="B9280" s="5" t="s">
        <v>8146</v>
      </c>
      <c r="C9280" s="6" t="s">
        <v>393</v>
      </c>
    </row>
    <row r="9281">
      <c r="A9281" s="7">
        <f t="shared" si="1"/>
        <v>7932</v>
      </c>
      <c r="B9281" s="5" t="s">
        <v>8147</v>
      </c>
      <c r="C9281" s="6" t="s">
        <v>393</v>
      </c>
    </row>
    <row r="9282">
      <c r="A9282" s="7">
        <f t="shared" si="1"/>
        <v>7933</v>
      </c>
      <c r="B9282" s="5" t="s">
        <v>8148</v>
      </c>
      <c r="C9282" s="6" t="s">
        <v>393</v>
      </c>
    </row>
    <row r="9283">
      <c r="A9283" s="7">
        <f t="shared" si="1"/>
        <v>7934</v>
      </c>
      <c r="B9283" s="5" t="s">
        <v>8149</v>
      </c>
      <c r="C9283" s="6" t="s">
        <v>393</v>
      </c>
    </row>
    <row r="9284">
      <c r="A9284" s="7">
        <f t="shared" si="1"/>
        <v>7935</v>
      </c>
      <c r="B9284" s="5" t="s">
        <v>8150</v>
      </c>
      <c r="C9284" s="6" t="s">
        <v>393</v>
      </c>
    </row>
    <row r="9285">
      <c r="A9285" s="7">
        <f t="shared" si="1"/>
        <v>7936</v>
      </c>
      <c r="B9285" s="5" t="s">
        <v>8151</v>
      </c>
      <c r="C9285" s="6" t="s">
        <v>393</v>
      </c>
    </row>
    <row r="9286">
      <c r="A9286" s="7">
        <f t="shared" si="1"/>
        <v>7937</v>
      </c>
      <c r="B9286" s="5" t="s">
        <v>8152</v>
      </c>
      <c r="C9286" s="6" t="s">
        <v>393</v>
      </c>
    </row>
    <row r="9287">
      <c r="A9287" s="7">
        <f t="shared" si="1"/>
        <v>7938</v>
      </c>
      <c r="B9287" s="5" t="s">
        <v>8153</v>
      </c>
      <c r="C9287" s="6" t="s">
        <v>393</v>
      </c>
    </row>
    <row r="9288">
      <c r="A9288" s="7">
        <f t="shared" si="1"/>
        <v>7939</v>
      </c>
      <c r="B9288" s="8" t="s">
        <v>8154</v>
      </c>
      <c r="C9288" s="9" t="s">
        <v>893</v>
      </c>
    </row>
    <row r="9289">
      <c r="A9289" s="7">
        <f t="shared" si="1"/>
        <v>7940</v>
      </c>
      <c r="B9289" s="5" t="s">
        <v>8155</v>
      </c>
      <c r="C9289" s="6" t="s">
        <v>467</v>
      </c>
    </row>
    <row r="9290">
      <c r="A9290" s="7">
        <f t="shared" si="1"/>
        <v>7941</v>
      </c>
      <c r="B9290" s="8" t="s">
        <v>8156</v>
      </c>
      <c r="C9290" s="9" t="s">
        <v>722</v>
      </c>
    </row>
    <row r="9291">
      <c r="A9291" s="7">
        <f t="shared" si="1"/>
        <v>7942</v>
      </c>
      <c r="B9291" s="5" t="s">
        <v>8157</v>
      </c>
      <c r="C9291" s="6" t="s">
        <v>714</v>
      </c>
    </row>
    <row r="9292">
      <c r="A9292" s="7">
        <f t="shared" si="1"/>
        <v>7943</v>
      </c>
      <c r="B9292" s="8" t="s">
        <v>8158</v>
      </c>
      <c r="C9292" s="9" t="s">
        <v>399</v>
      </c>
    </row>
    <row r="9293">
      <c r="A9293" s="7">
        <f t="shared" si="1"/>
        <v>7944</v>
      </c>
      <c r="B9293" s="8" t="s">
        <v>8159</v>
      </c>
      <c r="C9293" s="9" t="s">
        <v>52</v>
      </c>
    </row>
    <row r="9294">
      <c r="A9294" s="7">
        <f t="shared" si="1"/>
        <v>7945</v>
      </c>
      <c r="B9294" s="8" t="s">
        <v>8160</v>
      </c>
      <c r="C9294" s="9" t="s">
        <v>40</v>
      </c>
    </row>
    <row r="9295">
      <c r="A9295" s="7">
        <f t="shared" si="1"/>
        <v>7946</v>
      </c>
      <c r="B9295" s="5" t="s">
        <v>8161</v>
      </c>
      <c r="C9295" s="6" t="s">
        <v>939</v>
      </c>
    </row>
    <row r="9296">
      <c r="A9296" s="7">
        <f t="shared" si="1"/>
        <v>7947</v>
      </c>
      <c r="B9296" s="5" t="s">
        <v>8162</v>
      </c>
      <c r="C9296" s="6" t="s">
        <v>939</v>
      </c>
    </row>
    <row r="9297">
      <c r="A9297" s="7">
        <f t="shared" si="1"/>
        <v>7948</v>
      </c>
      <c r="B9297" s="5" t="s">
        <v>8163</v>
      </c>
      <c r="C9297" s="6" t="s">
        <v>939</v>
      </c>
    </row>
    <row r="9298">
      <c r="A9298" s="7">
        <f t="shared" si="1"/>
        <v>7949</v>
      </c>
      <c r="B9298" s="8" t="s">
        <v>8164</v>
      </c>
      <c r="C9298" s="9" t="s">
        <v>939</v>
      </c>
    </row>
    <row r="9299">
      <c r="A9299" s="7">
        <f t="shared" si="1"/>
        <v>7950</v>
      </c>
      <c r="B9299" s="8" t="s">
        <v>8165</v>
      </c>
      <c r="C9299" s="9" t="s">
        <v>939</v>
      </c>
    </row>
    <row r="9300">
      <c r="A9300" s="7">
        <f t="shared" si="1"/>
        <v>7951</v>
      </c>
      <c r="B9300" s="5" t="s">
        <v>8166</v>
      </c>
      <c r="C9300" s="6" t="s">
        <v>939</v>
      </c>
    </row>
    <row r="9301">
      <c r="A9301" s="7">
        <f t="shared" si="1"/>
        <v>7952</v>
      </c>
      <c r="B9301" s="5" t="s">
        <v>8167</v>
      </c>
      <c r="C9301" s="6" t="s">
        <v>538</v>
      </c>
    </row>
    <row r="9302">
      <c r="A9302" s="7">
        <f t="shared" si="1"/>
        <v>7953</v>
      </c>
      <c r="B9302" s="8" t="s">
        <v>8168</v>
      </c>
      <c r="C9302" s="9" t="s">
        <v>88</v>
      </c>
    </row>
    <row r="9303">
      <c r="A9303" s="7">
        <f t="shared" si="1"/>
        <v>7954</v>
      </c>
      <c r="B9303" s="5" t="s">
        <v>8169</v>
      </c>
      <c r="C9303" s="6" t="s">
        <v>1324</v>
      </c>
    </row>
    <row r="9304">
      <c r="A9304" s="7">
        <f t="shared" si="1"/>
        <v>7955</v>
      </c>
      <c r="B9304" s="8" t="s">
        <v>8170</v>
      </c>
      <c r="C9304" s="9" t="s">
        <v>372</v>
      </c>
    </row>
    <row r="9305">
      <c r="A9305" s="7">
        <f t="shared" si="1"/>
        <v>7956</v>
      </c>
      <c r="B9305" s="5" t="s">
        <v>8171</v>
      </c>
      <c r="C9305" s="6" t="s">
        <v>731</v>
      </c>
    </row>
    <row r="9306">
      <c r="A9306" s="7">
        <f t="shared" si="1"/>
        <v>7957</v>
      </c>
      <c r="B9306" s="5" t="s">
        <v>8172</v>
      </c>
      <c r="C9306" s="6" t="s">
        <v>731</v>
      </c>
    </row>
    <row r="9307">
      <c r="A9307" s="7">
        <f t="shared" si="1"/>
        <v>7958</v>
      </c>
      <c r="B9307" s="5" t="s">
        <v>8173</v>
      </c>
      <c r="C9307" s="6" t="s">
        <v>731</v>
      </c>
    </row>
    <row r="9308">
      <c r="A9308" s="7">
        <f t="shared" si="1"/>
        <v>7959</v>
      </c>
      <c r="B9308" s="5" t="s">
        <v>8174</v>
      </c>
      <c r="C9308" s="6" t="s">
        <v>731</v>
      </c>
    </row>
    <row r="9309">
      <c r="A9309" s="7">
        <f t="shared" si="1"/>
        <v>7960</v>
      </c>
      <c r="B9309" s="5" t="s">
        <v>8175</v>
      </c>
      <c r="C9309" s="6" t="s">
        <v>731</v>
      </c>
    </row>
    <row r="9310">
      <c r="A9310" s="7">
        <f t="shared" si="1"/>
        <v>7961</v>
      </c>
      <c r="B9310" s="5" t="s">
        <v>8176</v>
      </c>
      <c r="C9310" s="6" t="s">
        <v>731</v>
      </c>
    </row>
    <row r="9311">
      <c r="A9311" s="7">
        <f t="shared" si="1"/>
        <v>7962</v>
      </c>
      <c r="B9311" s="5" t="s">
        <v>8177</v>
      </c>
      <c r="C9311" s="6" t="s">
        <v>731</v>
      </c>
    </row>
    <row r="9312">
      <c r="A9312" s="7">
        <f t="shared" si="1"/>
        <v>7963</v>
      </c>
      <c r="B9312" s="5" t="s">
        <v>8178</v>
      </c>
      <c r="C9312" s="6" t="s">
        <v>731</v>
      </c>
    </row>
    <row r="9313">
      <c r="A9313" s="7">
        <f t="shared" si="1"/>
        <v>7964</v>
      </c>
      <c r="B9313" s="5" t="s">
        <v>8179</v>
      </c>
      <c r="C9313" s="6" t="s">
        <v>731</v>
      </c>
    </row>
    <row r="9314">
      <c r="A9314" s="7">
        <f t="shared" si="1"/>
        <v>7965</v>
      </c>
      <c r="B9314" s="5" t="s">
        <v>8180</v>
      </c>
      <c r="C9314" s="6" t="s">
        <v>1120</v>
      </c>
    </row>
    <row r="9315">
      <c r="A9315" s="7">
        <f t="shared" si="1"/>
        <v>7966</v>
      </c>
      <c r="B9315" s="8" t="s">
        <v>8181</v>
      </c>
      <c r="C9315" s="9" t="s">
        <v>502</v>
      </c>
    </row>
    <row r="9316">
      <c r="A9316" s="7">
        <f t="shared" si="1"/>
        <v>7967</v>
      </c>
      <c r="B9316" s="5" t="s">
        <v>8182</v>
      </c>
      <c r="C9316" s="6" t="s">
        <v>1458</v>
      </c>
    </row>
    <row r="9317">
      <c r="A9317" s="7">
        <f t="shared" si="1"/>
        <v>7968</v>
      </c>
      <c r="B9317" s="5" t="s">
        <v>8183</v>
      </c>
      <c r="C9317" s="6" t="s">
        <v>731</v>
      </c>
    </row>
    <row r="9318">
      <c r="A9318" s="7">
        <f t="shared" si="1"/>
        <v>7969</v>
      </c>
      <c r="B9318" s="5" t="s">
        <v>8184</v>
      </c>
      <c r="C9318" s="6" t="s">
        <v>1458</v>
      </c>
    </row>
    <row r="9319">
      <c r="A9319" s="7">
        <f t="shared" si="1"/>
        <v>7970</v>
      </c>
      <c r="B9319" s="5" t="s">
        <v>8185</v>
      </c>
      <c r="C9319" s="6" t="s">
        <v>538</v>
      </c>
    </row>
    <row r="9320">
      <c r="A9320" s="7">
        <f t="shared" si="1"/>
        <v>7971</v>
      </c>
      <c r="B9320" s="5" t="s">
        <v>8186</v>
      </c>
      <c r="C9320" s="6" t="s">
        <v>731</v>
      </c>
    </row>
    <row r="9321">
      <c r="A9321" s="7">
        <f t="shared" si="1"/>
        <v>7972</v>
      </c>
      <c r="B9321" s="5" t="s">
        <v>8187</v>
      </c>
      <c r="C9321" s="6" t="s">
        <v>538</v>
      </c>
    </row>
    <row r="9322">
      <c r="A9322" s="7">
        <f t="shared" si="1"/>
        <v>7973</v>
      </c>
      <c r="B9322" s="5" t="s">
        <v>8188</v>
      </c>
      <c r="C9322" s="6" t="s">
        <v>538</v>
      </c>
    </row>
    <row r="9323">
      <c r="A9323" s="7">
        <f t="shared" si="1"/>
        <v>7974</v>
      </c>
      <c r="B9323" s="5" t="s">
        <v>8189</v>
      </c>
      <c r="C9323" s="6" t="s">
        <v>538</v>
      </c>
    </row>
    <row r="9324">
      <c r="A9324" s="7">
        <f t="shared" si="1"/>
        <v>7975</v>
      </c>
      <c r="B9324" s="5" t="s">
        <v>8190</v>
      </c>
      <c r="C9324" s="6" t="s">
        <v>538</v>
      </c>
    </row>
    <row r="9325">
      <c r="A9325" s="7">
        <f t="shared" si="1"/>
        <v>7976</v>
      </c>
      <c r="B9325" s="5" t="s">
        <v>8191</v>
      </c>
      <c r="C9325" s="6" t="s">
        <v>538</v>
      </c>
    </row>
    <row r="9326">
      <c r="A9326" s="7">
        <f t="shared" si="1"/>
        <v>7977</v>
      </c>
      <c r="B9326" s="5" t="s">
        <v>8192</v>
      </c>
      <c r="C9326" s="6" t="s">
        <v>538</v>
      </c>
    </row>
    <row r="9327">
      <c r="A9327" s="7">
        <f t="shared" si="1"/>
        <v>7978</v>
      </c>
      <c r="B9327" s="5" t="s">
        <v>8193</v>
      </c>
      <c r="C9327" s="6" t="s">
        <v>538</v>
      </c>
    </row>
    <row r="9328">
      <c r="A9328" s="7">
        <f t="shared" si="1"/>
        <v>7979</v>
      </c>
      <c r="B9328" s="5" t="s">
        <v>8194</v>
      </c>
      <c r="C9328" s="6" t="s">
        <v>538</v>
      </c>
    </row>
    <row r="9329">
      <c r="A9329" s="7">
        <f t="shared" si="1"/>
        <v>7980</v>
      </c>
      <c r="B9329" s="5" t="s">
        <v>8195</v>
      </c>
      <c r="C9329" s="6" t="s">
        <v>538</v>
      </c>
    </row>
    <row r="9330">
      <c r="A9330" s="7">
        <f t="shared" si="1"/>
        <v>7981</v>
      </c>
      <c r="B9330" s="5" t="s">
        <v>8196</v>
      </c>
      <c r="C9330" s="6" t="s">
        <v>1267</v>
      </c>
    </row>
    <row r="9331">
      <c r="A9331" s="7">
        <f t="shared" si="1"/>
        <v>7982</v>
      </c>
      <c r="B9331" s="8" t="s">
        <v>8197</v>
      </c>
      <c r="C9331" s="9" t="s">
        <v>64</v>
      </c>
    </row>
    <row r="9332">
      <c r="A9332" s="7">
        <f t="shared" si="1"/>
        <v>7983</v>
      </c>
      <c r="B9332" s="8" t="s">
        <v>8198</v>
      </c>
      <c r="C9332" s="9" t="s">
        <v>142</v>
      </c>
    </row>
    <row r="9333">
      <c r="A9333" s="7">
        <f t="shared" si="1"/>
        <v>7984</v>
      </c>
      <c r="B9333" s="8" t="s">
        <v>8199</v>
      </c>
      <c r="C9333" s="9" t="s">
        <v>40</v>
      </c>
    </row>
    <row r="9334">
      <c r="A9334" s="7">
        <f t="shared" si="1"/>
        <v>7985</v>
      </c>
      <c r="B9334" s="5" t="s">
        <v>8200</v>
      </c>
      <c r="C9334" s="6" t="s">
        <v>59</v>
      </c>
    </row>
    <row r="9335">
      <c r="A9335" s="7">
        <f t="shared" si="1"/>
        <v>7986</v>
      </c>
      <c r="B9335" s="8" t="s">
        <v>8201</v>
      </c>
      <c r="C9335" s="9" t="s">
        <v>845</v>
      </c>
    </row>
    <row r="9336">
      <c r="A9336" s="7">
        <f t="shared" si="1"/>
        <v>7987</v>
      </c>
      <c r="B9336" s="5" t="s">
        <v>8202</v>
      </c>
      <c r="C9336" s="6" t="s">
        <v>939</v>
      </c>
    </row>
    <row r="9337">
      <c r="A9337" s="7">
        <f t="shared" si="1"/>
        <v>7988</v>
      </c>
      <c r="B9337" s="5" t="s">
        <v>8203</v>
      </c>
      <c r="C9337" s="6" t="s">
        <v>196</v>
      </c>
    </row>
    <row r="9338">
      <c r="A9338" s="7">
        <f t="shared" si="1"/>
        <v>7988</v>
      </c>
      <c r="B9338" s="5" t="s">
        <v>8203</v>
      </c>
      <c r="C9338" s="6" t="s">
        <v>356</v>
      </c>
    </row>
    <row r="9339">
      <c r="A9339" s="7">
        <f t="shared" si="1"/>
        <v>7988</v>
      </c>
      <c r="B9339" s="5" t="s">
        <v>8203</v>
      </c>
      <c r="C9339" s="6" t="s">
        <v>798</v>
      </c>
    </row>
    <row r="9340">
      <c r="A9340" s="7">
        <f t="shared" si="1"/>
        <v>7989</v>
      </c>
      <c r="B9340" s="5" t="s">
        <v>8204</v>
      </c>
      <c r="C9340" s="6" t="s">
        <v>798</v>
      </c>
    </row>
    <row r="9341">
      <c r="A9341" s="7">
        <f t="shared" si="1"/>
        <v>7990</v>
      </c>
      <c r="B9341" s="5" t="s">
        <v>8205</v>
      </c>
      <c r="C9341" s="6" t="s">
        <v>798</v>
      </c>
    </row>
    <row r="9342">
      <c r="A9342" s="7">
        <f t="shared" si="1"/>
        <v>7991</v>
      </c>
      <c r="B9342" s="5" t="s">
        <v>8206</v>
      </c>
      <c r="C9342" s="6" t="s">
        <v>798</v>
      </c>
    </row>
    <row r="9343">
      <c r="A9343" s="7">
        <f t="shared" si="1"/>
        <v>7992</v>
      </c>
      <c r="B9343" s="5" t="s">
        <v>8207</v>
      </c>
      <c r="C9343" s="6" t="s">
        <v>939</v>
      </c>
    </row>
    <row r="9344">
      <c r="A9344" s="7">
        <f t="shared" si="1"/>
        <v>7993</v>
      </c>
      <c r="B9344" s="8" t="s">
        <v>8208</v>
      </c>
      <c r="C9344" s="9" t="s">
        <v>72</v>
      </c>
    </row>
    <row r="9345">
      <c r="A9345" s="7">
        <f t="shared" si="1"/>
        <v>7994</v>
      </c>
      <c r="B9345" s="8" t="s">
        <v>8209</v>
      </c>
      <c r="C9345" s="9" t="s">
        <v>72</v>
      </c>
    </row>
    <row r="9346">
      <c r="A9346" s="7">
        <f t="shared" si="1"/>
        <v>7995</v>
      </c>
      <c r="B9346" s="8" t="s">
        <v>8210</v>
      </c>
      <c r="C9346" s="9" t="s">
        <v>72</v>
      </c>
    </row>
    <row r="9347">
      <c r="A9347" s="7">
        <f t="shared" si="1"/>
        <v>7996</v>
      </c>
      <c r="B9347" s="8" t="s">
        <v>8211</v>
      </c>
      <c r="C9347" s="9" t="s">
        <v>72</v>
      </c>
    </row>
    <row r="9348">
      <c r="A9348" s="7">
        <f t="shared" si="1"/>
        <v>7997</v>
      </c>
      <c r="B9348" s="8" t="s">
        <v>8212</v>
      </c>
      <c r="C9348" s="9" t="s">
        <v>728</v>
      </c>
    </row>
    <row r="9349">
      <c r="A9349" s="7">
        <f t="shared" si="1"/>
        <v>7998</v>
      </c>
      <c r="B9349" s="5" t="s">
        <v>8213</v>
      </c>
      <c r="C9349" s="6" t="s">
        <v>405</v>
      </c>
    </row>
    <row r="9350">
      <c r="A9350" s="7">
        <f t="shared" si="1"/>
        <v>7998</v>
      </c>
      <c r="B9350" s="5" t="s">
        <v>8213</v>
      </c>
      <c r="C9350" s="6" t="s">
        <v>91</v>
      </c>
    </row>
    <row r="9351">
      <c r="A9351" s="7">
        <f t="shared" si="1"/>
        <v>7999</v>
      </c>
      <c r="B9351" s="8" t="s">
        <v>8214</v>
      </c>
      <c r="C9351" s="9" t="s">
        <v>40</v>
      </c>
    </row>
    <row r="9352">
      <c r="A9352" s="7">
        <f t="shared" si="1"/>
        <v>8000</v>
      </c>
      <c r="B9352" s="5" t="s">
        <v>8215</v>
      </c>
      <c r="C9352" s="6" t="s">
        <v>683</v>
      </c>
    </row>
    <row r="9353">
      <c r="A9353" s="7">
        <f t="shared" si="1"/>
        <v>8001</v>
      </c>
      <c r="B9353" s="8" t="s">
        <v>8216</v>
      </c>
      <c r="C9353" s="9" t="s">
        <v>40</v>
      </c>
    </row>
    <row r="9354">
      <c r="A9354" s="7">
        <f t="shared" si="1"/>
        <v>8002</v>
      </c>
      <c r="B9354" s="8" t="s">
        <v>8217</v>
      </c>
      <c r="C9354" s="9" t="s">
        <v>40</v>
      </c>
    </row>
    <row r="9355">
      <c r="A9355" s="7">
        <f t="shared" si="1"/>
        <v>8003</v>
      </c>
      <c r="B9355" s="5" t="s">
        <v>8218</v>
      </c>
      <c r="C9355" s="6" t="s">
        <v>1458</v>
      </c>
    </row>
    <row r="9356">
      <c r="A9356" s="7">
        <f t="shared" si="1"/>
        <v>8004</v>
      </c>
      <c r="B9356" s="8" t="s">
        <v>8219</v>
      </c>
      <c r="C9356" s="9" t="s">
        <v>1776</v>
      </c>
    </row>
    <row r="9357">
      <c r="A9357" s="7">
        <f t="shared" si="1"/>
        <v>8005</v>
      </c>
      <c r="B9357" s="8" t="s">
        <v>8220</v>
      </c>
      <c r="C9357" s="9" t="s">
        <v>40</v>
      </c>
    </row>
    <row r="9358">
      <c r="A9358" s="7">
        <f t="shared" si="1"/>
        <v>8006</v>
      </c>
      <c r="B9358" s="8" t="s">
        <v>8221</v>
      </c>
      <c r="C9358" s="9" t="s">
        <v>1169</v>
      </c>
    </row>
    <row r="9359">
      <c r="A9359" s="7">
        <f t="shared" si="1"/>
        <v>8007</v>
      </c>
      <c r="B9359" s="8" t="s">
        <v>8222</v>
      </c>
      <c r="C9359" s="9" t="s">
        <v>1169</v>
      </c>
    </row>
    <row r="9360">
      <c r="A9360" s="7">
        <f t="shared" si="1"/>
        <v>8008</v>
      </c>
      <c r="B9360" s="8" t="s">
        <v>8223</v>
      </c>
      <c r="C9360" s="9" t="s">
        <v>1169</v>
      </c>
    </row>
    <row r="9361">
      <c r="A9361" s="7">
        <f t="shared" si="1"/>
        <v>8009</v>
      </c>
      <c r="B9361" s="8" t="s">
        <v>8224</v>
      </c>
      <c r="C9361" s="9" t="s">
        <v>1169</v>
      </c>
    </row>
    <row r="9362">
      <c r="A9362" s="7">
        <f t="shared" si="1"/>
        <v>8010</v>
      </c>
      <c r="B9362" s="8" t="s">
        <v>8225</v>
      </c>
      <c r="C9362" s="9" t="s">
        <v>1169</v>
      </c>
    </row>
    <row r="9363">
      <c r="A9363" s="7">
        <f t="shared" si="1"/>
        <v>8011</v>
      </c>
      <c r="B9363" s="8" t="s">
        <v>8226</v>
      </c>
      <c r="C9363" s="9" t="s">
        <v>1169</v>
      </c>
    </row>
    <row r="9364">
      <c r="A9364" s="7">
        <f t="shared" si="1"/>
        <v>8012</v>
      </c>
      <c r="B9364" s="8" t="s">
        <v>8227</v>
      </c>
      <c r="C9364" s="9" t="s">
        <v>1169</v>
      </c>
    </row>
    <row r="9365">
      <c r="A9365" s="7">
        <f t="shared" si="1"/>
        <v>8013</v>
      </c>
      <c r="B9365" s="8" t="s">
        <v>8228</v>
      </c>
      <c r="C9365" s="9" t="s">
        <v>1169</v>
      </c>
    </row>
    <row r="9366">
      <c r="A9366" s="7">
        <f t="shared" si="1"/>
        <v>8014</v>
      </c>
      <c r="B9366" s="8" t="s">
        <v>8229</v>
      </c>
      <c r="C9366" s="9" t="s">
        <v>1169</v>
      </c>
    </row>
    <row r="9367">
      <c r="A9367" s="7">
        <f t="shared" si="1"/>
        <v>8015</v>
      </c>
      <c r="B9367" s="8" t="s">
        <v>8230</v>
      </c>
      <c r="C9367" s="9" t="s">
        <v>1169</v>
      </c>
    </row>
    <row r="9368">
      <c r="A9368" s="7">
        <f t="shared" si="1"/>
        <v>8016</v>
      </c>
      <c r="B9368" s="8" t="s">
        <v>8231</v>
      </c>
      <c r="C9368" s="9" t="s">
        <v>1169</v>
      </c>
    </row>
    <row r="9369">
      <c r="A9369" s="7">
        <f t="shared" si="1"/>
        <v>8017</v>
      </c>
      <c r="B9369" s="8" t="s">
        <v>8232</v>
      </c>
      <c r="C9369" s="9" t="s">
        <v>1169</v>
      </c>
    </row>
    <row r="9370">
      <c r="A9370" s="7">
        <f t="shared" si="1"/>
        <v>8018</v>
      </c>
      <c r="B9370" s="8" t="s">
        <v>8233</v>
      </c>
      <c r="C9370" s="9" t="s">
        <v>1169</v>
      </c>
    </row>
    <row r="9371">
      <c r="A9371" s="7">
        <f t="shared" si="1"/>
        <v>8019</v>
      </c>
      <c r="B9371" s="8" t="s">
        <v>8234</v>
      </c>
      <c r="C9371" s="9" t="s">
        <v>1169</v>
      </c>
    </row>
    <row r="9372">
      <c r="A9372" s="7">
        <f t="shared" si="1"/>
        <v>8020</v>
      </c>
      <c r="B9372" s="8" t="s">
        <v>8235</v>
      </c>
      <c r="C9372" s="9" t="s">
        <v>1169</v>
      </c>
    </row>
    <row r="9373">
      <c r="A9373" s="7">
        <f t="shared" si="1"/>
        <v>8021</v>
      </c>
      <c r="B9373" s="8" t="s">
        <v>8236</v>
      </c>
      <c r="C9373" s="9" t="s">
        <v>1169</v>
      </c>
    </row>
    <row r="9374">
      <c r="A9374" s="7">
        <f t="shared" si="1"/>
        <v>8022</v>
      </c>
      <c r="B9374" s="8" t="s">
        <v>8237</v>
      </c>
      <c r="C9374" s="9" t="s">
        <v>1169</v>
      </c>
    </row>
    <row r="9375">
      <c r="A9375" s="7">
        <f t="shared" si="1"/>
        <v>8023</v>
      </c>
      <c r="B9375" s="8" t="s">
        <v>8238</v>
      </c>
      <c r="C9375" s="9" t="s">
        <v>1169</v>
      </c>
    </row>
    <row r="9376">
      <c r="A9376" s="7">
        <f t="shared" si="1"/>
        <v>8024</v>
      </c>
      <c r="B9376" s="5" t="s">
        <v>8239</v>
      </c>
      <c r="C9376" s="6" t="s">
        <v>324</v>
      </c>
    </row>
    <row r="9377">
      <c r="A9377" s="7">
        <f t="shared" si="1"/>
        <v>8025</v>
      </c>
      <c r="B9377" s="8" t="s">
        <v>8240</v>
      </c>
      <c r="C9377" s="9" t="s">
        <v>1169</v>
      </c>
    </row>
    <row r="9378">
      <c r="A9378" s="7">
        <f t="shared" si="1"/>
        <v>8026</v>
      </c>
      <c r="B9378" s="8" t="s">
        <v>8241</v>
      </c>
      <c r="C9378" s="9" t="s">
        <v>1169</v>
      </c>
    </row>
    <row r="9379">
      <c r="A9379" s="7">
        <f t="shared" si="1"/>
        <v>8027</v>
      </c>
      <c r="B9379" s="8" t="s">
        <v>8242</v>
      </c>
      <c r="C9379" s="9" t="s">
        <v>1169</v>
      </c>
    </row>
    <row r="9380">
      <c r="A9380" s="7">
        <f t="shared" si="1"/>
        <v>8028</v>
      </c>
      <c r="B9380" s="8" t="s">
        <v>8243</v>
      </c>
      <c r="C9380" s="9" t="s">
        <v>1169</v>
      </c>
    </row>
    <row r="9381">
      <c r="A9381" s="7">
        <f t="shared" si="1"/>
        <v>8029</v>
      </c>
      <c r="B9381" s="8" t="s">
        <v>8244</v>
      </c>
      <c r="C9381" s="9" t="s">
        <v>1169</v>
      </c>
    </row>
    <row r="9382">
      <c r="A9382" s="7">
        <f t="shared" si="1"/>
        <v>8030</v>
      </c>
      <c r="B9382" s="8" t="s">
        <v>8245</v>
      </c>
      <c r="C9382" s="9" t="s">
        <v>1169</v>
      </c>
    </row>
    <row r="9383">
      <c r="A9383" s="7">
        <f t="shared" si="1"/>
        <v>8031</v>
      </c>
      <c r="B9383" s="5" t="s">
        <v>8246</v>
      </c>
      <c r="C9383" s="6" t="s">
        <v>1260</v>
      </c>
    </row>
    <row r="9384">
      <c r="A9384" s="7">
        <f t="shared" si="1"/>
        <v>8031</v>
      </c>
      <c r="B9384" s="5" t="s">
        <v>8246</v>
      </c>
      <c r="C9384" s="6" t="s">
        <v>1169</v>
      </c>
    </row>
    <row r="9385">
      <c r="A9385" s="7">
        <f t="shared" si="1"/>
        <v>8032</v>
      </c>
      <c r="B9385" s="8" t="s">
        <v>8247</v>
      </c>
      <c r="C9385" s="9" t="s">
        <v>1169</v>
      </c>
    </row>
    <row r="9386">
      <c r="A9386" s="7">
        <f t="shared" si="1"/>
        <v>8033</v>
      </c>
      <c r="B9386" s="8" t="s">
        <v>8248</v>
      </c>
      <c r="C9386" s="9" t="s">
        <v>1169</v>
      </c>
    </row>
    <row r="9387">
      <c r="A9387" s="7">
        <f t="shared" si="1"/>
        <v>8034</v>
      </c>
      <c r="B9387" s="8" t="s">
        <v>8249</v>
      </c>
      <c r="C9387" s="9" t="s">
        <v>1169</v>
      </c>
    </row>
    <row r="9388">
      <c r="A9388" s="7">
        <f t="shared" si="1"/>
        <v>8035</v>
      </c>
      <c r="B9388" s="8" t="s">
        <v>8250</v>
      </c>
      <c r="C9388" s="9" t="s">
        <v>1169</v>
      </c>
    </row>
    <row r="9389">
      <c r="A9389" s="7">
        <f t="shared" si="1"/>
        <v>8036</v>
      </c>
      <c r="B9389" s="8" t="s">
        <v>8251</v>
      </c>
      <c r="C9389" s="9" t="s">
        <v>1169</v>
      </c>
    </row>
    <row r="9390">
      <c r="A9390" s="7">
        <f t="shared" si="1"/>
        <v>8037</v>
      </c>
      <c r="B9390" s="8" t="s">
        <v>8252</v>
      </c>
      <c r="C9390" s="9" t="s">
        <v>1169</v>
      </c>
    </row>
    <row r="9391">
      <c r="A9391" s="7">
        <f t="shared" si="1"/>
        <v>8038</v>
      </c>
      <c r="B9391" s="8" t="s">
        <v>8253</v>
      </c>
      <c r="C9391" s="9" t="s">
        <v>1169</v>
      </c>
    </row>
    <row r="9392">
      <c r="A9392" s="7">
        <f t="shared" si="1"/>
        <v>8039</v>
      </c>
      <c r="B9392" s="8" t="s">
        <v>8254</v>
      </c>
      <c r="C9392" s="9" t="s">
        <v>88</v>
      </c>
    </row>
    <row r="9393">
      <c r="A9393" s="7">
        <f t="shared" si="1"/>
        <v>8040</v>
      </c>
      <c r="B9393" s="5" t="s">
        <v>8255</v>
      </c>
      <c r="C9393" s="6" t="s">
        <v>80</v>
      </c>
    </row>
    <row r="9394">
      <c r="A9394" s="7">
        <f t="shared" si="1"/>
        <v>8041</v>
      </c>
      <c r="B9394" s="8" t="s">
        <v>8256</v>
      </c>
      <c r="C9394" s="9" t="s">
        <v>372</v>
      </c>
    </row>
    <row r="9395">
      <c r="A9395" s="7">
        <f t="shared" si="1"/>
        <v>8042</v>
      </c>
      <c r="B9395" s="8" t="s">
        <v>8257</v>
      </c>
      <c r="C9395" s="9" t="s">
        <v>46</v>
      </c>
    </row>
    <row r="9396">
      <c r="A9396" s="7">
        <f t="shared" si="1"/>
        <v>8043</v>
      </c>
      <c r="B9396" s="8" t="s">
        <v>8258</v>
      </c>
      <c r="C9396" s="9" t="s">
        <v>530</v>
      </c>
    </row>
    <row r="9397">
      <c r="A9397" s="7">
        <f t="shared" si="1"/>
        <v>8044</v>
      </c>
      <c r="B9397" s="5" t="s">
        <v>8259</v>
      </c>
      <c r="C9397" s="6" t="s">
        <v>1394</v>
      </c>
    </row>
    <row r="9398">
      <c r="A9398" s="7">
        <f t="shared" si="1"/>
        <v>8045</v>
      </c>
      <c r="B9398" s="5" t="s">
        <v>8260</v>
      </c>
      <c r="C9398" s="6" t="s">
        <v>393</v>
      </c>
    </row>
    <row r="9399">
      <c r="A9399" s="7">
        <f t="shared" si="1"/>
        <v>8046</v>
      </c>
      <c r="B9399" s="5" t="s">
        <v>8261</v>
      </c>
      <c r="C9399" s="6" t="s">
        <v>27</v>
      </c>
    </row>
    <row r="9400">
      <c r="A9400" s="7">
        <f t="shared" si="1"/>
        <v>8047</v>
      </c>
      <c r="B9400" s="5" t="s">
        <v>8262</v>
      </c>
      <c r="C9400" s="6" t="s">
        <v>62</v>
      </c>
    </row>
    <row r="9401">
      <c r="A9401" s="7">
        <f t="shared" si="1"/>
        <v>8048</v>
      </c>
      <c r="B9401" s="8" t="s">
        <v>8263</v>
      </c>
      <c r="C9401" s="9" t="s">
        <v>46</v>
      </c>
    </row>
    <row r="9402">
      <c r="A9402" s="7">
        <f t="shared" si="1"/>
        <v>8049</v>
      </c>
      <c r="B9402" s="5" t="s">
        <v>8264</v>
      </c>
      <c r="C9402" s="6" t="s">
        <v>1743</v>
      </c>
    </row>
    <row r="9403">
      <c r="A9403" s="7">
        <f t="shared" si="1"/>
        <v>8050</v>
      </c>
      <c r="B9403" s="5" t="s">
        <v>8265</v>
      </c>
      <c r="C9403" s="6" t="s">
        <v>346</v>
      </c>
    </row>
    <row r="9404">
      <c r="A9404" s="7">
        <f t="shared" si="1"/>
        <v>8051</v>
      </c>
      <c r="B9404" s="5" t="s">
        <v>8266</v>
      </c>
      <c r="C9404" s="6" t="s">
        <v>362</v>
      </c>
    </row>
    <row r="9405">
      <c r="A9405" s="7">
        <f t="shared" si="1"/>
        <v>8052</v>
      </c>
      <c r="B9405" s="8" t="s">
        <v>8267</v>
      </c>
      <c r="C9405" s="6" t="s">
        <v>132</v>
      </c>
    </row>
    <row r="9406">
      <c r="A9406" s="7">
        <f t="shared" si="1"/>
        <v>8052</v>
      </c>
      <c r="B9406" s="8" t="s">
        <v>8267</v>
      </c>
      <c r="C9406" s="9" t="s">
        <v>60</v>
      </c>
    </row>
    <row r="9407">
      <c r="A9407" s="7">
        <f t="shared" si="1"/>
        <v>8052</v>
      </c>
      <c r="B9407" s="8" t="s">
        <v>8267</v>
      </c>
      <c r="C9407" s="9" t="s">
        <v>162</v>
      </c>
    </row>
    <row r="9408">
      <c r="A9408" s="7">
        <f t="shared" si="1"/>
        <v>8053</v>
      </c>
      <c r="B9408" s="5" t="s">
        <v>8268</v>
      </c>
      <c r="C9408" s="6" t="s">
        <v>538</v>
      </c>
    </row>
    <row r="9409">
      <c r="A9409" s="7">
        <f t="shared" si="1"/>
        <v>8054</v>
      </c>
      <c r="B9409" s="5" t="s">
        <v>8269</v>
      </c>
      <c r="C9409" s="6" t="s">
        <v>538</v>
      </c>
    </row>
    <row r="9410">
      <c r="A9410" s="7">
        <f t="shared" si="1"/>
        <v>8055</v>
      </c>
      <c r="B9410" s="5" t="s">
        <v>8270</v>
      </c>
      <c r="C9410" s="6" t="s">
        <v>538</v>
      </c>
    </row>
    <row r="9411">
      <c r="A9411" s="7">
        <f t="shared" si="1"/>
        <v>8056</v>
      </c>
      <c r="B9411" s="5" t="s">
        <v>8271</v>
      </c>
      <c r="C9411" s="6" t="s">
        <v>538</v>
      </c>
    </row>
    <row r="9412">
      <c r="A9412" s="7">
        <f t="shared" si="1"/>
        <v>8057</v>
      </c>
      <c r="B9412" s="5" t="s">
        <v>8272</v>
      </c>
      <c r="C9412" s="6" t="s">
        <v>538</v>
      </c>
    </row>
    <row r="9413">
      <c r="A9413" s="7">
        <f t="shared" si="1"/>
        <v>8058</v>
      </c>
      <c r="B9413" s="5" t="s">
        <v>8273</v>
      </c>
      <c r="C9413" s="6" t="s">
        <v>538</v>
      </c>
    </row>
    <row r="9414">
      <c r="A9414" s="7">
        <f t="shared" si="1"/>
        <v>8059</v>
      </c>
      <c r="B9414" s="5" t="s">
        <v>8274</v>
      </c>
      <c r="C9414" s="6" t="s">
        <v>538</v>
      </c>
    </row>
    <row r="9415">
      <c r="A9415" s="7">
        <f t="shared" si="1"/>
        <v>8060</v>
      </c>
      <c r="B9415" s="5" t="s">
        <v>8275</v>
      </c>
      <c r="C9415" s="6" t="s">
        <v>538</v>
      </c>
    </row>
    <row r="9416">
      <c r="A9416" s="7">
        <f t="shared" si="1"/>
        <v>8061</v>
      </c>
      <c r="B9416" s="5" t="s">
        <v>8276</v>
      </c>
      <c r="C9416" s="6" t="s">
        <v>538</v>
      </c>
    </row>
    <row r="9417">
      <c r="A9417" s="7">
        <f t="shared" si="1"/>
        <v>8062</v>
      </c>
      <c r="B9417" s="5" t="s">
        <v>8277</v>
      </c>
      <c r="C9417" s="6" t="s">
        <v>538</v>
      </c>
    </row>
    <row r="9418">
      <c r="A9418" s="7">
        <f t="shared" si="1"/>
        <v>8063</v>
      </c>
      <c r="B9418" s="5" t="s">
        <v>8278</v>
      </c>
      <c r="C9418" s="6" t="s">
        <v>538</v>
      </c>
    </row>
    <row r="9419">
      <c r="A9419" s="7">
        <f t="shared" si="1"/>
        <v>8064</v>
      </c>
      <c r="B9419" s="5" t="s">
        <v>8279</v>
      </c>
      <c r="C9419" s="6" t="s">
        <v>538</v>
      </c>
    </row>
    <row r="9420">
      <c r="A9420" s="7">
        <f t="shared" si="1"/>
        <v>8065</v>
      </c>
      <c r="B9420" s="5" t="s">
        <v>8280</v>
      </c>
      <c r="C9420" s="6" t="s">
        <v>788</v>
      </c>
    </row>
    <row r="9421">
      <c r="A9421" s="7">
        <f t="shared" si="1"/>
        <v>8066</v>
      </c>
      <c r="B9421" s="5" t="s">
        <v>8281</v>
      </c>
      <c r="C9421" s="6" t="s">
        <v>538</v>
      </c>
    </row>
    <row r="9422">
      <c r="A9422" s="7">
        <f t="shared" si="1"/>
        <v>8067</v>
      </c>
      <c r="B9422" s="5" t="s">
        <v>8282</v>
      </c>
      <c r="C9422" s="6" t="s">
        <v>538</v>
      </c>
    </row>
    <row r="9423">
      <c r="A9423" s="7">
        <f t="shared" si="1"/>
        <v>8068</v>
      </c>
      <c r="B9423" s="8" t="s">
        <v>8283</v>
      </c>
      <c r="C9423" s="6" t="s">
        <v>946</v>
      </c>
    </row>
    <row r="9424">
      <c r="A9424" s="7">
        <f t="shared" si="1"/>
        <v>8069</v>
      </c>
      <c r="B9424" s="8" t="s">
        <v>8284</v>
      </c>
      <c r="C9424" s="6" t="s">
        <v>132</v>
      </c>
    </row>
    <row r="9425">
      <c r="A9425" s="7">
        <f t="shared" si="1"/>
        <v>8070</v>
      </c>
      <c r="B9425" s="5" t="s">
        <v>8285</v>
      </c>
      <c r="C9425" s="6" t="s">
        <v>639</v>
      </c>
    </row>
    <row r="9426">
      <c r="A9426" s="7">
        <f t="shared" si="1"/>
        <v>8071</v>
      </c>
      <c r="B9426" s="5" t="s">
        <v>8286</v>
      </c>
      <c r="C9426" s="6" t="s">
        <v>365</v>
      </c>
    </row>
    <row r="9427">
      <c r="A9427" s="7">
        <f t="shared" si="1"/>
        <v>8072</v>
      </c>
      <c r="B9427" s="5" t="s">
        <v>8287</v>
      </c>
      <c r="C9427" s="6" t="s">
        <v>34</v>
      </c>
    </row>
    <row r="9428">
      <c r="A9428" s="7">
        <f t="shared" si="1"/>
        <v>8073</v>
      </c>
      <c r="B9428" s="5" t="s">
        <v>8288</v>
      </c>
      <c r="C9428" s="6" t="s">
        <v>479</v>
      </c>
    </row>
    <row r="9429">
      <c r="A9429" s="7">
        <f t="shared" si="1"/>
        <v>8074</v>
      </c>
      <c r="B9429" s="5" t="s">
        <v>8289</v>
      </c>
      <c r="C9429" s="6" t="s">
        <v>365</v>
      </c>
    </row>
    <row r="9430">
      <c r="A9430" s="7">
        <f t="shared" si="1"/>
        <v>8075</v>
      </c>
      <c r="B9430" s="8" t="s">
        <v>8290</v>
      </c>
      <c r="C9430" s="9" t="s">
        <v>372</v>
      </c>
    </row>
    <row r="9431">
      <c r="A9431" s="7">
        <f t="shared" si="1"/>
        <v>8076</v>
      </c>
      <c r="B9431" s="5" t="s">
        <v>8291</v>
      </c>
      <c r="C9431" s="6" t="s">
        <v>714</v>
      </c>
    </row>
    <row r="9432">
      <c r="A9432" s="7">
        <f t="shared" si="1"/>
        <v>8077</v>
      </c>
      <c r="B9432" s="5" t="s">
        <v>8292</v>
      </c>
      <c r="C9432" s="6" t="s">
        <v>681</v>
      </c>
    </row>
    <row r="9433">
      <c r="A9433" s="7">
        <f t="shared" si="1"/>
        <v>8078</v>
      </c>
      <c r="B9433" s="5" t="s">
        <v>8293</v>
      </c>
      <c r="C9433" s="6" t="s">
        <v>538</v>
      </c>
    </row>
    <row r="9434">
      <c r="A9434" s="7">
        <f t="shared" si="1"/>
        <v>8079</v>
      </c>
      <c r="B9434" s="5" t="s">
        <v>8294</v>
      </c>
      <c r="C9434" s="6" t="s">
        <v>365</v>
      </c>
    </row>
    <row r="9435">
      <c r="A9435" s="7">
        <f t="shared" si="1"/>
        <v>8080</v>
      </c>
      <c r="B9435" s="8" t="s">
        <v>8295</v>
      </c>
      <c r="C9435" s="9" t="s">
        <v>1776</v>
      </c>
    </row>
    <row r="9436">
      <c r="A9436" s="7">
        <f t="shared" si="1"/>
        <v>8081</v>
      </c>
      <c r="B9436" s="5" t="s">
        <v>8296</v>
      </c>
      <c r="C9436" s="6" t="s">
        <v>153</v>
      </c>
    </row>
    <row r="9437">
      <c r="A9437" s="7">
        <f t="shared" si="1"/>
        <v>8081</v>
      </c>
      <c r="B9437" s="5" t="s">
        <v>8296</v>
      </c>
      <c r="C9437" s="6" t="s">
        <v>177</v>
      </c>
    </row>
    <row r="9438">
      <c r="A9438" s="7">
        <f t="shared" si="1"/>
        <v>8082</v>
      </c>
      <c r="B9438" s="5" t="s">
        <v>8297</v>
      </c>
      <c r="C9438" s="6" t="s">
        <v>621</v>
      </c>
    </row>
    <row r="9439">
      <c r="A9439" s="7">
        <f t="shared" si="1"/>
        <v>8083</v>
      </c>
      <c r="B9439" s="8" t="s">
        <v>8298</v>
      </c>
      <c r="C9439" s="9" t="s">
        <v>22</v>
      </c>
    </row>
    <row r="9440">
      <c r="A9440" s="7">
        <f t="shared" si="1"/>
        <v>8084</v>
      </c>
      <c r="B9440" s="5" t="s">
        <v>8299</v>
      </c>
      <c r="C9440" s="6" t="s">
        <v>74</v>
      </c>
    </row>
    <row r="9441">
      <c r="A9441" s="7">
        <f t="shared" si="1"/>
        <v>8085</v>
      </c>
      <c r="B9441" s="5" t="s">
        <v>8300</v>
      </c>
      <c r="C9441" s="6" t="s">
        <v>612</v>
      </c>
    </row>
    <row r="9442">
      <c r="A9442" s="7">
        <f t="shared" si="1"/>
        <v>8086</v>
      </c>
      <c r="B9442" s="8" t="s">
        <v>8301</v>
      </c>
      <c r="C9442" s="9" t="s">
        <v>40</v>
      </c>
    </row>
    <row r="9443">
      <c r="A9443" s="7">
        <f t="shared" si="1"/>
        <v>8087</v>
      </c>
      <c r="B9443" s="8" t="s">
        <v>8302</v>
      </c>
      <c r="C9443" s="9" t="s">
        <v>1470</v>
      </c>
    </row>
    <row r="9444">
      <c r="A9444" s="7">
        <f t="shared" si="1"/>
        <v>8088</v>
      </c>
      <c r="B9444" s="5" t="s">
        <v>8303</v>
      </c>
      <c r="C9444" s="6" t="s">
        <v>714</v>
      </c>
    </row>
    <row r="9445">
      <c r="A9445" s="7">
        <f t="shared" si="1"/>
        <v>8089</v>
      </c>
      <c r="B9445" s="5" t="s">
        <v>8304</v>
      </c>
      <c r="C9445" s="6" t="s">
        <v>621</v>
      </c>
    </row>
    <row r="9446">
      <c r="A9446" s="7">
        <f t="shared" si="1"/>
        <v>8090</v>
      </c>
      <c r="B9446" s="8" t="s">
        <v>8305</v>
      </c>
      <c r="C9446" s="9" t="s">
        <v>8</v>
      </c>
    </row>
    <row r="9447">
      <c r="A9447" s="7">
        <f t="shared" si="1"/>
        <v>8091</v>
      </c>
      <c r="B9447" s="5" t="s">
        <v>8306</v>
      </c>
      <c r="C9447" s="6" t="s">
        <v>74</v>
      </c>
    </row>
    <row r="9448">
      <c r="A9448" s="7">
        <f t="shared" si="1"/>
        <v>8092</v>
      </c>
      <c r="B9448" s="8" t="s">
        <v>8307</v>
      </c>
      <c r="C9448" s="9" t="s">
        <v>818</v>
      </c>
    </row>
    <row r="9449">
      <c r="A9449" s="7">
        <f t="shared" si="1"/>
        <v>8093</v>
      </c>
      <c r="B9449" s="8" t="s">
        <v>8308</v>
      </c>
      <c r="C9449" s="9" t="s">
        <v>177</v>
      </c>
    </row>
    <row r="9450">
      <c r="A9450" s="7">
        <f t="shared" si="1"/>
        <v>8094</v>
      </c>
      <c r="B9450" s="5" t="s">
        <v>8309</v>
      </c>
      <c r="C9450" s="6" t="s">
        <v>153</v>
      </c>
    </row>
    <row r="9451">
      <c r="A9451" s="7">
        <f t="shared" si="1"/>
        <v>8094</v>
      </c>
      <c r="B9451" s="5" t="s">
        <v>8309</v>
      </c>
      <c r="C9451" s="6" t="s">
        <v>54</v>
      </c>
    </row>
    <row r="9452">
      <c r="A9452" s="7">
        <f t="shared" si="1"/>
        <v>8095</v>
      </c>
      <c r="B9452" s="5" t="s">
        <v>8310</v>
      </c>
      <c r="C9452" s="6" t="s">
        <v>733</v>
      </c>
    </row>
    <row r="9453">
      <c r="A9453" s="7">
        <f t="shared" si="1"/>
        <v>8096</v>
      </c>
      <c r="B9453" s="5" t="s">
        <v>8311</v>
      </c>
      <c r="C9453" s="6" t="s">
        <v>326</v>
      </c>
    </row>
    <row r="9454">
      <c r="A9454" s="7">
        <f t="shared" si="1"/>
        <v>8097</v>
      </c>
      <c r="B9454" s="5" t="s">
        <v>8312</v>
      </c>
      <c r="C9454" s="6" t="s">
        <v>1120</v>
      </c>
    </row>
    <row r="9455">
      <c r="A9455" s="7">
        <f t="shared" si="1"/>
        <v>8098</v>
      </c>
      <c r="B9455" s="5" t="s">
        <v>8313</v>
      </c>
      <c r="C9455" s="6" t="s">
        <v>59</v>
      </c>
    </row>
    <row r="9456">
      <c r="A9456" s="7">
        <f t="shared" si="1"/>
        <v>8099</v>
      </c>
      <c r="B9456" s="8" t="s">
        <v>8314</v>
      </c>
      <c r="C9456" s="9" t="s">
        <v>46</v>
      </c>
    </row>
    <row r="9457">
      <c r="A9457" s="7">
        <f t="shared" si="1"/>
        <v>8100</v>
      </c>
      <c r="B9457" s="5" t="s">
        <v>8315</v>
      </c>
      <c r="C9457" s="6" t="s">
        <v>1394</v>
      </c>
    </row>
    <row r="9458">
      <c r="A9458" s="7">
        <f t="shared" si="1"/>
        <v>8101</v>
      </c>
      <c r="B9458" s="5" t="s">
        <v>8316</v>
      </c>
      <c r="C9458" s="6" t="s">
        <v>946</v>
      </c>
    </row>
    <row r="9459">
      <c r="A9459" s="7">
        <f t="shared" si="1"/>
        <v>8102</v>
      </c>
      <c r="B9459" s="8" t="s">
        <v>8317</v>
      </c>
      <c r="C9459" s="9" t="s">
        <v>893</v>
      </c>
    </row>
    <row r="9460">
      <c r="A9460" s="7">
        <f t="shared" si="1"/>
        <v>8103</v>
      </c>
      <c r="B9460" s="8" t="s">
        <v>8318</v>
      </c>
      <c r="C9460" s="9" t="s">
        <v>815</v>
      </c>
    </row>
    <row r="9461">
      <c r="A9461" s="7">
        <f t="shared" si="1"/>
        <v>8104</v>
      </c>
      <c r="B9461" s="5" t="s">
        <v>8319</v>
      </c>
      <c r="C9461" s="6" t="s">
        <v>1458</v>
      </c>
    </row>
    <row r="9462">
      <c r="A9462" s="7">
        <f t="shared" si="1"/>
        <v>8105</v>
      </c>
      <c r="B9462" s="5" t="s">
        <v>8320</v>
      </c>
      <c r="C9462" s="6" t="s">
        <v>610</v>
      </c>
    </row>
    <row r="9463">
      <c r="A9463" s="7">
        <f t="shared" si="1"/>
        <v>8106</v>
      </c>
      <c r="B9463" s="5" t="s">
        <v>8321</v>
      </c>
      <c r="C9463" s="6" t="s">
        <v>324</v>
      </c>
    </row>
    <row r="9464">
      <c r="A9464" s="7">
        <f t="shared" si="1"/>
        <v>8107</v>
      </c>
      <c r="B9464" s="5" t="s">
        <v>8322</v>
      </c>
      <c r="C9464" s="6" t="s">
        <v>467</v>
      </c>
    </row>
    <row r="9465">
      <c r="A9465" s="7">
        <f t="shared" si="1"/>
        <v>8108</v>
      </c>
      <c r="B9465" s="5" t="s">
        <v>8323</v>
      </c>
      <c r="C9465" s="6" t="s">
        <v>621</v>
      </c>
    </row>
    <row r="9466">
      <c r="A9466" s="7">
        <f t="shared" si="1"/>
        <v>8109</v>
      </c>
      <c r="B9466" s="5" t="s">
        <v>8324</v>
      </c>
      <c r="C9466" s="6" t="s">
        <v>1262</v>
      </c>
    </row>
    <row r="9467">
      <c r="A9467" s="7">
        <f t="shared" si="1"/>
        <v>8110</v>
      </c>
      <c r="B9467" s="5" t="s">
        <v>8325</v>
      </c>
      <c r="C9467" s="6" t="s">
        <v>1262</v>
      </c>
    </row>
    <row r="9468">
      <c r="A9468" s="7">
        <f t="shared" si="1"/>
        <v>8111</v>
      </c>
      <c r="B9468" s="8" t="s">
        <v>8326</v>
      </c>
      <c r="C9468" s="9" t="s">
        <v>40</v>
      </c>
    </row>
    <row r="9469">
      <c r="A9469" s="7">
        <f t="shared" si="1"/>
        <v>8112</v>
      </c>
      <c r="B9469" s="5" t="s">
        <v>8327</v>
      </c>
      <c r="C9469" s="6" t="s">
        <v>324</v>
      </c>
    </row>
    <row r="9470">
      <c r="A9470" s="7">
        <f t="shared" si="1"/>
        <v>8113</v>
      </c>
      <c r="B9470" s="5" t="s">
        <v>8328</v>
      </c>
      <c r="C9470" s="6" t="s">
        <v>1856</v>
      </c>
    </row>
    <row r="9471">
      <c r="A9471" s="7">
        <f t="shared" si="1"/>
        <v>8114</v>
      </c>
      <c r="B9471" s="5" t="s">
        <v>8329</v>
      </c>
      <c r="C9471" s="6" t="s">
        <v>1324</v>
      </c>
    </row>
    <row r="9472">
      <c r="A9472" s="7">
        <f t="shared" si="1"/>
        <v>8115</v>
      </c>
      <c r="B9472" s="5" t="s">
        <v>8330</v>
      </c>
      <c r="C9472" s="6" t="s">
        <v>639</v>
      </c>
    </row>
    <row r="9473">
      <c r="A9473" s="7">
        <f t="shared" si="1"/>
        <v>8116</v>
      </c>
      <c r="B9473" s="5" t="s">
        <v>8331</v>
      </c>
      <c r="C9473" s="6" t="s">
        <v>639</v>
      </c>
    </row>
    <row r="9474">
      <c r="A9474" s="7">
        <f t="shared" si="1"/>
        <v>8117</v>
      </c>
      <c r="B9474" s="5" t="s">
        <v>8332</v>
      </c>
      <c r="C9474" s="6" t="s">
        <v>639</v>
      </c>
    </row>
    <row r="9475">
      <c r="A9475" s="7">
        <f t="shared" si="1"/>
        <v>8118</v>
      </c>
      <c r="B9475" s="5" t="s">
        <v>8333</v>
      </c>
      <c r="C9475" s="6" t="s">
        <v>639</v>
      </c>
    </row>
    <row r="9476">
      <c r="A9476" s="7">
        <f t="shared" si="1"/>
        <v>8119</v>
      </c>
      <c r="B9476" s="5" t="s">
        <v>8334</v>
      </c>
      <c r="C9476" s="6" t="s">
        <v>367</v>
      </c>
    </row>
    <row r="9477">
      <c r="A9477" s="7">
        <f t="shared" si="1"/>
        <v>8120</v>
      </c>
      <c r="B9477" s="5" t="s">
        <v>8335</v>
      </c>
      <c r="C9477" s="6" t="s">
        <v>941</v>
      </c>
    </row>
    <row r="9478">
      <c r="A9478" s="7">
        <f t="shared" si="1"/>
        <v>8120</v>
      </c>
      <c r="B9478" s="5" t="s">
        <v>8335</v>
      </c>
      <c r="C9478" s="6" t="s">
        <v>818</v>
      </c>
    </row>
    <row r="9479">
      <c r="A9479" s="7">
        <f t="shared" si="1"/>
        <v>8121</v>
      </c>
      <c r="B9479" s="8" t="s">
        <v>8336</v>
      </c>
      <c r="C9479" s="9" t="s">
        <v>65</v>
      </c>
    </row>
    <row r="9480">
      <c r="A9480" s="7">
        <f t="shared" si="1"/>
        <v>8122</v>
      </c>
      <c r="B9480" s="5" t="s">
        <v>8337</v>
      </c>
      <c r="C9480" s="6" t="s">
        <v>1007</v>
      </c>
    </row>
    <row r="9481">
      <c r="A9481" s="7">
        <f t="shared" si="1"/>
        <v>8123</v>
      </c>
      <c r="B9481" s="5" t="s">
        <v>8338</v>
      </c>
      <c r="C9481" s="17" t="s">
        <v>1470</v>
      </c>
    </row>
    <row r="9482">
      <c r="A9482" s="7">
        <f t="shared" si="1"/>
        <v>8124</v>
      </c>
      <c r="B9482" s="5" t="s">
        <v>8339</v>
      </c>
      <c r="C9482" s="6" t="s">
        <v>462</v>
      </c>
    </row>
    <row r="9483">
      <c r="A9483" s="7">
        <f t="shared" si="1"/>
        <v>8125</v>
      </c>
      <c r="B9483" s="8" t="s">
        <v>8340</v>
      </c>
      <c r="C9483" s="9" t="s">
        <v>64</v>
      </c>
    </row>
    <row r="9484">
      <c r="A9484" s="7">
        <f t="shared" si="1"/>
        <v>8126</v>
      </c>
      <c r="B9484" s="8" t="s">
        <v>8341</v>
      </c>
      <c r="C9484" s="9" t="s">
        <v>162</v>
      </c>
    </row>
    <row r="9485">
      <c r="A9485" s="7">
        <f t="shared" si="1"/>
        <v>8127</v>
      </c>
      <c r="B9485" s="8" t="s">
        <v>8342</v>
      </c>
      <c r="C9485" s="9" t="s">
        <v>52</v>
      </c>
    </row>
    <row r="9486">
      <c r="A9486" s="7">
        <f t="shared" si="1"/>
        <v>8128</v>
      </c>
      <c r="B9486" s="8" t="s">
        <v>8343</v>
      </c>
      <c r="C9486" s="9" t="s">
        <v>88</v>
      </c>
    </row>
    <row r="9487">
      <c r="A9487" s="7">
        <f t="shared" si="1"/>
        <v>8129</v>
      </c>
      <c r="B9487" s="5" t="s">
        <v>8344</v>
      </c>
      <c r="C9487" s="6" t="s">
        <v>48</v>
      </c>
    </row>
    <row r="9488">
      <c r="A9488" s="7">
        <f t="shared" si="1"/>
        <v>8130</v>
      </c>
      <c r="B9488" s="8" t="s">
        <v>8345</v>
      </c>
      <c r="C9488" s="9" t="s">
        <v>1548</v>
      </c>
    </row>
    <row r="9489">
      <c r="A9489" s="7">
        <f t="shared" si="1"/>
        <v>8131</v>
      </c>
      <c r="B9489" s="8" t="s">
        <v>8346</v>
      </c>
      <c r="C9489" s="9" t="s">
        <v>24</v>
      </c>
    </row>
    <row r="9490">
      <c r="A9490" s="7">
        <f t="shared" si="1"/>
        <v>8132</v>
      </c>
      <c r="B9490" s="5" t="s">
        <v>8347</v>
      </c>
      <c r="C9490" s="17" t="s">
        <v>1470</v>
      </c>
    </row>
    <row r="9491">
      <c r="A9491" s="7">
        <f t="shared" si="1"/>
        <v>8133</v>
      </c>
      <c r="B9491" s="8" t="s">
        <v>8348</v>
      </c>
      <c r="C9491" s="9" t="s">
        <v>40</v>
      </c>
    </row>
    <row r="9492">
      <c r="A9492" s="7">
        <f t="shared" si="1"/>
        <v>8134</v>
      </c>
      <c r="B9492" s="5" t="s">
        <v>8349</v>
      </c>
      <c r="C9492" s="6" t="s">
        <v>1495</v>
      </c>
    </row>
    <row r="9493">
      <c r="A9493" s="7">
        <f t="shared" si="1"/>
        <v>8135</v>
      </c>
      <c r="B9493" s="5" t="s">
        <v>8350</v>
      </c>
      <c r="C9493" s="6" t="s">
        <v>1360</v>
      </c>
    </row>
    <row r="9494">
      <c r="A9494" s="7">
        <f t="shared" si="1"/>
        <v>8136</v>
      </c>
      <c r="B9494" s="5" t="s">
        <v>8351</v>
      </c>
      <c r="C9494" s="6" t="s">
        <v>1360</v>
      </c>
    </row>
    <row r="9495">
      <c r="A9495" s="7">
        <f t="shared" si="1"/>
        <v>8137</v>
      </c>
      <c r="B9495" s="5" t="s">
        <v>8352</v>
      </c>
      <c r="C9495" s="6" t="s">
        <v>1371</v>
      </c>
    </row>
    <row r="9496">
      <c r="A9496" s="7">
        <f t="shared" si="1"/>
        <v>8138</v>
      </c>
      <c r="B9496" s="8" t="s">
        <v>8353</v>
      </c>
      <c r="C9496" s="9" t="s">
        <v>416</v>
      </c>
    </row>
    <row r="9497">
      <c r="A9497" s="7">
        <f t="shared" si="1"/>
        <v>8139</v>
      </c>
      <c r="B9497" s="5" t="s">
        <v>8354</v>
      </c>
      <c r="C9497" s="6" t="s">
        <v>196</v>
      </c>
    </row>
    <row r="9498">
      <c r="A9498" s="7">
        <f t="shared" si="1"/>
        <v>8140</v>
      </c>
      <c r="B9498" s="5" t="s">
        <v>8355</v>
      </c>
      <c r="C9498" s="6" t="s">
        <v>78</v>
      </c>
    </row>
    <row r="9499">
      <c r="A9499" s="7">
        <f t="shared" si="1"/>
        <v>8141</v>
      </c>
      <c r="B9499" s="5" t="s">
        <v>8356</v>
      </c>
      <c r="C9499" s="6" t="s">
        <v>939</v>
      </c>
    </row>
    <row r="9500">
      <c r="A9500" s="7">
        <f t="shared" si="1"/>
        <v>8141</v>
      </c>
      <c r="B9500" s="5" t="s">
        <v>8356</v>
      </c>
      <c r="C9500" s="6" t="s">
        <v>1120</v>
      </c>
    </row>
    <row r="9501">
      <c r="A9501" s="7">
        <f t="shared" si="1"/>
        <v>8142</v>
      </c>
      <c r="B9501" s="5" t="s">
        <v>8357</v>
      </c>
      <c r="C9501" s="6" t="s">
        <v>153</v>
      </c>
    </row>
    <row r="9502">
      <c r="A9502" s="7">
        <f t="shared" si="1"/>
        <v>8143</v>
      </c>
      <c r="B9502" s="8" t="s">
        <v>8358</v>
      </c>
      <c r="C9502" s="9" t="s">
        <v>818</v>
      </c>
    </row>
    <row r="9503">
      <c r="A9503" s="7">
        <f t="shared" si="1"/>
        <v>8144</v>
      </c>
      <c r="B9503" s="8" t="s">
        <v>8359</v>
      </c>
      <c r="C9503" s="9" t="s">
        <v>818</v>
      </c>
    </row>
    <row r="9504">
      <c r="A9504" s="7">
        <f t="shared" si="1"/>
        <v>8145</v>
      </c>
      <c r="B9504" s="5" t="s">
        <v>8360</v>
      </c>
      <c r="C9504" s="6" t="s">
        <v>1007</v>
      </c>
    </row>
    <row r="9505">
      <c r="A9505" s="7">
        <f t="shared" si="1"/>
        <v>8146</v>
      </c>
      <c r="B9505" s="8" t="s">
        <v>8361</v>
      </c>
      <c r="C9505" s="9" t="s">
        <v>722</v>
      </c>
    </row>
    <row r="9506">
      <c r="A9506" s="7">
        <f t="shared" si="1"/>
        <v>8147</v>
      </c>
      <c r="B9506" s="5" t="s">
        <v>8362</v>
      </c>
      <c r="C9506" s="6" t="s">
        <v>78</v>
      </c>
    </row>
    <row r="9507">
      <c r="A9507" s="7">
        <f t="shared" si="1"/>
        <v>8148</v>
      </c>
      <c r="B9507" s="5" t="s">
        <v>8363</v>
      </c>
      <c r="C9507" s="6" t="s">
        <v>78</v>
      </c>
    </row>
    <row r="9508">
      <c r="A9508" s="7">
        <f t="shared" si="1"/>
        <v>8149</v>
      </c>
      <c r="B9508" s="5" t="s">
        <v>8364</v>
      </c>
      <c r="C9508" s="6" t="s">
        <v>27</v>
      </c>
    </row>
    <row r="9509">
      <c r="A9509" s="7">
        <f t="shared" si="1"/>
        <v>8150</v>
      </c>
      <c r="B9509" s="5" t="s">
        <v>8365</v>
      </c>
      <c r="C9509" s="6" t="s">
        <v>1394</v>
      </c>
    </row>
    <row r="9510">
      <c r="A9510" s="7">
        <f t="shared" si="1"/>
        <v>8151</v>
      </c>
      <c r="B9510" s="5" t="s">
        <v>8366</v>
      </c>
      <c r="C9510" s="6" t="s">
        <v>48</v>
      </c>
    </row>
    <row r="9511">
      <c r="A9511" s="7">
        <f t="shared" si="1"/>
        <v>8152</v>
      </c>
      <c r="B9511" s="5" t="s">
        <v>8367</v>
      </c>
      <c r="C9511" s="6" t="s">
        <v>1279</v>
      </c>
    </row>
    <row r="9512">
      <c r="A9512" s="7">
        <f t="shared" si="1"/>
        <v>8153</v>
      </c>
      <c r="B9512" s="5" t="s">
        <v>8368</v>
      </c>
      <c r="C9512" s="6" t="s">
        <v>27</v>
      </c>
    </row>
    <row r="9513">
      <c r="A9513" s="7">
        <f t="shared" si="1"/>
        <v>8153</v>
      </c>
      <c r="B9513" s="5" t="s">
        <v>8368</v>
      </c>
      <c r="C9513" s="6" t="s">
        <v>48</v>
      </c>
    </row>
    <row r="9514">
      <c r="A9514" s="7">
        <f t="shared" si="1"/>
        <v>8154</v>
      </c>
      <c r="B9514" s="5" t="s">
        <v>8369</v>
      </c>
      <c r="C9514" s="6" t="s">
        <v>785</v>
      </c>
    </row>
    <row r="9515">
      <c r="A9515" s="7">
        <f t="shared" si="1"/>
        <v>8155</v>
      </c>
      <c r="B9515" s="5" t="s">
        <v>8370</v>
      </c>
      <c r="C9515" s="6" t="s">
        <v>97</v>
      </c>
    </row>
    <row r="9516">
      <c r="A9516" s="7">
        <f t="shared" si="1"/>
        <v>8155</v>
      </c>
      <c r="B9516" s="5" t="s">
        <v>8370</v>
      </c>
      <c r="C9516" s="6" t="s">
        <v>162</v>
      </c>
    </row>
    <row r="9517">
      <c r="A9517" s="7">
        <f t="shared" si="1"/>
        <v>8156</v>
      </c>
      <c r="B9517" s="5" t="s">
        <v>8371</v>
      </c>
      <c r="C9517" s="6" t="s">
        <v>621</v>
      </c>
    </row>
    <row r="9518">
      <c r="A9518" s="7">
        <f t="shared" si="1"/>
        <v>8157</v>
      </c>
      <c r="B9518" s="16" t="s">
        <v>8372</v>
      </c>
      <c r="C9518" s="6" t="s">
        <v>1235</v>
      </c>
    </row>
    <row r="9519">
      <c r="A9519" s="7">
        <f t="shared" si="1"/>
        <v>8158</v>
      </c>
      <c r="B9519" s="16" t="s">
        <v>8373</v>
      </c>
      <c r="C9519" s="6" t="s">
        <v>1235</v>
      </c>
    </row>
    <row r="9520">
      <c r="A9520" s="7">
        <f t="shared" si="1"/>
        <v>8159</v>
      </c>
      <c r="B9520" s="16" t="s">
        <v>8374</v>
      </c>
      <c r="C9520" s="6" t="s">
        <v>1235</v>
      </c>
    </row>
    <row r="9521">
      <c r="A9521" s="7">
        <f t="shared" si="1"/>
        <v>8160</v>
      </c>
      <c r="B9521" s="16" t="s">
        <v>8375</v>
      </c>
      <c r="C9521" s="6" t="s">
        <v>1235</v>
      </c>
    </row>
    <row r="9522">
      <c r="A9522" s="7">
        <f t="shared" si="1"/>
        <v>8161</v>
      </c>
      <c r="B9522" s="16" t="s">
        <v>8376</v>
      </c>
      <c r="C9522" s="6" t="s">
        <v>1235</v>
      </c>
    </row>
    <row r="9523">
      <c r="A9523" s="7">
        <f t="shared" si="1"/>
        <v>8162</v>
      </c>
      <c r="B9523" s="8" t="s">
        <v>8377</v>
      </c>
      <c r="C9523" s="9" t="s">
        <v>614</v>
      </c>
    </row>
    <row r="9524">
      <c r="A9524" s="7">
        <f t="shared" si="1"/>
        <v>8163</v>
      </c>
      <c r="B9524" s="5" t="s">
        <v>8378</v>
      </c>
      <c r="C9524" s="6" t="s">
        <v>426</v>
      </c>
    </row>
    <row r="9525">
      <c r="A9525" s="7">
        <f t="shared" si="1"/>
        <v>8164</v>
      </c>
      <c r="B9525" s="5" t="s">
        <v>8379</v>
      </c>
      <c r="C9525" s="6" t="s">
        <v>1040</v>
      </c>
    </row>
    <row r="9526">
      <c r="A9526" s="7">
        <f t="shared" si="1"/>
        <v>8165</v>
      </c>
      <c r="B9526" s="8" t="s">
        <v>8380</v>
      </c>
      <c r="C9526" s="9" t="s">
        <v>142</v>
      </c>
    </row>
    <row r="9527">
      <c r="A9527" s="7">
        <f t="shared" si="1"/>
        <v>8166</v>
      </c>
      <c r="B9527" s="8" t="s">
        <v>8381</v>
      </c>
      <c r="C9527" s="9" t="s">
        <v>83</v>
      </c>
    </row>
    <row r="9528">
      <c r="A9528" s="7">
        <f t="shared" si="1"/>
        <v>8167</v>
      </c>
      <c r="B9528" s="5" t="s">
        <v>8382</v>
      </c>
      <c r="C9528" s="6" t="s">
        <v>86</v>
      </c>
    </row>
    <row r="9529">
      <c r="A9529" s="7">
        <f t="shared" si="1"/>
        <v>8168</v>
      </c>
      <c r="B9529" s="5" t="s">
        <v>8383</v>
      </c>
      <c r="C9529" s="6" t="s">
        <v>324</v>
      </c>
    </row>
    <row r="9530">
      <c r="A9530" s="7">
        <f t="shared" si="1"/>
        <v>8169</v>
      </c>
      <c r="B9530" s="5" t="s">
        <v>8384</v>
      </c>
      <c r="C9530" s="6" t="s">
        <v>86</v>
      </c>
    </row>
    <row r="9531">
      <c r="A9531" s="7">
        <f t="shared" si="1"/>
        <v>8170</v>
      </c>
      <c r="B9531" s="5" t="s">
        <v>8385</v>
      </c>
      <c r="C9531" s="6" t="s">
        <v>86</v>
      </c>
    </row>
    <row r="9532">
      <c r="A9532" s="7">
        <f t="shared" si="1"/>
        <v>8171</v>
      </c>
      <c r="B9532" s="5" t="s">
        <v>8386</v>
      </c>
      <c r="C9532" s="6" t="s">
        <v>1207</v>
      </c>
    </row>
    <row r="9533">
      <c r="A9533" s="7">
        <f t="shared" si="1"/>
        <v>8172</v>
      </c>
      <c r="B9533" s="8" t="s">
        <v>8387</v>
      </c>
      <c r="C9533" s="9" t="s">
        <v>758</v>
      </c>
    </row>
    <row r="9534">
      <c r="A9534" s="7">
        <f t="shared" si="1"/>
        <v>8173</v>
      </c>
      <c r="B9534" s="5" t="s">
        <v>8388</v>
      </c>
      <c r="C9534" s="6" t="s">
        <v>179</v>
      </c>
    </row>
    <row r="9535">
      <c r="A9535" s="7">
        <f t="shared" si="1"/>
        <v>8174</v>
      </c>
      <c r="B9535" s="8" t="s">
        <v>8389</v>
      </c>
      <c r="C9535" s="9" t="s">
        <v>939</v>
      </c>
    </row>
    <row r="9536">
      <c r="A9536" s="7">
        <f t="shared" si="1"/>
        <v>8175</v>
      </c>
      <c r="B9536" s="5" t="s">
        <v>8390</v>
      </c>
      <c r="C9536" s="6" t="s">
        <v>1007</v>
      </c>
    </row>
    <row r="9537">
      <c r="A9537" s="7">
        <f t="shared" si="1"/>
        <v>8176</v>
      </c>
      <c r="B9537" s="5" t="s">
        <v>8391</v>
      </c>
      <c r="C9537" s="6" t="s">
        <v>714</v>
      </c>
    </row>
    <row r="9538">
      <c r="A9538" s="7">
        <f t="shared" si="1"/>
        <v>8177</v>
      </c>
      <c r="B9538" s="5" t="s">
        <v>8392</v>
      </c>
      <c r="C9538" s="6" t="s">
        <v>946</v>
      </c>
    </row>
    <row r="9539">
      <c r="A9539" s="7">
        <f t="shared" si="1"/>
        <v>8178</v>
      </c>
      <c r="B9539" s="8" t="s">
        <v>8393</v>
      </c>
      <c r="C9539" s="9" t="s">
        <v>52</v>
      </c>
    </row>
    <row r="9540">
      <c r="A9540" s="7">
        <f t="shared" si="1"/>
        <v>8179</v>
      </c>
      <c r="B9540" s="8" t="s">
        <v>8394</v>
      </c>
      <c r="C9540" s="9" t="s">
        <v>88</v>
      </c>
    </row>
    <row r="9541">
      <c r="A9541" s="7">
        <f t="shared" si="1"/>
        <v>8180</v>
      </c>
      <c r="B9541" s="8" t="s">
        <v>8395</v>
      </c>
      <c r="C9541" s="9" t="s">
        <v>88</v>
      </c>
    </row>
    <row r="9542">
      <c r="A9542" s="7">
        <f t="shared" si="1"/>
        <v>8181</v>
      </c>
      <c r="B9542" s="8" t="s">
        <v>8396</v>
      </c>
      <c r="C9542" s="9" t="s">
        <v>46</v>
      </c>
    </row>
    <row r="9543">
      <c r="A9543" s="7">
        <f t="shared" si="1"/>
        <v>8182</v>
      </c>
      <c r="B9543" s="5" t="s">
        <v>8397</v>
      </c>
      <c r="C9543" s="6" t="s">
        <v>1007</v>
      </c>
    </row>
    <row r="9544">
      <c r="A9544" s="7">
        <f t="shared" si="1"/>
        <v>8183</v>
      </c>
      <c r="B9544" s="5" t="s">
        <v>8398</v>
      </c>
      <c r="C9544" s="6" t="s">
        <v>1007</v>
      </c>
    </row>
    <row r="9545">
      <c r="A9545" s="7">
        <f t="shared" si="1"/>
        <v>8184</v>
      </c>
      <c r="B9545" s="5" t="s">
        <v>8399</v>
      </c>
      <c r="C9545" s="6" t="s">
        <v>1007</v>
      </c>
    </row>
    <row r="9546">
      <c r="A9546" s="7">
        <f t="shared" si="1"/>
        <v>8185</v>
      </c>
      <c r="B9546" s="5" t="s">
        <v>8400</v>
      </c>
      <c r="C9546" s="6" t="s">
        <v>162</v>
      </c>
    </row>
    <row r="9547">
      <c r="A9547" s="7">
        <f t="shared" si="1"/>
        <v>8186</v>
      </c>
      <c r="B9547" s="5" t="s">
        <v>8401</v>
      </c>
      <c r="C9547" s="6" t="s">
        <v>324</v>
      </c>
    </row>
    <row r="9548">
      <c r="A9548" s="7">
        <f t="shared" si="1"/>
        <v>8187</v>
      </c>
      <c r="B9548" s="5" t="s">
        <v>8402</v>
      </c>
      <c r="C9548" s="6" t="s">
        <v>437</v>
      </c>
    </row>
    <row r="9549">
      <c r="A9549" s="7">
        <f t="shared" si="1"/>
        <v>8188</v>
      </c>
      <c r="B9549" s="8" t="s">
        <v>8403</v>
      </c>
      <c r="C9549" s="9" t="s">
        <v>614</v>
      </c>
    </row>
    <row r="9550">
      <c r="A9550" s="7">
        <f t="shared" si="1"/>
        <v>8189</v>
      </c>
      <c r="B9550" s="8" t="s">
        <v>8404</v>
      </c>
      <c r="C9550" s="9" t="s">
        <v>1776</v>
      </c>
    </row>
    <row r="9551">
      <c r="A9551" s="7">
        <f t="shared" si="1"/>
        <v>8190</v>
      </c>
      <c r="B9551" s="8" t="s">
        <v>8405</v>
      </c>
      <c r="C9551" s="9" t="s">
        <v>1776</v>
      </c>
    </row>
    <row r="9552">
      <c r="A9552" s="7">
        <f t="shared" si="1"/>
        <v>8191</v>
      </c>
      <c r="B9552" s="8" t="s">
        <v>8406</v>
      </c>
      <c r="C9552" s="9" t="s">
        <v>1776</v>
      </c>
    </row>
    <row r="9553">
      <c r="A9553" s="7">
        <f t="shared" si="1"/>
        <v>8192</v>
      </c>
      <c r="B9553" s="8" t="s">
        <v>8407</v>
      </c>
      <c r="C9553" s="9" t="s">
        <v>1776</v>
      </c>
    </row>
    <row r="9554">
      <c r="A9554" s="7">
        <f t="shared" si="1"/>
        <v>8193</v>
      </c>
      <c r="B9554" s="8" t="s">
        <v>8408</v>
      </c>
      <c r="C9554" s="9" t="s">
        <v>1776</v>
      </c>
    </row>
    <row r="9555">
      <c r="A9555" s="7">
        <f t="shared" si="1"/>
        <v>8194</v>
      </c>
      <c r="B9555" s="8" t="s">
        <v>8409</v>
      </c>
      <c r="C9555" s="9" t="s">
        <v>1776</v>
      </c>
    </row>
    <row r="9556">
      <c r="A9556" s="7">
        <f t="shared" si="1"/>
        <v>8195</v>
      </c>
      <c r="B9556" s="8" t="s">
        <v>8410</v>
      </c>
      <c r="C9556" s="9" t="s">
        <v>1776</v>
      </c>
    </row>
    <row r="9557">
      <c r="A9557" s="7">
        <f t="shared" si="1"/>
        <v>8196</v>
      </c>
      <c r="B9557" s="8" t="s">
        <v>8411</v>
      </c>
      <c r="C9557" s="9" t="s">
        <v>1776</v>
      </c>
    </row>
    <row r="9558">
      <c r="A9558" s="7">
        <f t="shared" si="1"/>
        <v>8197</v>
      </c>
      <c r="B9558" s="8" t="s">
        <v>8412</v>
      </c>
      <c r="C9558" s="9" t="s">
        <v>1776</v>
      </c>
    </row>
    <row r="9559">
      <c r="A9559" s="7">
        <f t="shared" si="1"/>
        <v>8198</v>
      </c>
      <c r="B9559" s="8" t="s">
        <v>8413</v>
      </c>
      <c r="C9559" s="9" t="s">
        <v>1776</v>
      </c>
    </row>
    <row r="9560">
      <c r="A9560" s="7">
        <f t="shared" si="1"/>
        <v>8199</v>
      </c>
      <c r="B9560" s="8" t="s">
        <v>8414</v>
      </c>
      <c r="C9560" s="9" t="s">
        <v>1776</v>
      </c>
    </row>
    <row r="9561">
      <c r="A9561" s="7">
        <f t="shared" si="1"/>
        <v>8200</v>
      </c>
      <c r="B9561" s="8" t="s">
        <v>8415</v>
      </c>
      <c r="C9561" s="9" t="s">
        <v>1776</v>
      </c>
    </row>
    <row r="9562">
      <c r="A9562" s="7">
        <f t="shared" si="1"/>
        <v>8201</v>
      </c>
      <c r="B9562" s="8" t="s">
        <v>8416</v>
      </c>
      <c r="C9562" s="9" t="s">
        <v>1776</v>
      </c>
    </row>
    <row r="9563">
      <c r="A9563" s="7">
        <f t="shared" si="1"/>
        <v>8202</v>
      </c>
      <c r="B9563" s="8" t="s">
        <v>8417</v>
      </c>
      <c r="C9563" s="9" t="s">
        <v>1776</v>
      </c>
    </row>
    <row r="9564">
      <c r="A9564" s="7">
        <f t="shared" si="1"/>
        <v>8203</v>
      </c>
      <c r="B9564" s="8" t="s">
        <v>8418</v>
      </c>
      <c r="C9564" s="9" t="s">
        <v>1776</v>
      </c>
    </row>
    <row r="9565">
      <c r="A9565" s="7">
        <f t="shared" si="1"/>
        <v>8204</v>
      </c>
      <c r="B9565" s="8" t="s">
        <v>8419</v>
      </c>
      <c r="C9565" s="9" t="s">
        <v>1776</v>
      </c>
    </row>
    <row r="9566">
      <c r="A9566" s="7">
        <f t="shared" si="1"/>
        <v>8205</v>
      </c>
      <c r="B9566" s="5" t="s">
        <v>8420</v>
      </c>
      <c r="C9566" s="6" t="s">
        <v>59</v>
      </c>
    </row>
    <row r="9567">
      <c r="A9567" s="7">
        <f t="shared" si="1"/>
        <v>8206</v>
      </c>
      <c r="B9567" s="8" t="s">
        <v>8421</v>
      </c>
      <c r="C9567" s="9" t="s">
        <v>1776</v>
      </c>
    </row>
    <row r="9568">
      <c r="A9568" s="7">
        <f t="shared" si="1"/>
        <v>8207</v>
      </c>
      <c r="B9568" s="8" t="s">
        <v>8422</v>
      </c>
      <c r="C9568" s="9" t="s">
        <v>1776</v>
      </c>
    </row>
    <row r="9569">
      <c r="A9569" s="7">
        <f t="shared" si="1"/>
        <v>8208</v>
      </c>
      <c r="B9569" s="8" t="s">
        <v>8423</v>
      </c>
      <c r="C9569" s="9" t="s">
        <v>1776</v>
      </c>
    </row>
    <row r="9570">
      <c r="A9570" s="7">
        <f t="shared" si="1"/>
        <v>8209</v>
      </c>
      <c r="B9570" s="8" t="s">
        <v>8424</v>
      </c>
      <c r="C9570" s="9" t="s">
        <v>1776</v>
      </c>
    </row>
    <row r="9571">
      <c r="A9571" s="7">
        <f t="shared" si="1"/>
        <v>8210</v>
      </c>
      <c r="B9571" s="8" t="s">
        <v>8425</v>
      </c>
      <c r="C9571" s="9" t="s">
        <v>1776</v>
      </c>
    </row>
    <row r="9572">
      <c r="A9572" s="7">
        <f t="shared" si="1"/>
        <v>8211</v>
      </c>
      <c r="B9572" s="8" t="s">
        <v>8426</v>
      </c>
      <c r="C9572" s="9" t="s">
        <v>1776</v>
      </c>
    </row>
    <row r="9573">
      <c r="A9573" s="7">
        <f t="shared" si="1"/>
        <v>8212</v>
      </c>
      <c r="B9573" s="8" t="s">
        <v>8427</v>
      </c>
      <c r="C9573" s="9" t="s">
        <v>1776</v>
      </c>
    </row>
    <row r="9574">
      <c r="A9574" s="7">
        <f t="shared" si="1"/>
        <v>8213</v>
      </c>
      <c r="B9574" s="8" t="s">
        <v>8428</v>
      </c>
      <c r="C9574" s="9" t="s">
        <v>1776</v>
      </c>
    </row>
    <row r="9575">
      <c r="A9575" s="7">
        <f t="shared" si="1"/>
        <v>8214</v>
      </c>
      <c r="B9575" s="8" t="s">
        <v>8429</v>
      </c>
      <c r="C9575" s="9" t="s">
        <v>1776</v>
      </c>
    </row>
    <row r="9576">
      <c r="A9576" s="7">
        <f t="shared" si="1"/>
        <v>8215</v>
      </c>
      <c r="B9576" s="8" t="s">
        <v>8430</v>
      </c>
      <c r="C9576" s="9" t="s">
        <v>1776</v>
      </c>
    </row>
    <row r="9577">
      <c r="A9577" s="7">
        <f t="shared" si="1"/>
        <v>8216</v>
      </c>
      <c r="B9577" s="8" t="s">
        <v>8431</v>
      </c>
      <c r="C9577" s="9" t="s">
        <v>1776</v>
      </c>
    </row>
    <row r="9578">
      <c r="A9578" s="7">
        <f t="shared" si="1"/>
        <v>8217</v>
      </c>
      <c r="B9578" s="8" t="s">
        <v>8432</v>
      </c>
      <c r="C9578" s="9" t="s">
        <v>1776</v>
      </c>
    </row>
    <row r="9579">
      <c r="A9579" s="7">
        <f t="shared" si="1"/>
        <v>8218</v>
      </c>
      <c r="B9579" s="8" t="s">
        <v>8433</v>
      </c>
      <c r="C9579" s="9" t="s">
        <v>1776</v>
      </c>
    </row>
    <row r="9580">
      <c r="A9580" s="7">
        <f t="shared" si="1"/>
        <v>8219</v>
      </c>
      <c r="B9580" s="8" t="s">
        <v>8434</v>
      </c>
      <c r="C9580" s="9" t="s">
        <v>1776</v>
      </c>
    </row>
    <row r="9581">
      <c r="A9581" s="7">
        <f t="shared" si="1"/>
        <v>8220</v>
      </c>
      <c r="B9581" s="8" t="s">
        <v>8435</v>
      </c>
      <c r="C9581" s="9" t="s">
        <v>1776</v>
      </c>
    </row>
    <row r="9582">
      <c r="A9582" s="7">
        <f t="shared" si="1"/>
        <v>8221</v>
      </c>
      <c r="B9582" s="8" t="s">
        <v>8436</v>
      </c>
      <c r="C9582" s="9" t="s">
        <v>1776</v>
      </c>
    </row>
    <row r="9583">
      <c r="A9583" s="7">
        <f t="shared" si="1"/>
        <v>8222</v>
      </c>
      <c r="B9583" s="8" t="s">
        <v>8437</v>
      </c>
      <c r="C9583" s="9" t="s">
        <v>1776</v>
      </c>
    </row>
    <row r="9584">
      <c r="A9584" s="7">
        <f t="shared" si="1"/>
        <v>8223</v>
      </c>
      <c r="B9584" s="8" t="s">
        <v>8438</v>
      </c>
      <c r="C9584" s="9" t="s">
        <v>1776</v>
      </c>
    </row>
    <row r="9585">
      <c r="A9585" s="7">
        <f t="shared" si="1"/>
        <v>8224</v>
      </c>
      <c r="B9585" s="8" t="s">
        <v>8439</v>
      </c>
      <c r="C9585" s="9" t="s">
        <v>1776</v>
      </c>
    </row>
    <row r="9586">
      <c r="A9586" s="7">
        <f t="shared" si="1"/>
        <v>8225</v>
      </c>
      <c r="B9586" s="8" t="s">
        <v>8440</v>
      </c>
      <c r="C9586" s="9" t="s">
        <v>1776</v>
      </c>
    </row>
    <row r="9587">
      <c r="A9587" s="7">
        <f t="shared" si="1"/>
        <v>8226</v>
      </c>
      <c r="B9587" s="5" t="s">
        <v>8441</v>
      </c>
      <c r="C9587" s="6" t="s">
        <v>591</v>
      </c>
    </row>
    <row r="9588">
      <c r="A9588" s="7">
        <f t="shared" si="1"/>
        <v>8227</v>
      </c>
      <c r="B9588" s="5" t="s">
        <v>8442</v>
      </c>
      <c r="C9588" s="6" t="s">
        <v>621</v>
      </c>
    </row>
    <row r="9589">
      <c r="A9589" s="7">
        <f t="shared" si="1"/>
        <v>8228</v>
      </c>
      <c r="B9589" s="5" t="s">
        <v>8443</v>
      </c>
      <c r="C9589" s="6" t="s">
        <v>785</v>
      </c>
    </row>
    <row r="9590">
      <c r="A9590" s="7">
        <f t="shared" si="1"/>
        <v>8229</v>
      </c>
      <c r="B9590" s="8" t="s">
        <v>8444</v>
      </c>
      <c r="C9590" s="9" t="s">
        <v>372</v>
      </c>
    </row>
    <row r="9591">
      <c r="A9591" s="7">
        <f t="shared" si="1"/>
        <v>8230</v>
      </c>
      <c r="B9591" s="8" t="s">
        <v>8445</v>
      </c>
      <c r="C9591" s="9" t="s">
        <v>65</v>
      </c>
    </row>
    <row r="9592">
      <c r="A9592" s="7">
        <f t="shared" si="1"/>
        <v>8231</v>
      </c>
      <c r="B9592" s="5" t="s">
        <v>8446</v>
      </c>
      <c r="C9592" s="6" t="s">
        <v>69</v>
      </c>
    </row>
    <row r="9593">
      <c r="A9593" s="7">
        <f t="shared" si="1"/>
        <v>8232</v>
      </c>
      <c r="B9593" s="12" t="s">
        <v>8447</v>
      </c>
      <c r="C9593" s="13" t="s">
        <v>420</v>
      </c>
    </row>
    <row r="9594">
      <c r="A9594" s="7">
        <f t="shared" si="1"/>
        <v>8233</v>
      </c>
      <c r="B9594" s="5" t="s">
        <v>8448</v>
      </c>
      <c r="C9594" s="6" t="s">
        <v>1262</v>
      </c>
    </row>
    <row r="9595">
      <c r="A9595" s="7">
        <f t="shared" si="1"/>
        <v>8234</v>
      </c>
      <c r="B9595" s="12" t="s">
        <v>8449</v>
      </c>
      <c r="C9595" s="13" t="s">
        <v>420</v>
      </c>
    </row>
    <row r="9596">
      <c r="A9596" s="7">
        <f t="shared" si="1"/>
        <v>8235</v>
      </c>
      <c r="B9596" s="5" t="s">
        <v>8450</v>
      </c>
      <c r="C9596" s="6" t="s">
        <v>681</v>
      </c>
    </row>
    <row r="9597">
      <c r="A9597" s="7">
        <f t="shared" si="1"/>
        <v>8236</v>
      </c>
      <c r="B9597" s="5" t="s">
        <v>8451</v>
      </c>
      <c r="C9597" s="6" t="s">
        <v>393</v>
      </c>
    </row>
    <row r="9598">
      <c r="A9598" s="7">
        <f t="shared" si="1"/>
        <v>8237</v>
      </c>
      <c r="B9598" s="5" t="s">
        <v>8452</v>
      </c>
      <c r="C9598" s="6" t="s">
        <v>393</v>
      </c>
    </row>
    <row r="9599">
      <c r="A9599" s="7">
        <f t="shared" si="1"/>
        <v>8238</v>
      </c>
      <c r="B9599" s="5" t="s">
        <v>8453</v>
      </c>
      <c r="C9599" s="6" t="s">
        <v>97</v>
      </c>
    </row>
    <row r="9600">
      <c r="A9600" s="7">
        <f t="shared" si="1"/>
        <v>8239</v>
      </c>
      <c r="B9600" s="5" t="s">
        <v>8454</v>
      </c>
      <c r="C9600" s="6" t="s">
        <v>612</v>
      </c>
    </row>
    <row r="9601">
      <c r="A9601" s="7">
        <f t="shared" si="1"/>
        <v>8240</v>
      </c>
      <c r="B9601" s="5" t="s">
        <v>8455</v>
      </c>
      <c r="C9601" s="6" t="s">
        <v>74</v>
      </c>
    </row>
    <row r="9602">
      <c r="A9602" s="7">
        <f t="shared" si="1"/>
        <v>8241</v>
      </c>
      <c r="B9602" s="8" t="s">
        <v>8456</v>
      </c>
      <c r="C9602" s="9" t="s">
        <v>614</v>
      </c>
    </row>
    <row r="9603">
      <c r="A9603" s="7">
        <f t="shared" si="1"/>
        <v>8242</v>
      </c>
      <c r="B9603" s="5" t="s">
        <v>8457</v>
      </c>
      <c r="C9603" s="6" t="s">
        <v>74</v>
      </c>
    </row>
    <row r="9604">
      <c r="A9604" s="7">
        <f t="shared" si="1"/>
        <v>8243</v>
      </c>
      <c r="B9604" s="5" t="s">
        <v>8458</v>
      </c>
      <c r="C9604" s="6" t="s">
        <v>74</v>
      </c>
    </row>
    <row r="9605">
      <c r="A9605" s="7">
        <f t="shared" si="1"/>
        <v>8243</v>
      </c>
      <c r="B9605" s="8" t="s">
        <v>8458</v>
      </c>
      <c r="C9605" s="9" t="s">
        <v>1776</v>
      </c>
    </row>
    <row r="9606">
      <c r="A9606" s="7">
        <f t="shared" si="1"/>
        <v>8244</v>
      </c>
      <c r="B9606" s="5" t="s">
        <v>8459</v>
      </c>
      <c r="C9606" s="6" t="s">
        <v>393</v>
      </c>
    </row>
    <row r="9607">
      <c r="A9607" s="7">
        <f t="shared" si="1"/>
        <v>8245</v>
      </c>
      <c r="B9607" s="8" t="s">
        <v>8460</v>
      </c>
      <c r="C9607" s="9" t="s">
        <v>46</v>
      </c>
    </row>
    <row r="9608">
      <c r="A9608" s="7">
        <f t="shared" si="1"/>
        <v>8246</v>
      </c>
      <c r="B9608" s="8" t="s">
        <v>8461</v>
      </c>
      <c r="C9608" s="9" t="s">
        <v>88</v>
      </c>
    </row>
    <row r="9609">
      <c r="A9609" s="7">
        <f t="shared" si="1"/>
        <v>8247</v>
      </c>
      <c r="B9609" s="5" t="s">
        <v>8462</v>
      </c>
      <c r="C9609" s="17" t="s">
        <v>1470</v>
      </c>
    </row>
    <row r="9610">
      <c r="A9610" s="7">
        <f t="shared" si="1"/>
        <v>8248</v>
      </c>
      <c r="B9610" s="5" t="s">
        <v>8463</v>
      </c>
      <c r="C9610" s="6" t="s">
        <v>1360</v>
      </c>
    </row>
    <row r="9611">
      <c r="A9611" s="7">
        <f t="shared" si="1"/>
        <v>8249</v>
      </c>
      <c r="B9611" s="8" t="s">
        <v>8464</v>
      </c>
      <c r="C9611" s="9" t="s">
        <v>52</v>
      </c>
    </row>
    <row r="9612">
      <c r="A9612" s="7">
        <f t="shared" si="1"/>
        <v>8250</v>
      </c>
      <c r="B9612" s="5" t="s">
        <v>8465</v>
      </c>
      <c r="C9612" s="6" t="s">
        <v>78</v>
      </c>
    </row>
    <row r="9613">
      <c r="A9613" s="7">
        <f t="shared" si="1"/>
        <v>8250</v>
      </c>
      <c r="B9613" s="5" t="s">
        <v>8465</v>
      </c>
      <c r="C9613" s="6" t="s">
        <v>8466</v>
      </c>
    </row>
    <row r="9614">
      <c r="A9614" s="7">
        <f t="shared" si="1"/>
        <v>8251</v>
      </c>
      <c r="B9614" s="8" t="s">
        <v>8467</v>
      </c>
      <c r="C9614" s="9" t="s">
        <v>40</v>
      </c>
    </row>
    <row r="9615">
      <c r="A9615" s="7">
        <f t="shared" si="1"/>
        <v>8252</v>
      </c>
      <c r="B9615" s="8" t="s">
        <v>8468</v>
      </c>
      <c r="C9615" s="9" t="s">
        <v>60</v>
      </c>
    </row>
    <row r="9616">
      <c r="A9616" s="7">
        <f t="shared" si="1"/>
        <v>8253</v>
      </c>
      <c r="B9616" s="8" t="s">
        <v>8469</v>
      </c>
      <c r="C9616" s="9" t="s">
        <v>88</v>
      </c>
    </row>
    <row r="9617">
      <c r="A9617" s="7">
        <f t="shared" si="1"/>
        <v>8254</v>
      </c>
      <c r="B9617" s="8" t="s">
        <v>8470</v>
      </c>
      <c r="C9617" s="9" t="s">
        <v>845</v>
      </c>
    </row>
    <row r="9618">
      <c r="A9618" s="7">
        <f t="shared" si="1"/>
        <v>8255</v>
      </c>
      <c r="B9618" s="5" t="s">
        <v>8471</v>
      </c>
      <c r="C9618" s="6" t="s">
        <v>591</v>
      </c>
    </row>
    <row r="9619">
      <c r="A9619" s="7">
        <f t="shared" si="1"/>
        <v>8256</v>
      </c>
      <c r="B9619" s="5" t="s">
        <v>8472</v>
      </c>
      <c r="C9619" s="6" t="s">
        <v>1207</v>
      </c>
    </row>
    <row r="9620">
      <c r="A9620" s="7">
        <f t="shared" si="1"/>
        <v>8257</v>
      </c>
      <c r="B9620" s="5" t="s">
        <v>8473</v>
      </c>
      <c r="C9620" s="6" t="s">
        <v>109</v>
      </c>
    </row>
    <row r="9621">
      <c r="A9621" s="7">
        <f t="shared" si="1"/>
        <v>8258</v>
      </c>
      <c r="B9621" s="5" t="s">
        <v>8474</v>
      </c>
      <c r="C9621" s="6" t="s">
        <v>437</v>
      </c>
    </row>
    <row r="9622">
      <c r="A9622" s="7">
        <f t="shared" si="1"/>
        <v>8259</v>
      </c>
      <c r="B9622" s="5" t="s">
        <v>8475</v>
      </c>
      <c r="C9622" s="6" t="s">
        <v>1040</v>
      </c>
    </row>
    <row r="9623">
      <c r="A9623" s="7">
        <f t="shared" si="1"/>
        <v>8260</v>
      </c>
      <c r="B9623" s="5" t="s">
        <v>8476</v>
      </c>
      <c r="C9623" s="6" t="s">
        <v>48</v>
      </c>
    </row>
    <row r="9624">
      <c r="A9624" s="7">
        <f t="shared" si="1"/>
        <v>8261</v>
      </c>
      <c r="B9624" s="8" t="s">
        <v>8477</v>
      </c>
      <c r="C9624" s="9" t="s">
        <v>83</v>
      </c>
    </row>
    <row r="9625">
      <c r="A9625" s="7">
        <f t="shared" si="1"/>
        <v>8262</v>
      </c>
      <c r="B9625" s="5" t="s">
        <v>8478</v>
      </c>
      <c r="C9625" s="6" t="s">
        <v>324</v>
      </c>
    </row>
    <row r="9626">
      <c r="A9626" s="7">
        <f t="shared" si="1"/>
        <v>8263</v>
      </c>
      <c r="B9626" s="8" t="s">
        <v>8479</v>
      </c>
      <c r="C9626" s="9" t="s">
        <v>758</v>
      </c>
    </row>
    <row r="9627">
      <c r="A9627" s="7">
        <f t="shared" si="1"/>
        <v>8264</v>
      </c>
      <c r="B9627" s="5" t="s">
        <v>8480</v>
      </c>
      <c r="C9627" s="6" t="s">
        <v>714</v>
      </c>
    </row>
    <row r="9628">
      <c r="A9628" s="7">
        <f t="shared" si="1"/>
        <v>8265</v>
      </c>
      <c r="B9628" s="5" t="s">
        <v>8481</v>
      </c>
      <c r="C9628" s="6" t="s">
        <v>1221</v>
      </c>
    </row>
    <row r="9629">
      <c r="A9629" s="7">
        <f t="shared" si="1"/>
        <v>8266</v>
      </c>
      <c r="B9629" s="8" t="s">
        <v>8482</v>
      </c>
      <c r="C9629" s="9" t="s">
        <v>40</v>
      </c>
    </row>
    <row r="9630">
      <c r="A9630" s="7">
        <f t="shared" si="1"/>
        <v>8267</v>
      </c>
      <c r="B9630" s="8" t="s">
        <v>8483</v>
      </c>
      <c r="C9630" s="6" t="s">
        <v>150</v>
      </c>
    </row>
    <row r="9631">
      <c r="A9631" s="7">
        <f t="shared" si="1"/>
        <v>8267</v>
      </c>
      <c r="B9631" s="8" t="s">
        <v>8483</v>
      </c>
      <c r="C9631" s="9" t="s">
        <v>60</v>
      </c>
    </row>
    <row r="9632">
      <c r="A9632" s="7">
        <f t="shared" si="1"/>
        <v>8268</v>
      </c>
      <c r="B9632" s="5" t="s">
        <v>8484</v>
      </c>
      <c r="C9632" s="6" t="s">
        <v>1394</v>
      </c>
    </row>
    <row r="9633">
      <c r="A9633" s="7">
        <f t="shared" si="1"/>
        <v>8269</v>
      </c>
      <c r="B9633" s="8" t="s">
        <v>8485</v>
      </c>
      <c r="C9633" s="9" t="s">
        <v>40</v>
      </c>
    </row>
    <row r="9634">
      <c r="A9634" s="7">
        <f t="shared" si="1"/>
        <v>8270</v>
      </c>
      <c r="B9634" s="5" t="s">
        <v>8486</v>
      </c>
      <c r="C9634" s="6" t="s">
        <v>452</v>
      </c>
    </row>
    <row r="9635">
      <c r="A9635" s="7">
        <f t="shared" si="1"/>
        <v>8271</v>
      </c>
      <c r="B9635" s="5" t="s">
        <v>8487</v>
      </c>
      <c r="C9635" s="6" t="s">
        <v>758</v>
      </c>
    </row>
    <row r="9636">
      <c r="A9636" s="7">
        <f t="shared" si="1"/>
        <v>8272</v>
      </c>
      <c r="B9636" s="5" t="s">
        <v>8488</v>
      </c>
      <c r="C9636" s="11" t="s">
        <v>423</v>
      </c>
    </row>
    <row r="9637">
      <c r="A9637" s="7">
        <f t="shared" si="1"/>
        <v>8273</v>
      </c>
      <c r="B9637" s="15" t="s">
        <v>8489</v>
      </c>
      <c r="C9637" s="11" t="s">
        <v>423</v>
      </c>
    </row>
    <row r="9638">
      <c r="A9638" s="7">
        <f t="shared" si="1"/>
        <v>8274</v>
      </c>
      <c r="B9638" s="15" t="s">
        <v>8490</v>
      </c>
      <c r="C9638" s="11" t="s">
        <v>423</v>
      </c>
    </row>
    <row r="9639">
      <c r="A9639" s="7">
        <f t="shared" si="1"/>
        <v>8275</v>
      </c>
      <c r="B9639" s="5" t="s">
        <v>8491</v>
      </c>
      <c r="C9639" s="6" t="s">
        <v>20</v>
      </c>
    </row>
    <row r="9640">
      <c r="A9640" s="7">
        <f t="shared" si="1"/>
        <v>8276</v>
      </c>
      <c r="B9640" s="5" t="s">
        <v>8492</v>
      </c>
      <c r="C9640" s="6" t="s">
        <v>610</v>
      </c>
    </row>
    <row r="9641">
      <c r="A9641" s="7">
        <f t="shared" si="1"/>
        <v>8277</v>
      </c>
      <c r="B9641" s="5" t="s">
        <v>8493</v>
      </c>
      <c r="C9641" s="6" t="s">
        <v>437</v>
      </c>
    </row>
    <row r="9642">
      <c r="A9642" s="7">
        <f t="shared" si="1"/>
        <v>8278</v>
      </c>
      <c r="B9642" s="8" t="s">
        <v>8494</v>
      </c>
      <c r="C9642" s="9" t="s">
        <v>40</v>
      </c>
    </row>
    <row r="9643">
      <c r="A9643" s="7">
        <f t="shared" si="1"/>
        <v>8279</v>
      </c>
      <c r="B9643" s="8" t="s">
        <v>8495</v>
      </c>
      <c r="C9643" s="9" t="s">
        <v>40</v>
      </c>
    </row>
    <row r="9644">
      <c r="A9644" s="7">
        <f t="shared" si="1"/>
        <v>8280</v>
      </c>
      <c r="B9644" s="8" t="s">
        <v>8496</v>
      </c>
      <c r="C9644" s="9" t="s">
        <v>40</v>
      </c>
    </row>
    <row r="9645">
      <c r="A9645" s="7">
        <f t="shared" si="1"/>
        <v>8281</v>
      </c>
      <c r="B9645" s="8" t="s">
        <v>8497</v>
      </c>
      <c r="C9645" s="9" t="s">
        <v>416</v>
      </c>
    </row>
    <row r="9646">
      <c r="A9646" s="7">
        <f t="shared" si="1"/>
        <v>8282</v>
      </c>
      <c r="B9646" s="8" t="s">
        <v>8498</v>
      </c>
      <c r="C9646" s="9" t="s">
        <v>40</v>
      </c>
    </row>
    <row r="9647">
      <c r="A9647" s="7">
        <f t="shared" si="1"/>
        <v>8283</v>
      </c>
      <c r="B9647" s="8" t="s">
        <v>8499</v>
      </c>
      <c r="C9647" s="9" t="s">
        <v>83</v>
      </c>
    </row>
    <row r="9648">
      <c r="A9648" s="7">
        <f t="shared" si="1"/>
        <v>8284</v>
      </c>
      <c r="B9648" s="8" t="s">
        <v>8500</v>
      </c>
      <c r="C9648" s="9" t="s">
        <v>162</v>
      </c>
    </row>
    <row r="9649">
      <c r="A9649" s="7">
        <f t="shared" si="1"/>
        <v>8285</v>
      </c>
      <c r="B9649" s="8" t="s">
        <v>8501</v>
      </c>
      <c r="C9649" s="9" t="s">
        <v>40</v>
      </c>
    </row>
    <row r="9650">
      <c r="A9650" s="7">
        <f t="shared" si="1"/>
        <v>8286</v>
      </c>
      <c r="B9650" s="8" t="s">
        <v>8502</v>
      </c>
      <c r="C9650" s="9" t="s">
        <v>40</v>
      </c>
    </row>
    <row r="9651">
      <c r="A9651" s="7">
        <f t="shared" si="1"/>
        <v>8287</v>
      </c>
      <c r="B9651" s="5" t="s">
        <v>8503</v>
      </c>
      <c r="C9651" s="6" t="s">
        <v>328</v>
      </c>
    </row>
    <row r="9652">
      <c r="A9652" s="7">
        <f t="shared" si="1"/>
        <v>8288</v>
      </c>
      <c r="B9652" s="8" t="s">
        <v>8504</v>
      </c>
      <c r="C9652" s="9" t="s">
        <v>142</v>
      </c>
    </row>
    <row r="9653">
      <c r="A9653" s="7">
        <f t="shared" si="1"/>
        <v>8289</v>
      </c>
      <c r="B9653" s="8" t="s">
        <v>8505</v>
      </c>
      <c r="C9653" s="9" t="s">
        <v>188</v>
      </c>
    </row>
    <row r="9654">
      <c r="A9654" s="7">
        <f t="shared" si="1"/>
        <v>8290</v>
      </c>
      <c r="B9654" s="8" t="s">
        <v>8506</v>
      </c>
      <c r="C9654" s="9" t="s">
        <v>46</v>
      </c>
    </row>
    <row r="9655">
      <c r="A9655" s="7">
        <f t="shared" si="1"/>
        <v>8291</v>
      </c>
      <c r="B9655" s="5" t="s">
        <v>8507</v>
      </c>
      <c r="C9655" s="6" t="s">
        <v>59</v>
      </c>
    </row>
    <row r="9656">
      <c r="A9656" s="7">
        <f t="shared" si="1"/>
        <v>8292</v>
      </c>
      <c r="B9656" s="5" t="s">
        <v>8508</v>
      </c>
      <c r="C9656" s="6" t="s">
        <v>785</v>
      </c>
    </row>
    <row r="9657">
      <c r="A9657" s="7">
        <f t="shared" si="1"/>
        <v>8293</v>
      </c>
      <c r="B9657" s="8" t="s">
        <v>8509</v>
      </c>
      <c r="C9657" s="9" t="s">
        <v>939</v>
      </c>
    </row>
    <row r="9658">
      <c r="A9658" s="7">
        <f t="shared" si="1"/>
        <v>8294</v>
      </c>
      <c r="B9658" s="5" t="s">
        <v>8510</v>
      </c>
      <c r="C9658" s="6" t="s">
        <v>405</v>
      </c>
    </row>
    <row r="9659">
      <c r="A9659" s="7">
        <f t="shared" si="1"/>
        <v>8295</v>
      </c>
      <c r="B9659" s="8" t="s">
        <v>8511</v>
      </c>
      <c r="C9659" s="9" t="s">
        <v>1470</v>
      </c>
    </row>
    <row r="9660">
      <c r="A9660" s="7">
        <f t="shared" si="1"/>
        <v>8296</v>
      </c>
      <c r="B9660" s="5" t="s">
        <v>8512</v>
      </c>
      <c r="C9660" s="6" t="s">
        <v>74</v>
      </c>
    </row>
    <row r="9661">
      <c r="A9661" s="7">
        <f t="shared" si="1"/>
        <v>8297</v>
      </c>
      <c r="B9661" s="8" t="s">
        <v>8513</v>
      </c>
      <c r="C9661" s="9" t="s">
        <v>46</v>
      </c>
    </row>
    <row r="9662">
      <c r="A9662" s="7">
        <f t="shared" si="1"/>
        <v>8298</v>
      </c>
      <c r="B9662" s="8" t="s">
        <v>8514</v>
      </c>
      <c r="C9662" s="9" t="s">
        <v>939</v>
      </c>
    </row>
    <row r="9663">
      <c r="A9663" s="7">
        <f t="shared" si="1"/>
        <v>8299</v>
      </c>
      <c r="B9663" s="8" t="s">
        <v>8515</v>
      </c>
      <c r="C9663" s="6" t="s">
        <v>132</v>
      </c>
    </row>
    <row r="9664">
      <c r="A9664" s="7">
        <f t="shared" si="1"/>
        <v>8299</v>
      </c>
      <c r="B9664" s="8" t="s">
        <v>8515</v>
      </c>
      <c r="C9664" s="9" t="s">
        <v>60</v>
      </c>
    </row>
    <row r="9665">
      <c r="A9665" s="7">
        <f t="shared" si="1"/>
        <v>8300</v>
      </c>
      <c r="B9665" s="8" t="s">
        <v>8516</v>
      </c>
      <c r="C9665" s="9" t="s">
        <v>56</v>
      </c>
    </row>
    <row r="9666">
      <c r="A9666" s="7">
        <f t="shared" si="1"/>
        <v>8301</v>
      </c>
      <c r="B9666" s="5" t="s">
        <v>8517</v>
      </c>
      <c r="C9666" s="6" t="s">
        <v>437</v>
      </c>
    </row>
    <row r="9667">
      <c r="A9667" s="7">
        <f t="shared" si="1"/>
        <v>8302</v>
      </c>
      <c r="B9667" s="5" t="s">
        <v>8518</v>
      </c>
      <c r="C9667" s="6" t="s">
        <v>610</v>
      </c>
    </row>
    <row r="9668">
      <c r="A9668" s="7">
        <f t="shared" si="1"/>
        <v>8303</v>
      </c>
      <c r="B9668" s="5" t="s">
        <v>8519</v>
      </c>
      <c r="C9668" s="6" t="s">
        <v>4</v>
      </c>
    </row>
    <row r="9669">
      <c r="A9669" s="7">
        <f t="shared" si="1"/>
        <v>8304</v>
      </c>
      <c r="B9669" s="5" t="s">
        <v>8520</v>
      </c>
      <c r="C9669" s="6" t="s">
        <v>405</v>
      </c>
    </row>
    <row r="9670">
      <c r="A9670" s="7">
        <f t="shared" si="1"/>
        <v>8305</v>
      </c>
      <c r="B9670" s="8" t="s">
        <v>8521</v>
      </c>
      <c r="C9670" s="9" t="s">
        <v>52</v>
      </c>
    </row>
    <row r="9671">
      <c r="A9671" s="7">
        <f t="shared" si="1"/>
        <v>8306</v>
      </c>
      <c r="B9671" s="8" t="s">
        <v>8522</v>
      </c>
      <c r="C9671" s="6" t="s">
        <v>132</v>
      </c>
    </row>
    <row r="9672">
      <c r="A9672" s="7">
        <f t="shared" si="1"/>
        <v>8307</v>
      </c>
      <c r="B9672" s="8" t="s">
        <v>8523</v>
      </c>
      <c r="C9672" s="9" t="s">
        <v>162</v>
      </c>
    </row>
    <row r="9673">
      <c r="A9673" s="7">
        <f t="shared" si="1"/>
        <v>8307</v>
      </c>
      <c r="B9673" s="8" t="s">
        <v>8523</v>
      </c>
      <c r="C9673" s="9" t="s">
        <v>142</v>
      </c>
    </row>
    <row r="9674">
      <c r="A9674" s="7">
        <f t="shared" si="1"/>
        <v>8308</v>
      </c>
      <c r="B9674" s="5" t="s">
        <v>8524</v>
      </c>
      <c r="C9674" s="6" t="s">
        <v>788</v>
      </c>
    </row>
    <row r="9675">
      <c r="A9675" s="7">
        <f t="shared" si="1"/>
        <v>8309</v>
      </c>
      <c r="B9675" s="8" t="s">
        <v>8525</v>
      </c>
      <c r="C9675" s="9" t="s">
        <v>1548</v>
      </c>
    </row>
    <row r="9676">
      <c r="A9676" s="7">
        <f t="shared" si="1"/>
        <v>8310</v>
      </c>
      <c r="B9676" s="8" t="s">
        <v>8526</v>
      </c>
      <c r="C9676" s="9" t="s">
        <v>8</v>
      </c>
    </row>
    <row r="9677">
      <c r="A9677" s="7">
        <f t="shared" si="1"/>
        <v>8311</v>
      </c>
      <c r="B9677" s="5" t="s">
        <v>8527</v>
      </c>
      <c r="C9677" s="6" t="s">
        <v>393</v>
      </c>
    </row>
    <row r="9678">
      <c r="A9678" s="7">
        <f t="shared" si="1"/>
        <v>8312</v>
      </c>
      <c r="B9678" s="8" t="s">
        <v>8528</v>
      </c>
      <c r="C9678" s="9" t="s">
        <v>815</v>
      </c>
    </row>
    <row r="9679">
      <c r="A9679" s="7">
        <f t="shared" si="1"/>
        <v>8313</v>
      </c>
      <c r="B9679" s="5" t="s">
        <v>8529</v>
      </c>
      <c r="C9679" s="6" t="s">
        <v>798</v>
      </c>
    </row>
    <row r="9680">
      <c r="A9680" s="7">
        <f t="shared" si="1"/>
        <v>8314</v>
      </c>
      <c r="B9680" s="5" t="s">
        <v>8530</v>
      </c>
      <c r="C9680" s="6" t="s">
        <v>538</v>
      </c>
    </row>
    <row r="9681">
      <c r="A9681" s="7">
        <f t="shared" si="1"/>
        <v>8315</v>
      </c>
      <c r="B9681" s="5" t="s">
        <v>8531</v>
      </c>
      <c r="C9681" s="6" t="s">
        <v>946</v>
      </c>
    </row>
    <row r="9682">
      <c r="A9682" s="7">
        <f t="shared" si="1"/>
        <v>8316</v>
      </c>
      <c r="B9682" s="5" t="s">
        <v>8532</v>
      </c>
      <c r="C9682" s="6" t="s">
        <v>3126</v>
      </c>
    </row>
    <row r="9683">
      <c r="A9683" s="7">
        <f t="shared" si="1"/>
        <v>8316</v>
      </c>
      <c r="B9683" s="5" t="s">
        <v>8532</v>
      </c>
      <c r="C9683" s="6" t="s">
        <v>547</v>
      </c>
    </row>
    <row r="9684">
      <c r="A9684" s="7">
        <f t="shared" si="1"/>
        <v>8317</v>
      </c>
      <c r="B9684" s="5" t="s">
        <v>8533</v>
      </c>
      <c r="C9684" s="6" t="s">
        <v>1290</v>
      </c>
    </row>
    <row r="9685">
      <c r="A9685" s="7">
        <f t="shared" si="1"/>
        <v>8318</v>
      </c>
      <c r="B9685" s="8" t="s">
        <v>8534</v>
      </c>
      <c r="C9685" s="9" t="s">
        <v>416</v>
      </c>
    </row>
    <row r="9686">
      <c r="A9686" s="7">
        <f t="shared" si="1"/>
        <v>8319</v>
      </c>
      <c r="B9686" s="8" t="s">
        <v>8535</v>
      </c>
      <c r="C9686" s="9" t="s">
        <v>56</v>
      </c>
    </row>
    <row r="9687">
      <c r="A9687" s="7">
        <f t="shared" si="1"/>
        <v>8319</v>
      </c>
      <c r="B9687" s="8" t="s">
        <v>8535</v>
      </c>
      <c r="C9687" s="9" t="s">
        <v>25</v>
      </c>
    </row>
    <row r="9688">
      <c r="A9688" s="7">
        <f t="shared" si="1"/>
        <v>8320</v>
      </c>
      <c r="B9688" s="5" t="s">
        <v>8536</v>
      </c>
      <c r="C9688" s="6" t="s">
        <v>12</v>
      </c>
    </row>
    <row r="9689">
      <c r="A9689" s="7">
        <f t="shared" si="1"/>
        <v>8321</v>
      </c>
      <c r="B9689" s="5" t="s">
        <v>8537</v>
      </c>
      <c r="C9689" s="6" t="s">
        <v>1279</v>
      </c>
    </row>
    <row r="9690">
      <c r="A9690" s="7">
        <f t="shared" si="1"/>
        <v>8322</v>
      </c>
      <c r="B9690" s="8" t="s">
        <v>8538</v>
      </c>
      <c r="C9690" s="9" t="s">
        <v>893</v>
      </c>
    </row>
    <row r="9691">
      <c r="A9691" s="7">
        <f t="shared" si="1"/>
        <v>8323</v>
      </c>
      <c r="B9691" s="8" t="s">
        <v>8539</v>
      </c>
      <c r="C9691" s="9" t="s">
        <v>1334</v>
      </c>
    </row>
    <row r="9692">
      <c r="A9692" s="7">
        <f t="shared" si="1"/>
        <v>8324</v>
      </c>
      <c r="B9692" s="5" t="s">
        <v>8540</v>
      </c>
      <c r="C9692" s="6" t="s">
        <v>788</v>
      </c>
    </row>
    <row r="9693">
      <c r="A9693" s="7">
        <f t="shared" si="1"/>
        <v>8324</v>
      </c>
      <c r="B9693" s="5" t="s">
        <v>8540</v>
      </c>
      <c r="C9693" s="6" t="s">
        <v>8541</v>
      </c>
    </row>
    <row r="9694">
      <c r="A9694" s="7">
        <f t="shared" si="1"/>
        <v>8325</v>
      </c>
      <c r="B9694" s="5" t="s">
        <v>8542</v>
      </c>
      <c r="C9694" s="6" t="s">
        <v>86</v>
      </c>
    </row>
    <row r="9695">
      <c r="A9695" s="7">
        <f t="shared" si="1"/>
        <v>8326</v>
      </c>
      <c r="B9695" s="5" t="s">
        <v>8543</v>
      </c>
      <c r="C9695" s="6" t="s">
        <v>196</v>
      </c>
    </row>
    <row r="9696">
      <c r="A9696" s="7">
        <f t="shared" si="1"/>
        <v>8327</v>
      </c>
      <c r="B9696" s="5" t="s">
        <v>8544</v>
      </c>
      <c r="C9696" s="6" t="s">
        <v>59</v>
      </c>
    </row>
    <row r="9697">
      <c r="A9697" s="7">
        <f t="shared" si="1"/>
        <v>8327</v>
      </c>
      <c r="B9697" s="5" t="s">
        <v>8544</v>
      </c>
      <c r="C9697" s="6" t="s">
        <v>60</v>
      </c>
    </row>
    <row r="9698">
      <c r="A9698" s="7">
        <f t="shared" si="1"/>
        <v>8328</v>
      </c>
      <c r="B9698" s="12" t="s">
        <v>8545</v>
      </c>
      <c r="C9698" s="13" t="s">
        <v>420</v>
      </c>
    </row>
    <row r="9699">
      <c r="A9699" s="7">
        <f t="shared" si="1"/>
        <v>8329</v>
      </c>
      <c r="B9699" s="5" t="s">
        <v>8546</v>
      </c>
      <c r="C9699" s="6" t="s">
        <v>346</v>
      </c>
    </row>
    <row r="9700">
      <c r="A9700" s="7">
        <f t="shared" si="1"/>
        <v>8330</v>
      </c>
      <c r="B9700" s="5" t="s">
        <v>8547</v>
      </c>
      <c r="C9700" s="6" t="s">
        <v>324</v>
      </c>
    </row>
    <row r="9701">
      <c r="A9701" s="7">
        <f t="shared" si="1"/>
        <v>8331</v>
      </c>
      <c r="B9701" s="5" t="s">
        <v>8548</v>
      </c>
      <c r="C9701" s="6" t="s">
        <v>1394</v>
      </c>
    </row>
    <row r="9702">
      <c r="A9702" s="7">
        <f t="shared" si="1"/>
        <v>8332</v>
      </c>
      <c r="B9702" s="5" t="s">
        <v>8549</v>
      </c>
      <c r="C9702" s="6" t="s">
        <v>80</v>
      </c>
    </row>
    <row r="9703">
      <c r="A9703" s="7">
        <f t="shared" si="1"/>
        <v>8332</v>
      </c>
      <c r="B9703" s="5" t="s">
        <v>8549</v>
      </c>
      <c r="C9703" s="6" t="s">
        <v>1290</v>
      </c>
    </row>
    <row r="9704">
      <c r="A9704" s="7">
        <f t="shared" si="1"/>
        <v>8333</v>
      </c>
      <c r="B9704" s="8" t="s">
        <v>8550</v>
      </c>
      <c r="C9704" s="9" t="s">
        <v>188</v>
      </c>
    </row>
    <row r="9705">
      <c r="A9705" s="7">
        <f t="shared" si="1"/>
        <v>8334</v>
      </c>
      <c r="B9705" s="5" t="s">
        <v>8551</v>
      </c>
      <c r="C9705" s="6" t="s">
        <v>1450</v>
      </c>
    </row>
    <row r="9706">
      <c r="A9706" s="7">
        <f t="shared" si="1"/>
        <v>8335</v>
      </c>
      <c r="B9706" s="5" t="s">
        <v>8552</v>
      </c>
      <c r="C9706" s="6" t="s">
        <v>1324</v>
      </c>
    </row>
    <row r="9707">
      <c r="A9707" s="7">
        <f t="shared" si="1"/>
        <v>8335</v>
      </c>
      <c r="B9707" s="5" t="s">
        <v>8552</v>
      </c>
      <c r="C9707" s="6" t="s">
        <v>1369</v>
      </c>
    </row>
    <row r="9708">
      <c r="A9708" s="7">
        <f t="shared" si="1"/>
        <v>8335</v>
      </c>
      <c r="B9708" s="5" t="s">
        <v>8552</v>
      </c>
      <c r="C9708" s="6" t="s">
        <v>989</v>
      </c>
    </row>
    <row r="9709">
      <c r="A9709" s="7">
        <f t="shared" si="1"/>
        <v>8335</v>
      </c>
      <c r="B9709" s="5" t="s">
        <v>8552</v>
      </c>
      <c r="C9709" s="6" t="s">
        <v>20</v>
      </c>
    </row>
    <row r="9710">
      <c r="A9710" s="7">
        <f t="shared" si="1"/>
        <v>8336</v>
      </c>
      <c r="B9710" s="8" t="s">
        <v>8553</v>
      </c>
      <c r="C9710" s="9" t="s">
        <v>502</v>
      </c>
    </row>
    <row r="9711">
      <c r="A9711" s="7">
        <f t="shared" si="1"/>
        <v>8337</v>
      </c>
      <c r="B9711" s="8" t="s">
        <v>8554</v>
      </c>
      <c r="C9711" s="9" t="s">
        <v>22</v>
      </c>
    </row>
    <row r="9712">
      <c r="A9712" s="7">
        <f t="shared" si="1"/>
        <v>8338</v>
      </c>
      <c r="B9712" s="5" t="s">
        <v>8555</v>
      </c>
      <c r="C9712" s="6" t="s">
        <v>4</v>
      </c>
    </row>
    <row r="9713">
      <c r="A9713" s="7">
        <f t="shared" si="1"/>
        <v>8339</v>
      </c>
      <c r="B9713" s="5" t="s">
        <v>8556</v>
      </c>
      <c r="C9713" s="6" t="s">
        <v>346</v>
      </c>
    </row>
    <row r="9714">
      <c r="A9714" s="7">
        <f t="shared" si="1"/>
        <v>8339</v>
      </c>
      <c r="B9714" s="5" t="s">
        <v>8556</v>
      </c>
      <c r="C9714" s="6" t="s">
        <v>462</v>
      </c>
    </row>
    <row r="9715">
      <c r="A9715" s="7">
        <f t="shared" si="1"/>
        <v>8339</v>
      </c>
      <c r="B9715" s="5" t="s">
        <v>8556</v>
      </c>
      <c r="C9715" s="6" t="s">
        <v>150</v>
      </c>
    </row>
    <row r="9716">
      <c r="A9716" s="7">
        <f t="shared" si="1"/>
        <v>8340</v>
      </c>
      <c r="B9716" s="8" t="s">
        <v>8557</v>
      </c>
      <c r="C9716" s="9" t="s">
        <v>758</v>
      </c>
    </row>
    <row r="9717">
      <c r="A9717" s="7">
        <f t="shared" si="1"/>
        <v>8341</v>
      </c>
      <c r="B9717" s="8" t="s">
        <v>8558</v>
      </c>
      <c r="C9717" s="6" t="s">
        <v>150</v>
      </c>
    </row>
    <row r="9718">
      <c r="A9718" s="7">
        <f t="shared" si="1"/>
        <v>8341</v>
      </c>
      <c r="B9718" s="8" t="s">
        <v>8558</v>
      </c>
      <c r="C9718" s="6" t="s">
        <v>162</v>
      </c>
    </row>
    <row r="9719">
      <c r="A9719" s="7">
        <f t="shared" si="1"/>
        <v>8341</v>
      </c>
      <c r="B9719" s="8" t="s">
        <v>8558</v>
      </c>
      <c r="C9719" s="9" t="s">
        <v>40</v>
      </c>
    </row>
    <row r="9720">
      <c r="A9720" s="7">
        <f t="shared" si="1"/>
        <v>8342</v>
      </c>
      <c r="B9720" s="8" t="s">
        <v>8559</v>
      </c>
      <c r="C9720" s="9" t="s">
        <v>52</v>
      </c>
    </row>
    <row r="9721">
      <c r="A9721" s="7">
        <f t="shared" si="1"/>
        <v>8343</v>
      </c>
      <c r="B9721" s="8" t="s">
        <v>8560</v>
      </c>
      <c r="C9721" s="9" t="s">
        <v>52</v>
      </c>
    </row>
    <row r="9722">
      <c r="A9722" s="7">
        <f t="shared" si="1"/>
        <v>8344</v>
      </c>
      <c r="B9722" s="8" t="s">
        <v>8561</v>
      </c>
      <c r="C9722" s="9" t="s">
        <v>52</v>
      </c>
    </row>
    <row r="9723">
      <c r="A9723" s="7">
        <f t="shared" si="1"/>
        <v>8345</v>
      </c>
      <c r="B9723" s="8" t="s">
        <v>8562</v>
      </c>
      <c r="C9723" s="9" t="s">
        <v>88</v>
      </c>
    </row>
    <row r="9724">
      <c r="A9724" s="7">
        <f t="shared" si="1"/>
        <v>8346</v>
      </c>
      <c r="B9724" s="5" t="s">
        <v>8563</v>
      </c>
      <c r="C9724" s="6" t="s">
        <v>426</v>
      </c>
    </row>
    <row r="9725">
      <c r="A9725" s="7">
        <f t="shared" si="1"/>
        <v>8347</v>
      </c>
      <c r="B9725" s="5" t="s">
        <v>8564</v>
      </c>
      <c r="C9725" s="6" t="s">
        <v>1120</v>
      </c>
    </row>
    <row r="9726">
      <c r="A9726" s="7">
        <f t="shared" si="1"/>
        <v>8348</v>
      </c>
      <c r="B9726" s="5" t="s">
        <v>8565</v>
      </c>
      <c r="C9726" s="6" t="s">
        <v>1120</v>
      </c>
    </row>
    <row r="9727">
      <c r="A9727" s="7">
        <f t="shared" si="1"/>
        <v>8349</v>
      </c>
      <c r="B9727" s="8" t="s">
        <v>8566</v>
      </c>
      <c r="C9727" s="9" t="s">
        <v>64</v>
      </c>
    </row>
    <row r="9728">
      <c r="A9728" s="7">
        <f t="shared" si="1"/>
        <v>8350</v>
      </c>
      <c r="B9728" s="5" t="s">
        <v>8567</v>
      </c>
      <c r="C9728" s="6" t="s">
        <v>731</v>
      </c>
    </row>
    <row r="9729">
      <c r="A9729" s="7">
        <f t="shared" si="1"/>
        <v>8351</v>
      </c>
      <c r="B9729" s="5" t="s">
        <v>8568</v>
      </c>
      <c r="C9729" s="6" t="s">
        <v>731</v>
      </c>
    </row>
    <row r="9730">
      <c r="A9730" s="7">
        <f t="shared" si="1"/>
        <v>8352</v>
      </c>
      <c r="B9730" s="5" t="s">
        <v>8569</v>
      </c>
      <c r="C9730" s="6" t="s">
        <v>727</v>
      </c>
    </row>
    <row r="9731">
      <c r="A9731" s="7">
        <f t="shared" si="1"/>
        <v>8353</v>
      </c>
      <c r="B9731" s="8" t="s">
        <v>8570</v>
      </c>
      <c r="C9731" s="6" t="s">
        <v>150</v>
      </c>
    </row>
    <row r="9732">
      <c r="A9732" s="7">
        <f t="shared" si="1"/>
        <v>8353</v>
      </c>
      <c r="B9732" s="8" t="s">
        <v>8570</v>
      </c>
      <c r="C9732" s="9" t="s">
        <v>60</v>
      </c>
    </row>
    <row r="9733">
      <c r="A9733" s="7">
        <f t="shared" si="1"/>
        <v>8354</v>
      </c>
      <c r="B9733" s="8" t="s">
        <v>8571</v>
      </c>
      <c r="C9733" s="9" t="s">
        <v>88</v>
      </c>
    </row>
    <row r="9734">
      <c r="A9734" s="7">
        <f t="shared" si="1"/>
        <v>8355</v>
      </c>
      <c r="B9734" s="8" t="s">
        <v>8572</v>
      </c>
      <c r="C9734" s="9" t="s">
        <v>88</v>
      </c>
    </row>
    <row r="9735">
      <c r="A9735" s="7">
        <f t="shared" si="1"/>
        <v>8356</v>
      </c>
      <c r="B9735" s="8" t="s">
        <v>8573</v>
      </c>
      <c r="C9735" s="9" t="s">
        <v>88</v>
      </c>
    </row>
    <row r="9736">
      <c r="A9736" s="7">
        <f t="shared" si="1"/>
        <v>8357</v>
      </c>
      <c r="B9736" s="8" t="s">
        <v>8574</v>
      </c>
      <c r="C9736" s="9" t="s">
        <v>88</v>
      </c>
    </row>
    <row r="9737">
      <c r="A9737" s="7">
        <f t="shared" si="1"/>
        <v>8358</v>
      </c>
      <c r="B9737" s="8" t="s">
        <v>8575</v>
      </c>
      <c r="C9737" s="9" t="s">
        <v>88</v>
      </c>
    </row>
    <row r="9738">
      <c r="A9738" s="7">
        <f t="shared" si="1"/>
        <v>8359</v>
      </c>
      <c r="B9738" s="8" t="s">
        <v>8576</v>
      </c>
      <c r="C9738" s="9" t="s">
        <v>88</v>
      </c>
    </row>
    <row r="9739">
      <c r="A9739" s="7">
        <f t="shared" si="1"/>
        <v>8360</v>
      </c>
      <c r="B9739" s="8" t="s">
        <v>8577</v>
      </c>
      <c r="C9739" s="9" t="s">
        <v>88</v>
      </c>
    </row>
    <row r="9740">
      <c r="A9740" s="7">
        <f t="shared" si="1"/>
        <v>8361</v>
      </c>
      <c r="B9740" s="8" t="s">
        <v>8578</v>
      </c>
      <c r="C9740" s="9" t="s">
        <v>88</v>
      </c>
    </row>
    <row r="9741">
      <c r="A9741" s="7">
        <f t="shared" si="1"/>
        <v>8362</v>
      </c>
      <c r="B9741" s="8" t="s">
        <v>8579</v>
      </c>
      <c r="C9741" s="9" t="s">
        <v>88</v>
      </c>
    </row>
    <row r="9742">
      <c r="A9742" s="7">
        <f t="shared" si="1"/>
        <v>8363</v>
      </c>
      <c r="B9742" s="8" t="s">
        <v>8580</v>
      </c>
      <c r="C9742" s="9" t="s">
        <v>88</v>
      </c>
    </row>
    <row r="9743">
      <c r="A9743" s="7">
        <f t="shared" si="1"/>
        <v>8364</v>
      </c>
      <c r="B9743" s="8" t="s">
        <v>8581</v>
      </c>
      <c r="C9743" s="9" t="s">
        <v>88</v>
      </c>
    </row>
    <row r="9744">
      <c r="A9744" s="7">
        <f t="shared" si="1"/>
        <v>8365</v>
      </c>
      <c r="B9744" s="5" t="s">
        <v>8582</v>
      </c>
      <c r="C9744" s="6" t="s">
        <v>785</v>
      </c>
    </row>
    <row r="9745">
      <c r="A9745" s="7">
        <f t="shared" si="1"/>
        <v>8366</v>
      </c>
      <c r="B9745" s="5" t="s">
        <v>8583</v>
      </c>
      <c r="C9745" s="6" t="s">
        <v>1223</v>
      </c>
    </row>
    <row r="9746">
      <c r="A9746" s="7">
        <f t="shared" si="1"/>
        <v>8367</v>
      </c>
      <c r="B9746" s="5" t="s">
        <v>8584</v>
      </c>
      <c r="C9746" s="6" t="s">
        <v>610</v>
      </c>
    </row>
    <row r="9747">
      <c r="A9747" s="7">
        <f t="shared" si="1"/>
        <v>8368</v>
      </c>
      <c r="B9747" s="8" t="s">
        <v>8585</v>
      </c>
      <c r="C9747" s="9" t="s">
        <v>22</v>
      </c>
    </row>
    <row r="9748">
      <c r="A9748" s="7">
        <f t="shared" si="1"/>
        <v>8368</v>
      </c>
      <c r="B9748" s="8" t="s">
        <v>8585</v>
      </c>
      <c r="C9748" s="9" t="s">
        <v>24</v>
      </c>
    </row>
    <row r="9749">
      <c r="A9749" s="7">
        <f t="shared" si="1"/>
        <v>8369</v>
      </c>
      <c r="B9749" s="8" t="s">
        <v>8586</v>
      </c>
      <c r="C9749" s="9" t="s">
        <v>24</v>
      </c>
    </row>
    <row r="9750">
      <c r="A9750" s="7">
        <f t="shared" si="1"/>
        <v>8369</v>
      </c>
      <c r="B9750" s="8" t="s">
        <v>8586</v>
      </c>
      <c r="C9750" s="9" t="s">
        <v>25</v>
      </c>
    </row>
    <row r="9751">
      <c r="A9751" s="7">
        <f t="shared" si="1"/>
        <v>8370</v>
      </c>
      <c r="B9751" s="5" t="s">
        <v>8587</v>
      </c>
      <c r="C9751" s="6" t="s">
        <v>610</v>
      </c>
    </row>
    <row r="9752">
      <c r="A9752" s="7">
        <f t="shared" si="1"/>
        <v>8371</v>
      </c>
      <c r="B9752" s="5" t="s">
        <v>8588</v>
      </c>
      <c r="C9752" s="6" t="s">
        <v>74</v>
      </c>
    </row>
    <row r="9753">
      <c r="A9753" s="7">
        <f t="shared" si="1"/>
        <v>8372</v>
      </c>
      <c r="B9753" s="15" t="s">
        <v>8589</v>
      </c>
      <c r="C9753" s="11" t="s">
        <v>423</v>
      </c>
    </row>
    <row r="9754">
      <c r="A9754" s="7">
        <f t="shared" si="1"/>
        <v>8373</v>
      </c>
      <c r="B9754" s="8" t="s">
        <v>8590</v>
      </c>
      <c r="C9754" s="9" t="s">
        <v>46</v>
      </c>
    </row>
    <row r="9755">
      <c r="A9755" s="7">
        <f t="shared" si="1"/>
        <v>8374</v>
      </c>
      <c r="B9755" s="8" t="s">
        <v>8591</v>
      </c>
      <c r="C9755" s="6" t="s">
        <v>132</v>
      </c>
    </row>
    <row r="9756">
      <c r="A9756" s="7">
        <f t="shared" si="1"/>
        <v>8375</v>
      </c>
      <c r="B9756" s="8" t="s">
        <v>8592</v>
      </c>
      <c r="C9756" s="6" t="s">
        <v>132</v>
      </c>
    </row>
    <row r="9757">
      <c r="A9757" s="7">
        <f t="shared" si="1"/>
        <v>8376</v>
      </c>
      <c r="B9757" s="8" t="s">
        <v>8593</v>
      </c>
      <c r="C9757" s="6" t="s">
        <v>132</v>
      </c>
    </row>
    <row r="9758">
      <c r="A9758" s="7">
        <f t="shared" si="1"/>
        <v>8377</v>
      </c>
      <c r="B9758" s="8" t="s">
        <v>8594</v>
      </c>
      <c r="C9758" s="6" t="s">
        <v>132</v>
      </c>
    </row>
    <row r="9759">
      <c r="A9759" s="7">
        <f t="shared" si="1"/>
        <v>8377</v>
      </c>
      <c r="B9759" s="8" t="s">
        <v>8594</v>
      </c>
      <c r="C9759" s="9" t="s">
        <v>25</v>
      </c>
    </row>
    <row r="9760">
      <c r="A9760" s="7">
        <f t="shared" si="1"/>
        <v>8378</v>
      </c>
      <c r="B9760" s="8" t="s">
        <v>8595</v>
      </c>
      <c r="C9760" s="6" t="s">
        <v>132</v>
      </c>
    </row>
    <row r="9761">
      <c r="A9761" s="7">
        <f t="shared" si="1"/>
        <v>8378</v>
      </c>
      <c r="B9761" s="8" t="s">
        <v>8595</v>
      </c>
      <c r="C9761" s="9" t="s">
        <v>25</v>
      </c>
    </row>
    <row r="9762">
      <c r="A9762" s="7">
        <f t="shared" si="1"/>
        <v>8379</v>
      </c>
      <c r="B9762" s="8" t="s">
        <v>8596</v>
      </c>
      <c r="C9762" s="6" t="s">
        <v>132</v>
      </c>
    </row>
    <row r="9763">
      <c r="A9763" s="7">
        <f t="shared" si="1"/>
        <v>8380</v>
      </c>
      <c r="B9763" s="8" t="s">
        <v>8597</v>
      </c>
      <c r="C9763" s="6" t="s">
        <v>132</v>
      </c>
    </row>
    <row r="9764">
      <c r="A9764" s="7">
        <f t="shared" si="1"/>
        <v>8380</v>
      </c>
      <c r="B9764" s="8" t="s">
        <v>8597</v>
      </c>
      <c r="C9764" s="9" t="s">
        <v>25</v>
      </c>
    </row>
    <row r="9765">
      <c r="A9765" s="7">
        <f t="shared" si="1"/>
        <v>8381</v>
      </c>
      <c r="B9765" s="5" t="s">
        <v>8598</v>
      </c>
      <c r="C9765" s="6" t="s">
        <v>621</v>
      </c>
    </row>
    <row r="9766">
      <c r="A9766" s="7">
        <f t="shared" si="1"/>
        <v>8382</v>
      </c>
      <c r="B9766" s="8" t="s">
        <v>8599</v>
      </c>
      <c r="C9766" s="9" t="s">
        <v>64</v>
      </c>
    </row>
    <row r="9767">
      <c r="A9767" s="7">
        <f t="shared" si="1"/>
        <v>8383</v>
      </c>
      <c r="B9767" s="8" t="s">
        <v>8600</v>
      </c>
      <c r="C9767" s="9" t="s">
        <v>65</v>
      </c>
    </row>
    <row r="9768">
      <c r="A9768" s="7">
        <f t="shared" si="1"/>
        <v>8384</v>
      </c>
      <c r="B9768" s="5" t="s">
        <v>8601</v>
      </c>
      <c r="C9768" s="6" t="s">
        <v>32</v>
      </c>
    </row>
    <row r="9769">
      <c r="A9769" s="7">
        <f t="shared" si="1"/>
        <v>8385</v>
      </c>
      <c r="B9769" s="5" t="s">
        <v>8602</v>
      </c>
      <c r="C9769" s="6" t="s">
        <v>32</v>
      </c>
    </row>
    <row r="9770">
      <c r="A9770" s="7">
        <f t="shared" si="1"/>
        <v>8386</v>
      </c>
      <c r="B9770" s="5" t="s">
        <v>8603</v>
      </c>
      <c r="C9770" s="6" t="s">
        <v>80</v>
      </c>
    </row>
    <row r="9771">
      <c r="A9771" s="7">
        <f t="shared" si="1"/>
        <v>8387</v>
      </c>
      <c r="B9771" s="5" t="s">
        <v>8604</v>
      </c>
      <c r="C9771" s="6" t="s">
        <v>1342</v>
      </c>
    </row>
    <row r="9772">
      <c r="A9772" s="7">
        <f t="shared" si="1"/>
        <v>8388</v>
      </c>
      <c r="B9772" s="8" t="s">
        <v>8605</v>
      </c>
      <c r="C9772" s="9" t="s">
        <v>372</v>
      </c>
    </row>
    <row r="9773">
      <c r="A9773" s="7">
        <f t="shared" si="1"/>
        <v>8389</v>
      </c>
      <c r="B9773" s="5" t="s">
        <v>8606</v>
      </c>
      <c r="C9773" s="6" t="s">
        <v>727</v>
      </c>
    </row>
    <row r="9774">
      <c r="A9774" s="7">
        <f t="shared" si="1"/>
        <v>8390</v>
      </c>
      <c r="B9774" s="8" t="s">
        <v>8607</v>
      </c>
      <c r="C9774" s="9" t="s">
        <v>372</v>
      </c>
    </row>
    <row r="9775">
      <c r="A9775" s="7">
        <f t="shared" si="1"/>
        <v>8391</v>
      </c>
      <c r="B9775" s="5" t="s">
        <v>8608</v>
      </c>
      <c r="C9775" s="6" t="s">
        <v>941</v>
      </c>
    </row>
    <row r="9776">
      <c r="A9776" s="7">
        <f t="shared" si="1"/>
        <v>8392</v>
      </c>
      <c r="B9776" s="5" t="s">
        <v>8609</v>
      </c>
      <c r="C9776" s="6" t="s">
        <v>1360</v>
      </c>
    </row>
    <row r="9777">
      <c r="A9777" s="7">
        <f t="shared" si="1"/>
        <v>8393</v>
      </c>
      <c r="B9777" s="5" t="s">
        <v>8610</v>
      </c>
      <c r="C9777" s="6" t="s">
        <v>1316</v>
      </c>
    </row>
    <row r="9778">
      <c r="A9778" s="7">
        <f t="shared" si="1"/>
        <v>8394</v>
      </c>
      <c r="B9778" s="5" t="s">
        <v>8611</v>
      </c>
      <c r="C9778" s="6" t="s">
        <v>1360</v>
      </c>
    </row>
    <row r="9779">
      <c r="A9779" s="7">
        <f t="shared" si="1"/>
        <v>8395</v>
      </c>
      <c r="B9779" s="5" t="s">
        <v>8612</v>
      </c>
      <c r="C9779" s="6" t="s">
        <v>1360</v>
      </c>
    </row>
    <row r="9780">
      <c r="A9780" s="7">
        <f t="shared" si="1"/>
        <v>8396</v>
      </c>
      <c r="B9780" s="8" t="s">
        <v>8613</v>
      </c>
      <c r="C9780" s="9" t="s">
        <v>893</v>
      </c>
    </row>
    <row r="9781">
      <c r="A9781" s="7">
        <f t="shared" si="1"/>
        <v>8397</v>
      </c>
      <c r="B9781" s="5" t="s">
        <v>8614</v>
      </c>
      <c r="C9781" s="6" t="s">
        <v>1360</v>
      </c>
    </row>
    <row r="9782">
      <c r="A9782" s="7">
        <f t="shared" si="1"/>
        <v>8398</v>
      </c>
      <c r="B9782" s="5" t="s">
        <v>8615</v>
      </c>
      <c r="C9782" s="6" t="s">
        <v>6</v>
      </c>
    </row>
    <row r="9783">
      <c r="A9783" s="7">
        <f t="shared" si="1"/>
        <v>8399</v>
      </c>
      <c r="B9783" s="8" t="s">
        <v>8616</v>
      </c>
      <c r="C9783" s="9" t="s">
        <v>24</v>
      </c>
    </row>
    <row r="9784">
      <c r="A9784" s="7">
        <f t="shared" si="1"/>
        <v>8400</v>
      </c>
      <c r="B9784" s="5" t="s">
        <v>8617</v>
      </c>
      <c r="C9784" s="6" t="s">
        <v>610</v>
      </c>
    </row>
    <row r="9785">
      <c r="A9785" s="7">
        <f t="shared" si="1"/>
        <v>8401</v>
      </c>
      <c r="B9785" s="5" t="s">
        <v>8618</v>
      </c>
      <c r="C9785" s="6" t="s">
        <v>452</v>
      </c>
    </row>
    <row r="9786">
      <c r="A9786" s="7">
        <f t="shared" si="1"/>
        <v>8402</v>
      </c>
      <c r="B9786" s="8" t="s">
        <v>8619</v>
      </c>
      <c r="C9786" s="9" t="s">
        <v>24</v>
      </c>
    </row>
    <row r="9787">
      <c r="A9787" s="7">
        <f t="shared" si="1"/>
        <v>8403</v>
      </c>
      <c r="B9787" s="5" t="s">
        <v>8620</v>
      </c>
      <c r="C9787" s="6" t="s">
        <v>1248</v>
      </c>
    </row>
    <row r="9788">
      <c r="A9788" s="7">
        <f t="shared" si="1"/>
        <v>8404</v>
      </c>
      <c r="B9788" s="8" t="s">
        <v>8621</v>
      </c>
      <c r="C9788" s="9" t="s">
        <v>24</v>
      </c>
    </row>
    <row r="9789">
      <c r="A9789" s="7">
        <f t="shared" si="1"/>
        <v>8405</v>
      </c>
      <c r="B9789" s="5" t="s">
        <v>8622</v>
      </c>
      <c r="C9789" s="6" t="s">
        <v>1040</v>
      </c>
    </row>
    <row r="9790">
      <c r="A9790" s="7">
        <f t="shared" si="1"/>
        <v>8406</v>
      </c>
      <c r="B9790" s="8" t="s">
        <v>8623</v>
      </c>
      <c r="C9790" s="6" t="s">
        <v>1012</v>
      </c>
    </row>
    <row r="9791">
      <c r="A9791" s="7">
        <f t="shared" si="1"/>
        <v>8407</v>
      </c>
      <c r="B9791" s="8" t="s">
        <v>8624</v>
      </c>
      <c r="C9791" s="9" t="s">
        <v>1470</v>
      </c>
    </row>
    <row r="9792">
      <c r="A9792" s="7">
        <f t="shared" si="1"/>
        <v>8408</v>
      </c>
      <c r="B9792" s="5" t="s">
        <v>8625</v>
      </c>
      <c r="C9792" s="6" t="s">
        <v>591</v>
      </c>
    </row>
    <row r="9793">
      <c r="A9793" s="7">
        <f t="shared" si="1"/>
        <v>8409</v>
      </c>
      <c r="B9793" s="5" t="s">
        <v>8626</v>
      </c>
      <c r="C9793" s="6" t="s">
        <v>591</v>
      </c>
    </row>
    <row r="9794">
      <c r="A9794" s="7">
        <f t="shared" si="1"/>
        <v>8410</v>
      </c>
      <c r="B9794" s="5" t="s">
        <v>8627</v>
      </c>
      <c r="C9794" s="17" t="s">
        <v>1470</v>
      </c>
    </row>
    <row r="9795">
      <c r="A9795" s="7">
        <f t="shared" si="1"/>
        <v>8411</v>
      </c>
      <c r="B9795" s="8" t="s">
        <v>8628</v>
      </c>
      <c r="C9795" s="9" t="s">
        <v>280</v>
      </c>
    </row>
    <row r="9796">
      <c r="A9796" s="7">
        <f t="shared" si="1"/>
        <v>8412</v>
      </c>
      <c r="B9796" s="8" t="s">
        <v>8629</v>
      </c>
      <c r="C9796" s="9" t="s">
        <v>280</v>
      </c>
    </row>
    <row r="9797">
      <c r="A9797" s="7">
        <f t="shared" si="1"/>
        <v>8413</v>
      </c>
      <c r="B9797" s="5" t="s">
        <v>8630</v>
      </c>
      <c r="C9797" s="6" t="s">
        <v>324</v>
      </c>
    </row>
    <row r="9798">
      <c r="A9798" s="7">
        <f t="shared" si="1"/>
        <v>8413</v>
      </c>
      <c r="B9798" s="5" t="s">
        <v>8630</v>
      </c>
      <c r="C9798" s="6" t="s">
        <v>153</v>
      </c>
    </row>
    <row r="9799">
      <c r="A9799" s="7">
        <f t="shared" si="1"/>
        <v>8413</v>
      </c>
      <c r="B9799" s="5" t="s">
        <v>8630</v>
      </c>
      <c r="C9799" s="6" t="s">
        <v>97</v>
      </c>
    </row>
    <row r="9800">
      <c r="A9800" s="7">
        <f t="shared" si="1"/>
        <v>8414</v>
      </c>
      <c r="B9800" s="8" t="s">
        <v>8631</v>
      </c>
      <c r="C9800" s="9" t="s">
        <v>10</v>
      </c>
    </row>
    <row r="9801">
      <c r="A9801" s="7">
        <f t="shared" si="1"/>
        <v>8415</v>
      </c>
      <c r="B9801" s="5" t="s">
        <v>8632</v>
      </c>
      <c r="C9801" s="6" t="s">
        <v>785</v>
      </c>
    </row>
    <row r="9802">
      <c r="A9802" s="7">
        <f t="shared" si="1"/>
        <v>8416</v>
      </c>
      <c r="B9802" s="5" t="s">
        <v>8633</v>
      </c>
      <c r="C9802" s="6" t="s">
        <v>74</v>
      </c>
    </row>
    <row r="9803">
      <c r="A9803" s="7">
        <f t="shared" si="1"/>
        <v>8417</v>
      </c>
      <c r="B9803" s="8" t="s">
        <v>8634</v>
      </c>
      <c r="C9803" s="9" t="s">
        <v>280</v>
      </c>
    </row>
    <row r="9804">
      <c r="A9804" s="7">
        <f t="shared" si="1"/>
        <v>8418</v>
      </c>
      <c r="B9804" s="5" t="s">
        <v>8635</v>
      </c>
      <c r="C9804" s="6" t="s">
        <v>1040</v>
      </c>
    </row>
    <row r="9805">
      <c r="A9805" s="7">
        <f t="shared" si="1"/>
        <v>8419</v>
      </c>
      <c r="B9805" s="8" t="s">
        <v>8636</v>
      </c>
      <c r="C9805" s="9" t="s">
        <v>280</v>
      </c>
    </row>
    <row r="9806">
      <c r="A9806" s="7">
        <f t="shared" si="1"/>
        <v>8420</v>
      </c>
      <c r="B9806" s="5" t="s">
        <v>8637</v>
      </c>
      <c r="C9806" s="6" t="s">
        <v>74</v>
      </c>
    </row>
    <row r="9807">
      <c r="A9807" s="7">
        <f t="shared" si="1"/>
        <v>8421</v>
      </c>
      <c r="B9807" s="5" t="s">
        <v>8638</v>
      </c>
      <c r="C9807" s="6" t="s">
        <v>74</v>
      </c>
    </row>
    <row r="9808">
      <c r="A9808" s="7">
        <f t="shared" si="1"/>
        <v>8422</v>
      </c>
      <c r="B9808" s="8" t="s">
        <v>8639</v>
      </c>
      <c r="C9808" s="9" t="s">
        <v>372</v>
      </c>
    </row>
    <row r="9809">
      <c r="A9809" s="7">
        <f t="shared" si="1"/>
        <v>8423</v>
      </c>
      <c r="B9809" s="8" t="s">
        <v>8640</v>
      </c>
      <c r="C9809" s="9" t="s">
        <v>1470</v>
      </c>
    </row>
    <row r="9810">
      <c r="A9810" s="7">
        <f t="shared" si="1"/>
        <v>8424</v>
      </c>
      <c r="B9810" s="8" t="s">
        <v>8641</v>
      </c>
      <c r="C9810" s="9" t="s">
        <v>728</v>
      </c>
    </row>
    <row r="9811">
      <c r="A9811" s="7">
        <f t="shared" si="1"/>
        <v>8425</v>
      </c>
      <c r="B9811" s="5" t="s">
        <v>8642</v>
      </c>
      <c r="C9811" s="6" t="s">
        <v>612</v>
      </c>
    </row>
    <row r="9812">
      <c r="A9812" s="7">
        <f t="shared" si="1"/>
        <v>8426</v>
      </c>
      <c r="B9812" s="8" t="s">
        <v>8643</v>
      </c>
      <c r="C9812" s="9" t="s">
        <v>372</v>
      </c>
    </row>
    <row r="9813">
      <c r="A9813" s="7">
        <f t="shared" si="1"/>
        <v>8427</v>
      </c>
      <c r="B9813" s="5" t="s">
        <v>8644</v>
      </c>
      <c r="C9813" s="6" t="s">
        <v>20</v>
      </c>
    </row>
    <row r="9814">
      <c r="A9814" s="7">
        <f t="shared" si="1"/>
        <v>8428</v>
      </c>
      <c r="B9814" s="5" t="s">
        <v>8645</v>
      </c>
      <c r="C9814" s="6" t="s">
        <v>1223</v>
      </c>
    </row>
    <row r="9815">
      <c r="A9815" s="7">
        <f t="shared" si="1"/>
        <v>8429</v>
      </c>
      <c r="B9815" s="8" t="s">
        <v>8646</v>
      </c>
      <c r="C9815" s="9" t="s">
        <v>835</v>
      </c>
    </row>
    <row r="9816">
      <c r="A9816" s="7">
        <f t="shared" si="1"/>
        <v>8430</v>
      </c>
      <c r="B9816" s="5" t="s">
        <v>8647</v>
      </c>
      <c r="C9816" s="6" t="s">
        <v>59</v>
      </c>
    </row>
    <row r="9817">
      <c r="A9817" s="7">
        <f t="shared" si="1"/>
        <v>8431</v>
      </c>
      <c r="B9817" s="5" t="s">
        <v>8648</v>
      </c>
      <c r="C9817" s="6" t="s">
        <v>365</v>
      </c>
    </row>
    <row r="9818">
      <c r="A9818" s="7">
        <f t="shared" si="1"/>
        <v>8432</v>
      </c>
      <c r="B9818" s="8" t="s">
        <v>8649</v>
      </c>
      <c r="C9818" s="9" t="s">
        <v>46</v>
      </c>
    </row>
    <row r="9819">
      <c r="A9819" s="7">
        <f t="shared" si="1"/>
        <v>8433</v>
      </c>
      <c r="B9819" s="8" t="s">
        <v>8650</v>
      </c>
      <c r="C9819" s="9" t="s">
        <v>780</v>
      </c>
    </row>
    <row r="9820">
      <c r="A9820" s="7">
        <f t="shared" si="1"/>
        <v>8434</v>
      </c>
      <c r="B9820" s="5" t="s">
        <v>8651</v>
      </c>
      <c r="C9820" s="6" t="s">
        <v>1207</v>
      </c>
    </row>
    <row r="9821">
      <c r="A9821" s="7">
        <f t="shared" si="1"/>
        <v>8435</v>
      </c>
      <c r="B9821" s="5" t="s">
        <v>8652</v>
      </c>
      <c r="C9821" s="6" t="s">
        <v>610</v>
      </c>
    </row>
    <row r="9822">
      <c r="A9822" s="7">
        <f t="shared" si="1"/>
        <v>8436</v>
      </c>
      <c r="B9822" s="5" t="s">
        <v>8653</v>
      </c>
      <c r="C9822" s="6" t="s">
        <v>1342</v>
      </c>
    </row>
    <row r="9823">
      <c r="A9823" s="7">
        <f t="shared" si="1"/>
        <v>8437</v>
      </c>
      <c r="B9823" s="5" t="s">
        <v>8654</v>
      </c>
      <c r="C9823" s="6" t="s">
        <v>74</v>
      </c>
    </row>
    <row r="9824">
      <c r="A9824" s="7">
        <f t="shared" si="1"/>
        <v>8438</v>
      </c>
      <c r="B9824" s="5" t="s">
        <v>8655</v>
      </c>
      <c r="C9824" s="6" t="s">
        <v>12</v>
      </c>
    </row>
    <row r="9825">
      <c r="A9825" s="7">
        <f t="shared" si="1"/>
        <v>8439</v>
      </c>
      <c r="B9825" s="8" t="s">
        <v>8656</v>
      </c>
      <c r="C9825" s="9" t="s">
        <v>64</v>
      </c>
    </row>
    <row r="9826">
      <c r="A9826" s="7">
        <f t="shared" si="1"/>
        <v>8440</v>
      </c>
      <c r="B9826" s="8" t="s">
        <v>8657</v>
      </c>
      <c r="C9826" s="9" t="s">
        <v>46</v>
      </c>
    </row>
    <row r="9827">
      <c r="A9827" s="7">
        <f t="shared" si="1"/>
        <v>8441</v>
      </c>
      <c r="B9827" s="5" t="s">
        <v>8658</v>
      </c>
      <c r="C9827" s="6" t="s">
        <v>555</v>
      </c>
    </row>
    <row r="9828">
      <c r="A9828" s="7">
        <f t="shared" si="1"/>
        <v>8442</v>
      </c>
      <c r="B9828" s="8" t="s">
        <v>8659</v>
      </c>
      <c r="C9828" s="9" t="s">
        <v>10</v>
      </c>
    </row>
    <row r="9829">
      <c r="A9829" s="7">
        <f t="shared" si="1"/>
        <v>8442</v>
      </c>
      <c r="B9829" s="8" t="s">
        <v>8659</v>
      </c>
      <c r="C9829" s="9" t="s">
        <v>142</v>
      </c>
    </row>
    <row r="9830">
      <c r="A9830" s="7">
        <f t="shared" si="1"/>
        <v>8443</v>
      </c>
      <c r="B9830" s="5" t="s">
        <v>8660</v>
      </c>
      <c r="C9830" s="6" t="s">
        <v>1369</v>
      </c>
    </row>
    <row r="9831">
      <c r="A9831" s="7">
        <f t="shared" si="1"/>
        <v>8444</v>
      </c>
      <c r="B9831" s="5" t="s">
        <v>8661</v>
      </c>
      <c r="C9831" s="6" t="s">
        <v>655</v>
      </c>
    </row>
    <row r="9832">
      <c r="A9832" s="7">
        <f t="shared" si="1"/>
        <v>8444</v>
      </c>
      <c r="B9832" s="5" t="s">
        <v>8661</v>
      </c>
      <c r="C9832" s="6" t="s">
        <v>8662</v>
      </c>
    </row>
    <row r="9833">
      <c r="A9833" s="7">
        <f t="shared" si="1"/>
        <v>8445</v>
      </c>
      <c r="B9833" s="8" t="s">
        <v>8663</v>
      </c>
      <c r="C9833" s="9" t="s">
        <v>24</v>
      </c>
    </row>
    <row r="9834">
      <c r="A9834" s="7">
        <f t="shared" si="1"/>
        <v>8445</v>
      </c>
      <c r="B9834" s="8" t="s">
        <v>8663</v>
      </c>
      <c r="C9834" s="9" t="s">
        <v>25</v>
      </c>
    </row>
    <row r="9835">
      <c r="A9835" s="7">
        <f t="shared" si="1"/>
        <v>8446</v>
      </c>
      <c r="B9835" s="8" t="s">
        <v>8664</v>
      </c>
      <c r="C9835" s="9" t="s">
        <v>728</v>
      </c>
    </row>
    <row r="9836">
      <c r="A9836" s="7">
        <f t="shared" si="1"/>
        <v>8447</v>
      </c>
      <c r="B9836" s="5" t="s">
        <v>8665</v>
      </c>
      <c r="C9836" s="6" t="s">
        <v>566</v>
      </c>
    </row>
    <row r="9837">
      <c r="A9837" s="7">
        <f t="shared" si="1"/>
        <v>8448</v>
      </c>
      <c r="B9837" s="8" t="s">
        <v>8666</v>
      </c>
      <c r="C9837" s="9" t="s">
        <v>530</v>
      </c>
    </row>
    <row r="9838">
      <c r="A9838" s="7">
        <f t="shared" si="1"/>
        <v>8449</v>
      </c>
      <c r="B9838" s="8" t="s">
        <v>8667</v>
      </c>
      <c r="C9838" s="9" t="s">
        <v>24</v>
      </c>
    </row>
    <row r="9839">
      <c r="A9839" s="7">
        <f t="shared" si="1"/>
        <v>8450</v>
      </c>
      <c r="B9839" s="8" t="s">
        <v>8668</v>
      </c>
      <c r="C9839" s="9" t="s">
        <v>547</v>
      </c>
    </row>
    <row r="9840">
      <c r="A9840" s="7">
        <f t="shared" si="1"/>
        <v>8451</v>
      </c>
      <c r="B9840" s="8" t="s">
        <v>8669</v>
      </c>
      <c r="C9840" s="9" t="s">
        <v>547</v>
      </c>
    </row>
    <row r="9841">
      <c r="A9841" s="7">
        <f t="shared" si="1"/>
        <v>8452</v>
      </c>
      <c r="B9841" s="5" t="s">
        <v>8670</v>
      </c>
      <c r="C9841" s="6" t="s">
        <v>59</v>
      </c>
    </row>
    <row r="9842">
      <c r="A9842" s="7">
        <f t="shared" si="1"/>
        <v>8453</v>
      </c>
      <c r="B9842" s="5" t="s">
        <v>8671</v>
      </c>
      <c r="C9842" s="6" t="s">
        <v>1324</v>
      </c>
    </row>
    <row r="9843">
      <c r="A9843" s="7">
        <f t="shared" si="1"/>
        <v>8454</v>
      </c>
      <c r="B9843" s="5" t="s">
        <v>8672</v>
      </c>
      <c r="C9843" s="6" t="s">
        <v>989</v>
      </c>
    </row>
    <row r="9844">
      <c r="A9844" s="7">
        <f t="shared" si="1"/>
        <v>8455</v>
      </c>
      <c r="B9844" s="5" t="s">
        <v>8673</v>
      </c>
      <c r="C9844" s="6" t="s">
        <v>467</v>
      </c>
    </row>
    <row r="9845">
      <c r="A9845" s="7">
        <f t="shared" si="1"/>
        <v>8456</v>
      </c>
      <c r="B9845" s="8" t="s">
        <v>8674</v>
      </c>
      <c r="C9845" s="9" t="s">
        <v>162</v>
      </c>
    </row>
    <row r="9846">
      <c r="A9846" s="7">
        <f t="shared" si="1"/>
        <v>8456</v>
      </c>
      <c r="B9846" s="8" t="s">
        <v>8674</v>
      </c>
      <c r="C9846" s="9" t="s">
        <v>142</v>
      </c>
    </row>
    <row r="9847">
      <c r="A9847" s="7">
        <f t="shared" si="1"/>
        <v>8456</v>
      </c>
      <c r="B9847" s="8" t="s">
        <v>8674</v>
      </c>
      <c r="C9847" s="9" t="s">
        <v>25</v>
      </c>
    </row>
    <row r="9848">
      <c r="A9848" s="7">
        <f t="shared" si="1"/>
        <v>8457</v>
      </c>
      <c r="B9848" s="5" t="s">
        <v>8675</v>
      </c>
      <c r="C9848" s="6" t="s">
        <v>591</v>
      </c>
    </row>
    <row r="9849">
      <c r="A9849" s="7">
        <f t="shared" si="1"/>
        <v>8458</v>
      </c>
      <c r="B9849" s="8" t="s">
        <v>8676</v>
      </c>
      <c r="C9849" s="9" t="s">
        <v>399</v>
      </c>
    </row>
    <row r="9850">
      <c r="A9850" s="7">
        <f t="shared" si="1"/>
        <v>8459</v>
      </c>
      <c r="B9850" s="5" t="s">
        <v>8677</v>
      </c>
      <c r="C9850" s="6" t="s">
        <v>1007</v>
      </c>
    </row>
    <row r="9851">
      <c r="A9851" s="7">
        <f t="shared" si="1"/>
        <v>8459</v>
      </c>
      <c r="B9851" s="5" t="s">
        <v>8677</v>
      </c>
      <c r="C9851" s="6" t="s">
        <v>656</v>
      </c>
    </row>
    <row r="9852">
      <c r="A9852" s="7">
        <f t="shared" si="1"/>
        <v>8460</v>
      </c>
      <c r="B9852" s="8" t="s">
        <v>8678</v>
      </c>
      <c r="C9852" s="9" t="s">
        <v>40</v>
      </c>
    </row>
    <row r="9853">
      <c r="A9853" s="7">
        <f t="shared" si="1"/>
        <v>8461</v>
      </c>
      <c r="B9853" s="8" t="s">
        <v>8679</v>
      </c>
      <c r="C9853" s="9" t="s">
        <v>399</v>
      </c>
    </row>
    <row r="9854">
      <c r="A9854" s="7">
        <f t="shared" si="1"/>
        <v>8462</v>
      </c>
      <c r="B9854" s="8" t="s">
        <v>8680</v>
      </c>
      <c r="C9854" s="6" t="s">
        <v>150</v>
      </c>
    </row>
    <row r="9855">
      <c r="A9855" s="7">
        <f t="shared" si="1"/>
        <v>8463</v>
      </c>
      <c r="B9855" s="8" t="s">
        <v>8681</v>
      </c>
      <c r="C9855" s="9" t="s">
        <v>40</v>
      </c>
    </row>
    <row r="9856">
      <c r="A9856" s="7">
        <f t="shared" si="1"/>
        <v>8464</v>
      </c>
      <c r="B9856" s="8" t="s">
        <v>8682</v>
      </c>
      <c r="C9856" s="9" t="s">
        <v>24</v>
      </c>
    </row>
    <row r="9857">
      <c r="A9857" s="7">
        <f t="shared" si="1"/>
        <v>8465</v>
      </c>
      <c r="B9857" s="8" t="s">
        <v>8683</v>
      </c>
      <c r="C9857" s="6" t="s">
        <v>313</v>
      </c>
    </row>
    <row r="9858">
      <c r="A9858" s="7">
        <f t="shared" si="1"/>
        <v>8466</v>
      </c>
      <c r="B9858" s="8" t="s">
        <v>8684</v>
      </c>
      <c r="C9858" s="6" t="s">
        <v>313</v>
      </c>
    </row>
    <row r="9859">
      <c r="A9859" s="7">
        <f t="shared" si="1"/>
        <v>8466</v>
      </c>
      <c r="B9859" s="8" t="s">
        <v>8684</v>
      </c>
      <c r="C9859" s="9" t="s">
        <v>25</v>
      </c>
    </row>
    <row r="9860">
      <c r="A9860" s="7">
        <f t="shared" si="1"/>
        <v>8467</v>
      </c>
      <c r="B9860" s="8" t="s">
        <v>8685</v>
      </c>
      <c r="C9860" s="9" t="s">
        <v>25</v>
      </c>
    </row>
    <row r="9861">
      <c r="A9861" s="7">
        <f t="shared" si="1"/>
        <v>8468</v>
      </c>
      <c r="B9861" s="8" t="s">
        <v>8686</v>
      </c>
      <c r="C9861" s="9" t="s">
        <v>162</v>
      </c>
    </row>
    <row r="9862">
      <c r="A9862" s="7">
        <f t="shared" si="1"/>
        <v>8469</v>
      </c>
      <c r="B9862" s="8" t="s">
        <v>8687</v>
      </c>
      <c r="C9862" s="9" t="s">
        <v>25</v>
      </c>
    </row>
    <row r="9863">
      <c r="A9863" s="7">
        <f t="shared" si="1"/>
        <v>8470</v>
      </c>
      <c r="B9863" s="8" t="s">
        <v>8688</v>
      </c>
      <c r="C9863" s="9" t="s">
        <v>162</v>
      </c>
    </row>
    <row r="9864">
      <c r="A9864" s="7">
        <f t="shared" si="1"/>
        <v>8471</v>
      </c>
      <c r="B9864" s="8" t="s">
        <v>8689</v>
      </c>
      <c r="C9864" s="9" t="s">
        <v>162</v>
      </c>
    </row>
    <row r="9865">
      <c r="A9865" s="7">
        <f t="shared" si="1"/>
        <v>8472</v>
      </c>
      <c r="B9865" s="8" t="s">
        <v>8690</v>
      </c>
      <c r="C9865" s="9" t="s">
        <v>547</v>
      </c>
    </row>
    <row r="9866">
      <c r="A9866" s="7">
        <f t="shared" si="1"/>
        <v>8473</v>
      </c>
      <c r="B9866" s="8" t="s">
        <v>8691</v>
      </c>
      <c r="C9866" s="9" t="s">
        <v>547</v>
      </c>
    </row>
    <row r="9867">
      <c r="A9867" s="7">
        <f t="shared" si="1"/>
        <v>8474</v>
      </c>
      <c r="B9867" s="8" t="s">
        <v>8692</v>
      </c>
      <c r="C9867" s="9" t="s">
        <v>547</v>
      </c>
    </row>
    <row r="9868">
      <c r="A9868" s="7">
        <f t="shared" si="1"/>
        <v>8475</v>
      </c>
      <c r="B9868" s="5" t="s">
        <v>8693</v>
      </c>
      <c r="C9868" s="6" t="s">
        <v>1124</v>
      </c>
    </row>
    <row r="9869">
      <c r="A9869" s="7">
        <f t="shared" si="1"/>
        <v>8476</v>
      </c>
      <c r="B9869" s="5" t="s">
        <v>8694</v>
      </c>
      <c r="C9869" s="6" t="s">
        <v>74</v>
      </c>
    </row>
    <row r="9870">
      <c r="A9870" s="7">
        <f t="shared" si="1"/>
        <v>8477</v>
      </c>
      <c r="B9870" s="5" t="s">
        <v>8695</v>
      </c>
      <c r="C9870" s="6" t="s">
        <v>1369</v>
      </c>
    </row>
    <row r="9871">
      <c r="A9871" s="7">
        <f t="shared" si="1"/>
        <v>8478</v>
      </c>
      <c r="B9871" s="5" t="s">
        <v>8696</v>
      </c>
      <c r="C9871" s="6" t="s">
        <v>1262</v>
      </c>
    </row>
    <row r="9872">
      <c r="A9872" s="7">
        <f t="shared" si="1"/>
        <v>8479</v>
      </c>
      <c r="B9872" s="5" t="s">
        <v>8697</v>
      </c>
      <c r="C9872" s="6" t="s">
        <v>1262</v>
      </c>
    </row>
    <row r="9873">
      <c r="A9873" s="7">
        <f t="shared" si="1"/>
        <v>8480</v>
      </c>
      <c r="B9873" s="8" t="s">
        <v>8698</v>
      </c>
      <c r="C9873" s="9" t="s">
        <v>56</v>
      </c>
    </row>
    <row r="9874">
      <c r="A9874" s="7">
        <f t="shared" si="1"/>
        <v>8481</v>
      </c>
      <c r="B9874" s="5" t="s">
        <v>8699</v>
      </c>
      <c r="C9874" s="6" t="s">
        <v>4</v>
      </c>
    </row>
    <row r="9875">
      <c r="A9875" s="7">
        <f t="shared" si="1"/>
        <v>8482</v>
      </c>
      <c r="B9875" s="8" t="s">
        <v>8700</v>
      </c>
      <c r="C9875" s="9" t="s">
        <v>25</v>
      </c>
    </row>
    <row r="9876">
      <c r="A9876" s="7">
        <f t="shared" si="1"/>
        <v>8483</v>
      </c>
      <c r="B9876" s="8" t="s">
        <v>8701</v>
      </c>
      <c r="C9876" s="9" t="s">
        <v>24</v>
      </c>
    </row>
    <row r="9877">
      <c r="A9877" s="7">
        <f t="shared" si="1"/>
        <v>8483</v>
      </c>
      <c r="B9877" s="8" t="s">
        <v>8701</v>
      </c>
      <c r="C9877" s="9" t="s">
        <v>25</v>
      </c>
    </row>
    <row r="9878">
      <c r="A9878" s="7">
        <f t="shared" si="1"/>
        <v>8484</v>
      </c>
      <c r="B9878" s="8" t="s">
        <v>8702</v>
      </c>
      <c r="C9878" s="9" t="s">
        <v>8</v>
      </c>
    </row>
    <row r="9879">
      <c r="A9879" s="7">
        <f t="shared" si="1"/>
        <v>8485</v>
      </c>
      <c r="B9879" s="5" t="s">
        <v>8703</v>
      </c>
      <c r="C9879" s="6" t="s">
        <v>1040</v>
      </c>
    </row>
    <row r="9880">
      <c r="A9880" s="7">
        <f t="shared" si="1"/>
        <v>8486</v>
      </c>
      <c r="B9880" s="5" t="s">
        <v>8704</v>
      </c>
      <c r="C9880" s="6" t="s">
        <v>74</v>
      </c>
    </row>
    <row r="9881">
      <c r="A9881" s="7">
        <f t="shared" si="1"/>
        <v>8487</v>
      </c>
      <c r="B9881" s="8" t="s">
        <v>8705</v>
      </c>
      <c r="C9881" s="9" t="s">
        <v>65</v>
      </c>
    </row>
    <row r="9882">
      <c r="A9882" s="7">
        <f t="shared" si="1"/>
        <v>8488</v>
      </c>
      <c r="B9882" s="8" t="s">
        <v>8706</v>
      </c>
      <c r="C9882" s="9" t="s">
        <v>8</v>
      </c>
    </row>
    <row r="9883">
      <c r="A9883" s="7">
        <f t="shared" si="1"/>
        <v>8489</v>
      </c>
      <c r="B9883" s="5" t="s">
        <v>8707</v>
      </c>
      <c r="C9883" s="6" t="s">
        <v>1262</v>
      </c>
    </row>
    <row r="9884">
      <c r="A9884" s="7">
        <f t="shared" si="1"/>
        <v>8490</v>
      </c>
      <c r="B9884" s="8" t="s">
        <v>8708</v>
      </c>
      <c r="C9884" s="9" t="s">
        <v>72</v>
      </c>
    </row>
    <row r="9885">
      <c r="A9885" s="7">
        <f t="shared" si="1"/>
        <v>8491</v>
      </c>
      <c r="B9885" s="5" t="s">
        <v>8709</v>
      </c>
      <c r="C9885" s="6" t="s">
        <v>1856</v>
      </c>
    </row>
    <row r="9886">
      <c r="A9886" s="7">
        <f t="shared" si="1"/>
        <v>8492</v>
      </c>
      <c r="B9886" s="5" t="s">
        <v>8710</v>
      </c>
      <c r="C9886" s="6" t="s">
        <v>1376</v>
      </c>
    </row>
    <row r="9887">
      <c r="A9887" s="7">
        <f t="shared" si="1"/>
        <v>8493</v>
      </c>
      <c r="B9887" s="5" t="s">
        <v>8711</v>
      </c>
      <c r="C9887" s="6" t="s">
        <v>591</v>
      </c>
    </row>
    <row r="9888">
      <c r="A9888" s="7">
        <f t="shared" si="1"/>
        <v>8494</v>
      </c>
      <c r="B9888" s="5" t="s">
        <v>8712</v>
      </c>
      <c r="C9888" s="6" t="s">
        <v>393</v>
      </c>
    </row>
    <row r="9889">
      <c r="A9889" s="7">
        <f t="shared" si="1"/>
        <v>8495</v>
      </c>
      <c r="B9889" s="8" t="s">
        <v>8713</v>
      </c>
      <c r="C9889" s="9" t="s">
        <v>72</v>
      </c>
    </row>
    <row r="9890">
      <c r="A9890" s="7">
        <f t="shared" si="1"/>
        <v>8496</v>
      </c>
      <c r="B9890" s="5" t="s">
        <v>8714</v>
      </c>
      <c r="C9890" s="6" t="s">
        <v>150</v>
      </c>
    </row>
    <row r="9891">
      <c r="A9891" s="7">
        <f t="shared" si="1"/>
        <v>8496</v>
      </c>
      <c r="B9891" s="5" t="s">
        <v>8714</v>
      </c>
      <c r="C9891" s="6" t="s">
        <v>153</v>
      </c>
    </row>
    <row r="9892">
      <c r="A9892" s="7">
        <f t="shared" si="1"/>
        <v>8497</v>
      </c>
      <c r="B9892" s="5" t="s">
        <v>8715</v>
      </c>
      <c r="C9892" s="6" t="s">
        <v>1495</v>
      </c>
    </row>
    <row r="9893">
      <c r="A9893" s="7">
        <f t="shared" si="1"/>
        <v>8498</v>
      </c>
      <c r="B9893" s="5" t="s">
        <v>8716</v>
      </c>
      <c r="C9893" s="6" t="s">
        <v>150</v>
      </c>
    </row>
    <row r="9894">
      <c r="A9894" s="7">
        <f t="shared" si="1"/>
        <v>8499</v>
      </c>
      <c r="B9894" s="5" t="s">
        <v>8717</v>
      </c>
      <c r="C9894" s="6" t="s">
        <v>591</v>
      </c>
    </row>
    <row r="9895">
      <c r="A9895" s="7">
        <f t="shared" si="1"/>
        <v>8500</v>
      </c>
      <c r="B9895" s="5" t="s">
        <v>8718</v>
      </c>
      <c r="C9895" s="6" t="s">
        <v>765</v>
      </c>
    </row>
    <row r="9896">
      <c r="A9896" s="7">
        <f t="shared" si="1"/>
        <v>8501</v>
      </c>
      <c r="B9896" s="5" t="s">
        <v>8719</v>
      </c>
      <c r="C9896" s="6" t="s">
        <v>74</v>
      </c>
    </row>
    <row r="9897">
      <c r="A9897" s="7">
        <f t="shared" si="1"/>
        <v>8502</v>
      </c>
      <c r="B9897" s="5" t="s">
        <v>8720</v>
      </c>
      <c r="C9897" s="6" t="s">
        <v>765</v>
      </c>
    </row>
    <row r="9898">
      <c r="A9898" s="7">
        <f t="shared" si="1"/>
        <v>8503</v>
      </c>
      <c r="B9898" s="5" t="s">
        <v>8721</v>
      </c>
      <c r="C9898" s="6" t="s">
        <v>1223</v>
      </c>
    </row>
    <row r="9899">
      <c r="A9899" s="7">
        <f t="shared" si="1"/>
        <v>8504</v>
      </c>
      <c r="B9899" s="5" t="s">
        <v>8722</v>
      </c>
      <c r="C9899" s="6" t="s">
        <v>4</v>
      </c>
    </row>
    <row r="9900">
      <c r="A9900" s="7">
        <f t="shared" si="1"/>
        <v>8505</v>
      </c>
      <c r="B9900" s="5" t="s">
        <v>8723</v>
      </c>
      <c r="C9900" s="6" t="s">
        <v>48</v>
      </c>
    </row>
    <row r="9901">
      <c r="A9901" s="7">
        <f t="shared" si="1"/>
        <v>8506</v>
      </c>
      <c r="B9901" s="5" t="s">
        <v>8724</v>
      </c>
      <c r="C9901" s="6" t="s">
        <v>639</v>
      </c>
    </row>
    <row r="9902">
      <c r="A9902" s="7">
        <f t="shared" si="1"/>
        <v>8507</v>
      </c>
      <c r="B9902" s="5" t="s">
        <v>8725</v>
      </c>
      <c r="C9902" s="6" t="s">
        <v>1040</v>
      </c>
    </row>
    <row r="9903">
      <c r="A9903" s="7">
        <f t="shared" si="1"/>
        <v>8508</v>
      </c>
      <c r="B9903" s="5" t="s">
        <v>8726</v>
      </c>
      <c r="C9903" s="6" t="s">
        <v>1040</v>
      </c>
    </row>
    <row r="9904">
      <c r="A9904" s="7">
        <f t="shared" si="1"/>
        <v>8509</v>
      </c>
      <c r="B9904" s="5" t="s">
        <v>8727</v>
      </c>
      <c r="C9904" s="6" t="s">
        <v>86</v>
      </c>
    </row>
    <row r="9905">
      <c r="A9905" s="7">
        <f t="shared" si="1"/>
        <v>8510</v>
      </c>
      <c r="B9905" s="5" t="s">
        <v>8728</v>
      </c>
      <c r="C9905" s="6" t="s">
        <v>86</v>
      </c>
    </row>
    <row r="9906">
      <c r="A9906" s="7">
        <f t="shared" si="1"/>
        <v>8511</v>
      </c>
      <c r="B9906" s="5" t="s">
        <v>8729</v>
      </c>
      <c r="C9906" s="6" t="s">
        <v>34</v>
      </c>
    </row>
    <row r="9907">
      <c r="A9907" s="7">
        <f t="shared" si="1"/>
        <v>8512</v>
      </c>
      <c r="B9907" s="5" t="s">
        <v>8730</v>
      </c>
      <c r="C9907" s="6" t="s">
        <v>393</v>
      </c>
    </row>
    <row r="9908">
      <c r="A9908" s="7">
        <f t="shared" si="1"/>
        <v>8513</v>
      </c>
      <c r="B9908" s="5" t="s">
        <v>8731</v>
      </c>
      <c r="C9908" s="6" t="s">
        <v>393</v>
      </c>
    </row>
    <row r="9909">
      <c r="A9909" s="7">
        <f t="shared" si="1"/>
        <v>8514</v>
      </c>
      <c r="B9909" s="8" t="s">
        <v>8732</v>
      </c>
      <c r="C9909" s="9" t="s">
        <v>1776</v>
      </c>
    </row>
    <row r="9910">
      <c r="A9910" s="7">
        <f t="shared" si="1"/>
        <v>8515</v>
      </c>
      <c r="B9910" s="5" t="s">
        <v>8733</v>
      </c>
      <c r="C9910" s="6" t="s">
        <v>393</v>
      </c>
    </row>
    <row r="9911">
      <c r="A9911" s="7">
        <f t="shared" si="1"/>
        <v>8516</v>
      </c>
      <c r="B9911" s="5" t="s">
        <v>8734</v>
      </c>
      <c r="C9911" s="6" t="s">
        <v>1856</v>
      </c>
    </row>
    <row r="9912">
      <c r="A9912" s="7">
        <f t="shared" si="1"/>
        <v>8517</v>
      </c>
      <c r="B9912" s="5" t="s">
        <v>8735</v>
      </c>
      <c r="C9912" s="6" t="s">
        <v>362</v>
      </c>
    </row>
    <row r="9913">
      <c r="A9913" s="7">
        <f t="shared" si="1"/>
        <v>8518</v>
      </c>
      <c r="B9913" s="8" t="s">
        <v>8736</v>
      </c>
      <c r="C9913" s="9" t="s">
        <v>1776</v>
      </c>
    </row>
    <row r="9914">
      <c r="A9914" s="7">
        <f t="shared" si="1"/>
        <v>8519</v>
      </c>
      <c r="B9914" s="5" t="s">
        <v>8737</v>
      </c>
      <c r="C9914" s="6" t="s">
        <v>34</v>
      </c>
    </row>
    <row r="9915">
      <c r="A9915" s="7">
        <f t="shared" si="1"/>
        <v>8520</v>
      </c>
      <c r="B9915" s="8" t="s">
        <v>8738</v>
      </c>
      <c r="C9915" s="9" t="s">
        <v>40</v>
      </c>
    </row>
    <row r="9916">
      <c r="A9916" s="7">
        <f t="shared" si="1"/>
        <v>8521</v>
      </c>
      <c r="B9916" s="8" t="s">
        <v>8739</v>
      </c>
      <c r="C9916" s="6" t="s">
        <v>150</v>
      </c>
    </row>
    <row r="9917">
      <c r="A9917" s="7">
        <f t="shared" si="1"/>
        <v>8521</v>
      </c>
      <c r="B9917" s="8" t="s">
        <v>8739</v>
      </c>
      <c r="C9917" s="9" t="s">
        <v>280</v>
      </c>
    </row>
    <row r="9918">
      <c r="A9918" s="7">
        <f t="shared" si="1"/>
        <v>8522</v>
      </c>
      <c r="B9918" s="5" t="s">
        <v>8740</v>
      </c>
      <c r="C9918" s="6" t="s">
        <v>1450</v>
      </c>
    </row>
    <row r="9919">
      <c r="A9919" s="7">
        <f t="shared" si="1"/>
        <v>8523</v>
      </c>
      <c r="B9919" s="5" t="s">
        <v>8741</v>
      </c>
      <c r="C9919" s="6" t="s">
        <v>780</v>
      </c>
    </row>
    <row r="9920">
      <c r="A9920" s="7">
        <f t="shared" si="1"/>
        <v>8524</v>
      </c>
      <c r="B9920" s="5" t="s">
        <v>8742</v>
      </c>
      <c r="C9920" s="6" t="s">
        <v>437</v>
      </c>
    </row>
    <row r="9921">
      <c r="A9921" s="7">
        <f t="shared" si="1"/>
        <v>8525</v>
      </c>
      <c r="B9921" s="5" t="s">
        <v>8743</v>
      </c>
      <c r="C9921" s="6" t="s">
        <v>1040</v>
      </c>
    </row>
    <row r="9922">
      <c r="A9922" s="7">
        <f t="shared" si="1"/>
        <v>8526</v>
      </c>
      <c r="B9922" s="5" t="s">
        <v>8744</v>
      </c>
      <c r="C9922" s="6" t="s">
        <v>12</v>
      </c>
    </row>
    <row r="9923">
      <c r="A9923" s="7">
        <f t="shared" si="1"/>
        <v>8527</v>
      </c>
      <c r="B9923" s="8" t="s">
        <v>8745</v>
      </c>
      <c r="C9923" s="9" t="s">
        <v>10</v>
      </c>
    </row>
    <row r="9924">
      <c r="A9924" s="7">
        <f t="shared" si="1"/>
        <v>8527</v>
      </c>
      <c r="B9924" s="8" t="s">
        <v>8745</v>
      </c>
      <c r="C9924" s="9" t="s">
        <v>60</v>
      </c>
    </row>
    <row r="9925">
      <c r="A9925" s="7">
        <f t="shared" si="1"/>
        <v>8528</v>
      </c>
      <c r="B9925" s="8" t="s">
        <v>8746</v>
      </c>
      <c r="C9925" s="9" t="s">
        <v>60</v>
      </c>
    </row>
    <row r="9926">
      <c r="A9926" s="7">
        <f t="shared" si="1"/>
        <v>8528</v>
      </c>
      <c r="B9926" s="8" t="s">
        <v>8746</v>
      </c>
      <c r="C9926" s="9" t="s">
        <v>530</v>
      </c>
    </row>
    <row r="9927">
      <c r="A9927" s="7">
        <f t="shared" si="1"/>
        <v>8529</v>
      </c>
      <c r="B9927" s="8" t="s">
        <v>8747</v>
      </c>
      <c r="C9927" s="9" t="s">
        <v>874</v>
      </c>
    </row>
    <row r="9928">
      <c r="A9928" s="7">
        <f t="shared" si="1"/>
        <v>8530</v>
      </c>
      <c r="B9928" s="5" t="s">
        <v>8748</v>
      </c>
      <c r="C9928" s="6" t="s">
        <v>405</v>
      </c>
    </row>
    <row r="9929">
      <c r="A9929" s="7">
        <f t="shared" si="1"/>
        <v>8531</v>
      </c>
      <c r="B9929" s="5" t="s">
        <v>8749</v>
      </c>
      <c r="C9929" s="6" t="s">
        <v>2549</v>
      </c>
    </row>
    <row r="9930">
      <c r="A9930" s="7">
        <f t="shared" si="1"/>
        <v>8532</v>
      </c>
      <c r="B9930" s="15" t="s">
        <v>8750</v>
      </c>
      <c r="C9930" s="17" t="s">
        <v>426</v>
      </c>
    </row>
    <row r="9931">
      <c r="A9931" s="7">
        <f t="shared" si="1"/>
        <v>8533</v>
      </c>
      <c r="B9931" s="8" t="s">
        <v>8751</v>
      </c>
      <c r="C9931" s="9" t="s">
        <v>815</v>
      </c>
    </row>
    <row r="9932">
      <c r="A9932" s="7">
        <f t="shared" si="1"/>
        <v>8534</v>
      </c>
      <c r="B9932" s="8" t="s">
        <v>8752</v>
      </c>
      <c r="C9932" s="9" t="s">
        <v>758</v>
      </c>
    </row>
    <row r="9933">
      <c r="A9933" s="7">
        <f t="shared" si="1"/>
        <v>8535</v>
      </c>
      <c r="B9933" s="5" t="s">
        <v>8753</v>
      </c>
      <c r="C9933" s="6" t="s">
        <v>1221</v>
      </c>
    </row>
    <row r="9934">
      <c r="A9934" s="7">
        <f t="shared" si="1"/>
        <v>8536</v>
      </c>
      <c r="B9934" s="5" t="s">
        <v>8754</v>
      </c>
      <c r="C9934" s="6" t="s">
        <v>1262</v>
      </c>
    </row>
    <row r="9935">
      <c r="A9935" s="7">
        <f t="shared" si="1"/>
        <v>8537</v>
      </c>
      <c r="B9935" s="8" t="s">
        <v>8755</v>
      </c>
      <c r="C9935" s="9" t="s">
        <v>76</v>
      </c>
    </row>
    <row r="9936">
      <c r="A9936" s="7">
        <f t="shared" si="1"/>
        <v>8538</v>
      </c>
      <c r="B9936" s="8" t="s">
        <v>8756</v>
      </c>
      <c r="C9936" s="9" t="s">
        <v>76</v>
      </c>
    </row>
    <row r="9937">
      <c r="A9937" s="7">
        <f t="shared" si="1"/>
        <v>8539</v>
      </c>
      <c r="B9937" s="5" t="s">
        <v>8757</v>
      </c>
      <c r="C9937" s="6" t="s">
        <v>1262</v>
      </c>
    </row>
    <row r="9938">
      <c r="A9938" s="7">
        <f t="shared" si="1"/>
        <v>8540</v>
      </c>
      <c r="B9938" s="8" t="s">
        <v>8758</v>
      </c>
      <c r="C9938" s="9" t="s">
        <v>52</v>
      </c>
    </row>
    <row r="9939">
      <c r="A9939" s="7">
        <f t="shared" si="1"/>
        <v>8541</v>
      </c>
      <c r="B9939" s="5" t="s">
        <v>8759</v>
      </c>
      <c r="C9939" s="6" t="s">
        <v>4084</v>
      </c>
    </row>
    <row r="9940">
      <c r="A9940" s="7">
        <f t="shared" si="1"/>
        <v>8541</v>
      </c>
      <c r="B9940" s="5" t="s">
        <v>8759</v>
      </c>
      <c r="C9940" s="6" t="s">
        <v>50</v>
      </c>
    </row>
    <row r="9941">
      <c r="A9941" s="7">
        <f t="shared" si="1"/>
        <v>8542</v>
      </c>
      <c r="B9941" s="5" t="s">
        <v>8760</v>
      </c>
      <c r="C9941" s="6" t="s">
        <v>4084</v>
      </c>
    </row>
    <row r="9942">
      <c r="A9942" s="7">
        <f t="shared" si="1"/>
        <v>8542</v>
      </c>
      <c r="B9942" s="5" t="s">
        <v>8760</v>
      </c>
      <c r="C9942" s="6" t="s">
        <v>8761</v>
      </c>
    </row>
    <row r="9943">
      <c r="A9943" s="7">
        <f t="shared" si="1"/>
        <v>8543</v>
      </c>
      <c r="B9943" s="5" t="s">
        <v>8762</v>
      </c>
      <c r="C9943" s="6" t="s">
        <v>1260</v>
      </c>
    </row>
    <row r="9944">
      <c r="A9944" s="7">
        <f t="shared" si="1"/>
        <v>8544</v>
      </c>
      <c r="B9944" s="5" t="s">
        <v>8763</v>
      </c>
      <c r="C9944" s="6" t="s">
        <v>12</v>
      </c>
    </row>
    <row r="9945">
      <c r="A9945" s="7">
        <f t="shared" si="1"/>
        <v>8545</v>
      </c>
      <c r="B9945" s="5" t="s">
        <v>8764</v>
      </c>
      <c r="C9945" s="6" t="s">
        <v>326</v>
      </c>
    </row>
    <row r="9946">
      <c r="A9946" s="7">
        <f t="shared" si="1"/>
        <v>8546</v>
      </c>
      <c r="B9946" s="5" t="s">
        <v>8765</v>
      </c>
      <c r="C9946" s="6" t="s">
        <v>780</v>
      </c>
    </row>
    <row r="9947">
      <c r="A9947" s="7">
        <f t="shared" si="1"/>
        <v>8547</v>
      </c>
      <c r="B9947" s="5" t="s">
        <v>8766</v>
      </c>
      <c r="C9947" s="6" t="s">
        <v>34</v>
      </c>
    </row>
    <row r="9948">
      <c r="A9948" s="7">
        <f t="shared" si="1"/>
        <v>8548</v>
      </c>
      <c r="B9948" s="5" t="s">
        <v>8767</v>
      </c>
      <c r="C9948" s="6" t="s">
        <v>393</v>
      </c>
    </row>
    <row r="9949">
      <c r="A9949" s="7">
        <f t="shared" si="1"/>
        <v>8549</v>
      </c>
      <c r="B9949" s="5" t="s">
        <v>8768</v>
      </c>
      <c r="C9949" s="6" t="s">
        <v>939</v>
      </c>
    </row>
    <row r="9950">
      <c r="A9950" s="7">
        <f t="shared" si="1"/>
        <v>8550</v>
      </c>
      <c r="B9950" s="5" t="s">
        <v>8769</v>
      </c>
      <c r="C9950" s="6" t="s">
        <v>437</v>
      </c>
    </row>
    <row r="9951">
      <c r="A9951" s="7">
        <f t="shared" si="1"/>
        <v>8551</v>
      </c>
      <c r="B9951" s="8" t="s">
        <v>8770</v>
      </c>
      <c r="C9951" s="9" t="s">
        <v>121</v>
      </c>
    </row>
    <row r="9952">
      <c r="A9952" s="7">
        <f t="shared" si="1"/>
        <v>8552</v>
      </c>
      <c r="B9952" s="5" t="s">
        <v>8771</v>
      </c>
      <c r="C9952" s="6" t="s">
        <v>437</v>
      </c>
    </row>
    <row r="9953">
      <c r="A9953" s="7">
        <f t="shared" si="1"/>
        <v>8553</v>
      </c>
      <c r="B9953" s="5" t="s">
        <v>8772</v>
      </c>
      <c r="C9953" s="6" t="s">
        <v>179</v>
      </c>
    </row>
    <row r="9954">
      <c r="A9954" s="7">
        <f t="shared" si="1"/>
        <v>8554</v>
      </c>
      <c r="B9954" s="8" t="s">
        <v>8773</v>
      </c>
      <c r="C9954" s="9" t="s">
        <v>83</v>
      </c>
    </row>
    <row r="9955">
      <c r="A9955" s="7">
        <f t="shared" si="1"/>
        <v>8555</v>
      </c>
      <c r="B9955" s="5" t="s">
        <v>8774</v>
      </c>
      <c r="C9955" s="6" t="s">
        <v>34</v>
      </c>
    </row>
    <row r="9956">
      <c r="A9956" s="7">
        <f t="shared" si="1"/>
        <v>8556</v>
      </c>
      <c r="B9956" s="5" t="s">
        <v>8775</v>
      </c>
      <c r="C9956" s="6" t="s">
        <v>34</v>
      </c>
    </row>
    <row r="9957">
      <c r="A9957" s="7">
        <f t="shared" si="1"/>
        <v>8557</v>
      </c>
      <c r="B9957" s="5" t="s">
        <v>8776</v>
      </c>
      <c r="C9957" s="6" t="s">
        <v>639</v>
      </c>
    </row>
    <row r="9958">
      <c r="A9958" s="7">
        <f t="shared" si="1"/>
        <v>8558</v>
      </c>
      <c r="B9958" s="5" t="s">
        <v>8777</v>
      </c>
      <c r="C9958" s="6" t="s">
        <v>1495</v>
      </c>
    </row>
    <row r="9959">
      <c r="A9959" s="7">
        <f t="shared" si="1"/>
        <v>8559</v>
      </c>
      <c r="B9959" s="8" t="s">
        <v>8778</v>
      </c>
      <c r="C9959" s="9" t="s">
        <v>280</v>
      </c>
    </row>
    <row r="9960">
      <c r="A9960" s="7">
        <f t="shared" si="1"/>
        <v>8560</v>
      </c>
      <c r="B9960" s="16" t="s">
        <v>8779</v>
      </c>
      <c r="C9960" s="6" t="s">
        <v>1235</v>
      </c>
    </row>
    <row r="9961">
      <c r="A9961" s="7">
        <f t="shared" si="1"/>
        <v>8561</v>
      </c>
      <c r="B9961" s="8" t="s">
        <v>8780</v>
      </c>
      <c r="C9961" s="9" t="s">
        <v>399</v>
      </c>
    </row>
    <row r="9962">
      <c r="A9962" s="7">
        <f t="shared" si="1"/>
        <v>8562</v>
      </c>
      <c r="B9962" s="5" t="s">
        <v>8781</v>
      </c>
      <c r="C9962" s="6" t="s">
        <v>59</v>
      </c>
    </row>
    <row r="9963">
      <c r="A9963" s="7">
        <f t="shared" si="1"/>
        <v>8563</v>
      </c>
      <c r="B9963" s="8" t="s">
        <v>8782</v>
      </c>
      <c r="C9963" s="6" t="s">
        <v>8783</v>
      </c>
    </row>
    <row r="9964">
      <c r="A9964" s="7">
        <f t="shared" si="1"/>
        <v>8563</v>
      </c>
      <c r="B9964" s="8" t="s">
        <v>8782</v>
      </c>
      <c r="C9964" s="6" t="s">
        <v>616</v>
      </c>
    </row>
    <row r="9965">
      <c r="A9965" s="7">
        <f t="shared" si="1"/>
        <v>8563</v>
      </c>
      <c r="B9965" s="8" t="s">
        <v>8782</v>
      </c>
      <c r="C9965" s="9" t="s">
        <v>399</v>
      </c>
    </row>
    <row r="9966">
      <c r="A9966" s="7">
        <f t="shared" si="1"/>
        <v>8563</v>
      </c>
      <c r="B9966" s="8" t="s">
        <v>8782</v>
      </c>
      <c r="C9966" s="9" t="s">
        <v>54</v>
      </c>
    </row>
    <row r="9967">
      <c r="A9967" s="7">
        <f t="shared" si="1"/>
        <v>8563</v>
      </c>
      <c r="B9967" s="8" t="s">
        <v>8782</v>
      </c>
      <c r="C9967" s="9" t="s">
        <v>60</v>
      </c>
    </row>
    <row r="9968">
      <c r="A9968" s="7">
        <f t="shared" si="1"/>
        <v>8564</v>
      </c>
      <c r="B9968" s="8" t="s">
        <v>8784</v>
      </c>
      <c r="C9968" s="9" t="s">
        <v>188</v>
      </c>
    </row>
    <row r="9969">
      <c r="A9969" s="7">
        <f t="shared" si="1"/>
        <v>8565</v>
      </c>
      <c r="B9969" s="8" t="s">
        <v>8785</v>
      </c>
      <c r="C9969" s="9" t="s">
        <v>121</v>
      </c>
    </row>
    <row r="9970">
      <c r="A9970" s="7">
        <f t="shared" si="1"/>
        <v>8566</v>
      </c>
      <c r="B9970" s="5" t="s">
        <v>8786</v>
      </c>
      <c r="C9970" s="6" t="s">
        <v>1360</v>
      </c>
    </row>
    <row r="9971">
      <c r="A9971" s="7">
        <f t="shared" si="1"/>
        <v>8567</v>
      </c>
      <c r="B9971" s="5" t="s">
        <v>8787</v>
      </c>
      <c r="C9971" s="6" t="s">
        <v>467</v>
      </c>
    </row>
    <row r="9972">
      <c r="A9972" s="7">
        <f t="shared" si="1"/>
        <v>8568</v>
      </c>
      <c r="B9972" s="5" t="s">
        <v>8788</v>
      </c>
      <c r="C9972" s="6" t="s">
        <v>74</v>
      </c>
    </row>
    <row r="9973">
      <c r="A9973" s="7">
        <f t="shared" si="1"/>
        <v>8569</v>
      </c>
      <c r="B9973" s="5" t="s">
        <v>8789</v>
      </c>
      <c r="C9973" s="6" t="s">
        <v>1207</v>
      </c>
    </row>
    <row r="9974">
      <c r="A9974" s="7">
        <f t="shared" si="1"/>
        <v>8570</v>
      </c>
      <c r="B9974" s="5" t="s">
        <v>8790</v>
      </c>
      <c r="C9974" s="6" t="s">
        <v>426</v>
      </c>
    </row>
    <row r="9975">
      <c r="A9975" s="7">
        <f t="shared" si="1"/>
        <v>8571</v>
      </c>
      <c r="B9975" s="5" t="s">
        <v>8791</v>
      </c>
      <c r="C9975" s="6" t="s">
        <v>362</v>
      </c>
    </row>
    <row r="9976">
      <c r="A9976" s="7">
        <f t="shared" si="1"/>
        <v>8572</v>
      </c>
      <c r="B9976" s="5" t="s">
        <v>8792</v>
      </c>
      <c r="C9976" s="6" t="s">
        <v>1466</v>
      </c>
    </row>
    <row r="9977">
      <c r="A9977" s="7">
        <f t="shared" si="1"/>
        <v>8573</v>
      </c>
      <c r="B9977" s="5" t="s">
        <v>8793</v>
      </c>
      <c r="C9977" s="6" t="s">
        <v>1376</v>
      </c>
    </row>
    <row r="9978">
      <c r="A9978" s="7">
        <f t="shared" si="1"/>
        <v>8574</v>
      </c>
      <c r="B9978" s="5" t="s">
        <v>8794</v>
      </c>
      <c r="C9978" s="6" t="s">
        <v>1466</v>
      </c>
    </row>
    <row r="9979">
      <c r="A9979" s="7">
        <f t="shared" si="1"/>
        <v>8575</v>
      </c>
      <c r="B9979" s="5" t="s">
        <v>8795</v>
      </c>
      <c r="C9979" s="6" t="s">
        <v>1466</v>
      </c>
    </row>
    <row r="9980">
      <c r="A9980" s="7">
        <f t="shared" si="1"/>
        <v>8576</v>
      </c>
      <c r="B9980" s="5" t="s">
        <v>8796</v>
      </c>
      <c r="C9980" s="6" t="s">
        <v>1466</v>
      </c>
    </row>
    <row r="9981">
      <c r="A9981" s="7">
        <f t="shared" si="1"/>
        <v>8577</v>
      </c>
      <c r="B9981" s="5" t="s">
        <v>8797</v>
      </c>
      <c r="C9981" s="6" t="s">
        <v>1466</v>
      </c>
    </row>
    <row r="9982">
      <c r="A9982" s="7">
        <f t="shared" si="1"/>
        <v>8578</v>
      </c>
      <c r="B9982" s="5" t="s">
        <v>8798</v>
      </c>
      <c r="C9982" s="6" t="s">
        <v>1466</v>
      </c>
    </row>
    <row r="9983">
      <c r="A9983" s="7">
        <f t="shared" si="1"/>
        <v>8579</v>
      </c>
      <c r="B9983" s="5" t="s">
        <v>8799</v>
      </c>
      <c r="C9983" s="6" t="s">
        <v>34</v>
      </c>
    </row>
    <row r="9984">
      <c r="A9984" s="7">
        <f t="shared" si="1"/>
        <v>8580</v>
      </c>
      <c r="B9984" s="5" t="s">
        <v>8800</v>
      </c>
      <c r="C9984" s="6" t="s">
        <v>34</v>
      </c>
    </row>
    <row r="9985">
      <c r="A9985" s="7">
        <f t="shared" si="1"/>
        <v>8581</v>
      </c>
      <c r="B9985" s="5" t="s">
        <v>8801</v>
      </c>
      <c r="C9985" s="6" t="s">
        <v>1466</v>
      </c>
    </row>
    <row r="9986">
      <c r="A9986" s="7">
        <f t="shared" si="1"/>
        <v>8582</v>
      </c>
      <c r="B9986" s="5" t="s">
        <v>8802</v>
      </c>
      <c r="C9986" s="6" t="s">
        <v>34</v>
      </c>
    </row>
    <row r="9987">
      <c r="A9987" s="7">
        <f t="shared" si="1"/>
        <v>8583</v>
      </c>
      <c r="B9987" s="5" t="s">
        <v>8803</v>
      </c>
      <c r="C9987" s="6" t="s">
        <v>1466</v>
      </c>
    </row>
    <row r="9988">
      <c r="A9988" s="7">
        <f t="shared" si="1"/>
        <v>8584</v>
      </c>
      <c r="B9988" s="5" t="s">
        <v>8804</v>
      </c>
      <c r="C9988" s="6" t="s">
        <v>1466</v>
      </c>
    </row>
    <row r="9989">
      <c r="A9989" s="7">
        <f t="shared" si="1"/>
        <v>8585</v>
      </c>
      <c r="B9989" s="5" t="s">
        <v>8805</v>
      </c>
      <c r="C9989" s="6" t="s">
        <v>34</v>
      </c>
    </row>
    <row r="9990">
      <c r="A9990" s="7">
        <f t="shared" si="1"/>
        <v>8586</v>
      </c>
      <c r="B9990" s="5" t="s">
        <v>8806</v>
      </c>
      <c r="C9990" s="6" t="s">
        <v>74</v>
      </c>
    </row>
    <row r="9991">
      <c r="A9991" s="7">
        <f t="shared" si="1"/>
        <v>8587</v>
      </c>
      <c r="B9991" s="5" t="s">
        <v>8807</v>
      </c>
      <c r="C9991" s="6" t="s">
        <v>34</v>
      </c>
    </row>
    <row r="9992">
      <c r="A9992" s="7">
        <f t="shared" si="1"/>
        <v>8588</v>
      </c>
      <c r="B9992" s="5" t="s">
        <v>8808</v>
      </c>
      <c r="C9992" s="6" t="s">
        <v>1450</v>
      </c>
    </row>
    <row r="9993">
      <c r="A9993" s="7">
        <f t="shared" si="1"/>
        <v>8589</v>
      </c>
      <c r="B9993" s="5" t="s">
        <v>8809</v>
      </c>
      <c r="C9993" s="6" t="s">
        <v>1466</v>
      </c>
    </row>
    <row r="9994">
      <c r="A9994" s="7">
        <f t="shared" si="1"/>
        <v>8590</v>
      </c>
      <c r="B9994" s="5" t="s">
        <v>8810</v>
      </c>
      <c r="C9994" s="6" t="s">
        <v>1450</v>
      </c>
    </row>
    <row r="9995">
      <c r="A9995" s="7">
        <f t="shared" si="1"/>
        <v>8591</v>
      </c>
      <c r="B9995" s="5" t="s">
        <v>8811</v>
      </c>
      <c r="C9995" s="6" t="s">
        <v>1466</v>
      </c>
    </row>
    <row r="9996">
      <c r="A9996" s="7">
        <f t="shared" si="1"/>
        <v>8592</v>
      </c>
      <c r="B9996" s="5" t="s">
        <v>8812</v>
      </c>
      <c r="C9996" s="6" t="s">
        <v>1466</v>
      </c>
    </row>
    <row r="9997">
      <c r="A9997" s="7">
        <f t="shared" si="1"/>
        <v>8593</v>
      </c>
      <c r="B9997" s="5" t="s">
        <v>8813</v>
      </c>
      <c r="C9997" s="6" t="s">
        <v>34</v>
      </c>
    </row>
    <row r="9998">
      <c r="A9998" s="7">
        <f t="shared" si="1"/>
        <v>8594</v>
      </c>
      <c r="B9998" s="5" t="s">
        <v>8814</v>
      </c>
      <c r="C9998" s="6" t="s">
        <v>1376</v>
      </c>
    </row>
    <row r="9999">
      <c r="A9999" s="7">
        <f t="shared" si="1"/>
        <v>8595</v>
      </c>
      <c r="B9999" s="5" t="s">
        <v>8815</v>
      </c>
      <c r="C9999" s="6" t="s">
        <v>34</v>
      </c>
    </row>
    <row r="10000">
      <c r="A10000" s="7">
        <f t="shared" si="1"/>
        <v>8596</v>
      </c>
      <c r="B10000" s="5" t="s">
        <v>8816</v>
      </c>
      <c r="C10000" s="6" t="s">
        <v>1466</v>
      </c>
    </row>
    <row r="10001">
      <c r="A10001" s="7">
        <f t="shared" si="1"/>
        <v>8597</v>
      </c>
      <c r="B10001" s="5" t="s">
        <v>8817</v>
      </c>
      <c r="C10001" s="6" t="s">
        <v>1466</v>
      </c>
    </row>
    <row r="10002">
      <c r="A10002" s="7">
        <f t="shared" si="1"/>
        <v>8598</v>
      </c>
      <c r="B10002" s="5" t="s">
        <v>8818</v>
      </c>
      <c r="C10002" s="6" t="s">
        <v>1466</v>
      </c>
    </row>
    <row r="10003">
      <c r="A10003" s="7">
        <f t="shared" si="1"/>
        <v>8599</v>
      </c>
      <c r="B10003" s="5" t="s">
        <v>8819</v>
      </c>
      <c r="C10003" s="6" t="s">
        <v>798</v>
      </c>
    </row>
    <row r="10004">
      <c r="A10004" s="7">
        <f t="shared" si="1"/>
        <v>8600</v>
      </c>
      <c r="B10004" s="5" t="s">
        <v>8820</v>
      </c>
      <c r="C10004" s="6" t="s">
        <v>1450</v>
      </c>
    </row>
    <row r="10005">
      <c r="A10005" s="7">
        <f t="shared" si="1"/>
        <v>8601</v>
      </c>
      <c r="B10005" s="5" t="s">
        <v>8821</v>
      </c>
      <c r="C10005" s="6" t="s">
        <v>34</v>
      </c>
    </row>
    <row r="10006">
      <c r="A10006" s="7">
        <f t="shared" si="1"/>
        <v>8602</v>
      </c>
      <c r="B10006" s="5" t="s">
        <v>8822</v>
      </c>
      <c r="C10006" s="6" t="s">
        <v>1376</v>
      </c>
    </row>
    <row r="10007">
      <c r="A10007" s="7">
        <f t="shared" si="1"/>
        <v>8603</v>
      </c>
      <c r="B10007" s="5" t="s">
        <v>8823</v>
      </c>
      <c r="C10007" s="6" t="s">
        <v>393</v>
      </c>
    </row>
    <row r="10008">
      <c r="A10008" s="7">
        <f t="shared" si="1"/>
        <v>8604</v>
      </c>
      <c r="B10008" s="5" t="s">
        <v>8824</v>
      </c>
      <c r="C10008" s="6" t="s">
        <v>34</v>
      </c>
    </row>
    <row r="10009">
      <c r="A10009" s="7">
        <f t="shared" si="1"/>
        <v>8605</v>
      </c>
      <c r="B10009" s="8" t="s">
        <v>8825</v>
      </c>
      <c r="C10009" s="9" t="s">
        <v>52</v>
      </c>
    </row>
    <row r="10010">
      <c r="A10010" s="7">
        <f t="shared" si="1"/>
        <v>8606</v>
      </c>
      <c r="B10010" s="5" t="s">
        <v>8826</v>
      </c>
      <c r="C10010" s="6" t="s">
        <v>1466</v>
      </c>
    </row>
    <row r="10011">
      <c r="A10011" s="7">
        <f t="shared" si="1"/>
        <v>8607</v>
      </c>
      <c r="B10011" s="5" t="s">
        <v>8827</v>
      </c>
      <c r="C10011" s="6" t="s">
        <v>1466</v>
      </c>
    </row>
    <row r="10012">
      <c r="A10012" s="7">
        <f t="shared" si="1"/>
        <v>8608</v>
      </c>
      <c r="B10012" s="5" t="s">
        <v>8828</v>
      </c>
      <c r="C10012" s="6" t="s">
        <v>1466</v>
      </c>
    </row>
    <row r="10013">
      <c r="A10013" s="7">
        <f t="shared" si="1"/>
        <v>8609</v>
      </c>
      <c r="B10013" s="5" t="s">
        <v>8829</v>
      </c>
      <c r="C10013" s="6" t="s">
        <v>1450</v>
      </c>
    </row>
    <row r="10014">
      <c r="A10014" s="7">
        <f t="shared" si="1"/>
        <v>8610</v>
      </c>
      <c r="B10014" s="5" t="s">
        <v>8830</v>
      </c>
      <c r="C10014" s="6" t="s">
        <v>34</v>
      </c>
    </row>
    <row r="10015">
      <c r="A10015" s="7">
        <f t="shared" si="1"/>
        <v>8611</v>
      </c>
      <c r="B10015" s="5" t="s">
        <v>8831</v>
      </c>
      <c r="C10015" s="6" t="s">
        <v>34</v>
      </c>
    </row>
    <row r="10016">
      <c r="A10016" s="7">
        <f t="shared" si="1"/>
        <v>8612</v>
      </c>
      <c r="B10016" s="5" t="s">
        <v>8832</v>
      </c>
      <c r="C10016" s="6" t="s">
        <v>34</v>
      </c>
    </row>
    <row r="10017">
      <c r="A10017" s="7">
        <f t="shared" si="1"/>
        <v>8613</v>
      </c>
      <c r="B10017" s="5" t="s">
        <v>8833</v>
      </c>
      <c r="C10017" s="6" t="s">
        <v>34</v>
      </c>
    </row>
    <row r="10018">
      <c r="A10018" s="7">
        <f t="shared" si="1"/>
        <v>8614</v>
      </c>
      <c r="B10018" s="5" t="s">
        <v>8834</v>
      </c>
      <c r="C10018" s="6" t="s">
        <v>34</v>
      </c>
    </row>
    <row r="10019">
      <c r="A10019" s="7">
        <f t="shared" si="1"/>
        <v>8615</v>
      </c>
      <c r="B10019" s="5" t="s">
        <v>8835</v>
      </c>
      <c r="C10019" s="6" t="s">
        <v>34</v>
      </c>
    </row>
    <row r="10020">
      <c r="A10020" s="7">
        <f t="shared" si="1"/>
        <v>8616</v>
      </c>
      <c r="B10020" s="5" t="s">
        <v>8836</v>
      </c>
      <c r="C10020" s="6" t="s">
        <v>1466</v>
      </c>
    </row>
    <row r="10021">
      <c r="A10021" s="7">
        <f t="shared" si="1"/>
        <v>8617</v>
      </c>
      <c r="B10021" s="5" t="s">
        <v>8837</v>
      </c>
      <c r="C10021" s="6" t="s">
        <v>1466</v>
      </c>
    </row>
    <row r="10022">
      <c r="A10022" s="7">
        <f t="shared" si="1"/>
        <v>8618</v>
      </c>
      <c r="B10022" s="5" t="s">
        <v>8838</v>
      </c>
      <c r="C10022" s="6" t="s">
        <v>798</v>
      </c>
    </row>
    <row r="10023">
      <c r="A10023" s="7">
        <f t="shared" si="1"/>
        <v>8619</v>
      </c>
      <c r="B10023" s="5" t="s">
        <v>8839</v>
      </c>
      <c r="C10023" s="6" t="s">
        <v>1450</v>
      </c>
    </row>
    <row r="10024">
      <c r="A10024" s="7">
        <f t="shared" si="1"/>
        <v>8620</v>
      </c>
      <c r="B10024" s="5" t="s">
        <v>8840</v>
      </c>
      <c r="C10024" s="6" t="s">
        <v>34</v>
      </c>
    </row>
    <row r="10025">
      <c r="A10025" s="7">
        <f t="shared" si="1"/>
        <v>8621</v>
      </c>
      <c r="B10025" s="5" t="s">
        <v>8841</v>
      </c>
      <c r="C10025" s="6" t="s">
        <v>1376</v>
      </c>
    </row>
    <row r="10026">
      <c r="A10026" s="7">
        <f t="shared" si="1"/>
        <v>8622</v>
      </c>
      <c r="B10026" s="5" t="s">
        <v>8842</v>
      </c>
      <c r="C10026" s="6" t="s">
        <v>1466</v>
      </c>
    </row>
    <row r="10027">
      <c r="A10027" s="7">
        <f t="shared" si="1"/>
        <v>8623</v>
      </c>
      <c r="B10027" s="5" t="s">
        <v>8843</v>
      </c>
      <c r="C10027" s="6" t="s">
        <v>34</v>
      </c>
    </row>
    <row r="10028">
      <c r="A10028" s="7">
        <f t="shared" si="1"/>
        <v>8624</v>
      </c>
      <c r="B10028" s="8" t="s">
        <v>8844</v>
      </c>
      <c r="C10028" s="9" t="s">
        <v>24</v>
      </c>
    </row>
    <row r="10029">
      <c r="A10029" s="7">
        <f t="shared" si="1"/>
        <v>8625</v>
      </c>
      <c r="B10029" s="5" t="s">
        <v>8845</v>
      </c>
      <c r="C10029" s="6" t="s">
        <v>1376</v>
      </c>
    </row>
    <row r="10030">
      <c r="A10030" s="7">
        <f t="shared" si="1"/>
        <v>8626</v>
      </c>
      <c r="B10030" s="5" t="s">
        <v>8846</v>
      </c>
      <c r="C10030" s="6" t="s">
        <v>1450</v>
      </c>
    </row>
    <row r="10031">
      <c r="A10031" s="7">
        <f t="shared" si="1"/>
        <v>8627</v>
      </c>
      <c r="B10031" s="5" t="s">
        <v>8847</v>
      </c>
      <c r="C10031" s="6" t="s">
        <v>1450</v>
      </c>
    </row>
    <row r="10032">
      <c r="A10032" s="7">
        <f t="shared" si="1"/>
        <v>8628</v>
      </c>
      <c r="B10032" s="5" t="s">
        <v>8848</v>
      </c>
      <c r="C10032" s="6" t="s">
        <v>1450</v>
      </c>
    </row>
    <row r="10033">
      <c r="A10033" s="7">
        <f t="shared" si="1"/>
        <v>8629</v>
      </c>
      <c r="B10033" s="5" t="s">
        <v>8849</v>
      </c>
      <c r="C10033" s="6" t="s">
        <v>34</v>
      </c>
    </row>
    <row r="10034">
      <c r="A10034" s="7">
        <f t="shared" si="1"/>
        <v>8630</v>
      </c>
      <c r="B10034" s="5" t="s">
        <v>8850</v>
      </c>
      <c r="C10034" s="6" t="s">
        <v>34</v>
      </c>
    </row>
    <row r="10035">
      <c r="A10035" s="7">
        <f t="shared" si="1"/>
        <v>8631</v>
      </c>
      <c r="B10035" s="5" t="s">
        <v>8851</v>
      </c>
      <c r="C10035" s="6" t="s">
        <v>34</v>
      </c>
    </row>
    <row r="10036">
      <c r="A10036" s="7">
        <f t="shared" si="1"/>
        <v>8632</v>
      </c>
      <c r="B10036" s="5" t="s">
        <v>8852</v>
      </c>
      <c r="C10036" s="6" t="s">
        <v>8853</v>
      </c>
    </row>
    <row r="10037">
      <c r="A10037" s="7">
        <f t="shared" si="1"/>
        <v>8633</v>
      </c>
      <c r="B10037" s="5" t="s">
        <v>8854</v>
      </c>
      <c r="C10037" s="6" t="s">
        <v>34</v>
      </c>
    </row>
    <row r="10038">
      <c r="A10038" s="7">
        <f t="shared" si="1"/>
        <v>8634</v>
      </c>
      <c r="B10038" s="5" t="s">
        <v>8855</v>
      </c>
      <c r="C10038" s="6" t="s">
        <v>1466</v>
      </c>
    </row>
    <row r="10039">
      <c r="A10039" s="7">
        <f t="shared" si="1"/>
        <v>8635</v>
      </c>
      <c r="B10039" s="5" t="s">
        <v>8856</v>
      </c>
      <c r="C10039" s="6" t="s">
        <v>1376</v>
      </c>
    </row>
    <row r="10040">
      <c r="A10040" s="7">
        <f t="shared" si="1"/>
        <v>8636</v>
      </c>
      <c r="B10040" s="5" t="s">
        <v>8857</v>
      </c>
      <c r="C10040" s="6" t="s">
        <v>656</v>
      </c>
    </row>
    <row r="10041">
      <c r="A10041" s="7">
        <f t="shared" si="1"/>
        <v>8637</v>
      </c>
      <c r="B10041" s="5" t="s">
        <v>8858</v>
      </c>
      <c r="C10041" s="6" t="s">
        <v>1376</v>
      </c>
    </row>
    <row r="10042">
      <c r="A10042" s="7">
        <f t="shared" si="1"/>
        <v>8638</v>
      </c>
      <c r="B10042" s="5" t="s">
        <v>8859</v>
      </c>
      <c r="C10042" s="6" t="s">
        <v>34</v>
      </c>
    </row>
    <row r="10043">
      <c r="A10043" s="7">
        <f t="shared" si="1"/>
        <v>8639</v>
      </c>
      <c r="B10043" s="5" t="s">
        <v>8860</v>
      </c>
      <c r="C10043" s="6" t="s">
        <v>1376</v>
      </c>
    </row>
    <row r="10044">
      <c r="A10044" s="7">
        <f t="shared" si="1"/>
        <v>8640</v>
      </c>
      <c r="B10044" s="5" t="s">
        <v>8861</v>
      </c>
      <c r="C10044" s="6" t="s">
        <v>612</v>
      </c>
    </row>
    <row r="10045">
      <c r="A10045" s="7">
        <f t="shared" si="1"/>
        <v>8641</v>
      </c>
      <c r="B10045" s="5" t="s">
        <v>8862</v>
      </c>
      <c r="C10045" s="6" t="s">
        <v>765</v>
      </c>
    </row>
    <row r="10046">
      <c r="A10046" s="7">
        <f t="shared" si="1"/>
        <v>8642</v>
      </c>
      <c r="B10046" s="5" t="s">
        <v>8863</v>
      </c>
      <c r="C10046" s="6" t="s">
        <v>683</v>
      </c>
    </row>
    <row r="10047">
      <c r="A10047" s="7">
        <f t="shared" si="1"/>
        <v>8643</v>
      </c>
      <c r="B10047" s="5" t="s">
        <v>8864</v>
      </c>
      <c r="C10047" s="6" t="s">
        <v>6</v>
      </c>
    </row>
    <row r="10048">
      <c r="A10048" s="7">
        <f t="shared" si="1"/>
        <v>8644</v>
      </c>
      <c r="B10048" s="5" t="s">
        <v>8865</v>
      </c>
      <c r="C10048" s="6" t="s">
        <v>639</v>
      </c>
    </row>
    <row r="10049">
      <c r="A10049" s="7">
        <f t="shared" si="1"/>
        <v>8645</v>
      </c>
      <c r="B10049" s="8" t="s">
        <v>8866</v>
      </c>
      <c r="C10049" s="9" t="s">
        <v>530</v>
      </c>
    </row>
    <row r="10050">
      <c r="A10050" s="7">
        <f t="shared" si="1"/>
        <v>8646</v>
      </c>
      <c r="B10050" s="8" t="s">
        <v>8867</v>
      </c>
      <c r="C10050" s="9" t="s">
        <v>76</v>
      </c>
    </row>
    <row r="10051">
      <c r="A10051" s="7">
        <f t="shared" si="1"/>
        <v>8647</v>
      </c>
      <c r="B10051" s="8" t="s">
        <v>8868</v>
      </c>
      <c r="C10051" s="9" t="s">
        <v>555</v>
      </c>
    </row>
    <row r="10052">
      <c r="A10052" s="7">
        <f t="shared" si="1"/>
        <v>8648</v>
      </c>
      <c r="B10052" s="8" t="s">
        <v>8869</v>
      </c>
      <c r="C10052" s="9" t="s">
        <v>60</v>
      </c>
    </row>
    <row r="10053">
      <c r="A10053" s="7">
        <f t="shared" si="1"/>
        <v>8649</v>
      </c>
      <c r="B10053" s="5" t="s">
        <v>8870</v>
      </c>
      <c r="C10053" s="6" t="s">
        <v>1040</v>
      </c>
    </row>
    <row r="10054">
      <c r="A10054" s="7">
        <f t="shared" si="1"/>
        <v>8650</v>
      </c>
      <c r="B10054" s="5" t="s">
        <v>8871</v>
      </c>
      <c r="C10054" s="6" t="s">
        <v>2549</v>
      </c>
    </row>
    <row r="10055">
      <c r="A10055" s="7">
        <f t="shared" si="1"/>
        <v>8651</v>
      </c>
      <c r="B10055" s="5" t="s">
        <v>8872</v>
      </c>
      <c r="C10055" s="6" t="s">
        <v>356</v>
      </c>
    </row>
    <row r="10056">
      <c r="A10056" s="7">
        <f t="shared" si="1"/>
        <v>8652</v>
      </c>
      <c r="B10056" s="8" t="s">
        <v>8873</v>
      </c>
      <c r="C10056" s="9" t="s">
        <v>614</v>
      </c>
    </row>
    <row r="10057">
      <c r="A10057" s="7">
        <f t="shared" si="1"/>
        <v>8653</v>
      </c>
      <c r="B10057" s="8" t="s">
        <v>8874</v>
      </c>
      <c r="C10057" s="9" t="s">
        <v>1169</v>
      </c>
    </row>
    <row r="10058">
      <c r="A10058" s="7">
        <f t="shared" si="1"/>
        <v>8654</v>
      </c>
      <c r="B10058" s="8" t="s">
        <v>8875</v>
      </c>
      <c r="C10058" s="9" t="s">
        <v>835</v>
      </c>
    </row>
    <row r="10059">
      <c r="A10059" s="7">
        <f t="shared" si="1"/>
        <v>8655</v>
      </c>
      <c r="B10059" s="8" t="s">
        <v>8876</v>
      </c>
      <c r="C10059" s="9" t="s">
        <v>547</v>
      </c>
    </row>
    <row r="10060">
      <c r="A10060" s="7">
        <f t="shared" si="1"/>
        <v>8656</v>
      </c>
      <c r="B10060" s="5" t="s">
        <v>8877</v>
      </c>
      <c r="C10060" s="6" t="s">
        <v>1221</v>
      </c>
    </row>
    <row r="10061">
      <c r="A10061" s="7">
        <f t="shared" si="1"/>
        <v>8657</v>
      </c>
      <c r="B10061" s="8" t="s">
        <v>8878</v>
      </c>
      <c r="C10061" s="9" t="s">
        <v>733</v>
      </c>
    </row>
    <row r="10062">
      <c r="A10062" s="7">
        <f t="shared" si="1"/>
        <v>8658</v>
      </c>
      <c r="B10062" s="5" t="s">
        <v>8879</v>
      </c>
      <c r="C10062" s="6" t="s">
        <v>393</v>
      </c>
    </row>
    <row r="10063">
      <c r="A10063" s="7">
        <f t="shared" si="1"/>
        <v>8659</v>
      </c>
      <c r="B10063" s="5" t="s">
        <v>8880</v>
      </c>
      <c r="C10063" s="6" t="s">
        <v>142</v>
      </c>
    </row>
    <row r="10064">
      <c r="A10064" s="7">
        <f t="shared" si="1"/>
        <v>8660</v>
      </c>
      <c r="B10064" s="8" t="s">
        <v>8881</v>
      </c>
      <c r="C10064" s="9" t="s">
        <v>40</v>
      </c>
    </row>
    <row r="10065">
      <c r="A10065" s="7">
        <f t="shared" si="1"/>
        <v>8660</v>
      </c>
      <c r="B10065" s="8" t="s">
        <v>8881</v>
      </c>
      <c r="C10065" s="9" t="s">
        <v>728</v>
      </c>
    </row>
    <row r="10066">
      <c r="A10066" s="7">
        <f t="shared" si="1"/>
        <v>8661</v>
      </c>
      <c r="B10066" s="8" t="s">
        <v>8882</v>
      </c>
      <c r="C10066" s="9" t="s">
        <v>1776</v>
      </c>
    </row>
    <row r="10067">
      <c r="A10067" s="7">
        <f t="shared" si="1"/>
        <v>8662</v>
      </c>
      <c r="B10067" s="8" t="s">
        <v>8883</v>
      </c>
      <c r="C10067" s="9" t="s">
        <v>1776</v>
      </c>
    </row>
    <row r="10068">
      <c r="A10068" s="7">
        <f t="shared" si="1"/>
        <v>8663</v>
      </c>
      <c r="B10068" s="5" t="s">
        <v>8884</v>
      </c>
      <c r="C10068" s="6" t="s">
        <v>758</v>
      </c>
    </row>
    <row r="10069">
      <c r="A10069" s="7">
        <f t="shared" si="1"/>
        <v>8664</v>
      </c>
      <c r="B10069" s="8" t="s">
        <v>8885</v>
      </c>
      <c r="C10069" s="9" t="s">
        <v>614</v>
      </c>
    </row>
    <row r="10070">
      <c r="A10070" s="7">
        <f t="shared" si="1"/>
        <v>8665</v>
      </c>
      <c r="B10070" s="8" t="s">
        <v>8886</v>
      </c>
      <c r="C10070" s="9" t="s">
        <v>65</v>
      </c>
    </row>
    <row r="10071">
      <c r="A10071" s="7">
        <f t="shared" si="1"/>
        <v>8666</v>
      </c>
      <c r="B10071" s="8" t="s">
        <v>8887</v>
      </c>
      <c r="C10071" s="9" t="s">
        <v>1169</v>
      </c>
    </row>
    <row r="10072">
      <c r="A10072" s="7">
        <f t="shared" si="1"/>
        <v>8667</v>
      </c>
      <c r="B10072" s="5" t="s">
        <v>8888</v>
      </c>
      <c r="C10072" s="6" t="s">
        <v>1371</v>
      </c>
    </row>
    <row r="10073">
      <c r="A10073" s="7">
        <f t="shared" si="1"/>
        <v>8668</v>
      </c>
      <c r="B10073" s="5" t="s">
        <v>8889</v>
      </c>
      <c r="C10073" s="6" t="s">
        <v>15</v>
      </c>
    </row>
    <row r="10074">
      <c r="A10074" s="7">
        <f t="shared" si="1"/>
        <v>8669</v>
      </c>
      <c r="B10074" s="15" t="s">
        <v>8890</v>
      </c>
      <c r="C10074" s="17" t="s">
        <v>426</v>
      </c>
    </row>
    <row r="10075">
      <c r="A10075" s="7">
        <f t="shared" si="1"/>
        <v>8670</v>
      </c>
      <c r="B10075" s="8" t="s">
        <v>8891</v>
      </c>
      <c r="C10075" s="9" t="s">
        <v>399</v>
      </c>
    </row>
    <row r="10076">
      <c r="A10076" s="7">
        <f t="shared" si="1"/>
        <v>8671</v>
      </c>
      <c r="B10076" s="8" t="s">
        <v>8892</v>
      </c>
      <c r="C10076" s="9" t="s">
        <v>650</v>
      </c>
    </row>
    <row r="10077">
      <c r="A10077" s="7">
        <f t="shared" si="1"/>
        <v>8672</v>
      </c>
      <c r="B10077" s="5" t="s">
        <v>8893</v>
      </c>
      <c r="C10077" s="6" t="s">
        <v>1495</v>
      </c>
    </row>
    <row r="10078">
      <c r="A10078" s="7">
        <f t="shared" si="1"/>
        <v>8673</v>
      </c>
      <c r="B10078" s="15" t="s">
        <v>8894</v>
      </c>
      <c r="C10078" s="17" t="s">
        <v>426</v>
      </c>
    </row>
    <row r="10079">
      <c r="A10079" s="7">
        <f t="shared" si="1"/>
        <v>8674</v>
      </c>
      <c r="B10079" s="15" t="s">
        <v>8895</v>
      </c>
      <c r="C10079" s="17" t="s">
        <v>426</v>
      </c>
    </row>
    <row r="10080">
      <c r="A10080" s="7">
        <f t="shared" si="1"/>
        <v>8675</v>
      </c>
      <c r="B10080" s="5" t="s">
        <v>8896</v>
      </c>
      <c r="C10080" s="6" t="s">
        <v>714</v>
      </c>
    </row>
    <row r="10081">
      <c r="A10081" s="7">
        <f t="shared" si="1"/>
        <v>8676</v>
      </c>
      <c r="B10081" s="5" t="s">
        <v>8897</v>
      </c>
      <c r="C10081" s="6" t="s">
        <v>95</v>
      </c>
    </row>
    <row r="10082">
      <c r="A10082" s="7">
        <f t="shared" si="1"/>
        <v>8677</v>
      </c>
      <c r="B10082" s="8" t="s">
        <v>8898</v>
      </c>
      <c r="C10082" s="9" t="s">
        <v>52</v>
      </c>
    </row>
    <row r="10083">
      <c r="A10083" s="7">
        <f t="shared" si="1"/>
        <v>8678</v>
      </c>
      <c r="B10083" s="5" t="s">
        <v>8899</v>
      </c>
      <c r="C10083" s="6" t="s">
        <v>74</v>
      </c>
    </row>
    <row r="10084">
      <c r="A10084" s="7">
        <f t="shared" si="1"/>
        <v>8679</v>
      </c>
      <c r="B10084" s="5" t="s">
        <v>8900</v>
      </c>
      <c r="C10084" s="6" t="s">
        <v>1316</v>
      </c>
    </row>
    <row r="10085">
      <c r="A10085" s="7">
        <f t="shared" si="1"/>
        <v>8680</v>
      </c>
      <c r="B10085" s="5" t="s">
        <v>8901</v>
      </c>
      <c r="C10085" s="6" t="s">
        <v>1221</v>
      </c>
    </row>
    <row r="10086">
      <c r="A10086" s="7">
        <f t="shared" si="1"/>
        <v>8681</v>
      </c>
      <c r="B10086" s="5" t="s">
        <v>8902</v>
      </c>
      <c r="C10086" s="6" t="s">
        <v>621</v>
      </c>
    </row>
    <row r="10087">
      <c r="A10087" s="7">
        <f t="shared" si="1"/>
        <v>8682</v>
      </c>
      <c r="B10087" s="5" t="s">
        <v>8903</v>
      </c>
      <c r="C10087" s="6" t="s">
        <v>365</v>
      </c>
    </row>
    <row r="10088">
      <c r="A10088" s="7">
        <f t="shared" si="1"/>
        <v>8683</v>
      </c>
      <c r="B10088" s="5" t="s">
        <v>8904</v>
      </c>
      <c r="C10088" s="6" t="s">
        <v>328</v>
      </c>
    </row>
    <row r="10089">
      <c r="A10089" s="7">
        <f t="shared" si="1"/>
        <v>8684</v>
      </c>
      <c r="B10089" s="5" t="s">
        <v>8905</v>
      </c>
      <c r="C10089" s="6" t="s">
        <v>452</v>
      </c>
    </row>
    <row r="10090">
      <c r="A10090" s="7">
        <f t="shared" si="1"/>
        <v>8685</v>
      </c>
      <c r="B10090" s="8" t="s">
        <v>8906</v>
      </c>
      <c r="C10090" s="9" t="s">
        <v>121</v>
      </c>
    </row>
    <row r="10091">
      <c r="A10091" s="7">
        <f t="shared" si="1"/>
        <v>8686</v>
      </c>
      <c r="B10091" s="8" t="s">
        <v>8907</v>
      </c>
      <c r="C10091" s="9" t="s">
        <v>835</v>
      </c>
    </row>
    <row r="10092">
      <c r="A10092" s="7">
        <f t="shared" si="1"/>
        <v>8687</v>
      </c>
      <c r="B10092" s="8" t="s">
        <v>8908</v>
      </c>
      <c r="C10092" s="9" t="s">
        <v>42</v>
      </c>
    </row>
    <row r="10093">
      <c r="A10093" s="7">
        <f t="shared" si="1"/>
        <v>8688</v>
      </c>
      <c r="B10093" s="8" t="s">
        <v>8909</v>
      </c>
      <c r="C10093" s="9" t="s">
        <v>117</v>
      </c>
    </row>
    <row r="10094">
      <c r="A10094" s="7">
        <f t="shared" si="1"/>
        <v>8689</v>
      </c>
      <c r="B10094" s="5" t="s">
        <v>8910</v>
      </c>
      <c r="C10094" s="6" t="s">
        <v>462</v>
      </c>
    </row>
    <row r="10095">
      <c r="A10095" s="7">
        <f t="shared" si="1"/>
        <v>8690</v>
      </c>
      <c r="B10095" s="5" t="s">
        <v>8911</v>
      </c>
      <c r="C10095" s="6" t="s">
        <v>1040</v>
      </c>
    </row>
    <row r="10096">
      <c r="A10096" s="7">
        <f t="shared" si="1"/>
        <v>8691</v>
      </c>
      <c r="B10096" s="15" t="s">
        <v>8912</v>
      </c>
      <c r="C10096" s="11" t="s">
        <v>423</v>
      </c>
    </row>
    <row r="10097">
      <c r="A10097" s="7">
        <f t="shared" si="1"/>
        <v>8692</v>
      </c>
      <c r="B10097" s="8" t="s">
        <v>8913</v>
      </c>
      <c r="C10097" s="9" t="s">
        <v>1334</v>
      </c>
    </row>
    <row r="10098">
      <c r="A10098" s="7">
        <f t="shared" si="1"/>
        <v>8693</v>
      </c>
      <c r="B10098" s="5" t="s">
        <v>8914</v>
      </c>
      <c r="C10098" s="6" t="s">
        <v>621</v>
      </c>
    </row>
    <row r="10099">
      <c r="A10099" s="7">
        <f t="shared" si="1"/>
        <v>8694</v>
      </c>
      <c r="B10099" s="8" t="s">
        <v>8915</v>
      </c>
      <c r="C10099" s="9" t="s">
        <v>76</v>
      </c>
    </row>
    <row r="10100">
      <c r="A10100" s="7">
        <f t="shared" si="1"/>
        <v>8695</v>
      </c>
      <c r="B10100" s="8" t="s">
        <v>8916</v>
      </c>
      <c r="C10100" s="9" t="s">
        <v>76</v>
      </c>
    </row>
    <row r="10101">
      <c r="A10101" s="7">
        <f t="shared" si="1"/>
        <v>8696</v>
      </c>
      <c r="B10101" s="8" t="s">
        <v>8917</v>
      </c>
      <c r="C10101" s="9" t="s">
        <v>76</v>
      </c>
    </row>
    <row r="10102">
      <c r="A10102" s="7">
        <f t="shared" si="1"/>
        <v>8697</v>
      </c>
      <c r="B10102" s="8" t="s">
        <v>8918</v>
      </c>
      <c r="C10102" s="9" t="s">
        <v>76</v>
      </c>
    </row>
    <row r="10103">
      <c r="A10103" s="7">
        <f t="shared" si="1"/>
        <v>8698</v>
      </c>
      <c r="B10103" s="5" t="s">
        <v>8919</v>
      </c>
      <c r="C10103" s="6" t="s">
        <v>4084</v>
      </c>
    </row>
    <row r="10104">
      <c r="A10104" s="7">
        <f t="shared" si="1"/>
        <v>8699</v>
      </c>
      <c r="B10104" s="5" t="s">
        <v>8920</v>
      </c>
      <c r="C10104" s="6" t="s">
        <v>150</v>
      </c>
    </row>
    <row r="10105">
      <c r="A10105" s="7">
        <f t="shared" si="1"/>
        <v>8699</v>
      </c>
      <c r="B10105" s="5" t="s">
        <v>8920</v>
      </c>
      <c r="C10105" s="6" t="s">
        <v>162</v>
      </c>
    </row>
    <row r="10106">
      <c r="A10106" s="7">
        <f t="shared" si="1"/>
        <v>8700</v>
      </c>
      <c r="B10106" s="8" t="s">
        <v>8921</v>
      </c>
      <c r="C10106" s="9" t="s">
        <v>8</v>
      </c>
    </row>
    <row r="10107">
      <c r="A10107" s="7">
        <f t="shared" si="1"/>
        <v>8701</v>
      </c>
      <c r="B10107" s="8" t="s">
        <v>8922</v>
      </c>
      <c r="C10107" s="9" t="s">
        <v>8</v>
      </c>
    </row>
    <row r="10108">
      <c r="A10108" s="7">
        <f t="shared" si="1"/>
        <v>8702</v>
      </c>
      <c r="B10108" s="5" t="s">
        <v>8923</v>
      </c>
      <c r="C10108" s="6" t="s">
        <v>765</v>
      </c>
    </row>
    <row r="10109">
      <c r="A10109" s="7">
        <f t="shared" si="1"/>
        <v>8703</v>
      </c>
      <c r="B10109" s="5" t="s">
        <v>8924</v>
      </c>
      <c r="C10109" s="6" t="s">
        <v>12</v>
      </c>
    </row>
    <row r="10110">
      <c r="A10110" s="7">
        <f t="shared" si="1"/>
        <v>8704</v>
      </c>
      <c r="B10110" s="5" t="s">
        <v>8925</v>
      </c>
      <c r="C10110" s="6" t="s">
        <v>12</v>
      </c>
    </row>
    <row r="10111">
      <c r="A10111" s="7">
        <f t="shared" si="1"/>
        <v>8705</v>
      </c>
      <c r="B10111" s="5" t="s">
        <v>8926</v>
      </c>
      <c r="C10111" s="6" t="s">
        <v>59</v>
      </c>
    </row>
    <row r="10112">
      <c r="A10112" s="7">
        <f t="shared" si="1"/>
        <v>8706</v>
      </c>
      <c r="B10112" s="5" t="s">
        <v>8927</v>
      </c>
      <c r="C10112" s="6" t="s">
        <v>324</v>
      </c>
    </row>
    <row r="10113">
      <c r="A10113" s="7">
        <f t="shared" si="1"/>
        <v>8707</v>
      </c>
      <c r="B10113" s="8" t="s">
        <v>8928</v>
      </c>
      <c r="C10113" s="9" t="s">
        <v>65</v>
      </c>
    </row>
    <row r="10114">
      <c r="A10114" s="7">
        <f t="shared" si="1"/>
        <v>8708</v>
      </c>
      <c r="B10114" s="5" t="s">
        <v>8929</v>
      </c>
      <c r="C10114" s="6" t="s">
        <v>1262</v>
      </c>
    </row>
    <row r="10115">
      <c r="A10115" s="7">
        <f t="shared" si="1"/>
        <v>8709</v>
      </c>
      <c r="B10115" s="5" t="s">
        <v>8930</v>
      </c>
      <c r="C10115" s="6" t="s">
        <v>1223</v>
      </c>
    </row>
    <row r="10116">
      <c r="A10116" s="7">
        <f t="shared" si="1"/>
        <v>8710</v>
      </c>
      <c r="B10116" s="5" t="s">
        <v>8931</v>
      </c>
      <c r="C10116" s="6" t="s">
        <v>1120</v>
      </c>
    </row>
    <row r="10117">
      <c r="A10117" s="7">
        <f t="shared" si="1"/>
        <v>8711</v>
      </c>
      <c r="B10117" s="5" t="s">
        <v>8932</v>
      </c>
      <c r="C10117" s="6" t="s">
        <v>538</v>
      </c>
    </row>
    <row r="10118">
      <c r="A10118" s="7">
        <f t="shared" si="1"/>
        <v>8712</v>
      </c>
      <c r="B10118" s="5" t="s">
        <v>8933</v>
      </c>
      <c r="C10118" s="6" t="s">
        <v>1371</v>
      </c>
    </row>
    <row r="10119">
      <c r="A10119" s="7">
        <f t="shared" si="1"/>
        <v>8713</v>
      </c>
      <c r="B10119" s="5" t="s">
        <v>8934</v>
      </c>
      <c r="C10119" s="6" t="s">
        <v>1495</v>
      </c>
    </row>
    <row r="10120">
      <c r="A10120" s="7">
        <f t="shared" si="1"/>
        <v>8714</v>
      </c>
      <c r="B10120" s="8" t="s">
        <v>8935</v>
      </c>
      <c r="C10120" s="9" t="s">
        <v>818</v>
      </c>
    </row>
    <row r="10121">
      <c r="A10121" s="7">
        <f t="shared" si="1"/>
        <v>8715</v>
      </c>
      <c r="B10121" s="5" t="s">
        <v>8936</v>
      </c>
      <c r="C10121" s="6" t="s">
        <v>471</v>
      </c>
    </row>
    <row r="10122">
      <c r="A10122" s="7">
        <f t="shared" si="1"/>
        <v>8716</v>
      </c>
      <c r="B10122" s="5" t="s">
        <v>8937</v>
      </c>
      <c r="C10122" s="6" t="s">
        <v>437</v>
      </c>
    </row>
    <row r="10123">
      <c r="A10123" s="7">
        <f t="shared" si="1"/>
        <v>8717</v>
      </c>
      <c r="B10123" s="5" t="s">
        <v>8938</v>
      </c>
      <c r="C10123" s="6" t="s">
        <v>989</v>
      </c>
    </row>
    <row r="10124">
      <c r="A10124" s="7">
        <f t="shared" si="1"/>
        <v>8718</v>
      </c>
      <c r="B10124" s="5" t="s">
        <v>8939</v>
      </c>
      <c r="C10124" s="6" t="s">
        <v>639</v>
      </c>
    </row>
    <row r="10125">
      <c r="A10125" s="7">
        <f t="shared" si="1"/>
        <v>8719</v>
      </c>
      <c r="B10125" s="8" t="s">
        <v>8940</v>
      </c>
      <c r="C10125" s="9" t="s">
        <v>76</v>
      </c>
    </row>
    <row r="10126">
      <c r="A10126" s="7">
        <f t="shared" si="1"/>
        <v>8720</v>
      </c>
      <c r="B10126" s="5" t="s">
        <v>8941</v>
      </c>
      <c r="C10126" s="6" t="s">
        <v>1290</v>
      </c>
    </row>
    <row r="10127">
      <c r="A10127" s="7">
        <f t="shared" si="1"/>
        <v>8721</v>
      </c>
      <c r="B10127" s="8" t="s">
        <v>8942</v>
      </c>
      <c r="C10127" s="9" t="s">
        <v>40</v>
      </c>
    </row>
    <row r="10128">
      <c r="A10128" s="7">
        <f t="shared" si="1"/>
        <v>8722</v>
      </c>
      <c r="B10128" s="5" t="s">
        <v>8943</v>
      </c>
      <c r="C10128" s="6" t="s">
        <v>336</v>
      </c>
    </row>
    <row r="10129">
      <c r="A10129" s="7">
        <f t="shared" si="1"/>
        <v>8723</v>
      </c>
      <c r="B10129" s="5" t="s">
        <v>8944</v>
      </c>
      <c r="C10129" s="6" t="s">
        <v>4084</v>
      </c>
    </row>
    <row r="10130">
      <c r="A10130" s="7">
        <f t="shared" si="1"/>
        <v>8724</v>
      </c>
      <c r="B10130" s="5" t="s">
        <v>8945</v>
      </c>
      <c r="C10130" s="6" t="s">
        <v>4084</v>
      </c>
    </row>
    <row r="10131">
      <c r="A10131" s="7">
        <f t="shared" si="1"/>
        <v>8724</v>
      </c>
      <c r="B10131" s="5" t="s">
        <v>8945</v>
      </c>
      <c r="C10131" s="6" t="s">
        <v>326</v>
      </c>
    </row>
    <row r="10132">
      <c r="A10132" s="7">
        <f t="shared" si="1"/>
        <v>8724</v>
      </c>
      <c r="B10132" s="5" t="s">
        <v>8945</v>
      </c>
      <c r="C10132" s="6" t="s">
        <v>162</v>
      </c>
    </row>
    <row r="10133">
      <c r="A10133" s="7">
        <f t="shared" si="1"/>
        <v>8725</v>
      </c>
      <c r="B10133" s="5" t="s">
        <v>8946</v>
      </c>
      <c r="C10133" s="6" t="s">
        <v>765</v>
      </c>
    </row>
    <row r="10134">
      <c r="A10134" s="7">
        <f t="shared" si="1"/>
        <v>8726</v>
      </c>
      <c r="B10134" s="8" t="s">
        <v>8947</v>
      </c>
      <c r="C10134" s="9" t="s">
        <v>1169</v>
      </c>
    </row>
    <row r="10135">
      <c r="A10135" s="7">
        <f t="shared" si="1"/>
        <v>8727</v>
      </c>
      <c r="B10135" s="5" t="s">
        <v>8948</v>
      </c>
      <c r="C10135" s="6" t="s">
        <v>324</v>
      </c>
    </row>
    <row r="10136">
      <c r="A10136" s="7">
        <f t="shared" si="1"/>
        <v>8728</v>
      </c>
      <c r="B10136" s="5" t="s">
        <v>8949</v>
      </c>
      <c r="C10136" s="6" t="s">
        <v>86</v>
      </c>
    </row>
    <row r="10137">
      <c r="A10137" s="7">
        <f t="shared" si="1"/>
        <v>8729</v>
      </c>
      <c r="B10137" s="15" t="s">
        <v>8950</v>
      </c>
      <c r="C10137" s="17" t="s">
        <v>426</v>
      </c>
    </row>
    <row r="10138">
      <c r="A10138" s="7">
        <f t="shared" si="1"/>
        <v>8730</v>
      </c>
      <c r="B10138" s="5" t="s">
        <v>8951</v>
      </c>
      <c r="C10138" s="6" t="s">
        <v>1040</v>
      </c>
    </row>
    <row r="10139">
      <c r="A10139" s="7">
        <f t="shared" si="1"/>
        <v>8731</v>
      </c>
      <c r="B10139" s="5" t="s">
        <v>8952</v>
      </c>
      <c r="C10139" s="6" t="s">
        <v>1378</v>
      </c>
    </row>
    <row r="10140">
      <c r="A10140" s="7">
        <f t="shared" si="1"/>
        <v>8732</v>
      </c>
      <c r="B10140" s="5" t="s">
        <v>8953</v>
      </c>
      <c r="C10140" s="6" t="s">
        <v>365</v>
      </c>
    </row>
    <row r="10141">
      <c r="A10141" s="7">
        <f t="shared" si="1"/>
        <v>8733</v>
      </c>
      <c r="B10141" s="8" t="s">
        <v>8954</v>
      </c>
      <c r="C10141" s="9" t="s">
        <v>530</v>
      </c>
    </row>
    <row r="10142">
      <c r="A10142" s="7">
        <f t="shared" si="1"/>
        <v>8734</v>
      </c>
      <c r="B10142" s="8" t="s">
        <v>8955</v>
      </c>
      <c r="C10142" s="9" t="s">
        <v>616</v>
      </c>
    </row>
    <row r="10143">
      <c r="A10143" s="7">
        <f t="shared" si="1"/>
        <v>8735</v>
      </c>
      <c r="B10143" s="8" t="s">
        <v>8956</v>
      </c>
      <c r="C10143" s="9" t="s">
        <v>162</v>
      </c>
    </row>
    <row r="10144">
      <c r="A10144" s="7">
        <f t="shared" si="1"/>
        <v>8736</v>
      </c>
      <c r="B10144" s="8" t="s">
        <v>8957</v>
      </c>
      <c r="C10144" s="6" t="s">
        <v>6850</v>
      </c>
    </row>
    <row r="10145">
      <c r="A10145" s="7">
        <f t="shared" si="1"/>
        <v>8736</v>
      </c>
      <c r="B10145" s="8" t="s">
        <v>8957</v>
      </c>
      <c r="C10145" s="6" t="s">
        <v>616</v>
      </c>
    </row>
    <row r="10146">
      <c r="A10146" s="7">
        <f t="shared" si="1"/>
        <v>8736</v>
      </c>
      <c r="B10146" s="8" t="s">
        <v>8957</v>
      </c>
      <c r="C10146" s="9" t="s">
        <v>399</v>
      </c>
    </row>
    <row r="10147">
      <c r="A10147" s="7">
        <f t="shared" si="1"/>
        <v>8736</v>
      </c>
      <c r="B10147" s="8" t="s">
        <v>8957</v>
      </c>
      <c r="C10147" s="9" t="s">
        <v>60</v>
      </c>
    </row>
    <row r="10148">
      <c r="A10148" s="7">
        <f t="shared" si="1"/>
        <v>8737</v>
      </c>
      <c r="B10148" s="5" t="s">
        <v>8958</v>
      </c>
      <c r="C10148" s="6" t="s">
        <v>1450</v>
      </c>
    </row>
    <row r="10149">
      <c r="A10149" s="7">
        <f t="shared" si="1"/>
        <v>8738</v>
      </c>
      <c r="B10149" s="8" t="s">
        <v>8959</v>
      </c>
      <c r="C10149" s="9" t="s">
        <v>22</v>
      </c>
    </row>
    <row r="10150">
      <c r="A10150" s="7">
        <f t="shared" si="1"/>
        <v>8738</v>
      </c>
      <c r="B10150" s="8" t="s">
        <v>8959</v>
      </c>
      <c r="C10150" s="9" t="s">
        <v>25</v>
      </c>
    </row>
    <row r="10151">
      <c r="A10151" s="7">
        <f t="shared" si="1"/>
        <v>8738</v>
      </c>
      <c r="B10151" s="8" t="s">
        <v>8959</v>
      </c>
      <c r="C10151" s="9" t="s">
        <v>24</v>
      </c>
    </row>
    <row r="10152">
      <c r="A10152" s="7">
        <f t="shared" si="1"/>
        <v>8739</v>
      </c>
      <c r="B10152" s="5" t="s">
        <v>8960</v>
      </c>
      <c r="C10152" s="6" t="s">
        <v>12</v>
      </c>
    </row>
    <row r="10153">
      <c r="A10153" s="7">
        <f t="shared" si="1"/>
        <v>8740</v>
      </c>
      <c r="B10153" s="5" t="s">
        <v>8961</v>
      </c>
      <c r="C10153" s="6" t="s">
        <v>393</v>
      </c>
    </row>
    <row r="10154">
      <c r="A10154" s="7">
        <f t="shared" si="1"/>
        <v>8741</v>
      </c>
      <c r="B10154" s="8" t="s">
        <v>8962</v>
      </c>
      <c r="C10154" s="9" t="s">
        <v>502</v>
      </c>
    </row>
    <row r="10155">
      <c r="A10155" s="7">
        <f t="shared" si="1"/>
        <v>8742</v>
      </c>
      <c r="B10155" s="8" t="s">
        <v>8963</v>
      </c>
      <c r="C10155" s="9" t="s">
        <v>818</v>
      </c>
    </row>
    <row r="10156">
      <c r="A10156" s="7">
        <f t="shared" si="1"/>
        <v>8743</v>
      </c>
      <c r="B10156" s="5" t="s">
        <v>8964</v>
      </c>
      <c r="C10156" s="6" t="s">
        <v>6</v>
      </c>
    </row>
    <row r="10157">
      <c r="A10157" s="7">
        <f t="shared" si="1"/>
        <v>8744</v>
      </c>
      <c r="B10157" s="5" t="s">
        <v>8965</v>
      </c>
      <c r="C10157" s="6" t="s">
        <v>74</v>
      </c>
    </row>
    <row r="10158">
      <c r="A10158" s="7">
        <f t="shared" si="1"/>
        <v>8745</v>
      </c>
      <c r="B10158" s="5" t="s">
        <v>8966</v>
      </c>
      <c r="C10158" s="6" t="s">
        <v>639</v>
      </c>
    </row>
    <row r="10159">
      <c r="A10159" s="7">
        <f t="shared" si="1"/>
        <v>8746</v>
      </c>
      <c r="B10159" s="5" t="s">
        <v>8967</v>
      </c>
      <c r="C10159" s="6" t="s">
        <v>1316</v>
      </c>
    </row>
    <row r="10160">
      <c r="A10160" s="7">
        <f t="shared" si="1"/>
        <v>8747</v>
      </c>
      <c r="B10160" s="5" t="s">
        <v>8968</v>
      </c>
      <c r="C10160" s="6" t="s">
        <v>62</v>
      </c>
    </row>
    <row r="10161">
      <c r="A10161" s="7">
        <f t="shared" si="1"/>
        <v>8748</v>
      </c>
      <c r="B10161" s="5" t="s">
        <v>8969</v>
      </c>
      <c r="C10161" s="6" t="s">
        <v>555</v>
      </c>
    </row>
    <row r="10162">
      <c r="A10162" s="7">
        <f t="shared" si="1"/>
        <v>8749</v>
      </c>
      <c r="B10162" s="8" t="s">
        <v>8970</v>
      </c>
      <c r="C10162" s="9" t="s">
        <v>1548</v>
      </c>
    </row>
    <row r="10163">
      <c r="A10163" s="7">
        <f t="shared" si="1"/>
        <v>8750</v>
      </c>
      <c r="B10163" s="5" t="s">
        <v>8971</v>
      </c>
      <c r="C10163" s="6" t="s">
        <v>12</v>
      </c>
    </row>
    <row r="10164">
      <c r="A10164" s="7">
        <f t="shared" si="1"/>
        <v>8751</v>
      </c>
      <c r="B10164" s="5" t="s">
        <v>8972</v>
      </c>
      <c r="C10164" s="6" t="s">
        <v>109</v>
      </c>
    </row>
    <row r="10165">
      <c r="A10165" s="7">
        <f t="shared" si="1"/>
        <v>8752</v>
      </c>
      <c r="B10165" s="5" t="s">
        <v>8973</v>
      </c>
      <c r="C10165" s="6" t="s">
        <v>109</v>
      </c>
    </row>
    <row r="10166">
      <c r="A10166" s="7">
        <f t="shared" si="1"/>
        <v>8752</v>
      </c>
      <c r="B10166" s="5" t="s">
        <v>8973</v>
      </c>
      <c r="C10166" s="6" t="s">
        <v>25</v>
      </c>
    </row>
    <row r="10167">
      <c r="A10167" s="7">
        <f t="shared" si="1"/>
        <v>8753</v>
      </c>
      <c r="B10167" s="8" t="s">
        <v>8974</v>
      </c>
      <c r="C10167" s="9" t="s">
        <v>728</v>
      </c>
    </row>
    <row r="10168">
      <c r="A10168" s="7">
        <f t="shared" si="1"/>
        <v>8754</v>
      </c>
      <c r="B10168" s="8" t="s">
        <v>8975</v>
      </c>
      <c r="C10168" s="9" t="s">
        <v>728</v>
      </c>
    </row>
    <row r="10169">
      <c r="A10169" s="7">
        <f t="shared" si="1"/>
        <v>8755</v>
      </c>
      <c r="B10169" s="5" t="s">
        <v>8976</v>
      </c>
      <c r="C10169" s="6" t="s">
        <v>591</v>
      </c>
    </row>
    <row r="10170">
      <c r="A10170" s="7">
        <f t="shared" si="1"/>
        <v>8756</v>
      </c>
      <c r="B10170" s="8" t="s">
        <v>8977</v>
      </c>
      <c r="C10170" s="9" t="s">
        <v>818</v>
      </c>
    </row>
    <row r="10171">
      <c r="A10171" s="7">
        <f t="shared" si="1"/>
        <v>8757</v>
      </c>
      <c r="B10171" s="8" t="s">
        <v>8978</v>
      </c>
      <c r="C10171" s="9" t="s">
        <v>372</v>
      </c>
    </row>
    <row r="10172">
      <c r="A10172" s="7">
        <f t="shared" si="1"/>
        <v>8758</v>
      </c>
      <c r="B10172" s="5" t="s">
        <v>8979</v>
      </c>
      <c r="C10172" s="6" t="s">
        <v>1040</v>
      </c>
    </row>
    <row r="10173">
      <c r="A10173" s="7">
        <f t="shared" si="1"/>
        <v>8759</v>
      </c>
      <c r="B10173" s="5" t="s">
        <v>8980</v>
      </c>
      <c r="C10173" s="6" t="s">
        <v>1040</v>
      </c>
    </row>
    <row r="10174">
      <c r="A10174" s="7">
        <f t="shared" si="1"/>
        <v>8760</v>
      </c>
      <c r="B10174" s="5" t="s">
        <v>8981</v>
      </c>
      <c r="C10174" s="6" t="s">
        <v>27</v>
      </c>
    </row>
    <row r="10175">
      <c r="A10175" s="7">
        <f t="shared" si="1"/>
        <v>8761</v>
      </c>
      <c r="B10175" s="5" t="s">
        <v>8982</v>
      </c>
      <c r="C10175" s="6" t="s">
        <v>1394</v>
      </c>
    </row>
    <row r="10176">
      <c r="A10176" s="7">
        <f t="shared" si="1"/>
        <v>8762</v>
      </c>
      <c r="B10176" s="5" t="s">
        <v>8983</v>
      </c>
      <c r="C10176" s="6" t="s">
        <v>1120</v>
      </c>
    </row>
    <row r="10177">
      <c r="A10177" s="7">
        <f t="shared" si="1"/>
        <v>8763</v>
      </c>
      <c r="B10177" s="5" t="s">
        <v>8984</v>
      </c>
      <c r="C10177" s="6" t="s">
        <v>591</v>
      </c>
    </row>
    <row r="10178">
      <c r="A10178" s="7">
        <f t="shared" si="1"/>
        <v>8764</v>
      </c>
      <c r="B10178" s="5" t="s">
        <v>8985</v>
      </c>
      <c r="C10178" s="6" t="s">
        <v>80</v>
      </c>
    </row>
    <row r="10179">
      <c r="A10179" s="7">
        <f t="shared" si="1"/>
        <v>8765</v>
      </c>
      <c r="B10179" s="5" t="s">
        <v>8986</v>
      </c>
      <c r="C10179" s="6" t="s">
        <v>74</v>
      </c>
    </row>
    <row r="10180">
      <c r="A10180" s="7">
        <f t="shared" si="1"/>
        <v>8766</v>
      </c>
      <c r="B10180" s="5" t="s">
        <v>8987</v>
      </c>
      <c r="C10180" s="6" t="s">
        <v>621</v>
      </c>
    </row>
    <row r="10181">
      <c r="A10181" s="7">
        <f t="shared" si="1"/>
        <v>8767</v>
      </c>
      <c r="B10181" s="5" t="s">
        <v>8988</v>
      </c>
      <c r="C10181" s="6" t="s">
        <v>989</v>
      </c>
    </row>
    <row r="10182">
      <c r="A10182" s="7">
        <f t="shared" si="1"/>
        <v>8768</v>
      </c>
      <c r="B10182" s="8" t="s">
        <v>8989</v>
      </c>
      <c r="C10182" s="9" t="s">
        <v>650</v>
      </c>
    </row>
    <row r="10183">
      <c r="A10183" s="7">
        <f t="shared" si="1"/>
        <v>8769</v>
      </c>
      <c r="B10183" s="5" t="s">
        <v>8990</v>
      </c>
      <c r="C10183" s="6" t="s">
        <v>621</v>
      </c>
    </row>
    <row r="10184">
      <c r="A10184" s="7">
        <f t="shared" si="1"/>
        <v>8770</v>
      </c>
      <c r="B10184" s="5" t="s">
        <v>8991</v>
      </c>
      <c r="C10184" s="6" t="s">
        <v>12</v>
      </c>
    </row>
    <row r="10185">
      <c r="A10185" s="7">
        <f t="shared" si="1"/>
        <v>8771</v>
      </c>
      <c r="B10185" s="5" t="s">
        <v>8992</v>
      </c>
      <c r="C10185" s="6" t="s">
        <v>2549</v>
      </c>
    </row>
    <row r="10186">
      <c r="A10186" s="7">
        <f t="shared" si="1"/>
        <v>8772</v>
      </c>
      <c r="B10186" s="5" t="s">
        <v>8993</v>
      </c>
      <c r="C10186" s="6" t="s">
        <v>80</v>
      </c>
    </row>
    <row r="10187">
      <c r="A10187" s="7">
        <f t="shared" si="1"/>
        <v>8772</v>
      </c>
      <c r="B10187" s="5" t="s">
        <v>8993</v>
      </c>
      <c r="C10187" s="6" t="s">
        <v>547</v>
      </c>
    </row>
    <row r="10188">
      <c r="A10188" s="7">
        <f t="shared" si="1"/>
        <v>8773</v>
      </c>
      <c r="B10188" s="8" t="s">
        <v>8994</v>
      </c>
      <c r="C10188" s="9" t="s">
        <v>399</v>
      </c>
    </row>
    <row r="10189">
      <c r="A10189" s="7">
        <f t="shared" si="1"/>
        <v>8774</v>
      </c>
      <c r="B10189" s="15" t="s">
        <v>8995</v>
      </c>
      <c r="C10189" s="17" t="s">
        <v>426</v>
      </c>
    </row>
    <row r="10190">
      <c r="A10190" s="7">
        <f t="shared" si="1"/>
        <v>8775</v>
      </c>
      <c r="B10190" s="5" t="s">
        <v>8996</v>
      </c>
      <c r="C10190" s="6" t="s">
        <v>621</v>
      </c>
    </row>
    <row r="10191">
      <c r="A10191" s="7">
        <f t="shared" si="1"/>
        <v>8776</v>
      </c>
      <c r="B10191" s="5" t="s">
        <v>8997</v>
      </c>
      <c r="C10191" s="6" t="s">
        <v>69</v>
      </c>
    </row>
    <row r="10192">
      <c r="A10192" s="7">
        <f t="shared" si="1"/>
        <v>8777</v>
      </c>
      <c r="B10192" s="5" t="s">
        <v>8998</v>
      </c>
      <c r="C10192" s="6" t="s">
        <v>267</v>
      </c>
    </row>
    <row r="10193">
      <c r="A10193" s="7">
        <f t="shared" si="1"/>
        <v>8778</v>
      </c>
      <c r="B10193" s="5" t="s">
        <v>8999</v>
      </c>
      <c r="C10193" s="6" t="s">
        <v>788</v>
      </c>
    </row>
    <row r="10194">
      <c r="A10194" s="7">
        <f t="shared" si="1"/>
        <v>8779</v>
      </c>
      <c r="B10194" s="5" t="s">
        <v>9000</v>
      </c>
      <c r="C10194" s="6" t="s">
        <v>405</v>
      </c>
    </row>
    <row r="10195">
      <c r="A10195" s="7">
        <f t="shared" si="1"/>
        <v>8780</v>
      </c>
      <c r="B10195" s="5" t="s">
        <v>9001</v>
      </c>
      <c r="C10195" s="6" t="s">
        <v>365</v>
      </c>
    </row>
    <row r="10196">
      <c r="A10196" s="7">
        <f t="shared" si="1"/>
        <v>8781</v>
      </c>
      <c r="B10196" s="5" t="s">
        <v>9002</v>
      </c>
      <c r="C10196" s="6" t="s">
        <v>365</v>
      </c>
    </row>
    <row r="10197">
      <c r="A10197" s="7">
        <f t="shared" si="1"/>
        <v>8782</v>
      </c>
      <c r="B10197" s="5" t="s">
        <v>9003</v>
      </c>
      <c r="C10197" s="6" t="s">
        <v>365</v>
      </c>
    </row>
    <row r="10198">
      <c r="A10198" s="7">
        <f t="shared" si="1"/>
        <v>8783</v>
      </c>
      <c r="B10198" s="5" t="s">
        <v>9004</v>
      </c>
      <c r="C10198" s="6" t="s">
        <v>365</v>
      </c>
    </row>
    <row r="10199">
      <c r="A10199" s="7">
        <f t="shared" si="1"/>
        <v>8784</v>
      </c>
      <c r="B10199" s="5" t="s">
        <v>9005</v>
      </c>
      <c r="C10199" s="6" t="s">
        <v>267</v>
      </c>
    </row>
    <row r="10200">
      <c r="A10200" s="7">
        <f t="shared" si="1"/>
        <v>8785</v>
      </c>
      <c r="B10200" s="8" t="s">
        <v>9006</v>
      </c>
      <c r="C10200" s="9" t="s">
        <v>142</v>
      </c>
    </row>
    <row r="10201">
      <c r="A10201" s="7">
        <f t="shared" si="1"/>
        <v>8786</v>
      </c>
      <c r="B10201" s="5" t="s">
        <v>9007</v>
      </c>
      <c r="C10201" s="6" t="s">
        <v>365</v>
      </c>
    </row>
    <row r="10202">
      <c r="A10202" s="7">
        <f t="shared" si="1"/>
        <v>8787</v>
      </c>
      <c r="B10202" s="5" t="s">
        <v>9008</v>
      </c>
      <c r="C10202" s="6" t="s">
        <v>479</v>
      </c>
    </row>
    <row r="10203">
      <c r="A10203" s="7">
        <f t="shared" si="1"/>
        <v>8788</v>
      </c>
      <c r="B10203" s="8" t="s">
        <v>9009</v>
      </c>
      <c r="C10203" s="9" t="s">
        <v>121</v>
      </c>
    </row>
    <row r="10204">
      <c r="A10204" s="7">
        <f t="shared" si="1"/>
        <v>8789</v>
      </c>
      <c r="B10204" s="5" t="s">
        <v>9010</v>
      </c>
      <c r="C10204" s="6" t="s">
        <v>86</v>
      </c>
    </row>
    <row r="10205">
      <c r="A10205" s="7">
        <f t="shared" si="1"/>
        <v>8790</v>
      </c>
      <c r="B10205" s="5" t="s">
        <v>9011</v>
      </c>
      <c r="C10205" s="6" t="s">
        <v>74</v>
      </c>
    </row>
    <row r="10206">
      <c r="A10206" s="7">
        <f t="shared" si="1"/>
        <v>8791</v>
      </c>
      <c r="B10206" s="5" t="s">
        <v>9012</v>
      </c>
      <c r="C10206" s="6" t="s">
        <v>367</v>
      </c>
    </row>
    <row r="10207">
      <c r="A10207" s="7">
        <f t="shared" si="1"/>
        <v>8792</v>
      </c>
      <c r="B10207" s="5" t="s">
        <v>9013</v>
      </c>
      <c r="C10207" s="6" t="s">
        <v>538</v>
      </c>
    </row>
    <row r="10208">
      <c r="A10208" s="7">
        <f t="shared" si="1"/>
        <v>8793</v>
      </c>
      <c r="B10208" s="5" t="s">
        <v>9014</v>
      </c>
      <c r="C10208" s="6" t="s">
        <v>80</v>
      </c>
    </row>
    <row r="10209">
      <c r="A10209" s="7">
        <f t="shared" si="1"/>
        <v>8794</v>
      </c>
      <c r="B10209" s="5" t="s">
        <v>9015</v>
      </c>
      <c r="C10209" s="6" t="s">
        <v>765</v>
      </c>
    </row>
    <row r="10210">
      <c r="A10210" s="7">
        <f t="shared" si="1"/>
        <v>8795</v>
      </c>
      <c r="B10210" s="5" t="s">
        <v>9016</v>
      </c>
      <c r="C10210" s="6" t="s">
        <v>479</v>
      </c>
    </row>
    <row r="10211">
      <c r="A10211" s="7">
        <f t="shared" si="1"/>
        <v>8796</v>
      </c>
      <c r="B10211" s="5" t="s">
        <v>9017</v>
      </c>
      <c r="C10211" s="6" t="s">
        <v>1342</v>
      </c>
    </row>
    <row r="10212">
      <c r="A10212" s="7">
        <f t="shared" si="1"/>
        <v>8797</v>
      </c>
      <c r="B10212" s="12" t="s">
        <v>9018</v>
      </c>
      <c r="C10212" s="13" t="s">
        <v>420</v>
      </c>
    </row>
    <row r="10213">
      <c r="A10213" s="7">
        <f t="shared" si="1"/>
        <v>8798</v>
      </c>
      <c r="B10213" s="5" t="s">
        <v>9019</v>
      </c>
      <c r="C10213" s="6" t="s">
        <v>1007</v>
      </c>
    </row>
    <row r="10214">
      <c r="A10214" s="7">
        <f t="shared" si="1"/>
        <v>8799</v>
      </c>
      <c r="B10214" s="8" t="s">
        <v>9020</v>
      </c>
      <c r="C10214" s="9" t="s">
        <v>1776</v>
      </c>
    </row>
    <row r="10215">
      <c r="A10215" s="7">
        <f t="shared" si="1"/>
        <v>8800</v>
      </c>
      <c r="B10215" s="5" t="s">
        <v>9021</v>
      </c>
      <c r="C10215" s="6" t="s">
        <v>1585</v>
      </c>
    </row>
    <row r="10216">
      <c r="A10216" s="7">
        <f t="shared" si="1"/>
        <v>8801</v>
      </c>
      <c r="B10216" s="5" t="s">
        <v>9022</v>
      </c>
      <c r="C10216" s="6" t="s">
        <v>1585</v>
      </c>
    </row>
    <row r="10217">
      <c r="A10217" s="7">
        <f t="shared" si="1"/>
        <v>8802</v>
      </c>
      <c r="B10217" s="8" t="s">
        <v>9023</v>
      </c>
      <c r="C10217" s="9" t="s">
        <v>733</v>
      </c>
    </row>
    <row r="10218">
      <c r="A10218" s="7">
        <f t="shared" si="1"/>
        <v>8803</v>
      </c>
      <c r="B10218" s="5" t="s">
        <v>9024</v>
      </c>
      <c r="C10218" s="6" t="s">
        <v>179</v>
      </c>
    </row>
    <row r="10219">
      <c r="A10219" s="7">
        <f t="shared" si="1"/>
        <v>8804</v>
      </c>
      <c r="B10219" s="5" t="s">
        <v>9025</v>
      </c>
      <c r="C10219" s="6" t="s">
        <v>393</v>
      </c>
    </row>
    <row r="10220">
      <c r="A10220" s="7">
        <f t="shared" si="1"/>
        <v>8805</v>
      </c>
      <c r="B10220" s="5" t="s">
        <v>9026</v>
      </c>
      <c r="C10220" s="6" t="s">
        <v>326</v>
      </c>
    </row>
    <row r="10221">
      <c r="A10221" s="7">
        <f t="shared" si="1"/>
        <v>8806</v>
      </c>
      <c r="B10221" s="5" t="s">
        <v>9027</v>
      </c>
      <c r="C10221" s="6" t="s">
        <v>1856</v>
      </c>
    </row>
    <row r="10222">
      <c r="A10222" s="7">
        <f t="shared" si="1"/>
        <v>8807</v>
      </c>
      <c r="B10222" s="5" t="s">
        <v>9028</v>
      </c>
      <c r="C10222" s="6" t="s">
        <v>15</v>
      </c>
    </row>
    <row r="10223">
      <c r="A10223" s="7">
        <f t="shared" si="1"/>
        <v>8808</v>
      </c>
      <c r="B10223" s="5" t="s">
        <v>9029</v>
      </c>
      <c r="C10223" s="6" t="s">
        <v>420</v>
      </c>
    </row>
    <row r="10224">
      <c r="A10224" s="7">
        <f t="shared" si="1"/>
        <v>8809</v>
      </c>
      <c r="B10224" s="5" t="s">
        <v>9030</v>
      </c>
      <c r="C10224" s="6" t="s">
        <v>727</v>
      </c>
    </row>
    <row r="10225">
      <c r="A10225" s="7">
        <f t="shared" si="1"/>
        <v>8810</v>
      </c>
      <c r="B10225" s="8" t="s">
        <v>9031</v>
      </c>
      <c r="C10225" s="9" t="s">
        <v>177</v>
      </c>
    </row>
    <row r="10226">
      <c r="A10226" s="7">
        <f t="shared" si="1"/>
        <v>8811</v>
      </c>
      <c r="B10226" s="5" t="s">
        <v>9032</v>
      </c>
      <c r="C10226" s="6" t="s">
        <v>420</v>
      </c>
    </row>
    <row r="10227">
      <c r="A10227" s="7">
        <f t="shared" si="1"/>
        <v>8812</v>
      </c>
      <c r="B10227" s="5" t="s">
        <v>9033</v>
      </c>
      <c r="C10227" s="6" t="s">
        <v>393</v>
      </c>
    </row>
    <row r="10228">
      <c r="A10228" s="7">
        <f t="shared" si="1"/>
        <v>8813</v>
      </c>
      <c r="B10228" s="5" t="s">
        <v>9034</v>
      </c>
      <c r="C10228" s="6" t="s">
        <v>393</v>
      </c>
    </row>
    <row r="10229">
      <c r="A10229" s="7">
        <f t="shared" si="1"/>
        <v>8814</v>
      </c>
      <c r="B10229" s="8" t="s">
        <v>9035</v>
      </c>
      <c r="C10229" s="9" t="s">
        <v>65</v>
      </c>
    </row>
    <row r="10230">
      <c r="A10230" s="7">
        <f t="shared" si="1"/>
        <v>8815</v>
      </c>
      <c r="B10230" s="5" t="s">
        <v>9036</v>
      </c>
      <c r="C10230" s="6" t="s">
        <v>86</v>
      </c>
    </row>
    <row r="10231">
      <c r="A10231" s="7">
        <f t="shared" si="1"/>
        <v>8816</v>
      </c>
      <c r="B10231" s="8" t="s">
        <v>9037</v>
      </c>
      <c r="C10231" s="9" t="s">
        <v>399</v>
      </c>
    </row>
    <row r="10232">
      <c r="A10232" s="7">
        <f t="shared" si="1"/>
        <v>8817</v>
      </c>
      <c r="B10232" s="8" t="s">
        <v>9038</v>
      </c>
      <c r="C10232" s="9" t="s">
        <v>547</v>
      </c>
    </row>
    <row r="10233">
      <c r="A10233" s="7">
        <f t="shared" si="1"/>
        <v>8818</v>
      </c>
      <c r="B10233" s="5" t="s">
        <v>9039</v>
      </c>
      <c r="C10233" s="6" t="s">
        <v>86</v>
      </c>
    </row>
    <row r="10234">
      <c r="A10234" s="7">
        <f t="shared" si="1"/>
        <v>8819</v>
      </c>
      <c r="B10234" s="8" t="s">
        <v>9040</v>
      </c>
      <c r="C10234" s="9" t="s">
        <v>72</v>
      </c>
    </row>
    <row r="10235">
      <c r="A10235" s="7">
        <f t="shared" si="1"/>
        <v>8820</v>
      </c>
      <c r="B10235" s="5" t="s">
        <v>9041</v>
      </c>
      <c r="C10235" s="6" t="s">
        <v>1260</v>
      </c>
    </row>
    <row r="10236">
      <c r="A10236" s="7">
        <f t="shared" si="1"/>
        <v>8821</v>
      </c>
      <c r="B10236" s="16" t="s">
        <v>9042</v>
      </c>
      <c r="C10236" s="6" t="s">
        <v>1235</v>
      </c>
    </row>
    <row r="10237">
      <c r="A10237" s="7">
        <f t="shared" si="1"/>
        <v>8822</v>
      </c>
      <c r="B10237" s="5" t="s">
        <v>9043</v>
      </c>
      <c r="C10237" s="6" t="s">
        <v>714</v>
      </c>
    </row>
    <row r="10238">
      <c r="A10238" s="7">
        <f t="shared" si="1"/>
        <v>8823</v>
      </c>
      <c r="B10238" s="8" t="s">
        <v>9044</v>
      </c>
      <c r="C10238" s="9" t="s">
        <v>76</v>
      </c>
    </row>
    <row r="10239">
      <c r="A10239" s="7">
        <f t="shared" si="1"/>
        <v>8824</v>
      </c>
      <c r="B10239" s="5" t="s">
        <v>9045</v>
      </c>
      <c r="C10239" s="6" t="s">
        <v>365</v>
      </c>
    </row>
    <row r="10240">
      <c r="A10240" s="7">
        <f t="shared" si="1"/>
        <v>8825</v>
      </c>
      <c r="B10240" s="5" t="s">
        <v>9046</v>
      </c>
      <c r="C10240" s="6" t="s">
        <v>1262</v>
      </c>
    </row>
    <row r="10241">
      <c r="A10241" s="7">
        <f t="shared" si="1"/>
        <v>8826</v>
      </c>
      <c r="B10241" s="8" t="s">
        <v>9047</v>
      </c>
      <c r="C10241" s="9" t="s">
        <v>280</v>
      </c>
    </row>
    <row r="10242">
      <c r="A10242" s="7">
        <f t="shared" si="1"/>
        <v>8827</v>
      </c>
      <c r="B10242" s="5" t="s">
        <v>9048</v>
      </c>
      <c r="C10242" s="6" t="s">
        <v>765</v>
      </c>
    </row>
    <row r="10243">
      <c r="A10243" s="7">
        <f t="shared" si="1"/>
        <v>8828</v>
      </c>
      <c r="B10243" s="5" t="s">
        <v>9049</v>
      </c>
      <c r="C10243" s="6" t="s">
        <v>1267</v>
      </c>
    </row>
    <row r="10244">
      <c r="A10244" s="7">
        <f t="shared" si="1"/>
        <v>8829</v>
      </c>
      <c r="B10244" s="8" t="s">
        <v>9050</v>
      </c>
      <c r="C10244" s="6" t="s">
        <v>153</v>
      </c>
    </row>
    <row r="10245">
      <c r="A10245" s="7">
        <f t="shared" si="1"/>
        <v>8829</v>
      </c>
      <c r="B10245" s="8" t="s">
        <v>9050</v>
      </c>
      <c r="C10245" s="9" t="s">
        <v>54</v>
      </c>
    </row>
    <row r="10246">
      <c r="A10246" s="7">
        <f t="shared" si="1"/>
        <v>8830</v>
      </c>
      <c r="B10246" s="8" t="s">
        <v>9051</v>
      </c>
      <c r="C10246" s="9" t="s">
        <v>76</v>
      </c>
    </row>
    <row r="10247">
      <c r="A10247" s="7">
        <f t="shared" si="1"/>
        <v>8831</v>
      </c>
      <c r="B10247" s="8" t="s">
        <v>9052</v>
      </c>
      <c r="C10247" s="9" t="s">
        <v>722</v>
      </c>
    </row>
    <row r="10248">
      <c r="A10248" s="7">
        <f t="shared" si="1"/>
        <v>8832</v>
      </c>
      <c r="B10248" s="5" t="s">
        <v>9053</v>
      </c>
      <c r="C10248" s="6" t="s">
        <v>86</v>
      </c>
    </row>
    <row r="10249">
      <c r="A10249" s="7">
        <f t="shared" si="1"/>
        <v>8833</v>
      </c>
      <c r="B10249" s="5" t="s">
        <v>9054</v>
      </c>
      <c r="C10249" s="6" t="s">
        <v>714</v>
      </c>
    </row>
    <row r="10250">
      <c r="A10250" s="7">
        <f t="shared" si="1"/>
        <v>8834</v>
      </c>
      <c r="B10250" s="5" t="s">
        <v>9055</v>
      </c>
      <c r="C10250" s="6" t="s">
        <v>6</v>
      </c>
    </row>
    <row r="10251">
      <c r="A10251" s="7">
        <f t="shared" si="1"/>
        <v>8835</v>
      </c>
      <c r="B10251" s="5" t="s">
        <v>9056</v>
      </c>
      <c r="C10251" s="6" t="s">
        <v>86</v>
      </c>
    </row>
    <row r="10252">
      <c r="A10252" s="7">
        <f t="shared" si="1"/>
        <v>8836</v>
      </c>
      <c r="B10252" s="5" t="s">
        <v>9057</v>
      </c>
      <c r="C10252" s="6" t="s">
        <v>86</v>
      </c>
    </row>
    <row r="10253">
      <c r="A10253" s="7">
        <f t="shared" si="1"/>
        <v>8837</v>
      </c>
      <c r="B10253" s="5" t="s">
        <v>9058</v>
      </c>
      <c r="C10253" s="6" t="s">
        <v>86</v>
      </c>
    </row>
    <row r="10254">
      <c r="A10254" s="7">
        <f t="shared" si="1"/>
        <v>8838</v>
      </c>
      <c r="B10254" s="5" t="s">
        <v>9059</v>
      </c>
      <c r="C10254" s="6" t="s">
        <v>1620</v>
      </c>
    </row>
    <row r="10255">
      <c r="A10255" s="7">
        <f t="shared" si="1"/>
        <v>8839</v>
      </c>
      <c r="B10255" s="8" t="s">
        <v>9060</v>
      </c>
      <c r="C10255" s="9" t="s">
        <v>818</v>
      </c>
    </row>
    <row r="10256">
      <c r="A10256" s="7">
        <f t="shared" si="1"/>
        <v>8840</v>
      </c>
      <c r="B10256" s="5" t="s">
        <v>9061</v>
      </c>
      <c r="C10256" s="6" t="s">
        <v>479</v>
      </c>
    </row>
    <row r="10257">
      <c r="A10257" s="7">
        <f t="shared" si="1"/>
        <v>8841</v>
      </c>
      <c r="B10257" s="8" t="s">
        <v>9062</v>
      </c>
      <c r="C10257" s="9" t="s">
        <v>60</v>
      </c>
    </row>
    <row r="10258">
      <c r="A10258" s="7">
        <f t="shared" si="1"/>
        <v>8841</v>
      </c>
      <c r="B10258" s="8" t="s">
        <v>9062</v>
      </c>
      <c r="C10258" s="9" t="s">
        <v>162</v>
      </c>
    </row>
    <row r="10259">
      <c r="A10259" s="7">
        <f t="shared" si="1"/>
        <v>8841</v>
      </c>
      <c r="B10259" s="8" t="s">
        <v>9062</v>
      </c>
      <c r="C10259" s="9" t="s">
        <v>142</v>
      </c>
    </row>
    <row r="10260">
      <c r="A10260" s="7">
        <f t="shared" si="1"/>
        <v>8842</v>
      </c>
      <c r="B10260" s="8" t="s">
        <v>9063</v>
      </c>
      <c r="C10260" s="6" t="s">
        <v>150</v>
      </c>
    </row>
    <row r="10261">
      <c r="A10261" s="7">
        <f t="shared" si="1"/>
        <v>8843</v>
      </c>
      <c r="B10261" s="5" t="s">
        <v>9064</v>
      </c>
      <c r="C10261" s="6" t="s">
        <v>80</v>
      </c>
    </row>
    <row r="10262">
      <c r="A10262" s="7">
        <f t="shared" si="1"/>
        <v>8844</v>
      </c>
      <c r="B10262" s="5" t="s">
        <v>9065</v>
      </c>
      <c r="C10262" s="6" t="s">
        <v>1450</v>
      </c>
    </row>
    <row r="10263">
      <c r="A10263" s="7">
        <f t="shared" si="1"/>
        <v>8845</v>
      </c>
      <c r="B10263" s="5" t="s">
        <v>9066</v>
      </c>
      <c r="C10263" s="6" t="s">
        <v>1450</v>
      </c>
    </row>
    <row r="10264">
      <c r="A10264" s="7">
        <f t="shared" si="1"/>
        <v>8846</v>
      </c>
      <c r="B10264" s="5" t="s">
        <v>9067</v>
      </c>
      <c r="C10264" s="6" t="s">
        <v>69</v>
      </c>
    </row>
    <row r="10265">
      <c r="A10265" s="7">
        <f t="shared" si="1"/>
        <v>8847</v>
      </c>
      <c r="B10265" s="5" t="s">
        <v>9068</v>
      </c>
      <c r="C10265" s="6" t="s">
        <v>69</v>
      </c>
    </row>
    <row r="10266">
      <c r="A10266" s="7">
        <f t="shared" si="1"/>
        <v>8848</v>
      </c>
      <c r="B10266" s="5" t="s">
        <v>9069</v>
      </c>
      <c r="C10266" s="6" t="s">
        <v>656</v>
      </c>
    </row>
    <row r="10267">
      <c r="A10267" s="7">
        <f t="shared" si="1"/>
        <v>8849</v>
      </c>
      <c r="B10267" s="8" t="s">
        <v>9070</v>
      </c>
      <c r="C10267" s="9" t="s">
        <v>117</v>
      </c>
    </row>
    <row r="10268">
      <c r="A10268" s="7">
        <f t="shared" si="1"/>
        <v>8850</v>
      </c>
      <c r="B10268" s="8" t="s">
        <v>9071</v>
      </c>
      <c r="C10268" s="9" t="s">
        <v>121</v>
      </c>
    </row>
    <row r="10269">
      <c r="A10269" s="7">
        <f t="shared" si="1"/>
        <v>8851</v>
      </c>
      <c r="B10269" s="5" t="s">
        <v>9072</v>
      </c>
      <c r="C10269" s="6" t="s">
        <v>1279</v>
      </c>
    </row>
    <row r="10270">
      <c r="A10270" s="7">
        <f t="shared" si="1"/>
        <v>8852</v>
      </c>
      <c r="B10270" s="5" t="s">
        <v>9073</v>
      </c>
      <c r="C10270" s="6" t="s">
        <v>1279</v>
      </c>
    </row>
    <row r="10271">
      <c r="A10271" s="7">
        <f t="shared" si="1"/>
        <v>8853</v>
      </c>
      <c r="B10271" s="5" t="s">
        <v>9074</v>
      </c>
      <c r="C10271" s="6" t="s">
        <v>1369</v>
      </c>
    </row>
    <row r="10272">
      <c r="A10272" s="7">
        <f t="shared" si="1"/>
        <v>8854</v>
      </c>
      <c r="B10272" s="5" t="s">
        <v>9075</v>
      </c>
      <c r="C10272" s="6" t="s">
        <v>785</v>
      </c>
    </row>
    <row r="10273">
      <c r="A10273" s="7">
        <f t="shared" si="1"/>
        <v>8855</v>
      </c>
      <c r="B10273" s="8" t="s">
        <v>9076</v>
      </c>
      <c r="C10273" s="9" t="s">
        <v>530</v>
      </c>
    </row>
    <row r="10274">
      <c r="A10274" s="7">
        <f t="shared" si="1"/>
        <v>8856</v>
      </c>
      <c r="B10274" s="5" t="s">
        <v>9077</v>
      </c>
      <c r="C10274" s="6" t="s">
        <v>12</v>
      </c>
    </row>
    <row r="10275">
      <c r="A10275" s="7">
        <f t="shared" si="1"/>
        <v>8857</v>
      </c>
      <c r="B10275" s="8" t="s">
        <v>9078</v>
      </c>
      <c r="C10275" s="9" t="s">
        <v>60</v>
      </c>
    </row>
    <row r="10276">
      <c r="A10276" s="7">
        <f t="shared" si="1"/>
        <v>8857</v>
      </c>
      <c r="B10276" s="8" t="s">
        <v>9078</v>
      </c>
      <c r="C10276" s="9" t="s">
        <v>162</v>
      </c>
    </row>
    <row r="10277">
      <c r="A10277" s="7">
        <f t="shared" si="1"/>
        <v>8858</v>
      </c>
      <c r="B10277" s="5" t="s">
        <v>9079</v>
      </c>
      <c r="C10277" s="6" t="s">
        <v>365</v>
      </c>
    </row>
    <row r="10278">
      <c r="A10278" s="7">
        <f t="shared" si="1"/>
        <v>8859</v>
      </c>
      <c r="B10278" s="5" t="s">
        <v>9080</v>
      </c>
      <c r="C10278" s="6" t="s">
        <v>1369</v>
      </c>
    </row>
    <row r="10279">
      <c r="A10279" s="7">
        <f t="shared" si="1"/>
        <v>8860</v>
      </c>
      <c r="B10279" s="5" t="s">
        <v>9081</v>
      </c>
      <c r="C10279" s="6" t="s">
        <v>758</v>
      </c>
    </row>
    <row r="10280">
      <c r="A10280" s="7">
        <f t="shared" si="1"/>
        <v>8861</v>
      </c>
      <c r="B10280" s="5" t="s">
        <v>9082</v>
      </c>
      <c r="C10280" s="6" t="s">
        <v>1466</v>
      </c>
    </row>
    <row r="10281">
      <c r="A10281" s="7">
        <f t="shared" si="1"/>
        <v>8862</v>
      </c>
      <c r="B10281" s="5" t="s">
        <v>9083</v>
      </c>
      <c r="C10281" s="6" t="s">
        <v>34</v>
      </c>
    </row>
    <row r="10282">
      <c r="A10282" s="7">
        <f t="shared" si="1"/>
        <v>8863</v>
      </c>
      <c r="B10282" s="5" t="s">
        <v>9084</v>
      </c>
      <c r="C10282" s="6" t="s">
        <v>34</v>
      </c>
    </row>
    <row r="10283">
      <c r="A10283" s="7">
        <f t="shared" si="1"/>
        <v>8864</v>
      </c>
      <c r="B10283" s="5" t="s">
        <v>9085</v>
      </c>
      <c r="C10283" s="6" t="s">
        <v>34</v>
      </c>
    </row>
    <row r="10284">
      <c r="A10284" s="7">
        <f t="shared" si="1"/>
        <v>8865</v>
      </c>
      <c r="B10284" s="5" t="s">
        <v>9086</v>
      </c>
      <c r="C10284" s="6" t="s">
        <v>4</v>
      </c>
    </row>
    <row r="10285">
      <c r="A10285" s="7">
        <f t="shared" si="1"/>
        <v>8866</v>
      </c>
      <c r="B10285" s="16" t="s">
        <v>9087</v>
      </c>
      <c r="C10285" s="6" t="s">
        <v>1235</v>
      </c>
    </row>
    <row r="10286">
      <c r="A10286" s="7">
        <f t="shared" si="1"/>
        <v>8867</v>
      </c>
      <c r="B10286" s="5" t="s">
        <v>9088</v>
      </c>
      <c r="C10286" s="6" t="s">
        <v>1450</v>
      </c>
    </row>
    <row r="10287">
      <c r="A10287" s="7">
        <f t="shared" si="1"/>
        <v>8868</v>
      </c>
      <c r="B10287" s="5" t="s">
        <v>9089</v>
      </c>
      <c r="C10287" s="6" t="s">
        <v>1466</v>
      </c>
    </row>
    <row r="10288">
      <c r="A10288" s="7">
        <f t="shared" si="1"/>
        <v>8869</v>
      </c>
      <c r="B10288" s="8" t="s">
        <v>9090</v>
      </c>
      <c r="C10288" s="9" t="s">
        <v>76</v>
      </c>
    </row>
    <row r="10289">
      <c r="A10289" s="7">
        <f t="shared" si="1"/>
        <v>8870</v>
      </c>
      <c r="B10289" s="5" t="s">
        <v>9091</v>
      </c>
      <c r="C10289" s="6" t="s">
        <v>74</v>
      </c>
    </row>
    <row r="10290">
      <c r="A10290" s="7">
        <f t="shared" si="1"/>
        <v>8871</v>
      </c>
      <c r="B10290" s="5" t="s">
        <v>9092</v>
      </c>
      <c r="C10290" s="6" t="s">
        <v>1279</v>
      </c>
    </row>
    <row r="10291">
      <c r="A10291" s="7">
        <f t="shared" si="1"/>
        <v>8872</v>
      </c>
      <c r="B10291" s="5" t="s">
        <v>9093</v>
      </c>
      <c r="C10291" s="6" t="s">
        <v>1369</v>
      </c>
    </row>
    <row r="10292">
      <c r="A10292" s="7">
        <f t="shared" si="1"/>
        <v>8873</v>
      </c>
      <c r="B10292" s="5" t="s">
        <v>9094</v>
      </c>
      <c r="C10292" s="6" t="s">
        <v>1466</v>
      </c>
    </row>
    <row r="10293">
      <c r="A10293" s="7">
        <f t="shared" si="1"/>
        <v>8874</v>
      </c>
      <c r="B10293" s="5" t="s">
        <v>9095</v>
      </c>
      <c r="C10293" s="6" t="s">
        <v>1279</v>
      </c>
    </row>
    <row r="10294">
      <c r="A10294" s="7">
        <f t="shared" si="1"/>
        <v>8875</v>
      </c>
      <c r="B10294" s="8" t="s">
        <v>9096</v>
      </c>
      <c r="C10294" s="9" t="s">
        <v>121</v>
      </c>
    </row>
    <row r="10295">
      <c r="A10295" s="7">
        <f t="shared" si="1"/>
        <v>8876</v>
      </c>
      <c r="B10295" s="8" t="s">
        <v>9097</v>
      </c>
      <c r="C10295" s="6" t="s">
        <v>132</v>
      </c>
    </row>
    <row r="10296">
      <c r="A10296" s="7">
        <f t="shared" si="1"/>
        <v>8877</v>
      </c>
      <c r="B10296" s="5" t="s">
        <v>9098</v>
      </c>
      <c r="C10296" s="6" t="s">
        <v>612</v>
      </c>
    </row>
    <row r="10297">
      <c r="A10297" s="7">
        <f t="shared" si="1"/>
        <v>8878</v>
      </c>
      <c r="B10297" s="5" t="s">
        <v>9099</v>
      </c>
      <c r="C10297" s="6" t="s">
        <v>1262</v>
      </c>
    </row>
    <row r="10298">
      <c r="A10298" s="7">
        <f t="shared" si="1"/>
        <v>8879</v>
      </c>
      <c r="B10298" s="8" t="s">
        <v>9100</v>
      </c>
      <c r="C10298" s="9" t="s">
        <v>722</v>
      </c>
    </row>
    <row r="10299">
      <c r="A10299" s="7">
        <f t="shared" si="1"/>
        <v>8880</v>
      </c>
      <c r="B10299" s="5" t="s">
        <v>9101</v>
      </c>
      <c r="C10299" s="6" t="s">
        <v>280</v>
      </c>
    </row>
    <row r="10300">
      <c r="A10300" s="7">
        <f t="shared" si="1"/>
        <v>8881</v>
      </c>
      <c r="B10300" s="5" t="s">
        <v>9102</v>
      </c>
      <c r="C10300" s="6" t="s">
        <v>12</v>
      </c>
    </row>
    <row r="10301">
      <c r="A10301" s="7">
        <f t="shared" si="1"/>
        <v>8882</v>
      </c>
      <c r="B10301" s="8" t="s">
        <v>9103</v>
      </c>
      <c r="C10301" s="9" t="s">
        <v>42</v>
      </c>
    </row>
    <row r="10302">
      <c r="A10302" s="7">
        <f t="shared" si="1"/>
        <v>8883</v>
      </c>
      <c r="B10302" s="8" t="s">
        <v>9104</v>
      </c>
      <c r="C10302" s="9" t="s">
        <v>188</v>
      </c>
    </row>
    <row r="10303">
      <c r="A10303" s="7">
        <f t="shared" si="1"/>
        <v>8884</v>
      </c>
      <c r="B10303" s="5" t="s">
        <v>9105</v>
      </c>
      <c r="C10303" s="6" t="s">
        <v>34</v>
      </c>
    </row>
    <row r="10304">
      <c r="A10304" s="7">
        <f t="shared" si="1"/>
        <v>8885</v>
      </c>
      <c r="B10304" s="5" t="s">
        <v>9106</v>
      </c>
      <c r="C10304" s="6" t="s">
        <v>69</v>
      </c>
    </row>
    <row r="10305">
      <c r="A10305" s="7">
        <f t="shared" si="1"/>
        <v>8886</v>
      </c>
      <c r="B10305" s="5" t="s">
        <v>9107</v>
      </c>
      <c r="C10305" s="6" t="s">
        <v>12</v>
      </c>
    </row>
    <row r="10306">
      <c r="A10306" s="7">
        <f t="shared" si="1"/>
        <v>8887</v>
      </c>
      <c r="B10306" s="5" t="s">
        <v>9108</v>
      </c>
      <c r="C10306" s="6" t="s">
        <v>1466</v>
      </c>
    </row>
    <row r="10307">
      <c r="A10307" s="7">
        <f t="shared" si="1"/>
        <v>8888</v>
      </c>
      <c r="B10307" s="8" t="s">
        <v>9109</v>
      </c>
      <c r="C10307" s="9" t="s">
        <v>52</v>
      </c>
    </row>
    <row r="10308">
      <c r="A10308" s="7">
        <f t="shared" si="1"/>
        <v>8889</v>
      </c>
      <c r="B10308" s="8" t="s">
        <v>9110</v>
      </c>
      <c r="C10308" s="9" t="s">
        <v>65</v>
      </c>
    </row>
    <row r="10309">
      <c r="A10309" s="7">
        <f t="shared" si="1"/>
        <v>8890</v>
      </c>
      <c r="B10309" s="8" t="s">
        <v>9111</v>
      </c>
      <c r="C10309" s="9" t="s">
        <v>42</v>
      </c>
    </row>
    <row r="10310">
      <c r="A10310" s="7">
        <f t="shared" si="1"/>
        <v>8891</v>
      </c>
      <c r="B10310" s="15" t="s">
        <v>9112</v>
      </c>
      <c r="C10310" s="17" t="s">
        <v>426</v>
      </c>
    </row>
    <row r="10311">
      <c r="A10311" s="7">
        <f t="shared" si="1"/>
        <v>8892</v>
      </c>
      <c r="B10311" s="15" t="s">
        <v>9113</v>
      </c>
      <c r="C10311" s="17" t="s">
        <v>426</v>
      </c>
    </row>
    <row r="10312">
      <c r="A10312" s="7">
        <f t="shared" si="1"/>
        <v>8893</v>
      </c>
      <c r="B10312" s="8" t="s">
        <v>9114</v>
      </c>
      <c r="C10312" s="9" t="s">
        <v>22</v>
      </c>
    </row>
    <row r="10313">
      <c r="A10313" s="7">
        <f t="shared" si="1"/>
        <v>8893</v>
      </c>
      <c r="B10313" s="8" t="s">
        <v>9114</v>
      </c>
      <c r="C10313" s="9" t="s">
        <v>25</v>
      </c>
    </row>
    <row r="10314">
      <c r="A10314" s="7">
        <f t="shared" si="1"/>
        <v>8893</v>
      </c>
      <c r="B10314" s="8" t="s">
        <v>9114</v>
      </c>
      <c r="C10314" s="9" t="s">
        <v>24</v>
      </c>
    </row>
    <row r="10315">
      <c r="A10315" s="7">
        <f t="shared" si="1"/>
        <v>8894</v>
      </c>
      <c r="B10315" s="8" t="s">
        <v>9115</v>
      </c>
      <c r="C10315" s="9" t="s">
        <v>76</v>
      </c>
    </row>
    <row r="10316">
      <c r="A10316" s="7">
        <f t="shared" si="1"/>
        <v>8895</v>
      </c>
      <c r="B10316" s="8" t="s">
        <v>9116</v>
      </c>
      <c r="C10316" s="9" t="s">
        <v>874</v>
      </c>
    </row>
    <row r="10317">
      <c r="A10317" s="7">
        <f t="shared" si="1"/>
        <v>8896</v>
      </c>
      <c r="B10317" s="5" t="s">
        <v>9117</v>
      </c>
      <c r="C10317" s="6" t="s">
        <v>1223</v>
      </c>
    </row>
    <row r="10318">
      <c r="A10318" s="7">
        <f t="shared" si="1"/>
        <v>8897</v>
      </c>
      <c r="B10318" s="15" t="s">
        <v>9118</v>
      </c>
      <c r="C10318" s="11" t="s">
        <v>423</v>
      </c>
    </row>
    <row r="10319">
      <c r="A10319" s="7">
        <f t="shared" si="1"/>
        <v>8898</v>
      </c>
      <c r="B10319" s="5" t="s">
        <v>9119</v>
      </c>
      <c r="C10319" s="6" t="s">
        <v>785</v>
      </c>
    </row>
    <row r="10320">
      <c r="A10320" s="7">
        <f t="shared" si="1"/>
        <v>8899</v>
      </c>
      <c r="B10320" s="8" t="s">
        <v>9120</v>
      </c>
      <c r="C10320" s="9" t="s">
        <v>76</v>
      </c>
    </row>
    <row r="10321">
      <c r="A10321" s="7">
        <f t="shared" si="1"/>
        <v>8900</v>
      </c>
      <c r="B10321" s="5" t="s">
        <v>9121</v>
      </c>
      <c r="C10321" s="6" t="s">
        <v>621</v>
      </c>
    </row>
    <row r="10322">
      <c r="A10322" s="7">
        <f t="shared" si="1"/>
        <v>8901</v>
      </c>
      <c r="B10322" s="8" t="s">
        <v>9122</v>
      </c>
      <c r="C10322" s="9" t="s">
        <v>818</v>
      </c>
    </row>
    <row r="10323">
      <c r="A10323" s="7">
        <f t="shared" si="1"/>
        <v>8902</v>
      </c>
      <c r="B10323" s="8" t="s">
        <v>9123</v>
      </c>
      <c r="C10323" s="9" t="s">
        <v>818</v>
      </c>
    </row>
    <row r="10324">
      <c r="A10324" s="7">
        <f t="shared" si="1"/>
        <v>8903</v>
      </c>
      <c r="B10324" s="5" t="s">
        <v>9124</v>
      </c>
      <c r="C10324" s="6" t="s">
        <v>621</v>
      </c>
    </row>
    <row r="10325">
      <c r="A10325" s="7">
        <f t="shared" si="1"/>
        <v>8904</v>
      </c>
      <c r="B10325" s="5" t="s">
        <v>9125</v>
      </c>
      <c r="C10325" s="6" t="s">
        <v>74</v>
      </c>
    </row>
    <row r="10326">
      <c r="A10326" s="7">
        <f t="shared" si="1"/>
        <v>8905</v>
      </c>
      <c r="B10326" s="5" t="s">
        <v>9126</v>
      </c>
      <c r="C10326" s="6" t="s">
        <v>1260</v>
      </c>
    </row>
    <row r="10327">
      <c r="A10327" s="7">
        <f t="shared" si="1"/>
        <v>8906</v>
      </c>
      <c r="B10327" s="5" t="s">
        <v>9127</v>
      </c>
      <c r="C10327" s="6" t="s">
        <v>1260</v>
      </c>
    </row>
    <row r="10328">
      <c r="A10328" s="7">
        <f t="shared" si="1"/>
        <v>8907</v>
      </c>
      <c r="B10328" s="5" t="s">
        <v>9128</v>
      </c>
      <c r="C10328" s="6" t="s">
        <v>1260</v>
      </c>
    </row>
    <row r="10329">
      <c r="A10329" s="7">
        <f t="shared" si="1"/>
        <v>8908</v>
      </c>
      <c r="B10329" s="5" t="s">
        <v>9129</v>
      </c>
      <c r="C10329" s="6" t="s">
        <v>727</v>
      </c>
    </row>
    <row r="10330">
      <c r="A10330" s="7">
        <f t="shared" si="1"/>
        <v>8909</v>
      </c>
      <c r="B10330" s="8" t="s">
        <v>9130</v>
      </c>
      <c r="C10330" s="9" t="s">
        <v>40</v>
      </c>
    </row>
    <row r="10331">
      <c r="A10331" s="7">
        <f t="shared" si="1"/>
        <v>8910</v>
      </c>
      <c r="B10331" s="5" t="s">
        <v>9131</v>
      </c>
      <c r="C10331" s="6" t="s">
        <v>1856</v>
      </c>
    </row>
    <row r="10332">
      <c r="A10332" s="7">
        <f t="shared" si="1"/>
        <v>8911</v>
      </c>
      <c r="B10332" s="8" t="s">
        <v>9132</v>
      </c>
      <c r="C10332" s="9" t="s">
        <v>117</v>
      </c>
    </row>
    <row r="10333">
      <c r="A10333" s="7">
        <f t="shared" si="1"/>
        <v>8912</v>
      </c>
      <c r="B10333" s="5" t="s">
        <v>9133</v>
      </c>
      <c r="C10333" s="6" t="s">
        <v>798</v>
      </c>
    </row>
    <row r="10334">
      <c r="A10334" s="7">
        <f t="shared" si="1"/>
        <v>8913</v>
      </c>
      <c r="B10334" s="5" t="s">
        <v>9134</v>
      </c>
      <c r="C10334" s="6" t="s">
        <v>733</v>
      </c>
    </row>
    <row r="10335">
      <c r="A10335" s="7">
        <f t="shared" si="1"/>
        <v>8914</v>
      </c>
      <c r="B10335" s="8" t="s">
        <v>9135</v>
      </c>
      <c r="C10335" s="9" t="s">
        <v>64</v>
      </c>
    </row>
    <row r="10336">
      <c r="A10336" s="7">
        <f t="shared" si="1"/>
        <v>8915</v>
      </c>
      <c r="B10336" s="5" t="s">
        <v>9136</v>
      </c>
      <c r="C10336" s="6" t="s">
        <v>538</v>
      </c>
    </row>
    <row r="10337">
      <c r="A10337" s="7">
        <f t="shared" si="1"/>
        <v>8916</v>
      </c>
      <c r="B10337" s="8" t="s">
        <v>9137</v>
      </c>
      <c r="C10337" s="9" t="s">
        <v>280</v>
      </c>
    </row>
    <row r="10338">
      <c r="A10338" s="7">
        <f t="shared" si="1"/>
        <v>8917</v>
      </c>
      <c r="B10338" s="5" t="s">
        <v>9138</v>
      </c>
      <c r="C10338" s="6" t="s">
        <v>591</v>
      </c>
    </row>
    <row r="10339">
      <c r="A10339" s="7">
        <f t="shared" si="1"/>
        <v>8918</v>
      </c>
      <c r="B10339" s="5" t="s">
        <v>9139</v>
      </c>
      <c r="C10339" s="6" t="s">
        <v>393</v>
      </c>
    </row>
    <row r="10340">
      <c r="A10340" s="7">
        <f t="shared" si="1"/>
        <v>8919</v>
      </c>
      <c r="B10340" s="5" t="s">
        <v>9140</v>
      </c>
      <c r="C10340" s="6" t="s">
        <v>393</v>
      </c>
    </row>
    <row r="10341">
      <c r="A10341" s="7">
        <f t="shared" si="1"/>
        <v>8920</v>
      </c>
      <c r="B10341" s="5" t="s">
        <v>9141</v>
      </c>
      <c r="C10341" s="6" t="s">
        <v>393</v>
      </c>
    </row>
    <row r="10342">
      <c r="A10342" s="7">
        <f t="shared" si="1"/>
        <v>8921</v>
      </c>
      <c r="B10342" s="5" t="s">
        <v>9142</v>
      </c>
      <c r="C10342" s="6" t="s">
        <v>393</v>
      </c>
    </row>
    <row r="10343">
      <c r="A10343" s="7">
        <f t="shared" si="1"/>
        <v>8922</v>
      </c>
      <c r="B10343" s="5" t="s">
        <v>9143</v>
      </c>
      <c r="C10343" s="6" t="s">
        <v>393</v>
      </c>
    </row>
    <row r="10344">
      <c r="A10344" s="7">
        <f t="shared" si="1"/>
        <v>8923</v>
      </c>
      <c r="B10344" s="5" t="s">
        <v>9144</v>
      </c>
      <c r="C10344" s="6" t="s">
        <v>12</v>
      </c>
    </row>
    <row r="10345">
      <c r="A10345" s="7">
        <f t="shared" si="1"/>
        <v>8924</v>
      </c>
      <c r="B10345" s="5" t="s">
        <v>9145</v>
      </c>
      <c r="C10345" s="6" t="s">
        <v>12</v>
      </c>
    </row>
    <row r="10346">
      <c r="A10346" s="7">
        <f t="shared" si="1"/>
        <v>8925</v>
      </c>
      <c r="B10346" s="15" t="s">
        <v>9146</v>
      </c>
      <c r="C10346" s="11" t="s">
        <v>423</v>
      </c>
    </row>
    <row r="10347">
      <c r="A10347" s="7">
        <f t="shared" si="1"/>
        <v>8926</v>
      </c>
      <c r="B10347" s="5" t="s">
        <v>9147</v>
      </c>
      <c r="C10347" s="6" t="s">
        <v>1223</v>
      </c>
    </row>
    <row r="10348">
      <c r="A10348" s="7">
        <f t="shared" si="1"/>
        <v>8927</v>
      </c>
      <c r="B10348" s="8" t="s">
        <v>9148</v>
      </c>
      <c r="C10348" s="9" t="s">
        <v>88</v>
      </c>
    </row>
    <row r="10349">
      <c r="A10349" s="7">
        <f t="shared" si="1"/>
        <v>8928</v>
      </c>
      <c r="B10349" s="15" t="s">
        <v>9149</v>
      </c>
      <c r="C10349" s="17" t="s">
        <v>426</v>
      </c>
    </row>
    <row r="10350">
      <c r="A10350" s="7">
        <f t="shared" si="1"/>
        <v>8929</v>
      </c>
      <c r="B10350" s="5" t="s">
        <v>9150</v>
      </c>
      <c r="C10350" s="6" t="s">
        <v>479</v>
      </c>
    </row>
    <row r="10351">
      <c r="A10351" s="7">
        <f t="shared" si="1"/>
        <v>8930</v>
      </c>
      <c r="B10351" s="5" t="s">
        <v>9151</v>
      </c>
      <c r="C10351" s="6" t="s">
        <v>479</v>
      </c>
    </row>
    <row r="10352">
      <c r="A10352" s="7">
        <f t="shared" si="1"/>
        <v>8931</v>
      </c>
      <c r="B10352" s="15" t="s">
        <v>9152</v>
      </c>
      <c r="C10352" s="17" t="s">
        <v>426</v>
      </c>
    </row>
    <row r="10353">
      <c r="A10353" s="7">
        <f t="shared" si="1"/>
        <v>8932</v>
      </c>
      <c r="B10353" s="15" t="s">
        <v>9153</v>
      </c>
      <c r="C10353" s="17" t="s">
        <v>426</v>
      </c>
    </row>
    <row r="10354">
      <c r="A10354" s="7">
        <f t="shared" si="1"/>
        <v>8933</v>
      </c>
      <c r="B10354" s="5" t="s">
        <v>9154</v>
      </c>
      <c r="C10354" s="6" t="s">
        <v>437</v>
      </c>
    </row>
    <row r="10355">
      <c r="A10355" s="7">
        <f t="shared" si="1"/>
        <v>8934</v>
      </c>
      <c r="B10355" s="16" t="s">
        <v>9155</v>
      </c>
      <c r="C10355" s="6" t="s">
        <v>1235</v>
      </c>
    </row>
    <row r="10356">
      <c r="A10356" s="7">
        <f t="shared" si="1"/>
        <v>8935</v>
      </c>
      <c r="B10356" s="5" t="s">
        <v>9156</v>
      </c>
      <c r="C10356" s="6" t="s">
        <v>328</v>
      </c>
    </row>
    <row r="10357">
      <c r="A10357" s="7">
        <f t="shared" si="1"/>
        <v>8936</v>
      </c>
      <c r="B10357" s="5" t="s">
        <v>9157</v>
      </c>
      <c r="C10357" s="6" t="s">
        <v>365</v>
      </c>
    </row>
    <row r="10358">
      <c r="A10358" s="7">
        <f t="shared" si="1"/>
        <v>8937</v>
      </c>
      <c r="B10358" s="5" t="s">
        <v>9158</v>
      </c>
      <c r="C10358" s="6" t="s">
        <v>179</v>
      </c>
    </row>
    <row r="10359">
      <c r="A10359" s="7">
        <f t="shared" si="1"/>
        <v>8938</v>
      </c>
      <c r="B10359" s="5" t="s">
        <v>9159</v>
      </c>
      <c r="C10359" s="6" t="s">
        <v>1360</v>
      </c>
    </row>
    <row r="10360">
      <c r="A10360" s="7">
        <f t="shared" si="1"/>
        <v>8939</v>
      </c>
      <c r="B10360" s="5" t="s">
        <v>9160</v>
      </c>
      <c r="C10360" s="6" t="s">
        <v>1262</v>
      </c>
    </row>
    <row r="10361">
      <c r="A10361" s="7">
        <f t="shared" si="1"/>
        <v>8940</v>
      </c>
      <c r="B10361" s="5" t="s">
        <v>9161</v>
      </c>
      <c r="C10361" s="6" t="s">
        <v>621</v>
      </c>
    </row>
    <row r="10362">
      <c r="A10362" s="7">
        <f t="shared" si="1"/>
        <v>8941</v>
      </c>
      <c r="B10362" s="5" t="s">
        <v>9162</v>
      </c>
      <c r="C10362" s="6" t="s">
        <v>162</v>
      </c>
    </row>
    <row r="10363">
      <c r="A10363" s="7">
        <f t="shared" si="1"/>
        <v>8941</v>
      </c>
      <c r="B10363" s="5" t="s">
        <v>9162</v>
      </c>
      <c r="C10363" s="6" t="s">
        <v>142</v>
      </c>
    </row>
    <row r="10364">
      <c r="A10364" s="7">
        <f t="shared" si="1"/>
        <v>8942</v>
      </c>
      <c r="B10364" s="5" t="s">
        <v>9163</v>
      </c>
      <c r="C10364" s="6" t="s">
        <v>612</v>
      </c>
    </row>
    <row r="10365">
      <c r="A10365" s="7">
        <f t="shared" si="1"/>
        <v>8943</v>
      </c>
      <c r="B10365" s="5" t="s">
        <v>9164</v>
      </c>
      <c r="C10365" s="6" t="s">
        <v>74</v>
      </c>
    </row>
    <row r="10366">
      <c r="A10366" s="7">
        <f t="shared" si="1"/>
        <v>8944</v>
      </c>
      <c r="B10366" s="5" t="s">
        <v>9165</v>
      </c>
      <c r="C10366" s="6" t="s">
        <v>1267</v>
      </c>
    </row>
    <row r="10367">
      <c r="A10367" s="7">
        <f t="shared" si="1"/>
        <v>8945</v>
      </c>
      <c r="B10367" s="5" t="s">
        <v>9166</v>
      </c>
      <c r="C10367" s="6" t="s">
        <v>1221</v>
      </c>
    </row>
    <row r="10368">
      <c r="A10368" s="7">
        <f t="shared" si="1"/>
        <v>8946</v>
      </c>
      <c r="B10368" s="5" t="s">
        <v>9167</v>
      </c>
      <c r="C10368" s="6" t="s">
        <v>86</v>
      </c>
    </row>
    <row r="10369">
      <c r="A10369" s="7">
        <f t="shared" si="1"/>
        <v>8947</v>
      </c>
      <c r="B10369" s="5" t="s">
        <v>9168</v>
      </c>
      <c r="C10369" s="6" t="s">
        <v>426</v>
      </c>
    </row>
    <row r="10370">
      <c r="A10370" s="7">
        <f t="shared" si="1"/>
        <v>8948</v>
      </c>
      <c r="B10370" s="8" t="s">
        <v>9169</v>
      </c>
      <c r="C10370" s="9" t="s">
        <v>616</v>
      </c>
    </row>
    <row r="10371">
      <c r="A10371" s="7">
        <f t="shared" si="1"/>
        <v>8949</v>
      </c>
      <c r="B10371" s="5" t="s">
        <v>9170</v>
      </c>
      <c r="C10371" s="6" t="s">
        <v>12</v>
      </c>
    </row>
    <row r="10372">
      <c r="A10372" s="7">
        <f t="shared" si="1"/>
        <v>8950</v>
      </c>
      <c r="B10372" s="8" t="s">
        <v>9171</v>
      </c>
      <c r="C10372" s="9" t="s">
        <v>162</v>
      </c>
    </row>
    <row r="10373">
      <c r="A10373" s="7">
        <f t="shared" si="1"/>
        <v>8951</v>
      </c>
      <c r="B10373" s="5" t="s">
        <v>9172</v>
      </c>
      <c r="C10373" s="6" t="s">
        <v>1371</v>
      </c>
    </row>
    <row r="10374">
      <c r="A10374" s="7">
        <f t="shared" si="1"/>
        <v>8952</v>
      </c>
      <c r="B10374" s="5" t="s">
        <v>9173</v>
      </c>
      <c r="C10374" s="6" t="s">
        <v>727</v>
      </c>
    </row>
    <row r="10375">
      <c r="A10375" s="7">
        <f t="shared" si="1"/>
        <v>8952</v>
      </c>
      <c r="B10375" s="8" t="s">
        <v>9173</v>
      </c>
      <c r="C10375" s="9" t="s">
        <v>64</v>
      </c>
    </row>
    <row r="10376">
      <c r="A10376" s="7">
        <f t="shared" si="1"/>
        <v>8953</v>
      </c>
      <c r="B10376" s="5" t="s">
        <v>9174</v>
      </c>
      <c r="C10376" s="6" t="s">
        <v>1267</v>
      </c>
    </row>
    <row r="10377">
      <c r="A10377" s="7">
        <f t="shared" si="1"/>
        <v>8954</v>
      </c>
      <c r="B10377" s="5" t="s">
        <v>9175</v>
      </c>
      <c r="C10377" s="6" t="s">
        <v>1267</v>
      </c>
    </row>
    <row r="10378">
      <c r="A10378" s="7">
        <f t="shared" si="1"/>
        <v>8955</v>
      </c>
      <c r="B10378" s="5" t="s">
        <v>9176</v>
      </c>
      <c r="C10378" s="6" t="s">
        <v>1267</v>
      </c>
    </row>
    <row r="10379">
      <c r="A10379" s="7">
        <f t="shared" si="1"/>
        <v>8956</v>
      </c>
      <c r="B10379" s="5" t="s">
        <v>9177</v>
      </c>
      <c r="C10379" s="6" t="s">
        <v>328</v>
      </c>
    </row>
    <row r="10380">
      <c r="A10380" s="7">
        <f t="shared" si="1"/>
        <v>8957</v>
      </c>
      <c r="B10380" s="8" t="s">
        <v>9178</v>
      </c>
      <c r="C10380" s="6" t="s">
        <v>1012</v>
      </c>
    </row>
    <row r="10381">
      <c r="A10381" s="7">
        <f t="shared" si="1"/>
        <v>8958</v>
      </c>
      <c r="B10381" s="5" t="s">
        <v>9179</v>
      </c>
      <c r="C10381" s="6" t="s">
        <v>621</v>
      </c>
    </row>
    <row r="10382">
      <c r="A10382" s="7">
        <f t="shared" si="1"/>
        <v>8959</v>
      </c>
      <c r="B10382" s="5" t="s">
        <v>9180</v>
      </c>
      <c r="C10382" s="6" t="s">
        <v>1221</v>
      </c>
    </row>
    <row r="10383">
      <c r="A10383" s="7">
        <f t="shared" si="1"/>
        <v>8960</v>
      </c>
      <c r="B10383" s="5" t="s">
        <v>9181</v>
      </c>
      <c r="C10383" s="6" t="s">
        <v>621</v>
      </c>
    </row>
    <row r="10384">
      <c r="A10384" s="7">
        <f t="shared" si="1"/>
        <v>8961</v>
      </c>
      <c r="B10384" s="5" t="s">
        <v>9182</v>
      </c>
      <c r="C10384" s="6" t="s">
        <v>621</v>
      </c>
    </row>
    <row r="10385">
      <c r="A10385" s="7">
        <f t="shared" si="1"/>
        <v>8962</v>
      </c>
      <c r="B10385" s="5" t="s">
        <v>9183</v>
      </c>
      <c r="C10385" s="6" t="s">
        <v>788</v>
      </c>
    </row>
    <row r="10386">
      <c r="A10386" s="7">
        <f t="shared" si="1"/>
        <v>8963</v>
      </c>
      <c r="B10386" s="8" t="s">
        <v>9184</v>
      </c>
      <c r="C10386" s="9" t="s">
        <v>42</v>
      </c>
    </row>
    <row r="10387">
      <c r="A10387" s="7">
        <f t="shared" si="1"/>
        <v>8964</v>
      </c>
      <c r="B10387" s="5" t="s">
        <v>9185</v>
      </c>
      <c r="C10387" s="6" t="s">
        <v>179</v>
      </c>
    </row>
    <row r="10388">
      <c r="A10388" s="7">
        <f t="shared" si="1"/>
        <v>8965</v>
      </c>
      <c r="B10388" s="5" t="s">
        <v>9186</v>
      </c>
      <c r="C10388" s="6" t="s">
        <v>1262</v>
      </c>
    </row>
    <row r="10389">
      <c r="A10389" s="7">
        <f t="shared" si="1"/>
        <v>8966</v>
      </c>
      <c r="B10389" s="8" t="s">
        <v>9187</v>
      </c>
      <c r="C10389" s="9" t="s">
        <v>56</v>
      </c>
    </row>
    <row r="10390">
      <c r="A10390" s="7">
        <f t="shared" si="1"/>
        <v>8966</v>
      </c>
      <c r="B10390" s="8" t="s">
        <v>9187</v>
      </c>
      <c r="C10390" s="9" t="s">
        <v>616</v>
      </c>
    </row>
    <row r="10391">
      <c r="A10391" s="7">
        <f t="shared" si="1"/>
        <v>8967</v>
      </c>
      <c r="B10391" s="5" t="s">
        <v>9188</v>
      </c>
      <c r="C10391" s="6" t="s">
        <v>153</v>
      </c>
    </row>
    <row r="10392">
      <c r="A10392" s="7">
        <f t="shared" si="1"/>
        <v>8968</v>
      </c>
      <c r="B10392" s="5" t="s">
        <v>9189</v>
      </c>
      <c r="C10392" s="6" t="s">
        <v>162</v>
      </c>
    </row>
    <row r="10393">
      <c r="A10393" s="7">
        <f t="shared" si="1"/>
        <v>8969</v>
      </c>
      <c r="B10393" s="5" t="s">
        <v>9190</v>
      </c>
      <c r="C10393" s="6" t="s">
        <v>365</v>
      </c>
    </row>
    <row r="10394">
      <c r="A10394" s="7">
        <f t="shared" si="1"/>
        <v>8970</v>
      </c>
      <c r="B10394" s="5" t="s">
        <v>9191</v>
      </c>
      <c r="C10394" s="6" t="s">
        <v>946</v>
      </c>
    </row>
    <row r="10395">
      <c r="A10395" s="7">
        <f t="shared" si="1"/>
        <v>8971</v>
      </c>
      <c r="B10395" s="5" t="s">
        <v>9192</v>
      </c>
      <c r="C10395" s="6" t="s">
        <v>1221</v>
      </c>
    </row>
    <row r="10396">
      <c r="A10396" s="7">
        <f t="shared" si="1"/>
        <v>8972</v>
      </c>
      <c r="B10396" s="8" t="s">
        <v>9193</v>
      </c>
      <c r="C10396" s="9" t="s">
        <v>60</v>
      </c>
    </row>
    <row r="10397">
      <c r="A10397" s="7">
        <f t="shared" si="1"/>
        <v>8973</v>
      </c>
      <c r="B10397" s="8" t="s">
        <v>9194</v>
      </c>
      <c r="C10397" s="9" t="s">
        <v>818</v>
      </c>
    </row>
    <row r="10398">
      <c r="A10398" s="7">
        <f t="shared" si="1"/>
        <v>8974</v>
      </c>
      <c r="B10398" s="5" t="s">
        <v>9195</v>
      </c>
      <c r="C10398" s="6" t="s">
        <v>267</v>
      </c>
    </row>
    <row r="10399">
      <c r="A10399" s="7">
        <f t="shared" si="1"/>
        <v>8975</v>
      </c>
      <c r="B10399" s="5" t="s">
        <v>9196</v>
      </c>
      <c r="C10399" s="6" t="s">
        <v>86</v>
      </c>
    </row>
    <row r="10400">
      <c r="A10400" s="7">
        <f t="shared" si="1"/>
        <v>8976</v>
      </c>
      <c r="B10400" s="8" t="s">
        <v>9197</v>
      </c>
      <c r="C10400" s="9" t="s">
        <v>372</v>
      </c>
    </row>
    <row r="10401">
      <c r="A10401" s="7">
        <f t="shared" si="1"/>
        <v>8977</v>
      </c>
      <c r="B10401" s="5" t="s">
        <v>9198</v>
      </c>
      <c r="C10401" s="6" t="s">
        <v>1466</v>
      </c>
    </row>
    <row r="10402">
      <c r="A10402" s="7">
        <f t="shared" si="1"/>
        <v>8978</v>
      </c>
      <c r="B10402" s="5" t="s">
        <v>9199</v>
      </c>
      <c r="C10402" s="6" t="s">
        <v>34</v>
      </c>
    </row>
    <row r="10403">
      <c r="A10403" s="7">
        <f t="shared" si="1"/>
        <v>8979</v>
      </c>
      <c r="B10403" s="5" t="s">
        <v>9200</v>
      </c>
      <c r="C10403" s="6" t="s">
        <v>1466</v>
      </c>
    </row>
    <row r="10404">
      <c r="A10404" s="7">
        <f t="shared" si="1"/>
        <v>8980</v>
      </c>
      <c r="B10404" s="8" t="s">
        <v>9201</v>
      </c>
      <c r="C10404" s="9" t="s">
        <v>65</v>
      </c>
    </row>
    <row r="10405">
      <c r="A10405" s="7">
        <f t="shared" si="1"/>
        <v>8981</v>
      </c>
      <c r="B10405" s="5" t="s">
        <v>9202</v>
      </c>
      <c r="C10405" s="6" t="s">
        <v>1221</v>
      </c>
    </row>
    <row r="10406">
      <c r="A10406" s="7">
        <f t="shared" si="1"/>
        <v>8982</v>
      </c>
      <c r="B10406" s="8" t="s">
        <v>9203</v>
      </c>
      <c r="C10406" s="9" t="s">
        <v>555</v>
      </c>
    </row>
    <row r="10407">
      <c r="A10407" s="7">
        <f t="shared" si="1"/>
        <v>8983</v>
      </c>
      <c r="B10407" s="15" t="s">
        <v>9204</v>
      </c>
      <c r="C10407" s="17" t="s">
        <v>426</v>
      </c>
    </row>
    <row r="10408">
      <c r="A10408" s="7">
        <f t="shared" si="1"/>
        <v>8984</v>
      </c>
      <c r="B10408" s="5" t="s">
        <v>9205</v>
      </c>
      <c r="C10408" s="6" t="s">
        <v>780</v>
      </c>
    </row>
    <row r="10409">
      <c r="A10409" s="7">
        <f t="shared" si="1"/>
        <v>8985</v>
      </c>
      <c r="B10409" s="5" t="s">
        <v>9206</v>
      </c>
      <c r="C10409" s="6" t="s">
        <v>591</v>
      </c>
    </row>
    <row r="10410">
      <c r="A10410" s="7">
        <f t="shared" si="1"/>
        <v>8986</v>
      </c>
      <c r="B10410" s="5" t="s">
        <v>9207</v>
      </c>
      <c r="C10410" s="6" t="s">
        <v>1248</v>
      </c>
    </row>
    <row r="10411">
      <c r="A10411" s="7">
        <f t="shared" si="1"/>
        <v>8987</v>
      </c>
      <c r="B10411" s="8" t="s">
        <v>9208</v>
      </c>
      <c r="C10411" s="9" t="s">
        <v>72</v>
      </c>
    </row>
    <row r="10412">
      <c r="A10412" s="7">
        <f t="shared" si="1"/>
        <v>8988</v>
      </c>
      <c r="B10412" s="8" t="s">
        <v>9209</v>
      </c>
      <c r="C10412" s="9" t="s">
        <v>555</v>
      </c>
    </row>
    <row r="10413">
      <c r="A10413" s="7">
        <f t="shared" si="1"/>
        <v>8989</v>
      </c>
      <c r="B10413" s="5" t="s">
        <v>9210</v>
      </c>
      <c r="C10413" s="6" t="s">
        <v>1262</v>
      </c>
    </row>
    <row r="10414">
      <c r="A10414" s="7">
        <f t="shared" si="1"/>
        <v>8990</v>
      </c>
      <c r="B10414" s="5" t="s">
        <v>9211</v>
      </c>
      <c r="C10414" s="6" t="s">
        <v>1620</v>
      </c>
    </row>
    <row r="10415">
      <c r="A10415" s="7">
        <f t="shared" si="1"/>
        <v>8990</v>
      </c>
      <c r="B10415" s="5" t="s">
        <v>9211</v>
      </c>
      <c r="C10415" s="6" t="s">
        <v>989</v>
      </c>
    </row>
    <row r="10416">
      <c r="A10416" s="7">
        <f t="shared" si="1"/>
        <v>8991</v>
      </c>
      <c r="B10416" s="8" t="s">
        <v>9212</v>
      </c>
      <c r="C10416" s="9" t="s">
        <v>76</v>
      </c>
    </row>
    <row r="10417">
      <c r="A10417" s="7">
        <f t="shared" si="1"/>
        <v>8992</v>
      </c>
      <c r="B10417" s="5" t="s">
        <v>9213</v>
      </c>
      <c r="C10417" s="6" t="s">
        <v>714</v>
      </c>
    </row>
    <row r="10418">
      <c r="A10418" s="7">
        <f t="shared" si="1"/>
        <v>8993</v>
      </c>
      <c r="B10418" s="5" t="s">
        <v>9214</v>
      </c>
      <c r="C10418" s="6" t="s">
        <v>1262</v>
      </c>
    </row>
    <row r="10419">
      <c r="A10419" s="7">
        <f t="shared" si="1"/>
        <v>8994</v>
      </c>
      <c r="B10419" s="5" t="s">
        <v>9215</v>
      </c>
      <c r="C10419" s="6" t="s">
        <v>12</v>
      </c>
    </row>
    <row r="10420">
      <c r="A10420" s="7">
        <f t="shared" si="1"/>
        <v>8995</v>
      </c>
      <c r="B10420" s="5" t="s">
        <v>9216</v>
      </c>
      <c r="C10420" s="6" t="s">
        <v>1040</v>
      </c>
    </row>
    <row r="10421">
      <c r="A10421" s="7">
        <f t="shared" si="1"/>
        <v>8996</v>
      </c>
      <c r="B10421" s="5" t="s">
        <v>9217</v>
      </c>
      <c r="C10421" s="6" t="s">
        <v>1040</v>
      </c>
    </row>
    <row r="10422">
      <c r="A10422" s="7">
        <f t="shared" si="1"/>
        <v>8997</v>
      </c>
      <c r="B10422" s="5" t="s">
        <v>9218</v>
      </c>
      <c r="C10422" s="6" t="s">
        <v>1040</v>
      </c>
    </row>
    <row r="10423">
      <c r="A10423" s="7">
        <f t="shared" si="1"/>
        <v>8998</v>
      </c>
      <c r="B10423" s="5" t="s">
        <v>9219</v>
      </c>
      <c r="C10423" s="6" t="s">
        <v>1267</v>
      </c>
    </row>
    <row r="10424">
      <c r="A10424" s="7">
        <f t="shared" si="1"/>
        <v>8999</v>
      </c>
      <c r="B10424" s="5" t="s">
        <v>9220</v>
      </c>
      <c r="C10424" s="6" t="s">
        <v>1371</v>
      </c>
    </row>
    <row r="10425">
      <c r="A10425" s="7">
        <f t="shared" si="1"/>
        <v>9000</v>
      </c>
      <c r="B10425" s="8" t="s">
        <v>9221</v>
      </c>
      <c r="C10425" s="9" t="s">
        <v>722</v>
      </c>
    </row>
    <row r="10426">
      <c r="A10426" s="7">
        <f t="shared" si="1"/>
        <v>9001</v>
      </c>
      <c r="B10426" s="5" t="s">
        <v>9222</v>
      </c>
      <c r="C10426" s="11" t="s">
        <v>423</v>
      </c>
    </row>
    <row r="10427">
      <c r="A10427" s="7">
        <f t="shared" si="1"/>
        <v>9002</v>
      </c>
      <c r="B10427" s="8" t="s">
        <v>9223</v>
      </c>
      <c r="C10427" s="9" t="s">
        <v>76</v>
      </c>
    </row>
    <row r="10428">
      <c r="A10428" s="7">
        <f t="shared" si="1"/>
        <v>9003</v>
      </c>
      <c r="B10428" s="8" t="s">
        <v>9224</v>
      </c>
      <c r="C10428" s="9" t="s">
        <v>1169</v>
      </c>
    </row>
    <row r="10429">
      <c r="A10429" s="7">
        <f t="shared" si="1"/>
        <v>9004</v>
      </c>
      <c r="B10429" s="8" t="s">
        <v>9225</v>
      </c>
      <c r="C10429" s="9" t="s">
        <v>1169</v>
      </c>
    </row>
    <row r="10430">
      <c r="A10430" s="7">
        <f t="shared" si="1"/>
        <v>9005</v>
      </c>
      <c r="B10430" s="8" t="s">
        <v>9226</v>
      </c>
      <c r="C10430" s="9" t="s">
        <v>64</v>
      </c>
    </row>
    <row r="10431">
      <c r="A10431" s="7">
        <f t="shared" si="1"/>
        <v>9006</v>
      </c>
      <c r="B10431" s="5" t="s">
        <v>9227</v>
      </c>
      <c r="C10431" s="6" t="s">
        <v>4</v>
      </c>
    </row>
    <row r="10432">
      <c r="A10432" s="7">
        <f t="shared" si="1"/>
        <v>9007</v>
      </c>
      <c r="B10432" s="5" t="s">
        <v>9228</v>
      </c>
      <c r="C10432" s="6" t="s">
        <v>1378</v>
      </c>
    </row>
    <row r="10433">
      <c r="A10433" s="7">
        <f t="shared" si="1"/>
        <v>9008</v>
      </c>
      <c r="B10433" s="8" t="s">
        <v>9229</v>
      </c>
      <c r="C10433" s="9" t="s">
        <v>117</v>
      </c>
    </row>
    <row r="10434">
      <c r="A10434" s="7">
        <f t="shared" si="1"/>
        <v>9009</v>
      </c>
      <c r="B10434" s="8" t="s">
        <v>9230</v>
      </c>
      <c r="C10434" s="9" t="s">
        <v>121</v>
      </c>
    </row>
    <row r="10435">
      <c r="A10435" s="7">
        <f t="shared" si="1"/>
        <v>9010</v>
      </c>
      <c r="B10435" s="15" t="s">
        <v>9231</v>
      </c>
      <c r="C10435" s="11" t="s">
        <v>423</v>
      </c>
    </row>
    <row r="10436">
      <c r="A10436" s="7">
        <f t="shared" si="1"/>
        <v>9011</v>
      </c>
      <c r="B10436" s="5" t="s">
        <v>9232</v>
      </c>
      <c r="C10436" s="6" t="s">
        <v>1262</v>
      </c>
    </row>
    <row r="10437">
      <c r="A10437" s="7">
        <f t="shared" si="1"/>
        <v>9012</v>
      </c>
      <c r="B10437" s="5" t="s">
        <v>9233</v>
      </c>
      <c r="C10437" s="6" t="s">
        <v>1495</v>
      </c>
    </row>
    <row r="10438">
      <c r="A10438" s="7">
        <f t="shared" si="1"/>
        <v>9013</v>
      </c>
      <c r="B10438" s="5" t="s">
        <v>9234</v>
      </c>
      <c r="C10438" s="6" t="s">
        <v>1223</v>
      </c>
    </row>
    <row r="10439">
      <c r="A10439" s="7">
        <f t="shared" si="1"/>
        <v>9014</v>
      </c>
      <c r="B10439" s="5" t="s">
        <v>9235</v>
      </c>
      <c r="C10439" s="6" t="s">
        <v>80</v>
      </c>
    </row>
    <row r="10440">
      <c r="A10440" s="7">
        <f t="shared" si="1"/>
        <v>9015</v>
      </c>
      <c r="B10440" s="5" t="s">
        <v>9236</v>
      </c>
      <c r="C10440" s="6" t="s">
        <v>1040</v>
      </c>
    </row>
    <row r="10441">
      <c r="A10441" s="7">
        <f t="shared" si="1"/>
        <v>9016</v>
      </c>
      <c r="B10441" s="5" t="s">
        <v>9237</v>
      </c>
      <c r="C10441" s="6" t="s">
        <v>785</v>
      </c>
    </row>
    <row r="10442">
      <c r="A10442" s="7">
        <f t="shared" si="1"/>
        <v>9017</v>
      </c>
      <c r="B10442" s="8" t="s">
        <v>9238</v>
      </c>
      <c r="C10442" s="9" t="s">
        <v>733</v>
      </c>
    </row>
    <row r="10443">
      <c r="A10443" s="7">
        <f t="shared" si="1"/>
        <v>9018</v>
      </c>
      <c r="B10443" s="8" t="s">
        <v>9239</v>
      </c>
      <c r="C10443" s="9" t="s">
        <v>722</v>
      </c>
    </row>
    <row r="10444">
      <c r="A10444" s="7">
        <f t="shared" si="1"/>
        <v>9019</v>
      </c>
      <c r="B10444" s="8" t="s">
        <v>9240</v>
      </c>
      <c r="C10444" s="9" t="s">
        <v>40</v>
      </c>
    </row>
    <row r="10445">
      <c r="A10445" s="7">
        <f t="shared" si="1"/>
        <v>9020</v>
      </c>
      <c r="B10445" s="8" t="s">
        <v>9241</v>
      </c>
      <c r="C10445" s="9" t="s">
        <v>399</v>
      </c>
    </row>
    <row r="10446">
      <c r="A10446" s="7">
        <f t="shared" si="1"/>
        <v>9021</v>
      </c>
      <c r="B10446" s="8" t="s">
        <v>9242</v>
      </c>
      <c r="C10446" s="9" t="s">
        <v>399</v>
      </c>
    </row>
    <row r="10447">
      <c r="A10447" s="7">
        <f t="shared" si="1"/>
        <v>9022</v>
      </c>
      <c r="B10447" s="8" t="s">
        <v>9243</v>
      </c>
      <c r="C10447" s="9" t="s">
        <v>399</v>
      </c>
    </row>
    <row r="10448">
      <c r="A10448" s="7">
        <f t="shared" si="1"/>
        <v>9023</v>
      </c>
      <c r="B10448" s="8" t="s">
        <v>9244</v>
      </c>
      <c r="C10448" s="9" t="s">
        <v>399</v>
      </c>
    </row>
    <row r="10449">
      <c r="A10449" s="7">
        <f t="shared" si="1"/>
        <v>9024</v>
      </c>
      <c r="B10449" s="5" t="s">
        <v>9245</v>
      </c>
      <c r="C10449" s="6" t="s">
        <v>1262</v>
      </c>
    </row>
    <row r="10450">
      <c r="A10450" s="7">
        <f t="shared" si="1"/>
        <v>9025</v>
      </c>
      <c r="B10450" s="8" t="s">
        <v>9246</v>
      </c>
      <c r="C10450" s="9" t="s">
        <v>614</v>
      </c>
    </row>
    <row r="10451">
      <c r="A10451" s="7">
        <f t="shared" si="1"/>
        <v>9026</v>
      </c>
      <c r="B10451" s="8" t="s">
        <v>9247</v>
      </c>
      <c r="C10451" s="9" t="s">
        <v>815</v>
      </c>
    </row>
    <row r="10452">
      <c r="A10452" s="7">
        <f t="shared" si="1"/>
        <v>9027</v>
      </c>
      <c r="B10452" s="5" t="s">
        <v>9248</v>
      </c>
      <c r="C10452" s="6" t="s">
        <v>467</v>
      </c>
    </row>
    <row r="10453">
      <c r="A10453" s="7">
        <f t="shared" si="1"/>
        <v>9028</v>
      </c>
      <c r="B10453" s="5" t="s">
        <v>9249</v>
      </c>
      <c r="C10453" s="6" t="s">
        <v>467</v>
      </c>
    </row>
    <row r="10454">
      <c r="A10454" s="7">
        <f t="shared" si="1"/>
        <v>9029</v>
      </c>
      <c r="B10454" s="5" t="s">
        <v>9250</v>
      </c>
      <c r="C10454" s="6" t="s">
        <v>367</v>
      </c>
    </row>
    <row r="10455">
      <c r="A10455" s="7">
        <f t="shared" si="1"/>
        <v>9030</v>
      </c>
      <c r="B10455" s="8" t="s">
        <v>9251</v>
      </c>
      <c r="C10455" s="9" t="s">
        <v>758</v>
      </c>
    </row>
    <row r="10456">
      <c r="A10456" s="7">
        <f t="shared" si="1"/>
        <v>9031</v>
      </c>
      <c r="B10456" s="8" t="s">
        <v>9252</v>
      </c>
      <c r="C10456" s="6" t="s">
        <v>132</v>
      </c>
    </row>
    <row r="10457">
      <c r="A10457" s="7">
        <f t="shared" si="1"/>
        <v>9031</v>
      </c>
      <c r="B10457" s="8" t="s">
        <v>9252</v>
      </c>
      <c r="C10457" s="6" t="s">
        <v>448</v>
      </c>
    </row>
    <row r="10458">
      <c r="A10458" s="7">
        <f t="shared" si="1"/>
        <v>9031</v>
      </c>
      <c r="B10458" s="8" t="s">
        <v>9252</v>
      </c>
      <c r="C10458" s="6" t="s">
        <v>324</v>
      </c>
    </row>
    <row r="10459">
      <c r="A10459" s="7">
        <f t="shared" si="1"/>
        <v>9031</v>
      </c>
      <c r="B10459" s="8" t="s">
        <v>9252</v>
      </c>
      <c r="C10459" s="6" t="s">
        <v>413</v>
      </c>
    </row>
    <row r="10460">
      <c r="A10460" s="7">
        <f t="shared" si="1"/>
        <v>9031</v>
      </c>
      <c r="B10460" s="8" t="s">
        <v>9252</v>
      </c>
      <c r="C10460" s="9" t="s">
        <v>25</v>
      </c>
    </row>
    <row r="10461">
      <c r="A10461" s="7">
        <f t="shared" si="1"/>
        <v>9032</v>
      </c>
      <c r="B10461" s="5" t="s">
        <v>9253</v>
      </c>
      <c r="C10461" s="6" t="s">
        <v>612</v>
      </c>
    </row>
    <row r="10462">
      <c r="A10462" s="7">
        <f t="shared" si="1"/>
        <v>9033</v>
      </c>
      <c r="B10462" s="8" t="s">
        <v>9254</v>
      </c>
      <c r="C10462" s="6" t="s">
        <v>1012</v>
      </c>
    </row>
    <row r="10463">
      <c r="A10463" s="7">
        <f t="shared" si="1"/>
        <v>9034</v>
      </c>
      <c r="B10463" s="8" t="s">
        <v>9255</v>
      </c>
      <c r="C10463" s="9" t="s">
        <v>142</v>
      </c>
    </row>
    <row r="10464">
      <c r="A10464" s="7">
        <f t="shared" si="1"/>
        <v>9035</v>
      </c>
      <c r="B10464" s="5" t="s">
        <v>9256</v>
      </c>
      <c r="C10464" s="6" t="s">
        <v>1120</v>
      </c>
    </row>
    <row r="10465">
      <c r="A10465" s="7">
        <f t="shared" si="1"/>
        <v>9036</v>
      </c>
      <c r="B10465" s="5" t="s">
        <v>9257</v>
      </c>
      <c r="C10465" s="6" t="s">
        <v>4</v>
      </c>
    </row>
    <row r="10466">
      <c r="A10466" s="7">
        <f t="shared" si="1"/>
        <v>9037</v>
      </c>
      <c r="B10466" s="8" t="s">
        <v>9258</v>
      </c>
      <c r="C10466" s="9" t="s">
        <v>64</v>
      </c>
    </row>
    <row r="10467">
      <c r="A10467" s="7">
        <f t="shared" si="1"/>
        <v>9038</v>
      </c>
      <c r="B10467" s="5" t="s">
        <v>9259</v>
      </c>
      <c r="C10467" s="6" t="s">
        <v>727</v>
      </c>
    </row>
    <row r="10468">
      <c r="A10468" s="7">
        <f t="shared" si="1"/>
        <v>9039</v>
      </c>
      <c r="B10468" s="5" t="s">
        <v>9260</v>
      </c>
      <c r="C10468" s="6" t="s">
        <v>1495</v>
      </c>
    </row>
    <row r="10469">
      <c r="A10469" s="7">
        <f t="shared" si="1"/>
        <v>9040</v>
      </c>
      <c r="B10469" s="8" t="s">
        <v>9261</v>
      </c>
      <c r="C10469" s="6" t="s">
        <v>672</v>
      </c>
    </row>
    <row r="10470">
      <c r="A10470" s="7">
        <f t="shared" si="1"/>
        <v>9040</v>
      </c>
      <c r="B10470" s="8" t="s">
        <v>9261</v>
      </c>
      <c r="C10470" s="9" t="s">
        <v>24</v>
      </c>
    </row>
    <row r="10471">
      <c r="A10471" s="7">
        <f t="shared" si="1"/>
        <v>9040</v>
      </c>
      <c r="B10471" s="8" t="s">
        <v>9261</v>
      </c>
      <c r="C10471" s="9" t="s">
        <v>25</v>
      </c>
    </row>
    <row r="10472">
      <c r="A10472" s="7">
        <f t="shared" si="1"/>
        <v>9040</v>
      </c>
      <c r="B10472" s="8" t="s">
        <v>9261</v>
      </c>
      <c r="C10472" s="9" t="s">
        <v>142</v>
      </c>
    </row>
    <row r="10473">
      <c r="A10473" s="7">
        <f t="shared" si="1"/>
        <v>9041</v>
      </c>
      <c r="B10473" s="8" t="s">
        <v>9262</v>
      </c>
      <c r="C10473" s="9" t="s">
        <v>835</v>
      </c>
    </row>
    <row r="10474">
      <c r="A10474" s="7">
        <f t="shared" si="1"/>
        <v>9042</v>
      </c>
      <c r="B10474" s="8" t="s">
        <v>9263</v>
      </c>
      <c r="C10474" s="9" t="s">
        <v>835</v>
      </c>
    </row>
    <row r="10475">
      <c r="A10475" s="7">
        <f t="shared" si="1"/>
        <v>9043</v>
      </c>
      <c r="B10475" s="8" t="s">
        <v>9264</v>
      </c>
      <c r="C10475" s="9" t="s">
        <v>25</v>
      </c>
    </row>
    <row r="10476">
      <c r="A10476" s="7">
        <f t="shared" si="1"/>
        <v>9044</v>
      </c>
      <c r="B10476" s="8" t="s">
        <v>9265</v>
      </c>
      <c r="C10476" s="6" t="s">
        <v>153</v>
      </c>
    </row>
    <row r="10477">
      <c r="A10477" s="7">
        <f t="shared" si="1"/>
        <v>9044</v>
      </c>
      <c r="B10477" s="8" t="s">
        <v>9265</v>
      </c>
      <c r="C10477" s="9" t="s">
        <v>25</v>
      </c>
    </row>
    <row r="10478">
      <c r="A10478" s="7">
        <f t="shared" si="1"/>
        <v>9045</v>
      </c>
      <c r="B10478" s="8" t="s">
        <v>9266</v>
      </c>
      <c r="C10478" s="6" t="s">
        <v>1012</v>
      </c>
    </row>
    <row r="10479">
      <c r="A10479" s="7">
        <f t="shared" si="1"/>
        <v>9046</v>
      </c>
      <c r="B10479" s="8" t="s">
        <v>9267</v>
      </c>
      <c r="C10479" s="9" t="s">
        <v>835</v>
      </c>
    </row>
    <row r="10480">
      <c r="A10480" s="7">
        <f t="shared" si="1"/>
        <v>9047</v>
      </c>
      <c r="B10480" s="5" t="s">
        <v>9268</v>
      </c>
      <c r="C10480" s="6" t="s">
        <v>989</v>
      </c>
    </row>
    <row r="10481">
      <c r="A10481" s="7">
        <f t="shared" si="1"/>
        <v>9048</v>
      </c>
      <c r="B10481" s="5" t="s">
        <v>9269</v>
      </c>
      <c r="C10481" s="6" t="s">
        <v>1856</v>
      </c>
    </row>
    <row r="10482">
      <c r="A10482" s="7">
        <f t="shared" si="1"/>
        <v>9049</v>
      </c>
      <c r="B10482" s="8" t="s">
        <v>9270</v>
      </c>
      <c r="C10482" s="9" t="s">
        <v>83</v>
      </c>
    </row>
    <row r="10483">
      <c r="A10483" s="7">
        <f t="shared" si="1"/>
        <v>9050</v>
      </c>
      <c r="B10483" s="5" t="s">
        <v>9271</v>
      </c>
      <c r="C10483" s="6" t="s">
        <v>426</v>
      </c>
    </row>
    <row r="10484">
      <c r="A10484" s="7">
        <f t="shared" si="1"/>
        <v>9051</v>
      </c>
      <c r="B10484" s="8" t="s">
        <v>9272</v>
      </c>
      <c r="C10484" s="6" t="s">
        <v>132</v>
      </c>
    </row>
    <row r="10485">
      <c r="A10485" s="7">
        <f t="shared" si="1"/>
        <v>9051</v>
      </c>
      <c r="B10485" s="8" t="s">
        <v>9272</v>
      </c>
      <c r="C10485" s="9" t="s">
        <v>25</v>
      </c>
    </row>
    <row r="10486">
      <c r="A10486" s="7">
        <f t="shared" si="1"/>
        <v>9052</v>
      </c>
      <c r="B10486" s="8" t="s">
        <v>9273</v>
      </c>
      <c r="C10486" s="9" t="s">
        <v>939</v>
      </c>
    </row>
    <row r="10487">
      <c r="A10487" s="7">
        <f t="shared" si="1"/>
        <v>9053</v>
      </c>
      <c r="B10487" s="5" t="s">
        <v>9274</v>
      </c>
      <c r="C10487" s="6" t="s">
        <v>196</v>
      </c>
    </row>
    <row r="10488">
      <c r="A10488" s="7">
        <f t="shared" si="1"/>
        <v>9054</v>
      </c>
      <c r="B10488" s="8" t="s">
        <v>9275</v>
      </c>
      <c r="C10488" s="9" t="s">
        <v>280</v>
      </c>
    </row>
    <row r="10489">
      <c r="A10489" s="7">
        <f t="shared" si="1"/>
        <v>9055</v>
      </c>
      <c r="B10489" s="8" t="s">
        <v>9276</v>
      </c>
      <c r="C10489" s="9" t="s">
        <v>64</v>
      </c>
    </row>
    <row r="10490">
      <c r="A10490" s="7">
        <f t="shared" si="1"/>
        <v>9056</v>
      </c>
      <c r="B10490" s="8" t="s">
        <v>9277</v>
      </c>
      <c r="C10490" s="9" t="s">
        <v>614</v>
      </c>
    </row>
    <row r="10491">
      <c r="A10491" s="7">
        <f t="shared" si="1"/>
        <v>9057</v>
      </c>
      <c r="B10491" s="5" t="s">
        <v>9278</v>
      </c>
      <c r="C10491" s="6" t="s">
        <v>939</v>
      </c>
    </row>
    <row r="10492">
      <c r="A10492" s="7">
        <f t="shared" si="1"/>
        <v>9058</v>
      </c>
      <c r="B10492" s="5" t="s">
        <v>9279</v>
      </c>
      <c r="C10492" s="6" t="s">
        <v>939</v>
      </c>
    </row>
    <row r="10493">
      <c r="A10493" s="7">
        <f t="shared" si="1"/>
        <v>9058</v>
      </c>
      <c r="B10493" s="5" t="s">
        <v>9279</v>
      </c>
      <c r="C10493" s="6" t="s">
        <v>65</v>
      </c>
    </row>
    <row r="10494">
      <c r="A10494" s="7">
        <f t="shared" si="1"/>
        <v>9059</v>
      </c>
      <c r="B10494" s="5" t="s">
        <v>9280</v>
      </c>
      <c r="C10494" s="6" t="s">
        <v>939</v>
      </c>
    </row>
    <row r="10495">
      <c r="A10495" s="7">
        <f t="shared" si="1"/>
        <v>9060</v>
      </c>
      <c r="B10495" s="8" t="s">
        <v>9281</v>
      </c>
      <c r="C10495" s="9" t="s">
        <v>64</v>
      </c>
    </row>
    <row r="10496">
      <c r="A10496" s="7">
        <f t="shared" si="1"/>
        <v>9061</v>
      </c>
      <c r="B10496" s="5" t="s">
        <v>9282</v>
      </c>
      <c r="C10496" s="6" t="s">
        <v>939</v>
      </c>
    </row>
    <row r="10497">
      <c r="A10497" s="7">
        <f t="shared" si="1"/>
        <v>9061</v>
      </c>
      <c r="B10497" s="5" t="s">
        <v>9282</v>
      </c>
      <c r="C10497" s="6" t="s">
        <v>941</v>
      </c>
    </row>
    <row r="10498">
      <c r="A10498" s="7">
        <f t="shared" si="1"/>
        <v>9062</v>
      </c>
      <c r="B10498" s="5" t="s">
        <v>9283</v>
      </c>
      <c r="C10498" s="6" t="s">
        <v>939</v>
      </c>
    </row>
    <row r="10499">
      <c r="A10499" s="7">
        <f t="shared" si="1"/>
        <v>9062</v>
      </c>
      <c r="B10499" s="5" t="s">
        <v>9283</v>
      </c>
      <c r="C10499" s="6" t="s">
        <v>64</v>
      </c>
    </row>
    <row r="10500">
      <c r="A10500" s="7">
        <f t="shared" si="1"/>
        <v>9063</v>
      </c>
      <c r="B10500" s="5" t="s">
        <v>9284</v>
      </c>
      <c r="C10500" s="6" t="s">
        <v>939</v>
      </c>
    </row>
    <row r="10501">
      <c r="A10501" s="7">
        <f t="shared" si="1"/>
        <v>9064</v>
      </c>
      <c r="B10501" s="5" t="s">
        <v>9285</v>
      </c>
      <c r="C10501" s="6" t="s">
        <v>939</v>
      </c>
    </row>
    <row r="10502">
      <c r="A10502" s="7">
        <f t="shared" si="1"/>
        <v>9065</v>
      </c>
      <c r="B10502" s="5" t="s">
        <v>9286</v>
      </c>
      <c r="C10502" s="6" t="s">
        <v>939</v>
      </c>
    </row>
    <row r="10503">
      <c r="A10503" s="7">
        <f t="shared" si="1"/>
        <v>9066</v>
      </c>
      <c r="B10503" s="5" t="s">
        <v>9287</v>
      </c>
      <c r="C10503" s="6" t="s">
        <v>939</v>
      </c>
    </row>
    <row r="10504">
      <c r="A10504" s="7">
        <f t="shared" si="1"/>
        <v>9067</v>
      </c>
      <c r="B10504" s="8" t="s">
        <v>9288</v>
      </c>
      <c r="C10504" s="9" t="s">
        <v>64</v>
      </c>
    </row>
    <row r="10505">
      <c r="A10505" s="7">
        <f t="shared" si="1"/>
        <v>9068</v>
      </c>
      <c r="B10505" s="5" t="s">
        <v>9289</v>
      </c>
      <c r="C10505" s="6" t="s">
        <v>939</v>
      </c>
    </row>
    <row r="10506">
      <c r="A10506" s="7">
        <f t="shared" si="1"/>
        <v>9069</v>
      </c>
      <c r="B10506" s="5" t="s">
        <v>9290</v>
      </c>
      <c r="C10506" s="6" t="s">
        <v>939</v>
      </c>
    </row>
    <row r="10507">
      <c r="A10507" s="7">
        <f t="shared" si="1"/>
        <v>9069</v>
      </c>
      <c r="B10507" s="5" t="s">
        <v>9290</v>
      </c>
      <c r="C10507" s="6" t="s">
        <v>941</v>
      </c>
    </row>
    <row r="10508">
      <c r="A10508" s="7">
        <f t="shared" si="1"/>
        <v>9070</v>
      </c>
      <c r="B10508" s="8" t="s">
        <v>9291</v>
      </c>
      <c r="C10508" s="9" t="s">
        <v>64</v>
      </c>
    </row>
    <row r="10509">
      <c r="A10509" s="7">
        <f t="shared" si="1"/>
        <v>9071</v>
      </c>
      <c r="B10509" s="8" t="s">
        <v>9292</v>
      </c>
      <c r="C10509" s="9" t="s">
        <v>64</v>
      </c>
    </row>
    <row r="10510">
      <c r="A10510" s="7">
        <f t="shared" si="1"/>
        <v>9072</v>
      </c>
      <c r="B10510" s="5" t="s">
        <v>9293</v>
      </c>
      <c r="C10510" s="6" t="s">
        <v>727</v>
      </c>
    </row>
    <row r="10511">
      <c r="A10511" s="7">
        <f t="shared" si="1"/>
        <v>9073</v>
      </c>
      <c r="B10511" s="8" t="s">
        <v>9294</v>
      </c>
      <c r="C10511" s="9" t="s">
        <v>64</v>
      </c>
    </row>
    <row r="10512">
      <c r="A10512" s="7">
        <f t="shared" si="1"/>
        <v>9074</v>
      </c>
      <c r="B10512" s="8" t="s">
        <v>9295</v>
      </c>
      <c r="C10512" s="9" t="s">
        <v>547</v>
      </c>
    </row>
    <row r="10513">
      <c r="A10513" s="7">
        <f t="shared" si="1"/>
        <v>9075</v>
      </c>
      <c r="B10513" s="8" t="s">
        <v>9296</v>
      </c>
      <c r="C10513" s="9" t="s">
        <v>64</v>
      </c>
    </row>
    <row r="10514">
      <c r="A10514" s="7">
        <f t="shared" si="1"/>
        <v>9076</v>
      </c>
      <c r="B10514" s="8" t="s">
        <v>9297</v>
      </c>
      <c r="C10514" s="9" t="s">
        <v>64</v>
      </c>
    </row>
    <row r="10515">
      <c r="A10515" s="7">
        <f t="shared" si="1"/>
        <v>9077</v>
      </c>
      <c r="B10515" s="5" t="s">
        <v>9298</v>
      </c>
      <c r="C10515" s="6" t="s">
        <v>4</v>
      </c>
    </row>
    <row r="10516">
      <c r="A10516" s="7">
        <f t="shared" si="1"/>
        <v>9078</v>
      </c>
      <c r="B10516" s="5" t="s">
        <v>9299</v>
      </c>
      <c r="C10516" s="6" t="s">
        <v>939</v>
      </c>
    </row>
    <row r="10517">
      <c r="A10517" s="7">
        <f t="shared" si="1"/>
        <v>9079</v>
      </c>
      <c r="B10517" s="5" t="s">
        <v>9300</v>
      </c>
      <c r="C10517" s="6" t="s">
        <v>939</v>
      </c>
    </row>
    <row r="10518">
      <c r="A10518" s="7">
        <f t="shared" si="1"/>
        <v>9080</v>
      </c>
      <c r="B10518" s="5" t="s">
        <v>9301</v>
      </c>
      <c r="C10518" s="6" t="s">
        <v>681</v>
      </c>
    </row>
    <row r="10519">
      <c r="A10519" s="7">
        <f t="shared" si="1"/>
        <v>9081</v>
      </c>
      <c r="B10519" s="8" t="s">
        <v>9302</v>
      </c>
      <c r="C10519" s="9" t="s">
        <v>874</v>
      </c>
    </row>
    <row r="10520">
      <c r="A10520" s="7">
        <f t="shared" si="1"/>
        <v>9082</v>
      </c>
      <c r="B10520" s="5" t="s">
        <v>9303</v>
      </c>
      <c r="C10520" s="6" t="s">
        <v>939</v>
      </c>
    </row>
    <row r="10521">
      <c r="A10521" s="7">
        <f t="shared" si="1"/>
        <v>9083</v>
      </c>
      <c r="B10521" s="5" t="s">
        <v>9304</v>
      </c>
      <c r="C10521" s="6" t="s">
        <v>591</v>
      </c>
    </row>
    <row r="10522">
      <c r="A10522" s="7">
        <f t="shared" si="1"/>
        <v>9084</v>
      </c>
      <c r="B10522" s="5" t="s">
        <v>9305</v>
      </c>
      <c r="C10522" s="6" t="s">
        <v>346</v>
      </c>
    </row>
    <row r="10523">
      <c r="A10523" s="7">
        <f t="shared" si="1"/>
        <v>9085</v>
      </c>
      <c r="B10523" s="8" t="s">
        <v>9306</v>
      </c>
      <c r="C10523" s="9" t="s">
        <v>52</v>
      </c>
    </row>
    <row r="10524">
      <c r="A10524" s="7">
        <f t="shared" si="1"/>
        <v>9086</v>
      </c>
      <c r="B10524" s="15" t="s">
        <v>9307</v>
      </c>
      <c r="C10524" s="11" t="s">
        <v>423</v>
      </c>
    </row>
    <row r="10525">
      <c r="A10525" s="7">
        <f t="shared" si="1"/>
        <v>9086</v>
      </c>
      <c r="B10525" s="15" t="s">
        <v>9307</v>
      </c>
      <c r="C10525" s="11" t="s">
        <v>64</v>
      </c>
    </row>
    <row r="10526">
      <c r="A10526" s="7">
        <f t="shared" si="1"/>
        <v>9087</v>
      </c>
      <c r="B10526" s="8" t="s">
        <v>9308</v>
      </c>
      <c r="C10526" s="9" t="s">
        <v>815</v>
      </c>
    </row>
    <row r="10527">
      <c r="A10527" s="7">
        <f t="shared" si="1"/>
        <v>9088</v>
      </c>
      <c r="B10527" s="5" t="s">
        <v>9309</v>
      </c>
      <c r="C10527" s="6" t="s">
        <v>74</v>
      </c>
    </row>
    <row r="10528">
      <c r="A10528" s="7">
        <f t="shared" si="1"/>
        <v>9089</v>
      </c>
      <c r="B10528" s="8" t="s">
        <v>9310</v>
      </c>
      <c r="C10528" s="6" t="s">
        <v>153</v>
      </c>
    </row>
    <row r="10529">
      <c r="A10529" s="7">
        <f t="shared" si="1"/>
        <v>9089</v>
      </c>
      <c r="B10529" s="8" t="s">
        <v>9310</v>
      </c>
      <c r="C10529" s="9" t="s">
        <v>60</v>
      </c>
    </row>
    <row r="10530">
      <c r="A10530" s="7">
        <f t="shared" si="1"/>
        <v>9090</v>
      </c>
      <c r="B10530" s="8" t="s">
        <v>9311</v>
      </c>
      <c r="C10530" s="6" t="s">
        <v>153</v>
      </c>
    </row>
    <row r="10531">
      <c r="A10531" s="7">
        <f t="shared" si="1"/>
        <v>9090</v>
      </c>
      <c r="B10531" s="8" t="s">
        <v>9311</v>
      </c>
      <c r="C10531" s="9" t="s">
        <v>25</v>
      </c>
    </row>
    <row r="10532">
      <c r="A10532" s="7">
        <f t="shared" si="1"/>
        <v>9091</v>
      </c>
      <c r="B10532" s="8" t="s">
        <v>9312</v>
      </c>
      <c r="C10532" s="9" t="s">
        <v>399</v>
      </c>
    </row>
    <row r="10533">
      <c r="A10533" s="7">
        <f t="shared" si="1"/>
        <v>9092</v>
      </c>
      <c r="B10533" s="8" t="s">
        <v>9313</v>
      </c>
      <c r="C10533" s="6" t="s">
        <v>153</v>
      </c>
    </row>
    <row r="10534">
      <c r="A10534" s="7">
        <f t="shared" si="1"/>
        <v>9093</v>
      </c>
      <c r="B10534" s="8" t="s">
        <v>9314</v>
      </c>
      <c r="C10534" s="9" t="s">
        <v>56</v>
      </c>
    </row>
    <row r="10535">
      <c r="A10535" s="7">
        <f t="shared" si="1"/>
        <v>9094</v>
      </c>
      <c r="B10535" s="8" t="s">
        <v>9315</v>
      </c>
      <c r="C10535" s="6" t="s">
        <v>153</v>
      </c>
    </row>
    <row r="10536">
      <c r="A10536" s="7">
        <f t="shared" si="1"/>
        <v>9094</v>
      </c>
      <c r="B10536" s="8" t="s">
        <v>9315</v>
      </c>
      <c r="C10536" s="9" t="s">
        <v>25</v>
      </c>
    </row>
    <row r="10537">
      <c r="A10537" s="7">
        <f t="shared" si="1"/>
        <v>9095</v>
      </c>
      <c r="B10537" s="5" t="s">
        <v>9316</v>
      </c>
      <c r="C10537" s="6" t="s">
        <v>69</v>
      </c>
    </row>
    <row r="10538">
      <c r="A10538" s="7">
        <f t="shared" si="1"/>
        <v>9095</v>
      </c>
      <c r="B10538" s="5" t="s">
        <v>9316</v>
      </c>
      <c r="C10538" s="6" t="s">
        <v>655</v>
      </c>
    </row>
    <row r="10539">
      <c r="A10539" s="7">
        <f t="shared" si="1"/>
        <v>9096</v>
      </c>
      <c r="B10539" s="5" t="s">
        <v>9317</v>
      </c>
      <c r="C10539" s="6" t="s">
        <v>1495</v>
      </c>
    </row>
    <row r="10540">
      <c r="A10540" s="7">
        <f t="shared" si="1"/>
        <v>9097</v>
      </c>
      <c r="B10540" s="5" t="s">
        <v>9318</v>
      </c>
      <c r="C10540" s="6" t="s">
        <v>655</v>
      </c>
    </row>
    <row r="10541">
      <c r="A10541" s="7">
        <f t="shared" si="1"/>
        <v>9097</v>
      </c>
      <c r="B10541" s="5" t="s">
        <v>9318</v>
      </c>
      <c r="C10541" s="6" t="s">
        <v>69</v>
      </c>
    </row>
    <row r="10542">
      <c r="A10542" s="7">
        <f t="shared" si="1"/>
        <v>9098</v>
      </c>
      <c r="B10542" s="8" t="s">
        <v>9319</v>
      </c>
      <c r="C10542" s="6" t="s">
        <v>153</v>
      </c>
    </row>
    <row r="10543">
      <c r="A10543" s="7">
        <f t="shared" si="1"/>
        <v>9098</v>
      </c>
      <c r="B10543" s="8" t="s">
        <v>9319</v>
      </c>
      <c r="C10543" s="9" t="s">
        <v>25</v>
      </c>
    </row>
    <row r="10544">
      <c r="A10544" s="7">
        <f t="shared" si="1"/>
        <v>9098</v>
      </c>
      <c r="B10544" s="8" t="s">
        <v>9319</v>
      </c>
      <c r="C10544" s="9" t="s">
        <v>142</v>
      </c>
    </row>
    <row r="10545">
      <c r="A10545" s="7">
        <f t="shared" si="1"/>
        <v>9099</v>
      </c>
      <c r="B10545" s="5" t="s">
        <v>9320</v>
      </c>
      <c r="C10545" s="6" t="s">
        <v>655</v>
      </c>
    </row>
    <row r="10546">
      <c r="A10546" s="7">
        <f t="shared" si="1"/>
        <v>9099</v>
      </c>
      <c r="B10546" s="5" t="s">
        <v>9320</v>
      </c>
      <c r="C10546" s="6" t="s">
        <v>69</v>
      </c>
    </row>
    <row r="10547">
      <c r="A10547" s="7">
        <f t="shared" si="1"/>
        <v>9100</v>
      </c>
      <c r="B10547" s="5" t="s">
        <v>9321</v>
      </c>
      <c r="C10547" s="6" t="s">
        <v>1007</v>
      </c>
    </row>
    <row r="10548">
      <c r="A10548" s="7">
        <f t="shared" si="1"/>
        <v>9101</v>
      </c>
      <c r="B10548" s="8" t="s">
        <v>9322</v>
      </c>
      <c r="C10548" s="6" t="s">
        <v>153</v>
      </c>
    </row>
    <row r="10549">
      <c r="A10549" s="7">
        <f t="shared" si="1"/>
        <v>9101</v>
      </c>
      <c r="B10549" s="8" t="s">
        <v>9322</v>
      </c>
      <c r="C10549" s="9" t="s">
        <v>60</v>
      </c>
    </row>
    <row r="10550">
      <c r="A10550" s="7">
        <f t="shared" si="1"/>
        <v>9102</v>
      </c>
      <c r="B10550" s="8" t="s">
        <v>9323</v>
      </c>
      <c r="C10550" s="9" t="s">
        <v>1470</v>
      </c>
    </row>
    <row r="10551">
      <c r="A10551" s="7">
        <f t="shared" si="1"/>
        <v>9103</v>
      </c>
      <c r="B10551" s="5" t="s">
        <v>9324</v>
      </c>
      <c r="C10551" s="6" t="s">
        <v>109</v>
      </c>
    </row>
    <row r="10552">
      <c r="A10552" s="7">
        <f t="shared" si="1"/>
        <v>9103</v>
      </c>
      <c r="B10552" s="5" t="s">
        <v>9324</v>
      </c>
      <c r="C10552" s="6" t="s">
        <v>650</v>
      </c>
    </row>
    <row r="10553">
      <c r="A10553" s="7">
        <f t="shared" si="1"/>
        <v>9104</v>
      </c>
      <c r="B10553" s="5" t="s">
        <v>9325</v>
      </c>
      <c r="C10553" s="6" t="s">
        <v>162</v>
      </c>
    </row>
    <row r="10554">
      <c r="A10554" s="7">
        <f t="shared" si="1"/>
        <v>9104</v>
      </c>
      <c r="B10554" s="5" t="s">
        <v>9325</v>
      </c>
      <c r="C10554" s="6" t="s">
        <v>142</v>
      </c>
    </row>
    <row r="10555">
      <c r="A10555" s="7">
        <f t="shared" si="1"/>
        <v>9105</v>
      </c>
      <c r="B10555" s="8" t="s">
        <v>9326</v>
      </c>
      <c r="C10555" s="9" t="s">
        <v>177</v>
      </c>
    </row>
    <row r="10556">
      <c r="A10556" s="7">
        <f t="shared" si="1"/>
        <v>9105</v>
      </c>
      <c r="B10556" s="8" t="s">
        <v>9326</v>
      </c>
      <c r="C10556" s="9" t="s">
        <v>25</v>
      </c>
    </row>
    <row r="10557">
      <c r="A10557" s="7">
        <f t="shared" si="1"/>
        <v>9105</v>
      </c>
      <c r="B10557" s="8" t="s">
        <v>9326</v>
      </c>
      <c r="C10557" s="6" t="s">
        <v>153</v>
      </c>
    </row>
    <row r="10558">
      <c r="A10558" s="7">
        <f t="shared" si="1"/>
        <v>9106</v>
      </c>
      <c r="B10558" s="5" t="s">
        <v>9327</v>
      </c>
      <c r="C10558" s="6" t="s">
        <v>989</v>
      </c>
    </row>
    <row r="10559">
      <c r="A10559" s="7">
        <f t="shared" si="1"/>
        <v>9107</v>
      </c>
      <c r="B10559" s="8" t="s">
        <v>9328</v>
      </c>
      <c r="C10559" s="6" t="s">
        <v>153</v>
      </c>
    </row>
    <row r="10560">
      <c r="A10560" s="7">
        <f t="shared" si="1"/>
        <v>9107</v>
      </c>
      <c r="B10560" s="8" t="s">
        <v>9328</v>
      </c>
      <c r="C10560" s="9" t="s">
        <v>162</v>
      </c>
    </row>
    <row r="10561">
      <c r="A10561" s="7">
        <f t="shared" si="1"/>
        <v>9107</v>
      </c>
      <c r="B10561" s="8" t="s">
        <v>9328</v>
      </c>
      <c r="C10561" s="9" t="s">
        <v>142</v>
      </c>
    </row>
    <row r="10562">
      <c r="A10562" s="7">
        <f t="shared" si="1"/>
        <v>9108</v>
      </c>
      <c r="B10562" s="5" t="s">
        <v>9329</v>
      </c>
      <c r="C10562" s="6" t="s">
        <v>346</v>
      </c>
    </row>
    <row r="10563">
      <c r="A10563" s="7">
        <f t="shared" si="1"/>
        <v>9109</v>
      </c>
      <c r="B10563" s="5" t="s">
        <v>9330</v>
      </c>
      <c r="C10563" s="6" t="s">
        <v>393</v>
      </c>
    </row>
    <row r="10564">
      <c r="A10564" s="7">
        <f t="shared" si="1"/>
        <v>9110</v>
      </c>
      <c r="B10564" s="5" t="s">
        <v>9331</v>
      </c>
      <c r="C10564" s="6" t="s">
        <v>15</v>
      </c>
    </row>
    <row r="10565">
      <c r="A10565" s="7">
        <f t="shared" si="1"/>
        <v>9111</v>
      </c>
      <c r="B10565" s="8" t="s">
        <v>9332</v>
      </c>
      <c r="C10565" s="9" t="s">
        <v>162</v>
      </c>
    </row>
    <row r="10566">
      <c r="A10566" s="7">
        <f t="shared" si="1"/>
        <v>9112</v>
      </c>
      <c r="B10566" s="8" t="s">
        <v>9333</v>
      </c>
      <c r="C10566" s="9" t="s">
        <v>24</v>
      </c>
    </row>
    <row r="10567">
      <c r="A10567" s="7">
        <f t="shared" si="1"/>
        <v>9112</v>
      </c>
      <c r="B10567" s="8" t="s">
        <v>9333</v>
      </c>
      <c r="C10567" s="9" t="s">
        <v>25</v>
      </c>
    </row>
    <row r="10568">
      <c r="A10568" s="7">
        <f t="shared" si="1"/>
        <v>9113</v>
      </c>
      <c r="B10568" s="5" t="s">
        <v>9334</v>
      </c>
      <c r="C10568" s="6" t="s">
        <v>1007</v>
      </c>
    </row>
    <row r="10569">
      <c r="A10569" s="7">
        <f t="shared" si="1"/>
        <v>9114</v>
      </c>
      <c r="B10569" s="5" t="s">
        <v>9335</v>
      </c>
      <c r="C10569" s="6" t="s">
        <v>356</v>
      </c>
    </row>
    <row r="10570">
      <c r="A10570" s="7">
        <f t="shared" si="1"/>
        <v>9115</v>
      </c>
      <c r="B10570" s="8" t="s">
        <v>9336</v>
      </c>
      <c r="C10570" s="9" t="s">
        <v>416</v>
      </c>
    </row>
    <row r="10571">
      <c r="A10571" s="7">
        <f t="shared" si="1"/>
        <v>9116</v>
      </c>
      <c r="B10571" s="8" t="s">
        <v>9337</v>
      </c>
      <c r="C10571" s="9" t="s">
        <v>95</v>
      </c>
    </row>
    <row r="10572">
      <c r="A10572" s="7">
        <f t="shared" si="1"/>
        <v>9117</v>
      </c>
      <c r="B10572" s="8" t="s">
        <v>9338</v>
      </c>
      <c r="C10572" s="9" t="s">
        <v>758</v>
      </c>
    </row>
    <row r="10573">
      <c r="A10573" s="7">
        <f t="shared" si="1"/>
        <v>9118</v>
      </c>
      <c r="B10573" s="5" t="s">
        <v>9339</v>
      </c>
      <c r="C10573" s="6" t="s">
        <v>946</v>
      </c>
    </row>
    <row r="10574">
      <c r="A10574" s="7">
        <f t="shared" si="1"/>
        <v>9119</v>
      </c>
      <c r="B10574" s="5" t="s">
        <v>9340</v>
      </c>
      <c r="C10574" s="6" t="s">
        <v>356</v>
      </c>
    </row>
    <row r="10575">
      <c r="A10575" s="7">
        <f t="shared" si="1"/>
        <v>9120</v>
      </c>
      <c r="B10575" s="8" t="s">
        <v>9341</v>
      </c>
      <c r="C10575" s="9" t="s">
        <v>614</v>
      </c>
    </row>
    <row r="10576">
      <c r="A10576" s="7">
        <f t="shared" si="1"/>
        <v>9121</v>
      </c>
      <c r="B10576" s="8" t="s">
        <v>9342</v>
      </c>
      <c r="C10576" s="9" t="s">
        <v>24</v>
      </c>
    </row>
    <row r="10577">
      <c r="A10577" s="7">
        <f t="shared" si="1"/>
        <v>9121</v>
      </c>
      <c r="B10577" s="8" t="s">
        <v>9342</v>
      </c>
      <c r="C10577" s="9" t="s">
        <v>25</v>
      </c>
    </row>
    <row r="10578">
      <c r="A10578" s="7">
        <f t="shared" si="1"/>
        <v>9122</v>
      </c>
      <c r="B10578" s="5" t="s">
        <v>9343</v>
      </c>
      <c r="C10578" s="6" t="s">
        <v>3126</v>
      </c>
    </row>
    <row r="10579">
      <c r="A10579" s="7">
        <f t="shared" si="1"/>
        <v>9123</v>
      </c>
      <c r="B10579" s="5" t="s">
        <v>9344</v>
      </c>
      <c r="C10579" s="6" t="s">
        <v>95</v>
      </c>
    </row>
    <row r="10580">
      <c r="A10580" s="7">
        <f t="shared" si="1"/>
        <v>9124</v>
      </c>
      <c r="B10580" s="8" t="s">
        <v>9345</v>
      </c>
      <c r="C10580" s="9" t="s">
        <v>22</v>
      </c>
    </row>
    <row r="10581">
      <c r="A10581" s="7">
        <f t="shared" si="1"/>
        <v>9124</v>
      </c>
      <c r="B10581" s="8" t="s">
        <v>9345</v>
      </c>
      <c r="C10581" s="9" t="s">
        <v>25</v>
      </c>
    </row>
    <row r="10582">
      <c r="A10582" s="7">
        <f t="shared" si="1"/>
        <v>9124</v>
      </c>
      <c r="B10582" s="8" t="s">
        <v>9345</v>
      </c>
      <c r="C10582" s="9" t="s">
        <v>24</v>
      </c>
    </row>
    <row r="10583">
      <c r="A10583" s="7">
        <f t="shared" si="1"/>
        <v>9125</v>
      </c>
      <c r="B10583" s="5" t="s">
        <v>9346</v>
      </c>
      <c r="C10583" s="6" t="s">
        <v>1316</v>
      </c>
    </row>
    <row r="10584">
      <c r="A10584" s="7">
        <f t="shared" si="1"/>
        <v>9126</v>
      </c>
      <c r="B10584" s="8" t="s">
        <v>9347</v>
      </c>
      <c r="C10584" s="9" t="s">
        <v>22</v>
      </c>
    </row>
    <row r="10585">
      <c r="A10585" s="7">
        <f t="shared" si="1"/>
        <v>9126</v>
      </c>
      <c r="B10585" s="8" t="s">
        <v>9347</v>
      </c>
      <c r="C10585" s="9" t="s">
        <v>25</v>
      </c>
    </row>
    <row r="10586">
      <c r="A10586" s="7">
        <f t="shared" si="1"/>
        <v>9126</v>
      </c>
      <c r="B10586" s="8" t="s">
        <v>9347</v>
      </c>
      <c r="C10586" s="9" t="s">
        <v>24</v>
      </c>
    </row>
    <row r="10587">
      <c r="A10587" s="7">
        <f t="shared" si="1"/>
        <v>9127</v>
      </c>
      <c r="B10587" s="8" t="s">
        <v>9348</v>
      </c>
      <c r="C10587" s="9" t="s">
        <v>22</v>
      </c>
    </row>
    <row r="10588">
      <c r="A10588" s="7">
        <f t="shared" si="1"/>
        <v>9127</v>
      </c>
      <c r="B10588" s="8" t="s">
        <v>9348</v>
      </c>
      <c r="C10588" s="9" t="s">
        <v>25</v>
      </c>
    </row>
    <row r="10589">
      <c r="A10589" s="7">
        <f t="shared" si="1"/>
        <v>9127</v>
      </c>
      <c r="B10589" s="8" t="s">
        <v>9348</v>
      </c>
      <c r="C10589" s="9" t="s">
        <v>24</v>
      </c>
    </row>
    <row r="10590">
      <c r="A10590" s="7">
        <f t="shared" si="1"/>
        <v>9128</v>
      </c>
      <c r="B10590" s="5" t="s">
        <v>9349</v>
      </c>
      <c r="C10590" s="6" t="s">
        <v>1042</v>
      </c>
    </row>
    <row r="10591">
      <c r="A10591" s="7">
        <f t="shared" si="1"/>
        <v>9128</v>
      </c>
      <c r="B10591" s="5" t="s">
        <v>9349</v>
      </c>
      <c r="C10591" s="6" t="s">
        <v>642</v>
      </c>
    </row>
    <row r="10592">
      <c r="A10592" s="7">
        <f t="shared" si="1"/>
        <v>9129</v>
      </c>
      <c r="B10592" s="5" t="s">
        <v>9350</v>
      </c>
      <c r="C10592" s="6" t="s">
        <v>1856</v>
      </c>
    </row>
    <row r="10593">
      <c r="A10593" s="7">
        <f t="shared" si="1"/>
        <v>9130</v>
      </c>
      <c r="B10593" s="8" t="s">
        <v>9351</v>
      </c>
      <c r="C10593" s="9" t="s">
        <v>60</v>
      </c>
    </row>
    <row r="10594">
      <c r="A10594" s="7">
        <f t="shared" si="1"/>
        <v>9130</v>
      </c>
      <c r="B10594" s="8" t="s">
        <v>9351</v>
      </c>
      <c r="C10594" s="9" t="s">
        <v>25</v>
      </c>
    </row>
    <row r="10595">
      <c r="A10595" s="7">
        <f t="shared" si="1"/>
        <v>9130</v>
      </c>
      <c r="B10595" s="8" t="s">
        <v>9351</v>
      </c>
      <c r="C10595" s="9" t="s">
        <v>24</v>
      </c>
    </row>
    <row r="10596">
      <c r="A10596" s="7">
        <f t="shared" si="1"/>
        <v>9131</v>
      </c>
      <c r="B10596" s="8" t="s">
        <v>9352</v>
      </c>
      <c r="C10596" s="9" t="s">
        <v>280</v>
      </c>
    </row>
    <row r="10597">
      <c r="A10597" s="7">
        <f t="shared" si="1"/>
        <v>9132</v>
      </c>
      <c r="B10597" s="8" t="s">
        <v>9353</v>
      </c>
      <c r="C10597" s="9" t="s">
        <v>530</v>
      </c>
    </row>
    <row r="10598">
      <c r="A10598" s="7">
        <f t="shared" si="1"/>
        <v>9133</v>
      </c>
      <c r="B10598" s="5" t="s">
        <v>9354</v>
      </c>
      <c r="C10598" s="6" t="s">
        <v>393</v>
      </c>
    </row>
    <row r="10599">
      <c r="A10599" s="7">
        <f t="shared" si="1"/>
        <v>9134</v>
      </c>
      <c r="B10599" s="8" t="s">
        <v>9355</v>
      </c>
      <c r="C10599" s="6" t="s">
        <v>97</v>
      </c>
    </row>
    <row r="10600">
      <c r="A10600" s="7">
        <f t="shared" si="1"/>
        <v>9135</v>
      </c>
      <c r="B10600" s="5" t="s">
        <v>9356</v>
      </c>
      <c r="C10600" s="6" t="s">
        <v>1007</v>
      </c>
    </row>
    <row r="10601">
      <c r="A10601" s="7">
        <f t="shared" si="1"/>
        <v>9135</v>
      </c>
      <c r="B10601" s="5" t="s">
        <v>9356</v>
      </c>
      <c r="C10601" s="6" t="s">
        <v>62</v>
      </c>
    </row>
    <row r="10602">
      <c r="A10602" s="7">
        <f t="shared" si="1"/>
        <v>9136</v>
      </c>
      <c r="B10602" s="8" t="s">
        <v>9357</v>
      </c>
      <c r="C10602" s="9" t="s">
        <v>188</v>
      </c>
    </row>
    <row r="10603">
      <c r="A10603" s="7">
        <f t="shared" si="1"/>
        <v>9137</v>
      </c>
      <c r="B10603" s="8" t="s">
        <v>9358</v>
      </c>
      <c r="C10603" s="9" t="s">
        <v>416</v>
      </c>
    </row>
    <row r="10604">
      <c r="A10604" s="7">
        <f t="shared" si="1"/>
        <v>9138</v>
      </c>
      <c r="B10604" s="8" t="s">
        <v>9359</v>
      </c>
      <c r="C10604" s="9" t="s">
        <v>614</v>
      </c>
    </row>
    <row r="10605">
      <c r="A10605" s="7">
        <f t="shared" si="1"/>
        <v>9139</v>
      </c>
      <c r="B10605" s="8" t="s">
        <v>9360</v>
      </c>
      <c r="C10605" s="9" t="s">
        <v>162</v>
      </c>
    </row>
    <row r="10606">
      <c r="A10606" s="7">
        <f t="shared" si="1"/>
        <v>9139</v>
      </c>
      <c r="B10606" s="8" t="s">
        <v>9360</v>
      </c>
      <c r="C10606" s="9" t="s">
        <v>142</v>
      </c>
    </row>
    <row r="10607">
      <c r="A10607" s="7">
        <f t="shared" si="1"/>
        <v>9139</v>
      </c>
      <c r="B10607" s="8" t="s">
        <v>9360</v>
      </c>
      <c r="C10607" s="9" t="s">
        <v>25</v>
      </c>
    </row>
    <row r="10608">
      <c r="A10608" s="7">
        <f t="shared" si="1"/>
        <v>9140</v>
      </c>
      <c r="B10608" s="8" t="s">
        <v>9361</v>
      </c>
      <c r="C10608" s="9" t="s">
        <v>40</v>
      </c>
    </row>
    <row r="10609">
      <c r="A10609" s="7">
        <f t="shared" si="1"/>
        <v>9141</v>
      </c>
      <c r="B10609" s="5" t="s">
        <v>9362</v>
      </c>
      <c r="C10609" s="6" t="s">
        <v>1369</v>
      </c>
    </row>
    <row r="10610">
      <c r="A10610" s="7">
        <f t="shared" si="1"/>
        <v>9142</v>
      </c>
      <c r="B10610" s="8" t="s">
        <v>9363</v>
      </c>
      <c r="C10610" s="6" t="s">
        <v>1012</v>
      </c>
    </row>
    <row r="10611">
      <c r="A10611" s="7">
        <f t="shared" si="1"/>
        <v>9143</v>
      </c>
      <c r="B10611" s="5" t="s">
        <v>9364</v>
      </c>
      <c r="C10611" s="6" t="s">
        <v>471</v>
      </c>
    </row>
    <row r="10612">
      <c r="A10612" s="7">
        <f t="shared" si="1"/>
        <v>9144</v>
      </c>
      <c r="B10612" s="8" t="s">
        <v>9365</v>
      </c>
      <c r="C10612" s="6" t="s">
        <v>97</v>
      </c>
    </row>
    <row r="10613">
      <c r="A10613" s="7">
        <f t="shared" si="1"/>
        <v>9144</v>
      </c>
      <c r="B10613" s="8" t="s">
        <v>9365</v>
      </c>
      <c r="C10613" s="9" t="s">
        <v>142</v>
      </c>
    </row>
    <row r="10614">
      <c r="A10614" s="7">
        <f t="shared" si="1"/>
        <v>9145</v>
      </c>
      <c r="B10614" s="8" t="s">
        <v>9366</v>
      </c>
      <c r="C10614" s="6" t="s">
        <v>97</v>
      </c>
    </row>
    <row r="10615">
      <c r="A10615" s="7">
        <f t="shared" si="1"/>
        <v>9145</v>
      </c>
      <c r="B10615" s="8" t="s">
        <v>9366</v>
      </c>
      <c r="C10615" s="6" t="s">
        <v>162</v>
      </c>
    </row>
    <row r="10616">
      <c r="A10616" s="7">
        <f t="shared" si="1"/>
        <v>9145</v>
      </c>
      <c r="B10616" s="8" t="s">
        <v>9366</v>
      </c>
      <c r="C10616" s="9" t="s">
        <v>25</v>
      </c>
    </row>
    <row r="10617">
      <c r="A10617" s="7">
        <f t="shared" si="1"/>
        <v>9146</v>
      </c>
      <c r="B10617" s="5" t="s">
        <v>9367</v>
      </c>
      <c r="C10617" s="6" t="s">
        <v>97</v>
      </c>
    </row>
    <row r="10618">
      <c r="A10618" s="7">
        <f t="shared" si="1"/>
        <v>9147</v>
      </c>
      <c r="B10618" s="5" t="s">
        <v>9368</v>
      </c>
      <c r="C10618" s="6" t="s">
        <v>62</v>
      </c>
    </row>
    <row r="10619">
      <c r="A10619" s="7">
        <f t="shared" si="1"/>
        <v>9147</v>
      </c>
      <c r="B10619" s="5" t="s">
        <v>9368</v>
      </c>
      <c r="C10619" s="6" t="s">
        <v>69</v>
      </c>
    </row>
    <row r="10620">
      <c r="A10620" s="7">
        <f t="shared" si="1"/>
        <v>9148</v>
      </c>
      <c r="B10620" s="5" t="s">
        <v>9369</v>
      </c>
      <c r="C10620" s="6" t="s">
        <v>62</v>
      </c>
    </row>
    <row r="10621">
      <c r="A10621" s="7">
        <f t="shared" si="1"/>
        <v>9149</v>
      </c>
      <c r="B10621" s="5" t="s">
        <v>9370</v>
      </c>
      <c r="C10621" s="6" t="s">
        <v>62</v>
      </c>
    </row>
    <row r="10622">
      <c r="A10622" s="7">
        <f t="shared" si="1"/>
        <v>9150</v>
      </c>
      <c r="B10622" s="5" t="s">
        <v>9371</v>
      </c>
      <c r="C10622" s="6" t="s">
        <v>62</v>
      </c>
    </row>
    <row r="10623">
      <c r="A10623" s="7">
        <f t="shared" si="1"/>
        <v>9151</v>
      </c>
      <c r="B10623" s="5" t="s">
        <v>9372</v>
      </c>
      <c r="C10623" s="6" t="s">
        <v>62</v>
      </c>
    </row>
    <row r="10624">
      <c r="A10624" s="7">
        <f t="shared" si="1"/>
        <v>9152</v>
      </c>
      <c r="B10624" s="5" t="s">
        <v>9373</v>
      </c>
      <c r="C10624" s="6" t="s">
        <v>62</v>
      </c>
    </row>
    <row r="10625">
      <c r="A10625" s="7">
        <f t="shared" si="1"/>
        <v>9153</v>
      </c>
      <c r="B10625" s="5" t="s">
        <v>9374</v>
      </c>
      <c r="C10625" s="6" t="s">
        <v>59</v>
      </c>
    </row>
    <row r="10626">
      <c r="A10626" s="7">
        <f t="shared" si="1"/>
        <v>9154</v>
      </c>
      <c r="B10626" s="16" t="s">
        <v>9375</v>
      </c>
      <c r="C10626" s="6" t="s">
        <v>1235</v>
      </c>
    </row>
    <row r="10627">
      <c r="A10627" s="7">
        <f t="shared" si="1"/>
        <v>9155</v>
      </c>
      <c r="B10627" s="5" t="s">
        <v>9376</v>
      </c>
      <c r="C10627" s="6" t="s">
        <v>365</v>
      </c>
    </row>
    <row r="10628">
      <c r="A10628" s="7">
        <f t="shared" si="1"/>
        <v>9156</v>
      </c>
      <c r="B10628" s="5" t="s">
        <v>9377</v>
      </c>
      <c r="C10628" s="6" t="s">
        <v>437</v>
      </c>
    </row>
    <row r="10629">
      <c r="A10629" s="7">
        <f t="shared" si="1"/>
        <v>9157</v>
      </c>
      <c r="B10629" s="5" t="s">
        <v>9378</v>
      </c>
      <c r="C10629" s="6" t="s">
        <v>393</v>
      </c>
    </row>
    <row r="10630">
      <c r="A10630" s="7">
        <f t="shared" si="1"/>
        <v>9158</v>
      </c>
      <c r="B10630" s="5" t="s">
        <v>9379</v>
      </c>
      <c r="C10630" s="6" t="s">
        <v>324</v>
      </c>
    </row>
    <row r="10631">
      <c r="A10631" s="7">
        <f t="shared" si="1"/>
        <v>9158</v>
      </c>
      <c r="B10631" s="5" t="s">
        <v>9379</v>
      </c>
      <c r="C10631" s="6" t="s">
        <v>446</v>
      </c>
    </row>
    <row r="10632">
      <c r="A10632" s="7">
        <f t="shared" si="1"/>
        <v>9159</v>
      </c>
      <c r="B10632" s="5" t="s">
        <v>9380</v>
      </c>
      <c r="C10632" s="6" t="s">
        <v>267</v>
      </c>
    </row>
    <row r="10633">
      <c r="A10633" s="7">
        <f t="shared" si="1"/>
        <v>9159</v>
      </c>
      <c r="B10633" s="5" t="s">
        <v>9380</v>
      </c>
      <c r="C10633" s="6" t="s">
        <v>91</v>
      </c>
    </row>
    <row r="10634">
      <c r="A10634" s="7">
        <f t="shared" si="1"/>
        <v>9160</v>
      </c>
      <c r="B10634" s="5" t="s">
        <v>9381</v>
      </c>
      <c r="C10634" s="6" t="s">
        <v>591</v>
      </c>
    </row>
    <row r="10635">
      <c r="A10635" s="7">
        <f t="shared" si="1"/>
        <v>9161</v>
      </c>
      <c r="B10635" s="5" t="s">
        <v>9382</v>
      </c>
      <c r="C10635" s="6" t="s">
        <v>714</v>
      </c>
    </row>
    <row r="10636">
      <c r="A10636" s="7">
        <f t="shared" si="1"/>
        <v>9162</v>
      </c>
      <c r="B10636" s="8" t="s">
        <v>9383</v>
      </c>
      <c r="C10636" s="9" t="s">
        <v>1548</v>
      </c>
    </row>
    <row r="10637">
      <c r="A10637" s="7">
        <f t="shared" si="1"/>
        <v>9163</v>
      </c>
      <c r="B10637" s="5" t="s">
        <v>9384</v>
      </c>
      <c r="C10637" s="6" t="s">
        <v>681</v>
      </c>
    </row>
    <row r="10638">
      <c r="A10638" s="7">
        <f t="shared" si="1"/>
        <v>9164</v>
      </c>
      <c r="B10638" s="5" t="s">
        <v>9385</v>
      </c>
      <c r="C10638" s="6" t="s">
        <v>714</v>
      </c>
    </row>
    <row r="10639">
      <c r="A10639" s="7">
        <f t="shared" si="1"/>
        <v>9165</v>
      </c>
      <c r="B10639" s="5" t="s">
        <v>9386</v>
      </c>
      <c r="C10639" s="6" t="s">
        <v>714</v>
      </c>
    </row>
    <row r="10640">
      <c r="A10640" s="7">
        <f t="shared" si="1"/>
        <v>9166</v>
      </c>
      <c r="B10640" s="5" t="s">
        <v>9387</v>
      </c>
      <c r="C10640" s="6" t="s">
        <v>939</v>
      </c>
    </row>
    <row r="10641">
      <c r="A10641" s="7">
        <f t="shared" si="1"/>
        <v>9167</v>
      </c>
      <c r="B10641" s="5" t="s">
        <v>9388</v>
      </c>
      <c r="C10641" s="6" t="s">
        <v>603</v>
      </c>
    </row>
    <row r="10642">
      <c r="A10642" s="7">
        <f t="shared" si="1"/>
        <v>9168</v>
      </c>
      <c r="B10642" s="5" t="s">
        <v>9389</v>
      </c>
      <c r="C10642" s="6" t="s">
        <v>1360</v>
      </c>
    </row>
    <row r="10643">
      <c r="A10643" s="7">
        <f t="shared" si="1"/>
        <v>9169</v>
      </c>
      <c r="B10643" s="5" t="s">
        <v>9390</v>
      </c>
      <c r="C10643" s="6" t="s">
        <v>32</v>
      </c>
    </row>
    <row r="10644">
      <c r="A10644" s="7">
        <f t="shared" si="1"/>
        <v>9170</v>
      </c>
      <c r="B10644" s="5" t="s">
        <v>9391</v>
      </c>
      <c r="C10644" s="6" t="s">
        <v>32</v>
      </c>
    </row>
    <row r="10645">
      <c r="A10645" s="7">
        <f t="shared" si="1"/>
        <v>9171</v>
      </c>
      <c r="B10645" s="5" t="s">
        <v>9392</v>
      </c>
      <c r="C10645" s="6" t="s">
        <v>1207</v>
      </c>
    </row>
    <row r="10646">
      <c r="A10646" s="7">
        <f t="shared" si="1"/>
        <v>9172</v>
      </c>
      <c r="B10646" s="5" t="s">
        <v>9393</v>
      </c>
      <c r="C10646" s="6" t="s">
        <v>1324</v>
      </c>
    </row>
    <row r="10647">
      <c r="A10647" s="7">
        <f t="shared" si="1"/>
        <v>9173</v>
      </c>
      <c r="B10647" s="8" t="s">
        <v>9394</v>
      </c>
      <c r="C10647" s="9" t="s">
        <v>818</v>
      </c>
    </row>
    <row r="10648">
      <c r="A10648" s="7">
        <f t="shared" si="1"/>
        <v>9174</v>
      </c>
      <c r="B10648" s="5" t="s">
        <v>9395</v>
      </c>
      <c r="C10648" s="6" t="s">
        <v>20</v>
      </c>
    </row>
    <row r="10649">
      <c r="A10649" s="7">
        <f t="shared" si="1"/>
        <v>9175</v>
      </c>
      <c r="B10649" s="5" t="s">
        <v>9396</v>
      </c>
      <c r="C10649" s="6" t="s">
        <v>621</v>
      </c>
    </row>
    <row r="10650">
      <c r="A10650" s="7">
        <f t="shared" si="1"/>
        <v>9176</v>
      </c>
      <c r="B10650" s="8" t="s">
        <v>9397</v>
      </c>
      <c r="C10650" s="9" t="s">
        <v>40</v>
      </c>
    </row>
    <row r="10651">
      <c r="A10651" s="7">
        <f t="shared" si="1"/>
        <v>9177</v>
      </c>
      <c r="B10651" s="5" t="s">
        <v>9398</v>
      </c>
      <c r="C10651" s="6" t="s">
        <v>80</v>
      </c>
    </row>
    <row r="10652">
      <c r="A10652" s="7">
        <f t="shared" si="1"/>
        <v>9178</v>
      </c>
      <c r="B10652" s="5" t="s">
        <v>9399</v>
      </c>
      <c r="C10652" s="6" t="s">
        <v>1223</v>
      </c>
    </row>
    <row r="10653">
      <c r="A10653" s="7">
        <f t="shared" si="1"/>
        <v>9179</v>
      </c>
      <c r="B10653" s="8" t="s">
        <v>9400</v>
      </c>
      <c r="C10653" s="9" t="s">
        <v>46</v>
      </c>
    </row>
    <row r="10654">
      <c r="A10654" s="7">
        <f t="shared" si="1"/>
        <v>9180</v>
      </c>
      <c r="B10654" s="5" t="s">
        <v>9401</v>
      </c>
      <c r="C10654" s="6" t="s">
        <v>555</v>
      </c>
    </row>
    <row r="10655">
      <c r="A10655" s="7">
        <f t="shared" si="1"/>
        <v>9181</v>
      </c>
      <c r="B10655" s="8" t="s">
        <v>9402</v>
      </c>
      <c r="C10655" s="6" t="s">
        <v>59</v>
      </c>
    </row>
    <row r="10656">
      <c r="A10656" s="7">
        <f t="shared" si="1"/>
        <v>9182</v>
      </c>
      <c r="B10656" s="5" t="s">
        <v>9403</v>
      </c>
      <c r="C10656" s="6" t="s">
        <v>1856</v>
      </c>
    </row>
    <row r="10657">
      <c r="A10657" s="7">
        <f t="shared" si="1"/>
        <v>9182</v>
      </c>
      <c r="B10657" s="5" t="s">
        <v>9403</v>
      </c>
      <c r="C10657" s="6" t="s">
        <v>1342</v>
      </c>
    </row>
    <row r="10658">
      <c r="A10658" s="7">
        <f t="shared" si="1"/>
        <v>9183</v>
      </c>
      <c r="B10658" s="5" t="s">
        <v>9404</v>
      </c>
      <c r="C10658" s="6" t="s">
        <v>1394</v>
      </c>
    </row>
    <row r="10659">
      <c r="A10659" s="7">
        <f t="shared" si="1"/>
        <v>9184</v>
      </c>
      <c r="B10659" s="5" t="s">
        <v>9405</v>
      </c>
      <c r="C10659" s="6" t="s">
        <v>639</v>
      </c>
    </row>
    <row r="10660">
      <c r="A10660" s="7">
        <f t="shared" si="1"/>
        <v>9185</v>
      </c>
      <c r="B10660" s="5" t="s">
        <v>9406</v>
      </c>
      <c r="C10660" s="6" t="s">
        <v>731</v>
      </c>
    </row>
    <row r="10661">
      <c r="A10661" s="7">
        <f t="shared" si="1"/>
        <v>9186</v>
      </c>
      <c r="B10661" s="5" t="s">
        <v>9407</v>
      </c>
      <c r="C10661" s="6" t="s">
        <v>27</v>
      </c>
    </row>
    <row r="10662">
      <c r="A10662" s="7">
        <f t="shared" si="1"/>
        <v>9187</v>
      </c>
      <c r="B10662" s="5" t="s">
        <v>9408</v>
      </c>
      <c r="C10662" s="6" t="s">
        <v>109</v>
      </c>
    </row>
    <row r="10663">
      <c r="A10663" s="7">
        <f t="shared" si="1"/>
        <v>9188</v>
      </c>
      <c r="B10663" s="5" t="s">
        <v>9409</v>
      </c>
      <c r="C10663" s="6" t="s">
        <v>1378</v>
      </c>
    </row>
    <row r="10664">
      <c r="A10664" s="7">
        <f t="shared" si="1"/>
        <v>9189</v>
      </c>
      <c r="B10664" s="8" t="s">
        <v>9410</v>
      </c>
      <c r="C10664" s="9" t="s">
        <v>25</v>
      </c>
    </row>
    <row r="10665">
      <c r="A10665" s="7">
        <f t="shared" si="1"/>
        <v>9190</v>
      </c>
      <c r="B10665" s="8" t="s">
        <v>9411</v>
      </c>
      <c r="C10665" s="9" t="s">
        <v>25</v>
      </c>
    </row>
    <row r="10666">
      <c r="A10666" s="7">
        <f t="shared" si="1"/>
        <v>9191</v>
      </c>
      <c r="B10666" s="8" t="s">
        <v>9412</v>
      </c>
      <c r="C10666" s="9" t="s">
        <v>650</v>
      </c>
    </row>
    <row r="10667">
      <c r="A10667" s="7">
        <f t="shared" si="1"/>
        <v>9192</v>
      </c>
      <c r="B10667" s="8" t="s">
        <v>9413</v>
      </c>
      <c r="C10667" s="9" t="s">
        <v>1470</v>
      </c>
    </row>
    <row r="10668">
      <c r="A10668" s="7">
        <f t="shared" si="1"/>
        <v>9193</v>
      </c>
      <c r="B10668" s="8" t="s">
        <v>9414</v>
      </c>
      <c r="C10668" s="9" t="s">
        <v>25</v>
      </c>
    </row>
    <row r="10669">
      <c r="A10669" s="7">
        <f t="shared" si="1"/>
        <v>9194</v>
      </c>
      <c r="B10669" s="12" t="s">
        <v>9415</v>
      </c>
      <c r="C10669" s="13" t="s">
        <v>420</v>
      </c>
    </row>
    <row r="10670">
      <c r="A10670" s="7">
        <f t="shared" si="1"/>
        <v>9195</v>
      </c>
      <c r="B10670" s="8" t="s">
        <v>9416</v>
      </c>
      <c r="C10670" s="9" t="s">
        <v>1169</v>
      </c>
    </row>
    <row r="10671">
      <c r="A10671" s="7">
        <f t="shared" si="1"/>
        <v>9196</v>
      </c>
      <c r="B10671" s="8" t="s">
        <v>9417</v>
      </c>
      <c r="C10671" s="9" t="s">
        <v>64</v>
      </c>
    </row>
    <row r="10672">
      <c r="A10672" s="7">
        <f t="shared" si="1"/>
        <v>9197</v>
      </c>
      <c r="B10672" s="8" t="s">
        <v>9418</v>
      </c>
      <c r="C10672" s="9" t="s">
        <v>64</v>
      </c>
    </row>
    <row r="10673">
      <c r="A10673" s="7">
        <f t="shared" si="1"/>
        <v>9198</v>
      </c>
      <c r="B10673" s="8" t="s">
        <v>9419</v>
      </c>
      <c r="C10673" s="9" t="s">
        <v>64</v>
      </c>
    </row>
    <row r="10674">
      <c r="A10674" s="7">
        <f t="shared" si="1"/>
        <v>9199</v>
      </c>
      <c r="B10674" s="8" t="s">
        <v>9420</v>
      </c>
      <c r="C10674" s="6" t="s">
        <v>1012</v>
      </c>
    </row>
    <row r="10675">
      <c r="A10675" s="7">
        <f t="shared" si="1"/>
        <v>9200</v>
      </c>
      <c r="B10675" s="8" t="s">
        <v>9421</v>
      </c>
      <c r="C10675" s="9" t="s">
        <v>65</v>
      </c>
    </row>
    <row r="10676">
      <c r="A10676" s="7">
        <f t="shared" si="1"/>
        <v>9201</v>
      </c>
      <c r="B10676" s="8" t="s">
        <v>9422</v>
      </c>
      <c r="C10676" s="9" t="s">
        <v>65</v>
      </c>
    </row>
    <row r="10677">
      <c r="A10677" s="7">
        <f t="shared" si="1"/>
        <v>9202</v>
      </c>
      <c r="B10677" s="8" t="s">
        <v>9423</v>
      </c>
      <c r="C10677" s="6" t="s">
        <v>132</v>
      </c>
    </row>
    <row r="10678">
      <c r="A10678" s="7">
        <f t="shared" si="1"/>
        <v>9203</v>
      </c>
      <c r="B10678" s="8" t="s">
        <v>9424</v>
      </c>
      <c r="C10678" s="6" t="s">
        <v>132</v>
      </c>
    </row>
    <row r="10679">
      <c r="A10679" s="7">
        <f t="shared" si="1"/>
        <v>9203</v>
      </c>
      <c r="B10679" s="8" t="s">
        <v>9424</v>
      </c>
      <c r="C10679" s="6" t="s">
        <v>328</v>
      </c>
    </row>
    <row r="10680">
      <c r="A10680" s="7">
        <f t="shared" si="1"/>
        <v>9203</v>
      </c>
      <c r="B10680" s="8" t="s">
        <v>9424</v>
      </c>
      <c r="C10680" s="6" t="s">
        <v>150</v>
      </c>
    </row>
    <row r="10681">
      <c r="A10681" s="7">
        <f t="shared" si="1"/>
        <v>9203</v>
      </c>
      <c r="B10681" s="8" t="s">
        <v>9424</v>
      </c>
      <c r="C10681" s="6" t="s">
        <v>90</v>
      </c>
    </row>
    <row r="10682">
      <c r="A10682" s="7">
        <f t="shared" si="1"/>
        <v>9203</v>
      </c>
      <c r="B10682" s="8" t="s">
        <v>9424</v>
      </c>
      <c r="C10682" s="6" t="s">
        <v>9425</v>
      </c>
    </row>
    <row r="10683">
      <c r="A10683" s="7">
        <f t="shared" si="1"/>
        <v>9203</v>
      </c>
      <c r="B10683" s="8" t="s">
        <v>9424</v>
      </c>
      <c r="C10683" s="6" t="s">
        <v>1942</v>
      </c>
    </row>
    <row r="10684">
      <c r="A10684" s="7">
        <f t="shared" si="1"/>
        <v>9203</v>
      </c>
      <c r="B10684" s="8" t="s">
        <v>9424</v>
      </c>
      <c r="C10684" s="9" t="s">
        <v>60</v>
      </c>
    </row>
    <row r="10685">
      <c r="A10685" s="7">
        <f t="shared" si="1"/>
        <v>9203</v>
      </c>
      <c r="B10685" s="8" t="s">
        <v>9424</v>
      </c>
      <c r="C10685" s="9" t="s">
        <v>54</v>
      </c>
    </row>
    <row r="10686">
      <c r="A10686" s="7">
        <f t="shared" si="1"/>
        <v>9204</v>
      </c>
      <c r="B10686" s="5" t="s">
        <v>9426</v>
      </c>
      <c r="C10686" s="6" t="s">
        <v>939</v>
      </c>
    </row>
    <row r="10687">
      <c r="A10687" s="7">
        <f t="shared" si="1"/>
        <v>9205</v>
      </c>
      <c r="B10687" s="8" t="s">
        <v>9427</v>
      </c>
      <c r="C10687" s="9" t="s">
        <v>60</v>
      </c>
    </row>
    <row r="10688">
      <c r="A10688" s="7">
        <f t="shared" si="1"/>
        <v>9205</v>
      </c>
      <c r="B10688" s="8" t="s">
        <v>9427</v>
      </c>
      <c r="C10688" s="9" t="s">
        <v>132</v>
      </c>
    </row>
    <row r="10689">
      <c r="A10689" s="7">
        <f t="shared" si="1"/>
        <v>9205</v>
      </c>
      <c r="B10689" s="8" t="s">
        <v>9427</v>
      </c>
      <c r="C10689" s="6" t="s">
        <v>196</v>
      </c>
    </row>
    <row r="10690">
      <c r="A10690" s="7">
        <f t="shared" si="1"/>
        <v>9205</v>
      </c>
      <c r="B10690" s="8" t="s">
        <v>9427</v>
      </c>
      <c r="C10690" s="6" t="s">
        <v>54</v>
      </c>
    </row>
    <row r="10691">
      <c r="A10691" s="7">
        <f t="shared" si="1"/>
        <v>9205</v>
      </c>
      <c r="B10691" s="8" t="s">
        <v>9427</v>
      </c>
      <c r="C10691" s="6" t="s">
        <v>510</v>
      </c>
    </row>
    <row r="10692">
      <c r="A10692" s="7">
        <f t="shared" si="1"/>
        <v>9206</v>
      </c>
      <c r="B10692" s="8" t="s">
        <v>9428</v>
      </c>
      <c r="C10692" s="9" t="s">
        <v>64</v>
      </c>
    </row>
    <row r="10693">
      <c r="A10693" s="7">
        <f t="shared" si="1"/>
        <v>9207</v>
      </c>
      <c r="B10693" s="5" t="s">
        <v>9429</v>
      </c>
      <c r="C10693" s="6" t="s">
        <v>86</v>
      </c>
    </row>
    <row r="10694">
      <c r="A10694" s="7">
        <f t="shared" si="1"/>
        <v>9208</v>
      </c>
      <c r="B10694" s="5" t="s">
        <v>9430</v>
      </c>
      <c r="C10694" s="6" t="s">
        <v>86</v>
      </c>
    </row>
    <row r="10695">
      <c r="A10695" s="7">
        <f t="shared" si="1"/>
        <v>9209</v>
      </c>
      <c r="B10695" s="5" t="s">
        <v>9431</v>
      </c>
      <c r="C10695" s="6" t="s">
        <v>2549</v>
      </c>
    </row>
    <row r="10696">
      <c r="A10696" s="7">
        <f t="shared" si="1"/>
        <v>9210</v>
      </c>
      <c r="B10696" s="5" t="s">
        <v>9432</v>
      </c>
      <c r="C10696" s="6" t="s">
        <v>86</v>
      </c>
    </row>
    <row r="10697">
      <c r="A10697" s="7">
        <f t="shared" si="1"/>
        <v>9211</v>
      </c>
      <c r="B10697" s="8" t="s">
        <v>9433</v>
      </c>
      <c r="C10697" s="9" t="s">
        <v>52</v>
      </c>
    </row>
    <row r="10698">
      <c r="A10698" s="7">
        <f t="shared" si="1"/>
        <v>9212</v>
      </c>
      <c r="B10698" s="8" t="s">
        <v>9434</v>
      </c>
      <c r="C10698" s="9" t="s">
        <v>88</v>
      </c>
    </row>
    <row r="10699">
      <c r="A10699" s="7">
        <f t="shared" si="1"/>
        <v>9213</v>
      </c>
      <c r="B10699" s="5" t="s">
        <v>9435</v>
      </c>
      <c r="C10699" s="6" t="s">
        <v>426</v>
      </c>
    </row>
    <row r="10700">
      <c r="A10700" s="7">
        <f t="shared" si="1"/>
        <v>9214</v>
      </c>
      <c r="B10700" s="8" t="s">
        <v>9436</v>
      </c>
      <c r="C10700" s="9" t="s">
        <v>65</v>
      </c>
    </row>
    <row r="10701">
      <c r="A10701" s="7">
        <f t="shared" si="1"/>
        <v>9215</v>
      </c>
      <c r="B10701" s="8" t="s">
        <v>9437</v>
      </c>
      <c r="C10701" s="9" t="s">
        <v>64</v>
      </c>
    </row>
    <row r="10702">
      <c r="A10702" s="7">
        <f t="shared" si="1"/>
        <v>9216</v>
      </c>
      <c r="B10702" s="5" t="s">
        <v>9438</v>
      </c>
      <c r="C10702" s="6" t="s">
        <v>426</v>
      </c>
    </row>
    <row r="10703">
      <c r="A10703" s="7">
        <f t="shared" si="1"/>
        <v>9217</v>
      </c>
      <c r="B10703" s="5" t="s">
        <v>9439</v>
      </c>
      <c r="C10703" s="6" t="s">
        <v>426</v>
      </c>
    </row>
    <row r="10704">
      <c r="A10704" s="7">
        <f t="shared" si="1"/>
        <v>9218</v>
      </c>
      <c r="B10704" s="5" t="s">
        <v>9440</v>
      </c>
      <c r="C10704" s="6" t="s">
        <v>426</v>
      </c>
    </row>
    <row r="10705">
      <c r="A10705" s="7">
        <f t="shared" si="1"/>
        <v>9219</v>
      </c>
      <c r="B10705" s="5" t="s">
        <v>9441</v>
      </c>
      <c r="C10705" s="6" t="s">
        <v>4</v>
      </c>
    </row>
    <row r="10706">
      <c r="A10706" s="7">
        <f t="shared" si="1"/>
        <v>9220</v>
      </c>
      <c r="B10706" s="8" t="s">
        <v>9442</v>
      </c>
      <c r="C10706" s="9" t="s">
        <v>1548</v>
      </c>
    </row>
    <row r="10707">
      <c r="A10707" s="7">
        <f t="shared" si="1"/>
        <v>9221</v>
      </c>
      <c r="B10707" s="5" t="s">
        <v>9443</v>
      </c>
      <c r="C10707" s="6" t="s">
        <v>798</v>
      </c>
    </row>
    <row r="10708">
      <c r="A10708" s="7">
        <f t="shared" si="1"/>
        <v>9222</v>
      </c>
      <c r="B10708" s="8" t="s">
        <v>9444</v>
      </c>
      <c r="C10708" s="9" t="s">
        <v>547</v>
      </c>
    </row>
    <row r="10709">
      <c r="A10709" s="7">
        <f t="shared" si="1"/>
        <v>9223</v>
      </c>
      <c r="B10709" s="5" t="s">
        <v>9445</v>
      </c>
      <c r="C10709" s="6" t="s">
        <v>621</v>
      </c>
    </row>
    <row r="10710">
      <c r="A10710" s="7">
        <f t="shared" si="1"/>
        <v>9224</v>
      </c>
      <c r="B10710" s="8" t="s">
        <v>9446</v>
      </c>
      <c r="C10710" s="9" t="s">
        <v>76</v>
      </c>
    </row>
    <row r="10711">
      <c r="A10711" s="7">
        <f t="shared" si="1"/>
        <v>9225</v>
      </c>
      <c r="B10711" s="16" t="s">
        <v>9447</v>
      </c>
      <c r="C10711" s="6" t="s">
        <v>1235</v>
      </c>
    </row>
    <row r="10712">
      <c r="A10712" s="7">
        <f t="shared" si="1"/>
        <v>9226</v>
      </c>
      <c r="B10712" s="8" t="s">
        <v>9448</v>
      </c>
      <c r="C10712" s="9" t="s">
        <v>530</v>
      </c>
    </row>
    <row r="10713">
      <c r="A10713" s="7">
        <f t="shared" si="1"/>
        <v>9227</v>
      </c>
      <c r="B10713" s="5" t="s">
        <v>9449</v>
      </c>
      <c r="C10713" s="6" t="s">
        <v>95</v>
      </c>
    </row>
    <row r="10714">
      <c r="A10714" s="7">
        <f t="shared" si="1"/>
        <v>9228</v>
      </c>
      <c r="B10714" s="5" t="s">
        <v>9450</v>
      </c>
      <c r="C10714" s="6" t="s">
        <v>681</v>
      </c>
    </row>
    <row r="10715">
      <c r="A10715" s="7">
        <f t="shared" si="1"/>
        <v>9229</v>
      </c>
      <c r="B10715" s="8" t="s">
        <v>9451</v>
      </c>
      <c r="C10715" s="9" t="s">
        <v>52</v>
      </c>
    </row>
    <row r="10716">
      <c r="A10716" s="7">
        <f t="shared" si="1"/>
        <v>9230</v>
      </c>
      <c r="B10716" s="8" t="s">
        <v>9452</v>
      </c>
      <c r="C10716" s="9" t="s">
        <v>52</v>
      </c>
    </row>
    <row r="10717">
      <c r="A10717" s="7">
        <f t="shared" si="1"/>
        <v>9231</v>
      </c>
      <c r="B10717" s="8" t="s">
        <v>9453</v>
      </c>
      <c r="C10717" s="9" t="s">
        <v>52</v>
      </c>
    </row>
    <row r="10718">
      <c r="A10718" s="7">
        <f t="shared" si="1"/>
        <v>9232</v>
      </c>
      <c r="B10718" s="8" t="s">
        <v>9454</v>
      </c>
      <c r="C10718" s="9" t="s">
        <v>52</v>
      </c>
    </row>
    <row r="10719">
      <c r="A10719" s="7">
        <f t="shared" si="1"/>
        <v>9233</v>
      </c>
      <c r="B10719" s="8" t="s">
        <v>9455</v>
      </c>
      <c r="C10719" s="9" t="s">
        <v>52</v>
      </c>
    </row>
    <row r="10720">
      <c r="A10720" s="7">
        <f t="shared" si="1"/>
        <v>9233</v>
      </c>
      <c r="B10720" s="8" t="s">
        <v>9455</v>
      </c>
      <c r="C10720" s="9" t="s">
        <v>728</v>
      </c>
    </row>
    <row r="10721">
      <c r="A10721" s="7">
        <f t="shared" si="1"/>
        <v>9234</v>
      </c>
      <c r="B10721" s="8" t="s">
        <v>9456</v>
      </c>
      <c r="C10721" s="9" t="s">
        <v>52</v>
      </c>
    </row>
    <row r="10722">
      <c r="A10722" s="7">
        <f t="shared" si="1"/>
        <v>9235</v>
      </c>
      <c r="B10722" s="8" t="s">
        <v>9457</v>
      </c>
      <c r="C10722" s="9" t="s">
        <v>502</v>
      </c>
    </row>
    <row r="10723">
      <c r="A10723" s="7">
        <f t="shared" si="1"/>
        <v>9235</v>
      </c>
      <c r="B10723" s="8" t="s">
        <v>9457</v>
      </c>
      <c r="C10723" s="9" t="s">
        <v>52</v>
      </c>
    </row>
    <row r="10724">
      <c r="A10724" s="7">
        <f t="shared" si="1"/>
        <v>9236</v>
      </c>
      <c r="B10724" s="8" t="s">
        <v>9458</v>
      </c>
      <c r="C10724" s="9" t="s">
        <v>52</v>
      </c>
    </row>
    <row r="10725">
      <c r="A10725" s="7">
        <f t="shared" si="1"/>
        <v>9237</v>
      </c>
      <c r="B10725" s="8" t="s">
        <v>9459</v>
      </c>
      <c r="C10725" s="9" t="s">
        <v>52</v>
      </c>
    </row>
    <row r="10726">
      <c r="A10726" s="7">
        <f t="shared" si="1"/>
        <v>9238</v>
      </c>
      <c r="B10726" s="8" t="s">
        <v>9460</v>
      </c>
      <c r="C10726" s="9" t="s">
        <v>52</v>
      </c>
    </row>
    <row r="10727">
      <c r="A10727" s="7">
        <f t="shared" si="1"/>
        <v>9239</v>
      </c>
      <c r="B10727" s="8" t="s">
        <v>9461</v>
      </c>
      <c r="C10727" s="9" t="s">
        <v>52</v>
      </c>
    </row>
    <row r="10728">
      <c r="A10728" s="7">
        <f t="shared" si="1"/>
        <v>9240</v>
      </c>
      <c r="B10728" s="5" t="s">
        <v>9462</v>
      </c>
      <c r="C10728" s="6" t="s">
        <v>74</v>
      </c>
    </row>
    <row r="10729">
      <c r="A10729" s="7">
        <f t="shared" si="1"/>
        <v>9241</v>
      </c>
      <c r="B10729" s="5" t="s">
        <v>9463</v>
      </c>
      <c r="C10729" s="6" t="s">
        <v>538</v>
      </c>
    </row>
    <row r="10730">
      <c r="A10730" s="7">
        <f t="shared" si="1"/>
        <v>9242</v>
      </c>
      <c r="B10730" s="5" t="s">
        <v>9464</v>
      </c>
      <c r="C10730" s="6" t="s">
        <v>426</v>
      </c>
    </row>
    <row r="10731">
      <c r="A10731" s="7">
        <f t="shared" si="1"/>
        <v>9243</v>
      </c>
      <c r="B10731" s="5" t="s">
        <v>9465</v>
      </c>
      <c r="C10731" s="6" t="s">
        <v>426</v>
      </c>
    </row>
    <row r="10732">
      <c r="A10732" s="7">
        <f t="shared" si="1"/>
        <v>9244</v>
      </c>
      <c r="B10732" s="8" t="s">
        <v>9466</v>
      </c>
      <c r="C10732" s="9" t="s">
        <v>64</v>
      </c>
    </row>
    <row r="10733">
      <c r="A10733" s="7">
        <f t="shared" si="1"/>
        <v>9245</v>
      </c>
      <c r="B10733" s="8" t="s">
        <v>9467</v>
      </c>
      <c r="C10733" s="9" t="s">
        <v>24</v>
      </c>
    </row>
    <row r="10734">
      <c r="A10734" s="7">
        <f t="shared" si="1"/>
        <v>9245</v>
      </c>
      <c r="B10734" s="8" t="s">
        <v>9467</v>
      </c>
      <c r="C10734" s="9" t="s">
        <v>25</v>
      </c>
    </row>
    <row r="10735">
      <c r="A10735" s="7">
        <f t="shared" si="1"/>
        <v>9246</v>
      </c>
      <c r="B10735" s="8" t="s">
        <v>9468</v>
      </c>
      <c r="C10735" s="9" t="s">
        <v>24</v>
      </c>
    </row>
    <row r="10736">
      <c r="A10736" s="7">
        <f t="shared" si="1"/>
        <v>9247</v>
      </c>
      <c r="B10736" s="8" t="s">
        <v>9469</v>
      </c>
      <c r="C10736" s="6" t="s">
        <v>132</v>
      </c>
    </row>
    <row r="10737">
      <c r="A10737" s="7">
        <f t="shared" si="1"/>
        <v>9247</v>
      </c>
      <c r="B10737" s="8" t="s">
        <v>9469</v>
      </c>
      <c r="C10737" s="9" t="s">
        <v>25</v>
      </c>
    </row>
    <row r="10738">
      <c r="A10738" s="7">
        <f t="shared" si="1"/>
        <v>9248</v>
      </c>
      <c r="B10738" s="8" t="s">
        <v>9470</v>
      </c>
      <c r="C10738" s="9" t="s">
        <v>547</v>
      </c>
    </row>
    <row r="10739">
      <c r="A10739" s="7">
        <f t="shared" si="1"/>
        <v>9249</v>
      </c>
      <c r="B10739" s="5" t="s">
        <v>9471</v>
      </c>
      <c r="C10739" s="6" t="s">
        <v>1223</v>
      </c>
    </row>
    <row r="10740">
      <c r="A10740" s="7">
        <f t="shared" si="1"/>
        <v>9250</v>
      </c>
      <c r="B10740" s="8" t="s">
        <v>9472</v>
      </c>
      <c r="C10740" s="6" t="s">
        <v>449</v>
      </c>
    </row>
    <row r="10741">
      <c r="A10741" s="7">
        <f t="shared" si="1"/>
        <v>9251</v>
      </c>
      <c r="B10741" s="5" t="s">
        <v>9473</v>
      </c>
      <c r="C10741" s="6" t="s">
        <v>1342</v>
      </c>
    </row>
    <row r="10742">
      <c r="A10742" s="7">
        <f t="shared" si="1"/>
        <v>9252</v>
      </c>
      <c r="B10742" s="8" t="s">
        <v>9474</v>
      </c>
      <c r="C10742" s="6" t="s">
        <v>672</v>
      </c>
    </row>
    <row r="10743">
      <c r="A10743" s="7">
        <f t="shared" si="1"/>
        <v>9253</v>
      </c>
      <c r="B10743" s="8" t="s">
        <v>9475</v>
      </c>
      <c r="C10743" s="9" t="s">
        <v>728</v>
      </c>
    </row>
    <row r="10744">
      <c r="A10744" s="7">
        <f t="shared" si="1"/>
        <v>9254</v>
      </c>
      <c r="B10744" s="5" t="s">
        <v>9476</v>
      </c>
      <c r="C10744" s="6" t="s">
        <v>196</v>
      </c>
    </row>
    <row r="10745">
      <c r="A10745" s="7">
        <f t="shared" si="1"/>
        <v>9255</v>
      </c>
      <c r="B10745" s="5" t="s">
        <v>9477</v>
      </c>
      <c r="C10745" s="6" t="s">
        <v>798</v>
      </c>
    </row>
    <row r="10746">
      <c r="A10746" s="7">
        <f t="shared" si="1"/>
        <v>9256</v>
      </c>
      <c r="B10746" s="5" t="s">
        <v>9478</v>
      </c>
      <c r="C10746" s="6" t="s">
        <v>538</v>
      </c>
    </row>
    <row r="10747">
      <c r="A10747" s="7">
        <f t="shared" si="1"/>
        <v>9257</v>
      </c>
      <c r="B10747" s="5" t="s">
        <v>9479</v>
      </c>
      <c r="C10747" s="6" t="s">
        <v>196</v>
      </c>
    </row>
    <row r="10748">
      <c r="A10748" s="7">
        <f t="shared" si="1"/>
        <v>9257</v>
      </c>
      <c r="B10748" s="5" t="s">
        <v>9479</v>
      </c>
      <c r="C10748" s="6" t="s">
        <v>25</v>
      </c>
    </row>
    <row r="10749">
      <c r="A10749" s="7">
        <f t="shared" si="1"/>
        <v>9258</v>
      </c>
      <c r="B10749" s="8" t="s">
        <v>9480</v>
      </c>
      <c r="C10749" s="9" t="s">
        <v>372</v>
      </c>
    </row>
    <row r="10750">
      <c r="A10750" s="7">
        <f t="shared" si="1"/>
        <v>9259</v>
      </c>
      <c r="B10750" s="8" t="s">
        <v>9481</v>
      </c>
      <c r="C10750" s="9" t="s">
        <v>22</v>
      </c>
    </row>
    <row r="10751">
      <c r="A10751" s="7">
        <f t="shared" si="1"/>
        <v>9259</v>
      </c>
      <c r="B10751" s="8" t="s">
        <v>9481</v>
      </c>
      <c r="C10751" s="9" t="s">
        <v>25</v>
      </c>
    </row>
    <row r="10752">
      <c r="A10752" s="7">
        <f t="shared" si="1"/>
        <v>9259</v>
      </c>
      <c r="B10752" s="8" t="s">
        <v>9481</v>
      </c>
      <c r="C10752" s="9" t="s">
        <v>24</v>
      </c>
    </row>
    <row r="10753">
      <c r="A10753" s="7">
        <f t="shared" si="1"/>
        <v>9260</v>
      </c>
      <c r="B10753" s="8" t="s">
        <v>9482</v>
      </c>
      <c r="C10753" s="9" t="s">
        <v>24</v>
      </c>
    </row>
    <row r="10754">
      <c r="A10754" s="7">
        <f t="shared" si="1"/>
        <v>9260</v>
      </c>
      <c r="B10754" s="8" t="s">
        <v>9482</v>
      </c>
      <c r="C10754" s="9" t="s">
        <v>25</v>
      </c>
    </row>
    <row r="10755">
      <c r="A10755" s="7">
        <f t="shared" si="1"/>
        <v>9261</v>
      </c>
      <c r="B10755" s="8" t="s">
        <v>9483</v>
      </c>
      <c r="C10755" s="9" t="s">
        <v>22</v>
      </c>
    </row>
    <row r="10756">
      <c r="A10756" s="7">
        <f t="shared" si="1"/>
        <v>9262</v>
      </c>
      <c r="B10756" s="8" t="s">
        <v>9484</v>
      </c>
      <c r="C10756" s="6" t="s">
        <v>132</v>
      </c>
    </row>
    <row r="10757">
      <c r="A10757" s="7">
        <f t="shared" si="1"/>
        <v>9262</v>
      </c>
      <c r="B10757" s="8" t="s">
        <v>9484</v>
      </c>
      <c r="C10757" s="9" t="s">
        <v>25</v>
      </c>
    </row>
    <row r="10758">
      <c r="A10758" s="7">
        <f t="shared" si="1"/>
        <v>9263</v>
      </c>
      <c r="B10758" s="8" t="s">
        <v>9485</v>
      </c>
      <c r="C10758" s="9" t="s">
        <v>52</v>
      </c>
    </row>
    <row r="10759">
      <c r="A10759" s="7">
        <f t="shared" si="1"/>
        <v>9264</v>
      </c>
      <c r="B10759" s="8" t="s">
        <v>9486</v>
      </c>
      <c r="C10759" s="6" t="s">
        <v>132</v>
      </c>
    </row>
    <row r="10760">
      <c r="A10760" s="7">
        <f t="shared" si="1"/>
        <v>9264</v>
      </c>
      <c r="B10760" s="8" t="s">
        <v>9486</v>
      </c>
      <c r="C10760" s="9" t="s">
        <v>25</v>
      </c>
    </row>
    <row r="10761">
      <c r="A10761" s="7">
        <f t="shared" si="1"/>
        <v>9265</v>
      </c>
      <c r="B10761" s="8" t="s">
        <v>9487</v>
      </c>
      <c r="C10761" s="6" t="s">
        <v>132</v>
      </c>
    </row>
    <row r="10762">
      <c r="A10762" s="7">
        <f t="shared" si="1"/>
        <v>9265</v>
      </c>
      <c r="B10762" s="8" t="s">
        <v>9487</v>
      </c>
      <c r="C10762" s="9" t="s">
        <v>25</v>
      </c>
    </row>
    <row r="10763">
      <c r="A10763" s="7">
        <f t="shared" si="1"/>
        <v>9266</v>
      </c>
      <c r="B10763" s="8" t="s">
        <v>9488</v>
      </c>
      <c r="C10763" s="9" t="s">
        <v>24</v>
      </c>
    </row>
    <row r="10764">
      <c r="A10764" s="7">
        <f t="shared" si="1"/>
        <v>9267</v>
      </c>
      <c r="B10764" s="5" t="s">
        <v>9489</v>
      </c>
      <c r="C10764" s="6" t="s">
        <v>365</v>
      </c>
    </row>
    <row r="10765">
      <c r="A10765" s="7">
        <f t="shared" si="1"/>
        <v>9268</v>
      </c>
      <c r="B10765" s="8" t="s">
        <v>9490</v>
      </c>
      <c r="C10765" s="9" t="s">
        <v>1169</v>
      </c>
    </row>
    <row r="10766">
      <c r="A10766" s="7">
        <f t="shared" si="1"/>
        <v>9269</v>
      </c>
      <c r="B10766" s="5" t="s">
        <v>9491</v>
      </c>
      <c r="C10766" s="6" t="s">
        <v>555</v>
      </c>
    </row>
    <row r="10767">
      <c r="A10767" s="7">
        <f t="shared" si="1"/>
        <v>9270</v>
      </c>
      <c r="B10767" s="5" t="s">
        <v>9492</v>
      </c>
      <c r="C10767" s="6" t="s">
        <v>555</v>
      </c>
    </row>
    <row r="10768">
      <c r="A10768" s="7">
        <f t="shared" si="1"/>
        <v>9271</v>
      </c>
      <c r="B10768" s="5" t="s">
        <v>9493</v>
      </c>
      <c r="C10768" s="6" t="s">
        <v>555</v>
      </c>
    </row>
    <row r="10769">
      <c r="A10769" s="7">
        <f t="shared" si="1"/>
        <v>9272</v>
      </c>
      <c r="B10769" s="8" t="s">
        <v>9494</v>
      </c>
      <c r="C10769" s="9" t="s">
        <v>8</v>
      </c>
    </row>
    <row r="10770">
      <c r="A10770" s="7">
        <f t="shared" si="1"/>
        <v>9273</v>
      </c>
      <c r="B10770" s="5" t="s">
        <v>9495</v>
      </c>
      <c r="C10770" s="6" t="s">
        <v>346</v>
      </c>
    </row>
    <row r="10771">
      <c r="A10771" s="7">
        <f t="shared" si="1"/>
        <v>9274</v>
      </c>
      <c r="B10771" s="8" t="s">
        <v>9496</v>
      </c>
      <c r="C10771" s="9" t="s">
        <v>8</v>
      </c>
    </row>
    <row r="10772">
      <c r="A10772" s="7">
        <f t="shared" si="1"/>
        <v>9275</v>
      </c>
      <c r="B10772" s="5" t="s">
        <v>9497</v>
      </c>
      <c r="C10772" s="6" t="s">
        <v>603</v>
      </c>
    </row>
    <row r="10773">
      <c r="A10773" s="7">
        <f t="shared" si="1"/>
        <v>9276</v>
      </c>
      <c r="B10773" s="5" t="s">
        <v>9498</v>
      </c>
      <c r="C10773" s="6" t="s">
        <v>603</v>
      </c>
    </row>
    <row r="10774">
      <c r="A10774" s="7">
        <f t="shared" si="1"/>
        <v>9277</v>
      </c>
      <c r="B10774" s="5" t="s">
        <v>9499</v>
      </c>
      <c r="C10774" s="6" t="s">
        <v>1369</v>
      </c>
    </row>
    <row r="10775">
      <c r="A10775" s="7">
        <f t="shared" si="1"/>
        <v>9278</v>
      </c>
      <c r="B10775" s="5" t="s">
        <v>9500</v>
      </c>
      <c r="C10775" s="6" t="s">
        <v>1369</v>
      </c>
    </row>
    <row r="10776">
      <c r="A10776" s="7">
        <f t="shared" si="1"/>
        <v>9279</v>
      </c>
      <c r="B10776" s="5" t="s">
        <v>9501</v>
      </c>
      <c r="C10776" s="6" t="s">
        <v>1378</v>
      </c>
    </row>
    <row r="10777">
      <c r="A10777" s="7">
        <f t="shared" si="1"/>
        <v>9280</v>
      </c>
      <c r="B10777" s="8" t="s">
        <v>9502</v>
      </c>
      <c r="C10777" s="9" t="s">
        <v>835</v>
      </c>
    </row>
    <row r="10778">
      <c r="A10778" s="7">
        <f t="shared" si="1"/>
        <v>9280</v>
      </c>
      <c r="B10778" s="8" t="s">
        <v>9502</v>
      </c>
      <c r="C10778" s="9" t="s">
        <v>399</v>
      </c>
    </row>
    <row r="10779">
      <c r="A10779" s="7">
        <f t="shared" si="1"/>
        <v>9281</v>
      </c>
      <c r="B10779" s="5" t="s">
        <v>9503</v>
      </c>
      <c r="C10779" s="6" t="s">
        <v>1620</v>
      </c>
    </row>
    <row r="10780">
      <c r="A10780" s="7">
        <f t="shared" si="1"/>
        <v>9282</v>
      </c>
      <c r="B10780" s="8" t="s">
        <v>9504</v>
      </c>
      <c r="C10780" s="9" t="s">
        <v>547</v>
      </c>
    </row>
    <row r="10781">
      <c r="A10781" s="7">
        <f t="shared" si="1"/>
        <v>9283</v>
      </c>
      <c r="B10781" s="5" t="s">
        <v>9505</v>
      </c>
      <c r="C10781" s="6" t="s">
        <v>32</v>
      </c>
    </row>
    <row r="10782">
      <c r="A10782" s="7">
        <f t="shared" si="1"/>
        <v>9284</v>
      </c>
      <c r="B10782" s="5" t="s">
        <v>9506</v>
      </c>
      <c r="C10782" s="6" t="s">
        <v>20</v>
      </c>
    </row>
    <row r="10783">
      <c r="A10783" s="7">
        <f t="shared" si="1"/>
        <v>9285</v>
      </c>
      <c r="B10783" s="8" t="s">
        <v>9507</v>
      </c>
      <c r="C10783" s="9" t="s">
        <v>547</v>
      </c>
    </row>
    <row r="10784">
      <c r="A10784" s="7">
        <f t="shared" si="1"/>
        <v>9286</v>
      </c>
      <c r="B10784" s="5" t="s">
        <v>9508</v>
      </c>
      <c r="C10784" s="6" t="s">
        <v>32</v>
      </c>
    </row>
    <row r="10785">
      <c r="A10785" s="7">
        <f t="shared" si="1"/>
        <v>9287</v>
      </c>
      <c r="B10785" s="5" t="s">
        <v>9509</v>
      </c>
      <c r="C10785" s="6" t="s">
        <v>1342</v>
      </c>
    </row>
    <row r="10786">
      <c r="A10786" s="7">
        <f t="shared" si="1"/>
        <v>9288</v>
      </c>
      <c r="B10786" s="5" t="s">
        <v>9510</v>
      </c>
      <c r="C10786" s="6" t="s">
        <v>1620</v>
      </c>
    </row>
    <row r="10787">
      <c r="A10787" s="7">
        <f t="shared" si="1"/>
        <v>9288</v>
      </c>
      <c r="B10787" s="5" t="s">
        <v>9510</v>
      </c>
      <c r="C10787" s="6" t="s">
        <v>547</v>
      </c>
    </row>
    <row r="10788">
      <c r="A10788" s="7">
        <f t="shared" si="1"/>
        <v>9289</v>
      </c>
      <c r="B10788" s="5" t="s">
        <v>9511</v>
      </c>
      <c r="C10788" s="6" t="s">
        <v>1290</v>
      </c>
    </row>
    <row r="10789">
      <c r="A10789" s="7">
        <f t="shared" si="1"/>
        <v>9289</v>
      </c>
      <c r="B10789" s="5" t="s">
        <v>9511</v>
      </c>
      <c r="C10789" s="6" t="s">
        <v>547</v>
      </c>
    </row>
    <row r="10790">
      <c r="A10790" s="7">
        <f t="shared" si="1"/>
        <v>9290</v>
      </c>
      <c r="B10790" s="8" t="s">
        <v>9512</v>
      </c>
      <c r="C10790" s="9" t="s">
        <v>547</v>
      </c>
    </row>
    <row r="10791">
      <c r="A10791" s="7">
        <f t="shared" si="1"/>
        <v>9291</v>
      </c>
      <c r="B10791" s="5" t="s">
        <v>9513</v>
      </c>
      <c r="C10791" s="6" t="s">
        <v>32</v>
      </c>
    </row>
    <row r="10792">
      <c r="A10792" s="7">
        <f t="shared" si="1"/>
        <v>9292</v>
      </c>
      <c r="B10792" s="5" t="s">
        <v>9514</v>
      </c>
      <c r="C10792" s="6" t="s">
        <v>1120</v>
      </c>
    </row>
    <row r="10793">
      <c r="A10793" s="7">
        <f t="shared" si="1"/>
        <v>9293</v>
      </c>
      <c r="B10793" s="5" t="s">
        <v>9515</v>
      </c>
      <c r="C10793" s="6" t="s">
        <v>1267</v>
      </c>
    </row>
    <row r="10794">
      <c r="A10794" s="7">
        <f t="shared" si="1"/>
        <v>9294</v>
      </c>
      <c r="B10794" s="5" t="s">
        <v>9516</v>
      </c>
      <c r="C10794" s="6" t="s">
        <v>32</v>
      </c>
    </row>
    <row r="10795">
      <c r="A10795" s="7">
        <f t="shared" si="1"/>
        <v>9295</v>
      </c>
      <c r="B10795" s="5" t="s">
        <v>9517</v>
      </c>
      <c r="C10795" s="6" t="s">
        <v>80</v>
      </c>
    </row>
    <row r="10796">
      <c r="A10796" s="7">
        <f t="shared" si="1"/>
        <v>9295</v>
      </c>
      <c r="B10796" s="5" t="s">
        <v>9517</v>
      </c>
      <c r="C10796" s="6" t="s">
        <v>1620</v>
      </c>
    </row>
    <row r="10797">
      <c r="A10797" s="7">
        <f t="shared" si="1"/>
        <v>9296</v>
      </c>
      <c r="B10797" s="5" t="s">
        <v>9518</v>
      </c>
      <c r="C10797" s="6" t="s">
        <v>1267</v>
      </c>
    </row>
    <row r="10798">
      <c r="A10798" s="7">
        <f t="shared" si="1"/>
        <v>9297</v>
      </c>
      <c r="B10798" s="5" t="s">
        <v>9519</v>
      </c>
      <c r="C10798" s="6" t="s">
        <v>1223</v>
      </c>
    </row>
    <row r="10799">
      <c r="A10799" s="7">
        <f t="shared" si="1"/>
        <v>9297</v>
      </c>
      <c r="B10799" s="5" t="s">
        <v>9519</v>
      </c>
      <c r="C10799" s="6" t="s">
        <v>547</v>
      </c>
    </row>
    <row r="10800">
      <c r="A10800" s="7">
        <f t="shared" si="1"/>
        <v>9298</v>
      </c>
      <c r="B10800" s="5" t="s">
        <v>9520</v>
      </c>
      <c r="C10800" s="6" t="s">
        <v>1290</v>
      </c>
    </row>
    <row r="10801">
      <c r="A10801" s="7">
        <f t="shared" si="1"/>
        <v>9299</v>
      </c>
      <c r="B10801" s="8" t="s">
        <v>9521</v>
      </c>
      <c r="C10801" s="9" t="s">
        <v>76</v>
      </c>
    </row>
    <row r="10802">
      <c r="A10802" s="7">
        <f t="shared" si="1"/>
        <v>9299</v>
      </c>
      <c r="B10802" s="8" t="s">
        <v>9521</v>
      </c>
      <c r="C10802" s="9" t="s">
        <v>547</v>
      </c>
    </row>
    <row r="10803">
      <c r="A10803" s="7">
        <f t="shared" si="1"/>
        <v>9300</v>
      </c>
      <c r="B10803" s="5" t="s">
        <v>9522</v>
      </c>
      <c r="C10803" s="6" t="s">
        <v>731</v>
      </c>
    </row>
    <row r="10804">
      <c r="A10804" s="7">
        <f t="shared" si="1"/>
        <v>9301</v>
      </c>
      <c r="B10804" s="8" t="s">
        <v>9523</v>
      </c>
      <c r="C10804" s="9" t="s">
        <v>64</v>
      </c>
    </row>
    <row r="10805">
      <c r="A10805" s="7">
        <f t="shared" si="1"/>
        <v>9302</v>
      </c>
      <c r="B10805" s="5" t="s">
        <v>9524</v>
      </c>
      <c r="C10805" s="6" t="s">
        <v>32</v>
      </c>
    </row>
    <row r="10806">
      <c r="A10806" s="7">
        <f t="shared" si="1"/>
        <v>9303</v>
      </c>
      <c r="B10806" s="5" t="s">
        <v>9525</v>
      </c>
      <c r="C10806" s="6" t="s">
        <v>989</v>
      </c>
    </row>
    <row r="10807">
      <c r="A10807" s="7">
        <f t="shared" si="1"/>
        <v>9304</v>
      </c>
      <c r="B10807" s="16" t="s">
        <v>9526</v>
      </c>
      <c r="C10807" s="6" t="s">
        <v>1235</v>
      </c>
    </row>
    <row r="10808">
      <c r="A10808" s="7">
        <f t="shared" si="1"/>
        <v>9305</v>
      </c>
      <c r="B10808" s="5" t="s">
        <v>9527</v>
      </c>
      <c r="C10808" s="6" t="s">
        <v>1290</v>
      </c>
    </row>
    <row r="10809">
      <c r="A10809" s="7">
        <f t="shared" si="1"/>
        <v>9306</v>
      </c>
      <c r="B10809" s="5" t="s">
        <v>9528</v>
      </c>
      <c r="C10809" s="6" t="s">
        <v>1369</v>
      </c>
    </row>
    <row r="10810">
      <c r="A10810" s="7">
        <f t="shared" si="1"/>
        <v>9307</v>
      </c>
      <c r="B10810" s="5" t="s">
        <v>9529</v>
      </c>
      <c r="C10810" s="6" t="s">
        <v>32</v>
      </c>
    </row>
    <row r="10811">
      <c r="A10811" s="7">
        <f t="shared" si="1"/>
        <v>9308</v>
      </c>
      <c r="B10811" s="5" t="s">
        <v>9530</v>
      </c>
      <c r="C10811" s="6" t="s">
        <v>80</v>
      </c>
    </row>
    <row r="10812">
      <c r="A10812" s="7">
        <f t="shared" si="1"/>
        <v>9309</v>
      </c>
      <c r="B10812" s="8" t="s">
        <v>9531</v>
      </c>
      <c r="C10812" s="9" t="s">
        <v>547</v>
      </c>
    </row>
    <row r="10813">
      <c r="A10813" s="7">
        <f t="shared" si="1"/>
        <v>9310</v>
      </c>
      <c r="B10813" s="8" t="s">
        <v>9532</v>
      </c>
      <c r="C10813" s="9" t="s">
        <v>893</v>
      </c>
    </row>
    <row r="10814">
      <c r="A10814" s="7">
        <f t="shared" si="1"/>
        <v>9311</v>
      </c>
      <c r="B10814" s="8" t="s">
        <v>9533</v>
      </c>
      <c r="C10814" s="9" t="s">
        <v>547</v>
      </c>
    </row>
    <row r="10815">
      <c r="A10815" s="7">
        <f t="shared" si="1"/>
        <v>9312</v>
      </c>
      <c r="B10815" s="8" t="s">
        <v>9534</v>
      </c>
      <c r="C10815" s="9" t="s">
        <v>547</v>
      </c>
    </row>
    <row r="10816">
      <c r="A10816" s="7">
        <f t="shared" si="1"/>
        <v>9312</v>
      </c>
      <c r="B10816" s="8" t="s">
        <v>9534</v>
      </c>
      <c r="C10816" s="9" t="s">
        <v>64</v>
      </c>
    </row>
    <row r="10817">
      <c r="A10817" s="7">
        <f t="shared" si="1"/>
        <v>9313</v>
      </c>
      <c r="B10817" s="8" t="s">
        <v>9535</v>
      </c>
      <c r="C10817" s="9" t="s">
        <v>142</v>
      </c>
    </row>
    <row r="10818">
      <c r="A10818" s="7">
        <f t="shared" si="1"/>
        <v>9314</v>
      </c>
      <c r="B10818" s="8" t="s">
        <v>9536</v>
      </c>
      <c r="C10818" s="9" t="s">
        <v>46</v>
      </c>
    </row>
    <row r="10819">
      <c r="A10819" s="7">
        <f t="shared" si="1"/>
        <v>9315</v>
      </c>
      <c r="B10819" s="8" t="s">
        <v>9537</v>
      </c>
      <c r="C10819" s="6" t="s">
        <v>161</v>
      </c>
    </row>
    <row r="10820">
      <c r="A10820" s="7">
        <f t="shared" si="1"/>
        <v>9315</v>
      </c>
      <c r="B10820" s="8" t="s">
        <v>9537</v>
      </c>
      <c r="C10820" s="9" t="s">
        <v>25</v>
      </c>
    </row>
    <row r="10821">
      <c r="A10821" s="7">
        <f t="shared" si="1"/>
        <v>9315</v>
      </c>
      <c r="B10821" s="8" t="s">
        <v>9537</v>
      </c>
      <c r="C10821" s="9" t="s">
        <v>142</v>
      </c>
    </row>
    <row r="10822">
      <c r="A10822" s="7">
        <f t="shared" si="1"/>
        <v>9316</v>
      </c>
      <c r="B10822" s="5" t="s">
        <v>9538</v>
      </c>
      <c r="C10822" s="6" t="s">
        <v>1324</v>
      </c>
    </row>
    <row r="10823">
      <c r="A10823" s="7">
        <f t="shared" si="1"/>
        <v>9317</v>
      </c>
      <c r="B10823" s="8" t="s">
        <v>9539</v>
      </c>
      <c r="C10823" s="9" t="s">
        <v>502</v>
      </c>
    </row>
    <row r="10824">
      <c r="A10824" s="7">
        <f t="shared" si="1"/>
        <v>9318</v>
      </c>
      <c r="B10824" s="8" t="s">
        <v>9540</v>
      </c>
      <c r="C10824" s="9" t="s">
        <v>733</v>
      </c>
    </row>
    <row r="10825">
      <c r="A10825" s="7">
        <f t="shared" si="1"/>
        <v>9319</v>
      </c>
      <c r="B10825" s="8" t="s">
        <v>9541</v>
      </c>
      <c r="C10825" s="9" t="s">
        <v>64</v>
      </c>
    </row>
    <row r="10826">
      <c r="A10826" s="7">
        <f t="shared" si="1"/>
        <v>9320</v>
      </c>
      <c r="B10826" s="8" t="s">
        <v>9542</v>
      </c>
      <c r="C10826" s="9" t="s">
        <v>650</v>
      </c>
    </row>
    <row r="10827">
      <c r="A10827" s="7">
        <f t="shared" si="1"/>
        <v>9321</v>
      </c>
      <c r="B10827" s="8" t="s">
        <v>9543</v>
      </c>
      <c r="C10827" s="9" t="s">
        <v>64</v>
      </c>
    </row>
    <row r="10828">
      <c r="A10828" s="7">
        <f t="shared" si="1"/>
        <v>9322</v>
      </c>
      <c r="B10828" s="8" t="s">
        <v>9544</v>
      </c>
      <c r="C10828" s="9" t="s">
        <v>121</v>
      </c>
    </row>
    <row r="10829">
      <c r="A10829" s="7">
        <f t="shared" si="1"/>
        <v>9323</v>
      </c>
      <c r="B10829" s="5" t="s">
        <v>9545</v>
      </c>
      <c r="C10829" s="6" t="s">
        <v>639</v>
      </c>
    </row>
    <row r="10830">
      <c r="A10830" s="7">
        <f t="shared" si="1"/>
        <v>9324</v>
      </c>
      <c r="B10830" s="5" t="s">
        <v>9546</v>
      </c>
      <c r="C10830" s="6" t="s">
        <v>714</v>
      </c>
    </row>
    <row r="10831">
      <c r="A10831" s="7">
        <f t="shared" si="1"/>
        <v>9325</v>
      </c>
      <c r="B10831" s="5" t="s">
        <v>9547</v>
      </c>
      <c r="C10831" s="6" t="s">
        <v>538</v>
      </c>
    </row>
    <row r="10832">
      <c r="A10832" s="7">
        <f t="shared" si="1"/>
        <v>9326</v>
      </c>
      <c r="B10832" s="8" t="s">
        <v>9548</v>
      </c>
      <c r="C10832" s="9" t="s">
        <v>818</v>
      </c>
    </row>
    <row r="10833">
      <c r="A10833" s="7">
        <f t="shared" si="1"/>
        <v>9327</v>
      </c>
      <c r="B10833" s="8" t="s">
        <v>9549</v>
      </c>
      <c r="C10833" s="9" t="s">
        <v>76</v>
      </c>
    </row>
    <row r="10834">
      <c r="A10834" s="7">
        <f t="shared" si="1"/>
        <v>9328</v>
      </c>
      <c r="B10834" s="5" t="s">
        <v>9550</v>
      </c>
      <c r="C10834" s="6" t="s">
        <v>1040</v>
      </c>
    </row>
    <row r="10835">
      <c r="A10835" s="7">
        <f t="shared" si="1"/>
        <v>9329</v>
      </c>
      <c r="B10835" s="8" t="s">
        <v>9551</v>
      </c>
      <c r="C10835" s="9" t="s">
        <v>845</v>
      </c>
    </row>
    <row r="10836">
      <c r="A10836" s="7">
        <f t="shared" si="1"/>
        <v>9330</v>
      </c>
      <c r="B10836" s="5" t="s">
        <v>9552</v>
      </c>
      <c r="C10836" s="6" t="s">
        <v>1248</v>
      </c>
    </row>
    <row r="10837">
      <c r="A10837" s="7">
        <f t="shared" si="1"/>
        <v>9331</v>
      </c>
      <c r="B10837" s="5" t="s">
        <v>9553</v>
      </c>
      <c r="C10837" s="6" t="s">
        <v>59</v>
      </c>
    </row>
    <row r="10838">
      <c r="A10838" s="7">
        <f t="shared" si="1"/>
        <v>9332</v>
      </c>
      <c r="B10838" s="8" t="s">
        <v>9554</v>
      </c>
      <c r="C10838" s="9" t="s">
        <v>40</v>
      </c>
    </row>
    <row r="10839">
      <c r="A10839" s="7">
        <f t="shared" si="1"/>
        <v>9333</v>
      </c>
      <c r="B10839" s="8" t="s">
        <v>9555</v>
      </c>
      <c r="C10839" s="9" t="s">
        <v>40</v>
      </c>
    </row>
    <row r="10840">
      <c r="A10840" s="7">
        <f t="shared" si="1"/>
        <v>9334</v>
      </c>
      <c r="B10840" s="5" t="s">
        <v>9556</v>
      </c>
      <c r="C10840" s="6" t="s">
        <v>989</v>
      </c>
    </row>
    <row r="10841">
      <c r="A10841" s="7">
        <f t="shared" si="1"/>
        <v>9335</v>
      </c>
      <c r="B10841" s="5" t="s">
        <v>9557</v>
      </c>
      <c r="C10841" s="6" t="s">
        <v>1040</v>
      </c>
    </row>
    <row r="10842">
      <c r="A10842" s="7">
        <f t="shared" si="1"/>
        <v>9336</v>
      </c>
      <c r="B10842" s="5" t="s">
        <v>9558</v>
      </c>
      <c r="C10842" s="6" t="s">
        <v>1378</v>
      </c>
    </row>
    <row r="10843">
      <c r="A10843" s="7">
        <f t="shared" si="1"/>
        <v>9337</v>
      </c>
      <c r="B10843" s="5" t="s">
        <v>9559</v>
      </c>
      <c r="C10843" s="6" t="s">
        <v>74</v>
      </c>
    </row>
    <row r="10844">
      <c r="A10844" s="7">
        <f t="shared" si="1"/>
        <v>9338</v>
      </c>
      <c r="B10844" s="5" t="s">
        <v>9560</v>
      </c>
      <c r="C10844" s="11" t="s">
        <v>423</v>
      </c>
    </row>
    <row r="10845">
      <c r="A10845" s="7">
        <f t="shared" si="1"/>
        <v>9339</v>
      </c>
      <c r="B10845" s="5" t="s">
        <v>9561</v>
      </c>
      <c r="C10845" s="6" t="s">
        <v>612</v>
      </c>
    </row>
    <row r="10846">
      <c r="A10846" s="7">
        <f t="shared" si="1"/>
        <v>9340</v>
      </c>
      <c r="B10846" s="8" t="s">
        <v>9562</v>
      </c>
      <c r="C10846" s="9" t="s">
        <v>40</v>
      </c>
    </row>
    <row r="10847">
      <c r="A10847" s="7">
        <f t="shared" si="1"/>
        <v>9341</v>
      </c>
      <c r="B10847" s="8" t="s">
        <v>9563</v>
      </c>
      <c r="C10847" s="9" t="s">
        <v>76</v>
      </c>
    </row>
    <row r="10848">
      <c r="A10848" s="7">
        <f t="shared" si="1"/>
        <v>9342</v>
      </c>
      <c r="B10848" s="5" t="s">
        <v>9564</v>
      </c>
      <c r="C10848" s="6" t="s">
        <v>1371</v>
      </c>
    </row>
    <row r="10849">
      <c r="A10849" s="7">
        <f t="shared" si="1"/>
        <v>9343</v>
      </c>
      <c r="B10849" s="5" t="s">
        <v>9565</v>
      </c>
      <c r="C10849" s="6" t="s">
        <v>267</v>
      </c>
    </row>
    <row r="10850">
      <c r="A10850" s="7">
        <f t="shared" si="1"/>
        <v>9344</v>
      </c>
      <c r="B10850" s="5" t="s">
        <v>9566</v>
      </c>
      <c r="C10850" s="6" t="s">
        <v>610</v>
      </c>
    </row>
    <row r="10851">
      <c r="A10851" s="7">
        <f t="shared" si="1"/>
        <v>9345</v>
      </c>
      <c r="B10851" s="8" t="s">
        <v>9567</v>
      </c>
      <c r="C10851" s="9" t="s">
        <v>845</v>
      </c>
    </row>
    <row r="10852">
      <c r="A10852" s="7">
        <f t="shared" si="1"/>
        <v>9346</v>
      </c>
      <c r="B10852" s="8" t="s">
        <v>9568</v>
      </c>
      <c r="C10852" s="9" t="s">
        <v>88</v>
      </c>
    </row>
    <row r="10853">
      <c r="A10853" s="7">
        <f t="shared" si="1"/>
        <v>9347</v>
      </c>
      <c r="B10853" s="5" t="s">
        <v>9569</v>
      </c>
      <c r="C10853" s="6" t="s">
        <v>1394</v>
      </c>
    </row>
    <row r="10854">
      <c r="A10854" s="7">
        <f t="shared" si="1"/>
        <v>9348</v>
      </c>
      <c r="B10854" s="8" t="s">
        <v>9570</v>
      </c>
      <c r="C10854" s="9" t="s">
        <v>24</v>
      </c>
    </row>
    <row r="10855">
      <c r="A10855" s="7">
        <f t="shared" si="1"/>
        <v>9349</v>
      </c>
      <c r="B10855" s="8" t="s">
        <v>9571</v>
      </c>
      <c r="C10855" s="9" t="s">
        <v>46</v>
      </c>
    </row>
    <row r="10856">
      <c r="A10856" s="7">
        <f t="shared" si="1"/>
        <v>9350</v>
      </c>
      <c r="B10856" s="5" t="s">
        <v>9572</v>
      </c>
      <c r="C10856" s="6" t="s">
        <v>1248</v>
      </c>
    </row>
    <row r="10857">
      <c r="A10857" s="7">
        <f t="shared" si="1"/>
        <v>9351</v>
      </c>
      <c r="B10857" s="8" t="s">
        <v>9573</v>
      </c>
      <c r="C10857" s="9" t="s">
        <v>83</v>
      </c>
    </row>
    <row r="10858">
      <c r="A10858" s="7">
        <f t="shared" si="1"/>
        <v>9352</v>
      </c>
      <c r="B10858" s="5" t="s">
        <v>9574</v>
      </c>
      <c r="C10858" s="6" t="s">
        <v>426</v>
      </c>
    </row>
    <row r="10859">
      <c r="A10859" s="7">
        <f t="shared" si="1"/>
        <v>9353</v>
      </c>
      <c r="B10859" s="8" t="s">
        <v>9575</v>
      </c>
      <c r="C10859" s="9" t="s">
        <v>60</v>
      </c>
    </row>
    <row r="10860">
      <c r="A10860" s="7">
        <f t="shared" si="1"/>
        <v>9353</v>
      </c>
      <c r="B10860" s="8" t="s">
        <v>9575</v>
      </c>
      <c r="C10860" s="9" t="s">
        <v>142</v>
      </c>
    </row>
    <row r="10861">
      <c r="A10861" s="7">
        <f t="shared" si="1"/>
        <v>9354</v>
      </c>
      <c r="B10861" s="8" t="s">
        <v>9576</v>
      </c>
      <c r="C10861" s="9" t="s">
        <v>60</v>
      </c>
    </row>
    <row r="10862">
      <c r="A10862" s="7">
        <f t="shared" si="1"/>
        <v>9354</v>
      </c>
      <c r="B10862" s="8" t="s">
        <v>9576</v>
      </c>
      <c r="C10862" s="9" t="s">
        <v>142</v>
      </c>
    </row>
    <row r="10863">
      <c r="A10863" s="7">
        <f t="shared" si="1"/>
        <v>9355</v>
      </c>
      <c r="B10863" s="5" t="s">
        <v>9577</v>
      </c>
      <c r="C10863" s="6" t="s">
        <v>1279</v>
      </c>
    </row>
    <row r="10864">
      <c r="A10864" s="7">
        <f t="shared" si="1"/>
        <v>9356</v>
      </c>
      <c r="B10864" s="8" t="s">
        <v>9578</v>
      </c>
      <c r="C10864" s="9" t="s">
        <v>530</v>
      </c>
    </row>
    <row r="10865">
      <c r="A10865" s="7">
        <f t="shared" si="1"/>
        <v>9357</v>
      </c>
      <c r="B10865" s="5" t="s">
        <v>9579</v>
      </c>
      <c r="C10865" s="6" t="s">
        <v>356</v>
      </c>
    </row>
    <row r="10866">
      <c r="A10866" s="7">
        <f t="shared" si="1"/>
        <v>9358</v>
      </c>
      <c r="B10866" s="8" t="s">
        <v>9580</v>
      </c>
      <c r="C10866" s="9" t="s">
        <v>1169</v>
      </c>
    </row>
    <row r="10867">
      <c r="A10867" s="7">
        <f t="shared" si="1"/>
        <v>9359</v>
      </c>
      <c r="B10867" s="8" t="s">
        <v>9581</v>
      </c>
      <c r="C10867" s="9" t="s">
        <v>1169</v>
      </c>
    </row>
    <row r="10868">
      <c r="A10868" s="7">
        <f t="shared" si="1"/>
        <v>9360</v>
      </c>
      <c r="B10868" s="5" t="s">
        <v>9582</v>
      </c>
      <c r="C10868" s="6" t="s">
        <v>780</v>
      </c>
    </row>
    <row r="10869">
      <c r="A10869" s="7">
        <f t="shared" si="1"/>
        <v>9361</v>
      </c>
      <c r="B10869" s="5" t="s">
        <v>9583</v>
      </c>
      <c r="C10869" s="6" t="s">
        <v>780</v>
      </c>
    </row>
    <row r="10870">
      <c r="A10870" s="7">
        <f t="shared" si="1"/>
        <v>9362</v>
      </c>
      <c r="B10870" s="5" t="s">
        <v>9584</v>
      </c>
      <c r="C10870" s="6" t="s">
        <v>27</v>
      </c>
    </row>
    <row r="10871">
      <c r="A10871" s="7">
        <f t="shared" si="1"/>
        <v>9363</v>
      </c>
      <c r="B10871" s="8" t="s">
        <v>9585</v>
      </c>
      <c r="C10871" s="9" t="s">
        <v>818</v>
      </c>
    </row>
    <row r="10872">
      <c r="A10872" s="7">
        <f t="shared" si="1"/>
        <v>9364</v>
      </c>
      <c r="B10872" s="8" t="s">
        <v>9586</v>
      </c>
      <c r="C10872" s="9" t="s">
        <v>893</v>
      </c>
    </row>
    <row r="10873">
      <c r="A10873" s="7">
        <f t="shared" si="1"/>
        <v>9365</v>
      </c>
      <c r="B10873" s="8" t="s">
        <v>9587</v>
      </c>
      <c r="C10873" s="9" t="s">
        <v>893</v>
      </c>
    </row>
    <row r="10874">
      <c r="A10874" s="7">
        <f t="shared" si="1"/>
        <v>9366</v>
      </c>
      <c r="B10874" s="5" t="s">
        <v>9588</v>
      </c>
      <c r="C10874" s="6" t="s">
        <v>603</v>
      </c>
    </row>
    <row r="10875">
      <c r="A10875" s="7">
        <f t="shared" si="1"/>
        <v>9367</v>
      </c>
      <c r="B10875" s="8" t="s">
        <v>9589</v>
      </c>
      <c r="C10875" s="6" t="s">
        <v>629</v>
      </c>
    </row>
    <row r="10876">
      <c r="A10876" s="7">
        <f t="shared" si="1"/>
        <v>9368</v>
      </c>
      <c r="B10876" s="8" t="s">
        <v>9590</v>
      </c>
      <c r="C10876" s="9" t="s">
        <v>1169</v>
      </c>
    </row>
    <row r="10877">
      <c r="A10877" s="7">
        <f t="shared" si="1"/>
        <v>9369</v>
      </c>
      <c r="B10877" s="5" t="s">
        <v>9591</v>
      </c>
      <c r="C10877" s="6" t="s">
        <v>1394</v>
      </c>
    </row>
    <row r="10878">
      <c r="A10878" s="7">
        <f t="shared" si="1"/>
        <v>9370</v>
      </c>
      <c r="B10878" s="5" t="s">
        <v>9592</v>
      </c>
      <c r="C10878" s="6" t="s">
        <v>714</v>
      </c>
    </row>
    <row r="10879">
      <c r="A10879" s="7">
        <f t="shared" si="1"/>
        <v>9371</v>
      </c>
      <c r="B10879" s="8" t="s">
        <v>9593</v>
      </c>
      <c r="C10879" s="9" t="s">
        <v>818</v>
      </c>
    </row>
    <row r="10880">
      <c r="A10880" s="7">
        <f t="shared" si="1"/>
        <v>9372</v>
      </c>
      <c r="B10880" s="8" t="s">
        <v>9594</v>
      </c>
      <c r="C10880" s="9" t="s">
        <v>818</v>
      </c>
    </row>
    <row r="10881">
      <c r="A10881" s="7">
        <f t="shared" si="1"/>
        <v>9373</v>
      </c>
      <c r="B10881" s="8" t="s">
        <v>9595</v>
      </c>
      <c r="C10881" s="9" t="s">
        <v>416</v>
      </c>
    </row>
    <row r="10882">
      <c r="A10882" s="7">
        <f t="shared" si="1"/>
        <v>9374</v>
      </c>
      <c r="B10882" s="5" t="s">
        <v>9596</v>
      </c>
      <c r="C10882" s="6" t="s">
        <v>1040</v>
      </c>
    </row>
    <row r="10883">
      <c r="A10883" s="7">
        <f t="shared" si="1"/>
        <v>9375</v>
      </c>
      <c r="B10883" s="8" t="s">
        <v>9597</v>
      </c>
      <c r="C10883" s="9" t="s">
        <v>614</v>
      </c>
    </row>
    <row r="10884">
      <c r="A10884" s="7">
        <f t="shared" si="1"/>
        <v>9376</v>
      </c>
      <c r="B10884" s="5" t="s">
        <v>9598</v>
      </c>
      <c r="C10884" s="6" t="s">
        <v>656</v>
      </c>
    </row>
    <row r="10885">
      <c r="A10885" s="7">
        <f t="shared" si="1"/>
        <v>9377</v>
      </c>
      <c r="B10885" s="8" t="s">
        <v>9599</v>
      </c>
      <c r="C10885" s="9" t="s">
        <v>1042</v>
      </c>
    </row>
    <row r="10886">
      <c r="A10886" s="7">
        <f t="shared" si="1"/>
        <v>9378</v>
      </c>
      <c r="B10886" s="5" t="s">
        <v>9600</v>
      </c>
      <c r="C10886" s="6" t="s">
        <v>1007</v>
      </c>
    </row>
    <row r="10887">
      <c r="A10887" s="7">
        <f t="shared" si="1"/>
        <v>9378</v>
      </c>
      <c r="B10887" s="5" t="s">
        <v>9600</v>
      </c>
      <c r="C10887" s="6" t="s">
        <v>656</v>
      </c>
    </row>
    <row r="10888">
      <c r="A10888" s="7">
        <f t="shared" si="1"/>
        <v>9379</v>
      </c>
      <c r="B10888" s="5" t="s">
        <v>9601</v>
      </c>
      <c r="C10888" s="6" t="s">
        <v>656</v>
      </c>
    </row>
    <row r="10889">
      <c r="A10889" s="7">
        <f t="shared" si="1"/>
        <v>9380</v>
      </c>
      <c r="B10889" s="8" t="s">
        <v>9602</v>
      </c>
      <c r="C10889" s="9" t="s">
        <v>547</v>
      </c>
    </row>
    <row r="10890">
      <c r="A10890" s="7">
        <f t="shared" si="1"/>
        <v>9381</v>
      </c>
      <c r="B10890" s="8" t="s">
        <v>9603</v>
      </c>
      <c r="C10890" s="9" t="s">
        <v>40</v>
      </c>
    </row>
    <row r="10891">
      <c r="A10891" s="7">
        <f t="shared" si="1"/>
        <v>9382</v>
      </c>
      <c r="B10891" s="5" t="s">
        <v>9604</v>
      </c>
      <c r="C10891" s="6" t="s">
        <v>471</v>
      </c>
    </row>
    <row r="10892">
      <c r="A10892" s="7">
        <f t="shared" si="1"/>
        <v>9383</v>
      </c>
      <c r="B10892" s="5" t="s">
        <v>9605</v>
      </c>
      <c r="C10892" s="6" t="s">
        <v>2549</v>
      </c>
    </row>
    <row r="10893">
      <c r="A10893" s="7">
        <f t="shared" si="1"/>
        <v>9384</v>
      </c>
      <c r="B10893" s="8" t="s">
        <v>9606</v>
      </c>
      <c r="C10893" s="9" t="s">
        <v>40</v>
      </c>
    </row>
    <row r="10894">
      <c r="A10894" s="7">
        <f t="shared" si="1"/>
        <v>9385</v>
      </c>
      <c r="B10894" s="8" t="s">
        <v>9607</v>
      </c>
      <c r="C10894" s="9" t="s">
        <v>162</v>
      </c>
    </row>
    <row r="10895">
      <c r="A10895" s="7">
        <f t="shared" si="1"/>
        <v>9385</v>
      </c>
      <c r="B10895" s="8" t="s">
        <v>9607</v>
      </c>
      <c r="C10895" s="9" t="s">
        <v>815</v>
      </c>
    </row>
    <row r="10896">
      <c r="A10896" s="7">
        <f t="shared" si="1"/>
        <v>9386</v>
      </c>
      <c r="B10896" s="5" t="s">
        <v>9608</v>
      </c>
      <c r="C10896" s="6" t="s">
        <v>656</v>
      </c>
    </row>
    <row r="10897">
      <c r="A10897" s="7">
        <f t="shared" si="1"/>
        <v>9387</v>
      </c>
      <c r="B10897" s="8" t="s">
        <v>9609</v>
      </c>
      <c r="C10897" s="9" t="s">
        <v>728</v>
      </c>
    </row>
    <row r="10898">
      <c r="A10898" s="7">
        <f t="shared" si="1"/>
        <v>9387</v>
      </c>
      <c r="B10898" s="8" t="s">
        <v>9609</v>
      </c>
      <c r="C10898" s="9" t="s">
        <v>815</v>
      </c>
    </row>
    <row r="10899">
      <c r="A10899" s="7">
        <f t="shared" si="1"/>
        <v>9388</v>
      </c>
      <c r="B10899" s="8" t="s">
        <v>9610</v>
      </c>
      <c r="C10899" s="9" t="s">
        <v>547</v>
      </c>
    </row>
    <row r="10900">
      <c r="A10900" s="7">
        <f t="shared" si="1"/>
        <v>9389</v>
      </c>
      <c r="B10900" s="8" t="s">
        <v>9611</v>
      </c>
      <c r="C10900" s="9" t="s">
        <v>1548</v>
      </c>
    </row>
    <row r="10901">
      <c r="A10901" s="7">
        <f t="shared" si="1"/>
        <v>9390</v>
      </c>
      <c r="B10901" s="8" t="s">
        <v>9612</v>
      </c>
      <c r="C10901" s="9" t="s">
        <v>1548</v>
      </c>
    </row>
    <row r="10902">
      <c r="A10902" s="7">
        <f t="shared" si="1"/>
        <v>9391</v>
      </c>
      <c r="B10902" s="8" t="s">
        <v>9613</v>
      </c>
      <c r="C10902" s="9" t="s">
        <v>117</v>
      </c>
    </row>
    <row r="10903">
      <c r="A10903" s="7">
        <f t="shared" si="1"/>
        <v>9392</v>
      </c>
      <c r="B10903" s="5" t="s">
        <v>9614</v>
      </c>
      <c r="C10903" s="6" t="s">
        <v>639</v>
      </c>
    </row>
    <row r="10904">
      <c r="A10904" s="7">
        <f t="shared" si="1"/>
        <v>9393</v>
      </c>
      <c r="B10904" s="8" t="s">
        <v>9615</v>
      </c>
      <c r="C10904" s="9" t="s">
        <v>24</v>
      </c>
    </row>
    <row r="10905">
      <c r="A10905" s="7">
        <f t="shared" si="1"/>
        <v>9394</v>
      </c>
      <c r="B10905" s="8" t="s">
        <v>9616</v>
      </c>
      <c r="C10905" s="9" t="s">
        <v>88</v>
      </c>
    </row>
    <row r="10906">
      <c r="A10906" s="7">
        <f t="shared" si="1"/>
        <v>9395</v>
      </c>
      <c r="B10906" s="5" t="s">
        <v>9617</v>
      </c>
      <c r="C10906" s="6" t="s">
        <v>1207</v>
      </c>
    </row>
    <row r="10907">
      <c r="A10907" s="7">
        <f t="shared" si="1"/>
        <v>9396</v>
      </c>
      <c r="B10907" s="5" t="s">
        <v>9618</v>
      </c>
      <c r="C10907" s="6" t="s">
        <v>758</v>
      </c>
    </row>
    <row r="10908">
      <c r="A10908" s="7">
        <f t="shared" si="1"/>
        <v>9397</v>
      </c>
      <c r="B10908" s="5" t="s">
        <v>9619</v>
      </c>
      <c r="C10908" s="6" t="s">
        <v>1458</v>
      </c>
    </row>
    <row r="10909">
      <c r="A10909" s="7">
        <f t="shared" si="1"/>
        <v>9398</v>
      </c>
      <c r="B10909" s="5" t="s">
        <v>9620</v>
      </c>
      <c r="C10909" s="6" t="s">
        <v>4</v>
      </c>
    </row>
    <row r="10910">
      <c r="A10910" s="7">
        <f t="shared" si="1"/>
        <v>9399</v>
      </c>
      <c r="B10910" s="5" t="s">
        <v>9621</v>
      </c>
      <c r="C10910" s="6" t="s">
        <v>4</v>
      </c>
    </row>
    <row r="10911">
      <c r="A10911" s="7">
        <f t="shared" si="1"/>
        <v>9400</v>
      </c>
      <c r="B10911" s="5" t="s">
        <v>9622</v>
      </c>
      <c r="C10911" s="6" t="s">
        <v>4</v>
      </c>
    </row>
    <row r="10912">
      <c r="A10912" s="7">
        <f t="shared" si="1"/>
        <v>9401</v>
      </c>
      <c r="B10912" s="5" t="s">
        <v>9623</v>
      </c>
      <c r="C10912" s="6" t="s">
        <v>4</v>
      </c>
    </row>
    <row r="10913">
      <c r="A10913" s="7">
        <f t="shared" si="1"/>
        <v>9402</v>
      </c>
      <c r="B10913" s="5" t="s">
        <v>9624</v>
      </c>
      <c r="C10913" s="6" t="s">
        <v>4</v>
      </c>
    </row>
    <row r="10914">
      <c r="A10914" s="7">
        <f t="shared" si="1"/>
        <v>9403</v>
      </c>
      <c r="B10914" s="5" t="s">
        <v>9625</v>
      </c>
      <c r="C10914" s="6" t="s">
        <v>179</v>
      </c>
    </row>
    <row r="10915">
      <c r="A10915" s="7">
        <f t="shared" si="1"/>
        <v>9404</v>
      </c>
      <c r="B10915" s="8" t="s">
        <v>9626</v>
      </c>
      <c r="C10915" s="9" t="s">
        <v>722</v>
      </c>
    </row>
    <row r="10916">
      <c r="A10916" s="7">
        <f t="shared" si="1"/>
        <v>9405</v>
      </c>
      <c r="B10916" s="5" t="s">
        <v>9627</v>
      </c>
      <c r="C10916" s="6" t="s">
        <v>610</v>
      </c>
    </row>
    <row r="10917">
      <c r="A10917" s="7">
        <f t="shared" si="1"/>
        <v>9406</v>
      </c>
      <c r="B10917" s="5" t="s">
        <v>9628</v>
      </c>
      <c r="C10917" s="6" t="s">
        <v>591</v>
      </c>
    </row>
    <row r="10918">
      <c r="A10918" s="7">
        <f t="shared" si="1"/>
        <v>9407</v>
      </c>
      <c r="B10918" s="5" t="s">
        <v>9629</v>
      </c>
      <c r="C10918" s="6" t="s">
        <v>591</v>
      </c>
    </row>
    <row r="10919">
      <c r="A10919" s="7">
        <f t="shared" si="1"/>
        <v>9408</v>
      </c>
      <c r="B10919" s="5" t="s">
        <v>9630</v>
      </c>
      <c r="C10919" s="6" t="s">
        <v>6</v>
      </c>
    </row>
    <row r="10920">
      <c r="A10920" s="7">
        <f t="shared" si="1"/>
        <v>9409</v>
      </c>
      <c r="B10920" s="5" t="s">
        <v>9631</v>
      </c>
      <c r="C10920" s="6" t="s">
        <v>6</v>
      </c>
    </row>
    <row r="10921">
      <c r="A10921" s="7">
        <f t="shared" si="1"/>
        <v>9410</v>
      </c>
      <c r="B10921" s="5" t="s">
        <v>9632</v>
      </c>
      <c r="C10921" s="6" t="s">
        <v>656</v>
      </c>
    </row>
    <row r="10922">
      <c r="A10922" s="7">
        <f t="shared" si="1"/>
        <v>9411</v>
      </c>
      <c r="B10922" s="8" t="s">
        <v>9633</v>
      </c>
      <c r="C10922" s="9" t="s">
        <v>22</v>
      </c>
    </row>
    <row r="10923">
      <c r="A10923" s="7">
        <f t="shared" si="1"/>
        <v>9412</v>
      </c>
      <c r="B10923" s="8" t="s">
        <v>9634</v>
      </c>
      <c r="C10923" s="9" t="s">
        <v>76</v>
      </c>
    </row>
    <row r="10924">
      <c r="A10924" s="7">
        <f t="shared" si="1"/>
        <v>9413</v>
      </c>
      <c r="B10924" s="8" t="s">
        <v>9635</v>
      </c>
      <c r="C10924" s="9" t="s">
        <v>88</v>
      </c>
    </row>
    <row r="10925">
      <c r="A10925" s="7">
        <f t="shared" si="1"/>
        <v>9414</v>
      </c>
      <c r="B10925" s="8" t="s">
        <v>9636</v>
      </c>
      <c r="C10925" s="9" t="s">
        <v>479</v>
      </c>
    </row>
    <row r="10926">
      <c r="A10926" s="7">
        <f t="shared" si="1"/>
        <v>9415</v>
      </c>
      <c r="B10926" s="5" t="s">
        <v>9637</v>
      </c>
      <c r="C10926" s="6" t="s">
        <v>95</v>
      </c>
    </row>
    <row r="10927">
      <c r="A10927" s="7">
        <f t="shared" si="1"/>
        <v>9416</v>
      </c>
      <c r="B10927" s="8" t="s">
        <v>9638</v>
      </c>
      <c r="C10927" s="9" t="s">
        <v>24</v>
      </c>
    </row>
    <row r="10928">
      <c r="A10928" s="7">
        <f t="shared" si="1"/>
        <v>9417</v>
      </c>
      <c r="B10928" s="5" t="s">
        <v>9639</v>
      </c>
      <c r="C10928" s="6" t="s">
        <v>74</v>
      </c>
    </row>
    <row r="10929">
      <c r="A10929" s="7">
        <f t="shared" si="1"/>
        <v>9418</v>
      </c>
      <c r="B10929" s="5" t="s">
        <v>9640</v>
      </c>
      <c r="C10929" s="6" t="s">
        <v>74</v>
      </c>
    </row>
    <row r="10930">
      <c r="A10930" s="7">
        <f t="shared" si="1"/>
        <v>9419</v>
      </c>
      <c r="B10930" s="5" t="s">
        <v>9641</v>
      </c>
      <c r="C10930" s="6" t="s">
        <v>109</v>
      </c>
    </row>
    <row r="10931">
      <c r="A10931" s="7">
        <f t="shared" si="1"/>
        <v>9419</v>
      </c>
      <c r="B10931" s="5" t="s">
        <v>9641</v>
      </c>
      <c r="C10931" s="6" t="s">
        <v>25</v>
      </c>
    </row>
    <row r="10932">
      <c r="A10932" s="7">
        <f t="shared" si="1"/>
        <v>9420</v>
      </c>
      <c r="B10932" s="8" t="s">
        <v>9642</v>
      </c>
      <c r="C10932" s="9" t="s">
        <v>60</v>
      </c>
    </row>
    <row r="10933">
      <c r="A10933" s="7">
        <f t="shared" si="1"/>
        <v>9421</v>
      </c>
      <c r="B10933" s="5" t="s">
        <v>9643</v>
      </c>
      <c r="C10933" s="6" t="s">
        <v>78</v>
      </c>
    </row>
    <row r="10934">
      <c r="A10934" s="7">
        <f t="shared" si="1"/>
        <v>9422</v>
      </c>
      <c r="B10934" s="5" t="s">
        <v>9644</v>
      </c>
      <c r="C10934" s="6" t="s">
        <v>109</v>
      </c>
    </row>
    <row r="10935">
      <c r="A10935" s="7">
        <f t="shared" si="1"/>
        <v>9422</v>
      </c>
      <c r="B10935" s="5" t="s">
        <v>9644</v>
      </c>
      <c r="C10935" s="6" t="s">
        <v>25</v>
      </c>
    </row>
    <row r="10936">
      <c r="A10936" s="7">
        <f t="shared" si="1"/>
        <v>9423</v>
      </c>
      <c r="B10936" s="5" t="s">
        <v>9645</v>
      </c>
      <c r="C10936" s="6" t="s">
        <v>59</v>
      </c>
    </row>
    <row r="10937">
      <c r="A10937" s="7">
        <f t="shared" si="1"/>
        <v>9424</v>
      </c>
      <c r="B10937" s="5" t="s">
        <v>9646</v>
      </c>
      <c r="C10937" s="6" t="s">
        <v>1124</v>
      </c>
    </row>
    <row r="10938">
      <c r="A10938" s="7">
        <f t="shared" si="1"/>
        <v>9425</v>
      </c>
      <c r="B10938" s="5" t="s">
        <v>9647</v>
      </c>
      <c r="C10938" s="6" t="s">
        <v>95</v>
      </c>
    </row>
    <row r="10939">
      <c r="A10939" s="7">
        <f t="shared" si="1"/>
        <v>9426</v>
      </c>
      <c r="B10939" s="8" t="s">
        <v>9648</v>
      </c>
      <c r="C10939" s="9" t="s">
        <v>547</v>
      </c>
    </row>
    <row r="10940">
      <c r="A10940" s="7">
        <f t="shared" si="1"/>
        <v>9427</v>
      </c>
      <c r="B10940" s="5" t="s">
        <v>9649</v>
      </c>
      <c r="C10940" s="6" t="s">
        <v>95</v>
      </c>
    </row>
    <row r="10941">
      <c r="A10941" s="7">
        <f t="shared" si="1"/>
        <v>9428</v>
      </c>
      <c r="B10941" s="5" t="s">
        <v>9650</v>
      </c>
      <c r="C10941" s="6" t="s">
        <v>95</v>
      </c>
    </row>
    <row r="10942">
      <c r="A10942" s="7">
        <f t="shared" si="1"/>
        <v>9429</v>
      </c>
      <c r="B10942" s="5" t="s">
        <v>9651</v>
      </c>
      <c r="C10942" s="6" t="s">
        <v>95</v>
      </c>
    </row>
    <row r="10943">
      <c r="A10943" s="7">
        <f t="shared" si="1"/>
        <v>9430</v>
      </c>
      <c r="B10943" s="5" t="s">
        <v>9652</v>
      </c>
      <c r="C10943" s="6" t="s">
        <v>74</v>
      </c>
    </row>
    <row r="10944">
      <c r="A10944" s="7">
        <f t="shared" si="1"/>
        <v>9431</v>
      </c>
      <c r="B10944" s="5" t="s">
        <v>9653</v>
      </c>
      <c r="C10944" s="6" t="s">
        <v>95</v>
      </c>
    </row>
    <row r="10945">
      <c r="A10945" s="7">
        <f t="shared" si="1"/>
        <v>9432</v>
      </c>
      <c r="B10945" s="5" t="s">
        <v>9654</v>
      </c>
      <c r="C10945" s="6" t="s">
        <v>95</v>
      </c>
    </row>
    <row r="10946">
      <c r="A10946" s="7">
        <f t="shared" si="1"/>
        <v>9433</v>
      </c>
      <c r="B10946" s="5" t="s">
        <v>9655</v>
      </c>
      <c r="C10946" s="6" t="s">
        <v>142</v>
      </c>
    </row>
    <row r="10947">
      <c r="A10947" s="7">
        <f t="shared" si="1"/>
        <v>9434</v>
      </c>
      <c r="B10947" s="5" t="s">
        <v>9656</v>
      </c>
      <c r="C10947" s="6" t="s">
        <v>426</v>
      </c>
    </row>
    <row r="10948">
      <c r="A10948" s="7">
        <f t="shared" si="1"/>
        <v>9435</v>
      </c>
      <c r="B10948" s="8" t="s">
        <v>9657</v>
      </c>
      <c r="C10948" s="9" t="s">
        <v>372</v>
      </c>
    </row>
    <row r="10949">
      <c r="A10949" s="7">
        <f t="shared" si="1"/>
        <v>9436</v>
      </c>
      <c r="B10949" s="8" t="s">
        <v>9658</v>
      </c>
      <c r="C10949" s="9" t="s">
        <v>24</v>
      </c>
    </row>
    <row r="10950">
      <c r="A10950" s="7">
        <f t="shared" si="1"/>
        <v>9436</v>
      </c>
      <c r="B10950" s="8" t="s">
        <v>9658</v>
      </c>
      <c r="C10950" s="9" t="s">
        <v>25</v>
      </c>
    </row>
    <row r="10951">
      <c r="A10951" s="7">
        <f t="shared" si="1"/>
        <v>9437</v>
      </c>
      <c r="B10951" s="8" t="s">
        <v>9659</v>
      </c>
      <c r="C10951" s="9" t="s">
        <v>24</v>
      </c>
    </row>
    <row r="10952">
      <c r="A10952" s="7">
        <f t="shared" si="1"/>
        <v>9437</v>
      </c>
      <c r="B10952" s="8" t="s">
        <v>9659</v>
      </c>
      <c r="C10952" s="9" t="s">
        <v>25</v>
      </c>
    </row>
    <row r="10953">
      <c r="A10953" s="7">
        <f t="shared" si="1"/>
        <v>9438</v>
      </c>
      <c r="B10953" s="8" t="s">
        <v>9660</v>
      </c>
      <c r="C10953" s="9" t="s">
        <v>22</v>
      </c>
    </row>
    <row r="10954">
      <c r="A10954" s="7">
        <f t="shared" si="1"/>
        <v>9438</v>
      </c>
      <c r="B10954" s="8" t="s">
        <v>9660</v>
      </c>
      <c r="C10954" s="9" t="s">
        <v>25</v>
      </c>
    </row>
    <row r="10955">
      <c r="A10955" s="7">
        <f t="shared" si="1"/>
        <v>9438</v>
      </c>
      <c r="B10955" s="8" t="s">
        <v>9660</v>
      </c>
      <c r="C10955" s="9" t="s">
        <v>24</v>
      </c>
    </row>
    <row r="10956">
      <c r="A10956" s="7">
        <f t="shared" si="1"/>
        <v>9439</v>
      </c>
      <c r="B10956" s="5" t="s">
        <v>9661</v>
      </c>
      <c r="C10956" s="6" t="s">
        <v>780</v>
      </c>
    </row>
    <row r="10957">
      <c r="A10957" s="7">
        <f t="shared" si="1"/>
        <v>9440</v>
      </c>
      <c r="B10957" s="8" t="s">
        <v>9662</v>
      </c>
      <c r="C10957" s="9" t="s">
        <v>25</v>
      </c>
    </row>
    <row r="10958">
      <c r="A10958" s="7">
        <f t="shared" si="1"/>
        <v>9440</v>
      </c>
      <c r="B10958" s="8" t="s">
        <v>9662</v>
      </c>
      <c r="C10958" s="9" t="s">
        <v>24</v>
      </c>
    </row>
    <row r="10959">
      <c r="A10959" s="7">
        <f t="shared" si="1"/>
        <v>9441</v>
      </c>
      <c r="B10959" s="5" t="s">
        <v>9663</v>
      </c>
      <c r="C10959" s="6" t="s">
        <v>95</v>
      </c>
    </row>
    <row r="10960">
      <c r="A10960" s="7">
        <f t="shared" si="1"/>
        <v>9442</v>
      </c>
      <c r="B10960" s="5" t="s">
        <v>9664</v>
      </c>
      <c r="C10960" s="6" t="s">
        <v>95</v>
      </c>
    </row>
    <row r="10961">
      <c r="A10961" s="7">
        <f t="shared" si="1"/>
        <v>9443</v>
      </c>
      <c r="B10961" s="5" t="s">
        <v>9665</v>
      </c>
      <c r="C10961" s="6" t="s">
        <v>95</v>
      </c>
    </row>
    <row r="10962">
      <c r="A10962" s="7">
        <f t="shared" si="1"/>
        <v>9444</v>
      </c>
      <c r="B10962" s="5" t="s">
        <v>9666</v>
      </c>
      <c r="C10962" s="6" t="s">
        <v>95</v>
      </c>
    </row>
    <row r="10963">
      <c r="A10963" s="7">
        <f t="shared" si="1"/>
        <v>9445</v>
      </c>
      <c r="B10963" s="5" t="s">
        <v>9667</v>
      </c>
      <c r="C10963" s="6" t="s">
        <v>95</v>
      </c>
    </row>
    <row r="10964">
      <c r="A10964" s="7">
        <f t="shared" si="1"/>
        <v>9446</v>
      </c>
      <c r="B10964" s="5" t="s">
        <v>9668</v>
      </c>
      <c r="C10964" s="6" t="s">
        <v>95</v>
      </c>
    </row>
    <row r="10965">
      <c r="A10965" s="7">
        <f t="shared" si="1"/>
        <v>9447</v>
      </c>
      <c r="B10965" s="5" t="s">
        <v>9669</v>
      </c>
      <c r="C10965" s="6" t="s">
        <v>95</v>
      </c>
    </row>
    <row r="10966">
      <c r="A10966" s="7">
        <f t="shared" si="1"/>
        <v>9448</v>
      </c>
      <c r="B10966" s="5" t="s">
        <v>9670</v>
      </c>
      <c r="C10966" s="6" t="s">
        <v>95</v>
      </c>
    </row>
    <row r="10967">
      <c r="A10967" s="7">
        <f t="shared" si="1"/>
        <v>9449</v>
      </c>
      <c r="B10967" s="8" t="s">
        <v>9671</v>
      </c>
      <c r="C10967" s="9" t="s">
        <v>24</v>
      </c>
    </row>
    <row r="10968">
      <c r="A10968" s="7">
        <f t="shared" si="1"/>
        <v>9450</v>
      </c>
      <c r="B10968" s="8" t="s">
        <v>9672</v>
      </c>
      <c r="C10968" s="9" t="s">
        <v>530</v>
      </c>
    </row>
    <row r="10969">
      <c r="A10969" s="7">
        <f t="shared" si="1"/>
        <v>9451</v>
      </c>
      <c r="B10969" s="8" t="s">
        <v>9673</v>
      </c>
      <c r="C10969" s="9" t="s">
        <v>24</v>
      </c>
    </row>
    <row r="10970">
      <c r="A10970" s="7">
        <f t="shared" si="1"/>
        <v>9451</v>
      </c>
      <c r="B10970" s="8" t="s">
        <v>9673</v>
      </c>
      <c r="C10970" s="9" t="s">
        <v>25</v>
      </c>
    </row>
    <row r="10971">
      <c r="A10971" s="7">
        <f t="shared" si="1"/>
        <v>9452</v>
      </c>
      <c r="B10971" s="8" t="s">
        <v>9674</v>
      </c>
      <c r="C10971" s="9" t="s">
        <v>24</v>
      </c>
    </row>
    <row r="10972">
      <c r="A10972" s="7">
        <f t="shared" si="1"/>
        <v>9453</v>
      </c>
      <c r="B10972" s="8" t="s">
        <v>9675</v>
      </c>
      <c r="C10972" s="9" t="s">
        <v>24</v>
      </c>
    </row>
    <row r="10973">
      <c r="A10973" s="7">
        <f t="shared" si="1"/>
        <v>9453</v>
      </c>
      <c r="B10973" s="8" t="s">
        <v>9675</v>
      </c>
      <c r="C10973" s="9" t="s">
        <v>25</v>
      </c>
    </row>
    <row r="10974">
      <c r="A10974" s="7">
        <f t="shared" si="1"/>
        <v>9454</v>
      </c>
      <c r="B10974" s="5" t="s">
        <v>9676</v>
      </c>
      <c r="C10974" s="6" t="s">
        <v>1262</v>
      </c>
    </row>
    <row r="10975">
      <c r="A10975" s="7">
        <f t="shared" si="1"/>
        <v>9455</v>
      </c>
      <c r="B10975" s="8" t="s">
        <v>9677</v>
      </c>
      <c r="C10975" s="9" t="s">
        <v>24</v>
      </c>
    </row>
    <row r="10976">
      <c r="A10976" s="7">
        <f t="shared" si="1"/>
        <v>9456</v>
      </c>
      <c r="B10976" s="5" t="s">
        <v>9678</v>
      </c>
      <c r="C10976" s="6" t="s">
        <v>1221</v>
      </c>
    </row>
    <row r="10977">
      <c r="A10977" s="7">
        <f t="shared" si="1"/>
        <v>9457</v>
      </c>
      <c r="B10977" s="5" t="s">
        <v>9679</v>
      </c>
      <c r="C10977" s="6" t="s">
        <v>1267</v>
      </c>
    </row>
    <row r="10978">
      <c r="A10978" s="7">
        <f t="shared" si="1"/>
        <v>9458</v>
      </c>
      <c r="B10978" s="5" t="s">
        <v>9680</v>
      </c>
      <c r="C10978" s="6" t="s">
        <v>1260</v>
      </c>
    </row>
    <row r="10979">
      <c r="A10979" s="7">
        <f t="shared" si="1"/>
        <v>9459</v>
      </c>
      <c r="B10979" s="5" t="s">
        <v>9681</v>
      </c>
      <c r="C10979" s="6" t="s">
        <v>74</v>
      </c>
    </row>
    <row r="10980">
      <c r="A10980" s="7">
        <f t="shared" si="1"/>
        <v>9460</v>
      </c>
      <c r="B10980" s="8" t="s">
        <v>9682</v>
      </c>
      <c r="C10980" s="9" t="s">
        <v>142</v>
      </c>
    </row>
    <row r="10981">
      <c r="A10981" s="7">
        <f t="shared" si="1"/>
        <v>9461</v>
      </c>
      <c r="B10981" s="8" t="s">
        <v>9683</v>
      </c>
      <c r="C10981" s="9" t="s">
        <v>728</v>
      </c>
    </row>
    <row r="10982">
      <c r="A10982" s="7">
        <f t="shared" si="1"/>
        <v>9461</v>
      </c>
      <c r="B10982" s="8" t="s">
        <v>9683</v>
      </c>
      <c r="C10982" s="9" t="s">
        <v>88</v>
      </c>
    </row>
    <row r="10983">
      <c r="A10983" s="7">
        <f t="shared" si="1"/>
        <v>9462</v>
      </c>
      <c r="B10983" s="8" t="s">
        <v>9684</v>
      </c>
      <c r="C10983" s="9" t="s">
        <v>142</v>
      </c>
    </row>
    <row r="10984">
      <c r="A10984" s="7">
        <f t="shared" si="1"/>
        <v>9463</v>
      </c>
      <c r="B10984" s="8" t="s">
        <v>9685</v>
      </c>
      <c r="C10984" s="9" t="s">
        <v>25</v>
      </c>
    </row>
    <row r="10985">
      <c r="A10985" s="7">
        <f t="shared" si="1"/>
        <v>9463</v>
      </c>
      <c r="B10985" s="8" t="s">
        <v>9685</v>
      </c>
      <c r="C10985" s="9" t="s">
        <v>142</v>
      </c>
    </row>
    <row r="10986">
      <c r="A10986" s="7">
        <f t="shared" si="1"/>
        <v>9464</v>
      </c>
      <c r="B10986" s="8" t="s">
        <v>9686</v>
      </c>
      <c r="C10986" s="6" t="s">
        <v>413</v>
      </c>
    </row>
    <row r="10987">
      <c r="A10987" s="7">
        <f t="shared" si="1"/>
        <v>9464</v>
      </c>
      <c r="B10987" s="8" t="s">
        <v>9686</v>
      </c>
      <c r="C10987" s="9" t="s">
        <v>60</v>
      </c>
    </row>
    <row r="10988">
      <c r="A10988" s="7">
        <f t="shared" si="1"/>
        <v>9465</v>
      </c>
      <c r="B10988" s="5" t="s">
        <v>9687</v>
      </c>
      <c r="C10988" s="6" t="s">
        <v>74</v>
      </c>
    </row>
    <row r="10989">
      <c r="A10989" s="7">
        <f t="shared" si="1"/>
        <v>9466</v>
      </c>
      <c r="B10989" s="8" t="s">
        <v>9688</v>
      </c>
      <c r="C10989" s="6" t="s">
        <v>413</v>
      </c>
    </row>
    <row r="10990">
      <c r="A10990" s="7">
        <f t="shared" si="1"/>
        <v>9466</v>
      </c>
      <c r="B10990" s="8" t="s">
        <v>9688</v>
      </c>
      <c r="C10990" s="9" t="s">
        <v>60</v>
      </c>
    </row>
    <row r="10991">
      <c r="A10991" s="7">
        <f t="shared" si="1"/>
        <v>9467</v>
      </c>
      <c r="B10991" s="8" t="s">
        <v>9689</v>
      </c>
      <c r="C10991" s="9" t="s">
        <v>88</v>
      </c>
    </row>
    <row r="10992">
      <c r="A10992" s="7">
        <f t="shared" si="1"/>
        <v>9468</v>
      </c>
      <c r="B10992" s="8" t="s">
        <v>9690</v>
      </c>
      <c r="C10992" s="6" t="s">
        <v>413</v>
      </c>
    </row>
    <row r="10993">
      <c r="A10993" s="7">
        <f t="shared" si="1"/>
        <v>9468</v>
      </c>
      <c r="B10993" s="8" t="s">
        <v>9690</v>
      </c>
      <c r="C10993" s="9" t="s">
        <v>25</v>
      </c>
    </row>
    <row r="10994">
      <c r="A10994" s="7">
        <f t="shared" si="1"/>
        <v>9469</v>
      </c>
      <c r="B10994" s="8" t="s">
        <v>9691</v>
      </c>
      <c r="C10994" s="9" t="s">
        <v>88</v>
      </c>
    </row>
    <row r="10995">
      <c r="A10995" s="7">
        <f t="shared" si="1"/>
        <v>9470</v>
      </c>
      <c r="B10995" s="8" t="s">
        <v>9692</v>
      </c>
      <c r="C10995" s="9" t="s">
        <v>88</v>
      </c>
    </row>
    <row r="10996">
      <c r="A10996" s="7">
        <f t="shared" si="1"/>
        <v>9471</v>
      </c>
      <c r="B10996" s="5" t="s">
        <v>9693</v>
      </c>
      <c r="C10996" s="6" t="s">
        <v>74</v>
      </c>
    </row>
    <row r="10997">
      <c r="A10997" s="7">
        <f t="shared" si="1"/>
        <v>9472</v>
      </c>
      <c r="B10997" s="8" t="s">
        <v>9694</v>
      </c>
      <c r="C10997" s="9" t="s">
        <v>162</v>
      </c>
    </row>
    <row r="10998">
      <c r="A10998" s="7">
        <f t="shared" si="1"/>
        <v>9472</v>
      </c>
      <c r="B10998" s="8" t="s">
        <v>9694</v>
      </c>
      <c r="C10998" s="9" t="s">
        <v>142</v>
      </c>
    </row>
    <row r="10999">
      <c r="A10999" s="7">
        <f t="shared" si="1"/>
        <v>9473</v>
      </c>
      <c r="B10999" s="5" t="s">
        <v>9695</v>
      </c>
      <c r="C10999" s="6" t="s">
        <v>989</v>
      </c>
    </row>
    <row r="11000">
      <c r="A11000" s="7">
        <f t="shared" si="1"/>
        <v>9474</v>
      </c>
      <c r="B11000" s="8" t="s">
        <v>9696</v>
      </c>
      <c r="C11000" s="9" t="s">
        <v>83</v>
      </c>
    </row>
    <row r="11001">
      <c r="A11001" s="7">
        <f t="shared" si="1"/>
        <v>9475</v>
      </c>
      <c r="B11001" s="5" t="s">
        <v>9697</v>
      </c>
      <c r="C11001" s="6" t="s">
        <v>989</v>
      </c>
    </row>
    <row r="11002">
      <c r="A11002" s="7">
        <f t="shared" si="1"/>
        <v>9476</v>
      </c>
      <c r="B11002" s="5" t="s">
        <v>9698</v>
      </c>
      <c r="C11002" s="6" t="s">
        <v>731</v>
      </c>
    </row>
    <row r="11003">
      <c r="A11003" s="7">
        <f t="shared" si="1"/>
        <v>9477</v>
      </c>
      <c r="B11003" s="5" t="s">
        <v>9699</v>
      </c>
      <c r="C11003" s="6" t="s">
        <v>142</v>
      </c>
    </row>
    <row r="11004">
      <c r="A11004" s="7">
        <f t="shared" si="1"/>
        <v>9478</v>
      </c>
      <c r="B11004" s="5" t="s">
        <v>9700</v>
      </c>
      <c r="C11004" s="6" t="s">
        <v>1120</v>
      </c>
    </row>
    <row r="11005">
      <c r="A11005" s="7">
        <f t="shared" si="1"/>
        <v>9479</v>
      </c>
      <c r="B11005" s="8" t="s">
        <v>9701</v>
      </c>
      <c r="C11005" s="9" t="s">
        <v>88</v>
      </c>
    </row>
    <row r="11006">
      <c r="A11006" s="7">
        <f t="shared" si="1"/>
        <v>9480</v>
      </c>
      <c r="B11006" s="5" t="s">
        <v>9702</v>
      </c>
      <c r="C11006" s="6" t="s">
        <v>731</v>
      </c>
    </row>
    <row r="11007">
      <c r="A11007" s="7">
        <f t="shared" si="1"/>
        <v>9481</v>
      </c>
      <c r="B11007" s="16" t="s">
        <v>9703</v>
      </c>
      <c r="C11007" s="6" t="s">
        <v>1235</v>
      </c>
    </row>
    <row r="11008">
      <c r="A11008" s="7">
        <f t="shared" si="1"/>
        <v>9482</v>
      </c>
      <c r="B11008" s="5" t="s">
        <v>9704</v>
      </c>
      <c r="C11008" s="6" t="s">
        <v>80</v>
      </c>
    </row>
    <row r="11009">
      <c r="A11009" s="7">
        <f t="shared" si="1"/>
        <v>9482</v>
      </c>
      <c r="B11009" s="5" t="s">
        <v>9704</v>
      </c>
      <c r="C11009" s="6" t="s">
        <v>1620</v>
      </c>
    </row>
    <row r="11010">
      <c r="A11010" s="7">
        <f t="shared" si="1"/>
        <v>9483</v>
      </c>
      <c r="B11010" s="8" t="s">
        <v>9705</v>
      </c>
      <c r="C11010" s="9" t="s">
        <v>40</v>
      </c>
    </row>
    <row r="11011">
      <c r="A11011" s="7">
        <f t="shared" si="1"/>
        <v>9484</v>
      </c>
      <c r="B11011" s="5" t="s">
        <v>9706</v>
      </c>
      <c r="C11011" s="6" t="s">
        <v>1040</v>
      </c>
    </row>
    <row r="11012">
      <c r="A11012" s="7">
        <f t="shared" si="1"/>
        <v>9485</v>
      </c>
      <c r="B11012" s="8" t="s">
        <v>9707</v>
      </c>
      <c r="C11012" s="9" t="s">
        <v>815</v>
      </c>
    </row>
    <row r="11013">
      <c r="A11013" s="7">
        <f t="shared" si="1"/>
        <v>9486</v>
      </c>
      <c r="B11013" s="5" t="s">
        <v>9708</v>
      </c>
      <c r="C11013" s="6" t="s">
        <v>142</v>
      </c>
    </row>
    <row r="11014">
      <c r="A11014" s="7">
        <f t="shared" si="1"/>
        <v>9487</v>
      </c>
      <c r="B11014" s="8" t="s">
        <v>9709</v>
      </c>
      <c r="C11014" s="9" t="s">
        <v>547</v>
      </c>
    </row>
    <row r="11015">
      <c r="A11015" s="7">
        <f t="shared" si="1"/>
        <v>9488</v>
      </c>
      <c r="B11015" s="8" t="s">
        <v>9710</v>
      </c>
      <c r="C11015" s="9" t="s">
        <v>547</v>
      </c>
    </row>
    <row r="11016">
      <c r="A11016" s="7">
        <f t="shared" si="1"/>
        <v>9489</v>
      </c>
      <c r="B11016" s="8" t="s">
        <v>9711</v>
      </c>
      <c r="C11016" s="9" t="s">
        <v>64</v>
      </c>
    </row>
    <row r="11017">
      <c r="A11017" s="7">
        <f t="shared" si="1"/>
        <v>9490</v>
      </c>
      <c r="B11017" s="5" t="s">
        <v>9712</v>
      </c>
      <c r="C11017" s="6" t="s">
        <v>1267</v>
      </c>
    </row>
    <row r="11018">
      <c r="A11018" s="7">
        <f t="shared" si="1"/>
        <v>9491</v>
      </c>
      <c r="B11018" s="8" t="s">
        <v>9713</v>
      </c>
      <c r="C11018" s="9" t="s">
        <v>547</v>
      </c>
    </row>
    <row r="11019">
      <c r="A11019" s="7">
        <f t="shared" si="1"/>
        <v>9492</v>
      </c>
      <c r="B11019" s="5" t="s">
        <v>9714</v>
      </c>
      <c r="C11019" s="6" t="s">
        <v>1290</v>
      </c>
    </row>
    <row r="11020">
      <c r="A11020" s="7">
        <f t="shared" si="1"/>
        <v>9493</v>
      </c>
      <c r="B11020" s="5" t="s">
        <v>9715</v>
      </c>
      <c r="C11020" s="6" t="s">
        <v>20</v>
      </c>
    </row>
    <row r="11021">
      <c r="A11021" s="7">
        <f t="shared" si="1"/>
        <v>9494</v>
      </c>
      <c r="B11021" s="5" t="s">
        <v>9716</v>
      </c>
      <c r="C11021" s="6" t="s">
        <v>1620</v>
      </c>
    </row>
    <row r="11022">
      <c r="A11022" s="7">
        <f t="shared" si="1"/>
        <v>9495</v>
      </c>
      <c r="B11022" s="5" t="s">
        <v>9717</v>
      </c>
      <c r="C11022" s="6" t="s">
        <v>471</v>
      </c>
    </row>
    <row r="11023">
      <c r="A11023" s="7">
        <f t="shared" si="1"/>
        <v>9496</v>
      </c>
      <c r="B11023" s="5" t="s">
        <v>9718</v>
      </c>
      <c r="C11023" s="6" t="s">
        <v>1856</v>
      </c>
    </row>
    <row r="11024">
      <c r="A11024" s="7">
        <f t="shared" si="1"/>
        <v>9497</v>
      </c>
      <c r="B11024" s="8" t="s">
        <v>9719</v>
      </c>
      <c r="C11024" s="9" t="s">
        <v>547</v>
      </c>
    </row>
    <row r="11025">
      <c r="A11025" s="7">
        <f t="shared" si="1"/>
        <v>9498</v>
      </c>
      <c r="B11025" s="5" t="s">
        <v>9720</v>
      </c>
      <c r="C11025" s="6" t="s">
        <v>78</v>
      </c>
    </row>
    <row r="11026">
      <c r="A11026" s="7">
        <f t="shared" si="1"/>
        <v>9499</v>
      </c>
      <c r="B11026" s="8" t="s">
        <v>9721</v>
      </c>
      <c r="C11026" s="9" t="s">
        <v>547</v>
      </c>
    </row>
    <row r="11027">
      <c r="A11027" s="7">
        <f t="shared" si="1"/>
        <v>9500</v>
      </c>
      <c r="B11027" s="8" t="s">
        <v>9722</v>
      </c>
      <c r="C11027" s="9" t="s">
        <v>547</v>
      </c>
    </row>
    <row r="11028">
      <c r="A11028" s="7">
        <f t="shared" si="1"/>
        <v>9501</v>
      </c>
      <c r="B11028" s="8" t="s">
        <v>9723</v>
      </c>
      <c r="C11028" s="9" t="s">
        <v>547</v>
      </c>
    </row>
    <row r="11029">
      <c r="A11029" s="7">
        <f t="shared" si="1"/>
        <v>9502</v>
      </c>
      <c r="B11029" s="5" t="s">
        <v>9724</v>
      </c>
      <c r="C11029" s="6" t="s">
        <v>683</v>
      </c>
    </row>
    <row r="11030">
      <c r="A11030" s="7">
        <f t="shared" si="1"/>
        <v>9503</v>
      </c>
      <c r="B11030" s="5" t="s">
        <v>9725</v>
      </c>
      <c r="C11030" s="6" t="s">
        <v>80</v>
      </c>
    </row>
    <row r="11031">
      <c r="A11031" s="7">
        <f t="shared" si="1"/>
        <v>9504</v>
      </c>
      <c r="B11031" s="5" t="s">
        <v>9726</v>
      </c>
      <c r="C11031" s="6" t="s">
        <v>621</v>
      </c>
    </row>
    <row r="11032">
      <c r="A11032" s="7">
        <f t="shared" si="1"/>
        <v>9505</v>
      </c>
      <c r="B11032" s="5" t="s">
        <v>9727</v>
      </c>
      <c r="C11032" s="6" t="s">
        <v>555</v>
      </c>
    </row>
    <row r="11033">
      <c r="A11033" s="7">
        <f t="shared" si="1"/>
        <v>9506</v>
      </c>
      <c r="B11033" s="8" t="s">
        <v>9728</v>
      </c>
      <c r="C11033" s="9" t="s">
        <v>121</v>
      </c>
    </row>
    <row r="11034">
      <c r="A11034" s="7">
        <f t="shared" si="1"/>
        <v>9507</v>
      </c>
      <c r="B11034" s="8" t="s">
        <v>9729</v>
      </c>
      <c r="C11034" s="9" t="s">
        <v>530</v>
      </c>
    </row>
    <row r="11035">
      <c r="A11035" s="7">
        <f t="shared" si="1"/>
        <v>9508</v>
      </c>
      <c r="B11035" s="5" t="s">
        <v>9730</v>
      </c>
      <c r="C11035" s="6" t="s">
        <v>78</v>
      </c>
    </row>
    <row r="11036">
      <c r="A11036" s="7">
        <f t="shared" si="1"/>
        <v>9508</v>
      </c>
      <c r="B11036" s="8" t="s">
        <v>9730</v>
      </c>
      <c r="C11036" s="9" t="s">
        <v>946</v>
      </c>
    </row>
    <row r="11037">
      <c r="A11037" s="7">
        <f t="shared" si="1"/>
        <v>9509</v>
      </c>
      <c r="B11037" s="5" t="s">
        <v>9731</v>
      </c>
      <c r="C11037" s="6" t="s">
        <v>621</v>
      </c>
    </row>
    <row r="11038">
      <c r="A11038" s="7">
        <f t="shared" si="1"/>
        <v>9510</v>
      </c>
      <c r="B11038" s="5" t="s">
        <v>9732</v>
      </c>
      <c r="C11038" s="6" t="s">
        <v>621</v>
      </c>
    </row>
    <row r="11039">
      <c r="A11039" s="7">
        <f t="shared" si="1"/>
        <v>9511</v>
      </c>
      <c r="B11039" s="5" t="s">
        <v>9733</v>
      </c>
      <c r="C11039" s="6" t="s">
        <v>153</v>
      </c>
    </row>
    <row r="11040">
      <c r="A11040" s="7">
        <f t="shared" si="1"/>
        <v>9512</v>
      </c>
      <c r="B11040" s="8" t="s">
        <v>9734</v>
      </c>
      <c r="C11040" s="9" t="s">
        <v>60</v>
      </c>
    </row>
    <row r="11041">
      <c r="A11041" s="7">
        <f t="shared" si="1"/>
        <v>9513</v>
      </c>
      <c r="B11041" s="5" t="s">
        <v>9735</v>
      </c>
      <c r="C11041" s="6" t="s">
        <v>109</v>
      </c>
    </row>
    <row r="11042">
      <c r="A11042" s="7">
        <f t="shared" si="1"/>
        <v>9514</v>
      </c>
      <c r="B11042" s="5" t="s">
        <v>9736</v>
      </c>
      <c r="C11042" s="6" t="s">
        <v>6</v>
      </c>
    </row>
    <row r="11043">
      <c r="A11043" s="7">
        <f t="shared" si="1"/>
        <v>9515</v>
      </c>
      <c r="B11043" s="8" t="s">
        <v>9737</v>
      </c>
      <c r="C11043" s="9" t="s">
        <v>177</v>
      </c>
    </row>
    <row r="11044">
      <c r="A11044" s="7">
        <f t="shared" si="1"/>
        <v>9516</v>
      </c>
      <c r="B11044" s="5" t="s">
        <v>9738</v>
      </c>
      <c r="C11044" s="6" t="s">
        <v>621</v>
      </c>
    </row>
    <row r="11045">
      <c r="A11045" s="7">
        <f t="shared" si="1"/>
        <v>9517</v>
      </c>
      <c r="B11045" s="8" t="s">
        <v>9739</v>
      </c>
      <c r="C11045" s="6" t="s">
        <v>59</v>
      </c>
    </row>
    <row r="11046">
      <c r="A11046" s="7">
        <f t="shared" si="1"/>
        <v>9518</v>
      </c>
      <c r="B11046" s="5" t="s">
        <v>9740</v>
      </c>
      <c r="C11046" s="6" t="s">
        <v>621</v>
      </c>
    </row>
    <row r="11047">
      <c r="A11047" s="7">
        <f t="shared" si="1"/>
        <v>9519</v>
      </c>
      <c r="B11047" s="5" t="s">
        <v>9741</v>
      </c>
      <c r="C11047" s="6" t="s">
        <v>1262</v>
      </c>
    </row>
    <row r="11048">
      <c r="A11048" s="7">
        <f t="shared" si="1"/>
        <v>9520</v>
      </c>
      <c r="B11048" s="8" t="s">
        <v>9742</v>
      </c>
      <c r="C11048" s="9" t="s">
        <v>56</v>
      </c>
    </row>
    <row r="11049">
      <c r="A11049" s="7">
        <f t="shared" si="1"/>
        <v>9521</v>
      </c>
      <c r="B11049" s="5" t="s">
        <v>9743</v>
      </c>
      <c r="C11049" s="6" t="s">
        <v>621</v>
      </c>
    </row>
    <row r="11050">
      <c r="A11050" s="7">
        <f t="shared" si="1"/>
        <v>9522</v>
      </c>
      <c r="B11050" s="8" t="s">
        <v>9744</v>
      </c>
      <c r="C11050" s="9" t="s">
        <v>399</v>
      </c>
    </row>
    <row r="11051">
      <c r="A11051" s="7">
        <f t="shared" si="1"/>
        <v>9523</v>
      </c>
      <c r="B11051" s="5" t="s">
        <v>9745</v>
      </c>
      <c r="C11051" s="6" t="s">
        <v>555</v>
      </c>
    </row>
    <row r="11052">
      <c r="A11052" s="7">
        <f t="shared" si="1"/>
        <v>9524</v>
      </c>
      <c r="B11052" s="5" t="s">
        <v>9746</v>
      </c>
      <c r="C11052" s="6" t="s">
        <v>621</v>
      </c>
    </row>
    <row r="11053">
      <c r="A11053" s="7">
        <f t="shared" si="1"/>
        <v>9525</v>
      </c>
      <c r="B11053" s="5" t="s">
        <v>9747</v>
      </c>
      <c r="C11053" s="6" t="s">
        <v>555</v>
      </c>
    </row>
    <row r="11054">
      <c r="A11054" s="7">
        <f t="shared" si="1"/>
        <v>9526</v>
      </c>
      <c r="B11054" s="5" t="s">
        <v>9748</v>
      </c>
      <c r="C11054" s="6" t="s">
        <v>621</v>
      </c>
    </row>
    <row r="11055">
      <c r="A11055" s="7">
        <f t="shared" si="1"/>
        <v>9527</v>
      </c>
      <c r="B11055" s="8" t="s">
        <v>9749</v>
      </c>
      <c r="C11055" s="9" t="s">
        <v>530</v>
      </c>
    </row>
    <row r="11056">
      <c r="A11056" s="7">
        <f t="shared" si="1"/>
        <v>9528</v>
      </c>
      <c r="B11056" s="8" t="s">
        <v>9750</v>
      </c>
      <c r="C11056" s="9" t="s">
        <v>56</v>
      </c>
    </row>
    <row r="11057">
      <c r="A11057" s="7">
        <f t="shared" si="1"/>
        <v>9529</v>
      </c>
      <c r="B11057" s="5" t="s">
        <v>9751</v>
      </c>
      <c r="C11057" s="6" t="s">
        <v>621</v>
      </c>
    </row>
    <row r="11058">
      <c r="A11058" s="7">
        <f t="shared" si="1"/>
        <v>9530</v>
      </c>
      <c r="B11058" s="8" t="s">
        <v>9752</v>
      </c>
      <c r="C11058" s="9" t="s">
        <v>399</v>
      </c>
    </row>
    <row r="11059">
      <c r="A11059" s="7">
        <f t="shared" si="1"/>
        <v>9530</v>
      </c>
      <c r="B11059" s="8" t="s">
        <v>9752</v>
      </c>
      <c r="C11059" s="9" t="s">
        <v>25</v>
      </c>
    </row>
    <row r="11060">
      <c r="A11060" s="7">
        <f t="shared" si="1"/>
        <v>9530</v>
      </c>
      <c r="B11060" s="8" t="s">
        <v>9752</v>
      </c>
      <c r="C11060" s="9" t="s">
        <v>24</v>
      </c>
    </row>
    <row r="11061">
      <c r="A11061" s="7">
        <f t="shared" si="1"/>
        <v>9530</v>
      </c>
      <c r="B11061" s="8" t="s">
        <v>9752</v>
      </c>
      <c r="C11061" s="9" t="s">
        <v>616</v>
      </c>
    </row>
    <row r="11062">
      <c r="A11062" s="7">
        <f t="shared" si="1"/>
        <v>9530</v>
      </c>
      <c r="B11062" s="8" t="s">
        <v>9752</v>
      </c>
      <c r="C11062" s="9" t="s">
        <v>60</v>
      </c>
    </row>
    <row r="11063">
      <c r="A11063" s="7">
        <f t="shared" si="1"/>
        <v>9531</v>
      </c>
      <c r="B11063" s="8" t="s">
        <v>9753</v>
      </c>
      <c r="C11063" s="9" t="s">
        <v>60</v>
      </c>
    </row>
    <row r="11064">
      <c r="A11064" s="7">
        <f t="shared" si="1"/>
        <v>9531</v>
      </c>
      <c r="B11064" s="8" t="s">
        <v>9753</v>
      </c>
      <c r="C11064" s="9" t="s">
        <v>25</v>
      </c>
    </row>
    <row r="11065">
      <c r="A11065" s="7">
        <f t="shared" si="1"/>
        <v>9532</v>
      </c>
      <c r="B11065" s="5" t="s">
        <v>9754</v>
      </c>
      <c r="C11065" s="6" t="s">
        <v>324</v>
      </c>
    </row>
    <row r="11066">
      <c r="A11066" s="7">
        <f t="shared" si="1"/>
        <v>9533</v>
      </c>
      <c r="B11066" s="8" t="s">
        <v>9755</v>
      </c>
      <c r="C11066" s="6" t="s">
        <v>672</v>
      </c>
    </row>
    <row r="11067">
      <c r="A11067" s="7">
        <f t="shared" si="1"/>
        <v>9533</v>
      </c>
      <c r="B11067" s="8" t="s">
        <v>9755</v>
      </c>
      <c r="C11067" s="9" t="s">
        <v>25</v>
      </c>
    </row>
    <row r="11068">
      <c r="A11068" s="7">
        <f t="shared" si="1"/>
        <v>9533</v>
      </c>
      <c r="B11068" s="8" t="s">
        <v>9755</v>
      </c>
      <c r="C11068" s="9" t="s">
        <v>24</v>
      </c>
    </row>
    <row r="11069">
      <c r="A11069" s="7">
        <f t="shared" si="1"/>
        <v>9534</v>
      </c>
      <c r="B11069" s="5" t="s">
        <v>9756</v>
      </c>
      <c r="C11069" s="6" t="s">
        <v>74</v>
      </c>
    </row>
    <row r="11070">
      <c r="A11070" s="7">
        <f t="shared" si="1"/>
        <v>9535</v>
      </c>
      <c r="B11070" s="5" t="s">
        <v>9757</v>
      </c>
      <c r="C11070" s="6" t="s">
        <v>612</v>
      </c>
    </row>
    <row r="11071">
      <c r="A11071" s="7">
        <f t="shared" si="1"/>
        <v>9536</v>
      </c>
      <c r="B11071" s="5" t="s">
        <v>9758</v>
      </c>
      <c r="C11071" s="6" t="s">
        <v>621</v>
      </c>
    </row>
    <row r="11072">
      <c r="A11072" s="7">
        <f t="shared" si="1"/>
        <v>9537</v>
      </c>
      <c r="B11072" s="8" t="s">
        <v>9759</v>
      </c>
      <c r="C11072" s="9" t="s">
        <v>530</v>
      </c>
    </row>
    <row r="11073">
      <c r="A11073" s="7">
        <f t="shared" si="1"/>
        <v>9538</v>
      </c>
      <c r="B11073" s="8" t="s">
        <v>9760</v>
      </c>
      <c r="C11073" s="9" t="s">
        <v>815</v>
      </c>
    </row>
    <row r="11074">
      <c r="A11074" s="7">
        <f t="shared" si="1"/>
        <v>9539</v>
      </c>
      <c r="B11074" s="8" t="s">
        <v>9761</v>
      </c>
      <c r="C11074" s="9" t="s">
        <v>815</v>
      </c>
    </row>
    <row r="11075">
      <c r="A11075" s="7">
        <f t="shared" si="1"/>
        <v>9540</v>
      </c>
      <c r="B11075" s="8" t="s">
        <v>9762</v>
      </c>
      <c r="C11075" s="9" t="s">
        <v>722</v>
      </c>
    </row>
    <row r="11076">
      <c r="A11076" s="7">
        <f t="shared" si="1"/>
        <v>9541</v>
      </c>
      <c r="B11076" s="8" t="s">
        <v>9763</v>
      </c>
      <c r="C11076" s="9" t="s">
        <v>530</v>
      </c>
    </row>
    <row r="11077">
      <c r="A11077" s="7">
        <f t="shared" si="1"/>
        <v>9542</v>
      </c>
      <c r="B11077" s="5" t="s">
        <v>9764</v>
      </c>
      <c r="C11077" s="6" t="s">
        <v>765</v>
      </c>
    </row>
    <row r="11078">
      <c r="A11078" s="7">
        <f t="shared" si="1"/>
        <v>9542</v>
      </c>
      <c r="B11078" s="5" t="s">
        <v>9764</v>
      </c>
      <c r="C11078" s="6" t="s">
        <v>1235</v>
      </c>
    </row>
    <row r="11079">
      <c r="A11079" s="7">
        <f t="shared" si="1"/>
        <v>9543</v>
      </c>
      <c r="B11079" s="5" t="s">
        <v>9765</v>
      </c>
      <c r="C11079" s="6" t="s">
        <v>1221</v>
      </c>
    </row>
    <row r="11080">
      <c r="A11080" s="7">
        <f t="shared" si="1"/>
        <v>9544</v>
      </c>
      <c r="B11080" s="8" t="s">
        <v>9766</v>
      </c>
      <c r="C11080" s="9" t="s">
        <v>42</v>
      </c>
    </row>
    <row r="11081">
      <c r="A11081" s="7">
        <f t="shared" si="1"/>
        <v>9545</v>
      </c>
      <c r="B11081" s="8" t="s">
        <v>9767</v>
      </c>
      <c r="C11081" s="9" t="s">
        <v>42</v>
      </c>
    </row>
    <row r="11082">
      <c r="A11082" s="7">
        <f t="shared" si="1"/>
        <v>9546</v>
      </c>
      <c r="B11082" s="5" t="s">
        <v>9768</v>
      </c>
      <c r="C11082" s="6" t="s">
        <v>785</v>
      </c>
    </row>
    <row r="11083">
      <c r="A11083" s="7">
        <f t="shared" si="1"/>
        <v>9547</v>
      </c>
      <c r="B11083" s="5" t="s">
        <v>9769</v>
      </c>
      <c r="C11083" s="6" t="s">
        <v>362</v>
      </c>
    </row>
    <row r="11084">
      <c r="A11084" s="7">
        <f t="shared" si="1"/>
        <v>9548</v>
      </c>
      <c r="B11084" s="5" t="s">
        <v>9770</v>
      </c>
      <c r="C11084" s="6" t="s">
        <v>621</v>
      </c>
    </row>
    <row r="11085">
      <c r="A11085" s="7">
        <f t="shared" si="1"/>
        <v>9549</v>
      </c>
      <c r="B11085" s="5" t="s">
        <v>9771</v>
      </c>
      <c r="C11085" s="6" t="s">
        <v>621</v>
      </c>
    </row>
    <row r="11086">
      <c r="A11086" s="7">
        <f t="shared" si="1"/>
        <v>9550</v>
      </c>
      <c r="B11086" s="8" t="s">
        <v>9772</v>
      </c>
      <c r="C11086" s="9" t="s">
        <v>1169</v>
      </c>
    </row>
    <row r="11087">
      <c r="A11087" s="7">
        <f t="shared" si="1"/>
        <v>9551</v>
      </c>
      <c r="B11087" s="5" t="s">
        <v>9773</v>
      </c>
      <c r="C11087" s="6" t="s">
        <v>12</v>
      </c>
    </row>
    <row r="11088">
      <c r="A11088" s="7">
        <f t="shared" si="1"/>
        <v>9552</v>
      </c>
      <c r="B11088" s="5" t="s">
        <v>9774</v>
      </c>
      <c r="C11088" s="6" t="s">
        <v>1262</v>
      </c>
    </row>
    <row r="11089">
      <c r="A11089" s="7">
        <f t="shared" si="1"/>
        <v>9553</v>
      </c>
      <c r="B11089" s="5" t="s">
        <v>9775</v>
      </c>
      <c r="C11089" s="6" t="s">
        <v>1221</v>
      </c>
    </row>
    <row r="11090">
      <c r="A11090" s="7">
        <f t="shared" si="1"/>
        <v>9554</v>
      </c>
      <c r="B11090" s="5" t="s">
        <v>9776</v>
      </c>
      <c r="C11090" s="6" t="s">
        <v>1262</v>
      </c>
    </row>
    <row r="11091">
      <c r="A11091" s="7">
        <f t="shared" si="1"/>
        <v>9555</v>
      </c>
      <c r="B11091" s="5" t="s">
        <v>9777</v>
      </c>
      <c r="C11091" s="6" t="s">
        <v>1007</v>
      </c>
    </row>
    <row r="11092">
      <c r="A11092" s="7">
        <f t="shared" si="1"/>
        <v>9556</v>
      </c>
      <c r="B11092" s="5" t="s">
        <v>9778</v>
      </c>
      <c r="C11092" s="6" t="s">
        <v>555</v>
      </c>
    </row>
    <row r="11093">
      <c r="A11093" s="7">
        <f t="shared" si="1"/>
        <v>9557</v>
      </c>
      <c r="B11093" s="5" t="s">
        <v>9779</v>
      </c>
      <c r="C11093" s="6" t="s">
        <v>109</v>
      </c>
    </row>
    <row r="11094">
      <c r="A11094" s="7">
        <f t="shared" si="1"/>
        <v>9558</v>
      </c>
      <c r="B11094" s="5" t="s">
        <v>9780</v>
      </c>
      <c r="C11094" s="6" t="s">
        <v>731</v>
      </c>
    </row>
    <row r="11095">
      <c r="A11095" s="7">
        <f t="shared" si="1"/>
        <v>9559</v>
      </c>
      <c r="B11095" s="8" t="s">
        <v>9781</v>
      </c>
      <c r="C11095" s="9" t="s">
        <v>530</v>
      </c>
    </row>
    <row r="11096">
      <c r="A11096" s="7">
        <f t="shared" si="1"/>
        <v>9560</v>
      </c>
      <c r="B11096" s="5" t="s">
        <v>9782</v>
      </c>
      <c r="C11096" s="6" t="s">
        <v>621</v>
      </c>
    </row>
    <row r="11097">
      <c r="A11097" s="7">
        <f t="shared" si="1"/>
        <v>9561</v>
      </c>
      <c r="B11097" s="5" t="s">
        <v>9783</v>
      </c>
      <c r="C11097" s="6" t="s">
        <v>714</v>
      </c>
    </row>
    <row r="11098">
      <c r="A11098" s="7">
        <f t="shared" si="1"/>
        <v>9562</v>
      </c>
      <c r="B11098" s="8" t="s">
        <v>9784</v>
      </c>
      <c r="C11098" s="9" t="s">
        <v>177</v>
      </c>
    </row>
    <row r="11099">
      <c r="A11099" s="7">
        <f t="shared" si="1"/>
        <v>9563</v>
      </c>
      <c r="B11099" s="8" t="s">
        <v>9785</v>
      </c>
      <c r="C11099" s="9" t="s">
        <v>502</v>
      </c>
    </row>
    <row r="11100">
      <c r="A11100" s="7">
        <f t="shared" si="1"/>
        <v>9564</v>
      </c>
      <c r="B11100" s="5" t="s">
        <v>9786</v>
      </c>
      <c r="C11100" s="6" t="s">
        <v>621</v>
      </c>
    </row>
    <row r="11101">
      <c r="A11101" s="7">
        <f t="shared" si="1"/>
        <v>9565</v>
      </c>
      <c r="B11101" s="5" t="s">
        <v>9787</v>
      </c>
      <c r="C11101" s="6" t="s">
        <v>621</v>
      </c>
    </row>
    <row r="11102">
      <c r="A11102" s="7">
        <f t="shared" si="1"/>
        <v>9566</v>
      </c>
      <c r="B11102" s="5" t="s">
        <v>9788</v>
      </c>
      <c r="C11102" s="6" t="s">
        <v>1262</v>
      </c>
    </row>
    <row r="11103">
      <c r="A11103" s="7">
        <f t="shared" si="1"/>
        <v>9567</v>
      </c>
      <c r="B11103" s="8" t="s">
        <v>9789</v>
      </c>
      <c r="C11103" s="9" t="s">
        <v>72</v>
      </c>
    </row>
    <row r="11104">
      <c r="A11104" s="7">
        <f t="shared" si="1"/>
        <v>9568</v>
      </c>
      <c r="B11104" s="16" t="s">
        <v>9790</v>
      </c>
      <c r="C11104" s="6" t="s">
        <v>1235</v>
      </c>
    </row>
    <row r="11105">
      <c r="A11105" s="7">
        <f t="shared" si="1"/>
        <v>9569</v>
      </c>
      <c r="B11105" s="5" t="s">
        <v>9791</v>
      </c>
      <c r="C11105" s="6" t="s">
        <v>4084</v>
      </c>
    </row>
    <row r="11106">
      <c r="A11106" s="7">
        <f t="shared" si="1"/>
        <v>9570</v>
      </c>
      <c r="B11106" s="5" t="s">
        <v>9792</v>
      </c>
      <c r="C11106" s="6" t="s">
        <v>1260</v>
      </c>
    </row>
    <row r="11107">
      <c r="A11107" s="7">
        <f t="shared" si="1"/>
        <v>9571</v>
      </c>
      <c r="B11107" s="5" t="s">
        <v>9793</v>
      </c>
      <c r="C11107" s="6" t="s">
        <v>12</v>
      </c>
    </row>
    <row r="11108">
      <c r="A11108" s="7">
        <f t="shared" si="1"/>
        <v>9572</v>
      </c>
      <c r="B11108" s="8" t="s">
        <v>9794</v>
      </c>
      <c r="C11108" s="9" t="s">
        <v>399</v>
      </c>
    </row>
    <row r="11109">
      <c r="A11109" s="7">
        <f t="shared" si="1"/>
        <v>9573</v>
      </c>
      <c r="B11109" s="5" t="s">
        <v>9795</v>
      </c>
      <c r="C11109" s="6" t="s">
        <v>621</v>
      </c>
    </row>
    <row r="11110">
      <c r="A11110" s="7">
        <f t="shared" si="1"/>
        <v>9574</v>
      </c>
      <c r="B11110" s="8" t="s">
        <v>9796</v>
      </c>
      <c r="C11110" s="9" t="s">
        <v>845</v>
      </c>
    </row>
    <row r="11111">
      <c r="A11111" s="7">
        <f t="shared" si="1"/>
        <v>9575</v>
      </c>
      <c r="B11111" s="5" t="s">
        <v>9797</v>
      </c>
      <c r="C11111" s="6" t="s">
        <v>555</v>
      </c>
    </row>
    <row r="11112">
      <c r="A11112" s="7">
        <f t="shared" si="1"/>
        <v>9576</v>
      </c>
      <c r="B11112" s="8" t="s">
        <v>9798</v>
      </c>
      <c r="C11112" s="9" t="s">
        <v>117</v>
      </c>
    </row>
    <row r="11113">
      <c r="A11113" s="7">
        <f t="shared" si="1"/>
        <v>9577</v>
      </c>
      <c r="B11113" s="8" t="s">
        <v>9799</v>
      </c>
      <c r="C11113" s="9" t="s">
        <v>530</v>
      </c>
    </row>
    <row r="11114">
      <c r="A11114" s="7">
        <f t="shared" si="1"/>
        <v>9578</v>
      </c>
      <c r="B11114" s="5" t="s">
        <v>9800</v>
      </c>
      <c r="C11114" s="6" t="s">
        <v>621</v>
      </c>
    </row>
    <row r="11115">
      <c r="A11115" s="7">
        <f t="shared" si="1"/>
        <v>9579</v>
      </c>
      <c r="B11115" s="5" t="s">
        <v>9801</v>
      </c>
      <c r="C11115" s="6" t="s">
        <v>621</v>
      </c>
    </row>
    <row r="11116">
      <c r="A11116" s="7">
        <f t="shared" si="1"/>
        <v>9580</v>
      </c>
      <c r="B11116" s="8" t="s">
        <v>9802</v>
      </c>
      <c r="C11116" s="9" t="s">
        <v>614</v>
      </c>
    </row>
    <row r="11117">
      <c r="A11117" s="7">
        <f t="shared" si="1"/>
        <v>9580</v>
      </c>
      <c r="B11117" s="8" t="s">
        <v>9802</v>
      </c>
      <c r="C11117" s="9" t="s">
        <v>547</v>
      </c>
    </row>
    <row r="11118">
      <c r="A11118" s="7">
        <f t="shared" si="1"/>
        <v>9581</v>
      </c>
      <c r="B11118" s="5" t="s">
        <v>9803</v>
      </c>
      <c r="C11118" s="6" t="s">
        <v>621</v>
      </c>
    </row>
    <row r="11119">
      <c r="A11119" s="7">
        <f t="shared" si="1"/>
        <v>9582</v>
      </c>
      <c r="B11119" s="5" t="s">
        <v>9804</v>
      </c>
      <c r="C11119" s="6" t="s">
        <v>621</v>
      </c>
    </row>
    <row r="11120">
      <c r="A11120" s="7">
        <f t="shared" si="1"/>
        <v>9583</v>
      </c>
      <c r="B11120" s="5" t="s">
        <v>9805</v>
      </c>
      <c r="C11120" s="6" t="s">
        <v>59</v>
      </c>
    </row>
    <row r="11121">
      <c r="A11121" s="7">
        <f t="shared" si="1"/>
        <v>9584</v>
      </c>
      <c r="B11121" s="5" t="s">
        <v>9806</v>
      </c>
      <c r="C11121" s="6" t="s">
        <v>731</v>
      </c>
    </row>
    <row r="11122">
      <c r="A11122" s="7">
        <f t="shared" si="1"/>
        <v>9585</v>
      </c>
      <c r="B11122" s="5" t="s">
        <v>9807</v>
      </c>
      <c r="C11122" s="6" t="s">
        <v>621</v>
      </c>
    </row>
    <row r="11123">
      <c r="A11123" s="7">
        <f t="shared" si="1"/>
        <v>9586</v>
      </c>
      <c r="B11123" s="8" t="s">
        <v>9808</v>
      </c>
      <c r="C11123" s="9" t="s">
        <v>177</v>
      </c>
    </row>
    <row r="11124">
      <c r="A11124" s="7">
        <f t="shared" si="1"/>
        <v>9587</v>
      </c>
      <c r="B11124" s="5" t="s">
        <v>9809</v>
      </c>
      <c r="C11124" s="6" t="s">
        <v>59</v>
      </c>
    </row>
    <row r="11125">
      <c r="A11125" s="7">
        <f t="shared" si="1"/>
        <v>9588</v>
      </c>
      <c r="B11125" s="5" t="s">
        <v>9810</v>
      </c>
      <c r="C11125" s="6" t="s">
        <v>610</v>
      </c>
    </row>
    <row r="11126">
      <c r="A11126" s="7">
        <f t="shared" si="1"/>
        <v>9589</v>
      </c>
      <c r="B11126" s="5" t="s">
        <v>9811</v>
      </c>
      <c r="C11126" s="6" t="s">
        <v>610</v>
      </c>
    </row>
    <row r="11127">
      <c r="A11127" s="7">
        <f t="shared" si="1"/>
        <v>9590</v>
      </c>
      <c r="B11127" s="5" t="s">
        <v>9812</v>
      </c>
      <c r="C11127" s="6" t="s">
        <v>1267</v>
      </c>
    </row>
    <row r="11128">
      <c r="A11128" s="7">
        <f t="shared" si="1"/>
        <v>9591</v>
      </c>
      <c r="B11128" s="5" t="s">
        <v>9813</v>
      </c>
      <c r="C11128" s="6" t="s">
        <v>610</v>
      </c>
    </row>
    <row r="11129">
      <c r="A11129" s="7">
        <f t="shared" si="1"/>
        <v>9592</v>
      </c>
      <c r="B11129" s="5" t="s">
        <v>9814</v>
      </c>
      <c r="C11129" s="6" t="s">
        <v>765</v>
      </c>
    </row>
    <row r="11130">
      <c r="A11130" s="7">
        <f t="shared" si="1"/>
        <v>9593</v>
      </c>
      <c r="B11130" s="5" t="s">
        <v>9815</v>
      </c>
      <c r="C11130" s="6" t="s">
        <v>1267</v>
      </c>
    </row>
    <row r="11131">
      <c r="A11131" s="7">
        <f t="shared" si="1"/>
        <v>9594</v>
      </c>
      <c r="B11131" s="5" t="s">
        <v>9816</v>
      </c>
      <c r="C11131" s="6" t="s">
        <v>765</v>
      </c>
    </row>
    <row r="11132">
      <c r="A11132" s="7">
        <f t="shared" si="1"/>
        <v>9595</v>
      </c>
      <c r="B11132" s="5" t="s">
        <v>9817</v>
      </c>
      <c r="C11132" s="6" t="s">
        <v>59</v>
      </c>
    </row>
    <row r="11133">
      <c r="A11133" s="7">
        <f t="shared" si="1"/>
        <v>9596</v>
      </c>
      <c r="B11133" s="8" t="s">
        <v>9818</v>
      </c>
      <c r="C11133" s="9" t="s">
        <v>117</v>
      </c>
    </row>
    <row r="11134">
      <c r="A11134" s="7">
        <f t="shared" si="1"/>
        <v>9597</v>
      </c>
      <c r="B11134" s="5" t="s">
        <v>9819</v>
      </c>
      <c r="C11134" s="6" t="s">
        <v>621</v>
      </c>
    </row>
    <row r="11135">
      <c r="A11135" s="7">
        <f t="shared" si="1"/>
        <v>9598</v>
      </c>
      <c r="B11135" s="8" t="s">
        <v>9820</v>
      </c>
      <c r="C11135" s="9" t="s">
        <v>780</v>
      </c>
    </row>
    <row r="11136">
      <c r="A11136" s="7">
        <f t="shared" si="1"/>
        <v>9599</v>
      </c>
      <c r="B11136" s="8" t="s">
        <v>9821</v>
      </c>
      <c r="C11136" s="9" t="s">
        <v>780</v>
      </c>
    </row>
    <row r="11137">
      <c r="A11137" s="7">
        <f t="shared" si="1"/>
        <v>9600</v>
      </c>
      <c r="B11137" s="8" t="s">
        <v>9822</v>
      </c>
      <c r="C11137" s="9" t="s">
        <v>780</v>
      </c>
    </row>
    <row r="11138">
      <c r="A11138" s="7">
        <f t="shared" si="1"/>
        <v>9601</v>
      </c>
      <c r="B11138" s="5" t="s">
        <v>9823</v>
      </c>
      <c r="C11138" s="6" t="s">
        <v>621</v>
      </c>
    </row>
    <row r="11139">
      <c r="A11139" s="7">
        <f t="shared" si="1"/>
        <v>9602</v>
      </c>
      <c r="B11139" s="5" t="s">
        <v>9824</v>
      </c>
      <c r="C11139" s="6" t="s">
        <v>1007</v>
      </c>
    </row>
    <row r="11140">
      <c r="A11140" s="7">
        <f t="shared" si="1"/>
        <v>9603</v>
      </c>
      <c r="B11140" s="8" t="s">
        <v>9825</v>
      </c>
      <c r="C11140" s="9" t="s">
        <v>780</v>
      </c>
    </row>
    <row r="11141">
      <c r="A11141" s="7">
        <f t="shared" si="1"/>
        <v>9604</v>
      </c>
      <c r="B11141" s="5" t="s">
        <v>9826</v>
      </c>
      <c r="C11141" s="6" t="s">
        <v>1007</v>
      </c>
    </row>
    <row r="11142">
      <c r="A11142" s="7">
        <f t="shared" si="1"/>
        <v>9605</v>
      </c>
      <c r="B11142" s="5" t="s">
        <v>9827</v>
      </c>
      <c r="C11142" s="6" t="s">
        <v>462</v>
      </c>
    </row>
    <row r="11143">
      <c r="A11143" s="7">
        <f t="shared" si="1"/>
        <v>9606</v>
      </c>
      <c r="B11143" s="8" t="s">
        <v>9828</v>
      </c>
      <c r="C11143" s="9" t="s">
        <v>758</v>
      </c>
    </row>
    <row r="11144">
      <c r="A11144" s="7">
        <f t="shared" si="1"/>
        <v>9607</v>
      </c>
      <c r="B11144" s="8" t="s">
        <v>9829</v>
      </c>
      <c r="C11144" s="9" t="s">
        <v>758</v>
      </c>
    </row>
    <row r="11145">
      <c r="A11145" s="7">
        <f t="shared" si="1"/>
        <v>9608</v>
      </c>
      <c r="B11145" s="5" t="s">
        <v>9830</v>
      </c>
      <c r="C11145" s="6" t="s">
        <v>621</v>
      </c>
    </row>
    <row r="11146">
      <c r="A11146" s="7">
        <f t="shared" si="1"/>
        <v>9609</v>
      </c>
      <c r="B11146" s="5" t="s">
        <v>9831</v>
      </c>
      <c r="C11146" s="6" t="s">
        <v>731</v>
      </c>
    </row>
    <row r="11147">
      <c r="A11147" s="7">
        <f t="shared" si="1"/>
        <v>9610</v>
      </c>
      <c r="B11147" s="8" t="s">
        <v>9832</v>
      </c>
      <c r="C11147" s="9" t="s">
        <v>722</v>
      </c>
    </row>
    <row r="11148">
      <c r="A11148" s="7">
        <f t="shared" si="1"/>
        <v>9611</v>
      </c>
      <c r="B11148" s="8" t="s">
        <v>9833</v>
      </c>
      <c r="C11148" s="9" t="s">
        <v>399</v>
      </c>
    </row>
    <row r="11149">
      <c r="A11149" s="7">
        <f t="shared" si="1"/>
        <v>9612</v>
      </c>
      <c r="B11149" s="8" t="s">
        <v>9834</v>
      </c>
      <c r="C11149" s="9" t="s">
        <v>530</v>
      </c>
    </row>
    <row r="11150">
      <c r="A11150" s="7">
        <f t="shared" si="1"/>
        <v>9613</v>
      </c>
      <c r="B11150" s="5" t="s">
        <v>9835</v>
      </c>
      <c r="C11150" s="6" t="s">
        <v>621</v>
      </c>
    </row>
    <row r="11151">
      <c r="A11151" s="7">
        <f t="shared" si="1"/>
        <v>9614</v>
      </c>
      <c r="B11151" s="5" t="s">
        <v>9836</v>
      </c>
      <c r="C11151" s="6" t="s">
        <v>621</v>
      </c>
    </row>
    <row r="11152">
      <c r="A11152" s="7">
        <f t="shared" si="1"/>
        <v>9615</v>
      </c>
      <c r="B11152" s="5" t="s">
        <v>9837</v>
      </c>
      <c r="C11152" s="6" t="s">
        <v>59</v>
      </c>
    </row>
    <row r="11153">
      <c r="A11153" s="7">
        <f t="shared" si="1"/>
        <v>9616</v>
      </c>
      <c r="B11153" s="5" t="s">
        <v>9838</v>
      </c>
      <c r="C11153" s="6" t="s">
        <v>731</v>
      </c>
    </row>
    <row r="11154">
      <c r="A11154" s="7">
        <f t="shared" si="1"/>
        <v>9617</v>
      </c>
      <c r="B11154" s="8" t="s">
        <v>9839</v>
      </c>
      <c r="C11154" s="9" t="s">
        <v>530</v>
      </c>
    </row>
    <row r="11155">
      <c r="A11155" s="7">
        <f t="shared" si="1"/>
        <v>9618</v>
      </c>
      <c r="B11155" s="8" t="s">
        <v>9840</v>
      </c>
      <c r="C11155" s="9" t="s">
        <v>530</v>
      </c>
    </row>
    <row r="11156">
      <c r="A11156" s="7">
        <f t="shared" si="1"/>
        <v>9619</v>
      </c>
      <c r="B11156" s="5" t="s">
        <v>9841</v>
      </c>
      <c r="C11156" s="6" t="s">
        <v>1458</v>
      </c>
    </row>
    <row r="11157">
      <c r="A11157" s="7">
        <f t="shared" si="1"/>
        <v>9620</v>
      </c>
      <c r="B11157" s="8" t="s">
        <v>9842</v>
      </c>
      <c r="C11157" s="9" t="s">
        <v>530</v>
      </c>
    </row>
    <row r="11158">
      <c r="A11158" s="7">
        <f t="shared" si="1"/>
        <v>9621</v>
      </c>
      <c r="B11158" s="5" t="s">
        <v>9843</v>
      </c>
      <c r="C11158" s="6" t="s">
        <v>59</v>
      </c>
    </row>
    <row r="11159">
      <c r="A11159" s="7">
        <f t="shared" si="1"/>
        <v>9622</v>
      </c>
      <c r="B11159" s="5" t="s">
        <v>9844</v>
      </c>
      <c r="C11159" s="6" t="s">
        <v>27</v>
      </c>
    </row>
    <row r="11160">
      <c r="A11160" s="7">
        <f t="shared" si="1"/>
        <v>9623</v>
      </c>
      <c r="B11160" s="8" t="s">
        <v>9845</v>
      </c>
      <c r="C11160" s="9" t="s">
        <v>1169</v>
      </c>
    </row>
    <row r="11161">
      <c r="A11161" s="7">
        <f t="shared" si="1"/>
        <v>9624</v>
      </c>
      <c r="B11161" s="8" t="s">
        <v>9846</v>
      </c>
      <c r="C11161" s="9" t="s">
        <v>835</v>
      </c>
    </row>
    <row r="11162">
      <c r="A11162" s="7">
        <f t="shared" si="1"/>
        <v>9625</v>
      </c>
      <c r="B11162" s="8" t="s">
        <v>9847</v>
      </c>
      <c r="C11162" s="9" t="s">
        <v>835</v>
      </c>
    </row>
    <row r="11163">
      <c r="A11163" s="7">
        <f t="shared" si="1"/>
        <v>9626</v>
      </c>
      <c r="B11163" s="8" t="s">
        <v>9848</v>
      </c>
      <c r="C11163" s="9" t="s">
        <v>1548</v>
      </c>
    </row>
    <row r="11164">
      <c r="A11164" s="7">
        <f t="shared" si="1"/>
        <v>9627</v>
      </c>
      <c r="B11164" s="8" t="s">
        <v>9849</v>
      </c>
      <c r="C11164" s="9" t="s">
        <v>835</v>
      </c>
    </row>
    <row r="11165">
      <c r="A11165" s="7">
        <f t="shared" si="1"/>
        <v>9628</v>
      </c>
      <c r="B11165" s="8" t="s">
        <v>9850</v>
      </c>
      <c r="C11165" s="9" t="s">
        <v>835</v>
      </c>
    </row>
    <row r="11166">
      <c r="A11166" s="7">
        <f t="shared" si="1"/>
        <v>9629</v>
      </c>
      <c r="B11166" s="8" t="s">
        <v>9851</v>
      </c>
      <c r="C11166" s="9" t="s">
        <v>616</v>
      </c>
    </row>
    <row r="11167">
      <c r="A11167" s="7">
        <f t="shared" si="1"/>
        <v>9630</v>
      </c>
      <c r="B11167" s="8" t="s">
        <v>9852</v>
      </c>
      <c r="C11167" s="9" t="s">
        <v>835</v>
      </c>
    </row>
    <row r="11168">
      <c r="A11168" s="7">
        <f t="shared" si="1"/>
        <v>9631</v>
      </c>
      <c r="B11168" s="8" t="s">
        <v>9853</v>
      </c>
      <c r="C11168" s="9" t="s">
        <v>835</v>
      </c>
    </row>
    <row r="11169">
      <c r="A11169" s="7">
        <f t="shared" si="1"/>
        <v>9632</v>
      </c>
      <c r="B11169" s="5" t="s">
        <v>9854</v>
      </c>
      <c r="C11169" s="6" t="s">
        <v>1260</v>
      </c>
    </row>
    <row r="11170">
      <c r="A11170" s="7">
        <f t="shared" si="1"/>
        <v>9633</v>
      </c>
      <c r="B11170" s="8" t="s">
        <v>9855</v>
      </c>
      <c r="C11170" s="9" t="s">
        <v>76</v>
      </c>
    </row>
    <row r="11171">
      <c r="A11171" s="7">
        <f t="shared" si="1"/>
        <v>9634</v>
      </c>
      <c r="B11171" s="8" t="s">
        <v>9856</v>
      </c>
      <c r="C11171" s="9" t="s">
        <v>24</v>
      </c>
    </row>
    <row r="11172">
      <c r="A11172" s="7">
        <f t="shared" si="1"/>
        <v>9634</v>
      </c>
      <c r="B11172" s="8" t="s">
        <v>9856</v>
      </c>
      <c r="C11172" s="9" t="s">
        <v>25</v>
      </c>
    </row>
    <row r="11173">
      <c r="A11173" s="7">
        <f t="shared" si="1"/>
        <v>9635</v>
      </c>
      <c r="B11173" s="8" t="s">
        <v>9857</v>
      </c>
      <c r="C11173" s="9" t="s">
        <v>42</v>
      </c>
    </row>
    <row r="11174">
      <c r="A11174" s="7">
        <f t="shared" si="1"/>
        <v>9636</v>
      </c>
      <c r="B11174" s="8" t="s">
        <v>9858</v>
      </c>
      <c r="C11174" s="9" t="s">
        <v>40</v>
      </c>
    </row>
    <row r="11175">
      <c r="A11175" s="7">
        <f t="shared" si="1"/>
        <v>9637</v>
      </c>
      <c r="B11175" s="5" t="s">
        <v>9859</v>
      </c>
      <c r="C11175" s="6" t="s">
        <v>324</v>
      </c>
    </row>
    <row r="11176">
      <c r="A11176" s="7">
        <f t="shared" si="1"/>
        <v>9638</v>
      </c>
      <c r="B11176" s="8" t="s">
        <v>9860</v>
      </c>
      <c r="C11176" s="9" t="s">
        <v>177</v>
      </c>
    </row>
    <row r="11177">
      <c r="A11177" s="7">
        <f t="shared" si="1"/>
        <v>9639</v>
      </c>
      <c r="B11177" s="8" t="s">
        <v>9861</v>
      </c>
      <c r="C11177" s="9" t="s">
        <v>117</v>
      </c>
    </row>
    <row r="11178">
      <c r="A11178" s="7">
        <f t="shared" si="1"/>
        <v>9640</v>
      </c>
      <c r="B11178" s="5" t="s">
        <v>9862</v>
      </c>
      <c r="C11178" s="6" t="s">
        <v>80</v>
      </c>
    </row>
    <row r="11179">
      <c r="A11179" s="7">
        <f t="shared" si="1"/>
        <v>9641</v>
      </c>
      <c r="B11179" s="8" t="s">
        <v>9863</v>
      </c>
      <c r="C11179" s="9" t="s">
        <v>177</v>
      </c>
    </row>
    <row r="11180">
      <c r="A11180" s="7">
        <f t="shared" si="1"/>
        <v>9642</v>
      </c>
      <c r="B11180" s="5" t="s">
        <v>9864</v>
      </c>
      <c r="C11180" s="6" t="s">
        <v>426</v>
      </c>
    </row>
    <row r="11181">
      <c r="A11181" s="7">
        <f t="shared" si="1"/>
        <v>9643</v>
      </c>
      <c r="B11181" s="5" t="s">
        <v>9865</v>
      </c>
      <c r="C11181" s="6" t="s">
        <v>24</v>
      </c>
    </row>
    <row r="11182">
      <c r="A11182" s="7">
        <f t="shared" si="1"/>
        <v>9643</v>
      </c>
      <c r="B11182" s="5" t="s">
        <v>9865</v>
      </c>
      <c r="C11182" s="6" t="s">
        <v>25</v>
      </c>
    </row>
    <row r="11183">
      <c r="A11183" s="7">
        <f t="shared" si="1"/>
        <v>9644</v>
      </c>
      <c r="B11183" s="8" t="s">
        <v>9866</v>
      </c>
      <c r="C11183" s="9" t="s">
        <v>121</v>
      </c>
    </row>
    <row r="11184">
      <c r="A11184" s="7">
        <f t="shared" si="1"/>
        <v>9645</v>
      </c>
      <c r="B11184" s="8" t="s">
        <v>9867</v>
      </c>
      <c r="C11184" s="9" t="s">
        <v>24</v>
      </c>
    </row>
    <row r="11185">
      <c r="A11185" s="7">
        <f t="shared" si="1"/>
        <v>9645</v>
      </c>
      <c r="B11185" s="8" t="s">
        <v>9867</v>
      </c>
      <c r="C11185" s="9" t="s">
        <v>25</v>
      </c>
    </row>
    <row r="11186">
      <c r="A11186" s="7">
        <f t="shared" si="1"/>
        <v>9646</v>
      </c>
      <c r="B11186" s="8" t="s">
        <v>9868</v>
      </c>
      <c r="C11186" s="9" t="s">
        <v>24</v>
      </c>
    </row>
    <row r="11187">
      <c r="A11187" s="7">
        <f t="shared" si="1"/>
        <v>9647</v>
      </c>
      <c r="B11187" s="8" t="s">
        <v>9869</v>
      </c>
      <c r="C11187" s="9" t="s">
        <v>24</v>
      </c>
    </row>
    <row r="11188">
      <c r="A11188" s="7">
        <f t="shared" si="1"/>
        <v>9648</v>
      </c>
      <c r="B11188" s="5" t="s">
        <v>9870</v>
      </c>
      <c r="C11188" s="6" t="s">
        <v>780</v>
      </c>
    </row>
    <row r="11189">
      <c r="A11189" s="7">
        <f t="shared" si="1"/>
        <v>9648</v>
      </c>
      <c r="B11189" s="5" t="s">
        <v>9870</v>
      </c>
      <c r="C11189" s="6" t="s">
        <v>24</v>
      </c>
    </row>
    <row r="11190">
      <c r="A11190" s="7">
        <f t="shared" si="1"/>
        <v>9648</v>
      </c>
      <c r="B11190" s="5" t="s">
        <v>9870</v>
      </c>
      <c r="C11190" s="6" t="s">
        <v>25</v>
      </c>
    </row>
    <row r="11191">
      <c r="A11191" s="7">
        <f t="shared" si="1"/>
        <v>9649</v>
      </c>
      <c r="B11191" s="8" t="s">
        <v>9871</v>
      </c>
      <c r="C11191" s="9" t="s">
        <v>24</v>
      </c>
    </row>
    <row r="11192">
      <c r="A11192" s="7">
        <f t="shared" si="1"/>
        <v>9650</v>
      </c>
      <c r="B11192" s="8" t="s">
        <v>9872</v>
      </c>
      <c r="C11192" s="9" t="s">
        <v>24</v>
      </c>
    </row>
    <row r="11193">
      <c r="A11193" s="7">
        <f t="shared" si="1"/>
        <v>9650</v>
      </c>
      <c r="B11193" s="8" t="s">
        <v>9872</v>
      </c>
      <c r="C11193" s="9" t="s">
        <v>25</v>
      </c>
    </row>
    <row r="11194">
      <c r="A11194" s="7">
        <f t="shared" si="1"/>
        <v>9651</v>
      </c>
      <c r="B11194" s="8" t="s">
        <v>9873</v>
      </c>
      <c r="C11194" s="9" t="s">
        <v>24</v>
      </c>
    </row>
    <row r="11195">
      <c r="A11195" s="7">
        <f t="shared" si="1"/>
        <v>9651</v>
      </c>
      <c r="B11195" s="8" t="s">
        <v>9873</v>
      </c>
      <c r="C11195" s="9" t="s">
        <v>25</v>
      </c>
    </row>
    <row r="11196">
      <c r="A11196" s="7">
        <f t="shared" si="1"/>
        <v>9652</v>
      </c>
      <c r="B11196" s="8" t="s">
        <v>9874</v>
      </c>
      <c r="C11196" s="9" t="s">
        <v>24</v>
      </c>
    </row>
    <row r="11197">
      <c r="A11197" s="7">
        <f t="shared" si="1"/>
        <v>9653</v>
      </c>
      <c r="B11197" s="8" t="s">
        <v>9875</v>
      </c>
      <c r="C11197" s="9" t="s">
        <v>24</v>
      </c>
    </row>
    <row r="11198">
      <c r="A11198" s="7">
        <f t="shared" si="1"/>
        <v>9654</v>
      </c>
      <c r="B11198" s="8" t="s">
        <v>9876</v>
      </c>
      <c r="C11198" s="9" t="s">
        <v>24</v>
      </c>
    </row>
    <row r="11199">
      <c r="A11199" s="7">
        <f t="shared" si="1"/>
        <v>9655</v>
      </c>
      <c r="B11199" s="8" t="s">
        <v>9877</v>
      </c>
      <c r="C11199" s="9" t="s">
        <v>24</v>
      </c>
    </row>
    <row r="11200">
      <c r="A11200" s="7">
        <f t="shared" si="1"/>
        <v>9656</v>
      </c>
      <c r="B11200" s="8" t="s">
        <v>9878</v>
      </c>
      <c r="C11200" s="9" t="s">
        <v>24</v>
      </c>
    </row>
    <row r="11201">
      <c r="A11201" s="7">
        <f t="shared" si="1"/>
        <v>9657</v>
      </c>
      <c r="B11201" s="8" t="s">
        <v>9879</v>
      </c>
      <c r="C11201" s="9" t="s">
        <v>25</v>
      </c>
    </row>
    <row r="11202">
      <c r="A11202" s="7">
        <f t="shared" si="1"/>
        <v>9658</v>
      </c>
      <c r="B11202" s="5" t="s">
        <v>9880</v>
      </c>
      <c r="C11202" s="6" t="s">
        <v>25</v>
      </c>
    </row>
    <row r="11203">
      <c r="A11203" s="7">
        <f t="shared" si="1"/>
        <v>9658</v>
      </c>
      <c r="B11203" s="5" t="s">
        <v>9880</v>
      </c>
      <c r="C11203" s="6" t="s">
        <v>109</v>
      </c>
    </row>
    <row r="11204">
      <c r="A11204" s="7">
        <f t="shared" si="1"/>
        <v>9659</v>
      </c>
      <c r="B11204" s="8" t="s">
        <v>9881</v>
      </c>
      <c r="C11204" s="9" t="s">
        <v>121</v>
      </c>
    </row>
    <row r="11205">
      <c r="A11205" s="7">
        <f t="shared" si="1"/>
        <v>9660</v>
      </c>
      <c r="B11205" s="8" t="s">
        <v>9882</v>
      </c>
      <c r="C11205" s="9" t="s">
        <v>24</v>
      </c>
    </row>
    <row r="11206">
      <c r="A11206" s="7">
        <f t="shared" si="1"/>
        <v>9661</v>
      </c>
      <c r="B11206" s="8" t="s">
        <v>9883</v>
      </c>
      <c r="C11206" s="9" t="s">
        <v>121</v>
      </c>
    </row>
    <row r="11207">
      <c r="A11207" s="7">
        <f t="shared" si="1"/>
        <v>9662</v>
      </c>
      <c r="B11207" s="8" t="s">
        <v>9884</v>
      </c>
      <c r="C11207" s="9" t="s">
        <v>1042</v>
      </c>
    </row>
    <row r="11208">
      <c r="A11208" s="7">
        <f t="shared" si="1"/>
        <v>9663</v>
      </c>
      <c r="B11208" s="8" t="s">
        <v>9885</v>
      </c>
      <c r="C11208" s="9" t="s">
        <v>24</v>
      </c>
    </row>
    <row r="11209">
      <c r="A11209" s="7">
        <f t="shared" si="1"/>
        <v>9664</v>
      </c>
      <c r="B11209" s="8" t="s">
        <v>9886</v>
      </c>
      <c r="C11209" s="9" t="s">
        <v>1042</v>
      </c>
    </row>
    <row r="11210">
      <c r="A11210" s="7">
        <f t="shared" si="1"/>
        <v>9665</v>
      </c>
      <c r="B11210" s="8" t="s">
        <v>9887</v>
      </c>
      <c r="C11210" s="9" t="s">
        <v>1042</v>
      </c>
    </row>
    <row r="11211">
      <c r="A11211" s="7">
        <f t="shared" si="1"/>
        <v>9666</v>
      </c>
      <c r="B11211" s="8" t="s">
        <v>9888</v>
      </c>
      <c r="C11211" s="9" t="s">
        <v>1042</v>
      </c>
    </row>
    <row r="11212">
      <c r="A11212" s="7">
        <f t="shared" si="1"/>
        <v>9667</v>
      </c>
      <c r="B11212" s="8" t="s">
        <v>9889</v>
      </c>
      <c r="C11212" s="9" t="s">
        <v>1042</v>
      </c>
    </row>
    <row r="11213">
      <c r="A11213" s="7">
        <f t="shared" si="1"/>
        <v>9668</v>
      </c>
      <c r="B11213" s="8" t="s">
        <v>9890</v>
      </c>
      <c r="C11213" s="9" t="s">
        <v>1042</v>
      </c>
    </row>
    <row r="11214">
      <c r="A11214" s="7">
        <f t="shared" si="1"/>
        <v>9669</v>
      </c>
      <c r="B11214" s="8" t="s">
        <v>9891</v>
      </c>
      <c r="C11214" s="9" t="s">
        <v>1042</v>
      </c>
    </row>
    <row r="11215">
      <c r="A11215" s="7">
        <f t="shared" si="1"/>
        <v>9670</v>
      </c>
      <c r="B11215" s="8" t="s">
        <v>9892</v>
      </c>
      <c r="C11215" s="9" t="s">
        <v>1042</v>
      </c>
    </row>
    <row r="11216">
      <c r="A11216" s="7">
        <f t="shared" si="1"/>
        <v>9671</v>
      </c>
      <c r="B11216" s="8" t="s">
        <v>9893</v>
      </c>
      <c r="C11216" s="9" t="s">
        <v>1042</v>
      </c>
    </row>
    <row r="11217">
      <c r="A11217" s="7">
        <f t="shared" si="1"/>
        <v>9672</v>
      </c>
      <c r="B11217" s="8" t="s">
        <v>9894</v>
      </c>
      <c r="C11217" s="9" t="s">
        <v>1042</v>
      </c>
    </row>
    <row r="11218">
      <c r="A11218" s="7">
        <f t="shared" si="1"/>
        <v>9673</v>
      </c>
      <c r="B11218" s="8" t="s">
        <v>9895</v>
      </c>
      <c r="C11218" s="9" t="s">
        <v>1042</v>
      </c>
    </row>
    <row r="11219">
      <c r="A11219" s="7">
        <f t="shared" si="1"/>
        <v>9674</v>
      </c>
      <c r="B11219" s="8" t="s">
        <v>9896</v>
      </c>
      <c r="C11219" s="9" t="s">
        <v>1042</v>
      </c>
    </row>
    <row r="11220">
      <c r="A11220" s="7">
        <f t="shared" si="1"/>
        <v>9675</v>
      </c>
      <c r="B11220" s="8" t="s">
        <v>9897</v>
      </c>
      <c r="C11220" s="9" t="s">
        <v>1042</v>
      </c>
    </row>
    <row r="11221">
      <c r="A11221" s="7">
        <f t="shared" si="1"/>
        <v>9676</v>
      </c>
      <c r="B11221" s="8" t="s">
        <v>9898</v>
      </c>
      <c r="C11221" s="9" t="s">
        <v>1042</v>
      </c>
    </row>
    <row r="11222">
      <c r="A11222" s="7">
        <f t="shared" si="1"/>
        <v>9677</v>
      </c>
      <c r="B11222" s="8" t="s">
        <v>9899</v>
      </c>
      <c r="C11222" s="9" t="s">
        <v>1042</v>
      </c>
    </row>
    <row r="11223">
      <c r="A11223" s="7">
        <f t="shared" si="1"/>
        <v>9678</v>
      </c>
      <c r="B11223" s="8" t="s">
        <v>9900</v>
      </c>
      <c r="C11223" s="9" t="s">
        <v>1042</v>
      </c>
    </row>
    <row r="11224">
      <c r="A11224" s="7">
        <f t="shared" si="1"/>
        <v>9679</v>
      </c>
      <c r="B11224" s="8" t="s">
        <v>9901</v>
      </c>
      <c r="C11224" s="9" t="s">
        <v>1042</v>
      </c>
    </row>
    <row r="11225">
      <c r="A11225" s="7">
        <f t="shared" si="1"/>
        <v>9680</v>
      </c>
      <c r="B11225" s="8" t="s">
        <v>9902</v>
      </c>
      <c r="C11225" s="9" t="s">
        <v>1042</v>
      </c>
    </row>
    <row r="11226">
      <c r="A11226" s="7">
        <f t="shared" si="1"/>
        <v>9681</v>
      </c>
      <c r="B11226" s="8" t="s">
        <v>9903</v>
      </c>
      <c r="C11226" s="9" t="s">
        <v>1042</v>
      </c>
    </row>
    <row r="11227">
      <c r="A11227" s="7">
        <f t="shared" si="1"/>
        <v>9682</v>
      </c>
      <c r="B11227" s="8" t="s">
        <v>9904</v>
      </c>
      <c r="C11227" s="9" t="s">
        <v>1042</v>
      </c>
    </row>
    <row r="11228">
      <c r="A11228" s="7">
        <f t="shared" si="1"/>
        <v>9683</v>
      </c>
      <c r="B11228" s="8" t="s">
        <v>9905</v>
      </c>
      <c r="C11228" s="9" t="s">
        <v>780</v>
      </c>
    </row>
    <row r="11229">
      <c r="A11229" s="7">
        <f t="shared" si="1"/>
        <v>9683</v>
      </c>
      <c r="B11229" s="8" t="s">
        <v>9905</v>
      </c>
      <c r="C11229" s="9" t="s">
        <v>24</v>
      </c>
    </row>
    <row r="11230">
      <c r="A11230" s="7">
        <f t="shared" si="1"/>
        <v>9684</v>
      </c>
      <c r="B11230" s="5" t="s">
        <v>9906</v>
      </c>
      <c r="C11230" s="6" t="s">
        <v>109</v>
      </c>
    </row>
    <row r="11231">
      <c r="A11231" s="7">
        <f t="shared" si="1"/>
        <v>9685</v>
      </c>
      <c r="B11231" s="8" t="s">
        <v>9907</v>
      </c>
      <c r="C11231" s="9" t="s">
        <v>24</v>
      </c>
    </row>
    <row r="11232">
      <c r="A11232" s="7">
        <f t="shared" si="1"/>
        <v>9686</v>
      </c>
      <c r="B11232" s="8" t="s">
        <v>9908</v>
      </c>
      <c r="C11232" s="9" t="s">
        <v>22</v>
      </c>
    </row>
    <row r="11233">
      <c r="A11233" s="7">
        <f t="shared" si="1"/>
        <v>9687</v>
      </c>
      <c r="B11233" s="8" t="s">
        <v>9909</v>
      </c>
      <c r="C11233" s="9" t="s">
        <v>1042</v>
      </c>
    </row>
    <row r="11234">
      <c r="A11234" s="7">
        <f t="shared" si="1"/>
        <v>9688</v>
      </c>
      <c r="B11234" s="8" t="s">
        <v>9910</v>
      </c>
      <c r="C11234" s="9" t="s">
        <v>1042</v>
      </c>
    </row>
    <row r="11235">
      <c r="A11235" s="7">
        <f t="shared" si="1"/>
        <v>9689</v>
      </c>
      <c r="B11235" s="8" t="s">
        <v>9911</v>
      </c>
      <c r="C11235" s="9" t="s">
        <v>24</v>
      </c>
    </row>
    <row r="11236">
      <c r="A11236" s="7">
        <f t="shared" si="1"/>
        <v>9689</v>
      </c>
      <c r="B11236" s="8" t="s">
        <v>9911</v>
      </c>
      <c r="C11236" s="9" t="s">
        <v>25</v>
      </c>
    </row>
    <row r="11237">
      <c r="A11237" s="7">
        <f t="shared" si="1"/>
        <v>9690</v>
      </c>
      <c r="B11237" s="8" t="s">
        <v>9912</v>
      </c>
      <c r="C11237" s="9" t="s">
        <v>24</v>
      </c>
    </row>
    <row r="11238">
      <c r="A11238" s="7">
        <f t="shared" si="1"/>
        <v>9691</v>
      </c>
      <c r="B11238" s="8" t="s">
        <v>9913</v>
      </c>
      <c r="C11238" s="9" t="s">
        <v>117</v>
      </c>
    </row>
    <row r="11239">
      <c r="A11239" s="7">
        <f t="shared" si="1"/>
        <v>9692</v>
      </c>
      <c r="B11239" s="8" t="s">
        <v>9914</v>
      </c>
      <c r="C11239" s="9" t="s">
        <v>121</v>
      </c>
    </row>
    <row r="11240">
      <c r="A11240" s="7">
        <f t="shared" si="1"/>
        <v>9693</v>
      </c>
      <c r="B11240" s="8" t="s">
        <v>9915</v>
      </c>
      <c r="C11240" s="9" t="s">
        <v>24</v>
      </c>
    </row>
    <row r="11241">
      <c r="A11241" s="7">
        <f t="shared" si="1"/>
        <v>9694</v>
      </c>
      <c r="B11241" s="8" t="s">
        <v>9916</v>
      </c>
      <c r="C11241" s="9" t="s">
        <v>24</v>
      </c>
    </row>
    <row r="11242">
      <c r="A11242" s="7">
        <f t="shared" si="1"/>
        <v>9694</v>
      </c>
      <c r="B11242" s="8" t="s">
        <v>9916</v>
      </c>
      <c r="C11242" s="9" t="s">
        <v>25</v>
      </c>
    </row>
    <row r="11243">
      <c r="A11243" s="7">
        <f t="shared" si="1"/>
        <v>9695</v>
      </c>
      <c r="B11243" s="5" t="s">
        <v>9917</v>
      </c>
      <c r="C11243" s="6" t="s">
        <v>780</v>
      </c>
    </row>
    <row r="11244">
      <c r="A11244" s="7">
        <f t="shared" si="1"/>
        <v>9695</v>
      </c>
      <c r="B11244" s="5" t="s">
        <v>9917</v>
      </c>
      <c r="C11244" s="6" t="s">
        <v>24</v>
      </c>
    </row>
    <row r="11245">
      <c r="A11245" s="7">
        <f t="shared" si="1"/>
        <v>9695</v>
      </c>
      <c r="B11245" s="5" t="s">
        <v>9917</v>
      </c>
      <c r="C11245" s="6" t="s">
        <v>25</v>
      </c>
    </row>
    <row r="11246">
      <c r="A11246" s="7">
        <f t="shared" si="1"/>
        <v>9696</v>
      </c>
      <c r="B11246" s="8" t="s">
        <v>9918</v>
      </c>
      <c r="C11246" s="9" t="s">
        <v>24</v>
      </c>
    </row>
    <row r="11247">
      <c r="A11247" s="7">
        <f t="shared" si="1"/>
        <v>9697</v>
      </c>
      <c r="B11247" s="8" t="s">
        <v>9919</v>
      </c>
      <c r="C11247" s="9" t="s">
        <v>24</v>
      </c>
    </row>
    <row r="11248">
      <c r="A11248" s="7">
        <f t="shared" si="1"/>
        <v>9697</v>
      </c>
      <c r="B11248" s="8" t="s">
        <v>9919</v>
      </c>
      <c r="C11248" s="9" t="s">
        <v>25</v>
      </c>
    </row>
    <row r="11249">
      <c r="A11249" s="7">
        <f t="shared" si="1"/>
        <v>9698</v>
      </c>
      <c r="B11249" s="8" t="s">
        <v>9920</v>
      </c>
      <c r="C11249" s="9" t="s">
        <v>24</v>
      </c>
    </row>
    <row r="11250">
      <c r="A11250" s="7">
        <f t="shared" si="1"/>
        <v>9698</v>
      </c>
      <c r="B11250" s="8" t="s">
        <v>9920</v>
      </c>
      <c r="C11250" s="9" t="s">
        <v>25</v>
      </c>
    </row>
    <row r="11251">
      <c r="A11251" s="7">
        <f t="shared" si="1"/>
        <v>9699</v>
      </c>
      <c r="B11251" s="8" t="s">
        <v>9921</v>
      </c>
      <c r="C11251" s="9" t="s">
        <v>24</v>
      </c>
    </row>
    <row r="11252">
      <c r="A11252" s="7">
        <f t="shared" si="1"/>
        <v>9700</v>
      </c>
      <c r="B11252" s="5" t="s">
        <v>9922</v>
      </c>
      <c r="C11252" s="6" t="s">
        <v>1040</v>
      </c>
    </row>
    <row r="11253">
      <c r="A11253" s="7">
        <f t="shared" si="1"/>
        <v>9701</v>
      </c>
      <c r="B11253" s="8" t="s">
        <v>9923</v>
      </c>
      <c r="C11253" s="9" t="s">
        <v>121</v>
      </c>
    </row>
    <row r="11254">
      <c r="A11254" s="7">
        <f t="shared" si="1"/>
        <v>9702</v>
      </c>
      <c r="B11254" s="8" t="s">
        <v>9924</v>
      </c>
      <c r="C11254" s="9" t="s">
        <v>121</v>
      </c>
    </row>
    <row r="11255">
      <c r="A11255" s="7">
        <f t="shared" si="1"/>
        <v>9703</v>
      </c>
      <c r="B11255" s="8" t="s">
        <v>9925</v>
      </c>
      <c r="C11255" s="9" t="s">
        <v>24</v>
      </c>
    </row>
    <row r="11256">
      <c r="A11256" s="7">
        <f t="shared" si="1"/>
        <v>9703</v>
      </c>
      <c r="B11256" s="8" t="s">
        <v>9925</v>
      </c>
      <c r="C11256" s="9" t="s">
        <v>25</v>
      </c>
    </row>
    <row r="11257">
      <c r="A11257" s="7">
        <f t="shared" si="1"/>
        <v>9704</v>
      </c>
      <c r="B11257" s="8" t="s">
        <v>9926</v>
      </c>
      <c r="C11257" s="9" t="s">
        <v>24</v>
      </c>
    </row>
    <row r="11258">
      <c r="A11258" s="7">
        <f t="shared" si="1"/>
        <v>9705</v>
      </c>
      <c r="B11258" s="8" t="s">
        <v>9927</v>
      </c>
      <c r="C11258" s="9" t="s">
        <v>24</v>
      </c>
    </row>
    <row r="11259">
      <c r="A11259" s="7">
        <f t="shared" si="1"/>
        <v>9706</v>
      </c>
      <c r="B11259" s="8" t="s">
        <v>9928</v>
      </c>
      <c r="C11259" s="9" t="s">
        <v>24</v>
      </c>
    </row>
    <row r="11260">
      <c r="A11260" s="7">
        <f t="shared" si="1"/>
        <v>9706</v>
      </c>
      <c r="B11260" s="8" t="s">
        <v>9928</v>
      </c>
      <c r="C11260" s="9" t="s">
        <v>25</v>
      </c>
    </row>
    <row r="11261">
      <c r="A11261" s="7">
        <f t="shared" si="1"/>
        <v>9707</v>
      </c>
      <c r="B11261" s="5" t="s">
        <v>9929</v>
      </c>
      <c r="C11261" s="6" t="s">
        <v>452</v>
      </c>
    </row>
    <row r="11262">
      <c r="A11262" s="7">
        <f t="shared" si="1"/>
        <v>9707</v>
      </c>
      <c r="B11262" s="5" t="s">
        <v>9929</v>
      </c>
      <c r="C11262" s="6" t="s">
        <v>467</v>
      </c>
    </row>
    <row r="11263">
      <c r="A11263" s="7">
        <f t="shared" si="1"/>
        <v>9708</v>
      </c>
      <c r="B11263" s="8" t="s">
        <v>9930</v>
      </c>
      <c r="C11263" s="9" t="s">
        <v>24</v>
      </c>
    </row>
    <row r="11264">
      <c r="A11264" s="7">
        <f t="shared" si="1"/>
        <v>9708</v>
      </c>
      <c r="B11264" s="8" t="s">
        <v>9930</v>
      </c>
      <c r="C11264" s="9" t="s">
        <v>25</v>
      </c>
    </row>
    <row r="11265">
      <c r="A11265" s="7">
        <f t="shared" si="1"/>
        <v>9709</v>
      </c>
      <c r="B11265" s="8" t="s">
        <v>9931</v>
      </c>
      <c r="C11265" s="9" t="s">
        <v>24</v>
      </c>
    </row>
    <row r="11266">
      <c r="A11266" s="7">
        <f t="shared" si="1"/>
        <v>9709</v>
      </c>
      <c r="B11266" s="8" t="s">
        <v>9931</v>
      </c>
      <c r="C11266" s="9" t="s">
        <v>25</v>
      </c>
    </row>
    <row r="11267">
      <c r="A11267" s="7">
        <f t="shared" si="1"/>
        <v>9710</v>
      </c>
      <c r="B11267" s="8" t="s">
        <v>9932</v>
      </c>
      <c r="C11267" s="9" t="s">
        <v>24</v>
      </c>
    </row>
    <row r="11268">
      <c r="A11268" s="7">
        <f t="shared" si="1"/>
        <v>9711</v>
      </c>
      <c r="B11268" s="5" t="s">
        <v>9933</v>
      </c>
      <c r="C11268" s="6" t="s">
        <v>1290</v>
      </c>
    </row>
    <row r="11269">
      <c r="A11269" s="7">
        <f t="shared" si="1"/>
        <v>9711</v>
      </c>
      <c r="B11269" s="5" t="s">
        <v>9933</v>
      </c>
      <c r="C11269" s="6" t="s">
        <v>547</v>
      </c>
    </row>
    <row r="11270">
      <c r="A11270" s="7">
        <f t="shared" si="1"/>
        <v>9712</v>
      </c>
      <c r="B11270" s="5" t="s">
        <v>9934</v>
      </c>
      <c r="C11270" s="6" t="s">
        <v>95</v>
      </c>
    </row>
    <row r="11271">
      <c r="A11271" s="7">
        <f t="shared" si="1"/>
        <v>9712</v>
      </c>
      <c r="B11271" s="5" t="s">
        <v>9934</v>
      </c>
      <c r="C11271" s="6" t="s">
        <v>24</v>
      </c>
    </row>
    <row r="11272">
      <c r="A11272" s="7">
        <f t="shared" si="1"/>
        <v>9713</v>
      </c>
      <c r="B11272" s="5" t="s">
        <v>9935</v>
      </c>
      <c r="C11272" s="6" t="s">
        <v>109</v>
      </c>
    </row>
    <row r="11273">
      <c r="A11273" s="7">
        <f t="shared" si="1"/>
        <v>9713</v>
      </c>
      <c r="B11273" s="5" t="s">
        <v>9935</v>
      </c>
      <c r="C11273" s="6" t="s">
        <v>25</v>
      </c>
    </row>
    <row r="11274">
      <c r="A11274" s="7">
        <f t="shared" si="1"/>
        <v>9714</v>
      </c>
      <c r="B11274" s="5" t="s">
        <v>9936</v>
      </c>
      <c r="C11274" s="6" t="s">
        <v>324</v>
      </c>
    </row>
    <row r="11275">
      <c r="A11275" s="7">
        <f t="shared" si="1"/>
        <v>9714</v>
      </c>
      <c r="B11275" s="5" t="s">
        <v>9936</v>
      </c>
      <c r="C11275" s="6" t="s">
        <v>25</v>
      </c>
    </row>
    <row r="11276">
      <c r="A11276" s="7">
        <f t="shared" si="1"/>
        <v>9715</v>
      </c>
      <c r="B11276" s="5" t="s">
        <v>9937</v>
      </c>
      <c r="C11276" s="6" t="s">
        <v>467</v>
      </c>
    </row>
    <row r="11277">
      <c r="A11277" s="7">
        <f t="shared" si="1"/>
        <v>9716</v>
      </c>
      <c r="B11277" s="5" t="s">
        <v>9938</v>
      </c>
      <c r="C11277" s="6" t="s">
        <v>452</v>
      </c>
    </row>
    <row r="11278">
      <c r="A11278" s="7">
        <f t="shared" si="1"/>
        <v>9717</v>
      </c>
      <c r="B11278" s="5" t="s">
        <v>9939</v>
      </c>
      <c r="C11278" s="6" t="s">
        <v>452</v>
      </c>
    </row>
    <row r="11279">
      <c r="A11279" s="7">
        <f t="shared" si="1"/>
        <v>9718</v>
      </c>
      <c r="B11279" s="5" t="s">
        <v>9940</v>
      </c>
      <c r="C11279" s="6" t="s">
        <v>452</v>
      </c>
    </row>
    <row r="11280">
      <c r="A11280" s="7">
        <f t="shared" si="1"/>
        <v>9719</v>
      </c>
      <c r="B11280" s="5" t="s">
        <v>9941</v>
      </c>
      <c r="C11280" s="6" t="s">
        <v>109</v>
      </c>
    </row>
    <row r="11281">
      <c r="A11281" s="7">
        <f t="shared" si="1"/>
        <v>9720</v>
      </c>
      <c r="B11281" s="5" t="s">
        <v>9942</v>
      </c>
      <c r="C11281" s="6" t="s">
        <v>32</v>
      </c>
    </row>
    <row r="11282">
      <c r="A11282" s="7">
        <f t="shared" si="1"/>
        <v>9721</v>
      </c>
      <c r="B11282" s="8" t="s">
        <v>9943</v>
      </c>
      <c r="C11282" s="9" t="s">
        <v>121</v>
      </c>
    </row>
    <row r="11283">
      <c r="A11283" s="7">
        <f t="shared" si="1"/>
        <v>9722</v>
      </c>
      <c r="B11283" s="8" t="s">
        <v>9944</v>
      </c>
      <c r="C11283" s="9" t="s">
        <v>845</v>
      </c>
    </row>
    <row r="11284">
      <c r="A11284" s="7">
        <f t="shared" si="1"/>
        <v>9723</v>
      </c>
      <c r="B11284" s="16" t="s">
        <v>9945</v>
      </c>
      <c r="C11284" s="6" t="s">
        <v>1235</v>
      </c>
    </row>
    <row r="11285">
      <c r="A11285" s="7">
        <f t="shared" si="1"/>
        <v>9724</v>
      </c>
      <c r="B11285" s="16" t="s">
        <v>9946</v>
      </c>
      <c r="C11285" s="6" t="s">
        <v>1235</v>
      </c>
    </row>
    <row r="11286">
      <c r="A11286" s="7">
        <f t="shared" si="1"/>
        <v>9725</v>
      </c>
      <c r="B11286" s="8" t="s">
        <v>9947</v>
      </c>
      <c r="C11286" s="9" t="s">
        <v>76</v>
      </c>
    </row>
    <row r="11287">
      <c r="A11287" s="7">
        <f t="shared" si="1"/>
        <v>9726</v>
      </c>
      <c r="B11287" s="5" t="s">
        <v>9948</v>
      </c>
      <c r="C11287" s="6" t="s">
        <v>59</v>
      </c>
    </row>
    <row r="11288">
      <c r="A11288" s="7">
        <f t="shared" si="1"/>
        <v>9727</v>
      </c>
      <c r="B11288" s="8" t="s">
        <v>9949</v>
      </c>
      <c r="C11288" s="9" t="s">
        <v>24</v>
      </c>
    </row>
    <row r="11289">
      <c r="A11289" s="7">
        <f t="shared" si="1"/>
        <v>9727</v>
      </c>
      <c r="B11289" s="8" t="s">
        <v>9949</v>
      </c>
      <c r="C11289" s="9" t="s">
        <v>25</v>
      </c>
    </row>
    <row r="11290">
      <c r="A11290" s="7">
        <f t="shared" si="1"/>
        <v>9728</v>
      </c>
      <c r="B11290" s="5" t="s">
        <v>9950</v>
      </c>
      <c r="C11290" s="6" t="s">
        <v>95</v>
      </c>
    </row>
    <row r="11291">
      <c r="A11291" s="7">
        <f t="shared" si="1"/>
        <v>9729</v>
      </c>
      <c r="B11291" s="8" t="s">
        <v>9951</v>
      </c>
      <c r="C11291" s="9" t="s">
        <v>162</v>
      </c>
    </row>
    <row r="11292">
      <c r="A11292" s="7">
        <f t="shared" si="1"/>
        <v>9729</v>
      </c>
      <c r="B11292" s="8" t="s">
        <v>9951</v>
      </c>
      <c r="C11292" s="9" t="s">
        <v>142</v>
      </c>
    </row>
    <row r="11293">
      <c r="A11293" s="7">
        <f t="shared" si="1"/>
        <v>9730</v>
      </c>
      <c r="B11293" s="5" t="s">
        <v>9952</v>
      </c>
      <c r="C11293" s="6" t="s">
        <v>142</v>
      </c>
    </row>
    <row r="11294">
      <c r="A11294" s="7">
        <f t="shared" si="1"/>
        <v>9731</v>
      </c>
      <c r="B11294" s="8" t="s">
        <v>9953</v>
      </c>
      <c r="C11294" s="9" t="s">
        <v>40</v>
      </c>
    </row>
    <row r="11295">
      <c r="A11295" s="7">
        <f t="shared" si="1"/>
        <v>9732</v>
      </c>
      <c r="B11295" s="8" t="s">
        <v>9954</v>
      </c>
      <c r="C11295" s="9" t="s">
        <v>758</v>
      </c>
    </row>
    <row r="11296">
      <c r="A11296" s="7">
        <f t="shared" si="1"/>
        <v>9733</v>
      </c>
      <c r="B11296" s="16" t="s">
        <v>9955</v>
      </c>
      <c r="C11296" s="6" t="s">
        <v>1235</v>
      </c>
    </row>
    <row r="11297">
      <c r="A11297" s="7">
        <f t="shared" si="1"/>
        <v>9734</v>
      </c>
      <c r="B11297" s="8" t="s">
        <v>9956</v>
      </c>
      <c r="C11297" s="9" t="s">
        <v>88</v>
      </c>
    </row>
    <row r="11298">
      <c r="A11298" s="7">
        <f t="shared" si="1"/>
        <v>9735</v>
      </c>
      <c r="B11298" s="5" t="s">
        <v>9957</v>
      </c>
      <c r="C11298" s="6" t="s">
        <v>610</v>
      </c>
    </row>
    <row r="11299">
      <c r="A11299" s="7">
        <f t="shared" si="1"/>
        <v>9736</v>
      </c>
      <c r="B11299" s="5" t="s">
        <v>9958</v>
      </c>
      <c r="C11299" s="6" t="s">
        <v>639</v>
      </c>
    </row>
    <row r="11300">
      <c r="A11300" s="7">
        <f t="shared" si="1"/>
        <v>9737</v>
      </c>
      <c r="B11300" s="5" t="s">
        <v>9959</v>
      </c>
      <c r="C11300" s="6" t="s">
        <v>1394</v>
      </c>
    </row>
    <row r="11301">
      <c r="A11301" s="7">
        <f t="shared" si="1"/>
        <v>9738</v>
      </c>
      <c r="B11301" s="8" t="s">
        <v>9960</v>
      </c>
      <c r="C11301" s="9" t="s">
        <v>416</v>
      </c>
    </row>
    <row r="11302">
      <c r="A11302" s="7">
        <f t="shared" si="1"/>
        <v>9739</v>
      </c>
      <c r="B11302" s="5" t="s">
        <v>9961</v>
      </c>
      <c r="C11302" s="6" t="s">
        <v>69</v>
      </c>
    </row>
    <row r="11303">
      <c r="A11303" s="7">
        <f t="shared" si="1"/>
        <v>9740</v>
      </c>
      <c r="B11303" s="5" t="s">
        <v>9962</v>
      </c>
      <c r="C11303" s="6" t="s">
        <v>1007</v>
      </c>
    </row>
    <row r="11304">
      <c r="A11304" s="7">
        <f t="shared" si="1"/>
        <v>9740</v>
      </c>
      <c r="B11304" s="5" t="s">
        <v>9962</v>
      </c>
      <c r="C11304" s="6" t="s">
        <v>656</v>
      </c>
    </row>
    <row r="11305">
      <c r="A11305" s="7">
        <f t="shared" si="1"/>
        <v>9741</v>
      </c>
      <c r="B11305" s="8" t="s">
        <v>9963</v>
      </c>
      <c r="C11305" s="9" t="s">
        <v>372</v>
      </c>
    </row>
    <row r="11306">
      <c r="A11306" s="7">
        <f t="shared" si="1"/>
        <v>9742</v>
      </c>
      <c r="B11306" s="5" t="s">
        <v>9964</v>
      </c>
      <c r="C11306" s="6" t="s">
        <v>62</v>
      </c>
    </row>
    <row r="11307">
      <c r="A11307" s="7">
        <f t="shared" si="1"/>
        <v>9743</v>
      </c>
      <c r="B11307" s="8" t="s">
        <v>9965</v>
      </c>
      <c r="C11307" s="9" t="s">
        <v>728</v>
      </c>
    </row>
    <row r="11308">
      <c r="A11308" s="7">
        <f t="shared" si="1"/>
        <v>9743</v>
      </c>
      <c r="B11308" s="8" t="s">
        <v>9965</v>
      </c>
      <c r="C11308" s="9" t="s">
        <v>547</v>
      </c>
    </row>
    <row r="11309">
      <c r="A11309" s="7">
        <f t="shared" si="1"/>
        <v>9744</v>
      </c>
      <c r="B11309" s="5" t="s">
        <v>9966</v>
      </c>
      <c r="C11309" s="6" t="s">
        <v>1371</v>
      </c>
    </row>
    <row r="11310">
      <c r="A11310" s="7">
        <f t="shared" si="1"/>
        <v>9745</v>
      </c>
      <c r="B11310" s="5" t="s">
        <v>9967</v>
      </c>
      <c r="C11310" s="6" t="s">
        <v>32</v>
      </c>
    </row>
    <row r="11311">
      <c r="A11311" s="7">
        <f t="shared" si="1"/>
        <v>9746</v>
      </c>
      <c r="B11311" s="5" t="s">
        <v>9968</v>
      </c>
      <c r="C11311" s="6" t="s">
        <v>32</v>
      </c>
    </row>
    <row r="11312">
      <c r="A11312" s="7">
        <f t="shared" si="1"/>
        <v>9747</v>
      </c>
      <c r="B11312" s="5" t="s">
        <v>9969</v>
      </c>
      <c r="C11312" s="6" t="s">
        <v>1267</v>
      </c>
    </row>
    <row r="11313">
      <c r="A11313" s="7">
        <f t="shared" si="1"/>
        <v>9748</v>
      </c>
      <c r="B11313" s="5" t="s">
        <v>9970</v>
      </c>
      <c r="C11313" s="6" t="s">
        <v>1267</v>
      </c>
    </row>
    <row r="11314">
      <c r="A11314" s="7">
        <f t="shared" si="1"/>
        <v>9749</v>
      </c>
      <c r="B11314" s="5" t="s">
        <v>9971</v>
      </c>
      <c r="C11314" s="6" t="s">
        <v>1267</v>
      </c>
    </row>
    <row r="11315">
      <c r="A11315" s="7">
        <f t="shared" si="1"/>
        <v>9750</v>
      </c>
      <c r="B11315" s="5" t="s">
        <v>9972</v>
      </c>
      <c r="C11315" s="6" t="s">
        <v>1267</v>
      </c>
    </row>
    <row r="11316">
      <c r="A11316" s="7">
        <f t="shared" si="1"/>
        <v>9751</v>
      </c>
      <c r="B11316" s="5" t="s">
        <v>9973</v>
      </c>
      <c r="C11316" s="6" t="s">
        <v>1267</v>
      </c>
    </row>
    <row r="11317">
      <c r="A11317" s="7">
        <f t="shared" si="1"/>
        <v>9752</v>
      </c>
      <c r="B11317" s="5" t="s">
        <v>9974</v>
      </c>
      <c r="C11317" s="6" t="s">
        <v>1267</v>
      </c>
    </row>
    <row r="11318">
      <c r="A11318" s="7">
        <f t="shared" si="1"/>
        <v>9753</v>
      </c>
      <c r="B11318" s="5" t="s">
        <v>9975</v>
      </c>
      <c r="C11318" s="6" t="s">
        <v>32</v>
      </c>
    </row>
    <row r="11319">
      <c r="A11319" s="7">
        <f t="shared" si="1"/>
        <v>9754</v>
      </c>
      <c r="B11319" s="5" t="s">
        <v>9976</v>
      </c>
      <c r="C11319" s="6" t="s">
        <v>1267</v>
      </c>
    </row>
    <row r="11320">
      <c r="A11320" s="7">
        <f t="shared" si="1"/>
        <v>9755</v>
      </c>
      <c r="B11320" s="5" t="s">
        <v>9977</v>
      </c>
      <c r="C11320" s="6" t="s">
        <v>1267</v>
      </c>
    </row>
    <row r="11321">
      <c r="A11321" s="7">
        <f t="shared" si="1"/>
        <v>9756</v>
      </c>
      <c r="B11321" s="5" t="s">
        <v>9978</v>
      </c>
      <c r="C11321" s="6" t="s">
        <v>1267</v>
      </c>
    </row>
    <row r="11322">
      <c r="A11322" s="7">
        <f t="shared" si="1"/>
        <v>9757</v>
      </c>
      <c r="B11322" s="5" t="s">
        <v>9979</v>
      </c>
      <c r="C11322" s="6" t="s">
        <v>1290</v>
      </c>
    </row>
    <row r="11323">
      <c r="A11323" s="7">
        <f t="shared" si="1"/>
        <v>9758</v>
      </c>
      <c r="B11323" s="5" t="s">
        <v>9980</v>
      </c>
      <c r="C11323" s="6" t="s">
        <v>1290</v>
      </c>
    </row>
    <row r="11324">
      <c r="A11324" s="7">
        <f t="shared" si="1"/>
        <v>9758</v>
      </c>
      <c r="B11324" s="5" t="s">
        <v>9980</v>
      </c>
      <c r="C11324" s="6" t="s">
        <v>76</v>
      </c>
    </row>
    <row r="11325">
      <c r="A11325" s="7">
        <f t="shared" si="1"/>
        <v>9759</v>
      </c>
      <c r="B11325" s="5" t="s">
        <v>9981</v>
      </c>
      <c r="C11325" s="6" t="s">
        <v>1267</v>
      </c>
    </row>
    <row r="11326">
      <c r="A11326" s="7">
        <f t="shared" si="1"/>
        <v>9760</v>
      </c>
      <c r="B11326" s="5" t="s">
        <v>9982</v>
      </c>
      <c r="C11326" s="6" t="s">
        <v>32</v>
      </c>
    </row>
    <row r="11327">
      <c r="A11327" s="7">
        <f t="shared" si="1"/>
        <v>9761</v>
      </c>
      <c r="B11327" s="5" t="s">
        <v>9983</v>
      </c>
      <c r="C11327" s="6" t="s">
        <v>32</v>
      </c>
    </row>
    <row r="11328">
      <c r="A11328" s="7">
        <f t="shared" si="1"/>
        <v>9762</v>
      </c>
      <c r="B11328" s="5" t="s">
        <v>9984</v>
      </c>
      <c r="C11328" s="6" t="s">
        <v>1378</v>
      </c>
    </row>
    <row r="11329">
      <c r="A11329" s="7">
        <f t="shared" si="1"/>
        <v>9763</v>
      </c>
      <c r="B11329" s="8" t="s">
        <v>9985</v>
      </c>
      <c r="C11329" s="9" t="s">
        <v>728</v>
      </c>
    </row>
    <row r="11330">
      <c r="A11330" s="7">
        <f t="shared" si="1"/>
        <v>9764</v>
      </c>
      <c r="B11330" s="5" t="s">
        <v>9986</v>
      </c>
      <c r="C11330" s="6" t="s">
        <v>32</v>
      </c>
    </row>
    <row r="11331">
      <c r="A11331" s="7">
        <f t="shared" si="1"/>
        <v>9765</v>
      </c>
      <c r="B11331" s="8" t="s">
        <v>9987</v>
      </c>
      <c r="C11331" s="6" t="s">
        <v>1012</v>
      </c>
    </row>
    <row r="11332">
      <c r="A11332" s="7">
        <f t="shared" si="1"/>
        <v>9766</v>
      </c>
      <c r="B11332" s="8" t="s">
        <v>9988</v>
      </c>
      <c r="C11332" s="6" t="s">
        <v>1012</v>
      </c>
    </row>
    <row r="11333">
      <c r="A11333" s="7">
        <f t="shared" si="1"/>
        <v>9767</v>
      </c>
      <c r="B11333" s="15" t="s">
        <v>9989</v>
      </c>
      <c r="C11333" s="17" t="s">
        <v>426</v>
      </c>
    </row>
    <row r="11334">
      <c r="A11334" s="7">
        <f t="shared" si="1"/>
        <v>9768</v>
      </c>
      <c r="B11334" s="8" t="s">
        <v>9990</v>
      </c>
      <c r="C11334" s="6" t="s">
        <v>1012</v>
      </c>
    </row>
    <row r="11335">
      <c r="A11335" s="7">
        <f t="shared" si="1"/>
        <v>9769</v>
      </c>
      <c r="B11335" s="8" t="s">
        <v>9991</v>
      </c>
      <c r="C11335" s="9" t="s">
        <v>83</v>
      </c>
    </row>
    <row r="11336">
      <c r="A11336" s="7">
        <f t="shared" si="1"/>
        <v>9770</v>
      </c>
      <c r="B11336" s="5" t="s">
        <v>9992</v>
      </c>
      <c r="C11336" s="6" t="s">
        <v>1007</v>
      </c>
    </row>
    <row r="11337">
      <c r="A11337" s="7">
        <f t="shared" si="1"/>
        <v>9770</v>
      </c>
      <c r="B11337" s="5" t="s">
        <v>9992</v>
      </c>
      <c r="C11337" s="6" t="s">
        <v>656</v>
      </c>
    </row>
    <row r="11338">
      <c r="A11338" s="7">
        <f t="shared" si="1"/>
        <v>9771</v>
      </c>
      <c r="B11338" s="5" t="s">
        <v>9993</v>
      </c>
      <c r="C11338" s="6" t="s">
        <v>683</v>
      </c>
    </row>
    <row r="11339">
      <c r="A11339" s="7">
        <f t="shared" si="1"/>
        <v>9772</v>
      </c>
      <c r="B11339" s="5" t="s">
        <v>9994</v>
      </c>
      <c r="C11339" s="6" t="s">
        <v>1371</v>
      </c>
    </row>
    <row r="11340">
      <c r="A11340" s="7">
        <f t="shared" si="1"/>
        <v>9773</v>
      </c>
      <c r="B11340" s="8" t="s">
        <v>9995</v>
      </c>
      <c r="C11340" s="9" t="s">
        <v>835</v>
      </c>
    </row>
    <row r="11341">
      <c r="A11341" s="7">
        <f t="shared" si="1"/>
        <v>9774</v>
      </c>
      <c r="B11341" s="8" t="s">
        <v>9996</v>
      </c>
      <c r="C11341" s="9" t="s">
        <v>835</v>
      </c>
    </row>
    <row r="11342">
      <c r="A11342" s="7">
        <f t="shared" si="1"/>
        <v>9775</v>
      </c>
      <c r="B11342" s="8" t="s">
        <v>9997</v>
      </c>
      <c r="C11342" s="9" t="s">
        <v>835</v>
      </c>
    </row>
    <row r="11343">
      <c r="A11343" s="7">
        <f t="shared" si="1"/>
        <v>9776</v>
      </c>
      <c r="B11343" s="8" t="s">
        <v>9998</v>
      </c>
      <c r="C11343" s="9" t="s">
        <v>835</v>
      </c>
    </row>
    <row r="11344">
      <c r="A11344" s="7">
        <f t="shared" si="1"/>
        <v>9777</v>
      </c>
      <c r="B11344" s="8" t="s">
        <v>9999</v>
      </c>
      <c r="C11344" s="9" t="s">
        <v>835</v>
      </c>
    </row>
    <row r="11345">
      <c r="A11345" s="7">
        <f t="shared" si="1"/>
        <v>9778</v>
      </c>
      <c r="B11345" s="8" t="s">
        <v>10000</v>
      </c>
      <c r="C11345" s="9" t="s">
        <v>835</v>
      </c>
    </row>
    <row r="11346">
      <c r="A11346" s="7">
        <f t="shared" si="1"/>
        <v>9779</v>
      </c>
      <c r="B11346" s="8" t="s">
        <v>10001</v>
      </c>
      <c r="C11346" s="9" t="s">
        <v>835</v>
      </c>
    </row>
    <row r="11347">
      <c r="A11347" s="7">
        <f t="shared" si="1"/>
        <v>9780</v>
      </c>
      <c r="B11347" s="8" t="s">
        <v>10002</v>
      </c>
      <c r="C11347" s="9" t="s">
        <v>835</v>
      </c>
    </row>
    <row r="11348">
      <c r="A11348" s="7">
        <f t="shared" si="1"/>
        <v>9781</v>
      </c>
      <c r="B11348" s="8" t="s">
        <v>10003</v>
      </c>
      <c r="C11348" s="9" t="s">
        <v>835</v>
      </c>
    </row>
    <row r="11349">
      <c r="A11349" s="7">
        <f t="shared" si="1"/>
        <v>9782</v>
      </c>
      <c r="B11349" s="8" t="s">
        <v>10004</v>
      </c>
      <c r="C11349" s="9" t="s">
        <v>835</v>
      </c>
    </row>
    <row r="11350">
      <c r="A11350" s="7">
        <f t="shared" si="1"/>
        <v>9783</v>
      </c>
      <c r="B11350" s="8" t="s">
        <v>10005</v>
      </c>
      <c r="C11350" s="9" t="s">
        <v>835</v>
      </c>
    </row>
    <row r="11351">
      <c r="A11351" s="7">
        <f t="shared" si="1"/>
        <v>9784</v>
      </c>
      <c r="B11351" s="5" t="s">
        <v>10006</v>
      </c>
      <c r="C11351" s="6" t="s">
        <v>32</v>
      </c>
    </row>
    <row r="11352">
      <c r="A11352" s="7">
        <f t="shared" si="1"/>
        <v>9785</v>
      </c>
      <c r="B11352" s="8" t="s">
        <v>10007</v>
      </c>
      <c r="C11352" s="6" t="s">
        <v>1012</v>
      </c>
    </row>
    <row r="11353">
      <c r="A11353" s="7">
        <f t="shared" si="1"/>
        <v>9786</v>
      </c>
      <c r="B11353" s="8" t="s">
        <v>10008</v>
      </c>
      <c r="C11353" s="9" t="s">
        <v>547</v>
      </c>
    </row>
    <row r="11354">
      <c r="A11354" s="7">
        <f t="shared" si="1"/>
        <v>9787</v>
      </c>
      <c r="B11354" s="5" t="s">
        <v>10009</v>
      </c>
      <c r="C11354" s="6" t="s">
        <v>1620</v>
      </c>
    </row>
    <row r="11355">
      <c r="A11355" s="7">
        <f t="shared" si="1"/>
        <v>9787</v>
      </c>
      <c r="B11355" s="5" t="s">
        <v>10009</v>
      </c>
      <c r="C11355" s="6" t="s">
        <v>547</v>
      </c>
    </row>
    <row r="11356">
      <c r="A11356" s="7">
        <f t="shared" si="1"/>
        <v>9788</v>
      </c>
      <c r="B11356" s="8" t="s">
        <v>10010</v>
      </c>
      <c r="C11356" s="9" t="s">
        <v>547</v>
      </c>
    </row>
    <row r="11357">
      <c r="A11357" s="7">
        <f t="shared" si="1"/>
        <v>9789</v>
      </c>
      <c r="B11357" s="8" t="s">
        <v>10011</v>
      </c>
      <c r="C11357" s="9" t="s">
        <v>76</v>
      </c>
    </row>
    <row r="11358">
      <c r="A11358" s="7">
        <f t="shared" si="1"/>
        <v>9789</v>
      </c>
      <c r="B11358" s="8" t="s">
        <v>10011</v>
      </c>
      <c r="C11358" s="9" t="s">
        <v>547</v>
      </c>
    </row>
    <row r="11359">
      <c r="A11359" s="7">
        <f t="shared" si="1"/>
        <v>9790</v>
      </c>
      <c r="B11359" s="8" t="s">
        <v>10012</v>
      </c>
      <c r="C11359" s="9" t="s">
        <v>76</v>
      </c>
    </row>
    <row r="11360">
      <c r="A11360" s="7">
        <f t="shared" si="1"/>
        <v>9790</v>
      </c>
      <c r="B11360" s="8" t="s">
        <v>10012</v>
      </c>
      <c r="C11360" s="9" t="s">
        <v>547</v>
      </c>
    </row>
    <row r="11361">
      <c r="A11361" s="7">
        <f t="shared" si="1"/>
        <v>9791</v>
      </c>
      <c r="B11361" s="8" t="s">
        <v>10013</v>
      </c>
      <c r="C11361" s="6" t="s">
        <v>1012</v>
      </c>
    </row>
    <row r="11362">
      <c r="A11362" s="7">
        <f t="shared" si="1"/>
        <v>9792</v>
      </c>
      <c r="B11362" s="5" t="s">
        <v>10014</v>
      </c>
      <c r="C11362" s="6" t="s">
        <v>462</v>
      </c>
    </row>
    <row r="11363">
      <c r="A11363" s="7">
        <f t="shared" si="1"/>
        <v>9792</v>
      </c>
      <c r="B11363" s="5" t="s">
        <v>10014</v>
      </c>
      <c r="C11363" s="6" t="s">
        <v>22</v>
      </c>
    </row>
    <row r="11364">
      <c r="A11364" s="7">
        <f t="shared" si="1"/>
        <v>9792</v>
      </c>
      <c r="B11364" s="5" t="s">
        <v>10014</v>
      </c>
      <c r="C11364" s="6" t="s">
        <v>25</v>
      </c>
    </row>
    <row r="11365">
      <c r="A11365" s="7">
        <f t="shared" si="1"/>
        <v>9792</v>
      </c>
      <c r="B11365" s="5" t="s">
        <v>10014</v>
      </c>
      <c r="C11365" s="6" t="s">
        <v>24</v>
      </c>
    </row>
    <row r="11366">
      <c r="A11366" s="7">
        <f t="shared" si="1"/>
        <v>9793</v>
      </c>
      <c r="B11366" s="5" t="s">
        <v>10015</v>
      </c>
      <c r="C11366" s="6" t="s">
        <v>86</v>
      </c>
    </row>
    <row r="11367">
      <c r="A11367" s="7">
        <f t="shared" si="1"/>
        <v>9794</v>
      </c>
      <c r="B11367" s="5" t="s">
        <v>10016</v>
      </c>
      <c r="C11367" s="6" t="s">
        <v>367</v>
      </c>
    </row>
    <row r="11368">
      <c r="A11368" s="7">
        <f t="shared" si="1"/>
        <v>9795</v>
      </c>
      <c r="B11368" s="8" t="s">
        <v>10017</v>
      </c>
      <c r="C11368" s="9" t="s">
        <v>1548</v>
      </c>
    </row>
    <row r="11369">
      <c r="A11369" s="7">
        <f t="shared" si="1"/>
        <v>9796</v>
      </c>
      <c r="B11369" s="5" t="s">
        <v>10018</v>
      </c>
      <c r="C11369" s="6" t="s">
        <v>681</v>
      </c>
    </row>
    <row r="11370">
      <c r="A11370" s="7">
        <f t="shared" si="1"/>
        <v>9797</v>
      </c>
      <c r="B11370" s="5" t="s">
        <v>10019</v>
      </c>
      <c r="C11370" s="6" t="s">
        <v>471</v>
      </c>
    </row>
    <row r="11371">
      <c r="A11371" s="7">
        <f t="shared" si="1"/>
        <v>9798</v>
      </c>
      <c r="B11371" s="5" t="s">
        <v>10020</v>
      </c>
      <c r="C11371" s="6" t="s">
        <v>1007</v>
      </c>
    </row>
    <row r="11372">
      <c r="A11372" s="7">
        <f t="shared" si="1"/>
        <v>9798</v>
      </c>
      <c r="B11372" s="5" t="s">
        <v>10020</v>
      </c>
      <c r="C11372" s="6" t="s">
        <v>656</v>
      </c>
    </row>
    <row r="11373">
      <c r="A11373" s="7">
        <f t="shared" si="1"/>
        <v>9799</v>
      </c>
      <c r="B11373" s="5" t="s">
        <v>10021</v>
      </c>
      <c r="C11373" s="6" t="s">
        <v>367</v>
      </c>
    </row>
    <row r="11374">
      <c r="A11374" s="7">
        <f t="shared" si="1"/>
        <v>9800</v>
      </c>
      <c r="B11374" s="8" t="s">
        <v>10022</v>
      </c>
      <c r="C11374" s="9" t="s">
        <v>54</v>
      </c>
    </row>
    <row r="11375">
      <c r="A11375" s="7">
        <f t="shared" si="1"/>
        <v>9801</v>
      </c>
      <c r="B11375" s="8" t="s">
        <v>10023</v>
      </c>
      <c r="C11375" s="9" t="s">
        <v>547</v>
      </c>
    </row>
    <row r="11376">
      <c r="A11376" s="7">
        <f t="shared" si="1"/>
        <v>9802</v>
      </c>
      <c r="B11376" s="8" t="s">
        <v>10024</v>
      </c>
      <c r="C11376" s="9" t="s">
        <v>547</v>
      </c>
    </row>
    <row r="11377">
      <c r="A11377" s="7">
        <f t="shared" si="1"/>
        <v>9803</v>
      </c>
      <c r="B11377" s="5" t="s">
        <v>10025</v>
      </c>
      <c r="C11377" s="6" t="s">
        <v>20</v>
      </c>
    </row>
    <row r="11378">
      <c r="A11378" s="7">
        <f t="shared" si="1"/>
        <v>9804</v>
      </c>
      <c r="B11378" s="8" t="s">
        <v>10026</v>
      </c>
      <c r="C11378" s="9" t="s">
        <v>24</v>
      </c>
    </row>
    <row r="11379">
      <c r="A11379" s="7">
        <f t="shared" si="1"/>
        <v>9804</v>
      </c>
      <c r="B11379" s="8" t="s">
        <v>10026</v>
      </c>
      <c r="C11379" s="9" t="s">
        <v>22</v>
      </c>
    </row>
    <row r="11380">
      <c r="A11380" s="7">
        <f t="shared" si="1"/>
        <v>9804</v>
      </c>
      <c r="B11380" s="8" t="s">
        <v>10026</v>
      </c>
      <c r="C11380" s="9" t="s">
        <v>25</v>
      </c>
    </row>
    <row r="11381">
      <c r="A11381" s="7">
        <f t="shared" si="1"/>
        <v>9805</v>
      </c>
      <c r="B11381" s="5" t="s">
        <v>10027</v>
      </c>
      <c r="C11381" s="6" t="s">
        <v>20</v>
      </c>
    </row>
    <row r="11382">
      <c r="A11382" s="7">
        <f t="shared" si="1"/>
        <v>9806</v>
      </c>
      <c r="B11382" s="8" t="s">
        <v>10028</v>
      </c>
      <c r="C11382" s="6" t="s">
        <v>97</v>
      </c>
    </row>
    <row r="11383">
      <c r="A11383" s="7">
        <f t="shared" si="1"/>
        <v>9806</v>
      </c>
      <c r="B11383" s="8" t="s">
        <v>10028</v>
      </c>
      <c r="C11383" s="6" t="s">
        <v>162</v>
      </c>
    </row>
    <row r="11384">
      <c r="A11384" s="7">
        <f t="shared" si="1"/>
        <v>9806</v>
      </c>
      <c r="B11384" s="8" t="s">
        <v>10028</v>
      </c>
      <c r="C11384" s="9" t="s">
        <v>142</v>
      </c>
    </row>
    <row r="11385">
      <c r="A11385" s="7">
        <f t="shared" si="1"/>
        <v>9807</v>
      </c>
      <c r="B11385" s="8" t="s">
        <v>10029</v>
      </c>
      <c r="C11385" s="9" t="s">
        <v>24</v>
      </c>
    </row>
    <row r="11386">
      <c r="A11386" s="7">
        <f t="shared" si="1"/>
        <v>9808</v>
      </c>
      <c r="B11386" s="8" t="s">
        <v>10030</v>
      </c>
      <c r="C11386" s="9" t="s">
        <v>65</v>
      </c>
    </row>
    <row r="11387">
      <c r="A11387" s="7">
        <f t="shared" si="1"/>
        <v>9809</v>
      </c>
      <c r="B11387" s="5" t="s">
        <v>10031</v>
      </c>
      <c r="C11387" s="6" t="s">
        <v>4</v>
      </c>
    </row>
    <row r="11388">
      <c r="A11388" s="7">
        <f t="shared" si="1"/>
        <v>9810</v>
      </c>
      <c r="B11388" s="8" t="s">
        <v>10032</v>
      </c>
      <c r="C11388" s="9" t="s">
        <v>54</v>
      </c>
    </row>
    <row r="11389">
      <c r="A11389" s="7">
        <f t="shared" si="1"/>
        <v>9811</v>
      </c>
      <c r="B11389" s="5" t="s">
        <v>10033</v>
      </c>
      <c r="C11389" s="6" t="s">
        <v>69</v>
      </c>
    </row>
    <row r="11390">
      <c r="A11390" s="7">
        <f t="shared" si="1"/>
        <v>9811</v>
      </c>
      <c r="B11390" s="5" t="s">
        <v>10033</v>
      </c>
      <c r="C11390" s="6" t="s">
        <v>655</v>
      </c>
    </row>
    <row r="11391">
      <c r="A11391" s="7">
        <f t="shared" si="1"/>
        <v>9812</v>
      </c>
      <c r="B11391" s="5" t="s">
        <v>10034</v>
      </c>
      <c r="C11391" s="6" t="s">
        <v>6852</v>
      </c>
    </row>
    <row r="11392">
      <c r="A11392" s="7">
        <f t="shared" si="1"/>
        <v>9813</v>
      </c>
      <c r="B11392" s="8" t="s">
        <v>10035</v>
      </c>
      <c r="C11392" s="9" t="s">
        <v>416</v>
      </c>
    </row>
    <row r="11393">
      <c r="A11393" s="7">
        <f t="shared" si="1"/>
        <v>9814</v>
      </c>
      <c r="B11393" s="8" t="s">
        <v>10036</v>
      </c>
      <c r="C11393" s="9" t="s">
        <v>758</v>
      </c>
    </row>
    <row r="11394">
      <c r="A11394" s="7">
        <f t="shared" si="1"/>
        <v>9815</v>
      </c>
      <c r="B11394" s="8" t="s">
        <v>10037</v>
      </c>
      <c r="C11394" s="9" t="s">
        <v>399</v>
      </c>
    </row>
    <row r="11395">
      <c r="A11395" s="7">
        <f t="shared" si="1"/>
        <v>9816</v>
      </c>
      <c r="B11395" s="8" t="s">
        <v>10038</v>
      </c>
      <c r="C11395" s="9" t="s">
        <v>416</v>
      </c>
    </row>
    <row r="11396">
      <c r="A11396" s="7">
        <f t="shared" si="1"/>
        <v>9816</v>
      </c>
      <c r="B11396" s="8" t="s">
        <v>10038</v>
      </c>
      <c r="C11396" s="9" t="s">
        <v>121</v>
      </c>
    </row>
    <row r="11397">
      <c r="A11397" s="7">
        <f t="shared" si="1"/>
        <v>9817</v>
      </c>
      <c r="B11397" s="8" t="s">
        <v>10039</v>
      </c>
      <c r="C11397" s="9" t="s">
        <v>416</v>
      </c>
    </row>
    <row r="11398">
      <c r="A11398" s="7">
        <f t="shared" si="1"/>
        <v>9818</v>
      </c>
      <c r="B11398" s="5" t="s">
        <v>10040</v>
      </c>
      <c r="C11398" s="6" t="s">
        <v>1221</v>
      </c>
    </row>
    <row r="11399">
      <c r="A11399" s="7">
        <f t="shared" si="1"/>
        <v>9819</v>
      </c>
      <c r="B11399" s="5" t="s">
        <v>10041</v>
      </c>
      <c r="C11399" s="6" t="s">
        <v>1221</v>
      </c>
    </row>
    <row r="11400">
      <c r="A11400" s="7">
        <f t="shared" si="1"/>
        <v>9820</v>
      </c>
      <c r="B11400" s="8" t="s">
        <v>10042</v>
      </c>
      <c r="C11400" s="9" t="s">
        <v>188</v>
      </c>
    </row>
    <row r="11401">
      <c r="A11401" s="7">
        <f t="shared" si="1"/>
        <v>9821</v>
      </c>
      <c r="B11401" s="8" t="s">
        <v>10043</v>
      </c>
      <c r="C11401" s="9" t="s">
        <v>188</v>
      </c>
    </row>
    <row r="11402">
      <c r="A11402" s="7">
        <f t="shared" si="1"/>
        <v>9822</v>
      </c>
      <c r="B11402" s="5" t="s">
        <v>10044</v>
      </c>
      <c r="C11402" s="6" t="s">
        <v>74</v>
      </c>
    </row>
    <row r="11403">
      <c r="A11403" s="7">
        <f t="shared" si="1"/>
        <v>9823</v>
      </c>
      <c r="B11403" s="5" t="s">
        <v>10045</v>
      </c>
      <c r="C11403" s="6" t="s">
        <v>1394</v>
      </c>
    </row>
    <row r="11404">
      <c r="A11404" s="7">
        <f t="shared" si="1"/>
        <v>9824</v>
      </c>
      <c r="B11404" s="5" t="s">
        <v>10046</v>
      </c>
      <c r="C11404" s="6" t="s">
        <v>24</v>
      </c>
    </row>
    <row r="11405">
      <c r="A11405" s="7">
        <f t="shared" si="1"/>
        <v>9824</v>
      </c>
      <c r="B11405" s="5" t="s">
        <v>10046</v>
      </c>
      <c r="C11405" s="6" t="s">
        <v>25</v>
      </c>
    </row>
    <row r="11406">
      <c r="A11406" s="7">
        <f t="shared" si="1"/>
        <v>9825</v>
      </c>
      <c r="B11406" s="8" t="s">
        <v>10047</v>
      </c>
      <c r="C11406" s="9" t="s">
        <v>24</v>
      </c>
    </row>
    <row r="11407">
      <c r="A11407" s="7">
        <f t="shared" si="1"/>
        <v>9826</v>
      </c>
      <c r="B11407" s="8" t="s">
        <v>10048</v>
      </c>
      <c r="C11407" s="9" t="s">
        <v>121</v>
      </c>
    </row>
    <row r="11408">
      <c r="A11408" s="7">
        <f t="shared" si="1"/>
        <v>9827</v>
      </c>
      <c r="B11408" s="8" t="s">
        <v>10049</v>
      </c>
      <c r="C11408" s="9" t="s">
        <v>40</v>
      </c>
    </row>
    <row r="11409">
      <c r="A11409" s="7">
        <f t="shared" si="1"/>
        <v>9828</v>
      </c>
      <c r="B11409" s="8" t="s">
        <v>10050</v>
      </c>
      <c r="C11409" s="9" t="s">
        <v>42</v>
      </c>
    </row>
    <row r="11410">
      <c r="A11410" s="7">
        <f t="shared" si="1"/>
        <v>9829</v>
      </c>
      <c r="B11410" s="5" t="s">
        <v>10051</v>
      </c>
      <c r="C11410" s="6" t="s">
        <v>1394</v>
      </c>
    </row>
    <row r="11411">
      <c r="A11411" s="7">
        <f t="shared" si="1"/>
        <v>9830</v>
      </c>
      <c r="B11411" s="8" t="s">
        <v>10052</v>
      </c>
      <c r="C11411" s="9" t="s">
        <v>42</v>
      </c>
    </row>
    <row r="11412">
      <c r="A11412" s="7">
        <f t="shared" si="1"/>
        <v>9831</v>
      </c>
      <c r="B11412" s="5" t="s">
        <v>10053</v>
      </c>
      <c r="C11412" s="6" t="s">
        <v>15</v>
      </c>
    </row>
    <row r="11413">
      <c r="A11413" s="7">
        <f t="shared" si="1"/>
        <v>9832</v>
      </c>
      <c r="B11413" s="5" t="s">
        <v>10054</v>
      </c>
      <c r="C11413" s="6" t="s">
        <v>97</v>
      </c>
    </row>
    <row r="11414">
      <c r="A11414" s="7">
        <f t="shared" si="1"/>
        <v>9833</v>
      </c>
      <c r="B11414" s="5" t="s">
        <v>10055</v>
      </c>
      <c r="C11414" s="6" t="s">
        <v>1495</v>
      </c>
    </row>
    <row r="11415">
      <c r="A11415" s="7">
        <f t="shared" si="1"/>
        <v>9834</v>
      </c>
      <c r="B11415" s="5" t="s">
        <v>10056</v>
      </c>
      <c r="C11415" s="6" t="s">
        <v>97</v>
      </c>
    </row>
    <row r="11416">
      <c r="A11416" s="7">
        <f t="shared" si="1"/>
        <v>9835</v>
      </c>
      <c r="B11416" s="5" t="s">
        <v>10057</v>
      </c>
      <c r="C11416" s="6" t="s">
        <v>97</v>
      </c>
    </row>
    <row r="11417">
      <c r="A11417" s="7">
        <f t="shared" si="1"/>
        <v>9836</v>
      </c>
      <c r="B11417" s="5" t="s">
        <v>10058</v>
      </c>
      <c r="C11417" s="6" t="s">
        <v>97</v>
      </c>
    </row>
    <row r="11418">
      <c r="A11418" s="7">
        <f t="shared" si="1"/>
        <v>9837</v>
      </c>
      <c r="B11418" s="5" t="s">
        <v>10059</v>
      </c>
      <c r="C11418" s="6" t="s">
        <v>1221</v>
      </c>
    </row>
    <row r="11419">
      <c r="A11419" s="7">
        <f t="shared" si="1"/>
        <v>9838</v>
      </c>
      <c r="B11419" s="5" t="s">
        <v>10060</v>
      </c>
      <c r="C11419" s="6" t="s">
        <v>1279</v>
      </c>
    </row>
    <row r="11420">
      <c r="A11420" s="7">
        <f t="shared" si="1"/>
        <v>9839</v>
      </c>
      <c r="B11420" s="8" t="s">
        <v>10061</v>
      </c>
      <c r="C11420" s="9" t="s">
        <v>188</v>
      </c>
    </row>
    <row r="11421">
      <c r="A11421" s="7">
        <f t="shared" si="1"/>
        <v>9840</v>
      </c>
      <c r="B11421" s="5" t="s">
        <v>10062</v>
      </c>
      <c r="C11421" s="6" t="s">
        <v>471</v>
      </c>
    </row>
    <row r="11422">
      <c r="A11422" s="7">
        <f t="shared" si="1"/>
        <v>9841</v>
      </c>
      <c r="B11422" s="8" t="s">
        <v>10063</v>
      </c>
      <c r="C11422" s="9" t="s">
        <v>40</v>
      </c>
    </row>
    <row r="11423">
      <c r="A11423" s="7">
        <f t="shared" si="1"/>
        <v>9842</v>
      </c>
      <c r="B11423" s="5" t="s">
        <v>10064</v>
      </c>
      <c r="C11423" s="6" t="s">
        <v>20</v>
      </c>
    </row>
    <row r="11424">
      <c r="A11424" s="7">
        <f t="shared" si="1"/>
        <v>9843</v>
      </c>
      <c r="B11424" s="8" t="s">
        <v>10065</v>
      </c>
      <c r="C11424" s="9" t="s">
        <v>722</v>
      </c>
    </row>
    <row r="11425">
      <c r="A11425" s="7">
        <f t="shared" si="1"/>
        <v>9844</v>
      </c>
      <c r="B11425" s="5" t="s">
        <v>10066</v>
      </c>
      <c r="C11425" s="6" t="s">
        <v>462</v>
      </c>
    </row>
    <row r="11426">
      <c r="A11426" s="7">
        <f t="shared" si="1"/>
        <v>9845</v>
      </c>
      <c r="B11426" s="8" t="s">
        <v>10067</v>
      </c>
      <c r="C11426" s="9" t="s">
        <v>416</v>
      </c>
    </row>
    <row r="11427">
      <c r="A11427" s="7">
        <f t="shared" si="1"/>
        <v>9846</v>
      </c>
      <c r="B11427" s="8" t="s">
        <v>10068</v>
      </c>
      <c r="C11427" s="9" t="s">
        <v>188</v>
      </c>
    </row>
    <row r="11428">
      <c r="A11428" s="7">
        <f t="shared" si="1"/>
        <v>9847</v>
      </c>
      <c r="B11428" s="8" t="s">
        <v>10069</v>
      </c>
      <c r="C11428" s="9" t="s">
        <v>874</v>
      </c>
    </row>
    <row r="11429">
      <c r="A11429" s="7">
        <f t="shared" si="1"/>
        <v>9848</v>
      </c>
      <c r="B11429" s="5" t="s">
        <v>10070</v>
      </c>
      <c r="C11429" s="6" t="s">
        <v>6852</v>
      </c>
    </row>
    <row r="11430">
      <c r="A11430" s="7">
        <f t="shared" si="1"/>
        <v>9849</v>
      </c>
      <c r="B11430" s="5" t="s">
        <v>10071</v>
      </c>
      <c r="C11430" s="6" t="s">
        <v>142</v>
      </c>
    </row>
    <row r="11431">
      <c r="A11431" s="7">
        <f t="shared" si="1"/>
        <v>9850</v>
      </c>
      <c r="B11431" s="8" t="s">
        <v>10072</v>
      </c>
      <c r="C11431" s="6" t="s">
        <v>97</v>
      </c>
    </row>
    <row r="11432">
      <c r="A11432" s="7">
        <f t="shared" si="1"/>
        <v>9850</v>
      </c>
      <c r="B11432" s="8" t="s">
        <v>10072</v>
      </c>
      <c r="C11432" s="9" t="s">
        <v>142</v>
      </c>
    </row>
    <row r="11433">
      <c r="A11433" s="7">
        <f t="shared" si="1"/>
        <v>9851</v>
      </c>
      <c r="B11433" s="5" t="s">
        <v>10073</v>
      </c>
      <c r="C11433" s="6" t="s">
        <v>621</v>
      </c>
    </row>
    <row r="11434">
      <c r="A11434" s="7">
        <f t="shared" si="1"/>
        <v>9852</v>
      </c>
      <c r="B11434" s="8" t="s">
        <v>10074</v>
      </c>
      <c r="C11434" s="9" t="s">
        <v>188</v>
      </c>
    </row>
    <row r="11435">
      <c r="A11435" s="7">
        <f t="shared" si="1"/>
        <v>9853</v>
      </c>
      <c r="B11435" s="5" t="s">
        <v>10075</v>
      </c>
      <c r="C11435" s="6" t="s">
        <v>1495</v>
      </c>
    </row>
    <row r="11436">
      <c r="A11436" s="7">
        <f t="shared" si="1"/>
        <v>9854</v>
      </c>
      <c r="B11436" s="5" t="s">
        <v>10076</v>
      </c>
      <c r="C11436" s="6" t="s">
        <v>1040</v>
      </c>
    </row>
    <row r="11437">
      <c r="A11437" s="7">
        <f t="shared" si="1"/>
        <v>9855</v>
      </c>
      <c r="B11437" s="5" t="s">
        <v>10077</v>
      </c>
      <c r="C11437" s="17" t="s">
        <v>1470</v>
      </c>
    </row>
    <row r="11438">
      <c r="A11438" s="7">
        <f t="shared" si="1"/>
        <v>9855</v>
      </c>
      <c r="B11438" s="5" t="s">
        <v>10077</v>
      </c>
      <c r="C11438" s="17" t="s">
        <v>815</v>
      </c>
    </row>
    <row r="11439">
      <c r="A11439" s="7">
        <f t="shared" si="1"/>
        <v>9855</v>
      </c>
      <c r="B11439" s="5" t="s">
        <v>10077</v>
      </c>
      <c r="C11439" s="17" t="s">
        <v>399</v>
      </c>
    </row>
    <row r="11440">
      <c r="A11440" s="7">
        <f t="shared" si="1"/>
        <v>9856</v>
      </c>
      <c r="B11440" s="8" t="s">
        <v>10078</v>
      </c>
      <c r="C11440" s="9" t="s">
        <v>399</v>
      </c>
    </row>
    <row r="11441">
      <c r="A11441" s="7">
        <f t="shared" si="1"/>
        <v>9857</v>
      </c>
      <c r="B11441" s="8" t="s">
        <v>10079</v>
      </c>
      <c r="C11441" s="6" t="s">
        <v>1012</v>
      </c>
    </row>
    <row r="11442">
      <c r="A11442" s="7">
        <f t="shared" si="1"/>
        <v>9858</v>
      </c>
      <c r="B11442" s="5" t="s">
        <v>10080</v>
      </c>
      <c r="C11442" s="6" t="s">
        <v>1369</v>
      </c>
    </row>
    <row r="11443">
      <c r="A11443" s="7">
        <f t="shared" si="1"/>
        <v>9859</v>
      </c>
      <c r="B11443" s="8" t="s">
        <v>10081</v>
      </c>
      <c r="C11443" s="6" t="s">
        <v>672</v>
      </c>
    </row>
    <row r="11444">
      <c r="A11444" s="7">
        <f t="shared" si="1"/>
        <v>9860</v>
      </c>
      <c r="B11444" s="8" t="s">
        <v>10082</v>
      </c>
      <c r="C11444" s="9" t="s">
        <v>845</v>
      </c>
    </row>
    <row r="11445">
      <c r="A11445" s="7">
        <f t="shared" si="1"/>
        <v>9861</v>
      </c>
      <c r="B11445" s="8" t="s">
        <v>10083</v>
      </c>
      <c r="C11445" s="9" t="s">
        <v>40</v>
      </c>
    </row>
    <row r="11446">
      <c r="A11446" s="7">
        <f t="shared" si="1"/>
        <v>9862</v>
      </c>
      <c r="B11446" s="5" t="s">
        <v>10084</v>
      </c>
      <c r="C11446" s="6" t="s">
        <v>1324</v>
      </c>
    </row>
    <row r="11447">
      <c r="A11447" s="7">
        <f t="shared" si="1"/>
        <v>9862</v>
      </c>
      <c r="B11447" s="5" t="s">
        <v>10084</v>
      </c>
      <c r="C11447" s="6" t="s">
        <v>1221</v>
      </c>
    </row>
    <row r="11448">
      <c r="A11448" s="7">
        <f t="shared" si="1"/>
        <v>9863</v>
      </c>
      <c r="B11448" s="5" t="s">
        <v>10085</v>
      </c>
      <c r="C11448" s="6" t="s">
        <v>1360</v>
      </c>
    </row>
    <row r="11449">
      <c r="A11449" s="7">
        <f t="shared" si="1"/>
        <v>9864</v>
      </c>
      <c r="B11449" s="8" t="s">
        <v>10086</v>
      </c>
      <c r="C11449" s="9" t="s">
        <v>162</v>
      </c>
    </row>
    <row r="11450">
      <c r="A11450" s="7">
        <f t="shared" si="1"/>
        <v>9864</v>
      </c>
      <c r="B11450" s="8" t="s">
        <v>10086</v>
      </c>
      <c r="C11450" s="9" t="s">
        <v>142</v>
      </c>
    </row>
    <row r="11451">
      <c r="A11451" s="7">
        <f t="shared" si="1"/>
        <v>9865</v>
      </c>
      <c r="B11451" s="5" t="s">
        <v>10087</v>
      </c>
      <c r="C11451" s="6" t="s">
        <v>1495</v>
      </c>
    </row>
    <row r="11452">
      <c r="A11452" s="7">
        <f t="shared" si="1"/>
        <v>9866</v>
      </c>
      <c r="B11452" s="5" t="s">
        <v>10088</v>
      </c>
      <c r="C11452" s="6" t="s">
        <v>1262</v>
      </c>
    </row>
    <row r="11453">
      <c r="A11453" s="7">
        <f t="shared" si="1"/>
        <v>9867</v>
      </c>
      <c r="B11453" s="8" t="s">
        <v>10089</v>
      </c>
      <c r="C11453" s="9" t="s">
        <v>121</v>
      </c>
    </row>
    <row r="11454">
      <c r="A11454" s="7">
        <f t="shared" si="1"/>
        <v>9868</v>
      </c>
      <c r="B11454" s="8" t="s">
        <v>10090</v>
      </c>
      <c r="C11454" s="9" t="s">
        <v>117</v>
      </c>
    </row>
    <row r="11455">
      <c r="A11455" s="7">
        <f t="shared" si="1"/>
        <v>9869</v>
      </c>
      <c r="B11455" s="8" t="s">
        <v>10091</v>
      </c>
      <c r="C11455" s="9" t="s">
        <v>117</v>
      </c>
    </row>
    <row r="11456">
      <c r="A11456" s="7">
        <f t="shared" si="1"/>
        <v>9870</v>
      </c>
      <c r="B11456" s="8" t="s">
        <v>10092</v>
      </c>
      <c r="C11456" s="9" t="s">
        <v>117</v>
      </c>
    </row>
    <row r="11457">
      <c r="A11457" s="7">
        <f t="shared" si="1"/>
        <v>9871</v>
      </c>
      <c r="B11457" s="8" t="s">
        <v>10093</v>
      </c>
      <c r="C11457" s="9" t="s">
        <v>117</v>
      </c>
    </row>
    <row r="11458">
      <c r="A11458" s="7">
        <f t="shared" si="1"/>
        <v>9872</v>
      </c>
      <c r="B11458" s="8" t="s">
        <v>10094</v>
      </c>
      <c r="C11458" s="9" t="s">
        <v>117</v>
      </c>
    </row>
    <row r="11459">
      <c r="A11459" s="7">
        <f t="shared" si="1"/>
        <v>9873</v>
      </c>
      <c r="B11459" s="8" t="s">
        <v>10095</v>
      </c>
      <c r="C11459" s="9" t="s">
        <v>117</v>
      </c>
    </row>
    <row r="11460">
      <c r="A11460" s="7">
        <f t="shared" si="1"/>
        <v>9873</v>
      </c>
      <c r="B11460" s="8" t="s">
        <v>10095</v>
      </c>
      <c r="C11460" s="9" t="s">
        <v>25</v>
      </c>
    </row>
    <row r="11461">
      <c r="A11461" s="7">
        <f t="shared" si="1"/>
        <v>9874</v>
      </c>
      <c r="B11461" s="5" t="s">
        <v>10096</v>
      </c>
      <c r="C11461" s="17" t="s">
        <v>1470</v>
      </c>
    </row>
    <row r="11462">
      <c r="A11462" s="7">
        <f t="shared" si="1"/>
        <v>9875</v>
      </c>
      <c r="B11462" s="8" t="s">
        <v>10097</v>
      </c>
      <c r="C11462" s="9" t="s">
        <v>121</v>
      </c>
    </row>
    <row r="11463">
      <c r="A11463" s="7">
        <f t="shared" si="1"/>
        <v>9876</v>
      </c>
      <c r="B11463" s="5" t="s">
        <v>10098</v>
      </c>
      <c r="C11463" s="6" t="s">
        <v>1260</v>
      </c>
    </row>
    <row r="11464">
      <c r="A11464" s="7">
        <f t="shared" si="1"/>
        <v>9877</v>
      </c>
      <c r="B11464" s="5" t="s">
        <v>10099</v>
      </c>
      <c r="C11464" s="6" t="s">
        <v>1495</v>
      </c>
    </row>
    <row r="11465">
      <c r="A11465" s="7">
        <f t="shared" si="1"/>
        <v>9878</v>
      </c>
      <c r="B11465" s="5" t="s">
        <v>10100</v>
      </c>
      <c r="C11465" s="6" t="s">
        <v>1360</v>
      </c>
    </row>
    <row r="11466">
      <c r="A11466" s="7">
        <f t="shared" si="1"/>
        <v>9879</v>
      </c>
      <c r="B11466" s="5" t="s">
        <v>10101</v>
      </c>
      <c r="C11466" s="6" t="s">
        <v>1360</v>
      </c>
    </row>
    <row r="11467">
      <c r="A11467" s="7">
        <f t="shared" si="1"/>
        <v>9880</v>
      </c>
      <c r="B11467" s="5" t="s">
        <v>10102</v>
      </c>
      <c r="C11467" s="6" t="s">
        <v>1360</v>
      </c>
    </row>
    <row r="11468">
      <c r="A11468" s="7">
        <f t="shared" si="1"/>
        <v>9881</v>
      </c>
      <c r="B11468" s="5" t="s">
        <v>10103</v>
      </c>
      <c r="C11468" s="6" t="s">
        <v>1360</v>
      </c>
    </row>
    <row r="11469">
      <c r="A11469" s="7">
        <f t="shared" si="1"/>
        <v>9882</v>
      </c>
      <c r="B11469" s="5" t="s">
        <v>10104</v>
      </c>
      <c r="C11469" s="6" t="s">
        <v>1378</v>
      </c>
    </row>
    <row r="11470">
      <c r="A11470" s="7">
        <f t="shared" si="1"/>
        <v>9883</v>
      </c>
      <c r="B11470" s="5" t="s">
        <v>10105</v>
      </c>
      <c r="C11470" s="6" t="s">
        <v>1378</v>
      </c>
    </row>
    <row r="11471">
      <c r="A11471" s="7">
        <f t="shared" si="1"/>
        <v>9884</v>
      </c>
      <c r="B11471" s="5" t="s">
        <v>10106</v>
      </c>
      <c r="C11471" s="6" t="s">
        <v>142</v>
      </c>
    </row>
    <row r="11472">
      <c r="A11472" s="7">
        <f t="shared" si="1"/>
        <v>9885</v>
      </c>
      <c r="B11472" s="8" t="s">
        <v>10107</v>
      </c>
      <c r="C11472" s="9" t="s">
        <v>40</v>
      </c>
    </row>
    <row r="11473">
      <c r="A11473" s="7">
        <f t="shared" si="1"/>
        <v>9886</v>
      </c>
      <c r="B11473" s="5" t="s">
        <v>10108</v>
      </c>
      <c r="C11473" s="6" t="s">
        <v>683</v>
      </c>
    </row>
    <row r="11474">
      <c r="A11474" s="7">
        <f t="shared" si="1"/>
        <v>9887</v>
      </c>
      <c r="B11474" s="8" t="s">
        <v>10109</v>
      </c>
      <c r="C11474" s="6" t="s">
        <v>91</v>
      </c>
    </row>
    <row r="11475">
      <c r="A11475" s="7">
        <f t="shared" si="1"/>
        <v>9887</v>
      </c>
      <c r="B11475" s="8" t="s">
        <v>10109</v>
      </c>
      <c r="C11475" s="9" t="s">
        <v>162</v>
      </c>
    </row>
    <row r="11476">
      <c r="A11476" s="7">
        <f t="shared" si="1"/>
        <v>9888</v>
      </c>
      <c r="B11476" s="8" t="s">
        <v>10110</v>
      </c>
      <c r="C11476" s="9" t="s">
        <v>56</v>
      </c>
    </row>
    <row r="11477">
      <c r="A11477" s="7">
        <f t="shared" si="1"/>
        <v>9889</v>
      </c>
      <c r="B11477" s="5" t="s">
        <v>10111</v>
      </c>
      <c r="C11477" s="6" t="s">
        <v>426</v>
      </c>
    </row>
    <row r="11478">
      <c r="A11478" s="7">
        <f t="shared" si="1"/>
        <v>9890</v>
      </c>
      <c r="B11478" s="8" t="s">
        <v>10112</v>
      </c>
      <c r="C11478" s="9" t="s">
        <v>46</v>
      </c>
    </row>
    <row r="11479">
      <c r="A11479" s="7">
        <f t="shared" si="1"/>
        <v>9891</v>
      </c>
      <c r="B11479" s="5" t="s">
        <v>10113</v>
      </c>
      <c r="C11479" s="6" t="s">
        <v>1360</v>
      </c>
    </row>
    <row r="11480">
      <c r="A11480" s="7">
        <f t="shared" si="1"/>
        <v>9892</v>
      </c>
      <c r="B11480" s="5" t="s">
        <v>10114</v>
      </c>
      <c r="C11480" s="6" t="s">
        <v>639</v>
      </c>
    </row>
    <row r="11481">
      <c r="A11481" s="7">
        <f t="shared" si="1"/>
        <v>9893</v>
      </c>
      <c r="B11481" s="8" t="s">
        <v>10115</v>
      </c>
      <c r="C11481" s="9" t="s">
        <v>24</v>
      </c>
    </row>
    <row r="11482">
      <c r="A11482" s="7">
        <f t="shared" si="1"/>
        <v>9894</v>
      </c>
      <c r="B11482" s="5" t="s">
        <v>10116</v>
      </c>
      <c r="C11482" s="6" t="s">
        <v>1007</v>
      </c>
    </row>
    <row r="11483">
      <c r="A11483" s="7">
        <f t="shared" si="1"/>
        <v>9895</v>
      </c>
      <c r="B11483" s="5" t="s">
        <v>10117</v>
      </c>
      <c r="C11483" s="6" t="s">
        <v>612</v>
      </c>
    </row>
    <row r="11484">
      <c r="A11484" s="7">
        <f t="shared" si="1"/>
        <v>9896</v>
      </c>
      <c r="B11484" s="5" t="s">
        <v>10118</v>
      </c>
      <c r="C11484" s="6" t="s">
        <v>591</v>
      </c>
    </row>
    <row r="11485">
      <c r="A11485" s="7">
        <f t="shared" si="1"/>
        <v>9897</v>
      </c>
      <c r="B11485" s="8" t="s">
        <v>10119</v>
      </c>
      <c r="C11485" s="9" t="s">
        <v>24</v>
      </c>
    </row>
    <row r="11486">
      <c r="A11486" s="7">
        <f t="shared" si="1"/>
        <v>9898</v>
      </c>
      <c r="B11486" s="8" t="s">
        <v>10120</v>
      </c>
      <c r="C11486" s="9" t="s">
        <v>1470</v>
      </c>
    </row>
    <row r="11487">
      <c r="A11487" s="7">
        <f t="shared" si="1"/>
        <v>9899</v>
      </c>
      <c r="B11487" s="8" t="s">
        <v>10121</v>
      </c>
      <c r="C11487" s="6" t="s">
        <v>10122</v>
      </c>
    </row>
    <row r="11488">
      <c r="A11488" s="7">
        <f t="shared" si="1"/>
        <v>9899</v>
      </c>
      <c r="B11488" s="8" t="s">
        <v>10121</v>
      </c>
      <c r="C11488" s="9" t="s">
        <v>25</v>
      </c>
    </row>
    <row r="11489">
      <c r="A11489" s="7">
        <f t="shared" si="1"/>
        <v>9900</v>
      </c>
      <c r="B11489" s="8" t="s">
        <v>10123</v>
      </c>
      <c r="C11489" s="9" t="s">
        <v>162</v>
      </c>
    </row>
    <row r="11490">
      <c r="A11490" s="7">
        <f t="shared" si="1"/>
        <v>9900</v>
      </c>
      <c r="B11490" s="8" t="s">
        <v>10123</v>
      </c>
      <c r="C11490" s="9" t="s">
        <v>24</v>
      </c>
    </row>
    <row r="11491">
      <c r="A11491" s="7">
        <f t="shared" si="1"/>
        <v>9900</v>
      </c>
      <c r="B11491" s="8" t="s">
        <v>10123</v>
      </c>
      <c r="C11491" s="9" t="s">
        <v>25</v>
      </c>
    </row>
    <row r="11492">
      <c r="A11492" s="7">
        <f t="shared" si="1"/>
        <v>9901</v>
      </c>
      <c r="B11492" s="8" t="s">
        <v>10124</v>
      </c>
      <c r="C11492" s="6" t="s">
        <v>379</v>
      </c>
    </row>
    <row r="11493">
      <c r="A11493" s="7">
        <f t="shared" si="1"/>
        <v>9901</v>
      </c>
      <c r="B11493" s="8" t="s">
        <v>10124</v>
      </c>
      <c r="C11493" s="9" t="s">
        <v>177</v>
      </c>
    </row>
    <row r="11494">
      <c r="A11494" s="7">
        <f t="shared" si="1"/>
        <v>9901</v>
      </c>
      <c r="B11494" s="8" t="s">
        <v>10124</v>
      </c>
      <c r="C11494" s="9" t="s">
        <v>60</v>
      </c>
    </row>
    <row r="11495">
      <c r="A11495" s="7">
        <f t="shared" si="1"/>
        <v>9901</v>
      </c>
      <c r="B11495" s="8" t="s">
        <v>10124</v>
      </c>
      <c r="C11495" s="9" t="s">
        <v>54</v>
      </c>
    </row>
    <row r="11496">
      <c r="A11496" s="7">
        <f t="shared" si="1"/>
        <v>9901</v>
      </c>
      <c r="B11496" s="8" t="s">
        <v>10124</v>
      </c>
      <c r="C11496" s="9" t="s">
        <v>142</v>
      </c>
    </row>
    <row r="11497">
      <c r="A11497" s="7">
        <f t="shared" si="1"/>
        <v>9902</v>
      </c>
      <c r="B11497" s="8" t="s">
        <v>10125</v>
      </c>
      <c r="C11497" s="6" t="s">
        <v>379</v>
      </c>
    </row>
    <row r="11498">
      <c r="A11498" s="7">
        <f t="shared" si="1"/>
        <v>9902</v>
      </c>
      <c r="B11498" s="8" t="s">
        <v>10125</v>
      </c>
      <c r="C11498" s="9" t="s">
        <v>177</v>
      </c>
    </row>
    <row r="11499">
      <c r="A11499" s="7">
        <f t="shared" si="1"/>
        <v>9902</v>
      </c>
      <c r="B11499" s="8" t="s">
        <v>10125</v>
      </c>
      <c r="C11499" s="9" t="s">
        <v>54</v>
      </c>
    </row>
    <row r="11500">
      <c r="A11500" s="7">
        <f t="shared" si="1"/>
        <v>9903</v>
      </c>
      <c r="B11500" s="8" t="s">
        <v>10126</v>
      </c>
      <c r="C11500" s="6" t="s">
        <v>379</v>
      </c>
    </row>
    <row r="11501">
      <c r="A11501" s="7">
        <f t="shared" si="1"/>
        <v>9903</v>
      </c>
      <c r="B11501" s="8" t="s">
        <v>10126</v>
      </c>
      <c r="C11501" s="9" t="s">
        <v>177</v>
      </c>
    </row>
    <row r="11502">
      <c r="A11502" s="7">
        <f t="shared" si="1"/>
        <v>9903</v>
      </c>
      <c r="B11502" s="8" t="s">
        <v>10126</v>
      </c>
      <c r="C11502" s="9" t="s">
        <v>60</v>
      </c>
    </row>
    <row r="11503">
      <c r="A11503" s="7">
        <f t="shared" si="1"/>
        <v>9903</v>
      </c>
      <c r="B11503" s="8" t="s">
        <v>10126</v>
      </c>
      <c r="C11503" s="9" t="s">
        <v>54</v>
      </c>
    </row>
    <row r="11504">
      <c r="A11504" s="7">
        <f t="shared" si="1"/>
        <v>9904</v>
      </c>
      <c r="B11504" s="5" t="s">
        <v>10127</v>
      </c>
      <c r="C11504" s="6" t="s">
        <v>714</v>
      </c>
    </row>
    <row r="11505">
      <c r="A11505" s="7">
        <f t="shared" si="1"/>
        <v>9905</v>
      </c>
      <c r="B11505" s="5" t="s">
        <v>10128</v>
      </c>
      <c r="C11505" s="6" t="s">
        <v>59</v>
      </c>
    </row>
    <row r="11506">
      <c r="A11506" s="7">
        <f t="shared" si="1"/>
        <v>9906</v>
      </c>
      <c r="B11506" s="5" t="s">
        <v>10129</v>
      </c>
      <c r="C11506" s="6" t="s">
        <v>714</v>
      </c>
    </row>
    <row r="11507">
      <c r="A11507" s="7">
        <f t="shared" si="1"/>
        <v>9907</v>
      </c>
      <c r="B11507" s="5" t="s">
        <v>10130</v>
      </c>
      <c r="C11507" s="6" t="s">
        <v>324</v>
      </c>
    </row>
    <row r="11508">
      <c r="A11508" s="7">
        <f t="shared" si="1"/>
        <v>9908</v>
      </c>
      <c r="B11508" s="8" t="s">
        <v>10131</v>
      </c>
      <c r="C11508" s="9" t="s">
        <v>893</v>
      </c>
    </row>
    <row r="11509">
      <c r="A11509" s="7">
        <f t="shared" si="1"/>
        <v>9909</v>
      </c>
      <c r="B11509" s="5" t="s">
        <v>10132</v>
      </c>
      <c r="C11509" s="6" t="s">
        <v>683</v>
      </c>
    </row>
    <row r="11510">
      <c r="A11510" s="7">
        <f t="shared" si="1"/>
        <v>9910</v>
      </c>
      <c r="B11510" s="5" t="s">
        <v>10133</v>
      </c>
      <c r="C11510" s="6" t="s">
        <v>621</v>
      </c>
    </row>
    <row r="11511">
      <c r="A11511" s="7">
        <f t="shared" si="1"/>
        <v>9911</v>
      </c>
      <c r="B11511" s="8" t="s">
        <v>10134</v>
      </c>
      <c r="C11511" s="9" t="s">
        <v>874</v>
      </c>
    </row>
    <row r="11512">
      <c r="A11512" s="7">
        <f t="shared" si="1"/>
        <v>9912</v>
      </c>
      <c r="B11512" s="8" t="s">
        <v>10135</v>
      </c>
      <c r="C11512" s="9" t="s">
        <v>8</v>
      </c>
    </row>
    <row r="11513">
      <c r="A11513" s="7">
        <f t="shared" si="1"/>
        <v>9913</v>
      </c>
      <c r="B11513" s="5" t="s">
        <v>10136</v>
      </c>
      <c r="C11513" s="6" t="s">
        <v>12</v>
      </c>
    </row>
    <row r="11514">
      <c r="A11514" s="7">
        <f t="shared" si="1"/>
        <v>9914</v>
      </c>
      <c r="B11514" s="5" t="s">
        <v>10137</v>
      </c>
      <c r="C11514" s="6" t="s">
        <v>1371</v>
      </c>
    </row>
    <row r="11515">
      <c r="A11515" s="7">
        <f t="shared" si="1"/>
        <v>9915</v>
      </c>
      <c r="B11515" s="5" t="s">
        <v>10138</v>
      </c>
      <c r="C11515" s="6" t="s">
        <v>179</v>
      </c>
    </row>
    <row r="11516">
      <c r="A11516" s="7">
        <f t="shared" si="1"/>
        <v>9916</v>
      </c>
      <c r="B11516" s="5" t="s">
        <v>10139</v>
      </c>
      <c r="C11516" s="6" t="s">
        <v>610</v>
      </c>
    </row>
    <row r="11517">
      <c r="A11517" s="7">
        <f t="shared" si="1"/>
        <v>9917</v>
      </c>
      <c r="B11517" s="5" t="s">
        <v>10140</v>
      </c>
      <c r="C11517" s="6" t="s">
        <v>555</v>
      </c>
    </row>
    <row r="11518">
      <c r="A11518" s="7">
        <f t="shared" si="1"/>
        <v>9918</v>
      </c>
      <c r="B11518" s="8" t="s">
        <v>10141</v>
      </c>
      <c r="C11518" s="9" t="s">
        <v>1169</v>
      </c>
    </row>
    <row r="11519">
      <c r="A11519" s="7">
        <f t="shared" si="1"/>
        <v>9919</v>
      </c>
      <c r="B11519" s="5" t="s">
        <v>10142</v>
      </c>
      <c r="C11519" s="6" t="s">
        <v>4</v>
      </c>
    </row>
    <row r="11520">
      <c r="A11520" s="7">
        <f t="shared" si="1"/>
        <v>9920</v>
      </c>
      <c r="B11520" s="8" t="s">
        <v>10143</v>
      </c>
      <c r="C11520" s="9" t="s">
        <v>1169</v>
      </c>
    </row>
    <row r="11521">
      <c r="A11521" s="7">
        <f t="shared" si="1"/>
        <v>9921</v>
      </c>
      <c r="B11521" s="5" t="s">
        <v>10144</v>
      </c>
      <c r="C11521" s="6" t="s">
        <v>109</v>
      </c>
    </row>
    <row r="11522">
      <c r="A11522" s="7">
        <f t="shared" si="1"/>
        <v>9921</v>
      </c>
      <c r="B11522" s="5" t="s">
        <v>10144</v>
      </c>
      <c r="C11522" s="6" t="s">
        <v>25</v>
      </c>
    </row>
    <row r="11523">
      <c r="A11523" s="7">
        <f t="shared" si="1"/>
        <v>9922</v>
      </c>
      <c r="B11523" s="5" t="s">
        <v>10145</v>
      </c>
      <c r="C11523" s="6" t="s">
        <v>785</v>
      </c>
    </row>
    <row r="11524">
      <c r="A11524" s="7">
        <f t="shared" si="1"/>
        <v>9923</v>
      </c>
      <c r="B11524" s="5" t="s">
        <v>10146</v>
      </c>
      <c r="C11524" s="6" t="s">
        <v>780</v>
      </c>
    </row>
    <row r="11525">
      <c r="A11525" s="7">
        <f t="shared" si="1"/>
        <v>9924</v>
      </c>
      <c r="B11525" s="8" t="s">
        <v>10147</v>
      </c>
      <c r="C11525" s="9" t="s">
        <v>8</v>
      </c>
    </row>
    <row r="11526">
      <c r="A11526" s="7">
        <f t="shared" si="1"/>
        <v>9925</v>
      </c>
      <c r="B11526" s="8" t="s">
        <v>10148</v>
      </c>
      <c r="C11526" s="9" t="s">
        <v>280</v>
      </c>
    </row>
    <row r="11527">
      <c r="A11527" s="7">
        <f t="shared" si="1"/>
        <v>9926</v>
      </c>
      <c r="B11527" s="8" t="s">
        <v>10149</v>
      </c>
      <c r="C11527" s="9" t="s">
        <v>8</v>
      </c>
    </row>
    <row r="11528">
      <c r="A11528" s="7">
        <f t="shared" si="1"/>
        <v>9927</v>
      </c>
      <c r="B11528" s="5" t="s">
        <v>10150</v>
      </c>
      <c r="C11528" s="6" t="s">
        <v>1267</v>
      </c>
    </row>
    <row r="11529">
      <c r="A11529" s="7">
        <f t="shared" si="1"/>
        <v>9928</v>
      </c>
      <c r="B11529" s="5" t="s">
        <v>10151</v>
      </c>
      <c r="C11529" s="6" t="s">
        <v>1378</v>
      </c>
    </row>
    <row r="11530">
      <c r="A11530" s="7">
        <f t="shared" si="1"/>
        <v>9929</v>
      </c>
      <c r="B11530" s="5" t="s">
        <v>10152</v>
      </c>
      <c r="C11530" s="6" t="s">
        <v>1378</v>
      </c>
    </row>
    <row r="11531">
      <c r="A11531" s="7">
        <f t="shared" si="1"/>
        <v>9930</v>
      </c>
      <c r="B11531" s="5" t="s">
        <v>10153</v>
      </c>
      <c r="C11531" s="6" t="s">
        <v>1378</v>
      </c>
    </row>
    <row r="11532">
      <c r="A11532" s="7">
        <f t="shared" si="1"/>
        <v>9931</v>
      </c>
      <c r="B11532" s="5" t="s">
        <v>10154</v>
      </c>
      <c r="C11532" s="6" t="s">
        <v>785</v>
      </c>
    </row>
    <row r="11533">
      <c r="A11533" s="7">
        <f t="shared" si="1"/>
        <v>9932</v>
      </c>
      <c r="B11533" s="8" t="s">
        <v>10155</v>
      </c>
      <c r="C11533" s="9" t="s">
        <v>8</v>
      </c>
    </row>
    <row r="11534">
      <c r="A11534" s="7">
        <f t="shared" si="1"/>
        <v>9933</v>
      </c>
      <c r="B11534" s="5" t="s">
        <v>10156</v>
      </c>
      <c r="C11534" s="6" t="s">
        <v>785</v>
      </c>
    </row>
    <row r="11535">
      <c r="A11535" s="7">
        <f t="shared" si="1"/>
        <v>9934</v>
      </c>
      <c r="B11535" s="5" t="s">
        <v>10157</v>
      </c>
      <c r="C11535" s="6" t="s">
        <v>109</v>
      </c>
    </row>
    <row r="11536">
      <c r="A11536" s="7">
        <f t="shared" si="1"/>
        <v>9935</v>
      </c>
      <c r="B11536" s="5" t="s">
        <v>10158</v>
      </c>
      <c r="C11536" s="6" t="s">
        <v>603</v>
      </c>
    </row>
    <row r="11537">
      <c r="A11537" s="7">
        <f t="shared" si="1"/>
        <v>9936</v>
      </c>
      <c r="B11537" s="5" t="s">
        <v>10159</v>
      </c>
      <c r="C11537" s="6" t="s">
        <v>2549</v>
      </c>
    </row>
    <row r="11538">
      <c r="A11538" s="7">
        <f t="shared" si="1"/>
        <v>9937</v>
      </c>
      <c r="B11538" s="8" t="s">
        <v>10160</v>
      </c>
      <c r="C11538" s="9" t="s">
        <v>8</v>
      </c>
    </row>
    <row r="11539">
      <c r="A11539" s="7">
        <f t="shared" si="1"/>
        <v>9938</v>
      </c>
      <c r="B11539" s="5" t="s">
        <v>10161</v>
      </c>
      <c r="C11539" s="6" t="s">
        <v>1279</v>
      </c>
    </row>
    <row r="11540">
      <c r="A11540" s="7">
        <f t="shared" si="1"/>
        <v>9939</v>
      </c>
      <c r="B11540" s="5" t="s">
        <v>10162</v>
      </c>
      <c r="C11540" s="6" t="s">
        <v>603</v>
      </c>
    </row>
    <row r="11541">
      <c r="A11541" s="7">
        <f t="shared" si="1"/>
        <v>9940</v>
      </c>
      <c r="B11541" s="8" t="s">
        <v>10163</v>
      </c>
      <c r="C11541" s="9" t="s">
        <v>117</v>
      </c>
    </row>
    <row r="11542">
      <c r="A11542" s="7">
        <f t="shared" si="1"/>
        <v>9941</v>
      </c>
      <c r="B11542" s="5" t="s">
        <v>10164</v>
      </c>
      <c r="C11542" s="6" t="s">
        <v>20</v>
      </c>
    </row>
    <row r="11543">
      <c r="A11543" s="7">
        <f t="shared" si="1"/>
        <v>9942</v>
      </c>
      <c r="B11543" s="5" t="s">
        <v>10165</v>
      </c>
      <c r="C11543" s="6" t="s">
        <v>610</v>
      </c>
    </row>
    <row r="11544">
      <c r="A11544" s="7">
        <f t="shared" si="1"/>
        <v>9943</v>
      </c>
      <c r="B11544" s="5" t="s">
        <v>10166</v>
      </c>
      <c r="C11544" s="6" t="s">
        <v>1394</v>
      </c>
    </row>
    <row r="11545">
      <c r="A11545" s="7">
        <f t="shared" si="1"/>
        <v>9944</v>
      </c>
      <c r="B11545" s="5" t="s">
        <v>10167</v>
      </c>
      <c r="C11545" s="6" t="s">
        <v>1458</v>
      </c>
    </row>
    <row r="11546">
      <c r="A11546" s="7">
        <f t="shared" si="1"/>
        <v>9945</v>
      </c>
      <c r="B11546" s="5" t="s">
        <v>10168</v>
      </c>
      <c r="C11546" s="6" t="s">
        <v>1324</v>
      </c>
    </row>
    <row r="11547">
      <c r="A11547" s="7">
        <f t="shared" si="1"/>
        <v>9946</v>
      </c>
      <c r="B11547" s="8" t="s">
        <v>10169</v>
      </c>
      <c r="C11547" s="9" t="s">
        <v>818</v>
      </c>
    </row>
    <row r="11548">
      <c r="A11548" s="7">
        <f t="shared" si="1"/>
        <v>9947</v>
      </c>
      <c r="B11548" s="5" t="s">
        <v>10170</v>
      </c>
      <c r="C11548" s="6" t="s">
        <v>1394</v>
      </c>
    </row>
    <row r="11549">
      <c r="A11549" s="7">
        <f t="shared" si="1"/>
        <v>9948</v>
      </c>
      <c r="B11549" s="5" t="s">
        <v>10171</v>
      </c>
      <c r="C11549" s="6" t="s">
        <v>1324</v>
      </c>
    </row>
    <row r="11550">
      <c r="A11550" s="7">
        <f t="shared" si="1"/>
        <v>9949</v>
      </c>
      <c r="B11550" s="5" t="s">
        <v>10172</v>
      </c>
      <c r="C11550" s="6" t="s">
        <v>1394</v>
      </c>
    </row>
    <row r="11551">
      <c r="A11551" s="7">
        <f t="shared" si="1"/>
        <v>9950</v>
      </c>
      <c r="B11551" s="5" t="s">
        <v>10173</v>
      </c>
      <c r="C11551" s="6" t="s">
        <v>780</v>
      </c>
    </row>
    <row r="11552">
      <c r="A11552" s="7">
        <f t="shared" si="1"/>
        <v>9951</v>
      </c>
      <c r="B11552" s="5" t="s">
        <v>10174</v>
      </c>
      <c r="C11552" s="6" t="s">
        <v>785</v>
      </c>
    </row>
    <row r="11553">
      <c r="A11553" s="7">
        <f t="shared" si="1"/>
        <v>9952</v>
      </c>
      <c r="B11553" s="5" t="s">
        <v>10175</v>
      </c>
      <c r="C11553" s="6" t="s">
        <v>1378</v>
      </c>
    </row>
    <row r="11554">
      <c r="A11554" s="7">
        <f t="shared" si="1"/>
        <v>9953</v>
      </c>
      <c r="B11554" s="5" t="s">
        <v>10176</v>
      </c>
      <c r="C11554" s="6" t="s">
        <v>603</v>
      </c>
    </row>
    <row r="11555">
      <c r="A11555" s="7">
        <f t="shared" si="1"/>
        <v>9954</v>
      </c>
      <c r="B11555" s="5" t="s">
        <v>10177</v>
      </c>
      <c r="C11555" s="6" t="s">
        <v>1394</v>
      </c>
    </row>
    <row r="11556">
      <c r="A11556" s="7">
        <f t="shared" si="1"/>
        <v>9955</v>
      </c>
      <c r="B11556" s="5" t="s">
        <v>10178</v>
      </c>
      <c r="C11556" s="6" t="s">
        <v>48</v>
      </c>
    </row>
    <row r="11557">
      <c r="A11557" s="7">
        <f t="shared" si="1"/>
        <v>9956</v>
      </c>
      <c r="B11557" s="5" t="s">
        <v>10179</v>
      </c>
      <c r="C11557" s="6" t="s">
        <v>788</v>
      </c>
    </row>
    <row r="11558">
      <c r="A11558" s="7">
        <f t="shared" si="1"/>
        <v>9957</v>
      </c>
      <c r="B11558" s="5" t="s">
        <v>10180</v>
      </c>
      <c r="C11558" s="6" t="s">
        <v>610</v>
      </c>
    </row>
    <row r="11559">
      <c r="A11559" s="7">
        <f t="shared" si="1"/>
        <v>9958</v>
      </c>
      <c r="B11559" s="8" t="s">
        <v>10181</v>
      </c>
      <c r="C11559" s="9" t="s">
        <v>733</v>
      </c>
    </row>
    <row r="11560">
      <c r="A11560" s="7">
        <f t="shared" si="1"/>
        <v>9959</v>
      </c>
      <c r="B11560" s="5" t="s">
        <v>10182</v>
      </c>
      <c r="C11560" s="6" t="s">
        <v>1267</v>
      </c>
    </row>
    <row r="11561">
      <c r="A11561" s="7">
        <f t="shared" si="1"/>
        <v>9960</v>
      </c>
      <c r="B11561" s="5" t="s">
        <v>10183</v>
      </c>
      <c r="C11561" s="6" t="s">
        <v>1495</v>
      </c>
    </row>
    <row r="11562">
      <c r="A11562" s="7">
        <f t="shared" si="1"/>
        <v>9961</v>
      </c>
      <c r="B11562" s="8" t="s">
        <v>10184</v>
      </c>
      <c r="C11562" s="9" t="s">
        <v>733</v>
      </c>
    </row>
    <row r="11563">
      <c r="A11563" s="7">
        <f t="shared" si="1"/>
        <v>9962</v>
      </c>
      <c r="B11563" s="8" t="s">
        <v>10185</v>
      </c>
      <c r="C11563" s="9" t="s">
        <v>8</v>
      </c>
    </row>
    <row r="11564">
      <c r="A11564" s="7">
        <f t="shared" si="1"/>
        <v>9963</v>
      </c>
      <c r="B11564" s="5" t="s">
        <v>10186</v>
      </c>
      <c r="C11564" s="6" t="s">
        <v>1394</v>
      </c>
    </row>
    <row r="11565">
      <c r="A11565" s="7">
        <f t="shared" si="1"/>
        <v>9964</v>
      </c>
      <c r="B11565" s="8" t="s">
        <v>10187</v>
      </c>
      <c r="C11565" s="9" t="s">
        <v>733</v>
      </c>
    </row>
    <row r="11566">
      <c r="A11566" s="7">
        <f t="shared" si="1"/>
        <v>9965</v>
      </c>
      <c r="B11566" s="5" t="s">
        <v>10188</v>
      </c>
      <c r="C11566" s="6" t="s">
        <v>27</v>
      </c>
    </row>
    <row r="11567">
      <c r="A11567" s="7">
        <f t="shared" si="1"/>
        <v>9966</v>
      </c>
      <c r="B11567" s="8" t="s">
        <v>10189</v>
      </c>
      <c r="C11567" s="9" t="s">
        <v>733</v>
      </c>
    </row>
    <row r="11568">
      <c r="A11568" s="7">
        <f t="shared" si="1"/>
        <v>9967</v>
      </c>
      <c r="B11568" s="5" t="s">
        <v>10190</v>
      </c>
      <c r="C11568" s="6" t="s">
        <v>1324</v>
      </c>
    </row>
    <row r="11569">
      <c r="A11569" s="7">
        <f t="shared" si="1"/>
        <v>9968</v>
      </c>
      <c r="B11569" s="5" t="s">
        <v>10191</v>
      </c>
      <c r="C11569" s="6" t="s">
        <v>1279</v>
      </c>
    </row>
    <row r="11570">
      <c r="A11570" s="7">
        <f t="shared" si="1"/>
        <v>9969</v>
      </c>
      <c r="B11570" s="5" t="s">
        <v>10192</v>
      </c>
      <c r="C11570" s="6" t="s">
        <v>46</v>
      </c>
    </row>
    <row r="11571">
      <c r="A11571" s="7">
        <f t="shared" si="1"/>
        <v>9970</v>
      </c>
      <c r="B11571" s="5" t="s">
        <v>10193</v>
      </c>
      <c r="C11571" s="6" t="s">
        <v>785</v>
      </c>
    </row>
    <row r="11572">
      <c r="A11572" s="7">
        <f t="shared" si="1"/>
        <v>9971</v>
      </c>
      <c r="B11572" s="5" t="s">
        <v>10194</v>
      </c>
      <c r="C11572" s="6" t="s">
        <v>437</v>
      </c>
    </row>
    <row r="11573">
      <c r="A11573" s="7">
        <f t="shared" si="1"/>
        <v>9972</v>
      </c>
      <c r="B11573" s="5" t="s">
        <v>10195</v>
      </c>
      <c r="C11573" s="6" t="s">
        <v>1394</v>
      </c>
    </row>
    <row r="11574">
      <c r="A11574" s="7">
        <f t="shared" si="1"/>
        <v>9973</v>
      </c>
      <c r="B11574" s="5" t="s">
        <v>10196</v>
      </c>
      <c r="C11574" s="6" t="s">
        <v>785</v>
      </c>
    </row>
    <row r="11575">
      <c r="A11575" s="7">
        <f t="shared" si="1"/>
        <v>9974</v>
      </c>
      <c r="B11575" s="8" t="s">
        <v>10197</v>
      </c>
      <c r="C11575" s="9" t="s">
        <v>8</v>
      </c>
    </row>
    <row r="11576">
      <c r="A11576" s="7">
        <f t="shared" si="1"/>
        <v>9975</v>
      </c>
      <c r="B11576" s="5" t="s">
        <v>10198</v>
      </c>
      <c r="C11576" s="6" t="s">
        <v>1369</v>
      </c>
    </row>
    <row r="11577">
      <c r="A11577" s="7">
        <f t="shared" si="1"/>
        <v>9976</v>
      </c>
      <c r="B11577" s="5" t="s">
        <v>10199</v>
      </c>
      <c r="C11577" s="6" t="s">
        <v>610</v>
      </c>
    </row>
    <row r="11578">
      <c r="A11578" s="7">
        <f t="shared" si="1"/>
        <v>9977</v>
      </c>
      <c r="B11578" s="8" t="s">
        <v>10200</v>
      </c>
      <c r="C11578" s="9" t="s">
        <v>8</v>
      </c>
    </row>
    <row r="11579">
      <c r="A11579" s="7">
        <f t="shared" si="1"/>
        <v>9978</v>
      </c>
      <c r="B11579" s="5" t="s">
        <v>10201</v>
      </c>
      <c r="C11579" s="6" t="s">
        <v>1371</v>
      </c>
    </row>
    <row r="11580">
      <c r="A11580" s="7">
        <f t="shared" si="1"/>
        <v>9979</v>
      </c>
      <c r="B11580" s="5" t="s">
        <v>10202</v>
      </c>
      <c r="C11580" s="6" t="s">
        <v>27</v>
      </c>
    </row>
    <row r="11581">
      <c r="A11581" s="7">
        <f t="shared" si="1"/>
        <v>9980</v>
      </c>
      <c r="B11581" s="8" t="s">
        <v>10203</v>
      </c>
      <c r="C11581" s="9" t="s">
        <v>117</v>
      </c>
    </row>
    <row r="11582">
      <c r="A11582" s="7">
        <f t="shared" si="1"/>
        <v>9981</v>
      </c>
      <c r="B11582" s="8" t="s">
        <v>10204</v>
      </c>
      <c r="C11582" s="9" t="s">
        <v>818</v>
      </c>
    </row>
    <row r="11583">
      <c r="A11583" s="7">
        <f t="shared" si="1"/>
        <v>9982</v>
      </c>
      <c r="B11583" s="8" t="s">
        <v>10205</v>
      </c>
      <c r="C11583" s="9" t="s">
        <v>818</v>
      </c>
    </row>
    <row r="11584">
      <c r="A11584" s="7">
        <f t="shared" si="1"/>
        <v>9983</v>
      </c>
      <c r="B11584" s="5" t="s">
        <v>10206</v>
      </c>
      <c r="C11584" s="6" t="s">
        <v>12</v>
      </c>
    </row>
    <row r="11585">
      <c r="A11585" s="7">
        <f t="shared" si="1"/>
        <v>9984</v>
      </c>
      <c r="B11585" s="8" t="s">
        <v>10207</v>
      </c>
      <c r="C11585" s="9" t="s">
        <v>42</v>
      </c>
    </row>
    <row r="11586">
      <c r="A11586" s="7">
        <f t="shared" si="1"/>
        <v>9985</v>
      </c>
      <c r="B11586" s="5" t="s">
        <v>10208</v>
      </c>
      <c r="C11586" s="6" t="s">
        <v>1279</v>
      </c>
    </row>
    <row r="11587">
      <c r="A11587" s="7">
        <f t="shared" si="1"/>
        <v>9986</v>
      </c>
      <c r="B11587" s="5" t="s">
        <v>10209</v>
      </c>
      <c r="C11587" s="6" t="s">
        <v>48</v>
      </c>
    </row>
    <row r="11588">
      <c r="A11588" s="7">
        <f t="shared" si="1"/>
        <v>9987</v>
      </c>
      <c r="B11588" s="8" t="s">
        <v>10210</v>
      </c>
      <c r="C11588" s="9" t="s">
        <v>8</v>
      </c>
    </row>
    <row r="11589">
      <c r="A11589" s="7">
        <f t="shared" si="1"/>
        <v>9988</v>
      </c>
      <c r="B11589" s="5" t="s">
        <v>10211</v>
      </c>
      <c r="C11589" s="6" t="s">
        <v>86</v>
      </c>
    </row>
    <row r="11590">
      <c r="A11590" s="7">
        <f t="shared" si="1"/>
        <v>9989</v>
      </c>
      <c r="B11590" s="5" t="s">
        <v>10212</v>
      </c>
      <c r="C11590" s="6" t="s">
        <v>1378</v>
      </c>
    </row>
    <row r="11591">
      <c r="A11591" s="7">
        <f t="shared" si="1"/>
        <v>9990</v>
      </c>
      <c r="B11591" s="5" t="s">
        <v>10213</v>
      </c>
      <c r="C11591" s="6" t="s">
        <v>1371</v>
      </c>
    </row>
    <row r="11592">
      <c r="A11592" s="7">
        <f t="shared" si="1"/>
        <v>9991</v>
      </c>
      <c r="B11592" s="8" t="s">
        <v>10214</v>
      </c>
      <c r="C11592" s="9" t="s">
        <v>40</v>
      </c>
    </row>
    <row r="11593">
      <c r="A11593" s="7">
        <f t="shared" si="1"/>
        <v>9992</v>
      </c>
      <c r="B11593" s="8" t="s">
        <v>10215</v>
      </c>
      <c r="C11593" s="9" t="s">
        <v>46</v>
      </c>
    </row>
    <row r="11594">
      <c r="A11594" s="7">
        <f t="shared" si="1"/>
        <v>9993</v>
      </c>
      <c r="B11594" s="5" t="s">
        <v>10216</v>
      </c>
      <c r="C11594" s="6" t="s">
        <v>603</v>
      </c>
    </row>
    <row r="11595">
      <c r="A11595" s="7">
        <f t="shared" si="1"/>
        <v>9994</v>
      </c>
      <c r="B11595" s="5" t="s">
        <v>10217</v>
      </c>
      <c r="C11595" s="6" t="s">
        <v>714</v>
      </c>
    </row>
    <row r="11596">
      <c r="A11596" s="7">
        <f t="shared" si="1"/>
        <v>9995</v>
      </c>
      <c r="B11596" s="5" t="s">
        <v>10218</v>
      </c>
      <c r="C11596" s="6" t="s">
        <v>336</v>
      </c>
    </row>
    <row r="11597">
      <c r="A11597" s="7">
        <f t="shared" si="1"/>
        <v>9996</v>
      </c>
      <c r="B11597" s="5" t="s">
        <v>10219</v>
      </c>
      <c r="C11597" s="6" t="s">
        <v>4</v>
      </c>
    </row>
    <row r="11598">
      <c r="A11598" s="7">
        <f t="shared" si="1"/>
        <v>9997</v>
      </c>
      <c r="B11598" s="5" t="s">
        <v>10220</v>
      </c>
      <c r="C11598" s="6" t="s">
        <v>758</v>
      </c>
    </row>
    <row r="11599">
      <c r="A11599" s="7">
        <f t="shared" si="1"/>
        <v>9998</v>
      </c>
      <c r="B11599" s="5" t="s">
        <v>10221</v>
      </c>
      <c r="C11599" s="6" t="s">
        <v>989</v>
      </c>
    </row>
    <row r="11600">
      <c r="A11600" s="7">
        <f t="shared" si="1"/>
        <v>9999</v>
      </c>
      <c r="B11600" s="5" t="s">
        <v>10222</v>
      </c>
      <c r="C11600" s="6" t="s">
        <v>714</v>
      </c>
    </row>
    <row r="11601">
      <c r="A11601" s="7">
        <f t="shared" si="1"/>
        <v>10000</v>
      </c>
      <c r="B11601" s="5" t="s">
        <v>10223</v>
      </c>
      <c r="C11601" s="6" t="s">
        <v>714</v>
      </c>
    </row>
    <row r="11602">
      <c r="A11602" s="7">
        <f t="shared" si="1"/>
        <v>10001</v>
      </c>
      <c r="B11602" s="5" t="s">
        <v>10224</v>
      </c>
      <c r="C11602" s="6" t="s">
        <v>603</v>
      </c>
    </row>
    <row r="11603">
      <c r="A11603" s="7">
        <f t="shared" si="1"/>
        <v>10002</v>
      </c>
      <c r="B11603" s="5" t="s">
        <v>10225</v>
      </c>
      <c r="C11603" s="6" t="s">
        <v>603</v>
      </c>
    </row>
    <row r="11604">
      <c r="A11604" s="7">
        <f t="shared" si="1"/>
        <v>10003</v>
      </c>
      <c r="B11604" s="5" t="s">
        <v>10226</v>
      </c>
      <c r="C11604" s="6" t="s">
        <v>603</v>
      </c>
    </row>
    <row r="11605">
      <c r="A11605" s="7">
        <f t="shared" si="1"/>
        <v>10004</v>
      </c>
      <c r="B11605" s="5" t="s">
        <v>10227</v>
      </c>
      <c r="C11605" s="6" t="s">
        <v>621</v>
      </c>
    </row>
    <row r="11606">
      <c r="A11606" s="7">
        <f t="shared" si="1"/>
        <v>10005</v>
      </c>
      <c r="B11606" s="5" t="s">
        <v>10228</v>
      </c>
      <c r="C11606" s="6" t="s">
        <v>4</v>
      </c>
    </row>
    <row r="11607">
      <c r="A11607" s="7">
        <f t="shared" si="1"/>
        <v>10006</v>
      </c>
      <c r="B11607" s="5" t="s">
        <v>10229</v>
      </c>
      <c r="C11607" s="6" t="s">
        <v>4</v>
      </c>
    </row>
    <row r="11608">
      <c r="A11608" s="7">
        <f t="shared" si="1"/>
        <v>10007</v>
      </c>
      <c r="B11608" s="5" t="s">
        <v>10230</v>
      </c>
      <c r="C11608" s="6" t="s">
        <v>714</v>
      </c>
    </row>
    <row r="11609">
      <c r="A11609" s="7">
        <f t="shared" si="1"/>
        <v>10008</v>
      </c>
      <c r="B11609" s="8" t="s">
        <v>10231</v>
      </c>
      <c r="C11609" s="9" t="s">
        <v>52</v>
      </c>
    </row>
    <row r="11610">
      <c r="A11610" s="7">
        <f t="shared" si="1"/>
        <v>10009</v>
      </c>
      <c r="B11610" s="5" t="s">
        <v>10232</v>
      </c>
      <c r="C11610" s="6" t="s">
        <v>714</v>
      </c>
    </row>
    <row r="11611">
      <c r="A11611" s="7">
        <f t="shared" si="1"/>
        <v>10010</v>
      </c>
      <c r="B11611" s="5" t="s">
        <v>10233</v>
      </c>
      <c r="C11611" s="6" t="s">
        <v>714</v>
      </c>
    </row>
    <row r="11612">
      <c r="A11612" s="7">
        <f t="shared" si="1"/>
        <v>10011</v>
      </c>
      <c r="B11612" s="5" t="s">
        <v>10234</v>
      </c>
      <c r="C11612" s="6" t="s">
        <v>32</v>
      </c>
    </row>
    <row r="11613">
      <c r="A11613" s="7">
        <f t="shared" si="1"/>
        <v>10012</v>
      </c>
      <c r="B11613" s="5" t="s">
        <v>10235</v>
      </c>
      <c r="C11613" s="6" t="s">
        <v>785</v>
      </c>
    </row>
    <row r="11614">
      <c r="A11614" s="7">
        <f t="shared" si="1"/>
        <v>10013</v>
      </c>
      <c r="B11614" s="5" t="s">
        <v>10236</v>
      </c>
      <c r="C11614" s="6" t="s">
        <v>1279</v>
      </c>
    </row>
    <row r="11615">
      <c r="A11615" s="7">
        <f t="shared" si="1"/>
        <v>10014</v>
      </c>
      <c r="B11615" s="5" t="s">
        <v>10237</v>
      </c>
      <c r="C11615" s="6" t="s">
        <v>538</v>
      </c>
    </row>
    <row r="11616">
      <c r="A11616" s="7">
        <f t="shared" si="1"/>
        <v>10015</v>
      </c>
      <c r="B11616" s="5" t="s">
        <v>10238</v>
      </c>
      <c r="C11616" s="6" t="s">
        <v>1369</v>
      </c>
    </row>
    <row r="11617">
      <c r="A11617" s="7">
        <f t="shared" si="1"/>
        <v>10016</v>
      </c>
      <c r="B11617" s="5" t="s">
        <v>10239</v>
      </c>
      <c r="C11617" s="6" t="s">
        <v>1324</v>
      </c>
    </row>
    <row r="11618">
      <c r="A11618" s="7">
        <f t="shared" si="1"/>
        <v>10016</v>
      </c>
      <c r="B11618" s="5" t="s">
        <v>10239</v>
      </c>
      <c r="C11618" s="6" t="s">
        <v>1369</v>
      </c>
    </row>
    <row r="11619">
      <c r="A11619" s="7">
        <f t="shared" si="1"/>
        <v>10016</v>
      </c>
      <c r="B11619" s="5" t="s">
        <v>10239</v>
      </c>
      <c r="C11619" s="6" t="s">
        <v>1221</v>
      </c>
    </row>
    <row r="11620">
      <c r="A11620" s="7">
        <f t="shared" si="1"/>
        <v>10017</v>
      </c>
      <c r="B11620" s="8" t="s">
        <v>10240</v>
      </c>
      <c r="C11620" s="9" t="s">
        <v>25</v>
      </c>
    </row>
    <row r="11621">
      <c r="A11621" s="7">
        <f t="shared" si="1"/>
        <v>10018</v>
      </c>
      <c r="B11621" s="8" t="s">
        <v>10241</v>
      </c>
      <c r="C11621" s="9" t="s">
        <v>25</v>
      </c>
    </row>
    <row r="11622">
      <c r="A11622" s="7">
        <f t="shared" si="1"/>
        <v>10019</v>
      </c>
      <c r="B11622" s="8" t="s">
        <v>10242</v>
      </c>
      <c r="C11622" s="9" t="s">
        <v>25</v>
      </c>
    </row>
    <row r="11623">
      <c r="A11623" s="7">
        <f t="shared" si="1"/>
        <v>10020</v>
      </c>
      <c r="B11623" s="5" t="s">
        <v>10243</v>
      </c>
      <c r="C11623" s="6" t="s">
        <v>1267</v>
      </c>
    </row>
    <row r="11624">
      <c r="A11624" s="7">
        <f t="shared" si="1"/>
        <v>10020</v>
      </c>
      <c r="B11624" s="5" t="s">
        <v>10243</v>
      </c>
      <c r="C11624" s="6" t="s">
        <v>25</v>
      </c>
    </row>
    <row r="11625">
      <c r="A11625" s="7">
        <f t="shared" si="1"/>
        <v>10020</v>
      </c>
      <c r="B11625" s="5" t="s">
        <v>10243</v>
      </c>
      <c r="C11625" s="6" t="s">
        <v>24</v>
      </c>
    </row>
    <row r="11626">
      <c r="A11626" s="7">
        <f t="shared" si="1"/>
        <v>10021</v>
      </c>
      <c r="B11626" s="8" t="s">
        <v>10244</v>
      </c>
      <c r="C11626" s="9" t="s">
        <v>25</v>
      </c>
    </row>
    <row r="11627">
      <c r="A11627" s="7">
        <f t="shared" si="1"/>
        <v>10022</v>
      </c>
      <c r="B11627" s="8" t="s">
        <v>10245</v>
      </c>
      <c r="C11627" s="9" t="s">
        <v>25</v>
      </c>
    </row>
    <row r="11628">
      <c r="A11628" s="7">
        <f t="shared" si="1"/>
        <v>10023</v>
      </c>
      <c r="B11628" s="8" t="s">
        <v>10246</v>
      </c>
      <c r="C11628" s="9" t="s">
        <v>121</v>
      </c>
    </row>
    <row r="11629">
      <c r="A11629" s="7">
        <f t="shared" si="1"/>
        <v>10024</v>
      </c>
      <c r="B11629" s="8" t="s">
        <v>10247</v>
      </c>
      <c r="C11629" s="9" t="s">
        <v>24</v>
      </c>
    </row>
    <row r="11630">
      <c r="A11630" s="7">
        <f t="shared" si="1"/>
        <v>10024</v>
      </c>
      <c r="B11630" s="8" t="s">
        <v>10247</v>
      </c>
      <c r="C11630" s="9" t="s">
        <v>25</v>
      </c>
    </row>
    <row r="11631">
      <c r="A11631" s="7">
        <f t="shared" si="1"/>
        <v>10025</v>
      </c>
      <c r="B11631" s="5" t="s">
        <v>10248</v>
      </c>
      <c r="C11631" s="6" t="s">
        <v>612</v>
      </c>
    </row>
    <row r="11632">
      <c r="A11632" s="7">
        <f t="shared" si="1"/>
        <v>10026</v>
      </c>
      <c r="B11632" s="5" t="s">
        <v>10249</v>
      </c>
      <c r="C11632" s="6" t="s">
        <v>610</v>
      </c>
    </row>
    <row r="11633">
      <c r="A11633" s="7">
        <f t="shared" si="1"/>
        <v>10027</v>
      </c>
      <c r="B11633" s="8" t="s">
        <v>10250</v>
      </c>
      <c r="C11633" s="9" t="s">
        <v>25</v>
      </c>
    </row>
    <row r="11634">
      <c r="A11634" s="7">
        <f t="shared" si="1"/>
        <v>10028</v>
      </c>
      <c r="B11634" s="5" t="s">
        <v>10251</v>
      </c>
      <c r="C11634" s="6" t="s">
        <v>1207</v>
      </c>
    </row>
    <row r="11635">
      <c r="A11635" s="7">
        <f t="shared" si="1"/>
        <v>10029</v>
      </c>
      <c r="B11635" s="5" t="s">
        <v>10252</v>
      </c>
      <c r="C11635" s="6" t="s">
        <v>639</v>
      </c>
    </row>
    <row r="11636">
      <c r="A11636" s="7">
        <f t="shared" si="1"/>
        <v>10030</v>
      </c>
      <c r="B11636" s="8" t="s">
        <v>10253</v>
      </c>
      <c r="C11636" s="9" t="s">
        <v>616</v>
      </c>
    </row>
    <row r="11637">
      <c r="A11637" s="7">
        <f t="shared" si="1"/>
        <v>10031</v>
      </c>
      <c r="B11637" s="8" t="s">
        <v>10254</v>
      </c>
      <c r="C11637" s="9" t="s">
        <v>52</v>
      </c>
    </row>
    <row r="11638">
      <c r="A11638" s="7">
        <f t="shared" si="1"/>
        <v>10032</v>
      </c>
      <c r="B11638" s="5" t="s">
        <v>10255</v>
      </c>
      <c r="C11638" s="6" t="s">
        <v>603</v>
      </c>
    </row>
    <row r="11639">
      <c r="A11639" s="7">
        <f t="shared" si="1"/>
        <v>10033</v>
      </c>
      <c r="B11639" s="8" t="s">
        <v>10256</v>
      </c>
      <c r="C11639" s="9" t="s">
        <v>547</v>
      </c>
    </row>
    <row r="11640">
      <c r="A11640" s="7">
        <f t="shared" si="1"/>
        <v>10034</v>
      </c>
      <c r="B11640" s="5" t="s">
        <v>10257</v>
      </c>
      <c r="C11640" s="6" t="s">
        <v>12</v>
      </c>
    </row>
    <row r="11641">
      <c r="A11641" s="7">
        <f t="shared" si="1"/>
        <v>10035</v>
      </c>
      <c r="B11641" s="8" t="s">
        <v>10258</v>
      </c>
      <c r="C11641" s="9" t="s">
        <v>162</v>
      </c>
    </row>
    <row r="11642">
      <c r="A11642" s="7">
        <f t="shared" si="1"/>
        <v>10035</v>
      </c>
      <c r="B11642" s="8" t="s">
        <v>10258</v>
      </c>
      <c r="C11642" s="9" t="s">
        <v>142</v>
      </c>
    </row>
    <row r="11643">
      <c r="A11643" s="7">
        <f t="shared" si="1"/>
        <v>10036</v>
      </c>
      <c r="B11643" s="5" t="s">
        <v>10259</v>
      </c>
      <c r="C11643" s="6" t="s">
        <v>1394</v>
      </c>
    </row>
    <row r="11644">
      <c r="A11644" s="7">
        <f t="shared" si="1"/>
        <v>10037</v>
      </c>
      <c r="B11644" s="5" t="s">
        <v>10260</v>
      </c>
      <c r="C11644" s="6" t="s">
        <v>4</v>
      </c>
    </row>
    <row r="11645">
      <c r="A11645" s="7">
        <f t="shared" si="1"/>
        <v>10038</v>
      </c>
      <c r="B11645" s="8" t="s">
        <v>10261</v>
      </c>
      <c r="C11645" s="9" t="s">
        <v>547</v>
      </c>
    </row>
    <row r="11646">
      <c r="A11646" s="7">
        <f t="shared" si="1"/>
        <v>10039</v>
      </c>
      <c r="B11646" s="5" t="s">
        <v>10262</v>
      </c>
      <c r="C11646" s="6" t="s">
        <v>74</v>
      </c>
    </row>
    <row r="11647">
      <c r="A11647" s="7">
        <f t="shared" si="1"/>
        <v>10040</v>
      </c>
      <c r="B11647" s="5" t="s">
        <v>10263</v>
      </c>
      <c r="C11647" s="6" t="s">
        <v>621</v>
      </c>
    </row>
    <row r="11648">
      <c r="A11648" s="7">
        <f t="shared" si="1"/>
        <v>10041</v>
      </c>
      <c r="B11648" s="5" t="s">
        <v>10264</v>
      </c>
      <c r="C11648" s="6" t="s">
        <v>80</v>
      </c>
    </row>
    <row r="11649">
      <c r="A11649" s="7">
        <f t="shared" si="1"/>
        <v>10042</v>
      </c>
      <c r="B11649" s="5" t="s">
        <v>10265</v>
      </c>
      <c r="C11649" s="6" t="s">
        <v>471</v>
      </c>
    </row>
    <row r="11650">
      <c r="A11650" s="7">
        <f t="shared" si="1"/>
        <v>10043</v>
      </c>
      <c r="B11650" s="5" t="s">
        <v>10266</v>
      </c>
      <c r="C11650" s="6" t="s">
        <v>471</v>
      </c>
    </row>
    <row r="11651">
      <c r="A11651" s="7">
        <f t="shared" si="1"/>
        <v>10044</v>
      </c>
      <c r="B11651" s="8" t="s">
        <v>10267</v>
      </c>
      <c r="C11651" s="9" t="s">
        <v>117</v>
      </c>
    </row>
    <row r="11652">
      <c r="A11652" s="7">
        <f t="shared" si="1"/>
        <v>10045</v>
      </c>
      <c r="B11652" s="5" t="s">
        <v>10268</v>
      </c>
      <c r="C11652" s="6" t="s">
        <v>1279</v>
      </c>
    </row>
    <row r="11653">
      <c r="A11653" s="7">
        <f t="shared" si="1"/>
        <v>10046</v>
      </c>
      <c r="B11653" s="5" t="s">
        <v>10269</v>
      </c>
      <c r="C11653" s="6" t="s">
        <v>365</v>
      </c>
    </row>
    <row r="11654">
      <c r="A11654" s="7">
        <f t="shared" si="1"/>
        <v>10047</v>
      </c>
      <c r="B11654" s="5" t="s">
        <v>10270</v>
      </c>
      <c r="C11654" s="6" t="s">
        <v>1324</v>
      </c>
    </row>
    <row r="11655">
      <c r="A11655" s="7">
        <f t="shared" si="1"/>
        <v>10048</v>
      </c>
      <c r="B11655" s="8" t="s">
        <v>10271</v>
      </c>
      <c r="C11655" s="6" t="s">
        <v>449</v>
      </c>
    </row>
    <row r="11656">
      <c r="A11656" s="7">
        <f t="shared" si="1"/>
        <v>10049</v>
      </c>
      <c r="B11656" s="5" t="s">
        <v>10272</v>
      </c>
      <c r="C11656" s="6" t="s">
        <v>69</v>
      </c>
    </row>
    <row r="11657">
      <c r="A11657" s="7">
        <f t="shared" si="1"/>
        <v>10050</v>
      </c>
      <c r="B11657" s="5" t="s">
        <v>10273</v>
      </c>
      <c r="C11657" s="6" t="s">
        <v>946</v>
      </c>
    </row>
    <row r="11658">
      <c r="A11658" s="7">
        <f t="shared" si="1"/>
        <v>10051</v>
      </c>
      <c r="B11658" s="5" t="s">
        <v>10274</v>
      </c>
      <c r="C11658" s="6" t="s">
        <v>1260</v>
      </c>
    </row>
    <row r="11659">
      <c r="A11659" s="7">
        <f t="shared" si="1"/>
        <v>10052</v>
      </c>
      <c r="B11659" s="5" t="s">
        <v>10275</v>
      </c>
      <c r="C11659" s="6" t="s">
        <v>681</v>
      </c>
    </row>
    <row r="11660">
      <c r="A11660" s="7">
        <f t="shared" si="1"/>
        <v>10053</v>
      </c>
      <c r="B11660" s="5" t="s">
        <v>10276</v>
      </c>
      <c r="C11660" s="6" t="s">
        <v>1466</v>
      </c>
    </row>
    <row r="11661">
      <c r="A11661" s="7">
        <f t="shared" si="1"/>
        <v>10054</v>
      </c>
      <c r="B11661" s="8" t="s">
        <v>10277</v>
      </c>
      <c r="C11661" s="9" t="s">
        <v>818</v>
      </c>
    </row>
    <row r="11662">
      <c r="A11662" s="7">
        <f t="shared" si="1"/>
        <v>10055</v>
      </c>
      <c r="B11662" s="5" t="s">
        <v>10278</v>
      </c>
      <c r="C11662" s="6" t="s">
        <v>4</v>
      </c>
    </row>
    <row r="11663">
      <c r="A11663" s="7">
        <f t="shared" si="1"/>
        <v>10056</v>
      </c>
      <c r="B11663" s="5" t="s">
        <v>10279</v>
      </c>
      <c r="C11663" s="6" t="s">
        <v>20</v>
      </c>
    </row>
    <row r="11664">
      <c r="A11664" s="7">
        <f t="shared" si="1"/>
        <v>10057</v>
      </c>
      <c r="B11664" s="8" t="s">
        <v>10280</v>
      </c>
      <c r="C11664" s="9" t="s">
        <v>780</v>
      </c>
    </row>
    <row r="11665">
      <c r="A11665" s="7">
        <f t="shared" si="1"/>
        <v>10058</v>
      </c>
      <c r="B11665" s="8" t="s">
        <v>10281</v>
      </c>
      <c r="C11665" s="9" t="s">
        <v>780</v>
      </c>
    </row>
    <row r="11666">
      <c r="A11666" s="7">
        <f t="shared" si="1"/>
        <v>10059</v>
      </c>
      <c r="B11666" s="8" t="s">
        <v>10282</v>
      </c>
      <c r="C11666" s="9" t="s">
        <v>780</v>
      </c>
    </row>
    <row r="11667">
      <c r="A11667" s="7">
        <f t="shared" si="1"/>
        <v>10060</v>
      </c>
      <c r="B11667" s="8" t="s">
        <v>10283</v>
      </c>
      <c r="C11667" s="9" t="s">
        <v>780</v>
      </c>
    </row>
    <row r="11668">
      <c r="A11668" s="7">
        <f t="shared" si="1"/>
        <v>10061</v>
      </c>
      <c r="B11668" s="8" t="s">
        <v>10284</v>
      </c>
      <c r="C11668" s="9" t="s">
        <v>121</v>
      </c>
    </row>
    <row r="11669">
      <c r="A11669" s="7">
        <f t="shared" si="1"/>
        <v>10062</v>
      </c>
      <c r="B11669" s="5" t="s">
        <v>10285</v>
      </c>
      <c r="C11669" s="6" t="s">
        <v>603</v>
      </c>
    </row>
    <row r="11670">
      <c r="A11670" s="7">
        <f t="shared" si="1"/>
        <v>10063</v>
      </c>
      <c r="B11670" s="5" t="s">
        <v>10286</v>
      </c>
      <c r="C11670" s="6" t="s">
        <v>27</v>
      </c>
    </row>
    <row r="11671">
      <c r="A11671" s="7">
        <f t="shared" si="1"/>
        <v>10064</v>
      </c>
      <c r="B11671" s="5" t="s">
        <v>10287</v>
      </c>
      <c r="C11671" s="6" t="s">
        <v>1394</v>
      </c>
    </row>
    <row r="11672">
      <c r="A11672" s="7">
        <f t="shared" si="1"/>
        <v>10065</v>
      </c>
      <c r="B11672" s="5" t="s">
        <v>10288</v>
      </c>
      <c r="C11672" s="6" t="s">
        <v>1279</v>
      </c>
    </row>
    <row r="11673">
      <c r="A11673" s="7">
        <f t="shared" si="1"/>
        <v>10066</v>
      </c>
      <c r="B11673" s="5" t="s">
        <v>10289</v>
      </c>
      <c r="C11673" s="6" t="s">
        <v>1394</v>
      </c>
    </row>
    <row r="11674">
      <c r="A11674" s="7">
        <f t="shared" si="1"/>
        <v>10067</v>
      </c>
      <c r="B11674" s="5" t="s">
        <v>10290</v>
      </c>
      <c r="C11674" s="6" t="s">
        <v>27</v>
      </c>
    </row>
    <row r="11675">
      <c r="A11675" s="7">
        <f t="shared" si="1"/>
        <v>10068</v>
      </c>
      <c r="B11675" s="8" t="s">
        <v>10291</v>
      </c>
      <c r="C11675" s="9" t="s">
        <v>893</v>
      </c>
    </row>
    <row r="11676">
      <c r="A11676" s="7">
        <f t="shared" si="1"/>
        <v>10069</v>
      </c>
      <c r="B11676" s="5" t="s">
        <v>10292</v>
      </c>
      <c r="C11676" s="6" t="s">
        <v>20</v>
      </c>
    </row>
    <row r="11677">
      <c r="A11677" s="7">
        <f t="shared" si="1"/>
        <v>10069</v>
      </c>
      <c r="B11677" s="5" t="s">
        <v>10292</v>
      </c>
      <c r="C11677" s="6" t="s">
        <v>893</v>
      </c>
    </row>
    <row r="11678">
      <c r="A11678" s="7">
        <f t="shared" si="1"/>
        <v>10070</v>
      </c>
      <c r="B11678" s="8" t="s">
        <v>10293</v>
      </c>
      <c r="C11678" s="9" t="s">
        <v>10</v>
      </c>
    </row>
    <row r="11679">
      <c r="A11679" s="7">
        <f t="shared" si="1"/>
        <v>10071</v>
      </c>
      <c r="B11679" s="5" t="s">
        <v>10294</v>
      </c>
      <c r="C11679" s="6" t="s">
        <v>785</v>
      </c>
    </row>
    <row r="11680">
      <c r="A11680" s="7">
        <f t="shared" si="1"/>
        <v>10072</v>
      </c>
      <c r="B11680" s="5" t="s">
        <v>10295</v>
      </c>
      <c r="C11680" s="6" t="s">
        <v>714</v>
      </c>
    </row>
    <row r="11681">
      <c r="A11681" s="7">
        <f t="shared" si="1"/>
        <v>10073</v>
      </c>
      <c r="B11681" s="5" t="s">
        <v>10296</v>
      </c>
      <c r="C11681" s="6" t="s">
        <v>267</v>
      </c>
    </row>
    <row r="11682">
      <c r="A11682" s="7">
        <f t="shared" si="1"/>
        <v>10073</v>
      </c>
      <c r="B11682" s="5" t="s">
        <v>10296</v>
      </c>
      <c r="C11682" s="6" t="s">
        <v>91</v>
      </c>
    </row>
    <row r="11683">
      <c r="A11683" s="7">
        <f t="shared" si="1"/>
        <v>10074</v>
      </c>
      <c r="B11683" s="5" t="s">
        <v>10297</v>
      </c>
      <c r="C11683" s="6" t="s">
        <v>74</v>
      </c>
    </row>
    <row r="11684">
      <c r="A11684" s="7">
        <f t="shared" si="1"/>
        <v>10075</v>
      </c>
      <c r="B11684" s="5" t="s">
        <v>10298</v>
      </c>
      <c r="C11684" s="6" t="s">
        <v>74</v>
      </c>
    </row>
    <row r="11685">
      <c r="A11685" s="7">
        <f t="shared" si="1"/>
        <v>10076</v>
      </c>
      <c r="B11685" s="5" t="s">
        <v>10299</v>
      </c>
      <c r="C11685" s="6" t="s">
        <v>74</v>
      </c>
    </row>
    <row r="11686">
      <c r="A11686" s="7">
        <f t="shared" si="1"/>
        <v>10077</v>
      </c>
      <c r="B11686" s="5" t="s">
        <v>10300</v>
      </c>
      <c r="C11686" s="6" t="s">
        <v>95</v>
      </c>
    </row>
    <row r="11687">
      <c r="A11687" s="7">
        <f t="shared" si="1"/>
        <v>10078</v>
      </c>
      <c r="B11687" s="8" t="s">
        <v>10301</v>
      </c>
      <c r="C11687" s="9" t="s">
        <v>142</v>
      </c>
    </row>
    <row r="11688">
      <c r="A11688" s="7">
        <f t="shared" si="1"/>
        <v>10079</v>
      </c>
      <c r="B11688" s="8" t="s">
        <v>10302</v>
      </c>
      <c r="C11688" s="9" t="s">
        <v>142</v>
      </c>
    </row>
    <row r="11689">
      <c r="A11689" s="7">
        <f t="shared" si="1"/>
        <v>10080</v>
      </c>
      <c r="B11689" s="5" t="s">
        <v>10303</v>
      </c>
      <c r="C11689" s="6" t="s">
        <v>313</v>
      </c>
    </row>
    <row r="11690">
      <c r="A11690" s="7">
        <f t="shared" si="1"/>
        <v>10081</v>
      </c>
      <c r="B11690" s="5" t="s">
        <v>10304</v>
      </c>
      <c r="C11690" s="6" t="s">
        <v>365</v>
      </c>
    </row>
    <row r="11691">
      <c r="A11691" s="7">
        <f t="shared" si="1"/>
        <v>10082</v>
      </c>
      <c r="B11691" s="5" t="s">
        <v>10305</v>
      </c>
      <c r="C11691" s="6" t="s">
        <v>731</v>
      </c>
    </row>
    <row r="11692">
      <c r="A11692" s="7">
        <f t="shared" si="1"/>
        <v>10083</v>
      </c>
      <c r="B11692" s="8" t="s">
        <v>10306</v>
      </c>
      <c r="C11692" s="9" t="s">
        <v>24</v>
      </c>
    </row>
    <row r="11693">
      <c r="A11693" s="7">
        <f t="shared" si="1"/>
        <v>10083</v>
      </c>
      <c r="B11693" s="8" t="s">
        <v>10306</v>
      </c>
      <c r="C11693" s="9" t="s">
        <v>25</v>
      </c>
    </row>
    <row r="11694">
      <c r="A11694" s="7">
        <f t="shared" si="1"/>
        <v>10084</v>
      </c>
      <c r="B11694" s="5" t="s">
        <v>10307</v>
      </c>
      <c r="C11694" s="6" t="s">
        <v>1360</v>
      </c>
    </row>
    <row r="11695">
      <c r="A11695" s="7">
        <f t="shared" si="1"/>
        <v>10085</v>
      </c>
      <c r="B11695" s="5" t="s">
        <v>10308</v>
      </c>
      <c r="C11695" s="6" t="s">
        <v>95</v>
      </c>
    </row>
    <row r="11696">
      <c r="A11696" s="7">
        <f t="shared" si="1"/>
        <v>10086</v>
      </c>
      <c r="B11696" s="5" t="s">
        <v>10309</v>
      </c>
      <c r="C11696" s="6" t="s">
        <v>95</v>
      </c>
    </row>
    <row r="11697">
      <c r="A11697" s="7">
        <f t="shared" si="1"/>
        <v>10087</v>
      </c>
      <c r="B11697" s="5" t="s">
        <v>10310</v>
      </c>
      <c r="C11697" s="6" t="s">
        <v>95</v>
      </c>
    </row>
    <row r="11698">
      <c r="A11698" s="7">
        <f t="shared" si="1"/>
        <v>10088</v>
      </c>
      <c r="B11698" s="5" t="s">
        <v>10311</v>
      </c>
      <c r="C11698" s="6" t="s">
        <v>95</v>
      </c>
    </row>
    <row r="11699">
      <c r="A11699" s="7">
        <f t="shared" si="1"/>
        <v>10089</v>
      </c>
      <c r="B11699" s="5" t="s">
        <v>10312</v>
      </c>
      <c r="C11699" s="6" t="s">
        <v>95</v>
      </c>
    </row>
    <row r="11700">
      <c r="A11700" s="7">
        <f t="shared" si="1"/>
        <v>10090</v>
      </c>
      <c r="B11700" s="5" t="s">
        <v>10313</v>
      </c>
      <c r="C11700" s="6" t="s">
        <v>95</v>
      </c>
    </row>
    <row r="11701">
      <c r="A11701" s="7">
        <f t="shared" si="1"/>
        <v>10091</v>
      </c>
      <c r="B11701" s="5" t="s">
        <v>10314</v>
      </c>
      <c r="C11701" s="6" t="s">
        <v>95</v>
      </c>
    </row>
    <row r="11702">
      <c r="A11702" s="7">
        <f t="shared" si="1"/>
        <v>10092</v>
      </c>
      <c r="B11702" s="5" t="s">
        <v>10315</v>
      </c>
      <c r="C11702" s="6" t="s">
        <v>95</v>
      </c>
    </row>
    <row r="11703">
      <c r="A11703" s="7">
        <f t="shared" si="1"/>
        <v>10093</v>
      </c>
      <c r="B11703" s="5" t="s">
        <v>10316</v>
      </c>
      <c r="C11703" s="6" t="s">
        <v>95</v>
      </c>
    </row>
    <row r="11704">
      <c r="A11704" s="7">
        <f t="shared" si="1"/>
        <v>10094</v>
      </c>
      <c r="B11704" s="5" t="s">
        <v>10317</v>
      </c>
      <c r="C11704" s="6" t="s">
        <v>642</v>
      </c>
    </row>
    <row r="11705">
      <c r="A11705" s="7">
        <f t="shared" si="1"/>
        <v>10094</v>
      </c>
      <c r="B11705" s="5" t="s">
        <v>10317</v>
      </c>
      <c r="C11705" s="6" t="s">
        <v>97</v>
      </c>
    </row>
    <row r="11706">
      <c r="A11706" s="7">
        <f t="shared" si="1"/>
        <v>10095</v>
      </c>
      <c r="B11706" s="5" t="s">
        <v>10318</v>
      </c>
      <c r="C11706" s="6" t="s">
        <v>642</v>
      </c>
    </row>
    <row r="11707">
      <c r="A11707" s="7">
        <f t="shared" si="1"/>
        <v>10096</v>
      </c>
      <c r="B11707" s="16" t="s">
        <v>10319</v>
      </c>
      <c r="C11707" s="6" t="s">
        <v>1235</v>
      </c>
    </row>
    <row r="11708">
      <c r="A11708" s="7">
        <f t="shared" si="1"/>
        <v>10097</v>
      </c>
      <c r="B11708" s="8" t="s">
        <v>10320</v>
      </c>
      <c r="C11708" s="9" t="s">
        <v>24</v>
      </c>
    </row>
    <row r="11709">
      <c r="A11709" s="7">
        <f t="shared" si="1"/>
        <v>10097</v>
      </c>
      <c r="B11709" s="8" t="s">
        <v>10320</v>
      </c>
      <c r="C11709" s="9" t="s">
        <v>25</v>
      </c>
    </row>
    <row r="11710">
      <c r="A11710" s="7">
        <f t="shared" si="1"/>
        <v>10098</v>
      </c>
      <c r="B11710" s="8" t="s">
        <v>10321</v>
      </c>
      <c r="C11710" s="9" t="s">
        <v>24</v>
      </c>
    </row>
    <row r="11711">
      <c r="A11711" s="7">
        <f t="shared" si="1"/>
        <v>10099</v>
      </c>
      <c r="B11711" s="5" t="s">
        <v>10322</v>
      </c>
      <c r="C11711" s="6" t="s">
        <v>367</v>
      </c>
    </row>
    <row r="11712">
      <c r="A11712" s="7">
        <f t="shared" si="1"/>
        <v>10100</v>
      </c>
      <c r="B11712" s="8" t="s">
        <v>10323</v>
      </c>
      <c r="C11712" s="9" t="s">
        <v>24</v>
      </c>
    </row>
    <row r="11713">
      <c r="A11713" s="7">
        <f t="shared" si="1"/>
        <v>10101</v>
      </c>
      <c r="B11713" s="5" t="s">
        <v>10324</v>
      </c>
      <c r="C11713" s="6" t="s">
        <v>4</v>
      </c>
    </row>
    <row r="11714">
      <c r="A11714" s="7">
        <f t="shared" si="1"/>
        <v>10102</v>
      </c>
      <c r="B11714" s="5" t="s">
        <v>10325</v>
      </c>
      <c r="C11714" s="6" t="s">
        <v>196</v>
      </c>
    </row>
    <row r="11715">
      <c r="A11715" s="7">
        <f t="shared" si="1"/>
        <v>10103</v>
      </c>
      <c r="B11715" s="8" t="s">
        <v>10326</v>
      </c>
      <c r="C11715" s="9" t="s">
        <v>722</v>
      </c>
    </row>
    <row r="11716">
      <c r="A11716" s="7">
        <f t="shared" si="1"/>
        <v>10104</v>
      </c>
      <c r="B11716" s="8" t="s">
        <v>10327</v>
      </c>
      <c r="C11716" s="9" t="s">
        <v>60</v>
      </c>
    </row>
    <row r="11717">
      <c r="A11717" s="7">
        <f t="shared" si="1"/>
        <v>10105</v>
      </c>
      <c r="B11717" s="8" t="s">
        <v>10328</v>
      </c>
      <c r="C11717" s="9" t="s">
        <v>177</v>
      </c>
    </row>
    <row r="11718">
      <c r="A11718" s="7">
        <f t="shared" si="1"/>
        <v>10106</v>
      </c>
      <c r="B11718" s="8" t="s">
        <v>10329</v>
      </c>
      <c r="C11718" s="6" t="s">
        <v>196</v>
      </c>
    </row>
    <row r="11719">
      <c r="A11719" s="7">
        <f t="shared" si="1"/>
        <v>10106</v>
      </c>
      <c r="B11719" s="8" t="s">
        <v>10329</v>
      </c>
      <c r="C11719" s="9" t="s">
        <v>60</v>
      </c>
    </row>
    <row r="11720">
      <c r="A11720" s="7">
        <f t="shared" si="1"/>
        <v>10107</v>
      </c>
      <c r="B11720" s="8" t="s">
        <v>10330</v>
      </c>
      <c r="C11720" s="6" t="s">
        <v>788</v>
      </c>
    </row>
    <row r="11721">
      <c r="A11721" s="7">
        <f t="shared" si="1"/>
        <v>10107</v>
      </c>
      <c r="B11721" s="8" t="s">
        <v>10330</v>
      </c>
      <c r="C11721" s="9" t="s">
        <v>177</v>
      </c>
    </row>
    <row r="11722">
      <c r="A11722" s="7">
        <f t="shared" si="1"/>
        <v>10107</v>
      </c>
      <c r="B11722" s="8" t="s">
        <v>10330</v>
      </c>
      <c r="C11722" s="9" t="s">
        <v>60</v>
      </c>
    </row>
    <row r="11723">
      <c r="A11723" s="7">
        <f t="shared" si="1"/>
        <v>10108</v>
      </c>
      <c r="B11723" s="8" t="s">
        <v>10331</v>
      </c>
      <c r="C11723" s="9" t="s">
        <v>60</v>
      </c>
    </row>
    <row r="11724">
      <c r="A11724" s="7">
        <f t="shared" si="1"/>
        <v>10109</v>
      </c>
      <c r="B11724" s="8" t="s">
        <v>10332</v>
      </c>
      <c r="C11724" s="9" t="s">
        <v>60</v>
      </c>
    </row>
    <row r="11725">
      <c r="A11725" s="7">
        <f t="shared" si="1"/>
        <v>10110</v>
      </c>
      <c r="B11725" s="5" t="s">
        <v>10333</v>
      </c>
      <c r="C11725" s="6" t="s">
        <v>393</v>
      </c>
    </row>
    <row r="11726">
      <c r="A11726" s="7">
        <f t="shared" si="1"/>
        <v>10111</v>
      </c>
      <c r="B11726" s="8" t="s">
        <v>10334</v>
      </c>
      <c r="C11726" s="9" t="s">
        <v>40</v>
      </c>
    </row>
    <row r="11727">
      <c r="A11727" s="7">
        <f t="shared" si="1"/>
        <v>10112</v>
      </c>
      <c r="B11727" s="5" t="s">
        <v>10335</v>
      </c>
      <c r="C11727" s="6" t="s">
        <v>40</v>
      </c>
    </row>
    <row r="11728">
      <c r="A11728" s="7">
        <f t="shared" si="1"/>
        <v>10113</v>
      </c>
      <c r="B11728" s="8" t="s">
        <v>10336</v>
      </c>
      <c r="C11728" s="9" t="s">
        <v>40</v>
      </c>
    </row>
    <row r="11729">
      <c r="A11729" s="7">
        <f t="shared" si="1"/>
        <v>10114</v>
      </c>
      <c r="B11729" s="16" t="s">
        <v>10337</v>
      </c>
      <c r="C11729" s="6" t="s">
        <v>1235</v>
      </c>
    </row>
    <row r="11730">
      <c r="A11730" s="7">
        <f t="shared" si="1"/>
        <v>10115</v>
      </c>
      <c r="B11730" s="8" t="s">
        <v>10338</v>
      </c>
      <c r="C11730" s="9" t="s">
        <v>416</v>
      </c>
    </row>
    <row r="11731">
      <c r="A11731" s="7">
        <f t="shared" si="1"/>
        <v>10116</v>
      </c>
      <c r="B11731" s="8" t="s">
        <v>10339</v>
      </c>
      <c r="C11731" s="9" t="s">
        <v>60</v>
      </c>
    </row>
    <row r="11732">
      <c r="A11732" s="7">
        <f t="shared" si="1"/>
        <v>10116</v>
      </c>
      <c r="B11732" s="8" t="s">
        <v>10339</v>
      </c>
      <c r="C11732" s="9" t="s">
        <v>142</v>
      </c>
    </row>
    <row r="11733">
      <c r="A11733" s="7">
        <f t="shared" si="1"/>
        <v>10117</v>
      </c>
      <c r="B11733" s="5" t="s">
        <v>10340</v>
      </c>
      <c r="C11733" s="6" t="s">
        <v>1324</v>
      </c>
    </row>
    <row r="11734">
      <c r="A11734" s="7">
        <f t="shared" si="1"/>
        <v>10118</v>
      </c>
      <c r="B11734" s="8" t="s">
        <v>10341</v>
      </c>
      <c r="C11734" s="9" t="s">
        <v>46</v>
      </c>
    </row>
    <row r="11735">
      <c r="A11735" s="7">
        <f t="shared" si="1"/>
        <v>10119</v>
      </c>
      <c r="B11735" s="5" t="s">
        <v>10342</v>
      </c>
      <c r="C11735" s="6" t="s">
        <v>989</v>
      </c>
    </row>
    <row r="11736">
      <c r="A11736" s="7">
        <f t="shared" si="1"/>
        <v>10120</v>
      </c>
      <c r="B11736" s="5" t="s">
        <v>10343</v>
      </c>
      <c r="C11736" s="6" t="s">
        <v>1248</v>
      </c>
    </row>
    <row r="11737">
      <c r="A11737" s="7">
        <f t="shared" si="1"/>
        <v>10121</v>
      </c>
      <c r="B11737" s="5" t="s">
        <v>10344</v>
      </c>
      <c r="C11737" s="6" t="s">
        <v>1120</v>
      </c>
    </row>
    <row r="11738">
      <c r="A11738" s="7">
        <f t="shared" si="1"/>
        <v>10122</v>
      </c>
      <c r="B11738" s="8" t="s">
        <v>10345</v>
      </c>
      <c r="C11738" s="9" t="s">
        <v>650</v>
      </c>
    </row>
    <row r="11739">
      <c r="A11739" s="7">
        <f t="shared" si="1"/>
        <v>10123</v>
      </c>
      <c r="B11739" s="8" t="s">
        <v>10346</v>
      </c>
      <c r="C11739" s="9" t="s">
        <v>733</v>
      </c>
    </row>
    <row r="11740">
      <c r="A11740" s="7">
        <f t="shared" si="1"/>
        <v>10124</v>
      </c>
      <c r="B11740" s="8" t="s">
        <v>10347</v>
      </c>
      <c r="C11740" s="9" t="s">
        <v>733</v>
      </c>
    </row>
    <row r="11741">
      <c r="A11741" s="7">
        <f t="shared" si="1"/>
        <v>10125</v>
      </c>
      <c r="B11741" s="5" t="s">
        <v>10348</v>
      </c>
      <c r="C11741" s="6" t="s">
        <v>1334</v>
      </c>
    </row>
    <row r="11742">
      <c r="A11742" s="7">
        <f t="shared" si="1"/>
        <v>10126</v>
      </c>
      <c r="B11742" s="5" t="s">
        <v>10349</v>
      </c>
      <c r="C11742" s="6" t="s">
        <v>356</v>
      </c>
    </row>
    <row r="11743">
      <c r="A11743" s="7">
        <f t="shared" si="1"/>
        <v>10126</v>
      </c>
      <c r="B11743" s="5" t="s">
        <v>10349</v>
      </c>
      <c r="C11743" s="6" t="s">
        <v>655</v>
      </c>
    </row>
    <row r="11744">
      <c r="A11744" s="7">
        <f t="shared" si="1"/>
        <v>10127</v>
      </c>
      <c r="B11744" s="5" t="s">
        <v>10350</v>
      </c>
      <c r="C11744" s="6" t="s">
        <v>765</v>
      </c>
    </row>
    <row r="11745">
      <c r="A11745" s="7">
        <f t="shared" si="1"/>
        <v>10128</v>
      </c>
      <c r="B11745" s="5" t="s">
        <v>10351</v>
      </c>
      <c r="C11745" s="6" t="s">
        <v>765</v>
      </c>
    </row>
    <row r="11746">
      <c r="A11746" s="7">
        <f t="shared" si="1"/>
        <v>10129</v>
      </c>
      <c r="B11746" s="5" t="s">
        <v>10352</v>
      </c>
      <c r="C11746" s="6" t="s">
        <v>765</v>
      </c>
    </row>
    <row r="11747">
      <c r="A11747" s="7">
        <f t="shared" si="1"/>
        <v>10130</v>
      </c>
      <c r="B11747" s="5" t="s">
        <v>10353</v>
      </c>
      <c r="C11747" s="6" t="s">
        <v>12</v>
      </c>
    </row>
    <row r="11748">
      <c r="A11748" s="7">
        <f t="shared" si="1"/>
        <v>10131</v>
      </c>
      <c r="B11748" s="8" t="s">
        <v>10354</v>
      </c>
      <c r="C11748" s="9" t="s">
        <v>733</v>
      </c>
    </row>
    <row r="11749">
      <c r="A11749" s="7">
        <f t="shared" si="1"/>
        <v>10132</v>
      </c>
      <c r="B11749" s="5" t="s">
        <v>10355</v>
      </c>
      <c r="C11749" s="6" t="s">
        <v>610</v>
      </c>
    </row>
    <row r="11750">
      <c r="A11750" s="7">
        <f t="shared" si="1"/>
        <v>10133</v>
      </c>
      <c r="B11750" s="8" t="s">
        <v>10356</v>
      </c>
      <c r="C11750" s="9" t="s">
        <v>733</v>
      </c>
    </row>
    <row r="11751">
      <c r="A11751" s="7">
        <f t="shared" si="1"/>
        <v>10134</v>
      </c>
      <c r="B11751" s="5" t="s">
        <v>10357</v>
      </c>
      <c r="C11751" s="6" t="s">
        <v>1279</v>
      </c>
    </row>
    <row r="11752">
      <c r="A11752" s="7">
        <f t="shared" si="1"/>
        <v>10135</v>
      </c>
      <c r="B11752" s="8" t="s">
        <v>10358</v>
      </c>
      <c r="C11752" s="9" t="s">
        <v>65</v>
      </c>
    </row>
    <row r="11753">
      <c r="A11753" s="7">
        <f t="shared" si="1"/>
        <v>10136</v>
      </c>
      <c r="B11753" s="5" t="s">
        <v>10359</v>
      </c>
      <c r="C11753" s="6" t="s">
        <v>5004</v>
      </c>
    </row>
    <row r="11754">
      <c r="A11754" s="7">
        <f t="shared" si="1"/>
        <v>10137</v>
      </c>
      <c r="B11754" s="8" t="s">
        <v>10360</v>
      </c>
      <c r="C11754" s="9" t="s">
        <v>1548</v>
      </c>
    </row>
    <row r="11755">
      <c r="A11755" s="7">
        <f t="shared" si="1"/>
        <v>10138</v>
      </c>
      <c r="B11755" s="5" t="s">
        <v>10361</v>
      </c>
      <c r="C11755" s="6" t="s">
        <v>328</v>
      </c>
    </row>
    <row r="11756">
      <c r="A11756" s="7">
        <f t="shared" si="1"/>
        <v>10139</v>
      </c>
      <c r="B11756" s="5" t="s">
        <v>10362</v>
      </c>
      <c r="C11756" s="6" t="s">
        <v>1262</v>
      </c>
    </row>
    <row r="11757">
      <c r="A11757" s="7">
        <f t="shared" si="1"/>
        <v>10140</v>
      </c>
      <c r="B11757" s="5" t="s">
        <v>10363</v>
      </c>
      <c r="C11757" s="6" t="s">
        <v>547</v>
      </c>
    </row>
    <row r="11758">
      <c r="A11758" s="7">
        <f t="shared" si="1"/>
        <v>10140</v>
      </c>
      <c r="B11758" s="5" t="s">
        <v>10363</v>
      </c>
      <c r="C11758" s="6" t="s">
        <v>1290</v>
      </c>
    </row>
    <row r="11759">
      <c r="A11759" s="7">
        <f t="shared" si="1"/>
        <v>10141</v>
      </c>
      <c r="B11759" s="5" t="s">
        <v>10364</v>
      </c>
      <c r="C11759" s="6" t="s">
        <v>1290</v>
      </c>
    </row>
    <row r="11760">
      <c r="A11760" s="7">
        <f t="shared" si="1"/>
        <v>10142</v>
      </c>
      <c r="B11760" s="5" t="s">
        <v>10365</v>
      </c>
      <c r="C11760" s="6" t="s">
        <v>1290</v>
      </c>
    </row>
    <row r="11761">
      <c r="A11761" s="7">
        <f t="shared" si="1"/>
        <v>10143</v>
      </c>
      <c r="B11761" s="8" t="s">
        <v>10366</v>
      </c>
      <c r="C11761" s="9" t="s">
        <v>40</v>
      </c>
    </row>
    <row r="11762">
      <c r="A11762" s="7">
        <f t="shared" si="1"/>
        <v>10144</v>
      </c>
      <c r="B11762" s="8" t="s">
        <v>10367</v>
      </c>
      <c r="C11762" s="9" t="s">
        <v>40</v>
      </c>
    </row>
    <row r="11763">
      <c r="A11763" s="7">
        <f t="shared" si="1"/>
        <v>10145</v>
      </c>
      <c r="B11763" s="8" t="s">
        <v>10368</v>
      </c>
      <c r="C11763" s="9" t="s">
        <v>40</v>
      </c>
    </row>
    <row r="11764">
      <c r="A11764" s="7">
        <f t="shared" si="1"/>
        <v>10146</v>
      </c>
      <c r="B11764" s="5" t="s">
        <v>10369</v>
      </c>
      <c r="C11764" s="6" t="s">
        <v>655</v>
      </c>
    </row>
    <row r="11765">
      <c r="A11765" s="7">
        <f t="shared" si="1"/>
        <v>10147</v>
      </c>
      <c r="B11765" s="5" t="s">
        <v>10370</v>
      </c>
      <c r="C11765" s="6" t="s">
        <v>365</v>
      </c>
    </row>
    <row r="11766">
      <c r="A11766" s="7">
        <f t="shared" si="1"/>
        <v>10148</v>
      </c>
      <c r="B11766" s="16" t="s">
        <v>10371</v>
      </c>
      <c r="C11766" s="6" t="s">
        <v>1235</v>
      </c>
    </row>
    <row r="11767">
      <c r="A11767" s="7">
        <f t="shared" si="1"/>
        <v>10149</v>
      </c>
      <c r="B11767" s="5" t="s">
        <v>10372</v>
      </c>
      <c r="C11767" s="6" t="s">
        <v>612</v>
      </c>
    </row>
    <row r="11768">
      <c r="A11768" s="7">
        <f t="shared" si="1"/>
        <v>10150</v>
      </c>
      <c r="B11768" s="5" t="s">
        <v>10373</v>
      </c>
      <c r="C11768" s="6" t="s">
        <v>538</v>
      </c>
    </row>
    <row r="11769">
      <c r="A11769" s="7">
        <f t="shared" si="1"/>
        <v>10151</v>
      </c>
      <c r="B11769" s="5" t="s">
        <v>10374</v>
      </c>
      <c r="C11769" s="6" t="s">
        <v>939</v>
      </c>
    </row>
    <row r="11770">
      <c r="A11770" s="7">
        <f t="shared" si="1"/>
        <v>10152</v>
      </c>
      <c r="B11770" s="8" t="s">
        <v>10375</v>
      </c>
      <c r="C11770" s="9" t="s">
        <v>815</v>
      </c>
    </row>
    <row r="11771">
      <c r="A11771" s="7">
        <f t="shared" si="1"/>
        <v>10153</v>
      </c>
      <c r="B11771" s="8" t="s">
        <v>10376</v>
      </c>
      <c r="C11771" s="9" t="s">
        <v>614</v>
      </c>
    </row>
    <row r="11772">
      <c r="A11772" s="7">
        <f t="shared" si="1"/>
        <v>10154</v>
      </c>
      <c r="B11772" s="5" t="s">
        <v>10377</v>
      </c>
      <c r="C11772" s="6" t="s">
        <v>780</v>
      </c>
    </row>
    <row r="11773">
      <c r="A11773" s="7">
        <f t="shared" si="1"/>
        <v>10155</v>
      </c>
      <c r="B11773" s="5" t="s">
        <v>10378</v>
      </c>
      <c r="C11773" s="6" t="s">
        <v>1223</v>
      </c>
    </row>
    <row r="11774">
      <c r="A11774" s="7">
        <f t="shared" si="1"/>
        <v>10156</v>
      </c>
      <c r="B11774" s="5" t="s">
        <v>10379</v>
      </c>
      <c r="C11774" s="6" t="s">
        <v>1223</v>
      </c>
    </row>
    <row r="11775">
      <c r="A11775" s="7">
        <f t="shared" si="1"/>
        <v>10157</v>
      </c>
      <c r="B11775" s="5" t="s">
        <v>10380</v>
      </c>
      <c r="C11775" s="6" t="s">
        <v>603</v>
      </c>
    </row>
    <row r="11776">
      <c r="A11776" s="7">
        <f t="shared" si="1"/>
        <v>10158</v>
      </c>
      <c r="B11776" s="8" t="s">
        <v>10381</v>
      </c>
      <c r="C11776" s="9" t="s">
        <v>188</v>
      </c>
    </row>
    <row r="11777">
      <c r="A11777" s="7">
        <f t="shared" si="1"/>
        <v>10159</v>
      </c>
      <c r="B11777" s="5" t="s">
        <v>10382</v>
      </c>
      <c r="C11777" s="6" t="s">
        <v>179</v>
      </c>
    </row>
    <row r="11778">
      <c r="A11778" s="7">
        <f t="shared" si="1"/>
        <v>10160</v>
      </c>
      <c r="B11778" s="5" t="s">
        <v>10383</v>
      </c>
      <c r="C11778" s="6" t="s">
        <v>179</v>
      </c>
    </row>
    <row r="11779">
      <c r="A11779" s="7">
        <f t="shared" si="1"/>
        <v>10161</v>
      </c>
      <c r="B11779" s="8" t="s">
        <v>10384</v>
      </c>
      <c r="C11779" s="9" t="s">
        <v>530</v>
      </c>
    </row>
    <row r="11780">
      <c r="A11780" s="7">
        <f t="shared" si="1"/>
        <v>10161</v>
      </c>
      <c r="B11780" s="8" t="s">
        <v>10384</v>
      </c>
      <c r="C11780" s="9" t="s">
        <v>60</v>
      </c>
    </row>
    <row r="11781">
      <c r="A11781" s="7">
        <f t="shared" si="1"/>
        <v>10162</v>
      </c>
      <c r="B11781" s="5" t="s">
        <v>10385</v>
      </c>
      <c r="C11781" s="6" t="s">
        <v>610</v>
      </c>
    </row>
    <row r="11782">
      <c r="A11782" s="7">
        <f t="shared" si="1"/>
        <v>10163</v>
      </c>
      <c r="B11782" s="5" t="s">
        <v>10386</v>
      </c>
      <c r="C11782" s="6" t="s">
        <v>1450</v>
      </c>
    </row>
    <row r="11783">
      <c r="A11783" s="7">
        <f t="shared" si="1"/>
        <v>10164</v>
      </c>
      <c r="B11783" s="5" t="s">
        <v>10387</v>
      </c>
      <c r="C11783" s="6" t="s">
        <v>1207</v>
      </c>
    </row>
    <row r="11784">
      <c r="A11784" s="7">
        <f t="shared" si="1"/>
        <v>10165</v>
      </c>
      <c r="B11784" s="5" t="s">
        <v>10388</v>
      </c>
      <c r="C11784" s="6" t="s">
        <v>78</v>
      </c>
    </row>
    <row r="11785">
      <c r="A11785" s="7">
        <f t="shared" si="1"/>
        <v>10166</v>
      </c>
      <c r="B11785" s="5" t="s">
        <v>10389</v>
      </c>
      <c r="C11785" s="6" t="s">
        <v>367</v>
      </c>
    </row>
    <row r="11786">
      <c r="A11786" s="7">
        <f t="shared" si="1"/>
        <v>10167</v>
      </c>
      <c r="B11786" s="5" t="s">
        <v>10390</v>
      </c>
      <c r="C11786" s="6" t="s">
        <v>6</v>
      </c>
    </row>
    <row r="11787">
      <c r="A11787" s="7">
        <f t="shared" si="1"/>
        <v>10168</v>
      </c>
      <c r="B11787" s="8" t="s">
        <v>10391</v>
      </c>
      <c r="C11787" s="9" t="s">
        <v>502</v>
      </c>
    </row>
    <row r="11788">
      <c r="A11788" s="7">
        <f t="shared" si="1"/>
        <v>10169</v>
      </c>
      <c r="B11788" s="8" t="s">
        <v>10392</v>
      </c>
      <c r="C11788" s="9" t="s">
        <v>1042</v>
      </c>
    </row>
    <row r="11789">
      <c r="A11789" s="7">
        <f t="shared" si="1"/>
        <v>10170</v>
      </c>
      <c r="B11789" s="8" t="s">
        <v>10393</v>
      </c>
      <c r="C11789" s="9" t="s">
        <v>1042</v>
      </c>
    </row>
    <row r="11790">
      <c r="A11790" s="7">
        <f t="shared" si="1"/>
        <v>10171</v>
      </c>
      <c r="B11790" s="8" t="s">
        <v>10394</v>
      </c>
      <c r="C11790" s="9" t="s">
        <v>874</v>
      </c>
    </row>
    <row r="11791">
      <c r="A11791" s="7">
        <f t="shared" si="1"/>
        <v>10172</v>
      </c>
      <c r="B11791" s="5" t="s">
        <v>10395</v>
      </c>
      <c r="C11791" s="6" t="s">
        <v>479</v>
      </c>
    </row>
    <row r="11792">
      <c r="A11792" s="7">
        <f t="shared" si="1"/>
        <v>10173</v>
      </c>
      <c r="B11792" s="5" t="s">
        <v>10396</v>
      </c>
      <c r="C11792" s="6" t="s">
        <v>1267</v>
      </c>
    </row>
    <row r="11793">
      <c r="A11793" s="7">
        <f t="shared" si="1"/>
        <v>10174</v>
      </c>
      <c r="B11793" s="5" t="s">
        <v>10397</v>
      </c>
      <c r="C11793" s="6" t="s">
        <v>142</v>
      </c>
    </row>
    <row r="11794">
      <c r="A11794" s="7">
        <f t="shared" si="1"/>
        <v>10174</v>
      </c>
      <c r="B11794" s="5" t="s">
        <v>10397</v>
      </c>
      <c r="C11794" s="6" t="s">
        <v>162</v>
      </c>
    </row>
    <row r="11795">
      <c r="A11795" s="7">
        <f t="shared" si="1"/>
        <v>10175</v>
      </c>
      <c r="B11795" s="8" t="s">
        <v>10398</v>
      </c>
      <c r="C11795" s="9" t="s">
        <v>25</v>
      </c>
    </row>
    <row r="11796">
      <c r="A11796" s="7">
        <f t="shared" si="1"/>
        <v>10176</v>
      </c>
      <c r="B11796" s="8" t="s">
        <v>10399</v>
      </c>
      <c r="C11796" s="9" t="s">
        <v>502</v>
      </c>
    </row>
    <row r="11797">
      <c r="A11797" s="7">
        <f t="shared" si="1"/>
        <v>10177</v>
      </c>
      <c r="B11797" s="8" t="s">
        <v>10400</v>
      </c>
      <c r="C11797" s="9" t="s">
        <v>1548</v>
      </c>
    </row>
    <row r="11798">
      <c r="A11798" s="7">
        <f t="shared" si="1"/>
        <v>10178</v>
      </c>
      <c r="B11798" s="5" t="s">
        <v>10401</v>
      </c>
      <c r="C11798" s="6" t="s">
        <v>1450</v>
      </c>
    </row>
    <row r="11799">
      <c r="A11799" s="7">
        <f t="shared" si="1"/>
        <v>10178</v>
      </c>
      <c r="B11799" s="5" t="s">
        <v>10401</v>
      </c>
      <c r="C11799" s="6" t="s">
        <v>34</v>
      </c>
    </row>
    <row r="11800">
      <c r="A11800" s="7">
        <f t="shared" si="1"/>
        <v>10179</v>
      </c>
      <c r="B11800" s="5" t="s">
        <v>10402</v>
      </c>
      <c r="C11800" s="6" t="s">
        <v>34</v>
      </c>
    </row>
    <row r="11801">
      <c r="A11801" s="7">
        <f t="shared" si="1"/>
        <v>10180</v>
      </c>
      <c r="B11801" s="5" t="s">
        <v>10403</v>
      </c>
      <c r="C11801" s="6" t="s">
        <v>1450</v>
      </c>
    </row>
    <row r="11802">
      <c r="A11802" s="7">
        <f t="shared" si="1"/>
        <v>10181</v>
      </c>
      <c r="B11802" s="8" t="s">
        <v>10404</v>
      </c>
      <c r="C11802" s="9" t="s">
        <v>142</v>
      </c>
    </row>
    <row r="11803">
      <c r="A11803" s="7">
        <f t="shared" si="1"/>
        <v>10182</v>
      </c>
      <c r="B11803" s="8" t="s">
        <v>10405</v>
      </c>
      <c r="C11803" s="9" t="s">
        <v>60</v>
      </c>
    </row>
    <row r="11804">
      <c r="A11804" s="7">
        <f t="shared" si="1"/>
        <v>10183</v>
      </c>
      <c r="B11804" s="5" t="s">
        <v>10406</v>
      </c>
      <c r="C11804" s="6" t="s">
        <v>426</v>
      </c>
    </row>
    <row r="11805">
      <c r="A11805" s="7">
        <f t="shared" si="1"/>
        <v>10184</v>
      </c>
      <c r="B11805" s="5" t="s">
        <v>10407</v>
      </c>
      <c r="C11805" s="6" t="s">
        <v>1394</v>
      </c>
    </row>
    <row r="11806">
      <c r="A11806" s="7">
        <f t="shared" si="1"/>
        <v>10185</v>
      </c>
      <c r="B11806" s="5" t="s">
        <v>10408</v>
      </c>
      <c r="C11806" s="6" t="s">
        <v>785</v>
      </c>
    </row>
    <row r="11807">
      <c r="A11807" s="7">
        <f t="shared" si="1"/>
        <v>10186</v>
      </c>
      <c r="B11807" s="5" t="s">
        <v>10409</v>
      </c>
      <c r="C11807" s="6" t="s">
        <v>946</v>
      </c>
    </row>
    <row r="11808">
      <c r="A11808" s="7">
        <f t="shared" si="1"/>
        <v>10187</v>
      </c>
      <c r="B11808" s="8" t="s">
        <v>10410</v>
      </c>
      <c r="C11808" s="9" t="s">
        <v>555</v>
      </c>
    </row>
    <row r="11809">
      <c r="A11809" s="7">
        <f t="shared" si="1"/>
        <v>10188</v>
      </c>
      <c r="B11809" s="5" t="s">
        <v>10411</v>
      </c>
      <c r="C11809" s="6" t="s">
        <v>153</v>
      </c>
    </row>
    <row r="11810">
      <c r="A11810" s="7">
        <f t="shared" si="1"/>
        <v>10189</v>
      </c>
      <c r="B11810" s="5" t="s">
        <v>10412</v>
      </c>
      <c r="C11810" s="6" t="s">
        <v>153</v>
      </c>
    </row>
    <row r="11811">
      <c r="A11811" s="7">
        <f t="shared" si="1"/>
        <v>10190</v>
      </c>
      <c r="B11811" s="5" t="s">
        <v>10413</v>
      </c>
      <c r="C11811" s="6" t="s">
        <v>452</v>
      </c>
    </row>
    <row r="11812">
      <c r="A11812" s="7">
        <f t="shared" si="1"/>
        <v>10191</v>
      </c>
      <c r="B11812" s="5" t="s">
        <v>10414</v>
      </c>
      <c r="C11812" s="6" t="s">
        <v>267</v>
      </c>
    </row>
    <row r="11813">
      <c r="A11813" s="7">
        <f t="shared" si="1"/>
        <v>10192</v>
      </c>
      <c r="B11813" s="5" t="s">
        <v>10415</v>
      </c>
      <c r="C11813" s="6" t="s">
        <v>196</v>
      </c>
    </row>
    <row r="11814">
      <c r="A11814" s="7">
        <f t="shared" si="1"/>
        <v>10193</v>
      </c>
      <c r="B11814" s="8" t="s">
        <v>10416</v>
      </c>
      <c r="C11814" s="9" t="s">
        <v>60</v>
      </c>
    </row>
    <row r="11815">
      <c r="A11815" s="7">
        <f t="shared" si="1"/>
        <v>10193</v>
      </c>
      <c r="B11815" s="8" t="s">
        <v>10416</v>
      </c>
      <c r="C11815" s="9" t="s">
        <v>132</v>
      </c>
    </row>
    <row r="11816">
      <c r="A11816" s="7">
        <f t="shared" si="1"/>
        <v>10193</v>
      </c>
      <c r="B11816" s="8" t="s">
        <v>10416</v>
      </c>
      <c r="C11816" s="9" t="s">
        <v>24</v>
      </c>
    </row>
    <row r="11817">
      <c r="A11817" s="7">
        <f t="shared" si="1"/>
        <v>10193</v>
      </c>
      <c r="B11817" s="8" t="s">
        <v>10416</v>
      </c>
      <c r="C11817" s="6" t="s">
        <v>804</v>
      </c>
    </row>
    <row r="11818">
      <c r="A11818" s="7">
        <f t="shared" si="1"/>
        <v>10194</v>
      </c>
      <c r="B11818" s="8" t="s">
        <v>10417</v>
      </c>
      <c r="C11818" s="9" t="s">
        <v>60</v>
      </c>
    </row>
    <row r="11819">
      <c r="A11819" s="7">
        <f t="shared" si="1"/>
        <v>10195</v>
      </c>
      <c r="B11819" s="5" t="s">
        <v>10418</v>
      </c>
      <c r="C11819" s="6" t="s">
        <v>179</v>
      </c>
    </row>
    <row r="11820">
      <c r="A11820" s="7">
        <f t="shared" si="1"/>
        <v>10196</v>
      </c>
      <c r="B11820" s="5" t="s">
        <v>10419</v>
      </c>
      <c r="C11820" s="6" t="s">
        <v>365</v>
      </c>
    </row>
    <row r="11821">
      <c r="A11821" s="7">
        <f t="shared" si="1"/>
        <v>10197</v>
      </c>
      <c r="B11821" s="5" t="s">
        <v>10420</v>
      </c>
      <c r="C11821" s="6" t="s">
        <v>324</v>
      </c>
    </row>
    <row r="11822">
      <c r="A11822" s="7">
        <f t="shared" si="1"/>
        <v>10198</v>
      </c>
      <c r="B11822" s="5" t="s">
        <v>10421</v>
      </c>
      <c r="C11822" s="6" t="s">
        <v>452</v>
      </c>
    </row>
    <row r="11823">
      <c r="A11823" s="7">
        <f t="shared" si="1"/>
        <v>10198</v>
      </c>
      <c r="B11823" s="5" t="s">
        <v>10421</v>
      </c>
      <c r="C11823" s="6" t="s">
        <v>324</v>
      </c>
    </row>
    <row r="11824">
      <c r="A11824" s="7">
        <f t="shared" si="1"/>
        <v>10198</v>
      </c>
      <c r="B11824" s="5" t="s">
        <v>10421</v>
      </c>
      <c r="C11824" s="6" t="s">
        <v>150</v>
      </c>
    </row>
    <row r="11825">
      <c r="A11825" s="7">
        <f t="shared" si="1"/>
        <v>10198</v>
      </c>
      <c r="B11825" s="5" t="s">
        <v>10421</v>
      </c>
      <c r="C11825" s="6" t="s">
        <v>334</v>
      </c>
    </row>
    <row r="11826">
      <c r="A11826" s="7">
        <f t="shared" si="1"/>
        <v>10198</v>
      </c>
      <c r="B11826" s="5" t="s">
        <v>10421</v>
      </c>
      <c r="C11826" s="6" t="s">
        <v>313</v>
      </c>
    </row>
    <row r="11827">
      <c r="A11827" s="7">
        <f t="shared" si="1"/>
        <v>10199</v>
      </c>
      <c r="B11827" s="5" t="s">
        <v>10422</v>
      </c>
      <c r="C11827" s="6" t="s">
        <v>365</v>
      </c>
    </row>
    <row r="11828">
      <c r="A11828" s="7">
        <f t="shared" si="1"/>
        <v>10200</v>
      </c>
      <c r="B11828" s="8" t="s">
        <v>10423</v>
      </c>
      <c r="C11828" s="9" t="s">
        <v>1548</v>
      </c>
    </row>
    <row r="11829">
      <c r="A11829" s="7">
        <f t="shared" si="1"/>
        <v>10201</v>
      </c>
      <c r="B11829" s="8" t="s">
        <v>10424</v>
      </c>
      <c r="C11829" s="9" t="s">
        <v>280</v>
      </c>
    </row>
    <row r="11830">
      <c r="A11830" s="7">
        <f t="shared" si="1"/>
        <v>10202</v>
      </c>
      <c r="B11830" s="5" t="s">
        <v>10425</v>
      </c>
      <c r="C11830" s="6" t="s">
        <v>1378</v>
      </c>
    </row>
    <row r="11831">
      <c r="A11831" s="7">
        <f t="shared" si="1"/>
        <v>10203</v>
      </c>
      <c r="B11831" s="8" t="s">
        <v>10426</v>
      </c>
      <c r="C11831" s="9" t="s">
        <v>555</v>
      </c>
    </row>
    <row r="11832">
      <c r="A11832" s="7">
        <f t="shared" si="1"/>
        <v>10203</v>
      </c>
      <c r="B11832" s="8" t="s">
        <v>10426</v>
      </c>
      <c r="C11832" s="9" t="s">
        <v>650</v>
      </c>
    </row>
    <row r="11833">
      <c r="A11833" s="7">
        <f t="shared" si="1"/>
        <v>10204</v>
      </c>
      <c r="B11833" s="8" t="s">
        <v>10427</v>
      </c>
      <c r="C11833" s="9" t="s">
        <v>555</v>
      </c>
    </row>
    <row r="11834">
      <c r="A11834" s="7">
        <f t="shared" si="1"/>
        <v>10205</v>
      </c>
      <c r="B11834" s="8" t="s">
        <v>10428</v>
      </c>
      <c r="C11834" s="9" t="s">
        <v>555</v>
      </c>
    </row>
    <row r="11835">
      <c r="A11835" s="7">
        <f t="shared" si="1"/>
        <v>10206</v>
      </c>
      <c r="B11835" s="8" t="s">
        <v>10429</v>
      </c>
      <c r="C11835" s="9" t="s">
        <v>8</v>
      </c>
    </row>
    <row r="11836">
      <c r="A11836" s="7">
        <f t="shared" si="1"/>
        <v>10207</v>
      </c>
      <c r="B11836" s="8" t="s">
        <v>10430</v>
      </c>
      <c r="C11836" s="9" t="s">
        <v>555</v>
      </c>
    </row>
    <row r="11837">
      <c r="A11837" s="7">
        <f t="shared" si="1"/>
        <v>10208</v>
      </c>
      <c r="B11837" s="8" t="s">
        <v>10431</v>
      </c>
      <c r="C11837" s="9" t="s">
        <v>42</v>
      </c>
    </row>
    <row r="11838">
      <c r="A11838" s="7">
        <f t="shared" si="1"/>
        <v>10209</v>
      </c>
      <c r="B11838" s="5" t="s">
        <v>10432</v>
      </c>
      <c r="C11838" s="6" t="s">
        <v>1371</v>
      </c>
    </row>
    <row r="11839">
      <c r="A11839" s="7">
        <f t="shared" si="1"/>
        <v>10210</v>
      </c>
      <c r="B11839" s="5" t="s">
        <v>10433</v>
      </c>
      <c r="C11839" s="11" t="s">
        <v>423</v>
      </c>
    </row>
    <row r="11840">
      <c r="A11840" s="7">
        <f t="shared" si="1"/>
        <v>10211</v>
      </c>
      <c r="B11840" s="8" t="s">
        <v>10434</v>
      </c>
      <c r="C11840" s="9" t="s">
        <v>8</v>
      </c>
    </row>
    <row r="11841">
      <c r="A11841" s="7">
        <f t="shared" si="1"/>
        <v>10212</v>
      </c>
      <c r="B11841" s="8" t="s">
        <v>10435</v>
      </c>
      <c r="C11841" s="9" t="s">
        <v>8</v>
      </c>
    </row>
    <row r="11842">
      <c r="A11842" s="7">
        <f t="shared" si="1"/>
        <v>10213</v>
      </c>
      <c r="B11842" s="5" t="s">
        <v>10436</v>
      </c>
      <c r="C11842" s="6" t="s">
        <v>621</v>
      </c>
    </row>
    <row r="11843">
      <c r="A11843" s="7">
        <f t="shared" si="1"/>
        <v>10214</v>
      </c>
      <c r="B11843" s="5" t="s">
        <v>10437</v>
      </c>
      <c r="C11843" s="6" t="s">
        <v>555</v>
      </c>
    </row>
    <row r="11844">
      <c r="A11844" s="7">
        <f t="shared" si="1"/>
        <v>10215</v>
      </c>
      <c r="B11844" s="8" t="s">
        <v>10438</v>
      </c>
      <c r="C11844" s="9" t="s">
        <v>8</v>
      </c>
    </row>
    <row r="11845">
      <c r="A11845" s="7">
        <f t="shared" si="1"/>
        <v>10216</v>
      </c>
      <c r="B11845" s="8" t="s">
        <v>10439</v>
      </c>
      <c r="C11845" s="9" t="s">
        <v>8</v>
      </c>
    </row>
    <row r="11846">
      <c r="A11846" s="7">
        <f t="shared" si="1"/>
        <v>10217</v>
      </c>
      <c r="B11846" s="8" t="s">
        <v>10440</v>
      </c>
      <c r="C11846" s="9" t="s">
        <v>1548</v>
      </c>
    </row>
    <row r="11847">
      <c r="A11847" s="7">
        <f t="shared" si="1"/>
        <v>10218</v>
      </c>
      <c r="B11847" s="5" t="s">
        <v>10441</v>
      </c>
      <c r="C11847" s="6" t="s">
        <v>1248</v>
      </c>
    </row>
    <row r="11848">
      <c r="A11848" s="7">
        <f t="shared" si="1"/>
        <v>10219</v>
      </c>
      <c r="B11848" s="5" t="s">
        <v>10442</v>
      </c>
      <c r="C11848" s="6" t="s">
        <v>6</v>
      </c>
    </row>
    <row r="11849">
      <c r="A11849" s="7">
        <f t="shared" si="1"/>
        <v>10220</v>
      </c>
      <c r="B11849" s="5" t="s">
        <v>10443</v>
      </c>
      <c r="C11849" s="6" t="s">
        <v>538</v>
      </c>
    </row>
    <row r="11850">
      <c r="A11850" s="7">
        <f t="shared" si="1"/>
        <v>10221</v>
      </c>
      <c r="B11850" s="5" t="s">
        <v>10444</v>
      </c>
      <c r="C11850" s="6" t="s">
        <v>538</v>
      </c>
    </row>
    <row r="11851">
      <c r="A11851" s="7">
        <f t="shared" si="1"/>
        <v>10222</v>
      </c>
      <c r="B11851" s="5" t="s">
        <v>10445</v>
      </c>
      <c r="C11851" s="6" t="s">
        <v>1223</v>
      </c>
    </row>
    <row r="11852">
      <c r="A11852" s="7">
        <f t="shared" si="1"/>
        <v>10223</v>
      </c>
      <c r="B11852" s="5" t="s">
        <v>10446</v>
      </c>
      <c r="C11852" s="6" t="s">
        <v>939</v>
      </c>
    </row>
    <row r="11853">
      <c r="A11853" s="7">
        <f t="shared" si="1"/>
        <v>10224</v>
      </c>
      <c r="B11853" s="5" t="s">
        <v>10447</v>
      </c>
      <c r="C11853" s="6" t="s">
        <v>1458</v>
      </c>
    </row>
    <row r="11854">
      <c r="A11854" s="7">
        <f t="shared" si="1"/>
        <v>10225</v>
      </c>
      <c r="B11854" s="5" t="s">
        <v>10448</v>
      </c>
      <c r="C11854" s="6" t="s">
        <v>1458</v>
      </c>
    </row>
    <row r="11855">
      <c r="A11855" s="7">
        <f t="shared" si="1"/>
        <v>10226</v>
      </c>
      <c r="B11855" s="8" t="s">
        <v>10449</v>
      </c>
      <c r="C11855" s="9" t="s">
        <v>946</v>
      </c>
    </row>
    <row r="11856">
      <c r="A11856" s="7">
        <f t="shared" si="1"/>
        <v>10227</v>
      </c>
      <c r="B11856" s="5" t="s">
        <v>10450</v>
      </c>
      <c r="C11856" s="6" t="s">
        <v>97</v>
      </c>
    </row>
    <row r="11857">
      <c r="A11857" s="7">
        <f t="shared" si="1"/>
        <v>10228</v>
      </c>
      <c r="B11857" s="8" t="s">
        <v>10451</v>
      </c>
      <c r="C11857" s="9" t="s">
        <v>555</v>
      </c>
    </row>
    <row r="11858">
      <c r="A11858" s="7">
        <f t="shared" si="1"/>
        <v>10228</v>
      </c>
      <c r="B11858" s="8" t="s">
        <v>10451</v>
      </c>
      <c r="C11858" s="9" t="s">
        <v>8</v>
      </c>
    </row>
    <row r="11859">
      <c r="A11859" s="7">
        <f t="shared" si="1"/>
        <v>10229</v>
      </c>
      <c r="B11859" s="5" t="s">
        <v>10452</v>
      </c>
      <c r="C11859" s="6" t="s">
        <v>1342</v>
      </c>
    </row>
    <row r="11860">
      <c r="A11860" s="7">
        <f t="shared" si="1"/>
        <v>10230</v>
      </c>
      <c r="B11860" s="5" t="s">
        <v>10453</v>
      </c>
      <c r="C11860" s="6" t="s">
        <v>1342</v>
      </c>
    </row>
    <row r="11861">
      <c r="A11861" s="7">
        <f t="shared" si="1"/>
        <v>10231</v>
      </c>
      <c r="B11861" s="5" t="s">
        <v>10454</v>
      </c>
      <c r="C11861" s="6" t="s">
        <v>1342</v>
      </c>
    </row>
    <row r="11862">
      <c r="A11862" s="7">
        <f t="shared" si="1"/>
        <v>10232</v>
      </c>
      <c r="B11862" s="5" t="s">
        <v>10455</v>
      </c>
      <c r="C11862" s="6" t="s">
        <v>2549</v>
      </c>
    </row>
    <row r="11863">
      <c r="A11863" s="7">
        <f t="shared" si="1"/>
        <v>10233</v>
      </c>
      <c r="B11863" s="5" t="s">
        <v>10456</v>
      </c>
      <c r="C11863" s="6" t="s">
        <v>788</v>
      </c>
    </row>
    <row r="11864">
      <c r="A11864" s="7">
        <f t="shared" si="1"/>
        <v>10234</v>
      </c>
      <c r="B11864" s="5" t="s">
        <v>10457</v>
      </c>
      <c r="C11864" s="6" t="s">
        <v>538</v>
      </c>
    </row>
    <row r="11865">
      <c r="A11865" s="7">
        <f t="shared" si="1"/>
        <v>10235</v>
      </c>
      <c r="B11865" s="5" t="s">
        <v>10458</v>
      </c>
      <c r="C11865" s="6" t="s">
        <v>97</v>
      </c>
    </row>
    <row r="11866">
      <c r="A11866" s="7">
        <f t="shared" si="1"/>
        <v>10236</v>
      </c>
      <c r="B11866" s="5" t="s">
        <v>10459</v>
      </c>
      <c r="C11866" s="6" t="s">
        <v>610</v>
      </c>
    </row>
    <row r="11867">
      <c r="A11867" s="7">
        <f t="shared" si="1"/>
        <v>10237</v>
      </c>
      <c r="B11867" s="5" t="s">
        <v>10460</v>
      </c>
      <c r="C11867" s="6" t="s">
        <v>1394</v>
      </c>
    </row>
    <row r="11868">
      <c r="A11868" s="7">
        <f t="shared" si="1"/>
        <v>10238</v>
      </c>
      <c r="B11868" s="5" t="s">
        <v>10461</v>
      </c>
      <c r="C11868" s="6" t="s">
        <v>62</v>
      </c>
    </row>
    <row r="11869">
      <c r="A11869" s="7">
        <f t="shared" si="1"/>
        <v>10239</v>
      </c>
      <c r="B11869" s="5" t="s">
        <v>10462</v>
      </c>
      <c r="C11869" s="6" t="s">
        <v>62</v>
      </c>
    </row>
    <row r="11870">
      <c r="A11870" s="7">
        <f t="shared" si="1"/>
        <v>10240</v>
      </c>
      <c r="B11870" s="8" t="s">
        <v>10463</v>
      </c>
      <c r="C11870" s="9" t="s">
        <v>722</v>
      </c>
    </row>
    <row r="11871">
      <c r="A11871" s="7">
        <f t="shared" si="1"/>
        <v>10241</v>
      </c>
      <c r="B11871" s="5" t="s">
        <v>10464</v>
      </c>
      <c r="C11871" s="6" t="s">
        <v>2549</v>
      </c>
    </row>
    <row r="11872">
      <c r="A11872" s="7">
        <f t="shared" si="1"/>
        <v>10242</v>
      </c>
      <c r="B11872" s="5" t="s">
        <v>10465</v>
      </c>
      <c r="C11872" s="6" t="s">
        <v>462</v>
      </c>
    </row>
    <row r="11873">
      <c r="A11873" s="7">
        <f t="shared" si="1"/>
        <v>10243</v>
      </c>
      <c r="B11873" s="5" t="s">
        <v>10466</v>
      </c>
      <c r="C11873" s="6" t="s">
        <v>798</v>
      </c>
    </row>
    <row r="11874">
      <c r="A11874" s="7">
        <f t="shared" si="1"/>
        <v>10244</v>
      </c>
      <c r="B11874" s="5" t="s">
        <v>10467</v>
      </c>
      <c r="C11874" s="6" t="s">
        <v>727</v>
      </c>
    </row>
    <row r="11875">
      <c r="A11875" s="7">
        <f t="shared" si="1"/>
        <v>10245</v>
      </c>
      <c r="B11875" s="5" t="s">
        <v>10468</v>
      </c>
      <c r="C11875" s="6" t="s">
        <v>2549</v>
      </c>
    </row>
    <row r="11876">
      <c r="A11876" s="7">
        <f t="shared" si="1"/>
        <v>10246</v>
      </c>
      <c r="B11876" s="5" t="s">
        <v>10469</v>
      </c>
      <c r="C11876" s="6" t="s">
        <v>758</v>
      </c>
    </row>
    <row r="11877">
      <c r="A11877" s="7">
        <f t="shared" si="1"/>
        <v>10247</v>
      </c>
      <c r="B11877" s="8" t="s">
        <v>10470</v>
      </c>
      <c r="C11877" s="9" t="s">
        <v>1776</v>
      </c>
    </row>
    <row r="11878">
      <c r="A11878" s="7">
        <f t="shared" si="1"/>
        <v>10248</v>
      </c>
      <c r="B11878" s="8" t="s">
        <v>10471</v>
      </c>
      <c r="C11878" s="9" t="s">
        <v>1776</v>
      </c>
    </row>
    <row r="11879">
      <c r="A11879" s="7">
        <f t="shared" si="1"/>
        <v>10249</v>
      </c>
      <c r="B11879" s="8" t="s">
        <v>10472</v>
      </c>
      <c r="C11879" s="9" t="s">
        <v>42</v>
      </c>
    </row>
    <row r="11880">
      <c r="A11880" s="7">
        <f t="shared" si="1"/>
        <v>10250</v>
      </c>
      <c r="B11880" s="5" t="s">
        <v>10473</v>
      </c>
      <c r="C11880" s="6" t="s">
        <v>2549</v>
      </c>
    </row>
    <row r="11881">
      <c r="A11881" s="7">
        <f t="shared" si="1"/>
        <v>10251</v>
      </c>
      <c r="B11881" s="5" t="s">
        <v>10474</v>
      </c>
      <c r="C11881" s="6" t="s">
        <v>538</v>
      </c>
    </row>
    <row r="11882">
      <c r="A11882" s="7">
        <f t="shared" si="1"/>
        <v>10252</v>
      </c>
      <c r="B11882" s="5" t="s">
        <v>10475</v>
      </c>
      <c r="C11882" s="6" t="s">
        <v>798</v>
      </c>
    </row>
    <row r="11883">
      <c r="A11883" s="7">
        <f t="shared" si="1"/>
        <v>10253</v>
      </c>
      <c r="B11883" s="5" t="s">
        <v>10476</v>
      </c>
      <c r="C11883" s="6" t="s">
        <v>939</v>
      </c>
    </row>
    <row r="11884">
      <c r="A11884" s="7">
        <f t="shared" si="1"/>
        <v>10254</v>
      </c>
      <c r="B11884" s="5" t="s">
        <v>10477</v>
      </c>
      <c r="C11884" s="6" t="s">
        <v>2549</v>
      </c>
    </row>
    <row r="11885">
      <c r="A11885" s="7">
        <f t="shared" si="1"/>
        <v>10255</v>
      </c>
      <c r="B11885" s="5" t="s">
        <v>10478</v>
      </c>
      <c r="C11885" s="6" t="s">
        <v>1120</v>
      </c>
    </row>
    <row r="11886">
      <c r="A11886" s="7">
        <f t="shared" si="1"/>
        <v>10256</v>
      </c>
      <c r="B11886" s="5" t="s">
        <v>10479</v>
      </c>
      <c r="C11886" s="6" t="s">
        <v>78</v>
      </c>
    </row>
    <row r="11887">
      <c r="A11887" s="7">
        <f t="shared" si="1"/>
        <v>10257</v>
      </c>
      <c r="B11887" s="5" t="s">
        <v>10480</v>
      </c>
      <c r="C11887" s="6" t="s">
        <v>2549</v>
      </c>
    </row>
    <row r="11888">
      <c r="A11888" s="7">
        <f t="shared" si="1"/>
        <v>10258</v>
      </c>
      <c r="B11888" s="8" t="s">
        <v>10481</v>
      </c>
      <c r="C11888" s="9" t="s">
        <v>121</v>
      </c>
    </row>
    <row r="11889">
      <c r="A11889" s="7">
        <f t="shared" si="1"/>
        <v>10258</v>
      </c>
      <c r="B11889" s="8" t="s">
        <v>10481</v>
      </c>
      <c r="C11889" s="9" t="s">
        <v>42</v>
      </c>
    </row>
    <row r="11890">
      <c r="A11890" s="7">
        <f t="shared" si="1"/>
        <v>10259</v>
      </c>
      <c r="B11890" s="5" t="s">
        <v>10482</v>
      </c>
      <c r="C11890" s="6" t="s">
        <v>1207</v>
      </c>
    </row>
    <row r="11891">
      <c r="A11891" s="7">
        <f t="shared" si="1"/>
        <v>10260</v>
      </c>
      <c r="B11891" s="5" t="s">
        <v>10483</v>
      </c>
      <c r="C11891" s="6" t="s">
        <v>153</v>
      </c>
    </row>
    <row r="11892">
      <c r="A11892" s="7">
        <f t="shared" si="1"/>
        <v>10261</v>
      </c>
      <c r="B11892" s="8" t="s">
        <v>10484</v>
      </c>
      <c r="C11892" s="9" t="s">
        <v>502</v>
      </c>
    </row>
    <row r="11893">
      <c r="A11893" s="7">
        <f t="shared" si="1"/>
        <v>10262</v>
      </c>
      <c r="B11893" s="5" t="s">
        <v>10485</v>
      </c>
      <c r="C11893" s="6" t="s">
        <v>1394</v>
      </c>
    </row>
    <row r="11894">
      <c r="A11894" s="7">
        <f t="shared" si="1"/>
        <v>10263</v>
      </c>
      <c r="B11894" s="8" t="s">
        <v>10486</v>
      </c>
      <c r="C11894" s="9" t="s">
        <v>1776</v>
      </c>
    </row>
    <row r="11895">
      <c r="A11895" s="7">
        <f t="shared" si="1"/>
        <v>10264</v>
      </c>
      <c r="B11895" s="8" t="s">
        <v>10487</v>
      </c>
      <c r="C11895" s="9" t="s">
        <v>399</v>
      </c>
    </row>
    <row r="11896">
      <c r="A11896" s="7">
        <f t="shared" si="1"/>
        <v>10265</v>
      </c>
      <c r="B11896" s="8" t="s">
        <v>10488</v>
      </c>
      <c r="C11896" s="9" t="s">
        <v>1776</v>
      </c>
    </row>
    <row r="11897">
      <c r="A11897" s="7">
        <f t="shared" si="1"/>
        <v>10266</v>
      </c>
      <c r="B11897" s="8" t="s">
        <v>10489</v>
      </c>
      <c r="C11897" s="9" t="s">
        <v>1470</v>
      </c>
    </row>
    <row r="11898">
      <c r="A11898" s="7">
        <f t="shared" si="1"/>
        <v>10267</v>
      </c>
      <c r="B11898" s="8" t="s">
        <v>10490</v>
      </c>
      <c r="C11898" s="9" t="s">
        <v>722</v>
      </c>
    </row>
    <row r="11899">
      <c r="A11899" s="7">
        <f t="shared" si="1"/>
        <v>10268</v>
      </c>
      <c r="B11899" s="5" t="s">
        <v>10491</v>
      </c>
      <c r="C11899" s="6" t="s">
        <v>437</v>
      </c>
    </row>
    <row r="11900">
      <c r="A11900" s="7">
        <f t="shared" si="1"/>
        <v>10269</v>
      </c>
      <c r="B11900" s="5" t="s">
        <v>10492</v>
      </c>
      <c r="C11900" s="6" t="s">
        <v>731</v>
      </c>
    </row>
    <row r="11901">
      <c r="A11901" s="7">
        <f t="shared" si="1"/>
        <v>10270</v>
      </c>
      <c r="B11901" s="8" t="s">
        <v>10493</v>
      </c>
      <c r="C11901" s="9" t="s">
        <v>188</v>
      </c>
    </row>
    <row r="11902">
      <c r="A11902" s="7">
        <f t="shared" si="1"/>
        <v>10271</v>
      </c>
      <c r="B11902" s="8" t="s">
        <v>10494</v>
      </c>
      <c r="C11902" s="9" t="s">
        <v>530</v>
      </c>
    </row>
    <row r="11903">
      <c r="A11903" s="7">
        <f t="shared" si="1"/>
        <v>10271</v>
      </c>
      <c r="B11903" s="8" t="s">
        <v>10494</v>
      </c>
      <c r="C11903" s="9" t="s">
        <v>60</v>
      </c>
    </row>
    <row r="11904">
      <c r="A11904" s="7">
        <f t="shared" si="1"/>
        <v>10272</v>
      </c>
      <c r="B11904" s="8" t="s">
        <v>10495</v>
      </c>
      <c r="C11904" s="9" t="s">
        <v>547</v>
      </c>
    </row>
    <row r="11905">
      <c r="A11905" s="7">
        <f t="shared" si="1"/>
        <v>10273</v>
      </c>
      <c r="B11905" s="8" t="s">
        <v>10496</v>
      </c>
      <c r="C11905" s="9" t="s">
        <v>8</v>
      </c>
    </row>
    <row r="11906">
      <c r="A11906" s="7">
        <f t="shared" si="1"/>
        <v>10274</v>
      </c>
      <c r="B11906" s="8" t="s">
        <v>10497</v>
      </c>
      <c r="C11906" s="9" t="s">
        <v>8</v>
      </c>
    </row>
    <row r="11907">
      <c r="A11907" s="7">
        <f t="shared" si="1"/>
        <v>10275</v>
      </c>
      <c r="B11907" s="8" t="s">
        <v>10498</v>
      </c>
      <c r="C11907" s="9" t="s">
        <v>547</v>
      </c>
    </row>
    <row r="11908">
      <c r="A11908" s="7">
        <f t="shared" si="1"/>
        <v>10276</v>
      </c>
      <c r="B11908" s="5" t="s">
        <v>10499</v>
      </c>
      <c r="C11908" s="6" t="s">
        <v>1620</v>
      </c>
    </row>
    <row r="11909">
      <c r="A11909" s="7">
        <f t="shared" si="1"/>
        <v>10277</v>
      </c>
      <c r="B11909" s="8" t="s">
        <v>10500</v>
      </c>
      <c r="C11909" s="9" t="s">
        <v>547</v>
      </c>
    </row>
    <row r="11910">
      <c r="A11910" s="7">
        <f t="shared" si="1"/>
        <v>10278</v>
      </c>
      <c r="B11910" s="5" t="s">
        <v>10501</v>
      </c>
      <c r="C11910" s="6" t="s">
        <v>1371</v>
      </c>
    </row>
    <row r="11911">
      <c r="A11911" s="7">
        <f t="shared" si="1"/>
        <v>10279</v>
      </c>
      <c r="B11911" s="8" t="s">
        <v>10502</v>
      </c>
      <c r="C11911" s="9" t="s">
        <v>76</v>
      </c>
    </row>
    <row r="11912">
      <c r="A11912" s="7">
        <f t="shared" si="1"/>
        <v>10280</v>
      </c>
      <c r="B11912" s="8" t="s">
        <v>10503</v>
      </c>
      <c r="C11912" s="9" t="s">
        <v>142</v>
      </c>
    </row>
    <row r="11913">
      <c r="A11913" s="7">
        <f t="shared" si="1"/>
        <v>10281</v>
      </c>
      <c r="B11913" s="8" t="s">
        <v>10504</v>
      </c>
      <c r="C11913" s="9" t="s">
        <v>40</v>
      </c>
    </row>
    <row r="11914">
      <c r="A11914" s="7">
        <f t="shared" si="1"/>
        <v>10282</v>
      </c>
      <c r="B11914" s="5" t="s">
        <v>10505</v>
      </c>
      <c r="C11914" s="6" t="s">
        <v>78</v>
      </c>
    </row>
    <row r="11915">
      <c r="A11915" s="7">
        <f t="shared" si="1"/>
        <v>10283</v>
      </c>
      <c r="B11915" s="5" t="s">
        <v>10506</v>
      </c>
      <c r="C11915" s="6" t="s">
        <v>40</v>
      </c>
    </row>
    <row r="11916">
      <c r="A11916" s="7">
        <f t="shared" si="1"/>
        <v>10284</v>
      </c>
      <c r="B11916" s="8" t="s">
        <v>10507</v>
      </c>
      <c r="C11916" s="9" t="s">
        <v>733</v>
      </c>
    </row>
    <row r="11917">
      <c r="A11917" s="7">
        <f t="shared" si="1"/>
        <v>10285</v>
      </c>
      <c r="B11917" s="8" t="s">
        <v>10508</v>
      </c>
      <c r="C11917" s="6" t="s">
        <v>672</v>
      </c>
    </row>
    <row r="11918">
      <c r="A11918" s="7">
        <f t="shared" si="1"/>
        <v>10286</v>
      </c>
      <c r="B11918" s="5" t="s">
        <v>10509</v>
      </c>
      <c r="C11918" s="6" t="s">
        <v>1279</v>
      </c>
    </row>
    <row r="11919">
      <c r="A11919" s="7">
        <f t="shared" si="1"/>
        <v>10287</v>
      </c>
      <c r="B11919" s="8" t="s">
        <v>10510</v>
      </c>
      <c r="C11919" s="9" t="s">
        <v>60</v>
      </c>
    </row>
    <row r="11920">
      <c r="A11920" s="7">
        <f t="shared" si="1"/>
        <v>10288</v>
      </c>
      <c r="B11920" s="8" t="s">
        <v>10511</v>
      </c>
      <c r="C11920" s="6" t="s">
        <v>267</v>
      </c>
    </row>
    <row r="11921">
      <c r="A11921" s="7">
        <f t="shared" si="1"/>
        <v>10288</v>
      </c>
      <c r="B11921" s="8" t="s">
        <v>10511</v>
      </c>
      <c r="C11921" s="9" t="s">
        <v>162</v>
      </c>
    </row>
    <row r="11922">
      <c r="A11922" s="7">
        <f t="shared" si="1"/>
        <v>10288</v>
      </c>
      <c r="B11922" s="8" t="s">
        <v>10511</v>
      </c>
      <c r="C11922" s="9" t="s">
        <v>616</v>
      </c>
    </row>
    <row r="11923">
      <c r="A11923" s="7">
        <f t="shared" si="1"/>
        <v>10289</v>
      </c>
      <c r="B11923" s="5" t="s">
        <v>10512</v>
      </c>
      <c r="C11923" s="6" t="s">
        <v>780</v>
      </c>
    </row>
    <row r="11924">
      <c r="A11924" s="7">
        <f t="shared" si="1"/>
        <v>10290</v>
      </c>
      <c r="B11924" s="5" t="s">
        <v>10513</v>
      </c>
      <c r="C11924" s="6" t="s">
        <v>1620</v>
      </c>
    </row>
    <row r="11925">
      <c r="A11925" s="7">
        <f t="shared" si="1"/>
        <v>10291</v>
      </c>
      <c r="B11925" s="5" t="s">
        <v>10514</v>
      </c>
      <c r="C11925" s="6" t="s">
        <v>1316</v>
      </c>
    </row>
    <row r="11926">
      <c r="A11926" s="7">
        <f t="shared" si="1"/>
        <v>10292</v>
      </c>
      <c r="B11926" s="5" t="s">
        <v>10515</v>
      </c>
      <c r="C11926" s="6" t="s">
        <v>80</v>
      </c>
    </row>
    <row r="11927">
      <c r="A11927" s="7">
        <f t="shared" si="1"/>
        <v>10293</v>
      </c>
      <c r="B11927" s="5" t="s">
        <v>10516</v>
      </c>
      <c r="C11927" s="6" t="s">
        <v>1334</v>
      </c>
    </row>
    <row r="11928">
      <c r="A11928" s="7">
        <f t="shared" si="1"/>
        <v>10294</v>
      </c>
      <c r="B11928" s="8" t="s">
        <v>10517</v>
      </c>
      <c r="C11928" s="6" t="s">
        <v>132</v>
      </c>
    </row>
    <row r="11929">
      <c r="A11929" s="7">
        <f t="shared" si="1"/>
        <v>10295</v>
      </c>
      <c r="B11929" s="5" t="s">
        <v>10518</v>
      </c>
      <c r="C11929" s="6" t="s">
        <v>946</v>
      </c>
    </row>
    <row r="11930">
      <c r="A11930" s="7">
        <f t="shared" si="1"/>
        <v>10296</v>
      </c>
      <c r="B11930" s="5" t="s">
        <v>10519</v>
      </c>
      <c r="C11930" s="6" t="s">
        <v>1585</v>
      </c>
    </row>
    <row r="11931">
      <c r="A11931" s="7">
        <f t="shared" si="1"/>
        <v>10297</v>
      </c>
      <c r="B11931" s="5" t="s">
        <v>10520</v>
      </c>
      <c r="C11931" s="6" t="s">
        <v>1369</v>
      </c>
    </row>
    <row r="11932">
      <c r="A11932" s="7">
        <f t="shared" si="1"/>
        <v>10298</v>
      </c>
      <c r="B11932" s="5" t="s">
        <v>10521</v>
      </c>
      <c r="C11932" s="6" t="s">
        <v>621</v>
      </c>
    </row>
    <row r="11933">
      <c r="A11933" s="7">
        <f t="shared" si="1"/>
        <v>10299</v>
      </c>
      <c r="B11933" s="5" t="s">
        <v>10522</v>
      </c>
      <c r="C11933" s="6" t="s">
        <v>1324</v>
      </c>
    </row>
    <row r="11934">
      <c r="A11934" s="7">
        <f t="shared" si="1"/>
        <v>10300</v>
      </c>
      <c r="B11934" s="8" t="s">
        <v>10523</v>
      </c>
      <c r="C11934" s="9" t="s">
        <v>1548</v>
      </c>
    </row>
    <row r="11935">
      <c r="A11935" s="7">
        <f t="shared" si="1"/>
        <v>10301</v>
      </c>
      <c r="B11935" s="5" t="s">
        <v>10524</v>
      </c>
      <c r="C11935" s="6" t="s">
        <v>1267</v>
      </c>
    </row>
    <row r="11936">
      <c r="A11936" s="7">
        <f t="shared" si="1"/>
        <v>10302</v>
      </c>
      <c r="B11936" s="8" t="s">
        <v>10525</v>
      </c>
      <c r="C11936" s="9" t="s">
        <v>780</v>
      </c>
    </row>
    <row r="11937">
      <c r="A11937" s="7">
        <f t="shared" si="1"/>
        <v>10303</v>
      </c>
      <c r="B11937" s="8" t="s">
        <v>10526</v>
      </c>
      <c r="C11937" s="9" t="s">
        <v>40</v>
      </c>
    </row>
    <row r="11938">
      <c r="A11938" s="7">
        <f t="shared" si="1"/>
        <v>10304</v>
      </c>
      <c r="B11938" s="5" t="s">
        <v>10527</v>
      </c>
      <c r="C11938" s="6" t="s">
        <v>97</v>
      </c>
    </row>
    <row r="11939">
      <c r="A11939" s="7">
        <f t="shared" si="1"/>
        <v>10305</v>
      </c>
      <c r="B11939" s="8" t="s">
        <v>10528</v>
      </c>
      <c r="C11939" s="9" t="s">
        <v>530</v>
      </c>
    </row>
    <row r="11940">
      <c r="A11940" s="7">
        <f t="shared" si="1"/>
        <v>10306</v>
      </c>
      <c r="B11940" s="12" t="s">
        <v>10529</v>
      </c>
      <c r="C11940" s="13" t="s">
        <v>420</v>
      </c>
    </row>
    <row r="11941">
      <c r="A11941" s="7">
        <f t="shared" si="1"/>
        <v>10307</v>
      </c>
      <c r="B11941" s="8" t="s">
        <v>10530</v>
      </c>
      <c r="C11941" s="9" t="s">
        <v>40</v>
      </c>
    </row>
    <row r="11942">
      <c r="A11942" s="7">
        <f t="shared" si="1"/>
        <v>10308</v>
      </c>
      <c r="B11942" s="5" t="s">
        <v>10531</v>
      </c>
      <c r="C11942" s="6" t="s">
        <v>1267</v>
      </c>
    </row>
    <row r="11943">
      <c r="A11943" s="7">
        <f t="shared" si="1"/>
        <v>10309</v>
      </c>
      <c r="B11943" s="5" t="s">
        <v>10532</v>
      </c>
      <c r="C11943" s="6" t="s">
        <v>1267</v>
      </c>
    </row>
    <row r="11944">
      <c r="A11944" s="7">
        <f t="shared" si="1"/>
        <v>10310</v>
      </c>
      <c r="B11944" s="5" t="s">
        <v>10533</v>
      </c>
      <c r="C11944" s="6" t="s">
        <v>1267</v>
      </c>
    </row>
    <row r="11945">
      <c r="A11945" s="7">
        <f t="shared" si="1"/>
        <v>10311</v>
      </c>
      <c r="B11945" s="5" t="s">
        <v>10534</v>
      </c>
      <c r="C11945" s="6" t="s">
        <v>1267</v>
      </c>
    </row>
    <row r="11946">
      <c r="A11946" s="7">
        <f t="shared" si="1"/>
        <v>10312</v>
      </c>
      <c r="B11946" s="5" t="s">
        <v>10535</v>
      </c>
      <c r="C11946" s="6" t="s">
        <v>1267</v>
      </c>
    </row>
    <row r="11947">
      <c r="A11947" s="7">
        <f t="shared" si="1"/>
        <v>10312</v>
      </c>
      <c r="B11947" s="5" t="s">
        <v>10535</v>
      </c>
      <c r="C11947" s="6" t="s">
        <v>650</v>
      </c>
    </row>
    <row r="11948">
      <c r="A11948" s="7">
        <f t="shared" si="1"/>
        <v>10312</v>
      </c>
      <c r="B11948" s="5" t="s">
        <v>10535</v>
      </c>
      <c r="C11948" s="6" t="s">
        <v>24</v>
      </c>
    </row>
    <row r="11949">
      <c r="A11949" s="7">
        <f t="shared" si="1"/>
        <v>10313</v>
      </c>
      <c r="B11949" s="8" t="s">
        <v>10536</v>
      </c>
      <c r="C11949" s="9" t="s">
        <v>416</v>
      </c>
    </row>
    <row r="11950">
      <c r="A11950" s="7">
        <f t="shared" si="1"/>
        <v>10314</v>
      </c>
      <c r="B11950" s="5" t="s">
        <v>10537</v>
      </c>
      <c r="C11950" s="6" t="s">
        <v>1221</v>
      </c>
    </row>
    <row r="11951">
      <c r="A11951" s="7">
        <f t="shared" si="1"/>
        <v>10315</v>
      </c>
      <c r="B11951" s="5" t="s">
        <v>10538</v>
      </c>
      <c r="C11951" s="6" t="s">
        <v>59</v>
      </c>
    </row>
    <row r="11952">
      <c r="A11952" s="7">
        <f t="shared" si="1"/>
        <v>10315</v>
      </c>
      <c r="B11952" s="5" t="s">
        <v>10538</v>
      </c>
      <c r="C11952" s="6" t="s">
        <v>416</v>
      </c>
    </row>
    <row r="11953">
      <c r="A11953" s="7">
        <f t="shared" si="1"/>
        <v>10315</v>
      </c>
      <c r="B11953" s="5" t="s">
        <v>10538</v>
      </c>
      <c r="C11953" s="6" t="s">
        <v>188</v>
      </c>
    </row>
    <row r="11954">
      <c r="A11954" s="7">
        <f t="shared" si="1"/>
        <v>10315</v>
      </c>
      <c r="B11954" s="5" t="s">
        <v>10538</v>
      </c>
      <c r="C11954" s="6" t="s">
        <v>150</v>
      </c>
    </row>
    <row r="11955">
      <c r="A11955" s="7">
        <f t="shared" si="1"/>
        <v>10315</v>
      </c>
      <c r="B11955" s="5" t="s">
        <v>10538</v>
      </c>
      <c r="C11955" s="6" t="s">
        <v>162</v>
      </c>
    </row>
    <row r="11956">
      <c r="A11956" s="7">
        <f t="shared" si="1"/>
        <v>10316</v>
      </c>
      <c r="B11956" s="5" t="s">
        <v>10539</v>
      </c>
      <c r="C11956" s="6" t="s">
        <v>1221</v>
      </c>
    </row>
    <row r="11957">
      <c r="A11957" s="7">
        <f t="shared" si="1"/>
        <v>10317</v>
      </c>
      <c r="B11957" s="8" t="s">
        <v>10540</v>
      </c>
      <c r="C11957" s="9" t="s">
        <v>121</v>
      </c>
    </row>
    <row r="11958">
      <c r="A11958" s="7">
        <f t="shared" si="1"/>
        <v>10318</v>
      </c>
      <c r="B11958" s="8" t="s">
        <v>10541</v>
      </c>
      <c r="C11958" s="9" t="s">
        <v>42</v>
      </c>
    </row>
    <row r="11959">
      <c r="A11959" s="7">
        <f t="shared" si="1"/>
        <v>10319</v>
      </c>
      <c r="B11959" s="8" t="s">
        <v>10542</v>
      </c>
      <c r="C11959" s="9" t="s">
        <v>42</v>
      </c>
    </row>
    <row r="11960">
      <c r="A11960" s="7">
        <f t="shared" si="1"/>
        <v>10320</v>
      </c>
      <c r="B11960" s="8" t="s">
        <v>10543</v>
      </c>
      <c r="C11960" s="9" t="s">
        <v>42</v>
      </c>
    </row>
    <row r="11961">
      <c r="A11961" s="7">
        <f t="shared" si="1"/>
        <v>10321</v>
      </c>
      <c r="B11961" s="8" t="s">
        <v>10544</v>
      </c>
      <c r="C11961" s="9" t="s">
        <v>42</v>
      </c>
    </row>
    <row r="11962">
      <c r="A11962" s="7">
        <f t="shared" si="1"/>
        <v>10322</v>
      </c>
      <c r="B11962" s="8" t="s">
        <v>10545</v>
      </c>
      <c r="C11962" s="9" t="s">
        <v>42</v>
      </c>
    </row>
    <row r="11963">
      <c r="A11963" s="7">
        <f t="shared" si="1"/>
        <v>10323</v>
      </c>
      <c r="B11963" s="8" t="s">
        <v>10546</v>
      </c>
      <c r="C11963" s="9" t="s">
        <v>42</v>
      </c>
    </row>
    <row r="11964">
      <c r="A11964" s="7">
        <f t="shared" si="1"/>
        <v>10324</v>
      </c>
      <c r="B11964" s="8" t="s">
        <v>10547</v>
      </c>
      <c r="C11964" s="9" t="s">
        <v>42</v>
      </c>
    </row>
    <row r="11965">
      <c r="A11965" s="7">
        <f t="shared" si="1"/>
        <v>10325</v>
      </c>
      <c r="B11965" s="8" t="s">
        <v>10548</v>
      </c>
      <c r="C11965" s="9" t="s">
        <v>42</v>
      </c>
    </row>
    <row r="11966">
      <c r="A11966" s="7">
        <f t="shared" si="1"/>
        <v>10326</v>
      </c>
      <c r="B11966" s="8" t="s">
        <v>10549</v>
      </c>
      <c r="C11966" s="9" t="s">
        <v>42</v>
      </c>
    </row>
    <row r="11967">
      <c r="A11967" s="7">
        <f t="shared" si="1"/>
        <v>10327</v>
      </c>
      <c r="B11967" s="8" t="s">
        <v>10550</v>
      </c>
      <c r="C11967" s="9" t="s">
        <v>42</v>
      </c>
    </row>
    <row r="11968">
      <c r="A11968" s="7">
        <f t="shared" si="1"/>
        <v>10328</v>
      </c>
      <c r="B11968" s="8" t="s">
        <v>10551</v>
      </c>
      <c r="C11968" s="9" t="s">
        <v>42</v>
      </c>
    </row>
    <row r="11969">
      <c r="A11969" s="7">
        <f t="shared" si="1"/>
        <v>10329</v>
      </c>
      <c r="B11969" s="8" t="s">
        <v>10552</v>
      </c>
      <c r="C11969" s="9" t="s">
        <v>42</v>
      </c>
    </row>
    <row r="11970">
      <c r="A11970" s="7">
        <f t="shared" si="1"/>
        <v>10330</v>
      </c>
      <c r="B11970" s="8" t="s">
        <v>10553</v>
      </c>
      <c r="C11970" s="9" t="s">
        <v>42</v>
      </c>
    </row>
    <row r="11971">
      <c r="A11971" s="7">
        <f t="shared" si="1"/>
        <v>10331</v>
      </c>
      <c r="B11971" s="8" t="s">
        <v>10554</v>
      </c>
      <c r="C11971" s="9" t="s">
        <v>117</v>
      </c>
    </row>
    <row r="11972">
      <c r="A11972" s="7">
        <f t="shared" si="1"/>
        <v>10332</v>
      </c>
      <c r="B11972" s="5" t="s">
        <v>10555</v>
      </c>
      <c r="C11972" s="6" t="s">
        <v>1378</v>
      </c>
    </row>
    <row r="11973">
      <c r="A11973" s="7">
        <f t="shared" si="1"/>
        <v>10333</v>
      </c>
      <c r="B11973" s="8" t="s">
        <v>10556</v>
      </c>
      <c r="C11973" s="9" t="s">
        <v>722</v>
      </c>
    </row>
    <row r="11974">
      <c r="A11974" s="7">
        <f t="shared" si="1"/>
        <v>10334</v>
      </c>
      <c r="B11974" s="5" t="s">
        <v>10557</v>
      </c>
      <c r="C11974" s="6" t="s">
        <v>1221</v>
      </c>
    </row>
    <row r="11975">
      <c r="A11975" s="7">
        <f t="shared" si="1"/>
        <v>10335</v>
      </c>
      <c r="B11975" s="8" t="s">
        <v>10558</v>
      </c>
      <c r="C11975" s="9" t="s">
        <v>722</v>
      </c>
    </row>
    <row r="11976">
      <c r="A11976" s="7">
        <f t="shared" si="1"/>
        <v>10336</v>
      </c>
      <c r="B11976" s="8" t="s">
        <v>10559</v>
      </c>
      <c r="C11976" s="9" t="s">
        <v>722</v>
      </c>
    </row>
    <row r="11977">
      <c r="A11977" s="7">
        <f t="shared" si="1"/>
        <v>10337</v>
      </c>
      <c r="B11977" s="8" t="s">
        <v>10560</v>
      </c>
      <c r="C11977" s="9" t="s">
        <v>121</v>
      </c>
    </row>
    <row r="11978">
      <c r="A11978" s="7">
        <f t="shared" si="1"/>
        <v>10338</v>
      </c>
      <c r="B11978" s="8" t="s">
        <v>10561</v>
      </c>
      <c r="C11978" s="9" t="s">
        <v>121</v>
      </c>
    </row>
    <row r="11979">
      <c r="A11979" s="7">
        <f t="shared" si="1"/>
        <v>10339</v>
      </c>
      <c r="B11979" s="8" t="s">
        <v>10562</v>
      </c>
      <c r="C11979" s="9" t="s">
        <v>121</v>
      </c>
    </row>
    <row r="11980">
      <c r="A11980" s="7">
        <f t="shared" si="1"/>
        <v>10340</v>
      </c>
      <c r="B11980" s="8" t="s">
        <v>10563</v>
      </c>
      <c r="C11980" s="9" t="s">
        <v>416</v>
      </c>
    </row>
    <row r="11981">
      <c r="A11981" s="7">
        <f t="shared" si="1"/>
        <v>10341</v>
      </c>
      <c r="B11981" s="8" t="s">
        <v>10564</v>
      </c>
      <c r="C11981" s="9" t="s">
        <v>188</v>
      </c>
    </row>
    <row r="11982">
      <c r="A11982" s="7">
        <f t="shared" si="1"/>
        <v>10342</v>
      </c>
      <c r="B11982" s="8" t="s">
        <v>10565</v>
      </c>
      <c r="C11982" s="9" t="s">
        <v>722</v>
      </c>
    </row>
    <row r="11983">
      <c r="A11983" s="7">
        <f t="shared" si="1"/>
        <v>10343</v>
      </c>
      <c r="B11983" s="5" t="s">
        <v>10566</v>
      </c>
      <c r="C11983" s="6" t="s">
        <v>324</v>
      </c>
    </row>
    <row r="11984">
      <c r="A11984" s="7">
        <f t="shared" si="1"/>
        <v>10343</v>
      </c>
      <c r="B11984" s="5" t="s">
        <v>10566</v>
      </c>
      <c r="C11984" s="6" t="s">
        <v>313</v>
      </c>
    </row>
    <row r="11985">
      <c r="A11985" s="7">
        <f t="shared" si="1"/>
        <v>10344</v>
      </c>
      <c r="B11985" s="8" t="s">
        <v>10567</v>
      </c>
      <c r="C11985" s="9" t="s">
        <v>121</v>
      </c>
    </row>
    <row r="11986">
      <c r="A11986" s="7">
        <f t="shared" si="1"/>
        <v>10345</v>
      </c>
      <c r="B11986" s="8" t="s">
        <v>10568</v>
      </c>
      <c r="C11986" s="9" t="s">
        <v>121</v>
      </c>
    </row>
    <row r="11987">
      <c r="A11987" s="7">
        <f t="shared" si="1"/>
        <v>10346</v>
      </c>
      <c r="B11987" s="8" t="s">
        <v>10569</v>
      </c>
      <c r="C11987" s="9" t="s">
        <v>121</v>
      </c>
    </row>
    <row r="11988">
      <c r="A11988" s="7">
        <f t="shared" si="1"/>
        <v>10347</v>
      </c>
      <c r="B11988" s="8" t="s">
        <v>10570</v>
      </c>
      <c r="C11988" s="9" t="s">
        <v>121</v>
      </c>
    </row>
    <row r="11989">
      <c r="A11989" s="7">
        <f t="shared" si="1"/>
        <v>10348</v>
      </c>
      <c r="B11989" s="8" t="s">
        <v>10571</v>
      </c>
      <c r="C11989" s="9" t="s">
        <v>121</v>
      </c>
    </row>
    <row r="11990">
      <c r="A11990" s="7">
        <f t="shared" si="1"/>
        <v>10349</v>
      </c>
      <c r="B11990" s="8" t="s">
        <v>10572</v>
      </c>
      <c r="C11990" s="9" t="s">
        <v>121</v>
      </c>
    </row>
    <row r="11991">
      <c r="A11991" s="7">
        <f t="shared" si="1"/>
        <v>10350</v>
      </c>
      <c r="B11991" s="8" t="s">
        <v>10573</v>
      </c>
      <c r="C11991" s="9" t="s">
        <v>121</v>
      </c>
    </row>
    <row r="11992">
      <c r="A11992" s="7">
        <f t="shared" si="1"/>
        <v>10351</v>
      </c>
      <c r="B11992" s="8" t="s">
        <v>10574</v>
      </c>
      <c r="C11992" s="9" t="s">
        <v>416</v>
      </c>
    </row>
    <row r="11993">
      <c r="A11993" s="7">
        <f t="shared" si="1"/>
        <v>10352</v>
      </c>
      <c r="B11993" s="8" t="s">
        <v>10575</v>
      </c>
      <c r="C11993" s="9" t="s">
        <v>416</v>
      </c>
    </row>
    <row r="11994">
      <c r="A11994" s="7">
        <f t="shared" si="1"/>
        <v>10353</v>
      </c>
      <c r="B11994" s="8" t="s">
        <v>10576</v>
      </c>
      <c r="C11994" s="9" t="s">
        <v>121</v>
      </c>
    </row>
    <row r="11995">
      <c r="A11995" s="7">
        <f t="shared" si="1"/>
        <v>10354</v>
      </c>
      <c r="B11995" s="8" t="s">
        <v>10577</v>
      </c>
      <c r="C11995" s="9" t="s">
        <v>874</v>
      </c>
    </row>
    <row r="11996">
      <c r="A11996" s="7">
        <f t="shared" si="1"/>
        <v>10355</v>
      </c>
      <c r="B11996" s="8" t="s">
        <v>10578</v>
      </c>
      <c r="C11996" s="9" t="s">
        <v>874</v>
      </c>
    </row>
    <row r="11997">
      <c r="A11997" s="7">
        <f t="shared" si="1"/>
        <v>10356</v>
      </c>
      <c r="B11997" s="8" t="s">
        <v>10579</v>
      </c>
      <c r="C11997" s="9" t="s">
        <v>117</v>
      </c>
    </row>
    <row r="11998">
      <c r="A11998" s="7">
        <f t="shared" si="1"/>
        <v>10357</v>
      </c>
      <c r="B11998" s="8" t="s">
        <v>10580</v>
      </c>
      <c r="C11998" s="9" t="s">
        <v>117</v>
      </c>
    </row>
    <row r="11999">
      <c r="A11999" s="7">
        <f t="shared" si="1"/>
        <v>10358</v>
      </c>
      <c r="B11999" s="8" t="s">
        <v>10581</v>
      </c>
      <c r="C11999" s="9" t="s">
        <v>117</v>
      </c>
    </row>
    <row r="12000">
      <c r="A12000" s="7">
        <f t="shared" si="1"/>
        <v>10359</v>
      </c>
      <c r="B12000" s="8" t="s">
        <v>10582</v>
      </c>
      <c r="C12000" s="9" t="s">
        <v>117</v>
      </c>
    </row>
    <row r="12001">
      <c r="A12001" s="7">
        <f t="shared" si="1"/>
        <v>10360</v>
      </c>
      <c r="B12001" s="5" t="s">
        <v>10583</v>
      </c>
      <c r="C12001" s="6" t="s">
        <v>1360</v>
      </c>
    </row>
    <row r="12002">
      <c r="A12002" s="7">
        <f t="shared" si="1"/>
        <v>10361</v>
      </c>
      <c r="B12002" s="5" t="s">
        <v>10584</v>
      </c>
      <c r="C12002" s="6" t="s">
        <v>621</v>
      </c>
    </row>
    <row r="12003">
      <c r="A12003" s="7">
        <f t="shared" si="1"/>
        <v>10362</v>
      </c>
      <c r="B12003" s="8" t="s">
        <v>10585</v>
      </c>
      <c r="C12003" s="6" t="s">
        <v>672</v>
      </c>
    </row>
    <row r="12004">
      <c r="A12004" s="7">
        <f t="shared" si="1"/>
        <v>10363</v>
      </c>
      <c r="B12004" s="8" t="s">
        <v>10586</v>
      </c>
      <c r="C12004" s="9" t="s">
        <v>1334</v>
      </c>
    </row>
    <row r="12005">
      <c r="A12005" s="7">
        <f t="shared" si="1"/>
        <v>10364</v>
      </c>
      <c r="B12005" s="8" t="s">
        <v>10587</v>
      </c>
      <c r="C12005" s="9" t="s">
        <v>1334</v>
      </c>
    </row>
    <row r="12006">
      <c r="A12006" s="7">
        <f t="shared" si="1"/>
        <v>10365</v>
      </c>
      <c r="B12006" s="8" t="s">
        <v>10588</v>
      </c>
      <c r="C12006" s="9" t="s">
        <v>1334</v>
      </c>
    </row>
    <row r="12007">
      <c r="A12007" s="7">
        <f t="shared" si="1"/>
        <v>10366</v>
      </c>
      <c r="B12007" s="5" t="s">
        <v>10589</v>
      </c>
      <c r="C12007" s="6" t="s">
        <v>142</v>
      </c>
    </row>
    <row r="12008">
      <c r="A12008" s="7">
        <f t="shared" si="1"/>
        <v>10367</v>
      </c>
      <c r="B12008" s="8" t="s">
        <v>10590</v>
      </c>
      <c r="C12008" s="9" t="s">
        <v>1548</v>
      </c>
    </row>
    <row r="12009">
      <c r="A12009" s="7">
        <f t="shared" si="1"/>
        <v>10368</v>
      </c>
      <c r="B12009" s="8" t="s">
        <v>10591</v>
      </c>
      <c r="C12009" s="9" t="s">
        <v>722</v>
      </c>
    </row>
    <row r="12010">
      <c r="A12010" s="7">
        <f t="shared" si="1"/>
        <v>10369</v>
      </c>
      <c r="B12010" s="5" t="s">
        <v>10592</v>
      </c>
      <c r="C12010" s="6" t="s">
        <v>1585</v>
      </c>
    </row>
    <row r="12011">
      <c r="A12011" s="7">
        <f t="shared" si="1"/>
        <v>10370</v>
      </c>
      <c r="B12011" s="5" t="s">
        <v>10593</v>
      </c>
      <c r="C12011" s="6" t="s">
        <v>1585</v>
      </c>
    </row>
    <row r="12012">
      <c r="A12012" s="7">
        <f t="shared" si="1"/>
        <v>10371</v>
      </c>
      <c r="B12012" s="5" t="s">
        <v>10594</v>
      </c>
      <c r="C12012" s="6" t="s">
        <v>1585</v>
      </c>
    </row>
    <row r="12013">
      <c r="A12013" s="7">
        <f t="shared" si="1"/>
        <v>10372</v>
      </c>
      <c r="B12013" s="5" t="s">
        <v>10595</v>
      </c>
      <c r="C12013" s="6" t="s">
        <v>1585</v>
      </c>
    </row>
    <row r="12014">
      <c r="A12014" s="7">
        <f t="shared" si="1"/>
        <v>10373</v>
      </c>
      <c r="B12014" s="5" t="s">
        <v>10596</v>
      </c>
      <c r="C12014" s="6" t="s">
        <v>1585</v>
      </c>
    </row>
    <row r="12015">
      <c r="A12015" s="7">
        <f t="shared" si="1"/>
        <v>10374</v>
      </c>
      <c r="B12015" s="8" t="s">
        <v>10597</v>
      </c>
      <c r="C12015" s="9" t="s">
        <v>733</v>
      </c>
    </row>
    <row r="12016">
      <c r="A12016" s="7">
        <f t="shared" si="1"/>
        <v>10375</v>
      </c>
      <c r="B12016" s="8" t="s">
        <v>10598</v>
      </c>
      <c r="C12016" s="9" t="s">
        <v>188</v>
      </c>
    </row>
    <row r="12017">
      <c r="A12017" s="7">
        <f t="shared" si="1"/>
        <v>10376</v>
      </c>
      <c r="B12017" s="5" t="s">
        <v>10599</v>
      </c>
      <c r="C12017" s="6" t="s">
        <v>1394</v>
      </c>
    </row>
    <row r="12018">
      <c r="A12018" s="7">
        <f t="shared" si="1"/>
        <v>10377</v>
      </c>
      <c r="B12018" s="5" t="s">
        <v>10600</v>
      </c>
      <c r="C12018" s="6" t="s">
        <v>48</v>
      </c>
    </row>
    <row r="12019">
      <c r="A12019" s="7">
        <f t="shared" si="1"/>
        <v>10378</v>
      </c>
      <c r="B12019" s="5" t="s">
        <v>10601</v>
      </c>
      <c r="C12019" s="6" t="s">
        <v>1324</v>
      </c>
    </row>
    <row r="12020">
      <c r="A12020" s="7">
        <f t="shared" si="1"/>
        <v>10379</v>
      </c>
      <c r="B12020" s="5" t="s">
        <v>10602</v>
      </c>
      <c r="C12020" s="6" t="s">
        <v>1279</v>
      </c>
    </row>
    <row r="12021">
      <c r="A12021" s="7">
        <f t="shared" si="1"/>
        <v>10380</v>
      </c>
      <c r="B12021" s="5" t="s">
        <v>10603</v>
      </c>
      <c r="C12021" s="6" t="s">
        <v>1369</v>
      </c>
    </row>
    <row r="12022">
      <c r="A12022" s="7">
        <f t="shared" si="1"/>
        <v>10381</v>
      </c>
      <c r="B12022" s="5" t="s">
        <v>10604</v>
      </c>
      <c r="C12022" s="6" t="s">
        <v>1394</v>
      </c>
    </row>
    <row r="12023">
      <c r="A12023" s="7">
        <f t="shared" si="1"/>
        <v>10382</v>
      </c>
      <c r="B12023" s="5" t="s">
        <v>10605</v>
      </c>
      <c r="C12023" s="6" t="s">
        <v>1279</v>
      </c>
    </row>
    <row r="12024">
      <c r="A12024" s="7">
        <f t="shared" si="1"/>
        <v>10383</v>
      </c>
      <c r="B12024" s="5" t="s">
        <v>10606</v>
      </c>
      <c r="C12024" s="6" t="s">
        <v>1394</v>
      </c>
    </row>
    <row r="12025">
      <c r="A12025" s="7">
        <f t="shared" si="1"/>
        <v>10384</v>
      </c>
      <c r="B12025" s="5" t="s">
        <v>10607</v>
      </c>
      <c r="C12025" s="6" t="s">
        <v>1369</v>
      </c>
    </row>
    <row r="12026">
      <c r="A12026" s="7">
        <f t="shared" si="1"/>
        <v>10385</v>
      </c>
      <c r="B12026" s="5" t="s">
        <v>10608</v>
      </c>
      <c r="C12026" s="6" t="s">
        <v>1324</v>
      </c>
    </row>
    <row r="12027">
      <c r="A12027" s="7">
        <f t="shared" si="1"/>
        <v>10385</v>
      </c>
      <c r="B12027" s="5" t="s">
        <v>10608</v>
      </c>
      <c r="C12027" s="6" t="s">
        <v>1369</v>
      </c>
    </row>
    <row r="12028">
      <c r="A12028" s="7">
        <f t="shared" si="1"/>
        <v>10386</v>
      </c>
      <c r="B12028" s="5" t="s">
        <v>10609</v>
      </c>
      <c r="C12028" s="6" t="s">
        <v>1394</v>
      </c>
    </row>
    <row r="12029">
      <c r="A12029" s="7">
        <f t="shared" si="1"/>
        <v>10387</v>
      </c>
      <c r="B12029" s="5" t="s">
        <v>10610</v>
      </c>
      <c r="C12029" s="6" t="s">
        <v>1279</v>
      </c>
    </row>
    <row r="12030">
      <c r="A12030" s="7">
        <f t="shared" si="1"/>
        <v>10388</v>
      </c>
      <c r="B12030" s="5" t="s">
        <v>10611</v>
      </c>
      <c r="C12030" s="6" t="s">
        <v>48</v>
      </c>
    </row>
    <row r="12031">
      <c r="A12031" s="7">
        <f t="shared" si="1"/>
        <v>10389</v>
      </c>
      <c r="B12031" s="5" t="s">
        <v>10612</v>
      </c>
      <c r="C12031" s="6" t="s">
        <v>48</v>
      </c>
    </row>
    <row r="12032">
      <c r="A12032" s="7">
        <f t="shared" si="1"/>
        <v>10390</v>
      </c>
      <c r="B12032" s="5" t="s">
        <v>10613</v>
      </c>
      <c r="C12032" s="6" t="s">
        <v>1279</v>
      </c>
    </row>
    <row r="12033">
      <c r="A12033" s="7">
        <f t="shared" si="1"/>
        <v>10391</v>
      </c>
      <c r="B12033" s="5" t="s">
        <v>10614</v>
      </c>
      <c r="C12033" s="6" t="s">
        <v>785</v>
      </c>
    </row>
    <row r="12034">
      <c r="A12034" s="7">
        <f t="shared" si="1"/>
        <v>10392</v>
      </c>
      <c r="B12034" s="8" t="s">
        <v>10615</v>
      </c>
      <c r="C12034" s="9" t="s">
        <v>60</v>
      </c>
    </row>
    <row r="12035">
      <c r="A12035" s="7">
        <f t="shared" si="1"/>
        <v>10393</v>
      </c>
      <c r="B12035" s="8" t="s">
        <v>10616</v>
      </c>
      <c r="C12035" s="6" t="s">
        <v>132</v>
      </c>
    </row>
    <row r="12036">
      <c r="A12036" s="7">
        <f t="shared" si="1"/>
        <v>10393</v>
      </c>
      <c r="B12036" s="8" t="s">
        <v>10616</v>
      </c>
      <c r="C12036" s="6" t="s">
        <v>196</v>
      </c>
    </row>
    <row r="12037">
      <c r="A12037" s="7">
        <f t="shared" si="1"/>
        <v>10394</v>
      </c>
      <c r="B12037" s="5" t="s">
        <v>10617</v>
      </c>
      <c r="C12037" s="6" t="s">
        <v>59</v>
      </c>
    </row>
    <row r="12038">
      <c r="A12038" s="7">
        <f t="shared" si="1"/>
        <v>10395</v>
      </c>
      <c r="B12038" s="5" t="s">
        <v>10618</v>
      </c>
      <c r="C12038" s="6" t="s">
        <v>610</v>
      </c>
    </row>
    <row r="12039">
      <c r="A12039" s="7">
        <f t="shared" si="1"/>
        <v>10396</v>
      </c>
      <c r="B12039" s="8" t="s">
        <v>10619</v>
      </c>
      <c r="C12039" s="9" t="s">
        <v>733</v>
      </c>
    </row>
    <row r="12040">
      <c r="A12040" s="7">
        <f t="shared" si="1"/>
        <v>10397</v>
      </c>
      <c r="B12040" s="8" t="s">
        <v>10620</v>
      </c>
      <c r="C12040" s="9" t="s">
        <v>177</v>
      </c>
    </row>
    <row r="12041">
      <c r="A12041" s="7">
        <f t="shared" si="1"/>
        <v>10398</v>
      </c>
      <c r="B12041" s="5" t="s">
        <v>10621</v>
      </c>
      <c r="C12041" s="6" t="s">
        <v>1369</v>
      </c>
    </row>
    <row r="12042">
      <c r="A12042" s="7">
        <f t="shared" si="1"/>
        <v>10399</v>
      </c>
      <c r="B12042" s="8" t="s">
        <v>10622</v>
      </c>
      <c r="C12042" s="9" t="s">
        <v>24</v>
      </c>
    </row>
    <row r="12043">
      <c r="A12043" s="7">
        <f t="shared" si="1"/>
        <v>10400</v>
      </c>
      <c r="B12043" s="5" t="s">
        <v>10623</v>
      </c>
      <c r="C12043" s="6" t="s">
        <v>1267</v>
      </c>
    </row>
    <row r="12044">
      <c r="A12044" s="7">
        <f t="shared" si="1"/>
        <v>10401</v>
      </c>
      <c r="B12044" s="5" t="s">
        <v>10624</v>
      </c>
      <c r="C12044" s="6" t="s">
        <v>731</v>
      </c>
    </row>
    <row r="12045">
      <c r="A12045" s="7">
        <f t="shared" si="1"/>
        <v>10402</v>
      </c>
      <c r="B12045" s="5" t="s">
        <v>10625</v>
      </c>
      <c r="C12045" s="6" t="s">
        <v>731</v>
      </c>
    </row>
    <row r="12046">
      <c r="A12046" s="7">
        <f t="shared" si="1"/>
        <v>10403</v>
      </c>
      <c r="B12046" s="8" t="s">
        <v>10626</v>
      </c>
      <c r="C12046" s="9" t="s">
        <v>60</v>
      </c>
    </row>
    <row r="12047">
      <c r="A12047" s="7">
        <f t="shared" si="1"/>
        <v>10404</v>
      </c>
      <c r="B12047" s="8" t="s">
        <v>10627</v>
      </c>
      <c r="C12047" s="9" t="s">
        <v>1548</v>
      </c>
    </row>
    <row r="12048">
      <c r="A12048" s="7">
        <f t="shared" si="1"/>
        <v>10405</v>
      </c>
      <c r="B12048" s="8" t="s">
        <v>10628</v>
      </c>
      <c r="C12048" s="9" t="s">
        <v>555</v>
      </c>
    </row>
    <row r="12049">
      <c r="A12049" s="7">
        <f t="shared" si="1"/>
        <v>10406</v>
      </c>
      <c r="B12049" s="5" t="s">
        <v>10629</v>
      </c>
      <c r="C12049" s="6" t="s">
        <v>437</v>
      </c>
    </row>
    <row r="12050">
      <c r="A12050" s="7">
        <f t="shared" si="1"/>
        <v>10407</v>
      </c>
      <c r="B12050" s="8" t="s">
        <v>10630</v>
      </c>
      <c r="C12050" s="9" t="s">
        <v>1548</v>
      </c>
    </row>
    <row r="12051">
      <c r="A12051" s="7">
        <f t="shared" si="1"/>
        <v>10408</v>
      </c>
      <c r="B12051" s="5" t="s">
        <v>10631</v>
      </c>
      <c r="C12051" s="6" t="s">
        <v>12</v>
      </c>
    </row>
    <row r="12052">
      <c r="A12052" s="7">
        <f t="shared" si="1"/>
        <v>10409</v>
      </c>
      <c r="B12052" s="8" t="s">
        <v>10632</v>
      </c>
      <c r="C12052" s="9" t="s">
        <v>83</v>
      </c>
    </row>
    <row r="12053">
      <c r="A12053" s="7">
        <f t="shared" si="1"/>
        <v>10410</v>
      </c>
      <c r="B12053" s="8" t="s">
        <v>10633</v>
      </c>
      <c r="C12053" s="9" t="s">
        <v>121</v>
      </c>
    </row>
    <row r="12054">
      <c r="A12054" s="7">
        <f t="shared" si="1"/>
        <v>10411</v>
      </c>
      <c r="B12054" s="8" t="s">
        <v>10634</v>
      </c>
      <c r="C12054" s="9" t="s">
        <v>24</v>
      </c>
    </row>
    <row r="12055">
      <c r="A12055" s="7">
        <f t="shared" si="1"/>
        <v>10412</v>
      </c>
      <c r="B12055" s="5" t="s">
        <v>10635</v>
      </c>
      <c r="C12055" s="6" t="s">
        <v>12</v>
      </c>
    </row>
    <row r="12056">
      <c r="A12056" s="7">
        <f t="shared" si="1"/>
        <v>10413</v>
      </c>
      <c r="B12056" s="5" t="s">
        <v>10636</v>
      </c>
      <c r="C12056" s="6" t="s">
        <v>12</v>
      </c>
    </row>
    <row r="12057">
      <c r="A12057" s="7">
        <f t="shared" si="1"/>
        <v>10414</v>
      </c>
      <c r="B12057" s="5" t="s">
        <v>10637</v>
      </c>
      <c r="C12057" s="6" t="s">
        <v>785</v>
      </c>
    </row>
    <row r="12058">
      <c r="A12058" s="7">
        <f t="shared" si="1"/>
        <v>10415</v>
      </c>
      <c r="B12058" s="8" t="s">
        <v>10638</v>
      </c>
      <c r="C12058" s="9" t="s">
        <v>42</v>
      </c>
    </row>
    <row r="12059">
      <c r="A12059" s="7">
        <f t="shared" si="1"/>
        <v>10416</v>
      </c>
      <c r="B12059" s="5" t="s">
        <v>10639</v>
      </c>
      <c r="C12059" s="6" t="s">
        <v>109</v>
      </c>
    </row>
    <row r="12060">
      <c r="A12060" s="7">
        <f t="shared" si="1"/>
        <v>10416</v>
      </c>
      <c r="B12060" s="5" t="s">
        <v>10639</v>
      </c>
      <c r="C12060" s="6" t="s">
        <v>25</v>
      </c>
    </row>
    <row r="12061">
      <c r="A12061" s="7">
        <f t="shared" si="1"/>
        <v>10417</v>
      </c>
      <c r="B12061" s="5" t="s">
        <v>10640</v>
      </c>
      <c r="C12061" s="6" t="s">
        <v>109</v>
      </c>
    </row>
    <row r="12062">
      <c r="A12062" s="7">
        <f t="shared" si="1"/>
        <v>10418</v>
      </c>
      <c r="B12062" s="5" t="s">
        <v>10641</v>
      </c>
      <c r="C12062" s="6" t="s">
        <v>109</v>
      </c>
    </row>
    <row r="12063">
      <c r="A12063" s="7">
        <f t="shared" si="1"/>
        <v>10418</v>
      </c>
      <c r="B12063" s="5" t="s">
        <v>10641</v>
      </c>
      <c r="C12063" s="6" t="s">
        <v>25</v>
      </c>
    </row>
    <row r="12064">
      <c r="A12064" s="7">
        <f t="shared" si="1"/>
        <v>10419</v>
      </c>
      <c r="B12064" s="5" t="s">
        <v>10642</v>
      </c>
      <c r="C12064" s="6" t="s">
        <v>109</v>
      </c>
    </row>
    <row r="12065">
      <c r="A12065" s="7">
        <f t="shared" si="1"/>
        <v>10420</v>
      </c>
      <c r="B12065" s="5" t="s">
        <v>10643</v>
      </c>
      <c r="C12065" s="6" t="s">
        <v>437</v>
      </c>
    </row>
    <row r="12066">
      <c r="A12066" s="7">
        <f t="shared" si="1"/>
        <v>10421</v>
      </c>
      <c r="B12066" s="5" t="s">
        <v>10644</v>
      </c>
      <c r="C12066" s="6" t="s">
        <v>86</v>
      </c>
    </row>
    <row r="12067">
      <c r="A12067" s="7">
        <f t="shared" si="1"/>
        <v>10422</v>
      </c>
      <c r="B12067" s="5" t="s">
        <v>10645</v>
      </c>
      <c r="C12067" s="6" t="s">
        <v>86</v>
      </c>
    </row>
    <row r="12068">
      <c r="A12068" s="7">
        <f t="shared" si="1"/>
        <v>10423</v>
      </c>
      <c r="B12068" s="8" t="s">
        <v>10646</v>
      </c>
      <c r="C12068" s="9" t="s">
        <v>72</v>
      </c>
    </row>
    <row r="12069">
      <c r="A12069" s="7">
        <f t="shared" si="1"/>
        <v>10424</v>
      </c>
      <c r="B12069" s="8" t="s">
        <v>10647</v>
      </c>
      <c r="C12069" s="9" t="s">
        <v>52</v>
      </c>
    </row>
    <row r="12070">
      <c r="A12070" s="7">
        <f t="shared" si="1"/>
        <v>10425</v>
      </c>
      <c r="B12070" s="5" t="s">
        <v>10648</v>
      </c>
      <c r="C12070" s="6" t="s">
        <v>1207</v>
      </c>
    </row>
    <row r="12071">
      <c r="A12071" s="7">
        <f t="shared" si="1"/>
        <v>10426</v>
      </c>
      <c r="B12071" s="5" t="s">
        <v>10649</v>
      </c>
      <c r="C12071" s="6" t="s">
        <v>1378</v>
      </c>
    </row>
    <row r="12072">
      <c r="A12072" s="7">
        <f t="shared" si="1"/>
        <v>10427</v>
      </c>
      <c r="B12072" s="8" t="s">
        <v>10650</v>
      </c>
      <c r="C12072" s="9" t="s">
        <v>399</v>
      </c>
    </row>
    <row r="12073">
      <c r="A12073" s="7">
        <f t="shared" si="1"/>
        <v>10428</v>
      </c>
      <c r="B12073" s="5" t="s">
        <v>10651</v>
      </c>
      <c r="C12073" s="6" t="s">
        <v>731</v>
      </c>
    </row>
    <row r="12074">
      <c r="A12074" s="7">
        <f t="shared" si="1"/>
        <v>10429</v>
      </c>
      <c r="B12074" s="5" t="s">
        <v>10652</v>
      </c>
      <c r="C12074" s="6" t="s">
        <v>1360</v>
      </c>
    </row>
    <row r="12075">
      <c r="A12075" s="7">
        <f t="shared" si="1"/>
        <v>10430</v>
      </c>
      <c r="B12075" s="5" t="s">
        <v>10653</v>
      </c>
      <c r="C12075" s="6" t="s">
        <v>1223</v>
      </c>
    </row>
    <row r="12076">
      <c r="A12076" s="7">
        <f t="shared" si="1"/>
        <v>10431</v>
      </c>
      <c r="B12076" s="8" t="s">
        <v>10654</v>
      </c>
      <c r="C12076" s="9" t="s">
        <v>83</v>
      </c>
    </row>
    <row r="12077">
      <c r="A12077" s="7">
        <f t="shared" si="1"/>
        <v>10432</v>
      </c>
      <c r="B12077" s="8" t="s">
        <v>10655</v>
      </c>
      <c r="C12077" s="9" t="s">
        <v>818</v>
      </c>
    </row>
    <row r="12078">
      <c r="A12078" s="7">
        <f t="shared" si="1"/>
        <v>10433</v>
      </c>
      <c r="B12078" s="5" t="s">
        <v>10656</v>
      </c>
      <c r="C12078" s="6" t="s">
        <v>142</v>
      </c>
    </row>
    <row r="12079">
      <c r="A12079" s="7">
        <f t="shared" si="1"/>
        <v>10434</v>
      </c>
      <c r="B12079" s="5" t="s">
        <v>10657</v>
      </c>
      <c r="C12079" s="6" t="s">
        <v>1585</v>
      </c>
    </row>
    <row r="12080">
      <c r="A12080" s="7">
        <f t="shared" si="1"/>
        <v>10435</v>
      </c>
      <c r="B12080" s="8" t="s">
        <v>10658</v>
      </c>
      <c r="C12080" s="9" t="s">
        <v>64</v>
      </c>
    </row>
    <row r="12081">
      <c r="A12081" s="7">
        <f t="shared" si="1"/>
        <v>10436</v>
      </c>
      <c r="B12081" s="8" t="s">
        <v>10659</v>
      </c>
      <c r="C12081" s="9" t="s">
        <v>46</v>
      </c>
    </row>
    <row r="12082">
      <c r="A12082" s="7">
        <f t="shared" si="1"/>
        <v>10437</v>
      </c>
      <c r="B12082" s="8" t="s">
        <v>10660</v>
      </c>
      <c r="C12082" s="9" t="s">
        <v>10</v>
      </c>
    </row>
    <row r="12083">
      <c r="A12083" s="7">
        <f t="shared" si="1"/>
        <v>10438</v>
      </c>
      <c r="B12083" s="5" t="s">
        <v>10661</v>
      </c>
      <c r="C12083" s="6" t="s">
        <v>1262</v>
      </c>
    </row>
    <row r="12084">
      <c r="A12084" s="7">
        <f t="shared" si="1"/>
        <v>10439</v>
      </c>
      <c r="B12084" s="5" t="s">
        <v>10662</v>
      </c>
      <c r="C12084" s="6" t="s">
        <v>818</v>
      </c>
    </row>
    <row r="12085">
      <c r="A12085" s="7">
        <f t="shared" si="1"/>
        <v>10440</v>
      </c>
      <c r="B12085" s="5" t="s">
        <v>10663</v>
      </c>
      <c r="C12085" s="6" t="s">
        <v>610</v>
      </c>
    </row>
    <row r="12086">
      <c r="A12086" s="7">
        <f t="shared" si="1"/>
        <v>10440</v>
      </c>
      <c r="B12086" s="5" t="s">
        <v>10663</v>
      </c>
      <c r="C12086" s="6" t="s">
        <v>731</v>
      </c>
    </row>
    <row r="12087">
      <c r="A12087" s="7">
        <f t="shared" si="1"/>
        <v>10441</v>
      </c>
      <c r="B12087" s="8" t="s">
        <v>10664</v>
      </c>
      <c r="C12087" s="9" t="s">
        <v>1169</v>
      </c>
    </row>
    <row r="12088">
      <c r="A12088" s="7">
        <f t="shared" si="1"/>
        <v>10442</v>
      </c>
      <c r="B12088" s="5" t="s">
        <v>10665</v>
      </c>
      <c r="C12088" s="6" t="s">
        <v>818</v>
      </c>
    </row>
    <row r="12089">
      <c r="A12089" s="7">
        <f t="shared" si="1"/>
        <v>10443</v>
      </c>
      <c r="B12089" s="8" t="s">
        <v>10666</v>
      </c>
      <c r="C12089" s="9" t="s">
        <v>818</v>
      </c>
    </row>
    <row r="12090">
      <c r="A12090" s="7">
        <f t="shared" si="1"/>
        <v>10444</v>
      </c>
      <c r="B12090" s="8" t="s">
        <v>10667</v>
      </c>
      <c r="C12090" s="9" t="s">
        <v>818</v>
      </c>
    </row>
    <row r="12091">
      <c r="A12091" s="7">
        <f t="shared" si="1"/>
        <v>10445</v>
      </c>
      <c r="B12091" s="5" t="s">
        <v>10668</v>
      </c>
      <c r="C12091" s="6" t="s">
        <v>714</v>
      </c>
    </row>
    <row r="12092">
      <c r="A12092" s="7">
        <f t="shared" si="1"/>
        <v>10446</v>
      </c>
      <c r="B12092" s="5" t="s">
        <v>10669</v>
      </c>
      <c r="C12092" s="6" t="s">
        <v>1124</v>
      </c>
    </row>
    <row r="12093">
      <c r="A12093" s="7">
        <f t="shared" si="1"/>
        <v>10447</v>
      </c>
      <c r="B12093" s="5" t="s">
        <v>10670</v>
      </c>
      <c r="C12093" s="6" t="s">
        <v>1124</v>
      </c>
    </row>
    <row r="12094">
      <c r="A12094" s="7">
        <f t="shared" si="1"/>
        <v>10448</v>
      </c>
      <c r="B12094" s="5" t="s">
        <v>10671</v>
      </c>
      <c r="C12094" s="6" t="s">
        <v>610</v>
      </c>
    </row>
    <row r="12095">
      <c r="A12095" s="7">
        <f t="shared" si="1"/>
        <v>10449</v>
      </c>
      <c r="B12095" s="5" t="s">
        <v>10672</v>
      </c>
      <c r="C12095" s="6" t="s">
        <v>196</v>
      </c>
    </row>
    <row r="12096">
      <c r="A12096" s="7">
        <f t="shared" si="1"/>
        <v>10450</v>
      </c>
      <c r="B12096" s="5" t="s">
        <v>10673</v>
      </c>
      <c r="C12096" s="6" t="s">
        <v>142</v>
      </c>
    </row>
    <row r="12097">
      <c r="A12097" s="7">
        <f t="shared" si="1"/>
        <v>10451</v>
      </c>
      <c r="B12097" s="8" t="s">
        <v>10674</v>
      </c>
      <c r="C12097" s="9" t="s">
        <v>893</v>
      </c>
    </row>
    <row r="12098">
      <c r="A12098" s="7">
        <f t="shared" si="1"/>
        <v>10452</v>
      </c>
      <c r="B12098" s="8" t="s">
        <v>10675</v>
      </c>
      <c r="C12098" s="9" t="s">
        <v>142</v>
      </c>
    </row>
    <row r="12099">
      <c r="A12099" s="7">
        <f t="shared" si="1"/>
        <v>10453</v>
      </c>
      <c r="B12099" s="8" t="s">
        <v>10676</v>
      </c>
      <c r="C12099" s="9" t="s">
        <v>8</v>
      </c>
    </row>
    <row r="12100">
      <c r="A12100" s="7">
        <f t="shared" si="1"/>
        <v>10454</v>
      </c>
      <c r="B12100" s="5" t="s">
        <v>10677</v>
      </c>
      <c r="C12100" s="6" t="s">
        <v>1378</v>
      </c>
    </row>
    <row r="12101">
      <c r="A12101" s="7">
        <f t="shared" si="1"/>
        <v>10455</v>
      </c>
      <c r="B12101" s="5" t="s">
        <v>10678</v>
      </c>
      <c r="C12101" s="6" t="s">
        <v>714</v>
      </c>
    </row>
    <row r="12102">
      <c r="A12102" s="7">
        <f t="shared" si="1"/>
        <v>10456</v>
      </c>
      <c r="B12102" s="8" t="s">
        <v>10679</v>
      </c>
      <c r="C12102" s="9" t="s">
        <v>10</v>
      </c>
    </row>
    <row r="12103">
      <c r="A12103" s="7">
        <f t="shared" si="1"/>
        <v>10457</v>
      </c>
      <c r="B12103" s="8" t="s">
        <v>10680</v>
      </c>
      <c r="C12103" s="9" t="s">
        <v>76</v>
      </c>
    </row>
    <row r="12104">
      <c r="A12104" s="7">
        <f t="shared" si="1"/>
        <v>10458</v>
      </c>
      <c r="B12104" s="8" t="s">
        <v>10681</v>
      </c>
      <c r="C12104" s="6" t="s">
        <v>59</v>
      </c>
    </row>
    <row r="12105">
      <c r="A12105" s="7">
        <f t="shared" si="1"/>
        <v>10459</v>
      </c>
      <c r="B12105" s="5" t="s">
        <v>10682</v>
      </c>
      <c r="C12105" s="6" t="s">
        <v>1279</v>
      </c>
    </row>
    <row r="12106">
      <c r="A12106" s="7">
        <f t="shared" si="1"/>
        <v>10460</v>
      </c>
      <c r="B12106" s="8" t="s">
        <v>10683</v>
      </c>
      <c r="C12106" s="9" t="s">
        <v>24</v>
      </c>
    </row>
    <row r="12107">
      <c r="A12107" s="7">
        <f t="shared" si="1"/>
        <v>10461</v>
      </c>
      <c r="B12107" s="8" t="s">
        <v>10684</v>
      </c>
      <c r="C12107" s="6" t="s">
        <v>150</v>
      </c>
    </row>
    <row r="12108">
      <c r="A12108" s="7">
        <f t="shared" si="1"/>
        <v>10461</v>
      </c>
      <c r="B12108" s="8" t="s">
        <v>10684</v>
      </c>
      <c r="C12108" s="9" t="s">
        <v>142</v>
      </c>
    </row>
    <row r="12109">
      <c r="A12109" s="7">
        <f t="shared" si="1"/>
        <v>10461</v>
      </c>
      <c r="B12109" s="8" t="s">
        <v>10684</v>
      </c>
      <c r="C12109" s="9" t="s">
        <v>25</v>
      </c>
    </row>
    <row r="12110">
      <c r="A12110" s="7">
        <f t="shared" si="1"/>
        <v>10462</v>
      </c>
      <c r="B12110" s="5" t="s">
        <v>10685</v>
      </c>
      <c r="C12110" s="6" t="s">
        <v>946</v>
      </c>
    </row>
    <row r="12111">
      <c r="A12111" s="7">
        <f t="shared" si="1"/>
        <v>10463</v>
      </c>
      <c r="B12111" s="8" t="s">
        <v>10686</v>
      </c>
      <c r="C12111" s="9" t="s">
        <v>54</v>
      </c>
    </row>
    <row r="12112">
      <c r="A12112" s="7">
        <f t="shared" si="1"/>
        <v>10463</v>
      </c>
      <c r="B12112" s="8" t="s">
        <v>10686</v>
      </c>
      <c r="C12112" s="9" t="s">
        <v>162</v>
      </c>
    </row>
    <row r="12113">
      <c r="A12113" s="7">
        <f t="shared" si="1"/>
        <v>10464</v>
      </c>
      <c r="B12113" s="8" t="s">
        <v>10687</v>
      </c>
      <c r="C12113" s="9" t="s">
        <v>60</v>
      </c>
    </row>
    <row r="12114">
      <c r="A12114" s="7">
        <f t="shared" si="1"/>
        <v>10465</v>
      </c>
      <c r="B12114" s="5" t="s">
        <v>10688</v>
      </c>
      <c r="C12114" s="6" t="s">
        <v>326</v>
      </c>
    </row>
    <row r="12115">
      <c r="A12115" s="7">
        <f t="shared" si="1"/>
        <v>10466</v>
      </c>
      <c r="B12115" s="5" t="s">
        <v>10689</v>
      </c>
      <c r="C12115" s="6" t="s">
        <v>324</v>
      </c>
    </row>
    <row r="12116">
      <c r="A12116" s="7">
        <f t="shared" si="1"/>
        <v>10467</v>
      </c>
      <c r="B12116" s="5" t="s">
        <v>10690</v>
      </c>
      <c r="C12116" s="6" t="s">
        <v>150</v>
      </c>
    </row>
    <row r="12117">
      <c r="A12117" s="7">
        <f t="shared" si="1"/>
        <v>10468</v>
      </c>
      <c r="B12117" s="5" t="s">
        <v>10691</v>
      </c>
      <c r="C12117" s="6" t="s">
        <v>462</v>
      </c>
    </row>
    <row r="12118">
      <c r="A12118" s="7">
        <f t="shared" si="1"/>
        <v>10469</v>
      </c>
      <c r="B12118" s="8" t="s">
        <v>10692</v>
      </c>
      <c r="C12118" s="9" t="s">
        <v>56</v>
      </c>
    </row>
    <row r="12119">
      <c r="A12119" s="7">
        <f t="shared" si="1"/>
        <v>10469</v>
      </c>
      <c r="B12119" s="8" t="s">
        <v>10692</v>
      </c>
      <c r="C12119" s="9" t="s">
        <v>60</v>
      </c>
    </row>
    <row r="12120">
      <c r="A12120" s="7">
        <f t="shared" si="1"/>
        <v>10469</v>
      </c>
      <c r="B12120" s="8" t="s">
        <v>10692</v>
      </c>
      <c r="C12120" s="9" t="s">
        <v>142</v>
      </c>
    </row>
    <row r="12121">
      <c r="A12121" s="7">
        <f t="shared" si="1"/>
        <v>10470</v>
      </c>
      <c r="B12121" s="5" t="s">
        <v>10693</v>
      </c>
      <c r="C12121" s="6" t="s">
        <v>324</v>
      </c>
    </row>
    <row r="12122">
      <c r="A12122" s="7">
        <f t="shared" si="1"/>
        <v>10471</v>
      </c>
      <c r="B12122" s="5" t="s">
        <v>10694</v>
      </c>
      <c r="C12122" s="6" t="s">
        <v>196</v>
      </c>
    </row>
    <row r="12123">
      <c r="A12123" s="7">
        <f t="shared" si="1"/>
        <v>10472</v>
      </c>
      <c r="B12123" s="8" t="s">
        <v>10695</v>
      </c>
      <c r="C12123" s="9" t="s">
        <v>616</v>
      </c>
    </row>
    <row r="12124">
      <c r="A12124" s="7">
        <f t="shared" si="1"/>
        <v>10472</v>
      </c>
      <c r="B12124" s="8" t="s">
        <v>10695</v>
      </c>
      <c r="C12124" s="9" t="s">
        <v>60</v>
      </c>
    </row>
    <row r="12125">
      <c r="A12125" s="7">
        <f t="shared" si="1"/>
        <v>10473</v>
      </c>
      <c r="B12125" s="5" t="s">
        <v>10696</v>
      </c>
      <c r="C12125" s="6" t="s">
        <v>365</v>
      </c>
    </row>
    <row r="12126">
      <c r="A12126" s="7">
        <f t="shared" si="1"/>
        <v>10474</v>
      </c>
      <c r="B12126" s="5" t="s">
        <v>10697</v>
      </c>
      <c r="C12126" s="6" t="s">
        <v>365</v>
      </c>
    </row>
    <row r="12127">
      <c r="A12127" s="7">
        <f t="shared" si="1"/>
        <v>10475</v>
      </c>
      <c r="B12127" s="5" t="s">
        <v>10698</v>
      </c>
      <c r="C12127" s="6" t="s">
        <v>462</v>
      </c>
    </row>
    <row r="12128">
      <c r="A12128" s="7">
        <f t="shared" si="1"/>
        <v>10476</v>
      </c>
      <c r="B12128" s="8" t="s">
        <v>10699</v>
      </c>
      <c r="C12128" s="6" t="s">
        <v>413</v>
      </c>
    </row>
    <row r="12129">
      <c r="A12129" s="7">
        <f t="shared" si="1"/>
        <v>10476</v>
      </c>
      <c r="B12129" s="8" t="s">
        <v>10699</v>
      </c>
      <c r="C12129" s="9" t="s">
        <v>60</v>
      </c>
    </row>
    <row r="12130">
      <c r="A12130" s="7">
        <f t="shared" si="1"/>
        <v>10477</v>
      </c>
      <c r="B12130" s="5" t="s">
        <v>10700</v>
      </c>
      <c r="C12130" s="6" t="s">
        <v>142</v>
      </c>
    </row>
    <row r="12131">
      <c r="A12131" s="7">
        <f t="shared" si="1"/>
        <v>10478</v>
      </c>
      <c r="B12131" s="5" t="s">
        <v>10701</v>
      </c>
      <c r="C12131" s="6" t="s">
        <v>328</v>
      </c>
    </row>
    <row r="12132">
      <c r="A12132" s="7">
        <f t="shared" si="1"/>
        <v>10479</v>
      </c>
      <c r="B12132" s="5" t="s">
        <v>10702</v>
      </c>
      <c r="C12132" s="6" t="s">
        <v>179</v>
      </c>
    </row>
    <row r="12133">
      <c r="A12133" s="7">
        <f t="shared" si="1"/>
        <v>10480</v>
      </c>
      <c r="B12133" s="5" t="s">
        <v>10703</v>
      </c>
      <c r="C12133" s="6" t="s">
        <v>267</v>
      </c>
    </row>
    <row r="12134">
      <c r="A12134" s="7">
        <f t="shared" si="1"/>
        <v>10480</v>
      </c>
      <c r="B12134" s="5" t="s">
        <v>10703</v>
      </c>
      <c r="C12134" s="6" t="s">
        <v>91</v>
      </c>
    </row>
    <row r="12135">
      <c r="A12135" s="7">
        <f t="shared" si="1"/>
        <v>10481</v>
      </c>
      <c r="B12135" s="5" t="s">
        <v>10704</v>
      </c>
      <c r="C12135" s="6" t="s">
        <v>179</v>
      </c>
    </row>
    <row r="12136">
      <c r="A12136" s="7">
        <f t="shared" si="1"/>
        <v>10482</v>
      </c>
      <c r="B12136" s="5" t="s">
        <v>10705</v>
      </c>
      <c r="C12136" s="6" t="s">
        <v>162</v>
      </c>
    </row>
    <row r="12137">
      <c r="A12137" s="7">
        <f t="shared" si="1"/>
        <v>10482</v>
      </c>
      <c r="B12137" s="5" t="s">
        <v>10705</v>
      </c>
      <c r="C12137" s="6" t="s">
        <v>150</v>
      </c>
    </row>
    <row r="12138">
      <c r="A12138" s="7">
        <f t="shared" si="1"/>
        <v>10483</v>
      </c>
      <c r="B12138" s="5" t="s">
        <v>10706</v>
      </c>
      <c r="C12138" s="6" t="s">
        <v>179</v>
      </c>
    </row>
    <row r="12139">
      <c r="A12139" s="7">
        <f t="shared" si="1"/>
        <v>10484</v>
      </c>
      <c r="B12139" s="8" t="s">
        <v>10707</v>
      </c>
      <c r="C12139" s="9" t="s">
        <v>56</v>
      </c>
    </row>
    <row r="12140">
      <c r="A12140" s="7">
        <f t="shared" si="1"/>
        <v>10485</v>
      </c>
      <c r="B12140" s="5" t="s">
        <v>10708</v>
      </c>
      <c r="C12140" s="6" t="s">
        <v>365</v>
      </c>
    </row>
    <row r="12141">
      <c r="A12141" s="7">
        <f t="shared" si="1"/>
        <v>10486</v>
      </c>
      <c r="B12141" s="5" t="s">
        <v>10709</v>
      </c>
      <c r="C12141" s="6" t="s">
        <v>365</v>
      </c>
    </row>
    <row r="12142">
      <c r="A12142" s="7">
        <f t="shared" si="1"/>
        <v>10487</v>
      </c>
      <c r="B12142" s="5" t="s">
        <v>10710</v>
      </c>
      <c r="C12142" s="6" t="s">
        <v>365</v>
      </c>
    </row>
    <row r="12143">
      <c r="A12143" s="7">
        <f t="shared" si="1"/>
        <v>10488</v>
      </c>
      <c r="B12143" s="8" t="s">
        <v>10711</v>
      </c>
      <c r="C12143" s="6" t="s">
        <v>150</v>
      </c>
    </row>
    <row r="12144">
      <c r="A12144" s="7">
        <f t="shared" si="1"/>
        <v>10488</v>
      </c>
      <c r="B12144" s="8" t="s">
        <v>10711</v>
      </c>
      <c r="C12144" s="9" t="s">
        <v>60</v>
      </c>
    </row>
    <row r="12145">
      <c r="A12145" s="7">
        <f t="shared" si="1"/>
        <v>10489</v>
      </c>
      <c r="B12145" s="5" t="s">
        <v>10712</v>
      </c>
      <c r="C12145" s="6" t="s">
        <v>621</v>
      </c>
    </row>
    <row r="12146">
      <c r="A12146" s="7">
        <f t="shared" si="1"/>
        <v>10490</v>
      </c>
      <c r="B12146" s="5" t="s">
        <v>10713</v>
      </c>
      <c r="C12146" s="6" t="s">
        <v>365</v>
      </c>
    </row>
    <row r="12147">
      <c r="A12147" s="7">
        <f t="shared" si="1"/>
        <v>10491</v>
      </c>
      <c r="B12147" s="8" t="s">
        <v>10714</v>
      </c>
      <c r="C12147" s="9" t="s">
        <v>60</v>
      </c>
    </row>
    <row r="12148">
      <c r="A12148" s="7">
        <f t="shared" si="1"/>
        <v>10492</v>
      </c>
      <c r="B12148" s="5" t="s">
        <v>10715</v>
      </c>
      <c r="C12148" s="6" t="s">
        <v>196</v>
      </c>
    </row>
    <row r="12149">
      <c r="A12149" s="7">
        <f t="shared" si="1"/>
        <v>10493</v>
      </c>
      <c r="B12149" s="16" t="s">
        <v>10716</v>
      </c>
      <c r="C12149" s="6" t="s">
        <v>1235</v>
      </c>
    </row>
    <row r="12150">
      <c r="A12150" s="7">
        <f t="shared" si="1"/>
        <v>10494</v>
      </c>
      <c r="B12150" s="5" t="s">
        <v>10717</v>
      </c>
      <c r="C12150" s="6" t="s">
        <v>162</v>
      </c>
    </row>
    <row r="12151">
      <c r="A12151" s="7">
        <f t="shared" si="1"/>
        <v>10495</v>
      </c>
      <c r="B12151" s="5" t="s">
        <v>10718</v>
      </c>
      <c r="C12151" s="6" t="s">
        <v>267</v>
      </c>
    </row>
    <row r="12152">
      <c r="A12152" s="7">
        <f t="shared" si="1"/>
        <v>10496</v>
      </c>
      <c r="B12152" s="5" t="s">
        <v>10719</v>
      </c>
      <c r="C12152" s="6" t="s">
        <v>336</v>
      </c>
    </row>
    <row r="12153">
      <c r="A12153" s="7">
        <f t="shared" si="1"/>
        <v>10497</v>
      </c>
      <c r="B12153" s="5" t="s">
        <v>10720</v>
      </c>
      <c r="C12153" s="6" t="s">
        <v>267</v>
      </c>
    </row>
    <row r="12154">
      <c r="A12154" s="7">
        <f t="shared" si="1"/>
        <v>10498</v>
      </c>
      <c r="B12154" s="5" t="s">
        <v>10721</v>
      </c>
      <c r="C12154" s="6" t="s">
        <v>324</v>
      </c>
    </row>
    <row r="12155">
      <c r="A12155" s="7">
        <f t="shared" si="1"/>
        <v>10499</v>
      </c>
      <c r="B12155" s="5" t="s">
        <v>10722</v>
      </c>
      <c r="C12155" s="6" t="s">
        <v>153</v>
      </c>
    </row>
    <row r="12156">
      <c r="A12156" s="7">
        <f t="shared" si="1"/>
        <v>10500</v>
      </c>
      <c r="B12156" s="5" t="s">
        <v>10723</v>
      </c>
      <c r="C12156" s="6" t="s">
        <v>142</v>
      </c>
    </row>
    <row r="12157">
      <c r="A12157" s="7">
        <f t="shared" si="1"/>
        <v>10501</v>
      </c>
      <c r="B12157" s="8" t="s">
        <v>10724</v>
      </c>
      <c r="C12157" s="9" t="s">
        <v>530</v>
      </c>
    </row>
    <row r="12158">
      <c r="A12158" s="7">
        <f t="shared" si="1"/>
        <v>10502</v>
      </c>
      <c r="B12158" s="8" t="s">
        <v>10725</v>
      </c>
      <c r="C12158" s="9" t="s">
        <v>372</v>
      </c>
    </row>
    <row r="12159">
      <c r="A12159" s="7">
        <f t="shared" si="1"/>
        <v>10503</v>
      </c>
      <c r="B12159" s="5" t="s">
        <v>10726</v>
      </c>
      <c r="C12159" s="6" t="s">
        <v>267</v>
      </c>
    </row>
    <row r="12160">
      <c r="A12160" s="7">
        <f t="shared" si="1"/>
        <v>10504</v>
      </c>
      <c r="B12160" s="5" t="s">
        <v>10727</v>
      </c>
      <c r="C12160" s="6" t="s">
        <v>365</v>
      </c>
    </row>
    <row r="12161">
      <c r="A12161" s="7">
        <f t="shared" si="1"/>
        <v>10505</v>
      </c>
      <c r="B12161" s="8" t="s">
        <v>10728</v>
      </c>
      <c r="C12161" s="9" t="s">
        <v>56</v>
      </c>
    </row>
    <row r="12162">
      <c r="A12162" s="7">
        <f t="shared" si="1"/>
        <v>10506</v>
      </c>
      <c r="B12162" s="8" t="s">
        <v>10729</v>
      </c>
      <c r="C12162" s="9" t="s">
        <v>616</v>
      </c>
    </row>
    <row r="12163">
      <c r="A12163" s="7">
        <f t="shared" si="1"/>
        <v>10507</v>
      </c>
      <c r="B12163" s="8" t="s">
        <v>10730</v>
      </c>
      <c r="C12163" s="6" t="s">
        <v>150</v>
      </c>
    </row>
    <row r="12164">
      <c r="A12164" s="7">
        <f t="shared" si="1"/>
        <v>10508</v>
      </c>
      <c r="B12164" s="5" t="s">
        <v>10731</v>
      </c>
      <c r="C12164" s="6" t="s">
        <v>365</v>
      </c>
    </row>
    <row r="12165">
      <c r="A12165" s="7">
        <f t="shared" si="1"/>
        <v>10509</v>
      </c>
      <c r="B12165" s="8" t="s">
        <v>10732</v>
      </c>
      <c r="C12165" s="9" t="s">
        <v>142</v>
      </c>
    </row>
    <row r="12166">
      <c r="A12166" s="7">
        <f t="shared" si="1"/>
        <v>10510</v>
      </c>
      <c r="B12166" s="5" t="s">
        <v>10733</v>
      </c>
      <c r="C12166" s="6" t="s">
        <v>324</v>
      </c>
    </row>
    <row r="12167">
      <c r="A12167" s="7">
        <f t="shared" si="1"/>
        <v>10511</v>
      </c>
      <c r="B12167" s="8" t="s">
        <v>10734</v>
      </c>
      <c r="C12167" s="9" t="s">
        <v>616</v>
      </c>
    </row>
    <row r="12168">
      <c r="A12168" s="7">
        <f t="shared" si="1"/>
        <v>10512</v>
      </c>
      <c r="B12168" s="8" t="s">
        <v>10735</v>
      </c>
      <c r="C12168" s="9" t="s">
        <v>60</v>
      </c>
    </row>
    <row r="12169">
      <c r="A12169" s="7">
        <f t="shared" si="1"/>
        <v>10512</v>
      </c>
      <c r="B12169" s="8" t="s">
        <v>10735</v>
      </c>
      <c r="C12169" s="9" t="s">
        <v>162</v>
      </c>
    </row>
    <row r="12170">
      <c r="A12170" s="7">
        <f t="shared" si="1"/>
        <v>10513</v>
      </c>
      <c r="B12170" s="5" t="s">
        <v>10736</v>
      </c>
      <c r="C12170" s="6" t="s">
        <v>788</v>
      </c>
    </row>
    <row r="12171">
      <c r="A12171" s="7">
        <f t="shared" si="1"/>
        <v>10514</v>
      </c>
      <c r="B12171" s="8" t="s">
        <v>10737</v>
      </c>
      <c r="C12171" s="9" t="s">
        <v>56</v>
      </c>
    </row>
    <row r="12172">
      <c r="A12172" s="7">
        <f t="shared" si="1"/>
        <v>10514</v>
      </c>
      <c r="B12172" s="8" t="s">
        <v>10737</v>
      </c>
      <c r="C12172" s="9" t="s">
        <v>60</v>
      </c>
    </row>
    <row r="12173">
      <c r="A12173" s="7">
        <f t="shared" si="1"/>
        <v>10514</v>
      </c>
      <c r="B12173" s="8" t="s">
        <v>10737</v>
      </c>
      <c r="C12173" s="9" t="s">
        <v>142</v>
      </c>
    </row>
    <row r="12174">
      <c r="A12174" s="7">
        <f t="shared" si="1"/>
        <v>10515</v>
      </c>
      <c r="B12174" s="5" t="s">
        <v>10738</v>
      </c>
      <c r="C12174" s="6" t="s">
        <v>365</v>
      </c>
    </row>
    <row r="12175">
      <c r="A12175" s="7">
        <f t="shared" si="1"/>
        <v>10516</v>
      </c>
      <c r="B12175" s="5" t="s">
        <v>10739</v>
      </c>
      <c r="C12175" s="6" t="s">
        <v>365</v>
      </c>
    </row>
    <row r="12176">
      <c r="A12176" s="7">
        <f t="shared" si="1"/>
        <v>10517</v>
      </c>
      <c r="B12176" s="5" t="s">
        <v>10740</v>
      </c>
      <c r="C12176" s="6" t="s">
        <v>365</v>
      </c>
    </row>
    <row r="12177">
      <c r="A12177" s="7">
        <f t="shared" si="1"/>
        <v>10518</v>
      </c>
      <c r="B12177" s="5" t="s">
        <v>10741</v>
      </c>
      <c r="C12177" s="6" t="s">
        <v>365</v>
      </c>
    </row>
    <row r="12178">
      <c r="A12178" s="7">
        <f t="shared" si="1"/>
        <v>10519</v>
      </c>
      <c r="B12178" s="5" t="s">
        <v>10742</v>
      </c>
      <c r="C12178" s="6" t="s">
        <v>365</v>
      </c>
    </row>
    <row r="12179">
      <c r="A12179" s="7">
        <f t="shared" si="1"/>
        <v>10520</v>
      </c>
      <c r="B12179" s="5" t="s">
        <v>10743</v>
      </c>
      <c r="C12179" s="6" t="s">
        <v>365</v>
      </c>
    </row>
    <row r="12180">
      <c r="A12180" s="7">
        <f t="shared" si="1"/>
        <v>10521</v>
      </c>
      <c r="B12180" s="5" t="s">
        <v>10744</v>
      </c>
      <c r="C12180" s="6" t="s">
        <v>365</v>
      </c>
    </row>
    <row r="12181">
      <c r="A12181" s="7">
        <f t="shared" si="1"/>
        <v>10522</v>
      </c>
      <c r="B12181" s="8" t="s">
        <v>10745</v>
      </c>
      <c r="C12181" s="6" t="s">
        <v>10746</v>
      </c>
    </row>
    <row r="12182">
      <c r="A12182" s="7">
        <f t="shared" si="1"/>
        <v>10523</v>
      </c>
      <c r="B12182" s="5" t="s">
        <v>10747</v>
      </c>
      <c r="C12182" s="6" t="s">
        <v>452</v>
      </c>
    </row>
    <row r="12183">
      <c r="A12183" s="7">
        <f t="shared" si="1"/>
        <v>10524</v>
      </c>
      <c r="B12183" s="8" t="s">
        <v>10748</v>
      </c>
      <c r="C12183" s="9" t="s">
        <v>56</v>
      </c>
    </row>
    <row r="12184">
      <c r="A12184" s="7">
        <f t="shared" si="1"/>
        <v>10525</v>
      </c>
      <c r="B12184" s="8" t="s">
        <v>10749</v>
      </c>
      <c r="C12184" s="6" t="s">
        <v>10122</v>
      </c>
    </row>
    <row r="12185">
      <c r="A12185" s="7">
        <f t="shared" si="1"/>
        <v>10525</v>
      </c>
      <c r="B12185" s="8" t="s">
        <v>10749</v>
      </c>
      <c r="C12185" s="9" t="s">
        <v>54</v>
      </c>
    </row>
    <row r="12186">
      <c r="A12186" s="7">
        <f t="shared" si="1"/>
        <v>10526</v>
      </c>
      <c r="B12186" s="5" t="s">
        <v>10750</v>
      </c>
      <c r="C12186" s="6" t="s">
        <v>97</v>
      </c>
    </row>
    <row r="12187">
      <c r="A12187" s="7">
        <f t="shared" si="1"/>
        <v>10527</v>
      </c>
      <c r="B12187" s="5" t="s">
        <v>10751</v>
      </c>
      <c r="C12187" s="6" t="s">
        <v>196</v>
      </c>
    </row>
    <row r="12188">
      <c r="A12188" s="7">
        <f t="shared" si="1"/>
        <v>10527</v>
      </c>
      <c r="B12188" s="5" t="s">
        <v>10751</v>
      </c>
      <c r="C12188" s="6" t="s">
        <v>153</v>
      </c>
    </row>
    <row r="12189">
      <c r="A12189" s="7">
        <f t="shared" si="1"/>
        <v>10528</v>
      </c>
      <c r="B12189" s="5" t="s">
        <v>10752</v>
      </c>
      <c r="C12189" s="6" t="s">
        <v>365</v>
      </c>
    </row>
    <row r="12190">
      <c r="A12190" s="7">
        <f t="shared" si="1"/>
        <v>10529</v>
      </c>
      <c r="B12190" s="8" t="s">
        <v>10753</v>
      </c>
      <c r="C12190" s="9" t="s">
        <v>72</v>
      </c>
    </row>
    <row r="12191">
      <c r="A12191" s="7">
        <f t="shared" si="1"/>
        <v>10530</v>
      </c>
      <c r="B12191" s="8" t="s">
        <v>10754</v>
      </c>
      <c r="C12191" s="9" t="s">
        <v>56</v>
      </c>
    </row>
    <row r="12192">
      <c r="A12192" s="7">
        <f t="shared" si="1"/>
        <v>10531</v>
      </c>
      <c r="B12192" s="8" t="s">
        <v>10755</v>
      </c>
      <c r="C12192" s="9" t="s">
        <v>616</v>
      </c>
    </row>
    <row r="12193">
      <c r="A12193" s="7">
        <f t="shared" si="1"/>
        <v>10532</v>
      </c>
      <c r="B12193" s="8" t="s">
        <v>10756</v>
      </c>
      <c r="C12193" s="9" t="s">
        <v>616</v>
      </c>
    </row>
    <row r="12194">
      <c r="A12194" s="7">
        <f t="shared" si="1"/>
        <v>10533</v>
      </c>
      <c r="B12194" s="8" t="s">
        <v>10757</v>
      </c>
      <c r="C12194" s="9" t="s">
        <v>616</v>
      </c>
    </row>
    <row r="12195">
      <c r="A12195" s="7">
        <f t="shared" si="1"/>
        <v>10534</v>
      </c>
      <c r="B12195" s="8" t="s">
        <v>10758</v>
      </c>
      <c r="C12195" s="9" t="s">
        <v>616</v>
      </c>
    </row>
    <row r="12196">
      <c r="A12196" s="7">
        <f t="shared" si="1"/>
        <v>10535</v>
      </c>
      <c r="B12196" s="8" t="s">
        <v>10759</v>
      </c>
      <c r="C12196" s="9" t="s">
        <v>162</v>
      </c>
    </row>
    <row r="12197">
      <c r="A12197" s="7">
        <f t="shared" si="1"/>
        <v>10536</v>
      </c>
      <c r="B12197" s="5" t="s">
        <v>10760</v>
      </c>
      <c r="C12197" s="6" t="s">
        <v>452</v>
      </c>
    </row>
    <row r="12198">
      <c r="A12198" s="7">
        <f t="shared" si="1"/>
        <v>10537</v>
      </c>
      <c r="B12198" s="8" t="s">
        <v>10761</v>
      </c>
      <c r="C12198" s="9" t="s">
        <v>25</v>
      </c>
    </row>
    <row r="12199">
      <c r="A12199" s="7">
        <f t="shared" si="1"/>
        <v>10537</v>
      </c>
      <c r="B12199" s="8" t="s">
        <v>10761</v>
      </c>
      <c r="C12199" s="9" t="s">
        <v>142</v>
      </c>
    </row>
    <row r="12200">
      <c r="A12200" s="7">
        <f t="shared" si="1"/>
        <v>10538</v>
      </c>
      <c r="B12200" s="8" t="s">
        <v>10762</v>
      </c>
      <c r="C12200" s="9" t="s">
        <v>616</v>
      </c>
    </row>
    <row r="12201">
      <c r="A12201" s="7">
        <f t="shared" si="1"/>
        <v>10539</v>
      </c>
      <c r="B12201" s="8" t="s">
        <v>10763</v>
      </c>
      <c r="C12201" s="9" t="s">
        <v>142</v>
      </c>
    </row>
    <row r="12202">
      <c r="A12202" s="7">
        <f t="shared" si="1"/>
        <v>10540</v>
      </c>
      <c r="B12202" s="5" t="s">
        <v>10764</v>
      </c>
      <c r="C12202" s="6" t="s">
        <v>179</v>
      </c>
    </row>
    <row r="12203">
      <c r="A12203" s="7">
        <f t="shared" si="1"/>
        <v>10541</v>
      </c>
      <c r="B12203" s="8" t="s">
        <v>10765</v>
      </c>
      <c r="C12203" s="9" t="s">
        <v>56</v>
      </c>
    </row>
    <row r="12204">
      <c r="A12204" s="7">
        <f t="shared" si="1"/>
        <v>10542</v>
      </c>
      <c r="B12204" s="5" t="s">
        <v>10766</v>
      </c>
      <c r="C12204" s="6" t="s">
        <v>142</v>
      </c>
    </row>
    <row r="12205">
      <c r="A12205" s="7">
        <f t="shared" si="1"/>
        <v>10543</v>
      </c>
      <c r="B12205" s="5" t="s">
        <v>10767</v>
      </c>
      <c r="C12205" s="6" t="s">
        <v>150</v>
      </c>
    </row>
    <row r="12206">
      <c r="A12206" s="7">
        <f t="shared" si="1"/>
        <v>10544</v>
      </c>
      <c r="B12206" s="5" t="s">
        <v>10768</v>
      </c>
      <c r="C12206" s="6" t="s">
        <v>336</v>
      </c>
    </row>
    <row r="12207">
      <c r="A12207" s="7">
        <f t="shared" si="1"/>
        <v>10545</v>
      </c>
      <c r="B12207" s="8" t="s">
        <v>10769</v>
      </c>
      <c r="C12207" s="6" t="s">
        <v>405</v>
      </c>
    </row>
    <row r="12208">
      <c r="A12208" s="7">
        <f t="shared" si="1"/>
        <v>10546</v>
      </c>
      <c r="B12208" s="5" t="s">
        <v>10770</v>
      </c>
      <c r="C12208" s="6" t="s">
        <v>336</v>
      </c>
    </row>
    <row r="12209">
      <c r="A12209" s="7">
        <f t="shared" si="1"/>
        <v>10547</v>
      </c>
      <c r="B12209" s="5" t="s">
        <v>10771</v>
      </c>
      <c r="C12209" s="6" t="s">
        <v>59</v>
      </c>
    </row>
    <row r="12210">
      <c r="A12210" s="7">
        <f t="shared" si="1"/>
        <v>10548</v>
      </c>
      <c r="B12210" s="5" t="s">
        <v>10772</v>
      </c>
      <c r="C12210" s="6" t="s">
        <v>788</v>
      </c>
    </row>
    <row r="12211">
      <c r="A12211" s="7">
        <f t="shared" si="1"/>
        <v>10549</v>
      </c>
      <c r="B12211" s="8" t="s">
        <v>10773</v>
      </c>
      <c r="C12211" s="9" t="s">
        <v>177</v>
      </c>
    </row>
    <row r="12212">
      <c r="A12212" s="7">
        <f t="shared" si="1"/>
        <v>10550</v>
      </c>
      <c r="B12212" s="5" t="s">
        <v>10774</v>
      </c>
      <c r="C12212" s="6" t="s">
        <v>59</v>
      </c>
    </row>
    <row r="12213">
      <c r="A12213" s="7">
        <f t="shared" si="1"/>
        <v>10550</v>
      </c>
      <c r="B12213" s="5" t="s">
        <v>10774</v>
      </c>
      <c r="C12213" s="6" t="s">
        <v>177</v>
      </c>
    </row>
    <row r="12214">
      <c r="A12214" s="7">
        <f t="shared" si="1"/>
        <v>10551</v>
      </c>
      <c r="B12214" s="5" t="s">
        <v>10775</v>
      </c>
      <c r="C12214" s="6" t="s">
        <v>59</v>
      </c>
    </row>
    <row r="12215">
      <c r="A12215" s="7">
        <f t="shared" si="1"/>
        <v>10552</v>
      </c>
      <c r="B12215" s="8" t="s">
        <v>10776</v>
      </c>
      <c r="C12215" s="9" t="s">
        <v>530</v>
      </c>
    </row>
    <row r="12216">
      <c r="A12216" s="7">
        <f t="shared" si="1"/>
        <v>10553</v>
      </c>
      <c r="B12216" s="8" t="s">
        <v>10777</v>
      </c>
      <c r="C12216" s="6" t="s">
        <v>132</v>
      </c>
    </row>
    <row r="12217">
      <c r="A12217" s="7">
        <f t="shared" si="1"/>
        <v>10554</v>
      </c>
      <c r="B12217" s="8" t="s">
        <v>10778</v>
      </c>
      <c r="C12217" s="9" t="s">
        <v>56</v>
      </c>
    </row>
    <row r="12218">
      <c r="A12218" s="7">
        <f t="shared" si="1"/>
        <v>10554</v>
      </c>
      <c r="B12218" s="8" t="s">
        <v>10778</v>
      </c>
      <c r="C12218" s="9" t="s">
        <v>142</v>
      </c>
    </row>
    <row r="12219">
      <c r="A12219" s="7">
        <f t="shared" si="1"/>
        <v>10555</v>
      </c>
      <c r="B12219" s="5" t="s">
        <v>10779</v>
      </c>
      <c r="C12219" s="6" t="s">
        <v>142</v>
      </c>
    </row>
    <row r="12220">
      <c r="A12220" s="7">
        <f t="shared" si="1"/>
        <v>10556</v>
      </c>
      <c r="B12220" s="8" t="s">
        <v>10780</v>
      </c>
      <c r="C12220" s="9" t="s">
        <v>56</v>
      </c>
    </row>
    <row r="12221">
      <c r="A12221" s="7">
        <f t="shared" si="1"/>
        <v>10557</v>
      </c>
      <c r="B12221" s="5" t="s">
        <v>10781</v>
      </c>
      <c r="C12221" s="6" t="s">
        <v>153</v>
      </c>
    </row>
    <row r="12222">
      <c r="A12222" s="7">
        <f t="shared" si="1"/>
        <v>10557</v>
      </c>
      <c r="B12222" s="5" t="s">
        <v>10781</v>
      </c>
      <c r="C12222" s="6" t="s">
        <v>54</v>
      </c>
    </row>
    <row r="12223">
      <c r="A12223" s="7">
        <f t="shared" si="1"/>
        <v>10558</v>
      </c>
      <c r="B12223" s="5" t="s">
        <v>10782</v>
      </c>
      <c r="C12223" s="6" t="s">
        <v>788</v>
      </c>
    </row>
    <row r="12224">
      <c r="A12224" s="7">
        <f t="shared" si="1"/>
        <v>10559</v>
      </c>
      <c r="B12224" s="5" t="s">
        <v>10783</v>
      </c>
      <c r="C12224" s="6" t="s">
        <v>365</v>
      </c>
    </row>
    <row r="12225">
      <c r="A12225" s="7">
        <f t="shared" si="1"/>
        <v>10560</v>
      </c>
      <c r="B12225" s="5" t="s">
        <v>10784</v>
      </c>
      <c r="C12225" s="6" t="s">
        <v>12</v>
      </c>
    </row>
    <row r="12226">
      <c r="A12226" s="7">
        <f t="shared" si="1"/>
        <v>10561</v>
      </c>
      <c r="B12226" s="8" t="s">
        <v>10785</v>
      </c>
      <c r="C12226" s="9" t="s">
        <v>780</v>
      </c>
    </row>
    <row r="12227">
      <c r="A12227" s="7">
        <f t="shared" si="1"/>
        <v>10562</v>
      </c>
      <c r="B12227" s="5" t="s">
        <v>10786</v>
      </c>
      <c r="C12227" s="6" t="s">
        <v>471</v>
      </c>
    </row>
    <row r="12228">
      <c r="A12228" s="7">
        <f t="shared" si="1"/>
        <v>10563</v>
      </c>
      <c r="B12228" s="5" t="s">
        <v>10787</v>
      </c>
      <c r="C12228" s="6" t="s">
        <v>1040</v>
      </c>
    </row>
    <row r="12229">
      <c r="A12229" s="7">
        <f t="shared" si="1"/>
        <v>10564</v>
      </c>
      <c r="B12229" s="5" t="s">
        <v>10788</v>
      </c>
      <c r="C12229" s="6" t="s">
        <v>267</v>
      </c>
    </row>
    <row r="12230">
      <c r="A12230" s="7">
        <f t="shared" si="1"/>
        <v>10564</v>
      </c>
      <c r="B12230" s="5" t="s">
        <v>10788</v>
      </c>
      <c r="C12230" s="6" t="s">
        <v>91</v>
      </c>
    </row>
    <row r="12231">
      <c r="A12231" s="7">
        <f t="shared" si="1"/>
        <v>10565</v>
      </c>
      <c r="B12231" s="8" t="s">
        <v>10789</v>
      </c>
      <c r="C12231" s="9" t="s">
        <v>547</v>
      </c>
    </row>
    <row r="12232">
      <c r="A12232" s="7">
        <f t="shared" si="1"/>
        <v>10566</v>
      </c>
      <c r="B12232" s="5" t="s">
        <v>10790</v>
      </c>
      <c r="C12232" s="6" t="s">
        <v>1620</v>
      </c>
    </row>
    <row r="12233">
      <c r="A12233" s="7">
        <f t="shared" si="1"/>
        <v>10567</v>
      </c>
      <c r="B12233" s="5" t="s">
        <v>10791</v>
      </c>
      <c r="C12233" s="6" t="s">
        <v>1324</v>
      </c>
    </row>
    <row r="12234">
      <c r="A12234" s="7">
        <f t="shared" si="1"/>
        <v>10568</v>
      </c>
      <c r="B12234" s="8" t="s">
        <v>10792</v>
      </c>
      <c r="C12234" s="9" t="s">
        <v>547</v>
      </c>
    </row>
    <row r="12235">
      <c r="A12235" s="7">
        <f t="shared" si="1"/>
        <v>10569</v>
      </c>
      <c r="B12235" s="8" t="s">
        <v>10793</v>
      </c>
      <c r="C12235" s="9" t="s">
        <v>416</v>
      </c>
    </row>
    <row r="12236">
      <c r="A12236" s="7">
        <f t="shared" si="1"/>
        <v>10570</v>
      </c>
      <c r="B12236" s="5" t="s">
        <v>10794</v>
      </c>
      <c r="C12236" s="6" t="s">
        <v>467</v>
      </c>
    </row>
    <row r="12237">
      <c r="A12237" s="7">
        <f t="shared" si="1"/>
        <v>10571</v>
      </c>
      <c r="B12237" s="5" t="s">
        <v>10795</v>
      </c>
      <c r="C12237" s="6" t="s">
        <v>74</v>
      </c>
    </row>
    <row r="12238">
      <c r="A12238" s="7">
        <f t="shared" si="1"/>
        <v>10572</v>
      </c>
      <c r="B12238" s="5" t="s">
        <v>10796</v>
      </c>
      <c r="C12238" s="6" t="s">
        <v>48</v>
      </c>
    </row>
    <row r="12239">
      <c r="A12239" s="7">
        <f t="shared" si="1"/>
        <v>10573</v>
      </c>
      <c r="B12239" s="8" t="s">
        <v>10797</v>
      </c>
      <c r="C12239" s="9" t="s">
        <v>56</v>
      </c>
    </row>
    <row r="12240">
      <c r="A12240" s="7">
        <f t="shared" si="1"/>
        <v>10574</v>
      </c>
      <c r="B12240" s="8" t="s">
        <v>10798</v>
      </c>
      <c r="C12240" s="9" t="s">
        <v>530</v>
      </c>
    </row>
    <row r="12241">
      <c r="A12241" s="7">
        <f t="shared" si="1"/>
        <v>10575</v>
      </c>
      <c r="B12241" s="12" t="s">
        <v>10799</v>
      </c>
      <c r="C12241" s="13" t="s">
        <v>420</v>
      </c>
    </row>
    <row r="12242">
      <c r="A12242" s="7">
        <f t="shared" si="1"/>
        <v>10576</v>
      </c>
      <c r="B12242" s="12" t="s">
        <v>10800</v>
      </c>
      <c r="C12242" s="13" t="s">
        <v>420</v>
      </c>
    </row>
    <row r="12243">
      <c r="A12243" s="7">
        <f t="shared" si="1"/>
        <v>10577</v>
      </c>
      <c r="B12243" s="12" t="s">
        <v>10801</v>
      </c>
      <c r="C12243" s="13" t="s">
        <v>420</v>
      </c>
    </row>
    <row r="12244">
      <c r="A12244" s="7">
        <f t="shared" si="1"/>
        <v>10578</v>
      </c>
      <c r="B12244" s="5" t="s">
        <v>10802</v>
      </c>
      <c r="C12244" s="6" t="s">
        <v>420</v>
      </c>
    </row>
    <row r="12245">
      <c r="A12245" s="7">
        <f t="shared" si="1"/>
        <v>10579</v>
      </c>
      <c r="B12245" s="5" t="s">
        <v>10803</v>
      </c>
      <c r="C12245" s="6" t="s">
        <v>420</v>
      </c>
    </row>
    <row r="12246">
      <c r="A12246" s="7">
        <f t="shared" si="1"/>
        <v>10580</v>
      </c>
      <c r="B12246" s="12" t="s">
        <v>10804</v>
      </c>
      <c r="C12246" s="13" t="s">
        <v>420</v>
      </c>
    </row>
    <row r="12247">
      <c r="A12247" s="7">
        <f t="shared" si="1"/>
        <v>10581</v>
      </c>
      <c r="B12247" s="5" t="s">
        <v>10805</v>
      </c>
      <c r="C12247" s="6" t="s">
        <v>420</v>
      </c>
    </row>
    <row r="12248">
      <c r="A12248" s="7">
        <f t="shared" si="1"/>
        <v>10581</v>
      </c>
      <c r="B12248" s="5" t="s">
        <v>10805</v>
      </c>
      <c r="C12248" s="6" t="s">
        <v>78</v>
      </c>
    </row>
    <row r="12249">
      <c r="A12249" s="7">
        <f t="shared" si="1"/>
        <v>10582</v>
      </c>
      <c r="B12249" s="12" t="s">
        <v>10806</v>
      </c>
      <c r="C12249" s="13" t="s">
        <v>420</v>
      </c>
    </row>
    <row r="12250">
      <c r="A12250" s="7">
        <f t="shared" si="1"/>
        <v>10583</v>
      </c>
      <c r="B12250" s="5" t="s">
        <v>10807</v>
      </c>
      <c r="C12250" s="6" t="s">
        <v>78</v>
      </c>
    </row>
    <row r="12251">
      <c r="A12251" s="7">
        <f t="shared" si="1"/>
        <v>10584</v>
      </c>
      <c r="B12251" s="12" t="s">
        <v>10808</v>
      </c>
      <c r="C12251" s="13" t="s">
        <v>420</v>
      </c>
    </row>
    <row r="12252">
      <c r="A12252" s="7">
        <f t="shared" si="1"/>
        <v>10585</v>
      </c>
      <c r="B12252" s="5" t="s">
        <v>10809</v>
      </c>
      <c r="C12252" s="6" t="s">
        <v>420</v>
      </c>
    </row>
    <row r="12253">
      <c r="A12253" s="7">
        <f t="shared" si="1"/>
        <v>10586</v>
      </c>
      <c r="B12253" s="12" t="s">
        <v>10810</v>
      </c>
      <c r="C12253" s="13" t="s">
        <v>420</v>
      </c>
    </row>
    <row r="12254">
      <c r="A12254" s="7">
        <f t="shared" si="1"/>
        <v>10587</v>
      </c>
      <c r="B12254" s="5" t="s">
        <v>10811</v>
      </c>
      <c r="C12254" s="6" t="s">
        <v>420</v>
      </c>
    </row>
    <row r="12255">
      <c r="A12255" s="7">
        <f t="shared" si="1"/>
        <v>10588</v>
      </c>
      <c r="B12255" s="12" t="s">
        <v>10812</v>
      </c>
      <c r="C12255" s="13" t="s">
        <v>420</v>
      </c>
    </row>
    <row r="12256">
      <c r="A12256" s="7">
        <f t="shared" si="1"/>
        <v>10589</v>
      </c>
      <c r="B12256" s="5" t="s">
        <v>10813</v>
      </c>
      <c r="C12256" s="6" t="s">
        <v>462</v>
      </c>
    </row>
    <row r="12257">
      <c r="A12257" s="7">
        <f t="shared" si="1"/>
        <v>10590</v>
      </c>
      <c r="B12257" s="5" t="s">
        <v>10814</v>
      </c>
      <c r="C12257" s="6" t="s">
        <v>365</v>
      </c>
    </row>
    <row r="12258">
      <c r="A12258" s="7">
        <f t="shared" si="1"/>
        <v>10591</v>
      </c>
      <c r="B12258" s="5" t="s">
        <v>10815</v>
      </c>
      <c r="C12258" s="6" t="s">
        <v>1360</v>
      </c>
    </row>
    <row r="12259">
      <c r="A12259" s="7">
        <f t="shared" si="1"/>
        <v>10592</v>
      </c>
      <c r="B12259" s="5" t="s">
        <v>10816</v>
      </c>
      <c r="C12259" s="6" t="s">
        <v>1279</v>
      </c>
    </row>
    <row r="12260">
      <c r="A12260" s="7">
        <f t="shared" si="1"/>
        <v>10593</v>
      </c>
      <c r="B12260" s="5" t="s">
        <v>10817</v>
      </c>
      <c r="C12260" s="6" t="s">
        <v>1369</v>
      </c>
    </row>
    <row r="12261">
      <c r="A12261" s="7">
        <f t="shared" si="1"/>
        <v>10594</v>
      </c>
      <c r="B12261" s="5" t="s">
        <v>10818</v>
      </c>
      <c r="C12261" s="6" t="s">
        <v>420</v>
      </c>
    </row>
    <row r="12262">
      <c r="A12262" s="7">
        <f t="shared" si="1"/>
        <v>10595</v>
      </c>
      <c r="B12262" s="5" t="s">
        <v>10819</v>
      </c>
      <c r="C12262" s="6" t="s">
        <v>1369</v>
      </c>
    </row>
    <row r="12263">
      <c r="A12263" s="7">
        <f t="shared" si="1"/>
        <v>10596</v>
      </c>
      <c r="B12263" s="5" t="s">
        <v>10820</v>
      </c>
      <c r="C12263" s="6" t="s">
        <v>1040</v>
      </c>
    </row>
    <row r="12264">
      <c r="A12264" s="7">
        <f t="shared" si="1"/>
        <v>10597</v>
      </c>
      <c r="B12264" s="5" t="s">
        <v>10821</v>
      </c>
      <c r="C12264" s="6" t="s">
        <v>1267</v>
      </c>
    </row>
    <row r="12265">
      <c r="A12265" s="7">
        <f t="shared" si="1"/>
        <v>10598</v>
      </c>
      <c r="B12265" s="5" t="s">
        <v>10822</v>
      </c>
      <c r="C12265" s="6" t="s">
        <v>59</v>
      </c>
    </row>
    <row r="12266">
      <c r="A12266" s="7">
        <f t="shared" si="1"/>
        <v>10599</v>
      </c>
      <c r="B12266" s="5" t="s">
        <v>10823</v>
      </c>
      <c r="C12266" s="6" t="s">
        <v>59</v>
      </c>
    </row>
    <row r="12267">
      <c r="A12267" s="7">
        <f t="shared" si="1"/>
        <v>10600</v>
      </c>
      <c r="B12267" s="5" t="s">
        <v>10824</v>
      </c>
      <c r="C12267" s="6" t="s">
        <v>1585</v>
      </c>
    </row>
    <row r="12268">
      <c r="A12268" s="7">
        <f t="shared" si="1"/>
        <v>10601</v>
      </c>
      <c r="B12268" s="5" t="s">
        <v>10825</v>
      </c>
      <c r="C12268" s="6" t="s">
        <v>365</v>
      </c>
    </row>
    <row r="12269">
      <c r="A12269" s="7">
        <f t="shared" si="1"/>
        <v>10602</v>
      </c>
      <c r="B12269" s="5" t="s">
        <v>10826</v>
      </c>
      <c r="C12269" s="6" t="s">
        <v>393</v>
      </c>
    </row>
    <row r="12270">
      <c r="A12270" s="7">
        <f t="shared" si="1"/>
        <v>10603</v>
      </c>
      <c r="B12270" s="8" t="s">
        <v>10827</v>
      </c>
      <c r="C12270" s="9" t="s">
        <v>76</v>
      </c>
    </row>
    <row r="12271">
      <c r="A12271" s="7">
        <f t="shared" si="1"/>
        <v>10604</v>
      </c>
      <c r="B12271" s="8" t="s">
        <v>10828</v>
      </c>
      <c r="C12271" s="9" t="s">
        <v>722</v>
      </c>
    </row>
    <row r="12272">
      <c r="A12272" s="7">
        <f t="shared" si="1"/>
        <v>10605</v>
      </c>
      <c r="B12272" s="5" t="s">
        <v>10829</v>
      </c>
      <c r="C12272" s="6" t="s">
        <v>336</v>
      </c>
    </row>
    <row r="12273">
      <c r="A12273" s="7">
        <f t="shared" si="1"/>
        <v>10605</v>
      </c>
      <c r="B12273" s="5" t="s">
        <v>10829</v>
      </c>
      <c r="C12273" s="6" t="s">
        <v>416</v>
      </c>
    </row>
    <row r="12274">
      <c r="A12274" s="7">
        <f t="shared" si="1"/>
        <v>10606</v>
      </c>
      <c r="B12274" s="8" t="s">
        <v>10830</v>
      </c>
      <c r="C12274" s="9" t="s">
        <v>188</v>
      </c>
    </row>
    <row r="12275">
      <c r="A12275" s="7">
        <f t="shared" si="1"/>
        <v>10607</v>
      </c>
      <c r="B12275" s="8" t="s">
        <v>10831</v>
      </c>
      <c r="C12275" s="9" t="s">
        <v>188</v>
      </c>
    </row>
    <row r="12276">
      <c r="A12276" s="7">
        <f t="shared" si="1"/>
        <v>10608</v>
      </c>
      <c r="B12276" s="5" t="s">
        <v>10832</v>
      </c>
      <c r="C12276" s="6" t="s">
        <v>437</v>
      </c>
    </row>
    <row r="12277">
      <c r="A12277" s="7">
        <f t="shared" si="1"/>
        <v>10609</v>
      </c>
      <c r="B12277" s="5" t="s">
        <v>10833</v>
      </c>
      <c r="C12277" s="6" t="s">
        <v>437</v>
      </c>
    </row>
    <row r="12278">
      <c r="A12278" s="7">
        <f t="shared" si="1"/>
        <v>10610</v>
      </c>
      <c r="B12278" s="5" t="s">
        <v>10834</v>
      </c>
      <c r="C12278" s="6" t="s">
        <v>1223</v>
      </c>
    </row>
    <row r="12279">
      <c r="A12279" s="7">
        <f t="shared" si="1"/>
        <v>10611</v>
      </c>
      <c r="B12279" s="8" t="s">
        <v>10835</v>
      </c>
      <c r="C12279" s="6" t="s">
        <v>1012</v>
      </c>
    </row>
    <row r="12280">
      <c r="A12280" s="7">
        <f t="shared" si="1"/>
        <v>10612</v>
      </c>
      <c r="B12280" s="8" t="s">
        <v>10836</v>
      </c>
      <c r="C12280" s="9" t="s">
        <v>399</v>
      </c>
    </row>
    <row r="12281">
      <c r="A12281" s="7">
        <f t="shared" si="1"/>
        <v>10613</v>
      </c>
      <c r="B12281" s="8" t="s">
        <v>10837</v>
      </c>
      <c r="C12281" s="9" t="s">
        <v>530</v>
      </c>
    </row>
    <row r="12282">
      <c r="A12282" s="7">
        <f t="shared" si="1"/>
        <v>10614</v>
      </c>
      <c r="B12282" s="5" t="s">
        <v>10838</v>
      </c>
      <c r="C12282" s="6" t="s">
        <v>365</v>
      </c>
    </row>
    <row r="12283">
      <c r="A12283" s="7">
        <f t="shared" si="1"/>
        <v>10615</v>
      </c>
      <c r="B12283" s="5" t="s">
        <v>10839</v>
      </c>
      <c r="C12283" s="6" t="s">
        <v>97</v>
      </c>
    </row>
    <row r="12284">
      <c r="A12284" s="7">
        <f t="shared" si="1"/>
        <v>10616</v>
      </c>
      <c r="B12284" s="8" t="s">
        <v>10840</v>
      </c>
      <c r="C12284" s="6" t="s">
        <v>132</v>
      </c>
    </row>
    <row r="12285">
      <c r="A12285" s="7">
        <f t="shared" si="1"/>
        <v>10617</v>
      </c>
      <c r="B12285" s="5" t="s">
        <v>10841</v>
      </c>
      <c r="C12285" s="6" t="s">
        <v>267</v>
      </c>
    </row>
    <row r="12286">
      <c r="A12286" s="7">
        <f t="shared" si="1"/>
        <v>10618</v>
      </c>
      <c r="B12286" s="5" t="s">
        <v>10842</v>
      </c>
      <c r="C12286" s="6" t="s">
        <v>179</v>
      </c>
    </row>
    <row r="12287">
      <c r="A12287" s="7">
        <f t="shared" si="1"/>
        <v>10619</v>
      </c>
      <c r="B12287" s="8" t="s">
        <v>10843</v>
      </c>
      <c r="C12287" s="6" t="s">
        <v>150</v>
      </c>
    </row>
    <row r="12288">
      <c r="A12288" s="7">
        <f t="shared" si="1"/>
        <v>10619</v>
      </c>
      <c r="B12288" s="8" t="s">
        <v>10843</v>
      </c>
      <c r="C12288" s="9" t="s">
        <v>60</v>
      </c>
    </row>
    <row r="12289">
      <c r="A12289" s="7">
        <f t="shared" si="1"/>
        <v>10619</v>
      </c>
      <c r="B12289" s="8" t="s">
        <v>10843</v>
      </c>
      <c r="C12289" s="9" t="s">
        <v>142</v>
      </c>
    </row>
    <row r="12290">
      <c r="A12290" s="7">
        <f t="shared" si="1"/>
        <v>10620</v>
      </c>
      <c r="B12290" s="5" t="s">
        <v>10844</v>
      </c>
      <c r="C12290" s="6" t="s">
        <v>939</v>
      </c>
    </row>
    <row r="12291">
      <c r="A12291" s="7">
        <f t="shared" si="1"/>
        <v>10621</v>
      </c>
      <c r="B12291" s="5" t="s">
        <v>10845</v>
      </c>
      <c r="C12291" s="6" t="s">
        <v>365</v>
      </c>
    </row>
    <row r="12292">
      <c r="A12292" s="7">
        <f t="shared" si="1"/>
        <v>10622</v>
      </c>
      <c r="B12292" s="5" t="s">
        <v>10846</v>
      </c>
      <c r="C12292" s="6" t="s">
        <v>1207</v>
      </c>
    </row>
    <row r="12293">
      <c r="A12293" s="7">
        <f t="shared" si="1"/>
        <v>10623</v>
      </c>
      <c r="B12293" s="8" t="s">
        <v>10847</v>
      </c>
      <c r="C12293" s="9" t="s">
        <v>530</v>
      </c>
    </row>
    <row r="12294">
      <c r="A12294" s="7">
        <f t="shared" si="1"/>
        <v>10624</v>
      </c>
      <c r="B12294" s="5" t="s">
        <v>10848</v>
      </c>
      <c r="C12294" s="6" t="s">
        <v>393</v>
      </c>
    </row>
    <row r="12295">
      <c r="A12295" s="7">
        <f t="shared" si="1"/>
        <v>10625</v>
      </c>
      <c r="B12295" s="5" t="s">
        <v>10849</v>
      </c>
      <c r="C12295" s="6" t="s">
        <v>393</v>
      </c>
    </row>
    <row r="12296">
      <c r="A12296" s="7">
        <f t="shared" si="1"/>
        <v>10626</v>
      </c>
      <c r="B12296" s="5" t="s">
        <v>10850</v>
      </c>
      <c r="C12296" s="6" t="s">
        <v>437</v>
      </c>
    </row>
    <row r="12297">
      <c r="A12297" s="7">
        <f t="shared" si="1"/>
        <v>10627</v>
      </c>
      <c r="B12297" s="5" t="s">
        <v>10851</v>
      </c>
      <c r="C12297" s="6" t="s">
        <v>681</v>
      </c>
    </row>
    <row r="12298">
      <c r="A12298" s="7">
        <f t="shared" si="1"/>
        <v>10628</v>
      </c>
      <c r="B12298" s="5" t="s">
        <v>10852</v>
      </c>
      <c r="C12298" s="6" t="s">
        <v>393</v>
      </c>
    </row>
    <row r="12299">
      <c r="A12299" s="7">
        <f t="shared" si="1"/>
        <v>10629</v>
      </c>
      <c r="B12299" s="5" t="s">
        <v>10853</v>
      </c>
      <c r="C12299" s="6" t="s">
        <v>393</v>
      </c>
    </row>
    <row r="12300">
      <c r="A12300" s="7">
        <f t="shared" si="1"/>
        <v>10630</v>
      </c>
      <c r="B12300" s="5" t="s">
        <v>10854</v>
      </c>
      <c r="C12300" s="6" t="s">
        <v>393</v>
      </c>
    </row>
    <row r="12301">
      <c r="A12301" s="7">
        <f t="shared" si="1"/>
        <v>10631</v>
      </c>
      <c r="B12301" s="5" t="s">
        <v>10855</v>
      </c>
      <c r="C12301" s="6" t="s">
        <v>393</v>
      </c>
    </row>
    <row r="12302">
      <c r="A12302" s="7">
        <f t="shared" si="1"/>
        <v>10632</v>
      </c>
      <c r="B12302" s="5" t="s">
        <v>10856</v>
      </c>
      <c r="C12302" s="6" t="s">
        <v>393</v>
      </c>
    </row>
    <row r="12303">
      <c r="A12303" s="7">
        <f t="shared" si="1"/>
        <v>10633</v>
      </c>
      <c r="B12303" s="8" t="s">
        <v>10857</v>
      </c>
      <c r="C12303" s="9" t="s">
        <v>614</v>
      </c>
    </row>
    <row r="12304">
      <c r="A12304" s="7">
        <f t="shared" si="1"/>
        <v>10634</v>
      </c>
      <c r="B12304" s="8" t="s">
        <v>10858</v>
      </c>
      <c r="C12304" s="9" t="s">
        <v>1548</v>
      </c>
    </row>
    <row r="12305">
      <c r="A12305" s="7">
        <f t="shared" si="1"/>
        <v>10635</v>
      </c>
      <c r="B12305" s="5" t="s">
        <v>10859</v>
      </c>
      <c r="C12305" s="6" t="s">
        <v>758</v>
      </c>
    </row>
    <row r="12306">
      <c r="A12306" s="7">
        <f t="shared" si="1"/>
        <v>10636</v>
      </c>
      <c r="B12306" s="5" t="s">
        <v>10860</v>
      </c>
      <c r="C12306" s="6" t="s">
        <v>452</v>
      </c>
    </row>
    <row r="12307">
      <c r="A12307" s="7">
        <f t="shared" si="1"/>
        <v>10637</v>
      </c>
      <c r="B12307" s="5" t="s">
        <v>10861</v>
      </c>
      <c r="C12307" s="6" t="s">
        <v>196</v>
      </c>
    </row>
    <row r="12308">
      <c r="A12308" s="7">
        <f t="shared" si="1"/>
        <v>10638</v>
      </c>
      <c r="B12308" s="5" t="s">
        <v>10862</v>
      </c>
      <c r="C12308" s="6" t="s">
        <v>1324</v>
      </c>
    </row>
    <row r="12309">
      <c r="A12309" s="7">
        <f t="shared" si="1"/>
        <v>10639</v>
      </c>
      <c r="B12309" s="5" t="s">
        <v>10863</v>
      </c>
      <c r="C12309" s="6" t="s">
        <v>1369</v>
      </c>
    </row>
    <row r="12310">
      <c r="A12310" s="7">
        <f t="shared" si="1"/>
        <v>10640</v>
      </c>
      <c r="B12310" s="5" t="s">
        <v>10864</v>
      </c>
      <c r="C12310" s="6" t="s">
        <v>6</v>
      </c>
    </row>
    <row r="12311">
      <c r="A12311" s="7">
        <f t="shared" si="1"/>
        <v>10641</v>
      </c>
      <c r="B12311" s="8" t="s">
        <v>10865</v>
      </c>
      <c r="C12311" s="9" t="s">
        <v>121</v>
      </c>
    </row>
    <row r="12312">
      <c r="A12312" s="7">
        <f t="shared" si="1"/>
        <v>10642</v>
      </c>
      <c r="B12312" s="8" t="s">
        <v>10866</v>
      </c>
      <c r="C12312" s="9" t="s">
        <v>893</v>
      </c>
    </row>
    <row r="12313">
      <c r="A12313" s="7">
        <f t="shared" si="1"/>
        <v>10643</v>
      </c>
      <c r="B12313" s="5" t="s">
        <v>10867</v>
      </c>
      <c r="C12313" s="6" t="s">
        <v>80</v>
      </c>
    </row>
    <row r="12314">
      <c r="A12314" s="7">
        <f t="shared" si="1"/>
        <v>10643</v>
      </c>
      <c r="B12314" s="5" t="s">
        <v>10867</v>
      </c>
      <c r="C12314" s="6" t="s">
        <v>547</v>
      </c>
    </row>
    <row r="12315">
      <c r="A12315" s="7">
        <f t="shared" si="1"/>
        <v>10644</v>
      </c>
      <c r="B12315" s="5" t="s">
        <v>10868</v>
      </c>
      <c r="C12315" s="6" t="s">
        <v>437</v>
      </c>
    </row>
    <row r="12316">
      <c r="A12316" s="7">
        <f t="shared" si="1"/>
        <v>10645</v>
      </c>
      <c r="B12316" s="8" t="s">
        <v>10869</v>
      </c>
      <c r="C12316" s="9" t="s">
        <v>547</v>
      </c>
    </row>
    <row r="12317">
      <c r="A12317" s="7">
        <f t="shared" si="1"/>
        <v>10646</v>
      </c>
      <c r="B12317" s="8" t="s">
        <v>10870</v>
      </c>
      <c r="C12317" s="9" t="s">
        <v>547</v>
      </c>
    </row>
    <row r="12318">
      <c r="A12318" s="7">
        <f t="shared" si="1"/>
        <v>10647</v>
      </c>
      <c r="B12318" s="5" t="s">
        <v>10871</v>
      </c>
      <c r="C12318" s="6" t="s">
        <v>12</v>
      </c>
    </row>
    <row r="12319">
      <c r="A12319" s="7">
        <f t="shared" si="1"/>
        <v>10648</v>
      </c>
      <c r="B12319" s="5" t="s">
        <v>10872</v>
      </c>
      <c r="C12319" s="6" t="s">
        <v>547</v>
      </c>
    </row>
    <row r="12320">
      <c r="A12320" s="7">
        <f t="shared" si="1"/>
        <v>10648</v>
      </c>
      <c r="B12320" s="5" t="s">
        <v>10872</v>
      </c>
      <c r="C12320" s="6" t="s">
        <v>1620</v>
      </c>
    </row>
    <row r="12321">
      <c r="A12321" s="7">
        <f t="shared" si="1"/>
        <v>10648</v>
      </c>
      <c r="B12321" s="5" t="s">
        <v>10872</v>
      </c>
      <c r="C12321" s="6" t="s">
        <v>989</v>
      </c>
    </row>
    <row r="12322">
      <c r="A12322" s="7">
        <f t="shared" si="1"/>
        <v>10649</v>
      </c>
      <c r="B12322" s="5" t="s">
        <v>10873</v>
      </c>
      <c r="C12322" s="6" t="s">
        <v>1290</v>
      </c>
    </row>
    <row r="12323">
      <c r="A12323" s="7">
        <f t="shared" si="1"/>
        <v>10649</v>
      </c>
      <c r="B12323" s="5" t="s">
        <v>10873</v>
      </c>
      <c r="C12323" s="6" t="s">
        <v>547</v>
      </c>
    </row>
    <row r="12324">
      <c r="A12324" s="7">
        <f t="shared" si="1"/>
        <v>10649</v>
      </c>
      <c r="B12324" s="5" t="s">
        <v>10873</v>
      </c>
      <c r="C12324" s="6" t="s">
        <v>1371</v>
      </c>
    </row>
    <row r="12325">
      <c r="A12325" s="7">
        <f t="shared" si="1"/>
        <v>10650</v>
      </c>
      <c r="B12325" s="5" t="s">
        <v>10874</v>
      </c>
      <c r="C12325" s="6" t="s">
        <v>1120</v>
      </c>
    </row>
    <row r="12326">
      <c r="A12326" s="7">
        <f t="shared" si="1"/>
        <v>10651</v>
      </c>
      <c r="B12326" s="8" t="s">
        <v>10875</v>
      </c>
      <c r="C12326" s="9" t="s">
        <v>547</v>
      </c>
    </row>
    <row r="12327">
      <c r="A12327" s="7">
        <f t="shared" si="1"/>
        <v>10652</v>
      </c>
      <c r="B12327" s="5" t="s">
        <v>10876</v>
      </c>
      <c r="C12327" s="6" t="s">
        <v>32</v>
      </c>
    </row>
    <row r="12328">
      <c r="A12328" s="7">
        <f t="shared" si="1"/>
        <v>10653</v>
      </c>
      <c r="B12328" s="5" t="s">
        <v>10877</v>
      </c>
      <c r="C12328" s="6" t="s">
        <v>1620</v>
      </c>
    </row>
    <row r="12329">
      <c r="A12329" s="7">
        <f t="shared" si="1"/>
        <v>10654</v>
      </c>
      <c r="B12329" s="5" t="s">
        <v>10878</v>
      </c>
      <c r="C12329" s="6" t="s">
        <v>1620</v>
      </c>
    </row>
    <row r="12330">
      <c r="A12330" s="7">
        <f t="shared" si="1"/>
        <v>10654</v>
      </c>
      <c r="B12330" s="5" t="s">
        <v>10878</v>
      </c>
      <c r="C12330" s="6" t="s">
        <v>547</v>
      </c>
    </row>
    <row r="12331">
      <c r="A12331" s="7">
        <f t="shared" si="1"/>
        <v>10655</v>
      </c>
      <c r="B12331" s="5" t="s">
        <v>10879</v>
      </c>
      <c r="C12331" s="6" t="s">
        <v>1290</v>
      </c>
    </row>
    <row r="12332">
      <c r="A12332" s="7">
        <f t="shared" si="1"/>
        <v>10656</v>
      </c>
      <c r="B12332" s="5" t="s">
        <v>10880</v>
      </c>
      <c r="C12332" s="6" t="s">
        <v>80</v>
      </c>
    </row>
    <row r="12333">
      <c r="A12333" s="7">
        <f t="shared" si="1"/>
        <v>10657</v>
      </c>
      <c r="B12333" s="5" t="s">
        <v>10881</v>
      </c>
      <c r="C12333" s="6" t="s">
        <v>426</v>
      </c>
    </row>
    <row r="12334">
      <c r="A12334" s="7">
        <f t="shared" si="1"/>
        <v>10658</v>
      </c>
      <c r="B12334" s="5" t="s">
        <v>10882</v>
      </c>
      <c r="C12334" s="6" t="s">
        <v>471</v>
      </c>
    </row>
    <row r="12335">
      <c r="A12335" s="7">
        <f t="shared" si="1"/>
        <v>10659</v>
      </c>
      <c r="B12335" s="5" t="s">
        <v>10883</v>
      </c>
      <c r="C12335" s="6" t="s">
        <v>1279</v>
      </c>
    </row>
    <row r="12336">
      <c r="A12336" s="7">
        <f t="shared" si="1"/>
        <v>10660</v>
      </c>
      <c r="B12336" s="5" t="s">
        <v>10884</v>
      </c>
      <c r="C12336" s="6" t="s">
        <v>1290</v>
      </c>
    </row>
    <row r="12337">
      <c r="A12337" s="7">
        <f t="shared" si="1"/>
        <v>10661</v>
      </c>
      <c r="B12337" s="8" t="s">
        <v>10885</v>
      </c>
      <c r="C12337" s="9" t="s">
        <v>547</v>
      </c>
    </row>
    <row r="12338">
      <c r="A12338" s="7">
        <f t="shared" si="1"/>
        <v>10662</v>
      </c>
      <c r="B12338" s="5" t="s">
        <v>10886</v>
      </c>
      <c r="C12338" s="6" t="s">
        <v>1371</v>
      </c>
    </row>
    <row r="12339">
      <c r="A12339" s="7">
        <f t="shared" si="1"/>
        <v>10663</v>
      </c>
      <c r="B12339" s="5" t="s">
        <v>10887</v>
      </c>
      <c r="C12339" s="6" t="s">
        <v>1369</v>
      </c>
    </row>
    <row r="12340">
      <c r="A12340" s="7">
        <f t="shared" si="1"/>
        <v>10664</v>
      </c>
      <c r="B12340" s="5" t="s">
        <v>10888</v>
      </c>
      <c r="C12340" s="6" t="s">
        <v>20</v>
      </c>
    </row>
    <row r="12341">
      <c r="A12341" s="7">
        <f t="shared" si="1"/>
        <v>10665</v>
      </c>
      <c r="B12341" s="5" t="s">
        <v>10889</v>
      </c>
      <c r="C12341" s="6" t="s">
        <v>80</v>
      </c>
    </row>
    <row r="12342">
      <c r="A12342" s="7">
        <f t="shared" si="1"/>
        <v>10666</v>
      </c>
      <c r="B12342" s="5" t="s">
        <v>10890</v>
      </c>
      <c r="C12342" s="6" t="s">
        <v>1620</v>
      </c>
    </row>
    <row r="12343">
      <c r="A12343" s="7">
        <f t="shared" si="1"/>
        <v>10667</v>
      </c>
      <c r="B12343" s="5" t="s">
        <v>10891</v>
      </c>
      <c r="C12343" s="6" t="s">
        <v>1620</v>
      </c>
    </row>
    <row r="12344">
      <c r="A12344" s="7">
        <f t="shared" si="1"/>
        <v>10668</v>
      </c>
      <c r="B12344" s="5" t="s">
        <v>10892</v>
      </c>
      <c r="C12344" s="6" t="s">
        <v>1248</v>
      </c>
    </row>
    <row r="12345">
      <c r="A12345" s="7">
        <f t="shared" si="1"/>
        <v>10669</v>
      </c>
      <c r="B12345" s="16" t="s">
        <v>10893</v>
      </c>
      <c r="C12345" s="6" t="s">
        <v>1235</v>
      </c>
    </row>
    <row r="12346">
      <c r="A12346" s="7">
        <f t="shared" si="1"/>
        <v>10670</v>
      </c>
      <c r="B12346" s="5" t="s">
        <v>10894</v>
      </c>
      <c r="C12346" s="6" t="s">
        <v>62</v>
      </c>
    </row>
    <row r="12347">
      <c r="A12347" s="7">
        <f t="shared" si="1"/>
        <v>10671</v>
      </c>
      <c r="B12347" s="5" t="s">
        <v>10895</v>
      </c>
      <c r="C12347" s="6" t="s">
        <v>1324</v>
      </c>
    </row>
    <row r="12348">
      <c r="A12348" s="7">
        <f t="shared" si="1"/>
        <v>10672</v>
      </c>
      <c r="B12348" s="5" t="s">
        <v>10896</v>
      </c>
      <c r="C12348" s="6" t="s">
        <v>1124</v>
      </c>
    </row>
    <row r="12349">
      <c r="A12349" s="7">
        <f t="shared" si="1"/>
        <v>10673</v>
      </c>
      <c r="B12349" s="8" t="s">
        <v>10897</v>
      </c>
      <c r="C12349" s="9" t="s">
        <v>780</v>
      </c>
    </row>
    <row r="12350">
      <c r="A12350" s="7">
        <f t="shared" si="1"/>
        <v>10674</v>
      </c>
      <c r="B12350" s="5" t="s">
        <v>10898</v>
      </c>
      <c r="C12350" s="6" t="s">
        <v>27</v>
      </c>
    </row>
    <row r="12351">
      <c r="A12351" s="7">
        <f t="shared" si="1"/>
        <v>10675</v>
      </c>
      <c r="B12351" s="8" t="s">
        <v>10899</v>
      </c>
      <c r="C12351" s="9" t="s">
        <v>616</v>
      </c>
    </row>
    <row r="12352">
      <c r="A12352" s="7">
        <f t="shared" si="1"/>
        <v>10676</v>
      </c>
      <c r="B12352" s="5" t="s">
        <v>10900</v>
      </c>
      <c r="C12352" s="6" t="s">
        <v>1124</v>
      </c>
    </row>
    <row r="12353">
      <c r="A12353" s="7">
        <f t="shared" si="1"/>
        <v>10677</v>
      </c>
      <c r="B12353" s="5" t="s">
        <v>10901</v>
      </c>
      <c r="C12353" s="6" t="s">
        <v>48</v>
      </c>
    </row>
    <row r="12354">
      <c r="A12354" s="7">
        <f t="shared" si="1"/>
        <v>10678</v>
      </c>
      <c r="B12354" s="5" t="s">
        <v>10902</v>
      </c>
      <c r="C12354" s="6" t="s">
        <v>1267</v>
      </c>
    </row>
    <row r="12355">
      <c r="A12355" s="7">
        <f t="shared" si="1"/>
        <v>10679</v>
      </c>
      <c r="B12355" s="5" t="s">
        <v>10903</v>
      </c>
      <c r="C12355" s="6" t="s">
        <v>153</v>
      </c>
    </row>
    <row r="12356">
      <c r="A12356" s="7">
        <f t="shared" si="1"/>
        <v>10679</v>
      </c>
      <c r="B12356" s="5" t="s">
        <v>10903</v>
      </c>
      <c r="C12356" s="6" t="s">
        <v>142</v>
      </c>
    </row>
    <row r="12357">
      <c r="A12357" s="7">
        <f t="shared" si="1"/>
        <v>10680</v>
      </c>
      <c r="B12357" s="8" t="s">
        <v>10904</v>
      </c>
      <c r="C12357" s="9" t="s">
        <v>650</v>
      </c>
    </row>
    <row r="12358">
      <c r="A12358" s="7">
        <f t="shared" si="1"/>
        <v>10681</v>
      </c>
      <c r="B12358" s="5" t="s">
        <v>10905</v>
      </c>
      <c r="C12358" s="6" t="s">
        <v>393</v>
      </c>
    </row>
    <row r="12359">
      <c r="A12359" s="7">
        <f t="shared" si="1"/>
        <v>10682</v>
      </c>
      <c r="B12359" s="8" t="s">
        <v>10906</v>
      </c>
      <c r="C12359" s="9" t="s">
        <v>893</v>
      </c>
    </row>
    <row r="12360">
      <c r="A12360" s="7">
        <f t="shared" si="1"/>
        <v>10683</v>
      </c>
      <c r="B12360" s="5" t="s">
        <v>10907</v>
      </c>
      <c r="C12360" s="6" t="s">
        <v>1856</v>
      </c>
    </row>
    <row r="12361">
      <c r="A12361" s="7">
        <f t="shared" si="1"/>
        <v>10684</v>
      </c>
      <c r="B12361" s="8" t="s">
        <v>10908</v>
      </c>
      <c r="C12361" s="9" t="s">
        <v>399</v>
      </c>
    </row>
    <row r="12362">
      <c r="A12362" s="7">
        <f t="shared" si="1"/>
        <v>10685</v>
      </c>
      <c r="B12362" s="5" t="s">
        <v>10909</v>
      </c>
      <c r="C12362" s="6" t="s">
        <v>462</v>
      </c>
    </row>
    <row r="12363">
      <c r="A12363" s="7">
        <f t="shared" si="1"/>
        <v>10685</v>
      </c>
      <c r="B12363" s="5" t="s">
        <v>10909</v>
      </c>
      <c r="C12363" s="6" t="s">
        <v>324</v>
      </c>
    </row>
    <row r="12364">
      <c r="A12364" s="7">
        <f t="shared" si="1"/>
        <v>10686</v>
      </c>
      <c r="B12364" s="8" t="s">
        <v>10910</v>
      </c>
      <c r="C12364" s="9" t="s">
        <v>188</v>
      </c>
    </row>
    <row r="12365">
      <c r="A12365" s="7">
        <f t="shared" si="1"/>
        <v>10687</v>
      </c>
      <c r="B12365" s="5" t="s">
        <v>10911</v>
      </c>
      <c r="C12365" s="6" t="s">
        <v>34</v>
      </c>
    </row>
    <row r="12366">
      <c r="A12366" s="7">
        <f t="shared" si="1"/>
        <v>10688</v>
      </c>
      <c r="B12366" s="5" t="s">
        <v>10912</v>
      </c>
      <c r="C12366" s="6" t="s">
        <v>467</v>
      </c>
    </row>
    <row r="12367">
      <c r="A12367" s="7">
        <f t="shared" si="1"/>
        <v>10689</v>
      </c>
      <c r="B12367" s="5" t="s">
        <v>10913</v>
      </c>
      <c r="C12367" s="6" t="s">
        <v>1120</v>
      </c>
    </row>
    <row r="12368">
      <c r="A12368" s="7">
        <f t="shared" si="1"/>
        <v>10690</v>
      </c>
      <c r="B12368" s="16" t="s">
        <v>10914</v>
      </c>
      <c r="C12368" s="6" t="s">
        <v>1235</v>
      </c>
    </row>
    <row r="12369">
      <c r="A12369" s="7">
        <f t="shared" si="1"/>
        <v>10691</v>
      </c>
      <c r="B12369" s="5" t="s">
        <v>10915</v>
      </c>
      <c r="C12369" s="6" t="s">
        <v>48</v>
      </c>
    </row>
    <row r="12370">
      <c r="A12370" s="7">
        <f t="shared" si="1"/>
        <v>10692</v>
      </c>
      <c r="B12370" s="8" t="s">
        <v>10916</v>
      </c>
      <c r="C12370" s="9" t="s">
        <v>24</v>
      </c>
    </row>
    <row r="12371">
      <c r="A12371" s="7">
        <f t="shared" si="1"/>
        <v>10693</v>
      </c>
      <c r="B12371" s="8" t="s">
        <v>10917</v>
      </c>
      <c r="C12371" s="9" t="s">
        <v>24</v>
      </c>
    </row>
    <row r="12372">
      <c r="A12372" s="7">
        <f t="shared" si="1"/>
        <v>10694</v>
      </c>
      <c r="B12372" s="5" t="s">
        <v>10918</v>
      </c>
      <c r="C12372" s="6" t="s">
        <v>1260</v>
      </c>
    </row>
    <row r="12373">
      <c r="A12373" s="7">
        <f t="shared" si="1"/>
        <v>10695</v>
      </c>
      <c r="B12373" s="5" t="s">
        <v>10919</v>
      </c>
      <c r="C12373" s="6" t="s">
        <v>1260</v>
      </c>
    </row>
    <row r="12374">
      <c r="A12374" s="7">
        <f t="shared" si="1"/>
        <v>10696</v>
      </c>
      <c r="B12374" s="8" t="s">
        <v>10920</v>
      </c>
      <c r="C12374" s="9" t="s">
        <v>24</v>
      </c>
    </row>
    <row r="12375">
      <c r="A12375" s="7">
        <f t="shared" si="1"/>
        <v>10697</v>
      </c>
      <c r="B12375" s="5" t="s">
        <v>10921</v>
      </c>
      <c r="C12375" s="6" t="s">
        <v>393</v>
      </c>
    </row>
    <row r="12376">
      <c r="A12376" s="7">
        <f t="shared" si="1"/>
        <v>10698</v>
      </c>
      <c r="B12376" s="5" t="s">
        <v>10922</v>
      </c>
      <c r="C12376" s="6" t="s">
        <v>324</v>
      </c>
    </row>
    <row r="12377">
      <c r="A12377" s="7">
        <f t="shared" si="1"/>
        <v>10698</v>
      </c>
      <c r="B12377" s="5" t="s">
        <v>10922</v>
      </c>
      <c r="C12377" s="6" t="s">
        <v>313</v>
      </c>
    </row>
    <row r="12378">
      <c r="A12378" s="7">
        <f t="shared" si="1"/>
        <v>10699</v>
      </c>
      <c r="B12378" s="5" t="s">
        <v>10923</v>
      </c>
      <c r="C12378" s="6" t="s">
        <v>788</v>
      </c>
    </row>
    <row r="12379">
      <c r="A12379" s="7">
        <f t="shared" si="1"/>
        <v>10700</v>
      </c>
      <c r="B12379" s="8" t="s">
        <v>10924</v>
      </c>
      <c r="C12379" s="6" t="s">
        <v>153</v>
      </c>
    </row>
    <row r="12380">
      <c r="A12380" s="7">
        <f t="shared" si="1"/>
        <v>10701</v>
      </c>
      <c r="B12380" s="8" t="s">
        <v>10925</v>
      </c>
      <c r="C12380" s="9" t="s">
        <v>54</v>
      </c>
    </row>
    <row r="12381">
      <c r="A12381" s="7">
        <f t="shared" si="1"/>
        <v>10702</v>
      </c>
      <c r="B12381" s="8" t="s">
        <v>10926</v>
      </c>
      <c r="C12381" s="9" t="s">
        <v>818</v>
      </c>
    </row>
    <row r="12382">
      <c r="A12382" s="7">
        <f t="shared" si="1"/>
        <v>10703</v>
      </c>
      <c r="B12382" s="5" t="s">
        <v>10927</v>
      </c>
      <c r="C12382" s="6" t="s">
        <v>48</v>
      </c>
    </row>
    <row r="12383">
      <c r="A12383" s="7">
        <f t="shared" si="1"/>
        <v>10704</v>
      </c>
      <c r="B12383" s="5" t="s">
        <v>10928</v>
      </c>
      <c r="C12383" s="6" t="s">
        <v>1279</v>
      </c>
    </row>
    <row r="12384">
      <c r="A12384" s="7">
        <f t="shared" si="1"/>
        <v>10705</v>
      </c>
      <c r="B12384" s="5" t="s">
        <v>10929</v>
      </c>
      <c r="C12384" s="6" t="s">
        <v>1394</v>
      </c>
    </row>
    <row r="12385">
      <c r="A12385" s="7">
        <f t="shared" si="1"/>
        <v>10706</v>
      </c>
      <c r="B12385" s="5" t="s">
        <v>10930</v>
      </c>
      <c r="C12385" s="6" t="s">
        <v>1221</v>
      </c>
    </row>
    <row r="12386">
      <c r="A12386" s="7">
        <f t="shared" si="1"/>
        <v>10707</v>
      </c>
      <c r="B12386" s="5" t="s">
        <v>10931</v>
      </c>
      <c r="C12386" s="6" t="s">
        <v>1378</v>
      </c>
    </row>
    <row r="12387">
      <c r="A12387" s="7">
        <f t="shared" si="1"/>
        <v>10708</v>
      </c>
      <c r="B12387" s="5" t="s">
        <v>10932</v>
      </c>
      <c r="C12387" s="6" t="s">
        <v>603</v>
      </c>
    </row>
    <row r="12388">
      <c r="A12388" s="7">
        <f t="shared" si="1"/>
        <v>10709</v>
      </c>
      <c r="B12388" s="8" t="s">
        <v>10933</v>
      </c>
      <c r="C12388" s="9" t="s">
        <v>42</v>
      </c>
    </row>
    <row r="12389">
      <c r="A12389" s="7">
        <f t="shared" si="1"/>
        <v>10710</v>
      </c>
      <c r="B12389" s="8" t="s">
        <v>10934</v>
      </c>
      <c r="C12389" s="9" t="s">
        <v>42</v>
      </c>
    </row>
    <row r="12390">
      <c r="A12390" s="7">
        <f t="shared" si="1"/>
        <v>10711</v>
      </c>
      <c r="B12390" s="8" t="s">
        <v>10935</v>
      </c>
      <c r="C12390" s="9" t="s">
        <v>188</v>
      </c>
    </row>
    <row r="12391">
      <c r="A12391" s="7">
        <f t="shared" si="1"/>
        <v>10712</v>
      </c>
      <c r="B12391" s="5" t="s">
        <v>10936</v>
      </c>
      <c r="C12391" s="6" t="s">
        <v>1207</v>
      </c>
    </row>
    <row r="12392">
      <c r="A12392" s="7">
        <f t="shared" si="1"/>
        <v>10713</v>
      </c>
      <c r="B12392" s="8" t="s">
        <v>10937</v>
      </c>
      <c r="C12392" s="9" t="s">
        <v>818</v>
      </c>
    </row>
    <row r="12393">
      <c r="A12393" s="7">
        <f t="shared" si="1"/>
        <v>10714</v>
      </c>
      <c r="B12393" s="8" t="s">
        <v>10938</v>
      </c>
      <c r="C12393" s="9" t="s">
        <v>46</v>
      </c>
    </row>
    <row r="12394">
      <c r="A12394" s="7">
        <f t="shared" si="1"/>
        <v>10715</v>
      </c>
      <c r="B12394" s="5" t="s">
        <v>10939</v>
      </c>
      <c r="C12394" s="6" t="s">
        <v>365</v>
      </c>
    </row>
    <row r="12395">
      <c r="A12395" s="7">
        <f t="shared" si="1"/>
        <v>10716</v>
      </c>
      <c r="B12395" s="5" t="s">
        <v>10940</v>
      </c>
      <c r="C12395" s="6" t="s">
        <v>324</v>
      </c>
    </row>
    <row r="12396">
      <c r="A12396" s="7">
        <f t="shared" si="1"/>
        <v>10717</v>
      </c>
      <c r="B12396" s="5" t="s">
        <v>10941</v>
      </c>
      <c r="C12396" s="6" t="s">
        <v>1279</v>
      </c>
    </row>
    <row r="12397">
      <c r="A12397" s="7">
        <f t="shared" si="1"/>
        <v>10718</v>
      </c>
      <c r="B12397" s="5" t="s">
        <v>10942</v>
      </c>
      <c r="C12397" s="6" t="s">
        <v>437</v>
      </c>
    </row>
    <row r="12398">
      <c r="A12398" s="7">
        <f t="shared" si="1"/>
        <v>10719</v>
      </c>
      <c r="B12398" s="5" t="s">
        <v>10943</v>
      </c>
      <c r="C12398" s="6" t="s">
        <v>785</v>
      </c>
    </row>
    <row r="12399">
      <c r="A12399" s="7">
        <f t="shared" si="1"/>
        <v>10720</v>
      </c>
      <c r="B12399" s="5" t="s">
        <v>10944</v>
      </c>
      <c r="C12399" s="6" t="s">
        <v>610</v>
      </c>
    </row>
    <row r="12400">
      <c r="A12400" s="7">
        <f t="shared" si="1"/>
        <v>10721</v>
      </c>
      <c r="B12400" s="5" t="s">
        <v>10945</v>
      </c>
      <c r="C12400" s="6" t="s">
        <v>426</v>
      </c>
    </row>
    <row r="12401">
      <c r="A12401" s="7">
        <f t="shared" si="1"/>
        <v>10722</v>
      </c>
      <c r="B12401" s="5" t="s">
        <v>10946</v>
      </c>
      <c r="C12401" s="6" t="s">
        <v>324</v>
      </c>
    </row>
    <row r="12402">
      <c r="A12402" s="7">
        <f t="shared" si="1"/>
        <v>10723</v>
      </c>
      <c r="B12402" s="8" t="s">
        <v>10947</v>
      </c>
      <c r="C12402" s="9" t="s">
        <v>874</v>
      </c>
    </row>
    <row r="12403">
      <c r="A12403" s="7">
        <f t="shared" si="1"/>
        <v>10724</v>
      </c>
      <c r="B12403" s="8" t="s">
        <v>10948</v>
      </c>
      <c r="C12403" s="9" t="s">
        <v>818</v>
      </c>
    </row>
    <row r="12404">
      <c r="A12404" s="7">
        <f t="shared" si="1"/>
        <v>10725</v>
      </c>
      <c r="B12404" s="5" t="s">
        <v>10949</v>
      </c>
      <c r="C12404" s="6" t="s">
        <v>989</v>
      </c>
    </row>
    <row r="12405">
      <c r="A12405" s="7">
        <f t="shared" si="1"/>
        <v>10726</v>
      </c>
      <c r="B12405" s="5" t="s">
        <v>10950</v>
      </c>
      <c r="C12405" s="6" t="s">
        <v>1450</v>
      </c>
    </row>
    <row r="12406">
      <c r="A12406" s="7">
        <f t="shared" si="1"/>
        <v>10727</v>
      </c>
      <c r="B12406" s="5" t="s">
        <v>10951</v>
      </c>
      <c r="C12406" s="6" t="s">
        <v>1324</v>
      </c>
    </row>
    <row r="12407">
      <c r="A12407" s="7">
        <f t="shared" si="1"/>
        <v>10727</v>
      </c>
      <c r="B12407" s="5" t="s">
        <v>10951</v>
      </c>
      <c r="C12407" s="6" t="s">
        <v>1221</v>
      </c>
    </row>
    <row r="12408">
      <c r="A12408" s="7">
        <f t="shared" si="1"/>
        <v>10728</v>
      </c>
      <c r="B12408" s="5" t="s">
        <v>10952</v>
      </c>
      <c r="C12408" s="6" t="s">
        <v>1450</v>
      </c>
    </row>
    <row r="12409">
      <c r="A12409" s="7">
        <f t="shared" si="1"/>
        <v>10728</v>
      </c>
      <c r="B12409" s="5" t="s">
        <v>10952</v>
      </c>
      <c r="C12409" s="6" t="s">
        <v>1120</v>
      </c>
    </row>
    <row r="12410">
      <c r="A12410" s="7">
        <f t="shared" si="1"/>
        <v>10729</v>
      </c>
      <c r="B12410" s="8" t="s">
        <v>10953</v>
      </c>
      <c r="C12410" s="9" t="s">
        <v>188</v>
      </c>
    </row>
    <row r="12411">
      <c r="A12411" s="7">
        <f t="shared" si="1"/>
        <v>10730</v>
      </c>
      <c r="B12411" s="5" t="s">
        <v>10954</v>
      </c>
      <c r="C12411" s="6" t="s">
        <v>538</v>
      </c>
    </row>
    <row r="12412">
      <c r="A12412" s="7">
        <f t="shared" si="1"/>
        <v>10731</v>
      </c>
      <c r="B12412" s="8" t="s">
        <v>10955</v>
      </c>
      <c r="C12412" s="9" t="s">
        <v>893</v>
      </c>
    </row>
    <row r="12413">
      <c r="A12413" s="7">
        <f t="shared" si="1"/>
        <v>10732</v>
      </c>
      <c r="B12413" s="8" t="s">
        <v>10956</v>
      </c>
      <c r="C12413" s="9" t="s">
        <v>502</v>
      </c>
    </row>
    <row r="12414">
      <c r="A12414" s="7">
        <f t="shared" si="1"/>
        <v>10733</v>
      </c>
      <c r="B12414" s="8" t="s">
        <v>10957</v>
      </c>
      <c r="C12414" s="9" t="s">
        <v>10</v>
      </c>
    </row>
    <row r="12415">
      <c r="A12415" s="7">
        <f t="shared" si="1"/>
        <v>10733</v>
      </c>
      <c r="B12415" s="8" t="s">
        <v>10957</v>
      </c>
      <c r="C12415" s="9" t="s">
        <v>60</v>
      </c>
    </row>
    <row r="12416">
      <c r="A12416" s="7">
        <f t="shared" si="1"/>
        <v>10733</v>
      </c>
      <c r="B12416" s="8" t="s">
        <v>10957</v>
      </c>
      <c r="C12416" s="6" t="s">
        <v>267</v>
      </c>
    </row>
    <row r="12417">
      <c r="A12417" s="7">
        <f t="shared" si="1"/>
        <v>10734</v>
      </c>
      <c r="B12417" s="8" t="s">
        <v>10958</v>
      </c>
      <c r="C12417" s="6" t="s">
        <v>267</v>
      </c>
    </row>
    <row r="12418">
      <c r="A12418" s="7">
        <f t="shared" si="1"/>
        <v>10735</v>
      </c>
      <c r="B12418" s="5" t="s">
        <v>10959</v>
      </c>
      <c r="C12418" s="6" t="s">
        <v>1450</v>
      </c>
    </row>
    <row r="12419">
      <c r="A12419" s="7">
        <f t="shared" si="1"/>
        <v>10736</v>
      </c>
      <c r="B12419" s="5" t="s">
        <v>10960</v>
      </c>
      <c r="C12419" s="6" t="s">
        <v>34</v>
      </c>
    </row>
    <row r="12420">
      <c r="A12420" s="7">
        <f t="shared" si="1"/>
        <v>10737</v>
      </c>
      <c r="B12420" s="5" t="s">
        <v>10961</v>
      </c>
      <c r="C12420" s="6" t="s">
        <v>97</v>
      </c>
    </row>
    <row r="12421">
      <c r="A12421" s="7">
        <f t="shared" si="1"/>
        <v>10737</v>
      </c>
      <c r="B12421" s="5" t="s">
        <v>10961</v>
      </c>
      <c r="C12421" s="6" t="s">
        <v>162</v>
      </c>
    </row>
    <row r="12422">
      <c r="A12422" s="7">
        <f t="shared" si="1"/>
        <v>10738</v>
      </c>
      <c r="B12422" s="5" t="s">
        <v>10962</v>
      </c>
      <c r="C12422" s="6" t="s">
        <v>405</v>
      </c>
    </row>
    <row r="12423">
      <c r="A12423" s="7">
        <f t="shared" si="1"/>
        <v>10739</v>
      </c>
      <c r="B12423" s="8" t="s">
        <v>10963</v>
      </c>
      <c r="C12423" s="9" t="s">
        <v>188</v>
      </c>
    </row>
    <row r="12424">
      <c r="A12424" s="7">
        <f t="shared" si="1"/>
        <v>10740</v>
      </c>
      <c r="B12424" s="8" t="s">
        <v>10964</v>
      </c>
      <c r="C12424" s="9" t="s">
        <v>722</v>
      </c>
    </row>
    <row r="12425">
      <c r="A12425" s="7">
        <f t="shared" si="1"/>
        <v>10741</v>
      </c>
      <c r="B12425" s="8" t="s">
        <v>10965</v>
      </c>
      <c r="C12425" s="9" t="s">
        <v>874</v>
      </c>
    </row>
    <row r="12426">
      <c r="A12426" s="7">
        <f t="shared" si="1"/>
        <v>10742</v>
      </c>
      <c r="B12426" s="8" t="s">
        <v>10966</v>
      </c>
      <c r="C12426" s="9" t="s">
        <v>874</v>
      </c>
    </row>
    <row r="12427">
      <c r="A12427" s="7">
        <f t="shared" si="1"/>
        <v>10743</v>
      </c>
      <c r="B12427" s="5" t="s">
        <v>10967</v>
      </c>
      <c r="C12427" s="6" t="s">
        <v>4</v>
      </c>
    </row>
    <row r="12428">
      <c r="A12428" s="7">
        <f t="shared" si="1"/>
        <v>10744</v>
      </c>
      <c r="B12428" s="5" t="s">
        <v>10968</v>
      </c>
      <c r="C12428" s="6" t="s">
        <v>610</v>
      </c>
    </row>
    <row r="12429">
      <c r="A12429" s="7">
        <f t="shared" si="1"/>
        <v>10745</v>
      </c>
      <c r="B12429" s="5" t="s">
        <v>10969</v>
      </c>
      <c r="C12429" s="6" t="s">
        <v>1394</v>
      </c>
    </row>
    <row r="12430">
      <c r="A12430" s="7">
        <f t="shared" si="1"/>
        <v>10746</v>
      </c>
      <c r="B12430" s="5" t="s">
        <v>10970</v>
      </c>
      <c r="C12430" s="6" t="s">
        <v>1279</v>
      </c>
    </row>
    <row r="12431">
      <c r="A12431" s="7">
        <f t="shared" si="1"/>
        <v>10747</v>
      </c>
      <c r="B12431" s="5" t="s">
        <v>10971</v>
      </c>
      <c r="C12431" s="6" t="s">
        <v>785</v>
      </c>
    </row>
    <row r="12432">
      <c r="A12432" s="7">
        <f t="shared" si="1"/>
        <v>10748</v>
      </c>
      <c r="B12432" s="5" t="s">
        <v>10972</v>
      </c>
      <c r="C12432" s="6" t="s">
        <v>1394</v>
      </c>
    </row>
    <row r="12433">
      <c r="A12433" s="7">
        <f t="shared" si="1"/>
        <v>10749</v>
      </c>
      <c r="B12433" s="5" t="s">
        <v>10973</v>
      </c>
      <c r="C12433" s="6" t="s">
        <v>1279</v>
      </c>
    </row>
    <row r="12434">
      <c r="A12434" s="7">
        <f t="shared" si="1"/>
        <v>10750</v>
      </c>
      <c r="B12434" s="5" t="s">
        <v>10974</v>
      </c>
      <c r="C12434" s="6" t="s">
        <v>1369</v>
      </c>
    </row>
    <row r="12435">
      <c r="A12435" s="7">
        <f t="shared" si="1"/>
        <v>10751</v>
      </c>
      <c r="B12435" s="5" t="s">
        <v>10975</v>
      </c>
      <c r="C12435" s="6" t="s">
        <v>1369</v>
      </c>
    </row>
    <row r="12436">
      <c r="A12436" s="7">
        <f t="shared" si="1"/>
        <v>10752</v>
      </c>
      <c r="B12436" s="5" t="s">
        <v>10976</v>
      </c>
      <c r="C12436" s="6" t="s">
        <v>27</v>
      </c>
    </row>
    <row r="12437">
      <c r="A12437" s="7">
        <f t="shared" si="1"/>
        <v>10753</v>
      </c>
      <c r="B12437" s="5" t="s">
        <v>10977</v>
      </c>
      <c r="C12437" s="6" t="s">
        <v>27</v>
      </c>
    </row>
    <row r="12438">
      <c r="A12438" s="7">
        <f t="shared" si="1"/>
        <v>10754</v>
      </c>
      <c r="B12438" s="5" t="s">
        <v>10978</v>
      </c>
      <c r="C12438" s="6" t="s">
        <v>731</v>
      </c>
    </row>
    <row r="12439">
      <c r="A12439" s="7">
        <f t="shared" si="1"/>
        <v>10755</v>
      </c>
      <c r="B12439" s="5" t="s">
        <v>10979</v>
      </c>
      <c r="C12439" s="6" t="s">
        <v>785</v>
      </c>
    </row>
    <row r="12440">
      <c r="A12440" s="7">
        <f t="shared" si="1"/>
        <v>10756</v>
      </c>
      <c r="B12440" s="16" t="s">
        <v>10980</v>
      </c>
      <c r="C12440" s="6" t="s">
        <v>1235</v>
      </c>
    </row>
    <row r="12441">
      <c r="A12441" s="7">
        <f t="shared" si="1"/>
        <v>10757</v>
      </c>
      <c r="B12441" s="16" t="s">
        <v>10981</v>
      </c>
      <c r="C12441" s="6" t="s">
        <v>1235</v>
      </c>
    </row>
    <row r="12442">
      <c r="A12442" s="7">
        <f t="shared" si="1"/>
        <v>10758</v>
      </c>
      <c r="B12442" s="5" t="s">
        <v>10982</v>
      </c>
      <c r="C12442" s="6" t="s">
        <v>989</v>
      </c>
    </row>
    <row r="12443">
      <c r="A12443" s="7">
        <f t="shared" si="1"/>
        <v>10759</v>
      </c>
      <c r="B12443" s="5" t="s">
        <v>10983</v>
      </c>
      <c r="C12443" s="6" t="s">
        <v>939</v>
      </c>
    </row>
    <row r="12444">
      <c r="A12444" s="7">
        <f t="shared" si="1"/>
        <v>10760</v>
      </c>
      <c r="B12444" s="5" t="s">
        <v>10984</v>
      </c>
      <c r="C12444" s="6" t="s">
        <v>97</v>
      </c>
    </row>
    <row r="12445">
      <c r="A12445" s="7">
        <f t="shared" si="1"/>
        <v>10761</v>
      </c>
      <c r="B12445" s="5" t="s">
        <v>10985</v>
      </c>
      <c r="C12445" s="6" t="s">
        <v>1378</v>
      </c>
    </row>
    <row r="12446">
      <c r="A12446" s="7">
        <f t="shared" si="1"/>
        <v>10762</v>
      </c>
      <c r="B12446" s="5" t="s">
        <v>10986</v>
      </c>
      <c r="C12446" s="6" t="s">
        <v>603</v>
      </c>
    </row>
    <row r="12447">
      <c r="A12447" s="7">
        <f t="shared" si="1"/>
        <v>10763</v>
      </c>
      <c r="B12447" s="5" t="s">
        <v>10987</v>
      </c>
      <c r="C12447" s="6" t="s">
        <v>179</v>
      </c>
    </row>
    <row r="12448">
      <c r="A12448" s="7">
        <f t="shared" si="1"/>
        <v>10764</v>
      </c>
      <c r="B12448" s="8" t="s">
        <v>10988</v>
      </c>
      <c r="C12448" s="9" t="s">
        <v>502</v>
      </c>
    </row>
    <row r="12449">
      <c r="A12449" s="7">
        <f t="shared" si="1"/>
        <v>10765</v>
      </c>
      <c r="B12449" s="5" t="s">
        <v>10989</v>
      </c>
      <c r="C12449" s="6" t="s">
        <v>4</v>
      </c>
    </row>
    <row r="12450">
      <c r="A12450" s="7">
        <f t="shared" si="1"/>
        <v>10766</v>
      </c>
      <c r="B12450" s="5" t="s">
        <v>10990</v>
      </c>
      <c r="C12450" s="6" t="s">
        <v>452</v>
      </c>
    </row>
    <row r="12451">
      <c r="A12451" s="7">
        <f t="shared" si="1"/>
        <v>10767</v>
      </c>
      <c r="B12451" s="5" t="s">
        <v>10991</v>
      </c>
      <c r="C12451" s="6" t="s">
        <v>1279</v>
      </c>
    </row>
    <row r="12452">
      <c r="A12452" s="7">
        <f t="shared" si="1"/>
        <v>10768</v>
      </c>
      <c r="B12452" s="5" t="s">
        <v>10992</v>
      </c>
      <c r="C12452" s="6" t="s">
        <v>785</v>
      </c>
    </row>
    <row r="12453">
      <c r="A12453" s="7">
        <f t="shared" si="1"/>
        <v>10769</v>
      </c>
      <c r="B12453" s="16" t="s">
        <v>10993</v>
      </c>
      <c r="C12453" s="6" t="s">
        <v>1235</v>
      </c>
    </row>
    <row r="12454">
      <c r="A12454" s="7">
        <f t="shared" si="1"/>
        <v>10770</v>
      </c>
      <c r="B12454" s="8" t="s">
        <v>10994</v>
      </c>
      <c r="C12454" s="9" t="s">
        <v>845</v>
      </c>
    </row>
    <row r="12455">
      <c r="A12455" s="7">
        <f t="shared" si="1"/>
        <v>10771</v>
      </c>
      <c r="B12455" s="5" t="s">
        <v>10995</v>
      </c>
      <c r="C12455" s="6" t="s">
        <v>20</v>
      </c>
    </row>
    <row r="12456">
      <c r="A12456" s="7">
        <f t="shared" si="1"/>
        <v>10772</v>
      </c>
      <c r="B12456" s="8" t="s">
        <v>10996</v>
      </c>
      <c r="C12456" s="9" t="s">
        <v>815</v>
      </c>
    </row>
    <row r="12457">
      <c r="A12457" s="7">
        <f t="shared" si="1"/>
        <v>10773</v>
      </c>
      <c r="B12457" s="5" t="s">
        <v>10997</v>
      </c>
      <c r="C12457" s="6" t="s">
        <v>1378</v>
      </c>
    </row>
    <row r="12458">
      <c r="A12458" s="7">
        <f t="shared" si="1"/>
        <v>10774</v>
      </c>
      <c r="B12458" s="8" t="s">
        <v>10998</v>
      </c>
      <c r="C12458" s="9" t="s">
        <v>42</v>
      </c>
    </row>
    <row r="12459">
      <c r="A12459" s="7">
        <f t="shared" si="1"/>
        <v>10775</v>
      </c>
      <c r="B12459" s="5" t="s">
        <v>10999</v>
      </c>
      <c r="C12459" s="6" t="s">
        <v>1378</v>
      </c>
    </row>
    <row r="12460">
      <c r="A12460" s="7">
        <f t="shared" si="1"/>
        <v>10776</v>
      </c>
      <c r="B12460" s="5" t="s">
        <v>11000</v>
      </c>
      <c r="C12460" s="6" t="s">
        <v>1495</v>
      </c>
    </row>
    <row r="12461">
      <c r="A12461" s="7">
        <f t="shared" si="1"/>
        <v>10777</v>
      </c>
      <c r="B12461" s="8" t="s">
        <v>11001</v>
      </c>
      <c r="C12461" s="9" t="s">
        <v>121</v>
      </c>
    </row>
    <row r="12462">
      <c r="A12462" s="7">
        <f t="shared" si="1"/>
        <v>10778</v>
      </c>
      <c r="B12462" s="5" t="s">
        <v>11002</v>
      </c>
      <c r="C12462" s="6" t="s">
        <v>437</v>
      </c>
    </row>
    <row r="12463">
      <c r="A12463" s="7">
        <f t="shared" si="1"/>
        <v>10779</v>
      </c>
      <c r="B12463" s="8" t="s">
        <v>11003</v>
      </c>
      <c r="C12463" s="9" t="s">
        <v>188</v>
      </c>
    </row>
    <row r="12464">
      <c r="A12464" s="7">
        <f t="shared" si="1"/>
        <v>10780</v>
      </c>
      <c r="B12464" s="5" t="s">
        <v>11004</v>
      </c>
      <c r="C12464" s="6" t="s">
        <v>785</v>
      </c>
    </row>
    <row r="12465">
      <c r="A12465" s="7">
        <f t="shared" si="1"/>
        <v>10781</v>
      </c>
      <c r="B12465" s="5" t="s">
        <v>11005</v>
      </c>
      <c r="C12465" s="6" t="s">
        <v>1378</v>
      </c>
    </row>
    <row r="12466">
      <c r="A12466" s="7">
        <f t="shared" si="1"/>
        <v>10782</v>
      </c>
      <c r="B12466" s="5" t="s">
        <v>11006</v>
      </c>
      <c r="C12466" s="6" t="s">
        <v>1324</v>
      </c>
    </row>
    <row r="12467">
      <c r="A12467" s="7">
        <f t="shared" si="1"/>
        <v>10782</v>
      </c>
      <c r="B12467" s="5" t="s">
        <v>11006</v>
      </c>
      <c r="C12467" s="6" t="s">
        <v>547</v>
      </c>
    </row>
    <row r="12468">
      <c r="A12468" s="7">
        <f t="shared" si="1"/>
        <v>10783</v>
      </c>
      <c r="B12468" s="5" t="s">
        <v>11007</v>
      </c>
      <c r="C12468" s="17" t="s">
        <v>1470</v>
      </c>
    </row>
    <row r="12469">
      <c r="A12469" s="7">
        <f t="shared" si="1"/>
        <v>10784</v>
      </c>
      <c r="B12469" s="5" t="s">
        <v>11008</v>
      </c>
      <c r="C12469" s="6" t="s">
        <v>1120</v>
      </c>
    </row>
    <row r="12470">
      <c r="A12470" s="7">
        <f t="shared" si="1"/>
        <v>10785</v>
      </c>
      <c r="B12470" s="8" t="s">
        <v>11009</v>
      </c>
      <c r="C12470" s="9" t="s">
        <v>42</v>
      </c>
    </row>
    <row r="12471">
      <c r="A12471" s="7">
        <f t="shared" si="1"/>
        <v>10786</v>
      </c>
      <c r="B12471" s="5" t="s">
        <v>11010</v>
      </c>
      <c r="C12471" s="11" t="s">
        <v>423</v>
      </c>
    </row>
    <row r="12472">
      <c r="A12472" s="7">
        <f t="shared" si="1"/>
        <v>10787</v>
      </c>
      <c r="B12472" s="8" t="s">
        <v>11011</v>
      </c>
      <c r="C12472" s="9" t="s">
        <v>8</v>
      </c>
    </row>
    <row r="12473">
      <c r="A12473" s="7">
        <f t="shared" si="1"/>
        <v>10788</v>
      </c>
      <c r="B12473" s="5" t="s">
        <v>11012</v>
      </c>
      <c r="C12473" s="6" t="s">
        <v>86</v>
      </c>
    </row>
    <row r="12474">
      <c r="A12474" s="7">
        <f t="shared" si="1"/>
        <v>10789</v>
      </c>
      <c r="B12474" s="5" t="s">
        <v>11013</v>
      </c>
      <c r="C12474" s="6" t="s">
        <v>1394</v>
      </c>
    </row>
    <row r="12475">
      <c r="A12475" s="7">
        <f t="shared" si="1"/>
        <v>10790</v>
      </c>
      <c r="B12475" s="8" t="s">
        <v>11014</v>
      </c>
      <c r="C12475" s="9" t="s">
        <v>42</v>
      </c>
    </row>
    <row r="12476">
      <c r="A12476" s="7">
        <f t="shared" si="1"/>
        <v>10791</v>
      </c>
      <c r="B12476" s="8" t="s">
        <v>11015</v>
      </c>
      <c r="C12476" s="9" t="s">
        <v>121</v>
      </c>
    </row>
    <row r="12477">
      <c r="A12477" s="7">
        <f t="shared" si="1"/>
        <v>10792</v>
      </c>
      <c r="B12477" s="5" t="s">
        <v>11016</v>
      </c>
      <c r="C12477" s="6" t="s">
        <v>393</v>
      </c>
    </row>
    <row r="12478">
      <c r="A12478" s="7">
        <f t="shared" si="1"/>
        <v>10793</v>
      </c>
      <c r="B12478" s="8" t="s">
        <v>11017</v>
      </c>
      <c r="C12478" s="9" t="s">
        <v>65</v>
      </c>
    </row>
    <row r="12479">
      <c r="A12479" s="7">
        <f t="shared" si="1"/>
        <v>10794</v>
      </c>
      <c r="B12479" s="8" t="s">
        <v>11018</v>
      </c>
      <c r="C12479" s="9" t="s">
        <v>416</v>
      </c>
    </row>
    <row r="12480">
      <c r="A12480" s="7">
        <f t="shared" si="1"/>
        <v>10795</v>
      </c>
      <c r="B12480" s="5" t="s">
        <v>11019</v>
      </c>
      <c r="C12480" s="6" t="s">
        <v>4</v>
      </c>
    </row>
    <row r="12481">
      <c r="A12481" s="7">
        <f t="shared" si="1"/>
        <v>10796</v>
      </c>
      <c r="B12481" s="5" t="s">
        <v>11020</v>
      </c>
      <c r="C12481" s="6" t="s">
        <v>731</v>
      </c>
    </row>
    <row r="12482">
      <c r="A12482" s="7">
        <f t="shared" si="1"/>
        <v>10797</v>
      </c>
      <c r="B12482" s="5" t="s">
        <v>11021</v>
      </c>
      <c r="C12482" s="6" t="s">
        <v>4</v>
      </c>
    </row>
    <row r="12483">
      <c r="A12483" s="7">
        <f t="shared" si="1"/>
        <v>10798</v>
      </c>
      <c r="B12483" s="5" t="s">
        <v>11022</v>
      </c>
      <c r="C12483" s="6" t="s">
        <v>780</v>
      </c>
    </row>
    <row r="12484">
      <c r="A12484" s="7">
        <f t="shared" si="1"/>
        <v>10799</v>
      </c>
      <c r="B12484" s="5" t="s">
        <v>11023</v>
      </c>
      <c r="C12484" s="6" t="s">
        <v>365</v>
      </c>
    </row>
    <row r="12485">
      <c r="A12485" s="7">
        <f t="shared" si="1"/>
        <v>10800</v>
      </c>
      <c r="B12485" s="5" t="s">
        <v>11024</v>
      </c>
      <c r="C12485" s="6" t="s">
        <v>1221</v>
      </c>
    </row>
    <row r="12486">
      <c r="A12486" s="7">
        <f t="shared" si="1"/>
        <v>10801</v>
      </c>
      <c r="B12486" s="5" t="s">
        <v>11025</v>
      </c>
      <c r="C12486" s="6" t="s">
        <v>109</v>
      </c>
    </row>
    <row r="12487">
      <c r="A12487" s="7">
        <f t="shared" si="1"/>
        <v>10802</v>
      </c>
      <c r="B12487" s="5" t="s">
        <v>11026</v>
      </c>
      <c r="C12487" s="6" t="s">
        <v>109</v>
      </c>
    </row>
    <row r="12488">
      <c r="A12488" s="7">
        <f t="shared" si="1"/>
        <v>10802</v>
      </c>
      <c r="B12488" s="5" t="s">
        <v>11026</v>
      </c>
      <c r="C12488" s="6" t="s">
        <v>25</v>
      </c>
    </row>
    <row r="12489">
      <c r="A12489" s="7">
        <f t="shared" si="1"/>
        <v>10803</v>
      </c>
      <c r="B12489" s="5" t="s">
        <v>11027</v>
      </c>
      <c r="C12489" s="6" t="s">
        <v>989</v>
      </c>
    </row>
    <row r="12490">
      <c r="A12490" s="7">
        <f t="shared" si="1"/>
        <v>10804</v>
      </c>
      <c r="B12490" s="8" t="s">
        <v>11028</v>
      </c>
      <c r="C12490" s="9" t="s">
        <v>780</v>
      </c>
    </row>
    <row r="12491">
      <c r="A12491" s="7">
        <f t="shared" si="1"/>
        <v>10805</v>
      </c>
      <c r="B12491" s="5" t="s">
        <v>11029</v>
      </c>
      <c r="C12491" s="6" t="s">
        <v>1260</v>
      </c>
    </row>
    <row r="12492">
      <c r="A12492" s="7">
        <f t="shared" si="1"/>
        <v>10806</v>
      </c>
      <c r="B12492" s="8" t="s">
        <v>11030</v>
      </c>
      <c r="C12492" s="9" t="s">
        <v>722</v>
      </c>
    </row>
    <row r="12493">
      <c r="A12493" s="7">
        <f t="shared" si="1"/>
        <v>10807</v>
      </c>
      <c r="B12493" s="5" t="s">
        <v>11031</v>
      </c>
      <c r="C12493" s="6" t="s">
        <v>1260</v>
      </c>
    </row>
    <row r="12494">
      <c r="A12494" s="7">
        <f t="shared" si="1"/>
        <v>10808</v>
      </c>
      <c r="B12494" s="5" t="s">
        <v>11032</v>
      </c>
      <c r="C12494" s="6" t="s">
        <v>989</v>
      </c>
    </row>
    <row r="12495">
      <c r="A12495" s="7">
        <f t="shared" si="1"/>
        <v>10809</v>
      </c>
      <c r="B12495" s="15" t="s">
        <v>11033</v>
      </c>
      <c r="C12495" s="11" t="s">
        <v>423</v>
      </c>
    </row>
    <row r="12496">
      <c r="A12496" s="7">
        <f t="shared" si="1"/>
        <v>10810</v>
      </c>
      <c r="B12496" s="8" t="s">
        <v>11034</v>
      </c>
      <c r="C12496" s="9" t="s">
        <v>65</v>
      </c>
    </row>
    <row r="12497">
      <c r="A12497" s="7">
        <f t="shared" si="1"/>
        <v>10811</v>
      </c>
      <c r="B12497" s="5" t="s">
        <v>11035</v>
      </c>
      <c r="C12497" s="17" t="s">
        <v>1470</v>
      </c>
    </row>
    <row r="12498">
      <c r="A12498" s="7">
        <f t="shared" si="1"/>
        <v>10812</v>
      </c>
      <c r="B12498" s="8" t="s">
        <v>11036</v>
      </c>
      <c r="C12498" s="9" t="s">
        <v>22</v>
      </c>
    </row>
    <row r="12499">
      <c r="A12499" s="7">
        <f t="shared" si="1"/>
        <v>10812</v>
      </c>
      <c r="B12499" s="8" t="s">
        <v>11036</v>
      </c>
      <c r="C12499" s="9" t="s">
        <v>25</v>
      </c>
    </row>
    <row r="12500">
      <c r="A12500" s="7">
        <f t="shared" si="1"/>
        <v>10812</v>
      </c>
      <c r="B12500" s="8" t="s">
        <v>11036</v>
      </c>
      <c r="C12500" s="9" t="s">
        <v>24</v>
      </c>
    </row>
    <row r="12501">
      <c r="A12501" s="7">
        <f t="shared" si="1"/>
        <v>10813</v>
      </c>
      <c r="B12501" s="8" t="s">
        <v>11037</v>
      </c>
      <c r="C12501" s="9" t="s">
        <v>22</v>
      </c>
    </row>
    <row r="12502">
      <c r="A12502" s="7">
        <f t="shared" si="1"/>
        <v>10813</v>
      </c>
      <c r="B12502" s="8" t="s">
        <v>11037</v>
      </c>
      <c r="C12502" s="9" t="s">
        <v>25</v>
      </c>
    </row>
    <row r="12503">
      <c r="A12503" s="7">
        <f t="shared" si="1"/>
        <v>10813</v>
      </c>
      <c r="B12503" s="8" t="s">
        <v>11037</v>
      </c>
      <c r="C12503" s="9" t="s">
        <v>24</v>
      </c>
    </row>
    <row r="12504">
      <c r="A12504" s="7">
        <f t="shared" si="1"/>
        <v>10814</v>
      </c>
      <c r="B12504" s="8" t="s">
        <v>11038</v>
      </c>
      <c r="C12504" s="9" t="s">
        <v>280</v>
      </c>
    </row>
    <row r="12505">
      <c r="A12505" s="7">
        <f t="shared" si="1"/>
        <v>10815</v>
      </c>
      <c r="B12505" s="5" t="s">
        <v>11039</v>
      </c>
      <c r="C12505" s="6" t="s">
        <v>610</v>
      </c>
    </row>
    <row r="12506">
      <c r="A12506" s="7">
        <f t="shared" si="1"/>
        <v>10816</v>
      </c>
      <c r="B12506" s="5" t="s">
        <v>11040</v>
      </c>
      <c r="C12506" s="6" t="s">
        <v>798</v>
      </c>
    </row>
    <row r="12507">
      <c r="A12507" s="7">
        <f t="shared" si="1"/>
        <v>10817</v>
      </c>
      <c r="B12507" s="8" t="s">
        <v>11041</v>
      </c>
      <c r="C12507" s="9" t="s">
        <v>874</v>
      </c>
    </row>
    <row r="12508">
      <c r="A12508" s="7">
        <f t="shared" si="1"/>
        <v>10818</v>
      </c>
      <c r="B12508" s="5" t="s">
        <v>11042</v>
      </c>
      <c r="C12508" s="6" t="s">
        <v>1248</v>
      </c>
    </row>
    <row r="12509">
      <c r="A12509" s="7">
        <f t="shared" si="1"/>
        <v>10819</v>
      </c>
      <c r="B12509" s="5" t="s">
        <v>11043</v>
      </c>
      <c r="C12509" s="6" t="s">
        <v>1371</v>
      </c>
    </row>
    <row r="12510">
      <c r="A12510" s="7">
        <f t="shared" si="1"/>
        <v>10820</v>
      </c>
      <c r="B12510" s="5" t="s">
        <v>11044</v>
      </c>
      <c r="C12510" s="6" t="s">
        <v>362</v>
      </c>
    </row>
    <row r="12511">
      <c r="A12511" s="7">
        <f t="shared" si="1"/>
        <v>10821</v>
      </c>
      <c r="B12511" s="5" t="s">
        <v>11045</v>
      </c>
      <c r="C12511" s="6" t="s">
        <v>97</v>
      </c>
    </row>
    <row r="12512">
      <c r="A12512" s="7">
        <f t="shared" si="1"/>
        <v>10822</v>
      </c>
      <c r="B12512" s="5" t="s">
        <v>11046</v>
      </c>
      <c r="C12512" s="6" t="s">
        <v>80</v>
      </c>
    </row>
    <row r="12513">
      <c r="A12513" s="7">
        <f t="shared" si="1"/>
        <v>10823</v>
      </c>
      <c r="B12513" s="8" t="s">
        <v>11047</v>
      </c>
      <c r="C12513" s="9" t="s">
        <v>1776</v>
      </c>
    </row>
    <row r="12514">
      <c r="A12514" s="7">
        <f t="shared" si="1"/>
        <v>10824</v>
      </c>
      <c r="B12514" s="5" t="s">
        <v>11048</v>
      </c>
      <c r="C12514" s="6" t="s">
        <v>1248</v>
      </c>
    </row>
    <row r="12515">
      <c r="A12515" s="7">
        <f t="shared" si="1"/>
        <v>10825</v>
      </c>
      <c r="B12515" s="5" t="s">
        <v>11049</v>
      </c>
      <c r="C12515" s="6" t="s">
        <v>80</v>
      </c>
    </row>
    <row r="12516">
      <c r="A12516" s="7">
        <f t="shared" si="1"/>
        <v>10826</v>
      </c>
      <c r="B12516" s="5" t="s">
        <v>11050</v>
      </c>
      <c r="C12516" s="6" t="s">
        <v>20</v>
      </c>
    </row>
    <row r="12517">
      <c r="A12517" s="7">
        <f t="shared" si="1"/>
        <v>10827</v>
      </c>
      <c r="B12517" s="5" t="s">
        <v>11051</v>
      </c>
      <c r="C12517" s="6" t="s">
        <v>1360</v>
      </c>
    </row>
    <row r="12518">
      <c r="A12518" s="7">
        <f t="shared" si="1"/>
        <v>10828</v>
      </c>
      <c r="B12518" s="5" t="s">
        <v>11052</v>
      </c>
      <c r="C12518" s="6" t="s">
        <v>69</v>
      </c>
    </row>
    <row r="12519">
      <c r="A12519" s="7">
        <f t="shared" si="1"/>
        <v>10829</v>
      </c>
      <c r="B12519" s="8" t="s">
        <v>11053</v>
      </c>
      <c r="C12519" s="9" t="s">
        <v>758</v>
      </c>
    </row>
    <row r="12520">
      <c r="A12520" s="7">
        <f t="shared" si="1"/>
        <v>10830</v>
      </c>
      <c r="B12520" s="8" t="s">
        <v>11054</v>
      </c>
      <c r="C12520" s="9" t="s">
        <v>142</v>
      </c>
    </row>
    <row r="12521">
      <c r="A12521" s="7">
        <f t="shared" si="1"/>
        <v>10831</v>
      </c>
      <c r="B12521" s="8" t="s">
        <v>11055</v>
      </c>
      <c r="C12521" s="9" t="s">
        <v>722</v>
      </c>
    </row>
    <row r="12522">
      <c r="A12522" s="7">
        <f t="shared" si="1"/>
        <v>10832</v>
      </c>
      <c r="B12522" s="5" t="s">
        <v>11056</v>
      </c>
      <c r="C12522" s="6" t="s">
        <v>989</v>
      </c>
    </row>
    <row r="12523">
      <c r="A12523" s="7">
        <f t="shared" si="1"/>
        <v>10833</v>
      </c>
      <c r="B12523" s="5" t="s">
        <v>11057</v>
      </c>
      <c r="C12523" s="6" t="s">
        <v>1585</v>
      </c>
    </row>
    <row r="12524">
      <c r="A12524" s="7">
        <f t="shared" si="1"/>
        <v>10834</v>
      </c>
      <c r="B12524" s="8" t="s">
        <v>11058</v>
      </c>
      <c r="C12524" s="9" t="s">
        <v>1548</v>
      </c>
    </row>
    <row r="12525">
      <c r="A12525" s="7">
        <f t="shared" si="1"/>
        <v>10835</v>
      </c>
      <c r="B12525" s="8" t="s">
        <v>11059</v>
      </c>
      <c r="C12525" s="6" t="s">
        <v>153</v>
      </c>
    </row>
    <row r="12526">
      <c r="A12526" s="7">
        <f t="shared" si="1"/>
        <v>10836</v>
      </c>
      <c r="B12526" s="5" t="s">
        <v>11060</v>
      </c>
      <c r="C12526" s="6" t="s">
        <v>196</v>
      </c>
    </row>
    <row r="12527">
      <c r="A12527" s="7">
        <f t="shared" si="1"/>
        <v>10837</v>
      </c>
      <c r="B12527" s="5" t="s">
        <v>11061</v>
      </c>
      <c r="C12527" s="6" t="s">
        <v>393</v>
      </c>
    </row>
    <row r="12528">
      <c r="A12528" s="7">
        <f t="shared" si="1"/>
        <v>10838</v>
      </c>
      <c r="B12528" s="8" t="s">
        <v>11062</v>
      </c>
      <c r="C12528" s="9" t="s">
        <v>280</v>
      </c>
    </row>
    <row r="12529">
      <c r="A12529" s="7">
        <f t="shared" si="1"/>
        <v>10839</v>
      </c>
      <c r="B12529" s="8" t="s">
        <v>11063</v>
      </c>
      <c r="C12529" s="9" t="s">
        <v>280</v>
      </c>
    </row>
    <row r="12530">
      <c r="A12530" s="7">
        <f t="shared" si="1"/>
        <v>10840</v>
      </c>
      <c r="B12530" s="8" t="s">
        <v>11064</v>
      </c>
      <c r="C12530" s="9" t="s">
        <v>280</v>
      </c>
    </row>
    <row r="12531">
      <c r="A12531" s="7">
        <f t="shared" si="1"/>
        <v>10841</v>
      </c>
      <c r="B12531" s="8" t="s">
        <v>11065</v>
      </c>
      <c r="C12531" s="9" t="s">
        <v>280</v>
      </c>
    </row>
    <row r="12532">
      <c r="A12532" s="7">
        <f t="shared" si="1"/>
        <v>10842</v>
      </c>
      <c r="B12532" s="5" t="s">
        <v>11066</v>
      </c>
      <c r="C12532" s="6" t="s">
        <v>1324</v>
      </c>
    </row>
    <row r="12533">
      <c r="A12533" s="7">
        <f t="shared" si="1"/>
        <v>10843</v>
      </c>
      <c r="B12533" s="5" t="s">
        <v>11067</v>
      </c>
      <c r="C12533" s="6" t="s">
        <v>393</v>
      </c>
    </row>
    <row r="12534">
      <c r="A12534" s="7">
        <f t="shared" si="1"/>
        <v>10844</v>
      </c>
      <c r="B12534" s="5" t="s">
        <v>11068</v>
      </c>
      <c r="C12534" s="6" t="s">
        <v>393</v>
      </c>
    </row>
    <row r="12535">
      <c r="A12535" s="7">
        <f t="shared" si="1"/>
        <v>10845</v>
      </c>
      <c r="B12535" s="5" t="s">
        <v>11069</v>
      </c>
      <c r="C12535" s="6" t="s">
        <v>393</v>
      </c>
    </row>
    <row r="12536">
      <c r="A12536" s="7">
        <f t="shared" si="1"/>
        <v>10846</v>
      </c>
      <c r="B12536" s="5" t="s">
        <v>11070</v>
      </c>
      <c r="C12536" s="6" t="s">
        <v>393</v>
      </c>
    </row>
    <row r="12537">
      <c r="A12537" s="7">
        <f t="shared" si="1"/>
        <v>10847</v>
      </c>
      <c r="B12537" s="5" t="s">
        <v>11071</v>
      </c>
      <c r="C12537" s="6" t="s">
        <v>612</v>
      </c>
    </row>
    <row r="12538">
      <c r="A12538" s="7">
        <f t="shared" si="1"/>
        <v>10848</v>
      </c>
      <c r="B12538" s="5" t="s">
        <v>11072</v>
      </c>
      <c r="C12538" s="6" t="s">
        <v>4</v>
      </c>
    </row>
    <row r="12539">
      <c r="A12539" s="7">
        <f t="shared" si="1"/>
        <v>10849</v>
      </c>
      <c r="B12539" s="5" t="s">
        <v>11073</v>
      </c>
      <c r="C12539" s="6" t="s">
        <v>714</v>
      </c>
    </row>
    <row r="12540">
      <c r="A12540" s="7">
        <f t="shared" si="1"/>
        <v>10850</v>
      </c>
      <c r="B12540" s="5" t="s">
        <v>11074</v>
      </c>
      <c r="C12540" s="6" t="s">
        <v>714</v>
      </c>
    </row>
    <row r="12541">
      <c r="A12541" s="7">
        <f t="shared" si="1"/>
        <v>10851</v>
      </c>
      <c r="B12541" s="5" t="s">
        <v>11075</v>
      </c>
      <c r="C12541" s="6" t="s">
        <v>313</v>
      </c>
    </row>
    <row r="12542">
      <c r="A12542" s="7">
        <f t="shared" si="1"/>
        <v>10852</v>
      </c>
      <c r="B12542" s="5" t="s">
        <v>11076</v>
      </c>
      <c r="C12542" s="6" t="s">
        <v>1260</v>
      </c>
    </row>
    <row r="12543">
      <c r="A12543" s="7">
        <f t="shared" si="1"/>
        <v>10853</v>
      </c>
      <c r="B12543" s="8" t="s">
        <v>11077</v>
      </c>
      <c r="C12543" s="9" t="s">
        <v>64</v>
      </c>
    </row>
    <row r="12544">
      <c r="A12544" s="7">
        <f t="shared" si="1"/>
        <v>10854</v>
      </c>
      <c r="B12544" s="5" t="s">
        <v>11078</v>
      </c>
      <c r="C12544" s="6" t="s">
        <v>538</v>
      </c>
    </row>
    <row r="12545">
      <c r="A12545" s="7">
        <f t="shared" si="1"/>
        <v>10854</v>
      </c>
      <c r="B12545" s="5" t="s">
        <v>11078</v>
      </c>
      <c r="C12545" s="6" t="s">
        <v>1120</v>
      </c>
    </row>
    <row r="12546">
      <c r="A12546" s="7">
        <f t="shared" si="1"/>
        <v>10855</v>
      </c>
      <c r="B12546" s="8" t="s">
        <v>11079</v>
      </c>
      <c r="C12546" s="9" t="s">
        <v>64</v>
      </c>
    </row>
    <row r="12547">
      <c r="A12547" s="7">
        <f t="shared" si="1"/>
        <v>10856</v>
      </c>
      <c r="B12547" s="8" t="s">
        <v>11080</v>
      </c>
      <c r="C12547" s="9" t="s">
        <v>1776</v>
      </c>
    </row>
    <row r="12548">
      <c r="A12548" s="7">
        <f t="shared" si="1"/>
        <v>10857</v>
      </c>
      <c r="B12548" s="5" t="s">
        <v>11081</v>
      </c>
      <c r="C12548" s="6" t="s">
        <v>48</v>
      </c>
    </row>
    <row r="12549">
      <c r="A12549" s="7">
        <f t="shared" si="1"/>
        <v>10858</v>
      </c>
      <c r="B12549" s="5" t="s">
        <v>11082</v>
      </c>
      <c r="C12549" s="6" t="s">
        <v>12</v>
      </c>
    </row>
    <row r="12550">
      <c r="A12550" s="7">
        <f t="shared" si="1"/>
        <v>10859</v>
      </c>
      <c r="B12550" s="5" t="s">
        <v>11083</v>
      </c>
      <c r="C12550" s="6" t="s">
        <v>6</v>
      </c>
    </row>
    <row r="12551">
      <c r="A12551" s="7">
        <f t="shared" si="1"/>
        <v>10860</v>
      </c>
      <c r="B12551" s="5" t="s">
        <v>11084</v>
      </c>
      <c r="C12551" s="6" t="s">
        <v>1620</v>
      </c>
    </row>
    <row r="12552">
      <c r="A12552" s="7">
        <f t="shared" si="1"/>
        <v>10861</v>
      </c>
      <c r="B12552" s="5" t="s">
        <v>11085</v>
      </c>
      <c r="C12552" s="6" t="s">
        <v>20</v>
      </c>
    </row>
    <row r="12553">
      <c r="A12553" s="7">
        <f t="shared" si="1"/>
        <v>10862</v>
      </c>
      <c r="B12553" s="5" t="s">
        <v>11086</v>
      </c>
      <c r="C12553" s="6" t="s">
        <v>1369</v>
      </c>
    </row>
    <row r="12554">
      <c r="A12554" s="7">
        <f t="shared" si="1"/>
        <v>10862</v>
      </c>
      <c r="B12554" s="5" t="s">
        <v>11086</v>
      </c>
      <c r="C12554" s="6" t="s">
        <v>1279</v>
      </c>
    </row>
    <row r="12555">
      <c r="A12555" s="7">
        <f t="shared" si="1"/>
        <v>10863</v>
      </c>
      <c r="B12555" s="5" t="s">
        <v>11087</v>
      </c>
      <c r="C12555" s="6" t="s">
        <v>1620</v>
      </c>
    </row>
    <row r="12556">
      <c r="A12556" s="7">
        <f t="shared" si="1"/>
        <v>10863</v>
      </c>
      <c r="B12556" s="5" t="s">
        <v>11087</v>
      </c>
      <c r="C12556" s="6" t="s">
        <v>76</v>
      </c>
    </row>
    <row r="12557">
      <c r="A12557" s="7">
        <f t="shared" si="1"/>
        <v>10863</v>
      </c>
      <c r="B12557" s="5" t="s">
        <v>11087</v>
      </c>
      <c r="C12557" s="6" t="s">
        <v>1371</v>
      </c>
    </row>
    <row r="12558">
      <c r="A12558" s="7">
        <f t="shared" si="1"/>
        <v>10864</v>
      </c>
      <c r="B12558" s="8" t="s">
        <v>11088</v>
      </c>
      <c r="C12558" s="9" t="s">
        <v>818</v>
      </c>
    </row>
    <row r="12559">
      <c r="A12559" s="7">
        <f t="shared" si="1"/>
        <v>10865</v>
      </c>
      <c r="B12559" s="8" t="s">
        <v>11089</v>
      </c>
      <c r="C12559" s="9" t="s">
        <v>1548</v>
      </c>
    </row>
    <row r="12560">
      <c r="A12560" s="7">
        <f t="shared" si="1"/>
        <v>10866</v>
      </c>
      <c r="B12560" s="8" t="s">
        <v>11090</v>
      </c>
      <c r="C12560" s="9" t="s">
        <v>1548</v>
      </c>
    </row>
    <row r="12561">
      <c r="A12561" s="7">
        <f t="shared" si="1"/>
        <v>10867</v>
      </c>
      <c r="B12561" s="5" t="s">
        <v>11091</v>
      </c>
      <c r="C12561" s="6" t="s">
        <v>4</v>
      </c>
    </row>
    <row r="12562">
      <c r="A12562" s="7">
        <f t="shared" si="1"/>
        <v>10868</v>
      </c>
      <c r="B12562" s="5" t="s">
        <v>11092</v>
      </c>
      <c r="C12562" s="6" t="s">
        <v>731</v>
      </c>
    </row>
    <row r="12563">
      <c r="A12563" s="7">
        <f t="shared" si="1"/>
        <v>10869</v>
      </c>
      <c r="B12563" s="5" t="s">
        <v>11093</v>
      </c>
      <c r="C12563" s="6" t="s">
        <v>324</v>
      </c>
    </row>
    <row r="12564">
      <c r="A12564" s="7">
        <f t="shared" si="1"/>
        <v>10870</v>
      </c>
      <c r="B12564" s="8" t="s">
        <v>11094</v>
      </c>
      <c r="C12564" s="9" t="s">
        <v>1548</v>
      </c>
    </row>
    <row r="12565">
      <c r="A12565" s="7">
        <f t="shared" si="1"/>
        <v>10871</v>
      </c>
      <c r="B12565" s="5" t="s">
        <v>11095</v>
      </c>
      <c r="C12565" s="6" t="s">
        <v>1120</v>
      </c>
    </row>
    <row r="12566">
      <c r="A12566" s="7">
        <f t="shared" si="1"/>
        <v>10872</v>
      </c>
      <c r="B12566" s="8" t="s">
        <v>11096</v>
      </c>
      <c r="C12566" s="9" t="s">
        <v>835</v>
      </c>
    </row>
    <row r="12567">
      <c r="A12567" s="7">
        <f t="shared" si="1"/>
        <v>10873</v>
      </c>
      <c r="B12567" s="5" t="s">
        <v>11097</v>
      </c>
      <c r="C12567" s="6" t="s">
        <v>989</v>
      </c>
    </row>
    <row r="12568">
      <c r="A12568" s="7">
        <f t="shared" si="1"/>
        <v>10874</v>
      </c>
      <c r="B12568" s="5" t="s">
        <v>11098</v>
      </c>
      <c r="C12568" s="6" t="s">
        <v>1223</v>
      </c>
    </row>
    <row r="12569">
      <c r="A12569" s="7">
        <f t="shared" si="1"/>
        <v>10875</v>
      </c>
      <c r="B12569" s="8" t="s">
        <v>11099</v>
      </c>
      <c r="C12569" s="9" t="s">
        <v>1548</v>
      </c>
    </row>
    <row r="12570">
      <c r="A12570" s="7">
        <f t="shared" si="1"/>
        <v>10876</v>
      </c>
      <c r="B12570" s="8" t="s">
        <v>11100</v>
      </c>
      <c r="C12570" s="9" t="s">
        <v>1548</v>
      </c>
    </row>
    <row r="12571">
      <c r="A12571" s="7">
        <f t="shared" si="1"/>
        <v>10877</v>
      </c>
      <c r="B12571" s="8" t="s">
        <v>11101</v>
      </c>
      <c r="C12571" s="9" t="s">
        <v>722</v>
      </c>
    </row>
    <row r="12572">
      <c r="A12572" s="7">
        <f t="shared" si="1"/>
        <v>10878</v>
      </c>
      <c r="B12572" s="8" t="s">
        <v>11102</v>
      </c>
      <c r="C12572" s="9" t="s">
        <v>818</v>
      </c>
    </row>
    <row r="12573">
      <c r="A12573" s="7">
        <f t="shared" si="1"/>
        <v>10879</v>
      </c>
      <c r="B12573" s="8" t="s">
        <v>11103</v>
      </c>
      <c r="C12573" s="9" t="s">
        <v>1548</v>
      </c>
    </row>
    <row r="12574">
      <c r="A12574" s="7">
        <f t="shared" si="1"/>
        <v>10880</v>
      </c>
      <c r="B12574" s="5" t="s">
        <v>11104</v>
      </c>
      <c r="C12574" s="17" t="s">
        <v>1470</v>
      </c>
    </row>
    <row r="12575">
      <c r="A12575" s="7">
        <f t="shared" si="1"/>
        <v>10881</v>
      </c>
      <c r="B12575" s="8" t="s">
        <v>11105</v>
      </c>
      <c r="C12575" s="9" t="s">
        <v>1548</v>
      </c>
    </row>
    <row r="12576">
      <c r="A12576" s="7">
        <f t="shared" si="1"/>
        <v>10882</v>
      </c>
      <c r="B12576" s="5" t="s">
        <v>11106</v>
      </c>
      <c r="C12576" s="6" t="s">
        <v>1223</v>
      </c>
    </row>
    <row r="12577">
      <c r="A12577" s="7">
        <f t="shared" si="1"/>
        <v>10883</v>
      </c>
      <c r="B12577" s="5" t="s">
        <v>11107</v>
      </c>
      <c r="C12577" s="6" t="s">
        <v>1223</v>
      </c>
    </row>
    <row r="12578">
      <c r="A12578" s="7">
        <f t="shared" si="1"/>
        <v>10884</v>
      </c>
      <c r="B12578" s="8" t="s">
        <v>11108</v>
      </c>
      <c r="C12578" s="9" t="s">
        <v>502</v>
      </c>
    </row>
    <row r="12579">
      <c r="A12579" s="7">
        <f t="shared" si="1"/>
        <v>10885</v>
      </c>
      <c r="B12579" s="5" t="s">
        <v>11109</v>
      </c>
      <c r="C12579" s="6" t="s">
        <v>655</v>
      </c>
    </row>
    <row r="12580">
      <c r="A12580" s="7">
        <f t="shared" si="1"/>
        <v>10885</v>
      </c>
      <c r="B12580" s="5" t="s">
        <v>11109</v>
      </c>
      <c r="C12580" s="6" t="s">
        <v>69</v>
      </c>
    </row>
    <row r="12581">
      <c r="A12581" s="7">
        <f t="shared" si="1"/>
        <v>10886</v>
      </c>
      <c r="B12581" s="5" t="s">
        <v>11110</v>
      </c>
      <c r="C12581" s="6" t="s">
        <v>683</v>
      </c>
    </row>
    <row r="12582">
      <c r="A12582" s="7">
        <f t="shared" si="1"/>
        <v>10887</v>
      </c>
      <c r="B12582" s="8" t="s">
        <v>11111</v>
      </c>
      <c r="C12582" s="9" t="s">
        <v>25</v>
      </c>
    </row>
    <row r="12583">
      <c r="A12583" s="7">
        <f t="shared" si="1"/>
        <v>10888</v>
      </c>
      <c r="B12583" s="8" t="s">
        <v>11112</v>
      </c>
      <c r="C12583" s="6" t="s">
        <v>59</v>
      </c>
    </row>
    <row r="12584">
      <c r="A12584" s="7">
        <f t="shared" si="1"/>
        <v>10889</v>
      </c>
      <c r="B12584" s="8" t="s">
        <v>11113</v>
      </c>
      <c r="C12584" s="9" t="s">
        <v>25</v>
      </c>
    </row>
    <row r="12585">
      <c r="A12585" s="7">
        <f t="shared" si="1"/>
        <v>10890</v>
      </c>
      <c r="B12585" s="8" t="s">
        <v>11114</v>
      </c>
      <c r="C12585" s="9" t="s">
        <v>162</v>
      </c>
    </row>
    <row r="12586">
      <c r="A12586" s="7">
        <f t="shared" si="1"/>
        <v>10890</v>
      </c>
      <c r="B12586" s="8" t="s">
        <v>11114</v>
      </c>
      <c r="C12586" s="9" t="s">
        <v>142</v>
      </c>
    </row>
    <row r="12587">
      <c r="A12587" s="7">
        <f t="shared" si="1"/>
        <v>10890</v>
      </c>
      <c r="B12587" s="8" t="s">
        <v>11114</v>
      </c>
      <c r="C12587" s="9" t="s">
        <v>25</v>
      </c>
    </row>
    <row r="12588">
      <c r="A12588" s="7">
        <f t="shared" si="1"/>
        <v>10891</v>
      </c>
      <c r="B12588" s="5" t="s">
        <v>11115</v>
      </c>
      <c r="C12588" s="6" t="s">
        <v>4084</v>
      </c>
    </row>
    <row r="12589">
      <c r="A12589" s="7">
        <f t="shared" si="1"/>
        <v>10892</v>
      </c>
      <c r="B12589" s="5" t="s">
        <v>11116</v>
      </c>
      <c r="C12589" s="6" t="s">
        <v>538</v>
      </c>
    </row>
    <row r="12590">
      <c r="A12590" s="7">
        <f t="shared" si="1"/>
        <v>10893</v>
      </c>
      <c r="B12590" s="5" t="s">
        <v>11117</v>
      </c>
      <c r="C12590" s="6" t="s">
        <v>365</v>
      </c>
    </row>
    <row r="12591">
      <c r="A12591" s="7">
        <f t="shared" si="1"/>
        <v>10894</v>
      </c>
      <c r="B12591" s="8" t="s">
        <v>11118</v>
      </c>
      <c r="C12591" s="9" t="s">
        <v>1548</v>
      </c>
    </row>
    <row r="12592">
      <c r="A12592" s="7">
        <f t="shared" si="1"/>
        <v>10895</v>
      </c>
      <c r="B12592" s="8" t="s">
        <v>11119</v>
      </c>
      <c r="C12592" s="9" t="s">
        <v>188</v>
      </c>
    </row>
    <row r="12593">
      <c r="A12593" s="7">
        <f t="shared" si="1"/>
        <v>10896</v>
      </c>
      <c r="B12593" s="5" t="s">
        <v>11120</v>
      </c>
      <c r="C12593" s="6" t="s">
        <v>196</v>
      </c>
    </row>
    <row r="12594">
      <c r="A12594" s="7">
        <f t="shared" si="1"/>
        <v>10897</v>
      </c>
      <c r="B12594" s="5" t="s">
        <v>11121</v>
      </c>
      <c r="C12594" s="6" t="s">
        <v>471</v>
      </c>
    </row>
    <row r="12595">
      <c r="A12595" s="7">
        <f t="shared" si="1"/>
        <v>10897</v>
      </c>
      <c r="B12595" s="5" t="s">
        <v>11121</v>
      </c>
      <c r="C12595" s="6" t="s">
        <v>1221</v>
      </c>
    </row>
    <row r="12596">
      <c r="A12596" s="7">
        <f t="shared" si="1"/>
        <v>10898</v>
      </c>
      <c r="B12596" s="8" t="s">
        <v>11122</v>
      </c>
      <c r="C12596" s="9" t="s">
        <v>60</v>
      </c>
    </row>
    <row r="12597">
      <c r="A12597" s="7">
        <f t="shared" si="1"/>
        <v>10899</v>
      </c>
      <c r="B12597" s="8" t="s">
        <v>11123</v>
      </c>
      <c r="C12597" s="9" t="s">
        <v>177</v>
      </c>
    </row>
    <row r="12598">
      <c r="A12598" s="7">
        <f t="shared" si="1"/>
        <v>10900</v>
      </c>
      <c r="B12598" s="8" t="s">
        <v>11124</v>
      </c>
      <c r="C12598" s="6" t="s">
        <v>150</v>
      </c>
    </row>
    <row r="12599">
      <c r="A12599" s="7">
        <f t="shared" si="1"/>
        <v>10900</v>
      </c>
      <c r="B12599" s="8" t="s">
        <v>11124</v>
      </c>
      <c r="C12599" s="9" t="s">
        <v>60</v>
      </c>
    </row>
    <row r="12600">
      <c r="A12600" s="7">
        <f t="shared" si="1"/>
        <v>10901</v>
      </c>
      <c r="B12600" s="5" t="s">
        <v>11125</v>
      </c>
      <c r="C12600" s="6" t="s">
        <v>393</v>
      </c>
    </row>
    <row r="12601">
      <c r="A12601" s="7">
        <f t="shared" si="1"/>
        <v>10902</v>
      </c>
      <c r="B12601" s="5" t="s">
        <v>11126</v>
      </c>
      <c r="C12601" s="6" t="s">
        <v>336</v>
      </c>
    </row>
    <row r="12602">
      <c r="A12602" s="7">
        <f t="shared" si="1"/>
        <v>10903</v>
      </c>
      <c r="B12602" s="8" t="s">
        <v>11127</v>
      </c>
      <c r="C12602" s="6" t="s">
        <v>132</v>
      </c>
    </row>
    <row r="12603">
      <c r="A12603" s="7">
        <f t="shared" si="1"/>
        <v>10903</v>
      </c>
      <c r="B12603" s="8" t="s">
        <v>11127</v>
      </c>
      <c r="C12603" s="9" t="s">
        <v>60</v>
      </c>
    </row>
    <row r="12604">
      <c r="A12604" s="7">
        <f t="shared" si="1"/>
        <v>10903</v>
      </c>
      <c r="B12604" s="8" t="s">
        <v>11127</v>
      </c>
      <c r="C12604" s="9" t="s">
        <v>25</v>
      </c>
    </row>
    <row r="12605">
      <c r="A12605" s="7">
        <f t="shared" si="1"/>
        <v>10904</v>
      </c>
      <c r="B12605" s="8" t="s">
        <v>11128</v>
      </c>
      <c r="C12605" s="9" t="s">
        <v>40</v>
      </c>
    </row>
    <row r="12606">
      <c r="A12606" s="7">
        <f t="shared" si="1"/>
        <v>10905</v>
      </c>
      <c r="B12606" s="8" t="s">
        <v>11129</v>
      </c>
      <c r="C12606" s="9" t="s">
        <v>40</v>
      </c>
    </row>
    <row r="12607">
      <c r="A12607" s="7">
        <f t="shared" si="1"/>
        <v>10906</v>
      </c>
      <c r="B12607" s="8" t="s">
        <v>11130</v>
      </c>
      <c r="C12607" s="9" t="s">
        <v>40</v>
      </c>
    </row>
    <row r="12608">
      <c r="A12608" s="7">
        <f t="shared" si="1"/>
        <v>10907</v>
      </c>
      <c r="B12608" s="8" t="s">
        <v>11131</v>
      </c>
      <c r="C12608" s="9" t="s">
        <v>40</v>
      </c>
    </row>
    <row r="12609">
      <c r="A12609" s="7">
        <f t="shared" si="1"/>
        <v>10908</v>
      </c>
      <c r="B12609" s="5" t="s">
        <v>11132</v>
      </c>
      <c r="C12609" s="6" t="s">
        <v>367</v>
      </c>
    </row>
    <row r="12610">
      <c r="A12610" s="7">
        <f t="shared" si="1"/>
        <v>10909</v>
      </c>
      <c r="B12610" s="16" t="s">
        <v>11133</v>
      </c>
      <c r="C12610" s="6" t="s">
        <v>1235</v>
      </c>
    </row>
    <row r="12611">
      <c r="A12611" s="7">
        <f t="shared" si="1"/>
        <v>10910</v>
      </c>
      <c r="B12611" s="5" t="s">
        <v>11134</v>
      </c>
      <c r="C12611" s="6" t="s">
        <v>639</v>
      </c>
    </row>
    <row r="12612">
      <c r="A12612" s="7">
        <f t="shared" si="1"/>
        <v>10911</v>
      </c>
      <c r="B12612" s="5" t="s">
        <v>11135</v>
      </c>
      <c r="C12612" s="6" t="s">
        <v>32</v>
      </c>
    </row>
    <row r="12613">
      <c r="A12613" s="7">
        <f t="shared" si="1"/>
        <v>10912</v>
      </c>
      <c r="B12613" s="5" t="s">
        <v>11136</v>
      </c>
      <c r="C12613" s="6" t="s">
        <v>1394</v>
      </c>
    </row>
    <row r="12614">
      <c r="A12614" s="7">
        <f t="shared" si="1"/>
        <v>10913</v>
      </c>
      <c r="B12614" s="8" t="s">
        <v>11137</v>
      </c>
      <c r="C12614" s="9" t="s">
        <v>1334</v>
      </c>
    </row>
    <row r="12615">
      <c r="A12615" s="7">
        <f t="shared" si="1"/>
        <v>10914</v>
      </c>
      <c r="B12615" s="8" t="s">
        <v>11138</v>
      </c>
      <c r="C12615" s="9" t="s">
        <v>733</v>
      </c>
    </row>
    <row r="12616">
      <c r="A12616" s="7">
        <f t="shared" si="1"/>
        <v>10915</v>
      </c>
      <c r="B12616" s="8" t="s">
        <v>11139</v>
      </c>
      <c r="C12616" s="9" t="s">
        <v>42</v>
      </c>
    </row>
    <row r="12617">
      <c r="A12617" s="7">
        <f t="shared" si="1"/>
        <v>10916</v>
      </c>
      <c r="B12617" s="5" t="s">
        <v>11140</v>
      </c>
      <c r="C12617" s="6" t="s">
        <v>765</v>
      </c>
    </row>
    <row r="12618">
      <c r="A12618" s="7">
        <f t="shared" si="1"/>
        <v>10917</v>
      </c>
      <c r="B12618" s="5" t="s">
        <v>11141</v>
      </c>
      <c r="C12618" s="6" t="s">
        <v>462</v>
      </c>
    </row>
    <row r="12619">
      <c r="A12619" s="7">
        <f t="shared" si="1"/>
        <v>10918</v>
      </c>
      <c r="B12619" s="5" t="s">
        <v>11142</v>
      </c>
      <c r="C12619" s="6" t="s">
        <v>15</v>
      </c>
    </row>
    <row r="12620">
      <c r="A12620" s="7">
        <f t="shared" si="1"/>
        <v>10919</v>
      </c>
      <c r="B12620" s="5" t="s">
        <v>11143</v>
      </c>
      <c r="C12620" s="6" t="s">
        <v>1620</v>
      </c>
    </row>
    <row r="12621">
      <c r="A12621" s="7">
        <f t="shared" si="1"/>
        <v>10920</v>
      </c>
      <c r="B12621" s="8" t="s">
        <v>11144</v>
      </c>
      <c r="C12621" s="9" t="s">
        <v>64</v>
      </c>
    </row>
    <row r="12622">
      <c r="A12622" s="7">
        <f t="shared" si="1"/>
        <v>10921</v>
      </c>
      <c r="B12622" s="8" t="s">
        <v>11145</v>
      </c>
      <c r="C12622" s="9" t="s">
        <v>142</v>
      </c>
    </row>
    <row r="12623">
      <c r="A12623" s="7">
        <f t="shared" si="1"/>
        <v>10922</v>
      </c>
      <c r="B12623" s="5" t="s">
        <v>11146</v>
      </c>
      <c r="C12623" s="6" t="s">
        <v>346</v>
      </c>
    </row>
    <row r="12624">
      <c r="A12624" s="7">
        <f t="shared" si="1"/>
        <v>10923</v>
      </c>
      <c r="B12624" s="8" t="s">
        <v>11147</v>
      </c>
      <c r="C12624" s="9" t="s">
        <v>64</v>
      </c>
    </row>
    <row r="12625">
      <c r="A12625" s="7">
        <f t="shared" si="1"/>
        <v>10924</v>
      </c>
      <c r="B12625" s="5" t="s">
        <v>11148</v>
      </c>
      <c r="C12625" s="6" t="s">
        <v>1262</v>
      </c>
    </row>
    <row r="12626">
      <c r="A12626" s="7">
        <f t="shared" si="1"/>
        <v>10925</v>
      </c>
      <c r="B12626" s="5" t="s">
        <v>11149</v>
      </c>
      <c r="C12626" s="6" t="s">
        <v>1262</v>
      </c>
    </row>
    <row r="12627">
      <c r="A12627" s="7">
        <f t="shared" si="1"/>
        <v>10926</v>
      </c>
      <c r="B12627" s="5" t="s">
        <v>11150</v>
      </c>
      <c r="C12627" s="6" t="s">
        <v>1124</v>
      </c>
    </row>
    <row r="12628">
      <c r="A12628" s="7">
        <f t="shared" si="1"/>
        <v>10927</v>
      </c>
      <c r="B12628" s="8" t="s">
        <v>11151</v>
      </c>
      <c r="C12628" s="9" t="s">
        <v>728</v>
      </c>
    </row>
    <row r="12629">
      <c r="A12629" s="7">
        <f t="shared" si="1"/>
        <v>10928</v>
      </c>
      <c r="B12629" s="8" t="s">
        <v>11152</v>
      </c>
      <c r="C12629" s="9" t="s">
        <v>76</v>
      </c>
    </row>
    <row r="12630">
      <c r="A12630" s="7">
        <f t="shared" si="1"/>
        <v>10929</v>
      </c>
      <c r="B12630" s="5" t="s">
        <v>11153</v>
      </c>
      <c r="C12630" s="6" t="s">
        <v>3126</v>
      </c>
    </row>
    <row r="12631">
      <c r="A12631" s="7">
        <f t="shared" si="1"/>
        <v>10930</v>
      </c>
      <c r="B12631" s="8" t="s">
        <v>11154</v>
      </c>
      <c r="C12631" s="9" t="s">
        <v>76</v>
      </c>
    </row>
    <row r="12632">
      <c r="A12632" s="7">
        <f t="shared" si="1"/>
        <v>10931</v>
      </c>
      <c r="B12632" s="5" t="s">
        <v>11155</v>
      </c>
      <c r="C12632" s="6" t="s">
        <v>3126</v>
      </c>
    </row>
    <row r="12633">
      <c r="A12633" s="7">
        <f t="shared" si="1"/>
        <v>10932</v>
      </c>
      <c r="B12633" s="8" t="s">
        <v>11156</v>
      </c>
      <c r="C12633" s="9" t="s">
        <v>76</v>
      </c>
    </row>
    <row r="12634">
      <c r="A12634" s="7">
        <f t="shared" si="1"/>
        <v>10933</v>
      </c>
      <c r="B12634" s="8" t="s">
        <v>11157</v>
      </c>
      <c r="C12634" s="9" t="s">
        <v>76</v>
      </c>
    </row>
    <row r="12635">
      <c r="A12635" s="7">
        <f t="shared" si="1"/>
        <v>10934</v>
      </c>
      <c r="B12635" s="5" t="s">
        <v>11158</v>
      </c>
      <c r="C12635" s="6" t="s">
        <v>3126</v>
      </c>
    </row>
    <row r="12636">
      <c r="A12636" s="7">
        <f t="shared" si="1"/>
        <v>10935</v>
      </c>
      <c r="B12636" s="8" t="s">
        <v>11159</v>
      </c>
      <c r="C12636" s="9" t="s">
        <v>40</v>
      </c>
    </row>
    <row r="12637">
      <c r="A12637" s="7">
        <f t="shared" si="1"/>
        <v>10936</v>
      </c>
      <c r="B12637" s="8" t="s">
        <v>11160</v>
      </c>
      <c r="C12637" s="9" t="s">
        <v>40</v>
      </c>
    </row>
    <row r="12638">
      <c r="A12638" s="7">
        <f t="shared" si="1"/>
        <v>10937</v>
      </c>
      <c r="B12638" s="8" t="s">
        <v>11161</v>
      </c>
      <c r="C12638" s="9" t="s">
        <v>40</v>
      </c>
    </row>
    <row r="12639">
      <c r="A12639" s="7">
        <f t="shared" si="1"/>
        <v>10938</v>
      </c>
      <c r="B12639" s="8" t="s">
        <v>11162</v>
      </c>
      <c r="C12639" s="9" t="s">
        <v>40</v>
      </c>
    </row>
    <row r="12640">
      <c r="A12640" s="7">
        <f t="shared" si="1"/>
        <v>10939</v>
      </c>
      <c r="B12640" s="8" t="s">
        <v>11163</v>
      </c>
      <c r="C12640" s="9" t="s">
        <v>547</v>
      </c>
    </row>
    <row r="12641">
      <c r="A12641" s="7">
        <f t="shared" si="1"/>
        <v>10940</v>
      </c>
      <c r="B12641" s="5" t="s">
        <v>11164</v>
      </c>
      <c r="C12641" s="6" t="s">
        <v>788</v>
      </c>
    </row>
    <row r="12642">
      <c r="A12642" s="7">
        <f t="shared" si="1"/>
        <v>10941</v>
      </c>
      <c r="B12642" s="5" t="s">
        <v>11165</v>
      </c>
      <c r="C12642" s="6" t="s">
        <v>553</v>
      </c>
    </row>
    <row r="12643">
      <c r="A12643" s="7">
        <f t="shared" si="1"/>
        <v>10941</v>
      </c>
      <c r="B12643" s="5" t="s">
        <v>11165</v>
      </c>
      <c r="C12643" s="6" t="s">
        <v>196</v>
      </c>
    </row>
    <row r="12644">
      <c r="A12644" s="7">
        <f t="shared" si="1"/>
        <v>10941</v>
      </c>
      <c r="B12644" s="5" t="s">
        <v>11165</v>
      </c>
      <c r="C12644" s="6" t="s">
        <v>11166</v>
      </c>
    </row>
    <row r="12645">
      <c r="A12645" s="7">
        <f t="shared" si="1"/>
        <v>10942</v>
      </c>
      <c r="B12645" s="5" t="s">
        <v>11167</v>
      </c>
      <c r="C12645" s="6" t="s">
        <v>798</v>
      </c>
    </row>
    <row r="12646">
      <c r="A12646" s="7">
        <f t="shared" si="1"/>
        <v>10943</v>
      </c>
      <c r="B12646" s="5" t="s">
        <v>11168</v>
      </c>
      <c r="C12646" s="6" t="s">
        <v>788</v>
      </c>
    </row>
    <row r="12647">
      <c r="A12647" s="7">
        <f t="shared" si="1"/>
        <v>10944</v>
      </c>
      <c r="B12647" s="5" t="s">
        <v>11169</v>
      </c>
      <c r="C12647" s="6" t="s">
        <v>788</v>
      </c>
    </row>
    <row r="12648">
      <c r="A12648" s="7">
        <f t="shared" si="1"/>
        <v>10945</v>
      </c>
      <c r="B12648" s="5" t="s">
        <v>11170</v>
      </c>
      <c r="C12648" s="6" t="s">
        <v>788</v>
      </c>
    </row>
    <row r="12649">
      <c r="A12649" s="7">
        <f t="shared" si="1"/>
        <v>10946</v>
      </c>
      <c r="B12649" s="5" t="s">
        <v>11171</v>
      </c>
      <c r="C12649" s="6" t="s">
        <v>788</v>
      </c>
    </row>
    <row r="12650">
      <c r="A12650" s="7">
        <f t="shared" si="1"/>
        <v>10947</v>
      </c>
      <c r="B12650" s="5" t="s">
        <v>11172</v>
      </c>
      <c r="C12650" s="6" t="s">
        <v>788</v>
      </c>
    </row>
    <row r="12651">
      <c r="A12651" s="7">
        <f t="shared" si="1"/>
        <v>10948</v>
      </c>
      <c r="B12651" s="8" t="s">
        <v>11173</v>
      </c>
      <c r="C12651" s="9" t="s">
        <v>758</v>
      </c>
    </row>
    <row r="12652">
      <c r="A12652" s="7">
        <f t="shared" si="1"/>
        <v>10949</v>
      </c>
      <c r="B12652" s="5" t="s">
        <v>11174</v>
      </c>
      <c r="C12652" s="6" t="s">
        <v>34</v>
      </c>
    </row>
    <row r="12653">
      <c r="A12653" s="7">
        <f t="shared" si="1"/>
        <v>10950</v>
      </c>
      <c r="B12653" s="5" t="s">
        <v>11175</v>
      </c>
      <c r="C12653" s="6" t="s">
        <v>78</v>
      </c>
    </row>
    <row r="12654">
      <c r="A12654" s="7">
        <f t="shared" si="1"/>
        <v>10951</v>
      </c>
      <c r="B12654" s="5" t="s">
        <v>11176</v>
      </c>
      <c r="C12654" s="6" t="s">
        <v>4084</v>
      </c>
    </row>
    <row r="12655">
      <c r="A12655" s="7">
        <f t="shared" si="1"/>
        <v>10951</v>
      </c>
      <c r="B12655" s="5" t="s">
        <v>11176</v>
      </c>
      <c r="C12655" s="6" t="s">
        <v>655</v>
      </c>
    </row>
    <row r="12656">
      <c r="A12656" s="7">
        <f t="shared" si="1"/>
        <v>10951</v>
      </c>
      <c r="B12656" s="5" t="s">
        <v>11176</v>
      </c>
      <c r="C12656" s="6" t="s">
        <v>656</v>
      </c>
    </row>
    <row r="12657">
      <c r="A12657" s="7">
        <f t="shared" si="1"/>
        <v>10952</v>
      </c>
      <c r="B12657" s="5" t="s">
        <v>11177</v>
      </c>
      <c r="C12657" s="6" t="s">
        <v>34</v>
      </c>
    </row>
    <row r="12658">
      <c r="A12658" s="7">
        <f t="shared" si="1"/>
        <v>10953</v>
      </c>
      <c r="B12658" s="5" t="s">
        <v>11178</v>
      </c>
      <c r="C12658" s="6" t="s">
        <v>4084</v>
      </c>
    </row>
    <row r="12659">
      <c r="A12659" s="7">
        <f t="shared" si="1"/>
        <v>10954</v>
      </c>
      <c r="B12659" s="5" t="s">
        <v>11179</v>
      </c>
      <c r="C12659" s="6" t="s">
        <v>74</v>
      </c>
    </row>
    <row r="12660">
      <c r="A12660" s="7">
        <f t="shared" si="1"/>
        <v>10955</v>
      </c>
      <c r="B12660" s="5" t="s">
        <v>11180</v>
      </c>
      <c r="C12660" s="6" t="s">
        <v>1223</v>
      </c>
    </row>
    <row r="12661">
      <c r="A12661" s="7">
        <f t="shared" si="1"/>
        <v>10956</v>
      </c>
      <c r="B12661" s="8" t="s">
        <v>11181</v>
      </c>
      <c r="C12661" s="9" t="s">
        <v>64</v>
      </c>
    </row>
    <row r="12662">
      <c r="A12662" s="7">
        <f t="shared" si="1"/>
        <v>10957</v>
      </c>
      <c r="B12662" s="8" t="s">
        <v>11182</v>
      </c>
      <c r="C12662" s="9" t="s">
        <v>40</v>
      </c>
    </row>
    <row r="12663">
      <c r="A12663" s="7">
        <f t="shared" si="1"/>
        <v>10958</v>
      </c>
      <c r="B12663" s="8" t="s">
        <v>11183</v>
      </c>
      <c r="C12663" s="9" t="s">
        <v>64</v>
      </c>
    </row>
    <row r="12664">
      <c r="A12664" s="7">
        <f t="shared" si="1"/>
        <v>10959</v>
      </c>
      <c r="B12664" s="8" t="s">
        <v>11184</v>
      </c>
      <c r="C12664" s="9" t="s">
        <v>502</v>
      </c>
    </row>
    <row r="12665">
      <c r="A12665" s="7">
        <f t="shared" si="1"/>
        <v>10960</v>
      </c>
      <c r="B12665" s="5" t="s">
        <v>11185</v>
      </c>
      <c r="C12665" s="6" t="s">
        <v>179</v>
      </c>
    </row>
    <row r="12666">
      <c r="A12666" s="7">
        <f t="shared" si="1"/>
        <v>10961</v>
      </c>
      <c r="B12666" s="8" t="s">
        <v>11186</v>
      </c>
      <c r="C12666" s="9" t="s">
        <v>10</v>
      </c>
    </row>
    <row r="12667">
      <c r="A12667" s="7">
        <f t="shared" si="1"/>
        <v>10961</v>
      </c>
      <c r="B12667" s="8" t="s">
        <v>11186</v>
      </c>
      <c r="C12667" s="9" t="s">
        <v>60</v>
      </c>
    </row>
    <row r="12668">
      <c r="A12668" s="7">
        <f t="shared" si="1"/>
        <v>10962</v>
      </c>
      <c r="B12668" s="5" t="s">
        <v>11187</v>
      </c>
      <c r="C12668" s="6" t="s">
        <v>328</v>
      </c>
    </row>
    <row r="12669">
      <c r="A12669" s="7">
        <f t="shared" si="1"/>
        <v>10963</v>
      </c>
      <c r="B12669" s="5" t="s">
        <v>11188</v>
      </c>
      <c r="C12669" s="6" t="s">
        <v>1260</v>
      </c>
    </row>
    <row r="12670">
      <c r="A12670" s="7">
        <f t="shared" si="1"/>
        <v>10964</v>
      </c>
      <c r="B12670" s="8" t="s">
        <v>11189</v>
      </c>
      <c r="C12670" s="9" t="s">
        <v>399</v>
      </c>
    </row>
    <row r="12671">
      <c r="A12671" s="7">
        <f t="shared" si="1"/>
        <v>10965</v>
      </c>
      <c r="B12671" s="8" t="s">
        <v>11190</v>
      </c>
      <c r="C12671" s="9" t="s">
        <v>728</v>
      </c>
    </row>
    <row r="12672">
      <c r="A12672" s="7">
        <f t="shared" si="1"/>
        <v>10966</v>
      </c>
      <c r="B12672" s="8" t="s">
        <v>11191</v>
      </c>
      <c r="C12672" s="9" t="s">
        <v>874</v>
      </c>
    </row>
    <row r="12673">
      <c r="A12673" s="7">
        <f t="shared" si="1"/>
        <v>10967</v>
      </c>
      <c r="B12673" s="5" t="s">
        <v>11192</v>
      </c>
      <c r="C12673" s="6" t="s">
        <v>727</v>
      </c>
    </row>
    <row r="12674">
      <c r="A12674" s="7">
        <f t="shared" si="1"/>
        <v>10968</v>
      </c>
      <c r="B12674" s="8" t="s">
        <v>11193</v>
      </c>
      <c r="C12674" s="9" t="s">
        <v>40</v>
      </c>
    </row>
    <row r="12675">
      <c r="A12675" s="7">
        <f t="shared" si="1"/>
        <v>10969</v>
      </c>
      <c r="B12675" s="16" t="s">
        <v>11194</v>
      </c>
      <c r="C12675" s="6" t="s">
        <v>1235</v>
      </c>
    </row>
    <row r="12676">
      <c r="A12676" s="7">
        <f t="shared" si="1"/>
        <v>10970</v>
      </c>
      <c r="B12676" s="5" t="s">
        <v>11195</v>
      </c>
      <c r="C12676" s="6" t="s">
        <v>62</v>
      </c>
    </row>
    <row r="12677">
      <c r="A12677" s="7">
        <f t="shared" si="1"/>
        <v>10971</v>
      </c>
      <c r="B12677" s="5" t="s">
        <v>11196</v>
      </c>
      <c r="C12677" s="6" t="s">
        <v>109</v>
      </c>
    </row>
    <row r="12678">
      <c r="A12678" s="7">
        <f t="shared" si="1"/>
        <v>10971</v>
      </c>
      <c r="B12678" s="5" t="s">
        <v>11196</v>
      </c>
      <c r="C12678" s="6" t="s">
        <v>142</v>
      </c>
    </row>
    <row r="12679">
      <c r="A12679" s="7">
        <f t="shared" si="1"/>
        <v>10971</v>
      </c>
      <c r="B12679" s="5" t="s">
        <v>11196</v>
      </c>
      <c r="C12679" s="6" t="s">
        <v>162</v>
      </c>
    </row>
    <row r="12680">
      <c r="A12680" s="7">
        <f t="shared" si="1"/>
        <v>10971</v>
      </c>
      <c r="B12680" s="5" t="s">
        <v>11196</v>
      </c>
      <c r="C12680" s="6" t="s">
        <v>25</v>
      </c>
    </row>
    <row r="12681">
      <c r="A12681" s="7">
        <f t="shared" si="1"/>
        <v>10972</v>
      </c>
      <c r="B12681" s="8" t="s">
        <v>11197</v>
      </c>
      <c r="C12681" s="9" t="s">
        <v>722</v>
      </c>
    </row>
    <row r="12682">
      <c r="A12682" s="7">
        <f t="shared" si="1"/>
        <v>10973</v>
      </c>
      <c r="B12682" s="8" t="s">
        <v>11198</v>
      </c>
      <c r="C12682" s="6" t="s">
        <v>97</v>
      </c>
    </row>
    <row r="12683">
      <c r="A12683" s="7">
        <f t="shared" si="1"/>
        <v>10973</v>
      </c>
      <c r="B12683" s="8" t="s">
        <v>11198</v>
      </c>
      <c r="C12683" s="9" t="s">
        <v>162</v>
      </c>
    </row>
    <row r="12684">
      <c r="A12684" s="7">
        <f t="shared" si="1"/>
        <v>10973</v>
      </c>
      <c r="B12684" s="8" t="s">
        <v>11198</v>
      </c>
      <c r="C12684" s="9" t="s">
        <v>142</v>
      </c>
    </row>
    <row r="12685">
      <c r="A12685" s="7">
        <f t="shared" si="1"/>
        <v>10974</v>
      </c>
      <c r="B12685" s="5" t="s">
        <v>11199</v>
      </c>
      <c r="C12685" s="6" t="s">
        <v>471</v>
      </c>
    </row>
    <row r="12686">
      <c r="A12686" s="7">
        <f t="shared" si="1"/>
        <v>10975</v>
      </c>
      <c r="B12686" s="8" t="s">
        <v>11200</v>
      </c>
      <c r="C12686" s="9" t="s">
        <v>874</v>
      </c>
    </row>
    <row r="12687">
      <c r="A12687" s="7">
        <f t="shared" si="1"/>
        <v>10976</v>
      </c>
      <c r="B12687" s="5" t="s">
        <v>11201</v>
      </c>
      <c r="C12687" s="6" t="s">
        <v>34</v>
      </c>
    </row>
    <row r="12688">
      <c r="A12688" s="7">
        <f t="shared" si="1"/>
        <v>10977</v>
      </c>
      <c r="B12688" s="5" t="s">
        <v>11202</v>
      </c>
      <c r="C12688" s="6" t="s">
        <v>1450</v>
      </c>
    </row>
    <row r="12689">
      <c r="A12689" s="7">
        <f t="shared" si="1"/>
        <v>10978</v>
      </c>
      <c r="B12689" s="5" t="s">
        <v>11203</v>
      </c>
      <c r="C12689" s="6" t="s">
        <v>34</v>
      </c>
    </row>
    <row r="12690">
      <c r="A12690" s="7">
        <f t="shared" si="1"/>
        <v>10979</v>
      </c>
      <c r="B12690" s="5" t="s">
        <v>11204</v>
      </c>
      <c r="C12690" s="6" t="s">
        <v>452</v>
      </c>
    </row>
    <row r="12691">
      <c r="A12691" s="7">
        <f t="shared" si="1"/>
        <v>10980</v>
      </c>
      <c r="B12691" s="5" t="s">
        <v>11205</v>
      </c>
      <c r="C12691" s="6" t="s">
        <v>1450</v>
      </c>
    </row>
    <row r="12692">
      <c r="A12692" s="7">
        <f t="shared" si="1"/>
        <v>10981</v>
      </c>
      <c r="B12692" s="5" t="s">
        <v>11206</v>
      </c>
      <c r="C12692" s="6" t="s">
        <v>34</v>
      </c>
    </row>
    <row r="12693">
      <c r="A12693" s="7">
        <f t="shared" si="1"/>
        <v>10982</v>
      </c>
      <c r="B12693" s="5" t="s">
        <v>11207</v>
      </c>
      <c r="C12693" s="6" t="s">
        <v>656</v>
      </c>
    </row>
    <row r="12694">
      <c r="A12694" s="7">
        <f t="shared" si="1"/>
        <v>10983</v>
      </c>
      <c r="B12694" s="5" t="s">
        <v>11208</v>
      </c>
      <c r="C12694" s="6" t="s">
        <v>34</v>
      </c>
    </row>
    <row r="12695">
      <c r="A12695" s="7">
        <f t="shared" si="1"/>
        <v>10984</v>
      </c>
      <c r="B12695" s="5" t="s">
        <v>11209</v>
      </c>
      <c r="C12695" s="6" t="s">
        <v>1450</v>
      </c>
    </row>
    <row r="12696">
      <c r="A12696" s="7">
        <f t="shared" si="1"/>
        <v>10985</v>
      </c>
      <c r="B12696" s="5" t="s">
        <v>11210</v>
      </c>
      <c r="C12696" s="6" t="s">
        <v>1376</v>
      </c>
    </row>
    <row r="12697">
      <c r="A12697" s="7">
        <f t="shared" si="1"/>
        <v>10986</v>
      </c>
      <c r="B12697" s="5" t="s">
        <v>11211</v>
      </c>
      <c r="C12697" s="6" t="s">
        <v>34</v>
      </c>
    </row>
    <row r="12698">
      <c r="A12698" s="7">
        <f t="shared" si="1"/>
        <v>10987</v>
      </c>
      <c r="B12698" s="5" t="s">
        <v>11212</v>
      </c>
      <c r="C12698" s="6" t="s">
        <v>1450</v>
      </c>
    </row>
    <row r="12699">
      <c r="A12699" s="7">
        <f t="shared" si="1"/>
        <v>10988</v>
      </c>
      <c r="B12699" s="5" t="s">
        <v>11213</v>
      </c>
      <c r="C12699" s="6" t="s">
        <v>1450</v>
      </c>
    </row>
    <row r="12700">
      <c r="A12700" s="7">
        <f t="shared" si="1"/>
        <v>10989</v>
      </c>
      <c r="B12700" s="8" t="s">
        <v>11214</v>
      </c>
      <c r="C12700" s="9" t="s">
        <v>121</v>
      </c>
    </row>
    <row r="12701">
      <c r="A12701" s="7">
        <f t="shared" si="1"/>
        <v>10990</v>
      </c>
      <c r="B12701" s="5" t="s">
        <v>11215</v>
      </c>
      <c r="C12701" s="6" t="s">
        <v>437</v>
      </c>
    </row>
    <row r="12702">
      <c r="A12702" s="7">
        <f t="shared" si="1"/>
        <v>10991</v>
      </c>
      <c r="B12702" s="5" t="s">
        <v>11216</v>
      </c>
      <c r="C12702" s="6" t="s">
        <v>1260</v>
      </c>
    </row>
    <row r="12703">
      <c r="A12703" s="7">
        <f t="shared" si="1"/>
        <v>10992</v>
      </c>
      <c r="B12703" s="8" t="s">
        <v>11217</v>
      </c>
      <c r="C12703" s="9" t="s">
        <v>142</v>
      </c>
    </row>
    <row r="12704">
      <c r="A12704" s="7">
        <f t="shared" si="1"/>
        <v>10993</v>
      </c>
      <c r="B12704" s="5" t="s">
        <v>11218</v>
      </c>
      <c r="C12704" s="6" t="s">
        <v>462</v>
      </c>
    </row>
    <row r="12705">
      <c r="A12705" s="7">
        <f t="shared" si="1"/>
        <v>10994</v>
      </c>
      <c r="B12705" s="5" t="s">
        <v>11219</v>
      </c>
      <c r="C12705" s="6" t="s">
        <v>462</v>
      </c>
    </row>
    <row r="12706">
      <c r="A12706" s="7">
        <f t="shared" si="1"/>
        <v>10995</v>
      </c>
      <c r="B12706" s="8" t="s">
        <v>11220</v>
      </c>
      <c r="C12706" s="9" t="s">
        <v>416</v>
      </c>
    </row>
    <row r="12707">
      <c r="A12707" s="7">
        <f t="shared" si="1"/>
        <v>10996</v>
      </c>
      <c r="B12707" s="5" t="s">
        <v>11221</v>
      </c>
      <c r="C12707" s="6" t="s">
        <v>153</v>
      </c>
    </row>
    <row r="12708">
      <c r="A12708" s="7">
        <f t="shared" si="1"/>
        <v>10997</v>
      </c>
      <c r="B12708" s="5" t="s">
        <v>11222</v>
      </c>
      <c r="C12708" s="6" t="s">
        <v>365</v>
      </c>
    </row>
    <row r="12709">
      <c r="A12709" s="7">
        <f t="shared" si="1"/>
        <v>10998</v>
      </c>
      <c r="B12709" s="8" t="s">
        <v>11223</v>
      </c>
      <c r="C12709" s="9" t="s">
        <v>60</v>
      </c>
    </row>
    <row r="12710">
      <c r="A12710" s="7">
        <f t="shared" si="1"/>
        <v>10999</v>
      </c>
      <c r="B12710" s="5" t="s">
        <v>11224</v>
      </c>
      <c r="C12710" s="6" t="s">
        <v>97</v>
      </c>
    </row>
    <row r="12711">
      <c r="A12711" s="7">
        <f t="shared" si="1"/>
        <v>11000</v>
      </c>
      <c r="B12711" s="5" t="s">
        <v>11225</v>
      </c>
      <c r="C12711" s="6" t="s">
        <v>462</v>
      </c>
    </row>
    <row r="12712">
      <c r="A12712" s="7">
        <f t="shared" si="1"/>
        <v>11000</v>
      </c>
      <c r="B12712" s="5" t="s">
        <v>11225</v>
      </c>
      <c r="C12712" s="6" t="s">
        <v>24</v>
      </c>
    </row>
    <row r="12713">
      <c r="A12713" s="7">
        <f t="shared" si="1"/>
        <v>11001</v>
      </c>
      <c r="B12713" s="8" t="s">
        <v>11226</v>
      </c>
      <c r="C12713" s="9" t="s">
        <v>56</v>
      </c>
    </row>
    <row r="12714">
      <c r="A12714" s="7">
        <f t="shared" si="1"/>
        <v>11002</v>
      </c>
      <c r="B12714" s="8" t="s">
        <v>11227</v>
      </c>
      <c r="C12714" s="9" t="s">
        <v>56</v>
      </c>
    </row>
    <row r="12715">
      <c r="A12715" s="7">
        <f t="shared" si="1"/>
        <v>11003</v>
      </c>
      <c r="B12715" s="5" t="s">
        <v>11228</v>
      </c>
      <c r="C12715" s="6" t="s">
        <v>153</v>
      </c>
    </row>
    <row r="12716">
      <c r="A12716" s="7">
        <f t="shared" si="1"/>
        <v>11004</v>
      </c>
      <c r="B12716" s="5" t="s">
        <v>11229</v>
      </c>
      <c r="C12716" s="6" t="s">
        <v>788</v>
      </c>
    </row>
    <row r="12717">
      <c r="A12717" s="7">
        <f t="shared" si="1"/>
        <v>11005</v>
      </c>
      <c r="B12717" s="5" t="s">
        <v>11230</v>
      </c>
      <c r="C12717" s="6" t="s">
        <v>788</v>
      </c>
    </row>
    <row r="12718">
      <c r="A12718" s="7">
        <f t="shared" si="1"/>
        <v>11006</v>
      </c>
      <c r="B12718" s="5" t="s">
        <v>11231</v>
      </c>
      <c r="C12718" s="6" t="s">
        <v>788</v>
      </c>
    </row>
    <row r="12719">
      <c r="A12719" s="7">
        <f t="shared" si="1"/>
        <v>11007</v>
      </c>
      <c r="B12719" s="5" t="s">
        <v>11232</v>
      </c>
      <c r="C12719" s="6" t="s">
        <v>788</v>
      </c>
    </row>
    <row r="12720">
      <c r="A12720" s="7">
        <f t="shared" si="1"/>
        <v>11008</v>
      </c>
      <c r="B12720" s="5" t="s">
        <v>11233</v>
      </c>
      <c r="C12720" s="6" t="s">
        <v>788</v>
      </c>
    </row>
    <row r="12721">
      <c r="A12721" s="7">
        <f t="shared" si="1"/>
        <v>11009</v>
      </c>
      <c r="B12721" s="5" t="s">
        <v>11234</v>
      </c>
      <c r="C12721" s="6" t="s">
        <v>788</v>
      </c>
    </row>
    <row r="12722">
      <c r="A12722" s="7">
        <f t="shared" si="1"/>
        <v>11010</v>
      </c>
      <c r="B12722" s="8" t="s">
        <v>11235</v>
      </c>
      <c r="C12722" s="9" t="s">
        <v>72</v>
      </c>
    </row>
    <row r="12723">
      <c r="A12723" s="7">
        <f t="shared" si="1"/>
        <v>11011</v>
      </c>
      <c r="B12723" s="5" t="s">
        <v>11236</v>
      </c>
      <c r="C12723" s="6" t="s">
        <v>362</v>
      </c>
    </row>
    <row r="12724">
      <c r="A12724" s="7">
        <f t="shared" si="1"/>
        <v>11011</v>
      </c>
      <c r="B12724" s="5" t="s">
        <v>11236</v>
      </c>
      <c r="C12724" s="6" t="s">
        <v>67</v>
      </c>
    </row>
    <row r="12725">
      <c r="A12725" s="7">
        <f t="shared" si="1"/>
        <v>11012</v>
      </c>
      <c r="B12725" s="8" t="s">
        <v>11237</v>
      </c>
      <c r="C12725" s="9" t="s">
        <v>8</v>
      </c>
    </row>
    <row r="12726">
      <c r="A12726" s="7">
        <f t="shared" si="1"/>
        <v>11013</v>
      </c>
      <c r="B12726" s="8" t="s">
        <v>11238</v>
      </c>
      <c r="C12726" s="9" t="s">
        <v>8</v>
      </c>
    </row>
    <row r="12727">
      <c r="A12727" s="7">
        <f t="shared" si="1"/>
        <v>11014</v>
      </c>
      <c r="B12727" s="5" t="s">
        <v>11239</v>
      </c>
      <c r="C12727" s="6" t="s">
        <v>555</v>
      </c>
    </row>
    <row r="12728">
      <c r="A12728" s="7">
        <f t="shared" si="1"/>
        <v>11015</v>
      </c>
      <c r="B12728" s="8" t="s">
        <v>11240</v>
      </c>
      <c r="C12728" s="9" t="s">
        <v>280</v>
      </c>
    </row>
    <row r="12729">
      <c r="A12729" s="7">
        <f t="shared" si="1"/>
        <v>11016</v>
      </c>
      <c r="B12729" s="5" t="s">
        <v>11241</v>
      </c>
      <c r="C12729" s="6" t="s">
        <v>1371</v>
      </c>
    </row>
    <row r="12730">
      <c r="A12730" s="7">
        <f t="shared" si="1"/>
        <v>11017</v>
      </c>
      <c r="B12730" s="5" t="s">
        <v>11242</v>
      </c>
      <c r="C12730" s="6" t="s">
        <v>1371</v>
      </c>
    </row>
    <row r="12731">
      <c r="A12731" s="7">
        <f t="shared" si="1"/>
        <v>11018</v>
      </c>
      <c r="B12731" s="8" t="s">
        <v>11243</v>
      </c>
      <c r="C12731" s="9" t="s">
        <v>1169</v>
      </c>
    </row>
    <row r="12732">
      <c r="A12732" s="7">
        <f t="shared" si="1"/>
        <v>11019</v>
      </c>
      <c r="B12732" s="5" t="s">
        <v>11244</v>
      </c>
      <c r="C12732" s="6" t="s">
        <v>555</v>
      </c>
    </row>
    <row r="12733">
      <c r="A12733" s="7">
        <f t="shared" si="1"/>
        <v>11020</v>
      </c>
      <c r="B12733" s="5" t="s">
        <v>11245</v>
      </c>
      <c r="C12733" s="6" t="s">
        <v>1248</v>
      </c>
    </row>
    <row r="12734">
      <c r="A12734" s="7">
        <f t="shared" si="1"/>
        <v>11021</v>
      </c>
      <c r="B12734" s="5" t="s">
        <v>11246</v>
      </c>
      <c r="C12734" s="6" t="s">
        <v>939</v>
      </c>
    </row>
    <row r="12735">
      <c r="A12735" s="7">
        <f t="shared" si="1"/>
        <v>11022</v>
      </c>
      <c r="B12735" s="5" t="s">
        <v>11247</v>
      </c>
      <c r="C12735" s="6" t="s">
        <v>1248</v>
      </c>
    </row>
    <row r="12736">
      <c r="A12736" s="7">
        <f t="shared" si="1"/>
        <v>11023</v>
      </c>
      <c r="B12736" s="5" t="s">
        <v>11248</v>
      </c>
      <c r="C12736" s="6" t="s">
        <v>1248</v>
      </c>
    </row>
    <row r="12737">
      <c r="A12737" s="7">
        <f t="shared" si="1"/>
        <v>11024</v>
      </c>
      <c r="B12737" s="5" t="s">
        <v>11249</v>
      </c>
      <c r="C12737" s="6" t="s">
        <v>538</v>
      </c>
    </row>
    <row r="12738">
      <c r="A12738" s="7">
        <f t="shared" si="1"/>
        <v>11025</v>
      </c>
      <c r="B12738" s="5" t="s">
        <v>11250</v>
      </c>
      <c r="C12738" s="6" t="s">
        <v>1248</v>
      </c>
    </row>
    <row r="12739">
      <c r="A12739" s="7">
        <f t="shared" si="1"/>
        <v>11026</v>
      </c>
      <c r="B12739" s="5" t="s">
        <v>11251</v>
      </c>
      <c r="C12739" s="6" t="s">
        <v>1248</v>
      </c>
    </row>
    <row r="12740">
      <c r="A12740" s="7">
        <f t="shared" si="1"/>
        <v>11027</v>
      </c>
      <c r="B12740" s="5" t="s">
        <v>11252</v>
      </c>
      <c r="C12740" s="6" t="s">
        <v>1248</v>
      </c>
    </row>
    <row r="12741">
      <c r="A12741" s="7">
        <f t="shared" si="1"/>
        <v>11028</v>
      </c>
      <c r="B12741" s="8" t="s">
        <v>11253</v>
      </c>
      <c r="C12741" s="9" t="s">
        <v>893</v>
      </c>
    </row>
    <row r="12742">
      <c r="A12742" s="7">
        <f t="shared" si="1"/>
        <v>11029</v>
      </c>
      <c r="B12742" s="8" t="s">
        <v>11254</v>
      </c>
      <c r="C12742" s="9" t="s">
        <v>11255</v>
      </c>
    </row>
    <row r="12743">
      <c r="A12743" s="7">
        <f t="shared" si="1"/>
        <v>11029</v>
      </c>
      <c r="B12743" s="8" t="s">
        <v>11254</v>
      </c>
      <c r="C12743" s="9" t="s">
        <v>399</v>
      </c>
    </row>
    <row r="12744">
      <c r="A12744" s="7">
        <f t="shared" si="1"/>
        <v>11030</v>
      </c>
      <c r="B12744" s="16" t="s">
        <v>11256</v>
      </c>
      <c r="C12744" s="6" t="s">
        <v>1235</v>
      </c>
    </row>
    <row r="12745">
      <c r="A12745" s="7">
        <f t="shared" si="1"/>
        <v>11031</v>
      </c>
      <c r="B12745" s="5" t="s">
        <v>11257</v>
      </c>
      <c r="C12745" s="6" t="s">
        <v>612</v>
      </c>
    </row>
    <row r="12746">
      <c r="A12746" s="7">
        <f t="shared" si="1"/>
        <v>11032</v>
      </c>
      <c r="B12746" s="5" t="s">
        <v>11258</v>
      </c>
      <c r="C12746" s="6" t="s">
        <v>1342</v>
      </c>
    </row>
    <row r="12747">
      <c r="A12747" s="7">
        <f t="shared" si="1"/>
        <v>11033</v>
      </c>
      <c r="B12747" s="5" t="s">
        <v>11259</v>
      </c>
      <c r="C12747" s="6" t="s">
        <v>1342</v>
      </c>
    </row>
    <row r="12748">
      <c r="A12748" s="7">
        <f t="shared" si="1"/>
        <v>11034</v>
      </c>
      <c r="B12748" s="5" t="s">
        <v>11260</v>
      </c>
      <c r="C12748" s="6" t="s">
        <v>1342</v>
      </c>
    </row>
    <row r="12749">
      <c r="A12749" s="7">
        <f t="shared" si="1"/>
        <v>11035</v>
      </c>
      <c r="B12749" s="5" t="s">
        <v>11261</v>
      </c>
      <c r="C12749" s="6" t="s">
        <v>1342</v>
      </c>
    </row>
    <row r="12750">
      <c r="A12750" s="7">
        <f t="shared" si="1"/>
        <v>11036</v>
      </c>
      <c r="B12750" s="5" t="s">
        <v>11262</v>
      </c>
      <c r="C12750" s="6" t="s">
        <v>1856</v>
      </c>
    </row>
    <row r="12751">
      <c r="A12751" s="7">
        <f t="shared" si="1"/>
        <v>11037</v>
      </c>
      <c r="B12751" s="5" t="s">
        <v>11263</v>
      </c>
      <c r="C12751" s="6" t="s">
        <v>939</v>
      </c>
    </row>
    <row r="12752">
      <c r="A12752" s="7">
        <f t="shared" si="1"/>
        <v>11038</v>
      </c>
      <c r="B12752" s="5" t="s">
        <v>11264</v>
      </c>
      <c r="C12752" s="6" t="s">
        <v>538</v>
      </c>
    </row>
    <row r="12753">
      <c r="A12753" s="7">
        <f t="shared" si="1"/>
        <v>11039</v>
      </c>
      <c r="B12753" s="5" t="s">
        <v>11265</v>
      </c>
      <c r="C12753" s="6" t="s">
        <v>86</v>
      </c>
    </row>
    <row r="12754">
      <c r="A12754" s="7">
        <f t="shared" si="1"/>
        <v>11040</v>
      </c>
      <c r="B12754" s="8" t="s">
        <v>11266</v>
      </c>
      <c r="C12754" s="9" t="s">
        <v>1042</v>
      </c>
    </row>
    <row r="12755">
      <c r="A12755" s="7">
        <f t="shared" si="1"/>
        <v>11041</v>
      </c>
      <c r="B12755" s="5" t="s">
        <v>11267</v>
      </c>
      <c r="C12755" s="6" t="s">
        <v>1369</v>
      </c>
    </row>
    <row r="12756">
      <c r="A12756" s="7">
        <f t="shared" si="1"/>
        <v>11042</v>
      </c>
      <c r="B12756" s="5" t="s">
        <v>11268</v>
      </c>
      <c r="C12756" s="6" t="s">
        <v>1207</v>
      </c>
    </row>
    <row r="12757">
      <c r="A12757" s="7">
        <f t="shared" si="1"/>
        <v>11043</v>
      </c>
      <c r="B12757" s="5" t="s">
        <v>11269</v>
      </c>
      <c r="C12757" s="6" t="s">
        <v>1207</v>
      </c>
    </row>
    <row r="12758">
      <c r="A12758" s="7">
        <f t="shared" si="1"/>
        <v>11044</v>
      </c>
      <c r="B12758" s="5" t="s">
        <v>11270</v>
      </c>
      <c r="C12758" s="6" t="s">
        <v>1207</v>
      </c>
    </row>
    <row r="12759">
      <c r="A12759" s="7">
        <f t="shared" si="1"/>
        <v>11045</v>
      </c>
      <c r="B12759" s="5" t="s">
        <v>11271</v>
      </c>
      <c r="C12759" s="6" t="s">
        <v>6</v>
      </c>
    </row>
    <row r="12760">
      <c r="A12760" s="7">
        <f t="shared" si="1"/>
        <v>11046</v>
      </c>
      <c r="B12760" s="8" t="s">
        <v>11272</v>
      </c>
      <c r="C12760" s="9" t="s">
        <v>614</v>
      </c>
    </row>
    <row r="12761">
      <c r="A12761" s="7">
        <f t="shared" si="1"/>
        <v>11047</v>
      </c>
      <c r="B12761" s="5" t="s">
        <v>11273</v>
      </c>
      <c r="C12761" s="6" t="s">
        <v>798</v>
      </c>
    </row>
    <row r="12762">
      <c r="A12762" s="7">
        <f t="shared" si="1"/>
        <v>11048</v>
      </c>
      <c r="B12762" s="5" t="s">
        <v>11274</v>
      </c>
      <c r="C12762" s="6" t="s">
        <v>1458</v>
      </c>
    </row>
    <row r="12763">
      <c r="A12763" s="7">
        <f t="shared" si="1"/>
        <v>11049</v>
      </c>
      <c r="B12763" s="8" t="s">
        <v>11275</v>
      </c>
      <c r="C12763" s="9" t="s">
        <v>1776</v>
      </c>
    </row>
    <row r="12764">
      <c r="A12764" s="7">
        <f t="shared" si="1"/>
        <v>11050</v>
      </c>
      <c r="B12764" s="5" t="s">
        <v>11276</v>
      </c>
      <c r="C12764" s="6" t="s">
        <v>758</v>
      </c>
    </row>
    <row r="12765">
      <c r="A12765" s="7">
        <f t="shared" si="1"/>
        <v>11051</v>
      </c>
      <c r="B12765" s="5" t="s">
        <v>11277</v>
      </c>
      <c r="C12765" s="6" t="s">
        <v>1007</v>
      </c>
    </row>
    <row r="12766">
      <c r="A12766" s="7">
        <f t="shared" si="1"/>
        <v>11052</v>
      </c>
      <c r="B12766" s="16" t="s">
        <v>11278</v>
      </c>
      <c r="C12766" s="6" t="s">
        <v>1235</v>
      </c>
    </row>
    <row r="12767">
      <c r="A12767" s="7">
        <f t="shared" si="1"/>
        <v>11052</v>
      </c>
      <c r="B12767" s="8" t="s">
        <v>11278</v>
      </c>
      <c r="C12767" s="9" t="s">
        <v>372</v>
      </c>
    </row>
    <row r="12768">
      <c r="A12768" s="7">
        <f t="shared" si="1"/>
        <v>11053</v>
      </c>
      <c r="B12768" s="5" t="s">
        <v>11279</v>
      </c>
      <c r="C12768" s="6" t="s">
        <v>1458</v>
      </c>
    </row>
    <row r="12769">
      <c r="A12769" s="7">
        <f t="shared" si="1"/>
        <v>11054</v>
      </c>
      <c r="B12769" s="5" t="s">
        <v>11280</v>
      </c>
      <c r="C12769" s="6" t="s">
        <v>1369</v>
      </c>
    </row>
    <row r="12770">
      <c r="A12770" s="7">
        <f t="shared" si="1"/>
        <v>11055</v>
      </c>
      <c r="B12770" s="5" t="s">
        <v>11281</v>
      </c>
      <c r="C12770" s="6" t="s">
        <v>467</v>
      </c>
    </row>
    <row r="12771">
      <c r="A12771" s="7">
        <f t="shared" si="1"/>
        <v>11056</v>
      </c>
      <c r="B12771" s="5" t="s">
        <v>11282</v>
      </c>
      <c r="C12771" s="6" t="s">
        <v>798</v>
      </c>
    </row>
    <row r="12772">
      <c r="A12772" s="7">
        <f t="shared" si="1"/>
        <v>11057</v>
      </c>
      <c r="B12772" s="8" t="s">
        <v>11283</v>
      </c>
      <c r="C12772" s="9" t="s">
        <v>845</v>
      </c>
    </row>
    <row r="12773">
      <c r="A12773" s="7">
        <f t="shared" si="1"/>
        <v>11058</v>
      </c>
      <c r="B12773" s="8" t="s">
        <v>11284</v>
      </c>
      <c r="C12773" s="9" t="s">
        <v>530</v>
      </c>
    </row>
    <row r="12774">
      <c r="A12774" s="7">
        <f t="shared" si="1"/>
        <v>11059</v>
      </c>
      <c r="B12774" s="5" t="s">
        <v>11285</v>
      </c>
      <c r="C12774" s="6" t="s">
        <v>153</v>
      </c>
    </row>
    <row r="12775">
      <c r="A12775" s="7">
        <f t="shared" si="1"/>
        <v>11060</v>
      </c>
      <c r="B12775" s="5" t="s">
        <v>11286</v>
      </c>
      <c r="C12775" s="6" t="s">
        <v>1120</v>
      </c>
    </row>
    <row r="12776">
      <c r="A12776" s="7">
        <f t="shared" si="1"/>
        <v>11061</v>
      </c>
      <c r="B12776" s="8" t="s">
        <v>11287</v>
      </c>
      <c r="C12776" s="9" t="s">
        <v>1169</v>
      </c>
    </row>
    <row r="12777">
      <c r="A12777" s="7">
        <f t="shared" si="1"/>
        <v>11062</v>
      </c>
      <c r="B12777" s="8" t="s">
        <v>11288</v>
      </c>
      <c r="C12777" s="9" t="s">
        <v>1169</v>
      </c>
    </row>
    <row r="12778">
      <c r="A12778" s="7">
        <f t="shared" si="1"/>
        <v>11063</v>
      </c>
      <c r="B12778" s="8" t="s">
        <v>11289</v>
      </c>
      <c r="C12778" s="9" t="s">
        <v>733</v>
      </c>
    </row>
    <row r="12779">
      <c r="A12779" s="7">
        <f t="shared" si="1"/>
        <v>11064</v>
      </c>
      <c r="B12779" s="8" t="s">
        <v>11290</v>
      </c>
      <c r="C12779" s="9" t="s">
        <v>399</v>
      </c>
    </row>
    <row r="12780">
      <c r="A12780" s="7">
        <f t="shared" si="1"/>
        <v>11065</v>
      </c>
      <c r="B12780" s="5" t="s">
        <v>11291</v>
      </c>
      <c r="C12780" s="6" t="s">
        <v>62</v>
      </c>
    </row>
    <row r="12781">
      <c r="A12781" s="7">
        <f t="shared" si="1"/>
        <v>11066</v>
      </c>
      <c r="B12781" s="5" t="s">
        <v>11292</v>
      </c>
      <c r="C12781" s="6" t="s">
        <v>267</v>
      </c>
    </row>
    <row r="12782">
      <c r="A12782" s="7">
        <f t="shared" si="1"/>
        <v>11067</v>
      </c>
      <c r="B12782" s="8" t="s">
        <v>11293</v>
      </c>
      <c r="C12782" s="9" t="s">
        <v>188</v>
      </c>
    </row>
    <row r="12783">
      <c r="A12783" s="7">
        <f t="shared" si="1"/>
        <v>11068</v>
      </c>
      <c r="B12783" s="8" t="s">
        <v>11294</v>
      </c>
      <c r="C12783" s="9" t="s">
        <v>1776</v>
      </c>
    </row>
    <row r="12784">
      <c r="A12784" s="7">
        <f t="shared" si="1"/>
        <v>11069</v>
      </c>
      <c r="B12784" s="8" t="s">
        <v>11295</v>
      </c>
      <c r="C12784" s="9" t="s">
        <v>1776</v>
      </c>
    </row>
    <row r="12785">
      <c r="A12785" s="7">
        <f t="shared" si="1"/>
        <v>11070</v>
      </c>
      <c r="B12785" s="8" t="s">
        <v>11296</v>
      </c>
      <c r="C12785" s="9" t="s">
        <v>758</v>
      </c>
    </row>
    <row r="12786">
      <c r="A12786" s="7">
        <f t="shared" si="1"/>
        <v>11071</v>
      </c>
      <c r="B12786" s="5" t="s">
        <v>11297</v>
      </c>
      <c r="C12786" s="6" t="s">
        <v>1124</v>
      </c>
    </row>
    <row r="12787">
      <c r="A12787" s="7">
        <f t="shared" si="1"/>
        <v>11072</v>
      </c>
      <c r="B12787" s="8" t="s">
        <v>11298</v>
      </c>
      <c r="C12787" s="9" t="s">
        <v>818</v>
      </c>
    </row>
    <row r="12788">
      <c r="A12788" s="7">
        <f t="shared" si="1"/>
        <v>11073</v>
      </c>
      <c r="B12788" s="8" t="s">
        <v>11299</v>
      </c>
      <c r="C12788" s="9" t="s">
        <v>72</v>
      </c>
    </row>
    <row r="12789">
      <c r="A12789" s="7">
        <f t="shared" si="1"/>
        <v>11074</v>
      </c>
      <c r="B12789" s="5" t="s">
        <v>11300</v>
      </c>
      <c r="C12789" s="6" t="s">
        <v>681</v>
      </c>
    </row>
    <row r="12790">
      <c r="A12790" s="7">
        <f t="shared" si="1"/>
        <v>11075</v>
      </c>
      <c r="B12790" s="5" t="s">
        <v>11301</v>
      </c>
      <c r="C12790" s="6" t="s">
        <v>86</v>
      </c>
    </row>
    <row r="12791">
      <c r="A12791" s="7">
        <f t="shared" si="1"/>
        <v>11076</v>
      </c>
      <c r="B12791" s="8" t="s">
        <v>11302</v>
      </c>
      <c r="C12791" s="9" t="s">
        <v>547</v>
      </c>
    </row>
    <row r="12792">
      <c r="A12792" s="7">
        <f t="shared" si="1"/>
        <v>11077</v>
      </c>
      <c r="B12792" s="8" t="s">
        <v>11303</v>
      </c>
      <c r="C12792" s="9" t="s">
        <v>530</v>
      </c>
    </row>
    <row r="12793">
      <c r="A12793" s="7">
        <f t="shared" si="1"/>
        <v>11078</v>
      </c>
      <c r="B12793" s="8" t="s">
        <v>11304</v>
      </c>
      <c r="C12793" s="9" t="s">
        <v>530</v>
      </c>
    </row>
    <row r="12794">
      <c r="A12794" s="7">
        <f t="shared" si="1"/>
        <v>11079</v>
      </c>
      <c r="B12794" s="8" t="s">
        <v>11305</v>
      </c>
      <c r="C12794" s="9" t="s">
        <v>530</v>
      </c>
    </row>
    <row r="12795">
      <c r="A12795" s="7">
        <f t="shared" si="1"/>
        <v>11080</v>
      </c>
      <c r="B12795" s="8" t="s">
        <v>11306</v>
      </c>
      <c r="C12795" s="9" t="s">
        <v>530</v>
      </c>
    </row>
    <row r="12796">
      <c r="A12796" s="7">
        <f t="shared" si="1"/>
        <v>11081</v>
      </c>
      <c r="B12796" s="5" t="s">
        <v>11307</v>
      </c>
      <c r="C12796" s="6" t="s">
        <v>538</v>
      </c>
    </row>
    <row r="12797">
      <c r="A12797" s="7">
        <f t="shared" si="1"/>
        <v>11082</v>
      </c>
      <c r="B12797" s="8" t="s">
        <v>11308</v>
      </c>
      <c r="C12797" s="9" t="s">
        <v>117</v>
      </c>
    </row>
    <row r="12798">
      <c r="A12798" s="7">
        <f t="shared" si="1"/>
        <v>11083</v>
      </c>
      <c r="B12798" s="5" t="s">
        <v>11309</v>
      </c>
      <c r="C12798" s="6" t="s">
        <v>426</v>
      </c>
    </row>
    <row r="12799">
      <c r="A12799" s="7">
        <f t="shared" si="1"/>
        <v>11084</v>
      </c>
      <c r="B12799" s="8" t="s">
        <v>11310</v>
      </c>
      <c r="C12799" s="9" t="s">
        <v>547</v>
      </c>
    </row>
    <row r="12800">
      <c r="A12800" s="7">
        <f t="shared" si="1"/>
        <v>11085</v>
      </c>
      <c r="B12800" s="8" t="s">
        <v>11311</v>
      </c>
      <c r="C12800" s="9" t="s">
        <v>8</v>
      </c>
    </row>
    <row r="12801">
      <c r="A12801" s="7">
        <f t="shared" si="1"/>
        <v>11086</v>
      </c>
      <c r="B12801" s="8" t="s">
        <v>11312</v>
      </c>
      <c r="C12801" s="9" t="s">
        <v>8</v>
      </c>
    </row>
    <row r="12802">
      <c r="A12802" s="7">
        <f t="shared" si="1"/>
        <v>11087</v>
      </c>
      <c r="B12802" s="8" t="s">
        <v>11313</v>
      </c>
      <c r="C12802" s="9" t="s">
        <v>8</v>
      </c>
    </row>
    <row r="12803">
      <c r="A12803" s="7">
        <f t="shared" si="1"/>
        <v>11088</v>
      </c>
      <c r="B12803" s="8" t="s">
        <v>11314</v>
      </c>
      <c r="C12803" s="9" t="s">
        <v>8</v>
      </c>
    </row>
    <row r="12804">
      <c r="A12804" s="7">
        <f t="shared" si="1"/>
        <v>11089</v>
      </c>
      <c r="B12804" s="5" t="s">
        <v>11315</v>
      </c>
      <c r="C12804" s="6" t="s">
        <v>4</v>
      </c>
    </row>
    <row r="12805">
      <c r="A12805" s="7">
        <f t="shared" si="1"/>
        <v>11090</v>
      </c>
      <c r="B12805" s="5" t="s">
        <v>11316</v>
      </c>
      <c r="C12805" s="6" t="s">
        <v>1371</v>
      </c>
    </row>
    <row r="12806">
      <c r="A12806" s="7">
        <f t="shared" si="1"/>
        <v>11091</v>
      </c>
      <c r="B12806" s="5" t="s">
        <v>11317</v>
      </c>
      <c r="C12806" s="6" t="s">
        <v>1371</v>
      </c>
    </row>
    <row r="12807">
      <c r="A12807" s="7">
        <f t="shared" si="1"/>
        <v>11092</v>
      </c>
      <c r="B12807" s="8" t="s">
        <v>11318</v>
      </c>
      <c r="C12807" s="9" t="s">
        <v>8</v>
      </c>
    </row>
    <row r="12808">
      <c r="A12808" s="7">
        <f t="shared" si="1"/>
        <v>11093</v>
      </c>
      <c r="B12808" s="8" t="s">
        <v>11319</v>
      </c>
      <c r="C12808" s="9" t="s">
        <v>8</v>
      </c>
    </row>
    <row r="12809">
      <c r="A12809" s="7">
        <f t="shared" si="1"/>
        <v>11094</v>
      </c>
      <c r="B12809" s="5" t="s">
        <v>11320</v>
      </c>
      <c r="C12809" s="6" t="s">
        <v>1279</v>
      </c>
    </row>
    <row r="12810">
      <c r="A12810" s="7">
        <f t="shared" si="1"/>
        <v>11095</v>
      </c>
      <c r="B12810" s="5" t="s">
        <v>11321</v>
      </c>
      <c r="C12810" s="6" t="s">
        <v>1223</v>
      </c>
    </row>
    <row r="12811">
      <c r="A12811" s="7">
        <f t="shared" si="1"/>
        <v>11096</v>
      </c>
      <c r="B12811" s="5" t="s">
        <v>11322</v>
      </c>
      <c r="C12811" s="6" t="s">
        <v>393</v>
      </c>
    </row>
    <row r="12812">
      <c r="A12812" s="7">
        <f t="shared" si="1"/>
        <v>11097</v>
      </c>
      <c r="B12812" s="5" t="s">
        <v>11323</v>
      </c>
      <c r="C12812" s="6" t="s">
        <v>798</v>
      </c>
    </row>
    <row r="12813">
      <c r="A12813" s="7">
        <f t="shared" si="1"/>
        <v>11098</v>
      </c>
      <c r="B12813" s="5" t="s">
        <v>11324</v>
      </c>
      <c r="C12813" s="6" t="s">
        <v>798</v>
      </c>
    </row>
    <row r="12814">
      <c r="A12814" s="7">
        <f t="shared" si="1"/>
        <v>11099</v>
      </c>
      <c r="B12814" s="5" t="s">
        <v>11325</v>
      </c>
      <c r="C12814" s="6" t="s">
        <v>1324</v>
      </c>
    </row>
    <row r="12815">
      <c r="A12815" s="7">
        <f t="shared" si="1"/>
        <v>11100</v>
      </c>
      <c r="B12815" s="5" t="s">
        <v>11326</v>
      </c>
      <c r="C12815" s="6" t="s">
        <v>1324</v>
      </c>
    </row>
    <row r="12816">
      <c r="A12816" s="7">
        <f t="shared" si="1"/>
        <v>11101</v>
      </c>
      <c r="B12816" s="8" t="s">
        <v>11327</v>
      </c>
      <c r="C12816" s="6" t="s">
        <v>672</v>
      </c>
    </row>
    <row r="12817">
      <c r="A12817" s="7">
        <f t="shared" si="1"/>
        <v>11102</v>
      </c>
      <c r="B12817" s="8" t="s">
        <v>11328</v>
      </c>
      <c r="C12817" s="9" t="s">
        <v>54</v>
      </c>
    </row>
    <row r="12818">
      <c r="A12818" s="7">
        <f t="shared" si="1"/>
        <v>11103</v>
      </c>
      <c r="B12818" s="5" t="s">
        <v>11329</v>
      </c>
      <c r="C12818" s="6" t="s">
        <v>4</v>
      </c>
    </row>
    <row r="12819">
      <c r="A12819" s="7">
        <f t="shared" si="1"/>
        <v>11104</v>
      </c>
      <c r="B12819" s="5" t="s">
        <v>11330</v>
      </c>
      <c r="C12819" s="6" t="s">
        <v>324</v>
      </c>
    </row>
    <row r="12820">
      <c r="A12820" s="7">
        <f t="shared" si="1"/>
        <v>11105</v>
      </c>
      <c r="B12820" s="5" t="s">
        <v>11331</v>
      </c>
      <c r="C12820" s="6" t="s">
        <v>603</v>
      </c>
    </row>
    <row r="12821">
      <c r="A12821" s="7">
        <f t="shared" si="1"/>
        <v>11106</v>
      </c>
      <c r="B12821" s="5" t="s">
        <v>11332</v>
      </c>
      <c r="C12821" s="6" t="s">
        <v>1267</v>
      </c>
    </row>
    <row r="12822">
      <c r="A12822" s="7">
        <f t="shared" si="1"/>
        <v>11107</v>
      </c>
      <c r="B12822" s="5" t="s">
        <v>11333</v>
      </c>
      <c r="C12822" s="6" t="s">
        <v>1267</v>
      </c>
    </row>
    <row r="12823">
      <c r="A12823" s="7">
        <f t="shared" si="1"/>
        <v>11108</v>
      </c>
      <c r="B12823" s="5" t="s">
        <v>11334</v>
      </c>
      <c r="C12823" s="6" t="s">
        <v>1267</v>
      </c>
    </row>
    <row r="12824">
      <c r="A12824" s="7">
        <f t="shared" si="1"/>
        <v>11109</v>
      </c>
      <c r="B12824" s="5" t="s">
        <v>11335</v>
      </c>
      <c r="C12824" s="6" t="s">
        <v>1267</v>
      </c>
    </row>
    <row r="12825">
      <c r="A12825" s="7">
        <f t="shared" si="1"/>
        <v>11110</v>
      </c>
      <c r="B12825" s="5" t="s">
        <v>11336</v>
      </c>
      <c r="C12825" s="6" t="s">
        <v>32</v>
      </c>
    </row>
    <row r="12826">
      <c r="A12826" s="7">
        <f t="shared" si="1"/>
        <v>11111</v>
      </c>
      <c r="B12826" s="5" t="s">
        <v>11337</v>
      </c>
      <c r="C12826" s="6" t="s">
        <v>1221</v>
      </c>
    </row>
    <row r="12827">
      <c r="A12827" s="7">
        <f t="shared" si="1"/>
        <v>11112</v>
      </c>
      <c r="B12827" s="5" t="s">
        <v>11338</v>
      </c>
      <c r="C12827" s="6" t="s">
        <v>1221</v>
      </c>
    </row>
    <row r="12828">
      <c r="A12828" s="7">
        <f t="shared" si="1"/>
        <v>11113</v>
      </c>
      <c r="B12828" s="5" t="s">
        <v>11339</v>
      </c>
      <c r="C12828" s="6" t="s">
        <v>1221</v>
      </c>
    </row>
    <row r="12829">
      <c r="A12829" s="7">
        <f t="shared" si="1"/>
        <v>11114</v>
      </c>
      <c r="B12829" s="8" t="s">
        <v>11340</v>
      </c>
      <c r="C12829" s="9" t="s">
        <v>42</v>
      </c>
    </row>
    <row r="12830">
      <c r="A12830" s="7">
        <f t="shared" si="1"/>
        <v>11115</v>
      </c>
      <c r="B12830" s="8" t="s">
        <v>11341</v>
      </c>
      <c r="C12830" s="9" t="s">
        <v>42</v>
      </c>
    </row>
    <row r="12831">
      <c r="A12831" s="7">
        <f t="shared" si="1"/>
        <v>11116</v>
      </c>
      <c r="B12831" s="5" t="s">
        <v>11342</v>
      </c>
      <c r="C12831" s="6" t="s">
        <v>1394</v>
      </c>
    </row>
    <row r="12832">
      <c r="A12832" s="7">
        <f t="shared" si="1"/>
        <v>11117</v>
      </c>
      <c r="B12832" s="8" t="s">
        <v>11343</v>
      </c>
      <c r="C12832" s="9" t="s">
        <v>42</v>
      </c>
    </row>
    <row r="12833">
      <c r="A12833" s="7">
        <f t="shared" si="1"/>
        <v>11118</v>
      </c>
      <c r="B12833" s="8" t="s">
        <v>11344</v>
      </c>
      <c r="C12833" s="9" t="s">
        <v>42</v>
      </c>
    </row>
    <row r="12834">
      <c r="A12834" s="7">
        <f t="shared" si="1"/>
        <v>11119</v>
      </c>
      <c r="B12834" s="8" t="s">
        <v>11345</v>
      </c>
      <c r="C12834" s="9" t="s">
        <v>42</v>
      </c>
    </row>
    <row r="12835">
      <c r="A12835" s="7">
        <f t="shared" si="1"/>
        <v>11120</v>
      </c>
      <c r="B12835" s="8" t="s">
        <v>11346</v>
      </c>
      <c r="C12835" s="9" t="s">
        <v>42</v>
      </c>
    </row>
    <row r="12836">
      <c r="A12836" s="7">
        <f t="shared" si="1"/>
        <v>11121</v>
      </c>
      <c r="B12836" s="8" t="s">
        <v>11347</v>
      </c>
      <c r="C12836" s="9" t="s">
        <v>42</v>
      </c>
    </row>
    <row r="12837">
      <c r="A12837" s="7">
        <f t="shared" si="1"/>
        <v>11122</v>
      </c>
      <c r="B12837" s="8" t="s">
        <v>11348</v>
      </c>
      <c r="C12837" s="9" t="s">
        <v>42</v>
      </c>
    </row>
    <row r="12838">
      <c r="A12838" s="7">
        <f t="shared" si="1"/>
        <v>11123</v>
      </c>
      <c r="B12838" s="8" t="s">
        <v>11349</v>
      </c>
      <c r="C12838" s="9" t="s">
        <v>42</v>
      </c>
    </row>
    <row r="12839">
      <c r="A12839" s="7">
        <f t="shared" si="1"/>
        <v>11124</v>
      </c>
      <c r="B12839" s="8" t="s">
        <v>11350</v>
      </c>
      <c r="C12839" s="9" t="s">
        <v>121</v>
      </c>
    </row>
    <row r="12840">
      <c r="A12840" s="7">
        <f t="shared" si="1"/>
        <v>11124</v>
      </c>
      <c r="B12840" s="8" t="s">
        <v>11350</v>
      </c>
      <c r="C12840" s="9" t="s">
        <v>42</v>
      </c>
    </row>
    <row r="12841">
      <c r="A12841" s="7">
        <f t="shared" si="1"/>
        <v>11125</v>
      </c>
      <c r="B12841" s="8" t="s">
        <v>11351</v>
      </c>
      <c r="C12841" s="9" t="s">
        <v>722</v>
      </c>
    </row>
    <row r="12842">
      <c r="A12842" s="7">
        <f t="shared" si="1"/>
        <v>11126</v>
      </c>
      <c r="B12842" s="8" t="s">
        <v>11352</v>
      </c>
      <c r="C12842" s="9" t="s">
        <v>722</v>
      </c>
    </row>
    <row r="12843">
      <c r="A12843" s="7">
        <f t="shared" si="1"/>
        <v>11127</v>
      </c>
      <c r="B12843" s="8" t="s">
        <v>11353</v>
      </c>
      <c r="C12843" s="9" t="s">
        <v>188</v>
      </c>
    </row>
    <row r="12844">
      <c r="A12844" s="7">
        <f t="shared" si="1"/>
        <v>11128</v>
      </c>
      <c r="B12844" s="8" t="s">
        <v>11354</v>
      </c>
      <c r="C12844" s="9" t="s">
        <v>121</v>
      </c>
    </row>
    <row r="12845">
      <c r="A12845" s="7">
        <f t="shared" si="1"/>
        <v>11129</v>
      </c>
      <c r="B12845" s="8" t="s">
        <v>11355</v>
      </c>
      <c r="C12845" s="9" t="s">
        <v>121</v>
      </c>
    </row>
    <row r="12846">
      <c r="A12846" s="7">
        <f t="shared" si="1"/>
        <v>11130</v>
      </c>
      <c r="B12846" s="8" t="s">
        <v>11356</v>
      </c>
      <c r="C12846" s="9" t="s">
        <v>874</v>
      </c>
    </row>
    <row r="12847">
      <c r="A12847" s="7">
        <f t="shared" si="1"/>
        <v>11131</v>
      </c>
      <c r="B12847" s="8" t="s">
        <v>11357</v>
      </c>
      <c r="C12847" s="9" t="s">
        <v>874</v>
      </c>
    </row>
    <row r="12848">
      <c r="A12848" s="7">
        <f t="shared" si="1"/>
        <v>11132</v>
      </c>
      <c r="B12848" s="8" t="s">
        <v>11358</v>
      </c>
      <c r="C12848" s="9" t="s">
        <v>874</v>
      </c>
    </row>
    <row r="12849">
      <c r="A12849" s="7">
        <f t="shared" si="1"/>
        <v>11133</v>
      </c>
      <c r="B12849" s="8" t="s">
        <v>11359</v>
      </c>
      <c r="C12849" s="9" t="s">
        <v>188</v>
      </c>
    </row>
    <row r="12850">
      <c r="A12850" s="7">
        <f t="shared" si="1"/>
        <v>11134</v>
      </c>
      <c r="B12850" s="8" t="s">
        <v>11360</v>
      </c>
      <c r="C12850" s="9" t="s">
        <v>188</v>
      </c>
    </row>
    <row r="12851">
      <c r="A12851" s="7">
        <f t="shared" si="1"/>
        <v>11135</v>
      </c>
      <c r="B12851" s="8" t="s">
        <v>11361</v>
      </c>
      <c r="C12851" s="9" t="s">
        <v>188</v>
      </c>
    </row>
    <row r="12852">
      <c r="A12852" s="7">
        <f t="shared" si="1"/>
        <v>11136</v>
      </c>
      <c r="B12852" s="5" t="s">
        <v>11362</v>
      </c>
      <c r="C12852" s="6" t="s">
        <v>1495</v>
      </c>
    </row>
    <row r="12853">
      <c r="A12853" s="7">
        <f t="shared" si="1"/>
        <v>11137</v>
      </c>
      <c r="B12853" s="5" t="s">
        <v>11363</v>
      </c>
      <c r="C12853" s="6" t="s">
        <v>452</v>
      </c>
    </row>
    <row r="12854">
      <c r="A12854" s="7">
        <f t="shared" si="1"/>
        <v>11138</v>
      </c>
      <c r="B12854" s="8" t="s">
        <v>11364</v>
      </c>
      <c r="C12854" s="9" t="s">
        <v>121</v>
      </c>
    </row>
    <row r="12855">
      <c r="A12855" s="7">
        <f t="shared" si="1"/>
        <v>11139</v>
      </c>
      <c r="B12855" s="8" t="s">
        <v>11365</v>
      </c>
      <c r="C12855" s="9" t="s">
        <v>121</v>
      </c>
    </row>
    <row r="12856">
      <c r="A12856" s="7">
        <f t="shared" si="1"/>
        <v>11140</v>
      </c>
      <c r="B12856" s="8" t="s">
        <v>11366</v>
      </c>
      <c r="C12856" s="9" t="s">
        <v>121</v>
      </c>
    </row>
    <row r="12857">
      <c r="A12857" s="7">
        <f t="shared" si="1"/>
        <v>11141</v>
      </c>
      <c r="B12857" s="8" t="s">
        <v>11367</v>
      </c>
      <c r="C12857" s="9" t="s">
        <v>121</v>
      </c>
    </row>
    <row r="12858">
      <c r="A12858" s="7">
        <f t="shared" si="1"/>
        <v>11142</v>
      </c>
      <c r="B12858" s="8" t="s">
        <v>11368</v>
      </c>
      <c r="C12858" s="9" t="s">
        <v>121</v>
      </c>
    </row>
    <row r="12859">
      <c r="A12859" s="7">
        <f t="shared" si="1"/>
        <v>11143</v>
      </c>
      <c r="B12859" s="8" t="s">
        <v>11369</v>
      </c>
      <c r="C12859" s="9" t="s">
        <v>121</v>
      </c>
    </row>
    <row r="12860">
      <c r="A12860" s="7">
        <f t="shared" si="1"/>
        <v>11144</v>
      </c>
      <c r="B12860" s="8" t="s">
        <v>11370</v>
      </c>
      <c r="C12860" s="9" t="s">
        <v>121</v>
      </c>
    </row>
    <row r="12861">
      <c r="A12861" s="7">
        <f t="shared" si="1"/>
        <v>11145</v>
      </c>
      <c r="B12861" s="8" t="s">
        <v>11371</v>
      </c>
      <c r="C12861" s="9" t="s">
        <v>121</v>
      </c>
    </row>
    <row r="12862">
      <c r="A12862" s="7">
        <f t="shared" si="1"/>
        <v>11146</v>
      </c>
      <c r="B12862" s="8" t="s">
        <v>11372</v>
      </c>
      <c r="C12862" s="9" t="s">
        <v>117</v>
      </c>
    </row>
    <row r="12863">
      <c r="A12863" s="7">
        <f t="shared" si="1"/>
        <v>11147</v>
      </c>
      <c r="B12863" s="8" t="s">
        <v>11373</v>
      </c>
      <c r="C12863" s="9" t="s">
        <v>117</v>
      </c>
    </row>
    <row r="12864">
      <c r="A12864" s="7">
        <f t="shared" si="1"/>
        <v>11148</v>
      </c>
      <c r="B12864" s="8" t="s">
        <v>11374</v>
      </c>
      <c r="C12864" s="9" t="s">
        <v>117</v>
      </c>
    </row>
    <row r="12865">
      <c r="A12865" s="7">
        <f t="shared" si="1"/>
        <v>11149</v>
      </c>
      <c r="B12865" s="5" t="s">
        <v>11375</v>
      </c>
      <c r="C12865" s="6" t="s">
        <v>1360</v>
      </c>
    </row>
    <row r="12866">
      <c r="A12866" s="7">
        <f t="shared" si="1"/>
        <v>11150</v>
      </c>
      <c r="B12866" s="8" t="s">
        <v>11376</v>
      </c>
      <c r="C12866" s="9" t="s">
        <v>650</v>
      </c>
    </row>
    <row r="12867">
      <c r="A12867" s="7">
        <f t="shared" si="1"/>
        <v>11151</v>
      </c>
      <c r="B12867" s="5" t="s">
        <v>11377</v>
      </c>
      <c r="C12867" s="6" t="s">
        <v>603</v>
      </c>
    </row>
    <row r="12868">
      <c r="A12868" s="7">
        <f t="shared" si="1"/>
        <v>11152</v>
      </c>
      <c r="B12868" s="8" t="s">
        <v>11378</v>
      </c>
      <c r="C12868" s="9" t="s">
        <v>1334</v>
      </c>
    </row>
    <row r="12869">
      <c r="A12869" s="7">
        <f t="shared" si="1"/>
        <v>11153</v>
      </c>
      <c r="B12869" s="8" t="s">
        <v>11379</v>
      </c>
      <c r="C12869" s="9" t="s">
        <v>1334</v>
      </c>
    </row>
    <row r="12870">
      <c r="A12870" s="7">
        <f t="shared" si="1"/>
        <v>11154</v>
      </c>
      <c r="B12870" s="8" t="s">
        <v>11380</v>
      </c>
      <c r="C12870" s="9" t="s">
        <v>1334</v>
      </c>
    </row>
    <row r="12871">
      <c r="A12871" s="7">
        <f t="shared" si="1"/>
        <v>11155</v>
      </c>
      <c r="B12871" s="8" t="s">
        <v>11381</v>
      </c>
      <c r="C12871" s="9" t="s">
        <v>780</v>
      </c>
    </row>
    <row r="12872">
      <c r="A12872" s="7">
        <f t="shared" si="1"/>
        <v>11156</v>
      </c>
      <c r="B12872" s="5" t="s">
        <v>11382</v>
      </c>
      <c r="C12872" s="6" t="s">
        <v>142</v>
      </c>
    </row>
    <row r="12873">
      <c r="A12873" s="7">
        <f t="shared" si="1"/>
        <v>11157</v>
      </c>
      <c r="B12873" s="5" t="s">
        <v>11383</v>
      </c>
      <c r="C12873" s="6" t="s">
        <v>32</v>
      </c>
    </row>
    <row r="12874">
      <c r="A12874" s="7">
        <f t="shared" si="1"/>
        <v>11158</v>
      </c>
      <c r="B12874" s="8" t="s">
        <v>11384</v>
      </c>
      <c r="C12874" s="9" t="s">
        <v>64</v>
      </c>
    </row>
    <row r="12875">
      <c r="A12875" s="7">
        <f t="shared" si="1"/>
        <v>11159</v>
      </c>
      <c r="B12875" s="5" t="s">
        <v>11385</v>
      </c>
      <c r="C12875" s="6" t="s">
        <v>1394</v>
      </c>
    </row>
    <row r="12876">
      <c r="A12876" s="7">
        <f t="shared" si="1"/>
        <v>11160</v>
      </c>
      <c r="B12876" s="8" t="s">
        <v>11386</v>
      </c>
      <c r="C12876" s="9" t="s">
        <v>40</v>
      </c>
    </row>
    <row r="12877">
      <c r="A12877" s="7">
        <f t="shared" si="1"/>
        <v>11161</v>
      </c>
      <c r="B12877" s="5" t="s">
        <v>11387</v>
      </c>
      <c r="C12877" s="6" t="s">
        <v>1585</v>
      </c>
    </row>
    <row r="12878">
      <c r="A12878" s="7">
        <f t="shared" si="1"/>
        <v>11162</v>
      </c>
      <c r="B12878" s="5" t="s">
        <v>11388</v>
      </c>
      <c r="C12878" s="6" t="s">
        <v>1585</v>
      </c>
    </row>
    <row r="12879">
      <c r="A12879" s="7">
        <f t="shared" si="1"/>
        <v>11163</v>
      </c>
      <c r="B12879" s="8" t="s">
        <v>11389</v>
      </c>
      <c r="C12879" s="9" t="s">
        <v>547</v>
      </c>
    </row>
    <row r="12880">
      <c r="A12880" s="7">
        <f t="shared" si="1"/>
        <v>11164</v>
      </c>
      <c r="B12880" s="8" t="s">
        <v>11390</v>
      </c>
      <c r="C12880" s="9" t="s">
        <v>188</v>
      </c>
    </row>
    <row r="12881">
      <c r="A12881" s="7">
        <f t="shared" si="1"/>
        <v>11165</v>
      </c>
      <c r="B12881" s="5" t="s">
        <v>11391</v>
      </c>
      <c r="C12881" s="6" t="s">
        <v>1324</v>
      </c>
    </row>
    <row r="12882">
      <c r="A12882" s="7">
        <f t="shared" si="1"/>
        <v>11166</v>
      </c>
      <c r="B12882" s="5" t="s">
        <v>11392</v>
      </c>
      <c r="C12882" s="6" t="s">
        <v>1324</v>
      </c>
    </row>
    <row r="12883">
      <c r="A12883" s="7">
        <f t="shared" si="1"/>
        <v>11167</v>
      </c>
      <c r="B12883" s="5" t="s">
        <v>11393</v>
      </c>
      <c r="C12883" s="6" t="s">
        <v>1324</v>
      </c>
    </row>
    <row r="12884">
      <c r="A12884" s="7">
        <f t="shared" si="1"/>
        <v>11168</v>
      </c>
      <c r="B12884" s="5" t="s">
        <v>11394</v>
      </c>
      <c r="C12884" s="6" t="s">
        <v>1279</v>
      </c>
    </row>
    <row r="12885">
      <c r="A12885" s="7">
        <f t="shared" si="1"/>
        <v>11169</v>
      </c>
      <c r="B12885" s="5" t="s">
        <v>11395</v>
      </c>
      <c r="C12885" s="6" t="s">
        <v>1369</v>
      </c>
    </row>
    <row r="12886">
      <c r="A12886" s="7">
        <f t="shared" si="1"/>
        <v>11170</v>
      </c>
      <c r="B12886" s="5" t="s">
        <v>11396</v>
      </c>
      <c r="C12886" s="6" t="s">
        <v>1369</v>
      </c>
    </row>
    <row r="12887">
      <c r="A12887" s="7">
        <f t="shared" si="1"/>
        <v>11171</v>
      </c>
      <c r="B12887" s="5" t="s">
        <v>11397</v>
      </c>
      <c r="C12887" s="6" t="s">
        <v>1324</v>
      </c>
    </row>
    <row r="12888">
      <c r="A12888" s="7">
        <f t="shared" si="1"/>
        <v>11172</v>
      </c>
      <c r="B12888" s="5" t="s">
        <v>11398</v>
      </c>
      <c r="C12888" s="6" t="s">
        <v>1279</v>
      </c>
    </row>
    <row r="12889">
      <c r="A12889" s="7">
        <f t="shared" si="1"/>
        <v>11173</v>
      </c>
      <c r="B12889" s="5" t="s">
        <v>11399</v>
      </c>
      <c r="C12889" s="6" t="s">
        <v>1324</v>
      </c>
    </row>
    <row r="12890">
      <c r="A12890" s="7">
        <f t="shared" si="1"/>
        <v>11174</v>
      </c>
      <c r="B12890" s="5" t="s">
        <v>11400</v>
      </c>
      <c r="C12890" s="6" t="s">
        <v>1324</v>
      </c>
    </row>
    <row r="12891">
      <c r="A12891" s="7">
        <f t="shared" si="1"/>
        <v>11175</v>
      </c>
      <c r="B12891" s="5" t="s">
        <v>11401</v>
      </c>
      <c r="C12891" s="6" t="s">
        <v>1324</v>
      </c>
    </row>
    <row r="12892">
      <c r="A12892" s="7">
        <f t="shared" si="1"/>
        <v>11176</v>
      </c>
      <c r="B12892" s="5" t="s">
        <v>11402</v>
      </c>
      <c r="C12892" s="6" t="s">
        <v>1324</v>
      </c>
    </row>
    <row r="12893">
      <c r="A12893" s="7">
        <f t="shared" si="1"/>
        <v>11177</v>
      </c>
      <c r="B12893" s="5" t="s">
        <v>11403</v>
      </c>
      <c r="C12893" s="6" t="s">
        <v>1279</v>
      </c>
    </row>
    <row r="12894">
      <c r="A12894" s="7">
        <f t="shared" si="1"/>
        <v>11178</v>
      </c>
      <c r="B12894" s="5" t="s">
        <v>11404</v>
      </c>
      <c r="C12894" s="6" t="s">
        <v>48</v>
      </c>
    </row>
    <row r="12895">
      <c r="A12895" s="7">
        <f t="shared" si="1"/>
        <v>11179</v>
      </c>
      <c r="B12895" s="5" t="s">
        <v>11405</v>
      </c>
      <c r="C12895" s="6" t="s">
        <v>785</v>
      </c>
    </row>
    <row r="12896">
      <c r="A12896" s="7">
        <f t="shared" si="1"/>
        <v>11180</v>
      </c>
      <c r="B12896" s="8" t="s">
        <v>11406</v>
      </c>
      <c r="C12896" s="9" t="s">
        <v>733</v>
      </c>
    </row>
    <row r="12897">
      <c r="A12897" s="7">
        <f t="shared" si="1"/>
        <v>11181</v>
      </c>
      <c r="B12897" s="5" t="s">
        <v>11407</v>
      </c>
      <c r="C12897" s="6" t="s">
        <v>2549</v>
      </c>
    </row>
    <row r="12898">
      <c r="A12898" s="7">
        <f t="shared" si="1"/>
        <v>11182</v>
      </c>
      <c r="B12898" s="8" t="s">
        <v>11408</v>
      </c>
      <c r="C12898" s="9" t="s">
        <v>46</v>
      </c>
    </row>
    <row r="12899">
      <c r="A12899" s="7">
        <f t="shared" si="1"/>
        <v>11183</v>
      </c>
      <c r="B12899" s="5" t="s">
        <v>11409</v>
      </c>
      <c r="C12899" s="6" t="s">
        <v>1040</v>
      </c>
    </row>
    <row r="12900">
      <c r="A12900" s="7">
        <f t="shared" si="1"/>
        <v>11184</v>
      </c>
      <c r="B12900" s="5" t="s">
        <v>11410</v>
      </c>
      <c r="C12900" s="6" t="s">
        <v>1040</v>
      </c>
    </row>
    <row r="12901">
      <c r="A12901" s="7">
        <f t="shared" si="1"/>
        <v>11185</v>
      </c>
      <c r="B12901" s="5" t="s">
        <v>11411</v>
      </c>
      <c r="C12901" s="6" t="s">
        <v>1040</v>
      </c>
    </row>
    <row r="12902">
      <c r="A12902" s="7">
        <f t="shared" si="1"/>
        <v>11186</v>
      </c>
      <c r="B12902" s="5" t="s">
        <v>11412</v>
      </c>
      <c r="C12902" s="6" t="s">
        <v>1040</v>
      </c>
    </row>
    <row r="12903">
      <c r="A12903" s="7">
        <f t="shared" si="1"/>
        <v>11187</v>
      </c>
      <c r="B12903" s="5" t="s">
        <v>11413</v>
      </c>
      <c r="C12903" s="6" t="s">
        <v>1040</v>
      </c>
    </row>
    <row r="12904">
      <c r="A12904" s="7">
        <f t="shared" si="1"/>
        <v>11188</v>
      </c>
      <c r="B12904" s="5" t="s">
        <v>11414</v>
      </c>
      <c r="C12904" s="6" t="s">
        <v>1040</v>
      </c>
    </row>
    <row r="12905">
      <c r="A12905" s="7">
        <f t="shared" si="1"/>
        <v>11189</v>
      </c>
      <c r="B12905" s="5" t="s">
        <v>11415</v>
      </c>
      <c r="C12905" s="6" t="s">
        <v>758</v>
      </c>
    </row>
    <row r="12906">
      <c r="A12906" s="7">
        <f t="shared" si="1"/>
        <v>11190</v>
      </c>
      <c r="B12906" s="8" t="s">
        <v>11416</v>
      </c>
      <c r="C12906" s="9" t="s">
        <v>502</v>
      </c>
    </row>
    <row r="12907">
      <c r="A12907" s="7">
        <f t="shared" si="1"/>
        <v>11191</v>
      </c>
      <c r="B12907" s="5" t="s">
        <v>11417</v>
      </c>
      <c r="C12907" s="6" t="s">
        <v>109</v>
      </c>
    </row>
    <row r="12908">
      <c r="A12908" s="7">
        <f t="shared" si="1"/>
        <v>11191</v>
      </c>
      <c r="B12908" s="5" t="s">
        <v>11417</v>
      </c>
      <c r="C12908" s="6" t="s">
        <v>60</v>
      </c>
    </row>
    <row r="12909">
      <c r="A12909" s="7">
        <f t="shared" si="1"/>
        <v>11191</v>
      </c>
      <c r="B12909" s="5" t="s">
        <v>11417</v>
      </c>
      <c r="C12909" s="6" t="s">
        <v>25</v>
      </c>
    </row>
    <row r="12910">
      <c r="A12910" s="7">
        <f t="shared" si="1"/>
        <v>11192</v>
      </c>
      <c r="B12910" s="5" t="s">
        <v>11418</v>
      </c>
      <c r="C12910" s="6" t="s">
        <v>1585</v>
      </c>
    </row>
    <row r="12911">
      <c r="A12911" s="7">
        <f t="shared" si="1"/>
        <v>11193</v>
      </c>
      <c r="B12911" s="5" t="s">
        <v>11419</v>
      </c>
      <c r="C12911" s="6" t="s">
        <v>1585</v>
      </c>
    </row>
    <row r="12912">
      <c r="A12912" s="7">
        <f t="shared" si="1"/>
        <v>11194</v>
      </c>
      <c r="B12912" s="5" t="s">
        <v>11420</v>
      </c>
      <c r="C12912" s="6" t="s">
        <v>109</v>
      </c>
    </row>
    <row r="12913">
      <c r="A12913" s="7">
        <f t="shared" si="1"/>
        <v>11195</v>
      </c>
      <c r="B12913" s="8" t="s">
        <v>11421</v>
      </c>
      <c r="C12913" s="9" t="s">
        <v>280</v>
      </c>
    </row>
    <row r="12914">
      <c r="A12914" s="7">
        <f t="shared" si="1"/>
        <v>11196</v>
      </c>
      <c r="B12914" s="5" t="s">
        <v>11422</v>
      </c>
      <c r="C12914" s="6" t="s">
        <v>1223</v>
      </c>
    </row>
    <row r="12915">
      <c r="A12915" s="7">
        <f t="shared" si="1"/>
        <v>11196</v>
      </c>
      <c r="B12915" s="5" t="s">
        <v>11422</v>
      </c>
      <c r="C12915" s="6" t="s">
        <v>1548</v>
      </c>
    </row>
    <row r="12916">
      <c r="A12916" s="7">
        <f t="shared" si="1"/>
        <v>11197</v>
      </c>
      <c r="B12916" s="5" t="s">
        <v>11423</v>
      </c>
      <c r="C12916" s="6" t="s">
        <v>731</v>
      </c>
    </row>
    <row r="12917">
      <c r="A12917" s="7">
        <f t="shared" si="1"/>
        <v>11198</v>
      </c>
      <c r="B12917" s="5" t="s">
        <v>11424</v>
      </c>
      <c r="C12917" s="6" t="s">
        <v>6</v>
      </c>
    </row>
    <row r="12918">
      <c r="A12918" s="7">
        <f t="shared" si="1"/>
        <v>11199</v>
      </c>
      <c r="B12918" s="5" t="s">
        <v>11425</v>
      </c>
      <c r="C12918" s="6" t="s">
        <v>1267</v>
      </c>
    </row>
    <row r="12919">
      <c r="A12919" s="7">
        <f t="shared" si="1"/>
        <v>11200</v>
      </c>
      <c r="B12919" s="8" t="s">
        <v>11426</v>
      </c>
      <c r="C12919" s="9" t="s">
        <v>60</v>
      </c>
    </row>
    <row r="12920">
      <c r="A12920" s="7">
        <f t="shared" si="1"/>
        <v>11200</v>
      </c>
      <c r="B12920" s="8" t="s">
        <v>11426</v>
      </c>
      <c r="C12920" s="6" t="s">
        <v>328</v>
      </c>
    </row>
    <row r="12921">
      <c r="A12921" s="7">
        <f t="shared" si="1"/>
        <v>11200</v>
      </c>
      <c r="B12921" s="8" t="s">
        <v>11426</v>
      </c>
      <c r="C12921" s="6" t="s">
        <v>91</v>
      </c>
    </row>
    <row r="12922">
      <c r="A12922" s="7">
        <f t="shared" si="1"/>
        <v>11201</v>
      </c>
      <c r="B12922" s="5" t="s">
        <v>11427</v>
      </c>
      <c r="C12922" s="6" t="s">
        <v>731</v>
      </c>
    </row>
    <row r="12923">
      <c r="A12923" s="7">
        <f t="shared" si="1"/>
        <v>11202</v>
      </c>
      <c r="B12923" s="5" t="s">
        <v>11428</v>
      </c>
      <c r="C12923" s="6" t="s">
        <v>1223</v>
      </c>
    </row>
    <row r="12924">
      <c r="A12924" s="7">
        <f t="shared" si="1"/>
        <v>11203</v>
      </c>
      <c r="B12924" s="5" t="s">
        <v>11429</v>
      </c>
      <c r="C12924" s="6" t="s">
        <v>6</v>
      </c>
    </row>
    <row r="12925">
      <c r="A12925" s="7">
        <f t="shared" si="1"/>
        <v>11204</v>
      </c>
      <c r="B12925" s="5" t="s">
        <v>11430</v>
      </c>
      <c r="C12925" s="6" t="s">
        <v>1267</v>
      </c>
    </row>
    <row r="12926">
      <c r="A12926" s="7">
        <f t="shared" si="1"/>
        <v>11205</v>
      </c>
      <c r="B12926" s="8" t="s">
        <v>11431</v>
      </c>
      <c r="C12926" s="9" t="s">
        <v>56</v>
      </c>
    </row>
    <row r="12927">
      <c r="A12927" s="7">
        <f t="shared" si="1"/>
        <v>11206</v>
      </c>
      <c r="B12927" s="8" t="s">
        <v>11432</v>
      </c>
      <c r="C12927" s="9" t="s">
        <v>142</v>
      </c>
    </row>
    <row r="12928">
      <c r="A12928" s="7">
        <f t="shared" si="1"/>
        <v>11207</v>
      </c>
      <c r="B12928" s="5" t="s">
        <v>11433</v>
      </c>
      <c r="C12928" s="6" t="s">
        <v>1585</v>
      </c>
    </row>
    <row r="12929">
      <c r="A12929" s="7">
        <f t="shared" si="1"/>
        <v>11208</v>
      </c>
      <c r="B12929" s="5" t="s">
        <v>11434</v>
      </c>
      <c r="C12929" s="6" t="s">
        <v>1585</v>
      </c>
    </row>
    <row r="12930">
      <c r="A12930" s="7">
        <f t="shared" si="1"/>
        <v>11209</v>
      </c>
      <c r="B12930" s="5" t="s">
        <v>11435</v>
      </c>
      <c r="C12930" s="6" t="s">
        <v>1585</v>
      </c>
    </row>
    <row r="12931">
      <c r="A12931" s="7">
        <f t="shared" si="1"/>
        <v>11210</v>
      </c>
      <c r="B12931" s="16" t="s">
        <v>11436</v>
      </c>
      <c r="C12931" s="6" t="s">
        <v>1235</v>
      </c>
    </row>
    <row r="12932">
      <c r="A12932" s="7">
        <f t="shared" si="1"/>
        <v>11211</v>
      </c>
      <c r="B12932" s="8" t="s">
        <v>11437</v>
      </c>
      <c r="C12932" s="9" t="s">
        <v>1548</v>
      </c>
    </row>
    <row r="12933">
      <c r="A12933" s="7">
        <f t="shared" si="1"/>
        <v>11212</v>
      </c>
      <c r="B12933" s="5" t="s">
        <v>11438</v>
      </c>
      <c r="C12933" s="6" t="s">
        <v>12</v>
      </c>
    </row>
    <row r="12934">
      <c r="A12934" s="7">
        <f t="shared" si="1"/>
        <v>11213</v>
      </c>
      <c r="B12934" s="5" t="s">
        <v>11439</v>
      </c>
      <c r="C12934" s="6" t="s">
        <v>12</v>
      </c>
    </row>
    <row r="12935">
      <c r="A12935" s="7">
        <f t="shared" si="1"/>
        <v>11214</v>
      </c>
      <c r="B12935" s="5" t="s">
        <v>11440</v>
      </c>
      <c r="C12935" s="6" t="s">
        <v>12</v>
      </c>
    </row>
    <row r="12936">
      <c r="A12936" s="7">
        <f t="shared" si="1"/>
        <v>11215</v>
      </c>
      <c r="B12936" s="5" t="s">
        <v>11441</v>
      </c>
      <c r="C12936" s="6" t="s">
        <v>405</v>
      </c>
    </row>
    <row r="12937">
      <c r="A12937" s="7">
        <f t="shared" si="1"/>
        <v>11216</v>
      </c>
      <c r="B12937" s="5" t="s">
        <v>11442</v>
      </c>
      <c r="C12937" s="6" t="s">
        <v>12</v>
      </c>
    </row>
    <row r="12938">
      <c r="A12938" s="7">
        <f t="shared" si="1"/>
        <v>11217</v>
      </c>
      <c r="B12938" s="5" t="s">
        <v>11443</v>
      </c>
      <c r="C12938" s="6" t="s">
        <v>12</v>
      </c>
    </row>
    <row r="12939">
      <c r="A12939" s="7">
        <f t="shared" si="1"/>
        <v>11218</v>
      </c>
      <c r="B12939" s="8" t="s">
        <v>11444</v>
      </c>
      <c r="C12939" s="9" t="s">
        <v>530</v>
      </c>
    </row>
    <row r="12940">
      <c r="A12940" s="7">
        <f t="shared" si="1"/>
        <v>11219</v>
      </c>
      <c r="B12940" s="5" t="s">
        <v>11445</v>
      </c>
      <c r="C12940" s="6" t="s">
        <v>109</v>
      </c>
    </row>
    <row r="12941">
      <c r="A12941" s="7">
        <f t="shared" si="1"/>
        <v>11220</v>
      </c>
      <c r="B12941" s="5" t="s">
        <v>11446</v>
      </c>
      <c r="C12941" s="6" t="s">
        <v>109</v>
      </c>
    </row>
    <row r="12942">
      <c r="A12942" s="7">
        <f t="shared" si="1"/>
        <v>11220</v>
      </c>
      <c r="B12942" s="5" t="s">
        <v>11446</v>
      </c>
      <c r="C12942" s="6" t="s">
        <v>121</v>
      </c>
    </row>
    <row r="12943">
      <c r="A12943" s="7">
        <f t="shared" si="1"/>
        <v>11221</v>
      </c>
      <c r="B12943" s="5" t="s">
        <v>11447</v>
      </c>
      <c r="C12943" s="6" t="s">
        <v>109</v>
      </c>
    </row>
    <row r="12944">
      <c r="A12944" s="7">
        <f t="shared" si="1"/>
        <v>11222</v>
      </c>
      <c r="B12944" s="5" t="s">
        <v>11448</v>
      </c>
      <c r="C12944" s="6" t="s">
        <v>109</v>
      </c>
    </row>
    <row r="12945">
      <c r="A12945" s="7">
        <f t="shared" si="1"/>
        <v>11223</v>
      </c>
      <c r="B12945" s="5" t="s">
        <v>11449</v>
      </c>
      <c r="C12945" s="6" t="s">
        <v>109</v>
      </c>
    </row>
    <row r="12946">
      <c r="A12946" s="7">
        <f t="shared" si="1"/>
        <v>11224</v>
      </c>
      <c r="B12946" s="5" t="s">
        <v>11450</v>
      </c>
      <c r="C12946" s="6" t="s">
        <v>1342</v>
      </c>
    </row>
    <row r="12947">
      <c r="A12947" s="7">
        <f t="shared" si="1"/>
        <v>11225</v>
      </c>
      <c r="B12947" s="5" t="s">
        <v>11451</v>
      </c>
      <c r="C12947" s="6" t="s">
        <v>86</v>
      </c>
    </row>
    <row r="12948">
      <c r="A12948" s="7">
        <f t="shared" si="1"/>
        <v>11226</v>
      </c>
      <c r="B12948" s="5" t="s">
        <v>11452</v>
      </c>
      <c r="C12948" s="6" t="s">
        <v>86</v>
      </c>
    </row>
    <row r="12949">
      <c r="A12949" s="7">
        <f t="shared" si="1"/>
        <v>11227</v>
      </c>
      <c r="B12949" s="5" t="s">
        <v>11453</v>
      </c>
      <c r="C12949" s="6" t="s">
        <v>437</v>
      </c>
    </row>
    <row r="12950">
      <c r="A12950" s="7">
        <f t="shared" si="1"/>
        <v>11228</v>
      </c>
      <c r="B12950" s="5" t="s">
        <v>11454</v>
      </c>
      <c r="C12950" s="6" t="s">
        <v>437</v>
      </c>
    </row>
    <row r="12951">
      <c r="A12951" s="7">
        <f t="shared" si="1"/>
        <v>11229</v>
      </c>
      <c r="B12951" s="5" t="s">
        <v>11455</v>
      </c>
      <c r="C12951" s="6" t="s">
        <v>1342</v>
      </c>
    </row>
    <row r="12952">
      <c r="A12952" s="7">
        <f t="shared" si="1"/>
        <v>11230</v>
      </c>
      <c r="B12952" s="5" t="s">
        <v>11456</v>
      </c>
      <c r="C12952" s="6" t="s">
        <v>1223</v>
      </c>
    </row>
    <row r="12953">
      <c r="A12953" s="7">
        <f t="shared" si="1"/>
        <v>11231</v>
      </c>
      <c r="B12953" s="5" t="s">
        <v>11457</v>
      </c>
      <c r="C12953" s="6" t="s">
        <v>467</v>
      </c>
    </row>
    <row r="12954">
      <c r="A12954" s="7">
        <f t="shared" si="1"/>
        <v>11232</v>
      </c>
      <c r="B12954" s="5" t="s">
        <v>11458</v>
      </c>
      <c r="C12954" s="6" t="s">
        <v>765</v>
      </c>
    </row>
    <row r="12955">
      <c r="A12955" s="7">
        <f t="shared" si="1"/>
        <v>11233</v>
      </c>
      <c r="B12955" s="5" t="s">
        <v>11459</v>
      </c>
      <c r="C12955" s="6" t="s">
        <v>426</v>
      </c>
    </row>
    <row r="12956">
      <c r="A12956" s="7">
        <f t="shared" si="1"/>
        <v>11234</v>
      </c>
      <c r="B12956" s="5" t="s">
        <v>11460</v>
      </c>
      <c r="C12956" s="6" t="s">
        <v>731</v>
      </c>
    </row>
    <row r="12957">
      <c r="A12957" s="7">
        <f t="shared" si="1"/>
        <v>11235</v>
      </c>
      <c r="B12957" s="5" t="s">
        <v>11461</v>
      </c>
      <c r="C12957" s="6" t="s">
        <v>683</v>
      </c>
    </row>
    <row r="12958">
      <c r="A12958" s="7">
        <f t="shared" si="1"/>
        <v>11236</v>
      </c>
      <c r="B12958" s="8" t="s">
        <v>11462</v>
      </c>
      <c r="C12958" s="9" t="s">
        <v>40</v>
      </c>
    </row>
    <row r="12959">
      <c r="A12959" s="7">
        <f t="shared" si="1"/>
        <v>11237</v>
      </c>
      <c r="B12959" s="8" t="s">
        <v>11463</v>
      </c>
      <c r="C12959" s="9" t="s">
        <v>416</v>
      </c>
    </row>
    <row r="12960">
      <c r="A12960" s="7">
        <f t="shared" si="1"/>
        <v>11238</v>
      </c>
      <c r="B12960" s="5" t="s">
        <v>11464</v>
      </c>
      <c r="C12960" s="6" t="s">
        <v>1458</v>
      </c>
    </row>
    <row r="12961">
      <c r="A12961" s="7">
        <f t="shared" si="1"/>
        <v>11239</v>
      </c>
      <c r="B12961" s="5" t="s">
        <v>11465</v>
      </c>
      <c r="C12961" s="6" t="s">
        <v>11466</v>
      </c>
    </row>
    <row r="12962">
      <c r="A12962" s="7">
        <f t="shared" si="1"/>
        <v>11240</v>
      </c>
      <c r="B12962" s="8" t="s">
        <v>11467</v>
      </c>
      <c r="C12962" s="9" t="s">
        <v>547</v>
      </c>
    </row>
    <row r="12963">
      <c r="A12963" s="7">
        <f t="shared" si="1"/>
        <v>11241</v>
      </c>
      <c r="B12963" s="5" t="s">
        <v>11468</v>
      </c>
      <c r="C12963" s="6" t="s">
        <v>1223</v>
      </c>
    </row>
    <row r="12964">
      <c r="A12964" s="7">
        <f t="shared" si="1"/>
        <v>11242</v>
      </c>
      <c r="B12964" s="5" t="s">
        <v>11469</v>
      </c>
      <c r="C12964" s="6" t="s">
        <v>731</v>
      </c>
    </row>
    <row r="12965">
      <c r="A12965" s="7">
        <f t="shared" si="1"/>
        <v>11243</v>
      </c>
      <c r="B12965" s="5" t="s">
        <v>11470</v>
      </c>
      <c r="C12965" s="6" t="s">
        <v>1221</v>
      </c>
    </row>
    <row r="12966">
      <c r="A12966" s="7">
        <f t="shared" si="1"/>
        <v>11244</v>
      </c>
      <c r="B12966" s="5" t="s">
        <v>11471</v>
      </c>
      <c r="C12966" s="6" t="s">
        <v>367</v>
      </c>
    </row>
    <row r="12967">
      <c r="A12967" s="7">
        <f t="shared" si="1"/>
        <v>11245</v>
      </c>
      <c r="B12967" s="5" t="s">
        <v>11472</v>
      </c>
      <c r="C12967" s="6" t="s">
        <v>818</v>
      </c>
    </row>
    <row r="12968">
      <c r="A12968" s="7">
        <f t="shared" si="1"/>
        <v>11246</v>
      </c>
      <c r="B12968" s="5" t="s">
        <v>11473</v>
      </c>
      <c r="C12968" s="6" t="s">
        <v>1221</v>
      </c>
    </row>
    <row r="12969">
      <c r="A12969" s="7">
        <f t="shared" si="1"/>
        <v>11247</v>
      </c>
      <c r="B12969" s="8" t="s">
        <v>11474</v>
      </c>
      <c r="C12969" s="9" t="s">
        <v>733</v>
      </c>
    </row>
    <row r="12970">
      <c r="A12970" s="7">
        <f t="shared" si="1"/>
        <v>11248</v>
      </c>
      <c r="B12970" s="5" t="s">
        <v>11475</v>
      </c>
      <c r="C12970" s="6" t="s">
        <v>78</v>
      </c>
    </row>
    <row r="12971">
      <c r="A12971" s="7">
        <f t="shared" si="1"/>
        <v>11249</v>
      </c>
      <c r="B12971" s="5" t="s">
        <v>11476</v>
      </c>
      <c r="C12971" s="6" t="s">
        <v>785</v>
      </c>
    </row>
    <row r="12972">
      <c r="A12972" s="7">
        <f t="shared" si="1"/>
        <v>11250</v>
      </c>
      <c r="B12972" s="8" t="s">
        <v>11477</v>
      </c>
      <c r="C12972" s="9" t="s">
        <v>10</v>
      </c>
    </row>
    <row r="12973">
      <c r="A12973" s="7">
        <f t="shared" si="1"/>
        <v>11250</v>
      </c>
      <c r="B12973" s="8" t="s">
        <v>11477</v>
      </c>
      <c r="C12973" s="9" t="s">
        <v>60</v>
      </c>
    </row>
    <row r="12974">
      <c r="A12974" s="7">
        <f t="shared" si="1"/>
        <v>11251</v>
      </c>
      <c r="B12974" s="8" t="s">
        <v>11478</v>
      </c>
      <c r="C12974" s="9" t="s">
        <v>874</v>
      </c>
    </row>
    <row r="12975">
      <c r="A12975" s="7">
        <f t="shared" si="1"/>
        <v>11252</v>
      </c>
      <c r="B12975" s="5" t="s">
        <v>11479</v>
      </c>
      <c r="C12975" s="6" t="s">
        <v>610</v>
      </c>
    </row>
    <row r="12976">
      <c r="A12976" s="7">
        <f t="shared" si="1"/>
        <v>11253</v>
      </c>
      <c r="B12976" s="8" t="s">
        <v>11480</v>
      </c>
      <c r="C12976" s="9" t="s">
        <v>46</v>
      </c>
    </row>
    <row r="12977">
      <c r="A12977" s="7">
        <f t="shared" si="1"/>
        <v>11254</v>
      </c>
      <c r="B12977" s="5" t="s">
        <v>11481</v>
      </c>
      <c r="C12977" s="6" t="s">
        <v>15</v>
      </c>
    </row>
    <row r="12978">
      <c r="A12978" s="7">
        <f t="shared" si="1"/>
        <v>11255</v>
      </c>
      <c r="B12978" s="5" t="s">
        <v>11482</v>
      </c>
      <c r="C12978" s="6" t="s">
        <v>1124</v>
      </c>
    </row>
    <row r="12979">
      <c r="A12979" s="7">
        <f t="shared" si="1"/>
        <v>11256</v>
      </c>
      <c r="B12979" s="5" t="s">
        <v>11483</v>
      </c>
      <c r="C12979" s="6" t="s">
        <v>1279</v>
      </c>
    </row>
    <row r="12980">
      <c r="A12980" s="7">
        <f t="shared" si="1"/>
        <v>11257</v>
      </c>
      <c r="B12980" s="5" t="s">
        <v>11484</v>
      </c>
      <c r="C12980" s="6" t="s">
        <v>610</v>
      </c>
    </row>
    <row r="12981">
      <c r="A12981" s="7">
        <f t="shared" si="1"/>
        <v>11258</v>
      </c>
      <c r="B12981" s="5" t="s">
        <v>11485</v>
      </c>
      <c r="C12981" s="6" t="s">
        <v>818</v>
      </c>
    </row>
    <row r="12982">
      <c r="A12982" s="7">
        <f t="shared" si="1"/>
        <v>11259</v>
      </c>
      <c r="B12982" s="5" t="s">
        <v>11486</v>
      </c>
      <c r="C12982" s="6" t="s">
        <v>731</v>
      </c>
    </row>
    <row r="12983">
      <c r="A12983" s="7">
        <f t="shared" si="1"/>
        <v>11260</v>
      </c>
      <c r="B12983" s="5" t="s">
        <v>11487</v>
      </c>
      <c r="C12983" s="6" t="s">
        <v>32</v>
      </c>
    </row>
    <row r="12984">
      <c r="A12984" s="7">
        <f t="shared" si="1"/>
        <v>11261</v>
      </c>
      <c r="B12984" s="5" t="s">
        <v>11488</v>
      </c>
      <c r="C12984" s="6" t="s">
        <v>393</v>
      </c>
    </row>
    <row r="12985">
      <c r="A12985" s="7">
        <f t="shared" si="1"/>
        <v>11262</v>
      </c>
      <c r="B12985" s="8" t="s">
        <v>11489</v>
      </c>
      <c r="C12985" s="9" t="s">
        <v>8</v>
      </c>
    </row>
    <row r="12986">
      <c r="A12986" s="7">
        <f t="shared" si="1"/>
        <v>11263</v>
      </c>
      <c r="B12986" s="8" t="s">
        <v>11490</v>
      </c>
      <c r="C12986" s="9" t="s">
        <v>733</v>
      </c>
    </row>
    <row r="12987">
      <c r="A12987" s="7">
        <f t="shared" si="1"/>
        <v>11264</v>
      </c>
      <c r="B12987" s="8" t="s">
        <v>11491</v>
      </c>
      <c r="C12987" s="9" t="s">
        <v>1548</v>
      </c>
    </row>
    <row r="12988">
      <c r="A12988" s="7">
        <f t="shared" si="1"/>
        <v>11265</v>
      </c>
      <c r="B12988" s="5" t="s">
        <v>11492</v>
      </c>
      <c r="C12988" s="6" t="s">
        <v>683</v>
      </c>
    </row>
    <row r="12989">
      <c r="A12989" s="7">
        <f t="shared" si="1"/>
        <v>11266</v>
      </c>
      <c r="B12989" s="8" t="s">
        <v>11493</v>
      </c>
      <c r="C12989" s="9" t="s">
        <v>142</v>
      </c>
    </row>
    <row r="12990">
      <c r="A12990" s="7">
        <f t="shared" si="1"/>
        <v>11267</v>
      </c>
      <c r="B12990" s="8" t="s">
        <v>11494</v>
      </c>
      <c r="C12990" s="9" t="s">
        <v>56</v>
      </c>
    </row>
    <row r="12991">
      <c r="A12991" s="7">
        <f t="shared" si="1"/>
        <v>11267</v>
      </c>
      <c r="B12991" s="8" t="s">
        <v>11494</v>
      </c>
      <c r="C12991" s="9" t="s">
        <v>60</v>
      </c>
    </row>
    <row r="12992">
      <c r="A12992" s="7">
        <f t="shared" si="1"/>
        <v>11267</v>
      </c>
      <c r="B12992" s="8" t="s">
        <v>11494</v>
      </c>
      <c r="C12992" s="9" t="s">
        <v>616</v>
      </c>
    </row>
    <row r="12993">
      <c r="A12993" s="7">
        <f t="shared" si="1"/>
        <v>11268</v>
      </c>
      <c r="B12993" s="5" t="s">
        <v>11495</v>
      </c>
      <c r="C12993" s="6" t="s">
        <v>365</v>
      </c>
    </row>
    <row r="12994">
      <c r="A12994" s="7">
        <f t="shared" si="1"/>
        <v>11269</v>
      </c>
      <c r="B12994" s="5" t="s">
        <v>11496</v>
      </c>
      <c r="C12994" s="6" t="s">
        <v>365</v>
      </c>
    </row>
    <row r="12995">
      <c r="A12995" s="7">
        <f t="shared" si="1"/>
        <v>11270</v>
      </c>
      <c r="B12995" s="5" t="s">
        <v>11497</v>
      </c>
      <c r="C12995" s="6" t="s">
        <v>162</v>
      </c>
    </row>
    <row r="12996">
      <c r="A12996" s="7">
        <f t="shared" si="1"/>
        <v>11270</v>
      </c>
      <c r="B12996" s="5" t="s">
        <v>11497</v>
      </c>
      <c r="C12996" s="6" t="s">
        <v>142</v>
      </c>
    </row>
    <row r="12997">
      <c r="A12997" s="7">
        <f t="shared" si="1"/>
        <v>11270</v>
      </c>
      <c r="B12997" s="5" t="s">
        <v>11497</v>
      </c>
      <c r="C12997" s="6" t="s">
        <v>313</v>
      </c>
    </row>
    <row r="12998">
      <c r="A12998" s="7">
        <f t="shared" si="1"/>
        <v>11271</v>
      </c>
      <c r="B12998" s="5" t="s">
        <v>11498</v>
      </c>
      <c r="C12998" s="6" t="s">
        <v>452</v>
      </c>
    </row>
    <row r="12999">
      <c r="A12999" s="7">
        <f t="shared" si="1"/>
        <v>11272</v>
      </c>
      <c r="B12999" s="5" t="s">
        <v>11499</v>
      </c>
      <c r="C12999" s="6" t="s">
        <v>153</v>
      </c>
    </row>
    <row r="13000">
      <c r="A13000" s="7">
        <f t="shared" si="1"/>
        <v>11272</v>
      </c>
      <c r="B13000" s="5" t="s">
        <v>11499</v>
      </c>
      <c r="C13000" s="6" t="s">
        <v>150</v>
      </c>
    </row>
    <row r="13001">
      <c r="A13001" s="7">
        <f t="shared" si="1"/>
        <v>11272</v>
      </c>
      <c r="B13001" s="5" t="s">
        <v>11499</v>
      </c>
      <c r="C13001" s="6" t="s">
        <v>356</v>
      </c>
    </row>
    <row r="13002">
      <c r="A13002" s="7">
        <f t="shared" si="1"/>
        <v>11273</v>
      </c>
      <c r="B13002" s="8" t="s">
        <v>11500</v>
      </c>
      <c r="C13002" s="9" t="s">
        <v>60</v>
      </c>
    </row>
    <row r="13003">
      <c r="A13003" s="7">
        <f t="shared" si="1"/>
        <v>11274</v>
      </c>
      <c r="B13003" s="8" t="s">
        <v>11501</v>
      </c>
      <c r="C13003" s="9" t="s">
        <v>60</v>
      </c>
    </row>
    <row r="13004">
      <c r="A13004" s="7">
        <f t="shared" si="1"/>
        <v>11275</v>
      </c>
      <c r="B13004" s="5" t="s">
        <v>11502</v>
      </c>
      <c r="C13004" s="6" t="s">
        <v>313</v>
      </c>
    </row>
    <row r="13005">
      <c r="A13005" s="7">
        <f t="shared" si="1"/>
        <v>11276</v>
      </c>
      <c r="B13005" s="5" t="s">
        <v>11503</v>
      </c>
      <c r="C13005" s="6" t="s">
        <v>405</v>
      </c>
    </row>
    <row r="13006">
      <c r="A13006" s="7">
        <f t="shared" si="1"/>
        <v>11277</v>
      </c>
      <c r="B13006" s="8" t="s">
        <v>11504</v>
      </c>
      <c r="C13006" s="6" t="s">
        <v>1054</v>
      </c>
    </row>
    <row r="13007">
      <c r="A13007" s="7">
        <f t="shared" si="1"/>
        <v>11277</v>
      </c>
      <c r="B13007" s="8" t="s">
        <v>11504</v>
      </c>
      <c r="C13007" s="6" t="s">
        <v>616</v>
      </c>
    </row>
    <row r="13008">
      <c r="A13008" s="7">
        <f t="shared" si="1"/>
        <v>11277</v>
      </c>
      <c r="B13008" s="8" t="s">
        <v>11504</v>
      </c>
      <c r="C13008" s="9" t="s">
        <v>399</v>
      </c>
    </row>
    <row r="13009">
      <c r="A13009" s="7">
        <f t="shared" si="1"/>
        <v>11277</v>
      </c>
      <c r="B13009" s="8" t="s">
        <v>11504</v>
      </c>
      <c r="C13009" s="9" t="s">
        <v>60</v>
      </c>
    </row>
    <row r="13010">
      <c r="A13010" s="7">
        <f t="shared" si="1"/>
        <v>11277</v>
      </c>
      <c r="B13010" s="8" t="s">
        <v>11504</v>
      </c>
      <c r="C13010" s="9" t="s">
        <v>142</v>
      </c>
    </row>
    <row r="13011">
      <c r="A13011" s="7">
        <f t="shared" si="1"/>
        <v>11278</v>
      </c>
      <c r="B13011" s="5" t="s">
        <v>11505</v>
      </c>
      <c r="C13011" s="6" t="s">
        <v>326</v>
      </c>
    </row>
    <row r="13012">
      <c r="A13012" s="7">
        <f t="shared" si="1"/>
        <v>11279</v>
      </c>
      <c r="B13012" s="5" t="s">
        <v>11506</v>
      </c>
      <c r="C13012" s="6" t="s">
        <v>405</v>
      </c>
    </row>
    <row r="13013">
      <c r="A13013" s="7">
        <f t="shared" si="1"/>
        <v>11280</v>
      </c>
      <c r="B13013" s="5" t="s">
        <v>11507</v>
      </c>
      <c r="C13013" s="6" t="s">
        <v>162</v>
      </c>
    </row>
    <row r="13014">
      <c r="A13014" s="7">
        <f t="shared" si="1"/>
        <v>11281</v>
      </c>
      <c r="B13014" s="8" t="s">
        <v>11508</v>
      </c>
      <c r="C13014" s="9" t="s">
        <v>188</v>
      </c>
    </row>
    <row r="13015">
      <c r="A13015" s="7">
        <f t="shared" si="1"/>
        <v>11282</v>
      </c>
      <c r="B13015" s="8" t="s">
        <v>11509</v>
      </c>
      <c r="C13015" s="9" t="s">
        <v>188</v>
      </c>
    </row>
    <row r="13016">
      <c r="A13016" s="7">
        <f t="shared" si="1"/>
        <v>11283</v>
      </c>
      <c r="B13016" s="5" t="s">
        <v>11510</v>
      </c>
      <c r="C13016" s="6" t="s">
        <v>405</v>
      </c>
    </row>
    <row r="13017">
      <c r="A13017" s="7">
        <f t="shared" si="1"/>
        <v>11284</v>
      </c>
      <c r="B13017" s="5" t="s">
        <v>11511</v>
      </c>
      <c r="C13017" s="6" t="s">
        <v>462</v>
      </c>
    </row>
    <row r="13018">
      <c r="A13018" s="7">
        <f t="shared" si="1"/>
        <v>11285</v>
      </c>
      <c r="B13018" s="8" t="s">
        <v>11512</v>
      </c>
      <c r="C13018" s="6" t="s">
        <v>150</v>
      </c>
    </row>
    <row r="13019">
      <c r="A13019" s="7">
        <f t="shared" si="1"/>
        <v>11285</v>
      </c>
      <c r="B13019" s="8" t="s">
        <v>11512</v>
      </c>
      <c r="C13019" s="9" t="s">
        <v>60</v>
      </c>
    </row>
    <row r="13020">
      <c r="A13020" s="7">
        <f t="shared" si="1"/>
        <v>11286</v>
      </c>
      <c r="B13020" s="8" t="s">
        <v>11513</v>
      </c>
      <c r="C13020" s="9" t="s">
        <v>10</v>
      </c>
    </row>
    <row r="13021">
      <c r="A13021" s="7">
        <f t="shared" si="1"/>
        <v>11287</v>
      </c>
      <c r="B13021" s="8" t="s">
        <v>11514</v>
      </c>
      <c r="C13021" s="9" t="s">
        <v>10</v>
      </c>
    </row>
    <row r="13022">
      <c r="A13022" s="7">
        <f t="shared" si="1"/>
        <v>11287</v>
      </c>
      <c r="B13022" s="8" t="s">
        <v>11514</v>
      </c>
      <c r="C13022" s="9" t="s">
        <v>60</v>
      </c>
    </row>
    <row r="13023">
      <c r="A13023" s="7">
        <f t="shared" si="1"/>
        <v>11287</v>
      </c>
      <c r="B13023" s="8" t="s">
        <v>11514</v>
      </c>
      <c r="C13023" s="9" t="s">
        <v>24</v>
      </c>
    </row>
    <row r="13024">
      <c r="A13024" s="7">
        <f t="shared" si="1"/>
        <v>11287</v>
      </c>
      <c r="B13024" s="8" t="s">
        <v>11514</v>
      </c>
      <c r="C13024" s="9" t="s">
        <v>25</v>
      </c>
    </row>
    <row r="13025">
      <c r="A13025" s="7">
        <f t="shared" si="1"/>
        <v>11288</v>
      </c>
      <c r="B13025" s="8" t="s">
        <v>11515</v>
      </c>
      <c r="C13025" s="6" t="s">
        <v>132</v>
      </c>
    </row>
    <row r="13026">
      <c r="A13026" s="7">
        <f t="shared" si="1"/>
        <v>11288</v>
      </c>
      <c r="B13026" s="8" t="s">
        <v>11515</v>
      </c>
      <c r="C13026" s="6" t="s">
        <v>153</v>
      </c>
    </row>
    <row r="13027">
      <c r="A13027" s="7">
        <f t="shared" si="1"/>
        <v>11289</v>
      </c>
      <c r="B13027" s="5" t="s">
        <v>11516</v>
      </c>
      <c r="C13027" s="6" t="s">
        <v>365</v>
      </c>
    </row>
    <row r="13028">
      <c r="A13028" s="7">
        <f t="shared" si="1"/>
        <v>11290</v>
      </c>
      <c r="B13028" s="5" t="s">
        <v>11517</v>
      </c>
      <c r="C13028" s="6" t="s">
        <v>365</v>
      </c>
    </row>
    <row r="13029">
      <c r="A13029" s="7">
        <f t="shared" si="1"/>
        <v>11291</v>
      </c>
      <c r="B13029" s="5" t="s">
        <v>11518</v>
      </c>
      <c r="C13029" s="6" t="s">
        <v>365</v>
      </c>
    </row>
    <row r="13030">
      <c r="A13030" s="7">
        <f t="shared" si="1"/>
        <v>11292</v>
      </c>
      <c r="B13030" s="5" t="s">
        <v>11519</v>
      </c>
      <c r="C13030" s="6" t="s">
        <v>365</v>
      </c>
    </row>
    <row r="13031">
      <c r="A13031" s="7">
        <f t="shared" si="1"/>
        <v>11293</v>
      </c>
      <c r="B13031" s="5" t="s">
        <v>11520</v>
      </c>
      <c r="C13031" s="6" t="s">
        <v>365</v>
      </c>
    </row>
    <row r="13032">
      <c r="A13032" s="7">
        <f t="shared" si="1"/>
        <v>11294</v>
      </c>
      <c r="B13032" s="5" t="s">
        <v>11521</v>
      </c>
      <c r="C13032" s="6" t="s">
        <v>153</v>
      </c>
    </row>
    <row r="13033">
      <c r="A13033" s="7">
        <f t="shared" si="1"/>
        <v>11295</v>
      </c>
      <c r="B13033" s="5" t="s">
        <v>11522</v>
      </c>
      <c r="C13033" s="6" t="s">
        <v>196</v>
      </c>
    </row>
    <row r="13034">
      <c r="A13034" s="7">
        <f t="shared" si="1"/>
        <v>11296</v>
      </c>
      <c r="B13034" s="8" t="s">
        <v>11523</v>
      </c>
      <c r="C13034" s="6" t="s">
        <v>672</v>
      </c>
    </row>
    <row r="13035">
      <c r="A13035" s="7">
        <f t="shared" si="1"/>
        <v>11297</v>
      </c>
      <c r="B13035" s="5" t="s">
        <v>11524</v>
      </c>
      <c r="C13035" s="6" t="s">
        <v>336</v>
      </c>
    </row>
    <row r="13036">
      <c r="A13036" s="7">
        <f t="shared" si="1"/>
        <v>11298</v>
      </c>
      <c r="B13036" s="8" t="s">
        <v>11525</v>
      </c>
      <c r="C13036" s="9" t="s">
        <v>616</v>
      </c>
    </row>
    <row r="13037">
      <c r="A13037" s="7">
        <f t="shared" si="1"/>
        <v>11299</v>
      </c>
      <c r="B13037" s="5" t="s">
        <v>11526</v>
      </c>
      <c r="C13037" s="6" t="s">
        <v>462</v>
      </c>
    </row>
    <row r="13038">
      <c r="A13038" s="7">
        <f t="shared" si="1"/>
        <v>11300</v>
      </c>
      <c r="B13038" s="5" t="s">
        <v>11527</v>
      </c>
      <c r="C13038" s="6" t="s">
        <v>313</v>
      </c>
    </row>
    <row r="13039">
      <c r="A13039" s="7">
        <f t="shared" si="1"/>
        <v>11301</v>
      </c>
      <c r="B13039" s="5" t="s">
        <v>11528</v>
      </c>
      <c r="C13039" s="6" t="s">
        <v>313</v>
      </c>
    </row>
    <row r="13040">
      <c r="A13040" s="7">
        <f t="shared" si="1"/>
        <v>11302</v>
      </c>
      <c r="B13040" s="8" t="s">
        <v>11529</v>
      </c>
      <c r="C13040" s="9" t="s">
        <v>616</v>
      </c>
    </row>
    <row r="13041">
      <c r="A13041" s="7">
        <f t="shared" si="1"/>
        <v>11303</v>
      </c>
      <c r="B13041" s="8" t="s">
        <v>11530</v>
      </c>
      <c r="C13041" s="6" t="s">
        <v>132</v>
      </c>
    </row>
    <row r="13042">
      <c r="A13042" s="7">
        <f t="shared" si="1"/>
        <v>11304</v>
      </c>
      <c r="B13042" s="8" t="s">
        <v>11531</v>
      </c>
      <c r="C13042" s="9" t="s">
        <v>54</v>
      </c>
    </row>
    <row r="13043">
      <c r="A13043" s="7">
        <f t="shared" si="1"/>
        <v>11305</v>
      </c>
      <c r="B13043" s="5" t="s">
        <v>11532</v>
      </c>
      <c r="C13043" s="6" t="s">
        <v>162</v>
      </c>
    </row>
    <row r="13044">
      <c r="A13044" s="7">
        <f t="shared" si="1"/>
        <v>11305</v>
      </c>
      <c r="B13044" s="5" t="s">
        <v>11532</v>
      </c>
      <c r="C13044" s="6" t="s">
        <v>25</v>
      </c>
    </row>
    <row r="13045">
      <c r="A13045" s="7">
        <f t="shared" si="1"/>
        <v>11305</v>
      </c>
      <c r="B13045" s="5" t="s">
        <v>11532</v>
      </c>
      <c r="C13045" s="6" t="s">
        <v>24</v>
      </c>
    </row>
    <row r="13046">
      <c r="A13046" s="7">
        <f t="shared" si="1"/>
        <v>11306</v>
      </c>
      <c r="B13046" s="5" t="s">
        <v>11533</v>
      </c>
      <c r="C13046" s="6" t="s">
        <v>336</v>
      </c>
    </row>
    <row r="13047">
      <c r="A13047" s="7">
        <f t="shared" si="1"/>
        <v>11307</v>
      </c>
      <c r="B13047" s="5" t="s">
        <v>11534</v>
      </c>
      <c r="C13047" s="6" t="s">
        <v>59</v>
      </c>
    </row>
    <row r="13048">
      <c r="A13048" s="7">
        <f t="shared" si="1"/>
        <v>11307</v>
      </c>
      <c r="B13048" s="5" t="s">
        <v>11534</v>
      </c>
      <c r="C13048" s="6" t="s">
        <v>356</v>
      </c>
    </row>
    <row r="13049">
      <c r="A13049" s="7">
        <f t="shared" si="1"/>
        <v>11307</v>
      </c>
      <c r="B13049" s="5" t="s">
        <v>11534</v>
      </c>
      <c r="C13049" s="6" t="s">
        <v>420</v>
      </c>
    </row>
    <row r="13050">
      <c r="A13050" s="7">
        <f t="shared" si="1"/>
        <v>11308</v>
      </c>
      <c r="B13050" s="5" t="s">
        <v>11535</v>
      </c>
      <c r="C13050" s="6" t="s">
        <v>179</v>
      </c>
    </row>
    <row r="13051">
      <c r="A13051" s="7">
        <f t="shared" si="1"/>
        <v>11309</v>
      </c>
      <c r="B13051" s="5" t="s">
        <v>11536</v>
      </c>
      <c r="C13051" s="6" t="s">
        <v>59</v>
      </c>
    </row>
    <row r="13052">
      <c r="A13052" s="7">
        <f t="shared" si="1"/>
        <v>11310</v>
      </c>
      <c r="B13052" s="5" t="s">
        <v>11537</v>
      </c>
      <c r="C13052" s="6" t="s">
        <v>59</v>
      </c>
    </row>
    <row r="13053">
      <c r="A13053" s="7">
        <f t="shared" si="1"/>
        <v>11311</v>
      </c>
      <c r="B13053" s="5" t="s">
        <v>11538</v>
      </c>
      <c r="C13053" s="6" t="s">
        <v>59</v>
      </c>
    </row>
    <row r="13054">
      <c r="A13054" s="7">
        <f t="shared" si="1"/>
        <v>11312</v>
      </c>
      <c r="B13054" s="5" t="s">
        <v>11539</v>
      </c>
      <c r="C13054" s="6" t="s">
        <v>34</v>
      </c>
    </row>
    <row r="13055">
      <c r="A13055" s="7">
        <f t="shared" si="1"/>
        <v>11313</v>
      </c>
      <c r="B13055" s="8" t="s">
        <v>11540</v>
      </c>
      <c r="C13055" s="9" t="s">
        <v>530</v>
      </c>
    </row>
    <row r="13056">
      <c r="A13056" s="7">
        <f t="shared" si="1"/>
        <v>11314</v>
      </c>
      <c r="B13056" s="5" t="s">
        <v>11541</v>
      </c>
      <c r="C13056" s="6" t="s">
        <v>153</v>
      </c>
    </row>
    <row r="13057">
      <c r="A13057" s="7">
        <f t="shared" si="1"/>
        <v>11315</v>
      </c>
      <c r="B13057" s="8" t="s">
        <v>11542</v>
      </c>
      <c r="C13057" s="6" t="s">
        <v>153</v>
      </c>
    </row>
    <row r="13058">
      <c r="A13058" s="7">
        <f t="shared" si="1"/>
        <v>11316</v>
      </c>
      <c r="B13058" s="5" t="s">
        <v>11543</v>
      </c>
      <c r="C13058" s="6" t="s">
        <v>405</v>
      </c>
    </row>
    <row r="13059">
      <c r="A13059" s="7">
        <f t="shared" si="1"/>
        <v>11317</v>
      </c>
      <c r="B13059" s="5" t="s">
        <v>11544</v>
      </c>
      <c r="C13059" s="6" t="s">
        <v>1124</v>
      </c>
    </row>
    <row r="13060">
      <c r="A13060" s="7">
        <f t="shared" si="1"/>
        <v>11318</v>
      </c>
      <c r="B13060" s="5" t="s">
        <v>11545</v>
      </c>
      <c r="C13060" s="6" t="s">
        <v>1120</v>
      </c>
    </row>
    <row r="13061">
      <c r="A13061" s="7">
        <f t="shared" si="1"/>
        <v>11319</v>
      </c>
      <c r="B13061" s="5" t="s">
        <v>11546</v>
      </c>
      <c r="C13061" s="6" t="s">
        <v>758</v>
      </c>
    </row>
    <row r="13062">
      <c r="A13062" s="7">
        <f t="shared" si="1"/>
        <v>11320</v>
      </c>
      <c r="B13062" s="5" t="s">
        <v>11547</v>
      </c>
      <c r="C13062" s="6" t="s">
        <v>32</v>
      </c>
    </row>
    <row r="13063">
      <c r="A13063" s="7">
        <f t="shared" si="1"/>
        <v>11321</v>
      </c>
      <c r="B13063" s="5" t="s">
        <v>11548</v>
      </c>
      <c r="C13063" s="6" t="s">
        <v>1376</v>
      </c>
    </row>
    <row r="13064">
      <c r="A13064" s="7">
        <f t="shared" si="1"/>
        <v>11322</v>
      </c>
      <c r="B13064" s="8" t="s">
        <v>11549</v>
      </c>
      <c r="C13064" s="9" t="s">
        <v>416</v>
      </c>
    </row>
    <row r="13065">
      <c r="A13065" s="7">
        <f t="shared" si="1"/>
        <v>11323</v>
      </c>
      <c r="B13065" s="5" t="s">
        <v>11550</v>
      </c>
      <c r="C13065" s="6" t="s">
        <v>12</v>
      </c>
    </row>
    <row r="13066">
      <c r="A13066" s="7">
        <f t="shared" si="1"/>
        <v>11324</v>
      </c>
      <c r="B13066" s="8" t="s">
        <v>11551</v>
      </c>
      <c r="C13066" s="9" t="s">
        <v>24</v>
      </c>
    </row>
    <row r="13067">
      <c r="A13067" s="7">
        <f t="shared" si="1"/>
        <v>11324</v>
      </c>
      <c r="B13067" s="8" t="s">
        <v>11551</v>
      </c>
      <c r="C13067" s="9" t="s">
        <v>650</v>
      </c>
    </row>
    <row r="13068">
      <c r="A13068" s="7">
        <f t="shared" si="1"/>
        <v>11325</v>
      </c>
      <c r="B13068" s="8" t="s">
        <v>11552</v>
      </c>
      <c r="C13068" s="6" t="s">
        <v>1012</v>
      </c>
    </row>
    <row r="13069">
      <c r="A13069" s="7">
        <f t="shared" si="1"/>
        <v>11326</v>
      </c>
      <c r="B13069" s="5" t="s">
        <v>11553</v>
      </c>
      <c r="C13069" s="6" t="s">
        <v>420</v>
      </c>
    </row>
    <row r="13070">
      <c r="A13070" s="7">
        <f t="shared" si="1"/>
        <v>11327</v>
      </c>
      <c r="B13070" s="5" t="s">
        <v>11554</v>
      </c>
      <c r="C13070" s="6" t="s">
        <v>15</v>
      </c>
    </row>
    <row r="13071">
      <c r="A13071" s="7">
        <f t="shared" si="1"/>
        <v>11328</v>
      </c>
      <c r="B13071" s="8" t="s">
        <v>11555</v>
      </c>
      <c r="C13071" s="9" t="s">
        <v>40</v>
      </c>
    </row>
    <row r="13072">
      <c r="A13072" s="7">
        <f t="shared" si="1"/>
        <v>11329</v>
      </c>
      <c r="B13072" s="8" t="s">
        <v>11556</v>
      </c>
      <c r="C13072" s="9" t="s">
        <v>372</v>
      </c>
    </row>
    <row r="13073">
      <c r="A13073" s="7">
        <f t="shared" si="1"/>
        <v>11330</v>
      </c>
      <c r="B13073" s="5" t="s">
        <v>11557</v>
      </c>
      <c r="C13073" s="6" t="s">
        <v>612</v>
      </c>
    </row>
    <row r="13074">
      <c r="A13074" s="7">
        <f t="shared" si="1"/>
        <v>11331</v>
      </c>
      <c r="B13074" s="5" t="s">
        <v>11558</v>
      </c>
      <c r="C13074" s="6" t="s">
        <v>2549</v>
      </c>
    </row>
    <row r="13075">
      <c r="A13075" s="7">
        <f t="shared" si="1"/>
        <v>11332</v>
      </c>
      <c r="B13075" s="5" t="s">
        <v>11559</v>
      </c>
      <c r="C13075" s="6" t="s">
        <v>1620</v>
      </c>
    </row>
    <row r="13076">
      <c r="A13076" s="7">
        <f t="shared" si="1"/>
        <v>11332</v>
      </c>
      <c r="B13076" s="8" t="s">
        <v>11559</v>
      </c>
      <c r="C13076" s="9" t="s">
        <v>547</v>
      </c>
    </row>
    <row r="13077">
      <c r="A13077" s="7">
        <f t="shared" si="1"/>
        <v>11333</v>
      </c>
      <c r="B13077" s="5" t="s">
        <v>11560</v>
      </c>
      <c r="C13077" s="6" t="s">
        <v>1324</v>
      </c>
    </row>
    <row r="13078">
      <c r="A13078" s="7">
        <f t="shared" si="1"/>
        <v>11334</v>
      </c>
      <c r="B13078" s="5" t="s">
        <v>11561</v>
      </c>
      <c r="C13078" s="6" t="s">
        <v>1223</v>
      </c>
    </row>
    <row r="13079">
      <c r="A13079" s="7">
        <f t="shared" si="1"/>
        <v>11335</v>
      </c>
      <c r="B13079" s="8" t="s">
        <v>11562</v>
      </c>
      <c r="C13079" s="9" t="s">
        <v>530</v>
      </c>
    </row>
    <row r="13080">
      <c r="A13080" s="7">
        <f t="shared" si="1"/>
        <v>11336</v>
      </c>
      <c r="B13080" s="12" t="s">
        <v>11563</v>
      </c>
      <c r="C13080" s="13" t="s">
        <v>420</v>
      </c>
    </row>
    <row r="13081">
      <c r="A13081" s="7">
        <f t="shared" si="1"/>
        <v>11337</v>
      </c>
      <c r="B13081" s="5" t="s">
        <v>11564</v>
      </c>
      <c r="C13081" s="6" t="s">
        <v>420</v>
      </c>
    </row>
    <row r="13082">
      <c r="A13082" s="7">
        <f t="shared" si="1"/>
        <v>11338</v>
      </c>
      <c r="B13082" s="12" t="s">
        <v>11565</v>
      </c>
      <c r="C13082" s="13" t="s">
        <v>420</v>
      </c>
    </row>
    <row r="13083">
      <c r="A13083" s="7">
        <f t="shared" si="1"/>
        <v>11339</v>
      </c>
      <c r="B13083" s="12" t="s">
        <v>11566</v>
      </c>
      <c r="C13083" s="13" t="s">
        <v>420</v>
      </c>
    </row>
    <row r="13084">
      <c r="A13084" s="7">
        <f t="shared" si="1"/>
        <v>11340</v>
      </c>
      <c r="B13084" s="12" t="s">
        <v>11567</v>
      </c>
      <c r="C13084" s="13" t="s">
        <v>420</v>
      </c>
    </row>
    <row r="13085">
      <c r="A13085" s="7">
        <f t="shared" si="1"/>
        <v>11341</v>
      </c>
      <c r="B13085" s="8" t="s">
        <v>11568</v>
      </c>
      <c r="C13085" s="6" t="s">
        <v>550</v>
      </c>
    </row>
    <row r="13086">
      <c r="A13086" s="7">
        <f t="shared" si="1"/>
        <v>11342</v>
      </c>
      <c r="B13086" s="15" t="s">
        <v>11569</v>
      </c>
      <c r="C13086" s="11" t="s">
        <v>423</v>
      </c>
    </row>
    <row r="13087">
      <c r="A13087" s="7">
        <f t="shared" si="1"/>
        <v>11343</v>
      </c>
      <c r="B13087" s="8" t="s">
        <v>11570</v>
      </c>
      <c r="C13087" s="9" t="s">
        <v>1169</v>
      </c>
    </row>
    <row r="13088">
      <c r="A13088" s="7">
        <f t="shared" si="1"/>
        <v>11344</v>
      </c>
      <c r="B13088" s="5" t="s">
        <v>11571</v>
      </c>
      <c r="C13088" s="6" t="s">
        <v>612</v>
      </c>
    </row>
    <row r="13089">
      <c r="A13089" s="7">
        <f t="shared" si="1"/>
        <v>11345</v>
      </c>
      <c r="B13089" s="5" t="s">
        <v>11572</v>
      </c>
      <c r="C13089" s="6" t="s">
        <v>1260</v>
      </c>
    </row>
    <row r="13090">
      <c r="A13090" s="7">
        <f t="shared" si="1"/>
        <v>11346</v>
      </c>
      <c r="B13090" s="5" t="s">
        <v>11573</v>
      </c>
      <c r="C13090" s="6" t="s">
        <v>74</v>
      </c>
    </row>
    <row r="13091">
      <c r="A13091" s="7">
        <f t="shared" si="1"/>
        <v>11347</v>
      </c>
      <c r="B13091" s="5" t="s">
        <v>11574</v>
      </c>
      <c r="C13091" s="6" t="s">
        <v>32</v>
      </c>
    </row>
    <row r="13092">
      <c r="A13092" s="7">
        <f t="shared" si="1"/>
        <v>11348</v>
      </c>
      <c r="B13092" s="5" t="s">
        <v>11575</v>
      </c>
      <c r="C13092" s="6" t="s">
        <v>683</v>
      </c>
    </row>
    <row r="13093">
      <c r="A13093" s="7">
        <f t="shared" si="1"/>
        <v>11349</v>
      </c>
      <c r="B13093" s="5" t="s">
        <v>11576</v>
      </c>
      <c r="C13093" s="6" t="s">
        <v>1279</v>
      </c>
    </row>
    <row r="13094">
      <c r="A13094" s="7">
        <f t="shared" si="1"/>
        <v>11350</v>
      </c>
      <c r="B13094" s="8" t="s">
        <v>11577</v>
      </c>
      <c r="C13094" s="9" t="s">
        <v>530</v>
      </c>
    </row>
    <row r="13095">
      <c r="A13095" s="7">
        <f t="shared" si="1"/>
        <v>11351</v>
      </c>
      <c r="B13095" s="5" t="s">
        <v>11578</v>
      </c>
      <c r="C13095" s="6" t="s">
        <v>393</v>
      </c>
    </row>
    <row r="13096">
      <c r="A13096" s="7">
        <f t="shared" si="1"/>
        <v>11352</v>
      </c>
      <c r="B13096" s="8" t="s">
        <v>11579</v>
      </c>
      <c r="C13096" s="9" t="s">
        <v>121</v>
      </c>
    </row>
    <row r="13097">
      <c r="A13097" s="7">
        <f t="shared" si="1"/>
        <v>11353</v>
      </c>
      <c r="B13097" s="5" t="s">
        <v>11580</v>
      </c>
      <c r="C13097" s="6" t="s">
        <v>393</v>
      </c>
    </row>
    <row r="13098">
      <c r="A13098" s="7">
        <f t="shared" si="1"/>
        <v>11354</v>
      </c>
      <c r="B13098" s="5" t="s">
        <v>11581</v>
      </c>
      <c r="C13098" s="6" t="s">
        <v>393</v>
      </c>
    </row>
    <row r="13099">
      <c r="A13099" s="7">
        <f t="shared" si="1"/>
        <v>11355</v>
      </c>
      <c r="B13099" s="5" t="s">
        <v>11582</v>
      </c>
      <c r="C13099" s="6" t="s">
        <v>1223</v>
      </c>
    </row>
    <row r="13100">
      <c r="A13100" s="7">
        <f t="shared" si="1"/>
        <v>11356</v>
      </c>
      <c r="B13100" s="8" t="s">
        <v>11583</v>
      </c>
      <c r="C13100" s="9" t="s">
        <v>64</v>
      </c>
    </row>
    <row r="13101">
      <c r="A13101" s="7">
        <f t="shared" si="1"/>
        <v>11357</v>
      </c>
      <c r="B13101" s="8" t="s">
        <v>11584</v>
      </c>
      <c r="C13101" s="9" t="s">
        <v>399</v>
      </c>
    </row>
    <row r="13102">
      <c r="A13102" s="7">
        <f t="shared" si="1"/>
        <v>11358</v>
      </c>
      <c r="B13102" s="5" t="s">
        <v>11585</v>
      </c>
      <c r="C13102" s="6" t="s">
        <v>1267</v>
      </c>
    </row>
    <row r="13103">
      <c r="A13103" s="7">
        <f t="shared" si="1"/>
        <v>11359</v>
      </c>
      <c r="B13103" s="5" t="s">
        <v>11586</v>
      </c>
      <c r="C13103" s="6" t="s">
        <v>788</v>
      </c>
    </row>
    <row r="13104">
      <c r="A13104" s="7">
        <f t="shared" si="1"/>
        <v>11360</v>
      </c>
      <c r="B13104" s="8" t="s">
        <v>11587</v>
      </c>
      <c r="C13104" s="9" t="s">
        <v>722</v>
      </c>
    </row>
    <row r="13105">
      <c r="A13105" s="7">
        <f t="shared" si="1"/>
        <v>11361</v>
      </c>
      <c r="B13105" s="8" t="s">
        <v>11588</v>
      </c>
      <c r="C13105" s="9" t="s">
        <v>121</v>
      </c>
    </row>
    <row r="13106">
      <c r="A13106" s="7">
        <f t="shared" si="1"/>
        <v>11362</v>
      </c>
      <c r="B13106" s="8" t="s">
        <v>11589</v>
      </c>
      <c r="C13106" s="9" t="s">
        <v>121</v>
      </c>
    </row>
    <row r="13107">
      <c r="A13107" s="7">
        <f t="shared" si="1"/>
        <v>11363</v>
      </c>
      <c r="B13107" s="8" t="s">
        <v>11590</v>
      </c>
      <c r="C13107" s="9" t="s">
        <v>416</v>
      </c>
    </row>
    <row r="13108">
      <c r="A13108" s="7">
        <f t="shared" si="1"/>
        <v>11364</v>
      </c>
      <c r="B13108" s="8" t="s">
        <v>11591</v>
      </c>
      <c r="C13108" s="9" t="s">
        <v>117</v>
      </c>
    </row>
    <row r="13109">
      <c r="A13109" s="7">
        <f t="shared" si="1"/>
        <v>11365</v>
      </c>
      <c r="B13109" s="5" t="s">
        <v>11592</v>
      </c>
      <c r="C13109" s="6" t="s">
        <v>437</v>
      </c>
    </row>
    <row r="13110">
      <c r="A13110" s="7">
        <f t="shared" si="1"/>
        <v>11366</v>
      </c>
      <c r="B13110" s="5" t="s">
        <v>11593</v>
      </c>
      <c r="C13110" s="6" t="s">
        <v>437</v>
      </c>
    </row>
    <row r="13111">
      <c r="A13111" s="7">
        <f t="shared" si="1"/>
        <v>11367</v>
      </c>
      <c r="B13111" s="5" t="s">
        <v>11594</v>
      </c>
      <c r="C13111" s="6" t="s">
        <v>437</v>
      </c>
    </row>
    <row r="13112">
      <c r="A13112" s="7">
        <f t="shared" si="1"/>
        <v>11368</v>
      </c>
      <c r="B13112" s="5" t="s">
        <v>11595</v>
      </c>
      <c r="C13112" s="6" t="s">
        <v>393</v>
      </c>
    </row>
    <row r="13113">
      <c r="A13113" s="7">
        <f t="shared" si="1"/>
        <v>11369</v>
      </c>
      <c r="B13113" s="8" t="s">
        <v>11596</v>
      </c>
      <c r="C13113" s="9" t="s">
        <v>399</v>
      </c>
    </row>
    <row r="13114">
      <c r="A13114" s="7">
        <f t="shared" si="1"/>
        <v>11370</v>
      </c>
      <c r="B13114" s="5" t="s">
        <v>11597</v>
      </c>
      <c r="C13114" s="6" t="s">
        <v>365</v>
      </c>
    </row>
    <row r="13115">
      <c r="A13115" s="7">
        <f t="shared" si="1"/>
        <v>11371</v>
      </c>
      <c r="B13115" s="5" t="s">
        <v>11598</v>
      </c>
      <c r="C13115" s="6" t="s">
        <v>683</v>
      </c>
    </row>
    <row r="13116">
      <c r="A13116" s="7">
        <f t="shared" si="1"/>
        <v>11372</v>
      </c>
      <c r="B13116" s="8" t="s">
        <v>11599</v>
      </c>
      <c r="C13116" s="9" t="s">
        <v>616</v>
      </c>
    </row>
    <row r="13117">
      <c r="A13117" s="7">
        <f t="shared" si="1"/>
        <v>11373</v>
      </c>
      <c r="B13117" s="5" t="s">
        <v>11600</v>
      </c>
      <c r="C13117" s="6" t="s">
        <v>1450</v>
      </c>
    </row>
    <row r="13118">
      <c r="A13118" s="7">
        <f t="shared" si="1"/>
        <v>11374</v>
      </c>
      <c r="B13118" s="5" t="s">
        <v>11601</v>
      </c>
      <c r="C13118" s="6" t="s">
        <v>267</v>
      </c>
    </row>
    <row r="13119">
      <c r="A13119" s="7">
        <f t="shared" si="1"/>
        <v>11375</v>
      </c>
      <c r="B13119" s="5" t="s">
        <v>11602</v>
      </c>
      <c r="C13119" s="6" t="s">
        <v>59</v>
      </c>
    </row>
    <row r="13120">
      <c r="A13120" s="7">
        <f t="shared" si="1"/>
        <v>11376</v>
      </c>
      <c r="B13120" s="5" t="s">
        <v>11603</v>
      </c>
      <c r="C13120" s="6" t="s">
        <v>683</v>
      </c>
    </row>
    <row r="13121">
      <c r="A13121" s="7">
        <f t="shared" si="1"/>
        <v>11376</v>
      </c>
      <c r="B13121" s="5" t="s">
        <v>11603</v>
      </c>
      <c r="C13121" s="6" t="s">
        <v>34</v>
      </c>
    </row>
    <row r="13122">
      <c r="A13122" s="7">
        <f t="shared" si="1"/>
        <v>11377</v>
      </c>
      <c r="B13122" s="8" t="s">
        <v>11604</v>
      </c>
      <c r="C13122" s="9" t="s">
        <v>162</v>
      </c>
    </row>
    <row r="13123">
      <c r="A13123" s="7">
        <f t="shared" si="1"/>
        <v>11378</v>
      </c>
      <c r="B13123" s="5" t="s">
        <v>11605</v>
      </c>
      <c r="C13123" s="6" t="s">
        <v>393</v>
      </c>
    </row>
    <row r="13124">
      <c r="A13124" s="7">
        <f t="shared" si="1"/>
        <v>11379</v>
      </c>
      <c r="B13124" s="5" t="s">
        <v>11606</v>
      </c>
      <c r="C13124" s="6" t="s">
        <v>798</v>
      </c>
    </row>
    <row r="13125">
      <c r="A13125" s="7">
        <f t="shared" si="1"/>
        <v>11380</v>
      </c>
      <c r="B13125" s="5" t="s">
        <v>11607</v>
      </c>
      <c r="C13125" s="6" t="s">
        <v>798</v>
      </c>
    </row>
    <row r="13126">
      <c r="A13126" s="7">
        <f t="shared" si="1"/>
        <v>11381</v>
      </c>
      <c r="B13126" s="5" t="s">
        <v>11608</v>
      </c>
      <c r="C13126" s="6" t="s">
        <v>798</v>
      </c>
    </row>
    <row r="13127">
      <c r="A13127" s="7">
        <f t="shared" si="1"/>
        <v>11382</v>
      </c>
      <c r="B13127" s="5" t="s">
        <v>11609</v>
      </c>
      <c r="C13127" s="6" t="s">
        <v>788</v>
      </c>
    </row>
    <row r="13128">
      <c r="A13128" s="7">
        <f t="shared" si="1"/>
        <v>11383</v>
      </c>
      <c r="B13128" s="5" t="s">
        <v>11610</v>
      </c>
      <c r="C13128" s="6" t="s">
        <v>788</v>
      </c>
    </row>
    <row r="13129">
      <c r="A13129" s="7">
        <f t="shared" si="1"/>
        <v>11384</v>
      </c>
      <c r="B13129" s="5" t="s">
        <v>11611</v>
      </c>
      <c r="C13129" s="6" t="s">
        <v>788</v>
      </c>
    </row>
    <row r="13130">
      <c r="A13130" s="7">
        <f t="shared" si="1"/>
        <v>11385</v>
      </c>
      <c r="B13130" s="5" t="s">
        <v>11612</v>
      </c>
      <c r="C13130" s="6" t="s">
        <v>788</v>
      </c>
    </row>
    <row r="13131">
      <c r="A13131" s="7">
        <f t="shared" si="1"/>
        <v>11386</v>
      </c>
      <c r="B13131" s="5" t="s">
        <v>11613</v>
      </c>
      <c r="C13131" s="6" t="s">
        <v>798</v>
      </c>
    </row>
    <row r="13132">
      <c r="A13132" s="7">
        <f t="shared" si="1"/>
        <v>11387</v>
      </c>
      <c r="B13132" s="5" t="s">
        <v>11614</v>
      </c>
      <c r="C13132" s="6" t="s">
        <v>788</v>
      </c>
    </row>
    <row r="13133">
      <c r="A13133" s="7">
        <f t="shared" si="1"/>
        <v>11388</v>
      </c>
      <c r="B13133" s="5" t="s">
        <v>11615</v>
      </c>
      <c r="C13133" s="6" t="s">
        <v>788</v>
      </c>
    </row>
    <row r="13134">
      <c r="A13134" s="7">
        <f t="shared" si="1"/>
        <v>11389</v>
      </c>
      <c r="B13134" s="5" t="s">
        <v>11616</v>
      </c>
      <c r="C13134" s="6" t="s">
        <v>34</v>
      </c>
    </row>
    <row r="13135">
      <c r="A13135" s="7">
        <f t="shared" si="1"/>
        <v>11390</v>
      </c>
      <c r="B13135" s="5" t="s">
        <v>11617</v>
      </c>
      <c r="C13135" s="6" t="s">
        <v>393</v>
      </c>
    </row>
    <row r="13136">
      <c r="A13136" s="7">
        <f t="shared" si="1"/>
        <v>11391</v>
      </c>
      <c r="B13136" s="5" t="s">
        <v>11618</v>
      </c>
      <c r="C13136" s="6" t="s">
        <v>393</v>
      </c>
    </row>
    <row r="13137">
      <c r="A13137" s="7">
        <f t="shared" si="1"/>
        <v>11392</v>
      </c>
      <c r="B13137" s="5" t="s">
        <v>11619</v>
      </c>
      <c r="C13137" s="6" t="s">
        <v>109</v>
      </c>
    </row>
    <row r="13138">
      <c r="A13138" s="7">
        <f t="shared" si="1"/>
        <v>11393</v>
      </c>
      <c r="B13138" s="8" t="s">
        <v>11620</v>
      </c>
      <c r="C13138" s="9" t="s">
        <v>65</v>
      </c>
    </row>
    <row r="13139">
      <c r="A13139" s="7">
        <f t="shared" si="1"/>
        <v>11394</v>
      </c>
      <c r="B13139" s="8" t="s">
        <v>11621</v>
      </c>
      <c r="C13139" s="9" t="s">
        <v>64</v>
      </c>
    </row>
    <row r="13140">
      <c r="A13140" s="7">
        <f t="shared" si="1"/>
        <v>11395</v>
      </c>
      <c r="B13140" s="5" t="s">
        <v>11622</v>
      </c>
      <c r="C13140" s="6" t="s">
        <v>1356</v>
      </c>
    </row>
    <row r="13141">
      <c r="A13141" s="7">
        <f t="shared" si="1"/>
        <v>11396</v>
      </c>
      <c r="B13141" s="8" t="s">
        <v>11623</v>
      </c>
      <c r="C13141" s="9" t="s">
        <v>722</v>
      </c>
    </row>
    <row r="13142">
      <c r="A13142" s="7">
        <f t="shared" si="1"/>
        <v>11397</v>
      </c>
      <c r="B13142" s="8" t="s">
        <v>11624</v>
      </c>
      <c r="C13142" s="9" t="s">
        <v>874</v>
      </c>
    </row>
    <row r="13143">
      <c r="A13143" s="7">
        <f t="shared" si="1"/>
        <v>11398</v>
      </c>
      <c r="B13143" s="5" t="s">
        <v>11625</v>
      </c>
      <c r="C13143" s="6" t="s">
        <v>798</v>
      </c>
    </row>
    <row r="13144">
      <c r="A13144" s="7">
        <f t="shared" si="1"/>
        <v>11399</v>
      </c>
      <c r="B13144" s="5" t="s">
        <v>11626</v>
      </c>
      <c r="C13144" s="6" t="s">
        <v>393</v>
      </c>
    </row>
    <row r="13145">
      <c r="A13145" s="7">
        <f t="shared" si="1"/>
        <v>11400</v>
      </c>
      <c r="B13145" s="5" t="s">
        <v>11627</v>
      </c>
      <c r="C13145" s="6" t="s">
        <v>393</v>
      </c>
    </row>
    <row r="13146">
      <c r="A13146" s="7">
        <f t="shared" si="1"/>
        <v>11401</v>
      </c>
      <c r="B13146" s="8" t="s">
        <v>11628</v>
      </c>
      <c r="C13146" s="9" t="s">
        <v>60</v>
      </c>
    </row>
    <row r="13147">
      <c r="A13147" s="7">
        <f t="shared" si="1"/>
        <v>11401</v>
      </c>
      <c r="B13147" s="8" t="s">
        <v>11628</v>
      </c>
      <c r="C13147" s="9" t="s">
        <v>818</v>
      </c>
    </row>
    <row r="13148">
      <c r="A13148" s="7">
        <f t="shared" si="1"/>
        <v>11402</v>
      </c>
      <c r="B13148" s="5" t="s">
        <v>11629</v>
      </c>
      <c r="C13148" s="6" t="s">
        <v>714</v>
      </c>
    </row>
    <row r="13149">
      <c r="A13149" s="7">
        <f t="shared" si="1"/>
        <v>11403</v>
      </c>
      <c r="B13149" s="8" t="s">
        <v>11630</v>
      </c>
      <c r="C13149" s="9" t="s">
        <v>40</v>
      </c>
    </row>
    <row r="13150">
      <c r="A13150" s="7">
        <f t="shared" si="1"/>
        <v>11404</v>
      </c>
      <c r="B13150" s="5" t="s">
        <v>11631</v>
      </c>
      <c r="C13150" s="6" t="s">
        <v>27</v>
      </c>
    </row>
    <row r="13151">
      <c r="A13151" s="7">
        <f t="shared" si="1"/>
        <v>11405</v>
      </c>
      <c r="B13151" s="5" t="s">
        <v>11632</v>
      </c>
      <c r="C13151" s="6" t="s">
        <v>610</v>
      </c>
    </row>
    <row r="13152">
      <c r="A13152" s="7">
        <f t="shared" si="1"/>
        <v>11406</v>
      </c>
      <c r="B13152" s="8" t="s">
        <v>11633</v>
      </c>
      <c r="C13152" s="9" t="s">
        <v>46</v>
      </c>
    </row>
    <row r="13153">
      <c r="A13153" s="7">
        <f t="shared" si="1"/>
        <v>11407</v>
      </c>
      <c r="B13153" s="8" t="s">
        <v>11634</v>
      </c>
      <c r="C13153" s="9" t="s">
        <v>65</v>
      </c>
    </row>
    <row r="13154">
      <c r="A13154" s="7">
        <f t="shared" si="1"/>
        <v>11408</v>
      </c>
      <c r="B13154" s="5" t="s">
        <v>11635</v>
      </c>
      <c r="C13154" s="6" t="s">
        <v>788</v>
      </c>
    </row>
    <row r="13155">
      <c r="A13155" s="7">
        <f t="shared" si="1"/>
        <v>11409</v>
      </c>
      <c r="B13155" s="5" t="s">
        <v>11636</v>
      </c>
      <c r="C13155" s="6" t="s">
        <v>1371</v>
      </c>
    </row>
    <row r="13156">
      <c r="A13156" s="7">
        <f t="shared" si="1"/>
        <v>11409</v>
      </c>
      <c r="B13156" s="5" t="s">
        <v>11636</v>
      </c>
      <c r="C13156" s="6" t="s">
        <v>547</v>
      </c>
    </row>
    <row r="13157">
      <c r="A13157" s="7">
        <f t="shared" si="1"/>
        <v>11410</v>
      </c>
      <c r="B13157" s="8" t="s">
        <v>11637</v>
      </c>
      <c r="C13157" s="9" t="s">
        <v>893</v>
      </c>
    </row>
    <row r="13158">
      <c r="A13158" s="7">
        <f t="shared" si="1"/>
        <v>11411</v>
      </c>
      <c r="B13158" s="8" t="s">
        <v>11638</v>
      </c>
      <c r="C13158" s="9" t="s">
        <v>893</v>
      </c>
    </row>
    <row r="13159">
      <c r="A13159" s="7">
        <f t="shared" si="1"/>
        <v>11412</v>
      </c>
      <c r="B13159" s="8" t="s">
        <v>11639</v>
      </c>
      <c r="C13159" s="9" t="s">
        <v>845</v>
      </c>
    </row>
    <row r="13160">
      <c r="A13160" s="7">
        <f t="shared" si="1"/>
        <v>11413</v>
      </c>
      <c r="B13160" s="5" t="s">
        <v>11640</v>
      </c>
      <c r="C13160" s="6" t="s">
        <v>1620</v>
      </c>
    </row>
    <row r="13161">
      <c r="A13161" s="7">
        <f t="shared" si="1"/>
        <v>11413</v>
      </c>
      <c r="B13161" s="5" t="s">
        <v>11640</v>
      </c>
      <c r="C13161" s="6" t="s">
        <v>547</v>
      </c>
    </row>
    <row r="13162">
      <c r="A13162" s="7">
        <f t="shared" si="1"/>
        <v>11413</v>
      </c>
      <c r="B13162" s="5" t="s">
        <v>11640</v>
      </c>
      <c r="C13162" s="6" t="s">
        <v>1371</v>
      </c>
    </row>
    <row r="13163">
      <c r="A13163" s="7">
        <f t="shared" si="1"/>
        <v>11414</v>
      </c>
      <c r="B13163" s="5" t="s">
        <v>11641</v>
      </c>
      <c r="C13163" s="6" t="s">
        <v>1290</v>
      </c>
    </row>
    <row r="13164">
      <c r="A13164" s="7">
        <f t="shared" si="1"/>
        <v>11415</v>
      </c>
      <c r="B13164" s="5" t="s">
        <v>11642</v>
      </c>
      <c r="C13164" s="6" t="s">
        <v>785</v>
      </c>
    </row>
    <row r="13165">
      <c r="A13165" s="7">
        <f t="shared" si="1"/>
        <v>11416</v>
      </c>
      <c r="B13165" s="5" t="s">
        <v>11643</v>
      </c>
      <c r="C13165" s="6" t="s">
        <v>1290</v>
      </c>
    </row>
    <row r="13166">
      <c r="A13166" s="7">
        <f t="shared" si="1"/>
        <v>11416</v>
      </c>
      <c r="B13166" s="5" t="s">
        <v>11643</v>
      </c>
      <c r="C13166" s="6" t="s">
        <v>547</v>
      </c>
    </row>
    <row r="13167">
      <c r="A13167" s="7">
        <f t="shared" si="1"/>
        <v>11417</v>
      </c>
      <c r="B13167" s="5" t="s">
        <v>11644</v>
      </c>
      <c r="C13167" s="6" t="s">
        <v>1120</v>
      </c>
    </row>
    <row r="13168">
      <c r="A13168" s="7">
        <f t="shared" si="1"/>
        <v>11418</v>
      </c>
      <c r="B13168" s="5" t="s">
        <v>11645</v>
      </c>
      <c r="C13168" s="6" t="s">
        <v>1620</v>
      </c>
    </row>
    <row r="13169">
      <c r="A13169" s="7">
        <f t="shared" si="1"/>
        <v>11419</v>
      </c>
      <c r="B13169" s="8" t="s">
        <v>11646</v>
      </c>
      <c r="C13169" s="9" t="s">
        <v>76</v>
      </c>
    </row>
    <row r="13170">
      <c r="A13170" s="7">
        <f t="shared" si="1"/>
        <v>11420</v>
      </c>
      <c r="B13170" s="5" t="s">
        <v>11647</v>
      </c>
      <c r="C13170" s="6" t="s">
        <v>1120</v>
      </c>
    </row>
    <row r="13171">
      <c r="A13171" s="7">
        <f t="shared" si="1"/>
        <v>11421</v>
      </c>
      <c r="B13171" s="5" t="s">
        <v>11648</v>
      </c>
      <c r="C13171" s="6" t="s">
        <v>1262</v>
      </c>
    </row>
    <row r="13172">
      <c r="A13172" s="7">
        <f t="shared" si="1"/>
        <v>11422</v>
      </c>
      <c r="B13172" s="5" t="s">
        <v>11649</v>
      </c>
      <c r="C13172" s="6" t="s">
        <v>1290</v>
      </c>
    </row>
    <row r="13173">
      <c r="A13173" s="7">
        <f t="shared" si="1"/>
        <v>11423</v>
      </c>
      <c r="B13173" s="5" t="s">
        <v>11650</v>
      </c>
      <c r="C13173" s="6" t="s">
        <v>1620</v>
      </c>
    </row>
    <row r="13174">
      <c r="A13174" s="7">
        <f t="shared" si="1"/>
        <v>11423</v>
      </c>
      <c r="B13174" s="5" t="s">
        <v>11650</v>
      </c>
      <c r="C13174" s="6" t="s">
        <v>547</v>
      </c>
    </row>
    <row r="13175">
      <c r="A13175" s="7">
        <f t="shared" si="1"/>
        <v>11424</v>
      </c>
      <c r="B13175" s="5" t="s">
        <v>11651</v>
      </c>
      <c r="C13175" s="6" t="s">
        <v>1290</v>
      </c>
    </row>
    <row r="13176">
      <c r="A13176" s="7">
        <f t="shared" si="1"/>
        <v>11425</v>
      </c>
      <c r="B13176" s="5" t="s">
        <v>11652</v>
      </c>
      <c r="C13176" s="6" t="s">
        <v>1371</v>
      </c>
    </row>
    <row r="13177">
      <c r="A13177" s="7">
        <f t="shared" si="1"/>
        <v>11426</v>
      </c>
      <c r="B13177" s="5" t="s">
        <v>11653</v>
      </c>
      <c r="C13177" s="6" t="s">
        <v>1371</v>
      </c>
    </row>
    <row r="13178">
      <c r="A13178" s="7">
        <f t="shared" si="1"/>
        <v>11427</v>
      </c>
      <c r="B13178" s="5" t="s">
        <v>11654</v>
      </c>
      <c r="C13178" s="6" t="s">
        <v>1371</v>
      </c>
    </row>
    <row r="13179">
      <c r="A13179" s="7">
        <f t="shared" si="1"/>
        <v>11428</v>
      </c>
      <c r="B13179" s="8" t="s">
        <v>11655</v>
      </c>
      <c r="C13179" s="9" t="s">
        <v>547</v>
      </c>
    </row>
    <row r="13180">
      <c r="A13180" s="7">
        <f t="shared" si="1"/>
        <v>11429</v>
      </c>
      <c r="B13180" s="5" t="s">
        <v>11656</v>
      </c>
      <c r="C13180" s="6" t="s">
        <v>1371</v>
      </c>
    </row>
    <row r="13181">
      <c r="A13181" s="7">
        <f t="shared" si="1"/>
        <v>11430</v>
      </c>
      <c r="B13181" s="5" t="s">
        <v>11657</v>
      </c>
      <c r="C13181" s="6" t="s">
        <v>1371</v>
      </c>
    </row>
    <row r="13182">
      <c r="A13182" s="7">
        <f t="shared" si="1"/>
        <v>11431</v>
      </c>
      <c r="B13182" s="5" t="s">
        <v>11658</v>
      </c>
      <c r="C13182" s="6" t="s">
        <v>1620</v>
      </c>
    </row>
    <row r="13183">
      <c r="A13183" s="7">
        <f t="shared" si="1"/>
        <v>11431</v>
      </c>
      <c r="B13183" s="5" t="s">
        <v>11658</v>
      </c>
      <c r="C13183" s="6" t="s">
        <v>547</v>
      </c>
    </row>
    <row r="13184">
      <c r="A13184" s="7">
        <f t="shared" si="1"/>
        <v>11432</v>
      </c>
      <c r="B13184" s="5" t="s">
        <v>11659</v>
      </c>
      <c r="C13184" s="6" t="s">
        <v>80</v>
      </c>
    </row>
    <row r="13185">
      <c r="A13185" s="7">
        <f t="shared" si="1"/>
        <v>11433</v>
      </c>
      <c r="B13185" s="5" t="s">
        <v>11660</v>
      </c>
      <c r="C13185" s="6" t="s">
        <v>1120</v>
      </c>
    </row>
    <row r="13186">
      <c r="A13186" s="7">
        <f t="shared" si="1"/>
        <v>11434</v>
      </c>
      <c r="B13186" s="5" t="s">
        <v>11661</v>
      </c>
      <c r="C13186" s="6" t="s">
        <v>1620</v>
      </c>
    </row>
    <row r="13187">
      <c r="A13187" s="7">
        <f t="shared" si="1"/>
        <v>11435</v>
      </c>
      <c r="B13187" s="5" t="s">
        <v>11662</v>
      </c>
      <c r="C13187" s="6" t="s">
        <v>1371</v>
      </c>
    </row>
    <row r="13188">
      <c r="A13188" s="7">
        <f t="shared" si="1"/>
        <v>11436</v>
      </c>
      <c r="B13188" s="5" t="s">
        <v>11663</v>
      </c>
      <c r="C13188" s="6" t="s">
        <v>1620</v>
      </c>
    </row>
    <row r="13189">
      <c r="A13189" s="7">
        <f t="shared" si="1"/>
        <v>11437</v>
      </c>
      <c r="B13189" s="8" t="s">
        <v>11664</v>
      </c>
      <c r="C13189" s="9" t="s">
        <v>40</v>
      </c>
    </row>
    <row r="13190">
      <c r="A13190" s="7">
        <f t="shared" si="1"/>
        <v>11438</v>
      </c>
      <c r="B13190" s="5" t="s">
        <v>11665</v>
      </c>
      <c r="C13190" s="6" t="s">
        <v>4</v>
      </c>
    </row>
    <row r="13191">
      <c r="A13191" s="7">
        <f t="shared" si="1"/>
        <v>11439</v>
      </c>
      <c r="B13191" s="8" t="s">
        <v>11666</v>
      </c>
      <c r="C13191" s="9" t="s">
        <v>83</v>
      </c>
    </row>
    <row r="13192">
      <c r="A13192" s="7">
        <f t="shared" si="1"/>
        <v>11440</v>
      </c>
      <c r="B13192" s="5" t="s">
        <v>11667</v>
      </c>
      <c r="C13192" s="6" t="s">
        <v>1371</v>
      </c>
    </row>
    <row r="13193">
      <c r="A13193" s="7">
        <f t="shared" si="1"/>
        <v>11441</v>
      </c>
      <c r="B13193" s="8" t="s">
        <v>11668</v>
      </c>
      <c r="C13193" s="9" t="s">
        <v>8</v>
      </c>
    </row>
    <row r="13194">
      <c r="A13194" s="7">
        <f t="shared" si="1"/>
        <v>11442</v>
      </c>
      <c r="B13194" s="5" t="s">
        <v>11669</v>
      </c>
      <c r="C13194" s="6" t="s">
        <v>362</v>
      </c>
    </row>
    <row r="13195">
      <c r="A13195" s="7">
        <f t="shared" si="1"/>
        <v>11443</v>
      </c>
      <c r="B13195" s="5" t="s">
        <v>11670</v>
      </c>
      <c r="C13195" s="6" t="s">
        <v>1394</v>
      </c>
    </row>
    <row r="13196">
      <c r="A13196" s="7">
        <f t="shared" si="1"/>
        <v>11444</v>
      </c>
      <c r="B13196" s="5" t="s">
        <v>11671</v>
      </c>
      <c r="C13196" s="6" t="s">
        <v>1223</v>
      </c>
    </row>
    <row r="13197">
      <c r="A13197" s="7">
        <f t="shared" si="1"/>
        <v>11445</v>
      </c>
      <c r="B13197" s="5" t="s">
        <v>11672</v>
      </c>
      <c r="C13197" s="6" t="s">
        <v>48</v>
      </c>
    </row>
    <row r="13198">
      <c r="A13198" s="7">
        <f t="shared" si="1"/>
        <v>11446</v>
      </c>
      <c r="B13198" s="8" t="s">
        <v>11673</v>
      </c>
      <c r="C13198" s="9" t="s">
        <v>733</v>
      </c>
    </row>
    <row r="13199">
      <c r="A13199" s="7">
        <f t="shared" si="1"/>
        <v>11447</v>
      </c>
      <c r="B13199" s="8" t="s">
        <v>11674</v>
      </c>
      <c r="C13199" s="9" t="s">
        <v>8</v>
      </c>
    </row>
    <row r="13200">
      <c r="A13200" s="7">
        <f t="shared" si="1"/>
        <v>11448</v>
      </c>
      <c r="B13200" s="5" t="s">
        <v>11675</v>
      </c>
      <c r="C13200" s="6" t="s">
        <v>610</v>
      </c>
    </row>
    <row r="13201">
      <c r="A13201" s="7">
        <f t="shared" si="1"/>
        <v>11449</v>
      </c>
      <c r="B13201" s="5" t="s">
        <v>11676</v>
      </c>
      <c r="C13201" s="6" t="s">
        <v>1369</v>
      </c>
    </row>
    <row r="13202">
      <c r="A13202" s="7">
        <f t="shared" si="1"/>
        <v>11450</v>
      </c>
      <c r="B13202" s="8" t="s">
        <v>11677</v>
      </c>
      <c r="C13202" s="9" t="s">
        <v>24</v>
      </c>
    </row>
    <row r="13203">
      <c r="A13203" s="7">
        <f t="shared" si="1"/>
        <v>11451</v>
      </c>
      <c r="B13203" s="5" t="s">
        <v>11678</v>
      </c>
      <c r="C13203" s="6" t="s">
        <v>324</v>
      </c>
    </row>
    <row r="13204">
      <c r="A13204" s="7">
        <f t="shared" si="1"/>
        <v>11452</v>
      </c>
      <c r="B13204" s="5" t="s">
        <v>11679</v>
      </c>
      <c r="C13204" s="6" t="s">
        <v>1450</v>
      </c>
    </row>
    <row r="13205">
      <c r="A13205" s="7">
        <f t="shared" si="1"/>
        <v>11453</v>
      </c>
      <c r="B13205" s="5" t="s">
        <v>11680</v>
      </c>
      <c r="C13205" s="6" t="s">
        <v>405</v>
      </c>
    </row>
    <row r="13206">
      <c r="A13206" s="7">
        <f t="shared" si="1"/>
        <v>11454</v>
      </c>
      <c r="B13206" s="8" t="s">
        <v>11681</v>
      </c>
      <c r="C13206" s="9" t="s">
        <v>416</v>
      </c>
    </row>
    <row r="13207">
      <c r="A13207" s="7">
        <f t="shared" si="1"/>
        <v>11455</v>
      </c>
      <c r="B13207" s="8" t="s">
        <v>11682</v>
      </c>
      <c r="C13207" s="9" t="s">
        <v>188</v>
      </c>
    </row>
    <row r="13208">
      <c r="A13208" s="7">
        <f t="shared" si="1"/>
        <v>11456</v>
      </c>
      <c r="B13208" s="5" t="s">
        <v>11683</v>
      </c>
      <c r="C13208" s="6" t="s">
        <v>785</v>
      </c>
    </row>
    <row r="13209">
      <c r="A13209" s="7">
        <f t="shared" si="1"/>
        <v>11457</v>
      </c>
      <c r="B13209" s="5" t="s">
        <v>11684</v>
      </c>
      <c r="C13209" s="6" t="s">
        <v>1221</v>
      </c>
    </row>
    <row r="13210">
      <c r="A13210" s="7">
        <f t="shared" si="1"/>
        <v>11458</v>
      </c>
      <c r="B13210" s="8" t="s">
        <v>11685</v>
      </c>
      <c r="C13210" s="6" t="s">
        <v>672</v>
      </c>
    </row>
    <row r="13211">
      <c r="A13211" s="7">
        <f t="shared" si="1"/>
        <v>11458</v>
      </c>
      <c r="B13211" s="8" t="s">
        <v>11685</v>
      </c>
      <c r="C13211" s="9" t="s">
        <v>60</v>
      </c>
    </row>
    <row r="13212">
      <c r="A13212" s="7">
        <f t="shared" si="1"/>
        <v>11459</v>
      </c>
      <c r="B13212" s="8" t="s">
        <v>11686</v>
      </c>
      <c r="C13212" s="9" t="s">
        <v>24</v>
      </c>
    </row>
    <row r="13213">
      <c r="A13213" s="7">
        <f t="shared" si="1"/>
        <v>11460</v>
      </c>
      <c r="B13213" s="5" t="s">
        <v>11687</v>
      </c>
      <c r="C13213" s="6" t="s">
        <v>939</v>
      </c>
    </row>
    <row r="13214">
      <c r="A13214" s="7">
        <f t="shared" si="1"/>
        <v>11461</v>
      </c>
      <c r="B13214" s="5" t="s">
        <v>11688</v>
      </c>
      <c r="C13214" s="6" t="s">
        <v>1207</v>
      </c>
    </row>
    <row r="13215">
      <c r="A13215" s="7">
        <f t="shared" si="1"/>
        <v>11462</v>
      </c>
      <c r="B13215" s="5" t="s">
        <v>11689</v>
      </c>
      <c r="C13215" s="6" t="s">
        <v>1040</v>
      </c>
    </row>
    <row r="13216">
      <c r="A13216" s="7">
        <f t="shared" si="1"/>
        <v>11463</v>
      </c>
      <c r="B13216" s="8" t="s">
        <v>11690</v>
      </c>
      <c r="C13216" s="9" t="s">
        <v>733</v>
      </c>
    </row>
    <row r="13217">
      <c r="A13217" s="7">
        <f t="shared" si="1"/>
        <v>11464</v>
      </c>
      <c r="B13217" s="8" t="s">
        <v>11691</v>
      </c>
      <c r="C13217" s="9" t="s">
        <v>416</v>
      </c>
    </row>
    <row r="13218">
      <c r="A13218" s="7">
        <f t="shared" si="1"/>
        <v>11465</v>
      </c>
      <c r="B13218" s="5" t="s">
        <v>11692</v>
      </c>
      <c r="C13218" s="6" t="s">
        <v>714</v>
      </c>
    </row>
    <row r="13219">
      <c r="A13219" s="7">
        <f t="shared" si="1"/>
        <v>11466</v>
      </c>
      <c r="B13219" s="5" t="s">
        <v>11693</v>
      </c>
      <c r="C13219" s="6" t="s">
        <v>785</v>
      </c>
    </row>
    <row r="13220">
      <c r="A13220" s="7">
        <f t="shared" si="1"/>
        <v>11467</v>
      </c>
      <c r="B13220" s="8" t="s">
        <v>11694</v>
      </c>
      <c r="C13220" s="9" t="s">
        <v>42</v>
      </c>
    </row>
    <row r="13221">
      <c r="A13221" s="7">
        <f t="shared" si="1"/>
        <v>11468</v>
      </c>
      <c r="B13221" s="5" t="s">
        <v>11695</v>
      </c>
      <c r="C13221" s="6" t="s">
        <v>34</v>
      </c>
    </row>
    <row r="13222">
      <c r="A13222" s="7">
        <f t="shared" si="1"/>
        <v>11469</v>
      </c>
      <c r="B13222" s="5" t="s">
        <v>11696</v>
      </c>
      <c r="C13222" s="6" t="s">
        <v>765</v>
      </c>
    </row>
    <row r="13223">
      <c r="A13223" s="7">
        <f t="shared" si="1"/>
        <v>11470</v>
      </c>
      <c r="B13223" s="5" t="s">
        <v>11697</v>
      </c>
      <c r="C13223" s="6" t="s">
        <v>97</v>
      </c>
    </row>
    <row r="13224">
      <c r="A13224" s="7">
        <f t="shared" si="1"/>
        <v>11471</v>
      </c>
      <c r="B13224" s="8" t="s">
        <v>11698</v>
      </c>
      <c r="C13224" s="9" t="s">
        <v>22</v>
      </c>
    </row>
    <row r="13225">
      <c r="A13225" s="7">
        <f t="shared" si="1"/>
        <v>11472</v>
      </c>
      <c r="B13225" s="8" t="s">
        <v>11699</v>
      </c>
      <c r="C13225" s="9" t="s">
        <v>530</v>
      </c>
    </row>
    <row r="13226">
      <c r="A13226" s="7">
        <f t="shared" si="1"/>
        <v>11473</v>
      </c>
      <c r="B13226" s="5" t="s">
        <v>11700</v>
      </c>
      <c r="C13226" s="6" t="s">
        <v>78</v>
      </c>
    </row>
    <row r="13227">
      <c r="A13227" s="7">
        <f t="shared" si="1"/>
        <v>11474</v>
      </c>
      <c r="B13227" s="8" t="s">
        <v>11701</v>
      </c>
      <c r="C13227" s="9" t="s">
        <v>177</v>
      </c>
    </row>
    <row r="13228">
      <c r="A13228" s="7">
        <f t="shared" si="1"/>
        <v>11475</v>
      </c>
      <c r="B13228" s="8" t="s">
        <v>11702</v>
      </c>
      <c r="C13228" s="9" t="s">
        <v>416</v>
      </c>
    </row>
    <row r="13229">
      <c r="A13229" s="7">
        <f t="shared" si="1"/>
        <v>11476</v>
      </c>
      <c r="B13229" s="8" t="s">
        <v>11703</v>
      </c>
      <c r="C13229" s="6" t="s">
        <v>150</v>
      </c>
    </row>
    <row r="13230">
      <c r="A13230" s="7">
        <f t="shared" si="1"/>
        <v>11476</v>
      </c>
      <c r="B13230" s="8" t="s">
        <v>11703</v>
      </c>
      <c r="C13230" s="6" t="s">
        <v>59</v>
      </c>
    </row>
    <row r="13231">
      <c r="A13231" s="7">
        <f t="shared" si="1"/>
        <v>11476</v>
      </c>
      <c r="B13231" s="8" t="s">
        <v>11703</v>
      </c>
      <c r="C13231" s="9" t="s">
        <v>10</v>
      </c>
    </row>
    <row r="13232">
      <c r="A13232" s="7">
        <f t="shared" si="1"/>
        <v>11476</v>
      </c>
      <c r="B13232" s="8" t="s">
        <v>11703</v>
      </c>
      <c r="C13232" s="9" t="s">
        <v>142</v>
      </c>
    </row>
    <row r="13233">
      <c r="A13233" s="7">
        <f t="shared" si="1"/>
        <v>11476</v>
      </c>
      <c r="B13233" s="8" t="s">
        <v>11703</v>
      </c>
      <c r="C13233" s="9" t="s">
        <v>60</v>
      </c>
    </row>
    <row r="13234">
      <c r="A13234" s="7">
        <f t="shared" si="1"/>
        <v>11476</v>
      </c>
      <c r="B13234" s="8" t="s">
        <v>11703</v>
      </c>
      <c r="C13234" s="9" t="s">
        <v>24</v>
      </c>
    </row>
    <row r="13235">
      <c r="A13235" s="7">
        <f t="shared" si="1"/>
        <v>11476</v>
      </c>
      <c r="B13235" s="8" t="s">
        <v>11703</v>
      </c>
      <c r="C13235" s="9" t="s">
        <v>25</v>
      </c>
    </row>
    <row r="13236">
      <c r="A13236" s="7">
        <f t="shared" si="1"/>
        <v>11477</v>
      </c>
      <c r="B13236" s="5" t="s">
        <v>11704</v>
      </c>
      <c r="C13236" s="6" t="s">
        <v>467</v>
      </c>
    </row>
    <row r="13237">
      <c r="A13237" s="7">
        <f t="shared" si="1"/>
        <v>11478</v>
      </c>
      <c r="B13237" s="8" t="s">
        <v>11705</v>
      </c>
      <c r="C13237" s="9" t="s">
        <v>72</v>
      </c>
    </row>
    <row r="13238">
      <c r="A13238" s="7">
        <f t="shared" si="1"/>
        <v>11479</v>
      </c>
      <c r="B13238" s="5" t="s">
        <v>11706</v>
      </c>
      <c r="C13238" s="6" t="s">
        <v>1369</v>
      </c>
    </row>
    <row r="13239">
      <c r="A13239" s="7">
        <f t="shared" si="1"/>
        <v>11480</v>
      </c>
      <c r="B13239" s="5" t="s">
        <v>11707</v>
      </c>
      <c r="C13239" s="6" t="s">
        <v>1221</v>
      </c>
    </row>
    <row r="13240">
      <c r="A13240" s="7">
        <f t="shared" si="1"/>
        <v>11481</v>
      </c>
      <c r="B13240" s="8" t="s">
        <v>11708</v>
      </c>
      <c r="C13240" s="9" t="s">
        <v>56</v>
      </c>
    </row>
    <row r="13241">
      <c r="A13241" s="7">
        <f t="shared" si="1"/>
        <v>11481</v>
      </c>
      <c r="B13241" s="8" t="s">
        <v>11708</v>
      </c>
      <c r="C13241" s="9" t="s">
        <v>60</v>
      </c>
    </row>
    <row r="13242">
      <c r="A13242" s="7">
        <f t="shared" si="1"/>
        <v>11482</v>
      </c>
      <c r="B13242" s="8" t="s">
        <v>11709</v>
      </c>
      <c r="C13242" s="9" t="s">
        <v>42</v>
      </c>
    </row>
    <row r="13243">
      <c r="A13243" s="7">
        <f t="shared" si="1"/>
        <v>11483</v>
      </c>
      <c r="B13243" s="5" t="s">
        <v>11710</v>
      </c>
      <c r="C13243" s="6" t="s">
        <v>621</v>
      </c>
    </row>
    <row r="13244">
      <c r="A13244" s="7">
        <f t="shared" si="1"/>
        <v>11484</v>
      </c>
      <c r="B13244" s="5" t="s">
        <v>11711</v>
      </c>
      <c r="C13244" s="6" t="s">
        <v>95</v>
      </c>
    </row>
    <row r="13245">
      <c r="A13245" s="7">
        <f t="shared" si="1"/>
        <v>11485</v>
      </c>
      <c r="B13245" s="16" t="s">
        <v>11712</v>
      </c>
      <c r="C13245" s="6" t="s">
        <v>1235</v>
      </c>
    </row>
    <row r="13246">
      <c r="A13246" s="7">
        <f t="shared" si="1"/>
        <v>11486</v>
      </c>
      <c r="B13246" s="5" t="s">
        <v>11713</v>
      </c>
      <c r="C13246" s="6" t="s">
        <v>15</v>
      </c>
    </row>
    <row r="13247">
      <c r="A13247" s="7">
        <f t="shared" si="1"/>
        <v>11487</v>
      </c>
      <c r="B13247" s="5" t="s">
        <v>11714</v>
      </c>
      <c r="C13247" s="6" t="s">
        <v>989</v>
      </c>
    </row>
    <row r="13248">
      <c r="A13248" s="7">
        <f t="shared" si="1"/>
        <v>11488</v>
      </c>
      <c r="B13248" s="5" t="s">
        <v>11715</v>
      </c>
      <c r="C13248" s="6" t="s">
        <v>1378</v>
      </c>
    </row>
    <row r="13249">
      <c r="A13249" s="7">
        <f t="shared" si="1"/>
        <v>11489</v>
      </c>
      <c r="B13249" s="5" t="s">
        <v>11716</v>
      </c>
      <c r="C13249" s="6" t="s">
        <v>356</v>
      </c>
    </row>
    <row r="13250">
      <c r="A13250" s="7">
        <f t="shared" si="1"/>
        <v>11490</v>
      </c>
      <c r="B13250" s="8" t="s">
        <v>11717</v>
      </c>
      <c r="C13250" s="9" t="s">
        <v>555</v>
      </c>
    </row>
    <row r="13251">
      <c r="A13251" s="7">
        <f t="shared" si="1"/>
        <v>11491</v>
      </c>
      <c r="B13251" s="5" t="s">
        <v>11718</v>
      </c>
      <c r="C13251" s="6" t="s">
        <v>1394</v>
      </c>
    </row>
    <row r="13252">
      <c r="A13252" s="7">
        <f t="shared" si="1"/>
        <v>11492</v>
      </c>
      <c r="B13252" s="8" t="s">
        <v>11719</v>
      </c>
      <c r="C13252" s="9" t="s">
        <v>8</v>
      </c>
    </row>
    <row r="13253">
      <c r="A13253" s="7">
        <f t="shared" si="1"/>
        <v>11493</v>
      </c>
      <c r="B13253" s="8" t="s">
        <v>11720</v>
      </c>
      <c r="C13253" s="9" t="s">
        <v>8</v>
      </c>
    </row>
    <row r="13254">
      <c r="A13254" s="7">
        <f t="shared" si="1"/>
        <v>11494</v>
      </c>
      <c r="B13254" s="5" t="s">
        <v>11721</v>
      </c>
      <c r="C13254" s="6" t="s">
        <v>267</v>
      </c>
    </row>
    <row r="13255">
      <c r="A13255" s="7">
        <f t="shared" si="1"/>
        <v>11494</v>
      </c>
      <c r="B13255" s="5" t="s">
        <v>11721</v>
      </c>
      <c r="C13255" s="6" t="s">
        <v>91</v>
      </c>
    </row>
    <row r="13256">
      <c r="A13256" s="7">
        <f t="shared" si="1"/>
        <v>11495</v>
      </c>
      <c r="B13256" s="5" t="s">
        <v>11722</v>
      </c>
      <c r="C13256" s="6" t="s">
        <v>1378</v>
      </c>
    </row>
    <row r="13257">
      <c r="A13257" s="7">
        <f t="shared" si="1"/>
        <v>11496</v>
      </c>
      <c r="B13257" s="5" t="s">
        <v>11723</v>
      </c>
      <c r="C13257" s="6" t="s">
        <v>1221</v>
      </c>
    </row>
    <row r="13258">
      <c r="A13258" s="7">
        <f t="shared" si="1"/>
        <v>11497</v>
      </c>
      <c r="B13258" s="8" t="s">
        <v>11724</v>
      </c>
      <c r="C13258" s="9" t="s">
        <v>10</v>
      </c>
    </row>
    <row r="13259">
      <c r="A13259" s="7">
        <f t="shared" si="1"/>
        <v>11497</v>
      </c>
      <c r="B13259" s="8" t="s">
        <v>11724</v>
      </c>
      <c r="C13259" s="9" t="s">
        <v>60</v>
      </c>
    </row>
    <row r="13260">
      <c r="A13260" s="7">
        <f t="shared" si="1"/>
        <v>11498</v>
      </c>
      <c r="B13260" s="8" t="s">
        <v>11725</v>
      </c>
      <c r="C13260" s="9" t="s">
        <v>547</v>
      </c>
    </row>
    <row r="13261">
      <c r="A13261" s="7">
        <f t="shared" si="1"/>
        <v>11499</v>
      </c>
      <c r="B13261" s="5" t="s">
        <v>11726</v>
      </c>
      <c r="C13261" s="6" t="s">
        <v>1279</v>
      </c>
    </row>
    <row r="13262">
      <c r="A13262" s="7">
        <f t="shared" si="1"/>
        <v>11500</v>
      </c>
      <c r="B13262" s="8" t="s">
        <v>11727</v>
      </c>
      <c r="C13262" s="9" t="s">
        <v>121</v>
      </c>
    </row>
    <row r="13263">
      <c r="A13263" s="7">
        <f t="shared" si="1"/>
        <v>11501</v>
      </c>
      <c r="B13263" s="8" t="s">
        <v>11728</v>
      </c>
      <c r="C13263" s="9" t="s">
        <v>10</v>
      </c>
    </row>
    <row r="13264">
      <c r="A13264" s="7">
        <f t="shared" si="1"/>
        <v>11502</v>
      </c>
      <c r="B13264" s="8" t="s">
        <v>11729</v>
      </c>
      <c r="C13264" s="9" t="s">
        <v>818</v>
      </c>
    </row>
    <row r="13265">
      <c r="A13265" s="7">
        <f t="shared" si="1"/>
        <v>11503</v>
      </c>
      <c r="B13265" s="8" t="s">
        <v>11730</v>
      </c>
      <c r="C13265" s="6" t="s">
        <v>324</v>
      </c>
    </row>
    <row r="13266">
      <c r="A13266" s="7">
        <f t="shared" si="1"/>
        <v>11503</v>
      </c>
      <c r="B13266" s="8" t="s">
        <v>11730</v>
      </c>
      <c r="C13266" s="9" t="s">
        <v>10</v>
      </c>
    </row>
    <row r="13267">
      <c r="A13267" s="7">
        <f t="shared" si="1"/>
        <v>11503</v>
      </c>
      <c r="B13267" s="8" t="s">
        <v>11730</v>
      </c>
      <c r="C13267" s="9" t="s">
        <v>60</v>
      </c>
    </row>
    <row r="13268">
      <c r="A13268" s="7">
        <f t="shared" si="1"/>
        <v>11504</v>
      </c>
      <c r="B13268" s="8" t="s">
        <v>11731</v>
      </c>
      <c r="C13268" s="9" t="s">
        <v>10</v>
      </c>
    </row>
    <row r="13269">
      <c r="A13269" s="7">
        <f t="shared" si="1"/>
        <v>11505</v>
      </c>
      <c r="B13269" s="5" t="s">
        <v>11732</v>
      </c>
      <c r="C13269" s="6" t="s">
        <v>324</v>
      </c>
    </row>
    <row r="13270">
      <c r="A13270" s="7">
        <f t="shared" si="1"/>
        <v>11506</v>
      </c>
      <c r="B13270" s="5" t="s">
        <v>11733</v>
      </c>
      <c r="C13270" s="6" t="s">
        <v>196</v>
      </c>
    </row>
    <row r="13271">
      <c r="A13271" s="7">
        <f t="shared" si="1"/>
        <v>11507</v>
      </c>
      <c r="B13271" s="8" t="s">
        <v>11734</v>
      </c>
      <c r="C13271" s="9" t="s">
        <v>10</v>
      </c>
    </row>
    <row r="13272">
      <c r="A13272" s="7">
        <f t="shared" si="1"/>
        <v>11507</v>
      </c>
      <c r="B13272" s="8" t="s">
        <v>11734</v>
      </c>
      <c r="C13272" s="9" t="s">
        <v>60</v>
      </c>
    </row>
    <row r="13273">
      <c r="A13273" s="7">
        <f t="shared" si="1"/>
        <v>11507</v>
      </c>
      <c r="B13273" s="8" t="s">
        <v>11734</v>
      </c>
      <c r="C13273" s="9" t="s">
        <v>142</v>
      </c>
    </row>
    <row r="13274">
      <c r="A13274" s="7">
        <f t="shared" si="1"/>
        <v>11508</v>
      </c>
      <c r="B13274" s="5" t="s">
        <v>11735</v>
      </c>
      <c r="C13274" s="6" t="s">
        <v>109</v>
      </c>
    </row>
    <row r="13275">
      <c r="A13275" s="7">
        <f t="shared" si="1"/>
        <v>11508</v>
      </c>
      <c r="B13275" s="5" t="s">
        <v>11735</v>
      </c>
      <c r="C13275" s="6" t="s">
        <v>324</v>
      </c>
    </row>
    <row r="13276">
      <c r="A13276" s="7">
        <f t="shared" si="1"/>
        <v>11509</v>
      </c>
      <c r="B13276" s="5" t="s">
        <v>11736</v>
      </c>
      <c r="C13276" s="6" t="s">
        <v>59</v>
      </c>
    </row>
    <row r="13277">
      <c r="A13277" s="7">
        <f t="shared" si="1"/>
        <v>11510</v>
      </c>
      <c r="B13277" s="5" t="s">
        <v>11737</v>
      </c>
      <c r="C13277" s="6" t="s">
        <v>313</v>
      </c>
    </row>
    <row r="13278">
      <c r="A13278" s="7">
        <f t="shared" si="1"/>
        <v>11511</v>
      </c>
      <c r="B13278" s="5" t="s">
        <v>11738</v>
      </c>
      <c r="C13278" s="6" t="s">
        <v>785</v>
      </c>
    </row>
    <row r="13279">
      <c r="A13279" s="7">
        <f t="shared" si="1"/>
        <v>11512</v>
      </c>
      <c r="B13279" s="5" t="s">
        <v>11739</v>
      </c>
      <c r="C13279" s="6" t="s">
        <v>59</v>
      </c>
    </row>
    <row r="13280">
      <c r="A13280" s="7">
        <f t="shared" si="1"/>
        <v>11513</v>
      </c>
      <c r="B13280" s="5" t="s">
        <v>11740</v>
      </c>
      <c r="C13280" s="6" t="s">
        <v>1450</v>
      </c>
    </row>
    <row r="13281">
      <c r="A13281" s="7">
        <f t="shared" si="1"/>
        <v>11514</v>
      </c>
      <c r="B13281" s="5" t="s">
        <v>11741</v>
      </c>
      <c r="C13281" s="6" t="s">
        <v>1371</v>
      </c>
    </row>
    <row r="13282">
      <c r="A13282" s="7">
        <f t="shared" si="1"/>
        <v>11515</v>
      </c>
      <c r="B13282" s="5" t="s">
        <v>11742</v>
      </c>
      <c r="C13282" s="6" t="s">
        <v>15</v>
      </c>
    </row>
    <row r="13283">
      <c r="A13283" s="7">
        <f t="shared" si="1"/>
        <v>11516</v>
      </c>
      <c r="B13283" s="8" t="s">
        <v>11743</v>
      </c>
      <c r="C13283" s="9" t="s">
        <v>416</v>
      </c>
    </row>
    <row r="13284">
      <c r="A13284" s="7">
        <f t="shared" si="1"/>
        <v>11517</v>
      </c>
      <c r="B13284" s="5" t="s">
        <v>11744</v>
      </c>
      <c r="C13284" s="6" t="s">
        <v>34</v>
      </c>
    </row>
    <row r="13285">
      <c r="A13285" s="7">
        <f t="shared" si="1"/>
        <v>11518</v>
      </c>
      <c r="B13285" s="8" t="s">
        <v>11745</v>
      </c>
      <c r="C13285" s="9" t="s">
        <v>64</v>
      </c>
    </row>
    <row r="13286">
      <c r="A13286" s="7">
        <f t="shared" si="1"/>
        <v>11519</v>
      </c>
      <c r="B13286" s="8" t="s">
        <v>11746</v>
      </c>
      <c r="C13286" s="9" t="s">
        <v>177</v>
      </c>
    </row>
    <row r="13287">
      <c r="A13287" s="7">
        <f t="shared" si="1"/>
        <v>11520</v>
      </c>
      <c r="B13287" s="8" t="s">
        <v>11747</v>
      </c>
      <c r="C13287" s="6" t="s">
        <v>267</v>
      </c>
    </row>
    <row r="13288">
      <c r="A13288" s="7">
        <f t="shared" si="1"/>
        <v>11520</v>
      </c>
      <c r="B13288" s="8" t="s">
        <v>11747</v>
      </c>
      <c r="C13288" s="9" t="s">
        <v>10</v>
      </c>
    </row>
    <row r="13289">
      <c r="A13289" s="7">
        <f t="shared" si="1"/>
        <v>11520</v>
      </c>
      <c r="B13289" s="8" t="s">
        <v>11747</v>
      </c>
      <c r="C13289" s="9" t="s">
        <v>60</v>
      </c>
    </row>
    <row r="13290">
      <c r="A13290" s="7">
        <f t="shared" si="1"/>
        <v>11520</v>
      </c>
      <c r="B13290" s="8" t="s">
        <v>11747</v>
      </c>
      <c r="C13290" s="9" t="s">
        <v>25</v>
      </c>
    </row>
    <row r="13291">
      <c r="A13291" s="7">
        <f t="shared" si="1"/>
        <v>11521</v>
      </c>
      <c r="B13291" s="5" t="s">
        <v>11748</v>
      </c>
      <c r="C13291" s="6" t="s">
        <v>324</v>
      </c>
    </row>
    <row r="13292">
      <c r="A13292" s="7">
        <f t="shared" si="1"/>
        <v>11522</v>
      </c>
      <c r="B13292" s="8" t="s">
        <v>11749</v>
      </c>
      <c r="C13292" s="9" t="s">
        <v>117</v>
      </c>
    </row>
    <row r="13293">
      <c r="A13293" s="7">
        <f t="shared" si="1"/>
        <v>11523</v>
      </c>
      <c r="B13293" s="8" t="s">
        <v>11750</v>
      </c>
      <c r="C13293" s="9" t="s">
        <v>874</v>
      </c>
    </row>
    <row r="13294">
      <c r="A13294" s="7">
        <f t="shared" si="1"/>
        <v>11524</v>
      </c>
      <c r="B13294" s="5" t="s">
        <v>11751</v>
      </c>
      <c r="C13294" s="6" t="s">
        <v>34</v>
      </c>
    </row>
    <row r="13295">
      <c r="A13295" s="7">
        <f t="shared" si="1"/>
        <v>11525</v>
      </c>
      <c r="B13295" s="5" t="s">
        <v>11752</v>
      </c>
      <c r="C13295" s="6" t="s">
        <v>1376</v>
      </c>
    </row>
    <row r="13296">
      <c r="A13296" s="7">
        <f t="shared" si="1"/>
        <v>11526</v>
      </c>
      <c r="B13296" s="5" t="s">
        <v>11753</v>
      </c>
      <c r="C13296" s="6" t="s">
        <v>34</v>
      </c>
    </row>
    <row r="13297">
      <c r="A13297" s="7">
        <f t="shared" si="1"/>
        <v>11527</v>
      </c>
      <c r="B13297" s="5" t="s">
        <v>11754</v>
      </c>
      <c r="C13297" s="6" t="s">
        <v>34</v>
      </c>
    </row>
    <row r="13298">
      <c r="A13298" s="7">
        <f t="shared" si="1"/>
        <v>11528</v>
      </c>
      <c r="B13298" s="5" t="s">
        <v>11755</v>
      </c>
      <c r="C13298" s="6" t="s">
        <v>34</v>
      </c>
    </row>
    <row r="13299">
      <c r="A13299" s="7">
        <f t="shared" si="1"/>
        <v>11528</v>
      </c>
      <c r="B13299" s="5" t="s">
        <v>11755</v>
      </c>
      <c r="C13299" s="6" t="s">
        <v>1466</v>
      </c>
    </row>
    <row r="13300">
      <c r="A13300" s="7">
        <f t="shared" si="1"/>
        <v>11529</v>
      </c>
      <c r="B13300" s="5" t="s">
        <v>11756</v>
      </c>
      <c r="C13300" s="6" t="s">
        <v>765</v>
      </c>
    </row>
    <row r="13301">
      <c r="A13301" s="7">
        <f t="shared" si="1"/>
        <v>11530</v>
      </c>
      <c r="B13301" s="5" t="s">
        <v>11757</v>
      </c>
      <c r="C13301" s="6" t="s">
        <v>34</v>
      </c>
    </row>
    <row r="13302">
      <c r="A13302" s="7">
        <f t="shared" si="1"/>
        <v>11531</v>
      </c>
      <c r="B13302" s="5" t="s">
        <v>11758</v>
      </c>
      <c r="C13302" s="6" t="s">
        <v>34</v>
      </c>
    </row>
    <row r="13303">
      <c r="A13303" s="7">
        <f t="shared" si="1"/>
        <v>11532</v>
      </c>
      <c r="B13303" s="5" t="s">
        <v>11759</v>
      </c>
      <c r="C13303" s="6" t="s">
        <v>34</v>
      </c>
    </row>
    <row r="13304">
      <c r="A13304" s="7">
        <f t="shared" si="1"/>
        <v>11533</v>
      </c>
      <c r="B13304" s="5" t="s">
        <v>11760</v>
      </c>
      <c r="C13304" s="6" t="s">
        <v>1450</v>
      </c>
    </row>
    <row r="13305">
      <c r="A13305" s="7">
        <f t="shared" si="1"/>
        <v>11534</v>
      </c>
      <c r="B13305" s="5" t="s">
        <v>11761</v>
      </c>
      <c r="C13305" s="6" t="s">
        <v>34</v>
      </c>
    </row>
    <row r="13306">
      <c r="A13306" s="7">
        <f t="shared" si="1"/>
        <v>11535</v>
      </c>
      <c r="B13306" s="5" t="s">
        <v>11762</v>
      </c>
      <c r="C13306" s="6" t="s">
        <v>1376</v>
      </c>
    </row>
    <row r="13307">
      <c r="A13307" s="7">
        <f t="shared" si="1"/>
        <v>11536</v>
      </c>
      <c r="B13307" s="5" t="s">
        <v>11763</v>
      </c>
      <c r="C13307" s="6" t="s">
        <v>34</v>
      </c>
    </row>
    <row r="13308">
      <c r="A13308" s="7">
        <f t="shared" si="1"/>
        <v>11537</v>
      </c>
      <c r="B13308" s="5" t="s">
        <v>11764</v>
      </c>
      <c r="C13308" s="6" t="s">
        <v>1450</v>
      </c>
    </row>
    <row r="13309">
      <c r="A13309" s="7">
        <f t="shared" si="1"/>
        <v>11538</v>
      </c>
      <c r="B13309" s="5" t="s">
        <v>11765</v>
      </c>
      <c r="C13309" s="6" t="s">
        <v>34</v>
      </c>
    </row>
    <row r="13310">
      <c r="A13310" s="7">
        <f t="shared" si="1"/>
        <v>11539</v>
      </c>
      <c r="B13310" s="5" t="s">
        <v>11766</v>
      </c>
      <c r="C13310" s="6" t="s">
        <v>1376</v>
      </c>
    </row>
    <row r="13311">
      <c r="A13311" s="7">
        <f t="shared" si="1"/>
        <v>11540</v>
      </c>
      <c r="B13311" s="5" t="s">
        <v>11767</v>
      </c>
      <c r="C13311" s="6" t="s">
        <v>656</v>
      </c>
    </row>
    <row r="13312">
      <c r="A13312" s="7">
        <f t="shared" si="1"/>
        <v>11541</v>
      </c>
      <c r="B13312" s="5" t="s">
        <v>11768</v>
      </c>
      <c r="C13312" s="6" t="s">
        <v>365</v>
      </c>
    </row>
    <row r="13313">
      <c r="A13313" s="7">
        <f t="shared" si="1"/>
        <v>11542</v>
      </c>
      <c r="B13313" s="8" t="s">
        <v>11769</v>
      </c>
      <c r="C13313" s="9" t="s">
        <v>722</v>
      </c>
    </row>
    <row r="13314">
      <c r="A13314" s="7">
        <f t="shared" si="1"/>
        <v>11543</v>
      </c>
      <c r="B13314" s="8" t="s">
        <v>11770</v>
      </c>
      <c r="C13314" s="9" t="s">
        <v>722</v>
      </c>
    </row>
    <row r="13315">
      <c r="A13315" s="7">
        <f t="shared" si="1"/>
        <v>11544</v>
      </c>
      <c r="B13315" s="8" t="s">
        <v>11771</v>
      </c>
      <c r="C13315" s="9" t="s">
        <v>818</v>
      </c>
    </row>
    <row r="13316">
      <c r="A13316" s="7">
        <f t="shared" si="1"/>
        <v>11545</v>
      </c>
      <c r="B13316" s="5" t="s">
        <v>11772</v>
      </c>
      <c r="C13316" s="6" t="s">
        <v>328</v>
      </c>
    </row>
    <row r="13317">
      <c r="A13317" s="7">
        <f t="shared" si="1"/>
        <v>11545</v>
      </c>
      <c r="B13317" s="5" t="s">
        <v>11772</v>
      </c>
      <c r="C13317" s="6" t="s">
        <v>11773</v>
      </c>
    </row>
    <row r="13318">
      <c r="A13318" s="7">
        <f t="shared" si="1"/>
        <v>11546</v>
      </c>
      <c r="B13318" s="5" t="s">
        <v>11774</v>
      </c>
      <c r="C13318" s="6" t="s">
        <v>1378</v>
      </c>
    </row>
    <row r="13319">
      <c r="A13319" s="7">
        <f t="shared" si="1"/>
        <v>11547</v>
      </c>
      <c r="B13319" s="8" t="s">
        <v>11775</v>
      </c>
      <c r="C13319" s="9" t="s">
        <v>733</v>
      </c>
    </row>
    <row r="13320">
      <c r="A13320" s="7">
        <f t="shared" si="1"/>
        <v>11548</v>
      </c>
      <c r="B13320" s="5" t="s">
        <v>11776</v>
      </c>
      <c r="C13320" s="6" t="s">
        <v>939</v>
      </c>
    </row>
    <row r="13321">
      <c r="A13321" s="7">
        <f t="shared" si="1"/>
        <v>11549</v>
      </c>
      <c r="B13321" s="5" t="s">
        <v>11777</v>
      </c>
      <c r="C13321" s="6" t="s">
        <v>2549</v>
      </c>
    </row>
    <row r="13322">
      <c r="A13322" s="7">
        <f t="shared" si="1"/>
        <v>11550</v>
      </c>
      <c r="B13322" s="5" t="s">
        <v>11778</v>
      </c>
      <c r="C13322" s="6" t="s">
        <v>538</v>
      </c>
    </row>
    <row r="13323">
      <c r="A13323" s="7">
        <f t="shared" si="1"/>
        <v>11551</v>
      </c>
      <c r="B13323" s="8" t="s">
        <v>11779</v>
      </c>
      <c r="C13323" s="9" t="s">
        <v>1169</v>
      </c>
    </row>
    <row r="13324">
      <c r="A13324" s="7">
        <f t="shared" si="1"/>
        <v>11552</v>
      </c>
      <c r="B13324" s="8" t="s">
        <v>11780</v>
      </c>
      <c r="C13324" s="9" t="s">
        <v>845</v>
      </c>
    </row>
    <row r="13325">
      <c r="A13325" s="7">
        <f t="shared" si="1"/>
        <v>11553</v>
      </c>
      <c r="B13325" s="8" t="s">
        <v>11781</v>
      </c>
      <c r="C13325" s="9" t="s">
        <v>818</v>
      </c>
    </row>
    <row r="13326">
      <c r="A13326" s="7">
        <f t="shared" si="1"/>
        <v>11554</v>
      </c>
      <c r="B13326" s="8" t="s">
        <v>11782</v>
      </c>
      <c r="C13326" s="9" t="s">
        <v>64</v>
      </c>
    </row>
    <row r="13327">
      <c r="A13327" s="7">
        <f t="shared" si="1"/>
        <v>11555</v>
      </c>
      <c r="B13327" s="5" t="s">
        <v>11783</v>
      </c>
      <c r="C13327" s="6" t="s">
        <v>426</v>
      </c>
    </row>
    <row r="13328">
      <c r="A13328" s="7">
        <f t="shared" si="1"/>
        <v>11556</v>
      </c>
      <c r="B13328" s="5" t="s">
        <v>11784</v>
      </c>
      <c r="C13328" s="6" t="s">
        <v>1371</v>
      </c>
    </row>
    <row r="13329">
      <c r="A13329" s="7">
        <f t="shared" si="1"/>
        <v>11557</v>
      </c>
      <c r="B13329" s="8" t="s">
        <v>11785</v>
      </c>
      <c r="C13329" s="9" t="s">
        <v>177</v>
      </c>
    </row>
    <row r="13330">
      <c r="A13330" s="7">
        <f t="shared" si="1"/>
        <v>11558</v>
      </c>
      <c r="B13330" s="5" t="s">
        <v>11786</v>
      </c>
      <c r="C13330" s="6" t="s">
        <v>367</v>
      </c>
    </row>
    <row r="13331">
      <c r="A13331" s="7">
        <f t="shared" si="1"/>
        <v>11559</v>
      </c>
      <c r="B13331" s="8" t="s">
        <v>11787</v>
      </c>
      <c r="C13331" s="9" t="s">
        <v>188</v>
      </c>
    </row>
    <row r="13332">
      <c r="A13332" s="7">
        <f t="shared" si="1"/>
        <v>11560</v>
      </c>
      <c r="B13332" s="8" t="s">
        <v>11788</v>
      </c>
      <c r="C13332" s="9" t="s">
        <v>188</v>
      </c>
    </row>
    <row r="13333">
      <c r="A13333" s="7">
        <f t="shared" si="1"/>
        <v>11561</v>
      </c>
      <c r="B13333" s="5" t="s">
        <v>11789</v>
      </c>
      <c r="C13333" s="6" t="s">
        <v>1221</v>
      </c>
    </row>
    <row r="13334">
      <c r="A13334" s="7">
        <f t="shared" si="1"/>
        <v>11562</v>
      </c>
      <c r="B13334" s="5" t="s">
        <v>11790</v>
      </c>
      <c r="C13334" s="6" t="s">
        <v>1221</v>
      </c>
    </row>
    <row r="13335">
      <c r="A13335" s="7">
        <f t="shared" si="1"/>
        <v>11563</v>
      </c>
      <c r="B13335" s="5" t="s">
        <v>11791</v>
      </c>
      <c r="C13335" s="6" t="s">
        <v>1378</v>
      </c>
    </row>
    <row r="13336">
      <c r="A13336" s="7">
        <f t="shared" si="1"/>
        <v>11564</v>
      </c>
      <c r="B13336" s="5" t="s">
        <v>11792</v>
      </c>
      <c r="C13336" s="6" t="s">
        <v>48</v>
      </c>
    </row>
    <row r="13337">
      <c r="A13337" s="7">
        <f t="shared" si="1"/>
        <v>11565</v>
      </c>
      <c r="B13337" s="5" t="s">
        <v>11793</v>
      </c>
      <c r="C13337" s="6" t="s">
        <v>1394</v>
      </c>
    </row>
    <row r="13338">
      <c r="A13338" s="7">
        <f t="shared" si="1"/>
        <v>11566</v>
      </c>
      <c r="B13338" s="8" t="s">
        <v>11794</v>
      </c>
      <c r="C13338" s="9" t="s">
        <v>818</v>
      </c>
    </row>
    <row r="13339">
      <c r="A13339" s="7">
        <f t="shared" si="1"/>
        <v>11567</v>
      </c>
      <c r="B13339" s="8" t="s">
        <v>11795</v>
      </c>
      <c r="C13339" s="9" t="s">
        <v>722</v>
      </c>
    </row>
    <row r="13340">
      <c r="A13340" s="7">
        <f t="shared" si="1"/>
        <v>11568</v>
      </c>
      <c r="B13340" s="5" t="s">
        <v>11796</v>
      </c>
      <c r="C13340" s="6" t="s">
        <v>11797</v>
      </c>
    </row>
    <row r="13341">
      <c r="A13341" s="7">
        <f t="shared" si="1"/>
        <v>11569</v>
      </c>
      <c r="B13341" s="8" t="s">
        <v>11798</v>
      </c>
      <c r="C13341" s="9" t="s">
        <v>280</v>
      </c>
    </row>
    <row r="13342">
      <c r="A13342" s="7">
        <f t="shared" si="1"/>
        <v>11570</v>
      </c>
      <c r="B13342" s="5" t="s">
        <v>11799</v>
      </c>
      <c r="C13342" s="6" t="s">
        <v>603</v>
      </c>
    </row>
    <row r="13343">
      <c r="A13343" s="7">
        <f t="shared" si="1"/>
        <v>11571</v>
      </c>
      <c r="B13343" s="5" t="s">
        <v>11800</v>
      </c>
      <c r="C13343" s="6" t="s">
        <v>1221</v>
      </c>
    </row>
    <row r="13344">
      <c r="A13344" s="7">
        <f t="shared" si="1"/>
        <v>11572</v>
      </c>
      <c r="B13344" s="5" t="s">
        <v>11801</v>
      </c>
      <c r="C13344" s="6" t="s">
        <v>452</v>
      </c>
    </row>
    <row r="13345">
      <c r="A13345" s="7">
        <f t="shared" si="1"/>
        <v>11573</v>
      </c>
      <c r="B13345" s="5" t="s">
        <v>11802</v>
      </c>
      <c r="C13345" s="6" t="s">
        <v>1324</v>
      </c>
    </row>
    <row r="13346">
      <c r="A13346" s="7">
        <f t="shared" si="1"/>
        <v>11574</v>
      </c>
      <c r="B13346" s="5" t="s">
        <v>11803</v>
      </c>
      <c r="C13346" s="6" t="s">
        <v>109</v>
      </c>
    </row>
    <row r="13347">
      <c r="A13347" s="7">
        <f t="shared" si="1"/>
        <v>11575</v>
      </c>
      <c r="B13347" s="5" t="s">
        <v>11804</v>
      </c>
      <c r="C13347" s="6" t="s">
        <v>1394</v>
      </c>
    </row>
    <row r="13348">
      <c r="A13348" s="7">
        <f t="shared" si="1"/>
        <v>11576</v>
      </c>
      <c r="B13348" s="8" t="s">
        <v>11805</v>
      </c>
      <c r="C13348" s="9" t="s">
        <v>502</v>
      </c>
    </row>
    <row r="13349">
      <c r="A13349" s="7">
        <f t="shared" si="1"/>
        <v>11577</v>
      </c>
      <c r="B13349" s="5" t="s">
        <v>11806</v>
      </c>
      <c r="C13349" s="6" t="s">
        <v>1394</v>
      </c>
    </row>
    <row r="13350">
      <c r="A13350" s="7">
        <f t="shared" si="1"/>
        <v>11578</v>
      </c>
      <c r="B13350" s="5" t="s">
        <v>11807</v>
      </c>
      <c r="C13350" s="6" t="s">
        <v>1279</v>
      </c>
    </row>
    <row r="13351">
      <c r="A13351" s="7">
        <f t="shared" si="1"/>
        <v>11579</v>
      </c>
      <c r="B13351" s="5" t="s">
        <v>11808</v>
      </c>
      <c r="C13351" s="6" t="s">
        <v>1324</v>
      </c>
    </row>
    <row r="13352">
      <c r="A13352" s="7">
        <f t="shared" si="1"/>
        <v>11579</v>
      </c>
      <c r="B13352" s="5" t="s">
        <v>11808</v>
      </c>
      <c r="C13352" s="6" t="s">
        <v>1221</v>
      </c>
    </row>
    <row r="13353">
      <c r="A13353" s="7">
        <f t="shared" si="1"/>
        <v>11580</v>
      </c>
      <c r="B13353" s="5" t="s">
        <v>11809</v>
      </c>
      <c r="C13353" s="6" t="s">
        <v>1369</v>
      </c>
    </row>
    <row r="13354">
      <c r="A13354" s="7">
        <f t="shared" si="1"/>
        <v>11581</v>
      </c>
      <c r="B13354" s="5" t="s">
        <v>11810</v>
      </c>
      <c r="C13354" s="17" t="s">
        <v>1470</v>
      </c>
    </row>
    <row r="13355">
      <c r="A13355" s="7">
        <f t="shared" si="1"/>
        <v>11582</v>
      </c>
      <c r="B13355" s="5" t="s">
        <v>11811</v>
      </c>
      <c r="C13355" s="6" t="s">
        <v>1279</v>
      </c>
    </row>
    <row r="13356">
      <c r="A13356" s="7">
        <f t="shared" si="1"/>
        <v>11583</v>
      </c>
      <c r="B13356" s="8" t="s">
        <v>11812</v>
      </c>
      <c r="C13356" s="6" t="s">
        <v>328</v>
      </c>
    </row>
    <row r="13357">
      <c r="A13357" s="7">
        <f t="shared" si="1"/>
        <v>11583</v>
      </c>
      <c r="B13357" s="8" t="s">
        <v>11812</v>
      </c>
      <c r="C13357" s="9" t="s">
        <v>60</v>
      </c>
    </row>
    <row r="13358">
      <c r="A13358" s="7">
        <f t="shared" si="1"/>
        <v>11584</v>
      </c>
      <c r="B13358" s="16" t="s">
        <v>11813</v>
      </c>
      <c r="C13358" s="6" t="s">
        <v>1235</v>
      </c>
    </row>
    <row r="13359">
      <c r="A13359" s="7">
        <f t="shared" si="1"/>
        <v>11585</v>
      </c>
      <c r="B13359" s="16" t="s">
        <v>11814</v>
      </c>
      <c r="C13359" s="6" t="s">
        <v>1235</v>
      </c>
    </row>
    <row r="13360">
      <c r="A13360" s="7">
        <f t="shared" si="1"/>
        <v>11586</v>
      </c>
      <c r="B13360" s="5" t="s">
        <v>11815</v>
      </c>
      <c r="C13360" s="6" t="s">
        <v>989</v>
      </c>
    </row>
    <row r="13361">
      <c r="A13361" s="7">
        <f t="shared" si="1"/>
        <v>11587</v>
      </c>
      <c r="B13361" s="8" t="s">
        <v>11816</v>
      </c>
      <c r="C13361" s="9" t="s">
        <v>818</v>
      </c>
    </row>
    <row r="13362">
      <c r="A13362" s="7">
        <f t="shared" si="1"/>
        <v>11588</v>
      </c>
      <c r="B13362" s="5" t="s">
        <v>11817</v>
      </c>
      <c r="C13362" s="6" t="s">
        <v>610</v>
      </c>
    </row>
    <row r="13363">
      <c r="A13363" s="7">
        <f t="shared" si="1"/>
        <v>11589</v>
      </c>
      <c r="B13363" s="8" t="s">
        <v>11818</v>
      </c>
      <c r="C13363" s="9" t="s">
        <v>121</v>
      </c>
    </row>
    <row r="13364">
      <c r="A13364" s="7">
        <f t="shared" si="1"/>
        <v>11590</v>
      </c>
      <c r="B13364" s="5" t="s">
        <v>11819</v>
      </c>
      <c r="C13364" s="6" t="s">
        <v>324</v>
      </c>
    </row>
    <row r="13365">
      <c r="A13365" s="7">
        <f t="shared" si="1"/>
        <v>11591</v>
      </c>
      <c r="B13365" s="5" t="s">
        <v>11820</v>
      </c>
      <c r="C13365" s="6" t="s">
        <v>2549</v>
      </c>
    </row>
    <row r="13366">
      <c r="A13366" s="7">
        <f t="shared" si="1"/>
        <v>11592</v>
      </c>
      <c r="B13366" s="5" t="s">
        <v>11821</v>
      </c>
      <c r="C13366" s="6" t="s">
        <v>1120</v>
      </c>
    </row>
    <row r="13367">
      <c r="A13367" s="7">
        <f t="shared" si="1"/>
        <v>11593</v>
      </c>
      <c r="B13367" s="5" t="s">
        <v>11822</v>
      </c>
      <c r="C13367" s="6" t="s">
        <v>97</v>
      </c>
    </row>
    <row r="13368">
      <c r="A13368" s="7">
        <f t="shared" si="1"/>
        <v>11594</v>
      </c>
      <c r="B13368" s="5" t="s">
        <v>11823</v>
      </c>
      <c r="C13368" s="6" t="s">
        <v>32</v>
      </c>
    </row>
    <row r="13369">
      <c r="A13369" s="7">
        <f t="shared" si="1"/>
        <v>11595</v>
      </c>
      <c r="B13369" s="8" t="s">
        <v>11824</v>
      </c>
      <c r="C13369" s="9" t="s">
        <v>547</v>
      </c>
    </row>
    <row r="13370">
      <c r="A13370" s="7">
        <f t="shared" si="1"/>
        <v>11596</v>
      </c>
      <c r="B13370" s="5" t="s">
        <v>11825</v>
      </c>
      <c r="C13370" s="6" t="s">
        <v>142</v>
      </c>
    </row>
    <row r="13371">
      <c r="A13371" s="7">
        <f t="shared" si="1"/>
        <v>11597</v>
      </c>
      <c r="B13371" s="5" t="s">
        <v>11826</v>
      </c>
      <c r="C13371" s="6" t="s">
        <v>267</v>
      </c>
    </row>
    <row r="13372">
      <c r="A13372" s="7">
        <f t="shared" si="1"/>
        <v>11598</v>
      </c>
      <c r="B13372" s="5" t="s">
        <v>11827</v>
      </c>
      <c r="C13372" s="6" t="s">
        <v>97</v>
      </c>
    </row>
    <row r="13373">
      <c r="A13373" s="7">
        <f t="shared" si="1"/>
        <v>11599</v>
      </c>
      <c r="B13373" s="8" t="s">
        <v>11828</v>
      </c>
      <c r="C13373" s="9" t="s">
        <v>65</v>
      </c>
    </row>
    <row r="13374">
      <c r="A13374" s="7">
        <f t="shared" si="1"/>
        <v>11600</v>
      </c>
      <c r="B13374" s="5" t="s">
        <v>11829</v>
      </c>
      <c r="C13374" s="6" t="s">
        <v>1007</v>
      </c>
    </row>
    <row r="13375">
      <c r="A13375" s="7">
        <f t="shared" si="1"/>
        <v>11601</v>
      </c>
      <c r="B13375" s="5" t="s">
        <v>11830</v>
      </c>
      <c r="C13375" s="6" t="s">
        <v>367</v>
      </c>
    </row>
    <row r="13376">
      <c r="A13376" s="7">
        <f t="shared" si="1"/>
        <v>11602</v>
      </c>
      <c r="B13376" s="8" t="s">
        <v>11831</v>
      </c>
      <c r="C13376" s="9" t="s">
        <v>1169</v>
      </c>
    </row>
    <row r="13377">
      <c r="A13377" s="7">
        <f t="shared" si="1"/>
        <v>11603</v>
      </c>
      <c r="B13377" s="5" t="s">
        <v>11832</v>
      </c>
      <c r="C13377" s="6" t="s">
        <v>714</v>
      </c>
    </row>
    <row r="13378">
      <c r="A13378" s="7">
        <f t="shared" si="1"/>
        <v>11604</v>
      </c>
      <c r="B13378" s="8" t="s">
        <v>11833</v>
      </c>
      <c r="C13378" s="9" t="s">
        <v>1776</v>
      </c>
    </row>
    <row r="13379">
      <c r="A13379" s="7">
        <f t="shared" si="1"/>
        <v>11605</v>
      </c>
      <c r="B13379" s="5" t="s">
        <v>11834</v>
      </c>
      <c r="C13379" s="6" t="s">
        <v>1369</v>
      </c>
    </row>
    <row r="13380">
      <c r="A13380" s="7">
        <f t="shared" si="1"/>
        <v>11606</v>
      </c>
      <c r="B13380" s="5" t="s">
        <v>11835</v>
      </c>
      <c r="C13380" s="6" t="s">
        <v>714</v>
      </c>
    </row>
    <row r="13381">
      <c r="A13381" s="7">
        <f t="shared" si="1"/>
        <v>11607</v>
      </c>
      <c r="B13381" s="5" t="s">
        <v>11836</v>
      </c>
      <c r="C13381" s="6" t="s">
        <v>324</v>
      </c>
    </row>
    <row r="13382">
      <c r="A13382" s="7">
        <f t="shared" si="1"/>
        <v>11608</v>
      </c>
      <c r="B13382" s="5" t="s">
        <v>11837</v>
      </c>
      <c r="C13382" s="6" t="s">
        <v>1007</v>
      </c>
    </row>
    <row r="13383">
      <c r="A13383" s="7">
        <f t="shared" si="1"/>
        <v>11609</v>
      </c>
      <c r="B13383" s="5" t="s">
        <v>11838</v>
      </c>
      <c r="C13383" s="6" t="s">
        <v>452</v>
      </c>
    </row>
    <row r="13384">
      <c r="A13384" s="7">
        <f t="shared" si="1"/>
        <v>11610</v>
      </c>
      <c r="B13384" s="5" t="s">
        <v>11839</v>
      </c>
      <c r="C13384" s="6" t="s">
        <v>603</v>
      </c>
    </row>
    <row r="13385">
      <c r="A13385" s="7">
        <f t="shared" si="1"/>
        <v>11611</v>
      </c>
      <c r="B13385" s="5" t="s">
        <v>11840</v>
      </c>
      <c r="C13385" s="6" t="s">
        <v>1378</v>
      </c>
    </row>
    <row r="13386">
      <c r="A13386" s="7">
        <f t="shared" si="1"/>
        <v>11612</v>
      </c>
      <c r="B13386" s="5" t="s">
        <v>11841</v>
      </c>
      <c r="C13386" s="6" t="s">
        <v>1378</v>
      </c>
    </row>
    <row r="13387">
      <c r="A13387" s="7">
        <f t="shared" si="1"/>
        <v>11613</v>
      </c>
      <c r="B13387" s="5" t="s">
        <v>11842</v>
      </c>
      <c r="C13387" s="6" t="s">
        <v>538</v>
      </c>
    </row>
    <row r="13388">
      <c r="A13388" s="7">
        <f t="shared" si="1"/>
        <v>11614</v>
      </c>
      <c r="B13388" s="5" t="s">
        <v>11843</v>
      </c>
      <c r="C13388" s="6" t="s">
        <v>1369</v>
      </c>
    </row>
    <row r="13389">
      <c r="A13389" s="7">
        <f t="shared" si="1"/>
        <v>11615</v>
      </c>
      <c r="B13389" s="8" t="s">
        <v>11844</v>
      </c>
      <c r="C13389" s="9" t="s">
        <v>280</v>
      </c>
    </row>
    <row r="13390">
      <c r="A13390" s="7">
        <f t="shared" si="1"/>
        <v>11616</v>
      </c>
      <c r="B13390" s="8" t="s">
        <v>11845</v>
      </c>
      <c r="C13390" s="9" t="s">
        <v>121</v>
      </c>
    </row>
    <row r="13391">
      <c r="A13391" s="7">
        <f t="shared" si="1"/>
        <v>11617</v>
      </c>
      <c r="B13391" s="5" t="s">
        <v>11846</v>
      </c>
      <c r="C13391" s="6" t="s">
        <v>1342</v>
      </c>
    </row>
    <row r="13392">
      <c r="A13392" s="7">
        <f t="shared" si="1"/>
        <v>11618</v>
      </c>
      <c r="B13392" s="5" t="s">
        <v>11847</v>
      </c>
      <c r="C13392" s="6" t="s">
        <v>765</v>
      </c>
    </row>
    <row r="13393">
      <c r="A13393" s="7">
        <f t="shared" si="1"/>
        <v>11619</v>
      </c>
      <c r="B13393" s="5" t="s">
        <v>11848</v>
      </c>
      <c r="C13393" s="6" t="s">
        <v>714</v>
      </c>
    </row>
    <row r="13394">
      <c r="A13394" s="7">
        <f t="shared" si="1"/>
        <v>11620</v>
      </c>
      <c r="B13394" s="5" t="s">
        <v>11849</v>
      </c>
      <c r="C13394" s="6" t="s">
        <v>714</v>
      </c>
    </row>
    <row r="13395">
      <c r="A13395" s="7">
        <f t="shared" si="1"/>
        <v>11621</v>
      </c>
      <c r="B13395" s="5" t="s">
        <v>11850</v>
      </c>
      <c r="C13395" s="6" t="s">
        <v>610</v>
      </c>
    </row>
    <row r="13396">
      <c r="A13396" s="7">
        <f t="shared" si="1"/>
        <v>11622</v>
      </c>
      <c r="B13396" s="5" t="s">
        <v>11851</v>
      </c>
      <c r="C13396" s="6" t="s">
        <v>610</v>
      </c>
    </row>
    <row r="13397">
      <c r="A13397" s="7">
        <f t="shared" si="1"/>
        <v>11623</v>
      </c>
      <c r="B13397" s="8" t="s">
        <v>11852</v>
      </c>
      <c r="C13397" s="9" t="s">
        <v>416</v>
      </c>
    </row>
    <row r="13398">
      <c r="A13398" s="7">
        <f t="shared" si="1"/>
        <v>11624</v>
      </c>
      <c r="B13398" s="5" t="s">
        <v>11853</v>
      </c>
      <c r="C13398" s="6" t="s">
        <v>48</v>
      </c>
    </row>
    <row r="13399">
      <c r="A13399" s="7">
        <f t="shared" si="1"/>
        <v>11625</v>
      </c>
      <c r="B13399" s="5" t="s">
        <v>11854</v>
      </c>
      <c r="C13399" s="6" t="s">
        <v>785</v>
      </c>
    </row>
    <row r="13400">
      <c r="A13400" s="7">
        <f t="shared" si="1"/>
        <v>11626</v>
      </c>
      <c r="B13400" s="8" t="s">
        <v>11855</v>
      </c>
      <c r="C13400" s="9" t="s">
        <v>818</v>
      </c>
    </row>
    <row r="13401">
      <c r="A13401" s="7">
        <f t="shared" si="1"/>
        <v>11627</v>
      </c>
      <c r="B13401" s="5" t="s">
        <v>11856</v>
      </c>
      <c r="C13401" s="6" t="s">
        <v>603</v>
      </c>
    </row>
    <row r="13402">
      <c r="A13402" s="7">
        <f t="shared" si="1"/>
        <v>11628</v>
      </c>
      <c r="B13402" s="8" t="s">
        <v>11857</v>
      </c>
      <c r="C13402" s="9" t="s">
        <v>65</v>
      </c>
    </row>
    <row r="13403">
      <c r="A13403" s="7">
        <f t="shared" si="1"/>
        <v>11629</v>
      </c>
      <c r="B13403" s="5" t="s">
        <v>11858</v>
      </c>
      <c r="C13403" s="6" t="s">
        <v>426</v>
      </c>
    </row>
    <row r="13404">
      <c r="A13404" s="7">
        <f t="shared" si="1"/>
        <v>11630</v>
      </c>
      <c r="B13404" s="5" t="s">
        <v>11859</v>
      </c>
      <c r="C13404" s="6" t="s">
        <v>1262</v>
      </c>
    </row>
    <row r="13405">
      <c r="A13405" s="7">
        <f t="shared" si="1"/>
        <v>11631</v>
      </c>
      <c r="B13405" s="16" t="s">
        <v>11860</v>
      </c>
      <c r="C13405" s="6" t="s">
        <v>1235</v>
      </c>
    </row>
    <row r="13406">
      <c r="A13406" s="7">
        <f t="shared" si="1"/>
        <v>11632</v>
      </c>
      <c r="B13406" s="5" t="s">
        <v>11861</v>
      </c>
      <c r="C13406" s="6" t="s">
        <v>1279</v>
      </c>
    </row>
    <row r="13407">
      <c r="A13407" s="7">
        <f t="shared" si="1"/>
        <v>11633</v>
      </c>
      <c r="B13407" s="5" t="s">
        <v>11862</v>
      </c>
      <c r="C13407" s="6" t="s">
        <v>27</v>
      </c>
    </row>
    <row r="13408">
      <c r="A13408" s="7">
        <f t="shared" si="1"/>
        <v>11633</v>
      </c>
      <c r="B13408" s="5" t="s">
        <v>11862</v>
      </c>
      <c r="C13408" s="6" t="s">
        <v>1221</v>
      </c>
    </row>
    <row r="13409">
      <c r="A13409" s="7">
        <f t="shared" si="1"/>
        <v>11634</v>
      </c>
      <c r="B13409" s="5" t="s">
        <v>11863</v>
      </c>
      <c r="C13409" s="6" t="s">
        <v>416</v>
      </c>
    </row>
    <row r="13410">
      <c r="A13410" s="7">
        <f t="shared" si="1"/>
        <v>11634</v>
      </c>
      <c r="B13410" s="5" t="s">
        <v>11863</v>
      </c>
      <c r="C13410" s="6" t="s">
        <v>6852</v>
      </c>
    </row>
    <row r="13411">
      <c r="A13411" s="7">
        <f t="shared" si="1"/>
        <v>11635</v>
      </c>
      <c r="B13411" s="5" t="s">
        <v>11864</v>
      </c>
      <c r="C13411" s="6" t="s">
        <v>1369</v>
      </c>
    </row>
    <row r="13412">
      <c r="A13412" s="7">
        <f t="shared" si="1"/>
        <v>11636</v>
      </c>
      <c r="B13412" s="8" t="s">
        <v>11865</v>
      </c>
      <c r="C13412" s="9" t="s">
        <v>40</v>
      </c>
    </row>
    <row r="13413">
      <c r="A13413" s="7">
        <f t="shared" si="1"/>
        <v>11637</v>
      </c>
      <c r="B13413" s="5" t="s">
        <v>11866</v>
      </c>
      <c r="C13413" s="6" t="s">
        <v>362</v>
      </c>
    </row>
    <row r="13414">
      <c r="A13414" s="7">
        <f t="shared" si="1"/>
        <v>11638</v>
      </c>
      <c r="B13414" s="5" t="s">
        <v>11867</v>
      </c>
      <c r="C13414" s="6" t="s">
        <v>324</v>
      </c>
    </row>
    <row r="13415">
      <c r="A13415" s="7">
        <f t="shared" si="1"/>
        <v>11639</v>
      </c>
      <c r="B13415" s="8" t="s">
        <v>11868</v>
      </c>
      <c r="C13415" s="9" t="s">
        <v>56</v>
      </c>
    </row>
    <row r="13416">
      <c r="A13416" s="7">
        <f t="shared" si="1"/>
        <v>11639</v>
      </c>
      <c r="B13416" s="8" t="s">
        <v>11868</v>
      </c>
      <c r="C13416" s="9" t="s">
        <v>60</v>
      </c>
    </row>
    <row r="13417">
      <c r="A13417" s="7">
        <f t="shared" si="1"/>
        <v>11639</v>
      </c>
      <c r="B13417" s="8" t="s">
        <v>11868</v>
      </c>
      <c r="C13417" s="9" t="s">
        <v>142</v>
      </c>
    </row>
    <row r="13418">
      <c r="A13418" s="7">
        <f t="shared" si="1"/>
        <v>11640</v>
      </c>
      <c r="B13418" s="8" t="s">
        <v>11869</v>
      </c>
      <c r="C13418" s="9" t="s">
        <v>10</v>
      </c>
    </row>
    <row r="13419">
      <c r="A13419" s="7">
        <f t="shared" si="1"/>
        <v>11641</v>
      </c>
      <c r="B13419" s="8" t="s">
        <v>11870</v>
      </c>
      <c r="C13419" s="9" t="s">
        <v>10</v>
      </c>
    </row>
    <row r="13420">
      <c r="A13420" s="7">
        <f t="shared" si="1"/>
        <v>11642</v>
      </c>
      <c r="B13420" s="5" t="s">
        <v>11871</v>
      </c>
      <c r="C13420" s="6" t="s">
        <v>267</v>
      </c>
    </row>
    <row r="13421">
      <c r="A13421" s="7">
        <f t="shared" si="1"/>
        <v>11642</v>
      </c>
      <c r="B13421" s="5" t="s">
        <v>11871</v>
      </c>
      <c r="C13421" s="6" t="s">
        <v>650</v>
      </c>
    </row>
    <row r="13422">
      <c r="A13422" s="7">
        <f t="shared" si="1"/>
        <v>11642</v>
      </c>
      <c r="B13422" s="5" t="s">
        <v>11871</v>
      </c>
      <c r="C13422" s="6" t="s">
        <v>405</v>
      </c>
    </row>
    <row r="13423">
      <c r="A13423" s="7">
        <f t="shared" si="1"/>
        <v>11643</v>
      </c>
      <c r="B13423" s="8" t="s">
        <v>11872</v>
      </c>
      <c r="C13423" s="9" t="s">
        <v>893</v>
      </c>
    </row>
    <row r="13424">
      <c r="A13424" s="7">
        <f t="shared" si="1"/>
        <v>11644</v>
      </c>
      <c r="B13424" s="5" t="s">
        <v>11873</v>
      </c>
      <c r="C13424" s="6" t="s">
        <v>788</v>
      </c>
    </row>
    <row r="13425">
      <c r="A13425" s="7">
        <f t="shared" si="1"/>
        <v>11645</v>
      </c>
      <c r="B13425" s="5" t="s">
        <v>11874</v>
      </c>
      <c r="C13425" s="6" t="s">
        <v>426</v>
      </c>
    </row>
    <row r="13426">
      <c r="A13426" s="7">
        <f t="shared" si="1"/>
        <v>11646</v>
      </c>
      <c r="B13426" s="5" t="s">
        <v>11875</v>
      </c>
      <c r="C13426" s="6" t="s">
        <v>785</v>
      </c>
    </row>
    <row r="13427">
      <c r="A13427" s="7">
        <f t="shared" si="1"/>
        <v>11647</v>
      </c>
      <c r="B13427" s="8" t="s">
        <v>11876</v>
      </c>
      <c r="C13427" s="9" t="s">
        <v>10</v>
      </c>
    </row>
    <row r="13428">
      <c r="A13428" s="7">
        <f t="shared" si="1"/>
        <v>11648</v>
      </c>
      <c r="B13428" s="5" t="s">
        <v>11877</v>
      </c>
      <c r="C13428" s="6" t="s">
        <v>452</v>
      </c>
    </row>
    <row r="13429">
      <c r="A13429" s="7">
        <f t="shared" si="1"/>
        <v>11649</v>
      </c>
      <c r="B13429" s="8" t="s">
        <v>11878</v>
      </c>
      <c r="C13429" s="9" t="s">
        <v>547</v>
      </c>
    </row>
    <row r="13430">
      <c r="A13430" s="7">
        <f t="shared" si="1"/>
        <v>11650</v>
      </c>
      <c r="B13430" s="8" t="s">
        <v>11879</v>
      </c>
      <c r="C13430" s="9" t="s">
        <v>874</v>
      </c>
    </row>
    <row r="13431">
      <c r="A13431" s="7">
        <f t="shared" si="1"/>
        <v>11651</v>
      </c>
      <c r="B13431" s="8" t="s">
        <v>11880</v>
      </c>
      <c r="C13431" s="9" t="s">
        <v>188</v>
      </c>
    </row>
    <row r="13432">
      <c r="A13432" s="7">
        <f t="shared" si="1"/>
        <v>11652</v>
      </c>
      <c r="B13432" s="5" t="s">
        <v>11881</v>
      </c>
      <c r="C13432" s="6" t="s">
        <v>1458</v>
      </c>
    </row>
    <row r="13433">
      <c r="A13433" s="7">
        <f t="shared" si="1"/>
        <v>11653</v>
      </c>
      <c r="B13433" s="8" t="s">
        <v>11882</v>
      </c>
      <c r="C13433" s="9" t="s">
        <v>117</v>
      </c>
    </row>
    <row r="13434">
      <c r="A13434" s="7">
        <f t="shared" si="1"/>
        <v>11654</v>
      </c>
      <c r="B13434" s="5" t="s">
        <v>11883</v>
      </c>
      <c r="C13434" s="6" t="s">
        <v>1394</v>
      </c>
    </row>
    <row r="13435">
      <c r="A13435" s="7">
        <f t="shared" si="1"/>
        <v>11655</v>
      </c>
      <c r="B13435" s="5" t="s">
        <v>11884</v>
      </c>
      <c r="C13435" s="6" t="s">
        <v>1324</v>
      </c>
    </row>
    <row r="13436">
      <c r="A13436" s="7">
        <f t="shared" si="1"/>
        <v>11656</v>
      </c>
      <c r="B13436" s="5" t="s">
        <v>11885</v>
      </c>
      <c r="C13436" s="6" t="s">
        <v>1369</v>
      </c>
    </row>
    <row r="13437">
      <c r="A13437" s="7">
        <f t="shared" si="1"/>
        <v>11657</v>
      </c>
      <c r="B13437" s="8" t="s">
        <v>11886</v>
      </c>
      <c r="C13437" s="9" t="s">
        <v>72</v>
      </c>
    </row>
    <row r="13438">
      <c r="A13438" s="7">
        <f t="shared" si="1"/>
        <v>11658</v>
      </c>
      <c r="B13438" s="8" t="s">
        <v>11887</v>
      </c>
      <c r="C13438" s="9" t="s">
        <v>10</v>
      </c>
    </row>
    <row r="13439">
      <c r="A13439" s="7">
        <f t="shared" si="1"/>
        <v>11659</v>
      </c>
      <c r="B13439" s="8" t="s">
        <v>11888</v>
      </c>
      <c r="C13439" s="9" t="s">
        <v>10</v>
      </c>
    </row>
    <row r="13440">
      <c r="A13440" s="7">
        <f t="shared" si="1"/>
        <v>11660</v>
      </c>
      <c r="B13440" s="5" t="s">
        <v>11889</v>
      </c>
      <c r="C13440" s="6" t="s">
        <v>27</v>
      </c>
    </row>
    <row r="13441">
      <c r="A13441" s="7">
        <f t="shared" si="1"/>
        <v>11661</v>
      </c>
      <c r="B13441" s="5" t="s">
        <v>11890</v>
      </c>
      <c r="C13441" s="6" t="s">
        <v>27</v>
      </c>
    </row>
    <row r="13442">
      <c r="A13442" s="7">
        <f t="shared" si="1"/>
        <v>11662</v>
      </c>
      <c r="B13442" s="5" t="s">
        <v>11891</v>
      </c>
      <c r="C13442" s="6" t="s">
        <v>328</v>
      </c>
    </row>
    <row r="13443">
      <c r="A13443" s="7">
        <f t="shared" si="1"/>
        <v>11663</v>
      </c>
      <c r="B13443" s="5" t="s">
        <v>11892</v>
      </c>
      <c r="C13443" s="6" t="s">
        <v>336</v>
      </c>
    </row>
    <row r="13444">
      <c r="A13444" s="7">
        <f t="shared" si="1"/>
        <v>11664</v>
      </c>
      <c r="B13444" s="18" t="s">
        <v>11893</v>
      </c>
      <c r="C13444" s="6" t="s">
        <v>150</v>
      </c>
    </row>
    <row r="13445">
      <c r="A13445" s="7">
        <f t="shared" si="1"/>
        <v>11664</v>
      </c>
      <c r="B13445" s="5" t="s">
        <v>11893</v>
      </c>
      <c r="C13445" s="6" t="s">
        <v>313</v>
      </c>
    </row>
    <row r="13446">
      <c r="A13446" s="7">
        <f t="shared" si="1"/>
        <v>11665</v>
      </c>
      <c r="B13446" s="5" t="s">
        <v>11894</v>
      </c>
      <c r="C13446" s="6" t="s">
        <v>1378</v>
      </c>
    </row>
    <row r="13447">
      <c r="A13447" s="7">
        <f t="shared" si="1"/>
        <v>11666</v>
      </c>
      <c r="B13447" s="8" t="s">
        <v>11895</v>
      </c>
      <c r="C13447" s="9" t="s">
        <v>280</v>
      </c>
    </row>
    <row r="13448">
      <c r="A13448" s="7">
        <f t="shared" si="1"/>
        <v>11667</v>
      </c>
      <c r="B13448" s="5" t="s">
        <v>11896</v>
      </c>
      <c r="C13448" s="6" t="s">
        <v>555</v>
      </c>
    </row>
    <row r="13449">
      <c r="A13449" s="7">
        <f t="shared" si="1"/>
        <v>11668</v>
      </c>
      <c r="B13449" s="8" t="s">
        <v>11897</v>
      </c>
      <c r="C13449" s="6" t="s">
        <v>179</v>
      </c>
    </row>
    <row r="13450">
      <c r="A13450" s="7">
        <f t="shared" si="1"/>
        <v>11669</v>
      </c>
      <c r="B13450" s="8" t="s">
        <v>11898</v>
      </c>
      <c r="C13450" s="9" t="s">
        <v>8</v>
      </c>
    </row>
    <row r="13451">
      <c r="A13451" s="7">
        <f t="shared" si="1"/>
        <v>11670</v>
      </c>
      <c r="B13451" s="5" t="s">
        <v>11899</v>
      </c>
      <c r="C13451" s="6" t="s">
        <v>32</v>
      </c>
    </row>
    <row r="13452">
      <c r="A13452" s="7">
        <f t="shared" si="1"/>
        <v>11671</v>
      </c>
      <c r="B13452" s="5" t="s">
        <v>11900</v>
      </c>
      <c r="C13452" s="6" t="s">
        <v>1221</v>
      </c>
    </row>
    <row r="13453">
      <c r="A13453" s="7">
        <f t="shared" si="1"/>
        <v>11672</v>
      </c>
      <c r="B13453" s="5" t="s">
        <v>11901</v>
      </c>
      <c r="C13453" s="6" t="s">
        <v>610</v>
      </c>
    </row>
    <row r="13454">
      <c r="A13454" s="7">
        <f t="shared" si="1"/>
        <v>11673</v>
      </c>
      <c r="B13454" s="5" t="s">
        <v>11902</v>
      </c>
      <c r="C13454" s="6" t="s">
        <v>1394</v>
      </c>
    </row>
    <row r="13455">
      <c r="A13455" s="7">
        <f t="shared" si="1"/>
        <v>11674</v>
      </c>
      <c r="B13455" s="5" t="s">
        <v>11903</v>
      </c>
      <c r="C13455" s="6" t="s">
        <v>538</v>
      </c>
    </row>
    <row r="13456">
      <c r="A13456" s="7">
        <f t="shared" si="1"/>
        <v>11674</v>
      </c>
      <c r="B13456" s="5" t="s">
        <v>11903</v>
      </c>
      <c r="C13456" s="6" t="s">
        <v>177</v>
      </c>
    </row>
    <row r="13457">
      <c r="A13457" s="7">
        <f t="shared" si="1"/>
        <v>11675</v>
      </c>
      <c r="B13457" s="8" t="s">
        <v>11904</v>
      </c>
      <c r="C13457" s="9" t="s">
        <v>64</v>
      </c>
    </row>
    <row r="13458">
      <c r="A13458" s="7">
        <f t="shared" si="1"/>
        <v>11676</v>
      </c>
      <c r="B13458" s="5" t="s">
        <v>11905</v>
      </c>
      <c r="C13458" s="6" t="s">
        <v>48</v>
      </c>
    </row>
    <row r="13459">
      <c r="A13459" s="7">
        <f t="shared" si="1"/>
        <v>11677</v>
      </c>
      <c r="B13459" s="5" t="s">
        <v>11906</v>
      </c>
      <c r="C13459" s="6" t="s">
        <v>893</v>
      </c>
    </row>
    <row r="13460">
      <c r="A13460" s="7">
        <f t="shared" si="1"/>
        <v>11678</v>
      </c>
      <c r="B13460" s="5" t="s">
        <v>11907</v>
      </c>
      <c r="C13460" s="6" t="s">
        <v>74</v>
      </c>
    </row>
    <row r="13461">
      <c r="A13461" s="7">
        <f t="shared" si="1"/>
        <v>11679</v>
      </c>
      <c r="B13461" s="8" t="s">
        <v>11908</v>
      </c>
      <c r="C13461" s="9" t="s">
        <v>42</v>
      </c>
    </row>
    <row r="13462">
      <c r="A13462" s="7">
        <f t="shared" si="1"/>
        <v>11680</v>
      </c>
      <c r="B13462" s="8" t="s">
        <v>11909</v>
      </c>
      <c r="C13462" s="9" t="s">
        <v>76</v>
      </c>
    </row>
    <row r="13463">
      <c r="A13463" s="7">
        <f t="shared" si="1"/>
        <v>11681</v>
      </c>
      <c r="B13463" s="5" t="s">
        <v>11910</v>
      </c>
      <c r="C13463" s="6" t="s">
        <v>1223</v>
      </c>
    </row>
    <row r="13464">
      <c r="A13464" s="7">
        <f t="shared" si="1"/>
        <v>11682</v>
      </c>
      <c r="B13464" s="16" t="s">
        <v>11911</v>
      </c>
      <c r="C13464" s="6" t="s">
        <v>1235</v>
      </c>
    </row>
    <row r="13465">
      <c r="A13465" s="7">
        <f t="shared" si="1"/>
        <v>11683</v>
      </c>
      <c r="B13465" s="5" t="s">
        <v>11912</v>
      </c>
      <c r="C13465" s="6" t="s">
        <v>12</v>
      </c>
    </row>
    <row r="13466">
      <c r="A13466" s="7">
        <f t="shared" si="1"/>
        <v>11684</v>
      </c>
      <c r="B13466" s="5" t="s">
        <v>11913</v>
      </c>
      <c r="C13466" s="6" t="s">
        <v>267</v>
      </c>
    </row>
    <row r="13467">
      <c r="A13467" s="7">
        <f t="shared" si="1"/>
        <v>11684</v>
      </c>
      <c r="B13467" s="5" t="s">
        <v>11913</v>
      </c>
      <c r="C13467" s="6" t="s">
        <v>91</v>
      </c>
    </row>
    <row r="13468">
      <c r="A13468" s="7">
        <f t="shared" si="1"/>
        <v>11685</v>
      </c>
      <c r="B13468" s="8" t="s">
        <v>11914</v>
      </c>
      <c r="C13468" s="9" t="s">
        <v>65</v>
      </c>
    </row>
    <row r="13469">
      <c r="A13469" s="7">
        <f t="shared" si="1"/>
        <v>11686</v>
      </c>
      <c r="B13469" s="5" t="s">
        <v>11915</v>
      </c>
      <c r="C13469" s="6" t="s">
        <v>612</v>
      </c>
    </row>
    <row r="13470">
      <c r="A13470" s="7">
        <f t="shared" si="1"/>
        <v>11687</v>
      </c>
      <c r="B13470" s="15" t="s">
        <v>11916</v>
      </c>
      <c r="C13470" s="11" t="s">
        <v>423</v>
      </c>
    </row>
    <row r="13471">
      <c r="A13471" s="7">
        <f t="shared" si="1"/>
        <v>11688</v>
      </c>
      <c r="B13471" s="15" t="s">
        <v>11917</v>
      </c>
      <c r="C13471" s="11" t="s">
        <v>423</v>
      </c>
    </row>
    <row r="13472">
      <c r="A13472" s="7">
        <f t="shared" si="1"/>
        <v>11689</v>
      </c>
      <c r="B13472" s="15" t="s">
        <v>11918</v>
      </c>
      <c r="C13472" s="11" t="s">
        <v>423</v>
      </c>
    </row>
    <row r="13473">
      <c r="A13473" s="7">
        <f t="shared" si="1"/>
        <v>11690</v>
      </c>
      <c r="B13473" s="8" t="s">
        <v>11919</v>
      </c>
      <c r="C13473" s="9" t="s">
        <v>40</v>
      </c>
    </row>
    <row r="13474">
      <c r="A13474" s="7">
        <f t="shared" si="1"/>
        <v>11691</v>
      </c>
      <c r="B13474" s="8" t="s">
        <v>11920</v>
      </c>
      <c r="C13474" s="9" t="s">
        <v>818</v>
      </c>
    </row>
    <row r="13475">
      <c r="A13475" s="7">
        <f t="shared" si="1"/>
        <v>11692</v>
      </c>
      <c r="B13475" s="5" t="s">
        <v>11921</v>
      </c>
      <c r="C13475" s="6" t="s">
        <v>1221</v>
      </c>
    </row>
    <row r="13476">
      <c r="A13476" s="7">
        <f t="shared" si="1"/>
        <v>11693</v>
      </c>
      <c r="B13476" s="5" t="s">
        <v>11922</v>
      </c>
      <c r="C13476" s="6" t="s">
        <v>356</v>
      </c>
    </row>
    <row r="13477">
      <c r="A13477" s="7">
        <f t="shared" si="1"/>
        <v>11693</v>
      </c>
      <c r="B13477" s="8" t="s">
        <v>11922</v>
      </c>
      <c r="C13477" s="9" t="s">
        <v>555</v>
      </c>
    </row>
    <row r="13478">
      <c r="A13478" s="7">
        <f t="shared" si="1"/>
        <v>11694</v>
      </c>
      <c r="B13478" s="8" t="s">
        <v>11923</v>
      </c>
      <c r="C13478" s="9" t="s">
        <v>121</v>
      </c>
    </row>
    <row r="13479">
      <c r="A13479" s="7">
        <f t="shared" si="1"/>
        <v>11694</v>
      </c>
      <c r="B13479" s="8" t="s">
        <v>11923</v>
      </c>
      <c r="C13479" s="9" t="s">
        <v>42</v>
      </c>
    </row>
    <row r="13480">
      <c r="A13480" s="7">
        <f t="shared" si="1"/>
        <v>11695</v>
      </c>
      <c r="B13480" s="8" t="s">
        <v>11924</v>
      </c>
      <c r="C13480" s="9" t="s">
        <v>722</v>
      </c>
    </row>
    <row r="13481">
      <c r="A13481" s="7">
        <f t="shared" si="1"/>
        <v>11696</v>
      </c>
      <c r="B13481" s="5" t="s">
        <v>11925</v>
      </c>
      <c r="C13481" s="6" t="s">
        <v>4</v>
      </c>
    </row>
    <row r="13482">
      <c r="A13482" s="7">
        <f t="shared" si="1"/>
        <v>11697</v>
      </c>
      <c r="B13482" s="5" t="s">
        <v>11926</v>
      </c>
      <c r="C13482" s="6" t="s">
        <v>1620</v>
      </c>
    </row>
    <row r="13483">
      <c r="A13483" s="7">
        <f t="shared" si="1"/>
        <v>11698</v>
      </c>
      <c r="B13483" s="5" t="s">
        <v>11927</v>
      </c>
      <c r="C13483" s="6" t="s">
        <v>324</v>
      </c>
    </row>
    <row r="13484">
      <c r="A13484" s="7">
        <f t="shared" si="1"/>
        <v>11699</v>
      </c>
      <c r="B13484" s="8" t="s">
        <v>11928</v>
      </c>
      <c r="C13484" s="6" t="s">
        <v>59</v>
      </c>
    </row>
    <row r="13485">
      <c r="A13485" s="7">
        <f t="shared" si="1"/>
        <v>11700</v>
      </c>
      <c r="B13485" s="8" t="s">
        <v>11929</v>
      </c>
      <c r="C13485" s="9" t="s">
        <v>1169</v>
      </c>
    </row>
    <row r="13486">
      <c r="A13486" s="7">
        <f t="shared" si="1"/>
        <v>11701</v>
      </c>
      <c r="B13486" s="8" t="s">
        <v>11930</v>
      </c>
      <c r="C13486" s="9" t="s">
        <v>1334</v>
      </c>
    </row>
    <row r="13487">
      <c r="A13487" s="7">
        <f t="shared" si="1"/>
        <v>11702</v>
      </c>
      <c r="B13487" s="5" t="s">
        <v>11931</v>
      </c>
      <c r="C13487" s="6" t="s">
        <v>356</v>
      </c>
    </row>
    <row r="13488">
      <c r="A13488" s="7">
        <f t="shared" si="1"/>
        <v>11703</v>
      </c>
      <c r="B13488" s="5" t="s">
        <v>11932</v>
      </c>
      <c r="C13488" s="6" t="s">
        <v>1007</v>
      </c>
    </row>
    <row r="13489">
      <c r="A13489" s="7">
        <f t="shared" si="1"/>
        <v>11704</v>
      </c>
      <c r="B13489" s="8" t="s">
        <v>11933</v>
      </c>
      <c r="C13489" s="9" t="s">
        <v>555</v>
      </c>
    </row>
    <row r="13490">
      <c r="A13490" s="7">
        <f t="shared" si="1"/>
        <v>11704</v>
      </c>
      <c r="B13490" s="8" t="s">
        <v>11933</v>
      </c>
      <c r="C13490" s="9" t="s">
        <v>280</v>
      </c>
    </row>
    <row r="13491">
      <c r="A13491" s="7">
        <f t="shared" si="1"/>
        <v>11705</v>
      </c>
      <c r="B13491" s="8" t="s">
        <v>11934</v>
      </c>
      <c r="C13491" s="9" t="s">
        <v>530</v>
      </c>
    </row>
    <row r="13492">
      <c r="A13492" s="7">
        <f t="shared" si="1"/>
        <v>11706</v>
      </c>
      <c r="B13492" s="8" t="s">
        <v>11935</v>
      </c>
      <c r="C13492" s="9" t="s">
        <v>874</v>
      </c>
    </row>
    <row r="13493">
      <c r="A13493" s="7">
        <f t="shared" si="1"/>
        <v>11707</v>
      </c>
      <c r="B13493" s="8" t="s">
        <v>11936</v>
      </c>
      <c r="C13493" s="9" t="s">
        <v>893</v>
      </c>
    </row>
    <row r="13494">
      <c r="A13494" s="7">
        <f t="shared" si="1"/>
        <v>11708</v>
      </c>
      <c r="B13494" s="5" t="s">
        <v>11937</v>
      </c>
      <c r="C13494" s="6" t="s">
        <v>393</v>
      </c>
    </row>
    <row r="13495">
      <c r="A13495" s="7">
        <f t="shared" si="1"/>
        <v>11709</v>
      </c>
      <c r="B13495" s="5" t="s">
        <v>11938</v>
      </c>
      <c r="C13495" s="6" t="s">
        <v>393</v>
      </c>
    </row>
    <row r="13496">
      <c r="A13496" s="7">
        <f t="shared" si="1"/>
        <v>11710</v>
      </c>
      <c r="B13496" s="5" t="s">
        <v>11939</v>
      </c>
      <c r="C13496" s="6" t="s">
        <v>612</v>
      </c>
    </row>
    <row r="13497">
      <c r="A13497" s="7">
        <f t="shared" si="1"/>
        <v>11711</v>
      </c>
      <c r="B13497" s="8" t="s">
        <v>11940</v>
      </c>
      <c r="C13497" s="9" t="s">
        <v>162</v>
      </c>
    </row>
    <row r="13498">
      <c r="A13498" s="7">
        <f t="shared" si="1"/>
        <v>11712</v>
      </c>
      <c r="B13498" s="8" t="s">
        <v>11941</v>
      </c>
      <c r="C13498" s="9" t="s">
        <v>547</v>
      </c>
    </row>
    <row r="13499">
      <c r="A13499" s="7">
        <f t="shared" si="1"/>
        <v>11713</v>
      </c>
      <c r="B13499" s="5" t="s">
        <v>11942</v>
      </c>
      <c r="C13499" s="6" t="s">
        <v>1371</v>
      </c>
    </row>
    <row r="13500">
      <c r="A13500" s="7">
        <f t="shared" si="1"/>
        <v>11714</v>
      </c>
      <c r="B13500" s="5" t="s">
        <v>11943</v>
      </c>
      <c r="C13500" s="6" t="s">
        <v>656</v>
      </c>
    </row>
    <row r="13501">
      <c r="A13501" s="7">
        <f t="shared" si="1"/>
        <v>11715</v>
      </c>
      <c r="B13501" s="5" t="s">
        <v>11944</v>
      </c>
      <c r="C13501" s="6" t="s">
        <v>1279</v>
      </c>
    </row>
    <row r="13502">
      <c r="A13502" s="7">
        <f t="shared" si="1"/>
        <v>11716</v>
      </c>
      <c r="B13502" s="8" t="s">
        <v>11945</v>
      </c>
      <c r="C13502" s="9" t="s">
        <v>121</v>
      </c>
    </row>
    <row r="13503">
      <c r="A13503" s="7">
        <f t="shared" si="1"/>
        <v>11717</v>
      </c>
      <c r="B13503" s="8" t="s">
        <v>11946</v>
      </c>
      <c r="C13503" s="9" t="s">
        <v>72</v>
      </c>
    </row>
    <row r="13504">
      <c r="A13504" s="7">
        <f t="shared" si="1"/>
        <v>11718</v>
      </c>
      <c r="B13504" s="5" t="s">
        <v>11947</v>
      </c>
      <c r="C13504" s="6" t="s">
        <v>612</v>
      </c>
    </row>
    <row r="13505">
      <c r="A13505" s="7">
        <f t="shared" si="1"/>
        <v>11719</v>
      </c>
      <c r="B13505" s="8" t="s">
        <v>11948</v>
      </c>
      <c r="C13505" s="9" t="s">
        <v>547</v>
      </c>
    </row>
    <row r="13506">
      <c r="A13506" s="7">
        <f t="shared" si="1"/>
        <v>11720</v>
      </c>
      <c r="B13506" s="5" t="s">
        <v>11949</v>
      </c>
      <c r="C13506" s="6" t="s">
        <v>1394</v>
      </c>
    </row>
    <row r="13507">
      <c r="A13507" s="7">
        <f t="shared" si="1"/>
        <v>11721</v>
      </c>
      <c r="B13507" s="5" t="s">
        <v>11950</v>
      </c>
      <c r="C13507" s="6" t="s">
        <v>362</v>
      </c>
    </row>
    <row r="13508">
      <c r="A13508" s="7">
        <f t="shared" si="1"/>
        <v>11722</v>
      </c>
      <c r="B13508" s="8" t="s">
        <v>11951</v>
      </c>
      <c r="C13508" s="9" t="s">
        <v>1548</v>
      </c>
    </row>
    <row r="13509">
      <c r="A13509" s="7">
        <f t="shared" si="1"/>
        <v>11723</v>
      </c>
      <c r="B13509" s="5" t="s">
        <v>11952</v>
      </c>
      <c r="C13509" s="6" t="s">
        <v>681</v>
      </c>
    </row>
    <row r="13510">
      <c r="A13510" s="7">
        <f t="shared" si="1"/>
        <v>11724</v>
      </c>
      <c r="B13510" s="5" t="s">
        <v>11953</v>
      </c>
      <c r="C13510" s="6" t="s">
        <v>467</v>
      </c>
    </row>
    <row r="13511">
      <c r="A13511" s="7">
        <f t="shared" si="1"/>
        <v>11725</v>
      </c>
      <c r="B13511" s="16" t="s">
        <v>11954</v>
      </c>
      <c r="C13511" s="6" t="s">
        <v>1235</v>
      </c>
    </row>
    <row r="13512">
      <c r="A13512" s="7">
        <f t="shared" si="1"/>
        <v>11726</v>
      </c>
      <c r="B13512" s="8" t="s">
        <v>11955</v>
      </c>
      <c r="C13512" s="9" t="s">
        <v>1548</v>
      </c>
    </row>
    <row r="13513">
      <c r="A13513" s="7">
        <f t="shared" si="1"/>
        <v>11727</v>
      </c>
      <c r="B13513" s="8" t="s">
        <v>11956</v>
      </c>
      <c r="C13513" s="9" t="s">
        <v>758</v>
      </c>
    </row>
    <row r="13514">
      <c r="A13514" s="7">
        <f t="shared" si="1"/>
        <v>11728</v>
      </c>
      <c r="B13514" s="5" t="s">
        <v>11957</v>
      </c>
      <c r="C13514" s="6" t="s">
        <v>467</v>
      </c>
    </row>
    <row r="13515">
      <c r="A13515" s="7">
        <f t="shared" si="1"/>
        <v>11729</v>
      </c>
      <c r="B13515" s="5" t="s">
        <v>11958</v>
      </c>
      <c r="C13515" s="6" t="s">
        <v>153</v>
      </c>
    </row>
    <row r="13516">
      <c r="A13516" s="7">
        <f t="shared" si="1"/>
        <v>11730</v>
      </c>
      <c r="B13516" s="5" t="s">
        <v>11959</v>
      </c>
      <c r="C13516" s="6" t="s">
        <v>610</v>
      </c>
    </row>
    <row r="13517">
      <c r="A13517" s="7">
        <f t="shared" si="1"/>
        <v>11731</v>
      </c>
      <c r="B13517" s="5" t="s">
        <v>11960</v>
      </c>
      <c r="C13517" s="6" t="s">
        <v>324</v>
      </c>
    </row>
    <row r="13518">
      <c r="A13518" s="7">
        <f t="shared" si="1"/>
        <v>11732</v>
      </c>
      <c r="B13518" s="5" t="s">
        <v>11961</v>
      </c>
      <c r="C13518" s="6" t="s">
        <v>452</v>
      </c>
    </row>
    <row r="13519">
      <c r="A13519" s="7">
        <f t="shared" si="1"/>
        <v>11733</v>
      </c>
      <c r="B13519" s="5" t="s">
        <v>11962</v>
      </c>
      <c r="C13519" s="6" t="s">
        <v>610</v>
      </c>
    </row>
    <row r="13520">
      <c r="A13520" s="7">
        <f t="shared" si="1"/>
        <v>11734</v>
      </c>
      <c r="B13520" s="5" t="s">
        <v>11963</v>
      </c>
      <c r="C13520" s="6" t="s">
        <v>610</v>
      </c>
    </row>
    <row r="13521">
      <c r="A13521" s="7">
        <f t="shared" si="1"/>
        <v>11735</v>
      </c>
      <c r="B13521" s="5" t="s">
        <v>11964</v>
      </c>
      <c r="C13521" s="6" t="s">
        <v>785</v>
      </c>
    </row>
    <row r="13522">
      <c r="A13522" s="7">
        <f t="shared" si="1"/>
        <v>11736</v>
      </c>
      <c r="B13522" s="5" t="s">
        <v>11965</v>
      </c>
      <c r="C13522" s="6" t="s">
        <v>69</v>
      </c>
    </row>
    <row r="13523">
      <c r="A13523" s="7">
        <f t="shared" si="1"/>
        <v>11737</v>
      </c>
      <c r="B13523" s="8" t="s">
        <v>11966</v>
      </c>
      <c r="C13523" s="9" t="s">
        <v>1548</v>
      </c>
    </row>
    <row r="13524">
      <c r="A13524" s="7">
        <f t="shared" si="1"/>
        <v>11738</v>
      </c>
      <c r="B13524" s="5" t="s">
        <v>11967</v>
      </c>
      <c r="C13524" s="6" t="s">
        <v>1262</v>
      </c>
    </row>
    <row r="13525">
      <c r="A13525" s="7">
        <f t="shared" si="1"/>
        <v>11739</v>
      </c>
      <c r="B13525" s="5" t="s">
        <v>11968</v>
      </c>
      <c r="C13525" s="6" t="s">
        <v>1221</v>
      </c>
    </row>
    <row r="13526">
      <c r="A13526" s="7">
        <f t="shared" si="1"/>
        <v>11740</v>
      </c>
      <c r="B13526" s="5" t="s">
        <v>11969</v>
      </c>
      <c r="C13526" s="6" t="s">
        <v>683</v>
      </c>
    </row>
    <row r="13527">
      <c r="A13527" s="7">
        <f t="shared" si="1"/>
        <v>11741</v>
      </c>
      <c r="B13527" s="5" t="s">
        <v>11970</v>
      </c>
      <c r="C13527" s="6" t="s">
        <v>362</v>
      </c>
    </row>
    <row r="13528">
      <c r="A13528" s="7">
        <f t="shared" si="1"/>
        <v>11742</v>
      </c>
      <c r="B13528" s="8" t="s">
        <v>11971</v>
      </c>
      <c r="C13528" s="9" t="s">
        <v>502</v>
      </c>
    </row>
    <row r="13529">
      <c r="A13529" s="7">
        <f t="shared" si="1"/>
        <v>11743</v>
      </c>
      <c r="B13529" s="5" t="s">
        <v>11972</v>
      </c>
      <c r="C13529" s="6" t="s">
        <v>365</v>
      </c>
    </row>
    <row r="13530">
      <c r="A13530" s="7">
        <f t="shared" si="1"/>
        <v>11744</v>
      </c>
      <c r="B13530" s="5" t="s">
        <v>11973</v>
      </c>
      <c r="C13530" s="6" t="s">
        <v>1042</v>
      </c>
    </row>
    <row r="13531">
      <c r="A13531" s="7">
        <f t="shared" si="1"/>
        <v>11745</v>
      </c>
      <c r="B13531" s="8" t="s">
        <v>11974</v>
      </c>
      <c r="C13531" s="9" t="s">
        <v>1042</v>
      </c>
    </row>
    <row r="13532">
      <c r="A13532" s="7">
        <f t="shared" si="1"/>
        <v>11746</v>
      </c>
      <c r="B13532" s="5" t="s">
        <v>11975</v>
      </c>
      <c r="C13532" s="6" t="s">
        <v>683</v>
      </c>
    </row>
    <row r="13533">
      <c r="A13533" s="7">
        <f t="shared" si="1"/>
        <v>11747</v>
      </c>
      <c r="B13533" s="5" t="s">
        <v>11976</v>
      </c>
      <c r="C13533" s="6" t="s">
        <v>683</v>
      </c>
    </row>
    <row r="13534">
      <c r="A13534" s="7">
        <f t="shared" si="1"/>
        <v>11748</v>
      </c>
      <c r="B13534" s="5" t="s">
        <v>11977</v>
      </c>
      <c r="C13534" s="6" t="s">
        <v>731</v>
      </c>
    </row>
    <row r="13535">
      <c r="A13535" s="7">
        <f t="shared" si="1"/>
        <v>11749</v>
      </c>
      <c r="B13535" s="5" t="s">
        <v>11978</v>
      </c>
      <c r="C13535" s="6" t="s">
        <v>1120</v>
      </c>
    </row>
    <row r="13536">
      <c r="A13536" s="7">
        <f t="shared" si="1"/>
        <v>11750</v>
      </c>
      <c r="B13536" s="5" t="s">
        <v>11979</v>
      </c>
      <c r="C13536" s="6" t="s">
        <v>362</v>
      </c>
    </row>
    <row r="13537">
      <c r="A13537" s="7">
        <f t="shared" si="1"/>
        <v>11751</v>
      </c>
      <c r="B13537" s="5" t="s">
        <v>11980</v>
      </c>
      <c r="C13537" s="6" t="s">
        <v>731</v>
      </c>
    </row>
    <row r="13538">
      <c r="A13538" s="7">
        <f t="shared" si="1"/>
        <v>11752</v>
      </c>
      <c r="B13538" s="8" t="s">
        <v>11981</v>
      </c>
      <c r="C13538" s="9" t="s">
        <v>64</v>
      </c>
    </row>
    <row r="13539">
      <c r="A13539" s="7">
        <f t="shared" si="1"/>
        <v>11753</v>
      </c>
      <c r="B13539" s="5" t="s">
        <v>11982</v>
      </c>
      <c r="C13539" s="6" t="s">
        <v>48</v>
      </c>
    </row>
    <row r="13540">
      <c r="A13540" s="7">
        <f t="shared" si="1"/>
        <v>11754</v>
      </c>
      <c r="B13540" s="5" t="s">
        <v>11983</v>
      </c>
      <c r="C13540" s="6" t="s">
        <v>1248</v>
      </c>
    </row>
    <row r="13541">
      <c r="A13541" s="7">
        <f t="shared" si="1"/>
        <v>11755</v>
      </c>
      <c r="B13541" s="5" t="s">
        <v>11984</v>
      </c>
      <c r="C13541" s="6" t="s">
        <v>437</v>
      </c>
    </row>
    <row r="13542">
      <c r="A13542" s="7">
        <f t="shared" si="1"/>
        <v>11756</v>
      </c>
      <c r="B13542" s="8" t="s">
        <v>11985</v>
      </c>
      <c r="C13542" s="6" t="s">
        <v>150</v>
      </c>
    </row>
    <row r="13543">
      <c r="A13543" s="7">
        <f t="shared" si="1"/>
        <v>11756</v>
      </c>
      <c r="B13543" s="8" t="s">
        <v>11985</v>
      </c>
      <c r="C13543" s="9" t="s">
        <v>54</v>
      </c>
    </row>
    <row r="13544">
      <c r="A13544" s="7">
        <f t="shared" si="1"/>
        <v>11756</v>
      </c>
      <c r="B13544" s="8" t="s">
        <v>11985</v>
      </c>
      <c r="C13544" s="9" t="s">
        <v>162</v>
      </c>
    </row>
    <row r="13545">
      <c r="A13545" s="7">
        <f t="shared" si="1"/>
        <v>11757</v>
      </c>
      <c r="B13545" s="5" t="s">
        <v>11986</v>
      </c>
      <c r="C13545" s="6" t="s">
        <v>1369</v>
      </c>
    </row>
    <row r="13546">
      <c r="A13546" s="7">
        <f t="shared" si="1"/>
        <v>11758</v>
      </c>
      <c r="B13546" s="5" t="s">
        <v>11987</v>
      </c>
      <c r="C13546" s="6" t="s">
        <v>393</v>
      </c>
    </row>
    <row r="13547">
      <c r="A13547" s="7">
        <f t="shared" si="1"/>
        <v>11759</v>
      </c>
      <c r="B13547" s="5" t="s">
        <v>11988</v>
      </c>
      <c r="C13547" s="6" t="s">
        <v>4084</v>
      </c>
    </row>
    <row r="13548">
      <c r="A13548" s="7">
        <f t="shared" si="1"/>
        <v>11760</v>
      </c>
      <c r="B13548" s="8" t="s">
        <v>11989</v>
      </c>
      <c r="C13548" s="9" t="s">
        <v>40</v>
      </c>
    </row>
    <row r="13549">
      <c r="A13549" s="7">
        <f t="shared" si="1"/>
        <v>11761</v>
      </c>
      <c r="B13549" s="8" t="s">
        <v>11990</v>
      </c>
      <c r="C13549" s="9" t="s">
        <v>40</v>
      </c>
    </row>
    <row r="13550">
      <c r="A13550" s="7">
        <f t="shared" si="1"/>
        <v>11762</v>
      </c>
      <c r="B13550" s="8" t="s">
        <v>11991</v>
      </c>
      <c r="C13550" s="9" t="s">
        <v>40</v>
      </c>
    </row>
    <row r="13551">
      <c r="A13551" s="7">
        <f t="shared" si="1"/>
        <v>11763</v>
      </c>
      <c r="B13551" s="8" t="s">
        <v>11992</v>
      </c>
      <c r="C13551" s="9" t="s">
        <v>40</v>
      </c>
    </row>
    <row r="13552">
      <c r="A13552" s="7">
        <f t="shared" si="1"/>
        <v>11764</v>
      </c>
      <c r="B13552" s="8" t="s">
        <v>11993</v>
      </c>
      <c r="C13552" s="9" t="s">
        <v>40</v>
      </c>
    </row>
    <row r="13553">
      <c r="A13553" s="7">
        <f t="shared" si="1"/>
        <v>11765</v>
      </c>
      <c r="B13553" s="8" t="s">
        <v>11994</v>
      </c>
      <c r="C13553" s="9" t="s">
        <v>40</v>
      </c>
    </row>
    <row r="13554">
      <c r="A13554" s="7">
        <f t="shared" si="1"/>
        <v>11766</v>
      </c>
      <c r="B13554" s="8" t="s">
        <v>11995</v>
      </c>
      <c r="C13554" s="9" t="s">
        <v>40</v>
      </c>
    </row>
    <row r="13555">
      <c r="A13555" s="7">
        <f t="shared" si="1"/>
        <v>11767</v>
      </c>
      <c r="B13555" s="8" t="s">
        <v>11996</v>
      </c>
      <c r="C13555" s="9" t="s">
        <v>40</v>
      </c>
    </row>
    <row r="13556">
      <c r="A13556" s="7">
        <f t="shared" si="1"/>
        <v>11768</v>
      </c>
      <c r="B13556" s="8" t="s">
        <v>11997</v>
      </c>
      <c r="C13556" s="9" t="s">
        <v>40</v>
      </c>
    </row>
    <row r="13557">
      <c r="A13557" s="7">
        <f t="shared" si="1"/>
        <v>11769</v>
      </c>
      <c r="B13557" s="5" t="s">
        <v>11998</v>
      </c>
      <c r="C13557" s="6" t="s">
        <v>1316</v>
      </c>
    </row>
    <row r="13558">
      <c r="A13558" s="7">
        <f t="shared" si="1"/>
        <v>11770</v>
      </c>
      <c r="B13558" s="5" t="s">
        <v>11999</v>
      </c>
      <c r="C13558" s="6" t="s">
        <v>437</v>
      </c>
    </row>
    <row r="13559">
      <c r="A13559" s="7">
        <f t="shared" si="1"/>
        <v>11771</v>
      </c>
      <c r="B13559" s="8" t="s">
        <v>12000</v>
      </c>
      <c r="C13559" s="9" t="s">
        <v>64</v>
      </c>
    </row>
    <row r="13560">
      <c r="A13560" s="7">
        <f t="shared" si="1"/>
        <v>11772</v>
      </c>
      <c r="B13560" s="5" t="s">
        <v>12001</v>
      </c>
      <c r="C13560" s="6" t="s">
        <v>1262</v>
      </c>
    </row>
    <row r="13561">
      <c r="A13561" s="7">
        <f t="shared" si="1"/>
        <v>11773</v>
      </c>
      <c r="B13561" s="5" t="s">
        <v>12002</v>
      </c>
      <c r="C13561" s="6" t="s">
        <v>1040</v>
      </c>
    </row>
    <row r="13562">
      <c r="A13562" s="7">
        <f t="shared" si="1"/>
        <v>11774</v>
      </c>
      <c r="B13562" s="8" t="s">
        <v>12003</v>
      </c>
      <c r="C13562" s="9" t="s">
        <v>416</v>
      </c>
    </row>
    <row r="13563">
      <c r="A13563" s="7">
        <f t="shared" si="1"/>
        <v>11775</v>
      </c>
      <c r="B13563" s="8" t="s">
        <v>12004</v>
      </c>
      <c r="C13563" s="6" t="s">
        <v>150</v>
      </c>
    </row>
    <row r="13564">
      <c r="A13564" s="7">
        <f t="shared" si="1"/>
        <v>11775</v>
      </c>
      <c r="B13564" s="8" t="s">
        <v>12004</v>
      </c>
      <c r="C13564" s="9" t="s">
        <v>60</v>
      </c>
    </row>
    <row r="13565">
      <c r="A13565" s="7">
        <f t="shared" si="1"/>
        <v>11776</v>
      </c>
      <c r="B13565" s="8" t="s">
        <v>12005</v>
      </c>
      <c r="C13565" s="9" t="s">
        <v>758</v>
      </c>
    </row>
    <row r="13566">
      <c r="A13566" s="7">
        <f t="shared" si="1"/>
        <v>11777</v>
      </c>
      <c r="B13566" s="5" t="s">
        <v>12006</v>
      </c>
      <c r="C13566" s="6" t="s">
        <v>356</v>
      </c>
    </row>
    <row r="13567">
      <c r="A13567" s="7">
        <f t="shared" si="1"/>
        <v>11778</v>
      </c>
      <c r="B13567" s="8" t="s">
        <v>12007</v>
      </c>
      <c r="C13567" s="9" t="s">
        <v>40</v>
      </c>
    </row>
    <row r="13568">
      <c r="A13568" s="7">
        <f t="shared" si="1"/>
        <v>11779</v>
      </c>
      <c r="B13568" s="8" t="s">
        <v>12008</v>
      </c>
      <c r="C13568" s="9" t="s">
        <v>40</v>
      </c>
    </row>
    <row r="13569">
      <c r="A13569" s="7">
        <f t="shared" si="1"/>
        <v>11780</v>
      </c>
      <c r="B13569" s="8" t="s">
        <v>12009</v>
      </c>
      <c r="C13569" s="9" t="s">
        <v>162</v>
      </c>
    </row>
    <row r="13570">
      <c r="A13570" s="7">
        <f t="shared" si="1"/>
        <v>11781</v>
      </c>
      <c r="B13570" s="8" t="s">
        <v>12010</v>
      </c>
      <c r="C13570" s="6" t="s">
        <v>313</v>
      </c>
    </row>
    <row r="13571">
      <c r="A13571" s="7">
        <f t="shared" si="1"/>
        <v>11781</v>
      </c>
      <c r="B13571" s="8" t="s">
        <v>12010</v>
      </c>
      <c r="C13571" s="9" t="s">
        <v>142</v>
      </c>
    </row>
    <row r="13572">
      <c r="A13572" s="7">
        <f t="shared" si="1"/>
        <v>11782</v>
      </c>
      <c r="B13572" s="8" t="s">
        <v>12011</v>
      </c>
      <c r="C13572" s="9" t="s">
        <v>60</v>
      </c>
    </row>
    <row r="13573">
      <c r="A13573" s="7">
        <f t="shared" si="1"/>
        <v>11782</v>
      </c>
      <c r="B13573" s="8" t="s">
        <v>12011</v>
      </c>
      <c r="C13573" s="9" t="s">
        <v>162</v>
      </c>
    </row>
    <row r="13574">
      <c r="A13574" s="7">
        <f t="shared" si="1"/>
        <v>11782</v>
      </c>
      <c r="B13574" s="8" t="s">
        <v>12011</v>
      </c>
      <c r="C13574" s="9" t="s">
        <v>142</v>
      </c>
    </row>
    <row r="13575">
      <c r="A13575" s="7">
        <f t="shared" si="1"/>
        <v>11783</v>
      </c>
      <c r="B13575" s="8" t="s">
        <v>12012</v>
      </c>
      <c r="C13575" s="9" t="s">
        <v>399</v>
      </c>
    </row>
    <row r="13576">
      <c r="A13576" s="7">
        <f t="shared" si="1"/>
        <v>11784</v>
      </c>
      <c r="B13576" s="5" t="s">
        <v>12013</v>
      </c>
      <c r="C13576" s="6" t="s">
        <v>683</v>
      </c>
    </row>
    <row r="13577">
      <c r="A13577" s="7">
        <f t="shared" si="1"/>
        <v>11785</v>
      </c>
      <c r="B13577" s="8" t="s">
        <v>12014</v>
      </c>
      <c r="C13577" s="6" t="s">
        <v>1012</v>
      </c>
    </row>
    <row r="13578">
      <c r="A13578" s="7">
        <f t="shared" si="1"/>
        <v>11786</v>
      </c>
      <c r="B13578" s="5" t="s">
        <v>12015</v>
      </c>
      <c r="C13578" s="6" t="s">
        <v>714</v>
      </c>
    </row>
    <row r="13579">
      <c r="A13579" s="7">
        <f t="shared" si="1"/>
        <v>11787</v>
      </c>
      <c r="B13579" s="5" t="s">
        <v>12016</v>
      </c>
      <c r="C13579" s="6" t="s">
        <v>1378</v>
      </c>
    </row>
    <row r="13580">
      <c r="A13580" s="7">
        <f t="shared" si="1"/>
        <v>11788</v>
      </c>
      <c r="B13580" s="8" t="s">
        <v>12017</v>
      </c>
      <c r="C13580" s="9" t="s">
        <v>60</v>
      </c>
    </row>
    <row r="13581">
      <c r="A13581" s="7">
        <f t="shared" si="1"/>
        <v>11789</v>
      </c>
      <c r="B13581" s="5" t="s">
        <v>12018</v>
      </c>
      <c r="C13581" s="6" t="s">
        <v>4721</v>
      </c>
    </row>
    <row r="13582">
      <c r="A13582" s="7">
        <f t="shared" si="1"/>
        <v>11789</v>
      </c>
      <c r="B13582" s="5" t="s">
        <v>12018</v>
      </c>
      <c r="C13582" s="6" t="s">
        <v>328</v>
      </c>
    </row>
    <row r="13583">
      <c r="A13583" s="7">
        <f t="shared" si="1"/>
        <v>11790</v>
      </c>
      <c r="B13583" s="5" t="s">
        <v>12019</v>
      </c>
      <c r="C13583" s="6" t="s">
        <v>362</v>
      </c>
    </row>
    <row r="13584">
      <c r="A13584" s="7">
        <f t="shared" si="1"/>
        <v>11791</v>
      </c>
      <c r="B13584" s="8" t="s">
        <v>12020</v>
      </c>
      <c r="C13584" s="9" t="s">
        <v>162</v>
      </c>
    </row>
    <row r="13585">
      <c r="A13585" s="7">
        <f t="shared" si="1"/>
        <v>11791</v>
      </c>
      <c r="B13585" s="8" t="s">
        <v>12020</v>
      </c>
      <c r="C13585" s="9" t="s">
        <v>142</v>
      </c>
    </row>
    <row r="13586">
      <c r="A13586" s="7">
        <f t="shared" si="1"/>
        <v>11792</v>
      </c>
      <c r="B13586" s="8" t="s">
        <v>12021</v>
      </c>
      <c r="C13586" s="9" t="s">
        <v>1470</v>
      </c>
    </row>
    <row r="13587">
      <c r="A13587" s="7">
        <f t="shared" si="1"/>
        <v>11793</v>
      </c>
      <c r="B13587" s="8" t="s">
        <v>12022</v>
      </c>
      <c r="C13587" s="9" t="s">
        <v>64</v>
      </c>
    </row>
    <row r="13588">
      <c r="A13588" s="7">
        <f t="shared" si="1"/>
        <v>11794</v>
      </c>
      <c r="B13588" s="5" t="s">
        <v>12023</v>
      </c>
      <c r="C13588" s="6" t="s">
        <v>32</v>
      </c>
    </row>
    <row r="13589">
      <c r="A13589" s="7">
        <f t="shared" si="1"/>
        <v>11795</v>
      </c>
      <c r="B13589" s="8" t="s">
        <v>12024</v>
      </c>
      <c r="C13589" s="9" t="s">
        <v>399</v>
      </c>
    </row>
    <row r="13590">
      <c r="A13590" s="7">
        <f t="shared" si="1"/>
        <v>11796</v>
      </c>
      <c r="B13590" s="5" t="s">
        <v>12025</v>
      </c>
      <c r="C13590" s="6" t="s">
        <v>346</v>
      </c>
    </row>
    <row r="13591">
      <c r="A13591" s="7">
        <f t="shared" si="1"/>
        <v>11797</v>
      </c>
      <c r="B13591" s="5" t="s">
        <v>12026</v>
      </c>
      <c r="C13591" s="6" t="s">
        <v>603</v>
      </c>
    </row>
    <row r="13592">
      <c r="A13592" s="7">
        <f t="shared" si="1"/>
        <v>11798</v>
      </c>
      <c r="B13592" s="5" t="s">
        <v>12027</v>
      </c>
      <c r="C13592" s="6" t="s">
        <v>612</v>
      </c>
    </row>
    <row r="13593">
      <c r="A13593" s="7">
        <f t="shared" si="1"/>
        <v>11799</v>
      </c>
      <c r="B13593" s="5" t="s">
        <v>12028</v>
      </c>
      <c r="C13593" s="6" t="s">
        <v>714</v>
      </c>
    </row>
    <row r="13594">
      <c r="A13594" s="7">
        <f t="shared" si="1"/>
        <v>11800</v>
      </c>
      <c r="B13594" s="5" t="s">
        <v>12029</v>
      </c>
      <c r="C13594" s="6" t="s">
        <v>714</v>
      </c>
    </row>
    <row r="13595">
      <c r="A13595" s="7">
        <f t="shared" si="1"/>
        <v>11801</v>
      </c>
      <c r="B13595" s="5" t="s">
        <v>12030</v>
      </c>
      <c r="C13595" s="6" t="s">
        <v>714</v>
      </c>
    </row>
    <row r="13596">
      <c r="A13596" s="7">
        <f t="shared" si="1"/>
        <v>11802</v>
      </c>
      <c r="B13596" s="5" t="s">
        <v>12031</v>
      </c>
      <c r="C13596" s="6" t="s">
        <v>714</v>
      </c>
    </row>
    <row r="13597">
      <c r="A13597" s="7">
        <f t="shared" si="1"/>
        <v>11803</v>
      </c>
      <c r="B13597" s="5" t="s">
        <v>12032</v>
      </c>
      <c r="C13597" s="6" t="s">
        <v>714</v>
      </c>
    </row>
    <row r="13598">
      <c r="A13598" s="7">
        <f t="shared" si="1"/>
        <v>11804</v>
      </c>
      <c r="B13598" s="5" t="s">
        <v>12033</v>
      </c>
      <c r="C13598" s="6" t="s">
        <v>714</v>
      </c>
    </row>
    <row r="13599">
      <c r="A13599" s="7">
        <f t="shared" si="1"/>
        <v>11805</v>
      </c>
      <c r="B13599" s="5" t="s">
        <v>12034</v>
      </c>
      <c r="C13599" s="6" t="s">
        <v>714</v>
      </c>
    </row>
    <row r="13600">
      <c r="A13600" s="7">
        <f t="shared" si="1"/>
        <v>11806</v>
      </c>
      <c r="B13600" s="5" t="s">
        <v>12035</v>
      </c>
      <c r="C13600" s="6" t="s">
        <v>714</v>
      </c>
    </row>
    <row r="13601">
      <c r="A13601" s="7">
        <f t="shared" si="1"/>
        <v>11807</v>
      </c>
      <c r="B13601" s="5" t="s">
        <v>12036</v>
      </c>
      <c r="C13601" s="6" t="s">
        <v>714</v>
      </c>
    </row>
    <row r="13602">
      <c r="A13602" s="7">
        <f t="shared" si="1"/>
        <v>11808</v>
      </c>
      <c r="B13602" s="5" t="s">
        <v>12037</v>
      </c>
      <c r="C13602" s="6" t="s">
        <v>714</v>
      </c>
    </row>
    <row r="13603">
      <c r="A13603" s="7">
        <f t="shared" si="1"/>
        <v>11809</v>
      </c>
      <c r="B13603" s="5" t="s">
        <v>12038</v>
      </c>
      <c r="C13603" s="6" t="s">
        <v>714</v>
      </c>
    </row>
    <row r="13604">
      <c r="A13604" s="7">
        <f t="shared" si="1"/>
        <v>11810</v>
      </c>
      <c r="B13604" s="5" t="s">
        <v>12039</v>
      </c>
      <c r="C13604" s="6" t="s">
        <v>714</v>
      </c>
    </row>
    <row r="13605">
      <c r="A13605" s="7">
        <f t="shared" si="1"/>
        <v>11811</v>
      </c>
      <c r="B13605" s="5" t="s">
        <v>12040</v>
      </c>
      <c r="C13605" s="6" t="s">
        <v>714</v>
      </c>
    </row>
    <row r="13606">
      <c r="A13606" s="7">
        <f t="shared" si="1"/>
        <v>11812</v>
      </c>
      <c r="B13606" s="5" t="s">
        <v>12041</v>
      </c>
      <c r="C13606" s="6" t="s">
        <v>714</v>
      </c>
    </row>
    <row r="13607">
      <c r="A13607" s="7">
        <f t="shared" si="1"/>
        <v>11813</v>
      </c>
      <c r="B13607" s="5" t="s">
        <v>12042</v>
      </c>
      <c r="C13607" s="6" t="s">
        <v>714</v>
      </c>
    </row>
    <row r="13608">
      <c r="A13608" s="7">
        <f t="shared" si="1"/>
        <v>11814</v>
      </c>
      <c r="B13608" s="5" t="s">
        <v>12043</v>
      </c>
      <c r="C13608" s="6" t="s">
        <v>714</v>
      </c>
    </row>
    <row r="13609">
      <c r="A13609" s="7">
        <f t="shared" si="1"/>
        <v>11815</v>
      </c>
      <c r="B13609" s="5" t="s">
        <v>12044</v>
      </c>
      <c r="C13609" s="6" t="s">
        <v>714</v>
      </c>
    </row>
    <row r="13610">
      <c r="A13610" s="7">
        <f t="shared" si="1"/>
        <v>11816</v>
      </c>
      <c r="B13610" s="5" t="s">
        <v>12045</v>
      </c>
      <c r="C13610" s="6" t="s">
        <v>714</v>
      </c>
    </row>
    <row r="13611">
      <c r="A13611" s="7">
        <f t="shared" si="1"/>
        <v>11817</v>
      </c>
      <c r="B13611" s="5" t="s">
        <v>12046</v>
      </c>
      <c r="C13611" s="6" t="s">
        <v>714</v>
      </c>
    </row>
    <row r="13612">
      <c r="A13612" s="7">
        <f t="shared" si="1"/>
        <v>11818</v>
      </c>
      <c r="B13612" s="5" t="s">
        <v>12047</v>
      </c>
      <c r="C13612" s="6" t="s">
        <v>714</v>
      </c>
    </row>
    <row r="13613">
      <c r="A13613" s="7">
        <f t="shared" si="1"/>
        <v>11819</v>
      </c>
      <c r="B13613" s="5" t="s">
        <v>12048</v>
      </c>
      <c r="C13613" s="6" t="s">
        <v>714</v>
      </c>
    </row>
    <row r="13614">
      <c r="A13614" s="7">
        <f t="shared" si="1"/>
        <v>11820</v>
      </c>
      <c r="B13614" s="5" t="s">
        <v>12049</v>
      </c>
      <c r="C13614" s="6" t="s">
        <v>714</v>
      </c>
    </row>
    <row r="13615">
      <c r="A13615" s="7">
        <f t="shared" si="1"/>
        <v>11821</v>
      </c>
      <c r="B13615" s="5" t="s">
        <v>12050</v>
      </c>
      <c r="C13615" s="6" t="s">
        <v>714</v>
      </c>
    </row>
    <row r="13616">
      <c r="A13616" s="7">
        <f t="shared" si="1"/>
        <v>11822</v>
      </c>
      <c r="B13616" s="5" t="s">
        <v>12051</v>
      </c>
      <c r="C13616" s="6" t="s">
        <v>714</v>
      </c>
    </row>
    <row r="13617">
      <c r="A13617" s="7">
        <f t="shared" si="1"/>
        <v>11823</v>
      </c>
      <c r="B13617" s="5" t="s">
        <v>12052</v>
      </c>
      <c r="C13617" s="6" t="s">
        <v>346</v>
      </c>
    </row>
    <row r="13618">
      <c r="A13618" s="7">
        <f t="shared" si="1"/>
        <v>11824</v>
      </c>
      <c r="B13618" s="8" t="s">
        <v>12053</v>
      </c>
      <c r="C13618" s="9" t="s">
        <v>121</v>
      </c>
    </row>
    <row r="13619">
      <c r="A13619" s="7">
        <f t="shared" si="1"/>
        <v>11825</v>
      </c>
      <c r="B13619" s="8" t="s">
        <v>12054</v>
      </c>
      <c r="C13619" s="9" t="s">
        <v>56</v>
      </c>
    </row>
    <row r="13620">
      <c r="A13620" s="7">
        <f t="shared" si="1"/>
        <v>11826</v>
      </c>
      <c r="B13620" s="8" t="s">
        <v>12055</v>
      </c>
      <c r="C13620" s="9" t="s">
        <v>162</v>
      </c>
    </row>
    <row r="13621">
      <c r="A13621" s="7">
        <f t="shared" si="1"/>
        <v>11826</v>
      </c>
      <c r="B13621" s="8" t="s">
        <v>12055</v>
      </c>
      <c r="C13621" s="9" t="s">
        <v>142</v>
      </c>
    </row>
    <row r="13622">
      <c r="A13622" s="7">
        <f t="shared" si="1"/>
        <v>11827</v>
      </c>
      <c r="B13622" s="5" t="s">
        <v>12056</v>
      </c>
      <c r="C13622" s="6" t="s">
        <v>78</v>
      </c>
    </row>
    <row r="13623">
      <c r="A13623" s="7">
        <f t="shared" si="1"/>
        <v>11828</v>
      </c>
      <c r="B13623" s="8" t="s">
        <v>12057</v>
      </c>
      <c r="C13623" s="9" t="s">
        <v>780</v>
      </c>
    </row>
    <row r="13624">
      <c r="A13624" s="7">
        <f t="shared" si="1"/>
        <v>11829</v>
      </c>
      <c r="B13624" s="5" t="s">
        <v>12058</v>
      </c>
      <c r="C13624" s="6" t="s">
        <v>610</v>
      </c>
    </row>
    <row r="13625">
      <c r="A13625" s="7">
        <f t="shared" si="1"/>
        <v>11830</v>
      </c>
      <c r="B13625" s="5" t="s">
        <v>12059</v>
      </c>
      <c r="C13625" s="6" t="s">
        <v>74</v>
      </c>
    </row>
    <row r="13626">
      <c r="A13626" s="7">
        <f t="shared" si="1"/>
        <v>11831</v>
      </c>
      <c r="B13626" s="8" t="s">
        <v>12060</v>
      </c>
      <c r="C13626" s="9" t="s">
        <v>88</v>
      </c>
    </row>
    <row r="13627">
      <c r="A13627" s="7">
        <f t="shared" si="1"/>
        <v>11832</v>
      </c>
      <c r="B13627" s="8" t="s">
        <v>12061</v>
      </c>
      <c r="C13627" s="9" t="s">
        <v>52</v>
      </c>
    </row>
    <row r="13628">
      <c r="A13628" s="7">
        <f t="shared" si="1"/>
        <v>11833</v>
      </c>
      <c r="B13628" s="8" t="s">
        <v>12062</v>
      </c>
      <c r="C13628" s="9" t="s">
        <v>72</v>
      </c>
    </row>
    <row r="13629">
      <c r="A13629" s="7">
        <f t="shared" si="1"/>
        <v>11834</v>
      </c>
      <c r="B13629" s="8" t="s">
        <v>12063</v>
      </c>
      <c r="C13629" s="9" t="s">
        <v>845</v>
      </c>
    </row>
    <row r="13630">
      <c r="A13630" s="7">
        <f t="shared" si="1"/>
        <v>11835</v>
      </c>
      <c r="B13630" s="8" t="s">
        <v>12064</v>
      </c>
      <c r="C13630" s="9" t="s">
        <v>142</v>
      </c>
    </row>
    <row r="13631">
      <c r="A13631" s="7">
        <f t="shared" si="1"/>
        <v>11835</v>
      </c>
      <c r="B13631" s="8" t="s">
        <v>12064</v>
      </c>
      <c r="C13631" s="9" t="s">
        <v>162</v>
      </c>
    </row>
    <row r="13632">
      <c r="A13632" s="7">
        <f t="shared" si="1"/>
        <v>11835</v>
      </c>
      <c r="B13632" s="8" t="s">
        <v>12064</v>
      </c>
      <c r="C13632" s="9" t="s">
        <v>946</v>
      </c>
    </row>
    <row r="13633">
      <c r="A13633" s="7">
        <f t="shared" si="1"/>
        <v>11835</v>
      </c>
      <c r="B13633" s="8" t="s">
        <v>12064</v>
      </c>
      <c r="C13633" s="6" t="s">
        <v>1218</v>
      </c>
    </row>
    <row r="13634">
      <c r="A13634" s="7">
        <f t="shared" si="1"/>
        <v>11835</v>
      </c>
      <c r="B13634" s="8" t="s">
        <v>12064</v>
      </c>
      <c r="C13634" s="6" t="s">
        <v>616</v>
      </c>
    </row>
    <row r="13635">
      <c r="A13635" s="7">
        <f t="shared" si="1"/>
        <v>11836</v>
      </c>
      <c r="B13635" s="5" t="s">
        <v>12065</v>
      </c>
      <c r="C13635" s="6" t="s">
        <v>1120</v>
      </c>
    </row>
    <row r="13636">
      <c r="A13636" s="7">
        <f t="shared" si="1"/>
        <v>11837</v>
      </c>
      <c r="B13636" s="8" t="s">
        <v>12066</v>
      </c>
      <c r="C13636" s="9" t="s">
        <v>88</v>
      </c>
    </row>
    <row r="13637">
      <c r="A13637" s="7">
        <f t="shared" si="1"/>
        <v>11838</v>
      </c>
      <c r="B13637" s="5" t="s">
        <v>12067</v>
      </c>
      <c r="C13637" s="6" t="s">
        <v>1360</v>
      </c>
    </row>
    <row r="13638">
      <c r="A13638" s="7">
        <f t="shared" si="1"/>
        <v>11839</v>
      </c>
      <c r="B13638" s="8" t="s">
        <v>12068</v>
      </c>
      <c r="C13638" s="9" t="s">
        <v>1334</v>
      </c>
    </row>
    <row r="13639">
      <c r="A13639" s="7">
        <f t="shared" si="1"/>
        <v>11840</v>
      </c>
      <c r="B13639" s="8" t="s">
        <v>12069</v>
      </c>
      <c r="C13639" s="9" t="s">
        <v>547</v>
      </c>
    </row>
    <row r="13640">
      <c r="A13640" s="7">
        <f t="shared" si="1"/>
        <v>11840</v>
      </c>
      <c r="B13640" s="8" t="s">
        <v>12069</v>
      </c>
      <c r="C13640" s="9" t="s">
        <v>64</v>
      </c>
    </row>
    <row r="13641">
      <c r="A13641" s="7">
        <f t="shared" si="1"/>
        <v>11841</v>
      </c>
      <c r="B13641" s="8" t="s">
        <v>12070</v>
      </c>
      <c r="C13641" s="9" t="s">
        <v>54</v>
      </c>
    </row>
    <row r="13642">
      <c r="A13642" s="7">
        <f t="shared" si="1"/>
        <v>11842</v>
      </c>
      <c r="B13642" s="5" t="s">
        <v>12071</v>
      </c>
      <c r="C13642" s="6" t="s">
        <v>681</v>
      </c>
    </row>
    <row r="13643">
      <c r="A13643" s="7">
        <f t="shared" si="1"/>
        <v>11843</v>
      </c>
      <c r="B13643" s="8" t="s">
        <v>12072</v>
      </c>
      <c r="C13643" s="9" t="s">
        <v>52</v>
      </c>
    </row>
    <row r="13644">
      <c r="A13644" s="7">
        <f t="shared" si="1"/>
        <v>11844</v>
      </c>
      <c r="B13644" s="5" t="s">
        <v>12073</v>
      </c>
      <c r="C13644" s="6" t="s">
        <v>356</v>
      </c>
    </row>
    <row r="13645">
      <c r="A13645" s="7">
        <f t="shared" si="1"/>
        <v>11845</v>
      </c>
      <c r="B13645" s="5" t="s">
        <v>12074</v>
      </c>
      <c r="C13645" s="6" t="s">
        <v>393</v>
      </c>
    </row>
    <row r="13646">
      <c r="A13646" s="7">
        <f t="shared" si="1"/>
        <v>11846</v>
      </c>
      <c r="B13646" s="5" t="s">
        <v>12075</v>
      </c>
      <c r="C13646" s="6" t="s">
        <v>356</v>
      </c>
    </row>
    <row r="13647">
      <c r="A13647" s="7">
        <f t="shared" si="1"/>
        <v>11846</v>
      </c>
      <c r="B13647" s="5" t="s">
        <v>12075</v>
      </c>
      <c r="C13647" s="6" t="s">
        <v>655</v>
      </c>
    </row>
    <row r="13648">
      <c r="A13648" s="7">
        <f t="shared" si="1"/>
        <v>11847</v>
      </c>
      <c r="B13648" s="8" t="s">
        <v>12076</v>
      </c>
      <c r="C13648" s="9" t="s">
        <v>162</v>
      </c>
    </row>
    <row r="13649">
      <c r="A13649" s="7">
        <f t="shared" si="1"/>
        <v>11847</v>
      </c>
      <c r="B13649" s="8" t="s">
        <v>12076</v>
      </c>
      <c r="C13649" s="9" t="s">
        <v>54</v>
      </c>
    </row>
    <row r="13650">
      <c r="A13650" s="7">
        <f t="shared" si="1"/>
        <v>11847</v>
      </c>
      <c r="B13650" s="8" t="s">
        <v>12076</v>
      </c>
      <c r="C13650" s="9" t="s">
        <v>40</v>
      </c>
    </row>
    <row r="13651">
      <c r="A13651" s="7">
        <f t="shared" si="1"/>
        <v>11848</v>
      </c>
      <c r="B13651" s="5" t="s">
        <v>12077</v>
      </c>
      <c r="C13651" s="6" t="s">
        <v>727</v>
      </c>
    </row>
    <row r="13652">
      <c r="A13652" s="7">
        <f t="shared" si="1"/>
        <v>11849</v>
      </c>
      <c r="B13652" s="5" t="s">
        <v>12078</v>
      </c>
      <c r="C13652" s="6" t="s">
        <v>989</v>
      </c>
    </row>
    <row r="13653">
      <c r="A13653" s="7">
        <f t="shared" si="1"/>
        <v>11850</v>
      </c>
      <c r="B13653" s="5" t="s">
        <v>12079</v>
      </c>
      <c r="C13653" s="6" t="s">
        <v>1342</v>
      </c>
    </row>
    <row r="13654">
      <c r="A13654" s="7">
        <f t="shared" si="1"/>
        <v>11851</v>
      </c>
      <c r="B13654" s="5" t="s">
        <v>12080</v>
      </c>
      <c r="C13654" s="6" t="s">
        <v>74</v>
      </c>
    </row>
    <row r="13655">
      <c r="A13655" s="7">
        <f t="shared" si="1"/>
        <v>11852</v>
      </c>
      <c r="B13655" s="5" t="s">
        <v>12081</v>
      </c>
      <c r="C13655" s="6" t="s">
        <v>1262</v>
      </c>
    </row>
    <row r="13656">
      <c r="A13656" s="7">
        <f t="shared" si="1"/>
        <v>11853</v>
      </c>
      <c r="B13656" s="5" t="s">
        <v>12082</v>
      </c>
      <c r="C13656" s="6" t="s">
        <v>62</v>
      </c>
    </row>
    <row r="13657">
      <c r="A13657" s="7">
        <f t="shared" si="1"/>
        <v>11853</v>
      </c>
      <c r="B13657" s="18" t="s">
        <v>12082</v>
      </c>
      <c r="C13657" s="6" t="s">
        <v>655</v>
      </c>
    </row>
    <row r="13658">
      <c r="A13658" s="7">
        <f t="shared" si="1"/>
        <v>11854</v>
      </c>
      <c r="B13658" s="5" t="s">
        <v>12083</v>
      </c>
      <c r="C13658" s="6" t="s">
        <v>639</v>
      </c>
    </row>
    <row r="13659">
      <c r="A13659" s="7">
        <f t="shared" si="1"/>
        <v>11855</v>
      </c>
      <c r="B13659" s="5" t="s">
        <v>12084</v>
      </c>
      <c r="C13659" s="6" t="s">
        <v>639</v>
      </c>
    </row>
    <row r="13660">
      <c r="A13660" s="7">
        <f t="shared" si="1"/>
        <v>11856</v>
      </c>
      <c r="B13660" s="5" t="s">
        <v>12085</v>
      </c>
      <c r="C13660" s="6" t="s">
        <v>639</v>
      </c>
    </row>
    <row r="13661">
      <c r="A13661" s="7">
        <f t="shared" si="1"/>
        <v>11857</v>
      </c>
      <c r="B13661" s="5" t="s">
        <v>12086</v>
      </c>
      <c r="C13661" s="6" t="s">
        <v>639</v>
      </c>
    </row>
    <row r="13662">
      <c r="A13662" s="7">
        <f t="shared" si="1"/>
        <v>11858</v>
      </c>
      <c r="B13662" s="5" t="s">
        <v>12087</v>
      </c>
      <c r="C13662" s="6" t="s">
        <v>393</v>
      </c>
    </row>
    <row r="13663">
      <c r="A13663" s="7">
        <f t="shared" si="1"/>
        <v>11859</v>
      </c>
      <c r="B13663" s="5" t="s">
        <v>12088</v>
      </c>
      <c r="C13663" s="6" t="s">
        <v>74</v>
      </c>
    </row>
    <row r="13664">
      <c r="A13664" s="7">
        <f t="shared" si="1"/>
        <v>11860</v>
      </c>
      <c r="B13664" s="5" t="s">
        <v>12089</v>
      </c>
      <c r="C13664" s="6" t="s">
        <v>655</v>
      </c>
    </row>
    <row r="13665">
      <c r="A13665" s="7">
        <f t="shared" si="1"/>
        <v>11860</v>
      </c>
      <c r="B13665" s="5" t="s">
        <v>12089</v>
      </c>
      <c r="C13665" s="6" t="s">
        <v>12090</v>
      </c>
    </row>
    <row r="13666">
      <c r="A13666" s="7">
        <f t="shared" si="1"/>
        <v>11861</v>
      </c>
      <c r="B13666" s="8" t="s">
        <v>12091</v>
      </c>
      <c r="C13666" s="9" t="s">
        <v>52</v>
      </c>
    </row>
    <row r="13667">
      <c r="A13667" s="7">
        <f t="shared" si="1"/>
        <v>11862</v>
      </c>
      <c r="B13667" s="5" t="s">
        <v>12092</v>
      </c>
      <c r="C13667" s="6" t="s">
        <v>362</v>
      </c>
    </row>
    <row r="13668">
      <c r="A13668" s="7">
        <f t="shared" si="1"/>
        <v>11862</v>
      </c>
      <c r="B13668" s="5" t="s">
        <v>12092</v>
      </c>
      <c r="C13668" s="6" t="s">
        <v>655</v>
      </c>
    </row>
    <row r="13669">
      <c r="A13669" s="7">
        <f t="shared" si="1"/>
        <v>11862</v>
      </c>
      <c r="B13669" s="8" t="s">
        <v>12092</v>
      </c>
      <c r="C13669" s="9" t="s">
        <v>54</v>
      </c>
    </row>
    <row r="13670">
      <c r="A13670" s="7">
        <f t="shared" si="1"/>
        <v>11863</v>
      </c>
      <c r="B13670" s="5" t="s">
        <v>12093</v>
      </c>
      <c r="C13670" s="6" t="s">
        <v>393</v>
      </c>
    </row>
    <row r="13671">
      <c r="A13671" s="7">
        <f t="shared" si="1"/>
        <v>11864</v>
      </c>
      <c r="B13671" s="5" t="s">
        <v>12094</v>
      </c>
      <c r="C13671" s="6" t="s">
        <v>74</v>
      </c>
    </row>
    <row r="13672">
      <c r="A13672" s="7">
        <f t="shared" si="1"/>
        <v>11865</v>
      </c>
      <c r="B13672" s="8" t="s">
        <v>12095</v>
      </c>
      <c r="C13672" s="9" t="s">
        <v>88</v>
      </c>
    </row>
    <row r="13673">
      <c r="A13673" s="7">
        <f t="shared" si="1"/>
        <v>11866</v>
      </c>
      <c r="B13673" s="5" t="s">
        <v>12096</v>
      </c>
      <c r="C13673" s="6" t="s">
        <v>681</v>
      </c>
    </row>
    <row r="13674">
      <c r="A13674" s="7">
        <f t="shared" si="1"/>
        <v>11866</v>
      </c>
      <c r="B13674" s="5" t="s">
        <v>12096</v>
      </c>
      <c r="C13674" s="6" t="s">
        <v>655</v>
      </c>
    </row>
    <row r="13675">
      <c r="A13675" s="7">
        <f t="shared" si="1"/>
        <v>11867</v>
      </c>
      <c r="B13675" s="5" t="s">
        <v>12097</v>
      </c>
      <c r="C13675" s="6" t="s">
        <v>655</v>
      </c>
    </row>
    <row r="13676">
      <c r="A13676" s="7">
        <f t="shared" si="1"/>
        <v>11868</v>
      </c>
      <c r="B13676" s="8" t="s">
        <v>12098</v>
      </c>
      <c r="C13676" s="9" t="s">
        <v>372</v>
      </c>
    </row>
    <row r="13677">
      <c r="A13677" s="7">
        <f t="shared" si="1"/>
        <v>11869</v>
      </c>
      <c r="B13677" s="8" t="s">
        <v>12099</v>
      </c>
      <c r="C13677" s="9" t="s">
        <v>372</v>
      </c>
    </row>
    <row r="13678">
      <c r="A13678" s="7">
        <f t="shared" si="1"/>
        <v>11870</v>
      </c>
      <c r="B13678" s="8" t="s">
        <v>12100</v>
      </c>
      <c r="C13678" s="9" t="s">
        <v>372</v>
      </c>
    </row>
    <row r="13679">
      <c r="A13679" s="7">
        <f t="shared" si="1"/>
        <v>11871</v>
      </c>
      <c r="B13679" s="8" t="s">
        <v>12101</v>
      </c>
      <c r="C13679" s="9" t="s">
        <v>372</v>
      </c>
    </row>
    <row r="13680">
      <c r="A13680" s="7">
        <f t="shared" si="1"/>
        <v>11872</v>
      </c>
      <c r="B13680" s="8" t="s">
        <v>12102</v>
      </c>
      <c r="C13680" s="9" t="s">
        <v>1470</v>
      </c>
    </row>
    <row r="13681">
      <c r="A13681" s="7">
        <f t="shared" si="1"/>
        <v>11873</v>
      </c>
      <c r="B13681" s="5" t="s">
        <v>12103</v>
      </c>
      <c r="C13681" s="6" t="s">
        <v>639</v>
      </c>
    </row>
    <row r="13682">
      <c r="A13682" s="7">
        <f t="shared" si="1"/>
        <v>11874</v>
      </c>
      <c r="B13682" s="8" t="s">
        <v>12104</v>
      </c>
      <c r="C13682" s="9" t="s">
        <v>815</v>
      </c>
    </row>
    <row r="13683">
      <c r="A13683" s="7">
        <f t="shared" si="1"/>
        <v>11875</v>
      </c>
      <c r="B13683" s="8" t="s">
        <v>12105</v>
      </c>
      <c r="C13683" s="9" t="s">
        <v>818</v>
      </c>
    </row>
    <row r="13684">
      <c r="A13684" s="7">
        <f t="shared" si="1"/>
        <v>11876</v>
      </c>
      <c r="B13684" s="5" t="s">
        <v>12106</v>
      </c>
      <c r="C13684" s="6" t="s">
        <v>1466</v>
      </c>
    </row>
    <row r="13685">
      <c r="A13685" s="7">
        <f t="shared" si="1"/>
        <v>11877</v>
      </c>
      <c r="B13685" s="5" t="s">
        <v>12107</v>
      </c>
      <c r="C13685" s="6" t="s">
        <v>1342</v>
      </c>
    </row>
    <row r="13686">
      <c r="A13686" s="7">
        <f t="shared" si="1"/>
        <v>11878</v>
      </c>
      <c r="B13686" s="5" t="s">
        <v>12108</v>
      </c>
      <c r="C13686" s="6" t="s">
        <v>1316</v>
      </c>
    </row>
    <row r="13687">
      <c r="A13687" s="7">
        <f t="shared" si="1"/>
        <v>11879</v>
      </c>
      <c r="B13687" s="5" t="s">
        <v>12109</v>
      </c>
      <c r="C13687" s="6" t="s">
        <v>78</v>
      </c>
    </row>
    <row r="13688">
      <c r="A13688" s="7">
        <f t="shared" si="1"/>
        <v>11880</v>
      </c>
      <c r="B13688" s="5" t="s">
        <v>12110</v>
      </c>
      <c r="C13688" s="6" t="s">
        <v>78</v>
      </c>
    </row>
    <row r="13689">
      <c r="A13689" s="7">
        <f t="shared" si="1"/>
        <v>11881</v>
      </c>
      <c r="B13689" s="8" t="s">
        <v>12111</v>
      </c>
      <c r="C13689" s="9" t="s">
        <v>420</v>
      </c>
    </row>
    <row r="13690">
      <c r="A13690" s="7">
        <f t="shared" si="1"/>
        <v>11882</v>
      </c>
      <c r="B13690" s="5" t="s">
        <v>12112</v>
      </c>
      <c r="C13690" s="6" t="s">
        <v>1248</v>
      </c>
    </row>
    <row r="13691">
      <c r="A13691" s="7">
        <f t="shared" si="1"/>
        <v>11883</v>
      </c>
      <c r="B13691" s="5" t="s">
        <v>12113</v>
      </c>
      <c r="C13691" s="6" t="s">
        <v>655</v>
      </c>
    </row>
    <row r="13692">
      <c r="A13692" s="7">
        <f t="shared" si="1"/>
        <v>11883</v>
      </c>
      <c r="B13692" s="5" t="s">
        <v>12113</v>
      </c>
      <c r="C13692" s="6" t="s">
        <v>479</v>
      </c>
    </row>
    <row r="13693">
      <c r="A13693" s="7">
        <f t="shared" si="1"/>
        <v>11883</v>
      </c>
      <c r="B13693" s="5" t="s">
        <v>12113</v>
      </c>
      <c r="C13693" s="6" t="s">
        <v>11797</v>
      </c>
    </row>
    <row r="13694">
      <c r="A13694" s="7">
        <f t="shared" si="1"/>
        <v>11884</v>
      </c>
      <c r="B13694" s="8" t="s">
        <v>12114</v>
      </c>
      <c r="C13694" s="9" t="s">
        <v>52</v>
      </c>
    </row>
    <row r="13695">
      <c r="A13695" s="7">
        <f t="shared" si="1"/>
        <v>11885</v>
      </c>
      <c r="B13695" s="5" t="s">
        <v>12115</v>
      </c>
      <c r="C13695" s="6" t="s">
        <v>452</v>
      </c>
    </row>
    <row r="13696">
      <c r="A13696" s="7">
        <f t="shared" si="1"/>
        <v>11886</v>
      </c>
      <c r="B13696" s="5" t="s">
        <v>12116</v>
      </c>
      <c r="C13696" s="6" t="s">
        <v>639</v>
      </c>
    </row>
    <row r="13697">
      <c r="A13697" s="7">
        <f t="shared" si="1"/>
        <v>11887</v>
      </c>
      <c r="B13697" s="5" t="s">
        <v>12117</v>
      </c>
      <c r="C13697" s="6" t="s">
        <v>591</v>
      </c>
    </row>
    <row r="13698">
      <c r="A13698" s="7">
        <f t="shared" si="1"/>
        <v>11888</v>
      </c>
      <c r="B13698" s="5" t="s">
        <v>12118</v>
      </c>
      <c r="C13698" s="6" t="s">
        <v>393</v>
      </c>
    </row>
    <row r="13699">
      <c r="A13699" s="7">
        <f t="shared" si="1"/>
        <v>11889</v>
      </c>
      <c r="B13699" s="5" t="s">
        <v>12119</v>
      </c>
      <c r="C13699" s="6" t="s">
        <v>639</v>
      </c>
    </row>
    <row r="13700">
      <c r="A13700" s="7">
        <f t="shared" si="1"/>
        <v>11890</v>
      </c>
      <c r="B13700" s="5" t="s">
        <v>12120</v>
      </c>
      <c r="C13700" s="6" t="s">
        <v>989</v>
      </c>
    </row>
    <row r="13701">
      <c r="A13701" s="7">
        <f t="shared" si="1"/>
        <v>11891</v>
      </c>
      <c r="B13701" s="5" t="s">
        <v>12121</v>
      </c>
      <c r="C13701" s="6" t="s">
        <v>59</v>
      </c>
    </row>
    <row r="13702">
      <c r="A13702" s="7">
        <f t="shared" si="1"/>
        <v>11891</v>
      </c>
      <c r="B13702" s="5" t="s">
        <v>12121</v>
      </c>
      <c r="C13702" s="6" t="s">
        <v>420</v>
      </c>
    </row>
    <row r="13703">
      <c r="A13703" s="7">
        <f t="shared" si="1"/>
        <v>11892</v>
      </c>
      <c r="B13703" s="5" t="s">
        <v>12122</v>
      </c>
      <c r="C13703" s="6" t="s">
        <v>591</v>
      </c>
    </row>
    <row r="13704">
      <c r="A13704" s="7">
        <f t="shared" si="1"/>
        <v>11893</v>
      </c>
      <c r="B13704" s="5" t="s">
        <v>12123</v>
      </c>
      <c r="C13704" s="6" t="s">
        <v>1262</v>
      </c>
    </row>
    <row r="13705">
      <c r="A13705" s="7">
        <f t="shared" si="1"/>
        <v>11894</v>
      </c>
      <c r="B13705" s="5" t="s">
        <v>12124</v>
      </c>
      <c r="C13705" s="6" t="s">
        <v>393</v>
      </c>
    </row>
    <row r="13706">
      <c r="A13706" s="7">
        <f t="shared" si="1"/>
        <v>11895</v>
      </c>
      <c r="B13706" s="5" t="s">
        <v>12125</v>
      </c>
      <c r="C13706" s="6" t="s">
        <v>393</v>
      </c>
    </row>
    <row r="13707">
      <c r="A13707" s="7">
        <f t="shared" si="1"/>
        <v>11896</v>
      </c>
      <c r="B13707" s="5" t="s">
        <v>12126</v>
      </c>
      <c r="C13707" s="6" t="s">
        <v>731</v>
      </c>
    </row>
    <row r="13708">
      <c r="A13708" s="7">
        <f t="shared" si="1"/>
        <v>11897</v>
      </c>
      <c r="B13708" s="5" t="s">
        <v>12127</v>
      </c>
      <c r="C13708" s="6" t="s">
        <v>74</v>
      </c>
    </row>
    <row r="13709">
      <c r="A13709" s="7">
        <f t="shared" si="1"/>
        <v>11898</v>
      </c>
      <c r="B13709" s="5" t="s">
        <v>12128</v>
      </c>
      <c r="C13709" s="6" t="s">
        <v>346</v>
      </c>
    </row>
    <row r="13710">
      <c r="A13710" s="7">
        <f t="shared" si="1"/>
        <v>11899</v>
      </c>
      <c r="B13710" s="5" t="s">
        <v>12129</v>
      </c>
      <c r="C13710" s="6" t="s">
        <v>346</v>
      </c>
    </row>
    <row r="13711">
      <c r="A13711" s="7">
        <f t="shared" si="1"/>
        <v>11900</v>
      </c>
      <c r="B13711" s="8" t="s">
        <v>12130</v>
      </c>
      <c r="C13711" s="9" t="s">
        <v>72</v>
      </c>
    </row>
    <row r="13712">
      <c r="A13712" s="7">
        <f t="shared" si="1"/>
        <v>11901</v>
      </c>
      <c r="B13712" s="5" t="s">
        <v>12131</v>
      </c>
      <c r="C13712" s="6" t="s">
        <v>591</v>
      </c>
    </row>
    <row r="13713">
      <c r="A13713" s="7">
        <f t="shared" si="1"/>
        <v>11902</v>
      </c>
      <c r="B13713" s="5" t="s">
        <v>12132</v>
      </c>
      <c r="C13713" s="6" t="s">
        <v>798</v>
      </c>
    </row>
    <row r="13714">
      <c r="A13714" s="7">
        <f t="shared" si="1"/>
        <v>11902</v>
      </c>
      <c r="B13714" s="5" t="s">
        <v>12132</v>
      </c>
      <c r="C13714" s="6" t="s">
        <v>818</v>
      </c>
    </row>
    <row r="13715">
      <c r="A13715" s="7">
        <f t="shared" si="1"/>
        <v>11903</v>
      </c>
      <c r="B13715" s="8" t="s">
        <v>12133</v>
      </c>
      <c r="C13715" s="9" t="s">
        <v>52</v>
      </c>
    </row>
    <row r="13716">
      <c r="A13716" s="7">
        <f t="shared" si="1"/>
        <v>11904</v>
      </c>
      <c r="B13716" s="8" t="s">
        <v>12134</v>
      </c>
      <c r="C13716" s="9" t="s">
        <v>52</v>
      </c>
    </row>
    <row r="13717">
      <c r="A13717" s="7">
        <f t="shared" si="1"/>
        <v>11905</v>
      </c>
      <c r="B13717" s="8" t="s">
        <v>12135</v>
      </c>
      <c r="C13717" s="9" t="s">
        <v>547</v>
      </c>
    </row>
    <row r="13718">
      <c r="A13718" s="7">
        <f t="shared" si="1"/>
        <v>11906</v>
      </c>
      <c r="B13718" s="5" t="s">
        <v>12136</v>
      </c>
      <c r="C13718" s="6" t="s">
        <v>20</v>
      </c>
    </row>
    <row r="13719">
      <c r="A13719" s="7">
        <f t="shared" si="1"/>
        <v>11907</v>
      </c>
      <c r="B13719" s="8" t="s">
        <v>12137</v>
      </c>
      <c r="C13719" s="9" t="s">
        <v>65</v>
      </c>
    </row>
    <row r="13720">
      <c r="A13720" s="7">
        <f t="shared" si="1"/>
        <v>11908</v>
      </c>
      <c r="B13720" s="5" t="s">
        <v>12138</v>
      </c>
      <c r="C13720" s="6" t="s">
        <v>1040</v>
      </c>
    </row>
    <row r="13721">
      <c r="A13721" s="7">
        <f t="shared" si="1"/>
        <v>11909</v>
      </c>
      <c r="B13721" s="5" t="s">
        <v>12139</v>
      </c>
      <c r="C13721" s="6" t="s">
        <v>731</v>
      </c>
    </row>
    <row r="13722">
      <c r="A13722" s="7">
        <f t="shared" si="1"/>
        <v>11910</v>
      </c>
      <c r="B13722" s="8" t="s">
        <v>12140</v>
      </c>
      <c r="C13722" s="9" t="s">
        <v>372</v>
      </c>
    </row>
    <row r="13723">
      <c r="A13723" s="7">
        <f t="shared" si="1"/>
        <v>11911</v>
      </c>
      <c r="B13723" s="8" t="s">
        <v>12141</v>
      </c>
      <c r="C13723" s="9" t="s">
        <v>835</v>
      </c>
    </row>
    <row r="13724">
      <c r="A13724" s="7">
        <f t="shared" si="1"/>
        <v>11912</v>
      </c>
      <c r="B13724" s="8" t="s">
        <v>12142</v>
      </c>
      <c r="C13724" s="9" t="s">
        <v>728</v>
      </c>
    </row>
    <row r="13725">
      <c r="A13725" s="7">
        <f t="shared" si="1"/>
        <v>11913</v>
      </c>
      <c r="B13725" s="5" t="s">
        <v>12143</v>
      </c>
      <c r="C13725" s="6" t="s">
        <v>683</v>
      </c>
    </row>
    <row r="13726">
      <c r="A13726" s="7">
        <f t="shared" si="1"/>
        <v>11914</v>
      </c>
      <c r="B13726" s="5" t="s">
        <v>12144</v>
      </c>
      <c r="C13726" s="6" t="s">
        <v>683</v>
      </c>
    </row>
    <row r="13727">
      <c r="A13727" s="7">
        <f t="shared" si="1"/>
        <v>11915</v>
      </c>
      <c r="B13727" s="5" t="s">
        <v>12145</v>
      </c>
      <c r="C13727" s="6" t="s">
        <v>683</v>
      </c>
    </row>
    <row r="13728">
      <c r="A13728" s="7">
        <f t="shared" si="1"/>
        <v>11916</v>
      </c>
      <c r="B13728" s="5" t="s">
        <v>12146</v>
      </c>
      <c r="C13728" s="6" t="s">
        <v>683</v>
      </c>
    </row>
    <row r="13729">
      <c r="A13729" s="7">
        <f t="shared" si="1"/>
        <v>11917</v>
      </c>
      <c r="B13729" s="5" t="s">
        <v>12147</v>
      </c>
      <c r="C13729" s="6" t="s">
        <v>683</v>
      </c>
    </row>
    <row r="13730">
      <c r="A13730" s="7">
        <f t="shared" si="1"/>
        <v>11918</v>
      </c>
      <c r="B13730" s="5" t="s">
        <v>12148</v>
      </c>
      <c r="C13730" s="6" t="s">
        <v>683</v>
      </c>
    </row>
    <row r="13731">
      <c r="A13731" s="7">
        <f t="shared" si="1"/>
        <v>11919</v>
      </c>
      <c r="B13731" s="5" t="s">
        <v>12149</v>
      </c>
      <c r="C13731" s="6" t="s">
        <v>683</v>
      </c>
    </row>
    <row r="13732">
      <c r="A13732" s="7">
        <f t="shared" si="1"/>
        <v>11920</v>
      </c>
      <c r="B13732" s="5" t="s">
        <v>12150</v>
      </c>
      <c r="C13732" s="6" t="s">
        <v>683</v>
      </c>
    </row>
    <row r="13733">
      <c r="A13733" s="7">
        <f t="shared" si="1"/>
        <v>11921</v>
      </c>
      <c r="B13733" s="5" t="s">
        <v>12151</v>
      </c>
      <c r="C13733" s="6" t="s">
        <v>683</v>
      </c>
    </row>
    <row r="13734">
      <c r="A13734" s="7">
        <f t="shared" si="1"/>
        <v>11922</v>
      </c>
      <c r="B13734" s="5" t="s">
        <v>12152</v>
      </c>
      <c r="C13734" s="6" t="s">
        <v>683</v>
      </c>
    </row>
    <row r="13735">
      <c r="A13735" s="7">
        <f t="shared" si="1"/>
        <v>11923</v>
      </c>
      <c r="B13735" s="5" t="s">
        <v>12153</v>
      </c>
      <c r="C13735" s="6" t="s">
        <v>683</v>
      </c>
    </row>
    <row r="13736">
      <c r="A13736" s="7">
        <f t="shared" si="1"/>
        <v>11924</v>
      </c>
      <c r="B13736" s="5" t="s">
        <v>12154</v>
      </c>
      <c r="C13736" s="6" t="s">
        <v>683</v>
      </c>
    </row>
    <row r="13737">
      <c r="A13737" s="7">
        <f t="shared" si="1"/>
        <v>11925</v>
      </c>
      <c r="B13737" s="5" t="s">
        <v>12155</v>
      </c>
      <c r="C13737" s="6" t="s">
        <v>683</v>
      </c>
    </row>
    <row r="13738">
      <c r="A13738" s="7">
        <f t="shared" si="1"/>
        <v>11926</v>
      </c>
      <c r="B13738" s="5" t="s">
        <v>12156</v>
      </c>
      <c r="C13738" s="6" t="s">
        <v>683</v>
      </c>
    </row>
    <row r="13739">
      <c r="A13739" s="7">
        <f t="shared" si="1"/>
        <v>11927</v>
      </c>
      <c r="B13739" s="8" t="s">
        <v>12157</v>
      </c>
      <c r="C13739" s="9" t="s">
        <v>683</v>
      </c>
    </row>
    <row r="13740">
      <c r="A13740" s="7">
        <f t="shared" si="1"/>
        <v>11928</v>
      </c>
      <c r="B13740" s="5" t="s">
        <v>12158</v>
      </c>
      <c r="C13740" s="6" t="s">
        <v>683</v>
      </c>
    </row>
    <row r="13741">
      <c r="A13741" s="7">
        <f t="shared" si="1"/>
        <v>11929</v>
      </c>
      <c r="B13741" s="5" t="s">
        <v>12159</v>
      </c>
      <c r="C13741" s="6" t="s">
        <v>683</v>
      </c>
    </row>
    <row r="13742">
      <c r="A13742" s="7">
        <f t="shared" si="1"/>
        <v>11930</v>
      </c>
      <c r="B13742" s="5" t="s">
        <v>12160</v>
      </c>
      <c r="C13742" s="6" t="s">
        <v>683</v>
      </c>
    </row>
    <row r="13743">
      <c r="A13743" s="7">
        <f t="shared" si="1"/>
        <v>11931</v>
      </c>
      <c r="B13743" s="5" t="s">
        <v>12161</v>
      </c>
      <c r="C13743" s="6" t="s">
        <v>683</v>
      </c>
    </row>
    <row r="13744">
      <c r="A13744" s="7">
        <f t="shared" si="1"/>
        <v>11932</v>
      </c>
      <c r="B13744" s="5" t="s">
        <v>12162</v>
      </c>
      <c r="C13744" s="6" t="s">
        <v>683</v>
      </c>
    </row>
    <row r="13745">
      <c r="A13745" s="7">
        <f t="shared" si="1"/>
        <v>11933</v>
      </c>
      <c r="B13745" s="5" t="s">
        <v>12163</v>
      </c>
      <c r="C13745" s="6" t="s">
        <v>683</v>
      </c>
    </row>
    <row r="13746">
      <c r="A13746" s="7">
        <f t="shared" si="1"/>
        <v>11934</v>
      </c>
      <c r="B13746" s="5" t="s">
        <v>12164</v>
      </c>
      <c r="C13746" s="6" t="s">
        <v>714</v>
      </c>
    </row>
    <row r="13747">
      <c r="A13747" s="7">
        <f t="shared" si="1"/>
        <v>11935</v>
      </c>
      <c r="B13747" s="5" t="s">
        <v>12165</v>
      </c>
      <c r="C13747" s="6" t="s">
        <v>731</v>
      </c>
    </row>
    <row r="13748">
      <c r="A13748" s="7">
        <f t="shared" si="1"/>
        <v>11936</v>
      </c>
      <c r="B13748" s="5" t="s">
        <v>12166</v>
      </c>
      <c r="C13748" s="6" t="s">
        <v>612</v>
      </c>
    </row>
    <row r="13749">
      <c r="A13749" s="7">
        <f t="shared" si="1"/>
        <v>11937</v>
      </c>
      <c r="B13749" s="8" t="s">
        <v>12167</v>
      </c>
      <c r="C13749" s="9" t="s">
        <v>722</v>
      </c>
    </row>
    <row r="13750">
      <c r="A13750" s="7">
        <f t="shared" si="1"/>
        <v>11938</v>
      </c>
      <c r="B13750" s="5" t="s">
        <v>12168</v>
      </c>
      <c r="C13750" s="6" t="s">
        <v>714</v>
      </c>
    </row>
    <row r="13751">
      <c r="A13751" s="7">
        <f t="shared" si="1"/>
        <v>11939</v>
      </c>
      <c r="B13751" s="8" t="s">
        <v>12169</v>
      </c>
      <c r="C13751" s="6" t="s">
        <v>1012</v>
      </c>
    </row>
    <row r="13752">
      <c r="A13752" s="7">
        <f t="shared" si="1"/>
        <v>11940</v>
      </c>
      <c r="B13752" s="5" t="s">
        <v>12170</v>
      </c>
      <c r="C13752" s="6" t="s">
        <v>989</v>
      </c>
    </row>
    <row r="13753">
      <c r="A13753" s="7">
        <f t="shared" si="1"/>
        <v>11941</v>
      </c>
      <c r="B13753" s="5" t="s">
        <v>12171</v>
      </c>
      <c r="C13753" s="6" t="s">
        <v>393</v>
      </c>
    </row>
    <row r="13754">
      <c r="A13754" s="7">
        <f t="shared" si="1"/>
        <v>11942</v>
      </c>
      <c r="B13754" s="5" t="s">
        <v>12172</v>
      </c>
      <c r="C13754" s="6" t="s">
        <v>393</v>
      </c>
    </row>
    <row r="13755">
      <c r="A13755" s="7">
        <f t="shared" si="1"/>
        <v>11943</v>
      </c>
      <c r="B13755" s="5" t="s">
        <v>12173</v>
      </c>
      <c r="C13755" s="6" t="s">
        <v>393</v>
      </c>
    </row>
    <row r="13756">
      <c r="A13756" s="7">
        <f t="shared" si="1"/>
        <v>11944</v>
      </c>
      <c r="B13756" s="5" t="s">
        <v>12174</v>
      </c>
      <c r="C13756" s="6" t="s">
        <v>1007</v>
      </c>
    </row>
    <row r="13757">
      <c r="A13757" s="7">
        <f t="shared" si="1"/>
        <v>11944</v>
      </c>
      <c r="B13757" s="5" t="s">
        <v>12174</v>
      </c>
      <c r="C13757" s="6" t="s">
        <v>655</v>
      </c>
    </row>
    <row r="13758">
      <c r="A13758" s="7">
        <f t="shared" si="1"/>
        <v>11945</v>
      </c>
      <c r="B13758" s="5" t="s">
        <v>12175</v>
      </c>
      <c r="C13758" s="6" t="s">
        <v>1279</v>
      </c>
    </row>
    <row r="13759">
      <c r="A13759" s="7">
        <f t="shared" si="1"/>
        <v>11946</v>
      </c>
      <c r="B13759" s="5" t="s">
        <v>12176</v>
      </c>
      <c r="C13759" s="6" t="s">
        <v>78</v>
      </c>
    </row>
    <row r="13760">
      <c r="A13760" s="7">
        <f t="shared" si="1"/>
        <v>11947</v>
      </c>
      <c r="B13760" s="5" t="s">
        <v>12177</v>
      </c>
      <c r="C13760" s="6" t="s">
        <v>78</v>
      </c>
    </row>
    <row r="13761">
      <c r="A13761" s="7">
        <f t="shared" si="1"/>
        <v>11948</v>
      </c>
      <c r="B13761" s="5" t="s">
        <v>12178</v>
      </c>
      <c r="C13761" s="6" t="s">
        <v>78</v>
      </c>
    </row>
    <row r="13762">
      <c r="A13762" s="7">
        <f t="shared" si="1"/>
        <v>11949</v>
      </c>
      <c r="B13762" s="5" t="s">
        <v>12179</v>
      </c>
      <c r="C13762" s="6" t="s">
        <v>78</v>
      </c>
    </row>
    <row r="13763">
      <c r="A13763" s="7">
        <f t="shared" si="1"/>
        <v>11950</v>
      </c>
      <c r="B13763" s="5" t="s">
        <v>12180</v>
      </c>
      <c r="C13763" s="6" t="s">
        <v>78</v>
      </c>
    </row>
    <row r="13764">
      <c r="A13764" s="7">
        <f t="shared" si="1"/>
        <v>11951</v>
      </c>
      <c r="B13764" s="12" t="s">
        <v>12181</v>
      </c>
      <c r="C13764" s="13" t="s">
        <v>420</v>
      </c>
    </row>
    <row r="13765">
      <c r="A13765" s="7">
        <f t="shared" si="1"/>
        <v>11952</v>
      </c>
      <c r="B13765" s="5" t="s">
        <v>12182</v>
      </c>
      <c r="C13765" s="6" t="s">
        <v>78</v>
      </c>
    </row>
    <row r="13766">
      <c r="A13766" s="7">
        <f t="shared" si="1"/>
        <v>11953</v>
      </c>
      <c r="B13766" s="5" t="s">
        <v>12183</v>
      </c>
      <c r="C13766" s="6" t="s">
        <v>714</v>
      </c>
    </row>
    <row r="13767">
      <c r="A13767" s="7">
        <f t="shared" si="1"/>
        <v>11954</v>
      </c>
      <c r="B13767" s="5" t="s">
        <v>12184</v>
      </c>
      <c r="C13767" s="6" t="s">
        <v>78</v>
      </c>
    </row>
    <row r="13768">
      <c r="A13768" s="7">
        <f t="shared" si="1"/>
        <v>11955</v>
      </c>
      <c r="B13768" s="8" t="s">
        <v>12185</v>
      </c>
      <c r="C13768" s="9" t="s">
        <v>54</v>
      </c>
    </row>
    <row r="13769">
      <c r="A13769" s="7">
        <f t="shared" si="1"/>
        <v>11956</v>
      </c>
      <c r="B13769" s="5" t="s">
        <v>12186</v>
      </c>
      <c r="C13769" s="6" t="s">
        <v>78</v>
      </c>
    </row>
    <row r="13770">
      <c r="A13770" s="7">
        <f t="shared" si="1"/>
        <v>11957</v>
      </c>
      <c r="B13770" s="5" t="s">
        <v>12187</v>
      </c>
      <c r="C13770" s="6" t="s">
        <v>78</v>
      </c>
    </row>
    <row r="13771">
      <c r="A13771" s="7">
        <f t="shared" si="1"/>
        <v>11958</v>
      </c>
      <c r="B13771" s="5" t="s">
        <v>12188</v>
      </c>
      <c r="C13771" s="6" t="s">
        <v>78</v>
      </c>
    </row>
    <row r="13772">
      <c r="A13772" s="7">
        <f t="shared" si="1"/>
        <v>11959</v>
      </c>
      <c r="B13772" s="5" t="s">
        <v>12189</v>
      </c>
      <c r="C13772" s="6" t="s">
        <v>2549</v>
      </c>
    </row>
    <row r="13773">
      <c r="A13773" s="7">
        <f t="shared" si="1"/>
        <v>11960</v>
      </c>
      <c r="B13773" s="5" t="s">
        <v>12190</v>
      </c>
      <c r="C13773" s="6" t="s">
        <v>78</v>
      </c>
    </row>
    <row r="13774">
      <c r="A13774" s="7">
        <f t="shared" si="1"/>
        <v>11960</v>
      </c>
      <c r="B13774" s="5" t="s">
        <v>12190</v>
      </c>
      <c r="C13774" s="6" t="s">
        <v>616</v>
      </c>
    </row>
    <row r="13775">
      <c r="A13775" s="7">
        <f t="shared" si="1"/>
        <v>11961</v>
      </c>
      <c r="B13775" s="5" t="s">
        <v>12191</v>
      </c>
      <c r="C13775" s="6" t="s">
        <v>78</v>
      </c>
    </row>
    <row r="13776">
      <c r="A13776" s="7">
        <f t="shared" si="1"/>
        <v>11962</v>
      </c>
      <c r="B13776" s="5" t="s">
        <v>12192</v>
      </c>
      <c r="C13776" s="6" t="s">
        <v>78</v>
      </c>
    </row>
    <row r="13777">
      <c r="A13777" s="7">
        <f t="shared" si="1"/>
        <v>11963</v>
      </c>
      <c r="B13777" s="5" t="s">
        <v>12193</v>
      </c>
      <c r="C13777" s="6" t="s">
        <v>78</v>
      </c>
    </row>
    <row r="13778">
      <c r="A13778" s="7">
        <f t="shared" si="1"/>
        <v>11964</v>
      </c>
      <c r="B13778" s="5" t="s">
        <v>12194</v>
      </c>
      <c r="C13778" s="6" t="s">
        <v>78</v>
      </c>
    </row>
    <row r="13779">
      <c r="A13779" s="7">
        <f t="shared" si="1"/>
        <v>11965</v>
      </c>
      <c r="B13779" s="5" t="s">
        <v>12195</v>
      </c>
      <c r="C13779" s="6" t="s">
        <v>78</v>
      </c>
    </row>
    <row r="13780">
      <c r="A13780" s="7">
        <f t="shared" si="1"/>
        <v>11966</v>
      </c>
      <c r="B13780" s="5" t="s">
        <v>12196</v>
      </c>
      <c r="C13780" s="6" t="s">
        <v>78</v>
      </c>
    </row>
    <row r="13781">
      <c r="A13781" s="7">
        <f t="shared" si="1"/>
        <v>11967</v>
      </c>
      <c r="B13781" s="5" t="s">
        <v>12197</v>
      </c>
      <c r="C13781" s="6" t="s">
        <v>78</v>
      </c>
    </row>
    <row r="13782">
      <c r="A13782" s="7">
        <f t="shared" si="1"/>
        <v>11968</v>
      </c>
      <c r="B13782" s="5" t="s">
        <v>12198</v>
      </c>
      <c r="C13782" s="6" t="s">
        <v>78</v>
      </c>
    </row>
    <row r="13783">
      <c r="A13783" s="7">
        <f t="shared" si="1"/>
        <v>11969</v>
      </c>
      <c r="B13783" s="5" t="s">
        <v>12199</v>
      </c>
      <c r="C13783" s="6" t="s">
        <v>78</v>
      </c>
    </row>
    <row r="13784">
      <c r="A13784" s="7">
        <f t="shared" si="1"/>
        <v>11970</v>
      </c>
      <c r="B13784" s="5" t="s">
        <v>12200</v>
      </c>
      <c r="C13784" s="6" t="s">
        <v>714</v>
      </c>
    </row>
    <row r="13785">
      <c r="A13785" s="7">
        <f t="shared" si="1"/>
        <v>11971</v>
      </c>
      <c r="B13785" s="5" t="s">
        <v>12201</v>
      </c>
      <c r="C13785" s="6" t="s">
        <v>78</v>
      </c>
    </row>
    <row r="13786">
      <c r="A13786" s="7">
        <f t="shared" si="1"/>
        <v>11972</v>
      </c>
      <c r="B13786" s="5" t="s">
        <v>12202</v>
      </c>
      <c r="C13786" s="6" t="s">
        <v>78</v>
      </c>
    </row>
    <row r="13787">
      <c r="A13787" s="7">
        <f t="shared" si="1"/>
        <v>11973</v>
      </c>
      <c r="B13787" s="5" t="s">
        <v>12203</v>
      </c>
      <c r="C13787" s="6" t="s">
        <v>78</v>
      </c>
    </row>
    <row r="13788">
      <c r="A13788" s="7">
        <f t="shared" si="1"/>
        <v>11974</v>
      </c>
      <c r="B13788" s="5" t="s">
        <v>12204</v>
      </c>
      <c r="C13788" s="6" t="s">
        <v>1360</v>
      </c>
    </row>
    <row r="13789">
      <c r="A13789" s="7">
        <f t="shared" si="1"/>
        <v>11975</v>
      </c>
      <c r="B13789" s="5" t="s">
        <v>12205</v>
      </c>
      <c r="C13789" s="6" t="s">
        <v>78</v>
      </c>
    </row>
    <row r="13790">
      <c r="A13790" s="7">
        <f t="shared" si="1"/>
        <v>11976</v>
      </c>
      <c r="B13790" s="5" t="s">
        <v>12206</v>
      </c>
      <c r="C13790" s="6" t="s">
        <v>78</v>
      </c>
    </row>
    <row r="13791">
      <c r="A13791" s="7">
        <f t="shared" si="1"/>
        <v>11977</v>
      </c>
      <c r="B13791" s="5" t="s">
        <v>12207</v>
      </c>
      <c r="C13791" s="6" t="s">
        <v>78</v>
      </c>
    </row>
    <row r="13792">
      <c r="A13792" s="7">
        <f t="shared" si="1"/>
        <v>11978</v>
      </c>
      <c r="B13792" s="5" t="s">
        <v>12208</v>
      </c>
      <c r="C13792" s="6" t="s">
        <v>78</v>
      </c>
    </row>
    <row r="13793">
      <c r="A13793" s="7">
        <f t="shared" si="1"/>
        <v>11979</v>
      </c>
      <c r="B13793" s="5" t="s">
        <v>12209</v>
      </c>
      <c r="C13793" s="6" t="s">
        <v>78</v>
      </c>
    </row>
    <row r="13794">
      <c r="A13794" s="7">
        <f t="shared" si="1"/>
        <v>11980</v>
      </c>
      <c r="B13794" s="5" t="s">
        <v>12210</v>
      </c>
      <c r="C13794" s="6" t="s">
        <v>78</v>
      </c>
    </row>
    <row r="13795">
      <c r="A13795" s="7">
        <f t="shared" si="1"/>
        <v>11981</v>
      </c>
      <c r="B13795" s="8" t="s">
        <v>12211</v>
      </c>
      <c r="C13795" s="9" t="s">
        <v>530</v>
      </c>
    </row>
    <row r="13796">
      <c r="A13796" s="7">
        <f t="shared" si="1"/>
        <v>11982</v>
      </c>
      <c r="B13796" s="5" t="s">
        <v>12212</v>
      </c>
      <c r="C13796" s="6" t="s">
        <v>78</v>
      </c>
    </row>
    <row r="13797">
      <c r="A13797" s="7">
        <f t="shared" si="1"/>
        <v>11983</v>
      </c>
      <c r="B13797" s="8" t="s">
        <v>12213</v>
      </c>
      <c r="C13797" s="9" t="s">
        <v>650</v>
      </c>
    </row>
    <row r="13798">
      <c r="A13798" s="7">
        <f t="shared" si="1"/>
        <v>11984</v>
      </c>
      <c r="B13798" s="8" t="s">
        <v>12214</v>
      </c>
      <c r="C13798" s="9" t="s">
        <v>650</v>
      </c>
    </row>
    <row r="13799">
      <c r="A13799" s="7">
        <f t="shared" si="1"/>
        <v>11985</v>
      </c>
      <c r="B13799" s="5" t="s">
        <v>12215</v>
      </c>
      <c r="C13799" s="6" t="s">
        <v>603</v>
      </c>
    </row>
    <row r="13800">
      <c r="A13800" s="7">
        <f t="shared" si="1"/>
        <v>11986</v>
      </c>
      <c r="B13800" s="5" t="s">
        <v>12216</v>
      </c>
      <c r="C13800" s="6" t="s">
        <v>603</v>
      </c>
    </row>
    <row r="13801">
      <c r="A13801" s="7">
        <f t="shared" si="1"/>
        <v>11987</v>
      </c>
      <c r="B13801" s="5" t="s">
        <v>12217</v>
      </c>
      <c r="C13801" s="6" t="s">
        <v>603</v>
      </c>
    </row>
    <row r="13802">
      <c r="A13802" s="7">
        <f t="shared" si="1"/>
        <v>11988</v>
      </c>
      <c r="B13802" s="5" t="s">
        <v>12218</v>
      </c>
      <c r="C13802" s="6" t="s">
        <v>603</v>
      </c>
    </row>
    <row r="13803">
      <c r="A13803" s="7">
        <f t="shared" si="1"/>
        <v>11989</v>
      </c>
      <c r="B13803" s="5" t="s">
        <v>12219</v>
      </c>
      <c r="C13803" s="6" t="s">
        <v>603</v>
      </c>
    </row>
    <row r="13804">
      <c r="A13804" s="7">
        <f t="shared" si="1"/>
        <v>11990</v>
      </c>
      <c r="B13804" s="5" t="s">
        <v>12220</v>
      </c>
      <c r="C13804" s="6" t="s">
        <v>603</v>
      </c>
    </row>
    <row r="13805">
      <c r="A13805" s="7">
        <f t="shared" si="1"/>
        <v>11991</v>
      </c>
      <c r="B13805" s="5" t="s">
        <v>12221</v>
      </c>
      <c r="C13805" s="6" t="s">
        <v>780</v>
      </c>
    </row>
    <row r="13806">
      <c r="A13806" s="7">
        <f t="shared" si="1"/>
        <v>11992</v>
      </c>
      <c r="B13806" s="5" t="s">
        <v>12222</v>
      </c>
      <c r="C13806" s="6" t="s">
        <v>1394</v>
      </c>
    </row>
    <row r="13807">
      <c r="A13807" s="7">
        <f t="shared" si="1"/>
        <v>11993</v>
      </c>
      <c r="B13807" s="8" t="s">
        <v>12223</v>
      </c>
      <c r="C13807" s="9" t="s">
        <v>60</v>
      </c>
    </row>
    <row r="13808">
      <c r="A13808" s="7">
        <f t="shared" si="1"/>
        <v>11993</v>
      </c>
      <c r="B13808" s="8" t="s">
        <v>12223</v>
      </c>
      <c r="C13808" s="9" t="s">
        <v>162</v>
      </c>
    </row>
    <row r="13809">
      <c r="A13809" s="7">
        <f t="shared" si="1"/>
        <v>11994</v>
      </c>
      <c r="B13809" s="8" t="s">
        <v>12224</v>
      </c>
      <c r="C13809" s="9" t="s">
        <v>24</v>
      </c>
    </row>
    <row r="13810">
      <c r="A13810" s="7">
        <f t="shared" si="1"/>
        <v>11995</v>
      </c>
      <c r="B13810" s="5" t="s">
        <v>12225</v>
      </c>
      <c r="C13810" s="6" t="s">
        <v>471</v>
      </c>
    </row>
    <row r="13811">
      <c r="A13811" s="7">
        <f t="shared" si="1"/>
        <v>11996</v>
      </c>
      <c r="B13811" s="5" t="s">
        <v>12226</v>
      </c>
      <c r="C13811" s="6" t="s">
        <v>48</v>
      </c>
    </row>
    <row r="13812">
      <c r="A13812" s="7">
        <f t="shared" si="1"/>
        <v>11997</v>
      </c>
      <c r="B13812" s="5" t="s">
        <v>12227</v>
      </c>
      <c r="C13812" s="6" t="s">
        <v>1260</v>
      </c>
    </row>
    <row r="13813">
      <c r="A13813" s="7">
        <f t="shared" si="1"/>
        <v>11998</v>
      </c>
      <c r="B13813" s="8" t="s">
        <v>12228</v>
      </c>
      <c r="C13813" s="9" t="s">
        <v>25</v>
      </c>
    </row>
    <row r="13814">
      <c r="A13814" s="7">
        <f t="shared" si="1"/>
        <v>11998</v>
      </c>
      <c r="B13814" s="8" t="s">
        <v>12228</v>
      </c>
      <c r="C13814" s="9" t="s">
        <v>24</v>
      </c>
    </row>
    <row r="13815">
      <c r="A13815" s="7">
        <f t="shared" si="1"/>
        <v>11999</v>
      </c>
      <c r="B13815" s="5" t="s">
        <v>12229</v>
      </c>
      <c r="C13815" s="6" t="s">
        <v>946</v>
      </c>
    </row>
    <row r="13816">
      <c r="A13816" s="7">
        <f t="shared" si="1"/>
        <v>12000</v>
      </c>
      <c r="B13816" s="5" t="s">
        <v>12230</v>
      </c>
      <c r="C13816" s="6" t="s">
        <v>603</v>
      </c>
    </row>
    <row r="13817">
      <c r="A13817" s="7">
        <f t="shared" si="1"/>
        <v>12001</v>
      </c>
      <c r="B13817" s="5" t="s">
        <v>12231</v>
      </c>
      <c r="C13817" s="6" t="s">
        <v>603</v>
      </c>
    </row>
    <row r="13818">
      <c r="A13818" s="7">
        <f t="shared" si="1"/>
        <v>12001</v>
      </c>
      <c r="B13818" s="5" t="s">
        <v>12231</v>
      </c>
      <c r="C13818" s="6" t="s">
        <v>1324</v>
      </c>
    </row>
    <row r="13819">
      <c r="A13819" s="7">
        <f t="shared" si="1"/>
        <v>12002</v>
      </c>
      <c r="B13819" s="5" t="s">
        <v>12232</v>
      </c>
      <c r="C13819" s="6" t="s">
        <v>785</v>
      </c>
    </row>
    <row r="13820">
      <c r="A13820" s="7">
        <f t="shared" si="1"/>
        <v>12003</v>
      </c>
      <c r="B13820" s="5" t="s">
        <v>12233</v>
      </c>
      <c r="C13820" s="6" t="s">
        <v>603</v>
      </c>
    </row>
    <row r="13821">
      <c r="A13821" s="7">
        <f t="shared" si="1"/>
        <v>12004</v>
      </c>
      <c r="B13821" s="5" t="s">
        <v>12234</v>
      </c>
      <c r="C13821" s="6" t="s">
        <v>603</v>
      </c>
    </row>
    <row r="13822">
      <c r="A13822" s="7">
        <f t="shared" si="1"/>
        <v>12005</v>
      </c>
      <c r="B13822" s="5" t="s">
        <v>12235</v>
      </c>
      <c r="C13822" s="6" t="s">
        <v>603</v>
      </c>
    </row>
    <row r="13823">
      <c r="A13823" s="7">
        <f t="shared" si="1"/>
        <v>12006</v>
      </c>
      <c r="B13823" s="5" t="s">
        <v>12236</v>
      </c>
      <c r="C13823" s="6" t="s">
        <v>603</v>
      </c>
    </row>
    <row r="13824">
      <c r="A13824" s="7">
        <f t="shared" si="1"/>
        <v>12007</v>
      </c>
      <c r="B13824" s="5" t="s">
        <v>12237</v>
      </c>
      <c r="C13824" s="6" t="s">
        <v>603</v>
      </c>
    </row>
    <row r="13825">
      <c r="A13825" s="7">
        <f t="shared" si="1"/>
        <v>12008</v>
      </c>
      <c r="B13825" s="5" t="s">
        <v>12238</v>
      </c>
      <c r="C13825" s="6" t="s">
        <v>603</v>
      </c>
    </row>
    <row r="13826">
      <c r="A13826" s="7">
        <f t="shared" si="1"/>
        <v>12009</v>
      </c>
      <c r="B13826" s="5" t="s">
        <v>12239</v>
      </c>
      <c r="C13826" s="6" t="s">
        <v>603</v>
      </c>
    </row>
    <row r="13827">
      <c r="A13827" s="7">
        <f t="shared" si="1"/>
        <v>12010</v>
      </c>
      <c r="B13827" s="5" t="s">
        <v>12240</v>
      </c>
      <c r="C13827" s="6" t="s">
        <v>780</v>
      </c>
    </row>
    <row r="13828">
      <c r="A13828" s="7">
        <f t="shared" si="1"/>
        <v>12011</v>
      </c>
      <c r="B13828" s="5" t="s">
        <v>12241</v>
      </c>
      <c r="C13828" s="6" t="s">
        <v>780</v>
      </c>
    </row>
    <row r="13829">
      <c r="A13829" s="7">
        <f t="shared" si="1"/>
        <v>12012</v>
      </c>
      <c r="B13829" s="8" t="s">
        <v>12242</v>
      </c>
      <c r="C13829" s="9" t="s">
        <v>1334</v>
      </c>
    </row>
    <row r="13830">
      <c r="A13830" s="7">
        <f t="shared" si="1"/>
        <v>12013</v>
      </c>
      <c r="B13830" s="5" t="s">
        <v>12243</v>
      </c>
      <c r="C13830" s="6" t="s">
        <v>1207</v>
      </c>
    </row>
    <row r="13831">
      <c r="A13831" s="7">
        <f t="shared" si="1"/>
        <v>12014</v>
      </c>
      <c r="B13831" s="8" t="s">
        <v>12244</v>
      </c>
      <c r="C13831" s="9" t="s">
        <v>780</v>
      </c>
    </row>
    <row r="13832">
      <c r="A13832" s="7">
        <f t="shared" si="1"/>
        <v>12015</v>
      </c>
      <c r="B13832" s="5" t="s">
        <v>12245</v>
      </c>
      <c r="C13832" s="6" t="s">
        <v>780</v>
      </c>
    </row>
    <row r="13833">
      <c r="A13833" s="7">
        <f t="shared" si="1"/>
        <v>12016</v>
      </c>
      <c r="B13833" s="5" t="s">
        <v>12246</v>
      </c>
      <c r="C13833" s="6" t="s">
        <v>610</v>
      </c>
    </row>
    <row r="13834">
      <c r="A13834" s="7">
        <f t="shared" si="1"/>
        <v>12017</v>
      </c>
      <c r="B13834" s="5" t="s">
        <v>12247</v>
      </c>
      <c r="C13834" s="6" t="s">
        <v>1290</v>
      </c>
    </row>
    <row r="13835">
      <c r="A13835" s="7">
        <f t="shared" si="1"/>
        <v>12018</v>
      </c>
      <c r="B13835" s="5" t="s">
        <v>12248</v>
      </c>
      <c r="C13835" s="6" t="s">
        <v>80</v>
      </c>
    </row>
    <row r="13836">
      <c r="A13836" s="7">
        <f t="shared" si="1"/>
        <v>12019</v>
      </c>
      <c r="B13836" s="5" t="s">
        <v>12249</v>
      </c>
      <c r="C13836" s="6" t="s">
        <v>1620</v>
      </c>
    </row>
    <row r="13837">
      <c r="A13837" s="7">
        <f t="shared" si="1"/>
        <v>12020</v>
      </c>
      <c r="B13837" s="5" t="s">
        <v>12250</v>
      </c>
      <c r="C13837" s="6" t="s">
        <v>1290</v>
      </c>
    </row>
    <row r="13838">
      <c r="A13838" s="7">
        <f t="shared" si="1"/>
        <v>12021</v>
      </c>
      <c r="B13838" s="5" t="s">
        <v>12251</v>
      </c>
      <c r="C13838" s="6" t="s">
        <v>1290</v>
      </c>
    </row>
    <row r="13839">
      <c r="A13839" s="7">
        <f t="shared" si="1"/>
        <v>12022</v>
      </c>
      <c r="B13839" s="5" t="s">
        <v>12252</v>
      </c>
      <c r="C13839" s="6" t="s">
        <v>1290</v>
      </c>
    </row>
    <row r="13840">
      <c r="A13840" s="7">
        <f t="shared" si="1"/>
        <v>12023</v>
      </c>
      <c r="B13840" s="8" t="s">
        <v>12253</v>
      </c>
      <c r="C13840" s="9" t="s">
        <v>547</v>
      </c>
    </row>
    <row r="13841">
      <c r="A13841" s="7">
        <f t="shared" si="1"/>
        <v>12024</v>
      </c>
      <c r="B13841" s="5" t="s">
        <v>12254</v>
      </c>
      <c r="C13841" s="6" t="s">
        <v>80</v>
      </c>
    </row>
    <row r="13842">
      <c r="A13842" s="7">
        <f t="shared" si="1"/>
        <v>12025</v>
      </c>
      <c r="B13842" s="5" t="s">
        <v>12255</v>
      </c>
      <c r="C13842" s="6" t="s">
        <v>1279</v>
      </c>
    </row>
    <row r="13843">
      <c r="A13843" s="7">
        <f t="shared" si="1"/>
        <v>12026</v>
      </c>
      <c r="B13843" s="5" t="s">
        <v>12256</v>
      </c>
      <c r="C13843" s="6" t="s">
        <v>785</v>
      </c>
    </row>
    <row r="13844">
      <c r="A13844" s="7">
        <f t="shared" si="1"/>
        <v>12027</v>
      </c>
      <c r="B13844" s="5" t="s">
        <v>12257</v>
      </c>
      <c r="C13844" s="6" t="s">
        <v>780</v>
      </c>
    </row>
    <row r="13845">
      <c r="A13845" s="7">
        <f t="shared" si="1"/>
        <v>12028</v>
      </c>
      <c r="B13845" s="5" t="s">
        <v>12258</v>
      </c>
      <c r="C13845" s="6" t="s">
        <v>610</v>
      </c>
    </row>
    <row r="13846">
      <c r="A13846" s="7">
        <f t="shared" si="1"/>
        <v>12029</v>
      </c>
      <c r="B13846" s="8" t="s">
        <v>12259</v>
      </c>
      <c r="C13846" s="9" t="s">
        <v>733</v>
      </c>
    </row>
    <row r="13847">
      <c r="A13847" s="7">
        <f t="shared" si="1"/>
        <v>12030</v>
      </c>
      <c r="B13847" s="5" t="s">
        <v>12260</v>
      </c>
      <c r="C13847" s="6" t="s">
        <v>1267</v>
      </c>
    </row>
    <row r="13848">
      <c r="A13848" s="7">
        <f t="shared" si="1"/>
        <v>12031</v>
      </c>
      <c r="B13848" s="8" t="s">
        <v>12261</v>
      </c>
      <c r="C13848" s="9" t="s">
        <v>818</v>
      </c>
    </row>
    <row r="13849">
      <c r="A13849" s="7">
        <f t="shared" si="1"/>
        <v>12032</v>
      </c>
      <c r="B13849" s="5" t="s">
        <v>12262</v>
      </c>
      <c r="C13849" s="6" t="s">
        <v>1342</v>
      </c>
    </row>
    <row r="13850">
      <c r="A13850" s="7">
        <f t="shared" si="1"/>
        <v>12033</v>
      </c>
      <c r="B13850" s="5" t="s">
        <v>12263</v>
      </c>
      <c r="C13850" s="6" t="s">
        <v>1394</v>
      </c>
    </row>
    <row r="13851">
      <c r="A13851" s="7">
        <f t="shared" si="1"/>
        <v>12034</v>
      </c>
      <c r="B13851" s="5" t="s">
        <v>12264</v>
      </c>
      <c r="C13851" s="6" t="s">
        <v>603</v>
      </c>
    </row>
    <row r="13852">
      <c r="A13852" s="7">
        <f t="shared" si="1"/>
        <v>12035</v>
      </c>
      <c r="B13852" s="5" t="s">
        <v>12265</v>
      </c>
      <c r="C13852" s="6" t="s">
        <v>1324</v>
      </c>
    </row>
    <row r="13853">
      <c r="A13853" s="7">
        <f t="shared" si="1"/>
        <v>12036</v>
      </c>
      <c r="B13853" s="5" t="s">
        <v>12266</v>
      </c>
      <c r="C13853" s="6" t="s">
        <v>1371</v>
      </c>
    </row>
    <row r="13854">
      <c r="A13854" s="7">
        <f t="shared" si="1"/>
        <v>12037</v>
      </c>
      <c r="B13854" s="8" t="s">
        <v>12267</v>
      </c>
      <c r="C13854" s="9" t="s">
        <v>24</v>
      </c>
    </row>
    <row r="13855">
      <c r="A13855" s="7">
        <f t="shared" si="1"/>
        <v>12038</v>
      </c>
      <c r="B13855" s="5" t="s">
        <v>12268</v>
      </c>
      <c r="C13855" s="6" t="s">
        <v>1620</v>
      </c>
    </row>
    <row r="13856">
      <c r="A13856" s="7">
        <f t="shared" si="1"/>
        <v>12039</v>
      </c>
      <c r="B13856" s="5" t="s">
        <v>12269</v>
      </c>
      <c r="C13856" s="6" t="s">
        <v>1620</v>
      </c>
    </row>
    <row r="13857">
      <c r="A13857" s="7">
        <f t="shared" si="1"/>
        <v>12040</v>
      </c>
      <c r="B13857" s="5" t="s">
        <v>12270</v>
      </c>
      <c r="C13857" s="6" t="s">
        <v>1394</v>
      </c>
    </row>
    <row r="13858">
      <c r="A13858" s="7">
        <f t="shared" si="1"/>
        <v>12041</v>
      </c>
      <c r="B13858" s="5" t="s">
        <v>12271</v>
      </c>
      <c r="C13858" s="6" t="s">
        <v>1324</v>
      </c>
    </row>
    <row r="13859">
      <c r="A13859" s="7">
        <f t="shared" si="1"/>
        <v>12042</v>
      </c>
      <c r="B13859" s="5" t="s">
        <v>12272</v>
      </c>
      <c r="C13859" s="6" t="s">
        <v>1324</v>
      </c>
    </row>
    <row r="13860">
      <c r="A13860" s="7">
        <f t="shared" si="1"/>
        <v>12043</v>
      </c>
      <c r="B13860" s="5" t="s">
        <v>12273</v>
      </c>
      <c r="C13860" s="6" t="s">
        <v>1279</v>
      </c>
    </row>
    <row r="13861">
      <c r="A13861" s="7">
        <f t="shared" si="1"/>
        <v>12044</v>
      </c>
      <c r="B13861" s="5" t="s">
        <v>12274</v>
      </c>
      <c r="C13861" s="6" t="s">
        <v>1279</v>
      </c>
    </row>
    <row r="13862">
      <c r="A13862" s="7">
        <f t="shared" si="1"/>
        <v>12045</v>
      </c>
      <c r="B13862" s="5" t="s">
        <v>12275</v>
      </c>
      <c r="C13862" s="6" t="s">
        <v>1394</v>
      </c>
    </row>
    <row r="13863">
      <c r="A13863" s="7">
        <f t="shared" si="1"/>
        <v>12046</v>
      </c>
      <c r="B13863" s="8" t="s">
        <v>12276</v>
      </c>
      <c r="C13863" s="9" t="s">
        <v>42</v>
      </c>
    </row>
    <row r="13864">
      <c r="A13864" s="7">
        <f t="shared" si="1"/>
        <v>12047</v>
      </c>
      <c r="B13864" s="5" t="s">
        <v>12277</v>
      </c>
      <c r="C13864" s="6" t="s">
        <v>1279</v>
      </c>
    </row>
    <row r="13865">
      <c r="A13865" s="7">
        <f t="shared" si="1"/>
        <v>12048</v>
      </c>
      <c r="B13865" s="5" t="s">
        <v>12278</v>
      </c>
      <c r="C13865" s="6" t="s">
        <v>27</v>
      </c>
    </row>
    <row r="13866">
      <c r="A13866" s="7">
        <f t="shared" si="1"/>
        <v>12049</v>
      </c>
      <c r="B13866" s="5" t="s">
        <v>12279</v>
      </c>
      <c r="C13866" s="6" t="s">
        <v>1279</v>
      </c>
    </row>
    <row r="13867">
      <c r="A13867" s="7">
        <f t="shared" si="1"/>
        <v>12050</v>
      </c>
      <c r="B13867" s="5" t="s">
        <v>12280</v>
      </c>
      <c r="C13867" s="6" t="s">
        <v>27</v>
      </c>
    </row>
    <row r="13868">
      <c r="A13868" s="7">
        <f t="shared" si="1"/>
        <v>12051</v>
      </c>
      <c r="B13868" s="5" t="s">
        <v>12281</v>
      </c>
      <c r="C13868" s="6" t="s">
        <v>12</v>
      </c>
    </row>
    <row r="13869">
      <c r="A13869" s="7">
        <f t="shared" si="1"/>
        <v>12052</v>
      </c>
      <c r="B13869" s="8" t="s">
        <v>12282</v>
      </c>
      <c r="C13869" s="9" t="s">
        <v>24</v>
      </c>
    </row>
    <row r="13870">
      <c r="A13870" s="7">
        <f t="shared" si="1"/>
        <v>12053</v>
      </c>
      <c r="B13870" s="5" t="s">
        <v>12283</v>
      </c>
      <c r="C13870" s="6" t="s">
        <v>785</v>
      </c>
    </row>
    <row r="13871">
      <c r="A13871" s="7">
        <f t="shared" si="1"/>
        <v>12054</v>
      </c>
      <c r="B13871" s="5" t="s">
        <v>12284</v>
      </c>
      <c r="C13871" s="6" t="s">
        <v>785</v>
      </c>
    </row>
    <row r="13872">
      <c r="A13872" s="7">
        <f t="shared" si="1"/>
        <v>12055</v>
      </c>
      <c r="B13872" s="5" t="s">
        <v>12285</v>
      </c>
      <c r="C13872" s="6" t="s">
        <v>785</v>
      </c>
    </row>
    <row r="13873">
      <c r="A13873" s="7">
        <f t="shared" si="1"/>
        <v>12056</v>
      </c>
      <c r="B13873" s="5" t="s">
        <v>12286</v>
      </c>
      <c r="C13873" s="6" t="s">
        <v>785</v>
      </c>
    </row>
    <row r="13874">
      <c r="A13874" s="7">
        <f t="shared" si="1"/>
        <v>12057</v>
      </c>
      <c r="B13874" s="5" t="s">
        <v>12287</v>
      </c>
      <c r="C13874" s="6" t="s">
        <v>785</v>
      </c>
    </row>
    <row r="13875">
      <c r="A13875" s="7">
        <f t="shared" si="1"/>
        <v>12058</v>
      </c>
      <c r="B13875" s="5" t="s">
        <v>12288</v>
      </c>
      <c r="C13875" s="6" t="s">
        <v>785</v>
      </c>
    </row>
    <row r="13876">
      <c r="A13876" s="7">
        <f t="shared" si="1"/>
        <v>12059</v>
      </c>
      <c r="B13876" s="5" t="s">
        <v>12289</v>
      </c>
      <c r="C13876" s="6" t="s">
        <v>785</v>
      </c>
    </row>
    <row r="13877">
      <c r="A13877" s="7">
        <f t="shared" si="1"/>
        <v>12060</v>
      </c>
      <c r="B13877" s="8" t="s">
        <v>12290</v>
      </c>
      <c r="C13877" s="9" t="s">
        <v>24</v>
      </c>
    </row>
    <row r="13878">
      <c r="A13878" s="7">
        <f t="shared" si="1"/>
        <v>12061</v>
      </c>
      <c r="B13878" s="8" t="s">
        <v>12291</v>
      </c>
      <c r="C13878" s="9" t="s">
        <v>24</v>
      </c>
    </row>
    <row r="13879">
      <c r="A13879" s="7">
        <f t="shared" si="1"/>
        <v>12062</v>
      </c>
      <c r="B13879" s="8" t="s">
        <v>12292</v>
      </c>
      <c r="C13879" s="9" t="s">
        <v>24</v>
      </c>
    </row>
    <row r="13880">
      <c r="A13880" s="7">
        <f t="shared" si="1"/>
        <v>12063</v>
      </c>
      <c r="B13880" s="5" t="s">
        <v>12293</v>
      </c>
      <c r="C13880" s="6" t="s">
        <v>989</v>
      </c>
    </row>
    <row r="13881">
      <c r="A13881" s="7">
        <f t="shared" si="1"/>
        <v>12064</v>
      </c>
      <c r="B13881" s="8" t="s">
        <v>12294</v>
      </c>
      <c r="C13881" s="9" t="s">
        <v>24</v>
      </c>
    </row>
    <row r="13882">
      <c r="A13882" s="7">
        <f t="shared" si="1"/>
        <v>12065</v>
      </c>
      <c r="B13882" s="8" t="s">
        <v>12295</v>
      </c>
      <c r="C13882" s="9" t="s">
        <v>280</v>
      </c>
    </row>
    <row r="13883">
      <c r="A13883" s="7">
        <f t="shared" si="1"/>
        <v>12066</v>
      </c>
      <c r="B13883" s="5" t="s">
        <v>12296</v>
      </c>
      <c r="C13883" s="6" t="s">
        <v>989</v>
      </c>
    </row>
    <row r="13884">
      <c r="A13884" s="7">
        <f t="shared" si="1"/>
        <v>12067</v>
      </c>
      <c r="B13884" s="8" t="s">
        <v>12297</v>
      </c>
      <c r="C13884" s="9" t="s">
        <v>162</v>
      </c>
    </row>
    <row r="13885">
      <c r="A13885" s="7">
        <f t="shared" si="1"/>
        <v>12068</v>
      </c>
      <c r="B13885" s="8" t="s">
        <v>12298</v>
      </c>
      <c r="C13885" s="9" t="s">
        <v>40</v>
      </c>
    </row>
    <row r="13886">
      <c r="A13886" s="7">
        <f t="shared" si="1"/>
        <v>12069</v>
      </c>
      <c r="B13886" s="8" t="s">
        <v>12299</v>
      </c>
      <c r="C13886" s="9" t="s">
        <v>162</v>
      </c>
    </row>
    <row r="13887">
      <c r="A13887" s="7">
        <f t="shared" si="1"/>
        <v>12070</v>
      </c>
      <c r="B13887" s="5" t="s">
        <v>12300</v>
      </c>
      <c r="C13887" s="6" t="s">
        <v>62</v>
      </c>
    </row>
    <row r="13888">
      <c r="A13888" s="7">
        <f t="shared" si="1"/>
        <v>12071</v>
      </c>
      <c r="B13888" s="5" t="s">
        <v>12301</v>
      </c>
      <c r="C13888" s="6" t="s">
        <v>62</v>
      </c>
    </row>
    <row r="13889">
      <c r="A13889" s="7">
        <f t="shared" si="1"/>
        <v>12072</v>
      </c>
      <c r="B13889" s="5" t="s">
        <v>12302</v>
      </c>
      <c r="C13889" s="6" t="s">
        <v>97</v>
      </c>
    </row>
    <row r="13890">
      <c r="A13890" s="7">
        <f t="shared" si="1"/>
        <v>12073</v>
      </c>
      <c r="B13890" s="5" t="s">
        <v>12303</v>
      </c>
      <c r="C13890" s="6" t="s">
        <v>591</v>
      </c>
    </row>
    <row r="13891">
      <c r="A13891" s="7">
        <f t="shared" si="1"/>
        <v>12074</v>
      </c>
      <c r="B13891" s="8" t="s">
        <v>12304</v>
      </c>
      <c r="C13891" s="6" t="s">
        <v>1012</v>
      </c>
    </row>
    <row r="13892">
      <c r="A13892" s="7">
        <f t="shared" si="1"/>
        <v>12075</v>
      </c>
      <c r="B13892" s="8" t="s">
        <v>12305</v>
      </c>
      <c r="C13892" s="6" t="s">
        <v>1012</v>
      </c>
    </row>
    <row r="13893">
      <c r="A13893" s="7">
        <f t="shared" si="1"/>
        <v>12076</v>
      </c>
      <c r="B13893" s="8" t="s">
        <v>12306</v>
      </c>
      <c r="C13893" s="6" t="s">
        <v>1012</v>
      </c>
    </row>
    <row r="13894">
      <c r="A13894" s="7">
        <f t="shared" si="1"/>
        <v>12077</v>
      </c>
      <c r="B13894" s="5" t="s">
        <v>12307</v>
      </c>
      <c r="C13894" s="6" t="s">
        <v>62</v>
      </c>
    </row>
    <row r="13895">
      <c r="A13895" s="7">
        <f t="shared" si="1"/>
        <v>12078</v>
      </c>
      <c r="B13895" s="5" t="s">
        <v>12308</v>
      </c>
      <c r="C13895" s="6" t="s">
        <v>62</v>
      </c>
    </row>
    <row r="13896">
      <c r="A13896" s="7">
        <f t="shared" si="1"/>
        <v>12079</v>
      </c>
      <c r="B13896" s="5" t="s">
        <v>12309</v>
      </c>
      <c r="C13896" s="6" t="s">
        <v>62</v>
      </c>
    </row>
    <row r="13897">
      <c r="A13897" s="7">
        <f t="shared" si="1"/>
        <v>12080</v>
      </c>
      <c r="B13897" s="5" t="s">
        <v>12310</v>
      </c>
      <c r="C13897" s="6" t="s">
        <v>62</v>
      </c>
    </row>
    <row r="13898">
      <c r="A13898" s="7">
        <f t="shared" si="1"/>
        <v>12080</v>
      </c>
      <c r="B13898" s="5" t="s">
        <v>12310</v>
      </c>
      <c r="C13898" s="6" t="s">
        <v>655</v>
      </c>
    </row>
    <row r="13899">
      <c r="A13899" s="7">
        <f t="shared" si="1"/>
        <v>12081</v>
      </c>
      <c r="B13899" s="5" t="s">
        <v>12311</v>
      </c>
      <c r="C13899" s="6" t="s">
        <v>62</v>
      </c>
    </row>
    <row r="13900">
      <c r="A13900" s="7">
        <f t="shared" si="1"/>
        <v>12082</v>
      </c>
      <c r="B13900" s="5" t="s">
        <v>12312</v>
      </c>
      <c r="C13900" s="6" t="s">
        <v>32</v>
      </c>
    </row>
    <row r="13901">
      <c r="A13901" s="7">
        <f t="shared" si="1"/>
        <v>12083</v>
      </c>
      <c r="B13901" s="5" t="s">
        <v>12313</v>
      </c>
      <c r="C13901" s="6" t="s">
        <v>25</v>
      </c>
    </row>
    <row r="13902">
      <c r="A13902" s="7">
        <f t="shared" si="1"/>
        <v>12083</v>
      </c>
      <c r="B13902" s="5" t="s">
        <v>12313</v>
      </c>
      <c r="C13902" s="6" t="s">
        <v>24</v>
      </c>
    </row>
    <row r="13903">
      <c r="A13903" s="7">
        <f t="shared" si="1"/>
        <v>12084</v>
      </c>
      <c r="B13903" s="8" t="s">
        <v>12314</v>
      </c>
      <c r="C13903" s="9" t="s">
        <v>162</v>
      </c>
    </row>
    <row r="13904">
      <c r="A13904" s="7">
        <f t="shared" si="1"/>
        <v>12084</v>
      </c>
      <c r="B13904" s="8" t="s">
        <v>12314</v>
      </c>
      <c r="C13904" s="9" t="s">
        <v>25</v>
      </c>
    </row>
    <row r="13905">
      <c r="A13905" s="7">
        <f t="shared" si="1"/>
        <v>12085</v>
      </c>
      <c r="B13905" s="8" t="s">
        <v>12315</v>
      </c>
      <c r="C13905" s="9" t="s">
        <v>547</v>
      </c>
    </row>
    <row r="13906">
      <c r="A13906" s="7">
        <f t="shared" si="1"/>
        <v>12086</v>
      </c>
      <c r="B13906" s="5" t="s">
        <v>12316</v>
      </c>
      <c r="C13906" s="6" t="s">
        <v>62</v>
      </c>
    </row>
    <row r="13907">
      <c r="A13907" s="7">
        <f t="shared" si="1"/>
        <v>12087</v>
      </c>
      <c r="B13907" s="5" t="s">
        <v>12317</v>
      </c>
      <c r="C13907" s="6" t="s">
        <v>62</v>
      </c>
    </row>
    <row r="13908">
      <c r="A13908" s="7">
        <f t="shared" si="1"/>
        <v>12088</v>
      </c>
      <c r="B13908" s="5" t="s">
        <v>12318</v>
      </c>
      <c r="C13908" s="6" t="s">
        <v>62</v>
      </c>
    </row>
    <row r="13909">
      <c r="A13909" s="7">
        <f t="shared" si="1"/>
        <v>12089</v>
      </c>
      <c r="B13909" s="5" t="s">
        <v>12319</v>
      </c>
      <c r="C13909" s="6" t="s">
        <v>62</v>
      </c>
    </row>
    <row r="13910">
      <c r="A13910" s="7">
        <f t="shared" si="1"/>
        <v>12090</v>
      </c>
      <c r="B13910" s="5" t="s">
        <v>12320</v>
      </c>
      <c r="C13910" s="6" t="s">
        <v>62</v>
      </c>
    </row>
    <row r="13911">
      <c r="A13911" s="7">
        <f t="shared" si="1"/>
        <v>12091</v>
      </c>
      <c r="B13911" s="5" t="s">
        <v>12321</v>
      </c>
      <c r="C13911" s="6" t="s">
        <v>97</v>
      </c>
    </row>
    <row r="13912">
      <c r="A13912" s="7">
        <f t="shared" si="1"/>
        <v>12091</v>
      </c>
      <c r="B13912" s="5" t="s">
        <v>12321</v>
      </c>
      <c r="C13912" s="6" t="s">
        <v>162</v>
      </c>
    </row>
    <row r="13913">
      <c r="A13913" s="7">
        <f t="shared" si="1"/>
        <v>12091</v>
      </c>
      <c r="B13913" s="5" t="s">
        <v>12321</v>
      </c>
      <c r="C13913" s="6" t="s">
        <v>62</v>
      </c>
    </row>
    <row r="13914">
      <c r="A13914" s="7">
        <f t="shared" si="1"/>
        <v>12092</v>
      </c>
      <c r="B13914" s="5" t="s">
        <v>12322</v>
      </c>
      <c r="C13914" s="6" t="s">
        <v>97</v>
      </c>
    </row>
    <row r="13915">
      <c r="A13915" s="7">
        <f t="shared" si="1"/>
        <v>12093</v>
      </c>
      <c r="B13915" s="5" t="s">
        <v>12323</v>
      </c>
      <c r="C13915" s="6" t="s">
        <v>25</v>
      </c>
    </row>
    <row r="13916">
      <c r="A13916" s="7">
        <f t="shared" si="1"/>
        <v>12093</v>
      </c>
      <c r="B13916" s="5" t="s">
        <v>12323</v>
      </c>
      <c r="C13916" s="6" t="s">
        <v>97</v>
      </c>
    </row>
    <row r="13917">
      <c r="A13917" s="7">
        <f t="shared" si="1"/>
        <v>12093</v>
      </c>
      <c r="B13917" s="5" t="s">
        <v>12323</v>
      </c>
      <c r="C13917" s="6" t="s">
        <v>162</v>
      </c>
    </row>
    <row r="13918">
      <c r="A13918" s="7">
        <f t="shared" si="1"/>
        <v>12093</v>
      </c>
      <c r="B13918" s="5" t="s">
        <v>12323</v>
      </c>
      <c r="C13918" s="6" t="s">
        <v>62</v>
      </c>
    </row>
    <row r="13919">
      <c r="A13919" s="7">
        <f t="shared" si="1"/>
        <v>12094</v>
      </c>
      <c r="B13919" s="18" t="s">
        <v>12324</v>
      </c>
      <c r="C13919" s="20" t="s">
        <v>97</v>
      </c>
    </row>
    <row r="13920">
      <c r="A13920" s="7">
        <f t="shared" si="1"/>
        <v>12094</v>
      </c>
      <c r="B13920" s="5" t="s">
        <v>12324</v>
      </c>
      <c r="C13920" s="6" t="s">
        <v>162</v>
      </c>
    </row>
    <row r="13921">
      <c r="A13921" s="7">
        <f t="shared" si="1"/>
        <v>12095</v>
      </c>
      <c r="B13921" s="5" t="s">
        <v>12325</v>
      </c>
      <c r="C13921" s="6" t="s">
        <v>97</v>
      </c>
    </row>
    <row r="13922">
      <c r="A13922" s="7">
        <f t="shared" si="1"/>
        <v>12095</v>
      </c>
      <c r="B13922" s="5" t="s">
        <v>12325</v>
      </c>
      <c r="C13922" s="6" t="s">
        <v>162</v>
      </c>
    </row>
    <row r="13923">
      <c r="A13923" s="7">
        <f t="shared" si="1"/>
        <v>12095</v>
      </c>
      <c r="B13923" s="5" t="s">
        <v>12325</v>
      </c>
      <c r="C13923" s="6" t="s">
        <v>62</v>
      </c>
    </row>
    <row r="13924">
      <c r="A13924" s="7">
        <f t="shared" si="1"/>
        <v>12096</v>
      </c>
      <c r="B13924" s="5" t="s">
        <v>12326</v>
      </c>
      <c r="C13924" s="6" t="s">
        <v>97</v>
      </c>
    </row>
    <row r="13925">
      <c r="A13925" s="7">
        <f t="shared" si="1"/>
        <v>12097</v>
      </c>
      <c r="B13925" s="5" t="s">
        <v>12327</v>
      </c>
      <c r="C13925" s="6" t="s">
        <v>62</v>
      </c>
    </row>
    <row r="13926">
      <c r="A13926" s="7">
        <f t="shared" si="1"/>
        <v>12098</v>
      </c>
      <c r="B13926" s="5" t="s">
        <v>12328</v>
      </c>
      <c r="C13926" s="6" t="s">
        <v>62</v>
      </c>
    </row>
    <row r="13927">
      <c r="A13927" s="7">
        <f t="shared" si="1"/>
        <v>12099</v>
      </c>
      <c r="B13927" s="5" t="s">
        <v>12329</v>
      </c>
      <c r="C13927" s="6" t="s">
        <v>97</v>
      </c>
    </row>
    <row r="13928">
      <c r="A13928" s="7">
        <f t="shared" si="1"/>
        <v>12099</v>
      </c>
      <c r="B13928" s="5" t="s">
        <v>12329</v>
      </c>
      <c r="C13928" s="6" t="s">
        <v>162</v>
      </c>
    </row>
    <row r="13929">
      <c r="A13929" s="7">
        <f t="shared" si="1"/>
        <v>12100</v>
      </c>
      <c r="B13929" s="8" t="s">
        <v>12330</v>
      </c>
      <c r="C13929" s="9" t="s">
        <v>815</v>
      </c>
    </row>
    <row r="13930">
      <c r="A13930" s="7">
        <f t="shared" si="1"/>
        <v>12101</v>
      </c>
      <c r="B13930" s="5" t="s">
        <v>12331</v>
      </c>
      <c r="C13930" s="17" t="s">
        <v>1470</v>
      </c>
    </row>
    <row r="13931">
      <c r="A13931" s="7">
        <f t="shared" si="1"/>
        <v>12102</v>
      </c>
      <c r="B13931" s="5" t="s">
        <v>12332</v>
      </c>
      <c r="C13931" s="6" t="s">
        <v>4</v>
      </c>
    </row>
    <row r="13932">
      <c r="A13932" s="7">
        <f t="shared" si="1"/>
        <v>12103</v>
      </c>
      <c r="B13932" s="8" t="s">
        <v>12333</v>
      </c>
      <c r="C13932" s="9" t="s">
        <v>845</v>
      </c>
    </row>
    <row r="13933">
      <c r="A13933" s="7">
        <f t="shared" si="1"/>
        <v>12104</v>
      </c>
      <c r="B13933" s="5" t="s">
        <v>12334</v>
      </c>
      <c r="C13933" s="6" t="s">
        <v>1942</v>
      </c>
    </row>
    <row r="13934">
      <c r="A13934" s="7">
        <f t="shared" si="1"/>
        <v>12105</v>
      </c>
      <c r="B13934" s="5" t="s">
        <v>12335</v>
      </c>
      <c r="C13934" s="6" t="s">
        <v>97</v>
      </c>
    </row>
    <row r="13935">
      <c r="A13935" s="7">
        <f t="shared" si="1"/>
        <v>12106</v>
      </c>
      <c r="B13935" s="5" t="s">
        <v>12336</v>
      </c>
      <c r="C13935" s="6" t="s">
        <v>97</v>
      </c>
    </row>
    <row r="13936">
      <c r="A13936" s="7">
        <f t="shared" si="1"/>
        <v>12107</v>
      </c>
      <c r="B13936" s="5" t="s">
        <v>12337</v>
      </c>
      <c r="C13936" s="6" t="s">
        <v>97</v>
      </c>
    </row>
    <row r="13937">
      <c r="A13937" s="7">
        <f t="shared" si="1"/>
        <v>12108</v>
      </c>
      <c r="B13937" s="5" t="s">
        <v>12338</v>
      </c>
      <c r="C13937" s="6" t="s">
        <v>62</v>
      </c>
    </row>
    <row r="13938">
      <c r="A13938" s="7">
        <f t="shared" si="1"/>
        <v>12109</v>
      </c>
      <c r="B13938" s="5" t="s">
        <v>12339</v>
      </c>
      <c r="C13938" s="6" t="s">
        <v>462</v>
      </c>
    </row>
    <row r="13939">
      <c r="A13939" s="7">
        <f t="shared" si="1"/>
        <v>12110</v>
      </c>
      <c r="B13939" s="8" t="s">
        <v>12340</v>
      </c>
      <c r="C13939" s="9" t="s">
        <v>40</v>
      </c>
    </row>
    <row r="13940">
      <c r="A13940" s="7">
        <f t="shared" si="1"/>
        <v>12111</v>
      </c>
      <c r="B13940" s="5" t="s">
        <v>12341</v>
      </c>
      <c r="C13940" s="6" t="s">
        <v>1290</v>
      </c>
    </row>
    <row r="13941">
      <c r="A13941" s="7">
        <f t="shared" si="1"/>
        <v>12112</v>
      </c>
      <c r="B13941" s="8" t="s">
        <v>12342</v>
      </c>
      <c r="C13941" s="6" t="s">
        <v>1939</v>
      </c>
    </row>
    <row r="13942">
      <c r="A13942" s="7">
        <f t="shared" si="1"/>
        <v>12112</v>
      </c>
      <c r="B13942" s="8" t="s">
        <v>12342</v>
      </c>
      <c r="C13942" s="9" t="s">
        <v>60</v>
      </c>
    </row>
    <row r="13943">
      <c r="A13943" s="7">
        <f t="shared" si="1"/>
        <v>12113</v>
      </c>
      <c r="B13943" s="5" t="s">
        <v>12343</v>
      </c>
      <c r="C13943" s="6" t="s">
        <v>1207</v>
      </c>
    </row>
    <row r="13944">
      <c r="A13944" s="7">
        <f t="shared" si="1"/>
        <v>12114</v>
      </c>
      <c r="B13944" s="5" t="s">
        <v>12344</v>
      </c>
      <c r="C13944" s="6" t="s">
        <v>336</v>
      </c>
    </row>
    <row r="13945">
      <c r="A13945" s="7">
        <f t="shared" si="1"/>
        <v>12115</v>
      </c>
      <c r="B13945" s="8" t="s">
        <v>12345</v>
      </c>
      <c r="C13945" s="9" t="s">
        <v>845</v>
      </c>
    </row>
    <row r="13946">
      <c r="A13946" s="7">
        <f t="shared" si="1"/>
        <v>12116</v>
      </c>
      <c r="B13946" s="8" t="s">
        <v>12346</v>
      </c>
      <c r="C13946" s="9" t="s">
        <v>845</v>
      </c>
    </row>
    <row r="13947">
      <c r="A13947" s="7">
        <f t="shared" si="1"/>
        <v>12117</v>
      </c>
      <c r="B13947" s="8" t="s">
        <v>12347</v>
      </c>
      <c r="C13947" s="9" t="s">
        <v>24</v>
      </c>
    </row>
    <row r="13948">
      <c r="A13948" s="7">
        <f t="shared" si="1"/>
        <v>12118</v>
      </c>
      <c r="B13948" s="8" t="s">
        <v>12348</v>
      </c>
      <c r="C13948" s="9" t="s">
        <v>1169</v>
      </c>
    </row>
    <row r="13949">
      <c r="A13949" s="7">
        <f t="shared" si="1"/>
        <v>12119</v>
      </c>
      <c r="B13949" s="5" t="s">
        <v>12349</v>
      </c>
      <c r="C13949" s="6" t="s">
        <v>1324</v>
      </c>
    </row>
    <row r="13950">
      <c r="A13950" s="7">
        <f t="shared" si="1"/>
        <v>12120</v>
      </c>
      <c r="B13950" s="5" t="s">
        <v>12350</v>
      </c>
      <c r="C13950" s="6" t="s">
        <v>328</v>
      </c>
    </row>
    <row r="13951">
      <c r="A13951" s="7">
        <f t="shared" si="1"/>
        <v>12121</v>
      </c>
      <c r="B13951" s="12" t="s">
        <v>12351</v>
      </c>
      <c r="C13951" s="13" t="s">
        <v>420</v>
      </c>
    </row>
    <row r="13952">
      <c r="A13952" s="7">
        <f t="shared" si="1"/>
        <v>12122</v>
      </c>
      <c r="B13952" s="5" t="s">
        <v>12352</v>
      </c>
      <c r="C13952" s="6" t="s">
        <v>471</v>
      </c>
    </row>
    <row r="13953">
      <c r="A13953" s="7">
        <f t="shared" si="1"/>
        <v>12123</v>
      </c>
      <c r="B13953" s="8" t="s">
        <v>12353</v>
      </c>
      <c r="C13953" s="9" t="s">
        <v>818</v>
      </c>
    </row>
    <row r="13954">
      <c r="A13954" s="7">
        <f t="shared" si="1"/>
        <v>12124</v>
      </c>
      <c r="B13954" s="8" t="s">
        <v>12354</v>
      </c>
      <c r="C13954" s="9" t="s">
        <v>83</v>
      </c>
    </row>
    <row r="13955">
      <c r="A13955" s="7">
        <f t="shared" si="1"/>
        <v>12125</v>
      </c>
      <c r="B13955" s="5" t="s">
        <v>12355</v>
      </c>
      <c r="C13955" s="6" t="s">
        <v>1040</v>
      </c>
    </row>
    <row r="13956">
      <c r="A13956" s="7">
        <f t="shared" si="1"/>
        <v>12126</v>
      </c>
      <c r="B13956" s="5" t="s">
        <v>12356</v>
      </c>
      <c r="C13956" s="6" t="s">
        <v>80</v>
      </c>
    </row>
    <row r="13957">
      <c r="A13957" s="7">
        <f t="shared" si="1"/>
        <v>12127</v>
      </c>
      <c r="B13957" s="5" t="s">
        <v>12357</v>
      </c>
      <c r="C13957" s="6" t="s">
        <v>27</v>
      </c>
    </row>
    <row r="13958">
      <c r="A13958" s="7">
        <f t="shared" si="1"/>
        <v>12128</v>
      </c>
      <c r="B13958" s="5" t="s">
        <v>12358</v>
      </c>
      <c r="C13958" s="6" t="s">
        <v>4</v>
      </c>
    </row>
    <row r="13959">
      <c r="A13959" s="7">
        <f t="shared" si="1"/>
        <v>12129</v>
      </c>
      <c r="B13959" s="5" t="s">
        <v>12359</v>
      </c>
      <c r="C13959" s="6" t="s">
        <v>437</v>
      </c>
    </row>
    <row r="13960">
      <c r="A13960" s="7">
        <f t="shared" si="1"/>
        <v>12130</v>
      </c>
      <c r="B13960" s="8" t="s">
        <v>12360</v>
      </c>
      <c r="C13960" s="9" t="s">
        <v>117</v>
      </c>
    </row>
    <row r="13961">
      <c r="A13961" s="7">
        <f t="shared" si="1"/>
        <v>12131</v>
      </c>
      <c r="B13961" s="8" t="s">
        <v>12361</v>
      </c>
      <c r="C13961" s="9" t="s">
        <v>1548</v>
      </c>
    </row>
    <row r="13962">
      <c r="A13962" s="7">
        <f t="shared" si="1"/>
        <v>12132</v>
      </c>
      <c r="B13962" s="12" t="s">
        <v>12362</v>
      </c>
      <c r="C13962" s="13" t="s">
        <v>420</v>
      </c>
    </row>
    <row r="13963">
      <c r="A13963" s="7">
        <f t="shared" si="1"/>
        <v>12133</v>
      </c>
      <c r="B13963" s="8" t="s">
        <v>12363</v>
      </c>
      <c r="C13963" s="9" t="s">
        <v>72</v>
      </c>
    </row>
    <row r="13964">
      <c r="A13964" s="7">
        <f t="shared" si="1"/>
        <v>12134</v>
      </c>
      <c r="B13964" s="8" t="s">
        <v>12364</v>
      </c>
      <c r="C13964" s="9" t="s">
        <v>555</v>
      </c>
    </row>
    <row r="13965">
      <c r="A13965" s="7">
        <f t="shared" si="1"/>
        <v>12135</v>
      </c>
      <c r="B13965" s="8" t="s">
        <v>12365</v>
      </c>
      <c r="C13965" s="9" t="s">
        <v>121</v>
      </c>
    </row>
    <row r="13966">
      <c r="A13966" s="7">
        <f t="shared" si="1"/>
        <v>12136</v>
      </c>
      <c r="B13966" s="5" t="s">
        <v>12366</v>
      </c>
      <c r="C13966" s="6" t="s">
        <v>437</v>
      </c>
    </row>
    <row r="13967">
      <c r="A13967" s="7">
        <f t="shared" si="1"/>
        <v>12137</v>
      </c>
      <c r="B13967" s="5" t="s">
        <v>12367</v>
      </c>
      <c r="C13967" s="6" t="s">
        <v>1290</v>
      </c>
    </row>
    <row r="13968">
      <c r="A13968" s="7">
        <f t="shared" si="1"/>
        <v>12137</v>
      </c>
      <c r="B13968" s="5" t="s">
        <v>12367</v>
      </c>
      <c r="C13968" s="6" t="s">
        <v>547</v>
      </c>
    </row>
    <row r="13969">
      <c r="A13969" s="7">
        <f t="shared" si="1"/>
        <v>12138</v>
      </c>
      <c r="B13969" s="5" t="s">
        <v>12368</v>
      </c>
      <c r="C13969" s="6" t="s">
        <v>1360</v>
      </c>
    </row>
    <row r="13970">
      <c r="A13970" s="7">
        <f t="shared" si="1"/>
        <v>12139</v>
      </c>
      <c r="B13970" s="8" t="s">
        <v>12369</v>
      </c>
      <c r="C13970" s="9" t="s">
        <v>42</v>
      </c>
    </row>
    <row r="13971">
      <c r="A13971" s="7">
        <f t="shared" si="1"/>
        <v>12140</v>
      </c>
      <c r="B13971" s="5" t="s">
        <v>12370</v>
      </c>
      <c r="C13971" s="6" t="s">
        <v>313</v>
      </c>
    </row>
    <row r="13972">
      <c r="A13972" s="7">
        <f t="shared" si="1"/>
        <v>12141</v>
      </c>
      <c r="B13972" s="8" t="s">
        <v>12371</v>
      </c>
      <c r="C13972" s="9" t="s">
        <v>1548</v>
      </c>
    </row>
    <row r="13973">
      <c r="A13973" s="7">
        <f t="shared" si="1"/>
        <v>12142</v>
      </c>
      <c r="B13973" s="8" t="s">
        <v>12372</v>
      </c>
      <c r="C13973" s="9" t="s">
        <v>40</v>
      </c>
    </row>
    <row r="13974">
      <c r="A13974" s="7">
        <f t="shared" si="1"/>
        <v>12143</v>
      </c>
      <c r="B13974" s="5" t="s">
        <v>12373</v>
      </c>
      <c r="C13974" s="6" t="s">
        <v>591</v>
      </c>
    </row>
    <row r="13975">
      <c r="A13975" s="7">
        <f t="shared" si="1"/>
        <v>12144</v>
      </c>
      <c r="B13975" s="5" t="s">
        <v>12374</v>
      </c>
      <c r="C13975" s="6" t="s">
        <v>788</v>
      </c>
    </row>
    <row r="13976">
      <c r="A13976" s="7">
        <f t="shared" si="1"/>
        <v>12145</v>
      </c>
      <c r="B13976" s="5" t="s">
        <v>12375</v>
      </c>
      <c r="C13976" s="6" t="s">
        <v>989</v>
      </c>
    </row>
    <row r="13977">
      <c r="A13977" s="7">
        <f t="shared" si="1"/>
        <v>12146</v>
      </c>
      <c r="B13977" s="5" t="s">
        <v>12376</v>
      </c>
      <c r="C13977" s="6" t="s">
        <v>326</v>
      </c>
    </row>
    <row r="13978">
      <c r="A13978" s="7">
        <f t="shared" si="1"/>
        <v>12146</v>
      </c>
      <c r="B13978" s="5" t="s">
        <v>12376</v>
      </c>
      <c r="C13978" s="6" t="s">
        <v>11797</v>
      </c>
    </row>
    <row r="13979">
      <c r="A13979" s="7">
        <f t="shared" si="1"/>
        <v>12147</v>
      </c>
      <c r="B13979" s="5" t="s">
        <v>12377</v>
      </c>
      <c r="C13979" s="6" t="s">
        <v>1260</v>
      </c>
    </row>
    <row r="13980">
      <c r="A13980" s="7">
        <f t="shared" si="1"/>
        <v>12148</v>
      </c>
      <c r="B13980" s="5" t="s">
        <v>12378</v>
      </c>
      <c r="C13980" s="6" t="s">
        <v>393</v>
      </c>
    </row>
    <row r="13981">
      <c r="A13981" s="7">
        <f t="shared" si="1"/>
        <v>12149</v>
      </c>
      <c r="B13981" s="8" t="s">
        <v>12379</v>
      </c>
      <c r="C13981" s="9" t="s">
        <v>42</v>
      </c>
    </row>
    <row r="13982">
      <c r="A13982" s="7">
        <f t="shared" si="1"/>
        <v>12150</v>
      </c>
      <c r="B13982" s="5" t="s">
        <v>12380</v>
      </c>
      <c r="C13982" s="6" t="s">
        <v>437</v>
      </c>
    </row>
    <row r="13983">
      <c r="A13983" s="7">
        <f t="shared" si="1"/>
        <v>12151</v>
      </c>
      <c r="B13983" s="5" t="s">
        <v>12381</v>
      </c>
      <c r="C13983" s="6" t="s">
        <v>86</v>
      </c>
    </row>
    <row r="13984">
      <c r="A13984" s="7">
        <f t="shared" si="1"/>
        <v>12152</v>
      </c>
      <c r="B13984" s="5" t="s">
        <v>12382</v>
      </c>
      <c r="C13984" s="6" t="s">
        <v>267</v>
      </c>
    </row>
    <row r="13985">
      <c r="A13985" s="7">
        <f t="shared" si="1"/>
        <v>12152</v>
      </c>
      <c r="B13985" s="5" t="s">
        <v>12382</v>
      </c>
      <c r="C13985" s="6" t="s">
        <v>405</v>
      </c>
    </row>
    <row r="13986">
      <c r="A13986" s="7">
        <f t="shared" si="1"/>
        <v>12153</v>
      </c>
      <c r="B13986" s="5" t="s">
        <v>12383</v>
      </c>
      <c r="C13986" s="6" t="s">
        <v>1279</v>
      </c>
    </row>
    <row r="13987">
      <c r="A13987" s="7">
        <f t="shared" si="1"/>
        <v>12154</v>
      </c>
      <c r="B13987" s="5" t="s">
        <v>12384</v>
      </c>
      <c r="C13987" s="6" t="s">
        <v>612</v>
      </c>
    </row>
    <row r="13988">
      <c r="A13988" s="7">
        <f t="shared" si="1"/>
        <v>12155</v>
      </c>
      <c r="B13988" s="8" t="s">
        <v>12385</v>
      </c>
      <c r="C13988" s="9" t="s">
        <v>64</v>
      </c>
    </row>
    <row r="13989">
      <c r="A13989" s="7">
        <f t="shared" si="1"/>
        <v>12156</v>
      </c>
      <c r="B13989" s="5" t="s">
        <v>12386</v>
      </c>
      <c r="C13989" s="6" t="s">
        <v>1495</v>
      </c>
    </row>
    <row r="13990">
      <c r="A13990" s="7">
        <f t="shared" si="1"/>
        <v>12157</v>
      </c>
      <c r="B13990" s="5" t="s">
        <v>12387</v>
      </c>
      <c r="C13990" s="6" t="s">
        <v>437</v>
      </c>
    </row>
    <row r="13991">
      <c r="A13991" s="7">
        <f t="shared" si="1"/>
        <v>12158</v>
      </c>
      <c r="B13991" s="8" t="s">
        <v>12388</v>
      </c>
      <c r="C13991" s="9" t="s">
        <v>733</v>
      </c>
    </row>
    <row r="13992">
      <c r="A13992" s="7">
        <f t="shared" si="1"/>
        <v>12159</v>
      </c>
      <c r="B13992" s="8" t="s">
        <v>12389</v>
      </c>
      <c r="C13992" s="9" t="s">
        <v>177</v>
      </c>
    </row>
    <row r="13993">
      <c r="A13993" s="7">
        <f t="shared" si="1"/>
        <v>12160</v>
      </c>
      <c r="B13993" s="8" t="s">
        <v>12390</v>
      </c>
      <c r="C13993" s="9" t="s">
        <v>121</v>
      </c>
    </row>
    <row r="13994">
      <c r="A13994" s="7">
        <f t="shared" si="1"/>
        <v>12161</v>
      </c>
      <c r="B13994" s="5" t="s">
        <v>12391</v>
      </c>
      <c r="C13994" s="6" t="s">
        <v>437</v>
      </c>
    </row>
    <row r="13995">
      <c r="A13995" s="7">
        <f t="shared" si="1"/>
        <v>12162</v>
      </c>
      <c r="B13995" s="5" t="s">
        <v>12392</v>
      </c>
      <c r="C13995" s="6" t="s">
        <v>467</v>
      </c>
    </row>
    <row r="13996">
      <c r="A13996" s="7">
        <f t="shared" si="1"/>
        <v>12163</v>
      </c>
      <c r="B13996" s="5" t="s">
        <v>12393</v>
      </c>
      <c r="C13996" s="6" t="s">
        <v>27</v>
      </c>
    </row>
    <row r="13997">
      <c r="A13997" s="7">
        <f t="shared" si="1"/>
        <v>12163</v>
      </c>
      <c r="B13997" s="5" t="s">
        <v>12393</v>
      </c>
      <c r="C13997" s="6" t="s">
        <v>1279</v>
      </c>
    </row>
    <row r="13998">
      <c r="A13998" s="7">
        <f t="shared" si="1"/>
        <v>12164</v>
      </c>
      <c r="B13998" s="5" t="s">
        <v>12394</v>
      </c>
      <c r="C13998" s="6" t="s">
        <v>405</v>
      </c>
    </row>
    <row r="13999">
      <c r="A13999" s="7">
        <f t="shared" si="1"/>
        <v>12165</v>
      </c>
      <c r="B13999" s="5" t="s">
        <v>12395</v>
      </c>
      <c r="C13999" s="6" t="s">
        <v>59</v>
      </c>
    </row>
    <row r="14000">
      <c r="A14000" s="7">
        <f t="shared" si="1"/>
        <v>12165</v>
      </c>
      <c r="B14000" s="5" t="s">
        <v>12395</v>
      </c>
      <c r="C14000" s="6" t="s">
        <v>60</v>
      </c>
    </row>
    <row r="14001">
      <c r="A14001" s="7">
        <f t="shared" si="1"/>
        <v>12166</v>
      </c>
      <c r="B14001" s="5" t="s">
        <v>12396</v>
      </c>
      <c r="C14001" s="6" t="s">
        <v>555</v>
      </c>
    </row>
    <row r="14002">
      <c r="A14002" s="7">
        <f t="shared" si="1"/>
        <v>12167</v>
      </c>
      <c r="B14002" s="5" t="s">
        <v>12397</v>
      </c>
      <c r="C14002" s="6" t="s">
        <v>437</v>
      </c>
    </row>
    <row r="14003">
      <c r="A14003" s="7">
        <f t="shared" si="1"/>
        <v>12168</v>
      </c>
      <c r="B14003" s="5" t="s">
        <v>12398</v>
      </c>
      <c r="C14003" s="6" t="s">
        <v>467</v>
      </c>
    </row>
    <row r="14004">
      <c r="A14004" s="7">
        <f t="shared" si="1"/>
        <v>12169</v>
      </c>
      <c r="B14004" s="5" t="s">
        <v>12399</v>
      </c>
      <c r="C14004" s="6" t="s">
        <v>452</v>
      </c>
    </row>
    <row r="14005">
      <c r="A14005" s="7">
        <f t="shared" si="1"/>
        <v>12170</v>
      </c>
      <c r="B14005" s="12" t="s">
        <v>12400</v>
      </c>
      <c r="C14005" s="13" t="s">
        <v>420</v>
      </c>
    </row>
    <row r="14006">
      <c r="A14006" s="7">
        <f t="shared" si="1"/>
        <v>12171</v>
      </c>
      <c r="B14006" s="5" t="s">
        <v>12401</v>
      </c>
      <c r="C14006" s="6" t="s">
        <v>1371</v>
      </c>
    </row>
    <row r="14007">
      <c r="A14007" s="7">
        <f t="shared" si="1"/>
        <v>12172</v>
      </c>
      <c r="B14007" s="5" t="s">
        <v>12402</v>
      </c>
      <c r="C14007" s="6" t="s">
        <v>48</v>
      </c>
    </row>
    <row r="14008">
      <c r="A14008" s="7">
        <f t="shared" si="1"/>
        <v>12173</v>
      </c>
      <c r="B14008" s="8" t="s">
        <v>12403</v>
      </c>
      <c r="C14008" s="9" t="s">
        <v>162</v>
      </c>
    </row>
    <row r="14009">
      <c r="A14009" s="7">
        <f t="shared" si="1"/>
        <v>12174</v>
      </c>
      <c r="B14009" s="8" t="s">
        <v>12404</v>
      </c>
      <c r="C14009" s="9" t="s">
        <v>733</v>
      </c>
    </row>
    <row r="14010">
      <c r="A14010" s="7">
        <f t="shared" si="1"/>
        <v>12175</v>
      </c>
      <c r="B14010" s="5" t="s">
        <v>12405</v>
      </c>
      <c r="C14010" s="6" t="s">
        <v>1360</v>
      </c>
    </row>
    <row r="14011">
      <c r="A14011" s="7">
        <f t="shared" si="1"/>
        <v>12176</v>
      </c>
      <c r="B14011" s="8" t="s">
        <v>12406</v>
      </c>
      <c r="C14011" s="9" t="s">
        <v>874</v>
      </c>
    </row>
    <row r="14012">
      <c r="A14012" s="7">
        <f t="shared" si="1"/>
        <v>12177</v>
      </c>
      <c r="B14012" s="5" t="s">
        <v>12407</v>
      </c>
      <c r="C14012" s="6" t="s">
        <v>462</v>
      </c>
    </row>
    <row r="14013">
      <c r="A14013" s="7">
        <f t="shared" si="1"/>
        <v>12178</v>
      </c>
      <c r="B14013" s="5" t="s">
        <v>12408</v>
      </c>
      <c r="C14013" s="6" t="s">
        <v>785</v>
      </c>
    </row>
    <row r="14014">
      <c r="A14014" s="7">
        <f t="shared" si="1"/>
        <v>12179</v>
      </c>
      <c r="B14014" s="5" t="s">
        <v>12409</v>
      </c>
      <c r="C14014" s="6" t="s">
        <v>86</v>
      </c>
    </row>
    <row r="14015">
      <c r="A14015" s="7">
        <f t="shared" si="1"/>
        <v>12180</v>
      </c>
      <c r="B14015" s="5" t="s">
        <v>12410</v>
      </c>
      <c r="C14015" s="6" t="s">
        <v>1260</v>
      </c>
    </row>
    <row r="14016">
      <c r="A14016" s="7">
        <f t="shared" si="1"/>
        <v>12181</v>
      </c>
      <c r="B14016" s="5" t="s">
        <v>12411</v>
      </c>
      <c r="C14016" s="6" t="s">
        <v>731</v>
      </c>
    </row>
    <row r="14017">
      <c r="A14017" s="7">
        <f t="shared" si="1"/>
        <v>12182</v>
      </c>
      <c r="B14017" s="5" t="s">
        <v>12412</v>
      </c>
      <c r="C14017" s="6" t="s">
        <v>727</v>
      </c>
    </row>
    <row r="14018">
      <c r="A14018" s="7">
        <f t="shared" si="1"/>
        <v>12183</v>
      </c>
      <c r="B14018" s="8" t="s">
        <v>12413</v>
      </c>
      <c r="C14018" s="9" t="s">
        <v>614</v>
      </c>
    </row>
    <row r="14019">
      <c r="A14019" s="7">
        <f t="shared" si="1"/>
        <v>12184</v>
      </c>
      <c r="B14019" s="5" t="s">
        <v>12414</v>
      </c>
      <c r="C14019" s="6" t="s">
        <v>1223</v>
      </c>
    </row>
    <row r="14020">
      <c r="A14020" s="7">
        <f t="shared" si="1"/>
        <v>12185</v>
      </c>
      <c r="B14020" s="8" t="s">
        <v>12415</v>
      </c>
      <c r="C14020" s="9" t="s">
        <v>372</v>
      </c>
    </row>
    <row r="14021">
      <c r="A14021" s="7">
        <f t="shared" si="1"/>
        <v>12186</v>
      </c>
      <c r="B14021" s="5" t="s">
        <v>12416</v>
      </c>
      <c r="C14021" s="6" t="s">
        <v>1262</v>
      </c>
    </row>
    <row r="14022">
      <c r="A14022" s="7">
        <f t="shared" si="1"/>
        <v>12187</v>
      </c>
      <c r="B14022" s="15" t="s">
        <v>12417</v>
      </c>
      <c r="C14022" s="17" t="s">
        <v>426</v>
      </c>
    </row>
    <row r="14023">
      <c r="A14023" s="7">
        <f t="shared" si="1"/>
        <v>12188</v>
      </c>
      <c r="B14023" s="8" t="s">
        <v>12418</v>
      </c>
      <c r="C14023" s="9" t="s">
        <v>555</v>
      </c>
    </row>
    <row r="14024">
      <c r="A14024" s="7">
        <f t="shared" si="1"/>
        <v>12188</v>
      </c>
      <c r="B14024" s="8" t="s">
        <v>12418</v>
      </c>
      <c r="C14024" s="9" t="s">
        <v>1169</v>
      </c>
    </row>
    <row r="14025">
      <c r="A14025" s="7">
        <f t="shared" si="1"/>
        <v>12189</v>
      </c>
      <c r="B14025" s="5" t="s">
        <v>12419</v>
      </c>
      <c r="C14025" s="6" t="s">
        <v>681</v>
      </c>
    </row>
    <row r="14026">
      <c r="A14026" s="7">
        <f t="shared" si="1"/>
        <v>12190</v>
      </c>
      <c r="B14026" s="5" t="s">
        <v>12420</v>
      </c>
      <c r="C14026" s="6" t="s">
        <v>681</v>
      </c>
    </row>
    <row r="14027">
      <c r="A14027" s="7">
        <f t="shared" si="1"/>
        <v>12191</v>
      </c>
      <c r="B14027" s="5" t="s">
        <v>12421</v>
      </c>
      <c r="C14027" s="6" t="s">
        <v>681</v>
      </c>
    </row>
    <row r="14028">
      <c r="A14028" s="7">
        <f t="shared" si="1"/>
        <v>12192</v>
      </c>
      <c r="B14028" s="8" t="s">
        <v>12422</v>
      </c>
      <c r="C14028" s="9" t="s">
        <v>64</v>
      </c>
    </row>
    <row r="14029">
      <c r="A14029" s="7">
        <f t="shared" si="1"/>
        <v>12193</v>
      </c>
      <c r="B14029" s="8" t="s">
        <v>12423</v>
      </c>
      <c r="C14029" s="6" t="s">
        <v>1012</v>
      </c>
    </row>
    <row r="14030">
      <c r="A14030" s="7">
        <f t="shared" si="1"/>
        <v>12194</v>
      </c>
      <c r="B14030" s="5" t="s">
        <v>12424</v>
      </c>
      <c r="C14030" s="6" t="s">
        <v>610</v>
      </c>
    </row>
    <row r="14031">
      <c r="A14031" s="7">
        <f t="shared" si="1"/>
        <v>12195</v>
      </c>
      <c r="B14031" s="5" t="s">
        <v>12425</v>
      </c>
      <c r="C14031" s="6" t="s">
        <v>27</v>
      </c>
    </row>
    <row r="14032">
      <c r="A14032" s="7">
        <f t="shared" si="1"/>
        <v>12196</v>
      </c>
      <c r="B14032" s="8" t="s">
        <v>12426</v>
      </c>
      <c r="C14032" s="9" t="s">
        <v>40</v>
      </c>
    </row>
    <row r="14033">
      <c r="A14033" s="7">
        <f t="shared" si="1"/>
        <v>12197</v>
      </c>
      <c r="B14033" s="5" t="s">
        <v>12427</v>
      </c>
      <c r="C14033" s="6" t="s">
        <v>74</v>
      </c>
    </row>
    <row r="14034">
      <c r="A14034" s="7">
        <f t="shared" si="1"/>
        <v>12198</v>
      </c>
      <c r="B14034" s="8" t="s">
        <v>12428</v>
      </c>
      <c r="C14034" s="9" t="s">
        <v>52</v>
      </c>
    </row>
    <row r="14035">
      <c r="A14035" s="7">
        <f t="shared" si="1"/>
        <v>12199</v>
      </c>
      <c r="B14035" s="8" t="s">
        <v>12429</v>
      </c>
      <c r="C14035" s="9" t="s">
        <v>1334</v>
      </c>
    </row>
    <row r="14036">
      <c r="A14036" s="7">
        <f t="shared" si="1"/>
        <v>12200</v>
      </c>
      <c r="B14036" s="5" t="s">
        <v>12430</v>
      </c>
      <c r="C14036" s="6" t="s">
        <v>555</v>
      </c>
    </row>
    <row r="14037">
      <c r="A14037" s="7">
        <f t="shared" si="1"/>
        <v>12201</v>
      </c>
      <c r="B14037" s="5" t="s">
        <v>12431</v>
      </c>
      <c r="C14037" s="6" t="s">
        <v>780</v>
      </c>
    </row>
    <row r="14038">
      <c r="A14038" s="7">
        <f t="shared" si="1"/>
        <v>12201</v>
      </c>
      <c r="B14038" s="5" t="s">
        <v>12431</v>
      </c>
      <c r="C14038" s="6" t="s">
        <v>1267</v>
      </c>
    </row>
    <row r="14039">
      <c r="A14039" s="7">
        <f t="shared" si="1"/>
        <v>12202</v>
      </c>
      <c r="B14039" s="8" t="s">
        <v>12432</v>
      </c>
      <c r="C14039" s="9" t="s">
        <v>547</v>
      </c>
    </row>
    <row r="14040">
      <c r="A14040" s="7">
        <f t="shared" si="1"/>
        <v>12203</v>
      </c>
      <c r="B14040" s="5" t="s">
        <v>12433</v>
      </c>
      <c r="C14040" s="6" t="s">
        <v>4</v>
      </c>
    </row>
    <row r="14041">
      <c r="A14041" s="7">
        <f t="shared" si="1"/>
        <v>12204</v>
      </c>
      <c r="B14041" s="15" t="s">
        <v>12434</v>
      </c>
      <c r="C14041" s="11" t="s">
        <v>423</v>
      </c>
    </row>
    <row r="14042">
      <c r="A14042" s="7">
        <f t="shared" si="1"/>
        <v>12205</v>
      </c>
      <c r="B14042" s="5" t="s">
        <v>12435</v>
      </c>
      <c r="C14042" s="6" t="s">
        <v>1120</v>
      </c>
    </row>
    <row r="14043">
      <c r="A14043" s="7">
        <f t="shared" si="1"/>
        <v>12206</v>
      </c>
      <c r="B14043" s="16" t="s">
        <v>12436</v>
      </c>
      <c r="C14043" s="6" t="s">
        <v>1235</v>
      </c>
    </row>
    <row r="14044">
      <c r="A14044" s="7">
        <f t="shared" si="1"/>
        <v>12207</v>
      </c>
      <c r="B14044" s="5" t="s">
        <v>12437</v>
      </c>
      <c r="C14044" s="6" t="s">
        <v>426</v>
      </c>
    </row>
    <row r="14045">
      <c r="A14045" s="7">
        <f t="shared" si="1"/>
        <v>12208</v>
      </c>
      <c r="B14045" s="5" t="s">
        <v>12438</v>
      </c>
      <c r="C14045" s="6" t="s">
        <v>393</v>
      </c>
    </row>
    <row r="14046">
      <c r="A14046" s="7">
        <f t="shared" si="1"/>
        <v>12209</v>
      </c>
      <c r="B14046" s="5" t="s">
        <v>12439</v>
      </c>
      <c r="C14046" s="6" t="s">
        <v>603</v>
      </c>
    </row>
    <row r="14047">
      <c r="A14047" s="7">
        <f t="shared" si="1"/>
        <v>12210</v>
      </c>
      <c r="B14047" s="5" t="s">
        <v>12440</v>
      </c>
      <c r="C14047" s="11" t="s">
        <v>423</v>
      </c>
    </row>
    <row r="14048">
      <c r="A14048" s="7">
        <f t="shared" si="1"/>
        <v>12211</v>
      </c>
      <c r="B14048" s="15" t="s">
        <v>12441</v>
      </c>
      <c r="C14048" s="11" t="s">
        <v>423</v>
      </c>
    </row>
    <row r="14049">
      <c r="A14049" s="7">
        <f t="shared" si="1"/>
        <v>12212</v>
      </c>
      <c r="B14049" s="5" t="s">
        <v>12442</v>
      </c>
      <c r="C14049" s="6" t="s">
        <v>785</v>
      </c>
    </row>
    <row r="14050">
      <c r="A14050" s="7">
        <f t="shared" si="1"/>
        <v>12213</v>
      </c>
      <c r="B14050" s="8" t="s">
        <v>12443</v>
      </c>
      <c r="C14050" s="9" t="s">
        <v>40</v>
      </c>
    </row>
    <row r="14051">
      <c r="A14051" s="7">
        <f t="shared" si="1"/>
        <v>12214</v>
      </c>
      <c r="B14051" s="5" t="s">
        <v>12444</v>
      </c>
      <c r="C14051" s="6" t="s">
        <v>610</v>
      </c>
    </row>
    <row r="14052">
      <c r="A14052" s="7">
        <f t="shared" si="1"/>
        <v>12215</v>
      </c>
      <c r="B14052" s="5" t="s">
        <v>12445</v>
      </c>
      <c r="C14052" s="6" t="s">
        <v>80</v>
      </c>
    </row>
    <row r="14053">
      <c r="A14053" s="7">
        <f t="shared" si="1"/>
        <v>12215</v>
      </c>
      <c r="B14053" s="5" t="s">
        <v>12445</v>
      </c>
      <c r="C14053" s="6" t="s">
        <v>547</v>
      </c>
    </row>
    <row r="14054">
      <c r="A14054" s="7">
        <f t="shared" si="1"/>
        <v>12215</v>
      </c>
      <c r="B14054" s="5" t="s">
        <v>12445</v>
      </c>
      <c r="C14054" s="6" t="s">
        <v>1290</v>
      </c>
    </row>
    <row r="14055">
      <c r="A14055" s="7">
        <f t="shared" si="1"/>
        <v>12216</v>
      </c>
      <c r="B14055" s="5" t="s">
        <v>12446</v>
      </c>
      <c r="C14055" s="6" t="s">
        <v>324</v>
      </c>
    </row>
    <row r="14056">
      <c r="A14056" s="7">
        <f t="shared" si="1"/>
        <v>12217</v>
      </c>
      <c r="B14056" s="5" t="s">
        <v>12447</v>
      </c>
      <c r="C14056" s="6" t="s">
        <v>32</v>
      </c>
    </row>
    <row r="14057">
      <c r="A14057" s="7">
        <f t="shared" si="1"/>
        <v>12218</v>
      </c>
      <c r="B14057" s="5" t="s">
        <v>12448</v>
      </c>
      <c r="C14057" s="6" t="s">
        <v>1124</v>
      </c>
    </row>
    <row r="14058">
      <c r="A14058" s="7">
        <f t="shared" si="1"/>
        <v>12219</v>
      </c>
      <c r="B14058" s="8" t="s">
        <v>12449</v>
      </c>
      <c r="C14058" s="9" t="s">
        <v>815</v>
      </c>
    </row>
    <row r="14059">
      <c r="A14059" s="7">
        <f t="shared" si="1"/>
        <v>12220</v>
      </c>
      <c r="B14059" s="8" t="s">
        <v>12450</v>
      </c>
      <c r="C14059" s="6" t="s">
        <v>1012</v>
      </c>
    </row>
    <row r="14060">
      <c r="A14060" s="7">
        <f t="shared" si="1"/>
        <v>12221</v>
      </c>
      <c r="B14060" s="5" t="s">
        <v>12451</v>
      </c>
      <c r="C14060" s="6" t="s">
        <v>32</v>
      </c>
    </row>
    <row r="14061">
      <c r="A14061" s="7">
        <f t="shared" si="1"/>
        <v>12222</v>
      </c>
      <c r="B14061" s="5" t="s">
        <v>12452</v>
      </c>
      <c r="C14061" s="6" t="s">
        <v>74</v>
      </c>
    </row>
    <row r="14062">
      <c r="A14062" s="7">
        <f t="shared" si="1"/>
        <v>12223</v>
      </c>
      <c r="B14062" s="8" t="s">
        <v>12453</v>
      </c>
      <c r="C14062" s="6" t="s">
        <v>132</v>
      </c>
    </row>
    <row r="14063">
      <c r="A14063" s="7">
        <f t="shared" si="1"/>
        <v>12223</v>
      </c>
      <c r="B14063" s="8" t="s">
        <v>12453</v>
      </c>
      <c r="C14063" s="6" t="s">
        <v>179</v>
      </c>
    </row>
    <row r="14064">
      <c r="A14064" s="7">
        <f t="shared" si="1"/>
        <v>12223</v>
      </c>
      <c r="B14064" s="8" t="s">
        <v>12453</v>
      </c>
      <c r="C14064" s="9" t="s">
        <v>25</v>
      </c>
    </row>
    <row r="14065">
      <c r="A14065" s="7">
        <f t="shared" si="1"/>
        <v>12224</v>
      </c>
      <c r="B14065" s="5" t="s">
        <v>12454</v>
      </c>
      <c r="C14065" s="6" t="s">
        <v>939</v>
      </c>
    </row>
    <row r="14066">
      <c r="A14066" s="7">
        <f t="shared" si="1"/>
        <v>12224</v>
      </c>
      <c r="B14066" s="5" t="s">
        <v>12454</v>
      </c>
      <c r="C14066" s="6" t="s">
        <v>621</v>
      </c>
    </row>
    <row r="14067">
      <c r="A14067" s="7">
        <f t="shared" si="1"/>
        <v>12225</v>
      </c>
      <c r="B14067" s="5" t="s">
        <v>12455</v>
      </c>
      <c r="C14067" s="11" t="s">
        <v>423</v>
      </c>
    </row>
    <row r="14068">
      <c r="A14068" s="7">
        <f t="shared" si="1"/>
        <v>12226</v>
      </c>
      <c r="B14068" s="8" t="s">
        <v>12456</v>
      </c>
      <c r="C14068" s="9" t="s">
        <v>52</v>
      </c>
    </row>
    <row r="14069">
      <c r="A14069" s="7">
        <f t="shared" si="1"/>
        <v>12227</v>
      </c>
      <c r="B14069" s="5" t="s">
        <v>12457</v>
      </c>
      <c r="C14069" s="6" t="s">
        <v>1007</v>
      </c>
    </row>
    <row r="14070">
      <c r="A14070" s="7">
        <f t="shared" si="1"/>
        <v>12227</v>
      </c>
      <c r="B14070" s="5" t="s">
        <v>12457</v>
      </c>
      <c r="C14070" s="6" t="s">
        <v>11255</v>
      </c>
    </row>
    <row r="14071">
      <c r="A14071" s="7">
        <f t="shared" si="1"/>
        <v>12228</v>
      </c>
      <c r="B14071" s="8" t="s">
        <v>12458</v>
      </c>
      <c r="C14071" s="9" t="s">
        <v>64</v>
      </c>
    </row>
    <row r="14072">
      <c r="A14072" s="7">
        <f t="shared" si="1"/>
        <v>12229</v>
      </c>
      <c r="B14072" s="8" t="s">
        <v>12459</v>
      </c>
      <c r="C14072" s="9" t="s">
        <v>56</v>
      </c>
    </row>
    <row r="14073">
      <c r="A14073" s="7">
        <f t="shared" si="1"/>
        <v>12230</v>
      </c>
      <c r="B14073" s="8" t="s">
        <v>12460</v>
      </c>
      <c r="C14073" s="6" t="s">
        <v>267</v>
      </c>
    </row>
    <row r="14074">
      <c r="A14074" s="7">
        <f t="shared" si="1"/>
        <v>12230</v>
      </c>
      <c r="B14074" s="8" t="s">
        <v>12460</v>
      </c>
      <c r="C14074" s="9" t="s">
        <v>177</v>
      </c>
    </row>
    <row r="14075">
      <c r="A14075" s="7">
        <f t="shared" si="1"/>
        <v>12230</v>
      </c>
      <c r="B14075" s="8" t="s">
        <v>12460</v>
      </c>
      <c r="C14075" s="9" t="s">
        <v>60</v>
      </c>
    </row>
    <row r="14076">
      <c r="A14076" s="7">
        <f t="shared" si="1"/>
        <v>12231</v>
      </c>
      <c r="B14076" s="8" t="s">
        <v>12461</v>
      </c>
      <c r="C14076" s="9" t="s">
        <v>10</v>
      </c>
    </row>
    <row r="14077">
      <c r="A14077" s="7">
        <f t="shared" si="1"/>
        <v>12231</v>
      </c>
      <c r="B14077" s="8" t="s">
        <v>12461</v>
      </c>
      <c r="C14077" s="9" t="s">
        <v>60</v>
      </c>
    </row>
    <row r="14078">
      <c r="A14078" s="7">
        <f t="shared" si="1"/>
        <v>12231</v>
      </c>
      <c r="B14078" s="8" t="s">
        <v>12461</v>
      </c>
      <c r="C14078" s="9" t="s">
        <v>25</v>
      </c>
    </row>
    <row r="14079">
      <c r="A14079" s="7">
        <f t="shared" si="1"/>
        <v>12231</v>
      </c>
      <c r="B14079" s="8" t="s">
        <v>12461</v>
      </c>
      <c r="C14079" s="6" t="s">
        <v>90</v>
      </c>
    </row>
    <row r="14080">
      <c r="A14080" s="7">
        <f t="shared" si="1"/>
        <v>12231</v>
      </c>
      <c r="B14080" s="8" t="s">
        <v>12461</v>
      </c>
      <c r="C14080" s="6" t="s">
        <v>91</v>
      </c>
    </row>
    <row r="14081">
      <c r="A14081" s="7">
        <f t="shared" si="1"/>
        <v>12232</v>
      </c>
      <c r="B14081" s="8" t="s">
        <v>12462</v>
      </c>
      <c r="C14081" s="9" t="s">
        <v>177</v>
      </c>
    </row>
    <row r="14082">
      <c r="A14082" s="7">
        <f t="shared" si="1"/>
        <v>12232</v>
      </c>
      <c r="B14082" s="8" t="s">
        <v>12462</v>
      </c>
      <c r="C14082" s="9" t="s">
        <v>142</v>
      </c>
    </row>
    <row r="14083">
      <c r="A14083" s="7">
        <f t="shared" si="1"/>
        <v>12232</v>
      </c>
      <c r="B14083" s="8" t="s">
        <v>12462</v>
      </c>
      <c r="C14083" s="9" t="s">
        <v>162</v>
      </c>
    </row>
    <row r="14084">
      <c r="A14084" s="7">
        <f t="shared" si="1"/>
        <v>12232</v>
      </c>
      <c r="B14084" s="8" t="s">
        <v>12462</v>
      </c>
      <c r="C14084" s="9" t="s">
        <v>25</v>
      </c>
    </row>
    <row r="14085">
      <c r="A14085" s="7">
        <f t="shared" si="1"/>
        <v>12233</v>
      </c>
      <c r="B14085" s="8" t="s">
        <v>12463</v>
      </c>
      <c r="C14085" s="9" t="s">
        <v>177</v>
      </c>
    </row>
    <row r="14086">
      <c r="A14086" s="7">
        <f t="shared" si="1"/>
        <v>12234</v>
      </c>
      <c r="B14086" s="8" t="s">
        <v>12464</v>
      </c>
      <c r="C14086" s="9" t="s">
        <v>1334</v>
      </c>
    </row>
    <row r="14087">
      <c r="A14087" s="7">
        <f t="shared" si="1"/>
        <v>12234</v>
      </c>
      <c r="B14087" s="8" t="s">
        <v>12464</v>
      </c>
      <c r="C14087" s="9" t="s">
        <v>60</v>
      </c>
    </row>
    <row r="14088">
      <c r="A14088" s="7">
        <f t="shared" si="1"/>
        <v>12234</v>
      </c>
      <c r="B14088" s="8" t="s">
        <v>12464</v>
      </c>
      <c r="C14088" s="9" t="s">
        <v>22</v>
      </c>
    </row>
    <row r="14089">
      <c r="A14089" s="7">
        <f t="shared" si="1"/>
        <v>12234</v>
      </c>
      <c r="B14089" s="8" t="s">
        <v>12464</v>
      </c>
      <c r="C14089" s="9" t="s">
        <v>24</v>
      </c>
    </row>
    <row r="14090">
      <c r="A14090" s="7">
        <f t="shared" si="1"/>
        <v>12234</v>
      </c>
      <c r="B14090" s="8" t="s">
        <v>12464</v>
      </c>
      <c r="C14090" s="9" t="s">
        <v>25</v>
      </c>
    </row>
    <row r="14091">
      <c r="A14091" s="7">
        <f t="shared" si="1"/>
        <v>12235</v>
      </c>
      <c r="B14091" s="5" t="s">
        <v>12465</v>
      </c>
      <c r="C14091" s="6" t="s">
        <v>196</v>
      </c>
    </row>
    <row r="14092">
      <c r="A14092" s="7">
        <f t="shared" si="1"/>
        <v>12236</v>
      </c>
      <c r="B14092" s="8" t="s">
        <v>12466</v>
      </c>
      <c r="C14092" s="9" t="s">
        <v>64</v>
      </c>
    </row>
    <row r="14093">
      <c r="A14093" s="7">
        <f t="shared" si="1"/>
        <v>12237</v>
      </c>
      <c r="B14093" s="5" t="s">
        <v>12467</v>
      </c>
      <c r="C14093" s="6" t="s">
        <v>86</v>
      </c>
    </row>
    <row r="14094">
      <c r="A14094" s="7">
        <f t="shared" si="1"/>
        <v>12238</v>
      </c>
      <c r="B14094" s="5" t="s">
        <v>12468</v>
      </c>
      <c r="C14094" s="6" t="s">
        <v>731</v>
      </c>
    </row>
    <row r="14095">
      <c r="A14095" s="7">
        <f t="shared" si="1"/>
        <v>12239</v>
      </c>
      <c r="B14095" s="8" t="s">
        <v>12469</v>
      </c>
      <c r="C14095" s="9" t="s">
        <v>502</v>
      </c>
    </row>
    <row r="14096">
      <c r="A14096" s="7">
        <f t="shared" si="1"/>
        <v>12240</v>
      </c>
      <c r="B14096" s="5" t="s">
        <v>12470</v>
      </c>
      <c r="C14096" s="6" t="s">
        <v>4</v>
      </c>
    </row>
    <row r="14097">
      <c r="A14097" s="7">
        <f t="shared" si="1"/>
        <v>12241</v>
      </c>
      <c r="B14097" s="8" t="s">
        <v>12471</v>
      </c>
      <c r="C14097" s="9" t="s">
        <v>162</v>
      </c>
    </row>
    <row r="14098">
      <c r="A14098" s="7">
        <f t="shared" si="1"/>
        <v>12242</v>
      </c>
      <c r="B14098" s="8" t="s">
        <v>12472</v>
      </c>
      <c r="C14098" s="9" t="s">
        <v>60</v>
      </c>
    </row>
    <row r="14099">
      <c r="A14099" s="7">
        <f t="shared" si="1"/>
        <v>12243</v>
      </c>
      <c r="B14099" s="8" t="s">
        <v>12473</v>
      </c>
      <c r="C14099" s="9" t="s">
        <v>25</v>
      </c>
    </row>
    <row r="14100">
      <c r="A14100" s="7">
        <f t="shared" si="1"/>
        <v>12244</v>
      </c>
      <c r="B14100" s="5" t="s">
        <v>12474</v>
      </c>
      <c r="C14100" s="6" t="s">
        <v>452</v>
      </c>
    </row>
    <row r="14101">
      <c r="A14101" s="7">
        <f t="shared" si="1"/>
        <v>12245</v>
      </c>
      <c r="B14101" s="8" t="s">
        <v>12475</v>
      </c>
      <c r="C14101" s="9" t="s">
        <v>1548</v>
      </c>
    </row>
    <row r="14102">
      <c r="A14102" s="7">
        <f t="shared" si="1"/>
        <v>12246</v>
      </c>
      <c r="B14102" s="8" t="s">
        <v>12476</v>
      </c>
      <c r="C14102" s="9" t="s">
        <v>1548</v>
      </c>
    </row>
    <row r="14103">
      <c r="A14103" s="7">
        <f t="shared" si="1"/>
        <v>12247</v>
      </c>
      <c r="B14103" s="8" t="s">
        <v>12477</v>
      </c>
      <c r="C14103" s="9" t="s">
        <v>121</v>
      </c>
    </row>
    <row r="14104">
      <c r="A14104" s="7">
        <f t="shared" si="1"/>
        <v>12248</v>
      </c>
      <c r="B14104" s="5" t="s">
        <v>12478</v>
      </c>
      <c r="C14104" s="6" t="s">
        <v>196</v>
      </c>
    </row>
    <row r="14105">
      <c r="A14105" s="7">
        <f t="shared" si="1"/>
        <v>12249</v>
      </c>
      <c r="B14105" s="8" t="s">
        <v>12479</v>
      </c>
      <c r="C14105" s="9" t="s">
        <v>530</v>
      </c>
    </row>
    <row r="14106">
      <c r="A14106" s="7">
        <f t="shared" si="1"/>
        <v>12250</v>
      </c>
      <c r="B14106" s="8" t="s">
        <v>12480</v>
      </c>
      <c r="C14106" s="9" t="s">
        <v>40</v>
      </c>
    </row>
    <row r="14107">
      <c r="A14107" s="7">
        <f t="shared" si="1"/>
        <v>12251</v>
      </c>
      <c r="B14107" s="5" t="s">
        <v>12481</v>
      </c>
      <c r="C14107" s="6" t="s">
        <v>681</v>
      </c>
    </row>
    <row r="14108">
      <c r="A14108" s="7">
        <f t="shared" si="1"/>
        <v>12252</v>
      </c>
      <c r="B14108" s="8" t="s">
        <v>12482</v>
      </c>
      <c r="C14108" s="6" t="s">
        <v>672</v>
      </c>
    </row>
    <row r="14109">
      <c r="A14109" s="7">
        <f t="shared" si="1"/>
        <v>12253</v>
      </c>
      <c r="B14109" s="8" t="s">
        <v>12483</v>
      </c>
      <c r="C14109" s="9" t="s">
        <v>1548</v>
      </c>
    </row>
    <row r="14110">
      <c r="A14110" s="7">
        <f t="shared" si="1"/>
        <v>12254</v>
      </c>
      <c r="B14110" s="5" t="s">
        <v>12484</v>
      </c>
      <c r="C14110" s="6" t="s">
        <v>471</v>
      </c>
    </row>
    <row r="14111">
      <c r="A14111" s="7">
        <f t="shared" si="1"/>
        <v>12255</v>
      </c>
      <c r="B14111" s="8" t="s">
        <v>12485</v>
      </c>
      <c r="C14111" s="9" t="s">
        <v>60</v>
      </c>
    </row>
    <row r="14112">
      <c r="A14112" s="7">
        <f t="shared" si="1"/>
        <v>12256</v>
      </c>
      <c r="B14112" s="5" t="s">
        <v>12486</v>
      </c>
      <c r="C14112" s="6" t="s">
        <v>780</v>
      </c>
    </row>
    <row r="14113">
      <c r="A14113" s="7">
        <f t="shared" si="1"/>
        <v>12257</v>
      </c>
      <c r="B14113" s="8" t="s">
        <v>12487</v>
      </c>
      <c r="C14113" s="9" t="s">
        <v>1548</v>
      </c>
    </row>
    <row r="14114">
      <c r="A14114" s="7">
        <f t="shared" si="1"/>
        <v>12258</v>
      </c>
      <c r="B14114" s="5" t="s">
        <v>12488</v>
      </c>
      <c r="C14114" s="6" t="s">
        <v>731</v>
      </c>
    </row>
    <row r="14115">
      <c r="A14115" s="7">
        <f t="shared" si="1"/>
        <v>12259</v>
      </c>
      <c r="B14115" s="5" t="s">
        <v>12489</v>
      </c>
      <c r="C14115" s="6" t="s">
        <v>462</v>
      </c>
    </row>
    <row r="14116">
      <c r="A14116" s="7">
        <f t="shared" si="1"/>
        <v>12260</v>
      </c>
      <c r="B14116" s="8" t="s">
        <v>12490</v>
      </c>
      <c r="C14116" s="9" t="s">
        <v>530</v>
      </c>
    </row>
    <row r="14117">
      <c r="A14117" s="7">
        <f t="shared" si="1"/>
        <v>12261</v>
      </c>
      <c r="B14117" s="8" t="s">
        <v>12491</v>
      </c>
      <c r="C14117" s="6" t="s">
        <v>672</v>
      </c>
    </row>
    <row r="14118">
      <c r="A14118" s="7">
        <f t="shared" si="1"/>
        <v>12262</v>
      </c>
      <c r="B14118" s="8" t="s">
        <v>12492</v>
      </c>
      <c r="C14118" s="9" t="s">
        <v>1548</v>
      </c>
    </row>
    <row r="14119">
      <c r="A14119" s="7">
        <f t="shared" si="1"/>
        <v>12263</v>
      </c>
      <c r="B14119" s="5" t="s">
        <v>12493</v>
      </c>
      <c r="C14119" s="6" t="s">
        <v>731</v>
      </c>
    </row>
    <row r="14120">
      <c r="A14120" s="7">
        <f t="shared" si="1"/>
        <v>12264</v>
      </c>
      <c r="B14120" s="5" t="s">
        <v>12494</v>
      </c>
      <c r="C14120" s="6" t="s">
        <v>1585</v>
      </c>
    </row>
    <row r="14121">
      <c r="A14121" s="7">
        <f t="shared" si="1"/>
        <v>12265</v>
      </c>
      <c r="B14121" s="5" t="s">
        <v>12495</v>
      </c>
      <c r="C14121" s="6" t="s">
        <v>1585</v>
      </c>
    </row>
    <row r="14122">
      <c r="A14122" s="7">
        <f t="shared" si="1"/>
        <v>12266</v>
      </c>
      <c r="B14122" s="8" t="s">
        <v>12496</v>
      </c>
      <c r="C14122" s="9" t="s">
        <v>1548</v>
      </c>
    </row>
    <row r="14123">
      <c r="A14123" s="7">
        <f t="shared" si="1"/>
        <v>12267</v>
      </c>
      <c r="B14123" s="8" t="s">
        <v>12497</v>
      </c>
      <c r="C14123" s="9" t="s">
        <v>1548</v>
      </c>
    </row>
    <row r="14124">
      <c r="A14124" s="7">
        <f t="shared" si="1"/>
        <v>12268</v>
      </c>
      <c r="B14124" s="8" t="s">
        <v>12498</v>
      </c>
      <c r="C14124" s="9" t="s">
        <v>1548</v>
      </c>
    </row>
    <row r="14125">
      <c r="A14125" s="7">
        <f t="shared" si="1"/>
        <v>12269</v>
      </c>
      <c r="B14125" s="8" t="s">
        <v>12499</v>
      </c>
      <c r="C14125" s="9" t="s">
        <v>1548</v>
      </c>
    </row>
    <row r="14126">
      <c r="A14126" s="7">
        <f t="shared" si="1"/>
        <v>12270</v>
      </c>
      <c r="B14126" s="5" t="s">
        <v>12500</v>
      </c>
      <c r="C14126" s="6" t="s">
        <v>109</v>
      </c>
    </row>
    <row r="14127">
      <c r="A14127" s="7">
        <f t="shared" si="1"/>
        <v>12271</v>
      </c>
      <c r="B14127" s="5" t="s">
        <v>12501</v>
      </c>
      <c r="C14127" s="6" t="s">
        <v>426</v>
      </c>
    </row>
    <row r="14128">
      <c r="A14128" s="7">
        <f t="shared" si="1"/>
        <v>12272</v>
      </c>
      <c r="B14128" s="5" t="s">
        <v>12502</v>
      </c>
      <c r="C14128" s="6" t="s">
        <v>731</v>
      </c>
    </row>
    <row r="14129">
      <c r="A14129" s="7">
        <f t="shared" si="1"/>
        <v>12273</v>
      </c>
      <c r="B14129" s="5" t="s">
        <v>12503</v>
      </c>
      <c r="C14129" s="6" t="s">
        <v>946</v>
      </c>
    </row>
    <row r="14130">
      <c r="A14130" s="7">
        <f t="shared" si="1"/>
        <v>12274</v>
      </c>
      <c r="B14130" s="8" t="s">
        <v>12504</v>
      </c>
      <c r="C14130" s="6" t="s">
        <v>5744</v>
      </c>
    </row>
    <row r="14131">
      <c r="A14131" s="7">
        <f t="shared" si="1"/>
        <v>12274</v>
      </c>
      <c r="B14131" s="8" t="s">
        <v>12504</v>
      </c>
      <c r="C14131" s="9" t="s">
        <v>60</v>
      </c>
    </row>
    <row r="14132">
      <c r="A14132" s="7">
        <f t="shared" si="1"/>
        <v>12274</v>
      </c>
      <c r="B14132" s="8" t="s">
        <v>12504</v>
      </c>
      <c r="C14132" s="9" t="s">
        <v>24</v>
      </c>
    </row>
    <row r="14133">
      <c r="A14133" s="7">
        <f t="shared" si="1"/>
        <v>12274</v>
      </c>
      <c r="B14133" s="8" t="s">
        <v>12504</v>
      </c>
      <c r="C14133" s="9" t="s">
        <v>25</v>
      </c>
    </row>
    <row r="14134">
      <c r="A14134" s="7">
        <f t="shared" si="1"/>
        <v>12275</v>
      </c>
      <c r="B14134" s="5" t="s">
        <v>12505</v>
      </c>
      <c r="C14134" s="6" t="s">
        <v>196</v>
      </c>
    </row>
    <row r="14135">
      <c r="A14135" s="7">
        <f t="shared" si="1"/>
        <v>12276</v>
      </c>
      <c r="B14135" s="5" t="s">
        <v>12506</v>
      </c>
      <c r="C14135" s="6" t="s">
        <v>731</v>
      </c>
    </row>
    <row r="14136">
      <c r="A14136" s="7">
        <f t="shared" si="1"/>
        <v>12277</v>
      </c>
      <c r="B14136" s="5" t="s">
        <v>12507</v>
      </c>
      <c r="C14136" s="6" t="s">
        <v>731</v>
      </c>
    </row>
    <row r="14137">
      <c r="A14137" s="7">
        <f t="shared" si="1"/>
        <v>12278</v>
      </c>
      <c r="B14137" s="8" t="s">
        <v>12508</v>
      </c>
      <c r="C14137" s="9" t="s">
        <v>502</v>
      </c>
    </row>
    <row r="14138">
      <c r="A14138" s="7">
        <f t="shared" si="1"/>
        <v>12279</v>
      </c>
      <c r="B14138" s="5" t="s">
        <v>12509</v>
      </c>
      <c r="C14138" s="6" t="s">
        <v>62</v>
      </c>
    </row>
    <row r="14139">
      <c r="A14139" s="7">
        <f t="shared" si="1"/>
        <v>12279</v>
      </c>
      <c r="B14139" s="18" t="s">
        <v>12509</v>
      </c>
      <c r="C14139" s="6" t="s">
        <v>1548</v>
      </c>
    </row>
    <row r="14140">
      <c r="A14140" s="7">
        <f t="shared" si="1"/>
        <v>12279</v>
      </c>
      <c r="B14140" s="18" t="s">
        <v>12509</v>
      </c>
      <c r="C14140" s="6" t="s">
        <v>655</v>
      </c>
    </row>
    <row r="14141">
      <c r="A14141" s="7">
        <f t="shared" si="1"/>
        <v>12280</v>
      </c>
      <c r="B14141" s="5" t="s">
        <v>12510</v>
      </c>
      <c r="C14141" s="6" t="s">
        <v>1120</v>
      </c>
    </row>
    <row r="14142">
      <c r="A14142" s="7">
        <f t="shared" si="1"/>
        <v>12281</v>
      </c>
      <c r="B14142" s="8" t="s">
        <v>12511</v>
      </c>
      <c r="C14142" s="9" t="s">
        <v>1548</v>
      </c>
    </row>
    <row r="14143">
      <c r="A14143" s="7">
        <f t="shared" si="1"/>
        <v>12282</v>
      </c>
      <c r="B14143" s="8" t="s">
        <v>12512</v>
      </c>
      <c r="C14143" s="9" t="s">
        <v>1548</v>
      </c>
    </row>
    <row r="14144">
      <c r="A14144" s="7">
        <f t="shared" si="1"/>
        <v>12283</v>
      </c>
      <c r="B14144" s="8" t="s">
        <v>12513</v>
      </c>
      <c r="C14144" s="9" t="s">
        <v>1548</v>
      </c>
    </row>
    <row r="14145">
      <c r="A14145" s="7">
        <f t="shared" si="1"/>
        <v>12284</v>
      </c>
      <c r="B14145" s="8" t="s">
        <v>12514</v>
      </c>
      <c r="C14145" s="9" t="s">
        <v>1548</v>
      </c>
    </row>
    <row r="14146">
      <c r="A14146" s="7">
        <f t="shared" si="1"/>
        <v>12285</v>
      </c>
      <c r="B14146" s="8" t="s">
        <v>12515</v>
      </c>
      <c r="C14146" s="9" t="s">
        <v>1548</v>
      </c>
    </row>
    <row r="14147">
      <c r="A14147" s="7">
        <f t="shared" si="1"/>
        <v>12286</v>
      </c>
      <c r="B14147" s="5" t="s">
        <v>12516</v>
      </c>
      <c r="C14147" s="6" t="s">
        <v>1040</v>
      </c>
    </row>
    <row r="14148">
      <c r="A14148" s="7">
        <f t="shared" si="1"/>
        <v>12287</v>
      </c>
      <c r="B14148" s="8" t="s">
        <v>12517</v>
      </c>
      <c r="C14148" s="9" t="s">
        <v>1548</v>
      </c>
    </row>
    <row r="14149">
      <c r="A14149" s="7">
        <f t="shared" si="1"/>
        <v>12288</v>
      </c>
      <c r="B14149" s="8" t="s">
        <v>12518</v>
      </c>
      <c r="C14149" s="6" t="s">
        <v>196</v>
      </c>
    </row>
    <row r="14150">
      <c r="A14150" s="7">
        <f t="shared" si="1"/>
        <v>12288</v>
      </c>
      <c r="B14150" s="8" t="s">
        <v>12518</v>
      </c>
      <c r="C14150" s="6" t="s">
        <v>328</v>
      </c>
    </row>
    <row r="14151">
      <c r="A14151" s="7">
        <f t="shared" si="1"/>
        <v>12288</v>
      </c>
      <c r="B14151" s="8" t="s">
        <v>12518</v>
      </c>
      <c r="C14151" s="9" t="s">
        <v>60</v>
      </c>
    </row>
    <row r="14152">
      <c r="A14152" s="7">
        <f t="shared" si="1"/>
        <v>12289</v>
      </c>
      <c r="B14152" s="8" t="s">
        <v>12519</v>
      </c>
      <c r="C14152" s="9" t="s">
        <v>1548</v>
      </c>
    </row>
    <row r="14153">
      <c r="A14153" s="7">
        <f t="shared" si="1"/>
        <v>12290</v>
      </c>
      <c r="B14153" s="8" t="s">
        <v>12520</v>
      </c>
      <c r="C14153" s="9" t="s">
        <v>1548</v>
      </c>
    </row>
    <row r="14154">
      <c r="A14154" s="7">
        <f t="shared" si="1"/>
        <v>12291</v>
      </c>
      <c r="B14154" s="8" t="s">
        <v>12521</v>
      </c>
      <c r="C14154" s="9" t="s">
        <v>162</v>
      </c>
    </row>
    <row r="14155">
      <c r="A14155" s="7">
        <f t="shared" si="1"/>
        <v>12291</v>
      </c>
      <c r="B14155" s="8" t="s">
        <v>12521</v>
      </c>
      <c r="C14155" s="9" t="s">
        <v>142</v>
      </c>
    </row>
    <row r="14156">
      <c r="A14156" s="7">
        <f t="shared" si="1"/>
        <v>12291</v>
      </c>
      <c r="B14156" s="8" t="s">
        <v>12521</v>
      </c>
      <c r="C14156" s="9" t="s">
        <v>24</v>
      </c>
    </row>
    <row r="14157">
      <c r="A14157" s="7">
        <f t="shared" si="1"/>
        <v>12292</v>
      </c>
      <c r="B14157" s="8" t="s">
        <v>12522</v>
      </c>
      <c r="C14157" s="9" t="s">
        <v>1548</v>
      </c>
    </row>
    <row r="14158">
      <c r="A14158" s="7">
        <f t="shared" si="1"/>
        <v>12293</v>
      </c>
      <c r="B14158" s="5" t="s">
        <v>12523</v>
      </c>
      <c r="C14158" s="6" t="s">
        <v>1120</v>
      </c>
    </row>
    <row r="14159">
      <c r="A14159" s="7">
        <f t="shared" si="1"/>
        <v>12294</v>
      </c>
      <c r="B14159" s="8" t="s">
        <v>12524</v>
      </c>
      <c r="C14159" s="9" t="s">
        <v>530</v>
      </c>
    </row>
    <row r="14160">
      <c r="A14160" s="7">
        <f t="shared" si="1"/>
        <v>12295</v>
      </c>
      <c r="B14160" s="8" t="s">
        <v>12525</v>
      </c>
      <c r="C14160" s="9" t="s">
        <v>142</v>
      </c>
    </row>
    <row r="14161">
      <c r="A14161" s="7">
        <f t="shared" si="1"/>
        <v>12295</v>
      </c>
      <c r="B14161" s="8" t="s">
        <v>12525</v>
      </c>
      <c r="C14161" s="9" t="s">
        <v>60</v>
      </c>
    </row>
    <row r="14162">
      <c r="A14162" s="7">
        <f t="shared" si="1"/>
        <v>12295</v>
      </c>
      <c r="B14162" s="8" t="s">
        <v>12525</v>
      </c>
      <c r="C14162" s="9" t="s">
        <v>162</v>
      </c>
    </row>
    <row r="14163">
      <c r="A14163" s="7">
        <f t="shared" si="1"/>
        <v>12296</v>
      </c>
      <c r="B14163" s="8" t="s">
        <v>12526</v>
      </c>
      <c r="C14163" s="9" t="s">
        <v>758</v>
      </c>
    </row>
    <row r="14164">
      <c r="A14164" s="7">
        <f t="shared" si="1"/>
        <v>12297</v>
      </c>
      <c r="B14164" s="5" t="s">
        <v>12527</v>
      </c>
      <c r="C14164" s="6" t="s">
        <v>731</v>
      </c>
    </row>
    <row r="14165">
      <c r="A14165" s="7">
        <f t="shared" si="1"/>
        <v>12298</v>
      </c>
      <c r="B14165" s="8" t="s">
        <v>12528</v>
      </c>
      <c r="C14165" s="9" t="s">
        <v>1548</v>
      </c>
    </row>
    <row r="14166">
      <c r="A14166" s="7">
        <f t="shared" si="1"/>
        <v>12299</v>
      </c>
      <c r="B14166" s="8" t="s">
        <v>12529</v>
      </c>
      <c r="C14166" s="9" t="s">
        <v>24</v>
      </c>
    </row>
    <row r="14167">
      <c r="A14167" s="7">
        <f t="shared" si="1"/>
        <v>12299</v>
      </c>
      <c r="B14167" s="8" t="s">
        <v>12529</v>
      </c>
      <c r="C14167" s="9" t="s">
        <v>25</v>
      </c>
    </row>
    <row r="14168">
      <c r="A14168" s="7">
        <f t="shared" si="1"/>
        <v>12300</v>
      </c>
      <c r="B14168" s="8" t="s">
        <v>12530</v>
      </c>
      <c r="C14168" s="9" t="s">
        <v>142</v>
      </c>
    </row>
    <row r="14169">
      <c r="A14169" s="7">
        <f t="shared" si="1"/>
        <v>12301</v>
      </c>
      <c r="B14169" s="8" t="s">
        <v>12531</v>
      </c>
      <c r="C14169" s="9" t="s">
        <v>845</v>
      </c>
    </row>
    <row r="14170">
      <c r="A14170" s="7">
        <f t="shared" si="1"/>
        <v>12302</v>
      </c>
      <c r="B14170" s="8" t="s">
        <v>12532</v>
      </c>
      <c r="C14170" s="9" t="s">
        <v>1548</v>
      </c>
    </row>
    <row r="14171">
      <c r="A14171" s="7">
        <f t="shared" si="1"/>
        <v>12303</v>
      </c>
      <c r="B14171" s="8" t="s">
        <v>12533</v>
      </c>
      <c r="C14171" s="9" t="s">
        <v>60</v>
      </c>
    </row>
    <row r="14172">
      <c r="A14172" s="7">
        <f t="shared" si="1"/>
        <v>12303</v>
      </c>
      <c r="B14172" s="8" t="s">
        <v>12533</v>
      </c>
      <c r="C14172" s="9" t="s">
        <v>142</v>
      </c>
    </row>
    <row r="14173">
      <c r="A14173" s="7">
        <f t="shared" si="1"/>
        <v>12304</v>
      </c>
      <c r="B14173" s="5" t="s">
        <v>12534</v>
      </c>
      <c r="C14173" s="6" t="s">
        <v>452</v>
      </c>
    </row>
    <row r="14174">
      <c r="A14174" s="7">
        <f t="shared" si="1"/>
        <v>12305</v>
      </c>
      <c r="B14174" s="5" t="s">
        <v>12535</v>
      </c>
      <c r="C14174" s="6" t="s">
        <v>62</v>
      </c>
    </row>
    <row r="14175">
      <c r="A14175" s="7">
        <f t="shared" si="1"/>
        <v>12306</v>
      </c>
      <c r="B14175" s="5" t="s">
        <v>12536</v>
      </c>
      <c r="C14175" s="6" t="s">
        <v>1120</v>
      </c>
    </row>
    <row r="14176">
      <c r="A14176" s="7">
        <f t="shared" si="1"/>
        <v>12307</v>
      </c>
      <c r="B14176" s="5" t="s">
        <v>12537</v>
      </c>
      <c r="C14176" s="6" t="s">
        <v>1585</v>
      </c>
    </row>
    <row r="14177">
      <c r="A14177" s="7">
        <f t="shared" si="1"/>
        <v>12308</v>
      </c>
      <c r="B14177" s="5" t="s">
        <v>12538</v>
      </c>
      <c r="C14177" s="6" t="s">
        <v>731</v>
      </c>
    </row>
    <row r="14178">
      <c r="A14178" s="7">
        <f t="shared" si="1"/>
        <v>12309</v>
      </c>
      <c r="B14178" s="8" t="s">
        <v>12539</v>
      </c>
      <c r="C14178" s="6" t="s">
        <v>196</v>
      </c>
    </row>
    <row r="14179">
      <c r="A14179" s="7">
        <f t="shared" si="1"/>
        <v>12309</v>
      </c>
      <c r="B14179" s="8" t="s">
        <v>12539</v>
      </c>
      <c r="C14179" s="9" t="s">
        <v>60</v>
      </c>
    </row>
    <row r="14180">
      <c r="A14180" s="7">
        <f t="shared" si="1"/>
        <v>12309</v>
      </c>
      <c r="B14180" s="8" t="s">
        <v>12539</v>
      </c>
      <c r="C14180" s="9" t="s">
        <v>142</v>
      </c>
    </row>
    <row r="14181">
      <c r="A14181" s="7">
        <f t="shared" si="1"/>
        <v>12310</v>
      </c>
      <c r="B14181" s="8" t="s">
        <v>12540</v>
      </c>
      <c r="C14181" s="9" t="s">
        <v>10</v>
      </c>
    </row>
    <row r="14182">
      <c r="A14182" s="7">
        <f t="shared" si="1"/>
        <v>12310</v>
      </c>
      <c r="B14182" s="8" t="s">
        <v>12540</v>
      </c>
      <c r="C14182" s="9" t="s">
        <v>60</v>
      </c>
    </row>
    <row r="14183">
      <c r="A14183" s="7">
        <f t="shared" si="1"/>
        <v>12311</v>
      </c>
      <c r="B14183" s="8" t="s">
        <v>12541</v>
      </c>
      <c r="C14183" s="9" t="s">
        <v>10</v>
      </c>
    </row>
    <row r="14184">
      <c r="A14184" s="7">
        <f t="shared" si="1"/>
        <v>12311</v>
      </c>
      <c r="B14184" s="8" t="s">
        <v>12541</v>
      </c>
      <c r="C14184" s="9" t="s">
        <v>60</v>
      </c>
    </row>
    <row r="14185">
      <c r="A14185" s="7">
        <f t="shared" si="1"/>
        <v>12311</v>
      </c>
      <c r="B14185" s="8" t="s">
        <v>12541</v>
      </c>
      <c r="C14185" s="9" t="s">
        <v>616</v>
      </c>
    </row>
    <row r="14186">
      <c r="A14186" s="7">
        <f t="shared" si="1"/>
        <v>12312</v>
      </c>
      <c r="B14186" s="8" t="s">
        <v>12542</v>
      </c>
      <c r="C14186" s="9" t="s">
        <v>22</v>
      </c>
    </row>
    <row r="14187">
      <c r="A14187" s="7">
        <f t="shared" si="1"/>
        <v>12312</v>
      </c>
      <c r="B14187" s="8" t="s">
        <v>12542</v>
      </c>
      <c r="C14187" s="9" t="s">
        <v>25</v>
      </c>
    </row>
    <row r="14188">
      <c r="A14188" s="7">
        <f t="shared" si="1"/>
        <v>12312</v>
      </c>
      <c r="B14188" s="8" t="s">
        <v>12542</v>
      </c>
      <c r="C14188" s="9" t="s">
        <v>24</v>
      </c>
    </row>
    <row r="14189">
      <c r="A14189" s="7">
        <f t="shared" si="1"/>
        <v>12313</v>
      </c>
      <c r="B14189" s="8" t="s">
        <v>12543</v>
      </c>
      <c r="C14189" s="9" t="s">
        <v>10</v>
      </c>
    </row>
    <row r="14190">
      <c r="A14190" s="7">
        <f t="shared" si="1"/>
        <v>12313</v>
      </c>
      <c r="B14190" s="8" t="s">
        <v>12543</v>
      </c>
      <c r="C14190" s="9" t="s">
        <v>162</v>
      </c>
    </row>
    <row r="14191">
      <c r="A14191" s="7">
        <f t="shared" si="1"/>
        <v>12314</v>
      </c>
      <c r="B14191" s="8" t="s">
        <v>12544</v>
      </c>
      <c r="C14191" s="6" t="s">
        <v>132</v>
      </c>
    </row>
    <row r="14192">
      <c r="A14192" s="7">
        <f t="shared" si="1"/>
        <v>12314</v>
      </c>
      <c r="B14192" s="8" t="s">
        <v>12544</v>
      </c>
      <c r="C14192" s="6" t="s">
        <v>179</v>
      </c>
    </row>
    <row r="14193">
      <c r="A14193" s="7">
        <f t="shared" si="1"/>
        <v>12314</v>
      </c>
      <c r="B14193" s="8" t="s">
        <v>12544</v>
      </c>
      <c r="C14193" s="9" t="s">
        <v>24</v>
      </c>
    </row>
    <row r="14194">
      <c r="A14194" s="7">
        <f t="shared" si="1"/>
        <v>12314</v>
      </c>
      <c r="B14194" s="8" t="s">
        <v>12544</v>
      </c>
      <c r="C14194" s="9" t="s">
        <v>25</v>
      </c>
    </row>
    <row r="14195">
      <c r="A14195" s="7">
        <f t="shared" si="1"/>
        <v>12315</v>
      </c>
      <c r="B14195" s="5" t="s">
        <v>12545</v>
      </c>
      <c r="C14195" s="6" t="s">
        <v>1120</v>
      </c>
    </row>
    <row r="14196">
      <c r="A14196" s="7">
        <f t="shared" si="1"/>
        <v>12316</v>
      </c>
      <c r="B14196" s="16" t="s">
        <v>12546</v>
      </c>
      <c r="C14196" s="6" t="s">
        <v>1235</v>
      </c>
    </row>
    <row r="14197">
      <c r="A14197" s="7">
        <f t="shared" si="1"/>
        <v>12317</v>
      </c>
      <c r="B14197" s="5" t="s">
        <v>12547</v>
      </c>
      <c r="C14197" s="6" t="s">
        <v>946</v>
      </c>
    </row>
    <row r="14198">
      <c r="A14198" s="7">
        <f t="shared" si="1"/>
        <v>12318</v>
      </c>
      <c r="B14198" s="5" t="s">
        <v>12548</v>
      </c>
      <c r="C14198" s="6" t="s">
        <v>727</v>
      </c>
    </row>
    <row r="14199">
      <c r="A14199" s="7">
        <f t="shared" si="1"/>
        <v>12319</v>
      </c>
      <c r="B14199" s="5" t="s">
        <v>12549</v>
      </c>
      <c r="C14199" s="6" t="s">
        <v>538</v>
      </c>
    </row>
    <row r="14200">
      <c r="A14200" s="7">
        <f t="shared" si="1"/>
        <v>12320</v>
      </c>
      <c r="B14200" s="8" t="s">
        <v>12550</v>
      </c>
      <c r="C14200" s="9" t="s">
        <v>1548</v>
      </c>
    </row>
    <row r="14201">
      <c r="A14201" s="7">
        <f t="shared" si="1"/>
        <v>12321</v>
      </c>
      <c r="B14201" s="5" t="s">
        <v>12551</v>
      </c>
      <c r="C14201" s="6" t="s">
        <v>989</v>
      </c>
    </row>
    <row r="14202">
      <c r="A14202" s="7">
        <f t="shared" si="1"/>
        <v>12322</v>
      </c>
      <c r="B14202" s="5" t="s">
        <v>12552</v>
      </c>
      <c r="C14202" s="6" t="s">
        <v>59</v>
      </c>
    </row>
    <row r="14203">
      <c r="A14203" s="7">
        <f t="shared" si="1"/>
        <v>12323</v>
      </c>
      <c r="B14203" s="5" t="s">
        <v>12553</v>
      </c>
      <c r="C14203" s="6" t="s">
        <v>1120</v>
      </c>
    </row>
    <row r="14204">
      <c r="A14204" s="7">
        <f t="shared" si="1"/>
        <v>12324</v>
      </c>
      <c r="B14204" s="5" t="s">
        <v>12554</v>
      </c>
      <c r="C14204" s="6" t="s">
        <v>731</v>
      </c>
    </row>
    <row r="14205">
      <c r="A14205" s="7">
        <f t="shared" si="1"/>
        <v>12325</v>
      </c>
      <c r="B14205" s="8" t="s">
        <v>12555</v>
      </c>
      <c r="C14205" s="9" t="s">
        <v>502</v>
      </c>
    </row>
    <row r="14206">
      <c r="A14206" s="7">
        <f t="shared" si="1"/>
        <v>12326</v>
      </c>
      <c r="B14206" s="16" t="s">
        <v>12556</v>
      </c>
      <c r="C14206" s="6" t="s">
        <v>1235</v>
      </c>
    </row>
    <row r="14207">
      <c r="A14207" s="7">
        <f t="shared" si="1"/>
        <v>12327</v>
      </c>
      <c r="B14207" s="5" t="s">
        <v>12557</v>
      </c>
      <c r="C14207" s="6" t="s">
        <v>731</v>
      </c>
    </row>
    <row r="14208">
      <c r="A14208" s="7">
        <f t="shared" si="1"/>
        <v>12328</v>
      </c>
      <c r="B14208" s="5" t="s">
        <v>12558</v>
      </c>
      <c r="C14208" s="6" t="s">
        <v>946</v>
      </c>
    </row>
    <row r="14209">
      <c r="A14209" s="7">
        <f t="shared" si="1"/>
        <v>12329</v>
      </c>
      <c r="B14209" s="5" t="s">
        <v>12559</v>
      </c>
      <c r="C14209" s="6" t="s">
        <v>731</v>
      </c>
    </row>
    <row r="14210">
      <c r="A14210" s="7">
        <f t="shared" si="1"/>
        <v>12330</v>
      </c>
      <c r="B14210" s="8" t="s">
        <v>12560</v>
      </c>
      <c r="C14210" s="9" t="s">
        <v>1548</v>
      </c>
    </row>
    <row r="14211">
      <c r="A14211" s="7">
        <f t="shared" si="1"/>
        <v>12331</v>
      </c>
      <c r="B14211" s="8" t="s">
        <v>12561</v>
      </c>
      <c r="C14211" s="9" t="s">
        <v>60</v>
      </c>
    </row>
    <row r="14212">
      <c r="A14212" s="7">
        <f t="shared" si="1"/>
        <v>12331</v>
      </c>
      <c r="B14212" s="8" t="s">
        <v>12561</v>
      </c>
      <c r="C14212" s="6" t="s">
        <v>59</v>
      </c>
    </row>
    <row r="14213">
      <c r="A14213" s="7">
        <f t="shared" si="1"/>
        <v>12332</v>
      </c>
      <c r="B14213" s="5" t="s">
        <v>12562</v>
      </c>
      <c r="C14213" s="6" t="s">
        <v>1120</v>
      </c>
    </row>
    <row r="14214">
      <c r="A14214" s="7">
        <f t="shared" si="1"/>
        <v>12333</v>
      </c>
      <c r="B14214" s="8" t="s">
        <v>12563</v>
      </c>
      <c r="C14214" s="6" t="s">
        <v>196</v>
      </c>
    </row>
    <row r="14215">
      <c r="A14215" s="7">
        <f t="shared" si="1"/>
        <v>12334</v>
      </c>
      <c r="B14215" s="5" t="s">
        <v>12564</v>
      </c>
      <c r="C14215" s="6" t="s">
        <v>731</v>
      </c>
    </row>
    <row r="14216">
      <c r="A14216" s="7">
        <f t="shared" si="1"/>
        <v>12335</v>
      </c>
      <c r="B14216" s="5" t="s">
        <v>12565</v>
      </c>
      <c r="C14216" s="6" t="s">
        <v>1267</v>
      </c>
    </row>
    <row r="14217">
      <c r="A14217" s="7">
        <f t="shared" si="1"/>
        <v>12335</v>
      </c>
      <c r="B14217" s="5" t="s">
        <v>12565</v>
      </c>
      <c r="C14217" s="6" t="s">
        <v>22</v>
      </c>
    </row>
    <row r="14218">
      <c r="A14218" s="7">
        <f t="shared" si="1"/>
        <v>12335</v>
      </c>
      <c r="B14218" s="5" t="s">
        <v>12565</v>
      </c>
      <c r="C14218" s="6" t="s">
        <v>24</v>
      </c>
    </row>
    <row r="14219">
      <c r="A14219" s="7">
        <f t="shared" si="1"/>
        <v>12336</v>
      </c>
      <c r="B14219" s="5" t="s">
        <v>12566</v>
      </c>
      <c r="C14219" s="6" t="s">
        <v>731</v>
      </c>
    </row>
    <row r="14220">
      <c r="A14220" s="7">
        <f t="shared" si="1"/>
        <v>12337</v>
      </c>
      <c r="B14220" s="8" t="s">
        <v>12567</v>
      </c>
      <c r="C14220" s="9" t="s">
        <v>502</v>
      </c>
    </row>
    <row r="14221">
      <c r="A14221" s="7">
        <f t="shared" si="1"/>
        <v>12338</v>
      </c>
      <c r="B14221" s="8" t="s">
        <v>12568</v>
      </c>
      <c r="C14221" s="9" t="s">
        <v>502</v>
      </c>
    </row>
    <row r="14222">
      <c r="A14222" s="7">
        <f t="shared" si="1"/>
        <v>12339</v>
      </c>
      <c r="B14222" s="8" t="s">
        <v>12569</v>
      </c>
      <c r="C14222" s="9" t="s">
        <v>24</v>
      </c>
    </row>
    <row r="14223">
      <c r="A14223" s="7">
        <f t="shared" si="1"/>
        <v>12340</v>
      </c>
      <c r="B14223" s="5" t="s">
        <v>12570</v>
      </c>
      <c r="C14223" s="6" t="s">
        <v>1120</v>
      </c>
    </row>
    <row r="14224">
      <c r="A14224" s="7">
        <f t="shared" si="1"/>
        <v>12341</v>
      </c>
      <c r="B14224" s="8" t="s">
        <v>12571</v>
      </c>
      <c r="C14224" s="9" t="s">
        <v>1042</v>
      </c>
    </row>
    <row r="14225">
      <c r="A14225" s="7">
        <f t="shared" si="1"/>
        <v>12342</v>
      </c>
      <c r="B14225" s="5" t="s">
        <v>12572</v>
      </c>
      <c r="C14225" s="6" t="s">
        <v>437</v>
      </c>
    </row>
    <row r="14226">
      <c r="A14226" s="7">
        <f t="shared" si="1"/>
        <v>12343</v>
      </c>
      <c r="B14226" s="5" t="s">
        <v>12573</v>
      </c>
      <c r="C14226" s="6" t="s">
        <v>1378</v>
      </c>
    </row>
    <row r="14227">
      <c r="A14227" s="7">
        <f t="shared" si="1"/>
        <v>12344</v>
      </c>
      <c r="B14227" s="5" t="s">
        <v>12574</v>
      </c>
      <c r="C14227" s="6" t="s">
        <v>196</v>
      </c>
    </row>
    <row r="14228">
      <c r="A14228" s="7">
        <f t="shared" si="1"/>
        <v>12345</v>
      </c>
      <c r="B14228" s="5" t="s">
        <v>12575</v>
      </c>
      <c r="C14228" s="6" t="s">
        <v>1585</v>
      </c>
    </row>
    <row r="14229">
      <c r="A14229" s="7">
        <f t="shared" si="1"/>
        <v>12346</v>
      </c>
      <c r="B14229" s="5" t="s">
        <v>12576</v>
      </c>
      <c r="C14229" s="6" t="s">
        <v>462</v>
      </c>
    </row>
    <row r="14230">
      <c r="A14230" s="7">
        <f t="shared" si="1"/>
        <v>12347</v>
      </c>
      <c r="B14230" s="8" t="s">
        <v>12577</v>
      </c>
      <c r="C14230" s="9" t="s">
        <v>1548</v>
      </c>
    </row>
    <row r="14231">
      <c r="A14231" s="7">
        <f t="shared" si="1"/>
        <v>12348</v>
      </c>
      <c r="B14231" s="8" t="s">
        <v>12578</v>
      </c>
      <c r="C14231" s="9" t="s">
        <v>60</v>
      </c>
    </row>
    <row r="14232">
      <c r="A14232" s="7">
        <f t="shared" si="1"/>
        <v>12349</v>
      </c>
      <c r="B14232" s="8" t="s">
        <v>12579</v>
      </c>
      <c r="C14232" s="9" t="s">
        <v>1548</v>
      </c>
    </row>
    <row r="14233">
      <c r="A14233" s="7">
        <f t="shared" si="1"/>
        <v>12350</v>
      </c>
      <c r="B14233" s="5" t="s">
        <v>12580</v>
      </c>
      <c r="C14233" s="6" t="s">
        <v>471</v>
      </c>
    </row>
    <row r="14234">
      <c r="A14234" s="7">
        <f t="shared" si="1"/>
        <v>12351</v>
      </c>
      <c r="B14234" s="5" t="s">
        <v>12581</v>
      </c>
      <c r="C14234" s="6" t="s">
        <v>74</v>
      </c>
    </row>
    <row r="14235">
      <c r="A14235" s="7">
        <f t="shared" si="1"/>
        <v>12352</v>
      </c>
      <c r="B14235" s="5" t="s">
        <v>12582</v>
      </c>
      <c r="C14235" s="6" t="s">
        <v>80</v>
      </c>
    </row>
    <row r="14236">
      <c r="A14236" s="7">
        <f t="shared" si="1"/>
        <v>12353</v>
      </c>
      <c r="B14236" s="8" t="s">
        <v>12583</v>
      </c>
      <c r="C14236" s="9" t="s">
        <v>1548</v>
      </c>
    </row>
    <row r="14237">
      <c r="A14237" s="7">
        <f t="shared" si="1"/>
        <v>12354</v>
      </c>
      <c r="B14237" s="5" t="s">
        <v>12584</v>
      </c>
      <c r="C14237" s="6" t="s">
        <v>1585</v>
      </c>
    </row>
    <row r="14238">
      <c r="A14238" s="7">
        <f t="shared" si="1"/>
        <v>12355</v>
      </c>
      <c r="B14238" s="5" t="s">
        <v>12585</v>
      </c>
      <c r="C14238" s="6" t="s">
        <v>1585</v>
      </c>
    </row>
    <row r="14239">
      <c r="A14239" s="7">
        <f t="shared" si="1"/>
        <v>12356</v>
      </c>
      <c r="B14239" s="5" t="s">
        <v>12586</v>
      </c>
      <c r="C14239" s="6" t="s">
        <v>1207</v>
      </c>
    </row>
    <row r="14240">
      <c r="A14240" s="7">
        <f t="shared" si="1"/>
        <v>12357</v>
      </c>
      <c r="B14240" s="8" t="s">
        <v>12587</v>
      </c>
      <c r="C14240" s="9" t="s">
        <v>60</v>
      </c>
    </row>
    <row r="14241">
      <c r="A14241" s="7">
        <f t="shared" si="1"/>
        <v>12358</v>
      </c>
      <c r="B14241" s="5" t="s">
        <v>12588</v>
      </c>
      <c r="C14241" s="6" t="s">
        <v>1585</v>
      </c>
    </row>
    <row r="14242">
      <c r="A14242" s="7">
        <f t="shared" si="1"/>
        <v>12359</v>
      </c>
      <c r="B14242" s="5" t="s">
        <v>12589</v>
      </c>
      <c r="C14242" s="6" t="s">
        <v>1585</v>
      </c>
    </row>
    <row r="14243">
      <c r="A14243" s="7">
        <f t="shared" si="1"/>
        <v>12360</v>
      </c>
      <c r="B14243" s="5" t="s">
        <v>12590</v>
      </c>
      <c r="C14243" s="6" t="s">
        <v>780</v>
      </c>
    </row>
    <row r="14244">
      <c r="A14244" s="7">
        <f t="shared" si="1"/>
        <v>12361</v>
      </c>
      <c r="B14244" s="5" t="s">
        <v>12591</v>
      </c>
      <c r="C14244" s="6" t="s">
        <v>1371</v>
      </c>
    </row>
    <row r="14245">
      <c r="A14245" s="7">
        <f t="shared" si="1"/>
        <v>12362</v>
      </c>
      <c r="B14245" s="5" t="s">
        <v>12592</v>
      </c>
      <c r="C14245" s="6" t="s">
        <v>780</v>
      </c>
    </row>
    <row r="14246">
      <c r="A14246" s="7">
        <f t="shared" si="1"/>
        <v>12363</v>
      </c>
      <c r="B14246" s="8" t="s">
        <v>12593</v>
      </c>
      <c r="C14246" s="9" t="s">
        <v>780</v>
      </c>
    </row>
    <row r="14247">
      <c r="A14247" s="7">
        <f t="shared" si="1"/>
        <v>12364</v>
      </c>
      <c r="B14247" s="8" t="s">
        <v>12594</v>
      </c>
      <c r="C14247" s="9" t="s">
        <v>780</v>
      </c>
    </row>
    <row r="14248">
      <c r="A14248" s="7">
        <f t="shared" si="1"/>
        <v>12365</v>
      </c>
      <c r="B14248" s="8" t="s">
        <v>12595</v>
      </c>
      <c r="C14248" s="9" t="s">
        <v>893</v>
      </c>
    </row>
    <row r="14249">
      <c r="A14249" s="7">
        <f t="shared" si="1"/>
        <v>12366</v>
      </c>
      <c r="B14249" s="5" t="s">
        <v>12596</v>
      </c>
      <c r="C14249" s="6" t="s">
        <v>95</v>
      </c>
    </row>
    <row r="14250">
      <c r="A14250" s="7">
        <f t="shared" si="1"/>
        <v>12367</v>
      </c>
      <c r="B14250" s="5" t="s">
        <v>12597</v>
      </c>
      <c r="C14250" s="6" t="s">
        <v>1394</v>
      </c>
    </row>
    <row r="14251">
      <c r="A14251" s="7">
        <f t="shared" si="1"/>
        <v>12368</v>
      </c>
      <c r="B14251" s="5" t="s">
        <v>12598</v>
      </c>
      <c r="C14251" s="6" t="s">
        <v>1334</v>
      </c>
    </row>
    <row r="14252">
      <c r="A14252" s="7">
        <f t="shared" si="1"/>
        <v>12369</v>
      </c>
      <c r="B14252" s="5" t="s">
        <v>12599</v>
      </c>
      <c r="C14252" s="6" t="s">
        <v>1378</v>
      </c>
    </row>
    <row r="14253">
      <c r="A14253" s="7">
        <f t="shared" si="1"/>
        <v>12370</v>
      </c>
      <c r="B14253" s="5" t="s">
        <v>12600</v>
      </c>
      <c r="C14253" s="6" t="s">
        <v>1124</v>
      </c>
    </row>
    <row r="14254">
      <c r="A14254" s="7">
        <f t="shared" si="1"/>
        <v>12371</v>
      </c>
      <c r="B14254" s="5" t="s">
        <v>12601</v>
      </c>
      <c r="C14254" s="6" t="s">
        <v>48</v>
      </c>
    </row>
    <row r="14255">
      <c r="A14255" s="7">
        <f t="shared" si="1"/>
        <v>12372</v>
      </c>
      <c r="B14255" s="5" t="s">
        <v>12602</v>
      </c>
      <c r="C14255" s="6" t="s">
        <v>785</v>
      </c>
    </row>
    <row r="14256">
      <c r="A14256" s="7">
        <f t="shared" si="1"/>
        <v>12373</v>
      </c>
      <c r="B14256" s="5" t="s">
        <v>12603</v>
      </c>
      <c r="C14256" s="6" t="s">
        <v>86</v>
      </c>
    </row>
    <row r="14257">
      <c r="A14257" s="7">
        <f t="shared" si="1"/>
        <v>12374</v>
      </c>
      <c r="B14257" s="5" t="s">
        <v>12604</v>
      </c>
      <c r="C14257" s="6" t="s">
        <v>86</v>
      </c>
    </row>
    <row r="14258">
      <c r="A14258" s="7">
        <f t="shared" si="1"/>
        <v>12375</v>
      </c>
      <c r="B14258" s="5" t="s">
        <v>12605</v>
      </c>
      <c r="C14258" s="6" t="s">
        <v>69</v>
      </c>
    </row>
    <row r="14259">
      <c r="A14259" s="7">
        <f t="shared" si="1"/>
        <v>12375</v>
      </c>
      <c r="B14259" s="5" t="s">
        <v>12605</v>
      </c>
      <c r="C14259" s="6" t="s">
        <v>1548</v>
      </c>
    </row>
    <row r="14260">
      <c r="A14260" s="7">
        <f t="shared" si="1"/>
        <v>12376</v>
      </c>
      <c r="B14260" s="8" t="s">
        <v>12606</v>
      </c>
      <c r="C14260" s="9" t="s">
        <v>1548</v>
      </c>
    </row>
    <row r="14261">
      <c r="A14261" s="7">
        <f t="shared" si="1"/>
        <v>12377</v>
      </c>
      <c r="B14261" s="8" t="s">
        <v>12607</v>
      </c>
      <c r="C14261" s="9" t="s">
        <v>1548</v>
      </c>
    </row>
    <row r="14262">
      <c r="A14262" s="7">
        <f t="shared" si="1"/>
        <v>12378</v>
      </c>
      <c r="B14262" s="5" t="s">
        <v>12608</v>
      </c>
      <c r="C14262" s="6" t="s">
        <v>731</v>
      </c>
    </row>
    <row r="14263">
      <c r="A14263" s="7">
        <f t="shared" si="1"/>
        <v>12379</v>
      </c>
      <c r="B14263" s="5" t="s">
        <v>12609</v>
      </c>
      <c r="C14263" s="6" t="s">
        <v>1120</v>
      </c>
    </row>
    <row r="14264">
      <c r="A14264" s="7">
        <f t="shared" si="1"/>
        <v>12380</v>
      </c>
      <c r="B14264" s="5" t="s">
        <v>12610</v>
      </c>
      <c r="C14264" s="6" t="s">
        <v>1120</v>
      </c>
    </row>
    <row r="14265">
      <c r="A14265" s="7">
        <f t="shared" si="1"/>
        <v>12381</v>
      </c>
      <c r="B14265" s="5" t="s">
        <v>12611</v>
      </c>
      <c r="C14265" s="6" t="s">
        <v>1120</v>
      </c>
    </row>
    <row r="14266">
      <c r="A14266" s="7">
        <f t="shared" si="1"/>
        <v>12382</v>
      </c>
      <c r="B14266" s="8" t="s">
        <v>12612</v>
      </c>
      <c r="C14266" s="9" t="s">
        <v>547</v>
      </c>
    </row>
    <row r="14267">
      <c r="A14267" s="7">
        <f t="shared" si="1"/>
        <v>12383</v>
      </c>
      <c r="B14267" s="5" t="s">
        <v>12613</v>
      </c>
      <c r="C14267" s="6" t="s">
        <v>27</v>
      </c>
    </row>
    <row r="14268">
      <c r="A14268" s="7">
        <f t="shared" si="1"/>
        <v>12383</v>
      </c>
      <c r="B14268" s="5" t="s">
        <v>12613</v>
      </c>
      <c r="C14268" s="6" t="s">
        <v>1221</v>
      </c>
    </row>
    <row r="14269">
      <c r="A14269" s="7">
        <f t="shared" si="1"/>
        <v>12384</v>
      </c>
      <c r="B14269" s="5" t="s">
        <v>12614</v>
      </c>
      <c r="C14269" s="6" t="s">
        <v>1007</v>
      </c>
    </row>
    <row r="14270">
      <c r="A14270" s="7">
        <f t="shared" si="1"/>
        <v>12384</v>
      </c>
      <c r="B14270" s="5" t="s">
        <v>12614</v>
      </c>
      <c r="C14270" s="6" t="s">
        <v>656</v>
      </c>
    </row>
    <row r="14271">
      <c r="A14271" s="7">
        <f t="shared" si="1"/>
        <v>12385</v>
      </c>
      <c r="B14271" s="5" t="s">
        <v>12615</v>
      </c>
      <c r="C14271" s="6" t="s">
        <v>1260</v>
      </c>
    </row>
    <row r="14272">
      <c r="A14272" s="7">
        <f t="shared" si="1"/>
        <v>12385</v>
      </c>
      <c r="B14272" s="5" t="s">
        <v>12615</v>
      </c>
      <c r="C14272" s="6" t="s">
        <v>12</v>
      </c>
    </row>
    <row r="14273">
      <c r="A14273" s="7">
        <f t="shared" si="1"/>
        <v>12386</v>
      </c>
      <c r="B14273" s="5" t="s">
        <v>12616</v>
      </c>
      <c r="C14273" s="6" t="s">
        <v>1040</v>
      </c>
    </row>
    <row r="14274">
      <c r="A14274" s="7">
        <f t="shared" si="1"/>
        <v>12387</v>
      </c>
      <c r="B14274" s="5" t="s">
        <v>12617</v>
      </c>
      <c r="C14274" s="6" t="s">
        <v>12</v>
      </c>
    </row>
    <row r="14275">
      <c r="A14275" s="7">
        <f t="shared" si="1"/>
        <v>12388</v>
      </c>
      <c r="B14275" s="5" t="s">
        <v>12618</v>
      </c>
      <c r="C14275" s="6" t="s">
        <v>12</v>
      </c>
    </row>
    <row r="14276">
      <c r="A14276" s="7">
        <f t="shared" si="1"/>
        <v>12389</v>
      </c>
      <c r="B14276" s="5" t="s">
        <v>12619</v>
      </c>
      <c r="C14276" s="6" t="s">
        <v>1324</v>
      </c>
    </row>
    <row r="14277">
      <c r="A14277" s="7">
        <f t="shared" si="1"/>
        <v>12390</v>
      </c>
      <c r="B14277" s="8" t="s">
        <v>12620</v>
      </c>
      <c r="C14277" s="9" t="s">
        <v>1548</v>
      </c>
    </row>
    <row r="14278">
      <c r="A14278" s="7">
        <f t="shared" si="1"/>
        <v>12391</v>
      </c>
      <c r="B14278" s="8" t="s">
        <v>12621</v>
      </c>
      <c r="C14278" s="9" t="s">
        <v>1548</v>
      </c>
    </row>
    <row r="14279">
      <c r="A14279" s="7">
        <f t="shared" si="1"/>
        <v>12392</v>
      </c>
      <c r="B14279" s="8" t="s">
        <v>12622</v>
      </c>
      <c r="C14279" s="9" t="s">
        <v>1548</v>
      </c>
    </row>
    <row r="14280">
      <c r="A14280" s="7">
        <f t="shared" si="1"/>
        <v>12393</v>
      </c>
      <c r="B14280" s="8" t="s">
        <v>12623</v>
      </c>
      <c r="C14280" s="9" t="s">
        <v>1548</v>
      </c>
    </row>
    <row r="14281">
      <c r="A14281" s="7">
        <f t="shared" si="1"/>
        <v>12394</v>
      </c>
      <c r="B14281" s="8" t="s">
        <v>12624</v>
      </c>
      <c r="C14281" s="9" t="s">
        <v>1548</v>
      </c>
    </row>
    <row r="14282">
      <c r="A14282" s="7">
        <f t="shared" si="1"/>
        <v>12395</v>
      </c>
      <c r="B14282" s="8" t="s">
        <v>12625</v>
      </c>
      <c r="C14282" s="9" t="s">
        <v>1548</v>
      </c>
    </row>
    <row r="14283">
      <c r="A14283" s="7">
        <f t="shared" si="1"/>
        <v>12396</v>
      </c>
      <c r="B14283" s="8" t="s">
        <v>12626</v>
      </c>
      <c r="C14283" s="9" t="s">
        <v>1548</v>
      </c>
    </row>
    <row r="14284">
      <c r="A14284" s="7">
        <f t="shared" si="1"/>
        <v>12397</v>
      </c>
      <c r="B14284" s="8" t="s">
        <v>12627</v>
      </c>
      <c r="C14284" s="9" t="s">
        <v>1548</v>
      </c>
    </row>
    <row r="14285">
      <c r="A14285" s="7">
        <f t="shared" si="1"/>
        <v>12398</v>
      </c>
      <c r="B14285" s="8" t="s">
        <v>12628</v>
      </c>
      <c r="C14285" s="9" t="s">
        <v>1548</v>
      </c>
    </row>
    <row r="14286">
      <c r="A14286" s="7">
        <f t="shared" si="1"/>
        <v>12399</v>
      </c>
      <c r="B14286" s="5" t="s">
        <v>12629</v>
      </c>
      <c r="C14286" s="6" t="s">
        <v>162</v>
      </c>
    </row>
    <row r="14287">
      <c r="A14287" s="7">
        <f t="shared" si="1"/>
        <v>12399</v>
      </c>
      <c r="B14287" s="5" t="s">
        <v>12629</v>
      </c>
      <c r="C14287" s="6" t="s">
        <v>672</v>
      </c>
    </row>
    <row r="14288">
      <c r="A14288" s="7">
        <f t="shared" si="1"/>
        <v>12399</v>
      </c>
      <c r="B14288" s="5" t="s">
        <v>12629</v>
      </c>
      <c r="C14288" s="6" t="s">
        <v>60</v>
      </c>
    </row>
    <row r="14289">
      <c r="A14289" s="7">
        <f t="shared" si="1"/>
        <v>12399</v>
      </c>
      <c r="B14289" s="8" t="s">
        <v>12629</v>
      </c>
      <c r="C14289" s="9" t="s">
        <v>946</v>
      </c>
    </row>
    <row r="14290">
      <c r="A14290" s="7">
        <f t="shared" si="1"/>
        <v>12400</v>
      </c>
      <c r="B14290" s="8" t="s">
        <v>12630</v>
      </c>
      <c r="C14290" s="9" t="s">
        <v>60</v>
      </c>
    </row>
    <row r="14291">
      <c r="A14291" s="7">
        <f t="shared" si="1"/>
        <v>12400</v>
      </c>
      <c r="B14291" s="8" t="s">
        <v>12630</v>
      </c>
      <c r="C14291" s="9" t="s">
        <v>24</v>
      </c>
    </row>
    <row r="14292">
      <c r="A14292" s="7">
        <f t="shared" si="1"/>
        <v>12400</v>
      </c>
      <c r="B14292" s="8" t="s">
        <v>12630</v>
      </c>
      <c r="C14292" s="9" t="s">
        <v>25</v>
      </c>
    </row>
    <row r="14293">
      <c r="A14293" s="7">
        <f t="shared" si="1"/>
        <v>12401</v>
      </c>
      <c r="B14293" s="8" t="s">
        <v>12631</v>
      </c>
      <c r="C14293" s="9" t="s">
        <v>24</v>
      </c>
    </row>
    <row r="14294">
      <c r="A14294" s="7">
        <f t="shared" si="1"/>
        <v>12402</v>
      </c>
      <c r="B14294" s="8" t="s">
        <v>12632</v>
      </c>
      <c r="C14294" s="9" t="s">
        <v>1042</v>
      </c>
    </row>
    <row r="14295">
      <c r="A14295" s="7">
        <f t="shared" si="1"/>
        <v>12403</v>
      </c>
      <c r="B14295" s="8" t="s">
        <v>12633</v>
      </c>
      <c r="C14295" s="9" t="s">
        <v>1776</v>
      </c>
    </row>
    <row r="14296">
      <c r="A14296" s="7">
        <f t="shared" si="1"/>
        <v>12404</v>
      </c>
      <c r="B14296" s="8" t="s">
        <v>12634</v>
      </c>
      <c r="C14296" s="6" t="s">
        <v>59</v>
      </c>
    </row>
    <row r="14297">
      <c r="A14297" s="7">
        <f t="shared" si="1"/>
        <v>12405</v>
      </c>
      <c r="B14297" s="5" t="s">
        <v>12635</v>
      </c>
      <c r="C14297" s="6" t="s">
        <v>731</v>
      </c>
    </row>
    <row r="14298">
      <c r="A14298" s="7">
        <f t="shared" si="1"/>
        <v>12406</v>
      </c>
      <c r="B14298" s="5" t="s">
        <v>12636</v>
      </c>
      <c r="C14298" s="6" t="s">
        <v>731</v>
      </c>
    </row>
    <row r="14299">
      <c r="A14299" s="7">
        <f t="shared" si="1"/>
        <v>12407</v>
      </c>
      <c r="B14299" s="5" t="s">
        <v>12637</v>
      </c>
      <c r="C14299" s="6" t="s">
        <v>731</v>
      </c>
    </row>
    <row r="14300">
      <c r="A14300" s="7">
        <f t="shared" si="1"/>
        <v>12408</v>
      </c>
      <c r="B14300" s="8" t="s">
        <v>12638</v>
      </c>
      <c r="C14300" s="9" t="s">
        <v>1548</v>
      </c>
    </row>
    <row r="14301">
      <c r="A14301" s="7">
        <f t="shared" si="1"/>
        <v>12409</v>
      </c>
      <c r="B14301" s="8" t="s">
        <v>12639</v>
      </c>
      <c r="C14301" s="9" t="s">
        <v>1548</v>
      </c>
    </row>
    <row r="14302">
      <c r="A14302" s="7">
        <f t="shared" si="1"/>
        <v>12410</v>
      </c>
      <c r="B14302" s="8" t="s">
        <v>12640</v>
      </c>
      <c r="C14302" s="9" t="s">
        <v>280</v>
      </c>
    </row>
    <row r="14303">
      <c r="A14303" s="7">
        <f t="shared" si="1"/>
        <v>12411</v>
      </c>
      <c r="B14303" s="8" t="s">
        <v>12641</v>
      </c>
      <c r="C14303" s="9" t="s">
        <v>60</v>
      </c>
    </row>
    <row r="14304">
      <c r="A14304" s="7">
        <f t="shared" si="1"/>
        <v>12411</v>
      </c>
      <c r="B14304" s="8" t="s">
        <v>12641</v>
      </c>
      <c r="C14304" s="9" t="s">
        <v>24</v>
      </c>
    </row>
    <row r="14305">
      <c r="A14305" s="7">
        <f t="shared" si="1"/>
        <v>12411</v>
      </c>
      <c r="B14305" s="8" t="s">
        <v>12641</v>
      </c>
      <c r="C14305" s="9" t="s">
        <v>25</v>
      </c>
    </row>
    <row r="14306">
      <c r="A14306" s="7">
        <f t="shared" si="1"/>
        <v>12412</v>
      </c>
      <c r="B14306" s="5" t="s">
        <v>12642</v>
      </c>
      <c r="C14306" s="6" t="s">
        <v>621</v>
      </c>
    </row>
    <row r="14307">
      <c r="A14307" s="7">
        <f t="shared" si="1"/>
        <v>12413</v>
      </c>
      <c r="B14307" s="5" t="s">
        <v>12643</v>
      </c>
      <c r="C14307" s="6" t="s">
        <v>437</v>
      </c>
    </row>
    <row r="14308">
      <c r="A14308" s="7">
        <f t="shared" si="1"/>
        <v>12414</v>
      </c>
      <c r="B14308" s="5" t="s">
        <v>12644</v>
      </c>
      <c r="C14308" s="6" t="s">
        <v>4</v>
      </c>
    </row>
    <row r="14309">
      <c r="A14309" s="7">
        <f t="shared" si="1"/>
        <v>12415</v>
      </c>
      <c r="B14309" s="8" t="s">
        <v>12645</v>
      </c>
      <c r="C14309" s="9" t="s">
        <v>24</v>
      </c>
    </row>
    <row r="14310">
      <c r="A14310" s="7">
        <f t="shared" si="1"/>
        <v>12416</v>
      </c>
      <c r="B14310" s="8" t="s">
        <v>12646</v>
      </c>
      <c r="C14310" s="9" t="s">
        <v>24</v>
      </c>
    </row>
    <row r="14311">
      <c r="A14311" s="7">
        <f t="shared" si="1"/>
        <v>12416</v>
      </c>
      <c r="B14311" s="8" t="s">
        <v>12646</v>
      </c>
      <c r="C14311" s="9" t="s">
        <v>25</v>
      </c>
    </row>
    <row r="14312">
      <c r="A14312" s="7">
        <f t="shared" si="1"/>
        <v>12417</v>
      </c>
      <c r="B14312" s="5" t="s">
        <v>12647</v>
      </c>
      <c r="C14312" s="6" t="s">
        <v>12</v>
      </c>
    </row>
    <row r="14313">
      <c r="A14313" s="7">
        <f t="shared" si="1"/>
        <v>12418</v>
      </c>
      <c r="B14313" s="5" t="s">
        <v>12648</v>
      </c>
      <c r="C14313" s="6" t="s">
        <v>780</v>
      </c>
    </row>
    <row r="14314">
      <c r="A14314" s="7">
        <f t="shared" si="1"/>
        <v>12419</v>
      </c>
      <c r="B14314" s="5" t="s">
        <v>12649</v>
      </c>
      <c r="C14314" s="6" t="s">
        <v>555</v>
      </c>
    </row>
    <row r="14315">
      <c r="A14315" s="7">
        <f t="shared" si="1"/>
        <v>12420</v>
      </c>
      <c r="B14315" s="8" t="s">
        <v>12650</v>
      </c>
      <c r="C14315" s="9" t="s">
        <v>1169</v>
      </c>
    </row>
    <row r="14316">
      <c r="A14316" s="7">
        <f t="shared" si="1"/>
        <v>12421</v>
      </c>
      <c r="B14316" s="8" t="s">
        <v>12651</v>
      </c>
      <c r="C14316" s="9" t="s">
        <v>1548</v>
      </c>
    </row>
    <row r="14317">
      <c r="A14317" s="7">
        <f t="shared" si="1"/>
        <v>12422</v>
      </c>
      <c r="B14317" s="8" t="s">
        <v>12652</v>
      </c>
      <c r="C14317" s="9" t="s">
        <v>24</v>
      </c>
    </row>
    <row r="14318">
      <c r="A14318" s="7">
        <f t="shared" si="1"/>
        <v>12422</v>
      </c>
      <c r="B14318" s="8" t="s">
        <v>12652</v>
      </c>
      <c r="C14318" s="9" t="s">
        <v>25</v>
      </c>
    </row>
    <row r="14319">
      <c r="A14319" s="7">
        <f t="shared" si="1"/>
        <v>12423</v>
      </c>
      <c r="B14319" s="8" t="s">
        <v>12653</v>
      </c>
      <c r="C14319" s="6" t="s">
        <v>59</v>
      </c>
    </row>
    <row r="14320">
      <c r="A14320" s="7">
        <f t="shared" si="1"/>
        <v>12424</v>
      </c>
      <c r="B14320" s="5" t="s">
        <v>12654</v>
      </c>
      <c r="C14320" s="6" t="s">
        <v>785</v>
      </c>
    </row>
    <row r="14321">
      <c r="A14321" s="7">
        <f t="shared" si="1"/>
        <v>12425</v>
      </c>
      <c r="B14321" s="5" t="s">
        <v>12655</v>
      </c>
      <c r="C14321" s="6" t="s">
        <v>785</v>
      </c>
    </row>
    <row r="14322">
      <c r="A14322" s="7">
        <f t="shared" si="1"/>
        <v>12426</v>
      </c>
      <c r="B14322" s="5" t="s">
        <v>12656</v>
      </c>
      <c r="C14322" s="6" t="s">
        <v>785</v>
      </c>
    </row>
    <row r="14323">
      <c r="A14323" s="7">
        <f t="shared" si="1"/>
        <v>12427</v>
      </c>
      <c r="B14323" s="8" t="s">
        <v>12657</v>
      </c>
      <c r="C14323" s="9" t="s">
        <v>893</v>
      </c>
    </row>
    <row r="14324">
      <c r="A14324" s="7">
        <f t="shared" si="1"/>
        <v>12428</v>
      </c>
      <c r="B14324" s="8" t="s">
        <v>12658</v>
      </c>
      <c r="C14324" s="9" t="s">
        <v>280</v>
      </c>
    </row>
    <row r="14325">
      <c r="A14325" s="7">
        <f t="shared" si="1"/>
        <v>12429</v>
      </c>
      <c r="B14325" s="5" t="s">
        <v>12659</v>
      </c>
      <c r="C14325" s="6" t="s">
        <v>1371</v>
      </c>
    </row>
    <row r="14326">
      <c r="A14326" s="7">
        <f t="shared" si="1"/>
        <v>12430</v>
      </c>
      <c r="B14326" s="8" t="s">
        <v>12660</v>
      </c>
      <c r="C14326" s="9" t="s">
        <v>177</v>
      </c>
    </row>
    <row r="14327">
      <c r="A14327" s="7">
        <f t="shared" si="1"/>
        <v>12431</v>
      </c>
      <c r="B14327" s="5" t="s">
        <v>12661</v>
      </c>
      <c r="C14327" s="6" t="s">
        <v>109</v>
      </c>
    </row>
    <row r="14328">
      <c r="A14328" s="7">
        <f t="shared" si="1"/>
        <v>12431</v>
      </c>
      <c r="B14328" s="5" t="s">
        <v>12661</v>
      </c>
      <c r="C14328" s="6" t="s">
        <v>25</v>
      </c>
    </row>
    <row r="14329">
      <c r="A14329" s="7">
        <f t="shared" si="1"/>
        <v>12432</v>
      </c>
      <c r="B14329" s="5" t="s">
        <v>12662</v>
      </c>
      <c r="C14329" s="6" t="s">
        <v>109</v>
      </c>
    </row>
    <row r="14330">
      <c r="A14330" s="7">
        <f t="shared" si="1"/>
        <v>12432</v>
      </c>
      <c r="B14330" s="5" t="s">
        <v>12662</v>
      </c>
      <c r="C14330" s="6" t="s">
        <v>25</v>
      </c>
    </row>
    <row r="14331">
      <c r="A14331" s="7">
        <f t="shared" si="1"/>
        <v>12433</v>
      </c>
      <c r="B14331" s="5" t="s">
        <v>12663</v>
      </c>
      <c r="C14331" s="6" t="s">
        <v>109</v>
      </c>
    </row>
    <row r="14332">
      <c r="A14332" s="7">
        <f t="shared" si="1"/>
        <v>12433</v>
      </c>
      <c r="B14332" s="5" t="s">
        <v>12663</v>
      </c>
      <c r="C14332" s="6" t="s">
        <v>25</v>
      </c>
    </row>
    <row r="14333">
      <c r="A14333" s="7">
        <f t="shared" si="1"/>
        <v>12434</v>
      </c>
      <c r="B14333" s="5" t="s">
        <v>12664</v>
      </c>
      <c r="C14333" s="6" t="s">
        <v>109</v>
      </c>
    </row>
    <row r="14334">
      <c r="A14334" s="7">
        <f t="shared" si="1"/>
        <v>12435</v>
      </c>
      <c r="B14334" s="5" t="s">
        <v>12665</v>
      </c>
      <c r="C14334" s="6" t="s">
        <v>109</v>
      </c>
    </row>
    <row r="14335">
      <c r="A14335" s="7">
        <f t="shared" si="1"/>
        <v>12436</v>
      </c>
      <c r="B14335" s="5" t="s">
        <v>12666</v>
      </c>
      <c r="C14335" s="6" t="s">
        <v>109</v>
      </c>
    </row>
    <row r="14336">
      <c r="A14336" s="7">
        <f t="shared" si="1"/>
        <v>12437</v>
      </c>
      <c r="B14336" s="5" t="s">
        <v>12667</v>
      </c>
      <c r="C14336" s="6" t="s">
        <v>109</v>
      </c>
    </row>
    <row r="14337">
      <c r="A14337" s="7">
        <f t="shared" si="1"/>
        <v>12438</v>
      </c>
      <c r="B14337" s="5" t="s">
        <v>12668</v>
      </c>
      <c r="C14337" s="6" t="s">
        <v>1585</v>
      </c>
    </row>
    <row r="14338">
      <c r="A14338" s="7">
        <f t="shared" si="1"/>
        <v>12438</v>
      </c>
      <c r="B14338" s="5" t="s">
        <v>12668</v>
      </c>
      <c r="C14338" s="6" t="s">
        <v>24</v>
      </c>
    </row>
    <row r="14339">
      <c r="A14339" s="7">
        <f t="shared" si="1"/>
        <v>12438</v>
      </c>
      <c r="B14339" s="5" t="s">
        <v>12668</v>
      </c>
      <c r="C14339" s="6" t="s">
        <v>25</v>
      </c>
    </row>
    <row r="14340">
      <c r="A14340" s="7">
        <f t="shared" si="1"/>
        <v>12439</v>
      </c>
      <c r="B14340" s="8" t="s">
        <v>12669</v>
      </c>
      <c r="C14340" s="9" t="s">
        <v>24</v>
      </c>
    </row>
    <row r="14341">
      <c r="A14341" s="7">
        <f t="shared" si="1"/>
        <v>12440</v>
      </c>
      <c r="B14341" s="5" t="s">
        <v>12670</v>
      </c>
      <c r="C14341" s="6" t="s">
        <v>109</v>
      </c>
    </row>
    <row r="14342">
      <c r="A14342" s="7">
        <f t="shared" si="1"/>
        <v>12441</v>
      </c>
      <c r="B14342" s="5" t="s">
        <v>12671</v>
      </c>
      <c r="C14342" s="6" t="s">
        <v>109</v>
      </c>
    </row>
    <row r="14343">
      <c r="A14343" s="7">
        <f t="shared" si="1"/>
        <v>12441</v>
      </c>
      <c r="B14343" s="5" t="s">
        <v>12671</v>
      </c>
      <c r="C14343" s="6" t="s">
        <v>25</v>
      </c>
    </row>
    <row r="14344">
      <c r="A14344" s="7">
        <f t="shared" si="1"/>
        <v>12442</v>
      </c>
      <c r="B14344" s="5" t="s">
        <v>12672</v>
      </c>
      <c r="C14344" s="6" t="s">
        <v>109</v>
      </c>
    </row>
    <row r="14345">
      <c r="A14345" s="7">
        <f t="shared" si="1"/>
        <v>12443</v>
      </c>
      <c r="B14345" s="5" t="s">
        <v>12673</v>
      </c>
      <c r="C14345" s="6" t="s">
        <v>109</v>
      </c>
    </row>
    <row r="14346">
      <c r="A14346" s="7">
        <f t="shared" si="1"/>
        <v>12443</v>
      </c>
      <c r="B14346" s="5" t="s">
        <v>12673</v>
      </c>
      <c r="C14346" s="6" t="s">
        <v>25</v>
      </c>
    </row>
    <row r="14347">
      <c r="A14347" s="7">
        <f t="shared" si="1"/>
        <v>12444</v>
      </c>
      <c r="B14347" s="5" t="s">
        <v>12674</v>
      </c>
      <c r="C14347" s="6" t="s">
        <v>109</v>
      </c>
    </row>
    <row r="14348">
      <c r="A14348" s="7">
        <f t="shared" si="1"/>
        <v>12444</v>
      </c>
      <c r="B14348" s="5" t="s">
        <v>12674</v>
      </c>
      <c r="C14348" s="6" t="s">
        <v>25</v>
      </c>
    </row>
    <row r="14349">
      <c r="A14349" s="7">
        <f t="shared" si="1"/>
        <v>12445</v>
      </c>
      <c r="B14349" s="8" t="s">
        <v>12675</v>
      </c>
      <c r="C14349" s="9" t="s">
        <v>10</v>
      </c>
    </row>
    <row r="14350">
      <c r="A14350" s="7">
        <f t="shared" si="1"/>
        <v>12446</v>
      </c>
      <c r="B14350" s="8" t="s">
        <v>12676</v>
      </c>
      <c r="C14350" s="9" t="s">
        <v>24</v>
      </c>
    </row>
    <row r="14351">
      <c r="A14351" s="7">
        <f t="shared" si="1"/>
        <v>12447</v>
      </c>
      <c r="B14351" s="8" t="s">
        <v>12677</v>
      </c>
      <c r="C14351" s="9" t="s">
        <v>22</v>
      </c>
    </row>
    <row r="14352">
      <c r="A14352" s="7">
        <f t="shared" si="1"/>
        <v>12448</v>
      </c>
      <c r="B14352" s="8" t="s">
        <v>12678</v>
      </c>
      <c r="C14352" s="9" t="s">
        <v>25</v>
      </c>
    </row>
    <row r="14353">
      <c r="A14353" s="7">
        <f t="shared" si="1"/>
        <v>12449</v>
      </c>
      <c r="B14353" s="5" t="s">
        <v>12679</v>
      </c>
      <c r="C14353" s="6" t="s">
        <v>446</v>
      </c>
    </row>
    <row r="14354">
      <c r="A14354" s="7">
        <f t="shared" si="1"/>
        <v>12449</v>
      </c>
      <c r="B14354" s="5" t="s">
        <v>12679</v>
      </c>
      <c r="C14354" s="6" t="s">
        <v>566</v>
      </c>
    </row>
    <row r="14355">
      <c r="A14355" s="7">
        <f t="shared" si="1"/>
        <v>12450</v>
      </c>
      <c r="B14355" s="8" t="s">
        <v>12680</v>
      </c>
      <c r="C14355" s="9" t="s">
        <v>24</v>
      </c>
    </row>
    <row r="14356">
      <c r="A14356" s="7">
        <f t="shared" si="1"/>
        <v>12451</v>
      </c>
      <c r="B14356" s="5" t="s">
        <v>12681</v>
      </c>
      <c r="C14356" s="6" t="s">
        <v>86</v>
      </c>
    </row>
    <row r="14357">
      <c r="A14357" s="7">
        <f t="shared" si="1"/>
        <v>12452</v>
      </c>
      <c r="B14357" s="5" t="s">
        <v>12682</v>
      </c>
      <c r="C14357" s="6" t="s">
        <v>731</v>
      </c>
    </row>
    <row r="14358">
      <c r="A14358" s="7">
        <f t="shared" si="1"/>
        <v>12453</v>
      </c>
      <c r="B14358" s="8" t="s">
        <v>12683</v>
      </c>
      <c r="C14358" s="6" t="s">
        <v>1012</v>
      </c>
    </row>
    <row r="14359">
      <c r="A14359" s="7">
        <f t="shared" si="1"/>
        <v>12454</v>
      </c>
      <c r="B14359" s="8" t="s">
        <v>12684</v>
      </c>
      <c r="C14359" s="9" t="s">
        <v>1548</v>
      </c>
    </row>
    <row r="14360">
      <c r="A14360" s="7">
        <f t="shared" si="1"/>
        <v>12455</v>
      </c>
      <c r="B14360" s="8" t="s">
        <v>12685</v>
      </c>
      <c r="C14360" s="9" t="s">
        <v>1548</v>
      </c>
    </row>
    <row r="14361">
      <c r="A14361" s="7">
        <f t="shared" si="1"/>
        <v>12456</v>
      </c>
      <c r="B14361" s="8" t="s">
        <v>12686</v>
      </c>
      <c r="C14361" s="6" t="s">
        <v>132</v>
      </c>
    </row>
    <row r="14362">
      <c r="A14362" s="7">
        <f t="shared" si="1"/>
        <v>12457</v>
      </c>
      <c r="B14362" s="8" t="s">
        <v>12687</v>
      </c>
      <c r="C14362" s="9" t="s">
        <v>835</v>
      </c>
    </row>
    <row r="14363">
      <c r="A14363" s="7">
        <f t="shared" si="1"/>
        <v>12458</v>
      </c>
      <c r="B14363" s="8" t="s">
        <v>12688</v>
      </c>
      <c r="C14363" s="9" t="s">
        <v>40</v>
      </c>
    </row>
    <row r="14364">
      <c r="A14364" s="7">
        <f t="shared" si="1"/>
        <v>12458</v>
      </c>
      <c r="B14364" s="8" t="s">
        <v>12688</v>
      </c>
      <c r="C14364" s="9" t="s">
        <v>25</v>
      </c>
    </row>
    <row r="14365">
      <c r="A14365" s="7">
        <f t="shared" si="1"/>
        <v>12459</v>
      </c>
      <c r="B14365" s="8" t="s">
        <v>12689</v>
      </c>
      <c r="C14365" s="9" t="s">
        <v>1548</v>
      </c>
    </row>
    <row r="14366">
      <c r="A14366" s="7">
        <f t="shared" si="1"/>
        <v>12459</v>
      </c>
      <c r="B14366" s="8" t="s">
        <v>12689</v>
      </c>
      <c r="C14366" s="9" t="s">
        <v>1470</v>
      </c>
    </row>
    <row r="14367">
      <c r="A14367" s="7">
        <f t="shared" si="1"/>
        <v>12460</v>
      </c>
      <c r="B14367" s="8" t="s">
        <v>12690</v>
      </c>
      <c r="C14367" s="9" t="s">
        <v>65</v>
      </c>
    </row>
    <row r="14368">
      <c r="A14368" s="7">
        <f t="shared" si="1"/>
        <v>12461</v>
      </c>
      <c r="B14368" s="5" t="s">
        <v>12691</v>
      </c>
      <c r="C14368" s="6" t="s">
        <v>785</v>
      </c>
    </row>
    <row r="14369">
      <c r="A14369" s="7">
        <f t="shared" si="1"/>
        <v>12462</v>
      </c>
      <c r="B14369" s="8" t="s">
        <v>12692</v>
      </c>
      <c r="C14369" s="9" t="s">
        <v>121</v>
      </c>
    </row>
    <row r="14370">
      <c r="A14370" s="7">
        <f t="shared" si="1"/>
        <v>12463</v>
      </c>
      <c r="B14370" s="5" t="s">
        <v>12693</v>
      </c>
      <c r="C14370" s="6" t="s">
        <v>1360</v>
      </c>
    </row>
    <row r="14371">
      <c r="A14371" s="7">
        <f t="shared" si="1"/>
        <v>12464</v>
      </c>
      <c r="B14371" s="5" t="s">
        <v>12694</v>
      </c>
      <c r="C14371" s="6" t="s">
        <v>1221</v>
      </c>
    </row>
    <row r="14372">
      <c r="A14372" s="7">
        <f t="shared" si="1"/>
        <v>12465</v>
      </c>
      <c r="B14372" s="8" t="s">
        <v>12695</v>
      </c>
      <c r="C14372" s="9" t="s">
        <v>280</v>
      </c>
    </row>
    <row r="14373">
      <c r="A14373" s="7">
        <f t="shared" si="1"/>
        <v>12466</v>
      </c>
      <c r="B14373" s="5" t="s">
        <v>12696</v>
      </c>
      <c r="C14373" s="6" t="s">
        <v>1585</v>
      </c>
    </row>
    <row r="14374">
      <c r="A14374" s="7">
        <f t="shared" si="1"/>
        <v>12467</v>
      </c>
      <c r="B14374" s="8" t="s">
        <v>12697</v>
      </c>
      <c r="C14374" s="9" t="s">
        <v>874</v>
      </c>
    </row>
    <row r="14375">
      <c r="A14375" s="7">
        <f t="shared" si="1"/>
        <v>12468</v>
      </c>
      <c r="B14375" s="8" t="s">
        <v>12698</v>
      </c>
      <c r="C14375" s="6" t="s">
        <v>59</v>
      </c>
    </row>
    <row r="14376">
      <c r="A14376" s="7">
        <f t="shared" si="1"/>
        <v>12469</v>
      </c>
      <c r="B14376" s="5" t="s">
        <v>12699</v>
      </c>
      <c r="C14376" s="6" t="s">
        <v>765</v>
      </c>
    </row>
    <row r="14377">
      <c r="A14377" s="7">
        <f t="shared" si="1"/>
        <v>12470</v>
      </c>
      <c r="B14377" s="5" t="s">
        <v>12700</v>
      </c>
      <c r="C14377" s="6" t="s">
        <v>59</v>
      </c>
    </row>
    <row r="14378">
      <c r="A14378" s="7">
        <f t="shared" si="1"/>
        <v>12471</v>
      </c>
      <c r="B14378" s="12" t="s">
        <v>12701</v>
      </c>
      <c r="C14378" s="13" t="s">
        <v>420</v>
      </c>
    </row>
    <row r="14379">
      <c r="A14379" s="7">
        <f t="shared" si="1"/>
        <v>12472</v>
      </c>
      <c r="B14379" s="5" t="s">
        <v>12702</v>
      </c>
      <c r="C14379" s="6" t="s">
        <v>714</v>
      </c>
    </row>
    <row r="14380">
      <c r="A14380" s="7">
        <f t="shared" si="1"/>
        <v>12473</v>
      </c>
      <c r="B14380" s="8" t="s">
        <v>12703</v>
      </c>
      <c r="C14380" s="6" t="s">
        <v>672</v>
      </c>
    </row>
    <row r="14381">
      <c r="A14381" s="7">
        <f t="shared" si="1"/>
        <v>12474</v>
      </c>
      <c r="B14381" s="8" t="s">
        <v>12704</v>
      </c>
      <c r="C14381" s="9" t="s">
        <v>25</v>
      </c>
    </row>
    <row r="14382">
      <c r="A14382" s="7">
        <f t="shared" si="1"/>
        <v>12475</v>
      </c>
      <c r="B14382" s="8" t="s">
        <v>12705</v>
      </c>
      <c r="C14382" s="9" t="s">
        <v>40</v>
      </c>
    </row>
    <row r="14383">
      <c r="A14383" s="7">
        <f t="shared" si="1"/>
        <v>12476</v>
      </c>
      <c r="B14383" s="8" t="s">
        <v>12706</v>
      </c>
      <c r="C14383" s="9" t="s">
        <v>25</v>
      </c>
    </row>
    <row r="14384">
      <c r="A14384" s="7">
        <f t="shared" si="1"/>
        <v>12476</v>
      </c>
      <c r="B14384" s="8" t="s">
        <v>12706</v>
      </c>
      <c r="C14384" s="9" t="s">
        <v>40</v>
      </c>
    </row>
    <row r="14385">
      <c r="A14385" s="7">
        <f t="shared" si="1"/>
        <v>12477</v>
      </c>
      <c r="B14385" s="5" t="s">
        <v>12707</v>
      </c>
      <c r="C14385" s="6" t="s">
        <v>656</v>
      </c>
    </row>
    <row r="14386">
      <c r="A14386" s="7">
        <f t="shared" si="1"/>
        <v>12478</v>
      </c>
      <c r="B14386" s="8" t="s">
        <v>12708</v>
      </c>
      <c r="C14386" s="9" t="s">
        <v>142</v>
      </c>
    </row>
    <row r="14387">
      <c r="A14387" s="7">
        <f t="shared" si="1"/>
        <v>12478</v>
      </c>
      <c r="B14387" s="8" t="s">
        <v>12708</v>
      </c>
      <c r="C14387" s="9" t="s">
        <v>25</v>
      </c>
    </row>
    <row r="14388">
      <c r="A14388" s="7">
        <f t="shared" si="1"/>
        <v>12479</v>
      </c>
      <c r="B14388" s="8" t="s">
        <v>12709</v>
      </c>
      <c r="C14388" s="9" t="s">
        <v>88</v>
      </c>
    </row>
    <row r="14389">
      <c r="A14389" s="7">
        <f t="shared" si="1"/>
        <v>12480</v>
      </c>
      <c r="B14389" s="5" t="s">
        <v>12710</v>
      </c>
      <c r="C14389" s="6" t="s">
        <v>1342</v>
      </c>
    </row>
    <row r="14390">
      <c r="A14390" s="7">
        <f t="shared" si="1"/>
        <v>12481</v>
      </c>
      <c r="B14390" s="5" t="s">
        <v>12711</v>
      </c>
      <c r="C14390" s="6" t="s">
        <v>1342</v>
      </c>
    </row>
    <row r="14391">
      <c r="A14391" s="7">
        <f t="shared" si="1"/>
        <v>12482</v>
      </c>
      <c r="B14391" s="5" t="s">
        <v>12712</v>
      </c>
      <c r="C14391" s="6" t="s">
        <v>179</v>
      </c>
    </row>
    <row r="14392">
      <c r="A14392" s="7">
        <f t="shared" si="1"/>
        <v>12483</v>
      </c>
      <c r="B14392" s="5" t="s">
        <v>12713</v>
      </c>
      <c r="C14392" s="6" t="s">
        <v>555</v>
      </c>
    </row>
    <row r="14393">
      <c r="A14393" s="7">
        <f t="shared" si="1"/>
        <v>12484</v>
      </c>
      <c r="B14393" s="8" t="s">
        <v>12714</v>
      </c>
      <c r="C14393" s="9" t="s">
        <v>24</v>
      </c>
    </row>
    <row r="14394">
      <c r="A14394" s="7">
        <f t="shared" si="1"/>
        <v>12484</v>
      </c>
      <c r="B14394" s="8" t="s">
        <v>12714</v>
      </c>
      <c r="C14394" s="9" t="s">
        <v>25</v>
      </c>
    </row>
    <row r="14395">
      <c r="A14395" s="7">
        <f t="shared" si="1"/>
        <v>12485</v>
      </c>
      <c r="B14395" s="5" t="s">
        <v>12715</v>
      </c>
      <c r="C14395" s="6" t="s">
        <v>80</v>
      </c>
    </row>
    <row r="14396">
      <c r="A14396" s="7">
        <f t="shared" si="1"/>
        <v>12486</v>
      </c>
      <c r="B14396" s="5" t="s">
        <v>12716</v>
      </c>
      <c r="C14396" s="6" t="s">
        <v>1262</v>
      </c>
    </row>
    <row r="14397">
      <c r="A14397" s="7">
        <f t="shared" si="1"/>
        <v>12487</v>
      </c>
      <c r="B14397" s="8" t="s">
        <v>12717</v>
      </c>
      <c r="C14397" s="6" t="s">
        <v>150</v>
      </c>
    </row>
    <row r="14398">
      <c r="A14398" s="7">
        <f t="shared" si="1"/>
        <v>12487</v>
      </c>
      <c r="B14398" s="8" t="s">
        <v>12717</v>
      </c>
      <c r="C14398" s="9" t="s">
        <v>60</v>
      </c>
    </row>
    <row r="14399">
      <c r="A14399" s="7">
        <f t="shared" si="1"/>
        <v>12488</v>
      </c>
      <c r="B14399" s="8" t="s">
        <v>12718</v>
      </c>
      <c r="C14399" s="6" t="s">
        <v>150</v>
      </c>
    </row>
    <row r="14400">
      <c r="A14400" s="7">
        <f t="shared" si="1"/>
        <v>12488</v>
      </c>
      <c r="B14400" s="8" t="s">
        <v>12718</v>
      </c>
      <c r="C14400" s="9" t="s">
        <v>399</v>
      </c>
    </row>
    <row r="14401">
      <c r="A14401" s="7">
        <f t="shared" si="1"/>
        <v>12489</v>
      </c>
      <c r="B14401" s="5" t="s">
        <v>12719</v>
      </c>
      <c r="C14401" s="6" t="s">
        <v>1495</v>
      </c>
    </row>
    <row r="14402">
      <c r="A14402" s="7">
        <f t="shared" si="1"/>
        <v>12490</v>
      </c>
      <c r="B14402" s="5" t="s">
        <v>12720</v>
      </c>
      <c r="C14402" s="6" t="s">
        <v>27</v>
      </c>
    </row>
    <row r="14403">
      <c r="A14403" s="7">
        <f t="shared" si="1"/>
        <v>12491</v>
      </c>
      <c r="B14403" s="8" t="s">
        <v>12721</v>
      </c>
      <c r="C14403" s="9" t="s">
        <v>60</v>
      </c>
    </row>
    <row r="14404">
      <c r="A14404" s="7">
        <f t="shared" si="1"/>
        <v>12492</v>
      </c>
      <c r="B14404" s="8" t="s">
        <v>12722</v>
      </c>
      <c r="C14404" s="9" t="s">
        <v>24</v>
      </c>
    </row>
    <row r="14405">
      <c r="A14405" s="7">
        <f t="shared" si="1"/>
        <v>12493</v>
      </c>
      <c r="B14405" s="8" t="s">
        <v>12723</v>
      </c>
      <c r="C14405" s="9" t="s">
        <v>372</v>
      </c>
    </row>
    <row r="14406">
      <c r="A14406" s="7">
        <f t="shared" si="1"/>
        <v>12494</v>
      </c>
      <c r="B14406" s="8" t="s">
        <v>12724</v>
      </c>
      <c r="C14406" s="6" t="s">
        <v>1012</v>
      </c>
    </row>
    <row r="14407">
      <c r="A14407" s="7">
        <f t="shared" si="1"/>
        <v>12495</v>
      </c>
      <c r="B14407" s="5" t="s">
        <v>12725</v>
      </c>
      <c r="C14407" s="6" t="s">
        <v>356</v>
      </c>
    </row>
    <row r="14408">
      <c r="A14408" s="7">
        <f t="shared" si="1"/>
        <v>12496</v>
      </c>
      <c r="B14408" s="8" t="s">
        <v>12726</v>
      </c>
      <c r="C14408" s="9" t="s">
        <v>60</v>
      </c>
    </row>
    <row r="14409">
      <c r="A14409" s="7">
        <f t="shared" si="1"/>
        <v>12497</v>
      </c>
      <c r="B14409" s="5" t="s">
        <v>12727</v>
      </c>
      <c r="C14409" s="6" t="s">
        <v>356</v>
      </c>
    </row>
    <row r="14410">
      <c r="A14410" s="7">
        <f t="shared" si="1"/>
        <v>12498</v>
      </c>
      <c r="B14410" s="5" t="s">
        <v>12728</v>
      </c>
      <c r="C14410" s="6" t="s">
        <v>362</v>
      </c>
    </row>
    <row r="14411">
      <c r="A14411" s="7">
        <f t="shared" si="1"/>
        <v>12499</v>
      </c>
      <c r="B14411" s="5" t="s">
        <v>12729</v>
      </c>
      <c r="C14411" s="6" t="s">
        <v>727</v>
      </c>
    </row>
    <row r="14412">
      <c r="A14412" s="7">
        <f t="shared" si="1"/>
        <v>12500</v>
      </c>
      <c r="B14412" s="8" t="s">
        <v>12730</v>
      </c>
      <c r="C14412" s="9" t="s">
        <v>758</v>
      </c>
    </row>
    <row r="14413">
      <c r="A14413" s="7">
        <f t="shared" si="1"/>
        <v>12501</v>
      </c>
      <c r="B14413" s="8" t="s">
        <v>12731</v>
      </c>
      <c r="C14413" s="9" t="s">
        <v>280</v>
      </c>
    </row>
    <row r="14414">
      <c r="A14414" s="7">
        <f t="shared" si="1"/>
        <v>12502</v>
      </c>
      <c r="B14414" s="8" t="s">
        <v>12732</v>
      </c>
      <c r="C14414" s="9" t="s">
        <v>46</v>
      </c>
    </row>
    <row r="14415">
      <c r="A14415" s="7">
        <f t="shared" si="1"/>
        <v>12503</v>
      </c>
      <c r="B14415" s="5" t="s">
        <v>12733</v>
      </c>
      <c r="C14415" s="6" t="s">
        <v>780</v>
      </c>
    </row>
    <row r="14416">
      <c r="A14416" s="7">
        <f t="shared" si="1"/>
        <v>12503</v>
      </c>
      <c r="B14416" s="5" t="s">
        <v>12733</v>
      </c>
      <c r="C14416" s="6" t="s">
        <v>24</v>
      </c>
    </row>
    <row r="14417">
      <c r="A14417" s="7">
        <f t="shared" si="1"/>
        <v>12503</v>
      </c>
      <c r="B14417" s="5" t="s">
        <v>12733</v>
      </c>
      <c r="C14417" s="6" t="s">
        <v>25</v>
      </c>
    </row>
    <row r="14418">
      <c r="A14418" s="7">
        <f t="shared" si="1"/>
        <v>12504</v>
      </c>
      <c r="B14418" s="5" t="s">
        <v>12734</v>
      </c>
      <c r="C14418" s="6" t="s">
        <v>1378</v>
      </c>
    </row>
    <row r="14419">
      <c r="A14419" s="7">
        <f t="shared" si="1"/>
        <v>12505</v>
      </c>
      <c r="B14419" s="16" t="s">
        <v>12735</v>
      </c>
      <c r="C14419" s="6" t="s">
        <v>1235</v>
      </c>
    </row>
    <row r="14420">
      <c r="A14420" s="7">
        <f t="shared" si="1"/>
        <v>12506</v>
      </c>
      <c r="B14420" s="16" t="s">
        <v>12736</v>
      </c>
      <c r="C14420" s="6" t="s">
        <v>1235</v>
      </c>
    </row>
    <row r="14421">
      <c r="A14421" s="7">
        <f t="shared" si="1"/>
        <v>12507</v>
      </c>
      <c r="B14421" s="16" t="s">
        <v>12737</v>
      </c>
      <c r="C14421" s="6" t="s">
        <v>1235</v>
      </c>
    </row>
    <row r="14422">
      <c r="A14422" s="7">
        <f t="shared" si="1"/>
        <v>12508</v>
      </c>
      <c r="B14422" s="16" t="s">
        <v>12738</v>
      </c>
      <c r="C14422" s="6" t="s">
        <v>1235</v>
      </c>
    </row>
    <row r="14423">
      <c r="A14423" s="7">
        <f t="shared" si="1"/>
        <v>12509</v>
      </c>
      <c r="B14423" s="5" t="s">
        <v>12739</v>
      </c>
      <c r="C14423" s="6" t="s">
        <v>74</v>
      </c>
    </row>
    <row r="14424">
      <c r="A14424" s="7">
        <f t="shared" si="1"/>
        <v>12510</v>
      </c>
      <c r="B14424" s="16" t="s">
        <v>12740</v>
      </c>
      <c r="C14424" s="6" t="s">
        <v>1235</v>
      </c>
    </row>
    <row r="14425">
      <c r="A14425" s="7">
        <f t="shared" si="1"/>
        <v>12511</v>
      </c>
      <c r="B14425" s="16" t="s">
        <v>12741</v>
      </c>
      <c r="C14425" s="6" t="s">
        <v>1235</v>
      </c>
    </row>
    <row r="14426">
      <c r="A14426" s="7">
        <f t="shared" si="1"/>
        <v>12512</v>
      </c>
      <c r="B14426" s="16" t="s">
        <v>12742</v>
      </c>
      <c r="C14426" s="6" t="s">
        <v>1235</v>
      </c>
    </row>
    <row r="14427">
      <c r="A14427" s="7">
        <f t="shared" si="1"/>
        <v>12513</v>
      </c>
      <c r="B14427" s="16" t="s">
        <v>12743</v>
      </c>
      <c r="C14427" s="6" t="s">
        <v>1235</v>
      </c>
    </row>
    <row r="14428">
      <c r="A14428" s="7">
        <f t="shared" si="1"/>
        <v>12514</v>
      </c>
      <c r="B14428" s="16" t="s">
        <v>12744</v>
      </c>
      <c r="C14428" s="6" t="s">
        <v>1235</v>
      </c>
    </row>
    <row r="14429">
      <c r="A14429" s="7">
        <f t="shared" si="1"/>
        <v>12515</v>
      </c>
      <c r="B14429" s="16" t="s">
        <v>12745</v>
      </c>
      <c r="C14429" s="6" t="s">
        <v>1235</v>
      </c>
    </row>
    <row r="14430">
      <c r="A14430" s="7">
        <f t="shared" si="1"/>
        <v>12516</v>
      </c>
      <c r="B14430" s="16" t="s">
        <v>12746</v>
      </c>
      <c r="C14430" s="6" t="s">
        <v>1235</v>
      </c>
    </row>
    <row r="14431">
      <c r="A14431" s="7">
        <f t="shared" si="1"/>
        <v>12517</v>
      </c>
      <c r="B14431" s="16" t="s">
        <v>12747</v>
      </c>
      <c r="C14431" s="6" t="s">
        <v>1235</v>
      </c>
    </row>
    <row r="14432">
      <c r="A14432" s="7">
        <f t="shared" si="1"/>
        <v>12518</v>
      </c>
      <c r="B14432" s="5" t="s">
        <v>12748</v>
      </c>
      <c r="C14432" s="11" t="s">
        <v>423</v>
      </c>
    </row>
    <row r="14433">
      <c r="A14433" s="7">
        <f t="shared" si="1"/>
        <v>12519</v>
      </c>
      <c r="B14433" s="5" t="s">
        <v>12749</v>
      </c>
      <c r="C14433" s="11" t="s">
        <v>423</v>
      </c>
    </row>
    <row r="14434">
      <c r="A14434" s="7">
        <f t="shared" si="1"/>
        <v>12520</v>
      </c>
      <c r="B14434" s="5" t="s">
        <v>12750</v>
      </c>
      <c r="C14434" s="11" t="s">
        <v>423</v>
      </c>
    </row>
    <row r="14435">
      <c r="A14435" s="7">
        <f t="shared" si="1"/>
        <v>12521</v>
      </c>
      <c r="B14435" s="5" t="s">
        <v>12751</v>
      </c>
      <c r="C14435" s="11" t="s">
        <v>423</v>
      </c>
    </row>
    <row r="14436">
      <c r="A14436" s="7">
        <f t="shared" si="1"/>
        <v>12522</v>
      </c>
      <c r="B14436" s="16" t="s">
        <v>12752</v>
      </c>
      <c r="C14436" s="6" t="s">
        <v>1235</v>
      </c>
    </row>
    <row r="14437">
      <c r="A14437" s="7">
        <f t="shared" si="1"/>
        <v>12523</v>
      </c>
      <c r="B14437" s="16" t="s">
        <v>12753</v>
      </c>
      <c r="C14437" s="6" t="s">
        <v>1235</v>
      </c>
    </row>
    <row r="14438">
      <c r="A14438" s="7">
        <f t="shared" si="1"/>
        <v>12524</v>
      </c>
      <c r="B14438" s="16" t="s">
        <v>12754</v>
      </c>
      <c r="C14438" s="6" t="s">
        <v>1235</v>
      </c>
    </row>
    <row r="14439">
      <c r="A14439" s="7">
        <f t="shared" si="1"/>
        <v>12525</v>
      </c>
      <c r="B14439" s="15" t="s">
        <v>12755</v>
      </c>
      <c r="C14439" s="11" t="s">
        <v>1235</v>
      </c>
    </row>
    <row r="14440">
      <c r="A14440" s="7">
        <f t="shared" si="1"/>
        <v>12526</v>
      </c>
      <c r="B14440" s="15" t="s">
        <v>12756</v>
      </c>
      <c r="C14440" s="11" t="s">
        <v>423</v>
      </c>
    </row>
    <row r="14441">
      <c r="A14441" s="7">
        <f t="shared" si="1"/>
        <v>12527</v>
      </c>
      <c r="B14441" s="5" t="s">
        <v>12757</v>
      </c>
      <c r="C14441" s="6" t="s">
        <v>603</v>
      </c>
    </row>
    <row r="14442">
      <c r="A14442" s="7">
        <f t="shared" si="1"/>
        <v>12528</v>
      </c>
      <c r="B14442" s="8" t="s">
        <v>12758</v>
      </c>
      <c r="C14442" s="9" t="s">
        <v>845</v>
      </c>
    </row>
    <row r="14443">
      <c r="A14443" s="7">
        <f t="shared" si="1"/>
        <v>12529</v>
      </c>
      <c r="B14443" s="5" t="s">
        <v>12759</v>
      </c>
      <c r="C14443" s="6" t="s">
        <v>32</v>
      </c>
    </row>
    <row r="14444">
      <c r="A14444" s="7">
        <f t="shared" si="1"/>
        <v>12530</v>
      </c>
      <c r="B14444" s="8" t="s">
        <v>12760</v>
      </c>
      <c r="C14444" s="9" t="s">
        <v>614</v>
      </c>
    </row>
    <row r="14445">
      <c r="A14445" s="7">
        <f t="shared" si="1"/>
        <v>12531</v>
      </c>
      <c r="B14445" s="8" t="s">
        <v>12761</v>
      </c>
      <c r="C14445" s="9" t="s">
        <v>614</v>
      </c>
    </row>
    <row r="14446">
      <c r="A14446" s="7">
        <f t="shared" si="1"/>
        <v>12532</v>
      </c>
      <c r="B14446" s="5" t="s">
        <v>12762</v>
      </c>
      <c r="C14446" s="6" t="s">
        <v>74</v>
      </c>
    </row>
    <row r="14447">
      <c r="A14447" s="7">
        <f t="shared" si="1"/>
        <v>12533</v>
      </c>
      <c r="B14447" s="8" t="s">
        <v>12763</v>
      </c>
      <c r="C14447" s="9" t="s">
        <v>728</v>
      </c>
    </row>
    <row r="14448">
      <c r="A14448" s="7">
        <f t="shared" si="1"/>
        <v>12534</v>
      </c>
      <c r="B14448" s="5" t="s">
        <v>12764</v>
      </c>
      <c r="C14448" s="6" t="s">
        <v>639</v>
      </c>
    </row>
    <row r="14449">
      <c r="A14449" s="7">
        <f t="shared" si="1"/>
        <v>12535</v>
      </c>
      <c r="B14449" s="16" t="s">
        <v>12765</v>
      </c>
      <c r="C14449" s="6" t="s">
        <v>1235</v>
      </c>
    </row>
    <row r="14450">
      <c r="A14450" s="7">
        <f t="shared" si="1"/>
        <v>12536</v>
      </c>
      <c r="B14450" s="5" t="s">
        <v>12766</v>
      </c>
      <c r="C14450" s="6" t="s">
        <v>367</v>
      </c>
    </row>
    <row r="14451">
      <c r="A14451" s="7">
        <f t="shared" si="1"/>
        <v>12537</v>
      </c>
      <c r="B14451" s="5" t="s">
        <v>12767</v>
      </c>
      <c r="C14451" s="6" t="s">
        <v>989</v>
      </c>
    </row>
    <row r="14452">
      <c r="A14452" s="7">
        <f t="shared" si="1"/>
        <v>12538</v>
      </c>
      <c r="B14452" s="5" t="s">
        <v>12768</v>
      </c>
      <c r="C14452" s="6" t="s">
        <v>4</v>
      </c>
    </row>
    <row r="14453">
      <c r="A14453" s="7">
        <f t="shared" si="1"/>
        <v>12539</v>
      </c>
      <c r="B14453" s="5" t="s">
        <v>12769</v>
      </c>
      <c r="C14453" s="6" t="s">
        <v>610</v>
      </c>
    </row>
    <row r="14454">
      <c r="A14454" s="7">
        <f t="shared" si="1"/>
        <v>12540</v>
      </c>
      <c r="B14454" s="8" t="s">
        <v>12770</v>
      </c>
      <c r="C14454" s="9" t="s">
        <v>815</v>
      </c>
    </row>
    <row r="14455">
      <c r="A14455" s="7">
        <f t="shared" si="1"/>
        <v>12541</v>
      </c>
      <c r="B14455" s="8" t="s">
        <v>12771</v>
      </c>
      <c r="C14455" s="9" t="s">
        <v>547</v>
      </c>
    </row>
    <row r="14456">
      <c r="A14456" s="7">
        <f t="shared" si="1"/>
        <v>12542</v>
      </c>
      <c r="B14456" s="8" t="s">
        <v>12772</v>
      </c>
      <c r="C14456" s="9" t="s">
        <v>547</v>
      </c>
    </row>
    <row r="14457">
      <c r="A14457" s="7">
        <f t="shared" si="1"/>
        <v>12543</v>
      </c>
      <c r="B14457" s="8" t="s">
        <v>12773</v>
      </c>
      <c r="C14457" s="9" t="s">
        <v>614</v>
      </c>
    </row>
    <row r="14458">
      <c r="A14458" s="7">
        <f t="shared" si="1"/>
        <v>12544</v>
      </c>
      <c r="B14458" s="8" t="s">
        <v>12774</v>
      </c>
      <c r="C14458" s="9" t="s">
        <v>530</v>
      </c>
    </row>
    <row r="14459">
      <c r="A14459" s="7">
        <f t="shared" si="1"/>
        <v>12545</v>
      </c>
      <c r="B14459" s="8" t="s">
        <v>12775</v>
      </c>
      <c r="C14459" s="9" t="s">
        <v>614</v>
      </c>
    </row>
    <row r="14460">
      <c r="A14460" s="7">
        <f t="shared" si="1"/>
        <v>12546</v>
      </c>
      <c r="B14460" s="5" t="s">
        <v>12776</v>
      </c>
      <c r="C14460" s="6" t="s">
        <v>1207</v>
      </c>
    </row>
    <row r="14461">
      <c r="A14461" s="7">
        <f t="shared" si="1"/>
        <v>12547</v>
      </c>
      <c r="B14461" s="8" t="s">
        <v>12777</v>
      </c>
      <c r="C14461" s="9" t="s">
        <v>614</v>
      </c>
    </row>
    <row r="14462">
      <c r="A14462" s="7">
        <f t="shared" si="1"/>
        <v>12548</v>
      </c>
      <c r="B14462" s="5" t="s">
        <v>12778</v>
      </c>
      <c r="C14462" s="6" t="s">
        <v>989</v>
      </c>
    </row>
    <row r="14463">
      <c r="A14463" s="7">
        <f t="shared" si="1"/>
        <v>12549</v>
      </c>
      <c r="B14463" s="5" t="s">
        <v>12779</v>
      </c>
      <c r="C14463" s="6" t="s">
        <v>989</v>
      </c>
    </row>
    <row r="14464">
      <c r="A14464" s="7">
        <f t="shared" si="1"/>
        <v>12550</v>
      </c>
      <c r="B14464" s="5" t="s">
        <v>12780</v>
      </c>
      <c r="C14464" s="6" t="s">
        <v>989</v>
      </c>
    </row>
    <row r="14465">
      <c r="A14465" s="7">
        <f t="shared" si="1"/>
        <v>12551</v>
      </c>
      <c r="B14465" s="5" t="s">
        <v>12781</v>
      </c>
      <c r="C14465" s="6" t="s">
        <v>989</v>
      </c>
    </row>
    <row r="14466">
      <c r="A14466" s="7">
        <f t="shared" si="1"/>
        <v>12552</v>
      </c>
      <c r="B14466" s="5" t="s">
        <v>12782</v>
      </c>
      <c r="C14466" s="6" t="s">
        <v>989</v>
      </c>
    </row>
    <row r="14467">
      <c r="A14467" s="7">
        <f t="shared" si="1"/>
        <v>12553</v>
      </c>
      <c r="B14467" s="8" t="s">
        <v>12783</v>
      </c>
      <c r="C14467" s="9" t="s">
        <v>614</v>
      </c>
    </row>
    <row r="14468">
      <c r="A14468" s="7">
        <f t="shared" si="1"/>
        <v>12554</v>
      </c>
      <c r="B14468" s="8" t="s">
        <v>12784</v>
      </c>
      <c r="C14468" s="9" t="s">
        <v>65</v>
      </c>
    </row>
    <row r="14469">
      <c r="A14469" s="7">
        <f t="shared" si="1"/>
        <v>12555</v>
      </c>
      <c r="B14469" s="8" t="s">
        <v>12785</v>
      </c>
      <c r="C14469" s="9" t="s">
        <v>614</v>
      </c>
    </row>
    <row r="14470">
      <c r="A14470" s="7">
        <f t="shared" si="1"/>
        <v>12556</v>
      </c>
      <c r="B14470" s="8" t="s">
        <v>12786</v>
      </c>
      <c r="C14470" s="9" t="s">
        <v>614</v>
      </c>
    </row>
    <row r="14471">
      <c r="A14471" s="7">
        <f t="shared" si="1"/>
        <v>12557</v>
      </c>
      <c r="B14471" s="5" t="s">
        <v>12787</v>
      </c>
      <c r="C14471" s="6" t="s">
        <v>1620</v>
      </c>
    </row>
    <row r="14472">
      <c r="A14472" s="7">
        <f t="shared" si="1"/>
        <v>12558</v>
      </c>
      <c r="B14472" s="5" t="s">
        <v>12788</v>
      </c>
      <c r="C14472" s="6" t="s">
        <v>1290</v>
      </c>
    </row>
    <row r="14473">
      <c r="A14473" s="7">
        <f t="shared" si="1"/>
        <v>12558</v>
      </c>
      <c r="B14473" s="5" t="s">
        <v>12788</v>
      </c>
      <c r="C14473" s="6" t="s">
        <v>1620</v>
      </c>
    </row>
    <row r="14474">
      <c r="A14474" s="7">
        <f t="shared" si="1"/>
        <v>12559</v>
      </c>
      <c r="B14474" s="8" t="s">
        <v>12789</v>
      </c>
      <c r="C14474" s="9" t="s">
        <v>530</v>
      </c>
    </row>
    <row r="14475">
      <c r="A14475" s="7">
        <f t="shared" si="1"/>
        <v>12560</v>
      </c>
      <c r="B14475" s="8" t="s">
        <v>12790</v>
      </c>
      <c r="C14475" s="9" t="s">
        <v>547</v>
      </c>
    </row>
    <row r="14476">
      <c r="A14476" s="7">
        <f t="shared" si="1"/>
        <v>12560</v>
      </c>
      <c r="B14476" s="8" t="s">
        <v>12790</v>
      </c>
      <c r="C14476" s="9" t="s">
        <v>65</v>
      </c>
    </row>
    <row r="14477">
      <c r="A14477" s="7">
        <f t="shared" si="1"/>
        <v>12561</v>
      </c>
      <c r="B14477" s="8" t="s">
        <v>12791</v>
      </c>
      <c r="C14477" s="9" t="s">
        <v>547</v>
      </c>
    </row>
    <row r="14478">
      <c r="A14478" s="7">
        <f t="shared" si="1"/>
        <v>12562</v>
      </c>
      <c r="B14478" s="5" t="s">
        <v>12792</v>
      </c>
      <c r="C14478" s="6" t="s">
        <v>20</v>
      </c>
    </row>
    <row r="14479">
      <c r="A14479" s="7">
        <f t="shared" si="1"/>
        <v>12563</v>
      </c>
      <c r="B14479" s="5" t="s">
        <v>12793</v>
      </c>
      <c r="C14479" s="6" t="s">
        <v>471</v>
      </c>
    </row>
    <row r="14480">
      <c r="A14480" s="7">
        <f t="shared" si="1"/>
        <v>12564</v>
      </c>
      <c r="B14480" s="5" t="s">
        <v>12794</v>
      </c>
      <c r="C14480" s="6" t="s">
        <v>655</v>
      </c>
    </row>
    <row r="14481">
      <c r="A14481" s="7">
        <f t="shared" si="1"/>
        <v>12565</v>
      </c>
      <c r="B14481" s="16" t="s">
        <v>12795</v>
      </c>
      <c r="C14481" s="6" t="s">
        <v>1235</v>
      </c>
    </row>
    <row r="14482">
      <c r="A14482" s="7">
        <f t="shared" si="1"/>
        <v>12566</v>
      </c>
      <c r="B14482" s="5" t="s">
        <v>12796</v>
      </c>
      <c r="C14482" s="6" t="s">
        <v>479</v>
      </c>
    </row>
    <row r="14483">
      <c r="A14483" s="7">
        <f t="shared" si="1"/>
        <v>12567</v>
      </c>
      <c r="B14483" s="5" t="s">
        <v>12797</v>
      </c>
      <c r="C14483" s="6" t="s">
        <v>610</v>
      </c>
    </row>
    <row r="14484">
      <c r="A14484" s="7">
        <f t="shared" si="1"/>
        <v>12568</v>
      </c>
      <c r="B14484" s="8" t="s">
        <v>12798</v>
      </c>
      <c r="C14484" s="9" t="s">
        <v>818</v>
      </c>
    </row>
    <row r="14485">
      <c r="A14485" s="7">
        <f t="shared" si="1"/>
        <v>12569</v>
      </c>
      <c r="B14485" s="8" t="s">
        <v>12799</v>
      </c>
      <c r="C14485" s="6" t="s">
        <v>1012</v>
      </c>
    </row>
    <row r="14486">
      <c r="A14486" s="7">
        <f t="shared" si="1"/>
        <v>12570</v>
      </c>
      <c r="B14486" s="8" t="s">
        <v>12800</v>
      </c>
      <c r="C14486" s="9" t="s">
        <v>614</v>
      </c>
    </row>
    <row r="14487">
      <c r="A14487" s="7">
        <f t="shared" si="1"/>
        <v>12571</v>
      </c>
      <c r="B14487" s="8" t="s">
        <v>12801</v>
      </c>
      <c r="C14487" s="9" t="s">
        <v>614</v>
      </c>
    </row>
    <row r="14488">
      <c r="A14488" s="7">
        <f t="shared" si="1"/>
        <v>12572</v>
      </c>
      <c r="B14488" s="16" t="s">
        <v>12802</v>
      </c>
      <c r="C14488" s="6" t="s">
        <v>1235</v>
      </c>
    </row>
    <row r="14489">
      <c r="A14489" s="7">
        <f t="shared" si="1"/>
        <v>12573</v>
      </c>
      <c r="B14489" s="8" t="s">
        <v>12803</v>
      </c>
      <c r="C14489" s="9" t="s">
        <v>614</v>
      </c>
    </row>
    <row r="14490">
      <c r="A14490" s="7">
        <f t="shared" si="1"/>
        <v>12574</v>
      </c>
      <c r="B14490" s="8" t="s">
        <v>12804</v>
      </c>
      <c r="C14490" s="9" t="s">
        <v>614</v>
      </c>
    </row>
    <row r="14491">
      <c r="A14491" s="7">
        <f t="shared" si="1"/>
        <v>12575</v>
      </c>
      <c r="B14491" s="8" t="s">
        <v>12805</v>
      </c>
      <c r="C14491" s="9" t="s">
        <v>614</v>
      </c>
    </row>
    <row r="14492">
      <c r="A14492" s="7">
        <f t="shared" si="1"/>
        <v>12576</v>
      </c>
      <c r="B14492" s="8" t="s">
        <v>12806</v>
      </c>
      <c r="C14492" s="9" t="s">
        <v>547</v>
      </c>
    </row>
    <row r="14493">
      <c r="A14493" s="7">
        <f t="shared" si="1"/>
        <v>12577</v>
      </c>
      <c r="B14493" s="5" t="s">
        <v>12807</v>
      </c>
      <c r="C14493" s="6" t="s">
        <v>989</v>
      </c>
    </row>
    <row r="14494">
      <c r="A14494" s="7">
        <f t="shared" si="1"/>
        <v>12578</v>
      </c>
      <c r="B14494" s="5" t="s">
        <v>12808</v>
      </c>
      <c r="C14494" s="6" t="s">
        <v>1207</v>
      </c>
    </row>
    <row r="14495">
      <c r="A14495" s="7">
        <f t="shared" si="1"/>
        <v>12579</v>
      </c>
      <c r="B14495" s="5" t="s">
        <v>12809</v>
      </c>
      <c r="C14495" s="6" t="s">
        <v>1207</v>
      </c>
    </row>
    <row r="14496">
      <c r="A14496" s="7">
        <f t="shared" si="1"/>
        <v>12580</v>
      </c>
      <c r="B14496" s="8" t="s">
        <v>12810</v>
      </c>
      <c r="C14496" s="9" t="s">
        <v>614</v>
      </c>
    </row>
    <row r="14497">
      <c r="A14497" s="7">
        <f t="shared" si="1"/>
        <v>12581</v>
      </c>
      <c r="B14497" s="5" t="s">
        <v>12811</v>
      </c>
      <c r="C14497" s="6" t="s">
        <v>32</v>
      </c>
    </row>
    <row r="14498">
      <c r="A14498" s="7">
        <f t="shared" si="1"/>
        <v>12582</v>
      </c>
      <c r="B14498" s="8" t="s">
        <v>12812</v>
      </c>
      <c r="C14498" s="9" t="s">
        <v>845</v>
      </c>
    </row>
    <row r="14499">
      <c r="A14499" s="7">
        <f t="shared" si="1"/>
        <v>12583</v>
      </c>
      <c r="B14499" s="8" t="s">
        <v>12813</v>
      </c>
      <c r="C14499" s="9" t="s">
        <v>845</v>
      </c>
    </row>
    <row r="14500">
      <c r="A14500" s="7">
        <f t="shared" si="1"/>
        <v>12584</v>
      </c>
      <c r="B14500" s="16" t="s">
        <v>12814</v>
      </c>
      <c r="C14500" s="6" t="s">
        <v>1235</v>
      </c>
    </row>
    <row r="14501">
      <c r="A14501" s="7">
        <f t="shared" si="1"/>
        <v>12585</v>
      </c>
      <c r="B14501" s="5" t="s">
        <v>12815</v>
      </c>
      <c r="C14501" s="6" t="s">
        <v>603</v>
      </c>
    </row>
    <row r="14502">
      <c r="A14502" s="7">
        <f t="shared" si="1"/>
        <v>12586</v>
      </c>
      <c r="B14502" s="5" t="s">
        <v>12816</v>
      </c>
      <c r="C14502" s="6" t="s">
        <v>989</v>
      </c>
    </row>
    <row r="14503">
      <c r="A14503" s="7">
        <f t="shared" si="1"/>
        <v>12587</v>
      </c>
      <c r="B14503" s="5" t="s">
        <v>12817</v>
      </c>
      <c r="C14503" s="6" t="s">
        <v>1207</v>
      </c>
    </row>
    <row r="14504">
      <c r="A14504" s="7">
        <f t="shared" si="1"/>
        <v>12588</v>
      </c>
      <c r="B14504" s="8" t="s">
        <v>12818</v>
      </c>
      <c r="C14504" s="9" t="s">
        <v>65</v>
      </c>
    </row>
    <row r="14505">
      <c r="A14505" s="7">
        <f t="shared" si="1"/>
        <v>12589</v>
      </c>
      <c r="B14505" s="8" t="s">
        <v>12819</v>
      </c>
      <c r="C14505" s="9" t="s">
        <v>845</v>
      </c>
    </row>
    <row r="14506">
      <c r="A14506" s="7">
        <f t="shared" si="1"/>
        <v>12590</v>
      </c>
      <c r="B14506" s="8" t="s">
        <v>12820</v>
      </c>
      <c r="C14506" s="9" t="s">
        <v>1470</v>
      </c>
    </row>
    <row r="14507">
      <c r="A14507" s="7">
        <f t="shared" si="1"/>
        <v>12591</v>
      </c>
      <c r="B14507" s="5" t="s">
        <v>12821</v>
      </c>
      <c r="C14507" s="6" t="s">
        <v>1371</v>
      </c>
    </row>
    <row r="14508">
      <c r="A14508" s="7">
        <f t="shared" si="1"/>
        <v>12592</v>
      </c>
      <c r="B14508" s="8" t="s">
        <v>12822</v>
      </c>
      <c r="C14508" s="9" t="s">
        <v>1470</v>
      </c>
    </row>
    <row r="14509">
      <c r="A14509" s="7">
        <f t="shared" si="1"/>
        <v>12593</v>
      </c>
      <c r="B14509" s="5" t="s">
        <v>12823</v>
      </c>
      <c r="C14509" s="6" t="s">
        <v>1040</v>
      </c>
    </row>
    <row r="14510">
      <c r="A14510" s="7">
        <f t="shared" si="1"/>
        <v>12594</v>
      </c>
      <c r="B14510" s="5" t="s">
        <v>12824</v>
      </c>
      <c r="C14510" s="6" t="s">
        <v>15</v>
      </c>
    </row>
    <row r="14511">
      <c r="A14511" s="7">
        <f t="shared" si="1"/>
        <v>12595</v>
      </c>
      <c r="B14511" s="5" t="s">
        <v>12825</v>
      </c>
      <c r="C14511" s="6" t="s">
        <v>555</v>
      </c>
    </row>
    <row r="14512">
      <c r="A14512" s="7">
        <f t="shared" si="1"/>
        <v>12596</v>
      </c>
      <c r="B14512" s="5" t="s">
        <v>12826</v>
      </c>
      <c r="C14512" s="6" t="s">
        <v>1394</v>
      </c>
    </row>
    <row r="14513">
      <c r="A14513" s="7">
        <f t="shared" si="1"/>
        <v>12597</v>
      </c>
      <c r="B14513" s="8" t="s">
        <v>12827</v>
      </c>
      <c r="C14513" s="9" t="s">
        <v>614</v>
      </c>
    </row>
    <row r="14514">
      <c r="A14514" s="7">
        <f t="shared" si="1"/>
        <v>12598</v>
      </c>
      <c r="B14514" s="8" t="s">
        <v>12828</v>
      </c>
      <c r="C14514" s="9" t="s">
        <v>614</v>
      </c>
    </row>
    <row r="14515">
      <c r="A14515" s="7">
        <f t="shared" si="1"/>
        <v>12599</v>
      </c>
      <c r="B14515" s="8" t="s">
        <v>12829</v>
      </c>
      <c r="C14515" s="9" t="s">
        <v>614</v>
      </c>
    </row>
    <row r="14516">
      <c r="A14516" s="7">
        <f t="shared" si="1"/>
        <v>12600</v>
      </c>
      <c r="B14516" s="5" t="s">
        <v>12830</v>
      </c>
      <c r="C14516" s="6" t="s">
        <v>1856</v>
      </c>
    </row>
    <row r="14517">
      <c r="A14517" s="7">
        <f t="shared" si="1"/>
        <v>12601</v>
      </c>
      <c r="B14517" s="5" t="s">
        <v>12831</v>
      </c>
      <c r="C14517" s="6" t="s">
        <v>946</v>
      </c>
    </row>
    <row r="14518">
      <c r="A14518" s="7">
        <f t="shared" si="1"/>
        <v>12602</v>
      </c>
      <c r="B14518" s="5" t="s">
        <v>12832</v>
      </c>
      <c r="C14518" s="6" t="s">
        <v>74</v>
      </c>
    </row>
    <row r="14519">
      <c r="A14519" s="7">
        <f t="shared" si="1"/>
        <v>12603</v>
      </c>
      <c r="B14519" s="8" t="s">
        <v>12833</v>
      </c>
      <c r="C14519" s="6" t="s">
        <v>1012</v>
      </c>
    </row>
    <row r="14520">
      <c r="A14520" s="7">
        <f t="shared" si="1"/>
        <v>12604</v>
      </c>
      <c r="B14520" s="5" t="s">
        <v>12834</v>
      </c>
      <c r="C14520" s="6" t="s">
        <v>80</v>
      </c>
    </row>
    <row r="14521">
      <c r="A14521" s="7">
        <f t="shared" si="1"/>
        <v>12604</v>
      </c>
      <c r="B14521" s="5" t="s">
        <v>12834</v>
      </c>
      <c r="C14521" s="6" t="s">
        <v>547</v>
      </c>
    </row>
    <row r="14522">
      <c r="A14522" s="7">
        <f t="shared" si="1"/>
        <v>12605</v>
      </c>
      <c r="B14522" s="5" t="s">
        <v>12835</v>
      </c>
      <c r="C14522" s="6" t="s">
        <v>1248</v>
      </c>
    </row>
    <row r="14523">
      <c r="A14523" s="7">
        <f t="shared" si="1"/>
        <v>12606</v>
      </c>
      <c r="B14523" s="8" t="s">
        <v>12836</v>
      </c>
      <c r="C14523" s="9" t="s">
        <v>547</v>
      </c>
    </row>
    <row r="14524">
      <c r="A14524" s="7">
        <f t="shared" si="1"/>
        <v>12607</v>
      </c>
      <c r="B14524" s="8" t="s">
        <v>12837</v>
      </c>
      <c r="C14524" s="9" t="s">
        <v>530</v>
      </c>
    </row>
    <row r="14525">
      <c r="A14525" s="7">
        <f t="shared" si="1"/>
        <v>12608</v>
      </c>
      <c r="B14525" s="8" t="s">
        <v>12838</v>
      </c>
      <c r="C14525" s="9" t="s">
        <v>547</v>
      </c>
    </row>
    <row r="14526">
      <c r="A14526" s="7">
        <f t="shared" si="1"/>
        <v>12609</v>
      </c>
      <c r="B14526" s="5" t="s">
        <v>12839</v>
      </c>
      <c r="C14526" s="6" t="s">
        <v>785</v>
      </c>
    </row>
    <row r="14527">
      <c r="A14527" s="7">
        <f t="shared" si="1"/>
        <v>12610</v>
      </c>
      <c r="B14527" s="5" t="s">
        <v>12840</v>
      </c>
      <c r="C14527" s="6" t="s">
        <v>80</v>
      </c>
    </row>
    <row r="14528">
      <c r="A14528" s="7">
        <f t="shared" si="1"/>
        <v>12610</v>
      </c>
      <c r="B14528" s="5" t="s">
        <v>12840</v>
      </c>
      <c r="C14528" s="6" t="s">
        <v>547</v>
      </c>
    </row>
    <row r="14529">
      <c r="A14529" s="7">
        <f t="shared" si="1"/>
        <v>12611</v>
      </c>
      <c r="B14529" s="5" t="s">
        <v>12841</v>
      </c>
      <c r="C14529" s="6" t="s">
        <v>80</v>
      </c>
    </row>
    <row r="14530">
      <c r="A14530" s="7">
        <f t="shared" si="1"/>
        <v>12612</v>
      </c>
      <c r="B14530" s="5" t="s">
        <v>12842</v>
      </c>
      <c r="C14530" s="6" t="s">
        <v>80</v>
      </c>
    </row>
    <row r="14531">
      <c r="A14531" s="7">
        <f t="shared" si="1"/>
        <v>12613</v>
      </c>
      <c r="B14531" s="5" t="s">
        <v>12843</v>
      </c>
      <c r="C14531" s="6" t="s">
        <v>80</v>
      </c>
    </row>
    <row r="14532">
      <c r="A14532" s="7">
        <f t="shared" si="1"/>
        <v>12614</v>
      </c>
      <c r="B14532" s="5" t="s">
        <v>12844</v>
      </c>
      <c r="C14532" s="6" t="s">
        <v>80</v>
      </c>
    </row>
    <row r="14533">
      <c r="A14533" s="7">
        <f t="shared" si="1"/>
        <v>12614</v>
      </c>
      <c r="B14533" s="5" t="s">
        <v>12844</v>
      </c>
      <c r="C14533" s="6" t="s">
        <v>547</v>
      </c>
    </row>
    <row r="14534">
      <c r="A14534" s="7">
        <f t="shared" si="1"/>
        <v>12615</v>
      </c>
      <c r="B14534" s="5" t="s">
        <v>12845</v>
      </c>
      <c r="C14534" s="6" t="s">
        <v>80</v>
      </c>
    </row>
    <row r="14535">
      <c r="A14535" s="7">
        <f t="shared" si="1"/>
        <v>12615</v>
      </c>
      <c r="B14535" s="5" t="s">
        <v>12845</v>
      </c>
      <c r="C14535" s="6" t="s">
        <v>547</v>
      </c>
    </row>
    <row r="14536">
      <c r="A14536" s="7">
        <f t="shared" si="1"/>
        <v>12616</v>
      </c>
      <c r="B14536" s="5" t="s">
        <v>12846</v>
      </c>
      <c r="C14536" s="6" t="s">
        <v>1620</v>
      </c>
    </row>
    <row r="14537">
      <c r="A14537" s="7">
        <f t="shared" si="1"/>
        <v>12617</v>
      </c>
      <c r="B14537" s="8" t="s">
        <v>12847</v>
      </c>
      <c r="C14537" s="9" t="s">
        <v>547</v>
      </c>
    </row>
    <row r="14538">
      <c r="A14538" s="7">
        <f t="shared" si="1"/>
        <v>12618</v>
      </c>
      <c r="B14538" s="8" t="s">
        <v>12848</v>
      </c>
      <c r="C14538" s="9" t="s">
        <v>547</v>
      </c>
    </row>
    <row r="14539">
      <c r="A14539" s="7">
        <f t="shared" si="1"/>
        <v>12619</v>
      </c>
      <c r="B14539" s="5" t="s">
        <v>12849</v>
      </c>
      <c r="C14539" s="6" t="s">
        <v>32</v>
      </c>
    </row>
    <row r="14540">
      <c r="A14540" s="7">
        <f t="shared" si="1"/>
        <v>12620</v>
      </c>
      <c r="B14540" s="5" t="s">
        <v>12850</v>
      </c>
      <c r="C14540" s="6" t="s">
        <v>32</v>
      </c>
    </row>
    <row r="14541">
      <c r="A14541" s="7">
        <f t="shared" si="1"/>
        <v>12621</v>
      </c>
      <c r="B14541" s="5" t="s">
        <v>12851</v>
      </c>
      <c r="C14541" s="6" t="s">
        <v>1262</v>
      </c>
    </row>
    <row r="14542">
      <c r="A14542" s="7">
        <f t="shared" si="1"/>
        <v>12622</v>
      </c>
      <c r="B14542" s="5" t="s">
        <v>12852</v>
      </c>
      <c r="C14542" s="6" t="s">
        <v>1267</v>
      </c>
    </row>
    <row r="14543">
      <c r="A14543" s="7">
        <f t="shared" si="1"/>
        <v>12623</v>
      </c>
      <c r="B14543" s="8" t="s">
        <v>12853</v>
      </c>
      <c r="C14543" s="9" t="s">
        <v>416</v>
      </c>
    </row>
    <row r="14544">
      <c r="A14544" s="7">
        <f t="shared" si="1"/>
        <v>12624</v>
      </c>
      <c r="B14544" s="8" t="s">
        <v>12854</v>
      </c>
      <c r="C14544" s="9" t="s">
        <v>547</v>
      </c>
    </row>
    <row r="14545">
      <c r="A14545" s="7">
        <f t="shared" si="1"/>
        <v>12625</v>
      </c>
      <c r="B14545" s="8" t="s">
        <v>12855</v>
      </c>
      <c r="C14545" s="9" t="s">
        <v>547</v>
      </c>
    </row>
    <row r="14546">
      <c r="A14546" s="7">
        <f t="shared" si="1"/>
        <v>12626</v>
      </c>
      <c r="B14546" s="5" t="s">
        <v>12856</v>
      </c>
      <c r="C14546" s="6" t="s">
        <v>1290</v>
      </c>
    </row>
    <row r="14547">
      <c r="A14547" s="7">
        <f t="shared" si="1"/>
        <v>12626</v>
      </c>
      <c r="B14547" s="5" t="s">
        <v>12856</v>
      </c>
      <c r="C14547" s="6" t="s">
        <v>547</v>
      </c>
    </row>
    <row r="14548">
      <c r="A14548" s="7">
        <f t="shared" si="1"/>
        <v>12627</v>
      </c>
      <c r="B14548" s="5" t="s">
        <v>12857</v>
      </c>
      <c r="C14548" s="6" t="s">
        <v>1290</v>
      </c>
    </row>
    <row r="14549">
      <c r="A14549" s="7">
        <f t="shared" si="1"/>
        <v>12627</v>
      </c>
      <c r="B14549" s="5" t="s">
        <v>12857</v>
      </c>
      <c r="C14549" s="6" t="s">
        <v>547</v>
      </c>
    </row>
    <row r="14550">
      <c r="A14550" s="7">
        <f t="shared" si="1"/>
        <v>12628</v>
      </c>
      <c r="B14550" s="5" t="s">
        <v>12858</v>
      </c>
      <c r="C14550" s="6" t="s">
        <v>1290</v>
      </c>
    </row>
    <row r="14551">
      <c r="A14551" s="7">
        <f t="shared" si="1"/>
        <v>12629</v>
      </c>
      <c r="B14551" s="8" t="s">
        <v>12859</v>
      </c>
      <c r="C14551" s="9" t="s">
        <v>547</v>
      </c>
    </row>
    <row r="14552">
      <c r="A14552" s="7">
        <f t="shared" si="1"/>
        <v>12630</v>
      </c>
      <c r="B14552" s="5" t="s">
        <v>12860</v>
      </c>
      <c r="C14552" s="6" t="s">
        <v>80</v>
      </c>
    </row>
    <row r="14553">
      <c r="A14553" s="7">
        <f t="shared" si="1"/>
        <v>12631</v>
      </c>
      <c r="B14553" s="5" t="s">
        <v>12861</v>
      </c>
      <c r="C14553" s="6" t="s">
        <v>1620</v>
      </c>
    </row>
    <row r="14554">
      <c r="A14554" s="7">
        <f t="shared" si="1"/>
        <v>12632</v>
      </c>
      <c r="B14554" s="5" t="s">
        <v>12862</v>
      </c>
      <c r="C14554" s="6" t="s">
        <v>80</v>
      </c>
    </row>
    <row r="14555">
      <c r="A14555" s="7">
        <f t="shared" si="1"/>
        <v>12633</v>
      </c>
      <c r="B14555" s="8" t="s">
        <v>12863</v>
      </c>
      <c r="C14555" s="9" t="s">
        <v>728</v>
      </c>
    </row>
    <row r="14556">
      <c r="A14556" s="7">
        <f t="shared" si="1"/>
        <v>12634</v>
      </c>
      <c r="B14556" s="8" t="s">
        <v>12864</v>
      </c>
      <c r="C14556" s="9" t="s">
        <v>547</v>
      </c>
    </row>
    <row r="14557">
      <c r="A14557" s="7">
        <f t="shared" si="1"/>
        <v>12635</v>
      </c>
      <c r="B14557" s="5" t="s">
        <v>12865</v>
      </c>
      <c r="C14557" s="6" t="s">
        <v>32</v>
      </c>
    </row>
    <row r="14558">
      <c r="A14558" s="7">
        <f t="shared" si="1"/>
        <v>12636</v>
      </c>
      <c r="B14558" s="5" t="s">
        <v>12866</v>
      </c>
      <c r="C14558" s="6" t="s">
        <v>32</v>
      </c>
    </row>
    <row r="14559">
      <c r="A14559" s="7">
        <f t="shared" si="1"/>
        <v>12637</v>
      </c>
      <c r="B14559" s="5" t="s">
        <v>12867</v>
      </c>
      <c r="C14559" s="6" t="s">
        <v>32</v>
      </c>
    </row>
    <row r="14560">
      <c r="A14560" s="7">
        <f t="shared" si="1"/>
        <v>12638</v>
      </c>
      <c r="B14560" s="5" t="s">
        <v>12868</v>
      </c>
      <c r="C14560" s="6" t="s">
        <v>1290</v>
      </c>
    </row>
    <row r="14561">
      <c r="A14561" s="7">
        <f t="shared" si="1"/>
        <v>12639</v>
      </c>
      <c r="B14561" s="5" t="s">
        <v>12869</v>
      </c>
      <c r="C14561" s="6" t="s">
        <v>1290</v>
      </c>
    </row>
    <row r="14562">
      <c r="A14562" s="7">
        <f t="shared" si="1"/>
        <v>12640</v>
      </c>
      <c r="B14562" s="5" t="s">
        <v>12870</v>
      </c>
      <c r="C14562" s="6" t="s">
        <v>32</v>
      </c>
    </row>
    <row r="14563">
      <c r="A14563" s="7">
        <f t="shared" si="1"/>
        <v>12641</v>
      </c>
      <c r="B14563" s="5" t="s">
        <v>12871</v>
      </c>
      <c r="C14563" s="6" t="s">
        <v>32</v>
      </c>
    </row>
    <row r="14564">
      <c r="A14564" s="7">
        <f t="shared" si="1"/>
        <v>12641</v>
      </c>
      <c r="B14564" s="5" t="s">
        <v>12871</v>
      </c>
      <c r="C14564" s="6" t="s">
        <v>603</v>
      </c>
    </row>
    <row r="14565">
      <c r="A14565" s="7">
        <f t="shared" si="1"/>
        <v>12641</v>
      </c>
      <c r="B14565" s="5" t="s">
        <v>12871</v>
      </c>
      <c r="C14565" s="6" t="s">
        <v>989</v>
      </c>
    </row>
    <row r="14566">
      <c r="A14566" s="7">
        <f t="shared" si="1"/>
        <v>12642</v>
      </c>
      <c r="B14566" s="5" t="s">
        <v>12872</v>
      </c>
      <c r="C14566" s="6" t="s">
        <v>32</v>
      </c>
    </row>
    <row r="14567">
      <c r="A14567" s="7">
        <f t="shared" si="1"/>
        <v>12643</v>
      </c>
      <c r="B14567" s="5" t="s">
        <v>12873</v>
      </c>
      <c r="C14567" s="6" t="s">
        <v>32</v>
      </c>
    </row>
    <row r="14568">
      <c r="A14568" s="7">
        <f t="shared" si="1"/>
        <v>12644</v>
      </c>
      <c r="B14568" s="5" t="s">
        <v>12874</v>
      </c>
      <c r="C14568" s="6" t="s">
        <v>32</v>
      </c>
    </row>
    <row r="14569">
      <c r="A14569" s="7">
        <f t="shared" si="1"/>
        <v>12645</v>
      </c>
      <c r="B14569" s="5" t="s">
        <v>12875</v>
      </c>
      <c r="C14569" s="6" t="s">
        <v>27</v>
      </c>
    </row>
    <row r="14570">
      <c r="A14570" s="7">
        <f t="shared" si="1"/>
        <v>12646</v>
      </c>
      <c r="B14570" s="5" t="s">
        <v>12876</v>
      </c>
      <c r="C14570" s="6" t="s">
        <v>3126</v>
      </c>
    </row>
    <row r="14571">
      <c r="A14571" s="7">
        <f t="shared" si="1"/>
        <v>12647</v>
      </c>
      <c r="B14571" s="5" t="s">
        <v>12877</v>
      </c>
      <c r="C14571" s="6" t="s">
        <v>32</v>
      </c>
    </row>
    <row r="14572">
      <c r="A14572" s="7">
        <f t="shared" si="1"/>
        <v>12648</v>
      </c>
      <c r="B14572" s="5" t="s">
        <v>12878</v>
      </c>
      <c r="C14572" s="6" t="s">
        <v>603</v>
      </c>
    </row>
    <row r="14573">
      <c r="A14573" s="7">
        <f t="shared" si="1"/>
        <v>12649</v>
      </c>
      <c r="B14573" s="16" t="s">
        <v>12879</v>
      </c>
      <c r="C14573" s="6" t="s">
        <v>1235</v>
      </c>
    </row>
    <row r="14574">
      <c r="A14574" s="7">
        <f t="shared" si="1"/>
        <v>12650</v>
      </c>
      <c r="B14574" s="5" t="s">
        <v>12880</v>
      </c>
      <c r="C14574" s="6" t="s">
        <v>989</v>
      </c>
    </row>
    <row r="14575">
      <c r="A14575" s="7">
        <f t="shared" si="1"/>
        <v>12651</v>
      </c>
      <c r="B14575" s="8" t="s">
        <v>12881</v>
      </c>
      <c r="C14575" s="9" t="s">
        <v>547</v>
      </c>
    </row>
    <row r="14576">
      <c r="A14576" s="7">
        <f t="shared" si="1"/>
        <v>12652</v>
      </c>
      <c r="B14576" s="8" t="s">
        <v>12882</v>
      </c>
      <c r="C14576" s="9" t="s">
        <v>728</v>
      </c>
    </row>
    <row r="14577">
      <c r="A14577" s="7">
        <f t="shared" si="1"/>
        <v>12653</v>
      </c>
      <c r="B14577" s="5" t="s">
        <v>12883</v>
      </c>
      <c r="C14577" s="6" t="s">
        <v>15</v>
      </c>
    </row>
    <row r="14578">
      <c r="A14578" s="7">
        <f t="shared" si="1"/>
        <v>12654</v>
      </c>
      <c r="B14578" s="5" t="s">
        <v>12884</v>
      </c>
      <c r="C14578" s="6" t="s">
        <v>1290</v>
      </c>
    </row>
    <row r="14579">
      <c r="A14579" s="7">
        <f t="shared" si="1"/>
        <v>12655</v>
      </c>
      <c r="B14579" s="5" t="s">
        <v>12885</v>
      </c>
      <c r="C14579" s="6" t="s">
        <v>20</v>
      </c>
    </row>
    <row r="14580">
      <c r="A14580" s="7">
        <f t="shared" si="1"/>
        <v>12656</v>
      </c>
      <c r="B14580" s="5" t="s">
        <v>12886</v>
      </c>
      <c r="C14580" s="6" t="s">
        <v>27</v>
      </c>
    </row>
    <row r="14581">
      <c r="A14581" s="7">
        <f t="shared" si="1"/>
        <v>12657</v>
      </c>
      <c r="B14581" s="8" t="s">
        <v>12887</v>
      </c>
      <c r="C14581" s="9" t="s">
        <v>1470</v>
      </c>
    </row>
    <row r="14582">
      <c r="A14582" s="7">
        <f t="shared" si="1"/>
        <v>12658</v>
      </c>
      <c r="B14582" s="5" t="s">
        <v>12888</v>
      </c>
      <c r="C14582" s="6" t="s">
        <v>4</v>
      </c>
    </row>
    <row r="14583">
      <c r="A14583" s="7">
        <f t="shared" si="1"/>
        <v>12659</v>
      </c>
      <c r="B14583" s="5" t="s">
        <v>12889</v>
      </c>
      <c r="C14583" s="6" t="s">
        <v>4</v>
      </c>
    </row>
    <row r="14584">
      <c r="A14584" s="7">
        <f t="shared" si="1"/>
        <v>12660</v>
      </c>
      <c r="B14584" s="5" t="s">
        <v>12890</v>
      </c>
      <c r="C14584" s="6" t="s">
        <v>603</v>
      </c>
    </row>
    <row r="14585">
      <c r="A14585" s="7">
        <f t="shared" si="1"/>
        <v>12661</v>
      </c>
      <c r="B14585" s="5" t="s">
        <v>12891</v>
      </c>
      <c r="C14585" s="6" t="s">
        <v>15</v>
      </c>
    </row>
    <row r="14586">
      <c r="A14586" s="7">
        <f t="shared" si="1"/>
        <v>12662</v>
      </c>
      <c r="B14586" s="8" t="s">
        <v>12892</v>
      </c>
      <c r="C14586" s="9" t="s">
        <v>547</v>
      </c>
    </row>
    <row r="14587">
      <c r="A14587" s="7">
        <f t="shared" si="1"/>
        <v>12663</v>
      </c>
      <c r="B14587" s="5" t="s">
        <v>12893</v>
      </c>
      <c r="C14587" s="6" t="s">
        <v>32</v>
      </c>
    </row>
    <row r="14588">
      <c r="A14588" s="7">
        <f t="shared" si="1"/>
        <v>12664</v>
      </c>
      <c r="B14588" s="5" t="s">
        <v>12894</v>
      </c>
      <c r="C14588" s="6" t="s">
        <v>1620</v>
      </c>
    </row>
    <row r="14589">
      <c r="A14589" s="7">
        <f t="shared" si="1"/>
        <v>12665</v>
      </c>
      <c r="B14589" s="5" t="s">
        <v>12895</v>
      </c>
      <c r="C14589" s="6" t="s">
        <v>1620</v>
      </c>
    </row>
    <row r="14590">
      <c r="A14590" s="7">
        <f t="shared" si="1"/>
        <v>12665</v>
      </c>
      <c r="B14590" s="5" t="s">
        <v>12895</v>
      </c>
      <c r="C14590" s="6" t="s">
        <v>547</v>
      </c>
    </row>
    <row r="14591">
      <c r="A14591" s="7">
        <f t="shared" si="1"/>
        <v>12665</v>
      </c>
      <c r="B14591" s="5" t="s">
        <v>12895</v>
      </c>
      <c r="C14591" s="6" t="s">
        <v>1290</v>
      </c>
    </row>
    <row r="14592">
      <c r="A14592" s="7">
        <f t="shared" si="1"/>
        <v>12666</v>
      </c>
      <c r="B14592" s="5" t="s">
        <v>12896</v>
      </c>
      <c r="C14592" s="6" t="s">
        <v>1279</v>
      </c>
    </row>
    <row r="14593">
      <c r="A14593" s="7">
        <f t="shared" si="1"/>
        <v>12667</v>
      </c>
      <c r="B14593" s="5" t="s">
        <v>12897</v>
      </c>
      <c r="C14593" s="6" t="s">
        <v>48</v>
      </c>
    </row>
    <row r="14594">
      <c r="A14594" s="7">
        <f t="shared" si="1"/>
        <v>12668</v>
      </c>
      <c r="B14594" s="5" t="s">
        <v>12898</v>
      </c>
      <c r="C14594" s="6" t="s">
        <v>27</v>
      </c>
    </row>
    <row r="14595">
      <c r="A14595" s="7">
        <f t="shared" si="1"/>
        <v>12668</v>
      </c>
      <c r="B14595" s="5" t="s">
        <v>12898</v>
      </c>
      <c r="C14595" s="6" t="s">
        <v>1221</v>
      </c>
    </row>
    <row r="14596">
      <c r="A14596" s="7">
        <f t="shared" si="1"/>
        <v>12669</v>
      </c>
      <c r="B14596" s="5" t="s">
        <v>12899</v>
      </c>
      <c r="C14596" s="6" t="s">
        <v>80</v>
      </c>
    </row>
    <row r="14597">
      <c r="A14597" s="7">
        <f t="shared" si="1"/>
        <v>12670</v>
      </c>
      <c r="B14597" s="8" t="s">
        <v>12900</v>
      </c>
      <c r="C14597" s="9" t="s">
        <v>42</v>
      </c>
    </row>
    <row r="14598">
      <c r="A14598" s="7">
        <f t="shared" si="1"/>
        <v>12671</v>
      </c>
      <c r="B14598" s="5" t="s">
        <v>12901</v>
      </c>
      <c r="C14598" s="6" t="s">
        <v>20</v>
      </c>
    </row>
    <row r="14599">
      <c r="A14599" s="7">
        <f t="shared" si="1"/>
        <v>12672</v>
      </c>
      <c r="B14599" s="5" t="s">
        <v>12902</v>
      </c>
      <c r="C14599" s="6" t="s">
        <v>80</v>
      </c>
    </row>
    <row r="14600">
      <c r="A14600" s="7">
        <f t="shared" si="1"/>
        <v>12673</v>
      </c>
      <c r="B14600" s="5" t="s">
        <v>12903</v>
      </c>
      <c r="C14600" s="6" t="s">
        <v>367</v>
      </c>
    </row>
    <row r="14601">
      <c r="A14601" s="7">
        <f t="shared" si="1"/>
        <v>12674</v>
      </c>
      <c r="B14601" s="5" t="s">
        <v>12904</v>
      </c>
      <c r="C14601" s="6" t="s">
        <v>1495</v>
      </c>
    </row>
    <row r="14602">
      <c r="A14602" s="7">
        <f t="shared" si="1"/>
        <v>12675</v>
      </c>
      <c r="B14602" s="5" t="s">
        <v>12905</v>
      </c>
      <c r="C14602" s="6" t="s">
        <v>1360</v>
      </c>
    </row>
    <row r="14603">
      <c r="A14603" s="7">
        <f t="shared" si="1"/>
        <v>12676</v>
      </c>
      <c r="B14603" s="5" t="s">
        <v>12906</v>
      </c>
      <c r="C14603" s="6" t="s">
        <v>989</v>
      </c>
    </row>
    <row r="14604">
      <c r="A14604" s="7">
        <f t="shared" si="1"/>
        <v>12677</v>
      </c>
      <c r="B14604" s="5" t="s">
        <v>12907</v>
      </c>
      <c r="C14604" s="6" t="s">
        <v>989</v>
      </c>
    </row>
    <row r="14605">
      <c r="A14605" s="7">
        <f t="shared" si="1"/>
        <v>12678</v>
      </c>
      <c r="B14605" s="5" t="s">
        <v>12908</v>
      </c>
      <c r="C14605" s="6" t="s">
        <v>989</v>
      </c>
    </row>
    <row r="14606">
      <c r="A14606" s="7">
        <f t="shared" si="1"/>
        <v>12679</v>
      </c>
      <c r="B14606" s="5" t="s">
        <v>12909</v>
      </c>
      <c r="C14606" s="6" t="s">
        <v>989</v>
      </c>
    </row>
    <row r="14607">
      <c r="A14607" s="7">
        <f t="shared" si="1"/>
        <v>12680</v>
      </c>
      <c r="B14607" s="5" t="s">
        <v>12910</v>
      </c>
      <c r="C14607" s="6" t="s">
        <v>989</v>
      </c>
    </row>
    <row r="14608">
      <c r="A14608" s="7">
        <f t="shared" si="1"/>
        <v>12681</v>
      </c>
      <c r="B14608" s="5" t="s">
        <v>12911</v>
      </c>
      <c r="C14608" s="6" t="s">
        <v>989</v>
      </c>
    </row>
    <row r="14609">
      <c r="A14609" s="7">
        <f t="shared" si="1"/>
        <v>12682</v>
      </c>
      <c r="B14609" s="5" t="s">
        <v>12912</v>
      </c>
      <c r="C14609" s="6" t="s">
        <v>621</v>
      </c>
    </row>
    <row r="14610">
      <c r="A14610" s="7">
        <f t="shared" si="1"/>
        <v>12683</v>
      </c>
      <c r="B14610" s="5" t="s">
        <v>12913</v>
      </c>
      <c r="C14610" s="6" t="s">
        <v>367</v>
      </c>
    </row>
    <row r="14611">
      <c r="A14611" s="7">
        <f t="shared" si="1"/>
        <v>12684</v>
      </c>
      <c r="B14611" s="5" t="s">
        <v>12914</v>
      </c>
      <c r="C14611" s="6" t="s">
        <v>32</v>
      </c>
    </row>
    <row r="14612">
      <c r="A14612" s="7">
        <f t="shared" si="1"/>
        <v>12685</v>
      </c>
      <c r="B14612" s="5" t="s">
        <v>12915</v>
      </c>
      <c r="C14612" s="6" t="s">
        <v>989</v>
      </c>
    </row>
    <row r="14613">
      <c r="A14613" s="7">
        <f t="shared" si="1"/>
        <v>12686</v>
      </c>
      <c r="B14613" s="5" t="s">
        <v>12916</v>
      </c>
      <c r="C14613" s="6" t="s">
        <v>612</v>
      </c>
    </row>
    <row r="14614">
      <c r="A14614" s="7">
        <f t="shared" si="1"/>
        <v>12687</v>
      </c>
      <c r="B14614" s="5" t="s">
        <v>12917</v>
      </c>
      <c r="C14614" s="6" t="s">
        <v>367</v>
      </c>
    </row>
    <row r="14615">
      <c r="A14615" s="7">
        <f t="shared" si="1"/>
        <v>12688</v>
      </c>
      <c r="B14615" s="5" t="s">
        <v>12918</v>
      </c>
      <c r="C14615" s="6" t="s">
        <v>32</v>
      </c>
    </row>
    <row r="14616">
      <c r="A14616" s="7">
        <f t="shared" si="1"/>
        <v>12689</v>
      </c>
      <c r="B14616" s="5" t="s">
        <v>12919</v>
      </c>
      <c r="C14616" s="6" t="s">
        <v>765</v>
      </c>
    </row>
    <row r="14617">
      <c r="A14617" s="7">
        <f t="shared" si="1"/>
        <v>12690</v>
      </c>
      <c r="B14617" s="8" t="s">
        <v>12920</v>
      </c>
      <c r="C14617" s="9" t="s">
        <v>614</v>
      </c>
    </row>
    <row r="14618">
      <c r="A14618" s="7">
        <f t="shared" si="1"/>
        <v>12690</v>
      </c>
      <c r="B14618" s="8" t="s">
        <v>12920</v>
      </c>
      <c r="C14618" s="9" t="s">
        <v>1470</v>
      </c>
    </row>
    <row r="14619">
      <c r="A14619" s="7">
        <f t="shared" si="1"/>
        <v>12691</v>
      </c>
      <c r="B14619" s="8" t="s">
        <v>12921</v>
      </c>
      <c r="C14619" s="9" t="s">
        <v>530</v>
      </c>
    </row>
    <row r="14620">
      <c r="A14620" s="7">
        <f t="shared" si="1"/>
        <v>12692</v>
      </c>
      <c r="B14620" s="8" t="s">
        <v>12922</v>
      </c>
      <c r="C14620" s="9" t="s">
        <v>728</v>
      </c>
    </row>
    <row r="14621">
      <c r="A14621" s="7">
        <f t="shared" si="1"/>
        <v>12693</v>
      </c>
      <c r="B14621" s="5" t="s">
        <v>12923</v>
      </c>
      <c r="C14621" s="6" t="s">
        <v>74</v>
      </c>
    </row>
    <row r="14622">
      <c r="A14622" s="7">
        <f t="shared" si="1"/>
        <v>12694</v>
      </c>
      <c r="B14622" s="5" t="s">
        <v>12924</v>
      </c>
      <c r="C14622" s="6" t="s">
        <v>765</v>
      </c>
    </row>
    <row r="14623">
      <c r="A14623" s="7">
        <f t="shared" si="1"/>
        <v>12695</v>
      </c>
      <c r="B14623" s="5" t="s">
        <v>12925</v>
      </c>
      <c r="C14623" s="6" t="s">
        <v>1207</v>
      </c>
    </row>
    <row r="14624">
      <c r="A14624" s="7">
        <f t="shared" si="1"/>
        <v>12696</v>
      </c>
      <c r="B14624" s="8" t="s">
        <v>12926</v>
      </c>
      <c r="C14624" s="9" t="s">
        <v>1470</v>
      </c>
    </row>
    <row r="14625">
      <c r="A14625" s="7">
        <f t="shared" si="1"/>
        <v>12697</v>
      </c>
      <c r="B14625" s="5" t="s">
        <v>12927</v>
      </c>
      <c r="C14625" s="6" t="s">
        <v>1267</v>
      </c>
    </row>
    <row r="14626">
      <c r="A14626" s="7">
        <f t="shared" si="1"/>
        <v>12698</v>
      </c>
      <c r="B14626" s="8" t="s">
        <v>12928</v>
      </c>
      <c r="C14626" s="9" t="s">
        <v>614</v>
      </c>
    </row>
    <row r="14627">
      <c r="A14627" s="7">
        <f t="shared" si="1"/>
        <v>12699</v>
      </c>
      <c r="B14627" s="5" t="s">
        <v>12929</v>
      </c>
      <c r="C14627" s="6" t="s">
        <v>74</v>
      </c>
    </row>
    <row r="14628">
      <c r="A14628" s="7">
        <f t="shared" si="1"/>
        <v>12700</v>
      </c>
      <c r="B14628" s="8" t="s">
        <v>12930</v>
      </c>
      <c r="C14628" s="9" t="s">
        <v>728</v>
      </c>
    </row>
    <row r="14629">
      <c r="A14629" s="7">
        <f t="shared" si="1"/>
        <v>12701</v>
      </c>
      <c r="B14629" s="8" t="s">
        <v>12931</v>
      </c>
      <c r="C14629" s="9" t="s">
        <v>728</v>
      </c>
    </row>
    <row r="14630">
      <c r="A14630" s="7">
        <f t="shared" si="1"/>
        <v>12702</v>
      </c>
      <c r="B14630" s="5" t="s">
        <v>12932</v>
      </c>
      <c r="C14630" s="6" t="s">
        <v>1620</v>
      </c>
    </row>
    <row r="14631">
      <c r="A14631" s="7">
        <f t="shared" si="1"/>
        <v>12703</v>
      </c>
      <c r="B14631" s="8" t="s">
        <v>12933</v>
      </c>
      <c r="C14631" s="9" t="s">
        <v>547</v>
      </c>
    </row>
    <row r="14632">
      <c r="A14632" s="7">
        <f t="shared" si="1"/>
        <v>12704</v>
      </c>
      <c r="B14632" s="5" t="s">
        <v>12934</v>
      </c>
      <c r="C14632" s="6" t="s">
        <v>15</v>
      </c>
    </row>
    <row r="14633">
      <c r="A14633" s="7">
        <f t="shared" si="1"/>
        <v>12705</v>
      </c>
      <c r="B14633" s="8" t="s">
        <v>12935</v>
      </c>
      <c r="C14633" s="9" t="s">
        <v>547</v>
      </c>
    </row>
    <row r="14634">
      <c r="A14634" s="7">
        <f t="shared" si="1"/>
        <v>12706</v>
      </c>
      <c r="B14634" s="8" t="s">
        <v>12936</v>
      </c>
      <c r="C14634" s="9" t="s">
        <v>547</v>
      </c>
    </row>
    <row r="14635">
      <c r="A14635" s="7">
        <f t="shared" si="1"/>
        <v>12707</v>
      </c>
      <c r="B14635" s="8" t="s">
        <v>12937</v>
      </c>
      <c r="C14635" s="9" t="s">
        <v>547</v>
      </c>
    </row>
    <row r="14636">
      <c r="A14636" s="7">
        <f t="shared" si="1"/>
        <v>12708</v>
      </c>
      <c r="B14636" s="5" t="s">
        <v>12938</v>
      </c>
      <c r="C14636" s="6" t="s">
        <v>1620</v>
      </c>
    </row>
    <row r="14637">
      <c r="A14637" s="7">
        <f t="shared" si="1"/>
        <v>12709</v>
      </c>
      <c r="B14637" s="5" t="s">
        <v>12939</v>
      </c>
      <c r="C14637" s="6" t="s">
        <v>1316</v>
      </c>
    </row>
    <row r="14638">
      <c r="A14638" s="7">
        <f t="shared" si="1"/>
        <v>12710</v>
      </c>
      <c r="B14638" s="16" t="s">
        <v>12940</v>
      </c>
      <c r="C14638" s="6" t="s">
        <v>1235</v>
      </c>
    </row>
    <row r="14639">
      <c r="A14639" s="7">
        <f t="shared" si="1"/>
        <v>12711</v>
      </c>
      <c r="B14639" s="5" t="s">
        <v>12941</v>
      </c>
      <c r="C14639" s="6" t="s">
        <v>989</v>
      </c>
    </row>
    <row r="14640">
      <c r="A14640" s="7">
        <f t="shared" si="1"/>
        <v>12712</v>
      </c>
      <c r="B14640" s="5" t="s">
        <v>12942</v>
      </c>
      <c r="C14640" s="6" t="s">
        <v>989</v>
      </c>
    </row>
    <row r="14641">
      <c r="A14641" s="7">
        <f t="shared" si="1"/>
        <v>12713</v>
      </c>
      <c r="B14641" s="5" t="s">
        <v>12943</v>
      </c>
      <c r="C14641" s="6" t="s">
        <v>989</v>
      </c>
    </row>
    <row r="14642">
      <c r="A14642" s="7">
        <f t="shared" si="1"/>
        <v>12714</v>
      </c>
      <c r="B14642" s="5" t="s">
        <v>12944</v>
      </c>
      <c r="C14642" s="6" t="s">
        <v>989</v>
      </c>
    </row>
    <row r="14643">
      <c r="A14643" s="7">
        <f t="shared" si="1"/>
        <v>12715</v>
      </c>
      <c r="B14643" s="5" t="s">
        <v>12945</v>
      </c>
      <c r="C14643" s="6" t="s">
        <v>32</v>
      </c>
    </row>
    <row r="14644">
      <c r="A14644" s="7">
        <f t="shared" si="1"/>
        <v>12716</v>
      </c>
      <c r="B14644" s="5" t="s">
        <v>12946</v>
      </c>
      <c r="C14644" s="6" t="s">
        <v>989</v>
      </c>
    </row>
    <row r="14645">
      <c r="A14645" s="7">
        <f t="shared" si="1"/>
        <v>12717</v>
      </c>
      <c r="B14645" s="5" t="s">
        <v>12947</v>
      </c>
      <c r="C14645" s="6" t="s">
        <v>1290</v>
      </c>
    </row>
    <row r="14646">
      <c r="A14646" s="7">
        <f t="shared" si="1"/>
        <v>12717</v>
      </c>
      <c r="B14646" s="5" t="s">
        <v>12947</v>
      </c>
      <c r="C14646" s="6" t="s">
        <v>547</v>
      </c>
    </row>
    <row r="14647">
      <c r="A14647" s="7">
        <f t="shared" si="1"/>
        <v>12718</v>
      </c>
      <c r="B14647" s="5" t="s">
        <v>12948</v>
      </c>
      <c r="C14647" s="6" t="s">
        <v>1620</v>
      </c>
    </row>
    <row r="14648">
      <c r="A14648" s="7">
        <f t="shared" si="1"/>
        <v>12718</v>
      </c>
      <c r="B14648" s="5" t="s">
        <v>12948</v>
      </c>
      <c r="C14648" s="6" t="s">
        <v>547</v>
      </c>
    </row>
    <row r="14649">
      <c r="A14649" s="7">
        <f t="shared" si="1"/>
        <v>12719</v>
      </c>
      <c r="B14649" s="8" t="s">
        <v>12949</v>
      </c>
      <c r="C14649" s="9" t="s">
        <v>547</v>
      </c>
    </row>
    <row r="14650">
      <c r="A14650" s="7">
        <f t="shared" si="1"/>
        <v>12720</v>
      </c>
      <c r="B14650" s="8" t="s">
        <v>12950</v>
      </c>
      <c r="C14650" s="9" t="s">
        <v>547</v>
      </c>
    </row>
    <row r="14651">
      <c r="A14651" s="7">
        <f t="shared" si="1"/>
        <v>12721</v>
      </c>
      <c r="B14651" s="8" t="s">
        <v>12951</v>
      </c>
      <c r="C14651" s="9" t="s">
        <v>845</v>
      </c>
    </row>
    <row r="14652">
      <c r="A14652" s="7">
        <f t="shared" si="1"/>
        <v>12722</v>
      </c>
      <c r="B14652" s="8" t="s">
        <v>12952</v>
      </c>
      <c r="C14652" s="9" t="s">
        <v>64</v>
      </c>
    </row>
    <row r="14653">
      <c r="A14653" s="7">
        <f t="shared" si="1"/>
        <v>12723</v>
      </c>
      <c r="B14653" s="5" t="s">
        <v>12953</v>
      </c>
      <c r="C14653" s="6" t="s">
        <v>362</v>
      </c>
    </row>
    <row r="14654">
      <c r="A14654" s="7">
        <f t="shared" si="1"/>
        <v>12724</v>
      </c>
      <c r="B14654" s="16" t="s">
        <v>12954</v>
      </c>
      <c r="C14654" s="6" t="s">
        <v>1235</v>
      </c>
    </row>
    <row r="14655">
      <c r="A14655" s="7">
        <f t="shared" si="1"/>
        <v>12725</v>
      </c>
      <c r="B14655" s="8" t="s">
        <v>12955</v>
      </c>
      <c r="C14655" s="9" t="s">
        <v>83</v>
      </c>
    </row>
    <row r="14656">
      <c r="A14656" s="7">
        <f t="shared" si="1"/>
        <v>12726</v>
      </c>
      <c r="B14656" s="8" t="s">
        <v>12956</v>
      </c>
      <c r="C14656" s="9" t="s">
        <v>1470</v>
      </c>
    </row>
    <row r="14657">
      <c r="A14657" s="7">
        <f t="shared" si="1"/>
        <v>12727</v>
      </c>
      <c r="B14657" s="5" t="s">
        <v>12957</v>
      </c>
      <c r="C14657" s="6" t="s">
        <v>681</v>
      </c>
    </row>
    <row r="14658">
      <c r="A14658" s="7">
        <f t="shared" si="1"/>
        <v>12728</v>
      </c>
      <c r="B14658" s="5" t="s">
        <v>12958</v>
      </c>
      <c r="C14658" s="6" t="s">
        <v>20</v>
      </c>
    </row>
    <row r="14659">
      <c r="A14659" s="7">
        <f t="shared" si="1"/>
        <v>12729</v>
      </c>
      <c r="B14659" s="5" t="s">
        <v>12959</v>
      </c>
      <c r="C14659" s="6" t="s">
        <v>20</v>
      </c>
    </row>
    <row r="14660">
      <c r="A14660" s="7">
        <f t="shared" si="1"/>
        <v>12730</v>
      </c>
      <c r="B14660" s="5" t="s">
        <v>12960</v>
      </c>
      <c r="C14660" s="6" t="s">
        <v>32</v>
      </c>
    </row>
    <row r="14661">
      <c r="A14661" s="7">
        <f t="shared" si="1"/>
        <v>12731</v>
      </c>
      <c r="B14661" s="5" t="s">
        <v>12961</v>
      </c>
      <c r="C14661" s="6" t="s">
        <v>15</v>
      </c>
    </row>
    <row r="14662">
      <c r="A14662" s="7">
        <f t="shared" si="1"/>
        <v>12732</v>
      </c>
      <c r="B14662" s="5" t="s">
        <v>12962</v>
      </c>
      <c r="C14662" s="6" t="s">
        <v>15</v>
      </c>
    </row>
    <row r="14663">
      <c r="A14663" s="7">
        <f t="shared" si="1"/>
        <v>12733</v>
      </c>
      <c r="B14663" s="5" t="s">
        <v>12963</v>
      </c>
      <c r="C14663" s="6" t="s">
        <v>15</v>
      </c>
    </row>
    <row r="14664">
      <c r="A14664" s="7">
        <f t="shared" si="1"/>
        <v>12734</v>
      </c>
      <c r="B14664" s="5" t="s">
        <v>12964</v>
      </c>
      <c r="C14664" s="6" t="s">
        <v>15</v>
      </c>
    </row>
    <row r="14665">
      <c r="A14665" s="7">
        <f t="shared" si="1"/>
        <v>12735</v>
      </c>
      <c r="B14665" s="8" t="s">
        <v>12965</v>
      </c>
      <c r="C14665" s="9" t="s">
        <v>547</v>
      </c>
    </row>
    <row r="14666">
      <c r="A14666" s="7">
        <f t="shared" si="1"/>
        <v>12736</v>
      </c>
      <c r="B14666" s="8" t="s">
        <v>12966</v>
      </c>
      <c r="C14666" s="9" t="s">
        <v>728</v>
      </c>
    </row>
    <row r="14667">
      <c r="A14667" s="7">
        <f t="shared" si="1"/>
        <v>12737</v>
      </c>
      <c r="B14667" s="8" t="s">
        <v>12967</v>
      </c>
      <c r="C14667" s="9" t="s">
        <v>728</v>
      </c>
    </row>
    <row r="14668">
      <c r="A14668" s="7">
        <f t="shared" si="1"/>
        <v>12738</v>
      </c>
      <c r="B14668" s="8" t="s">
        <v>12968</v>
      </c>
      <c r="C14668" s="9" t="s">
        <v>728</v>
      </c>
    </row>
    <row r="14669">
      <c r="A14669" s="7">
        <f t="shared" si="1"/>
        <v>12739</v>
      </c>
      <c r="B14669" s="8" t="s">
        <v>12969</v>
      </c>
      <c r="C14669" s="9" t="s">
        <v>728</v>
      </c>
    </row>
    <row r="14670">
      <c r="A14670" s="7">
        <f t="shared" si="1"/>
        <v>12740</v>
      </c>
      <c r="B14670" s="8" t="s">
        <v>12970</v>
      </c>
      <c r="C14670" s="9" t="s">
        <v>728</v>
      </c>
    </row>
    <row r="14671">
      <c r="A14671" s="7">
        <f t="shared" si="1"/>
        <v>12741</v>
      </c>
      <c r="B14671" s="8" t="s">
        <v>12971</v>
      </c>
      <c r="C14671" s="9" t="s">
        <v>728</v>
      </c>
    </row>
    <row r="14672">
      <c r="A14672" s="7">
        <f t="shared" si="1"/>
        <v>12742</v>
      </c>
      <c r="B14672" s="8" t="s">
        <v>12972</v>
      </c>
      <c r="C14672" s="9" t="s">
        <v>24</v>
      </c>
    </row>
    <row r="14673">
      <c r="A14673" s="7">
        <f t="shared" si="1"/>
        <v>12743</v>
      </c>
      <c r="B14673" s="5" t="s">
        <v>12973</v>
      </c>
      <c r="C14673" s="6" t="s">
        <v>80</v>
      </c>
    </row>
    <row r="14674">
      <c r="A14674" s="7">
        <f t="shared" si="1"/>
        <v>12744</v>
      </c>
      <c r="B14674" s="8" t="s">
        <v>12974</v>
      </c>
      <c r="C14674" s="9" t="s">
        <v>56</v>
      </c>
    </row>
    <row r="14675">
      <c r="A14675" s="7">
        <f t="shared" si="1"/>
        <v>12745</v>
      </c>
      <c r="B14675" s="8" t="s">
        <v>12975</v>
      </c>
      <c r="C14675" s="9" t="s">
        <v>24</v>
      </c>
    </row>
    <row r="14676">
      <c r="A14676" s="7">
        <f t="shared" si="1"/>
        <v>12746</v>
      </c>
      <c r="B14676" s="5" t="s">
        <v>12976</v>
      </c>
      <c r="C14676" s="6" t="s">
        <v>681</v>
      </c>
    </row>
    <row r="14677">
      <c r="A14677" s="7">
        <f t="shared" si="1"/>
        <v>12747</v>
      </c>
      <c r="B14677" s="8" t="s">
        <v>12977</v>
      </c>
      <c r="C14677" s="9" t="s">
        <v>547</v>
      </c>
    </row>
    <row r="14678">
      <c r="A14678" s="7">
        <f t="shared" si="1"/>
        <v>12748</v>
      </c>
      <c r="B14678" s="8" t="s">
        <v>12978</v>
      </c>
      <c r="C14678" s="9" t="s">
        <v>65</v>
      </c>
    </row>
    <row r="14679">
      <c r="A14679" s="7">
        <f t="shared" si="1"/>
        <v>12749</v>
      </c>
      <c r="B14679" s="8" t="s">
        <v>12979</v>
      </c>
      <c r="C14679" s="9" t="s">
        <v>60</v>
      </c>
    </row>
    <row r="14680">
      <c r="A14680" s="7">
        <f t="shared" si="1"/>
        <v>12750</v>
      </c>
      <c r="B14680" s="5" t="s">
        <v>12980</v>
      </c>
      <c r="C14680" s="6" t="s">
        <v>1290</v>
      </c>
    </row>
    <row r="14681">
      <c r="A14681" s="7">
        <f t="shared" si="1"/>
        <v>12751</v>
      </c>
      <c r="B14681" s="8" t="s">
        <v>12981</v>
      </c>
      <c r="C14681" s="9" t="s">
        <v>177</v>
      </c>
    </row>
    <row r="14682">
      <c r="A14682" s="7">
        <f t="shared" si="1"/>
        <v>12752</v>
      </c>
      <c r="B14682" s="16" t="s">
        <v>12982</v>
      </c>
      <c r="C14682" s="6" t="s">
        <v>1235</v>
      </c>
    </row>
    <row r="14683">
      <c r="A14683" s="7">
        <f t="shared" si="1"/>
        <v>12752</v>
      </c>
      <c r="B14683" s="16" t="s">
        <v>12982</v>
      </c>
      <c r="C14683" s="6" t="s">
        <v>12983</v>
      </c>
    </row>
    <row r="14684">
      <c r="A14684" s="7">
        <f t="shared" si="1"/>
        <v>12753</v>
      </c>
      <c r="B14684" s="8" t="s">
        <v>12984</v>
      </c>
      <c r="C14684" s="9" t="s">
        <v>547</v>
      </c>
    </row>
    <row r="14685">
      <c r="A14685" s="7">
        <f t="shared" si="1"/>
        <v>12754</v>
      </c>
      <c r="B14685" s="8" t="s">
        <v>12985</v>
      </c>
      <c r="C14685" s="9" t="s">
        <v>40</v>
      </c>
    </row>
    <row r="14686">
      <c r="A14686" s="7">
        <f t="shared" si="1"/>
        <v>12755</v>
      </c>
      <c r="B14686" s="8" t="s">
        <v>12986</v>
      </c>
      <c r="C14686" s="9" t="s">
        <v>60</v>
      </c>
    </row>
    <row r="14687">
      <c r="A14687" s="7">
        <f t="shared" si="1"/>
        <v>12756</v>
      </c>
      <c r="B14687" s="5" t="s">
        <v>12987</v>
      </c>
      <c r="C14687" s="6" t="s">
        <v>1856</v>
      </c>
    </row>
    <row r="14688">
      <c r="A14688" s="7">
        <f t="shared" si="1"/>
        <v>12757</v>
      </c>
      <c r="B14688" s="5" t="s">
        <v>12988</v>
      </c>
      <c r="C14688" s="6" t="s">
        <v>1221</v>
      </c>
    </row>
    <row r="14689">
      <c r="A14689" s="7">
        <f t="shared" si="1"/>
        <v>12758</v>
      </c>
      <c r="B14689" s="5" t="s">
        <v>12989</v>
      </c>
      <c r="C14689" s="6" t="s">
        <v>1856</v>
      </c>
    </row>
    <row r="14690">
      <c r="A14690" s="7">
        <f t="shared" si="1"/>
        <v>12759</v>
      </c>
      <c r="B14690" s="5" t="s">
        <v>12990</v>
      </c>
      <c r="C14690" s="6" t="s">
        <v>1324</v>
      </c>
    </row>
    <row r="14691">
      <c r="A14691" s="7">
        <f t="shared" si="1"/>
        <v>12760</v>
      </c>
      <c r="B14691" s="5" t="s">
        <v>12991</v>
      </c>
      <c r="C14691" s="6" t="s">
        <v>437</v>
      </c>
    </row>
    <row r="14692">
      <c r="A14692" s="7">
        <f t="shared" si="1"/>
        <v>12761</v>
      </c>
      <c r="B14692" s="8" t="s">
        <v>12992</v>
      </c>
      <c r="C14692" s="9" t="s">
        <v>1169</v>
      </c>
    </row>
    <row r="14693">
      <c r="A14693" s="7">
        <f t="shared" si="1"/>
        <v>12762</v>
      </c>
      <c r="B14693" s="5" t="s">
        <v>12993</v>
      </c>
      <c r="C14693" s="6" t="s">
        <v>1223</v>
      </c>
    </row>
    <row r="14694">
      <c r="A14694" s="7">
        <f t="shared" si="1"/>
        <v>12763</v>
      </c>
      <c r="B14694" s="5" t="s">
        <v>12994</v>
      </c>
      <c r="C14694" s="6" t="s">
        <v>758</v>
      </c>
    </row>
    <row r="14695">
      <c r="A14695" s="7">
        <f t="shared" si="1"/>
        <v>12764</v>
      </c>
      <c r="B14695" s="5" t="s">
        <v>12995</v>
      </c>
      <c r="C14695" s="6" t="s">
        <v>4</v>
      </c>
    </row>
    <row r="14696">
      <c r="A14696" s="7">
        <f t="shared" si="1"/>
        <v>12765</v>
      </c>
      <c r="B14696" s="5" t="s">
        <v>12996</v>
      </c>
      <c r="C14696" s="6" t="s">
        <v>1248</v>
      </c>
    </row>
    <row r="14697">
      <c r="A14697" s="7">
        <f t="shared" si="1"/>
        <v>12766</v>
      </c>
      <c r="B14697" s="5" t="s">
        <v>12997</v>
      </c>
      <c r="C14697" s="6" t="s">
        <v>1223</v>
      </c>
    </row>
    <row r="14698">
      <c r="A14698" s="7">
        <f t="shared" si="1"/>
        <v>12767</v>
      </c>
      <c r="B14698" s="8" t="s">
        <v>12998</v>
      </c>
      <c r="C14698" s="9" t="s">
        <v>1776</v>
      </c>
    </row>
    <row r="14699">
      <c r="A14699" s="7">
        <f t="shared" si="1"/>
        <v>12768</v>
      </c>
      <c r="B14699" s="8" t="s">
        <v>12999</v>
      </c>
      <c r="C14699" s="9" t="s">
        <v>1776</v>
      </c>
    </row>
    <row r="14700">
      <c r="A14700" s="7">
        <f t="shared" si="1"/>
        <v>12769</v>
      </c>
      <c r="B14700" s="5" t="s">
        <v>13000</v>
      </c>
      <c r="C14700" s="6" t="s">
        <v>27</v>
      </c>
    </row>
    <row r="14701">
      <c r="A14701" s="7">
        <f t="shared" si="1"/>
        <v>12770</v>
      </c>
      <c r="B14701" s="8" t="s">
        <v>13001</v>
      </c>
      <c r="C14701" s="9" t="s">
        <v>845</v>
      </c>
    </row>
    <row r="14702">
      <c r="A14702" s="7">
        <f t="shared" si="1"/>
        <v>12771</v>
      </c>
      <c r="B14702" s="5" t="s">
        <v>13002</v>
      </c>
      <c r="C14702" s="6" t="s">
        <v>1856</v>
      </c>
    </row>
    <row r="14703">
      <c r="A14703" s="7">
        <f t="shared" si="1"/>
        <v>12772</v>
      </c>
      <c r="B14703" s="5" t="s">
        <v>13003</v>
      </c>
      <c r="C14703" s="6" t="s">
        <v>362</v>
      </c>
    </row>
    <row r="14704">
      <c r="A14704" s="7">
        <f t="shared" si="1"/>
        <v>12773</v>
      </c>
      <c r="B14704" s="5" t="s">
        <v>13004</v>
      </c>
      <c r="C14704" s="6" t="s">
        <v>437</v>
      </c>
    </row>
    <row r="14705">
      <c r="A14705" s="7">
        <f t="shared" si="1"/>
        <v>12774</v>
      </c>
      <c r="B14705" s="5" t="s">
        <v>13005</v>
      </c>
      <c r="C14705" s="6" t="s">
        <v>437</v>
      </c>
    </row>
    <row r="14706">
      <c r="A14706" s="7">
        <f t="shared" si="1"/>
        <v>12775</v>
      </c>
      <c r="B14706" s="8" t="s">
        <v>13006</v>
      </c>
      <c r="C14706" s="9" t="s">
        <v>10</v>
      </c>
    </row>
    <row r="14707">
      <c r="A14707" s="7">
        <f t="shared" si="1"/>
        <v>12776</v>
      </c>
      <c r="B14707" s="8" t="s">
        <v>13007</v>
      </c>
      <c r="C14707" s="9" t="s">
        <v>1169</v>
      </c>
    </row>
    <row r="14708">
      <c r="A14708" s="7">
        <f t="shared" si="1"/>
        <v>12777</v>
      </c>
      <c r="B14708" s="5" t="s">
        <v>13008</v>
      </c>
      <c r="C14708" s="6" t="s">
        <v>437</v>
      </c>
    </row>
    <row r="14709">
      <c r="A14709" s="7">
        <f t="shared" si="1"/>
        <v>12778</v>
      </c>
      <c r="B14709" s="5" t="s">
        <v>13009</v>
      </c>
      <c r="C14709" s="6" t="s">
        <v>714</v>
      </c>
    </row>
    <row r="14710">
      <c r="A14710" s="7">
        <f t="shared" si="1"/>
        <v>12779</v>
      </c>
      <c r="B14710" s="8" t="s">
        <v>13010</v>
      </c>
      <c r="C14710" s="9" t="s">
        <v>815</v>
      </c>
    </row>
    <row r="14711">
      <c r="A14711" s="7">
        <f t="shared" si="1"/>
        <v>12780</v>
      </c>
      <c r="B14711" s="5" t="s">
        <v>13011</v>
      </c>
      <c r="C14711" s="6" t="s">
        <v>1260</v>
      </c>
    </row>
    <row r="14712">
      <c r="A14712" s="7">
        <f t="shared" si="1"/>
        <v>12781</v>
      </c>
      <c r="B14712" s="8" t="s">
        <v>13012</v>
      </c>
      <c r="C14712" s="9" t="s">
        <v>40</v>
      </c>
    </row>
    <row r="14713">
      <c r="A14713" s="7">
        <f t="shared" si="1"/>
        <v>12782</v>
      </c>
      <c r="B14713" s="8" t="s">
        <v>13013</v>
      </c>
      <c r="C14713" s="9" t="s">
        <v>121</v>
      </c>
    </row>
    <row r="14714">
      <c r="A14714" s="7">
        <f t="shared" si="1"/>
        <v>12783</v>
      </c>
      <c r="B14714" s="5" t="s">
        <v>13014</v>
      </c>
      <c r="C14714" s="6" t="s">
        <v>437</v>
      </c>
    </row>
    <row r="14715">
      <c r="A14715" s="7">
        <f t="shared" si="1"/>
        <v>12784</v>
      </c>
      <c r="B14715" s="8" t="s">
        <v>13015</v>
      </c>
      <c r="C14715" s="9" t="s">
        <v>845</v>
      </c>
    </row>
    <row r="14716">
      <c r="A14716" s="7">
        <f t="shared" si="1"/>
        <v>12785</v>
      </c>
      <c r="B14716" s="8" t="s">
        <v>13016</v>
      </c>
      <c r="C14716" s="9" t="s">
        <v>733</v>
      </c>
    </row>
    <row r="14717">
      <c r="A14717" s="7">
        <f t="shared" si="1"/>
        <v>12786</v>
      </c>
      <c r="B14717" s="5" t="s">
        <v>13017</v>
      </c>
      <c r="C14717" s="6" t="s">
        <v>1856</v>
      </c>
    </row>
    <row r="14718">
      <c r="A14718" s="7">
        <f t="shared" si="1"/>
        <v>12787</v>
      </c>
      <c r="B14718" s="5" t="s">
        <v>13018</v>
      </c>
      <c r="C14718" s="6" t="s">
        <v>1040</v>
      </c>
    </row>
    <row r="14719">
      <c r="A14719" s="7">
        <f t="shared" si="1"/>
        <v>12788</v>
      </c>
      <c r="B14719" s="5" t="s">
        <v>13019</v>
      </c>
      <c r="C14719" s="6" t="s">
        <v>95</v>
      </c>
    </row>
    <row r="14720">
      <c r="A14720" s="7">
        <f t="shared" si="1"/>
        <v>12789</v>
      </c>
      <c r="B14720" s="5" t="s">
        <v>13020</v>
      </c>
      <c r="C14720" s="6" t="s">
        <v>731</v>
      </c>
    </row>
    <row r="14721">
      <c r="A14721" s="7">
        <f t="shared" si="1"/>
        <v>12790</v>
      </c>
      <c r="B14721" s="5" t="s">
        <v>13021</v>
      </c>
      <c r="C14721" s="6" t="s">
        <v>1223</v>
      </c>
    </row>
    <row r="14722">
      <c r="A14722" s="7">
        <f t="shared" si="1"/>
        <v>12791</v>
      </c>
      <c r="B14722" s="5" t="s">
        <v>13022</v>
      </c>
      <c r="C14722" s="6" t="s">
        <v>714</v>
      </c>
    </row>
    <row r="14723">
      <c r="A14723" s="7">
        <f t="shared" si="1"/>
        <v>12792</v>
      </c>
      <c r="B14723" s="8" t="s">
        <v>13023</v>
      </c>
      <c r="C14723" s="9" t="s">
        <v>24</v>
      </c>
    </row>
    <row r="14724">
      <c r="A14724" s="7">
        <f t="shared" si="1"/>
        <v>12793</v>
      </c>
      <c r="B14724" s="8" t="s">
        <v>13024</v>
      </c>
      <c r="C14724" s="6" t="s">
        <v>132</v>
      </c>
    </row>
    <row r="14725">
      <c r="A14725" s="7">
        <f t="shared" si="1"/>
        <v>12793</v>
      </c>
      <c r="B14725" s="8" t="s">
        <v>13024</v>
      </c>
      <c r="C14725" s="6" t="s">
        <v>446</v>
      </c>
    </row>
    <row r="14726">
      <c r="A14726" s="7">
        <f t="shared" si="1"/>
        <v>12793</v>
      </c>
      <c r="B14726" s="8" t="s">
        <v>13024</v>
      </c>
      <c r="C14726" s="6" t="s">
        <v>196</v>
      </c>
    </row>
    <row r="14727">
      <c r="A14727" s="7">
        <f t="shared" si="1"/>
        <v>12793</v>
      </c>
      <c r="B14727" s="8" t="s">
        <v>13024</v>
      </c>
      <c r="C14727" s="6" t="s">
        <v>267</v>
      </c>
    </row>
    <row r="14728">
      <c r="A14728" s="7">
        <f t="shared" si="1"/>
        <v>12793</v>
      </c>
      <c r="B14728" s="8" t="s">
        <v>13024</v>
      </c>
      <c r="C14728" s="9" t="s">
        <v>60</v>
      </c>
    </row>
    <row r="14729">
      <c r="A14729" s="7">
        <f t="shared" si="1"/>
        <v>12794</v>
      </c>
      <c r="B14729" s="8" t="s">
        <v>13025</v>
      </c>
      <c r="C14729" s="9" t="s">
        <v>54</v>
      </c>
    </row>
    <row r="14730">
      <c r="A14730" s="7">
        <f t="shared" si="1"/>
        <v>12795</v>
      </c>
      <c r="B14730" s="8" t="s">
        <v>13026</v>
      </c>
      <c r="C14730" s="9" t="s">
        <v>177</v>
      </c>
    </row>
    <row r="14731">
      <c r="A14731" s="7">
        <f t="shared" si="1"/>
        <v>12796</v>
      </c>
      <c r="B14731" s="5" t="s">
        <v>13027</v>
      </c>
      <c r="C14731" s="6" t="s">
        <v>328</v>
      </c>
    </row>
    <row r="14732">
      <c r="A14732" s="7">
        <f t="shared" si="1"/>
        <v>12797</v>
      </c>
      <c r="B14732" s="5" t="s">
        <v>13028</v>
      </c>
      <c r="C14732" s="6" t="s">
        <v>1342</v>
      </c>
    </row>
    <row r="14733">
      <c r="A14733" s="7">
        <f t="shared" si="1"/>
        <v>12798</v>
      </c>
      <c r="B14733" s="8" t="s">
        <v>13029</v>
      </c>
      <c r="C14733" s="9" t="s">
        <v>502</v>
      </c>
    </row>
    <row r="14734">
      <c r="A14734" s="7">
        <f t="shared" si="1"/>
        <v>12799</v>
      </c>
      <c r="B14734" s="5" t="s">
        <v>13030</v>
      </c>
      <c r="C14734" s="6" t="s">
        <v>1120</v>
      </c>
    </row>
    <row r="14735">
      <c r="A14735" s="7">
        <f t="shared" si="1"/>
        <v>12800</v>
      </c>
      <c r="B14735" s="5" t="s">
        <v>13031</v>
      </c>
      <c r="C14735" s="6" t="s">
        <v>1120</v>
      </c>
    </row>
    <row r="14736">
      <c r="A14736" s="7">
        <f t="shared" si="1"/>
        <v>12801</v>
      </c>
      <c r="B14736" s="5" t="s">
        <v>13032</v>
      </c>
      <c r="C14736" s="6" t="s">
        <v>591</v>
      </c>
    </row>
    <row r="14737">
      <c r="A14737" s="7">
        <f t="shared" si="1"/>
        <v>12802</v>
      </c>
      <c r="B14737" s="8" t="s">
        <v>13033</v>
      </c>
      <c r="C14737" s="9" t="s">
        <v>24</v>
      </c>
    </row>
    <row r="14738">
      <c r="A14738" s="7">
        <f t="shared" si="1"/>
        <v>12803</v>
      </c>
      <c r="B14738" s="8" t="s">
        <v>13034</v>
      </c>
      <c r="C14738" s="9" t="s">
        <v>845</v>
      </c>
    </row>
    <row r="14739">
      <c r="A14739" s="7">
        <f t="shared" si="1"/>
        <v>12804</v>
      </c>
      <c r="B14739" s="5" t="s">
        <v>13035</v>
      </c>
      <c r="C14739" s="6" t="s">
        <v>683</v>
      </c>
    </row>
    <row r="14740">
      <c r="A14740" s="7">
        <f t="shared" si="1"/>
        <v>12805</v>
      </c>
      <c r="B14740" s="5" t="s">
        <v>13036</v>
      </c>
      <c r="C14740" s="6" t="s">
        <v>34</v>
      </c>
    </row>
    <row r="14741">
      <c r="A14741" s="7">
        <f t="shared" si="1"/>
        <v>12806</v>
      </c>
      <c r="B14741" s="8" t="s">
        <v>13037</v>
      </c>
      <c r="C14741" s="9" t="s">
        <v>24</v>
      </c>
    </row>
    <row r="14742">
      <c r="A14742" s="7">
        <f t="shared" si="1"/>
        <v>12806</v>
      </c>
      <c r="B14742" s="8" t="s">
        <v>13037</v>
      </c>
      <c r="C14742" s="9" t="s">
        <v>25</v>
      </c>
    </row>
    <row r="14743">
      <c r="A14743" s="7">
        <f t="shared" si="1"/>
        <v>12807</v>
      </c>
      <c r="B14743" s="8" t="s">
        <v>13038</v>
      </c>
      <c r="C14743" s="9" t="s">
        <v>24</v>
      </c>
    </row>
    <row r="14744">
      <c r="A14744" s="7">
        <f t="shared" si="1"/>
        <v>12808</v>
      </c>
      <c r="B14744" s="8" t="s">
        <v>13039</v>
      </c>
      <c r="C14744" s="9" t="s">
        <v>24</v>
      </c>
    </row>
    <row r="14745">
      <c r="A14745" s="7">
        <f t="shared" si="1"/>
        <v>12809</v>
      </c>
      <c r="B14745" s="8" t="s">
        <v>13040</v>
      </c>
      <c r="C14745" s="9" t="s">
        <v>24</v>
      </c>
    </row>
    <row r="14746">
      <c r="A14746" s="7">
        <f t="shared" si="1"/>
        <v>12810</v>
      </c>
      <c r="B14746" s="5" t="s">
        <v>13041</v>
      </c>
      <c r="C14746" s="6" t="s">
        <v>603</v>
      </c>
    </row>
    <row r="14747">
      <c r="A14747" s="7">
        <f t="shared" si="1"/>
        <v>12811</v>
      </c>
      <c r="B14747" s="8" t="s">
        <v>13042</v>
      </c>
      <c r="C14747" s="9" t="s">
        <v>733</v>
      </c>
    </row>
    <row r="14748">
      <c r="A14748" s="7">
        <f t="shared" si="1"/>
        <v>12812</v>
      </c>
      <c r="B14748" s="8" t="s">
        <v>13043</v>
      </c>
      <c r="C14748" s="9" t="s">
        <v>280</v>
      </c>
    </row>
    <row r="14749">
      <c r="A14749" s="7">
        <f t="shared" si="1"/>
        <v>12813</v>
      </c>
      <c r="B14749" s="8" t="s">
        <v>13044</v>
      </c>
      <c r="C14749" s="9" t="s">
        <v>280</v>
      </c>
    </row>
    <row r="14750">
      <c r="A14750" s="7">
        <f t="shared" si="1"/>
        <v>12814</v>
      </c>
      <c r="B14750" s="8" t="s">
        <v>13045</v>
      </c>
      <c r="C14750" s="9" t="s">
        <v>280</v>
      </c>
    </row>
    <row r="14751">
      <c r="A14751" s="7">
        <f t="shared" si="1"/>
        <v>12815</v>
      </c>
      <c r="B14751" s="8" t="s">
        <v>13046</v>
      </c>
      <c r="C14751" s="9" t="s">
        <v>280</v>
      </c>
    </row>
    <row r="14752">
      <c r="A14752" s="7">
        <f t="shared" si="1"/>
        <v>12816</v>
      </c>
      <c r="B14752" s="8" t="s">
        <v>13047</v>
      </c>
      <c r="C14752" s="9" t="s">
        <v>280</v>
      </c>
    </row>
    <row r="14753">
      <c r="A14753" s="7">
        <f t="shared" si="1"/>
        <v>12817</v>
      </c>
      <c r="B14753" s="8" t="s">
        <v>13048</v>
      </c>
      <c r="C14753" s="9" t="s">
        <v>280</v>
      </c>
    </row>
    <row r="14754">
      <c r="A14754" s="7">
        <f t="shared" si="1"/>
        <v>12818</v>
      </c>
      <c r="B14754" s="8" t="s">
        <v>13049</v>
      </c>
      <c r="C14754" s="9" t="s">
        <v>280</v>
      </c>
    </row>
    <row r="14755">
      <c r="A14755" s="7">
        <f t="shared" si="1"/>
        <v>12819</v>
      </c>
      <c r="B14755" s="8" t="s">
        <v>13050</v>
      </c>
      <c r="C14755" s="9" t="s">
        <v>280</v>
      </c>
    </row>
    <row r="14756">
      <c r="A14756" s="7">
        <f t="shared" si="1"/>
        <v>12820</v>
      </c>
      <c r="B14756" s="8" t="s">
        <v>13051</v>
      </c>
      <c r="C14756" s="9" t="s">
        <v>280</v>
      </c>
    </row>
    <row r="14757">
      <c r="A14757" s="7">
        <f t="shared" si="1"/>
        <v>12821</v>
      </c>
      <c r="B14757" s="8" t="s">
        <v>13052</v>
      </c>
      <c r="C14757" s="9" t="s">
        <v>280</v>
      </c>
    </row>
    <row r="14758">
      <c r="A14758" s="7">
        <f t="shared" si="1"/>
        <v>12822</v>
      </c>
      <c r="B14758" s="8" t="s">
        <v>13053</v>
      </c>
      <c r="C14758" s="9" t="s">
        <v>280</v>
      </c>
    </row>
    <row r="14759">
      <c r="A14759" s="7">
        <f t="shared" si="1"/>
        <v>12823</v>
      </c>
      <c r="B14759" s="16" t="s">
        <v>13054</v>
      </c>
      <c r="C14759" s="6" t="s">
        <v>1235</v>
      </c>
    </row>
    <row r="14760">
      <c r="A14760" s="7">
        <f t="shared" si="1"/>
        <v>12824</v>
      </c>
      <c r="B14760" s="16" t="s">
        <v>13055</v>
      </c>
      <c r="C14760" s="6" t="s">
        <v>1235</v>
      </c>
    </row>
    <row r="14761">
      <c r="A14761" s="7">
        <f t="shared" si="1"/>
        <v>12825</v>
      </c>
      <c r="B14761" s="5" t="s">
        <v>13056</v>
      </c>
      <c r="C14761" s="6" t="s">
        <v>621</v>
      </c>
    </row>
    <row r="14762">
      <c r="A14762" s="7">
        <f t="shared" si="1"/>
        <v>12826</v>
      </c>
      <c r="B14762" s="8" t="s">
        <v>13057</v>
      </c>
      <c r="C14762" s="9" t="s">
        <v>280</v>
      </c>
    </row>
    <row r="14763">
      <c r="A14763" s="7">
        <f t="shared" si="1"/>
        <v>12827</v>
      </c>
      <c r="B14763" s="8" t="s">
        <v>13058</v>
      </c>
      <c r="C14763" s="9" t="s">
        <v>40</v>
      </c>
    </row>
    <row r="14764">
      <c r="A14764" s="7">
        <f t="shared" si="1"/>
        <v>12828</v>
      </c>
      <c r="B14764" s="5" t="s">
        <v>13059</v>
      </c>
      <c r="C14764" s="6" t="s">
        <v>393</v>
      </c>
    </row>
    <row r="14765">
      <c r="A14765" s="7">
        <f t="shared" si="1"/>
        <v>12829</v>
      </c>
      <c r="B14765" s="5" t="s">
        <v>13060</v>
      </c>
      <c r="C14765" s="6" t="s">
        <v>1466</v>
      </c>
    </row>
    <row r="14766">
      <c r="A14766" s="7">
        <f t="shared" si="1"/>
        <v>12829</v>
      </c>
      <c r="B14766" s="5" t="s">
        <v>13060</v>
      </c>
      <c r="C14766" s="6" t="s">
        <v>4084</v>
      </c>
    </row>
    <row r="14767">
      <c r="A14767" s="7">
        <f t="shared" si="1"/>
        <v>12830</v>
      </c>
      <c r="B14767" s="5" t="s">
        <v>13061</v>
      </c>
      <c r="C14767" s="6" t="s">
        <v>612</v>
      </c>
    </row>
    <row r="14768">
      <c r="A14768" s="7">
        <f t="shared" si="1"/>
        <v>12831</v>
      </c>
      <c r="B14768" s="8" t="s">
        <v>13062</v>
      </c>
      <c r="C14768" s="9" t="s">
        <v>555</v>
      </c>
    </row>
    <row r="14769">
      <c r="A14769" s="7">
        <f t="shared" si="1"/>
        <v>12831</v>
      </c>
      <c r="B14769" s="8" t="s">
        <v>13062</v>
      </c>
      <c r="C14769" s="9" t="s">
        <v>60</v>
      </c>
    </row>
    <row r="14770">
      <c r="A14770" s="7">
        <f t="shared" si="1"/>
        <v>12832</v>
      </c>
      <c r="B14770" s="8" t="s">
        <v>13063</v>
      </c>
      <c r="C14770" s="9" t="s">
        <v>121</v>
      </c>
    </row>
    <row r="14771">
      <c r="A14771" s="7">
        <f t="shared" si="1"/>
        <v>12833</v>
      </c>
      <c r="B14771" s="5" t="s">
        <v>13064</v>
      </c>
      <c r="C14771" s="6" t="s">
        <v>4084</v>
      </c>
    </row>
    <row r="14772">
      <c r="A14772" s="7">
        <f t="shared" si="1"/>
        <v>12834</v>
      </c>
      <c r="B14772" s="15" t="s">
        <v>13065</v>
      </c>
      <c r="C14772" s="11" t="s">
        <v>423</v>
      </c>
    </row>
    <row r="14773">
      <c r="A14773" s="7">
        <f t="shared" si="1"/>
        <v>12835</v>
      </c>
      <c r="B14773" s="5" t="s">
        <v>13066</v>
      </c>
      <c r="C14773" s="6" t="s">
        <v>1856</v>
      </c>
    </row>
    <row r="14774">
      <c r="A14774" s="7">
        <f t="shared" si="1"/>
        <v>12836</v>
      </c>
      <c r="B14774" s="8" t="s">
        <v>13067</v>
      </c>
      <c r="C14774" s="9" t="s">
        <v>72</v>
      </c>
    </row>
    <row r="14775">
      <c r="A14775" s="7">
        <f t="shared" si="1"/>
        <v>12837</v>
      </c>
      <c r="B14775" s="8" t="s">
        <v>13068</v>
      </c>
      <c r="C14775" s="9" t="s">
        <v>65</v>
      </c>
    </row>
    <row r="14776">
      <c r="A14776" s="7">
        <f t="shared" si="1"/>
        <v>12838</v>
      </c>
      <c r="B14776" s="5" t="s">
        <v>13069</v>
      </c>
      <c r="C14776" s="6" t="s">
        <v>27</v>
      </c>
    </row>
    <row r="14777">
      <c r="A14777" s="7">
        <f t="shared" si="1"/>
        <v>12838</v>
      </c>
      <c r="B14777" s="5" t="s">
        <v>13069</v>
      </c>
      <c r="C14777" s="6" t="s">
        <v>1360</v>
      </c>
    </row>
    <row r="14778">
      <c r="A14778" s="7">
        <f t="shared" si="1"/>
        <v>12839</v>
      </c>
      <c r="B14778" s="5" t="s">
        <v>13070</v>
      </c>
      <c r="C14778" s="6" t="s">
        <v>4084</v>
      </c>
    </row>
    <row r="14779">
      <c r="A14779" s="7">
        <f t="shared" si="1"/>
        <v>12840</v>
      </c>
      <c r="B14779" s="5" t="s">
        <v>13071</v>
      </c>
      <c r="C14779" s="6" t="s">
        <v>1458</v>
      </c>
    </row>
    <row r="14780">
      <c r="A14780" s="7">
        <f t="shared" si="1"/>
        <v>12841</v>
      </c>
      <c r="B14780" s="5" t="s">
        <v>13072</v>
      </c>
      <c r="C14780" s="6" t="s">
        <v>34</v>
      </c>
    </row>
    <row r="14781">
      <c r="A14781" s="7">
        <f t="shared" si="1"/>
        <v>12842</v>
      </c>
      <c r="B14781" s="5" t="s">
        <v>13073</v>
      </c>
      <c r="C14781" s="6" t="s">
        <v>4084</v>
      </c>
    </row>
    <row r="14782">
      <c r="A14782" s="7">
        <f t="shared" si="1"/>
        <v>12843</v>
      </c>
      <c r="B14782" s="5" t="s">
        <v>13074</v>
      </c>
      <c r="C14782" s="6" t="s">
        <v>4084</v>
      </c>
    </row>
    <row r="14783">
      <c r="A14783" s="7">
        <f t="shared" si="1"/>
        <v>12843</v>
      </c>
      <c r="B14783" s="5" t="s">
        <v>13074</v>
      </c>
      <c r="C14783" s="6" t="s">
        <v>1356</v>
      </c>
    </row>
    <row r="14784">
      <c r="A14784" s="7">
        <f t="shared" si="1"/>
        <v>12844</v>
      </c>
      <c r="B14784" s="18" t="s">
        <v>13075</v>
      </c>
      <c r="C14784" s="20" t="s">
        <v>4084</v>
      </c>
    </row>
    <row r="14785">
      <c r="A14785" s="7">
        <f t="shared" si="1"/>
        <v>12844</v>
      </c>
      <c r="B14785" s="5" t="s">
        <v>13075</v>
      </c>
      <c r="C14785" s="6" t="s">
        <v>655</v>
      </c>
    </row>
    <row r="14786">
      <c r="A14786" s="7">
        <f t="shared" si="1"/>
        <v>12845</v>
      </c>
      <c r="B14786" s="8" t="s">
        <v>13076</v>
      </c>
      <c r="C14786" s="9" t="s">
        <v>72</v>
      </c>
    </row>
    <row r="14787">
      <c r="A14787" s="7">
        <f t="shared" si="1"/>
        <v>12846</v>
      </c>
      <c r="B14787" s="5" t="s">
        <v>13077</v>
      </c>
      <c r="C14787" s="6" t="s">
        <v>4084</v>
      </c>
    </row>
    <row r="14788">
      <c r="A14788" s="7">
        <f t="shared" si="1"/>
        <v>12846</v>
      </c>
      <c r="B14788" s="5" t="s">
        <v>13077</v>
      </c>
      <c r="C14788" s="6" t="s">
        <v>656</v>
      </c>
    </row>
    <row r="14789">
      <c r="A14789" s="7">
        <f t="shared" si="1"/>
        <v>12847</v>
      </c>
      <c r="B14789" s="5" t="s">
        <v>13078</v>
      </c>
      <c r="C14789" s="6" t="s">
        <v>34</v>
      </c>
    </row>
    <row r="14790">
      <c r="A14790" s="7">
        <f t="shared" si="1"/>
        <v>12848</v>
      </c>
      <c r="B14790" s="5" t="s">
        <v>13079</v>
      </c>
      <c r="C14790" s="6" t="s">
        <v>4084</v>
      </c>
    </row>
    <row r="14791">
      <c r="A14791" s="7">
        <f t="shared" si="1"/>
        <v>12848</v>
      </c>
      <c r="B14791" s="5" t="s">
        <v>13079</v>
      </c>
      <c r="C14791" s="6" t="s">
        <v>1042</v>
      </c>
    </row>
    <row r="14792">
      <c r="A14792" s="7">
        <f t="shared" si="1"/>
        <v>12849</v>
      </c>
      <c r="B14792" s="5" t="s">
        <v>13080</v>
      </c>
      <c r="C14792" s="6" t="s">
        <v>4084</v>
      </c>
    </row>
    <row r="14793">
      <c r="A14793" s="7">
        <f t="shared" si="1"/>
        <v>12849</v>
      </c>
      <c r="B14793" s="5" t="s">
        <v>13080</v>
      </c>
      <c r="C14793" s="6" t="s">
        <v>13081</v>
      </c>
    </row>
    <row r="14794">
      <c r="A14794" s="7">
        <f t="shared" si="1"/>
        <v>12850</v>
      </c>
      <c r="B14794" s="5" t="s">
        <v>13082</v>
      </c>
      <c r="C14794" s="6" t="s">
        <v>4084</v>
      </c>
    </row>
    <row r="14795">
      <c r="A14795" s="7">
        <f t="shared" si="1"/>
        <v>12850</v>
      </c>
      <c r="B14795" s="5" t="s">
        <v>13082</v>
      </c>
      <c r="C14795" s="6" t="s">
        <v>78</v>
      </c>
    </row>
    <row r="14796">
      <c r="A14796" s="7">
        <f t="shared" si="1"/>
        <v>12851</v>
      </c>
      <c r="B14796" s="5" t="s">
        <v>13083</v>
      </c>
      <c r="C14796" s="6" t="s">
        <v>4084</v>
      </c>
    </row>
    <row r="14797">
      <c r="A14797" s="7">
        <f t="shared" si="1"/>
        <v>12851</v>
      </c>
      <c r="B14797" s="5" t="s">
        <v>13083</v>
      </c>
      <c r="C14797" s="6" t="s">
        <v>4118</v>
      </c>
    </row>
    <row r="14798">
      <c r="A14798" s="7">
        <f t="shared" si="1"/>
        <v>12852</v>
      </c>
      <c r="B14798" s="5" t="s">
        <v>13084</v>
      </c>
      <c r="C14798" s="6" t="s">
        <v>4084</v>
      </c>
    </row>
    <row r="14799">
      <c r="A14799" s="7">
        <f t="shared" si="1"/>
        <v>12852</v>
      </c>
      <c r="B14799" s="5" t="s">
        <v>13084</v>
      </c>
      <c r="C14799" s="6" t="s">
        <v>69</v>
      </c>
    </row>
    <row r="14800">
      <c r="A14800" s="7">
        <f t="shared" si="1"/>
        <v>12853</v>
      </c>
      <c r="B14800" s="5" t="s">
        <v>13085</v>
      </c>
      <c r="C14800" s="6" t="s">
        <v>4084</v>
      </c>
    </row>
    <row r="14801">
      <c r="A14801" s="7">
        <f t="shared" si="1"/>
        <v>12853</v>
      </c>
      <c r="B14801" s="5" t="s">
        <v>13085</v>
      </c>
      <c r="C14801" s="6" t="s">
        <v>467</v>
      </c>
    </row>
    <row r="14802">
      <c r="A14802" s="7">
        <f t="shared" si="1"/>
        <v>12854</v>
      </c>
      <c r="B14802" s="5" t="s">
        <v>13086</v>
      </c>
      <c r="C14802" s="6" t="s">
        <v>4084</v>
      </c>
    </row>
    <row r="14803">
      <c r="A14803" s="7">
        <f t="shared" si="1"/>
        <v>12854</v>
      </c>
      <c r="B14803" s="5" t="s">
        <v>13086</v>
      </c>
      <c r="C14803" s="6" t="s">
        <v>12090</v>
      </c>
    </row>
    <row r="14804">
      <c r="A14804" s="7">
        <f t="shared" si="1"/>
        <v>12855</v>
      </c>
      <c r="B14804" s="5" t="s">
        <v>13087</v>
      </c>
      <c r="C14804" s="6" t="s">
        <v>4084</v>
      </c>
    </row>
    <row r="14805">
      <c r="A14805" s="7">
        <f t="shared" si="1"/>
        <v>12855</v>
      </c>
      <c r="B14805" s="5" t="s">
        <v>13087</v>
      </c>
      <c r="C14805" s="6" t="s">
        <v>656</v>
      </c>
    </row>
    <row r="14806">
      <c r="A14806" s="7">
        <f t="shared" si="1"/>
        <v>12856</v>
      </c>
      <c r="B14806" s="5" t="s">
        <v>13088</v>
      </c>
      <c r="C14806" s="6" t="s">
        <v>4084</v>
      </c>
    </row>
    <row r="14807">
      <c r="A14807" s="7">
        <f t="shared" si="1"/>
        <v>12856</v>
      </c>
      <c r="B14807" s="5" t="s">
        <v>13088</v>
      </c>
      <c r="C14807" s="6" t="s">
        <v>655</v>
      </c>
    </row>
    <row r="14808">
      <c r="A14808" s="7">
        <f t="shared" si="1"/>
        <v>12857</v>
      </c>
      <c r="B14808" s="5" t="s">
        <v>13089</v>
      </c>
      <c r="C14808" s="6" t="s">
        <v>4084</v>
      </c>
    </row>
    <row r="14809">
      <c r="A14809" s="7">
        <f t="shared" si="1"/>
        <v>12857</v>
      </c>
      <c r="B14809" s="5" t="s">
        <v>13089</v>
      </c>
      <c r="C14809" s="6" t="s">
        <v>40</v>
      </c>
    </row>
    <row r="14810">
      <c r="A14810" s="7">
        <f t="shared" si="1"/>
        <v>12858</v>
      </c>
      <c r="B14810" s="5" t="s">
        <v>13090</v>
      </c>
      <c r="C14810" s="6" t="s">
        <v>3126</v>
      </c>
    </row>
    <row r="14811">
      <c r="A14811" s="7">
        <f t="shared" si="1"/>
        <v>12859</v>
      </c>
      <c r="B14811" s="5" t="s">
        <v>13091</v>
      </c>
      <c r="C14811" s="6" t="s">
        <v>4084</v>
      </c>
    </row>
    <row r="14812">
      <c r="A14812" s="7">
        <f t="shared" si="1"/>
        <v>12859</v>
      </c>
      <c r="B14812" s="5" t="s">
        <v>13091</v>
      </c>
      <c r="C14812" s="6" t="s">
        <v>656</v>
      </c>
    </row>
    <row r="14813">
      <c r="A14813" s="7">
        <f t="shared" si="1"/>
        <v>12859</v>
      </c>
      <c r="B14813" s="5" t="s">
        <v>13091</v>
      </c>
      <c r="C14813" s="6" t="s">
        <v>40</v>
      </c>
    </row>
    <row r="14814">
      <c r="A14814" s="7">
        <f t="shared" si="1"/>
        <v>12860</v>
      </c>
      <c r="B14814" s="5" t="s">
        <v>13092</v>
      </c>
      <c r="C14814" s="6" t="s">
        <v>4084</v>
      </c>
    </row>
    <row r="14815">
      <c r="A14815" s="7">
        <f t="shared" si="1"/>
        <v>12860</v>
      </c>
      <c r="B14815" s="5" t="s">
        <v>13092</v>
      </c>
      <c r="C14815" s="6" t="s">
        <v>1450</v>
      </c>
    </row>
    <row r="14816">
      <c r="A14816" s="7">
        <f t="shared" si="1"/>
        <v>12861</v>
      </c>
      <c r="B14816" s="8" t="s">
        <v>13093</v>
      </c>
      <c r="C14816" s="9" t="s">
        <v>60</v>
      </c>
    </row>
    <row r="14817">
      <c r="A14817" s="7">
        <f t="shared" si="1"/>
        <v>12862</v>
      </c>
      <c r="B14817" s="5" t="s">
        <v>13094</v>
      </c>
      <c r="C14817" s="6" t="s">
        <v>4084</v>
      </c>
    </row>
    <row r="14818">
      <c r="A14818" s="7">
        <f t="shared" si="1"/>
        <v>12862</v>
      </c>
      <c r="B14818" s="5" t="s">
        <v>13094</v>
      </c>
      <c r="C14818" s="6" t="s">
        <v>655</v>
      </c>
    </row>
    <row r="14819">
      <c r="A14819" s="7">
        <f t="shared" si="1"/>
        <v>12862</v>
      </c>
      <c r="B14819" s="5" t="s">
        <v>13094</v>
      </c>
      <c r="C14819" s="6" t="s">
        <v>313</v>
      </c>
    </row>
    <row r="14820">
      <c r="A14820" s="7">
        <f t="shared" si="1"/>
        <v>12863</v>
      </c>
      <c r="B14820" s="5" t="s">
        <v>13095</v>
      </c>
      <c r="C14820" s="6" t="s">
        <v>4084</v>
      </c>
    </row>
    <row r="14821">
      <c r="A14821" s="7">
        <f t="shared" si="1"/>
        <v>12863</v>
      </c>
      <c r="B14821" s="5" t="s">
        <v>13095</v>
      </c>
      <c r="C14821" s="6" t="s">
        <v>13096</v>
      </c>
    </row>
    <row r="14822">
      <c r="A14822" s="7">
        <f t="shared" si="1"/>
        <v>12864</v>
      </c>
      <c r="B14822" s="5" t="s">
        <v>13097</v>
      </c>
      <c r="C14822" s="6" t="s">
        <v>34</v>
      </c>
    </row>
    <row r="14823">
      <c r="A14823" s="7">
        <f t="shared" si="1"/>
        <v>12865</v>
      </c>
      <c r="B14823" s="5" t="s">
        <v>13098</v>
      </c>
      <c r="C14823" s="6" t="s">
        <v>4084</v>
      </c>
    </row>
    <row r="14824">
      <c r="A14824" s="7">
        <f t="shared" si="1"/>
        <v>12865</v>
      </c>
      <c r="B14824" s="5" t="s">
        <v>13098</v>
      </c>
      <c r="C14824" s="6" t="s">
        <v>13099</v>
      </c>
    </row>
    <row r="14825">
      <c r="A14825" s="7">
        <f t="shared" si="1"/>
        <v>12866</v>
      </c>
      <c r="B14825" s="5" t="s">
        <v>13100</v>
      </c>
      <c r="C14825" s="6" t="s">
        <v>4084</v>
      </c>
    </row>
    <row r="14826">
      <c r="A14826" s="7">
        <f t="shared" si="1"/>
        <v>12866</v>
      </c>
      <c r="B14826" s="5" t="s">
        <v>13100</v>
      </c>
      <c r="C14826" s="6" t="s">
        <v>62</v>
      </c>
    </row>
    <row r="14827">
      <c r="A14827" s="7">
        <f t="shared" si="1"/>
        <v>12867</v>
      </c>
      <c r="B14827" s="5" t="s">
        <v>13101</v>
      </c>
      <c r="C14827" s="6" t="s">
        <v>4084</v>
      </c>
    </row>
    <row r="14828">
      <c r="A14828" s="7">
        <f t="shared" si="1"/>
        <v>12867</v>
      </c>
      <c r="B14828" s="5" t="s">
        <v>13101</v>
      </c>
      <c r="C14828" s="6" t="s">
        <v>8</v>
      </c>
    </row>
    <row r="14829">
      <c r="A14829" s="7">
        <f t="shared" si="1"/>
        <v>12868</v>
      </c>
      <c r="B14829" s="18" t="s">
        <v>13102</v>
      </c>
      <c r="C14829" s="6" t="s">
        <v>4084</v>
      </c>
    </row>
    <row r="14830">
      <c r="A14830" s="7">
        <f t="shared" si="1"/>
        <v>12868</v>
      </c>
      <c r="B14830" s="18" t="s">
        <v>13102</v>
      </c>
      <c r="C14830" s="6" t="s">
        <v>650</v>
      </c>
    </row>
    <row r="14831">
      <c r="A14831" s="7">
        <f t="shared" si="1"/>
        <v>12868</v>
      </c>
      <c r="B14831" s="5" t="s">
        <v>13102</v>
      </c>
      <c r="C14831" s="6" t="s">
        <v>326</v>
      </c>
    </row>
    <row r="14832">
      <c r="A14832" s="7">
        <f t="shared" si="1"/>
        <v>12869</v>
      </c>
      <c r="B14832" s="5" t="s">
        <v>13103</v>
      </c>
      <c r="C14832" s="6" t="s">
        <v>4084</v>
      </c>
    </row>
    <row r="14833">
      <c r="A14833" s="7">
        <f t="shared" si="1"/>
        <v>12869</v>
      </c>
      <c r="B14833" s="5" t="s">
        <v>13103</v>
      </c>
      <c r="C14833" s="6" t="s">
        <v>655</v>
      </c>
    </row>
    <row r="14834">
      <c r="A14834" s="7">
        <f t="shared" si="1"/>
        <v>12870</v>
      </c>
      <c r="B14834" s="5" t="s">
        <v>13104</v>
      </c>
      <c r="C14834" s="6" t="s">
        <v>4084</v>
      </c>
    </row>
    <row r="14835">
      <c r="A14835" s="7">
        <f t="shared" si="1"/>
        <v>12870</v>
      </c>
      <c r="B14835" s="5" t="s">
        <v>13104</v>
      </c>
      <c r="C14835" s="6" t="s">
        <v>326</v>
      </c>
    </row>
    <row r="14836">
      <c r="A14836" s="7">
        <f t="shared" si="1"/>
        <v>12870</v>
      </c>
      <c r="B14836" s="5" t="s">
        <v>13104</v>
      </c>
      <c r="C14836" s="6" t="s">
        <v>162</v>
      </c>
    </row>
    <row r="14837">
      <c r="A14837" s="7">
        <f t="shared" si="1"/>
        <v>12870</v>
      </c>
      <c r="B14837" s="5" t="s">
        <v>13104</v>
      </c>
      <c r="C14837" s="6" t="s">
        <v>24</v>
      </c>
    </row>
    <row r="14838">
      <c r="A14838" s="7">
        <f t="shared" si="1"/>
        <v>12871</v>
      </c>
      <c r="B14838" s="5" t="s">
        <v>13105</v>
      </c>
      <c r="C14838" s="6" t="s">
        <v>4084</v>
      </c>
    </row>
    <row r="14839">
      <c r="A14839" s="7">
        <f t="shared" si="1"/>
        <v>12871</v>
      </c>
      <c r="B14839" s="5" t="s">
        <v>13105</v>
      </c>
      <c r="C14839" s="6" t="s">
        <v>672</v>
      </c>
    </row>
    <row r="14840">
      <c r="A14840" s="7">
        <f t="shared" si="1"/>
        <v>12872</v>
      </c>
      <c r="B14840" s="5" t="s">
        <v>13106</v>
      </c>
      <c r="C14840" s="6" t="s">
        <v>4084</v>
      </c>
    </row>
    <row r="14841">
      <c r="A14841" s="7">
        <f t="shared" si="1"/>
        <v>12872</v>
      </c>
      <c r="B14841" s="5" t="s">
        <v>13106</v>
      </c>
      <c r="C14841" s="6" t="s">
        <v>69</v>
      </c>
    </row>
    <row r="14842">
      <c r="A14842" s="7">
        <f t="shared" si="1"/>
        <v>12872</v>
      </c>
      <c r="B14842" s="5" t="s">
        <v>13106</v>
      </c>
      <c r="C14842" s="6" t="s">
        <v>655</v>
      </c>
    </row>
    <row r="14843">
      <c r="A14843" s="7">
        <f t="shared" si="1"/>
        <v>12873</v>
      </c>
      <c r="B14843" s="5" t="s">
        <v>13107</v>
      </c>
      <c r="C14843" s="6" t="s">
        <v>4084</v>
      </c>
    </row>
    <row r="14844">
      <c r="A14844" s="7">
        <f t="shared" si="1"/>
        <v>12873</v>
      </c>
      <c r="B14844" s="5" t="s">
        <v>13107</v>
      </c>
      <c r="C14844" s="6" t="s">
        <v>656</v>
      </c>
    </row>
    <row r="14845">
      <c r="A14845" s="7">
        <f t="shared" si="1"/>
        <v>12873</v>
      </c>
      <c r="B14845" s="5" t="s">
        <v>13107</v>
      </c>
      <c r="C14845" s="6" t="s">
        <v>655</v>
      </c>
    </row>
    <row r="14846">
      <c r="A14846" s="7">
        <f t="shared" si="1"/>
        <v>12874</v>
      </c>
      <c r="B14846" s="5" t="s">
        <v>13108</v>
      </c>
      <c r="C14846" s="6" t="s">
        <v>4084</v>
      </c>
    </row>
    <row r="14847">
      <c r="A14847" s="7">
        <f t="shared" si="1"/>
        <v>12874</v>
      </c>
      <c r="B14847" s="5" t="s">
        <v>13108</v>
      </c>
      <c r="C14847" s="6" t="s">
        <v>1262</v>
      </c>
    </row>
    <row r="14848">
      <c r="A14848" s="7">
        <f t="shared" si="1"/>
        <v>12874</v>
      </c>
      <c r="B14848" s="5" t="s">
        <v>13108</v>
      </c>
      <c r="C14848" s="6" t="s">
        <v>1371</v>
      </c>
    </row>
    <row r="14849">
      <c r="A14849" s="7">
        <f t="shared" si="1"/>
        <v>12875</v>
      </c>
      <c r="B14849" s="5" t="s">
        <v>13109</v>
      </c>
      <c r="C14849" s="6" t="s">
        <v>142</v>
      </c>
    </row>
    <row r="14850">
      <c r="A14850" s="7">
        <f t="shared" si="1"/>
        <v>12876</v>
      </c>
      <c r="B14850" s="5" t="s">
        <v>13110</v>
      </c>
      <c r="C14850" s="6" t="s">
        <v>4084</v>
      </c>
    </row>
    <row r="14851">
      <c r="A14851" s="7">
        <f t="shared" si="1"/>
        <v>12876</v>
      </c>
      <c r="B14851" s="5" t="s">
        <v>13110</v>
      </c>
      <c r="C14851" s="6" t="s">
        <v>655</v>
      </c>
    </row>
    <row r="14852">
      <c r="A14852" s="7">
        <f t="shared" si="1"/>
        <v>12877</v>
      </c>
      <c r="B14852" s="5" t="s">
        <v>13111</v>
      </c>
      <c r="C14852" s="6" t="s">
        <v>4084</v>
      </c>
    </row>
    <row r="14853">
      <c r="A14853" s="7">
        <f t="shared" si="1"/>
        <v>12877</v>
      </c>
      <c r="B14853" s="5" t="s">
        <v>13111</v>
      </c>
      <c r="C14853" s="6" t="s">
        <v>1942</v>
      </c>
    </row>
    <row r="14854">
      <c r="A14854" s="7">
        <f t="shared" si="1"/>
        <v>12878</v>
      </c>
      <c r="B14854" s="5" t="s">
        <v>13112</v>
      </c>
      <c r="C14854" s="6" t="s">
        <v>4084</v>
      </c>
    </row>
    <row r="14855">
      <c r="A14855" s="7">
        <f t="shared" si="1"/>
        <v>12878</v>
      </c>
      <c r="B14855" s="5" t="s">
        <v>13112</v>
      </c>
      <c r="C14855" s="6" t="s">
        <v>1316</v>
      </c>
    </row>
    <row r="14856">
      <c r="A14856" s="7">
        <f t="shared" si="1"/>
        <v>12879</v>
      </c>
      <c r="B14856" s="5" t="s">
        <v>13113</v>
      </c>
      <c r="C14856" s="6" t="s">
        <v>4084</v>
      </c>
    </row>
    <row r="14857">
      <c r="A14857" s="7">
        <f t="shared" si="1"/>
        <v>12879</v>
      </c>
      <c r="B14857" s="5" t="s">
        <v>13113</v>
      </c>
      <c r="C14857" s="6" t="s">
        <v>656</v>
      </c>
    </row>
    <row r="14858">
      <c r="A14858" s="7">
        <f t="shared" si="1"/>
        <v>12879</v>
      </c>
      <c r="B14858" s="5" t="s">
        <v>13113</v>
      </c>
      <c r="C14858" s="6" t="s">
        <v>40</v>
      </c>
    </row>
    <row r="14859">
      <c r="A14859" s="7">
        <f t="shared" si="1"/>
        <v>12880</v>
      </c>
      <c r="B14859" s="5" t="s">
        <v>13114</v>
      </c>
      <c r="C14859" s="6" t="s">
        <v>4084</v>
      </c>
    </row>
    <row r="14860">
      <c r="A14860" s="7">
        <f t="shared" si="1"/>
        <v>12880</v>
      </c>
      <c r="B14860" s="5" t="s">
        <v>13114</v>
      </c>
      <c r="C14860" s="6" t="s">
        <v>67</v>
      </c>
    </row>
    <row r="14861">
      <c r="A14861" s="7">
        <f t="shared" si="1"/>
        <v>12881</v>
      </c>
      <c r="B14861" s="5" t="s">
        <v>13115</v>
      </c>
      <c r="C14861" s="6" t="s">
        <v>4084</v>
      </c>
    </row>
    <row r="14862">
      <c r="A14862" s="7">
        <f t="shared" si="1"/>
        <v>12881</v>
      </c>
      <c r="B14862" s="5" t="s">
        <v>13115</v>
      </c>
      <c r="C14862" s="6" t="s">
        <v>1466</v>
      </c>
    </row>
    <row r="14863">
      <c r="A14863" s="7">
        <f t="shared" si="1"/>
        <v>12882</v>
      </c>
      <c r="B14863" s="5" t="s">
        <v>13116</v>
      </c>
      <c r="C14863" s="6" t="s">
        <v>4084</v>
      </c>
    </row>
    <row r="14864">
      <c r="A14864" s="7">
        <f t="shared" si="1"/>
        <v>12882</v>
      </c>
      <c r="B14864" s="5" t="s">
        <v>13116</v>
      </c>
      <c r="C14864" s="6" t="s">
        <v>50</v>
      </c>
    </row>
    <row r="14865">
      <c r="A14865" s="7">
        <f t="shared" si="1"/>
        <v>12883</v>
      </c>
      <c r="B14865" s="5" t="s">
        <v>13117</v>
      </c>
      <c r="C14865" s="6" t="s">
        <v>4084</v>
      </c>
    </row>
    <row r="14866">
      <c r="A14866" s="7">
        <f t="shared" si="1"/>
        <v>12883</v>
      </c>
      <c r="B14866" s="5" t="s">
        <v>13117</v>
      </c>
      <c r="C14866" s="6" t="s">
        <v>655</v>
      </c>
    </row>
    <row r="14867">
      <c r="A14867" s="7">
        <f t="shared" si="1"/>
        <v>12883</v>
      </c>
      <c r="B14867" s="5" t="s">
        <v>13117</v>
      </c>
      <c r="C14867" s="6" t="s">
        <v>538</v>
      </c>
    </row>
    <row r="14868">
      <c r="A14868" s="7">
        <f t="shared" si="1"/>
        <v>12884</v>
      </c>
      <c r="B14868" s="5" t="s">
        <v>13118</v>
      </c>
      <c r="C14868" s="6" t="s">
        <v>4084</v>
      </c>
    </row>
    <row r="14869">
      <c r="A14869" s="7">
        <f t="shared" si="1"/>
        <v>12884</v>
      </c>
      <c r="B14869" s="5" t="s">
        <v>13118</v>
      </c>
      <c r="C14869" s="6" t="s">
        <v>69</v>
      </c>
    </row>
    <row r="14870">
      <c r="A14870" s="7">
        <f t="shared" si="1"/>
        <v>12884</v>
      </c>
      <c r="B14870" s="5" t="s">
        <v>13118</v>
      </c>
      <c r="C14870" s="6" t="s">
        <v>1262</v>
      </c>
    </row>
    <row r="14871">
      <c r="A14871" s="7">
        <f t="shared" si="1"/>
        <v>12885</v>
      </c>
      <c r="B14871" s="5" t="s">
        <v>13119</v>
      </c>
      <c r="C14871" s="6" t="s">
        <v>4084</v>
      </c>
    </row>
    <row r="14872">
      <c r="A14872" s="7">
        <f t="shared" si="1"/>
        <v>12885</v>
      </c>
      <c r="B14872" s="5" t="s">
        <v>13119</v>
      </c>
      <c r="C14872" s="6" t="s">
        <v>40</v>
      </c>
    </row>
    <row r="14873">
      <c r="A14873" s="7">
        <f t="shared" si="1"/>
        <v>12885</v>
      </c>
      <c r="B14873" s="5" t="s">
        <v>13119</v>
      </c>
      <c r="C14873" s="6" t="s">
        <v>150</v>
      </c>
    </row>
    <row r="14874">
      <c r="A14874" s="7">
        <f t="shared" si="1"/>
        <v>12886</v>
      </c>
      <c r="B14874" s="5" t="s">
        <v>13120</v>
      </c>
      <c r="C14874" s="6" t="s">
        <v>4084</v>
      </c>
    </row>
    <row r="14875">
      <c r="A14875" s="7">
        <f t="shared" si="1"/>
        <v>12886</v>
      </c>
      <c r="B14875" s="5" t="s">
        <v>13120</v>
      </c>
      <c r="C14875" s="6" t="s">
        <v>655</v>
      </c>
    </row>
    <row r="14876">
      <c r="A14876" s="7">
        <f t="shared" si="1"/>
        <v>12887</v>
      </c>
      <c r="B14876" s="5" t="s">
        <v>13121</v>
      </c>
      <c r="C14876" s="6" t="s">
        <v>4084</v>
      </c>
    </row>
    <row r="14877">
      <c r="A14877" s="7">
        <f t="shared" si="1"/>
        <v>12887</v>
      </c>
      <c r="B14877" s="5" t="s">
        <v>13121</v>
      </c>
      <c r="C14877" s="6" t="s">
        <v>50</v>
      </c>
    </row>
    <row r="14878">
      <c r="A14878" s="7">
        <f t="shared" si="1"/>
        <v>12888</v>
      </c>
      <c r="B14878" s="5" t="s">
        <v>13122</v>
      </c>
      <c r="C14878" s="6" t="s">
        <v>4084</v>
      </c>
    </row>
    <row r="14879">
      <c r="A14879" s="7">
        <f t="shared" si="1"/>
        <v>12888</v>
      </c>
      <c r="B14879" s="5" t="s">
        <v>13122</v>
      </c>
      <c r="C14879" s="6" t="s">
        <v>656</v>
      </c>
    </row>
    <row r="14880">
      <c r="A14880" s="7">
        <f t="shared" si="1"/>
        <v>12889</v>
      </c>
      <c r="B14880" s="5" t="s">
        <v>13123</v>
      </c>
      <c r="C14880" s="6" t="s">
        <v>4084</v>
      </c>
    </row>
    <row r="14881">
      <c r="A14881" s="7">
        <f t="shared" si="1"/>
        <v>12889</v>
      </c>
      <c r="B14881" s="5" t="s">
        <v>13123</v>
      </c>
      <c r="C14881" s="6" t="s">
        <v>467</v>
      </c>
    </row>
    <row r="14882">
      <c r="A14882" s="7">
        <f t="shared" si="1"/>
        <v>12890</v>
      </c>
      <c r="B14882" s="5" t="s">
        <v>13124</v>
      </c>
      <c r="C14882" s="6" t="s">
        <v>4084</v>
      </c>
    </row>
    <row r="14883">
      <c r="A14883" s="7">
        <f t="shared" si="1"/>
        <v>12890</v>
      </c>
      <c r="B14883" s="5" t="s">
        <v>13124</v>
      </c>
      <c r="C14883" s="6" t="s">
        <v>1450</v>
      </c>
    </row>
    <row r="14884">
      <c r="A14884" s="7">
        <f t="shared" si="1"/>
        <v>12891</v>
      </c>
      <c r="B14884" s="8" t="s">
        <v>13125</v>
      </c>
      <c r="C14884" s="9" t="s">
        <v>530</v>
      </c>
    </row>
    <row r="14885">
      <c r="A14885" s="7">
        <f t="shared" si="1"/>
        <v>12892</v>
      </c>
      <c r="B14885" s="5" t="s">
        <v>13126</v>
      </c>
      <c r="C14885" s="6" t="s">
        <v>714</v>
      </c>
    </row>
    <row r="14886">
      <c r="A14886" s="7">
        <f t="shared" si="1"/>
        <v>12893</v>
      </c>
      <c r="B14886" s="5" t="s">
        <v>13127</v>
      </c>
      <c r="C14886" s="6" t="s">
        <v>612</v>
      </c>
    </row>
    <row r="14887">
      <c r="A14887" s="7">
        <f t="shared" si="1"/>
        <v>12894</v>
      </c>
      <c r="B14887" s="5" t="s">
        <v>13128</v>
      </c>
      <c r="C14887" s="6" t="s">
        <v>34</v>
      </c>
    </row>
    <row r="14888">
      <c r="A14888" s="7">
        <f t="shared" si="1"/>
        <v>12895</v>
      </c>
      <c r="B14888" s="5" t="s">
        <v>13129</v>
      </c>
      <c r="C14888" s="6" t="s">
        <v>1342</v>
      </c>
    </row>
    <row r="14889">
      <c r="A14889" s="7">
        <f t="shared" si="1"/>
        <v>12896</v>
      </c>
      <c r="B14889" s="5" t="s">
        <v>13130</v>
      </c>
      <c r="C14889" s="6" t="s">
        <v>1342</v>
      </c>
    </row>
    <row r="14890">
      <c r="A14890" s="7">
        <f t="shared" si="1"/>
        <v>12897</v>
      </c>
      <c r="B14890" s="8" t="s">
        <v>13131</v>
      </c>
      <c r="C14890" s="9" t="s">
        <v>1776</v>
      </c>
    </row>
    <row r="14891">
      <c r="A14891" s="7">
        <f t="shared" si="1"/>
        <v>12898</v>
      </c>
      <c r="B14891" s="8" t="s">
        <v>13132</v>
      </c>
      <c r="C14891" s="9" t="s">
        <v>845</v>
      </c>
    </row>
    <row r="14892">
      <c r="A14892" s="7">
        <f t="shared" si="1"/>
        <v>12899</v>
      </c>
      <c r="B14892" s="8" t="s">
        <v>13133</v>
      </c>
      <c r="C14892" s="9" t="s">
        <v>1776</v>
      </c>
    </row>
    <row r="14893">
      <c r="A14893" s="7">
        <f t="shared" si="1"/>
        <v>12900</v>
      </c>
      <c r="B14893" s="5" t="s">
        <v>13134</v>
      </c>
      <c r="C14893" s="6" t="s">
        <v>1260</v>
      </c>
    </row>
    <row r="14894">
      <c r="A14894" s="7">
        <f t="shared" si="1"/>
        <v>12901</v>
      </c>
      <c r="B14894" s="8" t="s">
        <v>13135</v>
      </c>
      <c r="C14894" s="9" t="s">
        <v>893</v>
      </c>
    </row>
    <row r="14895">
      <c r="A14895" s="7">
        <f t="shared" si="1"/>
        <v>12902</v>
      </c>
      <c r="B14895" s="5" t="s">
        <v>13136</v>
      </c>
      <c r="C14895" s="6" t="s">
        <v>32</v>
      </c>
    </row>
    <row r="14896">
      <c r="A14896" s="7">
        <f t="shared" si="1"/>
        <v>12903</v>
      </c>
      <c r="B14896" s="5" t="s">
        <v>13137</v>
      </c>
      <c r="C14896" s="6" t="s">
        <v>437</v>
      </c>
    </row>
    <row r="14897">
      <c r="A14897" s="7">
        <f t="shared" si="1"/>
        <v>12904</v>
      </c>
      <c r="B14897" s="8" t="s">
        <v>13138</v>
      </c>
      <c r="C14897" s="9" t="s">
        <v>72</v>
      </c>
    </row>
    <row r="14898">
      <c r="A14898" s="7">
        <f t="shared" si="1"/>
        <v>12905</v>
      </c>
      <c r="B14898" s="5" t="s">
        <v>13139</v>
      </c>
      <c r="C14898" s="6" t="s">
        <v>1378</v>
      </c>
    </row>
    <row r="14899">
      <c r="A14899" s="7">
        <f t="shared" si="1"/>
        <v>12906</v>
      </c>
      <c r="B14899" s="8" t="s">
        <v>13140</v>
      </c>
      <c r="C14899" s="9" t="s">
        <v>40</v>
      </c>
    </row>
    <row r="14900">
      <c r="A14900" s="7">
        <f t="shared" si="1"/>
        <v>12907</v>
      </c>
      <c r="B14900" s="8" t="s">
        <v>13141</v>
      </c>
      <c r="C14900" s="9" t="s">
        <v>1776</v>
      </c>
    </row>
    <row r="14901">
      <c r="A14901" s="7">
        <f t="shared" si="1"/>
        <v>12908</v>
      </c>
      <c r="B14901" s="8" t="s">
        <v>13142</v>
      </c>
      <c r="C14901" s="9" t="s">
        <v>845</v>
      </c>
    </row>
    <row r="14902">
      <c r="A14902" s="7">
        <f t="shared" si="1"/>
        <v>12909</v>
      </c>
      <c r="B14902" s="5" t="s">
        <v>13143</v>
      </c>
      <c r="C14902" s="6" t="s">
        <v>591</v>
      </c>
    </row>
    <row r="14903">
      <c r="A14903" s="7">
        <f t="shared" si="1"/>
        <v>12910</v>
      </c>
      <c r="B14903" s="5" t="s">
        <v>13144</v>
      </c>
      <c r="C14903" s="6" t="s">
        <v>591</v>
      </c>
    </row>
    <row r="14904">
      <c r="A14904" s="7">
        <f t="shared" si="1"/>
        <v>12911</v>
      </c>
      <c r="B14904" s="5" t="s">
        <v>13145</v>
      </c>
      <c r="C14904" s="6" t="s">
        <v>1585</v>
      </c>
    </row>
    <row r="14905">
      <c r="A14905" s="7">
        <f t="shared" si="1"/>
        <v>12912</v>
      </c>
      <c r="B14905" s="5" t="s">
        <v>13146</v>
      </c>
      <c r="C14905" s="6" t="s">
        <v>621</v>
      </c>
    </row>
    <row r="14906">
      <c r="A14906" s="7">
        <f t="shared" si="1"/>
        <v>12913</v>
      </c>
      <c r="B14906" s="5" t="s">
        <v>13147</v>
      </c>
      <c r="C14906" s="6" t="s">
        <v>1466</v>
      </c>
    </row>
    <row r="14907">
      <c r="A14907" s="7">
        <f t="shared" si="1"/>
        <v>12914</v>
      </c>
      <c r="B14907" s="5" t="s">
        <v>13148</v>
      </c>
      <c r="C14907" s="6" t="s">
        <v>612</v>
      </c>
    </row>
    <row r="14908">
      <c r="A14908" s="7">
        <f t="shared" si="1"/>
        <v>12915</v>
      </c>
      <c r="B14908" s="5" t="s">
        <v>13149</v>
      </c>
      <c r="C14908" s="6" t="s">
        <v>538</v>
      </c>
    </row>
    <row r="14909">
      <c r="A14909" s="7">
        <f t="shared" si="1"/>
        <v>12916</v>
      </c>
      <c r="B14909" s="5" t="s">
        <v>13150</v>
      </c>
      <c r="C14909" s="6" t="s">
        <v>393</v>
      </c>
    </row>
    <row r="14910">
      <c r="A14910" s="7">
        <f t="shared" si="1"/>
        <v>12917</v>
      </c>
      <c r="B14910" s="5" t="s">
        <v>13151</v>
      </c>
      <c r="C14910" s="6" t="s">
        <v>639</v>
      </c>
    </row>
    <row r="14911">
      <c r="A14911" s="7">
        <f t="shared" si="1"/>
        <v>12918</v>
      </c>
      <c r="B14911" s="8" t="s">
        <v>13152</v>
      </c>
      <c r="C14911" s="9" t="s">
        <v>728</v>
      </c>
    </row>
    <row r="14912">
      <c r="A14912" s="7">
        <f t="shared" si="1"/>
        <v>12919</v>
      </c>
      <c r="B14912" s="5" t="s">
        <v>13153</v>
      </c>
      <c r="C14912" s="6" t="s">
        <v>1267</v>
      </c>
    </row>
    <row r="14913">
      <c r="A14913" s="7">
        <f t="shared" si="1"/>
        <v>12920</v>
      </c>
      <c r="B14913" s="5" t="s">
        <v>13154</v>
      </c>
      <c r="C14913" s="6" t="s">
        <v>1450</v>
      </c>
    </row>
    <row r="14914">
      <c r="A14914" s="7">
        <f t="shared" si="1"/>
        <v>12921</v>
      </c>
      <c r="B14914" s="5" t="s">
        <v>13155</v>
      </c>
      <c r="C14914" s="6" t="s">
        <v>1279</v>
      </c>
    </row>
    <row r="14915">
      <c r="A14915" s="7">
        <f t="shared" si="1"/>
        <v>12922</v>
      </c>
      <c r="B14915" s="8" t="s">
        <v>13156</v>
      </c>
      <c r="C14915" s="9" t="s">
        <v>121</v>
      </c>
    </row>
    <row r="14916">
      <c r="A14916" s="7">
        <f t="shared" si="1"/>
        <v>12923</v>
      </c>
      <c r="B14916" s="5" t="s">
        <v>13157</v>
      </c>
      <c r="C14916" s="6" t="s">
        <v>538</v>
      </c>
    </row>
    <row r="14917">
      <c r="A14917" s="7">
        <f t="shared" si="1"/>
        <v>12924</v>
      </c>
      <c r="B14917" s="8" t="s">
        <v>13158</v>
      </c>
      <c r="C14917" s="9" t="s">
        <v>845</v>
      </c>
    </row>
    <row r="14918">
      <c r="A14918" s="7">
        <f t="shared" si="1"/>
        <v>12925</v>
      </c>
      <c r="B14918" s="5" t="s">
        <v>13159</v>
      </c>
      <c r="C14918" s="6" t="s">
        <v>393</v>
      </c>
    </row>
    <row r="14919">
      <c r="A14919" s="7">
        <f t="shared" si="1"/>
        <v>12926</v>
      </c>
      <c r="B14919" s="8" t="s">
        <v>13160</v>
      </c>
      <c r="C14919" s="9" t="s">
        <v>64</v>
      </c>
    </row>
    <row r="14920">
      <c r="A14920" s="7">
        <f t="shared" si="1"/>
        <v>12927</v>
      </c>
      <c r="B14920" s="8" t="s">
        <v>13161</v>
      </c>
      <c r="C14920" s="9" t="s">
        <v>728</v>
      </c>
    </row>
    <row r="14921">
      <c r="A14921" s="7">
        <f t="shared" si="1"/>
        <v>12927</v>
      </c>
      <c r="B14921" s="8" t="s">
        <v>13161</v>
      </c>
      <c r="C14921" s="9" t="s">
        <v>1470</v>
      </c>
    </row>
    <row r="14922">
      <c r="A14922" s="7">
        <f t="shared" si="1"/>
        <v>12928</v>
      </c>
      <c r="B14922" s="8" t="s">
        <v>13162</v>
      </c>
      <c r="C14922" s="9" t="s">
        <v>728</v>
      </c>
    </row>
    <row r="14923">
      <c r="A14923" s="7">
        <f t="shared" si="1"/>
        <v>12928</v>
      </c>
      <c r="B14923" s="8" t="s">
        <v>13162</v>
      </c>
      <c r="C14923" s="9" t="s">
        <v>614</v>
      </c>
    </row>
    <row r="14924">
      <c r="A14924" s="7">
        <f t="shared" si="1"/>
        <v>12929</v>
      </c>
      <c r="B14924" s="5" t="s">
        <v>13163</v>
      </c>
      <c r="C14924" s="6" t="s">
        <v>989</v>
      </c>
    </row>
    <row r="14925">
      <c r="A14925" s="7">
        <f t="shared" si="1"/>
        <v>12930</v>
      </c>
      <c r="B14925" s="8" t="s">
        <v>13164</v>
      </c>
      <c r="C14925" s="9" t="s">
        <v>177</v>
      </c>
    </row>
    <row r="14926">
      <c r="A14926" s="7">
        <f t="shared" si="1"/>
        <v>12931</v>
      </c>
      <c r="B14926" s="8" t="s">
        <v>13165</v>
      </c>
      <c r="C14926" s="9" t="s">
        <v>76</v>
      </c>
    </row>
    <row r="14927">
      <c r="A14927" s="7">
        <f t="shared" si="1"/>
        <v>12932</v>
      </c>
      <c r="B14927" s="8" t="s">
        <v>13166</v>
      </c>
      <c r="C14927" s="9" t="s">
        <v>893</v>
      </c>
    </row>
    <row r="14928">
      <c r="A14928" s="7">
        <f t="shared" si="1"/>
        <v>12933</v>
      </c>
      <c r="B14928" s="5" t="s">
        <v>13167</v>
      </c>
      <c r="C14928" s="6" t="s">
        <v>621</v>
      </c>
    </row>
    <row r="14929">
      <c r="A14929" s="7">
        <f t="shared" si="1"/>
        <v>12934</v>
      </c>
      <c r="B14929" s="8" t="s">
        <v>13168</v>
      </c>
      <c r="C14929" s="9" t="s">
        <v>416</v>
      </c>
    </row>
    <row r="14930">
      <c r="A14930" s="7">
        <f t="shared" si="1"/>
        <v>12935</v>
      </c>
      <c r="B14930" s="5" t="s">
        <v>13169</v>
      </c>
      <c r="C14930" s="6" t="s">
        <v>681</v>
      </c>
    </row>
    <row r="14931">
      <c r="A14931" s="7">
        <f t="shared" si="1"/>
        <v>12936</v>
      </c>
      <c r="B14931" s="5" t="s">
        <v>13170</v>
      </c>
      <c r="C14931" s="6" t="s">
        <v>1394</v>
      </c>
    </row>
    <row r="14932">
      <c r="A14932" s="7">
        <f t="shared" si="1"/>
        <v>12937</v>
      </c>
      <c r="B14932" s="5" t="s">
        <v>13171</v>
      </c>
      <c r="C14932" s="6" t="s">
        <v>20</v>
      </c>
    </row>
    <row r="14933">
      <c r="A14933" s="7">
        <f t="shared" si="1"/>
        <v>12938</v>
      </c>
      <c r="B14933" s="8" t="s">
        <v>13172</v>
      </c>
      <c r="C14933" s="9" t="s">
        <v>722</v>
      </c>
    </row>
    <row r="14934">
      <c r="A14934" s="7">
        <f t="shared" si="1"/>
        <v>12939</v>
      </c>
      <c r="B14934" s="8" t="s">
        <v>13173</v>
      </c>
      <c r="C14934" s="9" t="s">
        <v>83</v>
      </c>
    </row>
    <row r="14935">
      <c r="A14935" s="7">
        <f t="shared" si="1"/>
        <v>12940</v>
      </c>
      <c r="B14935" s="8" t="s">
        <v>13174</v>
      </c>
      <c r="C14935" s="6" t="s">
        <v>1012</v>
      </c>
    </row>
    <row r="14936">
      <c r="A14936" s="7">
        <f t="shared" si="1"/>
        <v>12941</v>
      </c>
      <c r="B14936" s="8" t="s">
        <v>13175</v>
      </c>
      <c r="C14936" s="9" t="s">
        <v>52</v>
      </c>
    </row>
    <row r="14937">
      <c r="A14937" s="7">
        <f t="shared" si="1"/>
        <v>12942</v>
      </c>
      <c r="B14937" s="5" t="s">
        <v>13176</v>
      </c>
      <c r="C14937" s="6" t="s">
        <v>15</v>
      </c>
    </row>
    <row r="14938">
      <c r="A14938" s="7">
        <f t="shared" si="1"/>
        <v>12943</v>
      </c>
      <c r="B14938" s="5" t="s">
        <v>13177</v>
      </c>
      <c r="C14938" s="6" t="s">
        <v>15</v>
      </c>
    </row>
    <row r="14939">
      <c r="A14939" s="7">
        <f t="shared" si="1"/>
        <v>12944</v>
      </c>
      <c r="B14939" s="5" t="s">
        <v>13178</v>
      </c>
      <c r="C14939" s="6" t="s">
        <v>1394</v>
      </c>
    </row>
    <row r="14940">
      <c r="A14940" s="7">
        <f t="shared" si="1"/>
        <v>12945</v>
      </c>
      <c r="B14940" s="5" t="s">
        <v>13179</v>
      </c>
      <c r="C14940" s="6" t="s">
        <v>1248</v>
      </c>
    </row>
    <row r="14941">
      <c r="A14941" s="7">
        <f t="shared" si="1"/>
        <v>12946</v>
      </c>
      <c r="B14941" s="5" t="s">
        <v>13180</v>
      </c>
      <c r="C14941" s="6" t="s">
        <v>1369</v>
      </c>
    </row>
    <row r="14942">
      <c r="A14942" s="7">
        <f t="shared" si="1"/>
        <v>12947</v>
      </c>
      <c r="B14942" s="5" t="s">
        <v>13181</v>
      </c>
      <c r="C14942" s="6" t="s">
        <v>1324</v>
      </c>
    </row>
    <row r="14943">
      <c r="A14943" s="7">
        <f t="shared" si="1"/>
        <v>12948</v>
      </c>
      <c r="B14943" s="5" t="s">
        <v>13182</v>
      </c>
      <c r="C14943" s="6" t="s">
        <v>1394</v>
      </c>
    </row>
    <row r="14944">
      <c r="A14944" s="7">
        <f t="shared" si="1"/>
        <v>12949</v>
      </c>
      <c r="B14944" s="5" t="s">
        <v>13183</v>
      </c>
      <c r="C14944" s="6" t="s">
        <v>785</v>
      </c>
    </row>
    <row r="14945">
      <c r="A14945" s="7">
        <f t="shared" si="1"/>
        <v>12950</v>
      </c>
      <c r="B14945" s="5" t="s">
        <v>13184</v>
      </c>
      <c r="C14945" s="6" t="s">
        <v>758</v>
      </c>
    </row>
    <row r="14946">
      <c r="A14946" s="7">
        <f t="shared" si="1"/>
        <v>12951</v>
      </c>
      <c r="B14946" s="5" t="s">
        <v>13185</v>
      </c>
      <c r="C14946" s="6" t="s">
        <v>1342</v>
      </c>
    </row>
    <row r="14947">
      <c r="A14947" s="7">
        <f t="shared" si="1"/>
        <v>12952</v>
      </c>
      <c r="B14947" s="5" t="s">
        <v>13186</v>
      </c>
      <c r="C14947" s="6" t="s">
        <v>1324</v>
      </c>
    </row>
    <row r="14948">
      <c r="A14948" s="7">
        <f t="shared" si="1"/>
        <v>12953</v>
      </c>
      <c r="B14948" s="8" t="s">
        <v>13187</v>
      </c>
      <c r="C14948" s="9" t="s">
        <v>8</v>
      </c>
    </row>
    <row r="14949">
      <c r="A14949" s="7">
        <f t="shared" si="1"/>
        <v>12954</v>
      </c>
      <c r="B14949" s="8" t="s">
        <v>13188</v>
      </c>
      <c r="C14949" s="9" t="s">
        <v>530</v>
      </c>
    </row>
    <row r="14950">
      <c r="A14950" s="7">
        <f t="shared" si="1"/>
        <v>12955</v>
      </c>
      <c r="B14950" s="8" t="s">
        <v>13189</v>
      </c>
      <c r="C14950" s="9" t="s">
        <v>88</v>
      </c>
    </row>
    <row r="14951">
      <c r="A14951" s="7">
        <f t="shared" si="1"/>
        <v>12956</v>
      </c>
      <c r="B14951" s="5" t="s">
        <v>13190</v>
      </c>
      <c r="C14951" s="6" t="s">
        <v>655</v>
      </c>
    </row>
    <row r="14952">
      <c r="A14952" s="7">
        <f t="shared" si="1"/>
        <v>12957</v>
      </c>
      <c r="B14952" s="5" t="s">
        <v>13191</v>
      </c>
      <c r="C14952" s="6" t="s">
        <v>1040</v>
      </c>
    </row>
    <row r="14953">
      <c r="A14953" s="7">
        <f t="shared" si="1"/>
        <v>12958</v>
      </c>
      <c r="B14953" s="5" t="s">
        <v>13192</v>
      </c>
      <c r="C14953" s="6" t="s">
        <v>1040</v>
      </c>
    </row>
    <row r="14954">
      <c r="A14954" s="7">
        <f t="shared" si="1"/>
        <v>12959</v>
      </c>
      <c r="B14954" s="5" t="s">
        <v>13193</v>
      </c>
      <c r="C14954" s="6" t="s">
        <v>1040</v>
      </c>
    </row>
    <row r="14955">
      <c r="A14955" s="7">
        <f t="shared" si="1"/>
        <v>12960</v>
      </c>
      <c r="B14955" s="5" t="s">
        <v>13194</v>
      </c>
      <c r="C14955" s="6" t="s">
        <v>1040</v>
      </c>
    </row>
    <row r="14956">
      <c r="A14956" s="7">
        <f t="shared" si="1"/>
        <v>12961</v>
      </c>
      <c r="B14956" s="5" t="s">
        <v>13195</v>
      </c>
      <c r="C14956" s="6" t="s">
        <v>1040</v>
      </c>
    </row>
    <row r="14957">
      <c r="A14957" s="7">
        <f t="shared" si="1"/>
        <v>12962</v>
      </c>
      <c r="B14957" s="5" t="s">
        <v>13196</v>
      </c>
      <c r="C14957" s="6" t="s">
        <v>1040</v>
      </c>
    </row>
    <row r="14958">
      <c r="A14958" s="7">
        <f t="shared" si="1"/>
        <v>12963</v>
      </c>
      <c r="B14958" s="5" t="s">
        <v>13197</v>
      </c>
      <c r="C14958" s="6" t="s">
        <v>1040</v>
      </c>
    </row>
    <row r="14959">
      <c r="A14959" s="7">
        <f t="shared" si="1"/>
        <v>12964</v>
      </c>
      <c r="B14959" s="5" t="s">
        <v>13198</v>
      </c>
      <c r="C14959" s="6" t="s">
        <v>1040</v>
      </c>
    </row>
    <row r="14960">
      <c r="A14960" s="7">
        <f t="shared" si="1"/>
        <v>12965</v>
      </c>
      <c r="B14960" s="5" t="s">
        <v>13199</v>
      </c>
      <c r="C14960" s="6" t="s">
        <v>1040</v>
      </c>
    </row>
    <row r="14961">
      <c r="A14961" s="7">
        <f t="shared" si="1"/>
        <v>12966</v>
      </c>
      <c r="B14961" s="5" t="s">
        <v>13200</v>
      </c>
      <c r="C14961" s="6" t="s">
        <v>1040</v>
      </c>
    </row>
    <row r="14962">
      <c r="A14962" s="7">
        <f t="shared" si="1"/>
        <v>12967</v>
      </c>
      <c r="B14962" s="5" t="s">
        <v>13201</v>
      </c>
      <c r="C14962" s="6" t="s">
        <v>1040</v>
      </c>
    </row>
    <row r="14963">
      <c r="A14963" s="7">
        <f t="shared" si="1"/>
        <v>12968</v>
      </c>
      <c r="B14963" s="5" t="s">
        <v>13202</v>
      </c>
      <c r="C14963" s="6" t="s">
        <v>1040</v>
      </c>
    </row>
    <row r="14964">
      <c r="A14964" s="7">
        <f t="shared" si="1"/>
        <v>12969</v>
      </c>
      <c r="B14964" s="5" t="s">
        <v>13203</v>
      </c>
      <c r="C14964" s="6" t="s">
        <v>1040</v>
      </c>
    </row>
    <row r="14965">
      <c r="A14965" s="7">
        <f t="shared" si="1"/>
        <v>12970</v>
      </c>
      <c r="B14965" s="5" t="s">
        <v>13204</v>
      </c>
      <c r="C14965" s="6" t="s">
        <v>1040</v>
      </c>
    </row>
    <row r="14966">
      <c r="A14966" s="7">
        <f t="shared" si="1"/>
        <v>12971</v>
      </c>
      <c r="B14966" s="5" t="s">
        <v>13205</v>
      </c>
      <c r="C14966" s="6" t="s">
        <v>1040</v>
      </c>
    </row>
    <row r="14967">
      <c r="A14967" s="7">
        <f t="shared" si="1"/>
        <v>12972</v>
      </c>
      <c r="B14967" s="5" t="s">
        <v>13206</v>
      </c>
      <c r="C14967" s="6" t="s">
        <v>1040</v>
      </c>
    </row>
    <row r="14968">
      <c r="A14968" s="7">
        <f t="shared" si="1"/>
        <v>12973</v>
      </c>
      <c r="B14968" s="5" t="s">
        <v>13207</v>
      </c>
      <c r="C14968" s="6" t="s">
        <v>1040</v>
      </c>
    </row>
    <row r="14969">
      <c r="A14969" s="7">
        <f t="shared" si="1"/>
        <v>12974</v>
      </c>
      <c r="B14969" s="5" t="s">
        <v>13208</v>
      </c>
      <c r="C14969" s="6" t="s">
        <v>1040</v>
      </c>
    </row>
    <row r="14970">
      <c r="A14970" s="7">
        <f t="shared" si="1"/>
        <v>12975</v>
      </c>
      <c r="B14970" s="5" t="s">
        <v>13209</v>
      </c>
      <c r="C14970" s="6" t="s">
        <v>1040</v>
      </c>
    </row>
    <row r="14971">
      <c r="A14971" s="7">
        <f t="shared" si="1"/>
        <v>12976</v>
      </c>
      <c r="B14971" s="5" t="s">
        <v>13210</v>
      </c>
      <c r="C14971" s="6" t="s">
        <v>1040</v>
      </c>
    </row>
    <row r="14972">
      <c r="A14972" s="7">
        <f t="shared" si="1"/>
        <v>12977</v>
      </c>
      <c r="B14972" s="5" t="s">
        <v>13211</v>
      </c>
      <c r="C14972" s="6" t="s">
        <v>1040</v>
      </c>
    </row>
    <row r="14973">
      <c r="A14973" s="7">
        <f t="shared" si="1"/>
        <v>12978</v>
      </c>
      <c r="B14973" s="5" t="s">
        <v>13212</v>
      </c>
      <c r="C14973" s="6" t="s">
        <v>1040</v>
      </c>
    </row>
    <row r="14974">
      <c r="A14974" s="7">
        <f t="shared" si="1"/>
        <v>12979</v>
      </c>
      <c r="B14974" s="5" t="s">
        <v>13213</v>
      </c>
      <c r="C14974" s="6" t="s">
        <v>1040</v>
      </c>
    </row>
    <row r="14975">
      <c r="A14975" s="7">
        <f t="shared" si="1"/>
        <v>12980</v>
      </c>
      <c r="B14975" s="5" t="s">
        <v>13214</v>
      </c>
      <c r="C14975" s="6" t="s">
        <v>1040</v>
      </c>
    </row>
    <row r="14976">
      <c r="A14976" s="7">
        <f t="shared" si="1"/>
        <v>12981</v>
      </c>
      <c r="B14976" s="5" t="s">
        <v>13215</v>
      </c>
      <c r="C14976" s="6" t="s">
        <v>1040</v>
      </c>
    </row>
    <row r="14977">
      <c r="A14977" s="7">
        <f t="shared" si="1"/>
        <v>12982</v>
      </c>
      <c r="B14977" s="5" t="s">
        <v>13216</v>
      </c>
      <c r="C14977" s="6" t="s">
        <v>1040</v>
      </c>
    </row>
    <row r="14978">
      <c r="A14978" s="7">
        <f t="shared" si="1"/>
        <v>12983</v>
      </c>
      <c r="B14978" s="5" t="s">
        <v>13217</v>
      </c>
      <c r="C14978" s="6" t="s">
        <v>1040</v>
      </c>
    </row>
    <row r="14979">
      <c r="A14979" s="7">
        <f t="shared" si="1"/>
        <v>12984</v>
      </c>
      <c r="B14979" s="5" t="s">
        <v>13218</v>
      </c>
      <c r="C14979" s="6" t="s">
        <v>1040</v>
      </c>
    </row>
    <row r="14980">
      <c r="A14980" s="7">
        <f t="shared" si="1"/>
        <v>12985</v>
      </c>
      <c r="B14980" s="5" t="s">
        <v>13219</v>
      </c>
      <c r="C14980" s="6" t="s">
        <v>1040</v>
      </c>
    </row>
    <row r="14981">
      <c r="A14981" s="7">
        <f t="shared" si="1"/>
        <v>12986</v>
      </c>
      <c r="B14981" s="5" t="s">
        <v>13220</v>
      </c>
      <c r="C14981" s="6" t="s">
        <v>1040</v>
      </c>
    </row>
    <row r="14982">
      <c r="A14982" s="7">
        <f t="shared" si="1"/>
        <v>12987</v>
      </c>
      <c r="B14982" s="5" t="s">
        <v>13221</v>
      </c>
      <c r="C14982" s="6" t="s">
        <v>1040</v>
      </c>
    </row>
    <row r="14983">
      <c r="A14983" s="7">
        <f t="shared" si="1"/>
        <v>12988</v>
      </c>
      <c r="B14983" s="5" t="s">
        <v>13222</v>
      </c>
      <c r="C14983" s="6" t="s">
        <v>1040</v>
      </c>
    </row>
    <row r="14984">
      <c r="A14984" s="7">
        <f t="shared" si="1"/>
        <v>12989</v>
      </c>
      <c r="B14984" s="5" t="s">
        <v>13223</v>
      </c>
      <c r="C14984" s="6" t="s">
        <v>1040</v>
      </c>
    </row>
    <row r="14985">
      <c r="A14985" s="7">
        <f t="shared" si="1"/>
        <v>12990</v>
      </c>
      <c r="B14985" s="5" t="s">
        <v>13224</v>
      </c>
      <c r="C14985" s="6" t="s">
        <v>1040</v>
      </c>
    </row>
    <row r="14986">
      <c r="A14986" s="7">
        <f t="shared" si="1"/>
        <v>12991</v>
      </c>
      <c r="B14986" s="5" t="s">
        <v>13225</v>
      </c>
      <c r="C14986" s="6" t="s">
        <v>1040</v>
      </c>
    </row>
    <row r="14987">
      <c r="A14987" s="7">
        <f t="shared" si="1"/>
        <v>12992</v>
      </c>
      <c r="B14987" s="5" t="s">
        <v>13226</v>
      </c>
      <c r="C14987" s="6" t="s">
        <v>1040</v>
      </c>
    </row>
    <row r="14988">
      <c r="A14988" s="7">
        <f t="shared" si="1"/>
        <v>12993</v>
      </c>
      <c r="B14988" s="5" t="s">
        <v>13227</v>
      </c>
      <c r="C14988" s="6" t="s">
        <v>1040</v>
      </c>
    </row>
    <row r="14989">
      <c r="A14989" s="7">
        <f t="shared" si="1"/>
        <v>12994</v>
      </c>
      <c r="B14989" s="5" t="s">
        <v>13228</v>
      </c>
      <c r="C14989" s="6" t="s">
        <v>1040</v>
      </c>
    </row>
    <row r="14990">
      <c r="A14990" s="7">
        <f t="shared" si="1"/>
        <v>12995</v>
      </c>
      <c r="B14990" s="5" t="s">
        <v>13229</v>
      </c>
      <c r="C14990" s="6" t="s">
        <v>1040</v>
      </c>
    </row>
    <row r="14991">
      <c r="A14991" s="7">
        <f t="shared" si="1"/>
        <v>12996</v>
      </c>
      <c r="B14991" s="5" t="s">
        <v>13230</v>
      </c>
      <c r="C14991" s="6" t="s">
        <v>1040</v>
      </c>
    </row>
    <row r="14992">
      <c r="A14992" s="7">
        <f t="shared" si="1"/>
        <v>12997</v>
      </c>
      <c r="B14992" s="5" t="s">
        <v>13231</v>
      </c>
      <c r="C14992" s="6" t="s">
        <v>1360</v>
      </c>
    </row>
    <row r="14993">
      <c r="A14993" s="7">
        <f t="shared" si="1"/>
        <v>12998</v>
      </c>
      <c r="B14993" s="5" t="s">
        <v>13232</v>
      </c>
      <c r="C14993" s="6" t="s">
        <v>1360</v>
      </c>
    </row>
    <row r="14994">
      <c r="A14994" s="7">
        <f t="shared" si="1"/>
        <v>12999</v>
      </c>
      <c r="B14994" s="5" t="s">
        <v>13233</v>
      </c>
      <c r="C14994" s="6" t="s">
        <v>1120</v>
      </c>
    </row>
    <row r="14995">
      <c r="A14995" s="7">
        <f t="shared" si="1"/>
        <v>13000</v>
      </c>
      <c r="B14995" s="8" t="s">
        <v>13234</v>
      </c>
      <c r="C14995" s="9" t="s">
        <v>83</v>
      </c>
    </row>
    <row r="14996">
      <c r="A14996" s="7">
        <f t="shared" si="1"/>
        <v>13001</v>
      </c>
      <c r="B14996" s="5" t="s">
        <v>13235</v>
      </c>
      <c r="C14996" s="6" t="s">
        <v>4</v>
      </c>
    </row>
    <row r="14997">
      <c r="A14997" s="7">
        <f t="shared" si="1"/>
        <v>13002</v>
      </c>
      <c r="B14997" s="8" t="s">
        <v>13236</v>
      </c>
      <c r="C14997" s="9" t="s">
        <v>64</v>
      </c>
    </row>
    <row r="14998">
      <c r="A14998" s="7">
        <f t="shared" si="1"/>
        <v>13003</v>
      </c>
      <c r="B14998" s="5" t="s">
        <v>13237</v>
      </c>
      <c r="C14998" s="6" t="s">
        <v>86</v>
      </c>
    </row>
    <row r="14999">
      <c r="A14999" s="7">
        <f t="shared" si="1"/>
        <v>13004</v>
      </c>
      <c r="B14999" s="5" t="s">
        <v>13238</v>
      </c>
      <c r="C14999" s="6" t="s">
        <v>538</v>
      </c>
    </row>
    <row r="15000">
      <c r="A15000" s="7">
        <f t="shared" si="1"/>
        <v>13005</v>
      </c>
      <c r="B15000" s="8" t="s">
        <v>13239</v>
      </c>
      <c r="C15000" s="9" t="s">
        <v>177</v>
      </c>
    </row>
    <row r="15001">
      <c r="A15001" s="7">
        <f t="shared" si="1"/>
        <v>13006</v>
      </c>
      <c r="B15001" s="5" t="s">
        <v>13240</v>
      </c>
      <c r="C15001" s="6" t="s">
        <v>1620</v>
      </c>
    </row>
    <row r="15002">
      <c r="A15002" s="7">
        <f t="shared" si="1"/>
        <v>13007</v>
      </c>
      <c r="B15002" s="5" t="s">
        <v>13241</v>
      </c>
      <c r="C15002" s="6" t="s">
        <v>1279</v>
      </c>
    </row>
    <row r="15003">
      <c r="A15003" s="7">
        <f t="shared" si="1"/>
        <v>13008</v>
      </c>
      <c r="B15003" s="5" t="s">
        <v>13242</v>
      </c>
      <c r="C15003" s="6" t="s">
        <v>1371</v>
      </c>
    </row>
    <row r="15004">
      <c r="A15004" s="7">
        <f t="shared" si="1"/>
        <v>13009</v>
      </c>
      <c r="B15004" s="5" t="s">
        <v>13243</v>
      </c>
      <c r="C15004" s="6" t="s">
        <v>80</v>
      </c>
    </row>
    <row r="15005">
      <c r="A15005" s="7">
        <f t="shared" si="1"/>
        <v>13010</v>
      </c>
      <c r="B15005" s="8" t="s">
        <v>13244</v>
      </c>
      <c r="C15005" s="9" t="s">
        <v>121</v>
      </c>
    </row>
    <row r="15006">
      <c r="A15006" s="7">
        <f t="shared" si="1"/>
        <v>13011</v>
      </c>
      <c r="B15006" s="5" t="s">
        <v>13245</v>
      </c>
      <c r="C15006" s="6" t="s">
        <v>80</v>
      </c>
    </row>
    <row r="15007">
      <c r="A15007" s="7">
        <f t="shared" si="1"/>
        <v>13012</v>
      </c>
      <c r="B15007" s="8" t="s">
        <v>13246</v>
      </c>
      <c r="C15007" s="9" t="s">
        <v>733</v>
      </c>
    </row>
    <row r="15008">
      <c r="A15008" s="7">
        <f t="shared" si="1"/>
        <v>13013</v>
      </c>
      <c r="B15008" s="8" t="s">
        <v>13247</v>
      </c>
      <c r="C15008" s="9" t="s">
        <v>64</v>
      </c>
    </row>
    <row r="15009">
      <c r="A15009" s="7">
        <f t="shared" si="1"/>
        <v>13014</v>
      </c>
      <c r="B15009" s="8" t="s">
        <v>13248</v>
      </c>
      <c r="C15009" s="9" t="s">
        <v>22</v>
      </c>
    </row>
    <row r="15010">
      <c r="A15010" s="7">
        <f t="shared" si="1"/>
        <v>13015</v>
      </c>
      <c r="B15010" s="8" t="s">
        <v>13249</v>
      </c>
      <c r="C15010" s="9" t="s">
        <v>22</v>
      </c>
    </row>
    <row r="15011">
      <c r="A15011" s="7">
        <f t="shared" si="1"/>
        <v>13015</v>
      </c>
      <c r="B15011" s="8" t="s">
        <v>13249</v>
      </c>
      <c r="C15011" s="9" t="s">
        <v>25</v>
      </c>
    </row>
    <row r="15012">
      <c r="A15012" s="7">
        <f t="shared" si="1"/>
        <v>13015</v>
      </c>
      <c r="B15012" s="8" t="s">
        <v>13249</v>
      </c>
      <c r="C15012" s="9" t="s">
        <v>24</v>
      </c>
    </row>
    <row r="15013">
      <c r="A15013" s="7">
        <f t="shared" si="1"/>
        <v>13016</v>
      </c>
      <c r="B15013" s="8" t="s">
        <v>13250</v>
      </c>
      <c r="C15013" s="9" t="s">
        <v>22</v>
      </c>
    </row>
    <row r="15014">
      <c r="A15014" s="7">
        <f t="shared" si="1"/>
        <v>13016</v>
      </c>
      <c r="B15014" s="8" t="s">
        <v>13250</v>
      </c>
      <c r="C15014" s="9" t="s">
        <v>25</v>
      </c>
    </row>
    <row r="15015">
      <c r="A15015" s="7">
        <f t="shared" si="1"/>
        <v>13016</v>
      </c>
      <c r="B15015" s="8" t="s">
        <v>13250</v>
      </c>
      <c r="C15015" s="9" t="s">
        <v>24</v>
      </c>
    </row>
    <row r="15016">
      <c r="A15016" s="7">
        <f t="shared" si="1"/>
        <v>13017</v>
      </c>
      <c r="B15016" s="8" t="s">
        <v>13251</v>
      </c>
      <c r="C15016" s="6" t="s">
        <v>1012</v>
      </c>
    </row>
    <row r="15017">
      <c r="A15017" s="7">
        <f t="shared" si="1"/>
        <v>13018</v>
      </c>
      <c r="B15017" s="5" t="s">
        <v>13252</v>
      </c>
      <c r="C15017" s="6" t="s">
        <v>727</v>
      </c>
    </row>
    <row r="15018">
      <c r="A15018" s="7">
        <f t="shared" si="1"/>
        <v>13019</v>
      </c>
      <c r="B15018" s="8" t="s">
        <v>13253</v>
      </c>
      <c r="C15018" s="9" t="s">
        <v>76</v>
      </c>
    </row>
    <row r="15019">
      <c r="A15019" s="7">
        <f t="shared" si="1"/>
        <v>13020</v>
      </c>
      <c r="B15019" s="8" t="s">
        <v>13254</v>
      </c>
      <c r="C15019" s="9" t="s">
        <v>72</v>
      </c>
    </row>
    <row r="15020">
      <c r="A15020" s="7">
        <f t="shared" si="1"/>
        <v>13021</v>
      </c>
      <c r="B15020" s="8" t="s">
        <v>13255</v>
      </c>
      <c r="C15020" s="9" t="s">
        <v>72</v>
      </c>
    </row>
    <row r="15021">
      <c r="A15021" s="7">
        <f t="shared" si="1"/>
        <v>13022</v>
      </c>
      <c r="B15021" s="8" t="s">
        <v>13256</v>
      </c>
      <c r="C15021" s="9" t="s">
        <v>72</v>
      </c>
    </row>
    <row r="15022">
      <c r="A15022" s="7">
        <f t="shared" si="1"/>
        <v>13023</v>
      </c>
      <c r="B15022" s="8" t="s">
        <v>13257</v>
      </c>
      <c r="C15022" s="9" t="s">
        <v>24</v>
      </c>
    </row>
    <row r="15023">
      <c r="A15023" s="7">
        <f t="shared" si="1"/>
        <v>13023</v>
      </c>
      <c r="B15023" s="8" t="s">
        <v>13257</v>
      </c>
      <c r="C15023" s="9" t="s">
        <v>25</v>
      </c>
    </row>
    <row r="15024">
      <c r="A15024" s="7">
        <f t="shared" si="1"/>
        <v>13024</v>
      </c>
      <c r="B15024" s="8" t="s">
        <v>13258</v>
      </c>
      <c r="C15024" s="9" t="s">
        <v>683</v>
      </c>
    </row>
    <row r="15025">
      <c r="A15025" s="7">
        <f t="shared" si="1"/>
        <v>13025</v>
      </c>
      <c r="B15025" s="5" t="s">
        <v>13259</v>
      </c>
      <c r="C15025" s="6" t="s">
        <v>1007</v>
      </c>
    </row>
    <row r="15026">
      <c r="A15026" s="7">
        <f t="shared" si="1"/>
        <v>13026</v>
      </c>
      <c r="B15026" s="5" t="s">
        <v>13260</v>
      </c>
      <c r="C15026" s="6" t="s">
        <v>1007</v>
      </c>
    </row>
    <row r="15027">
      <c r="A15027" s="7">
        <f t="shared" si="1"/>
        <v>13027</v>
      </c>
      <c r="B15027" s="5" t="s">
        <v>13261</v>
      </c>
      <c r="C15027" s="6" t="s">
        <v>471</v>
      </c>
    </row>
    <row r="15028">
      <c r="A15028" s="7">
        <f t="shared" si="1"/>
        <v>13028</v>
      </c>
      <c r="B15028" s="8" t="s">
        <v>13262</v>
      </c>
      <c r="C15028" s="9" t="s">
        <v>60</v>
      </c>
    </row>
    <row r="15029">
      <c r="A15029" s="7">
        <f t="shared" si="1"/>
        <v>13028</v>
      </c>
      <c r="B15029" s="8" t="s">
        <v>13262</v>
      </c>
      <c r="C15029" s="9" t="s">
        <v>25</v>
      </c>
    </row>
    <row r="15030">
      <c r="A15030" s="7">
        <f t="shared" si="1"/>
        <v>13029</v>
      </c>
      <c r="B15030" s="8" t="s">
        <v>13263</v>
      </c>
      <c r="C15030" s="9" t="s">
        <v>162</v>
      </c>
    </row>
    <row r="15031">
      <c r="A15031" s="7">
        <f t="shared" si="1"/>
        <v>13029</v>
      </c>
      <c r="B15031" s="8" t="s">
        <v>13263</v>
      </c>
      <c r="C15031" s="9" t="s">
        <v>56</v>
      </c>
    </row>
    <row r="15032">
      <c r="A15032" s="7">
        <f t="shared" si="1"/>
        <v>13030</v>
      </c>
      <c r="B15032" s="8" t="s">
        <v>13264</v>
      </c>
      <c r="C15032" s="9" t="s">
        <v>24</v>
      </c>
    </row>
    <row r="15033">
      <c r="A15033" s="7">
        <f t="shared" si="1"/>
        <v>13031</v>
      </c>
      <c r="B15033" s="8" t="s">
        <v>13265</v>
      </c>
      <c r="C15033" s="9" t="s">
        <v>83</v>
      </c>
    </row>
    <row r="15034">
      <c r="A15034" s="7">
        <f t="shared" si="1"/>
        <v>13032</v>
      </c>
      <c r="B15034" s="8" t="s">
        <v>13266</v>
      </c>
      <c r="C15034" s="9" t="s">
        <v>56</v>
      </c>
    </row>
    <row r="15035">
      <c r="A15035" s="7">
        <f t="shared" si="1"/>
        <v>13033</v>
      </c>
      <c r="B15035" s="8" t="s">
        <v>13267</v>
      </c>
      <c r="C15035" s="9" t="s">
        <v>1548</v>
      </c>
    </row>
    <row r="15036">
      <c r="A15036" s="7">
        <f t="shared" si="1"/>
        <v>13034</v>
      </c>
      <c r="B15036" s="8" t="s">
        <v>13268</v>
      </c>
      <c r="C15036" s="9" t="s">
        <v>83</v>
      </c>
    </row>
    <row r="15037">
      <c r="A15037" s="7">
        <f t="shared" si="1"/>
        <v>13035</v>
      </c>
      <c r="B15037" s="8" t="s">
        <v>13269</v>
      </c>
      <c r="C15037" s="9" t="s">
        <v>83</v>
      </c>
    </row>
    <row r="15038">
      <c r="A15038" s="7">
        <f t="shared" si="1"/>
        <v>13036</v>
      </c>
      <c r="B15038" s="8" t="s">
        <v>13270</v>
      </c>
      <c r="C15038" s="9" t="s">
        <v>83</v>
      </c>
    </row>
    <row r="15039">
      <c r="A15039" s="7">
        <f t="shared" si="1"/>
        <v>13037</v>
      </c>
      <c r="B15039" s="8" t="s">
        <v>13271</v>
      </c>
      <c r="C15039" s="9" t="s">
        <v>83</v>
      </c>
    </row>
    <row r="15040">
      <c r="A15040" s="7">
        <f t="shared" si="1"/>
        <v>13038</v>
      </c>
      <c r="B15040" s="8" t="s">
        <v>13272</v>
      </c>
      <c r="C15040" s="9" t="s">
        <v>83</v>
      </c>
    </row>
    <row r="15041">
      <c r="A15041" s="7">
        <f t="shared" si="1"/>
        <v>13039</v>
      </c>
      <c r="B15041" s="5" t="s">
        <v>13273</v>
      </c>
      <c r="C15041" s="6" t="s">
        <v>1223</v>
      </c>
    </row>
    <row r="15042">
      <c r="A15042" s="7">
        <f t="shared" si="1"/>
        <v>13040</v>
      </c>
      <c r="B15042" s="5" t="s">
        <v>13274</v>
      </c>
      <c r="C15042" s="6" t="s">
        <v>1458</v>
      </c>
    </row>
    <row r="15043">
      <c r="A15043" s="7">
        <f t="shared" si="1"/>
        <v>13041</v>
      </c>
      <c r="B15043" s="8" t="s">
        <v>13275</v>
      </c>
      <c r="C15043" s="9" t="s">
        <v>733</v>
      </c>
    </row>
    <row r="15044">
      <c r="A15044" s="7">
        <f t="shared" si="1"/>
        <v>13042</v>
      </c>
      <c r="B15044" s="5" t="s">
        <v>13276</v>
      </c>
      <c r="C15044" s="6" t="s">
        <v>86</v>
      </c>
    </row>
    <row r="15045">
      <c r="A15045" s="7">
        <f t="shared" si="1"/>
        <v>13043</v>
      </c>
      <c r="B15045" s="5" t="s">
        <v>13277</v>
      </c>
      <c r="C15045" s="6" t="s">
        <v>86</v>
      </c>
    </row>
    <row r="15046">
      <c r="A15046" s="7">
        <f t="shared" si="1"/>
        <v>13044</v>
      </c>
      <c r="B15046" s="5" t="s">
        <v>13278</v>
      </c>
      <c r="C15046" s="6" t="s">
        <v>86</v>
      </c>
    </row>
    <row r="15047">
      <c r="A15047" s="7">
        <f t="shared" si="1"/>
        <v>13045</v>
      </c>
      <c r="B15047" s="5" t="s">
        <v>13279</v>
      </c>
      <c r="C15047" s="6" t="s">
        <v>86</v>
      </c>
    </row>
    <row r="15048">
      <c r="A15048" s="7">
        <f t="shared" si="1"/>
        <v>13046</v>
      </c>
      <c r="B15048" s="5" t="s">
        <v>13280</v>
      </c>
      <c r="C15048" s="6" t="s">
        <v>86</v>
      </c>
    </row>
    <row r="15049">
      <c r="A15049" s="7">
        <f t="shared" si="1"/>
        <v>13047</v>
      </c>
      <c r="B15049" s="5" t="s">
        <v>13281</v>
      </c>
      <c r="C15049" s="6" t="s">
        <v>437</v>
      </c>
    </row>
    <row r="15050">
      <c r="A15050" s="7">
        <f t="shared" si="1"/>
        <v>13048</v>
      </c>
      <c r="B15050" s="5" t="s">
        <v>13282</v>
      </c>
      <c r="C15050" s="6" t="s">
        <v>437</v>
      </c>
    </row>
    <row r="15051">
      <c r="A15051" s="7">
        <f t="shared" si="1"/>
        <v>13049</v>
      </c>
      <c r="B15051" s="5" t="s">
        <v>13283</v>
      </c>
      <c r="C15051" s="6" t="s">
        <v>437</v>
      </c>
    </row>
    <row r="15052">
      <c r="A15052" s="7">
        <f t="shared" si="1"/>
        <v>13050</v>
      </c>
      <c r="B15052" s="5" t="s">
        <v>13284</v>
      </c>
      <c r="C15052" s="6" t="s">
        <v>437</v>
      </c>
    </row>
    <row r="15053">
      <c r="A15053" s="7">
        <f t="shared" si="1"/>
        <v>13051</v>
      </c>
      <c r="B15053" s="5" t="s">
        <v>13285</v>
      </c>
      <c r="C15053" s="6" t="s">
        <v>437</v>
      </c>
    </row>
    <row r="15054">
      <c r="A15054" s="7">
        <f t="shared" si="1"/>
        <v>13052</v>
      </c>
      <c r="B15054" s="5" t="s">
        <v>13286</v>
      </c>
      <c r="C15054" s="6" t="s">
        <v>86</v>
      </c>
    </row>
    <row r="15055">
      <c r="A15055" s="7">
        <f t="shared" si="1"/>
        <v>13053</v>
      </c>
      <c r="B15055" s="5" t="s">
        <v>13287</v>
      </c>
      <c r="C15055" s="6" t="s">
        <v>86</v>
      </c>
    </row>
    <row r="15056">
      <c r="A15056" s="7">
        <f t="shared" si="1"/>
        <v>13054</v>
      </c>
      <c r="B15056" s="5" t="s">
        <v>13288</v>
      </c>
      <c r="C15056" s="6" t="s">
        <v>86</v>
      </c>
    </row>
    <row r="15057">
      <c r="A15057" s="7">
        <f t="shared" si="1"/>
        <v>13055</v>
      </c>
      <c r="B15057" s="5" t="s">
        <v>13289</v>
      </c>
      <c r="C15057" s="6" t="s">
        <v>86</v>
      </c>
    </row>
    <row r="15058">
      <c r="A15058" s="7">
        <f t="shared" si="1"/>
        <v>13056</v>
      </c>
      <c r="B15058" s="5" t="s">
        <v>13290</v>
      </c>
      <c r="C15058" s="6" t="s">
        <v>437</v>
      </c>
    </row>
    <row r="15059">
      <c r="A15059" s="7">
        <f t="shared" si="1"/>
        <v>13057</v>
      </c>
      <c r="B15059" s="5" t="s">
        <v>13291</v>
      </c>
      <c r="C15059" s="6" t="s">
        <v>346</v>
      </c>
    </row>
    <row r="15060">
      <c r="A15060" s="7">
        <f t="shared" si="1"/>
        <v>13057</v>
      </c>
      <c r="B15060" s="5" t="s">
        <v>13291</v>
      </c>
      <c r="C15060" s="6" t="s">
        <v>462</v>
      </c>
    </row>
    <row r="15061">
      <c r="A15061" s="7">
        <f t="shared" si="1"/>
        <v>13057</v>
      </c>
      <c r="B15061" s="5" t="s">
        <v>13291</v>
      </c>
      <c r="C15061" s="6" t="s">
        <v>25</v>
      </c>
    </row>
    <row r="15062">
      <c r="A15062" s="7">
        <f t="shared" si="1"/>
        <v>13058</v>
      </c>
      <c r="B15062" s="5" t="s">
        <v>13292</v>
      </c>
      <c r="C15062" s="6" t="s">
        <v>765</v>
      </c>
    </row>
    <row r="15063">
      <c r="A15063" s="7">
        <f t="shared" si="1"/>
        <v>13059</v>
      </c>
      <c r="B15063" s="5" t="s">
        <v>13293</v>
      </c>
      <c r="C15063" s="6" t="s">
        <v>758</v>
      </c>
    </row>
    <row r="15064">
      <c r="A15064" s="7">
        <f t="shared" si="1"/>
        <v>13060</v>
      </c>
      <c r="B15064" s="5" t="s">
        <v>13294</v>
      </c>
      <c r="C15064" s="6" t="s">
        <v>1856</v>
      </c>
    </row>
    <row r="15065">
      <c r="A15065" s="7">
        <f t="shared" si="1"/>
        <v>13060</v>
      </c>
      <c r="B15065" s="5" t="s">
        <v>13294</v>
      </c>
      <c r="C15065" s="6" t="s">
        <v>1342</v>
      </c>
    </row>
    <row r="15066">
      <c r="A15066" s="7">
        <f t="shared" si="1"/>
        <v>13061</v>
      </c>
      <c r="B15066" s="5" t="s">
        <v>13295</v>
      </c>
      <c r="C15066" s="6" t="s">
        <v>1495</v>
      </c>
    </row>
    <row r="15067">
      <c r="A15067" s="7">
        <f t="shared" si="1"/>
        <v>13062</v>
      </c>
      <c r="B15067" s="5" t="s">
        <v>13296</v>
      </c>
      <c r="C15067" s="6" t="s">
        <v>393</v>
      </c>
    </row>
    <row r="15068">
      <c r="A15068" s="7">
        <f t="shared" si="1"/>
        <v>13063</v>
      </c>
      <c r="B15068" s="5" t="s">
        <v>13297</v>
      </c>
      <c r="C15068" s="6" t="s">
        <v>437</v>
      </c>
    </row>
    <row r="15069">
      <c r="A15069" s="7">
        <f t="shared" si="1"/>
        <v>13064</v>
      </c>
      <c r="B15069" s="5" t="s">
        <v>13298</v>
      </c>
      <c r="C15069" s="6" t="s">
        <v>1248</v>
      </c>
    </row>
    <row r="15070">
      <c r="A15070" s="7">
        <f t="shared" si="1"/>
        <v>13065</v>
      </c>
      <c r="B15070" s="16" t="s">
        <v>13299</v>
      </c>
      <c r="C15070" s="6" t="s">
        <v>1235</v>
      </c>
    </row>
    <row r="15071">
      <c r="A15071" s="7">
        <f t="shared" si="1"/>
        <v>13066</v>
      </c>
      <c r="B15071" s="5" t="s">
        <v>13300</v>
      </c>
      <c r="C15071" s="6" t="s">
        <v>356</v>
      </c>
    </row>
    <row r="15072">
      <c r="A15072" s="7">
        <f t="shared" si="1"/>
        <v>13067</v>
      </c>
      <c r="B15072" s="8" t="s">
        <v>13301</v>
      </c>
      <c r="C15072" s="9" t="s">
        <v>893</v>
      </c>
    </row>
    <row r="15073">
      <c r="A15073" s="7">
        <f t="shared" si="1"/>
        <v>13068</v>
      </c>
      <c r="B15073" s="5" t="s">
        <v>13302</v>
      </c>
      <c r="C15073" s="6" t="s">
        <v>1223</v>
      </c>
    </row>
    <row r="15074">
      <c r="A15074" s="7">
        <f t="shared" si="1"/>
        <v>13069</v>
      </c>
      <c r="B15074" s="5" t="s">
        <v>13303</v>
      </c>
      <c r="C15074" s="6" t="s">
        <v>393</v>
      </c>
    </row>
    <row r="15075">
      <c r="A15075" s="7">
        <f t="shared" si="1"/>
        <v>13070</v>
      </c>
      <c r="B15075" s="5" t="s">
        <v>13304</v>
      </c>
      <c r="C15075" s="6" t="s">
        <v>426</v>
      </c>
    </row>
    <row r="15076">
      <c r="A15076" s="7">
        <f t="shared" si="1"/>
        <v>13071</v>
      </c>
      <c r="B15076" s="5" t="s">
        <v>13305</v>
      </c>
      <c r="C15076" s="6" t="s">
        <v>95</v>
      </c>
    </row>
    <row r="15077">
      <c r="A15077" s="7">
        <f t="shared" si="1"/>
        <v>13072</v>
      </c>
      <c r="B15077" s="8" t="s">
        <v>13306</v>
      </c>
      <c r="C15077" s="9" t="s">
        <v>893</v>
      </c>
    </row>
    <row r="15078">
      <c r="A15078" s="7">
        <f t="shared" si="1"/>
        <v>13073</v>
      </c>
      <c r="B15078" s="5" t="s">
        <v>13307</v>
      </c>
      <c r="C15078" s="6" t="s">
        <v>86</v>
      </c>
    </row>
    <row r="15079">
      <c r="A15079" s="7">
        <f t="shared" si="1"/>
        <v>13074</v>
      </c>
      <c r="B15079" s="8" t="s">
        <v>13308</v>
      </c>
      <c r="C15079" s="9" t="s">
        <v>893</v>
      </c>
    </row>
    <row r="15080">
      <c r="A15080" s="7">
        <f t="shared" si="1"/>
        <v>13075</v>
      </c>
      <c r="B15080" s="5" t="s">
        <v>13309</v>
      </c>
      <c r="C15080" s="6" t="s">
        <v>1279</v>
      </c>
    </row>
    <row r="15081">
      <c r="A15081" s="7">
        <f t="shared" si="1"/>
        <v>13075</v>
      </c>
      <c r="B15081" s="5" t="s">
        <v>13309</v>
      </c>
      <c r="C15081" s="6" t="s">
        <v>893</v>
      </c>
    </row>
    <row r="15082">
      <c r="A15082" s="7">
        <f t="shared" si="1"/>
        <v>13076</v>
      </c>
      <c r="B15082" s="8" t="s">
        <v>13310</v>
      </c>
      <c r="C15082" s="9" t="s">
        <v>845</v>
      </c>
    </row>
    <row r="15083">
      <c r="A15083" s="7">
        <f t="shared" si="1"/>
        <v>13077</v>
      </c>
      <c r="B15083" s="8" t="s">
        <v>13311</v>
      </c>
      <c r="C15083" s="9" t="s">
        <v>728</v>
      </c>
    </row>
    <row r="15084">
      <c r="A15084" s="7">
        <f t="shared" si="1"/>
        <v>13078</v>
      </c>
      <c r="B15084" s="5" t="s">
        <v>13312</v>
      </c>
      <c r="C15084" s="6" t="s">
        <v>346</v>
      </c>
    </row>
    <row r="15085">
      <c r="A15085" s="7">
        <f t="shared" si="1"/>
        <v>13079</v>
      </c>
      <c r="B15085" s="8" t="s">
        <v>13313</v>
      </c>
      <c r="C15085" s="9" t="s">
        <v>893</v>
      </c>
    </row>
    <row r="15086">
      <c r="A15086" s="7">
        <f t="shared" si="1"/>
        <v>13080</v>
      </c>
      <c r="B15086" s="5" t="s">
        <v>13314</v>
      </c>
      <c r="C15086" s="6" t="s">
        <v>86</v>
      </c>
    </row>
    <row r="15087">
      <c r="A15087" s="7">
        <f t="shared" si="1"/>
        <v>13081</v>
      </c>
      <c r="B15087" s="8" t="s">
        <v>13315</v>
      </c>
      <c r="C15087" s="9" t="s">
        <v>893</v>
      </c>
    </row>
    <row r="15088">
      <c r="A15088" s="7">
        <f t="shared" si="1"/>
        <v>13082</v>
      </c>
      <c r="B15088" s="8" t="s">
        <v>13316</v>
      </c>
      <c r="C15088" s="9" t="s">
        <v>46</v>
      </c>
    </row>
    <row r="15089">
      <c r="A15089" s="7">
        <f t="shared" si="1"/>
        <v>13083</v>
      </c>
      <c r="B15089" s="8" t="s">
        <v>13317</v>
      </c>
      <c r="C15089" s="9" t="s">
        <v>893</v>
      </c>
    </row>
    <row r="15090">
      <c r="A15090" s="7">
        <f t="shared" si="1"/>
        <v>13084</v>
      </c>
      <c r="B15090" s="5" t="s">
        <v>13318</v>
      </c>
      <c r="C15090" s="6" t="s">
        <v>462</v>
      </c>
    </row>
    <row r="15091">
      <c r="A15091" s="7">
        <f t="shared" si="1"/>
        <v>13085</v>
      </c>
      <c r="B15091" s="8" t="s">
        <v>13319</v>
      </c>
      <c r="C15091" s="9" t="s">
        <v>893</v>
      </c>
    </row>
    <row r="15092">
      <c r="A15092" s="7">
        <f t="shared" si="1"/>
        <v>13086</v>
      </c>
      <c r="B15092" s="5" t="s">
        <v>13320</v>
      </c>
      <c r="C15092" s="6" t="s">
        <v>437</v>
      </c>
    </row>
    <row r="15093">
      <c r="A15093" s="7">
        <f t="shared" si="1"/>
        <v>13087</v>
      </c>
      <c r="B15093" s="5" t="s">
        <v>13321</v>
      </c>
      <c r="C15093" s="6" t="s">
        <v>437</v>
      </c>
    </row>
    <row r="15094">
      <c r="A15094" s="7">
        <f t="shared" si="1"/>
        <v>13088</v>
      </c>
      <c r="B15094" s="8" t="s">
        <v>13322</v>
      </c>
      <c r="C15094" s="9" t="s">
        <v>52</v>
      </c>
    </row>
    <row r="15095">
      <c r="A15095" s="7">
        <f t="shared" si="1"/>
        <v>13089</v>
      </c>
      <c r="B15095" s="5" t="s">
        <v>13323</v>
      </c>
      <c r="C15095" s="6" t="s">
        <v>4</v>
      </c>
    </row>
    <row r="15096">
      <c r="A15096" s="7">
        <f t="shared" si="1"/>
        <v>13090</v>
      </c>
      <c r="B15096" s="8" t="s">
        <v>13324</v>
      </c>
      <c r="C15096" s="6" t="s">
        <v>150</v>
      </c>
    </row>
    <row r="15097">
      <c r="A15097" s="7">
        <f t="shared" si="1"/>
        <v>13091</v>
      </c>
      <c r="B15097" s="8" t="s">
        <v>13325</v>
      </c>
      <c r="C15097" s="9" t="s">
        <v>818</v>
      </c>
    </row>
    <row r="15098">
      <c r="A15098" s="7">
        <f t="shared" si="1"/>
        <v>13092</v>
      </c>
      <c r="B15098" s="8" t="s">
        <v>13326</v>
      </c>
      <c r="C15098" s="9" t="s">
        <v>1548</v>
      </c>
    </row>
    <row r="15099">
      <c r="A15099" s="7">
        <f t="shared" si="1"/>
        <v>13093</v>
      </c>
      <c r="B15099" s="5" t="s">
        <v>13327</v>
      </c>
      <c r="C15099" s="6" t="s">
        <v>727</v>
      </c>
    </row>
    <row r="15100">
      <c r="A15100" s="7">
        <f t="shared" si="1"/>
        <v>13094</v>
      </c>
      <c r="B15100" s="8" t="s">
        <v>13328</v>
      </c>
      <c r="C15100" s="9" t="s">
        <v>142</v>
      </c>
    </row>
    <row r="15101">
      <c r="A15101" s="7">
        <f t="shared" si="1"/>
        <v>13095</v>
      </c>
      <c r="B15101" s="5" t="s">
        <v>13329</v>
      </c>
      <c r="C15101" s="6" t="s">
        <v>1260</v>
      </c>
    </row>
    <row r="15102">
      <c r="A15102" s="7">
        <f t="shared" si="1"/>
        <v>13095</v>
      </c>
      <c r="B15102" s="5" t="s">
        <v>13329</v>
      </c>
      <c r="C15102" s="6" t="s">
        <v>1378</v>
      </c>
    </row>
    <row r="15103">
      <c r="A15103" s="7">
        <f t="shared" si="1"/>
        <v>13096</v>
      </c>
      <c r="B15103" s="5" t="s">
        <v>13330</v>
      </c>
      <c r="C15103" s="6" t="s">
        <v>1360</v>
      </c>
    </row>
    <row r="15104">
      <c r="A15104" s="7">
        <f t="shared" si="1"/>
        <v>13097</v>
      </c>
      <c r="B15104" s="5" t="s">
        <v>13331</v>
      </c>
      <c r="C15104" s="6" t="s">
        <v>1360</v>
      </c>
    </row>
    <row r="15105">
      <c r="A15105" s="7">
        <f t="shared" si="1"/>
        <v>13098</v>
      </c>
      <c r="B15105" s="5" t="s">
        <v>13332</v>
      </c>
      <c r="C15105" s="6" t="s">
        <v>1360</v>
      </c>
    </row>
    <row r="15106">
      <c r="A15106" s="7">
        <f t="shared" si="1"/>
        <v>13099</v>
      </c>
      <c r="B15106" s="8" t="s">
        <v>13333</v>
      </c>
      <c r="C15106" s="9" t="s">
        <v>88</v>
      </c>
    </row>
    <row r="15107">
      <c r="A15107" s="7">
        <f t="shared" si="1"/>
        <v>13100</v>
      </c>
      <c r="B15107" s="5" t="s">
        <v>13334</v>
      </c>
      <c r="C15107" s="6" t="s">
        <v>6</v>
      </c>
    </row>
    <row r="15108">
      <c r="A15108" s="7">
        <f t="shared" si="1"/>
        <v>13101</v>
      </c>
      <c r="B15108" s="8" t="s">
        <v>13335</v>
      </c>
      <c r="C15108" s="9" t="s">
        <v>416</v>
      </c>
    </row>
    <row r="15109">
      <c r="A15109" s="7">
        <f t="shared" si="1"/>
        <v>13102</v>
      </c>
      <c r="B15109" s="8" t="s">
        <v>13336</v>
      </c>
      <c r="C15109" s="9" t="s">
        <v>614</v>
      </c>
    </row>
    <row r="15110">
      <c r="A15110" s="7">
        <f t="shared" si="1"/>
        <v>13103</v>
      </c>
      <c r="B15110" s="5" t="s">
        <v>13337</v>
      </c>
      <c r="C15110" s="6" t="s">
        <v>328</v>
      </c>
    </row>
    <row r="15111">
      <c r="A15111" s="7">
        <f t="shared" si="1"/>
        <v>13104</v>
      </c>
      <c r="B15111" s="5" t="s">
        <v>13338</v>
      </c>
      <c r="C15111" s="6" t="s">
        <v>610</v>
      </c>
    </row>
    <row r="15112">
      <c r="A15112" s="7">
        <f t="shared" si="1"/>
        <v>13105</v>
      </c>
      <c r="B15112" s="5" t="s">
        <v>13339</v>
      </c>
      <c r="C15112" s="6" t="s">
        <v>267</v>
      </c>
    </row>
    <row r="15113">
      <c r="A15113" s="7">
        <f t="shared" si="1"/>
        <v>13106</v>
      </c>
      <c r="B15113" s="5" t="s">
        <v>13340</v>
      </c>
      <c r="C15113" s="6" t="s">
        <v>267</v>
      </c>
    </row>
    <row r="15114">
      <c r="A15114" s="7">
        <f t="shared" si="1"/>
        <v>13107</v>
      </c>
      <c r="B15114" s="5" t="s">
        <v>13341</v>
      </c>
      <c r="C15114" s="6" t="s">
        <v>324</v>
      </c>
    </row>
    <row r="15115">
      <c r="A15115" s="7">
        <f t="shared" si="1"/>
        <v>13108</v>
      </c>
      <c r="B15115" s="8" t="s">
        <v>13342</v>
      </c>
      <c r="C15115" s="9" t="s">
        <v>733</v>
      </c>
    </row>
    <row r="15116">
      <c r="A15116" s="7">
        <f t="shared" si="1"/>
        <v>13109</v>
      </c>
      <c r="B15116" s="5" t="s">
        <v>13343</v>
      </c>
      <c r="C15116" s="6" t="s">
        <v>267</v>
      </c>
    </row>
    <row r="15117">
      <c r="A15117" s="7">
        <f t="shared" si="1"/>
        <v>13109</v>
      </c>
      <c r="B15117" s="5" t="s">
        <v>13343</v>
      </c>
      <c r="C15117" s="6" t="s">
        <v>91</v>
      </c>
    </row>
    <row r="15118">
      <c r="A15118" s="7">
        <f t="shared" si="1"/>
        <v>13110</v>
      </c>
      <c r="B15118" s="5" t="s">
        <v>13344</v>
      </c>
      <c r="C15118" s="6" t="s">
        <v>1458</v>
      </c>
    </row>
    <row r="15119">
      <c r="A15119" s="7">
        <f t="shared" si="1"/>
        <v>13111</v>
      </c>
      <c r="B15119" s="5" t="s">
        <v>13345</v>
      </c>
      <c r="C15119" s="6" t="s">
        <v>462</v>
      </c>
    </row>
    <row r="15120">
      <c r="A15120" s="7">
        <f t="shared" si="1"/>
        <v>13112</v>
      </c>
      <c r="B15120" s="5" t="s">
        <v>13346</v>
      </c>
      <c r="C15120" s="6" t="s">
        <v>78</v>
      </c>
    </row>
    <row r="15121">
      <c r="A15121" s="7">
        <f t="shared" si="1"/>
        <v>13113</v>
      </c>
      <c r="B15121" s="5" t="s">
        <v>13347</v>
      </c>
      <c r="C15121" s="6" t="s">
        <v>1369</v>
      </c>
    </row>
    <row r="15122">
      <c r="A15122" s="7">
        <f t="shared" si="1"/>
        <v>13114</v>
      </c>
      <c r="B15122" s="8" t="s">
        <v>13348</v>
      </c>
      <c r="C15122" s="9" t="s">
        <v>46</v>
      </c>
    </row>
    <row r="15123">
      <c r="A15123" s="7">
        <f t="shared" si="1"/>
        <v>13115</v>
      </c>
      <c r="B15123" s="5" t="s">
        <v>13349</v>
      </c>
      <c r="C15123" s="6" t="s">
        <v>1324</v>
      </c>
    </row>
    <row r="15124">
      <c r="A15124" s="7">
        <f t="shared" si="1"/>
        <v>13116</v>
      </c>
      <c r="B15124" s="5" t="s">
        <v>13350</v>
      </c>
      <c r="C15124" s="6" t="s">
        <v>32</v>
      </c>
    </row>
    <row r="15125">
      <c r="A15125" s="7">
        <f t="shared" si="1"/>
        <v>13117</v>
      </c>
      <c r="B15125" s="5" t="s">
        <v>13351</v>
      </c>
      <c r="C15125" s="6" t="s">
        <v>86</v>
      </c>
    </row>
    <row r="15126">
      <c r="A15126" s="7">
        <f t="shared" si="1"/>
        <v>13118</v>
      </c>
      <c r="B15126" s="8" t="s">
        <v>13352</v>
      </c>
      <c r="C15126" s="9" t="s">
        <v>547</v>
      </c>
    </row>
    <row r="15127">
      <c r="A15127" s="7">
        <f t="shared" si="1"/>
        <v>13119</v>
      </c>
      <c r="B15127" s="8" t="s">
        <v>13353</v>
      </c>
      <c r="C15127" s="9" t="s">
        <v>733</v>
      </c>
    </row>
    <row r="15128">
      <c r="A15128" s="7">
        <f t="shared" si="1"/>
        <v>13120</v>
      </c>
      <c r="B15128" s="5" t="s">
        <v>13354</v>
      </c>
      <c r="C15128" s="6" t="s">
        <v>603</v>
      </c>
    </row>
    <row r="15129">
      <c r="A15129" s="7">
        <f t="shared" si="1"/>
        <v>13121</v>
      </c>
      <c r="B15129" s="8" t="s">
        <v>13355</v>
      </c>
      <c r="C15129" s="9" t="s">
        <v>121</v>
      </c>
    </row>
    <row r="15130">
      <c r="A15130" s="7">
        <f t="shared" si="1"/>
        <v>13122</v>
      </c>
      <c r="B15130" s="5" t="s">
        <v>13356</v>
      </c>
      <c r="C15130" s="6" t="s">
        <v>326</v>
      </c>
    </row>
    <row r="15131">
      <c r="A15131" s="7">
        <f t="shared" si="1"/>
        <v>13123</v>
      </c>
      <c r="B15131" s="5" t="s">
        <v>13357</v>
      </c>
      <c r="C15131" s="6" t="s">
        <v>1369</v>
      </c>
    </row>
    <row r="15132">
      <c r="A15132" s="7">
        <f t="shared" si="1"/>
        <v>13123</v>
      </c>
      <c r="B15132" s="5" t="s">
        <v>13357</v>
      </c>
      <c r="C15132" s="6" t="s">
        <v>1221</v>
      </c>
    </row>
    <row r="15133">
      <c r="A15133" s="7">
        <f t="shared" si="1"/>
        <v>13124</v>
      </c>
      <c r="B15133" s="5" t="s">
        <v>13358</v>
      </c>
      <c r="C15133" s="6" t="s">
        <v>142</v>
      </c>
    </row>
    <row r="15134">
      <c r="A15134" s="7">
        <f t="shared" si="1"/>
        <v>13125</v>
      </c>
      <c r="B15134" s="5" t="s">
        <v>13359</v>
      </c>
      <c r="C15134" s="6" t="s">
        <v>20</v>
      </c>
    </row>
    <row r="15135">
      <c r="A15135" s="7">
        <f t="shared" si="1"/>
        <v>13126</v>
      </c>
      <c r="B15135" s="5" t="s">
        <v>13360</v>
      </c>
      <c r="C15135" s="6" t="s">
        <v>1394</v>
      </c>
    </row>
    <row r="15136">
      <c r="A15136" s="7">
        <f t="shared" si="1"/>
        <v>13127</v>
      </c>
      <c r="B15136" s="5" t="s">
        <v>13361</v>
      </c>
      <c r="C15136" s="6" t="s">
        <v>471</v>
      </c>
    </row>
    <row r="15137">
      <c r="A15137" s="7">
        <f t="shared" si="1"/>
        <v>13128</v>
      </c>
      <c r="B15137" s="5" t="s">
        <v>13362</v>
      </c>
      <c r="C15137" s="6" t="s">
        <v>1378</v>
      </c>
    </row>
    <row r="15138">
      <c r="A15138" s="7">
        <f t="shared" si="1"/>
        <v>13129</v>
      </c>
      <c r="B15138" s="5" t="s">
        <v>13363</v>
      </c>
      <c r="C15138" s="6" t="s">
        <v>95</v>
      </c>
    </row>
    <row r="15139">
      <c r="A15139" s="7">
        <f t="shared" si="1"/>
        <v>13130</v>
      </c>
      <c r="B15139" s="5" t="s">
        <v>13364</v>
      </c>
      <c r="C15139" s="6" t="s">
        <v>1221</v>
      </c>
    </row>
    <row r="15140">
      <c r="A15140" s="7">
        <f t="shared" si="1"/>
        <v>13131</v>
      </c>
      <c r="B15140" s="5" t="s">
        <v>13365</v>
      </c>
      <c r="C15140" s="6" t="s">
        <v>1369</v>
      </c>
    </row>
    <row r="15141">
      <c r="A15141" s="7">
        <f t="shared" si="1"/>
        <v>13132</v>
      </c>
      <c r="B15141" s="5" t="s">
        <v>13366</v>
      </c>
      <c r="C15141" s="6" t="s">
        <v>621</v>
      </c>
    </row>
    <row r="15142">
      <c r="A15142" s="7">
        <f t="shared" si="1"/>
        <v>13133</v>
      </c>
      <c r="B15142" s="8" t="s">
        <v>13367</v>
      </c>
      <c r="C15142" s="9" t="s">
        <v>121</v>
      </c>
    </row>
    <row r="15143">
      <c r="A15143" s="7">
        <f t="shared" si="1"/>
        <v>13134</v>
      </c>
      <c r="B15143" s="5" t="s">
        <v>13368</v>
      </c>
      <c r="C15143" s="6" t="s">
        <v>621</v>
      </c>
    </row>
    <row r="15144">
      <c r="A15144" s="7">
        <f t="shared" si="1"/>
        <v>13135</v>
      </c>
      <c r="B15144" s="5" t="s">
        <v>13369</v>
      </c>
      <c r="C15144" s="6" t="s">
        <v>1371</v>
      </c>
    </row>
    <row r="15145">
      <c r="A15145" s="7">
        <f t="shared" si="1"/>
        <v>13136</v>
      </c>
      <c r="B15145" s="5" t="s">
        <v>13370</v>
      </c>
      <c r="C15145" s="6" t="s">
        <v>714</v>
      </c>
    </row>
    <row r="15146">
      <c r="A15146" s="7">
        <f t="shared" si="1"/>
        <v>13137</v>
      </c>
      <c r="B15146" s="8" t="s">
        <v>13371</v>
      </c>
      <c r="C15146" s="9" t="s">
        <v>177</v>
      </c>
    </row>
    <row r="15147">
      <c r="A15147" s="7">
        <f t="shared" si="1"/>
        <v>13138</v>
      </c>
      <c r="B15147" s="5" t="s">
        <v>13372</v>
      </c>
      <c r="C15147" s="6" t="s">
        <v>1279</v>
      </c>
    </row>
    <row r="15148">
      <c r="A15148" s="7">
        <f t="shared" si="1"/>
        <v>13139</v>
      </c>
      <c r="B15148" s="5" t="s">
        <v>13373</v>
      </c>
      <c r="C15148" s="6" t="s">
        <v>1279</v>
      </c>
    </row>
    <row r="15149">
      <c r="A15149" s="7">
        <f t="shared" si="1"/>
        <v>13140</v>
      </c>
      <c r="B15149" s="5" t="s">
        <v>13374</v>
      </c>
      <c r="C15149" s="6" t="s">
        <v>32</v>
      </c>
    </row>
    <row r="15150">
      <c r="A15150" s="7">
        <f t="shared" si="1"/>
        <v>13141</v>
      </c>
      <c r="B15150" s="8" t="s">
        <v>13375</v>
      </c>
      <c r="C15150" s="9" t="s">
        <v>547</v>
      </c>
    </row>
    <row r="15151">
      <c r="A15151" s="7">
        <f t="shared" si="1"/>
        <v>13142</v>
      </c>
      <c r="B15151" s="5" t="s">
        <v>13376</v>
      </c>
      <c r="C15151" s="6" t="s">
        <v>78</v>
      </c>
    </row>
    <row r="15152">
      <c r="A15152" s="7">
        <f t="shared" si="1"/>
        <v>13143</v>
      </c>
      <c r="B15152" s="5" t="s">
        <v>13377</v>
      </c>
      <c r="C15152" s="6" t="s">
        <v>62</v>
      </c>
    </row>
    <row r="15153">
      <c r="A15153" s="7">
        <f t="shared" si="1"/>
        <v>13144</v>
      </c>
      <c r="B15153" s="8" t="s">
        <v>13378</v>
      </c>
      <c r="C15153" s="9" t="s">
        <v>60</v>
      </c>
    </row>
    <row r="15154">
      <c r="A15154" s="7">
        <f t="shared" si="1"/>
        <v>13145</v>
      </c>
      <c r="B15154" s="5" t="s">
        <v>13379</v>
      </c>
      <c r="C15154" s="6" t="s">
        <v>1458</v>
      </c>
    </row>
    <row r="15155">
      <c r="A15155" s="7">
        <f t="shared" si="1"/>
        <v>13146</v>
      </c>
      <c r="B15155" s="5" t="s">
        <v>13380</v>
      </c>
      <c r="C15155" s="6" t="s">
        <v>4</v>
      </c>
    </row>
    <row r="15156">
      <c r="A15156" s="7">
        <f t="shared" si="1"/>
        <v>13147</v>
      </c>
      <c r="B15156" s="8" t="s">
        <v>13381</v>
      </c>
      <c r="C15156" s="9" t="s">
        <v>24</v>
      </c>
    </row>
    <row r="15157">
      <c r="A15157" s="7">
        <f t="shared" si="1"/>
        <v>13148</v>
      </c>
      <c r="B15157" s="5" t="s">
        <v>13382</v>
      </c>
      <c r="C15157" s="6" t="s">
        <v>1369</v>
      </c>
    </row>
    <row r="15158">
      <c r="A15158" s="7">
        <f t="shared" si="1"/>
        <v>13148</v>
      </c>
      <c r="B15158" s="5" t="s">
        <v>13382</v>
      </c>
      <c r="C15158" s="6" t="s">
        <v>893</v>
      </c>
    </row>
    <row r="15159">
      <c r="A15159" s="7">
        <f t="shared" si="1"/>
        <v>13149</v>
      </c>
      <c r="B15159" s="5" t="s">
        <v>13383</v>
      </c>
      <c r="C15159" s="6" t="s">
        <v>785</v>
      </c>
    </row>
    <row r="15160">
      <c r="A15160" s="7">
        <f t="shared" si="1"/>
        <v>13149</v>
      </c>
      <c r="B15160" s="5" t="s">
        <v>13383</v>
      </c>
      <c r="C15160" s="6" t="s">
        <v>893</v>
      </c>
    </row>
    <row r="15161">
      <c r="A15161" s="7">
        <f t="shared" si="1"/>
        <v>13150</v>
      </c>
      <c r="B15161" s="5" t="s">
        <v>13384</v>
      </c>
      <c r="C15161" s="6" t="s">
        <v>1371</v>
      </c>
    </row>
    <row r="15162">
      <c r="A15162" s="7">
        <f t="shared" si="1"/>
        <v>13150</v>
      </c>
      <c r="B15162" s="5" t="s">
        <v>13384</v>
      </c>
      <c r="C15162" s="6" t="s">
        <v>547</v>
      </c>
    </row>
    <row r="15163">
      <c r="A15163" s="7">
        <f t="shared" si="1"/>
        <v>13151</v>
      </c>
      <c r="B15163" s="8" t="s">
        <v>13385</v>
      </c>
      <c r="C15163" s="9" t="s">
        <v>42</v>
      </c>
    </row>
    <row r="15164">
      <c r="A15164" s="7">
        <f t="shared" si="1"/>
        <v>13152</v>
      </c>
      <c r="B15164" s="8" t="s">
        <v>13386</v>
      </c>
      <c r="C15164" s="9" t="s">
        <v>733</v>
      </c>
    </row>
    <row r="15165">
      <c r="A15165" s="7">
        <f t="shared" si="1"/>
        <v>13153</v>
      </c>
      <c r="B15165" s="8" t="s">
        <v>13387</v>
      </c>
      <c r="C15165" s="9" t="s">
        <v>818</v>
      </c>
    </row>
    <row r="15166">
      <c r="A15166" s="7">
        <f t="shared" si="1"/>
        <v>13154</v>
      </c>
      <c r="B15166" s="5" t="s">
        <v>13388</v>
      </c>
      <c r="C15166" s="6" t="s">
        <v>1290</v>
      </c>
    </row>
    <row r="15167">
      <c r="A15167" s="7">
        <f t="shared" si="1"/>
        <v>13155</v>
      </c>
      <c r="B15167" s="5" t="s">
        <v>13389</v>
      </c>
      <c r="C15167" s="6" t="s">
        <v>1262</v>
      </c>
    </row>
    <row r="15168">
      <c r="A15168" s="7">
        <f t="shared" si="1"/>
        <v>13156</v>
      </c>
      <c r="B15168" s="5" t="s">
        <v>13390</v>
      </c>
      <c r="C15168" s="6" t="s">
        <v>1371</v>
      </c>
    </row>
    <row r="15169">
      <c r="A15169" s="7">
        <f t="shared" si="1"/>
        <v>13157</v>
      </c>
      <c r="B15169" s="5" t="s">
        <v>13391</v>
      </c>
      <c r="C15169" s="6" t="s">
        <v>1371</v>
      </c>
    </row>
    <row r="15170">
      <c r="A15170" s="7">
        <f t="shared" si="1"/>
        <v>13158</v>
      </c>
      <c r="B15170" s="5" t="s">
        <v>13392</v>
      </c>
      <c r="C15170" s="6" t="s">
        <v>989</v>
      </c>
    </row>
    <row r="15171">
      <c r="A15171" s="7">
        <f t="shared" si="1"/>
        <v>13159</v>
      </c>
      <c r="B15171" s="5" t="s">
        <v>13393</v>
      </c>
      <c r="C15171" s="6" t="s">
        <v>714</v>
      </c>
    </row>
    <row r="15172">
      <c r="A15172" s="7">
        <f t="shared" si="1"/>
        <v>13160</v>
      </c>
      <c r="B15172" s="5" t="s">
        <v>13394</v>
      </c>
      <c r="C15172" s="6" t="s">
        <v>78</v>
      </c>
    </row>
    <row r="15173">
      <c r="A15173" s="7">
        <f t="shared" si="1"/>
        <v>13161</v>
      </c>
      <c r="B15173" s="5" t="s">
        <v>13395</v>
      </c>
      <c r="C15173" s="6" t="s">
        <v>324</v>
      </c>
    </row>
    <row r="15174">
      <c r="A15174" s="7">
        <f t="shared" si="1"/>
        <v>13162</v>
      </c>
      <c r="B15174" s="5" t="s">
        <v>13396</v>
      </c>
      <c r="C15174" s="6" t="s">
        <v>12</v>
      </c>
    </row>
    <row r="15175">
      <c r="A15175" s="7">
        <f t="shared" si="1"/>
        <v>13163</v>
      </c>
      <c r="B15175" s="5" t="s">
        <v>13397</v>
      </c>
      <c r="C15175" s="6" t="s">
        <v>714</v>
      </c>
    </row>
    <row r="15176">
      <c r="A15176" s="7">
        <f t="shared" si="1"/>
        <v>13164</v>
      </c>
      <c r="B15176" s="5" t="s">
        <v>13398</v>
      </c>
      <c r="C15176" s="6" t="s">
        <v>1371</v>
      </c>
    </row>
    <row r="15177">
      <c r="A15177" s="7">
        <f t="shared" si="1"/>
        <v>13165</v>
      </c>
      <c r="B15177" s="5" t="s">
        <v>13399</v>
      </c>
      <c r="C15177" s="6" t="s">
        <v>27</v>
      </c>
    </row>
    <row r="15178">
      <c r="A15178" s="7">
        <f t="shared" si="1"/>
        <v>13166</v>
      </c>
      <c r="B15178" s="5" t="s">
        <v>13400</v>
      </c>
      <c r="C15178" s="6" t="s">
        <v>1120</v>
      </c>
    </row>
    <row r="15179">
      <c r="A15179" s="7">
        <f t="shared" si="1"/>
        <v>13167</v>
      </c>
      <c r="B15179" s="5" t="s">
        <v>13401</v>
      </c>
      <c r="C15179" s="6" t="s">
        <v>1221</v>
      </c>
    </row>
    <row r="15180">
      <c r="A15180" s="7">
        <f t="shared" si="1"/>
        <v>13168</v>
      </c>
      <c r="B15180" s="5" t="s">
        <v>13402</v>
      </c>
      <c r="C15180" s="6" t="s">
        <v>1378</v>
      </c>
    </row>
    <row r="15181">
      <c r="A15181" s="7">
        <f t="shared" si="1"/>
        <v>13169</v>
      </c>
      <c r="B15181" s="5" t="s">
        <v>13403</v>
      </c>
      <c r="C15181" s="6" t="s">
        <v>1223</v>
      </c>
    </row>
    <row r="15182">
      <c r="A15182" s="7">
        <f t="shared" si="1"/>
        <v>13170</v>
      </c>
      <c r="B15182" s="5" t="s">
        <v>13404</v>
      </c>
      <c r="C15182" s="6" t="s">
        <v>547</v>
      </c>
    </row>
    <row r="15183">
      <c r="A15183" s="7">
        <f t="shared" si="1"/>
        <v>13170</v>
      </c>
      <c r="B15183" s="5" t="s">
        <v>13404</v>
      </c>
      <c r="C15183" s="6" t="s">
        <v>1290</v>
      </c>
    </row>
    <row r="15184">
      <c r="A15184" s="7">
        <f t="shared" si="1"/>
        <v>13171</v>
      </c>
      <c r="B15184" s="8" t="s">
        <v>13405</v>
      </c>
      <c r="C15184" s="9" t="s">
        <v>733</v>
      </c>
    </row>
    <row r="15185">
      <c r="A15185" s="7">
        <f t="shared" si="1"/>
        <v>13172</v>
      </c>
      <c r="B15185" s="5" t="s">
        <v>13406</v>
      </c>
      <c r="C15185" s="6" t="s">
        <v>785</v>
      </c>
    </row>
    <row r="15186">
      <c r="A15186" s="7">
        <f t="shared" si="1"/>
        <v>13173</v>
      </c>
      <c r="B15186" s="5" t="s">
        <v>13407</v>
      </c>
      <c r="C15186" s="6" t="s">
        <v>97</v>
      </c>
    </row>
    <row r="15187">
      <c r="A15187" s="7">
        <f t="shared" si="1"/>
        <v>13174</v>
      </c>
      <c r="B15187" s="8" t="s">
        <v>13408</v>
      </c>
      <c r="C15187" s="9" t="s">
        <v>188</v>
      </c>
    </row>
    <row r="15188">
      <c r="A15188" s="7">
        <f t="shared" si="1"/>
        <v>13175</v>
      </c>
      <c r="B15188" s="8" t="s">
        <v>13409</v>
      </c>
      <c r="C15188" s="9" t="s">
        <v>555</v>
      </c>
    </row>
    <row r="15189">
      <c r="A15189" s="7">
        <f t="shared" si="1"/>
        <v>13176</v>
      </c>
      <c r="B15189" s="5" t="s">
        <v>13410</v>
      </c>
      <c r="C15189" s="6" t="s">
        <v>34</v>
      </c>
    </row>
    <row r="15190">
      <c r="A15190" s="7">
        <f t="shared" si="1"/>
        <v>13177</v>
      </c>
      <c r="B15190" s="8" t="s">
        <v>13411</v>
      </c>
      <c r="C15190" s="9" t="s">
        <v>177</v>
      </c>
    </row>
    <row r="15191">
      <c r="A15191" s="7">
        <f t="shared" si="1"/>
        <v>13178</v>
      </c>
      <c r="B15191" s="8" t="s">
        <v>13412</v>
      </c>
      <c r="C15191" s="9" t="s">
        <v>60</v>
      </c>
    </row>
    <row r="15192">
      <c r="A15192" s="7">
        <f t="shared" si="1"/>
        <v>13178</v>
      </c>
      <c r="B15192" s="8" t="s">
        <v>13412</v>
      </c>
      <c r="C15192" s="9" t="s">
        <v>40</v>
      </c>
    </row>
    <row r="15193">
      <c r="A15193" s="7">
        <f t="shared" si="1"/>
        <v>13178</v>
      </c>
      <c r="B15193" s="8" t="s">
        <v>13412</v>
      </c>
      <c r="C15193" s="9" t="s">
        <v>142</v>
      </c>
    </row>
    <row r="15194">
      <c r="A15194" s="7">
        <f t="shared" si="1"/>
        <v>13178</v>
      </c>
      <c r="B15194" s="8" t="s">
        <v>13412</v>
      </c>
      <c r="C15194" s="6" t="s">
        <v>59</v>
      </c>
    </row>
    <row r="15195">
      <c r="A15195" s="7">
        <f t="shared" si="1"/>
        <v>13179</v>
      </c>
      <c r="B15195" s="5" t="s">
        <v>13413</v>
      </c>
      <c r="C15195" s="6" t="s">
        <v>267</v>
      </c>
    </row>
    <row r="15196">
      <c r="A15196" s="7">
        <f t="shared" si="1"/>
        <v>13180</v>
      </c>
      <c r="B15196" s="5" t="s">
        <v>13414</v>
      </c>
      <c r="C15196" s="6" t="s">
        <v>1376</v>
      </c>
    </row>
    <row r="15197">
      <c r="A15197" s="7">
        <f t="shared" si="1"/>
        <v>13181</v>
      </c>
      <c r="B15197" s="5" t="s">
        <v>13415</v>
      </c>
      <c r="C15197" s="6" t="s">
        <v>324</v>
      </c>
    </row>
    <row r="15198">
      <c r="A15198" s="7">
        <f t="shared" si="1"/>
        <v>13182</v>
      </c>
      <c r="B15198" s="5" t="s">
        <v>13416</v>
      </c>
      <c r="C15198" s="6" t="s">
        <v>452</v>
      </c>
    </row>
    <row r="15199">
      <c r="A15199" s="7">
        <f t="shared" si="1"/>
        <v>13182</v>
      </c>
      <c r="B15199" s="5" t="s">
        <v>13416</v>
      </c>
      <c r="C15199" s="6" t="s">
        <v>804</v>
      </c>
    </row>
    <row r="15200">
      <c r="A15200" s="7">
        <f t="shared" si="1"/>
        <v>13182</v>
      </c>
      <c r="B15200" s="5" t="s">
        <v>13416</v>
      </c>
      <c r="C15200" s="6" t="s">
        <v>324</v>
      </c>
    </row>
    <row r="15201">
      <c r="A15201" s="7">
        <f t="shared" si="1"/>
        <v>13183</v>
      </c>
      <c r="B15201" s="8" t="s">
        <v>13417</v>
      </c>
      <c r="C15201" s="9" t="s">
        <v>733</v>
      </c>
    </row>
    <row r="15202">
      <c r="A15202" s="7">
        <f t="shared" si="1"/>
        <v>13184</v>
      </c>
      <c r="B15202" s="5" t="s">
        <v>13418</v>
      </c>
      <c r="C15202" s="6" t="s">
        <v>1620</v>
      </c>
    </row>
    <row r="15203">
      <c r="A15203" s="7">
        <f t="shared" si="1"/>
        <v>13185</v>
      </c>
      <c r="B15203" s="5" t="s">
        <v>13419</v>
      </c>
      <c r="C15203" s="6" t="s">
        <v>324</v>
      </c>
    </row>
    <row r="15204">
      <c r="A15204" s="7">
        <f t="shared" si="1"/>
        <v>13186</v>
      </c>
      <c r="B15204" s="5" t="s">
        <v>13420</v>
      </c>
      <c r="C15204" s="6" t="s">
        <v>555</v>
      </c>
    </row>
    <row r="15205">
      <c r="A15205" s="7">
        <f t="shared" si="1"/>
        <v>13187</v>
      </c>
      <c r="B15205" s="8" t="s">
        <v>13421</v>
      </c>
      <c r="C15205" s="9" t="s">
        <v>733</v>
      </c>
    </row>
    <row r="15206">
      <c r="A15206" s="7">
        <f t="shared" si="1"/>
        <v>13188</v>
      </c>
      <c r="B15206" s="8" t="s">
        <v>13422</v>
      </c>
      <c r="C15206" s="9" t="s">
        <v>733</v>
      </c>
    </row>
    <row r="15207">
      <c r="A15207" s="7">
        <f t="shared" si="1"/>
        <v>13189</v>
      </c>
      <c r="B15207" s="5" t="s">
        <v>13423</v>
      </c>
      <c r="C15207" s="6" t="s">
        <v>610</v>
      </c>
    </row>
    <row r="15208">
      <c r="A15208" s="7">
        <f t="shared" si="1"/>
        <v>13190</v>
      </c>
      <c r="B15208" s="5" t="s">
        <v>13424</v>
      </c>
      <c r="C15208" s="6" t="s">
        <v>32</v>
      </c>
    </row>
    <row r="15209">
      <c r="A15209" s="7">
        <f t="shared" si="1"/>
        <v>13191</v>
      </c>
      <c r="B15209" s="8" t="s">
        <v>13425</v>
      </c>
      <c r="C15209" s="6" t="s">
        <v>1054</v>
      </c>
    </row>
    <row r="15210">
      <c r="A15210" s="7">
        <f t="shared" si="1"/>
        <v>13191</v>
      </c>
      <c r="B15210" s="8" t="s">
        <v>13425</v>
      </c>
      <c r="C15210" s="9" t="s">
        <v>60</v>
      </c>
    </row>
    <row r="15211">
      <c r="A15211" s="7">
        <f t="shared" si="1"/>
        <v>13192</v>
      </c>
      <c r="B15211" s="8" t="s">
        <v>13426</v>
      </c>
      <c r="C15211" s="9" t="s">
        <v>733</v>
      </c>
    </row>
    <row r="15212">
      <c r="A15212" s="7">
        <f t="shared" si="1"/>
        <v>13193</v>
      </c>
      <c r="B15212" s="8" t="s">
        <v>13427</v>
      </c>
      <c r="C15212" s="9" t="s">
        <v>72</v>
      </c>
    </row>
    <row r="15213">
      <c r="A15213" s="7">
        <f t="shared" si="1"/>
        <v>13194</v>
      </c>
      <c r="B15213" s="8" t="s">
        <v>13428</v>
      </c>
      <c r="C15213" s="9" t="s">
        <v>733</v>
      </c>
    </row>
    <row r="15214">
      <c r="A15214" s="7">
        <f t="shared" si="1"/>
        <v>13195</v>
      </c>
      <c r="B15214" s="5" t="s">
        <v>13429</v>
      </c>
      <c r="C15214" s="6" t="s">
        <v>20</v>
      </c>
    </row>
    <row r="15215">
      <c r="A15215" s="7">
        <f t="shared" si="1"/>
        <v>13196</v>
      </c>
      <c r="B15215" s="8" t="s">
        <v>13430</v>
      </c>
      <c r="C15215" s="9" t="s">
        <v>733</v>
      </c>
    </row>
    <row r="15216">
      <c r="A15216" s="7">
        <f t="shared" si="1"/>
        <v>13197</v>
      </c>
      <c r="B15216" s="8" t="s">
        <v>13431</v>
      </c>
      <c r="C15216" s="9" t="s">
        <v>46</v>
      </c>
    </row>
    <row r="15217">
      <c r="A15217" s="7">
        <f t="shared" si="1"/>
        <v>13198</v>
      </c>
      <c r="B15217" s="5" t="s">
        <v>13432</v>
      </c>
      <c r="C15217" s="6" t="s">
        <v>714</v>
      </c>
    </row>
    <row r="15218">
      <c r="A15218" s="7">
        <f t="shared" si="1"/>
        <v>13199</v>
      </c>
      <c r="B15218" s="5" t="s">
        <v>13433</v>
      </c>
      <c r="C15218" s="6" t="s">
        <v>785</v>
      </c>
    </row>
    <row r="15219">
      <c r="A15219" s="7">
        <f t="shared" si="1"/>
        <v>13200</v>
      </c>
      <c r="B15219" s="8" t="s">
        <v>13434</v>
      </c>
      <c r="C15219" s="9" t="s">
        <v>733</v>
      </c>
    </row>
    <row r="15220">
      <c r="A15220" s="7">
        <f t="shared" si="1"/>
        <v>13201</v>
      </c>
      <c r="B15220" s="8" t="s">
        <v>13435</v>
      </c>
      <c r="C15220" s="9" t="s">
        <v>893</v>
      </c>
    </row>
    <row r="15221">
      <c r="A15221" s="7">
        <f t="shared" si="1"/>
        <v>13202</v>
      </c>
      <c r="B15221" s="5" t="s">
        <v>13436</v>
      </c>
      <c r="C15221" s="6" t="s">
        <v>1378</v>
      </c>
    </row>
    <row r="15222">
      <c r="A15222" s="7">
        <f t="shared" si="1"/>
        <v>13203</v>
      </c>
      <c r="B15222" s="5" t="s">
        <v>13437</v>
      </c>
      <c r="C15222" s="6" t="s">
        <v>1279</v>
      </c>
    </row>
    <row r="15223">
      <c r="A15223" s="7">
        <f t="shared" si="1"/>
        <v>13204</v>
      </c>
      <c r="B15223" s="5" t="s">
        <v>13438</v>
      </c>
      <c r="C15223" s="6" t="s">
        <v>471</v>
      </c>
    </row>
    <row r="15224">
      <c r="A15224" s="7">
        <f t="shared" si="1"/>
        <v>13205</v>
      </c>
      <c r="B15224" s="5" t="s">
        <v>13439</v>
      </c>
      <c r="C15224" s="6" t="s">
        <v>27</v>
      </c>
    </row>
    <row r="15225">
      <c r="A15225" s="7">
        <f t="shared" si="1"/>
        <v>13206</v>
      </c>
      <c r="B15225" s="5" t="s">
        <v>13440</v>
      </c>
      <c r="C15225" s="6" t="s">
        <v>27</v>
      </c>
    </row>
    <row r="15226">
      <c r="A15226" s="7">
        <f t="shared" si="1"/>
        <v>13207</v>
      </c>
      <c r="B15226" s="5" t="s">
        <v>13441</v>
      </c>
      <c r="C15226" s="6" t="s">
        <v>1378</v>
      </c>
    </row>
    <row r="15227">
      <c r="A15227" s="7">
        <f t="shared" si="1"/>
        <v>13208</v>
      </c>
      <c r="B15227" s="8" t="s">
        <v>13442</v>
      </c>
      <c r="C15227" s="9" t="s">
        <v>88</v>
      </c>
    </row>
    <row r="15228">
      <c r="A15228" s="7">
        <f t="shared" si="1"/>
        <v>13209</v>
      </c>
      <c r="B15228" s="5" t="s">
        <v>13443</v>
      </c>
      <c r="C15228" s="6" t="s">
        <v>97</v>
      </c>
    </row>
    <row r="15229">
      <c r="A15229" s="7">
        <f t="shared" si="1"/>
        <v>13209</v>
      </c>
      <c r="B15229" s="5" t="s">
        <v>13443</v>
      </c>
      <c r="C15229" s="6" t="s">
        <v>547</v>
      </c>
    </row>
    <row r="15230">
      <c r="A15230" s="7">
        <f t="shared" si="1"/>
        <v>13210</v>
      </c>
      <c r="B15230" s="5" t="s">
        <v>13444</v>
      </c>
      <c r="C15230" s="6" t="s">
        <v>1324</v>
      </c>
    </row>
    <row r="15231">
      <c r="A15231" s="7">
        <f t="shared" si="1"/>
        <v>13211</v>
      </c>
      <c r="B15231" s="5" t="s">
        <v>13445</v>
      </c>
      <c r="C15231" s="6" t="s">
        <v>1371</v>
      </c>
    </row>
    <row r="15232">
      <c r="A15232" s="7">
        <f t="shared" si="1"/>
        <v>13212</v>
      </c>
      <c r="B15232" s="5" t="s">
        <v>13446</v>
      </c>
      <c r="C15232" s="6" t="s">
        <v>132</v>
      </c>
    </row>
    <row r="15233">
      <c r="A15233" s="7">
        <f t="shared" si="1"/>
        <v>13212</v>
      </c>
      <c r="B15233" s="5" t="s">
        <v>13446</v>
      </c>
      <c r="C15233" s="6" t="s">
        <v>177</v>
      </c>
    </row>
    <row r="15234">
      <c r="A15234" s="7">
        <f t="shared" si="1"/>
        <v>13212</v>
      </c>
      <c r="B15234" s="5" t="s">
        <v>13446</v>
      </c>
      <c r="C15234" s="6" t="s">
        <v>446</v>
      </c>
    </row>
    <row r="15235">
      <c r="A15235" s="7">
        <f t="shared" si="1"/>
        <v>13212</v>
      </c>
      <c r="B15235" s="5" t="s">
        <v>13446</v>
      </c>
      <c r="C15235" s="6" t="s">
        <v>2549</v>
      </c>
    </row>
    <row r="15236">
      <c r="A15236" s="7">
        <f t="shared" si="1"/>
        <v>13213</v>
      </c>
      <c r="B15236" s="5" t="s">
        <v>13447</v>
      </c>
      <c r="C15236" s="6" t="s">
        <v>4</v>
      </c>
    </row>
    <row r="15237">
      <c r="A15237" s="7">
        <f t="shared" si="1"/>
        <v>13214</v>
      </c>
      <c r="B15237" s="8" t="s">
        <v>13448</v>
      </c>
      <c r="C15237" s="9" t="s">
        <v>10</v>
      </c>
    </row>
    <row r="15238">
      <c r="A15238" s="7">
        <f t="shared" si="1"/>
        <v>13214</v>
      </c>
      <c r="B15238" s="8" t="s">
        <v>13448</v>
      </c>
      <c r="C15238" s="9" t="s">
        <v>60</v>
      </c>
    </row>
    <row r="15239">
      <c r="A15239" s="7">
        <f t="shared" si="1"/>
        <v>13215</v>
      </c>
      <c r="B15239" s="5" t="s">
        <v>13449</v>
      </c>
      <c r="C15239" s="6" t="s">
        <v>1279</v>
      </c>
    </row>
    <row r="15240">
      <c r="A15240" s="7">
        <f t="shared" si="1"/>
        <v>13216</v>
      </c>
      <c r="B15240" s="5" t="s">
        <v>13450</v>
      </c>
      <c r="C15240" s="6" t="s">
        <v>324</v>
      </c>
    </row>
    <row r="15241">
      <c r="A15241" s="7">
        <f t="shared" si="1"/>
        <v>13217</v>
      </c>
      <c r="B15241" s="5" t="s">
        <v>13451</v>
      </c>
      <c r="C15241" s="6" t="s">
        <v>1369</v>
      </c>
    </row>
    <row r="15242">
      <c r="A15242" s="7">
        <f t="shared" si="1"/>
        <v>13218</v>
      </c>
      <c r="B15242" s="5" t="s">
        <v>13452</v>
      </c>
      <c r="C15242" s="6" t="s">
        <v>27</v>
      </c>
    </row>
    <row r="15243">
      <c r="A15243" s="7">
        <f t="shared" si="1"/>
        <v>13219</v>
      </c>
      <c r="B15243" s="5" t="s">
        <v>13453</v>
      </c>
      <c r="C15243" s="6" t="s">
        <v>48</v>
      </c>
    </row>
    <row r="15244">
      <c r="A15244" s="7">
        <f t="shared" si="1"/>
        <v>13220</v>
      </c>
      <c r="B15244" s="5" t="s">
        <v>13454</v>
      </c>
      <c r="C15244" s="6" t="s">
        <v>1394</v>
      </c>
    </row>
    <row r="15245">
      <c r="A15245" s="7">
        <f t="shared" si="1"/>
        <v>13221</v>
      </c>
      <c r="B15245" s="5" t="s">
        <v>13455</v>
      </c>
      <c r="C15245" s="6" t="s">
        <v>1279</v>
      </c>
    </row>
    <row r="15246">
      <c r="A15246" s="7">
        <f t="shared" si="1"/>
        <v>13222</v>
      </c>
      <c r="B15246" s="5" t="s">
        <v>13456</v>
      </c>
      <c r="C15246" s="6" t="s">
        <v>1267</v>
      </c>
    </row>
    <row r="15247">
      <c r="A15247" s="7">
        <f t="shared" si="1"/>
        <v>13222</v>
      </c>
      <c r="B15247" s="5" t="s">
        <v>13456</v>
      </c>
      <c r="C15247" s="6" t="s">
        <v>547</v>
      </c>
    </row>
    <row r="15248">
      <c r="A15248" s="7">
        <f t="shared" si="1"/>
        <v>13223</v>
      </c>
      <c r="B15248" s="8" t="s">
        <v>13457</v>
      </c>
      <c r="C15248" s="9" t="s">
        <v>46</v>
      </c>
    </row>
    <row r="15249">
      <c r="A15249" s="7">
        <f t="shared" si="1"/>
        <v>13224</v>
      </c>
      <c r="B15249" s="5" t="s">
        <v>13458</v>
      </c>
      <c r="C15249" s="6" t="s">
        <v>1279</v>
      </c>
    </row>
    <row r="15250">
      <c r="A15250" s="7">
        <f t="shared" si="1"/>
        <v>13225</v>
      </c>
      <c r="B15250" s="5" t="s">
        <v>13459</v>
      </c>
      <c r="C15250" s="6" t="s">
        <v>610</v>
      </c>
    </row>
    <row r="15251">
      <c r="A15251" s="7">
        <f t="shared" si="1"/>
        <v>13226</v>
      </c>
      <c r="B15251" s="12" t="s">
        <v>13460</v>
      </c>
      <c r="C15251" s="13" t="s">
        <v>420</v>
      </c>
    </row>
    <row r="15252">
      <c r="A15252" s="7">
        <f t="shared" si="1"/>
        <v>13227</v>
      </c>
      <c r="B15252" s="8" t="s">
        <v>13461</v>
      </c>
      <c r="C15252" s="9" t="s">
        <v>25</v>
      </c>
    </row>
    <row r="15253">
      <c r="A15253" s="7">
        <f t="shared" si="1"/>
        <v>13227</v>
      </c>
      <c r="B15253" s="8" t="s">
        <v>13461</v>
      </c>
      <c r="C15253" s="9" t="s">
        <v>162</v>
      </c>
    </row>
    <row r="15254">
      <c r="A15254" s="7">
        <f t="shared" si="1"/>
        <v>13227</v>
      </c>
      <c r="B15254" s="8" t="s">
        <v>13461</v>
      </c>
      <c r="C15254" s="9" t="s">
        <v>142</v>
      </c>
    </row>
    <row r="15255">
      <c r="A15255" s="7">
        <f t="shared" si="1"/>
        <v>13228</v>
      </c>
      <c r="B15255" s="8" t="s">
        <v>13462</v>
      </c>
      <c r="C15255" s="9" t="s">
        <v>25</v>
      </c>
    </row>
    <row r="15256">
      <c r="A15256" s="7">
        <f t="shared" si="1"/>
        <v>13229</v>
      </c>
      <c r="B15256" s="8" t="s">
        <v>13463</v>
      </c>
      <c r="C15256" s="9" t="s">
        <v>162</v>
      </c>
    </row>
    <row r="15257">
      <c r="A15257" s="7">
        <f t="shared" si="1"/>
        <v>13229</v>
      </c>
      <c r="B15257" s="8" t="s">
        <v>13463</v>
      </c>
      <c r="C15257" s="9" t="s">
        <v>142</v>
      </c>
    </row>
    <row r="15258">
      <c r="A15258" s="7">
        <f t="shared" si="1"/>
        <v>13230</v>
      </c>
      <c r="B15258" s="5" t="s">
        <v>13464</v>
      </c>
      <c r="C15258" s="6" t="s">
        <v>765</v>
      </c>
    </row>
    <row r="15259">
      <c r="A15259" s="7">
        <f t="shared" si="1"/>
        <v>13231</v>
      </c>
      <c r="B15259" s="8" t="s">
        <v>13465</v>
      </c>
      <c r="C15259" s="9" t="s">
        <v>188</v>
      </c>
    </row>
    <row r="15260">
      <c r="A15260" s="7">
        <f t="shared" si="1"/>
        <v>13232</v>
      </c>
      <c r="B15260" s="5" t="s">
        <v>13466</v>
      </c>
      <c r="C15260" s="6" t="s">
        <v>1279</v>
      </c>
    </row>
    <row r="15261">
      <c r="A15261" s="7">
        <f t="shared" si="1"/>
        <v>13232</v>
      </c>
      <c r="B15261" s="5" t="s">
        <v>13466</v>
      </c>
      <c r="C15261" s="6" t="s">
        <v>893</v>
      </c>
    </row>
    <row r="15262">
      <c r="A15262" s="7">
        <f t="shared" si="1"/>
        <v>13233</v>
      </c>
      <c r="B15262" s="8" t="s">
        <v>13467</v>
      </c>
      <c r="C15262" s="9" t="s">
        <v>25</v>
      </c>
    </row>
    <row r="15263">
      <c r="A15263" s="7">
        <f t="shared" si="1"/>
        <v>13234</v>
      </c>
      <c r="B15263" s="5" t="s">
        <v>13468</v>
      </c>
      <c r="C15263" s="6" t="s">
        <v>765</v>
      </c>
    </row>
    <row r="15264">
      <c r="A15264" s="7">
        <f t="shared" si="1"/>
        <v>13235</v>
      </c>
      <c r="B15264" s="8" t="s">
        <v>13469</v>
      </c>
      <c r="C15264" s="9" t="s">
        <v>64</v>
      </c>
    </row>
    <row r="15265">
      <c r="A15265" s="7">
        <f t="shared" si="1"/>
        <v>13235</v>
      </c>
      <c r="B15265" s="8" t="s">
        <v>13469</v>
      </c>
      <c r="C15265" s="9" t="s">
        <v>372</v>
      </c>
    </row>
    <row r="15266">
      <c r="A15266" s="7">
        <f t="shared" si="1"/>
        <v>13236</v>
      </c>
      <c r="B15266" s="8" t="s">
        <v>13470</v>
      </c>
      <c r="C15266" s="9" t="s">
        <v>372</v>
      </c>
    </row>
    <row r="15267">
      <c r="A15267" s="7">
        <f t="shared" si="1"/>
        <v>13237</v>
      </c>
      <c r="B15267" s="8" t="s">
        <v>13471</v>
      </c>
      <c r="C15267" s="9" t="s">
        <v>52</v>
      </c>
    </row>
    <row r="15268">
      <c r="A15268" s="7">
        <f t="shared" si="1"/>
        <v>13238</v>
      </c>
      <c r="B15268" s="8" t="s">
        <v>13472</v>
      </c>
      <c r="C15268" s="9" t="s">
        <v>399</v>
      </c>
    </row>
    <row r="15269">
      <c r="A15269" s="7">
        <f t="shared" si="1"/>
        <v>13239</v>
      </c>
      <c r="B15269" s="8" t="s">
        <v>13473</v>
      </c>
      <c r="C15269" s="9" t="s">
        <v>40</v>
      </c>
    </row>
    <row r="15270">
      <c r="A15270" s="7">
        <f t="shared" si="1"/>
        <v>13240</v>
      </c>
      <c r="B15270" s="8" t="s">
        <v>13474</v>
      </c>
      <c r="C15270" s="9" t="s">
        <v>372</v>
      </c>
    </row>
    <row r="15271">
      <c r="A15271" s="7">
        <f t="shared" si="1"/>
        <v>13241</v>
      </c>
      <c r="B15271" s="5" t="s">
        <v>13475</v>
      </c>
      <c r="C15271" s="6" t="s">
        <v>538</v>
      </c>
    </row>
    <row r="15272">
      <c r="A15272" s="7">
        <f t="shared" si="1"/>
        <v>13242</v>
      </c>
      <c r="B15272" s="5" t="s">
        <v>13476</v>
      </c>
      <c r="C15272" s="6" t="s">
        <v>765</v>
      </c>
    </row>
    <row r="15273">
      <c r="A15273" s="7">
        <f t="shared" si="1"/>
        <v>13243</v>
      </c>
      <c r="B15273" s="5" t="s">
        <v>13477</v>
      </c>
      <c r="C15273" s="6" t="s">
        <v>4</v>
      </c>
    </row>
    <row r="15274">
      <c r="A15274" s="7">
        <f t="shared" si="1"/>
        <v>13244</v>
      </c>
      <c r="B15274" s="5" t="s">
        <v>13478</v>
      </c>
      <c r="C15274" s="6" t="s">
        <v>32</v>
      </c>
    </row>
    <row r="15275">
      <c r="A15275" s="7">
        <f t="shared" si="1"/>
        <v>13245</v>
      </c>
      <c r="B15275" s="5" t="s">
        <v>13479</v>
      </c>
      <c r="C15275" s="6" t="s">
        <v>479</v>
      </c>
    </row>
    <row r="15276">
      <c r="A15276" s="7">
        <f t="shared" si="1"/>
        <v>13246</v>
      </c>
      <c r="B15276" s="5" t="s">
        <v>13480</v>
      </c>
      <c r="C15276" s="6" t="s">
        <v>788</v>
      </c>
    </row>
    <row r="15277">
      <c r="A15277" s="7">
        <f t="shared" si="1"/>
        <v>13247</v>
      </c>
      <c r="B15277" s="8" t="s">
        <v>13481</v>
      </c>
      <c r="C15277" s="9" t="s">
        <v>142</v>
      </c>
    </row>
    <row r="15278">
      <c r="A15278" s="7">
        <f t="shared" si="1"/>
        <v>13248</v>
      </c>
      <c r="B15278" s="8" t="s">
        <v>13482</v>
      </c>
      <c r="C15278" s="9" t="s">
        <v>188</v>
      </c>
    </row>
    <row r="15279">
      <c r="A15279" s="7">
        <f t="shared" si="1"/>
        <v>13249</v>
      </c>
      <c r="B15279" s="8" t="s">
        <v>13483</v>
      </c>
      <c r="C15279" s="9" t="s">
        <v>479</v>
      </c>
    </row>
    <row r="15280">
      <c r="A15280" s="7">
        <f t="shared" si="1"/>
        <v>13250</v>
      </c>
      <c r="B15280" s="5" t="s">
        <v>13484</v>
      </c>
      <c r="C15280" s="6" t="s">
        <v>362</v>
      </c>
    </row>
    <row r="15281">
      <c r="A15281" s="7">
        <f t="shared" si="1"/>
        <v>13251</v>
      </c>
      <c r="B15281" s="8" t="s">
        <v>13485</v>
      </c>
      <c r="C15281" s="9" t="s">
        <v>758</v>
      </c>
    </row>
    <row r="15282">
      <c r="A15282" s="7">
        <f t="shared" si="1"/>
        <v>13252</v>
      </c>
      <c r="B15282" s="8" t="s">
        <v>13486</v>
      </c>
      <c r="C15282" s="9" t="s">
        <v>818</v>
      </c>
    </row>
    <row r="15283">
      <c r="A15283" s="7">
        <f t="shared" si="1"/>
        <v>13253</v>
      </c>
      <c r="B15283" s="8" t="s">
        <v>13487</v>
      </c>
      <c r="C15283" s="9" t="s">
        <v>479</v>
      </c>
    </row>
    <row r="15284">
      <c r="A15284" s="7">
        <f t="shared" si="1"/>
        <v>13254</v>
      </c>
      <c r="B15284" s="5" t="s">
        <v>13488</v>
      </c>
      <c r="C15284" s="6" t="s">
        <v>462</v>
      </c>
    </row>
    <row r="15285">
      <c r="A15285" s="7">
        <f t="shared" si="1"/>
        <v>13255</v>
      </c>
      <c r="B15285" s="5" t="s">
        <v>13489</v>
      </c>
      <c r="C15285" s="6" t="s">
        <v>420</v>
      </c>
    </row>
    <row r="15286">
      <c r="A15286" s="7">
        <f t="shared" si="1"/>
        <v>13256</v>
      </c>
      <c r="B15286" s="5" t="s">
        <v>13490</v>
      </c>
      <c r="C15286" s="6" t="s">
        <v>336</v>
      </c>
    </row>
    <row r="15287">
      <c r="A15287" s="7">
        <f t="shared" si="1"/>
        <v>13257</v>
      </c>
      <c r="B15287" s="5" t="s">
        <v>13491</v>
      </c>
      <c r="C15287" s="6" t="s">
        <v>603</v>
      </c>
    </row>
    <row r="15288">
      <c r="A15288" s="7">
        <f t="shared" si="1"/>
        <v>13258</v>
      </c>
      <c r="B15288" s="5" t="s">
        <v>13492</v>
      </c>
      <c r="C15288" s="6" t="s">
        <v>65</v>
      </c>
    </row>
    <row r="15289">
      <c r="A15289" s="7">
        <f t="shared" si="1"/>
        <v>13258</v>
      </c>
      <c r="B15289" s="5" t="s">
        <v>13492</v>
      </c>
      <c r="C15289" s="6" t="s">
        <v>989</v>
      </c>
    </row>
    <row r="15290">
      <c r="A15290" s="7">
        <f t="shared" si="1"/>
        <v>13259</v>
      </c>
      <c r="B15290" s="8" t="s">
        <v>13493</v>
      </c>
      <c r="C15290" s="9" t="s">
        <v>162</v>
      </c>
    </row>
    <row r="15291">
      <c r="A15291" s="7">
        <f t="shared" si="1"/>
        <v>13259</v>
      </c>
      <c r="B15291" s="8" t="s">
        <v>13493</v>
      </c>
      <c r="C15291" s="9" t="s">
        <v>25</v>
      </c>
    </row>
    <row r="15292">
      <c r="A15292" s="7">
        <f t="shared" si="1"/>
        <v>13259</v>
      </c>
      <c r="B15292" s="8" t="s">
        <v>13493</v>
      </c>
      <c r="C15292" s="9" t="s">
        <v>24</v>
      </c>
    </row>
    <row r="15293">
      <c r="A15293" s="7">
        <f t="shared" si="1"/>
        <v>13260</v>
      </c>
      <c r="B15293" s="8" t="s">
        <v>13494</v>
      </c>
      <c r="C15293" s="9" t="s">
        <v>479</v>
      </c>
    </row>
    <row r="15294">
      <c r="A15294" s="7">
        <f t="shared" si="1"/>
        <v>13261</v>
      </c>
      <c r="B15294" s="8" t="s">
        <v>13495</v>
      </c>
      <c r="C15294" s="9" t="s">
        <v>1470</v>
      </c>
    </row>
    <row r="15295">
      <c r="A15295" s="7">
        <f t="shared" si="1"/>
        <v>13262</v>
      </c>
      <c r="B15295" s="8" t="s">
        <v>13496</v>
      </c>
      <c r="C15295" s="9" t="s">
        <v>547</v>
      </c>
    </row>
    <row r="15296">
      <c r="A15296" s="7">
        <f t="shared" si="1"/>
        <v>13263</v>
      </c>
      <c r="B15296" s="16" t="s">
        <v>13497</v>
      </c>
      <c r="C15296" s="6" t="s">
        <v>1235</v>
      </c>
    </row>
    <row r="15297">
      <c r="A15297" s="7">
        <f t="shared" si="1"/>
        <v>13264</v>
      </c>
      <c r="B15297" s="5" t="s">
        <v>13498</v>
      </c>
      <c r="C15297" s="6" t="s">
        <v>798</v>
      </c>
    </row>
    <row r="15298">
      <c r="A15298" s="7">
        <f t="shared" si="1"/>
        <v>13265</v>
      </c>
      <c r="B15298" s="8" t="s">
        <v>13499</v>
      </c>
      <c r="C15298" s="9" t="s">
        <v>8</v>
      </c>
    </row>
    <row r="15299">
      <c r="A15299" s="7">
        <f t="shared" si="1"/>
        <v>13266</v>
      </c>
      <c r="B15299" s="5" t="s">
        <v>13500</v>
      </c>
      <c r="C15299" s="6" t="s">
        <v>1120</v>
      </c>
    </row>
    <row r="15300">
      <c r="A15300" s="7">
        <f t="shared" si="1"/>
        <v>13267</v>
      </c>
      <c r="B15300" s="5" t="s">
        <v>13501</v>
      </c>
      <c r="C15300" s="6" t="s">
        <v>1223</v>
      </c>
    </row>
    <row r="15301">
      <c r="A15301" s="7">
        <f t="shared" si="1"/>
        <v>13268</v>
      </c>
      <c r="B15301" s="8" t="s">
        <v>13502</v>
      </c>
      <c r="C15301" s="9" t="s">
        <v>88</v>
      </c>
    </row>
    <row r="15302">
      <c r="A15302" s="7">
        <f t="shared" si="1"/>
        <v>13269</v>
      </c>
      <c r="B15302" s="8" t="s">
        <v>13503</v>
      </c>
      <c r="C15302" s="9" t="s">
        <v>372</v>
      </c>
    </row>
    <row r="15303">
      <c r="A15303" s="7">
        <f t="shared" si="1"/>
        <v>13270</v>
      </c>
      <c r="B15303" s="5" t="s">
        <v>13504</v>
      </c>
      <c r="C15303" s="6" t="s">
        <v>1223</v>
      </c>
    </row>
    <row r="15304">
      <c r="A15304" s="7">
        <f t="shared" si="1"/>
        <v>13271</v>
      </c>
      <c r="B15304" s="5" t="s">
        <v>13505</v>
      </c>
      <c r="C15304" s="6" t="s">
        <v>621</v>
      </c>
    </row>
    <row r="15305">
      <c r="A15305" s="7">
        <f t="shared" si="1"/>
        <v>13272</v>
      </c>
      <c r="B15305" s="8" t="s">
        <v>13506</v>
      </c>
      <c r="C15305" s="9" t="s">
        <v>818</v>
      </c>
    </row>
    <row r="15306">
      <c r="A15306" s="7">
        <f t="shared" si="1"/>
        <v>13273</v>
      </c>
      <c r="B15306" s="8" t="s">
        <v>13507</v>
      </c>
      <c r="C15306" s="9" t="s">
        <v>547</v>
      </c>
    </row>
    <row r="15307">
      <c r="A15307" s="7">
        <f t="shared" si="1"/>
        <v>13274</v>
      </c>
      <c r="B15307" s="16" t="s">
        <v>13508</v>
      </c>
      <c r="C15307" s="6" t="s">
        <v>1235</v>
      </c>
    </row>
    <row r="15308">
      <c r="A15308" s="7">
        <f t="shared" si="1"/>
        <v>13275</v>
      </c>
      <c r="B15308" s="8" t="s">
        <v>13509</v>
      </c>
      <c r="C15308" s="9" t="s">
        <v>24</v>
      </c>
    </row>
    <row r="15309">
      <c r="A15309" s="7">
        <f t="shared" si="1"/>
        <v>13275</v>
      </c>
      <c r="B15309" s="8" t="s">
        <v>13509</v>
      </c>
      <c r="C15309" s="9" t="s">
        <v>25</v>
      </c>
    </row>
    <row r="15310">
      <c r="A15310" s="7">
        <f t="shared" si="1"/>
        <v>13276</v>
      </c>
      <c r="B15310" s="5" t="s">
        <v>13510</v>
      </c>
      <c r="C15310" s="6" t="s">
        <v>731</v>
      </c>
    </row>
    <row r="15311">
      <c r="A15311" s="7">
        <f t="shared" si="1"/>
        <v>13277</v>
      </c>
      <c r="B15311" s="5" t="s">
        <v>13511</v>
      </c>
      <c r="C15311" s="6" t="s">
        <v>1223</v>
      </c>
    </row>
    <row r="15312">
      <c r="A15312" s="7">
        <f t="shared" si="1"/>
        <v>13278</v>
      </c>
      <c r="B15312" s="5" t="s">
        <v>13512</v>
      </c>
      <c r="C15312" s="6" t="s">
        <v>1223</v>
      </c>
    </row>
    <row r="15313">
      <c r="A15313" s="7">
        <f t="shared" si="1"/>
        <v>13279</v>
      </c>
      <c r="B15313" s="5" t="s">
        <v>13513</v>
      </c>
      <c r="C15313" s="6" t="s">
        <v>731</v>
      </c>
    </row>
    <row r="15314">
      <c r="A15314" s="7">
        <f t="shared" si="1"/>
        <v>13280</v>
      </c>
      <c r="B15314" s="5" t="s">
        <v>13514</v>
      </c>
      <c r="C15314" s="6" t="s">
        <v>731</v>
      </c>
    </row>
    <row r="15315">
      <c r="A15315" s="7">
        <f t="shared" si="1"/>
        <v>13281</v>
      </c>
      <c r="B15315" s="5" t="s">
        <v>13515</v>
      </c>
      <c r="C15315" s="6" t="s">
        <v>731</v>
      </c>
    </row>
    <row r="15316">
      <c r="A15316" s="7">
        <f t="shared" si="1"/>
        <v>13282</v>
      </c>
      <c r="B15316" s="5" t="s">
        <v>13516</v>
      </c>
      <c r="C15316" s="6" t="s">
        <v>731</v>
      </c>
    </row>
    <row r="15317">
      <c r="A15317" s="7">
        <f t="shared" si="1"/>
        <v>13283</v>
      </c>
      <c r="B15317" s="5" t="s">
        <v>13517</v>
      </c>
      <c r="C15317" s="6" t="s">
        <v>1120</v>
      </c>
    </row>
    <row r="15318">
      <c r="A15318" s="7">
        <f t="shared" si="1"/>
        <v>13284</v>
      </c>
      <c r="B15318" s="5" t="s">
        <v>13518</v>
      </c>
      <c r="C15318" s="6" t="s">
        <v>1120</v>
      </c>
    </row>
    <row r="15319">
      <c r="A15319" s="7">
        <f t="shared" si="1"/>
        <v>13285</v>
      </c>
      <c r="B15319" s="5" t="s">
        <v>13519</v>
      </c>
      <c r="C15319" s="6" t="s">
        <v>1120</v>
      </c>
    </row>
    <row r="15320">
      <c r="A15320" s="7">
        <f t="shared" si="1"/>
        <v>13286</v>
      </c>
      <c r="B15320" s="5" t="s">
        <v>13520</v>
      </c>
      <c r="C15320" s="6" t="s">
        <v>1120</v>
      </c>
    </row>
    <row r="15321">
      <c r="A15321" s="7">
        <f t="shared" si="1"/>
        <v>13287</v>
      </c>
      <c r="B15321" s="5" t="s">
        <v>13521</v>
      </c>
      <c r="C15321" s="6" t="s">
        <v>1120</v>
      </c>
    </row>
    <row r="15322">
      <c r="A15322" s="7">
        <f t="shared" si="1"/>
        <v>13288</v>
      </c>
      <c r="B15322" s="5" t="s">
        <v>13522</v>
      </c>
      <c r="C15322" s="6" t="s">
        <v>1120</v>
      </c>
    </row>
    <row r="15323">
      <c r="A15323" s="7">
        <f t="shared" si="1"/>
        <v>13289</v>
      </c>
      <c r="B15323" s="5" t="s">
        <v>13523</v>
      </c>
      <c r="C15323" s="6" t="s">
        <v>1120</v>
      </c>
    </row>
    <row r="15324">
      <c r="A15324" s="7">
        <f t="shared" si="1"/>
        <v>13290</v>
      </c>
      <c r="B15324" s="5" t="s">
        <v>13524</v>
      </c>
      <c r="C15324" s="6" t="s">
        <v>1223</v>
      </c>
    </row>
    <row r="15325">
      <c r="A15325" s="7">
        <f t="shared" si="1"/>
        <v>13291</v>
      </c>
      <c r="B15325" s="5" t="s">
        <v>13525</v>
      </c>
      <c r="C15325" s="6" t="s">
        <v>1360</v>
      </c>
    </row>
    <row r="15326">
      <c r="A15326" s="7">
        <f t="shared" si="1"/>
        <v>13292</v>
      </c>
      <c r="B15326" s="5" t="s">
        <v>13526</v>
      </c>
      <c r="C15326" s="6" t="s">
        <v>1120</v>
      </c>
    </row>
    <row r="15327">
      <c r="A15327" s="7">
        <f t="shared" si="1"/>
        <v>13293</v>
      </c>
      <c r="B15327" s="5" t="s">
        <v>13527</v>
      </c>
      <c r="C15327" s="6" t="s">
        <v>1120</v>
      </c>
    </row>
    <row r="15328">
      <c r="A15328" s="7">
        <f t="shared" si="1"/>
        <v>13294</v>
      </c>
      <c r="B15328" s="8" t="s">
        <v>13528</v>
      </c>
      <c r="C15328" s="9" t="s">
        <v>845</v>
      </c>
    </row>
    <row r="15329">
      <c r="A15329" s="7">
        <f t="shared" si="1"/>
        <v>13295</v>
      </c>
      <c r="B15329" s="5" t="s">
        <v>13529</v>
      </c>
      <c r="C15329" s="6" t="s">
        <v>731</v>
      </c>
    </row>
    <row r="15330">
      <c r="A15330" s="7">
        <f t="shared" si="1"/>
        <v>13296</v>
      </c>
      <c r="B15330" s="5" t="s">
        <v>13530</v>
      </c>
      <c r="C15330" s="6" t="s">
        <v>731</v>
      </c>
    </row>
    <row r="15331">
      <c r="A15331" s="7">
        <f t="shared" si="1"/>
        <v>13297</v>
      </c>
      <c r="B15331" s="5" t="s">
        <v>13531</v>
      </c>
      <c r="C15331" s="6" t="s">
        <v>731</v>
      </c>
    </row>
    <row r="15332">
      <c r="A15332" s="7">
        <f t="shared" si="1"/>
        <v>13298</v>
      </c>
      <c r="B15332" s="5" t="s">
        <v>13532</v>
      </c>
      <c r="C15332" s="6" t="s">
        <v>731</v>
      </c>
    </row>
    <row r="15333">
      <c r="A15333" s="7">
        <f t="shared" si="1"/>
        <v>13299</v>
      </c>
      <c r="B15333" s="8" t="s">
        <v>13533</v>
      </c>
      <c r="C15333" s="9" t="s">
        <v>502</v>
      </c>
    </row>
    <row r="15334">
      <c r="A15334" s="7">
        <f t="shared" si="1"/>
        <v>13300</v>
      </c>
      <c r="B15334" s="5" t="s">
        <v>13534</v>
      </c>
      <c r="C15334" s="6" t="s">
        <v>731</v>
      </c>
    </row>
    <row r="15335">
      <c r="A15335" s="7">
        <f t="shared" si="1"/>
        <v>13301</v>
      </c>
      <c r="B15335" s="5" t="s">
        <v>13535</v>
      </c>
      <c r="C15335" s="6" t="s">
        <v>1223</v>
      </c>
    </row>
    <row r="15336">
      <c r="A15336" s="7">
        <f t="shared" si="1"/>
        <v>13302</v>
      </c>
      <c r="B15336" s="5" t="s">
        <v>13536</v>
      </c>
      <c r="C15336" s="6" t="s">
        <v>1223</v>
      </c>
    </row>
    <row r="15337">
      <c r="A15337" s="7">
        <f t="shared" si="1"/>
        <v>13303</v>
      </c>
      <c r="B15337" s="5" t="s">
        <v>13537</v>
      </c>
      <c r="C15337" s="6" t="s">
        <v>6</v>
      </c>
    </row>
    <row r="15338">
      <c r="A15338" s="7">
        <f t="shared" si="1"/>
        <v>13304</v>
      </c>
      <c r="B15338" s="5" t="s">
        <v>13538</v>
      </c>
      <c r="C15338" s="6" t="s">
        <v>1120</v>
      </c>
    </row>
    <row r="15339">
      <c r="A15339" s="7">
        <f t="shared" si="1"/>
        <v>13305</v>
      </c>
      <c r="B15339" s="5" t="s">
        <v>13539</v>
      </c>
      <c r="C15339" s="6" t="s">
        <v>731</v>
      </c>
    </row>
    <row r="15340">
      <c r="A15340" s="7">
        <f t="shared" si="1"/>
        <v>13306</v>
      </c>
      <c r="B15340" s="8" t="s">
        <v>13540</v>
      </c>
      <c r="C15340" s="9" t="s">
        <v>24</v>
      </c>
    </row>
    <row r="15341">
      <c r="A15341" s="7">
        <f t="shared" si="1"/>
        <v>13306</v>
      </c>
      <c r="B15341" s="8" t="s">
        <v>13540</v>
      </c>
      <c r="C15341" s="9" t="s">
        <v>25</v>
      </c>
    </row>
    <row r="15342">
      <c r="A15342" s="7">
        <f t="shared" si="1"/>
        <v>13307</v>
      </c>
      <c r="B15342" s="5" t="s">
        <v>13541</v>
      </c>
      <c r="C15342" s="6" t="s">
        <v>727</v>
      </c>
    </row>
    <row r="15343">
      <c r="A15343" s="7">
        <f t="shared" si="1"/>
        <v>13308</v>
      </c>
      <c r="B15343" s="8" t="s">
        <v>13542</v>
      </c>
      <c r="C15343" s="9" t="s">
        <v>24</v>
      </c>
    </row>
    <row r="15344">
      <c r="A15344" s="7">
        <f t="shared" si="1"/>
        <v>13308</v>
      </c>
      <c r="B15344" s="8" t="s">
        <v>13542</v>
      </c>
      <c r="C15344" s="9" t="s">
        <v>25</v>
      </c>
    </row>
    <row r="15345">
      <c r="A15345" s="7">
        <f t="shared" si="1"/>
        <v>13309</v>
      </c>
      <c r="B15345" s="5" t="s">
        <v>13543</v>
      </c>
      <c r="C15345" s="6" t="s">
        <v>727</v>
      </c>
    </row>
    <row r="15346">
      <c r="A15346" s="7">
        <f t="shared" si="1"/>
        <v>13310</v>
      </c>
      <c r="B15346" s="5" t="s">
        <v>13544</v>
      </c>
      <c r="C15346" s="6" t="s">
        <v>681</v>
      </c>
    </row>
    <row r="15347">
      <c r="A15347" s="7">
        <f t="shared" si="1"/>
        <v>13311</v>
      </c>
      <c r="B15347" s="8" t="s">
        <v>13545</v>
      </c>
      <c r="C15347" s="9" t="s">
        <v>64</v>
      </c>
    </row>
    <row r="15348">
      <c r="A15348" s="7">
        <f t="shared" si="1"/>
        <v>13312</v>
      </c>
      <c r="B15348" s="8" t="s">
        <v>13546</v>
      </c>
      <c r="C15348" s="9" t="s">
        <v>1042</v>
      </c>
    </row>
    <row r="15349">
      <c r="A15349" s="7">
        <f t="shared" si="1"/>
        <v>13313</v>
      </c>
      <c r="B15349" s="8" t="s">
        <v>13547</v>
      </c>
      <c r="C15349" s="9" t="s">
        <v>815</v>
      </c>
    </row>
    <row r="15350">
      <c r="A15350" s="7">
        <f t="shared" si="1"/>
        <v>13314</v>
      </c>
      <c r="B15350" s="16" t="s">
        <v>13548</v>
      </c>
      <c r="C15350" s="6" t="s">
        <v>1235</v>
      </c>
    </row>
    <row r="15351">
      <c r="A15351" s="7">
        <f t="shared" si="1"/>
        <v>13315</v>
      </c>
      <c r="B15351" s="8" t="s">
        <v>13549</v>
      </c>
      <c r="C15351" s="9" t="s">
        <v>42</v>
      </c>
    </row>
    <row r="15352">
      <c r="A15352" s="7">
        <f t="shared" si="1"/>
        <v>13316</v>
      </c>
      <c r="B15352" s="5" t="s">
        <v>13550</v>
      </c>
      <c r="C15352" s="6" t="s">
        <v>4</v>
      </c>
    </row>
    <row r="15353">
      <c r="A15353" s="7">
        <f t="shared" si="1"/>
        <v>13317</v>
      </c>
      <c r="B15353" s="8" t="s">
        <v>13551</v>
      </c>
      <c r="C15353" s="9" t="s">
        <v>1548</v>
      </c>
    </row>
    <row r="15354">
      <c r="A15354" s="7">
        <f t="shared" si="1"/>
        <v>13318</v>
      </c>
      <c r="B15354" s="5" t="s">
        <v>13552</v>
      </c>
      <c r="C15354" s="6" t="s">
        <v>362</v>
      </c>
    </row>
    <row r="15355">
      <c r="A15355" s="7">
        <f t="shared" si="1"/>
        <v>13319</v>
      </c>
      <c r="B15355" s="5" t="s">
        <v>13553</v>
      </c>
      <c r="C15355" s="6" t="s">
        <v>1248</v>
      </c>
    </row>
    <row r="15356">
      <c r="A15356" s="7">
        <f t="shared" si="1"/>
        <v>13320</v>
      </c>
      <c r="B15356" s="5" t="s">
        <v>13554</v>
      </c>
      <c r="C15356" s="6" t="s">
        <v>362</v>
      </c>
    </row>
    <row r="15357">
      <c r="A15357" s="7">
        <f t="shared" si="1"/>
        <v>13320</v>
      </c>
      <c r="B15357" s="5" t="s">
        <v>13554</v>
      </c>
      <c r="C15357" s="6" t="s">
        <v>655</v>
      </c>
    </row>
    <row r="15358">
      <c r="A15358" s="7">
        <f t="shared" si="1"/>
        <v>13321</v>
      </c>
      <c r="B15358" s="5" t="s">
        <v>13555</v>
      </c>
      <c r="C15358" s="6" t="s">
        <v>393</v>
      </c>
    </row>
    <row r="15359">
      <c r="A15359" s="7">
        <f t="shared" si="1"/>
        <v>13322</v>
      </c>
      <c r="B15359" s="5" t="s">
        <v>13556</v>
      </c>
      <c r="C15359" s="6" t="s">
        <v>393</v>
      </c>
    </row>
    <row r="15360">
      <c r="A15360" s="7">
        <f t="shared" si="1"/>
        <v>13323</v>
      </c>
      <c r="B15360" s="8" t="s">
        <v>13557</v>
      </c>
      <c r="C15360" s="9" t="s">
        <v>40</v>
      </c>
    </row>
    <row r="15361">
      <c r="A15361" s="7">
        <f t="shared" si="1"/>
        <v>13324</v>
      </c>
      <c r="B15361" s="5" t="s">
        <v>13558</v>
      </c>
      <c r="C15361" s="6" t="s">
        <v>362</v>
      </c>
    </row>
    <row r="15362">
      <c r="A15362" s="7">
        <f t="shared" si="1"/>
        <v>13324</v>
      </c>
      <c r="B15362" s="5" t="s">
        <v>13558</v>
      </c>
      <c r="C15362" s="6" t="s">
        <v>655</v>
      </c>
    </row>
    <row r="15363">
      <c r="A15363" s="7">
        <f t="shared" si="1"/>
        <v>13325</v>
      </c>
      <c r="B15363" s="8" t="s">
        <v>13559</v>
      </c>
      <c r="C15363" s="9" t="s">
        <v>25</v>
      </c>
    </row>
    <row r="15364">
      <c r="A15364" s="7">
        <f t="shared" si="1"/>
        <v>13326</v>
      </c>
      <c r="B15364" s="8" t="s">
        <v>13560</v>
      </c>
      <c r="C15364" s="9" t="s">
        <v>416</v>
      </c>
    </row>
    <row r="15365">
      <c r="A15365" s="7">
        <f t="shared" si="1"/>
        <v>13327</v>
      </c>
      <c r="B15365" s="8" t="s">
        <v>13561</v>
      </c>
      <c r="C15365" s="9" t="s">
        <v>72</v>
      </c>
    </row>
    <row r="15366">
      <c r="A15366" s="7">
        <f t="shared" si="1"/>
        <v>13328</v>
      </c>
      <c r="B15366" s="8" t="s">
        <v>13562</v>
      </c>
      <c r="C15366" s="9" t="s">
        <v>420</v>
      </c>
    </row>
    <row r="15367">
      <c r="A15367" s="7">
        <f t="shared" si="1"/>
        <v>13329</v>
      </c>
      <c r="B15367" s="8" t="s">
        <v>13563</v>
      </c>
      <c r="C15367" s="9" t="s">
        <v>83</v>
      </c>
    </row>
    <row r="15368">
      <c r="A15368" s="7">
        <f t="shared" si="1"/>
        <v>13330</v>
      </c>
      <c r="B15368" s="5" t="s">
        <v>13564</v>
      </c>
      <c r="C15368" s="6" t="s">
        <v>683</v>
      </c>
    </row>
    <row r="15369">
      <c r="A15369" s="7">
        <f t="shared" si="1"/>
        <v>13331</v>
      </c>
      <c r="B15369" s="5" t="s">
        <v>13565</v>
      </c>
      <c r="C15369" s="6" t="s">
        <v>393</v>
      </c>
    </row>
    <row r="15370">
      <c r="A15370" s="7">
        <f t="shared" si="1"/>
        <v>13332</v>
      </c>
      <c r="B15370" s="5" t="s">
        <v>13566</v>
      </c>
      <c r="C15370" s="6" t="s">
        <v>591</v>
      </c>
    </row>
    <row r="15371">
      <c r="A15371" s="7">
        <f t="shared" si="1"/>
        <v>13333</v>
      </c>
      <c r="B15371" s="5" t="s">
        <v>13567</v>
      </c>
      <c r="C15371" s="6" t="s">
        <v>758</v>
      </c>
    </row>
    <row r="15372">
      <c r="A15372" s="7">
        <f t="shared" si="1"/>
        <v>13334</v>
      </c>
      <c r="B15372" s="8" t="s">
        <v>13568</v>
      </c>
      <c r="C15372" s="9" t="s">
        <v>40</v>
      </c>
    </row>
    <row r="15373">
      <c r="A15373" s="7">
        <f t="shared" si="1"/>
        <v>13335</v>
      </c>
      <c r="B15373" s="5" t="s">
        <v>13569</v>
      </c>
      <c r="C15373" s="6" t="s">
        <v>467</v>
      </c>
    </row>
    <row r="15374">
      <c r="A15374" s="7">
        <f t="shared" si="1"/>
        <v>13336</v>
      </c>
      <c r="B15374" s="5" t="s">
        <v>13570</v>
      </c>
      <c r="C15374" s="6" t="s">
        <v>591</v>
      </c>
    </row>
    <row r="15375">
      <c r="A15375" s="7">
        <f t="shared" si="1"/>
        <v>13337</v>
      </c>
      <c r="B15375" s="5" t="s">
        <v>13571</v>
      </c>
      <c r="C15375" s="6" t="s">
        <v>591</v>
      </c>
    </row>
    <row r="15376">
      <c r="A15376" s="7">
        <f t="shared" si="1"/>
        <v>13338</v>
      </c>
      <c r="B15376" s="5" t="s">
        <v>13572</v>
      </c>
      <c r="C15376" s="6" t="s">
        <v>393</v>
      </c>
    </row>
    <row r="15377">
      <c r="A15377" s="7">
        <f t="shared" si="1"/>
        <v>13339</v>
      </c>
      <c r="B15377" s="5" t="s">
        <v>13573</v>
      </c>
      <c r="C15377" s="6" t="s">
        <v>393</v>
      </c>
    </row>
    <row r="15378">
      <c r="A15378" s="7">
        <f t="shared" si="1"/>
        <v>13340</v>
      </c>
      <c r="B15378" s="5" t="s">
        <v>13574</v>
      </c>
      <c r="C15378" s="6" t="s">
        <v>758</v>
      </c>
    </row>
    <row r="15379">
      <c r="A15379" s="7">
        <f t="shared" si="1"/>
        <v>13341</v>
      </c>
      <c r="B15379" s="5" t="s">
        <v>13575</v>
      </c>
      <c r="C15379" s="6" t="s">
        <v>467</v>
      </c>
    </row>
    <row r="15380">
      <c r="A15380" s="7">
        <f t="shared" si="1"/>
        <v>13342</v>
      </c>
      <c r="B15380" s="5" t="s">
        <v>13576</v>
      </c>
      <c r="C15380" s="6" t="s">
        <v>324</v>
      </c>
    </row>
    <row r="15381">
      <c r="A15381" s="7">
        <f t="shared" si="1"/>
        <v>13343</v>
      </c>
      <c r="B15381" s="5" t="s">
        <v>13577</v>
      </c>
      <c r="C15381" s="6" t="s">
        <v>32</v>
      </c>
    </row>
    <row r="15382">
      <c r="A15382" s="7">
        <f t="shared" si="1"/>
        <v>13344</v>
      </c>
      <c r="B15382" s="5" t="s">
        <v>13578</v>
      </c>
      <c r="C15382" s="6" t="s">
        <v>46</v>
      </c>
    </row>
    <row r="15383">
      <c r="A15383" s="7">
        <f t="shared" si="1"/>
        <v>13345</v>
      </c>
      <c r="B15383" s="8" t="s">
        <v>13579</v>
      </c>
      <c r="C15383" s="9" t="s">
        <v>162</v>
      </c>
    </row>
    <row r="15384">
      <c r="A15384" s="7">
        <f t="shared" si="1"/>
        <v>13346</v>
      </c>
      <c r="B15384" s="8" t="s">
        <v>13580</v>
      </c>
      <c r="C15384" s="9" t="s">
        <v>40</v>
      </c>
    </row>
    <row r="15385">
      <c r="A15385" s="7">
        <f t="shared" si="1"/>
        <v>13347</v>
      </c>
      <c r="B15385" s="5" t="s">
        <v>13581</v>
      </c>
      <c r="C15385" s="6" t="s">
        <v>328</v>
      </c>
    </row>
    <row r="15386">
      <c r="A15386" s="7">
        <f t="shared" si="1"/>
        <v>13348</v>
      </c>
      <c r="B15386" s="8" t="s">
        <v>13582</v>
      </c>
      <c r="C15386" s="9" t="s">
        <v>733</v>
      </c>
    </row>
    <row r="15387">
      <c r="A15387" s="7">
        <f t="shared" si="1"/>
        <v>13349</v>
      </c>
      <c r="B15387" s="8" t="s">
        <v>13583</v>
      </c>
      <c r="C15387" s="6" t="s">
        <v>672</v>
      </c>
    </row>
    <row r="15388">
      <c r="A15388" s="7">
        <f t="shared" si="1"/>
        <v>13349</v>
      </c>
      <c r="B15388" s="8" t="s">
        <v>13583</v>
      </c>
      <c r="C15388" s="9" t="s">
        <v>142</v>
      </c>
    </row>
    <row r="15389">
      <c r="A15389" s="7">
        <f t="shared" si="1"/>
        <v>13350</v>
      </c>
      <c r="B15389" s="5" t="s">
        <v>13584</v>
      </c>
      <c r="C15389" s="6" t="s">
        <v>1007</v>
      </c>
    </row>
    <row r="15390">
      <c r="A15390" s="7">
        <f t="shared" si="1"/>
        <v>13351</v>
      </c>
      <c r="B15390" s="5" t="s">
        <v>13585</v>
      </c>
      <c r="C15390" s="6" t="s">
        <v>393</v>
      </c>
    </row>
    <row r="15391">
      <c r="A15391" s="7">
        <f t="shared" si="1"/>
        <v>13352</v>
      </c>
      <c r="B15391" s="5" t="s">
        <v>13586</v>
      </c>
      <c r="C15391" s="6" t="s">
        <v>4</v>
      </c>
    </row>
    <row r="15392">
      <c r="A15392" s="7">
        <f t="shared" si="1"/>
        <v>13353</v>
      </c>
      <c r="B15392" s="5" t="s">
        <v>13587</v>
      </c>
      <c r="C15392" s="6" t="s">
        <v>162</v>
      </c>
    </row>
    <row r="15393">
      <c r="A15393" s="7">
        <f t="shared" si="1"/>
        <v>13354</v>
      </c>
      <c r="B15393" s="8" t="s">
        <v>13588</v>
      </c>
      <c r="C15393" s="9" t="s">
        <v>614</v>
      </c>
    </row>
    <row r="15394">
      <c r="A15394" s="7">
        <f t="shared" si="1"/>
        <v>13355</v>
      </c>
      <c r="B15394" s="8" t="s">
        <v>13589</v>
      </c>
      <c r="C15394" s="9" t="s">
        <v>614</v>
      </c>
    </row>
    <row r="15395">
      <c r="A15395" s="7">
        <f t="shared" si="1"/>
        <v>13356</v>
      </c>
      <c r="B15395" s="5" t="s">
        <v>13590</v>
      </c>
      <c r="C15395" s="6" t="s">
        <v>1248</v>
      </c>
    </row>
    <row r="15396">
      <c r="A15396" s="7">
        <f t="shared" si="1"/>
        <v>13357</v>
      </c>
      <c r="B15396" s="5" t="s">
        <v>13591</v>
      </c>
      <c r="C15396" s="6" t="s">
        <v>20</v>
      </c>
    </row>
    <row r="15397">
      <c r="A15397" s="7">
        <f t="shared" si="1"/>
        <v>13358</v>
      </c>
      <c r="B15397" s="5" t="s">
        <v>13592</v>
      </c>
      <c r="C15397" s="6" t="s">
        <v>367</v>
      </c>
    </row>
    <row r="15398">
      <c r="A15398" s="7">
        <f t="shared" si="1"/>
        <v>13359</v>
      </c>
      <c r="B15398" s="5" t="s">
        <v>13593</v>
      </c>
      <c r="C15398" s="6" t="s">
        <v>1856</v>
      </c>
    </row>
    <row r="15399">
      <c r="A15399" s="7">
        <f t="shared" si="1"/>
        <v>13360</v>
      </c>
      <c r="B15399" s="5" t="s">
        <v>13594</v>
      </c>
      <c r="C15399" s="6" t="s">
        <v>1342</v>
      </c>
    </row>
    <row r="15400">
      <c r="A15400" s="7">
        <f t="shared" si="1"/>
        <v>13361</v>
      </c>
      <c r="B15400" s="16" t="s">
        <v>13595</v>
      </c>
      <c r="C15400" s="6" t="s">
        <v>1235</v>
      </c>
    </row>
    <row r="15401">
      <c r="A15401" s="7">
        <f t="shared" si="1"/>
        <v>13362</v>
      </c>
      <c r="B15401" s="5" t="s">
        <v>13596</v>
      </c>
      <c r="C15401" s="6" t="s">
        <v>1120</v>
      </c>
    </row>
    <row r="15402">
      <c r="A15402" s="7">
        <f t="shared" si="1"/>
        <v>13363</v>
      </c>
      <c r="B15402" s="8" t="s">
        <v>13597</v>
      </c>
      <c r="C15402" s="9" t="s">
        <v>72</v>
      </c>
    </row>
    <row r="15403">
      <c r="A15403" s="7">
        <f t="shared" si="1"/>
        <v>13364</v>
      </c>
      <c r="B15403" s="8" t="s">
        <v>13598</v>
      </c>
      <c r="C15403" s="9" t="s">
        <v>72</v>
      </c>
    </row>
    <row r="15404">
      <c r="A15404" s="7">
        <f t="shared" si="1"/>
        <v>13365</v>
      </c>
      <c r="B15404" s="5" t="s">
        <v>13599</v>
      </c>
      <c r="C15404" s="6" t="s">
        <v>336</v>
      </c>
    </row>
    <row r="15405">
      <c r="A15405" s="7">
        <f t="shared" si="1"/>
        <v>13366</v>
      </c>
      <c r="B15405" s="8" t="s">
        <v>13600</v>
      </c>
      <c r="C15405" s="9" t="s">
        <v>52</v>
      </c>
    </row>
    <row r="15406">
      <c r="A15406" s="7">
        <f t="shared" si="1"/>
        <v>13367</v>
      </c>
      <c r="B15406" s="5" t="s">
        <v>13601</v>
      </c>
      <c r="C15406" s="6" t="s">
        <v>1007</v>
      </c>
    </row>
    <row r="15407">
      <c r="A15407" s="7">
        <f t="shared" si="1"/>
        <v>13368</v>
      </c>
      <c r="B15407" s="5" t="s">
        <v>13602</v>
      </c>
      <c r="C15407" s="6" t="s">
        <v>758</v>
      </c>
    </row>
    <row r="15408">
      <c r="A15408" s="7">
        <f t="shared" si="1"/>
        <v>13369</v>
      </c>
      <c r="B15408" s="8" t="s">
        <v>13603</v>
      </c>
      <c r="C15408" s="9" t="s">
        <v>845</v>
      </c>
    </row>
    <row r="15409">
      <c r="A15409" s="7">
        <f t="shared" si="1"/>
        <v>13370</v>
      </c>
      <c r="B15409" s="8" t="s">
        <v>13604</v>
      </c>
      <c r="C15409" s="9" t="s">
        <v>40</v>
      </c>
    </row>
    <row r="15410">
      <c r="A15410" s="7">
        <f t="shared" si="1"/>
        <v>13371</v>
      </c>
      <c r="B15410" s="5" t="s">
        <v>13605</v>
      </c>
      <c r="C15410" s="6" t="s">
        <v>798</v>
      </c>
    </row>
    <row r="15411">
      <c r="A15411" s="7">
        <f t="shared" si="1"/>
        <v>13372</v>
      </c>
      <c r="B15411" s="8" t="s">
        <v>13606</v>
      </c>
      <c r="C15411" s="9" t="s">
        <v>40</v>
      </c>
    </row>
    <row r="15412">
      <c r="A15412" s="7">
        <f t="shared" si="1"/>
        <v>13373</v>
      </c>
      <c r="B15412" s="8" t="s">
        <v>13607</v>
      </c>
      <c r="C15412" s="9" t="s">
        <v>65</v>
      </c>
    </row>
    <row r="15413">
      <c r="A15413" s="7">
        <f t="shared" si="1"/>
        <v>13374</v>
      </c>
      <c r="B15413" s="5" t="s">
        <v>13608</v>
      </c>
      <c r="C15413" s="6" t="s">
        <v>467</v>
      </c>
    </row>
    <row r="15414">
      <c r="A15414" s="7">
        <f t="shared" si="1"/>
        <v>13375</v>
      </c>
      <c r="B15414" s="5" t="s">
        <v>13609</v>
      </c>
      <c r="C15414" s="6" t="s">
        <v>467</v>
      </c>
    </row>
    <row r="15415">
      <c r="A15415" s="7">
        <f t="shared" si="1"/>
        <v>13376</v>
      </c>
      <c r="B15415" s="5" t="s">
        <v>13610</v>
      </c>
      <c r="C15415" s="6" t="s">
        <v>788</v>
      </c>
    </row>
    <row r="15416">
      <c r="A15416" s="7">
        <f t="shared" si="1"/>
        <v>13377</v>
      </c>
      <c r="B15416" s="8" t="s">
        <v>13611</v>
      </c>
      <c r="C15416" s="9" t="s">
        <v>40</v>
      </c>
    </row>
    <row r="15417">
      <c r="A15417" s="7">
        <f t="shared" si="1"/>
        <v>13378</v>
      </c>
      <c r="B15417" s="5" t="s">
        <v>13612</v>
      </c>
      <c r="C15417" s="6" t="s">
        <v>1360</v>
      </c>
    </row>
    <row r="15418">
      <c r="A15418" s="7">
        <f t="shared" si="1"/>
        <v>13379</v>
      </c>
      <c r="B15418" s="8" t="s">
        <v>13613</v>
      </c>
      <c r="C15418" s="9" t="s">
        <v>416</v>
      </c>
    </row>
    <row r="15419">
      <c r="A15419" s="7">
        <f t="shared" si="1"/>
        <v>13380</v>
      </c>
      <c r="B15419" s="5" t="s">
        <v>13614</v>
      </c>
      <c r="C15419" s="6" t="s">
        <v>20</v>
      </c>
    </row>
    <row r="15420">
      <c r="A15420" s="7">
        <f t="shared" si="1"/>
        <v>13381</v>
      </c>
      <c r="B15420" s="5" t="s">
        <v>13615</v>
      </c>
      <c r="C15420" s="6" t="s">
        <v>78</v>
      </c>
    </row>
    <row r="15421">
      <c r="A15421" s="7">
        <f t="shared" si="1"/>
        <v>13382</v>
      </c>
      <c r="B15421" s="5" t="s">
        <v>13616</v>
      </c>
      <c r="C15421" s="6" t="s">
        <v>603</v>
      </c>
    </row>
    <row r="15422">
      <c r="A15422" s="7">
        <f t="shared" si="1"/>
        <v>13383</v>
      </c>
      <c r="B15422" s="8" t="s">
        <v>13617</v>
      </c>
      <c r="C15422" s="9" t="s">
        <v>1548</v>
      </c>
    </row>
    <row r="15423">
      <c r="A15423" s="7">
        <f t="shared" si="1"/>
        <v>13384</v>
      </c>
      <c r="B15423" s="5" t="s">
        <v>13618</v>
      </c>
      <c r="C15423" s="6" t="s">
        <v>86</v>
      </c>
    </row>
    <row r="15424">
      <c r="A15424" s="7">
        <f t="shared" si="1"/>
        <v>13385</v>
      </c>
      <c r="B15424" s="5" t="s">
        <v>13619</v>
      </c>
      <c r="C15424" s="6" t="s">
        <v>86</v>
      </c>
    </row>
    <row r="15425">
      <c r="A15425" s="7">
        <f t="shared" si="1"/>
        <v>13386</v>
      </c>
      <c r="B15425" s="5" t="s">
        <v>13620</v>
      </c>
      <c r="C15425" s="6" t="s">
        <v>621</v>
      </c>
    </row>
    <row r="15426">
      <c r="A15426" s="7">
        <f t="shared" si="1"/>
        <v>13387</v>
      </c>
      <c r="B15426" s="5" t="s">
        <v>13621</v>
      </c>
      <c r="C15426" s="6" t="s">
        <v>1260</v>
      </c>
    </row>
    <row r="15427">
      <c r="A15427" s="7">
        <f t="shared" si="1"/>
        <v>13388</v>
      </c>
      <c r="B15427" s="5" t="s">
        <v>13622</v>
      </c>
      <c r="C15427" s="6" t="s">
        <v>1260</v>
      </c>
    </row>
    <row r="15428">
      <c r="A15428" s="7">
        <f t="shared" si="1"/>
        <v>13389</v>
      </c>
      <c r="B15428" s="5" t="s">
        <v>13623</v>
      </c>
      <c r="C15428" s="6" t="s">
        <v>336</v>
      </c>
    </row>
    <row r="15429">
      <c r="A15429" s="7">
        <f t="shared" si="1"/>
        <v>13390</v>
      </c>
      <c r="B15429" s="5" t="s">
        <v>13624</v>
      </c>
      <c r="C15429" s="6" t="s">
        <v>818</v>
      </c>
    </row>
    <row r="15430">
      <c r="A15430" s="7">
        <f t="shared" si="1"/>
        <v>13391</v>
      </c>
      <c r="B15430" s="5" t="s">
        <v>13625</v>
      </c>
      <c r="C15430" s="6" t="s">
        <v>452</v>
      </c>
    </row>
    <row r="15431">
      <c r="A15431" s="7">
        <f t="shared" si="1"/>
        <v>13392</v>
      </c>
      <c r="B15431" s="5" t="s">
        <v>13626</v>
      </c>
      <c r="C15431" s="6" t="s">
        <v>1620</v>
      </c>
    </row>
    <row r="15432">
      <c r="A15432" s="7">
        <f t="shared" si="1"/>
        <v>13393</v>
      </c>
      <c r="B15432" s="8" t="s">
        <v>13627</v>
      </c>
      <c r="C15432" s="9" t="s">
        <v>815</v>
      </c>
    </row>
    <row r="15433">
      <c r="A15433" s="7">
        <f t="shared" si="1"/>
        <v>13394</v>
      </c>
      <c r="B15433" s="5" t="s">
        <v>13628</v>
      </c>
      <c r="C15433" s="6" t="s">
        <v>86</v>
      </c>
    </row>
    <row r="15434">
      <c r="A15434" s="7">
        <f t="shared" si="1"/>
        <v>13395</v>
      </c>
      <c r="B15434" s="8" t="s">
        <v>13629</v>
      </c>
      <c r="C15434" s="9" t="s">
        <v>83</v>
      </c>
    </row>
    <row r="15435">
      <c r="A15435" s="7">
        <f t="shared" si="1"/>
        <v>13396</v>
      </c>
      <c r="B15435" s="5" t="s">
        <v>13630</v>
      </c>
      <c r="C15435" s="6" t="s">
        <v>681</v>
      </c>
    </row>
    <row r="15436">
      <c r="A15436" s="7">
        <f t="shared" si="1"/>
        <v>13397</v>
      </c>
      <c r="B15436" s="5" t="s">
        <v>13631</v>
      </c>
      <c r="C15436" s="6" t="s">
        <v>393</v>
      </c>
    </row>
    <row r="15437">
      <c r="A15437" s="7">
        <f t="shared" si="1"/>
        <v>13398</v>
      </c>
      <c r="B15437" s="5" t="s">
        <v>13632</v>
      </c>
      <c r="C15437" s="6" t="s">
        <v>86</v>
      </c>
    </row>
    <row r="15438">
      <c r="A15438" s="7">
        <f t="shared" si="1"/>
        <v>13399</v>
      </c>
      <c r="B15438" s="5" t="s">
        <v>13633</v>
      </c>
      <c r="C15438" s="6" t="s">
        <v>86</v>
      </c>
    </row>
    <row r="15439">
      <c r="A15439" s="7">
        <f t="shared" si="1"/>
        <v>13400</v>
      </c>
      <c r="B15439" s="5" t="s">
        <v>13634</v>
      </c>
      <c r="C15439" s="6" t="s">
        <v>86</v>
      </c>
    </row>
    <row r="15440">
      <c r="A15440" s="7">
        <f t="shared" si="1"/>
        <v>13401</v>
      </c>
      <c r="B15440" s="5" t="s">
        <v>13635</v>
      </c>
      <c r="C15440" s="6" t="s">
        <v>591</v>
      </c>
    </row>
    <row r="15441">
      <c r="A15441" s="7">
        <f t="shared" si="1"/>
        <v>13402</v>
      </c>
      <c r="B15441" s="5" t="s">
        <v>13636</v>
      </c>
      <c r="C15441" s="6" t="s">
        <v>356</v>
      </c>
    </row>
    <row r="15442">
      <c r="A15442" s="7">
        <f t="shared" si="1"/>
        <v>13403</v>
      </c>
      <c r="B15442" s="5" t="s">
        <v>13637</v>
      </c>
      <c r="C15442" s="6" t="s">
        <v>1495</v>
      </c>
    </row>
    <row r="15443">
      <c r="A15443" s="7">
        <f t="shared" si="1"/>
        <v>13404</v>
      </c>
      <c r="B15443" s="5" t="s">
        <v>13638</v>
      </c>
      <c r="C15443" s="6" t="s">
        <v>15</v>
      </c>
    </row>
    <row r="15444">
      <c r="A15444" s="7">
        <f t="shared" si="1"/>
        <v>13405</v>
      </c>
      <c r="B15444" s="5" t="s">
        <v>13639</v>
      </c>
      <c r="C15444" s="6" t="s">
        <v>1495</v>
      </c>
    </row>
    <row r="15445">
      <c r="A15445" s="7">
        <f t="shared" si="1"/>
        <v>13406</v>
      </c>
      <c r="B15445" s="5" t="s">
        <v>13640</v>
      </c>
      <c r="C15445" s="6" t="s">
        <v>1316</v>
      </c>
    </row>
    <row r="15446">
      <c r="A15446" s="7">
        <f t="shared" si="1"/>
        <v>13407</v>
      </c>
      <c r="B15446" s="5" t="s">
        <v>13641</v>
      </c>
      <c r="C15446" s="6" t="s">
        <v>1360</v>
      </c>
    </row>
    <row r="15447">
      <c r="A15447" s="7">
        <f t="shared" si="1"/>
        <v>13408</v>
      </c>
      <c r="B15447" s="5" t="s">
        <v>13642</v>
      </c>
      <c r="C15447" s="6" t="s">
        <v>1360</v>
      </c>
    </row>
    <row r="15448">
      <c r="A15448" s="7">
        <f t="shared" si="1"/>
        <v>13409</v>
      </c>
      <c r="B15448" s="5" t="s">
        <v>13643</v>
      </c>
      <c r="C15448" s="6" t="s">
        <v>1360</v>
      </c>
    </row>
    <row r="15449">
      <c r="A15449" s="7">
        <f t="shared" si="1"/>
        <v>13410</v>
      </c>
      <c r="B15449" s="5" t="s">
        <v>13644</v>
      </c>
      <c r="C15449" s="6" t="s">
        <v>1495</v>
      </c>
    </row>
    <row r="15450">
      <c r="A15450" s="7">
        <f t="shared" si="1"/>
        <v>13411</v>
      </c>
      <c r="B15450" s="5" t="s">
        <v>13645</v>
      </c>
      <c r="C15450" s="6" t="s">
        <v>1360</v>
      </c>
    </row>
    <row r="15451">
      <c r="A15451" s="7">
        <f t="shared" si="1"/>
        <v>13412</v>
      </c>
      <c r="B15451" s="5" t="s">
        <v>13646</v>
      </c>
      <c r="C15451" s="6" t="s">
        <v>1360</v>
      </c>
    </row>
    <row r="15452">
      <c r="A15452" s="7">
        <f t="shared" si="1"/>
        <v>13413</v>
      </c>
      <c r="B15452" s="5" t="s">
        <v>13647</v>
      </c>
      <c r="C15452" s="6" t="s">
        <v>1360</v>
      </c>
    </row>
    <row r="15453">
      <c r="A15453" s="7">
        <f t="shared" si="1"/>
        <v>13414</v>
      </c>
      <c r="B15453" s="5" t="s">
        <v>13648</v>
      </c>
      <c r="C15453" s="6" t="s">
        <v>1360</v>
      </c>
    </row>
    <row r="15454">
      <c r="A15454" s="7">
        <f t="shared" si="1"/>
        <v>13415</v>
      </c>
      <c r="B15454" s="5" t="s">
        <v>13649</v>
      </c>
      <c r="C15454" s="6" t="s">
        <v>356</v>
      </c>
    </row>
    <row r="15455">
      <c r="A15455" s="7">
        <f t="shared" si="1"/>
        <v>13416</v>
      </c>
      <c r="B15455" s="8" t="s">
        <v>13650</v>
      </c>
      <c r="C15455" s="9" t="s">
        <v>177</v>
      </c>
    </row>
    <row r="15456">
      <c r="A15456" s="7">
        <f t="shared" si="1"/>
        <v>13416</v>
      </c>
      <c r="B15456" s="8" t="s">
        <v>13650</v>
      </c>
      <c r="C15456" s="9" t="s">
        <v>60</v>
      </c>
    </row>
    <row r="15457">
      <c r="A15457" s="7">
        <f t="shared" si="1"/>
        <v>13416</v>
      </c>
      <c r="B15457" s="8" t="s">
        <v>13650</v>
      </c>
      <c r="C15457" s="9" t="s">
        <v>142</v>
      </c>
    </row>
    <row r="15458">
      <c r="A15458" s="7">
        <f t="shared" si="1"/>
        <v>13416</v>
      </c>
      <c r="B15458" s="8" t="s">
        <v>13650</v>
      </c>
      <c r="C15458" s="9" t="s">
        <v>25</v>
      </c>
    </row>
    <row r="15459">
      <c r="A15459" s="7">
        <f t="shared" si="1"/>
        <v>13417</v>
      </c>
      <c r="B15459" s="8" t="s">
        <v>13651</v>
      </c>
      <c r="C15459" s="9" t="s">
        <v>25</v>
      </c>
    </row>
    <row r="15460">
      <c r="A15460" s="7">
        <f t="shared" si="1"/>
        <v>13417</v>
      </c>
      <c r="B15460" s="8" t="s">
        <v>13651</v>
      </c>
      <c r="C15460" s="9" t="s">
        <v>24</v>
      </c>
    </row>
    <row r="15461">
      <c r="A15461" s="7">
        <f t="shared" si="1"/>
        <v>13418</v>
      </c>
      <c r="B15461" s="8" t="s">
        <v>13652</v>
      </c>
      <c r="C15461" s="9" t="s">
        <v>52</v>
      </c>
    </row>
    <row r="15462">
      <c r="A15462" s="7">
        <f t="shared" si="1"/>
        <v>13419</v>
      </c>
      <c r="B15462" s="8" t="s">
        <v>13653</v>
      </c>
      <c r="C15462" s="9" t="s">
        <v>52</v>
      </c>
    </row>
    <row r="15463">
      <c r="A15463" s="7">
        <f t="shared" si="1"/>
        <v>13420</v>
      </c>
      <c r="B15463" s="8" t="s">
        <v>13654</v>
      </c>
      <c r="C15463" s="9" t="s">
        <v>142</v>
      </c>
    </row>
    <row r="15464">
      <c r="A15464" s="7">
        <f t="shared" si="1"/>
        <v>13420</v>
      </c>
      <c r="B15464" s="8" t="s">
        <v>13654</v>
      </c>
      <c r="C15464" s="9" t="s">
        <v>25</v>
      </c>
    </row>
    <row r="15465">
      <c r="A15465" s="7">
        <f t="shared" si="1"/>
        <v>13421</v>
      </c>
      <c r="B15465" s="8" t="s">
        <v>13655</v>
      </c>
      <c r="C15465" s="9" t="s">
        <v>25</v>
      </c>
    </row>
    <row r="15466">
      <c r="A15466" s="7">
        <f t="shared" si="1"/>
        <v>13422</v>
      </c>
      <c r="B15466" s="8" t="s">
        <v>13656</v>
      </c>
      <c r="C15466" s="9" t="s">
        <v>142</v>
      </c>
    </row>
    <row r="15467">
      <c r="A15467" s="7">
        <f t="shared" si="1"/>
        <v>13422</v>
      </c>
      <c r="B15467" s="8" t="s">
        <v>13656</v>
      </c>
      <c r="C15467" s="9" t="s">
        <v>162</v>
      </c>
    </row>
    <row r="15468">
      <c r="A15468" s="7">
        <f t="shared" si="1"/>
        <v>13422</v>
      </c>
      <c r="B15468" s="8" t="s">
        <v>13656</v>
      </c>
      <c r="C15468" s="9" t="s">
        <v>25</v>
      </c>
    </row>
    <row r="15469">
      <c r="A15469" s="7">
        <f t="shared" si="1"/>
        <v>13423</v>
      </c>
      <c r="B15469" s="8" t="s">
        <v>13657</v>
      </c>
      <c r="C15469" s="9" t="s">
        <v>177</v>
      </c>
    </row>
    <row r="15470">
      <c r="A15470" s="7">
        <f t="shared" si="1"/>
        <v>13424</v>
      </c>
      <c r="B15470" s="5" t="s">
        <v>13658</v>
      </c>
      <c r="C15470" s="6" t="s">
        <v>15</v>
      </c>
    </row>
    <row r="15471">
      <c r="A15471" s="7">
        <f t="shared" si="1"/>
        <v>13425</v>
      </c>
      <c r="B15471" s="8" t="s">
        <v>13659</v>
      </c>
      <c r="C15471" s="9" t="s">
        <v>614</v>
      </c>
    </row>
    <row r="15472">
      <c r="A15472" s="7">
        <f t="shared" si="1"/>
        <v>13426</v>
      </c>
      <c r="B15472" s="8" t="s">
        <v>13660</v>
      </c>
      <c r="C15472" s="9" t="s">
        <v>65</v>
      </c>
    </row>
    <row r="15473">
      <c r="A15473" s="7">
        <f t="shared" si="1"/>
        <v>13427</v>
      </c>
      <c r="B15473" s="5" t="s">
        <v>13661</v>
      </c>
      <c r="C15473" s="6" t="s">
        <v>426</v>
      </c>
    </row>
    <row r="15474">
      <c r="A15474" s="7">
        <f t="shared" si="1"/>
        <v>13428</v>
      </c>
      <c r="B15474" s="5" t="s">
        <v>13662</v>
      </c>
      <c r="C15474" s="6" t="s">
        <v>683</v>
      </c>
    </row>
    <row r="15475">
      <c r="A15475" s="7">
        <f t="shared" si="1"/>
        <v>13429</v>
      </c>
      <c r="B15475" s="5" t="s">
        <v>13663</v>
      </c>
      <c r="C15475" s="6" t="s">
        <v>591</v>
      </c>
    </row>
    <row r="15476">
      <c r="A15476" s="7">
        <f t="shared" si="1"/>
        <v>13430</v>
      </c>
      <c r="B15476" s="16" t="s">
        <v>13664</v>
      </c>
      <c r="C15476" s="6" t="s">
        <v>1235</v>
      </c>
    </row>
    <row r="15477">
      <c r="A15477" s="7">
        <f t="shared" si="1"/>
        <v>13431</v>
      </c>
      <c r="B15477" s="5" t="s">
        <v>13665</v>
      </c>
      <c r="C15477" s="6" t="s">
        <v>591</v>
      </c>
    </row>
    <row r="15478">
      <c r="A15478" s="7">
        <f t="shared" si="1"/>
        <v>13432</v>
      </c>
      <c r="B15478" s="8" t="s">
        <v>13666</v>
      </c>
      <c r="C15478" s="9" t="s">
        <v>24</v>
      </c>
    </row>
    <row r="15479">
      <c r="A15479" s="7">
        <f t="shared" si="1"/>
        <v>13432</v>
      </c>
      <c r="B15479" s="8" t="s">
        <v>13666</v>
      </c>
      <c r="C15479" s="9" t="s">
        <v>25</v>
      </c>
    </row>
    <row r="15480">
      <c r="A15480" s="7">
        <f t="shared" si="1"/>
        <v>13433</v>
      </c>
      <c r="B15480" s="8" t="s">
        <v>13667</v>
      </c>
      <c r="C15480" s="9" t="s">
        <v>52</v>
      </c>
    </row>
    <row r="15481">
      <c r="A15481" s="7">
        <f t="shared" si="1"/>
        <v>13434</v>
      </c>
      <c r="B15481" s="8" t="s">
        <v>13668</v>
      </c>
      <c r="C15481" s="9" t="s">
        <v>614</v>
      </c>
    </row>
    <row r="15482">
      <c r="A15482" s="7">
        <f t="shared" si="1"/>
        <v>13435</v>
      </c>
      <c r="B15482" s="5" t="s">
        <v>13669</v>
      </c>
      <c r="C15482" s="17" t="s">
        <v>1470</v>
      </c>
    </row>
    <row r="15483">
      <c r="A15483" s="7">
        <f t="shared" si="1"/>
        <v>13436</v>
      </c>
      <c r="B15483" s="5" t="s">
        <v>13670</v>
      </c>
      <c r="C15483" s="6" t="s">
        <v>591</v>
      </c>
    </row>
    <row r="15484">
      <c r="A15484" s="7">
        <f t="shared" si="1"/>
        <v>13437</v>
      </c>
      <c r="B15484" s="5" t="s">
        <v>13671</v>
      </c>
      <c r="C15484" s="6" t="s">
        <v>591</v>
      </c>
    </row>
    <row r="15485">
      <c r="A15485" s="7">
        <f t="shared" si="1"/>
        <v>13438</v>
      </c>
      <c r="B15485" s="5" t="s">
        <v>13672</v>
      </c>
      <c r="C15485" s="6" t="s">
        <v>591</v>
      </c>
    </row>
    <row r="15486">
      <c r="A15486" s="7">
        <f t="shared" si="1"/>
        <v>13439</v>
      </c>
      <c r="B15486" s="5" t="s">
        <v>13673</v>
      </c>
      <c r="C15486" s="6" t="s">
        <v>591</v>
      </c>
    </row>
    <row r="15487">
      <c r="A15487" s="7">
        <f t="shared" si="1"/>
        <v>13440</v>
      </c>
      <c r="B15487" s="5" t="s">
        <v>13674</v>
      </c>
      <c r="C15487" s="6" t="s">
        <v>1450</v>
      </c>
    </row>
    <row r="15488">
      <c r="A15488" s="7">
        <f t="shared" si="1"/>
        <v>13441</v>
      </c>
      <c r="B15488" s="5" t="s">
        <v>13675</v>
      </c>
      <c r="C15488" s="6" t="s">
        <v>1450</v>
      </c>
    </row>
    <row r="15489">
      <c r="A15489" s="7">
        <f t="shared" si="1"/>
        <v>13442</v>
      </c>
      <c r="B15489" s="5" t="s">
        <v>13676</v>
      </c>
      <c r="C15489" s="6" t="s">
        <v>1450</v>
      </c>
    </row>
    <row r="15490">
      <c r="A15490" s="7">
        <f t="shared" si="1"/>
        <v>13443</v>
      </c>
      <c r="B15490" s="5" t="s">
        <v>13677</v>
      </c>
      <c r="C15490" s="6" t="s">
        <v>1450</v>
      </c>
    </row>
    <row r="15491">
      <c r="A15491" s="7">
        <f t="shared" si="1"/>
        <v>13444</v>
      </c>
      <c r="B15491" s="8" t="s">
        <v>13678</v>
      </c>
      <c r="C15491" s="9" t="s">
        <v>25</v>
      </c>
    </row>
    <row r="15492">
      <c r="A15492" s="7">
        <f t="shared" si="1"/>
        <v>13445</v>
      </c>
      <c r="B15492" s="8" t="s">
        <v>13679</v>
      </c>
      <c r="C15492" s="6" t="s">
        <v>132</v>
      </c>
    </row>
    <row r="15493">
      <c r="A15493" s="7">
        <f t="shared" si="1"/>
        <v>13446</v>
      </c>
      <c r="B15493" s="8" t="s">
        <v>13680</v>
      </c>
      <c r="C15493" s="6" t="s">
        <v>132</v>
      </c>
    </row>
    <row r="15494">
      <c r="A15494" s="7">
        <f t="shared" si="1"/>
        <v>13446</v>
      </c>
      <c r="B15494" s="8" t="s">
        <v>13680</v>
      </c>
      <c r="C15494" s="9" t="s">
        <v>60</v>
      </c>
    </row>
    <row r="15495">
      <c r="A15495" s="7">
        <f t="shared" si="1"/>
        <v>13447</v>
      </c>
      <c r="B15495" s="5" t="s">
        <v>13681</v>
      </c>
      <c r="C15495" s="6" t="s">
        <v>426</v>
      </c>
    </row>
    <row r="15496">
      <c r="A15496" s="7">
        <f t="shared" si="1"/>
        <v>13448</v>
      </c>
      <c r="B15496" s="15" t="s">
        <v>13682</v>
      </c>
      <c r="C15496" s="11" t="s">
        <v>423</v>
      </c>
    </row>
    <row r="15497">
      <c r="A15497" s="7">
        <f t="shared" si="1"/>
        <v>13449</v>
      </c>
      <c r="B15497" s="8" t="s">
        <v>13683</v>
      </c>
      <c r="C15497" s="6" t="s">
        <v>132</v>
      </c>
    </row>
    <row r="15498">
      <c r="A15498" s="7">
        <f t="shared" si="1"/>
        <v>13449</v>
      </c>
      <c r="B15498" s="8" t="s">
        <v>13683</v>
      </c>
      <c r="C15498" s="9" t="s">
        <v>60</v>
      </c>
    </row>
    <row r="15499">
      <c r="A15499" s="7">
        <f t="shared" si="1"/>
        <v>13450</v>
      </c>
      <c r="B15499" s="5" t="s">
        <v>13684</v>
      </c>
      <c r="C15499" s="6" t="s">
        <v>731</v>
      </c>
    </row>
    <row r="15500">
      <c r="A15500" s="7">
        <f t="shared" si="1"/>
        <v>13451</v>
      </c>
      <c r="B15500" s="5" t="s">
        <v>13685</v>
      </c>
      <c r="C15500" s="6" t="s">
        <v>2549</v>
      </c>
    </row>
    <row r="15501">
      <c r="A15501" s="7">
        <f t="shared" si="1"/>
        <v>13452</v>
      </c>
      <c r="B15501" s="5" t="s">
        <v>13686</v>
      </c>
      <c r="C15501" s="6" t="s">
        <v>621</v>
      </c>
    </row>
    <row r="15502">
      <c r="A15502" s="7">
        <f t="shared" si="1"/>
        <v>13453</v>
      </c>
      <c r="B15502" s="8" t="s">
        <v>13687</v>
      </c>
      <c r="C15502" s="9" t="s">
        <v>142</v>
      </c>
    </row>
    <row r="15503">
      <c r="A15503" s="7">
        <f t="shared" si="1"/>
        <v>13454</v>
      </c>
      <c r="B15503" s="5" t="s">
        <v>13688</v>
      </c>
      <c r="C15503" s="6" t="s">
        <v>788</v>
      </c>
    </row>
    <row r="15504">
      <c r="A15504" s="7">
        <f t="shared" si="1"/>
        <v>13454</v>
      </c>
      <c r="B15504" s="5" t="s">
        <v>13688</v>
      </c>
      <c r="C15504" s="6" t="s">
        <v>25</v>
      </c>
    </row>
    <row r="15505">
      <c r="A15505" s="7">
        <f t="shared" si="1"/>
        <v>13455</v>
      </c>
      <c r="B15505" s="5" t="s">
        <v>13689</v>
      </c>
      <c r="C15505" s="6" t="s">
        <v>1120</v>
      </c>
    </row>
    <row r="15506">
      <c r="A15506" s="7">
        <f t="shared" si="1"/>
        <v>13456</v>
      </c>
      <c r="B15506" s="8" t="s">
        <v>13690</v>
      </c>
      <c r="C15506" s="9" t="s">
        <v>65</v>
      </c>
    </row>
    <row r="15507">
      <c r="A15507" s="7">
        <f t="shared" si="1"/>
        <v>13457</v>
      </c>
      <c r="B15507" s="8" t="s">
        <v>13691</v>
      </c>
      <c r="C15507" s="9" t="s">
        <v>64</v>
      </c>
    </row>
    <row r="15508">
      <c r="A15508" s="7">
        <f t="shared" si="1"/>
        <v>13458</v>
      </c>
      <c r="B15508" s="5" t="s">
        <v>13692</v>
      </c>
      <c r="C15508" s="6" t="s">
        <v>683</v>
      </c>
    </row>
    <row r="15509">
      <c r="A15509" s="7">
        <f t="shared" si="1"/>
        <v>13459</v>
      </c>
      <c r="B15509" s="5" t="s">
        <v>13693</v>
      </c>
      <c r="C15509" s="6" t="s">
        <v>13694</v>
      </c>
    </row>
    <row r="15510">
      <c r="A15510" s="7">
        <f t="shared" si="1"/>
        <v>13459</v>
      </c>
      <c r="B15510" s="5" t="s">
        <v>13693</v>
      </c>
      <c r="C15510" s="6" t="s">
        <v>547</v>
      </c>
    </row>
    <row r="15511">
      <c r="A15511" s="7">
        <f t="shared" si="1"/>
        <v>13460</v>
      </c>
      <c r="B15511" s="5" t="s">
        <v>13695</v>
      </c>
      <c r="C15511" s="11" t="s">
        <v>423</v>
      </c>
    </row>
    <row r="15512">
      <c r="A15512" s="7">
        <f t="shared" si="1"/>
        <v>13461</v>
      </c>
      <c r="B15512" s="15" t="s">
        <v>13696</v>
      </c>
      <c r="C15512" s="11" t="s">
        <v>423</v>
      </c>
    </row>
    <row r="15513">
      <c r="A15513" s="7">
        <f t="shared" si="1"/>
        <v>13462</v>
      </c>
      <c r="B15513" s="5" t="s">
        <v>13697</v>
      </c>
      <c r="C15513" s="6" t="s">
        <v>1207</v>
      </c>
    </row>
    <row r="15514">
      <c r="A15514" s="7">
        <f t="shared" si="1"/>
        <v>13463</v>
      </c>
      <c r="B15514" s="5" t="s">
        <v>13698</v>
      </c>
      <c r="C15514" s="6" t="s">
        <v>426</v>
      </c>
    </row>
    <row r="15515">
      <c r="A15515" s="7">
        <f t="shared" si="1"/>
        <v>13464</v>
      </c>
      <c r="B15515" s="5" t="s">
        <v>13699</v>
      </c>
      <c r="C15515" s="6" t="s">
        <v>2549</v>
      </c>
    </row>
    <row r="15516">
      <c r="A15516" s="7">
        <f t="shared" si="1"/>
        <v>13465</v>
      </c>
      <c r="B15516" s="5" t="s">
        <v>13700</v>
      </c>
      <c r="C15516" s="6" t="s">
        <v>362</v>
      </c>
    </row>
    <row r="15517">
      <c r="A15517" s="7">
        <f t="shared" si="1"/>
        <v>13466</v>
      </c>
      <c r="B15517" s="8" t="s">
        <v>13701</v>
      </c>
      <c r="C15517" s="9" t="s">
        <v>52</v>
      </c>
    </row>
    <row r="15518">
      <c r="A15518" s="7">
        <f t="shared" si="1"/>
        <v>13467</v>
      </c>
      <c r="B15518" s="5" t="s">
        <v>13702</v>
      </c>
      <c r="C15518" s="6" t="s">
        <v>426</v>
      </c>
    </row>
    <row r="15519">
      <c r="A15519" s="7">
        <f t="shared" si="1"/>
        <v>13468</v>
      </c>
      <c r="B15519" s="8" t="s">
        <v>13703</v>
      </c>
      <c r="C15519" s="6" t="s">
        <v>179</v>
      </c>
    </row>
    <row r="15520">
      <c r="A15520" s="7">
        <f t="shared" si="1"/>
        <v>13469</v>
      </c>
      <c r="B15520" s="15" t="s">
        <v>13704</v>
      </c>
      <c r="C15520" s="11" t="s">
        <v>423</v>
      </c>
    </row>
    <row r="15521">
      <c r="A15521" s="7">
        <f t="shared" si="1"/>
        <v>13470</v>
      </c>
      <c r="B15521" s="5" t="s">
        <v>13705</v>
      </c>
      <c r="C15521" s="6" t="s">
        <v>426</v>
      </c>
    </row>
    <row r="15522">
      <c r="A15522" s="7">
        <f t="shared" si="1"/>
        <v>13471</v>
      </c>
      <c r="B15522" s="5" t="s">
        <v>13706</v>
      </c>
      <c r="C15522" s="11" t="s">
        <v>423</v>
      </c>
    </row>
    <row r="15523">
      <c r="A15523" s="7">
        <f t="shared" si="1"/>
        <v>13472</v>
      </c>
      <c r="B15523" s="15" t="s">
        <v>13707</v>
      </c>
      <c r="C15523" s="11" t="s">
        <v>423</v>
      </c>
    </row>
    <row r="15524">
      <c r="A15524" s="7">
        <f t="shared" si="1"/>
        <v>13473</v>
      </c>
      <c r="B15524" s="5" t="s">
        <v>13708</v>
      </c>
      <c r="C15524" s="6" t="s">
        <v>426</v>
      </c>
    </row>
    <row r="15525">
      <c r="A15525" s="7">
        <f t="shared" si="1"/>
        <v>13474</v>
      </c>
      <c r="B15525" s="5" t="s">
        <v>13709</v>
      </c>
      <c r="C15525" s="6" t="s">
        <v>727</v>
      </c>
    </row>
    <row r="15526">
      <c r="A15526" s="7">
        <f t="shared" si="1"/>
        <v>13475</v>
      </c>
      <c r="B15526" s="8" t="s">
        <v>13710</v>
      </c>
      <c r="C15526" s="9" t="s">
        <v>142</v>
      </c>
    </row>
    <row r="15527">
      <c r="A15527" s="7">
        <f t="shared" si="1"/>
        <v>13476</v>
      </c>
      <c r="B15527" s="8" t="s">
        <v>13711</v>
      </c>
      <c r="C15527" s="9" t="s">
        <v>64</v>
      </c>
    </row>
    <row r="15528">
      <c r="A15528" s="7">
        <f t="shared" si="1"/>
        <v>13477</v>
      </c>
      <c r="B15528" s="8" t="s">
        <v>13712</v>
      </c>
      <c r="C15528" s="9" t="s">
        <v>25</v>
      </c>
    </row>
    <row r="15529">
      <c r="A15529" s="7">
        <f t="shared" si="1"/>
        <v>13478</v>
      </c>
      <c r="B15529" s="5" t="s">
        <v>13713</v>
      </c>
      <c r="C15529" s="6" t="s">
        <v>367</v>
      </c>
    </row>
    <row r="15530">
      <c r="A15530" s="7">
        <f t="shared" si="1"/>
        <v>13479</v>
      </c>
      <c r="B15530" s="5" t="s">
        <v>13714</v>
      </c>
      <c r="C15530" s="6" t="s">
        <v>34</v>
      </c>
    </row>
    <row r="15531">
      <c r="A15531" s="7">
        <f t="shared" si="1"/>
        <v>13480</v>
      </c>
      <c r="B15531" s="5" t="s">
        <v>13715</v>
      </c>
      <c r="C15531" s="6" t="s">
        <v>34</v>
      </c>
    </row>
    <row r="15532">
      <c r="A15532" s="7">
        <f t="shared" si="1"/>
        <v>13481</v>
      </c>
      <c r="B15532" s="5" t="s">
        <v>13716</v>
      </c>
      <c r="C15532" s="6" t="s">
        <v>34</v>
      </c>
    </row>
    <row r="15533">
      <c r="A15533" s="7">
        <f t="shared" si="1"/>
        <v>13482</v>
      </c>
      <c r="B15533" s="5" t="s">
        <v>13717</v>
      </c>
      <c r="C15533" s="6" t="s">
        <v>367</v>
      </c>
    </row>
    <row r="15534">
      <c r="A15534" s="7">
        <f t="shared" si="1"/>
        <v>13483</v>
      </c>
      <c r="B15534" s="5" t="s">
        <v>13718</v>
      </c>
      <c r="C15534" s="6" t="s">
        <v>7612</v>
      </c>
    </row>
    <row r="15535">
      <c r="A15535" s="7">
        <f t="shared" si="1"/>
        <v>13484</v>
      </c>
      <c r="B15535" s="5" t="s">
        <v>13719</v>
      </c>
      <c r="C15535" s="6" t="s">
        <v>34</v>
      </c>
    </row>
    <row r="15536">
      <c r="A15536" s="7">
        <f t="shared" si="1"/>
        <v>13485</v>
      </c>
      <c r="B15536" s="5" t="s">
        <v>13720</v>
      </c>
      <c r="C15536" s="6" t="s">
        <v>34</v>
      </c>
    </row>
    <row r="15537">
      <c r="A15537" s="7">
        <f t="shared" si="1"/>
        <v>13486</v>
      </c>
      <c r="B15537" s="5" t="s">
        <v>13721</v>
      </c>
      <c r="C15537" s="6" t="s">
        <v>34</v>
      </c>
    </row>
    <row r="15538">
      <c r="A15538" s="7">
        <f t="shared" si="1"/>
        <v>13487</v>
      </c>
      <c r="B15538" s="5" t="s">
        <v>13722</v>
      </c>
      <c r="C15538" s="6" t="s">
        <v>367</v>
      </c>
    </row>
    <row r="15539">
      <c r="A15539" s="7">
        <f t="shared" si="1"/>
        <v>13488</v>
      </c>
      <c r="B15539" s="5" t="s">
        <v>13723</v>
      </c>
      <c r="C15539" s="6" t="s">
        <v>765</v>
      </c>
    </row>
    <row r="15540">
      <c r="A15540" s="7">
        <f t="shared" si="1"/>
        <v>13489</v>
      </c>
      <c r="B15540" s="5" t="s">
        <v>13724</v>
      </c>
      <c r="C15540" s="6" t="s">
        <v>34</v>
      </c>
    </row>
    <row r="15541">
      <c r="A15541" s="7">
        <f t="shared" si="1"/>
        <v>13490</v>
      </c>
      <c r="B15541" s="16" t="s">
        <v>13725</v>
      </c>
      <c r="C15541" s="6" t="s">
        <v>1235</v>
      </c>
    </row>
    <row r="15542">
      <c r="A15542" s="7">
        <f t="shared" si="1"/>
        <v>13491</v>
      </c>
      <c r="B15542" s="5" t="s">
        <v>13726</v>
      </c>
      <c r="C15542" s="6" t="s">
        <v>34</v>
      </c>
    </row>
    <row r="15543">
      <c r="A15543" s="7">
        <f t="shared" si="1"/>
        <v>13492</v>
      </c>
      <c r="B15543" s="8" t="s">
        <v>13727</v>
      </c>
      <c r="C15543" s="9" t="s">
        <v>372</v>
      </c>
    </row>
    <row r="15544">
      <c r="A15544" s="7">
        <f t="shared" si="1"/>
        <v>13493</v>
      </c>
      <c r="B15544" s="5" t="s">
        <v>13728</v>
      </c>
      <c r="C15544" s="6" t="s">
        <v>34</v>
      </c>
    </row>
    <row r="15545">
      <c r="A15545" s="7">
        <f t="shared" si="1"/>
        <v>13494</v>
      </c>
      <c r="B15545" s="5" t="s">
        <v>13729</v>
      </c>
      <c r="C15545" s="6" t="s">
        <v>34</v>
      </c>
    </row>
    <row r="15546">
      <c r="A15546" s="7">
        <f t="shared" si="1"/>
        <v>13495</v>
      </c>
      <c r="B15546" s="5" t="s">
        <v>13730</v>
      </c>
      <c r="C15546" s="6" t="s">
        <v>765</v>
      </c>
    </row>
    <row r="15547">
      <c r="A15547" s="7">
        <f t="shared" si="1"/>
        <v>13496</v>
      </c>
      <c r="B15547" s="5" t="s">
        <v>13731</v>
      </c>
      <c r="C15547" s="6" t="s">
        <v>34</v>
      </c>
    </row>
    <row r="15548">
      <c r="A15548" s="7">
        <f t="shared" si="1"/>
        <v>13497</v>
      </c>
      <c r="B15548" s="5" t="s">
        <v>13732</v>
      </c>
      <c r="C15548" s="6" t="s">
        <v>34</v>
      </c>
    </row>
    <row r="15549">
      <c r="A15549" s="7">
        <f t="shared" si="1"/>
        <v>13498</v>
      </c>
      <c r="B15549" s="5" t="s">
        <v>13733</v>
      </c>
      <c r="C15549" s="6" t="s">
        <v>34</v>
      </c>
    </row>
    <row r="15550">
      <c r="A15550" s="7">
        <f t="shared" si="1"/>
        <v>13499</v>
      </c>
      <c r="B15550" s="5" t="s">
        <v>13734</v>
      </c>
      <c r="C15550" s="6" t="s">
        <v>34</v>
      </c>
    </row>
    <row r="15551">
      <c r="A15551" s="7">
        <f t="shared" si="1"/>
        <v>13500</v>
      </c>
      <c r="B15551" s="5" t="s">
        <v>13735</v>
      </c>
      <c r="C15551" s="6" t="s">
        <v>34</v>
      </c>
    </row>
    <row r="15552">
      <c r="A15552" s="7">
        <f t="shared" si="1"/>
        <v>13501</v>
      </c>
      <c r="B15552" s="5" t="s">
        <v>13736</v>
      </c>
      <c r="C15552" s="6" t="s">
        <v>34</v>
      </c>
    </row>
    <row r="15553">
      <c r="A15553" s="7">
        <f t="shared" si="1"/>
        <v>13502</v>
      </c>
      <c r="B15553" s="8" t="s">
        <v>13737</v>
      </c>
      <c r="C15553" s="9" t="s">
        <v>64</v>
      </c>
    </row>
    <row r="15554">
      <c r="A15554" s="7">
        <f t="shared" si="1"/>
        <v>13503</v>
      </c>
      <c r="B15554" s="5" t="s">
        <v>13738</v>
      </c>
      <c r="C15554" s="6" t="s">
        <v>34</v>
      </c>
    </row>
    <row r="15555">
      <c r="A15555" s="7">
        <f t="shared" si="1"/>
        <v>13504</v>
      </c>
      <c r="B15555" s="5" t="s">
        <v>13739</v>
      </c>
      <c r="C15555" s="6" t="s">
        <v>34</v>
      </c>
    </row>
    <row r="15556">
      <c r="A15556" s="7">
        <f t="shared" si="1"/>
        <v>13505</v>
      </c>
      <c r="B15556" s="5" t="s">
        <v>13740</v>
      </c>
      <c r="C15556" s="6" t="s">
        <v>34</v>
      </c>
    </row>
    <row r="15557">
      <c r="A15557" s="7">
        <f t="shared" si="1"/>
        <v>13506</v>
      </c>
      <c r="B15557" s="5" t="s">
        <v>13741</v>
      </c>
      <c r="C15557" s="6" t="s">
        <v>34</v>
      </c>
    </row>
    <row r="15558">
      <c r="A15558" s="7">
        <f t="shared" si="1"/>
        <v>13507</v>
      </c>
      <c r="B15558" s="8" t="s">
        <v>13742</v>
      </c>
      <c r="C15558" s="9" t="s">
        <v>728</v>
      </c>
    </row>
    <row r="15559">
      <c r="A15559" s="7">
        <f t="shared" si="1"/>
        <v>13508</v>
      </c>
      <c r="B15559" s="8" t="s">
        <v>13743</v>
      </c>
      <c r="C15559" s="9" t="s">
        <v>64</v>
      </c>
    </row>
    <row r="15560">
      <c r="A15560" s="7">
        <f t="shared" si="1"/>
        <v>13509</v>
      </c>
      <c r="B15560" s="8" t="s">
        <v>13744</v>
      </c>
      <c r="C15560" s="9" t="s">
        <v>64</v>
      </c>
    </row>
    <row r="15561">
      <c r="A15561" s="7">
        <f t="shared" si="1"/>
        <v>13510</v>
      </c>
      <c r="B15561" s="8" t="s">
        <v>13745</v>
      </c>
      <c r="C15561" s="6" t="s">
        <v>153</v>
      </c>
    </row>
    <row r="15562">
      <c r="A15562" s="7">
        <f t="shared" si="1"/>
        <v>13510</v>
      </c>
      <c r="B15562" s="8" t="s">
        <v>13745</v>
      </c>
      <c r="C15562" s="9" t="s">
        <v>25</v>
      </c>
    </row>
    <row r="15563">
      <c r="A15563" s="7">
        <f t="shared" si="1"/>
        <v>13511</v>
      </c>
      <c r="B15563" s="8" t="s">
        <v>13746</v>
      </c>
      <c r="C15563" s="6" t="s">
        <v>153</v>
      </c>
    </row>
    <row r="15564">
      <c r="A15564" s="7">
        <f t="shared" si="1"/>
        <v>13511</v>
      </c>
      <c r="B15564" s="8" t="s">
        <v>13746</v>
      </c>
      <c r="C15564" s="9" t="s">
        <v>25</v>
      </c>
    </row>
    <row r="15565">
      <c r="A15565" s="7">
        <f t="shared" si="1"/>
        <v>13512</v>
      </c>
      <c r="B15565" s="8" t="s">
        <v>13747</v>
      </c>
      <c r="C15565" s="9" t="s">
        <v>547</v>
      </c>
    </row>
    <row r="15566">
      <c r="A15566" s="7">
        <f t="shared" si="1"/>
        <v>13513</v>
      </c>
      <c r="B15566" s="8" t="s">
        <v>13748</v>
      </c>
      <c r="C15566" s="9" t="s">
        <v>24</v>
      </c>
    </row>
    <row r="15567">
      <c r="A15567" s="7">
        <f t="shared" si="1"/>
        <v>13514</v>
      </c>
      <c r="B15567" s="8" t="s">
        <v>13749</v>
      </c>
      <c r="C15567" s="9" t="s">
        <v>142</v>
      </c>
    </row>
    <row r="15568">
      <c r="A15568" s="7">
        <f t="shared" si="1"/>
        <v>13515</v>
      </c>
      <c r="B15568" s="8" t="s">
        <v>13750</v>
      </c>
      <c r="C15568" s="9" t="s">
        <v>60</v>
      </c>
    </row>
    <row r="15569">
      <c r="A15569" s="7">
        <f t="shared" si="1"/>
        <v>13516</v>
      </c>
      <c r="B15569" s="5" t="s">
        <v>13751</v>
      </c>
      <c r="C15569" s="6" t="s">
        <v>74</v>
      </c>
    </row>
    <row r="15570">
      <c r="A15570" s="7">
        <f t="shared" si="1"/>
        <v>13517</v>
      </c>
      <c r="B15570" s="5" t="s">
        <v>13752</v>
      </c>
      <c r="C15570" s="6" t="s">
        <v>4</v>
      </c>
    </row>
    <row r="15571">
      <c r="A15571" s="7">
        <f t="shared" si="1"/>
        <v>13518</v>
      </c>
      <c r="B15571" s="5" t="s">
        <v>13753</v>
      </c>
      <c r="C15571" s="6" t="s">
        <v>4</v>
      </c>
    </row>
    <row r="15572">
      <c r="A15572" s="7">
        <f t="shared" si="1"/>
        <v>13519</v>
      </c>
      <c r="B15572" s="5" t="s">
        <v>13754</v>
      </c>
      <c r="C15572" s="6" t="s">
        <v>639</v>
      </c>
    </row>
    <row r="15573">
      <c r="A15573" s="7">
        <f t="shared" si="1"/>
        <v>13520</v>
      </c>
      <c r="B15573" s="5" t="s">
        <v>13755</v>
      </c>
      <c r="C15573" s="6" t="s">
        <v>4</v>
      </c>
    </row>
    <row r="15574">
      <c r="A15574" s="7">
        <f t="shared" si="1"/>
        <v>13521</v>
      </c>
      <c r="B15574" s="8" t="s">
        <v>13756</v>
      </c>
      <c r="C15574" s="6" t="s">
        <v>1012</v>
      </c>
    </row>
    <row r="15575">
      <c r="A15575" s="7">
        <f t="shared" si="1"/>
        <v>13522</v>
      </c>
      <c r="B15575" s="8" t="s">
        <v>13757</v>
      </c>
      <c r="C15575" s="9" t="s">
        <v>835</v>
      </c>
    </row>
    <row r="15576">
      <c r="A15576" s="7">
        <f t="shared" si="1"/>
        <v>13523</v>
      </c>
      <c r="B15576" s="5" t="s">
        <v>13758</v>
      </c>
      <c r="C15576" s="6" t="s">
        <v>479</v>
      </c>
    </row>
    <row r="15577">
      <c r="A15577" s="7">
        <f t="shared" si="1"/>
        <v>13524</v>
      </c>
      <c r="B15577" s="5" t="s">
        <v>13759</v>
      </c>
      <c r="C15577" s="6" t="s">
        <v>479</v>
      </c>
    </row>
    <row r="15578">
      <c r="A15578" s="7">
        <f t="shared" si="1"/>
        <v>13525</v>
      </c>
      <c r="B15578" s="5" t="s">
        <v>13760</v>
      </c>
      <c r="C15578" s="6" t="s">
        <v>479</v>
      </c>
    </row>
    <row r="15579">
      <c r="A15579" s="7">
        <f t="shared" si="1"/>
        <v>13526</v>
      </c>
      <c r="B15579" s="8" t="s">
        <v>13761</v>
      </c>
      <c r="C15579" s="9" t="s">
        <v>893</v>
      </c>
    </row>
    <row r="15580">
      <c r="A15580" s="7">
        <f t="shared" si="1"/>
        <v>13527</v>
      </c>
      <c r="B15580" s="8" t="s">
        <v>13762</v>
      </c>
      <c r="C15580" s="9" t="s">
        <v>733</v>
      </c>
    </row>
    <row r="15581">
      <c r="A15581" s="7">
        <f t="shared" si="1"/>
        <v>13528</v>
      </c>
      <c r="B15581" s="8" t="s">
        <v>13763</v>
      </c>
      <c r="C15581" s="9" t="s">
        <v>733</v>
      </c>
    </row>
    <row r="15582">
      <c r="A15582" s="7">
        <f t="shared" si="1"/>
        <v>13529</v>
      </c>
      <c r="B15582" s="5" t="s">
        <v>13764</v>
      </c>
      <c r="C15582" s="6" t="s">
        <v>69</v>
      </c>
    </row>
    <row r="15583">
      <c r="A15583" s="7">
        <f t="shared" si="1"/>
        <v>13530</v>
      </c>
      <c r="B15583" s="5" t="s">
        <v>13765</v>
      </c>
      <c r="C15583" s="6" t="s">
        <v>1342</v>
      </c>
    </row>
    <row r="15584">
      <c r="A15584" s="7">
        <f t="shared" si="1"/>
        <v>13531</v>
      </c>
      <c r="B15584" s="5" t="s">
        <v>13766</v>
      </c>
      <c r="C15584" s="6" t="s">
        <v>367</v>
      </c>
    </row>
    <row r="15585">
      <c r="A15585" s="7">
        <f t="shared" si="1"/>
        <v>13532</v>
      </c>
      <c r="B15585" s="5" t="s">
        <v>13767</v>
      </c>
      <c r="C15585" s="6" t="s">
        <v>714</v>
      </c>
    </row>
    <row r="15586">
      <c r="A15586" s="7">
        <f t="shared" si="1"/>
        <v>13533</v>
      </c>
      <c r="B15586" s="5" t="s">
        <v>13768</v>
      </c>
      <c r="C15586" s="6" t="s">
        <v>462</v>
      </c>
    </row>
    <row r="15587">
      <c r="A15587" s="7">
        <f t="shared" si="1"/>
        <v>13534</v>
      </c>
      <c r="B15587" s="8" t="s">
        <v>13769</v>
      </c>
      <c r="C15587" s="9" t="s">
        <v>46</v>
      </c>
    </row>
    <row r="15588">
      <c r="A15588" s="7">
        <f t="shared" si="1"/>
        <v>13535</v>
      </c>
      <c r="B15588" s="8" t="s">
        <v>13770</v>
      </c>
      <c r="C15588" s="9" t="s">
        <v>65</v>
      </c>
    </row>
    <row r="15589">
      <c r="A15589" s="7">
        <f t="shared" si="1"/>
        <v>13536</v>
      </c>
      <c r="B15589" s="5" t="s">
        <v>13771</v>
      </c>
      <c r="C15589" s="6" t="s">
        <v>603</v>
      </c>
    </row>
    <row r="15590">
      <c r="A15590" s="7">
        <f t="shared" si="1"/>
        <v>13537</v>
      </c>
      <c r="B15590" s="5" t="s">
        <v>13772</v>
      </c>
      <c r="C15590" s="6" t="s">
        <v>97</v>
      </c>
    </row>
    <row r="15591">
      <c r="A15591" s="7">
        <f t="shared" si="1"/>
        <v>13538</v>
      </c>
      <c r="B15591" s="5" t="s">
        <v>13773</v>
      </c>
      <c r="C15591" s="6" t="s">
        <v>1260</v>
      </c>
    </row>
    <row r="15592">
      <c r="A15592" s="7">
        <f t="shared" si="1"/>
        <v>13539</v>
      </c>
      <c r="B15592" s="5" t="s">
        <v>13774</v>
      </c>
      <c r="C15592" s="6" t="s">
        <v>86</v>
      </c>
    </row>
    <row r="15593">
      <c r="A15593" s="7">
        <f t="shared" si="1"/>
        <v>13540</v>
      </c>
      <c r="B15593" s="5" t="s">
        <v>13775</v>
      </c>
      <c r="C15593" s="6" t="s">
        <v>15</v>
      </c>
    </row>
    <row r="15594">
      <c r="A15594" s="7">
        <f t="shared" si="1"/>
        <v>13541</v>
      </c>
      <c r="B15594" s="8" t="s">
        <v>13776</v>
      </c>
      <c r="C15594" s="9" t="s">
        <v>88</v>
      </c>
    </row>
    <row r="15595">
      <c r="A15595" s="7">
        <f t="shared" si="1"/>
        <v>13542</v>
      </c>
      <c r="B15595" s="5" t="s">
        <v>13777</v>
      </c>
      <c r="C15595" s="6" t="s">
        <v>989</v>
      </c>
    </row>
    <row r="15596">
      <c r="A15596" s="7">
        <f t="shared" si="1"/>
        <v>13543</v>
      </c>
      <c r="B15596" s="8" t="s">
        <v>13778</v>
      </c>
      <c r="C15596" s="9" t="s">
        <v>815</v>
      </c>
    </row>
    <row r="15597">
      <c r="A15597" s="7">
        <f t="shared" si="1"/>
        <v>13544</v>
      </c>
      <c r="B15597" s="8" t="s">
        <v>13779</v>
      </c>
      <c r="C15597" s="9" t="s">
        <v>893</v>
      </c>
    </row>
    <row r="15598">
      <c r="A15598" s="7">
        <f t="shared" si="1"/>
        <v>13545</v>
      </c>
      <c r="B15598" s="8" t="s">
        <v>13780</v>
      </c>
      <c r="C15598" s="9" t="s">
        <v>46</v>
      </c>
    </row>
    <row r="15599">
      <c r="A15599" s="7">
        <f t="shared" si="1"/>
        <v>13546</v>
      </c>
      <c r="B15599" s="8" t="s">
        <v>13781</v>
      </c>
      <c r="C15599" s="9" t="s">
        <v>1169</v>
      </c>
    </row>
    <row r="15600">
      <c r="A15600" s="7">
        <f t="shared" si="1"/>
        <v>13547</v>
      </c>
      <c r="B15600" s="5" t="s">
        <v>13782</v>
      </c>
      <c r="C15600" s="6" t="s">
        <v>714</v>
      </c>
    </row>
    <row r="15601">
      <c r="A15601" s="7">
        <f t="shared" si="1"/>
        <v>13548</v>
      </c>
      <c r="B15601" s="5" t="s">
        <v>13783</v>
      </c>
      <c r="C15601" s="6" t="s">
        <v>393</v>
      </c>
    </row>
    <row r="15602">
      <c r="A15602" s="7">
        <f t="shared" si="1"/>
        <v>13549</v>
      </c>
      <c r="B15602" s="5" t="s">
        <v>13784</v>
      </c>
      <c r="C15602" s="6" t="s">
        <v>714</v>
      </c>
    </row>
    <row r="15603">
      <c r="A15603" s="7">
        <f t="shared" si="1"/>
        <v>13550</v>
      </c>
      <c r="B15603" s="5" t="s">
        <v>13785</v>
      </c>
      <c r="C15603" s="6" t="s">
        <v>788</v>
      </c>
    </row>
    <row r="15604">
      <c r="A15604" s="7">
        <f t="shared" si="1"/>
        <v>13551</v>
      </c>
      <c r="B15604" s="8" t="s">
        <v>13786</v>
      </c>
      <c r="C15604" s="6" t="s">
        <v>672</v>
      </c>
    </row>
    <row r="15605">
      <c r="A15605" s="7">
        <f t="shared" si="1"/>
        <v>13552</v>
      </c>
      <c r="B15605" s="5" t="s">
        <v>13787</v>
      </c>
      <c r="C15605" s="6" t="s">
        <v>367</v>
      </c>
    </row>
    <row r="15606">
      <c r="A15606" s="7">
        <f t="shared" si="1"/>
        <v>13553</v>
      </c>
      <c r="B15606" s="5" t="s">
        <v>13788</v>
      </c>
      <c r="C15606" s="6" t="s">
        <v>346</v>
      </c>
    </row>
    <row r="15607">
      <c r="A15607" s="7">
        <f t="shared" si="1"/>
        <v>13554</v>
      </c>
      <c r="B15607" s="8" t="s">
        <v>13789</v>
      </c>
      <c r="C15607" s="9" t="s">
        <v>616</v>
      </c>
    </row>
    <row r="15608">
      <c r="A15608" s="7">
        <f t="shared" si="1"/>
        <v>13555</v>
      </c>
      <c r="B15608" s="8" t="s">
        <v>13790</v>
      </c>
      <c r="C15608" s="6" t="s">
        <v>324</v>
      </c>
    </row>
    <row r="15609">
      <c r="A15609" s="7">
        <f t="shared" si="1"/>
        <v>13555</v>
      </c>
      <c r="B15609" s="8" t="s">
        <v>13790</v>
      </c>
      <c r="C15609" s="6" t="s">
        <v>3016</v>
      </c>
    </row>
    <row r="15610">
      <c r="A15610" s="7">
        <f t="shared" si="1"/>
        <v>13555</v>
      </c>
      <c r="B15610" s="8" t="s">
        <v>13790</v>
      </c>
      <c r="C15610" s="6" t="s">
        <v>132</v>
      </c>
    </row>
    <row r="15611">
      <c r="A15611" s="7">
        <f t="shared" si="1"/>
        <v>13555</v>
      </c>
      <c r="B15611" s="8" t="s">
        <v>13790</v>
      </c>
      <c r="C15611" s="9" t="s">
        <v>24</v>
      </c>
    </row>
    <row r="15612">
      <c r="A15612" s="7">
        <f t="shared" si="1"/>
        <v>13555</v>
      </c>
      <c r="B15612" s="8" t="s">
        <v>13790</v>
      </c>
      <c r="C15612" s="9" t="s">
        <v>25</v>
      </c>
    </row>
    <row r="15613">
      <c r="A15613" s="7">
        <f t="shared" si="1"/>
        <v>13556</v>
      </c>
      <c r="B15613" s="8" t="s">
        <v>13791</v>
      </c>
      <c r="C15613" s="9" t="s">
        <v>728</v>
      </c>
    </row>
    <row r="15614">
      <c r="A15614" s="7">
        <f t="shared" si="1"/>
        <v>13557</v>
      </c>
      <c r="B15614" s="5" t="s">
        <v>13792</v>
      </c>
      <c r="C15614" s="6" t="s">
        <v>336</v>
      </c>
    </row>
    <row r="15615">
      <c r="A15615" s="7">
        <f t="shared" si="1"/>
        <v>13558</v>
      </c>
      <c r="B15615" s="5" t="s">
        <v>13793</v>
      </c>
      <c r="C15615" s="6" t="s">
        <v>336</v>
      </c>
    </row>
    <row r="15616">
      <c r="A15616" s="7">
        <f t="shared" si="1"/>
        <v>13559</v>
      </c>
      <c r="B15616" s="5" t="s">
        <v>13794</v>
      </c>
      <c r="C15616" s="6" t="s">
        <v>32</v>
      </c>
    </row>
    <row r="15617">
      <c r="A15617" s="7">
        <f t="shared" si="1"/>
        <v>13560</v>
      </c>
      <c r="B15617" s="8" t="s">
        <v>13795</v>
      </c>
      <c r="C15617" s="6" t="s">
        <v>1972</v>
      </c>
    </row>
    <row r="15618">
      <c r="A15618" s="7">
        <f t="shared" si="1"/>
        <v>13560</v>
      </c>
      <c r="B15618" s="8" t="s">
        <v>13795</v>
      </c>
      <c r="C15618" s="9" t="s">
        <v>60</v>
      </c>
    </row>
    <row r="15619">
      <c r="A15619" s="7">
        <f t="shared" si="1"/>
        <v>13560</v>
      </c>
      <c r="B15619" s="8" t="s">
        <v>13795</v>
      </c>
      <c r="C15619" s="9" t="s">
        <v>142</v>
      </c>
    </row>
    <row r="15620">
      <c r="A15620" s="7">
        <f t="shared" si="1"/>
        <v>13561</v>
      </c>
      <c r="B15620" s="8" t="s">
        <v>13796</v>
      </c>
      <c r="C15620" s="6" t="s">
        <v>1012</v>
      </c>
    </row>
    <row r="15621">
      <c r="A15621" s="7">
        <f t="shared" si="1"/>
        <v>13562</v>
      </c>
      <c r="B15621" s="8" t="s">
        <v>13797</v>
      </c>
      <c r="C15621" s="6" t="s">
        <v>1012</v>
      </c>
    </row>
    <row r="15622">
      <c r="A15622" s="7">
        <f t="shared" si="1"/>
        <v>13563</v>
      </c>
      <c r="B15622" s="8" t="s">
        <v>13798</v>
      </c>
      <c r="C15622" s="9" t="s">
        <v>733</v>
      </c>
    </row>
    <row r="15623">
      <c r="A15623" s="7">
        <f t="shared" si="1"/>
        <v>13564</v>
      </c>
      <c r="B15623" s="5" t="s">
        <v>13799</v>
      </c>
      <c r="C15623" s="6" t="s">
        <v>612</v>
      </c>
    </row>
    <row r="15624">
      <c r="A15624" s="7">
        <f t="shared" si="1"/>
        <v>13565</v>
      </c>
      <c r="B15624" s="5" t="s">
        <v>13800</v>
      </c>
      <c r="C15624" s="6" t="s">
        <v>780</v>
      </c>
    </row>
    <row r="15625">
      <c r="A15625" s="7">
        <f t="shared" si="1"/>
        <v>13566</v>
      </c>
      <c r="B15625" s="5" t="s">
        <v>13801</v>
      </c>
      <c r="C15625" s="6" t="s">
        <v>1369</v>
      </c>
    </row>
    <row r="15626">
      <c r="A15626" s="7">
        <f t="shared" si="1"/>
        <v>13566</v>
      </c>
      <c r="B15626" s="5" t="s">
        <v>13801</v>
      </c>
      <c r="C15626" s="6" t="s">
        <v>20</v>
      </c>
    </row>
    <row r="15627">
      <c r="A15627" s="7">
        <f t="shared" si="1"/>
        <v>13566</v>
      </c>
      <c r="B15627" s="5" t="s">
        <v>13801</v>
      </c>
      <c r="C15627" s="6" t="s">
        <v>1221</v>
      </c>
    </row>
    <row r="15628">
      <c r="A15628" s="7">
        <f t="shared" si="1"/>
        <v>13567</v>
      </c>
      <c r="B15628" s="8" t="s">
        <v>13802</v>
      </c>
      <c r="C15628" s="9" t="s">
        <v>1042</v>
      </c>
    </row>
    <row r="15629">
      <c r="A15629" s="7">
        <f t="shared" si="1"/>
        <v>13568</v>
      </c>
      <c r="B15629" s="5" t="s">
        <v>13803</v>
      </c>
      <c r="C15629" s="6" t="s">
        <v>48</v>
      </c>
    </row>
    <row r="15630">
      <c r="A15630" s="7">
        <f t="shared" si="1"/>
        <v>13569</v>
      </c>
      <c r="B15630" s="5" t="s">
        <v>13804</v>
      </c>
      <c r="C15630" s="6" t="s">
        <v>1040</v>
      </c>
    </row>
    <row r="15631">
      <c r="A15631" s="7">
        <f t="shared" si="1"/>
        <v>13570</v>
      </c>
      <c r="B15631" s="5" t="s">
        <v>13805</v>
      </c>
      <c r="C15631" s="6" t="s">
        <v>612</v>
      </c>
    </row>
    <row r="15632">
      <c r="A15632" s="7">
        <f t="shared" si="1"/>
        <v>13571</v>
      </c>
      <c r="B15632" s="8" t="s">
        <v>13806</v>
      </c>
      <c r="C15632" s="6" t="s">
        <v>672</v>
      </c>
    </row>
    <row r="15633">
      <c r="A15633" s="7">
        <f t="shared" si="1"/>
        <v>13571</v>
      </c>
      <c r="B15633" s="8" t="s">
        <v>13806</v>
      </c>
      <c r="C15633" s="9" t="s">
        <v>1334</v>
      </c>
    </row>
    <row r="15634">
      <c r="A15634" s="7">
        <f t="shared" si="1"/>
        <v>13571</v>
      </c>
      <c r="B15634" s="8" t="s">
        <v>13806</v>
      </c>
      <c r="C15634" s="9" t="s">
        <v>24</v>
      </c>
    </row>
    <row r="15635">
      <c r="A15635" s="7">
        <f t="shared" si="1"/>
        <v>13572</v>
      </c>
      <c r="B15635" s="8" t="s">
        <v>13807</v>
      </c>
      <c r="C15635" s="9" t="s">
        <v>65</v>
      </c>
    </row>
    <row r="15636">
      <c r="A15636" s="7">
        <f t="shared" si="1"/>
        <v>13573</v>
      </c>
      <c r="B15636" s="5" t="s">
        <v>13808</v>
      </c>
      <c r="C15636" s="6" t="s">
        <v>142</v>
      </c>
    </row>
    <row r="15637">
      <c r="A15637" s="7">
        <f t="shared" si="1"/>
        <v>13574</v>
      </c>
      <c r="B15637" s="5" t="s">
        <v>13809</v>
      </c>
      <c r="C15637" s="6" t="s">
        <v>1207</v>
      </c>
    </row>
    <row r="15638">
      <c r="A15638" s="7">
        <f t="shared" si="1"/>
        <v>13575</v>
      </c>
      <c r="B15638" s="8" t="s">
        <v>13810</v>
      </c>
      <c r="C15638" s="9" t="s">
        <v>1169</v>
      </c>
    </row>
    <row r="15639">
      <c r="A15639" s="7">
        <f t="shared" si="1"/>
        <v>13576</v>
      </c>
      <c r="B15639" s="8" t="s">
        <v>13811</v>
      </c>
      <c r="C15639" s="9" t="s">
        <v>733</v>
      </c>
    </row>
    <row r="15640">
      <c r="A15640" s="7">
        <f t="shared" si="1"/>
        <v>13577</v>
      </c>
      <c r="B15640" s="5" t="s">
        <v>13812</v>
      </c>
      <c r="C15640" s="6" t="s">
        <v>324</v>
      </c>
    </row>
    <row r="15641">
      <c r="A15641" s="7">
        <f t="shared" si="1"/>
        <v>13578</v>
      </c>
      <c r="B15641" s="5" t="s">
        <v>13813</v>
      </c>
      <c r="C15641" s="6" t="s">
        <v>714</v>
      </c>
    </row>
    <row r="15642">
      <c r="A15642" s="7">
        <f t="shared" si="1"/>
        <v>13579</v>
      </c>
      <c r="B15642" s="5" t="s">
        <v>13814</v>
      </c>
      <c r="C15642" s="6" t="s">
        <v>621</v>
      </c>
    </row>
    <row r="15643">
      <c r="A15643" s="7">
        <f t="shared" si="1"/>
        <v>13580</v>
      </c>
      <c r="B15643" s="5" t="s">
        <v>13815</v>
      </c>
      <c r="C15643" s="6" t="s">
        <v>346</v>
      </c>
    </row>
    <row r="15644">
      <c r="A15644" s="7">
        <f t="shared" si="1"/>
        <v>13581</v>
      </c>
      <c r="B15644" s="5" t="s">
        <v>13816</v>
      </c>
      <c r="C15644" s="6" t="s">
        <v>462</v>
      </c>
    </row>
    <row r="15645">
      <c r="A15645" s="7">
        <f t="shared" si="1"/>
        <v>13582</v>
      </c>
      <c r="B15645" s="5" t="s">
        <v>13817</v>
      </c>
      <c r="C15645" s="6" t="s">
        <v>621</v>
      </c>
    </row>
    <row r="15646">
      <c r="A15646" s="7">
        <f t="shared" si="1"/>
        <v>13583</v>
      </c>
      <c r="B15646" s="5" t="s">
        <v>13818</v>
      </c>
      <c r="C15646" s="6" t="s">
        <v>405</v>
      </c>
    </row>
    <row r="15647">
      <c r="A15647" s="7">
        <f t="shared" si="1"/>
        <v>13584</v>
      </c>
      <c r="B15647" s="5" t="s">
        <v>13819</v>
      </c>
      <c r="C15647" s="6" t="s">
        <v>610</v>
      </c>
    </row>
    <row r="15648">
      <c r="A15648" s="7">
        <f t="shared" si="1"/>
        <v>13585</v>
      </c>
      <c r="B15648" s="5" t="s">
        <v>13820</v>
      </c>
      <c r="C15648" s="6" t="s">
        <v>1279</v>
      </c>
    </row>
    <row r="15649">
      <c r="A15649" s="7">
        <f t="shared" si="1"/>
        <v>13586</v>
      </c>
      <c r="B15649" s="5" t="s">
        <v>13821</v>
      </c>
      <c r="C15649" s="6" t="s">
        <v>11797</v>
      </c>
    </row>
    <row r="15650">
      <c r="A15650" s="7">
        <f t="shared" si="1"/>
        <v>13587</v>
      </c>
      <c r="B15650" s="8" t="s">
        <v>13822</v>
      </c>
      <c r="C15650" s="9" t="s">
        <v>733</v>
      </c>
    </row>
    <row r="15651">
      <c r="A15651" s="7">
        <f t="shared" si="1"/>
        <v>13588</v>
      </c>
      <c r="B15651" s="5" t="s">
        <v>13823</v>
      </c>
      <c r="C15651" s="6" t="s">
        <v>780</v>
      </c>
    </row>
    <row r="15652">
      <c r="A15652" s="7">
        <f t="shared" si="1"/>
        <v>13589</v>
      </c>
      <c r="B15652" s="8" t="s">
        <v>13824</v>
      </c>
      <c r="C15652" s="9" t="s">
        <v>530</v>
      </c>
    </row>
    <row r="15653">
      <c r="A15653" s="7">
        <f t="shared" si="1"/>
        <v>13590</v>
      </c>
      <c r="B15653" s="5" t="s">
        <v>13825</v>
      </c>
      <c r="C15653" s="6" t="s">
        <v>1248</v>
      </c>
    </row>
    <row r="15654">
      <c r="A15654" s="7">
        <f t="shared" si="1"/>
        <v>13591</v>
      </c>
      <c r="B15654" s="5" t="s">
        <v>13826</v>
      </c>
      <c r="C15654" s="6" t="s">
        <v>437</v>
      </c>
    </row>
    <row r="15655">
      <c r="A15655" s="7">
        <f t="shared" si="1"/>
        <v>13592</v>
      </c>
      <c r="B15655" s="8" t="s">
        <v>13827</v>
      </c>
      <c r="C15655" s="9" t="s">
        <v>733</v>
      </c>
    </row>
    <row r="15656">
      <c r="A15656" s="7">
        <f t="shared" si="1"/>
        <v>13593</v>
      </c>
      <c r="B15656" s="5" t="s">
        <v>13828</v>
      </c>
      <c r="C15656" s="6" t="s">
        <v>34</v>
      </c>
    </row>
    <row r="15657">
      <c r="A15657" s="7">
        <f t="shared" si="1"/>
        <v>13594</v>
      </c>
      <c r="B15657" s="15" t="s">
        <v>13829</v>
      </c>
      <c r="C15657" s="17" t="s">
        <v>426</v>
      </c>
    </row>
    <row r="15658">
      <c r="A15658" s="7">
        <f t="shared" si="1"/>
        <v>13595</v>
      </c>
      <c r="B15658" s="8" t="s">
        <v>13830</v>
      </c>
      <c r="C15658" s="9" t="s">
        <v>65</v>
      </c>
    </row>
    <row r="15659">
      <c r="A15659" s="7">
        <f t="shared" si="1"/>
        <v>13596</v>
      </c>
      <c r="B15659" s="8" t="s">
        <v>13831</v>
      </c>
      <c r="C15659" s="9" t="s">
        <v>845</v>
      </c>
    </row>
    <row r="15660">
      <c r="A15660" s="7">
        <f t="shared" si="1"/>
        <v>13597</v>
      </c>
      <c r="B15660" s="5" t="s">
        <v>13832</v>
      </c>
      <c r="C15660" s="6" t="s">
        <v>1360</v>
      </c>
    </row>
    <row r="15661">
      <c r="A15661" s="7">
        <f t="shared" si="1"/>
        <v>13598</v>
      </c>
      <c r="B15661" s="5" t="s">
        <v>13833</v>
      </c>
      <c r="C15661" s="6" t="s">
        <v>1360</v>
      </c>
    </row>
    <row r="15662">
      <c r="A15662" s="7">
        <f t="shared" si="1"/>
        <v>13599</v>
      </c>
      <c r="B15662" s="8" t="s">
        <v>13834</v>
      </c>
      <c r="C15662" s="6" t="s">
        <v>1012</v>
      </c>
    </row>
    <row r="15663">
      <c r="A15663" s="7">
        <f t="shared" si="1"/>
        <v>13600</v>
      </c>
      <c r="B15663" s="8" t="s">
        <v>13835</v>
      </c>
      <c r="C15663" s="9" t="s">
        <v>65</v>
      </c>
    </row>
    <row r="15664">
      <c r="A15664" s="7">
        <f t="shared" si="1"/>
        <v>13601</v>
      </c>
      <c r="B15664" s="5" t="s">
        <v>13836</v>
      </c>
      <c r="C15664" s="6" t="s">
        <v>639</v>
      </c>
    </row>
    <row r="15665">
      <c r="A15665" s="7">
        <f t="shared" si="1"/>
        <v>13602</v>
      </c>
      <c r="B15665" s="8" t="s">
        <v>13837</v>
      </c>
      <c r="C15665" s="9" t="s">
        <v>60</v>
      </c>
    </row>
    <row r="15666">
      <c r="A15666" s="7">
        <f t="shared" si="1"/>
        <v>13603</v>
      </c>
      <c r="B15666" s="5" t="s">
        <v>13838</v>
      </c>
      <c r="C15666" s="6" t="s">
        <v>74</v>
      </c>
    </row>
    <row r="15667">
      <c r="A15667" s="7">
        <f t="shared" si="1"/>
        <v>13604</v>
      </c>
      <c r="B15667" s="8" t="s">
        <v>13839</v>
      </c>
      <c r="C15667" s="9" t="s">
        <v>46</v>
      </c>
    </row>
    <row r="15668">
      <c r="A15668" s="7">
        <f t="shared" si="1"/>
        <v>13605</v>
      </c>
      <c r="B15668" s="5" t="s">
        <v>13840</v>
      </c>
      <c r="C15668" s="6" t="s">
        <v>621</v>
      </c>
    </row>
    <row r="15669">
      <c r="A15669" s="7">
        <f t="shared" si="1"/>
        <v>13606</v>
      </c>
      <c r="B15669" s="8" t="s">
        <v>13841</v>
      </c>
      <c r="C15669" s="6" t="s">
        <v>153</v>
      </c>
    </row>
    <row r="15670">
      <c r="A15670" s="7">
        <f t="shared" si="1"/>
        <v>13606</v>
      </c>
      <c r="B15670" s="8" t="s">
        <v>13841</v>
      </c>
      <c r="C15670" s="9" t="s">
        <v>25</v>
      </c>
    </row>
    <row r="15671">
      <c r="A15671" s="7">
        <f t="shared" si="1"/>
        <v>13607</v>
      </c>
      <c r="B15671" s="8" t="s">
        <v>13842</v>
      </c>
      <c r="C15671" s="9" t="s">
        <v>162</v>
      </c>
    </row>
    <row r="15672">
      <c r="A15672" s="7">
        <f t="shared" si="1"/>
        <v>13608</v>
      </c>
      <c r="B15672" s="5" t="s">
        <v>13843</v>
      </c>
      <c r="C15672" s="6" t="s">
        <v>765</v>
      </c>
    </row>
    <row r="15673">
      <c r="A15673" s="7">
        <f t="shared" si="1"/>
        <v>13609</v>
      </c>
      <c r="B15673" s="5" t="s">
        <v>13844</v>
      </c>
      <c r="C15673" s="6" t="s">
        <v>74</v>
      </c>
    </row>
    <row r="15674">
      <c r="A15674" s="7">
        <f t="shared" si="1"/>
        <v>13610</v>
      </c>
      <c r="B15674" s="5" t="s">
        <v>13845</v>
      </c>
      <c r="C15674" s="6" t="s">
        <v>59</v>
      </c>
    </row>
    <row r="15675">
      <c r="A15675" s="7">
        <f t="shared" si="1"/>
        <v>13611</v>
      </c>
      <c r="B15675" s="5" t="s">
        <v>13846</v>
      </c>
      <c r="C15675" s="6" t="s">
        <v>11255</v>
      </c>
    </row>
    <row r="15676">
      <c r="A15676" s="7">
        <f t="shared" si="1"/>
        <v>13612</v>
      </c>
      <c r="B15676" s="5" t="s">
        <v>13847</v>
      </c>
      <c r="C15676" s="6" t="s">
        <v>650</v>
      </c>
    </row>
    <row r="15677">
      <c r="A15677" s="7">
        <f t="shared" si="1"/>
        <v>13613</v>
      </c>
      <c r="B15677" s="8" t="s">
        <v>13848</v>
      </c>
      <c r="C15677" s="9" t="s">
        <v>614</v>
      </c>
    </row>
    <row r="15678">
      <c r="A15678" s="7">
        <f t="shared" si="1"/>
        <v>13614</v>
      </c>
      <c r="B15678" s="8" t="s">
        <v>13849</v>
      </c>
      <c r="C15678" s="9" t="s">
        <v>142</v>
      </c>
    </row>
    <row r="15679">
      <c r="A15679" s="7">
        <f t="shared" si="1"/>
        <v>13614</v>
      </c>
      <c r="B15679" s="8" t="s">
        <v>13849</v>
      </c>
      <c r="C15679" s="9" t="s">
        <v>54</v>
      </c>
    </row>
    <row r="15680">
      <c r="A15680" s="7">
        <f t="shared" si="1"/>
        <v>13615</v>
      </c>
      <c r="B15680" s="8" t="s">
        <v>13850</v>
      </c>
      <c r="C15680" s="9" t="s">
        <v>72</v>
      </c>
    </row>
    <row r="15681">
      <c r="A15681" s="7">
        <f t="shared" si="1"/>
        <v>13616</v>
      </c>
      <c r="B15681" s="8" t="s">
        <v>13851</v>
      </c>
      <c r="C15681" s="9" t="s">
        <v>24</v>
      </c>
    </row>
    <row r="15682">
      <c r="A15682" s="7">
        <f t="shared" si="1"/>
        <v>13616</v>
      </c>
      <c r="B15682" s="8" t="s">
        <v>13851</v>
      </c>
      <c r="C15682" s="9" t="s">
        <v>25</v>
      </c>
    </row>
    <row r="15683">
      <c r="A15683" s="7">
        <f t="shared" si="1"/>
        <v>13617</v>
      </c>
      <c r="B15683" s="8" t="s">
        <v>13852</v>
      </c>
      <c r="C15683" s="9" t="s">
        <v>24</v>
      </c>
    </row>
    <row r="15684">
      <c r="A15684" s="7">
        <f t="shared" si="1"/>
        <v>13618</v>
      </c>
      <c r="B15684" s="5" t="s">
        <v>13853</v>
      </c>
      <c r="C15684" s="6" t="s">
        <v>86</v>
      </c>
    </row>
    <row r="15685">
      <c r="A15685" s="7">
        <f t="shared" si="1"/>
        <v>13619</v>
      </c>
      <c r="B15685" s="5" t="s">
        <v>13854</v>
      </c>
      <c r="C15685" s="6" t="s">
        <v>405</v>
      </c>
    </row>
    <row r="15686">
      <c r="A15686" s="7">
        <f t="shared" si="1"/>
        <v>13620</v>
      </c>
      <c r="B15686" s="5" t="s">
        <v>13855</v>
      </c>
      <c r="C15686" s="6" t="s">
        <v>765</v>
      </c>
    </row>
    <row r="15687">
      <c r="A15687" s="7">
        <f t="shared" si="1"/>
        <v>13621</v>
      </c>
      <c r="B15687" s="5" t="s">
        <v>13856</v>
      </c>
      <c r="C15687" s="6" t="s">
        <v>267</v>
      </c>
    </row>
    <row r="15688">
      <c r="A15688" s="7">
        <f t="shared" si="1"/>
        <v>13622</v>
      </c>
      <c r="B15688" s="5" t="s">
        <v>13857</v>
      </c>
      <c r="C15688" s="6" t="s">
        <v>267</v>
      </c>
    </row>
    <row r="15689">
      <c r="A15689" s="7">
        <f t="shared" si="1"/>
        <v>13623</v>
      </c>
      <c r="B15689" s="5" t="s">
        <v>13858</v>
      </c>
      <c r="C15689" s="6" t="s">
        <v>367</v>
      </c>
    </row>
    <row r="15690">
      <c r="A15690" s="7">
        <f t="shared" si="1"/>
        <v>13624</v>
      </c>
      <c r="B15690" s="8" t="s">
        <v>13859</v>
      </c>
      <c r="C15690" s="9" t="s">
        <v>64</v>
      </c>
    </row>
    <row r="15691">
      <c r="A15691" s="7">
        <f t="shared" si="1"/>
        <v>13625</v>
      </c>
      <c r="B15691" s="5" t="s">
        <v>13860</v>
      </c>
      <c r="C15691" s="6" t="s">
        <v>989</v>
      </c>
    </row>
    <row r="15692">
      <c r="A15692" s="7">
        <f t="shared" si="1"/>
        <v>13626</v>
      </c>
      <c r="B15692" s="8" t="s">
        <v>13861</v>
      </c>
      <c r="C15692" s="9" t="s">
        <v>24</v>
      </c>
    </row>
    <row r="15693">
      <c r="A15693" s="7">
        <f t="shared" si="1"/>
        <v>13627</v>
      </c>
      <c r="B15693" s="8" t="s">
        <v>13862</v>
      </c>
      <c r="C15693" s="9" t="s">
        <v>818</v>
      </c>
    </row>
    <row r="15694">
      <c r="A15694" s="7">
        <f t="shared" si="1"/>
        <v>13628</v>
      </c>
      <c r="B15694" s="5" t="s">
        <v>13863</v>
      </c>
      <c r="C15694" s="6" t="s">
        <v>97</v>
      </c>
    </row>
    <row r="15695">
      <c r="A15695" s="7">
        <f t="shared" si="1"/>
        <v>13628</v>
      </c>
      <c r="B15695" s="5" t="s">
        <v>13863</v>
      </c>
      <c r="C15695" s="6" t="s">
        <v>153</v>
      </c>
    </row>
    <row r="15696">
      <c r="A15696" s="7">
        <f t="shared" si="1"/>
        <v>13629</v>
      </c>
      <c r="B15696" s="5" t="s">
        <v>13864</v>
      </c>
      <c r="C15696" s="6" t="s">
        <v>1260</v>
      </c>
    </row>
    <row r="15697">
      <c r="A15697" s="7">
        <f t="shared" si="1"/>
        <v>13630</v>
      </c>
      <c r="B15697" s="5" t="s">
        <v>13865</v>
      </c>
      <c r="C15697" s="6" t="s">
        <v>1248</v>
      </c>
    </row>
    <row r="15698">
      <c r="A15698" s="7">
        <f t="shared" si="1"/>
        <v>13631</v>
      </c>
      <c r="B15698" s="8" t="s">
        <v>13866</v>
      </c>
      <c r="C15698" s="9" t="s">
        <v>547</v>
      </c>
    </row>
    <row r="15699">
      <c r="A15699" s="7">
        <f t="shared" si="1"/>
        <v>13632</v>
      </c>
      <c r="B15699" s="8" t="s">
        <v>13867</v>
      </c>
      <c r="C15699" s="9" t="s">
        <v>614</v>
      </c>
    </row>
    <row r="15700">
      <c r="A15700" s="7">
        <f t="shared" si="1"/>
        <v>13633</v>
      </c>
      <c r="B15700" s="5" t="s">
        <v>13868</v>
      </c>
      <c r="C15700" s="6" t="s">
        <v>1040</v>
      </c>
    </row>
    <row r="15701">
      <c r="A15701" s="7">
        <f t="shared" si="1"/>
        <v>13634</v>
      </c>
      <c r="B15701" s="8" t="s">
        <v>13869</v>
      </c>
      <c r="C15701" s="9" t="s">
        <v>72</v>
      </c>
    </row>
    <row r="15702">
      <c r="A15702" s="7">
        <f t="shared" si="1"/>
        <v>13635</v>
      </c>
      <c r="B15702" s="5" t="s">
        <v>13870</v>
      </c>
      <c r="C15702" s="6" t="s">
        <v>6</v>
      </c>
    </row>
    <row r="15703">
      <c r="A15703" s="7">
        <f t="shared" si="1"/>
        <v>13636</v>
      </c>
      <c r="B15703" s="8" t="s">
        <v>13871</v>
      </c>
      <c r="C15703" s="9" t="s">
        <v>76</v>
      </c>
    </row>
    <row r="15704">
      <c r="A15704" s="7">
        <f t="shared" si="1"/>
        <v>13637</v>
      </c>
      <c r="B15704" s="8" t="s">
        <v>13872</v>
      </c>
      <c r="C15704" s="9" t="s">
        <v>40</v>
      </c>
    </row>
    <row r="15705">
      <c r="A15705" s="7">
        <f t="shared" si="1"/>
        <v>13638</v>
      </c>
      <c r="B15705" s="5" t="s">
        <v>13873</v>
      </c>
      <c r="C15705" s="6" t="s">
        <v>34</v>
      </c>
    </row>
    <row r="15706">
      <c r="A15706" s="7">
        <f t="shared" si="1"/>
        <v>13639</v>
      </c>
      <c r="B15706" s="5" t="s">
        <v>13874</v>
      </c>
      <c r="C15706" s="6" t="s">
        <v>32</v>
      </c>
    </row>
    <row r="15707">
      <c r="A15707" s="7">
        <f t="shared" si="1"/>
        <v>13640</v>
      </c>
      <c r="B15707" s="5" t="s">
        <v>13875</v>
      </c>
      <c r="C15707" s="6" t="s">
        <v>1207</v>
      </c>
    </row>
    <row r="15708">
      <c r="A15708" s="7">
        <f t="shared" si="1"/>
        <v>13641</v>
      </c>
      <c r="B15708" s="5" t="s">
        <v>13876</v>
      </c>
      <c r="C15708" s="6" t="s">
        <v>1120</v>
      </c>
    </row>
    <row r="15709">
      <c r="A15709" s="7">
        <f t="shared" si="1"/>
        <v>13642</v>
      </c>
      <c r="B15709" s="5" t="s">
        <v>13877</v>
      </c>
      <c r="C15709" s="6" t="s">
        <v>727</v>
      </c>
    </row>
    <row r="15710">
      <c r="A15710" s="7">
        <f t="shared" si="1"/>
        <v>13643</v>
      </c>
      <c r="B15710" s="5" t="s">
        <v>13878</v>
      </c>
      <c r="C15710" s="6" t="s">
        <v>591</v>
      </c>
    </row>
    <row r="15711">
      <c r="A15711" s="7">
        <f t="shared" si="1"/>
        <v>13644</v>
      </c>
      <c r="B15711" s="5" t="s">
        <v>13879</v>
      </c>
      <c r="C15711" s="6" t="s">
        <v>452</v>
      </c>
    </row>
    <row r="15712">
      <c r="A15712" s="7">
        <f t="shared" si="1"/>
        <v>13645</v>
      </c>
      <c r="B15712" s="5" t="s">
        <v>13880</v>
      </c>
      <c r="C15712" s="6" t="s">
        <v>437</v>
      </c>
    </row>
    <row r="15713">
      <c r="A15713" s="7">
        <f t="shared" si="1"/>
        <v>13646</v>
      </c>
      <c r="B15713" s="5" t="s">
        <v>13881</v>
      </c>
      <c r="C15713" s="6" t="s">
        <v>362</v>
      </c>
    </row>
    <row r="15714">
      <c r="A15714" s="7">
        <f t="shared" si="1"/>
        <v>13647</v>
      </c>
      <c r="B15714" s="5" t="s">
        <v>13882</v>
      </c>
      <c r="C15714" s="6" t="s">
        <v>69</v>
      </c>
    </row>
    <row r="15715">
      <c r="A15715" s="7">
        <f t="shared" si="1"/>
        <v>13648</v>
      </c>
      <c r="B15715" s="5" t="s">
        <v>13883</v>
      </c>
      <c r="C15715" s="6" t="s">
        <v>109</v>
      </c>
    </row>
    <row r="15716">
      <c r="A15716" s="7">
        <f t="shared" si="1"/>
        <v>13649</v>
      </c>
      <c r="B15716" s="5" t="s">
        <v>13884</v>
      </c>
      <c r="C15716" s="6" t="s">
        <v>1290</v>
      </c>
    </row>
    <row r="15717">
      <c r="A15717" s="7">
        <f t="shared" si="1"/>
        <v>13650</v>
      </c>
      <c r="B15717" s="8" t="s">
        <v>13885</v>
      </c>
      <c r="C15717" s="9" t="s">
        <v>893</v>
      </c>
    </row>
    <row r="15718">
      <c r="A15718" s="7">
        <f t="shared" si="1"/>
        <v>13651</v>
      </c>
      <c r="B15718" s="16" t="s">
        <v>13886</v>
      </c>
      <c r="C15718" s="6" t="s">
        <v>1235</v>
      </c>
    </row>
    <row r="15719">
      <c r="A15719" s="7">
        <f t="shared" si="1"/>
        <v>13652</v>
      </c>
      <c r="B15719" s="5" t="s">
        <v>13887</v>
      </c>
      <c r="C15719" s="6" t="s">
        <v>1495</v>
      </c>
    </row>
    <row r="15720">
      <c r="A15720" s="7">
        <f t="shared" si="1"/>
        <v>13653</v>
      </c>
      <c r="B15720" s="5" t="s">
        <v>13888</v>
      </c>
      <c r="C15720" s="6" t="s">
        <v>765</v>
      </c>
    </row>
    <row r="15721">
      <c r="A15721" s="7">
        <f t="shared" si="1"/>
        <v>13654</v>
      </c>
      <c r="B15721" s="5" t="s">
        <v>13889</v>
      </c>
      <c r="C15721" s="6" t="s">
        <v>109</v>
      </c>
    </row>
    <row r="15722">
      <c r="A15722" s="7">
        <f t="shared" si="1"/>
        <v>13655</v>
      </c>
      <c r="B15722" s="5" t="s">
        <v>13890</v>
      </c>
      <c r="C15722" s="6" t="s">
        <v>86</v>
      </c>
    </row>
    <row r="15723">
      <c r="A15723" s="7">
        <f t="shared" si="1"/>
        <v>13656</v>
      </c>
      <c r="B15723" s="5" t="s">
        <v>13891</v>
      </c>
      <c r="C15723" s="6" t="s">
        <v>86</v>
      </c>
    </row>
    <row r="15724">
      <c r="A15724" s="7">
        <f t="shared" si="1"/>
        <v>13657</v>
      </c>
      <c r="B15724" s="8" t="s">
        <v>13892</v>
      </c>
      <c r="C15724" s="9" t="s">
        <v>614</v>
      </c>
    </row>
    <row r="15725">
      <c r="A15725" s="7">
        <f t="shared" si="1"/>
        <v>13658</v>
      </c>
      <c r="B15725" s="5" t="s">
        <v>13893</v>
      </c>
      <c r="C15725" s="6" t="s">
        <v>86</v>
      </c>
    </row>
    <row r="15726">
      <c r="A15726" s="7">
        <f t="shared" si="1"/>
        <v>13659</v>
      </c>
      <c r="B15726" s="5" t="s">
        <v>13894</v>
      </c>
      <c r="C15726" s="6" t="s">
        <v>818</v>
      </c>
    </row>
    <row r="15727">
      <c r="A15727" s="7">
        <f t="shared" si="1"/>
        <v>13660</v>
      </c>
      <c r="B15727" s="5" t="s">
        <v>13895</v>
      </c>
      <c r="C15727" s="6" t="s">
        <v>818</v>
      </c>
    </row>
    <row r="15728">
      <c r="A15728" s="7">
        <f t="shared" si="1"/>
        <v>13661</v>
      </c>
      <c r="B15728" s="5" t="s">
        <v>13896</v>
      </c>
      <c r="C15728" s="6" t="s">
        <v>452</v>
      </c>
    </row>
    <row r="15729">
      <c r="A15729" s="7">
        <f t="shared" si="1"/>
        <v>13662</v>
      </c>
      <c r="B15729" s="5" t="s">
        <v>13897</v>
      </c>
      <c r="C15729" s="6" t="s">
        <v>452</v>
      </c>
    </row>
    <row r="15730">
      <c r="A15730" s="7">
        <f t="shared" si="1"/>
        <v>13663</v>
      </c>
      <c r="B15730" s="5" t="s">
        <v>13898</v>
      </c>
      <c r="C15730" s="6" t="s">
        <v>196</v>
      </c>
    </row>
    <row r="15731">
      <c r="A15731" s="7">
        <f t="shared" si="1"/>
        <v>13664</v>
      </c>
      <c r="B15731" s="8" t="s">
        <v>13899</v>
      </c>
      <c r="C15731" s="9" t="s">
        <v>188</v>
      </c>
    </row>
    <row r="15732">
      <c r="A15732" s="7">
        <f t="shared" si="1"/>
        <v>13665</v>
      </c>
      <c r="B15732" s="5" t="s">
        <v>13900</v>
      </c>
      <c r="C15732" s="6" t="s">
        <v>462</v>
      </c>
    </row>
    <row r="15733">
      <c r="A15733" s="7">
        <f t="shared" si="1"/>
        <v>13666</v>
      </c>
      <c r="B15733" s="5" t="s">
        <v>13901</v>
      </c>
      <c r="C15733" s="6" t="s">
        <v>452</v>
      </c>
    </row>
    <row r="15734">
      <c r="A15734" s="7">
        <f t="shared" si="1"/>
        <v>13667</v>
      </c>
      <c r="B15734" s="5" t="s">
        <v>13902</v>
      </c>
      <c r="C15734" s="6" t="s">
        <v>365</v>
      </c>
    </row>
    <row r="15735">
      <c r="A15735" s="7">
        <f t="shared" si="1"/>
        <v>13668</v>
      </c>
      <c r="B15735" s="8" t="s">
        <v>13903</v>
      </c>
      <c r="C15735" s="9" t="s">
        <v>818</v>
      </c>
    </row>
    <row r="15736">
      <c r="A15736" s="7">
        <f t="shared" si="1"/>
        <v>13669</v>
      </c>
      <c r="B15736" s="5" t="s">
        <v>13904</v>
      </c>
      <c r="C15736" s="6" t="s">
        <v>324</v>
      </c>
    </row>
    <row r="15737">
      <c r="A15737" s="7">
        <f t="shared" si="1"/>
        <v>13670</v>
      </c>
      <c r="B15737" s="5" t="s">
        <v>13905</v>
      </c>
      <c r="C15737" s="6" t="s">
        <v>1223</v>
      </c>
    </row>
    <row r="15738">
      <c r="A15738" s="7">
        <f t="shared" si="1"/>
        <v>13671</v>
      </c>
      <c r="B15738" s="5" t="s">
        <v>13906</v>
      </c>
      <c r="C15738" s="6" t="s">
        <v>86</v>
      </c>
    </row>
    <row r="15739">
      <c r="A15739" s="7">
        <f t="shared" si="1"/>
        <v>13672</v>
      </c>
      <c r="B15739" s="8" t="s">
        <v>13907</v>
      </c>
      <c r="C15739" s="9" t="s">
        <v>815</v>
      </c>
    </row>
    <row r="15740">
      <c r="A15740" s="7">
        <f t="shared" si="1"/>
        <v>13673</v>
      </c>
      <c r="B15740" s="8" t="s">
        <v>13908</v>
      </c>
      <c r="C15740" s="9" t="s">
        <v>46</v>
      </c>
    </row>
    <row r="15741">
      <c r="A15741" s="7">
        <f t="shared" si="1"/>
        <v>13674</v>
      </c>
      <c r="B15741" s="5" t="s">
        <v>13909</v>
      </c>
      <c r="C15741" s="6" t="s">
        <v>367</v>
      </c>
    </row>
    <row r="15742">
      <c r="A15742" s="7">
        <f t="shared" si="1"/>
        <v>13675</v>
      </c>
      <c r="B15742" s="5" t="s">
        <v>13910</v>
      </c>
      <c r="C15742" s="6" t="s">
        <v>621</v>
      </c>
    </row>
    <row r="15743">
      <c r="A15743" s="7">
        <f t="shared" si="1"/>
        <v>13676</v>
      </c>
      <c r="B15743" s="8" t="s">
        <v>13911</v>
      </c>
      <c r="C15743" s="9" t="s">
        <v>893</v>
      </c>
    </row>
    <row r="15744">
      <c r="A15744" s="7">
        <f t="shared" si="1"/>
        <v>13677</v>
      </c>
      <c r="B15744" s="5" t="s">
        <v>13912</v>
      </c>
      <c r="C15744" s="6" t="s">
        <v>109</v>
      </c>
    </row>
    <row r="15745">
      <c r="A15745" s="7">
        <f t="shared" si="1"/>
        <v>13678</v>
      </c>
      <c r="B15745" s="5" t="s">
        <v>13913</v>
      </c>
      <c r="C15745" s="6" t="s">
        <v>1495</v>
      </c>
    </row>
    <row r="15746">
      <c r="A15746" s="7">
        <f t="shared" si="1"/>
        <v>13679</v>
      </c>
      <c r="B15746" s="5" t="s">
        <v>13914</v>
      </c>
      <c r="C15746" s="6" t="s">
        <v>32</v>
      </c>
    </row>
    <row r="15747">
      <c r="A15747" s="7">
        <f t="shared" si="1"/>
        <v>13680</v>
      </c>
      <c r="B15747" s="5" t="s">
        <v>13915</v>
      </c>
      <c r="C15747" s="6" t="s">
        <v>1360</v>
      </c>
    </row>
    <row r="15748">
      <c r="A15748" s="7">
        <f t="shared" si="1"/>
        <v>13681</v>
      </c>
      <c r="B15748" s="8" t="s">
        <v>13916</v>
      </c>
      <c r="C15748" s="9" t="s">
        <v>40</v>
      </c>
    </row>
    <row r="15749">
      <c r="A15749" s="7">
        <f t="shared" si="1"/>
        <v>13682</v>
      </c>
      <c r="B15749" s="8" t="s">
        <v>13917</v>
      </c>
      <c r="C15749" s="9" t="s">
        <v>555</v>
      </c>
    </row>
    <row r="15750">
      <c r="A15750" s="7">
        <f t="shared" si="1"/>
        <v>13683</v>
      </c>
      <c r="B15750" s="5" t="s">
        <v>13918</v>
      </c>
      <c r="C15750" s="6" t="s">
        <v>479</v>
      </c>
    </row>
    <row r="15751">
      <c r="A15751" s="7">
        <f t="shared" si="1"/>
        <v>13684</v>
      </c>
      <c r="B15751" s="5" t="s">
        <v>13919</v>
      </c>
      <c r="C15751" s="6" t="s">
        <v>362</v>
      </c>
    </row>
    <row r="15752">
      <c r="A15752" s="7">
        <f t="shared" si="1"/>
        <v>13685</v>
      </c>
      <c r="B15752" s="8" t="s">
        <v>13920</v>
      </c>
      <c r="C15752" s="9" t="s">
        <v>24</v>
      </c>
    </row>
    <row r="15753">
      <c r="A15753" s="7">
        <f t="shared" si="1"/>
        <v>13686</v>
      </c>
      <c r="B15753" s="8" t="s">
        <v>13921</v>
      </c>
      <c r="C15753" s="9" t="s">
        <v>24</v>
      </c>
    </row>
    <row r="15754">
      <c r="A15754" s="7">
        <f t="shared" si="1"/>
        <v>13686</v>
      </c>
      <c r="B15754" s="8" t="s">
        <v>13921</v>
      </c>
      <c r="C15754" s="9" t="s">
        <v>25</v>
      </c>
    </row>
    <row r="15755">
      <c r="A15755" s="7">
        <f t="shared" si="1"/>
        <v>13687</v>
      </c>
      <c r="B15755" s="8" t="s">
        <v>13922</v>
      </c>
      <c r="C15755" s="9" t="s">
        <v>24</v>
      </c>
    </row>
    <row r="15756">
      <c r="A15756" s="7">
        <f t="shared" si="1"/>
        <v>13687</v>
      </c>
      <c r="B15756" s="8" t="s">
        <v>13922</v>
      </c>
      <c r="C15756" s="9" t="s">
        <v>25</v>
      </c>
    </row>
    <row r="15757">
      <c r="A15757" s="7">
        <f t="shared" si="1"/>
        <v>13688</v>
      </c>
      <c r="B15757" s="8" t="s">
        <v>13923</v>
      </c>
      <c r="C15757" s="9" t="s">
        <v>24</v>
      </c>
    </row>
    <row r="15758">
      <c r="A15758" s="7">
        <f t="shared" si="1"/>
        <v>13689</v>
      </c>
      <c r="B15758" s="8" t="s">
        <v>13924</v>
      </c>
      <c r="C15758" s="9" t="s">
        <v>24</v>
      </c>
    </row>
    <row r="15759">
      <c r="A15759" s="7">
        <f t="shared" si="1"/>
        <v>13689</v>
      </c>
      <c r="B15759" s="8" t="s">
        <v>13924</v>
      </c>
      <c r="C15759" s="9" t="s">
        <v>25</v>
      </c>
    </row>
    <row r="15760">
      <c r="A15760" s="7">
        <f t="shared" si="1"/>
        <v>13690</v>
      </c>
      <c r="B15760" s="8" t="s">
        <v>13925</v>
      </c>
      <c r="C15760" s="9" t="s">
        <v>24</v>
      </c>
    </row>
    <row r="15761">
      <c r="A15761" s="7">
        <f t="shared" si="1"/>
        <v>13691</v>
      </c>
      <c r="B15761" s="8" t="s">
        <v>13926</v>
      </c>
      <c r="C15761" s="9" t="s">
        <v>24</v>
      </c>
    </row>
    <row r="15762">
      <c r="A15762" s="7">
        <f t="shared" si="1"/>
        <v>13691</v>
      </c>
      <c r="B15762" s="8" t="s">
        <v>13926</v>
      </c>
      <c r="C15762" s="9" t="s">
        <v>25</v>
      </c>
    </row>
    <row r="15763">
      <c r="A15763" s="7">
        <f t="shared" si="1"/>
        <v>13692</v>
      </c>
      <c r="B15763" s="8" t="s">
        <v>13927</v>
      </c>
      <c r="C15763" s="9" t="s">
        <v>24</v>
      </c>
    </row>
    <row r="15764">
      <c r="A15764" s="7">
        <f t="shared" si="1"/>
        <v>13693</v>
      </c>
      <c r="B15764" s="8" t="s">
        <v>13928</v>
      </c>
      <c r="C15764" s="9" t="s">
        <v>24</v>
      </c>
    </row>
    <row r="15765">
      <c r="A15765" s="7">
        <f t="shared" si="1"/>
        <v>13693</v>
      </c>
      <c r="B15765" s="8" t="s">
        <v>13928</v>
      </c>
      <c r="C15765" s="9" t="s">
        <v>25</v>
      </c>
    </row>
    <row r="15766">
      <c r="A15766" s="7">
        <f t="shared" si="1"/>
        <v>13694</v>
      </c>
      <c r="B15766" s="8" t="s">
        <v>13929</v>
      </c>
      <c r="C15766" s="9" t="s">
        <v>614</v>
      </c>
    </row>
    <row r="15767">
      <c r="A15767" s="7">
        <f t="shared" si="1"/>
        <v>13695</v>
      </c>
      <c r="B15767" s="5" t="s">
        <v>13930</v>
      </c>
      <c r="C15767" s="6" t="s">
        <v>479</v>
      </c>
    </row>
    <row r="15768">
      <c r="A15768" s="7">
        <f t="shared" si="1"/>
        <v>13696</v>
      </c>
      <c r="B15768" s="5" t="s">
        <v>13931</v>
      </c>
      <c r="C15768" s="6" t="s">
        <v>467</v>
      </c>
    </row>
    <row r="15769">
      <c r="A15769" s="7">
        <f t="shared" si="1"/>
        <v>13697</v>
      </c>
      <c r="B15769" s="8" t="s">
        <v>13932</v>
      </c>
      <c r="C15769" s="9" t="s">
        <v>24</v>
      </c>
    </row>
    <row r="15770">
      <c r="A15770" s="7">
        <f t="shared" si="1"/>
        <v>13697</v>
      </c>
      <c r="B15770" s="8" t="s">
        <v>13932</v>
      </c>
      <c r="C15770" s="9" t="s">
        <v>25</v>
      </c>
    </row>
    <row r="15771">
      <c r="A15771" s="7">
        <f t="shared" si="1"/>
        <v>13698</v>
      </c>
      <c r="B15771" s="5" t="s">
        <v>13933</v>
      </c>
      <c r="C15771" s="6" t="s">
        <v>714</v>
      </c>
    </row>
    <row r="15772">
      <c r="A15772" s="7">
        <f t="shared" si="1"/>
        <v>13699</v>
      </c>
      <c r="B15772" s="5" t="s">
        <v>13934</v>
      </c>
      <c r="C15772" s="6" t="s">
        <v>731</v>
      </c>
    </row>
    <row r="15773">
      <c r="A15773" s="7">
        <f t="shared" si="1"/>
        <v>13700</v>
      </c>
      <c r="B15773" s="8" t="s">
        <v>13935</v>
      </c>
      <c r="C15773" s="9" t="s">
        <v>547</v>
      </c>
    </row>
    <row r="15774">
      <c r="A15774" s="7">
        <f t="shared" si="1"/>
        <v>13701</v>
      </c>
      <c r="B15774" s="5" t="s">
        <v>13936</v>
      </c>
      <c r="C15774" s="6" t="s">
        <v>1260</v>
      </c>
    </row>
    <row r="15775">
      <c r="A15775" s="7">
        <f t="shared" si="1"/>
        <v>13702</v>
      </c>
      <c r="B15775" s="5" t="s">
        <v>13937</v>
      </c>
      <c r="C15775" s="6" t="s">
        <v>452</v>
      </c>
    </row>
    <row r="15776">
      <c r="A15776" s="7">
        <f t="shared" si="1"/>
        <v>13703</v>
      </c>
      <c r="B15776" s="8" t="s">
        <v>13938</v>
      </c>
      <c r="C15776" s="9" t="s">
        <v>399</v>
      </c>
    </row>
    <row r="15777">
      <c r="A15777" s="7">
        <f t="shared" si="1"/>
        <v>13704</v>
      </c>
      <c r="B15777" s="8" t="s">
        <v>13939</v>
      </c>
      <c r="C15777" s="9" t="s">
        <v>399</v>
      </c>
    </row>
    <row r="15778">
      <c r="A15778" s="7">
        <f t="shared" si="1"/>
        <v>13705</v>
      </c>
      <c r="B15778" s="8" t="s">
        <v>13940</v>
      </c>
      <c r="C15778" s="9" t="s">
        <v>399</v>
      </c>
    </row>
    <row r="15779">
      <c r="A15779" s="7">
        <f t="shared" si="1"/>
        <v>13706</v>
      </c>
      <c r="B15779" s="8" t="s">
        <v>13941</v>
      </c>
      <c r="C15779" s="9" t="s">
        <v>399</v>
      </c>
    </row>
    <row r="15780">
      <c r="A15780" s="7">
        <f t="shared" si="1"/>
        <v>13707</v>
      </c>
      <c r="B15780" s="5" t="s">
        <v>13942</v>
      </c>
      <c r="C15780" s="6" t="s">
        <v>731</v>
      </c>
    </row>
    <row r="15781">
      <c r="A15781" s="7">
        <f t="shared" si="1"/>
        <v>13708</v>
      </c>
      <c r="B15781" s="8" t="s">
        <v>13943</v>
      </c>
      <c r="C15781" s="9" t="s">
        <v>40</v>
      </c>
    </row>
    <row r="15782">
      <c r="A15782" s="7">
        <f t="shared" si="1"/>
        <v>13709</v>
      </c>
      <c r="B15782" s="8" t="s">
        <v>13944</v>
      </c>
      <c r="C15782" s="9" t="s">
        <v>399</v>
      </c>
    </row>
    <row r="15783">
      <c r="A15783" s="7">
        <f t="shared" si="1"/>
        <v>13710</v>
      </c>
      <c r="B15783" s="8" t="s">
        <v>13945</v>
      </c>
      <c r="C15783" s="9" t="s">
        <v>399</v>
      </c>
    </row>
    <row r="15784">
      <c r="A15784" s="7">
        <f t="shared" si="1"/>
        <v>13711</v>
      </c>
      <c r="B15784" s="5" t="s">
        <v>13946</v>
      </c>
      <c r="C15784" s="6" t="s">
        <v>1040</v>
      </c>
    </row>
    <row r="15785">
      <c r="A15785" s="7">
        <f t="shared" si="1"/>
        <v>13712</v>
      </c>
      <c r="B15785" s="8" t="s">
        <v>13947</v>
      </c>
      <c r="C15785" s="9" t="s">
        <v>399</v>
      </c>
    </row>
    <row r="15786">
      <c r="A15786" s="7">
        <f t="shared" si="1"/>
        <v>13713</v>
      </c>
      <c r="B15786" s="8" t="s">
        <v>13948</v>
      </c>
      <c r="C15786" s="9" t="s">
        <v>399</v>
      </c>
    </row>
    <row r="15787">
      <c r="A15787" s="7">
        <f t="shared" si="1"/>
        <v>13714</v>
      </c>
      <c r="B15787" s="8" t="s">
        <v>13949</v>
      </c>
      <c r="C15787" s="9" t="s">
        <v>399</v>
      </c>
    </row>
    <row r="15788">
      <c r="A15788" s="7">
        <f t="shared" si="1"/>
        <v>13715</v>
      </c>
      <c r="B15788" s="8" t="s">
        <v>13950</v>
      </c>
      <c r="C15788" s="9" t="s">
        <v>399</v>
      </c>
    </row>
    <row r="15789">
      <c r="A15789" s="7">
        <f t="shared" si="1"/>
        <v>13716</v>
      </c>
      <c r="B15789" s="8" t="s">
        <v>13951</v>
      </c>
      <c r="C15789" s="9" t="s">
        <v>399</v>
      </c>
    </row>
    <row r="15790">
      <c r="A15790" s="7">
        <f t="shared" si="1"/>
        <v>13717</v>
      </c>
      <c r="B15790" s="8" t="s">
        <v>13952</v>
      </c>
      <c r="C15790" s="9" t="s">
        <v>399</v>
      </c>
    </row>
    <row r="15791">
      <c r="A15791" s="7">
        <f t="shared" si="1"/>
        <v>13718</v>
      </c>
      <c r="B15791" s="8" t="s">
        <v>13953</v>
      </c>
      <c r="C15791" s="9" t="s">
        <v>399</v>
      </c>
    </row>
    <row r="15792">
      <c r="A15792" s="7">
        <f t="shared" si="1"/>
        <v>13719</v>
      </c>
      <c r="B15792" s="8" t="s">
        <v>13954</v>
      </c>
      <c r="C15792" s="9" t="s">
        <v>399</v>
      </c>
    </row>
    <row r="15793">
      <c r="A15793" s="7">
        <f t="shared" si="1"/>
        <v>13720</v>
      </c>
      <c r="B15793" s="8" t="s">
        <v>13955</v>
      </c>
      <c r="C15793" s="9" t="s">
        <v>399</v>
      </c>
    </row>
    <row r="15794">
      <c r="A15794" s="7">
        <f t="shared" si="1"/>
        <v>13721</v>
      </c>
      <c r="B15794" s="8" t="s">
        <v>13956</v>
      </c>
      <c r="C15794" s="9" t="s">
        <v>399</v>
      </c>
    </row>
    <row r="15795">
      <c r="A15795" s="7">
        <f t="shared" si="1"/>
        <v>13722</v>
      </c>
      <c r="B15795" s="8" t="s">
        <v>13957</v>
      </c>
      <c r="C15795" s="9" t="s">
        <v>399</v>
      </c>
    </row>
    <row r="15796">
      <c r="A15796" s="7">
        <f t="shared" si="1"/>
        <v>13723</v>
      </c>
      <c r="B15796" s="8" t="s">
        <v>13958</v>
      </c>
      <c r="C15796" s="9" t="s">
        <v>399</v>
      </c>
    </row>
    <row r="15797">
      <c r="A15797" s="7">
        <f t="shared" si="1"/>
        <v>13724</v>
      </c>
      <c r="B15797" s="8" t="s">
        <v>13959</v>
      </c>
      <c r="C15797" s="9" t="s">
        <v>399</v>
      </c>
    </row>
    <row r="15798">
      <c r="A15798" s="7">
        <f t="shared" si="1"/>
        <v>13725</v>
      </c>
      <c r="B15798" s="8" t="s">
        <v>13960</v>
      </c>
      <c r="C15798" s="9" t="s">
        <v>722</v>
      </c>
    </row>
    <row r="15799">
      <c r="A15799" s="7">
        <f t="shared" si="1"/>
        <v>13726</v>
      </c>
      <c r="B15799" s="5" t="s">
        <v>13961</v>
      </c>
      <c r="C15799" s="6" t="s">
        <v>731</v>
      </c>
    </row>
    <row r="15800">
      <c r="A15800" s="7">
        <f t="shared" si="1"/>
        <v>13727</v>
      </c>
      <c r="B15800" s="8" t="s">
        <v>13962</v>
      </c>
      <c r="C15800" s="9" t="s">
        <v>399</v>
      </c>
    </row>
    <row r="15801">
      <c r="A15801" s="7">
        <f t="shared" si="1"/>
        <v>13728</v>
      </c>
      <c r="B15801" s="8" t="s">
        <v>13963</v>
      </c>
      <c r="C15801" s="9" t="s">
        <v>399</v>
      </c>
    </row>
    <row r="15802">
      <c r="A15802" s="7">
        <f t="shared" si="1"/>
        <v>13729</v>
      </c>
      <c r="B15802" s="8" t="s">
        <v>13964</v>
      </c>
      <c r="C15802" s="9" t="s">
        <v>399</v>
      </c>
    </row>
    <row r="15803">
      <c r="A15803" s="7">
        <f t="shared" si="1"/>
        <v>13730</v>
      </c>
      <c r="B15803" s="5" t="s">
        <v>13965</v>
      </c>
      <c r="C15803" s="6" t="s">
        <v>1207</v>
      </c>
    </row>
    <row r="15804">
      <c r="A15804" s="7">
        <f t="shared" si="1"/>
        <v>13731</v>
      </c>
      <c r="B15804" s="8" t="s">
        <v>13966</v>
      </c>
      <c r="C15804" s="9" t="s">
        <v>616</v>
      </c>
    </row>
    <row r="15805">
      <c r="A15805" s="7">
        <f t="shared" si="1"/>
        <v>13731</v>
      </c>
      <c r="B15805" s="8" t="s">
        <v>13966</v>
      </c>
      <c r="C15805" s="9" t="s">
        <v>60</v>
      </c>
    </row>
    <row r="15806">
      <c r="A15806" s="7">
        <f t="shared" si="1"/>
        <v>13732</v>
      </c>
      <c r="B15806" s="8" t="s">
        <v>13967</v>
      </c>
      <c r="C15806" s="9" t="s">
        <v>399</v>
      </c>
    </row>
    <row r="15807">
      <c r="A15807" s="7">
        <f t="shared" si="1"/>
        <v>13733</v>
      </c>
      <c r="B15807" s="8" t="s">
        <v>13968</v>
      </c>
      <c r="C15807" s="9" t="s">
        <v>399</v>
      </c>
    </row>
    <row r="15808">
      <c r="A15808" s="7">
        <f t="shared" si="1"/>
        <v>13733</v>
      </c>
      <c r="B15808" s="8" t="s">
        <v>13968</v>
      </c>
      <c r="C15808" s="9" t="s">
        <v>614</v>
      </c>
    </row>
    <row r="15809">
      <c r="A15809" s="7">
        <f t="shared" si="1"/>
        <v>13734</v>
      </c>
      <c r="B15809" s="8" t="s">
        <v>13969</v>
      </c>
      <c r="C15809" s="9" t="s">
        <v>399</v>
      </c>
    </row>
    <row r="15810">
      <c r="A15810" s="7">
        <f t="shared" si="1"/>
        <v>13735</v>
      </c>
      <c r="B15810" s="8" t="s">
        <v>13970</v>
      </c>
      <c r="C15810" s="9" t="s">
        <v>399</v>
      </c>
    </row>
    <row r="15811">
      <c r="A15811" s="7">
        <f t="shared" si="1"/>
        <v>13736</v>
      </c>
      <c r="B15811" s="8" t="s">
        <v>13971</v>
      </c>
      <c r="C15811" s="9" t="s">
        <v>399</v>
      </c>
    </row>
    <row r="15812">
      <c r="A15812" s="7">
        <f t="shared" si="1"/>
        <v>13737</v>
      </c>
      <c r="B15812" s="8" t="s">
        <v>13972</v>
      </c>
      <c r="C15812" s="9" t="s">
        <v>399</v>
      </c>
    </row>
    <row r="15813">
      <c r="A15813" s="7">
        <f t="shared" si="1"/>
        <v>13738</v>
      </c>
      <c r="B15813" s="5" t="s">
        <v>13973</v>
      </c>
      <c r="C15813" s="6" t="s">
        <v>731</v>
      </c>
    </row>
    <row r="15814">
      <c r="A15814" s="7">
        <f t="shared" si="1"/>
        <v>13739</v>
      </c>
      <c r="B15814" s="8" t="s">
        <v>13974</v>
      </c>
      <c r="C15814" s="9" t="s">
        <v>547</v>
      </c>
    </row>
    <row r="15815">
      <c r="A15815" s="7">
        <f t="shared" si="1"/>
        <v>13740</v>
      </c>
      <c r="B15815" s="8" t="s">
        <v>13975</v>
      </c>
      <c r="C15815" s="9" t="s">
        <v>399</v>
      </c>
    </row>
    <row r="15816">
      <c r="A15816" s="7">
        <f t="shared" si="1"/>
        <v>13741</v>
      </c>
      <c r="B15816" s="5" t="s">
        <v>13976</v>
      </c>
      <c r="C15816" s="6" t="s">
        <v>62</v>
      </c>
    </row>
    <row r="15817">
      <c r="A15817" s="7">
        <f t="shared" si="1"/>
        <v>13742</v>
      </c>
      <c r="B15817" s="8" t="s">
        <v>13977</v>
      </c>
      <c r="C15817" s="9" t="s">
        <v>162</v>
      </c>
    </row>
    <row r="15818">
      <c r="A15818" s="7">
        <f t="shared" si="1"/>
        <v>13743</v>
      </c>
      <c r="B15818" s="8" t="s">
        <v>13978</v>
      </c>
      <c r="C15818" s="9" t="s">
        <v>399</v>
      </c>
    </row>
    <row r="15819">
      <c r="A15819" s="7">
        <f t="shared" si="1"/>
        <v>13744</v>
      </c>
      <c r="B15819" s="5" t="s">
        <v>13979</v>
      </c>
      <c r="C15819" s="6" t="s">
        <v>1495</v>
      </c>
    </row>
    <row r="15820">
      <c r="A15820" s="7">
        <f t="shared" si="1"/>
        <v>13745</v>
      </c>
      <c r="B15820" s="5" t="s">
        <v>13980</v>
      </c>
      <c r="C15820" s="6" t="s">
        <v>1495</v>
      </c>
    </row>
    <row r="15821">
      <c r="A15821" s="7">
        <f t="shared" si="1"/>
        <v>13746</v>
      </c>
      <c r="B15821" s="5" t="s">
        <v>13981</v>
      </c>
      <c r="C15821" s="6" t="s">
        <v>20</v>
      </c>
    </row>
    <row r="15822">
      <c r="A15822" s="7">
        <f t="shared" si="1"/>
        <v>13747</v>
      </c>
      <c r="B15822" s="16" t="s">
        <v>13982</v>
      </c>
      <c r="C15822" s="6" t="s">
        <v>1235</v>
      </c>
    </row>
    <row r="15823">
      <c r="A15823" s="7">
        <f t="shared" si="1"/>
        <v>13748</v>
      </c>
      <c r="B15823" s="5" t="s">
        <v>13983</v>
      </c>
      <c r="C15823" s="6" t="s">
        <v>1360</v>
      </c>
    </row>
    <row r="15824">
      <c r="A15824" s="7">
        <f t="shared" si="1"/>
        <v>13749</v>
      </c>
      <c r="B15824" s="5" t="s">
        <v>13984</v>
      </c>
      <c r="C15824" s="6" t="s">
        <v>785</v>
      </c>
    </row>
    <row r="15825">
      <c r="A15825" s="7">
        <f t="shared" si="1"/>
        <v>13750</v>
      </c>
      <c r="B15825" s="8" t="s">
        <v>13985</v>
      </c>
      <c r="C15825" s="9" t="s">
        <v>8</v>
      </c>
    </row>
    <row r="15826">
      <c r="A15826" s="7">
        <f t="shared" si="1"/>
        <v>13751</v>
      </c>
      <c r="B15826" s="16" t="s">
        <v>13986</v>
      </c>
      <c r="C15826" s="6" t="s">
        <v>1235</v>
      </c>
    </row>
    <row r="15827">
      <c r="A15827" s="7">
        <f t="shared" si="1"/>
        <v>13752</v>
      </c>
      <c r="B15827" s="16" t="s">
        <v>13987</v>
      </c>
      <c r="C15827" s="6" t="s">
        <v>1235</v>
      </c>
    </row>
    <row r="15828">
      <c r="A15828" s="7">
        <f t="shared" si="1"/>
        <v>13753</v>
      </c>
      <c r="B15828" s="5" t="s">
        <v>13988</v>
      </c>
      <c r="C15828" s="6" t="s">
        <v>1124</v>
      </c>
    </row>
    <row r="15829">
      <c r="A15829" s="7">
        <f t="shared" si="1"/>
        <v>13754</v>
      </c>
      <c r="B15829" s="5" t="s">
        <v>13989</v>
      </c>
      <c r="C15829" s="6" t="s">
        <v>1124</v>
      </c>
    </row>
    <row r="15830">
      <c r="A15830" s="7">
        <f t="shared" si="1"/>
        <v>13755</v>
      </c>
      <c r="B15830" s="5" t="s">
        <v>13990</v>
      </c>
      <c r="C15830" s="6" t="s">
        <v>356</v>
      </c>
    </row>
    <row r="15831">
      <c r="A15831" s="7">
        <f t="shared" si="1"/>
        <v>13756</v>
      </c>
      <c r="B15831" s="5" t="s">
        <v>13991</v>
      </c>
      <c r="C15831" s="6" t="s">
        <v>1124</v>
      </c>
    </row>
    <row r="15832">
      <c r="A15832" s="7">
        <f t="shared" si="1"/>
        <v>13757</v>
      </c>
      <c r="B15832" s="5" t="s">
        <v>13992</v>
      </c>
      <c r="C15832" s="6" t="s">
        <v>1124</v>
      </c>
    </row>
    <row r="15833">
      <c r="A15833" s="7">
        <f t="shared" si="1"/>
        <v>13758</v>
      </c>
      <c r="B15833" s="5" t="s">
        <v>13993</v>
      </c>
      <c r="C15833" s="6" t="s">
        <v>1124</v>
      </c>
    </row>
    <row r="15834">
      <c r="A15834" s="7">
        <f t="shared" si="1"/>
        <v>13759</v>
      </c>
      <c r="B15834" s="5" t="s">
        <v>13994</v>
      </c>
      <c r="C15834" s="6" t="s">
        <v>1124</v>
      </c>
    </row>
    <row r="15835">
      <c r="A15835" s="7">
        <f t="shared" si="1"/>
        <v>13760</v>
      </c>
      <c r="B15835" s="5" t="s">
        <v>13995</v>
      </c>
      <c r="C15835" s="6" t="s">
        <v>1124</v>
      </c>
    </row>
    <row r="15836">
      <c r="A15836" s="7">
        <f t="shared" si="1"/>
        <v>13761</v>
      </c>
      <c r="B15836" s="5" t="s">
        <v>13996</v>
      </c>
      <c r="C15836" s="6" t="s">
        <v>1124</v>
      </c>
    </row>
    <row r="15837">
      <c r="A15837" s="7">
        <f t="shared" si="1"/>
        <v>13762</v>
      </c>
      <c r="B15837" s="5" t="s">
        <v>13997</v>
      </c>
      <c r="C15837" s="6" t="s">
        <v>1124</v>
      </c>
    </row>
    <row r="15838">
      <c r="A15838" s="7">
        <f t="shared" si="1"/>
        <v>13763</v>
      </c>
      <c r="B15838" s="5" t="s">
        <v>13998</v>
      </c>
      <c r="C15838" s="6" t="s">
        <v>1124</v>
      </c>
    </row>
    <row r="15839">
      <c r="A15839" s="7">
        <f t="shared" si="1"/>
        <v>13764</v>
      </c>
      <c r="B15839" s="5" t="s">
        <v>13999</v>
      </c>
      <c r="C15839" s="6" t="s">
        <v>1124</v>
      </c>
    </row>
    <row r="15840">
      <c r="A15840" s="7">
        <f t="shared" si="1"/>
        <v>13765</v>
      </c>
      <c r="B15840" s="5" t="s">
        <v>14000</v>
      </c>
      <c r="C15840" s="6" t="s">
        <v>1124</v>
      </c>
    </row>
    <row r="15841">
      <c r="A15841" s="7">
        <f t="shared" si="1"/>
        <v>13766</v>
      </c>
      <c r="B15841" s="5" t="s">
        <v>14001</v>
      </c>
      <c r="C15841" s="6" t="s">
        <v>1124</v>
      </c>
    </row>
    <row r="15842">
      <c r="A15842" s="7">
        <f t="shared" si="1"/>
        <v>13767</v>
      </c>
      <c r="B15842" s="5" t="s">
        <v>14002</v>
      </c>
      <c r="C15842" s="6" t="s">
        <v>1260</v>
      </c>
    </row>
    <row r="15843">
      <c r="A15843" s="7">
        <f t="shared" si="1"/>
        <v>13768</v>
      </c>
      <c r="B15843" s="5" t="s">
        <v>14003</v>
      </c>
      <c r="C15843" s="6" t="s">
        <v>1260</v>
      </c>
    </row>
    <row r="15844">
      <c r="A15844" s="7">
        <f t="shared" si="1"/>
        <v>13769</v>
      </c>
      <c r="B15844" s="5" t="s">
        <v>14004</v>
      </c>
      <c r="C15844" s="6" t="s">
        <v>471</v>
      </c>
    </row>
    <row r="15845">
      <c r="A15845" s="7">
        <f t="shared" si="1"/>
        <v>13770</v>
      </c>
      <c r="B15845" s="5" t="s">
        <v>14005</v>
      </c>
      <c r="C15845" s="6" t="s">
        <v>74</v>
      </c>
    </row>
    <row r="15846">
      <c r="A15846" s="7">
        <f t="shared" si="1"/>
        <v>13771</v>
      </c>
      <c r="B15846" s="5" t="s">
        <v>14006</v>
      </c>
      <c r="C15846" s="6" t="s">
        <v>20</v>
      </c>
    </row>
    <row r="15847">
      <c r="A15847" s="7">
        <f t="shared" si="1"/>
        <v>13772</v>
      </c>
      <c r="B15847" s="8" t="s">
        <v>14007</v>
      </c>
      <c r="C15847" s="9" t="s">
        <v>8</v>
      </c>
    </row>
    <row r="15848">
      <c r="A15848" s="7">
        <f t="shared" si="1"/>
        <v>13773</v>
      </c>
      <c r="B15848" s="5" t="s">
        <v>14008</v>
      </c>
      <c r="C15848" s="6" t="s">
        <v>1124</v>
      </c>
    </row>
    <row r="15849">
      <c r="A15849" s="7">
        <f t="shared" si="1"/>
        <v>13774</v>
      </c>
      <c r="B15849" s="5" t="s">
        <v>14009</v>
      </c>
      <c r="C15849" s="6" t="s">
        <v>1124</v>
      </c>
    </row>
    <row r="15850">
      <c r="A15850" s="7">
        <f t="shared" si="1"/>
        <v>13775</v>
      </c>
      <c r="B15850" s="5" t="s">
        <v>14010</v>
      </c>
      <c r="C15850" s="6" t="s">
        <v>1124</v>
      </c>
    </row>
    <row r="15851">
      <c r="A15851" s="7">
        <f t="shared" si="1"/>
        <v>13776</v>
      </c>
      <c r="B15851" s="5" t="s">
        <v>14011</v>
      </c>
      <c r="C15851" s="6" t="s">
        <v>1124</v>
      </c>
    </row>
    <row r="15852">
      <c r="A15852" s="7">
        <f t="shared" si="1"/>
        <v>13777</v>
      </c>
      <c r="B15852" s="5" t="s">
        <v>14012</v>
      </c>
      <c r="C15852" s="6" t="s">
        <v>1124</v>
      </c>
    </row>
    <row r="15853">
      <c r="A15853" s="7">
        <f t="shared" si="1"/>
        <v>13778</v>
      </c>
      <c r="B15853" s="5" t="s">
        <v>14013</v>
      </c>
      <c r="C15853" s="6" t="s">
        <v>1124</v>
      </c>
    </row>
    <row r="15854">
      <c r="A15854" s="7">
        <f t="shared" si="1"/>
        <v>13779</v>
      </c>
      <c r="B15854" s="5" t="s">
        <v>14014</v>
      </c>
      <c r="C15854" s="6" t="s">
        <v>1124</v>
      </c>
    </row>
    <row r="15855">
      <c r="A15855" s="7">
        <f t="shared" si="1"/>
        <v>13780</v>
      </c>
      <c r="B15855" s="5" t="s">
        <v>14015</v>
      </c>
      <c r="C15855" s="6" t="s">
        <v>1124</v>
      </c>
    </row>
    <row r="15856">
      <c r="A15856" s="7">
        <f t="shared" si="1"/>
        <v>13781</v>
      </c>
      <c r="B15856" s="5" t="s">
        <v>14016</v>
      </c>
      <c r="C15856" s="6" t="s">
        <v>1124</v>
      </c>
    </row>
    <row r="15857">
      <c r="A15857" s="7">
        <f t="shared" si="1"/>
        <v>13782</v>
      </c>
      <c r="B15857" s="5" t="s">
        <v>14017</v>
      </c>
      <c r="C15857" s="6" t="s">
        <v>1124</v>
      </c>
    </row>
    <row r="15858">
      <c r="A15858" s="7">
        <f t="shared" si="1"/>
        <v>13783</v>
      </c>
      <c r="B15858" s="5" t="s">
        <v>14018</v>
      </c>
      <c r="C15858" s="6" t="s">
        <v>1124</v>
      </c>
    </row>
    <row r="15859">
      <c r="A15859" s="7">
        <f t="shared" si="1"/>
        <v>13784</v>
      </c>
      <c r="B15859" s="5" t="s">
        <v>14019</v>
      </c>
      <c r="C15859" s="6" t="s">
        <v>1124</v>
      </c>
    </row>
    <row r="15860">
      <c r="A15860" s="7">
        <f t="shared" si="1"/>
        <v>13785</v>
      </c>
      <c r="B15860" s="5" t="s">
        <v>14020</v>
      </c>
      <c r="C15860" s="6" t="s">
        <v>1124</v>
      </c>
    </row>
    <row r="15861">
      <c r="A15861" s="7">
        <f t="shared" si="1"/>
        <v>13786</v>
      </c>
      <c r="B15861" s="5" t="s">
        <v>14021</v>
      </c>
      <c r="C15861" s="6" t="s">
        <v>1124</v>
      </c>
    </row>
    <row r="15862">
      <c r="A15862" s="7">
        <f t="shared" si="1"/>
        <v>13787</v>
      </c>
      <c r="B15862" s="5" t="s">
        <v>14022</v>
      </c>
      <c r="C15862" s="6" t="s">
        <v>1124</v>
      </c>
    </row>
    <row r="15863">
      <c r="A15863" s="7">
        <f t="shared" si="1"/>
        <v>13788</v>
      </c>
      <c r="B15863" s="5" t="s">
        <v>14023</v>
      </c>
      <c r="C15863" s="6" t="s">
        <v>1124</v>
      </c>
    </row>
    <row r="15864">
      <c r="A15864" s="7">
        <f t="shared" si="1"/>
        <v>13789</v>
      </c>
      <c r="B15864" s="5" t="s">
        <v>14024</v>
      </c>
      <c r="C15864" s="6" t="s">
        <v>1124</v>
      </c>
    </row>
    <row r="15865">
      <c r="A15865" s="7">
        <f t="shared" si="1"/>
        <v>13790</v>
      </c>
      <c r="B15865" s="5" t="s">
        <v>14025</v>
      </c>
      <c r="C15865" s="6" t="s">
        <v>1124</v>
      </c>
    </row>
    <row r="15866">
      <c r="A15866" s="7">
        <f t="shared" si="1"/>
        <v>13791</v>
      </c>
      <c r="B15866" s="5" t="s">
        <v>14026</v>
      </c>
      <c r="C15866" s="6" t="s">
        <v>1124</v>
      </c>
    </row>
    <row r="15867">
      <c r="A15867" s="7">
        <f t="shared" si="1"/>
        <v>13792</v>
      </c>
      <c r="B15867" s="5" t="s">
        <v>14027</v>
      </c>
      <c r="C15867" s="6" t="s">
        <v>1124</v>
      </c>
    </row>
    <row r="15868">
      <c r="A15868" s="7">
        <f t="shared" si="1"/>
        <v>13793</v>
      </c>
      <c r="B15868" s="5" t="s">
        <v>14028</v>
      </c>
      <c r="C15868" s="6" t="s">
        <v>1124</v>
      </c>
    </row>
    <row r="15869">
      <c r="A15869" s="7">
        <f t="shared" si="1"/>
        <v>13794</v>
      </c>
      <c r="B15869" s="5" t="s">
        <v>14029</v>
      </c>
      <c r="C15869" s="6" t="s">
        <v>1124</v>
      </c>
    </row>
    <row r="15870">
      <c r="A15870" s="7">
        <f t="shared" si="1"/>
        <v>13795</v>
      </c>
      <c r="B15870" s="5" t="s">
        <v>14030</v>
      </c>
      <c r="C15870" s="6" t="s">
        <v>1124</v>
      </c>
    </row>
    <row r="15871">
      <c r="A15871" s="7">
        <f t="shared" si="1"/>
        <v>13796</v>
      </c>
      <c r="B15871" s="5" t="s">
        <v>14031</v>
      </c>
      <c r="C15871" s="6" t="s">
        <v>1124</v>
      </c>
    </row>
    <row r="15872">
      <c r="A15872" s="7">
        <f t="shared" si="1"/>
        <v>13797</v>
      </c>
      <c r="B15872" s="5" t="s">
        <v>14032</v>
      </c>
      <c r="C15872" s="6" t="s">
        <v>1124</v>
      </c>
    </row>
    <row r="15873">
      <c r="A15873" s="7">
        <f t="shared" si="1"/>
        <v>13798</v>
      </c>
      <c r="B15873" s="5" t="s">
        <v>14033</v>
      </c>
      <c r="C15873" s="6" t="s">
        <v>1124</v>
      </c>
    </row>
    <row r="15874">
      <c r="A15874" s="7">
        <f t="shared" si="1"/>
        <v>13799</v>
      </c>
      <c r="B15874" s="5" t="s">
        <v>14034</v>
      </c>
      <c r="C15874" s="6" t="s">
        <v>1124</v>
      </c>
    </row>
    <row r="15875">
      <c r="A15875" s="7">
        <f t="shared" si="1"/>
        <v>13800</v>
      </c>
      <c r="B15875" s="5" t="s">
        <v>14035</v>
      </c>
      <c r="C15875" s="6" t="s">
        <v>1124</v>
      </c>
    </row>
    <row r="15876">
      <c r="A15876" s="7">
        <f t="shared" si="1"/>
        <v>13801</v>
      </c>
      <c r="B15876" s="5" t="s">
        <v>14036</v>
      </c>
      <c r="C15876" s="6" t="s">
        <v>1124</v>
      </c>
    </row>
    <row r="15877">
      <c r="A15877" s="7">
        <f t="shared" si="1"/>
        <v>13802</v>
      </c>
      <c r="B15877" s="5" t="s">
        <v>14037</v>
      </c>
      <c r="C15877" s="6" t="s">
        <v>1124</v>
      </c>
    </row>
    <row r="15878">
      <c r="A15878" s="7">
        <f t="shared" si="1"/>
        <v>13803</v>
      </c>
      <c r="B15878" s="5" t="s">
        <v>14038</v>
      </c>
      <c r="C15878" s="6" t="s">
        <v>1124</v>
      </c>
    </row>
    <row r="15879">
      <c r="A15879" s="7">
        <f t="shared" si="1"/>
        <v>13804</v>
      </c>
      <c r="B15879" s="5" t="s">
        <v>14039</v>
      </c>
      <c r="C15879" s="6" t="s">
        <v>1124</v>
      </c>
    </row>
    <row r="15880">
      <c r="A15880" s="7">
        <f t="shared" si="1"/>
        <v>13805</v>
      </c>
      <c r="B15880" s="5" t="s">
        <v>14040</v>
      </c>
      <c r="C15880" s="6" t="s">
        <v>1124</v>
      </c>
    </row>
    <row r="15881">
      <c r="A15881" s="7">
        <f t="shared" si="1"/>
        <v>13806</v>
      </c>
      <c r="B15881" s="5" t="s">
        <v>14041</v>
      </c>
      <c r="C15881" s="6" t="s">
        <v>1124</v>
      </c>
    </row>
    <row r="15882">
      <c r="A15882" s="7">
        <f t="shared" si="1"/>
        <v>13807</v>
      </c>
      <c r="B15882" s="5" t="s">
        <v>14042</v>
      </c>
      <c r="C15882" s="6" t="s">
        <v>1124</v>
      </c>
    </row>
    <row r="15883">
      <c r="A15883" s="7">
        <f t="shared" si="1"/>
        <v>13808</v>
      </c>
      <c r="B15883" s="5" t="s">
        <v>14043</v>
      </c>
      <c r="C15883" s="6" t="s">
        <v>1124</v>
      </c>
    </row>
    <row r="15884">
      <c r="A15884" s="7">
        <f t="shared" si="1"/>
        <v>13809</v>
      </c>
      <c r="B15884" s="5" t="s">
        <v>14044</v>
      </c>
      <c r="C15884" s="6" t="s">
        <v>1124</v>
      </c>
    </row>
    <row r="15885">
      <c r="A15885" s="7">
        <f t="shared" si="1"/>
        <v>13810</v>
      </c>
      <c r="B15885" s="5" t="s">
        <v>14045</v>
      </c>
      <c r="C15885" s="6" t="s">
        <v>356</v>
      </c>
    </row>
    <row r="15886">
      <c r="A15886" s="7">
        <f t="shared" si="1"/>
        <v>13811</v>
      </c>
      <c r="B15886" s="5" t="s">
        <v>14046</v>
      </c>
      <c r="C15886" s="6" t="s">
        <v>1495</v>
      </c>
    </row>
    <row r="15887">
      <c r="A15887" s="7">
        <f t="shared" si="1"/>
        <v>13812</v>
      </c>
      <c r="B15887" s="5" t="s">
        <v>14047</v>
      </c>
      <c r="C15887" s="6" t="s">
        <v>1124</v>
      </c>
    </row>
    <row r="15888">
      <c r="A15888" s="7">
        <f t="shared" si="1"/>
        <v>13813</v>
      </c>
      <c r="B15888" s="5" t="s">
        <v>14048</v>
      </c>
      <c r="C15888" s="6" t="s">
        <v>1124</v>
      </c>
    </row>
    <row r="15889">
      <c r="A15889" s="7">
        <f t="shared" si="1"/>
        <v>13814</v>
      </c>
      <c r="B15889" s="5" t="s">
        <v>14049</v>
      </c>
      <c r="C15889" s="6" t="s">
        <v>1124</v>
      </c>
    </row>
    <row r="15890">
      <c r="A15890" s="7">
        <f t="shared" si="1"/>
        <v>13815</v>
      </c>
      <c r="B15890" s="5" t="s">
        <v>14050</v>
      </c>
      <c r="C15890" s="6" t="s">
        <v>1124</v>
      </c>
    </row>
    <row r="15891">
      <c r="A15891" s="7">
        <f t="shared" si="1"/>
        <v>13816</v>
      </c>
      <c r="B15891" s="5" t="s">
        <v>14051</v>
      </c>
      <c r="C15891" s="6" t="s">
        <v>1124</v>
      </c>
    </row>
    <row r="15892">
      <c r="A15892" s="7">
        <f t="shared" si="1"/>
        <v>13817</v>
      </c>
      <c r="B15892" s="5" t="s">
        <v>14052</v>
      </c>
      <c r="C15892" s="6" t="s">
        <v>1124</v>
      </c>
    </row>
    <row r="15893">
      <c r="A15893" s="7">
        <f t="shared" si="1"/>
        <v>13818</v>
      </c>
      <c r="B15893" s="5" t="s">
        <v>14053</v>
      </c>
      <c r="C15893" s="6" t="s">
        <v>1124</v>
      </c>
    </row>
    <row r="15894">
      <c r="A15894" s="7">
        <f t="shared" si="1"/>
        <v>13819</v>
      </c>
      <c r="B15894" s="5" t="s">
        <v>14054</v>
      </c>
      <c r="C15894" s="6" t="s">
        <v>1124</v>
      </c>
    </row>
    <row r="15895">
      <c r="A15895" s="7">
        <f t="shared" si="1"/>
        <v>13820</v>
      </c>
      <c r="B15895" s="5" t="s">
        <v>14055</v>
      </c>
      <c r="C15895" s="6" t="s">
        <v>1124</v>
      </c>
    </row>
    <row r="15896">
      <c r="A15896" s="7">
        <f t="shared" si="1"/>
        <v>13821</v>
      </c>
      <c r="B15896" s="5" t="s">
        <v>14056</v>
      </c>
      <c r="C15896" s="6" t="s">
        <v>1124</v>
      </c>
    </row>
    <row r="15897">
      <c r="A15897" s="7">
        <f t="shared" si="1"/>
        <v>13822</v>
      </c>
      <c r="B15897" s="5" t="s">
        <v>14057</v>
      </c>
      <c r="C15897" s="6" t="s">
        <v>1124</v>
      </c>
    </row>
    <row r="15898">
      <c r="A15898" s="7">
        <f t="shared" si="1"/>
        <v>13823</v>
      </c>
      <c r="B15898" s="5" t="s">
        <v>14058</v>
      </c>
      <c r="C15898" s="6" t="s">
        <v>1124</v>
      </c>
    </row>
    <row r="15899">
      <c r="A15899" s="7">
        <f t="shared" si="1"/>
        <v>13824</v>
      </c>
      <c r="B15899" s="5" t="s">
        <v>14059</v>
      </c>
      <c r="C15899" s="6" t="s">
        <v>1124</v>
      </c>
    </row>
    <row r="15900">
      <c r="A15900" s="7">
        <f t="shared" si="1"/>
        <v>13825</v>
      </c>
      <c r="B15900" s="5" t="s">
        <v>14060</v>
      </c>
      <c r="C15900" s="6" t="s">
        <v>1124</v>
      </c>
    </row>
    <row r="15901">
      <c r="A15901" s="7">
        <f t="shared" si="1"/>
        <v>13826</v>
      </c>
      <c r="B15901" s="5" t="s">
        <v>14061</v>
      </c>
      <c r="C15901" s="6" t="s">
        <v>1124</v>
      </c>
    </row>
    <row r="15902">
      <c r="A15902" s="7">
        <f t="shared" si="1"/>
        <v>13827</v>
      </c>
      <c r="B15902" s="5" t="s">
        <v>14062</v>
      </c>
      <c r="C15902" s="6" t="s">
        <v>1124</v>
      </c>
    </row>
    <row r="15903">
      <c r="A15903" s="7">
        <f t="shared" si="1"/>
        <v>13828</v>
      </c>
      <c r="B15903" s="5" t="s">
        <v>14063</v>
      </c>
      <c r="C15903" s="6" t="s">
        <v>1124</v>
      </c>
    </row>
    <row r="15904">
      <c r="A15904" s="7">
        <f t="shared" si="1"/>
        <v>13829</v>
      </c>
      <c r="B15904" s="5" t="s">
        <v>14064</v>
      </c>
      <c r="C15904" s="6" t="s">
        <v>1124</v>
      </c>
    </row>
    <row r="15905">
      <c r="A15905" s="7">
        <f t="shared" si="1"/>
        <v>13830</v>
      </c>
      <c r="B15905" s="5" t="s">
        <v>14065</v>
      </c>
      <c r="C15905" s="6" t="s">
        <v>1124</v>
      </c>
    </row>
    <row r="15906">
      <c r="A15906" s="7">
        <f t="shared" si="1"/>
        <v>13831</v>
      </c>
      <c r="B15906" s="5" t="s">
        <v>14066</v>
      </c>
      <c r="C15906" s="6" t="s">
        <v>1124</v>
      </c>
    </row>
    <row r="15907">
      <c r="A15907" s="7">
        <f t="shared" si="1"/>
        <v>13832</v>
      </c>
      <c r="B15907" s="5" t="s">
        <v>14067</v>
      </c>
      <c r="C15907" s="6" t="s">
        <v>1124</v>
      </c>
    </row>
    <row r="15908">
      <c r="A15908" s="7">
        <f t="shared" si="1"/>
        <v>13833</v>
      </c>
      <c r="B15908" s="5" t="s">
        <v>14068</v>
      </c>
      <c r="C15908" s="6" t="s">
        <v>1124</v>
      </c>
    </row>
    <row r="15909">
      <c r="A15909" s="7">
        <f t="shared" si="1"/>
        <v>13834</v>
      </c>
      <c r="B15909" s="5" t="s">
        <v>14069</v>
      </c>
      <c r="C15909" s="6" t="s">
        <v>1124</v>
      </c>
    </row>
    <row r="15910">
      <c r="A15910" s="7">
        <f t="shared" si="1"/>
        <v>13835</v>
      </c>
      <c r="B15910" s="5" t="s">
        <v>14070</v>
      </c>
      <c r="C15910" s="6" t="s">
        <v>1124</v>
      </c>
    </row>
    <row r="15911">
      <c r="A15911" s="7">
        <f t="shared" si="1"/>
        <v>13836</v>
      </c>
      <c r="B15911" s="5" t="s">
        <v>14071</v>
      </c>
      <c r="C15911" s="6" t="s">
        <v>1124</v>
      </c>
    </row>
    <row r="15912">
      <c r="A15912" s="7">
        <f t="shared" si="1"/>
        <v>13837</v>
      </c>
      <c r="B15912" s="5" t="s">
        <v>14072</v>
      </c>
      <c r="C15912" s="6" t="s">
        <v>1124</v>
      </c>
    </row>
    <row r="15913">
      <c r="A15913" s="7">
        <f t="shared" si="1"/>
        <v>13838</v>
      </c>
      <c r="B15913" s="5" t="s">
        <v>14073</v>
      </c>
      <c r="C15913" s="6" t="s">
        <v>1124</v>
      </c>
    </row>
    <row r="15914">
      <c r="A15914" s="7">
        <f t="shared" si="1"/>
        <v>13839</v>
      </c>
      <c r="B15914" s="5" t="s">
        <v>14074</v>
      </c>
      <c r="C15914" s="6" t="s">
        <v>1124</v>
      </c>
    </row>
    <row r="15915">
      <c r="A15915" s="7">
        <f t="shared" si="1"/>
        <v>13840</v>
      </c>
      <c r="B15915" s="5" t="s">
        <v>14075</v>
      </c>
      <c r="C15915" s="6" t="s">
        <v>1124</v>
      </c>
    </row>
    <row r="15916">
      <c r="A15916" s="7">
        <f t="shared" si="1"/>
        <v>13841</v>
      </c>
      <c r="B15916" s="5" t="s">
        <v>14076</v>
      </c>
      <c r="C15916" s="6" t="s">
        <v>1124</v>
      </c>
    </row>
    <row r="15917">
      <c r="A15917" s="7">
        <f t="shared" si="1"/>
        <v>13842</v>
      </c>
      <c r="B15917" s="5" t="s">
        <v>14077</v>
      </c>
      <c r="C15917" s="6" t="s">
        <v>1124</v>
      </c>
    </row>
    <row r="15918">
      <c r="A15918" s="7">
        <f t="shared" si="1"/>
        <v>13843</v>
      </c>
      <c r="B15918" s="5" t="s">
        <v>14078</v>
      </c>
      <c r="C15918" s="6" t="s">
        <v>1124</v>
      </c>
    </row>
    <row r="15919">
      <c r="A15919" s="7">
        <f t="shared" si="1"/>
        <v>13844</v>
      </c>
      <c r="B15919" s="5" t="s">
        <v>14079</v>
      </c>
      <c r="C15919" s="6" t="s">
        <v>1124</v>
      </c>
    </row>
    <row r="15920">
      <c r="A15920" s="7">
        <f t="shared" si="1"/>
        <v>13845</v>
      </c>
      <c r="B15920" s="5" t="s">
        <v>14080</v>
      </c>
      <c r="C15920" s="6" t="s">
        <v>1124</v>
      </c>
    </row>
    <row r="15921">
      <c r="A15921" s="7">
        <f t="shared" si="1"/>
        <v>13846</v>
      </c>
      <c r="B15921" s="5" t="s">
        <v>14081</v>
      </c>
      <c r="C15921" s="6" t="s">
        <v>1124</v>
      </c>
    </row>
    <row r="15922">
      <c r="A15922" s="7">
        <f t="shared" si="1"/>
        <v>13847</v>
      </c>
      <c r="B15922" s="5" t="s">
        <v>14082</v>
      </c>
      <c r="C15922" s="6" t="s">
        <v>1124</v>
      </c>
    </row>
    <row r="15923">
      <c r="A15923" s="7">
        <f t="shared" si="1"/>
        <v>13848</v>
      </c>
      <c r="B15923" s="5" t="s">
        <v>14083</v>
      </c>
      <c r="C15923" s="6" t="s">
        <v>1124</v>
      </c>
    </row>
    <row r="15924">
      <c r="A15924" s="7">
        <f t="shared" si="1"/>
        <v>13849</v>
      </c>
      <c r="B15924" s="5" t="s">
        <v>14084</v>
      </c>
      <c r="C15924" s="6" t="s">
        <v>1124</v>
      </c>
    </row>
    <row r="15925">
      <c r="A15925" s="7">
        <f t="shared" si="1"/>
        <v>13850</v>
      </c>
      <c r="B15925" s="5" t="s">
        <v>14085</v>
      </c>
      <c r="C15925" s="6" t="s">
        <v>1124</v>
      </c>
    </row>
    <row r="15926">
      <c r="A15926" s="7">
        <f t="shared" si="1"/>
        <v>13851</v>
      </c>
      <c r="B15926" s="5" t="s">
        <v>14086</v>
      </c>
      <c r="C15926" s="6" t="s">
        <v>1124</v>
      </c>
    </row>
    <row r="15927">
      <c r="A15927" s="7">
        <f t="shared" si="1"/>
        <v>13852</v>
      </c>
      <c r="B15927" s="5" t="s">
        <v>14087</v>
      </c>
      <c r="C15927" s="6" t="s">
        <v>1124</v>
      </c>
    </row>
    <row r="15928">
      <c r="A15928" s="7">
        <f t="shared" si="1"/>
        <v>13853</v>
      </c>
      <c r="B15928" s="5" t="s">
        <v>14088</v>
      </c>
      <c r="C15928" s="6" t="s">
        <v>1124</v>
      </c>
    </row>
    <row r="15929">
      <c r="A15929" s="7">
        <f t="shared" si="1"/>
        <v>13854</v>
      </c>
      <c r="B15929" s="5" t="s">
        <v>14089</v>
      </c>
      <c r="C15929" s="6" t="s">
        <v>1124</v>
      </c>
    </row>
    <row r="15930">
      <c r="A15930" s="7">
        <f t="shared" si="1"/>
        <v>13855</v>
      </c>
      <c r="B15930" s="5" t="s">
        <v>14090</v>
      </c>
      <c r="C15930" s="6" t="s">
        <v>1124</v>
      </c>
    </row>
    <row r="15931">
      <c r="A15931" s="7">
        <f t="shared" si="1"/>
        <v>13856</v>
      </c>
      <c r="B15931" s="5" t="s">
        <v>14091</v>
      </c>
      <c r="C15931" s="6" t="s">
        <v>1124</v>
      </c>
    </row>
    <row r="15932">
      <c r="A15932" s="7">
        <f t="shared" si="1"/>
        <v>13857</v>
      </c>
      <c r="B15932" s="5" t="s">
        <v>14092</v>
      </c>
      <c r="C15932" s="6" t="s">
        <v>1124</v>
      </c>
    </row>
    <row r="15933">
      <c r="A15933" s="7">
        <f t="shared" si="1"/>
        <v>13858</v>
      </c>
      <c r="B15933" s="5" t="s">
        <v>14093</v>
      </c>
      <c r="C15933" s="6" t="s">
        <v>1124</v>
      </c>
    </row>
    <row r="15934">
      <c r="A15934" s="7">
        <f t="shared" si="1"/>
        <v>13859</v>
      </c>
      <c r="B15934" s="5" t="s">
        <v>14094</v>
      </c>
      <c r="C15934" s="6" t="s">
        <v>1124</v>
      </c>
    </row>
    <row r="15935">
      <c r="A15935" s="7">
        <f t="shared" si="1"/>
        <v>13860</v>
      </c>
      <c r="B15935" s="5" t="s">
        <v>14095</v>
      </c>
      <c r="C15935" s="6" t="s">
        <v>1124</v>
      </c>
    </row>
    <row r="15936">
      <c r="A15936" s="7">
        <f t="shared" si="1"/>
        <v>13861</v>
      </c>
      <c r="B15936" s="5" t="s">
        <v>14096</v>
      </c>
      <c r="C15936" s="6" t="s">
        <v>1124</v>
      </c>
    </row>
    <row r="15937">
      <c r="A15937" s="7">
        <f t="shared" si="1"/>
        <v>13862</v>
      </c>
      <c r="B15937" s="5" t="s">
        <v>14097</v>
      </c>
      <c r="C15937" s="6" t="s">
        <v>1124</v>
      </c>
    </row>
    <row r="15938">
      <c r="A15938" s="7">
        <f t="shared" si="1"/>
        <v>13863</v>
      </c>
      <c r="B15938" s="5" t="s">
        <v>14098</v>
      </c>
      <c r="C15938" s="6" t="s">
        <v>1124</v>
      </c>
    </row>
    <row r="15939">
      <c r="A15939" s="7">
        <f t="shared" si="1"/>
        <v>13864</v>
      </c>
      <c r="B15939" s="5" t="s">
        <v>14099</v>
      </c>
      <c r="C15939" s="6" t="s">
        <v>1124</v>
      </c>
    </row>
    <row r="15940">
      <c r="A15940" s="7">
        <f t="shared" si="1"/>
        <v>13865</v>
      </c>
      <c r="B15940" s="5" t="s">
        <v>14100</v>
      </c>
      <c r="C15940" s="6" t="s">
        <v>1124</v>
      </c>
    </row>
    <row r="15941">
      <c r="A15941" s="7">
        <f t="shared" si="1"/>
        <v>13866</v>
      </c>
      <c r="B15941" s="5" t="s">
        <v>14101</v>
      </c>
      <c r="C15941" s="6" t="s">
        <v>1124</v>
      </c>
    </row>
    <row r="15942">
      <c r="A15942" s="7">
        <f t="shared" si="1"/>
        <v>13867</v>
      </c>
      <c r="B15942" s="5" t="s">
        <v>14102</v>
      </c>
      <c r="C15942" s="6" t="s">
        <v>1124</v>
      </c>
    </row>
    <row r="15943">
      <c r="A15943" s="7">
        <f t="shared" si="1"/>
        <v>13868</v>
      </c>
      <c r="B15943" s="5" t="s">
        <v>14103</v>
      </c>
      <c r="C15943" s="6" t="s">
        <v>1124</v>
      </c>
    </row>
    <row r="15944">
      <c r="A15944" s="7">
        <f t="shared" si="1"/>
        <v>13869</v>
      </c>
      <c r="B15944" s="5" t="s">
        <v>14104</v>
      </c>
      <c r="C15944" s="6" t="s">
        <v>1124</v>
      </c>
    </row>
    <row r="15945">
      <c r="A15945" s="7">
        <f t="shared" si="1"/>
        <v>13870</v>
      </c>
      <c r="B15945" s="5" t="s">
        <v>14105</v>
      </c>
      <c r="C15945" s="6" t="s">
        <v>1124</v>
      </c>
    </row>
    <row r="15946">
      <c r="A15946" s="7">
        <f t="shared" si="1"/>
        <v>13871</v>
      </c>
      <c r="B15946" s="5" t="s">
        <v>14106</v>
      </c>
      <c r="C15946" s="6" t="s">
        <v>1124</v>
      </c>
    </row>
    <row r="15947">
      <c r="A15947" s="7">
        <f t="shared" si="1"/>
        <v>13872</v>
      </c>
      <c r="B15947" s="5" t="s">
        <v>14107</v>
      </c>
      <c r="C15947" s="6" t="s">
        <v>1124</v>
      </c>
    </row>
    <row r="15948">
      <c r="A15948" s="7">
        <f t="shared" si="1"/>
        <v>13873</v>
      </c>
      <c r="B15948" s="5" t="s">
        <v>14108</v>
      </c>
      <c r="C15948" s="6" t="s">
        <v>1124</v>
      </c>
    </row>
    <row r="15949">
      <c r="A15949" s="7">
        <f t="shared" si="1"/>
        <v>13874</v>
      </c>
      <c r="B15949" s="5" t="s">
        <v>14109</v>
      </c>
      <c r="C15949" s="6" t="s">
        <v>1124</v>
      </c>
    </row>
    <row r="15950">
      <c r="A15950" s="7">
        <f t="shared" si="1"/>
        <v>13875</v>
      </c>
      <c r="B15950" s="5" t="s">
        <v>14110</v>
      </c>
      <c r="C15950" s="6" t="s">
        <v>1124</v>
      </c>
    </row>
    <row r="15951">
      <c r="A15951" s="7">
        <f t="shared" si="1"/>
        <v>13876</v>
      </c>
      <c r="B15951" s="5" t="s">
        <v>14111</v>
      </c>
      <c r="C15951" s="6" t="s">
        <v>1124</v>
      </c>
    </row>
    <row r="15952">
      <c r="A15952" s="7">
        <f t="shared" si="1"/>
        <v>13877</v>
      </c>
      <c r="B15952" s="5" t="s">
        <v>14112</v>
      </c>
      <c r="C15952" s="6" t="s">
        <v>603</v>
      </c>
    </row>
    <row r="15953">
      <c r="A15953" s="7">
        <f t="shared" si="1"/>
        <v>13878</v>
      </c>
      <c r="B15953" s="5" t="s">
        <v>14113</v>
      </c>
      <c r="C15953" s="6" t="s">
        <v>437</v>
      </c>
    </row>
    <row r="15954">
      <c r="A15954" s="7">
        <f t="shared" si="1"/>
        <v>13879</v>
      </c>
      <c r="B15954" s="5" t="s">
        <v>14114</v>
      </c>
      <c r="C15954" s="6" t="s">
        <v>95</v>
      </c>
    </row>
    <row r="15955">
      <c r="A15955" s="7">
        <f t="shared" si="1"/>
        <v>13880</v>
      </c>
      <c r="B15955" s="5" t="s">
        <v>14115</v>
      </c>
      <c r="C15955" s="6" t="s">
        <v>95</v>
      </c>
    </row>
    <row r="15956">
      <c r="A15956" s="7">
        <f t="shared" si="1"/>
        <v>13881</v>
      </c>
      <c r="B15956" s="8" t="s">
        <v>14116</v>
      </c>
      <c r="C15956" s="9" t="s">
        <v>758</v>
      </c>
    </row>
    <row r="15957">
      <c r="A15957" s="7">
        <f t="shared" si="1"/>
        <v>13882</v>
      </c>
      <c r="B15957" s="5" t="s">
        <v>14117</v>
      </c>
      <c r="C15957" s="6" t="s">
        <v>4</v>
      </c>
    </row>
    <row r="15958">
      <c r="A15958" s="7">
        <f t="shared" si="1"/>
        <v>13883</v>
      </c>
      <c r="B15958" s="8" t="s">
        <v>14118</v>
      </c>
      <c r="C15958" s="9" t="s">
        <v>52</v>
      </c>
    </row>
    <row r="15959">
      <c r="A15959" s="7">
        <f t="shared" si="1"/>
        <v>13884</v>
      </c>
      <c r="B15959" s="5" t="s">
        <v>14119</v>
      </c>
      <c r="C15959" s="6" t="s">
        <v>1248</v>
      </c>
    </row>
    <row r="15960">
      <c r="A15960" s="7">
        <f t="shared" si="1"/>
        <v>13885</v>
      </c>
      <c r="B15960" s="5" t="s">
        <v>14120</v>
      </c>
      <c r="C15960" s="6" t="s">
        <v>1007</v>
      </c>
    </row>
    <row r="15961">
      <c r="A15961" s="7">
        <f t="shared" si="1"/>
        <v>13886</v>
      </c>
      <c r="B15961" s="5" t="s">
        <v>14121</v>
      </c>
      <c r="C15961" s="6" t="s">
        <v>1007</v>
      </c>
    </row>
    <row r="15962">
      <c r="A15962" s="7">
        <f t="shared" si="1"/>
        <v>13887</v>
      </c>
      <c r="B15962" s="8" t="s">
        <v>14122</v>
      </c>
      <c r="C15962" s="9" t="s">
        <v>758</v>
      </c>
    </row>
    <row r="15963">
      <c r="A15963" s="7">
        <f t="shared" si="1"/>
        <v>13888</v>
      </c>
      <c r="B15963" s="5" t="s">
        <v>14123</v>
      </c>
      <c r="C15963" s="6" t="s">
        <v>462</v>
      </c>
    </row>
    <row r="15964">
      <c r="A15964" s="7">
        <f t="shared" si="1"/>
        <v>13889</v>
      </c>
      <c r="B15964" s="5" t="s">
        <v>14124</v>
      </c>
      <c r="C15964" s="6" t="s">
        <v>346</v>
      </c>
    </row>
    <row r="15965">
      <c r="A15965" s="7">
        <f t="shared" si="1"/>
        <v>13890</v>
      </c>
      <c r="B15965" s="5" t="s">
        <v>14125</v>
      </c>
      <c r="C15965" s="6" t="s">
        <v>346</v>
      </c>
    </row>
    <row r="15966">
      <c r="A15966" s="7">
        <f t="shared" si="1"/>
        <v>13891</v>
      </c>
      <c r="B15966" s="5" t="s">
        <v>14126</v>
      </c>
      <c r="C15966" s="6" t="s">
        <v>1458</v>
      </c>
    </row>
    <row r="15967">
      <c r="A15967" s="7">
        <f t="shared" si="1"/>
        <v>13892</v>
      </c>
      <c r="B15967" s="5" t="s">
        <v>14127</v>
      </c>
      <c r="C15967" s="6" t="s">
        <v>681</v>
      </c>
    </row>
    <row r="15968">
      <c r="A15968" s="7">
        <f t="shared" si="1"/>
        <v>13893</v>
      </c>
      <c r="B15968" s="5" t="s">
        <v>14128</v>
      </c>
      <c r="C15968" s="6" t="s">
        <v>462</v>
      </c>
    </row>
    <row r="15969">
      <c r="A15969" s="7">
        <f t="shared" si="1"/>
        <v>13894</v>
      </c>
      <c r="B15969" s="5" t="s">
        <v>14129</v>
      </c>
      <c r="C15969" s="6" t="s">
        <v>462</v>
      </c>
    </row>
    <row r="15970">
      <c r="A15970" s="7">
        <f t="shared" si="1"/>
        <v>13895</v>
      </c>
      <c r="B15970" s="8" t="s">
        <v>14130</v>
      </c>
      <c r="C15970" s="9" t="s">
        <v>162</v>
      </c>
    </row>
    <row r="15971" ht="16.5" customHeight="1">
      <c r="A15971" s="7">
        <f t="shared" si="1"/>
        <v>13896</v>
      </c>
      <c r="B15971" s="8" t="s">
        <v>14131</v>
      </c>
      <c r="C15971" s="6" t="s">
        <v>153</v>
      </c>
    </row>
    <row r="15972">
      <c r="A15972" s="7">
        <f t="shared" si="1"/>
        <v>13896</v>
      </c>
      <c r="B15972" s="8" t="s">
        <v>14131</v>
      </c>
      <c r="C15972" s="9" t="s">
        <v>25</v>
      </c>
    </row>
    <row r="15973">
      <c r="A15973" s="7">
        <f t="shared" si="1"/>
        <v>13896</v>
      </c>
      <c r="B15973" s="8" t="s">
        <v>14131</v>
      </c>
      <c r="C15973" s="6" t="s">
        <v>10746</v>
      </c>
    </row>
    <row r="15974">
      <c r="A15974" s="7">
        <f t="shared" si="1"/>
        <v>13896</v>
      </c>
      <c r="B15974" s="8" t="s">
        <v>14131</v>
      </c>
      <c r="C15974" s="9" t="s">
        <v>25</v>
      </c>
    </row>
    <row r="15975">
      <c r="A15975" s="7">
        <f t="shared" si="1"/>
        <v>13896</v>
      </c>
      <c r="B15975" s="8" t="s">
        <v>14131</v>
      </c>
      <c r="C15975" s="6" t="s">
        <v>449</v>
      </c>
    </row>
    <row r="15976">
      <c r="A15976" s="7">
        <f t="shared" si="1"/>
        <v>13896</v>
      </c>
      <c r="B15976" s="8" t="s">
        <v>14131</v>
      </c>
      <c r="C15976" s="9" t="s">
        <v>25</v>
      </c>
    </row>
    <row r="15977">
      <c r="A15977" s="7">
        <f t="shared" si="1"/>
        <v>13897</v>
      </c>
      <c r="B15977" s="5" t="s">
        <v>14132</v>
      </c>
      <c r="C15977" s="6" t="s">
        <v>74</v>
      </c>
    </row>
    <row r="15978">
      <c r="A15978" s="7">
        <f t="shared" si="1"/>
        <v>13898</v>
      </c>
      <c r="B15978" s="5" t="s">
        <v>14133</v>
      </c>
      <c r="C15978" s="6" t="s">
        <v>989</v>
      </c>
    </row>
    <row r="15979">
      <c r="A15979" s="7">
        <f t="shared" si="1"/>
        <v>13899</v>
      </c>
      <c r="B15979" s="5" t="s">
        <v>14134</v>
      </c>
      <c r="C15979" s="6" t="s">
        <v>452</v>
      </c>
    </row>
    <row r="15980">
      <c r="A15980" s="7">
        <f t="shared" si="1"/>
        <v>13899</v>
      </c>
      <c r="B15980" s="5" t="s">
        <v>14134</v>
      </c>
      <c r="C15980" s="6" t="s">
        <v>467</v>
      </c>
    </row>
    <row r="15981">
      <c r="A15981" s="7">
        <f t="shared" si="1"/>
        <v>13900</v>
      </c>
      <c r="B15981" s="8" t="s">
        <v>14135</v>
      </c>
      <c r="C15981" s="9" t="s">
        <v>188</v>
      </c>
    </row>
    <row r="15982">
      <c r="A15982" s="7">
        <f t="shared" si="1"/>
        <v>13901</v>
      </c>
      <c r="B15982" s="8" t="s">
        <v>14136</v>
      </c>
      <c r="C15982" s="6" t="s">
        <v>132</v>
      </c>
    </row>
    <row r="15983">
      <c r="A15983" s="7">
        <f t="shared" si="1"/>
        <v>13901</v>
      </c>
      <c r="B15983" s="8" t="s">
        <v>14136</v>
      </c>
      <c r="C15983" s="9" t="s">
        <v>25</v>
      </c>
    </row>
    <row r="15984">
      <c r="A15984" s="7">
        <f t="shared" si="1"/>
        <v>13902</v>
      </c>
      <c r="B15984" s="5" t="s">
        <v>14137</v>
      </c>
      <c r="C15984" s="6" t="s">
        <v>467</v>
      </c>
    </row>
    <row r="15985">
      <c r="A15985" s="7">
        <f t="shared" si="1"/>
        <v>13903</v>
      </c>
      <c r="B15985" s="8" t="s">
        <v>14138</v>
      </c>
      <c r="C15985" s="9" t="s">
        <v>728</v>
      </c>
    </row>
    <row r="15986">
      <c r="A15986" s="7">
        <f t="shared" si="1"/>
        <v>13904</v>
      </c>
      <c r="B15986" s="8" t="s">
        <v>14139</v>
      </c>
      <c r="C15986" s="9" t="s">
        <v>733</v>
      </c>
    </row>
    <row r="15987">
      <c r="A15987" s="7">
        <f t="shared" si="1"/>
        <v>13905</v>
      </c>
      <c r="B15987" s="5" t="s">
        <v>14140</v>
      </c>
      <c r="C15987" s="6" t="s">
        <v>714</v>
      </c>
    </row>
    <row r="15988">
      <c r="A15988" s="7">
        <f t="shared" si="1"/>
        <v>13906</v>
      </c>
      <c r="B15988" s="5" t="s">
        <v>14141</v>
      </c>
      <c r="C15988" s="6" t="s">
        <v>1334</v>
      </c>
    </row>
    <row r="15989">
      <c r="A15989" s="7">
        <f t="shared" si="1"/>
        <v>13907</v>
      </c>
      <c r="B15989" s="5" t="s">
        <v>14142</v>
      </c>
      <c r="C15989" s="6" t="s">
        <v>765</v>
      </c>
    </row>
    <row r="15990">
      <c r="A15990" s="7">
        <f t="shared" si="1"/>
        <v>13908</v>
      </c>
      <c r="B15990" s="5" t="s">
        <v>14143</v>
      </c>
      <c r="C15990" s="6" t="s">
        <v>785</v>
      </c>
    </row>
    <row r="15991">
      <c r="A15991" s="7">
        <f t="shared" si="1"/>
        <v>13909</v>
      </c>
      <c r="B15991" s="8" t="s">
        <v>14144</v>
      </c>
      <c r="C15991" s="6" t="s">
        <v>1012</v>
      </c>
    </row>
    <row r="15992">
      <c r="A15992" s="7">
        <f t="shared" si="1"/>
        <v>13910</v>
      </c>
      <c r="B15992" s="5" t="s">
        <v>14145</v>
      </c>
      <c r="C15992" s="6" t="s">
        <v>1120</v>
      </c>
    </row>
    <row r="15993">
      <c r="A15993" s="7">
        <f t="shared" si="1"/>
        <v>13911</v>
      </c>
      <c r="B15993" s="8" t="s">
        <v>14146</v>
      </c>
      <c r="C15993" s="9" t="s">
        <v>835</v>
      </c>
    </row>
    <row r="15994">
      <c r="A15994" s="7">
        <f t="shared" si="1"/>
        <v>13912</v>
      </c>
      <c r="B15994" s="8" t="s">
        <v>14147</v>
      </c>
      <c r="C15994" s="9" t="s">
        <v>614</v>
      </c>
    </row>
    <row r="15995">
      <c r="A15995" s="7">
        <f t="shared" si="1"/>
        <v>13913</v>
      </c>
      <c r="B15995" s="8" t="s">
        <v>14148</v>
      </c>
      <c r="C15995" s="9" t="s">
        <v>614</v>
      </c>
    </row>
    <row r="15996">
      <c r="A15996" s="7">
        <f t="shared" si="1"/>
        <v>13914</v>
      </c>
      <c r="B15996" s="8" t="s">
        <v>14149</v>
      </c>
      <c r="C15996" s="9" t="s">
        <v>65</v>
      </c>
    </row>
    <row r="15997">
      <c r="A15997" s="7">
        <f t="shared" si="1"/>
        <v>13915</v>
      </c>
      <c r="B15997" s="8" t="s">
        <v>14150</v>
      </c>
      <c r="C15997" s="9" t="s">
        <v>88</v>
      </c>
    </row>
    <row r="15998">
      <c r="A15998" s="7">
        <f t="shared" si="1"/>
        <v>13916</v>
      </c>
      <c r="B15998" s="8" t="s">
        <v>14151</v>
      </c>
      <c r="C15998" s="9" t="s">
        <v>52</v>
      </c>
    </row>
    <row r="15999">
      <c r="A15999" s="7">
        <f t="shared" si="1"/>
        <v>13917</v>
      </c>
      <c r="B15999" s="5" t="s">
        <v>14152</v>
      </c>
      <c r="C15999" s="6" t="s">
        <v>547</v>
      </c>
    </row>
    <row r="16000">
      <c r="A16000" s="7">
        <f t="shared" si="1"/>
        <v>13917</v>
      </c>
      <c r="B16000" s="5" t="s">
        <v>14152</v>
      </c>
      <c r="C16000" s="6" t="s">
        <v>362</v>
      </c>
    </row>
    <row r="16001">
      <c r="A16001" s="7">
        <f t="shared" si="1"/>
        <v>13918</v>
      </c>
      <c r="B16001" s="5" t="s">
        <v>14153</v>
      </c>
      <c r="C16001" s="6" t="s">
        <v>1248</v>
      </c>
    </row>
    <row r="16002">
      <c r="A16002" s="7">
        <f t="shared" si="1"/>
        <v>13919</v>
      </c>
      <c r="B16002" s="5" t="s">
        <v>14154</v>
      </c>
      <c r="C16002" s="6" t="s">
        <v>1223</v>
      </c>
    </row>
    <row r="16003">
      <c r="A16003" s="7">
        <f t="shared" si="1"/>
        <v>13920</v>
      </c>
      <c r="B16003" s="5" t="s">
        <v>14155</v>
      </c>
      <c r="C16003" s="6" t="s">
        <v>612</v>
      </c>
    </row>
    <row r="16004">
      <c r="A16004" s="7">
        <f t="shared" si="1"/>
        <v>13921</v>
      </c>
      <c r="B16004" s="5" t="s">
        <v>14156</v>
      </c>
      <c r="C16004" s="6" t="s">
        <v>6</v>
      </c>
    </row>
    <row r="16005">
      <c r="A16005" s="7">
        <f t="shared" si="1"/>
        <v>13922</v>
      </c>
      <c r="B16005" s="5" t="s">
        <v>14157</v>
      </c>
      <c r="C16005" s="6" t="s">
        <v>1207</v>
      </c>
    </row>
    <row r="16006">
      <c r="A16006" s="7">
        <f t="shared" si="1"/>
        <v>13923</v>
      </c>
      <c r="B16006" s="5" t="s">
        <v>14158</v>
      </c>
      <c r="C16006" s="6" t="s">
        <v>727</v>
      </c>
    </row>
    <row r="16007">
      <c r="A16007" s="7">
        <f t="shared" si="1"/>
        <v>13924</v>
      </c>
      <c r="B16007" s="5" t="s">
        <v>14159</v>
      </c>
      <c r="C16007" s="6" t="s">
        <v>1120</v>
      </c>
    </row>
    <row r="16008">
      <c r="A16008" s="7">
        <f t="shared" si="1"/>
        <v>13925</v>
      </c>
      <c r="B16008" s="5" t="s">
        <v>14160</v>
      </c>
      <c r="C16008" s="6" t="s">
        <v>1458</v>
      </c>
    </row>
    <row r="16009">
      <c r="A16009" s="7">
        <f t="shared" si="1"/>
        <v>13926</v>
      </c>
      <c r="B16009" s="5" t="s">
        <v>14161</v>
      </c>
      <c r="C16009" s="6" t="s">
        <v>1342</v>
      </c>
    </row>
    <row r="16010">
      <c r="A16010" s="7">
        <f t="shared" si="1"/>
        <v>13927</v>
      </c>
      <c r="B16010" s="5" t="s">
        <v>14162</v>
      </c>
      <c r="C16010" s="6" t="s">
        <v>467</v>
      </c>
    </row>
    <row r="16011">
      <c r="A16011" s="7">
        <f t="shared" si="1"/>
        <v>13928</v>
      </c>
      <c r="B16011" s="5" t="s">
        <v>14163</v>
      </c>
      <c r="C16011" s="6" t="s">
        <v>939</v>
      </c>
    </row>
    <row r="16012">
      <c r="A16012" s="7">
        <f t="shared" si="1"/>
        <v>13929</v>
      </c>
      <c r="B16012" s="5" t="s">
        <v>14164</v>
      </c>
      <c r="C16012" s="6" t="s">
        <v>1207</v>
      </c>
    </row>
    <row r="16013">
      <c r="A16013" s="7">
        <f t="shared" si="1"/>
        <v>13930</v>
      </c>
      <c r="B16013" s="5" t="s">
        <v>14165</v>
      </c>
      <c r="C16013" s="6" t="s">
        <v>714</v>
      </c>
    </row>
    <row r="16014">
      <c r="A16014" s="7">
        <f t="shared" si="1"/>
        <v>13931</v>
      </c>
      <c r="B16014" s="5" t="s">
        <v>14166</v>
      </c>
      <c r="C16014" s="6" t="s">
        <v>2549</v>
      </c>
    </row>
    <row r="16015">
      <c r="A16015" s="7">
        <f t="shared" si="1"/>
        <v>13932</v>
      </c>
      <c r="B16015" s="8" t="s">
        <v>14167</v>
      </c>
      <c r="C16015" s="9" t="s">
        <v>188</v>
      </c>
    </row>
    <row r="16016">
      <c r="A16016" s="7">
        <f t="shared" si="1"/>
        <v>13933</v>
      </c>
      <c r="B16016" s="5" t="s">
        <v>14168</v>
      </c>
      <c r="C16016" s="6" t="s">
        <v>4</v>
      </c>
    </row>
    <row r="16017">
      <c r="A16017" s="7">
        <f t="shared" si="1"/>
        <v>13934</v>
      </c>
      <c r="B16017" s="8" t="s">
        <v>14169</v>
      </c>
      <c r="C16017" s="9" t="s">
        <v>1776</v>
      </c>
    </row>
    <row r="16018">
      <c r="A16018" s="7">
        <f t="shared" si="1"/>
        <v>13935</v>
      </c>
      <c r="B16018" s="8" t="s">
        <v>14170</v>
      </c>
      <c r="C16018" s="9" t="s">
        <v>1776</v>
      </c>
    </row>
    <row r="16019">
      <c r="A16019" s="7">
        <f t="shared" si="1"/>
        <v>13936</v>
      </c>
      <c r="B16019" s="8" t="s">
        <v>14171</v>
      </c>
      <c r="C16019" s="9" t="s">
        <v>83</v>
      </c>
    </row>
    <row r="16020">
      <c r="A16020" s="7">
        <f t="shared" si="1"/>
        <v>13937</v>
      </c>
      <c r="B16020" s="5" t="s">
        <v>14172</v>
      </c>
      <c r="C16020" s="6" t="s">
        <v>97</v>
      </c>
    </row>
    <row r="16021">
      <c r="A16021" s="7">
        <f t="shared" si="1"/>
        <v>13937</v>
      </c>
      <c r="B16021" s="5" t="s">
        <v>14172</v>
      </c>
      <c r="C16021" s="6" t="s">
        <v>142</v>
      </c>
    </row>
    <row r="16022">
      <c r="A16022" s="7">
        <f t="shared" si="1"/>
        <v>13938</v>
      </c>
      <c r="B16022" s="5" t="s">
        <v>14173</v>
      </c>
      <c r="C16022" s="6" t="s">
        <v>798</v>
      </c>
    </row>
    <row r="16023">
      <c r="A16023" s="7">
        <f t="shared" si="1"/>
        <v>13939</v>
      </c>
      <c r="B16023" s="5" t="s">
        <v>14174</v>
      </c>
      <c r="C16023" s="6" t="s">
        <v>714</v>
      </c>
    </row>
    <row r="16024">
      <c r="A16024" s="7">
        <f t="shared" si="1"/>
        <v>13940</v>
      </c>
      <c r="B16024" s="5" t="s">
        <v>14175</v>
      </c>
      <c r="C16024" s="17" t="s">
        <v>1470</v>
      </c>
    </row>
    <row r="16025">
      <c r="A16025" s="7">
        <f t="shared" si="1"/>
        <v>13941</v>
      </c>
      <c r="B16025" s="5" t="s">
        <v>14176</v>
      </c>
      <c r="C16025" s="6" t="s">
        <v>437</v>
      </c>
    </row>
    <row r="16026">
      <c r="A16026" s="7">
        <f t="shared" si="1"/>
        <v>13942</v>
      </c>
      <c r="B16026" s="5" t="s">
        <v>14177</v>
      </c>
      <c r="C16026" s="6" t="s">
        <v>362</v>
      </c>
    </row>
    <row r="16027">
      <c r="A16027" s="7">
        <f t="shared" si="1"/>
        <v>13943</v>
      </c>
      <c r="B16027" s="8" t="s">
        <v>14178</v>
      </c>
      <c r="C16027" s="9" t="s">
        <v>1470</v>
      </c>
    </row>
    <row r="16028">
      <c r="A16028" s="7">
        <f t="shared" si="1"/>
        <v>13944</v>
      </c>
      <c r="B16028" s="8" t="s">
        <v>14179</v>
      </c>
      <c r="C16028" s="9" t="s">
        <v>818</v>
      </c>
    </row>
    <row r="16029">
      <c r="A16029" s="7">
        <f t="shared" si="1"/>
        <v>13945</v>
      </c>
      <c r="B16029" s="8" t="s">
        <v>14180</v>
      </c>
      <c r="C16029" s="9" t="s">
        <v>1776</v>
      </c>
    </row>
    <row r="16030">
      <c r="A16030" s="7">
        <f t="shared" si="1"/>
        <v>13946</v>
      </c>
      <c r="B16030" s="5" t="s">
        <v>14181</v>
      </c>
      <c r="C16030" s="6" t="s">
        <v>437</v>
      </c>
    </row>
    <row r="16031">
      <c r="A16031" s="7">
        <f t="shared" si="1"/>
        <v>13947</v>
      </c>
      <c r="B16031" s="8" t="s">
        <v>14182</v>
      </c>
      <c r="C16031" s="9" t="s">
        <v>46</v>
      </c>
    </row>
    <row r="16032">
      <c r="A16032" s="7">
        <f t="shared" si="1"/>
        <v>13948</v>
      </c>
      <c r="B16032" s="8" t="s">
        <v>14183</v>
      </c>
      <c r="C16032" s="9" t="s">
        <v>416</v>
      </c>
    </row>
    <row r="16033">
      <c r="A16033" s="7">
        <f t="shared" si="1"/>
        <v>13949</v>
      </c>
      <c r="B16033" s="8" t="s">
        <v>14184</v>
      </c>
      <c r="C16033" s="9" t="s">
        <v>399</v>
      </c>
    </row>
    <row r="16034">
      <c r="A16034" s="7">
        <f t="shared" si="1"/>
        <v>13950</v>
      </c>
      <c r="B16034" s="5" t="s">
        <v>14185</v>
      </c>
      <c r="C16034" s="6" t="s">
        <v>1360</v>
      </c>
    </row>
    <row r="16035">
      <c r="A16035" s="7">
        <f t="shared" si="1"/>
        <v>13951</v>
      </c>
      <c r="B16035" s="5" t="s">
        <v>14186</v>
      </c>
      <c r="C16035" s="6" t="s">
        <v>86</v>
      </c>
    </row>
    <row r="16036">
      <c r="A16036" s="7">
        <f t="shared" si="1"/>
        <v>13952</v>
      </c>
      <c r="B16036" s="5" t="s">
        <v>14187</v>
      </c>
      <c r="C16036" s="6" t="s">
        <v>356</v>
      </c>
    </row>
    <row r="16037">
      <c r="A16037" s="7">
        <f t="shared" si="1"/>
        <v>13953</v>
      </c>
      <c r="B16037" s="5" t="s">
        <v>14188</v>
      </c>
      <c r="C16037" s="6" t="s">
        <v>356</v>
      </c>
    </row>
    <row r="16038">
      <c r="A16038" s="7">
        <f t="shared" si="1"/>
        <v>13954</v>
      </c>
      <c r="B16038" s="5" t="s">
        <v>14189</v>
      </c>
      <c r="C16038" s="6" t="s">
        <v>356</v>
      </c>
    </row>
    <row r="16039">
      <c r="A16039" s="7">
        <f t="shared" si="1"/>
        <v>13955</v>
      </c>
      <c r="B16039" s="5" t="s">
        <v>14190</v>
      </c>
      <c r="C16039" s="6" t="s">
        <v>48</v>
      </c>
    </row>
    <row r="16040">
      <c r="A16040" s="7">
        <f t="shared" si="1"/>
        <v>13956</v>
      </c>
      <c r="B16040" s="5" t="s">
        <v>14191</v>
      </c>
      <c r="C16040" s="6" t="s">
        <v>86</v>
      </c>
    </row>
    <row r="16041">
      <c r="A16041" s="7">
        <f t="shared" si="1"/>
        <v>13957</v>
      </c>
      <c r="B16041" s="5" t="s">
        <v>14192</v>
      </c>
      <c r="C16041" s="6" t="s">
        <v>15</v>
      </c>
    </row>
    <row r="16042">
      <c r="A16042" s="7">
        <f t="shared" si="1"/>
        <v>13958</v>
      </c>
      <c r="B16042" s="5" t="s">
        <v>14193</v>
      </c>
      <c r="C16042" s="6" t="s">
        <v>15</v>
      </c>
    </row>
    <row r="16043">
      <c r="A16043" s="7">
        <f t="shared" si="1"/>
        <v>13959</v>
      </c>
      <c r="B16043" s="5" t="s">
        <v>14194</v>
      </c>
      <c r="C16043" s="6" t="s">
        <v>356</v>
      </c>
    </row>
    <row r="16044">
      <c r="A16044" s="7">
        <f t="shared" si="1"/>
        <v>13960</v>
      </c>
      <c r="B16044" s="5" t="s">
        <v>14195</v>
      </c>
      <c r="C16044" s="6" t="s">
        <v>788</v>
      </c>
    </row>
    <row r="16045">
      <c r="A16045" s="7">
        <f t="shared" si="1"/>
        <v>13961</v>
      </c>
      <c r="B16045" s="5" t="s">
        <v>14196</v>
      </c>
      <c r="C16045" s="6" t="s">
        <v>1267</v>
      </c>
    </row>
    <row r="16046">
      <c r="A16046" s="7">
        <f t="shared" si="1"/>
        <v>13962</v>
      </c>
      <c r="B16046" s="5" t="s">
        <v>14197</v>
      </c>
      <c r="C16046" s="6" t="s">
        <v>313</v>
      </c>
    </row>
    <row r="16047">
      <c r="A16047" s="7">
        <f t="shared" si="1"/>
        <v>13963</v>
      </c>
      <c r="B16047" s="5" t="s">
        <v>14198</v>
      </c>
      <c r="C16047" s="6" t="s">
        <v>356</v>
      </c>
    </row>
    <row r="16048">
      <c r="A16048" s="7">
        <f t="shared" si="1"/>
        <v>13964</v>
      </c>
      <c r="B16048" s="5" t="s">
        <v>14199</v>
      </c>
      <c r="C16048" s="6" t="s">
        <v>714</v>
      </c>
    </row>
    <row r="16049">
      <c r="A16049" s="7">
        <f t="shared" si="1"/>
        <v>13965</v>
      </c>
      <c r="B16049" s="5" t="s">
        <v>14200</v>
      </c>
      <c r="C16049" s="6" t="s">
        <v>86</v>
      </c>
    </row>
    <row r="16050">
      <c r="A16050" s="7">
        <f t="shared" si="1"/>
        <v>13966</v>
      </c>
      <c r="B16050" s="5" t="s">
        <v>14201</v>
      </c>
      <c r="C16050" s="6" t="s">
        <v>437</v>
      </c>
    </row>
    <row r="16051">
      <c r="A16051" s="7">
        <f t="shared" si="1"/>
        <v>13967</v>
      </c>
      <c r="B16051" s="5" t="s">
        <v>14202</v>
      </c>
      <c r="C16051" s="6" t="s">
        <v>603</v>
      </c>
    </row>
    <row r="16052">
      <c r="A16052" s="7">
        <f t="shared" si="1"/>
        <v>13968</v>
      </c>
      <c r="B16052" s="5" t="s">
        <v>14203</v>
      </c>
      <c r="C16052" s="6" t="s">
        <v>86</v>
      </c>
    </row>
    <row r="16053">
      <c r="A16053" s="7">
        <f t="shared" si="1"/>
        <v>13969</v>
      </c>
      <c r="B16053" s="5" t="s">
        <v>14204</v>
      </c>
      <c r="C16053" s="6" t="s">
        <v>86</v>
      </c>
    </row>
    <row r="16054">
      <c r="A16054" s="7">
        <f t="shared" si="1"/>
        <v>13970</v>
      </c>
      <c r="B16054" s="5" t="s">
        <v>14205</v>
      </c>
      <c r="C16054" s="6" t="s">
        <v>989</v>
      </c>
    </row>
    <row r="16055">
      <c r="A16055" s="7">
        <f t="shared" si="1"/>
        <v>13971</v>
      </c>
      <c r="B16055" s="8" t="s">
        <v>14206</v>
      </c>
      <c r="C16055" s="9" t="s">
        <v>502</v>
      </c>
    </row>
    <row r="16056">
      <c r="A16056" s="7">
        <f t="shared" si="1"/>
        <v>13972</v>
      </c>
      <c r="B16056" s="5" t="s">
        <v>14207</v>
      </c>
      <c r="C16056" s="6" t="s">
        <v>714</v>
      </c>
    </row>
    <row r="16057">
      <c r="A16057" s="7">
        <f t="shared" si="1"/>
        <v>13973</v>
      </c>
      <c r="B16057" s="5" t="s">
        <v>14208</v>
      </c>
      <c r="C16057" s="6" t="s">
        <v>714</v>
      </c>
    </row>
    <row r="16058">
      <c r="A16058" s="7">
        <f t="shared" si="1"/>
        <v>13974</v>
      </c>
      <c r="B16058" s="16" t="s">
        <v>14209</v>
      </c>
      <c r="C16058" s="6" t="s">
        <v>1235</v>
      </c>
    </row>
    <row r="16059">
      <c r="A16059" s="7">
        <f t="shared" si="1"/>
        <v>13975</v>
      </c>
      <c r="B16059" s="8" t="s">
        <v>14210</v>
      </c>
      <c r="C16059" s="9" t="s">
        <v>874</v>
      </c>
    </row>
    <row r="16060">
      <c r="A16060" s="7">
        <f t="shared" si="1"/>
        <v>13976</v>
      </c>
      <c r="B16060" s="5" t="s">
        <v>14211</v>
      </c>
      <c r="C16060" s="6" t="s">
        <v>818</v>
      </c>
    </row>
    <row r="16061">
      <c r="A16061" s="7">
        <f t="shared" si="1"/>
        <v>13977</v>
      </c>
      <c r="B16061" s="5" t="s">
        <v>14212</v>
      </c>
      <c r="C16061" s="6" t="s">
        <v>346</v>
      </c>
    </row>
    <row r="16062">
      <c r="A16062" s="7">
        <f t="shared" si="1"/>
        <v>13978</v>
      </c>
      <c r="B16062" s="5" t="s">
        <v>14213</v>
      </c>
      <c r="C16062" s="6" t="s">
        <v>452</v>
      </c>
    </row>
    <row r="16063">
      <c r="A16063" s="7">
        <f t="shared" si="1"/>
        <v>13979</v>
      </c>
      <c r="B16063" s="5" t="s">
        <v>14214</v>
      </c>
      <c r="C16063" s="6" t="s">
        <v>74</v>
      </c>
    </row>
    <row r="16064">
      <c r="A16064" s="7">
        <f t="shared" si="1"/>
        <v>13980</v>
      </c>
      <c r="B16064" s="5" t="s">
        <v>14215</v>
      </c>
      <c r="C16064" s="6" t="s">
        <v>142</v>
      </c>
    </row>
    <row r="16065">
      <c r="A16065" s="7">
        <f t="shared" si="1"/>
        <v>13981</v>
      </c>
      <c r="B16065" s="5" t="s">
        <v>14216</v>
      </c>
      <c r="C16065" s="6" t="s">
        <v>462</v>
      </c>
    </row>
    <row r="16066">
      <c r="A16066" s="7">
        <f t="shared" si="1"/>
        <v>13982</v>
      </c>
      <c r="B16066" s="5" t="s">
        <v>14217</v>
      </c>
      <c r="C16066" s="6" t="s">
        <v>452</v>
      </c>
    </row>
    <row r="16067">
      <c r="A16067" s="7">
        <f t="shared" si="1"/>
        <v>13983</v>
      </c>
      <c r="B16067" s="5" t="s">
        <v>14218</v>
      </c>
      <c r="C16067" s="6" t="s">
        <v>452</v>
      </c>
    </row>
    <row r="16068">
      <c r="A16068" s="7">
        <f t="shared" si="1"/>
        <v>13984</v>
      </c>
      <c r="B16068" s="18" t="s">
        <v>14219</v>
      </c>
      <c r="C16068" s="6" t="s">
        <v>818</v>
      </c>
    </row>
    <row r="16069">
      <c r="A16069" s="7">
        <f t="shared" si="1"/>
        <v>13984</v>
      </c>
      <c r="B16069" s="5" t="s">
        <v>14219</v>
      </c>
      <c r="C16069" s="6" t="s">
        <v>179</v>
      </c>
    </row>
    <row r="16070">
      <c r="A16070" s="7">
        <f t="shared" si="1"/>
        <v>13985</v>
      </c>
      <c r="B16070" s="5" t="s">
        <v>14220</v>
      </c>
      <c r="C16070" s="6" t="s">
        <v>818</v>
      </c>
    </row>
    <row r="16071">
      <c r="A16071" s="7">
        <f t="shared" si="1"/>
        <v>13986</v>
      </c>
      <c r="B16071" s="5" t="s">
        <v>14221</v>
      </c>
      <c r="C16071" s="6" t="s">
        <v>196</v>
      </c>
    </row>
    <row r="16072">
      <c r="A16072" s="7">
        <f t="shared" si="1"/>
        <v>13987</v>
      </c>
      <c r="B16072" s="5" t="s">
        <v>14222</v>
      </c>
      <c r="C16072" s="6" t="s">
        <v>1235</v>
      </c>
    </row>
    <row r="16073">
      <c r="A16073" s="7">
        <f t="shared" si="1"/>
        <v>13988</v>
      </c>
      <c r="B16073" s="5" t="s">
        <v>14223</v>
      </c>
      <c r="C16073" s="6" t="s">
        <v>437</v>
      </c>
    </row>
    <row r="16074">
      <c r="A16074" s="7">
        <f t="shared" si="1"/>
        <v>13989</v>
      </c>
      <c r="B16074" s="8" t="s">
        <v>14224</v>
      </c>
      <c r="C16074" s="9" t="s">
        <v>530</v>
      </c>
    </row>
    <row r="16075">
      <c r="A16075" s="7">
        <f t="shared" si="1"/>
        <v>13990</v>
      </c>
      <c r="B16075" s="5" t="s">
        <v>14225</v>
      </c>
      <c r="C16075" s="6" t="s">
        <v>785</v>
      </c>
    </row>
    <row r="16076">
      <c r="A16076" s="7">
        <f t="shared" si="1"/>
        <v>13991</v>
      </c>
      <c r="B16076" s="5" t="s">
        <v>14226</v>
      </c>
      <c r="C16076" s="6" t="s">
        <v>20</v>
      </c>
    </row>
    <row r="16077">
      <c r="A16077" s="7">
        <f t="shared" si="1"/>
        <v>13992</v>
      </c>
      <c r="B16077" s="5" t="s">
        <v>14227</v>
      </c>
      <c r="C16077" s="6" t="s">
        <v>356</v>
      </c>
    </row>
    <row r="16078">
      <c r="A16078" s="7">
        <f t="shared" si="1"/>
        <v>13993</v>
      </c>
      <c r="B16078" s="8" t="s">
        <v>14228</v>
      </c>
      <c r="C16078" s="9" t="s">
        <v>818</v>
      </c>
    </row>
    <row r="16079">
      <c r="A16079" s="7">
        <f t="shared" si="1"/>
        <v>13994</v>
      </c>
      <c r="B16079" s="8" t="s">
        <v>14229</v>
      </c>
      <c r="C16079" s="9" t="s">
        <v>8</v>
      </c>
    </row>
    <row r="16080">
      <c r="A16080" s="7">
        <f t="shared" si="1"/>
        <v>13995</v>
      </c>
      <c r="B16080" s="8" t="s">
        <v>14230</v>
      </c>
      <c r="C16080" s="9" t="s">
        <v>8</v>
      </c>
    </row>
    <row r="16081">
      <c r="A16081" s="7">
        <f t="shared" si="1"/>
        <v>13996</v>
      </c>
      <c r="B16081" s="5" t="s">
        <v>14231</v>
      </c>
      <c r="C16081" s="6" t="s">
        <v>1279</v>
      </c>
    </row>
    <row r="16082">
      <c r="A16082" s="7">
        <f t="shared" si="1"/>
        <v>13996</v>
      </c>
      <c r="B16082" s="5" t="s">
        <v>14231</v>
      </c>
      <c r="C16082" s="6" t="s">
        <v>1221</v>
      </c>
    </row>
    <row r="16083">
      <c r="A16083" s="7">
        <f t="shared" si="1"/>
        <v>13997</v>
      </c>
      <c r="B16083" s="8" t="s">
        <v>14232</v>
      </c>
      <c r="C16083" s="9" t="s">
        <v>83</v>
      </c>
    </row>
    <row r="16084">
      <c r="A16084" s="7">
        <f t="shared" si="1"/>
        <v>13998</v>
      </c>
      <c r="B16084" s="5" t="s">
        <v>14233</v>
      </c>
      <c r="C16084" s="6" t="s">
        <v>356</v>
      </c>
    </row>
    <row r="16085">
      <c r="A16085" s="7">
        <f t="shared" si="1"/>
        <v>13999</v>
      </c>
      <c r="B16085" s="5" t="s">
        <v>14234</v>
      </c>
      <c r="C16085" s="6" t="s">
        <v>86</v>
      </c>
    </row>
    <row r="16086">
      <c r="A16086" s="7">
        <f t="shared" si="1"/>
        <v>14000</v>
      </c>
      <c r="B16086" s="8" t="s">
        <v>14235</v>
      </c>
      <c r="C16086" s="9" t="s">
        <v>893</v>
      </c>
    </row>
    <row r="16087">
      <c r="A16087" s="7">
        <f t="shared" si="1"/>
        <v>14001</v>
      </c>
      <c r="B16087" s="5" t="s">
        <v>14236</v>
      </c>
      <c r="C16087" s="6" t="s">
        <v>109</v>
      </c>
    </row>
    <row r="16088">
      <c r="A16088" s="7">
        <f t="shared" si="1"/>
        <v>14002</v>
      </c>
      <c r="B16088" s="8" t="s">
        <v>14237</v>
      </c>
      <c r="C16088" s="9" t="s">
        <v>65</v>
      </c>
    </row>
    <row r="16089">
      <c r="A16089" s="7">
        <f t="shared" si="1"/>
        <v>14003</v>
      </c>
      <c r="B16089" s="8" t="s">
        <v>14238</v>
      </c>
      <c r="C16089" s="9" t="s">
        <v>893</v>
      </c>
    </row>
    <row r="16090">
      <c r="A16090" s="7">
        <f t="shared" si="1"/>
        <v>14004</v>
      </c>
      <c r="B16090" s="5" t="s">
        <v>14239</v>
      </c>
      <c r="C16090" s="6" t="s">
        <v>1120</v>
      </c>
    </row>
    <row r="16091">
      <c r="A16091" s="7">
        <f t="shared" si="1"/>
        <v>14005</v>
      </c>
      <c r="B16091" s="5" t="s">
        <v>14240</v>
      </c>
      <c r="C16091" s="6" t="s">
        <v>437</v>
      </c>
    </row>
    <row r="16092">
      <c r="A16092" s="7">
        <f t="shared" si="1"/>
        <v>14006</v>
      </c>
      <c r="B16092" s="8" t="s">
        <v>14241</v>
      </c>
      <c r="C16092" s="9" t="s">
        <v>42</v>
      </c>
    </row>
    <row r="16093">
      <c r="A16093" s="7">
        <f t="shared" si="1"/>
        <v>14007</v>
      </c>
      <c r="B16093" s="8" t="s">
        <v>14242</v>
      </c>
      <c r="C16093" s="9" t="s">
        <v>42</v>
      </c>
    </row>
    <row r="16094">
      <c r="A16094" s="7">
        <f t="shared" si="1"/>
        <v>14008</v>
      </c>
      <c r="B16094" s="5" t="s">
        <v>14243</v>
      </c>
      <c r="C16094" s="6" t="s">
        <v>1007</v>
      </c>
    </row>
    <row r="16095">
      <c r="A16095" s="7">
        <f t="shared" si="1"/>
        <v>14009</v>
      </c>
      <c r="B16095" s="8" t="s">
        <v>14244</v>
      </c>
      <c r="C16095" s="9" t="s">
        <v>46</v>
      </c>
    </row>
    <row r="16096">
      <c r="A16096" s="7">
        <f t="shared" si="1"/>
        <v>14010</v>
      </c>
      <c r="B16096" s="5" t="s">
        <v>14245</v>
      </c>
      <c r="C16096" s="6" t="s">
        <v>1378</v>
      </c>
    </row>
    <row r="16097">
      <c r="A16097" s="7">
        <f t="shared" si="1"/>
        <v>14011</v>
      </c>
      <c r="B16097" s="5" t="s">
        <v>14246</v>
      </c>
      <c r="C16097" s="6" t="s">
        <v>1495</v>
      </c>
    </row>
    <row r="16098">
      <c r="A16098" s="7">
        <f t="shared" si="1"/>
        <v>14012</v>
      </c>
      <c r="B16098" s="8" t="s">
        <v>14247</v>
      </c>
      <c r="C16098" s="9" t="s">
        <v>42</v>
      </c>
    </row>
    <row r="16099">
      <c r="A16099" s="7">
        <f t="shared" si="1"/>
        <v>14013</v>
      </c>
      <c r="B16099" s="5" t="s">
        <v>14248</v>
      </c>
      <c r="C16099" s="6" t="s">
        <v>20</v>
      </c>
    </row>
    <row r="16100">
      <c r="A16100" s="7">
        <f t="shared" si="1"/>
        <v>14014</v>
      </c>
      <c r="B16100" s="8" t="s">
        <v>14249</v>
      </c>
      <c r="C16100" s="9" t="s">
        <v>416</v>
      </c>
    </row>
    <row r="16101">
      <c r="A16101" s="7">
        <f t="shared" si="1"/>
        <v>14015</v>
      </c>
      <c r="B16101" s="8" t="s">
        <v>14250</v>
      </c>
      <c r="C16101" s="9" t="s">
        <v>416</v>
      </c>
    </row>
    <row r="16102">
      <c r="A16102" s="7">
        <f t="shared" si="1"/>
        <v>14016</v>
      </c>
      <c r="B16102" s="5" t="s">
        <v>14251</v>
      </c>
      <c r="C16102" s="6" t="s">
        <v>1360</v>
      </c>
    </row>
    <row r="16103">
      <c r="A16103" s="7">
        <f t="shared" si="1"/>
        <v>14017</v>
      </c>
      <c r="B16103" s="5" t="s">
        <v>14252</v>
      </c>
      <c r="C16103" s="6" t="s">
        <v>1360</v>
      </c>
    </row>
    <row r="16104">
      <c r="A16104" s="7">
        <f t="shared" si="1"/>
        <v>14018</v>
      </c>
      <c r="B16104" s="5" t="s">
        <v>14253</v>
      </c>
      <c r="C16104" s="6" t="s">
        <v>1378</v>
      </c>
    </row>
    <row r="16105">
      <c r="A16105" s="7">
        <f t="shared" si="1"/>
        <v>14019</v>
      </c>
      <c r="B16105" s="8" t="s">
        <v>14254</v>
      </c>
      <c r="C16105" s="9" t="s">
        <v>722</v>
      </c>
    </row>
    <row r="16106">
      <c r="A16106" s="7">
        <f t="shared" si="1"/>
        <v>14020</v>
      </c>
      <c r="B16106" s="5" t="s">
        <v>14255</v>
      </c>
      <c r="C16106" s="6" t="s">
        <v>3126</v>
      </c>
    </row>
    <row r="16107">
      <c r="A16107" s="7">
        <f t="shared" si="1"/>
        <v>14021</v>
      </c>
      <c r="B16107" s="5" t="s">
        <v>14256</v>
      </c>
      <c r="C16107" s="6" t="s">
        <v>1360</v>
      </c>
    </row>
    <row r="16108">
      <c r="A16108" s="7">
        <f t="shared" si="1"/>
        <v>14022</v>
      </c>
      <c r="B16108" s="5" t="s">
        <v>14257</v>
      </c>
      <c r="C16108" s="6" t="s">
        <v>1495</v>
      </c>
    </row>
    <row r="16109">
      <c r="A16109" s="7">
        <f t="shared" si="1"/>
        <v>14023</v>
      </c>
      <c r="B16109" s="8" t="s">
        <v>14258</v>
      </c>
      <c r="C16109" s="9" t="s">
        <v>530</v>
      </c>
    </row>
    <row r="16110">
      <c r="A16110" s="7">
        <f t="shared" si="1"/>
        <v>14024</v>
      </c>
      <c r="B16110" s="8" t="s">
        <v>14259</v>
      </c>
      <c r="C16110" s="9" t="s">
        <v>416</v>
      </c>
    </row>
    <row r="16111">
      <c r="A16111" s="7">
        <f t="shared" si="1"/>
        <v>14025</v>
      </c>
      <c r="B16111" s="5" t="s">
        <v>14260</v>
      </c>
      <c r="C16111" s="6" t="s">
        <v>367</v>
      </c>
    </row>
    <row r="16112">
      <c r="A16112" s="7">
        <f t="shared" si="1"/>
        <v>14026</v>
      </c>
      <c r="B16112" s="8" t="s">
        <v>14261</v>
      </c>
      <c r="C16112" s="9" t="s">
        <v>835</v>
      </c>
    </row>
    <row r="16113">
      <c r="A16113" s="7">
        <f t="shared" si="1"/>
        <v>14027</v>
      </c>
      <c r="B16113" s="8" t="s">
        <v>14262</v>
      </c>
      <c r="C16113" s="9" t="s">
        <v>46</v>
      </c>
    </row>
    <row r="16114">
      <c r="A16114" s="7">
        <f t="shared" si="1"/>
        <v>14028</v>
      </c>
      <c r="B16114" s="5" t="s">
        <v>14263</v>
      </c>
      <c r="C16114" s="6" t="s">
        <v>1360</v>
      </c>
    </row>
    <row r="16115">
      <c r="A16115" s="7">
        <f t="shared" si="1"/>
        <v>14029</v>
      </c>
      <c r="B16115" s="5" t="s">
        <v>14264</v>
      </c>
      <c r="C16115" s="6" t="s">
        <v>4</v>
      </c>
    </row>
    <row r="16116">
      <c r="A16116" s="7">
        <f t="shared" si="1"/>
        <v>14030</v>
      </c>
      <c r="B16116" s="8" t="s">
        <v>14265</v>
      </c>
      <c r="C16116" s="9" t="s">
        <v>177</v>
      </c>
    </row>
    <row r="16117">
      <c r="A16117" s="7">
        <f t="shared" si="1"/>
        <v>14030</v>
      </c>
      <c r="B16117" s="8" t="s">
        <v>14265</v>
      </c>
      <c r="C16117" s="9" t="s">
        <v>25</v>
      </c>
    </row>
    <row r="16118">
      <c r="A16118" s="7">
        <f t="shared" si="1"/>
        <v>14031</v>
      </c>
      <c r="B16118" s="5" t="s">
        <v>14266</v>
      </c>
      <c r="C16118" s="6" t="s">
        <v>393</v>
      </c>
    </row>
    <row r="16119">
      <c r="A16119" s="7">
        <f t="shared" si="1"/>
        <v>14032</v>
      </c>
      <c r="B16119" s="8" t="s">
        <v>14267</v>
      </c>
      <c r="C16119" s="9" t="s">
        <v>56</v>
      </c>
    </row>
    <row r="16120">
      <c r="A16120" s="7">
        <f t="shared" si="1"/>
        <v>14033</v>
      </c>
      <c r="B16120" s="8" t="s">
        <v>14268</v>
      </c>
      <c r="C16120" s="9" t="s">
        <v>40</v>
      </c>
    </row>
    <row r="16121">
      <c r="A16121" s="7">
        <f t="shared" si="1"/>
        <v>14034</v>
      </c>
      <c r="B16121" s="8" t="s">
        <v>14269</v>
      </c>
      <c r="C16121" s="9" t="s">
        <v>60</v>
      </c>
    </row>
    <row r="16122">
      <c r="A16122" s="7">
        <f t="shared" si="1"/>
        <v>14034</v>
      </c>
      <c r="B16122" s="8" t="s">
        <v>14269</v>
      </c>
      <c r="C16122" s="9" t="s">
        <v>162</v>
      </c>
    </row>
    <row r="16123">
      <c r="A16123" s="7">
        <f t="shared" si="1"/>
        <v>14035</v>
      </c>
      <c r="B16123" s="8" t="s">
        <v>14270</v>
      </c>
      <c r="C16123" s="9" t="s">
        <v>162</v>
      </c>
    </row>
    <row r="16124">
      <c r="A16124" s="7">
        <f t="shared" si="1"/>
        <v>14036</v>
      </c>
      <c r="B16124" s="8" t="s">
        <v>14271</v>
      </c>
      <c r="C16124" s="9" t="s">
        <v>177</v>
      </c>
    </row>
    <row r="16125">
      <c r="A16125" s="7">
        <f t="shared" si="1"/>
        <v>14037</v>
      </c>
      <c r="B16125" s="8" t="s">
        <v>14272</v>
      </c>
      <c r="C16125" s="9" t="s">
        <v>60</v>
      </c>
    </row>
    <row r="16126">
      <c r="A16126" s="7">
        <f t="shared" si="1"/>
        <v>14037</v>
      </c>
      <c r="B16126" s="8" t="s">
        <v>14272</v>
      </c>
      <c r="C16126" s="9" t="s">
        <v>83</v>
      </c>
    </row>
    <row r="16127">
      <c r="A16127" s="7">
        <f t="shared" si="1"/>
        <v>14038</v>
      </c>
      <c r="B16127" s="5" t="s">
        <v>14273</v>
      </c>
      <c r="C16127" s="6" t="s">
        <v>48</v>
      </c>
    </row>
    <row r="16128">
      <c r="A16128" s="7">
        <f t="shared" si="1"/>
        <v>14039</v>
      </c>
      <c r="B16128" s="5" t="s">
        <v>14274</v>
      </c>
      <c r="C16128" s="6" t="s">
        <v>1279</v>
      </c>
    </row>
    <row r="16129">
      <c r="A16129" s="7">
        <f t="shared" si="1"/>
        <v>14040</v>
      </c>
      <c r="B16129" s="5" t="s">
        <v>14275</v>
      </c>
      <c r="C16129" s="17" t="s">
        <v>1470</v>
      </c>
    </row>
    <row r="16130">
      <c r="A16130" s="7">
        <f t="shared" si="1"/>
        <v>14041</v>
      </c>
      <c r="B16130" s="5" t="s">
        <v>14276</v>
      </c>
      <c r="C16130" s="6" t="s">
        <v>4</v>
      </c>
    </row>
    <row r="16131">
      <c r="A16131" s="7">
        <f t="shared" si="1"/>
        <v>14042</v>
      </c>
      <c r="B16131" s="8" t="s">
        <v>14277</v>
      </c>
      <c r="C16131" s="9" t="s">
        <v>177</v>
      </c>
    </row>
    <row r="16132">
      <c r="A16132" s="7">
        <f t="shared" si="1"/>
        <v>14042</v>
      </c>
      <c r="B16132" s="8" t="s">
        <v>14277</v>
      </c>
      <c r="C16132" s="9" t="s">
        <v>280</v>
      </c>
    </row>
    <row r="16133">
      <c r="A16133" s="7">
        <f t="shared" si="1"/>
        <v>14043</v>
      </c>
      <c r="B16133" s="8" t="s">
        <v>14278</v>
      </c>
      <c r="C16133" s="9" t="s">
        <v>56</v>
      </c>
    </row>
    <row r="16134">
      <c r="A16134" s="7">
        <f t="shared" si="1"/>
        <v>14043</v>
      </c>
      <c r="B16134" s="8" t="s">
        <v>14278</v>
      </c>
      <c r="C16134" s="9" t="s">
        <v>60</v>
      </c>
    </row>
    <row r="16135">
      <c r="A16135" s="7">
        <f t="shared" si="1"/>
        <v>14044</v>
      </c>
      <c r="B16135" s="5" t="s">
        <v>14279</v>
      </c>
      <c r="C16135" s="6" t="s">
        <v>362</v>
      </c>
    </row>
    <row r="16136">
      <c r="A16136" s="7">
        <f t="shared" si="1"/>
        <v>14045</v>
      </c>
      <c r="B16136" s="5" t="s">
        <v>14280</v>
      </c>
      <c r="C16136" s="6" t="s">
        <v>1207</v>
      </c>
    </row>
    <row r="16137">
      <c r="A16137" s="7">
        <f t="shared" si="1"/>
        <v>14046</v>
      </c>
      <c r="B16137" s="5" t="s">
        <v>14281</v>
      </c>
      <c r="C16137" s="6" t="s">
        <v>1207</v>
      </c>
    </row>
    <row r="16138">
      <c r="A16138" s="7">
        <f t="shared" si="1"/>
        <v>14047</v>
      </c>
      <c r="B16138" s="8" t="s">
        <v>14282</v>
      </c>
      <c r="C16138" s="9" t="s">
        <v>52</v>
      </c>
    </row>
    <row r="16139">
      <c r="A16139" s="7">
        <f t="shared" si="1"/>
        <v>14048</v>
      </c>
      <c r="B16139" s="8" t="s">
        <v>14283</v>
      </c>
      <c r="C16139" s="9" t="s">
        <v>1169</v>
      </c>
    </row>
    <row r="16140">
      <c r="A16140" s="7">
        <f t="shared" si="1"/>
        <v>14049</v>
      </c>
      <c r="B16140" s="5" t="s">
        <v>14284</v>
      </c>
      <c r="C16140" s="6" t="s">
        <v>639</v>
      </c>
    </row>
    <row r="16141">
      <c r="A16141" s="7">
        <f t="shared" si="1"/>
        <v>14050</v>
      </c>
      <c r="B16141" s="8" t="s">
        <v>14285</v>
      </c>
      <c r="C16141" s="9" t="s">
        <v>280</v>
      </c>
    </row>
    <row r="16142">
      <c r="A16142" s="7">
        <f t="shared" si="1"/>
        <v>14051</v>
      </c>
      <c r="B16142" s="5" t="s">
        <v>14286</v>
      </c>
      <c r="C16142" s="6" t="s">
        <v>1260</v>
      </c>
    </row>
    <row r="16143">
      <c r="A16143" s="7">
        <f t="shared" si="1"/>
        <v>14052</v>
      </c>
      <c r="B16143" s="5" t="s">
        <v>14287</v>
      </c>
      <c r="C16143" s="6" t="s">
        <v>471</v>
      </c>
    </row>
    <row r="16144">
      <c r="A16144" s="7">
        <f t="shared" si="1"/>
        <v>14053</v>
      </c>
      <c r="B16144" s="5" t="s">
        <v>14288</v>
      </c>
      <c r="C16144" s="6" t="s">
        <v>4</v>
      </c>
    </row>
    <row r="16145">
      <c r="A16145" s="7">
        <f t="shared" si="1"/>
        <v>14054</v>
      </c>
      <c r="B16145" s="5" t="s">
        <v>14289</v>
      </c>
      <c r="C16145" s="6" t="s">
        <v>437</v>
      </c>
    </row>
    <row r="16146">
      <c r="A16146" s="7">
        <f t="shared" si="1"/>
        <v>14055</v>
      </c>
      <c r="B16146" s="8" t="s">
        <v>14290</v>
      </c>
      <c r="C16146" s="9" t="s">
        <v>40</v>
      </c>
    </row>
    <row r="16147">
      <c r="A16147" s="7">
        <f t="shared" si="1"/>
        <v>14056</v>
      </c>
      <c r="B16147" s="5" t="s">
        <v>14291</v>
      </c>
      <c r="C16147" s="6" t="s">
        <v>426</v>
      </c>
    </row>
    <row r="16148">
      <c r="A16148" s="7">
        <f t="shared" si="1"/>
        <v>14057</v>
      </c>
      <c r="B16148" s="5" t="s">
        <v>14292</v>
      </c>
      <c r="C16148" s="6" t="s">
        <v>95</v>
      </c>
    </row>
    <row r="16149">
      <c r="A16149" s="7">
        <f t="shared" si="1"/>
        <v>14058</v>
      </c>
      <c r="B16149" s="5" t="s">
        <v>14293</v>
      </c>
      <c r="C16149" s="6" t="s">
        <v>591</v>
      </c>
    </row>
    <row r="16150">
      <c r="A16150" s="7">
        <f t="shared" si="1"/>
        <v>14059</v>
      </c>
      <c r="B16150" s="5" t="s">
        <v>14294</v>
      </c>
      <c r="C16150" s="6" t="s">
        <v>591</v>
      </c>
    </row>
    <row r="16151">
      <c r="A16151" s="7">
        <f t="shared" si="1"/>
        <v>14060</v>
      </c>
      <c r="B16151" s="8" t="s">
        <v>14295</v>
      </c>
      <c r="C16151" s="9" t="s">
        <v>24</v>
      </c>
    </row>
    <row r="16152">
      <c r="A16152" s="7">
        <f t="shared" si="1"/>
        <v>14061</v>
      </c>
      <c r="B16152" s="5" t="s">
        <v>14296</v>
      </c>
      <c r="C16152" s="6" t="s">
        <v>1267</v>
      </c>
    </row>
    <row r="16153">
      <c r="A16153" s="7">
        <f t="shared" si="1"/>
        <v>14062</v>
      </c>
      <c r="B16153" s="8" t="s">
        <v>14297</v>
      </c>
      <c r="C16153" s="9" t="s">
        <v>40</v>
      </c>
    </row>
    <row r="16154">
      <c r="A16154" s="7">
        <f t="shared" si="1"/>
        <v>14063</v>
      </c>
      <c r="B16154" s="8" t="s">
        <v>14298</v>
      </c>
      <c r="C16154" s="9" t="s">
        <v>40</v>
      </c>
    </row>
    <row r="16155">
      <c r="A16155" s="7">
        <f t="shared" si="1"/>
        <v>14064</v>
      </c>
      <c r="B16155" s="8" t="s">
        <v>14299</v>
      </c>
      <c r="C16155" s="9" t="s">
        <v>72</v>
      </c>
    </row>
    <row r="16156">
      <c r="A16156" s="7">
        <f t="shared" si="1"/>
        <v>14065</v>
      </c>
      <c r="B16156" s="5" t="s">
        <v>14300</v>
      </c>
      <c r="C16156" s="6" t="s">
        <v>426</v>
      </c>
    </row>
    <row r="16157">
      <c r="A16157" s="7">
        <f t="shared" si="1"/>
        <v>14066</v>
      </c>
      <c r="B16157" s="5" t="s">
        <v>14301</v>
      </c>
      <c r="C16157" s="6" t="s">
        <v>1262</v>
      </c>
    </row>
    <row r="16158">
      <c r="A16158" s="7">
        <f t="shared" si="1"/>
        <v>14067</v>
      </c>
      <c r="B16158" s="16" t="s">
        <v>14302</v>
      </c>
      <c r="C16158" s="6" t="s">
        <v>1235</v>
      </c>
    </row>
    <row r="16159">
      <c r="A16159" s="7">
        <f t="shared" si="1"/>
        <v>14068</v>
      </c>
      <c r="B16159" s="5" t="s">
        <v>14303</v>
      </c>
      <c r="C16159" s="6" t="s">
        <v>393</v>
      </c>
    </row>
    <row r="16160">
      <c r="A16160" s="7">
        <f t="shared" si="1"/>
        <v>14069</v>
      </c>
      <c r="B16160" s="5" t="s">
        <v>14304</v>
      </c>
      <c r="C16160" s="6" t="s">
        <v>610</v>
      </c>
    </row>
    <row r="16161">
      <c r="A16161" s="7">
        <f t="shared" si="1"/>
        <v>14070</v>
      </c>
      <c r="B16161" s="8" t="s">
        <v>14305</v>
      </c>
      <c r="C16161" s="9" t="s">
        <v>845</v>
      </c>
    </row>
    <row r="16162">
      <c r="A16162" s="7">
        <f t="shared" si="1"/>
        <v>14071</v>
      </c>
      <c r="B16162" s="5" t="s">
        <v>14306</v>
      </c>
      <c r="C16162" s="6" t="s">
        <v>153</v>
      </c>
    </row>
    <row r="16163">
      <c r="A16163" s="7">
        <f t="shared" si="1"/>
        <v>14072</v>
      </c>
      <c r="B16163" s="8" t="s">
        <v>14307</v>
      </c>
      <c r="C16163" s="9" t="s">
        <v>25</v>
      </c>
    </row>
    <row r="16164">
      <c r="A16164" s="7">
        <f t="shared" si="1"/>
        <v>14073</v>
      </c>
      <c r="B16164" s="8" t="s">
        <v>14308</v>
      </c>
      <c r="C16164" s="9" t="s">
        <v>64</v>
      </c>
    </row>
    <row r="16165">
      <c r="A16165" s="7">
        <f t="shared" si="1"/>
        <v>14074</v>
      </c>
      <c r="B16165" s="5" t="s">
        <v>14309</v>
      </c>
      <c r="C16165" s="6" t="s">
        <v>4</v>
      </c>
    </row>
    <row r="16166">
      <c r="A16166" s="7">
        <f t="shared" si="1"/>
        <v>14075</v>
      </c>
      <c r="B16166" s="5" t="s">
        <v>14310</v>
      </c>
      <c r="C16166" s="6" t="s">
        <v>639</v>
      </c>
    </row>
    <row r="16167">
      <c r="A16167" s="7">
        <f t="shared" si="1"/>
        <v>14076</v>
      </c>
      <c r="B16167" s="5" t="s">
        <v>14311</v>
      </c>
      <c r="C16167" s="6" t="s">
        <v>1279</v>
      </c>
    </row>
    <row r="16168">
      <c r="A16168" s="7">
        <f t="shared" si="1"/>
        <v>14077</v>
      </c>
      <c r="B16168" s="5" t="s">
        <v>14312</v>
      </c>
      <c r="C16168" s="6" t="s">
        <v>1324</v>
      </c>
    </row>
    <row r="16169">
      <c r="A16169" s="7">
        <f t="shared" si="1"/>
        <v>14078</v>
      </c>
      <c r="B16169" s="5" t="s">
        <v>14313</v>
      </c>
      <c r="C16169" s="6" t="s">
        <v>393</v>
      </c>
    </row>
    <row r="16170">
      <c r="A16170" s="7">
        <f t="shared" si="1"/>
        <v>14079</v>
      </c>
      <c r="B16170" s="8" t="s">
        <v>14314</v>
      </c>
      <c r="C16170" s="9" t="s">
        <v>818</v>
      </c>
    </row>
    <row r="16171">
      <c r="A16171" s="7">
        <f t="shared" si="1"/>
        <v>14080</v>
      </c>
      <c r="B16171" s="12" t="s">
        <v>14315</v>
      </c>
      <c r="C16171" s="13" t="s">
        <v>420</v>
      </c>
    </row>
    <row r="16172">
      <c r="A16172" s="7">
        <f t="shared" si="1"/>
        <v>14081</v>
      </c>
      <c r="B16172" s="5" t="s">
        <v>14316</v>
      </c>
      <c r="C16172" s="6" t="s">
        <v>1279</v>
      </c>
    </row>
    <row r="16173">
      <c r="A16173" s="7">
        <f t="shared" si="1"/>
        <v>14081</v>
      </c>
      <c r="B16173" s="5" t="s">
        <v>14316</v>
      </c>
      <c r="C16173" s="6" t="s">
        <v>48</v>
      </c>
    </row>
    <row r="16174">
      <c r="A16174" s="7">
        <f t="shared" si="1"/>
        <v>14082</v>
      </c>
      <c r="B16174" s="5" t="s">
        <v>14317</v>
      </c>
      <c r="C16174" s="6" t="s">
        <v>785</v>
      </c>
    </row>
    <row r="16175">
      <c r="A16175" s="7">
        <f t="shared" si="1"/>
        <v>14083</v>
      </c>
      <c r="B16175" s="5" t="s">
        <v>14318</v>
      </c>
      <c r="C16175" s="6" t="s">
        <v>367</v>
      </c>
    </row>
    <row r="16176">
      <c r="A16176" s="7">
        <f t="shared" si="1"/>
        <v>14084</v>
      </c>
      <c r="B16176" s="5" t="s">
        <v>14319</v>
      </c>
      <c r="C16176" s="6" t="s">
        <v>59</v>
      </c>
    </row>
    <row r="16177">
      <c r="A16177" s="7">
        <f t="shared" si="1"/>
        <v>14085</v>
      </c>
      <c r="B16177" s="8" t="s">
        <v>14320</v>
      </c>
      <c r="C16177" s="9" t="s">
        <v>76</v>
      </c>
    </row>
    <row r="16178">
      <c r="A16178" s="7">
        <f t="shared" si="1"/>
        <v>14086</v>
      </c>
      <c r="B16178" s="5" t="s">
        <v>14321</v>
      </c>
      <c r="C16178" s="6" t="s">
        <v>367</v>
      </c>
    </row>
    <row r="16179">
      <c r="A16179" s="7">
        <f t="shared" si="1"/>
        <v>14087</v>
      </c>
      <c r="B16179" s="5" t="s">
        <v>14322</v>
      </c>
      <c r="C16179" s="6" t="s">
        <v>367</v>
      </c>
    </row>
    <row r="16180">
      <c r="A16180" s="7">
        <f t="shared" si="1"/>
        <v>14088</v>
      </c>
      <c r="B16180" s="5" t="s">
        <v>14323</v>
      </c>
      <c r="C16180" s="6" t="s">
        <v>4</v>
      </c>
    </row>
    <row r="16181">
      <c r="A16181" s="7">
        <f t="shared" si="1"/>
        <v>14089</v>
      </c>
      <c r="B16181" s="8" t="s">
        <v>14324</v>
      </c>
      <c r="C16181" s="9" t="s">
        <v>815</v>
      </c>
    </row>
    <row r="16182">
      <c r="A16182" s="7">
        <f t="shared" si="1"/>
        <v>14090</v>
      </c>
      <c r="B16182" s="8" t="s">
        <v>14325</v>
      </c>
      <c r="C16182" s="9" t="s">
        <v>142</v>
      </c>
    </row>
    <row r="16183">
      <c r="A16183" s="7">
        <f t="shared" si="1"/>
        <v>14091</v>
      </c>
      <c r="B16183" s="5" t="s">
        <v>14326</v>
      </c>
      <c r="C16183" s="6" t="s">
        <v>1267</v>
      </c>
    </row>
    <row r="16184">
      <c r="A16184" s="7">
        <f t="shared" si="1"/>
        <v>14092</v>
      </c>
      <c r="B16184" s="5" t="s">
        <v>14327</v>
      </c>
      <c r="C16184" s="6" t="s">
        <v>267</v>
      </c>
    </row>
    <row r="16185">
      <c r="A16185" s="7">
        <f t="shared" si="1"/>
        <v>14093</v>
      </c>
      <c r="B16185" s="8" t="s">
        <v>14328</v>
      </c>
      <c r="C16185" s="9" t="s">
        <v>399</v>
      </c>
    </row>
    <row r="16186">
      <c r="A16186" s="7">
        <f t="shared" si="1"/>
        <v>14094</v>
      </c>
      <c r="B16186" s="5" t="s">
        <v>14329</v>
      </c>
      <c r="C16186" s="6" t="s">
        <v>346</v>
      </c>
    </row>
    <row r="16187">
      <c r="A16187" s="7">
        <f t="shared" si="1"/>
        <v>14095</v>
      </c>
      <c r="B16187" s="8" t="s">
        <v>14330</v>
      </c>
      <c r="C16187" s="9" t="s">
        <v>502</v>
      </c>
    </row>
    <row r="16188">
      <c r="A16188" s="7">
        <f t="shared" si="1"/>
        <v>14096</v>
      </c>
      <c r="B16188" s="8" t="s">
        <v>14331</v>
      </c>
      <c r="C16188" s="9" t="s">
        <v>845</v>
      </c>
    </row>
    <row r="16189">
      <c r="A16189" s="7">
        <f t="shared" si="1"/>
        <v>14097</v>
      </c>
      <c r="B16189" s="5" t="s">
        <v>14332</v>
      </c>
      <c r="C16189" s="6" t="s">
        <v>591</v>
      </c>
    </row>
    <row r="16190">
      <c r="A16190" s="7">
        <f t="shared" si="1"/>
        <v>14098</v>
      </c>
      <c r="B16190" s="5" t="s">
        <v>14333</v>
      </c>
      <c r="C16190" s="6" t="s">
        <v>27</v>
      </c>
    </row>
    <row r="16191">
      <c r="A16191" s="7">
        <f t="shared" si="1"/>
        <v>14099</v>
      </c>
      <c r="B16191" s="5" t="s">
        <v>14334</v>
      </c>
      <c r="C16191" s="6" t="s">
        <v>95</v>
      </c>
    </row>
    <row r="16192">
      <c r="A16192" s="7">
        <f t="shared" si="1"/>
        <v>14100</v>
      </c>
      <c r="B16192" s="5" t="s">
        <v>14335</v>
      </c>
      <c r="C16192" s="6" t="s">
        <v>1394</v>
      </c>
    </row>
    <row r="16193">
      <c r="A16193" s="7">
        <f t="shared" si="1"/>
        <v>14101</v>
      </c>
      <c r="B16193" s="8" t="s">
        <v>14336</v>
      </c>
      <c r="C16193" s="9" t="s">
        <v>502</v>
      </c>
    </row>
    <row r="16194">
      <c r="A16194" s="7">
        <f t="shared" si="1"/>
        <v>14102</v>
      </c>
      <c r="B16194" s="8" t="s">
        <v>14337</v>
      </c>
      <c r="C16194" s="9" t="s">
        <v>530</v>
      </c>
    </row>
    <row r="16195">
      <c r="A16195" s="7">
        <f t="shared" si="1"/>
        <v>14103</v>
      </c>
      <c r="B16195" s="8" t="s">
        <v>14338</v>
      </c>
      <c r="C16195" s="9" t="s">
        <v>399</v>
      </c>
    </row>
    <row r="16196">
      <c r="A16196" s="7">
        <f t="shared" si="1"/>
        <v>14104</v>
      </c>
      <c r="B16196" s="5" t="s">
        <v>14339</v>
      </c>
      <c r="C16196" s="6" t="s">
        <v>362</v>
      </c>
    </row>
    <row r="16197">
      <c r="A16197" s="7">
        <f t="shared" si="1"/>
        <v>14105</v>
      </c>
      <c r="B16197" s="5" t="s">
        <v>14340</v>
      </c>
      <c r="C16197" s="6" t="s">
        <v>731</v>
      </c>
    </row>
    <row r="16198">
      <c r="A16198" s="7">
        <f t="shared" si="1"/>
        <v>14106</v>
      </c>
      <c r="B16198" s="5" t="s">
        <v>14341</v>
      </c>
      <c r="C16198" s="6" t="s">
        <v>785</v>
      </c>
    </row>
    <row r="16199">
      <c r="A16199" s="7">
        <f t="shared" si="1"/>
        <v>14107</v>
      </c>
      <c r="B16199" s="8" t="s">
        <v>14342</v>
      </c>
      <c r="C16199" s="9" t="s">
        <v>8</v>
      </c>
    </row>
    <row r="16200">
      <c r="A16200" s="7">
        <f t="shared" si="1"/>
        <v>14108</v>
      </c>
      <c r="B16200" s="5" t="s">
        <v>14343</v>
      </c>
      <c r="C16200" s="6" t="s">
        <v>1394</v>
      </c>
    </row>
    <row r="16201">
      <c r="A16201" s="7">
        <f t="shared" si="1"/>
        <v>14109</v>
      </c>
      <c r="B16201" s="5" t="s">
        <v>14344</v>
      </c>
      <c r="C16201" s="6" t="s">
        <v>683</v>
      </c>
    </row>
    <row r="16202">
      <c r="A16202" s="7">
        <f t="shared" si="1"/>
        <v>14110</v>
      </c>
      <c r="B16202" s="5" t="s">
        <v>14345</v>
      </c>
      <c r="C16202" s="6" t="s">
        <v>74</v>
      </c>
    </row>
    <row r="16203">
      <c r="A16203" s="7">
        <f t="shared" si="1"/>
        <v>14111</v>
      </c>
      <c r="B16203" s="5" t="s">
        <v>14346</v>
      </c>
      <c r="C16203" s="6" t="s">
        <v>109</v>
      </c>
    </row>
    <row r="16204">
      <c r="A16204" s="7">
        <f t="shared" si="1"/>
        <v>14111</v>
      </c>
      <c r="B16204" s="5" t="s">
        <v>14346</v>
      </c>
      <c r="C16204" s="6" t="s">
        <v>60</v>
      </c>
    </row>
    <row r="16205">
      <c r="A16205" s="7">
        <f t="shared" si="1"/>
        <v>14112</v>
      </c>
      <c r="B16205" s="8" t="s">
        <v>14347</v>
      </c>
      <c r="C16205" s="9" t="s">
        <v>60</v>
      </c>
    </row>
    <row r="16206">
      <c r="A16206" s="7">
        <f t="shared" si="1"/>
        <v>14113</v>
      </c>
      <c r="B16206" s="8" t="s">
        <v>14348</v>
      </c>
      <c r="C16206" s="9" t="s">
        <v>60</v>
      </c>
    </row>
    <row r="16207">
      <c r="A16207" s="7">
        <f t="shared" si="1"/>
        <v>14114</v>
      </c>
      <c r="B16207" s="8" t="s">
        <v>14349</v>
      </c>
      <c r="C16207" s="9" t="s">
        <v>60</v>
      </c>
    </row>
    <row r="16208">
      <c r="A16208" s="7">
        <f t="shared" si="1"/>
        <v>14115</v>
      </c>
      <c r="B16208" s="8" t="s">
        <v>14350</v>
      </c>
      <c r="C16208" s="9" t="s">
        <v>142</v>
      </c>
    </row>
    <row r="16209">
      <c r="A16209" s="7">
        <f t="shared" si="1"/>
        <v>14116</v>
      </c>
      <c r="B16209" s="8" t="s">
        <v>14351</v>
      </c>
      <c r="C16209" s="6" t="s">
        <v>150</v>
      </c>
    </row>
    <row r="16210">
      <c r="A16210" s="7">
        <f t="shared" si="1"/>
        <v>14117</v>
      </c>
      <c r="B16210" s="8" t="s">
        <v>14352</v>
      </c>
      <c r="C16210" s="6" t="s">
        <v>132</v>
      </c>
    </row>
    <row r="16211">
      <c r="A16211" s="7">
        <f t="shared" si="1"/>
        <v>14118</v>
      </c>
      <c r="B16211" s="8" t="s">
        <v>14353</v>
      </c>
      <c r="C16211" s="9" t="s">
        <v>188</v>
      </c>
    </row>
    <row r="16212">
      <c r="A16212" s="7">
        <f t="shared" si="1"/>
        <v>14119</v>
      </c>
      <c r="B16212" s="5" t="s">
        <v>14354</v>
      </c>
      <c r="C16212" s="6" t="s">
        <v>365</v>
      </c>
    </row>
    <row r="16213">
      <c r="A16213" s="7">
        <f t="shared" si="1"/>
        <v>14120</v>
      </c>
      <c r="B16213" s="8" t="s">
        <v>14355</v>
      </c>
      <c r="C16213" s="9" t="s">
        <v>142</v>
      </c>
    </row>
    <row r="16214">
      <c r="A16214" s="7">
        <f t="shared" si="1"/>
        <v>14121</v>
      </c>
      <c r="B16214" s="8" t="s">
        <v>14356</v>
      </c>
      <c r="C16214" s="9" t="s">
        <v>60</v>
      </c>
    </row>
    <row r="16215">
      <c r="A16215" s="7">
        <f t="shared" si="1"/>
        <v>14122</v>
      </c>
      <c r="B16215" s="8" t="s">
        <v>14357</v>
      </c>
      <c r="C16215" s="6" t="s">
        <v>1012</v>
      </c>
    </row>
    <row r="16216">
      <c r="A16216" s="7">
        <f t="shared" si="1"/>
        <v>14123</v>
      </c>
      <c r="B16216" s="8" t="s">
        <v>14358</v>
      </c>
      <c r="C16216" s="9" t="s">
        <v>614</v>
      </c>
    </row>
    <row r="16217">
      <c r="A16217" s="7">
        <f t="shared" si="1"/>
        <v>14124</v>
      </c>
      <c r="B16217" s="8" t="s">
        <v>14359</v>
      </c>
      <c r="C16217" s="9" t="s">
        <v>65</v>
      </c>
    </row>
    <row r="16218">
      <c r="A16218" s="7">
        <f t="shared" si="1"/>
        <v>14125</v>
      </c>
      <c r="B16218" s="8" t="s">
        <v>14360</v>
      </c>
      <c r="C16218" s="9" t="s">
        <v>52</v>
      </c>
    </row>
    <row r="16219">
      <c r="A16219" s="7">
        <f t="shared" si="1"/>
        <v>14126</v>
      </c>
      <c r="B16219" s="5" t="s">
        <v>14361</v>
      </c>
      <c r="C16219" s="6" t="s">
        <v>731</v>
      </c>
    </row>
    <row r="16220">
      <c r="A16220" s="7">
        <f t="shared" si="1"/>
        <v>14127</v>
      </c>
      <c r="B16220" s="5" t="s">
        <v>14362</v>
      </c>
      <c r="C16220" s="6" t="s">
        <v>731</v>
      </c>
    </row>
    <row r="16221">
      <c r="A16221" s="7">
        <f t="shared" si="1"/>
        <v>14128</v>
      </c>
      <c r="B16221" s="5" t="s">
        <v>14363</v>
      </c>
      <c r="C16221" s="6" t="s">
        <v>731</v>
      </c>
    </row>
    <row r="16222">
      <c r="A16222" s="7">
        <f t="shared" si="1"/>
        <v>14129</v>
      </c>
      <c r="B16222" s="5" t="s">
        <v>14364</v>
      </c>
      <c r="C16222" s="6" t="s">
        <v>731</v>
      </c>
    </row>
    <row r="16223">
      <c r="A16223" s="7">
        <f t="shared" si="1"/>
        <v>14130</v>
      </c>
      <c r="B16223" s="5" t="s">
        <v>14365</v>
      </c>
      <c r="C16223" s="6" t="s">
        <v>1279</v>
      </c>
    </row>
    <row r="16224">
      <c r="A16224" s="7">
        <f t="shared" si="1"/>
        <v>14131</v>
      </c>
      <c r="B16224" s="8" t="s">
        <v>14366</v>
      </c>
      <c r="C16224" s="9" t="s">
        <v>946</v>
      </c>
    </row>
    <row r="16225">
      <c r="A16225" s="7">
        <f t="shared" si="1"/>
        <v>14132</v>
      </c>
      <c r="B16225" s="8" t="s">
        <v>14367</v>
      </c>
      <c r="C16225" s="9" t="s">
        <v>530</v>
      </c>
    </row>
    <row r="16226">
      <c r="A16226" s="7">
        <f t="shared" si="1"/>
        <v>14132</v>
      </c>
      <c r="B16226" s="8" t="s">
        <v>14367</v>
      </c>
      <c r="C16226" s="9" t="s">
        <v>60</v>
      </c>
    </row>
    <row r="16227">
      <c r="A16227" s="7">
        <f t="shared" si="1"/>
        <v>14132</v>
      </c>
      <c r="B16227" s="8" t="s">
        <v>14367</v>
      </c>
      <c r="C16227" s="9" t="s">
        <v>162</v>
      </c>
    </row>
    <row r="16228">
      <c r="A16228" s="7">
        <f t="shared" si="1"/>
        <v>14133</v>
      </c>
      <c r="B16228" s="5" t="s">
        <v>14368</v>
      </c>
      <c r="C16228" s="6" t="s">
        <v>27</v>
      </c>
    </row>
    <row r="16229">
      <c r="A16229" s="7">
        <f t="shared" si="1"/>
        <v>14134</v>
      </c>
      <c r="B16229" s="8" t="s">
        <v>14369</v>
      </c>
      <c r="C16229" s="9" t="s">
        <v>547</v>
      </c>
    </row>
    <row r="16230">
      <c r="A16230" s="7">
        <f t="shared" si="1"/>
        <v>14135</v>
      </c>
      <c r="B16230" s="8" t="s">
        <v>14370</v>
      </c>
      <c r="C16230" s="9" t="s">
        <v>60</v>
      </c>
    </row>
    <row r="16231">
      <c r="A16231" s="7">
        <f t="shared" si="1"/>
        <v>14136</v>
      </c>
      <c r="B16231" s="8" t="s">
        <v>14371</v>
      </c>
      <c r="C16231" s="9" t="s">
        <v>25</v>
      </c>
    </row>
    <row r="16232">
      <c r="A16232" s="7">
        <f t="shared" si="1"/>
        <v>14137</v>
      </c>
      <c r="B16232" s="8" t="s">
        <v>14372</v>
      </c>
      <c r="C16232" s="9" t="s">
        <v>25</v>
      </c>
    </row>
    <row r="16233">
      <c r="A16233" s="7">
        <f t="shared" si="1"/>
        <v>14138</v>
      </c>
      <c r="B16233" s="5" t="s">
        <v>14373</v>
      </c>
      <c r="C16233" s="6" t="s">
        <v>150</v>
      </c>
    </row>
    <row r="16234">
      <c r="A16234" s="7">
        <f t="shared" si="1"/>
        <v>14139</v>
      </c>
      <c r="B16234" s="5" t="s">
        <v>14374</v>
      </c>
      <c r="C16234" s="6" t="s">
        <v>32</v>
      </c>
    </row>
    <row r="16235">
      <c r="A16235" s="7">
        <f t="shared" si="1"/>
        <v>14140</v>
      </c>
      <c r="B16235" s="8" t="s">
        <v>14375</v>
      </c>
      <c r="C16235" s="9" t="s">
        <v>530</v>
      </c>
    </row>
    <row r="16236">
      <c r="A16236" s="7">
        <f t="shared" si="1"/>
        <v>14141</v>
      </c>
      <c r="B16236" s="5" t="s">
        <v>14376</v>
      </c>
      <c r="C16236" s="6" t="s">
        <v>3126</v>
      </c>
    </row>
    <row r="16237">
      <c r="A16237" s="7">
        <f t="shared" si="1"/>
        <v>14142</v>
      </c>
      <c r="B16237" s="5" t="s">
        <v>14377</v>
      </c>
      <c r="C16237" s="6" t="s">
        <v>1267</v>
      </c>
    </row>
    <row r="16238">
      <c r="A16238" s="7">
        <f t="shared" si="1"/>
        <v>14143</v>
      </c>
      <c r="B16238" s="8" t="s">
        <v>14378</v>
      </c>
      <c r="C16238" s="9" t="s">
        <v>547</v>
      </c>
    </row>
    <row r="16239">
      <c r="A16239" s="7">
        <f t="shared" si="1"/>
        <v>14144</v>
      </c>
      <c r="B16239" s="5" t="s">
        <v>14379</v>
      </c>
      <c r="C16239" s="6" t="s">
        <v>1360</v>
      </c>
    </row>
    <row r="16240">
      <c r="A16240" s="7">
        <f t="shared" si="1"/>
        <v>14145</v>
      </c>
      <c r="B16240" s="5" t="s">
        <v>14380</v>
      </c>
      <c r="C16240" s="6" t="s">
        <v>989</v>
      </c>
    </row>
    <row r="16241">
      <c r="A16241" s="7">
        <f t="shared" si="1"/>
        <v>14146</v>
      </c>
      <c r="B16241" s="8" t="s">
        <v>14381</v>
      </c>
      <c r="C16241" s="9" t="s">
        <v>76</v>
      </c>
    </row>
    <row r="16242">
      <c r="A16242" s="7">
        <f t="shared" si="1"/>
        <v>14147</v>
      </c>
      <c r="B16242" s="5" t="s">
        <v>14382</v>
      </c>
      <c r="C16242" s="6" t="s">
        <v>4</v>
      </c>
    </row>
    <row r="16243">
      <c r="A16243" s="7">
        <f t="shared" si="1"/>
        <v>14148</v>
      </c>
      <c r="B16243" s="5" t="s">
        <v>14383</v>
      </c>
      <c r="C16243" s="6" t="s">
        <v>109</v>
      </c>
    </row>
    <row r="16244">
      <c r="A16244" s="7">
        <f t="shared" si="1"/>
        <v>14149</v>
      </c>
      <c r="B16244" s="5" t="s">
        <v>14384</v>
      </c>
      <c r="C16244" s="6" t="s">
        <v>32</v>
      </c>
    </row>
    <row r="16245">
      <c r="A16245" s="7">
        <f t="shared" si="1"/>
        <v>14150</v>
      </c>
      <c r="B16245" s="5" t="s">
        <v>14385</v>
      </c>
      <c r="C16245" s="6" t="s">
        <v>32</v>
      </c>
    </row>
    <row r="16246">
      <c r="A16246" s="7">
        <f t="shared" si="1"/>
        <v>14151</v>
      </c>
      <c r="B16246" s="8" t="s">
        <v>14386</v>
      </c>
      <c r="C16246" s="9" t="s">
        <v>177</v>
      </c>
    </row>
    <row r="16247">
      <c r="A16247" s="7">
        <f t="shared" si="1"/>
        <v>14152</v>
      </c>
      <c r="B16247" s="8" t="s">
        <v>14387</v>
      </c>
      <c r="C16247" s="9" t="s">
        <v>780</v>
      </c>
    </row>
    <row r="16248">
      <c r="A16248" s="7">
        <f t="shared" si="1"/>
        <v>14153</v>
      </c>
      <c r="B16248" s="5" t="s">
        <v>14388</v>
      </c>
      <c r="C16248" s="6" t="s">
        <v>142</v>
      </c>
    </row>
    <row r="16249">
      <c r="A16249" s="7">
        <f t="shared" si="1"/>
        <v>14154</v>
      </c>
      <c r="B16249" s="5" t="s">
        <v>14389</v>
      </c>
      <c r="C16249" s="6" t="s">
        <v>610</v>
      </c>
    </row>
    <row r="16250">
      <c r="A16250" s="7">
        <f t="shared" si="1"/>
        <v>14155</v>
      </c>
      <c r="B16250" s="5" t="s">
        <v>14390</v>
      </c>
      <c r="C16250" s="6" t="s">
        <v>20</v>
      </c>
    </row>
    <row r="16251">
      <c r="A16251" s="7">
        <f t="shared" si="1"/>
        <v>14156</v>
      </c>
      <c r="B16251" s="5" t="s">
        <v>14391</v>
      </c>
      <c r="C16251" s="6" t="s">
        <v>1124</v>
      </c>
    </row>
    <row r="16252">
      <c r="A16252" s="7">
        <f t="shared" si="1"/>
        <v>14157</v>
      </c>
      <c r="B16252" s="5" t="s">
        <v>14392</v>
      </c>
      <c r="C16252" s="6" t="s">
        <v>48</v>
      </c>
    </row>
    <row r="16253">
      <c r="A16253" s="7">
        <f t="shared" si="1"/>
        <v>14158</v>
      </c>
      <c r="B16253" s="5" t="s">
        <v>14393</v>
      </c>
      <c r="C16253" s="6" t="s">
        <v>78</v>
      </c>
    </row>
    <row r="16254">
      <c r="A16254" s="7">
        <f t="shared" si="1"/>
        <v>14159</v>
      </c>
      <c r="B16254" s="5" t="s">
        <v>14394</v>
      </c>
      <c r="C16254" s="6" t="s">
        <v>48</v>
      </c>
    </row>
    <row r="16255">
      <c r="A16255" s="7">
        <f t="shared" si="1"/>
        <v>14160</v>
      </c>
      <c r="B16255" s="5" t="s">
        <v>14395</v>
      </c>
      <c r="C16255" s="6" t="s">
        <v>437</v>
      </c>
    </row>
    <row r="16256">
      <c r="A16256" s="7">
        <f t="shared" si="1"/>
        <v>14161</v>
      </c>
      <c r="B16256" s="5" t="s">
        <v>14396</v>
      </c>
      <c r="C16256" s="6" t="s">
        <v>32</v>
      </c>
    </row>
    <row r="16257">
      <c r="A16257" s="7">
        <f t="shared" si="1"/>
        <v>14162</v>
      </c>
      <c r="B16257" s="5" t="s">
        <v>14397</v>
      </c>
      <c r="C16257" s="6" t="s">
        <v>1378</v>
      </c>
    </row>
    <row r="16258">
      <c r="A16258" s="7">
        <f t="shared" si="1"/>
        <v>14163</v>
      </c>
      <c r="B16258" s="5" t="s">
        <v>14398</v>
      </c>
      <c r="C16258" s="6" t="s">
        <v>603</v>
      </c>
    </row>
    <row r="16259">
      <c r="A16259" s="7">
        <f t="shared" si="1"/>
        <v>14164</v>
      </c>
      <c r="B16259" s="8" t="s">
        <v>14399</v>
      </c>
      <c r="C16259" s="9" t="s">
        <v>56</v>
      </c>
    </row>
    <row r="16260">
      <c r="A16260" s="7">
        <f t="shared" si="1"/>
        <v>14165</v>
      </c>
      <c r="B16260" s="5" t="s">
        <v>14400</v>
      </c>
      <c r="C16260" s="6" t="s">
        <v>27</v>
      </c>
    </row>
    <row r="16261">
      <c r="A16261" s="7">
        <f t="shared" si="1"/>
        <v>14166</v>
      </c>
      <c r="B16261" s="5" t="s">
        <v>14401</v>
      </c>
      <c r="C16261" s="6" t="s">
        <v>1369</v>
      </c>
    </row>
    <row r="16262">
      <c r="A16262" s="7">
        <f t="shared" si="1"/>
        <v>14167</v>
      </c>
      <c r="B16262" s="8" t="s">
        <v>14402</v>
      </c>
      <c r="C16262" s="9" t="s">
        <v>815</v>
      </c>
    </row>
    <row r="16263">
      <c r="A16263" s="7">
        <f t="shared" si="1"/>
        <v>14168</v>
      </c>
      <c r="B16263" s="8" t="s">
        <v>14403</v>
      </c>
      <c r="C16263" s="9" t="s">
        <v>188</v>
      </c>
    </row>
    <row r="16264">
      <c r="A16264" s="7">
        <f t="shared" si="1"/>
        <v>14169</v>
      </c>
      <c r="B16264" s="5" t="s">
        <v>14404</v>
      </c>
      <c r="C16264" s="6" t="s">
        <v>785</v>
      </c>
    </row>
    <row r="16265">
      <c r="A16265" s="7">
        <f t="shared" si="1"/>
        <v>14170</v>
      </c>
      <c r="B16265" s="5" t="s">
        <v>14405</v>
      </c>
      <c r="C16265" s="6" t="s">
        <v>939</v>
      </c>
    </row>
    <row r="16266">
      <c r="A16266" s="7">
        <f t="shared" si="1"/>
        <v>14171</v>
      </c>
      <c r="B16266" s="5" t="s">
        <v>14406</v>
      </c>
      <c r="C16266" s="6" t="s">
        <v>356</v>
      </c>
    </row>
    <row r="16267">
      <c r="A16267" s="7">
        <f t="shared" si="1"/>
        <v>14172</v>
      </c>
      <c r="B16267" s="8" t="s">
        <v>14407</v>
      </c>
      <c r="C16267" s="9" t="s">
        <v>818</v>
      </c>
    </row>
    <row r="16268">
      <c r="A16268" s="7">
        <f t="shared" si="1"/>
        <v>14173</v>
      </c>
      <c r="B16268" s="5" t="s">
        <v>14408</v>
      </c>
      <c r="C16268" s="6" t="s">
        <v>603</v>
      </c>
    </row>
    <row r="16269">
      <c r="A16269" s="7">
        <f t="shared" si="1"/>
        <v>14173</v>
      </c>
      <c r="B16269" s="8" t="s">
        <v>14408</v>
      </c>
      <c r="C16269" s="9" t="s">
        <v>818</v>
      </c>
    </row>
    <row r="16270">
      <c r="A16270" s="7">
        <f t="shared" si="1"/>
        <v>14174</v>
      </c>
      <c r="B16270" s="5" t="s">
        <v>14409</v>
      </c>
      <c r="C16270" s="6" t="s">
        <v>142</v>
      </c>
    </row>
    <row r="16271">
      <c r="A16271" s="7">
        <f t="shared" si="1"/>
        <v>14175</v>
      </c>
      <c r="B16271" s="8" t="s">
        <v>14410</v>
      </c>
      <c r="C16271" s="9" t="s">
        <v>818</v>
      </c>
    </row>
    <row r="16272">
      <c r="A16272" s="7">
        <f t="shared" si="1"/>
        <v>14176</v>
      </c>
      <c r="B16272" s="8" t="s">
        <v>14411</v>
      </c>
      <c r="C16272" s="9" t="s">
        <v>54</v>
      </c>
    </row>
    <row r="16273">
      <c r="A16273" s="7">
        <f t="shared" si="1"/>
        <v>14177</v>
      </c>
      <c r="B16273" s="5" t="s">
        <v>14412</v>
      </c>
      <c r="C16273" s="6" t="s">
        <v>324</v>
      </c>
    </row>
    <row r="16274">
      <c r="A16274" s="7">
        <f t="shared" si="1"/>
        <v>14178</v>
      </c>
      <c r="B16274" s="5" t="s">
        <v>14413</v>
      </c>
      <c r="C16274" s="6" t="s">
        <v>142</v>
      </c>
    </row>
    <row r="16275">
      <c r="A16275" s="7">
        <f t="shared" si="1"/>
        <v>14179</v>
      </c>
      <c r="B16275" s="5" t="s">
        <v>14414</v>
      </c>
      <c r="C16275" s="6" t="s">
        <v>142</v>
      </c>
    </row>
    <row r="16276">
      <c r="A16276" s="7">
        <f t="shared" si="1"/>
        <v>14180</v>
      </c>
      <c r="B16276" s="5" t="s">
        <v>14415</v>
      </c>
      <c r="C16276" s="6" t="s">
        <v>267</v>
      </c>
    </row>
    <row r="16277">
      <c r="A16277" s="7">
        <f t="shared" si="1"/>
        <v>14181</v>
      </c>
      <c r="B16277" s="5" t="s">
        <v>14416</v>
      </c>
      <c r="C16277" s="6" t="s">
        <v>324</v>
      </c>
    </row>
    <row r="16278">
      <c r="A16278" s="7">
        <f t="shared" si="1"/>
        <v>14182</v>
      </c>
      <c r="B16278" s="5" t="s">
        <v>14417</v>
      </c>
      <c r="C16278" s="6" t="s">
        <v>142</v>
      </c>
    </row>
    <row r="16279">
      <c r="A16279" s="7">
        <f t="shared" si="1"/>
        <v>14183</v>
      </c>
      <c r="B16279" s="5" t="s">
        <v>14418</v>
      </c>
      <c r="C16279" s="6" t="s">
        <v>462</v>
      </c>
    </row>
    <row r="16280">
      <c r="A16280" s="7">
        <f t="shared" si="1"/>
        <v>14184</v>
      </c>
      <c r="B16280" s="5" t="s">
        <v>14419</v>
      </c>
      <c r="C16280" s="6" t="s">
        <v>452</v>
      </c>
    </row>
    <row r="16281">
      <c r="A16281" s="7">
        <f t="shared" si="1"/>
        <v>14185</v>
      </c>
      <c r="B16281" s="5" t="s">
        <v>14420</v>
      </c>
      <c r="C16281" s="6" t="s">
        <v>324</v>
      </c>
    </row>
    <row r="16282">
      <c r="A16282" s="7">
        <f t="shared" si="1"/>
        <v>14186</v>
      </c>
      <c r="B16282" s="8" t="s">
        <v>14421</v>
      </c>
      <c r="C16282" s="9" t="s">
        <v>530</v>
      </c>
    </row>
    <row r="16283">
      <c r="A16283" s="7">
        <f t="shared" si="1"/>
        <v>14187</v>
      </c>
      <c r="B16283" s="8" t="s">
        <v>14422</v>
      </c>
      <c r="C16283" s="9" t="s">
        <v>54</v>
      </c>
    </row>
    <row r="16284">
      <c r="A16284" s="7">
        <f t="shared" si="1"/>
        <v>14188</v>
      </c>
      <c r="B16284" s="5" t="s">
        <v>14423</v>
      </c>
      <c r="C16284" s="6" t="s">
        <v>324</v>
      </c>
    </row>
    <row r="16285">
      <c r="A16285" s="7">
        <f t="shared" si="1"/>
        <v>14189</v>
      </c>
      <c r="B16285" s="5" t="s">
        <v>14424</v>
      </c>
      <c r="C16285" s="6" t="s">
        <v>324</v>
      </c>
    </row>
    <row r="16286">
      <c r="A16286" s="7">
        <f t="shared" si="1"/>
        <v>14190</v>
      </c>
      <c r="B16286" s="5" t="s">
        <v>14425</v>
      </c>
      <c r="C16286" s="6" t="s">
        <v>452</v>
      </c>
    </row>
    <row r="16287">
      <c r="A16287" s="7">
        <f t="shared" si="1"/>
        <v>14191</v>
      </c>
      <c r="B16287" s="5" t="s">
        <v>14426</v>
      </c>
      <c r="C16287" s="6" t="s">
        <v>196</v>
      </c>
    </row>
    <row r="16288">
      <c r="A16288" s="7">
        <f t="shared" si="1"/>
        <v>14192</v>
      </c>
      <c r="B16288" s="8" t="s">
        <v>14427</v>
      </c>
      <c r="C16288" s="9" t="s">
        <v>60</v>
      </c>
    </row>
    <row r="16289">
      <c r="A16289" s="7">
        <f t="shared" si="1"/>
        <v>14193</v>
      </c>
      <c r="B16289" s="5" t="s">
        <v>14428</v>
      </c>
      <c r="C16289" s="6" t="s">
        <v>328</v>
      </c>
    </row>
    <row r="16290">
      <c r="A16290" s="7">
        <f t="shared" si="1"/>
        <v>14194</v>
      </c>
      <c r="B16290" s="5" t="s">
        <v>14429</v>
      </c>
      <c r="C16290" s="6" t="s">
        <v>324</v>
      </c>
    </row>
    <row r="16291">
      <c r="A16291" s="7">
        <f t="shared" si="1"/>
        <v>14194</v>
      </c>
      <c r="B16291" s="5" t="s">
        <v>14429</v>
      </c>
      <c r="C16291" s="6" t="s">
        <v>25</v>
      </c>
    </row>
    <row r="16292">
      <c r="A16292" s="7">
        <f t="shared" si="1"/>
        <v>14195</v>
      </c>
      <c r="B16292" s="8" t="s">
        <v>14430</v>
      </c>
      <c r="C16292" s="9" t="s">
        <v>60</v>
      </c>
    </row>
    <row r="16293">
      <c r="A16293" s="7">
        <f t="shared" si="1"/>
        <v>14195</v>
      </c>
      <c r="B16293" s="8" t="s">
        <v>14430</v>
      </c>
      <c r="C16293" s="9" t="s">
        <v>142</v>
      </c>
    </row>
    <row r="16294">
      <c r="A16294" s="7">
        <f t="shared" si="1"/>
        <v>14196</v>
      </c>
      <c r="B16294" s="5" t="s">
        <v>14431</v>
      </c>
      <c r="C16294" s="6" t="s">
        <v>91</v>
      </c>
    </row>
    <row r="16295">
      <c r="A16295" s="7">
        <f t="shared" si="1"/>
        <v>14196</v>
      </c>
      <c r="B16295" s="5" t="s">
        <v>14431</v>
      </c>
      <c r="C16295" s="6" t="s">
        <v>405</v>
      </c>
    </row>
    <row r="16296">
      <c r="A16296" s="7">
        <f t="shared" si="1"/>
        <v>14197</v>
      </c>
      <c r="B16296" s="5" t="s">
        <v>14432</v>
      </c>
      <c r="C16296" s="6" t="s">
        <v>346</v>
      </c>
    </row>
    <row r="16297">
      <c r="A16297" s="7">
        <f t="shared" si="1"/>
        <v>14197</v>
      </c>
      <c r="B16297" s="5" t="s">
        <v>14432</v>
      </c>
      <c r="C16297" s="6" t="s">
        <v>462</v>
      </c>
    </row>
    <row r="16298">
      <c r="A16298" s="7">
        <f t="shared" si="1"/>
        <v>14198</v>
      </c>
      <c r="B16298" s="5" t="s">
        <v>14433</v>
      </c>
      <c r="C16298" s="6" t="s">
        <v>462</v>
      </c>
    </row>
    <row r="16299">
      <c r="A16299" s="7">
        <f t="shared" si="1"/>
        <v>14199</v>
      </c>
      <c r="B16299" s="5" t="s">
        <v>14434</v>
      </c>
      <c r="C16299" s="6" t="s">
        <v>452</v>
      </c>
    </row>
    <row r="16300">
      <c r="A16300" s="7">
        <f t="shared" si="1"/>
        <v>14200</v>
      </c>
      <c r="B16300" s="5" t="s">
        <v>14435</v>
      </c>
      <c r="C16300" s="6" t="s">
        <v>142</v>
      </c>
    </row>
    <row r="16301">
      <c r="A16301" s="7">
        <f t="shared" si="1"/>
        <v>14201</v>
      </c>
      <c r="B16301" s="5" t="s">
        <v>14436</v>
      </c>
      <c r="C16301" s="6" t="s">
        <v>328</v>
      </c>
    </row>
    <row r="16302">
      <c r="A16302" s="7">
        <f t="shared" si="1"/>
        <v>14202</v>
      </c>
      <c r="B16302" s="5" t="s">
        <v>14437</v>
      </c>
      <c r="C16302" s="6" t="s">
        <v>142</v>
      </c>
    </row>
    <row r="16303">
      <c r="A16303" s="7">
        <f t="shared" si="1"/>
        <v>14203</v>
      </c>
      <c r="B16303" s="8" t="s">
        <v>14438</v>
      </c>
      <c r="C16303" s="9" t="s">
        <v>616</v>
      </c>
    </row>
    <row r="16304">
      <c r="A16304" s="7">
        <f t="shared" si="1"/>
        <v>14204</v>
      </c>
      <c r="B16304" s="5" t="s">
        <v>14439</v>
      </c>
      <c r="C16304" s="6" t="s">
        <v>328</v>
      </c>
    </row>
    <row r="16305">
      <c r="A16305" s="7">
        <f t="shared" si="1"/>
        <v>14204</v>
      </c>
      <c r="B16305" s="5" t="s">
        <v>14439</v>
      </c>
      <c r="C16305" s="6" t="s">
        <v>25</v>
      </c>
    </row>
    <row r="16306">
      <c r="A16306" s="7">
        <f t="shared" si="1"/>
        <v>14204</v>
      </c>
      <c r="B16306" s="5" t="s">
        <v>14439</v>
      </c>
      <c r="C16306" s="6" t="s">
        <v>324</v>
      </c>
    </row>
    <row r="16307">
      <c r="A16307" s="7">
        <f t="shared" si="1"/>
        <v>14205</v>
      </c>
      <c r="B16307" s="5" t="s">
        <v>14440</v>
      </c>
      <c r="C16307" s="6" t="s">
        <v>78</v>
      </c>
    </row>
    <row r="16308">
      <c r="A16308" s="7">
        <f t="shared" si="1"/>
        <v>14206</v>
      </c>
      <c r="B16308" s="8" t="s">
        <v>14441</v>
      </c>
      <c r="C16308" s="9" t="s">
        <v>530</v>
      </c>
    </row>
    <row r="16309">
      <c r="A16309" s="7">
        <f t="shared" si="1"/>
        <v>14207</v>
      </c>
      <c r="B16309" s="5" t="s">
        <v>14442</v>
      </c>
      <c r="C16309" s="6" t="s">
        <v>452</v>
      </c>
    </row>
    <row r="16310">
      <c r="A16310" s="7">
        <f t="shared" si="1"/>
        <v>14208</v>
      </c>
      <c r="B16310" s="5" t="s">
        <v>14443</v>
      </c>
      <c r="C16310" s="6" t="s">
        <v>162</v>
      </c>
    </row>
    <row r="16311">
      <c r="A16311" s="7">
        <f t="shared" si="1"/>
        <v>14209</v>
      </c>
      <c r="B16311" s="5" t="s">
        <v>14444</v>
      </c>
      <c r="C16311" s="6" t="s">
        <v>153</v>
      </c>
    </row>
    <row r="16312">
      <c r="A16312" s="7">
        <f t="shared" si="1"/>
        <v>14210</v>
      </c>
      <c r="B16312" s="5" t="s">
        <v>14445</v>
      </c>
      <c r="C16312" s="6" t="s">
        <v>142</v>
      </c>
    </row>
    <row r="16313">
      <c r="A16313" s="7">
        <f t="shared" si="1"/>
        <v>14211</v>
      </c>
      <c r="B16313" s="8" t="s">
        <v>14446</v>
      </c>
      <c r="C16313" s="9" t="s">
        <v>177</v>
      </c>
    </row>
    <row r="16314">
      <c r="A16314" s="7">
        <f t="shared" si="1"/>
        <v>14212</v>
      </c>
      <c r="B16314" s="5" t="s">
        <v>14447</v>
      </c>
      <c r="C16314" s="6" t="s">
        <v>365</v>
      </c>
    </row>
    <row r="16315">
      <c r="A16315" s="7">
        <f t="shared" si="1"/>
        <v>14213</v>
      </c>
      <c r="B16315" s="5" t="s">
        <v>14448</v>
      </c>
      <c r="C16315" s="6" t="s">
        <v>78</v>
      </c>
    </row>
    <row r="16316">
      <c r="A16316" s="7">
        <f t="shared" si="1"/>
        <v>14214</v>
      </c>
      <c r="B16316" s="5" t="s">
        <v>14449</v>
      </c>
      <c r="C16316" s="6" t="s">
        <v>714</v>
      </c>
    </row>
    <row r="16317">
      <c r="A16317" s="7">
        <f t="shared" si="1"/>
        <v>14215</v>
      </c>
      <c r="B16317" s="5" t="s">
        <v>14450</v>
      </c>
      <c r="C16317" s="6" t="s">
        <v>452</v>
      </c>
    </row>
    <row r="16318">
      <c r="A16318" s="7">
        <f t="shared" si="1"/>
        <v>14216</v>
      </c>
      <c r="B16318" s="5" t="s">
        <v>14451</v>
      </c>
      <c r="C16318" s="6" t="s">
        <v>336</v>
      </c>
    </row>
    <row r="16319">
      <c r="A16319" s="7">
        <f t="shared" si="1"/>
        <v>14217</v>
      </c>
      <c r="B16319" s="8" t="s">
        <v>14452</v>
      </c>
      <c r="C16319" s="6" t="s">
        <v>336</v>
      </c>
    </row>
    <row r="16320">
      <c r="A16320" s="7">
        <f t="shared" si="1"/>
        <v>14217</v>
      </c>
      <c r="B16320" s="8" t="s">
        <v>14452</v>
      </c>
      <c r="C16320" s="9" t="s">
        <v>60</v>
      </c>
    </row>
    <row r="16321">
      <c r="A16321" s="7">
        <f t="shared" si="1"/>
        <v>14217</v>
      </c>
      <c r="B16321" s="8" t="s">
        <v>14452</v>
      </c>
      <c r="C16321" s="9" t="s">
        <v>162</v>
      </c>
    </row>
    <row r="16322">
      <c r="A16322" s="7">
        <f t="shared" si="1"/>
        <v>14218</v>
      </c>
      <c r="B16322" s="5" t="s">
        <v>14453</v>
      </c>
      <c r="C16322" s="6" t="s">
        <v>336</v>
      </c>
    </row>
    <row r="16323">
      <c r="A16323" s="7">
        <f t="shared" si="1"/>
        <v>14218</v>
      </c>
      <c r="B16323" s="5" t="s">
        <v>14453</v>
      </c>
      <c r="C16323" s="6" t="s">
        <v>25</v>
      </c>
    </row>
    <row r="16324">
      <c r="A16324" s="7">
        <f t="shared" si="1"/>
        <v>14218</v>
      </c>
      <c r="B16324" s="5" t="s">
        <v>14453</v>
      </c>
      <c r="C16324" s="6" t="s">
        <v>553</v>
      </c>
    </row>
    <row r="16325">
      <c r="A16325" s="7">
        <f t="shared" si="1"/>
        <v>14218</v>
      </c>
      <c r="B16325" s="5" t="s">
        <v>14453</v>
      </c>
      <c r="C16325" s="6" t="s">
        <v>24</v>
      </c>
    </row>
    <row r="16326">
      <c r="A16326" s="7">
        <f t="shared" si="1"/>
        <v>14219</v>
      </c>
      <c r="B16326" s="5" t="s">
        <v>14454</v>
      </c>
      <c r="C16326" s="6" t="s">
        <v>336</v>
      </c>
    </row>
    <row r="16327">
      <c r="A16327" s="7">
        <f t="shared" si="1"/>
        <v>14220</v>
      </c>
      <c r="B16327" s="5" t="s">
        <v>14455</v>
      </c>
      <c r="C16327" s="6" t="s">
        <v>336</v>
      </c>
    </row>
    <row r="16328">
      <c r="A16328" s="7">
        <f t="shared" si="1"/>
        <v>14221</v>
      </c>
      <c r="B16328" s="5" t="s">
        <v>14456</v>
      </c>
      <c r="C16328" s="6" t="s">
        <v>91</v>
      </c>
    </row>
    <row r="16329">
      <c r="A16329" s="7">
        <f t="shared" si="1"/>
        <v>14221</v>
      </c>
      <c r="B16329" s="5" t="s">
        <v>14456</v>
      </c>
      <c r="C16329" s="6" t="s">
        <v>90</v>
      </c>
    </row>
    <row r="16330">
      <c r="A16330" s="7">
        <f t="shared" si="1"/>
        <v>14222</v>
      </c>
      <c r="B16330" s="8" t="s">
        <v>14457</v>
      </c>
      <c r="C16330" s="9" t="s">
        <v>60</v>
      </c>
    </row>
    <row r="16331">
      <c r="A16331" s="7">
        <f t="shared" si="1"/>
        <v>14223</v>
      </c>
      <c r="B16331" s="5" t="s">
        <v>14458</v>
      </c>
      <c r="C16331" s="6" t="s">
        <v>788</v>
      </c>
    </row>
    <row r="16332">
      <c r="A16332" s="7">
        <f t="shared" si="1"/>
        <v>14223</v>
      </c>
      <c r="B16332" s="5" t="s">
        <v>14458</v>
      </c>
      <c r="C16332" s="6" t="s">
        <v>24</v>
      </c>
    </row>
    <row r="16333">
      <c r="A16333" s="7">
        <f t="shared" si="1"/>
        <v>14223</v>
      </c>
      <c r="B16333" s="5" t="s">
        <v>14458</v>
      </c>
      <c r="C16333" s="6" t="s">
        <v>25</v>
      </c>
    </row>
    <row r="16334">
      <c r="A16334" s="7">
        <f t="shared" si="1"/>
        <v>14224</v>
      </c>
      <c r="B16334" s="5" t="s">
        <v>14459</v>
      </c>
      <c r="C16334" s="6" t="s">
        <v>365</v>
      </c>
    </row>
    <row r="16335">
      <c r="A16335" s="7">
        <f t="shared" si="1"/>
        <v>14225</v>
      </c>
      <c r="B16335" s="5" t="s">
        <v>14460</v>
      </c>
      <c r="C16335" s="6" t="s">
        <v>267</v>
      </c>
    </row>
    <row r="16336">
      <c r="A16336" s="7">
        <f t="shared" si="1"/>
        <v>14225</v>
      </c>
      <c r="B16336" s="5" t="s">
        <v>14460</v>
      </c>
      <c r="C16336" s="6" t="s">
        <v>91</v>
      </c>
    </row>
    <row r="16337">
      <c r="A16337" s="7">
        <f t="shared" si="1"/>
        <v>14226</v>
      </c>
      <c r="B16337" s="5" t="s">
        <v>14461</v>
      </c>
      <c r="C16337" s="6" t="s">
        <v>328</v>
      </c>
    </row>
    <row r="16338">
      <c r="A16338" s="7">
        <f t="shared" si="1"/>
        <v>14226</v>
      </c>
      <c r="B16338" s="5" t="s">
        <v>14461</v>
      </c>
      <c r="C16338" s="6" t="s">
        <v>91</v>
      </c>
    </row>
    <row r="16339">
      <c r="A16339" s="7">
        <f t="shared" si="1"/>
        <v>14227</v>
      </c>
      <c r="B16339" s="5" t="s">
        <v>14462</v>
      </c>
      <c r="C16339" s="6" t="s">
        <v>326</v>
      </c>
    </row>
    <row r="16340">
      <c r="A16340" s="7">
        <f t="shared" si="1"/>
        <v>14228</v>
      </c>
      <c r="B16340" s="5" t="s">
        <v>14463</v>
      </c>
      <c r="C16340" s="6" t="s">
        <v>267</v>
      </c>
    </row>
    <row r="16341">
      <c r="A16341" s="7">
        <f t="shared" si="1"/>
        <v>14228</v>
      </c>
      <c r="B16341" s="5" t="s">
        <v>14463</v>
      </c>
      <c r="C16341" s="6" t="s">
        <v>91</v>
      </c>
    </row>
    <row r="16342">
      <c r="A16342" s="7">
        <f t="shared" si="1"/>
        <v>14229</v>
      </c>
      <c r="B16342" s="5" t="s">
        <v>14464</v>
      </c>
      <c r="C16342" s="6" t="s">
        <v>142</v>
      </c>
    </row>
    <row r="16343">
      <c r="A16343" s="7">
        <f t="shared" si="1"/>
        <v>14229</v>
      </c>
      <c r="B16343" s="5" t="s">
        <v>14464</v>
      </c>
      <c r="C16343" s="6" t="s">
        <v>162</v>
      </c>
    </row>
    <row r="16344">
      <c r="A16344" s="7">
        <f t="shared" si="1"/>
        <v>14230</v>
      </c>
      <c r="B16344" s="5" t="s">
        <v>14465</v>
      </c>
      <c r="C16344" s="6" t="s">
        <v>142</v>
      </c>
    </row>
    <row r="16345">
      <c r="A16345" s="7">
        <f t="shared" si="1"/>
        <v>14230</v>
      </c>
      <c r="B16345" s="5" t="s">
        <v>14465</v>
      </c>
      <c r="C16345" s="6" t="s">
        <v>162</v>
      </c>
    </row>
    <row r="16346">
      <c r="A16346" s="7">
        <f t="shared" si="1"/>
        <v>14231</v>
      </c>
      <c r="B16346" s="5" t="s">
        <v>14466</v>
      </c>
      <c r="C16346" s="6" t="s">
        <v>326</v>
      </c>
    </row>
    <row r="16347">
      <c r="A16347" s="7">
        <f t="shared" si="1"/>
        <v>14232</v>
      </c>
      <c r="B16347" s="5" t="s">
        <v>14467</v>
      </c>
      <c r="C16347" s="6" t="s">
        <v>142</v>
      </c>
    </row>
    <row r="16348">
      <c r="A16348" s="7">
        <f t="shared" si="1"/>
        <v>14232</v>
      </c>
      <c r="B16348" s="5" t="s">
        <v>14467</v>
      </c>
      <c r="C16348" s="6" t="s">
        <v>162</v>
      </c>
    </row>
    <row r="16349">
      <c r="A16349" s="7">
        <f t="shared" si="1"/>
        <v>14233</v>
      </c>
      <c r="B16349" s="5" t="s">
        <v>14468</v>
      </c>
      <c r="C16349" s="6" t="s">
        <v>78</v>
      </c>
    </row>
    <row r="16350">
      <c r="A16350" s="7">
        <f t="shared" si="1"/>
        <v>14234</v>
      </c>
      <c r="B16350" s="8" t="s">
        <v>14469</v>
      </c>
      <c r="C16350" s="9" t="s">
        <v>60</v>
      </c>
    </row>
    <row r="16351">
      <c r="A16351" s="7">
        <f t="shared" si="1"/>
        <v>14234</v>
      </c>
      <c r="B16351" s="8" t="s">
        <v>14469</v>
      </c>
      <c r="C16351" s="9" t="s">
        <v>25</v>
      </c>
    </row>
    <row r="16352">
      <c r="A16352" s="7">
        <f t="shared" si="1"/>
        <v>14234</v>
      </c>
      <c r="B16352" s="8" t="s">
        <v>14469</v>
      </c>
      <c r="C16352" s="9" t="s">
        <v>142</v>
      </c>
    </row>
    <row r="16353">
      <c r="A16353" s="7">
        <f t="shared" si="1"/>
        <v>14234</v>
      </c>
      <c r="B16353" s="8" t="s">
        <v>14469</v>
      </c>
      <c r="C16353" s="9" t="s">
        <v>24</v>
      </c>
    </row>
    <row r="16354">
      <c r="A16354" s="7">
        <f t="shared" si="1"/>
        <v>14235</v>
      </c>
      <c r="B16354" s="5" t="s">
        <v>14470</v>
      </c>
      <c r="C16354" s="6" t="s">
        <v>405</v>
      </c>
    </row>
    <row r="16355">
      <c r="A16355" s="7">
        <f t="shared" si="1"/>
        <v>14236</v>
      </c>
      <c r="B16355" s="5" t="s">
        <v>14471</v>
      </c>
      <c r="C16355" s="6" t="s">
        <v>142</v>
      </c>
    </row>
    <row r="16356">
      <c r="A16356" s="7">
        <f t="shared" si="1"/>
        <v>14237</v>
      </c>
      <c r="B16356" s="5" t="s">
        <v>14472</v>
      </c>
      <c r="C16356" s="6" t="s">
        <v>153</v>
      </c>
    </row>
    <row r="16357">
      <c r="A16357" s="7">
        <f t="shared" si="1"/>
        <v>14237</v>
      </c>
      <c r="B16357" s="5" t="s">
        <v>14472</v>
      </c>
      <c r="C16357" s="6" t="s">
        <v>142</v>
      </c>
    </row>
    <row r="16358">
      <c r="A16358" s="7">
        <f t="shared" si="1"/>
        <v>14238</v>
      </c>
      <c r="B16358" s="5" t="s">
        <v>14473</v>
      </c>
      <c r="C16358" s="6" t="s">
        <v>78</v>
      </c>
    </row>
    <row r="16359">
      <c r="A16359" s="7">
        <f t="shared" si="1"/>
        <v>14239</v>
      </c>
      <c r="B16359" s="5" t="s">
        <v>14474</v>
      </c>
      <c r="C16359" s="6" t="s">
        <v>462</v>
      </c>
    </row>
    <row r="16360">
      <c r="A16360" s="7">
        <f t="shared" si="1"/>
        <v>14240</v>
      </c>
      <c r="B16360" s="5" t="s">
        <v>14475</v>
      </c>
      <c r="C16360" s="6" t="s">
        <v>142</v>
      </c>
    </row>
    <row r="16361">
      <c r="A16361" s="7">
        <f t="shared" si="1"/>
        <v>14241</v>
      </c>
      <c r="B16361" s="5" t="s">
        <v>14476</v>
      </c>
      <c r="C16361" s="6" t="s">
        <v>142</v>
      </c>
    </row>
    <row r="16362">
      <c r="A16362" s="7">
        <f t="shared" si="1"/>
        <v>14241</v>
      </c>
      <c r="B16362" s="5" t="s">
        <v>14476</v>
      </c>
      <c r="C16362" s="6" t="s">
        <v>25</v>
      </c>
    </row>
    <row r="16363">
      <c r="A16363" s="7">
        <f t="shared" si="1"/>
        <v>14241</v>
      </c>
      <c r="B16363" s="5" t="s">
        <v>14476</v>
      </c>
      <c r="C16363" s="6" t="s">
        <v>22</v>
      </c>
    </row>
    <row r="16364">
      <c r="A16364" s="7">
        <f t="shared" si="1"/>
        <v>14242</v>
      </c>
      <c r="B16364" s="5" t="s">
        <v>14477</v>
      </c>
      <c r="C16364" s="6" t="s">
        <v>196</v>
      </c>
    </row>
    <row r="16365">
      <c r="A16365" s="7">
        <f t="shared" si="1"/>
        <v>14243</v>
      </c>
      <c r="B16365" s="5" t="s">
        <v>14478</v>
      </c>
      <c r="C16365" s="6" t="s">
        <v>179</v>
      </c>
    </row>
    <row r="16366">
      <c r="A16366" s="7">
        <f t="shared" si="1"/>
        <v>14244</v>
      </c>
      <c r="B16366" s="8" t="s">
        <v>14479</v>
      </c>
      <c r="C16366" s="9" t="s">
        <v>60</v>
      </c>
    </row>
    <row r="16367">
      <c r="A16367" s="7">
        <f t="shared" si="1"/>
        <v>14245</v>
      </c>
      <c r="B16367" s="8" t="s">
        <v>14480</v>
      </c>
      <c r="C16367" s="9" t="s">
        <v>177</v>
      </c>
    </row>
    <row r="16368">
      <c r="A16368" s="7">
        <f t="shared" si="1"/>
        <v>14246</v>
      </c>
      <c r="B16368" s="8" t="s">
        <v>14481</v>
      </c>
      <c r="C16368" s="9" t="s">
        <v>60</v>
      </c>
    </row>
    <row r="16369">
      <c r="A16369" s="7">
        <f t="shared" si="1"/>
        <v>14247</v>
      </c>
      <c r="B16369" s="5" t="s">
        <v>14482</v>
      </c>
      <c r="C16369" s="6" t="s">
        <v>405</v>
      </c>
    </row>
    <row r="16370">
      <c r="A16370" s="7">
        <f t="shared" si="1"/>
        <v>14248</v>
      </c>
      <c r="B16370" s="8" t="s">
        <v>14483</v>
      </c>
      <c r="C16370" s="9" t="s">
        <v>1334</v>
      </c>
    </row>
    <row r="16371">
      <c r="A16371" s="7">
        <f t="shared" si="1"/>
        <v>14249</v>
      </c>
      <c r="B16371" s="8" t="s">
        <v>14484</v>
      </c>
      <c r="C16371" s="6" t="s">
        <v>788</v>
      </c>
    </row>
    <row r="16372">
      <c r="A16372" s="7">
        <f t="shared" si="1"/>
        <v>14249</v>
      </c>
      <c r="B16372" s="8" t="s">
        <v>14484</v>
      </c>
      <c r="C16372" s="9" t="s">
        <v>60</v>
      </c>
    </row>
    <row r="16373">
      <c r="A16373" s="7">
        <f t="shared" si="1"/>
        <v>14249</v>
      </c>
      <c r="B16373" s="8" t="s">
        <v>14484</v>
      </c>
      <c r="C16373" s="9" t="s">
        <v>25</v>
      </c>
    </row>
    <row r="16374">
      <c r="A16374" s="7">
        <f t="shared" si="1"/>
        <v>14250</v>
      </c>
      <c r="B16374" s="5" t="s">
        <v>14485</v>
      </c>
      <c r="C16374" s="6" t="s">
        <v>326</v>
      </c>
    </row>
    <row r="16375">
      <c r="A16375" s="7">
        <f t="shared" si="1"/>
        <v>14251</v>
      </c>
      <c r="B16375" s="5" t="s">
        <v>14486</v>
      </c>
      <c r="C16375" s="6" t="s">
        <v>196</v>
      </c>
    </row>
    <row r="16376">
      <c r="A16376" s="7">
        <f t="shared" si="1"/>
        <v>14252</v>
      </c>
      <c r="B16376" s="5" t="s">
        <v>14487</v>
      </c>
      <c r="C16376" s="6" t="s">
        <v>267</v>
      </c>
    </row>
    <row r="16377">
      <c r="A16377" s="7">
        <f t="shared" si="1"/>
        <v>14252</v>
      </c>
      <c r="B16377" s="5" t="s">
        <v>14487</v>
      </c>
      <c r="C16377" s="6" t="s">
        <v>91</v>
      </c>
    </row>
    <row r="16378">
      <c r="A16378" s="7">
        <f t="shared" si="1"/>
        <v>14253</v>
      </c>
      <c r="B16378" s="5" t="s">
        <v>14488</v>
      </c>
      <c r="C16378" s="6" t="s">
        <v>267</v>
      </c>
    </row>
    <row r="16379">
      <c r="A16379" s="7">
        <f t="shared" si="1"/>
        <v>14253</v>
      </c>
      <c r="B16379" s="5" t="s">
        <v>14488</v>
      </c>
      <c r="C16379" s="6" t="s">
        <v>405</v>
      </c>
    </row>
    <row r="16380">
      <c r="A16380" s="7">
        <f t="shared" si="1"/>
        <v>14254</v>
      </c>
      <c r="B16380" s="5" t="s">
        <v>14489</v>
      </c>
      <c r="C16380" s="6" t="s">
        <v>452</v>
      </c>
    </row>
    <row r="16381">
      <c r="A16381" s="7">
        <f t="shared" si="1"/>
        <v>14255</v>
      </c>
      <c r="B16381" s="5" t="s">
        <v>14490</v>
      </c>
      <c r="C16381" s="6" t="s">
        <v>179</v>
      </c>
    </row>
    <row r="16382">
      <c r="A16382" s="7">
        <f t="shared" si="1"/>
        <v>14256</v>
      </c>
      <c r="B16382" s="5" t="s">
        <v>14491</v>
      </c>
      <c r="C16382" s="6" t="s">
        <v>326</v>
      </c>
    </row>
    <row r="16383">
      <c r="A16383" s="7">
        <f t="shared" si="1"/>
        <v>14257</v>
      </c>
      <c r="B16383" s="5" t="s">
        <v>14492</v>
      </c>
      <c r="C16383" s="6" t="s">
        <v>336</v>
      </c>
    </row>
    <row r="16384">
      <c r="A16384" s="7">
        <f t="shared" si="1"/>
        <v>14258</v>
      </c>
      <c r="B16384" s="8" t="s">
        <v>14493</v>
      </c>
      <c r="C16384" s="9" t="s">
        <v>56</v>
      </c>
    </row>
    <row r="16385">
      <c r="A16385" s="7">
        <f t="shared" si="1"/>
        <v>14259</v>
      </c>
      <c r="B16385" s="8" t="s">
        <v>14494</v>
      </c>
      <c r="C16385" s="9" t="s">
        <v>60</v>
      </c>
    </row>
    <row r="16386">
      <c r="A16386" s="7">
        <f t="shared" si="1"/>
        <v>14260</v>
      </c>
      <c r="B16386" s="8" t="s">
        <v>14495</v>
      </c>
      <c r="C16386" s="9" t="s">
        <v>60</v>
      </c>
    </row>
    <row r="16387">
      <c r="A16387" s="7">
        <f t="shared" si="1"/>
        <v>14260</v>
      </c>
      <c r="B16387" s="8" t="s">
        <v>14495</v>
      </c>
      <c r="C16387" s="9" t="s">
        <v>162</v>
      </c>
    </row>
    <row r="16388">
      <c r="A16388" s="7">
        <f t="shared" si="1"/>
        <v>14260</v>
      </c>
      <c r="B16388" s="8" t="s">
        <v>14495</v>
      </c>
      <c r="C16388" s="9" t="s">
        <v>25</v>
      </c>
    </row>
    <row r="16389">
      <c r="A16389" s="7">
        <f t="shared" si="1"/>
        <v>14261</v>
      </c>
      <c r="B16389" s="8" t="s">
        <v>14496</v>
      </c>
      <c r="C16389" s="9" t="s">
        <v>60</v>
      </c>
    </row>
    <row r="16390">
      <c r="A16390" s="7">
        <f t="shared" si="1"/>
        <v>14261</v>
      </c>
      <c r="B16390" s="8" t="s">
        <v>14496</v>
      </c>
      <c r="C16390" s="9" t="s">
        <v>162</v>
      </c>
    </row>
    <row r="16391">
      <c r="A16391" s="7">
        <f t="shared" si="1"/>
        <v>14261</v>
      </c>
      <c r="B16391" s="8" t="s">
        <v>14496</v>
      </c>
      <c r="C16391" s="9" t="s">
        <v>142</v>
      </c>
    </row>
    <row r="16392">
      <c r="A16392" s="7">
        <f t="shared" si="1"/>
        <v>14262</v>
      </c>
      <c r="B16392" s="8" t="s">
        <v>14497</v>
      </c>
      <c r="C16392" s="9" t="s">
        <v>60</v>
      </c>
    </row>
    <row r="16393">
      <c r="A16393" s="7">
        <f t="shared" si="1"/>
        <v>14263</v>
      </c>
      <c r="B16393" s="5" t="s">
        <v>14498</v>
      </c>
      <c r="C16393" s="6" t="s">
        <v>179</v>
      </c>
    </row>
    <row r="16394">
      <c r="A16394" s="7">
        <f t="shared" si="1"/>
        <v>14264</v>
      </c>
      <c r="B16394" s="5" t="s">
        <v>14499</v>
      </c>
      <c r="C16394" s="6" t="s">
        <v>405</v>
      </c>
    </row>
    <row r="16395">
      <c r="A16395" s="7">
        <f t="shared" si="1"/>
        <v>14264</v>
      </c>
      <c r="B16395" s="5" t="s">
        <v>14499</v>
      </c>
      <c r="C16395" s="6" t="s">
        <v>267</v>
      </c>
    </row>
    <row r="16396">
      <c r="A16396" s="7">
        <f t="shared" si="1"/>
        <v>14264</v>
      </c>
      <c r="B16396" s="5" t="s">
        <v>14499</v>
      </c>
      <c r="C16396" s="6" t="s">
        <v>326</v>
      </c>
    </row>
    <row r="16397">
      <c r="A16397" s="7">
        <f t="shared" si="1"/>
        <v>14265</v>
      </c>
      <c r="B16397" s="5" t="s">
        <v>14500</v>
      </c>
      <c r="C16397" s="6" t="s">
        <v>78</v>
      </c>
    </row>
    <row r="16398">
      <c r="A16398" s="7">
        <f t="shared" si="1"/>
        <v>14265</v>
      </c>
      <c r="B16398" s="5" t="s">
        <v>14500</v>
      </c>
      <c r="C16398" s="6" t="s">
        <v>420</v>
      </c>
    </row>
    <row r="16399">
      <c r="A16399" s="7">
        <f t="shared" si="1"/>
        <v>14266</v>
      </c>
      <c r="B16399" s="8" t="s">
        <v>14501</v>
      </c>
      <c r="C16399" s="9" t="s">
        <v>60</v>
      </c>
    </row>
    <row r="16400">
      <c r="A16400" s="7">
        <f t="shared" si="1"/>
        <v>14267</v>
      </c>
      <c r="B16400" s="5" t="s">
        <v>14502</v>
      </c>
      <c r="C16400" s="6" t="s">
        <v>788</v>
      </c>
    </row>
    <row r="16401">
      <c r="A16401" s="7">
        <f t="shared" si="1"/>
        <v>14268</v>
      </c>
      <c r="B16401" s="5" t="s">
        <v>14503</v>
      </c>
      <c r="C16401" s="6" t="s">
        <v>179</v>
      </c>
    </row>
    <row r="16402">
      <c r="A16402" s="7">
        <f t="shared" si="1"/>
        <v>14269</v>
      </c>
      <c r="B16402" s="5" t="s">
        <v>14504</v>
      </c>
      <c r="C16402" s="6" t="s">
        <v>142</v>
      </c>
    </row>
    <row r="16403">
      <c r="A16403" s="7">
        <f t="shared" si="1"/>
        <v>14270</v>
      </c>
      <c r="B16403" s="5" t="s">
        <v>14505</v>
      </c>
      <c r="C16403" s="6" t="s">
        <v>324</v>
      </c>
    </row>
    <row r="16404">
      <c r="A16404" s="7">
        <f t="shared" si="1"/>
        <v>14271</v>
      </c>
      <c r="B16404" s="8" t="s">
        <v>14506</v>
      </c>
      <c r="C16404" s="9" t="s">
        <v>60</v>
      </c>
    </row>
    <row r="16405">
      <c r="A16405" s="7">
        <f t="shared" si="1"/>
        <v>14272</v>
      </c>
      <c r="B16405" s="5" t="s">
        <v>14507</v>
      </c>
      <c r="C16405" s="6" t="s">
        <v>788</v>
      </c>
    </row>
    <row r="16406">
      <c r="A16406" s="7">
        <f t="shared" si="1"/>
        <v>14272</v>
      </c>
      <c r="B16406" s="5" t="s">
        <v>14507</v>
      </c>
      <c r="C16406" s="6" t="s">
        <v>655</v>
      </c>
    </row>
    <row r="16407">
      <c r="A16407" s="7">
        <f t="shared" si="1"/>
        <v>14272</v>
      </c>
      <c r="B16407" s="5" t="s">
        <v>14507</v>
      </c>
      <c r="C16407" s="6" t="s">
        <v>538</v>
      </c>
    </row>
    <row r="16408">
      <c r="A16408" s="7">
        <f t="shared" si="1"/>
        <v>14273</v>
      </c>
      <c r="B16408" s="5" t="s">
        <v>14508</v>
      </c>
      <c r="C16408" s="6" t="s">
        <v>788</v>
      </c>
    </row>
    <row r="16409">
      <c r="A16409" s="7">
        <f t="shared" si="1"/>
        <v>14274</v>
      </c>
      <c r="B16409" s="8" t="s">
        <v>14509</v>
      </c>
      <c r="C16409" s="9" t="s">
        <v>177</v>
      </c>
    </row>
    <row r="16410">
      <c r="A16410" s="7">
        <f t="shared" si="1"/>
        <v>14275</v>
      </c>
      <c r="B16410" s="5" t="s">
        <v>14510</v>
      </c>
      <c r="C16410" s="6" t="s">
        <v>462</v>
      </c>
    </row>
    <row r="16411">
      <c r="A16411" s="7">
        <f t="shared" si="1"/>
        <v>14276</v>
      </c>
      <c r="B16411" s="8" t="s">
        <v>14511</v>
      </c>
      <c r="C16411" s="9" t="s">
        <v>60</v>
      </c>
    </row>
    <row r="16412">
      <c r="A16412" s="7">
        <f t="shared" si="1"/>
        <v>14276</v>
      </c>
      <c r="B16412" s="8" t="s">
        <v>14511</v>
      </c>
      <c r="C16412" s="9" t="s">
        <v>177</v>
      </c>
    </row>
    <row r="16413">
      <c r="A16413" s="7">
        <f t="shared" si="1"/>
        <v>14277</v>
      </c>
      <c r="B16413" s="8" t="s">
        <v>14512</v>
      </c>
      <c r="C16413" s="9" t="s">
        <v>142</v>
      </c>
    </row>
    <row r="16414">
      <c r="A16414" s="7">
        <f t="shared" si="1"/>
        <v>14277</v>
      </c>
      <c r="B16414" s="8" t="s">
        <v>14512</v>
      </c>
      <c r="C16414" s="9" t="s">
        <v>530</v>
      </c>
    </row>
    <row r="16415">
      <c r="A16415" s="7">
        <f t="shared" si="1"/>
        <v>14278</v>
      </c>
      <c r="B16415" s="5" t="s">
        <v>14513</v>
      </c>
      <c r="C16415" s="6" t="s">
        <v>336</v>
      </c>
    </row>
    <row r="16416">
      <c r="A16416" s="7">
        <f t="shared" si="1"/>
        <v>14279</v>
      </c>
      <c r="B16416" s="8" t="s">
        <v>14514</v>
      </c>
      <c r="C16416" s="9" t="s">
        <v>142</v>
      </c>
    </row>
    <row r="16417">
      <c r="A16417" s="7">
        <f t="shared" si="1"/>
        <v>14280</v>
      </c>
      <c r="B16417" s="8" t="s">
        <v>14515</v>
      </c>
      <c r="C16417" s="9" t="s">
        <v>142</v>
      </c>
    </row>
    <row r="16418">
      <c r="A16418" s="7">
        <f t="shared" si="1"/>
        <v>14281</v>
      </c>
      <c r="B16418" s="5" t="s">
        <v>14516</v>
      </c>
      <c r="C16418" s="6" t="s">
        <v>267</v>
      </c>
    </row>
    <row r="16419">
      <c r="A16419" s="7">
        <f t="shared" si="1"/>
        <v>14282</v>
      </c>
      <c r="B16419" s="5" t="s">
        <v>14517</v>
      </c>
      <c r="C16419" s="6" t="s">
        <v>153</v>
      </c>
    </row>
    <row r="16420">
      <c r="A16420" s="7">
        <f t="shared" si="1"/>
        <v>14282</v>
      </c>
      <c r="B16420" s="5" t="s">
        <v>14517</v>
      </c>
      <c r="C16420" s="6" t="s">
        <v>142</v>
      </c>
    </row>
    <row r="16421">
      <c r="A16421" s="7">
        <f t="shared" si="1"/>
        <v>14282</v>
      </c>
      <c r="B16421" s="5" t="s">
        <v>14517</v>
      </c>
      <c r="C16421" s="6" t="s">
        <v>25</v>
      </c>
    </row>
    <row r="16422">
      <c r="A16422" s="7">
        <f t="shared" si="1"/>
        <v>14283</v>
      </c>
      <c r="B16422" s="5" t="s">
        <v>14518</v>
      </c>
      <c r="C16422" s="6" t="s">
        <v>153</v>
      </c>
    </row>
    <row r="16423">
      <c r="A16423" s="7">
        <f t="shared" si="1"/>
        <v>14284</v>
      </c>
      <c r="B16423" s="5" t="s">
        <v>14519</v>
      </c>
      <c r="C16423" s="6" t="s">
        <v>153</v>
      </c>
    </row>
    <row r="16424">
      <c r="A16424" s="7">
        <f t="shared" si="1"/>
        <v>14284</v>
      </c>
      <c r="B16424" s="5" t="s">
        <v>14519</v>
      </c>
      <c r="C16424" s="6" t="s">
        <v>642</v>
      </c>
    </row>
    <row r="16425">
      <c r="A16425" s="7">
        <f t="shared" si="1"/>
        <v>14285</v>
      </c>
      <c r="B16425" s="16" t="s">
        <v>14520</v>
      </c>
      <c r="C16425" s="6" t="s">
        <v>1235</v>
      </c>
    </row>
    <row r="16426">
      <c r="A16426" s="7">
        <f t="shared" si="1"/>
        <v>14286</v>
      </c>
      <c r="B16426" s="5" t="s">
        <v>14521</v>
      </c>
      <c r="C16426" s="6" t="s">
        <v>946</v>
      </c>
    </row>
    <row r="16427">
      <c r="A16427" s="7">
        <f t="shared" si="1"/>
        <v>14287</v>
      </c>
      <c r="B16427" s="16" t="s">
        <v>14522</v>
      </c>
      <c r="C16427" s="6" t="s">
        <v>1235</v>
      </c>
    </row>
    <row r="16428">
      <c r="A16428" s="7">
        <f t="shared" si="1"/>
        <v>14288</v>
      </c>
      <c r="B16428" s="5" t="s">
        <v>14523</v>
      </c>
      <c r="C16428" s="6" t="s">
        <v>267</v>
      </c>
    </row>
    <row r="16429">
      <c r="A16429" s="7">
        <f t="shared" si="1"/>
        <v>14289</v>
      </c>
      <c r="B16429" s="5" t="s">
        <v>14524</v>
      </c>
      <c r="C16429" s="6" t="s">
        <v>336</v>
      </c>
    </row>
    <row r="16430">
      <c r="A16430" s="7">
        <f t="shared" si="1"/>
        <v>14290</v>
      </c>
      <c r="B16430" s="8" t="s">
        <v>14525</v>
      </c>
      <c r="C16430" s="6" t="s">
        <v>550</v>
      </c>
    </row>
    <row r="16431">
      <c r="A16431" s="7">
        <f t="shared" si="1"/>
        <v>14290</v>
      </c>
      <c r="B16431" s="8" t="s">
        <v>14525</v>
      </c>
      <c r="C16431" s="9" t="s">
        <v>142</v>
      </c>
    </row>
    <row r="16432">
      <c r="A16432" s="7">
        <f t="shared" si="1"/>
        <v>14291</v>
      </c>
      <c r="B16432" s="5" t="s">
        <v>14526</v>
      </c>
      <c r="C16432" s="6" t="s">
        <v>324</v>
      </c>
    </row>
    <row r="16433">
      <c r="A16433" s="7">
        <f t="shared" si="1"/>
        <v>14292</v>
      </c>
      <c r="B16433" s="8" t="s">
        <v>14527</v>
      </c>
      <c r="C16433" s="6" t="s">
        <v>150</v>
      </c>
    </row>
    <row r="16434">
      <c r="A16434" s="7">
        <f t="shared" si="1"/>
        <v>14293</v>
      </c>
      <c r="B16434" s="5" t="s">
        <v>14528</v>
      </c>
      <c r="C16434" s="6" t="s">
        <v>153</v>
      </c>
    </row>
    <row r="16435">
      <c r="A16435" s="7">
        <f t="shared" si="1"/>
        <v>14294</v>
      </c>
      <c r="B16435" s="5" t="s">
        <v>14529</v>
      </c>
      <c r="C16435" s="6" t="s">
        <v>462</v>
      </c>
    </row>
    <row r="16436">
      <c r="A16436" s="7">
        <f t="shared" si="1"/>
        <v>14295</v>
      </c>
      <c r="B16436" s="5" t="s">
        <v>14530</v>
      </c>
      <c r="C16436" s="6" t="s">
        <v>196</v>
      </c>
    </row>
    <row r="16437">
      <c r="A16437" s="7">
        <f t="shared" si="1"/>
        <v>14296</v>
      </c>
      <c r="B16437" s="5" t="s">
        <v>14531</v>
      </c>
      <c r="C16437" s="6" t="s">
        <v>267</v>
      </c>
    </row>
    <row r="16438">
      <c r="A16438" s="7">
        <f t="shared" si="1"/>
        <v>14297</v>
      </c>
      <c r="B16438" s="5" t="s">
        <v>14532</v>
      </c>
      <c r="C16438" s="6" t="s">
        <v>336</v>
      </c>
    </row>
    <row r="16439">
      <c r="A16439" s="7">
        <f t="shared" si="1"/>
        <v>14298</v>
      </c>
      <c r="B16439" s="5" t="s">
        <v>14533</v>
      </c>
      <c r="C16439" s="6" t="s">
        <v>328</v>
      </c>
    </row>
    <row r="16440">
      <c r="A16440" s="7">
        <f t="shared" si="1"/>
        <v>14298</v>
      </c>
      <c r="B16440" s="5" t="s">
        <v>14533</v>
      </c>
      <c r="C16440" s="6" t="s">
        <v>324</v>
      </c>
    </row>
    <row r="16441">
      <c r="A16441" s="7">
        <f t="shared" si="1"/>
        <v>14299</v>
      </c>
      <c r="B16441" s="5" t="s">
        <v>14534</v>
      </c>
      <c r="C16441" s="6" t="s">
        <v>267</v>
      </c>
    </row>
    <row r="16442">
      <c r="A16442" s="7">
        <f t="shared" si="1"/>
        <v>14299</v>
      </c>
      <c r="B16442" s="5" t="s">
        <v>14534</v>
      </c>
      <c r="C16442" s="6" t="s">
        <v>91</v>
      </c>
    </row>
    <row r="16443">
      <c r="A16443" s="7">
        <f t="shared" si="1"/>
        <v>14300</v>
      </c>
      <c r="B16443" s="5" t="s">
        <v>14535</v>
      </c>
      <c r="C16443" s="6" t="s">
        <v>196</v>
      </c>
    </row>
    <row r="16444">
      <c r="A16444" s="7">
        <f t="shared" si="1"/>
        <v>14300</v>
      </c>
      <c r="B16444" s="5" t="s">
        <v>14535</v>
      </c>
      <c r="C16444" s="6" t="s">
        <v>25</v>
      </c>
    </row>
    <row r="16445">
      <c r="A16445" s="7">
        <f t="shared" si="1"/>
        <v>14301</v>
      </c>
      <c r="B16445" s="5" t="s">
        <v>14536</v>
      </c>
      <c r="C16445" s="6" t="s">
        <v>336</v>
      </c>
    </row>
    <row r="16446">
      <c r="A16446" s="7">
        <f t="shared" si="1"/>
        <v>14302</v>
      </c>
      <c r="B16446" s="5" t="s">
        <v>14537</v>
      </c>
      <c r="C16446" s="6" t="s">
        <v>405</v>
      </c>
    </row>
    <row r="16447">
      <c r="A16447" s="7">
        <f t="shared" si="1"/>
        <v>14303</v>
      </c>
      <c r="B16447" s="5" t="s">
        <v>14538</v>
      </c>
      <c r="C16447" s="6" t="s">
        <v>336</v>
      </c>
    </row>
    <row r="16448">
      <c r="A16448" s="7">
        <f t="shared" si="1"/>
        <v>14304</v>
      </c>
      <c r="B16448" s="5" t="s">
        <v>14539</v>
      </c>
      <c r="C16448" s="6" t="s">
        <v>336</v>
      </c>
    </row>
    <row r="16449">
      <c r="A16449" s="7">
        <f t="shared" si="1"/>
        <v>14304</v>
      </c>
      <c r="B16449" s="5" t="s">
        <v>14539</v>
      </c>
      <c r="C16449" s="6" t="s">
        <v>553</v>
      </c>
    </row>
    <row r="16450">
      <c r="A16450" s="7">
        <f t="shared" si="1"/>
        <v>14304</v>
      </c>
      <c r="B16450" s="5" t="s">
        <v>14539</v>
      </c>
      <c r="C16450" s="6" t="s">
        <v>162</v>
      </c>
    </row>
    <row r="16451">
      <c r="A16451" s="7">
        <f t="shared" si="1"/>
        <v>14305</v>
      </c>
      <c r="B16451" s="8" t="s">
        <v>14540</v>
      </c>
      <c r="C16451" s="9" t="s">
        <v>60</v>
      </c>
    </row>
    <row r="16452">
      <c r="A16452" s="7">
        <f t="shared" si="1"/>
        <v>14306</v>
      </c>
      <c r="B16452" s="5" t="s">
        <v>14541</v>
      </c>
      <c r="C16452" s="6" t="s">
        <v>788</v>
      </c>
    </row>
    <row r="16453">
      <c r="A16453" s="7">
        <f t="shared" si="1"/>
        <v>14307</v>
      </c>
      <c r="B16453" s="5" t="s">
        <v>14542</v>
      </c>
      <c r="C16453" s="6" t="s">
        <v>196</v>
      </c>
    </row>
    <row r="16454">
      <c r="A16454" s="7">
        <f t="shared" si="1"/>
        <v>14308</v>
      </c>
      <c r="B16454" s="8" t="s">
        <v>14543</v>
      </c>
      <c r="C16454" s="9" t="s">
        <v>10</v>
      </c>
    </row>
    <row r="16455">
      <c r="A16455" s="7">
        <f t="shared" si="1"/>
        <v>14309</v>
      </c>
      <c r="B16455" s="5" t="s">
        <v>14544</v>
      </c>
      <c r="C16455" s="6" t="s">
        <v>267</v>
      </c>
    </row>
    <row r="16456">
      <c r="A16456" s="7">
        <f t="shared" si="1"/>
        <v>14310</v>
      </c>
      <c r="B16456" s="8" t="s">
        <v>14545</v>
      </c>
      <c r="C16456" s="6" t="s">
        <v>150</v>
      </c>
    </row>
    <row r="16457">
      <c r="A16457" s="7">
        <f t="shared" si="1"/>
        <v>14311</v>
      </c>
      <c r="B16457" s="8" t="s">
        <v>14546</v>
      </c>
      <c r="C16457" s="9" t="s">
        <v>530</v>
      </c>
    </row>
    <row r="16458">
      <c r="A16458" s="7">
        <f t="shared" si="1"/>
        <v>14312</v>
      </c>
      <c r="B16458" s="5" t="s">
        <v>14547</v>
      </c>
      <c r="C16458" s="6" t="s">
        <v>336</v>
      </c>
    </row>
    <row r="16459">
      <c r="A16459" s="7">
        <f t="shared" si="1"/>
        <v>14313</v>
      </c>
      <c r="B16459" s="5" t="s">
        <v>14548</v>
      </c>
      <c r="C16459" s="6" t="s">
        <v>142</v>
      </c>
    </row>
    <row r="16460">
      <c r="A16460" s="7">
        <f t="shared" si="1"/>
        <v>14314</v>
      </c>
      <c r="B16460" s="5" t="s">
        <v>14549</v>
      </c>
      <c r="C16460" s="6" t="s">
        <v>328</v>
      </c>
    </row>
    <row r="16461">
      <c r="A16461" s="7">
        <f t="shared" si="1"/>
        <v>14314</v>
      </c>
      <c r="B16461" s="5" t="s">
        <v>14549</v>
      </c>
      <c r="C16461" s="6" t="s">
        <v>91</v>
      </c>
    </row>
    <row r="16462">
      <c r="A16462" s="7">
        <f t="shared" si="1"/>
        <v>14315</v>
      </c>
      <c r="B16462" s="5" t="s">
        <v>14550</v>
      </c>
      <c r="C16462" s="6" t="s">
        <v>946</v>
      </c>
    </row>
    <row r="16463">
      <c r="A16463" s="7">
        <f t="shared" si="1"/>
        <v>14316</v>
      </c>
      <c r="B16463" s="8" t="s">
        <v>14551</v>
      </c>
      <c r="C16463" s="9" t="s">
        <v>530</v>
      </c>
    </row>
    <row r="16464">
      <c r="A16464" s="7">
        <f t="shared" si="1"/>
        <v>14317</v>
      </c>
      <c r="B16464" s="8" t="s">
        <v>14552</v>
      </c>
      <c r="C16464" s="9" t="s">
        <v>162</v>
      </c>
    </row>
    <row r="16465">
      <c r="A16465" s="7">
        <f t="shared" si="1"/>
        <v>14318</v>
      </c>
      <c r="B16465" s="5" t="s">
        <v>14553</v>
      </c>
      <c r="C16465" s="6" t="s">
        <v>336</v>
      </c>
    </row>
    <row r="16466">
      <c r="A16466" s="7">
        <f t="shared" si="1"/>
        <v>14319</v>
      </c>
      <c r="B16466" s="5" t="s">
        <v>14554</v>
      </c>
      <c r="C16466" s="6" t="s">
        <v>142</v>
      </c>
    </row>
    <row r="16467">
      <c r="A16467" s="7">
        <f t="shared" si="1"/>
        <v>14320</v>
      </c>
      <c r="B16467" s="5" t="s">
        <v>14555</v>
      </c>
      <c r="C16467" s="6" t="s">
        <v>179</v>
      </c>
    </row>
    <row r="16468">
      <c r="A16468" s="7">
        <f t="shared" si="1"/>
        <v>14321</v>
      </c>
      <c r="B16468" s="5" t="s">
        <v>14556</v>
      </c>
      <c r="C16468" s="6" t="s">
        <v>462</v>
      </c>
    </row>
    <row r="16469">
      <c r="A16469" s="7">
        <f t="shared" si="1"/>
        <v>14321</v>
      </c>
      <c r="B16469" s="5" t="s">
        <v>14556</v>
      </c>
      <c r="C16469" s="6" t="s">
        <v>196</v>
      </c>
    </row>
    <row r="16470">
      <c r="A16470" s="7">
        <f t="shared" si="1"/>
        <v>14322</v>
      </c>
      <c r="B16470" s="5" t="s">
        <v>14557</v>
      </c>
      <c r="C16470" s="6" t="s">
        <v>153</v>
      </c>
    </row>
    <row r="16471">
      <c r="A16471" s="7">
        <f t="shared" si="1"/>
        <v>14322</v>
      </c>
      <c r="B16471" s="5" t="s">
        <v>14557</v>
      </c>
      <c r="C16471" s="6" t="s">
        <v>54</v>
      </c>
    </row>
    <row r="16472">
      <c r="A16472" s="7">
        <f t="shared" si="1"/>
        <v>14323</v>
      </c>
      <c r="B16472" s="5" t="s">
        <v>14558</v>
      </c>
      <c r="C16472" s="6" t="s">
        <v>328</v>
      </c>
    </row>
    <row r="16473">
      <c r="A16473" s="7">
        <f t="shared" si="1"/>
        <v>14324</v>
      </c>
      <c r="B16473" s="8" t="s">
        <v>14559</v>
      </c>
      <c r="C16473" s="6" t="s">
        <v>150</v>
      </c>
    </row>
    <row r="16474">
      <c r="A16474" s="7">
        <f t="shared" si="1"/>
        <v>14325</v>
      </c>
      <c r="B16474" s="8" t="s">
        <v>14560</v>
      </c>
      <c r="C16474" s="9" t="s">
        <v>616</v>
      </c>
    </row>
    <row r="16475">
      <c r="A16475" s="7">
        <f t="shared" si="1"/>
        <v>14326</v>
      </c>
      <c r="B16475" s="8" t="s">
        <v>14561</v>
      </c>
      <c r="C16475" s="9" t="s">
        <v>60</v>
      </c>
    </row>
    <row r="16476">
      <c r="A16476" s="7">
        <f t="shared" si="1"/>
        <v>14326</v>
      </c>
      <c r="B16476" s="8" t="s">
        <v>14561</v>
      </c>
      <c r="C16476" s="9" t="s">
        <v>142</v>
      </c>
    </row>
    <row r="16477">
      <c r="A16477" s="7">
        <f t="shared" si="1"/>
        <v>14327</v>
      </c>
      <c r="B16477" s="5" t="s">
        <v>14562</v>
      </c>
      <c r="C16477" s="6" t="s">
        <v>324</v>
      </c>
    </row>
    <row r="16478">
      <c r="A16478" s="7">
        <f t="shared" si="1"/>
        <v>14328</v>
      </c>
      <c r="B16478" s="8" t="s">
        <v>14563</v>
      </c>
      <c r="C16478" s="9" t="s">
        <v>60</v>
      </c>
    </row>
    <row r="16479">
      <c r="A16479" s="7">
        <f t="shared" si="1"/>
        <v>14328</v>
      </c>
      <c r="B16479" s="8" t="s">
        <v>14563</v>
      </c>
      <c r="C16479" s="9" t="s">
        <v>142</v>
      </c>
    </row>
    <row r="16480">
      <c r="A16480" s="7">
        <f t="shared" si="1"/>
        <v>14329</v>
      </c>
      <c r="B16480" s="5" t="s">
        <v>14564</v>
      </c>
      <c r="C16480" s="6" t="s">
        <v>462</v>
      </c>
    </row>
    <row r="16481">
      <c r="A16481" s="7">
        <f t="shared" si="1"/>
        <v>14330</v>
      </c>
      <c r="B16481" s="5" t="s">
        <v>14565</v>
      </c>
      <c r="C16481" s="6" t="s">
        <v>142</v>
      </c>
    </row>
    <row r="16482">
      <c r="A16482" s="7">
        <f t="shared" si="1"/>
        <v>14331</v>
      </c>
      <c r="B16482" s="5" t="s">
        <v>14566</v>
      </c>
      <c r="C16482" s="6" t="s">
        <v>324</v>
      </c>
    </row>
    <row r="16483">
      <c r="A16483" s="7">
        <f t="shared" si="1"/>
        <v>14331</v>
      </c>
      <c r="B16483" s="5" t="s">
        <v>14566</v>
      </c>
      <c r="C16483" s="6" t="s">
        <v>616</v>
      </c>
    </row>
    <row r="16484">
      <c r="A16484" s="7">
        <f t="shared" si="1"/>
        <v>14332</v>
      </c>
      <c r="B16484" s="5" t="s">
        <v>14567</v>
      </c>
      <c r="C16484" s="6" t="s">
        <v>324</v>
      </c>
    </row>
    <row r="16485">
      <c r="A16485" s="7">
        <f t="shared" si="1"/>
        <v>14332</v>
      </c>
      <c r="B16485" s="5" t="s">
        <v>14567</v>
      </c>
      <c r="C16485" s="6" t="s">
        <v>25</v>
      </c>
    </row>
    <row r="16486">
      <c r="A16486" s="7">
        <f t="shared" si="1"/>
        <v>14333</v>
      </c>
      <c r="B16486" s="5" t="s">
        <v>14568</v>
      </c>
      <c r="C16486" s="6" t="s">
        <v>324</v>
      </c>
    </row>
    <row r="16487">
      <c r="A16487" s="7">
        <f t="shared" si="1"/>
        <v>14334</v>
      </c>
      <c r="B16487" s="5" t="s">
        <v>14569</v>
      </c>
      <c r="C16487" s="6" t="s">
        <v>324</v>
      </c>
    </row>
    <row r="16488">
      <c r="A16488" s="7">
        <f t="shared" si="1"/>
        <v>14335</v>
      </c>
      <c r="B16488" s="5" t="s">
        <v>14570</v>
      </c>
      <c r="C16488" s="6" t="s">
        <v>162</v>
      </c>
    </row>
    <row r="16489">
      <c r="A16489" s="7">
        <f t="shared" si="1"/>
        <v>14336</v>
      </c>
      <c r="B16489" s="5" t="s">
        <v>14571</v>
      </c>
      <c r="C16489" s="6" t="s">
        <v>267</v>
      </c>
    </row>
    <row r="16490">
      <c r="A16490" s="7">
        <f t="shared" si="1"/>
        <v>14337</v>
      </c>
      <c r="B16490" s="5" t="s">
        <v>14572</v>
      </c>
      <c r="C16490" s="6" t="s">
        <v>153</v>
      </c>
    </row>
    <row r="16491">
      <c r="A16491" s="7">
        <f t="shared" si="1"/>
        <v>14337</v>
      </c>
      <c r="B16491" s="5" t="s">
        <v>14572</v>
      </c>
      <c r="C16491" s="6" t="s">
        <v>54</v>
      </c>
    </row>
    <row r="16492">
      <c r="A16492" s="7">
        <f t="shared" si="1"/>
        <v>14338</v>
      </c>
      <c r="B16492" s="5" t="s">
        <v>14573</v>
      </c>
      <c r="C16492" s="6" t="s">
        <v>328</v>
      </c>
    </row>
    <row r="16493">
      <c r="A16493" s="7">
        <f t="shared" si="1"/>
        <v>14339</v>
      </c>
      <c r="B16493" s="8" t="s">
        <v>14574</v>
      </c>
      <c r="C16493" s="9" t="s">
        <v>60</v>
      </c>
    </row>
    <row r="16494">
      <c r="A16494" s="7">
        <f t="shared" si="1"/>
        <v>14339</v>
      </c>
      <c r="B16494" s="8" t="s">
        <v>14574</v>
      </c>
      <c r="C16494" s="9" t="s">
        <v>162</v>
      </c>
    </row>
    <row r="16495">
      <c r="A16495" s="7">
        <f t="shared" si="1"/>
        <v>14340</v>
      </c>
      <c r="B16495" s="8" t="s">
        <v>14575</v>
      </c>
      <c r="C16495" s="9" t="s">
        <v>60</v>
      </c>
    </row>
    <row r="16496">
      <c r="A16496" s="7">
        <f t="shared" si="1"/>
        <v>14340</v>
      </c>
      <c r="B16496" s="8" t="s">
        <v>14575</v>
      </c>
      <c r="C16496" s="9" t="s">
        <v>56</v>
      </c>
    </row>
    <row r="16497">
      <c r="A16497" s="7">
        <f t="shared" si="1"/>
        <v>14341</v>
      </c>
      <c r="B16497" s="8" t="s">
        <v>14576</v>
      </c>
      <c r="C16497" s="6" t="s">
        <v>150</v>
      </c>
    </row>
    <row r="16498">
      <c r="A16498" s="7">
        <f t="shared" si="1"/>
        <v>14341</v>
      </c>
      <c r="B16498" s="5" t="s">
        <v>14576</v>
      </c>
      <c r="C16498" s="6" t="s">
        <v>313</v>
      </c>
    </row>
    <row r="16499">
      <c r="A16499" s="7">
        <f t="shared" si="1"/>
        <v>14341</v>
      </c>
      <c r="B16499" s="8" t="s">
        <v>14576</v>
      </c>
      <c r="C16499" s="9" t="s">
        <v>60</v>
      </c>
    </row>
    <row r="16500">
      <c r="A16500" s="7">
        <f t="shared" si="1"/>
        <v>14342</v>
      </c>
      <c r="B16500" s="5" t="s">
        <v>14577</v>
      </c>
      <c r="C16500" s="6" t="s">
        <v>313</v>
      </c>
    </row>
    <row r="16501">
      <c r="A16501" s="7">
        <f t="shared" si="1"/>
        <v>14343</v>
      </c>
      <c r="B16501" s="5" t="s">
        <v>14578</v>
      </c>
      <c r="C16501" s="6" t="s">
        <v>313</v>
      </c>
    </row>
    <row r="16502">
      <c r="A16502" s="7">
        <f t="shared" si="1"/>
        <v>14344</v>
      </c>
      <c r="B16502" s="5" t="s">
        <v>14579</v>
      </c>
      <c r="C16502" s="6" t="s">
        <v>313</v>
      </c>
    </row>
    <row r="16503">
      <c r="A16503" s="7">
        <f t="shared" si="1"/>
        <v>14345</v>
      </c>
      <c r="B16503" s="8" t="s">
        <v>14580</v>
      </c>
      <c r="C16503" s="6" t="s">
        <v>150</v>
      </c>
    </row>
    <row r="16504">
      <c r="A16504" s="7">
        <f t="shared" si="1"/>
        <v>14345</v>
      </c>
      <c r="B16504" s="5" t="s">
        <v>14580</v>
      </c>
      <c r="C16504" s="6" t="s">
        <v>313</v>
      </c>
    </row>
    <row r="16505">
      <c r="A16505" s="7">
        <f t="shared" si="1"/>
        <v>14345</v>
      </c>
      <c r="B16505" s="8" t="s">
        <v>14580</v>
      </c>
      <c r="C16505" s="9" t="s">
        <v>60</v>
      </c>
    </row>
    <row r="16506">
      <c r="A16506" s="7">
        <f t="shared" si="1"/>
        <v>14346</v>
      </c>
      <c r="B16506" s="5" t="s">
        <v>14581</v>
      </c>
      <c r="C16506" s="6" t="s">
        <v>313</v>
      </c>
    </row>
    <row r="16507">
      <c r="A16507" s="7">
        <f t="shared" si="1"/>
        <v>14347</v>
      </c>
      <c r="B16507" s="5" t="s">
        <v>14582</v>
      </c>
      <c r="C16507" s="6" t="s">
        <v>313</v>
      </c>
    </row>
    <row r="16508">
      <c r="A16508" s="7">
        <f t="shared" si="1"/>
        <v>14348</v>
      </c>
      <c r="B16508" s="5" t="s">
        <v>14583</v>
      </c>
      <c r="C16508" s="6" t="s">
        <v>313</v>
      </c>
    </row>
    <row r="16509">
      <c r="A16509" s="7">
        <f t="shared" si="1"/>
        <v>14349</v>
      </c>
      <c r="B16509" s="8" t="s">
        <v>14584</v>
      </c>
      <c r="C16509" s="6" t="s">
        <v>150</v>
      </c>
    </row>
    <row r="16510">
      <c r="A16510" s="7">
        <f t="shared" si="1"/>
        <v>14349</v>
      </c>
      <c r="B16510" s="8" t="s">
        <v>14584</v>
      </c>
      <c r="C16510" s="9" t="s">
        <v>60</v>
      </c>
    </row>
    <row r="16511">
      <c r="A16511" s="7">
        <f t="shared" si="1"/>
        <v>14349</v>
      </c>
      <c r="B16511" s="8" t="s">
        <v>14584</v>
      </c>
      <c r="C16511" s="9" t="s">
        <v>142</v>
      </c>
    </row>
    <row r="16512">
      <c r="A16512" s="7">
        <f t="shared" si="1"/>
        <v>14350</v>
      </c>
      <c r="B16512" s="5" t="s">
        <v>14585</v>
      </c>
      <c r="C16512" s="6" t="s">
        <v>313</v>
      </c>
    </row>
    <row r="16513">
      <c r="A16513" s="7">
        <f t="shared" si="1"/>
        <v>14351</v>
      </c>
      <c r="B16513" s="8" t="s">
        <v>14586</v>
      </c>
      <c r="C16513" s="9" t="s">
        <v>56</v>
      </c>
    </row>
    <row r="16514">
      <c r="A16514" s="7">
        <f t="shared" si="1"/>
        <v>14352</v>
      </c>
      <c r="B16514" s="8" t="s">
        <v>14587</v>
      </c>
      <c r="C16514" s="9" t="s">
        <v>60</v>
      </c>
    </row>
    <row r="16515">
      <c r="A16515" s="7">
        <f t="shared" si="1"/>
        <v>14352</v>
      </c>
      <c r="B16515" s="8" t="s">
        <v>14587</v>
      </c>
      <c r="C16515" s="9" t="s">
        <v>162</v>
      </c>
    </row>
    <row r="16516">
      <c r="A16516" s="7">
        <f t="shared" si="1"/>
        <v>14353</v>
      </c>
      <c r="B16516" s="5" t="s">
        <v>14588</v>
      </c>
      <c r="C16516" s="6" t="s">
        <v>313</v>
      </c>
    </row>
    <row r="16517">
      <c r="A16517" s="7">
        <f t="shared" si="1"/>
        <v>14353</v>
      </c>
      <c r="B16517" s="5" t="s">
        <v>14588</v>
      </c>
      <c r="C16517" s="6" t="s">
        <v>142</v>
      </c>
    </row>
    <row r="16518">
      <c r="A16518" s="7">
        <f t="shared" si="1"/>
        <v>14354</v>
      </c>
      <c r="B16518" s="5" t="s">
        <v>14589</v>
      </c>
      <c r="C16518" s="6" t="s">
        <v>196</v>
      </c>
    </row>
    <row r="16519">
      <c r="A16519" s="7">
        <f t="shared" si="1"/>
        <v>14355</v>
      </c>
      <c r="B16519" s="8" t="s">
        <v>14590</v>
      </c>
      <c r="C16519" s="6" t="s">
        <v>153</v>
      </c>
    </row>
    <row r="16520">
      <c r="A16520" s="7">
        <f t="shared" si="1"/>
        <v>14355</v>
      </c>
      <c r="B16520" s="8" t="s">
        <v>14590</v>
      </c>
      <c r="C16520" s="6" t="s">
        <v>196</v>
      </c>
    </row>
    <row r="16521">
      <c r="A16521" s="7">
        <f t="shared" si="1"/>
        <v>14355</v>
      </c>
      <c r="B16521" s="8" t="s">
        <v>14590</v>
      </c>
      <c r="C16521" s="9" t="s">
        <v>60</v>
      </c>
    </row>
    <row r="16522">
      <c r="A16522" s="7">
        <f t="shared" si="1"/>
        <v>14356</v>
      </c>
      <c r="B16522" s="5" t="s">
        <v>14591</v>
      </c>
      <c r="C16522" s="6" t="s">
        <v>328</v>
      </c>
    </row>
    <row r="16523">
      <c r="A16523" s="7">
        <f t="shared" si="1"/>
        <v>14357</v>
      </c>
      <c r="B16523" s="5" t="s">
        <v>14592</v>
      </c>
      <c r="C16523" s="6" t="s">
        <v>788</v>
      </c>
    </row>
    <row r="16524">
      <c r="A16524" s="7">
        <f t="shared" si="1"/>
        <v>14358</v>
      </c>
      <c r="B16524" s="5" t="s">
        <v>14593</v>
      </c>
      <c r="C16524" s="6" t="s">
        <v>336</v>
      </c>
    </row>
    <row r="16525">
      <c r="A16525" s="7">
        <f t="shared" si="1"/>
        <v>14359</v>
      </c>
      <c r="B16525" s="5" t="s">
        <v>14594</v>
      </c>
      <c r="C16525" s="6" t="s">
        <v>452</v>
      </c>
    </row>
    <row r="16526">
      <c r="A16526" s="7">
        <f t="shared" si="1"/>
        <v>14360</v>
      </c>
      <c r="B16526" s="5" t="s">
        <v>14595</v>
      </c>
      <c r="C16526" s="6" t="s">
        <v>452</v>
      </c>
    </row>
    <row r="16527">
      <c r="A16527" s="7">
        <f t="shared" si="1"/>
        <v>14361</v>
      </c>
      <c r="B16527" s="5" t="s">
        <v>14596</v>
      </c>
      <c r="C16527" s="6" t="s">
        <v>326</v>
      </c>
    </row>
    <row r="16528">
      <c r="A16528" s="7">
        <f t="shared" si="1"/>
        <v>14362</v>
      </c>
      <c r="B16528" s="5" t="s">
        <v>14597</v>
      </c>
      <c r="C16528" s="6" t="s">
        <v>196</v>
      </c>
    </row>
    <row r="16529">
      <c r="A16529" s="7">
        <f t="shared" si="1"/>
        <v>14363</v>
      </c>
      <c r="B16529" s="5" t="s">
        <v>14598</v>
      </c>
      <c r="C16529" s="6" t="s">
        <v>326</v>
      </c>
    </row>
    <row r="16530">
      <c r="A16530" s="7">
        <f t="shared" si="1"/>
        <v>14364</v>
      </c>
      <c r="B16530" s="5" t="s">
        <v>14599</v>
      </c>
      <c r="C16530" s="6" t="s">
        <v>336</v>
      </c>
    </row>
    <row r="16531">
      <c r="A16531" s="7">
        <f t="shared" si="1"/>
        <v>14365</v>
      </c>
      <c r="B16531" s="5" t="s">
        <v>14600</v>
      </c>
      <c r="C16531" s="6" t="s">
        <v>326</v>
      </c>
    </row>
    <row r="16532">
      <c r="A16532" s="7">
        <f t="shared" si="1"/>
        <v>14366</v>
      </c>
      <c r="B16532" s="5" t="s">
        <v>14601</v>
      </c>
      <c r="C16532" s="6" t="s">
        <v>179</v>
      </c>
    </row>
    <row r="16533">
      <c r="A16533" s="7">
        <f t="shared" si="1"/>
        <v>14367</v>
      </c>
      <c r="B16533" s="5" t="s">
        <v>14602</v>
      </c>
      <c r="C16533" s="6" t="s">
        <v>267</v>
      </c>
    </row>
    <row r="16534">
      <c r="A16534" s="7">
        <f t="shared" si="1"/>
        <v>14367</v>
      </c>
      <c r="B16534" s="5" t="s">
        <v>14602</v>
      </c>
      <c r="C16534" s="6" t="s">
        <v>91</v>
      </c>
    </row>
    <row r="16535">
      <c r="A16535" s="7">
        <f t="shared" si="1"/>
        <v>14368</v>
      </c>
      <c r="B16535" s="5" t="s">
        <v>14603</v>
      </c>
      <c r="C16535" s="6" t="s">
        <v>328</v>
      </c>
    </row>
    <row r="16536">
      <c r="A16536" s="7">
        <f t="shared" si="1"/>
        <v>14369</v>
      </c>
      <c r="B16536" s="8" t="s">
        <v>14604</v>
      </c>
      <c r="C16536" s="9" t="s">
        <v>60</v>
      </c>
    </row>
    <row r="16537">
      <c r="A16537" s="7">
        <f t="shared" si="1"/>
        <v>14370</v>
      </c>
      <c r="B16537" s="5" t="s">
        <v>14605</v>
      </c>
      <c r="C16537" s="6" t="s">
        <v>196</v>
      </c>
    </row>
    <row r="16538">
      <c r="A16538" s="7">
        <f t="shared" si="1"/>
        <v>14371</v>
      </c>
      <c r="B16538" s="5" t="s">
        <v>14606</v>
      </c>
      <c r="C16538" s="6" t="s">
        <v>405</v>
      </c>
    </row>
    <row r="16539">
      <c r="A16539" s="7">
        <f t="shared" si="1"/>
        <v>14372</v>
      </c>
      <c r="B16539" s="5" t="s">
        <v>14607</v>
      </c>
      <c r="C16539" s="6" t="s">
        <v>142</v>
      </c>
    </row>
    <row r="16540">
      <c r="A16540" s="7">
        <f t="shared" si="1"/>
        <v>14372</v>
      </c>
      <c r="B16540" s="5" t="s">
        <v>14607</v>
      </c>
      <c r="C16540" s="6" t="s">
        <v>25</v>
      </c>
    </row>
    <row r="16541">
      <c r="A16541" s="7">
        <f t="shared" si="1"/>
        <v>14373</v>
      </c>
      <c r="B16541" s="5" t="s">
        <v>14608</v>
      </c>
      <c r="C16541" s="6" t="s">
        <v>326</v>
      </c>
    </row>
    <row r="16542">
      <c r="A16542" s="7">
        <f t="shared" si="1"/>
        <v>14374</v>
      </c>
      <c r="B16542" s="5" t="s">
        <v>14609</v>
      </c>
      <c r="C16542" s="6" t="s">
        <v>405</v>
      </c>
    </row>
    <row r="16543">
      <c r="A16543" s="7">
        <f t="shared" si="1"/>
        <v>14375</v>
      </c>
      <c r="B16543" s="5" t="s">
        <v>14610</v>
      </c>
      <c r="C16543" s="6" t="s">
        <v>405</v>
      </c>
    </row>
    <row r="16544">
      <c r="A16544" s="7">
        <f t="shared" si="1"/>
        <v>14376</v>
      </c>
      <c r="B16544" s="8" t="s">
        <v>14611</v>
      </c>
      <c r="C16544" s="9" t="s">
        <v>60</v>
      </c>
    </row>
    <row r="16545">
      <c r="A16545" s="7">
        <f t="shared" si="1"/>
        <v>14377</v>
      </c>
      <c r="B16545" s="5" t="s">
        <v>14612</v>
      </c>
      <c r="C16545" s="6" t="s">
        <v>328</v>
      </c>
    </row>
    <row r="16546">
      <c r="A16546" s="7">
        <f t="shared" si="1"/>
        <v>14378</v>
      </c>
      <c r="B16546" s="5" t="s">
        <v>14613</v>
      </c>
      <c r="C16546" s="6" t="s">
        <v>179</v>
      </c>
    </row>
    <row r="16547">
      <c r="A16547" s="7">
        <f t="shared" si="1"/>
        <v>14379</v>
      </c>
      <c r="B16547" s="5" t="s">
        <v>14614</v>
      </c>
      <c r="C16547" s="6" t="s">
        <v>267</v>
      </c>
    </row>
    <row r="16548">
      <c r="A16548" s="7">
        <f t="shared" si="1"/>
        <v>14380</v>
      </c>
      <c r="B16548" s="5" t="s">
        <v>14615</v>
      </c>
      <c r="C16548" s="6" t="s">
        <v>326</v>
      </c>
    </row>
    <row r="16549">
      <c r="A16549" s="7">
        <f t="shared" si="1"/>
        <v>14381</v>
      </c>
      <c r="B16549" s="5" t="s">
        <v>14616</v>
      </c>
      <c r="C16549" s="6" t="s">
        <v>326</v>
      </c>
    </row>
    <row r="16550">
      <c r="A16550" s="7">
        <f t="shared" si="1"/>
        <v>14382</v>
      </c>
      <c r="B16550" s="5" t="s">
        <v>14617</v>
      </c>
      <c r="C16550" s="6" t="s">
        <v>267</v>
      </c>
    </row>
    <row r="16551">
      <c r="A16551" s="7">
        <f t="shared" si="1"/>
        <v>14383</v>
      </c>
      <c r="B16551" s="5" t="s">
        <v>14618</v>
      </c>
      <c r="C16551" s="6" t="s">
        <v>162</v>
      </c>
    </row>
    <row r="16552">
      <c r="A16552" s="7">
        <f t="shared" si="1"/>
        <v>14383</v>
      </c>
      <c r="B16552" s="5" t="s">
        <v>14618</v>
      </c>
      <c r="C16552" s="6" t="s">
        <v>142</v>
      </c>
    </row>
    <row r="16553">
      <c r="A16553" s="7">
        <f t="shared" si="1"/>
        <v>14384</v>
      </c>
      <c r="B16553" s="5" t="s">
        <v>14619</v>
      </c>
      <c r="C16553" s="6" t="s">
        <v>365</v>
      </c>
    </row>
    <row r="16554">
      <c r="A16554" s="7">
        <f t="shared" si="1"/>
        <v>14385</v>
      </c>
      <c r="B16554" s="5" t="s">
        <v>14620</v>
      </c>
      <c r="C16554" s="6" t="s">
        <v>196</v>
      </c>
    </row>
    <row r="16555">
      <c r="A16555" s="7">
        <f t="shared" si="1"/>
        <v>14386</v>
      </c>
      <c r="B16555" s="5" t="s">
        <v>14621</v>
      </c>
      <c r="C16555" s="6" t="s">
        <v>313</v>
      </c>
    </row>
    <row r="16556">
      <c r="A16556" s="7">
        <f t="shared" si="1"/>
        <v>14386</v>
      </c>
      <c r="B16556" s="5" t="s">
        <v>14621</v>
      </c>
      <c r="C16556" s="6" t="s">
        <v>25</v>
      </c>
    </row>
    <row r="16557">
      <c r="A16557" s="7">
        <f t="shared" si="1"/>
        <v>14387</v>
      </c>
      <c r="B16557" s="5" t="s">
        <v>14622</v>
      </c>
      <c r="C16557" s="6" t="s">
        <v>313</v>
      </c>
    </row>
    <row r="16558">
      <c r="A16558" s="7">
        <f t="shared" si="1"/>
        <v>14388</v>
      </c>
      <c r="B16558" s="5" t="s">
        <v>14623</v>
      </c>
      <c r="C16558" s="6" t="s">
        <v>313</v>
      </c>
    </row>
    <row r="16559">
      <c r="A16559" s="7">
        <f t="shared" si="1"/>
        <v>14388</v>
      </c>
      <c r="B16559" s="5" t="s">
        <v>14623</v>
      </c>
      <c r="C16559" s="6" t="s">
        <v>25</v>
      </c>
    </row>
    <row r="16560">
      <c r="A16560" s="7">
        <f t="shared" si="1"/>
        <v>14389</v>
      </c>
      <c r="B16560" s="8" t="s">
        <v>14624</v>
      </c>
      <c r="C16560" s="6" t="s">
        <v>132</v>
      </c>
    </row>
    <row r="16561">
      <c r="A16561" s="7">
        <f t="shared" si="1"/>
        <v>14390</v>
      </c>
      <c r="B16561" s="8" t="s">
        <v>14625</v>
      </c>
      <c r="C16561" s="6" t="s">
        <v>150</v>
      </c>
    </row>
    <row r="16562">
      <c r="A16562" s="7">
        <f t="shared" si="1"/>
        <v>14390</v>
      </c>
      <c r="B16562" s="8" t="s">
        <v>14625</v>
      </c>
      <c r="C16562" s="9" t="s">
        <v>60</v>
      </c>
    </row>
    <row r="16563">
      <c r="A16563" s="7">
        <f t="shared" si="1"/>
        <v>14390</v>
      </c>
      <c r="B16563" s="8" t="s">
        <v>14625</v>
      </c>
      <c r="C16563" s="9" t="s">
        <v>40</v>
      </c>
    </row>
    <row r="16564">
      <c r="A16564" s="7">
        <f t="shared" si="1"/>
        <v>14391</v>
      </c>
      <c r="B16564" s="5" t="s">
        <v>14626</v>
      </c>
      <c r="C16564" s="6" t="s">
        <v>267</v>
      </c>
    </row>
    <row r="16565">
      <c r="A16565" s="7">
        <f t="shared" si="1"/>
        <v>14391</v>
      </c>
      <c r="B16565" s="5" t="s">
        <v>14626</v>
      </c>
      <c r="C16565" s="6" t="s">
        <v>91</v>
      </c>
    </row>
    <row r="16566">
      <c r="A16566" s="7">
        <f t="shared" si="1"/>
        <v>14391</v>
      </c>
      <c r="B16566" s="5" t="s">
        <v>14626</v>
      </c>
      <c r="C16566" s="6" t="s">
        <v>25</v>
      </c>
    </row>
    <row r="16567">
      <c r="A16567" s="7">
        <f t="shared" si="1"/>
        <v>14392</v>
      </c>
      <c r="B16567" s="5" t="s">
        <v>14627</v>
      </c>
      <c r="C16567" s="6" t="s">
        <v>462</v>
      </c>
    </row>
    <row r="16568">
      <c r="A16568" s="7">
        <f t="shared" si="1"/>
        <v>14393</v>
      </c>
      <c r="B16568" s="8" t="s">
        <v>14628</v>
      </c>
      <c r="C16568" s="6" t="s">
        <v>196</v>
      </c>
    </row>
    <row r="16569">
      <c r="A16569" s="7">
        <f t="shared" si="1"/>
        <v>14393</v>
      </c>
      <c r="B16569" s="8" t="s">
        <v>14628</v>
      </c>
      <c r="C16569" s="9" t="s">
        <v>10</v>
      </c>
    </row>
    <row r="16570">
      <c r="A16570" s="7">
        <f t="shared" si="1"/>
        <v>14393</v>
      </c>
      <c r="B16570" s="8" t="s">
        <v>14628</v>
      </c>
      <c r="C16570" s="9" t="s">
        <v>25</v>
      </c>
    </row>
    <row r="16571">
      <c r="A16571" s="7">
        <f t="shared" si="1"/>
        <v>14394</v>
      </c>
      <c r="B16571" s="5" t="s">
        <v>14629</v>
      </c>
      <c r="C16571" s="6" t="s">
        <v>405</v>
      </c>
    </row>
    <row r="16572">
      <c r="A16572" s="7">
        <f t="shared" si="1"/>
        <v>14394</v>
      </c>
      <c r="B16572" s="5" t="s">
        <v>14629</v>
      </c>
      <c r="C16572" s="6" t="s">
        <v>91</v>
      </c>
    </row>
    <row r="16573">
      <c r="A16573" s="7">
        <f t="shared" si="1"/>
        <v>14395</v>
      </c>
      <c r="B16573" s="5" t="s">
        <v>14630</v>
      </c>
      <c r="C16573" s="6" t="s">
        <v>179</v>
      </c>
    </row>
    <row r="16574">
      <c r="A16574" s="7">
        <f t="shared" si="1"/>
        <v>14396</v>
      </c>
      <c r="B16574" s="5" t="s">
        <v>14631</v>
      </c>
      <c r="C16574" s="6" t="s">
        <v>313</v>
      </c>
    </row>
    <row r="16575">
      <c r="A16575" s="7">
        <f t="shared" si="1"/>
        <v>14396</v>
      </c>
      <c r="B16575" s="5" t="s">
        <v>14631</v>
      </c>
      <c r="C16575" s="6" t="s">
        <v>142</v>
      </c>
    </row>
    <row r="16576">
      <c r="A16576" s="7">
        <f t="shared" si="1"/>
        <v>14397</v>
      </c>
      <c r="B16576" s="5" t="s">
        <v>14632</v>
      </c>
      <c r="C16576" s="6" t="s">
        <v>336</v>
      </c>
    </row>
    <row r="16577">
      <c r="A16577" s="7">
        <f t="shared" si="1"/>
        <v>14398</v>
      </c>
      <c r="B16577" s="5" t="s">
        <v>14633</v>
      </c>
      <c r="C16577" s="6" t="s">
        <v>153</v>
      </c>
    </row>
    <row r="16578">
      <c r="A16578" s="7">
        <f t="shared" si="1"/>
        <v>14398</v>
      </c>
      <c r="B16578" s="5" t="s">
        <v>14633</v>
      </c>
      <c r="C16578" s="6" t="s">
        <v>54</v>
      </c>
    </row>
    <row r="16579">
      <c r="A16579" s="7">
        <f t="shared" si="1"/>
        <v>14399</v>
      </c>
      <c r="B16579" s="8" t="s">
        <v>14634</v>
      </c>
      <c r="C16579" s="9" t="s">
        <v>530</v>
      </c>
    </row>
    <row r="16580">
      <c r="A16580" s="7">
        <f t="shared" si="1"/>
        <v>14400</v>
      </c>
      <c r="B16580" s="5" t="s">
        <v>14635</v>
      </c>
      <c r="C16580" s="6" t="s">
        <v>142</v>
      </c>
    </row>
    <row r="16581">
      <c r="A16581" s="7">
        <f t="shared" si="1"/>
        <v>14401</v>
      </c>
      <c r="B16581" s="5" t="s">
        <v>14636</v>
      </c>
      <c r="C16581" s="6" t="s">
        <v>336</v>
      </c>
    </row>
    <row r="16582">
      <c r="A16582" s="7">
        <f t="shared" si="1"/>
        <v>14401</v>
      </c>
      <c r="B16582" s="5" t="s">
        <v>14636</v>
      </c>
      <c r="C16582" s="6" t="s">
        <v>553</v>
      </c>
    </row>
    <row r="16583">
      <c r="A16583" s="7">
        <f t="shared" si="1"/>
        <v>14401</v>
      </c>
      <c r="B16583" s="5" t="s">
        <v>14636</v>
      </c>
      <c r="C16583" s="6" t="s">
        <v>162</v>
      </c>
    </row>
    <row r="16584">
      <c r="A16584" s="7">
        <f t="shared" si="1"/>
        <v>14402</v>
      </c>
      <c r="B16584" s="5" t="s">
        <v>14637</v>
      </c>
      <c r="C16584" s="6" t="s">
        <v>336</v>
      </c>
    </row>
    <row r="16585">
      <c r="A16585" s="7">
        <f t="shared" si="1"/>
        <v>14403</v>
      </c>
      <c r="B16585" s="5" t="s">
        <v>14638</v>
      </c>
      <c r="C16585" s="6" t="s">
        <v>142</v>
      </c>
    </row>
    <row r="16586">
      <c r="A16586" s="7">
        <f t="shared" si="1"/>
        <v>14404</v>
      </c>
      <c r="B16586" s="5" t="s">
        <v>14639</v>
      </c>
      <c r="C16586" s="6" t="s">
        <v>1267</v>
      </c>
    </row>
    <row r="16587">
      <c r="A16587" s="7">
        <f t="shared" si="1"/>
        <v>14405</v>
      </c>
      <c r="B16587" s="5" t="s">
        <v>14640</v>
      </c>
      <c r="C16587" s="6" t="s">
        <v>324</v>
      </c>
    </row>
    <row r="16588">
      <c r="A16588" s="7">
        <f t="shared" si="1"/>
        <v>14406</v>
      </c>
      <c r="B16588" s="5" t="s">
        <v>14641</v>
      </c>
      <c r="C16588" s="6" t="s">
        <v>462</v>
      </c>
    </row>
    <row r="16589">
      <c r="A16589" s="7">
        <f t="shared" si="1"/>
        <v>14407</v>
      </c>
      <c r="B16589" s="8" t="s">
        <v>14642</v>
      </c>
      <c r="C16589" s="6" t="s">
        <v>150</v>
      </c>
    </row>
    <row r="16590">
      <c r="A16590" s="7">
        <f t="shared" si="1"/>
        <v>14407</v>
      </c>
      <c r="B16590" s="8" t="s">
        <v>14642</v>
      </c>
      <c r="C16590" s="9" t="s">
        <v>177</v>
      </c>
    </row>
    <row r="16591">
      <c r="A16591" s="7">
        <f t="shared" si="1"/>
        <v>14407</v>
      </c>
      <c r="B16591" s="8" t="s">
        <v>14642</v>
      </c>
      <c r="C16591" s="9" t="s">
        <v>54</v>
      </c>
    </row>
    <row r="16592">
      <c r="A16592" s="7">
        <f t="shared" si="1"/>
        <v>14408</v>
      </c>
      <c r="B16592" s="5" t="s">
        <v>14643</v>
      </c>
      <c r="C16592" s="6" t="s">
        <v>324</v>
      </c>
    </row>
    <row r="16593">
      <c r="A16593" s="7">
        <f t="shared" si="1"/>
        <v>14409</v>
      </c>
      <c r="B16593" s="5" t="s">
        <v>14644</v>
      </c>
      <c r="C16593" s="6" t="s">
        <v>97</v>
      </c>
    </row>
    <row r="16594">
      <c r="A16594" s="7">
        <f t="shared" si="1"/>
        <v>14410</v>
      </c>
      <c r="B16594" s="5" t="s">
        <v>14645</v>
      </c>
      <c r="C16594" s="6" t="s">
        <v>462</v>
      </c>
    </row>
    <row r="16595">
      <c r="A16595" s="7">
        <f t="shared" si="1"/>
        <v>14411</v>
      </c>
      <c r="B16595" s="5" t="s">
        <v>14646</v>
      </c>
      <c r="C16595" s="6" t="s">
        <v>336</v>
      </c>
    </row>
    <row r="16596">
      <c r="A16596" s="7">
        <f t="shared" si="1"/>
        <v>14412</v>
      </c>
      <c r="B16596" s="5" t="s">
        <v>14647</v>
      </c>
      <c r="C16596" s="6" t="s">
        <v>336</v>
      </c>
    </row>
    <row r="16597">
      <c r="A16597" s="7">
        <f t="shared" si="1"/>
        <v>14413</v>
      </c>
      <c r="B16597" s="8" t="s">
        <v>14648</v>
      </c>
      <c r="C16597" s="6" t="s">
        <v>132</v>
      </c>
    </row>
    <row r="16598">
      <c r="A16598" s="7">
        <f t="shared" si="1"/>
        <v>14413</v>
      </c>
      <c r="B16598" s="8" t="s">
        <v>14648</v>
      </c>
      <c r="C16598" s="9" t="s">
        <v>60</v>
      </c>
    </row>
    <row r="16599">
      <c r="A16599" s="7">
        <f t="shared" si="1"/>
        <v>14413</v>
      </c>
      <c r="B16599" s="8" t="s">
        <v>14648</v>
      </c>
      <c r="C16599" s="9" t="s">
        <v>142</v>
      </c>
    </row>
    <row r="16600">
      <c r="A16600" s="7">
        <f t="shared" si="1"/>
        <v>14414</v>
      </c>
      <c r="B16600" s="5" t="s">
        <v>14649</v>
      </c>
      <c r="C16600" s="6" t="s">
        <v>153</v>
      </c>
    </row>
    <row r="16601">
      <c r="A16601" s="7">
        <f t="shared" si="1"/>
        <v>14414</v>
      </c>
      <c r="B16601" s="5" t="s">
        <v>14649</v>
      </c>
      <c r="C16601" s="6" t="s">
        <v>25</v>
      </c>
    </row>
    <row r="16602">
      <c r="A16602" s="7">
        <f t="shared" si="1"/>
        <v>14414</v>
      </c>
      <c r="B16602" s="5" t="s">
        <v>14649</v>
      </c>
      <c r="C16602" s="6" t="s">
        <v>313</v>
      </c>
    </row>
    <row r="16603">
      <c r="A16603" s="7">
        <f t="shared" si="1"/>
        <v>14415</v>
      </c>
      <c r="B16603" s="5" t="s">
        <v>14650</v>
      </c>
      <c r="C16603" s="6" t="s">
        <v>142</v>
      </c>
    </row>
    <row r="16604">
      <c r="A16604" s="7">
        <f t="shared" si="1"/>
        <v>14416</v>
      </c>
      <c r="B16604" s="5" t="s">
        <v>14651</v>
      </c>
      <c r="C16604" s="6" t="s">
        <v>179</v>
      </c>
    </row>
    <row r="16605">
      <c r="A16605" s="7">
        <f t="shared" si="1"/>
        <v>14417</v>
      </c>
      <c r="B16605" s="5" t="s">
        <v>14652</v>
      </c>
      <c r="C16605" s="6" t="s">
        <v>324</v>
      </c>
    </row>
    <row r="16606">
      <c r="A16606" s="7">
        <f t="shared" si="1"/>
        <v>14418</v>
      </c>
      <c r="B16606" s="5" t="s">
        <v>14653</v>
      </c>
      <c r="C16606" s="6" t="s">
        <v>326</v>
      </c>
    </row>
    <row r="16607">
      <c r="A16607" s="7">
        <f t="shared" si="1"/>
        <v>14419</v>
      </c>
      <c r="B16607" s="5" t="s">
        <v>14654</v>
      </c>
      <c r="C16607" s="6" t="s">
        <v>179</v>
      </c>
    </row>
    <row r="16608">
      <c r="A16608" s="7">
        <f t="shared" si="1"/>
        <v>14420</v>
      </c>
      <c r="B16608" s="5" t="s">
        <v>14655</v>
      </c>
      <c r="C16608" s="6" t="s">
        <v>405</v>
      </c>
    </row>
    <row r="16609">
      <c r="A16609" s="7">
        <f t="shared" si="1"/>
        <v>14421</v>
      </c>
      <c r="B16609" s="5" t="s">
        <v>14656</v>
      </c>
      <c r="C16609" s="6" t="s">
        <v>405</v>
      </c>
    </row>
    <row r="16610">
      <c r="A16610" s="7">
        <f t="shared" si="1"/>
        <v>14421</v>
      </c>
      <c r="B16610" s="5" t="s">
        <v>14656</v>
      </c>
      <c r="C16610" s="6" t="s">
        <v>553</v>
      </c>
    </row>
    <row r="16611">
      <c r="A16611" s="7">
        <f t="shared" si="1"/>
        <v>14422</v>
      </c>
      <c r="B16611" s="5" t="s">
        <v>14657</v>
      </c>
      <c r="C16611" s="6" t="s">
        <v>328</v>
      </c>
    </row>
    <row r="16612">
      <c r="A16612" s="7">
        <f t="shared" si="1"/>
        <v>14422</v>
      </c>
      <c r="B16612" s="5" t="s">
        <v>14657</v>
      </c>
      <c r="C16612" s="6" t="s">
        <v>25</v>
      </c>
    </row>
    <row r="16613">
      <c r="A16613" s="7">
        <f t="shared" si="1"/>
        <v>14422</v>
      </c>
      <c r="B16613" s="5" t="s">
        <v>14657</v>
      </c>
      <c r="C16613" s="6" t="s">
        <v>196</v>
      </c>
    </row>
    <row r="16614">
      <c r="A16614" s="7">
        <f t="shared" si="1"/>
        <v>14423</v>
      </c>
      <c r="B16614" s="5" t="s">
        <v>14658</v>
      </c>
      <c r="C16614" s="6" t="s">
        <v>326</v>
      </c>
    </row>
    <row r="16615">
      <c r="A16615" s="7">
        <f t="shared" si="1"/>
        <v>14424</v>
      </c>
      <c r="B16615" s="8" t="s">
        <v>14659</v>
      </c>
      <c r="C16615" s="9" t="s">
        <v>10</v>
      </c>
    </row>
    <row r="16616">
      <c r="A16616" s="7">
        <f t="shared" si="1"/>
        <v>14425</v>
      </c>
      <c r="B16616" s="5" t="s">
        <v>14660</v>
      </c>
      <c r="C16616" s="6" t="s">
        <v>267</v>
      </c>
    </row>
    <row r="16617">
      <c r="A16617" s="7">
        <f t="shared" si="1"/>
        <v>14425</v>
      </c>
      <c r="B16617" s="5" t="s">
        <v>14660</v>
      </c>
      <c r="C16617" s="6" t="s">
        <v>91</v>
      </c>
    </row>
    <row r="16618">
      <c r="A16618" s="7">
        <f t="shared" si="1"/>
        <v>14425</v>
      </c>
      <c r="B16618" s="5" t="s">
        <v>14660</v>
      </c>
      <c r="C16618" s="6" t="s">
        <v>24</v>
      </c>
    </row>
    <row r="16619">
      <c r="A16619" s="7">
        <f t="shared" si="1"/>
        <v>14426</v>
      </c>
      <c r="B16619" s="8" t="s">
        <v>14661</v>
      </c>
      <c r="C16619" s="6" t="s">
        <v>267</v>
      </c>
    </row>
    <row r="16620">
      <c r="A16620" s="7">
        <f t="shared" si="1"/>
        <v>14426</v>
      </c>
      <c r="B16620" s="8" t="s">
        <v>14661</v>
      </c>
      <c r="C16620" s="9" t="s">
        <v>10</v>
      </c>
    </row>
    <row r="16621">
      <c r="A16621" s="7">
        <f t="shared" si="1"/>
        <v>14426</v>
      </c>
      <c r="B16621" s="8" t="s">
        <v>14661</v>
      </c>
      <c r="C16621" s="9" t="s">
        <v>60</v>
      </c>
    </row>
    <row r="16622">
      <c r="A16622" s="7">
        <f t="shared" si="1"/>
        <v>14426</v>
      </c>
      <c r="B16622" s="8" t="s">
        <v>14661</v>
      </c>
      <c r="C16622" s="9" t="s">
        <v>25</v>
      </c>
    </row>
    <row r="16623">
      <c r="A16623" s="7">
        <f t="shared" si="1"/>
        <v>14426</v>
      </c>
      <c r="B16623" s="8" t="s">
        <v>14661</v>
      </c>
      <c r="C16623" s="9" t="s">
        <v>54</v>
      </c>
    </row>
    <row r="16624">
      <c r="A16624" s="7">
        <f t="shared" si="1"/>
        <v>14427</v>
      </c>
      <c r="B16624" s="5" t="s">
        <v>14662</v>
      </c>
      <c r="C16624" s="6" t="s">
        <v>326</v>
      </c>
    </row>
    <row r="16625">
      <c r="A16625" s="7">
        <f t="shared" si="1"/>
        <v>14428</v>
      </c>
      <c r="B16625" s="8" t="s">
        <v>14663</v>
      </c>
      <c r="C16625" s="9" t="s">
        <v>60</v>
      </c>
    </row>
    <row r="16626">
      <c r="A16626" s="7">
        <f t="shared" si="1"/>
        <v>14428</v>
      </c>
      <c r="B16626" s="8" t="s">
        <v>14663</v>
      </c>
      <c r="C16626" s="9" t="s">
        <v>162</v>
      </c>
    </row>
    <row r="16627">
      <c r="A16627" s="7">
        <f t="shared" si="1"/>
        <v>14429</v>
      </c>
      <c r="B16627" s="8" t="s">
        <v>14664</v>
      </c>
      <c r="C16627" s="9" t="s">
        <v>60</v>
      </c>
    </row>
    <row r="16628">
      <c r="A16628" s="7">
        <f t="shared" si="1"/>
        <v>14429</v>
      </c>
      <c r="B16628" s="8" t="s">
        <v>14664</v>
      </c>
      <c r="C16628" s="9" t="s">
        <v>142</v>
      </c>
    </row>
    <row r="16629">
      <c r="A16629" s="7">
        <f t="shared" si="1"/>
        <v>14430</v>
      </c>
      <c r="B16629" s="5" t="s">
        <v>14665</v>
      </c>
      <c r="C16629" s="6" t="s">
        <v>336</v>
      </c>
    </row>
    <row r="16630">
      <c r="A16630" s="7">
        <f t="shared" si="1"/>
        <v>14430</v>
      </c>
      <c r="B16630" s="5" t="s">
        <v>14665</v>
      </c>
      <c r="C16630" s="6" t="s">
        <v>553</v>
      </c>
    </row>
    <row r="16631">
      <c r="A16631" s="7">
        <f t="shared" si="1"/>
        <v>14431</v>
      </c>
      <c r="B16631" s="8" t="s">
        <v>14666</v>
      </c>
      <c r="C16631" s="9" t="s">
        <v>60</v>
      </c>
    </row>
    <row r="16632">
      <c r="A16632" s="7">
        <f t="shared" si="1"/>
        <v>14431</v>
      </c>
      <c r="B16632" s="8" t="s">
        <v>14666</v>
      </c>
      <c r="C16632" s="9" t="s">
        <v>142</v>
      </c>
    </row>
    <row r="16633">
      <c r="A16633" s="7">
        <f t="shared" si="1"/>
        <v>14431</v>
      </c>
      <c r="B16633" s="8" t="s">
        <v>14666</v>
      </c>
      <c r="C16633" s="9" t="s">
        <v>162</v>
      </c>
    </row>
    <row r="16634">
      <c r="A16634" s="7">
        <f t="shared" si="1"/>
        <v>14432</v>
      </c>
      <c r="B16634" s="8" t="s">
        <v>14667</v>
      </c>
      <c r="C16634" s="9" t="s">
        <v>10</v>
      </c>
    </row>
    <row r="16635">
      <c r="A16635" s="7">
        <f t="shared" si="1"/>
        <v>14432</v>
      </c>
      <c r="B16635" s="8" t="s">
        <v>14667</v>
      </c>
      <c r="C16635" s="9" t="s">
        <v>142</v>
      </c>
    </row>
    <row r="16636">
      <c r="A16636" s="7">
        <f t="shared" si="1"/>
        <v>14432</v>
      </c>
      <c r="B16636" s="8" t="s">
        <v>14667</v>
      </c>
      <c r="C16636" s="9" t="s">
        <v>25</v>
      </c>
    </row>
    <row r="16637">
      <c r="A16637" s="7">
        <f t="shared" si="1"/>
        <v>14433</v>
      </c>
      <c r="B16637" s="8" t="s">
        <v>14668</v>
      </c>
      <c r="C16637" s="9" t="s">
        <v>10</v>
      </c>
    </row>
    <row r="16638">
      <c r="A16638" s="7">
        <f t="shared" si="1"/>
        <v>14433</v>
      </c>
      <c r="B16638" s="8" t="s">
        <v>14668</v>
      </c>
      <c r="C16638" s="9" t="s">
        <v>60</v>
      </c>
    </row>
    <row r="16639">
      <c r="A16639" s="7">
        <f t="shared" si="1"/>
        <v>14433</v>
      </c>
      <c r="B16639" s="8" t="s">
        <v>14668</v>
      </c>
      <c r="C16639" s="9" t="s">
        <v>162</v>
      </c>
    </row>
    <row r="16640">
      <c r="A16640" s="7">
        <f t="shared" si="1"/>
        <v>14434</v>
      </c>
      <c r="B16640" s="8" t="s">
        <v>14669</v>
      </c>
      <c r="C16640" s="9" t="s">
        <v>10</v>
      </c>
    </row>
    <row r="16641">
      <c r="A16641" s="7">
        <f t="shared" si="1"/>
        <v>14434</v>
      </c>
      <c r="B16641" s="8" t="s">
        <v>14669</v>
      </c>
      <c r="C16641" s="9" t="s">
        <v>60</v>
      </c>
    </row>
    <row r="16642">
      <c r="A16642" s="7">
        <f t="shared" si="1"/>
        <v>14435</v>
      </c>
      <c r="B16642" s="5" t="s">
        <v>14670</v>
      </c>
      <c r="C16642" s="6" t="s">
        <v>1942</v>
      </c>
    </row>
    <row r="16643">
      <c r="A16643" s="7">
        <f t="shared" si="1"/>
        <v>14435</v>
      </c>
      <c r="B16643" s="5" t="s">
        <v>14670</v>
      </c>
      <c r="C16643" s="6" t="s">
        <v>25</v>
      </c>
    </row>
    <row r="16644">
      <c r="A16644" s="7">
        <f t="shared" si="1"/>
        <v>14435</v>
      </c>
      <c r="B16644" s="5" t="s">
        <v>14670</v>
      </c>
      <c r="C16644" s="6" t="s">
        <v>24</v>
      </c>
    </row>
    <row r="16645">
      <c r="A16645" s="7">
        <f t="shared" si="1"/>
        <v>14436</v>
      </c>
      <c r="B16645" s="5" t="s">
        <v>14671</v>
      </c>
      <c r="C16645" s="6" t="s">
        <v>142</v>
      </c>
    </row>
    <row r="16646">
      <c r="A16646" s="7">
        <f t="shared" si="1"/>
        <v>14437</v>
      </c>
      <c r="B16646" s="8" t="s">
        <v>14672</v>
      </c>
      <c r="C16646" s="9" t="s">
        <v>530</v>
      </c>
    </row>
    <row r="16647">
      <c r="A16647" s="7">
        <f t="shared" si="1"/>
        <v>14438</v>
      </c>
      <c r="B16647" s="5" t="s">
        <v>14673</v>
      </c>
      <c r="C16647" s="6" t="s">
        <v>452</v>
      </c>
    </row>
    <row r="16648">
      <c r="A16648" s="7">
        <f t="shared" si="1"/>
        <v>14439</v>
      </c>
      <c r="B16648" s="5" t="s">
        <v>14674</v>
      </c>
      <c r="C16648" s="6" t="s">
        <v>142</v>
      </c>
    </row>
    <row r="16649">
      <c r="A16649" s="7">
        <f t="shared" si="1"/>
        <v>14440</v>
      </c>
      <c r="B16649" s="5" t="s">
        <v>14675</v>
      </c>
      <c r="C16649" s="6" t="s">
        <v>179</v>
      </c>
    </row>
    <row r="16650">
      <c r="A16650" s="7">
        <f t="shared" si="1"/>
        <v>14441</v>
      </c>
      <c r="B16650" s="5" t="s">
        <v>14676</v>
      </c>
      <c r="C16650" s="6" t="s">
        <v>365</v>
      </c>
    </row>
    <row r="16651">
      <c r="A16651" s="7">
        <f t="shared" si="1"/>
        <v>14442</v>
      </c>
      <c r="B16651" s="5" t="s">
        <v>14677</v>
      </c>
      <c r="C16651" s="6" t="s">
        <v>97</v>
      </c>
    </row>
    <row r="16652">
      <c r="A16652" s="7">
        <f t="shared" si="1"/>
        <v>14443</v>
      </c>
      <c r="B16652" s="5" t="s">
        <v>14678</v>
      </c>
      <c r="C16652" s="6" t="s">
        <v>328</v>
      </c>
    </row>
    <row r="16653">
      <c r="A16653" s="7">
        <f t="shared" si="1"/>
        <v>14444</v>
      </c>
      <c r="B16653" s="5" t="s">
        <v>14679</v>
      </c>
      <c r="C16653" s="6" t="s">
        <v>196</v>
      </c>
    </row>
    <row r="16654">
      <c r="A16654" s="7">
        <f t="shared" si="1"/>
        <v>14445</v>
      </c>
      <c r="B16654" s="5" t="s">
        <v>14680</v>
      </c>
      <c r="C16654" s="6" t="s">
        <v>267</v>
      </c>
    </row>
    <row r="16655">
      <c r="A16655" s="7">
        <f t="shared" si="1"/>
        <v>14445</v>
      </c>
      <c r="B16655" s="5" t="s">
        <v>14680</v>
      </c>
      <c r="C16655" s="6" t="s">
        <v>91</v>
      </c>
    </row>
    <row r="16656">
      <c r="A16656" s="7">
        <f t="shared" si="1"/>
        <v>14446</v>
      </c>
      <c r="B16656" s="5" t="s">
        <v>14681</v>
      </c>
      <c r="C16656" s="6" t="s">
        <v>179</v>
      </c>
    </row>
    <row r="16657">
      <c r="A16657" s="7">
        <f t="shared" si="1"/>
        <v>14447</v>
      </c>
      <c r="B16657" s="8" t="s">
        <v>14682</v>
      </c>
      <c r="C16657" s="6" t="s">
        <v>313</v>
      </c>
    </row>
    <row r="16658">
      <c r="A16658" s="7">
        <f t="shared" si="1"/>
        <v>14448</v>
      </c>
      <c r="B16658" s="5" t="s">
        <v>14683</v>
      </c>
      <c r="C16658" s="6" t="s">
        <v>153</v>
      </c>
    </row>
    <row r="16659">
      <c r="A16659" s="7">
        <f t="shared" si="1"/>
        <v>14448</v>
      </c>
      <c r="B16659" s="5" t="s">
        <v>14683</v>
      </c>
      <c r="C16659" s="6" t="s">
        <v>25</v>
      </c>
    </row>
    <row r="16660">
      <c r="A16660" s="7">
        <f t="shared" si="1"/>
        <v>14449</v>
      </c>
      <c r="B16660" s="5" t="s">
        <v>14684</v>
      </c>
      <c r="C16660" s="6" t="s">
        <v>365</v>
      </c>
    </row>
    <row r="16661">
      <c r="A16661" s="7">
        <f t="shared" si="1"/>
        <v>14450</v>
      </c>
      <c r="B16661" s="5" t="s">
        <v>14685</v>
      </c>
      <c r="C16661" s="6" t="s">
        <v>179</v>
      </c>
    </row>
    <row r="16662">
      <c r="A16662" s="7">
        <f t="shared" si="1"/>
        <v>14450</v>
      </c>
      <c r="B16662" s="5" t="s">
        <v>14685</v>
      </c>
      <c r="C16662" s="6" t="s">
        <v>14686</v>
      </c>
    </row>
    <row r="16663">
      <c r="A16663" s="7">
        <f t="shared" si="1"/>
        <v>14451</v>
      </c>
      <c r="B16663" s="5" t="s">
        <v>14687</v>
      </c>
      <c r="C16663" s="6" t="s">
        <v>267</v>
      </c>
    </row>
    <row r="16664">
      <c r="A16664" s="7">
        <f t="shared" si="1"/>
        <v>14451</v>
      </c>
      <c r="B16664" s="5" t="s">
        <v>14687</v>
      </c>
      <c r="C16664" s="6" t="s">
        <v>91</v>
      </c>
    </row>
    <row r="16665">
      <c r="A16665" s="7">
        <f t="shared" si="1"/>
        <v>14451</v>
      </c>
      <c r="B16665" s="5" t="s">
        <v>14687</v>
      </c>
      <c r="C16665" s="6" t="s">
        <v>25</v>
      </c>
    </row>
    <row r="16666">
      <c r="A16666" s="7">
        <f t="shared" si="1"/>
        <v>14452</v>
      </c>
      <c r="B16666" s="5" t="s">
        <v>14688</v>
      </c>
      <c r="C16666" s="6" t="s">
        <v>267</v>
      </c>
    </row>
    <row r="16667">
      <c r="A16667" s="7">
        <f t="shared" si="1"/>
        <v>14452</v>
      </c>
      <c r="B16667" s="5" t="s">
        <v>14688</v>
      </c>
      <c r="C16667" s="6" t="s">
        <v>356</v>
      </c>
    </row>
    <row r="16668">
      <c r="A16668" s="7">
        <f t="shared" si="1"/>
        <v>14452</v>
      </c>
      <c r="B16668" s="5" t="s">
        <v>14688</v>
      </c>
      <c r="C16668" s="6" t="s">
        <v>25</v>
      </c>
    </row>
    <row r="16669">
      <c r="A16669" s="7">
        <f t="shared" si="1"/>
        <v>14452</v>
      </c>
      <c r="B16669" s="5" t="s">
        <v>14688</v>
      </c>
      <c r="C16669" s="6" t="s">
        <v>24</v>
      </c>
    </row>
    <row r="16670">
      <c r="A16670" s="7">
        <f t="shared" si="1"/>
        <v>14453</v>
      </c>
      <c r="B16670" s="8" t="s">
        <v>14689</v>
      </c>
      <c r="C16670" s="9" t="s">
        <v>10</v>
      </c>
    </row>
    <row r="16671">
      <c r="A16671" s="7">
        <f t="shared" si="1"/>
        <v>14453</v>
      </c>
      <c r="B16671" s="8" t="s">
        <v>14689</v>
      </c>
      <c r="C16671" s="9" t="s">
        <v>25</v>
      </c>
    </row>
    <row r="16672">
      <c r="A16672" s="7">
        <f t="shared" si="1"/>
        <v>14454</v>
      </c>
      <c r="B16672" s="5" t="s">
        <v>14690</v>
      </c>
      <c r="C16672" s="6" t="s">
        <v>452</v>
      </c>
    </row>
    <row r="16673">
      <c r="A16673" s="7">
        <f t="shared" si="1"/>
        <v>14455</v>
      </c>
      <c r="B16673" s="5" t="s">
        <v>14691</v>
      </c>
      <c r="C16673" s="6" t="s">
        <v>142</v>
      </c>
    </row>
    <row r="16674">
      <c r="A16674" s="7">
        <f t="shared" si="1"/>
        <v>14456</v>
      </c>
      <c r="B16674" s="5" t="s">
        <v>14692</v>
      </c>
      <c r="C16674" s="6" t="s">
        <v>462</v>
      </c>
    </row>
    <row r="16675">
      <c r="A16675" s="7">
        <f t="shared" si="1"/>
        <v>14457</v>
      </c>
      <c r="B16675" s="8" t="s">
        <v>14693</v>
      </c>
      <c r="C16675" s="9" t="s">
        <v>10</v>
      </c>
    </row>
    <row r="16676">
      <c r="A16676" s="7">
        <f t="shared" si="1"/>
        <v>14457</v>
      </c>
      <c r="B16676" s="8" t="s">
        <v>14693</v>
      </c>
      <c r="C16676" s="9" t="s">
        <v>60</v>
      </c>
    </row>
    <row r="16677">
      <c r="A16677" s="7">
        <f t="shared" si="1"/>
        <v>14457</v>
      </c>
      <c r="B16677" s="8" t="s">
        <v>14693</v>
      </c>
      <c r="C16677" s="9" t="s">
        <v>54</v>
      </c>
    </row>
    <row r="16678">
      <c r="A16678" s="7">
        <f t="shared" si="1"/>
        <v>14458</v>
      </c>
      <c r="B16678" s="5" t="s">
        <v>14694</v>
      </c>
      <c r="C16678" s="6" t="s">
        <v>336</v>
      </c>
    </row>
    <row r="16679">
      <c r="A16679" s="7">
        <f t="shared" si="1"/>
        <v>14458</v>
      </c>
      <c r="B16679" s="5" t="s">
        <v>14694</v>
      </c>
      <c r="C16679" s="6" t="s">
        <v>162</v>
      </c>
    </row>
    <row r="16680">
      <c r="A16680" s="7">
        <f t="shared" si="1"/>
        <v>14459</v>
      </c>
      <c r="B16680" s="5" t="s">
        <v>14695</v>
      </c>
      <c r="C16680" s="6" t="s">
        <v>393</v>
      </c>
    </row>
    <row r="16681">
      <c r="A16681" s="7">
        <f t="shared" si="1"/>
        <v>14460</v>
      </c>
      <c r="B16681" s="5" t="s">
        <v>14696</v>
      </c>
      <c r="C16681" s="6" t="s">
        <v>788</v>
      </c>
    </row>
    <row r="16682">
      <c r="A16682" s="7">
        <f t="shared" si="1"/>
        <v>14461</v>
      </c>
      <c r="B16682" s="5" t="s">
        <v>14697</v>
      </c>
      <c r="C16682" s="6" t="s">
        <v>452</v>
      </c>
    </row>
    <row r="16683">
      <c r="A16683" s="7">
        <f t="shared" si="1"/>
        <v>14462</v>
      </c>
      <c r="B16683" s="5" t="s">
        <v>14698</v>
      </c>
      <c r="C16683" s="6" t="s">
        <v>326</v>
      </c>
    </row>
    <row r="16684">
      <c r="A16684" s="7">
        <f t="shared" si="1"/>
        <v>14463</v>
      </c>
      <c r="B16684" s="5" t="s">
        <v>14699</v>
      </c>
      <c r="C16684" s="6" t="s">
        <v>405</v>
      </c>
    </row>
    <row r="16685">
      <c r="A16685" s="7">
        <f t="shared" si="1"/>
        <v>14464</v>
      </c>
      <c r="B16685" s="8" t="s">
        <v>14700</v>
      </c>
      <c r="C16685" s="6" t="s">
        <v>10122</v>
      </c>
    </row>
    <row r="16686">
      <c r="A16686" s="7">
        <f t="shared" si="1"/>
        <v>14464</v>
      </c>
      <c r="B16686" s="8" t="s">
        <v>14700</v>
      </c>
      <c r="C16686" s="9" t="s">
        <v>142</v>
      </c>
    </row>
    <row r="16687">
      <c r="A16687" s="7">
        <f t="shared" si="1"/>
        <v>14465</v>
      </c>
      <c r="B16687" s="8" t="s">
        <v>14701</v>
      </c>
      <c r="C16687" s="6" t="s">
        <v>150</v>
      </c>
    </row>
    <row r="16688">
      <c r="A16688" s="7">
        <f t="shared" si="1"/>
        <v>14465</v>
      </c>
      <c r="B16688" s="8" t="s">
        <v>14701</v>
      </c>
      <c r="C16688" s="9" t="s">
        <v>142</v>
      </c>
    </row>
    <row r="16689">
      <c r="A16689" s="7">
        <f t="shared" si="1"/>
        <v>14466</v>
      </c>
      <c r="B16689" s="8" t="s">
        <v>14702</v>
      </c>
      <c r="C16689" s="6" t="s">
        <v>179</v>
      </c>
    </row>
    <row r="16690">
      <c r="A16690" s="7">
        <f t="shared" si="1"/>
        <v>14467</v>
      </c>
      <c r="B16690" s="5" t="s">
        <v>14703</v>
      </c>
      <c r="C16690" s="6" t="s">
        <v>365</v>
      </c>
    </row>
    <row r="16691">
      <c r="A16691" s="7">
        <f t="shared" si="1"/>
        <v>14468</v>
      </c>
      <c r="B16691" s="5" t="s">
        <v>14704</v>
      </c>
      <c r="C16691" s="6" t="s">
        <v>4</v>
      </c>
    </row>
    <row r="16692">
      <c r="A16692" s="7">
        <f t="shared" si="1"/>
        <v>14469</v>
      </c>
      <c r="B16692" s="5" t="s">
        <v>14705</v>
      </c>
      <c r="C16692" s="6" t="s">
        <v>179</v>
      </c>
    </row>
    <row r="16693">
      <c r="A16693" s="7">
        <f t="shared" si="1"/>
        <v>14470</v>
      </c>
      <c r="B16693" s="8" t="s">
        <v>14706</v>
      </c>
      <c r="C16693" s="9" t="s">
        <v>162</v>
      </c>
    </row>
    <row r="16694">
      <c r="A16694" s="7">
        <f t="shared" si="1"/>
        <v>14471</v>
      </c>
      <c r="B16694" s="5" t="s">
        <v>14707</v>
      </c>
      <c r="C16694" s="6" t="s">
        <v>179</v>
      </c>
    </row>
    <row r="16695">
      <c r="A16695" s="7">
        <f t="shared" si="1"/>
        <v>14472</v>
      </c>
      <c r="B16695" s="5" t="s">
        <v>14708</v>
      </c>
      <c r="C16695" s="6" t="s">
        <v>20</v>
      </c>
    </row>
    <row r="16696">
      <c r="A16696" s="7">
        <f t="shared" si="1"/>
        <v>14473</v>
      </c>
      <c r="B16696" s="5" t="s">
        <v>14709</v>
      </c>
      <c r="C16696" s="6" t="s">
        <v>267</v>
      </c>
    </row>
    <row r="16697">
      <c r="A16697" s="7">
        <f t="shared" si="1"/>
        <v>14473</v>
      </c>
      <c r="B16697" s="5" t="s">
        <v>14709</v>
      </c>
      <c r="C16697" s="6" t="s">
        <v>405</v>
      </c>
    </row>
    <row r="16698">
      <c r="A16698" s="7">
        <f t="shared" si="1"/>
        <v>14474</v>
      </c>
      <c r="B16698" s="5" t="s">
        <v>14710</v>
      </c>
      <c r="C16698" s="6" t="s">
        <v>267</v>
      </c>
    </row>
    <row r="16699">
      <c r="A16699" s="7">
        <f t="shared" si="1"/>
        <v>14474</v>
      </c>
      <c r="B16699" s="5" t="s">
        <v>14710</v>
      </c>
      <c r="C16699" s="6" t="s">
        <v>91</v>
      </c>
    </row>
    <row r="16700">
      <c r="A16700" s="7">
        <f t="shared" si="1"/>
        <v>14475</v>
      </c>
      <c r="B16700" s="5" t="s">
        <v>14711</v>
      </c>
      <c r="C16700" s="6" t="s">
        <v>452</v>
      </c>
    </row>
    <row r="16701">
      <c r="A16701" s="7">
        <f t="shared" si="1"/>
        <v>14476</v>
      </c>
      <c r="B16701" s="5" t="s">
        <v>14712</v>
      </c>
      <c r="C16701" s="6" t="s">
        <v>196</v>
      </c>
    </row>
    <row r="16702">
      <c r="A16702" s="7">
        <f t="shared" si="1"/>
        <v>14476</v>
      </c>
      <c r="B16702" s="5" t="s">
        <v>14712</v>
      </c>
      <c r="C16702" s="6" t="s">
        <v>553</v>
      </c>
    </row>
    <row r="16703">
      <c r="A16703" s="7">
        <f t="shared" si="1"/>
        <v>14477</v>
      </c>
      <c r="B16703" s="5" t="s">
        <v>14713</v>
      </c>
      <c r="C16703" s="6" t="s">
        <v>313</v>
      </c>
    </row>
    <row r="16704">
      <c r="A16704" s="7">
        <f t="shared" si="1"/>
        <v>14478</v>
      </c>
      <c r="B16704" s="5" t="s">
        <v>14714</v>
      </c>
      <c r="C16704" s="6" t="s">
        <v>405</v>
      </c>
    </row>
    <row r="16705">
      <c r="A16705" s="7">
        <f t="shared" si="1"/>
        <v>14479</v>
      </c>
      <c r="B16705" s="5" t="s">
        <v>14715</v>
      </c>
      <c r="C16705" s="6" t="s">
        <v>405</v>
      </c>
    </row>
    <row r="16706">
      <c r="A16706" s="7">
        <f t="shared" si="1"/>
        <v>14479</v>
      </c>
      <c r="B16706" s="5" t="s">
        <v>14715</v>
      </c>
      <c r="C16706" s="6" t="s">
        <v>91</v>
      </c>
    </row>
    <row r="16707">
      <c r="A16707" s="7">
        <f t="shared" si="1"/>
        <v>14480</v>
      </c>
      <c r="B16707" s="5" t="s">
        <v>14716</v>
      </c>
      <c r="C16707" s="6" t="s">
        <v>462</v>
      </c>
    </row>
    <row r="16708">
      <c r="A16708" s="7">
        <f t="shared" si="1"/>
        <v>14481</v>
      </c>
      <c r="B16708" s="5" t="s">
        <v>14717</v>
      </c>
      <c r="C16708" s="6" t="s">
        <v>324</v>
      </c>
    </row>
    <row r="16709">
      <c r="A16709" s="7">
        <f t="shared" si="1"/>
        <v>14482</v>
      </c>
      <c r="B16709" s="5" t="s">
        <v>14718</v>
      </c>
      <c r="C16709" s="6" t="s">
        <v>326</v>
      </c>
    </row>
    <row r="16710">
      <c r="A16710" s="7">
        <f t="shared" si="1"/>
        <v>14483</v>
      </c>
      <c r="B16710" s="5" t="s">
        <v>14719</v>
      </c>
      <c r="C16710" s="6" t="s">
        <v>267</v>
      </c>
    </row>
    <row r="16711">
      <c r="A16711" s="7">
        <f t="shared" si="1"/>
        <v>14484</v>
      </c>
      <c r="B16711" s="5" t="s">
        <v>14720</v>
      </c>
      <c r="C16711" s="6" t="s">
        <v>326</v>
      </c>
    </row>
    <row r="16712">
      <c r="A16712" s="7">
        <f t="shared" si="1"/>
        <v>14485</v>
      </c>
      <c r="B16712" s="5" t="s">
        <v>14721</v>
      </c>
      <c r="C16712" s="6" t="s">
        <v>452</v>
      </c>
    </row>
    <row r="16713">
      <c r="A16713" s="7">
        <f t="shared" si="1"/>
        <v>14486</v>
      </c>
      <c r="B16713" s="5" t="s">
        <v>14722</v>
      </c>
      <c r="C16713" s="6" t="s">
        <v>452</v>
      </c>
    </row>
    <row r="16714">
      <c r="A16714" s="7">
        <f t="shared" si="1"/>
        <v>14487</v>
      </c>
      <c r="B16714" s="5" t="s">
        <v>14723</v>
      </c>
      <c r="C16714" s="6" t="s">
        <v>179</v>
      </c>
    </row>
    <row r="16715">
      <c r="A16715" s="7">
        <f t="shared" si="1"/>
        <v>14488</v>
      </c>
      <c r="B16715" s="5" t="s">
        <v>14724</v>
      </c>
      <c r="C16715" s="6" t="s">
        <v>324</v>
      </c>
    </row>
    <row r="16716">
      <c r="A16716" s="7">
        <f t="shared" si="1"/>
        <v>14489</v>
      </c>
      <c r="B16716" s="8" t="s">
        <v>14725</v>
      </c>
      <c r="C16716" s="9" t="s">
        <v>40</v>
      </c>
    </row>
    <row r="16717">
      <c r="A16717" s="7">
        <f t="shared" si="1"/>
        <v>14490</v>
      </c>
      <c r="B16717" s="5" t="s">
        <v>14726</v>
      </c>
      <c r="C16717" s="6" t="s">
        <v>336</v>
      </c>
    </row>
    <row r="16718">
      <c r="A16718" s="7">
        <f t="shared" si="1"/>
        <v>14490</v>
      </c>
      <c r="B16718" s="5" t="s">
        <v>14726</v>
      </c>
      <c r="C16718" s="6" t="s">
        <v>162</v>
      </c>
    </row>
    <row r="16719">
      <c r="A16719" s="7">
        <f t="shared" si="1"/>
        <v>14491</v>
      </c>
      <c r="B16719" s="5" t="s">
        <v>14727</v>
      </c>
      <c r="C16719" s="6" t="s">
        <v>196</v>
      </c>
    </row>
    <row r="16720">
      <c r="A16720" s="7">
        <f t="shared" si="1"/>
        <v>14492</v>
      </c>
      <c r="B16720" s="5" t="s">
        <v>14728</v>
      </c>
      <c r="C16720" s="6" t="s">
        <v>153</v>
      </c>
    </row>
    <row r="16721">
      <c r="A16721" s="7">
        <f t="shared" si="1"/>
        <v>14493</v>
      </c>
      <c r="B16721" s="5" t="s">
        <v>14729</v>
      </c>
      <c r="C16721" s="6" t="s">
        <v>336</v>
      </c>
    </row>
    <row r="16722">
      <c r="A16722" s="7">
        <f t="shared" si="1"/>
        <v>14493</v>
      </c>
      <c r="B16722" s="5" t="s">
        <v>14729</v>
      </c>
      <c r="C16722" s="6" t="s">
        <v>553</v>
      </c>
    </row>
    <row r="16723">
      <c r="A16723" s="7">
        <f t="shared" si="1"/>
        <v>14494</v>
      </c>
      <c r="B16723" s="5" t="s">
        <v>14730</v>
      </c>
      <c r="C16723" s="6" t="s">
        <v>336</v>
      </c>
    </row>
    <row r="16724">
      <c r="A16724" s="7">
        <f t="shared" si="1"/>
        <v>14495</v>
      </c>
      <c r="B16724" s="5" t="s">
        <v>14731</v>
      </c>
      <c r="C16724" s="6" t="s">
        <v>267</v>
      </c>
    </row>
    <row r="16725">
      <c r="A16725" s="7">
        <f t="shared" si="1"/>
        <v>14495</v>
      </c>
      <c r="B16725" s="5" t="s">
        <v>14731</v>
      </c>
      <c r="C16725" s="6" t="s">
        <v>91</v>
      </c>
    </row>
    <row r="16726">
      <c r="A16726" s="7">
        <f t="shared" si="1"/>
        <v>14495</v>
      </c>
      <c r="B16726" s="5" t="s">
        <v>14731</v>
      </c>
      <c r="C16726" s="6" t="s">
        <v>405</v>
      </c>
    </row>
    <row r="16727">
      <c r="A16727" s="7">
        <f t="shared" si="1"/>
        <v>14496</v>
      </c>
      <c r="B16727" s="8" t="s">
        <v>14732</v>
      </c>
      <c r="C16727" s="6" t="s">
        <v>672</v>
      </c>
    </row>
    <row r="16728">
      <c r="A16728" s="7">
        <f t="shared" si="1"/>
        <v>14496</v>
      </c>
      <c r="B16728" s="8" t="s">
        <v>14732</v>
      </c>
      <c r="C16728" s="6" t="s">
        <v>162</v>
      </c>
    </row>
    <row r="16729">
      <c r="A16729" s="7">
        <f t="shared" si="1"/>
        <v>14497</v>
      </c>
      <c r="B16729" s="5" t="s">
        <v>14733</v>
      </c>
      <c r="C16729" s="6" t="s">
        <v>267</v>
      </c>
    </row>
    <row r="16730">
      <c r="A16730" s="7">
        <f t="shared" si="1"/>
        <v>14497</v>
      </c>
      <c r="B16730" s="5" t="s">
        <v>14733</v>
      </c>
      <c r="C16730" s="6" t="s">
        <v>91</v>
      </c>
    </row>
    <row r="16731">
      <c r="A16731" s="7">
        <f t="shared" si="1"/>
        <v>14498</v>
      </c>
      <c r="B16731" s="5" t="s">
        <v>14734</v>
      </c>
      <c r="C16731" s="6" t="s">
        <v>405</v>
      </c>
    </row>
    <row r="16732">
      <c r="A16732" s="7">
        <f t="shared" si="1"/>
        <v>14499</v>
      </c>
      <c r="B16732" s="5" t="s">
        <v>14735</v>
      </c>
      <c r="C16732" s="6" t="s">
        <v>788</v>
      </c>
    </row>
    <row r="16733">
      <c r="A16733" s="7">
        <f t="shared" si="1"/>
        <v>14500</v>
      </c>
      <c r="B16733" s="5" t="s">
        <v>14736</v>
      </c>
      <c r="C16733" s="6" t="s">
        <v>142</v>
      </c>
    </row>
    <row r="16734">
      <c r="A16734" s="7">
        <f t="shared" si="1"/>
        <v>14501</v>
      </c>
      <c r="B16734" s="5" t="s">
        <v>14737</v>
      </c>
      <c r="C16734" s="6" t="s">
        <v>462</v>
      </c>
    </row>
    <row r="16735">
      <c r="A16735" s="7">
        <f t="shared" si="1"/>
        <v>14502</v>
      </c>
      <c r="B16735" s="8" t="s">
        <v>14738</v>
      </c>
      <c r="C16735" s="6" t="s">
        <v>672</v>
      </c>
    </row>
    <row r="16736">
      <c r="A16736" s="7">
        <f t="shared" si="1"/>
        <v>14503</v>
      </c>
      <c r="B16736" s="5" t="s">
        <v>14739</v>
      </c>
      <c r="C16736" s="6" t="s">
        <v>365</v>
      </c>
    </row>
    <row r="16737">
      <c r="A16737" s="7">
        <f t="shared" si="1"/>
        <v>14504</v>
      </c>
      <c r="B16737" s="5" t="s">
        <v>14740</v>
      </c>
      <c r="C16737" s="6" t="s">
        <v>365</v>
      </c>
    </row>
    <row r="16738">
      <c r="A16738" s="7">
        <f t="shared" si="1"/>
        <v>14505</v>
      </c>
      <c r="B16738" s="5" t="s">
        <v>14741</v>
      </c>
      <c r="C16738" s="6" t="s">
        <v>328</v>
      </c>
    </row>
    <row r="16739">
      <c r="A16739" s="7">
        <f t="shared" si="1"/>
        <v>14506</v>
      </c>
      <c r="B16739" s="8" t="s">
        <v>14742</v>
      </c>
      <c r="C16739" s="9" t="s">
        <v>54</v>
      </c>
    </row>
    <row r="16740">
      <c r="A16740" s="7">
        <f t="shared" si="1"/>
        <v>14507</v>
      </c>
      <c r="B16740" s="5" t="s">
        <v>14743</v>
      </c>
      <c r="C16740" s="6" t="s">
        <v>324</v>
      </c>
    </row>
    <row r="16741">
      <c r="A16741" s="7">
        <f t="shared" si="1"/>
        <v>14508</v>
      </c>
      <c r="B16741" s="5" t="s">
        <v>14744</v>
      </c>
      <c r="C16741" s="6" t="s">
        <v>452</v>
      </c>
    </row>
    <row r="16742">
      <c r="A16742" s="7">
        <f t="shared" si="1"/>
        <v>14509</v>
      </c>
      <c r="B16742" s="5" t="s">
        <v>14745</v>
      </c>
      <c r="C16742" s="6" t="s">
        <v>153</v>
      </c>
    </row>
    <row r="16743">
      <c r="A16743" s="7">
        <f t="shared" si="1"/>
        <v>14510</v>
      </c>
      <c r="B16743" s="5" t="s">
        <v>14746</v>
      </c>
      <c r="C16743" s="6" t="s">
        <v>452</v>
      </c>
    </row>
    <row r="16744">
      <c r="A16744" s="7">
        <f t="shared" si="1"/>
        <v>14511</v>
      </c>
      <c r="B16744" s="5" t="s">
        <v>14747</v>
      </c>
      <c r="C16744" s="6" t="s">
        <v>452</v>
      </c>
    </row>
    <row r="16745">
      <c r="A16745" s="7">
        <f t="shared" si="1"/>
        <v>14512</v>
      </c>
      <c r="B16745" s="5" t="s">
        <v>14748</v>
      </c>
      <c r="C16745" s="6" t="s">
        <v>462</v>
      </c>
    </row>
    <row r="16746">
      <c r="A16746" s="7">
        <f t="shared" si="1"/>
        <v>14513</v>
      </c>
      <c r="B16746" s="5" t="s">
        <v>14749</v>
      </c>
      <c r="C16746" s="6" t="s">
        <v>452</v>
      </c>
    </row>
    <row r="16747">
      <c r="A16747" s="7">
        <f t="shared" si="1"/>
        <v>14514</v>
      </c>
      <c r="B16747" s="5" t="s">
        <v>14750</v>
      </c>
      <c r="C16747" s="6" t="s">
        <v>142</v>
      </c>
    </row>
    <row r="16748">
      <c r="A16748" s="7">
        <f t="shared" si="1"/>
        <v>14514</v>
      </c>
      <c r="B16748" s="5" t="s">
        <v>14750</v>
      </c>
      <c r="C16748" s="6" t="s">
        <v>162</v>
      </c>
    </row>
    <row r="16749">
      <c r="A16749" s="7">
        <f t="shared" si="1"/>
        <v>14515</v>
      </c>
      <c r="B16749" s="8" t="s">
        <v>14751</v>
      </c>
      <c r="C16749" s="9" t="s">
        <v>142</v>
      </c>
    </row>
    <row r="16750">
      <c r="A16750" s="7">
        <f t="shared" si="1"/>
        <v>14516</v>
      </c>
      <c r="B16750" s="5" t="s">
        <v>14752</v>
      </c>
      <c r="C16750" s="6" t="s">
        <v>405</v>
      </c>
    </row>
    <row r="16751">
      <c r="A16751" s="7">
        <f t="shared" si="1"/>
        <v>14517</v>
      </c>
      <c r="B16751" s="5" t="s">
        <v>14753</v>
      </c>
      <c r="C16751" s="6" t="s">
        <v>365</v>
      </c>
    </row>
    <row r="16752">
      <c r="A16752" s="7">
        <f t="shared" si="1"/>
        <v>14518</v>
      </c>
      <c r="B16752" s="5" t="s">
        <v>14754</v>
      </c>
      <c r="C16752" s="6" t="s">
        <v>365</v>
      </c>
    </row>
    <row r="16753">
      <c r="A16753" s="7">
        <f t="shared" si="1"/>
        <v>14519</v>
      </c>
      <c r="B16753" s="5" t="s">
        <v>14755</v>
      </c>
      <c r="C16753" s="6" t="s">
        <v>365</v>
      </c>
    </row>
    <row r="16754">
      <c r="A16754" s="7">
        <f t="shared" si="1"/>
        <v>14520</v>
      </c>
      <c r="B16754" s="8" t="s">
        <v>14756</v>
      </c>
      <c r="C16754" s="9" t="s">
        <v>60</v>
      </c>
    </row>
    <row r="16755">
      <c r="A16755" s="7">
        <f t="shared" si="1"/>
        <v>14521</v>
      </c>
      <c r="B16755" s="5" t="s">
        <v>14757</v>
      </c>
      <c r="C16755" s="6" t="s">
        <v>452</v>
      </c>
    </row>
    <row r="16756">
      <c r="A16756" s="7">
        <f t="shared" si="1"/>
        <v>14522</v>
      </c>
      <c r="B16756" s="5" t="s">
        <v>14758</v>
      </c>
      <c r="C16756" s="6" t="s">
        <v>452</v>
      </c>
    </row>
    <row r="16757">
      <c r="A16757" s="7">
        <f t="shared" si="1"/>
        <v>14523</v>
      </c>
      <c r="B16757" s="5" t="s">
        <v>14759</v>
      </c>
      <c r="C16757" s="6" t="s">
        <v>462</v>
      </c>
    </row>
    <row r="16758">
      <c r="A16758" s="7">
        <f t="shared" si="1"/>
        <v>14524</v>
      </c>
      <c r="B16758" s="5" t="s">
        <v>14760</v>
      </c>
      <c r="C16758" s="6" t="s">
        <v>97</v>
      </c>
    </row>
    <row r="16759">
      <c r="A16759" s="7">
        <f t="shared" si="1"/>
        <v>14525</v>
      </c>
      <c r="B16759" s="5" t="s">
        <v>14761</v>
      </c>
      <c r="C16759" s="6" t="s">
        <v>179</v>
      </c>
    </row>
    <row r="16760">
      <c r="A16760" s="7">
        <f t="shared" si="1"/>
        <v>14526</v>
      </c>
      <c r="B16760" s="5" t="s">
        <v>14762</v>
      </c>
      <c r="C16760" s="6" t="s">
        <v>142</v>
      </c>
    </row>
    <row r="16761">
      <c r="A16761" s="7">
        <f t="shared" si="1"/>
        <v>14526</v>
      </c>
      <c r="B16761" s="5" t="s">
        <v>14762</v>
      </c>
      <c r="C16761" s="6" t="s">
        <v>162</v>
      </c>
    </row>
    <row r="16762">
      <c r="A16762" s="7">
        <f t="shared" si="1"/>
        <v>14527</v>
      </c>
      <c r="B16762" s="5" t="s">
        <v>14763</v>
      </c>
      <c r="C16762" s="6" t="s">
        <v>142</v>
      </c>
    </row>
    <row r="16763">
      <c r="A16763" s="7">
        <f t="shared" si="1"/>
        <v>14528</v>
      </c>
      <c r="B16763" s="5" t="s">
        <v>14764</v>
      </c>
      <c r="C16763" s="6" t="s">
        <v>621</v>
      </c>
    </row>
    <row r="16764">
      <c r="A16764" s="7">
        <f t="shared" si="1"/>
        <v>14529</v>
      </c>
      <c r="B16764" s="8" t="s">
        <v>14765</v>
      </c>
      <c r="C16764" s="6" t="s">
        <v>97</v>
      </c>
    </row>
    <row r="16765">
      <c r="A16765" s="7">
        <f t="shared" si="1"/>
        <v>14530</v>
      </c>
      <c r="B16765" s="5" t="s">
        <v>14766</v>
      </c>
      <c r="C16765" s="6" t="s">
        <v>162</v>
      </c>
    </row>
    <row r="16766">
      <c r="A16766" s="7">
        <f t="shared" si="1"/>
        <v>14531</v>
      </c>
      <c r="B16766" s="8" t="s">
        <v>14767</v>
      </c>
      <c r="C16766" s="6" t="s">
        <v>150</v>
      </c>
    </row>
    <row r="16767">
      <c r="A16767" s="7">
        <f t="shared" si="1"/>
        <v>14531</v>
      </c>
      <c r="B16767" s="8" t="s">
        <v>14767</v>
      </c>
      <c r="C16767" s="9" t="s">
        <v>60</v>
      </c>
    </row>
    <row r="16768">
      <c r="A16768" s="7">
        <f t="shared" si="1"/>
        <v>14532</v>
      </c>
      <c r="B16768" s="5" t="s">
        <v>14768</v>
      </c>
      <c r="C16768" s="6" t="s">
        <v>153</v>
      </c>
    </row>
    <row r="16769">
      <c r="A16769" s="7">
        <f t="shared" si="1"/>
        <v>14533</v>
      </c>
      <c r="B16769" s="5" t="s">
        <v>14769</v>
      </c>
      <c r="C16769" s="6" t="s">
        <v>153</v>
      </c>
    </row>
    <row r="16770">
      <c r="A16770" s="7">
        <f t="shared" si="1"/>
        <v>14534</v>
      </c>
      <c r="B16770" s="5" t="s">
        <v>14770</v>
      </c>
      <c r="C16770" s="6" t="s">
        <v>324</v>
      </c>
    </row>
    <row r="16771">
      <c r="A16771" s="7">
        <f t="shared" si="1"/>
        <v>14535</v>
      </c>
      <c r="B16771" s="5" t="s">
        <v>14771</v>
      </c>
      <c r="C16771" s="6" t="s">
        <v>405</v>
      </c>
    </row>
    <row r="16772">
      <c r="A16772" s="7">
        <f t="shared" si="1"/>
        <v>14536</v>
      </c>
      <c r="B16772" s="5" t="s">
        <v>14772</v>
      </c>
      <c r="C16772" s="6" t="s">
        <v>462</v>
      </c>
    </row>
    <row r="16773">
      <c r="A16773" s="7">
        <f t="shared" si="1"/>
        <v>14537</v>
      </c>
      <c r="B16773" s="5" t="s">
        <v>14773</v>
      </c>
      <c r="C16773" s="6" t="s">
        <v>328</v>
      </c>
    </row>
    <row r="16774">
      <c r="A16774" s="7">
        <f t="shared" si="1"/>
        <v>14538</v>
      </c>
      <c r="B16774" s="5" t="s">
        <v>14774</v>
      </c>
      <c r="C16774" s="6" t="s">
        <v>788</v>
      </c>
    </row>
    <row r="16775">
      <c r="A16775" s="7">
        <f t="shared" si="1"/>
        <v>14539</v>
      </c>
      <c r="B16775" s="8" t="s">
        <v>14775</v>
      </c>
      <c r="C16775" s="6" t="s">
        <v>672</v>
      </c>
    </row>
    <row r="16776">
      <c r="A16776" s="7">
        <f t="shared" si="1"/>
        <v>14539</v>
      </c>
      <c r="B16776" s="8" t="s">
        <v>14775</v>
      </c>
      <c r="C16776" s="9" t="s">
        <v>60</v>
      </c>
    </row>
    <row r="16777">
      <c r="A16777" s="7">
        <f t="shared" si="1"/>
        <v>14540</v>
      </c>
      <c r="B16777" s="5" t="s">
        <v>14776</v>
      </c>
      <c r="C16777" s="6" t="s">
        <v>179</v>
      </c>
    </row>
    <row r="16778">
      <c r="A16778" s="7">
        <f t="shared" si="1"/>
        <v>14541</v>
      </c>
      <c r="B16778" s="5" t="s">
        <v>14777</v>
      </c>
      <c r="C16778" s="6" t="s">
        <v>196</v>
      </c>
    </row>
    <row r="16779">
      <c r="A16779" s="7">
        <f t="shared" si="1"/>
        <v>14542</v>
      </c>
      <c r="B16779" s="8" t="s">
        <v>14778</v>
      </c>
      <c r="C16779" s="9" t="s">
        <v>60</v>
      </c>
    </row>
    <row r="16780">
      <c r="A16780" s="7">
        <f t="shared" si="1"/>
        <v>14543</v>
      </c>
      <c r="B16780" s="5" t="s">
        <v>14779</v>
      </c>
      <c r="C16780" s="6" t="s">
        <v>328</v>
      </c>
    </row>
    <row r="16781">
      <c r="A16781" s="7">
        <f t="shared" si="1"/>
        <v>14543</v>
      </c>
      <c r="B16781" s="5" t="s">
        <v>14779</v>
      </c>
      <c r="C16781" s="6" t="s">
        <v>162</v>
      </c>
    </row>
    <row r="16782">
      <c r="A16782" s="7">
        <f t="shared" si="1"/>
        <v>14544</v>
      </c>
      <c r="B16782" s="5" t="s">
        <v>14780</v>
      </c>
      <c r="C16782" s="6" t="s">
        <v>142</v>
      </c>
    </row>
    <row r="16783">
      <c r="A16783" s="7">
        <f t="shared" si="1"/>
        <v>14545</v>
      </c>
      <c r="B16783" s="5" t="s">
        <v>14781</v>
      </c>
      <c r="C16783" s="6" t="s">
        <v>328</v>
      </c>
    </row>
    <row r="16784">
      <c r="A16784" s="7">
        <f t="shared" si="1"/>
        <v>14546</v>
      </c>
      <c r="B16784" s="5" t="s">
        <v>14782</v>
      </c>
      <c r="C16784" s="6" t="s">
        <v>336</v>
      </c>
    </row>
    <row r="16785">
      <c r="A16785" s="7">
        <f t="shared" si="1"/>
        <v>14546</v>
      </c>
      <c r="B16785" s="5" t="s">
        <v>14782</v>
      </c>
      <c r="C16785" s="6" t="s">
        <v>553</v>
      </c>
    </row>
    <row r="16786">
      <c r="A16786" s="7">
        <f t="shared" si="1"/>
        <v>14547</v>
      </c>
      <c r="B16786" s="5" t="s">
        <v>14783</v>
      </c>
      <c r="C16786" s="6" t="s">
        <v>336</v>
      </c>
    </row>
    <row r="16787">
      <c r="A16787" s="7">
        <f t="shared" si="1"/>
        <v>14548</v>
      </c>
      <c r="B16787" s="5" t="s">
        <v>14784</v>
      </c>
      <c r="C16787" s="6" t="s">
        <v>336</v>
      </c>
    </row>
    <row r="16788">
      <c r="A16788" s="7">
        <f t="shared" si="1"/>
        <v>14548</v>
      </c>
      <c r="B16788" s="5" t="s">
        <v>14784</v>
      </c>
      <c r="C16788" s="6" t="s">
        <v>553</v>
      </c>
    </row>
    <row r="16789">
      <c r="A16789" s="7">
        <f t="shared" si="1"/>
        <v>14549</v>
      </c>
      <c r="B16789" s="5" t="s">
        <v>14785</v>
      </c>
      <c r="C16789" s="6" t="s">
        <v>336</v>
      </c>
    </row>
    <row r="16790">
      <c r="A16790" s="7">
        <f t="shared" si="1"/>
        <v>14550</v>
      </c>
      <c r="B16790" s="5" t="s">
        <v>14786</v>
      </c>
      <c r="C16790" s="6" t="s">
        <v>336</v>
      </c>
    </row>
    <row r="16791">
      <c r="A16791" s="7">
        <f t="shared" si="1"/>
        <v>14550</v>
      </c>
      <c r="B16791" s="5" t="s">
        <v>14786</v>
      </c>
      <c r="C16791" s="6" t="s">
        <v>553</v>
      </c>
    </row>
    <row r="16792">
      <c r="A16792" s="7">
        <f t="shared" si="1"/>
        <v>14551</v>
      </c>
      <c r="B16792" s="5" t="s">
        <v>14787</v>
      </c>
      <c r="C16792" s="6" t="s">
        <v>365</v>
      </c>
    </row>
    <row r="16793">
      <c r="A16793" s="7">
        <f t="shared" si="1"/>
        <v>14552</v>
      </c>
      <c r="B16793" s="5" t="s">
        <v>14788</v>
      </c>
      <c r="C16793" s="6" t="s">
        <v>452</v>
      </c>
    </row>
    <row r="16794">
      <c r="A16794" s="7">
        <f t="shared" si="1"/>
        <v>14553</v>
      </c>
      <c r="B16794" s="5" t="s">
        <v>14789</v>
      </c>
      <c r="C16794" s="6" t="s">
        <v>91</v>
      </c>
    </row>
    <row r="16795">
      <c r="A16795" s="7">
        <f t="shared" si="1"/>
        <v>14553</v>
      </c>
      <c r="B16795" s="5" t="s">
        <v>14789</v>
      </c>
      <c r="C16795" s="6" t="s">
        <v>405</v>
      </c>
    </row>
    <row r="16796">
      <c r="A16796" s="7">
        <f t="shared" si="1"/>
        <v>14553</v>
      </c>
      <c r="B16796" s="5" t="s">
        <v>14789</v>
      </c>
      <c r="C16796" s="6" t="s">
        <v>267</v>
      </c>
    </row>
    <row r="16797">
      <c r="A16797" s="7">
        <f t="shared" si="1"/>
        <v>14553</v>
      </c>
      <c r="B16797" s="5" t="s">
        <v>14789</v>
      </c>
      <c r="C16797" s="6" t="s">
        <v>25</v>
      </c>
    </row>
    <row r="16798">
      <c r="A16798" s="7">
        <f t="shared" si="1"/>
        <v>14554</v>
      </c>
      <c r="B16798" s="5" t="s">
        <v>14790</v>
      </c>
      <c r="C16798" s="6" t="s">
        <v>336</v>
      </c>
    </row>
    <row r="16799">
      <c r="A16799" s="7">
        <f t="shared" si="1"/>
        <v>14555</v>
      </c>
      <c r="B16799" s="5" t="s">
        <v>14791</v>
      </c>
      <c r="C16799" s="6" t="s">
        <v>336</v>
      </c>
    </row>
    <row r="16800">
      <c r="A16800" s="7">
        <f t="shared" si="1"/>
        <v>14556</v>
      </c>
      <c r="B16800" s="8" t="s">
        <v>14792</v>
      </c>
      <c r="C16800" s="9" t="s">
        <v>22</v>
      </c>
    </row>
    <row r="16801">
      <c r="A16801" s="7">
        <f t="shared" si="1"/>
        <v>14557</v>
      </c>
      <c r="B16801" s="8" t="s">
        <v>14793</v>
      </c>
      <c r="C16801" s="9" t="s">
        <v>60</v>
      </c>
    </row>
    <row r="16802">
      <c r="A16802" s="7">
        <f t="shared" si="1"/>
        <v>14558</v>
      </c>
      <c r="B16802" s="5" t="s">
        <v>14794</v>
      </c>
      <c r="C16802" s="6" t="s">
        <v>267</v>
      </c>
    </row>
    <row r="16803">
      <c r="A16803" s="7">
        <f t="shared" si="1"/>
        <v>14558</v>
      </c>
      <c r="B16803" s="5" t="s">
        <v>14794</v>
      </c>
      <c r="C16803" s="6" t="s">
        <v>91</v>
      </c>
    </row>
    <row r="16804">
      <c r="A16804" s="7">
        <f t="shared" si="1"/>
        <v>14559</v>
      </c>
      <c r="B16804" s="5" t="s">
        <v>14795</v>
      </c>
      <c r="C16804" s="6" t="s">
        <v>267</v>
      </c>
    </row>
    <row r="16805">
      <c r="A16805" s="7">
        <f t="shared" si="1"/>
        <v>14560</v>
      </c>
      <c r="B16805" s="8" t="s">
        <v>14796</v>
      </c>
      <c r="C16805" s="9" t="s">
        <v>60</v>
      </c>
    </row>
    <row r="16806">
      <c r="A16806" s="7">
        <f t="shared" si="1"/>
        <v>14560</v>
      </c>
      <c r="B16806" s="8" t="s">
        <v>14796</v>
      </c>
      <c r="C16806" s="9" t="s">
        <v>162</v>
      </c>
    </row>
    <row r="16807">
      <c r="A16807" s="7">
        <f t="shared" si="1"/>
        <v>14561</v>
      </c>
      <c r="B16807" s="5" t="s">
        <v>14797</v>
      </c>
      <c r="C16807" s="6" t="s">
        <v>336</v>
      </c>
    </row>
    <row r="16808">
      <c r="A16808" s="7">
        <f t="shared" si="1"/>
        <v>14562</v>
      </c>
      <c r="B16808" s="5" t="s">
        <v>14798</v>
      </c>
      <c r="C16808" s="6" t="s">
        <v>336</v>
      </c>
    </row>
    <row r="16809">
      <c r="A16809" s="7">
        <f t="shared" si="1"/>
        <v>14562</v>
      </c>
      <c r="B16809" s="5" t="s">
        <v>14798</v>
      </c>
      <c r="C16809" s="6" t="s">
        <v>24</v>
      </c>
    </row>
    <row r="16810">
      <c r="A16810" s="7">
        <f t="shared" si="1"/>
        <v>14563</v>
      </c>
      <c r="B16810" s="5" t="s">
        <v>14799</v>
      </c>
      <c r="C16810" s="6" t="s">
        <v>336</v>
      </c>
    </row>
    <row r="16811">
      <c r="A16811" s="7">
        <f t="shared" si="1"/>
        <v>14564</v>
      </c>
      <c r="B16811" s="8" t="s">
        <v>14800</v>
      </c>
      <c r="C16811" s="9" t="s">
        <v>60</v>
      </c>
    </row>
    <row r="16812">
      <c r="A16812" s="7">
        <f t="shared" si="1"/>
        <v>14565</v>
      </c>
      <c r="B16812" s="5" t="s">
        <v>14801</v>
      </c>
      <c r="C16812" s="6" t="s">
        <v>91</v>
      </c>
    </row>
    <row r="16813">
      <c r="A16813" s="7">
        <f t="shared" si="1"/>
        <v>14565</v>
      </c>
      <c r="B16813" s="5" t="s">
        <v>14801</v>
      </c>
      <c r="C16813" s="6" t="s">
        <v>405</v>
      </c>
    </row>
    <row r="16814">
      <c r="A16814" s="7">
        <f t="shared" si="1"/>
        <v>14566</v>
      </c>
      <c r="B16814" s="5" t="s">
        <v>14802</v>
      </c>
      <c r="C16814" s="6" t="s">
        <v>267</v>
      </c>
    </row>
    <row r="16815">
      <c r="A16815" s="7">
        <f t="shared" si="1"/>
        <v>14567</v>
      </c>
      <c r="B16815" s="5" t="s">
        <v>14803</v>
      </c>
      <c r="C16815" s="6" t="s">
        <v>267</v>
      </c>
    </row>
    <row r="16816">
      <c r="A16816" s="7">
        <f t="shared" si="1"/>
        <v>14568</v>
      </c>
      <c r="B16816" s="8" t="s">
        <v>14804</v>
      </c>
      <c r="C16816" s="9" t="s">
        <v>60</v>
      </c>
    </row>
    <row r="16817">
      <c r="A16817" s="7">
        <f t="shared" si="1"/>
        <v>14568</v>
      </c>
      <c r="B16817" s="8" t="s">
        <v>14804</v>
      </c>
      <c r="C16817" s="9" t="s">
        <v>162</v>
      </c>
    </row>
    <row r="16818">
      <c r="A16818" s="7">
        <f t="shared" si="1"/>
        <v>14569</v>
      </c>
      <c r="B16818" s="5" t="s">
        <v>14805</v>
      </c>
      <c r="C16818" s="6" t="s">
        <v>336</v>
      </c>
    </row>
    <row r="16819">
      <c r="A16819" s="7">
        <f t="shared" si="1"/>
        <v>14569</v>
      </c>
      <c r="B16819" s="5" t="s">
        <v>14805</v>
      </c>
      <c r="C16819" s="6" t="s">
        <v>162</v>
      </c>
    </row>
    <row r="16820">
      <c r="A16820" s="7">
        <f t="shared" si="1"/>
        <v>14570</v>
      </c>
      <c r="B16820" s="8" t="s">
        <v>14806</v>
      </c>
      <c r="C16820" s="9" t="s">
        <v>60</v>
      </c>
    </row>
    <row r="16821">
      <c r="A16821" s="7">
        <f t="shared" si="1"/>
        <v>14571</v>
      </c>
      <c r="B16821" s="5" t="s">
        <v>14807</v>
      </c>
      <c r="C16821" s="6" t="s">
        <v>267</v>
      </c>
    </row>
    <row r="16822">
      <c r="A16822" s="7">
        <f t="shared" si="1"/>
        <v>14572</v>
      </c>
      <c r="B16822" s="5" t="s">
        <v>14808</v>
      </c>
      <c r="C16822" s="6" t="s">
        <v>452</v>
      </c>
    </row>
    <row r="16823">
      <c r="A16823" s="7">
        <f t="shared" si="1"/>
        <v>14573</v>
      </c>
      <c r="B16823" s="8" t="s">
        <v>14809</v>
      </c>
      <c r="C16823" s="9" t="s">
        <v>60</v>
      </c>
    </row>
    <row r="16824">
      <c r="A16824" s="7">
        <f t="shared" si="1"/>
        <v>14573</v>
      </c>
      <c r="B16824" s="8" t="s">
        <v>14809</v>
      </c>
      <c r="C16824" s="9" t="s">
        <v>162</v>
      </c>
    </row>
    <row r="16825">
      <c r="A16825" s="7">
        <f t="shared" si="1"/>
        <v>14574</v>
      </c>
      <c r="B16825" s="5" t="s">
        <v>14810</v>
      </c>
      <c r="C16825" s="6" t="s">
        <v>196</v>
      </c>
    </row>
    <row r="16826">
      <c r="A16826" s="7">
        <f t="shared" si="1"/>
        <v>14575</v>
      </c>
      <c r="B16826" s="5" t="s">
        <v>14811</v>
      </c>
      <c r="C16826" s="6" t="s">
        <v>336</v>
      </c>
    </row>
    <row r="16827">
      <c r="A16827" s="7">
        <f t="shared" si="1"/>
        <v>14576</v>
      </c>
      <c r="B16827" s="8" t="s">
        <v>14812</v>
      </c>
      <c r="C16827" s="9" t="s">
        <v>60</v>
      </c>
    </row>
    <row r="16828">
      <c r="A16828" s="7">
        <f t="shared" si="1"/>
        <v>14577</v>
      </c>
      <c r="B16828" s="8" t="s">
        <v>14813</v>
      </c>
      <c r="C16828" s="6" t="s">
        <v>132</v>
      </c>
    </row>
    <row r="16829">
      <c r="A16829" s="7">
        <f t="shared" si="1"/>
        <v>14577</v>
      </c>
      <c r="B16829" s="8" t="s">
        <v>14813</v>
      </c>
      <c r="C16829" s="9" t="s">
        <v>60</v>
      </c>
    </row>
    <row r="16830">
      <c r="A16830" s="7">
        <f t="shared" si="1"/>
        <v>14577</v>
      </c>
      <c r="B16830" s="8" t="s">
        <v>14813</v>
      </c>
      <c r="C16830" s="9" t="s">
        <v>25</v>
      </c>
    </row>
    <row r="16831">
      <c r="A16831" s="7">
        <f t="shared" si="1"/>
        <v>14578</v>
      </c>
      <c r="B16831" s="5" t="s">
        <v>14814</v>
      </c>
      <c r="C16831" s="6" t="s">
        <v>142</v>
      </c>
    </row>
    <row r="16832">
      <c r="A16832" s="7">
        <f t="shared" si="1"/>
        <v>14578</v>
      </c>
      <c r="B16832" s="5" t="s">
        <v>14814</v>
      </c>
      <c r="C16832" s="6" t="s">
        <v>162</v>
      </c>
    </row>
    <row r="16833">
      <c r="A16833" s="7">
        <f t="shared" si="1"/>
        <v>14578</v>
      </c>
      <c r="B16833" s="5" t="s">
        <v>14814</v>
      </c>
      <c r="C16833" s="6" t="s">
        <v>150</v>
      </c>
    </row>
    <row r="16834">
      <c r="A16834" s="7">
        <f t="shared" si="1"/>
        <v>14579</v>
      </c>
      <c r="B16834" s="8" t="s">
        <v>14815</v>
      </c>
      <c r="C16834" s="6" t="s">
        <v>179</v>
      </c>
    </row>
    <row r="16835">
      <c r="A16835" s="7">
        <f t="shared" si="1"/>
        <v>14580</v>
      </c>
      <c r="B16835" s="5" t="s">
        <v>14816</v>
      </c>
      <c r="C16835" s="6" t="s">
        <v>462</v>
      </c>
    </row>
    <row r="16836">
      <c r="A16836" s="7">
        <f t="shared" si="1"/>
        <v>14581</v>
      </c>
      <c r="B16836" s="5" t="s">
        <v>14817</v>
      </c>
      <c r="C16836" s="6" t="s">
        <v>462</v>
      </c>
    </row>
    <row r="16837">
      <c r="A16837" s="7">
        <f t="shared" si="1"/>
        <v>14582</v>
      </c>
      <c r="B16837" s="5" t="s">
        <v>14818</v>
      </c>
      <c r="C16837" s="6" t="s">
        <v>462</v>
      </c>
    </row>
    <row r="16838">
      <c r="A16838" s="7">
        <f t="shared" si="1"/>
        <v>14583</v>
      </c>
      <c r="B16838" s="5" t="s">
        <v>14819</v>
      </c>
      <c r="C16838" s="6" t="s">
        <v>462</v>
      </c>
    </row>
    <row r="16839">
      <c r="A16839" s="7">
        <f t="shared" si="1"/>
        <v>14584</v>
      </c>
      <c r="B16839" s="5" t="s">
        <v>14820</v>
      </c>
      <c r="C16839" s="6" t="s">
        <v>462</v>
      </c>
    </row>
    <row r="16840">
      <c r="A16840" s="7">
        <f t="shared" si="1"/>
        <v>14585</v>
      </c>
      <c r="B16840" s="8" t="s">
        <v>14821</v>
      </c>
      <c r="C16840" s="9" t="s">
        <v>177</v>
      </c>
    </row>
    <row r="16841">
      <c r="A16841" s="7">
        <f t="shared" si="1"/>
        <v>14586</v>
      </c>
      <c r="B16841" s="8" t="s">
        <v>14822</v>
      </c>
      <c r="C16841" s="6" t="s">
        <v>672</v>
      </c>
    </row>
    <row r="16842">
      <c r="A16842" s="7">
        <f t="shared" si="1"/>
        <v>14586</v>
      </c>
      <c r="B16842" s="8" t="s">
        <v>14822</v>
      </c>
      <c r="C16842" s="6" t="s">
        <v>91</v>
      </c>
    </row>
    <row r="16843">
      <c r="A16843" s="7">
        <f t="shared" si="1"/>
        <v>14586</v>
      </c>
      <c r="B16843" s="8" t="s">
        <v>14822</v>
      </c>
      <c r="C16843" s="9" t="s">
        <v>60</v>
      </c>
    </row>
    <row r="16844">
      <c r="A16844" s="7">
        <f t="shared" si="1"/>
        <v>14587</v>
      </c>
      <c r="B16844" s="8" t="s">
        <v>14823</v>
      </c>
      <c r="C16844" s="9" t="s">
        <v>56</v>
      </c>
    </row>
    <row r="16845">
      <c r="A16845" s="7">
        <f t="shared" si="1"/>
        <v>14588</v>
      </c>
      <c r="B16845" s="5" t="s">
        <v>14824</v>
      </c>
      <c r="C16845" s="6" t="s">
        <v>405</v>
      </c>
    </row>
    <row r="16846">
      <c r="A16846" s="7">
        <f t="shared" si="1"/>
        <v>14589</v>
      </c>
      <c r="B16846" s="5" t="s">
        <v>14825</v>
      </c>
      <c r="C16846" s="6" t="s">
        <v>324</v>
      </c>
    </row>
    <row r="16847">
      <c r="A16847" s="7">
        <f t="shared" si="1"/>
        <v>14590</v>
      </c>
      <c r="B16847" s="8" t="s">
        <v>14826</v>
      </c>
      <c r="C16847" s="6" t="s">
        <v>452</v>
      </c>
    </row>
    <row r="16848">
      <c r="A16848" s="7">
        <f t="shared" si="1"/>
        <v>14590</v>
      </c>
      <c r="B16848" s="8" t="s">
        <v>14826</v>
      </c>
      <c r="C16848" s="9" t="s">
        <v>142</v>
      </c>
    </row>
    <row r="16849">
      <c r="A16849" s="7">
        <f t="shared" si="1"/>
        <v>14591</v>
      </c>
      <c r="B16849" s="8" t="s">
        <v>14827</v>
      </c>
      <c r="C16849" s="6" t="s">
        <v>14828</v>
      </c>
    </row>
    <row r="16850">
      <c r="A16850" s="7">
        <f t="shared" si="1"/>
        <v>14592</v>
      </c>
      <c r="B16850" s="8" t="s">
        <v>14829</v>
      </c>
      <c r="C16850" s="9" t="s">
        <v>56</v>
      </c>
    </row>
    <row r="16851">
      <c r="A16851" s="7">
        <f t="shared" si="1"/>
        <v>14592</v>
      </c>
      <c r="B16851" s="8" t="s">
        <v>14829</v>
      </c>
      <c r="C16851" s="9" t="s">
        <v>162</v>
      </c>
    </row>
    <row r="16852">
      <c r="A16852" s="7">
        <f t="shared" si="1"/>
        <v>14593</v>
      </c>
      <c r="B16852" s="5" t="s">
        <v>14830</v>
      </c>
      <c r="C16852" s="6" t="s">
        <v>462</v>
      </c>
    </row>
    <row r="16853">
      <c r="A16853" s="7">
        <f t="shared" si="1"/>
        <v>14594</v>
      </c>
      <c r="B16853" s="5" t="s">
        <v>14831</v>
      </c>
      <c r="C16853" s="6" t="s">
        <v>196</v>
      </c>
    </row>
    <row r="16854">
      <c r="A16854" s="7">
        <f t="shared" si="1"/>
        <v>14595</v>
      </c>
      <c r="B16854" s="5" t="s">
        <v>14832</v>
      </c>
      <c r="C16854" s="6" t="s">
        <v>324</v>
      </c>
    </row>
    <row r="16855">
      <c r="A16855" s="7">
        <f t="shared" si="1"/>
        <v>14596</v>
      </c>
      <c r="B16855" s="5" t="s">
        <v>14833</v>
      </c>
      <c r="C16855" s="6" t="s">
        <v>452</v>
      </c>
    </row>
    <row r="16856">
      <c r="A16856" s="7">
        <f t="shared" si="1"/>
        <v>14597</v>
      </c>
      <c r="B16856" s="5" t="s">
        <v>14834</v>
      </c>
      <c r="C16856" s="6" t="s">
        <v>788</v>
      </c>
    </row>
    <row r="16857">
      <c r="A16857" s="7">
        <f t="shared" si="1"/>
        <v>14598</v>
      </c>
      <c r="B16857" s="5" t="s">
        <v>14835</v>
      </c>
      <c r="C16857" s="6" t="s">
        <v>405</v>
      </c>
    </row>
    <row r="16858">
      <c r="A16858" s="7">
        <f t="shared" si="1"/>
        <v>14599</v>
      </c>
      <c r="B16858" s="5" t="s">
        <v>14836</v>
      </c>
      <c r="C16858" s="6" t="s">
        <v>196</v>
      </c>
    </row>
    <row r="16859">
      <c r="A16859" s="7">
        <f t="shared" si="1"/>
        <v>14600</v>
      </c>
      <c r="B16859" s="5" t="s">
        <v>14837</v>
      </c>
      <c r="C16859" s="6" t="s">
        <v>267</v>
      </c>
    </row>
    <row r="16860">
      <c r="A16860" s="7">
        <f t="shared" si="1"/>
        <v>14600</v>
      </c>
      <c r="B16860" s="5" t="s">
        <v>14837</v>
      </c>
      <c r="C16860" s="6" t="s">
        <v>91</v>
      </c>
    </row>
    <row r="16861">
      <c r="A16861" s="7">
        <f t="shared" si="1"/>
        <v>14601</v>
      </c>
      <c r="B16861" s="5" t="s">
        <v>14838</v>
      </c>
      <c r="C16861" s="6" t="s">
        <v>267</v>
      </c>
    </row>
    <row r="16862">
      <c r="A16862" s="7">
        <f t="shared" si="1"/>
        <v>14601</v>
      </c>
      <c r="B16862" s="5" t="s">
        <v>14838</v>
      </c>
      <c r="C16862" s="6" t="s">
        <v>91</v>
      </c>
    </row>
    <row r="16863">
      <c r="A16863" s="7">
        <f t="shared" si="1"/>
        <v>14602</v>
      </c>
      <c r="B16863" s="5" t="s">
        <v>14839</v>
      </c>
      <c r="C16863" s="6" t="s">
        <v>267</v>
      </c>
    </row>
    <row r="16864">
      <c r="A16864" s="7">
        <f t="shared" si="1"/>
        <v>14603</v>
      </c>
      <c r="B16864" s="5" t="s">
        <v>14840</v>
      </c>
      <c r="C16864" s="6" t="s">
        <v>313</v>
      </c>
    </row>
    <row r="16865">
      <c r="A16865" s="7">
        <f t="shared" si="1"/>
        <v>14604</v>
      </c>
      <c r="B16865" s="5" t="s">
        <v>14841</v>
      </c>
      <c r="C16865" s="6" t="s">
        <v>162</v>
      </c>
    </row>
    <row r="16866">
      <c r="A16866" s="7">
        <f t="shared" si="1"/>
        <v>14604</v>
      </c>
      <c r="B16866" s="5" t="s">
        <v>14841</v>
      </c>
      <c r="C16866" s="6" t="s">
        <v>142</v>
      </c>
    </row>
    <row r="16867">
      <c r="A16867" s="7">
        <f t="shared" si="1"/>
        <v>14604</v>
      </c>
      <c r="B16867" s="5" t="s">
        <v>14841</v>
      </c>
      <c r="C16867" s="6" t="s">
        <v>150</v>
      </c>
    </row>
    <row r="16868">
      <c r="A16868" s="7">
        <f t="shared" si="1"/>
        <v>14605</v>
      </c>
      <c r="B16868" s="5" t="s">
        <v>14842</v>
      </c>
      <c r="C16868" s="6" t="s">
        <v>142</v>
      </c>
    </row>
    <row r="16869">
      <c r="A16869" s="7">
        <f t="shared" si="1"/>
        <v>14606</v>
      </c>
      <c r="B16869" s="5" t="s">
        <v>14843</v>
      </c>
      <c r="C16869" s="6" t="s">
        <v>452</v>
      </c>
    </row>
    <row r="16870">
      <c r="A16870" s="7">
        <f t="shared" si="1"/>
        <v>14607</v>
      </c>
      <c r="B16870" s="5" t="s">
        <v>14844</v>
      </c>
      <c r="C16870" s="6" t="s">
        <v>179</v>
      </c>
    </row>
    <row r="16871">
      <c r="A16871" s="7">
        <f t="shared" si="1"/>
        <v>14608</v>
      </c>
      <c r="B16871" s="5" t="s">
        <v>14845</v>
      </c>
      <c r="C16871" s="6" t="s">
        <v>365</v>
      </c>
    </row>
    <row r="16872">
      <c r="A16872" s="7">
        <f t="shared" si="1"/>
        <v>14609</v>
      </c>
      <c r="B16872" s="8" t="s">
        <v>14846</v>
      </c>
      <c r="C16872" s="9" t="s">
        <v>780</v>
      </c>
    </row>
    <row r="16873">
      <c r="A16873" s="7">
        <f t="shared" si="1"/>
        <v>14610</v>
      </c>
      <c r="B16873" s="5" t="s">
        <v>14847</v>
      </c>
      <c r="C16873" s="6" t="s">
        <v>324</v>
      </c>
    </row>
    <row r="16874">
      <c r="A16874" s="7">
        <f t="shared" si="1"/>
        <v>14611</v>
      </c>
      <c r="B16874" s="8" t="s">
        <v>14848</v>
      </c>
      <c r="C16874" s="6" t="s">
        <v>672</v>
      </c>
    </row>
    <row r="16875">
      <c r="A16875" s="7">
        <f t="shared" si="1"/>
        <v>14611</v>
      </c>
      <c r="B16875" s="8" t="s">
        <v>14848</v>
      </c>
      <c r="C16875" s="6" t="s">
        <v>91</v>
      </c>
    </row>
    <row r="16876">
      <c r="A16876" s="7">
        <f t="shared" si="1"/>
        <v>14611</v>
      </c>
      <c r="B16876" s="8" t="s">
        <v>14848</v>
      </c>
      <c r="C16876" s="9" t="s">
        <v>60</v>
      </c>
    </row>
    <row r="16877">
      <c r="A16877" s="7">
        <f t="shared" si="1"/>
        <v>14612</v>
      </c>
      <c r="B16877" s="5" t="s">
        <v>14849</v>
      </c>
      <c r="C16877" s="6" t="s">
        <v>267</v>
      </c>
    </row>
    <row r="16878">
      <c r="A16878" s="7">
        <f t="shared" si="1"/>
        <v>14612</v>
      </c>
      <c r="B16878" s="5" t="s">
        <v>14849</v>
      </c>
      <c r="C16878" s="6" t="s">
        <v>91</v>
      </c>
    </row>
    <row r="16879">
      <c r="A16879" s="7">
        <f t="shared" si="1"/>
        <v>14613</v>
      </c>
      <c r="B16879" s="5" t="s">
        <v>14850</v>
      </c>
      <c r="C16879" s="6" t="s">
        <v>142</v>
      </c>
    </row>
    <row r="16880">
      <c r="A16880" s="7">
        <f t="shared" si="1"/>
        <v>14614</v>
      </c>
      <c r="B16880" s="8" t="s">
        <v>14851</v>
      </c>
      <c r="C16880" s="9" t="s">
        <v>142</v>
      </c>
    </row>
    <row r="16881">
      <c r="A16881" s="7">
        <f t="shared" si="1"/>
        <v>14615</v>
      </c>
      <c r="B16881" s="5" t="s">
        <v>14852</v>
      </c>
      <c r="C16881" s="6" t="s">
        <v>162</v>
      </c>
    </row>
    <row r="16882">
      <c r="A16882" s="7">
        <f t="shared" si="1"/>
        <v>14616</v>
      </c>
      <c r="B16882" s="5" t="s">
        <v>14853</v>
      </c>
      <c r="C16882" s="6" t="s">
        <v>336</v>
      </c>
    </row>
    <row r="16883">
      <c r="A16883" s="7">
        <f t="shared" si="1"/>
        <v>14617</v>
      </c>
      <c r="B16883" s="5" t="s">
        <v>14854</v>
      </c>
      <c r="C16883" s="6" t="s">
        <v>336</v>
      </c>
    </row>
    <row r="16884">
      <c r="A16884" s="7">
        <f t="shared" si="1"/>
        <v>14618</v>
      </c>
      <c r="B16884" s="5" t="s">
        <v>14855</v>
      </c>
      <c r="C16884" s="6" t="s">
        <v>267</v>
      </c>
    </row>
    <row r="16885">
      <c r="A16885" s="7">
        <f t="shared" si="1"/>
        <v>14618</v>
      </c>
      <c r="B16885" s="5" t="s">
        <v>14855</v>
      </c>
      <c r="C16885" s="6" t="s">
        <v>91</v>
      </c>
    </row>
    <row r="16886">
      <c r="A16886" s="7">
        <f t="shared" si="1"/>
        <v>14619</v>
      </c>
      <c r="B16886" s="5" t="s">
        <v>14856</v>
      </c>
      <c r="C16886" s="6" t="s">
        <v>153</v>
      </c>
    </row>
    <row r="16887">
      <c r="A16887" s="7">
        <f t="shared" si="1"/>
        <v>14620</v>
      </c>
      <c r="B16887" s="8" t="s">
        <v>14857</v>
      </c>
      <c r="C16887" s="9" t="s">
        <v>530</v>
      </c>
    </row>
    <row r="16888">
      <c r="A16888" s="7">
        <f t="shared" si="1"/>
        <v>14621</v>
      </c>
      <c r="B16888" s="5" t="s">
        <v>14858</v>
      </c>
      <c r="C16888" s="6" t="s">
        <v>267</v>
      </c>
    </row>
    <row r="16889">
      <c r="A16889" s="7">
        <f t="shared" si="1"/>
        <v>14621</v>
      </c>
      <c r="B16889" s="5" t="s">
        <v>14858</v>
      </c>
      <c r="C16889" s="6" t="s">
        <v>405</v>
      </c>
    </row>
    <row r="16890">
      <c r="A16890" s="7">
        <f t="shared" si="1"/>
        <v>14622</v>
      </c>
      <c r="B16890" s="5" t="s">
        <v>14859</v>
      </c>
      <c r="C16890" s="6" t="s">
        <v>267</v>
      </c>
    </row>
    <row r="16891">
      <c r="A16891" s="7">
        <f t="shared" si="1"/>
        <v>14622</v>
      </c>
      <c r="B16891" s="5" t="s">
        <v>14859</v>
      </c>
      <c r="C16891" s="6" t="s">
        <v>405</v>
      </c>
    </row>
    <row r="16892">
      <c r="A16892" s="7">
        <f t="shared" si="1"/>
        <v>14623</v>
      </c>
      <c r="B16892" s="5" t="s">
        <v>14860</v>
      </c>
      <c r="C16892" s="6" t="s">
        <v>267</v>
      </c>
    </row>
    <row r="16893">
      <c r="A16893" s="7">
        <f t="shared" si="1"/>
        <v>14623</v>
      </c>
      <c r="B16893" s="5" t="s">
        <v>14860</v>
      </c>
      <c r="C16893" s="6" t="s">
        <v>405</v>
      </c>
    </row>
    <row r="16894">
      <c r="A16894" s="7">
        <f t="shared" si="1"/>
        <v>14624</v>
      </c>
      <c r="B16894" s="5" t="s">
        <v>14861</v>
      </c>
      <c r="C16894" s="6" t="s">
        <v>336</v>
      </c>
    </row>
    <row r="16895">
      <c r="A16895" s="7">
        <f t="shared" si="1"/>
        <v>14624</v>
      </c>
      <c r="B16895" s="5" t="s">
        <v>14861</v>
      </c>
      <c r="C16895" s="6" t="s">
        <v>162</v>
      </c>
    </row>
    <row r="16896">
      <c r="A16896" s="7">
        <f t="shared" si="1"/>
        <v>14625</v>
      </c>
      <c r="B16896" s="5" t="s">
        <v>14862</v>
      </c>
      <c r="C16896" s="6" t="s">
        <v>462</v>
      </c>
    </row>
    <row r="16897">
      <c r="A16897" s="7">
        <f t="shared" si="1"/>
        <v>14626</v>
      </c>
      <c r="B16897" s="5" t="s">
        <v>14863</v>
      </c>
      <c r="C16897" s="6" t="s">
        <v>326</v>
      </c>
    </row>
    <row r="16898">
      <c r="A16898" s="7">
        <f t="shared" si="1"/>
        <v>14627</v>
      </c>
      <c r="B16898" s="5" t="s">
        <v>14864</v>
      </c>
      <c r="C16898" s="6" t="s">
        <v>462</v>
      </c>
    </row>
    <row r="16899">
      <c r="A16899" s="7">
        <f t="shared" si="1"/>
        <v>14628</v>
      </c>
      <c r="B16899" s="8" t="s">
        <v>14865</v>
      </c>
      <c r="C16899" s="9" t="s">
        <v>60</v>
      </c>
    </row>
    <row r="16900">
      <c r="A16900" s="7">
        <f t="shared" si="1"/>
        <v>14629</v>
      </c>
      <c r="B16900" s="5" t="s">
        <v>14866</v>
      </c>
      <c r="C16900" s="6" t="s">
        <v>405</v>
      </c>
    </row>
    <row r="16901">
      <c r="A16901" s="7">
        <f t="shared" si="1"/>
        <v>14630</v>
      </c>
      <c r="B16901" s="5" t="s">
        <v>14867</v>
      </c>
      <c r="C16901" s="6" t="s">
        <v>267</v>
      </c>
    </row>
    <row r="16902">
      <c r="A16902" s="7">
        <f t="shared" si="1"/>
        <v>14630</v>
      </c>
      <c r="B16902" s="5" t="s">
        <v>14867</v>
      </c>
      <c r="C16902" s="6" t="s">
        <v>405</v>
      </c>
    </row>
    <row r="16903">
      <c r="A16903" s="7">
        <f t="shared" si="1"/>
        <v>14631</v>
      </c>
      <c r="B16903" s="5" t="s">
        <v>14868</v>
      </c>
      <c r="C16903" s="6" t="s">
        <v>326</v>
      </c>
    </row>
    <row r="16904">
      <c r="A16904" s="7">
        <f t="shared" si="1"/>
        <v>14632</v>
      </c>
      <c r="B16904" s="5" t="s">
        <v>14869</v>
      </c>
      <c r="C16904" s="6" t="s">
        <v>405</v>
      </c>
    </row>
    <row r="16905">
      <c r="A16905" s="7">
        <f t="shared" si="1"/>
        <v>14633</v>
      </c>
      <c r="B16905" s="5" t="s">
        <v>14870</v>
      </c>
      <c r="C16905" s="6" t="s">
        <v>4</v>
      </c>
    </row>
    <row r="16906">
      <c r="A16906" s="7">
        <f t="shared" si="1"/>
        <v>14634</v>
      </c>
      <c r="B16906" s="5" t="s">
        <v>14871</v>
      </c>
      <c r="C16906" s="6" t="s">
        <v>336</v>
      </c>
    </row>
    <row r="16907">
      <c r="A16907" s="7">
        <f t="shared" si="1"/>
        <v>14635</v>
      </c>
      <c r="B16907" s="5" t="s">
        <v>14872</v>
      </c>
      <c r="C16907" s="6" t="s">
        <v>267</v>
      </c>
    </row>
    <row r="16908">
      <c r="A16908" s="7">
        <f t="shared" si="1"/>
        <v>14636</v>
      </c>
      <c r="B16908" s="5" t="s">
        <v>14873</v>
      </c>
      <c r="C16908" s="6" t="s">
        <v>267</v>
      </c>
    </row>
    <row r="16909">
      <c r="A16909" s="7">
        <f t="shared" si="1"/>
        <v>14637</v>
      </c>
      <c r="B16909" s="5" t="s">
        <v>14874</v>
      </c>
      <c r="C16909" s="6" t="s">
        <v>788</v>
      </c>
    </row>
    <row r="16910">
      <c r="A16910" s="7">
        <f t="shared" si="1"/>
        <v>14638</v>
      </c>
      <c r="B16910" s="8" t="s">
        <v>14875</v>
      </c>
      <c r="C16910" s="9" t="s">
        <v>616</v>
      </c>
    </row>
    <row r="16911">
      <c r="A16911" s="7">
        <f t="shared" si="1"/>
        <v>14638</v>
      </c>
      <c r="B16911" s="8" t="s">
        <v>14875</v>
      </c>
      <c r="C16911" s="9" t="s">
        <v>60</v>
      </c>
    </row>
    <row r="16912">
      <c r="A16912" s="7">
        <f t="shared" si="1"/>
        <v>14639</v>
      </c>
      <c r="B16912" s="5" t="s">
        <v>14876</v>
      </c>
      <c r="C16912" s="6" t="s">
        <v>267</v>
      </c>
    </row>
    <row r="16913">
      <c r="A16913" s="7">
        <f t="shared" si="1"/>
        <v>14640</v>
      </c>
      <c r="B16913" s="8" t="s">
        <v>14877</v>
      </c>
      <c r="C16913" s="9" t="s">
        <v>60</v>
      </c>
    </row>
    <row r="16914">
      <c r="A16914" s="7">
        <f t="shared" si="1"/>
        <v>14641</v>
      </c>
      <c r="B16914" s="5" t="s">
        <v>14878</v>
      </c>
      <c r="C16914" s="6" t="s">
        <v>324</v>
      </c>
    </row>
    <row r="16915">
      <c r="A16915" s="7">
        <f t="shared" si="1"/>
        <v>14641</v>
      </c>
      <c r="B16915" s="5" t="s">
        <v>14878</v>
      </c>
      <c r="C16915" s="6" t="s">
        <v>553</v>
      </c>
    </row>
    <row r="16916">
      <c r="A16916" s="7">
        <f t="shared" si="1"/>
        <v>14642</v>
      </c>
      <c r="B16916" s="5" t="s">
        <v>14879</v>
      </c>
      <c r="C16916" s="6" t="s">
        <v>267</v>
      </c>
    </row>
    <row r="16917">
      <c r="A16917" s="7">
        <f t="shared" si="1"/>
        <v>14643</v>
      </c>
      <c r="B16917" s="5" t="s">
        <v>14880</v>
      </c>
      <c r="C16917" s="6" t="s">
        <v>462</v>
      </c>
    </row>
    <row r="16918">
      <c r="A16918" s="7">
        <f t="shared" si="1"/>
        <v>14644</v>
      </c>
      <c r="B16918" s="8" t="s">
        <v>14881</v>
      </c>
      <c r="C16918" s="9" t="s">
        <v>142</v>
      </c>
    </row>
    <row r="16919">
      <c r="A16919" s="7">
        <f t="shared" si="1"/>
        <v>14645</v>
      </c>
      <c r="B16919" s="5" t="s">
        <v>14882</v>
      </c>
      <c r="C16919" s="6" t="s">
        <v>313</v>
      </c>
    </row>
    <row r="16920">
      <c r="A16920" s="7">
        <f t="shared" si="1"/>
        <v>14646</v>
      </c>
      <c r="B16920" s="5" t="s">
        <v>14883</v>
      </c>
      <c r="C16920" s="6" t="s">
        <v>336</v>
      </c>
    </row>
    <row r="16921">
      <c r="A16921" s="7">
        <f t="shared" si="1"/>
        <v>14646</v>
      </c>
      <c r="B16921" s="5" t="s">
        <v>14883</v>
      </c>
      <c r="C16921" s="6" t="s">
        <v>553</v>
      </c>
    </row>
    <row r="16922">
      <c r="A16922" s="7">
        <f t="shared" si="1"/>
        <v>14647</v>
      </c>
      <c r="B16922" s="5" t="s">
        <v>14884</v>
      </c>
      <c r="C16922" s="6" t="s">
        <v>1124</v>
      </c>
    </row>
    <row r="16923">
      <c r="A16923" s="7">
        <f t="shared" si="1"/>
        <v>14647</v>
      </c>
      <c r="B16923" s="5" t="s">
        <v>14884</v>
      </c>
      <c r="C16923" s="6" t="s">
        <v>142</v>
      </c>
    </row>
    <row r="16924">
      <c r="A16924" s="7">
        <f t="shared" si="1"/>
        <v>14647</v>
      </c>
      <c r="B16924" s="5" t="s">
        <v>14884</v>
      </c>
      <c r="C16924" s="6" t="s">
        <v>22</v>
      </c>
    </row>
    <row r="16925">
      <c r="A16925" s="7">
        <f t="shared" si="1"/>
        <v>14647</v>
      </c>
      <c r="B16925" s="5" t="s">
        <v>14884</v>
      </c>
      <c r="C16925" s="6" t="s">
        <v>25</v>
      </c>
    </row>
    <row r="16926">
      <c r="A16926" s="7">
        <f t="shared" si="1"/>
        <v>14648</v>
      </c>
      <c r="B16926" s="5" t="s">
        <v>14885</v>
      </c>
      <c r="C16926" s="6" t="s">
        <v>336</v>
      </c>
    </row>
    <row r="16927">
      <c r="A16927" s="7">
        <f t="shared" si="1"/>
        <v>14649</v>
      </c>
      <c r="B16927" s="5" t="s">
        <v>14886</v>
      </c>
      <c r="C16927" s="6" t="s">
        <v>946</v>
      </c>
    </row>
    <row r="16928">
      <c r="A16928" s="7">
        <f t="shared" si="1"/>
        <v>14650</v>
      </c>
      <c r="B16928" s="8" t="s">
        <v>14887</v>
      </c>
      <c r="C16928" s="9" t="s">
        <v>162</v>
      </c>
    </row>
    <row r="16929">
      <c r="A16929" s="7">
        <f t="shared" si="1"/>
        <v>14651</v>
      </c>
      <c r="B16929" s="5" t="s">
        <v>14888</v>
      </c>
      <c r="C16929" s="6" t="s">
        <v>452</v>
      </c>
    </row>
    <row r="16930">
      <c r="A16930" s="7">
        <f t="shared" si="1"/>
        <v>14652</v>
      </c>
      <c r="B16930" s="5" t="s">
        <v>14889</v>
      </c>
      <c r="C16930" s="6" t="s">
        <v>179</v>
      </c>
    </row>
    <row r="16931">
      <c r="A16931" s="7">
        <f t="shared" si="1"/>
        <v>14653</v>
      </c>
      <c r="B16931" s="5" t="s">
        <v>14890</v>
      </c>
      <c r="C16931" s="6" t="s">
        <v>267</v>
      </c>
    </row>
    <row r="16932">
      <c r="A16932" s="7">
        <f t="shared" si="1"/>
        <v>14653</v>
      </c>
      <c r="B16932" s="5" t="s">
        <v>14890</v>
      </c>
      <c r="C16932" s="6" t="s">
        <v>405</v>
      </c>
    </row>
    <row r="16933">
      <c r="A16933" s="7">
        <f t="shared" si="1"/>
        <v>14654</v>
      </c>
      <c r="B16933" s="5" t="s">
        <v>14891</v>
      </c>
      <c r="C16933" s="6" t="s">
        <v>27</v>
      </c>
    </row>
    <row r="16934">
      <c r="A16934" s="7">
        <f t="shared" si="1"/>
        <v>14655</v>
      </c>
      <c r="B16934" s="5" t="s">
        <v>14892</v>
      </c>
      <c r="C16934" s="6" t="s">
        <v>97</v>
      </c>
    </row>
    <row r="16935">
      <c r="A16935" s="7">
        <f t="shared" si="1"/>
        <v>14655</v>
      </c>
      <c r="B16935" s="5" t="s">
        <v>14892</v>
      </c>
      <c r="C16935" s="6" t="s">
        <v>59</v>
      </c>
    </row>
    <row r="16936">
      <c r="A16936" s="7">
        <f t="shared" si="1"/>
        <v>14656</v>
      </c>
      <c r="B16936" s="5" t="s">
        <v>14893</v>
      </c>
      <c r="C16936" s="6" t="s">
        <v>62</v>
      </c>
    </row>
    <row r="16937">
      <c r="A16937" s="7">
        <f t="shared" si="1"/>
        <v>14656</v>
      </c>
      <c r="B16937" s="5" t="s">
        <v>14893</v>
      </c>
      <c r="C16937" s="6" t="s">
        <v>97</v>
      </c>
    </row>
    <row r="16938">
      <c r="A16938" s="7">
        <f t="shared" si="1"/>
        <v>14657</v>
      </c>
      <c r="B16938" s="5" t="s">
        <v>14894</v>
      </c>
      <c r="C16938" s="6" t="s">
        <v>336</v>
      </c>
    </row>
    <row r="16939">
      <c r="A16939" s="7">
        <f t="shared" si="1"/>
        <v>14658</v>
      </c>
      <c r="B16939" s="5" t="s">
        <v>14895</v>
      </c>
      <c r="C16939" s="6" t="s">
        <v>452</v>
      </c>
    </row>
    <row r="16940">
      <c r="A16940" s="7">
        <f t="shared" si="1"/>
        <v>14659</v>
      </c>
      <c r="B16940" s="5" t="s">
        <v>14896</v>
      </c>
      <c r="C16940" s="6" t="s">
        <v>336</v>
      </c>
    </row>
    <row r="16941">
      <c r="A16941" s="7">
        <f t="shared" si="1"/>
        <v>14660</v>
      </c>
      <c r="B16941" s="5" t="s">
        <v>14897</v>
      </c>
      <c r="C16941" s="6" t="s">
        <v>462</v>
      </c>
    </row>
    <row r="16942">
      <c r="A16942" s="7">
        <f t="shared" si="1"/>
        <v>14661</v>
      </c>
      <c r="B16942" s="5" t="s">
        <v>14898</v>
      </c>
      <c r="C16942" s="6" t="s">
        <v>313</v>
      </c>
    </row>
    <row r="16943">
      <c r="A16943" s="7">
        <f t="shared" si="1"/>
        <v>14662</v>
      </c>
      <c r="B16943" s="5" t="s">
        <v>14899</v>
      </c>
      <c r="C16943" s="6" t="s">
        <v>78</v>
      </c>
    </row>
    <row r="16944">
      <c r="A16944" s="7">
        <f t="shared" si="1"/>
        <v>14663</v>
      </c>
      <c r="B16944" s="5" t="s">
        <v>14900</v>
      </c>
      <c r="C16944" s="6" t="s">
        <v>142</v>
      </c>
    </row>
    <row r="16945">
      <c r="A16945" s="7">
        <f t="shared" si="1"/>
        <v>14664</v>
      </c>
      <c r="B16945" s="8" t="s">
        <v>14901</v>
      </c>
      <c r="C16945" s="9" t="s">
        <v>60</v>
      </c>
    </row>
    <row r="16946">
      <c r="A16946" s="7">
        <f t="shared" si="1"/>
        <v>14664</v>
      </c>
      <c r="B16946" s="8" t="s">
        <v>14901</v>
      </c>
      <c r="C16946" s="9" t="s">
        <v>142</v>
      </c>
    </row>
    <row r="16947">
      <c r="A16947" s="7">
        <f t="shared" si="1"/>
        <v>14665</v>
      </c>
      <c r="B16947" s="16" t="s">
        <v>14902</v>
      </c>
      <c r="C16947" s="6" t="s">
        <v>1235</v>
      </c>
    </row>
    <row r="16948">
      <c r="A16948" s="7">
        <f t="shared" si="1"/>
        <v>14666</v>
      </c>
      <c r="B16948" s="5" t="s">
        <v>14903</v>
      </c>
      <c r="C16948" s="6" t="s">
        <v>1495</v>
      </c>
    </row>
    <row r="16949">
      <c r="A16949" s="7">
        <f t="shared" si="1"/>
        <v>14667</v>
      </c>
      <c r="B16949" s="5" t="s">
        <v>14904</v>
      </c>
      <c r="C16949" s="6" t="s">
        <v>4</v>
      </c>
    </row>
    <row r="16950">
      <c r="A16950" s="7">
        <f t="shared" si="1"/>
        <v>14668</v>
      </c>
      <c r="B16950" s="5" t="s">
        <v>14905</v>
      </c>
      <c r="C16950" s="6" t="s">
        <v>405</v>
      </c>
    </row>
    <row r="16951">
      <c r="A16951" s="7">
        <f t="shared" si="1"/>
        <v>14669</v>
      </c>
      <c r="B16951" s="8" t="s">
        <v>14906</v>
      </c>
      <c r="C16951" s="6" t="s">
        <v>132</v>
      </c>
    </row>
    <row r="16952">
      <c r="A16952" s="7">
        <f t="shared" si="1"/>
        <v>14670</v>
      </c>
      <c r="B16952" s="5" t="s">
        <v>14907</v>
      </c>
      <c r="C16952" s="6" t="s">
        <v>788</v>
      </c>
    </row>
    <row r="16953">
      <c r="A16953" s="7">
        <f t="shared" si="1"/>
        <v>14671</v>
      </c>
      <c r="B16953" s="5" t="s">
        <v>14908</v>
      </c>
      <c r="C16953" s="6" t="s">
        <v>196</v>
      </c>
    </row>
    <row r="16954">
      <c r="A16954" s="7">
        <f t="shared" si="1"/>
        <v>14672</v>
      </c>
      <c r="B16954" s="5" t="s">
        <v>14909</v>
      </c>
      <c r="C16954" s="6" t="s">
        <v>196</v>
      </c>
    </row>
    <row r="16955">
      <c r="A16955" s="7">
        <f t="shared" si="1"/>
        <v>14673</v>
      </c>
      <c r="B16955" s="5" t="s">
        <v>14910</v>
      </c>
      <c r="C16955" s="6" t="s">
        <v>196</v>
      </c>
    </row>
    <row r="16956">
      <c r="A16956" s="7">
        <f t="shared" si="1"/>
        <v>14674</v>
      </c>
      <c r="B16956" s="5" t="s">
        <v>14911</v>
      </c>
      <c r="C16956" s="6" t="s">
        <v>336</v>
      </c>
    </row>
    <row r="16957">
      <c r="A16957" s="7">
        <f t="shared" si="1"/>
        <v>14675</v>
      </c>
      <c r="B16957" s="5" t="s">
        <v>14912</v>
      </c>
      <c r="C16957" s="6" t="s">
        <v>326</v>
      </c>
    </row>
    <row r="16958">
      <c r="A16958" s="7">
        <f t="shared" si="1"/>
        <v>14676</v>
      </c>
      <c r="B16958" s="5" t="s">
        <v>14913</v>
      </c>
      <c r="C16958" s="6" t="s">
        <v>267</v>
      </c>
    </row>
    <row r="16959">
      <c r="A16959" s="7">
        <f t="shared" si="1"/>
        <v>14677</v>
      </c>
      <c r="B16959" s="5" t="s">
        <v>14914</v>
      </c>
      <c r="C16959" s="6" t="s">
        <v>267</v>
      </c>
    </row>
    <row r="16960">
      <c r="A16960" s="7">
        <f t="shared" si="1"/>
        <v>14678</v>
      </c>
      <c r="B16960" s="5" t="s">
        <v>14915</v>
      </c>
      <c r="C16960" s="6" t="s">
        <v>267</v>
      </c>
    </row>
    <row r="16961">
      <c r="A16961" s="7">
        <f t="shared" si="1"/>
        <v>14679</v>
      </c>
      <c r="B16961" s="8" t="s">
        <v>14916</v>
      </c>
      <c r="C16961" s="9" t="s">
        <v>616</v>
      </c>
    </row>
    <row r="16962">
      <c r="A16962" s="7">
        <f t="shared" si="1"/>
        <v>14680</v>
      </c>
      <c r="B16962" s="5" t="s">
        <v>14917</v>
      </c>
      <c r="C16962" s="6" t="s">
        <v>462</v>
      </c>
    </row>
    <row r="16963">
      <c r="A16963" s="7">
        <f t="shared" si="1"/>
        <v>14680</v>
      </c>
      <c r="B16963" s="5" t="s">
        <v>14917</v>
      </c>
      <c r="C16963" s="6" t="s">
        <v>24</v>
      </c>
    </row>
    <row r="16964">
      <c r="A16964" s="7">
        <f t="shared" si="1"/>
        <v>14680</v>
      </c>
      <c r="B16964" s="5" t="s">
        <v>14917</v>
      </c>
      <c r="C16964" s="6" t="s">
        <v>25</v>
      </c>
    </row>
    <row r="16965">
      <c r="A16965" s="7">
        <f t="shared" si="1"/>
        <v>14681</v>
      </c>
      <c r="B16965" s="5" t="s">
        <v>14918</v>
      </c>
      <c r="C16965" s="6" t="s">
        <v>462</v>
      </c>
    </row>
    <row r="16966">
      <c r="A16966" s="7">
        <f t="shared" si="1"/>
        <v>14682</v>
      </c>
      <c r="B16966" s="5" t="s">
        <v>14919</v>
      </c>
      <c r="C16966" s="6" t="s">
        <v>462</v>
      </c>
    </row>
    <row r="16967">
      <c r="A16967" s="7">
        <f t="shared" si="1"/>
        <v>14683</v>
      </c>
      <c r="B16967" s="5" t="s">
        <v>14920</v>
      </c>
      <c r="C16967" s="6" t="s">
        <v>462</v>
      </c>
    </row>
    <row r="16968">
      <c r="A16968" s="7">
        <f t="shared" si="1"/>
        <v>14684</v>
      </c>
      <c r="B16968" s="5" t="s">
        <v>14921</v>
      </c>
      <c r="C16968" s="6" t="s">
        <v>95</v>
      </c>
    </row>
    <row r="16969">
      <c r="A16969" s="7">
        <f t="shared" si="1"/>
        <v>14685</v>
      </c>
      <c r="B16969" s="8" t="s">
        <v>14922</v>
      </c>
      <c r="C16969" s="9" t="s">
        <v>142</v>
      </c>
    </row>
    <row r="16970">
      <c r="A16970" s="7">
        <f t="shared" si="1"/>
        <v>14686</v>
      </c>
      <c r="B16970" s="5" t="s">
        <v>14923</v>
      </c>
      <c r="C16970" s="6" t="s">
        <v>731</v>
      </c>
    </row>
    <row r="16971">
      <c r="A16971" s="7">
        <f t="shared" si="1"/>
        <v>14687</v>
      </c>
      <c r="B16971" s="5" t="s">
        <v>14924</v>
      </c>
      <c r="C16971" s="6" t="s">
        <v>462</v>
      </c>
    </row>
    <row r="16972">
      <c r="A16972" s="7">
        <f t="shared" si="1"/>
        <v>14688</v>
      </c>
      <c r="B16972" s="8" t="s">
        <v>14925</v>
      </c>
      <c r="C16972" s="6" t="s">
        <v>672</v>
      </c>
    </row>
    <row r="16973">
      <c r="A16973" s="7">
        <f t="shared" si="1"/>
        <v>14689</v>
      </c>
      <c r="B16973" s="5" t="s">
        <v>14926</v>
      </c>
      <c r="C16973" s="6" t="s">
        <v>462</v>
      </c>
    </row>
    <row r="16974">
      <c r="A16974" s="7">
        <f t="shared" si="1"/>
        <v>14690</v>
      </c>
      <c r="B16974" s="8" t="s">
        <v>14927</v>
      </c>
      <c r="C16974" s="9" t="s">
        <v>530</v>
      </c>
    </row>
    <row r="16975">
      <c r="A16975" s="7">
        <f t="shared" si="1"/>
        <v>14691</v>
      </c>
      <c r="B16975" s="5" t="s">
        <v>14928</v>
      </c>
      <c r="C16975" s="6" t="s">
        <v>142</v>
      </c>
    </row>
    <row r="16976">
      <c r="A16976" s="7">
        <f t="shared" si="1"/>
        <v>14692</v>
      </c>
      <c r="B16976" s="8" t="s">
        <v>14929</v>
      </c>
      <c r="C16976" s="9" t="s">
        <v>650</v>
      </c>
    </row>
    <row r="16977">
      <c r="A16977" s="7">
        <f t="shared" si="1"/>
        <v>14693</v>
      </c>
      <c r="B16977" s="8" t="s">
        <v>14930</v>
      </c>
      <c r="C16977" s="9" t="s">
        <v>56</v>
      </c>
    </row>
    <row r="16978">
      <c r="A16978" s="7">
        <f t="shared" si="1"/>
        <v>14694</v>
      </c>
      <c r="B16978" s="5" t="s">
        <v>14931</v>
      </c>
      <c r="C16978" s="6" t="s">
        <v>142</v>
      </c>
    </row>
    <row r="16979">
      <c r="A16979" s="7">
        <f t="shared" si="1"/>
        <v>14695</v>
      </c>
      <c r="B16979" s="5" t="s">
        <v>14932</v>
      </c>
      <c r="C16979" s="6" t="s">
        <v>196</v>
      </c>
    </row>
    <row r="16980">
      <c r="A16980" s="7">
        <f t="shared" si="1"/>
        <v>14696</v>
      </c>
      <c r="B16980" s="5" t="s">
        <v>14933</v>
      </c>
      <c r="C16980" s="6" t="s">
        <v>313</v>
      </c>
    </row>
    <row r="16981">
      <c r="A16981" s="7">
        <f t="shared" si="1"/>
        <v>14697</v>
      </c>
      <c r="B16981" s="5" t="s">
        <v>14934</v>
      </c>
      <c r="C16981" s="6" t="s">
        <v>313</v>
      </c>
    </row>
    <row r="16982">
      <c r="A16982" s="7">
        <f t="shared" si="1"/>
        <v>14698</v>
      </c>
      <c r="B16982" s="5" t="s">
        <v>14935</v>
      </c>
      <c r="C16982" s="6" t="s">
        <v>313</v>
      </c>
    </row>
    <row r="16983">
      <c r="A16983" s="7">
        <f t="shared" si="1"/>
        <v>14699</v>
      </c>
      <c r="B16983" s="5" t="s">
        <v>14936</v>
      </c>
      <c r="C16983" s="6" t="s">
        <v>142</v>
      </c>
    </row>
    <row r="16984">
      <c r="A16984" s="7">
        <f t="shared" si="1"/>
        <v>14700</v>
      </c>
      <c r="B16984" s="5" t="s">
        <v>14937</v>
      </c>
      <c r="C16984" s="6" t="s">
        <v>142</v>
      </c>
    </row>
    <row r="16985">
      <c r="A16985" s="7">
        <f t="shared" si="1"/>
        <v>14701</v>
      </c>
      <c r="B16985" s="5" t="s">
        <v>14938</v>
      </c>
      <c r="C16985" s="6" t="s">
        <v>142</v>
      </c>
    </row>
    <row r="16986">
      <c r="A16986" s="7">
        <f t="shared" si="1"/>
        <v>14702</v>
      </c>
      <c r="B16986" s="8" t="s">
        <v>14939</v>
      </c>
      <c r="C16986" s="9" t="s">
        <v>188</v>
      </c>
    </row>
    <row r="16987">
      <c r="A16987" s="7">
        <f t="shared" si="1"/>
        <v>14703</v>
      </c>
      <c r="B16987" s="8" t="s">
        <v>14940</v>
      </c>
      <c r="C16987" s="9" t="s">
        <v>142</v>
      </c>
    </row>
    <row r="16988">
      <c r="A16988" s="7">
        <f t="shared" si="1"/>
        <v>14704</v>
      </c>
      <c r="B16988" s="8" t="s">
        <v>14941</v>
      </c>
      <c r="C16988" s="9" t="s">
        <v>142</v>
      </c>
    </row>
    <row r="16989">
      <c r="A16989" s="7">
        <f t="shared" si="1"/>
        <v>14704</v>
      </c>
      <c r="B16989" s="8" t="s">
        <v>14941</v>
      </c>
      <c r="C16989" s="9" t="s">
        <v>162</v>
      </c>
    </row>
    <row r="16990">
      <c r="A16990" s="7">
        <f t="shared" si="1"/>
        <v>14705</v>
      </c>
      <c r="B16990" s="5" t="s">
        <v>14942</v>
      </c>
      <c r="C16990" s="6" t="s">
        <v>462</v>
      </c>
    </row>
    <row r="16991">
      <c r="A16991" s="7">
        <f t="shared" si="1"/>
        <v>14706</v>
      </c>
      <c r="B16991" s="8" t="s">
        <v>14943</v>
      </c>
      <c r="C16991" s="6" t="s">
        <v>132</v>
      </c>
    </row>
    <row r="16992">
      <c r="A16992" s="7">
        <f t="shared" si="1"/>
        <v>14706</v>
      </c>
      <c r="B16992" s="8" t="s">
        <v>14943</v>
      </c>
      <c r="C16992" s="9" t="s">
        <v>25</v>
      </c>
    </row>
    <row r="16993">
      <c r="A16993" s="7">
        <f t="shared" si="1"/>
        <v>14707</v>
      </c>
      <c r="B16993" s="5" t="s">
        <v>14944</v>
      </c>
      <c r="C16993" s="6" t="s">
        <v>153</v>
      </c>
    </row>
    <row r="16994">
      <c r="A16994" s="7">
        <f t="shared" si="1"/>
        <v>14708</v>
      </c>
      <c r="B16994" s="5" t="s">
        <v>14945</v>
      </c>
      <c r="C16994" s="6" t="s">
        <v>162</v>
      </c>
    </row>
    <row r="16995">
      <c r="A16995" s="7">
        <f t="shared" si="1"/>
        <v>14709</v>
      </c>
      <c r="B16995" s="5" t="s">
        <v>14946</v>
      </c>
      <c r="C16995" s="6" t="s">
        <v>142</v>
      </c>
    </row>
    <row r="16996">
      <c r="A16996" s="7">
        <f t="shared" si="1"/>
        <v>14710</v>
      </c>
      <c r="B16996" s="5" t="s">
        <v>14947</v>
      </c>
      <c r="C16996" s="6" t="s">
        <v>142</v>
      </c>
    </row>
    <row r="16997">
      <c r="A16997" s="7">
        <f t="shared" si="1"/>
        <v>14711</v>
      </c>
      <c r="B16997" s="8" t="s">
        <v>14948</v>
      </c>
      <c r="C16997" s="9" t="s">
        <v>56</v>
      </c>
    </row>
    <row r="16998">
      <c r="A16998" s="7">
        <f t="shared" si="1"/>
        <v>14712</v>
      </c>
      <c r="B16998" s="5" t="s">
        <v>14949</v>
      </c>
      <c r="C16998" s="6" t="s">
        <v>142</v>
      </c>
    </row>
    <row r="16999">
      <c r="A16999" s="7">
        <f t="shared" si="1"/>
        <v>14713</v>
      </c>
      <c r="B16999" s="5" t="s">
        <v>14950</v>
      </c>
      <c r="C16999" s="6" t="s">
        <v>109</v>
      </c>
    </row>
    <row r="17000">
      <c r="A17000" s="7">
        <f t="shared" si="1"/>
        <v>14713</v>
      </c>
      <c r="B17000" s="5" t="s">
        <v>14950</v>
      </c>
      <c r="C17000" s="6" t="s">
        <v>25</v>
      </c>
    </row>
    <row r="17001">
      <c r="A17001" s="7">
        <f t="shared" si="1"/>
        <v>14713</v>
      </c>
      <c r="B17001" s="5" t="s">
        <v>14950</v>
      </c>
      <c r="C17001" s="6" t="s">
        <v>162</v>
      </c>
    </row>
    <row r="17002">
      <c r="A17002" s="7">
        <f t="shared" si="1"/>
        <v>14714</v>
      </c>
      <c r="B17002" s="5" t="s">
        <v>14951</v>
      </c>
      <c r="C17002" s="6" t="s">
        <v>179</v>
      </c>
    </row>
    <row r="17003">
      <c r="A17003" s="7">
        <f t="shared" si="1"/>
        <v>14715</v>
      </c>
      <c r="B17003" s="5" t="s">
        <v>14952</v>
      </c>
      <c r="C17003" s="6" t="s">
        <v>405</v>
      </c>
    </row>
    <row r="17004">
      <c r="A17004" s="7">
        <f t="shared" si="1"/>
        <v>14716</v>
      </c>
      <c r="B17004" s="5" t="s">
        <v>14953</v>
      </c>
      <c r="C17004" s="6" t="s">
        <v>328</v>
      </c>
    </row>
    <row r="17005">
      <c r="A17005" s="7">
        <f t="shared" si="1"/>
        <v>14717</v>
      </c>
      <c r="B17005" s="5" t="s">
        <v>14954</v>
      </c>
      <c r="C17005" s="6" t="s">
        <v>267</v>
      </c>
    </row>
    <row r="17006">
      <c r="A17006" s="7">
        <f t="shared" si="1"/>
        <v>14718</v>
      </c>
      <c r="B17006" s="5" t="s">
        <v>14955</v>
      </c>
      <c r="C17006" s="6" t="s">
        <v>324</v>
      </c>
    </row>
    <row r="17007">
      <c r="A17007" s="7">
        <f t="shared" si="1"/>
        <v>14719</v>
      </c>
      <c r="B17007" s="5" t="s">
        <v>14956</v>
      </c>
      <c r="C17007" s="6" t="s">
        <v>365</v>
      </c>
    </row>
    <row r="17008">
      <c r="A17008" s="7">
        <f t="shared" si="1"/>
        <v>14720</v>
      </c>
      <c r="B17008" s="5" t="s">
        <v>14957</v>
      </c>
      <c r="C17008" s="6" t="s">
        <v>162</v>
      </c>
    </row>
    <row r="17009">
      <c r="A17009" s="7">
        <f t="shared" si="1"/>
        <v>14721</v>
      </c>
      <c r="B17009" s="5" t="s">
        <v>14958</v>
      </c>
      <c r="C17009" s="6" t="s">
        <v>267</v>
      </c>
    </row>
    <row r="17010">
      <c r="A17010" s="7">
        <f t="shared" si="1"/>
        <v>14722</v>
      </c>
      <c r="B17010" s="5" t="s">
        <v>14959</v>
      </c>
      <c r="C17010" s="6" t="s">
        <v>179</v>
      </c>
    </row>
    <row r="17011">
      <c r="A17011" s="7">
        <f t="shared" si="1"/>
        <v>14723</v>
      </c>
      <c r="B17011" s="5" t="s">
        <v>14960</v>
      </c>
      <c r="C17011" s="6" t="s">
        <v>336</v>
      </c>
    </row>
    <row r="17012">
      <c r="A17012" s="7">
        <f t="shared" si="1"/>
        <v>14723</v>
      </c>
      <c r="B17012" s="5" t="s">
        <v>14960</v>
      </c>
      <c r="C17012" s="6" t="s">
        <v>162</v>
      </c>
    </row>
    <row r="17013">
      <c r="A17013" s="7">
        <f t="shared" si="1"/>
        <v>14724</v>
      </c>
      <c r="B17013" s="5" t="s">
        <v>14961</v>
      </c>
      <c r="C17013" s="6" t="s">
        <v>788</v>
      </c>
    </row>
    <row r="17014">
      <c r="A17014" s="7">
        <f t="shared" si="1"/>
        <v>14725</v>
      </c>
      <c r="B17014" s="5" t="s">
        <v>14962</v>
      </c>
      <c r="C17014" s="6" t="s">
        <v>267</v>
      </c>
    </row>
    <row r="17015">
      <c r="A17015" s="7">
        <f t="shared" si="1"/>
        <v>14725</v>
      </c>
      <c r="B17015" s="5" t="s">
        <v>14962</v>
      </c>
      <c r="C17015" s="6" t="s">
        <v>91</v>
      </c>
    </row>
    <row r="17016">
      <c r="A17016" s="7">
        <f t="shared" si="1"/>
        <v>14726</v>
      </c>
      <c r="B17016" s="5" t="s">
        <v>14963</v>
      </c>
      <c r="C17016" s="6" t="s">
        <v>326</v>
      </c>
    </row>
    <row r="17017">
      <c r="A17017" s="7">
        <f t="shared" si="1"/>
        <v>14727</v>
      </c>
      <c r="B17017" s="5" t="s">
        <v>14964</v>
      </c>
      <c r="C17017" s="6" t="s">
        <v>150</v>
      </c>
    </row>
    <row r="17018">
      <c r="A17018" s="7">
        <f t="shared" si="1"/>
        <v>14727</v>
      </c>
      <c r="B17018" s="5" t="s">
        <v>14964</v>
      </c>
      <c r="C17018" s="6" t="s">
        <v>162</v>
      </c>
    </row>
    <row r="17019">
      <c r="A17019" s="7">
        <f t="shared" si="1"/>
        <v>14728</v>
      </c>
      <c r="B17019" s="8" t="s">
        <v>14965</v>
      </c>
      <c r="C17019" s="9" t="s">
        <v>60</v>
      </c>
    </row>
    <row r="17020">
      <c r="A17020" s="7">
        <f t="shared" si="1"/>
        <v>14729</v>
      </c>
      <c r="B17020" s="8" t="s">
        <v>14966</v>
      </c>
      <c r="C17020" s="6" t="s">
        <v>550</v>
      </c>
    </row>
    <row r="17021">
      <c r="A17021" s="7">
        <f t="shared" si="1"/>
        <v>14729</v>
      </c>
      <c r="B17021" s="8" t="s">
        <v>14966</v>
      </c>
      <c r="C17021" s="6" t="s">
        <v>11166</v>
      </c>
    </row>
    <row r="17022">
      <c r="A17022" s="7">
        <f t="shared" si="1"/>
        <v>14729</v>
      </c>
      <c r="B17022" s="8" t="s">
        <v>14966</v>
      </c>
      <c r="C17022" s="9" t="s">
        <v>60</v>
      </c>
    </row>
    <row r="17023">
      <c r="A17023" s="7">
        <f t="shared" si="1"/>
        <v>14730</v>
      </c>
      <c r="B17023" s="5" t="s">
        <v>14967</v>
      </c>
      <c r="C17023" s="6" t="s">
        <v>179</v>
      </c>
    </row>
    <row r="17024">
      <c r="A17024" s="7">
        <f t="shared" si="1"/>
        <v>14731</v>
      </c>
      <c r="B17024" s="5" t="s">
        <v>14968</v>
      </c>
      <c r="C17024" s="6" t="s">
        <v>788</v>
      </c>
    </row>
    <row r="17025">
      <c r="A17025" s="7">
        <f t="shared" si="1"/>
        <v>14732</v>
      </c>
      <c r="B17025" s="5" t="s">
        <v>14969</v>
      </c>
      <c r="C17025" s="6" t="s">
        <v>336</v>
      </c>
    </row>
    <row r="17026">
      <c r="A17026" s="7">
        <f t="shared" si="1"/>
        <v>14732</v>
      </c>
      <c r="B17026" s="5" t="s">
        <v>14969</v>
      </c>
      <c r="C17026" s="6" t="s">
        <v>553</v>
      </c>
    </row>
    <row r="17027">
      <c r="A17027" s="7">
        <f t="shared" si="1"/>
        <v>14733</v>
      </c>
      <c r="B17027" s="8" t="s">
        <v>14970</v>
      </c>
      <c r="C17027" s="9" t="s">
        <v>60</v>
      </c>
    </row>
    <row r="17028">
      <c r="A17028" s="7">
        <f t="shared" si="1"/>
        <v>14734</v>
      </c>
      <c r="B17028" s="8" t="s">
        <v>14971</v>
      </c>
      <c r="C17028" s="9" t="s">
        <v>60</v>
      </c>
    </row>
    <row r="17029">
      <c r="A17029" s="7">
        <f t="shared" si="1"/>
        <v>14734</v>
      </c>
      <c r="B17029" s="8" t="s">
        <v>14971</v>
      </c>
      <c r="C17029" s="9" t="s">
        <v>162</v>
      </c>
    </row>
    <row r="17030">
      <c r="A17030" s="7">
        <f t="shared" si="1"/>
        <v>14735</v>
      </c>
      <c r="B17030" s="5" t="s">
        <v>14972</v>
      </c>
      <c r="C17030" s="6" t="s">
        <v>336</v>
      </c>
    </row>
    <row r="17031">
      <c r="A17031" s="7">
        <f t="shared" si="1"/>
        <v>14735</v>
      </c>
      <c r="B17031" s="5" t="s">
        <v>14972</v>
      </c>
      <c r="C17031" s="6" t="s">
        <v>553</v>
      </c>
    </row>
    <row r="17032">
      <c r="A17032" s="7">
        <f t="shared" si="1"/>
        <v>14736</v>
      </c>
      <c r="B17032" s="5" t="s">
        <v>14973</v>
      </c>
      <c r="C17032" s="6" t="s">
        <v>326</v>
      </c>
    </row>
    <row r="17033">
      <c r="A17033" s="7">
        <f t="shared" si="1"/>
        <v>14737</v>
      </c>
      <c r="B17033" s="8" t="s">
        <v>14974</v>
      </c>
      <c r="C17033" s="9" t="s">
        <v>142</v>
      </c>
    </row>
    <row r="17034">
      <c r="A17034" s="7">
        <f t="shared" si="1"/>
        <v>14738</v>
      </c>
      <c r="B17034" s="5" t="s">
        <v>14975</v>
      </c>
      <c r="C17034" s="6" t="s">
        <v>326</v>
      </c>
    </row>
    <row r="17035">
      <c r="A17035" s="7">
        <f t="shared" si="1"/>
        <v>14739</v>
      </c>
      <c r="B17035" s="5" t="s">
        <v>14976</v>
      </c>
      <c r="C17035" s="6" t="s">
        <v>142</v>
      </c>
    </row>
    <row r="17036">
      <c r="A17036" s="7">
        <f t="shared" si="1"/>
        <v>14740</v>
      </c>
      <c r="B17036" s="5" t="s">
        <v>14977</v>
      </c>
      <c r="C17036" s="6" t="s">
        <v>788</v>
      </c>
    </row>
    <row r="17037">
      <c r="A17037" s="7">
        <f t="shared" si="1"/>
        <v>14741</v>
      </c>
      <c r="B17037" s="5" t="s">
        <v>14978</v>
      </c>
      <c r="C17037" s="6" t="s">
        <v>328</v>
      </c>
    </row>
    <row r="17038">
      <c r="A17038" s="7">
        <f t="shared" si="1"/>
        <v>14742</v>
      </c>
      <c r="B17038" s="5" t="s">
        <v>14979</v>
      </c>
      <c r="C17038" s="6" t="s">
        <v>788</v>
      </c>
    </row>
    <row r="17039">
      <c r="A17039" s="7">
        <f t="shared" si="1"/>
        <v>14743</v>
      </c>
      <c r="B17039" s="8" t="s">
        <v>14980</v>
      </c>
      <c r="C17039" s="6" t="s">
        <v>150</v>
      </c>
    </row>
    <row r="17040">
      <c r="A17040" s="7">
        <f t="shared" si="1"/>
        <v>14743</v>
      </c>
      <c r="B17040" s="8" t="s">
        <v>14980</v>
      </c>
      <c r="C17040" s="9" t="s">
        <v>60</v>
      </c>
    </row>
    <row r="17041">
      <c r="A17041" s="7">
        <f t="shared" si="1"/>
        <v>14744</v>
      </c>
      <c r="B17041" s="8" t="s">
        <v>14981</v>
      </c>
      <c r="C17041" s="9" t="s">
        <v>530</v>
      </c>
    </row>
    <row r="17042">
      <c r="A17042" s="7">
        <f t="shared" si="1"/>
        <v>14744</v>
      </c>
      <c r="B17042" s="8" t="s">
        <v>14981</v>
      </c>
      <c r="C17042" s="9" t="s">
        <v>60</v>
      </c>
    </row>
    <row r="17043">
      <c r="A17043" s="7">
        <f t="shared" si="1"/>
        <v>14745</v>
      </c>
      <c r="B17043" s="8" t="s">
        <v>14982</v>
      </c>
      <c r="C17043" s="9" t="s">
        <v>142</v>
      </c>
    </row>
    <row r="17044">
      <c r="A17044" s="7">
        <f t="shared" si="1"/>
        <v>14746</v>
      </c>
      <c r="B17044" s="5" t="s">
        <v>14983</v>
      </c>
      <c r="C17044" s="6" t="s">
        <v>162</v>
      </c>
    </row>
    <row r="17045">
      <c r="A17045" s="7">
        <f t="shared" si="1"/>
        <v>14747</v>
      </c>
      <c r="B17045" s="5" t="s">
        <v>14984</v>
      </c>
      <c r="C17045" s="6" t="s">
        <v>336</v>
      </c>
    </row>
    <row r="17046">
      <c r="A17046" s="7">
        <f t="shared" si="1"/>
        <v>14748</v>
      </c>
      <c r="B17046" s="8" t="s">
        <v>14985</v>
      </c>
      <c r="C17046" s="6" t="s">
        <v>11166</v>
      </c>
    </row>
    <row r="17047">
      <c r="A17047" s="7">
        <f t="shared" si="1"/>
        <v>14748</v>
      </c>
      <c r="B17047" s="8" t="s">
        <v>14985</v>
      </c>
      <c r="C17047" s="9" t="s">
        <v>60</v>
      </c>
    </row>
    <row r="17048">
      <c r="A17048" s="7">
        <f t="shared" si="1"/>
        <v>14749</v>
      </c>
      <c r="B17048" s="5" t="s">
        <v>14986</v>
      </c>
      <c r="C17048" s="6" t="s">
        <v>326</v>
      </c>
    </row>
    <row r="17049">
      <c r="A17049" s="7">
        <f t="shared" si="1"/>
        <v>14750</v>
      </c>
      <c r="B17049" s="8" t="s">
        <v>14987</v>
      </c>
      <c r="C17049" s="9" t="s">
        <v>616</v>
      </c>
    </row>
    <row r="17050">
      <c r="A17050" s="7">
        <f t="shared" si="1"/>
        <v>14751</v>
      </c>
      <c r="B17050" s="5" t="s">
        <v>14988</v>
      </c>
      <c r="C17050" s="6" t="s">
        <v>326</v>
      </c>
    </row>
    <row r="17051">
      <c r="A17051" s="7">
        <f t="shared" si="1"/>
        <v>14752</v>
      </c>
      <c r="B17051" s="5" t="s">
        <v>14989</v>
      </c>
      <c r="C17051" s="6" t="s">
        <v>788</v>
      </c>
    </row>
    <row r="17052">
      <c r="A17052" s="7">
        <f t="shared" si="1"/>
        <v>14753</v>
      </c>
      <c r="B17052" s="5" t="s">
        <v>14990</v>
      </c>
      <c r="C17052" s="6" t="s">
        <v>153</v>
      </c>
    </row>
    <row r="17053">
      <c r="A17053" s="7">
        <f t="shared" si="1"/>
        <v>14753</v>
      </c>
      <c r="B17053" s="5" t="s">
        <v>14990</v>
      </c>
      <c r="C17053" s="6" t="s">
        <v>25</v>
      </c>
    </row>
    <row r="17054">
      <c r="A17054" s="7">
        <f t="shared" si="1"/>
        <v>14754</v>
      </c>
      <c r="B17054" s="5" t="s">
        <v>14991</v>
      </c>
      <c r="C17054" s="6" t="s">
        <v>153</v>
      </c>
    </row>
    <row r="17055">
      <c r="A17055" s="7">
        <f t="shared" si="1"/>
        <v>14754</v>
      </c>
      <c r="B17055" s="5" t="s">
        <v>14991</v>
      </c>
      <c r="C17055" s="6" t="s">
        <v>54</v>
      </c>
    </row>
    <row r="17056">
      <c r="A17056" s="7">
        <f t="shared" si="1"/>
        <v>14754</v>
      </c>
      <c r="B17056" s="5" t="s">
        <v>14991</v>
      </c>
      <c r="C17056" s="6" t="s">
        <v>25</v>
      </c>
    </row>
    <row r="17057">
      <c r="A17057" s="7">
        <f t="shared" si="1"/>
        <v>14755</v>
      </c>
      <c r="B17057" s="5" t="s">
        <v>14992</v>
      </c>
      <c r="C17057" s="6" t="s">
        <v>153</v>
      </c>
    </row>
    <row r="17058">
      <c r="A17058" s="7">
        <f t="shared" si="1"/>
        <v>14755</v>
      </c>
      <c r="B17058" s="5" t="s">
        <v>14992</v>
      </c>
      <c r="C17058" s="6" t="s">
        <v>142</v>
      </c>
    </row>
    <row r="17059">
      <c r="A17059" s="7">
        <f t="shared" si="1"/>
        <v>14755</v>
      </c>
      <c r="B17059" s="5" t="s">
        <v>14992</v>
      </c>
      <c r="C17059" s="6" t="s">
        <v>25</v>
      </c>
    </row>
    <row r="17060">
      <c r="A17060" s="7">
        <f t="shared" si="1"/>
        <v>14756</v>
      </c>
      <c r="B17060" s="5" t="s">
        <v>14993</v>
      </c>
      <c r="C17060" s="6" t="s">
        <v>462</v>
      </c>
    </row>
    <row r="17061">
      <c r="A17061" s="7">
        <f t="shared" si="1"/>
        <v>14757</v>
      </c>
      <c r="B17061" s="5" t="s">
        <v>14994</v>
      </c>
      <c r="C17061" s="6" t="s">
        <v>426</v>
      </c>
    </row>
    <row r="17062">
      <c r="A17062" s="7">
        <f t="shared" si="1"/>
        <v>14758</v>
      </c>
      <c r="B17062" s="5" t="s">
        <v>14995</v>
      </c>
      <c r="C17062" s="6" t="s">
        <v>452</v>
      </c>
    </row>
    <row r="17063">
      <c r="A17063" s="7">
        <f t="shared" si="1"/>
        <v>14759</v>
      </c>
      <c r="B17063" s="5" t="s">
        <v>14996</v>
      </c>
      <c r="C17063" s="6" t="s">
        <v>324</v>
      </c>
    </row>
    <row r="17064">
      <c r="A17064" s="7">
        <f t="shared" si="1"/>
        <v>14759</v>
      </c>
      <c r="B17064" s="5" t="s">
        <v>14996</v>
      </c>
      <c r="C17064" s="6" t="s">
        <v>25</v>
      </c>
    </row>
    <row r="17065">
      <c r="A17065" s="7">
        <f t="shared" si="1"/>
        <v>14760</v>
      </c>
      <c r="B17065" s="5" t="s">
        <v>14997</v>
      </c>
      <c r="C17065" s="6" t="s">
        <v>452</v>
      </c>
    </row>
    <row r="17066">
      <c r="A17066" s="7">
        <f t="shared" si="1"/>
        <v>14761</v>
      </c>
      <c r="B17066" s="5" t="s">
        <v>14998</v>
      </c>
      <c r="C17066" s="6" t="s">
        <v>462</v>
      </c>
    </row>
    <row r="17067">
      <c r="A17067" s="7">
        <f t="shared" si="1"/>
        <v>14761</v>
      </c>
      <c r="B17067" s="5" t="s">
        <v>14998</v>
      </c>
      <c r="C17067" s="6" t="s">
        <v>24</v>
      </c>
    </row>
    <row r="17068">
      <c r="A17068" s="7">
        <f t="shared" si="1"/>
        <v>14761</v>
      </c>
      <c r="B17068" s="5" t="s">
        <v>14998</v>
      </c>
      <c r="C17068" s="6" t="s">
        <v>25</v>
      </c>
    </row>
    <row r="17069">
      <c r="A17069" s="7">
        <f t="shared" si="1"/>
        <v>14762</v>
      </c>
      <c r="B17069" s="8" t="s">
        <v>14999</v>
      </c>
      <c r="C17069" s="9" t="s">
        <v>530</v>
      </c>
    </row>
    <row r="17070">
      <c r="A17070" s="7">
        <f t="shared" si="1"/>
        <v>14763</v>
      </c>
      <c r="B17070" s="8" t="s">
        <v>15000</v>
      </c>
      <c r="C17070" s="9" t="s">
        <v>530</v>
      </c>
    </row>
    <row r="17071">
      <c r="A17071" s="7">
        <f t="shared" si="1"/>
        <v>14764</v>
      </c>
      <c r="B17071" s="8" t="s">
        <v>15001</v>
      </c>
      <c r="C17071" s="6" t="s">
        <v>10122</v>
      </c>
    </row>
    <row r="17072">
      <c r="A17072" s="7">
        <f t="shared" si="1"/>
        <v>14764</v>
      </c>
      <c r="B17072" s="8" t="s">
        <v>15001</v>
      </c>
      <c r="C17072" s="9" t="s">
        <v>25</v>
      </c>
    </row>
    <row r="17073">
      <c r="A17073" s="7">
        <f t="shared" si="1"/>
        <v>14765</v>
      </c>
      <c r="B17073" s="5" t="s">
        <v>15002</v>
      </c>
      <c r="C17073" s="6" t="s">
        <v>462</v>
      </c>
    </row>
    <row r="17074">
      <c r="A17074" s="7">
        <f t="shared" si="1"/>
        <v>14766</v>
      </c>
      <c r="B17074" s="5" t="s">
        <v>15003</v>
      </c>
      <c r="C17074" s="6" t="s">
        <v>462</v>
      </c>
    </row>
    <row r="17075">
      <c r="A17075" s="7">
        <f t="shared" si="1"/>
        <v>14767</v>
      </c>
      <c r="B17075" s="5" t="s">
        <v>15004</v>
      </c>
      <c r="C17075" s="6" t="s">
        <v>91</v>
      </c>
    </row>
    <row r="17076">
      <c r="A17076" s="7">
        <f t="shared" si="1"/>
        <v>14767</v>
      </c>
      <c r="B17076" s="5" t="s">
        <v>15004</v>
      </c>
      <c r="C17076" s="6" t="s">
        <v>405</v>
      </c>
    </row>
    <row r="17077">
      <c r="A17077" s="7">
        <f t="shared" si="1"/>
        <v>14768</v>
      </c>
      <c r="B17077" s="8" t="s">
        <v>15005</v>
      </c>
      <c r="C17077" s="6" t="s">
        <v>132</v>
      </c>
    </row>
    <row r="17078">
      <c r="A17078" s="7">
        <f t="shared" si="1"/>
        <v>14768</v>
      </c>
      <c r="B17078" s="8" t="s">
        <v>15005</v>
      </c>
      <c r="C17078" s="6" t="s">
        <v>487</v>
      </c>
    </row>
    <row r="17079">
      <c r="A17079" s="7">
        <f t="shared" si="1"/>
        <v>14768</v>
      </c>
      <c r="B17079" s="8" t="s">
        <v>15005</v>
      </c>
      <c r="C17079" s="9" t="s">
        <v>60</v>
      </c>
    </row>
    <row r="17080">
      <c r="A17080" s="7">
        <f t="shared" si="1"/>
        <v>14769</v>
      </c>
      <c r="B17080" s="5" t="s">
        <v>15006</v>
      </c>
      <c r="C17080" s="6" t="s">
        <v>452</v>
      </c>
    </row>
    <row r="17081">
      <c r="A17081" s="7">
        <f t="shared" si="1"/>
        <v>14770</v>
      </c>
      <c r="B17081" s="5" t="s">
        <v>15007</v>
      </c>
      <c r="C17081" s="6" t="s">
        <v>142</v>
      </c>
    </row>
    <row r="17082">
      <c r="A17082" s="7">
        <f t="shared" si="1"/>
        <v>14771</v>
      </c>
      <c r="B17082" s="5" t="s">
        <v>15008</v>
      </c>
      <c r="C17082" s="6" t="s">
        <v>727</v>
      </c>
    </row>
    <row r="17083">
      <c r="A17083" s="7">
        <f t="shared" si="1"/>
        <v>14772</v>
      </c>
      <c r="B17083" s="5" t="s">
        <v>15009</v>
      </c>
      <c r="C17083" s="6" t="s">
        <v>179</v>
      </c>
    </row>
    <row r="17084">
      <c r="A17084" s="7">
        <f t="shared" si="1"/>
        <v>14773</v>
      </c>
      <c r="B17084" s="5" t="s">
        <v>15010</v>
      </c>
      <c r="C17084" s="6" t="s">
        <v>324</v>
      </c>
    </row>
    <row r="17085">
      <c r="A17085" s="7">
        <f t="shared" si="1"/>
        <v>14774</v>
      </c>
      <c r="B17085" s="5" t="s">
        <v>15011</v>
      </c>
      <c r="C17085" s="6" t="s">
        <v>1585</v>
      </c>
    </row>
    <row r="17086">
      <c r="A17086" s="7">
        <f t="shared" si="1"/>
        <v>14775</v>
      </c>
      <c r="B17086" s="5" t="s">
        <v>15012</v>
      </c>
      <c r="C17086" s="6" t="s">
        <v>1207</v>
      </c>
    </row>
    <row r="17087">
      <c r="A17087" s="7">
        <f t="shared" si="1"/>
        <v>14776</v>
      </c>
      <c r="B17087" s="5" t="s">
        <v>15013</v>
      </c>
      <c r="C17087" s="6" t="s">
        <v>324</v>
      </c>
    </row>
    <row r="17088">
      <c r="A17088" s="7">
        <f t="shared" si="1"/>
        <v>14777</v>
      </c>
      <c r="B17088" s="5" t="s">
        <v>15014</v>
      </c>
      <c r="C17088" s="6" t="s">
        <v>324</v>
      </c>
    </row>
    <row r="17089">
      <c r="A17089" s="7">
        <f t="shared" si="1"/>
        <v>14778</v>
      </c>
      <c r="B17089" s="8" t="s">
        <v>15015</v>
      </c>
      <c r="C17089" s="9" t="s">
        <v>60</v>
      </c>
    </row>
    <row r="17090">
      <c r="A17090" s="7">
        <f t="shared" si="1"/>
        <v>14779</v>
      </c>
      <c r="B17090" s="5" t="s">
        <v>15016</v>
      </c>
      <c r="C17090" s="6" t="s">
        <v>452</v>
      </c>
    </row>
    <row r="17091">
      <c r="A17091" s="7">
        <f t="shared" si="1"/>
        <v>14780</v>
      </c>
      <c r="B17091" s="8" t="s">
        <v>15017</v>
      </c>
      <c r="C17091" s="6" t="s">
        <v>11166</v>
      </c>
    </row>
    <row r="17092">
      <c r="A17092" s="7">
        <f t="shared" si="1"/>
        <v>14781</v>
      </c>
      <c r="B17092" s="5" t="s">
        <v>15018</v>
      </c>
      <c r="C17092" s="6" t="s">
        <v>324</v>
      </c>
    </row>
    <row r="17093">
      <c r="A17093" s="7">
        <f t="shared" si="1"/>
        <v>14782</v>
      </c>
      <c r="B17093" s="8" t="s">
        <v>15019</v>
      </c>
      <c r="C17093" s="6" t="s">
        <v>132</v>
      </c>
    </row>
    <row r="17094">
      <c r="A17094" s="7">
        <f t="shared" si="1"/>
        <v>14782</v>
      </c>
      <c r="B17094" s="8" t="s">
        <v>15019</v>
      </c>
      <c r="C17094" s="6" t="s">
        <v>487</v>
      </c>
    </row>
    <row r="17095">
      <c r="A17095" s="7">
        <f t="shared" si="1"/>
        <v>14783</v>
      </c>
      <c r="B17095" s="8" t="s">
        <v>15020</v>
      </c>
      <c r="C17095" s="6" t="s">
        <v>150</v>
      </c>
    </row>
    <row r="17096">
      <c r="A17096" s="7">
        <f t="shared" si="1"/>
        <v>14783</v>
      </c>
      <c r="B17096" s="8" t="s">
        <v>15020</v>
      </c>
      <c r="C17096" s="6" t="s">
        <v>162</v>
      </c>
    </row>
    <row r="17097">
      <c r="A17097" s="7">
        <f t="shared" si="1"/>
        <v>14783</v>
      </c>
      <c r="B17097" s="8" t="s">
        <v>15020</v>
      </c>
      <c r="C17097" s="9" t="s">
        <v>60</v>
      </c>
    </row>
    <row r="17098">
      <c r="A17098" s="7">
        <f t="shared" si="1"/>
        <v>14784</v>
      </c>
      <c r="B17098" s="5" t="s">
        <v>15021</v>
      </c>
      <c r="C17098" s="6" t="s">
        <v>142</v>
      </c>
    </row>
    <row r="17099">
      <c r="A17099" s="7">
        <f t="shared" si="1"/>
        <v>14785</v>
      </c>
      <c r="B17099" s="8" t="s">
        <v>15022</v>
      </c>
      <c r="C17099" s="9" t="s">
        <v>162</v>
      </c>
    </row>
    <row r="17100">
      <c r="A17100" s="7">
        <f t="shared" si="1"/>
        <v>14786</v>
      </c>
      <c r="B17100" s="5" t="s">
        <v>15023</v>
      </c>
      <c r="C17100" s="6" t="s">
        <v>142</v>
      </c>
    </row>
    <row r="17101">
      <c r="A17101" s="7">
        <f t="shared" si="1"/>
        <v>14787</v>
      </c>
      <c r="B17101" s="8" t="s">
        <v>15024</v>
      </c>
      <c r="C17101" s="6" t="s">
        <v>672</v>
      </c>
    </row>
    <row r="17102">
      <c r="A17102" s="7">
        <f t="shared" si="1"/>
        <v>14788</v>
      </c>
      <c r="B17102" s="5" t="s">
        <v>15025</v>
      </c>
      <c r="C17102" s="6" t="s">
        <v>153</v>
      </c>
    </row>
    <row r="17103">
      <c r="A17103" s="7">
        <f t="shared" si="1"/>
        <v>14789</v>
      </c>
      <c r="B17103" s="18" t="s">
        <v>15026</v>
      </c>
      <c r="C17103" s="6" t="s">
        <v>78</v>
      </c>
    </row>
    <row r="17104">
      <c r="A17104" s="7">
        <f t="shared" si="1"/>
        <v>14789</v>
      </c>
      <c r="B17104" s="5" t="s">
        <v>15026</v>
      </c>
      <c r="C17104" s="6" t="s">
        <v>179</v>
      </c>
    </row>
    <row r="17105">
      <c r="A17105" s="7">
        <f t="shared" si="1"/>
        <v>14790</v>
      </c>
      <c r="B17105" s="5" t="s">
        <v>15027</v>
      </c>
      <c r="C17105" s="6" t="s">
        <v>1495</v>
      </c>
    </row>
    <row r="17106">
      <c r="A17106" s="7">
        <f t="shared" si="1"/>
        <v>14791</v>
      </c>
      <c r="B17106" s="5" t="s">
        <v>15028</v>
      </c>
      <c r="C17106" s="6" t="s">
        <v>162</v>
      </c>
    </row>
    <row r="17107">
      <c r="A17107" s="7">
        <f t="shared" si="1"/>
        <v>14792</v>
      </c>
      <c r="B17107" s="8" t="s">
        <v>15029</v>
      </c>
      <c r="C17107" s="9" t="s">
        <v>162</v>
      </c>
    </row>
    <row r="17108">
      <c r="A17108" s="7">
        <f t="shared" si="1"/>
        <v>14793</v>
      </c>
      <c r="B17108" s="5" t="s">
        <v>15030</v>
      </c>
      <c r="C17108" s="6" t="s">
        <v>162</v>
      </c>
    </row>
    <row r="17109">
      <c r="A17109" s="7">
        <f t="shared" si="1"/>
        <v>14794</v>
      </c>
      <c r="B17109" s="8" t="s">
        <v>15031</v>
      </c>
      <c r="C17109" s="9" t="s">
        <v>56</v>
      </c>
    </row>
    <row r="17110">
      <c r="A17110" s="7">
        <f t="shared" si="1"/>
        <v>14795</v>
      </c>
      <c r="B17110" s="5" t="s">
        <v>15032</v>
      </c>
      <c r="C17110" s="6" t="s">
        <v>683</v>
      </c>
    </row>
    <row r="17111">
      <c r="A17111" s="7">
        <f t="shared" si="1"/>
        <v>14796</v>
      </c>
      <c r="B17111" s="5" t="s">
        <v>15033</v>
      </c>
      <c r="C17111" s="6" t="s">
        <v>324</v>
      </c>
    </row>
    <row r="17112">
      <c r="A17112" s="7">
        <f t="shared" si="1"/>
        <v>14797</v>
      </c>
      <c r="B17112" s="8" t="s">
        <v>15034</v>
      </c>
      <c r="C17112" s="9" t="s">
        <v>162</v>
      </c>
    </row>
    <row r="17113">
      <c r="A17113" s="7">
        <f t="shared" si="1"/>
        <v>14798</v>
      </c>
      <c r="B17113" s="5" t="s">
        <v>15035</v>
      </c>
      <c r="C17113" s="6" t="s">
        <v>336</v>
      </c>
    </row>
    <row r="17114">
      <c r="A17114" s="7">
        <f t="shared" si="1"/>
        <v>14799</v>
      </c>
      <c r="B17114" s="5" t="s">
        <v>15036</v>
      </c>
      <c r="C17114" s="6" t="s">
        <v>452</v>
      </c>
    </row>
    <row r="17115">
      <c r="A17115" s="7">
        <f t="shared" si="1"/>
        <v>14800</v>
      </c>
      <c r="B17115" s="5" t="s">
        <v>15037</v>
      </c>
      <c r="C17115" s="6" t="s">
        <v>162</v>
      </c>
    </row>
    <row r="17116">
      <c r="A17116" s="7">
        <f t="shared" si="1"/>
        <v>14801</v>
      </c>
      <c r="B17116" s="5" t="s">
        <v>15038</v>
      </c>
      <c r="C17116" s="6" t="s">
        <v>326</v>
      </c>
    </row>
    <row r="17117">
      <c r="A17117" s="7">
        <f t="shared" si="1"/>
        <v>14801</v>
      </c>
      <c r="B17117" s="5" t="s">
        <v>15038</v>
      </c>
      <c r="C17117" s="6" t="s">
        <v>59</v>
      </c>
    </row>
    <row r="17118">
      <c r="A17118" s="7">
        <f t="shared" si="1"/>
        <v>14802</v>
      </c>
      <c r="B17118" s="5" t="s">
        <v>15039</v>
      </c>
      <c r="C17118" s="6" t="s">
        <v>59</v>
      </c>
    </row>
    <row r="17119">
      <c r="A17119" s="7">
        <f t="shared" si="1"/>
        <v>14803</v>
      </c>
      <c r="B17119" s="5" t="s">
        <v>15040</v>
      </c>
      <c r="C17119" s="6" t="s">
        <v>405</v>
      </c>
    </row>
    <row r="17120">
      <c r="A17120" s="7">
        <f t="shared" si="1"/>
        <v>14804</v>
      </c>
      <c r="B17120" s="5" t="s">
        <v>15041</v>
      </c>
      <c r="C17120" s="6" t="s">
        <v>655</v>
      </c>
    </row>
    <row r="17121">
      <c r="A17121" s="7">
        <f t="shared" si="1"/>
        <v>14805</v>
      </c>
      <c r="B17121" s="5" t="s">
        <v>15042</v>
      </c>
      <c r="C17121" s="6" t="s">
        <v>326</v>
      </c>
    </row>
    <row r="17122">
      <c r="A17122" s="7">
        <f t="shared" si="1"/>
        <v>14806</v>
      </c>
      <c r="B17122" s="5" t="s">
        <v>15043</v>
      </c>
      <c r="C17122" s="6" t="s">
        <v>59</v>
      </c>
    </row>
    <row r="17123">
      <c r="A17123" s="7">
        <f t="shared" si="1"/>
        <v>14806</v>
      </c>
      <c r="B17123" s="5" t="s">
        <v>15043</v>
      </c>
      <c r="C17123" s="6" t="s">
        <v>553</v>
      </c>
    </row>
    <row r="17124">
      <c r="A17124" s="7">
        <f t="shared" si="1"/>
        <v>14807</v>
      </c>
      <c r="B17124" s="5" t="s">
        <v>15044</v>
      </c>
      <c r="C17124" s="6" t="s">
        <v>59</v>
      </c>
    </row>
    <row r="17125">
      <c r="A17125" s="7">
        <f t="shared" si="1"/>
        <v>14808</v>
      </c>
      <c r="B17125" s="5" t="s">
        <v>15045</v>
      </c>
      <c r="C17125" s="6" t="s">
        <v>267</v>
      </c>
    </row>
    <row r="17126">
      <c r="A17126" s="7">
        <f t="shared" si="1"/>
        <v>14808</v>
      </c>
      <c r="B17126" s="5" t="s">
        <v>15045</v>
      </c>
      <c r="C17126" s="6" t="s">
        <v>91</v>
      </c>
    </row>
    <row r="17127">
      <c r="A17127" s="7">
        <f t="shared" si="1"/>
        <v>14809</v>
      </c>
      <c r="B17127" s="8" t="s">
        <v>15046</v>
      </c>
      <c r="C17127" s="6" t="s">
        <v>11166</v>
      </c>
    </row>
    <row r="17128">
      <c r="A17128" s="7">
        <f t="shared" si="1"/>
        <v>14809</v>
      </c>
      <c r="B17128" s="8" t="s">
        <v>15046</v>
      </c>
      <c r="C17128" s="9" t="s">
        <v>60</v>
      </c>
    </row>
    <row r="17129">
      <c r="A17129" s="7">
        <f t="shared" si="1"/>
        <v>14810</v>
      </c>
      <c r="B17129" s="5" t="s">
        <v>15047</v>
      </c>
      <c r="C17129" s="6" t="s">
        <v>336</v>
      </c>
    </row>
    <row r="17130">
      <c r="A17130" s="7">
        <f t="shared" si="1"/>
        <v>14811</v>
      </c>
      <c r="B17130" s="5" t="s">
        <v>15048</v>
      </c>
      <c r="C17130" s="6" t="s">
        <v>326</v>
      </c>
    </row>
    <row r="17131">
      <c r="A17131" s="7">
        <f t="shared" si="1"/>
        <v>14812</v>
      </c>
      <c r="B17131" s="5" t="s">
        <v>15049</v>
      </c>
      <c r="C17131" s="6" t="s">
        <v>59</v>
      </c>
    </row>
    <row r="17132">
      <c r="A17132" s="7">
        <f t="shared" si="1"/>
        <v>14812</v>
      </c>
      <c r="B17132" s="5" t="s">
        <v>15049</v>
      </c>
      <c r="C17132" s="6" t="s">
        <v>60</v>
      </c>
    </row>
    <row r="17133">
      <c r="A17133" s="7">
        <f t="shared" si="1"/>
        <v>14813</v>
      </c>
      <c r="B17133" s="5" t="s">
        <v>15050</v>
      </c>
      <c r="C17133" s="6" t="s">
        <v>405</v>
      </c>
    </row>
    <row r="17134">
      <c r="A17134" s="7">
        <f t="shared" si="1"/>
        <v>14814</v>
      </c>
      <c r="B17134" s="8" t="s">
        <v>15051</v>
      </c>
      <c r="C17134" s="9" t="s">
        <v>60</v>
      </c>
    </row>
    <row r="17135">
      <c r="A17135" s="7">
        <f t="shared" si="1"/>
        <v>14814</v>
      </c>
      <c r="B17135" s="8" t="s">
        <v>15051</v>
      </c>
      <c r="C17135" s="9" t="s">
        <v>162</v>
      </c>
    </row>
    <row r="17136">
      <c r="A17136" s="7">
        <f t="shared" si="1"/>
        <v>14815</v>
      </c>
      <c r="B17136" s="5" t="s">
        <v>15052</v>
      </c>
      <c r="C17136" s="6" t="s">
        <v>59</v>
      </c>
    </row>
    <row r="17137">
      <c r="A17137" s="7">
        <f t="shared" si="1"/>
        <v>14816</v>
      </c>
      <c r="B17137" s="5" t="s">
        <v>15053</v>
      </c>
      <c r="C17137" s="6" t="s">
        <v>59</v>
      </c>
    </row>
    <row r="17138">
      <c r="A17138" s="7">
        <f t="shared" si="1"/>
        <v>14817</v>
      </c>
      <c r="B17138" s="5" t="s">
        <v>15054</v>
      </c>
      <c r="C17138" s="6" t="s">
        <v>59</v>
      </c>
    </row>
    <row r="17139">
      <c r="A17139" s="7">
        <f t="shared" si="1"/>
        <v>14817</v>
      </c>
      <c r="B17139" s="5" t="s">
        <v>15054</v>
      </c>
      <c r="C17139" s="6" t="s">
        <v>142</v>
      </c>
    </row>
    <row r="17140">
      <c r="A17140" s="7">
        <f t="shared" si="1"/>
        <v>14818</v>
      </c>
      <c r="B17140" s="5" t="s">
        <v>15055</v>
      </c>
      <c r="C17140" s="6" t="s">
        <v>326</v>
      </c>
    </row>
    <row r="17141">
      <c r="A17141" s="7">
        <f t="shared" si="1"/>
        <v>14819</v>
      </c>
      <c r="B17141" s="5" t="s">
        <v>15056</v>
      </c>
      <c r="C17141" s="6" t="s">
        <v>462</v>
      </c>
    </row>
    <row r="17142">
      <c r="A17142" s="7">
        <f t="shared" si="1"/>
        <v>14820</v>
      </c>
      <c r="B17142" s="5" t="s">
        <v>15057</v>
      </c>
      <c r="C17142" s="6" t="s">
        <v>59</v>
      </c>
    </row>
    <row r="17143">
      <c r="A17143" s="7">
        <f t="shared" si="1"/>
        <v>14821</v>
      </c>
      <c r="B17143" s="5" t="s">
        <v>15058</v>
      </c>
      <c r="C17143" s="6" t="s">
        <v>179</v>
      </c>
    </row>
    <row r="17144">
      <c r="A17144" s="7">
        <f t="shared" si="1"/>
        <v>14822</v>
      </c>
      <c r="B17144" s="5" t="s">
        <v>15059</v>
      </c>
      <c r="C17144" s="6" t="s">
        <v>59</v>
      </c>
    </row>
    <row r="17145">
      <c r="A17145" s="7">
        <f t="shared" si="1"/>
        <v>14823</v>
      </c>
      <c r="B17145" s="5" t="s">
        <v>15060</v>
      </c>
      <c r="C17145" s="6" t="s">
        <v>97</v>
      </c>
    </row>
    <row r="17146">
      <c r="A17146" s="7">
        <f t="shared" si="1"/>
        <v>14823</v>
      </c>
      <c r="B17146" s="5" t="s">
        <v>15060</v>
      </c>
      <c r="C17146" s="6" t="s">
        <v>59</v>
      </c>
    </row>
    <row r="17147">
      <c r="A17147" s="7">
        <f t="shared" si="1"/>
        <v>14824</v>
      </c>
      <c r="B17147" s="8" t="s">
        <v>15061</v>
      </c>
      <c r="C17147" s="9" t="s">
        <v>60</v>
      </c>
    </row>
    <row r="17148">
      <c r="A17148" s="7">
        <f t="shared" si="1"/>
        <v>14824</v>
      </c>
      <c r="B17148" s="8" t="s">
        <v>15061</v>
      </c>
      <c r="C17148" s="9" t="s">
        <v>162</v>
      </c>
    </row>
    <row r="17149">
      <c r="A17149" s="7">
        <f t="shared" si="1"/>
        <v>14825</v>
      </c>
      <c r="B17149" s="5" t="s">
        <v>15062</v>
      </c>
      <c r="C17149" s="6" t="s">
        <v>59</v>
      </c>
    </row>
    <row r="17150">
      <c r="A17150" s="7">
        <f t="shared" si="1"/>
        <v>14826</v>
      </c>
      <c r="B17150" s="5" t="s">
        <v>15063</v>
      </c>
      <c r="C17150" s="6" t="s">
        <v>788</v>
      </c>
    </row>
    <row r="17151">
      <c r="A17151" s="7">
        <f t="shared" si="1"/>
        <v>14827</v>
      </c>
      <c r="B17151" s="5" t="s">
        <v>15064</v>
      </c>
      <c r="C17151" s="6" t="s">
        <v>59</v>
      </c>
    </row>
    <row r="17152">
      <c r="A17152" s="7">
        <f t="shared" si="1"/>
        <v>14827</v>
      </c>
      <c r="B17152" s="5" t="s">
        <v>15064</v>
      </c>
      <c r="C17152" s="6" t="s">
        <v>328</v>
      </c>
    </row>
    <row r="17153">
      <c r="A17153" s="7">
        <f t="shared" si="1"/>
        <v>14828</v>
      </c>
      <c r="B17153" s="5" t="s">
        <v>15065</v>
      </c>
      <c r="C17153" s="6" t="s">
        <v>91</v>
      </c>
    </row>
    <row r="17154">
      <c r="A17154" s="7">
        <f t="shared" si="1"/>
        <v>14828</v>
      </c>
      <c r="B17154" s="5" t="s">
        <v>15065</v>
      </c>
      <c r="C17154" s="6" t="s">
        <v>405</v>
      </c>
    </row>
    <row r="17155">
      <c r="A17155" s="7">
        <f t="shared" si="1"/>
        <v>14828</v>
      </c>
      <c r="B17155" s="5" t="s">
        <v>15065</v>
      </c>
      <c r="C17155" s="6" t="s">
        <v>267</v>
      </c>
    </row>
    <row r="17156">
      <c r="A17156" s="7">
        <f t="shared" si="1"/>
        <v>14829</v>
      </c>
      <c r="B17156" s="5" t="s">
        <v>15066</v>
      </c>
      <c r="C17156" s="6" t="s">
        <v>405</v>
      </c>
    </row>
    <row r="17157">
      <c r="A17157" s="7">
        <f t="shared" si="1"/>
        <v>14830</v>
      </c>
      <c r="B17157" s="5" t="s">
        <v>15067</v>
      </c>
      <c r="C17157" s="6" t="s">
        <v>59</v>
      </c>
    </row>
    <row r="17158">
      <c r="A17158" s="7">
        <f t="shared" si="1"/>
        <v>14831</v>
      </c>
      <c r="B17158" s="5" t="s">
        <v>15068</v>
      </c>
      <c r="C17158" s="6" t="s">
        <v>328</v>
      </c>
    </row>
    <row r="17159">
      <c r="A17159" s="7">
        <f t="shared" si="1"/>
        <v>14832</v>
      </c>
      <c r="B17159" s="5" t="s">
        <v>15069</v>
      </c>
      <c r="C17159" s="6" t="s">
        <v>179</v>
      </c>
    </row>
    <row r="17160">
      <c r="A17160" s="7">
        <f t="shared" si="1"/>
        <v>14833</v>
      </c>
      <c r="B17160" s="5" t="s">
        <v>15070</v>
      </c>
      <c r="C17160" s="6" t="s">
        <v>59</v>
      </c>
    </row>
    <row r="17161">
      <c r="A17161" s="7">
        <f t="shared" si="1"/>
        <v>14834</v>
      </c>
      <c r="B17161" s="5" t="s">
        <v>15071</v>
      </c>
      <c r="C17161" s="6" t="s">
        <v>59</v>
      </c>
    </row>
    <row r="17162">
      <c r="A17162" s="7">
        <f t="shared" si="1"/>
        <v>14834</v>
      </c>
      <c r="B17162" s="5" t="s">
        <v>15071</v>
      </c>
      <c r="C17162" s="6" t="s">
        <v>3060</v>
      </c>
    </row>
    <row r="17163">
      <c r="A17163" s="7">
        <f t="shared" si="1"/>
        <v>14835</v>
      </c>
      <c r="B17163" s="5" t="s">
        <v>15072</v>
      </c>
      <c r="C17163" s="6" t="s">
        <v>59</v>
      </c>
    </row>
    <row r="17164">
      <c r="A17164" s="7">
        <f t="shared" si="1"/>
        <v>14835</v>
      </c>
      <c r="B17164" s="5" t="s">
        <v>15072</v>
      </c>
      <c r="C17164" s="6" t="s">
        <v>150</v>
      </c>
    </row>
    <row r="17165">
      <c r="A17165" s="7">
        <f t="shared" si="1"/>
        <v>14835</v>
      </c>
      <c r="B17165" s="5" t="s">
        <v>15072</v>
      </c>
      <c r="C17165" s="6" t="s">
        <v>142</v>
      </c>
    </row>
    <row r="17166">
      <c r="A17166" s="7">
        <f t="shared" si="1"/>
        <v>14835</v>
      </c>
      <c r="B17166" s="5" t="s">
        <v>15072</v>
      </c>
      <c r="C17166" s="6" t="s">
        <v>162</v>
      </c>
    </row>
    <row r="17167">
      <c r="A17167" s="7">
        <f t="shared" si="1"/>
        <v>14836</v>
      </c>
      <c r="B17167" s="18" t="s">
        <v>15073</v>
      </c>
      <c r="C17167" s="6" t="s">
        <v>142</v>
      </c>
    </row>
    <row r="17168">
      <c r="A17168" s="7">
        <f t="shared" si="1"/>
        <v>14836</v>
      </c>
      <c r="B17168" s="18" t="s">
        <v>15073</v>
      </c>
      <c r="C17168" s="6" t="s">
        <v>54</v>
      </c>
    </row>
    <row r="17169">
      <c r="A17169" s="7">
        <f t="shared" si="1"/>
        <v>14836</v>
      </c>
      <c r="B17169" s="5" t="s">
        <v>15073</v>
      </c>
      <c r="C17169" s="6" t="s">
        <v>313</v>
      </c>
    </row>
    <row r="17170">
      <c r="A17170" s="7">
        <f t="shared" si="1"/>
        <v>14837</v>
      </c>
      <c r="B17170" s="5" t="s">
        <v>15074</v>
      </c>
      <c r="C17170" s="6" t="s">
        <v>196</v>
      </c>
    </row>
    <row r="17171">
      <c r="A17171" s="7">
        <f t="shared" si="1"/>
        <v>14838</v>
      </c>
      <c r="B17171" s="5" t="s">
        <v>15075</v>
      </c>
      <c r="C17171" s="6" t="s">
        <v>179</v>
      </c>
    </row>
    <row r="17172">
      <c r="A17172" s="7">
        <f t="shared" si="1"/>
        <v>14838</v>
      </c>
      <c r="B17172" s="5" t="s">
        <v>15075</v>
      </c>
      <c r="C17172" s="6" t="s">
        <v>59</v>
      </c>
    </row>
    <row r="17173">
      <c r="A17173" s="7">
        <f t="shared" si="1"/>
        <v>14839</v>
      </c>
      <c r="B17173" s="5" t="s">
        <v>15076</v>
      </c>
      <c r="C17173" s="6" t="s">
        <v>405</v>
      </c>
    </row>
    <row r="17174">
      <c r="A17174" s="7">
        <f t="shared" si="1"/>
        <v>14840</v>
      </c>
      <c r="B17174" s="5" t="s">
        <v>15077</v>
      </c>
      <c r="C17174" s="6" t="s">
        <v>59</v>
      </c>
    </row>
    <row r="17175">
      <c r="A17175" s="7">
        <f t="shared" si="1"/>
        <v>14841</v>
      </c>
      <c r="B17175" s="5" t="s">
        <v>15078</v>
      </c>
      <c r="C17175" s="6" t="s">
        <v>59</v>
      </c>
    </row>
    <row r="17176">
      <c r="A17176" s="7">
        <f t="shared" si="1"/>
        <v>14842</v>
      </c>
      <c r="B17176" s="5" t="s">
        <v>15079</v>
      </c>
      <c r="C17176" s="6" t="s">
        <v>59</v>
      </c>
    </row>
    <row r="17177">
      <c r="A17177" s="7">
        <f t="shared" si="1"/>
        <v>14842</v>
      </c>
      <c r="B17177" s="5" t="s">
        <v>15079</v>
      </c>
      <c r="C17177" s="6" t="s">
        <v>313</v>
      </c>
    </row>
    <row r="17178">
      <c r="A17178" s="7">
        <f t="shared" si="1"/>
        <v>14843</v>
      </c>
      <c r="B17178" s="5" t="s">
        <v>15080</v>
      </c>
      <c r="C17178" s="6" t="s">
        <v>142</v>
      </c>
    </row>
    <row r="17179">
      <c r="A17179" s="7">
        <f t="shared" si="1"/>
        <v>14843</v>
      </c>
      <c r="B17179" s="5" t="s">
        <v>15080</v>
      </c>
      <c r="C17179" s="6" t="s">
        <v>150</v>
      </c>
    </row>
    <row r="17180">
      <c r="A17180" s="7">
        <f t="shared" si="1"/>
        <v>14844</v>
      </c>
      <c r="B17180" s="8" t="s">
        <v>15081</v>
      </c>
      <c r="C17180" s="9" t="s">
        <v>60</v>
      </c>
    </row>
    <row r="17181">
      <c r="A17181" s="7">
        <f t="shared" si="1"/>
        <v>14844</v>
      </c>
      <c r="B17181" s="8" t="s">
        <v>15081</v>
      </c>
      <c r="C17181" s="9" t="s">
        <v>162</v>
      </c>
    </row>
    <row r="17182">
      <c r="A17182" s="7">
        <f t="shared" si="1"/>
        <v>14844</v>
      </c>
      <c r="B17182" s="8" t="s">
        <v>15081</v>
      </c>
      <c r="C17182" s="9" t="s">
        <v>142</v>
      </c>
    </row>
    <row r="17183">
      <c r="A17183" s="7">
        <f t="shared" si="1"/>
        <v>14845</v>
      </c>
      <c r="B17183" s="5" t="s">
        <v>15082</v>
      </c>
      <c r="C17183" s="6" t="s">
        <v>59</v>
      </c>
    </row>
    <row r="17184">
      <c r="A17184" s="7">
        <f t="shared" si="1"/>
        <v>14846</v>
      </c>
      <c r="B17184" s="5" t="s">
        <v>15083</v>
      </c>
      <c r="C17184" s="6" t="s">
        <v>59</v>
      </c>
    </row>
    <row r="17185">
      <c r="A17185" s="7">
        <f t="shared" si="1"/>
        <v>14847</v>
      </c>
      <c r="B17185" s="5" t="s">
        <v>15084</v>
      </c>
      <c r="C17185" s="6" t="s">
        <v>788</v>
      </c>
    </row>
    <row r="17186">
      <c r="A17186" s="7">
        <f t="shared" si="1"/>
        <v>14848</v>
      </c>
      <c r="B17186" s="8" t="s">
        <v>15085</v>
      </c>
      <c r="C17186" s="6" t="s">
        <v>196</v>
      </c>
    </row>
    <row r="17187">
      <c r="A17187" s="7">
        <f t="shared" si="1"/>
        <v>14849</v>
      </c>
      <c r="B17187" s="5" t="s">
        <v>15086</v>
      </c>
      <c r="C17187" s="6" t="s">
        <v>59</v>
      </c>
    </row>
    <row r="17188">
      <c r="A17188" s="7">
        <f t="shared" si="1"/>
        <v>14850</v>
      </c>
      <c r="B17188" s="16" t="s">
        <v>15087</v>
      </c>
      <c r="C17188" s="6" t="s">
        <v>1235</v>
      </c>
    </row>
    <row r="17189">
      <c r="A17189" s="7">
        <f t="shared" si="1"/>
        <v>14851</v>
      </c>
      <c r="B17189" s="5" t="s">
        <v>15088</v>
      </c>
      <c r="C17189" s="6" t="s">
        <v>59</v>
      </c>
    </row>
    <row r="17190">
      <c r="A17190" s="7">
        <f t="shared" si="1"/>
        <v>14852</v>
      </c>
      <c r="B17190" s="8" t="s">
        <v>15089</v>
      </c>
      <c r="C17190" s="9" t="s">
        <v>530</v>
      </c>
    </row>
    <row r="17191">
      <c r="A17191" s="7">
        <f t="shared" si="1"/>
        <v>14853</v>
      </c>
      <c r="B17191" s="5" t="s">
        <v>15090</v>
      </c>
      <c r="C17191" s="6" t="s">
        <v>267</v>
      </c>
    </row>
    <row r="17192">
      <c r="A17192" s="7">
        <f t="shared" si="1"/>
        <v>14854</v>
      </c>
      <c r="B17192" s="8" t="s">
        <v>15091</v>
      </c>
      <c r="C17192" s="9" t="s">
        <v>530</v>
      </c>
    </row>
    <row r="17193">
      <c r="A17193" s="7">
        <f t="shared" si="1"/>
        <v>14855</v>
      </c>
      <c r="B17193" s="8" t="s">
        <v>15092</v>
      </c>
      <c r="C17193" s="9" t="s">
        <v>142</v>
      </c>
    </row>
    <row r="17194">
      <c r="A17194" s="7">
        <f t="shared" si="1"/>
        <v>14856</v>
      </c>
      <c r="B17194" s="5" t="s">
        <v>15093</v>
      </c>
      <c r="C17194" s="6" t="s">
        <v>621</v>
      </c>
    </row>
    <row r="17195">
      <c r="A17195" s="7">
        <f t="shared" si="1"/>
        <v>14857</v>
      </c>
      <c r="B17195" s="5" t="s">
        <v>15094</v>
      </c>
      <c r="C17195" s="6" t="s">
        <v>59</v>
      </c>
    </row>
    <row r="17196">
      <c r="A17196" s="7">
        <f t="shared" si="1"/>
        <v>14858</v>
      </c>
      <c r="B17196" s="5" t="s">
        <v>15095</v>
      </c>
      <c r="C17196" s="6" t="s">
        <v>788</v>
      </c>
    </row>
    <row r="17197">
      <c r="A17197" s="7">
        <f t="shared" si="1"/>
        <v>14859</v>
      </c>
      <c r="B17197" s="5" t="s">
        <v>15096</v>
      </c>
      <c r="C17197" s="6" t="s">
        <v>683</v>
      </c>
    </row>
    <row r="17198">
      <c r="A17198" s="7">
        <f t="shared" si="1"/>
        <v>14860</v>
      </c>
      <c r="B17198" s="5" t="s">
        <v>15097</v>
      </c>
      <c r="C17198" s="6" t="s">
        <v>4</v>
      </c>
    </row>
    <row r="17199">
      <c r="A17199" s="7">
        <f t="shared" si="1"/>
        <v>14861</v>
      </c>
      <c r="B17199" s="8" t="s">
        <v>15098</v>
      </c>
      <c r="C17199" s="9" t="s">
        <v>142</v>
      </c>
    </row>
    <row r="17200">
      <c r="A17200" s="7">
        <f t="shared" si="1"/>
        <v>14861</v>
      </c>
      <c r="B17200" s="8" t="s">
        <v>15098</v>
      </c>
      <c r="C17200" s="9" t="s">
        <v>162</v>
      </c>
    </row>
    <row r="17201">
      <c r="A17201" s="7">
        <f t="shared" si="1"/>
        <v>14862</v>
      </c>
      <c r="B17201" s="5" t="s">
        <v>15099</v>
      </c>
      <c r="C17201" s="6" t="s">
        <v>153</v>
      </c>
    </row>
    <row r="17202">
      <c r="A17202" s="7">
        <f t="shared" si="1"/>
        <v>14862</v>
      </c>
      <c r="B17202" s="5" t="s">
        <v>15099</v>
      </c>
      <c r="C17202" s="6" t="s">
        <v>313</v>
      </c>
    </row>
    <row r="17203">
      <c r="A17203" s="7">
        <f t="shared" si="1"/>
        <v>14863</v>
      </c>
      <c r="B17203" s="5" t="s">
        <v>15100</v>
      </c>
      <c r="C17203" s="6" t="s">
        <v>946</v>
      </c>
    </row>
    <row r="17204">
      <c r="A17204" s="7">
        <f t="shared" si="1"/>
        <v>14864</v>
      </c>
      <c r="B17204" s="8" t="s">
        <v>15101</v>
      </c>
      <c r="C17204" s="6" t="s">
        <v>132</v>
      </c>
    </row>
    <row r="17205">
      <c r="A17205" s="7">
        <f t="shared" si="1"/>
        <v>14865</v>
      </c>
      <c r="B17205" s="5" t="s">
        <v>15102</v>
      </c>
      <c r="C17205" s="6" t="s">
        <v>336</v>
      </c>
    </row>
    <row r="17206">
      <c r="A17206" s="7">
        <f t="shared" si="1"/>
        <v>14866</v>
      </c>
      <c r="B17206" s="8" t="s">
        <v>15103</v>
      </c>
      <c r="C17206" s="9" t="s">
        <v>416</v>
      </c>
    </row>
    <row r="17207">
      <c r="A17207" s="7">
        <f t="shared" si="1"/>
        <v>14867</v>
      </c>
      <c r="B17207" s="5" t="s">
        <v>15104</v>
      </c>
      <c r="C17207" s="6" t="s">
        <v>326</v>
      </c>
    </row>
    <row r="17208">
      <c r="A17208" s="7">
        <f t="shared" si="1"/>
        <v>14868</v>
      </c>
      <c r="B17208" s="5" t="s">
        <v>15105</v>
      </c>
      <c r="C17208" s="6" t="s">
        <v>405</v>
      </c>
    </row>
    <row r="17209">
      <c r="A17209" s="7">
        <f t="shared" si="1"/>
        <v>14869</v>
      </c>
      <c r="B17209" s="5" t="s">
        <v>15106</v>
      </c>
      <c r="C17209" s="6" t="s">
        <v>462</v>
      </c>
    </row>
    <row r="17210">
      <c r="A17210" s="7">
        <f t="shared" si="1"/>
        <v>14870</v>
      </c>
      <c r="B17210" s="5" t="s">
        <v>15107</v>
      </c>
      <c r="C17210" s="6" t="s">
        <v>328</v>
      </c>
    </row>
    <row r="17211">
      <c r="A17211" s="7">
        <f t="shared" si="1"/>
        <v>14870</v>
      </c>
      <c r="B17211" s="5" t="s">
        <v>15107</v>
      </c>
      <c r="C17211" s="6" t="s">
        <v>25</v>
      </c>
    </row>
    <row r="17212">
      <c r="A17212" s="7">
        <f t="shared" si="1"/>
        <v>14870</v>
      </c>
      <c r="B17212" s="5" t="s">
        <v>15107</v>
      </c>
      <c r="C17212" s="6" t="s">
        <v>91</v>
      </c>
    </row>
    <row r="17213">
      <c r="A17213" s="7">
        <f t="shared" si="1"/>
        <v>14871</v>
      </c>
      <c r="B17213" s="5" t="s">
        <v>15108</v>
      </c>
      <c r="C17213" s="6" t="s">
        <v>452</v>
      </c>
    </row>
    <row r="17214">
      <c r="A17214" s="7">
        <f t="shared" si="1"/>
        <v>14872</v>
      </c>
      <c r="B17214" s="5" t="s">
        <v>15109</v>
      </c>
      <c r="C17214" s="6" t="s">
        <v>324</v>
      </c>
    </row>
    <row r="17215">
      <c r="A17215" s="7">
        <f t="shared" si="1"/>
        <v>14873</v>
      </c>
      <c r="B17215" s="5" t="s">
        <v>15110</v>
      </c>
      <c r="C17215" s="6" t="s">
        <v>142</v>
      </c>
    </row>
    <row r="17216">
      <c r="A17216" s="7">
        <f t="shared" si="1"/>
        <v>14873</v>
      </c>
      <c r="B17216" s="5" t="s">
        <v>15110</v>
      </c>
      <c r="C17216" s="6" t="s">
        <v>25</v>
      </c>
    </row>
    <row r="17217">
      <c r="A17217" s="7">
        <f t="shared" si="1"/>
        <v>14873</v>
      </c>
      <c r="B17217" s="5" t="s">
        <v>15110</v>
      </c>
      <c r="C17217" s="6" t="s">
        <v>40</v>
      </c>
    </row>
    <row r="17218">
      <c r="A17218" s="7">
        <f t="shared" si="1"/>
        <v>14874</v>
      </c>
      <c r="B17218" s="5" t="s">
        <v>15111</v>
      </c>
      <c r="C17218" s="6" t="s">
        <v>196</v>
      </c>
    </row>
    <row r="17219">
      <c r="A17219" s="7">
        <f t="shared" si="1"/>
        <v>14874</v>
      </c>
      <c r="B17219" s="5" t="s">
        <v>15111</v>
      </c>
      <c r="C17219" s="6" t="s">
        <v>25</v>
      </c>
    </row>
    <row r="17220">
      <c r="A17220" s="7">
        <f t="shared" si="1"/>
        <v>14875</v>
      </c>
      <c r="B17220" s="8" t="s">
        <v>15112</v>
      </c>
      <c r="C17220" s="9" t="s">
        <v>25</v>
      </c>
    </row>
    <row r="17221">
      <c r="A17221" s="7">
        <f t="shared" si="1"/>
        <v>14876</v>
      </c>
      <c r="B17221" s="8" t="s">
        <v>15113</v>
      </c>
      <c r="C17221" s="9" t="s">
        <v>24</v>
      </c>
    </row>
    <row r="17222">
      <c r="A17222" s="7">
        <f t="shared" si="1"/>
        <v>14877</v>
      </c>
      <c r="B17222" s="8" t="s">
        <v>15114</v>
      </c>
      <c r="C17222" s="9" t="s">
        <v>22</v>
      </c>
    </row>
    <row r="17223">
      <c r="A17223" s="7">
        <f t="shared" si="1"/>
        <v>14877</v>
      </c>
      <c r="B17223" s="8" t="s">
        <v>15114</v>
      </c>
      <c r="C17223" s="9" t="s">
        <v>24</v>
      </c>
    </row>
    <row r="17224">
      <c r="A17224" s="7">
        <f t="shared" si="1"/>
        <v>14878</v>
      </c>
      <c r="B17224" s="5" t="s">
        <v>15115</v>
      </c>
      <c r="C17224" s="6" t="s">
        <v>1620</v>
      </c>
    </row>
    <row r="17225">
      <c r="A17225" s="7">
        <f t="shared" si="1"/>
        <v>14879</v>
      </c>
      <c r="B17225" s="8" t="s">
        <v>15116</v>
      </c>
      <c r="C17225" s="9" t="s">
        <v>835</v>
      </c>
    </row>
    <row r="17226">
      <c r="A17226" s="7">
        <f t="shared" si="1"/>
        <v>14880</v>
      </c>
      <c r="B17226" s="5" t="s">
        <v>15117</v>
      </c>
      <c r="C17226" s="6" t="s">
        <v>20</v>
      </c>
    </row>
    <row r="17227">
      <c r="A17227" s="7">
        <f t="shared" si="1"/>
        <v>14881</v>
      </c>
      <c r="B17227" s="8" t="s">
        <v>15118</v>
      </c>
      <c r="C17227" s="9" t="s">
        <v>815</v>
      </c>
    </row>
    <row r="17228">
      <c r="A17228" s="7">
        <f t="shared" si="1"/>
        <v>14882</v>
      </c>
      <c r="B17228" s="8" t="s">
        <v>15119</v>
      </c>
      <c r="C17228" s="9" t="s">
        <v>547</v>
      </c>
    </row>
    <row r="17229">
      <c r="A17229" s="7">
        <f t="shared" si="1"/>
        <v>14883</v>
      </c>
      <c r="B17229" s="5" t="s">
        <v>15120</v>
      </c>
      <c r="C17229" s="6" t="s">
        <v>714</v>
      </c>
    </row>
    <row r="17230">
      <c r="A17230" s="7">
        <f t="shared" si="1"/>
        <v>14884</v>
      </c>
      <c r="B17230" s="8" t="s">
        <v>15121</v>
      </c>
      <c r="C17230" s="9" t="s">
        <v>24</v>
      </c>
    </row>
    <row r="17231">
      <c r="A17231" s="7">
        <f t="shared" si="1"/>
        <v>14885</v>
      </c>
      <c r="B17231" s="5" t="s">
        <v>15122</v>
      </c>
      <c r="C17231" s="6" t="s">
        <v>1248</v>
      </c>
    </row>
    <row r="17232">
      <c r="A17232" s="7">
        <f t="shared" si="1"/>
        <v>14886</v>
      </c>
      <c r="B17232" s="5" t="s">
        <v>15123</v>
      </c>
      <c r="C17232" s="6" t="s">
        <v>714</v>
      </c>
    </row>
    <row r="17233">
      <c r="A17233" s="7">
        <f t="shared" si="1"/>
        <v>14887</v>
      </c>
      <c r="B17233" s="8" t="s">
        <v>15124</v>
      </c>
      <c r="C17233" s="9" t="s">
        <v>22</v>
      </c>
    </row>
    <row r="17234">
      <c r="A17234" s="7">
        <f t="shared" si="1"/>
        <v>14887</v>
      </c>
      <c r="B17234" s="8" t="s">
        <v>15124</v>
      </c>
      <c r="C17234" s="9" t="s">
        <v>24</v>
      </c>
    </row>
    <row r="17235">
      <c r="A17235" s="7">
        <f t="shared" si="1"/>
        <v>14887</v>
      </c>
      <c r="B17235" s="8" t="s">
        <v>15124</v>
      </c>
      <c r="C17235" s="9" t="s">
        <v>25</v>
      </c>
    </row>
    <row r="17236">
      <c r="A17236" s="7">
        <f t="shared" si="1"/>
        <v>14888</v>
      </c>
      <c r="B17236" s="8" t="s">
        <v>15125</v>
      </c>
      <c r="C17236" s="9" t="s">
        <v>22</v>
      </c>
    </row>
    <row r="17237">
      <c r="A17237" s="7">
        <f t="shared" si="1"/>
        <v>14888</v>
      </c>
      <c r="B17237" s="8" t="s">
        <v>15125</v>
      </c>
      <c r="C17237" s="9" t="s">
        <v>25</v>
      </c>
    </row>
    <row r="17238">
      <c r="A17238" s="7">
        <f t="shared" si="1"/>
        <v>14888</v>
      </c>
      <c r="B17238" s="8" t="s">
        <v>15125</v>
      </c>
      <c r="C17238" s="9" t="s">
        <v>24</v>
      </c>
    </row>
    <row r="17239">
      <c r="A17239" s="7">
        <f t="shared" si="1"/>
        <v>14889</v>
      </c>
      <c r="B17239" s="8" t="s">
        <v>15126</v>
      </c>
      <c r="C17239" s="9" t="s">
        <v>22</v>
      </c>
    </row>
    <row r="17240">
      <c r="A17240" s="7">
        <f t="shared" si="1"/>
        <v>14889</v>
      </c>
      <c r="B17240" s="8" t="s">
        <v>15126</v>
      </c>
      <c r="C17240" s="9" t="s">
        <v>24</v>
      </c>
    </row>
    <row r="17241">
      <c r="A17241" s="7">
        <f t="shared" si="1"/>
        <v>14890</v>
      </c>
      <c r="B17241" s="8" t="s">
        <v>15127</v>
      </c>
      <c r="C17241" s="9" t="s">
        <v>22</v>
      </c>
    </row>
    <row r="17242">
      <c r="A17242" s="7">
        <f t="shared" si="1"/>
        <v>14890</v>
      </c>
      <c r="B17242" s="8" t="s">
        <v>15127</v>
      </c>
      <c r="C17242" s="9" t="s">
        <v>24</v>
      </c>
    </row>
    <row r="17243">
      <c r="A17243" s="7">
        <f t="shared" si="1"/>
        <v>14890</v>
      </c>
      <c r="B17243" s="8" t="s">
        <v>15127</v>
      </c>
      <c r="C17243" s="9" t="s">
        <v>25</v>
      </c>
    </row>
    <row r="17244">
      <c r="A17244" s="7">
        <f t="shared" si="1"/>
        <v>14891</v>
      </c>
      <c r="B17244" s="8" t="s">
        <v>15128</v>
      </c>
      <c r="C17244" s="9" t="s">
        <v>24</v>
      </c>
    </row>
    <row r="17245">
      <c r="A17245" s="7">
        <f t="shared" si="1"/>
        <v>14892</v>
      </c>
      <c r="B17245" s="8" t="s">
        <v>15129</v>
      </c>
      <c r="C17245" s="9" t="s">
        <v>25</v>
      </c>
    </row>
    <row r="17246">
      <c r="A17246" s="7">
        <f t="shared" si="1"/>
        <v>14892</v>
      </c>
      <c r="B17246" s="8" t="s">
        <v>15129</v>
      </c>
      <c r="C17246" s="9" t="s">
        <v>22</v>
      </c>
    </row>
    <row r="17247">
      <c r="A17247" s="7">
        <f t="shared" si="1"/>
        <v>14892</v>
      </c>
      <c r="B17247" s="8" t="s">
        <v>15129</v>
      </c>
      <c r="C17247" s="9" t="s">
        <v>24</v>
      </c>
    </row>
    <row r="17248">
      <c r="A17248" s="7">
        <f t="shared" si="1"/>
        <v>14893</v>
      </c>
      <c r="B17248" s="8" t="s">
        <v>15130</v>
      </c>
      <c r="C17248" s="9" t="s">
        <v>758</v>
      </c>
    </row>
    <row r="17249">
      <c r="A17249" s="7">
        <f t="shared" si="1"/>
        <v>14894</v>
      </c>
      <c r="B17249" s="8" t="s">
        <v>15131</v>
      </c>
      <c r="C17249" s="9" t="s">
        <v>83</v>
      </c>
    </row>
    <row r="17250">
      <c r="A17250" s="7">
        <f t="shared" si="1"/>
        <v>14895</v>
      </c>
      <c r="B17250" s="8" t="s">
        <v>15132</v>
      </c>
      <c r="C17250" s="9" t="s">
        <v>142</v>
      </c>
    </row>
    <row r="17251">
      <c r="A17251" s="7">
        <f t="shared" si="1"/>
        <v>14896</v>
      </c>
      <c r="B17251" s="5" t="s">
        <v>15133</v>
      </c>
      <c r="C17251" s="6" t="s">
        <v>62</v>
      </c>
    </row>
    <row r="17252">
      <c r="A17252" s="7">
        <f t="shared" si="1"/>
        <v>14897</v>
      </c>
      <c r="B17252" s="5" t="s">
        <v>15134</v>
      </c>
      <c r="C17252" s="6" t="s">
        <v>346</v>
      </c>
    </row>
    <row r="17253">
      <c r="A17253" s="7">
        <f t="shared" si="1"/>
        <v>14898</v>
      </c>
      <c r="B17253" s="8" t="s">
        <v>15135</v>
      </c>
      <c r="C17253" s="9" t="s">
        <v>845</v>
      </c>
    </row>
    <row r="17254">
      <c r="A17254" s="7">
        <f t="shared" si="1"/>
        <v>14899</v>
      </c>
      <c r="B17254" s="5" t="s">
        <v>15136</v>
      </c>
      <c r="C17254" s="6" t="s">
        <v>12</v>
      </c>
    </row>
    <row r="17255">
      <c r="A17255" s="7">
        <f t="shared" si="1"/>
        <v>14900</v>
      </c>
      <c r="B17255" s="8" t="s">
        <v>15137</v>
      </c>
      <c r="C17255" s="9" t="s">
        <v>416</v>
      </c>
    </row>
    <row r="17256">
      <c r="A17256" s="7">
        <f t="shared" si="1"/>
        <v>14901</v>
      </c>
      <c r="B17256" s="8" t="s">
        <v>15138</v>
      </c>
      <c r="C17256" s="9" t="s">
        <v>416</v>
      </c>
    </row>
    <row r="17257">
      <c r="A17257" s="7">
        <f t="shared" si="1"/>
        <v>14902</v>
      </c>
      <c r="B17257" s="5" t="s">
        <v>15139</v>
      </c>
      <c r="C17257" s="6" t="s">
        <v>20</v>
      </c>
    </row>
    <row r="17258">
      <c r="A17258" s="7">
        <f t="shared" si="1"/>
        <v>14903</v>
      </c>
      <c r="B17258" s="8" t="s">
        <v>15140</v>
      </c>
      <c r="C17258" s="9" t="s">
        <v>60</v>
      </c>
    </row>
    <row r="17259">
      <c r="A17259" s="7">
        <f t="shared" si="1"/>
        <v>14904</v>
      </c>
      <c r="B17259" s="8" t="s">
        <v>15141</v>
      </c>
      <c r="C17259" s="9" t="s">
        <v>177</v>
      </c>
    </row>
    <row r="17260">
      <c r="A17260" s="7">
        <f t="shared" si="1"/>
        <v>14905</v>
      </c>
      <c r="B17260" s="5" t="s">
        <v>15142</v>
      </c>
      <c r="C17260" s="6" t="s">
        <v>97</v>
      </c>
    </row>
    <row r="17261">
      <c r="A17261" s="7">
        <f t="shared" si="1"/>
        <v>14905</v>
      </c>
      <c r="B17261" s="5" t="s">
        <v>15142</v>
      </c>
      <c r="C17261" s="6" t="s">
        <v>162</v>
      </c>
    </row>
    <row r="17262">
      <c r="A17262" s="7">
        <f t="shared" si="1"/>
        <v>14906</v>
      </c>
      <c r="B17262" s="5" t="s">
        <v>15143</v>
      </c>
      <c r="C17262" s="6" t="s">
        <v>62</v>
      </c>
    </row>
    <row r="17263">
      <c r="A17263" s="7">
        <f t="shared" si="1"/>
        <v>14907</v>
      </c>
      <c r="B17263" s="5" t="s">
        <v>15144</v>
      </c>
      <c r="C17263" s="6" t="s">
        <v>336</v>
      </c>
    </row>
    <row r="17264">
      <c r="A17264" s="7">
        <f t="shared" si="1"/>
        <v>14908</v>
      </c>
      <c r="B17264" s="5" t="s">
        <v>15145</v>
      </c>
      <c r="C17264" s="6" t="s">
        <v>346</v>
      </c>
    </row>
    <row r="17265">
      <c r="A17265" s="7">
        <f t="shared" si="1"/>
        <v>14909</v>
      </c>
      <c r="B17265" s="5" t="s">
        <v>15146</v>
      </c>
      <c r="C17265" s="6" t="s">
        <v>346</v>
      </c>
    </row>
    <row r="17266">
      <c r="A17266" s="7">
        <f t="shared" si="1"/>
        <v>14910</v>
      </c>
      <c r="B17266" s="5" t="s">
        <v>15147</v>
      </c>
      <c r="C17266" s="6" t="s">
        <v>346</v>
      </c>
    </row>
    <row r="17267">
      <c r="A17267" s="7">
        <f t="shared" si="1"/>
        <v>14911</v>
      </c>
      <c r="B17267" s="5" t="s">
        <v>15148</v>
      </c>
      <c r="C17267" s="6" t="s">
        <v>336</v>
      </c>
    </row>
    <row r="17268">
      <c r="A17268" s="7">
        <f t="shared" si="1"/>
        <v>14912</v>
      </c>
      <c r="B17268" s="5" t="s">
        <v>15149</v>
      </c>
      <c r="C17268" s="6" t="s">
        <v>32</v>
      </c>
    </row>
    <row r="17269">
      <c r="A17269" s="7">
        <f t="shared" si="1"/>
        <v>14913</v>
      </c>
      <c r="B17269" s="5" t="s">
        <v>15150</v>
      </c>
      <c r="C17269" s="6" t="s">
        <v>162</v>
      </c>
    </row>
    <row r="17270">
      <c r="A17270" s="7">
        <f t="shared" si="1"/>
        <v>14914</v>
      </c>
      <c r="B17270" s="8" t="s">
        <v>15151</v>
      </c>
      <c r="C17270" s="9" t="s">
        <v>142</v>
      </c>
    </row>
    <row r="17271">
      <c r="A17271" s="7">
        <f t="shared" si="1"/>
        <v>14915</v>
      </c>
      <c r="B17271" s="8" t="s">
        <v>15152</v>
      </c>
      <c r="C17271" s="9" t="s">
        <v>142</v>
      </c>
    </row>
    <row r="17272">
      <c r="A17272" s="7">
        <f t="shared" si="1"/>
        <v>14916</v>
      </c>
      <c r="B17272" s="8" t="s">
        <v>15153</v>
      </c>
      <c r="C17272" s="9" t="s">
        <v>56</v>
      </c>
    </row>
    <row r="17273">
      <c r="A17273" s="7">
        <f t="shared" si="1"/>
        <v>14917</v>
      </c>
      <c r="B17273" s="8" t="s">
        <v>15154</v>
      </c>
      <c r="C17273" s="9" t="s">
        <v>893</v>
      </c>
    </row>
    <row r="17274">
      <c r="A17274" s="7">
        <f t="shared" si="1"/>
        <v>14918</v>
      </c>
      <c r="B17274" s="5" t="s">
        <v>15155</v>
      </c>
      <c r="C17274" s="6" t="s">
        <v>1394</v>
      </c>
    </row>
    <row r="17275">
      <c r="A17275" s="7">
        <f t="shared" si="1"/>
        <v>14919</v>
      </c>
      <c r="B17275" s="8" t="s">
        <v>15156</v>
      </c>
      <c r="C17275" s="9" t="s">
        <v>893</v>
      </c>
    </row>
    <row r="17276">
      <c r="A17276" s="7">
        <f t="shared" si="1"/>
        <v>14920</v>
      </c>
      <c r="B17276" s="5" t="s">
        <v>15157</v>
      </c>
      <c r="C17276" s="6" t="s">
        <v>86</v>
      </c>
    </row>
    <row r="17277">
      <c r="A17277" s="7">
        <f t="shared" si="1"/>
        <v>14921</v>
      </c>
      <c r="B17277" s="8" t="s">
        <v>15158</v>
      </c>
      <c r="C17277" s="9" t="s">
        <v>65</v>
      </c>
    </row>
    <row r="17278">
      <c r="A17278" s="7">
        <f t="shared" si="1"/>
        <v>14922</v>
      </c>
      <c r="B17278" s="8" t="s">
        <v>15159</v>
      </c>
      <c r="C17278" s="9" t="s">
        <v>88</v>
      </c>
    </row>
    <row r="17279">
      <c r="A17279" s="7">
        <f t="shared" si="1"/>
        <v>14923</v>
      </c>
      <c r="B17279" s="5" t="s">
        <v>15160</v>
      </c>
      <c r="C17279" s="6" t="s">
        <v>1369</v>
      </c>
    </row>
    <row r="17280">
      <c r="A17280" s="7">
        <f t="shared" si="1"/>
        <v>14924</v>
      </c>
      <c r="B17280" s="8" t="s">
        <v>15161</v>
      </c>
      <c r="C17280" s="6" t="s">
        <v>1012</v>
      </c>
    </row>
    <row r="17281">
      <c r="A17281" s="7">
        <f t="shared" si="1"/>
        <v>14925</v>
      </c>
      <c r="B17281" s="5" t="s">
        <v>15162</v>
      </c>
      <c r="C17281" s="6" t="s">
        <v>1221</v>
      </c>
    </row>
    <row r="17282">
      <c r="A17282" s="7">
        <f t="shared" si="1"/>
        <v>14926</v>
      </c>
      <c r="B17282" s="8" t="s">
        <v>15163</v>
      </c>
      <c r="C17282" s="9" t="s">
        <v>24</v>
      </c>
    </row>
    <row r="17283">
      <c r="A17283" s="7">
        <f t="shared" si="1"/>
        <v>14927</v>
      </c>
      <c r="B17283" s="8" t="s">
        <v>15164</v>
      </c>
      <c r="C17283" s="9" t="s">
        <v>8</v>
      </c>
    </row>
    <row r="17284">
      <c r="A17284" s="7">
        <f t="shared" si="1"/>
        <v>14928</v>
      </c>
      <c r="B17284" s="8" t="s">
        <v>15165</v>
      </c>
      <c r="C17284" s="9" t="s">
        <v>76</v>
      </c>
    </row>
    <row r="17285">
      <c r="A17285" s="7">
        <f t="shared" si="1"/>
        <v>14929</v>
      </c>
      <c r="B17285" s="8" t="s">
        <v>15166</v>
      </c>
      <c r="C17285" s="6" t="s">
        <v>788</v>
      </c>
    </row>
    <row r="17286">
      <c r="A17286" s="7">
        <f t="shared" si="1"/>
        <v>14930</v>
      </c>
      <c r="B17286" s="8" t="s">
        <v>15167</v>
      </c>
      <c r="C17286" s="9" t="s">
        <v>60</v>
      </c>
    </row>
    <row r="17287">
      <c r="A17287" s="7">
        <f t="shared" si="1"/>
        <v>14931</v>
      </c>
      <c r="B17287" s="8" t="s">
        <v>15168</v>
      </c>
      <c r="C17287" s="9" t="s">
        <v>24</v>
      </c>
    </row>
    <row r="17288">
      <c r="A17288" s="7">
        <f t="shared" si="1"/>
        <v>14931</v>
      </c>
      <c r="B17288" s="8" t="s">
        <v>15168</v>
      </c>
      <c r="C17288" s="9" t="s">
        <v>25</v>
      </c>
    </row>
    <row r="17289">
      <c r="A17289" s="7">
        <f t="shared" si="1"/>
        <v>14932</v>
      </c>
      <c r="B17289" s="8" t="s">
        <v>15169</v>
      </c>
      <c r="C17289" s="9" t="s">
        <v>52</v>
      </c>
    </row>
    <row r="17290">
      <c r="A17290" s="7">
        <f t="shared" si="1"/>
        <v>14933</v>
      </c>
      <c r="B17290" s="8" t="s">
        <v>15170</v>
      </c>
      <c r="C17290" s="9" t="s">
        <v>52</v>
      </c>
    </row>
    <row r="17291">
      <c r="A17291" s="7">
        <f t="shared" si="1"/>
        <v>14934</v>
      </c>
      <c r="B17291" s="8" t="s">
        <v>15171</v>
      </c>
      <c r="C17291" s="9" t="s">
        <v>52</v>
      </c>
    </row>
    <row r="17292">
      <c r="A17292" s="7">
        <f t="shared" si="1"/>
        <v>14935</v>
      </c>
      <c r="B17292" s="8" t="s">
        <v>15172</v>
      </c>
      <c r="C17292" s="9" t="s">
        <v>52</v>
      </c>
    </row>
    <row r="17293">
      <c r="A17293" s="7">
        <f t="shared" si="1"/>
        <v>14936</v>
      </c>
      <c r="B17293" s="8" t="s">
        <v>15173</v>
      </c>
      <c r="C17293" s="9" t="s">
        <v>52</v>
      </c>
    </row>
    <row r="17294">
      <c r="A17294" s="7">
        <f t="shared" si="1"/>
        <v>14937</v>
      </c>
      <c r="B17294" s="8" t="s">
        <v>15174</v>
      </c>
      <c r="C17294" s="6" t="s">
        <v>132</v>
      </c>
    </row>
    <row r="17295">
      <c r="A17295" s="7">
        <f t="shared" si="1"/>
        <v>14937</v>
      </c>
      <c r="B17295" s="8" t="s">
        <v>15174</v>
      </c>
      <c r="C17295" s="9" t="s">
        <v>25</v>
      </c>
    </row>
    <row r="17296">
      <c r="A17296" s="7">
        <f t="shared" si="1"/>
        <v>14938</v>
      </c>
      <c r="B17296" s="8" t="s">
        <v>15175</v>
      </c>
      <c r="C17296" s="9" t="s">
        <v>52</v>
      </c>
    </row>
    <row r="17297">
      <c r="A17297" s="7">
        <f t="shared" si="1"/>
        <v>14939</v>
      </c>
      <c r="B17297" s="8" t="s">
        <v>15176</v>
      </c>
      <c r="C17297" s="9" t="s">
        <v>24</v>
      </c>
    </row>
    <row r="17298">
      <c r="A17298" s="7">
        <f t="shared" si="1"/>
        <v>14939</v>
      </c>
      <c r="B17298" s="8" t="s">
        <v>15176</v>
      </c>
      <c r="C17298" s="9" t="s">
        <v>25</v>
      </c>
    </row>
    <row r="17299">
      <c r="A17299" s="7">
        <f t="shared" si="1"/>
        <v>14940</v>
      </c>
      <c r="B17299" s="5" t="s">
        <v>15177</v>
      </c>
      <c r="C17299" s="6" t="s">
        <v>196</v>
      </c>
    </row>
    <row r="17300">
      <c r="A17300" s="7">
        <f t="shared" si="1"/>
        <v>14941</v>
      </c>
      <c r="B17300" s="5" t="s">
        <v>15178</v>
      </c>
      <c r="C17300" s="6" t="s">
        <v>1223</v>
      </c>
    </row>
    <row r="17301">
      <c r="A17301" s="7">
        <f t="shared" si="1"/>
        <v>14942</v>
      </c>
      <c r="B17301" s="8" t="s">
        <v>15179</v>
      </c>
      <c r="C17301" s="9" t="s">
        <v>52</v>
      </c>
    </row>
    <row r="17302">
      <c r="A17302" s="7">
        <f t="shared" si="1"/>
        <v>14943</v>
      </c>
      <c r="B17302" s="5" t="s">
        <v>15180</v>
      </c>
      <c r="C17302" s="6" t="s">
        <v>426</v>
      </c>
    </row>
    <row r="17303">
      <c r="A17303" s="7">
        <f t="shared" si="1"/>
        <v>14944</v>
      </c>
      <c r="B17303" s="8" t="s">
        <v>15181</v>
      </c>
      <c r="C17303" s="9" t="s">
        <v>88</v>
      </c>
    </row>
    <row r="17304">
      <c r="A17304" s="7">
        <f t="shared" si="1"/>
        <v>14945</v>
      </c>
      <c r="B17304" s="8" t="s">
        <v>15182</v>
      </c>
      <c r="C17304" s="9" t="s">
        <v>1776</v>
      </c>
    </row>
    <row r="17305">
      <c r="A17305" s="7">
        <f t="shared" si="1"/>
        <v>14946</v>
      </c>
      <c r="B17305" s="8" t="s">
        <v>15183</v>
      </c>
      <c r="C17305" s="9" t="s">
        <v>88</v>
      </c>
    </row>
    <row r="17306">
      <c r="A17306" s="7">
        <f t="shared" si="1"/>
        <v>14947</v>
      </c>
      <c r="B17306" s="8" t="s">
        <v>15184</v>
      </c>
      <c r="C17306" s="9" t="s">
        <v>88</v>
      </c>
    </row>
    <row r="17307">
      <c r="A17307" s="7">
        <f t="shared" si="1"/>
        <v>14948</v>
      </c>
      <c r="B17307" s="5" t="s">
        <v>15185</v>
      </c>
      <c r="C17307" s="6" t="s">
        <v>1040</v>
      </c>
    </row>
    <row r="17308">
      <c r="A17308" s="7">
        <f t="shared" si="1"/>
        <v>14949</v>
      </c>
      <c r="B17308" s="8" t="s">
        <v>15186</v>
      </c>
      <c r="C17308" s="9" t="s">
        <v>616</v>
      </c>
    </row>
    <row r="17309">
      <c r="A17309" s="7">
        <f t="shared" si="1"/>
        <v>14950</v>
      </c>
      <c r="B17309" s="5" t="s">
        <v>15187</v>
      </c>
      <c r="C17309" s="6" t="s">
        <v>367</v>
      </c>
    </row>
    <row r="17310">
      <c r="A17310" s="7">
        <f t="shared" si="1"/>
        <v>14951</v>
      </c>
      <c r="B17310" s="5" t="s">
        <v>15188</v>
      </c>
      <c r="C17310" s="6" t="s">
        <v>4</v>
      </c>
    </row>
    <row r="17311">
      <c r="A17311" s="7">
        <f t="shared" si="1"/>
        <v>14952</v>
      </c>
      <c r="B17311" s="5" t="s">
        <v>15189</v>
      </c>
      <c r="C17311" s="6" t="s">
        <v>4</v>
      </c>
    </row>
    <row r="17312">
      <c r="A17312" s="7">
        <f t="shared" si="1"/>
        <v>14953</v>
      </c>
      <c r="B17312" s="5" t="s">
        <v>15190</v>
      </c>
      <c r="C17312" s="6" t="s">
        <v>4</v>
      </c>
    </row>
    <row r="17313">
      <c r="A17313" s="7">
        <f t="shared" si="1"/>
        <v>14954</v>
      </c>
      <c r="B17313" s="5" t="s">
        <v>15191</v>
      </c>
      <c r="C17313" s="6" t="s">
        <v>765</v>
      </c>
    </row>
    <row r="17314">
      <c r="A17314" s="7">
        <f t="shared" si="1"/>
        <v>14955</v>
      </c>
      <c r="B17314" s="8" t="s">
        <v>15192</v>
      </c>
      <c r="C17314" s="9" t="s">
        <v>88</v>
      </c>
    </row>
    <row r="17315">
      <c r="A17315" s="7">
        <f t="shared" si="1"/>
        <v>14956</v>
      </c>
      <c r="B17315" s="5" t="s">
        <v>15193</v>
      </c>
      <c r="C17315" s="6" t="s">
        <v>939</v>
      </c>
    </row>
    <row r="17316">
      <c r="A17316" s="7">
        <f t="shared" si="1"/>
        <v>14957</v>
      </c>
      <c r="B17316" s="5" t="s">
        <v>15194</v>
      </c>
      <c r="C17316" s="6" t="s">
        <v>681</v>
      </c>
    </row>
    <row r="17317">
      <c r="A17317" s="7">
        <f t="shared" si="1"/>
        <v>14958</v>
      </c>
      <c r="B17317" s="5" t="s">
        <v>15195</v>
      </c>
      <c r="C17317" s="6" t="s">
        <v>727</v>
      </c>
    </row>
    <row r="17318">
      <c r="A17318" s="7">
        <f t="shared" si="1"/>
        <v>14959</v>
      </c>
      <c r="B17318" s="5" t="s">
        <v>15196</v>
      </c>
      <c r="C17318" s="6" t="s">
        <v>4</v>
      </c>
    </row>
    <row r="17319">
      <c r="A17319" s="7">
        <f t="shared" si="1"/>
        <v>14960</v>
      </c>
      <c r="B17319" s="5" t="s">
        <v>15197</v>
      </c>
      <c r="C17319" s="6" t="s">
        <v>727</v>
      </c>
    </row>
    <row r="17320">
      <c r="A17320" s="7">
        <f t="shared" si="1"/>
        <v>14961</v>
      </c>
      <c r="B17320" s="8" t="s">
        <v>15198</v>
      </c>
      <c r="C17320" s="9" t="s">
        <v>614</v>
      </c>
    </row>
    <row r="17321">
      <c r="A17321" s="7">
        <f t="shared" si="1"/>
        <v>14962</v>
      </c>
      <c r="B17321" s="5" t="s">
        <v>15199</v>
      </c>
      <c r="C17321" s="6" t="s">
        <v>681</v>
      </c>
    </row>
    <row r="17322">
      <c r="A17322" s="7">
        <f t="shared" si="1"/>
        <v>14963</v>
      </c>
      <c r="B17322" s="5" t="s">
        <v>15200</v>
      </c>
      <c r="C17322" s="6" t="s">
        <v>367</v>
      </c>
    </row>
    <row r="17323">
      <c r="A17323" s="7">
        <f t="shared" si="1"/>
        <v>14964</v>
      </c>
      <c r="B17323" s="8" t="s">
        <v>15201</v>
      </c>
      <c r="C17323" s="6" t="s">
        <v>1012</v>
      </c>
    </row>
    <row r="17324">
      <c r="A17324" s="7">
        <f t="shared" si="1"/>
        <v>14965</v>
      </c>
      <c r="B17324" s="5" t="s">
        <v>15202</v>
      </c>
      <c r="C17324" s="6" t="s">
        <v>4</v>
      </c>
    </row>
    <row r="17325">
      <c r="A17325" s="7">
        <f t="shared" si="1"/>
        <v>14966</v>
      </c>
      <c r="B17325" s="8" t="s">
        <v>15203</v>
      </c>
      <c r="C17325" s="9" t="s">
        <v>614</v>
      </c>
    </row>
    <row r="17326">
      <c r="A17326" s="7">
        <f t="shared" si="1"/>
        <v>14967</v>
      </c>
      <c r="B17326" s="8" t="s">
        <v>15204</v>
      </c>
      <c r="C17326" s="9" t="s">
        <v>64</v>
      </c>
    </row>
    <row r="17327">
      <c r="A17327" s="7">
        <f t="shared" si="1"/>
        <v>14968</v>
      </c>
      <c r="B17327" s="5" t="s">
        <v>15205</v>
      </c>
      <c r="C17327" s="6" t="s">
        <v>727</v>
      </c>
    </row>
    <row r="17328">
      <c r="A17328" s="7">
        <f t="shared" si="1"/>
        <v>14969</v>
      </c>
      <c r="B17328" s="5" t="s">
        <v>15206</v>
      </c>
      <c r="C17328" s="6" t="s">
        <v>471</v>
      </c>
    </row>
    <row r="17329">
      <c r="A17329" s="7">
        <f t="shared" si="1"/>
        <v>14970</v>
      </c>
      <c r="B17329" s="5" t="s">
        <v>15207</v>
      </c>
      <c r="C17329" s="6" t="s">
        <v>727</v>
      </c>
    </row>
    <row r="17330">
      <c r="A17330" s="7">
        <f t="shared" si="1"/>
        <v>14971</v>
      </c>
      <c r="B17330" s="8" t="s">
        <v>15208</v>
      </c>
      <c r="C17330" s="9" t="s">
        <v>52</v>
      </c>
    </row>
    <row r="17331">
      <c r="A17331" s="7">
        <f t="shared" si="1"/>
        <v>14972</v>
      </c>
      <c r="B17331" s="16" t="s">
        <v>15209</v>
      </c>
      <c r="C17331" s="6" t="s">
        <v>1235</v>
      </c>
    </row>
    <row r="17332">
      <c r="A17332" s="7">
        <f t="shared" si="1"/>
        <v>14973</v>
      </c>
      <c r="B17332" s="5" t="s">
        <v>15210</v>
      </c>
      <c r="C17332" s="6" t="s">
        <v>538</v>
      </c>
    </row>
    <row r="17333">
      <c r="A17333" s="7">
        <f t="shared" si="1"/>
        <v>14974</v>
      </c>
      <c r="B17333" s="5" t="s">
        <v>15211</v>
      </c>
      <c r="C17333" s="6" t="s">
        <v>142</v>
      </c>
    </row>
    <row r="17334">
      <c r="A17334" s="7">
        <f t="shared" si="1"/>
        <v>14975</v>
      </c>
      <c r="B17334" s="8" t="s">
        <v>15212</v>
      </c>
      <c r="C17334" s="9" t="s">
        <v>142</v>
      </c>
    </row>
    <row r="17335">
      <c r="A17335" s="7">
        <f t="shared" si="1"/>
        <v>14976</v>
      </c>
      <c r="B17335" s="5" t="s">
        <v>15213</v>
      </c>
      <c r="C17335" s="17" t="s">
        <v>1470</v>
      </c>
    </row>
    <row r="17336">
      <c r="A17336" s="7">
        <f t="shared" si="1"/>
        <v>14977</v>
      </c>
      <c r="B17336" s="5" t="s">
        <v>15214</v>
      </c>
      <c r="C17336" s="6" t="s">
        <v>4</v>
      </c>
    </row>
    <row r="17337">
      <c r="A17337" s="7">
        <f t="shared" si="1"/>
        <v>14978</v>
      </c>
      <c r="B17337" s="8" t="s">
        <v>15215</v>
      </c>
      <c r="C17337" s="9" t="s">
        <v>1470</v>
      </c>
    </row>
    <row r="17338">
      <c r="A17338" s="7">
        <f t="shared" si="1"/>
        <v>14979</v>
      </c>
      <c r="B17338" s="8" t="s">
        <v>15216</v>
      </c>
      <c r="C17338" s="9" t="s">
        <v>399</v>
      </c>
    </row>
    <row r="17339">
      <c r="A17339" s="7">
        <f t="shared" si="1"/>
        <v>14980</v>
      </c>
      <c r="B17339" s="8" t="s">
        <v>15217</v>
      </c>
      <c r="C17339" s="6" t="s">
        <v>1012</v>
      </c>
    </row>
    <row r="17340">
      <c r="A17340" s="7">
        <f t="shared" si="1"/>
        <v>14981</v>
      </c>
      <c r="B17340" s="8" t="s">
        <v>15218</v>
      </c>
      <c r="C17340" s="9" t="s">
        <v>64</v>
      </c>
    </row>
    <row r="17341">
      <c r="A17341" s="7">
        <f t="shared" si="1"/>
        <v>14982</v>
      </c>
      <c r="B17341" s="5" t="s">
        <v>15219</v>
      </c>
      <c r="C17341" s="6" t="s">
        <v>681</v>
      </c>
    </row>
    <row r="17342">
      <c r="A17342" s="7">
        <f t="shared" si="1"/>
        <v>14983</v>
      </c>
      <c r="B17342" s="5" t="s">
        <v>15220</v>
      </c>
      <c r="C17342" s="6" t="s">
        <v>681</v>
      </c>
    </row>
    <row r="17343">
      <c r="A17343" s="7">
        <f t="shared" si="1"/>
        <v>14984</v>
      </c>
      <c r="B17343" s="5" t="s">
        <v>15221</v>
      </c>
      <c r="C17343" s="6" t="s">
        <v>681</v>
      </c>
    </row>
    <row r="17344">
      <c r="A17344" s="7">
        <f t="shared" si="1"/>
        <v>14985</v>
      </c>
      <c r="B17344" s="5" t="s">
        <v>15222</v>
      </c>
      <c r="C17344" s="6" t="s">
        <v>4</v>
      </c>
    </row>
    <row r="17345">
      <c r="A17345" s="7">
        <f t="shared" si="1"/>
        <v>14986</v>
      </c>
      <c r="B17345" s="5" t="s">
        <v>15223</v>
      </c>
      <c r="C17345" s="6" t="s">
        <v>74</v>
      </c>
    </row>
    <row r="17346">
      <c r="A17346" s="7">
        <f t="shared" si="1"/>
        <v>14987</v>
      </c>
      <c r="B17346" s="5" t="s">
        <v>15224</v>
      </c>
      <c r="C17346" s="6" t="s">
        <v>74</v>
      </c>
    </row>
    <row r="17347">
      <c r="A17347" s="7">
        <f t="shared" si="1"/>
        <v>14988</v>
      </c>
      <c r="B17347" s="5" t="s">
        <v>15225</v>
      </c>
      <c r="C17347" s="6" t="s">
        <v>765</v>
      </c>
    </row>
    <row r="17348">
      <c r="A17348" s="7">
        <f t="shared" si="1"/>
        <v>14989</v>
      </c>
      <c r="B17348" s="5" t="s">
        <v>15226</v>
      </c>
      <c r="C17348" s="6" t="s">
        <v>142</v>
      </c>
    </row>
    <row r="17349">
      <c r="A17349" s="7">
        <f t="shared" si="1"/>
        <v>14990</v>
      </c>
      <c r="B17349" s="8" t="s">
        <v>15227</v>
      </c>
      <c r="C17349" s="9" t="s">
        <v>614</v>
      </c>
    </row>
    <row r="17350">
      <c r="A17350" s="7">
        <f t="shared" si="1"/>
        <v>14991</v>
      </c>
      <c r="B17350" s="5" t="s">
        <v>15228</v>
      </c>
      <c r="C17350" s="6" t="s">
        <v>765</v>
      </c>
    </row>
    <row r="17351">
      <c r="A17351" s="7">
        <f t="shared" si="1"/>
        <v>14992</v>
      </c>
      <c r="B17351" s="8" t="s">
        <v>15229</v>
      </c>
      <c r="C17351" s="9" t="s">
        <v>52</v>
      </c>
    </row>
    <row r="17352">
      <c r="A17352" s="7">
        <f t="shared" si="1"/>
        <v>14993</v>
      </c>
      <c r="B17352" s="5" t="s">
        <v>15230</v>
      </c>
      <c r="C17352" s="6" t="s">
        <v>467</v>
      </c>
    </row>
    <row r="17353">
      <c r="A17353" s="7">
        <f t="shared" si="1"/>
        <v>14994</v>
      </c>
      <c r="B17353" s="8" t="s">
        <v>15231</v>
      </c>
      <c r="C17353" s="9" t="s">
        <v>372</v>
      </c>
    </row>
    <row r="17354">
      <c r="A17354" s="7">
        <f t="shared" si="1"/>
        <v>14995</v>
      </c>
      <c r="B17354" s="8" t="s">
        <v>15232</v>
      </c>
      <c r="C17354" s="9" t="s">
        <v>372</v>
      </c>
    </row>
    <row r="17355">
      <c r="A17355" s="7">
        <f t="shared" si="1"/>
        <v>14996</v>
      </c>
      <c r="B17355" s="5" t="s">
        <v>15233</v>
      </c>
      <c r="C17355" s="6" t="s">
        <v>4</v>
      </c>
    </row>
    <row r="17356">
      <c r="A17356" s="7">
        <f t="shared" si="1"/>
        <v>14997</v>
      </c>
      <c r="B17356" s="12" t="s">
        <v>15234</v>
      </c>
      <c r="C17356" s="13" t="s">
        <v>420</v>
      </c>
    </row>
    <row r="17357">
      <c r="A17357" s="7">
        <f t="shared" si="1"/>
        <v>14998</v>
      </c>
      <c r="B17357" s="8" t="s">
        <v>15235</v>
      </c>
      <c r="C17357" s="9" t="s">
        <v>88</v>
      </c>
    </row>
    <row r="17358">
      <c r="A17358" s="7">
        <f t="shared" si="1"/>
        <v>14999</v>
      </c>
      <c r="B17358" s="8" t="s">
        <v>15236</v>
      </c>
      <c r="C17358" s="9" t="s">
        <v>88</v>
      </c>
    </row>
    <row r="17359">
      <c r="A17359" s="7">
        <f t="shared" si="1"/>
        <v>15000</v>
      </c>
      <c r="B17359" s="8" t="s">
        <v>15237</v>
      </c>
      <c r="C17359" s="9" t="s">
        <v>835</v>
      </c>
    </row>
    <row r="17360">
      <c r="A17360" s="7">
        <f t="shared" si="1"/>
        <v>15001</v>
      </c>
      <c r="B17360" s="8" t="s">
        <v>15238</v>
      </c>
      <c r="C17360" s="6" t="s">
        <v>1012</v>
      </c>
    </row>
    <row r="17361">
      <c r="A17361" s="7">
        <f t="shared" si="1"/>
        <v>15002</v>
      </c>
      <c r="B17361" s="8" t="s">
        <v>15239</v>
      </c>
      <c r="C17361" s="9" t="s">
        <v>52</v>
      </c>
    </row>
    <row r="17362">
      <c r="A17362" s="7">
        <f t="shared" si="1"/>
        <v>15003</v>
      </c>
      <c r="B17362" s="8" t="s">
        <v>15240</v>
      </c>
      <c r="C17362" s="9" t="s">
        <v>372</v>
      </c>
    </row>
    <row r="17363">
      <c r="A17363" s="7">
        <f t="shared" si="1"/>
        <v>15004</v>
      </c>
      <c r="B17363" s="8" t="s">
        <v>15241</v>
      </c>
      <c r="C17363" s="6" t="s">
        <v>1012</v>
      </c>
    </row>
    <row r="17364">
      <c r="A17364" s="7">
        <f t="shared" si="1"/>
        <v>15005</v>
      </c>
      <c r="B17364" s="15" t="s">
        <v>15242</v>
      </c>
      <c r="C17364" s="11" t="s">
        <v>423</v>
      </c>
    </row>
    <row r="17365">
      <c r="A17365" s="7">
        <f t="shared" si="1"/>
        <v>15006</v>
      </c>
      <c r="B17365" s="5" t="s">
        <v>15243</v>
      </c>
      <c r="C17365" s="6" t="s">
        <v>591</v>
      </c>
    </row>
    <row r="17366">
      <c r="A17366" s="7">
        <f t="shared" si="1"/>
        <v>15007</v>
      </c>
      <c r="B17366" s="5" t="s">
        <v>15244</v>
      </c>
      <c r="C17366" s="6" t="s">
        <v>727</v>
      </c>
    </row>
    <row r="17367">
      <c r="A17367" s="7">
        <f t="shared" si="1"/>
        <v>15008</v>
      </c>
      <c r="B17367" s="5" t="s">
        <v>15245</v>
      </c>
      <c r="C17367" s="6" t="s">
        <v>591</v>
      </c>
    </row>
    <row r="17368">
      <c r="A17368" s="7">
        <f t="shared" si="1"/>
        <v>15009</v>
      </c>
      <c r="B17368" s="15" t="s">
        <v>15246</v>
      </c>
      <c r="C17368" s="11" t="s">
        <v>423</v>
      </c>
    </row>
    <row r="17369">
      <c r="A17369" s="7">
        <f t="shared" si="1"/>
        <v>15010</v>
      </c>
      <c r="B17369" s="5" t="s">
        <v>15247</v>
      </c>
      <c r="C17369" s="6" t="s">
        <v>362</v>
      </c>
    </row>
    <row r="17370">
      <c r="A17370" s="7">
        <f t="shared" si="1"/>
        <v>15010</v>
      </c>
      <c r="B17370" s="5" t="s">
        <v>15247</v>
      </c>
      <c r="C17370" s="6" t="s">
        <v>728</v>
      </c>
    </row>
    <row r="17371">
      <c r="A17371" s="7">
        <f t="shared" si="1"/>
        <v>15011</v>
      </c>
      <c r="B17371" s="5" t="s">
        <v>15248</v>
      </c>
      <c r="C17371" s="6" t="s">
        <v>681</v>
      </c>
    </row>
    <row r="17372">
      <c r="A17372" s="7">
        <f t="shared" si="1"/>
        <v>15012</v>
      </c>
      <c r="B17372" s="5" t="s">
        <v>15249</v>
      </c>
      <c r="C17372" s="6" t="s">
        <v>4</v>
      </c>
    </row>
    <row r="17373">
      <c r="A17373" s="7">
        <f t="shared" si="1"/>
        <v>15013</v>
      </c>
      <c r="B17373" s="5" t="s">
        <v>15250</v>
      </c>
      <c r="C17373" s="6" t="s">
        <v>1120</v>
      </c>
    </row>
    <row r="17374">
      <c r="A17374" s="7">
        <f t="shared" si="1"/>
        <v>15014</v>
      </c>
      <c r="B17374" s="5" t="s">
        <v>15251</v>
      </c>
      <c r="C17374" s="6" t="s">
        <v>59</v>
      </c>
    </row>
    <row r="17375">
      <c r="A17375" s="7">
        <f t="shared" si="1"/>
        <v>15014</v>
      </c>
      <c r="B17375" s="5" t="s">
        <v>15251</v>
      </c>
      <c r="C17375" s="6" t="s">
        <v>553</v>
      </c>
    </row>
    <row r="17376">
      <c r="A17376" s="7">
        <f t="shared" si="1"/>
        <v>15015</v>
      </c>
      <c r="B17376" s="8" t="s">
        <v>15252</v>
      </c>
      <c r="C17376" s="9" t="s">
        <v>815</v>
      </c>
    </row>
    <row r="17377">
      <c r="A17377" s="7">
        <f t="shared" si="1"/>
        <v>15016</v>
      </c>
      <c r="B17377" s="5" t="s">
        <v>15253</v>
      </c>
      <c r="C17377" s="6" t="s">
        <v>591</v>
      </c>
    </row>
    <row r="17378">
      <c r="A17378" s="7">
        <f t="shared" si="1"/>
        <v>15017</v>
      </c>
      <c r="B17378" s="8" t="s">
        <v>15254</v>
      </c>
      <c r="C17378" s="9" t="s">
        <v>372</v>
      </c>
    </row>
    <row r="17379">
      <c r="A17379" s="7">
        <f t="shared" si="1"/>
        <v>15018</v>
      </c>
      <c r="B17379" s="8" t="s">
        <v>15255</v>
      </c>
      <c r="C17379" s="9" t="s">
        <v>40</v>
      </c>
    </row>
    <row r="17380">
      <c r="A17380" s="7">
        <f t="shared" si="1"/>
        <v>15019</v>
      </c>
      <c r="B17380" s="5" t="s">
        <v>15256</v>
      </c>
      <c r="C17380" s="6" t="s">
        <v>765</v>
      </c>
    </row>
    <row r="17381">
      <c r="A17381" s="7">
        <f t="shared" si="1"/>
        <v>15020</v>
      </c>
      <c r="B17381" s="5" t="s">
        <v>15257</v>
      </c>
      <c r="C17381" s="6" t="s">
        <v>367</v>
      </c>
    </row>
    <row r="17382">
      <c r="A17382" s="7">
        <f t="shared" si="1"/>
        <v>15021</v>
      </c>
      <c r="B17382" s="8" t="s">
        <v>15258</v>
      </c>
      <c r="C17382" s="9" t="s">
        <v>83</v>
      </c>
    </row>
    <row r="17383">
      <c r="A17383" s="7">
        <f t="shared" si="1"/>
        <v>15022</v>
      </c>
      <c r="B17383" s="5" t="s">
        <v>15259</v>
      </c>
      <c r="C17383" s="6" t="s">
        <v>367</v>
      </c>
    </row>
    <row r="17384">
      <c r="A17384" s="7">
        <f t="shared" si="1"/>
        <v>15023</v>
      </c>
      <c r="B17384" s="5" t="s">
        <v>15260</v>
      </c>
      <c r="C17384" s="6" t="s">
        <v>731</v>
      </c>
    </row>
    <row r="17385">
      <c r="A17385" s="7">
        <f t="shared" si="1"/>
        <v>15024</v>
      </c>
      <c r="B17385" s="5" t="s">
        <v>15261</v>
      </c>
      <c r="C17385" s="6" t="s">
        <v>324</v>
      </c>
    </row>
    <row r="17386">
      <c r="A17386" s="7">
        <f t="shared" si="1"/>
        <v>15025</v>
      </c>
      <c r="B17386" s="5" t="s">
        <v>15262</v>
      </c>
      <c r="C17386" s="6" t="s">
        <v>367</v>
      </c>
    </row>
    <row r="17387">
      <c r="A17387" s="7">
        <f t="shared" si="1"/>
        <v>15026</v>
      </c>
      <c r="B17387" s="8" t="s">
        <v>15263</v>
      </c>
      <c r="C17387" s="6" t="s">
        <v>324</v>
      </c>
    </row>
    <row r="17388">
      <c r="A17388" s="7">
        <f t="shared" si="1"/>
        <v>15026</v>
      </c>
      <c r="B17388" s="8" t="s">
        <v>15263</v>
      </c>
      <c r="C17388" s="9" t="s">
        <v>25</v>
      </c>
    </row>
    <row r="17389">
      <c r="A17389" s="7">
        <f t="shared" si="1"/>
        <v>15027</v>
      </c>
      <c r="B17389" s="8" t="s">
        <v>15264</v>
      </c>
      <c r="C17389" s="9" t="s">
        <v>815</v>
      </c>
    </row>
    <row r="17390">
      <c r="A17390" s="7">
        <f t="shared" si="1"/>
        <v>15028</v>
      </c>
      <c r="B17390" s="8" t="s">
        <v>15265</v>
      </c>
      <c r="C17390" s="9" t="s">
        <v>24</v>
      </c>
    </row>
    <row r="17391">
      <c r="A17391" s="7">
        <f t="shared" si="1"/>
        <v>15029</v>
      </c>
      <c r="B17391" s="8" t="s">
        <v>15266</v>
      </c>
      <c r="C17391" s="9" t="s">
        <v>24</v>
      </c>
    </row>
    <row r="17392">
      <c r="A17392" s="7">
        <f t="shared" si="1"/>
        <v>15030</v>
      </c>
      <c r="B17392" s="8" t="s">
        <v>15267</v>
      </c>
      <c r="C17392" s="9" t="s">
        <v>60</v>
      </c>
    </row>
    <row r="17393">
      <c r="A17393" s="7">
        <f t="shared" si="1"/>
        <v>15030</v>
      </c>
      <c r="B17393" s="8" t="s">
        <v>15267</v>
      </c>
      <c r="C17393" s="9" t="s">
        <v>25</v>
      </c>
    </row>
    <row r="17394">
      <c r="A17394" s="7">
        <f t="shared" si="1"/>
        <v>15031</v>
      </c>
      <c r="B17394" s="8" t="s">
        <v>15268</v>
      </c>
      <c r="C17394" s="9" t="s">
        <v>162</v>
      </c>
    </row>
    <row r="17395">
      <c r="A17395" s="7">
        <f t="shared" si="1"/>
        <v>15031</v>
      </c>
      <c r="B17395" s="8" t="s">
        <v>15268</v>
      </c>
      <c r="C17395" s="9" t="s">
        <v>25</v>
      </c>
    </row>
    <row r="17396">
      <c r="A17396" s="7">
        <f t="shared" si="1"/>
        <v>15032</v>
      </c>
      <c r="B17396" s="8" t="s">
        <v>15269</v>
      </c>
      <c r="C17396" s="9" t="s">
        <v>25</v>
      </c>
    </row>
    <row r="17397">
      <c r="A17397" s="7">
        <f t="shared" si="1"/>
        <v>15033</v>
      </c>
      <c r="B17397" s="5" t="s">
        <v>15270</v>
      </c>
      <c r="C17397" s="6" t="s">
        <v>27</v>
      </c>
    </row>
    <row r="17398">
      <c r="A17398" s="7">
        <f t="shared" si="1"/>
        <v>15034</v>
      </c>
      <c r="B17398" s="5" t="s">
        <v>15271</v>
      </c>
      <c r="C17398" s="6" t="s">
        <v>1369</v>
      </c>
    </row>
    <row r="17399">
      <c r="A17399" s="7">
        <f t="shared" si="1"/>
        <v>15034</v>
      </c>
      <c r="B17399" s="5" t="s">
        <v>15271</v>
      </c>
      <c r="C17399" s="6" t="s">
        <v>48</v>
      </c>
    </row>
    <row r="17400">
      <c r="A17400" s="7">
        <f t="shared" si="1"/>
        <v>15035</v>
      </c>
      <c r="B17400" s="5" t="s">
        <v>15272</v>
      </c>
      <c r="C17400" s="6" t="s">
        <v>785</v>
      </c>
    </row>
    <row r="17401">
      <c r="A17401" s="7">
        <f t="shared" si="1"/>
        <v>15036</v>
      </c>
      <c r="B17401" s="5" t="s">
        <v>15273</v>
      </c>
      <c r="C17401" s="6" t="s">
        <v>785</v>
      </c>
    </row>
    <row r="17402">
      <c r="A17402" s="7">
        <f t="shared" si="1"/>
        <v>15037</v>
      </c>
      <c r="B17402" s="5" t="s">
        <v>15274</v>
      </c>
      <c r="C17402" s="6" t="s">
        <v>1279</v>
      </c>
    </row>
    <row r="17403">
      <c r="A17403" s="7">
        <f t="shared" si="1"/>
        <v>15038</v>
      </c>
      <c r="B17403" s="5" t="s">
        <v>15275</v>
      </c>
      <c r="C17403" s="6" t="s">
        <v>1040</v>
      </c>
    </row>
    <row r="17404">
      <c r="A17404" s="7">
        <f t="shared" si="1"/>
        <v>15039</v>
      </c>
      <c r="B17404" s="5" t="s">
        <v>15276</v>
      </c>
      <c r="C17404" s="6" t="s">
        <v>97</v>
      </c>
    </row>
    <row r="17405">
      <c r="A17405" s="7">
        <f t="shared" si="1"/>
        <v>15040</v>
      </c>
      <c r="B17405" s="5" t="s">
        <v>15277</v>
      </c>
      <c r="C17405" s="6" t="s">
        <v>48</v>
      </c>
    </row>
    <row r="17406">
      <c r="A17406" s="7">
        <f t="shared" si="1"/>
        <v>15041</v>
      </c>
      <c r="B17406" s="5" t="s">
        <v>15278</v>
      </c>
      <c r="C17406" s="6" t="s">
        <v>48</v>
      </c>
    </row>
    <row r="17407">
      <c r="A17407" s="7">
        <f t="shared" si="1"/>
        <v>15042</v>
      </c>
      <c r="B17407" s="5" t="s">
        <v>15279</v>
      </c>
      <c r="C17407" s="6" t="s">
        <v>1360</v>
      </c>
    </row>
    <row r="17408">
      <c r="A17408" s="7">
        <f t="shared" si="1"/>
        <v>15043</v>
      </c>
      <c r="B17408" s="5" t="s">
        <v>15280</v>
      </c>
      <c r="C17408" s="6" t="s">
        <v>1040</v>
      </c>
    </row>
    <row r="17409">
      <c r="A17409" s="7">
        <f t="shared" si="1"/>
        <v>15044</v>
      </c>
      <c r="B17409" s="8" t="s">
        <v>15281</v>
      </c>
      <c r="C17409" s="9" t="s">
        <v>845</v>
      </c>
    </row>
    <row r="17410">
      <c r="A17410" s="7">
        <f t="shared" si="1"/>
        <v>15045</v>
      </c>
      <c r="B17410" s="5" t="s">
        <v>15282</v>
      </c>
      <c r="C17410" s="6" t="s">
        <v>15</v>
      </c>
    </row>
    <row r="17411">
      <c r="A17411" s="7">
        <f t="shared" si="1"/>
        <v>15046</v>
      </c>
      <c r="B17411" s="5" t="s">
        <v>15283</v>
      </c>
      <c r="C17411" s="6" t="s">
        <v>15</v>
      </c>
    </row>
    <row r="17412">
      <c r="A17412" s="7">
        <f t="shared" si="1"/>
        <v>15047</v>
      </c>
      <c r="B17412" s="5" t="s">
        <v>15284</v>
      </c>
      <c r="C17412" s="6" t="s">
        <v>1279</v>
      </c>
    </row>
    <row r="17413">
      <c r="A17413" s="7">
        <f t="shared" si="1"/>
        <v>15048</v>
      </c>
      <c r="B17413" s="5" t="s">
        <v>15285</v>
      </c>
      <c r="C17413" s="6" t="s">
        <v>48</v>
      </c>
    </row>
    <row r="17414">
      <c r="A17414" s="7">
        <f t="shared" si="1"/>
        <v>15049</v>
      </c>
      <c r="B17414" s="8" t="s">
        <v>15286</v>
      </c>
      <c r="C17414" s="9" t="s">
        <v>399</v>
      </c>
    </row>
    <row r="17415">
      <c r="A17415" s="7">
        <f t="shared" si="1"/>
        <v>15050</v>
      </c>
      <c r="B17415" s="8" t="s">
        <v>15287</v>
      </c>
      <c r="C17415" s="9" t="s">
        <v>142</v>
      </c>
    </row>
    <row r="17416">
      <c r="A17416" s="7">
        <f t="shared" si="1"/>
        <v>15051</v>
      </c>
      <c r="B17416" s="5" t="s">
        <v>15288</v>
      </c>
      <c r="C17416" s="6" t="s">
        <v>656</v>
      </c>
    </row>
    <row r="17417">
      <c r="A17417" s="7">
        <f t="shared" si="1"/>
        <v>15052</v>
      </c>
      <c r="B17417" s="8" t="s">
        <v>15289</v>
      </c>
      <c r="C17417" s="9" t="s">
        <v>8</v>
      </c>
    </row>
    <row r="17418">
      <c r="A17418" s="7">
        <f t="shared" si="1"/>
        <v>15053</v>
      </c>
      <c r="B17418" s="5" t="s">
        <v>15290</v>
      </c>
      <c r="C17418" s="6" t="s">
        <v>86</v>
      </c>
    </row>
    <row r="17419">
      <c r="A17419" s="7">
        <f t="shared" si="1"/>
        <v>15054</v>
      </c>
      <c r="B17419" s="5" t="s">
        <v>15291</v>
      </c>
      <c r="C17419" s="6" t="s">
        <v>893</v>
      </c>
    </row>
    <row r="17420">
      <c r="A17420" s="7">
        <f t="shared" si="1"/>
        <v>15055</v>
      </c>
      <c r="B17420" s="5" t="s">
        <v>15292</v>
      </c>
      <c r="C17420" s="6" t="s">
        <v>4</v>
      </c>
    </row>
    <row r="17421">
      <c r="A17421" s="7">
        <f t="shared" si="1"/>
        <v>15056</v>
      </c>
      <c r="B17421" s="8" t="s">
        <v>15293</v>
      </c>
      <c r="C17421" s="9" t="s">
        <v>530</v>
      </c>
    </row>
    <row r="17422">
      <c r="A17422" s="7">
        <f t="shared" si="1"/>
        <v>15057</v>
      </c>
      <c r="B17422" s="5" t="s">
        <v>15294</v>
      </c>
      <c r="C17422" s="6" t="s">
        <v>32</v>
      </c>
    </row>
    <row r="17423">
      <c r="A17423" s="7">
        <f t="shared" si="1"/>
        <v>15058</v>
      </c>
      <c r="B17423" s="5" t="s">
        <v>15295</v>
      </c>
      <c r="C17423" s="6" t="s">
        <v>4</v>
      </c>
    </row>
    <row r="17424">
      <c r="A17424" s="7">
        <f t="shared" si="1"/>
        <v>15059</v>
      </c>
      <c r="B17424" s="8" t="s">
        <v>15296</v>
      </c>
      <c r="C17424" s="9" t="s">
        <v>780</v>
      </c>
    </row>
    <row r="17425">
      <c r="A17425" s="7">
        <f t="shared" si="1"/>
        <v>15060</v>
      </c>
      <c r="B17425" s="5" t="s">
        <v>15297</v>
      </c>
      <c r="C17425" s="6" t="s">
        <v>780</v>
      </c>
    </row>
    <row r="17426">
      <c r="A17426" s="7">
        <f t="shared" si="1"/>
        <v>15061</v>
      </c>
      <c r="B17426" s="12" t="s">
        <v>15298</v>
      </c>
      <c r="C17426" s="13" t="s">
        <v>420</v>
      </c>
    </row>
    <row r="17427">
      <c r="A17427" s="7">
        <f t="shared" si="1"/>
        <v>15062</v>
      </c>
      <c r="B17427" s="5" t="s">
        <v>15299</v>
      </c>
      <c r="C17427" s="6" t="s">
        <v>603</v>
      </c>
    </row>
    <row r="17428">
      <c r="A17428" s="7">
        <f t="shared" si="1"/>
        <v>15063</v>
      </c>
      <c r="B17428" s="8" t="s">
        <v>15300</v>
      </c>
      <c r="C17428" s="9" t="s">
        <v>893</v>
      </c>
    </row>
    <row r="17429">
      <c r="A17429" s="7">
        <f t="shared" si="1"/>
        <v>15064</v>
      </c>
      <c r="B17429" s="5" t="s">
        <v>15301</v>
      </c>
      <c r="C17429" s="6" t="s">
        <v>1620</v>
      </c>
    </row>
    <row r="17430">
      <c r="A17430" s="7">
        <f t="shared" si="1"/>
        <v>15065</v>
      </c>
      <c r="B17430" s="8" t="s">
        <v>15302</v>
      </c>
      <c r="C17430" s="9" t="s">
        <v>24</v>
      </c>
    </row>
    <row r="17431">
      <c r="A17431" s="7">
        <f t="shared" si="1"/>
        <v>15065</v>
      </c>
      <c r="B17431" s="8" t="s">
        <v>15302</v>
      </c>
      <c r="C17431" s="9" t="s">
        <v>25</v>
      </c>
    </row>
    <row r="17432">
      <c r="A17432" s="7">
        <f t="shared" si="1"/>
        <v>15066</v>
      </c>
      <c r="B17432" s="5" t="s">
        <v>15303</v>
      </c>
      <c r="C17432" s="6" t="s">
        <v>621</v>
      </c>
    </row>
    <row r="17433">
      <c r="A17433" s="7">
        <f t="shared" si="1"/>
        <v>15067</v>
      </c>
      <c r="B17433" s="5" t="s">
        <v>15304</v>
      </c>
      <c r="C17433" s="6" t="s">
        <v>196</v>
      </c>
    </row>
    <row r="17434">
      <c r="A17434" s="7">
        <f t="shared" si="1"/>
        <v>15068</v>
      </c>
      <c r="B17434" s="8" t="s">
        <v>15305</v>
      </c>
      <c r="C17434" s="9" t="s">
        <v>874</v>
      </c>
    </row>
    <row r="17435">
      <c r="A17435" s="7">
        <f t="shared" si="1"/>
        <v>15069</v>
      </c>
      <c r="B17435" s="5" t="s">
        <v>15306</v>
      </c>
      <c r="C17435" s="6" t="s">
        <v>4</v>
      </c>
    </row>
    <row r="17436">
      <c r="A17436" s="7">
        <f t="shared" si="1"/>
        <v>15070</v>
      </c>
      <c r="B17436" s="8" t="s">
        <v>15307</v>
      </c>
      <c r="C17436" s="9" t="s">
        <v>121</v>
      </c>
    </row>
    <row r="17437">
      <c r="A17437" s="7">
        <f t="shared" si="1"/>
        <v>15071</v>
      </c>
      <c r="B17437" s="5" t="s">
        <v>15308</v>
      </c>
      <c r="C17437" s="6" t="s">
        <v>1394</v>
      </c>
    </row>
    <row r="17438">
      <c r="A17438" s="7">
        <f t="shared" si="1"/>
        <v>15072</v>
      </c>
      <c r="B17438" s="5" t="s">
        <v>15309</v>
      </c>
      <c r="C17438" s="6" t="s">
        <v>612</v>
      </c>
    </row>
    <row r="17439">
      <c r="A17439" s="7">
        <f t="shared" si="1"/>
        <v>15073</v>
      </c>
      <c r="B17439" s="8" t="s">
        <v>15310</v>
      </c>
      <c r="C17439" s="9" t="s">
        <v>60</v>
      </c>
    </row>
    <row r="17440">
      <c r="A17440" s="7">
        <f t="shared" si="1"/>
        <v>15074</v>
      </c>
      <c r="B17440" s="5" t="s">
        <v>15311</v>
      </c>
      <c r="C17440" s="6" t="s">
        <v>78</v>
      </c>
    </row>
    <row r="17441">
      <c r="A17441" s="7">
        <f t="shared" si="1"/>
        <v>15075</v>
      </c>
      <c r="B17441" s="5" t="s">
        <v>15312</v>
      </c>
      <c r="C17441" s="6" t="s">
        <v>367</v>
      </c>
    </row>
    <row r="17442">
      <c r="A17442" s="7">
        <f t="shared" si="1"/>
        <v>15076</v>
      </c>
      <c r="B17442" s="5" t="s">
        <v>15313</v>
      </c>
      <c r="C17442" s="6" t="s">
        <v>1267</v>
      </c>
    </row>
    <row r="17443">
      <c r="A17443" s="7">
        <f t="shared" si="1"/>
        <v>15077</v>
      </c>
      <c r="B17443" s="8" t="s">
        <v>15314</v>
      </c>
      <c r="C17443" s="9" t="s">
        <v>83</v>
      </c>
    </row>
    <row r="17444">
      <c r="A17444" s="7">
        <f t="shared" si="1"/>
        <v>15078</v>
      </c>
      <c r="B17444" s="8" t="s">
        <v>15315</v>
      </c>
      <c r="C17444" s="9" t="s">
        <v>88</v>
      </c>
    </row>
    <row r="17445">
      <c r="A17445" s="7">
        <f t="shared" si="1"/>
        <v>15079</v>
      </c>
      <c r="B17445" s="5" t="s">
        <v>15316</v>
      </c>
      <c r="C17445" s="6" t="s">
        <v>367</v>
      </c>
    </row>
    <row r="17446">
      <c r="A17446" s="7">
        <f t="shared" si="1"/>
        <v>15080</v>
      </c>
      <c r="B17446" s="5" t="s">
        <v>15317</v>
      </c>
      <c r="C17446" s="6" t="s">
        <v>15</v>
      </c>
    </row>
    <row r="17447">
      <c r="A17447" s="7">
        <f t="shared" si="1"/>
        <v>15081</v>
      </c>
      <c r="B17447" s="5" t="s">
        <v>15318</v>
      </c>
      <c r="C17447" s="6" t="s">
        <v>62</v>
      </c>
    </row>
    <row r="17448">
      <c r="A17448" s="7">
        <f t="shared" si="1"/>
        <v>15082</v>
      </c>
      <c r="B17448" s="5" t="s">
        <v>15319</v>
      </c>
      <c r="C17448" s="6" t="s">
        <v>1342</v>
      </c>
    </row>
    <row r="17449">
      <c r="A17449" s="7">
        <f t="shared" si="1"/>
        <v>15083</v>
      </c>
      <c r="B17449" s="8" t="s">
        <v>15320</v>
      </c>
      <c r="C17449" s="9" t="s">
        <v>52</v>
      </c>
    </row>
    <row r="17450">
      <c r="A17450" s="7">
        <f t="shared" si="1"/>
        <v>15084</v>
      </c>
      <c r="B17450" s="8" t="s">
        <v>15321</v>
      </c>
      <c r="C17450" s="9" t="s">
        <v>24</v>
      </c>
    </row>
    <row r="17451">
      <c r="A17451" s="7">
        <f t="shared" si="1"/>
        <v>15085</v>
      </c>
      <c r="B17451" s="8" t="s">
        <v>15322</v>
      </c>
      <c r="C17451" s="9" t="s">
        <v>25</v>
      </c>
    </row>
    <row r="17452">
      <c r="A17452" s="7">
        <f t="shared" si="1"/>
        <v>15086</v>
      </c>
      <c r="B17452" s="5" t="s">
        <v>15323</v>
      </c>
      <c r="C17452" s="6" t="s">
        <v>681</v>
      </c>
    </row>
    <row r="17453">
      <c r="A17453" s="7">
        <f t="shared" si="1"/>
        <v>15087</v>
      </c>
      <c r="B17453" s="5" t="s">
        <v>15324</v>
      </c>
      <c r="C17453" s="6" t="s">
        <v>681</v>
      </c>
    </row>
    <row r="17454">
      <c r="A17454" s="7">
        <f t="shared" si="1"/>
        <v>15088</v>
      </c>
      <c r="B17454" s="5" t="s">
        <v>15325</v>
      </c>
      <c r="C17454" s="6" t="s">
        <v>681</v>
      </c>
    </row>
    <row r="17455">
      <c r="A17455" s="7">
        <f t="shared" si="1"/>
        <v>15089</v>
      </c>
      <c r="B17455" s="5" t="s">
        <v>15326</v>
      </c>
      <c r="C17455" s="6" t="s">
        <v>681</v>
      </c>
    </row>
    <row r="17456">
      <c r="A17456" s="7">
        <f t="shared" si="1"/>
        <v>15090</v>
      </c>
      <c r="B17456" s="5" t="s">
        <v>15327</v>
      </c>
      <c r="C17456" s="6" t="s">
        <v>681</v>
      </c>
    </row>
    <row r="17457">
      <c r="A17457" s="7">
        <f t="shared" si="1"/>
        <v>15091</v>
      </c>
      <c r="B17457" s="5" t="s">
        <v>15328</v>
      </c>
      <c r="C17457" s="6" t="s">
        <v>1743</v>
      </c>
    </row>
    <row r="17458">
      <c r="A17458" s="7">
        <f t="shared" si="1"/>
        <v>15092</v>
      </c>
      <c r="B17458" s="5" t="s">
        <v>15329</v>
      </c>
      <c r="C17458" s="6" t="s">
        <v>15</v>
      </c>
    </row>
    <row r="17459">
      <c r="A17459" s="7">
        <f t="shared" si="1"/>
        <v>15093</v>
      </c>
      <c r="B17459" s="8" t="s">
        <v>15330</v>
      </c>
      <c r="C17459" s="9" t="s">
        <v>24</v>
      </c>
    </row>
    <row r="17460">
      <c r="A17460" s="7">
        <f t="shared" si="1"/>
        <v>15094</v>
      </c>
      <c r="B17460" s="5" t="s">
        <v>15331</v>
      </c>
      <c r="C17460" s="6" t="s">
        <v>946</v>
      </c>
    </row>
    <row r="17461">
      <c r="A17461" s="7">
        <f t="shared" si="1"/>
        <v>15095</v>
      </c>
      <c r="B17461" s="8" t="s">
        <v>15332</v>
      </c>
      <c r="C17461" s="9" t="s">
        <v>399</v>
      </c>
    </row>
    <row r="17462">
      <c r="A17462" s="7">
        <f t="shared" si="1"/>
        <v>15096</v>
      </c>
      <c r="B17462" s="8" t="s">
        <v>15333</v>
      </c>
      <c r="C17462" s="9" t="s">
        <v>60</v>
      </c>
    </row>
    <row r="17463">
      <c r="A17463" s="7">
        <f t="shared" si="1"/>
        <v>15096</v>
      </c>
      <c r="B17463" s="8" t="s">
        <v>15333</v>
      </c>
      <c r="C17463" s="9" t="s">
        <v>162</v>
      </c>
    </row>
    <row r="17464">
      <c r="A17464" s="7">
        <f t="shared" si="1"/>
        <v>15097</v>
      </c>
      <c r="B17464" s="8" t="s">
        <v>15334</v>
      </c>
      <c r="C17464" s="9" t="s">
        <v>52</v>
      </c>
    </row>
    <row r="17465">
      <c r="A17465" s="7">
        <f t="shared" si="1"/>
        <v>15098</v>
      </c>
      <c r="B17465" s="5" t="s">
        <v>15335</v>
      </c>
      <c r="C17465" s="6" t="s">
        <v>603</v>
      </c>
    </row>
    <row r="17466">
      <c r="A17466" s="7">
        <f t="shared" si="1"/>
        <v>15099</v>
      </c>
      <c r="B17466" s="5" t="s">
        <v>15336</v>
      </c>
      <c r="C17466" s="6" t="s">
        <v>758</v>
      </c>
    </row>
    <row r="17467">
      <c r="A17467" s="7">
        <f t="shared" si="1"/>
        <v>15100</v>
      </c>
      <c r="B17467" s="8" t="s">
        <v>15337</v>
      </c>
      <c r="C17467" s="9" t="s">
        <v>142</v>
      </c>
    </row>
    <row r="17468">
      <c r="A17468" s="7">
        <f t="shared" si="1"/>
        <v>15101</v>
      </c>
      <c r="B17468" s="8" t="s">
        <v>15338</v>
      </c>
      <c r="C17468" s="9" t="s">
        <v>52</v>
      </c>
    </row>
    <row r="17469">
      <c r="A17469" s="7">
        <f t="shared" si="1"/>
        <v>15102</v>
      </c>
      <c r="B17469" s="8" t="s">
        <v>15339</v>
      </c>
      <c r="C17469" s="9" t="s">
        <v>728</v>
      </c>
    </row>
    <row r="17470">
      <c r="A17470" s="7">
        <f t="shared" si="1"/>
        <v>15103</v>
      </c>
      <c r="B17470" s="5" t="s">
        <v>15340</v>
      </c>
      <c r="C17470" s="6" t="s">
        <v>655</v>
      </c>
    </row>
    <row r="17471">
      <c r="A17471" s="7">
        <f t="shared" si="1"/>
        <v>15103</v>
      </c>
      <c r="B17471" s="5" t="s">
        <v>15340</v>
      </c>
      <c r="C17471" s="6" t="s">
        <v>4095</v>
      </c>
    </row>
    <row r="17472">
      <c r="A17472" s="7">
        <f t="shared" si="1"/>
        <v>15104</v>
      </c>
      <c r="B17472" s="5" t="s">
        <v>15341</v>
      </c>
      <c r="C17472" s="6" t="s">
        <v>1342</v>
      </c>
    </row>
    <row r="17473">
      <c r="A17473" s="7">
        <f t="shared" si="1"/>
        <v>15105</v>
      </c>
      <c r="B17473" s="5" t="s">
        <v>15342</v>
      </c>
      <c r="C17473" s="6" t="s">
        <v>1376</v>
      </c>
    </row>
    <row r="17474">
      <c r="A17474" s="7">
        <f t="shared" si="1"/>
        <v>15106</v>
      </c>
      <c r="B17474" s="8" t="s">
        <v>15343</v>
      </c>
      <c r="C17474" s="9" t="s">
        <v>177</v>
      </c>
    </row>
    <row r="17475">
      <c r="A17475" s="7">
        <f t="shared" si="1"/>
        <v>15107</v>
      </c>
      <c r="B17475" s="5" t="s">
        <v>15344</v>
      </c>
      <c r="C17475" s="6" t="s">
        <v>788</v>
      </c>
    </row>
    <row r="17476">
      <c r="A17476" s="7">
        <f t="shared" si="1"/>
        <v>15108</v>
      </c>
      <c r="B17476" s="5" t="s">
        <v>15345</v>
      </c>
      <c r="C17476" s="6" t="s">
        <v>1221</v>
      </c>
    </row>
    <row r="17477">
      <c r="A17477" s="7">
        <f t="shared" si="1"/>
        <v>15109</v>
      </c>
      <c r="B17477" s="8" t="s">
        <v>15346</v>
      </c>
      <c r="C17477" s="9" t="s">
        <v>40</v>
      </c>
    </row>
    <row r="17478">
      <c r="A17478" s="7">
        <f t="shared" si="1"/>
        <v>15110</v>
      </c>
      <c r="B17478" s="8" t="s">
        <v>15347</v>
      </c>
      <c r="C17478" s="9" t="s">
        <v>40</v>
      </c>
    </row>
    <row r="17479">
      <c r="A17479" s="7">
        <f t="shared" si="1"/>
        <v>15111</v>
      </c>
      <c r="B17479" s="8" t="s">
        <v>15348</v>
      </c>
      <c r="C17479" s="9" t="s">
        <v>40</v>
      </c>
    </row>
    <row r="17480">
      <c r="A17480" s="7">
        <f t="shared" si="1"/>
        <v>15112</v>
      </c>
      <c r="B17480" s="5" t="s">
        <v>15349</v>
      </c>
      <c r="C17480" s="6" t="s">
        <v>1856</v>
      </c>
    </row>
    <row r="17481">
      <c r="A17481" s="7">
        <f t="shared" si="1"/>
        <v>15112</v>
      </c>
      <c r="B17481" s="5" t="s">
        <v>15349</v>
      </c>
      <c r="C17481" s="6" t="s">
        <v>1342</v>
      </c>
    </row>
    <row r="17482">
      <c r="A17482" s="7">
        <f t="shared" si="1"/>
        <v>15113</v>
      </c>
      <c r="B17482" s="8" t="s">
        <v>15350</v>
      </c>
      <c r="C17482" s="9" t="s">
        <v>162</v>
      </c>
    </row>
    <row r="17483">
      <c r="A17483" s="7">
        <f t="shared" si="1"/>
        <v>15114</v>
      </c>
      <c r="B17483" s="8" t="s">
        <v>15351</v>
      </c>
      <c r="C17483" s="9" t="s">
        <v>40</v>
      </c>
    </row>
    <row r="17484">
      <c r="A17484" s="7">
        <f t="shared" si="1"/>
        <v>15115</v>
      </c>
      <c r="B17484" s="5" t="s">
        <v>15352</v>
      </c>
      <c r="C17484" s="17" t="s">
        <v>1470</v>
      </c>
    </row>
    <row r="17485">
      <c r="A17485" s="7">
        <f t="shared" si="1"/>
        <v>15116</v>
      </c>
      <c r="B17485" s="5" t="s">
        <v>15353</v>
      </c>
      <c r="C17485" s="6" t="s">
        <v>785</v>
      </c>
    </row>
    <row r="17486">
      <c r="A17486" s="7">
        <f t="shared" si="1"/>
        <v>15117</v>
      </c>
      <c r="B17486" s="5" t="s">
        <v>15354</v>
      </c>
      <c r="C17486" s="6" t="s">
        <v>1040</v>
      </c>
    </row>
    <row r="17487">
      <c r="A17487" s="7">
        <f t="shared" si="1"/>
        <v>15118</v>
      </c>
      <c r="B17487" s="5" t="s">
        <v>15355</v>
      </c>
      <c r="C17487" s="6" t="s">
        <v>1371</v>
      </c>
    </row>
    <row r="17488">
      <c r="A17488" s="7">
        <f t="shared" si="1"/>
        <v>15119</v>
      </c>
      <c r="B17488" s="5" t="s">
        <v>15356</v>
      </c>
      <c r="C17488" s="6" t="s">
        <v>1248</v>
      </c>
    </row>
    <row r="17489">
      <c r="A17489" s="7">
        <f t="shared" si="1"/>
        <v>15120</v>
      </c>
      <c r="B17489" s="5" t="s">
        <v>15357</v>
      </c>
      <c r="C17489" s="6" t="s">
        <v>1290</v>
      </c>
    </row>
    <row r="17490">
      <c r="A17490" s="7">
        <f t="shared" si="1"/>
        <v>15120</v>
      </c>
      <c r="B17490" s="5" t="s">
        <v>15357</v>
      </c>
      <c r="C17490" s="6" t="s">
        <v>547</v>
      </c>
    </row>
    <row r="17491">
      <c r="A17491" s="7">
        <f t="shared" si="1"/>
        <v>15121</v>
      </c>
      <c r="B17491" s="5" t="s">
        <v>15358</v>
      </c>
      <c r="C17491" s="6" t="s">
        <v>356</v>
      </c>
    </row>
    <row r="17492">
      <c r="A17492" s="7">
        <f t="shared" si="1"/>
        <v>15122</v>
      </c>
      <c r="B17492" s="8" t="s">
        <v>15359</v>
      </c>
      <c r="C17492" s="9" t="s">
        <v>60</v>
      </c>
    </row>
    <row r="17493">
      <c r="A17493" s="7">
        <f t="shared" si="1"/>
        <v>15123</v>
      </c>
      <c r="B17493" s="8" t="s">
        <v>15360</v>
      </c>
      <c r="C17493" s="9" t="s">
        <v>893</v>
      </c>
    </row>
    <row r="17494">
      <c r="A17494" s="7">
        <f t="shared" si="1"/>
        <v>15124</v>
      </c>
      <c r="B17494" s="5" t="s">
        <v>15361</v>
      </c>
      <c r="C17494" s="6" t="s">
        <v>1248</v>
      </c>
    </row>
    <row r="17495">
      <c r="A17495" s="7">
        <f t="shared" si="1"/>
        <v>15125</v>
      </c>
      <c r="B17495" s="8" t="s">
        <v>15362</v>
      </c>
      <c r="C17495" s="9" t="s">
        <v>121</v>
      </c>
    </row>
    <row r="17496">
      <c r="A17496" s="7">
        <f t="shared" si="1"/>
        <v>15126</v>
      </c>
      <c r="B17496" s="5" t="s">
        <v>15363</v>
      </c>
      <c r="C17496" s="6" t="s">
        <v>1360</v>
      </c>
    </row>
    <row r="17497">
      <c r="A17497" s="7">
        <f t="shared" si="1"/>
        <v>15127</v>
      </c>
      <c r="B17497" s="8" t="s">
        <v>15364</v>
      </c>
      <c r="C17497" s="9" t="s">
        <v>733</v>
      </c>
    </row>
    <row r="17498">
      <c r="A17498" s="7">
        <f t="shared" si="1"/>
        <v>15128</v>
      </c>
      <c r="B17498" s="5" t="s">
        <v>15365</v>
      </c>
      <c r="C17498" s="6" t="s">
        <v>1585</v>
      </c>
    </row>
    <row r="17499">
      <c r="A17499" s="7">
        <f t="shared" si="1"/>
        <v>15129</v>
      </c>
      <c r="B17499" s="5" t="s">
        <v>15366</v>
      </c>
      <c r="C17499" s="6" t="s">
        <v>1585</v>
      </c>
    </row>
    <row r="17500">
      <c r="A17500" s="7">
        <f t="shared" si="1"/>
        <v>15130</v>
      </c>
      <c r="B17500" s="5" t="s">
        <v>15367</v>
      </c>
      <c r="C17500" s="6" t="s">
        <v>1585</v>
      </c>
    </row>
    <row r="17501">
      <c r="A17501" s="7">
        <f t="shared" si="1"/>
        <v>15131</v>
      </c>
      <c r="B17501" s="5" t="s">
        <v>15368</v>
      </c>
      <c r="C17501" s="6" t="s">
        <v>1585</v>
      </c>
    </row>
    <row r="17502">
      <c r="A17502" s="7">
        <f t="shared" si="1"/>
        <v>15132</v>
      </c>
      <c r="B17502" s="8" t="s">
        <v>15369</v>
      </c>
      <c r="C17502" s="9" t="s">
        <v>40</v>
      </c>
    </row>
    <row r="17503">
      <c r="A17503" s="7">
        <f t="shared" si="1"/>
        <v>15133</v>
      </c>
      <c r="B17503" s="5" t="s">
        <v>15370</v>
      </c>
      <c r="C17503" s="17" t="s">
        <v>1470</v>
      </c>
    </row>
    <row r="17504">
      <c r="A17504" s="7">
        <f t="shared" si="1"/>
        <v>15134</v>
      </c>
      <c r="B17504" s="8" t="s">
        <v>15371</v>
      </c>
      <c r="C17504" s="9" t="s">
        <v>46</v>
      </c>
    </row>
    <row r="17505">
      <c r="A17505" s="7">
        <f t="shared" si="1"/>
        <v>15135</v>
      </c>
      <c r="B17505" s="8" t="s">
        <v>15372</v>
      </c>
      <c r="C17505" s="9" t="s">
        <v>56</v>
      </c>
    </row>
    <row r="17506">
      <c r="A17506" s="7">
        <f t="shared" si="1"/>
        <v>15135</v>
      </c>
      <c r="B17506" s="8" t="s">
        <v>15372</v>
      </c>
      <c r="C17506" s="9" t="s">
        <v>142</v>
      </c>
    </row>
    <row r="17507">
      <c r="A17507" s="7">
        <f t="shared" si="1"/>
        <v>15136</v>
      </c>
      <c r="B17507" s="5" t="s">
        <v>15373</v>
      </c>
      <c r="C17507" s="6" t="s">
        <v>162</v>
      </c>
    </row>
    <row r="17508">
      <c r="A17508" s="7">
        <f t="shared" si="1"/>
        <v>15137</v>
      </c>
      <c r="B17508" s="5" t="s">
        <v>15374</v>
      </c>
      <c r="C17508" s="6" t="s">
        <v>153</v>
      </c>
    </row>
    <row r="17509">
      <c r="A17509" s="7">
        <f t="shared" si="1"/>
        <v>15138</v>
      </c>
      <c r="B17509" s="5" t="s">
        <v>15375</v>
      </c>
      <c r="C17509" s="6" t="s">
        <v>336</v>
      </c>
    </row>
    <row r="17510">
      <c r="A17510" s="7">
        <f t="shared" si="1"/>
        <v>15139</v>
      </c>
      <c r="B17510" s="5" t="s">
        <v>15376</v>
      </c>
      <c r="C17510" s="6" t="s">
        <v>324</v>
      </c>
    </row>
    <row r="17511">
      <c r="A17511" s="7">
        <f t="shared" si="1"/>
        <v>15140</v>
      </c>
      <c r="B17511" s="8" t="s">
        <v>15377</v>
      </c>
      <c r="C17511" s="9" t="s">
        <v>142</v>
      </c>
    </row>
    <row r="17512">
      <c r="A17512" s="7">
        <f t="shared" si="1"/>
        <v>15141</v>
      </c>
      <c r="B17512" s="5" t="s">
        <v>15378</v>
      </c>
      <c r="C17512" s="6" t="s">
        <v>97</v>
      </c>
    </row>
    <row r="17513">
      <c r="A17513" s="7">
        <f t="shared" si="1"/>
        <v>15142</v>
      </c>
      <c r="B17513" s="5" t="s">
        <v>15379</v>
      </c>
      <c r="C17513" s="6" t="s">
        <v>162</v>
      </c>
    </row>
    <row r="17514">
      <c r="A17514" s="7">
        <f t="shared" si="1"/>
        <v>15142</v>
      </c>
      <c r="B17514" s="5" t="s">
        <v>15379</v>
      </c>
      <c r="C17514" s="6" t="s">
        <v>313</v>
      </c>
    </row>
    <row r="17515">
      <c r="A17515" s="7">
        <f t="shared" si="1"/>
        <v>15143</v>
      </c>
      <c r="B17515" s="8" t="s">
        <v>15380</v>
      </c>
      <c r="C17515" s="6" t="s">
        <v>150</v>
      </c>
    </row>
    <row r="17516">
      <c r="A17516" s="7">
        <f t="shared" si="1"/>
        <v>15144</v>
      </c>
      <c r="B17516" s="5" t="s">
        <v>15381</v>
      </c>
      <c r="C17516" s="6" t="s">
        <v>788</v>
      </c>
    </row>
    <row r="17517">
      <c r="A17517" s="7">
        <f t="shared" si="1"/>
        <v>15145</v>
      </c>
      <c r="B17517" s="8" t="s">
        <v>15382</v>
      </c>
      <c r="C17517" s="9" t="s">
        <v>162</v>
      </c>
    </row>
    <row r="17518">
      <c r="A17518" s="7">
        <f t="shared" si="1"/>
        <v>15146</v>
      </c>
      <c r="B17518" s="12" t="s">
        <v>15383</v>
      </c>
      <c r="C17518" s="13" t="s">
        <v>420</v>
      </c>
    </row>
    <row r="17519">
      <c r="A17519" s="7">
        <f t="shared" si="1"/>
        <v>15147</v>
      </c>
      <c r="B17519" s="12" t="s">
        <v>15384</v>
      </c>
      <c r="C17519" s="13" t="s">
        <v>420</v>
      </c>
    </row>
    <row r="17520">
      <c r="A17520" s="7">
        <f t="shared" si="1"/>
        <v>15148</v>
      </c>
      <c r="B17520" s="12" t="s">
        <v>15385</v>
      </c>
      <c r="C17520" s="13" t="s">
        <v>420</v>
      </c>
    </row>
    <row r="17521">
      <c r="A17521" s="7">
        <f t="shared" si="1"/>
        <v>15149</v>
      </c>
      <c r="B17521" s="5" t="s">
        <v>15386</v>
      </c>
      <c r="C17521" s="6" t="s">
        <v>420</v>
      </c>
    </row>
    <row r="17522">
      <c r="A17522" s="7">
        <f t="shared" si="1"/>
        <v>15150</v>
      </c>
      <c r="B17522" s="5" t="s">
        <v>15387</v>
      </c>
      <c r="C17522" s="6" t="s">
        <v>1223</v>
      </c>
    </row>
    <row r="17523">
      <c r="A17523" s="7">
        <f t="shared" si="1"/>
        <v>15151</v>
      </c>
      <c r="B17523" s="8" t="s">
        <v>15388</v>
      </c>
      <c r="C17523" s="9" t="s">
        <v>616</v>
      </c>
    </row>
    <row r="17524">
      <c r="A17524" s="7">
        <f t="shared" si="1"/>
        <v>15152</v>
      </c>
      <c r="B17524" s="5" t="s">
        <v>15389</v>
      </c>
      <c r="C17524" s="6" t="s">
        <v>328</v>
      </c>
    </row>
    <row r="17525">
      <c r="A17525" s="7">
        <f t="shared" si="1"/>
        <v>15153</v>
      </c>
      <c r="B17525" s="8" t="s">
        <v>15390</v>
      </c>
      <c r="C17525" s="6" t="s">
        <v>59</v>
      </c>
    </row>
    <row r="17526">
      <c r="A17526" s="7">
        <f t="shared" si="1"/>
        <v>15154</v>
      </c>
      <c r="B17526" s="8" t="s">
        <v>15391</v>
      </c>
      <c r="C17526" s="9" t="s">
        <v>88</v>
      </c>
    </row>
    <row r="17527">
      <c r="A17527" s="7">
        <f t="shared" si="1"/>
        <v>15155</v>
      </c>
      <c r="B17527" s="5" t="s">
        <v>15392</v>
      </c>
      <c r="C17527" s="6" t="s">
        <v>656</v>
      </c>
    </row>
    <row r="17528">
      <c r="A17528" s="7">
        <f t="shared" si="1"/>
        <v>15156</v>
      </c>
      <c r="B17528" s="5" t="s">
        <v>15393</v>
      </c>
      <c r="C17528" s="17" t="s">
        <v>1470</v>
      </c>
    </row>
    <row r="17529">
      <c r="A17529" s="7">
        <f t="shared" si="1"/>
        <v>15157</v>
      </c>
      <c r="B17529" s="5" t="s">
        <v>15394</v>
      </c>
      <c r="C17529" s="6" t="s">
        <v>683</v>
      </c>
    </row>
    <row r="17530">
      <c r="A17530" s="7">
        <f t="shared" si="1"/>
        <v>15158</v>
      </c>
      <c r="B17530" s="8" t="s">
        <v>15395</v>
      </c>
      <c r="C17530" s="9" t="s">
        <v>40</v>
      </c>
    </row>
    <row r="17531">
      <c r="A17531" s="7">
        <f t="shared" si="1"/>
        <v>15159</v>
      </c>
      <c r="B17531" s="8" t="s">
        <v>15396</v>
      </c>
      <c r="C17531" s="9" t="s">
        <v>1042</v>
      </c>
    </row>
    <row r="17532">
      <c r="A17532" s="7">
        <f t="shared" si="1"/>
        <v>15160</v>
      </c>
      <c r="B17532" s="5" t="s">
        <v>15397</v>
      </c>
      <c r="C17532" s="6" t="s">
        <v>1369</v>
      </c>
    </row>
    <row r="17533">
      <c r="A17533" s="7">
        <f t="shared" si="1"/>
        <v>15161</v>
      </c>
      <c r="B17533" s="5" t="s">
        <v>15398</v>
      </c>
      <c r="C17533" s="6" t="s">
        <v>731</v>
      </c>
    </row>
    <row r="17534">
      <c r="A17534" s="7">
        <f t="shared" si="1"/>
        <v>15162</v>
      </c>
      <c r="B17534" s="5" t="s">
        <v>15399</v>
      </c>
      <c r="C17534" s="6" t="s">
        <v>15</v>
      </c>
    </row>
    <row r="17535">
      <c r="A17535" s="7">
        <f t="shared" si="1"/>
        <v>15163</v>
      </c>
      <c r="B17535" s="8" t="s">
        <v>15400</v>
      </c>
      <c r="C17535" s="9" t="s">
        <v>547</v>
      </c>
    </row>
    <row r="17536">
      <c r="A17536" s="7">
        <f t="shared" si="1"/>
        <v>15164</v>
      </c>
      <c r="B17536" s="5" t="s">
        <v>15401</v>
      </c>
      <c r="C17536" s="6" t="s">
        <v>356</v>
      </c>
    </row>
    <row r="17537">
      <c r="A17537" s="7">
        <f t="shared" si="1"/>
        <v>15165</v>
      </c>
      <c r="B17537" s="8" t="s">
        <v>15402</v>
      </c>
      <c r="C17537" s="9" t="s">
        <v>188</v>
      </c>
    </row>
    <row r="17538">
      <c r="A17538" s="7">
        <f t="shared" si="1"/>
        <v>15166</v>
      </c>
      <c r="B17538" s="5" t="s">
        <v>15403</v>
      </c>
      <c r="C17538" s="6" t="s">
        <v>1856</v>
      </c>
    </row>
    <row r="17539">
      <c r="A17539" s="7">
        <f t="shared" si="1"/>
        <v>15167</v>
      </c>
      <c r="B17539" s="8" t="s">
        <v>15404</v>
      </c>
      <c r="C17539" s="9" t="s">
        <v>1042</v>
      </c>
    </row>
    <row r="17540">
      <c r="A17540" s="7">
        <f t="shared" si="1"/>
        <v>15168</v>
      </c>
      <c r="B17540" s="5" t="s">
        <v>15405</v>
      </c>
      <c r="C17540" s="6" t="s">
        <v>62</v>
      </c>
    </row>
    <row r="17541">
      <c r="A17541" s="7">
        <f t="shared" si="1"/>
        <v>15169</v>
      </c>
      <c r="B17541" s="5" t="s">
        <v>15406</v>
      </c>
      <c r="C17541" s="6" t="s">
        <v>683</v>
      </c>
    </row>
    <row r="17542">
      <c r="A17542" s="7">
        <f t="shared" si="1"/>
        <v>15170</v>
      </c>
      <c r="B17542" s="5" t="s">
        <v>15407</v>
      </c>
      <c r="C17542" s="6" t="s">
        <v>683</v>
      </c>
    </row>
    <row r="17543">
      <c r="A17543" s="7">
        <f t="shared" si="1"/>
        <v>15171</v>
      </c>
      <c r="B17543" s="5" t="s">
        <v>15408</v>
      </c>
      <c r="C17543" s="6" t="s">
        <v>714</v>
      </c>
    </row>
    <row r="17544">
      <c r="A17544" s="7">
        <f t="shared" si="1"/>
        <v>15172</v>
      </c>
      <c r="B17544" s="8" t="s">
        <v>15409</v>
      </c>
      <c r="C17544" s="9" t="s">
        <v>188</v>
      </c>
    </row>
    <row r="17545">
      <c r="A17545" s="7">
        <f t="shared" si="1"/>
        <v>15173</v>
      </c>
      <c r="B17545" s="8" t="s">
        <v>15410</v>
      </c>
      <c r="C17545" s="9" t="s">
        <v>162</v>
      </c>
    </row>
    <row r="17546">
      <c r="A17546" s="7">
        <f t="shared" si="1"/>
        <v>15174</v>
      </c>
      <c r="B17546" s="8" t="s">
        <v>15411</v>
      </c>
      <c r="C17546" s="9" t="s">
        <v>162</v>
      </c>
    </row>
    <row r="17547">
      <c r="A17547" s="7">
        <f t="shared" si="1"/>
        <v>15175</v>
      </c>
      <c r="B17547" s="8" t="s">
        <v>15412</v>
      </c>
      <c r="C17547" s="9" t="s">
        <v>40</v>
      </c>
    </row>
    <row r="17548">
      <c r="A17548" s="7">
        <f t="shared" si="1"/>
        <v>15176</v>
      </c>
      <c r="B17548" s="8" t="s">
        <v>15413</v>
      </c>
      <c r="C17548" s="9" t="s">
        <v>142</v>
      </c>
    </row>
    <row r="17549">
      <c r="A17549" s="7">
        <f t="shared" si="1"/>
        <v>15176</v>
      </c>
      <c r="B17549" s="8" t="s">
        <v>15413</v>
      </c>
      <c r="C17549" s="9" t="s">
        <v>25</v>
      </c>
    </row>
    <row r="17550">
      <c r="A17550" s="7">
        <f t="shared" si="1"/>
        <v>15177</v>
      </c>
      <c r="B17550" s="8" t="s">
        <v>15414</v>
      </c>
      <c r="C17550" s="9" t="s">
        <v>162</v>
      </c>
    </row>
    <row r="17551">
      <c r="A17551" s="7">
        <f t="shared" si="1"/>
        <v>15177</v>
      </c>
      <c r="B17551" s="8" t="s">
        <v>15414</v>
      </c>
      <c r="C17551" s="9" t="s">
        <v>142</v>
      </c>
    </row>
    <row r="17552">
      <c r="A17552" s="7">
        <f t="shared" si="1"/>
        <v>15178</v>
      </c>
      <c r="B17552" s="8" t="s">
        <v>15415</v>
      </c>
      <c r="C17552" s="9" t="s">
        <v>177</v>
      </c>
    </row>
    <row r="17553">
      <c r="A17553" s="7">
        <f t="shared" si="1"/>
        <v>15179</v>
      </c>
      <c r="B17553" s="8" t="s">
        <v>15416</v>
      </c>
      <c r="C17553" s="9" t="s">
        <v>162</v>
      </c>
    </row>
    <row r="17554">
      <c r="A17554" s="7">
        <f t="shared" si="1"/>
        <v>15179</v>
      </c>
      <c r="B17554" s="8" t="s">
        <v>15416</v>
      </c>
      <c r="C17554" s="9" t="s">
        <v>142</v>
      </c>
    </row>
    <row r="17555">
      <c r="A17555" s="7">
        <f t="shared" si="1"/>
        <v>15180</v>
      </c>
      <c r="B17555" s="8" t="s">
        <v>15417</v>
      </c>
      <c r="C17555" s="9" t="s">
        <v>162</v>
      </c>
    </row>
    <row r="17556">
      <c r="A17556" s="7">
        <f t="shared" si="1"/>
        <v>15181</v>
      </c>
      <c r="B17556" s="8" t="s">
        <v>15418</v>
      </c>
      <c r="C17556" s="9" t="s">
        <v>25</v>
      </c>
    </row>
    <row r="17557">
      <c r="A17557" s="7">
        <f t="shared" si="1"/>
        <v>15182</v>
      </c>
      <c r="B17557" s="8" t="s">
        <v>15419</v>
      </c>
      <c r="C17557" s="9" t="s">
        <v>177</v>
      </c>
    </row>
    <row r="17558">
      <c r="A17558" s="7">
        <f t="shared" si="1"/>
        <v>15182</v>
      </c>
      <c r="B17558" s="8" t="s">
        <v>15419</v>
      </c>
      <c r="C17558" s="9" t="s">
        <v>25</v>
      </c>
    </row>
    <row r="17559">
      <c r="A17559" s="7">
        <f t="shared" si="1"/>
        <v>15183</v>
      </c>
      <c r="B17559" s="8" t="s">
        <v>15420</v>
      </c>
      <c r="C17559" s="9" t="s">
        <v>40</v>
      </c>
    </row>
    <row r="17560">
      <c r="A17560" s="7">
        <f t="shared" si="1"/>
        <v>15184</v>
      </c>
      <c r="B17560" s="8" t="s">
        <v>15421</v>
      </c>
      <c r="C17560" s="9" t="s">
        <v>177</v>
      </c>
    </row>
    <row r="17561">
      <c r="A17561" s="7">
        <f t="shared" si="1"/>
        <v>15185</v>
      </c>
      <c r="B17561" s="8" t="s">
        <v>15422</v>
      </c>
      <c r="C17561" s="9" t="s">
        <v>40</v>
      </c>
    </row>
    <row r="17562">
      <c r="A17562" s="7">
        <f t="shared" si="1"/>
        <v>15186</v>
      </c>
      <c r="B17562" s="5" t="s">
        <v>15423</v>
      </c>
      <c r="C17562" s="6" t="s">
        <v>656</v>
      </c>
    </row>
    <row r="17563">
      <c r="A17563" s="7">
        <f t="shared" si="1"/>
        <v>15186</v>
      </c>
      <c r="B17563" s="5" t="s">
        <v>15423</v>
      </c>
      <c r="C17563" s="6" t="s">
        <v>40</v>
      </c>
    </row>
    <row r="17564">
      <c r="A17564" s="7">
        <f t="shared" si="1"/>
        <v>15187</v>
      </c>
      <c r="B17564" s="8" t="s">
        <v>15424</v>
      </c>
      <c r="C17564" s="9" t="s">
        <v>399</v>
      </c>
    </row>
    <row r="17565">
      <c r="A17565" s="7">
        <f t="shared" si="1"/>
        <v>15188</v>
      </c>
      <c r="B17565" s="8" t="s">
        <v>15425</v>
      </c>
      <c r="C17565" s="9" t="s">
        <v>60</v>
      </c>
    </row>
    <row r="17566">
      <c r="A17566" s="7">
        <f t="shared" si="1"/>
        <v>15188</v>
      </c>
      <c r="B17566" s="8" t="s">
        <v>15425</v>
      </c>
      <c r="C17566" s="9" t="s">
        <v>162</v>
      </c>
    </row>
    <row r="17567">
      <c r="A17567" s="7">
        <f t="shared" si="1"/>
        <v>15189</v>
      </c>
      <c r="B17567" s="8" t="s">
        <v>15426</v>
      </c>
      <c r="C17567" s="9" t="s">
        <v>25</v>
      </c>
    </row>
    <row r="17568">
      <c r="A17568" s="7">
        <f t="shared" si="1"/>
        <v>15190</v>
      </c>
      <c r="B17568" s="8" t="s">
        <v>15427</v>
      </c>
      <c r="C17568" s="9" t="s">
        <v>177</v>
      </c>
    </row>
    <row r="17569">
      <c r="A17569" s="7">
        <f t="shared" si="1"/>
        <v>15191</v>
      </c>
      <c r="B17569" s="8" t="s">
        <v>15428</v>
      </c>
      <c r="C17569" s="9" t="s">
        <v>162</v>
      </c>
    </row>
    <row r="17570">
      <c r="A17570" s="7">
        <f t="shared" si="1"/>
        <v>15191</v>
      </c>
      <c r="B17570" s="8" t="s">
        <v>15428</v>
      </c>
      <c r="C17570" s="9" t="s">
        <v>24</v>
      </c>
    </row>
    <row r="17571">
      <c r="A17571" s="7">
        <f t="shared" si="1"/>
        <v>15191</v>
      </c>
      <c r="B17571" s="8" t="s">
        <v>15428</v>
      </c>
      <c r="C17571" s="9" t="s">
        <v>25</v>
      </c>
    </row>
    <row r="17572">
      <c r="A17572" s="7">
        <f t="shared" si="1"/>
        <v>15192</v>
      </c>
      <c r="B17572" s="8" t="s">
        <v>15429</v>
      </c>
      <c r="C17572" s="9" t="s">
        <v>25</v>
      </c>
    </row>
    <row r="17573">
      <c r="A17573" s="7">
        <f t="shared" si="1"/>
        <v>15193</v>
      </c>
      <c r="B17573" s="8" t="s">
        <v>15430</v>
      </c>
      <c r="C17573" s="9" t="s">
        <v>25</v>
      </c>
    </row>
    <row r="17574">
      <c r="A17574" s="7">
        <f t="shared" si="1"/>
        <v>15194</v>
      </c>
      <c r="B17574" s="8" t="s">
        <v>15431</v>
      </c>
      <c r="C17574" s="9" t="s">
        <v>177</v>
      </c>
    </row>
    <row r="17575">
      <c r="A17575" s="7">
        <f t="shared" si="1"/>
        <v>15194</v>
      </c>
      <c r="B17575" s="8" t="s">
        <v>15431</v>
      </c>
      <c r="C17575" s="9" t="s">
        <v>25</v>
      </c>
    </row>
    <row r="17576">
      <c r="A17576" s="7">
        <f t="shared" si="1"/>
        <v>15195</v>
      </c>
      <c r="B17576" s="8" t="s">
        <v>15432</v>
      </c>
      <c r="C17576" s="9" t="s">
        <v>845</v>
      </c>
    </row>
    <row r="17577">
      <c r="A17577" s="7">
        <f t="shared" si="1"/>
        <v>15196</v>
      </c>
      <c r="B17577" s="8" t="s">
        <v>15433</v>
      </c>
      <c r="C17577" s="9" t="s">
        <v>177</v>
      </c>
    </row>
    <row r="17578">
      <c r="A17578" s="7">
        <f t="shared" si="1"/>
        <v>15196</v>
      </c>
      <c r="B17578" s="8" t="s">
        <v>15433</v>
      </c>
      <c r="C17578" s="9" t="s">
        <v>25</v>
      </c>
    </row>
    <row r="17579">
      <c r="A17579" s="7">
        <f t="shared" si="1"/>
        <v>15196</v>
      </c>
      <c r="B17579" s="8" t="s">
        <v>15433</v>
      </c>
      <c r="C17579" s="9" t="s">
        <v>162</v>
      </c>
    </row>
    <row r="17580">
      <c r="A17580" s="7">
        <f t="shared" si="1"/>
        <v>15197</v>
      </c>
      <c r="B17580" s="5" t="s">
        <v>15434</v>
      </c>
      <c r="C17580" s="6" t="s">
        <v>313</v>
      </c>
    </row>
    <row r="17581">
      <c r="A17581" s="7">
        <f t="shared" si="1"/>
        <v>15197</v>
      </c>
      <c r="B17581" s="5" t="s">
        <v>15434</v>
      </c>
      <c r="C17581" s="6" t="s">
        <v>1007</v>
      </c>
    </row>
    <row r="17582">
      <c r="A17582" s="7">
        <f t="shared" si="1"/>
        <v>15198</v>
      </c>
      <c r="B17582" s="5" t="s">
        <v>15435</v>
      </c>
      <c r="C17582" s="6" t="s">
        <v>1369</v>
      </c>
    </row>
    <row r="17583">
      <c r="A17583" s="7">
        <f t="shared" si="1"/>
        <v>15199</v>
      </c>
      <c r="B17583" s="8" t="s">
        <v>15436</v>
      </c>
      <c r="C17583" s="9" t="s">
        <v>25</v>
      </c>
    </row>
    <row r="17584">
      <c r="A17584" s="7">
        <f t="shared" si="1"/>
        <v>15200</v>
      </c>
      <c r="B17584" s="8" t="s">
        <v>15437</v>
      </c>
      <c r="C17584" s="9" t="s">
        <v>177</v>
      </c>
    </row>
    <row r="17585">
      <c r="A17585" s="7">
        <f t="shared" si="1"/>
        <v>15200</v>
      </c>
      <c r="B17585" s="8" t="s">
        <v>15437</v>
      </c>
      <c r="C17585" s="9" t="s">
        <v>25</v>
      </c>
    </row>
    <row r="17586">
      <c r="A17586" s="7">
        <f t="shared" si="1"/>
        <v>15200</v>
      </c>
      <c r="B17586" s="8" t="s">
        <v>15437</v>
      </c>
      <c r="C17586" s="9" t="s">
        <v>616</v>
      </c>
    </row>
    <row r="17587">
      <c r="A17587" s="7">
        <f t="shared" si="1"/>
        <v>15201</v>
      </c>
      <c r="B17587" s="5" t="s">
        <v>15438</v>
      </c>
      <c r="C17587" s="6" t="s">
        <v>313</v>
      </c>
    </row>
    <row r="17588">
      <c r="A17588" s="7">
        <f t="shared" si="1"/>
        <v>15201</v>
      </c>
      <c r="B17588" s="5" t="s">
        <v>15438</v>
      </c>
      <c r="C17588" s="6" t="s">
        <v>142</v>
      </c>
    </row>
    <row r="17589">
      <c r="A17589" s="7">
        <f t="shared" si="1"/>
        <v>15202</v>
      </c>
      <c r="B17589" s="5" t="s">
        <v>15439</v>
      </c>
      <c r="C17589" s="6" t="s">
        <v>1007</v>
      </c>
    </row>
    <row r="17590">
      <c r="A17590" s="7">
        <f t="shared" si="1"/>
        <v>15202</v>
      </c>
      <c r="B17590" s="5" t="s">
        <v>15439</v>
      </c>
      <c r="C17590" s="6" t="s">
        <v>313</v>
      </c>
    </row>
    <row r="17591">
      <c r="A17591" s="7">
        <f t="shared" si="1"/>
        <v>15203</v>
      </c>
      <c r="B17591" s="8" t="s">
        <v>15440</v>
      </c>
      <c r="C17591" s="9" t="s">
        <v>142</v>
      </c>
    </row>
    <row r="17592">
      <c r="A17592" s="7">
        <f t="shared" si="1"/>
        <v>15204</v>
      </c>
      <c r="B17592" s="8" t="s">
        <v>15441</v>
      </c>
      <c r="C17592" s="9" t="s">
        <v>177</v>
      </c>
    </row>
    <row r="17593">
      <c r="A17593" s="7">
        <f t="shared" si="1"/>
        <v>15205</v>
      </c>
      <c r="B17593" s="8" t="s">
        <v>15442</v>
      </c>
      <c r="C17593" s="9" t="s">
        <v>177</v>
      </c>
    </row>
    <row r="17594">
      <c r="A17594" s="7">
        <f t="shared" si="1"/>
        <v>15206</v>
      </c>
      <c r="B17594" s="8" t="s">
        <v>15443</v>
      </c>
      <c r="C17594" s="9" t="s">
        <v>177</v>
      </c>
    </row>
    <row r="17595">
      <c r="A17595" s="7">
        <f t="shared" si="1"/>
        <v>15206</v>
      </c>
      <c r="B17595" s="8" t="s">
        <v>15443</v>
      </c>
      <c r="C17595" s="9" t="s">
        <v>142</v>
      </c>
    </row>
    <row r="17596">
      <c r="A17596" s="7">
        <f t="shared" si="1"/>
        <v>15206</v>
      </c>
      <c r="B17596" s="8" t="s">
        <v>15443</v>
      </c>
      <c r="C17596" s="9" t="s">
        <v>54</v>
      </c>
    </row>
    <row r="17597">
      <c r="A17597" s="7">
        <f t="shared" si="1"/>
        <v>15207</v>
      </c>
      <c r="B17597" s="8" t="s">
        <v>15444</v>
      </c>
      <c r="C17597" s="6" t="s">
        <v>313</v>
      </c>
    </row>
    <row r="17598">
      <c r="A17598" s="7">
        <f t="shared" si="1"/>
        <v>15207</v>
      </c>
      <c r="B17598" s="8" t="s">
        <v>15444</v>
      </c>
      <c r="C17598" s="9" t="s">
        <v>60</v>
      </c>
    </row>
    <row r="17599">
      <c r="A17599" s="7">
        <f t="shared" si="1"/>
        <v>15208</v>
      </c>
      <c r="B17599" s="8" t="s">
        <v>15445</v>
      </c>
      <c r="C17599" s="9" t="s">
        <v>177</v>
      </c>
    </row>
    <row r="17600">
      <c r="A17600" s="7">
        <f t="shared" si="1"/>
        <v>15209</v>
      </c>
      <c r="B17600" s="8" t="s">
        <v>15446</v>
      </c>
      <c r="C17600" s="9" t="s">
        <v>177</v>
      </c>
    </row>
    <row r="17601">
      <c r="A17601" s="7">
        <f t="shared" si="1"/>
        <v>15210</v>
      </c>
      <c r="B17601" s="8" t="s">
        <v>15447</v>
      </c>
      <c r="C17601" s="9" t="s">
        <v>177</v>
      </c>
    </row>
    <row r="17602">
      <c r="A17602" s="7">
        <f t="shared" si="1"/>
        <v>15210</v>
      </c>
      <c r="B17602" s="8" t="s">
        <v>15447</v>
      </c>
      <c r="C17602" s="9" t="s">
        <v>25</v>
      </c>
    </row>
    <row r="17603">
      <c r="A17603" s="7">
        <f t="shared" si="1"/>
        <v>15210</v>
      </c>
      <c r="B17603" s="8" t="s">
        <v>15447</v>
      </c>
      <c r="C17603" s="9" t="s">
        <v>142</v>
      </c>
    </row>
    <row r="17604">
      <c r="A17604" s="7">
        <f t="shared" si="1"/>
        <v>15210</v>
      </c>
      <c r="B17604" s="8" t="s">
        <v>15447</v>
      </c>
      <c r="C17604" s="9" t="s">
        <v>616</v>
      </c>
    </row>
    <row r="17605">
      <c r="A17605" s="7">
        <f t="shared" si="1"/>
        <v>15211</v>
      </c>
      <c r="B17605" s="5" t="s">
        <v>15448</v>
      </c>
      <c r="C17605" s="6" t="s">
        <v>313</v>
      </c>
    </row>
    <row r="17606">
      <c r="A17606" s="7">
        <f t="shared" si="1"/>
        <v>15212</v>
      </c>
      <c r="B17606" s="8" t="s">
        <v>15449</v>
      </c>
      <c r="C17606" s="9" t="s">
        <v>177</v>
      </c>
    </row>
    <row r="17607">
      <c r="A17607" s="7">
        <f t="shared" si="1"/>
        <v>15212</v>
      </c>
      <c r="B17607" s="8" t="s">
        <v>15449</v>
      </c>
      <c r="C17607" s="9" t="s">
        <v>25</v>
      </c>
    </row>
    <row r="17608">
      <c r="A17608" s="7">
        <f t="shared" si="1"/>
        <v>15213</v>
      </c>
      <c r="B17608" s="8" t="s">
        <v>15450</v>
      </c>
      <c r="C17608" s="9" t="s">
        <v>177</v>
      </c>
    </row>
    <row r="17609">
      <c r="A17609" s="7">
        <f t="shared" si="1"/>
        <v>15214</v>
      </c>
      <c r="B17609" s="8" t="s">
        <v>15451</v>
      </c>
      <c r="C17609" s="9" t="s">
        <v>162</v>
      </c>
    </row>
    <row r="17610">
      <c r="A17610" s="7">
        <f t="shared" si="1"/>
        <v>15215</v>
      </c>
      <c r="B17610" s="8" t="s">
        <v>15452</v>
      </c>
      <c r="C17610" s="6" t="s">
        <v>313</v>
      </c>
    </row>
    <row r="17611">
      <c r="A17611" s="7">
        <f t="shared" si="1"/>
        <v>15216</v>
      </c>
      <c r="B17611" s="5" t="s">
        <v>15453</v>
      </c>
      <c r="C17611" s="6" t="s">
        <v>313</v>
      </c>
    </row>
    <row r="17612">
      <c r="A17612" s="7">
        <f t="shared" si="1"/>
        <v>15216</v>
      </c>
      <c r="B17612" s="5" t="s">
        <v>15453</v>
      </c>
      <c r="C17612" s="6" t="s">
        <v>91</v>
      </c>
    </row>
    <row r="17613">
      <c r="A17613" s="7">
        <f t="shared" si="1"/>
        <v>15217</v>
      </c>
      <c r="B17613" s="8" t="s">
        <v>15454</v>
      </c>
      <c r="C17613" s="6" t="s">
        <v>313</v>
      </c>
    </row>
    <row r="17614">
      <c r="A17614" s="7">
        <f t="shared" si="1"/>
        <v>15217</v>
      </c>
      <c r="B17614" s="8" t="s">
        <v>15454</v>
      </c>
      <c r="C17614" s="9" t="s">
        <v>54</v>
      </c>
    </row>
    <row r="17615">
      <c r="A17615" s="7">
        <f t="shared" si="1"/>
        <v>15217</v>
      </c>
      <c r="B17615" s="8" t="s">
        <v>15454</v>
      </c>
      <c r="C17615" s="9" t="s">
        <v>25</v>
      </c>
    </row>
    <row r="17616">
      <c r="A17616" s="7">
        <f t="shared" si="1"/>
        <v>15218</v>
      </c>
      <c r="B17616" s="5" t="s">
        <v>15455</v>
      </c>
      <c r="C17616" s="6" t="s">
        <v>313</v>
      </c>
    </row>
    <row r="17617">
      <c r="A17617" s="7">
        <f t="shared" si="1"/>
        <v>15219</v>
      </c>
      <c r="B17617" s="8" t="s">
        <v>15456</v>
      </c>
      <c r="C17617" s="9" t="s">
        <v>416</v>
      </c>
    </row>
    <row r="17618">
      <c r="A17618" s="7">
        <f t="shared" si="1"/>
        <v>15220</v>
      </c>
      <c r="B17618" s="8" t="s">
        <v>15457</v>
      </c>
      <c r="C17618" s="9" t="s">
        <v>893</v>
      </c>
    </row>
    <row r="17619">
      <c r="A17619" s="7">
        <f t="shared" si="1"/>
        <v>15221</v>
      </c>
      <c r="B17619" s="5" t="s">
        <v>15458</v>
      </c>
      <c r="C17619" s="6" t="s">
        <v>324</v>
      </c>
    </row>
    <row r="17620">
      <c r="A17620" s="7">
        <f t="shared" si="1"/>
        <v>15222</v>
      </c>
      <c r="B17620" s="5" t="s">
        <v>15459</v>
      </c>
      <c r="C17620" s="6" t="s">
        <v>15</v>
      </c>
    </row>
    <row r="17621">
      <c r="A17621" s="7">
        <f t="shared" si="1"/>
        <v>15223</v>
      </c>
      <c r="B17621" s="5" t="s">
        <v>15460</v>
      </c>
      <c r="C17621" s="6" t="s">
        <v>1248</v>
      </c>
    </row>
    <row r="17622">
      <c r="A17622" s="7">
        <f t="shared" si="1"/>
        <v>15224</v>
      </c>
      <c r="B17622" s="5" t="s">
        <v>15461</v>
      </c>
      <c r="C17622" s="6" t="s">
        <v>27</v>
      </c>
    </row>
    <row r="17623">
      <c r="A17623" s="7">
        <f t="shared" si="1"/>
        <v>15225</v>
      </c>
      <c r="B17623" s="8" t="s">
        <v>15462</v>
      </c>
      <c r="C17623" s="9" t="s">
        <v>46</v>
      </c>
    </row>
    <row r="17624">
      <c r="A17624" s="7">
        <f t="shared" si="1"/>
        <v>15226</v>
      </c>
      <c r="B17624" s="5" t="s">
        <v>15463</v>
      </c>
      <c r="C17624" s="6" t="s">
        <v>4</v>
      </c>
    </row>
    <row r="17625">
      <c r="A17625" s="7">
        <f t="shared" si="1"/>
        <v>15227</v>
      </c>
      <c r="B17625" s="5" t="s">
        <v>15464</v>
      </c>
      <c r="C17625" s="6" t="s">
        <v>4</v>
      </c>
    </row>
    <row r="17626">
      <c r="A17626" s="7">
        <f t="shared" si="1"/>
        <v>15228</v>
      </c>
      <c r="B17626" s="5" t="s">
        <v>15465</v>
      </c>
      <c r="C17626" s="6" t="s">
        <v>74</v>
      </c>
    </row>
    <row r="17627">
      <c r="A17627" s="7">
        <f t="shared" si="1"/>
        <v>15229</v>
      </c>
      <c r="B17627" s="5" t="s">
        <v>15466</v>
      </c>
      <c r="C17627" s="6" t="s">
        <v>74</v>
      </c>
    </row>
    <row r="17628">
      <c r="A17628" s="7">
        <f t="shared" si="1"/>
        <v>15230</v>
      </c>
      <c r="B17628" s="5" t="s">
        <v>15467</v>
      </c>
      <c r="C17628" s="6" t="s">
        <v>612</v>
      </c>
    </row>
    <row r="17629">
      <c r="A17629" s="7">
        <f t="shared" si="1"/>
        <v>15231</v>
      </c>
      <c r="B17629" s="5" t="s">
        <v>15468</v>
      </c>
      <c r="C17629" s="6" t="s">
        <v>367</v>
      </c>
    </row>
    <row r="17630">
      <c r="A17630" s="7">
        <f t="shared" si="1"/>
        <v>15232</v>
      </c>
      <c r="B17630" s="5" t="s">
        <v>15469</v>
      </c>
      <c r="C17630" s="6" t="s">
        <v>80</v>
      </c>
    </row>
    <row r="17631">
      <c r="A17631" s="7">
        <f t="shared" si="1"/>
        <v>15233</v>
      </c>
      <c r="B17631" s="8" t="s">
        <v>15470</v>
      </c>
      <c r="C17631" s="9" t="s">
        <v>547</v>
      </c>
    </row>
    <row r="17632">
      <c r="A17632" s="7">
        <f t="shared" si="1"/>
        <v>15234</v>
      </c>
      <c r="B17632" s="5" t="s">
        <v>15471</v>
      </c>
      <c r="C17632" s="6" t="s">
        <v>610</v>
      </c>
    </row>
    <row r="17633">
      <c r="A17633" s="7">
        <f t="shared" si="1"/>
        <v>15235</v>
      </c>
      <c r="B17633" s="5" t="s">
        <v>15472</v>
      </c>
      <c r="C17633" s="6" t="s">
        <v>785</v>
      </c>
    </row>
    <row r="17634">
      <c r="A17634" s="7">
        <f t="shared" si="1"/>
        <v>15236</v>
      </c>
      <c r="B17634" s="5" t="s">
        <v>15473</v>
      </c>
      <c r="C17634" s="6" t="s">
        <v>1040</v>
      </c>
    </row>
    <row r="17635">
      <c r="A17635" s="7">
        <f t="shared" si="1"/>
        <v>15237</v>
      </c>
      <c r="B17635" s="5" t="s">
        <v>15474</v>
      </c>
      <c r="C17635" s="6" t="s">
        <v>1394</v>
      </c>
    </row>
    <row r="17636">
      <c r="A17636" s="7">
        <f t="shared" si="1"/>
        <v>15238</v>
      </c>
      <c r="B17636" s="5" t="s">
        <v>15475</v>
      </c>
      <c r="C17636" s="6" t="s">
        <v>1120</v>
      </c>
    </row>
    <row r="17637">
      <c r="A17637" s="7">
        <f t="shared" si="1"/>
        <v>15239</v>
      </c>
      <c r="B17637" s="5" t="s">
        <v>15476</v>
      </c>
      <c r="C17637" s="6" t="s">
        <v>1120</v>
      </c>
    </row>
    <row r="17638">
      <c r="A17638" s="7">
        <f t="shared" si="1"/>
        <v>15240</v>
      </c>
      <c r="B17638" s="5" t="s">
        <v>15477</v>
      </c>
      <c r="C17638" s="6" t="s">
        <v>1120</v>
      </c>
    </row>
    <row r="17639">
      <c r="A17639" s="7">
        <f t="shared" si="1"/>
        <v>15241</v>
      </c>
      <c r="B17639" s="8" t="s">
        <v>15478</v>
      </c>
      <c r="C17639" s="9" t="s">
        <v>502</v>
      </c>
    </row>
    <row r="17640">
      <c r="A17640" s="7">
        <f t="shared" si="1"/>
        <v>15242</v>
      </c>
      <c r="B17640" s="5" t="s">
        <v>15479</v>
      </c>
      <c r="C17640" s="6" t="s">
        <v>426</v>
      </c>
    </row>
    <row r="17641">
      <c r="A17641" s="7">
        <f t="shared" si="1"/>
        <v>15243</v>
      </c>
      <c r="B17641" s="5" t="s">
        <v>15480</v>
      </c>
      <c r="C17641" s="6" t="s">
        <v>612</v>
      </c>
    </row>
    <row r="17642">
      <c r="A17642" s="7">
        <f t="shared" si="1"/>
        <v>15244</v>
      </c>
      <c r="B17642" s="8" t="s">
        <v>15481</v>
      </c>
      <c r="C17642" s="9" t="s">
        <v>142</v>
      </c>
    </row>
    <row r="17643">
      <c r="A17643" s="7">
        <f t="shared" si="1"/>
        <v>15245</v>
      </c>
      <c r="B17643" s="5" t="s">
        <v>15482</v>
      </c>
      <c r="C17643" s="6" t="s">
        <v>780</v>
      </c>
    </row>
    <row r="17644">
      <c r="A17644" s="7">
        <f t="shared" si="1"/>
        <v>15246</v>
      </c>
      <c r="B17644" s="8" t="s">
        <v>15483</v>
      </c>
      <c r="C17644" s="9" t="s">
        <v>88</v>
      </c>
    </row>
    <row r="17645">
      <c r="A17645" s="7">
        <f t="shared" si="1"/>
        <v>15247</v>
      </c>
      <c r="B17645" s="5" t="s">
        <v>15484</v>
      </c>
      <c r="C17645" s="6" t="s">
        <v>1223</v>
      </c>
    </row>
    <row r="17646">
      <c r="A17646" s="7">
        <f t="shared" si="1"/>
        <v>15248</v>
      </c>
      <c r="B17646" s="8" t="s">
        <v>15485</v>
      </c>
      <c r="C17646" s="9" t="s">
        <v>815</v>
      </c>
    </row>
    <row r="17647">
      <c r="A17647" s="7">
        <f t="shared" si="1"/>
        <v>15249</v>
      </c>
      <c r="B17647" s="8" t="s">
        <v>15486</v>
      </c>
      <c r="C17647" s="9" t="s">
        <v>64</v>
      </c>
    </row>
    <row r="17648">
      <c r="A17648" s="7">
        <f t="shared" si="1"/>
        <v>15250</v>
      </c>
      <c r="B17648" s="5" t="s">
        <v>15487</v>
      </c>
      <c r="C17648" s="6" t="s">
        <v>4</v>
      </c>
    </row>
    <row r="17649">
      <c r="A17649" s="7">
        <f t="shared" si="1"/>
        <v>15251</v>
      </c>
      <c r="B17649" s="5" t="s">
        <v>15488</v>
      </c>
      <c r="C17649" s="6" t="s">
        <v>20</v>
      </c>
    </row>
    <row r="17650">
      <c r="A17650" s="7">
        <f t="shared" si="1"/>
        <v>15252</v>
      </c>
      <c r="B17650" s="8" t="s">
        <v>15489</v>
      </c>
      <c r="C17650" s="9" t="s">
        <v>188</v>
      </c>
    </row>
    <row r="17651">
      <c r="A17651" s="7">
        <f t="shared" si="1"/>
        <v>15253</v>
      </c>
      <c r="B17651" s="8" t="s">
        <v>15490</v>
      </c>
      <c r="C17651" s="9" t="s">
        <v>117</v>
      </c>
    </row>
    <row r="17652">
      <c r="A17652" s="7">
        <f t="shared" si="1"/>
        <v>15254</v>
      </c>
      <c r="B17652" s="5" t="s">
        <v>15491</v>
      </c>
      <c r="C17652" s="6" t="s">
        <v>1620</v>
      </c>
    </row>
    <row r="17653">
      <c r="A17653" s="7">
        <f t="shared" si="1"/>
        <v>15255</v>
      </c>
      <c r="B17653" s="5" t="s">
        <v>15492</v>
      </c>
      <c r="C17653" s="6" t="s">
        <v>1260</v>
      </c>
    </row>
    <row r="17654">
      <c r="A17654" s="7">
        <f t="shared" si="1"/>
        <v>15256</v>
      </c>
      <c r="B17654" s="5" t="s">
        <v>15493</v>
      </c>
      <c r="C17654" s="6" t="s">
        <v>59</v>
      </c>
    </row>
    <row r="17655">
      <c r="A17655" s="7">
        <f t="shared" si="1"/>
        <v>15257</v>
      </c>
      <c r="B17655" s="5" t="s">
        <v>15494</v>
      </c>
      <c r="C17655" s="6" t="s">
        <v>48</v>
      </c>
    </row>
    <row r="17656">
      <c r="A17656" s="7">
        <f t="shared" si="1"/>
        <v>15258</v>
      </c>
      <c r="B17656" s="5" t="s">
        <v>15495</v>
      </c>
      <c r="C17656" s="6" t="s">
        <v>639</v>
      </c>
    </row>
    <row r="17657">
      <c r="A17657" s="7">
        <f t="shared" si="1"/>
        <v>15259</v>
      </c>
      <c r="B17657" s="5" t="s">
        <v>15496</v>
      </c>
      <c r="C17657" s="6" t="s">
        <v>1371</v>
      </c>
    </row>
    <row r="17658">
      <c r="A17658" s="7">
        <f t="shared" si="1"/>
        <v>15260</v>
      </c>
      <c r="B17658" s="5" t="s">
        <v>15497</v>
      </c>
      <c r="C17658" s="6" t="s">
        <v>367</v>
      </c>
    </row>
    <row r="17659">
      <c r="A17659" s="7">
        <f t="shared" si="1"/>
        <v>15261</v>
      </c>
      <c r="B17659" s="5" t="s">
        <v>15498</v>
      </c>
      <c r="C17659" s="6" t="s">
        <v>1376</v>
      </c>
    </row>
    <row r="17660">
      <c r="A17660" s="7">
        <f t="shared" si="1"/>
        <v>15262</v>
      </c>
      <c r="B17660" s="16" t="s">
        <v>15499</v>
      </c>
      <c r="C17660" s="6" t="s">
        <v>423</v>
      </c>
    </row>
    <row r="17661">
      <c r="A17661" s="7">
        <f t="shared" si="1"/>
        <v>15262</v>
      </c>
      <c r="B17661" s="8" t="s">
        <v>15499</v>
      </c>
      <c r="C17661" s="9" t="s">
        <v>64</v>
      </c>
    </row>
    <row r="17662">
      <c r="A17662" s="7">
        <f t="shared" si="1"/>
        <v>15262</v>
      </c>
      <c r="B17662" s="8" t="s">
        <v>15499</v>
      </c>
      <c r="C17662" s="9" t="s">
        <v>65</v>
      </c>
    </row>
    <row r="17663">
      <c r="A17663" s="7">
        <f t="shared" si="1"/>
        <v>15263</v>
      </c>
      <c r="B17663" s="8" t="s">
        <v>15500</v>
      </c>
      <c r="C17663" s="9" t="s">
        <v>42</v>
      </c>
    </row>
    <row r="17664">
      <c r="A17664" s="7">
        <f t="shared" si="1"/>
        <v>15264</v>
      </c>
      <c r="B17664" s="5" t="s">
        <v>15501</v>
      </c>
      <c r="C17664" s="6" t="s">
        <v>1223</v>
      </c>
    </row>
    <row r="17665">
      <c r="A17665" s="7">
        <f t="shared" si="1"/>
        <v>15265</v>
      </c>
      <c r="B17665" s="8" t="s">
        <v>15502</v>
      </c>
      <c r="C17665" s="6" t="s">
        <v>1012</v>
      </c>
    </row>
    <row r="17666">
      <c r="A17666" s="7">
        <f t="shared" si="1"/>
        <v>15266</v>
      </c>
      <c r="B17666" s="5" t="s">
        <v>15503</v>
      </c>
      <c r="C17666" s="6" t="s">
        <v>1620</v>
      </c>
    </row>
    <row r="17667">
      <c r="A17667" s="7">
        <f t="shared" si="1"/>
        <v>15267</v>
      </c>
      <c r="B17667" s="5" t="s">
        <v>15504</v>
      </c>
      <c r="C17667" s="6" t="s">
        <v>1207</v>
      </c>
    </row>
    <row r="17668">
      <c r="A17668" s="7">
        <f t="shared" si="1"/>
        <v>15268</v>
      </c>
      <c r="B17668" s="5" t="s">
        <v>15505</v>
      </c>
      <c r="C17668" s="6" t="s">
        <v>731</v>
      </c>
    </row>
    <row r="17669">
      <c r="A17669" s="7">
        <f t="shared" si="1"/>
        <v>15269</v>
      </c>
      <c r="B17669" s="5" t="s">
        <v>15506</v>
      </c>
      <c r="C17669" s="6" t="s">
        <v>336</v>
      </c>
    </row>
    <row r="17670">
      <c r="A17670" s="7">
        <f t="shared" si="1"/>
        <v>15270</v>
      </c>
      <c r="B17670" s="8" t="s">
        <v>15507</v>
      </c>
      <c r="C17670" s="9" t="s">
        <v>1776</v>
      </c>
    </row>
    <row r="17671">
      <c r="A17671" s="7">
        <f t="shared" si="1"/>
        <v>15271</v>
      </c>
      <c r="B17671" s="8" t="s">
        <v>15508</v>
      </c>
      <c r="C17671" s="9" t="s">
        <v>76</v>
      </c>
    </row>
    <row r="17672">
      <c r="A17672" s="7">
        <f t="shared" si="1"/>
        <v>15272</v>
      </c>
      <c r="B17672" s="8" t="s">
        <v>15509</v>
      </c>
      <c r="C17672" s="6" t="s">
        <v>1012</v>
      </c>
    </row>
    <row r="17673">
      <c r="A17673" s="7">
        <f t="shared" si="1"/>
        <v>15273</v>
      </c>
      <c r="B17673" s="8" t="s">
        <v>15510</v>
      </c>
      <c r="C17673" s="9" t="s">
        <v>88</v>
      </c>
    </row>
    <row r="17674">
      <c r="A17674" s="7">
        <f t="shared" si="1"/>
        <v>15274</v>
      </c>
      <c r="B17674" s="5" t="s">
        <v>15511</v>
      </c>
      <c r="C17674" s="6" t="s">
        <v>78</v>
      </c>
    </row>
    <row r="17675">
      <c r="A17675" s="7">
        <f t="shared" si="1"/>
        <v>15275</v>
      </c>
      <c r="B17675" s="5" t="s">
        <v>15512</v>
      </c>
      <c r="C17675" s="6" t="s">
        <v>367</v>
      </c>
    </row>
    <row r="17676">
      <c r="A17676" s="7">
        <f t="shared" si="1"/>
        <v>15276</v>
      </c>
      <c r="B17676" s="5" t="s">
        <v>15513</v>
      </c>
      <c r="C17676" s="6" t="s">
        <v>426</v>
      </c>
    </row>
    <row r="17677">
      <c r="A17677" s="7">
        <f t="shared" si="1"/>
        <v>15277</v>
      </c>
      <c r="B17677" s="8" t="s">
        <v>15514</v>
      </c>
      <c r="C17677" s="9" t="s">
        <v>758</v>
      </c>
    </row>
    <row r="17678">
      <c r="A17678" s="7">
        <f t="shared" si="1"/>
        <v>15278</v>
      </c>
      <c r="B17678" s="8" t="s">
        <v>15515</v>
      </c>
      <c r="C17678" s="9" t="s">
        <v>64</v>
      </c>
    </row>
    <row r="17679">
      <c r="A17679" s="7">
        <f t="shared" si="1"/>
        <v>15279</v>
      </c>
      <c r="B17679" s="8" t="s">
        <v>15516</v>
      </c>
      <c r="C17679" s="9" t="s">
        <v>46</v>
      </c>
    </row>
    <row r="17680">
      <c r="A17680" s="7">
        <f t="shared" si="1"/>
        <v>15280</v>
      </c>
      <c r="B17680" s="8" t="s">
        <v>15517</v>
      </c>
      <c r="C17680" s="9" t="s">
        <v>64</v>
      </c>
    </row>
    <row r="17681">
      <c r="A17681" s="7">
        <f t="shared" si="1"/>
        <v>15281</v>
      </c>
      <c r="B17681" s="5" t="s">
        <v>15518</v>
      </c>
      <c r="C17681" s="6" t="s">
        <v>336</v>
      </c>
    </row>
    <row r="17682">
      <c r="A17682" s="7">
        <f t="shared" si="1"/>
        <v>15282</v>
      </c>
      <c r="B17682" s="5" t="s">
        <v>15519</v>
      </c>
      <c r="C17682" s="6" t="s">
        <v>1378</v>
      </c>
    </row>
    <row r="17683">
      <c r="A17683" s="7">
        <f t="shared" si="1"/>
        <v>15283</v>
      </c>
      <c r="B17683" s="5" t="s">
        <v>15520</v>
      </c>
      <c r="C17683" s="6" t="s">
        <v>603</v>
      </c>
    </row>
    <row r="17684">
      <c r="A17684" s="7">
        <f t="shared" si="1"/>
        <v>15284</v>
      </c>
      <c r="B17684" s="5" t="s">
        <v>15521</v>
      </c>
      <c r="C17684" s="6" t="s">
        <v>32</v>
      </c>
    </row>
    <row r="17685">
      <c r="A17685" s="7">
        <f t="shared" si="1"/>
        <v>15285</v>
      </c>
      <c r="B17685" s="5" t="s">
        <v>15522</v>
      </c>
      <c r="C17685" s="6" t="s">
        <v>32</v>
      </c>
    </row>
    <row r="17686">
      <c r="A17686" s="7">
        <f t="shared" si="1"/>
        <v>15286</v>
      </c>
      <c r="B17686" s="5" t="s">
        <v>15523</v>
      </c>
      <c r="C17686" s="6" t="s">
        <v>32</v>
      </c>
    </row>
    <row r="17687">
      <c r="A17687" s="7">
        <f t="shared" si="1"/>
        <v>15287</v>
      </c>
      <c r="B17687" s="5" t="s">
        <v>15524</v>
      </c>
      <c r="C17687" s="6" t="s">
        <v>32</v>
      </c>
    </row>
    <row r="17688">
      <c r="A17688" s="7">
        <f t="shared" si="1"/>
        <v>15288</v>
      </c>
      <c r="B17688" s="5" t="s">
        <v>15525</v>
      </c>
      <c r="C17688" s="6" t="s">
        <v>32</v>
      </c>
    </row>
    <row r="17689">
      <c r="A17689" s="7">
        <f t="shared" si="1"/>
        <v>15289</v>
      </c>
      <c r="B17689" s="8" t="s">
        <v>15526</v>
      </c>
      <c r="C17689" s="9" t="s">
        <v>117</v>
      </c>
    </row>
    <row r="17690">
      <c r="A17690" s="7">
        <f t="shared" si="1"/>
        <v>15290</v>
      </c>
      <c r="B17690" s="5" t="s">
        <v>15527</v>
      </c>
      <c r="C17690" s="6" t="s">
        <v>1378</v>
      </c>
    </row>
    <row r="17691">
      <c r="A17691" s="7">
        <f t="shared" si="1"/>
        <v>15291</v>
      </c>
      <c r="B17691" s="5" t="s">
        <v>15528</v>
      </c>
      <c r="C17691" s="6" t="s">
        <v>74</v>
      </c>
    </row>
    <row r="17692">
      <c r="A17692" s="7">
        <f t="shared" si="1"/>
        <v>15292</v>
      </c>
      <c r="B17692" s="5" t="s">
        <v>15529</v>
      </c>
      <c r="C17692" s="6" t="s">
        <v>1378</v>
      </c>
    </row>
    <row r="17693">
      <c r="A17693" s="7">
        <f t="shared" si="1"/>
        <v>15293</v>
      </c>
      <c r="B17693" s="5" t="s">
        <v>15530</v>
      </c>
      <c r="C17693" s="6" t="s">
        <v>4</v>
      </c>
    </row>
    <row r="17694">
      <c r="A17694" s="7">
        <f t="shared" si="1"/>
        <v>15294</v>
      </c>
      <c r="B17694" s="5" t="s">
        <v>15531</v>
      </c>
      <c r="C17694" s="6" t="s">
        <v>32</v>
      </c>
    </row>
    <row r="17695">
      <c r="A17695" s="7">
        <f t="shared" si="1"/>
        <v>15295</v>
      </c>
      <c r="B17695" s="5" t="s">
        <v>15532</v>
      </c>
      <c r="C17695" s="6" t="s">
        <v>681</v>
      </c>
    </row>
    <row r="17696">
      <c r="A17696" s="7">
        <f t="shared" si="1"/>
        <v>15296</v>
      </c>
      <c r="B17696" s="8" t="s">
        <v>15533</v>
      </c>
      <c r="C17696" s="9" t="s">
        <v>780</v>
      </c>
    </row>
    <row r="17697">
      <c r="A17697" s="7">
        <f t="shared" si="1"/>
        <v>15297</v>
      </c>
      <c r="B17697" s="5" t="s">
        <v>15534</v>
      </c>
      <c r="C17697" s="6" t="s">
        <v>1223</v>
      </c>
    </row>
    <row r="17698">
      <c r="A17698" s="7">
        <f t="shared" si="1"/>
        <v>15298</v>
      </c>
      <c r="B17698" s="8" t="s">
        <v>15535</v>
      </c>
      <c r="C17698" s="9" t="s">
        <v>502</v>
      </c>
    </row>
    <row r="17699">
      <c r="A17699" s="7">
        <f t="shared" si="1"/>
        <v>15299</v>
      </c>
      <c r="B17699" s="5" t="s">
        <v>15536</v>
      </c>
      <c r="C17699" s="6" t="s">
        <v>1394</v>
      </c>
    </row>
    <row r="17700">
      <c r="A17700" s="7">
        <f t="shared" si="1"/>
        <v>15300</v>
      </c>
      <c r="B17700" s="5" t="s">
        <v>15537</v>
      </c>
      <c r="C17700" s="6" t="s">
        <v>1040</v>
      </c>
    </row>
    <row r="17701">
      <c r="A17701" s="7">
        <f t="shared" si="1"/>
        <v>15301</v>
      </c>
      <c r="B17701" s="8" t="s">
        <v>15538</v>
      </c>
      <c r="C17701" s="9" t="s">
        <v>728</v>
      </c>
    </row>
    <row r="17702">
      <c r="A17702" s="7">
        <f t="shared" si="1"/>
        <v>15302</v>
      </c>
      <c r="B17702" s="5" t="s">
        <v>15539</v>
      </c>
      <c r="C17702" s="6" t="s">
        <v>1466</v>
      </c>
    </row>
    <row r="17703">
      <c r="A17703" s="7">
        <f t="shared" si="1"/>
        <v>15303</v>
      </c>
      <c r="B17703" s="5" t="s">
        <v>15540</v>
      </c>
      <c r="C17703" s="6" t="s">
        <v>34</v>
      </c>
    </row>
    <row r="17704">
      <c r="A17704" s="7">
        <f t="shared" si="1"/>
        <v>15304</v>
      </c>
      <c r="B17704" s="5" t="s">
        <v>15541</v>
      </c>
      <c r="C17704" s="6" t="s">
        <v>27</v>
      </c>
    </row>
    <row r="17705">
      <c r="A17705" s="7">
        <f t="shared" si="1"/>
        <v>15305</v>
      </c>
      <c r="B17705" s="12" t="s">
        <v>15542</v>
      </c>
      <c r="C17705" s="13" t="s">
        <v>420</v>
      </c>
    </row>
    <row r="17706">
      <c r="A17706" s="7">
        <f t="shared" si="1"/>
        <v>15306</v>
      </c>
      <c r="B17706" s="5" t="s">
        <v>15543</v>
      </c>
      <c r="C17706" s="6" t="s">
        <v>714</v>
      </c>
    </row>
    <row r="17707">
      <c r="A17707" s="7">
        <f t="shared" si="1"/>
        <v>15307</v>
      </c>
      <c r="B17707" s="5" t="s">
        <v>15544</v>
      </c>
      <c r="C17707" s="6" t="s">
        <v>603</v>
      </c>
    </row>
    <row r="17708">
      <c r="A17708" s="7">
        <f t="shared" si="1"/>
        <v>15308</v>
      </c>
      <c r="B17708" s="5" t="s">
        <v>15545</v>
      </c>
      <c r="C17708" s="6" t="s">
        <v>1585</v>
      </c>
    </row>
    <row r="17709">
      <c r="A17709" s="7">
        <f t="shared" si="1"/>
        <v>15309</v>
      </c>
      <c r="B17709" s="5" t="s">
        <v>15546</v>
      </c>
      <c r="C17709" s="6" t="s">
        <v>603</v>
      </c>
    </row>
    <row r="17710">
      <c r="A17710" s="7">
        <f t="shared" si="1"/>
        <v>15310</v>
      </c>
      <c r="B17710" s="5" t="s">
        <v>15547</v>
      </c>
      <c r="C17710" s="6" t="s">
        <v>1279</v>
      </c>
    </row>
    <row r="17711">
      <c r="A17711" s="7">
        <f t="shared" si="1"/>
        <v>15311</v>
      </c>
      <c r="B17711" s="5" t="s">
        <v>15548</v>
      </c>
      <c r="C17711" s="6" t="s">
        <v>1394</v>
      </c>
    </row>
    <row r="17712">
      <c r="A17712" s="7">
        <f t="shared" si="1"/>
        <v>15312</v>
      </c>
      <c r="B17712" s="5" t="s">
        <v>15549</v>
      </c>
      <c r="C17712" s="6" t="s">
        <v>1394</v>
      </c>
    </row>
    <row r="17713">
      <c r="A17713" s="7">
        <f t="shared" si="1"/>
        <v>15313</v>
      </c>
      <c r="B17713" s="5" t="s">
        <v>15550</v>
      </c>
      <c r="C17713" s="6" t="s">
        <v>1324</v>
      </c>
    </row>
    <row r="17714">
      <c r="A17714" s="7">
        <f t="shared" si="1"/>
        <v>15314</v>
      </c>
      <c r="B17714" s="5" t="s">
        <v>15551</v>
      </c>
      <c r="C17714" s="6" t="s">
        <v>62</v>
      </c>
    </row>
    <row r="17715">
      <c r="A17715" s="7">
        <f t="shared" si="1"/>
        <v>15315</v>
      </c>
      <c r="B17715" s="5" t="s">
        <v>15552</v>
      </c>
      <c r="C17715" s="6" t="s">
        <v>1360</v>
      </c>
    </row>
    <row r="17716">
      <c r="A17716" s="7">
        <f t="shared" si="1"/>
        <v>15316</v>
      </c>
      <c r="B17716" s="5" t="s">
        <v>15553</v>
      </c>
      <c r="C17716" s="6" t="s">
        <v>12</v>
      </c>
    </row>
    <row r="17717">
      <c r="A17717" s="7">
        <f t="shared" si="1"/>
        <v>15317</v>
      </c>
      <c r="B17717" s="5" t="s">
        <v>15554</v>
      </c>
      <c r="C17717" s="6" t="s">
        <v>785</v>
      </c>
    </row>
    <row r="17718">
      <c r="A17718" s="7">
        <f t="shared" si="1"/>
        <v>15318</v>
      </c>
      <c r="B17718" s="16" t="s">
        <v>15555</v>
      </c>
      <c r="C17718" s="6" t="s">
        <v>1235</v>
      </c>
    </row>
    <row r="17719">
      <c r="A17719" s="7">
        <f t="shared" si="1"/>
        <v>15319</v>
      </c>
      <c r="B17719" s="5" t="s">
        <v>15556</v>
      </c>
      <c r="C17719" s="6" t="s">
        <v>32</v>
      </c>
    </row>
    <row r="17720">
      <c r="A17720" s="7">
        <f t="shared" si="1"/>
        <v>15320</v>
      </c>
      <c r="B17720" s="5" t="s">
        <v>15557</v>
      </c>
      <c r="C17720" s="6" t="s">
        <v>1585</v>
      </c>
    </row>
    <row r="17721">
      <c r="A17721" s="7">
        <f t="shared" si="1"/>
        <v>15321</v>
      </c>
      <c r="B17721" s="5" t="s">
        <v>15558</v>
      </c>
      <c r="C17721" s="6" t="s">
        <v>1040</v>
      </c>
    </row>
    <row r="17722">
      <c r="A17722" s="7">
        <f t="shared" si="1"/>
        <v>15322</v>
      </c>
      <c r="B17722" s="5" t="s">
        <v>15559</v>
      </c>
      <c r="C17722" s="6" t="s">
        <v>1360</v>
      </c>
    </row>
    <row r="17723">
      <c r="A17723" s="7">
        <f t="shared" si="1"/>
        <v>15323</v>
      </c>
      <c r="B17723" s="5" t="s">
        <v>15560</v>
      </c>
      <c r="C17723" s="6" t="s">
        <v>462</v>
      </c>
    </row>
    <row r="17724">
      <c r="A17724" s="7">
        <f t="shared" si="1"/>
        <v>15324</v>
      </c>
      <c r="B17724" s="8" t="s">
        <v>15561</v>
      </c>
      <c r="C17724" s="9" t="s">
        <v>142</v>
      </c>
    </row>
    <row r="17725">
      <c r="A17725" s="7">
        <f t="shared" si="1"/>
        <v>15325</v>
      </c>
      <c r="B17725" s="8" t="s">
        <v>15562</v>
      </c>
      <c r="C17725" s="6" t="s">
        <v>446</v>
      </c>
    </row>
    <row r="17726">
      <c r="A17726" s="7">
        <f t="shared" si="1"/>
        <v>15325</v>
      </c>
      <c r="B17726" s="8" t="s">
        <v>15562</v>
      </c>
      <c r="C17726" s="6" t="s">
        <v>132</v>
      </c>
    </row>
    <row r="17727">
      <c r="A17727" s="7">
        <f t="shared" si="1"/>
        <v>15325</v>
      </c>
      <c r="B17727" s="8" t="s">
        <v>15562</v>
      </c>
      <c r="C17727" s="6" t="s">
        <v>196</v>
      </c>
    </row>
    <row r="17728">
      <c r="A17728" s="7">
        <f t="shared" si="1"/>
        <v>15325</v>
      </c>
      <c r="B17728" s="8" t="s">
        <v>15562</v>
      </c>
      <c r="C17728" s="6" t="s">
        <v>153</v>
      </c>
    </row>
    <row r="17729">
      <c r="A17729" s="7">
        <f t="shared" si="1"/>
        <v>15325</v>
      </c>
      <c r="B17729" s="8" t="s">
        <v>15562</v>
      </c>
      <c r="C17729" s="6" t="s">
        <v>324</v>
      </c>
    </row>
    <row r="17730">
      <c r="A17730" s="7">
        <f t="shared" si="1"/>
        <v>15325</v>
      </c>
      <c r="B17730" s="8" t="s">
        <v>15562</v>
      </c>
      <c r="C17730" s="9" t="s">
        <v>60</v>
      </c>
    </row>
    <row r="17731">
      <c r="A17731" s="7">
        <f t="shared" si="1"/>
        <v>15325</v>
      </c>
      <c r="B17731" s="8" t="s">
        <v>15562</v>
      </c>
      <c r="C17731" s="9" t="s">
        <v>25</v>
      </c>
    </row>
    <row r="17732">
      <c r="A17732" s="7">
        <f t="shared" si="1"/>
        <v>15326</v>
      </c>
      <c r="B17732" s="5" t="s">
        <v>15563</v>
      </c>
      <c r="C17732" s="6" t="s">
        <v>346</v>
      </c>
    </row>
    <row r="17733">
      <c r="A17733" s="7">
        <f t="shared" si="1"/>
        <v>15327</v>
      </c>
      <c r="B17733" s="5" t="s">
        <v>15564</v>
      </c>
      <c r="C17733" s="6" t="s">
        <v>437</v>
      </c>
    </row>
    <row r="17734">
      <c r="A17734" s="7">
        <f t="shared" si="1"/>
        <v>15328</v>
      </c>
      <c r="B17734" s="8" t="s">
        <v>15565</v>
      </c>
      <c r="C17734" s="9" t="s">
        <v>40</v>
      </c>
    </row>
    <row r="17735">
      <c r="A17735" s="7">
        <f t="shared" si="1"/>
        <v>15329</v>
      </c>
      <c r="B17735" s="8" t="s">
        <v>15566</v>
      </c>
      <c r="C17735" s="9" t="s">
        <v>60</v>
      </c>
    </row>
    <row r="17736">
      <c r="A17736" s="7">
        <f t="shared" si="1"/>
        <v>15330</v>
      </c>
      <c r="B17736" s="8" t="s">
        <v>15567</v>
      </c>
      <c r="C17736" s="9" t="s">
        <v>88</v>
      </c>
    </row>
    <row r="17737">
      <c r="A17737" s="7">
        <f t="shared" si="1"/>
        <v>15331</v>
      </c>
      <c r="B17737" s="5" t="s">
        <v>15568</v>
      </c>
      <c r="C17737" s="6" t="s">
        <v>437</v>
      </c>
    </row>
    <row r="17738">
      <c r="A17738" s="7">
        <f t="shared" si="1"/>
        <v>15332</v>
      </c>
      <c r="B17738" s="5" t="s">
        <v>15569</v>
      </c>
      <c r="C17738" s="6" t="s">
        <v>4</v>
      </c>
    </row>
    <row r="17739">
      <c r="A17739" s="7">
        <f t="shared" si="1"/>
        <v>15333</v>
      </c>
      <c r="B17739" s="8" t="s">
        <v>15570</v>
      </c>
      <c r="C17739" s="9" t="s">
        <v>88</v>
      </c>
    </row>
    <row r="17740">
      <c r="A17740" s="7">
        <f t="shared" si="1"/>
        <v>15334</v>
      </c>
      <c r="B17740" s="5" t="s">
        <v>15571</v>
      </c>
      <c r="C17740" s="6" t="s">
        <v>681</v>
      </c>
    </row>
    <row r="17741">
      <c r="A17741" s="7">
        <f t="shared" si="1"/>
        <v>15335</v>
      </c>
      <c r="B17741" s="5" t="s">
        <v>15572</v>
      </c>
      <c r="C17741" s="6" t="s">
        <v>437</v>
      </c>
    </row>
    <row r="17742">
      <c r="A17742" s="7">
        <f t="shared" si="1"/>
        <v>15336</v>
      </c>
      <c r="B17742" s="5" t="s">
        <v>15573</v>
      </c>
      <c r="C17742" s="6" t="s">
        <v>80</v>
      </c>
    </row>
    <row r="17743">
      <c r="A17743" s="7">
        <f t="shared" si="1"/>
        <v>15337</v>
      </c>
      <c r="B17743" s="8" t="s">
        <v>15574</v>
      </c>
      <c r="C17743" s="9" t="s">
        <v>65</v>
      </c>
    </row>
    <row r="17744">
      <c r="A17744" s="7">
        <f t="shared" si="1"/>
        <v>15338</v>
      </c>
      <c r="B17744" s="8" t="s">
        <v>15575</v>
      </c>
      <c r="C17744" s="9" t="s">
        <v>65</v>
      </c>
    </row>
    <row r="17745">
      <c r="A17745" s="7">
        <f t="shared" si="1"/>
        <v>15339</v>
      </c>
      <c r="B17745" s="5" t="s">
        <v>15576</v>
      </c>
      <c r="C17745" s="6" t="s">
        <v>426</v>
      </c>
    </row>
    <row r="17746">
      <c r="A17746" s="7">
        <f t="shared" si="1"/>
        <v>15340</v>
      </c>
      <c r="B17746" s="5" t="s">
        <v>15577</v>
      </c>
      <c r="C17746" s="6" t="s">
        <v>479</v>
      </c>
    </row>
    <row r="17747">
      <c r="A17747" s="7">
        <f t="shared" si="1"/>
        <v>15341</v>
      </c>
      <c r="B17747" s="12" t="s">
        <v>15578</v>
      </c>
      <c r="C17747" s="13" t="s">
        <v>420</v>
      </c>
    </row>
    <row r="17748">
      <c r="A17748" s="7">
        <f t="shared" si="1"/>
        <v>15342</v>
      </c>
      <c r="B17748" s="8" t="s">
        <v>15579</v>
      </c>
      <c r="C17748" s="9" t="s">
        <v>40</v>
      </c>
    </row>
    <row r="17749">
      <c r="A17749" s="7">
        <f t="shared" si="1"/>
        <v>15343</v>
      </c>
      <c r="B17749" s="5" t="s">
        <v>15580</v>
      </c>
      <c r="C17749" s="6" t="s">
        <v>162</v>
      </c>
    </row>
    <row r="17750">
      <c r="A17750" s="7">
        <f t="shared" si="1"/>
        <v>15344</v>
      </c>
      <c r="B17750" s="5" t="s">
        <v>15581</v>
      </c>
      <c r="C17750" s="6" t="s">
        <v>1360</v>
      </c>
    </row>
    <row r="17751">
      <c r="A17751" s="7">
        <f t="shared" si="1"/>
        <v>15345</v>
      </c>
      <c r="B17751" s="5" t="s">
        <v>15582</v>
      </c>
      <c r="C17751" s="6" t="s">
        <v>471</v>
      </c>
    </row>
    <row r="17752">
      <c r="A17752" s="7">
        <f t="shared" si="1"/>
        <v>15346</v>
      </c>
      <c r="B17752" s="5" t="s">
        <v>15583</v>
      </c>
      <c r="C17752" s="6" t="s">
        <v>467</v>
      </c>
    </row>
    <row r="17753">
      <c r="A17753" s="7">
        <f t="shared" si="1"/>
        <v>15347</v>
      </c>
      <c r="B17753" s="5" t="s">
        <v>15584</v>
      </c>
      <c r="C17753" s="6" t="s">
        <v>1856</v>
      </c>
    </row>
    <row r="17754">
      <c r="A17754" s="7">
        <f t="shared" si="1"/>
        <v>15348</v>
      </c>
      <c r="B17754" s="5" t="s">
        <v>15585</v>
      </c>
      <c r="C17754" s="6" t="s">
        <v>471</v>
      </c>
    </row>
    <row r="17755">
      <c r="A17755" s="7">
        <f t="shared" si="1"/>
        <v>15349</v>
      </c>
      <c r="B17755" s="5" t="s">
        <v>15586</v>
      </c>
      <c r="C17755" s="6" t="s">
        <v>32</v>
      </c>
    </row>
    <row r="17756">
      <c r="A17756" s="7">
        <f t="shared" si="1"/>
        <v>15350</v>
      </c>
      <c r="B17756" s="5" t="s">
        <v>15587</v>
      </c>
      <c r="C17756" s="6" t="s">
        <v>1378</v>
      </c>
    </row>
    <row r="17757">
      <c r="A17757" s="7">
        <f t="shared" si="1"/>
        <v>15351</v>
      </c>
      <c r="B17757" s="5" t="s">
        <v>15588</v>
      </c>
      <c r="C17757" s="6" t="s">
        <v>471</v>
      </c>
    </row>
    <row r="17758">
      <c r="A17758" s="7">
        <f t="shared" si="1"/>
        <v>15352</v>
      </c>
      <c r="B17758" s="5" t="s">
        <v>15589</v>
      </c>
      <c r="C17758" s="6" t="s">
        <v>4</v>
      </c>
    </row>
    <row r="17759">
      <c r="A17759" s="7">
        <f t="shared" si="1"/>
        <v>15353</v>
      </c>
      <c r="B17759" s="5" t="s">
        <v>15590</v>
      </c>
      <c r="C17759" s="6" t="s">
        <v>32</v>
      </c>
    </row>
    <row r="17760">
      <c r="A17760" s="7">
        <f t="shared" si="1"/>
        <v>15354</v>
      </c>
      <c r="B17760" s="5" t="s">
        <v>15591</v>
      </c>
      <c r="C17760" s="6" t="s">
        <v>785</v>
      </c>
    </row>
    <row r="17761">
      <c r="A17761" s="7">
        <f t="shared" si="1"/>
        <v>15355</v>
      </c>
      <c r="B17761" s="5" t="s">
        <v>15592</v>
      </c>
      <c r="C17761" s="6" t="s">
        <v>437</v>
      </c>
    </row>
    <row r="17762">
      <c r="A17762" s="7">
        <f t="shared" si="1"/>
        <v>15356</v>
      </c>
      <c r="B17762" s="5" t="s">
        <v>15593</v>
      </c>
      <c r="C17762" s="6" t="s">
        <v>758</v>
      </c>
    </row>
    <row r="17763">
      <c r="A17763" s="7">
        <f t="shared" si="1"/>
        <v>15357</v>
      </c>
      <c r="B17763" s="5" t="s">
        <v>15594</v>
      </c>
      <c r="C17763" s="6" t="s">
        <v>780</v>
      </c>
    </row>
    <row r="17764">
      <c r="A17764" s="7">
        <f t="shared" si="1"/>
        <v>15358</v>
      </c>
      <c r="B17764" s="5" t="s">
        <v>15595</v>
      </c>
      <c r="C17764" s="6" t="s">
        <v>1223</v>
      </c>
    </row>
    <row r="17765">
      <c r="A17765" s="7">
        <f t="shared" si="1"/>
        <v>15359</v>
      </c>
      <c r="B17765" s="5" t="s">
        <v>15596</v>
      </c>
      <c r="C17765" s="6" t="s">
        <v>1120</v>
      </c>
    </row>
    <row r="17766">
      <c r="A17766" s="7">
        <f t="shared" si="1"/>
        <v>15360</v>
      </c>
      <c r="B17766" s="5" t="s">
        <v>15597</v>
      </c>
      <c r="C17766" s="6" t="s">
        <v>780</v>
      </c>
    </row>
    <row r="17767">
      <c r="A17767" s="7">
        <f t="shared" si="1"/>
        <v>15361</v>
      </c>
      <c r="B17767" s="5" t="s">
        <v>15598</v>
      </c>
      <c r="C17767" s="6" t="s">
        <v>69</v>
      </c>
    </row>
    <row r="17768">
      <c r="A17768" s="7">
        <f t="shared" si="1"/>
        <v>15362</v>
      </c>
      <c r="B17768" s="8" t="s">
        <v>15599</v>
      </c>
      <c r="C17768" s="9" t="s">
        <v>780</v>
      </c>
    </row>
    <row r="17769">
      <c r="A17769" s="7">
        <f t="shared" si="1"/>
        <v>15363</v>
      </c>
      <c r="B17769" s="5" t="s">
        <v>15600</v>
      </c>
      <c r="C17769" s="6" t="s">
        <v>1620</v>
      </c>
    </row>
    <row r="17770">
      <c r="A17770" s="7">
        <f t="shared" si="1"/>
        <v>15364</v>
      </c>
      <c r="B17770" s="5" t="s">
        <v>15601</v>
      </c>
      <c r="C17770" s="6" t="s">
        <v>1279</v>
      </c>
    </row>
    <row r="17771">
      <c r="A17771" s="7">
        <f t="shared" si="1"/>
        <v>15365</v>
      </c>
      <c r="B17771" s="5" t="s">
        <v>15602</v>
      </c>
      <c r="C17771" s="6" t="s">
        <v>1279</v>
      </c>
    </row>
    <row r="17772">
      <c r="A17772" s="7">
        <f t="shared" si="1"/>
        <v>15366</v>
      </c>
      <c r="B17772" s="5" t="s">
        <v>15603</v>
      </c>
      <c r="C17772" s="6" t="s">
        <v>1369</v>
      </c>
    </row>
    <row r="17773">
      <c r="A17773" s="7">
        <f t="shared" si="1"/>
        <v>15367</v>
      </c>
      <c r="B17773" s="5" t="s">
        <v>15604</v>
      </c>
      <c r="C17773" s="6" t="s">
        <v>48</v>
      </c>
    </row>
    <row r="17774">
      <c r="A17774" s="7">
        <f t="shared" si="1"/>
        <v>15368</v>
      </c>
      <c r="B17774" s="5" t="s">
        <v>15605</v>
      </c>
      <c r="C17774" s="6" t="s">
        <v>1279</v>
      </c>
    </row>
    <row r="17775">
      <c r="A17775" s="7">
        <f t="shared" si="1"/>
        <v>15369</v>
      </c>
      <c r="B17775" s="5" t="s">
        <v>15606</v>
      </c>
      <c r="C17775" s="6" t="s">
        <v>1585</v>
      </c>
    </row>
    <row r="17776">
      <c r="A17776" s="7">
        <f t="shared" si="1"/>
        <v>15370</v>
      </c>
      <c r="B17776" s="5" t="s">
        <v>15607</v>
      </c>
      <c r="C17776" s="6" t="s">
        <v>32</v>
      </c>
    </row>
    <row r="17777">
      <c r="A17777" s="7">
        <f t="shared" si="1"/>
        <v>15371</v>
      </c>
      <c r="B17777" s="5" t="s">
        <v>15608</v>
      </c>
      <c r="C17777" s="6" t="s">
        <v>86</v>
      </c>
    </row>
    <row r="17778">
      <c r="A17778" s="7">
        <f t="shared" si="1"/>
        <v>15372</v>
      </c>
      <c r="B17778" s="5" t="s">
        <v>15609</v>
      </c>
      <c r="C17778" s="6" t="s">
        <v>336</v>
      </c>
    </row>
    <row r="17779">
      <c r="A17779" s="7">
        <f t="shared" si="1"/>
        <v>15373</v>
      </c>
      <c r="B17779" s="5" t="s">
        <v>15610</v>
      </c>
      <c r="C17779" s="6" t="s">
        <v>1334</v>
      </c>
    </row>
    <row r="17780">
      <c r="A17780" s="7">
        <f t="shared" si="1"/>
        <v>15374</v>
      </c>
      <c r="B17780" s="5" t="s">
        <v>15611</v>
      </c>
      <c r="C17780" s="6" t="s">
        <v>1279</v>
      </c>
    </row>
    <row r="17781">
      <c r="A17781" s="7">
        <f t="shared" si="1"/>
        <v>15375</v>
      </c>
      <c r="B17781" s="8" t="s">
        <v>15612</v>
      </c>
      <c r="C17781" s="9" t="s">
        <v>780</v>
      </c>
    </row>
    <row r="17782">
      <c r="A17782" s="7">
        <f t="shared" si="1"/>
        <v>15376</v>
      </c>
      <c r="B17782" s="5" t="s">
        <v>15613</v>
      </c>
      <c r="C17782" s="6" t="s">
        <v>1260</v>
      </c>
    </row>
    <row r="17783">
      <c r="A17783" s="7">
        <f t="shared" si="1"/>
        <v>15377</v>
      </c>
      <c r="B17783" s="8" t="s">
        <v>15614</v>
      </c>
      <c r="C17783" s="9" t="s">
        <v>40</v>
      </c>
    </row>
    <row r="17784">
      <c r="A17784" s="7">
        <f t="shared" si="1"/>
        <v>15378</v>
      </c>
      <c r="B17784" s="8" t="s">
        <v>15615</v>
      </c>
      <c r="C17784" s="9" t="s">
        <v>162</v>
      </c>
    </row>
    <row r="17785">
      <c r="A17785" s="7">
        <f t="shared" si="1"/>
        <v>15378</v>
      </c>
      <c r="B17785" s="8" t="s">
        <v>15615</v>
      </c>
      <c r="C17785" s="9" t="s">
        <v>25</v>
      </c>
    </row>
    <row r="17786">
      <c r="A17786" s="7">
        <f t="shared" si="1"/>
        <v>15379</v>
      </c>
      <c r="B17786" s="8" t="s">
        <v>15616</v>
      </c>
      <c r="C17786" s="9" t="s">
        <v>177</v>
      </c>
    </row>
    <row r="17787">
      <c r="A17787" s="7">
        <f t="shared" si="1"/>
        <v>15380</v>
      </c>
      <c r="B17787" s="5" t="s">
        <v>15617</v>
      </c>
      <c r="C17787" s="6" t="s">
        <v>471</v>
      </c>
    </row>
    <row r="17788">
      <c r="A17788" s="7">
        <f t="shared" si="1"/>
        <v>15381</v>
      </c>
      <c r="B17788" s="5" t="s">
        <v>15618</v>
      </c>
      <c r="C17788" s="6" t="s">
        <v>1007</v>
      </c>
    </row>
    <row r="17789">
      <c r="A17789" s="7">
        <f t="shared" si="1"/>
        <v>15382</v>
      </c>
      <c r="B17789" s="5" t="s">
        <v>15619</v>
      </c>
      <c r="C17789" s="6" t="s">
        <v>603</v>
      </c>
    </row>
    <row r="17790">
      <c r="A17790" s="7">
        <f t="shared" si="1"/>
        <v>15383</v>
      </c>
      <c r="B17790" s="5" t="s">
        <v>15620</v>
      </c>
      <c r="C17790" s="6" t="s">
        <v>479</v>
      </c>
    </row>
    <row r="17791">
      <c r="A17791" s="7">
        <f t="shared" si="1"/>
        <v>15384</v>
      </c>
      <c r="B17791" s="15" t="s">
        <v>15621</v>
      </c>
      <c r="C17791" s="11" t="s">
        <v>423</v>
      </c>
    </row>
    <row r="17792">
      <c r="A17792" s="7">
        <f t="shared" si="1"/>
        <v>15385</v>
      </c>
      <c r="B17792" s="5" t="s">
        <v>15622</v>
      </c>
      <c r="C17792" s="6" t="s">
        <v>426</v>
      </c>
    </row>
    <row r="17793">
      <c r="A17793" s="7">
        <f t="shared" si="1"/>
        <v>15386</v>
      </c>
      <c r="B17793" s="8" t="s">
        <v>15623</v>
      </c>
      <c r="C17793" s="9" t="s">
        <v>65</v>
      </c>
    </row>
    <row r="17794">
      <c r="A17794" s="7">
        <f t="shared" si="1"/>
        <v>15387</v>
      </c>
      <c r="B17794" s="8" t="s">
        <v>15624</v>
      </c>
      <c r="C17794" s="9" t="s">
        <v>117</v>
      </c>
    </row>
    <row r="17795">
      <c r="A17795" s="7">
        <f t="shared" si="1"/>
        <v>15388</v>
      </c>
      <c r="B17795" s="8" t="s">
        <v>15625</v>
      </c>
      <c r="C17795" s="9" t="s">
        <v>46</v>
      </c>
    </row>
    <row r="17796">
      <c r="A17796" s="7">
        <f t="shared" si="1"/>
        <v>15389</v>
      </c>
      <c r="B17796" s="8" t="s">
        <v>15626</v>
      </c>
      <c r="C17796" s="9" t="s">
        <v>46</v>
      </c>
    </row>
    <row r="17797">
      <c r="A17797" s="7">
        <f t="shared" si="1"/>
        <v>15390</v>
      </c>
      <c r="B17797" s="5" t="s">
        <v>15627</v>
      </c>
      <c r="C17797" s="6" t="s">
        <v>785</v>
      </c>
    </row>
    <row r="17798">
      <c r="A17798" s="7">
        <f t="shared" si="1"/>
        <v>15391</v>
      </c>
      <c r="B17798" s="5" t="s">
        <v>15628</v>
      </c>
      <c r="C17798" s="6" t="s">
        <v>785</v>
      </c>
    </row>
    <row r="17799">
      <c r="A17799" s="7">
        <f t="shared" si="1"/>
        <v>15392</v>
      </c>
      <c r="B17799" s="5" t="s">
        <v>15629</v>
      </c>
      <c r="C17799" s="6" t="s">
        <v>365</v>
      </c>
    </row>
    <row r="17800">
      <c r="A17800" s="7">
        <f t="shared" si="1"/>
        <v>15393</v>
      </c>
      <c r="B17800" s="5" t="s">
        <v>15630</v>
      </c>
      <c r="C17800" s="6" t="s">
        <v>1260</v>
      </c>
    </row>
    <row r="17801">
      <c r="A17801" s="7">
        <f t="shared" si="1"/>
        <v>15394</v>
      </c>
      <c r="B17801" s="5" t="s">
        <v>15631</v>
      </c>
      <c r="C17801" s="6" t="s">
        <v>1260</v>
      </c>
    </row>
    <row r="17802">
      <c r="A17802" s="7">
        <f t="shared" si="1"/>
        <v>15395</v>
      </c>
      <c r="B17802" s="8" t="s">
        <v>15632</v>
      </c>
      <c r="C17802" s="6" t="s">
        <v>132</v>
      </c>
    </row>
    <row r="17803">
      <c r="A17803" s="7">
        <f t="shared" si="1"/>
        <v>15395</v>
      </c>
      <c r="B17803" s="8" t="s">
        <v>15632</v>
      </c>
      <c r="C17803" s="9" t="s">
        <v>25</v>
      </c>
    </row>
    <row r="17804">
      <c r="A17804" s="7">
        <f t="shared" si="1"/>
        <v>15395</v>
      </c>
      <c r="B17804" s="8" t="s">
        <v>15632</v>
      </c>
      <c r="C17804" s="9" t="s">
        <v>54</v>
      </c>
    </row>
    <row r="17805">
      <c r="A17805" s="7">
        <f t="shared" si="1"/>
        <v>15396</v>
      </c>
      <c r="B17805" s="5" t="s">
        <v>15633</v>
      </c>
      <c r="C17805" s="6" t="s">
        <v>4</v>
      </c>
    </row>
    <row r="17806">
      <c r="A17806" s="7">
        <f t="shared" si="1"/>
        <v>15397</v>
      </c>
      <c r="B17806" s="5" t="s">
        <v>15634</v>
      </c>
      <c r="C17806" s="6" t="s">
        <v>4</v>
      </c>
    </row>
    <row r="17807">
      <c r="A17807" s="7">
        <f t="shared" si="1"/>
        <v>15398</v>
      </c>
      <c r="B17807" s="5" t="s">
        <v>15635</v>
      </c>
      <c r="C17807" s="6" t="s">
        <v>20</v>
      </c>
    </row>
    <row r="17808">
      <c r="A17808" s="7">
        <f t="shared" si="1"/>
        <v>15399</v>
      </c>
      <c r="B17808" s="5" t="s">
        <v>15636</v>
      </c>
      <c r="C17808" s="6" t="s">
        <v>20</v>
      </c>
    </row>
    <row r="17809">
      <c r="A17809" s="7">
        <f t="shared" si="1"/>
        <v>15400</v>
      </c>
      <c r="B17809" s="5" t="s">
        <v>15637</v>
      </c>
      <c r="C17809" s="6" t="s">
        <v>20</v>
      </c>
    </row>
    <row r="17810">
      <c r="A17810" s="7">
        <f t="shared" si="1"/>
        <v>15401</v>
      </c>
      <c r="B17810" s="5" t="s">
        <v>15638</v>
      </c>
      <c r="C17810" s="6" t="s">
        <v>1585</v>
      </c>
    </row>
    <row r="17811">
      <c r="A17811" s="7">
        <f t="shared" si="1"/>
        <v>15402</v>
      </c>
      <c r="B17811" s="8" t="s">
        <v>15639</v>
      </c>
      <c r="C17811" s="9" t="s">
        <v>64</v>
      </c>
    </row>
    <row r="17812">
      <c r="A17812" s="7">
        <f t="shared" si="1"/>
        <v>15403</v>
      </c>
      <c r="B17812" s="5" t="s">
        <v>15640</v>
      </c>
      <c r="C17812" s="6" t="s">
        <v>1369</v>
      </c>
    </row>
    <row r="17813">
      <c r="A17813" s="7">
        <f t="shared" si="1"/>
        <v>15404</v>
      </c>
      <c r="B17813" s="8" t="s">
        <v>15641</v>
      </c>
      <c r="C17813" s="9" t="s">
        <v>177</v>
      </c>
    </row>
    <row r="17814">
      <c r="A17814" s="7">
        <f t="shared" si="1"/>
        <v>15405</v>
      </c>
      <c r="B17814" s="8" t="s">
        <v>15642</v>
      </c>
      <c r="C17814" s="9" t="s">
        <v>25</v>
      </c>
    </row>
    <row r="17815">
      <c r="A17815" s="7">
        <f t="shared" si="1"/>
        <v>15405</v>
      </c>
      <c r="B17815" s="8" t="s">
        <v>15642</v>
      </c>
      <c r="C17815" s="6" t="s">
        <v>313</v>
      </c>
    </row>
    <row r="17816">
      <c r="A17816" s="7">
        <f t="shared" si="1"/>
        <v>15405</v>
      </c>
      <c r="B17816" s="8" t="s">
        <v>15642</v>
      </c>
      <c r="C17816" s="6" t="s">
        <v>54</v>
      </c>
    </row>
    <row r="17817">
      <c r="A17817" s="7">
        <f t="shared" si="1"/>
        <v>15406</v>
      </c>
      <c r="B17817" s="8" t="s">
        <v>15643</v>
      </c>
      <c r="C17817" s="9" t="s">
        <v>25</v>
      </c>
    </row>
    <row r="17818">
      <c r="A17818" s="7">
        <f t="shared" si="1"/>
        <v>15407</v>
      </c>
      <c r="B17818" s="8" t="s">
        <v>15644</v>
      </c>
      <c r="C17818" s="9" t="s">
        <v>162</v>
      </c>
    </row>
    <row r="17819">
      <c r="A17819" s="7">
        <f t="shared" si="1"/>
        <v>15407</v>
      </c>
      <c r="B17819" s="8" t="s">
        <v>15644</v>
      </c>
      <c r="C17819" s="9" t="s">
        <v>25</v>
      </c>
    </row>
    <row r="17820">
      <c r="A17820" s="7">
        <f t="shared" si="1"/>
        <v>15408</v>
      </c>
      <c r="B17820" s="8" t="s">
        <v>15645</v>
      </c>
      <c r="C17820" s="9" t="s">
        <v>42</v>
      </c>
    </row>
    <row r="17821">
      <c r="A17821" s="7">
        <f t="shared" si="1"/>
        <v>15409</v>
      </c>
      <c r="B17821" s="5" t="s">
        <v>15646</v>
      </c>
      <c r="C17821" s="6" t="s">
        <v>538</v>
      </c>
    </row>
    <row r="17822">
      <c r="A17822" s="7">
        <f t="shared" si="1"/>
        <v>15410</v>
      </c>
      <c r="B17822" s="8" t="s">
        <v>15647</v>
      </c>
      <c r="C17822" s="9" t="s">
        <v>650</v>
      </c>
    </row>
    <row r="17823">
      <c r="A17823" s="7">
        <f t="shared" si="1"/>
        <v>15411</v>
      </c>
      <c r="B17823" s="8" t="s">
        <v>15648</v>
      </c>
      <c r="C17823" s="9" t="s">
        <v>733</v>
      </c>
    </row>
    <row r="17824">
      <c r="A17824" s="7">
        <f t="shared" si="1"/>
        <v>15412</v>
      </c>
      <c r="B17824" s="8" t="s">
        <v>15649</v>
      </c>
      <c r="C17824" s="9" t="s">
        <v>733</v>
      </c>
    </row>
    <row r="17825">
      <c r="A17825" s="7">
        <f t="shared" si="1"/>
        <v>15413</v>
      </c>
      <c r="B17825" s="5" t="s">
        <v>15650</v>
      </c>
      <c r="C17825" s="6" t="s">
        <v>109</v>
      </c>
    </row>
    <row r="17826">
      <c r="A17826" s="7">
        <f t="shared" si="1"/>
        <v>15414</v>
      </c>
      <c r="B17826" s="8" t="s">
        <v>15651</v>
      </c>
      <c r="C17826" s="9" t="s">
        <v>733</v>
      </c>
    </row>
    <row r="17827">
      <c r="A17827" s="7">
        <f t="shared" si="1"/>
        <v>15415</v>
      </c>
      <c r="B17827" s="8" t="s">
        <v>15652</v>
      </c>
      <c r="C17827" s="9" t="s">
        <v>733</v>
      </c>
    </row>
    <row r="17828">
      <c r="A17828" s="7">
        <f t="shared" si="1"/>
        <v>15416</v>
      </c>
      <c r="B17828" s="5" t="s">
        <v>15653</v>
      </c>
      <c r="C17828" s="6" t="s">
        <v>24</v>
      </c>
    </row>
    <row r="17829">
      <c r="A17829" s="7">
        <f t="shared" si="1"/>
        <v>15417</v>
      </c>
      <c r="B17829" s="5" t="s">
        <v>15654</v>
      </c>
      <c r="C17829" s="6" t="s">
        <v>452</v>
      </c>
    </row>
    <row r="17830">
      <c r="A17830" s="7">
        <f t="shared" si="1"/>
        <v>15418</v>
      </c>
      <c r="B17830" s="5" t="s">
        <v>15655</v>
      </c>
      <c r="C17830" s="6" t="s">
        <v>656</v>
      </c>
    </row>
    <row r="17831">
      <c r="A17831" s="7">
        <f t="shared" si="1"/>
        <v>15419</v>
      </c>
      <c r="B17831" s="5" t="s">
        <v>15656</v>
      </c>
      <c r="C17831" s="6" t="s">
        <v>555</v>
      </c>
    </row>
    <row r="17832">
      <c r="A17832" s="7">
        <f t="shared" si="1"/>
        <v>15420</v>
      </c>
      <c r="B17832" s="5" t="s">
        <v>15657</v>
      </c>
      <c r="C17832" s="6" t="s">
        <v>12</v>
      </c>
    </row>
    <row r="17833">
      <c r="A17833" s="7">
        <f t="shared" si="1"/>
        <v>15421</v>
      </c>
      <c r="B17833" s="8" t="s">
        <v>15658</v>
      </c>
      <c r="C17833" s="9" t="s">
        <v>733</v>
      </c>
    </row>
    <row r="17834">
      <c r="A17834" s="7">
        <f t="shared" si="1"/>
        <v>15422</v>
      </c>
      <c r="B17834" s="8" t="s">
        <v>15659</v>
      </c>
      <c r="C17834" s="9" t="s">
        <v>733</v>
      </c>
    </row>
    <row r="17835">
      <c r="A17835" s="7">
        <f t="shared" si="1"/>
        <v>15423</v>
      </c>
      <c r="B17835" s="8" t="s">
        <v>15660</v>
      </c>
      <c r="C17835" s="9" t="s">
        <v>650</v>
      </c>
    </row>
    <row r="17836">
      <c r="A17836" s="7">
        <f t="shared" si="1"/>
        <v>15424</v>
      </c>
      <c r="B17836" s="5" t="s">
        <v>15661</v>
      </c>
      <c r="C17836" s="6" t="s">
        <v>1221</v>
      </c>
    </row>
    <row r="17837">
      <c r="A17837" s="7">
        <f t="shared" si="1"/>
        <v>15425</v>
      </c>
      <c r="B17837" s="8" t="s">
        <v>15662</v>
      </c>
      <c r="C17837" s="9" t="s">
        <v>733</v>
      </c>
    </row>
    <row r="17838">
      <c r="A17838" s="7">
        <f t="shared" si="1"/>
        <v>15426</v>
      </c>
      <c r="B17838" s="8" t="s">
        <v>15663</v>
      </c>
      <c r="C17838" s="9" t="s">
        <v>733</v>
      </c>
    </row>
    <row r="17839">
      <c r="A17839" s="7">
        <f t="shared" si="1"/>
        <v>15427</v>
      </c>
      <c r="B17839" s="8" t="s">
        <v>15664</v>
      </c>
      <c r="C17839" s="9" t="s">
        <v>733</v>
      </c>
    </row>
    <row r="17840">
      <c r="A17840" s="7">
        <f t="shared" si="1"/>
        <v>15428</v>
      </c>
      <c r="B17840" s="8" t="s">
        <v>15665</v>
      </c>
      <c r="C17840" s="9" t="s">
        <v>650</v>
      </c>
    </row>
    <row r="17841">
      <c r="A17841" s="7">
        <f t="shared" si="1"/>
        <v>15429</v>
      </c>
      <c r="B17841" s="8" t="s">
        <v>15666</v>
      </c>
      <c r="C17841" s="9" t="s">
        <v>121</v>
      </c>
    </row>
    <row r="17842">
      <c r="A17842" s="7">
        <f t="shared" si="1"/>
        <v>15430</v>
      </c>
      <c r="B17842" s="5" t="s">
        <v>15667</v>
      </c>
      <c r="C17842" s="6" t="s">
        <v>12</v>
      </c>
    </row>
    <row r="17843">
      <c r="A17843" s="7">
        <f t="shared" si="1"/>
        <v>15430</v>
      </c>
      <c r="B17843" s="5" t="s">
        <v>15667</v>
      </c>
      <c r="C17843" s="6" t="s">
        <v>15668</v>
      </c>
    </row>
    <row r="17844">
      <c r="A17844" s="7">
        <f t="shared" si="1"/>
        <v>15431</v>
      </c>
      <c r="B17844" s="5" t="s">
        <v>15669</v>
      </c>
      <c r="C17844" s="6" t="s">
        <v>12</v>
      </c>
    </row>
    <row r="17845">
      <c r="A17845" s="7">
        <f t="shared" si="1"/>
        <v>15432</v>
      </c>
      <c r="B17845" s="5" t="s">
        <v>15670</v>
      </c>
      <c r="C17845" s="6" t="s">
        <v>467</v>
      </c>
    </row>
    <row r="17846">
      <c r="A17846" s="7">
        <f t="shared" si="1"/>
        <v>15433</v>
      </c>
      <c r="B17846" s="5" t="s">
        <v>15671</v>
      </c>
      <c r="C17846" s="6" t="s">
        <v>12</v>
      </c>
    </row>
    <row r="17847">
      <c r="A17847" s="7">
        <f t="shared" si="1"/>
        <v>15434</v>
      </c>
      <c r="B17847" s="8" t="s">
        <v>15672</v>
      </c>
      <c r="C17847" s="9" t="s">
        <v>733</v>
      </c>
    </row>
    <row r="17848">
      <c r="A17848" s="7">
        <f t="shared" si="1"/>
        <v>15435</v>
      </c>
      <c r="B17848" s="8" t="s">
        <v>15673</v>
      </c>
      <c r="C17848" s="9" t="s">
        <v>733</v>
      </c>
    </row>
    <row r="17849">
      <c r="A17849" s="7">
        <f t="shared" si="1"/>
        <v>15436</v>
      </c>
      <c r="B17849" s="5" t="s">
        <v>15674</v>
      </c>
      <c r="C17849" s="6" t="s">
        <v>946</v>
      </c>
    </row>
    <row r="17850">
      <c r="A17850" s="7">
        <f t="shared" si="1"/>
        <v>15437</v>
      </c>
      <c r="B17850" s="5" t="s">
        <v>15675</v>
      </c>
      <c r="C17850" s="6" t="s">
        <v>326</v>
      </c>
    </row>
    <row r="17851">
      <c r="A17851" s="7">
        <f t="shared" si="1"/>
        <v>15438</v>
      </c>
      <c r="B17851" s="5" t="s">
        <v>15676</v>
      </c>
      <c r="C17851" s="6" t="s">
        <v>326</v>
      </c>
    </row>
    <row r="17852">
      <c r="A17852" s="7">
        <f t="shared" si="1"/>
        <v>15438</v>
      </c>
      <c r="B17852" s="5" t="s">
        <v>15676</v>
      </c>
      <c r="C17852" s="6" t="s">
        <v>177</v>
      </c>
    </row>
    <row r="17853">
      <c r="A17853" s="7">
        <f t="shared" si="1"/>
        <v>15439</v>
      </c>
      <c r="B17853" s="8" t="s">
        <v>15677</v>
      </c>
      <c r="C17853" s="9" t="s">
        <v>733</v>
      </c>
    </row>
    <row r="17854">
      <c r="A17854" s="7">
        <f t="shared" si="1"/>
        <v>15440</v>
      </c>
      <c r="B17854" s="8" t="s">
        <v>15678</v>
      </c>
      <c r="C17854" s="9" t="s">
        <v>372</v>
      </c>
    </row>
    <row r="17855">
      <c r="A17855" s="7">
        <f t="shared" si="1"/>
        <v>15441</v>
      </c>
      <c r="B17855" s="8" t="s">
        <v>15679</v>
      </c>
      <c r="C17855" s="9" t="s">
        <v>733</v>
      </c>
    </row>
    <row r="17856">
      <c r="A17856" s="7">
        <f t="shared" si="1"/>
        <v>15442</v>
      </c>
      <c r="B17856" s="8" t="s">
        <v>15680</v>
      </c>
      <c r="C17856" s="9" t="s">
        <v>121</v>
      </c>
    </row>
    <row r="17857">
      <c r="A17857" s="7">
        <f t="shared" si="1"/>
        <v>15443</v>
      </c>
      <c r="B17857" s="5" t="s">
        <v>15681</v>
      </c>
      <c r="C17857" s="6" t="s">
        <v>324</v>
      </c>
    </row>
    <row r="17858">
      <c r="A17858" s="7">
        <f t="shared" si="1"/>
        <v>15444</v>
      </c>
      <c r="B17858" s="5" t="s">
        <v>15682</v>
      </c>
      <c r="C17858" s="6" t="s">
        <v>1223</v>
      </c>
    </row>
    <row r="17859">
      <c r="A17859" s="7">
        <f t="shared" si="1"/>
        <v>15445</v>
      </c>
      <c r="B17859" s="8" t="s">
        <v>15683</v>
      </c>
      <c r="C17859" s="9" t="s">
        <v>733</v>
      </c>
    </row>
    <row r="17860">
      <c r="A17860" s="7">
        <f t="shared" si="1"/>
        <v>15446</v>
      </c>
      <c r="B17860" s="5" t="s">
        <v>15684</v>
      </c>
      <c r="C17860" s="6" t="s">
        <v>12</v>
      </c>
    </row>
    <row r="17861">
      <c r="A17861" s="7">
        <f t="shared" si="1"/>
        <v>15447</v>
      </c>
      <c r="B17861" s="8" t="s">
        <v>15685</v>
      </c>
      <c r="C17861" s="9" t="s">
        <v>650</v>
      </c>
    </row>
    <row r="17862">
      <c r="A17862" s="7">
        <f t="shared" si="1"/>
        <v>15448</v>
      </c>
      <c r="B17862" s="8" t="s">
        <v>15686</v>
      </c>
      <c r="C17862" s="9" t="s">
        <v>24</v>
      </c>
    </row>
    <row r="17863">
      <c r="A17863" s="7">
        <f t="shared" si="1"/>
        <v>15449</v>
      </c>
      <c r="B17863" s="8" t="s">
        <v>15687</v>
      </c>
      <c r="C17863" s="9" t="s">
        <v>547</v>
      </c>
    </row>
    <row r="17864">
      <c r="A17864" s="7">
        <f t="shared" si="1"/>
        <v>15450</v>
      </c>
      <c r="B17864" s="5" t="s">
        <v>15688</v>
      </c>
      <c r="C17864" s="6" t="s">
        <v>731</v>
      </c>
    </row>
    <row r="17865">
      <c r="A17865" s="7">
        <f t="shared" si="1"/>
        <v>15451</v>
      </c>
      <c r="B17865" s="5" t="s">
        <v>15689</v>
      </c>
      <c r="C17865" s="6" t="s">
        <v>1221</v>
      </c>
    </row>
    <row r="17866">
      <c r="A17866" s="7">
        <f t="shared" si="1"/>
        <v>15452</v>
      </c>
      <c r="B17866" s="5" t="s">
        <v>15690</v>
      </c>
      <c r="C17866" s="6" t="s">
        <v>612</v>
      </c>
    </row>
    <row r="17867">
      <c r="A17867" s="7">
        <f t="shared" si="1"/>
        <v>15453</v>
      </c>
      <c r="B17867" s="8" t="s">
        <v>15691</v>
      </c>
      <c r="C17867" s="9" t="s">
        <v>728</v>
      </c>
    </row>
    <row r="17868">
      <c r="A17868" s="7">
        <f t="shared" si="1"/>
        <v>15454</v>
      </c>
      <c r="B17868" s="5" t="s">
        <v>15692</v>
      </c>
      <c r="C17868" s="6" t="s">
        <v>393</v>
      </c>
    </row>
    <row r="17869">
      <c r="A17869" s="7">
        <f t="shared" si="1"/>
        <v>15455</v>
      </c>
      <c r="B17869" s="8" t="s">
        <v>15693</v>
      </c>
      <c r="C17869" s="9" t="s">
        <v>547</v>
      </c>
    </row>
    <row r="17870">
      <c r="A17870" s="7">
        <f t="shared" si="1"/>
        <v>15456</v>
      </c>
      <c r="B17870" s="8" t="s">
        <v>15694</v>
      </c>
      <c r="C17870" s="6" t="s">
        <v>1012</v>
      </c>
    </row>
    <row r="17871">
      <c r="A17871" s="7">
        <f t="shared" si="1"/>
        <v>15457</v>
      </c>
      <c r="B17871" s="8" t="s">
        <v>15695</v>
      </c>
      <c r="C17871" s="9" t="s">
        <v>88</v>
      </c>
    </row>
    <row r="17872">
      <c r="A17872" s="7">
        <f t="shared" si="1"/>
        <v>15458</v>
      </c>
      <c r="B17872" s="8" t="s">
        <v>15696</v>
      </c>
      <c r="C17872" s="9" t="s">
        <v>162</v>
      </c>
    </row>
    <row r="17873">
      <c r="A17873" s="7">
        <f t="shared" si="1"/>
        <v>15459</v>
      </c>
      <c r="B17873" s="8" t="s">
        <v>15697</v>
      </c>
      <c r="C17873" s="9" t="s">
        <v>835</v>
      </c>
    </row>
    <row r="17874">
      <c r="A17874" s="7">
        <f t="shared" si="1"/>
        <v>15460</v>
      </c>
      <c r="B17874" s="8" t="s">
        <v>15698</v>
      </c>
      <c r="C17874" s="9" t="s">
        <v>64</v>
      </c>
    </row>
    <row r="17875">
      <c r="A17875" s="7">
        <f t="shared" si="1"/>
        <v>15461</v>
      </c>
      <c r="B17875" s="5" t="s">
        <v>15699</v>
      </c>
      <c r="C17875" s="6" t="s">
        <v>15</v>
      </c>
    </row>
    <row r="17876">
      <c r="A17876" s="7">
        <f t="shared" si="1"/>
        <v>15462</v>
      </c>
      <c r="B17876" s="5" t="s">
        <v>15700</v>
      </c>
      <c r="C17876" s="6" t="s">
        <v>471</v>
      </c>
    </row>
    <row r="17877">
      <c r="A17877" s="7">
        <f t="shared" si="1"/>
        <v>15463</v>
      </c>
      <c r="B17877" s="5" t="s">
        <v>15701</v>
      </c>
      <c r="C17877" s="6" t="s">
        <v>15</v>
      </c>
    </row>
    <row r="17878">
      <c r="A17878" s="7">
        <f t="shared" si="1"/>
        <v>15464</v>
      </c>
      <c r="B17878" s="5" t="s">
        <v>15702</v>
      </c>
      <c r="C17878" s="6" t="s">
        <v>471</v>
      </c>
    </row>
    <row r="17879">
      <c r="A17879" s="7">
        <f t="shared" si="1"/>
        <v>15465</v>
      </c>
      <c r="B17879" s="5" t="s">
        <v>15703</v>
      </c>
      <c r="C17879" s="6" t="s">
        <v>142</v>
      </c>
    </row>
    <row r="17880">
      <c r="A17880" s="7">
        <f t="shared" si="1"/>
        <v>15466</v>
      </c>
      <c r="B17880" s="8" t="s">
        <v>15704</v>
      </c>
      <c r="C17880" s="9" t="s">
        <v>142</v>
      </c>
    </row>
    <row r="17881">
      <c r="A17881" s="7">
        <f t="shared" si="1"/>
        <v>15466</v>
      </c>
      <c r="B17881" s="8" t="s">
        <v>15704</v>
      </c>
      <c r="C17881" s="9" t="s">
        <v>162</v>
      </c>
    </row>
    <row r="17882">
      <c r="A17882" s="7">
        <f t="shared" si="1"/>
        <v>15467</v>
      </c>
      <c r="B17882" s="8" t="s">
        <v>15705</v>
      </c>
      <c r="C17882" s="9" t="s">
        <v>40</v>
      </c>
    </row>
    <row r="17883">
      <c r="A17883" s="7">
        <f t="shared" si="1"/>
        <v>15468</v>
      </c>
      <c r="B17883" s="5" t="s">
        <v>15706</v>
      </c>
      <c r="C17883" s="6" t="s">
        <v>393</v>
      </c>
    </row>
    <row r="17884">
      <c r="A17884" s="7">
        <f t="shared" si="1"/>
        <v>15469</v>
      </c>
      <c r="B17884" s="8" t="s">
        <v>15707</v>
      </c>
      <c r="C17884" s="9" t="s">
        <v>818</v>
      </c>
    </row>
    <row r="17885">
      <c r="A17885" s="7">
        <f t="shared" si="1"/>
        <v>15470</v>
      </c>
      <c r="B17885" s="8" t="s">
        <v>15708</v>
      </c>
      <c r="C17885" s="9" t="s">
        <v>188</v>
      </c>
    </row>
    <row r="17886">
      <c r="A17886" s="7">
        <f t="shared" si="1"/>
        <v>15471</v>
      </c>
      <c r="B17886" s="8" t="s">
        <v>15709</v>
      </c>
      <c r="C17886" s="9" t="s">
        <v>1776</v>
      </c>
    </row>
    <row r="17887">
      <c r="A17887" s="7">
        <f t="shared" si="1"/>
        <v>15472</v>
      </c>
      <c r="B17887" s="8" t="s">
        <v>15710</v>
      </c>
      <c r="C17887" s="9" t="s">
        <v>815</v>
      </c>
    </row>
    <row r="17888">
      <c r="A17888" s="7">
        <f t="shared" si="1"/>
        <v>15473</v>
      </c>
      <c r="B17888" s="8" t="s">
        <v>15711</v>
      </c>
      <c r="C17888" s="9" t="s">
        <v>162</v>
      </c>
    </row>
    <row r="17889">
      <c r="A17889" s="7">
        <f t="shared" si="1"/>
        <v>15473</v>
      </c>
      <c r="B17889" s="8" t="s">
        <v>15711</v>
      </c>
      <c r="C17889" s="9" t="s">
        <v>142</v>
      </c>
    </row>
    <row r="17890">
      <c r="A17890" s="7">
        <f t="shared" si="1"/>
        <v>15474</v>
      </c>
      <c r="B17890" s="8" t="s">
        <v>15712</v>
      </c>
      <c r="C17890" s="9" t="s">
        <v>162</v>
      </c>
    </row>
    <row r="17891">
      <c r="A17891" s="7">
        <f t="shared" si="1"/>
        <v>15474</v>
      </c>
      <c r="B17891" s="8" t="s">
        <v>15712</v>
      </c>
      <c r="C17891" s="9" t="s">
        <v>142</v>
      </c>
    </row>
    <row r="17892">
      <c r="A17892" s="7">
        <f t="shared" si="1"/>
        <v>15475</v>
      </c>
      <c r="B17892" s="8" t="s">
        <v>15713</v>
      </c>
      <c r="C17892" s="9" t="s">
        <v>83</v>
      </c>
    </row>
    <row r="17893">
      <c r="A17893" s="7">
        <f t="shared" si="1"/>
        <v>15476</v>
      </c>
      <c r="B17893" s="5" t="s">
        <v>15714</v>
      </c>
      <c r="C17893" s="6" t="s">
        <v>142</v>
      </c>
    </row>
    <row r="17894">
      <c r="A17894" s="7">
        <f t="shared" si="1"/>
        <v>15477</v>
      </c>
      <c r="B17894" s="8" t="s">
        <v>15715</v>
      </c>
      <c r="C17894" s="9" t="s">
        <v>142</v>
      </c>
    </row>
    <row r="17895">
      <c r="A17895" s="7">
        <f t="shared" si="1"/>
        <v>15477</v>
      </c>
      <c r="B17895" s="8" t="s">
        <v>15715</v>
      </c>
      <c r="C17895" s="9" t="s">
        <v>162</v>
      </c>
    </row>
    <row r="17896">
      <c r="A17896" s="7">
        <f t="shared" si="1"/>
        <v>15478</v>
      </c>
      <c r="B17896" s="5" t="s">
        <v>15716</v>
      </c>
      <c r="C17896" s="6" t="s">
        <v>566</v>
      </c>
    </row>
    <row r="17897">
      <c r="A17897" s="7">
        <f t="shared" si="1"/>
        <v>15479</v>
      </c>
      <c r="B17897" s="5" t="s">
        <v>15717</v>
      </c>
      <c r="C17897" s="6" t="s">
        <v>1007</v>
      </c>
    </row>
    <row r="17898">
      <c r="A17898" s="7">
        <f t="shared" si="1"/>
        <v>15480</v>
      </c>
      <c r="B17898" s="5" t="s">
        <v>15718</v>
      </c>
      <c r="C17898" s="6" t="s">
        <v>1007</v>
      </c>
    </row>
    <row r="17899">
      <c r="A17899" s="7">
        <f t="shared" si="1"/>
        <v>15481</v>
      </c>
      <c r="B17899" s="5" t="s">
        <v>15719</v>
      </c>
      <c r="C17899" s="6" t="s">
        <v>1007</v>
      </c>
    </row>
    <row r="17900">
      <c r="A17900" s="7">
        <f t="shared" si="1"/>
        <v>15482</v>
      </c>
      <c r="B17900" s="5" t="s">
        <v>15720</v>
      </c>
      <c r="C17900" s="6" t="s">
        <v>1007</v>
      </c>
    </row>
    <row r="17901">
      <c r="A17901" s="7">
        <f t="shared" si="1"/>
        <v>15483</v>
      </c>
      <c r="B17901" s="5" t="s">
        <v>15721</v>
      </c>
      <c r="C17901" s="6" t="s">
        <v>74</v>
      </c>
    </row>
    <row r="17902">
      <c r="A17902" s="7">
        <f t="shared" si="1"/>
        <v>15484</v>
      </c>
      <c r="B17902" s="8" t="s">
        <v>15722</v>
      </c>
      <c r="C17902" s="9" t="s">
        <v>162</v>
      </c>
    </row>
    <row r="17903">
      <c r="A17903" s="7">
        <f t="shared" si="1"/>
        <v>15484</v>
      </c>
      <c r="B17903" s="8" t="s">
        <v>15722</v>
      </c>
      <c r="C17903" s="9" t="s">
        <v>142</v>
      </c>
    </row>
    <row r="17904">
      <c r="A17904" s="7">
        <f t="shared" si="1"/>
        <v>15485</v>
      </c>
      <c r="B17904" s="8" t="s">
        <v>15723</v>
      </c>
      <c r="C17904" s="6" t="s">
        <v>672</v>
      </c>
    </row>
    <row r="17905">
      <c r="A17905" s="7">
        <f t="shared" si="1"/>
        <v>15486</v>
      </c>
      <c r="B17905" s="8" t="s">
        <v>15724</v>
      </c>
      <c r="C17905" s="9" t="s">
        <v>40</v>
      </c>
    </row>
    <row r="17906">
      <c r="A17906" s="7">
        <f t="shared" si="1"/>
        <v>15487</v>
      </c>
      <c r="B17906" s="8" t="s">
        <v>15725</v>
      </c>
      <c r="C17906" s="9" t="s">
        <v>142</v>
      </c>
    </row>
    <row r="17907">
      <c r="A17907" s="7">
        <f t="shared" si="1"/>
        <v>15488</v>
      </c>
      <c r="B17907" s="8" t="s">
        <v>15726</v>
      </c>
      <c r="C17907" s="9" t="s">
        <v>188</v>
      </c>
    </row>
    <row r="17908">
      <c r="A17908" s="7">
        <f t="shared" si="1"/>
        <v>15489</v>
      </c>
      <c r="B17908" s="5" t="s">
        <v>15727</v>
      </c>
      <c r="C17908" s="6" t="s">
        <v>1324</v>
      </c>
    </row>
    <row r="17909">
      <c r="A17909" s="7">
        <f t="shared" si="1"/>
        <v>15490</v>
      </c>
      <c r="B17909" s="5" t="s">
        <v>15728</v>
      </c>
      <c r="C17909" s="6" t="s">
        <v>681</v>
      </c>
    </row>
    <row r="17910">
      <c r="A17910" s="7">
        <f t="shared" si="1"/>
        <v>15491</v>
      </c>
      <c r="B17910" s="8" t="s">
        <v>15729</v>
      </c>
      <c r="C17910" s="9" t="s">
        <v>83</v>
      </c>
    </row>
    <row r="17911">
      <c r="A17911" s="7">
        <f t="shared" si="1"/>
        <v>15492</v>
      </c>
      <c r="B17911" s="8" t="s">
        <v>15730</v>
      </c>
      <c r="C17911" s="9" t="s">
        <v>399</v>
      </c>
    </row>
    <row r="17912">
      <c r="A17912" s="7">
        <f t="shared" si="1"/>
        <v>15493</v>
      </c>
      <c r="B17912" s="8" t="s">
        <v>15731</v>
      </c>
      <c r="C17912" s="6" t="s">
        <v>1012</v>
      </c>
    </row>
    <row r="17913">
      <c r="A17913" s="7">
        <f t="shared" si="1"/>
        <v>15494</v>
      </c>
      <c r="B17913" s="5" t="s">
        <v>15732</v>
      </c>
      <c r="C17913" s="6" t="s">
        <v>1007</v>
      </c>
    </row>
    <row r="17914">
      <c r="A17914" s="7">
        <f t="shared" si="1"/>
        <v>15495</v>
      </c>
      <c r="B17914" s="8" t="s">
        <v>15733</v>
      </c>
      <c r="C17914" s="9" t="s">
        <v>40</v>
      </c>
    </row>
    <row r="17915">
      <c r="A17915" s="7">
        <f t="shared" si="1"/>
        <v>15496</v>
      </c>
      <c r="B17915" s="8" t="s">
        <v>15734</v>
      </c>
      <c r="C17915" s="9" t="s">
        <v>52</v>
      </c>
    </row>
    <row r="17916">
      <c r="A17916" s="7">
        <f t="shared" si="1"/>
        <v>15497</v>
      </c>
      <c r="B17916" s="5" t="s">
        <v>15735</v>
      </c>
      <c r="C17916" s="6" t="s">
        <v>1371</v>
      </c>
    </row>
    <row r="17917">
      <c r="A17917" s="7">
        <f t="shared" si="1"/>
        <v>15498</v>
      </c>
      <c r="B17917" s="5" t="s">
        <v>15736</v>
      </c>
      <c r="C17917" s="6" t="s">
        <v>1007</v>
      </c>
    </row>
    <row r="17918">
      <c r="A17918" s="7">
        <f t="shared" si="1"/>
        <v>15499</v>
      </c>
      <c r="B17918" s="5" t="s">
        <v>15737</v>
      </c>
      <c r="C17918" s="6" t="s">
        <v>1007</v>
      </c>
    </row>
    <row r="17919">
      <c r="A17919" s="7">
        <f t="shared" si="1"/>
        <v>15500</v>
      </c>
      <c r="B17919" s="5" t="s">
        <v>15738</v>
      </c>
      <c r="C17919" s="6" t="s">
        <v>1007</v>
      </c>
    </row>
    <row r="17920">
      <c r="A17920" s="7">
        <f t="shared" si="1"/>
        <v>15501</v>
      </c>
      <c r="B17920" s="8" t="s">
        <v>15739</v>
      </c>
      <c r="C17920" s="9" t="s">
        <v>818</v>
      </c>
    </row>
    <row r="17921">
      <c r="A17921" s="7">
        <f t="shared" si="1"/>
        <v>15502</v>
      </c>
      <c r="B17921" s="5" t="s">
        <v>15740</v>
      </c>
      <c r="C17921" s="6" t="s">
        <v>15</v>
      </c>
    </row>
    <row r="17922">
      <c r="A17922" s="7">
        <f t="shared" si="1"/>
        <v>15503</v>
      </c>
      <c r="B17922" s="5" t="s">
        <v>15741</v>
      </c>
      <c r="C17922" s="6" t="s">
        <v>15</v>
      </c>
    </row>
    <row r="17923">
      <c r="A17923" s="7">
        <f t="shared" si="1"/>
        <v>15504</v>
      </c>
      <c r="B17923" s="8" t="s">
        <v>15742</v>
      </c>
      <c r="C17923" s="9" t="s">
        <v>83</v>
      </c>
    </row>
    <row r="17924">
      <c r="A17924" s="7">
        <f t="shared" si="1"/>
        <v>15505</v>
      </c>
      <c r="B17924" s="5" t="s">
        <v>15743</v>
      </c>
      <c r="C17924" s="6" t="s">
        <v>20</v>
      </c>
    </row>
    <row r="17925">
      <c r="A17925" s="7">
        <f t="shared" si="1"/>
        <v>15505</v>
      </c>
      <c r="B17925" s="5" t="s">
        <v>15743</v>
      </c>
      <c r="C17925" s="6" t="s">
        <v>471</v>
      </c>
    </row>
    <row r="17926">
      <c r="A17926" s="7">
        <f t="shared" si="1"/>
        <v>15506</v>
      </c>
      <c r="B17926" s="8" t="s">
        <v>15744</v>
      </c>
      <c r="C17926" s="9" t="s">
        <v>142</v>
      </c>
    </row>
    <row r="17927">
      <c r="A17927" s="7">
        <f t="shared" si="1"/>
        <v>15506</v>
      </c>
      <c r="B17927" s="8" t="s">
        <v>15744</v>
      </c>
      <c r="C17927" s="9" t="s">
        <v>162</v>
      </c>
    </row>
    <row r="17928">
      <c r="A17928" s="7">
        <f t="shared" si="1"/>
        <v>15507</v>
      </c>
      <c r="B17928" s="8" t="s">
        <v>15745</v>
      </c>
      <c r="C17928" s="9" t="s">
        <v>142</v>
      </c>
    </row>
    <row r="17929">
      <c r="A17929" s="7">
        <f t="shared" si="1"/>
        <v>15508</v>
      </c>
      <c r="B17929" s="8" t="s">
        <v>15746</v>
      </c>
      <c r="C17929" s="9" t="s">
        <v>142</v>
      </c>
    </row>
    <row r="17930">
      <c r="A17930" s="7">
        <f t="shared" si="1"/>
        <v>15509</v>
      </c>
      <c r="B17930" s="8" t="s">
        <v>15747</v>
      </c>
      <c r="C17930" s="9" t="s">
        <v>142</v>
      </c>
    </row>
    <row r="17931">
      <c r="A17931" s="7">
        <f t="shared" si="1"/>
        <v>15510</v>
      </c>
      <c r="B17931" s="5" t="s">
        <v>15748</v>
      </c>
      <c r="C17931" s="6" t="s">
        <v>393</v>
      </c>
    </row>
    <row r="17932">
      <c r="A17932" s="7">
        <f t="shared" si="1"/>
        <v>15511</v>
      </c>
      <c r="B17932" s="5" t="s">
        <v>15749</v>
      </c>
      <c r="C17932" s="6" t="s">
        <v>393</v>
      </c>
    </row>
    <row r="17933">
      <c r="A17933" s="7">
        <f t="shared" si="1"/>
        <v>15512</v>
      </c>
      <c r="B17933" s="8" t="s">
        <v>15750</v>
      </c>
      <c r="C17933" s="9" t="s">
        <v>547</v>
      </c>
    </row>
    <row r="17934">
      <c r="A17934" s="7">
        <f t="shared" si="1"/>
        <v>15513</v>
      </c>
      <c r="B17934" s="8" t="s">
        <v>15751</v>
      </c>
      <c r="C17934" s="9" t="s">
        <v>142</v>
      </c>
    </row>
    <row r="17935">
      <c r="A17935" s="7">
        <f t="shared" si="1"/>
        <v>15514</v>
      </c>
      <c r="B17935" s="8" t="s">
        <v>15752</v>
      </c>
      <c r="C17935" s="9" t="s">
        <v>547</v>
      </c>
    </row>
    <row r="17936">
      <c r="A17936" s="7">
        <f t="shared" si="1"/>
        <v>15515</v>
      </c>
      <c r="B17936" s="5" t="s">
        <v>15753</v>
      </c>
      <c r="C17936" s="6" t="s">
        <v>15</v>
      </c>
    </row>
    <row r="17937">
      <c r="A17937" s="7">
        <f t="shared" si="1"/>
        <v>15516</v>
      </c>
      <c r="B17937" s="5" t="s">
        <v>15754</v>
      </c>
      <c r="C17937" s="6" t="s">
        <v>20</v>
      </c>
    </row>
    <row r="17938">
      <c r="A17938" s="7">
        <f t="shared" si="1"/>
        <v>15517</v>
      </c>
      <c r="B17938" s="8" t="s">
        <v>15755</v>
      </c>
      <c r="C17938" s="9" t="s">
        <v>142</v>
      </c>
    </row>
    <row r="17939">
      <c r="A17939" s="7">
        <f t="shared" si="1"/>
        <v>15518</v>
      </c>
      <c r="B17939" s="5" t="s">
        <v>15756</v>
      </c>
      <c r="C17939" s="6" t="s">
        <v>1342</v>
      </c>
    </row>
    <row r="17940">
      <c r="A17940" s="7">
        <f t="shared" si="1"/>
        <v>15519</v>
      </c>
      <c r="B17940" s="8" t="s">
        <v>15757</v>
      </c>
      <c r="C17940" s="9" t="s">
        <v>142</v>
      </c>
    </row>
    <row r="17941">
      <c r="A17941" s="7">
        <f t="shared" si="1"/>
        <v>15520</v>
      </c>
      <c r="B17941" s="8" t="s">
        <v>15758</v>
      </c>
      <c r="C17941" s="9" t="s">
        <v>142</v>
      </c>
    </row>
    <row r="17942">
      <c r="A17942" s="7">
        <f t="shared" si="1"/>
        <v>15521</v>
      </c>
      <c r="B17942" s="5" t="s">
        <v>15759</v>
      </c>
      <c r="C17942" s="6" t="s">
        <v>356</v>
      </c>
    </row>
    <row r="17943">
      <c r="A17943" s="7">
        <f t="shared" si="1"/>
        <v>15522</v>
      </c>
      <c r="B17943" s="5" t="s">
        <v>15760</v>
      </c>
      <c r="C17943" s="6" t="s">
        <v>467</v>
      </c>
    </row>
    <row r="17944">
      <c r="A17944" s="7">
        <f t="shared" si="1"/>
        <v>15523</v>
      </c>
      <c r="B17944" s="8" t="s">
        <v>15761</v>
      </c>
      <c r="C17944" s="9" t="s">
        <v>142</v>
      </c>
    </row>
    <row r="17945">
      <c r="A17945" s="7">
        <f t="shared" si="1"/>
        <v>15524</v>
      </c>
      <c r="B17945" s="5" t="s">
        <v>15762</v>
      </c>
      <c r="C17945" s="6" t="s">
        <v>142</v>
      </c>
    </row>
    <row r="17946">
      <c r="A17946" s="7">
        <f t="shared" si="1"/>
        <v>15525</v>
      </c>
      <c r="B17946" s="5" t="s">
        <v>15763</v>
      </c>
      <c r="C17946" s="6" t="s">
        <v>150</v>
      </c>
    </row>
    <row r="17947">
      <c r="A17947" s="7">
        <f t="shared" si="1"/>
        <v>15526</v>
      </c>
      <c r="B17947" s="5" t="s">
        <v>15764</v>
      </c>
      <c r="C17947" s="6" t="s">
        <v>4</v>
      </c>
    </row>
    <row r="17948">
      <c r="A17948" s="7">
        <f t="shared" si="1"/>
        <v>15527</v>
      </c>
      <c r="B17948" s="5" t="s">
        <v>15765</v>
      </c>
      <c r="C17948" s="6" t="s">
        <v>4</v>
      </c>
    </row>
    <row r="17949">
      <c r="A17949" s="7">
        <f t="shared" si="1"/>
        <v>15528</v>
      </c>
      <c r="B17949" s="5" t="s">
        <v>15766</v>
      </c>
      <c r="C17949" s="6" t="s">
        <v>471</v>
      </c>
    </row>
    <row r="17950">
      <c r="A17950" s="7">
        <f t="shared" si="1"/>
        <v>15529</v>
      </c>
      <c r="B17950" s="5" t="s">
        <v>15767</v>
      </c>
      <c r="C17950" s="6" t="s">
        <v>471</v>
      </c>
    </row>
    <row r="17951">
      <c r="A17951" s="7">
        <f t="shared" si="1"/>
        <v>15530</v>
      </c>
      <c r="B17951" s="5" t="s">
        <v>15768</v>
      </c>
      <c r="C17951" s="6" t="s">
        <v>15</v>
      </c>
    </row>
    <row r="17952">
      <c r="A17952" s="7">
        <f t="shared" si="1"/>
        <v>15531</v>
      </c>
      <c r="B17952" s="5" t="s">
        <v>15769</v>
      </c>
      <c r="C17952" s="6" t="s">
        <v>471</v>
      </c>
    </row>
    <row r="17953">
      <c r="A17953" s="7">
        <f t="shared" si="1"/>
        <v>15531</v>
      </c>
      <c r="B17953" s="5" t="s">
        <v>15769</v>
      </c>
      <c r="C17953" s="6" t="s">
        <v>15</v>
      </c>
    </row>
    <row r="17954">
      <c r="A17954" s="7">
        <f t="shared" si="1"/>
        <v>15532</v>
      </c>
      <c r="B17954" s="5" t="s">
        <v>15770</v>
      </c>
      <c r="C17954" s="6" t="s">
        <v>471</v>
      </c>
    </row>
    <row r="17955">
      <c r="A17955" s="7">
        <f t="shared" si="1"/>
        <v>15533</v>
      </c>
      <c r="B17955" s="5" t="s">
        <v>15771</v>
      </c>
      <c r="C17955" s="6" t="s">
        <v>471</v>
      </c>
    </row>
    <row r="17956">
      <c r="A17956" s="7">
        <f t="shared" si="1"/>
        <v>15534</v>
      </c>
      <c r="B17956" s="5" t="s">
        <v>15772</v>
      </c>
      <c r="C17956" s="6" t="s">
        <v>367</v>
      </c>
    </row>
    <row r="17957">
      <c r="A17957" s="7">
        <f t="shared" si="1"/>
        <v>15535</v>
      </c>
      <c r="B17957" s="5" t="s">
        <v>15773</v>
      </c>
      <c r="C17957" s="6" t="s">
        <v>591</v>
      </c>
    </row>
    <row r="17958">
      <c r="A17958" s="7">
        <f t="shared" si="1"/>
        <v>15536</v>
      </c>
      <c r="B17958" s="5" t="s">
        <v>15774</v>
      </c>
      <c r="C17958" s="6" t="s">
        <v>27</v>
      </c>
    </row>
    <row r="17959">
      <c r="A17959" s="7">
        <f t="shared" si="1"/>
        <v>15537</v>
      </c>
      <c r="B17959" s="5" t="s">
        <v>15775</v>
      </c>
      <c r="C17959" s="6" t="s">
        <v>74</v>
      </c>
    </row>
    <row r="17960">
      <c r="A17960" s="7">
        <f t="shared" si="1"/>
        <v>15538</v>
      </c>
      <c r="B17960" s="5" t="s">
        <v>15776</v>
      </c>
      <c r="C17960" s="6" t="s">
        <v>74</v>
      </c>
    </row>
    <row r="17961">
      <c r="A17961" s="7">
        <f t="shared" si="1"/>
        <v>15539</v>
      </c>
      <c r="B17961" s="5" t="s">
        <v>15777</v>
      </c>
      <c r="C17961" s="6" t="s">
        <v>1495</v>
      </c>
    </row>
    <row r="17962">
      <c r="A17962" s="7">
        <f t="shared" si="1"/>
        <v>15540</v>
      </c>
      <c r="B17962" s="8" t="s">
        <v>15778</v>
      </c>
      <c r="C17962" s="9" t="s">
        <v>88</v>
      </c>
    </row>
    <row r="17963">
      <c r="A17963" s="7">
        <f t="shared" si="1"/>
        <v>15541</v>
      </c>
      <c r="B17963" s="5" t="s">
        <v>15779</v>
      </c>
      <c r="C17963" s="6" t="s">
        <v>1223</v>
      </c>
    </row>
    <row r="17964">
      <c r="A17964" s="7">
        <f t="shared" si="1"/>
        <v>15542</v>
      </c>
      <c r="B17964" s="8" t="s">
        <v>15780</v>
      </c>
      <c r="C17964" s="9" t="s">
        <v>835</v>
      </c>
    </row>
    <row r="17965">
      <c r="A17965" s="7">
        <f t="shared" si="1"/>
        <v>15543</v>
      </c>
      <c r="B17965" s="5" t="s">
        <v>15781</v>
      </c>
      <c r="C17965" s="6" t="s">
        <v>74</v>
      </c>
    </row>
    <row r="17966">
      <c r="A17966" s="7">
        <f t="shared" si="1"/>
        <v>15544</v>
      </c>
      <c r="B17966" s="8" t="s">
        <v>15782</v>
      </c>
      <c r="C17966" s="9" t="s">
        <v>530</v>
      </c>
    </row>
    <row r="17967">
      <c r="A17967" s="7">
        <f t="shared" si="1"/>
        <v>15545</v>
      </c>
      <c r="B17967" s="5" t="s">
        <v>15783</v>
      </c>
      <c r="C17967" s="6" t="s">
        <v>612</v>
      </c>
    </row>
    <row r="17968">
      <c r="A17968" s="7">
        <f t="shared" si="1"/>
        <v>15546</v>
      </c>
      <c r="B17968" s="5" t="s">
        <v>15784</v>
      </c>
      <c r="C17968" s="6" t="s">
        <v>393</v>
      </c>
    </row>
    <row r="17969">
      <c r="A17969" s="7">
        <f t="shared" si="1"/>
        <v>15547</v>
      </c>
      <c r="B17969" s="8" t="s">
        <v>15785</v>
      </c>
      <c r="C17969" s="9" t="s">
        <v>88</v>
      </c>
    </row>
    <row r="17970">
      <c r="A17970" s="7">
        <f t="shared" si="1"/>
        <v>15548</v>
      </c>
      <c r="B17970" s="8" t="s">
        <v>15786</v>
      </c>
      <c r="C17970" s="9" t="s">
        <v>88</v>
      </c>
    </row>
    <row r="17971">
      <c r="A17971" s="7">
        <f t="shared" si="1"/>
        <v>15549</v>
      </c>
      <c r="B17971" s="5" t="s">
        <v>15787</v>
      </c>
      <c r="C17971" s="6" t="s">
        <v>591</v>
      </c>
    </row>
    <row r="17972">
      <c r="A17972" s="7">
        <f t="shared" si="1"/>
        <v>15550</v>
      </c>
      <c r="B17972" s="5" t="s">
        <v>15788</v>
      </c>
      <c r="C17972" s="6" t="s">
        <v>989</v>
      </c>
    </row>
    <row r="17973">
      <c r="A17973" s="7">
        <f t="shared" si="1"/>
        <v>15551</v>
      </c>
      <c r="B17973" s="8" t="s">
        <v>15789</v>
      </c>
      <c r="C17973" s="6" t="s">
        <v>132</v>
      </c>
    </row>
    <row r="17974">
      <c r="A17974" s="7">
        <f t="shared" si="1"/>
        <v>15551</v>
      </c>
      <c r="B17974" s="8" t="s">
        <v>15789</v>
      </c>
      <c r="C17974" s="9" t="s">
        <v>54</v>
      </c>
    </row>
    <row r="17975">
      <c r="A17975" s="7">
        <f t="shared" si="1"/>
        <v>15551</v>
      </c>
      <c r="B17975" s="8" t="s">
        <v>15789</v>
      </c>
      <c r="C17975" s="9" t="s">
        <v>142</v>
      </c>
    </row>
    <row r="17976">
      <c r="A17976" s="7">
        <f t="shared" si="1"/>
        <v>15552</v>
      </c>
      <c r="B17976" s="8" t="s">
        <v>15790</v>
      </c>
      <c r="C17976" s="9" t="s">
        <v>142</v>
      </c>
    </row>
    <row r="17977">
      <c r="A17977" s="7">
        <f t="shared" si="1"/>
        <v>15552</v>
      </c>
      <c r="B17977" s="8" t="s">
        <v>15790</v>
      </c>
      <c r="C17977" s="9" t="s">
        <v>25</v>
      </c>
    </row>
    <row r="17978">
      <c r="A17978" s="7">
        <f t="shared" si="1"/>
        <v>15553</v>
      </c>
      <c r="B17978" s="5" t="s">
        <v>15791</v>
      </c>
      <c r="C17978" s="6" t="s">
        <v>367</v>
      </c>
    </row>
    <row r="17979">
      <c r="A17979" s="7">
        <f t="shared" si="1"/>
        <v>15554</v>
      </c>
      <c r="B17979" s="5" t="s">
        <v>15792</v>
      </c>
      <c r="C17979" s="6" t="s">
        <v>74</v>
      </c>
    </row>
    <row r="17980">
      <c r="A17980" s="7">
        <f t="shared" si="1"/>
        <v>15555</v>
      </c>
      <c r="B17980" s="8" t="s">
        <v>15793</v>
      </c>
      <c r="C17980" s="9" t="s">
        <v>733</v>
      </c>
    </row>
    <row r="17981">
      <c r="A17981" s="7">
        <f t="shared" si="1"/>
        <v>15556</v>
      </c>
      <c r="B17981" s="8" t="s">
        <v>15794</v>
      </c>
      <c r="C17981" s="9" t="s">
        <v>88</v>
      </c>
    </row>
    <row r="17982">
      <c r="A17982" s="7">
        <f t="shared" si="1"/>
        <v>15557</v>
      </c>
      <c r="B17982" s="5" t="s">
        <v>15795</v>
      </c>
      <c r="C17982" s="6" t="s">
        <v>393</v>
      </c>
    </row>
    <row r="17983">
      <c r="A17983" s="7">
        <f t="shared" si="1"/>
        <v>15558</v>
      </c>
      <c r="B17983" s="8" t="s">
        <v>15796</v>
      </c>
      <c r="C17983" s="9" t="s">
        <v>728</v>
      </c>
    </row>
    <row r="17984">
      <c r="A17984" s="7">
        <f t="shared" si="1"/>
        <v>15559</v>
      </c>
      <c r="B17984" s="5" t="s">
        <v>15797</v>
      </c>
      <c r="C17984" s="6" t="s">
        <v>346</v>
      </c>
    </row>
    <row r="17985">
      <c r="A17985" s="7">
        <f t="shared" si="1"/>
        <v>15560</v>
      </c>
      <c r="B17985" s="5" t="s">
        <v>15798</v>
      </c>
      <c r="C17985" s="6" t="s">
        <v>462</v>
      </c>
    </row>
    <row r="17986">
      <c r="A17986" s="7">
        <f t="shared" si="1"/>
        <v>15561</v>
      </c>
      <c r="B17986" s="8" t="s">
        <v>15799</v>
      </c>
      <c r="C17986" s="9" t="s">
        <v>728</v>
      </c>
    </row>
    <row r="17987">
      <c r="A17987" s="7">
        <f t="shared" si="1"/>
        <v>15562</v>
      </c>
      <c r="B17987" s="5" t="s">
        <v>15800</v>
      </c>
      <c r="C17987" s="6" t="s">
        <v>74</v>
      </c>
    </row>
    <row r="17988">
      <c r="A17988" s="7">
        <f t="shared" si="1"/>
        <v>15563</v>
      </c>
      <c r="B17988" s="5" t="s">
        <v>15801</v>
      </c>
      <c r="C17988" s="6" t="s">
        <v>74</v>
      </c>
    </row>
    <row r="17989">
      <c r="A17989" s="7">
        <f t="shared" si="1"/>
        <v>15564</v>
      </c>
      <c r="B17989" s="5" t="s">
        <v>15802</v>
      </c>
      <c r="C17989" s="6" t="s">
        <v>74</v>
      </c>
    </row>
    <row r="17990">
      <c r="A17990" s="7">
        <f t="shared" si="1"/>
        <v>15565</v>
      </c>
      <c r="B17990" s="8" t="s">
        <v>15803</v>
      </c>
      <c r="C17990" s="9" t="s">
        <v>88</v>
      </c>
    </row>
    <row r="17991">
      <c r="A17991" s="7">
        <f t="shared" si="1"/>
        <v>15566</v>
      </c>
      <c r="B17991" s="8" t="s">
        <v>15804</v>
      </c>
      <c r="C17991" s="9" t="s">
        <v>88</v>
      </c>
    </row>
    <row r="17992">
      <c r="A17992" s="7">
        <f t="shared" si="1"/>
        <v>15567</v>
      </c>
      <c r="B17992" s="8" t="s">
        <v>15805</v>
      </c>
      <c r="C17992" s="9" t="s">
        <v>88</v>
      </c>
    </row>
    <row r="17993">
      <c r="A17993" s="7">
        <f t="shared" si="1"/>
        <v>15568</v>
      </c>
      <c r="B17993" s="8" t="s">
        <v>15806</v>
      </c>
      <c r="C17993" s="6" t="s">
        <v>132</v>
      </c>
    </row>
    <row r="17994">
      <c r="A17994" s="7">
        <f t="shared" si="1"/>
        <v>15568</v>
      </c>
      <c r="B17994" s="8" t="s">
        <v>15806</v>
      </c>
      <c r="C17994" s="9" t="s">
        <v>25</v>
      </c>
    </row>
    <row r="17995">
      <c r="A17995" s="7">
        <f t="shared" si="1"/>
        <v>15569</v>
      </c>
      <c r="B17995" s="8" t="s">
        <v>15807</v>
      </c>
      <c r="C17995" s="6" t="s">
        <v>132</v>
      </c>
    </row>
    <row r="17996">
      <c r="A17996" s="7">
        <f t="shared" si="1"/>
        <v>15569</v>
      </c>
      <c r="B17996" s="8" t="s">
        <v>15807</v>
      </c>
      <c r="C17996" s="9" t="s">
        <v>25</v>
      </c>
    </row>
    <row r="17997">
      <c r="A17997" s="7">
        <f t="shared" si="1"/>
        <v>15570</v>
      </c>
      <c r="B17997" s="8" t="s">
        <v>15808</v>
      </c>
      <c r="C17997" s="6" t="s">
        <v>132</v>
      </c>
    </row>
    <row r="17998">
      <c r="A17998" s="7">
        <f t="shared" si="1"/>
        <v>15570</v>
      </c>
      <c r="B17998" s="8" t="s">
        <v>15808</v>
      </c>
      <c r="C17998" s="9" t="s">
        <v>25</v>
      </c>
    </row>
    <row r="17999">
      <c r="A17999" s="7">
        <f t="shared" si="1"/>
        <v>15571</v>
      </c>
      <c r="B17999" s="8" t="s">
        <v>15809</v>
      </c>
      <c r="C17999" s="9" t="s">
        <v>88</v>
      </c>
    </row>
    <row r="18000">
      <c r="A18000" s="7">
        <f t="shared" si="1"/>
        <v>15572</v>
      </c>
      <c r="B18000" s="8" t="s">
        <v>15810</v>
      </c>
      <c r="C18000" s="9" t="s">
        <v>64</v>
      </c>
    </row>
    <row r="18001">
      <c r="A18001" s="7">
        <f t="shared" si="1"/>
        <v>15573</v>
      </c>
      <c r="B18001" s="5" t="s">
        <v>15811</v>
      </c>
      <c r="C18001" s="6" t="s">
        <v>1007</v>
      </c>
    </row>
    <row r="18002">
      <c r="A18002" s="7">
        <f t="shared" si="1"/>
        <v>15574</v>
      </c>
      <c r="B18002" s="8" t="s">
        <v>15812</v>
      </c>
      <c r="C18002" s="9" t="s">
        <v>547</v>
      </c>
    </row>
    <row r="18003">
      <c r="A18003" s="7">
        <f t="shared" si="1"/>
        <v>15575</v>
      </c>
      <c r="B18003" s="5" t="s">
        <v>15813</v>
      </c>
      <c r="C18003" s="6" t="s">
        <v>591</v>
      </c>
    </row>
    <row r="18004">
      <c r="A18004" s="7">
        <f t="shared" si="1"/>
        <v>15576</v>
      </c>
      <c r="B18004" s="5" t="s">
        <v>15814</v>
      </c>
      <c r="C18004" s="6" t="s">
        <v>591</v>
      </c>
    </row>
    <row r="18005">
      <c r="A18005" s="7">
        <f t="shared" si="1"/>
        <v>15577</v>
      </c>
      <c r="B18005" s="5" t="s">
        <v>15815</v>
      </c>
      <c r="C18005" s="6" t="s">
        <v>74</v>
      </c>
    </row>
    <row r="18006">
      <c r="A18006" s="7">
        <f t="shared" si="1"/>
        <v>15578</v>
      </c>
      <c r="B18006" s="5" t="s">
        <v>15816</v>
      </c>
      <c r="C18006" s="6" t="s">
        <v>6</v>
      </c>
    </row>
    <row r="18007">
      <c r="A18007" s="7">
        <f t="shared" si="1"/>
        <v>15579</v>
      </c>
      <c r="B18007" s="5" t="s">
        <v>15817</v>
      </c>
      <c r="C18007" s="6" t="s">
        <v>74</v>
      </c>
    </row>
    <row r="18008">
      <c r="A18008" s="7">
        <f t="shared" si="1"/>
        <v>15580</v>
      </c>
      <c r="B18008" s="5" t="s">
        <v>15818</v>
      </c>
      <c r="C18008" s="6" t="s">
        <v>74</v>
      </c>
    </row>
    <row r="18009">
      <c r="A18009" s="7">
        <f t="shared" si="1"/>
        <v>15581</v>
      </c>
      <c r="B18009" s="8" t="s">
        <v>15819</v>
      </c>
      <c r="C18009" s="9" t="s">
        <v>88</v>
      </c>
    </row>
    <row r="18010">
      <c r="A18010" s="7">
        <f t="shared" si="1"/>
        <v>15582</v>
      </c>
      <c r="B18010" s="5" t="s">
        <v>15820</v>
      </c>
      <c r="C18010" s="6" t="s">
        <v>1360</v>
      </c>
    </row>
    <row r="18011">
      <c r="A18011" s="7">
        <f t="shared" si="1"/>
        <v>15583</v>
      </c>
      <c r="B18011" s="5" t="s">
        <v>15821</v>
      </c>
      <c r="C18011" s="6" t="s">
        <v>639</v>
      </c>
    </row>
    <row r="18012">
      <c r="A18012" s="7">
        <f t="shared" si="1"/>
        <v>15584</v>
      </c>
      <c r="B18012" s="5" t="s">
        <v>15822</v>
      </c>
      <c r="C18012" s="6" t="s">
        <v>639</v>
      </c>
    </row>
    <row r="18013">
      <c r="A18013" s="7">
        <f t="shared" si="1"/>
        <v>15585</v>
      </c>
      <c r="B18013" s="5" t="s">
        <v>15823</v>
      </c>
      <c r="C18013" s="6" t="s">
        <v>1040</v>
      </c>
    </row>
    <row r="18014">
      <c r="A18014" s="7">
        <f t="shared" si="1"/>
        <v>15586</v>
      </c>
      <c r="B18014" s="8" t="s">
        <v>15824</v>
      </c>
      <c r="C18014" s="9" t="s">
        <v>88</v>
      </c>
    </row>
    <row r="18015">
      <c r="A18015" s="7">
        <f t="shared" si="1"/>
        <v>15587</v>
      </c>
      <c r="B18015" s="8" t="s">
        <v>15825</v>
      </c>
      <c r="C18015" s="9" t="s">
        <v>52</v>
      </c>
    </row>
    <row r="18016">
      <c r="A18016" s="7">
        <f t="shared" si="1"/>
        <v>15588</v>
      </c>
      <c r="B18016" s="5" t="s">
        <v>15826</v>
      </c>
      <c r="C18016" s="6" t="s">
        <v>591</v>
      </c>
    </row>
    <row r="18017">
      <c r="A18017" s="7">
        <f t="shared" si="1"/>
        <v>15589</v>
      </c>
      <c r="B18017" s="5" t="s">
        <v>15827</v>
      </c>
      <c r="C18017" s="6" t="s">
        <v>591</v>
      </c>
    </row>
    <row r="18018">
      <c r="A18018" s="7">
        <f t="shared" si="1"/>
        <v>15590</v>
      </c>
      <c r="B18018" s="8" t="s">
        <v>15828</v>
      </c>
      <c r="C18018" s="9" t="s">
        <v>845</v>
      </c>
    </row>
    <row r="18019">
      <c r="A18019" s="7">
        <f t="shared" si="1"/>
        <v>15591</v>
      </c>
      <c r="B18019" s="8" t="s">
        <v>15829</v>
      </c>
      <c r="C18019" s="9" t="s">
        <v>479</v>
      </c>
    </row>
    <row r="18020">
      <c r="A18020" s="7">
        <f t="shared" si="1"/>
        <v>15592</v>
      </c>
      <c r="B18020" s="5" t="s">
        <v>15830</v>
      </c>
      <c r="C18020" s="6" t="s">
        <v>591</v>
      </c>
    </row>
    <row r="18021">
      <c r="A18021" s="7">
        <f t="shared" si="1"/>
        <v>15593</v>
      </c>
      <c r="B18021" s="5" t="s">
        <v>15831</v>
      </c>
      <c r="C18021" s="6" t="s">
        <v>989</v>
      </c>
    </row>
    <row r="18022">
      <c r="A18022" s="7">
        <f t="shared" si="1"/>
        <v>15594</v>
      </c>
      <c r="B18022" s="5" t="s">
        <v>15832</v>
      </c>
      <c r="C18022" s="6" t="s">
        <v>74</v>
      </c>
    </row>
    <row r="18023">
      <c r="A18023" s="7">
        <f t="shared" si="1"/>
        <v>15595</v>
      </c>
      <c r="B18023" s="8" t="s">
        <v>15833</v>
      </c>
      <c r="C18023" s="9" t="s">
        <v>88</v>
      </c>
    </row>
    <row r="18024">
      <c r="A18024" s="7">
        <f t="shared" si="1"/>
        <v>15596</v>
      </c>
      <c r="B18024" s="8" t="s">
        <v>15834</v>
      </c>
      <c r="C18024" s="9" t="s">
        <v>728</v>
      </c>
    </row>
    <row r="18025">
      <c r="A18025" s="7">
        <f t="shared" si="1"/>
        <v>15597</v>
      </c>
      <c r="B18025" s="8" t="s">
        <v>15835</v>
      </c>
      <c r="C18025" s="9" t="s">
        <v>88</v>
      </c>
    </row>
    <row r="18026">
      <c r="A18026" s="7">
        <f t="shared" si="1"/>
        <v>15598</v>
      </c>
      <c r="B18026" s="5" t="s">
        <v>15836</v>
      </c>
      <c r="C18026" s="6" t="s">
        <v>591</v>
      </c>
    </row>
    <row r="18027">
      <c r="A18027" s="7">
        <f t="shared" si="1"/>
        <v>15599</v>
      </c>
      <c r="B18027" s="5" t="s">
        <v>15837</v>
      </c>
      <c r="C18027" s="6" t="s">
        <v>591</v>
      </c>
    </row>
    <row r="18028">
      <c r="A18028" s="7">
        <f t="shared" si="1"/>
        <v>15600</v>
      </c>
      <c r="B18028" s="5" t="s">
        <v>15838</v>
      </c>
      <c r="C18028" s="6" t="s">
        <v>591</v>
      </c>
    </row>
    <row r="18029">
      <c r="A18029" s="7">
        <f t="shared" si="1"/>
        <v>15601</v>
      </c>
      <c r="B18029" s="5" t="s">
        <v>15839</v>
      </c>
      <c r="C18029" s="6" t="s">
        <v>346</v>
      </c>
    </row>
    <row r="18030">
      <c r="A18030" s="7">
        <f t="shared" si="1"/>
        <v>15602</v>
      </c>
      <c r="B18030" s="8" t="s">
        <v>15840</v>
      </c>
      <c r="C18030" s="9" t="s">
        <v>845</v>
      </c>
    </row>
    <row r="18031">
      <c r="A18031" s="7">
        <f t="shared" si="1"/>
        <v>15603</v>
      </c>
      <c r="B18031" s="5" t="s">
        <v>15841</v>
      </c>
      <c r="C18031" s="6" t="s">
        <v>1376</v>
      </c>
    </row>
    <row r="18032">
      <c r="A18032" s="7">
        <f t="shared" si="1"/>
        <v>15604</v>
      </c>
      <c r="B18032" s="8" t="s">
        <v>15842</v>
      </c>
      <c r="C18032" s="9" t="s">
        <v>88</v>
      </c>
    </row>
    <row r="18033">
      <c r="A18033" s="7">
        <f t="shared" si="1"/>
        <v>15605</v>
      </c>
      <c r="B18033" s="8" t="s">
        <v>15843</v>
      </c>
      <c r="C18033" s="9" t="s">
        <v>88</v>
      </c>
    </row>
    <row r="18034">
      <c r="A18034" s="7">
        <f t="shared" si="1"/>
        <v>15606</v>
      </c>
      <c r="B18034" s="8" t="s">
        <v>15844</v>
      </c>
      <c r="C18034" s="9" t="s">
        <v>88</v>
      </c>
    </row>
    <row r="18035">
      <c r="A18035" s="7">
        <f t="shared" si="1"/>
        <v>15607</v>
      </c>
      <c r="B18035" s="8" t="s">
        <v>15845</v>
      </c>
      <c r="C18035" s="9" t="s">
        <v>142</v>
      </c>
    </row>
    <row r="18036">
      <c r="A18036" s="7">
        <f t="shared" si="1"/>
        <v>15608</v>
      </c>
      <c r="B18036" s="5" t="s">
        <v>15846</v>
      </c>
      <c r="C18036" s="6" t="s">
        <v>328</v>
      </c>
    </row>
    <row r="18037">
      <c r="A18037" s="7">
        <f t="shared" si="1"/>
        <v>15609</v>
      </c>
      <c r="B18037" s="8" t="s">
        <v>15847</v>
      </c>
      <c r="C18037" s="9" t="s">
        <v>52</v>
      </c>
    </row>
    <row r="18038">
      <c r="A18038" s="7">
        <f t="shared" si="1"/>
        <v>15610</v>
      </c>
      <c r="B18038" s="8" t="s">
        <v>15848</v>
      </c>
      <c r="C18038" s="6" t="s">
        <v>132</v>
      </c>
    </row>
    <row r="18039">
      <c r="A18039" s="7">
        <f t="shared" si="1"/>
        <v>15610</v>
      </c>
      <c r="B18039" s="8" t="s">
        <v>15848</v>
      </c>
      <c r="C18039" s="9" t="s">
        <v>25</v>
      </c>
    </row>
    <row r="18040">
      <c r="A18040" s="7">
        <f t="shared" si="1"/>
        <v>15611</v>
      </c>
      <c r="B18040" s="8" t="s">
        <v>15849</v>
      </c>
      <c r="C18040" s="6" t="s">
        <v>132</v>
      </c>
    </row>
    <row r="18041">
      <c r="A18041" s="7">
        <f t="shared" si="1"/>
        <v>15611</v>
      </c>
      <c r="B18041" s="8" t="s">
        <v>15849</v>
      </c>
      <c r="C18041" s="9" t="s">
        <v>25</v>
      </c>
    </row>
    <row r="18042">
      <c r="A18042" s="7">
        <f t="shared" si="1"/>
        <v>15612</v>
      </c>
      <c r="B18042" s="8" t="s">
        <v>15850</v>
      </c>
      <c r="C18042" s="9" t="s">
        <v>88</v>
      </c>
    </row>
    <row r="18043">
      <c r="A18043" s="7">
        <f t="shared" si="1"/>
        <v>15613</v>
      </c>
      <c r="B18043" s="8" t="s">
        <v>15851</v>
      </c>
      <c r="C18043" s="9" t="s">
        <v>54</v>
      </c>
    </row>
    <row r="18044">
      <c r="A18044" s="7">
        <f t="shared" si="1"/>
        <v>15613</v>
      </c>
      <c r="B18044" s="8" t="s">
        <v>15851</v>
      </c>
      <c r="C18044" s="9" t="s">
        <v>25</v>
      </c>
    </row>
    <row r="18045">
      <c r="A18045" s="7">
        <f t="shared" si="1"/>
        <v>15613</v>
      </c>
      <c r="B18045" s="8" t="s">
        <v>15851</v>
      </c>
      <c r="C18045" s="6" t="s">
        <v>15852</v>
      </c>
    </row>
    <row r="18046">
      <c r="A18046" s="7">
        <f t="shared" si="1"/>
        <v>15613</v>
      </c>
      <c r="B18046" s="8" t="s">
        <v>15851</v>
      </c>
      <c r="C18046" s="6" t="s">
        <v>446</v>
      </c>
    </row>
    <row r="18047">
      <c r="A18047" s="7">
        <f t="shared" si="1"/>
        <v>15613</v>
      </c>
      <c r="B18047" s="8" t="s">
        <v>15851</v>
      </c>
      <c r="C18047" s="6" t="s">
        <v>324</v>
      </c>
    </row>
    <row r="18048">
      <c r="A18048" s="7">
        <f t="shared" si="1"/>
        <v>15613</v>
      </c>
      <c r="B18048" s="8" t="s">
        <v>15851</v>
      </c>
      <c r="C18048" s="6" t="s">
        <v>1942</v>
      </c>
    </row>
    <row r="18049">
      <c r="A18049" s="7">
        <f t="shared" si="1"/>
        <v>15614</v>
      </c>
      <c r="B18049" s="8" t="s">
        <v>15853</v>
      </c>
      <c r="C18049" s="9" t="s">
        <v>88</v>
      </c>
    </row>
    <row r="18050">
      <c r="A18050" s="7">
        <f t="shared" si="1"/>
        <v>15615</v>
      </c>
      <c r="B18050" s="5" t="s">
        <v>15854</v>
      </c>
      <c r="C18050" s="6" t="s">
        <v>313</v>
      </c>
    </row>
    <row r="18051">
      <c r="A18051" s="7">
        <f t="shared" si="1"/>
        <v>15615</v>
      </c>
      <c r="B18051" s="5" t="s">
        <v>15854</v>
      </c>
      <c r="C18051" s="6" t="s">
        <v>487</v>
      </c>
    </row>
    <row r="18052">
      <c r="A18052" s="7">
        <f t="shared" si="1"/>
        <v>15616</v>
      </c>
      <c r="B18052" s="5" t="s">
        <v>15855</v>
      </c>
      <c r="C18052" s="6" t="s">
        <v>1040</v>
      </c>
    </row>
    <row r="18053">
      <c r="A18053" s="7">
        <f t="shared" si="1"/>
        <v>15617</v>
      </c>
      <c r="B18053" s="8" t="s">
        <v>15856</v>
      </c>
      <c r="C18053" s="9" t="s">
        <v>728</v>
      </c>
    </row>
    <row r="18054">
      <c r="A18054" s="7">
        <f t="shared" si="1"/>
        <v>15618</v>
      </c>
      <c r="B18054" s="8" t="s">
        <v>15857</v>
      </c>
      <c r="C18054" s="9" t="s">
        <v>40</v>
      </c>
    </row>
    <row r="18055">
      <c r="A18055" s="7">
        <f t="shared" si="1"/>
        <v>15619</v>
      </c>
      <c r="B18055" s="8" t="s">
        <v>15858</v>
      </c>
      <c r="C18055" s="9" t="s">
        <v>64</v>
      </c>
    </row>
    <row r="18056">
      <c r="A18056" s="7">
        <f t="shared" si="1"/>
        <v>15620</v>
      </c>
      <c r="B18056" s="5" t="s">
        <v>15859</v>
      </c>
      <c r="C18056" s="6" t="s">
        <v>765</v>
      </c>
    </row>
    <row r="18057">
      <c r="A18057" s="7">
        <f t="shared" si="1"/>
        <v>15621</v>
      </c>
      <c r="B18057" s="5" t="s">
        <v>15860</v>
      </c>
      <c r="C18057" s="6" t="s">
        <v>367</v>
      </c>
    </row>
    <row r="18058">
      <c r="A18058" s="7">
        <f t="shared" si="1"/>
        <v>15622</v>
      </c>
      <c r="B18058" s="5" t="s">
        <v>15861</v>
      </c>
      <c r="C18058" s="6" t="s">
        <v>1360</v>
      </c>
    </row>
    <row r="18059">
      <c r="A18059" s="7">
        <f t="shared" si="1"/>
        <v>15623</v>
      </c>
      <c r="B18059" s="8" t="s">
        <v>15862</v>
      </c>
      <c r="C18059" s="9" t="s">
        <v>416</v>
      </c>
    </row>
    <row r="18060">
      <c r="A18060" s="7">
        <f t="shared" si="1"/>
        <v>15624</v>
      </c>
      <c r="B18060" s="8" t="s">
        <v>15863</v>
      </c>
      <c r="C18060" s="9" t="s">
        <v>818</v>
      </c>
    </row>
    <row r="18061">
      <c r="A18061" s="7">
        <f t="shared" si="1"/>
        <v>15625</v>
      </c>
      <c r="B18061" s="8" t="s">
        <v>15864</v>
      </c>
      <c r="C18061" s="9" t="s">
        <v>40</v>
      </c>
    </row>
    <row r="18062">
      <c r="A18062" s="7">
        <f t="shared" si="1"/>
        <v>15626</v>
      </c>
      <c r="B18062" s="8" t="s">
        <v>15865</v>
      </c>
      <c r="C18062" s="9" t="s">
        <v>40</v>
      </c>
    </row>
    <row r="18063">
      <c r="A18063" s="7">
        <f t="shared" si="1"/>
        <v>15627</v>
      </c>
      <c r="B18063" s="8" t="s">
        <v>15866</v>
      </c>
      <c r="C18063" s="9" t="s">
        <v>40</v>
      </c>
    </row>
    <row r="18064">
      <c r="A18064" s="7">
        <f t="shared" si="1"/>
        <v>15628</v>
      </c>
      <c r="B18064" s="8" t="s">
        <v>15867</v>
      </c>
      <c r="C18064" s="9" t="s">
        <v>40</v>
      </c>
    </row>
    <row r="18065">
      <c r="A18065" s="7">
        <f t="shared" si="1"/>
        <v>15629</v>
      </c>
      <c r="B18065" s="8" t="s">
        <v>15868</v>
      </c>
      <c r="C18065" s="9" t="s">
        <v>40</v>
      </c>
    </row>
    <row r="18066">
      <c r="A18066" s="7">
        <f t="shared" si="1"/>
        <v>15630</v>
      </c>
      <c r="B18066" s="8" t="s">
        <v>15869</v>
      </c>
      <c r="C18066" s="9" t="s">
        <v>547</v>
      </c>
    </row>
    <row r="18067">
      <c r="A18067" s="7">
        <f t="shared" si="1"/>
        <v>15631</v>
      </c>
      <c r="B18067" s="8" t="s">
        <v>15870</v>
      </c>
      <c r="C18067" s="9" t="s">
        <v>530</v>
      </c>
    </row>
    <row r="18068">
      <c r="A18068" s="7">
        <f t="shared" si="1"/>
        <v>15632</v>
      </c>
      <c r="B18068" s="8" t="s">
        <v>15871</v>
      </c>
      <c r="C18068" s="9" t="s">
        <v>399</v>
      </c>
    </row>
    <row r="18069">
      <c r="A18069" s="7">
        <f t="shared" si="1"/>
        <v>15633</v>
      </c>
      <c r="B18069" s="5" t="s">
        <v>15872</v>
      </c>
      <c r="C18069" s="6" t="s">
        <v>393</v>
      </c>
    </row>
    <row r="18070">
      <c r="A18070" s="7">
        <f t="shared" si="1"/>
        <v>15634</v>
      </c>
      <c r="B18070" s="5" t="s">
        <v>15873</v>
      </c>
      <c r="C18070" s="6" t="s">
        <v>1585</v>
      </c>
    </row>
    <row r="18071">
      <c r="A18071" s="7">
        <f t="shared" si="1"/>
        <v>15635</v>
      </c>
      <c r="B18071" s="8" t="s">
        <v>15874</v>
      </c>
      <c r="C18071" s="9" t="s">
        <v>25</v>
      </c>
    </row>
    <row r="18072">
      <c r="A18072" s="7">
        <f t="shared" si="1"/>
        <v>15636</v>
      </c>
      <c r="B18072" s="8" t="s">
        <v>15875</v>
      </c>
      <c r="C18072" s="9" t="s">
        <v>162</v>
      </c>
    </row>
    <row r="18073">
      <c r="A18073" s="7">
        <f t="shared" si="1"/>
        <v>15636</v>
      </c>
      <c r="B18073" s="8" t="s">
        <v>15875</v>
      </c>
      <c r="C18073" s="9" t="s">
        <v>142</v>
      </c>
    </row>
    <row r="18074">
      <c r="A18074" s="7">
        <f t="shared" si="1"/>
        <v>15637</v>
      </c>
      <c r="B18074" s="5" t="s">
        <v>15876</v>
      </c>
      <c r="C18074" s="6" t="s">
        <v>989</v>
      </c>
    </row>
    <row r="18075">
      <c r="A18075" s="7">
        <f t="shared" si="1"/>
        <v>15638</v>
      </c>
      <c r="B18075" s="5" t="s">
        <v>15877</v>
      </c>
      <c r="C18075" s="6" t="s">
        <v>59</v>
      </c>
    </row>
    <row r="18076">
      <c r="A18076" s="7">
        <f t="shared" si="1"/>
        <v>15639</v>
      </c>
      <c r="B18076" s="8" t="s">
        <v>15878</v>
      </c>
      <c r="C18076" s="9" t="s">
        <v>64</v>
      </c>
    </row>
    <row r="18077">
      <c r="A18077" s="7">
        <f t="shared" si="1"/>
        <v>15640</v>
      </c>
      <c r="B18077" s="8" t="s">
        <v>15879</v>
      </c>
      <c r="C18077" s="9" t="s">
        <v>83</v>
      </c>
    </row>
    <row r="18078">
      <c r="A18078" s="7">
        <f t="shared" si="1"/>
        <v>15641</v>
      </c>
      <c r="B18078" s="5" t="s">
        <v>15880</v>
      </c>
      <c r="C18078" s="6" t="s">
        <v>1450</v>
      </c>
    </row>
    <row r="18079">
      <c r="A18079" s="7">
        <f t="shared" si="1"/>
        <v>15642</v>
      </c>
      <c r="B18079" s="5" t="s">
        <v>15881</v>
      </c>
      <c r="C18079" s="6" t="s">
        <v>1450</v>
      </c>
    </row>
    <row r="18080">
      <c r="A18080" s="7">
        <f t="shared" si="1"/>
        <v>15643</v>
      </c>
      <c r="B18080" s="5" t="s">
        <v>15882</v>
      </c>
      <c r="C18080" s="6" t="s">
        <v>1450</v>
      </c>
    </row>
    <row r="18081">
      <c r="A18081" s="7">
        <f t="shared" si="1"/>
        <v>15644</v>
      </c>
      <c r="B18081" s="5" t="s">
        <v>15883</v>
      </c>
      <c r="C18081" s="6" t="s">
        <v>426</v>
      </c>
    </row>
    <row r="18082">
      <c r="A18082" s="7">
        <f t="shared" si="1"/>
        <v>15645</v>
      </c>
      <c r="B18082" s="5" t="s">
        <v>15884</v>
      </c>
      <c r="C18082" s="6" t="s">
        <v>1450</v>
      </c>
    </row>
    <row r="18083">
      <c r="A18083" s="7">
        <f t="shared" si="1"/>
        <v>15646</v>
      </c>
      <c r="B18083" s="5" t="s">
        <v>15885</v>
      </c>
      <c r="C18083" s="6" t="s">
        <v>6852</v>
      </c>
    </row>
    <row r="18084">
      <c r="A18084" s="7">
        <f t="shared" si="1"/>
        <v>15647</v>
      </c>
      <c r="B18084" s="5" t="s">
        <v>15886</v>
      </c>
      <c r="C18084" s="6" t="s">
        <v>426</v>
      </c>
    </row>
    <row r="18085">
      <c r="A18085" s="7">
        <f t="shared" si="1"/>
        <v>15648</v>
      </c>
      <c r="B18085" s="5" t="s">
        <v>15887</v>
      </c>
      <c r="C18085" s="6" t="s">
        <v>426</v>
      </c>
    </row>
    <row r="18086">
      <c r="A18086" s="7">
        <f t="shared" si="1"/>
        <v>15649</v>
      </c>
      <c r="B18086" s="5" t="s">
        <v>15888</v>
      </c>
      <c r="C18086" s="6" t="s">
        <v>179</v>
      </c>
    </row>
    <row r="18087">
      <c r="A18087" s="7">
        <f t="shared" si="1"/>
        <v>15650</v>
      </c>
      <c r="B18087" s="5" t="s">
        <v>15889</v>
      </c>
      <c r="C18087" s="11" t="s">
        <v>423</v>
      </c>
    </row>
    <row r="18088">
      <c r="A18088" s="7">
        <f t="shared" si="1"/>
        <v>15651</v>
      </c>
      <c r="B18088" s="5" t="s">
        <v>15890</v>
      </c>
      <c r="C18088" s="6" t="s">
        <v>1450</v>
      </c>
    </row>
    <row r="18089">
      <c r="A18089" s="7">
        <f t="shared" si="1"/>
        <v>15652</v>
      </c>
      <c r="B18089" s="8" t="s">
        <v>15891</v>
      </c>
      <c r="C18089" s="6" t="s">
        <v>179</v>
      </c>
    </row>
    <row r="18090">
      <c r="A18090" s="7">
        <f t="shared" si="1"/>
        <v>15652</v>
      </c>
      <c r="B18090" s="8" t="s">
        <v>15891</v>
      </c>
      <c r="C18090" s="9" t="s">
        <v>60</v>
      </c>
    </row>
    <row r="18091">
      <c r="A18091" s="7">
        <f t="shared" si="1"/>
        <v>15652</v>
      </c>
      <c r="B18091" s="8" t="s">
        <v>15891</v>
      </c>
      <c r="C18091" s="9" t="s">
        <v>25</v>
      </c>
    </row>
    <row r="18092">
      <c r="A18092" s="7">
        <f t="shared" si="1"/>
        <v>15653</v>
      </c>
      <c r="B18092" s="5" t="s">
        <v>15892</v>
      </c>
      <c r="C18092" s="6" t="s">
        <v>179</v>
      </c>
    </row>
    <row r="18093">
      <c r="A18093" s="7">
        <f t="shared" si="1"/>
        <v>15654</v>
      </c>
      <c r="B18093" s="5" t="s">
        <v>15893</v>
      </c>
      <c r="C18093" s="6" t="s">
        <v>1450</v>
      </c>
    </row>
    <row r="18094">
      <c r="A18094" s="7">
        <f t="shared" si="1"/>
        <v>15655</v>
      </c>
      <c r="B18094" s="5" t="s">
        <v>15894</v>
      </c>
      <c r="C18094" s="6" t="s">
        <v>426</v>
      </c>
    </row>
    <row r="18095">
      <c r="A18095" s="7">
        <f t="shared" si="1"/>
        <v>15656</v>
      </c>
      <c r="B18095" s="8" t="s">
        <v>15895</v>
      </c>
      <c r="C18095" s="9" t="s">
        <v>65</v>
      </c>
    </row>
    <row r="18096">
      <c r="A18096" s="7">
        <f t="shared" si="1"/>
        <v>15657</v>
      </c>
      <c r="B18096" s="8" t="s">
        <v>15896</v>
      </c>
      <c r="C18096" s="9" t="s">
        <v>758</v>
      </c>
    </row>
    <row r="18097">
      <c r="A18097" s="7">
        <f t="shared" si="1"/>
        <v>15658</v>
      </c>
      <c r="B18097" s="5" t="s">
        <v>15897</v>
      </c>
      <c r="C18097" s="6" t="s">
        <v>467</v>
      </c>
    </row>
    <row r="18098">
      <c r="A18098" s="7">
        <f t="shared" si="1"/>
        <v>15659</v>
      </c>
      <c r="B18098" s="8" t="s">
        <v>15898</v>
      </c>
      <c r="C18098" s="9" t="s">
        <v>758</v>
      </c>
    </row>
    <row r="18099">
      <c r="A18099" s="7">
        <f t="shared" si="1"/>
        <v>15660</v>
      </c>
      <c r="B18099" s="8" t="s">
        <v>15899</v>
      </c>
      <c r="C18099" s="9" t="s">
        <v>52</v>
      </c>
    </row>
    <row r="18100">
      <c r="A18100" s="7">
        <f t="shared" si="1"/>
        <v>15661</v>
      </c>
      <c r="B18100" s="5" t="s">
        <v>15900</v>
      </c>
      <c r="C18100" s="6" t="s">
        <v>437</v>
      </c>
    </row>
    <row r="18101">
      <c r="A18101" s="7">
        <f t="shared" si="1"/>
        <v>15662</v>
      </c>
      <c r="B18101" s="5" t="s">
        <v>15901</v>
      </c>
      <c r="C18101" s="6" t="s">
        <v>32</v>
      </c>
    </row>
    <row r="18102">
      <c r="A18102" s="7">
        <f t="shared" si="1"/>
        <v>15663</v>
      </c>
      <c r="B18102" s="5" t="s">
        <v>15902</v>
      </c>
      <c r="C18102" s="6" t="s">
        <v>785</v>
      </c>
    </row>
    <row r="18103">
      <c r="A18103" s="7">
        <f t="shared" si="1"/>
        <v>15664</v>
      </c>
      <c r="B18103" s="8" t="s">
        <v>15903</v>
      </c>
      <c r="C18103" s="9" t="s">
        <v>372</v>
      </c>
    </row>
    <row r="18104">
      <c r="A18104" s="7">
        <f t="shared" si="1"/>
        <v>15665</v>
      </c>
      <c r="B18104" s="8" t="s">
        <v>15904</v>
      </c>
      <c r="C18104" s="6" t="s">
        <v>5613</v>
      </c>
    </row>
    <row r="18105">
      <c r="A18105" s="7">
        <f t="shared" si="1"/>
        <v>15665</v>
      </c>
      <c r="B18105" s="8" t="s">
        <v>15904</v>
      </c>
      <c r="C18105" s="9" t="s">
        <v>177</v>
      </c>
    </row>
    <row r="18106">
      <c r="A18106" s="7">
        <f t="shared" si="1"/>
        <v>15666</v>
      </c>
      <c r="B18106" s="8" t="s">
        <v>15905</v>
      </c>
      <c r="C18106" s="9" t="s">
        <v>547</v>
      </c>
    </row>
    <row r="18107">
      <c r="A18107" s="7">
        <f t="shared" si="1"/>
        <v>15667</v>
      </c>
      <c r="B18107" s="5" t="s">
        <v>15906</v>
      </c>
      <c r="C18107" s="6" t="s">
        <v>74</v>
      </c>
    </row>
    <row r="18108">
      <c r="A18108" s="7">
        <f t="shared" si="1"/>
        <v>15668</v>
      </c>
      <c r="B18108" s="5" t="s">
        <v>15907</v>
      </c>
      <c r="C18108" s="6" t="s">
        <v>591</v>
      </c>
    </row>
    <row r="18109">
      <c r="A18109" s="7">
        <f t="shared" si="1"/>
        <v>15669</v>
      </c>
      <c r="B18109" s="8" t="s">
        <v>15908</v>
      </c>
      <c r="C18109" s="9" t="s">
        <v>52</v>
      </c>
    </row>
    <row r="18110">
      <c r="A18110" s="7">
        <f t="shared" si="1"/>
        <v>15670</v>
      </c>
      <c r="B18110" s="8" t="s">
        <v>15909</v>
      </c>
      <c r="C18110" s="9" t="s">
        <v>83</v>
      </c>
    </row>
    <row r="18111">
      <c r="A18111" s="7">
        <f t="shared" si="1"/>
        <v>15671</v>
      </c>
      <c r="B18111" s="5" t="s">
        <v>15910</v>
      </c>
      <c r="C18111" s="6" t="s">
        <v>1248</v>
      </c>
    </row>
    <row r="18112">
      <c r="A18112" s="7">
        <f t="shared" si="1"/>
        <v>15672</v>
      </c>
      <c r="B18112" s="8" t="s">
        <v>15911</v>
      </c>
      <c r="C18112" s="9" t="s">
        <v>60</v>
      </c>
    </row>
    <row r="18113">
      <c r="A18113" s="7">
        <f t="shared" si="1"/>
        <v>15673</v>
      </c>
      <c r="B18113" s="8" t="s">
        <v>15912</v>
      </c>
      <c r="C18113" s="9" t="s">
        <v>399</v>
      </c>
    </row>
    <row r="18114">
      <c r="A18114" s="7">
        <f t="shared" si="1"/>
        <v>15674</v>
      </c>
      <c r="B18114" s="8" t="s">
        <v>15913</v>
      </c>
      <c r="C18114" s="9" t="s">
        <v>530</v>
      </c>
    </row>
    <row r="18115">
      <c r="A18115" s="7">
        <f t="shared" si="1"/>
        <v>15675</v>
      </c>
      <c r="B18115" s="5" t="s">
        <v>15914</v>
      </c>
      <c r="C18115" s="6" t="s">
        <v>4</v>
      </c>
    </row>
    <row r="18116">
      <c r="A18116" s="7">
        <f t="shared" si="1"/>
        <v>15676</v>
      </c>
      <c r="B18116" s="8" t="s">
        <v>15915</v>
      </c>
      <c r="C18116" s="9" t="s">
        <v>83</v>
      </c>
    </row>
    <row r="18117">
      <c r="A18117" s="7">
        <f t="shared" si="1"/>
        <v>15677</v>
      </c>
      <c r="B18117" s="8" t="s">
        <v>15916</v>
      </c>
      <c r="C18117" s="9" t="s">
        <v>547</v>
      </c>
    </row>
    <row r="18118">
      <c r="A18118" s="7">
        <f t="shared" si="1"/>
        <v>15677</v>
      </c>
      <c r="B18118" s="8" t="s">
        <v>15916</v>
      </c>
      <c r="C18118" s="6" t="s">
        <v>1012</v>
      </c>
    </row>
    <row r="18119">
      <c r="A18119" s="7">
        <f t="shared" si="1"/>
        <v>15678</v>
      </c>
      <c r="B18119" s="8" t="s">
        <v>15917</v>
      </c>
      <c r="C18119" s="9" t="s">
        <v>40</v>
      </c>
    </row>
    <row r="18120">
      <c r="A18120" s="7">
        <f t="shared" si="1"/>
        <v>15679</v>
      </c>
      <c r="B18120" s="5" t="s">
        <v>15918</v>
      </c>
      <c r="C18120" s="6" t="s">
        <v>78</v>
      </c>
    </row>
    <row r="18121">
      <c r="A18121" s="7">
        <f t="shared" si="1"/>
        <v>15680</v>
      </c>
      <c r="B18121" s="5" t="s">
        <v>15919</v>
      </c>
      <c r="C18121" s="6" t="s">
        <v>1007</v>
      </c>
    </row>
    <row r="18122">
      <c r="A18122" s="7">
        <f t="shared" si="1"/>
        <v>15681</v>
      </c>
      <c r="B18122" s="5" t="s">
        <v>15920</v>
      </c>
      <c r="C18122" s="6" t="s">
        <v>1360</v>
      </c>
    </row>
    <row r="18123">
      <c r="A18123" s="7">
        <f t="shared" si="1"/>
        <v>15682</v>
      </c>
      <c r="B18123" s="8" t="s">
        <v>15921</v>
      </c>
      <c r="C18123" s="9" t="s">
        <v>83</v>
      </c>
    </row>
    <row r="18124">
      <c r="A18124" s="7">
        <f t="shared" si="1"/>
        <v>15683</v>
      </c>
      <c r="B18124" s="5" t="s">
        <v>15922</v>
      </c>
      <c r="C18124" s="6" t="s">
        <v>437</v>
      </c>
    </row>
    <row r="18125">
      <c r="A18125" s="7">
        <f t="shared" si="1"/>
        <v>15684</v>
      </c>
      <c r="B18125" s="5" t="s">
        <v>15923</v>
      </c>
      <c r="C18125" s="6" t="s">
        <v>4</v>
      </c>
    </row>
    <row r="18126">
      <c r="A18126" s="7">
        <f t="shared" si="1"/>
        <v>15685</v>
      </c>
      <c r="B18126" s="5" t="s">
        <v>15924</v>
      </c>
      <c r="C18126" s="6" t="s">
        <v>4</v>
      </c>
    </row>
    <row r="18127">
      <c r="A18127" s="7">
        <f t="shared" si="1"/>
        <v>15686</v>
      </c>
      <c r="B18127" s="8" t="s">
        <v>15925</v>
      </c>
      <c r="C18127" s="9" t="s">
        <v>845</v>
      </c>
    </row>
    <row r="18128">
      <c r="A18128" s="7">
        <f t="shared" si="1"/>
        <v>15687</v>
      </c>
      <c r="B18128" s="5" t="s">
        <v>15926</v>
      </c>
      <c r="C18128" s="6" t="s">
        <v>471</v>
      </c>
    </row>
    <row r="18129">
      <c r="A18129" s="7">
        <f t="shared" si="1"/>
        <v>15688</v>
      </c>
      <c r="B18129" s="5" t="s">
        <v>15927</v>
      </c>
      <c r="C18129" s="6" t="s">
        <v>655</v>
      </c>
    </row>
    <row r="18130">
      <c r="A18130" s="7">
        <f t="shared" si="1"/>
        <v>15689</v>
      </c>
      <c r="B18130" s="5" t="s">
        <v>15928</v>
      </c>
      <c r="C18130" s="6" t="s">
        <v>97</v>
      </c>
    </row>
    <row r="18131">
      <c r="A18131" s="7">
        <f t="shared" si="1"/>
        <v>15689</v>
      </c>
      <c r="B18131" s="5" t="s">
        <v>15928</v>
      </c>
      <c r="C18131" s="6" t="s">
        <v>142</v>
      </c>
    </row>
    <row r="18132">
      <c r="A18132" s="7">
        <f t="shared" si="1"/>
        <v>15689</v>
      </c>
      <c r="B18132" s="5" t="s">
        <v>15928</v>
      </c>
      <c r="C18132" s="6" t="s">
        <v>655</v>
      </c>
    </row>
    <row r="18133">
      <c r="A18133" s="7">
        <f t="shared" si="1"/>
        <v>15689</v>
      </c>
      <c r="B18133" s="5" t="s">
        <v>15928</v>
      </c>
      <c r="C18133" s="6" t="s">
        <v>62</v>
      </c>
    </row>
    <row r="18134">
      <c r="A18134" s="7">
        <f t="shared" si="1"/>
        <v>15689</v>
      </c>
      <c r="B18134" s="5" t="s">
        <v>15928</v>
      </c>
      <c r="C18134" s="6" t="s">
        <v>1548</v>
      </c>
    </row>
    <row r="18135">
      <c r="A18135" s="7">
        <f t="shared" si="1"/>
        <v>15690</v>
      </c>
      <c r="B18135" s="5" t="s">
        <v>15929</v>
      </c>
      <c r="C18135" s="6" t="s">
        <v>62</v>
      </c>
    </row>
    <row r="18136">
      <c r="A18136" s="7">
        <f t="shared" si="1"/>
        <v>15691</v>
      </c>
      <c r="B18136" s="8" t="s">
        <v>15930</v>
      </c>
      <c r="C18136" s="9" t="s">
        <v>83</v>
      </c>
    </row>
    <row r="18137">
      <c r="A18137" s="7">
        <f t="shared" si="1"/>
        <v>15692</v>
      </c>
      <c r="B18137" s="8" t="s">
        <v>15931</v>
      </c>
      <c r="C18137" s="9" t="s">
        <v>83</v>
      </c>
    </row>
    <row r="18138">
      <c r="A18138" s="7">
        <f t="shared" si="1"/>
        <v>15693</v>
      </c>
      <c r="B18138" s="5" t="s">
        <v>15932</v>
      </c>
      <c r="C18138" s="6" t="s">
        <v>4</v>
      </c>
    </row>
    <row r="18139">
      <c r="A18139" s="7">
        <f t="shared" si="1"/>
        <v>15694</v>
      </c>
      <c r="B18139" s="8" t="s">
        <v>15933</v>
      </c>
      <c r="C18139" s="9" t="s">
        <v>54</v>
      </c>
    </row>
    <row r="18140">
      <c r="A18140" s="7">
        <f t="shared" si="1"/>
        <v>15694</v>
      </c>
      <c r="B18140" s="8" t="s">
        <v>15933</v>
      </c>
      <c r="C18140" s="9" t="s">
        <v>399</v>
      </c>
    </row>
    <row r="18141">
      <c r="A18141" s="7">
        <f t="shared" si="1"/>
        <v>15695</v>
      </c>
      <c r="B18141" s="8" t="s">
        <v>15934</v>
      </c>
      <c r="C18141" s="9" t="s">
        <v>758</v>
      </c>
    </row>
    <row r="18142">
      <c r="A18142" s="7">
        <f t="shared" si="1"/>
        <v>15696</v>
      </c>
      <c r="B18142" s="5" t="s">
        <v>15935</v>
      </c>
      <c r="C18142" s="6" t="s">
        <v>1279</v>
      </c>
    </row>
    <row r="18143">
      <c r="A18143" s="7">
        <f t="shared" si="1"/>
        <v>15697</v>
      </c>
      <c r="B18143" s="5" t="s">
        <v>15936</v>
      </c>
      <c r="C18143" s="6" t="s">
        <v>4</v>
      </c>
    </row>
    <row r="18144">
      <c r="A18144" s="7">
        <f t="shared" si="1"/>
        <v>15698</v>
      </c>
      <c r="B18144" s="8" t="s">
        <v>15937</v>
      </c>
      <c r="C18144" s="9" t="s">
        <v>547</v>
      </c>
    </row>
    <row r="18145">
      <c r="A18145" s="7">
        <f t="shared" si="1"/>
        <v>15699</v>
      </c>
      <c r="B18145" s="8" t="s">
        <v>15938</v>
      </c>
      <c r="C18145" s="9" t="s">
        <v>83</v>
      </c>
    </row>
    <row r="18146">
      <c r="A18146" s="7">
        <f t="shared" si="1"/>
        <v>15700</v>
      </c>
      <c r="B18146" s="8" t="s">
        <v>15939</v>
      </c>
      <c r="C18146" s="9" t="s">
        <v>1548</v>
      </c>
    </row>
    <row r="18147">
      <c r="A18147" s="7">
        <f t="shared" si="1"/>
        <v>15701</v>
      </c>
      <c r="B18147" s="5" t="s">
        <v>15940</v>
      </c>
      <c r="C18147" s="6" t="s">
        <v>4</v>
      </c>
    </row>
    <row r="18148">
      <c r="A18148" s="7">
        <f t="shared" si="1"/>
        <v>15702</v>
      </c>
      <c r="B18148" s="5" t="s">
        <v>15941</v>
      </c>
      <c r="C18148" s="6" t="s">
        <v>346</v>
      </c>
    </row>
    <row r="18149">
      <c r="A18149" s="7">
        <f t="shared" si="1"/>
        <v>15703</v>
      </c>
      <c r="B18149" s="5" t="s">
        <v>15942</v>
      </c>
      <c r="C18149" s="6" t="s">
        <v>681</v>
      </c>
    </row>
    <row r="18150">
      <c r="A18150" s="7">
        <f t="shared" si="1"/>
        <v>15704</v>
      </c>
      <c r="B18150" s="8" t="s">
        <v>15943</v>
      </c>
      <c r="C18150" s="9" t="s">
        <v>1776</v>
      </c>
    </row>
    <row r="18151">
      <c r="A18151" s="7">
        <f t="shared" si="1"/>
        <v>15705</v>
      </c>
      <c r="B18151" s="5" t="s">
        <v>15944</v>
      </c>
      <c r="C18151" s="6" t="s">
        <v>74</v>
      </c>
    </row>
    <row r="18152">
      <c r="A18152" s="7">
        <f t="shared" si="1"/>
        <v>15706</v>
      </c>
      <c r="B18152" s="8" t="s">
        <v>15945</v>
      </c>
      <c r="C18152" s="9" t="s">
        <v>1776</v>
      </c>
    </row>
    <row r="18153">
      <c r="A18153" s="7">
        <f t="shared" si="1"/>
        <v>15707</v>
      </c>
      <c r="B18153" s="5" t="s">
        <v>15946</v>
      </c>
      <c r="C18153" s="6" t="s">
        <v>1221</v>
      </c>
    </row>
    <row r="18154">
      <c r="A18154" s="7">
        <f t="shared" si="1"/>
        <v>15708</v>
      </c>
      <c r="B18154" s="5" t="s">
        <v>15947</v>
      </c>
      <c r="C18154" s="6" t="s">
        <v>1007</v>
      </c>
    </row>
    <row r="18155">
      <c r="A18155" s="7">
        <f t="shared" si="1"/>
        <v>15709</v>
      </c>
      <c r="B18155" s="8" t="s">
        <v>15948</v>
      </c>
      <c r="C18155" s="9" t="s">
        <v>728</v>
      </c>
    </row>
    <row r="18156">
      <c r="A18156" s="7">
        <f t="shared" si="1"/>
        <v>15709</v>
      </c>
      <c r="B18156" s="8" t="s">
        <v>15948</v>
      </c>
      <c r="C18156" s="9" t="s">
        <v>815</v>
      </c>
    </row>
    <row r="18157">
      <c r="A18157" s="7">
        <f t="shared" si="1"/>
        <v>15710</v>
      </c>
      <c r="B18157" s="8" t="s">
        <v>15949</v>
      </c>
      <c r="C18157" s="9" t="s">
        <v>40</v>
      </c>
    </row>
    <row r="18158">
      <c r="A18158" s="7">
        <f t="shared" si="1"/>
        <v>15711</v>
      </c>
      <c r="B18158" s="8" t="s">
        <v>15950</v>
      </c>
      <c r="C18158" s="9" t="s">
        <v>64</v>
      </c>
    </row>
    <row r="18159">
      <c r="A18159" s="7">
        <f t="shared" si="1"/>
        <v>15712</v>
      </c>
      <c r="B18159" s="8" t="s">
        <v>15951</v>
      </c>
      <c r="C18159" s="9" t="s">
        <v>815</v>
      </c>
    </row>
    <row r="18160">
      <c r="A18160" s="7">
        <f t="shared" si="1"/>
        <v>15713</v>
      </c>
      <c r="B18160" s="8" t="s">
        <v>15952</v>
      </c>
      <c r="C18160" s="9" t="s">
        <v>815</v>
      </c>
    </row>
    <row r="18161">
      <c r="A18161" s="7">
        <f t="shared" si="1"/>
        <v>15714</v>
      </c>
      <c r="B18161" s="5" t="s">
        <v>15953</v>
      </c>
      <c r="C18161" s="6" t="s">
        <v>74</v>
      </c>
    </row>
    <row r="18162">
      <c r="A18162" s="7">
        <f t="shared" si="1"/>
        <v>15715</v>
      </c>
      <c r="B18162" s="8" t="s">
        <v>15954</v>
      </c>
      <c r="C18162" s="9" t="s">
        <v>52</v>
      </c>
    </row>
    <row r="18163">
      <c r="A18163" s="7">
        <f t="shared" si="1"/>
        <v>15716</v>
      </c>
      <c r="B18163" s="5" t="s">
        <v>15955</v>
      </c>
      <c r="C18163" s="6" t="s">
        <v>2549</v>
      </c>
    </row>
    <row r="18164">
      <c r="A18164" s="7">
        <f t="shared" si="1"/>
        <v>15717</v>
      </c>
      <c r="B18164" s="8" t="s">
        <v>15956</v>
      </c>
      <c r="C18164" s="9" t="s">
        <v>399</v>
      </c>
    </row>
    <row r="18165">
      <c r="A18165" s="7">
        <f t="shared" si="1"/>
        <v>15718</v>
      </c>
      <c r="B18165" s="5" t="s">
        <v>15957</v>
      </c>
      <c r="C18165" s="6" t="s">
        <v>467</v>
      </c>
    </row>
    <row r="18166">
      <c r="A18166" s="7">
        <f t="shared" si="1"/>
        <v>15719</v>
      </c>
      <c r="B18166" s="5" t="s">
        <v>15958</v>
      </c>
      <c r="C18166" s="6" t="s">
        <v>1007</v>
      </c>
    </row>
    <row r="18167">
      <c r="A18167" s="7">
        <f t="shared" si="1"/>
        <v>15720</v>
      </c>
      <c r="B18167" s="5" t="s">
        <v>15959</v>
      </c>
      <c r="C18167" s="6" t="s">
        <v>1007</v>
      </c>
    </row>
    <row r="18168">
      <c r="A18168" s="7">
        <f t="shared" si="1"/>
        <v>15721</v>
      </c>
      <c r="B18168" s="5" t="s">
        <v>15960</v>
      </c>
      <c r="C18168" s="6" t="s">
        <v>1007</v>
      </c>
    </row>
    <row r="18169">
      <c r="A18169" s="7">
        <f t="shared" si="1"/>
        <v>15722</v>
      </c>
      <c r="B18169" s="5" t="s">
        <v>15961</v>
      </c>
      <c r="C18169" s="6" t="s">
        <v>467</v>
      </c>
    </row>
    <row r="18170">
      <c r="A18170" s="7">
        <f t="shared" si="1"/>
        <v>15723</v>
      </c>
      <c r="B18170" s="8" t="s">
        <v>15962</v>
      </c>
      <c r="C18170" s="9" t="s">
        <v>399</v>
      </c>
    </row>
    <row r="18171">
      <c r="A18171" s="7">
        <f t="shared" si="1"/>
        <v>15724</v>
      </c>
      <c r="B18171" s="8" t="s">
        <v>15963</v>
      </c>
      <c r="C18171" s="9" t="s">
        <v>758</v>
      </c>
    </row>
    <row r="18172">
      <c r="A18172" s="7">
        <f t="shared" si="1"/>
        <v>15725</v>
      </c>
      <c r="B18172" s="8" t="s">
        <v>15964</v>
      </c>
      <c r="C18172" s="9" t="s">
        <v>722</v>
      </c>
    </row>
    <row r="18173">
      <c r="A18173" s="7">
        <f t="shared" si="1"/>
        <v>15726</v>
      </c>
      <c r="B18173" s="5" t="s">
        <v>15965</v>
      </c>
      <c r="C18173" s="6" t="s">
        <v>1007</v>
      </c>
    </row>
    <row r="18174">
      <c r="A18174" s="7">
        <f t="shared" si="1"/>
        <v>15727</v>
      </c>
      <c r="B18174" s="8" t="s">
        <v>15966</v>
      </c>
      <c r="C18174" s="9" t="s">
        <v>83</v>
      </c>
    </row>
    <row r="18175">
      <c r="A18175" s="7">
        <f t="shared" si="1"/>
        <v>15728</v>
      </c>
      <c r="B18175" s="8" t="s">
        <v>15967</v>
      </c>
      <c r="C18175" s="9" t="s">
        <v>1470</v>
      </c>
    </row>
    <row r="18176">
      <c r="A18176" s="7">
        <f t="shared" si="1"/>
        <v>15728</v>
      </c>
      <c r="B18176" s="8" t="s">
        <v>15967</v>
      </c>
      <c r="C18176" s="9" t="s">
        <v>1548</v>
      </c>
    </row>
    <row r="18177">
      <c r="A18177" s="7">
        <f t="shared" si="1"/>
        <v>15729</v>
      </c>
      <c r="B18177" s="5" t="s">
        <v>15968</v>
      </c>
      <c r="C18177" s="6" t="s">
        <v>142</v>
      </c>
    </row>
    <row r="18178">
      <c r="A18178" s="7">
        <f t="shared" si="1"/>
        <v>15730</v>
      </c>
      <c r="B18178" s="5" t="s">
        <v>15969</v>
      </c>
      <c r="C18178" s="6" t="s">
        <v>59</v>
      </c>
    </row>
    <row r="18179">
      <c r="A18179" s="7">
        <f t="shared" si="1"/>
        <v>15730</v>
      </c>
      <c r="B18179" s="5" t="s">
        <v>15969</v>
      </c>
      <c r="C18179" s="6" t="s">
        <v>60</v>
      </c>
    </row>
    <row r="18180">
      <c r="A18180" s="7">
        <f t="shared" si="1"/>
        <v>15730</v>
      </c>
      <c r="B18180" s="5" t="s">
        <v>15969</v>
      </c>
      <c r="C18180" s="6" t="s">
        <v>150</v>
      </c>
    </row>
    <row r="18181">
      <c r="A18181" s="7">
        <f t="shared" si="1"/>
        <v>15730</v>
      </c>
      <c r="B18181" s="5" t="s">
        <v>15969</v>
      </c>
      <c r="C18181" s="6" t="s">
        <v>40</v>
      </c>
    </row>
    <row r="18182">
      <c r="A18182" s="7">
        <f t="shared" si="1"/>
        <v>15731</v>
      </c>
      <c r="B18182" s="8" t="s">
        <v>15970</v>
      </c>
      <c r="C18182" s="9" t="s">
        <v>188</v>
      </c>
    </row>
    <row r="18183">
      <c r="A18183" s="7">
        <f t="shared" si="1"/>
        <v>15732</v>
      </c>
      <c r="B18183" s="8" t="s">
        <v>15971</v>
      </c>
      <c r="C18183" s="6" t="s">
        <v>1012</v>
      </c>
    </row>
    <row r="18184">
      <c r="A18184" s="7">
        <f t="shared" si="1"/>
        <v>15733</v>
      </c>
      <c r="B18184" s="5" t="s">
        <v>15972</v>
      </c>
      <c r="C18184" s="6" t="s">
        <v>591</v>
      </c>
    </row>
    <row r="18185">
      <c r="A18185" s="7">
        <f t="shared" si="1"/>
        <v>15734</v>
      </c>
      <c r="B18185" s="5" t="s">
        <v>15973</v>
      </c>
      <c r="C18185" s="6" t="s">
        <v>1007</v>
      </c>
    </row>
    <row r="18186">
      <c r="A18186" s="7">
        <f t="shared" si="1"/>
        <v>15735</v>
      </c>
      <c r="B18186" s="5" t="s">
        <v>15974</v>
      </c>
      <c r="C18186" s="6" t="s">
        <v>1248</v>
      </c>
    </row>
    <row r="18187">
      <c r="A18187" s="7">
        <f t="shared" si="1"/>
        <v>15736</v>
      </c>
      <c r="B18187" s="8" t="s">
        <v>15975</v>
      </c>
      <c r="C18187" s="9" t="s">
        <v>815</v>
      </c>
    </row>
    <row r="18188">
      <c r="A18188" s="7">
        <f t="shared" si="1"/>
        <v>15737</v>
      </c>
      <c r="B18188" s="5" t="s">
        <v>15976</v>
      </c>
      <c r="C18188" s="6" t="s">
        <v>20</v>
      </c>
    </row>
    <row r="18189">
      <c r="A18189" s="7">
        <f t="shared" si="1"/>
        <v>15738</v>
      </c>
      <c r="B18189" s="8" t="s">
        <v>15977</v>
      </c>
      <c r="C18189" s="9" t="s">
        <v>815</v>
      </c>
    </row>
    <row r="18190">
      <c r="A18190" s="7">
        <f t="shared" si="1"/>
        <v>15739</v>
      </c>
      <c r="B18190" s="8" t="s">
        <v>15978</v>
      </c>
      <c r="C18190" s="9" t="s">
        <v>83</v>
      </c>
    </row>
    <row r="18191">
      <c r="A18191" s="7">
        <f t="shared" si="1"/>
        <v>15740</v>
      </c>
      <c r="B18191" s="8" t="s">
        <v>15979</v>
      </c>
      <c r="C18191" s="9" t="s">
        <v>83</v>
      </c>
    </row>
    <row r="18192">
      <c r="A18192" s="7">
        <f t="shared" si="1"/>
        <v>15741</v>
      </c>
      <c r="B18192" s="8" t="s">
        <v>15980</v>
      </c>
      <c r="C18192" s="9" t="s">
        <v>1470</v>
      </c>
    </row>
    <row r="18193">
      <c r="A18193" s="7">
        <f t="shared" si="1"/>
        <v>15742</v>
      </c>
      <c r="B18193" s="8" t="s">
        <v>15981</v>
      </c>
      <c r="C18193" s="9" t="s">
        <v>121</v>
      </c>
    </row>
    <row r="18194">
      <c r="A18194" s="7">
        <f t="shared" si="1"/>
        <v>15743</v>
      </c>
      <c r="B18194" s="8" t="s">
        <v>15982</v>
      </c>
      <c r="C18194" s="9" t="s">
        <v>83</v>
      </c>
    </row>
    <row r="18195">
      <c r="A18195" s="7">
        <f t="shared" si="1"/>
        <v>15744</v>
      </c>
      <c r="B18195" s="8" t="s">
        <v>15983</v>
      </c>
      <c r="C18195" s="9" t="s">
        <v>64</v>
      </c>
    </row>
    <row r="18196">
      <c r="A18196" s="7">
        <f t="shared" si="1"/>
        <v>15745</v>
      </c>
      <c r="B18196" s="5" t="s">
        <v>15984</v>
      </c>
      <c r="C18196" s="6" t="s">
        <v>1007</v>
      </c>
    </row>
    <row r="18197">
      <c r="A18197" s="7">
        <f t="shared" si="1"/>
        <v>15745</v>
      </c>
      <c r="B18197" s="5" t="s">
        <v>15984</v>
      </c>
      <c r="C18197" s="6" t="s">
        <v>656</v>
      </c>
    </row>
    <row r="18198">
      <c r="A18198" s="7">
        <f t="shared" si="1"/>
        <v>15746</v>
      </c>
      <c r="B18198" s="8" t="s">
        <v>15985</v>
      </c>
      <c r="C18198" s="9" t="s">
        <v>1470</v>
      </c>
    </row>
    <row r="18199">
      <c r="A18199" s="7">
        <f t="shared" si="1"/>
        <v>15747</v>
      </c>
      <c r="B18199" s="8" t="s">
        <v>15986</v>
      </c>
      <c r="C18199" s="9" t="s">
        <v>758</v>
      </c>
    </row>
    <row r="18200">
      <c r="A18200" s="7">
        <f t="shared" si="1"/>
        <v>15748</v>
      </c>
      <c r="B18200" s="8" t="s">
        <v>15987</v>
      </c>
      <c r="C18200" s="9" t="s">
        <v>530</v>
      </c>
    </row>
    <row r="18201">
      <c r="A18201" s="7">
        <f t="shared" si="1"/>
        <v>15749</v>
      </c>
      <c r="B18201" s="8" t="s">
        <v>15988</v>
      </c>
      <c r="C18201" s="9" t="s">
        <v>815</v>
      </c>
    </row>
    <row r="18202">
      <c r="A18202" s="7">
        <f t="shared" si="1"/>
        <v>15750</v>
      </c>
      <c r="B18202" s="8" t="s">
        <v>15989</v>
      </c>
      <c r="C18202" s="9" t="s">
        <v>40</v>
      </c>
    </row>
    <row r="18203">
      <c r="A18203" s="7">
        <f t="shared" si="1"/>
        <v>15751</v>
      </c>
      <c r="B18203" s="5" t="s">
        <v>15990</v>
      </c>
      <c r="C18203" s="6" t="s">
        <v>15</v>
      </c>
    </row>
    <row r="18204">
      <c r="A18204" s="7">
        <f t="shared" si="1"/>
        <v>15752</v>
      </c>
      <c r="B18204" s="8" t="s">
        <v>15991</v>
      </c>
      <c r="C18204" s="9" t="s">
        <v>142</v>
      </c>
    </row>
    <row r="18205">
      <c r="A18205" s="7">
        <f t="shared" si="1"/>
        <v>15753</v>
      </c>
      <c r="B18205" s="8" t="s">
        <v>15992</v>
      </c>
      <c r="C18205" s="9" t="s">
        <v>142</v>
      </c>
    </row>
    <row r="18206">
      <c r="A18206" s="7">
        <f t="shared" si="1"/>
        <v>15754</v>
      </c>
      <c r="B18206" s="5" t="s">
        <v>15993</v>
      </c>
      <c r="C18206" s="6" t="s">
        <v>1007</v>
      </c>
    </row>
    <row r="18207">
      <c r="A18207" s="7">
        <f t="shared" si="1"/>
        <v>15755</v>
      </c>
      <c r="B18207" s="5" t="s">
        <v>15994</v>
      </c>
      <c r="C18207" s="6" t="s">
        <v>1120</v>
      </c>
    </row>
    <row r="18208">
      <c r="A18208" s="7">
        <f t="shared" si="1"/>
        <v>15756</v>
      </c>
      <c r="B18208" s="8" t="s">
        <v>15995</v>
      </c>
      <c r="C18208" s="9" t="s">
        <v>56</v>
      </c>
    </row>
    <row r="18209">
      <c r="A18209" s="7">
        <f t="shared" si="1"/>
        <v>15757</v>
      </c>
      <c r="B18209" s="5" t="s">
        <v>15996</v>
      </c>
      <c r="C18209" s="6" t="s">
        <v>656</v>
      </c>
    </row>
    <row r="18210">
      <c r="A18210" s="7">
        <f t="shared" si="1"/>
        <v>15758</v>
      </c>
      <c r="B18210" s="5" t="s">
        <v>15997</v>
      </c>
      <c r="C18210" s="6" t="s">
        <v>27</v>
      </c>
    </row>
    <row r="18211">
      <c r="A18211" s="7">
        <f t="shared" si="1"/>
        <v>15759</v>
      </c>
      <c r="B18211" s="5" t="s">
        <v>15998</v>
      </c>
      <c r="C18211" s="6" t="s">
        <v>1856</v>
      </c>
    </row>
    <row r="18212">
      <c r="A18212" s="7">
        <f t="shared" si="1"/>
        <v>15760</v>
      </c>
      <c r="B18212" s="5" t="s">
        <v>15999</v>
      </c>
      <c r="C18212" s="6" t="s">
        <v>20</v>
      </c>
    </row>
    <row r="18213">
      <c r="A18213" s="7">
        <f t="shared" si="1"/>
        <v>15761</v>
      </c>
      <c r="B18213" s="8" t="s">
        <v>16000</v>
      </c>
      <c r="C18213" s="9" t="s">
        <v>64</v>
      </c>
    </row>
    <row r="18214">
      <c r="A18214" s="7">
        <f t="shared" si="1"/>
        <v>15762</v>
      </c>
      <c r="B18214" s="5" t="s">
        <v>16001</v>
      </c>
      <c r="C18214" s="6" t="s">
        <v>2549</v>
      </c>
    </row>
    <row r="18215">
      <c r="A18215" s="7">
        <f t="shared" si="1"/>
        <v>15763</v>
      </c>
      <c r="B18215" s="5" t="s">
        <v>16002</v>
      </c>
      <c r="C18215" s="6" t="s">
        <v>612</v>
      </c>
    </row>
    <row r="18216">
      <c r="A18216" s="7">
        <f t="shared" si="1"/>
        <v>15764</v>
      </c>
      <c r="B18216" s="8" t="s">
        <v>16003</v>
      </c>
      <c r="C18216" s="9" t="s">
        <v>547</v>
      </c>
    </row>
    <row r="18217">
      <c r="A18217" s="7">
        <f t="shared" si="1"/>
        <v>15765</v>
      </c>
      <c r="B18217" s="5" t="s">
        <v>16004</v>
      </c>
      <c r="C18217" s="6" t="s">
        <v>681</v>
      </c>
    </row>
    <row r="18218">
      <c r="A18218" s="7">
        <f t="shared" si="1"/>
        <v>15766</v>
      </c>
      <c r="B18218" s="5" t="s">
        <v>16005</v>
      </c>
      <c r="C18218" s="6" t="s">
        <v>462</v>
      </c>
    </row>
    <row r="18219">
      <c r="A18219" s="7">
        <f t="shared" si="1"/>
        <v>15767</v>
      </c>
      <c r="B18219" s="8" t="s">
        <v>16006</v>
      </c>
      <c r="C18219" s="9" t="s">
        <v>52</v>
      </c>
    </row>
    <row r="18220">
      <c r="A18220" s="7">
        <f t="shared" si="1"/>
        <v>15768</v>
      </c>
      <c r="B18220" s="8" t="s">
        <v>16007</v>
      </c>
      <c r="C18220" s="9" t="s">
        <v>46</v>
      </c>
    </row>
    <row r="18221">
      <c r="A18221" s="7">
        <f t="shared" si="1"/>
        <v>15769</v>
      </c>
      <c r="B18221" s="8" t="s">
        <v>16008</v>
      </c>
      <c r="C18221" s="9" t="s">
        <v>88</v>
      </c>
    </row>
    <row r="18222">
      <c r="A18222" s="7">
        <f t="shared" si="1"/>
        <v>15770</v>
      </c>
      <c r="B18222" s="5" t="s">
        <v>16009</v>
      </c>
      <c r="C18222" s="6" t="s">
        <v>1290</v>
      </c>
    </row>
    <row r="18223">
      <c r="A18223" s="7">
        <f t="shared" si="1"/>
        <v>15770</v>
      </c>
      <c r="B18223" s="5" t="s">
        <v>16009</v>
      </c>
      <c r="C18223" s="6" t="s">
        <v>547</v>
      </c>
    </row>
    <row r="18224">
      <c r="A18224" s="7">
        <f t="shared" si="1"/>
        <v>15771</v>
      </c>
      <c r="B18224" s="5" t="s">
        <v>16010</v>
      </c>
      <c r="C18224" s="6" t="s">
        <v>32</v>
      </c>
    </row>
    <row r="18225">
      <c r="A18225" s="7">
        <f t="shared" si="1"/>
        <v>15772</v>
      </c>
      <c r="B18225" s="5" t="s">
        <v>16011</v>
      </c>
      <c r="C18225" s="6" t="s">
        <v>765</v>
      </c>
    </row>
    <row r="18226">
      <c r="A18226" s="7">
        <f t="shared" si="1"/>
        <v>15773</v>
      </c>
      <c r="B18226" s="5" t="s">
        <v>16012</v>
      </c>
      <c r="C18226" s="6" t="s">
        <v>621</v>
      </c>
    </row>
    <row r="18227">
      <c r="A18227" s="7">
        <f t="shared" si="1"/>
        <v>15774</v>
      </c>
      <c r="B18227" s="8" t="s">
        <v>16013</v>
      </c>
      <c r="C18227" s="9" t="s">
        <v>893</v>
      </c>
    </row>
    <row r="18228">
      <c r="A18228" s="7">
        <f t="shared" si="1"/>
        <v>15775</v>
      </c>
      <c r="B18228" s="5" t="s">
        <v>16014</v>
      </c>
      <c r="C18228" s="6" t="s">
        <v>20</v>
      </c>
    </row>
    <row r="18229">
      <c r="A18229" s="7">
        <f t="shared" si="1"/>
        <v>15776</v>
      </c>
      <c r="B18229" s="5" t="s">
        <v>16015</v>
      </c>
      <c r="C18229" s="6" t="s">
        <v>989</v>
      </c>
    </row>
    <row r="18230">
      <c r="A18230" s="7">
        <f t="shared" si="1"/>
        <v>15777</v>
      </c>
      <c r="B18230" s="5" t="s">
        <v>16016</v>
      </c>
      <c r="C18230" s="6" t="s">
        <v>479</v>
      </c>
    </row>
    <row r="18231">
      <c r="A18231" s="7">
        <f t="shared" si="1"/>
        <v>15778</v>
      </c>
      <c r="B18231" s="8" t="s">
        <v>16017</v>
      </c>
      <c r="C18231" s="9" t="s">
        <v>64</v>
      </c>
    </row>
    <row r="18232">
      <c r="A18232" s="7">
        <f t="shared" si="1"/>
        <v>15779</v>
      </c>
      <c r="B18232" s="5" t="s">
        <v>16018</v>
      </c>
      <c r="C18232" s="6" t="s">
        <v>467</v>
      </c>
    </row>
    <row r="18233">
      <c r="A18233" s="7">
        <f t="shared" si="1"/>
        <v>15780</v>
      </c>
      <c r="B18233" s="8" t="s">
        <v>16019</v>
      </c>
      <c r="C18233" s="9" t="s">
        <v>42</v>
      </c>
    </row>
    <row r="18234">
      <c r="A18234" s="7">
        <f t="shared" si="1"/>
        <v>15781</v>
      </c>
      <c r="B18234" s="8" t="s">
        <v>16020</v>
      </c>
      <c r="C18234" s="9" t="s">
        <v>40</v>
      </c>
    </row>
    <row r="18235">
      <c r="A18235" s="7">
        <f t="shared" si="1"/>
        <v>15782</v>
      </c>
      <c r="B18235" s="5" t="s">
        <v>16021</v>
      </c>
      <c r="C18235" s="6" t="s">
        <v>324</v>
      </c>
    </row>
    <row r="18236">
      <c r="A18236" s="7">
        <f t="shared" si="1"/>
        <v>15783</v>
      </c>
      <c r="B18236" s="5" t="s">
        <v>16022</v>
      </c>
      <c r="C18236" s="6" t="s">
        <v>1360</v>
      </c>
    </row>
    <row r="18237">
      <c r="A18237" s="7">
        <f t="shared" si="1"/>
        <v>15784</v>
      </c>
      <c r="B18237" s="5" t="s">
        <v>16023</v>
      </c>
      <c r="C18237" s="6" t="s">
        <v>621</v>
      </c>
    </row>
    <row r="18238">
      <c r="A18238" s="7">
        <f t="shared" si="1"/>
        <v>15785</v>
      </c>
      <c r="B18238" s="15" t="s">
        <v>16024</v>
      </c>
      <c r="C18238" s="17" t="s">
        <v>426</v>
      </c>
    </row>
    <row r="18239">
      <c r="A18239" s="7">
        <f t="shared" si="1"/>
        <v>15786</v>
      </c>
      <c r="B18239" s="5" t="s">
        <v>16025</v>
      </c>
      <c r="C18239" s="6" t="s">
        <v>1040</v>
      </c>
    </row>
    <row r="18240">
      <c r="A18240" s="7">
        <f t="shared" si="1"/>
        <v>15787</v>
      </c>
      <c r="B18240" s="8" t="s">
        <v>16026</v>
      </c>
      <c r="C18240" s="9" t="s">
        <v>46</v>
      </c>
    </row>
    <row r="18241">
      <c r="A18241" s="7">
        <f t="shared" si="1"/>
        <v>15788</v>
      </c>
      <c r="B18241" s="5" t="s">
        <v>16027</v>
      </c>
      <c r="C18241" s="6" t="s">
        <v>1223</v>
      </c>
    </row>
    <row r="18242">
      <c r="A18242" s="7">
        <f t="shared" si="1"/>
        <v>15789</v>
      </c>
      <c r="B18242" s="5" t="s">
        <v>16028</v>
      </c>
      <c r="C18242" s="17" t="s">
        <v>1470</v>
      </c>
    </row>
    <row r="18243">
      <c r="A18243" s="7">
        <f t="shared" si="1"/>
        <v>15789</v>
      </c>
      <c r="B18243" s="5" t="s">
        <v>16028</v>
      </c>
      <c r="C18243" s="17" t="s">
        <v>655</v>
      </c>
    </row>
    <row r="18244">
      <c r="A18244" s="7">
        <f t="shared" si="1"/>
        <v>15790</v>
      </c>
      <c r="B18244" s="8" t="s">
        <v>16029</v>
      </c>
      <c r="C18244" s="9" t="s">
        <v>1548</v>
      </c>
    </row>
    <row r="18245">
      <c r="A18245" s="7">
        <f t="shared" si="1"/>
        <v>15791</v>
      </c>
      <c r="B18245" s="16" t="s">
        <v>16030</v>
      </c>
      <c r="C18245" s="6" t="s">
        <v>1235</v>
      </c>
    </row>
    <row r="18246">
      <c r="A18246" s="7">
        <f t="shared" si="1"/>
        <v>15792</v>
      </c>
      <c r="B18246" s="8" t="s">
        <v>16031</v>
      </c>
      <c r="C18246" s="9" t="s">
        <v>46</v>
      </c>
    </row>
    <row r="18247">
      <c r="A18247" s="7">
        <f t="shared" si="1"/>
        <v>15793</v>
      </c>
      <c r="B18247" s="16" t="s">
        <v>16032</v>
      </c>
      <c r="C18247" s="6" t="s">
        <v>1235</v>
      </c>
    </row>
    <row r="18248">
      <c r="A18248" s="7">
        <f t="shared" si="1"/>
        <v>15794</v>
      </c>
      <c r="B18248" s="5" t="s">
        <v>16033</v>
      </c>
      <c r="C18248" s="6" t="s">
        <v>1007</v>
      </c>
    </row>
    <row r="18249">
      <c r="A18249" s="7">
        <f t="shared" si="1"/>
        <v>15795</v>
      </c>
      <c r="B18249" s="8" t="s">
        <v>16034</v>
      </c>
      <c r="C18249" s="9" t="s">
        <v>52</v>
      </c>
    </row>
    <row r="18250">
      <c r="A18250" s="7">
        <f t="shared" si="1"/>
        <v>15796</v>
      </c>
      <c r="B18250" s="5" t="s">
        <v>16035</v>
      </c>
      <c r="C18250" s="6" t="s">
        <v>538</v>
      </c>
    </row>
    <row r="18251">
      <c r="A18251" s="7">
        <f t="shared" si="1"/>
        <v>15797</v>
      </c>
      <c r="B18251" s="8" t="s">
        <v>16036</v>
      </c>
      <c r="C18251" s="9" t="s">
        <v>162</v>
      </c>
    </row>
    <row r="18252">
      <c r="A18252" s="7">
        <f t="shared" si="1"/>
        <v>15798</v>
      </c>
      <c r="B18252" s="8" t="s">
        <v>16037</v>
      </c>
      <c r="C18252" s="9" t="s">
        <v>40</v>
      </c>
    </row>
    <row r="18253">
      <c r="A18253" s="7">
        <f t="shared" si="1"/>
        <v>15799</v>
      </c>
      <c r="B18253" s="5" t="s">
        <v>16038</v>
      </c>
      <c r="C18253" s="6" t="s">
        <v>727</v>
      </c>
    </row>
    <row r="18254">
      <c r="A18254" s="7">
        <f t="shared" si="1"/>
        <v>15800</v>
      </c>
      <c r="B18254" s="8" t="s">
        <v>16039</v>
      </c>
      <c r="C18254" s="9" t="s">
        <v>64</v>
      </c>
    </row>
    <row r="18255">
      <c r="A18255" s="7">
        <f t="shared" si="1"/>
        <v>15801</v>
      </c>
      <c r="B18255" s="5" t="s">
        <v>16040</v>
      </c>
      <c r="C18255" s="6" t="s">
        <v>681</v>
      </c>
    </row>
    <row r="18256">
      <c r="A18256" s="7">
        <f t="shared" si="1"/>
        <v>15802</v>
      </c>
      <c r="B18256" s="5" t="s">
        <v>16041</v>
      </c>
      <c r="C18256" s="6" t="s">
        <v>59</v>
      </c>
    </row>
    <row r="18257">
      <c r="A18257" s="7">
        <f t="shared" si="1"/>
        <v>15803</v>
      </c>
      <c r="B18257" s="8" t="s">
        <v>16042</v>
      </c>
      <c r="C18257" s="9" t="s">
        <v>46</v>
      </c>
    </row>
    <row r="18258">
      <c r="A18258" s="7">
        <f t="shared" si="1"/>
        <v>15804</v>
      </c>
      <c r="B18258" s="8" t="s">
        <v>16043</v>
      </c>
      <c r="C18258" s="9" t="s">
        <v>372</v>
      </c>
    </row>
    <row r="18259">
      <c r="A18259" s="7">
        <f t="shared" si="1"/>
        <v>15805</v>
      </c>
      <c r="B18259" s="5" t="s">
        <v>16044</v>
      </c>
      <c r="C18259" s="6" t="s">
        <v>1458</v>
      </c>
    </row>
    <row r="18260">
      <c r="A18260" s="7">
        <f t="shared" si="1"/>
        <v>15806</v>
      </c>
      <c r="B18260" s="5" t="s">
        <v>16045</v>
      </c>
      <c r="C18260" s="6" t="s">
        <v>1458</v>
      </c>
    </row>
    <row r="18261">
      <c r="A18261" s="7">
        <f t="shared" si="1"/>
        <v>15807</v>
      </c>
      <c r="B18261" s="5" t="s">
        <v>16046</v>
      </c>
      <c r="C18261" s="6" t="s">
        <v>405</v>
      </c>
    </row>
    <row r="18262">
      <c r="A18262" s="7">
        <f t="shared" si="1"/>
        <v>15808</v>
      </c>
      <c r="B18262" s="5" t="s">
        <v>16047</v>
      </c>
      <c r="C18262" s="6" t="s">
        <v>1458</v>
      </c>
    </row>
    <row r="18263">
      <c r="A18263" s="7">
        <f t="shared" si="1"/>
        <v>15809</v>
      </c>
      <c r="B18263" s="5" t="s">
        <v>16048</v>
      </c>
      <c r="C18263" s="6" t="s">
        <v>765</v>
      </c>
    </row>
    <row r="18264">
      <c r="A18264" s="7">
        <f t="shared" si="1"/>
        <v>15810</v>
      </c>
      <c r="B18264" s="8" t="s">
        <v>16049</v>
      </c>
      <c r="C18264" s="9" t="s">
        <v>547</v>
      </c>
    </row>
    <row r="18265">
      <c r="A18265" s="7">
        <f t="shared" si="1"/>
        <v>15811</v>
      </c>
      <c r="B18265" s="5" t="s">
        <v>16050</v>
      </c>
      <c r="C18265" s="6" t="s">
        <v>621</v>
      </c>
    </row>
    <row r="18266">
      <c r="A18266" s="7">
        <f t="shared" si="1"/>
        <v>15812</v>
      </c>
      <c r="B18266" s="5" t="s">
        <v>16051</v>
      </c>
      <c r="C18266" s="6" t="s">
        <v>780</v>
      </c>
    </row>
    <row r="18267">
      <c r="A18267" s="7">
        <f t="shared" si="1"/>
        <v>15813</v>
      </c>
      <c r="B18267" s="5" t="s">
        <v>16052</v>
      </c>
      <c r="C18267" s="6" t="s">
        <v>356</v>
      </c>
    </row>
    <row r="18268">
      <c r="A18268" s="7">
        <f t="shared" si="1"/>
        <v>15814</v>
      </c>
      <c r="B18268" s="5" t="s">
        <v>16053</v>
      </c>
      <c r="C18268" s="6" t="s">
        <v>356</v>
      </c>
    </row>
    <row r="18269">
      <c r="A18269" s="7">
        <f t="shared" si="1"/>
        <v>15814</v>
      </c>
      <c r="B18269" s="5" t="s">
        <v>16053</v>
      </c>
      <c r="C18269" s="6" t="s">
        <v>280</v>
      </c>
    </row>
    <row r="18270">
      <c r="A18270" s="7">
        <f t="shared" si="1"/>
        <v>15815</v>
      </c>
      <c r="B18270" s="5" t="s">
        <v>16054</v>
      </c>
      <c r="C18270" s="6" t="s">
        <v>356</v>
      </c>
    </row>
    <row r="18271">
      <c r="A18271" s="7">
        <f t="shared" si="1"/>
        <v>15816</v>
      </c>
      <c r="B18271" s="5" t="s">
        <v>16055</v>
      </c>
      <c r="C18271" s="6" t="s">
        <v>356</v>
      </c>
    </row>
    <row r="18272">
      <c r="A18272" s="7">
        <f t="shared" si="1"/>
        <v>15817</v>
      </c>
      <c r="B18272" s="5" t="s">
        <v>16056</v>
      </c>
      <c r="C18272" s="6" t="s">
        <v>731</v>
      </c>
    </row>
    <row r="18273">
      <c r="A18273" s="7">
        <f t="shared" si="1"/>
        <v>15818</v>
      </c>
      <c r="B18273" s="5" t="s">
        <v>16057</v>
      </c>
      <c r="C18273" s="6" t="s">
        <v>714</v>
      </c>
    </row>
    <row r="18274">
      <c r="A18274" s="7">
        <f t="shared" si="1"/>
        <v>15819</v>
      </c>
      <c r="B18274" s="5" t="s">
        <v>16058</v>
      </c>
      <c r="C18274" s="6" t="s">
        <v>356</v>
      </c>
    </row>
    <row r="18275">
      <c r="A18275" s="7">
        <f t="shared" si="1"/>
        <v>15819</v>
      </c>
      <c r="B18275" s="8" t="s">
        <v>16058</v>
      </c>
      <c r="C18275" s="9" t="s">
        <v>40</v>
      </c>
    </row>
    <row r="18276">
      <c r="A18276" s="7">
        <f t="shared" si="1"/>
        <v>15820</v>
      </c>
      <c r="B18276" s="8" t="s">
        <v>16059</v>
      </c>
      <c r="C18276" s="9" t="s">
        <v>60</v>
      </c>
    </row>
    <row r="18277">
      <c r="A18277" s="7">
        <f t="shared" si="1"/>
        <v>15821</v>
      </c>
      <c r="B18277" s="5" t="s">
        <v>16060</v>
      </c>
      <c r="C18277" s="6" t="s">
        <v>467</v>
      </c>
    </row>
    <row r="18278">
      <c r="A18278" s="7">
        <f t="shared" si="1"/>
        <v>15822</v>
      </c>
      <c r="B18278" s="8" t="s">
        <v>16061</v>
      </c>
      <c r="C18278" s="9" t="s">
        <v>874</v>
      </c>
    </row>
    <row r="18279">
      <c r="A18279" s="7">
        <f t="shared" si="1"/>
        <v>15823</v>
      </c>
      <c r="B18279" s="5" t="s">
        <v>16062</v>
      </c>
      <c r="C18279" s="6" t="s">
        <v>326</v>
      </c>
    </row>
    <row r="18280">
      <c r="A18280" s="7">
        <f t="shared" si="1"/>
        <v>15824</v>
      </c>
      <c r="B18280" s="5" t="s">
        <v>16063</v>
      </c>
      <c r="C18280" s="6" t="s">
        <v>365</v>
      </c>
    </row>
    <row r="18281">
      <c r="A18281" s="7">
        <f t="shared" si="1"/>
        <v>15825</v>
      </c>
      <c r="B18281" s="5" t="s">
        <v>16064</v>
      </c>
      <c r="C18281" s="6" t="s">
        <v>1585</v>
      </c>
    </row>
    <row r="18282">
      <c r="A18282" s="7">
        <f t="shared" si="1"/>
        <v>15826</v>
      </c>
      <c r="B18282" s="8" t="s">
        <v>16065</v>
      </c>
      <c r="C18282" s="9" t="s">
        <v>40</v>
      </c>
    </row>
    <row r="18283">
      <c r="A18283" s="7">
        <f t="shared" si="1"/>
        <v>15827</v>
      </c>
      <c r="B18283" s="5" t="s">
        <v>16066</v>
      </c>
      <c r="C18283" s="6" t="s">
        <v>324</v>
      </c>
    </row>
    <row r="18284">
      <c r="A18284" s="7">
        <f t="shared" si="1"/>
        <v>15828</v>
      </c>
      <c r="B18284" s="5" t="s">
        <v>16067</v>
      </c>
      <c r="C18284" s="6" t="s">
        <v>1342</v>
      </c>
    </row>
    <row r="18285">
      <c r="A18285" s="7">
        <f t="shared" si="1"/>
        <v>15829</v>
      </c>
      <c r="B18285" s="8" t="s">
        <v>16068</v>
      </c>
      <c r="C18285" s="9" t="s">
        <v>60</v>
      </c>
    </row>
    <row r="18286">
      <c r="A18286" s="7">
        <f t="shared" si="1"/>
        <v>15829</v>
      </c>
      <c r="B18286" s="8" t="s">
        <v>16068</v>
      </c>
      <c r="C18286" s="9" t="s">
        <v>24</v>
      </c>
    </row>
    <row r="18287">
      <c r="A18287" s="7">
        <f t="shared" si="1"/>
        <v>15830</v>
      </c>
      <c r="B18287" s="5" t="s">
        <v>16069</v>
      </c>
      <c r="C18287" s="6" t="s">
        <v>612</v>
      </c>
    </row>
    <row r="18288">
      <c r="A18288" s="7">
        <f t="shared" si="1"/>
        <v>15831</v>
      </c>
      <c r="B18288" s="5" t="s">
        <v>16070</v>
      </c>
      <c r="C18288" s="6" t="s">
        <v>393</v>
      </c>
    </row>
    <row r="18289">
      <c r="A18289" s="7">
        <f t="shared" si="1"/>
        <v>15832</v>
      </c>
      <c r="B18289" s="8" t="s">
        <v>16071</v>
      </c>
      <c r="C18289" s="9" t="s">
        <v>893</v>
      </c>
    </row>
    <row r="18290">
      <c r="A18290" s="7">
        <f t="shared" si="1"/>
        <v>15833</v>
      </c>
      <c r="B18290" s="5" t="s">
        <v>16072</v>
      </c>
      <c r="C18290" s="6" t="s">
        <v>1334</v>
      </c>
    </row>
    <row r="18291">
      <c r="A18291" s="7">
        <f t="shared" si="1"/>
        <v>15834</v>
      </c>
      <c r="B18291" s="5" t="s">
        <v>16073</v>
      </c>
      <c r="C18291" s="6" t="s">
        <v>95</v>
      </c>
    </row>
    <row r="18292">
      <c r="A18292" s="7">
        <f t="shared" si="1"/>
        <v>15835</v>
      </c>
      <c r="B18292" s="5" t="s">
        <v>16074</v>
      </c>
      <c r="C18292" s="6" t="s">
        <v>150</v>
      </c>
    </row>
    <row r="18293">
      <c r="A18293" s="7">
        <f t="shared" si="1"/>
        <v>15835</v>
      </c>
      <c r="B18293" s="5" t="s">
        <v>16074</v>
      </c>
      <c r="C18293" s="6" t="s">
        <v>162</v>
      </c>
    </row>
    <row r="18294">
      <c r="A18294" s="7">
        <f t="shared" si="1"/>
        <v>15836</v>
      </c>
      <c r="B18294" s="8" t="s">
        <v>16075</v>
      </c>
      <c r="C18294" s="9" t="s">
        <v>162</v>
      </c>
    </row>
    <row r="18295">
      <c r="A18295" s="7">
        <f t="shared" si="1"/>
        <v>15836</v>
      </c>
      <c r="B18295" s="8" t="s">
        <v>16075</v>
      </c>
      <c r="C18295" s="9" t="s">
        <v>60</v>
      </c>
    </row>
    <row r="18296">
      <c r="A18296" s="7">
        <f t="shared" si="1"/>
        <v>15837</v>
      </c>
      <c r="B18296" s="5" t="s">
        <v>16076</v>
      </c>
      <c r="C18296" s="6" t="s">
        <v>346</v>
      </c>
    </row>
    <row r="18297">
      <c r="A18297" s="7">
        <f t="shared" si="1"/>
        <v>15838</v>
      </c>
      <c r="B18297" s="8" t="s">
        <v>16077</v>
      </c>
      <c r="C18297" s="6" t="s">
        <v>5744</v>
      </c>
    </row>
    <row r="18298">
      <c r="A18298" s="7">
        <f t="shared" si="1"/>
        <v>15838</v>
      </c>
      <c r="B18298" s="8" t="s">
        <v>16077</v>
      </c>
      <c r="C18298" s="9" t="s">
        <v>60</v>
      </c>
    </row>
    <row r="18299">
      <c r="A18299" s="7">
        <f t="shared" si="1"/>
        <v>15839</v>
      </c>
      <c r="B18299" s="8" t="s">
        <v>16078</v>
      </c>
      <c r="C18299" s="9" t="s">
        <v>40</v>
      </c>
    </row>
    <row r="18300">
      <c r="A18300" s="7">
        <f t="shared" si="1"/>
        <v>15840</v>
      </c>
      <c r="B18300" s="8" t="s">
        <v>16079</v>
      </c>
      <c r="C18300" s="9" t="s">
        <v>60</v>
      </c>
    </row>
    <row r="18301">
      <c r="A18301" s="7">
        <f t="shared" si="1"/>
        <v>15840</v>
      </c>
      <c r="B18301" s="8" t="s">
        <v>16079</v>
      </c>
      <c r="C18301" s="9" t="s">
        <v>25</v>
      </c>
    </row>
    <row r="18302">
      <c r="A18302" s="7">
        <f t="shared" si="1"/>
        <v>15840</v>
      </c>
      <c r="B18302" s="8" t="s">
        <v>16079</v>
      </c>
      <c r="C18302" s="9" t="s">
        <v>24</v>
      </c>
    </row>
    <row r="18303">
      <c r="A18303" s="7">
        <f t="shared" si="1"/>
        <v>15841</v>
      </c>
      <c r="B18303" s="8" t="s">
        <v>16080</v>
      </c>
      <c r="C18303" s="9" t="s">
        <v>60</v>
      </c>
    </row>
    <row r="18304">
      <c r="A18304" s="7">
        <f t="shared" si="1"/>
        <v>15841</v>
      </c>
      <c r="B18304" s="8" t="s">
        <v>16080</v>
      </c>
      <c r="C18304" s="9" t="s">
        <v>142</v>
      </c>
    </row>
    <row r="18305">
      <c r="A18305" s="7">
        <f t="shared" si="1"/>
        <v>15842</v>
      </c>
      <c r="B18305" s="8" t="s">
        <v>16081</v>
      </c>
      <c r="C18305" s="9" t="s">
        <v>60</v>
      </c>
    </row>
    <row r="18306">
      <c r="A18306" s="7">
        <f t="shared" si="1"/>
        <v>15842</v>
      </c>
      <c r="B18306" s="8" t="s">
        <v>16081</v>
      </c>
      <c r="C18306" s="9" t="s">
        <v>162</v>
      </c>
    </row>
    <row r="18307">
      <c r="A18307" s="7">
        <f t="shared" si="1"/>
        <v>15843</v>
      </c>
      <c r="B18307" s="8" t="s">
        <v>16082</v>
      </c>
      <c r="C18307" s="9" t="s">
        <v>60</v>
      </c>
    </row>
    <row r="18308">
      <c r="A18308" s="7">
        <f t="shared" si="1"/>
        <v>15844</v>
      </c>
      <c r="B18308" s="5" t="s">
        <v>16083</v>
      </c>
      <c r="C18308" s="6" t="s">
        <v>40</v>
      </c>
    </row>
    <row r="18309">
      <c r="A18309" s="7">
        <f t="shared" si="1"/>
        <v>15845</v>
      </c>
      <c r="B18309" s="8" t="s">
        <v>16084</v>
      </c>
      <c r="C18309" s="9" t="s">
        <v>162</v>
      </c>
    </row>
    <row r="18310">
      <c r="A18310" s="7">
        <f t="shared" si="1"/>
        <v>15846</v>
      </c>
      <c r="B18310" s="8" t="s">
        <v>16085</v>
      </c>
      <c r="C18310" s="9" t="s">
        <v>40</v>
      </c>
    </row>
    <row r="18311">
      <c r="A18311" s="7">
        <f t="shared" si="1"/>
        <v>15847</v>
      </c>
      <c r="B18311" s="8" t="s">
        <v>16086</v>
      </c>
      <c r="C18311" s="9" t="s">
        <v>40</v>
      </c>
    </row>
    <row r="18312">
      <c r="A18312" s="7">
        <f t="shared" si="1"/>
        <v>15848</v>
      </c>
      <c r="B18312" s="8" t="s">
        <v>16087</v>
      </c>
      <c r="C18312" s="9" t="s">
        <v>40</v>
      </c>
    </row>
    <row r="18313">
      <c r="A18313" s="7">
        <f t="shared" si="1"/>
        <v>15849</v>
      </c>
      <c r="B18313" s="8" t="s">
        <v>16088</v>
      </c>
      <c r="C18313" s="9" t="s">
        <v>40</v>
      </c>
    </row>
    <row r="18314">
      <c r="A18314" s="7">
        <f t="shared" si="1"/>
        <v>15850</v>
      </c>
      <c r="B18314" s="8" t="s">
        <v>16089</v>
      </c>
      <c r="C18314" s="9" t="s">
        <v>40</v>
      </c>
    </row>
    <row r="18315">
      <c r="A18315" s="7">
        <f t="shared" si="1"/>
        <v>15851</v>
      </c>
      <c r="B18315" s="8" t="s">
        <v>16090</v>
      </c>
      <c r="C18315" s="9" t="s">
        <v>162</v>
      </c>
    </row>
    <row r="18316">
      <c r="A18316" s="7">
        <f t="shared" si="1"/>
        <v>15852</v>
      </c>
      <c r="B18316" s="8" t="s">
        <v>16091</v>
      </c>
      <c r="C18316" s="9" t="s">
        <v>40</v>
      </c>
    </row>
    <row r="18317">
      <c r="A18317" s="7">
        <f t="shared" si="1"/>
        <v>15853</v>
      </c>
      <c r="B18317" s="8" t="s">
        <v>16092</v>
      </c>
      <c r="C18317" s="9" t="s">
        <v>40</v>
      </c>
    </row>
    <row r="18318">
      <c r="A18318" s="7">
        <f t="shared" si="1"/>
        <v>15854</v>
      </c>
      <c r="B18318" s="5" t="s">
        <v>16093</v>
      </c>
      <c r="C18318" s="6" t="s">
        <v>1342</v>
      </c>
    </row>
    <row r="18319">
      <c r="A18319" s="7">
        <f t="shared" si="1"/>
        <v>15855</v>
      </c>
      <c r="B18319" s="8" t="s">
        <v>16094</v>
      </c>
      <c r="C18319" s="9" t="s">
        <v>372</v>
      </c>
    </row>
    <row r="18320">
      <c r="A18320" s="7">
        <f t="shared" si="1"/>
        <v>15856</v>
      </c>
      <c r="B18320" s="5" t="s">
        <v>16095</v>
      </c>
      <c r="C18320" s="6" t="s">
        <v>1342</v>
      </c>
    </row>
    <row r="18321">
      <c r="A18321" s="7">
        <f t="shared" si="1"/>
        <v>15857</v>
      </c>
      <c r="B18321" s="5" t="s">
        <v>16096</v>
      </c>
      <c r="C18321" s="6" t="s">
        <v>1856</v>
      </c>
    </row>
    <row r="18322">
      <c r="A18322" s="7">
        <f t="shared" si="1"/>
        <v>15857</v>
      </c>
      <c r="B18322" s="5" t="s">
        <v>16096</v>
      </c>
      <c r="C18322" s="6" t="s">
        <v>1342</v>
      </c>
    </row>
    <row r="18323">
      <c r="A18323" s="7">
        <f t="shared" si="1"/>
        <v>15858</v>
      </c>
      <c r="B18323" s="5" t="s">
        <v>16097</v>
      </c>
      <c r="C18323" s="6" t="s">
        <v>1856</v>
      </c>
    </row>
    <row r="18324">
      <c r="A18324" s="7">
        <f t="shared" si="1"/>
        <v>15859</v>
      </c>
      <c r="B18324" s="5" t="s">
        <v>16098</v>
      </c>
      <c r="C18324" s="6" t="s">
        <v>1342</v>
      </c>
    </row>
    <row r="18325">
      <c r="A18325" s="7">
        <f t="shared" si="1"/>
        <v>15860</v>
      </c>
      <c r="B18325" s="8" t="s">
        <v>16099</v>
      </c>
      <c r="C18325" s="9" t="s">
        <v>733</v>
      </c>
    </row>
    <row r="18326">
      <c r="A18326" s="7">
        <f t="shared" si="1"/>
        <v>15861</v>
      </c>
      <c r="B18326" s="5" t="s">
        <v>16100</v>
      </c>
      <c r="C18326" s="6" t="s">
        <v>765</v>
      </c>
    </row>
    <row r="18327">
      <c r="A18327" s="7">
        <f t="shared" si="1"/>
        <v>15862</v>
      </c>
      <c r="B18327" s="5" t="s">
        <v>16101</v>
      </c>
      <c r="C18327" s="6" t="s">
        <v>765</v>
      </c>
    </row>
    <row r="18328">
      <c r="A18328" s="7">
        <f t="shared" si="1"/>
        <v>15863</v>
      </c>
      <c r="B18328" s="8" t="s">
        <v>16102</v>
      </c>
      <c r="C18328" s="9" t="s">
        <v>733</v>
      </c>
    </row>
    <row r="18329">
      <c r="A18329" s="7">
        <f t="shared" si="1"/>
        <v>15864</v>
      </c>
      <c r="B18329" s="8" t="s">
        <v>16103</v>
      </c>
      <c r="C18329" s="9" t="s">
        <v>40</v>
      </c>
    </row>
    <row r="18330">
      <c r="A18330" s="7">
        <f t="shared" si="1"/>
        <v>15865</v>
      </c>
      <c r="B18330" s="5" t="s">
        <v>16104</v>
      </c>
      <c r="C18330" s="6" t="s">
        <v>612</v>
      </c>
    </row>
    <row r="18331">
      <c r="A18331" s="7">
        <f t="shared" si="1"/>
        <v>15866</v>
      </c>
      <c r="B18331" s="5" t="s">
        <v>16105</v>
      </c>
      <c r="C18331" s="6" t="s">
        <v>1394</v>
      </c>
    </row>
    <row r="18332">
      <c r="A18332" s="7">
        <f t="shared" si="1"/>
        <v>15867</v>
      </c>
      <c r="B18332" s="8" t="s">
        <v>16106</v>
      </c>
      <c r="C18332" s="9" t="s">
        <v>121</v>
      </c>
    </row>
    <row r="18333">
      <c r="A18333" s="7">
        <f t="shared" si="1"/>
        <v>15868</v>
      </c>
      <c r="B18333" s="5" t="s">
        <v>16107</v>
      </c>
      <c r="C18333" s="6" t="s">
        <v>989</v>
      </c>
    </row>
    <row r="18334">
      <c r="A18334" s="7">
        <f t="shared" si="1"/>
        <v>15869</v>
      </c>
      <c r="B18334" s="8" t="s">
        <v>16108</v>
      </c>
      <c r="C18334" s="9" t="s">
        <v>64</v>
      </c>
    </row>
    <row r="18335">
      <c r="A18335" s="7">
        <f t="shared" si="1"/>
        <v>15870</v>
      </c>
      <c r="B18335" s="5" t="s">
        <v>16109</v>
      </c>
      <c r="C18335" s="6" t="s">
        <v>1223</v>
      </c>
    </row>
    <row r="18336">
      <c r="A18336" s="7">
        <f t="shared" si="1"/>
        <v>15871</v>
      </c>
      <c r="B18336" s="8" t="s">
        <v>16110</v>
      </c>
      <c r="C18336" s="9" t="s">
        <v>42</v>
      </c>
    </row>
    <row r="18337">
      <c r="A18337" s="7">
        <f t="shared" si="1"/>
        <v>15872</v>
      </c>
      <c r="B18337" s="8" t="s">
        <v>16111</v>
      </c>
      <c r="C18337" s="9" t="s">
        <v>728</v>
      </c>
    </row>
    <row r="18338">
      <c r="A18338" s="7">
        <f t="shared" si="1"/>
        <v>15873</v>
      </c>
      <c r="B18338" s="5" t="s">
        <v>16112</v>
      </c>
      <c r="C18338" s="17" t="s">
        <v>1470</v>
      </c>
    </row>
    <row r="18339">
      <c r="A18339" s="7">
        <f t="shared" si="1"/>
        <v>15874</v>
      </c>
      <c r="B18339" s="5" t="s">
        <v>16113</v>
      </c>
      <c r="C18339" s="6" t="s">
        <v>426</v>
      </c>
    </row>
    <row r="18340">
      <c r="A18340" s="7">
        <f t="shared" si="1"/>
        <v>15875</v>
      </c>
      <c r="B18340" s="8" t="s">
        <v>16114</v>
      </c>
      <c r="C18340" s="9" t="s">
        <v>76</v>
      </c>
    </row>
    <row r="18341">
      <c r="A18341" s="7">
        <f t="shared" si="1"/>
        <v>15876</v>
      </c>
      <c r="B18341" s="5" t="s">
        <v>16115</v>
      </c>
      <c r="C18341" s="6" t="s">
        <v>80</v>
      </c>
    </row>
    <row r="18342">
      <c r="A18342" s="7">
        <f t="shared" si="1"/>
        <v>15877</v>
      </c>
      <c r="B18342" s="8" t="s">
        <v>16116</v>
      </c>
      <c r="C18342" s="9" t="s">
        <v>76</v>
      </c>
    </row>
    <row r="18343">
      <c r="A18343" s="7">
        <f t="shared" si="1"/>
        <v>15878</v>
      </c>
      <c r="B18343" s="8" t="s">
        <v>16117</v>
      </c>
      <c r="C18343" s="9" t="s">
        <v>40</v>
      </c>
    </row>
    <row r="18344">
      <c r="A18344" s="7">
        <f t="shared" si="1"/>
        <v>15879</v>
      </c>
      <c r="B18344" s="8" t="s">
        <v>16118</v>
      </c>
      <c r="C18344" s="9" t="s">
        <v>40</v>
      </c>
    </row>
    <row r="18345">
      <c r="A18345" s="7">
        <f t="shared" si="1"/>
        <v>15880</v>
      </c>
      <c r="B18345" s="8" t="s">
        <v>16119</v>
      </c>
      <c r="C18345" s="9" t="s">
        <v>40</v>
      </c>
    </row>
    <row r="18346">
      <c r="A18346" s="7">
        <f t="shared" si="1"/>
        <v>15881</v>
      </c>
      <c r="B18346" s="8" t="s">
        <v>16120</v>
      </c>
      <c r="C18346" s="9" t="s">
        <v>40</v>
      </c>
    </row>
    <row r="18347">
      <c r="A18347" s="7">
        <f t="shared" si="1"/>
        <v>15882</v>
      </c>
      <c r="B18347" s="8" t="s">
        <v>16121</v>
      </c>
      <c r="C18347" s="9" t="s">
        <v>40</v>
      </c>
    </row>
    <row r="18348">
      <c r="A18348" s="7">
        <f t="shared" si="1"/>
        <v>15883</v>
      </c>
      <c r="B18348" s="8" t="s">
        <v>16122</v>
      </c>
      <c r="C18348" s="9" t="s">
        <v>40</v>
      </c>
    </row>
    <row r="18349">
      <c r="A18349" s="7">
        <f t="shared" si="1"/>
        <v>15884</v>
      </c>
      <c r="B18349" s="5" t="s">
        <v>16123</v>
      </c>
      <c r="C18349" s="6" t="s">
        <v>40</v>
      </c>
    </row>
    <row r="18350">
      <c r="A18350" s="7">
        <f t="shared" si="1"/>
        <v>15884</v>
      </c>
      <c r="B18350" s="5" t="s">
        <v>16123</v>
      </c>
      <c r="C18350" s="6" t="s">
        <v>655</v>
      </c>
    </row>
    <row r="18351">
      <c r="A18351" s="7">
        <f t="shared" si="1"/>
        <v>15885</v>
      </c>
      <c r="B18351" s="8" t="s">
        <v>16124</v>
      </c>
      <c r="C18351" s="9" t="s">
        <v>40</v>
      </c>
    </row>
    <row r="18352">
      <c r="A18352" s="7">
        <f t="shared" si="1"/>
        <v>15886</v>
      </c>
      <c r="B18352" s="8" t="s">
        <v>16125</v>
      </c>
      <c r="C18352" s="9" t="s">
        <v>40</v>
      </c>
    </row>
    <row r="18353">
      <c r="A18353" s="7">
        <f t="shared" si="1"/>
        <v>15887</v>
      </c>
      <c r="B18353" s="8" t="s">
        <v>16126</v>
      </c>
      <c r="C18353" s="9" t="s">
        <v>40</v>
      </c>
    </row>
    <row r="18354">
      <c r="A18354" s="7">
        <f t="shared" si="1"/>
        <v>15888</v>
      </c>
      <c r="B18354" s="8" t="s">
        <v>16127</v>
      </c>
      <c r="C18354" s="9" t="s">
        <v>40</v>
      </c>
    </row>
    <row r="18355">
      <c r="A18355" s="7">
        <f t="shared" si="1"/>
        <v>15889</v>
      </c>
      <c r="B18355" s="8" t="s">
        <v>16128</v>
      </c>
      <c r="C18355" s="9" t="s">
        <v>40</v>
      </c>
    </row>
    <row r="18356">
      <c r="A18356" s="7">
        <f t="shared" si="1"/>
        <v>15890</v>
      </c>
      <c r="B18356" s="8" t="s">
        <v>16129</v>
      </c>
      <c r="C18356" s="9" t="s">
        <v>40</v>
      </c>
    </row>
    <row r="18357">
      <c r="A18357" s="7">
        <f t="shared" si="1"/>
        <v>15891</v>
      </c>
      <c r="B18357" s="8" t="s">
        <v>16130</v>
      </c>
      <c r="C18357" s="9" t="s">
        <v>72</v>
      </c>
    </row>
    <row r="18358">
      <c r="A18358" s="7">
        <f t="shared" si="1"/>
        <v>15892</v>
      </c>
      <c r="B18358" s="8" t="s">
        <v>16131</v>
      </c>
      <c r="C18358" s="9" t="s">
        <v>72</v>
      </c>
    </row>
    <row r="18359">
      <c r="A18359" s="7">
        <f t="shared" si="1"/>
        <v>15893</v>
      </c>
      <c r="B18359" s="5" t="s">
        <v>16132</v>
      </c>
      <c r="C18359" s="6" t="s">
        <v>1279</v>
      </c>
    </row>
    <row r="18360">
      <c r="A18360" s="7">
        <f t="shared" si="1"/>
        <v>15894</v>
      </c>
      <c r="B18360" s="5" t="s">
        <v>16133</v>
      </c>
      <c r="C18360" s="6" t="s">
        <v>731</v>
      </c>
    </row>
    <row r="18361">
      <c r="A18361" s="7">
        <f t="shared" si="1"/>
        <v>15895</v>
      </c>
      <c r="B18361" s="8" t="s">
        <v>16134</v>
      </c>
      <c r="C18361" s="9" t="s">
        <v>72</v>
      </c>
    </row>
    <row r="18362">
      <c r="A18362" s="7">
        <f t="shared" si="1"/>
        <v>15896</v>
      </c>
      <c r="B18362" s="5" t="s">
        <v>16135</v>
      </c>
      <c r="C18362" s="6" t="s">
        <v>34</v>
      </c>
    </row>
    <row r="18363">
      <c r="A18363" s="7">
        <f t="shared" si="1"/>
        <v>15897</v>
      </c>
      <c r="B18363" s="5" t="s">
        <v>16136</v>
      </c>
      <c r="C18363" s="6" t="s">
        <v>681</v>
      </c>
    </row>
    <row r="18364">
      <c r="A18364" s="7">
        <f t="shared" si="1"/>
        <v>15898</v>
      </c>
      <c r="B18364" s="8" t="s">
        <v>16137</v>
      </c>
      <c r="C18364" s="9" t="s">
        <v>88</v>
      </c>
    </row>
    <row r="18365">
      <c r="A18365" s="7">
        <f t="shared" si="1"/>
        <v>15899</v>
      </c>
      <c r="B18365" s="8" t="s">
        <v>16138</v>
      </c>
      <c r="C18365" s="9" t="s">
        <v>399</v>
      </c>
    </row>
    <row r="18366">
      <c r="A18366" s="7">
        <f t="shared" si="1"/>
        <v>15900</v>
      </c>
      <c r="B18366" s="8" t="s">
        <v>16139</v>
      </c>
      <c r="C18366" s="9" t="s">
        <v>874</v>
      </c>
    </row>
    <row r="18367">
      <c r="A18367" s="7">
        <f t="shared" si="1"/>
        <v>15901</v>
      </c>
      <c r="B18367" s="5" t="s">
        <v>16140</v>
      </c>
      <c r="C18367" s="6" t="s">
        <v>393</v>
      </c>
    </row>
    <row r="18368">
      <c r="A18368" s="7">
        <f t="shared" si="1"/>
        <v>15902</v>
      </c>
      <c r="B18368" s="8" t="s">
        <v>16141</v>
      </c>
      <c r="C18368" s="9" t="s">
        <v>72</v>
      </c>
    </row>
    <row r="18369">
      <c r="A18369" s="7">
        <f t="shared" si="1"/>
        <v>15903</v>
      </c>
      <c r="B18369" s="5" t="s">
        <v>16142</v>
      </c>
      <c r="C18369" s="6" t="s">
        <v>780</v>
      </c>
    </row>
    <row r="18370">
      <c r="A18370" s="7">
        <f t="shared" si="1"/>
        <v>15904</v>
      </c>
      <c r="B18370" s="5" t="s">
        <v>16143</v>
      </c>
      <c r="C18370" s="6" t="s">
        <v>780</v>
      </c>
    </row>
    <row r="18371">
      <c r="A18371" s="7">
        <f t="shared" si="1"/>
        <v>15905</v>
      </c>
      <c r="B18371" s="5" t="s">
        <v>16144</v>
      </c>
      <c r="C18371" s="6" t="s">
        <v>780</v>
      </c>
    </row>
    <row r="18372">
      <c r="A18372" s="7">
        <f t="shared" si="1"/>
        <v>15906</v>
      </c>
      <c r="B18372" s="5" t="s">
        <v>16145</v>
      </c>
      <c r="C18372" s="6" t="s">
        <v>727</v>
      </c>
    </row>
    <row r="18373">
      <c r="A18373" s="7">
        <f t="shared" si="1"/>
        <v>15907</v>
      </c>
      <c r="B18373" s="5" t="s">
        <v>16146</v>
      </c>
      <c r="C18373" s="6" t="s">
        <v>153</v>
      </c>
    </row>
    <row r="18374">
      <c r="A18374" s="7">
        <f t="shared" si="1"/>
        <v>15907</v>
      </c>
      <c r="B18374" s="5" t="s">
        <v>16146</v>
      </c>
      <c r="C18374" s="6" t="s">
        <v>655</v>
      </c>
    </row>
    <row r="18375">
      <c r="A18375" s="7">
        <f t="shared" si="1"/>
        <v>15908</v>
      </c>
      <c r="B18375" s="5" t="s">
        <v>16147</v>
      </c>
      <c r="C18375" s="6" t="s">
        <v>452</v>
      </c>
    </row>
    <row r="18376">
      <c r="A18376" s="7">
        <f t="shared" si="1"/>
        <v>15909</v>
      </c>
      <c r="B18376" s="5" t="s">
        <v>16148</v>
      </c>
      <c r="C18376" s="6" t="s">
        <v>452</v>
      </c>
    </row>
    <row r="18377">
      <c r="A18377" s="7">
        <f t="shared" si="1"/>
        <v>15910</v>
      </c>
      <c r="B18377" s="5" t="s">
        <v>16149</v>
      </c>
      <c r="C18377" s="6" t="s">
        <v>452</v>
      </c>
    </row>
    <row r="18378">
      <c r="A18378" s="7">
        <f t="shared" si="1"/>
        <v>15910</v>
      </c>
      <c r="B18378" s="5" t="s">
        <v>16149</v>
      </c>
      <c r="C18378" s="6" t="s">
        <v>467</v>
      </c>
    </row>
    <row r="18379">
      <c r="A18379" s="7">
        <f t="shared" si="1"/>
        <v>15911</v>
      </c>
      <c r="B18379" s="5" t="s">
        <v>16150</v>
      </c>
      <c r="C18379" s="6" t="s">
        <v>1378</v>
      </c>
    </row>
    <row r="18380">
      <c r="A18380" s="7">
        <f t="shared" si="1"/>
        <v>15912</v>
      </c>
      <c r="B18380" s="5" t="s">
        <v>16151</v>
      </c>
      <c r="C18380" s="6" t="s">
        <v>1378</v>
      </c>
    </row>
    <row r="18381">
      <c r="A18381" s="7">
        <f t="shared" si="1"/>
        <v>15913</v>
      </c>
      <c r="B18381" s="5" t="s">
        <v>16152</v>
      </c>
      <c r="C18381" s="6" t="s">
        <v>946</v>
      </c>
    </row>
    <row r="18382">
      <c r="A18382" s="7">
        <f t="shared" si="1"/>
        <v>15913</v>
      </c>
      <c r="B18382" s="5" t="s">
        <v>16152</v>
      </c>
      <c r="C18382" s="6" t="s">
        <v>76</v>
      </c>
    </row>
    <row r="18383">
      <c r="A18383" s="7">
        <f t="shared" si="1"/>
        <v>15914</v>
      </c>
      <c r="B18383" s="5" t="s">
        <v>16153</v>
      </c>
      <c r="C18383" s="6" t="s">
        <v>621</v>
      </c>
    </row>
    <row r="18384">
      <c r="A18384" s="7">
        <f t="shared" si="1"/>
        <v>15915</v>
      </c>
      <c r="B18384" s="8" t="s">
        <v>16154</v>
      </c>
      <c r="C18384" s="9" t="s">
        <v>54</v>
      </c>
    </row>
    <row r="18385">
      <c r="A18385" s="7">
        <f t="shared" si="1"/>
        <v>15916</v>
      </c>
      <c r="B18385" s="5" t="s">
        <v>16155</v>
      </c>
      <c r="C18385" s="6" t="s">
        <v>109</v>
      </c>
    </row>
    <row r="18386">
      <c r="A18386" s="7">
        <f t="shared" si="1"/>
        <v>15916</v>
      </c>
      <c r="B18386" s="5" t="s">
        <v>16155</v>
      </c>
      <c r="C18386" s="6" t="s">
        <v>25</v>
      </c>
    </row>
    <row r="18387">
      <c r="A18387" s="7">
        <f t="shared" si="1"/>
        <v>15916</v>
      </c>
      <c r="B18387" s="5" t="s">
        <v>16155</v>
      </c>
      <c r="C18387" s="6" t="s">
        <v>60</v>
      </c>
    </row>
    <row r="18388">
      <c r="A18388" s="7">
        <f t="shared" si="1"/>
        <v>15916</v>
      </c>
      <c r="B18388" s="5" t="s">
        <v>16155</v>
      </c>
      <c r="C18388" s="6" t="s">
        <v>54</v>
      </c>
    </row>
    <row r="18389">
      <c r="A18389" s="7">
        <f t="shared" si="1"/>
        <v>15917</v>
      </c>
      <c r="B18389" s="5" t="s">
        <v>16156</v>
      </c>
      <c r="C18389" s="6" t="s">
        <v>326</v>
      </c>
    </row>
    <row r="18390">
      <c r="A18390" s="7">
        <f t="shared" si="1"/>
        <v>15918</v>
      </c>
      <c r="B18390" s="8" t="s">
        <v>16157</v>
      </c>
      <c r="C18390" s="9" t="s">
        <v>56</v>
      </c>
    </row>
    <row r="18391">
      <c r="A18391" s="7">
        <f t="shared" si="1"/>
        <v>15919</v>
      </c>
      <c r="B18391" s="5" t="s">
        <v>16158</v>
      </c>
      <c r="C18391" s="6" t="s">
        <v>452</v>
      </c>
    </row>
    <row r="18392">
      <c r="A18392" s="7">
        <f t="shared" si="1"/>
        <v>15920</v>
      </c>
      <c r="B18392" s="8" t="s">
        <v>16159</v>
      </c>
      <c r="C18392" s="9" t="s">
        <v>893</v>
      </c>
    </row>
    <row r="18393">
      <c r="A18393" s="7">
        <f t="shared" si="1"/>
        <v>15921</v>
      </c>
      <c r="B18393" s="8" t="s">
        <v>16160</v>
      </c>
      <c r="C18393" s="9" t="s">
        <v>818</v>
      </c>
    </row>
    <row r="18394">
      <c r="A18394" s="7">
        <f t="shared" si="1"/>
        <v>15922</v>
      </c>
      <c r="B18394" s="8" t="s">
        <v>16161</v>
      </c>
      <c r="C18394" s="6" t="s">
        <v>324</v>
      </c>
    </row>
    <row r="18395">
      <c r="A18395" s="7">
        <f t="shared" si="1"/>
        <v>15922</v>
      </c>
      <c r="B18395" s="8" t="s">
        <v>16161</v>
      </c>
      <c r="C18395" s="9" t="s">
        <v>60</v>
      </c>
    </row>
    <row r="18396">
      <c r="A18396" s="7">
        <f t="shared" si="1"/>
        <v>15923</v>
      </c>
      <c r="B18396" s="5" t="s">
        <v>16162</v>
      </c>
      <c r="C18396" s="6" t="s">
        <v>452</v>
      </c>
    </row>
    <row r="18397">
      <c r="A18397" s="7">
        <f t="shared" si="1"/>
        <v>15924</v>
      </c>
      <c r="B18397" s="5" t="s">
        <v>16163</v>
      </c>
      <c r="C18397" s="6" t="s">
        <v>97</v>
      </c>
    </row>
    <row r="18398">
      <c r="A18398" s="7">
        <f t="shared" si="1"/>
        <v>15924</v>
      </c>
      <c r="B18398" s="5" t="s">
        <v>16163</v>
      </c>
      <c r="C18398" s="6" t="s">
        <v>162</v>
      </c>
    </row>
    <row r="18399">
      <c r="A18399" s="7">
        <f t="shared" si="1"/>
        <v>15925</v>
      </c>
      <c r="B18399" s="5" t="s">
        <v>16164</v>
      </c>
      <c r="C18399" s="6" t="s">
        <v>328</v>
      </c>
    </row>
    <row r="18400">
      <c r="A18400" s="7">
        <f t="shared" si="1"/>
        <v>15926</v>
      </c>
      <c r="B18400" s="5" t="s">
        <v>16165</v>
      </c>
      <c r="C18400" s="6" t="s">
        <v>324</v>
      </c>
    </row>
    <row r="18401">
      <c r="A18401" s="7">
        <f t="shared" si="1"/>
        <v>15927</v>
      </c>
      <c r="B18401" s="8" t="s">
        <v>16166</v>
      </c>
      <c r="C18401" s="9" t="s">
        <v>555</v>
      </c>
    </row>
    <row r="18402">
      <c r="A18402" s="7">
        <f t="shared" si="1"/>
        <v>15928</v>
      </c>
      <c r="B18402" s="8" t="s">
        <v>16167</v>
      </c>
      <c r="C18402" s="9" t="s">
        <v>555</v>
      </c>
    </row>
    <row r="18403">
      <c r="A18403" s="7">
        <f t="shared" si="1"/>
        <v>15929</v>
      </c>
      <c r="B18403" s="8" t="s">
        <v>16168</v>
      </c>
      <c r="C18403" s="9" t="s">
        <v>555</v>
      </c>
    </row>
    <row r="18404">
      <c r="A18404" s="7">
        <f t="shared" si="1"/>
        <v>15930</v>
      </c>
      <c r="B18404" s="5" t="s">
        <v>16169</v>
      </c>
      <c r="C18404" s="6" t="s">
        <v>655</v>
      </c>
    </row>
    <row r="18405">
      <c r="A18405" s="7">
        <f t="shared" si="1"/>
        <v>15931</v>
      </c>
      <c r="B18405" s="5" t="s">
        <v>16170</v>
      </c>
      <c r="C18405" s="6" t="s">
        <v>731</v>
      </c>
    </row>
    <row r="18406">
      <c r="A18406" s="7">
        <f t="shared" si="1"/>
        <v>15932</v>
      </c>
      <c r="B18406" s="5" t="s">
        <v>16171</v>
      </c>
      <c r="C18406" s="6" t="s">
        <v>462</v>
      </c>
    </row>
    <row r="18407">
      <c r="A18407" s="7">
        <f t="shared" si="1"/>
        <v>15933</v>
      </c>
      <c r="B18407" s="5" t="s">
        <v>16172</v>
      </c>
      <c r="C18407" s="6" t="s">
        <v>538</v>
      </c>
    </row>
    <row r="18408">
      <c r="A18408" s="7">
        <f t="shared" si="1"/>
        <v>15934</v>
      </c>
      <c r="B18408" s="8" t="s">
        <v>16173</v>
      </c>
      <c r="C18408" s="9" t="s">
        <v>46</v>
      </c>
    </row>
    <row r="18409">
      <c r="A18409" s="7">
        <f t="shared" si="1"/>
        <v>15935</v>
      </c>
      <c r="B18409" s="8" t="s">
        <v>16174</v>
      </c>
      <c r="C18409" s="9" t="s">
        <v>399</v>
      </c>
    </row>
    <row r="18410">
      <c r="A18410" s="7">
        <f t="shared" si="1"/>
        <v>15935</v>
      </c>
      <c r="B18410" s="8" t="s">
        <v>16174</v>
      </c>
      <c r="C18410" s="9" t="s">
        <v>83</v>
      </c>
    </row>
    <row r="18411">
      <c r="A18411" s="7">
        <f t="shared" si="1"/>
        <v>15936</v>
      </c>
      <c r="B18411" s="5" t="s">
        <v>16175</v>
      </c>
      <c r="C18411" s="6" t="s">
        <v>393</v>
      </c>
    </row>
    <row r="18412">
      <c r="A18412" s="7">
        <f t="shared" si="1"/>
        <v>15937</v>
      </c>
      <c r="B18412" s="5" t="s">
        <v>16176</v>
      </c>
      <c r="C18412" s="6" t="s">
        <v>1371</v>
      </c>
    </row>
    <row r="18413">
      <c r="A18413" s="7">
        <f t="shared" si="1"/>
        <v>15938</v>
      </c>
      <c r="B18413" s="5" t="s">
        <v>16177</v>
      </c>
      <c r="C18413" s="6" t="s">
        <v>1371</v>
      </c>
    </row>
    <row r="18414">
      <c r="A18414" s="7">
        <f t="shared" si="1"/>
        <v>15939</v>
      </c>
      <c r="B18414" s="8" t="s">
        <v>16178</v>
      </c>
      <c r="C18414" s="9" t="s">
        <v>46</v>
      </c>
    </row>
    <row r="18415">
      <c r="A18415" s="7">
        <f t="shared" si="1"/>
        <v>15940</v>
      </c>
      <c r="B18415" s="5" t="s">
        <v>16179</v>
      </c>
      <c r="C18415" s="6" t="s">
        <v>621</v>
      </c>
    </row>
    <row r="18416">
      <c r="A18416" s="7">
        <f t="shared" si="1"/>
        <v>15941</v>
      </c>
      <c r="B18416" s="8" t="s">
        <v>16180</v>
      </c>
      <c r="C18416" s="9" t="s">
        <v>177</v>
      </c>
    </row>
    <row r="18417">
      <c r="A18417" s="7">
        <f t="shared" si="1"/>
        <v>15942</v>
      </c>
      <c r="B18417" s="8" t="s">
        <v>16181</v>
      </c>
      <c r="C18417" s="9" t="s">
        <v>8</v>
      </c>
    </row>
    <row r="18418">
      <c r="A18418" s="7">
        <f t="shared" si="1"/>
        <v>15943</v>
      </c>
      <c r="B18418" s="5" t="s">
        <v>16182</v>
      </c>
      <c r="C18418" s="6" t="s">
        <v>555</v>
      </c>
    </row>
    <row r="18419">
      <c r="A18419" s="7">
        <f t="shared" si="1"/>
        <v>15944</v>
      </c>
      <c r="B18419" s="5" t="s">
        <v>16183</v>
      </c>
      <c r="C18419" s="6" t="s">
        <v>621</v>
      </c>
    </row>
    <row r="18420">
      <c r="A18420" s="7">
        <f t="shared" si="1"/>
        <v>15945</v>
      </c>
      <c r="B18420" s="5" t="s">
        <v>16184</v>
      </c>
      <c r="C18420" s="6" t="s">
        <v>555</v>
      </c>
    </row>
    <row r="18421">
      <c r="A18421" s="7">
        <f t="shared" si="1"/>
        <v>15946</v>
      </c>
      <c r="B18421" s="5" t="s">
        <v>16185</v>
      </c>
      <c r="C18421" s="6" t="s">
        <v>555</v>
      </c>
    </row>
    <row r="18422">
      <c r="A18422" s="7">
        <f t="shared" si="1"/>
        <v>15947</v>
      </c>
      <c r="B18422" s="8" t="s">
        <v>16186</v>
      </c>
      <c r="C18422" s="9" t="s">
        <v>1334</v>
      </c>
    </row>
    <row r="18423">
      <c r="A18423" s="7">
        <f t="shared" si="1"/>
        <v>15948</v>
      </c>
      <c r="B18423" s="8" t="s">
        <v>16187</v>
      </c>
      <c r="C18423" s="9" t="s">
        <v>83</v>
      </c>
    </row>
    <row r="18424">
      <c r="A18424" s="7">
        <f t="shared" si="1"/>
        <v>15949</v>
      </c>
      <c r="B18424" s="5" t="s">
        <v>16188</v>
      </c>
      <c r="C18424" s="6" t="s">
        <v>714</v>
      </c>
    </row>
    <row r="18425">
      <c r="A18425" s="7">
        <f t="shared" si="1"/>
        <v>15950</v>
      </c>
      <c r="B18425" s="5" t="s">
        <v>16189</v>
      </c>
      <c r="C18425" s="6" t="s">
        <v>1248</v>
      </c>
    </row>
    <row r="18426">
      <c r="A18426" s="7">
        <f t="shared" si="1"/>
        <v>15951</v>
      </c>
      <c r="B18426" s="5" t="s">
        <v>16190</v>
      </c>
      <c r="C18426" s="6" t="s">
        <v>467</v>
      </c>
    </row>
    <row r="18427">
      <c r="A18427" s="7">
        <f t="shared" si="1"/>
        <v>15952</v>
      </c>
      <c r="B18427" s="5" t="s">
        <v>16191</v>
      </c>
      <c r="C18427" s="6" t="s">
        <v>1248</v>
      </c>
    </row>
    <row r="18428">
      <c r="A18428" s="7">
        <f t="shared" si="1"/>
        <v>15953</v>
      </c>
      <c r="B18428" s="5" t="s">
        <v>16192</v>
      </c>
      <c r="C18428" s="6" t="s">
        <v>1248</v>
      </c>
    </row>
    <row r="18429">
      <c r="A18429" s="7">
        <f t="shared" si="1"/>
        <v>15954</v>
      </c>
      <c r="B18429" s="5" t="s">
        <v>16193</v>
      </c>
      <c r="C18429" s="6" t="s">
        <v>1248</v>
      </c>
    </row>
    <row r="18430">
      <c r="A18430" s="7">
        <f t="shared" si="1"/>
        <v>15954</v>
      </c>
      <c r="B18430" s="5" t="s">
        <v>16193</v>
      </c>
      <c r="C18430" s="6" t="s">
        <v>40</v>
      </c>
    </row>
    <row r="18431">
      <c r="A18431" s="7">
        <f t="shared" si="1"/>
        <v>15954</v>
      </c>
      <c r="B18431" s="5" t="s">
        <v>16193</v>
      </c>
      <c r="C18431" s="6" t="s">
        <v>356</v>
      </c>
    </row>
    <row r="18432">
      <c r="A18432" s="7">
        <f t="shared" si="1"/>
        <v>15955</v>
      </c>
      <c r="B18432" s="5" t="s">
        <v>16194</v>
      </c>
      <c r="C18432" s="6" t="s">
        <v>467</v>
      </c>
    </row>
    <row r="18433">
      <c r="A18433" s="7">
        <f t="shared" si="1"/>
        <v>15956</v>
      </c>
      <c r="B18433" s="5" t="s">
        <v>16195</v>
      </c>
      <c r="C18433" s="6" t="s">
        <v>1856</v>
      </c>
    </row>
    <row r="18434">
      <c r="A18434" s="7">
        <f t="shared" si="1"/>
        <v>15957</v>
      </c>
      <c r="B18434" s="5" t="s">
        <v>16196</v>
      </c>
      <c r="C18434" s="6" t="s">
        <v>1248</v>
      </c>
    </row>
    <row r="18435">
      <c r="A18435" s="7">
        <f t="shared" si="1"/>
        <v>15958</v>
      </c>
      <c r="B18435" s="8" t="s">
        <v>16197</v>
      </c>
      <c r="C18435" s="9" t="s">
        <v>722</v>
      </c>
    </row>
    <row r="18436">
      <c r="A18436" s="7">
        <f t="shared" si="1"/>
        <v>15959</v>
      </c>
      <c r="B18436" s="5" t="s">
        <v>16198</v>
      </c>
      <c r="C18436" s="6" t="s">
        <v>362</v>
      </c>
    </row>
    <row r="18437">
      <c r="A18437" s="7">
        <f t="shared" si="1"/>
        <v>15960</v>
      </c>
      <c r="B18437" s="8" t="s">
        <v>16199</v>
      </c>
      <c r="C18437" s="9" t="s">
        <v>88</v>
      </c>
    </row>
    <row r="18438">
      <c r="A18438" s="7">
        <f t="shared" si="1"/>
        <v>15961</v>
      </c>
      <c r="B18438" s="5" t="s">
        <v>16200</v>
      </c>
      <c r="C18438" s="6" t="s">
        <v>462</v>
      </c>
    </row>
    <row r="18439">
      <c r="A18439" s="7">
        <f t="shared" si="1"/>
        <v>15962</v>
      </c>
      <c r="B18439" s="8" t="s">
        <v>16201</v>
      </c>
      <c r="C18439" s="9" t="s">
        <v>65</v>
      </c>
    </row>
    <row r="18440">
      <c r="A18440" s="7">
        <f t="shared" si="1"/>
        <v>15963</v>
      </c>
      <c r="B18440" s="5" t="s">
        <v>16202</v>
      </c>
      <c r="C18440" s="6" t="s">
        <v>1458</v>
      </c>
    </row>
    <row r="18441">
      <c r="A18441" s="7">
        <f t="shared" si="1"/>
        <v>15964</v>
      </c>
      <c r="B18441" s="5" t="s">
        <v>16203</v>
      </c>
      <c r="C18441" s="6" t="s">
        <v>780</v>
      </c>
    </row>
    <row r="18442">
      <c r="A18442" s="7">
        <f t="shared" si="1"/>
        <v>15965</v>
      </c>
      <c r="B18442" s="5" t="s">
        <v>16204</v>
      </c>
      <c r="C18442" s="6" t="s">
        <v>714</v>
      </c>
    </row>
    <row r="18443">
      <c r="A18443" s="7">
        <f t="shared" si="1"/>
        <v>15966</v>
      </c>
      <c r="B18443" s="5" t="s">
        <v>16205</v>
      </c>
      <c r="C18443" s="6" t="s">
        <v>1342</v>
      </c>
    </row>
    <row r="18444">
      <c r="A18444" s="7">
        <f t="shared" si="1"/>
        <v>15967</v>
      </c>
      <c r="B18444" s="5" t="s">
        <v>16206</v>
      </c>
      <c r="C18444" s="6" t="s">
        <v>1342</v>
      </c>
    </row>
    <row r="18445">
      <c r="A18445" s="7">
        <f t="shared" si="1"/>
        <v>15968</v>
      </c>
      <c r="B18445" s="5" t="s">
        <v>16207</v>
      </c>
      <c r="C18445" s="6" t="s">
        <v>1342</v>
      </c>
    </row>
    <row r="18446">
      <c r="A18446" s="7">
        <f t="shared" si="1"/>
        <v>15969</v>
      </c>
      <c r="B18446" s="5" t="s">
        <v>16208</v>
      </c>
      <c r="C18446" s="6" t="s">
        <v>1342</v>
      </c>
    </row>
    <row r="18447">
      <c r="A18447" s="7">
        <f t="shared" si="1"/>
        <v>15970</v>
      </c>
      <c r="B18447" s="5" t="s">
        <v>16209</v>
      </c>
      <c r="C18447" s="6" t="s">
        <v>1856</v>
      </c>
    </row>
    <row r="18448">
      <c r="A18448" s="7">
        <f t="shared" si="1"/>
        <v>15971</v>
      </c>
      <c r="B18448" s="5" t="s">
        <v>16210</v>
      </c>
      <c r="C18448" s="6" t="s">
        <v>1342</v>
      </c>
    </row>
    <row r="18449">
      <c r="A18449" s="7">
        <f t="shared" si="1"/>
        <v>15972</v>
      </c>
      <c r="B18449" s="5" t="s">
        <v>16211</v>
      </c>
      <c r="C18449" s="6" t="s">
        <v>1342</v>
      </c>
    </row>
    <row r="18450">
      <c r="A18450" s="7">
        <f t="shared" si="1"/>
        <v>15973</v>
      </c>
      <c r="B18450" s="5" t="s">
        <v>16212</v>
      </c>
      <c r="C18450" s="6" t="s">
        <v>1342</v>
      </c>
    </row>
    <row r="18451">
      <c r="A18451" s="7">
        <f t="shared" si="1"/>
        <v>15974</v>
      </c>
      <c r="B18451" s="5" t="s">
        <v>16213</v>
      </c>
      <c r="C18451" s="6" t="s">
        <v>1342</v>
      </c>
    </row>
    <row r="18452">
      <c r="A18452" s="7">
        <f t="shared" si="1"/>
        <v>15975</v>
      </c>
      <c r="B18452" s="5" t="s">
        <v>16214</v>
      </c>
      <c r="C18452" s="6" t="s">
        <v>1342</v>
      </c>
    </row>
    <row r="18453">
      <c r="A18453" s="7">
        <f t="shared" si="1"/>
        <v>15976</v>
      </c>
      <c r="B18453" s="5" t="s">
        <v>16215</v>
      </c>
      <c r="C18453" s="6" t="s">
        <v>1342</v>
      </c>
    </row>
    <row r="18454">
      <c r="A18454" s="7">
        <f t="shared" si="1"/>
        <v>15977</v>
      </c>
      <c r="B18454" s="5" t="s">
        <v>16216</v>
      </c>
      <c r="C18454" s="6" t="s">
        <v>1342</v>
      </c>
    </row>
    <row r="18455">
      <c r="A18455" s="7">
        <f t="shared" si="1"/>
        <v>15978</v>
      </c>
      <c r="B18455" s="5" t="s">
        <v>16217</v>
      </c>
      <c r="C18455" s="6" t="s">
        <v>1342</v>
      </c>
    </row>
    <row r="18456">
      <c r="A18456" s="7">
        <f t="shared" si="1"/>
        <v>15979</v>
      </c>
      <c r="B18456" s="5" t="s">
        <v>16218</v>
      </c>
      <c r="C18456" s="6" t="s">
        <v>1342</v>
      </c>
    </row>
    <row r="18457">
      <c r="A18457" s="7">
        <f t="shared" si="1"/>
        <v>15980</v>
      </c>
      <c r="B18457" s="5" t="s">
        <v>16219</v>
      </c>
      <c r="C18457" s="6" t="s">
        <v>1342</v>
      </c>
    </row>
    <row r="18458">
      <c r="A18458" s="7">
        <f t="shared" si="1"/>
        <v>15981</v>
      </c>
      <c r="B18458" s="5" t="s">
        <v>16220</v>
      </c>
      <c r="C18458" s="6" t="s">
        <v>1342</v>
      </c>
    </row>
    <row r="18459">
      <c r="A18459" s="7">
        <f t="shared" si="1"/>
        <v>15982</v>
      </c>
      <c r="B18459" s="5" t="s">
        <v>16221</v>
      </c>
      <c r="C18459" s="6" t="s">
        <v>1342</v>
      </c>
    </row>
    <row r="18460">
      <c r="A18460" s="7">
        <f t="shared" si="1"/>
        <v>15983</v>
      </c>
      <c r="B18460" s="5" t="s">
        <v>16222</v>
      </c>
      <c r="C18460" s="6" t="s">
        <v>1342</v>
      </c>
    </row>
    <row r="18461">
      <c r="A18461" s="7">
        <f t="shared" si="1"/>
        <v>15984</v>
      </c>
      <c r="B18461" s="5" t="s">
        <v>16223</v>
      </c>
      <c r="C18461" s="6" t="s">
        <v>1342</v>
      </c>
    </row>
    <row r="18462">
      <c r="A18462" s="7">
        <f t="shared" si="1"/>
        <v>15985</v>
      </c>
      <c r="B18462" s="5" t="s">
        <v>16224</v>
      </c>
      <c r="C18462" s="6" t="s">
        <v>1342</v>
      </c>
    </row>
    <row r="18463">
      <c r="A18463" s="7">
        <f t="shared" si="1"/>
        <v>15986</v>
      </c>
      <c r="B18463" s="5" t="s">
        <v>16225</v>
      </c>
      <c r="C18463" s="6" t="s">
        <v>32</v>
      </c>
    </row>
    <row r="18464">
      <c r="A18464" s="7">
        <f t="shared" si="1"/>
        <v>15987</v>
      </c>
      <c r="B18464" s="5" t="s">
        <v>16226</v>
      </c>
      <c r="C18464" s="6" t="s">
        <v>1207</v>
      </c>
    </row>
    <row r="18465">
      <c r="A18465" s="7">
        <f t="shared" si="1"/>
        <v>15988</v>
      </c>
      <c r="B18465" s="5" t="s">
        <v>16227</v>
      </c>
      <c r="C18465" s="6" t="s">
        <v>1221</v>
      </c>
    </row>
    <row r="18466">
      <c r="A18466" s="7">
        <f t="shared" si="1"/>
        <v>15989</v>
      </c>
      <c r="B18466" s="8" t="s">
        <v>16228</v>
      </c>
      <c r="C18466" s="9" t="s">
        <v>8</v>
      </c>
    </row>
    <row r="18467">
      <c r="A18467" s="7">
        <f t="shared" si="1"/>
        <v>15990</v>
      </c>
      <c r="B18467" s="8" t="s">
        <v>16229</v>
      </c>
      <c r="C18467" s="9" t="s">
        <v>547</v>
      </c>
    </row>
    <row r="18468">
      <c r="A18468" s="7">
        <f t="shared" si="1"/>
        <v>15991</v>
      </c>
      <c r="B18468" s="5" t="s">
        <v>16230</v>
      </c>
      <c r="C18468" s="6" t="s">
        <v>62</v>
      </c>
    </row>
    <row r="18469">
      <c r="A18469" s="7">
        <f t="shared" si="1"/>
        <v>15992</v>
      </c>
      <c r="B18469" s="5" t="s">
        <v>16231</v>
      </c>
      <c r="C18469" s="6" t="s">
        <v>1942</v>
      </c>
    </row>
    <row r="18470">
      <c r="A18470" s="7">
        <f t="shared" si="1"/>
        <v>15993</v>
      </c>
      <c r="B18470" s="5" t="s">
        <v>16232</v>
      </c>
      <c r="C18470" s="6" t="s">
        <v>1207</v>
      </c>
    </row>
    <row r="18471">
      <c r="A18471" s="7">
        <f t="shared" si="1"/>
        <v>15994</v>
      </c>
      <c r="B18471" s="5" t="s">
        <v>16233</v>
      </c>
      <c r="C18471" s="6" t="s">
        <v>1207</v>
      </c>
    </row>
    <row r="18472">
      <c r="A18472" s="7">
        <f t="shared" si="1"/>
        <v>15995</v>
      </c>
      <c r="B18472" s="5" t="s">
        <v>16234</v>
      </c>
      <c r="C18472" s="6" t="s">
        <v>1207</v>
      </c>
    </row>
    <row r="18473">
      <c r="A18473" s="7">
        <f t="shared" si="1"/>
        <v>15996</v>
      </c>
      <c r="B18473" s="5" t="s">
        <v>16235</v>
      </c>
      <c r="C18473" s="6" t="s">
        <v>1207</v>
      </c>
    </row>
    <row r="18474">
      <c r="A18474" s="7">
        <f t="shared" si="1"/>
        <v>15997</v>
      </c>
      <c r="B18474" s="8" t="s">
        <v>16236</v>
      </c>
      <c r="C18474" s="9" t="s">
        <v>72</v>
      </c>
    </row>
    <row r="18475">
      <c r="A18475" s="7">
        <f t="shared" si="1"/>
        <v>15998</v>
      </c>
      <c r="B18475" s="8" t="s">
        <v>16237</v>
      </c>
      <c r="C18475" s="9" t="s">
        <v>72</v>
      </c>
    </row>
    <row r="18476">
      <c r="A18476" s="7">
        <f t="shared" si="1"/>
        <v>15999</v>
      </c>
      <c r="B18476" s="8" t="s">
        <v>16238</v>
      </c>
      <c r="C18476" s="9" t="s">
        <v>893</v>
      </c>
    </row>
    <row r="18477">
      <c r="A18477" s="7">
        <f t="shared" si="1"/>
        <v>16000</v>
      </c>
      <c r="B18477" s="5" t="s">
        <v>16239</v>
      </c>
      <c r="C18477" s="6" t="s">
        <v>393</v>
      </c>
    </row>
    <row r="18478">
      <c r="A18478" s="7">
        <f t="shared" si="1"/>
        <v>16001</v>
      </c>
      <c r="B18478" s="5" t="s">
        <v>16240</v>
      </c>
      <c r="C18478" s="6" t="s">
        <v>1342</v>
      </c>
    </row>
    <row r="18479">
      <c r="A18479" s="7">
        <f t="shared" si="1"/>
        <v>16002</v>
      </c>
      <c r="B18479" s="8" t="s">
        <v>16241</v>
      </c>
      <c r="C18479" s="9" t="s">
        <v>83</v>
      </c>
    </row>
    <row r="18480">
      <c r="A18480" s="7">
        <f t="shared" si="1"/>
        <v>16003</v>
      </c>
      <c r="B18480" s="5" t="s">
        <v>16242</v>
      </c>
      <c r="C18480" s="6" t="s">
        <v>538</v>
      </c>
    </row>
    <row r="18481">
      <c r="A18481" s="7">
        <f t="shared" si="1"/>
        <v>16004</v>
      </c>
      <c r="B18481" s="5" t="s">
        <v>16243</v>
      </c>
      <c r="C18481" s="6" t="s">
        <v>2549</v>
      </c>
    </row>
    <row r="18482">
      <c r="A18482" s="7">
        <f t="shared" si="1"/>
        <v>16005</v>
      </c>
      <c r="B18482" s="5" t="s">
        <v>16244</v>
      </c>
      <c r="C18482" s="6" t="s">
        <v>1458</v>
      </c>
    </row>
    <row r="18483">
      <c r="A18483" s="7">
        <f t="shared" si="1"/>
        <v>16006</v>
      </c>
      <c r="B18483" s="8" t="s">
        <v>16245</v>
      </c>
      <c r="C18483" s="9" t="s">
        <v>1776</v>
      </c>
    </row>
    <row r="18484">
      <c r="A18484" s="7">
        <f t="shared" si="1"/>
        <v>16007</v>
      </c>
      <c r="B18484" s="8" t="s">
        <v>16246</v>
      </c>
      <c r="C18484" s="9" t="s">
        <v>1776</v>
      </c>
    </row>
    <row r="18485">
      <c r="A18485" s="7">
        <f t="shared" si="1"/>
        <v>16008</v>
      </c>
      <c r="B18485" s="8" t="s">
        <v>16247</v>
      </c>
      <c r="C18485" s="9" t="s">
        <v>1776</v>
      </c>
    </row>
    <row r="18486">
      <c r="A18486" s="7">
        <f t="shared" si="1"/>
        <v>16009</v>
      </c>
      <c r="B18486" s="5" t="s">
        <v>16248</v>
      </c>
      <c r="C18486" s="6" t="s">
        <v>758</v>
      </c>
    </row>
    <row r="18487">
      <c r="A18487" s="7">
        <f t="shared" si="1"/>
        <v>16010</v>
      </c>
      <c r="B18487" s="5" t="s">
        <v>16249</v>
      </c>
      <c r="C18487" s="6" t="s">
        <v>1007</v>
      </c>
    </row>
    <row r="18488">
      <c r="A18488" s="7">
        <f t="shared" si="1"/>
        <v>16011</v>
      </c>
      <c r="B18488" s="8" t="s">
        <v>16250</v>
      </c>
      <c r="C18488" s="9" t="s">
        <v>372</v>
      </c>
    </row>
    <row r="18489">
      <c r="A18489" s="7">
        <f t="shared" si="1"/>
        <v>16012</v>
      </c>
      <c r="B18489" s="8" t="s">
        <v>16251</v>
      </c>
      <c r="C18489" s="9" t="s">
        <v>372</v>
      </c>
    </row>
    <row r="18490">
      <c r="A18490" s="7">
        <f t="shared" si="1"/>
        <v>16013</v>
      </c>
      <c r="B18490" s="5" t="s">
        <v>16252</v>
      </c>
      <c r="C18490" s="6" t="s">
        <v>538</v>
      </c>
    </row>
    <row r="18491">
      <c r="A18491" s="7">
        <f t="shared" si="1"/>
        <v>16014</v>
      </c>
      <c r="B18491" s="5" t="s">
        <v>16253</v>
      </c>
      <c r="C18491" s="6" t="s">
        <v>1458</v>
      </c>
    </row>
    <row r="18492">
      <c r="A18492" s="7">
        <f t="shared" si="1"/>
        <v>16015</v>
      </c>
      <c r="B18492" s="5" t="s">
        <v>16254</v>
      </c>
      <c r="C18492" s="6" t="s">
        <v>1223</v>
      </c>
    </row>
    <row r="18493">
      <c r="A18493" s="7">
        <f t="shared" si="1"/>
        <v>16016</v>
      </c>
      <c r="B18493" s="5" t="s">
        <v>16255</v>
      </c>
      <c r="C18493" s="6" t="s">
        <v>612</v>
      </c>
    </row>
    <row r="18494">
      <c r="A18494" s="7">
        <f t="shared" si="1"/>
        <v>16017</v>
      </c>
      <c r="B18494" s="5" t="s">
        <v>16256</v>
      </c>
      <c r="C18494" s="6" t="s">
        <v>467</v>
      </c>
    </row>
    <row r="18495">
      <c r="A18495" s="7">
        <f t="shared" si="1"/>
        <v>16018</v>
      </c>
      <c r="B18495" s="5" t="s">
        <v>16257</v>
      </c>
      <c r="C18495" s="6" t="s">
        <v>467</v>
      </c>
    </row>
    <row r="18496">
      <c r="A18496" s="7">
        <f t="shared" si="1"/>
        <v>16019</v>
      </c>
      <c r="B18496" s="5" t="s">
        <v>16258</v>
      </c>
      <c r="C18496" s="6" t="s">
        <v>467</v>
      </c>
    </row>
    <row r="18497">
      <c r="A18497" s="7">
        <f t="shared" si="1"/>
        <v>16020</v>
      </c>
      <c r="B18497" s="5" t="s">
        <v>16259</v>
      </c>
      <c r="C18497" s="6" t="s">
        <v>538</v>
      </c>
    </row>
    <row r="18498">
      <c r="A18498" s="7">
        <f t="shared" si="1"/>
        <v>16021</v>
      </c>
      <c r="B18498" s="8" t="s">
        <v>16260</v>
      </c>
      <c r="C18498" s="9" t="s">
        <v>722</v>
      </c>
    </row>
    <row r="18499">
      <c r="A18499" s="7">
        <f t="shared" si="1"/>
        <v>16022</v>
      </c>
      <c r="B18499" s="8" t="s">
        <v>16261</v>
      </c>
      <c r="C18499" s="9" t="s">
        <v>1169</v>
      </c>
    </row>
    <row r="18500">
      <c r="A18500" s="7">
        <f t="shared" si="1"/>
        <v>16023</v>
      </c>
      <c r="B18500" s="8" t="s">
        <v>16262</v>
      </c>
      <c r="C18500" s="9" t="s">
        <v>1042</v>
      </c>
    </row>
    <row r="18501">
      <c r="A18501" s="7">
        <f t="shared" si="1"/>
        <v>16024</v>
      </c>
      <c r="B18501" s="8" t="s">
        <v>16263</v>
      </c>
      <c r="C18501" s="9" t="s">
        <v>188</v>
      </c>
    </row>
    <row r="18502">
      <c r="A18502" s="7">
        <f t="shared" si="1"/>
        <v>16025</v>
      </c>
      <c r="B18502" s="5" t="s">
        <v>16264</v>
      </c>
      <c r="C18502" s="6" t="s">
        <v>393</v>
      </c>
    </row>
    <row r="18503">
      <c r="A18503" s="7">
        <f t="shared" si="1"/>
        <v>16026</v>
      </c>
      <c r="B18503" s="8" t="s">
        <v>16265</v>
      </c>
      <c r="C18503" s="9" t="s">
        <v>399</v>
      </c>
    </row>
    <row r="18504">
      <c r="A18504" s="7">
        <f t="shared" si="1"/>
        <v>16026</v>
      </c>
      <c r="B18504" s="8" t="s">
        <v>16265</v>
      </c>
      <c r="C18504" s="9" t="s">
        <v>40</v>
      </c>
    </row>
    <row r="18505">
      <c r="A18505" s="7">
        <f t="shared" si="1"/>
        <v>16027</v>
      </c>
      <c r="B18505" s="8" t="s">
        <v>16266</v>
      </c>
      <c r="C18505" s="9" t="s">
        <v>72</v>
      </c>
    </row>
    <row r="18506">
      <c r="A18506" s="7">
        <f t="shared" si="1"/>
        <v>16028</v>
      </c>
      <c r="B18506" s="8" t="s">
        <v>16267</v>
      </c>
      <c r="C18506" s="9" t="s">
        <v>72</v>
      </c>
    </row>
    <row r="18507">
      <c r="A18507" s="7">
        <f t="shared" si="1"/>
        <v>16029</v>
      </c>
      <c r="B18507" s="8" t="s">
        <v>16268</v>
      </c>
      <c r="C18507" s="9" t="s">
        <v>893</v>
      </c>
    </row>
    <row r="18508">
      <c r="A18508" s="7">
        <f t="shared" si="1"/>
        <v>16030</v>
      </c>
      <c r="B18508" s="8" t="s">
        <v>16269</v>
      </c>
      <c r="C18508" s="9" t="s">
        <v>372</v>
      </c>
    </row>
    <row r="18509">
      <c r="A18509" s="7">
        <f t="shared" si="1"/>
        <v>16031</v>
      </c>
      <c r="B18509" s="8" t="s">
        <v>16270</v>
      </c>
      <c r="C18509" s="9" t="s">
        <v>1169</v>
      </c>
    </row>
    <row r="18510">
      <c r="A18510" s="7">
        <f t="shared" si="1"/>
        <v>16032</v>
      </c>
      <c r="B18510" s="8" t="s">
        <v>16271</v>
      </c>
      <c r="C18510" s="9" t="s">
        <v>1169</v>
      </c>
    </row>
    <row r="18511">
      <c r="A18511" s="7">
        <f t="shared" si="1"/>
        <v>16033</v>
      </c>
      <c r="B18511" s="8" t="s">
        <v>16272</v>
      </c>
      <c r="C18511" s="9" t="s">
        <v>1169</v>
      </c>
    </row>
    <row r="18512">
      <c r="A18512" s="7">
        <f t="shared" si="1"/>
        <v>16034</v>
      </c>
      <c r="B18512" s="8" t="s">
        <v>16273</v>
      </c>
      <c r="C18512" s="9" t="s">
        <v>1169</v>
      </c>
    </row>
    <row r="18513">
      <c r="A18513" s="7">
        <f t="shared" si="1"/>
        <v>16035</v>
      </c>
      <c r="B18513" s="5" t="s">
        <v>16274</v>
      </c>
      <c r="C18513" s="6" t="s">
        <v>20</v>
      </c>
    </row>
    <row r="18514">
      <c r="A18514" s="7">
        <f t="shared" si="1"/>
        <v>16036</v>
      </c>
      <c r="B18514" s="5" t="s">
        <v>16275</v>
      </c>
      <c r="C18514" s="6" t="s">
        <v>1248</v>
      </c>
    </row>
    <row r="18515">
      <c r="A18515" s="7">
        <f t="shared" si="1"/>
        <v>16037</v>
      </c>
      <c r="B18515" s="5" t="s">
        <v>16276</v>
      </c>
      <c r="C18515" s="6" t="s">
        <v>1248</v>
      </c>
    </row>
    <row r="18516">
      <c r="A18516" s="7">
        <f t="shared" si="1"/>
        <v>16038</v>
      </c>
      <c r="B18516" s="5" t="s">
        <v>16277</v>
      </c>
      <c r="C18516" s="6" t="s">
        <v>1248</v>
      </c>
    </row>
    <row r="18517">
      <c r="A18517" s="7">
        <f t="shared" si="1"/>
        <v>16039</v>
      </c>
      <c r="B18517" s="5" t="s">
        <v>16278</v>
      </c>
      <c r="C18517" s="6" t="s">
        <v>328</v>
      </c>
    </row>
    <row r="18518">
      <c r="A18518" s="7">
        <f t="shared" si="1"/>
        <v>16040</v>
      </c>
      <c r="B18518" s="5" t="s">
        <v>16279</v>
      </c>
      <c r="C18518" s="6" t="s">
        <v>74</v>
      </c>
    </row>
    <row r="18519">
      <c r="A18519" s="7">
        <f t="shared" si="1"/>
        <v>16041</v>
      </c>
      <c r="B18519" s="8" t="s">
        <v>16280</v>
      </c>
      <c r="C18519" s="9" t="s">
        <v>1776</v>
      </c>
    </row>
    <row r="18520">
      <c r="A18520" s="7">
        <f t="shared" si="1"/>
        <v>16042</v>
      </c>
      <c r="B18520" s="8" t="s">
        <v>16281</v>
      </c>
      <c r="C18520" s="9" t="s">
        <v>1776</v>
      </c>
    </row>
    <row r="18521">
      <c r="A18521" s="7">
        <f t="shared" si="1"/>
        <v>16043</v>
      </c>
      <c r="B18521" s="8" t="s">
        <v>16282</v>
      </c>
      <c r="C18521" s="9" t="s">
        <v>1776</v>
      </c>
    </row>
    <row r="18522">
      <c r="A18522" s="7">
        <f t="shared" si="1"/>
        <v>16044</v>
      </c>
      <c r="B18522" s="8" t="s">
        <v>16283</v>
      </c>
      <c r="C18522" s="9" t="s">
        <v>1776</v>
      </c>
    </row>
    <row r="18523">
      <c r="A18523" s="7">
        <f t="shared" si="1"/>
        <v>16045</v>
      </c>
      <c r="B18523" s="8" t="s">
        <v>16284</v>
      </c>
      <c r="C18523" s="9" t="s">
        <v>1776</v>
      </c>
    </row>
    <row r="18524">
      <c r="A18524" s="7">
        <f t="shared" si="1"/>
        <v>16046</v>
      </c>
      <c r="B18524" s="5" t="s">
        <v>16285</v>
      </c>
      <c r="C18524" s="6" t="s">
        <v>69</v>
      </c>
    </row>
    <row r="18525">
      <c r="A18525" s="7">
        <f t="shared" si="1"/>
        <v>16047</v>
      </c>
      <c r="B18525" s="8" t="s">
        <v>16286</v>
      </c>
      <c r="C18525" s="9" t="s">
        <v>60</v>
      </c>
    </row>
    <row r="18526">
      <c r="A18526" s="7">
        <f t="shared" si="1"/>
        <v>16048</v>
      </c>
      <c r="B18526" s="8" t="s">
        <v>16287</v>
      </c>
      <c r="C18526" s="9" t="s">
        <v>372</v>
      </c>
    </row>
    <row r="18527">
      <c r="A18527" s="7">
        <f t="shared" si="1"/>
        <v>16049</v>
      </c>
      <c r="B18527" s="5" t="s">
        <v>16288</v>
      </c>
      <c r="C18527" s="6" t="s">
        <v>1856</v>
      </c>
    </row>
    <row r="18528">
      <c r="A18528" s="7">
        <f t="shared" si="1"/>
        <v>16050</v>
      </c>
      <c r="B18528" s="5" t="s">
        <v>16289</v>
      </c>
      <c r="C18528" s="6" t="s">
        <v>32</v>
      </c>
    </row>
    <row r="18529">
      <c r="A18529" s="7">
        <f t="shared" si="1"/>
        <v>16051</v>
      </c>
      <c r="B18529" s="5" t="s">
        <v>16290</v>
      </c>
      <c r="C18529" s="6" t="s">
        <v>3126</v>
      </c>
    </row>
    <row r="18530">
      <c r="A18530" s="7">
        <f t="shared" si="1"/>
        <v>16052</v>
      </c>
      <c r="B18530" s="5" t="s">
        <v>16291</v>
      </c>
      <c r="C18530" s="6" t="s">
        <v>1260</v>
      </c>
    </row>
    <row r="18531">
      <c r="A18531" s="7">
        <f t="shared" si="1"/>
        <v>16053</v>
      </c>
      <c r="B18531" s="5" t="s">
        <v>16292</v>
      </c>
      <c r="C18531" s="6" t="s">
        <v>1260</v>
      </c>
    </row>
    <row r="18532">
      <c r="A18532" s="7">
        <f t="shared" si="1"/>
        <v>16054</v>
      </c>
      <c r="B18532" s="8" t="s">
        <v>16293</v>
      </c>
      <c r="C18532" s="9" t="s">
        <v>547</v>
      </c>
    </row>
    <row r="18533">
      <c r="A18533" s="7">
        <f t="shared" si="1"/>
        <v>16055</v>
      </c>
      <c r="B18533" s="8" t="s">
        <v>16294</v>
      </c>
      <c r="C18533" s="9" t="s">
        <v>530</v>
      </c>
    </row>
    <row r="18534">
      <c r="A18534" s="7">
        <f t="shared" si="1"/>
        <v>16056</v>
      </c>
      <c r="B18534" s="5" t="s">
        <v>16295</v>
      </c>
      <c r="C18534" s="6" t="s">
        <v>1279</v>
      </c>
    </row>
    <row r="18535">
      <c r="A18535" s="7">
        <f t="shared" si="1"/>
        <v>16057</v>
      </c>
      <c r="B18535" s="5" t="s">
        <v>16296</v>
      </c>
      <c r="C18535" s="6" t="s">
        <v>939</v>
      </c>
    </row>
    <row r="18536">
      <c r="A18536" s="7">
        <f t="shared" si="1"/>
        <v>16058</v>
      </c>
      <c r="B18536" s="8" t="s">
        <v>16297</v>
      </c>
      <c r="C18536" s="9" t="s">
        <v>372</v>
      </c>
    </row>
    <row r="18537">
      <c r="A18537" s="7">
        <f t="shared" si="1"/>
        <v>16059</v>
      </c>
      <c r="B18537" s="8" t="s">
        <v>16298</v>
      </c>
      <c r="C18537" s="9" t="s">
        <v>188</v>
      </c>
    </row>
    <row r="18538">
      <c r="A18538" s="7">
        <f t="shared" si="1"/>
        <v>16060</v>
      </c>
      <c r="B18538" s="8" t="s">
        <v>16299</v>
      </c>
      <c r="C18538" s="9" t="s">
        <v>547</v>
      </c>
    </row>
    <row r="18539">
      <c r="A18539" s="7">
        <f t="shared" si="1"/>
        <v>16061</v>
      </c>
      <c r="B18539" s="5" t="s">
        <v>16300</v>
      </c>
      <c r="C18539" s="6" t="s">
        <v>80</v>
      </c>
    </row>
    <row r="18540">
      <c r="A18540" s="7">
        <f t="shared" si="1"/>
        <v>16062</v>
      </c>
      <c r="B18540" s="8" t="s">
        <v>16301</v>
      </c>
      <c r="C18540" s="9" t="s">
        <v>42</v>
      </c>
    </row>
    <row r="18541">
      <c r="A18541" s="7">
        <f t="shared" si="1"/>
        <v>16063</v>
      </c>
      <c r="B18541" s="8" t="s">
        <v>16302</v>
      </c>
      <c r="C18541" s="9" t="s">
        <v>8</v>
      </c>
    </row>
    <row r="18542">
      <c r="A18542" s="7">
        <f t="shared" si="1"/>
        <v>16064</v>
      </c>
      <c r="B18542" s="5" t="s">
        <v>16303</v>
      </c>
      <c r="C18542" s="6" t="s">
        <v>346</v>
      </c>
    </row>
    <row r="18543">
      <c r="A18543" s="7">
        <f t="shared" si="1"/>
        <v>16065</v>
      </c>
      <c r="B18543" s="5" t="s">
        <v>16304</v>
      </c>
      <c r="C18543" s="6" t="s">
        <v>1262</v>
      </c>
    </row>
    <row r="18544">
      <c r="A18544" s="7">
        <f t="shared" si="1"/>
        <v>16066</v>
      </c>
      <c r="B18544" s="8" t="s">
        <v>16305</v>
      </c>
      <c r="C18544" s="9" t="s">
        <v>64</v>
      </c>
    </row>
    <row r="18545">
      <c r="A18545" s="7">
        <f t="shared" si="1"/>
        <v>16066</v>
      </c>
      <c r="B18545" s="8" t="s">
        <v>16305</v>
      </c>
      <c r="C18545" s="6" t="s">
        <v>1012</v>
      </c>
    </row>
    <row r="18546">
      <c r="A18546" s="7">
        <f t="shared" si="1"/>
        <v>16067</v>
      </c>
      <c r="B18546" s="5" t="s">
        <v>16306</v>
      </c>
      <c r="C18546" s="6" t="s">
        <v>612</v>
      </c>
    </row>
    <row r="18547">
      <c r="A18547" s="7">
        <f t="shared" si="1"/>
        <v>16068</v>
      </c>
      <c r="B18547" s="8" t="s">
        <v>16307</v>
      </c>
      <c r="C18547" s="9" t="s">
        <v>547</v>
      </c>
    </row>
    <row r="18548">
      <c r="A18548" s="7">
        <f t="shared" si="1"/>
        <v>16069</v>
      </c>
      <c r="B18548" s="5" t="s">
        <v>16308</v>
      </c>
      <c r="C18548" s="6" t="s">
        <v>32</v>
      </c>
    </row>
    <row r="18549">
      <c r="A18549" s="7">
        <f t="shared" si="1"/>
        <v>16070</v>
      </c>
      <c r="B18549" s="5" t="s">
        <v>16309</v>
      </c>
      <c r="C18549" s="6" t="s">
        <v>1290</v>
      </c>
    </row>
    <row r="18550">
      <c r="A18550" s="7">
        <f t="shared" si="1"/>
        <v>16071</v>
      </c>
      <c r="B18550" s="5" t="s">
        <v>16310</v>
      </c>
      <c r="C18550" s="6" t="s">
        <v>1378</v>
      </c>
    </row>
    <row r="18551">
      <c r="A18551" s="7">
        <f t="shared" si="1"/>
        <v>16072</v>
      </c>
      <c r="B18551" s="5" t="s">
        <v>16311</v>
      </c>
      <c r="C18551" s="6" t="s">
        <v>1371</v>
      </c>
    </row>
    <row r="18552">
      <c r="A18552" s="7">
        <f t="shared" si="1"/>
        <v>16072</v>
      </c>
      <c r="B18552" s="5" t="s">
        <v>16311</v>
      </c>
      <c r="C18552" s="6" t="s">
        <v>1221</v>
      </c>
    </row>
    <row r="18553">
      <c r="A18553" s="7">
        <f t="shared" si="1"/>
        <v>16073</v>
      </c>
      <c r="B18553" s="5" t="s">
        <v>16312</v>
      </c>
      <c r="C18553" s="6" t="s">
        <v>1369</v>
      </c>
    </row>
    <row r="18554">
      <c r="A18554" s="7">
        <f t="shared" si="1"/>
        <v>16074</v>
      </c>
      <c r="B18554" s="5" t="s">
        <v>16313</v>
      </c>
      <c r="C18554" s="6" t="s">
        <v>3126</v>
      </c>
    </row>
    <row r="18555">
      <c r="A18555" s="7">
        <f t="shared" si="1"/>
        <v>16075</v>
      </c>
      <c r="B18555" s="5" t="s">
        <v>16314</v>
      </c>
      <c r="C18555" s="6" t="s">
        <v>1267</v>
      </c>
    </row>
    <row r="18556">
      <c r="A18556" s="7">
        <f t="shared" si="1"/>
        <v>16076</v>
      </c>
      <c r="B18556" s="8" t="s">
        <v>16315</v>
      </c>
      <c r="C18556" s="9" t="s">
        <v>76</v>
      </c>
    </row>
    <row r="18557">
      <c r="A18557" s="7">
        <f t="shared" si="1"/>
        <v>16076</v>
      </c>
      <c r="B18557" s="8" t="s">
        <v>16315</v>
      </c>
      <c r="C18557" s="9" t="s">
        <v>547</v>
      </c>
    </row>
    <row r="18558">
      <c r="A18558" s="7">
        <f t="shared" si="1"/>
        <v>16077</v>
      </c>
      <c r="B18558" s="5" t="s">
        <v>16316</v>
      </c>
      <c r="C18558" s="6" t="s">
        <v>32</v>
      </c>
    </row>
    <row r="18559">
      <c r="A18559" s="7">
        <f t="shared" si="1"/>
        <v>16078</v>
      </c>
      <c r="B18559" s="5" t="s">
        <v>16317</v>
      </c>
      <c r="C18559" s="6" t="s">
        <v>1371</v>
      </c>
    </row>
    <row r="18560">
      <c r="A18560" s="7">
        <f t="shared" si="1"/>
        <v>16079</v>
      </c>
      <c r="B18560" s="5" t="s">
        <v>16318</v>
      </c>
      <c r="C18560" s="6" t="s">
        <v>3126</v>
      </c>
    </row>
    <row r="18561">
      <c r="A18561" s="7">
        <f t="shared" si="1"/>
        <v>16080</v>
      </c>
      <c r="B18561" s="5" t="s">
        <v>16319</v>
      </c>
      <c r="C18561" s="6" t="s">
        <v>1290</v>
      </c>
    </row>
    <row r="18562">
      <c r="A18562" s="7">
        <f t="shared" si="1"/>
        <v>16080</v>
      </c>
      <c r="B18562" s="5" t="s">
        <v>16319</v>
      </c>
      <c r="C18562" s="6" t="s">
        <v>1620</v>
      </c>
    </row>
    <row r="18563">
      <c r="A18563" s="7">
        <f t="shared" si="1"/>
        <v>16081</v>
      </c>
      <c r="B18563" s="5" t="s">
        <v>16320</v>
      </c>
      <c r="C18563" s="6" t="s">
        <v>989</v>
      </c>
    </row>
    <row r="18564">
      <c r="A18564" s="7">
        <f t="shared" si="1"/>
        <v>16082</v>
      </c>
      <c r="B18564" s="5" t="s">
        <v>16321</v>
      </c>
      <c r="C18564" s="6" t="s">
        <v>1369</v>
      </c>
    </row>
    <row r="18565">
      <c r="A18565" s="7">
        <f t="shared" si="1"/>
        <v>16083</v>
      </c>
      <c r="B18565" s="8" t="s">
        <v>16322</v>
      </c>
      <c r="C18565" s="9" t="s">
        <v>893</v>
      </c>
    </row>
    <row r="18566">
      <c r="A18566" s="7">
        <f t="shared" si="1"/>
        <v>16084</v>
      </c>
      <c r="B18566" s="5" t="s">
        <v>16323</v>
      </c>
      <c r="C18566" s="6" t="s">
        <v>86</v>
      </c>
    </row>
    <row r="18567">
      <c r="A18567" s="7">
        <f t="shared" si="1"/>
        <v>16085</v>
      </c>
      <c r="B18567" s="5" t="s">
        <v>16324</v>
      </c>
      <c r="C18567" s="6" t="s">
        <v>989</v>
      </c>
    </row>
    <row r="18568">
      <c r="A18568" s="7">
        <f t="shared" si="1"/>
        <v>16086</v>
      </c>
      <c r="B18568" s="5" t="s">
        <v>16325</v>
      </c>
      <c r="C18568" s="6" t="s">
        <v>727</v>
      </c>
    </row>
    <row r="18569">
      <c r="A18569" s="7">
        <f t="shared" si="1"/>
        <v>16087</v>
      </c>
      <c r="B18569" s="5" t="s">
        <v>16326</v>
      </c>
      <c r="C18569" s="6" t="s">
        <v>621</v>
      </c>
    </row>
    <row r="18570">
      <c r="A18570" s="7">
        <f t="shared" si="1"/>
        <v>16088</v>
      </c>
      <c r="B18570" s="8" t="s">
        <v>16327</v>
      </c>
      <c r="C18570" s="9" t="s">
        <v>64</v>
      </c>
    </row>
    <row r="18571">
      <c r="A18571" s="7">
        <f t="shared" si="1"/>
        <v>16089</v>
      </c>
      <c r="B18571" s="8" t="s">
        <v>16328</v>
      </c>
      <c r="C18571" s="9" t="s">
        <v>121</v>
      </c>
    </row>
    <row r="18572">
      <c r="A18572" s="7">
        <f t="shared" si="1"/>
        <v>16090</v>
      </c>
      <c r="B18572" s="8" t="s">
        <v>16329</v>
      </c>
      <c r="C18572" s="9" t="s">
        <v>547</v>
      </c>
    </row>
    <row r="18573">
      <c r="A18573" s="7">
        <f t="shared" si="1"/>
        <v>16091</v>
      </c>
      <c r="B18573" s="5" t="s">
        <v>16330</v>
      </c>
      <c r="C18573" s="6" t="s">
        <v>356</v>
      </c>
    </row>
    <row r="18574">
      <c r="A18574" s="7">
        <f t="shared" si="1"/>
        <v>16091</v>
      </c>
      <c r="B18574" s="8" t="s">
        <v>16330</v>
      </c>
      <c r="C18574" s="6" t="s">
        <v>54</v>
      </c>
    </row>
    <row r="18575">
      <c r="A18575" s="7">
        <f t="shared" si="1"/>
        <v>16092</v>
      </c>
      <c r="B18575" s="8" t="s">
        <v>16331</v>
      </c>
      <c r="C18575" s="9" t="s">
        <v>40</v>
      </c>
    </row>
    <row r="18576">
      <c r="A18576" s="7">
        <f t="shared" si="1"/>
        <v>16093</v>
      </c>
      <c r="B18576" s="5" t="s">
        <v>16332</v>
      </c>
      <c r="C18576" s="6" t="s">
        <v>1040</v>
      </c>
    </row>
    <row r="18577">
      <c r="A18577" s="7">
        <f t="shared" si="1"/>
        <v>16094</v>
      </c>
      <c r="B18577" s="8" t="s">
        <v>16333</v>
      </c>
      <c r="C18577" s="6" t="s">
        <v>1012</v>
      </c>
    </row>
    <row r="18578">
      <c r="A18578" s="7">
        <f t="shared" si="1"/>
        <v>16095</v>
      </c>
      <c r="B18578" s="8" t="s">
        <v>16334</v>
      </c>
      <c r="C18578" s="6" t="s">
        <v>1012</v>
      </c>
    </row>
    <row r="18579">
      <c r="A18579" s="7">
        <f t="shared" si="1"/>
        <v>16096</v>
      </c>
      <c r="B18579" s="8" t="s">
        <v>16335</v>
      </c>
      <c r="C18579" s="9" t="s">
        <v>64</v>
      </c>
    </row>
    <row r="18580">
      <c r="A18580" s="7">
        <f t="shared" si="1"/>
        <v>16097</v>
      </c>
      <c r="B18580" s="16" t="s">
        <v>16336</v>
      </c>
      <c r="C18580" s="6" t="s">
        <v>1235</v>
      </c>
    </row>
    <row r="18581">
      <c r="A18581" s="7">
        <f t="shared" si="1"/>
        <v>16098</v>
      </c>
      <c r="B18581" s="8" t="s">
        <v>16337</v>
      </c>
      <c r="C18581" s="9" t="s">
        <v>399</v>
      </c>
    </row>
    <row r="18582">
      <c r="A18582" s="7">
        <f t="shared" si="1"/>
        <v>16099</v>
      </c>
      <c r="B18582" s="5" t="s">
        <v>16338</v>
      </c>
      <c r="C18582" s="6" t="s">
        <v>3126</v>
      </c>
    </row>
    <row r="18583">
      <c r="A18583" s="7">
        <f t="shared" si="1"/>
        <v>16100</v>
      </c>
      <c r="B18583" s="8" t="s">
        <v>16339</v>
      </c>
      <c r="C18583" s="9" t="s">
        <v>60</v>
      </c>
    </row>
    <row r="18584">
      <c r="A18584" s="7">
        <f t="shared" si="1"/>
        <v>16101</v>
      </c>
      <c r="B18584" s="8" t="s">
        <v>16340</v>
      </c>
      <c r="C18584" s="6" t="s">
        <v>132</v>
      </c>
    </row>
    <row r="18585">
      <c r="A18585" s="7">
        <f t="shared" si="1"/>
        <v>16101</v>
      </c>
      <c r="B18585" s="8" t="s">
        <v>16340</v>
      </c>
      <c r="C18585" s="9" t="s">
        <v>60</v>
      </c>
    </row>
    <row r="18586">
      <c r="A18586" s="7">
        <f t="shared" si="1"/>
        <v>16102</v>
      </c>
      <c r="B18586" s="8" t="s">
        <v>16341</v>
      </c>
      <c r="C18586" s="9" t="s">
        <v>60</v>
      </c>
    </row>
    <row r="18587">
      <c r="A18587" s="7">
        <f t="shared" si="1"/>
        <v>16102</v>
      </c>
      <c r="B18587" s="8" t="s">
        <v>16341</v>
      </c>
      <c r="C18587" s="9" t="s">
        <v>25</v>
      </c>
    </row>
    <row r="18588">
      <c r="A18588" s="7">
        <f t="shared" si="1"/>
        <v>16103</v>
      </c>
      <c r="B18588" s="8" t="s">
        <v>16342</v>
      </c>
      <c r="C18588" s="9" t="s">
        <v>60</v>
      </c>
    </row>
    <row r="18589">
      <c r="A18589" s="7">
        <f t="shared" si="1"/>
        <v>16103</v>
      </c>
      <c r="B18589" s="8" t="s">
        <v>16342</v>
      </c>
      <c r="C18589" s="9" t="s">
        <v>24</v>
      </c>
    </row>
    <row r="18590">
      <c r="A18590" s="7">
        <f t="shared" si="1"/>
        <v>16103</v>
      </c>
      <c r="B18590" s="8" t="s">
        <v>16342</v>
      </c>
      <c r="C18590" s="9" t="s">
        <v>25</v>
      </c>
    </row>
    <row r="18591">
      <c r="A18591" s="7">
        <f t="shared" si="1"/>
        <v>16104</v>
      </c>
      <c r="B18591" s="5" t="s">
        <v>16343</v>
      </c>
      <c r="C18591" s="6" t="s">
        <v>1279</v>
      </c>
    </row>
    <row r="18592">
      <c r="A18592" s="7">
        <f t="shared" si="1"/>
        <v>16105</v>
      </c>
      <c r="B18592" s="8" t="s">
        <v>16344</v>
      </c>
      <c r="C18592" s="9" t="s">
        <v>60</v>
      </c>
    </row>
    <row r="18593">
      <c r="A18593" s="7">
        <f t="shared" si="1"/>
        <v>16106</v>
      </c>
      <c r="B18593" s="8" t="s">
        <v>16345</v>
      </c>
      <c r="C18593" s="9" t="s">
        <v>60</v>
      </c>
    </row>
    <row r="18594">
      <c r="A18594" s="7">
        <f t="shared" si="1"/>
        <v>16106</v>
      </c>
      <c r="B18594" s="8" t="s">
        <v>16345</v>
      </c>
      <c r="C18594" s="9" t="s">
        <v>162</v>
      </c>
    </row>
    <row r="18595">
      <c r="A18595" s="7">
        <f t="shared" si="1"/>
        <v>16106</v>
      </c>
      <c r="B18595" s="8" t="s">
        <v>16345</v>
      </c>
      <c r="C18595" s="9" t="s">
        <v>142</v>
      </c>
    </row>
    <row r="18596">
      <c r="A18596" s="7">
        <f t="shared" si="1"/>
        <v>16107</v>
      </c>
      <c r="B18596" s="8" t="s">
        <v>16346</v>
      </c>
      <c r="C18596" s="9" t="s">
        <v>1169</v>
      </c>
    </row>
    <row r="18597">
      <c r="A18597" s="7">
        <f t="shared" si="1"/>
        <v>16108</v>
      </c>
      <c r="B18597" s="8" t="s">
        <v>16347</v>
      </c>
      <c r="C18597" s="9" t="s">
        <v>1169</v>
      </c>
    </row>
    <row r="18598">
      <c r="A18598" s="7">
        <f t="shared" si="1"/>
        <v>16109</v>
      </c>
      <c r="B18598" s="8" t="s">
        <v>16348</v>
      </c>
      <c r="C18598" s="6" t="s">
        <v>672</v>
      </c>
    </row>
    <row r="18599">
      <c r="A18599" s="7">
        <f t="shared" si="1"/>
        <v>16110</v>
      </c>
      <c r="B18599" s="5" t="s">
        <v>16349</v>
      </c>
      <c r="C18599" s="6" t="s">
        <v>1371</v>
      </c>
    </row>
    <row r="18600">
      <c r="A18600" s="7">
        <f t="shared" si="1"/>
        <v>16111</v>
      </c>
      <c r="B18600" s="8" t="s">
        <v>16350</v>
      </c>
      <c r="C18600" s="9" t="s">
        <v>818</v>
      </c>
    </row>
    <row r="18601">
      <c r="A18601" s="7">
        <f t="shared" si="1"/>
        <v>16112</v>
      </c>
      <c r="B18601" s="8" t="s">
        <v>16351</v>
      </c>
      <c r="C18601" s="6" t="s">
        <v>672</v>
      </c>
    </row>
    <row r="18602">
      <c r="A18602" s="7">
        <f t="shared" si="1"/>
        <v>16113</v>
      </c>
      <c r="B18602" s="5" t="s">
        <v>16352</v>
      </c>
      <c r="C18602" s="6" t="s">
        <v>1324</v>
      </c>
    </row>
    <row r="18603">
      <c r="A18603" s="7">
        <f t="shared" si="1"/>
        <v>16114</v>
      </c>
      <c r="B18603" s="5" t="s">
        <v>16353</v>
      </c>
      <c r="C18603" s="6" t="s">
        <v>109</v>
      </c>
    </row>
    <row r="18604">
      <c r="A18604" s="7">
        <f t="shared" si="1"/>
        <v>16115</v>
      </c>
      <c r="B18604" s="5" t="s">
        <v>16354</v>
      </c>
      <c r="C18604" s="6" t="s">
        <v>1324</v>
      </c>
    </row>
    <row r="18605">
      <c r="A18605" s="7">
        <f t="shared" si="1"/>
        <v>16116</v>
      </c>
      <c r="B18605" s="5" t="s">
        <v>16355</v>
      </c>
      <c r="C18605" s="6" t="s">
        <v>1279</v>
      </c>
    </row>
    <row r="18606">
      <c r="A18606" s="7">
        <f t="shared" si="1"/>
        <v>16117</v>
      </c>
      <c r="B18606" s="5" t="s">
        <v>16356</v>
      </c>
      <c r="C18606" s="6" t="s">
        <v>15</v>
      </c>
    </row>
    <row r="18607">
      <c r="A18607" s="7">
        <f t="shared" si="1"/>
        <v>16118</v>
      </c>
      <c r="B18607" s="5" t="s">
        <v>16357</v>
      </c>
      <c r="C18607" s="6" t="s">
        <v>1267</v>
      </c>
    </row>
    <row r="18608">
      <c r="A18608" s="7">
        <f t="shared" si="1"/>
        <v>16119</v>
      </c>
      <c r="B18608" s="8" t="s">
        <v>16358</v>
      </c>
      <c r="C18608" s="6" t="s">
        <v>1776</v>
      </c>
    </row>
    <row r="18609">
      <c r="A18609" s="7">
        <f t="shared" si="1"/>
        <v>16120</v>
      </c>
      <c r="B18609" s="5" t="s">
        <v>16359</v>
      </c>
      <c r="C18609" s="6" t="s">
        <v>1369</v>
      </c>
    </row>
    <row r="18610">
      <c r="A18610" s="7">
        <f t="shared" si="1"/>
        <v>16121</v>
      </c>
      <c r="B18610" s="8" t="s">
        <v>16360</v>
      </c>
      <c r="C18610" s="9" t="s">
        <v>530</v>
      </c>
    </row>
    <row r="18611">
      <c r="A18611" s="7">
        <f t="shared" si="1"/>
        <v>16122</v>
      </c>
      <c r="B18611" s="8" t="s">
        <v>16361</v>
      </c>
      <c r="C18611" s="9" t="s">
        <v>60</v>
      </c>
    </row>
    <row r="18612">
      <c r="A18612" s="7">
        <f t="shared" si="1"/>
        <v>16123</v>
      </c>
      <c r="B18612" s="5" t="s">
        <v>16362</v>
      </c>
      <c r="C18612" s="6" t="s">
        <v>1394</v>
      </c>
    </row>
    <row r="18613">
      <c r="A18613" s="7">
        <f t="shared" si="1"/>
        <v>16124</v>
      </c>
      <c r="B18613" s="5" t="s">
        <v>16363</v>
      </c>
      <c r="C18613" s="6" t="s">
        <v>27</v>
      </c>
    </row>
    <row r="18614">
      <c r="A18614" s="7">
        <f t="shared" si="1"/>
        <v>16125</v>
      </c>
      <c r="B18614" s="5" t="s">
        <v>16364</v>
      </c>
      <c r="C18614" s="6" t="s">
        <v>86</v>
      </c>
    </row>
    <row r="18615">
      <c r="A18615" s="7">
        <f t="shared" si="1"/>
        <v>16126</v>
      </c>
      <c r="B18615" s="5" t="s">
        <v>16365</v>
      </c>
      <c r="C18615" s="6" t="s">
        <v>765</v>
      </c>
    </row>
    <row r="18616">
      <c r="A18616" s="7">
        <f t="shared" si="1"/>
        <v>16127</v>
      </c>
      <c r="B18616" s="8" t="s">
        <v>16366</v>
      </c>
      <c r="C18616" s="9" t="s">
        <v>64</v>
      </c>
    </row>
    <row r="18617">
      <c r="A18617" s="7">
        <f t="shared" si="1"/>
        <v>16128</v>
      </c>
      <c r="B18617" s="5" t="s">
        <v>16367</v>
      </c>
      <c r="C18617" s="6" t="s">
        <v>591</v>
      </c>
    </row>
    <row r="18618">
      <c r="A18618" s="7">
        <f t="shared" si="1"/>
        <v>16129</v>
      </c>
      <c r="B18618" s="8" t="s">
        <v>16368</v>
      </c>
      <c r="C18618" s="9" t="s">
        <v>818</v>
      </c>
    </row>
    <row r="18619">
      <c r="A18619" s="7">
        <f t="shared" si="1"/>
        <v>16130</v>
      </c>
      <c r="B18619" s="8" t="s">
        <v>16369</v>
      </c>
      <c r="C18619" s="9" t="s">
        <v>83</v>
      </c>
    </row>
    <row r="18620">
      <c r="A18620" s="7">
        <f t="shared" si="1"/>
        <v>16131</v>
      </c>
      <c r="B18620" s="5" t="s">
        <v>16370</v>
      </c>
      <c r="C18620" s="6" t="s">
        <v>1267</v>
      </c>
    </row>
    <row r="18621">
      <c r="A18621" s="7">
        <f t="shared" si="1"/>
        <v>16132</v>
      </c>
      <c r="B18621" s="5" t="s">
        <v>16371</v>
      </c>
      <c r="C18621" s="6" t="s">
        <v>1267</v>
      </c>
    </row>
    <row r="18622">
      <c r="A18622" s="7">
        <f t="shared" si="1"/>
        <v>16133</v>
      </c>
      <c r="B18622" s="5" t="s">
        <v>16372</v>
      </c>
      <c r="C18622" s="6" t="s">
        <v>59</v>
      </c>
    </row>
    <row r="18623">
      <c r="A18623" s="7">
        <f t="shared" si="1"/>
        <v>16134</v>
      </c>
      <c r="B18623" s="8" t="s">
        <v>16373</v>
      </c>
      <c r="C18623" s="9" t="s">
        <v>42</v>
      </c>
    </row>
    <row r="18624">
      <c r="A18624" s="7">
        <f t="shared" si="1"/>
        <v>16135</v>
      </c>
      <c r="B18624" s="8" t="s">
        <v>16374</v>
      </c>
      <c r="C18624" s="9" t="s">
        <v>42</v>
      </c>
    </row>
    <row r="18625">
      <c r="A18625" s="7">
        <f t="shared" si="1"/>
        <v>16136</v>
      </c>
      <c r="B18625" s="8" t="s">
        <v>16375</v>
      </c>
      <c r="C18625" s="9" t="s">
        <v>42</v>
      </c>
    </row>
    <row r="18626">
      <c r="A18626" s="7">
        <f t="shared" si="1"/>
        <v>16137</v>
      </c>
      <c r="B18626" s="8" t="s">
        <v>16376</v>
      </c>
      <c r="C18626" s="9" t="s">
        <v>42</v>
      </c>
    </row>
    <row r="18627">
      <c r="A18627" s="7">
        <f t="shared" si="1"/>
        <v>16138</v>
      </c>
      <c r="B18627" s="8" t="s">
        <v>16377</v>
      </c>
      <c r="C18627" s="9" t="s">
        <v>121</v>
      </c>
    </row>
    <row r="18628">
      <c r="A18628" s="7">
        <f t="shared" si="1"/>
        <v>16138</v>
      </c>
      <c r="B18628" s="8" t="s">
        <v>16377</v>
      </c>
      <c r="C18628" s="9" t="s">
        <v>42</v>
      </c>
    </row>
    <row r="18629">
      <c r="A18629" s="7">
        <f t="shared" si="1"/>
        <v>16138</v>
      </c>
      <c r="B18629" s="8" t="s">
        <v>16377</v>
      </c>
      <c r="C18629" s="9" t="s">
        <v>25</v>
      </c>
    </row>
    <row r="18630">
      <c r="A18630" s="7">
        <f t="shared" si="1"/>
        <v>16139</v>
      </c>
      <c r="B18630" s="8" t="s">
        <v>16378</v>
      </c>
      <c r="C18630" s="9" t="s">
        <v>722</v>
      </c>
    </row>
    <row r="18631">
      <c r="A18631" s="7">
        <f t="shared" si="1"/>
        <v>16140</v>
      </c>
      <c r="B18631" s="8" t="s">
        <v>16379</v>
      </c>
      <c r="C18631" s="9" t="s">
        <v>874</v>
      </c>
    </row>
    <row r="18632">
      <c r="A18632" s="7">
        <f t="shared" si="1"/>
        <v>16141</v>
      </c>
      <c r="B18632" s="8" t="s">
        <v>16380</v>
      </c>
      <c r="C18632" s="9" t="s">
        <v>874</v>
      </c>
    </row>
    <row r="18633">
      <c r="A18633" s="7">
        <f t="shared" si="1"/>
        <v>16142</v>
      </c>
      <c r="B18633" s="5" t="s">
        <v>16381</v>
      </c>
      <c r="C18633" s="6" t="s">
        <v>328</v>
      </c>
    </row>
    <row r="18634">
      <c r="A18634" s="7">
        <f t="shared" si="1"/>
        <v>16142</v>
      </c>
      <c r="B18634" s="5" t="s">
        <v>16381</v>
      </c>
      <c r="C18634" s="6" t="s">
        <v>25</v>
      </c>
    </row>
    <row r="18635">
      <c r="A18635" s="7">
        <f t="shared" si="1"/>
        <v>16142</v>
      </c>
      <c r="B18635" s="5" t="s">
        <v>16381</v>
      </c>
      <c r="C18635" s="6" t="s">
        <v>553</v>
      </c>
    </row>
    <row r="18636">
      <c r="A18636" s="7">
        <f t="shared" si="1"/>
        <v>16143</v>
      </c>
      <c r="B18636" s="8" t="s">
        <v>16382</v>
      </c>
      <c r="C18636" s="9" t="s">
        <v>188</v>
      </c>
    </row>
    <row r="18637">
      <c r="A18637" s="7">
        <f t="shared" si="1"/>
        <v>16144</v>
      </c>
      <c r="B18637" s="5" t="s">
        <v>16383</v>
      </c>
      <c r="C18637" s="6" t="s">
        <v>1495</v>
      </c>
    </row>
    <row r="18638">
      <c r="A18638" s="7">
        <f t="shared" si="1"/>
        <v>16145</v>
      </c>
      <c r="B18638" s="8" t="s">
        <v>16384</v>
      </c>
      <c r="C18638" s="9" t="s">
        <v>722</v>
      </c>
    </row>
    <row r="18639">
      <c r="A18639" s="7">
        <f t="shared" si="1"/>
        <v>16146</v>
      </c>
      <c r="B18639" s="5" t="s">
        <v>16385</v>
      </c>
      <c r="C18639" s="6" t="s">
        <v>454</v>
      </c>
    </row>
    <row r="18640">
      <c r="A18640" s="7">
        <f t="shared" si="1"/>
        <v>16147</v>
      </c>
      <c r="B18640" s="8" t="s">
        <v>16386</v>
      </c>
      <c r="C18640" s="9" t="s">
        <v>722</v>
      </c>
    </row>
    <row r="18641">
      <c r="A18641" s="7">
        <f t="shared" si="1"/>
        <v>16148</v>
      </c>
      <c r="B18641" s="8" t="s">
        <v>16387</v>
      </c>
      <c r="C18641" s="9" t="s">
        <v>416</v>
      </c>
    </row>
    <row r="18642">
      <c r="A18642" s="7">
        <f t="shared" si="1"/>
        <v>16149</v>
      </c>
      <c r="B18642" s="8" t="s">
        <v>16388</v>
      </c>
      <c r="C18642" s="9" t="s">
        <v>121</v>
      </c>
    </row>
    <row r="18643">
      <c r="A18643" s="7">
        <f t="shared" si="1"/>
        <v>16150</v>
      </c>
      <c r="B18643" s="8" t="s">
        <v>16389</v>
      </c>
      <c r="C18643" s="9" t="s">
        <v>416</v>
      </c>
    </row>
    <row r="18644">
      <c r="A18644" s="7">
        <f t="shared" si="1"/>
        <v>16151</v>
      </c>
      <c r="B18644" s="5" t="s">
        <v>16390</v>
      </c>
      <c r="C18644" s="6" t="s">
        <v>1360</v>
      </c>
    </row>
    <row r="18645">
      <c r="A18645" s="7">
        <f t="shared" si="1"/>
        <v>16152</v>
      </c>
      <c r="B18645" s="5" t="s">
        <v>16391</v>
      </c>
      <c r="C18645" s="6" t="s">
        <v>1378</v>
      </c>
    </row>
    <row r="18646">
      <c r="A18646" s="7">
        <f t="shared" si="1"/>
        <v>16153</v>
      </c>
      <c r="B18646" s="8" t="s">
        <v>16392</v>
      </c>
      <c r="C18646" s="9" t="s">
        <v>780</v>
      </c>
    </row>
    <row r="18647">
      <c r="A18647" s="7">
        <f t="shared" si="1"/>
        <v>16154</v>
      </c>
      <c r="B18647" s="5" t="s">
        <v>16393</v>
      </c>
      <c r="C18647" s="6" t="s">
        <v>479</v>
      </c>
    </row>
    <row r="18648">
      <c r="A18648" s="7">
        <f t="shared" si="1"/>
        <v>16155</v>
      </c>
      <c r="B18648" s="5" t="s">
        <v>16394</v>
      </c>
      <c r="C18648" s="6" t="s">
        <v>1585</v>
      </c>
    </row>
    <row r="18649">
      <c r="A18649" s="7">
        <f t="shared" si="1"/>
        <v>16156</v>
      </c>
      <c r="B18649" s="5" t="s">
        <v>16395</v>
      </c>
      <c r="C18649" s="6" t="s">
        <v>1585</v>
      </c>
    </row>
    <row r="18650">
      <c r="A18650" s="7">
        <f t="shared" si="1"/>
        <v>16157</v>
      </c>
      <c r="B18650" s="5" t="s">
        <v>16396</v>
      </c>
      <c r="C18650" s="6" t="s">
        <v>1585</v>
      </c>
    </row>
    <row r="18651">
      <c r="A18651" s="7">
        <f t="shared" si="1"/>
        <v>16158</v>
      </c>
      <c r="B18651" s="5" t="s">
        <v>16397</v>
      </c>
      <c r="C18651" s="6" t="s">
        <v>1585</v>
      </c>
    </row>
    <row r="18652">
      <c r="A18652" s="7">
        <f t="shared" si="1"/>
        <v>16159</v>
      </c>
      <c r="B18652" s="5" t="s">
        <v>16398</v>
      </c>
      <c r="C18652" s="6" t="s">
        <v>1585</v>
      </c>
    </row>
    <row r="18653">
      <c r="A18653" s="7">
        <f t="shared" si="1"/>
        <v>16160</v>
      </c>
      <c r="B18653" s="5" t="s">
        <v>16399</v>
      </c>
      <c r="C18653" s="6" t="s">
        <v>1585</v>
      </c>
    </row>
    <row r="18654">
      <c r="A18654" s="7">
        <f t="shared" si="1"/>
        <v>16161</v>
      </c>
      <c r="B18654" s="5" t="s">
        <v>16400</v>
      </c>
      <c r="C18654" s="6" t="s">
        <v>1585</v>
      </c>
    </row>
    <row r="18655">
      <c r="A18655" s="7">
        <f t="shared" si="1"/>
        <v>16162</v>
      </c>
      <c r="B18655" s="5" t="s">
        <v>16401</v>
      </c>
      <c r="C18655" s="6" t="s">
        <v>1394</v>
      </c>
    </row>
    <row r="18656">
      <c r="A18656" s="7">
        <f t="shared" si="1"/>
        <v>16163</v>
      </c>
      <c r="B18656" s="5" t="s">
        <v>16402</v>
      </c>
      <c r="C18656" s="6" t="s">
        <v>4</v>
      </c>
    </row>
    <row r="18657">
      <c r="A18657" s="7">
        <f t="shared" si="1"/>
        <v>16164</v>
      </c>
      <c r="B18657" s="8" t="s">
        <v>16403</v>
      </c>
      <c r="C18657" s="9" t="s">
        <v>733</v>
      </c>
    </row>
    <row r="18658">
      <c r="A18658" s="7">
        <f t="shared" si="1"/>
        <v>16165</v>
      </c>
      <c r="B18658" s="5" t="s">
        <v>16404</v>
      </c>
      <c r="C18658" s="6" t="s">
        <v>4</v>
      </c>
    </row>
    <row r="18659">
      <c r="A18659" s="7">
        <f t="shared" si="1"/>
        <v>16166</v>
      </c>
      <c r="B18659" s="5" t="s">
        <v>16405</v>
      </c>
      <c r="C18659" s="6" t="s">
        <v>4</v>
      </c>
    </row>
    <row r="18660">
      <c r="A18660" s="7">
        <f t="shared" si="1"/>
        <v>16167</v>
      </c>
      <c r="B18660" s="8" t="s">
        <v>16406</v>
      </c>
      <c r="C18660" s="9" t="s">
        <v>177</v>
      </c>
    </row>
    <row r="18661">
      <c r="A18661" s="7">
        <f t="shared" si="1"/>
        <v>16168</v>
      </c>
      <c r="B18661" s="5" t="s">
        <v>16407</v>
      </c>
      <c r="C18661" s="6" t="s">
        <v>1585</v>
      </c>
    </row>
    <row r="18662">
      <c r="A18662" s="7">
        <f t="shared" si="1"/>
        <v>16169</v>
      </c>
      <c r="B18662" s="5" t="s">
        <v>16408</v>
      </c>
      <c r="C18662" s="6" t="s">
        <v>1585</v>
      </c>
    </row>
    <row r="18663">
      <c r="A18663" s="7">
        <f t="shared" si="1"/>
        <v>16170</v>
      </c>
      <c r="B18663" s="8" t="s">
        <v>16409</v>
      </c>
      <c r="C18663" s="9" t="s">
        <v>72</v>
      </c>
    </row>
    <row r="18664">
      <c r="A18664" s="7">
        <f t="shared" si="1"/>
        <v>16171</v>
      </c>
      <c r="B18664" s="5" t="s">
        <v>16410</v>
      </c>
      <c r="C18664" s="6" t="s">
        <v>1585</v>
      </c>
    </row>
    <row r="18665">
      <c r="A18665" s="7">
        <f t="shared" si="1"/>
        <v>16172</v>
      </c>
      <c r="B18665" s="5" t="s">
        <v>16411</v>
      </c>
      <c r="C18665" s="6" t="s">
        <v>1585</v>
      </c>
    </row>
    <row r="18666">
      <c r="A18666" s="7">
        <f t="shared" si="1"/>
        <v>16173</v>
      </c>
      <c r="B18666" s="5" t="s">
        <v>16412</v>
      </c>
      <c r="C18666" s="6" t="s">
        <v>1585</v>
      </c>
    </row>
    <row r="18667">
      <c r="A18667" s="7">
        <f t="shared" si="1"/>
        <v>16174</v>
      </c>
      <c r="B18667" s="5" t="s">
        <v>16413</v>
      </c>
      <c r="C18667" s="6" t="s">
        <v>1585</v>
      </c>
    </row>
    <row r="18668">
      <c r="A18668" s="7">
        <f t="shared" si="1"/>
        <v>16175</v>
      </c>
      <c r="B18668" s="5" t="s">
        <v>16414</v>
      </c>
      <c r="C18668" s="6" t="s">
        <v>1585</v>
      </c>
    </row>
    <row r="18669">
      <c r="A18669" s="7">
        <f t="shared" si="1"/>
        <v>16176</v>
      </c>
      <c r="B18669" s="5" t="s">
        <v>16415</v>
      </c>
      <c r="C18669" s="6" t="s">
        <v>1585</v>
      </c>
    </row>
    <row r="18670">
      <c r="A18670" s="7">
        <f t="shared" si="1"/>
        <v>16177</v>
      </c>
      <c r="B18670" s="5" t="s">
        <v>16416</v>
      </c>
      <c r="C18670" s="6" t="s">
        <v>780</v>
      </c>
    </row>
    <row r="18671">
      <c r="A18671" s="7">
        <f t="shared" si="1"/>
        <v>16178</v>
      </c>
      <c r="B18671" s="8" t="s">
        <v>16417</v>
      </c>
      <c r="C18671" s="9" t="s">
        <v>188</v>
      </c>
    </row>
    <row r="18672">
      <c r="A18672" s="7">
        <f t="shared" si="1"/>
        <v>16178</v>
      </c>
      <c r="B18672" s="8" t="s">
        <v>16417</v>
      </c>
      <c r="C18672" s="9" t="s">
        <v>416</v>
      </c>
    </row>
    <row r="18673">
      <c r="A18673" s="7">
        <f t="shared" si="1"/>
        <v>16179</v>
      </c>
      <c r="B18673" s="5" t="s">
        <v>16418</v>
      </c>
      <c r="C18673" s="6" t="s">
        <v>780</v>
      </c>
    </row>
    <row r="18674">
      <c r="A18674" s="7">
        <f t="shared" si="1"/>
        <v>16180</v>
      </c>
      <c r="B18674" s="8" t="s">
        <v>16419</v>
      </c>
      <c r="C18674" s="9" t="s">
        <v>22</v>
      </c>
    </row>
    <row r="18675">
      <c r="A18675" s="7">
        <f t="shared" si="1"/>
        <v>16181</v>
      </c>
      <c r="B18675" s="5" t="s">
        <v>16420</v>
      </c>
      <c r="C18675" s="6" t="s">
        <v>1458</v>
      </c>
    </row>
    <row r="18676">
      <c r="A18676" s="7">
        <f t="shared" si="1"/>
        <v>16182</v>
      </c>
      <c r="B18676" s="8" t="s">
        <v>16421</v>
      </c>
      <c r="C18676" s="9" t="s">
        <v>893</v>
      </c>
    </row>
    <row r="18677">
      <c r="A18677" s="7">
        <f t="shared" si="1"/>
        <v>16183</v>
      </c>
      <c r="B18677" s="5" t="s">
        <v>16422</v>
      </c>
      <c r="C18677" s="6" t="s">
        <v>1221</v>
      </c>
    </row>
    <row r="18678">
      <c r="A18678" s="7">
        <f t="shared" si="1"/>
        <v>16184</v>
      </c>
      <c r="B18678" s="5" t="s">
        <v>16423</v>
      </c>
      <c r="C18678" s="6" t="s">
        <v>86</v>
      </c>
    </row>
    <row r="18679">
      <c r="A18679" s="7">
        <f t="shared" si="1"/>
        <v>16185</v>
      </c>
      <c r="B18679" s="8" t="s">
        <v>16424</v>
      </c>
      <c r="C18679" s="9" t="s">
        <v>162</v>
      </c>
    </row>
    <row r="18680">
      <c r="A18680" s="7">
        <f t="shared" si="1"/>
        <v>16186</v>
      </c>
      <c r="B18680" s="5" t="s">
        <v>16425</v>
      </c>
      <c r="C18680" s="6" t="s">
        <v>437</v>
      </c>
    </row>
    <row r="18681">
      <c r="A18681" s="7">
        <f t="shared" si="1"/>
        <v>16187</v>
      </c>
      <c r="B18681" s="5" t="s">
        <v>16426</v>
      </c>
      <c r="C18681" s="6" t="s">
        <v>437</v>
      </c>
    </row>
    <row r="18682">
      <c r="A18682" s="7">
        <f t="shared" si="1"/>
        <v>16188</v>
      </c>
      <c r="B18682" s="16" t="s">
        <v>16427</v>
      </c>
      <c r="C18682" s="6" t="s">
        <v>1235</v>
      </c>
    </row>
    <row r="18683">
      <c r="A18683" s="7">
        <f t="shared" si="1"/>
        <v>16189</v>
      </c>
      <c r="B18683" s="5" t="s">
        <v>16428</v>
      </c>
      <c r="C18683" s="6" t="s">
        <v>639</v>
      </c>
    </row>
    <row r="18684">
      <c r="A18684" s="7">
        <f t="shared" si="1"/>
        <v>16190</v>
      </c>
      <c r="B18684" s="8" t="s">
        <v>16429</v>
      </c>
      <c r="C18684" s="9" t="s">
        <v>88</v>
      </c>
    </row>
    <row r="18685">
      <c r="A18685" s="7">
        <f t="shared" si="1"/>
        <v>16191</v>
      </c>
      <c r="B18685" s="5" t="s">
        <v>16430</v>
      </c>
      <c r="C18685" s="6" t="s">
        <v>939</v>
      </c>
    </row>
    <row r="18686">
      <c r="A18686" s="7">
        <f t="shared" si="1"/>
        <v>16192</v>
      </c>
      <c r="B18686" s="8" t="s">
        <v>16431</v>
      </c>
      <c r="C18686" s="9" t="s">
        <v>88</v>
      </c>
    </row>
    <row r="18687">
      <c r="A18687" s="7">
        <f t="shared" si="1"/>
        <v>16193</v>
      </c>
      <c r="B18687" s="5" t="s">
        <v>16432</v>
      </c>
      <c r="C18687" s="6" t="s">
        <v>612</v>
      </c>
    </row>
    <row r="18688">
      <c r="A18688" s="7">
        <f t="shared" si="1"/>
        <v>16194</v>
      </c>
      <c r="B18688" s="8" t="s">
        <v>16433</v>
      </c>
      <c r="C18688" s="9" t="s">
        <v>72</v>
      </c>
    </row>
    <row r="18689">
      <c r="A18689" s="7">
        <f t="shared" si="1"/>
        <v>16195</v>
      </c>
      <c r="B18689" s="12" t="s">
        <v>16434</v>
      </c>
      <c r="C18689" s="13" t="s">
        <v>420</v>
      </c>
    </row>
    <row r="18690">
      <c r="A18690" s="7">
        <f t="shared" si="1"/>
        <v>16196</v>
      </c>
      <c r="B18690" s="5" t="s">
        <v>16435</v>
      </c>
      <c r="C18690" s="6" t="s">
        <v>346</v>
      </c>
    </row>
    <row r="18691">
      <c r="A18691" s="7">
        <f t="shared" si="1"/>
        <v>16197</v>
      </c>
      <c r="B18691" s="8" t="s">
        <v>16436</v>
      </c>
      <c r="C18691" s="9" t="s">
        <v>845</v>
      </c>
    </row>
    <row r="18692">
      <c r="A18692" s="7">
        <f t="shared" si="1"/>
        <v>16198</v>
      </c>
      <c r="B18692" s="5" t="s">
        <v>16437</v>
      </c>
      <c r="C18692" s="17" t="s">
        <v>1470</v>
      </c>
    </row>
    <row r="18693">
      <c r="A18693" s="7">
        <f t="shared" si="1"/>
        <v>16199</v>
      </c>
      <c r="B18693" s="5" t="s">
        <v>16438</v>
      </c>
      <c r="C18693" s="6" t="s">
        <v>393</v>
      </c>
    </row>
    <row r="18694">
      <c r="A18694" s="7">
        <f t="shared" si="1"/>
        <v>16200</v>
      </c>
      <c r="B18694" s="5" t="s">
        <v>16439</v>
      </c>
      <c r="C18694" s="6" t="s">
        <v>714</v>
      </c>
    </row>
    <row r="18695">
      <c r="A18695" s="7">
        <f t="shared" si="1"/>
        <v>16201</v>
      </c>
      <c r="B18695" s="8" t="s">
        <v>16440</v>
      </c>
      <c r="C18695" s="9" t="s">
        <v>40</v>
      </c>
    </row>
    <row r="18696">
      <c r="A18696" s="7">
        <f t="shared" si="1"/>
        <v>16202</v>
      </c>
      <c r="B18696" s="5" t="s">
        <v>16441</v>
      </c>
      <c r="C18696" s="6" t="s">
        <v>416</v>
      </c>
    </row>
    <row r="18697">
      <c r="A18697" s="7">
        <f t="shared" si="1"/>
        <v>16203</v>
      </c>
      <c r="B18697" s="5" t="s">
        <v>16442</v>
      </c>
      <c r="C18697" s="17" t="s">
        <v>1470</v>
      </c>
    </row>
    <row r="18698">
      <c r="A18698" s="7">
        <f t="shared" si="1"/>
        <v>16204</v>
      </c>
      <c r="B18698" s="5" t="s">
        <v>16443</v>
      </c>
      <c r="C18698" s="6" t="s">
        <v>153</v>
      </c>
    </row>
    <row r="18699">
      <c r="A18699" s="7">
        <f t="shared" si="1"/>
        <v>16205</v>
      </c>
      <c r="B18699" s="8" t="s">
        <v>16444</v>
      </c>
      <c r="C18699" s="9" t="s">
        <v>818</v>
      </c>
    </row>
    <row r="18700">
      <c r="A18700" s="7">
        <f t="shared" si="1"/>
        <v>16206</v>
      </c>
      <c r="B18700" s="8" t="s">
        <v>16445</v>
      </c>
      <c r="C18700" s="9" t="s">
        <v>818</v>
      </c>
    </row>
    <row r="18701">
      <c r="A18701" s="7">
        <f t="shared" si="1"/>
        <v>16207</v>
      </c>
      <c r="B18701" s="8" t="s">
        <v>16446</v>
      </c>
      <c r="C18701" s="9" t="s">
        <v>818</v>
      </c>
    </row>
    <row r="18702">
      <c r="A18702" s="7">
        <f t="shared" si="1"/>
        <v>16208</v>
      </c>
      <c r="B18702" s="5" t="s">
        <v>16447</v>
      </c>
      <c r="C18702" s="6" t="s">
        <v>179</v>
      </c>
    </row>
    <row r="18703">
      <c r="A18703" s="7">
        <f t="shared" si="1"/>
        <v>16209</v>
      </c>
      <c r="B18703" s="8" t="s">
        <v>16448</v>
      </c>
      <c r="C18703" s="9" t="s">
        <v>40</v>
      </c>
    </row>
    <row r="18704">
      <c r="A18704" s="7">
        <f t="shared" si="1"/>
        <v>16210</v>
      </c>
      <c r="B18704" s="8" t="s">
        <v>16449</v>
      </c>
      <c r="C18704" s="9" t="s">
        <v>64</v>
      </c>
    </row>
    <row r="18705">
      <c r="A18705" s="7">
        <f t="shared" si="1"/>
        <v>16211</v>
      </c>
      <c r="B18705" s="8" t="s">
        <v>16450</v>
      </c>
      <c r="C18705" s="9" t="s">
        <v>42</v>
      </c>
    </row>
    <row r="18706">
      <c r="A18706" s="7">
        <f t="shared" si="1"/>
        <v>16212</v>
      </c>
      <c r="B18706" s="8" t="s">
        <v>16451</v>
      </c>
      <c r="C18706" s="9" t="s">
        <v>733</v>
      </c>
    </row>
    <row r="18707">
      <c r="A18707" s="7">
        <f t="shared" si="1"/>
        <v>16213</v>
      </c>
      <c r="B18707" s="5" t="s">
        <v>16452</v>
      </c>
      <c r="C18707" s="6" t="s">
        <v>32</v>
      </c>
    </row>
    <row r="18708">
      <c r="A18708" s="7">
        <f t="shared" si="1"/>
        <v>16214</v>
      </c>
      <c r="B18708" s="8" t="s">
        <v>16453</v>
      </c>
      <c r="C18708" s="9" t="s">
        <v>188</v>
      </c>
    </row>
    <row r="18709">
      <c r="A18709" s="7">
        <f t="shared" si="1"/>
        <v>16215</v>
      </c>
      <c r="B18709" s="5" t="s">
        <v>16454</v>
      </c>
      <c r="C18709" s="6" t="s">
        <v>452</v>
      </c>
    </row>
    <row r="18710">
      <c r="A18710" s="7">
        <f t="shared" si="1"/>
        <v>16216</v>
      </c>
      <c r="B18710" s="5" t="s">
        <v>16455</v>
      </c>
      <c r="C18710" s="6" t="s">
        <v>462</v>
      </c>
    </row>
    <row r="18711">
      <c r="A18711" s="7">
        <f t="shared" si="1"/>
        <v>16216</v>
      </c>
      <c r="B18711" s="5" t="s">
        <v>16455</v>
      </c>
      <c r="C18711" s="6" t="s">
        <v>59</v>
      </c>
    </row>
    <row r="18712">
      <c r="A18712" s="7">
        <f t="shared" si="1"/>
        <v>16217</v>
      </c>
      <c r="B18712" s="8" t="s">
        <v>16456</v>
      </c>
      <c r="C18712" s="9" t="s">
        <v>818</v>
      </c>
    </row>
    <row r="18713">
      <c r="A18713" s="7">
        <f t="shared" si="1"/>
        <v>16218</v>
      </c>
      <c r="B18713" s="8" t="s">
        <v>16457</v>
      </c>
      <c r="C18713" s="9" t="s">
        <v>818</v>
      </c>
    </row>
    <row r="18714">
      <c r="A18714" s="7">
        <f t="shared" si="1"/>
        <v>16219</v>
      </c>
      <c r="B18714" s="8" t="s">
        <v>16458</v>
      </c>
      <c r="C18714" s="9" t="s">
        <v>818</v>
      </c>
    </row>
    <row r="18715">
      <c r="A18715" s="7">
        <f t="shared" si="1"/>
        <v>16220</v>
      </c>
      <c r="B18715" s="5" t="s">
        <v>16459</v>
      </c>
      <c r="C18715" s="6" t="s">
        <v>15</v>
      </c>
    </row>
    <row r="18716">
      <c r="A18716" s="7">
        <f t="shared" si="1"/>
        <v>16221</v>
      </c>
      <c r="B18716" s="5" t="s">
        <v>16460</v>
      </c>
      <c r="C18716" s="6" t="s">
        <v>15</v>
      </c>
    </row>
    <row r="18717">
      <c r="A18717" s="7">
        <f t="shared" si="1"/>
        <v>16222</v>
      </c>
      <c r="B18717" s="5" t="s">
        <v>16461</v>
      </c>
      <c r="C18717" s="6" t="s">
        <v>1223</v>
      </c>
    </row>
    <row r="18718">
      <c r="A18718" s="7">
        <f t="shared" si="1"/>
        <v>16223</v>
      </c>
      <c r="B18718" s="5" t="s">
        <v>16462</v>
      </c>
      <c r="C18718" s="6" t="s">
        <v>1120</v>
      </c>
    </row>
    <row r="18719">
      <c r="A18719" s="7">
        <f t="shared" si="1"/>
        <v>16224</v>
      </c>
      <c r="B18719" s="5" t="s">
        <v>16463</v>
      </c>
      <c r="C18719" s="6" t="s">
        <v>731</v>
      </c>
    </row>
    <row r="18720">
      <c r="A18720" s="7">
        <f t="shared" si="1"/>
        <v>16225</v>
      </c>
      <c r="B18720" s="5" t="s">
        <v>16464</v>
      </c>
      <c r="C18720" s="6" t="s">
        <v>462</v>
      </c>
    </row>
    <row r="18721">
      <c r="A18721" s="7">
        <f t="shared" si="1"/>
        <v>16226</v>
      </c>
      <c r="B18721" s="5" t="s">
        <v>16465</v>
      </c>
      <c r="C18721" s="6" t="s">
        <v>1342</v>
      </c>
    </row>
    <row r="18722">
      <c r="A18722" s="7">
        <f t="shared" si="1"/>
        <v>16227</v>
      </c>
      <c r="B18722" s="5" t="s">
        <v>16466</v>
      </c>
      <c r="C18722" s="6" t="s">
        <v>1207</v>
      </c>
    </row>
    <row r="18723">
      <c r="A18723" s="7">
        <f t="shared" si="1"/>
        <v>16228</v>
      </c>
      <c r="B18723" s="8" t="s">
        <v>16467</v>
      </c>
      <c r="C18723" s="9" t="s">
        <v>818</v>
      </c>
    </row>
    <row r="18724">
      <c r="A18724" s="7">
        <f t="shared" si="1"/>
        <v>16229</v>
      </c>
      <c r="B18724" s="8" t="s">
        <v>16468</v>
      </c>
      <c r="C18724" s="9" t="s">
        <v>818</v>
      </c>
    </row>
    <row r="18725">
      <c r="A18725" s="7">
        <f t="shared" si="1"/>
        <v>16230</v>
      </c>
      <c r="B18725" s="8" t="s">
        <v>16469</v>
      </c>
      <c r="C18725" s="9" t="s">
        <v>818</v>
      </c>
    </row>
    <row r="18726">
      <c r="A18726" s="7">
        <f t="shared" si="1"/>
        <v>16231</v>
      </c>
      <c r="B18726" s="5" t="s">
        <v>16470</v>
      </c>
      <c r="C18726" s="6" t="s">
        <v>346</v>
      </c>
    </row>
    <row r="18727">
      <c r="A18727" s="7">
        <f t="shared" si="1"/>
        <v>16232</v>
      </c>
      <c r="B18727" s="5" t="s">
        <v>16471</v>
      </c>
      <c r="C18727" s="6" t="s">
        <v>179</v>
      </c>
    </row>
    <row r="18728">
      <c r="A18728" s="7">
        <f t="shared" si="1"/>
        <v>16233</v>
      </c>
      <c r="B18728" s="8" t="s">
        <v>16472</v>
      </c>
      <c r="C18728" s="9" t="s">
        <v>818</v>
      </c>
    </row>
    <row r="18729">
      <c r="A18729" s="7">
        <f t="shared" si="1"/>
        <v>16234</v>
      </c>
      <c r="B18729" s="8" t="s">
        <v>16473</v>
      </c>
      <c r="C18729" s="9" t="s">
        <v>893</v>
      </c>
    </row>
    <row r="18730">
      <c r="A18730" s="7">
        <f t="shared" si="1"/>
        <v>16235</v>
      </c>
      <c r="B18730" s="5" t="s">
        <v>16474</v>
      </c>
      <c r="C18730" s="6" t="s">
        <v>1267</v>
      </c>
    </row>
    <row r="18731">
      <c r="A18731" s="7">
        <f t="shared" si="1"/>
        <v>16236</v>
      </c>
      <c r="B18731" s="8" t="s">
        <v>16475</v>
      </c>
      <c r="C18731" s="9" t="s">
        <v>728</v>
      </c>
    </row>
    <row r="18732">
      <c r="A18732" s="7">
        <f t="shared" si="1"/>
        <v>16237</v>
      </c>
      <c r="B18732" s="8" t="s">
        <v>16476</v>
      </c>
      <c r="C18732" s="9" t="s">
        <v>188</v>
      </c>
    </row>
    <row r="18733">
      <c r="A18733" s="7">
        <f t="shared" si="1"/>
        <v>16237</v>
      </c>
      <c r="B18733" s="8" t="s">
        <v>16476</v>
      </c>
      <c r="C18733" s="9" t="s">
        <v>117</v>
      </c>
    </row>
    <row r="18734">
      <c r="A18734" s="7">
        <f t="shared" si="1"/>
        <v>16238</v>
      </c>
      <c r="B18734" s="5" t="s">
        <v>16477</v>
      </c>
      <c r="C18734" s="6" t="s">
        <v>1324</v>
      </c>
    </row>
    <row r="18735">
      <c r="A18735" s="7">
        <f t="shared" si="1"/>
        <v>16239</v>
      </c>
      <c r="B18735" s="8" t="s">
        <v>16478</v>
      </c>
      <c r="C18735" s="9" t="s">
        <v>46</v>
      </c>
    </row>
    <row r="18736">
      <c r="A18736" s="7">
        <f t="shared" si="1"/>
        <v>16240</v>
      </c>
      <c r="B18736" s="8" t="s">
        <v>16479</v>
      </c>
      <c r="C18736" s="9" t="s">
        <v>530</v>
      </c>
    </row>
    <row r="18737">
      <c r="A18737" s="7">
        <f t="shared" si="1"/>
        <v>16241</v>
      </c>
      <c r="B18737" s="5" t="s">
        <v>16480</v>
      </c>
      <c r="C18737" s="6" t="s">
        <v>326</v>
      </c>
    </row>
    <row r="18738">
      <c r="A18738" s="7">
        <f t="shared" si="1"/>
        <v>16242</v>
      </c>
      <c r="B18738" s="8" t="s">
        <v>16481</v>
      </c>
      <c r="C18738" s="9" t="s">
        <v>616</v>
      </c>
    </row>
    <row r="18739">
      <c r="A18739" s="7">
        <f t="shared" si="1"/>
        <v>16242</v>
      </c>
      <c r="B18739" s="8" t="s">
        <v>16481</v>
      </c>
      <c r="C18739" s="9" t="s">
        <v>60</v>
      </c>
    </row>
    <row r="18740">
      <c r="A18740" s="7">
        <f t="shared" si="1"/>
        <v>16243</v>
      </c>
      <c r="B18740" s="5" t="s">
        <v>16482</v>
      </c>
      <c r="C18740" s="6" t="s">
        <v>328</v>
      </c>
    </row>
    <row r="18741">
      <c r="A18741" s="7">
        <f t="shared" si="1"/>
        <v>16244</v>
      </c>
      <c r="B18741" s="5" t="s">
        <v>16483</v>
      </c>
      <c r="C18741" s="6" t="s">
        <v>462</v>
      </c>
    </row>
    <row r="18742">
      <c r="A18742" s="7">
        <f t="shared" si="1"/>
        <v>16245</v>
      </c>
      <c r="B18742" s="8" t="s">
        <v>16484</v>
      </c>
      <c r="C18742" s="9" t="s">
        <v>56</v>
      </c>
    </row>
    <row r="18743">
      <c r="A18743" s="7">
        <f t="shared" si="1"/>
        <v>16246</v>
      </c>
      <c r="B18743" s="8" t="s">
        <v>16485</v>
      </c>
      <c r="C18743" s="9" t="s">
        <v>56</v>
      </c>
    </row>
    <row r="18744">
      <c r="A18744" s="7">
        <f t="shared" si="1"/>
        <v>16247</v>
      </c>
      <c r="B18744" s="5" t="s">
        <v>16486</v>
      </c>
      <c r="C18744" s="6" t="s">
        <v>365</v>
      </c>
    </row>
    <row r="18745">
      <c r="A18745" s="7">
        <f t="shared" si="1"/>
        <v>16248</v>
      </c>
      <c r="B18745" s="8" t="s">
        <v>16487</v>
      </c>
      <c r="C18745" s="9" t="s">
        <v>616</v>
      </c>
    </row>
    <row r="18746">
      <c r="A18746" s="7">
        <f t="shared" si="1"/>
        <v>16248</v>
      </c>
      <c r="B18746" s="8" t="s">
        <v>16487</v>
      </c>
      <c r="C18746" s="9" t="s">
        <v>60</v>
      </c>
    </row>
    <row r="18747">
      <c r="A18747" s="7">
        <f t="shared" si="1"/>
        <v>16249</v>
      </c>
      <c r="B18747" s="5" t="s">
        <v>16488</v>
      </c>
      <c r="C18747" s="6" t="s">
        <v>788</v>
      </c>
    </row>
    <row r="18748">
      <c r="A18748" s="7">
        <f t="shared" si="1"/>
        <v>16250</v>
      </c>
      <c r="B18748" s="8" t="s">
        <v>16489</v>
      </c>
      <c r="C18748" s="9" t="s">
        <v>616</v>
      </c>
    </row>
    <row r="18749">
      <c r="A18749" s="7">
        <f t="shared" si="1"/>
        <v>16250</v>
      </c>
      <c r="B18749" s="8" t="s">
        <v>16489</v>
      </c>
      <c r="C18749" s="9" t="s">
        <v>60</v>
      </c>
    </row>
    <row r="18750">
      <c r="A18750" s="7">
        <f t="shared" si="1"/>
        <v>16251</v>
      </c>
      <c r="B18750" s="5" t="s">
        <v>16490</v>
      </c>
      <c r="C18750" s="6" t="s">
        <v>365</v>
      </c>
    </row>
    <row r="18751">
      <c r="A18751" s="7">
        <f t="shared" si="1"/>
        <v>16252</v>
      </c>
      <c r="B18751" s="5" t="s">
        <v>16491</v>
      </c>
      <c r="C18751" s="6" t="s">
        <v>365</v>
      </c>
    </row>
    <row r="18752">
      <c r="A18752" s="7">
        <f t="shared" si="1"/>
        <v>16253</v>
      </c>
      <c r="B18752" s="5" t="s">
        <v>16492</v>
      </c>
      <c r="C18752" s="6" t="s">
        <v>365</v>
      </c>
    </row>
    <row r="18753">
      <c r="A18753" s="7">
        <f t="shared" si="1"/>
        <v>16254</v>
      </c>
      <c r="B18753" s="8" t="s">
        <v>16493</v>
      </c>
      <c r="C18753" s="9" t="s">
        <v>616</v>
      </c>
    </row>
    <row r="18754">
      <c r="A18754" s="7">
        <f t="shared" si="1"/>
        <v>16255</v>
      </c>
      <c r="B18754" s="8" t="s">
        <v>16494</v>
      </c>
      <c r="C18754" s="9" t="s">
        <v>1169</v>
      </c>
    </row>
    <row r="18755">
      <c r="A18755" s="7">
        <f t="shared" si="1"/>
        <v>16256</v>
      </c>
      <c r="B18755" s="5" t="s">
        <v>16495</v>
      </c>
      <c r="C18755" s="6" t="s">
        <v>142</v>
      </c>
    </row>
    <row r="18756">
      <c r="A18756" s="7">
        <f t="shared" si="1"/>
        <v>16257</v>
      </c>
      <c r="B18756" s="8" t="s">
        <v>16496</v>
      </c>
      <c r="C18756" s="9" t="s">
        <v>60</v>
      </c>
    </row>
    <row r="18757">
      <c r="A18757" s="7">
        <f t="shared" si="1"/>
        <v>16258</v>
      </c>
      <c r="B18757" s="5" t="s">
        <v>16497</v>
      </c>
      <c r="C18757" s="6" t="s">
        <v>328</v>
      </c>
    </row>
    <row r="18758">
      <c r="A18758" s="7">
        <f t="shared" si="1"/>
        <v>16259</v>
      </c>
      <c r="B18758" s="18" t="s">
        <v>16498</v>
      </c>
      <c r="C18758" s="6" t="s">
        <v>454</v>
      </c>
    </row>
    <row r="18759">
      <c r="A18759" s="7">
        <f t="shared" si="1"/>
        <v>16259</v>
      </c>
      <c r="B18759" s="5" t="s">
        <v>16498</v>
      </c>
      <c r="C18759" s="6" t="s">
        <v>91</v>
      </c>
    </row>
    <row r="18760">
      <c r="A18760" s="7">
        <f t="shared" si="1"/>
        <v>16260</v>
      </c>
      <c r="B18760" s="5" t="s">
        <v>16499</v>
      </c>
      <c r="C18760" s="6" t="s">
        <v>462</v>
      </c>
    </row>
    <row r="18761">
      <c r="A18761" s="7">
        <f t="shared" si="1"/>
        <v>16260</v>
      </c>
      <c r="B18761" s="5" t="s">
        <v>16499</v>
      </c>
      <c r="C18761" s="6" t="s">
        <v>24</v>
      </c>
    </row>
    <row r="18762">
      <c r="A18762" s="7">
        <f t="shared" si="1"/>
        <v>16260</v>
      </c>
      <c r="B18762" s="5" t="s">
        <v>16499</v>
      </c>
      <c r="C18762" s="6" t="s">
        <v>25</v>
      </c>
    </row>
    <row r="18763">
      <c r="A18763" s="7">
        <f t="shared" si="1"/>
        <v>16261</v>
      </c>
      <c r="B18763" s="5" t="s">
        <v>16500</v>
      </c>
      <c r="C18763" s="6" t="s">
        <v>326</v>
      </c>
    </row>
    <row r="18764">
      <c r="A18764" s="7">
        <f t="shared" si="1"/>
        <v>16262</v>
      </c>
      <c r="B18764" s="8" t="s">
        <v>16501</v>
      </c>
      <c r="C18764" s="6" t="s">
        <v>405</v>
      </c>
    </row>
    <row r="18765">
      <c r="A18765" s="7">
        <f t="shared" si="1"/>
        <v>16262</v>
      </c>
      <c r="B18765" s="8" t="s">
        <v>16501</v>
      </c>
      <c r="C18765" s="9" t="s">
        <v>60</v>
      </c>
    </row>
    <row r="18766">
      <c r="A18766" s="7">
        <f t="shared" si="1"/>
        <v>16262</v>
      </c>
      <c r="B18766" s="8" t="s">
        <v>16501</v>
      </c>
      <c r="C18766" s="9" t="s">
        <v>24</v>
      </c>
    </row>
    <row r="18767">
      <c r="A18767" s="7">
        <f t="shared" si="1"/>
        <v>16262</v>
      </c>
      <c r="B18767" s="8" t="s">
        <v>16501</v>
      </c>
      <c r="C18767" s="9" t="s">
        <v>25</v>
      </c>
    </row>
    <row r="18768">
      <c r="A18768" s="7">
        <f t="shared" si="1"/>
        <v>16263</v>
      </c>
      <c r="B18768" s="5" t="s">
        <v>16502</v>
      </c>
      <c r="C18768" s="6" t="s">
        <v>324</v>
      </c>
    </row>
    <row r="18769">
      <c r="A18769" s="7">
        <f t="shared" si="1"/>
        <v>16264</v>
      </c>
      <c r="B18769" s="5" t="s">
        <v>16503</v>
      </c>
      <c r="C18769" s="6" t="s">
        <v>336</v>
      </c>
    </row>
    <row r="18770">
      <c r="A18770" s="7">
        <f t="shared" si="1"/>
        <v>16265</v>
      </c>
      <c r="B18770" s="5" t="s">
        <v>16504</v>
      </c>
      <c r="C18770" s="6" t="s">
        <v>153</v>
      </c>
    </row>
    <row r="18771">
      <c r="A18771" s="7">
        <f t="shared" si="1"/>
        <v>16265</v>
      </c>
      <c r="B18771" s="5" t="s">
        <v>16504</v>
      </c>
      <c r="C18771" s="6" t="s">
        <v>24</v>
      </c>
    </row>
    <row r="18772">
      <c r="A18772" s="7">
        <f t="shared" si="1"/>
        <v>16265</v>
      </c>
      <c r="B18772" s="5" t="s">
        <v>16504</v>
      </c>
      <c r="C18772" s="6" t="s">
        <v>25</v>
      </c>
    </row>
    <row r="18773">
      <c r="A18773" s="7">
        <f t="shared" si="1"/>
        <v>16266</v>
      </c>
      <c r="B18773" s="5" t="s">
        <v>16505</v>
      </c>
      <c r="C18773" s="6" t="s">
        <v>452</v>
      </c>
    </row>
    <row r="18774">
      <c r="A18774" s="7">
        <f t="shared" si="1"/>
        <v>16267</v>
      </c>
      <c r="B18774" s="5" t="s">
        <v>16506</v>
      </c>
      <c r="C18774" s="6" t="s">
        <v>324</v>
      </c>
    </row>
    <row r="18775">
      <c r="A18775" s="7">
        <f t="shared" si="1"/>
        <v>16268</v>
      </c>
      <c r="B18775" s="5" t="s">
        <v>16507</v>
      </c>
      <c r="C18775" s="6" t="s">
        <v>328</v>
      </c>
    </row>
    <row r="18776">
      <c r="A18776" s="7">
        <f t="shared" si="1"/>
        <v>16268</v>
      </c>
      <c r="B18776" s="5" t="s">
        <v>16507</v>
      </c>
      <c r="C18776" s="6" t="s">
        <v>25</v>
      </c>
    </row>
    <row r="18777">
      <c r="A18777" s="7">
        <f t="shared" si="1"/>
        <v>16268</v>
      </c>
      <c r="B18777" s="5" t="s">
        <v>16507</v>
      </c>
      <c r="C18777" s="6" t="s">
        <v>553</v>
      </c>
    </row>
    <row r="18778">
      <c r="A18778" s="7">
        <f t="shared" si="1"/>
        <v>16269</v>
      </c>
      <c r="B18778" s="8" t="s">
        <v>16508</v>
      </c>
      <c r="C18778" s="9" t="s">
        <v>60</v>
      </c>
    </row>
    <row r="18779">
      <c r="A18779" s="7">
        <f t="shared" si="1"/>
        <v>16269</v>
      </c>
      <c r="B18779" s="8" t="s">
        <v>16508</v>
      </c>
      <c r="C18779" s="9" t="s">
        <v>162</v>
      </c>
    </row>
    <row r="18780">
      <c r="A18780" s="7">
        <f t="shared" si="1"/>
        <v>16270</v>
      </c>
      <c r="B18780" s="8" t="s">
        <v>16509</v>
      </c>
      <c r="C18780" s="9" t="s">
        <v>60</v>
      </c>
    </row>
    <row r="18781">
      <c r="A18781" s="7">
        <f t="shared" si="1"/>
        <v>16270</v>
      </c>
      <c r="B18781" s="8" t="s">
        <v>16509</v>
      </c>
      <c r="C18781" s="9" t="s">
        <v>142</v>
      </c>
    </row>
    <row r="18782">
      <c r="A18782" s="7">
        <f t="shared" si="1"/>
        <v>16270</v>
      </c>
      <c r="B18782" s="8" t="s">
        <v>16509</v>
      </c>
      <c r="C18782" s="9" t="s">
        <v>616</v>
      </c>
    </row>
    <row r="18783">
      <c r="A18783" s="7">
        <f t="shared" si="1"/>
        <v>16271</v>
      </c>
      <c r="B18783" s="5" t="s">
        <v>16510</v>
      </c>
      <c r="C18783" s="6" t="s">
        <v>365</v>
      </c>
    </row>
    <row r="18784">
      <c r="A18784" s="7">
        <f t="shared" si="1"/>
        <v>16272</v>
      </c>
      <c r="B18784" s="8" t="s">
        <v>16511</v>
      </c>
      <c r="C18784" s="9" t="s">
        <v>616</v>
      </c>
    </row>
    <row r="18785">
      <c r="A18785" s="7">
        <f t="shared" si="1"/>
        <v>16273</v>
      </c>
      <c r="B18785" s="5" t="s">
        <v>16512</v>
      </c>
      <c r="C18785" s="6" t="s">
        <v>153</v>
      </c>
    </row>
    <row r="18786">
      <c r="A18786" s="7">
        <f t="shared" si="1"/>
        <v>16274</v>
      </c>
      <c r="B18786" s="5" t="s">
        <v>16513</v>
      </c>
      <c r="C18786" s="6" t="s">
        <v>356</v>
      </c>
    </row>
    <row r="18787">
      <c r="A18787" s="7">
        <f t="shared" si="1"/>
        <v>16274</v>
      </c>
      <c r="B18787" s="8" t="s">
        <v>16513</v>
      </c>
      <c r="C18787" s="6" t="s">
        <v>1939</v>
      </c>
    </row>
    <row r="18788">
      <c r="A18788" s="7">
        <f t="shared" si="1"/>
        <v>16274</v>
      </c>
      <c r="B18788" s="8" t="s">
        <v>16513</v>
      </c>
      <c r="C18788" s="9" t="s">
        <v>60</v>
      </c>
    </row>
    <row r="18789">
      <c r="A18789" s="7">
        <f t="shared" si="1"/>
        <v>16275</v>
      </c>
      <c r="B18789" s="8" t="s">
        <v>16514</v>
      </c>
      <c r="C18789" s="9" t="s">
        <v>818</v>
      </c>
    </row>
    <row r="18790">
      <c r="A18790" s="7">
        <f t="shared" si="1"/>
        <v>16276</v>
      </c>
      <c r="B18790" s="5" t="s">
        <v>16515</v>
      </c>
      <c r="C18790" s="6" t="s">
        <v>142</v>
      </c>
    </row>
    <row r="18791">
      <c r="A18791" s="7">
        <f t="shared" si="1"/>
        <v>16277</v>
      </c>
      <c r="B18791" s="5" t="s">
        <v>16516</v>
      </c>
      <c r="C18791" s="6" t="s">
        <v>91</v>
      </c>
    </row>
    <row r="18792">
      <c r="A18792" s="7">
        <f t="shared" si="1"/>
        <v>16277</v>
      </c>
      <c r="B18792" s="5" t="s">
        <v>16516</v>
      </c>
      <c r="C18792" s="6" t="s">
        <v>90</v>
      </c>
    </row>
    <row r="18793">
      <c r="A18793" s="7">
        <f t="shared" si="1"/>
        <v>16278</v>
      </c>
      <c r="B18793" s="8" t="s">
        <v>16517</v>
      </c>
      <c r="C18793" s="9" t="s">
        <v>60</v>
      </c>
    </row>
    <row r="18794">
      <c r="A18794" s="7">
        <f t="shared" si="1"/>
        <v>16278</v>
      </c>
      <c r="B18794" s="8" t="s">
        <v>16517</v>
      </c>
      <c r="C18794" s="9" t="s">
        <v>142</v>
      </c>
    </row>
    <row r="18795">
      <c r="A18795" s="7">
        <f t="shared" si="1"/>
        <v>16279</v>
      </c>
      <c r="B18795" s="8" t="s">
        <v>16518</v>
      </c>
      <c r="C18795" s="9" t="s">
        <v>616</v>
      </c>
    </row>
    <row r="18796">
      <c r="A18796" s="7">
        <f t="shared" si="1"/>
        <v>16279</v>
      </c>
      <c r="B18796" s="8" t="s">
        <v>16518</v>
      </c>
      <c r="C18796" s="9" t="s">
        <v>60</v>
      </c>
    </row>
    <row r="18797">
      <c r="A18797" s="7">
        <f t="shared" si="1"/>
        <v>16280</v>
      </c>
      <c r="B18797" s="8" t="s">
        <v>16519</v>
      </c>
      <c r="C18797" s="9" t="s">
        <v>616</v>
      </c>
    </row>
    <row r="18798">
      <c r="A18798" s="7">
        <f t="shared" si="1"/>
        <v>16281</v>
      </c>
      <c r="B18798" s="5" t="s">
        <v>16520</v>
      </c>
      <c r="C18798" s="6" t="s">
        <v>153</v>
      </c>
    </row>
    <row r="18799">
      <c r="A18799" s="7">
        <f t="shared" si="1"/>
        <v>16282</v>
      </c>
      <c r="B18799" s="5" t="s">
        <v>16521</v>
      </c>
      <c r="C18799" s="6" t="s">
        <v>326</v>
      </c>
    </row>
    <row r="18800">
      <c r="A18800" s="7">
        <f t="shared" si="1"/>
        <v>16283</v>
      </c>
      <c r="B18800" s="5" t="s">
        <v>16522</v>
      </c>
      <c r="C18800" s="6" t="s">
        <v>153</v>
      </c>
    </row>
    <row r="18801">
      <c r="A18801" s="7">
        <f t="shared" si="1"/>
        <v>16284</v>
      </c>
      <c r="B18801" s="8" t="s">
        <v>16523</v>
      </c>
      <c r="C18801" s="9" t="s">
        <v>60</v>
      </c>
    </row>
    <row r="18802">
      <c r="A18802" s="7">
        <f t="shared" si="1"/>
        <v>16284</v>
      </c>
      <c r="B18802" s="8" t="s">
        <v>16523</v>
      </c>
      <c r="C18802" s="9" t="s">
        <v>142</v>
      </c>
    </row>
    <row r="18803">
      <c r="A18803" s="7">
        <f t="shared" si="1"/>
        <v>16285</v>
      </c>
      <c r="B18803" s="8" t="s">
        <v>16524</v>
      </c>
      <c r="C18803" s="9" t="s">
        <v>60</v>
      </c>
    </row>
    <row r="18804">
      <c r="A18804" s="7">
        <f t="shared" si="1"/>
        <v>16285</v>
      </c>
      <c r="B18804" s="8" t="s">
        <v>16524</v>
      </c>
      <c r="C18804" s="9" t="s">
        <v>22</v>
      </c>
    </row>
    <row r="18805">
      <c r="A18805" s="7">
        <f t="shared" si="1"/>
        <v>16285</v>
      </c>
      <c r="B18805" s="8" t="s">
        <v>16524</v>
      </c>
      <c r="C18805" s="9" t="s">
        <v>25</v>
      </c>
    </row>
    <row r="18806">
      <c r="A18806" s="7">
        <f t="shared" si="1"/>
        <v>16285</v>
      </c>
      <c r="B18806" s="8" t="s">
        <v>16524</v>
      </c>
      <c r="C18806" s="9" t="s">
        <v>24</v>
      </c>
    </row>
    <row r="18807">
      <c r="A18807" s="7">
        <f t="shared" si="1"/>
        <v>16285</v>
      </c>
      <c r="B18807" s="8" t="s">
        <v>16524</v>
      </c>
      <c r="C18807" s="9" t="s">
        <v>616</v>
      </c>
    </row>
    <row r="18808">
      <c r="A18808" s="7">
        <f t="shared" si="1"/>
        <v>16285</v>
      </c>
      <c r="B18808" s="8" t="s">
        <v>16524</v>
      </c>
      <c r="C18808" s="9" t="s">
        <v>142</v>
      </c>
    </row>
    <row r="18809">
      <c r="A18809" s="7">
        <f t="shared" si="1"/>
        <v>16286</v>
      </c>
      <c r="B18809" s="8" t="s">
        <v>16525</v>
      </c>
      <c r="C18809" s="9" t="s">
        <v>60</v>
      </c>
    </row>
    <row r="18810">
      <c r="A18810" s="7">
        <f t="shared" si="1"/>
        <v>16287</v>
      </c>
      <c r="B18810" s="5" t="s">
        <v>16526</v>
      </c>
      <c r="C18810" s="6" t="s">
        <v>267</v>
      </c>
    </row>
    <row r="18811">
      <c r="A18811" s="7">
        <f t="shared" si="1"/>
        <v>16288</v>
      </c>
      <c r="B18811" s="5" t="s">
        <v>16527</v>
      </c>
      <c r="C18811" s="6" t="s">
        <v>1007</v>
      </c>
    </row>
    <row r="18812">
      <c r="A18812" s="7">
        <f t="shared" si="1"/>
        <v>16288</v>
      </c>
      <c r="B18812" s="5" t="s">
        <v>16527</v>
      </c>
      <c r="C18812" s="6" t="s">
        <v>5004</v>
      </c>
    </row>
    <row r="18813">
      <c r="A18813" s="7">
        <f t="shared" si="1"/>
        <v>16289</v>
      </c>
      <c r="B18813" s="8" t="s">
        <v>16528</v>
      </c>
      <c r="C18813" s="9" t="s">
        <v>56</v>
      </c>
    </row>
    <row r="18814">
      <c r="A18814" s="7">
        <f t="shared" si="1"/>
        <v>16290</v>
      </c>
      <c r="B18814" s="5" t="s">
        <v>16529</v>
      </c>
      <c r="C18814" s="6" t="s">
        <v>179</v>
      </c>
    </row>
    <row r="18815">
      <c r="A18815" s="7">
        <f t="shared" si="1"/>
        <v>16291</v>
      </c>
      <c r="B18815" s="5" t="s">
        <v>16530</v>
      </c>
      <c r="C18815" s="6" t="s">
        <v>336</v>
      </c>
    </row>
    <row r="18816">
      <c r="A18816" s="7">
        <f t="shared" si="1"/>
        <v>16291</v>
      </c>
      <c r="B18816" s="5" t="s">
        <v>16530</v>
      </c>
      <c r="C18816" s="6" t="s">
        <v>553</v>
      </c>
    </row>
    <row r="18817">
      <c r="A18817" s="7">
        <f t="shared" si="1"/>
        <v>16292</v>
      </c>
      <c r="B18817" s="5" t="s">
        <v>16531</v>
      </c>
      <c r="C18817" s="6" t="s">
        <v>196</v>
      </c>
    </row>
    <row r="18818">
      <c r="A18818" s="7">
        <f t="shared" si="1"/>
        <v>16293</v>
      </c>
      <c r="B18818" s="12" t="s">
        <v>16532</v>
      </c>
      <c r="C18818" s="13" t="s">
        <v>420</v>
      </c>
    </row>
    <row r="18819">
      <c r="A18819" s="7">
        <f t="shared" si="1"/>
        <v>16294</v>
      </c>
      <c r="B18819" s="5" t="s">
        <v>16533</v>
      </c>
      <c r="C18819" s="6" t="s">
        <v>326</v>
      </c>
    </row>
    <row r="18820">
      <c r="A18820" s="7">
        <f t="shared" si="1"/>
        <v>16295</v>
      </c>
      <c r="B18820" s="8" t="s">
        <v>16534</v>
      </c>
      <c r="C18820" s="9" t="s">
        <v>616</v>
      </c>
    </row>
    <row r="18821">
      <c r="A18821" s="7">
        <f t="shared" si="1"/>
        <v>16296</v>
      </c>
      <c r="B18821" s="8" t="s">
        <v>16535</v>
      </c>
      <c r="C18821" s="6" t="s">
        <v>672</v>
      </c>
    </row>
    <row r="18822">
      <c r="A18822" s="7">
        <f t="shared" si="1"/>
        <v>16296</v>
      </c>
      <c r="B18822" s="8" t="s">
        <v>16535</v>
      </c>
      <c r="C18822" s="9" t="s">
        <v>60</v>
      </c>
    </row>
    <row r="18823">
      <c r="A18823" s="7">
        <f t="shared" si="1"/>
        <v>16297</v>
      </c>
      <c r="B18823" s="8" t="s">
        <v>16536</v>
      </c>
      <c r="C18823" s="9" t="s">
        <v>54</v>
      </c>
    </row>
    <row r="18824">
      <c r="A18824" s="7">
        <f t="shared" si="1"/>
        <v>16298</v>
      </c>
      <c r="B18824" s="5" t="s">
        <v>16537</v>
      </c>
      <c r="C18824" s="6" t="s">
        <v>324</v>
      </c>
    </row>
    <row r="18825">
      <c r="A18825" s="7">
        <f t="shared" si="1"/>
        <v>16299</v>
      </c>
      <c r="B18825" s="5" t="s">
        <v>16538</v>
      </c>
      <c r="C18825" s="6" t="s">
        <v>326</v>
      </c>
    </row>
    <row r="18826">
      <c r="A18826" s="7">
        <f t="shared" si="1"/>
        <v>16300</v>
      </c>
      <c r="B18826" s="5" t="s">
        <v>16539</v>
      </c>
      <c r="C18826" s="6" t="s">
        <v>142</v>
      </c>
    </row>
    <row r="18827">
      <c r="A18827" s="7">
        <f t="shared" si="1"/>
        <v>16301</v>
      </c>
      <c r="B18827" s="5" t="s">
        <v>16540</v>
      </c>
      <c r="C18827" s="6" t="s">
        <v>153</v>
      </c>
    </row>
    <row r="18828">
      <c r="A18828" s="7">
        <f t="shared" si="1"/>
        <v>16302</v>
      </c>
      <c r="B18828" s="5" t="s">
        <v>16541</v>
      </c>
      <c r="C18828" s="6" t="s">
        <v>153</v>
      </c>
    </row>
    <row r="18829">
      <c r="A18829" s="7">
        <f t="shared" si="1"/>
        <v>16303</v>
      </c>
      <c r="B18829" s="5" t="s">
        <v>16542</v>
      </c>
      <c r="C18829" s="6" t="s">
        <v>326</v>
      </c>
    </row>
    <row r="18830">
      <c r="A18830" s="7">
        <f t="shared" si="1"/>
        <v>16304</v>
      </c>
      <c r="B18830" s="8" t="s">
        <v>16543</v>
      </c>
      <c r="C18830" s="6" t="s">
        <v>150</v>
      </c>
    </row>
    <row r="18831">
      <c r="A18831" s="7">
        <f t="shared" si="1"/>
        <v>16304</v>
      </c>
      <c r="B18831" s="8" t="s">
        <v>16543</v>
      </c>
      <c r="C18831" s="9" t="s">
        <v>142</v>
      </c>
    </row>
    <row r="18832">
      <c r="A18832" s="7">
        <f t="shared" si="1"/>
        <v>16305</v>
      </c>
      <c r="B18832" s="5" t="s">
        <v>16544</v>
      </c>
      <c r="C18832" s="6" t="s">
        <v>142</v>
      </c>
    </row>
    <row r="18833">
      <c r="A18833" s="7">
        <f t="shared" si="1"/>
        <v>16306</v>
      </c>
      <c r="B18833" s="5" t="s">
        <v>16545</v>
      </c>
      <c r="C18833" s="6" t="s">
        <v>462</v>
      </c>
    </row>
    <row r="18834">
      <c r="A18834" s="7">
        <f t="shared" si="1"/>
        <v>16307</v>
      </c>
      <c r="B18834" s="5" t="s">
        <v>16546</v>
      </c>
      <c r="C18834" s="6" t="s">
        <v>462</v>
      </c>
    </row>
    <row r="18835">
      <c r="A18835" s="7">
        <f t="shared" si="1"/>
        <v>16308</v>
      </c>
      <c r="B18835" s="5" t="s">
        <v>16547</v>
      </c>
      <c r="C18835" s="6" t="s">
        <v>462</v>
      </c>
    </row>
    <row r="18836">
      <c r="A18836" s="7">
        <f t="shared" si="1"/>
        <v>16309</v>
      </c>
      <c r="B18836" s="5" t="s">
        <v>16548</v>
      </c>
      <c r="C18836" s="6" t="s">
        <v>462</v>
      </c>
    </row>
    <row r="18837">
      <c r="A18837" s="7">
        <f t="shared" si="1"/>
        <v>16310</v>
      </c>
      <c r="B18837" s="5" t="s">
        <v>16549</v>
      </c>
      <c r="C18837" s="6" t="s">
        <v>462</v>
      </c>
    </row>
    <row r="18838">
      <c r="A18838" s="7">
        <f t="shared" si="1"/>
        <v>16311</v>
      </c>
      <c r="B18838" s="8" t="s">
        <v>16550</v>
      </c>
      <c r="C18838" s="9" t="s">
        <v>616</v>
      </c>
    </row>
    <row r="18839">
      <c r="A18839" s="7">
        <f t="shared" si="1"/>
        <v>16312</v>
      </c>
      <c r="B18839" s="5" t="s">
        <v>16551</v>
      </c>
      <c r="C18839" s="6" t="s">
        <v>59</v>
      </c>
    </row>
    <row r="18840">
      <c r="A18840" s="7">
        <f t="shared" si="1"/>
        <v>16313</v>
      </c>
      <c r="B18840" s="8" t="s">
        <v>16552</v>
      </c>
      <c r="C18840" s="9" t="s">
        <v>616</v>
      </c>
    </row>
    <row r="18841">
      <c r="A18841" s="7">
        <f t="shared" si="1"/>
        <v>16314</v>
      </c>
      <c r="B18841" s="5" t="s">
        <v>16553</v>
      </c>
      <c r="C18841" s="6" t="s">
        <v>452</v>
      </c>
    </row>
    <row r="18842">
      <c r="A18842" s="7">
        <f t="shared" si="1"/>
        <v>16315</v>
      </c>
      <c r="B18842" s="8" t="s">
        <v>16554</v>
      </c>
      <c r="C18842" s="9" t="s">
        <v>616</v>
      </c>
    </row>
    <row r="18843">
      <c r="A18843" s="7">
        <f t="shared" si="1"/>
        <v>16316</v>
      </c>
      <c r="B18843" s="5" t="s">
        <v>16555</v>
      </c>
      <c r="C18843" s="6" t="s">
        <v>153</v>
      </c>
    </row>
    <row r="18844">
      <c r="A18844" s="7">
        <f t="shared" si="1"/>
        <v>16317</v>
      </c>
      <c r="B18844" s="8" t="s">
        <v>16556</v>
      </c>
      <c r="C18844" s="9" t="s">
        <v>874</v>
      </c>
    </row>
    <row r="18845">
      <c r="A18845" s="7">
        <f t="shared" si="1"/>
        <v>16318</v>
      </c>
      <c r="B18845" s="5" t="s">
        <v>16557</v>
      </c>
      <c r="C18845" s="6" t="s">
        <v>324</v>
      </c>
    </row>
    <row r="18846">
      <c r="A18846" s="7">
        <f t="shared" si="1"/>
        <v>16319</v>
      </c>
      <c r="B18846" s="5" t="s">
        <v>16558</v>
      </c>
      <c r="C18846" s="6" t="s">
        <v>324</v>
      </c>
    </row>
    <row r="18847">
      <c r="A18847" s="7">
        <f t="shared" si="1"/>
        <v>16320</v>
      </c>
      <c r="B18847" s="8" t="s">
        <v>16559</v>
      </c>
      <c r="C18847" s="9" t="s">
        <v>616</v>
      </c>
    </row>
    <row r="18848">
      <c r="A18848" s="7">
        <f t="shared" si="1"/>
        <v>16321</v>
      </c>
      <c r="B18848" s="5" t="s">
        <v>16560</v>
      </c>
      <c r="C18848" s="6" t="s">
        <v>365</v>
      </c>
    </row>
    <row r="18849">
      <c r="A18849" s="7">
        <f t="shared" si="1"/>
        <v>16322</v>
      </c>
      <c r="B18849" s="5" t="s">
        <v>16561</v>
      </c>
      <c r="C18849" s="6" t="s">
        <v>365</v>
      </c>
    </row>
    <row r="18850">
      <c r="A18850" s="7">
        <f t="shared" si="1"/>
        <v>16323</v>
      </c>
      <c r="B18850" s="5" t="s">
        <v>16562</v>
      </c>
      <c r="C18850" s="6" t="s">
        <v>365</v>
      </c>
    </row>
    <row r="18851">
      <c r="A18851" s="7">
        <f t="shared" si="1"/>
        <v>16323</v>
      </c>
      <c r="B18851" s="8" t="s">
        <v>16562</v>
      </c>
      <c r="C18851" s="9" t="s">
        <v>60</v>
      </c>
    </row>
    <row r="18852">
      <c r="A18852" s="7">
        <f t="shared" si="1"/>
        <v>16324</v>
      </c>
      <c r="B18852" s="5" t="s">
        <v>16563</v>
      </c>
      <c r="C18852" s="6" t="s">
        <v>365</v>
      </c>
    </row>
    <row r="18853">
      <c r="A18853" s="7">
        <f t="shared" si="1"/>
        <v>16325</v>
      </c>
      <c r="B18853" s="5" t="s">
        <v>16564</v>
      </c>
      <c r="C18853" s="6" t="s">
        <v>365</v>
      </c>
    </row>
    <row r="18854">
      <c r="A18854" s="7">
        <f t="shared" si="1"/>
        <v>16326</v>
      </c>
      <c r="B18854" s="5" t="s">
        <v>16565</v>
      </c>
      <c r="C18854" s="6" t="s">
        <v>365</v>
      </c>
    </row>
    <row r="18855">
      <c r="A18855" s="7">
        <f t="shared" si="1"/>
        <v>16327</v>
      </c>
      <c r="B18855" s="5" t="s">
        <v>16566</v>
      </c>
      <c r="C18855" s="6" t="s">
        <v>324</v>
      </c>
    </row>
    <row r="18856">
      <c r="A18856" s="7">
        <f t="shared" si="1"/>
        <v>16328</v>
      </c>
      <c r="B18856" s="8" t="s">
        <v>16567</v>
      </c>
      <c r="C18856" s="9" t="s">
        <v>56</v>
      </c>
    </row>
    <row r="18857">
      <c r="A18857" s="7">
        <f t="shared" si="1"/>
        <v>16328</v>
      </c>
      <c r="B18857" s="8" t="s">
        <v>16567</v>
      </c>
      <c r="C18857" s="9" t="s">
        <v>142</v>
      </c>
    </row>
    <row r="18858">
      <c r="A18858" s="7">
        <f t="shared" si="1"/>
        <v>16329</v>
      </c>
      <c r="B18858" s="5" t="s">
        <v>16568</v>
      </c>
      <c r="C18858" s="6" t="s">
        <v>1342</v>
      </c>
    </row>
    <row r="18859">
      <c r="A18859" s="7">
        <f t="shared" si="1"/>
        <v>16330</v>
      </c>
      <c r="B18859" s="5" t="s">
        <v>16569</v>
      </c>
      <c r="C18859" s="6" t="s">
        <v>97</v>
      </c>
    </row>
    <row r="18860">
      <c r="A18860" s="7">
        <f t="shared" si="1"/>
        <v>16331</v>
      </c>
      <c r="B18860" s="5" t="s">
        <v>16570</v>
      </c>
      <c r="C18860" s="6" t="s">
        <v>788</v>
      </c>
    </row>
    <row r="18861">
      <c r="A18861" s="7">
        <f t="shared" si="1"/>
        <v>16332</v>
      </c>
      <c r="B18861" s="5" t="s">
        <v>16571</v>
      </c>
      <c r="C18861" s="6" t="s">
        <v>1376</v>
      </c>
    </row>
    <row r="18862">
      <c r="A18862" s="7">
        <f t="shared" si="1"/>
        <v>16333</v>
      </c>
      <c r="B18862" s="5" t="s">
        <v>16572</v>
      </c>
      <c r="C18862" s="6" t="s">
        <v>78</v>
      </c>
    </row>
    <row r="18863">
      <c r="A18863" s="7">
        <f t="shared" si="1"/>
        <v>16334</v>
      </c>
      <c r="B18863" s="8" t="s">
        <v>16573</v>
      </c>
      <c r="C18863" s="9" t="s">
        <v>60</v>
      </c>
    </row>
    <row r="18864">
      <c r="A18864" s="7">
        <f t="shared" si="1"/>
        <v>16335</v>
      </c>
      <c r="B18864" s="5" t="s">
        <v>16574</v>
      </c>
      <c r="C18864" s="6" t="s">
        <v>32</v>
      </c>
    </row>
    <row r="18865">
      <c r="A18865" s="7">
        <f t="shared" si="1"/>
        <v>16336</v>
      </c>
      <c r="B18865" s="5" t="s">
        <v>16575</v>
      </c>
      <c r="C18865" s="6" t="s">
        <v>326</v>
      </c>
    </row>
    <row r="18866">
      <c r="A18866" s="7">
        <f t="shared" si="1"/>
        <v>16337</v>
      </c>
      <c r="B18866" s="8" t="s">
        <v>16576</v>
      </c>
      <c r="C18866" s="9" t="s">
        <v>56</v>
      </c>
    </row>
    <row r="18867">
      <c r="A18867" s="7">
        <f t="shared" si="1"/>
        <v>16338</v>
      </c>
      <c r="B18867" s="8" t="s">
        <v>16577</v>
      </c>
      <c r="C18867" s="9" t="s">
        <v>56</v>
      </c>
    </row>
    <row r="18868">
      <c r="A18868" s="7">
        <f t="shared" si="1"/>
        <v>16339</v>
      </c>
      <c r="B18868" s="8" t="s">
        <v>16578</v>
      </c>
      <c r="C18868" s="9" t="s">
        <v>60</v>
      </c>
    </row>
    <row r="18869">
      <c r="A18869" s="7">
        <f t="shared" si="1"/>
        <v>16340</v>
      </c>
      <c r="B18869" s="8" t="s">
        <v>16579</v>
      </c>
      <c r="C18869" s="9" t="s">
        <v>56</v>
      </c>
    </row>
    <row r="18870">
      <c r="A18870" s="7">
        <f t="shared" si="1"/>
        <v>16341</v>
      </c>
      <c r="B18870" s="5" t="s">
        <v>16580</v>
      </c>
      <c r="C18870" s="6" t="s">
        <v>452</v>
      </c>
    </row>
    <row r="18871">
      <c r="A18871" s="7">
        <f t="shared" si="1"/>
        <v>16342</v>
      </c>
      <c r="B18871" s="8" t="s">
        <v>16581</v>
      </c>
      <c r="C18871" s="9" t="s">
        <v>616</v>
      </c>
    </row>
    <row r="18872">
      <c r="A18872" s="7">
        <f t="shared" si="1"/>
        <v>16342</v>
      </c>
      <c r="B18872" s="8" t="s">
        <v>16581</v>
      </c>
      <c r="C18872" s="9" t="s">
        <v>24</v>
      </c>
    </row>
    <row r="18873">
      <c r="A18873" s="7">
        <f t="shared" si="1"/>
        <v>16343</v>
      </c>
      <c r="B18873" s="8" t="s">
        <v>16582</v>
      </c>
      <c r="C18873" s="9" t="s">
        <v>616</v>
      </c>
    </row>
    <row r="18874">
      <c r="A18874" s="7">
        <f t="shared" si="1"/>
        <v>16344</v>
      </c>
      <c r="B18874" s="8" t="s">
        <v>16583</v>
      </c>
      <c r="C18874" s="9" t="s">
        <v>616</v>
      </c>
    </row>
    <row r="18875">
      <c r="A18875" s="7">
        <f t="shared" si="1"/>
        <v>16345</v>
      </c>
      <c r="B18875" s="8" t="s">
        <v>16584</v>
      </c>
      <c r="C18875" s="9" t="s">
        <v>616</v>
      </c>
    </row>
    <row r="18876">
      <c r="A18876" s="7">
        <f t="shared" si="1"/>
        <v>16346</v>
      </c>
      <c r="B18876" s="8" t="s">
        <v>16585</v>
      </c>
      <c r="C18876" s="9" t="s">
        <v>616</v>
      </c>
    </row>
    <row r="18877">
      <c r="A18877" s="7">
        <f t="shared" si="1"/>
        <v>16347</v>
      </c>
      <c r="B18877" s="8" t="s">
        <v>16586</v>
      </c>
      <c r="C18877" s="9" t="s">
        <v>616</v>
      </c>
    </row>
    <row r="18878">
      <c r="A18878" s="7">
        <f t="shared" si="1"/>
        <v>16348</v>
      </c>
      <c r="B18878" s="8" t="s">
        <v>16587</v>
      </c>
      <c r="C18878" s="9" t="s">
        <v>616</v>
      </c>
    </row>
    <row r="18879">
      <c r="A18879" s="7">
        <f t="shared" si="1"/>
        <v>16349</v>
      </c>
      <c r="B18879" s="5" t="s">
        <v>16588</v>
      </c>
      <c r="C18879" s="6" t="s">
        <v>462</v>
      </c>
    </row>
    <row r="18880">
      <c r="A18880" s="7">
        <f t="shared" si="1"/>
        <v>16350</v>
      </c>
      <c r="B18880" s="5" t="s">
        <v>16589</v>
      </c>
      <c r="C18880" s="6" t="s">
        <v>462</v>
      </c>
    </row>
    <row r="18881">
      <c r="A18881" s="7">
        <f t="shared" si="1"/>
        <v>16351</v>
      </c>
      <c r="B18881" s="5" t="s">
        <v>16590</v>
      </c>
      <c r="C18881" s="6" t="s">
        <v>462</v>
      </c>
    </row>
    <row r="18882">
      <c r="A18882" s="7">
        <f t="shared" si="1"/>
        <v>16352</v>
      </c>
      <c r="B18882" s="5" t="s">
        <v>16591</v>
      </c>
      <c r="C18882" s="6" t="s">
        <v>196</v>
      </c>
    </row>
    <row r="18883">
      <c r="A18883" s="7">
        <f t="shared" si="1"/>
        <v>16353</v>
      </c>
      <c r="B18883" s="5" t="s">
        <v>16592</v>
      </c>
      <c r="C18883" s="6" t="s">
        <v>324</v>
      </c>
    </row>
    <row r="18884">
      <c r="A18884" s="7">
        <f t="shared" si="1"/>
        <v>16353</v>
      </c>
      <c r="B18884" s="5" t="s">
        <v>16592</v>
      </c>
      <c r="C18884" s="6" t="s">
        <v>313</v>
      </c>
    </row>
    <row r="18885">
      <c r="A18885" s="7">
        <f t="shared" si="1"/>
        <v>16354</v>
      </c>
      <c r="B18885" s="8" t="s">
        <v>16593</v>
      </c>
      <c r="C18885" s="9" t="s">
        <v>56</v>
      </c>
    </row>
    <row r="18886">
      <c r="A18886" s="7">
        <f t="shared" si="1"/>
        <v>16355</v>
      </c>
      <c r="B18886" s="5" t="s">
        <v>16594</v>
      </c>
      <c r="C18886" s="6" t="s">
        <v>142</v>
      </c>
    </row>
    <row r="18887">
      <c r="A18887" s="7">
        <f t="shared" si="1"/>
        <v>16356</v>
      </c>
      <c r="B18887" s="8" t="s">
        <v>16595</v>
      </c>
      <c r="C18887" s="9" t="s">
        <v>616</v>
      </c>
    </row>
    <row r="18888">
      <c r="A18888" s="7">
        <f t="shared" si="1"/>
        <v>16357</v>
      </c>
      <c r="B18888" s="5" t="s">
        <v>16596</v>
      </c>
      <c r="C18888" s="6" t="s">
        <v>462</v>
      </c>
    </row>
    <row r="18889">
      <c r="A18889" s="7">
        <f t="shared" si="1"/>
        <v>16358</v>
      </c>
      <c r="B18889" s="8" t="s">
        <v>16597</v>
      </c>
      <c r="C18889" s="9" t="s">
        <v>162</v>
      </c>
    </row>
    <row r="18890">
      <c r="A18890" s="7">
        <f t="shared" si="1"/>
        <v>16359</v>
      </c>
      <c r="B18890" s="8" t="s">
        <v>16598</v>
      </c>
      <c r="C18890" s="9" t="s">
        <v>616</v>
      </c>
    </row>
    <row r="18891">
      <c r="A18891" s="7">
        <f t="shared" si="1"/>
        <v>16360</v>
      </c>
      <c r="B18891" s="5" t="s">
        <v>16599</v>
      </c>
      <c r="C18891" s="6" t="s">
        <v>328</v>
      </c>
    </row>
    <row r="18892">
      <c r="A18892" s="7">
        <f t="shared" si="1"/>
        <v>16360</v>
      </c>
      <c r="B18892" s="5" t="s">
        <v>16599</v>
      </c>
      <c r="C18892" s="6" t="s">
        <v>25</v>
      </c>
    </row>
    <row r="18893">
      <c r="A18893" s="7">
        <f t="shared" si="1"/>
        <v>16360</v>
      </c>
      <c r="B18893" s="5" t="s">
        <v>16599</v>
      </c>
      <c r="C18893" s="6" t="s">
        <v>24</v>
      </c>
    </row>
    <row r="18894">
      <c r="A18894" s="7">
        <f t="shared" si="1"/>
        <v>16361</v>
      </c>
      <c r="B18894" s="5" t="s">
        <v>16600</v>
      </c>
      <c r="C18894" s="6" t="s">
        <v>1324</v>
      </c>
    </row>
    <row r="18895">
      <c r="A18895" s="7">
        <f t="shared" si="1"/>
        <v>16362</v>
      </c>
      <c r="B18895" s="5" t="s">
        <v>16601</v>
      </c>
      <c r="C18895" s="6" t="s">
        <v>153</v>
      </c>
    </row>
    <row r="18896">
      <c r="A18896" s="7">
        <f t="shared" si="1"/>
        <v>16363</v>
      </c>
      <c r="B18896" s="5" t="s">
        <v>16602</v>
      </c>
      <c r="C18896" s="6" t="s">
        <v>109</v>
      </c>
    </row>
    <row r="18897">
      <c r="A18897" s="7">
        <f t="shared" si="1"/>
        <v>16363</v>
      </c>
      <c r="B18897" s="5" t="s">
        <v>16602</v>
      </c>
      <c r="C18897" s="6" t="s">
        <v>150</v>
      </c>
    </row>
    <row r="18898">
      <c r="A18898" s="7">
        <f t="shared" si="1"/>
        <v>16363</v>
      </c>
      <c r="B18898" s="5" t="s">
        <v>16602</v>
      </c>
      <c r="C18898" s="6" t="s">
        <v>121</v>
      </c>
    </row>
    <row r="18899">
      <c r="A18899" s="7">
        <f t="shared" si="1"/>
        <v>16363</v>
      </c>
      <c r="B18899" s="5" t="s">
        <v>16602</v>
      </c>
      <c r="C18899" s="6" t="s">
        <v>162</v>
      </c>
    </row>
    <row r="18900">
      <c r="A18900" s="7">
        <f t="shared" si="1"/>
        <v>16364</v>
      </c>
      <c r="B18900" s="8" t="s">
        <v>16603</v>
      </c>
      <c r="C18900" s="9" t="s">
        <v>280</v>
      </c>
    </row>
    <row r="18901">
      <c r="A18901" s="7">
        <f t="shared" si="1"/>
        <v>16365</v>
      </c>
      <c r="B18901" s="8" t="s">
        <v>16604</v>
      </c>
      <c r="C18901" s="9" t="s">
        <v>56</v>
      </c>
    </row>
    <row r="18902">
      <c r="A18902" s="7">
        <f t="shared" si="1"/>
        <v>16365</v>
      </c>
      <c r="B18902" s="8" t="s">
        <v>16604</v>
      </c>
      <c r="C18902" s="9" t="s">
        <v>60</v>
      </c>
    </row>
    <row r="18903">
      <c r="A18903" s="7">
        <f t="shared" si="1"/>
        <v>16366</v>
      </c>
      <c r="B18903" s="8" t="s">
        <v>16605</v>
      </c>
      <c r="C18903" s="9" t="s">
        <v>818</v>
      </c>
    </row>
    <row r="18904">
      <c r="A18904" s="7">
        <f t="shared" si="1"/>
        <v>16367</v>
      </c>
      <c r="B18904" s="5" t="s">
        <v>16606</v>
      </c>
      <c r="C18904" s="6" t="s">
        <v>91</v>
      </c>
    </row>
    <row r="18905">
      <c r="A18905" s="7">
        <f t="shared" si="1"/>
        <v>16367</v>
      </c>
      <c r="B18905" s="5" t="s">
        <v>16606</v>
      </c>
      <c r="C18905" s="6" t="s">
        <v>25</v>
      </c>
    </row>
    <row r="18906">
      <c r="A18906" s="7">
        <f t="shared" si="1"/>
        <v>16367</v>
      </c>
      <c r="B18906" s="5" t="s">
        <v>16606</v>
      </c>
      <c r="C18906" s="6" t="s">
        <v>24</v>
      </c>
    </row>
    <row r="18907">
      <c r="A18907" s="7">
        <f t="shared" si="1"/>
        <v>16368</v>
      </c>
      <c r="B18907" s="5" t="s">
        <v>16607</v>
      </c>
      <c r="C18907" s="6" t="s">
        <v>462</v>
      </c>
    </row>
    <row r="18908">
      <c r="A18908" s="7">
        <f t="shared" si="1"/>
        <v>16369</v>
      </c>
      <c r="B18908" s="5" t="s">
        <v>16608</v>
      </c>
      <c r="C18908" s="6" t="s">
        <v>196</v>
      </c>
    </row>
    <row r="18909">
      <c r="A18909" s="7">
        <f t="shared" si="1"/>
        <v>16370</v>
      </c>
      <c r="B18909" s="16" t="s">
        <v>16609</v>
      </c>
      <c r="C18909" s="6" t="s">
        <v>1235</v>
      </c>
    </row>
    <row r="18910">
      <c r="A18910" s="7">
        <f t="shared" si="1"/>
        <v>16371</v>
      </c>
      <c r="B18910" s="5" t="s">
        <v>16610</v>
      </c>
      <c r="C18910" s="6" t="s">
        <v>452</v>
      </c>
    </row>
    <row r="18911">
      <c r="A18911" s="7">
        <f t="shared" si="1"/>
        <v>16372</v>
      </c>
      <c r="B18911" s="5" t="s">
        <v>16611</v>
      </c>
      <c r="C18911" s="6" t="s">
        <v>196</v>
      </c>
    </row>
    <row r="18912">
      <c r="A18912" s="7">
        <f t="shared" si="1"/>
        <v>16373</v>
      </c>
      <c r="B18912" s="8" t="s">
        <v>16612</v>
      </c>
      <c r="C18912" s="6" t="s">
        <v>150</v>
      </c>
    </row>
    <row r="18913">
      <c r="A18913" s="7">
        <f t="shared" si="1"/>
        <v>16373</v>
      </c>
      <c r="B18913" s="8" t="s">
        <v>16612</v>
      </c>
      <c r="C18913" s="9" t="s">
        <v>162</v>
      </c>
    </row>
    <row r="18914">
      <c r="A18914" s="7">
        <f t="shared" si="1"/>
        <v>16373</v>
      </c>
      <c r="B18914" s="8" t="s">
        <v>16612</v>
      </c>
      <c r="C18914" s="9" t="s">
        <v>142</v>
      </c>
    </row>
    <row r="18915">
      <c r="A18915" s="7">
        <f t="shared" si="1"/>
        <v>16374</v>
      </c>
      <c r="B18915" s="5" t="s">
        <v>16613</v>
      </c>
      <c r="C18915" s="6" t="s">
        <v>621</v>
      </c>
    </row>
    <row r="18916">
      <c r="A18916" s="7">
        <f t="shared" si="1"/>
        <v>16375</v>
      </c>
      <c r="B18916" s="5" t="s">
        <v>16614</v>
      </c>
      <c r="C18916" s="6" t="s">
        <v>788</v>
      </c>
    </row>
    <row r="18917">
      <c r="A18917" s="7">
        <f t="shared" si="1"/>
        <v>16376</v>
      </c>
      <c r="B18917" s="8" t="s">
        <v>16615</v>
      </c>
      <c r="C18917" s="9" t="s">
        <v>56</v>
      </c>
    </row>
    <row r="18918">
      <c r="A18918" s="7">
        <f t="shared" si="1"/>
        <v>16377</v>
      </c>
      <c r="B18918" s="5" t="s">
        <v>16616</v>
      </c>
      <c r="C18918" s="6" t="s">
        <v>162</v>
      </c>
    </row>
    <row r="18919">
      <c r="A18919" s="7">
        <f t="shared" si="1"/>
        <v>16378</v>
      </c>
      <c r="B18919" s="8" t="s">
        <v>16617</v>
      </c>
      <c r="C18919" s="9" t="s">
        <v>162</v>
      </c>
    </row>
    <row r="18920">
      <c r="A18920" s="7">
        <f t="shared" si="1"/>
        <v>16378</v>
      </c>
      <c r="B18920" s="8" t="s">
        <v>16617</v>
      </c>
      <c r="C18920" s="9" t="s">
        <v>142</v>
      </c>
    </row>
    <row r="18921">
      <c r="A18921" s="7">
        <f t="shared" si="1"/>
        <v>16379</v>
      </c>
      <c r="B18921" s="5" t="s">
        <v>16618</v>
      </c>
      <c r="C18921" s="6" t="s">
        <v>946</v>
      </c>
    </row>
    <row r="18922">
      <c r="A18922" s="7">
        <f t="shared" si="1"/>
        <v>16380</v>
      </c>
      <c r="B18922" s="5" t="s">
        <v>16619</v>
      </c>
      <c r="C18922" s="6" t="s">
        <v>196</v>
      </c>
    </row>
    <row r="18923">
      <c r="A18923" s="7">
        <f t="shared" si="1"/>
        <v>16381</v>
      </c>
      <c r="B18923" s="5" t="s">
        <v>16620</v>
      </c>
      <c r="C18923" s="6" t="s">
        <v>788</v>
      </c>
    </row>
    <row r="18924">
      <c r="A18924" s="7">
        <f t="shared" si="1"/>
        <v>16382</v>
      </c>
      <c r="B18924" s="5" t="s">
        <v>16621</v>
      </c>
      <c r="C18924" s="6" t="s">
        <v>336</v>
      </c>
    </row>
    <row r="18925">
      <c r="A18925" s="7">
        <f t="shared" si="1"/>
        <v>16382</v>
      </c>
      <c r="B18925" s="5" t="s">
        <v>16621</v>
      </c>
      <c r="C18925" s="6" t="s">
        <v>162</v>
      </c>
    </row>
    <row r="18926">
      <c r="A18926" s="7">
        <f t="shared" si="1"/>
        <v>16383</v>
      </c>
      <c r="B18926" s="8" t="s">
        <v>16622</v>
      </c>
      <c r="C18926" s="9" t="s">
        <v>616</v>
      </c>
    </row>
    <row r="18927">
      <c r="A18927" s="7">
        <f t="shared" si="1"/>
        <v>16384</v>
      </c>
      <c r="B18927" s="5" t="s">
        <v>16623</v>
      </c>
      <c r="C18927" s="6" t="s">
        <v>179</v>
      </c>
    </row>
    <row r="18928">
      <c r="A18928" s="7">
        <f t="shared" si="1"/>
        <v>16385</v>
      </c>
      <c r="B18928" s="5" t="s">
        <v>16624</v>
      </c>
      <c r="C18928" s="6" t="s">
        <v>313</v>
      </c>
    </row>
    <row r="18929">
      <c r="A18929" s="7">
        <f t="shared" si="1"/>
        <v>16385</v>
      </c>
      <c r="B18929" s="5" t="s">
        <v>16624</v>
      </c>
      <c r="C18929" s="6" t="s">
        <v>59</v>
      </c>
    </row>
    <row r="18930">
      <c r="A18930" s="7">
        <f t="shared" si="1"/>
        <v>16386</v>
      </c>
      <c r="B18930" s="5" t="s">
        <v>16625</v>
      </c>
      <c r="C18930" s="6" t="s">
        <v>59</v>
      </c>
    </row>
    <row r="18931">
      <c r="A18931" s="7">
        <f t="shared" si="1"/>
        <v>16387</v>
      </c>
      <c r="B18931" s="5" t="s">
        <v>16626</v>
      </c>
      <c r="C18931" s="6" t="s">
        <v>196</v>
      </c>
    </row>
    <row r="18932">
      <c r="A18932" s="7">
        <f t="shared" si="1"/>
        <v>16388</v>
      </c>
      <c r="B18932" s="5" t="s">
        <v>16627</v>
      </c>
      <c r="C18932" s="6" t="s">
        <v>59</v>
      </c>
    </row>
    <row r="18933">
      <c r="A18933" s="7">
        <f t="shared" si="1"/>
        <v>16389</v>
      </c>
      <c r="B18933" s="5" t="s">
        <v>16628</v>
      </c>
      <c r="C18933" s="6" t="s">
        <v>365</v>
      </c>
    </row>
    <row r="18934">
      <c r="A18934" s="7">
        <f t="shared" si="1"/>
        <v>16390</v>
      </c>
      <c r="B18934" s="5" t="s">
        <v>16629</v>
      </c>
      <c r="C18934" s="6" t="s">
        <v>405</v>
      </c>
    </row>
    <row r="18935">
      <c r="A18935" s="7">
        <f t="shared" si="1"/>
        <v>16391</v>
      </c>
      <c r="B18935" s="8" t="s">
        <v>16630</v>
      </c>
      <c r="C18935" s="9" t="s">
        <v>530</v>
      </c>
    </row>
    <row r="18936">
      <c r="A18936" s="7">
        <f t="shared" si="1"/>
        <v>16392</v>
      </c>
      <c r="B18936" s="5" t="s">
        <v>16631</v>
      </c>
      <c r="C18936" s="6" t="s">
        <v>328</v>
      </c>
    </row>
    <row r="18937">
      <c r="A18937" s="7">
        <f t="shared" si="1"/>
        <v>16393</v>
      </c>
      <c r="B18937" s="5" t="s">
        <v>16632</v>
      </c>
      <c r="C18937" s="6" t="s">
        <v>153</v>
      </c>
    </row>
    <row r="18938">
      <c r="A18938" s="7">
        <f t="shared" si="1"/>
        <v>16394</v>
      </c>
      <c r="B18938" s="8" t="s">
        <v>16633</v>
      </c>
      <c r="C18938" s="9" t="s">
        <v>56</v>
      </c>
    </row>
    <row r="18939">
      <c r="A18939" s="7">
        <f t="shared" si="1"/>
        <v>16394</v>
      </c>
      <c r="B18939" s="8" t="s">
        <v>16633</v>
      </c>
      <c r="C18939" s="9" t="s">
        <v>142</v>
      </c>
    </row>
    <row r="18940">
      <c r="A18940" s="7">
        <f t="shared" si="1"/>
        <v>16394</v>
      </c>
      <c r="B18940" s="8" t="s">
        <v>16633</v>
      </c>
      <c r="C18940" s="9" t="s">
        <v>616</v>
      </c>
    </row>
    <row r="18941">
      <c r="A18941" s="7">
        <f t="shared" si="1"/>
        <v>16395</v>
      </c>
      <c r="B18941" s="5" t="s">
        <v>16634</v>
      </c>
      <c r="C18941" s="6" t="s">
        <v>405</v>
      </c>
    </row>
    <row r="18942">
      <c r="A18942" s="7">
        <f t="shared" si="1"/>
        <v>16396</v>
      </c>
      <c r="B18942" s="8" t="s">
        <v>16635</v>
      </c>
      <c r="C18942" s="9" t="s">
        <v>56</v>
      </c>
    </row>
    <row r="18943">
      <c r="A18943" s="7">
        <f t="shared" si="1"/>
        <v>16396</v>
      </c>
      <c r="B18943" s="8" t="s">
        <v>16635</v>
      </c>
      <c r="C18943" s="9" t="s">
        <v>60</v>
      </c>
    </row>
    <row r="18944">
      <c r="A18944" s="7">
        <f t="shared" si="1"/>
        <v>16397</v>
      </c>
      <c r="B18944" s="8" t="s">
        <v>16636</v>
      </c>
      <c r="C18944" s="9" t="s">
        <v>24</v>
      </c>
    </row>
    <row r="18945">
      <c r="A18945" s="7">
        <f t="shared" si="1"/>
        <v>16398</v>
      </c>
      <c r="B18945" s="5" t="s">
        <v>16637</v>
      </c>
      <c r="C18945" s="6" t="s">
        <v>1290</v>
      </c>
    </row>
    <row r="18946">
      <c r="A18946" s="7">
        <f t="shared" si="1"/>
        <v>16399</v>
      </c>
      <c r="B18946" s="5" t="s">
        <v>16638</v>
      </c>
      <c r="C18946" s="6" t="s">
        <v>785</v>
      </c>
    </row>
    <row r="18947">
      <c r="A18947" s="7">
        <f t="shared" si="1"/>
        <v>16400</v>
      </c>
      <c r="B18947" s="5" t="s">
        <v>16639</v>
      </c>
      <c r="C18947" s="6" t="s">
        <v>1360</v>
      </c>
    </row>
    <row r="18948">
      <c r="A18948" s="7">
        <f t="shared" si="1"/>
        <v>16401</v>
      </c>
      <c r="B18948" s="5" t="s">
        <v>16640</v>
      </c>
      <c r="C18948" s="6" t="s">
        <v>367</v>
      </c>
    </row>
    <row r="18949">
      <c r="A18949" s="7">
        <f t="shared" si="1"/>
        <v>16402</v>
      </c>
      <c r="B18949" s="8" t="s">
        <v>16641</v>
      </c>
      <c r="C18949" s="9" t="s">
        <v>40</v>
      </c>
    </row>
    <row r="18950">
      <c r="A18950" s="7">
        <f t="shared" si="1"/>
        <v>16403</v>
      </c>
      <c r="B18950" s="5" t="s">
        <v>16642</v>
      </c>
      <c r="C18950" s="6" t="s">
        <v>15</v>
      </c>
    </row>
    <row r="18951">
      <c r="A18951" s="7">
        <f t="shared" si="1"/>
        <v>16404</v>
      </c>
      <c r="B18951" s="8" t="s">
        <v>16643</v>
      </c>
      <c r="C18951" s="9" t="s">
        <v>40</v>
      </c>
    </row>
    <row r="18952">
      <c r="A18952" s="7">
        <f t="shared" si="1"/>
        <v>16405</v>
      </c>
      <c r="B18952" s="8" t="s">
        <v>16644</v>
      </c>
      <c r="C18952" s="9" t="s">
        <v>40</v>
      </c>
    </row>
    <row r="18953">
      <c r="A18953" s="7">
        <f t="shared" si="1"/>
        <v>16406</v>
      </c>
      <c r="B18953" s="5" t="s">
        <v>16645</v>
      </c>
      <c r="C18953" s="6" t="s">
        <v>1378</v>
      </c>
    </row>
    <row r="18954">
      <c r="A18954" s="7">
        <f t="shared" si="1"/>
        <v>16407</v>
      </c>
      <c r="B18954" s="5" t="s">
        <v>16646</v>
      </c>
      <c r="C18954" s="6" t="s">
        <v>1371</v>
      </c>
    </row>
    <row r="18955">
      <c r="A18955" s="7">
        <f t="shared" si="1"/>
        <v>16408</v>
      </c>
      <c r="B18955" s="5" t="s">
        <v>16647</v>
      </c>
      <c r="C18955" s="6" t="s">
        <v>1262</v>
      </c>
    </row>
    <row r="18956">
      <c r="A18956" s="7">
        <f t="shared" si="1"/>
        <v>16409</v>
      </c>
      <c r="B18956" s="5" t="s">
        <v>16648</v>
      </c>
      <c r="C18956" s="6" t="s">
        <v>1279</v>
      </c>
    </row>
    <row r="18957">
      <c r="A18957" s="7">
        <f t="shared" si="1"/>
        <v>16410</v>
      </c>
      <c r="B18957" s="8" t="s">
        <v>16649</v>
      </c>
      <c r="C18957" s="9" t="s">
        <v>121</v>
      </c>
    </row>
    <row r="18958">
      <c r="A18958" s="7">
        <f t="shared" si="1"/>
        <v>16411</v>
      </c>
      <c r="B18958" s="5" t="s">
        <v>16650</v>
      </c>
      <c r="C18958" s="6" t="s">
        <v>1360</v>
      </c>
    </row>
    <row r="18959">
      <c r="A18959" s="7">
        <f t="shared" si="1"/>
        <v>16412</v>
      </c>
      <c r="B18959" s="5" t="s">
        <v>16651</v>
      </c>
      <c r="C18959" s="6" t="s">
        <v>367</v>
      </c>
    </row>
    <row r="18960">
      <c r="A18960" s="7">
        <f t="shared" si="1"/>
        <v>16413</v>
      </c>
      <c r="B18960" s="5" t="s">
        <v>16652</v>
      </c>
      <c r="C18960" s="6" t="s">
        <v>452</v>
      </c>
    </row>
    <row r="18961">
      <c r="A18961" s="7">
        <f t="shared" si="1"/>
        <v>16413</v>
      </c>
      <c r="B18961" s="5" t="s">
        <v>16652</v>
      </c>
      <c r="C18961" s="6" t="s">
        <v>467</v>
      </c>
    </row>
    <row r="18962">
      <c r="A18962" s="7">
        <f t="shared" si="1"/>
        <v>16414</v>
      </c>
      <c r="B18962" s="5" t="s">
        <v>16653</v>
      </c>
      <c r="C18962" s="6" t="s">
        <v>1458</v>
      </c>
    </row>
    <row r="18963">
      <c r="A18963" s="7">
        <f t="shared" si="1"/>
        <v>16415</v>
      </c>
      <c r="B18963" s="5" t="s">
        <v>16654</v>
      </c>
      <c r="C18963" s="6" t="s">
        <v>1620</v>
      </c>
    </row>
    <row r="18964">
      <c r="A18964" s="7">
        <f t="shared" si="1"/>
        <v>16416</v>
      </c>
      <c r="B18964" s="5" t="s">
        <v>16655</v>
      </c>
      <c r="C18964" s="6" t="s">
        <v>1290</v>
      </c>
    </row>
    <row r="18965">
      <c r="A18965" s="7">
        <f t="shared" si="1"/>
        <v>16417</v>
      </c>
      <c r="B18965" s="5" t="s">
        <v>16656</v>
      </c>
      <c r="C18965" s="6" t="s">
        <v>1324</v>
      </c>
    </row>
    <row r="18966">
      <c r="A18966" s="7">
        <f t="shared" si="1"/>
        <v>16418</v>
      </c>
      <c r="B18966" s="5" t="s">
        <v>16657</v>
      </c>
      <c r="C18966" s="6" t="s">
        <v>1620</v>
      </c>
    </row>
    <row r="18967">
      <c r="A18967" s="7">
        <f t="shared" si="1"/>
        <v>16419</v>
      </c>
      <c r="B18967" s="5" t="s">
        <v>16658</v>
      </c>
      <c r="C18967" s="6" t="s">
        <v>1620</v>
      </c>
    </row>
    <row r="18968">
      <c r="A18968" s="7">
        <f t="shared" si="1"/>
        <v>16420</v>
      </c>
      <c r="B18968" s="5" t="s">
        <v>16659</v>
      </c>
      <c r="C18968" s="6" t="s">
        <v>538</v>
      </c>
    </row>
    <row r="18969">
      <c r="A18969" s="7">
        <f t="shared" si="1"/>
        <v>16421</v>
      </c>
      <c r="B18969" s="5" t="s">
        <v>16660</v>
      </c>
      <c r="C18969" s="6" t="s">
        <v>80</v>
      </c>
    </row>
    <row r="18970">
      <c r="A18970" s="7">
        <f t="shared" si="1"/>
        <v>16422</v>
      </c>
      <c r="B18970" s="8" t="s">
        <v>16661</v>
      </c>
      <c r="C18970" s="6" t="s">
        <v>150</v>
      </c>
    </row>
    <row r="18971">
      <c r="A18971" s="7">
        <f t="shared" si="1"/>
        <v>16422</v>
      </c>
      <c r="B18971" s="8" t="s">
        <v>16661</v>
      </c>
      <c r="C18971" s="9" t="s">
        <v>60</v>
      </c>
    </row>
    <row r="18972">
      <c r="A18972" s="7">
        <f t="shared" si="1"/>
        <v>16423</v>
      </c>
      <c r="B18972" s="5" t="s">
        <v>16662</v>
      </c>
      <c r="C18972" s="6" t="s">
        <v>462</v>
      </c>
    </row>
    <row r="18973">
      <c r="A18973" s="7">
        <f t="shared" si="1"/>
        <v>16424</v>
      </c>
      <c r="B18973" s="5" t="s">
        <v>16663</v>
      </c>
      <c r="C18973" s="6" t="s">
        <v>59</v>
      </c>
    </row>
    <row r="18974">
      <c r="A18974" s="7">
        <f t="shared" si="1"/>
        <v>16425</v>
      </c>
      <c r="B18974" s="8" t="s">
        <v>16664</v>
      </c>
      <c r="C18974" s="9" t="s">
        <v>530</v>
      </c>
    </row>
    <row r="18975">
      <c r="A18975" s="7">
        <f t="shared" si="1"/>
        <v>16425</v>
      </c>
      <c r="B18975" s="8" t="s">
        <v>16664</v>
      </c>
      <c r="C18975" s="9" t="s">
        <v>60</v>
      </c>
    </row>
    <row r="18976">
      <c r="A18976" s="7">
        <f t="shared" si="1"/>
        <v>16426</v>
      </c>
      <c r="B18976" s="5" t="s">
        <v>16665</v>
      </c>
      <c r="C18976" s="6" t="s">
        <v>420</v>
      </c>
    </row>
    <row r="18977">
      <c r="A18977" s="7">
        <f t="shared" si="1"/>
        <v>16427</v>
      </c>
      <c r="B18977" s="5" t="s">
        <v>16666</v>
      </c>
      <c r="C18977" s="6" t="s">
        <v>1267</v>
      </c>
    </row>
    <row r="18978">
      <c r="A18978" s="7">
        <f t="shared" si="1"/>
        <v>16427</v>
      </c>
      <c r="B18978" s="5" t="s">
        <v>16666</v>
      </c>
      <c r="C18978" s="6" t="s">
        <v>553</v>
      </c>
    </row>
    <row r="18979">
      <c r="A18979" s="7">
        <f t="shared" si="1"/>
        <v>16427</v>
      </c>
      <c r="B18979" s="5" t="s">
        <v>16666</v>
      </c>
      <c r="C18979" s="6" t="s">
        <v>25</v>
      </c>
    </row>
    <row r="18980">
      <c r="A18980" s="7">
        <f t="shared" si="1"/>
        <v>16427</v>
      </c>
      <c r="B18980" s="5" t="s">
        <v>16666</v>
      </c>
      <c r="C18980" s="6" t="s">
        <v>24</v>
      </c>
    </row>
    <row r="18981">
      <c r="A18981" s="7">
        <f t="shared" si="1"/>
        <v>16428</v>
      </c>
      <c r="B18981" s="12" t="s">
        <v>16667</v>
      </c>
      <c r="C18981" s="13" t="s">
        <v>420</v>
      </c>
    </row>
    <row r="18982">
      <c r="A18982" s="7">
        <f t="shared" si="1"/>
        <v>16429</v>
      </c>
      <c r="B18982" s="12" t="s">
        <v>16668</v>
      </c>
      <c r="C18982" s="13" t="s">
        <v>420</v>
      </c>
    </row>
    <row r="18983">
      <c r="A18983" s="7">
        <f t="shared" si="1"/>
        <v>16430</v>
      </c>
      <c r="B18983" s="5" t="s">
        <v>16669</v>
      </c>
      <c r="C18983" s="6" t="s">
        <v>420</v>
      </c>
    </row>
    <row r="18984">
      <c r="A18984" s="7">
        <f t="shared" si="1"/>
        <v>16431</v>
      </c>
      <c r="B18984" s="5" t="s">
        <v>16670</v>
      </c>
      <c r="C18984" s="6" t="s">
        <v>420</v>
      </c>
    </row>
    <row r="18985">
      <c r="A18985" s="7">
        <f t="shared" si="1"/>
        <v>16432</v>
      </c>
      <c r="B18985" s="12" t="s">
        <v>16671</v>
      </c>
      <c r="C18985" s="13" t="s">
        <v>420</v>
      </c>
    </row>
    <row r="18986">
      <c r="A18986" s="7">
        <f t="shared" si="1"/>
        <v>16433</v>
      </c>
      <c r="B18986" s="12" t="s">
        <v>16672</v>
      </c>
      <c r="C18986" s="13" t="s">
        <v>420</v>
      </c>
    </row>
    <row r="18987">
      <c r="A18987" s="7">
        <f t="shared" si="1"/>
        <v>16434</v>
      </c>
      <c r="B18987" s="12" t="s">
        <v>16673</v>
      </c>
      <c r="C18987" s="13" t="s">
        <v>420</v>
      </c>
    </row>
    <row r="18988">
      <c r="A18988" s="7">
        <f t="shared" si="1"/>
        <v>16435</v>
      </c>
      <c r="B18988" s="12" t="s">
        <v>16674</v>
      </c>
      <c r="C18988" s="13" t="s">
        <v>420</v>
      </c>
    </row>
    <row r="18989">
      <c r="A18989" s="7">
        <f t="shared" si="1"/>
        <v>16436</v>
      </c>
      <c r="B18989" s="5" t="s">
        <v>16675</v>
      </c>
      <c r="C18989" s="6" t="s">
        <v>420</v>
      </c>
    </row>
    <row r="18990">
      <c r="A18990" s="7">
        <f t="shared" si="1"/>
        <v>16437</v>
      </c>
      <c r="B18990" s="12" t="s">
        <v>16676</v>
      </c>
      <c r="C18990" s="13" t="s">
        <v>420</v>
      </c>
    </row>
    <row r="18991">
      <c r="A18991" s="7">
        <f t="shared" si="1"/>
        <v>16438</v>
      </c>
      <c r="B18991" s="8" t="s">
        <v>16677</v>
      </c>
      <c r="C18991" s="9" t="s">
        <v>60</v>
      </c>
    </row>
    <row r="18992">
      <c r="A18992" s="7">
        <f t="shared" si="1"/>
        <v>16438</v>
      </c>
      <c r="B18992" s="8" t="s">
        <v>16677</v>
      </c>
      <c r="C18992" s="9" t="s">
        <v>142</v>
      </c>
    </row>
    <row r="18993">
      <c r="A18993" s="7">
        <f t="shared" si="1"/>
        <v>16438</v>
      </c>
      <c r="B18993" s="8" t="s">
        <v>16677</v>
      </c>
      <c r="C18993" s="9" t="s">
        <v>25</v>
      </c>
    </row>
    <row r="18994">
      <c r="A18994" s="7">
        <f t="shared" si="1"/>
        <v>16438</v>
      </c>
      <c r="B18994" s="8" t="s">
        <v>16677</v>
      </c>
      <c r="C18994" s="9" t="s">
        <v>24</v>
      </c>
    </row>
    <row r="18995">
      <c r="A18995" s="7">
        <f t="shared" si="1"/>
        <v>16439</v>
      </c>
      <c r="B18995" s="8" t="s">
        <v>16678</v>
      </c>
      <c r="C18995" s="9" t="s">
        <v>60</v>
      </c>
    </row>
    <row r="18996">
      <c r="A18996" s="7">
        <f t="shared" si="1"/>
        <v>16440</v>
      </c>
      <c r="B18996" s="12" t="s">
        <v>16679</v>
      </c>
      <c r="C18996" s="13" t="s">
        <v>420</v>
      </c>
    </row>
    <row r="18997">
      <c r="A18997" s="7">
        <f t="shared" si="1"/>
        <v>16441</v>
      </c>
      <c r="B18997" s="12" t="s">
        <v>16680</v>
      </c>
      <c r="C18997" s="13" t="s">
        <v>420</v>
      </c>
    </row>
    <row r="18998">
      <c r="A18998" s="7">
        <f t="shared" si="1"/>
        <v>16442</v>
      </c>
      <c r="B18998" s="12" t="s">
        <v>16681</v>
      </c>
      <c r="C18998" s="13" t="s">
        <v>420</v>
      </c>
    </row>
    <row r="18999">
      <c r="A18999" s="7">
        <f t="shared" si="1"/>
        <v>16443</v>
      </c>
      <c r="B18999" s="5" t="s">
        <v>16682</v>
      </c>
      <c r="C18999" s="6" t="s">
        <v>420</v>
      </c>
    </row>
    <row r="19000">
      <c r="A19000" s="7">
        <f t="shared" si="1"/>
        <v>16444</v>
      </c>
      <c r="B19000" s="8" t="s">
        <v>16683</v>
      </c>
      <c r="C19000" s="9" t="s">
        <v>60</v>
      </c>
    </row>
    <row r="19001">
      <c r="A19001" s="7">
        <f t="shared" si="1"/>
        <v>16444</v>
      </c>
      <c r="B19001" s="8" t="s">
        <v>16683</v>
      </c>
      <c r="C19001" s="9" t="s">
        <v>142</v>
      </c>
    </row>
    <row r="19002">
      <c r="A19002" s="7">
        <f t="shared" si="1"/>
        <v>16445</v>
      </c>
      <c r="B19002" s="12" t="s">
        <v>16684</v>
      </c>
      <c r="C19002" s="13" t="s">
        <v>420</v>
      </c>
    </row>
    <row r="19003">
      <c r="A19003" s="7">
        <f t="shared" si="1"/>
        <v>16446</v>
      </c>
      <c r="B19003" s="5" t="s">
        <v>16685</v>
      </c>
      <c r="C19003" s="6" t="s">
        <v>420</v>
      </c>
    </row>
    <row r="19004">
      <c r="A19004" s="7">
        <f t="shared" si="1"/>
        <v>16447</v>
      </c>
      <c r="B19004" s="5" t="s">
        <v>16686</v>
      </c>
      <c r="C19004" s="6" t="s">
        <v>420</v>
      </c>
    </row>
    <row r="19005">
      <c r="A19005" s="7">
        <f t="shared" si="1"/>
        <v>16448</v>
      </c>
      <c r="B19005" s="5" t="s">
        <v>16687</v>
      </c>
      <c r="C19005" s="6" t="s">
        <v>356</v>
      </c>
    </row>
    <row r="19006">
      <c r="A19006" s="7">
        <f t="shared" si="1"/>
        <v>16449</v>
      </c>
      <c r="B19006" s="12" t="s">
        <v>16688</v>
      </c>
      <c r="C19006" s="13" t="s">
        <v>420</v>
      </c>
    </row>
    <row r="19007">
      <c r="A19007" s="7">
        <f t="shared" si="1"/>
        <v>16450</v>
      </c>
      <c r="B19007" s="8" t="s">
        <v>16689</v>
      </c>
      <c r="C19007" s="9" t="s">
        <v>22</v>
      </c>
    </row>
    <row r="19008">
      <c r="A19008" s="7">
        <f t="shared" si="1"/>
        <v>16451</v>
      </c>
      <c r="B19008" s="5" t="s">
        <v>16690</v>
      </c>
      <c r="C19008" s="6" t="s">
        <v>420</v>
      </c>
    </row>
    <row r="19009">
      <c r="A19009" s="7">
        <f t="shared" si="1"/>
        <v>16452</v>
      </c>
      <c r="B19009" s="5" t="s">
        <v>16691</v>
      </c>
      <c r="C19009" s="6" t="s">
        <v>420</v>
      </c>
    </row>
    <row r="19010">
      <c r="A19010" s="7">
        <f t="shared" si="1"/>
        <v>16453</v>
      </c>
      <c r="B19010" s="5" t="s">
        <v>16692</v>
      </c>
      <c r="C19010" s="6" t="s">
        <v>367</v>
      </c>
    </row>
    <row r="19011">
      <c r="A19011" s="7">
        <f t="shared" si="1"/>
        <v>16454</v>
      </c>
      <c r="B19011" s="12" t="s">
        <v>16693</v>
      </c>
      <c r="C19011" s="13" t="s">
        <v>420</v>
      </c>
    </row>
    <row r="19012">
      <c r="A19012" s="7">
        <f t="shared" si="1"/>
        <v>16455</v>
      </c>
      <c r="B19012" s="8" t="s">
        <v>16694</v>
      </c>
      <c r="C19012" s="9" t="s">
        <v>547</v>
      </c>
    </row>
    <row r="19013">
      <c r="A19013" s="7">
        <f t="shared" si="1"/>
        <v>16456</v>
      </c>
      <c r="B19013" s="5" t="s">
        <v>16695</v>
      </c>
      <c r="C19013" s="6" t="s">
        <v>367</v>
      </c>
    </row>
    <row r="19014">
      <c r="A19014" s="7">
        <f t="shared" si="1"/>
        <v>16457</v>
      </c>
      <c r="B19014" s="5" t="s">
        <v>16696</v>
      </c>
      <c r="C19014" s="6" t="s">
        <v>1120</v>
      </c>
    </row>
    <row r="19015">
      <c r="A19015" s="7">
        <f t="shared" si="1"/>
        <v>16458</v>
      </c>
      <c r="B19015" s="8" t="s">
        <v>16697</v>
      </c>
      <c r="C19015" s="9" t="s">
        <v>22</v>
      </c>
    </row>
    <row r="19016">
      <c r="A19016" s="7">
        <f t="shared" si="1"/>
        <v>16459</v>
      </c>
      <c r="B19016" s="8" t="s">
        <v>16698</v>
      </c>
      <c r="C19016" s="9" t="s">
        <v>818</v>
      </c>
    </row>
    <row r="19017">
      <c r="A19017" s="7">
        <f t="shared" si="1"/>
        <v>16460</v>
      </c>
      <c r="B19017" s="5" t="s">
        <v>16699</v>
      </c>
      <c r="C19017" s="6" t="s">
        <v>603</v>
      </c>
    </row>
    <row r="19018">
      <c r="A19018" s="7">
        <f t="shared" si="1"/>
        <v>16461</v>
      </c>
      <c r="B19018" s="5" t="s">
        <v>16700</v>
      </c>
      <c r="C19018" s="6" t="s">
        <v>1360</v>
      </c>
    </row>
    <row r="19019">
      <c r="A19019" s="7">
        <f t="shared" si="1"/>
        <v>16462</v>
      </c>
      <c r="B19019" s="8" t="s">
        <v>16701</v>
      </c>
      <c r="C19019" s="9" t="s">
        <v>60</v>
      </c>
    </row>
    <row r="19020">
      <c r="A19020" s="7">
        <f t="shared" si="1"/>
        <v>16463</v>
      </c>
      <c r="B19020" s="5" t="s">
        <v>16702</v>
      </c>
      <c r="C19020" s="6" t="s">
        <v>893</v>
      </c>
    </row>
    <row r="19021">
      <c r="A19021" s="7">
        <f t="shared" si="1"/>
        <v>16463</v>
      </c>
      <c r="B19021" s="5" t="s">
        <v>16702</v>
      </c>
      <c r="C19021" s="6" t="s">
        <v>1394</v>
      </c>
    </row>
    <row r="19022">
      <c r="A19022" s="7">
        <f t="shared" si="1"/>
        <v>16464</v>
      </c>
      <c r="B19022" s="8" t="s">
        <v>16703</v>
      </c>
      <c r="C19022" s="9" t="s">
        <v>547</v>
      </c>
    </row>
    <row r="19023">
      <c r="A19023" s="7">
        <f t="shared" si="1"/>
        <v>16465</v>
      </c>
      <c r="B19023" s="5" t="s">
        <v>16704</v>
      </c>
      <c r="C19023" s="6" t="s">
        <v>437</v>
      </c>
    </row>
    <row r="19024">
      <c r="A19024" s="7">
        <f t="shared" si="1"/>
        <v>16466</v>
      </c>
      <c r="B19024" s="5" t="s">
        <v>16705</v>
      </c>
      <c r="C19024" s="6" t="s">
        <v>1360</v>
      </c>
    </row>
    <row r="19025">
      <c r="A19025" s="7">
        <f t="shared" si="1"/>
        <v>16467</v>
      </c>
      <c r="B19025" s="8" t="s">
        <v>16706</v>
      </c>
      <c r="C19025" s="6" t="s">
        <v>334</v>
      </c>
    </row>
    <row r="19026">
      <c r="A19026" s="7">
        <f t="shared" si="1"/>
        <v>16468</v>
      </c>
      <c r="B19026" s="5" t="s">
        <v>16707</v>
      </c>
      <c r="C19026" s="6" t="s">
        <v>367</v>
      </c>
    </row>
    <row r="19027">
      <c r="A19027" s="7">
        <f t="shared" si="1"/>
        <v>16469</v>
      </c>
      <c r="B19027" s="5" t="s">
        <v>16708</v>
      </c>
      <c r="C19027" s="6" t="s">
        <v>367</v>
      </c>
    </row>
    <row r="19028">
      <c r="A19028" s="7">
        <f t="shared" si="1"/>
        <v>16470</v>
      </c>
      <c r="B19028" s="5" t="s">
        <v>16709</v>
      </c>
      <c r="C19028" s="6" t="s">
        <v>989</v>
      </c>
    </row>
    <row r="19029">
      <c r="A19029" s="7">
        <f t="shared" si="1"/>
        <v>16471</v>
      </c>
      <c r="B19029" s="5" t="s">
        <v>16710</v>
      </c>
      <c r="C19029" s="6" t="s">
        <v>3126</v>
      </c>
    </row>
    <row r="19030">
      <c r="A19030" s="7">
        <f t="shared" si="1"/>
        <v>16472</v>
      </c>
      <c r="B19030" s="5" t="s">
        <v>16711</v>
      </c>
      <c r="C19030" s="6" t="s">
        <v>367</v>
      </c>
    </row>
    <row r="19031">
      <c r="A19031" s="7">
        <f t="shared" si="1"/>
        <v>16473</v>
      </c>
      <c r="B19031" s="8" t="s">
        <v>16712</v>
      </c>
      <c r="C19031" s="9" t="s">
        <v>1042</v>
      </c>
    </row>
    <row r="19032">
      <c r="A19032" s="7">
        <f t="shared" si="1"/>
        <v>16474</v>
      </c>
      <c r="B19032" s="12" t="s">
        <v>16713</v>
      </c>
      <c r="C19032" s="13" t="s">
        <v>420</v>
      </c>
    </row>
    <row r="19033">
      <c r="A19033" s="7">
        <f t="shared" si="1"/>
        <v>16475</v>
      </c>
      <c r="B19033" s="8" t="s">
        <v>16714</v>
      </c>
      <c r="C19033" s="9" t="s">
        <v>893</v>
      </c>
    </row>
    <row r="19034">
      <c r="A19034" s="7">
        <f t="shared" si="1"/>
        <v>16476</v>
      </c>
      <c r="B19034" s="5" t="s">
        <v>16715</v>
      </c>
      <c r="C19034" s="6" t="s">
        <v>1290</v>
      </c>
    </row>
    <row r="19035">
      <c r="A19035" s="7">
        <f t="shared" si="1"/>
        <v>16477</v>
      </c>
      <c r="B19035" s="5" t="s">
        <v>16716</v>
      </c>
      <c r="C19035" s="6" t="s">
        <v>4</v>
      </c>
    </row>
    <row r="19036">
      <c r="A19036" s="7">
        <f t="shared" si="1"/>
        <v>16478</v>
      </c>
      <c r="B19036" s="5" t="s">
        <v>16717</v>
      </c>
      <c r="C19036" s="6" t="s">
        <v>4</v>
      </c>
    </row>
    <row r="19037">
      <c r="A19037" s="7">
        <f t="shared" si="1"/>
        <v>16479</v>
      </c>
      <c r="B19037" s="12" t="s">
        <v>16718</v>
      </c>
      <c r="C19037" s="13" t="s">
        <v>420</v>
      </c>
    </row>
    <row r="19038">
      <c r="A19038" s="7">
        <f t="shared" si="1"/>
        <v>16480</v>
      </c>
      <c r="B19038" s="5" t="s">
        <v>16719</v>
      </c>
      <c r="C19038" s="6" t="s">
        <v>420</v>
      </c>
    </row>
    <row r="19039">
      <c r="A19039" s="7">
        <f t="shared" si="1"/>
        <v>16481</v>
      </c>
      <c r="B19039" s="5" t="s">
        <v>16720</v>
      </c>
      <c r="C19039" s="6" t="s">
        <v>59</v>
      </c>
    </row>
    <row r="19040">
      <c r="A19040" s="7">
        <f t="shared" si="1"/>
        <v>16482</v>
      </c>
      <c r="B19040" s="5" t="s">
        <v>16721</v>
      </c>
      <c r="C19040" s="6" t="s">
        <v>1040</v>
      </c>
    </row>
    <row r="19041">
      <c r="A19041" s="7">
        <f t="shared" si="1"/>
        <v>16483</v>
      </c>
      <c r="B19041" s="5" t="s">
        <v>16722</v>
      </c>
      <c r="C19041" s="6" t="s">
        <v>356</v>
      </c>
    </row>
    <row r="19042">
      <c r="A19042" s="7">
        <f t="shared" si="1"/>
        <v>16484</v>
      </c>
      <c r="B19042" s="8" t="s">
        <v>16723</v>
      </c>
      <c r="C19042" s="9" t="s">
        <v>530</v>
      </c>
    </row>
    <row r="19043">
      <c r="A19043" s="7">
        <f t="shared" si="1"/>
        <v>16485</v>
      </c>
      <c r="B19043" s="8" t="s">
        <v>16724</v>
      </c>
      <c r="C19043" s="6" t="s">
        <v>132</v>
      </c>
    </row>
    <row r="19044">
      <c r="A19044" s="7">
        <f t="shared" si="1"/>
        <v>16486</v>
      </c>
      <c r="B19044" s="5" t="s">
        <v>16725</v>
      </c>
      <c r="C19044" s="6" t="s">
        <v>393</v>
      </c>
    </row>
    <row r="19045">
      <c r="A19045" s="7">
        <f t="shared" si="1"/>
        <v>16487</v>
      </c>
      <c r="B19045" s="5" t="s">
        <v>16726</v>
      </c>
      <c r="C19045" s="6" t="s">
        <v>1207</v>
      </c>
    </row>
    <row r="19046">
      <c r="A19046" s="7">
        <f t="shared" si="1"/>
        <v>16488</v>
      </c>
      <c r="B19046" s="5" t="s">
        <v>16727</v>
      </c>
      <c r="C19046" s="6" t="s">
        <v>393</v>
      </c>
    </row>
    <row r="19047">
      <c r="A19047" s="7">
        <f t="shared" si="1"/>
        <v>16489</v>
      </c>
      <c r="B19047" s="8" t="s">
        <v>16728</v>
      </c>
      <c r="C19047" s="9" t="s">
        <v>530</v>
      </c>
    </row>
    <row r="19048">
      <c r="A19048" s="7">
        <f t="shared" si="1"/>
        <v>16490</v>
      </c>
      <c r="B19048" s="8" t="s">
        <v>16729</v>
      </c>
      <c r="C19048" s="6" t="s">
        <v>153</v>
      </c>
    </row>
    <row r="19049">
      <c r="A19049" s="7">
        <f t="shared" si="1"/>
        <v>16491</v>
      </c>
      <c r="B19049" s="8" t="s">
        <v>16730</v>
      </c>
      <c r="C19049" s="9" t="s">
        <v>60</v>
      </c>
    </row>
    <row r="19050">
      <c r="A19050" s="7">
        <f t="shared" si="1"/>
        <v>16492</v>
      </c>
      <c r="B19050" s="5" t="s">
        <v>16731</v>
      </c>
      <c r="C19050" s="6" t="s">
        <v>1248</v>
      </c>
    </row>
    <row r="19051">
      <c r="A19051" s="7">
        <f t="shared" si="1"/>
        <v>16493</v>
      </c>
      <c r="B19051" s="8" t="s">
        <v>16732</v>
      </c>
      <c r="C19051" s="9" t="s">
        <v>728</v>
      </c>
    </row>
    <row r="19052">
      <c r="A19052" s="7">
        <f t="shared" si="1"/>
        <v>16494</v>
      </c>
      <c r="B19052" s="5" t="s">
        <v>16733</v>
      </c>
      <c r="C19052" s="6" t="s">
        <v>362</v>
      </c>
    </row>
    <row r="19053">
      <c r="A19053" s="7">
        <f t="shared" si="1"/>
        <v>16494</v>
      </c>
      <c r="B19053" s="5" t="s">
        <v>16733</v>
      </c>
      <c r="C19053" s="6" t="s">
        <v>728</v>
      </c>
    </row>
    <row r="19054">
      <c r="A19054" s="7">
        <f t="shared" si="1"/>
        <v>16495</v>
      </c>
      <c r="B19054" s="5" t="s">
        <v>16734</v>
      </c>
      <c r="C19054" s="17" t="s">
        <v>1470</v>
      </c>
    </row>
    <row r="19055">
      <c r="A19055" s="7">
        <f t="shared" si="1"/>
        <v>16495</v>
      </c>
      <c r="B19055" s="5" t="s">
        <v>16734</v>
      </c>
      <c r="C19055" s="17" t="s">
        <v>728</v>
      </c>
    </row>
    <row r="19056">
      <c r="A19056" s="7">
        <f t="shared" si="1"/>
        <v>16496</v>
      </c>
      <c r="B19056" s="8" t="s">
        <v>16735</v>
      </c>
      <c r="C19056" s="6" t="s">
        <v>16736</v>
      </c>
    </row>
    <row r="19057">
      <c r="A19057" s="7">
        <f t="shared" si="1"/>
        <v>16497</v>
      </c>
      <c r="B19057" s="5" t="s">
        <v>16737</v>
      </c>
      <c r="C19057" s="6" t="s">
        <v>326</v>
      </c>
    </row>
    <row r="19058">
      <c r="A19058" s="7">
        <f t="shared" si="1"/>
        <v>16498</v>
      </c>
      <c r="B19058" s="5" t="s">
        <v>16738</v>
      </c>
      <c r="C19058" s="6" t="s">
        <v>326</v>
      </c>
    </row>
    <row r="19059">
      <c r="A19059" s="7">
        <f t="shared" si="1"/>
        <v>16499</v>
      </c>
      <c r="B19059" s="18" t="s">
        <v>16739</v>
      </c>
      <c r="C19059" s="6" t="s">
        <v>650</v>
      </c>
    </row>
    <row r="19060">
      <c r="A19060" s="7">
        <f t="shared" si="1"/>
        <v>16499</v>
      </c>
      <c r="B19060" s="5" t="s">
        <v>16739</v>
      </c>
      <c r="C19060" s="6" t="s">
        <v>326</v>
      </c>
    </row>
    <row r="19061">
      <c r="A19061" s="7">
        <f t="shared" si="1"/>
        <v>16500</v>
      </c>
      <c r="B19061" s="5" t="s">
        <v>16740</v>
      </c>
      <c r="C19061" s="6" t="s">
        <v>326</v>
      </c>
    </row>
    <row r="19062">
      <c r="A19062" s="7">
        <f t="shared" si="1"/>
        <v>16500</v>
      </c>
      <c r="B19062" s="5" t="s">
        <v>16740</v>
      </c>
      <c r="C19062" s="6" t="s">
        <v>650</v>
      </c>
    </row>
    <row r="19063">
      <c r="A19063" s="7">
        <f t="shared" si="1"/>
        <v>16501</v>
      </c>
      <c r="B19063" s="8" t="s">
        <v>16741</v>
      </c>
      <c r="C19063" s="9" t="s">
        <v>530</v>
      </c>
    </row>
    <row r="19064">
      <c r="A19064" s="7">
        <f t="shared" si="1"/>
        <v>16502</v>
      </c>
      <c r="B19064" s="5" t="s">
        <v>16742</v>
      </c>
      <c r="C19064" s="6" t="s">
        <v>78</v>
      </c>
    </row>
    <row r="19065">
      <c r="A19065" s="7">
        <f t="shared" si="1"/>
        <v>16503</v>
      </c>
      <c r="B19065" s="8" t="s">
        <v>16743</v>
      </c>
      <c r="C19065" s="9" t="s">
        <v>162</v>
      </c>
    </row>
    <row r="19066">
      <c r="A19066" s="7">
        <f t="shared" si="1"/>
        <v>16504</v>
      </c>
      <c r="B19066" s="8" t="s">
        <v>16744</v>
      </c>
      <c r="C19066" s="9" t="s">
        <v>502</v>
      </c>
    </row>
    <row r="19067">
      <c r="A19067" s="7">
        <f t="shared" si="1"/>
        <v>16505</v>
      </c>
      <c r="B19067" s="8" t="s">
        <v>16745</v>
      </c>
      <c r="C19067" s="9" t="s">
        <v>530</v>
      </c>
    </row>
    <row r="19068">
      <c r="A19068" s="7">
        <f t="shared" si="1"/>
        <v>16506</v>
      </c>
      <c r="B19068" s="8" t="s">
        <v>16746</v>
      </c>
      <c r="C19068" s="9" t="s">
        <v>42</v>
      </c>
    </row>
    <row r="19069">
      <c r="A19069" s="7">
        <f t="shared" si="1"/>
        <v>16507</v>
      </c>
      <c r="B19069" s="5" t="s">
        <v>16747</v>
      </c>
      <c r="C19069" s="6" t="s">
        <v>437</v>
      </c>
    </row>
    <row r="19070">
      <c r="A19070" s="7">
        <f t="shared" si="1"/>
        <v>16508</v>
      </c>
      <c r="B19070" s="5" t="s">
        <v>16748</v>
      </c>
      <c r="C19070" s="6" t="s">
        <v>1342</v>
      </c>
    </row>
    <row r="19071">
      <c r="A19071" s="7">
        <f t="shared" si="1"/>
        <v>16509</v>
      </c>
      <c r="B19071" s="8" t="s">
        <v>16749</v>
      </c>
      <c r="C19071" s="9" t="s">
        <v>399</v>
      </c>
    </row>
    <row r="19072">
      <c r="A19072" s="7">
        <f t="shared" si="1"/>
        <v>16510</v>
      </c>
      <c r="B19072" s="8" t="s">
        <v>16750</v>
      </c>
      <c r="C19072" s="9" t="s">
        <v>64</v>
      </c>
    </row>
    <row r="19073">
      <c r="A19073" s="7">
        <f t="shared" si="1"/>
        <v>16511</v>
      </c>
      <c r="B19073" s="5" t="s">
        <v>16751</v>
      </c>
      <c r="C19073" s="6" t="s">
        <v>479</v>
      </c>
    </row>
    <row r="19074">
      <c r="A19074" s="7">
        <f t="shared" si="1"/>
        <v>16512</v>
      </c>
      <c r="B19074" s="5" t="s">
        <v>16752</v>
      </c>
      <c r="C19074" s="6" t="s">
        <v>6</v>
      </c>
    </row>
    <row r="19075">
      <c r="A19075" s="7">
        <f t="shared" si="1"/>
        <v>16513</v>
      </c>
      <c r="B19075" s="5" t="s">
        <v>16753</v>
      </c>
      <c r="C19075" s="6" t="s">
        <v>681</v>
      </c>
    </row>
    <row r="19076">
      <c r="A19076" s="7">
        <f t="shared" si="1"/>
        <v>16514</v>
      </c>
      <c r="B19076" s="5" t="s">
        <v>16754</v>
      </c>
      <c r="C19076" s="6" t="s">
        <v>4</v>
      </c>
    </row>
    <row r="19077">
      <c r="A19077" s="7">
        <f t="shared" si="1"/>
        <v>16515</v>
      </c>
      <c r="B19077" s="5" t="s">
        <v>16755</v>
      </c>
      <c r="C19077" s="6" t="s">
        <v>1260</v>
      </c>
    </row>
    <row r="19078">
      <c r="A19078" s="7">
        <f t="shared" si="1"/>
        <v>16516</v>
      </c>
      <c r="B19078" s="8" t="s">
        <v>16756</v>
      </c>
      <c r="C19078" s="9" t="s">
        <v>399</v>
      </c>
    </row>
    <row r="19079">
      <c r="A19079" s="7">
        <f t="shared" si="1"/>
        <v>16517</v>
      </c>
      <c r="B19079" s="8" t="s">
        <v>16757</v>
      </c>
      <c r="C19079" s="9" t="s">
        <v>946</v>
      </c>
    </row>
    <row r="19080">
      <c r="A19080" s="7">
        <f t="shared" si="1"/>
        <v>16518</v>
      </c>
      <c r="B19080" s="8" t="s">
        <v>16758</v>
      </c>
      <c r="C19080" s="9" t="s">
        <v>162</v>
      </c>
    </row>
    <row r="19081">
      <c r="A19081" s="7">
        <f t="shared" si="1"/>
        <v>16518</v>
      </c>
      <c r="B19081" s="8" t="s">
        <v>16758</v>
      </c>
      <c r="C19081" s="9" t="s">
        <v>399</v>
      </c>
    </row>
    <row r="19082">
      <c r="A19082" s="7">
        <f t="shared" si="1"/>
        <v>16519</v>
      </c>
      <c r="B19082" s="5" t="s">
        <v>16759</v>
      </c>
      <c r="C19082" s="17" t="s">
        <v>1470</v>
      </c>
    </row>
    <row r="19083">
      <c r="A19083" s="7">
        <f t="shared" si="1"/>
        <v>16520</v>
      </c>
      <c r="B19083" s="5" t="s">
        <v>16760</v>
      </c>
      <c r="C19083" s="6" t="s">
        <v>621</v>
      </c>
    </row>
    <row r="19084">
      <c r="A19084" s="7">
        <f t="shared" si="1"/>
        <v>16520</v>
      </c>
      <c r="B19084" s="5" t="s">
        <v>16760</v>
      </c>
      <c r="C19084" s="6" t="s">
        <v>530</v>
      </c>
    </row>
    <row r="19085">
      <c r="A19085" s="7">
        <f t="shared" si="1"/>
        <v>16520</v>
      </c>
      <c r="B19085" s="5" t="s">
        <v>16760</v>
      </c>
      <c r="C19085" s="6" t="s">
        <v>60</v>
      </c>
    </row>
    <row r="19086">
      <c r="A19086" s="7">
        <f t="shared" si="1"/>
        <v>16520</v>
      </c>
      <c r="B19086" s="5" t="s">
        <v>16760</v>
      </c>
      <c r="C19086" s="6" t="s">
        <v>91</v>
      </c>
    </row>
    <row r="19087">
      <c r="A19087" s="7">
        <f t="shared" si="1"/>
        <v>16521</v>
      </c>
      <c r="B19087" s="8" t="s">
        <v>16761</v>
      </c>
      <c r="C19087" s="9" t="s">
        <v>530</v>
      </c>
    </row>
    <row r="19088">
      <c r="A19088" s="7">
        <f t="shared" si="1"/>
        <v>16522</v>
      </c>
      <c r="B19088" s="8" t="s">
        <v>16762</v>
      </c>
      <c r="C19088" s="9" t="s">
        <v>60</v>
      </c>
    </row>
    <row r="19089">
      <c r="A19089" s="7">
        <f t="shared" si="1"/>
        <v>16523</v>
      </c>
      <c r="B19089" s="5" t="s">
        <v>16763</v>
      </c>
      <c r="C19089" s="6" t="s">
        <v>1495</v>
      </c>
    </row>
    <row r="19090">
      <c r="A19090" s="7">
        <f t="shared" si="1"/>
        <v>16524</v>
      </c>
      <c r="B19090" s="5" t="s">
        <v>16764</v>
      </c>
      <c r="C19090" s="6" t="s">
        <v>153</v>
      </c>
    </row>
    <row r="19091">
      <c r="A19091" s="7">
        <f t="shared" si="1"/>
        <v>16525</v>
      </c>
      <c r="B19091" s="5" t="s">
        <v>16765</v>
      </c>
      <c r="C19091" s="6" t="s">
        <v>179</v>
      </c>
    </row>
    <row r="19092">
      <c r="A19092" s="7">
        <f t="shared" si="1"/>
        <v>16526</v>
      </c>
      <c r="B19092" s="5" t="s">
        <v>16766</v>
      </c>
      <c r="C19092" s="6" t="s">
        <v>326</v>
      </c>
    </row>
    <row r="19093">
      <c r="A19093" s="7">
        <f t="shared" si="1"/>
        <v>16527</v>
      </c>
      <c r="B19093" s="8" t="s">
        <v>16767</v>
      </c>
      <c r="C19093" s="6" t="s">
        <v>788</v>
      </c>
    </row>
    <row r="19094">
      <c r="A19094" s="7">
        <f t="shared" si="1"/>
        <v>16528</v>
      </c>
      <c r="B19094" s="5" t="s">
        <v>16768</v>
      </c>
      <c r="C19094" s="6" t="s">
        <v>78</v>
      </c>
    </row>
    <row r="19095">
      <c r="A19095" s="7">
        <f t="shared" si="1"/>
        <v>16529</v>
      </c>
      <c r="B19095" s="5" t="s">
        <v>16769</v>
      </c>
      <c r="C19095" s="6" t="s">
        <v>179</v>
      </c>
    </row>
    <row r="19096">
      <c r="A19096" s="7">
        <f t="shared" si="1"/>
        <v>16530</v>
      </c>
      <c r="B19096" s="8" t="s">
        <v>16770</v>
      </c>
      <c r="C19096" s="9" t="s">
        <v>616</v>
      </c>
    </row>
    <row r="19097">
      <c r="A19097" s="7">
        <f t="shared" si="1"/>
        <v>16531</v>
      </c>
      <c r="B19097" s="5" t="s">
        <v>16771</v>
      </c>
      <c r="C19097" s="6" t="s">
        <v>179</v>
      </c>
    </row>
    <row r="19098">
      <c r="A19098" s="7">
        <f t="shared" si="1"/>
        <v>16532</v>
      </c>
      <c r="B19098" s="5" t="s">
        <v>16772</v>
      </c>
      <c r="C19098" s="6" t="s">
        <v>59</v>
      </c>
    </row>
    <row r="19099">
      <c r="A19099" s="7">
        <f t="shared" si="1"/>
        <v>16532</v>
      </c>
      <c r="B19099" s="5" t="s">
        <v>16772</v>
      </c>
      <c r="C19099" s="6" t="s">
        <v>446</v>
      </c>
    </row>
    <row r="19100">
      <c r="A19100" s="7">
        <f t="shared" si="1"/>
        <v>16532</v>
      </c>
      <c r="B19100" s="5" t="s">
        <v>16772</v>
      </c>
      <c r="C19100" s="6" t="s">
        <v>2549</v>
      </c>
    </row>
    <row r="19101">
      <c r="A19101" s="7">
        <f t="shared" si="1"/>
        <v>16533</v>
      </c>
      <c r="B19101" s="5" t="s">
        <v>16773</v>
      </c>
      <c r="C19101" s="6" t="s">
        <v>59</v>
      </c>
    </row>
    <row r="19102">
      <c r="A19102" s="7">
        <f t="shared" si="1"/>
        <v>16534</v>
      </c>
      <c r="B19102" s="5" t="s">
        <v>16774</v>
      </c>
      <c r="C19102" s="6" t="s">
        <v>336</v>
      </c>
    </row>
    <row r="19103">
      <c r="A19103" s="7">
        <f t="shared" si="1"/>
        <v>16535</v>
      </c>
      <c r="B19103" s="8" t="s">
        <v>16775</v>
      </c>
      <c r="C19103" s="9" t="s">
        <v>56</v>
      </c>
    </row>
    <row r="19104">
      <c r="A19104" s="7">
        <f t="shared" si="1"/>
        <v>16536</v>
      </c>
      <c r="B19104" s="8" t="s">
        <v>16776</v>
      </c>
      <c r="C19104" s="9" t="s">
        <v>60</v>
      </c>
    </row>
    <row r="19105">
      <c r="A19105" s="7">
        <f t="shared" si="1"/>
        <v>16537</v>
      </c>
      <c r="B19105" s="12" t="s">
        <v>16777</v>
      </c>
      <c r="C19105" s="13" t="s">
        <v>420</v>
      </c>
    </row>
    <row r="19106">
      <c r="A19106" s="7">
        <f t="shared" si="1"/>
        <v>16538</v>
      </c>
      <c r="B19106" s="5" t="s">
        <v>16778</v>
      </c>
      <c r="C19106" s="6" t="s">
        <v>7612</v>
      </c>
    </row>
    <row r="19107">
      <c r="A19107" s="7">
        <f t="shared" si="1"/>
        <v>16539</v>
      </c>
      <c r="B19107" s="5" t="s">
        <v>16779</v>
      </c>
      <c r="C19107" s="6" t="s">
        <v>34</v>
      </c>
    </row>
    <row r="19108">
      <c r="A19108" s="7">
        <f t="shared" si="1"/>
        <v>16540</v>
      </c>
      <c r="B19108" s="5" t="s">
        <v>16780</v>
      </c>
      <c r="C19108" s="6" t="s">
        <v>20</v>
      </c>
    </row>
    <row r="19109">
      <c r="A19109" s="7">
        <f t="shared" si="1"/>
        <v>16541</v>
      </c>
      <c r="B19109" s="5" t="s">
        <v>16781</v>
      </c>
      <c r="C19109" s="6" t="s">
        <v>681</v>
      </c>
    </row>
    <row r="19110">
      <c r="A19110" s="7">
        <f t="shared" si="1"/>
        <v>16541</v>
      </c>
      <c r="B19110" s="5" t="s">
        <v>16781</v>
      </c>
      <c r="C19110" s="6" t="s">
        <v>655</v>
      </c>
    </row>
    <row r="19111">
      <c r="A19111" s="7">
        <f t="shared" si="1"/>
        <v>16542</v>
      </c>
      <c r="B19111" s="8" t="s">
        <v>16782</v>
      </c>
      <c r="C19111" s="6" t="s">
        <v>150</v>
      </c>
    </row>
    <row r="19112">
      <c r="A19112" s="7">
        <f t="shared" si="1"/>
        <v>16543</v>
      </c>
      <c r="B19112" s="5" t="s">
        <v>16783</v>
      </c>
      <c r="C19112" s="6" t="s">
        <v>2549</v>
      </c>
    </row>
    <row r="19113">
      <c r="A19113" s="7">
        <f t="shared" si="1"/>
        <v>16544</v>
      </c>
      <c r="B19113" s="5" t="s">
        <v>16784</v>
      </c>
      <c r="C19113" s="6" t="s">
        <v>59</v>
      </c>
    </row>
    <row r="19114">
      <c r="A19114" s="7">
        <f t="shared" si="1"/>
        <v>16545</v>
      </c>
      <c r="B19114" s="5" t="s">
        <v>16785</v>
      </c>
      <c r="C19114" s="6" t="s">
        <v>59</v>
      </c>
    </row>
    <row r="19115">
      <c r="A19115" s="7">
        <f t="shared" si="1"/>
        <v>16545</v>
      </c>
      <c r="B19115" s="5" t="s">
        <v>16785</v>
      </c>
      <c r="C19115" s="6" t="s">
        <v>313</v>
      </c>
    </row>
    <row r="19116">
      <c r="A19116" s="7">
        <f t="shared" si="1"/>
        <v>16546</v>
      </c>
      <c r="B19116" s="5" t="s">
        <v>16786</v>
      </c>
      <c r="C19116" s="6" t="s">
        <v>59</v>
      </c>
    </row>
    <row r="19117">
      <c r="A19117" s="7">
        <f t="shared" si="1"/>
        <v>16547</v>
      </c>
      <c r="B19117" s="5" t="s">
        <v>16787</v>
      </c>
      <c r="C19117" s="6" t="s">
        <v>393</v>
      </c>
    </row>
    <row r="19118">
      <c r="A19118" s="7">
        <f t="shared" si="1"/>
        <v>16548</v>
      </c>
      <c r="B19118" s="5" t="s">
        <v>16788</v>
      </c>
      <c r="C19118" s="6" t="s">
        <v>393</v>
      </c>
    </row>
    <row r="19119">
      <c r="A19119" s="7">
        <f t="shared" si="1"/>
        <v>16549</v>
      </c>
      <c r="B19119" s="5" t="s">
        <v>16789</v>
      </c>
      <c r="C19119" s="6" t="s">
        <v>1040</v>
      </c>
    </row>
    <row r="19120">
      <c r="A19120" s="7">
        <f t="shared" si="1"/>
        <v>16550</v>
      </c>
      <c r="B19120" s="8" t="s">
        <v>16790</v>
      </c>
      <c r="C19120" s="9" t="s">
        <v>502</v>
      </c>
    </row>
    <row r="19121">
      <c r="A19121" s="7">
        <f t="shared" si="1"/>
        <v>16551</v>
      </c>
      <c r="B19121" s="8" t="s">
        <v>16791</v>
      </c>
      <c r="C19121" s="9" t="s">
        <v>42</v>
      </c>
    </row>
    <row r="19122">
      <c r="A19122" s="7">
        <f t="shared" si="1"/>
        <v>16552</v>
      </c>
      <c r="B19122" s="8" t="s">
        <v>16792</v>
      </c>
      <c r="C19122" s="9" t="s">
        <v>530</v>
      </c>
    </row>
    <row r="19123">
      <c r="A19123" s="7">
        <f t="shared" si="1"/>
        <v>16553</v>
      </c>
      <c r="B19123" s="5" t="s">
        <v>16793</v>
      </c>
      <c r="C19123" s="6" t="s">
        <v>656</v>
      </c>
    </row>
    <row r="19124">
      <c r="A19124" s="7">
        <f t="shared" si="1"/>
        <v>16554</v>
      </c>
      <c r="B19124" s="5" t="s">
        <v>16794</v>
      </c>
      <c r="C19124" s="6" t="s">
        <v>346</v>
      </c>
    </row>
    <row r="19125">
      <c r="A19125" s="7">
        <f t="shared" si="1"/>
        <v>16554</v>
      </c>
      <c r="B19125" s="5" t="s">
        <v>16794</v>
      </c>
      <c r="C19125" s="6" t="s">
        <v>614</v>
      </c>
    </row>
    <row r="19126">
      <c r="A19126" s="7">
        <f t="shared" si="1"/>
        <v>16555</v>
      </c>
      <c r="B19126" s="5" t="s">
        <v>16795</v>
      </c>
      <c r="C19126" s="17" t="s">
        <v>1470</v>
      </c>
    </row>
    <row r="19127">
      <c r="A19127" s="7">
        <f t="shared" si="1"/>
        <v>16556</v>
      </c>
      <c r="B19127" s="5" t="s">
        <v>16796</v>
      </c>
      <c r="C19127" s="6" t="s">
        <v>393</v>
      </c>
    </row>
    <row r="19128">
      <c r="A19128" s="7">
        <f t="shared" si="1"/>
        <v>16557</v>
      </c>
      <c r="B19128" s="5" t="s">
        <v>16797</v>
      </c>
      <c r="C19128" s="6" t="s">
        <v>393</v>
      </c>
    </row>
    <row r="19129">
      <c r="A19129" s="7">
        <f t="shared" si="1"/>
        <v>16558</v>
      </c>
      <c r="B19129" s="8" t="s">
        <v>16798</v>
      </c>
      <c r="C19129" s="9" t="s">
        <v>1548</v>
      </c>
    </row>
    <row r="19130">
      <c r="A19130" s="7">
        <f t="shared" si="1"/>
        <v>16559</v>
      </c>
      <c r="B19130" s="8" t="s">
        <v>16799</v>
      </c>
      <c r="C19130" s="9" t="s">
        <v>1548</v>
      </c>
    </row>
    <row r="19131">
      <c r="A19131" s="7">
        <f t="shared" si="1"/>
        <v>16560</v>
      </c>
      <c r="B19131" s="8" t="s">
        <v>16800</v>
      </c>
      <c r="C19131" s="9" t="s">
        <v>502</v>
      </c>
    </row>
    <row r="19132">
      <c r="A19132" s="7">
        <f t="shared" si="1"/>
        <v>16561</v>
      </c>
      <c r="B19132" s="8" t="s">
        <v>16801</v>
      </c>
      <c r="C19132" s="9" t="s">
        <v>72</v>
      </c>
    </row>
    <row r="19133">
      <c r="A19133" s="7">
        <f t="shared" si="1"/>
        <v>16562</v>
      </c>
      <c r="B19133" s="8" t="s">
        <v>16802</v>
      </c>
      <c r="C19133" s="9" t="s">
        <v>40</v>
      </c>
    </row>
    <row r="19134">
      <c r="A19134" s="7">
        <f t="shared" si="1"/>
        <v>16563</v>
      </c>
      <c r="B19134" s="15" t="s">
        <v>16803</v>
      </c>
      <c r="C19134" s="11" t="s">
        <v>423</v>
      </c>
    </row>
    <row r="19135">
      <c r="A19135" s="7">
        <f t="shared" si="1"/>
        <v>16564</v>
      </c>
      <c r="B19135" s="5" t="s">
        <v>16804</v>
      </c>
      <c r="C19135" s="6" t="s">
        <v>367</v>
      </c>
    </row>
    <row r="19136">
      <c r="A19136" s="7">
        <f t="shared" si="1"/>
        <v>16565</v>
      </c>
      <c r="B19136" s="5" t="s">
        <v>16805</v>
      </c>
      <c r="C19136" s="6" t="s">
        <v>27</v>
      </c>
    </row>
    <row r="19137">
      <c r="A19137" s="7">
        <f t="shared" si="1"/>
        <v>16566</v>
      </c>
      <c r="B19137" s="5" t="s">
        <v>16806</v>
      </c>
      <c r="C19137" s="6" t="s">
        <v>4</v>
      </c>
    </row>
    <row r="19138">
      <c r="A19138" s="7">
        <f t="shared" si="1"/>
        <v>16567</v>
      </c>
      <c r="B19138" s="5" t="s">
        <v>16807</v>
      </c>
      <c r="C19138" s="6" t="s">
        <v>188</v>
      </c>
    </row>
    <row r="19139">
      <c r="A19139" s="7">
        <f t="shared" si="1"/>
        <v>16568</v>
      </c>
      <c r="B19139" s="5" t="s">
        <v>16808</v>
      </c>
      <c r="C19139" s="6" t="s">
        <v>1290</v>
      </c>
    </row>
    <row r="19140">
      <c r="A19140" s="7">
        <f t="shared" si="1"/>
        <v>16568</v>
      </c>
      <c r="B19140" s="5" t="s">
        <v>16808</v>
      </c>
      <c r="C19140" s="6" t="s">
        <v>547</v>
      </c>
    </row>
    <row r="19141">
      <c r="A19141" s="7">
        <f t="shared" si="1"/>
        <v>16568</v>
      </c>
      <c r="B19141" s="5" t="s">
        <v>16808</v>
      </c>
      <c r="C19141" s="6" t="s">
        <v>1371</v>
      </c>
    </row>
    <row r="19142">
      <c r="A19142" s="7">
        <f t="shared" si="1"/>
        <v>16569</v>
      </c>
      <c r="B19142" s="5" t="s">
        <v>16809</v>
      </c>
      <c r="C19142" s="6" t="s">
        <v>1620</v>
      </c>
    </row>
    <row r="19143">
      <c r="A19143" s="7">
        <f t="shared" si="1"/>
        <v>16570</v>
      </c>
      <c r="B19143" s="5" t="s">
        <v>16810</v>
      </c>
      <c r="C19143" s="6" t="s">
        <v>1324</v>
      </c>
    </row>
    <row r="19144">
      <c r="A19144" s="7">
        <f t="shared" si="1"/>
        <v>16571</v>
      </c>
      <c r="B19144" s="5" t="s">
        <v>16811</v>
      </c>
      <c r="C19144" s="6" t="s">
        <v>1369</v>
      </c>
    </row>
    <row r="19145">
      <c r="A19145" s="7">
        <f t="shared" si="1"/>
        <v>16572</v>
      </c>
      <c r="B19145" s="5" t="s">
        <v>16812</v>
      </c>
      <c r="C19145" s="6" t="s">
        <v>1290</v>
      </c>
    </row>
    <row r="19146">
      <c r="A19146" s="7">
        <f t="shared" si="1"/>
        <v>16573</v>
      </c>
      <c r="B19146" s="5" t="s">
        <v>16813</v>
      </c>
      <c r="C19146" s="6" t="s">
        <v>1620</v>
      </c>
    </row>
    <row r="19147">
      <c r="A19147" s="7">
        <f t="shared" si="1"/>
        <v>16574</v>
      </c>
      <c r="B19147" s="5" t="s">
        <v>16814</v>
      </c>
      <c r="C19147" s="6" t="s">
        <v>1120</v>
      </c>
    </row>
    <row r="19148">
      <c r="A19148" s="7">
        <f t="shared" si="1"/>
        <v>16575</v>
      </c>
      <c r="B19148" s="5" t="s">
        <v>16815</v>
      </c>
      <c r="C19148" s="6" t="s">
        <v>1620</v>
      </c>
    </row>
    <row r="19149">
      <c r="A19149" s="7">
        <f t="shared" si="1"/>
        <v>16576</v>
      </c>
      <c r="B19149" s="5" t="s">
        <v>16816</v>
      </c>
      <c r="C19149" s="6" t="s">
        <v>1620</v>
      </c>
    </row>
    <row r="19150">
      <c r="A19150" s="7">
        <f t="shared" si="1"/>
        <v>16577</v>
      </c>
      <c r="B19150" s="5" t="s">
        <v>16817</v>
      </c>
      <c r="C19150" s="6" t="s">
        <v>1620</v>
      </c>
    </row>
    <row r="19151">
      <c r="A19151" s="7">
        <f t="shared" si="1"/>
        <v>16578</v>
      </c>
      <c r="B19151" s="5" t="s">
        <v>16818</v>
      </c>
      <c r="C19151" s="6" t="s">
        <v>32</v>
      </c>
    </row>
    <row r="19152">
      <c r="A19152" s="7">
        <f t="shared" si="1"/>
        <v>16579</v>
      </c>
      <c r="B19152" s="8" t="s">
        <v>16819</v>
      </c>
      <c r="C19152" s="9" t="s">
        <v>76</v>
      </c>
    </row>
    <row r="19153">
      <c r="A19153" s="7">
        <f t="shared" si="1"/>
        <v>16580</v>
      </c>
      <c r="B19153" s="5" t="s">
        <v>16820</v>
      </c>
      <c r="C19153" s="6" t="s">
        <v>80</v>
      </c>
    </row>
    <row r="19154">
      <c r="A19154" s="7">
        <f t="shared" si="1"/>
        <v>16581</v>
      </c>
      <c r="B19154" s="5" t="s">
        <v>16821</v>
      </c>
      <c r="C19154" s="6" t="s">
        <v>32</v>
      </c>
    </row>
    <row r="19155">
      <c r="A19155" s="7">
        <f t="shared" si="1"/>
        <v>16582</v>
      </c>
      <c r="B19155" s="8" t="s">
        <v>16822</v>
      </c>
      <c r="C19155" s="9" t="s">
        <v>547</v>
      </c>
    </row>
    <row r="19156">
      <c r="A19156" s="7">
        <f t="shared" si="1"/>
        <v>16583</v>
      </c>
      <c r="B19156" s="5" t="s">
        <v>16823</v>
      </c>
      <c r="C19156" s="6" t="s">
        <v>1620</v>
      </c>
    </row>
    <row r="19157">
      <c r="A19157" s="7">
        <f t="shared" si="1"/>
        <v>16583</v>
      </c>
      <c r="B19157" s="5" t="s">
        <v>16823</v>
      </c>
      <c r="C19157" s="6" t="s">
        <v>547</v>
      </c>
    </row>
    <row r="19158">
      <c r="A19158" s="7">
        <f t="shared" si="1"/>
        <v>16584</v>
      </c>
      <c r="B19158" s="5" t="s">
        <v>16824</v>
      </c>
      <c r="C19158" s="6" t="s">
        <v>1267</v>
      </c>
    </row>
    <row r="19159">
      <c r="A19159" s="7">
        <f t="shared" si="1"/>
        <v>16585</v>
      </c>
      <c r="B19159" s="5" t="s">
        <v>16825</v>
      </c>
      <c r="C19159" s="6" t="s">
        <v>1290</v>
      </c>
    </row>
    <row r="19160">
      <c r="A19160" s="7">
        <f t="shared" si="1"/>
        <v>16586</v>
      </c>
      <c r="B19160" s="5" t="s">
        <v>16826</v>
      </c>
      <c r="C19160" s="6" t="s">
        <v>731</v>
      </c>
    </row>
    <row r="19161">
      <c r="A19161" s="7">
        <f t="shared" si="1"/>
        <v>16587</v>
      </c>
      <c r="B19161" s="5" t="s">
        <v>16827</v>
      </c>
      <c r="C19161" s="6" t="s">
        <v>32</v>
      </c>
    </row>
    <row r="19162">
      <c r="A19162" s="7">
        <f t="shared" si="1"/>
        <v>16588</v>
      </c>
      <c r="B19162" s="5" t="s">
        <v>16828</v>
      </c>
      <c r="C19162" s="6" t="s">
        <v>1620</v>
      </c>
    </row>
    <row r="19163">
      <c r="A19163" s="7">
        <f t="shared" si="1"/>
        <v>16589</v>
      </c>
      <c r="B19163" s="5" t="s">
        <v>16829</v>
      </c>
      <c r="C19163" s="6" t="s">
        <v>1290</v>
      </c>
    </row>
    <row r="19164">
      <c r="A19164" s="7">
        <f t="shared" si="1"/>
        <v>16590</v>
      </c>
      <c r="B19164" s="5" t="s">
        <v>16830</v>
      </c>
      <c r="C19164" s="6" t="s">
        <v>1290</v>
      </c>
    </row>
    <row r="19165">
      <c r="A19165" s="7">
        <f t="shared" si="1"/>
        <v>16591</v>
      </c>
      <c r="B19165" s="5" t="s">
        <v>16831</v>
      </c>
      <c r="C19165" s="6" t="s">
        <v>1290</v>
      </c>
    </row>
    <row r="19166">
      <c r="A19166" s="7">
        <f t="shared" si="1"/>
        <v>16591</v>
      </c>
      <c r="B19166" s="5" t="s">
        <v>16831</v>
      </c>
      <c r="C19166" s="6" t="s">
        <v>1371</v>
      </c>
    </row>
    <row r="19167">
      <c r="A19167" s="7">
        <f t="shared" si="1"/>
        <v>16592</v>
      </c>
      <c r="B19167" s="5" t="s">
        <v>16832</v>
      </c>
      <c r="C19167" s="6" t="s">
        <v>1290</v>
      </c>
    </row>
    <row r="19168">
      <c r="A19168" s="7">
        <f t="shared" si="1"/>
        <v>16592</v>
      </c>
      <c r="B19168" s="5" t="s">
        <v>16832</v>
      </c>
      <c r="C19168" s="6" t="s">
        <v>1371</v>
      </c>
    </row>
    <row r="19169">
      <c r="A19169" s="7">
        <f t="shared" si="1"/>
        <v>16593</v>
      </c>
      <c r="B19169" s="5" t="s">
        <v>16833</v>
      </c>
      <c r="C19169" s="6" t="s">
        <v>1290</v>
      </c>
    </row>
    <row r="19170">
      <c r="A19170" s="7">
        <f t="shared" si="1"/>
        <v>16593</v>
      </c>
      <c r="B19170" s="5" t="s">
        <v>16833</v>
      </c>
      <c r="C19170" s="6" t="s">
        <v>1371</v>
      </c>
    </row>
    <row r="19171">
      <c r="A19171" s="7">
        <f t="shared" si="1"/>
        <v>16594</v>
      </c>
      <c r="B19171" s="5" t="s">
        <v>16834</v>
      </c>
      <c r="C19171" s="6" t="s">
        <v>1290</v>
      </c>
    </row>
    <row r="19172">
      <c r="A19172" s="7">
        <f t="shared" si="1"/>
        <v>16594</v>
      </c>
      <c r="B19172" s="5" t="s">
        <v>16834</v>
      </c>
      <c r="C19172" s="6" t="s">
        <v>1371</v>
      </c>
    </row>
    <row r="19173">
      <c r="A19173" s="7">
        <f t="shared" si="1"/>
        <v>16595</v>
      </c>
      <c r="B19173" s="5" t="s">
        <v>16835</v>
      </c>
      <c r="C19173" s="6" t="s">
        <v>1290</v>
      </c>
    </row>
    <row r="19174">
      <c r="A19174" s="7">
        <f t="shared" si="1"/>
        <v>16596</v>
      </c>
      <c r="B19174" s="5" t="s">
        <v>16836</v>
      </c>
      <c r="C19174" s="6" t="s">
        <v>1290</v>
      </c>
    </row>
    <row r="19175">
      <c r="A19175" s="7">
        <f t="shared" si="1"/>
        <v>16596</v>
      </c>
      <c r="B19175" s="5" t="s">
        <v>16836</v>
      </c>
      <c r="C19175" s="6" t="s">
        <v>547</v>
      </c>
    </row>
    <row r="19176">
      <c r="A19176" s="7">
        <f t="shared" si="1"/>
        <v>16596</v>
      </c>
      <c r="B19176" s="5" t="s">
        <v>16836</v>
      </c>
      <c r="C19176" s="6" t="s">
        <v>1620</v>
      </c>
    </row>
    <row r="19177">
      <c r="A19177" s="7">
        <f t="shared" si="1"/>
        <v>16597</v>
      </c>
      <c r="B19177" s="5" t="s">
        <v>16837</v>
      </c>
      <c r="C19177" s="6" t="s">
        <v>1290</v>
      </c>
    </row>
    <row r="19178">
      <c r="A19178" s="7">
        <f t="shared" si="1"/>
        <v>16598</v>
      </c>
      <c r="B19178" s="5" t="s">
        <v>16838</v>
      </c>
      <c r="C19178" s="6" t="s">
        <v>1290</v>
      </c>
    </row>
    <row r="19179">
      <c r="A19179" s="7">
        <f t="shared" si="1"/>
        <v>16598</v>
      </c>
      <c r="B19179" s="5" t="s">
        <v>16838</v>
      </c>
      <c r="C19179" s="6" t="s">
        <v>547</v>
      </c>
    </row>
    <row r="19180">
      <c r="A19180" s="7">
        <f t="shared" si="1"/>
        <v>16598</v>
      </c>
      <c r="B19180" s="5" t="s">
        <v>16838</v>
      </c>
      <c r="C19180" s="6" t="s">
        <v>1371</v>
      </c>
    </row>
    <row r="19181">
      <c r="A19181" s="7">
        <f t="shared" si="1"/>
        <v>16599</v>
      </c>
      <c r="B19181" s="5" t="s">
        <v>16839</v>
      </c>
      <c r="C19181" s="6" t="s">
        <v>20</v>
      </c>
    </row>
    <row r="19182">
      <c r="A19182" s="7">
        <f t="shared" si="1"/>
        <v>16599</v>
      </c>
      <c r="B19182" s="5" t="s">
        <v>16839</v>
      </c>
      <c r="C19182" s="6" t="s">
        <v>1221</v>
      </c>
    </row>
    <row r="19183">
      <c r="A19183" s="7">
        <f t="shared" si="1"/>
        <v>16600</v>
      </c>
      <c r="B19183" s="5" t="s">
        <v>16840</v>
      </c>
      <c r="C19183" s="6" t="s">
        <v>785</v>
      </c>
    </row>
    <row r="19184">
      <c r="A19184" s="7">
        <f t="shared" si="1"/>
        <v>16601</v>
      </c>
      <c r="B19184" s="8" t="s">
        <v>16841</v>
      </c>
      <c r="C19184" s="9" t="s">
        <v>416</v>
      </c>
    </row>
    <row r="19185">
      <c r="A19185" s="7">
        <f t="shared" si="1"/>
        <v>16601</v>
      </c>
      <c r="B19185" s="8" t="s">
        <v>16841</v>
      </c>
      <c r="C19185" s="9" t="s">
        <v>722</v>
      </c>
    </row>
    <row r="19186">
      <c r="A19186" s="7">
        <f t="shared" si="1"/>
        <v>16602</v>
      </c>
      <c r="B19186" s="5" t="s">
        <v>16842</v>
      </c>
      <c r="C19186" s="6" t="s">
        <v>1290</v>
      </c>
    </row>
    <row r="19187">
      <c r="A19187" s="7">
        <f t="shared" si="1"/>
        <v>16603</v>
      </c>
      <c r="B19187" s="5" t="s">
        <v>16843</v>
      </c>
      <c r="C19187" s="6" t="s">
        <v>32</v>
      </c>
    </row>
    <row r="19188">
      <c r="A19188" s="7">
        <f t="shared" si="1"/>
        <v>16604</v>
      </c>
      <c r="B19188" s="5" t="s">
        <v>16844</v>
      </c>
      <c r="C19188" s="6" t="s">
        <v>1120</v>
      </c>
    </row>
    <row r="19189">
      <c r="A19189" s="7">
        <f t="shared" si="1"/>
        <v>16605</v>
      </c>
      <c r="B19189" s="5" t="s">
        <v>16845</v>
      </c>
      <c r="C19189" s="6" t="s">
        <v>27</v>
      </c>
    </row>
    <row r="19190">
      <c r="A19190" s="7">
        <f t="shared" si="1"/>
        <v>16606</v>
      </c>
      <c r="B19190" s="5" t="s">
        <v>16846</v>
      </c>
      <c r="C19190" s="6" t="s">
        <v>426</v>
      </c>
    </row>
    <row r="19191">
      <c r="A19191" s="7">
        <f t="shared" si="1"/>
        <v>16607</v>
      </c>
      <c r="B19191" s="5" t="s">
        <v>16847</v>
      </c>
      <c r="C19191" s="6" t="s">
        <v>1290</v>
      </c>
    </row>
    <row r="19192">
      <c r="A19192" s="7">
        <f t="shared" si="1"/>
        <v>16607</v>
      </c>
      <c r="B19192" s="5" t="s">
        <v>16847</v>
      </c>
      <c r="C19192" s="6" t="s">
        <v>1371</v>
      </c>
    </row>
    <row r="19193">
      <c r="A19193" s="7">
        <f t="shared" si="1"/>
        <v>16608</v>
      </c>
      <c r="B19193" s="5" t="s">
        <v>16848</v>
      </c>
      <c r="C19193" s="6" t="s">
        <v>1620</v>
      </c>
    </row>
    <row r="19194">
      <c r="A19194" s="7">
        <f t="shared" si="1"/>
        <v>16608</v>
      </c>
      <c r="B19194" s="5" t="s">
        <v>16848</v>
      </c>
      <c r="C19194" s="6" t="s">
        <v>547</v>
      </c>
    </row>
    <row r="19195">
      <c r="A19195" s="7">
        <f t="shared" si="1"/>
        <v>16608</v>
      </c>
      <c r="B19195" s="5" t="s">
        <v>16848</v>
      </c>
      <c r="C19195" s="6" t="s">
        <v>1371</v>
      </c>
    </row>
    <row r="19196">
      <c r="A19196" s="7">
        <f t="shared" si="1"/>
        <v>16609</v>
      </c>
      <c r="B19196" s="5" t="s">
        <v>16849</v>
      </c>
      <c r="C19196" s="6" t="s">
        <v>1371</v>
      </c>
    </row>
    <row r="19197">
      <c r="A19197" s="7">
        <f t="shared" si="1"/>
        <v>16609</v>
      </c>
      <c r="B19197" s="5" t="s">
        <v>16849</v>
      </c>
      <c r="C19197" s="6" t="s">
        <v>547</v>
      </c>
    </row>
    <row r="19198">
      <c r="A19198" s="7">
        <f t="shared" si="1"/>
        <v>16610</v>
      </c>
      <c r="B19198" s="5" t="s">
        <v>16850</v>
      </c>
      <c r="C19198" s="6" t="s">
        <v>20</v>
      </c>
    </row>
    <row r="19199">
      <c r="A19199" s="7">
        <f t="shared" si="1"/>
        <v>16611</v>
      </c>
      <c r="B19199" s="5" t="s">
        <v>16851</v>
      </c>
      <c r="C19199" s="6" t="s">
        <v>1620</v>
      </c>
    </row>
    <row r="19200">
      <c r="A19200" s="7">
        <f t="shared" si="1"/>
        <v>16611</v>
      </c>
      <c r="B19200" s="5" t="s">
        <v>16851</v>
      </c>
      <c r="C19200" s="6" t="s">
        <v>547</v>
      </c>
    </row>
    <row r="19201">
      <c r="A19201" s="7">
        <f t="shared" si="1"/>
        <v>16612</v>
      </c>
      <c r="B19201" s="5" t="s">
        <v>16852</v>
      </c>
      <c r="C19201" s="6" t="s">
        <v>80</v>
      </c>
    </row>
    <row r="19202">
      <c r="A19202" s="7">
        <f t="shared" si="1"/>
        <v>16613</v>
      </c>
      <c r="B19202" s="5" t="s">
        <v>16853</v>
      </c>
      <c r="C19202" s="6" t="s">
        <v>80</v>
      </c>
    </row>
    <row r="19203">
      <c r="A19203" s="7">
        <f t="shared" si="1"/>
        <v>16614</v>
      </c>
      <c r="B19203" s="5" t="s">
        <v>16854</v>
      </c>
      <c r="C19203" s="6" t="s">
        <v>1290</v>
      </c>
    </row>
    <row r="19204">
      <c r="A19204" s="7">
        <f t="shared" si="1"/>
        <v>16615</v>
      </c>
      <c r="B19204" s="5" t="s">
        <v>16855</v>
      </c>
      <c r="C19204" s="6" t="s">
        <v>1290</v>
      </c>
    </row>
    <row r="19205">
      <c r="A19205" s="7">
        <f t="shared" si="1"/>
        <v>16615</v>
      </c>
      <c r="B19205" s="5" t="s">
        <v>16855</v>
      </c>
      <c r="C19205" s="6" t="s">
        <v>547</v>
      </c>
    </row>
    <row r="19206">
      <c r="A19206" s="7">
        <f t="shared" si="1"/>
        <v>16616</v>
      </c>
      <c r="B19206" s="5" t="s">
        <v>16856</v>
      </c>
      <c r="C19206" s="6" t="s">
        <v>80</v>
      </c>
    </row>
    <row r="19207">
      <c r="A19207" s="7">
        <f t="shared" si="1"/>
        <v>16617</v>
      </c>
      <c r="B19207" s="5" t="s">
        <v>16857</v>
      </c>
      <c r="C19207" s="6" t="s">
        <v>20</v>
      </c>
    </row>
    <row r="19208">
      <c r="A19208" s="7">
        <f t="shared" si="1"/>
        <v>16618</v>
      </c>
      <c r="B19208" s="5" t="s">
        <v>16858</v>
      </c>
      <c r="C19208" s="6" t="s">
        <v>1290</v>
      </c>
    </row>
    <row r="19209">
      <c r="A19209" s="7">
        <f t="shared" si="1"/>
        <v>16618</v>
      </c>
      <c r="B19209" s="5" t="s">
        <v>16858</v>
      </c>
      <c r="C19209" s="6" t="s">
        <v>1620</v>
      </c>
    </row>
    <row r="19210">
      <c r="A19210" s="7">
        <f t="shared" si="1"/>
        <v>16618</v>
      </c>
      <c r="B19210" s="5" t="s">
        <v>16858</v>
      </c>
      <c r="C19210" s="6" t="s">
        <v>1371</v>
      </c>
    </row>
    <row r="19211">
      <c r="A19211" s="7">
        <f t="shared" si="1"/>
        <v>16618</v>
      </c>
      <c r="B19211" s="8" t="s">
        <v>16858</v>
      </c>
      <c r="C19211" s="9" t="s">
        <v>547</v>
      </c>
    </row>
    <row r="19212">
      <c r="A19212" s="7">
        <f t="shared" si="1"/>
        <v>16619</v>
      </c>
      <c r="B19212" s="5" t="s">
        <v>16859</v>
      </c>
      <c r="C19212" s="6" t="s">
        <v>1371</v>
      </c>
    </row>
    <row r="19213">
      <c r="A19213" s="7">
        <f t="shared" si="1"/>
        <v>16619</v>
      </c>
      <c r="B19213" s="5" t="s">
        <v>16859</v>
      </c>
      <c r="C19213" s="6" t="s">
        <v>1120</v>
      </c>
    </row>
    <row r="19214">
      <c r="A19214" s="7">
        <f t="shared" si="1"/>
        <v>16620</v>
      </c>
      <c r="B19214" s="5" t="s">
        <v>16860</v>
      </c>
      <c r="C19214" s="6" t="s">
        <v>1371</v>
      </c>
    </row>
    <row r="19215">
      <c r="A19215" s="7">
        <f t="shared" si="1"/>
        <v>16620</v>
      </c>
      <c r="B19215" s="5" t="s">
        <v>16860</v>
      </c>
      <c r="C19215" s="6" t="s">
        <v>59</v>
      </c>
    </row>
    <row r="19216">
      <c r="A19216" s="7">
        <f t="shared" si="1"/>
        <v>16620</v>
      </c>
      <c r="B19216" s="5" t="s">
        <v>16860</v>
      </c>
      <c r="C19216" s="6" t="s">
        <v>150</v>
      </c>
    </row>
    <row r="19217">
      <c r="A19217" s="7">
        <f t="shared" si="1"/>
        <v>16620</v>
      </c>
      <c r="B19217" s="5" t="s">
        <v>16860</v>
      </c>
      <c r="C19217" s="6" t="s">
        <v>162</v>
      </c>
    </row>
    <row r="19218">
      <c r="A19218" s="7">
        <f t="shared" si="1"/>
        <v>16621</v>
      </c>
      <c r="B19218" s="8" t="s">
        <v>16861</v>
      </c>
      <c r="C19218" s="9" t="s">
        <v>547</v>
      </c>
    </row>
    <row r="19219">
      <c r="A19219" s="7">
        <f t="shared" si="1"/>
        <v>16622</v>
      </c>
      <c r="B19219" s="5" t="s">
        <v>16862</v>
      </c>
      <c r="C19219" s="6" t="s">
        <v>1371</v>
      </c>
    </row>
    <row r="19220">
      <c r="A19220" s="7">
        <f t="shared" si="1"/>
        <v>16622</v>
      </c>
      <c r="B19220" s="5" t="s">
        <v>16862</v>
      </c>
      <c r="C19220" s="6" t="s">
        <v>1120</v>
      </c>
    </row>
    <row r="19221">
      <c r="A19221" s="7">
        <f t="shared" si="1"/>
        <v>16623</v>
      </c>
      <c r="B19221" s="5" t="s">
        <v>16863</v>
      </c>
      <c r="C19221" s="6" t="s">
        <v>1371</v>
      </c>
    </row>
    <row r="19222">
      <c r="A19222" s="7">
        <f t="shared" si="1"/>
        <v>16624</v>
      </c>
      <c r="B19222" s="8" t="s">
        <v>16864</v>
      </c>
      <c r="C19222" s="9" t="s">
        <v>547</v>
      </c>
    </row>
    <row r="19223">
      <c r="A19223" s="7">
        <f t="shared" si="1"/>
        <v>16625</v>
      </c>
      <c r="B19223" s="5" t="s">
        <v>16865</v>
      </c>
      <c r="C19223" s="6" t="s">
        <v>471</v>
      </c>
    </row>
    <row r="19224">
      <c r="A19224" s="7">
        <f t="shared" si="1"/>
        <v>16626</v>
      </c>
      <c r="B19224" s="5" t="s">
        <v>16866</v>
      </c>
      <c r="C19224" s="6" t="s">
        <v>86</v>
      </c>
    </row>
    <row r="19225">
      <c r="A19225" s="7">
        <f t="shared" si="1"/>
        <v>16627</v>
      </c>
      <c r="B19225" s="5" t="s">
        <v>16867</v>
      </c>
      <c r="C19225" s="6" t="s">
        <v>1371</v>
      </c>
    </row>
    <row r="19226">
      <c r="A19226" s="7">
        <f t="shared" si="1"/>
        <v>16628</v>
      </c>
      <c r="B19226" s="5" t="s">
        <v>16868</v>
      </c>
      <c r="C19226" s="6" t="s">
        <v>1120</v>
      </c>
    </row>
    <row r="19227">
      <c r="A19227" s="7">
        <f t="shared" si="1"/>
        <v>16629</v>
      </c>
      <c r="B19227" s="5" t="s">
        <v>16869</v>
      </c>
      <c r="C19227" s="6" t="s">
        <v>20</v>
      </c>
    </row>
    <row r="19228">
      <c r="A19228" s="7">
        <f t="shared" si="1"/>
        <v>16629</v>
      </c>
      <c r="B19228" s="5" t="s">
        <v>16869</v>
      </c>
      <c r="C19228" s="6" t="s">
        <v>1221</v>
      </c>
    </row>
    <row r="19229">
      <c r="A19229" s="7">
        <f t="shared" si="1"/>
        <v>16630</v>
      </c>
      <c r="B19229" s="5" t="s">
        <v>16870</v>
      </c>
      <c r="C19229" s="6" t="s">
        <v>32</v>
      </c>
    </row>
    <row r="19230">
      <c r="A19230" s="7">
        <f t="shared" si="1"/>
        <v>16631</v>
      </c>
      <c r="B19230" s="5" t="s">
        <v>16871</v>
      </c>
      <c r="C19230" s="6" t="s">
        <v>471</v>
      </c>
    </row>
    <row r="19231">
      <c r="A19231" s="7">
        <f t="shared" si="1"/>
        <v>16632</v>
      </c>
      <c r="B19231" s="8" t="s">
        <v>16872</v>
      </c>
      <c r="C19231" s="9" t="s">
        <v>1334</v>
      </c>
    </row>
    <row r="19232">
      <c r="A19232" s="7">
        <f t="shared" si="1"/>
        <v>16633</v>
      </c>
      <c r="B19232" s="5" t="s">
        <v>16873</v>
      </c>
      <c r="C19232" s="6" t="s">
        <v>731</v>
      </c>
    </row>
    <row r="19233">
      <c r="A19233" s="7">
        <f t="shared" si="1"/>
        <v>16634</v>
      </c>
      <c r="B19233" s="5" t="s">
        <v>16874</v>
      </c>
      <c r="C19233" s="6" t="s">
        <v>780</v>
      </c>
    </row>
    <row r="19234">
      <c r="A19234" s="7">
        <f t="shared" si="1"/>
        <v>16635</v>
      </c>
      <c r="B19234" s="5" t="s">
        <v>16875</v>
      </c>
      <c r="C19234" s="6" t="s">
        <v>393</v>
      </c>
    </row>
    <row r="19235">
      <c r="A19235" s="7">
        <f t="shared" si="1"/>
        <v>16636</v>
      </c>
      <c r="B19235" s="5" t="s">
        <v>16876</v>
      </c>
      <c r="C19235" s="6" t="s">
        <v>393</v>
      </c>
    </row>
    <row r="19236">
      <c r="A19236" s="7">
        <f t="shared" si="1"/>
        <v>16637</v>
      </c>
      <c r="B19236" s="5" t="s">
        <v>16877</v>
      </c>
      <c r="C19236" s="6" t="s">
        <v>393</v>
      </c>
    </row>
    <row r="19237">
      <c r="A19237" s="7">
        <f t="shared" si="1"/>
        <v>16638</v>
      </c>
      <c r="B19237" s="5" t="s">
        <v>16878</v>
      </c>
      <c r="C19237" s="6" t="s">
        <v>1342</v>
      </c>
    </row>
    <row r="19238">
      <c r="A19238" s="7">
        <f t="shared" si="1"/>
        <v>16639</v>
      </c>
      <c r="B19238" s="8" t="s">
        <v>16879</v>
      </c>
      <c r="C19238" s="9" t="s">
        <v>24</v>
      </c>
    </row>
    <row r="19239">
      <c r="A19239" s="7">
        <f t="shared" si="1"/>
        <v>16640</v>
      </c>
      <c r="B19239" s="5" t="s">
        <v>16880</v>
      </c>
      <c r="C19239" s="6" t="s">
        <v>731</v>
      </c>
    </row>
    <row r="19240">
      <c r="A19240" s="7">
        <f t="shared" si="1"/>
        <v>16641</v>
      </c>
      <c r="B19240" s="5" t="s">
        <v>16881</v>
      </c>
      <c r="C19240" s="6" t="s">
        <v>393</v>
      </c>
    </row>
    <row r="19241">
      <c r="A19241" s="7">
        <f t="shared" si="1"/>
        <v>16642</v>
      </c>
      <c r="B19241" s="5" t="s">
        <v>16882</v>
      </c>
      <c r="C19241" s="6" t="s">
        <v>1316</v>
      </c>
    </row>
    <row r="19242">
      <c r="A19242" s="7">
        <f t="shared" si="1"/>
        <v>16643</v>
      </c>
      <c r="B19242" s="5" t="s">
        <v>16883</v>
      </c>
      <c r="C19242" s="6" t="s">
        <v>1040</v>
      </c>
    </row>
    <row r="19243">
      <c r="A19243" s="7">
        <f t="shared" si="1"/>
        <v>16644</v>
      </c>
      <c r="B19243" s="5" t="s">
        <v>16884</v>
      </c>
      <c r="C19243" s="6" t="s">
        <v>95</v>
      </c>
    </row>
    <row r="19244">
      <c r="A19244" s="7">
        <f t="shared" si="1"/>
        <v>16645</v>
      </c>
      <c r="B19244" s="5" t="s">
        <v>16885</v>
      </c>
      <c r="C19244" s="6" t="s">
        <v>393</v>
      </c>
    </row>
    <row r="19245">
      <c r="A19245" s="7">
        <f t="shared" si="1"/>
        <v>16646</v>
      </c>
      <c r="B19245" s="5" t="s">
        <v>16886</v>
      </c>
      <c r="C19245" s="6" t="s">
        <v>1040</v>
      </c>
    </row>
    <row r="19246">
      <c r="A19246" s="7">
        <f t="shared" si="1"/>
        <v>16647</v>
      </c>
      <c r="B19246" s="5" t="s">
        <v>16887</v>
      </c>
      <c r="C19246" s="6" t="s">
        <v>731</v>
      </c>
    </row>
    <row r="19247">
      <c r="A19247" s="7">
        <f t="shared" si="1"/>
        <v>16648</v>
      </c>
      <c r="B19247" s="5" t="s">
        <v>16888</v>
      </c>
      <c r="C19247" s="6" t="s">
        <v>1260</v>
      </c>
    </row>
    <row r="19248">
      <c r="A19248" s="7">
        <f t="shared" si="1"/>
        <v>16649</v>
      </c>
      <c r="B19248" s="12" t="s">
        <v>16889</v>
      </c>
      <c r="C19248" s="13" t="s">
        <v>420</v>
      </c>
    </row>
    <row r="19249">
      <c r="A19249" s="7">
        <f t="shared" si="1"/>
        <v>16650</v>
      </c>
      <c r="B19249" s="5" t="s">
        <v>16890</v>
      </c>
      <c r="C19249" s="6" t="s">
        <v>1290</v>
      </c>
    </row>
    <row r="19250">
      <c r="A19250" s="7">
        <f t="shared" si="1"/>
        <v>16651</v>
      </c>
      <c r="B19250" s="5" t="s">
        <v>16891</v>
      </c>
      <c r="C19250" s="6" t="s">
        <v>1262</v>
      </c>
    </row>
    <row r="19251">
      <c r="A19251" s="7">
        <f t="shared" si="1"/>
        <v>16652</v>
      </c>
      <c r="B19251" s="5" t="s">
        <v>16892</v>
      </c>
      <c r="C19251" s="6" t="s">
        <v>426</v>
      </c>
    </row>
    <row r="19252">
      <c r="A19252" s="7">
        <f t="shared" si="1"/>
        <v>16653</v>
      </c>
      <c r="B19252" s="8" t="s">
        <v>16893</v>
      </c>
      <c r="C19252" s="9" t="s">
        <v>64</v>
      </c>
    </row>
    <row r="19253">
      <c r="A19253" s="7">
        <f t="shared" si="1"/>
        <v>16654</v>
      </c>
      <c r="B19253" s="5" t="s">
        <v>16894</v>
      </c>
      <c r="C19253" s="6" t="s">
        <v>1223</v>
      </c>
    </row>
    <row r="19254">
      <c r="A19254" s="7">
        <f t="shared" si="1"/>
        <v>16655</v>
      </c>
      <c r="B19254" s="5" t="s">
        <v>16895</v>
      </c>
      <c r="C19254" s="6" t="s">
        <v>621</v>
      </c>
    </row>
    <row r="19255">
      <c r="A19255" s="7">
        <f t="shared" si="1"/>
        <v>16656</v>
      </c>
      <c r="B19255" s="5" t="s">
        <v>16896</v>
      </c>
      <c r="C19255" s="6" t="s">
        <v>362</v>
      </c>
    </row>
    <row r="19256">
      <c r="A19256" s="7">
        <f t="shared" si="1"/>
        <v>16657</v>
      </c>
      <c r="B19256" s="8" t="s">
        <v>16897</v>
      </c>
      <c r="C19256" s="9" t="s">
        <v>614</v>
      </c>
    </row>
    <row r="19257">
      <c r="A19257" s="7">
        <f t="shared" si="1"/>
        <v>16658</v>
      </c>
      <c r="B19257" s="5" t="s">
        <v>16898</v>
      </c>
      <c r="C19257" s="6" t="s">
        <v>1260</v>
      </c>
    </row>
    <row r="19258">
      <c r="A19258" s="7">
        <f t="shared" si="1"/>
        <v>16659</v>
      </c>
      <c r="B19258" s="5" t="s">
        <v>16899</v>
      </c>
      <c r="C19258" s="6" t="s">
        <v>20</v>
      </c>
    </row>
    <row r="19259">
      <c r="A19259" s="7">
        <f t="shared" si="1"/>
        <v>16660</v>
      </c>
      <c r="B19259" s="8" t="s">
        <v>16900</v>
      </c>
      <c r="C19259" s="9" t="s">
        <v>547</v>
      </c>
    </row>
    <row r="19260">
      <c r="A19260" s="7">
        <f t="shared" si="1"/>
        <v>16661</v>
      </c>
      <c r="B19260" s="5" t="s">
        <v>16901</v>
      </c>
      <c r="C19260" s="6" t="s">
        <v>20</v>
      </c>
    </row>
    <row r="19261">
      <c r="A19261" s="7">
        <f t="shared" si="1"/>
        <v>16662</v>
      </c>
      <c r="B19261" s="8" t="s">
        <v>16902</v>
      </c>
      <c r="C19261" s="9" t="s">
        <v>65</v>
      </c>
    </row>
    <row r="19262">
      <c r="A19262" s="7">
        <f t="shared" si="1"/>
        <v>16663</v>
      </c>
      <c r="B19262" s="5" t="s">
        <v>16903</v>
      </c>
      <c r="C19262" s="11" t="s">
        <v>423</v>
      </c>
    </row>
    <row r="19263">
      <c r="A19263" s="7">
        <f t="shared" si="1"/>
        <v>16664</v>
      </c>
      <c r="B19263" s="5" t="s">
        <v>16904</v>
      </c>
      <c r="C19263" s="11" t="s">
        <v>423</v>
      </c>
    </row>
    <row r="19264">
      <c r="A19264" s="7">
        <f t="shared" si="1"/>
        <v>16665</v>
      </c>
      <c r="B19264" s="8" t="s">
        <v>16905</v>
      </c>
      <c r="C19264" s="9" t="s">
        <v>65</v>
      </c>
    </row>
    <row r="19265">
      <c r="A19265" s="7">
        <f t="shared" si="1"/>
        <v>16666</v>
      </c>
      <c r="B19265" s="5" t="s">
        <v>16906</v>
      </c>
      <c r="C19265" s="6" t="s">
        <v>426</v>
      </c>
    </row>
    <row r="19266">
      <c r="A19266" s="7">
        <f t="shared" si="1"/>
        <v>16667</v>
      </c>
      <c r="B19266" s="15" t="s">
        <v>16907</v>
      </c>
      <c r="C19266" s="11" t="s">
        <v>423</v>
      </c>
    </row>
    <row r="19267">
      <c r="A19267" s="7">
        <f t="shared" si="1"/>
        <v>16668</v>
      </c>
      <c r="B19267" s="8" t="s">
        <v>16908</v>
      </c>
      <c r="C19267" s="9" t="s">
        <v>22</v>
      </c>
    </row>
    <row r="19268">
      <c r="A19268" s="7">
        <f t="shared" si="1"/>
        <v>16668</v>
      </c>
      <c r="B19268" s="8" t="s">
        <v>16908</v>
      </c>
      <c r="C19268" s="9" t="s">
        <v>25</v>
      </c>
    </row>
    <row r="19269">
      <c r="A19269" s="7">
        <f t="shared" si="1"/>
        <v>16668</v>
      </c>
      <c r="B19269" s="8" t="s">
        <v>16908</v>
      </c>
      <c r="C19269" s="9" t="s">
        <v>24</v>
      </c>
    </row>
    <row r="19270">
      <c r="A19270" s="7">
        <f t="shared" si="1"/>
        <v>16669</v>
      </c>
      <c r="B19270" s="8" t="s">
        <v>16909</v>
      </c>
      <c r="C19270" s="9" t="s">
        <v>22</v>
      </c>
    </row>
    <row r="19271">
      <c r="A19271" s="7">
        <f t="shared" si="1"/>
        <v>16669</v>
      </c>
      <c r="B19271" s="8" t="s">
        <v>16909</v>
      </c>
      <c r="C19271" s="9" t="s">
        <v>25</v>
      </c>
    </row>
    <row r="19272">
      <c r="A19272" s="7">
        <f t="shared" si="1"/>
        <v>16669</v>
      </c>
      <c r="B19272" s="8" t="s">
        <v>16909</v>
      </c>
      <c r="C19272" s="9" t="s">
        <v>24</v>
      </c>
    </row>
    <row r="19273">
      <c r="A19273" s="7">
        <f t="shared" si="1"/>
        <v>16670</v>
      </c>
      <c r="B19273" s="8" t="s">
        <v>16910</v>
      </c>
      <c r="C19273" s="9" t="s">
        <v>22</v>
      </c>
    </row>
    <row r="19274">
      <c r="A19274" s="7">
        <f t="shared" si="1"/>
        <v>16670</v>
      </c>
      <c r="B19274" s="8" t="s">
        <v>16910</v>
      </c>
      <c r="C19274" s="9" t="s">
        <v>25</v>
      </c>
    </row>
    <row r="19275">
      <c r="A19275" s="7">
        <f t="shared" si="1"/>
        <v>16670</v>
      </c>
      <c r="B19275" s="8" t="s">
        <v>16910</v>
      </c>
      <c r="C19275" s="9" t="s">
        <v>24</v>
      </c>
    </row>
    <row r="19276">
      <c r="A19276" s="7">
        <f t="shared" si="1"/>
        <v>16671</v>
      </c>
      <c r="B19276" s="8" t="s">
        <v>16911</v>
      </c>
      <c r="C19276" s="9" t="s">
        <v>22</v>
      </c>
    </row>
    <row r="19277">
      <c r="A19277" s="7">
        <f t="shared" si="1"/>
        <v>16671</v>
      </c>
      <c r="B19277" s="8" t="s">
        <v>16911</v>
      </c>
      <c r="C19277" s="9" t="s">
        <v>25</v>
      </c>
    </row>
    <row r="19278">
      <c r="A19278" s="7">
        <f t="shared" si="1"/>
        <v>16671</v>
      </c>
      <c r="B19278" s="8" t="s">
        <v>16911</v>
      </c>
      <c r="C19278" s="9" t="s">
        <v>24</v>
      </c>
    </row>
    <row r="19279">
      <c r="A19279" s="7">
        <f t="shared" si="1"/>
        <v>16672</v>
      </c>
      <c r="B19279" s="5" t="s">
        <v>16912</v>
      </c>
      <c r="C19279" s="6" t="s">
        <v>621</v>
      </c>
    </row>
    <row r="19280">
      <c r="A19280" s="7">
        <f t="shared" si="1"/>
        <v>16673</v>
      </c>
      <c r="B19280" s="5" t="s">
        <v>16913</v>
      </c>
      <c r="C19280" s="6" t="s">
        <v>731</v>
      </c>
    </row>
    <row r="19281">
      <c r="A19281" s="7">
        <f t="shared" si="1"/>
        <v>16674</v>
      </c>
      <c r="B19281" s="8" t="s">
        <v>16914</v>
      </c>
      <c r="C19281" s="9" t="s">
        <v>372</v>
      </c>
    </row>
    <row r="19282">
      <c r="A19282" s="7">
        <f t="shared" si="1"/>
        <v>16675</v>
      </c>
      <c r="B19282" s="5" t="s">
        <v>16915</v>
      </c>
      <c r="C19282" s="6" t="s">
        <v>4</v>
      </c>
    </row>
    <row r="19283">
      <c r="A19283" s="7">
        <f t="shared" si="1"/>
        <v>16676</v>
      </c>
      <c r="B19283" s="8" t="s">
        <v>16916</v>
      </c>
      <c r="C19283" s="9" t="s">
        <v>722</v>
      </c>
    </row>
    <row r="19284">
      <c r="A19284" s="7">
        <f t="shared" si="1"/>
        <v>16677</v>
      </c>
      <c r="B19284" s="8" t="s">
        <v>16917</v>
      </c>
      <c r="C19284" s="9" t="s">
        <v>722</v>
      </c>
    </row>
    <row r="19285">
      <c r="A19285" s="7">
        <f t="shared" si="1"/>
        <v>16678</v>
      </c>
      <c r="B19285" s="8" t="s">
        <v>16918</v>
      </c>
      <c r="C19285" s="9" t="s">
        <v>722</v>
      </c>
    </row>
    <row r="19286">
      <c r="A19286" s="7">
        <f t="shared" si="1"/>
        <v>16679</v>
      </c>
      <c r="B19286" s="8" t="s">
        <v>16919</v>
      </c>
      <c r="C19286" s="9" t="s">
        <v>722</v>
      </c>
    </row>
    <row r="19287">
      <c r="A19287" s="7">
        <f t="shared" si="1"/>
        <v>16680</v>
      </c>
      <c r="B19287" s="5" t="s">
        <v>16920</v>
      </c>
      <c r="C19287" s="6" t="s">
        <v>4</v>
      </c>
    </row>
    <row r="19288">
      <c r="A19288" s="7">
        <f t="shared" si="1"/>
        <v>16681</v>
      </c>
      <c r="B19288" s="5" t="s">
        <v>16921</v>
      </c>
      <c r="C19288" s="6" t="s">
        <v>20</v>
      </c>
    </row>
    <row r="19289">
      <c r="A19289" s="7">
        <f t="shared" si="1"/>
        <v>16682</v>
      </c>
      <c r="B19289" s="5" t="s">
        <v>16922</v>
      </c>
      <c r="C19289" s="6" t="s">
        <v>1248</v>
      </c>
    </row>
    <row r="19290">
      <c r="A19290" s="7">
        <f t="shared" si="1"/>
        <v>16683</v>
      </c>
      <c r="B19290" s="5" t="s">
        <v>16923</v>
      </c>
      <c r="C19290" s="6" t="s">
        <v>467</v>
      </c>
    </row>
    <row r="19291">
      <c r="A19291" s="7">
        <f t="shared" si="1"/>
        <v>16684</v>
      </c>
      <c r="B19291" s="5" t="s">
        <v>16924</v>
      </c>
      <c r="C19291" s="6" t="s">
        <v>4</v>
      </c>
    </row>
    <row r="19292">
      <c r="A19292" s="7">
        <f t="shared" si="1"/>
        <v>16685</v>
      </c>
      <c r="B19292" s="5" t="s">
        <v>16925</v>
      </c>
      <c r="C19292" s="6" t="s">
        <v>362</v>
      </c>
    </row>
    <row r="19293">
      <c r="A19293" s="7">
        <f t="shared" si="1"/>
        <v>16686</v>
      </c>
      <c r="B19293" s="5" t="s">
        <v>16926</v>
      </c>
      <c r="C19293" s="6" t="s">
        <v>1248</v>
      </c>
    </row>
    <row r="19294">
      <c r="A19294" s="7">
        <f t="shared" si="1"/>
        <v>16687</v>
      </c>
      <c r="B19294" s="5" t="s">
        <v>16927</v>
      </c>
      <c r="C19294" s="6" t="s">
        <v>362</v>
      </c>
    </row>
    <row r="19295">
      <c r="A19295" s="7">
        <f t="shared" si="1"/>
        <v>16688</v>
      </c>
      <c r="B19295" s="8" t="s">
        <v>16928</v>
      </c>
      <c r="C19295" s="9" t="s">
        <v>728</v>
      </c>
    </row>
    <row r="19296">
      <c r="A19296" s="7">
        <f t="shared" si="1"/>
        <v>16689</v>
      </c>
      <c r="B19296" s="8" t="s">
        <v>16929</v>
      </c>
      <c r="C19296" s="9" t="s">
        <v>60</v>
      </c>
    </row>
    <row r="19297">
      <c r="A19297" s="7">
        <f t="shared" si="1"/>
        <v>16690</v>
      </c>
      <c r="B19297" s="8" t="s">
        <v>16930</v>
      </c>
      <c r="C19297" s="9" t="s">
        <v>64</v>
      </c>
    </row>
    <row r="19298">
      <c r="A19298" s="7">
        <f t="shared" si="1"/>
        <v>16691</v>
      </c>
      <c r="B19298" s="5" t="s">
        <v>16931</v>
      </c>
      <c r="C19298" s="6" t="s">
        <v>4</v>
      </c>
    </row>
    <row r="19299">
      <c r="A19299" s="7">
        <f t="shared" si="1"/>
        <v>16692</v>
      </c>
      <c r="B19299" s="5" t="s">
        <v>16932</v>
      </c>
      <c r="C19299" s="6" t="s">
        <v>727</v>
      </c>
    </row>
    <row r="19300">
      <c r="A19300" s="7">
        <f t="shared" si="1"/>
        <v>16693</v>
      </c>
      <c r="B19300" s="5" t="s">
        <v>16933</v>
      </c>
      <c r="C19300" s="6" t="s">
        <v>452</v>
      </c>
    </row>
    <row r="19301">
      <c r="A19301" s="7">
        <f t="shared" si="1"/>
        <v>16694</v>
      </c>
      <c r="B19301" s="5" t="s">
        <v>16934</v>
      </c>
      <c r="C19301" s="6" t="s">
        <v>3550</v>
      </c>
    </row>
    <row r="19302">
      <c r="A19302" s="7">
        <f t="shared" si="1"/>
        <v>16695</v>
      </c>
      <c r="B19302" s="5" t="s">
        <v>16935</v>
      </c>
      <c r="C19302" s="6" t="s">
        <v>426</v>
      </c>
    </row>
    <row r="19303">
      <c r="A19303" s="7">
        <f t="shared" si="1"/>
        <v>16696</v>
      </c>
      <c r="B19303" s="5" t="s">
        <v>16936</v>
      </c>
      <c r="C19303" s="6" t="s">
        <v>95</v>
      </c>
    </row>
    <row r="19304">
      <c r="A19304" s="7">
        <f t="shared" si="1"/>
        <v>16697</v>
      </c>
      <c r="B19304" s="5" t="s">
        <v>16937</v>
      </c>
      <c r="C19304" s="6" t="s">
        <v>86</v>
      </c>
    </row>
    <row r="19305">
      <c r="A19305" s="7">
        <f t="shared" si="1"/>
        <v>16698</v>
      </c>
      <c r="B19305" s="5" t="s">
        <v>16938</v>
      </c>
      <c r="C19305" s="6" t="s">
        <v>989</v>
      </c>
    </row>
    <row r="19306">
      <c r="A19306" s="7">
        <f t="shared" si="1"/>
        <v>16699</v>
      </c>
      <c r="B19306" s="8" t="s">
        <v>16939</v>
      </c>
      <c r="C19306" s="9" t="s">
        <v>399</v>
      </c>
    </row>
    <row r="19307">
      <c r="A19307" s="7">
        <f t="shared" si="1"/>
        <v>16700</v>
      </c>
      <c r="B19307" s="5" t="s">
        <v>16940</v>
      </c>
      <c r="C19307" s="6" t="s">
        <v>1267</v>
      </c>
    </row>
    <row r="19308">
      <c r="A19308" s="7">
        <f t="shared" si="1"/>
        <v>16701</v>
      </c>
      <c r="B19308" s="5" t="s">
        <v>16941</v>
      </c>
      <c r="C19308" s="6" t="s">
        <v>989</v>
      </c>
    </row>
    <row r="19309">
      <c r="A19309" s="7">
        <f t="shared" si="1"/>
        <v>16702</v>
      </c>
      <c r="B19309" s="5" t="s">
        <v>16942</v>
      </c>
      <c r="C19309" s="6" t="s">
        <v>1223</v>
      </c>
    </row>
    <row r="19310">
      <c r="A19310" s="7">
        <f t="shared" si="1"/>
        <v>16703</v>
      </c>
      <c r="B19310" s="5" t="s">
        <v>16943</v>
      </c>
      <c r="C19310" s="6" t="s">
        <v>365</v>
      </c>
    </row>
    <row r="19311">
      <c r="A19311" s="7">
        <f t="shared" si="1"/>
        <v>16704</v>
      </c>
      <c r="B19311" s="5" t="s">
        <v>16944</v>
      </c>
      <c r="C19311" s="6" t="s">
        <v>59</v>
      </c>
    </row>
    <row r="19312">
      <c r="A19312" s="7">
        <f t="shared" si="1"/>
        <v>16704</v>
      </c>
      <c r="B19312" s="5" t="s">
        <v>16944</v>
      </c>
      <c r="C19312" s="6" t="s">
        <v>150</v>
      </c>
    </row>
    <row r="19313">
      <c r="A19313" s="7">
        <f t="shared" si="1"/>
        <v>16705</v>
      </c>
      <c r="B19313" s="5" t="s">
        <v>16945</v>
      </c>
      <c r="C19313" s="6" t="s">
        <v>62</v>
      </c>
    </row>
    <row r="19314">
      <c r="A19314" s="7">
        <f t="shared" si="1"/>
        <v>16705</v>
      </c>
      <c r="B19314" s="5" t="s">
        <v>16945</v>
      </c>
      <c r="C19314" s="6" t="s">
        <v>656</v>
      </c>
    </row>
    <row r="19315">
      <c r="A19315" s="7">
        <f t="shared" si="1"/>
        <v>16706</v>
      </c>
      <c r="B19315" s="8" t="s">
        <v>16946</v>
      </c>
      <c r="C19315" s="9" t="s">
        <v>530</v>
      </c>
    </row>
    <row r="19316">
      <c r="A19316" s="7">
        <f t="shared" si="1"/>
        <v>16706</v>
      </c>
      <c r="B19316" s="8" t="s">
        <v>16946</v>
      </c>
      <c r="C19316" s="9" t="s">
        <v>64</v>
      </c>
    </row>
    <row r="19317">
      <c r="A19317" s="7">
        <f t="shared" si="1"/>
        <v>16707</v>
      </c>
      <c r="B19317" s="5" t="s">
        <v>16947</v>
      </c>
      <c r="C19317" s="6" t="s">
        <v>393</v>
      </c>
    </row>
    <row r="19318">
      <c r="A19318" s="7">
        <f t="shared" si="1"/>
        <v>16708</v>
      </c>
      <c r="B19318" s="5" t="s">
        <v>16948</v>
      </c>
      <c r="C19318" s="6" t="s">
        <v>393</v>
      </c>
    </row>
    <row r="19319">
      <c r="A19319" s="7">
        <f t="shared" si="1"/>
        <v>16709</v>
      </c>
      <c r="B19319" s="8" t="s">
        <v>16949</v>
      </c>
      <c r="C19319" s="9" t="s">
        <v>818</v>
      </c>
    </row>
    <row r="19320">
      <c r="A19320" s="7">
        <f t="shared" si="1"/>
        <v>16710</v>
      </c>
      <c r="B19320" s="8" t="s">
        <v>16950</v>
      </c>
      <c r="C19320" s="9" t="s">
        <v>893</v>
      </c>
    </row>
    <row r="19321">
      <c r="A19321" s="7">
        <f t="shared" si="1"/>
        <v>16711</v>
      </c>
      <c r="B19321" s="5" t="s">
        <v>16951</v>
      </c>
      <c r="C19321" s="6" t="s">
        <v>393</v>
      </c>
    </row>
    <row r="19322">
      <c r="A19322" s="7">
        <f t="shared" si="1"/>
        <v>16712</v>
      </c>
      <c r="B19322" s="5" t="s">
        <v>16952</v>
      </c>
      <c r="C19322" s="6" t="s">
        <v>1120</v>
      </c>
    </row>
    <row r="19323">
      <c r="A19323" s="7">
        <f t="shared" si="1"/>
        <v>16713</v>
      </c>
      <c r="B19323" s="5" t="s">
        <v>16953</v>
      </c>
      <c r="C19323" s="6" t="s">
        <v>426</v>
      </c>
    </row>
    <row r="19324">
      <c r="A19324" s="7">
        <f t="shared" si="1"/>
        <v>16714</v>
      </c>
      <c r="B19324" s="8" t="s">
        <v>16954</v>
      </c>
      <c r="C19324" s="9" t="s">
        <v>64</v>
      </c>
    </row>
    <row r="19325">
      <c r="A19325" s="7">
        <f t="shared" si="1"/>
        <v>16715</v>
      </c>
      <c r="B19325" s="5" t="s">
        <v>16955</v>
      </c>
      <c r="C19325" s="6" t="s">
        <v>4</v>
      </c>
    </row>
    <row r="19326">
      <c r="A19326" s="7">
        <f t="shared" si="1"/>
        <v>16716</v>
      </c>
      <c r="B19326" s="5" t="s">
        <v>16956</v>
      </c>
      <c r="C19326" s="6" t="s">
        <v>727</v>
      </c>
    </row>
    <row r="19327">
      <c r="A19327" s="7">
        <f t="shared" si="1"/>
        <v>16717</v>
      </c>
      <c r="B19327" s="5" t="s">
        <v>16957</v>
      </c>
      <c r="C19327" s="6" t="s">
        <v>1371</v>
      </c>
    </row>
    <row r="19328">
      <c r="A19328" s="7">
        <f t="shared" si="1"/>
        <v>16718</v>
      </c>
      <c r="B19328" s="5" t="s">
        <v>16958</v>
      </c>
      <c r="C19328" s="6" t="s">
        <v>603</v>
      </c>
    </row>
    <row r="19329">
      <c r="A19329" s="7">
        <f t="shared" si="1"/>
        <v>16718</v>
      </c>
      <c r="B19329" s="5" t="s">
        <v>16958</v>
      </c>
      <c r="C19329" s="6" t="s">
        <v>1371</v>
      </c>
    </row>
    <row r="19330">
      <c r="A19330" s="7">
        <f t="shared" si="1"/>
        <v>16719</v>
      </c>
      <c r="B19330" s="5" t="s">
        <v>16959</v>
      </c>
      <c r="C19330" s="6" t="s">
        <v>437</v>
      </c>
    </row>
    <row r="19331">
      <c r="A19331" s="7">
        <f t="shared" si="1"/>
        <v>16720</v>
      </c>
      <c r="B19331" s="5" t="s">
        <v>16960</v>
      </c>
      <c r="C19331" s="6" t="s">
        <v>59</v>
      </c>
    </row>
    <row r="19332">
      <c r="A19332" s="7">
        <f t="shared" si="1"/>
        <v>16721</v>
      </c>
      <c r="B19332" s="8" t="s">
        <v>16961</v>
      </c>
      <c r="C19332" s="6" t="s">
        <v>97</v>
      </c>
    </row>
    <row r="19333">
      <c r="A19333" s="7">
        <f t="shared" si="1"/>
        <v>16721</v>
      </c>
      <c r="B19333" s="8" t="s">
        <v>16961</v>
      </c>
      <c r="C19333" s="6" t="s">
        <v>162</v>
      </c>
    </row>
    <row r="19334">
      <c r="A19334" s="7">
        <f t="shared" si="1"/>
        <v>16722</v>
      </c>
      <c r="B19334" s="5" t="s">
        <v>16962</v>
      </c>
      <c r="C19334" s="6" t="s">
        <v>555</v>
      </c>
    </row>
    <row r="19335">
      <c r="A19335" s="7">
        <f t="shared" si="1"/>
        <v>16723</v>
      </c>
      <c r="B19335" s="5" t="s">
        <v>16963</v>
      </c>
      <c r="C19335" s="6" t="s">
        <v>1267</v>
      </c>
    </row>
    <row r="19336">
      <c r="A19336" s="7">
        <f t="shared" si="1"/>
        <v>16724</v>
      </c>
      <c r="B19336" s="8" t="s">
        <v>16964</v>
      </c>
      <c r="C19336" s="9" t="s">
        <v>733</v>
      </c>
    </row>
    <row r="19337">
      <c r="A19337" s="7">
        <f t="shared" si="1"/>
        <v>16725</v>
      </c>
      <c r="B19337" s="8" t="s">
        <v>16965</v>
      </c>
      <c r="C19337" s="9" t="s">
        <v>733</v>
      </c>
    </row>
    <row r="19338">
      <c r="A19338" s="7">
        <f t="shared" si="1"/>
        <v>16726</v>
      </c>
      <c r="B19338" s="5" t="s">
        <v>16966</v>
      </c>
      <c r="C19338" s="6" t="s">
        <v>1290</v>
      </c>
    </row>
    <row r="19339">
      <c r="A19339" s="7">
        <f t="shared" si="1"/>
        <v>16727</v>
      </c>
      <c r="B19339" s="5" t="s">
        <v>16967</v>
      </c>
      <c r="C19339" s="6" t="s">
        <v>462</v>
      </c>
    </row>
    <row r="19340">
      <c r="A19340" s="7">
        <f t="shared" si="1"/>
        <v>16728</v>
      </c>
      <c r="B19340" s="5" t="s">
        <v>16968</v>
      </c>
      <c r="C19340" s="6" t="s">
        <v>20</v>
      </c>
    </row>
    <row r="19341">
      <c r="A19341" s="7">
        <f t="shared" si="1"/>
        <v>16729</v>
      </c>
      <c r="B19341" s="5" t="s">
        <v>16969</v>
      </c>
      <c r="C19341" s="6" t="s">
        <v>426</v>
      </c>
    </row>
    <row r="19342">
      <c r="A19342" s="7">
        <f t="shared" si="1"/>
        <v>16730</v>
      </c>
      <c r="B19342" s="5" t="s">
        <v>16970</v>
      </c>
      <c r="C19342" s="6" t="s">
        <v>20</v>
      </c>
    </row>
    <row r="19343">
      <c r="A19343" s="7">
        <f t="shared" si="1"/>
        <v>16731</v>
      </c>
      <c r="B19343" s="5" t="s">
        <v>16971</v>
      </c>
      <c r="C19343" s="6" t="s">
        <v>471</v>
      </c>
    </row>
    <row r="19344">
      <c r="A19344" s="7">
        <f t="shared" si="1"/>
        <v>16732</v>
      </c>
      <c r="B19344" s="5" t="s">
        <v>16972</v>
      </c>
      <c r="C19344" s="6" t="s">
        <v>610</v>
      </c>
    </row>
    <row r="19345">
      <c r="A19345" s="7">
        <f t="shared" si="1"/>
        <v>16733</v>
      </c>
      <c r="B19345" s="5" t="s">
        <v>16973</v>
      </c>
      <c r="C19345" s="6" t="s">
        <v>426</v>
      </c>
    </row>
    <row r="19346">
      <c r="A19346" s="7">
        <f t="shared" si="1"/>
        <v>16734</v>
      </c>
      <c r="B19346" s="5" t="s">
        <v>16974</v>
      </c>
      <c r="C19346" s="6" t="s">
        <v>538</v>
      </c>
    </row>
    <row r="19347">
      <c r="A19347" s="7">
        <f t="shared" si="1"/>
        <v>16735</v>
      </c>
      <c r="B19347" s="8" t="s">
        <v>16975</v>
      </c>
      <c r="C19347" s="9" t="s">
        <v>815</v>
      </c>
    </row>
    <row r="19348">
      <c r="A19348" s="7">
        <f t="shared" si="1"/>
        <v>16735</v>
      </c>
      <c r="B19348" s="8" t="s">
        <v>16975</v>
      </c>
      <c r="C19348" s="9" t="s">
        <v>1548</v>
      </c>
    </row>
    <row r="19349">
      <c r="A19349" s="7">
        <f t="shared" si="1"/>
        <v>16736</v>
      </c>
      <c r="B19349" s="5" t="s">
        <v>16976</v>
      </c>
      <c r="C19349" s="6" t="s">
        <v>20</v>
      </c>
    </row>
    <row r="19350">
      <c r="A19350" s="7">
        <f t="shared" si="1"/>
        <v>16737</v>
      </c>
      <c r="B19350" s="5" t="s">
        <v>16977</v>
      </c>
      <c r="C19350" s="6" t="s">
        <v>32</v>
      </c>
    </row>
    <row r="19351">
      <c r="A19351" s="7">
        <f t="shared" si="1"/>
        <v>16738</v>
      </c>
      <c r="B19351" s="5" t="s">
        <v>16978</v>
      </c>
      <c r="C19351" s="6" t="s">
        <v>97</v>
      </c>
    </row>
    <row r="19352">
      <c r="A19352" s="7">
        <f t="shared" si="1"/>
        <v>16739</v>
      </c>
      <c r="B19352" s="8" t="s">
        <v>16979</v>
      </c>
      <c r="C19352" s="9" t="s">
        <v>1548</v>
      </c>
    </row>
    <row r="19353">
      <c r="A19353" s="7">
        <f t="shared" si="1"/>
        <v>16740</v>
      </c>
      <c r="B19353" s="8" t="s">
        <v>16980</v>
      </c>
      <c r="C19353" s="9" t="s">
        <v>1548</v>
      </c>
    </row>
    <row r="19354">
      <c r="A19354" s="7">
        <f t="shared" si="1"/>
        <v>16741</v>
      </c>
      <c r="B19354" s="5" t="s">
        <v>16981</v>
      </c>
      <c r="C19354" s="6" t="s">
        <v>69</v>
      </c>
    </row>
    <row r="19355">
      <c r="A19355" s="7">
        <f t="shared" si="1"/>
        <v>16742</v>
      </c>
      <c r="B19355" s="5" t="s">
        <v>16982</v>
      </c>
      <c r="C19355" s="6" t="s">
        <v>758</v>
      </c>
    </row>
    <row r="19356">
      <c r="A19356" s="7">
        <f t="shared" si="1"/>
        <v>16743</v>
      </c>
      <c r="B19356" s="8" t="s">
        <v>16983</v>
      </c>
      <c r="C19356" s="9" t="s">
        <v>530</v>
      </c>
    </row>
    <row r="19357">
      <c r="A19357" s="7">
        <f t="shared" si="1"/>
        <v>16744</v>
      </c>
      <c r="B19357" s="5" t="s">
        <v>16984</v>
      </c>
      <c r="C19357" s="6" t="s">
        <v>1342</v>
      </c>
    </row>
    <row r="19358">
      <c r="A19358" s="7">
        <f t="shared" si="1"/>
        <v>16745</v>
      </c>
      <c r="B19358" s="5" t="s">
        <v>16985</v>
      </c>
      <c r="C19358" s="6" t="s">
        <v>815</v>
      </c>
    </row>
    <row r="19359">
      <c r="A19359" s="7">
        <f t="shared" si="1"/>
        <v>16745</v>
      </c>
      <c r="B19359" s="5" t="s">
        <v>16985</v>
      </c>
      <c r="C19359" s="6" t="s">
        <v>1470</v>
      </c>
    </row>
    <row r="19360">
      <c r="A19360" s="7">
        <f t="shared" si="1"/>
        <v>16745</v>
      </c>
      <c r="B19360" s="5" t="s">
        <v>16985</v>
      </c>
      <c r="C19360" s="6" t="s">
        <v>728</v>
      </c>
    </row>
    <row r="19361">
      <c r="A19361" s="7">
        <f t="shared" si="1"/>
        <v>16746</v>
      </c>
      <c r="B19361" s="8" t="s">
        <v>16986</v>
      </c>
      <c r="C19361" s="9" t="s">
        <v>502</v>
      </c>
    </row>
    <row r="19362">
      <c r="A19362" s="7">
        <f t="shared" si="1"/>
        <v>16747</v>
      </c>
      <c r="B19362" s="8" t="s">
        <v>16987</v>
      </c>
      <c r="C19362" s="9" t="s">
        <v>815</v>
      </c>
    </row>
    <row r="19363">
      <c r="A19363" s="7">
        <f t="shared" si="1"/>
        <v>16748</v>
      </c>
      <c r="B19363" s="5" t="s">
        <v>16988</v>
      </c>
      <c r="C19363" s="6" t="s">
        <v>939</v>
      </c>
    </row>
    <row r="19364">
      <c r="A19364" s="7">
        <f t="shared" si="1"/>
        <v>16749</v>
      </c>
      <c r="B19364" s="8" t="s">
        <v>16989</v>
      </c>
      <c r="C19364" s="9" t="s">
        <v>1042</v>
      </c>
    </row>
    <row r="19365">
      <c r="A19365" s="7">
        <f t="shared" si="1"/>
        <v>16750</v>
      </c>
      <c r="B19365" s="5" t="s">
        <v>16990</v>
      </c>
      <c r="C19365" s="6" t="s">
        <v>731</v>
      </c>
    </row>
    <row r="19366">
      <c r="A19366" s="7">
        <f t="shared" si="1"/>
        <v>16751</v>
      </c>
      <c r="B19366" s="8" t="s">
        <v>16991</v>
      </c>
      <c r="C19366" s="9" t="s">
        <v>188</v>
      </c>
    </row>
    <row r="19367">
      <c r="A19367" s="7">
        <f t="shared" si="1"/>
        <v>16752</v>
      </c>
      <c r="B19367" s="5" t="s">
        <v>16992</v>
      </c>
      <c r="C19367" s="6" t="s">
        <v>683</v>
      </c>
    </row>
    <row r="19368">
      <c r="A19368" s="7">
        <f t="shared" si="1"/>
        <v>16753</v>
      </c>
      <c r="B19368" s="5" t="s">
        <v>16993</v>
      </c>
      <c r="C19368" s="6" t="s">
        <v>393</v>
      </c>
    </row>
    <row r="19369">
      <c r="A19369" s="7">
        <f t="shared" si="1"/>
        <v>16754</v>
      </c>
      <c r="B19369" s="5" t="s">
        <v>16994</v>
      </c>
      <c r="C19369" s="6" t="s">
        <v>765</v>
      </c>
    </row>
    <row r="19370">
      <c r="A19370" s="7">
        <f t="shared" si="1"/>
        <v>16755</v>
      </c>
      <c r="B19370" s="8" t="s">
        <v>16995</v>
      </c>
      <c r="C19370" s="9" t="s">
        <v>72</v>
      </c>
    </row>
    <row r="19371">
      <c r="A19371" s="7">
        <f t="shared" si="1"/>
        <v>16756</v>
      </c>
      <c r="B19371" s="5" t="s">
        <v>16996</v>
      </c>
      <c r="C19371" s="6" t="s">
        <v>731</v>
      </c>
    </row>
    <row r="19372">
      <c r="A19372" s="7">
        <f t="shared" si="1"/>
        <v>16757</v>
      </c>
      <c r="B19372" s="5" t="s">
        <v>16997</v>
      </c>
      <c r="C19372" s="6" t="s">
        <v>714</v>
      </c>
    </row>
    <row r="19373">
      <c r="A19373" s="7">
        <f t="shared" si="1"/>
        <v>16758</v>
      </c>
      <c r="B19373" s="8" t="s">
        <v>16998</v>
      </c>
      <c r="C19373" s="9" t="s">
        <v>616</v>
      </c>
    </row>
    <row r="19374">
      <c r="A19374" s="7">
        <f t="shared" si="1"/>
        <v>16759</v>
      </c>
      <c r="B19374" s="5" t="s">
        <v>16999</v>
      </c>
      <c r="C19374" s="17" t="s">
        <v>1470</v>
      </c>
    </row>
    <row r="19375">
      <c r="A19375" s="7">
        <f t="shared" si="1"/>
        <v>16760</v>
      </c>
      <c r="B19375" s="8" t="s">
        <v>17000</v>
      </c>
      <c r="C19375" s="9" t="s">
        <v>280</v>
      </c>
    </row>
    <row r="19376">
      <c r="A19376" s="7">
        <f t="shared" si="1"/>
        <v>16761</v>
      </c>
      <c r="B19376" s="5" t="s">
        <v>17001</v>
      </c>
      <c r="C19376" s="6" t="s">
        <v>437</v>
      </c>
    </row>
    <row r="19377">
      <c r="A19377" s="7">
        <f t="shared" si="1"/>
        <v>16762</v>
      </c>
      <c r="B19377" s="8" t="s">
        <v>17002</v>
      </c>
      <c r="C19377" s="9" t="s">
        <v>188</v>
      </c>
    </row>
    <row r="19378">
      <c r="A19378" s="7">
        <f t="shared" si="1"/>
        <v>16763</v>
      </c>
      <c r="B19378" s="5" t="s">
        <v>17003</v>
      </c>
      <c r="C19378" s="6" t="s">
        <v>326</v>
      </c>
    </row>
    <row r="19379">
      <c r="A19379" s="7">
        <f t="shared" si="1"/>
        <v>16764</v>
      </c>
      <c r="B19379" s="5" t="s">
        <v>17004</v>
      </c>
      <c r="C19379" s="6" t="s">
        <v>1371</v>
      </c>
    </row>
    <row r="19380">
      <c r="A19380" s="7">
        <f t="shared" si="1"/>
        <v>16765</v>
      </c>
      <c r="B19380" s="5" t="s">
        <v>17005</v>
      </c>
      <c r="C19380" s="6" t="s">
        <v>946</v>
      </c>
    </row>
    <row r="19381">
      <c r="A19381" s="7">
        <f t="shared" si="1"/>
        <v>16765</v>
      </c>
      <c r="B19381" s="5" t="s">
        <v>17005</v>
      </c>
      <c r="C19381" s="6" t="s">
        <v>142</v>
      </c>
    </row>
    <row r="19382">
      <c r="A19382" s="7">
        <f t="shared" si="1"/>
        <v>16766</v>
      </c>
      <c r="B19382" s="8" t="s">
        <v>17006</v>
      </c>
      <c r="C19382" s="9" t="s">
        <v>372</v>
      </c>
    </row>
    <row r="19383">
      <c r="A19383" s="7">
        <f t="shared" si="1"/>
        <v>16767</v>
      </c>
      <c r="B19383" s="8" t="s">
        <v>17007</v>
      </c>
      <c r="C19383" s="9" t="s">
        <v>40</v>
      </c>
    </row>
    <row r="19384">
      <c r="A19384" s="7">
        <f t="shared" si="1"/>
        <v>16768</v>
      </c>
      <c r="B19384" s="5" t="s">
        <v>17008</v>
      </c>
      <c r="C19384" s="6" t="s">
        <v>426</v>
      </c>
    </row>
    <row r="19385">
      <c r="A19385" s="7">
        <f t="shared" si="1"/>
        <v>16769</v>
      </c>
      <c r="B19385" s="5" t="s">
        <v>17009</v>
      </c>
      <c r="C19385" s="6" t="s">
        <v>621</v>
      </c>
    </row>
    <row r="19386">
      <c r="A19386" s="7">
        <f t="shared" si="1"/>
        <v>16770</v>
      </c>
      <c r="B19386" s="8" t="s">
        <v>17010</v>
      </c>
      <c r="C19386" s="9" t="s">
        <v>818</v>
      </c>
    </row>
    <row r="19387">
      <c r="A19387" s="7">
        <f t="shared" si="1"/>
        <v>16771</v>
      </c>
      <c r="B19387" s="8" t="s">
        <v>17011</v>
      </c>
      <c r="C19387" s="9" t="s">
        <v>547</v>
      </c>
    </row>
    <row r="19388">
      <c r="A19388" s="7">
        <f t="shared" si="1"/>
        <v>16772</v>
      </c>
      <c r="B19388" s="5" t="s">
        <v>17012</v>
      </c>
      <c r="C19388" s="6" t="s">
        <v>780</v>
      </c>
    </row>
    <row r="19389">
      <c r="A19389" s="7">
        <f t="shared" si="1"/>
        <v>16773</v>
      </c>
      <c r="B19389" s="8" t="s">
        <v>17013</v>
      </c>
      <c r="C19389" s="9" t="s">
        <v>1042</v>
      </c>
    </row>
    <row r="19390">
      <c r="A19390" s="7">
        <f t="shared" si="1"/>
        <v>16774</v>
      </c>
      <c r="B19390" s="5" t="s">
        <v>17014</v>
      </c>
      <c r="C19390" s="6" t="s">
        <v>365</v>
      </c>
    </row>
    <row r="19391">
      <c r="A19391" s="7">
        <f t="shared" si="1"/>
        <v>16775</v>
      </c>
      <c r="B19391" s="5" t="s">
        <v>17015</v>
      </c>
      <c r="C19391" s="6" t="s">
        <v>946</v>
      </c>
    </row>
    <row r="19392">
      <c r="A19392" s="7">
        <f t="shared" si="1"/>
        <v>16776</v>
      </c>
      <c r="B19392" s="5" t="s">
        <v>17016</v>
      </c>
      <c r="C19392" s="6" t="s">
        <v>1585</v>
      </c>
    </row>
    <row r="19393">
      <c r="A19393" s="7">
        <f t="shared" si="1"/>
        <v>16777</v>
      </c>
      <c r="B19393" s="5" t="s">
        <v>17017</v>
      </c>
      <c r="C19393" s="6" t="s">
        <v>336</v>
      </c>
    </row>
    <row r="19394">
      <c r="A19394" s="7">
        <f t="shared" si="1"/>
        <v>16778</v>
      </c>
      <c r="B19394" s="5" t="s">
        <v>17018</v>
      </c>
      <c r="C19394" s="6" t="s">
        <v>1248</v>
      </c>
    </row>
    <row r="19395">
      <c r="A19395" s="7">
        <f t="shared" si="1"/>
        <v>16779</v>
      </c>
      <c r="B19395" s="8" t="s">
        <v>17019</v>
      </c>
      <c r="C19395" s="9" t="s">
        <v>758</v>
      </c>
    </row>
    <row r="19396">
      <c r="A19396" s="7">
        <f t="shared" si="1"/>
        <v>16780</v>
      </c>
      <c r="B19396" s="8" t="s">
        <v>17020</v>
      </c>
      <c r="C19396" s="9" t="s">
        <v>40</v>
      </c>
    </row>
    <row r="19397">
      <c r="A19397" s="7">
        <f t="shared" si="1"/>
        <v>16781</v>
      </c>
      <c r="B19397" s="5" t="s">
        <v>17021</v>
      </c>
      <c r="C19397" s="6" t="s">
        <v>32</v>
      </c>
    </row>
    <row r="19398">
      <c r="A19398" s="7">
        <f t="shared" si="1"/>
        <v>16782</v>
      </c>
      <c r="B19398" s="5" t="s">
        <v>17022</v>
      </c>
      <c r="C19398" s="6" t="s">
        <v>1221</v>
      </c>
    </row>
    <row r="19399">
      <c r="A19399" s="7">
        <f t="shared" si="1"/>
        <v>16783</v>
      </c>
      <c r="B19399" s="8" t="s">
        <v>17023</v>
      </c>
      <c r="C19399" s="9" t="s">
        <v>40</v>
      </c>
    </row>
    <row r="19400">
      <c r="A19400" s="7">
        <f t="shared" si="1"/>
        <v>16784</v>
      </c>
      <c r="B19400" s="8" t="s">
        <v>17024</v>
      </c>
      <c r="C19400" s="9" t="s">
        <v>121</v>
      </c>
    </row>
    <row r="19401">
      <c r="A19401" s="7">
        <f t="shared" si="1"/>
        <v>16785</v>
      </c>
      <c r="B19401" s="5" t="s">
        <v>17025</v>
      </c>
      <c r="C19401" s="6" t="s">
        <v>1585</v>
      </c>
    </row>
    <row r="19402">
      <c r="A19402" s="7">
        <f t="shared" si="1"/>
        <v>16786</v>
      </c>
      <c r="B19402" s="5" t="s">
        <v>17026</v>
      </c>
      <c r="C19402" s="6" t="s">
        <v>1585</v>
      </c>
    </row>
    <row r="19403">
      <c r="A19403" s="7">
        <f t="shared" si="1"/>
        <v>16787</v>
      </c>
      <c r="B19403" s="5" t="s">
        <v>17027</v>
      </c>
      <c r="C19403" s="6" t="s">
        <v>1585</v>
      </c>
    </row>
    <row r="19404">
      <c r="A19404" s="7">
        <f t="shared" si="1"/>
        <v>16788</v>
      </c>
      <c r="B19404" s="8" t="s">
        <v>17028</v>
      </c>
      <c r="C19404" s="9" t="s">
        <v>46</v>
      </c>
    </row>
    <row r="19405">
      <c r="A19405" s="7">
        <f t="shared" si="1"/>
        <v>16789</v>
      </c>
      <c r="B19405" s="8" t="s">
        <v>17029</v>
      </c>
      <c r="C19405" s="9" t="s">
        <v>818</v>
      </c>
    </row>
    <row r="19406">
      <c r="A19406" s="7">
        <f t="shared" si="1"/>
        <v>16790</v>
      </c>
      <c r="B19406" s="8" t="s">
        <v>17030</v>
      </c>
      <c r="C19406" s="9" t="s">
        <v>60</v>
      </c>
    </row>
    <row r="19407">
      <c r="A19407" s="7">
        <f t="shared" si="1"/>
        <v>16791</v>
      </c>
      <c r="B19407" s="8" t="s">
        <v>17031</v>
      </c>
      <c r="C19407" s="9" t="s">
        <v>60</v>
      </c>
    </row>
    <row r="19408">
      <c r="A19408" s="7">
        <f t="shared" si="1"/>
        <v>16791</v>
      </c>
      <c r="B19408" s="8" t="s">
        <v>17031</v>
      </c>
      <c r="C19408" s="9" t="s">
        <v>142</v>
      </c>
    </row>
    <row r="19409">
      <c r="A19409" s="7">
        <f t="shared" si="1"/>
        <v>16792</v>
      </c>
      <c r="B19409" s="5" t="s">
        <v>17032</v>
      </c>
      <c r="C19409" s="6" t="s">
        <v>788</v>
      </c>
    </row>
    <row r="19410">
      <c r="A19410" s="7">
        <f t="shared" si="1"/>
        <v>16793</v>
      </c>
      <c r="B19410" s="5" t="s">
        <v>17033</v>
      </c>
      <c r="C19410" s="6" t="s">
        <v>365</v>
      </c>
    </row>
    <row r="19411">
      <c r="A19411" s="7">
        <f t="shared" si="1"/>
        <v>16794</v>
      </c>
      <c r="B19411" s="5" t="s">
        <v>17034</v>
      </c>
      <c r="C19411" s="6" t="s">
        <v>788</v>
      </c>
    </row>
    <row r="19412">
      <c r="A19412" s="7">
        <f t="shared" si="1"/>
        <v>16795</v>
      </c>
      <c r="B19412" s="5" t="s">
        <v>17035</v>
      </c>
      <c r="C19412" s="6" t="s">
        <v>452</v>
      </c>
    </row>
    <row r="19413">
      <c r="A19413" s="7">
        <f t="shared" si="1"/>
        <v>16796</v>
      </c>
      <c r="B19413" s="5" t="s">
        <v>17036</v>
      </c>
      <c r="C19413" s="6" t="s">
        <v>367</v>
      </c>
    </row>
    <row r="19414">
      <c r="A19414" s="7">
        <f t="shared" si="1"/>
        <v>16797</v>
      </c>
      <c r="B19414" s="5" t="s">
        <v>17037</v>
      </c>
      <c r="C19414" s="6" t="s">
        <v>4</v>
      </c>
    </row>
    <row r="19415">
      <c r="A19415" s="7">
        <f t="shared" si="1"/>
        <v>16798</v>
      </c>
      <c r="B19415" s="5" t="s">
        <v>17038</v>
      </c>
      <c r="C19415" s="6" t="s">
        <v>367</v>
      </c>
    </row>
    <row r="19416">
      <c r="A19416" s="7">
        <f t="shared" si="1"/>
        <v>16799</v>
      </c>
      <c r="B19416" s="5" t="s">
        <v>17039</v>
      </c>
      <c r="C19416" s="6" t="s">
        <v>393</v>
      </c>
    </row>
    <row r="19417">
      <c r="A19417" s="7">
        <f t="shared" si="1"/>
        <v>16800</v>
      </c>
      <c r="B19417" s="8" t="s">
        <v>17040</v>
      </c>
      <c r="C19417" s="9" t="s">
        <v>530</v>
      </c>
    </row>
    <row r="19418">
      <c r="A19418" s="7">
        <f t="shared" si="1"/>
        <v>16801</v>
      </c>
      <c r="B19418" s="5" t="s">
        <v>17041</v>
      </c>
      <c r="C19418" s="6" t="s">
        <v>80</v>
      </c>
    </row>
    <row r="19419">
      <c r="A19419" s="7">
        <f t="shared" si="1"/>
        <v>16802</v>
      </c>
      <c r="B19419" s="5" t="s">
        <v>17042</v>
      </c>
      <c r="C19419" s="6" t="s">
        <v>1495</v>
      </c>
    </row>
    <row r="19420">
      <c r="A19420" s="7">
        <f t="shared" si="1"/>
        <v>16803</v>
      </c>
      <c r="B19420" s="8" t="s">
        <v>17043</v>
      </c>
      <c r="C19420" s="9" t="s">
        <v>177</v>
      </c>
    </row>
    <row r="19421">
      <c r="A19421" s="7">
        <f t="shared" si="1"/>
        <v>16804</v>
      </c>
      <c r="B19421" s="8" t="s">
        <v>17044</v>
      </c>
      <c r="C19421" s="9" t="s">
        <v>874</v>
      </c>
    </row>
    <row r="19422">
      <c r="A19422" s="7">
        <f t="shared" si="1"/>
        <v>16805</v>
      </c>
      <c r="B19422" s="5" t="s">
        <v>17045</v>
      </c>
      <c r="C19422" s="6" t="s">
        <v>80</v>
      </c>
    </row>
    <row r="19423">
      <c r="A19423" s="7">
        <f t="shared" si="1"/>
        <v>16806</v>
      </c>
      <c r="B19423" s="8" t="s">
        <v>17046</v>
      </c>
      <c r="C19423" s="9" t="s">
        <v>1776</v>
      </c>
    </row>
    <row r="19424">
      <c r="A19424" s="7">
        <f t="shared" si="1"/>
        <v>16807</v>
      </c>
      <c r="B19424" s="8" t="s">
        <v>17047</v>
      </c>
      <c r="C19424" s="9" t="s">
        <v>60</v>
      </c>
    </row>
    <row r="19425">
      <c r="A19425" s="7">
        <f t="shared" si="1"/>
        <v>16807</v>
      </c>
      <c r="B19425" s="8" t="s">
        <v>17047</v>
      </c>
      <c r="C19425" s="9" t="s">
        <v>162</v>
      </c>
    </row>
    <row r="19426">
      <c r="A19426" s="7">
        <f t="shared" si="1"/>
        <v>16807</v>
      </c>
      <c r="B19426" s="8" t="s">
        <v>17047</v>
      </c>
      <c r="C19426" s="9" t="s">
        <v>142</v>
      </c>
    </row>
    <row r="19427">
      <c r="A19427" s="7">
        <f t="shared" si="1"/>
        <v>16808</v>
      </c>
      <c r="B19427" s="5" t="s">
        <v>17048</v>
      </c>
      <c r="C19427" s="6" t="s">
        <v>765</v>
      </c>
    </row>
    <row r="19428">
      <c r="A19428" s="7">
        <f t="shared" si="1"/>
        <v>16809</v>
      </c>
      <c r="B19428" s="5" t="s">
        <v>17049</v>
      </c>
      <c r="C19428" s="6" t="s">
        <v>336</v>
      </c>
    </row>
    <row r="19429">
      <c r="A19429" s="7">
        <f t="shared" si="1"/>
        <v>16810</v>
      </c>
      <c r="B19429" s="8" t="s">
        <v>17050</v>
      </c>
      <c r="C19429" s="6" t="s">
        <v>132</v>
      </c>
    </row>
    <row r="19430">
      <c r="A19430" s="7">
        <f t="shared" si="1"/>
        <v>16810</v>
      </c>
      <c r="B19430" s="8" t="s">
        <v>17050</v>
      </c>
      <c r="C19430" s="9" t="s">
        <v>25</v>
      </c>
    </row>
    <row r="19431">
      <c r="A19431" s="7">
        <f t="shared" si="1"/>
        <v>16811</v>
      </c>
      <c r="B19431" s="8" t="s">
        <v>17051</v>
      </c>
      <c r="C19431" s="9" t="s">
        <v>64</v>
      </c>
    </row>
    <row r="19432">
      <c r="A19432" s="7">
        <f t="shared" si="1"/>
        <v>16812</v>
      </c>
      <c r="B19432" s="8" t="s">
        <v>17052</v>
      </c>
      <c r="C19432" s="6" t="s">
        <v>132</v>
      </c>
    </row>
    <row r="19433">
      <c r="A19433" s="7">
        <f t="shared" si="1"/>
        <v>16812</v>
      </c>
      <c r="B19433" s="8" t="s">
        <v>17052</v>
      </c>
      <c r="C19433" s="9" t="s">
        <v>25</v>
      </c>
    </row>
    <row r="19434">
      <c r="A19434" s="7">
        <f t="shared" si="1"/>
        <v>16813</v>
      </c>
      <c r="B19434" s="5" t="s">
        <v>17053</v>
      </c>
      <c r="C19434" s="6" t="s">
        <v>1007</v>
      </c>
    </row>
    <row r="19435">
      <c r="A19435" s="7">
        <f t="shared" si="1"/>
        <v>16814</v>
      </c>
      <c r="B19435" s="8" t="s">
        <v>17054</v>
      </c>
      <c r="C19435" s="9" t="s">
        <v>52</v>
      </c>
    </row>
    <row r="19436">
      <c r="A19436" s="7">
        <f t="shared" si="1"/>
        <v>16815</v>
      </c>
      <c r="B19436" s="5" t="s">
        <v>17055</v>
      </c>
      <c r="C19436" s="6" t="s">
        <v>639</v>
      </c>
    </row>
    <row r="19437">
      <c r="A19437" s="7">
        <f t="shared" si="1"/>
        <v>16816</v>
      </c>
      <c r="B19437" s="5" t="s">
        <v>17056</v>
      </c>
      <c r="C19437" s="6" t="s">
        <v>714</v>
      </c>
    </row>
    <row r="19438">
      <c r="A19438" s="7">
        <f t="shared" si="1"/>
        <v>16817</v>
      </c>
      <c r="B19438" s="8" t="s">
        <v>17057</v>
      </c>
      <c r="C19438" s="9" t="s">
        <v>818</v>
      </c>
    </row>
    <row r="19439">
      <c r="A19439" s="7">
        <f t="shared" si="1"/>
        <v>16818</v>
      </c>
      <c r="B19439" s="5" t="s">
        <v>17058</v>
      </c>
      <c r="C19439" s="6" t="s">
        <v>1620</v>
      </c>
    </row>
    <row r="19440">
      <c r="A19440" s="7">
        <f t="shared" si="1"/>
        <v>16819</v>
      </c>
      <c r="B19440" s="8" t="s">
        <v>17059</v>
      </c>
      <c r="C19440" s="9" t="s">
        <v>22</v>
      </c>
    </row>
    <row r="19441">
      <c r="A19441" s="7">
        <f t="shared" si="1"/>
        <v>16820</v>
      </c>
      <c r="B19441" s="5" t="s">
        <v>17060</v>
      </c>
      <c r="C19441" s="6" t="s">
        <v>591</v>
      </c>
    </row>
    <row r="19442">
      <c r="A19442" s="7">
        <f t="shared" si="1"/>
        <v>16821</v>
      </c>
      <c r="B19442" s="5" t="s">
        <v>17061</v>
      </c>
      <c r="C19442" s="6" t="s">
        <v>1585</v>
      </c>
    </row>
    <row r="19443">
      <c r="A19443" s="7">
        <f t="shared" si="1"/>
        <v>16822</v>
      </c>
      <c r="B19443" s="5" t="s">
        <v>17062</v>
      </c>
      <c r="C19443" s="6" t="s">
        <v>765</v>
      </c>
    </row>
    <row r="19444">
      <c r="A19444" s="7">
        <f t="shared" si="1"/>
        <v>16823</v>
      </c>
      <c r="B19444" s="8" t="s">
        <v>17063</v>
      </c>
      <c r="C19444" s="9" t="s">
        <v>76</v>
      </c>
    </row>
    <row r="19445">
      <c r="A19445" s="7">
        <f t="shared" si="1"/>
        <v>16824</v>
      </c>
      <c r="B19445" s="5" t="s">
        <v>17064</v>
      </c>
      <c r="C19445" s="6" t="s">
        <v>15</v>
      </c>
    </row>
    <row r="19446">
      <c r="A19446" s="7">
        <f t="shared" si="1"/>
        <v>16825</v>
      </c>
      <c r="B19446" s="5" t="s">
        <v>17065</v>
      </c>
      <c r="C19446" s="6" t="s">
        <v>80</v>
      </c>
    </row>
    <row r="19447">
      <c r="A19447" s="7">
        <f t="shared" si="1"/>
        <v>16826</v>
      </c>
      <c r="B19447" s="8" t="s">
        <v>17066</v>
      </c>
      <c r="C19447" s="9" t="s">
        <v>835</v>
      </c>
    </row>
    <row r="19448">
      <c r="A19448" s="7">
        <f t="shared" si="1"/>
        <v>16827</v>
      </c>
      <c r="B19448" s="5" t="s">
        <v>17067</v>
      </c>
      <c r="C19448" s="6" t="s">
        <v>1324</v>
      </c>
    </row>
    <row r="19449">
      <c r="A19449" s="7">
        <f t="shared" si="1"/>
        <v>16828</v>
      </c>
      <c r="B19449" s="5" t="s">
        <v>17068</v>
      </c>
      <c r="C19449" s="6" t="s">
        <v>86</v>
      </c>
    </row>
    <row r="19450">
      <c r="A19450" s="7">
        <f t="shared" si="1"/>
        <v>16829</v>
      </c>
      <c r="B19450" s="5" t="s">
        <v>17069</v>
      </c>
      <c r="C19450" s="6" t="s">
        <v>1260</v>
      </c>
    </row>
    <row r="19451">
      <c r="A19451" s="7">
        <f t="shared" si="1"/>
        <v>16830</v>
      </c>
      <c r="B19451" s="5" t="s">
        <v>17070</v>
      </c>
      <c r="C19451" s="6" t="s">
        <v>1360</v>
      </c>
    </row>
    <row r="19452">
      <c r="A19452" s="7">
        <f t="shared" si="1"/>
        <v>16831</v>
      </c>
      <c r="B19452" s="5" t="s">
        <v>17071</v>
      </c>
      <c r="C19452" s="6" t="s">
        <v>437</v>
      </c>
    </row>
    <row r="19453">
      <c r="A19453" s="7">
        <f t="shared" si="1"/>
        <v>16832</v>
      </c>
      <c r="B19453" s="8" t="s">
        <v>17072</v>
      </c>
      <c r="C19453" s="9" t="s">
        <v>614</v>
      </c>
    </row>
    <row r="19454">
      <c r="A19454" s="7">
        <f t="shared" si="1"/>
        <v>16833</v>
      </c>
      <c r="B19454" s="5" t="s">
        <v>17073</v>
      </c>
      <c r="C19454" s="6" t="s">
        <v>196</v>
      </c>
    </row>
    <row r="19455">
      <c r="A19455" s="7">
        <f t="shared" si="1"/>
        <v>16833</v>
      </c>
      <c r="B19455" s="5" t="s">
        <v>17073</v>
      </c>
      <c r="C19455" s="6" t="s">
        <v>798</v>
      </c>
    </row>
    <row r="19456">
      <c r="A19456" s="7">
        <f t="shared" si="1"/>
        <v>16834</v>
      </c>
      <c r="B19456" s="5" t="s">
        <v>17074</v>
      </c>
      <c r="C19456" s="6" t="s">
        <v>4</v>
      </c>
    </row>
    <row r="19457">
      <c r="A19457" s="7">
        <f t="shared" si="1"/>
        <v>16835</v>
      </c>
      <c r="B19457" s="5" t="s">
        <v>17075</v>
      </c>
      <c r="C19457" s="6" t="s">
        <v>346</v>
      </c>
    </row>
    <row r="19458">
      <c r="A19458" s="7">
        <f t="shared" si="1"/>
        <v>16836</v>
      </c>
      <c r="B19458" s="5" t="s">
        <v>17076</v>
      </c>
      <c r="C19458" s="6" t="s">
        <v>798</v>
      </c>
    </row>
    <row r="19459">
      <c r="A19459" s="7">
        <f t="shared" si="1"/>
        <v>16837</v>
      </c>
      <c r="B19459" s="8" t="s">
        <v>17077</v>
      </c>
      <c r="C19459" s="9" t="s">
        <v>64</v>
      </c>
    </row>
    <row r="19460">
      <c r="A19460" s="7">
        <f t="shared" si="1"/>
        <v>16838</v>
      </c>
      <c r="B19460" s="8" t="s">
        <v>17078</v>
      </c>
      <c r="C19460" s="9" t="s">
        <v>52</v>
      </c>
    </row>
    <row r="19461">
      <c r="A19461" s="7">
        <f t="shared" si="1"/>
        <v>16839</v>
      </c>
      <c r="B19461" s="5" t="s">
        <v>17079</v>
      </c>
      <c r="C19461" s="6" t="s">
        <v>479</v>
      </c>
    </row>
    <row r="19462">
      <c r="A19462" s="7">
        <f t="shared" si="1"/>
        <v>16839</v>
      </c>
      <c r="B19462" s="5" t="s">
        <v>17079</v>
      </c>
      <c r="C19462" s="6" t="s">
        <v>815</v>
      </c>
    </row>
    <row r="19463">
      <c r="A19463" s="7">
        <f t="shared" si="1"/>
        <v>16840</v>
      </c>
      <c r="B19463" s="5" t="s">
        <v>17080</v>
      </c>
      <c r="C19463" s="6" t="s">
        <v>479</v>
      </c>
    </row>
    <row r="19464">
      <c r="A19464" s="7">
        <f t="shared" si="1"/>
        <v>16841</v>
      </c>
      <c r="B19464" s="5" t="s">
        <v>17081</v>
      </c>
      <c r="C19464" s="6" t="s">
        <v>1495</v>
      </c>
    </row>
    <row r="19465">
      <c r="A19465" s="7">
        <f t="shared" si="1"/>
        <v>16842</v>
      </c>
      <c r="B19465" s="8" t="s">
        <v>17082</v>
      </c>
      <c r="C19465" s="9" t="s">
        <v>60</v>
      </c>
    </row>
    <row r="19466">
      <c r="A19466" s="7">
        <f t="shared" si="1"/>
        <v>16842</v>
      </c>
      <c r="B19466" s="8" t="s">
        <v>17082</v>
      </c>
      <c r="C19466" s="9" t="s">
        <v>530</v>
      </c>
    </row>
    <row r="19467">
      <c r="A19467" s="7">
        <f t="shared" si="1"/>
        <v>16843</v>
      </c>
      <c r="B19467" s="16" t="s">
        <v>17083</v>
      </c>
      <c r="C19467" s="6" t="s">
        <v>1235</v>
      </c>
    </row>
    <row r="19468">
      <c r="A19468" s="7">
        <f t="shared" si="1"/>
        <v>16843</v>
      </c>
      <c r="B19468" s="16" t="s">
        <v>17083</v>
      </c>
      <c r="C19468" s="6" t="s">
        <v>12983</v>
      </c>
    </row>
    <row r="19469">
      <c r="A19469" s="7">
        <f t="shared" si="1"/>
        <v>16844</v>
      </c>
      <c r="B19469" s="8" t="s">
        <v>17084</v>
      </c>
      <c r="C19469" s="9" t="s">
        <v>60</v>
      </c>
    </row>
    <row r="19470">
      <c r="A19470" s="7">
        <f t="shared" si="1"/>
        <v>16845</v>
      </c>
      <c r="B19470" s="5" t="s">
        <v>17085</v>
      </c>
      <c r="C19470" s="6" t="s">
        <v>479</v>
      </c>
    </row>
    <row r="19471">
      <c r="A19471" s="7">
        <f t="shared" si="1"/>
        <v>16846</v>
      </c>
      <c r="B19471" s="5" t="s">
        <v>17086</v>
      </c>
      <c r="C19471" s="6" t="s">
        <v>479</v>
      </c>
    </row>
    <row r="19472">
      <c r="A19472" s="7">
        <f t="shared" si="1"/>
        <v>16847</v>
      </c>
      <c r="B19472" s="5" t="s">
        <v>17087</v>
      </c>
      <c r="C19472" s="6" t="s">
        <v>479</v>
      </c>
    </row>
    <row r="19473">
      <c r="A19473" s="7">
        <f t="shared" si="1"/>
        <v>16848</v>
      </c>
      <c r="B19473" s="5" t="s">
        <v>17088</v>
      </c>
      <c r="C19473" s="6" t="s">
        <v>32</v>
      </c>
    </row>
    <row r="19474">
      <c r="A19474" s="7">
        <f t="shared" si="1"/>
        <v>16849</v>
      </c>
      <c r="B19474" s="8" t="s">
        <v>17089</v>
      </c>
      <c r="C19474" s="9" t="s">
        <v>399</v>
      </c>
    </row>
    <row r="19475">
      <c r="A19475" s="7">
        <f t="shared" si="1"/>
        <v>16850</v>
      </c>
      <c r="B19475" s="8" t="s">
        <v>17090</v>
      </c>
      <c r="C19475" s="9" t="s">
        <v>40</v>
      </c>
    </row>
    <row r="19476">
      <c r="A19476" s="7">
        <f t="shared" si="1"/>
        <v>16851</v>
      </c>
      <c r="B19476" s="8" t="s">
        <v>17091</v>
      </c>
      <c r="C19476" s="9" t="s">
        <v>60</v>
      </c>
    </row>
    <row r="19477">
      <c r="A19477" s="7">
        <f t="shared" si="1"/>
        <v>16851</v>
      </c>
      <c r="B19477" s="8" t="s">
        <v>17091</v>
      </c>
      <c r="C19477" s="9" t="s">
        <v>142</v>
      </c>
    </row>
    <row r="19478">
      <c r="A19478" s="7">
        <f t="shared" si="1"/>
        <v>16851</v>
      </c>
      <c r="B19478" s="8" t="s">
        <v>17091</v>
      </c>
      <c r="C19478" s="9" t="s">
        <v>162</v>
      </c>
    </row>
    <row r="19479">
      <c r="A19479" s="7">
        <f t="shared" si="1"/>
        <v>16851</v>
      </c>
      <c r="B19479" s="8" t="s">
        <v>17091</v>
      </c>
      <c r="C19479" s="9" t="s">
        <v>40</v>
      </c>
    </row>
    <row r="19480">
      <c r="A19480" s="7">
        <f t="shared" si="1"/>
        <v>16852</v>
      </c>
      <c r="B19480" s="5" t="s">
        <v>17092</v>
      </c>
      <c r="C19480" s="6" t="s">
        <v>2549</v>
      </c>
    </row>
    <row r="19481">
      <c r="A19481" s="7">
        <f t="shared" si="1"/>
        <v>16853</v>
      </c>
      <c r="B19481" s="5" t="s">
        <v>17093</v>
      </c>
      <c r="C19481" s="6" t="s">
        <v>4</v>
      </c>
    </row>
    <row r="19482">
      <c r="A19482" s="7">
        <f t="shared" si="1"/>
        <v>16854</v>
      </c>
      <c r="B19482" s="5" t="s">
        <v>17094</v>
      </c>
      <c r="C19482" s="6" t="s">
        <v>356</v>
      </c>
    </row>
    <row r="19483">
      <c r="A19483" s="7">
        <f t="shared" si="1"/>
        <v>16855</v>
      </c>
      <c r="B19483" s="8" t="s">
        <v>17095</v>
      </c>
      <c r="C19483" s="9" t="s">
        <v>399</v>
      </c>
    </row>
    <row r="19484">
      <c r="A19484" s="7">
        <f t="shared" si="1"/>
        <v>16855</v>
      </c>
      <c r="B19484" s="8" t="s">
        <v>17095</v>
      </c>
      <c r="C19484" s="9" t="s">
        <v>60</v>
      </c>
    </row>
    <row r="19485">
      <c r="A19485" s="7">
        <f t="shared" si="1"/>
        <v>16855</v>
      </c>
      <c r="B19485" s="8" t="s">
        <v>17095</v>
      </c>
      <c r="C19485" s="9" t="s">
        <v>142</v>
      </c>
    </row>
    <row r="19486">
      <c r="A19486" s="7">
        <f t="shared" si="1"/>
        <v>16855</v>
      </c>
      <c r="B19486" s="8" t="s">
        <v>17095</v>
      </c>
      <c r="C19486" s="9" t="s">
        <v>56</v>
      </c>
    </row>
    <row r="19487">
      <c r="A19487" s="7">
        <f t="shared" si="1"/>
        <v>16856</v>
      </c>
      <c r="B19487" s="8" t="s">
        <v>17096</v>
      </c>
      <c r="C19487" s="9" t="s">
        <v>52</v>
      </c>
    </row>
    <row r="19488">
      <c r="A19488" s="7">
        <f t="shared" si="1"/>
        <v>16857</v>
      </c>
      <c r="B19488" s="8" t="s">
        <v>17097</v>
      </c>
      <c r="C19488" s="9" t="s">
        <v>52</v>
      </c>
    </row>
    <row r="19489">
      <c r="A19489" s="7">
        <f t="shared" si="1"/>
        <v>16858</v>
      </c>
      <c r="B19489" s="5" t="s">
        <v>17098</v>
      </c>
      <c r="C19489" s="6" t="s">
        <v>59</v>
      </c>
    </row>
    <row r="19490">
      <c r="A19490" s="7">
        <f t="shared" si="1"/>
        <v>16859</v>
      </c>
      <c r="B19490" s="8" t="s">
        <v>17099</v>
      </c>
      <c r="C19490" s="9" t="s">
        <v>60</v>
      </c>
    </row>
    <row r="19491">
      <c r="A19491" s="7">
        <f t="shared" si="1"/>
        <v>16860</v>
      </c>
      <c r="B19491" s="8" t="s">
        <v>17100</v>
      </c>
      <c r="C19491" s="9" t="s">
        <v>835</v>
      </c>
    </row>
    <row r="19492">
      <c r="A19492" s="7">
        <f t="shared" si="1"/>
        <v>16861</v>
      </c>
      <c r="B19492" s="5" t="s">
        <v>17101</v>
      </c>
      <c r="C19492" s="6" t="s">
        <v>62</v>
      </c>
    </row>
    <row r="19493">
      <c r="A19493" s="7">
        <f t="shared" si="1"/>
        <v>16862</v>
      </c>
      <c r="B19493" s="5" t="s">
        <v>17102</v>
      </c>
      <c r="C19493" s="6" t="s">
        <v>1223</v>
      </c>
    </row>
    <row r="19494">
      <c r="A19494" s="7">
        <f t="shared" si="1"/>
        <v>16863</v>
      </c>
      <c r="B19494" s="5" t="s">
        <v>17103</v>
      </c>
      <c r="C19494" s="6" t="s">
        <v>1207</v>
      </c>
    </row>
    <row r="19495">
      <c r="A19495" s="7">
        <f t="shared" si="1"/>
        <v>16864</v>
      </c>
      <c r="B19495" s="8" t="s">
        <v>17104</v>
      </c>
      <c r="C19495" s="9" t="s">
        <v>372</v>
      </c>
    </row>
    <row r="19496">
      <c r="A19496" s="7">
        <f t="shared" si="1"/>
        <v>16865</v>
      </c>
      <c r="B19496" s="8" t="s">
        <v>17105</v>
      </c>
      <c r="C19496" s="9" t="s">
        <v>1334</v>
      </c>
    </row>
    <row r="19497">
      <c r="A19497" s="7">
        <f t="shared" si="1"/>
        <v>16866</v>
      </c>
      <c r="B19497" s="8" t="s">
        <v>17106</v>
      </c>
      <c r="C19497" s="9" t="s">
        <v>530</v>
      </c>
    </row>
    <row r="19498">
      <c r="A19498" s="7">
        <f t="shared" si="1"/>
        <v>16867</v>
      </c>
      <c r="B19498" s="8" t="s">
        <v>17107</v>
      </c>
      <c r="C19498" s="9" t="s">
        <v>52</v>
      </c>
    </row>
    <row r="19499">
      <c r="A19499" s="7">
        <f t="shared" si="1"/>
        <v>16868</v>
      </c>
      <c r="B19499" s="8" t="s">
        <v>17108</v>
      </c>
      <c r="C19499" s="9" t="s">
        <v>54</v>
      </c>
    </row>
    <row r="19500">
      <c r="A19500" s="7">
        <f t="shared" si="1"/>
        <v>16868</v>
      </c>
      <c r="B19500" s="8" t="s">
        <v>17108</v>
      </c>
      <c r="C19500" s="9" t="s">
        <v>60</v>
      </c>
    </row>
    <row r="19501">
      <c r="A19501" s="7">
        <f t="shared" si="1"/>
        <v>16869</v>
      </c>
      <c r="B19501" s="8" t="s">
        <v>17109</v>
      </c>
      <c r="C19501" s="9" t="s">
        <v>614</v>
      </c>
    </row>
    <row r="19502">
      <c r="A19502" s="7">
        <f t="shared" si="1"/>
        <v>16870</v>
      </c>
      <c r="B19502" s="5" t="s">
        <v>17110</v>
      </c>
      <c r="C19502" s="6" t="s">
        <v>426</v>
      </c>
    </row>
    <row r="19503">
      <c r="A19503" s="7">
        <f t="shared" si="1"/>
        <v>16871</v>
      </c>
      <c r="B19503" s="5" t="s">
        <v>17111</v>
      </c>
      <c r="C19503" s="6" t="s">
        <v>479</v>
      </c>
    </row>
    <row r="19504">
      <c r="A19504" s="7">
        <f t="shared" si="1"/>
        <v>16872</v>
      </c>
      <c r="B19504" s="8" t="s">
        <v>17112</v>
      </c>
      <c r="C19504" s="6" t="s">
        <v>153</v>
      </c>
    </row>
    <row r="19505">
      <c r="A19505" s="7">
        <f t="shared" si="1"/>
        <v>16872</v>
      </c>
      <c r="B19505" s="8" t="s">
        <v>17112</v>
      </c>
      <c r="C19505" s="9" t="s">
        <v>60</v>
      </c>
    </row>
    <row r="19506">
      <c r="A19506" s="7">
        <f t="shared" si="1"/>
        <v>16873</v>
      </c>
      <c r="B19506" s="5" t="s">
        <v>17113</v>
      </c>
      <c r="C19506" s="6" t="s">
        <v>328</v>
      </c>
    </row>
    <row r="19507">
      <c r="A19507" s="7">
        <f t="shared" si="1"/>
        <v>16873</v>
      </c>
      <c r="B19507" s="5" t="s">
        <v>17113</v>
      </c>
      <c r="C19507" s="6" t="s">
        <v>162</v>
      </c>
    </row>
    <row r="19508">
      <c r="A19508" s="7">
        <f t="shared" si="1"/>
        <v>16874</v>
      </c>
      <c r="B19508" s="5" t="s">
        <v>17114</v>
      </c>
      <c r="C19508" s="6" t="s">
        <v>426</v>
      </c>
    </row>
    <row r="19509">
      <c r="A19509" s="7">
        <f t="shared" si="1"/>
        <v>16875</v>
      </c>
      <c r="B19509" s="8" t="s">
        <v>17115</v>
      </c>
      <c r="C19509" s="9" t="s">
        <v>555</v>
      </c>
    </row>
    <row r="19510">
      <c r="A19510" s="7">
        <f t="shared" si="1"/>
        <v>16875</v>
      </c>
      <c r="B19510" s="8" t="s">
        <v>17115</v>
      </c>
      <c r="C19510" s="9" t="s">
        <v>60</v>
      </c>
    </row>
    <row r="19511">
      <c r="A19511" s="7">
        <f t="shared" si="1"/>
        <v>16876</v>
      </c>
      <c r="B19511" s="8" t="s">
        <v>17116</v>
      </c>
      <c r="C19511" s="9" t="s">
        <v>64</v>
      </c>
    </row>
    <row r="19512">
      <c r="A19512" s="7">
        <f t="shared" si="1"/>
        <v>16877</v>
      </c>
      <c r="B19512" s="5" t="s">
        <v>17117</v>
      </c>
      <c r="C19512" s="6" t="s">
        <v>20</v>
      </c>
    </row>
    <row r="19513">
      <c r="A19513" s="7">
        <f t="shared" si="1"/>
        <v>16878</v>
      </c>
      <c r="B19513" s="5" t="s">
        <v>17118</v>
      </c>
      <c r="C19513" s="6" t="s">
        <v>1248</v>
      </c>
    </row>
    <row r="19514">
      <c r="A19514" s="7">
        <f t="shared" si="1"/>
        <v>16879</v>
      </c>
      <c r="B19514" s="5" t="s">
        <v>17119</v>
      </c>
      <c r="C19514" s="6" t="s">
        <v>1360</v>
      </c>
    </row>
    <row r="19515">
      <c r="A19515" s="7">
        <f t="shared" si="1"/>
        <v>16880</v>
      </c>
      <c r="B19515" s="5" t="s">
        <v>17120</v>
      </c>
      <c r="C19515" s="6" t="s">
        <v>336</v>
      </c>
    </row>
    <row r="19516">
      <c r="A19516" s="7">
        <f t="shared" si="1"/>
        <v>16881</v>
      </c>
      <c r="B19516" s="8" t="s">
        <v>17121</v>
      </c>
      <c r="C19516" s="9" t="s">
        <v>76</v>
      </c>
    </row>
    <row r="19517">
      <c r="A19517" s="7">
        <f t="shared" si="1"/>
        <v>16882</v>
      </c>
      <c r="B19517" s="8" t="s">
        <v>17122</v>
      </c>
      <c r="C19517" s="9" t="s">
        <v>547</v>
      </c>
    </row>
    <row r="19518">
      <c r="A19518" s="7">
        <f t="shared" si="1"/>
        <v>16883</v>
      </c>
      <c r="B19518" s="8" t="s">
        <v>17123</v>
      </c>
      <c r="C19518" s="9" t="s">
        <v>722</v>
      </c>
    </row>
    <row r="19519">
      <c r="A19519" s="7">
        <f t="shared" si="1"/>
        <v>16884</v>
      </c>
      <c r="B19519" s="8" t="s">
        <v>17124</v>
      </c>
      <c r="C19519" s="9" t="s">
        <v>733</v>
      </c>
    </row>
    <row r="19520">
      <c r="A19520" s="7">
        <f t="shared" si="1"/>
        <v>16885</v>
      </c>
      <c r="B19520" s="5" t="s">
        <v>17125</v>
      </c>
      <c r="C19520" s="6" t="s">
        <v>367</v>
      </c>
    </row>
    <row r="19521">
      <c r="A19521" s="7">
        <f t="shared" si="1"/>
        <v>16886</v>
      </c>
      <c r="B19521" s="5" t="s">
        <v>17126</v>
      </c>
      <c r="C19521" s="6" t="s">
        <v>367</v>
      </c>
    </row>
    <row r="19522">
      <c r="A19522" s="7">
        <f t="shared" si="1"/>
        <v>16887</v>
      </c>
      <c r="B19522" s="5" t="s">
        <v>17127</v>
      </c>
      <c r="C19522" s="6" t="s">
        <v>367</v>
      </c>
    </row>
    <row r="19523">
      <c r="A19523" s="7">
        <f t="shared" si="1"/>
        <v>16888</v>
      </c>
      <c r="B19523" s="5" t="s">
        <v>17128</v>
      </c>
      <c r="C19523" s="6" t="s">
        <v>367</v>
      </c>
    </row>
    <row r="19524">
      <c r="A19524" s="7">
        <f t="shared" si="1"/>
        <v>16889</v>
      </c>
      <c r="B19524" s="5" t="s">
        <v>17129</v>
      </c>
      <c r="C19524" s="6" t="s">
        <v>367</v>
      </c>
    </row>
    <row r="19525">
      <c r="A19525" s="7">
        <f t="shared" si="1"/>
        <v>16890</v>
      </c>
      <c r="B19525" s="5" t="s">
        <v>17130</v>
      </c>
      <c r="C19525" s="6" t="s">
        <v>367</v>
      </c>
    </row>
    <row r="19526">
      <c r="A19526" s="7">
        <f t="shared" si="1"/>
        <v>16891</v>
      </c>
      <c r="B19526" s="5" t="s">
        <v>17131</v>
      </c>
      <c r="C19526" s="6" t="s">
        <v>1040</v>
      </c>
    </row>
    <row r="19527">
      <c r="A19527" s="7">
        <f t="shared" si="1"/>
        <v>16892</v>
      </c>
      <c r="B19527" s="5" t="s">
        <v>17132</v>
      </c>
      <c r="C19527" s="6" t="s">
        <v>20</v>
      </c>
    </row>
    <row r="19528">
      <c r="A19528" s="7">
        <f t="shared" si="1"/>
        <v>16893</v>
      </c>
      <c r="B19528" s="5" t="s">
        <v>17133</v>
      </c>
      <c r="C19528" s="6" t="s">
        <v>1290</v>
      </c>
    </row>
    <row r="19529">
      <c r="A19529" s="7">
        <f t="shared" si="1"/>
        <v>16894</v>
      </c>
      <c r="B19529" s="5" t="s">
        <v>17134</v>
      </c>
      <c r="C19529" s="6" t="s">
        <v>32</v>
      </c>
    </row>
    <row r="19530">
      <c r="A19530" s="7">
        <f t="shared" si="1"/>
        <v>16895</v>
      </c>
      <c r="B19530" s="5" t="s">
        <v>17135</v>
      </c>
      <c r="C19530" s="6" t="s">
        <v>1369</v>
      </c>
    </row>
    <row r="19531">
      <c r="A19531" s="7">
        <f t="shared" si="1"/>
        <v>16896</v>
      </c>
      <c r="B19531" s="5" t="s">
        <v>17136</v>
      </c>
      <c r="C19531" s="6" t="s">
        <v>32</v>
      </c>
    </row>
    <row r="19532">
      <c r="A19532" s="7">
        <f t="shared" si="1"/>
        <v>16897</v>
      </c>
      <c r="B19532" s="5" t="s">
        <v>17137</v>
      </c>
      <c r="C19532" s="6" t="s">
        <v>80</v>
      </c>
    </row>
    <row r="19533">
      <c r="A19533" s="7">
        <f t="shared" si="1"/>
        <v>16898</v>
      </c>
      <c r="B19533" s="8" t="s">
        <v>17138</v>
      </c>
      <c r="C19533" s="9" t="s">
        <v>121</v>
      </c>
    </row>
    <row r="19534">
      <c r="A19534" s="7">
        <f t="shared" si="1"/>
        <v>16899</v>
      </c>
      <c r="B19534" s="5" t="s">
        <v>17139</v>
      </c>
      <c r="C19534" s="6" t="s">
        <v>20</v>
      </c>
    </row>
    <row r="19535">
      <c r="A19535" s="7">
        <f t="shared" si="1"/>
        <v>16900</v>
      </c>
      <c r="B19535" s="5" t="s">
        <v>17140</v>
      </c>
      <c r="C19535" s="6" t="s">
        <v>153</v>
      </c>
    </row>
    <row r="19536">
      <c r="A19536" s="7">
        <f t="shared" si="1"/>
        <v>16901</v>
      </c>
      <c r="B19536" s="5" t="s">
        <v>17141</v>
      </c>
      <c r="C19536" s="6" t="s">
        <v>69</v>
      </c>
    </row>
    <row r="19537">
      <c r="A19537" s="7">
        <f t="shared" si="1"/>
        <v>16902</v>
      </c>
      <c r="B19537" s="5" t="s">
        <v>17142</v>
      </c>
      <c r="C19537" s="6" t="s">
        <v>74</v>
      </c>
    </row>
    <row r="19538">
      <c r="A19538" s="7">
        <f t="shared" si="1"/>
        <v>16903</v>
      </c>
      <c r="B19538" s="5" t="s">
        <v>17143</v>
      </c>
      <c r="C19538" s="6" t="s">
        <v>69</v>
      </c>
    </row>
    <row r="19539">
      <c r="A19539" s="7">
        <f t="shared" si="1"/>
        <v>16904</v>
      </c>
      <c r="B19539" s="5" t="s">
        <v>17144</v>
      </c>
      <c r="C19539" s="6" t="s">
        <v>69</v>
      </c>
    </row>
    <row r="19540">
      <c r="A19540" s="7">
        <f t="shared" si="1"/>
        <v>16905</v>
      </c>
      <c r="B19540" s="8" t="s">
        <v>17145</v>
      </c>
      <c r="C19540" s="9" t="s">
        <v>25</v>
      </c>
    </row>
    <row r="19541">
      <c r="A19541" s="7">
        <f t="shared" si="1"/>
        <v>16906</v>
      </c>
      <c r="B19541" s="5" t="s">
        <v>17146</v>
      </c>
      <c r="C19541" s="6" t="s">
        <v>69</v>
      </c>
    </row>
    <row r="19542">
      <c r="A19542" s="7">
        <f t="shared" si="1"/>
        <v>16907</v>
      </c>
      <c r="B19542" s="8" t="s">
        <v>17147</v>
      </c>
      <c r="C19542" s="9" t="s">
        <v>1776</v>
      </c>
    </row>
    <row r="19543">
      <c r="A19543" s="7">
        <f t="shared" si="1"/>
        <v>16908</v>
      </c>
      <c r="B19543" s="5" t="s">
        <v>17148</v>
      </c>
      <c r="C19543" s="6" t="s">
        <v>362</v>
      </c>
    </row>
    <row r="19544">
      <c r="A19544" s="7">
        <f t="shared" si="1"/>
        <v>16909</v>
      </c>
      <c r="B19544" s="5" t="s">
        <v>17149</v>
      </c>
      <c r="C19544" s="6" t="s">
        <v>153</v>
      </c>
    </row>
    <row r="19545">
      <c r="A19545" s="7">
        <f t="shared" si="1"/>
        <v>16910</v>
      </c>
      <c r="B19545" s="5" t="s">
        <v>17150</v>
      </c>
      <c r="C19545" s="6" t="s">
        <v>153</v>
      </c>
    </row>
    <row r="19546">
      <c r="A19546" s="7">
        <f t="shared" si="1"/>
        <v>16911</v>
      </c>
      <c r="B19546" s="5" t="s">
        <v>17151</v>
      </c>
      <c r="C19546" s="10" t="s">
        <v>153</v>
      </c>
    </row>
    <row r="19547">
      <c r="A19547" s="7">
        <f t="shared" si="1"/>
        <v>16912</v>
      </c>
      <c r="B19547" s="5" t="s">
        <v>17152</v>
      </c>
      <c r="C19547" s="6" t="s">
        <v>328</v>
      </c>
    </row>
    <row r="19548">
      <c r="A19548" s="7">
        <f t="shared" si="1"/>
        <v>16913</v>
      </c>
      <c r="B19548" s="8" t="s">
        <v>17153</v>
      </c>
      <c r="C19548" s="9" t="s">
        <v>60</v>
      </c>
    </row>
    <row r="19549">
      <c r="A19549" s="7">
        <f t="shared" si="1"/>
        <v>16913</v>
      </c>
      <c r="B19549" s="8" t="s">
        <v>17153</v>
      </c>
      <c r="C19549" s="9" t="s">
        <v>162</v>
      </c>
    </row>
    <row r="19550">
      <c r="A19550" s="7">
        <f t="shared" si="1"/>
        <v>16913</v>
      </c>
      <c r="B19550" s="8" t="s">
        <v>17153</v>
      </c>
      <c r="C19550" s="9" t="s">
        <v>142</v>
      </c>
    </row>
    <row r="19551">
      <c r="A19551" s="7">
        <f t="shared" si="1"/>
        <v>16914</v>
      </c>
      <c r="B19551" s="5" t="s">
        <v>17154</v>
      </c>
      <c r="C19551" s="6" t="s">
        <v>356</v>
      </c>
    </row>
    <row r="19552">
      <c r="A19552" s="7">
        <f t="shared" si="1"/>
        <v>16915</v>
      </c>
      <c r="B19552" s="5" t="s">
        <v>17155</v>
      </c>
      <c r="C19552" s="6" t="s">
        <v>356</v>
      </c>
    </row>
    <row r="19553">
      <c r="A19553" s="7">
        <f t="shared" si="1"/>
        <v>16916</v>
      </c>
      <c r="B19553" s="8" t="s">
        <v>17156</v>
      </c>
      <c r="C19553" s="6" t="s">
        <v>1012</v>
      </c>
    </row>
    <row r="19554">
      <c r="A19554" s="7">
        <f t="shared" si="1"/>
        <v>16917</v>
      </c>
      <c r="B19554" s="5" t="s">
        <v>17157</v>
      </c>
      <c r="C19554" s="6" t="s">
        <v>946</v>
      </c>
    </row>
    <row r="19555">
      <c r="A19555" s="7">
        <f t="shared" si="1"/>
        <v>16918</v>
      </c>
      <c r="B19555" s="15" t="s">
        <v>17158</v>
      </c>
      <c r="C19555" s="11" t="s">
        <v>423</v>
      </c>
    </row>
    <row r="19556">
      <c r="A19556" s="7">
        <f t="shared" si="1"/>
        <v>16919</v>
      </c>
      <c r="B19556" s="8" t="s">
        <v>17159</v>
      </c>
      <c r="C19556" s="9" t="s">
        <v>142</v>
      </c>
    </row>
    <row r="19557">
      <c r="A19557" s="7">
        <f t="shared" si="1"/>
        <v>16919</v>
      </c>
      <c r="B19557" s="8" t="s">
        <v>17159</v>
      </c>
      <c r="C19557" s="9" t="s">
        <v>60</v>
      </c>
    </row>
    <row r="19558">
      <c r="A19558" s="7">
        <f t="shared" si="1"/>
        <v>16919</v>
      </c>
      <c r="B19558" s="8" t="s">
        <v>17159</v>
      </c>
      <c r="C19558" s="9" t="s">
        <v>162</v>
      </c>
    </row>
    <row r="19559">
      <c r="A19559" s="7">
        <f t="shared" si="1"/>
        <v>16920</v>
      </c>
      <c r="B19559" s="8" t="s">
        <v>17160</v>
      </c>
      <c r="C19559" s="9" t="s">
        <v>60</v>
      </c>
    </row>
    <row r="19560">
      <c r="A19560" s="7">
        <f t="shared" si="1"/>
        <v>16921</v>
      </c>
      <c r="B19560" s="5" t="s">
        <v>17161</v>
      </c>
      <c r="C19560" s="6" t="s">
        <v>420</v>
      </c>
    </row>
    <row r="19561">
      <c r="A19561" s="7">
        <f t="shared" si="1"/>
        <v>16922</v>
      </c>
      <c r="B19561" s="12" t="s">
        <v>17162</v>
      </c>
      <c r="C19561" s="13" t="s">
        <v>420</v>
      </c>
    </row>
    <row r="19562">
      <c r="A19562" s="7">
        <f t="shared" si="1"/>
        <v>16923</v>
      </c>
      <c r="B19562" s="5" t="s">
        <v>17163</v>
      </c>
      <c r="C19562" s="6" t="s">
        <v>714</v>
      </c>
    </row>
    <row r="19563">
      <c r="A19563" s="7">
        <f t="shared" si="1"/>
        <v>16924</v>
      </c>
      <c r="B19563" s="8" t="s">
        <v>17164</v>
      </c>
      <c r="C19563" s="6" t="s">
        <v>449</v>
      </c>
    </row>
    <row r="19564">
      <c r="A19564" s="7">
        <f t="shared" si="1"/>
        <v>16924</v>
      </c>
      <c r="B19564" s="8" t="s">
        <v>17164</v>
      </c>
      <c r="C19564" s="9" t="s">
        <v>60</v>
      </c>
    </row>
    <row r="19565">
      <c r="A19565" s="7">
        <f t="shared" si="1"/>
        <v>16925</v>
      </c>
      <c r="B19565" s="5" t="s">
        <v>17165</v>
      </c>
      <c r="C19565" s="6" t="s">
        <v>356</v>
      </c>
    </row>
    <row r="19566">
      <c r="A19566" s="7">
        <f t="shared" si="1"/>
        <v>16926</v>
      </c>
      <c r="B19566" s="5" t="s">
        <v>17166</v>
      </c>
      <c r="C19566" s="6" t="s">
        <v>356</v>
      </c>
    </row>
    <row r="19567">
      <c r="A19567" s="7">
        <f t="shared" si="1"/>
        <v>16927</v>
      </c>
      <c r="B19567" s="5" t="s">
        <v>17167</v>
      </c>
      <c r="C19567" s="6" t="s">
        <v>78</v>
      </c>
    </row>
    <row r="19568">
      <c r="A19568" s="7">
        <f t="shared" si="1"/>
        <v>16928</v>
      </c>
      <c r="B19568" s="5" t="s">
        <v>17168</v>
      </c>
      <c r="C19568" s="6" t="s">
        <v>420</v>
      </c>
    </row>
    <row r="19569">
      <c r="A19569" s="7">
        <f t="shared" si="1"/>
        <v>16929</v>
      </c>
      <c r="B19569" s="5" t="s">
        <v>17169</v>
      </c>
      <c r="C19569" s="6" t="s">
        <v>78</v>
      </c>
    </row>
    <row r="19570">
      <c r="A19570" s="7">
        <f t="shared" si="1"/>
        <v>16929</v>
      </c>
      <c r="B19570" s="5" t="s">
        <v>17169</v>
      </c>
      <c r="C19570" s="6" t="s">
        <v>420</v>
      </c>
    </row>
    <row r="19571">
      <c r="A19571" s="7">
        <f t="shared" si="1"/>
        <v>16930</v>
      </c>
      <c r="B19571" s="12" t="s">
        <v>17170</v>
      </c>
      <c r="C19571" s="13" t="s">
        <v>420</v>
      </c>
    </row>
    <row r="19572">
      <c r="A19572" s="7">
        <f t="shared" si="1"/>
        <v>16931</v>
      </c>
      <c r="B19572" s="12" t="s">
        <v>17171</v>
      </c>
      <c r="C19572" s="13" t="s">
        <v>420</v>
      </c>
    </row>
    <row r="19573">
      <c r="A19573" s="7">
        <f t="shared" si="1"/>
        <v>16932</v>
      </c>
      <c r="B19573" s="8" t="s">
        <v>17172</v>
      </c>
      <c r="C19573" s="9" t="s">
        <v>60</v>
      </c>
    </row>
    <row r="19574">
      <c r="A19574" s="7">
        <f t="shared" si="1"/>
        <v>16933</v>
      </c>
      <c r="B19574" s="12" t="s">
        <v>17173</v>
      </c>
      <c r="C19574" s="13" t="s">
        <v>420</v>
      </c>
    </row>
    <row r="19575">
      <c r="A19575" s="7">
        <f t="shared" si="1"/>
        <v>16934</v>
      </c>
      <c r="B19575" s="12" t="s">
        <v>17174</v>
      </c>
      <c r="C19575" s="13" t="s">
        <v>420</v>
      </c>
    </row>
    <row r="19576">
      <c r="A19576" s="7">
        <f t="shared" si="1"/>
        <v>16935</v>
      </c>
      <c r="B19576" s="5" t="s">
        <v>17175</v>
      </c>
      <c r="C19576" s="6" t="s">
        <v>420</v>
      </c>
    </row>
    <row r="19577">
      <c r="A19577" s="7">
        <f t="shared" si="1"/>
        <v>16936</v>
      </c>
      <c r="B19577" s="5" t="s">
        <v>17176</v>
      </c>
      <c r="C19577" s="6" t="s">
        <v>78</v>
      </c>
    </row>
    <row r="19578">
      <c r="A19578" s="7">
        <f t="shared" si="1"/>
        <v>16936</v>
      </c>
      <c r="B19578" s="5" t="s">
        <v>17176</v>
      </c>
      <c r="C19578" s="6" t="s">
        <v>420</v>
      </c>
    </row>
    <row r="19579">
      <c r="A19579" s="7">
        <f t="shared" si="1"/>
        <v>16937</v>
      </c>
      <c r="B19579" s="5" t="s">
        <v>17177</v>
      </c>
      <c r="C19579" s="6" t="s">
        <v>356</v>
      </c>
    </row>
    <row r="19580">
      <c r="A19580" s="7">
        <f t="shared" si="1"/>
        <v>16938</v>
      </c>
      <c r="B19580" s="5" t="s">
        <v>17178</v>
      </c>
      <c r="C19580" s="6" t="s">
        <v>356</v>
      </c>
    </row>
    <row r="19581">
      <c r="A19581" s="7">
        <f t="shared" si="1"/>
        <v>16939</v>
      </c>
      <c r="B19581" s="8" t="s">
        <v>17179</v>
      </c>
      <c r="C19581" s="9" t="s">
        <v>530</v>
      </c>
    </row>
    <row r="19582">
      <c r="A19582" s="7">
        <f t="shared" si="1"/>
        <v>16940</v>
      </c>
      <c r="B19582" s="5" t="s">
        <v>17180</v>
      </c>
      <c r="C19582" s="6" t="s">
        <v>356</v>
      </c>
    </row>
    <row r="19583">
      <c r="A19583" s="7">
        <f t="shared" si="1"/>
        <v>16941</v>
      </c>
      <c r="B19583" s="5" t="s">
        <v>17181</v>
      </c>
      <c r="C19583" s="6" t="s">
        <v>78</v>
      </c>
    </row>
    <row r="19584">
      <c r="A19584" s="7">
        <f t="shared" si="1"/>
        <v>16942</v>
      </c>
      <c r="B19584" s="8" t="s">
        <v>17182</v>
      </c>
      <c r="C19584" s="9" t="s">
        <v>60</v>
      </c>
    </row>
    <row r="19585">
      <c r="A19585" s="7">
        <f t="shared" si="1"/>
        <v>16943</v>
      </c>
      <c r="B19585" s="12" t="s">
        <v>17183</v>
      </c>
      <c r="C19585" s="13" t="s">
        <v>420</v>
      </c>
    </row>
    <row r="19586">
      <c r="A19586" s="7">
        <f t="shared" si="1"/>
        <v>16944</v>
      </c>
      <c r="B19586" s="12" t="s">
        <v>17184</v>
      </c>
      <c r="C19586" s="13" t="s">
        <v>420</v>
      </c>
    </row>
    <row r="19587">
      <c r="A19587" s="7">
        <f t="shared" si="1"/>
        <v>16945</v>
      </c>
      <c r="B19587" s="12" t="s">
        <v>17185</v>
      </c>
      <c r="C19587" s="13" t="s">
        <v>420</v>
      </c>
    </row>
    <row r="19588">
      <c r="A19588" s="7">
        <f t="shared" si="1"/>
        <v>16946</v>
      </c>
      <c r="B19588" s="12" t="s">
        <v>17186</v>
      </c>
      <c r="C19588" s="13" t="s">
        <v>420</v>
      </c>
    </row>
    <row r="19589">
      <c r="A19589" s="7">
        <f t="shared" si="1"/>
        <v>16947</v>
      </c>
      <c r="B19589" s="5" t="s">
        <v>17187</v>
      </c>
      <c r="C19589" s="6" t="s">
        <v>356</v>
      </c>
    </row>
    <row r="19590">
      <c r="A19590" s="7">
        <f t="shared" si="1"/>
        <v>16948</v>
      </c>
      <c r="B19590" s="12" t="s">
        <v>17188</v>
      </c>
      <c r="C19590" s="13" t="s">
        <v>420</v>
      </c>
    </row>
    <row r="19591">
      <c r="A19591" s="7">
        <f t="shared" si="1"/>
        <v>16949</v>
      </c>
      <c r="B19591" s="5" t="s">
        <v>17189</v>
      </c>
      <c r="C19591" s="6" t="s">
        <v>356</v>
      </c>
    </row>
    <row r="19592">
      <c r="A19592" s="7">
        <f t="shared" si="1"/>
        <v>16950</v>
      </c>
      <c r="B19592" s="16" t="s">
        <v>17190</v>
      </c>
      <c r="C19592" s="6" t="s">
        <v>1235</v>
      </c>
    </row>
    <row r="19593">
      <c r="A19593" s="7">
        <f t="shared" si="1"/>
        <v>16951</v>
      </c>
      <c r="B19593" s="5" t="s">
        <v>17191</v>
      </c>
      <c r="C19593" s="6" t="s">
        <v>356</v>
      </c>
    </row>
    <row r="19594">
      <c r="A19594" s="7">
        <f t="shared" si="1"/>
        <v>16952</v>
      </c>
      <c r="B19594" s="5" t="s">
        <v>17192</v>
      </c>
      <c r="C19594" s="6" t="s">
        <v>356</v>
      </c>
    </row>
    <row r="19595">
      <c r="A19595" s="7">
        <f t="shared" si="1"/>
        <v>16953</v>
      </c>
      <c r="B19595" s="5" t="s">
        <v>17193</v>
      </c>
      <c r="C19595" s="6" t="s">
        <v>420</v>
      </c>
    </row>
    <row r="19596">
      <c r="A19596" s="7">
        <f t="shared" si="1"/>
        <v>16954</v>
      </c>
      <c r="B19596" s="5" t="s">
        <v>17194</v>
      </c>
      <c r="C19596" s="6" t="s">
        <v>356</v>
      </c>
    </row>
    <row r="19597">
      <c r="A19597" s="7">
        <f t="shared" si="1"/>
        <v>16955</v>
      </c>
      <c r="B19597" s="5" t="s">
        <v>17195</v>
      </c>
      <c r="C19597" s="6" t="s">
        <v>78</v>
      </c>
    </row>
    <row r="19598">
      <c r="A19598" s="7">
        <f t="shared" si="1"/>
        <v>16956</v>
      </c>
      <c r="B19598" s="12" t="s">
        <v>17196</v>
      </c>
      <c r="C19598" s="13" t="s">
        <v>420</v>
      </c>
    </row>
    <row r="19599">
      <c r="A19599" s="7">
        <f t="shared" si="1"/>
        <v>16957</v>
      </c>
      <c r="B19599" s="5" t="s">
        <v>17197</v>
      </c>
      <c r="C19599" s="6" t="s">
        <v>356</v>
      </c>
    </row>
    <row r="19600">
      <c r="A19600" s="7">
        <f t="shared" si="1"/>
        <v>16958</v>
      </c>
      <c r="B19600" s="12" t="s">
        <v>17198</v>
      </c>
      <c r="C19600" s="13" t="s">
        <v>420</v>
      </c>
    </row>
    <row r="19601">
      <c r="A19601" s="7">
        <f t="shared" si="1"/>
        <v>16959</v>
      </c>
      <c r="B19601" s="12" t="s">
        <v>17199</v>
      </c>
      <c r="C19601" s="13" t="s">
        <v>420</v>
      </c>
    </row>
    <row r="19602">
      <c r="A19602" s="7">
        <f t="shared" si="1"/>
        <v>16960</v>
      </c>
      <c r="B19602" s="12" t="s">
        <v>17200</v>
      </c>
      <c r="C19602" s="13" t="s">
        <v>420</v>
      </c>
    </row>
    <row r="19603">
      <c r="A19603" s="7">
        <f t="shared" si="1"/>
        <v>16961</v>
      </c>
      <c r="B19603" s="12" t="s">
        <v>17201</v>
      </c>
      <c r="C19603" s="13" t="s">
        <v>420</v>
      </c>
    </row>
    <row r="19604">
      <c r="A19604" s="7">
        <f t="shared" si="1"/>
        <v>16962</v>
      </c>
      <c r="B19604" s="12" t="s">
        <v>17202</v>
      </c>
      <c r="C19604" s="13" t="s">
        <v>420</v>
      </c>
    </row>
    <row r="19605">
      <c r="A19605" s="7">
        <f t="shared" si="1"/>
        <v>16963</v>
      </c>
      <c r="B19605" s="5" t="s">
        <v>17203</v>
      </c>
      <c r="C19605" s="6" t="s">
        <v>538</v>
      </c>
    </row>
    <row r="19606">
      <c r="A19606" s="7">
        <f t="shared" si="1"/>
        <v>16964</v>
      </c>
      <c r="B19606" s="8" t="s">
        <v>17204</v>
      </c>
      <c r="C19606" s="6" t="s">
        <v>672</v>
      </c>
    </row>
    <row r="19607">
      <c r="A19607" s="7">
        <f t="shared" si="1"/>
        <v>16964</v>
      </c>
      <c r="B19607" s="8" t="s">
        <v>17204</v>
      </c>
      <c r="C19607" s="9" t="s">
        <v>60</v>
      </c>
    </row>
    <row r="19608">
      <c r="A19608" s="7">
        <f t="shared" si="1"/>
        <v>16964</v>
      </c>
      <c r="B19608" s="8" t="s">
        <v>17204</v>
      </c>
      <c r="C19608" s="9" t="s">
        <v>24</v>
      </c>
    </row>
    <row r="19609">
      <c r="A19609" s="7">
        <f t="shared" si="1"/>
        <v>16964</v>
      </c>
      <c r="B19609" s="8" t="s">
        <v>17204</v>
      </c>
      <c r="C19609" s="9" t="s">
        <v>25</v>
      </c>
    </row>
    <row r="19610">
      <c r="A19610" s="7">
        <f t="shared" si="1"/>
        <v>16965</v>
      </c>
      <c r="B19610" s="8" t="s">
        <v>17205</v>
      </c>
      <c r="C19610" s="9" t="s">
        <v>60</v>
      </c>
    </row>
    <row r="19611">
      <c r="A19611" s="7">
        <f t="shared" si="1"/>
        <v>16966</v>
      </c>
      <c r="B19611" s="12" t="s">
        <v>17206</v>
      </c>
      <c r="C19611" s="13" t="s">
        <v>420</v>
      </c>
    </row>
    <row r="19612">
      <c r="A19612" s="7">
        <f t="shared" si="1"/>
        <v>16967</v>
      </c>
      <c r="B19612" s="5" t="s">
        <v>17207</v>
      </c>
      <c r="C19612" s="6" t="s">
        <v>788</v>
      </c>
    </row>
    <row r="19613">
      <c r="A19613" s="7">
        <f t="shared" si="1"/>
        <v>16968</v>
      </c>
      <c r="B19613" s="8" t="s">
        <v>17208</v>
      </c>
      <c r="C19613" s="9" t="s">
        <v>76</v>
      </c>
    </row>
    <row r="19614">
      <c r="A19614" s="7">
        <f t="shared" si="1"/>
        <v>16969</v>
      </c>
      <c r="B19614" s="5" t="s">
        <v>17209</v>
      </c>
      <c r="C19614" s="6" t="s">
        <v>78</v>
      </c>
    </row>
    <row r="19615">
      <c r="A19615" s="7">
        <f t="shared" si="1"/>
        <v>16970</v>
      </c>
      <c r="B19615" s="5" t="s">
        <v>17210</v>
      </c>
      <c r="C19615" s="6" t="s">
        <v>78</v>
      </c>
    </row>
    <row r="19616">
      <c r="A19616" s="7">
        <f t="shared" si="1"/>
        <v>16970</v>
      </c>
      <c r="B19616" s="5" t="s">
        <v>17210</v>
      </c>
      <c r="C19616" s="6" t="s">
        <v>420</v>
      </c>
    </row>
    <row r="19617">
      <c r="A19617" s="7">
        <f t="shared" si="1"/>
        <v>16971</v>
      </c>
      <c r="B19617" s="5" t="s">
        <v>17211</v>
      </c>
      <c r="C19617" s="6" t="s">
        <v>420</v>
      </c>
    </row>
    <row r="19618">
      <c r="A19618" s="7">
        <f t="shared" si="1"/>
        <v>16972</v>
      </c>
      <c r="B19618" s="12" t="s">
        <v>17212</v>
      </c>
      <c r="C19618" s="13" t="s">
        <v>420</v>
      </c>
    </row>
    <row r="19619">
      <c r="A19619" s="7">
        <f t="shared" si="1"/>
        <v>16973</v>
      </c>
      <c r="B19619" s="8" t="s">
        <v>17213</v>
      </c>
      <c r="C19619" s="9" t="s">
        <v>60</v>
      </c>
    </row>
    <row r="19620">
      <c r="A19620" s="7">
        <f t="shared" si="1"/>
        <v>16973</v>
      </c>
      <c r="B19620" s="8" t="s">
        <v>17213</v>
      </c>
      <c r="C19620" s="9" t="s">
        <v>54</v>
      </c>
    </row>
    <row r="19621">
      <c r="A19621" s="7">
        <f t="shared" si="1"/>
        <v>16974</v>
      </c>
      <c r="B19621" s="5" t="s">
        <v>17214</v>
      </c>
      <c r="C19621" s="6" t="s">
        <v>6</v>
      </c>
    </row>
    <row r="19622">
      <c r="A19622" s="7">
        <f t="shared" si="1"/>
        <v>16975</v>
      </c>
      <c r="B19622" s="5" t="s">
        <v>17215</v>
      </c>
      <c r="C19622" s="6" t="s">
        <v>420</v>
      </c>
    </row>
    <row r="19623">
      <c r="A19623" s="7">
        <f t="shared" si="1"/>
        <v>16976</v>
      </c>
      <c r="B19623" s="8" t="s">
        <v>17216</v>
      </c>
      <c r="C19623" s="6" t="s">
        <v>1012</v>
      </c>
    </row>
    <row r="19624">
      <c r="A19624" s="7">
        <f t="shared" si="1"/>
        <v>16977</v>
      </c>
      <c r="B19624" s="12" t="s">
        <v>17217</v>
      </c>
      <c r="C19624" s="13" t="s">
        <v>420</v>
      </c>
    </row>
    <row r="19625">
      <c r="A19625" s="7">
        <f t="shared" si="1"/>
        <v>16978</v>
      </c>
      <c r="B19625" s="5" t="s">
        <v>17218</v>
      </c>
      <c r="C19625" s="6" t="s">
        <v>1267</v>
      </c>
    </row>
    <row r="19626">
      <c r="A19626" s="7">
        <f t="shared" si="1"/>
        <v>16978</v>
      </c>
      <c r="B19626" s="5" t="s">
        <v>17218</v>
      </c>
      <c r="C19626" s="6" t="s">
        <v>60</v>
      </c>
    </row>
    <row r="19627">
      <c r="A19627" s="7">
        <f t="shared" si="1"/>
        <v>16978</v>
      </c>
      <c r="B19627" s="5" t="s">
        <v>17218</v>
      </c>
      <c r="C19627" s="6" t="s">
        <v>24</v>
      </c>
    </row>
    <row r="19628">
      <c r="A19628" s="7">
        <f t="shared" si="1"/>
        <v>16978</v>
      </c>
      <c r="B19628" s="5" t="s">
        <v>17218</v>
      </c>
      <c r="C19628" s="6" t="s">
        <v>25</v>
      </c>
    </row>
    <row r="19629">
      <c r="A19629" s="7">
        <f t="shared" si="1"/>
        <v>16979</v>
      </c>
      <c r="B19629" s="12" t="s">
        <v>17219</v>
      </c>
      <c r="C19629" s="13" t="s">
        <v>420</v>
      </c>
    </row>
    <row r="19630">
      <c r="A19630" s="7">
        <f t="shared" si="1"/>
        <v>16980</v>
      </c>
      <c r="B19630" s="12" t="s">
        <v>17220</v>
      </c>
      <c r="C19630" s="13" t="s">
        <v>420</v>
      </c>
    </row>
    <row r="19631">
      <c r="A19631" s="7">
        <f t="shared" si="1"/>
        <v>16981</v>
      </c>
      <c r="B19631" s="12" t="s">
        <v>17221</v>
      </c>
      <c r="C19631" s="13" t="s">
        <v>420</v>
      </c>
    </row>
    <row r="19632">
      <c r="A19632" s="7">
        <f t="shared" si="1"/>
        <v>16982</v>
      </c>
      <c r="B19632" s="5" t="s">
        <v>17222</v>
      </c>
      <c r="C19632" s="6" t="s">
        <v>683</v>
      </c>
    </row>
    <row r="19633">
      <c r="A19633" s="7">
        <f t="shared" si="1"/>
        <v>16983</v>
      </c>
      <c r="B19633" s="5" t="s">
        <v>17223</v>
      </c>
      <c r="C19633" s="6" t="s">
        <v>78</v>
      </c>
    </row>
    <row r="19634">
      <c r="A19634" s="7">
        <f t="shared" si="1"/>
        <v>16984</v>
      </c>
      <c r="B19634" s="5" t="s">
        <v>17224</v>
      </c>
      <c r="C19634" s="6" t="s">
        <v>367</v>
      </c>
    </row>
    <row r="19635">
      <c r="A19635" s="7">
        <f t="shared" si="1"/>
        <v>16985</v>
      </c>
      <c r="B19635" s="5" t="s">
        <v>17225</v>
      </c>
      <c r="C19635" s="6" t="s">
        <v>356</v>
      </c>
    </row>
    <row r="19636">
      <c r="A19636" s="7">
        <f t="shared" si="1"/>
        <v>16986</v>
      </c>
      <c r="B19636" s="5" t="s">
        <v>17226</v>
      </c>
      <c r="C19636" s="6" t="s">
        <v>356</v>
      </c>
    </row>
    <row r="19637">
      <c r="A19637" s="7">
        <f t="shared" si="1"/>
        <v>16987</v>
      </c>
      <c r="B19637" s="5" t="s">
        <v>17227</v>
      </c>
      <c r="C19637" s="6" t="s">
        <v>785</v>
      </c>
    </row>
    <row r="19638">
      <c r="A19638" s="7">
        <f t="shared" si="1"/>
        <v>16988</v>
      </c>
      <c r="B19638" s="8" t="s">
        <v>17228</v>
      </c>
      <c r="C19638" s="9" t="s">
        <v>547</v>
      </c>
    </row>
    <row r="19639">
      <c r="A19639" s="7">
        <f t="shared" si="1"/>
        <v>16989</v>
      </c>
      <c r="B19639" s="8" t="s">
        <v>17229</v>
      </c>
      <c r="C19639" s="9" t="s">
        <v>547</v>
      </c>
    </row>
    <row r="19640">
      <c r="A19640" s="7">
        <f t="shared" si="1"/>
        <v>16990</v>
      </c>
      <c r="B19640" s="5" t="s">
        <v>17230</v>
      </c>
      <c r="C19640" s="6" t="s">
        <v>1360</v>
      </c>
    </row>
    <row r="19641">
      <c r="A19641" s="7">
        <f t="shared" si="1"/>
        <v>16991</v>
      </c>
      <c r="B19641" s="5" t="s">
        <v>17231</v>
      </c>
      <c r="C19641" s="6" t="s">
        <v>683</v>
      </c>
    </row>
    <row r="19642">
      <c r="A19642" s="7">
        <f t="shared" si="1"/>
        <v>16992</v>
      </c>
      <c r="B19642" s="5" t="s">
        <v>17232</v>
      </c>
      <c r="C19642" s="6" t="s">
        <v>683</v>
      </c>
    </row>
    <row r="19643">
      <c r="A19643" s="7">
        <f t="shared" si="1"/>
        <v>16993</v>
      </c>
      <c r="B19643" s="5" t="s">
        <v>17233</v>
      </c>
      <c r="C19643" s="6" t="s">
        <v>356</v>
      </c>
    </row>
    <row r="19644">
      <c r="A19644" s="7">
        <f t="shared" si="1"/>
        <v>16994</v>
      </c>
      <c r="B19644" s="5" t="s">
        <v>17234</v>
      </c>
      <c r="C19644" s="6" t="s">
        <v>86</v>
      </c>
    </row>
    <row r="19645">
      <c r="A19645" s="7">
        <f t="shared" si="1"/>
        <v>16995</v>
      </c>
      <c r="B19645" s="8" t="s">
        <v>17235</v>
      </c>
      <c r="C19645" s="6" t="s">
        <v>672</v>
      </c>
    </row>
    <row r="19646">
      <c r="A19646" s="7">
        <f t="shared" si="1"/>
        <v>16996</v>
      </c>
      <c r="B19646" s="5" t="s">
        <v>17236</v>
      </c>
      <c r="C19646" s="6" t="s">
        <v>731</v>
      </c>
    </row>
    <row r="19647">
      <c r="A19647" s="7">
        <f t="shared" si="1"/>
        <v>16997</v>
      </c>
      <c r="B19647" s="5" t="s">
        <v>17237</v>
      </c>
      <c r="C19647" s="6" t="s">
        <v>780</v>
      </c>
    </row>
    <row r="19648">
      <c r="A19648" s="7">
        <f t="shared" si="1"/>
        <v>16998</v>
      </c>
      <c r="B19648" s="5" t="s">
        <v>17238</v>
      </c>
      <c r="C19648" s="6" t="s">
        <v>95</v>
      </c>
    </row>
    <row r="19649">
      <c r="A19649" s="7">
        <f t="shared" si="1"/>
        <v>16999</v>
      </c>
      <c r="B19649" s="5" t="s">
        <v>17239</v>
      </c>
      <c r="C19649" s="6" t="s">
        <v>989</v>
      </c>
    </row>
    <row r="19650">
      <c r="A19650" s="7">
        <f t="shared" si="1"/>
        <v>17000</v>
      </c>
      <c r="B19650" s="5" t="s">
        <v>17240</v>
      </c>
      <c r="C19650" s="6" t="s">
        <v>714</v>
      </c>
    </row>
    <row r="19651">
      <c r="A19651" s="7">
        <f t="shared" si="1"/>
        <v>17001</v>
      </c>
      <c r="B19651" s="8" t="s">
        <v>17241</v>
      </c>
      <c r="C19651" s="6" t="s">
        <v>672</v>
      </c>
    </row>
    <row r="19652">
      <c r="A19652" s="7">
        <f t="shared" si="1"/>
        <v>17001</v>
      </c>
      <c r="B19652" s="8" t="s">
        <v>17241</v>
      </c>
      <c r="C19652" s="9" t="s">
        <v>530</v>
      </c>
    </row>
    <row r="19653">
      <c r="A19653" s="7">
        <f t="shared" si="1"/>
        <v>17001</v>
      </c>
      <c r="B19653" s="8" t="s">
        <v>17241</v>
      </c>
      <c r="C19653" s="9" t="s">
        <v>60</v>
      </c>
    </row>
    <row r="19654">
      <c r="A19654" s="7">
        <f t="shared" si="1"/>
        <v>17002</v>
      </c>
      <c r="B19654" s="5" t="s">
        <v>17242</v>
      </c>
      <c r="C19654" s="6" t="s">
        <v>989</v>
      </c>
    </row>
    <row r="19655">
      <c r="A19655" s="7">
        <f t="shared" si="1"/>
        <v>17003</v>
      </c>
      <c r="B19655" s="5" t="s">
        <v>17243</v>
      </c>
      <c r="C19655" s="6" t="s">
        <v>95</v>
      </c>
    </row>
    <row r="19656">
      <c r="A19656" s="7">
        <f t="shared" si="1"/>
        <v>17004</v>
      </c>
      <c r="B19656" s="8" t="s">
        <v>17244</v>
      </c>
      <c r="C19656" s="9" t="s">
        <v>547</v>
      </c>
    </row>
    <row r="19657">
      <c r="A19657" s="7">
        <f t="shared" si="1"/>
        <v>17005</v>
      </c>
      <c r="B19657" s="8" t="s">
        <v>17245</v>
      </c>
      <c r="C19657" s="9" t="s">
        <v>547</v>
      </c>
    </row>
    <row r="19658">
      <c r="A19658" s="7">
        <f t="shared" si="1"/>
        <v>17006</v>
      </c>
      <c r="B19658" s="5" t="s">
        <v>17246</v>
      </c>
      <c r="C19658" s="6" t="s">
        <v>714</v>
      </c>
    </row>
    <row r="19659">
      <c r="A19659" s="7">
        <f t="shared" si="1"/>
        <v>17007</v>
      </c>
      <c r="B19659" s="8" t="s">
        <v>17247</v>
      </c>
      <c r="C19659" s="9" t="s">
        <v>547</v>
      </c>
    </row>
    <row r="19660">
      <c r="A19660" s="7">
        <f t="shared" si="1"/>
        <v>17008</v>
      </c>
      <c r="B19660" s="8" t="s">
        <v>17248</v>
      </c>
      <c r="C19660" s="9" t="s">
        <v>547</v>
      </c>
    </row>
    <row r="19661">
      <c r="A19661" s="7">
        <f t="shared" si="1"/>
        <v>17009</v>
      </c>
      <c r="B19661" s="5" t="s">
        <v>17249</v>
      </c>
      <c r="C19661" s="6" t="s">
        <v>714</v>
      </c>
    </row>
    <row r="19662">
      <c r="A19662" s="7">
        <f t="shared" si="1"/>
        <v>17010</v>
      </c>
      <c r="B19662" s="5" t="s">
        <v>17250</v>
      </c>
      <c r="C19662" s="6" t="s">
        <v>393</v>
      </c>
    </row>
    <row r="19663">
      <c r="A19663" s="7">
        <f t="shared" si="1"/>
        <v>17011</v>
      </c>
      <c r="B19663" s="5" t="s">
        <v>17251</v>
      </c>
      <c r="C19663" s="6" t="s">
        <v>683</v>
      </c>
    </row>
    <row r="19664">
      <c r="A19664" s="7">
        <f t="shared" si="1"/>
        <v>17012</v>
      </c>
      <c r="B19664" s="5" t="s">
        <v>17252</v>
      </c>
      <c r="C19664" s="6" t="s">
        <v>62</v>
      </c>
    </row>
    <row r="19665">
      <c r="A19665" s="7">
        <f t="shared" si="1"/>
        <v>17013</v>
      </c>
      <c r="B19665" s="5" t="s">
        <v>17253</v>
      </c>
      <c r="C19665" s="6" t="s">
        <v>939</v>
      </c>
    </row>
    <row r="19666">
      <c r="A19666" s="7">
        <f t="shared" si="1"/>
        <v>17014</v>
      </c>
      <c r="B19666" s="8" t="s">
        <v>17254</v>
      </c>
      <c r="C19666" s="9" t="s">
        <v>416</v>
      </c>
    </row>
    <row r="19667">
      <c r="A19667" s="7">
        <f t="shared" si="1"/>
        <v>17015</v>
      </c>
      <c r="B19667" s="5" t="s">
        <v>17255</v>
      </c>
      <c r="C19667" s="6" t="s">
        <v>1290</v>
      </c>
    </row>
    <row r="19668">
      <c r="A19668" s="7">
        <f t="shared" si="1"/>
        <v>17016</v>
      </c>
      <c r="B19668" s="5" t="s">
        <v>17256</v>
      </c>
      <c r="C19668" s="6" t="s">
        <v>6</v>
      </c>
    </row>
    <row r="19669">
      <c r="A19669" s="7">
        <f t="shared" si="1"/>
        <v>17017</v>
      </c>
      <c r="B19669" s="5" t="s">
        <v>17257</v>
      </c>
      <c r="C19669" s="6" t="s">
        <v>74</v>
      </c>
    </row>
    <row r="19670">
      <c r="A19670" s="7">
        <f t="shared" si="1"/>
        <v>17018</v>
      </c>
      <c r="B19670" s="5" t="s">
        <v>17258</v>
      </c>
      <c r="C19670" s="6" t="s">
        <v>714</v>
      </c>
    </row>
    <row r="19671">
      <c r="A19671" s="7">
        <f t="shared" si="1"/>
        <v>17019</v>
      </c>
      <c r="B19671" s="5" t="s">
        <v>17259</v>
      </c>
      <c r="C19671" s="6" t="s">
        <v>603</v>
      </c>
    </row>
    <row r="19672">
      <c r="A19672" s="7">
        <f t="shared" si="1"/>
        <v>17020</v>
      </c>
      <c r="B19672" s="5" t="s">
        <v>17260</v>
      </c>
      <c r="C19672" s="6" t="s">
        <v>1856</v>
      </c>
    </row>
    <row r="19673">
      <c r="A19673" s="7">
        <f t="shared" si="1"/>
        <v>17021</v>
      </c>
      <c r="B19673" s="5" t="s">
        <v>17261</v>
      </c>
      <c r="C19673" s="6" t="s">
        <v>1040</v>
      </c>
    </row>
    <row r="19674">
      <c r="A19674" s="7">
        <f t="shared" si="1"/>
        <v>17022</v>
      </c>
      <c r="B19674" s="8" t="s">
        <v>17262</v>
      </c>
      <c r="C19674" s="9" t="s">
        <v>547</v>
      </c>
    </row>
    <row r="19675">
      <c r="A19675" s="7">
        <f t="shared" si="1"/>
        <v>17023</v>
      </c>
      <c r="B19675" s="8" t="s">
        <v>17263</v>
      </c>
      <c r="C19675" s="9" t="s">
        <v>547</v>
      </c>
    </row>
    <row r="19676">
      <c r="A19676" s="7">
        <f t="shared" si="1"/>
        <v>17024</v>
      </c>
      <c r="B19676" s="5" t="s">
        <v>17264</v>
      </c>
      <c r="C19676" s="6" t="s">
        <v>1495</v>
      </c>
    </row>
    <row r="19677">
      <c r="A19677" s="7">
        <f t="shared" si="1"/>
        <v>17025</v>
      </c>
      <c r="B19677" s="5" t="s">
        <v>17265</v>
      </c>
      <c r="C19677" s="6" t="s">
        <v>1279</v>
      </c>
    </row>
    <row r="19678">
      <c r="A19678" s="7">
        <f t="shared" si="1"/>
        <v>17026</v>
      </c>
      <c r="B19678" s="5" t="s">
        <v>17266</v>
      </c>
      <c r="C19678" s="6" t="s">
        <v>1267</v>
      </c>
    </row>
    <row r="19679">
      <c r="A19679" s="7">
        <f t="shared" si="1"/>
        <v>17027</v>
      </c>
      <c r="B19679" s="8" t="s">
        <v>17267</v>
      </c>
      <c r="C19679" s="9" t="s">
        <v>142</v>
      </c>
    </row>
    <row r="19680">
      <c r="A19680" s="7">
        <f t="shared" si="1"/>
        <v>17028</v>
      </c>
      <c r="B19680" s="5" t="s">
        <v>17268</v>
      </c>
      <c r="C19680" s="6" t="s">
        <v>612</v>
      </c>
    </row>
    <row r="19681">
      <c r="A19681" s="7">
        <f t="shared" si="1"/>
        <v>17029</v>
      </c>
      <c r="B19681" s="8" t="s">
        <v>17269</v>
      </c>
      <c r="C19681" s="9" t="s">
        <v>88</v>
      </c>
    </row>
    <row r="19682">
      <c r="A19682" s="7">
        <f t="shared" si="1"/>
        <v>17030</v>
      </c>
      <c r="B19682" s="5" t="s">
        <v>17270</v>
      </c>
      <c r="C19682" s="6" t="s">
        <v>683</v>
      </c>
    </row>
    <row r="19683">
      <c r="A19683" s="7">
        <f t="shared" si="1"/>
        <v>17031</v>
      </c>
      <c r="B19683" s="5" t="s">
        <v>17271</v>
      </c>
      <c r="C19683" s="6" t="s">
        <v>1369</v>
      </c>
    </row>
    <row r="19684">
      <c r="A19684" s="7">
        <f t="shared" si="1"/>
        <v>17032</v>
      </c>
      <c r="B19684" s="8" t="s">
        <v>17272</v>
      </c>
      <c r="C19684" s="9" t="s">
        <v>547</v>
      </c>
    </row>
    <row r="19685">
      <c r="A19685" s="7">
        <f t="shared" si="1"/>
        <v>17033</v>
      </c>
      <c r="B19685" s="5" t="s">
        <v>17273</v>
      </c>
      <c r="C19685" s="6" t="s">
        <v>714</v>
      </c>
    </row>
    <row r="19686">
      <c r="A19686" s="7">
        <f t="shared" si="1"/>
        <v>17034</v>
      </c>
      <c r="B19686" s="8" t="s">
        <v>17274</v>
      </c>
      <c r="C19686" s="9" t="s">
        <v>845</v>
      </c>
    </row>
    <row r="19687">
      <c r="A19687" s="7">
        <f t="shared" si="1"/>
        <v>17035</v>
      </c>
      <c r="B19687" s="8" t="s">
        <v>17275</v>
      </c>
      <c r="C19687" s="6" t="s">
        <v>324</v>
      </c>
    </row>
    <row r="19688">
      <c r="A19688" s="7">
        <f t="shared" si="1"/>
        <v>17035</v>
      </c>
      <c r="B19688" s="8" t="s">
        <v>17275</v>
      </c>
      <c r="C19688" s="9" t="s">
        <v>60</v>
      </c>
    </row>
    <row r="19689">
      <c r="A19689" s="7">
        <f t="shared" si="1"/>
        <v>17035</v>
      </c>
      <c r="B19689" s="8" t="s">
        <v>17275</v>
      </c>
      <c r="C19689" s="9" t="s">
        <v>25</v>
      </c>
    </row>
    <row r="19690">
      <c r="A19690" s="7">
        <f t="shared" si="1"/>
        <v>17035</v>
      </c>
      <c r="B19690" s="8" t="s">
        <v>17275</v>
      </c>
      <c r="C19690" s="9" t="s">
        <v>24</v>
      </c>
    </row>
    <row r="19691">
      <c r="A19691" s="7">
        <f t="shared" si="1"/>
        <v>17036</v>
      </c>
      <c r="B19691" s="8" t="s">
        <v>17276</v>
      </c>
      <c r="C19691" s="9" t="s">
        <v>88</v>
      </c>
    </row>
    <row r="19692">
      <c r="A19692" s="7">
        <f t="shared" si="1"/>
        <v>17037</v>
      </c>
      <c r="B19692" s="8" t="s">
        <v>17277</v>
      </c>
      <c r="C19692" s="9" t="s">
        <v>815</v>
      </c>
    </row>
    <row r="19693">
      <c r="A19693" s="7">
        <f t="shared" si="1"/>
        <v>17038</v>
      </c>
      <c r="B19693" s="12" t="s">
        <v>17278</v>
      </c>
      <c r="C19693" s="13" t="s">
        <v>420</v>
      </c>
    </row>
    <row r="19694">
      <c r="A19694" s="7">
        <f t="shared" si="1"/>
        <v>17039</v>
      </c>
      <c r="B19694" s="5" t="s">
        <v>17279</v>
      </c>
      <c r="C19694" s="6" t="s">
        <v>420</v>
      </c>
    </row>
    <row r="19695">
      <c r="A19695" s="7">
        <f t="shared" si="1"/>
        <v>17040</v>
      </c>
      <c r="B19695" s="5" t="s">
        <v>17280</v>
      </c>
      <c r="C19695" s="6" t="s">
        <v>1369</v>
      </c>
    </row>
    <row r="19696">
      <c r="A19696" s="7">
        <f t="shared" si="1"/>
        <v>17041</v>
      </c>
      <c r="B19696" s="5" t="s">
        <v>17281</v>
      </c>
      <c r="C19696" s="6" t="s">
        <v>420</v>
      </c>
    </row>
    <row r="19697">
      <c r="A19697" s="7">
        <f t="shared" si="1"/>
        <v>17042</v>
      </c>
      <c r="B19697" s="12" t="s">
        <v>17282</v>
      </c>
      <c r="C19697" s="13" t="s">
        <v>420</v>
      </c>
    </row>
    <row r="19698">
      <c r="A19698" s="7">
        <f t="shared" si="1"/>
        <v>17043</v>
      </c>
      <c r="B19698" s="12" t="s">
        <v>17283</v>
      </c>
      <c r="C19698" s="13" t="s">
        <v>420</v>
      </c>
    </row>
    <row r="19699">
      <c r="A19699" s="7">
        <f t="shared" si="1"/>
        <v>17044</v>
      </c>
      <c r="B19699" s="5" t="s">
        <v>17284</v>
      </c>
      <c r="C19699" s="6" t="s">
        <v>420</v>
      </c>
    </row>
    <row r="19700">
      <c r="A19700" s="7">
        <f t="shared" si="1"/>
        <v>17045</v>
      </c>
      <c r="B19700" s="12" t="s">
        <v>17285</v>
      </c>
      <c r="C19700" s="13" t="s">
        <v>420</v>
      </c>
    </row>
    <row r="19701">
      <c r="A19701" s="7">
        <f t="shared" si="1"/>
        <v>17046</v>
      </c>
      <c r="B19701" s="12" t="s">
        <v>17286</v>
      </c>
      <c r="C19701" s="13" t="s">
        <v>420</v>
      </c>
    </row>
    <row r="19702">
      <c r="A19702" s="7">
        <f t="shared" si="1"/>
        <v>17047</v>
      </c>
      <c r="B19702" s="5" t="s">
        <v>17287</v>
      </c>
      <c r="C19702" s="6" t="s">
        <v>420</v>
      </c>
    </row>
    <row r="19703">
      <c r="A19703" s="7">
        <f t="shared" si="1"/>
        <v>17048</v>
      </c>
      <c r="B19703" s="5" t="s">
        <v>17288</v>
      </c>
      <c r="C19703" s="6" t="s">
        <v>989</v>
      </c>
    </row>
    <row r="19704">
      <c r="A19704" s="7">
        <f t="shared" si="1"/>
        <v>17049</v>
      </c>
      <c r="B19704" s="5" t="s">
        <v>17289</v>
      </c>
      <c r="C19704" s="6" t="s">
        <v>78</v>
      </c>
    </row>
    <row r="19705">
      <c r="A19705" s="7">
        <f t="shared" si="1"/>
        <v>17049</v>
      </c>
      <c r="B19705" s="5" t="s">
        <v>17289</v>
      </c>
      <c r="C19705" s="6" t="s">
        <v>420</v>
      </c>
    </row>
    <row r="19706">
      <c r="A19706" s="7">
        <f t="shared" si="1"/>
        <v>17050</v>
      </c>
      <c r="B19706" s="5" t="s">
        <v>17290</v>
      </c>
      <c r="C19706" s="6" t="s">
        <v>1342</v>
      </c>
    </row>
    <row r="19707">
      <c r="A19707" s="7">
        <f t="shared" si="1"/>
        <v>17051</v>
      </c>
      <c r="B19707" s="5" t="s">
        <v>17291</v>
      </c>
      <c r="C19707" s="6" t="s">
        <v>1342</v>
      </c>
    </row>
    <row r="19708">
      <c r="A19708" s="7">
        <f t="shared" si="1"/>
        <v>17052</v>
      </c>
      <c r="B19708" s="5" t="s">
        <v>17292</v>
      </c>
      <c r="C19708" s="6" t="s">
        <v>393</v>
      </c>
    </row>
    <row r="19709">
      <c r="A19709" s="7">
        <f t="shared" si="1"/>
        <v>17053</v>
      </c>
      <c r="B19709" s="5" t="s">
        <v>17293</v>
      </c>
      <c r="C19709" s="6" t="s">
        <v>989</v>
      </c>
    </row>
    <row r="19710">
      <c r="A19710" s="7">
        <f t="shared" si="1"/>
        <v>17054</v>
      </c>
      <c r="B19710" s="5" t="s">
        <v>17294</v>
      </c>
      <c r="C19710" s="6" t="s">
        <v>1360</v>
      </c>
    </row>
    <row r="19711">
      <c r="A19711" s="7">
        <f t="shared" si="1"/>
        <v>17055</v>
      </c>
      <c r="B19711" s="5" t="s">
        <v>17295</v>
      </c>
      <c r="C19711" s="6" t="s">
        <v>1040</v>
      </c>
    </row>
    <row r="19712">
      <c r="A19712" s="7">
        <f t="shared" si="1"/>
        <v>17056</v>
      </c>
      <c r="B19712" s="5" t="s">
        <v>17296</v>
      </c>
      <c r="C19712" s="6" t="s">
        <v>467</v>
      </c>
    </row>
    <row r="19713">
      <c r="A19713" s="7">
        <f t="shared" si="1"/>
        <v>17057</v>
      </c>
      <c r="B19713" s="5" t="s">
        <v>17297</v>
      </c>
      <c r="C19713" s="6" t="s">
        <v>6</v>
      </c>
    </row>
    <row r="19714">
      <c r="A19714" s="7">
        <f t="shared" si="1"/>
        <v>17058</v>
      </c>
      <c r="B19714" s="5" t="s">
        <v>17298</v>
      </c>
      <c r="C19714" s="6" t="s">
        <v>714</v>
      </c>
    </row>
    <row r="19715">
      <c r="A19715" s="7">
        <f t="shared" si="1"/>
        <v>17059</v>
      </c>
      <c r="B19715" s="8" t="s">
        <v>17299</v>
      </c>
      <c r="C19715" s="9" t="s">
        <v>547</v>
      </c>
    </row>
    <row r="19716">
      <c r="A19716" s="7">
        <f t="shared" si="1"/>
        <v>17060</v>
      </c>
      <c r="B19716" s="5" t="s">
        <v>17300</v>
      </c>
      <c r="C19716" s="6" t="s">
        <v>1248</v>
      </c>
    </row>
    <row r="19717">
      <c r="A19717" s="7">
        <f t="shared" si="1"/>
        <v>17061</v>
      </c>
      <c r="B19717" s="5" t="s">
        <v>17301</v>
      </c>
      <c r="C19717" s="6" t="s">
        <v>20</v>
      </c>
    </row>
    <row r="19718">
      <c r="A19718" s="7">
        <f t="shared" si="1"/>
        <v>17062</v>
      </c>
      <c r="B19718" s="5" t="s">
        <v>17302</v>
      </c>
      <c r="C19718" s="6" t="s">
        <v>420</v>
      </c>
    </row>
    <row r="19719">
      <c r="A19719" s="7">
        <f t="shared" si="1"/>
        <v>17063</v>
      </c>
      <c r="B19719" s="5" t="s">
        <v>17303</v>
      </c>
      <c r="C19719" s="6" t="s">
        <v>15</v>
      </c>
    </row>
    <row r="19720">
      <c r="A19720" s="7">
        <f t="shared" si="1"/>
        <v>17064</v>
      </c>
      <c r="B19720" s="5" t="s">
        <v>17304</v>
      </c>
      <c r="C19720" s="6" t="s">
        <v>471</v>
      </c>
    </row>
    <row r="19721">
      <c r="A19721" s="7">
        <f t="shared" si="1"/>
        <v>17065</v>
      </c>
      <c r="B19721" s="5" t="s">
        <v>17305</v>
      </c>
      <c r="C19721" s="6" t="s">
        <v>86</v>
      </c>
    </row>
    <row r="19722">
      <c r="A19722" s="7">
        <f t="shared" si="1"/>
        <v>17066</v>
      </c>
      <c r="B19722" s="5" t="s">
        <v>17306</v>
      </c>
      <c r="C19722" s="6" t="s">
        <v>32</v>
      </c>
    </row>
    <row r="19723">
      <c r="A19723" s="7">
        <f t="shared" si="1"/>
        <v>17067</v>
      </c>
      <c r="B19723" s="5" t="s">
        <v>17307</v>
      </c>
      <c r="C19723" s="6" t="s">
        <v>714</v>
      </c>
    </row>
    <row r="19724">
      <c r="A19724" s="7">
        <f t="shared" si="1"/>
        <v>17068</v>
      </c>
      <c r="B19724" s="5" t="s">
        <v>17308</v>
      </c>
      <c r="C19724" s="6" t="s">
        <v>683</v>
      </c>
    </row>
    <row r="19725">
      <c r="A19725" s="7">
        <f t="shared" si="1"/>
        <v>17069</v>
      </c>
      <c r="B19725" s="5" t="s">
        <v>17309</v>
      </c>
      <c r="C19725" s="6" t="s">
        <v>714</v>
      </c>
    </row>
    <row r="19726">
      <c r="A19726" s="7">
        <f t="shared" si="1"/>
        <v>17070</v>
      </c>
      <c r="B19726" s="5" t="s">
        <v>17310</v>
      </c>
      <c r="C19726" s="6" t="s">
        <v>32</v>
      </c>
    </row>
    <row r="19727">
      <c r="A19727" s="7">
        <f t="shared" si="1"/>
        <v>17071</v>
      </c>
      <c r="B19727" s="8" t="s">
        <v>17311</v>
      </c>
      <c r="C19727" s="9" t="s">
        <v>88</v>
      </c>
    </row>
    <row r="19728">
      <c r="A19728" s="7">
        <f t="shared" si="1"/>
        <v>17072</v>
      </c>
      <c r="B19728" s="5" t="s">
        <v>17312</v>
      </c>
      <c r="C19728" s="6" t="s">
        <v>59</v>
      </c>
    </row>
    <row r="19729">
      <c r="A19729" s="7">
        <f t="shared" si="1"/>
        <v>17073</v>
      </c>
      <c r="B19729" s="5" t="s">
        <v>17313</v>
      </c>
      <c r="C19729" s="6" t="s">
        <v>59</v>
      </c>
    </row>
    <row r="19730">
      <c r="A19730" s="7">
        <f t="shared" si="1"/>
        <v>17074</v>
      </c>
      <c r="B19730" s="5" t="s">
        <v>17314</v>
      </c>
      <c r="C19730" s="6" t="s">
        <v>530</v>
      </c>
    </row>
    <row r="19731">
      <c r="A19731" s="7">
        <f t="shared" si="1"/>
        <v>17075</v>
      </c>
      <c r="B19731" s="8" t="s">
        <v>17315</v>
      </c>
      <c r="C19731" s="9" t="s">
        <v>530</v>
      </c>
    </row>
    <row r="19732">
      <c r="A19732" s="7">
        <f t="shared" si="1"/>
        <v>17076</v>
      </c>
      <c r="B19732" s="5" t="s">
        <v>17316</v>
      </c>
      <c r="C19732" s="6" t="s">
        <v>78</v>
      </c>
    </row>
    <row r="19733">
      <c r="A19733" s="7">
        <f t="shared" si="1"/>
        <v>17077</v>
      </c>
      <c r="B19733" s="5" t="s">
        <v>17317</v>
      </c>
      <c r="C19733" s="6" t="s">
        <v>59</v>
      </c>
    </row>
    <row r="19734">
      <c r="A19734" s="7">
        <f t="shared" si="1"/>
        <v>17078</v>
      </c>
      <c r="B19734" s="5" t="s">
        <v>17318</v>
      </c>
      <c r="C19734" s="6" t="s">
        <v>393</v>
      </c>
    </row>
    <row r="19735">
      <c r="A19735" s="7">
        <f t="shared" si="1"/>
        <v>17079</v>
      </c>
      <c r="B19735" s="5" t="s">
        <v>17319</v>
      </c>
      <c r="C19735" s="6" t="s">
        <v>393</v>
      </c>
    </row>
    <row r="19736">
      <c r="A19736" s="7">
        <f t="shared" si="1"/>
        <v>17080</v>
      </c>
      <c r="B19736" s="5" t="s">
        <v>17320</v>
      </c>
      <c r="C19736" s="6" t="s">
        <v>393</v>
      </c>
    </row>
    <row r="19737">
      <c r="A19737" s="7">
        <f t="shared" si="1"/>
        <v>17081</v>
      </c>
      <c r="B19737" s="5" t="s">
        <v>17321</v>
      </c>
      <c r="C19737" s="6" t="s">
        <v>393</v>
      </c>
    </row>
    <row r="19738">
      <c r="A19738" s="7">
        <f t="shared" si="1"/>
        <v>17082</v>
      </c>
      <c r="B19738" s="5" t="s">
        <v>17322</v>
      </c>
      <c r="C19738" s="6" t="s">
        <v>393</v>
      </c>
    </row>
    <row r="19739">
      <c r="A19739" s="7">
        <f t="shared" si="1"/>
        <v>17083</v>
      </c>
      <c r="B19739" s="5" t="s">
        <v>17323</v>
      </c>
      <c r="C19739" s="6" t="s">
        <v>86</v>
      </c>
    </row>
    <row r="19740">
      <c r="A19740" s="7">
        <f t="shared" si="1"/>
        <v>17084</v>
      </c>
      <c r="B19740" s="5" t="s">
        <v>17324</v>
      </c>
      <c r="C19740" s="6" t="s">
        <v>78</v>
      </c>
    </row>
    <row r="19741">
      <c r="A19741" s="7">
        <f t="shared" si="1"/>
        <v>17085</v>
      </c>
      <c r="B19741" s="5" t="s">
        <v>17325</v>
      </c>
      <c r="C19741" s="6" t="s">
        <v>74</v>
      </c>
    </row>
    <row r="19742">
      <c r="A19742" s="7">
        <f t="shared" si="1"/>
        <v>17086</v>
      </c>
      <c r="B19742" s="5" t="s">
        <v>17326</v>
      </c>
      <c r="C19742" s="6" t="s">
        <v>731</v>
      </c>
    </row>
    <row r="19743">
      <c r="A19743" s="7">
        <f t="shared" si="1"/>
        <v>17087</v>
      </c>
      <c r="B19743" s="5" t="s">
        <v>17327</v>
      </c>
      <c r="C19743" s="6" t="s">
        <v>393</v>
      </c>
    </row>
    <row r="19744">
      <c r="A19744" s="7">
        <f t="shared" si="1"/>
        <v>17088</v>
      </c>
      <c r="B19744" s="8" t="s">
        <v>17328</v>
      </c>
      <c r="C19744" s="9" t="s">
        <v>547</v>
      </c>
    </row>
    <row r="19745">
      <c r="A19745" s="7">
        <f t="shared" si="1"/>
        <v>17089</v>
      </c>
      <c r="B19745" s="8" t="s">
        <v>17329</v>
      </c>
      <c r="C19745" s="9" t="s">
        <v>64</v>
      </c>
    </row>
    <row r="19746">
      <c r="A19746" s="7">
        <f t="shared" si="1"/>
        <v>17090</v>
      </c>
      <c r="B19746" s="5" t="s">
        <v>17330</v>
      </c>
      <c r="C19746" s="6" t="s">
        <v>367</v>
      </c>
    </row>
    <row r="19747">
      <c r="A19747" s="7">
        <f t="shared" si="1"/>
        <v>17091</v>
      </c>
      <c r="B19747" s="5" t="s">
        <v>17331</v>
      </c>
      <c r="C19747" s="6" t="s">
        <v>367</v>
      </c>
    </row>
    <row r="19748">
      <c r="A19748" s="7">
        <f t="shared" si="1"/>
        <v>17092</v>
      </c>
      <c r="B19748" s="5" t="s">
        <v>17332</v>
      </c>
      <c r="C19748" s="6" t="s">
        <v>356</v>
      </c>
    </row>
    <row r="19749">
      <c r="A19749" s="7">
        <f t="shared" si="1"/>
        <v>17093</v>
      </c>
      <c r="B19749" s="8" t="s">
        <v>17333</v>
      </c>
      <c r="C19749" s="9" t="s">
        <v>64</v>
      </c>
    </row>
    <row r="19750">
      <c r="A19750" s="7">
        <f t="shared" si="1"/>
        <v>17093</v>
      </c>
      <c r="B19750" s="8" t="s">
        <v>17333</v>
      </c>
      <c r="C19750" s="6" t="s">
        <v>1012</v>
      </c>
    </row>
    <row r="19751">
      <c r="A19751" s="7">
        <f t="shared" si="1"/>
        <v>17094</v>
      </c>
      <c r="B19751" s="8" t="s">
        <v>17334</v>
      </c>
      <c r="C19751" s="9" t="s">
        <v>52</v>
      </c>
    </row>
    <row r="19752">
      <c r="A19752" s="7">
        <f t="shared" si="1"/>
        <v>17095</v>
      </c>
      <c r="B19752" s="5" t="s">
        <v>17335</v>
      </c>
      <c r="C19752" s="6" t="s">
        <v>1376</v>
      </c>
    </row>
    <row r="19753">
      <c r="A19753" s="7">
        <f t="shared" si="1"/>
        <v>17096</v>
      </c>
      <c r="B19753" s="5" t="s">
        <v>17336</v>
      </c>
      <c r="C19753" s="6" t="s">
        <v>727</v>
      </c>
    </row>
    <row r="19754">
      <c r="A19754" s="7">
        <f t="shared" si="1"/>
        <v>17097</v>
      </c>
      <c r="B19754" s="5" t="s">
        <v>17337</v>
      </c>
      <c r="C19754" s="6" t="s">
        <v>727</v>
      </c>
    </row>
    <row r="19755">
      <c r="A19755" s="7">
        <f t="shared" si="1"/>
        <v>17098</v>
      </c>
      <c r="B19755" s="5" t="s">
        <v>17338</v>
      </c>
      <c r="C19755" s="6" t="s">
        <v>727</v>
      </c>
    </row>
    <row r="19756">
      <c r="A19756" s="7">
        <f t="shared" si="1"/>
        <v>17099</v>
      </c>
      <c r="B19756" s="5" t="s">
        <v>17339</v>
      </c>
      <c r="C19756" s="6" t="s">
        <v>727</v>
      </c>
    </row>
    <row r="19757">
      <c r="A19757" s="7">
        <f t="shared" si="1"/>
        <v>17100</v>
      </c>
      <c r="B19757" s="5" t="s">
        <v>17340</v>
      </c>
      <c r="C19757" s="6" t="s">
        <v>727</v>
      </c>
    </row>
    <row r="19758">
      <c r="A19758" s="7">
        <f t="shared" si="1"/>
        <v>17101</v>
      </c>
      <c r="B19758" s="5" t="s">
        <v>17341</v>
      </c>
      <c r="C19758" s="6" t="s">
        <v>727</v>
      </c>
    </row>
    <row r="19759">
      <c r="A19759" s="7">
        <f t="shared" si="1"/>
        <v>17102</v>
      </c>
      <c r="B19759" s="5" t="s">
        <v>17342</v>
      </c>
      <c r="C19759" s="6" t="s">
        <v>727</v>
      </c>
    </row>
    <row r="19760">
      <c r="A19760" s="7">
        <f t="shared" si="1"/>
        <v>17103</v>
      </c>
      <c r="B19760" s="5" t="s">
        <v>17343</v>
      </c>
      <c r="C19760" s="6" t="s">
        <v>681</v>
      </c>
    </row>
    <row r="19761">
      <c r="A19761" s="7">
        <f t="shared" si="1"/>
        <v>17104</v>
      </c>
      <c r="B19761" s="5" t="s">
        <v>17344</v>
      </c>
      <c r="C19761" s="6" t="s">
        <v>681</v>
      </c>
    </row>
    <row r="19762">
      <c r="A19762" s="7">
        <f t="shared" si="1"/>
        <v>17105</v>
      </c>
      <c r="B19762" s="5" t="s">
        <v>17345</v>
      </c>
      <c r="C19762" s="6" t="s">
        <v>591</v>
      </c>
    </row>
    <row r="19763">
      <c r="A19763" s="7">
        <f t="shared" si="1"/>
        <v>17106</v>
      </c>
      <c r="B19763" s="8" t="s">
        <v>17346</v>
      </c>
      <c r="C19763" s="9" t="s">
        <v>76</v>
      </c>
    </row>
    <row r="19764">
      <c r="A19764" s="7">
        <f t="shared" si="1"/>
        <v>17107</v>
      </c>
      <c r="B19764" s="5" t="s">
        <v>17347</v>
      </c>
      <c r="C19764" s="6" t="s">
        <v>681</v>
      </c>
    </row>
    <row r="19765">
      <c r="A19765" s="7">
        <f t="shared" si="1"/>
        <v>17108</v>
      </c>
      <c r="B19765" s="5" t="s">
        <v>17348</v>
      </c>
      <c r="C19765" s="6" t="s">
        <v>727</v>
      </c>
    </row>
    <row r="19766">
      <c r="A19766" s="7">
        <f t="shared" si="1"/>
        <v>17109</v>
      </c>
      <c r="B19766" s="5" t="s">
        <v>17349</v>
      </c>
      <c r="C19766" s="6" t="s">
        <v>681</v>
      </c>
    </row>
    <row r="19767">
      <c r="A19767" s="7">
        <f t="shared" si="1"/>
        <v>17110</v>
      </c>
      <c r="B19767" s="5" t="s">
        <v>17350</v>
      </c>
      <c r="C19767" s="6" t="s">
        <v>727</v>
      </c>
    </row>
    <row r="19768">
      <c r="A19768" s="7">
        <f t="shared" si="1"/>
        <v>17111</v>
      </c>
      <c r="B19768" s="5" t="s">
        <v>17351</v>
      </c>
      <c r="C19768" s="6" t="s">
        <v>547</v>
      </c>
    </row>
    <row r="19769">
      <c r="A19769" s="7">
        <f t="shared" si="1"/>
        <v>17112</v>
      </c>
      <c r="B19769" s="15" t="s">
        <v>17352</v>
      </c>
      <c r="C19769" s="11" t="s">
        <v>423</v>
      </c>
    </row>
    <row r="19770">
      <c r="A19770" s="7">
        <f t="shared" si="1"/>
        <v>17113</v>
      </c>
      <c r="B19770" s="5" t="s">
        <v>17353</v>
      </c>
      <c r="C19770" s="6" t="s">
        <v>727</v>
      </c>
    </row>
    <row r="19771">
      <c r="A19771" s="7">
        <f t="shared" si="1"/>
        <v>17114</v>
      </c>
      <c r="B19771" s="5" t="s">
        <v>17354</v>
      </c>
      <c r="C19771" s="6" t="s">
        <v>681</v>
      </c>
    </row>
    <row r="19772">
      <c r="A19772" s="7">
        <f t="shared" si="1"/>
        <v>17114</v>
      </c>
      <c r="B19772" s="8" t="s">
        <v>17354</v>
      </c>
      <c r="C19772" s="6" t="s">
        <v>1012</v>
      </c>
    </row>
    <row r="19773">
      <c r="A19773" s="7">
        <f t="shared" si="1"/>
        <v>17115</v>
      </c>
      <c r="B19773" s="5" t="s">
        <v>17355</v>
      </c>
      <c r="C19773" s="6" t="s">
        <v>727</v>
      </c>
    </row>
    <row r="19774">
      <c r="A19774" s="7">
        <f t="shared" si="1"/>
        <v>17116</v>
      </c>
      <c r="B19774" s="5" t="s">
        <v>17356</v>
      </c>
      <c r="C19774" s="6" t="s">
        <v>727</v>
      </c>
    </row>
    <row r="19775">
      <c r="A19775" s="7">
        <f t="shared" si="1"/>
        <v>17117</v>
      </c>
      <c r="B19775" s="5" t="s">
        <v>17357</v>
      </c>
      <c r="C19775" s="6" t="s">
        <v>547</v>
      </c>
    </row>
    <row r="19776">
      <c r="A19776" s="7">
        <f t="shared" si="1"/>
        <v>17118</v>
      </c>
      <c r="B19776" s="5" t="s">
        <v>17358</v>
      </c>
      <c r="C19776" s="6" t="s">
        <v>727</v>
      </c>
    </row>
    <row r="19777">
      <c r="A19777" s="7">
        <f t="shared" si="1"/>
        <v>17119</v>
      </c>
      <c r="B19777" s="5" t="s">
        <v>17359</v>
      </c>
      <c r="C19777" s="6" t="s">
        <v>727</v>
      </c>
    </row>
    <row r="19778">
      <c r="A19778" s="7">
        <f t="shared" si="1"/>
        <v>17120</v>
      </c>
      <c r="B19778" s="5" t="s">
        <v>17360</v>
      </c>
      <c r="C19778" s="6" t="s">
        <v>727</v>
      </c>
    </row>
    <row r="19779">
      <c r="A19779" s="7">
        <f t="shared" si="1"/>
        <v>17121</v>
      </c>
      <c r="B19779" s="5" t="s">
        <v>17361</v>
      </c>
      <c r="C19779" s="6" t="s">
        <v>727</v>
      </c>
    </row>
    <row r="19780">
      <c r="A19780" s="7">
        <f t="shared" si="1"/>
        <v>17122</v>
      </c>
      <c r="B19780" s="5" t="s">
        <v>17362</v>
      </c>
      <c r="C19780" s="6" t="s">
        <v>727</v>
      </c>
    </row>
    <row r="19781">
      <c r="A19781" s="7">
        <f t="shared" si="1"/>
        <v>17123</v>
      </c>
      <c r="B19781" s="5" t="s">
        <v>17363</v>
      </c>
      <c r="C19781" s="6" t="s">
        <v>727</v>
      </c>
    </row>
    <row r="19782">
      <c r="A19782" s="7">
        <f t="shared" si="1"/>
        <v>17124</v>
      </c>
      <c r="B19782" s="5" t="s">
        <v>17364</v>
      </c>
      <c r="C19782" s="6" t="s">
        <v>727</v>
      </c>
    </row>
    <row r="19783">
      <c r="A19783" s="7">
        <f t="shared" si="1"/>
        <v>17125</v>
      </c>
      <c r="B19783" s="5" t="s">
        <v>17365</v>
      </c>
      <c r="C19783" s="6" t="s">
        <v>727</v>
      </c>
    </row>
    <row r="19784">
      <c r="A19784" s="7">
        <f t="shared" si="1"/>
        <v>17126</v>
      </c>
      <c r="B19784" s="5" t="s">
        <v>17366</v>
      </c>
      <c r="C19784" s="6" t="s">
        <v>727</v>
      </c>
    </row>
    <row r="19785">
      <c r="A19785" s="7">
        <f t="shared" si="1"/>
        <v>17127</v>
      </c>
      <c r="B19785" s="5" t="s">
        <v>17367</v>
      </c>
      <c r="C19785" s="6" t="s">
        <v>681</v>
      </c>
    </row>
    <row r="19786">
      <c r="A19786" s="7">
        <f t="shared" si="1"/>
        <v>17128</v>
      </c>
      <c r="B19786" s="5" t="s">
        <v>17368</v>
      </c>
      <c r="C19786" s="6" t="s">
        <v>681</v>
      </c>
    </row>
    <row r="19787">
      <c r="A19787" s="7">
        <f t="shared" si="1"/>
        <v>17129</v>
      </c>
      <c r="B19787" s="5" t="s">
        <v>17369</v>
      </c>
      <c r="C19787" s="6" t="s">
        <v>681</v>
      </c>
    </row>
    <row r="19788">
      <c r="A19788" s="7">
        <f t="shared" si="1"/>
        <v>17130</v>
      </c>
      <c r="B19788" s="5" t="s">
        <v>17370</v>
      </c>
      <c r="C19788" s="6" t="s">
        <v>681</v>
      </c>
    </row>
    <row r="19789">
      <c r="A19789" s="7">
        <f t="shared" si="1"/>
        <v>17131</v>
      </c>
      <c r="B19789" s="5" t="s">
        <v>17371</v>
      </c>
      <c r="C19789" s="6" t="s">
        <v>681</v>
      </c>
    </row>
    <row r="19790">
      <c r="A19790" s="7">
        <f t="shared" si="1"/>
        <v>17132</v>
      </c>
      <c r="B19790" s="5" t="s">
        <v>17372</v>
      </c>
      <c r="C19790" s="6" t="s">
        <v>727</v>
      </c>
    </row>
    <row r="19791">
      <c r="A19791" s="7">
        <f t="shared" si="1"/>
        <v>17133</v>
      </c>
      <c r="B19791" s="5" t="s">
        <v>17373</v>
      </c>
      <c r="C19791" s="6" t="s">
        <v>727</v>
      </c>
    </row>
    <row r="19792">
      <c r="A19792" s="7">
        <f t="shared" si="1"/>
        <v>17134</v>
      </c>
      <c r="B19792" s="5" t="s">
        <v>17374</v>
      </c>
      <c r="C19792" s="6" t="s">
        <v>727</v>
      </c>
    </row>
    <row r="19793">
      <c r="A19793" s="7">
        <f t="shared" si="1"/>
        <v>17135</v>
      </c>
      <c r="B19793" s="5" t="s">
        <v>17375</v>
      </c>
      <c r="C19793" s="6" t="s">
        <v>727</v>
      </c>
    </row>
    <row r="19794">
      <c r="A19794" s="7">
        <f t="shared" si="1"/>
        <v>17136</v>
      </c>
      <c r="B19794" s="5" t="s">
        <v>17376</v>
      </c>
      <c r="C19794" s="6" t="s">
        <v>727</v>
      </c>
    </row>
    <row r="19795">
      <c r="A19795" s="7">
        <f t="shared" si="1"/>
        <v>17137</v>
      </c>
      <c r="B19795" s="5" t="s">
        <v>17377</v>
      </c>
      <c r="C19795" s="6" t="s">
        <v>727</v>
      </c>
    </row>
    <row r="19796">
      <c r="A19796" s="7">
        <f t="shared" si="1"/>
        <v>17138</v>
      </c>
      <c r="B19796" s="8" t="s">
        <v>17378</v>
      </c>
      <c r="C19796" s="9" t="s">
        <v>547</v>
      </c>
    </row>
    <row r="19797">
      <c r="A19797" s="7">
        <f t="shared" si="1"/>
        <v>17139</v>
      </c>
      <c r="B19797" s="8" t="s">
        <v>17379</v>
      </c>
      <c r="C19797" s="9" t="s">
        <v>547</v>
      </c>
    </row>
    <row r="19798">
      <c r="A19798" s="7">
        <f t="shared" si="1"/>
        <v>17140</v>
      </c>
      <c r="B19798" s="8" t="s">
        <v>17380</v>
      </c>
      <c r="C19798" s="9" t="s">
        <v>60</v>
      </c>
    </row>
    <row r="19799">
      <c r="A19799" s="7">
        <f t="shared" si="1"/>
        <v>17140</v>
      </c>
      <c r="B19799" s="8" t="s">
        <v>17380</v>
      </c>
      <c r="C19799" s="9" t="s">
        <v>142</v>
      </c>
    </row>
    <row r="19800">
      <c r="A19800" s="7">
        <f t="shared" si="1"/>
        <v>17141</v>
      </c>
      <c r="B19800" s="5" t="s">
        <v>17381</v>
      </c>
      <c r="C19800" s="6" t="s">
        <v>727</v>
      </c>
    </row>
    <row r="19801">
      <c r="A19801" s="7">
        <f t="shared" si="1"/>
        <v>17142</v>
      </c>
      <c r="B19801" s="5" t="s">
        <v>17382</v>
      </c>
      <c r="C19801" s="6" t="s">
        <v>727</v>
      </c>
    </row>
    <row r="19802">
      <c r="A19802" s="7">
        <f t="shared" si="1"/>
        <v>17143</v>
      </c>
      <c r="B19802" s="5" t="s">
        <v>17383</v>
      </c>
      <c r="C19802" s="6" t="s">
        <v>727</v>
      </c>
    </row>
    <row r="19803">
      <c r="A19803" s="7">
        <f t="shared" si="1"/>
        <v>17144</v>
      </c>
      <c r="B19803" s="8" t="s">
        <v>17384</v>
      </c>
      <c r="C19803" s="9" t="s">
        <v>64</v>
      </c>
    </row>
    <row r="19804">
      <c r="A19804" s="7">
        <f t="shared" si="1"/>
        <v>17145</v>
      </c>
      <c r="B19804" s="5" t="s">
        <v>17385</v>
      </c>
      <c r="C19804" s="6" t="s">
        <v>681</v>
      </c>
    </row>
    <row r="19805">
      <c r="A19805" s="7">
        <f t="shared" si="1"/>
        <v>17146</v>
      </c>
      <c r="B19805" s="5" t="s">
        <v>17386</v>
      </c>
      <c r="C19805" s="6" t="s">
        <v>765</v>
      </c>
    </row>
    <row r="19806">
      <c r="A19806" s="7">
        <f t="shared" si="1"/>
        <v>17147</v>
      </c>
      <c r="B19806" s="8" t="s">
        <v>17387</v>
      </c>
      <c r="C19806" s="9" t="s">
        <v>845</v>
      </c>
    </row>
    <row r="19807">
      <c r="A19807" s="7">
        <f t="shared" si="1"/>
        <v>17148</v>
      </c>
      <c r="B19807" s="5" t="s">
        <v>17388</v>
      </c>
      <c r="C19807" s="6" t="s">
        <v>362</v>
      </c>
    </row>
    <row r="19808">
      <c r="A19808" s="7">
        <f t="shared" si="1"/>
        <v>17149</v>
      </c>
      <c r="B19808" s="5" t="s">
        <v>17389</v>
      </c>
      <c r="C19808" s="6" t="s">
        <v>765</v>
      </c>
    </row>
    <row r="19809">
      <c r="A19809" s="7">
        <f t="shared" si="1"/>
        <v>17150</v>
      </c>
      <c r="B19809" s="16" t="s">
        <v>17390</v>
      </c>
      <c r="C19809" s="6" t="s">
        <v>1235</v>
      </c>
    </row>
    <row r="19810">
      <c r="A19810" s="7">
        <f t="shared" si="1"/>
        <v>17151</v>
      </c>
      <c r="B19810" s="5" t="s">
        <v>17391</v>
      </c>
      <c r="C19810" s="6" t="s">
        <v>1856</v>
      </c>
    </row>
    <row r="19811">
      <c r="A19811" s="7">
        <f t="shared" si="1"/>
        <v>17152</v>
      </c>
      <c r="B19811" s="5" t="s">
        <v>17392</v>
      </c>
      <c r="C19811" s="6" t="s">
        <v>1856</v>
      </c>
    </row>
    <row r="19812">
      <c r="A19812" s="7">
        <f t="shared" si="1"/>
        <v>17153</v>
      </c>
      <c r="B19812" s="5" t="s">
        <v>17393</v>
      </c>
      <c r="C19812" s="6" t="s">
        <v>1207</v>
      </c>
    </row>
    <row r="19813">
      <c r="A19813" s="7">
        <f t="shared" si="1"/>
        <v>17154</v>
      </c>
      <c r="B19813" s="5" t="s">
        <v>17394</v>
      </c>
      <c r="C19813" s="6" t="s">
        <v>1267</v>
      </c>
    </row>
    <row r="19814">
      <c r="A19814" s="7">
        <f t="shared" si="1"/>
        <v>17155</v>
      </c>
      <c r="B19814" s="8" t="s">
        <v>17395</v>
      </c>
      <c r="C19814" s="9" t="s">
        <v>416</v>
      </c>
    </row>
    <row r="19815">
      <c r="A19815" s="7">
        <f t="shared" si="1"/>
        <v>17156</v>
      </c>
      <c r="B19815" s="5" t="s">
        <v>17396</v>
      </c>
      <c r="C19815" s="6" t="s">
        <v>74</v>
      </c>
    </row>
    <row r="19816">
      <c r="A19816" s="7">
        <f t="shared" si="1"/>
        <v>17157</v>
      </c>
      <c r="B19816" s="5" t="s">
        <v>17397</v>
      </c>
      <c r="C19816" s="6" t="s">
        <v>362</v>
      </c>
    </row>
    <row r="19817">
      <c r="A19817" s="7">
        <f t="shared" si="1"/>
        <v>17158</v>
      </c>
      <c r="B19817" s="8" t="s">
        <v>17398</v>
      </c>
      <c r="C19817" s="9" t="s">
        <v>530</v>
      </c>
    </row>
    <row r="19818">
      <c r="A19818" s="7">
        <f t="shared" si="1"/>
        <v>17159</v>
      </c>
      <c r="B19818" s="8" t="s">
        <v>17399</v>
      </c>
      <c r="C19818" s="9" t="s">
        <v>616</v>
      </c>
    </row>
    <row r="19819">
      <c r="A19819" s="7">
        <f t="shared" si="1"/>
        <v>17160</v>
      </c>
      <c r="B19819" s="8" t="s">
        <v>17400</v>
      </c>
      <c r="C19819" s="9" t="s">
        <v>88</v>
      </c>
    </row>
    <row r="19820">
      <c r="A19820" s="7">
        <f t="shared" si="1"/>
        <v>17161</v>
      </c>
      <c r="B19820" s="8" t="s">
        <v>17401</v>
      </c>
      <c r="C19820" s="9" t="s">
        <v>939</v>
      </c>
    </row>
    <row r="19821">
      <c r="A19821" s="7">
        <f t="shared" si="1"/>
        <v>17162</v>
      </c>
      <c r="B19821" s="5" t="s">
        <v>17402</v>
      </c>
      <c r="C19821" s="6" t="s">
        <v>69</v>
      </c>
    </row>
    <row r="19822">
      <c r="A19822" s="7">
        <f t="shared" si="1"/>
        <v>17162</v>
      </c>
      <c r="B19822" s="5" t="s">
        <v>17402</v>
      </c>
      <c r="C19822" s="6" t="s">
        <v>655</v>
      </c>
    </row>
    <row r="19823">
      <c r="A19823" s="7">
        <f t="shared" si="1"/>
        <v>17163</v>
      </c>
      <c r="B19823" s="8" t="s">
        <v>17403</v>
      </c>
      <c r="C19823" s="9" t="s">
        <v>547</v>
      </c>
    </row>
    <row r="19824">
      <c r="A19824" s="7">
        <f t="shared" si="1"/>
        <v>17164</v>
      </c>
      <c r="B19824" s="5" t="s">
        <v>17404</v>
      </c>
      <c r="C19824" s="6" t="s">
        <v>32</v>
      </c>
    </row>
    <row r="19825">
      <c r="A19825" s="7">
        <f t="shared" si="1"/>
        <v>17165</v>
      </c>
      <c r="B19825" s="8" t="s">
        <v>17405</v>
      </c>
      <c r="C19825" s="9" t="s">
        <v>46</v>
      </c>
    </row>
    <row r="19826">
      <c r="A19826" s="7">
        <f t="shared" si="1"/>
        <v>17166</v>
      </c>
      <c r="B19826" s="5" t="s">
        <v>17406</v>
      </c>
      <c r="C19826" s="6" t="s">
        <v>393</v>
      </c>
    </row>
    <row r="19827">
      <c r="A19827" s="7">
        <f t="shared" si="1"/>
        <v>17167</v>
      </c>
      <c r="B19827" s="8" t="s">
        <v>17407</v>
      </c>
      <c r="C19827" s="9" t="s">
        <v>818</v>
      </c>
    </row>
    <row r="19828">
      <c r="A19828" s="7">
        <f t="shared" si="1"/>
        <v>17168</v>
      </c>
      <c r="B19828" s="15" t="s">
        <v>17408</v>
      </c>
      <c r="C19828" s="11" t="s">
        <v>423</v>
      </c>
    </row>
    <row r="19829">
      <c r="A19829" s="7">
        <f t="shared" si="1"/>
        <v>17169</v>
      </c>
      <c r="B19829" s="5" t="s">
        <v>17409</v>
      </c>
      <c r="C19829" s="6" t="s">
        <v>681</v>
      </c>
    </row>
    <row r="19830">
      <c r="A19830" s="7">
        <f t="shared" si="1"/>
        <v>17170</v>
      </c>
      <c r="B19830" s="8" t="s">
        <v>17410</v>
      </c>
      <c r="C19830" s="9" t="s">
        <v>64</v>
      </c>
    </row>
    <row r="19831">
      <c r="A19831" s="7">
        <f t="shared" si="1"/>
        <v>17171</v>
      </c>
      <c r="B19831" s="8" t="s">
        <v>17411</v>
      </c>
      <c r="C19831" s="9" t="s">
        <v>835</v>
      </c>
    </row>
    <row r="19832">
      <c r="A19832" s="7">
        <f t="shared" si="1"/>
        <v>17172</v>
      </c>
      <c r="B19832" s="5" t="s">
        <v>17412</v>
      </c>
      <c r="C19832" s="6" t="s">
        <v>346</v>
      </c>
    </row>
    <row r="19833">
      <c r="A19833" s="7">
        <f t="shared" si="1"/>
        <v>17173</v>
      </c>
      <c r="B19833" s="5" t="s">
        <v>17413</v>
      </c>
      <c r="C19833" s="6" t="s">
        <v>336</v>
      </c>
    </row>
    <row r="19834">
      <c r="A19834" s="7">
        <f t="shared" si="1"/>
        <v>17174</v>
      </c>
      <c r="B19834" s="5" t="s">
        <v>17414</v>
      </c>
      <c r="C19834" s="6" t="s">
        <v>91</v>
      </c>
    </row>
    <row r="19835">
      <c r="A19835" s="7">
        <f t="shared" si="1"/>
        <v>17174</v>
      </c>
      <c r="B19835" s="5" t="s">
        <v>17414</v>
      </c>
      <c r="C19835" s="6" t="s">
        <v>454</v>
      </c>
    </row>
    <row r="19836">
      <c r="A19836" s="7">
        <f t="shared" si="1"/>
        <v>17174</v>
      </c>
      <c r="B19836" s="5" t="s">
        <v>17414</v>
      </c>
      <c r="C19836" s="6" t="s">
        <v>14828</v>
      </c>
    </row>
    <row r="19837">
      <c r="A19837" s="7">
        <f t="shared" si="1"/>
        <v>17175</v>
      </c>
      <c r="B19837" s="5" t="s">
        <v>17415</v>
      </c>
      <c r="C19837" s="6" t="s">
        <v>34</v>
      </c>
    </row>
    <row r="19838">
      <c r="A19838" s="7">
        <f t="shared" si="1"/>
        <v>17176</v>
      </c>
      <c r="B19838" s="5" t="s">
        <v>17416</v>
      </c>
      <c r="C19838" s="6" t="s">
        <v>1376</v>
      </c>
    </row>
    <row r="19839">
      <c r="A19839" s="7">
        <f t="shared" si="1"/>
        <v>17177</v>
      </c>
      <c r="B19839" s="5" t="s">
        <v>17417</v>
      </c>
      <c r="C19839" s="6" t="s">
        <v>1376</v>
      </c>
    </row>
    <row r="19840">
      <c r="A19840" s="7">
        <f t="shared" si="1"/>
        <v>17178</v>
      </c>
      <c r="B19840" s="8" t="s">
        <v>17418</v>
      </c>
      <c r="C19840" s="9" t="s">
        <v>60</v>
      </c>
    </row>
    <row r="19841">
      <c r="A19841" s="7">
        <f t="shared" si="1"/>
        <v>17178</v>
      </c>
      <c r="B19841" s="8" t="s">
        <v>17418</v>
      </c>
      <c r="C19841" s="9" t="s">
        <v>54</v>
      </c>
    </row>
    <row r="19842">
      <c r="A19842" s="7">
        <f t="shared" si="1"/>
        <v>17179</v>
      </c>
      <c r="B19842" s="5" t="s">
        <v>17419</v>
      </c>
      <c r="C19842" s="6" t="s">
        <v>765</v>
      </c>
    </row>
    <row r="19843">
      <c r="A19843" s="7">
        <f t="shared" si="1"/>
        <v>17180</v>
      </c>
      <c r="B19843" s="8" t="s">
        <v>17420</v>
      </c>
      <c r="C19843" s="9" t="s">
        <v>24</v>
      </c>
    </row>
    <row r="19844">
      <c r="A19844" s="7">
        <f t="shared" si="1"/>
        <v>17180</v>
      </c>
      <c r="B19844" s="8" t="s">
        <v>17420</v>
      </c>
      <c r="C19844" s="9" t="s">
        <v>25</v>
      </c>
    </row>
    <row r="19845">
      <c r="A19845" s="7">
        <f t="shared" si="1"/>
        <v>17181</v>
      </c>
      <c r="B19845" s="8" t="s">
        <v>17421</v>
      </c>
      <c r="C19845" s="9" t="s">
        <v>64</v>
      </c>
    </row>
    <row r="19846">
      <c r="A19846" s="7">
        <f t="shared" si="1"/>
        <v>17182</v>
      </c>
      <c r="B19846" s="5" t="s">
        <v>17422</v>
      </c>
      <c r="C19846" s="6" t="s">
        <v>362</v>
      </c>
    </row>
    <row r="19847">
      <c r="A19847" s="7">
        <f t="shared" si="1"/>
        <v>17182</v>
      </c>
      <c r="B19847" s="8" t="s">
        <v>17422</v>
      </c>
      <c r="C19847" s="9" t="s">
        <v>64</v>
      </c>
    </row>
    <row r="19848">
      <c r="A19848" s="7">
        <f t="shared" si="1"/>
        <v>17183</v>
      </c>
      <c r="B19848" s="5" t="s">
        <v>17423</v>
      </c>
      <c r="C19848" s="6" t="s">
        <v>538</v>
      </c>
    </row>
    <row r="19849">
      <c r="A19849" s="7">
        <f t="shared" si="1"/>
        <v>17184</v>
      </c>
      <c r="B19849" s="8" t="s">
        <v>17424</v>
      </c>
      <c r="C19849" s="9" t="s">
        <v>54</v>
      </c>
    </row>
    <row r="19850">
      <c r="A19850" s="7">
        <f t="shared" si="1"/>
        <v>17185</v>
      </c>
      <c r="B19850" s="5" t="s">
        <v>17425</v>
      </c>
      <c r="C19850" s="6" t="s">
        <v>1856</v>
      </c>
    </row>
    <row r="19851">
      <c r="A19851" s="7">
        <f t="shared" si="1"/>
        <v>17186</v>
      </c>
      <c r="B19851" s="5" t="s">
        <v>17426</v>
      </c>
      <c r="C19851" s="6" t="s">
        <v>1324</v>
      </c>
    </row>
    <row r="19852">
      <c r="A19852" s="7">
        <f t="shared" si="1"/>
        <v>17187</v>
      </c>
      <c r="B19852" s="8" t="s">
        <v>17427</v>
      </c>
      <c r="C19852" s="9" t="s">
        <v>177</v>
      </c>
    </row>
    <row r="19853">
      <c r="A19853" s="7">
        <f t="shared" si="1"/>
        <v>17187</v>
      </c>
      <c r="B19853" s="8" t="s">
        <v>17427</v>
      </c>
      <c r="C19853" s="9" t="s">
        <v>25</v>
      </c>
    </row>
    <row r="19854">
      <c r="A19854" s="7">
        <f t="shared" si="1"/>
        <v>17188</v>
      </c>
      <c r="B19854" s="5" t="s">
        <v>17428</v>
      </c>
      <c r="C19854" s="6" t="s">
        <v>612</v>
      </c>
    </row>
    <row r="19855">
      <c r="A19855" s="7">
        <f t="shared" si="1"/>
        <v>17189</v>
      </c>
      <c r="B19855" s="8" t="s">
        <v>17429</v>
      </c>
      <c r="C19855" s="9" t="s">
        <v>24</v>
      </c>
    </row>
    <row r="19856">
      <c r="A19856" s="7">
        <f t="shared" si="1"/>
        <v>17190</v>
      </c>
      <c r="B19856" s="15" t="s">
        <v>17430</v>
      </c>
      <c r="C19856" s="11" t="s">
        <v>423</v>
      </c>
    </row>
    <row r="19857">
      <c r="A19857" s="7">
        <f t="shared" si="1"/>
        <v>17191</v>
      </c>
      <c r="B19857" s="5" t="s">
        <v>17431</v>
      </c>
      <c r="C19857" s="6" t="s">
        <v>426</v>
      </c>
    </row>
    <row r="19858">
      <c r="A19858" s="7">
        <f t="shared" si="1"/>
        <v>17192</v>
      </c>
      <c r="B19858" s="5" t="s">
        <v>17432</v>
      </c>
      <c r="C19858" s="6" t="s">
        <v>426</v>
      </c>
    </row>
    <row r="19859">
      <c r="A19859" s="7">
        <f t="shared" si="1"/>
        <v>17193</v>
      </c>
      <c r="B19859" s="8" t="s">
        <v>17433</v>
      </c>
      <c r="C19859" s="9" t="s">
        <v>162</v>
      </c>
    </row>
    <row r="19860">
      <c r="A19860" s="7">
        <f t="shared" si="1"/>
        <v>17193</v>
      </c>
      <c r="B19860" s="8" t="s">
        <v>17433</v>
      </c>
      <c r="C19860" s="9" t="s">
        <v>142</v>
      </c>
    </row>
    <row r="19861">
      <c r="A19861" s="7">
        <f t="shared" si="1"/>
        <v>17194</v>
      </c>
      <c r="B19861" s="8" t="s">
        <v>17434</v>
      </c>
      <c r="C19861" s="9" t="s">
        <v>24</v>
      </c>
    </row>
    <row r="19862">
      <c r="A19862" s="7">
        <f t="shared" si="1"/>
        <v>17195</v>
      </c>
      <c r="B19862" s="5" t="s">
        <v>17435</v>
      </c>
      <c r="C19862" s="6" t="s">
        <v>426</v>
      </c>
    </row>
    <row r="19863">
      <c r="A19863" s="7">
        <f t="shared" si="1"/>
        <v>17196</v>
      </c>
      <c r="B19863" s="5" t="s">
        <v>17436</v>
      </c>
      <c r="C19863" s="6" t="s">
        <v>1007</v>
      </c>
    </row>
    <row r="19864">
      <c r="A19864" s="7">
        <f t="shared" si="1"/>
        <v>17197</v>
      </c>
      <c r="B19864" s="8" t="s">
        <v>17437</v>
      </c>
      <c r="C19864" s="9" t="s">
        <v>40</v>
      </c>
    </row>
    <row r="19865">
      <c r="A19865" s="7">
        <f t="shared" si="1"/>
        <v>17198</v>
      </c>
      <c r="B19865" s="5" t="s">
        <v>17438</v>
      </c>
      <c r="C19865" s="6" t="s">
        <v>681</v>
      </c>
    </row>
    <row r="19866">
      <c r="A19866" s="7">
        <f t="shared" si="1"/>
        <v>17199</v>
      </c>
      <c r="B19866" s="8" t="s">
        <v>17439</v>
      </c>
      <c r="C19866" s="9" t="s">
        <v>40</v>
      </c>
    </row>
    <row r="19867">
      <c r="A19867" s="7">
        <f t="shared" si="1"/>
        <v>17200</v>
      </c>
      <c r="B19867" s="8" t="s">
        <v>17440</v>
      </c>
      <c r="C19867" s="9" t="s">
        <v>40</v>
      </c>
    </row>
    <row r="19868">
      <c r="A19868" s="7">
        <f t="shared" si="1"/>
        <v>17201</v>
      </c>
      <c r="B19868" s="5" t="s">
        <v>17441</v>
      </c>
      <c r="C19868" s="6" t="s">
        <v>1207</v>
      </c>
    </row>
    <row r="19869">
      <c r="A19869" s="7">
        <f t="shared" si="1"/>
        <v>17202</v>
      </c>
      <c r="B19869" s="5" t="s">
        <v>17442</v>
      </c>
      <c r="C19869" s="6" t="s">
        <v>324</v>
      </c>
    </row>
    <row r="19870">
      <c r="A19870" s="7">
        <f t="shared" si="1"/>
        <v>17203</v>
      </c>
      <c r="B19870" s="5" t="s">
        <v>17443</v>
      </c>
      <c r="C19870" s="6" t="s">
        <v>555</v>
      </c>
    </row>
    <row r="19871">
      <c r="A19871" s="7">
        <f t="shared" si="1"/>
        <v>17204</v>
      </c>
      <c r="B19871" s="8" t="s">
        <v>17444</v>
      </c>
      <c r="C19871" s="9" t="s">
        <v>64</v>
      </c>
    </row>
    <row r="19872">
      <c r="A19872" s="7">
        <f t="shared" si="1"/>
        <v>17205</v>
      </c>
      <c r="B19872" s="5" t="s">
        <v>17445</v>
      </c>
      <c r="C19872" s="6" t="s">
        <v>714</v>
      </c>
    </row>
    <row r="19873">
      <c r="A19873" s="7">
        <f t="shared" si="1"/>
        <v>17206</v>
      </c>
      <c r="B19873" s="5" t="s">
        <v>17446</v>
      </c>
      <c r="C19873" s="6" t="s">
        <v>714</v>
      </c>
    </row>
    <row r="19874">
      <c r="A19874" s="7">
        <f t="shared" si="1"/>
        <v>17207</v>
      </c>
      <c r="B19874" s="5" t="s">
        <v>17447</v>
      </c>
      <c r="C19874" s="6" t="s">
        <v>714</v>
      </c>
    </row>
    <row r="19875">
      <c r="A19875" s="7">
        <f t="shared" si="1"/>
        <v>17208</v>
      </c>
      <c r="B19875" s="8" t="s">
        <v>17448</v>
      </c>
      <c r="C19875" s="9" t="s">
        <v>416</v>
      </c>
    </row>
    <row r="19876">
      <c r="A19876" s="7">
        <f t="shared" si="1"/>
        <v>17208</v>
      </c>
      <c r="B19876" s="8" t="s">
        <v>17448</v>
      </c>
      <c r="C19876" s="9" t="s">
        <v>40</v>
      </c>
    </row>
    <row r="19877">
      <c r="A19877" s="7">
        <f t="shared" si="1"/>
        <v>17209</v>
      </c>
      <c r="B19877" s="5" t="s">
        <v>17449</v>
      </c>
      <c r="C19877" s="6" t="s">
        <v>97</v>
      </c>
    </row>
    <row r="19878">
      <c r="A19878" s="7">
        <f t="shared" si="1"/>
        <v>17210</v>
      </c>
      <c r="B19878" s="5" t="s">
        <v>17450</v>
      </c>
      <c r="C19878" s="6" t="s">
        <v>4</v>
      </c>
    </row>
    <row r="19879">
      <c r="A19879" s="7">
        <f t="shared" si="1"/>
        <v>17211</v>
      </c>
      <c r="B19879" s="5" t="s">
        <v>17451</v>
      </c>
      <c r="C19879" s="6" t="s">
        <v>4</v>
      </c>
    </row>
    <row r="19880">
      <c r="A19880" s="7">
        <f t="shared" si="1"/>
        <v>17212</v>
      </c>
      <c r="B19880" s="5" t="s">
        <v>17452</v>
      </c>
      <c r="C19880" s="6" t="s">
        <v>4</v>
      </c>
    </row>
    <row r="19881">
      <c r="A19881" s="7">
        <f t="shared" si="1"/>
        <v>17213</v>
      </c>
      <c r="B19881" s="5" t="s">
        <v>17453</v>
      </c>
      <c r="C19881" s="6" t="s">
        <v>74</v>
      </c>
    </row>
    <row r="19882">
      <c r="A19882" s="7">
        <f t="shared" si="1"/>
        <v>17214</v>
      </c>
      <c r="B19882" s="5" t="s">
        <v>17454</v>
      </c>
      <c r="C19882" s="6" t="s">
        <v>74</v>
      </c>
    </row>
    <row r="19883">
      <c r="A19883" s="7">
        <f t="shared" si="1"/>
        <v>17215</v>
      </c>
      <c r="B19883" s="5" t="s">
        <v>17455</v>
      </c>
      <c r="C19883" s="6" t="s">
        <v>765</v>
      </c>
    </row>
    <row r="19884">
      <c r="A19884" s="7">
        <f t="shared" si="1"/>
        <v>17216</v>
      </c>
      <c r="B19884" s="5" t="s">
        <v>17456</v>
      </c>
      <c r="C19884" s="6" t="s">
        <v>765</v>
      </c>
    </row>
    <row r="19885">
      <c r="A19885" s="7">
        <f t="shared" si="1"/>
        <v>17217</v>
      </c>
      <c r="B19885" s="5" t="s">
        <v>17457</v>
      </c>
      <c r="C19885" s="6" t="s">
        <v>765</v>
      </c>
    </row>
    <row r="19886">
      <c r="A19886" s="7">
        <f t="shared" si="1"/>
        <v>17218</v>
      </c>
      <c r="B19886" s="8" t="s">
        <v>17458</v>
      </c>
      <c r="C19886" s="9" t="s">
        <v>142</v>
      </c>
    </row>
    <row r="19887">
      <c r="A19887" s="7">
        <f t="shared" si="1"/>
        <v>17219</v>
      </c>
      <c r="B19887" s="8" t="s">
        <v>17459</v>
      </c>
      <c r="C19887" s="9" t="s">
        <v>177</v>
      </c>
    </row>
    <row r="19888">
      <c r="A19888" s="7">
        <f t="shared" si="1"/>
        <v>17220</v>
      </c>
      <c r="B19888" s="5" t="s">
        <v>17460</v>
      </c>
      <c r="C19888" s="6" t="s">
        <v>1620</v>
      </c>
    </row>
    <row r="19889">
      <c r="A19889" s="7">
        <f t="shared" si="1"/>
        <v>17221</v>
      </c>
      <c r="B19889" s="5" t="s">
        <v>17461</v>
      </c>
      <c r="C19889" s="6" t="s">
        <v>4</v>
      </c>
    </row>
    <row r="19890">
      <c r="A19890" s="7">
        <f t="shared" si="1"/>
        <v>17222</v>
      </c>
      <c r="B19890" s="5" t="s">
        <v>17462</v>
      </c>
      <c r="C19890" s="6" t="s">
        <v>452</v>
      </c>
    </row>
    <row r="19891">
      <c r="A19891" s="7">
        <f t="shared" si="1"/>
        <v>17223</v>
      </c>
      <c r="B19891" s="8" t="s">
        <v>17463</v>
      </c>
      <c r="C19891" s="9" t="s">
        <v>733</v>
      </c>
    </row>
    <row r="19892">
      <c r="A19892" s="7">
        <f t="shared" si="1"/>
        <v>17224</v>
      </c>
      <c r="B19892" s="8" t="s">
        <v>17464</v>
      </c>
      <c r="C19892" s="9" t="s">
        <v>939</v>
      </c>
    </row>
    <row r="19893">
      <c r="A19893" s="7">
        <f t="shared" si="1"/>
        <v>17225</v>
      </c>
      <c r="B19893" s="8" t="s">
        <v>17465</v>
      </c>
      <c r="C19893" s="9" t="s">
        <v>547</v>
      </c>
    </row>
    <row r="19894">
      <c r="A19894" s="7">
        <f t="shared" si="1"/>
        <v>17226</v>
      </c>
      <c r="B19894" s="5" t="s">
        <v>17466</v>
      </c>
      <c r="C19894" s="6" t="s">
        <v>681</v>
      </c>
    </row>
    <row r="19895">
      <c r="A19895" s="7">
        <f t="shared" si="1"/>
        <v>17227</v>
      </c>
      <c r="B19895" s="8" t="s">
        <v>17467</v>
      </c>
      <c r="C19895" s="9" t="s">
        <v>818</v>
      </c>
    </row>
    <row r="19896">
      <c r="A19896" s="7">
        <f t="shared" si="1"/>
        <v>17228</v>
      </c>
      <c r="B19896" s="8" t="s">
        <v>17468</v>
      </c>
      <c r="C19896" s="9" t="s">
        <v>8</v>
      </c>
    </row>
    <row r="19897">
      <c r="A19897" s="7">
        <f t="shared" si="1"/>
        <v>17229</v>
      </c>
      <c r="B19897" s="8" t="s">
        <v>17469</v>
      </c>
      <c r="C19897" s="9" t="s">
        <v>60</v>
      </c>
    </row>
    <row r="19898">
      <c r="A19898" s="7">
        <f t="shared" si="1"/>
        <v>17230</v>
      </c>
      <c r="B19898" s="5" t="s">
        <v>17470</v>
      </c>
      <c r="C19898" s="6" t="s">
        <v>74</v>
      </c>
    </row>
    <row r="19899">
      <c r="A19899" s="7">
        <f t="shared" si="1"/>
        <v>17231</v>
      </c>
      <c r="B19899" s="5" t="s">
        <v>17471</v>
      </c>
      <c r="C19899" s="6" t="s">
        <v>1458</v>
      </c>
    </row>
    <row r="19900">
      <c r="A19900" s="7">
        <f t="shared" si="1"/>
        <v>17232</v>
      </c>
      <c r="B19900" s="5" t="s">
        <v>17472</v>
      </c>
      <c r="C19900" s="6" t="s">
        <v>538</v>
      </c>
    </row>
    <row r="19901">
      <c r="A19901" s="7">
        <f t="shared" si="1"/>
        <v>17233</v>
      </c>
      <c r="B19901" s="5" t="s">
        <v>17473</v>
      </c>
      <c r="C19901" s="6" t="s">
        <v>62</v>
      </c>
    </row>
    <row r="19902">
      <c r="A19902" s="7">
        <f t="shared" si="1"/>
        <v>17234</v>
      </c>
      <c r="B19902" s="5" t="s">
        <v>17474</v>
      </c>
      <c r="C19902" s="6" t="s">
        <v>1205</v>
      </c>
    </row>
    <row r="19903">
      <c r="A19903" s="7">
        <f t="shared" si="1"/>
        <v>17235</v>
      </c>
      <c r="B19903" s="5" t="s">
        <v>17475</v>
      </c>
      <c r="C19903" s="6" t="s">
        <v>538</v>
      </c>
    </row>
    <row r="19904">
      <c r="A19904" s="7">
        <f t="shared" si="1"/>
        <v>17235</v>
      </c>
      <c r="B19904" s="5" t="s">
        <v>17475</v>
      </c>
      <c r="C19904" s="6" t="s">
        <v>941</v>
      </c>
    </row>
    <row r="19905">
      <c r="A19905" s="7">
        <f t="shared" si="1"/>
        <v>17236</v>
      </c>
      <c r="B19905" s="8" t="s">
        <v>17476</v>
      </c>
      <c r="C19905" s="9" t="s">
        <v>64</v>
      </c>
    </row>
    <row r="19906">
      <c r="A19906" s="7">
        <f t="shared" si="1"/>
        <v>17237</v>
      </c>
      <c r="B19906" s="5" t="s">
        <v>17477</v>
      </c>
      <c r="C19906" s="6" t="s">
        <v>62</v>
      </c>
    </row>
    <row r="19907">
      <c r="A19907" s="7">
        <f t="shared" si="1"/>
        <v>17238</v>
      </c>
      <c r="B19907" s="5" t="s">
        <v>17478</v>
      </c>
      <c r="C19907" s="6" t="s">
        <v>62</v>
      </c>
    </row>
    <row r="19908">
      <c r="A19908" s="7">
        <f t="shared" si="1"/>
        <v>17239</v>
      </c>
      <c r="B19908" s="8" t="s">
        <v>17479</v>
      </c>
      <c r="C19908" s="9" t="s">
        <v>52</v>
      </c>
    </row>
    <row r="19909">
      <c r="A19909" s="7">
        <f t="shared" si="1"/>
        <v>17240</v>
      </c>
      <c r="B19909" s="8" t="s">
        <v>17480</v>
      </c>
      <c r="C19909" s="9" t="s">
        <v>399</v>
      </c>
    </row>
    <row r="19910">
      <c r="A19910" s="7">
        <f t="shared" si="1"/>
        <v>17241</v>
      </c>
      <c r="B19910" s="8" t="s">
        <v>17481</v>
      </c>
      <c r="C19910" s="9" t="s">
        <v>83</v>
      </c>
    </row>
    <row r="19911">
      <c r="A19911" s="7">
        <f t="shared" si="1"/>
        <v>17242</v>
      </c>
      <c r="B19911" s="5" t="s">
        <v>17482</v>
      </c>
      <c r="C19911" s="6" t="s">
        <v>4</v>
      </c>
    </row>
    <row r="19912">
      <c r="A19912" s="7">
        <f t="shared" si="1"/>
        <v>17243</v>
      </c>
      <c r="B19912" s="8" t="s">
        <v>17483</v>
      </c>
      <c r="C19912" s="9" t="s">
        <v>40</v>
      </c>
    </row>
    <row r="19913">
      <c r="A19913" s="7">
        <f t="shared" si="1"/>
        <v>17244</v>
      </c>
      <c r="B19913" s="8" t="s">
        <v>17484</v>
      </c>
      <c r="C19913" s="9" t="s">
        <v>40</v>
      </c>
    </row>
    <row r="19914">
      <c r="A19914" s="7">
        <f t="shared" si="1"/>
        <v>17245</v>
      </c>
      <c r="B19914" s="5" t="s">
        <v>17485</v>
      </c>
      <c r="C19914" s="6" t="s">
        <v>1458</v>
      </c>
    </row>
    <row r="19915">
      <c r="A19915" s="7">
        <f t="shared" si="1"/>
        <v>17246</v>
      </c>
      <c r="B19915" s="5" t="s">
        <v>17486</v>
      </c>
      <c r="C19915" s="6" t="s">
        <v>62</v>
      </c>
    </row>
    <row r="19916">
      <c r="A19916" s="7">
        <f t="shared" si="1"/>
        <v>17247</v>
      </c>
      <c r="B19916" s="8" t="s">
        <v>17487</v>
      </c>
      <c r="C19916" s="9" t="s">
        <v>874</v>
      </c>
    </row>
    <row r="19917">
      <c r="A19917" s="7">
        <f t="shared" si="1"/>
        <v>17248</v>
      </c>
      <c r="B19917" s="8" t="s">
        <v>17488</v>
      </c>
      <c r="C19917" s="9" t="s">
        <v>64</v>
      </c>
    </row>
    <row r="19918">
      <c r="A19918" s="7">
        <f t="shared" si="1"/>
        <v>17249</v>
      </c>
      <c r="B19918" s="8" t="s">
        <v>17489</v>
      </c>
      <c r="C19918" s="9" t="s">
        <v>52</v>
      </c>
    </row>
    <row r="19919">
      <c r="A19919" s="7">
        <f t="shared" si="1"/>
        <v>17250</v>
      </c>
      <c r="B19919" s="8" t="s">
        <v>17490</v>
      </c>
      <c r="C19919" s="9" t="s">
        <v>52</v>
      </c>
    </row>
    <row r="19920">
      <c r="A19920" s="7">
        <f t="shared" si="1"/>
        <v>17251</v>
      </c>
      <c r="B19920" s="5" t="s">
        <v>17491</v>
      </c>
      <c r="C19920" s="6" t="s">
        <v>1260</v>
      </c>
    </row>
    <row r="19921">
      <c r="A19921" s="7">
        <f t="shared" si="1"/>
        <v>17252</v>
      </c>
      <c r="B19921" s="8" t="s">
        <v>17492</v>
      </c>
      <c r="C19921" s="9" t="s">
        <v>1169</v>
      </c>
    </row>
    <row r="19922">
      <c r="A19922" s="7">
        <f t="shared" si="1"/>
        <v>17253</v>
      </c>
      <c r="B19922" s="8" t="s">
        <v>17493</v>
      </c>
      <c r="C19922" s="9" t="s">
        <v>835</v>
      </c>
    </row>
    <row r="19923">
      <c r="A19923" s="7">
        <f t="shared" si="1"/>
        <v>17254</v>
      </c>
      <c r="B19923" s="5" t="s">
        <v>17494</v>
      </c>
      <c r="C19923" s="6" t="s">
        <v>1221</v>
      </c>
    </row>
    <row r="19924">
      <c r="A19924" s="7">
        <f t="shared" si="1"/>
        <v>17255</v>
      </c>
      <c r="B19924" s="8" t="s">
        <v>17495</v>
      </c>
      <c r="C19924" s="9" t="s">
        <v>733</v>
      </c>
    </row>
    <row r="19925">
      <c r="A19925" s="7">
        <f t="shared" si="1"/>
        <v>17256</v>
      </c>
      <c r="B19925" s="8" t="s">
        <v>17496</v>
      </c>
      <c r="C19925" s="9" t="s">
        <v>733</v>
      </c>
    </row>
    <row r="19926">
      <c r="A19926" s="7">
        <f t="shared" si="1"/>
        <v>17257</v>
      </c>
      <c r="B19926" s="8" t="s">
        <v>17497</v>
      </c>
      <c r="C19926" s="9" t="s">
        <v>42</v>
      </c>
    </row>
    <row r="19927">
      <c r="A19927" s="7">
        <f t="shared" si="1"/>
        <v>17258</v>
      </c>
      <c r="B19927" s="5" t="s">
        <v>17498</v>
      </c>
      <c r="C19927" s="6" t="s">
        <v>1620</v>
      </c>
    </row>
    <row r="19928">
      <c r="A19928" s="7">
        <f t="shared" si="1"/>
        <v>17259</v>
      </c>
      <c r="B19928" s="5" t="s">
        <v>17499</v>
      </c>
      <c r="C19928" s="6" t="s">
        <v>326</v>
      </c>
    </row>
    <row r="19929">
      <c r="A19929" s="7">
        <f t="shared" si="1"/>
        <v>17260</v>
      </c>
      <c r="B19929" s="5" t="s">
        <v>17500</v>
      </c>
      <c r="C19929" s="6" t="s">
        <v>1248</v>
      </c>
    </row>
    <row r="19930">
      <c r="A19930" s="7">
        <f t="shared" si="1"/>
        <v>17261</v>
      </c>
      <c r="B19930" s="8" t="s">
        <v>17501</v>
      </c>
      <c r="C19930" s="9" t="s">
        <v>56</v>
      </c>
    </row>
    <row r="19931">
      <c r="A19931" s="7">
        <f t="shared" si="1"/>
        <v>17262</v>
      </c>
      <c r="B19931" s="5" t="s">
        <v>17502</v>
      </c>
      <c r="C19931" s="6" t="s">
        <v>1394</v>
      </c>
    </row>
    <row r="19932">
      <c r="A19932" s="7">
        <f t="shared" si="1"/>
        <v>17263</v>
      </c>
      <c r="B19932" s="5" t="s">
        <v>17503</v>
      </c>
      <c r="C19932" s="6" t="s">
        <v>365</v>
      </c>
    </row>
    <row r="19933">
      <c r="A19933" s="7">
        <f t="shared" si="1"/>
        <v>17264</v>
      </c>
      <c r="B19933" s="8" t="s">
        <v>17504</v>
      </c>
      <c r="C19933" s="6" t="s">
        <v>132</v>
      </c>
    </row>
    <row r="19934">
      <c r="A19934" s="7">
        <f t="shared" si="1"/>
        <v>17264</v>
      </c>
      <c r="B19934" s="8" t="s">
        <v>17504</v>
      </c>
      <c r="C19934" s="9" t="s">
        <v>142</v>
      </c>
    </row>
    <row r="19935">
      <c r="A19935" s="7">
        <f t="shared" si="1"/>
        <v>17265</v>
      </c>
      <c r="B19935" s="5" t="s">
        <v>17505</v>
      </c>
      <c r="C19935" s="6" t="s">
        <v>785</v>
      </c>
    </row>
    <row r="19936">
      <c r="A19936" s="7">
        <f t="shared" si="1"/>
        <v>17266</v>
      </c>
      <c r="B19936" s="5" t="s">
        <v>17506</v>
      </c>
      <c r="C19936" s="6" t="s">
        <v>1279</v>
      </c>
    </row>
    <row r="19937">
      <c r="A19937" s="7">
        <f t="shared" si="1"/>
        <v>17267</v>
      </c>
      <c r="B19937" s="5" t="s">
        <v>17507</v>
      </c>
      <c r="C19937" s="6" t="s">
        <v>714</v>
      </c>
    </row>
    <row r="19938">
      <c r="A19938" s="7">
        <f t="shared" si="1"/>
        <v>17268</v>
      </c>
      <c r="B19938" s="5" t="s">
        <v>17508</v>
      </c>
      <c r="C19938" s="6" t="s">
        <v>714</v>
      </c>
    </row>
    <row r="19939">
      <c r="A19939" s="7">
        <f t="shared" si="1"/>
        <v>17269</v>
      </c>
      <c r="B19939" s="5" t="s">
        <v>17509</v>
      </c>
      <c r="C19939" s="6" t="s">
        <v>683</v>
      </c>
    </row>
    <row r="19940">
      <c r="A19940" s="7">
        <f t="shared" si="1"/>
        <v>17270</v>
      </c>
      <c r="B19940" s="5" t="s">
        <v>17510</v>
      </c>
      <c r="C19940" s="6" t="s">
        <v>683</v>
      </c>
    </row>
    <row r="19941">
      <c r="A19941" s="7">
        <f t="shared" si="1"/>
        <v>17271</v>
      </c>
      <c r="B19941" s="5" t="s">
        <v>17511</v>
      </c>
      <c r="C19941" s="6" t="s">
        <v>1279</v>
      </c>
    </row>
    <row r="19942">
      <c r="A19942" s="7">
        <f t="shared" si="1"/>
        <v>17272</v>
      </c>
      <c r="B19942" s="5" t="s">
        <v>17512</v>
      </c>
      <c r="C19942" s="6" t="s">
        <v>2549</v>
      </c>
    </row>
    <row r="19943">
      <c r="A19943" s="7">
        <f t="shared" si="1"/>
        <v>17273</v>
      </c>
      <c r="B19943" s="8" t="s">
        <v>17513</v>
      </c>
      <c r="C19943" s="9" t="s">
        <v>162</v>
      </c>
    </row>
    <row r="19944">
      <c r="A19944" s="7">
        <f t="shared" si="1"/>
        <v>17274</v>
      </c>
      <c r="B19944" s="5" t="s">
        <v>17514</v>
      </c>
      <c r="C19944" s="6" t="s">
        <v>4</v>
      </c>
    </row>
    <row r="19945">
      <c r="A19945" s="7">
        <f t="shared" si="1"/>
        <v>17275</v>
      </c>
      <c r="B19945" s="5" t="s">
        <v>17515</v>
      </c>
      <c r="C19945" s="6" t="s">
        <v>393</v>
      </c>
    </row>
    <row r="19946">
      <c r="A19946" s="7">
        <f t="shared" si="1"/>
        <v>17276</v>
      </c>
      <c r="B19946" s="5" t="s">
        <v>17516</v>
      </c>
      <c r="C19946" s="6" t="s">
        <v>1334</v>
      </c>
    </row>
    <row r="19947">
      <c r="A19947" s="7">
        <f t="shared" si="1"/>
        <v>17277</v>
      </c>
      <c r="B19947" s="5" t="s">
        <v>17517</v>
      </c>
      <c r="C19947" s="6" t="s">
        <v>1324</v>
      </c>
    </row>
    <row r="19948">
      <c r="A19948" s="7">
        <f t="shared" si="1"/>
        <v>17277</v>
      </c>
      <c r="B19948" s="5" t="s">
        <v>17517</v>
      </c>
      <c r="C19948" s="6" t="s">
        <v>40</v>
      </c>
    </row>
    <row r="19949">
      <c r="A19949" s="7">
        <f t="shared" si="1"/>
        <v>17277</v>
      </c>
      <c r="B19949" s="5" t="s">
        <v>17517</v>
      </c>
      <c r="C19949" s="6" t="s">
        <v>1369</v>
      </c>
    </row>
    <row r="19950">
      <c r="A19950" s="7">
        <f t="shared" si="1"/>
        <v>17278</v>
      </c>
      <c r="B19950" s="5" t="s">
        <v>17518</v>
      </c>
      <c r="C19950" s="6" t="s">
        <v>1279</v>
      </c>
    </row>
    <row r="19951">
      <c r="A19951" s="7">
        <f t="shared" si="1"/>
        <v>17279</v>
      </c>
      <c r="B19951" s="12" t="s">
        <v>17519</v>
      </c>
      <c r="C19951" s="13" t="s">
        <v>420</v>
      </c>
    </row>
    <row r="19952">
      <c r="A19952" s="7">
        <f t="shared" si="1"/>
        <v>17280</v>
      </c>
      <c r="B19952" s="5" t="s">
        <v>17520</v>
      </c>
      <c r="C19952" s="6" t="s">
        <v>765</v>
      </c>
    </row>
    <row r="19953">
      <c r="A19953" s="7">
        <f t="shared" si="1"/>
        <v>17281</v>
      </c>
      <c r="B19953" s="8" t="s">
        <v>17521</v>
      </c>
      <c r="C19953" s="9" t="s">
        <v>372</v>
      </c>
    </row>
    <row r="19954">
      <c r="A19954" s="7">
        <f t="shared" si="1"/>
        <v>17282</v>
      </c>
      <c r="B19954" s="5" t="s">
        <v>17522</v>
      </c>
      <c r="C19954" s="6" t="s">
        <v>621</v>
      </c>
    </row>
    <row r="19955">
      <c r="A19955" s="7">
        <f t="shared" si="1"/>
        <v>17283</v>
      </c>
      <c r="B19955" s="5" t="s">
        <v>17523</v>
      </c>
      <c r="C19955" s="6" t="s">
        <v>4</v>
      </c>
    </row>
    <row r="19956">
      <c r="A19956" s="7">
        <f t="shared" si="1"/>
        <v>17284</v>
      </c>
      <c r="B19956" s="8" t="s">
        <v>17524</v>
      </c>
      <c r="C19956" s="9" t="s">
        <v>76</v>
      </c>
    </row>
    <row r="19957">
      <c r="A19957" s="7">
        <f t="shared" si="1"/>
        <v>17285</v>
      </c>
      <c r="B19957" s="8" t="s">
        <v>17525</v>
      </c>
      <c r="C19957" s="9" t="s">
        <v>177</v>
      </c>
    </row>
    <row r="19958">
      <c r="A19958" s="7">
        <f t="shared" si="1"/>
        <v>17286</v>
      </c>
      <c r="B19958" s="8" t="s">
        <v>17526</v>
      </c>
      <c r="C19958" s="9" t="s">
        <v>72</v>
      </c>
    </row>
    <row r="19959">
      <c r="A19959" s="7">
        <f t="shared" si="1"/>
        <v>17287</v>
      </c>
      <c r="B19959" s="5" t="s">
        <v>17527</v>
      </c>
      <c r="C19959" s="6" t="s">
        <v>1856</v>
      </c>
    </row>
    <row r="19960">
      <c r="A19960" s="7">
        <f t="shared" si="1"/>
        <v>17288</v>
      </c>
      <c r="B19960" s="5" t="s">
        <v>17528</v>
      </c>
      <c r="C19960" s="6" t="s">
        <v>95</v>
      </c>
    </row>
    <row r="19961">
      <c r="A19961" s="7">
        <f t="shared" si="1"/>
        <v>17289</v>
      </c>
      <c r="B19961" s="5" t="s">
        <v>17529</v>
      </c>
      <c r="C19961" s="6" t="s">
        <v>1290</v>
      </c>
    </row>
    <row r="19962">
      <c r="A19962" s="7">
        <f t="shared" si="1"/>
        <v>17290</v>
      </c>
      <c r="B19962" s="5" t="s">
        <v>17530</v>
      </c>
      <c r="C19962" s="6" t="s">
        <v>714</v>
      </c>
    </row>
    <row r="19963">
      <c r="A19963" s="7">
        <f t="shared" si="1"/>
        <v>17291</v>
      </c>
      <c r="B19963" s="5" t="s">
        <v>17531</v>
      </c>
      <c r="C19963" s="6" t="s">
        <v>1620</v>
      </c>
    </row>
    <row r="19964">
      <c r="A19964" s="7">
        <f t="shared" si="1"/>
        <v>17292</v>
      </c>
      <c r="B19964" s="8" t="s">
        <v>17532</v>
      </c>
      <c r="C19964" s="9" t="s">
        <v>42</v>
      </c>
    </row>
    <row r="19965">
      <c r="A19965" s="7">
        <f t="shared" si="1"/>
        <v>17293</v>
      </c>
      <c r="B19965" s="5" t="s">
        <v>17533</v>
      </c>
      <c r="C19965" s="6" t="s">
        <v>591</v>
      </c>
    </row>
    <row r="19966">
      <c r="A19966" s="7">
        <f t="shared" si="1"/>
        <v>17294</v>
      </c>
      <c r="B19966" s="5" t="s">
        <v>17534</v>
      </c>
      <c r="C19966" s="6" t="s">
        <v>591</v>
      </c>
    </row>
    <row r="19967">
      <c r="A19967" s="7">
        <f t="shared" si="1"/>
        <v>17295</v>
      </c>
      <c r="B19967" s="5" t="s">
        <v>17535</v>
      </c>
      <c r="C19967" s="6" t="s">
        <v>591</v>
      </c>
    </row>
    <row r="19968">
      <c r="A19968" s="7">
        <f t="shared" si="1"/>
        <v>17296</v>
      </c>
      <c r="B19968" s="5" t="s">
        <v>17536</v>
      </c>
      <c r="C19968" s="6" t="s">
        <v>12</v>
      </c>
    </row>
    <row r="19969">
      <c r="A19969" s="7">
        <f t="shared" si="1"/>
        <v>17297</v>
      </c>
      <c r="B19969" s="5" t="s">
        <v>17537</v>
      </c>
      <c r="C19969" s="11" t="s">
        <v>423</v>
      </c>
    </row>
    <row r="19970">
      <c r="A19970" s="7">
        <f t="shared" si="1"/>
        <v>17298</v>
      </c>
      <c r="B19970" s="5" t="s">
        <v>17538</v>
      </c>
      <c r="C19970" s="6" t="s">
        <v>714</v>
      </c>
    </row>
    <row r="19971">
      <c r="A19971" s="7">
        <f t="shared" si="1"/>
        <v>17299</v>
      </c>
      <c r="B19971" s="8" t="s">
        <v>17539</v>
      </c>
      <c r="C19971" s="9" t="s">
        <v>1334</v>
      </c>
    </row>
    <row r="19972">
      <c r="A19972" s="7">
        <f t="shared" si="1"/>
        <v>17300</v>
      </c>
      <c r="B19972" s="5" t="s">
        <v>17540</v>
      </c>
      <c r="C19972" s="6" t="s">
        <v>1376</v>
      </c>
    </row>
    <row r="19973">
      <c r="A19973" s="7">
        <f t="shared" si="1"/>
        <v>17301</v>
      </c>
      <c r="B19973" s="8" t="s">
        <v>17541</v>
      </c>
      <c r="C19973" s="9" t="s">
        <v>815</v>
      </c>
    </row>
    <row r="19974">
      <c r="A19974" s="7">
        <f t="shared" si="1"/>
        <v>17302</v>
      </c>
      <c r="B19974" s="5" t="s">
        <v>17542</v>
      </c>
      <c r="C19974" s="6" t="s">
        <v>426</v>
      </c>
    </row>
    <row r="19975">
      <c r="A19975" s="7">
        <f t="shared" si="1"/>
        <v>17303</v>
      </c>
      <c r="B19975" s="5" t="s">
        <v>17543</v>
      </c>
      <c r="C19975" s="6" t="s">
        <v>426</v>
      </c>
    </row>
    <row r="19976">
      <c r="A19976" s="7">
        <f t="shared" si="1"/>
        <v>17304</v>
      </c>
      <c r="B19976" s="5" t="s">
        <v>17544</v>
      </c>
      <c r="C19976" s="6" t="s">
        <v>591</v>
      </c>
    </row>
    <row r="19977">
      <c r="A19977" s="7">
        <f t="shared" si="1"/>
        <v>17305</v>
      </c>
      <c r="B19977" s="5" t="s">
        <v>17545</v>
      </c>
      <c r="C19977" s="6" t="s">
        <v>4</v>
      </c>
    </row>
    <row r="19978">
      <c r="A19978" s="7">
        <f t="shared" si="1"/>
        <v>17306</v>
      </c>
      <c r="B19978" s="5" t="s">
        <v>17546</v>
      </c>
      <c r="C19978" s="6" t="s">
        <v>758</v>
      </c>
    </row>
    <row r="19979">
      <c r="A19979" s="7">
        <f t="shared" si="1"/>
        <v>17307</v>
      </c>
      <c r="B19979" s="8" t="s">
        <v>17547</v>
      </c>
      <c r="C19979" s="9" t="s">
        <v>64</v>
      </c>
    </row>
    <row r="19980">
      <c r="A19980" s="7">
        <f t="shared" si="1"/>
        <v>17308</v>
      </c>
      <c r="B19980" s="5" t="s">
        <v>17548</v>
      </c>
      <c r="C19980" s="6" t="s">
        <v>367</v>
      </c>
    </row>
    <row r="19981">
      <c r="A19981" s="7">
        <f t="shared" si="1"/>
        <v>17309</v>
      </c>
      <c r="B19981" s="8" t="s">
        <v>17549</v>
      </c>
      <c r="C19981" s="9" t="s">
        <v>845</v>
      </c>
    </row>
    <row r="19982">
      <c r="A19982" s="7">
        <f t="shared" si="1"/>
        <v>17310</v>
      </c>
      <c r="B19982" s="8" t="s">
        <v>17550</v>
      </c>
      <c r="C19982" s="9" t="s">
        <v>845</v>
      </c>
    </row>
    <row r="19983">
      <c r="A19983" s="7">
        <f t="shared" si="1"/>
        <v>17311</v>
      </c>
      <c r="B19983" s="8" t="s">
        <v>17551</v>
      </c>
      <c r="C19983" s="9" t="s">
        <v>845</v>
      </c>
    </row>
    <row r="19984">
      <c r="A19984" s="7">
        <f t="shared" si="1"/>
        <v>17312</v>
      </c>
      <c r="B19984" s="8" t="s">
        <v>17552</v>
      </c>
      <c r="C19984" s="9" t="s">
        <v>40</v>
      </c>
    </row>
    <row r="19985">
      <c r="A19985" s="7">
        <f t="shared" si="1"/>
        <v>17313</v>
      </c>
      <c r="B19985" s="8" t="s">
        <v>17553</v>
      </c>
      <c r="C19985" s="9" t="s">
        <v>40</v>
      </c>
    </row>
    <row r="19986">
      <c r="A19986" s="7">
        <f t="shared" si="1"/>
        <v>17314</v>
      </c>
      <c r="B19986" s="8" t="s">
        <v>17554</v>
      </c>
      <c r="C19986" s="9" t="s">
        <v>40</v>
      </c>
    </row>
    <row r="19987">
      <c r="A19987" s="7">
        <f t="shared" si="1"/>
        <v>17315</v>
      </c>
      <c r="B19987" s="8" t="s">
        <v>17555</v>
      </c>
      <c r="C19987" s="9" t="s">
        <v>40</v>
      </c>
    </row>
    <row r="19988">
      <c r="A19988" s="7">
        <f t="shared" si="1"/>
        <v>17316</v>
      </c>
      <c r="B19988" s="8" t="s">
        <v>17556</v>
      </c>
      <c r="C19988" s="9" t="s">
        <v>40</v>
      </c>
    </row>
    <row r="19989">
      <c r="A19989" s="7">
        <f t="shared" si="1"/>
        <v>17317</v>
      </c>
      <c r="B19989" s="8" t="s">
        <v>17557</v>
      </c>
      <c r="C19989" s="9" t="s">
        <v>40</v>
      </c>
    </row>
    <row r="19990">
      <c r="A19990" s="7">
        <f t="shared" si="1"/>
        <v>17318</v>
      </c>
      <c r="B19990" s="8" t="s">
        <v>17558</v>
      </c>
      <c r="C19990" s="9" t="s">
        <v>40</v>
      </c>
    </row>
    <row r="19991">
      <c r="A19991" s="7">
        <f t="shared" si="1"/>
        <v>17319</v>
      </c>
      <c r="B19991" s="8" t="s">
        <v>17559</v>
      </c>
      <c r="C19991" s="9" t="s">
        <v>40</v>
      </c>
    </row>
    <row r="19992">
      <c r="A19992" s="7">
        <f t="shared" si="1"/>
        <v>17320</v>
      </c>
      <c r="B19992" s="8" t="s">
        <v>17560</v>
      </c>
      <c r="C19992" s="9" t="s">
        <v>40</v>
      </c>
    </row>
    <row r="19993">
      <c r="A19993" s="7">
        <f t="shared" si="1"/>
        <v>17321</v>
      </c>
      <c r="B19993" s="8" t="s">
        <v>17561</v>
      </c>
      <c r="C19993" s="9" t="s">
        <v>40</v>
      </c>
    </row>
    <row r="19994">
      <c r="A19994" s="7">
        <f t="shared" si="1"/>
        <v>17322</v>
      </c>
      <c r="B19994" s="8" t="s">
        <v>17562</v>
      </c>
      <c r="C19994" s="9" t="s">
        <v>40</v>
      </c>
    </row>
    <row r="19995">
      <c r="A19995" s="7">
        <f t="shared" si="1"/>
        <v>17323</v>
      </c>
      <c r="B19995" s="8" t="s">
        <v>17563</v>
      </c>
      <c r="C19995" s="9" t="s">
        <v>40</v>
      </c>
    </row>
    <row r="19996">
      <c r="A19996" s="7">
        <f t="shared" si="1"/>
        <v>17324</v>
      </c>
      <c r="B19996" s="5" t="s">
        <v>17564</v>
      </c>
      <c r="C19996" s="6" t="s">
        <v>538</v>
      </c>
    </row>
    <row r="19997">
      <c r="A19997" s="7">
        <f t="shared" si="1"/>
        <v>17325</v>
      </c>
      <c r="B19997" s="5" t="s">
        <v>17565</v>
      </c>
      <c r="C19997" s="6" t="s">
        <v>67</v>
      </c>
    </row>
    <row r="19998">
      <c r="A19998" s="7">
        <f t="shared" si="1"/>
        <v>17325</v>
      </c>
      <c r="B19998" s="5" t="s">
        <v>17565</v>
      </c>
      <c r="C19998" s="6" t="s">
        <v>798</v>
      </c>
    </row>
    <row r="19999">
      <c r="A19999" s="7">
        <f t="shared" si="1"/>
        <v>17326</v>
      </c>
      <c r="B19999" s="5" t="s">
        <v>17566</v>
      </c>
      <c r="C19999" s="6" t="s">
        <v>196</v>
      </c>
    </row>
    <row r="20000">
      <c r="A20000" s="7">
        <f t="shared" si="1"/>
        <v>17327</v>
      </c>
      <c r="B20000" s="8" t="s">
        <v>17567</v>
      </c>
      <c r="C20000" s="6" t="s">
        <v>90</v>
      </c>
    </row>
    <row r="20001">
      <c r="A20001" s="7">
        <f t="shared" si="1"/>
        <v>17327</v>
      </c>
      <c r="B20001" s="8" t="s">
        <v>17567</v>
      </c>
      <c r="C20001" s="9" t="s">
        <v>60</v>
      </c>
    </row>
    <row r="20002">
      <c r="A20002" s="7">
        <f t="shared" si="1"/>
        <v>17327</v>
      </c>
      <c r="B20002" s="8" t="s">
        <v>17567</v>
      </c>
      <c r="C20002" s="9" t="s">
        <v>142</v>
      </c>
    </row>
    <row r="20003">
      <c r="A20003" s="7">
        <f t="shared" si="1"/>
        <v>17328</v>
      </c>
      <c r="B20003" s="5" t="s">
        <v>17568</v>
      </c>
      <c r="C20003" s="6" t="s">
        <v>479</v>
      </c>
    </row>
    <row r="20004">
      <c r="A20004" s="7">
        <f t="shared" si="1"/>
        <v>17329</v>
      </c>
      <c r="B20004" s="8" t="s">
        <v>17569</v>
      </c>
      <c r="C20004" s="9" t="s">
        <v>142</v>
      </c>
    </row>
    <row r="20005">
      <c r="A20005" s="7">
        <f t="shared" si="1"/>
        <v>17329</v>
      </c>
      <c r="B20005" s="8" t="s">
        <v>17569</v>
      </c>
      <c r="C20005" s="9" t="s">
        <v>25</v>
      </c>
    </row>
    <row r="20006">
      <c r="A20006" s="7">
        <f t="shared" si="1"/>
        <v>17330</v>
      </c>
      <c r="B20006" s="8" t="s">
        <v>17570</v>
      </c>
      <c r="C20006" s="9" t="s">
        <v>502</v>
      </c>
    </row>
    <row r="20007">
      <c r="A20007" s="7">
        <f t="shared" si="1"/>
        <v>17331</v>
      </c>
      <c r="B20007" s="8" t="s">
        <v>17571</v>
      </c>
      <c r="C20007" s="9" t="s">
        <v>22</v>
      </c>
    </row>
    <row r="20008">
      <c r="A20008" s="7">
        <f t="shared" si="1"/>
        <v>17331</v>
      </c>
      <c r="B20008" s="8" t="s">
        <v>17571</v>
      </c>
      <c r="C20008" s="9" t="s">
        <v>25</v>
      </c>
    </row>
    <row r="20009">
      <c r="A20009" s="7">
        <f t="shared" si="1"/>
        <v>17331</v>
      </c>
      <c r="B20009" s="8" t="s">
        <v>17571</v>
      </c>
      <c r="C20009" s="9" t="s">
        <v>24</v>
      </c>
    </row>
    <row r="20010">
      <c r="A20010" s="7">
        <f t="shared" si="1"/>
        <v>17331</v>
      </c>
      <c r="B20010" s="8" t="s">
        <v>17571</v>
      </c>
      <c r="C20010" s="9" t="s">
        <v>142</v>
      </c>
    </row>
    <row r="20011">
      <c r="A20011" s="7">
        <f t="shared" si="1"/>
        <v>17331</v>
      </c>
      <c r="B20011" s="8" t="s">
        <v>17571</v>
      </c>
      <c r="C20011" s="9" t="s">
        <v>54</v>
      </c>
    </row>
    <row r="20012">
      <c r="A20012" s="7">
        <f t="shared" si="1"/>
        <v>17332</v>
      </c>
      <c r="B20012" s="8" t="s">
        <v>17572</v>
      </c>
      <c r="C20012" s="9" t="s">
        <v>40</v>
      </c>
    </row>
    <row r="20013">
      <c r="A20013" s="7">
        <f t="shared" si="1"/>
        <v>17333</v>
      </c>
      <c r="B20013" s="8" t="s">
        <v>17573</v>
      </c>
      <c r="C20013" s="9" t="s">
        <v>142</v>
      </c>
    </row>
    <row r="20014">
      <c r="A20014" s="7">
        <f t="shared" si="1"/>
        <v>17334</v>
      </c>
      <c r="B20014" s="5" t="s">
        <v>17574</v>
      </c>
      <c r="C20014" s="6" t="s">
        <v>471</v>
      </c>
    </row>
    <row r="20015">
      <c r="A20015" s="7">
        <f t="shared" si="1"/>
        <v>17335</v>
      </c>
      <c r="B20015" s="8" t="s">
        <v>17575</v>
      </c>
      <c r="C20015" s="9" t="s">
        <v>188</v>
      </c>
    </row>
    <row r="20016">
      <c r="A20016" s="7">
        <f t="shared" si="1"/>
        <v>17336</v>
      </c>
      <c r="B20016" s="5" t="s">
        <v>17576</v>
      </c>
      <c r="C20016" s="6" t="s">
        <v>1458</v>
      </c>
    </row>
    <row r="20017">
      <c r="A20017" s="7">
        <f t="shared" si="1"/>
        <v>17336</v>
      </c>
      <c r="B20017" s="5" t="s">
        <v>17576</v>
      </c>
      <c r="C20017" s="6" t="s">
        <v>502</v>
      </c>
    </row>
    <row r="20018">
      <c r="A20018" s="7">
        <f t="shared" si="1"/>
        <v>17337</v>
      </c>
      <c r="B20018" s="8" t="s">
        <v>17577</v>
      </c>
      <c r="C20018" s="9" t="s">
        <v>54</v>
      </c>
    </row>
    <row r="20019">
      <c r="A20019" s="7">
        <f t="shared" si="1"/>
        <v>17337</v>
      </c>
      <c r="B20019" s="8" t="s">
        <v>17577</v>
      </c>
      <c r="C20019" s="9" t="s">
        <v>142</v>
      </c>
    </row>
    <row r="20020">
      <c r="A20020" s="7">
        <f t="shared" si="1"/>
        <v>17338</v>
      </c>
      <c r="B20020" s="5" t="s">
        <v>17578</v>
      </c>
      <c r="C20020" s="6" t="s">
        <v>727</v>
      </c>
    </row>
    <row r="20021">
      <c r="A20021" s="7">
        <f t="shared" si="1"/>
        <v>17339</v>
      </c>
      <c r="B20021" s="5" t="s">
        <v>17579</v>
      </c>
      <c r="C20021" s="6" t="s">
        <v>681</v>
      </c>
    </row>
    <row r="20022">
      <c r="A20022" s="7">
        <f t="shared" si="1"/>
        <v>17340</v>
      </c>
      <c r="B20022" s="5" t="s">
        <v>17580</v>
      </c>
      <c r="C20022" s="6" t="s">
        <v>681</v>
      </c>
    </row>
    <row r="20023">
      <c r="A20023" s="7">
        <f t="shared" si="1"/>
        <v>17341</v>
      </c>
      <c r="B20023" s="5" t="s">
        <v>17581</v>
      </c>
      <c r="C20023" s="6" t="s">
        <v>727</v>
      </c>
    </row>
    <row r="20024">
      <c r="A20024" s="7">
        <f t="shared" si="1"/>
        <v>17342</v>
      </c>
      <c r="B20024" s="8" t="s">
        <v>17582</v>
      </c>
      <c r="C20024" s="9" t="s">
        <v>162</v>
      </c>
    </row>
    <row r="20025">
      <c r="A20025" s="7">
        <f t="shared" si="1"/>
        <v>17343</v>
      </c>
      <c r="B20025" s="5" t="s">
        <v>17583</v>
      </c>
      <c r="C20025" s="6" t="s">
        <v>86</v>
      </c>
    </row>
    <row r="20026">
      <c r="A20026" s="7">
        <f t="shared" si="1"/>
        <v>17344</v>
      </c>
      <c r="B20026" s="5" t="s">
        <v>17584</v>
      </c>
      <c r="C20026" s="6" t="s">
        <v>346</v>
      </c>
    </row>
    <row r="20027">
      <c r="A20027" s="7">
        <f t="shared" si="1"/>
        <v>17345</v>
      </c>
      <c r="B20027" s="5" t="s">
        <v>17585</v>
      </c>
      <c r="C20027" s="6" t="s">
        <v>32</v>
      </c>
    </row>
    <row r="20028">
      <c r="A20028" s="7">
        <f t="shared" si="1"/>
        <v>17346</v>
      </c>
      <c r="B20028" s="8" t="s">
        <v>17586</v>
      </c>
      <c r="C20028" s="9" t="s">
        <v>372</v>
      </c>
    </row>
    <row r="20029">
      <c r="A20029" s="7">
        <f t="shared" si="1"/>
        <v>17347</v>
      </c>
      <c r="B20029" s="8" t="s">
        <v>17587</v>
      </c>
      <c r="C20029" s="9" t="s">
        <v>88</v>
      </c>
    </row>
    <row r="20030">
      <c r="A20030" s="7">
        <f t="shared" si="1"/>
        <v>17348</v>
      </c>
      <c r="B20030" s="8" t="s">
        <v>17588</v>
      </c>
      <c r="C20030" s="9" t="s">
        <v>372</v>
      </c>
    </row>
    <row r="20031">
      <c r="A20031" s="7">
        <f t="shared" si="1"/>
        <v>17349</v>
      </c>
      <c r="B20031" s="5" t="s">
        <v>17589</v>
      </c>
      <c r="C20031" s="6" t="s">
        <v>20</v>
      </c>
    </row>
    <row r="20032">
      <c r="A20032" s="7">
        <f t="shared" si="1"/>
        <v>17350</v>
      </c>
      <c r="B20032" s="5" t="s">
        <v>17590</v>
      </c>
      <c r="C20032" s="6" t="s">
        <v>621</v>
      </c>
    </row>
    <row r="20033">
      <c r="A20033" s="7">
        <f t="shared" si="1"/>
        <v>17351</v>
      </c>
      <c r="B20033" s="5" t="s">
        <v>17591</v>
      </c>
      <c r="C20033" s="6" t="s">
        <v>393</v>
      </c>
    </row>
    <row r="20034">
      <c r="A20034" s="7">
        <f t="shared" si="1"/>
        <v>17352</v>
      </c>
      <c r="B20034" s="8" t="s">
        <v>17592</v>
      </c>
      <c r="C20034" s="9" t="s">
        <v>40</v>
      </c>
    </row>
    <row r="20035">
      <c r="A20035" s="7">
        <f t="shared" si="1"/>
        <v>17353</v>
      </c>
      <c r="B20035" s="8" t="s">
        <v>17593</v>
      </c>
      <c r="C20035" s="9" t="s">
        <v>835</v>
      </c>
    </row>
    <row r="20036">
      <c r="A20036" s="7">
        <f t="shared" si="1"/>
        <v>17354</v>
      </c>
      <c r="B20036" s="8" t="s">
        <v>17594</v>
      </c>
      <c r="C20036" s="9" t="s">
        <v>835</v>
      </c>
    </row>
    <row r="20037">
      <c r="A20037" s="7">
        <f t="shared" si="1"/>
        <v>17355</v>
      </c>
      <c r="B20037" s="5" t="s">
        <v>17595</v>
      </c>
      <c r="C20037" s="6" t="s">
        <v>437</v>
      </c>
    </row>
    <row r="20038">
      <c r="A20038" s="7">
        <f t="shared" si="1"/>
        <v>17356</v>
      </c>
      <c r="B20038" s="5" t="s">
        <v>17596</v>
      </c>
      <c r="C20038" s="6" t="s">
        <v>426</v>
      </c>
    </row>
    <row r="20039">
      <c r="A20039" s="7">
        <f t="shared" si="1"/>
        <v>17357</v>
      </c>
      <c r="B20039" s="5" t="s">
        <v>17597</v>
      </c>
      <c r="C20039" s="6" t="s">
        <v>1221</v>
      </c>
    </row>
    <row r="20040">
      <c r="A20040" s="7">
        <f t="shared" si="1"/>
        <v>17358</v>
      </c>
      <c r="B20040" s="8" t="s">
        <v>17598</v>
      </c>
      <c r="C20040" s="9" t="s">
        <v>42</v>
      </c>
    </row>
    <row r="20041">
      <c r="A20041" s="7">
        <f t="shared" si="1"/>
        <v>17359</v>
      </c>
      <c r="B20041" s="8" t="s">
        <v>17599</v>
      </c>
      <c r="C20041" s="9" t="s">
        <v>722</v>
      </c>
    </row>
    <row r="20042">
      <c r="A20042" s="7">
        <f t="shared" si="1"/>
        <v>17360</v>
      </c>
      <c r="B20042" s="8" t="s">
        <v>17600</v>
      </c>
      <c r="C20042" s="9" t="s">
        <v>65</v>
      </c>
    </row>
    <row r="20043">
      <c r="A20043" s="7">
        <f t="shared" si="1"/>
        <v>17361</v>
      </c>
      <c r="B20043" s="8" t="s">
        <v>17601</v>
      </c>
      <c r="C20043" s="9" t="s">
        <v>188</v>
      </c>
    </row>
    <row r="20044">
      <c r="A20044" s="7">
        <f t="shared" si="1"/>
        <v>17362</v>
      </c>
      <c r="B20044" s="5" t="s">
        <v>17602</v>
      </c>
      <c r="C20044" s="6" t="s">
        <v>1260</v>
      </c>
    </row>
    <row r="20045">
      <c r="A20045" s="7">
        <f t="shared" si="1"/>
        <v>17363</v>
      </c>
      <c r="B20045" s="8" t="s">
        <v>17603</v>
      </c>
      <c r="C20045" s="9" t="s">
        <v>818</v>
      </c>
    </row>
    <row r="20046">
      <c r="A20046" s="7">
        <f t="shared" si="1"/>
        <v>17364</v>
      </c>
      <c r="B20046" s="5" t="s">
        <v>17604</v>
      </c>
      <c r="C20046" s="6" t="s">
        <v>479</v>
      </c>
    </row>
    <row r="20047">
      <c r="A20047" s="7">
        <f t="shared" si="1"/>
        <v>17365</v>
      </c>
      <c r="B20047" s="8" t="s">
        <v>17605</v>
      </c>
      <c r="C20047" s="9" t="s">
        <v>758</v>
      </c>
    </row>
    <row r="20048">
      <c r="A20048" s="7">
        <f t="shared" si="1"/>
        <v>17366</v>
      </c>
      <c r="B20048" s="5" t="s">
        <v>17606</v>
      </c>
      <c r="C20048" s="6" t="s">
        <v>32</v>
      </c>
    </row>
    <row r="20049">
      <c r="A20049" s="7">
        <f t="shared" si="1"/>
        <v>17367</v>
      </c>
      <c r="B20049" s="8" t="s">
        <v>17607</v>
      </c>
      <c r="C20049" s="9" t="s">
        <v>117</v>
      </c>
    </row>
    <row r="20050">
      <c r="A20050" s="7">
        <f t="shared" si="1"/>
        <v>17368</v>
      </c>
      <c r="B20050" s="8" t="s">
        <v>17608</v>
      </c>
      <c r="C20050" s="9" t="s">
        <v>121</v>
      </c>
    </row>
    <row r="20051">
      <c r="A20051" s="7">
        <f t="shared" si="1"/>
        <v>17369</v>
      </c>
      <c r="B20051" s="5" t="s">
        <v>17609</v>
      </c>
      <c r="C20051" s="6" t="s">
        <v>32</v>
      </c>
    </row>
    <row r="20052">
      <c r="A20052" s="7">
        <f t="shared" si="1"/>
        <v>17370</v>
      </c>
      <c r="B20052" s="5" t="s">
        <v>17610</v>
      </c>
      <c r="C20052" s="6" t="s">
        <v>1495</v>
      </c>
    </row>
    <row r="20053">
      <c r="A20053" s="7">
        <f t="shared" si="1"/>
        <v>17371</v>
      </c>
      <c r="B20053" s="5" t="s">
        <v>17611</v>
      </c>
      <c r="C20053" s="6" t="s">
        <v>1260</v>
      </c>
    </row>
    <row r="20054">
      <c r="A20054" s="7">
        <f t="shared" si="1"/>
        <v>17372</v>
      </c>
      <c r="B20054" s="8" t="s">
        <v>17612</v>
      </c>
      <c r="C20054" s="9" t="s">
        <v>399</v>
      </c>
    </row>
    <row r="20055">
      <c r="A20055" s="7">
        <f t="shared" si="1"/>
        <v>17373</v>
      </c>
      <c r="B20055" s="5" t="s">
        <v>17613</v>
      </c>
      <c r="C20055" s="6" t="s">
        <v>1495</v>
      </c>
    </row>
    <row r="20056">
      <c r="A20056" s="7">
        <f t="shared" si="1"/>
        <v>17374</v>
      </c>
      <c r="B20056" s="8" t="s">
        <v>17614</v>
      </c>
      <c r="C20056" s="9" t="s">
        <v>40</v>
      </c>
    </row>
    <row r="20057">
      <c r="A20057" s="7">
        <f t="shared" si="1"/>
        <v>17375</v>
      </c>
      <c r="B20057" s="8" t="s">
        <v>17615</v>
      </c>
      <c r="C20057" s="9" t="s">
        <v>733</v>
      </c>
    </row>
    <row r="20058">
      <c r="A20058" s="7">
        <f t="shared" si="1"/>
        <v>17376</v>
      </c>
      <c r="B20058" s="15" t="s">
        <v>17616</v>
      </c>
      <c r="C20058" s="17" t="s">
        <v>426</v>
      </c>
    </row>
    <row r="20059">
      <c r="A20059" s="7">
        <f t="shared" si="1"/>
        <v>17377</v>
      </c>
      <c r="B20059" s="5" t="s">
        <v>17617</v>
      </c>
      <c r="C20059" s="6" t="s">
        <v>437</v>
      </c>
    </row>
    <row r="20060">
      <c r="A20060" s="7">
        <f t="shared" si="1"/>
        <v>17378</v>
      </c>
      <c r="B20060" s="5" t="s">
        <v>17618</v>
      </c>
      <c r="C20060" s="6" t="s">
        <v>437</v>
      </c>
    </row>
    <row r="20061">
      <c r="A20061" s="7">
        <f t="shared" si="1"/>
        <v>17379</v>
      </c>
      <c r="B20061" s="5" t="s">
        <v>17619</v>
      </c>
      <c r="C20061" s="6" t="s">
        <v>727</v>
      </c>
    </row>
    <row r="20062">
      <c r="A20062" s="7">
        <f t="shared" si="1"/>
        <v>17380</v>
      </c>
      <c r="B20062" s="8" t="s">
        <v>17620</v>
      </c>
      <c r="C20062" s="9" t="s">
        <v>65</v>
      </c>
    </row>
    <row r="20063">
      <c r="A20063" s="7">
        <f t="shared" si="1"/>
        <v>17381</v>
      </c>
      <c r="B20063" s="5" t="s">
        <v>17621</v>
      </c>
      <c r="C20063" s="6" t="s">
        <v>59</v>
      </c>
    </row>
    <row r="20064">
      <c r="A20064" s="7">
        <f t="shared" si="1"/>
        <v>17382</v>
      </c>
      <c r="B20064" s="5" t="s">
        <v>17622</v>
      </c>
      <c r="C20064" s="6" t="s">
        <v>1342</v>
      </c>
    </row>
    <row r="20065">
      <c r="A20065" s="7">
        <f t="shared" si="1"/>
        <v>17383</v>
      </c>
      <c r="B20065" s="8" t="s">
        <v>17623</v>
      </c>
      <c r="C20065" s="9" t="s">
        <v>530</v>
      </c>
    </row>
    <row r="20066">
      <c r="A20066" s="7">
        <f t="shared" si="1"/>
        <v>17384</v>
      </c>
      <c r="B20066" s="8" t="s">
        <v>17624</v>
      </c>
      <c r="C20066" s="9" t="s">
        <v>399</v>
      </c>
    </row>
    <row r="20067">
      <c r="A20067" s="7">
        <f t="shared" si="1"/>
        <v>17385</v>
      </c>
      <c r="B20067" s="8" t="s">
        <v>17625</v>
      </c>
      <c r="C20067" s="9" t="s">
        <v>64</v>
      </c>
    </row>
    <row r="20068">
      <c r="A20068" s="7">
        <f t="shared" si="1"/>
        <v>17386</v>
      </c>
      <c r="B20068" s="5" t="s">
        <v>17626</v>
      </c>
      <c r="C20068" s="6" t="s">
        <v>1221</v>
      </c>
    </row>
    <row r="20069">
      <c r="A20069" s="7">
        <f t="shared" si="1"/>
        <v>17387</v>
      </c>
      <c r="B20069" s="8" t="s">
        <v>17627</v>
      </c>
      <c r="C20069" s="9" t="s">
        <v>733</v>
      </c>
    </row>
    <row r="20070">
      <c r="A20070" s="7">
        <f t="shared" si="1"/>
        <v>17388</v>
      </c>
      <c r="B20070" s="5" t="s">
        <v>17628</v>
      </c>
      <c r="C20070" s="6" t="s">
        <v>86</v>
      </c>
    </row>
    <row r="20071">
      <c r="A20071" s="7">
        <f t="shared" si="1"/>
        <v>17389</v>
      </c>
      <c r="B20071" s="8" t="s">
        <v>17629</v>
      </c>
      <c r="C20071" s="9" t="s">
        <v>83</v>
      </c>
    </row>
    <row r="20072">
      <c r="A20072" s="7">
        <f t="shared" si="1"/>
        <v>17390</v>
      </c>
      <c r="B20072" s="8" t="s">
        <v>17630</v>
      </c>
      <c r="C20072" s="9" t="s">
        <v>530</v>
      </c>
    </row>
    <row r="20073">
      <c r="A20073" s="7">
        <f t="shared" si="1"/>
        <v>17391</v>
      </c>
      <c r="B20073" s="5" t="s">
        <v>17631</v>
      </c>
      <c r="C20073" s="6" t="s">
        <v>1378</v>
      </c>
    </row>
    <row r="20074">
      <c r="A20074" s="7">
        <f t="shared" si="1"/>
        <v>17392</v>
      </c>
      <c r="B20074" s="15" t="s">
        <v>17632</v>
      </c>
      <c r="C20074" s="11" t="s">
        <v>423</v>
      </c>
    </row>
    <row r="20075">
      <c r="A20075" s="7">
        <f t="shared" si="1"/>
        <v>17393</v>
      </c>
      <c r="B20075" s="8" t="s">
        <v>17633</v>
      </c>
      <c r="C20075" s="9" t="s">
        <v>733</v>
      </c>
    </row>
    <row r="20076">
      <c r="A20076" s="7">
        <f t="shared" si="1"/>
        <v>17394</v>
      </c>
      <c r="B20076" s="8" t="s">
        <v>17634</v>
      </c>
      <c r="C20076" s="9" t="s">
        <v>46</v>
      </c>
    </row>
    <row r="20077">
      <c r="A20077" s="7">
        <f t="shared" si="1"/>
        <v>17395</v>
      </c>
      <c r="B20077" s="8" t="s">
        <v>17635</v>
      </c>
      <c r="C20077" s="9" t="s">
        <v>818</v>
      </c>
    </row>
    <row r="20078">
      <c r="A20078" s="7">
        <f t="shared" si="1"/>
        <v>17396</v>
      </c>
      <c r="B20078" s="5" t="s">
        <v>17636</v>
      </c>
      <c r="C20078" s="6" t="s">
        <v>86</v>
      </c>
    </row>
    <row r="20079">
      <c r="A20079" s="7">
        <f t="shared" si="1"/>
        <v>17397</v>
      </c>
      <c r="B20079" s="5" t="s">
        <v>17637</v>
      </c>
      <c r="C20079" s="6" t="s">
        <v>78</v>
      </c>
    </row>
    <row r="20080">
      <c r="A20080" s="7">
        <f t="shared" si="1"/>
        <v>17397</v>
      </c>
      <c r="B20080" s="5" t="s">
        <v>17637</v>
      </c>
      <c r="C20080" s="6" t="s">
        <v>420</v>
      </c>
    </row>
    <row r="20081">
      <c r="A20081" s="7">
        <f t="shared" si="1"/>
        <v>17398</v>
      </c>
      <c r="B20081" s="5" t="s">
        <v>17638</v>
      </c>
      <c r="C20081" s="6" t="s">
        <v>452</v>
      </c>
    </row>
    <row r="20082">
      <c r="A20082" s="7">
        <f t="shared" si="1"/>
        <v>17399</v>
      </c>
      <c r="B20082" s="5" t="s">
        <v>17639</v>
      </c>
      <c r="C20082" s="6" t="s">
        <v>1040</v>
      </c>
    </row>
    <row r="20083">
      <c r="A20083" s="7">
        <f t="shared" si="1"/>
        <v>17400</v>
      </c>
      <c r="B20083" s="5" t="s">
        <v>17640</v>
      </c>
      <c r="C20083" s="6" t="s">
        <v>6</v>
      </c>
    </row>
    <row r="20084">
      <c r="A20084" s="7">
        <f t="shared" si="1"/>
        <v>17401</v>
      </c>
      <c r="B20084" s="5" t="s">
        <v>17641</v>
      </c>
      <c r="C20084" s="6" t="s">
        <v>765</v>
      </c>
    </row>
    <row r="20085">
      <c r="A20085" s="7">
        <f t="shared" si="1"/>
        <v>17402</v>
      </c>
      <c r="B20085" s="8" t="s">
        <v>17642</v>
      </c>
      <c r="C20085" s="9" t="s">
        <v>88</v>
      </c>
    </row>
    <row r="20086">
      <c r="A20086" s="7">
        <f t="shared" si="1"/>
        <v>17403</v>
      </c>
      <c r="B20086" s="5" t="s">
        <v>17643</v>
      </c>
      <c r="C20086" s="6" t="s">
        <v>621</v>
      </c>
    </row>
    <row r="20087">
      <c r="A20087" s="7">
        <f t="shared" si="1"/>
        <v>17404</v>
      </c>
      <c r="B20087" s="5" t="s">
        <v>17644</v>
      </c>
      <c r="C20087" s="6" t="s">
        <v>437</v>
      </c>
    </row>
    <row r="20088">
      <c r="A20088" s="7">
        <f t="shared" si="1"/>
        <v>17405</v>
      </c>
      <c r="B20088" s="5" t="s">
        <v>17645</v>
      </c>
      <c r="C20088" s="6" t="s">
        <v>1360</v>
      </c>
    </row>
    <row r="20089">
      <c r="A20089" s="7">
        <f t="shared" si="1"/>
        <v>17406</v>
      </c>
      <c r="B20089" s="5" t="s">
        <v>17646</v>
      </c>
      <c r="C20089" s="6" t="s">
        <v>621</v>
      </c>
    </row>
    <row r="20090">
      <c r="A20090" s="7">
        <f t="shared" si="1"/>
        <v>17407</v>
      </c>
      <c r="B20090" s="5" t="s">
        <v>17647</v>
      </c>
      <c r="C20090" s="6" t="s">
        <v>683</v>
      </c>
    </row>
    <row r="20091">
      <c r="A20091" s="7">
        <f t="shared" si="1"/>
        <v>17408</v>
      </c>
      <c r="B20091" s="5" t="s">
        <v>17648</v>
      </c>
      <c r="C20091" s="6" t="s">
        <v>1360</v>
      </c>
    </row>
    <row r="20092">
      <c r="A20092" s="7">
        <f t="shared" si="1"/>
        <v>17409</v>
      </c>
      <c r="B20092" s="8" t="s">
        <v>17649</v>
      </c>
      <c r="C20092" s="9" t="s">
        <v>42</v>
      </c>
    </row>
    <row r="20093">
      <c r="A20093" s="7">
        <f t="shared" si="1"/>
        <v>17410</v>
      </c>
      <c r="B20093" s="5" t="s">
        <v>17650</v>
      </c>
      <c r="C20093" s="6" t="s">
        <v>1495</v>
      </c>
    </row>
    <row r="20094">
      <c r="A20094" s="7">
        <f t="shared" si="1"/>
        <v>17411</v>
      </c>
      <c r="B20094" s="5" t="s">
        <v>17651</v>
      </c>
      <c r="C20094" s="6" t="s">
        <v>1495</v>
      </c>
    </row>
    <row r="20095">
      <c r="A20095" s="7">
        <f t="shared" si="1"/>
        <v>17412</v>
      </c>
      <c r="B20095" s="5" t="s">
        <v>17652</v>
      </c>
      <c r="C20095" s="6" t="s">
        <v>356</v>
      </c>
    </row>
    <row r="20096">
      <c r="A20096" s="7">
        <f t="shared" si="1"/>
        <v>17413</v>
      </c>
      <c r="B20096" s="5" t="s">
        <v>17653</v>
      </c>
      <c r="C20096" s="6" t="s">
        <v>356</v>
      </c>
    </row>
    <row r="20097">
      <c r="A20097" s="7">
        <f t="shared" si="1"/>
        <v>17414</v>
      </c>
      <c r="B20097" s="8" t="s">
        <v>17654</v>
      </c>
      <c r="C20097" s="9" t="s">
        <v>547</v>
      </c>
    </row>
    <row r="20098">
      <c r="A20098" s="7">
        <f t="shared" si="1"/>
        <v>17415</v>
      </c>
      <c r="B20098" s="5" t="s">
        <v>17655</v>
      </c>
      <c r="C20098" s="6" t="s">
        <v>59</v>
      </c>
    </row>
    <row r="20099">
      <c r="A20099" s="7">
        <f t="shared" si="1"/>
        <v>17416</v>
      </c>
      <c r="B20099" s="8" t="s">
        <v>17656</v>
      </c>
      <c r="C20099" s="9" t="s">
        <v>46</v>
      </c>
    </row>
    <row r="20100">
      <c r="A20100" s="7">
        <f t="shared" si="1"/>
        <v>17417</v>
      </c>
      <c r="B20100" s="5" t="s">
        <v>17657</v>
      </c>
      <c r="C20100" s="6" t="s">
        <v>1495</v>
      </c>
    </row>
    <row r="20101">
      <c r="A20101" s="7">
        <f t="shared" si="1"/>
        <v>17418</v>
      </c>
      <c r="B20101" s="5" t="s">
        <v>17658</v>
      </c>
      <c r="C20101" s="6" t="s">
        <v>20</v>
      </c>
    </row>
    <row r="20102">
      <c r="A20102" s="7">
        <f t="shared" si="1"/>
        <v>17419</v>
      </c>
      <c r="B20102" s="5" t="s">
        <v>17659</v>
      </c>
      <c r="C20102" s="6" t="s">
        <v>86</v>
      </c>
    </row>
    <row r="20103">
      <c r="A20103" s="7">
        <f t="shared" si="1"/>
        <v>17420</v>
      </c>
      <c r="B20103" s="5" t="s">
        <v>17660</v>
      </c>
      <c r="C20103" s="6" t="s">
        <v>1040</v>
      </c>
    </row>
    <row r="20104">
      <c r="A20104" s="7">
        <f t="shared" si="1"/>
        <v>17421</v>
      </c>
      <c r="B20104" s="5" t="s">
        <v>17661</v>
      </c>
      <c r="C20104" s="6" t="s">
        <v>365</v>
      </c>
    </row>
    <row r="20105">
      <c r="A20105" s="7">
        <f t="shared" si="1"/>
        <v>17422</v>
      </c>
      <c r="B20105" s="5" t="s">
        <v>17662</v>
      </c>
      <c r="C20105" s="6" t="s">
        <v>78</v>
      </c>
    </row>
    <row r="20106">
      <c r="A20106" s="7">
        <f t="shared" si="1"/>
        <v>17423</v>
      </c>
      <c r="B20106" s="12" t="s">
        <v>17663</v>
      </c>
      <c r="C20106" s="13" t="s">
        <v>420</v>
      </c>
    </row>
    <row r="20107">
      <c r="A20107" s="7">
        <f t="shared" si="1"/>
        <v>17424</v>
      </c>
      <c r="B20107" s="5" t="s">
        <v>17664</v>
      </c>
      <c r="C20107" s="6" t="s">
        <v>86</v>
      </c>
    </row>
    <row r="20108">
      <c r="A20108" s="7">
        <f t="shared" si="1"/>
        <v>17425</v>
      </c>
      <c r="B20108" s="8" t="s">
        <v>17665</v>
      </c>
      <c r="C20108" s="9" t="s">
        <v>733</v>
      </c>
    </row>
    <row r="20109">
      <c r="A20109" s="7">
        <f t="shared" si="1"/>
        <v>17426</v>
      </c>
      <c r="B20109" s="8" t="s">
        <v>17666</v>
      </c>
      <c r="C20109" s="9" t="s">
        <v>818</v>
      </c>
    </row>
    <row r="20110">
      <c r="A20110" s="7">
        <f t="shared" si="1"/>
        <v>17427</v>
      </c>
      <c r="B20110" s="5" t="s">
        <v>17667</v>
      </c>
      <c r="C20110" s="6" t="s">
        <v>1585</v>
      </c>
    </row>
    <row r="20111">
      <c r="A20111" s="7">
        <f t="shared" si="1"/>
        <v>17428</v>
      </c>
      <c r="B20111" s="5" t="s">
        <v>17668</v>
      </c>
      <c r="C20111" s="6" t="s">
        <v>150</v>
      </c>
    </row>
    <row r="20112">
      <c r="A20112" s="7">
        <f t="shared" si="1"/>
        <v>17429</v>
      </c>
      <c r="B20112" s="8" t="s">
        <v>17669</v>
      </c>
      <c r="C20112" s="9" t="s">
        <v>722</v>
      </c>
    </row>
    <row r="20113">
      <c r="A20113" s="7">
        <f t="shared" si="1"/>
        <v>17430</v>
      </c>
      <c r="B20113" s="8" t="s">
        <v>17670</v>
      </c>
      <c r="C20113" s="9" t="s">
        <v>177</v>
      </c>
    </row>
    <row r="20114">
      <c r="A20114" s="7">
        <f t="shared" si="1"/>
        <v>17431</v>
      </c>
      <c r="B20114" s="5" t="s">
        <v>17671</v>
      </c>
      <c r="C20114" s="6" t="s">
        <v>12</v>
      </c>
    </row>
    <row r="20115">
      <c r="A20115" s="7">
        <f t="shared" si="1"/>
        <v>17432</v>
      </c>
      <c r="B20115" s="8" t="s">
        <v>17672</v>
      </c>
      <c r="C20115" s="9" t="s">
        <v>722</v>
      </c>
    </row>
    <row r="20116">
      <c r="A20116" s="7">
        <f t="shared" si="1"/>
        <v>17433</v>
      </c>
      <c r="B20116" s="5" t="s">
        <v>17673</v>
      </c>
      <c r="C20116" s="6" t="s">
        <v>59</v>
      </c>
    </row>
    <row r="20117">
      <c r="A20117" s="7">
        <f t="shared" si="1"/>
        <v>17433</v>
      </c>
      <c r="B20117" s="5" t="s">
        <v>17673</v>
      </c>
      <c r="C20117" s="6" t="s">
        <v>177</v>
      </c>
    </row>
    <row r="20118">
      <c r="A20118" s="7">
        <f t="shared" si="1"/>
        <v>17434</v>
      </c>
      <c r="B20118" s="8" t="s">
        <v>17674</v>
      </c>
      <c r="C20118" s="9" t="s">
        <v>56</v>
      </c>
    </row>
    <row r="20119">
      <c r="A20119" s="7">
        <f t="shared" si="1"/>
        <v>17435</v>
      </c>
      <c r="B20119" s="5" t="s">
        <v>17675</v>
      </c>
      <c r="C20119" s="6" t="s">
        <v>612</v>
      </c>
    </row>
    <row r="20120">
      <c r="A20120" s="7">
        <f t="shared" si="1"/>
        <v>17436</v>
      </c>
      <c r="B20120" s="5" t="s">
        <v>17676</v>
      </c>
      <c r="C20120" s="6" t="s">
        <v>196</v>
      </c>
    </row>
    <row r="20121">
      <c r="A20121" s="7">
        <f t="shared" si="1"/>
        <v>17436</v>
      </c>
      <c r="B20121" s="5" t="s">
        <v>17676</v>
      </c>
      <c r="C20121" s="6" t="s">
        <v>1221</v>
      </c>
    </row>
    <row r="20122">
      <c r="A20122" s="7">
        <f t="shared" si="1"/>
        <v>17437</v>
      </c>
      <c r="B20122" s="5" t="s">
        <v>17677</v>
      </c>
      <c r="C20122" s="6" t="s">
        <v>731</v>
      </c>
    </row>
    <row r="20123">
      <c r="A20123" s="7">
        <f t="shared" si="1"/>
        <v>17438</v>
      </c>
      <c r="B20123" s="5" t="s">
        <v>17678</v>
      </c>
      <c r="C20123" s="6" t="s">
        <v>74</v>
      </c>
    </row>
    <row r="20124">
      <c r="A20124" s="7">
        <f t="shared" si="1"/>
        <v>17439</v>
      </c>
      <c r="B20124" s="5" t="s">
        <v>17679</v>
      </c>
      <c r="C20124" s="6" t="s">
        <v>785</v>
      </c>
    </row>
    <row r="20125">
      <c r="A20125" s="7">
        <f t="shared" si="1"/>
        <v>17440</v>
      </c>
      <c r="B20125" s="8" t="s">
        <v>17680</v>
      </c>
      <c r="C20125" s="9" t="s">
        <v>162</v>
      </c>
    </row>
    <row r="20126">
      <c r="A20126" s="7">
        <f t="shared" si="1"/>
        <v>17440</v>
      </c>
      <c r="B20126" s="8" t="s">
        <v>17680</v>
      </c>
      <c r="C20126" s="9" t="s">
        <v>60</v>
      </c>
    </row>
    <row r="20127">
      <c r="A20127" s="7">
        <f t="shared" si="1"/>
        <v>17441</v>
      </c>
      <c r="B20127" s="5" t="s">
        <v>17681</v>
      </c>
      <c r="C20127" s="6" t="s">
        <v>1040</v>
      </c>
    </row>
    <row r="20128">
      <c r="A20128" s="7">
        <f t="shared" si="1"/>
        <v>17442</v>
      </c>
      <c r="B20128" s="5" t="s">
        <v>17682</v>
      </c>
      <c r="C20128" s="6" t="s">
        <v>393</v>
      </c>
    </row>
    <row r="20129">
      <c r="A20129" s="7">
        <f t="shared" si="1"/>
        <v>17443</v>
      </c>
      <c r="B20129" s="5" t="s">
        <v>17683</v>
      </c>
      <c r="C20129" s="6" t="s">
        <v>1040</v>
      </c>
    </row>
    <row r="20130">
      <c r="A20130" s="7">
        <f t="shared" si="1"/>
        <v>17444</v>
      </c>
      <c r="B20130" s="5" t="s">
        <v>17684</v>
      </c>
      <c r="C20130" s="6" t="s">
        <v>1040</v>
      </c>
    </row>
    <row r="20131">
      <c r="A20131" s="7">
        <f t="shared" si="1"/>
        <v>17445</v>
      </c>
      <c r="B20131" s="8" t="s">
        <v>17685</v>
      </c>
      <c r="C20131" s="9" t="s">
        <v>1169</v>
      </c>
    </row>
    <row r="20132">
      <c r="A20132" s="7">
        <f t="shared" si="1"/>
        <v>17446</v>
      </c>
      <c r="B20132" s="5" t="s">
        <v>17686</v>
      </c>
      <c r="C20132" s="6" t="s">
        <v>59</v>
      </c>
    </row>
    <row r="20133">
      <c r="A20133" s="7">
        <f t="shared" si="1"/>
        <v>17447</v>
      </c>
      <c r="B20133" s="5" t="s">
        <v>17687</v>
      </c>
      <c r="C20133" s="6" t="s">
        <v>74</v>
      </c>
    </row>
    <row r="20134">
      <c r="A20134" s="7">
        <f t="shared" si="1"/>
        <v>17448</v>
      </c>
      <c r="B20134" s="5" t="s">
        <v>17688</v>
      </c>
      <c r="C20134" s="6" t="s">
        <v>326</v>
      </c>
    </row>
    <row r="20135">
      <c r="A20135" s="7">
        <f t="shared" si="1"/>
        <v>17449</v>
      </c>
      <c r="B20135" s="5" t="s">
        <v>17689</v>
      </c>
      <c r="C20135" s="6" t="s">
        <v>437</v>
      </c>
    </row>
    <row r="20136">
      <c r="A20136" s="7">
        <f t="shared" si="1"/>
        <v>17450</v>
      </c>
      <c r="B20136" s="5" t="s">
        <v>17690</v>
      </c>
      <c r="C20136" s="6" t="s">
        <v>1360</v>
      </c>
    </row>
    <row r="20137">
      <c r="A20137" s="7">
        <f t="shared" si="1"/>
        <v>17451</v>
      </c>
      <c r="B20137" s="8" t="s">
        <v>17691</v>
      </c>
      <c r="C20137" s="9" t="s">
        <v>374</v>
      </c>
    </row>
    <row r="20138">
      <c r="A20138" s="7">
        <f t="shared" si="1"/>
        <v>17452</v>
      </c>
      <c r="B20138" s="5" t="s">
        <v>17692</v>
      </c>
      <c r="C20138" s="6" t="s">
        <v>621</v>
      </c>
    </row>
    <row r="20139">
      <c r="A20139" s="7">
        <f t="shared" si="1"/>
        <v>17453</v>
      </c>
      <c r="B20139" s="5" t="s">
        <v>17693</v>
      </c>
      <c r="C20139" s="6" t="s">
        <v>1495</v>
      </c>
    </row>
    <row r="20140">
      <c r="A20140" s="7">
        <f t="shared" si="1"/>
        <v>17454</v>
      </c>
      <c r="B20140" s="8" t="s">
        <v>17694</v>
      </c>
      <c r="C20140" s="9" t="s">
        <v>42</v>
      </c>
    </row>
    <row r="20141">
      <c r="A20141" s="7">
        <f t="shared" si="1"/>
        <v>17455</v>
      </c>
      <c r="B20141" s="5" t="s">
        <v>17695</v>
      </c>
      <c r="C20141" s="6" t="s">
        <v>109</v>
      </c>
    </row>
    <row r="20142">
      <c r="A20142" s="7">
        <f t="shared" si="1"/>
        <v>17455</v>
      </c>
      <c r="B20142" s="5" t="s">
        <v>17695</v>
      </c>
      <c r="C20142" s="6" t="s">
        <v>25</v>
      </c>
    </row>
    <row r="20143">
      <c r="A20143" s="7">
        <f t="shared" si="1"/>
        <v>17456</v>
      </c>
      <c r="B20143" s="8" t="s">
        <v>17696</v>
      </c>
      <c r="C20143" s="9" t="s">
        <v>733</v>
      </c>
    </row>
    <row r="20144">
      <c r="A20144" s="7">
        <f t="shared" si="1"/>
        <v>17457</v>
      </c>
      <c r="B20144" s="5" t="s">
        <v>17697</v>
      </c>
      <c r="C20144" s="6" t="s">
        <v>313</v>
      </c>
    </row>
    <row r="20145">
      <c r="A20145" s="7">
        <f t="shared" si="1"/>
        <v>17457</v>
      </c>
      <c r="B20145" s="18" t="s">
        <v>17697</v>
      </c>
      <c r="C20145" s="20" t="s">
        <v>59</v>
      </c>
    </row>
    <row r="20146">
      <c r="A20146" s="7">
        <f t="shared" si="1"/>
        <v>17458</v>
      </c>
      <c r="B20146" s="8" t="s">
        <v>17698</v>
      </c>
      <c r="C20146" s="9" t="s">
        <v>76</v>
      </c>
    </row>
    <row r="20147">
      <c r="A20147" s="7">
        <f t="shared" si="1"/>
        <v>17459</v>
      </c>
      <c r="B20147" s="5" t="s">
        <v>17699</v>
      </c>
      <c r="C20147" s="6" t="s">
        <v>437</v>
      </c>
    </row>
    <row r="20148">
      <c r="A20148" s="7">
        <f t="shared" si="1"/>
        <v>17460</v>
      </c>
      <c r="B20148" s="5" t="s">
        <v>17700</v>
      </c>
      <c r="C20148" s="6" t="s">
        <v>1040</v>
      </c>
    </row>
    <row r="20149">
      <c r="A20149" s="7">
        <f t="shared" si="1"/>
        <v>17461</v>
      </c>
      <c r="B20149" s="5" t="s">
        <v>17701</v>
      </c>
      <c r="C20149" s="6" t="s">
        <v>437</v>
      </c>
    </row>
    <row r="20150">
      <c r="A20150" s="7">
        <f t="shared" si="1"/>
        <v>17462</v>
      </c>
      <c r="B20150" s="8" t="s">
        <v>17702</v>
      </c>
      <c r="C20150" s="9" t="s">
        <v>733</v>
      </c>
    </row>
    <row r="20151">
      <c r="A20151" s="7">
        <f t="shared" si="1"/>
        <v>17463</v>
      </c>
      <c r="B20151" s="8" t="s">
        <v>17703</v>
      </c>
      <c r="C20151" s="9" t="s">
        <v>177</v>
      </c>
    </row>
    <row r="20152">
      <c r="A20152" s="7">
        <f t="shared" si="1"/>
        <v>17464</v>
      </c>
      <c r="B20152" s="5" t="s">
        <v>17704</v>
      </c>
      <c r="C20152" s="6" t="s">
        <v>1260</v>
      </c>
    </row>
    <row r="20153">
      <c r="A20153" s="7">
        <f t="shared" si="1"/>
        <v>17465</v>
      </c>
      <c r="B20153" s="5" t="s">
        <v>17705</v>
      </c>
      <c r="C20153" s="6" t="s">
        <v>1495</v>
      </c>
    </row>
    <row r="20154">
      <c r="A20154" s="7">
        <f t="shared" si="1"/>
        <v>17466</v>
      </c>
      <c r="B20154" s="5" t="s">
        <v>17706</v>
      </c>
      <c r="C20154" s="6" t="s">
        <v>1495</v>
      </c>
    </row>
    <row r="20155">
      <c r="A20155" s="7">
        <f t="shared" si="1"/>
        <v>17467</v>
      </c>
      <c r="B20155" s="5" t="s">
        <v>17707</v>
      </c>
      <c r="C20155" s="6" t="s">
        <v>1495</v>
      </c>
    </row>
    <row r="20156">
      <c r="A20156" s="7">
        <f t="shared" si="1"/>
        <v>17468</v>
      </c>
      <c r="B20156" s="5" t="s">
        <v>17708</v>
      </c>
      <c r="C20156" s="6" t="s">
        <v>1495</v>
      </c>
    </row>
    <row r="20157">
      <c r="A20157" s="7">
        <f t="shared" si="1"/>
        <v>17469</v>
      </c>
      <c r="B20157" s="8" t="s">
        <v>17709</v>
      </c>
      <c r="C20157" s="9" t="s">
        <v>722</v>
      </c>
    </row>
    <row r="20158">
      <c r="A20158" s="7">
        <f t="shared" si="1"/>
        <v>17470</v>
      </c>
      <c r="B20158" s="5" t="s">
        <v>17710</v>
      </c>
      <c r="C20158" s="6" t="s">
        <v>365</v>
      </c>
    </row>
    <row r="20159">
      <c r="A20159" s="7">
        <f t="shared" si="1"/>
        <v>17471</v>
      </c>
      <c r="B20159" s="5" t="s">
        <v>17711</v>
      </c>
      <c r="C20159" s="6" t="s">
        <v>683</v>
      </c>
    </row>
    <row r="20160">
      <c r="A20160" s="7">
        <f t="shared" si="1"/>
        <v>17472</v>
      </c>
      <c r="B20160" s="8" t="s">
        <v>17712</v>
      </c>
      <c r="C20160" s="9" t="s">
        <v>818</v>
      </c>
    </row>
    <row r="20161">
      <c r="A20161" s="7">
        <f t="shared" si="1"/>
        <v>17473</v>
      </c>
      <c r="B20161" s="12" t="s">
        <v>17713</v>
      </c>
      <c r="C20161" s="13" t="s">
        <v>420</v>
      </c>
    </row>
    <row r="20162">
      <c r="A20162" s="7">
        <f t="shared" si="1"/>
        <v>17474</v>
      </c>
      <c r="B20162" s="5" t="s">
        <v>17714</v>
      </c>
      <c r="C20162" s="6" t="s">
        <v>420</v>
      </c>
    </row>
    <row r="20163">
      <c r="A20163" s="7">
        <f t="shared" si="1"/>
        <v>17475</v>
      </c>
      <c r="B20163" s="8" t="s">
        <v>17715</v>
      </c>
      <c r="C20163" s="9" t="s">
        <v>416</v>
      </c>
    </row>
    <row r="20164">
      <c r="A20164" s="7">
        <f t="shared" si="1"/>
        <v>17476</v>
      </c>
      <c r="B20164" s="8" t="s">
        <v>17716</v>
      </c>
      <c r="C20164" s="9" t="s">
        <v>416</v>
      </c>
    </row>
    <row r="20165">
      <c r="A20165" s="7">
        <f t="shared" si="1"/>
        <v>17477</v>
      </c>
      <c r="B20165" s="5" t="s">
        <v>17717</v>
      </c>
      <c r="C20165" s="6" t="s">
        <v>1495</v>
      </c>
    </row>
    <row r="20166">
      <c r="A20166" s="7">
        <f t="shared" si="1"/>
        <v>17478</v>
      </c>
      <c r="B20166" s="8" t="s">
        <v>17718</v>
      </c>
      <c r="C20166" s="9" t="s">
        <v>722</v>
      </c>
    </row>
    <row r="20167">
      <c r="A20167" s="7">
        <f t="shared" si="1"/>
        <v>17479</v>
      </c>
      <c r="B20167" s="5" t="s">
        <v>17719</v>
      </c>
      <c r="C20167" s="6" t="s">
        <v>86</v>
      </c>
    </row>
    <row r="20168">
      <c r="A20168" s="7">
        <f t="shared" si="1"/>
        <v>17480</v>
      </c>
      <c r="B20168" s="5" t="s">
        <v>17720</v>
      </c>
      <c r="C20168" s="6" t="s">
        <v>393</v>
      </c>
    </row>
    <row r="20169">
      <c r="A20169" s="7">
        <f t="shared" si="1"/>
        <v>17481</v>
      </c>
      <c r="B20169" s="5" t="s">
        <v>17721</v>
      </c>
      <c r="C20169" s="6" t="s">
        <v>393</v>
      </c>
    </row>
    <row r="20170">
      <c r="A20170" s="7">
        <f t="shared" si="1"/>
        <v>17482</v>
      </c>
      <c r="B20170" s="5" t="s">
        <v>17722</v>
      </c>
      <c r="C20170" s="6" t="s">
        <v>612</v>
      </c>
    </row>
    <row r="20171">
      <c r="A20171" s="7">
        <f t="shared" si="1"/>
        <v>17483</v>
      </c>
      <c r="B20171" s="5" t="s">
        <v>17723</v>
      </c>
      <c r="C20171" s="6" t="s">
        <v>1324</v>
      </c>
    </row>
    <row r="20172">
      <c r="A20172" s="7">
        <f t="shared" si="1"/>
        <v>17484</v>
      </c>
      <c r="B20172" s="8" t="s">
        <v>17724</v>
      </c>
      <c r="C20172" s="9" t="s">
        <v>117</v>
      </c>
    </row>
    <row r="20173">
      <c r="A20173" s="7">
        <f t="shared" si="1"/>
        <v>17485</v>
      </c>
      <c r="B20173" s="5" t="s">
        <v>17725</v>
      </c>
      <c r="C20173" s="6" t="s">
        <v>109</v>
      </c>
    </row>
    <row r="20174">
      <c r="A20174" s="7">
        <f t="shared" si="1"/>
        <v>17485</v>
      </c>
      <c r="B20174" s="5" t="s">
        <v>17725</v>
      </c>
      <c r="C20174" s="6" t="s">
        <v>25</v>
      </c>
    </row>
    <row r="20175">
      <c r="A20175" s="7">
        <f t="shared" si="1"/>
        <v>17486</v>
      </c>
      <c r="B20175" s="5" t="s">
        <v>17726</v>
      </c>
      <c r="C20175" s="6" t="s">
        <v>1495</v>
      </c>
    </row>
    <row r="20176">
      <c r="A20176" s="7">
        <f t="shared" si="1"/>
        <v>17487</v>
      </c>
      <c r="B20176" s="5" t="s">
        <v>17727</v>
      </c>
      <c r="C20176" s="6" t="s">
        <v>1495</v>
      </c>
    </row>
    <row r="20177">
      <c r="A20177" s="7">
        <f t="shared" si="1"/>
        <v>17488</v>
      </c>
      <c r="B20177" s="5" t="s">
        <v>17728</v>
      </c>
      <c r="C20177" s="6" t="s">
        <v>612</v>
      </c>
    </row>
    <row r="20178">
      <c r="A20178" s="7">
        <f t="shared" si="1"/>
        <v>17489</v>
      </c>
      <c r="B20178" s="5" t="s">
        <v>17729</v>
      </c>
      <c r="C20178" s="6" t="s">
        <v>471</v>
      </c>
    </row>
    <row r="20179">
      <c r="A20179" s="7">
        <f t="shared" si="1"/>
        <v>17490</v>
      </c>
      <c r="B20179" s="5" t="s">
        <v>17730</v>
      </c>
      <c r="C20179" s="6" t="s">
        <v>989</v>
      </c>
    </row>
    <row r="20180">
      <c r="A20180" s="7">
        <f t="shared" si="1"/>
        <v>17491</v>
      </c>
      <c r="B20180" s="8" t="s">
        <v>17731</v>
      </c>
      <c r="C20180" s="9" t="s">
        <v>188</v>
      </c>
    </row>
    <row r="20181">
      <c r="A20181" s="7">
        <f t="shared" si="1"/>
        <v>17492</v>
      </c>
      <c r="B20181" s="8" t="s">
        <v>17732</v>
      </c>
      <c r="C20181" s="9" t="s">
        <v>416</v>
      </c>
    </row>
    <row r="20182">
      <c r="A20182" s="7">
        <f t="shared" si="1"/>
        <v>17493</v>
      </c>
      <c r="B20182" s="8" t="s">
        <v>17733</v>
      </c>
      <c r="C20182" s="9" t="s">
        <v>416</v>
      </c>
    </row>
    <row r="20183">
      <c r="A20183" s="7">
        <f t="shared" si="1"/>
        <v>17494</v>
      </c>
      <c r="B20183" s="8" t="s">
        <v>17734</v>
      </c>
      <c r="C20183" s="9" t="s">
        <v>733</v>
      </c>
    </row>
    <row r="20184">
      <c r="A20184" s="7">
        <f t="shared" si="1"/>
        <v>17495</v>
      </c>
      <c r="B20184" s="5" t="s">
        <v>17735</v>
      </c>
      <c r="C20184" s="6" t="s">
        <v>1360</v>
      </c>
    </row>
    <row r="20185">
      <c r="A20185" s="7">
        <f t="shared" si="1"/>
        <v>17496</v>
      </c>
      <c r="B20185" s="5" t="s">
        <v>17736</v>
      </c>
      <c r="C20185" s="6" t="s">
        <v>612</v>
      </c>
    </row>
    <row r="20186">
      <c r="A20186" s="7">
        <f t="shared" si="1"/>
        <v>17497</v>
      </c>
      <c r="B20186" s="5" t="s">
        <v>17737</v>
      </c>
      <c r="C20186" s="6" t="s">
        <v>612</v>
      </c>
    </row>
    <row r="20187">
      <c r="A20187" s="7">
        <f t="shared" si="1"/>
        <v>17498</v>
      </c>
      <c r="B20187" s="5" t="s">
        <v>17738</v>
      </c>
      <c r="C20187" s="6" t="s">
        <v>74</v>
      </c>
    </row>
    <row r="20188">
      <c r="A20188" s="7">
        <f t="shared" si="1"/>
        <v>17499</v>
      </c>
      <c r="B20188" s="5" t="s">
        <v>17739</v>
      </c>
      <c r="C20188" s="6" t="s">
        <v>59</v>
      </c>
    </row>
    <row r="20189">
      <c r="A20189" s="7">
        <f t="shared" si="1"/>
        <v>17500</v>
      </c>
      <c r="B20189" s="5" t="s">
        <v>17740</v>
      </c>
      <c r="C20189" s="6" t="s">
        <v>437</v>
      </c>
    </row>
    <row r="20190">
      <c r="A20190" s="7">
        <f t="shared" si="1"/>
        <v>17501</v>
      </c>
      <c r="B20190" s="5" t="s">
        <v>17741</v>
      </c>
      <c r="C20190" s="6" t="s">
        <v>1124</v>
      </c>
    </row>
    <row r="20191">
      <c r="A20191" s="7">
        <f t="shared" si="1"/>
        <v>17502</v>
      </c>
      <c r="B20191" s="5" t="s">
        <v>17742</v>
      </c>
      <c r="C20191" s="6" t="s">
        <v>86</v>
      </c>
    </row>
    <row r="20192">
      <c r="A20192" s="7">
        <f t="shared" si="1"/>
        <v>17503</v>
      </c>
      <c r="B20192" s="5" t="s">
        <v>17743</v>
      </c>
      <c r="C20192" s="6" t="s">
        <v>86</v>
      </c>
    </row>
    <row r="20193">
      <c r="A20193" s="7">
        <f t="shared" si="1"/>
        <v>17504</v>
      </c>
      <c r="B20193" s="5" t="s">
        <v>17744</v>
      </c>
      <c r="C20193" s="6" t="s">
        <v>86</v>
      </c>
    </row>
    <row r="20194">
      <c r="A20194" s="7">
        <f t="shared" si="1"/>
        <v>17505</v>
      </c>
      <c r="B20194" s="5" t="s">
        <v>17745</v>
      </c>
      <c r="C20194" s="6" t="s">
        <v>86</v>
      </c>
    </row>
    <row r="20195">
      <c r="A20195" s="7">
        <f t="shared" si="1"/>
        <v>17506</v>
      </c>
      <c r="B20195" s="5" t="s">
        <v>17746</v>
      </c>
      <c r="C20195" s="6" t="s">
        <v>437</v>
      </c>
    </row>
    <row r="20196">
      <c r="A20196" s="7">
        <f t="shared" si="1"/>
        <v>17507</v>
      </c>
      <c r="B20196" s="5" t="s">
        <v>17747</v>
      </c>
      <c r="C20196" s="6" t="s">
        <v>86</v>
      </c>
    </row>
    <row r="20197">
      <c r="A20197" s="7">
        <f t="shared" si="1"/>
        <v>17508</v>
      </c>
      <c r="B20197" s="5" t="s">
        <v>17748</v>
      </c>
      <c r="C20197" s="6" t="s">
        <v>86</v>
      </c>
    </row>
    <row r="20198">
      <c r="A20198" s="7">
        <f t="shared" si="1"/>
        <v>17509</v>
      </c>
      <c r="B20198" s="5" t="s">
        <v>17749</v>
      </c>
      <c r="C20198" s="6" t="s">
        <v>86</v>
      </c>
    </row>
    <row r="20199">
      <c r="A20199" s="7">
        <f t="shared" si="1"/>
        <v>17510</v>
      </c>
      <c r="B20199" s="5" t="s">
        <v>17750</v>
      </c>
      <c r="C20199" s="6" t="s">
        <v>1495</v>
      </c>
    </row>
    <row r="20200">
      <c r="A20200" s="7">
        <f t="shared" si="1"/>
        <v>17511</v>
      </c>
      <c r="B20200" s="8" t="s">
        <v>17751</v>
      </c>
      <c r="C20200" s="9" t="s">
        <v>818</v>
      </c>
    </row>
    <row r="20201">
      <c r="A20201" s="7">
        <f t="shared" si="1"/>
        <v>17512</v>
      </c>
      <c r="B20201" s="5" t="s">
        <v>17752</v>
      </c>
      <c r="C20201" s="6" t="s">
        <v>437</v>
      </c>
    </row>
    <row r="20202">
      <c r="A20202" s="7">
        <f t="shared" si="1"/>
        <v>17513</v>
      </c>
      <c r="B20202" s="5" t="s">
        <v>17753</v>
      </c>
      <c r="C20202" s="6" t="s">
        <v>1260</v>
      </c>
    </row>
    <row r="20203">
      <c r="A20203" s="7">
        <f t="shared" si="1"/>
        <v>17514</v>
      </c>
      <c r="B20203" s="5" t="s">
        <v>17754</v>
      </c>
      <c r="C20203" s="6" t="s">
        <v>86</v>
      </c>
    </row>
    <row r="20204">
      <c r="A20204" s="7">
        <f t="shared" si="1"/>
        <v>17515</v>
      </c>
      <c r="B20204" s="5" t="s">
        <v>17755</v>
      </c>
      <c r="C20204" s="6" t="s">
        <v>1360</v>
      </c>
    </row>
    <row r="20205">
      <c r="A20205" s="7">
        <f t="shared" si="1"/>
        <v>17516</v>
      </c>
      <c r="B20205" s="5" t="s">
        <v>17756</v>
      </c>
      <c r="C20205" s="6" t="s">
        <v>1495</v>
      </c>
    </row>
    <row r="20206">
      <c r="A20206" s="7">
        <f t="shared" si="1"/>
        <v>17517</v>
      </c>
      <c r="B20206" s="5" t="s">
        <v>17757</v>
      </c>
      <c r="C20206" s="6" t="s">
        <v>1360</v>
      </c>
    </row>
    <row r="20207">
      <c r="A20207" s="7">
        <f t="shared" si="1"/>
        <v>17518</v>
      </c>
      <c r="B20207" s="5" t="s">
        <v>17758</v>
      </c>
      <c r="C20207" s="6" t="s">
        <v>1360</v>
      </c>
    </row>
    <row r="20208">
      <c r="A20208" s="7">
        <f t="shared" si="1"/>
        <v>17519</v>
      </c>
      <c r="B20208" s="5" t="s">
        <v>17759</v>
      </c>
      <c r="C20208" s="6" t="s">
        <v>1360</v>
      </c>
    </row>
    <row r="20209">
      <c r="A20209" s="7">
        <f t="shared" si="1"/>
        <v>17520</v>
      </c>
      <c r="B20209" s="5" t="s">
        <v>17760</v>
      </c>
      <c r="C20209" s="6" t="s">
        <v>1360</v>
      </c>
    </row>
    <row r="20210">
      <c r="A20210" s="7">
        <f t="shared" si="1"/>
        <v>17521</v>
      </c>
      <c r="B20210" s="5" t="s">
        <v>17761</v>
      </c>
      <c r="C20210" s="6" t="s">
        <v>1360</v>
      </c>
    </row>
    <row r="20211">
      <c r="A20211" s="7">
        <f t="shared" si="1"/>
        <v>17522</v>
      </c>
      <c r="B20211" s="5" t="s">
        <v>17762</v>
      </c>
      <c r="C20211" s="6" t="s">
        <v>1360</v>
      </c>
    </row>
    <row r="20212">
      <c r="A20212" s="7">
        <f t="shared" si="1"/>
        <v>17523</v>
      </c>
      <c r="B20212" s="5" t="s">
        <v>17763</v>
      </c>
      <c r="C20212" s="6" t="s">
        <v>1495</v>
      </c>
    </row>
    <row r="20213">
      <c r="A20213" s="7">
        <f t="shared" si="1"/>
        <v>17524</v>
      </c>
      <c r="B20213" s="5" t="s">
        <v>17764</v>
      </c>
      <c r="C20213" s="6" t="s">
        <v>365</v>
      </c>
    </row>
    <row r="20214">
      <c r="A20214" s="7">
        <f t="shared" si="1"/>
        <v>17525</v>
      </c>
      <c r="B20214" s="5" t="s">
        <v>17765</v>
      </c>
      <c r="C20214" s="6" t="s">
        <v>86</v>
      </c>
    </row>
    <row r="20215">
      <c r="A20215" s="7">
        <f t="shared" si="1"/>
        <v>17526</v>
      </c>
      <c r="B20215" s="5" t="s">
        <v>17766</v>
      </c>
      <c r="C20215" s="6" t="s">
        <v>1495</v>
      </c>
    </row>
    <row r="20216">
      <c r="A20216" s="7">
        <f t="shared" si="1"/>
        <v>17527</v>
      </c>
      <c r="B20216" s="5" t="s">
        <v>17767</v>
      </c>
      <c r="C20216" s="6" t="s">
        <v>1316</v>
      </c>
    </row>
    <row r="20217">
      <c r="A20217" s="7">
        <f t="shared" si="1"/>
        <v>17528</v>
      </c>
      <c r="B20217" s="5" t="s">
        <v>17768</v>
      </c>
      <c r="C20217" s="6" t="s">
        <v>86</v>
      </c>
    </row>
    <row r="20218">
      <c r="A20218" s="7">
        <f t="shared" si="1"/>
        <v>17529</v>
      </c>
      <c r="B20218" s="5" t="s">
        <v>17769</v>
      </c>
      <c r="C20218" s="6" t="s">
        <v>471</v>
      </c>
    </row>
    <row r="20219">
      <c r="A20219" s="7">
        <f t="shared" si="1"/>
        <v>17530</v>
      </c>
      <c r="B20219" s="5" t="s">
        <v>17770</v>
      </c>
      <c r="C20219" s="6" t="s">
        <v>86</v>
      </c>
    </row>
    <row r="20220">
      <c r="A20220" s="7">
        <f t="shared" si="1"/>
        <v>17531</v>
      </c>
      <c r="B20220" s="5" t="s">
        <v>17771</v>
      </c>
      <c r="C20220" s="6" t="s">
        <v>437</v>
      </c>
    </row>
    <row r="20221">
      <c r="A20221" s="7">
        <f t="shared" si="1"/>
        <v>17532</v>
      </c>
      <c r="B20221" s="5" t="s">
        <v>17772</v>
      </c>
      <c r="C20221" s="6" t="s">
        <v>86</v>
      </c>
    </row>
    <row r="20222">
      <c r="A20222" s="7">
        <f t="shared" si="1"/>
        <v>17533</v>
      </c>
      <c r="B20222" s="5" t="s">
        <v>17773</v>
      </c>
      <c r="C20222" s="6" t="s">
        <v>86</v>
      </c>
    </row>
    <row r="20223">
      <c r="A20223" s="7">
        <f t="shared" si="1"/>
        <v>17534</v>
      </c>
      <c r="B20223" s="5" t="s">
        <v>17774</v>
      </c>
      <c r="C20223" s="6" t="s">
        <v>86</v>
      </c>
    </row>
    <row r="20224">
      <c r="A20224" s="7">
        <f t="shared" si="1"/>
        <v>17535</v>
      </c>
      <c r="B20224" s="5" t="s">
        <v>17775</v>
      </c>
      <c r="C20224" s="6" t="s">
        <v>86</v>
      </c>
    </row>
    <row r="20225">
      <c r="A20225" s="7">
        <f t="shared" si="1"/>
        <v>17536</v>
      </c>
      <c r="B20225" s="5" t="s">
        <v>17776</v>
      </c>
      <c r="C20225" s="6" t="s">
        <v>86</v>
      </c>
    </row>
    <row r="20226">
      <c r="A20226" s="7">
        <f t="shared" si="1"/>
        <v>17537</v>
      </c>
      <c r="B20226" s="5" t="s">
        <v>17777</v>
      </c>
      <c r="C20226" s="6" t="s">
        <v>86</v>
      </c>
    </row>
    <row r="20227">
      <c r="A20227" s="7">
        <f t="shared" si="1"/>
        <v>17538</v>
      </c>
      <c r="B20227" s="5" t="s">
        <v>17778</v>
      </c>
      <c r="C20227" s="6" t="s">
        <v>86</v>
      </c>
    </row>
    <row r="20228">
      <c r="A20228" s="7">
        <f t="shared" si="1"/>
        <v>17539</v>
      </c>
      <c r="B20228" s="5" t="s">
        <v>17779</v>
      </c>
      <c r="C20228" s="6" t="s">
        <v>1360</v>
      </c>
    </row>
    <row r="20229">
      <c r="A20229" s="7">
        <f t="shared" si="1"/>
        <v>17540</v>
      </c>
      <c r="B20229" s="5" t="s">
        <v>17780</v>
      </c>
      <c r="C20229" s="6" t="s">
        <v>1316</v>
      </c>
    </row>
    <row r="20230">
      <c r="A20230" s="7">
        <f t="shared" si="1"/>
        <v>17541</v>
      </c>
      <c r="B20230" s="5" t="s">
        <v>17781</v>
      </c>
      <c r="C20230" s="6" t="s">
        <v>437</v>
      </c>
    </row>
    <row r="20231">
      <c r="A20231" s="7">
        <f t="shared" si="1"/>
        <v>17542</v>
      </c>
      <c r="B20231" s="5" t="s">
        <v>17782</v>
      </c>
      <c r="C20231" s="6" t="s">
        <v>86</v>
      </c>
    </row>
    <row r="20232">
      <c r="A20232" s="7">
        <f t="shared" si="1"/>
        <v>17543</v>
      </c>
      <c r="B20232" s="8" t="s">
        <v>17783</v>
      </c>
      <c r="C20232" s="9" t="s">
        <v>547</v>
      </c>
    </row>
    <row r="20233">
      <c r="A20233" s="7">
        <f t="shared" si="1"/>
        <v>17544</v>
      </c>
      <c r="B20233" s="5" t="s">
        <v>17784</v>
      </c>
      <c r="C20233" s="6" t="s">
        <v>86</v>
      </c>
    </row>
    <row r="20234">
      <c r="A20234" s="7">
        <f t="shared" si="1"/>
        <v>17545</v>
      </c>
      <c r="B20234" s="5" t="s">
        <v>17785</v>
      </c>
      <c r="C20234" s="6" t="s">
        <v>86</v>
      </c>
    </row>
    <row r="20235">
      <c r="A20235" s="7">
        <f t="shared" si="1"/>
        <v>17546</v>
      </c>
      <c r="B20235" s="5" t="s">
        <v>17786</v>
      </c>
      <c r="C20235" s="6" t="s">
        <v>437</v>
      </c>
    </row>
    <row r="20236">
      <c r="A20236" s="7">
        <f t="shared" si="1"/>
        <v>17547</v>
      </c>
      <c r="B20236" s="5" t="s">
        <v>17787</v>
      </c>
      <c r="C20236" s="6" t="s">
        <v>86</v>
      </c>
    </row>
    <row r="20237">
      <c r="A20237" s="7">
        <f t="shared" si="1"/>
        <v>17548</v>
      </c>
      <c r="B20237" s="5" t="s">
        <v>17788</v>
      </c>
      <c r="C20237" s="6" t="s">
        <v>86</v>
      </c>
    </row>
    <row r="20238">
      <c r="A20238" s="7">
        <f t="shared" si="1"/>
        <v>17549</v>
      </c>
      <c r="B20238" s="5" t="s">
        <v>17789</v>
      </c>
      <c r="C20238" s="6" t="s">
        <v>86</v>
      </c>
    </row>
    <row r="20239">
      <c r="A20239" s="7">
        <f t="shared" si="1"/>
        <v>17550</v>
      </c>
      <c r="B20239" s="5" t="s">
        <v>17790</v>
      </c>
      <c r="C20239" s="6" t="s">
        <v>86</v>
      </c>
    </row>
    <row r="20240">
      <c r="A20240" s="7">
        <f t="shared" si="1"/>
        <v>17551</v>
      </c>
      <c r="B20240" s="5" t="s">
        <v>17791</v>
      </c>
      <c r="C20240" s="6" t="s">
        <v>86</v>
      </c>
    </row>
    <row r="20241">
      <c r="A20241" s="7">
        <f t="shared" si="1"/>
        <v>17552</v>
      </c>
      <c r="B20241" s="5" t="s">
        <v>17792</v>
      </c>
      <c r="C20241" s="6" t="s">
        <v>78</v>
      </c>
    </row>
    <row r="20242">
      <c r="A20242" s="7">
        <f t="shared" si="1"/>
        <v>17553</v>
      </c>
      <c r="B20242" s="5" t="s">
        <v>17793</v>
      </c>
      <c r="C20242" s="6" t="s">
        <v>1360</v>
      </c>
    </row>
    <row r="20243">
      <c r="A20243" s="7">
        <f t="shared" si="1"/>
        <v>17554</v>
      </c>
      <c r="B20243" s="5" t="s">
        <v>17794</v>
      </c>
      <c r="C20243" s="6" t="s">
        <v>86</v>
      </c>
    </row>
    <row r="20244">
      <c r="A20244" s="7">
        <f t="shared" si="1"/>
        <v>17555</v>
      </c>
      <c r="B20244" s="5" t="s">
        <v>17795</v>
      </c>
      <c r="C20244" s="6" t="s">
        <v>1360</v>
      </c>
    </row>
    <row r="20245">
      <c r="A20245" s="7">
        <f t="shared" si="1"/>
        <v>17556</v>
      </c>
      <c r="B20245" s="8" t="s">
        <v>17796</v>
      </c>
      <c r="C20245" s="9" t="s">
        <v>416</v>
      </c>
    </row>
    <row r="20246">
      <c r="A20246" s="7">
        <f t="shared" si="1"/>
        <v>17557</v>
      </c>
      <c r="B20246" s="5" t="s">
        <v>17797</v>
      </c>
      <c r="C20246" s="6" t="s">
        <v>1360</v>
      </c>
    </row>
    <row r="20247">
      <c r="A20247" s="7">
        <f t="shared" si="1"/>
        <v>17558</v>
      </c>
      <c r="B20247" s="5" t="s">
        <v>17798</v>
      </c>
      <c r="C20247" s="6" t="s">
        <v>1360</v>
      </c>
    </row>
    <row r="20248">
      <c r="A20248" s="7">
        <f t="shared" si="1"/>
        <v>17559</v>
      </c>
      <c r="B20248" s="5" t="s">
        <v>17799</v>
      </c>
      <c r="C20248" s="6" t="s">
        <v>1360</v>
      </c>
    </row>
    <row r="20249">
      <c r="A20249" s="7">
        <f t="shared" si="1"/>
        <v>17560</v>
      </c>
      <c r="B20249" s="5" t="s">
        <v>17800</v>
      </c>
      <c r="C20249" s="6" t="s">
        <v>1360</v>
      </c>
    </row>
    <row r="20250">
      <c r="A20250" s="7">
        <f t="shared" si="1"/>
        <v>17561</v>
      </c>
      <c r="B20250" s="5" t="s">
        <v>17801</v>
      </c>
      <c r="C20250" s="6" t="s">
        <v>1221</v>
      </c>
    </row>
    <row r="20251">
      <c r="A20251" s="7">
        <f t="shared" si="1"/>
        <v>17562</v>
      </c>
      <c r="B20251" s="5" t="s">
        <v>17802</v>
      </c>
      <c r="C20251" s="6" t="s">
        <v>1360</v>
      </c>
    </row>
    <row r="20252">
      <c r="A20252" s="7">
        <f t="shared" si="1"/>
        <v>17563</v>
      </c>
      <c r="B20252" s="5" t="s">
        <v>17803</v>
      </c>
      <c r="C20252" s="6" t="s">
        <v>1360</v>
      </c>
    </row>
    <row r="20253">
      <c r="A20253" s="7">
        <f t="shared" si="1"/>
        <v>17564</v>
      </c>
      <c r="B20253" s="5" t="s">
        <v>17804</v>
      </c>
      <c r="C20253" s="6" t="s">
        <v>1360</v>
      </c>
    </row>
    <row r="20254">
      <c r="A20254" s="7">
        <f t="shared" si="1"/>
        <v>17565</v>
      </c>
      <c r="B20254" s="5" t="s">
        <v>17805</v>
      </c>
      <c r="C20254" s="6" t="s">
        <v>1360</v>
      </c>
    </row>
    <row r="20255">
      <c r="A20255" s="7">
        <f t="shared" si="1"/>
        <v>17566</v>
      </c>
      <c r="B20255" s="5" t="s">
        <v>17806</v>
      </c>
      <c r="C20255" s="6" t="s">
        <v>1360</v>
      </c>
    </row>
    <row r="20256">
      <c r="A20256" s="7">
        <f t="shared" si="1"/>
        <v>17567</v>
      </c>
      <c r="B20256" s="5" t="s">
        <v>17807</v>
      </c>
      <c r="C20256" s="6" t="s">
        <v>1360</v>
      </c>
    </row>
    <row r="20257">
      <c r="A20257" s="7">
        <f t="shared" si="1"/>
        <v>17568</v>
      </c>
      <c r="B20257" s="5" t="s">
        <v>17808</v>
      </c>
      <c r="C20257" s="6" t="s">
        <v>1495</v>
      </c>
    </row>
    <row r="20258">
      <c r="A20258" s="7">
        <f t="shared" si="1"/>
        <v>17569</v>
      </c>
      <c r="B20258" s="5" t="s">
        <v>17809</v>
      </c>
      <c r="C20258" s="17" t="s">
        <v>1470</v>
      </c>
    </row>
    <row r="20259">
      <c r="A20259" s="7">
        <f t="shared" si="1"/>
        <v>17570</v>
      </c>
      <c r="B20259" s="5" t="s">
        <v>17810</v>
      </c>
      <c r="C20259" s="6" t="s">
        <v>683</v>
      </c>
    </row>
    <row r="20260">
      <c r="A20260" s="7">
        <f t="shared" si="1"/>
        <v>17571</v>
      </c>
      <c r="B20260" s="5" t="s">
        <v>17811</v>
      </c>
      <c r="C20260" s="6" t="s">
        <v>365</v>
      </c>
    </row>
    <row r="20261">
      <c r="A20261" s="7">
        <f t="shared" si="1"/>
        <v>17572</v>
      </c>
      <c r="B20261" s="5" t="s">
        <v>17812</v>
      </c>
      <c r="C20261" s="6" t="s">
        <v>1450</v>
      </c>
    </row>
    <row r="20262">
      <c r="A20262" s="7">
        <f t="shared" si="1"/>
        <v>17573</v>
      </c>
      <c r="B20262" s="5" t="s">
        <v>17813</v>
      </c>
      <c r="C20262" s="6" t="s">
        <v>452</v>
      </c>
    </row>
    <row r="20263">
      <c r="A20263" s="7">
        <f t="shared" si="1"/>
        <v>17573</v>
      </c>
      <c r="B20263" s="5" t="s">
        <v>17813</v>
      </c>
      <c r="C20263" s="6" t="s">
        <v>467</v>
      </c>
    </row>
    <row r="20264">
      <c r="A20264" s="7">
        <f t="shared" si="1"/>
        <v>17574</v>
      </c>
      <c r="B20264" s="8" t="s">
        <v>17814</v>
      </c>
      <c r="C20264" s="9" t="s">
        <v>420</v>
      </c>
    </row>
    <row r="20265">
      <c r="A20265" s="7">
        <f t="shared" si="1"/>
        <v>17575</v>
      </c>
      <c r="B20265" s="5" t="s">
        <v>17815</v>
      </c>
      <c r="C20265" s="6" t="s">
        <v>86</v>
      </c>
    </row>
    <row r="20266">
      <c r="A20266" s="7">
        <f t="shared" si="1"/>
        <v>17576</v>
      </c>
      <c r="B20266" s="5" t="s">
        <v>17816</v>
      </c>
      <c r="C20266" s="6" t="s">
        <v>1495</v>
      </c>
    </row>
    <row r="20267">
      <c r="A20267" s="7">
        <f t="shared" si="1"/>
        <v>17577</v>
      </c>
      <c r="B20267" s="5" t="s">
        <v>17817</v>
      </c>
      <c r="C20267" s="6" t="s">
        <v>612</v>
      </c>
    </row>
    <row r="20268">
      <c r="A20268" s="7">
        <f t="shared" si="1"/>
        <v>17578</v>
      </c>
      <c r="B20268" s="5" t="s">
        <v>17818</v>
      </c>
      <c r="C20268" s="6" t="s">
        <v>1040</v>
      </c>
    </row>
    <row r="20269">
      <c r="A20269" s="7">
        <f t="shared" si="1"/>
        <v>17579</v>
      </c>
      <c r="B20269" s="5" t="s">
        <v>17819</v>
      </c>
      <c r="C20269" s="6" t="s">
        <v>1260</v>
      </c>
    </row>
    <row r="20270">
      <c r="A20270" s="7">
        <f t="shared" si="1"/>
        <v>17580</v>
      </c>
      <c r="B20270" s="8" t="s">
        <v>17820</v>
      </c>
      <c r="C20270" s="9" t="s">
        <v>65</v>
      </c>
    </row>
    <row r="20271">
      <c r="A20271" s="7">
        <f t="shared" si="1"/>
        <v>17581</v>
      </c>
      <c r="B20271" s="5" t="s">
        <v>17821</v>
      </c>
      <c r="C20271" s="6" t="s">
        <v>80</v>
      </c>
    </row>
    <row r="20272">
      <c r="A20272" s="7">
        <f t="shared" si="1"/>
        <v>17582</v>
      </c>
      <c r="B20272" s="5" t="s">
        <v>17822</v>
      </c>
      <c r="C20272" s="6" t="s">
        <v>467</v>
      </c>
    </row>
    <row r="20273">
      <c r="A20273" s="7">
        <f t="shared" si="1"/>
        <v>17583</v>
      </c>
      <c r="B20273" s="5" t="s">
        <v>17823</v>
      </c>
      <c r="C20273" s="6" t="s">
        <v>603</v>
      </c>
    </row>
    <row r="20274">
      <c r="A20274" s="7">
        <f t="shared" si="1"/>
        <v>17584</v>
      </c>
      <c r="B20274" s="5" t="s">
        <v>17824</v>
      </c>
      <c r="C20274" s="6" t="s">
        <v>1360</v>
      </c>
    </row>
    <row r="20275">
      <c r="A20275" s="7">
        <f t="shared" si="1"/>
        <v>17585</v>
      </c>
      <c r="B20275" s="5" t="s">
        <v>17825</v>
      </c>
      <c r="C20275" s="6" t="s">
        <v>1360</v>
      </c>
    </row>
    <row r="20276">
      <c r="A20276" s="7">
        <f t="shared" si="1"/>
        <v>17586</v>
      </c>
      <c r="B20276" s="5" t="s">
        <v>17826</v>
      </c>
      <c r="C20276" s="6" t="s">
        <v>612</v>
      </c>
    </row>
    <row r="20277">
      <c r="A20277" s="7">
        <f t="shared" si="1"/>
        <v>17587</v>
      </c>
      <c r="B20277" s="8" t="s">
        <v>17827</v>
      </c>
      <c r="C20277" s="9" t="s">
        <v>1042</v>
      </c>
    </row>
    <row r="20278">
      <c r="A20278" s="7">
        <f t="shared" si="1"/>
        <v>17588</v>
      </c>
      <c r="B20278" s="5" t="s">
        <v>17828</v>
      </c>
      <c r="C20278" s="6" t="s">
        <v>267</v>
      </c>
    </row>
    <row r="20279">
      <c r="A20279" s="7">
        <f t="shared" si="1"/>
        <v>17588</v>
      </c>
      <c r="B20279" s="5" t="s">
        <v>17828</v>
      </c>
      <c r="C20279" s="6" t="s">
        <v>405</v>
      </c>
    </row>
    <row r="20280">
      <c r="A20280" s="7">
        <f t="shared" si="1"/>
        <v>17589</v>
      </c>
      <c r="B20280" s="8" t="s">
        <v>17829</v>
      </c>
      <c r="C20280" s="9" t="s">
        <v>818</v>
      </c>
    </row>
    <row r="20281">
      <c r="A20281" s="7">
        <f t="shared" si="1"/>
        <v>17590</v>
      </c>
      <c r="B20281" s="5" t="s">
        <v>17830</v>
      </c>
      <c r="C20281" s="6" t="s">
        <v>1495</v>
      </c>
    </row>
    <row r="20282">
      <c r="A20282" s="7">
        <f t="shared" si="1"/>
        <v>17591</v>
      </c>
      <c r="B20282" s="5" t="s">
        <v>17831</v>
      </c>
      <c r="C20282" s="6" t="s">
        <v>471</v>
      </c>
    </row>
    <row r="20283">
      <c r="A20283" s="7">
        <f t="shared" si="1"/>
        <v>17592</v>
      </c>
      <c r="B20283" s="5" t="s">
        <v>17832</v>
      </c>
      <c r="C20283" s="6" t="s">
        <v>15</v>
      </c>
    </row>
    <row r="20284">
      <c r="A20284" s="7">
        <f t="shared" si="1"/>
        <v>17593</v>
      </c>
      <c r="B20284" s="5" t="s">
        <v>17833</v>
      </c>
      <c r="C20284" s="6" t="s">
        <v>1040</v>
      </c>
    </row>
    <row r="20285">
      <c r="A20285" s="7">
        <f t="shared" si="1"/>
        <v>17594</v>
      </c>
      <c r="B20285" s="5" t="s">
        <v>17834</v>
      </c>
      <c r="C20285" s="6" t="s">
        <v>1316</v>
      </c>
    </row>
    <row r="20286">
      <c r="A20286" s="7">
        <f t="shared" si="1"/>
        <v>17595</v>
      </c>
      <c r="B20286" s="5" t="s">
        <v>17835</v>
      </c>
      <c r="C20286" s="6" t="s">
        <v>1360</v>
      </c>
    </row>
    <row r="20287">
      <c r="A20287" s="7">
        <f t="shared" si="1"/>
        <v>17596</v>
      </c>
      <c r="B20287" s="5" t="s">
        <v>17836</v>
      </c>
      <c r="C20287" s="6" t="s">
        <v>1360</v>
      </c>
    </row>
    <row r="20288">
      <c r="A20288" s="7">
        <f t="shared" si="1"/>
        <v>17597</v>
      </c>
      <c r="B20288" s="5" t="s">
        <v>17837</v>
      </c>
      <c r="C20288" s="6" t="s">
        <v>621</v>
      </c>
    </row>
    <row r="20289">
      <c r="A20289" s="7">
        <f t="shared" si="1"/>
        <v>17597</v>
      </c>
      <c r="B20289" s="5" t="s">
        <v>17837</v>
      </c>
      <c r="C20289" s="6" t="s">
        <v>1316</v>
      </c>
    </row>
    <row r="20290">
      <c r="A20290" s="7">
        <f t="shared" si="1"/>
        <v>17598</v>
      </c>
      <c r="B20290" s="5" t="s">
        <v>17838</v>
      </c>
      <c r="C20290" s="6" t="s">
        <v>1360</v>
      </c>
    </row>
    <row r="20291">
      <c r="A20291" s="7">
        <f t="shared" si="1"/>
        <v>17599</v>
      </c>
      <c r="B20291" s="5" t="s">
        <v>17839</v>
      </c>
      <c r="C20291" s="6" t="s">
        <v>1360</v>
      </c>
    </row>
    <row r="20292">
      <c r="A20292" s="7">
        <f t="shared" si="1"/>
        <v>17600</v>
      </c>
      <c r="B20292" s="5" t="s">
        <v>17840</v>
      </c>
      <c r="C20292" s="6" t="s">
        <v>1342</v>
      </c>
    </row>
    <row r="20293">
      <c r="A20293" s="7">
        <f t="shared" si="1"/>
        <v>17601</v>
      </c>
      <c r="B20293" s="5" t="s">
        <v>17841</v>
      </c>
      <c r="C20293" s="6" t="s">
        <v>420</v>
      </c>
    </row>
    <row r="20294">
      <c r="A20294" s="7">
        <f t="shared" si="1"/>
        <v>17602</v>
      </c>
      <c r="B20294" s="5" t="s">
        <v>17842</v>
      </c>
      <c r="C20294" s="6" t="s">
        <v>420</v>
      </c>
    </row>
    <row r="20295">
      <c r="A20295" s="7">
        <f t="shared" si="1"/>
        <v>17603</v>
      </c>
      <c r="B20295" s="5" t="s">
        <v>17843</v>
      </c>
      <c r="C20295" s="6" t="s">
        <v>393</v>
      </c>
    </row>
    <row r="20296">
      <c r="A20296" s="7">
        <f t="shared" si="1"/>
        <v>17604</v>
      </c>
      <c r="B20296" s="5" t="s">
        <v>17844</v>
      </c>
      <c r="C20296" s="6" t="s">
        <v>393</v>
      </c>
    </row>
    <row r="20297">
      <c r="A20297" s="7">
        <f t="shared" si="1"/>
        <v>17605</v>
      </c>
      <c r="B20297" s="5" t="s">
        <v>17845</v>
      </c>
      <c r="C20297" s="6" t="s">
        <v>1207</v>
      </c>
    </row>
    <row r="20298">
      <c r="A20298" s="7">
        <f t="shared" si="1"/>
        <v>17606</v>
      </c>
      <c r="B20298" s="5" t="s">
        <v>17846</v>
      </c>
      <c r="C20298" s="6" t="s">
        <v>731</v>
      </c>
    </row>
    <row r="20299">
      <c r="A20299" s="7">
        <f t="shared" si="1"/>
        <v>17607</v>
      </c>
      <c r="B20299" s="8" t="s">
        <v>17847</v>
      </c>
      <c r="C20299" s="9" t="s">
        <v>547</v>
      </c>
    </row>
    <row r="20300">
      <c r="A20300" s="7">
        <f t="shared" si="1"/>
        <v>17608</v>
      </c>
      <c r="B20300" s="8" t="s">
        <v>17848</v>
      </c>
      <c r="C20300" s="9" t="s">
        <v>65</v>
      </c>
    </row>
    <row r="20301">
      <c r="A20301" s="7">
        <f t="shared" si="1"/>
        <v>17609</v>
      </c>
      <c r="B20301" s="5" t="s">
        <v>17849</v>
      </c>
      <c r="C20301" s="6" t="s">
        <v>1040</v>
      </c>
    </row>
    <row r="20302">
      <c r="A20302" s="7">
        <f t="shared" si="1"/>
        <v>17610</v>
      </c>
      <c r="B20302" s="5" t="s">
        <v>17850</v>
      </c>
      <c r="C20302" s="6" t="s">
        <v>420</v>
      </c>
    </row>
    <row r="20303">
      <c r="A20303" s="7">
        <f t="shared" si="1"/>
        <v>17611</v>
      </c>
      <c r="B20303" s="12" t="s">
        <v>17851</v>
      </c>
      <c r="C20303" s="13" t="s">
        <v>420</v>
      </c>
    </row>
    <row r="20304">
      <c r="A20304" s="7">
        <f t="shared" si="1"/>
        <v>17612</v>
      </c>
      <c r="B20304" s="12" t="s">
        <v>17852</v>
      </c>
      <c r="C20304" s="13" t="s">
        <v>420</v>
      </c>
    </row>
    <row r="20305">
      <c r="A20305" s="7">
        <f t="shared" si="1"/>
        <v>17613</v>
      </c>
      <c r="B20305" s="12" t="s">
        <v>17853</v>
      </c>
      <c r="C20305" s="13" t="s">
        <v>420</v>
      </c>
    </row>
    <row r="20306">
      <c r="A20306" s="7">
        <f t="shared" si="1"/>
        <v>17614</v>
      </c>
      <c r="B20306" s="12" t="s">
        <v>17854</v>
      </c>
      <c r="C20306" s="13" t="s">
        <v>420</v>
      </c>
    </row>
    <row r="20307">
      <c r="A20307" s="7">
        <f t="shared" si="1"/>
        <v>17615</v>
      </c>
      <c r="B20307" s="12" t="s">
        <v>17855</v>
      </c>
      <c r="C20307" s="13" t="s">
        <v>420</v>
      </c>
    </row>
    <row r="20308">
      <c r="A20308" s="7">
        <f t="shared" si="1"/>
        <v>17616</v>
      </c>
      <c r="B20308" s="12" t="s">
        <v>17856</v>
      </c>
      <c r="C20308" s="13" t="s">
        <v>420</v>
      </c>
    </row>
    <row r="20309">
      <c r="A20309" s="7">
        <f t="shared" si="1"/>
        <v>17617</v>
      </c>
      <c r="B20309" s="12" t="s">
        <v>17857</v>
      </c>
      <c r="C20309" s="13" t="s">
        <v>420</v>
      </c>
    </row>
    <row r="20310">
      <c r="A20310" s="7">
        <f t="shared" si="1"/>
        <v>17618</v>
      </c>
      <c r="B20310" s="5" t="s">
        <v>17858</v>
      </c>
      <c r="C20310" s="6" t="s">
        <v>420</v>
      </c>
    </row>
    <row r="20311">
      <c r="A20311" s="7">
        <f t="shared" si="1"/>
        <v>17619</v>
      </c>
      <c r="B20311" s="5" t="s">
        <v>17859</v>
      </c>
      <c r="C20311" s="6" t="s">
        <v>731</v>
      </c>
    </row>
    <row r="20312">
      <c r="A20312" s="7">
        <f t="shared" si="1"/>
        <v>17620</v>
      </c>
      <c r="B20312" s="5" t="s">
        <v>17860</v>
      </c>
      <c r="C20312" s="6" t="s">
        <v>393</v>
      </c>
    </row>
    <row r="20313">
      <c r="A20313" s="7">
        <f t="shared" si="1"/>
        <v>17621</v>
      </c>
      <c r="B20313" s="12" t="s">
        <v>17861</v>
      </c>
      <c r="C20313" s="13" t="s">
        <v>420</v>
      </c>
    </row>
    <row r="20314">
      <c r="A20314" s="7">
        <f t="shared" si="1"/>
        <v>17622</v>
      </c>
      <c r="B20314" s="12" t="s">
        <v>17862</v>
      </c>
      <c r="C20314" s="13" t="s">
        <v>420</v>
      </c>
    </row>
    <row r="20315">
      <c r="A20315" s="7">
        <f t="shared" si="1"/>
        <v>17623</v>
      </c>
      <c r="B20315" s="12" t="s">
        <v>17863</v>
      </c>
      <c r="C20315" s="13" t="s">
        <v>420</v>
      </c>
    </row>
    <row r="20316">
      <c r="A20316" s="7">
        <f t="shared" si="1"/>
        <v>17624</v>
      </c>
      <c r="B20316" s="5" t="s">
        <v>17864</v>
      </c>
      <c r="C20316" s="6" t="s">
        <v>59</v>
      </c>
    </row>
    <row r="20317">
      <c r="A20317" s="7">
        <f t="shared" si="1"/>
        <v>17625</v>
      </c>
      <c r="B20317" s="5" t="s">
        <v>17865</v>
      </c>
      <c r="C20317" s="6" t="s">
        <v>393</v>
      </c>
    </row>
    <row r="20318">
      <c r="A20318" s="7">
        <f t="shared" si="1"/>
        <v>17626</v>
      </c>
      <c r="B20318" s="5" t="s">
        <v>17866</v>
      </c>
      <c r="C20318" s="6" t="s">
        <v>356</v>
      </c>
    </row>
    <row r="20319">
      <c r="A20319" s="7">
        <f t="shared" si="1"/>
        <v>17627</v>
      </c>
      <c r="B20319" s="8" t="s">
        <v>17867</v>
      </c>
      <c r="C20319" s="9" t="s">
        <v>758</v>
      </c>
    </row>
    <row r="20320">
      <c r="A20320" s="7">
        <f t="shared" si="1"/>
        <v>17628</v>
      </c>
      <c r="B20320" s="8" t="s">
        <v>17868</v>
      </c>
      <c r="C20320" s="9" t="s">
        <v>650</v>
      </c>
    </row>
    <row r="20321">
      <c r="A20321" s="7">
        <f t="shared" si="1"/>
        <v>17629</v>
      </c>
      <c r="B20321" s="5" t="s">
        <v>17869</v>
      </c>
      <c r="C20321" s="6" t="s">
        <v>1495</v>
      </c>
    </row>
    <row r="20322">
      <c r="A20322" s="7">
        <f t="shared" si="1"/>
        <v>17630</v>
      </c>
      <c r="B20322" s="5" t="s">
        <v>17870</v>
      </c>
      <c r="C20322" s="6" t="s">
        <v>683</v>
      </c>
    </row>
    <row r="20323">
      <c r="A20323" s="7">
        <f t="shared" si="1"/>
        <v>17631</v>
      </c>
      <c r="B20323" s="5" t="s">
        <v>17871</v>
      </c>
      <c r="C20323" s="6" t="s">
        <v>356</v>
      </c>
    </row>
    <row r="20324">
      <c r="A20324" s="7">
        <f t="shared" si="1"/>
        <v>17632</v>
      </c>
      <c r="B20324" s="5" t="s">
        <v>17872</v>
      </c>
      <c r="C20324" s="6" t="s">
        <v>1495</v>
      </c>
    </row>
    <row r="20325">
      <c r="A20325" s="7">
        <f t="shared" si="1"/>
        <v>17633</v>
      </c>
      <c r="B20325" s="5" t="s">
        <v>17873</v>
      </c>
      <c r="C20325" s="6" t="s">
        <v>86</v>
      </c>
    </row>
    <row r="20326">
      <c r="A20326" s="7">
        <f t="shared" si="1"/>
        <v>17634</v>
      </c>
      <c r="B20326" s="5" t="s">
        <v>17874</v>
      </c>
      <c r="C20326" s="6" t="s">
        <v>1360</v>
      </c>
    </row>
    <row r="20327">
      <c r="A20327" s="7">
        <f t="shared" si="1"/>
        <v>17635</v>
      </c>
      <c r="B20327" s="5" t="s">
        <v>17875</v>
      </c>
      <c r="C20327" s="6" t="s">
        <v>74</v>
      </c>
    </row>
    <row r="20328">
      <c r="A20328" s="7">
        <f t="shared" si="1"/>
        <v>17636</v>
      </c>
      <c r="B20328" s="5" t="s">
        <v>17876</v>
      </c>
      <c r="C20328" s="6" t="s">
        <v>324</v>
      </c>
    </row>
    <row r="20329">
      <c r="A20329" s="7">
        <f t="shared" si="1"/>
        <v>17637</v>
      </c>
      <c r="B20329" s="5" t="s">
        <v>17877</v>
      </c>
      <c r="C20329" s="6" t="s">
        <v>20</v>
      </c>
    </row>
    <row r="20330">
      <c r="A20330" s="7">
        <f t="shared" si="1"/>
        <v>17638</v>
      </c>
      <c r="B20330" s="8" t="s">
        <v>17878</v>
      </c>
      <c r="C20330" s="9" t="s">
        <v>121</v>
      </c>
    </row>
    <row r="20331">
      <c r="A20331" s="7">
        <f t="shared" si="1"/>
        <v>17639</v>
      </c>
      <c r="B20331" s="8" t="s">
        <v>17879</v>
      </c>
      <c r="C20331" s="9" t="s">
        <v>818</v>
      </c>
    </row>
    <row r="20332">
      <c r="A20332" s="7">
        <f t="shared" si="1"/>
        <v>17640</v>
      </c>
      <c r="B20332" s="8" t="s">
        <v>17880</v>
      </c>
      <c r="C20332" s="9" t="s">
        <v>162</v>
      </c>
    </row>
    <row r="20333">
      <c r="A20333" s="7">
        <f t="shared" si="1"/>
        <v>17641</v>
      </c>
      <c r="B20333" s="5" t="s">
        <v>17881</v>
      </c>
      <c r="C20333" s="6" t="s">
        <v>1316</v>
      </c>
    </row>
    <row r="20334">
      <c r="A20334" s="7">
        <f t="shared" si="1"/>
        <v>17642</v>
      </c>
      <c r="B20334" s="8" t="s">
        <v>17882</v>
      </c>
      <c r="C20334" s="9" t="s">
        <v>416</v>
      </c>
    </row>
    <row r="20335">
      <c r="A20335" s="7">
        <f t="shared" si="1"/>
        <v>17643</v>
      </c>
      <c r="B20335" s="5" t="s">
        <v>17883</v>
      </c>
      <c r="C20335" s="6" t="s">
        <v>86</v>
      </c>
    </row>
    <row r="20336">
      <c r="A20336" s="7">
        <f t="shared" si="1"/>
        <v>17644</v>
      </c>
      <c r="B20336" s="5" t="s">
        <v>17884</v>
      </c>
      <c r="C20336" s="6" t="s">
        <v>86</v>
      </c>
    </row>
    <row r="20337">
      <c r="A20337" s="7">
        <f t="shared" si="1"/>
        <v>17645</v>
      </c>
      <c r="B20337" s="5" t="s">
        <v>17885</v>
      </c>
      <c r="C20337" s="6" t="s">
        <v>80</v>
      </c>
    </row>
    <row r="20338">
      <c r="A20338" s="7">
        <f t="shared" si="1"/>
        <v>17646</v>
      </c>
      <c r="B20338" s="5" t="s">
        <v>17886</v>
      </c>
      <c r="C20338" s="6" t="s">
        <v>80</v>
      </c>
    </row>
    <row r="20339">
      <c r="A20339" s="7">
        <f t="shared" si="1"/>
        <v>17647</v>
      </c>
      <c r="B20339" s="5" t="s">
        <v>17887</v>
      </c>
      <c r="C20339" s="6" t="s">
        <v>603</v>
      </c>
    </row>
    <row r="20340">
      <c r="A20340" s="7">
        <f t="shared" si="1"/>
        <v>17648</v>
      </c>
      <c r="B20340" s="8" t="s">
        <v>17888</v>
      </c>
      <c r="C20340" s="9" t="s">
        <v>42</v>
      </c>
    </row>
    <row r="20341">
      <c r="A20341" s="7">
        <f t="shared" si="1"/>
        <v>17649</v>
      </c>
      <c r="B20341" s="5" t="s">
        <v>17889</v>
      </c>
      <c r="C20341" s="6" t="s">
        <v>69</v>
      </c>
    </row>
    <row r="20342">
      <c r="A20342" s="7">
        <f t="shared" si="1"/>
        <v>17650</v>
      </c>
      <c r="B20342" s="8" t="s">
        <v>17890</v>
      </c>
      <c r="C20342" s="9" t="s">
        <v>46</v>
      </c>
    </row>
    <row r="20343">
      <c r="A20343" s="7">
        <f t="shared" si="1"/>
        <v>17651</v>
      </c>
      <c r="B20343" s="5" t="s">
        <v>17891</v>
      </c>
      <c r="C20343" s="6" t="s">
        <v>48</v>
      </c>
    </row>
    <row r="20344">
      <c r="A20344" s="7">
        <f t="shared" si="1"/>
        <v>17652</v>
      </c>
      <c r="B20344" s="5" t="s">
        <v>17892</v>
      </c>
      <c r="C20344" s="6" t="s">
        <v>1495</v>
      </c>
    </row>
    <row r="20345">
      <c r="A20345" s="7">
        <f t="shared" si="1"/>
        <v>17653</v>
      </c>
      <c r="B20345" s="5" t="s">
        <v>17893</v>
      </c>
      <c r="C20345" s="6" t="s">
        <v>1316</v>
      </c>
    </row>
    <row r="20346">
      <c r="A20346" s="7">
        <f t="shared" si="1"/>
        <v>17654</v>
      </c>
      <c r="B20346" s="8" t="s">
        <v>17894</v>
      </c>
      <c r="C20346" s="9" t="s">
        <v>40</v>
      </c>
    </row>
    <row r="20347">
      <c r="A20347" s="7">
        <f t="shared" si="1"/>
        <v>17655</v>
      </c>
      <c r="B20347" s="15" t="s">
        <v>17895</v>
      </c>
      <c r="C20347" s="17" t="s">
        <v>426</v>
      </c>
    </row>
    <row r="20348">
      <c r="A20348" s="7">
        <f t="shared" si="1"/>
        <v>17656</v>
      </c>
      <c r="B20348" s="5" t="s">
        <v>17896</v>
      </c>
      <c r="C20348" s="6" t="s">
        <v>86</v>
      </c>
    </row>
    <row r="20349">
      <c r="A20349" s="7">
        <f t="shared" si="1"/>
        <v>17657</v>
      </c>
      <c r="B20349" s="8" t="s">
        <v>17897</v>
      </c>
      <c r="C20349" s="9" t="s">
        <v>83</v>
      </c>
    </row>
    <row r="20350">
      <c r="A20350" s="7">
        <f t="shared" si="1"/>
        <v>17658</v>
      </c>
      <c r="B20350" s="5" t="s">
        <v>17898</v>
      </c>
      <c r="C20350" s="6" t="s">
        <v>1360</v>
      </c>
    </row>
    <row r="20351">
      <c r="A20351" s="7">
        <f t="shared" si="1"/>
        <v>17659</v>
      </c>
      <c r="B20351" s="8" t="s">
        <v>17899</v>
      </c>
      <c r="C20351" s="9" t="s">
        <v>818</v>
      </c>
    </row>
    <row r="20352">
      <c r="A20352" s="7">
        <f t="shared" si="1"/>
        <v>17660</v>
      </c>
      <c r="B20352" s="5" t="s">
        <v>17900</v>
      </c>
      <c r="C20352" s="6" t="s">
        <v>393</v>
      </c>
    </row>
    <row r="20353">
      <c r="A20353" s="7">
        <f t="shared" si="1"/>
        <v>17661</v>
      </c>
      <c r="B20353" s="5" t="s">
        <v>17901</v>
      </c>
      <c r="C20353" s="6" t="s">
        <v>393</v>
      </c>
    </row>
    <row r="20354">
      <c r="A20354" s="7">
        <f t="shared" si="1"/>
        <v>17662</v>
      </c>
      <c r="B20354" s="5" t="s">
        <v>17902</v>
      </c>
      <c r="C20354" s="6" t="s">
        <v>393</v>
      </c>
    </row>
    <row r="20355">
      <c r="A20355" s="7">
        <f t="shared" si="1"/>
        <v>17663</v>
      </c>
      <c r="B20355" s="5" t="s">
        <v>17903</v>
      </c>
      <c r="C20355" s="6" t="s">
        <v>393</v>
      </c>
    </row>
    <row r="20356">
      <c r="A20356" s="7">
        <f t="shared" si="1"/>
        <v>17664</v>
      </c>
      <c r="B20356" s="5" t="s">
        <v>17904</v>
      </c>
      <c r="C20356" s="6" t="s">
        <v>393</v>
      </c>
    </row>
    <row r="20357">
      <c r="A20357" s="7">
        <f t="shared" si="1"/>
        <v>17665</v>
      </c>
      <c r="B20357" s="5" t="s">
        <v>17905</v>
      </c>
      <c r="C20357" s="6" t="s">
        <v>989</v>
      </c>
    </row>
    <row r="20358">
      <c r="A20358" s="7">
        <f t="shared" si="1"/>
        <v>17666</v>
      </c>
      <c r="B20358" s="5" t="s">
        <v>17906</v>
      </c>
      <c r="C20358" s="6" t="s">
        <v>86</v>
      </c>
    </row>
    <row r="20359">
      <c r="A20359" s="7">
        <f t="shared" si="1"/>
        <v>17667</v>
      </c>
      <c r="B20359" s="5" t="s">
        <v>17907</v>
      </c>
      <c r="C20359" s="6" t="s">
        <v>612</v>
      </c>
    </row>
    <row r="20360">
      <c r="A20360" s="7">
        <f t="shared" si="1"/>
        <v>17668</v>
      </c>
      <c r="B20360" s="5" t="s">
        <v>17908</v>
      </c>
      <c r="C20360" s="6" t="s">
        <v>74</v>
      </c>
    </row>
    <row r="20361">
      <c r="A20361" s="7">
        <f t="shared" si="1"/>
        <v>17669</v>
      </c>
      <c r="B20361" s="5" t="s">
        <v>17909</v>
      </c>
      <c r="C20361" s="6" t="s">
        <v>74</v>
      </c>
    </row>
    <row r="20362">
      <c r="A20362" s="7">
        <f t="shared" si="1"/>
        <v>17670</v>
      </c>
      <c r="B20362" s="8" t="s">
        <v>17910</v>
      </c>
      <c r="C20362" s="6" t="s">
        <v>59</v>
      </c>
    </row>
    <row r="20363">
      <c r="A20363" s="7">
        <f t="shared" si="1"/>
        <v>17671</v>
      </c>
      <c r="B20363" s="8" t="s">
        <v>17911</v>
      </c>
      <c r="C20363" s="9" t="s">
        <v>65</v>
      </c>
    </row>
    <row r="20364">
      <c r="A20364" s="7">
        <f t="shared" si="1"/>
        <v>17672</v>
      </c>
      <c r="B20364" s="5" t="s">
        <v>17912</v>
      </c>
      <c r="C20364" s="6" t="s">
        <v>59</v>
      </c>
    </row>
    <row r="20365">
      <c r="A20365" s="7">
        <f t="shared" si="1"/>
        <v>17673</v>
      </c>
      <c r="B20365" s="5" t="s">
        <v>17913</v>
      </c>
      <c r="C20365" s="6" t="s">
        <v>20</v>
      </c>
    </row>
    <row r="20366">
      <c r="A20366" s="7">
        <f t="shared" si="1"/>
        <v>17674</v>
      </c>
      <c r="B20366" s="5" t="s">
        <v>17914</v>
      </c>
      <c r="C20366" s="6" t="s">
        <v>612</v>
      </c>
    </row>
    <row r="20367">
      <c r="A20367" s="7">
        <f t="shared" si="1"/>
        <v>17675</v>
      </c>
      <c r="B20367" s="5" t="s">
        <v>17915</v>
      </c>
      <c r="C20367" s="6" t="s">
        <v>437</v>
      </c>
    </row>
    <row r="20368">
      <c r="A20368" s="7">
        <f t="shared" si="1"/>
        <v>17676</v>
      </c>
      <c r="B20368" s="5" t="s">
        <v>17916</v>
      </c>
      <c r="C20368" s="6" t="s">
        <v>437</v>
      </c>
    </row>
    <row r="20369">
      <c r="A20369" s="7">
        <f t="shared" si="1"/>
        <v>17677</v>
      </c>
      <c r="B20369" s="5" t="s">
        <v>17917</v>
      </c>
      <c r="C20369" s="6" t="s">
        <v>1260</v>
      </c>
    </row>
    <row r="20370">
      <c r="A20370" s="7">
        <f t="shared" si="1"/>
        <v>17678</v>
      </c>
      <c r="B20370" s="5" t="s">
        <v>17918</v>
      </c>
      <c r="C20370" s="6" t="s">
        <v>109</v>
      </c>
    </row>
    <row r="20371">
      <c r="A20371" s="7">
        <f t="shared" si="1"/>
        <v>17679</v>
      </c>
      <c r="B20371" s="5" t="s">
        <v>17919</v>
      </c>
      <c r="C20371" s="6" t="s">
        <v>1260</v>
      </c>
    </row>
    <row r="20372">
      <c r="A20372" s="7">
        <f t="shared" si="1"/>
        <v>17680</v>
      </c>
      <c r="B20372" s="5" t="s">
        <v>17920</v>
      </c>
      <c r="C20372" s="6" t="s">
        <v>12</v>
      </c>
    </row>
    <row r="20373">
      <c r="A20373" s="7">
        <f t="shared" si="1"/>
        <v>17681</v>
      </c>
      <c r="B20373" s="5" t="s">
        <v>17921</v>
      </c>
      <c r="C20373" s="6" t="s">
        <v>1360</v>
      </c>
    </row>
    <row r="20374">
      <c r="A20374" s="7">
        <f t="shared" si="1"/>
        <v>17682</v>
      </c>
      <c r="B20374" s="16" t="s">
        <v>17922</v>
      </c>
      <c r="C20374" s="6" t="s">
        <v>1235</v>
      </c>
    </row>
    <row r="20375">
      <c r="A20375" s="7">
        <f t="shared" si="1"/>
        <v>17683</v>
      </c>
      <c r="B20375" s="5" t="s">
        <v>17923</v>
      </c>
      <c r="C20375" s="6" t="s">
        <v>142</v>
      </c>
    </row>
    <row r="20376">
      <c r="A20376" s="7">
        <f t="shared" si="1"/>
        <v>17684</v>
      </c>
      <c r="B20376" s="5" t="s">
        <v>17924</v>
      </c>
      <c r="C20376" s="6" t="s">
        <v>1324</v>
      </c>
    </row>
    <row r="20377">
      <c r="A20377" s="7">
        <f t="shared" si="1"/>
        <v>17685</v>
      </c>
      <c r="B20377" s="5" t="s">
        <v>17925</v>
      </c>
      <c r="C20377" s="6" t="s">
        <v>80</v>
      </c>
    </row>
    <row r="20378">
      <c r="A20378" s="7">
        <f t="shared" si="1"/>
        <v>17686</v>
      </c>
      <c r="B20378" s="8" t="s">
        <v>17926</v>
      </c>
      <c r="C20378" s="9" t="s">
        <v>24</v>
      </c>
    </row>
    <row r="20379">
      <c r="A20379" s="7">
        <f t="shared" si="1"/>
        <v>17687</v>
      </c>
      <c r="B20379" s="8" t="s">
        <v>17927</v>
      </c>
      <c r="C20379" s="9" t="s">
        <v>25</v>
      </c>
    </row>
    <row r="20380">
      <c r="A20380" s="7">
        <f t="shared" si="1"/>
        <v>17688</v>
      </c>
      <c r="B20380" s="5" t="s">
        <v>17928</v>
      </c>
      <c r="C20380" s="6" t="s">
        <v>487</v>
      </c>
    </row>
    <row r="20381">
      <c r="A20381" s="7">
        <f t="shared" si="1"/>
        <v>17689</v>
      </c>
      <c r="B20381" s="5" t="s">
        <v>17929</v>
      </c>
      <c r="C20381" s="6" t="s">
        <v>1371</v>
      </c>
    </row>
    <row r="20382">
      <c r="A20382" s="7">
        <f t="shared" si="1"/>
        <v>17690</v>
      </c>
      <c r="B20382" s="5" t="s">
        <v>17930</v>
      </c>
      <c r="C20382" s="6" t="s">
        <v>74</v>
      </c>
    </row>
    <row r="20383">
      <c r="A20383" s="7">
        <f t="shared" si="1"/>
        <v>17691</v>
      </c>
      <c r="B20383" s="5" t="s">
        <v>17931</v>
      </c>
      <c r="C20383" s="6" t="s">
        <v>603</v>
      </c>
    </row>
    <row r="20384">
      <c r="A20384" s="7">
        <f t="shared" si="1"/>
        <v>17692</v>
      </c>
      <c r="B20384" s="8" t="s">
        <v>17932</v>
      </c>
      <c r="C20384" s="9" t="s">
        <v>733</v>
      </c>
    </row>
    <row r="20385">
      <c r="A20385" s="7">
        <f t="shared" si="1"/>
        <v>17693</v>
      </c>
      <c r="B20385" s="8" t="s">
        <v>17933</v>
      </c>
      <c r="C20385" s="9" t="s">
        <v>733</v>
      </c>
    </row>
    <row r="20386">
      <c r="A20386" s="7">
        <f t="shared" si="1"/>
        <v>17694</v>
      </c>
      <c r="B20386" s="5" t="s">
        <v>17934</v>
      </c>
      <c r="C20386" s="6" t="s">
        <v>714</v>
      </c>
    </row>
    <row r="20387">
      <c r="A20387" s="7">
        <f t="shared" si="1"/>
        <v>17695</v>
      </c>
      <c r="B20387" s="5" t="s">
        <v>17935</v>
      </c>
      <c r="C20387" s="6" t="s">
        <v>1223</v>
      </c>
    </row>
    <row r="20388">
      <c r="A20388" s="7">
        <f t="shared" si="1"/>
        <v>17696</v>
      </c>
      <c r="B20388" s="8" t="s">
        <v>17936</v>
      </c>
      <c r="C20388" s="9" t="s">
        <v>733</v>
      </c>
    </row>
    <row r="20389">
      <c r="A20389" s="7">
        <f t="shared" si="1"/>
        <v>17697</v>
      </c>
      <c r="B20389" s="8" t="s">
        <v>17937</v>
      </c>
      <c r="C20389" s="9" t="s">
        <v>733</v>
      </c>
    </row>
    <row r="20390">
      <c r="A20390" s="7">
        <f t="shared" si="1"/>
        <v>17698</v>
      </c>
      <c r="B20390" s="8" t="s">
        <v>17938</v>
      </c>
      <c r="C20390" s="9" t="s">
        <v>142</v>
      </c>
    </row>
    <row r="20391">
      <c r="A20391" s="7">
        <f t="shared" si="1"/>
        <v>17699</v>
      </c>
      <c r="B20391" s="5" t="s">
        <v>17939</v>
      </c>
      <c r="C20391" s="6" t="s">
        <v>1371</v>
      </c>
    </row>
    <row r="20392">
      <c r="A20392" s="7">
        <f t="shared" si="1"/>
        <v>17700</v>
      </c>
      <c r="B20392" s="8" t="s">
        <v>17940</v>
      </c>
      <c r="C20392" s="9" t="s">
        <v>24</v>
      </c>
    </row>
    <row r="20393">
      <c r="A20393" s="7">
        <f t="shared" si="1"/>
        <v>17701</v>
      </c>
      <c r="B20393" s="8" t="s">
        <v>17941</v>
      </c>
      <c r="C20393" s="9" t="s">
        <v>83</v>
      </c>
    </row>
    <row r="20394">
      <c r="A20394" s="7">
        <f t="shared" si="1"/>
        <v>17702</v>
      </c>
      <c r="B20394" s="5" t="s">
        <v>17942</v>
      </c>
      <c r="C20394" s="6" t="s">
        <v>426</v>
      </c>
    </row>
    <row r="20395">
      <c r="A20395" s="7">
        <f t="shared" si="1"/>
        <v>17703</v>
      </c>
      <c r="B20395" s="5" t="s">
        <v>17943</v>
      </c>
      <c r="C20395" s="6" t="s">
        <v>27</v>
      </c>
    </row>
    <row r="20396">
      <c r="A20396" s="7">
        <f t="shared" si="1"/>
        <v>17704</v>
      </c>
      <c r="B20396" s="5" t="s">
        <v>17944</v>
      </c>
      <c r="C20396" s="6" t="s">
        <v>20</v>
      </c>
    </row>
    <row r="20397">
      <c r="A20397" s="7">
        <f t="shared" si="1"/>
        <v>17705</v>
      </c>
      <c r="B20397" s="8" t="s">
        <v>17945</v>
      </c>
      <c r="C20397" s="9" t="s">
        <v>1334</v>
      </c>
    </row>
    <row r="20398">
      <c r="A20398" s="7">
        <f t="shared" si="1"/>
        <v>17706</v>
      </c>
      <c r="B20398" s="8" t="s">
        <v>17946</v>
      </c>
      <c r="C20398" s="9" t="s">
        <v>52</v>
      </c>
    </row>
    <row r="20399">
      <c r="A20399" s="7">
        <f t="shared" si="1"/>
        <v>17707</v>
      </c>
      <c r="B20399" s="5" t="s">
        <v>17947</v>
      </c>
      <c r="C20399" s="6" t="s">
        <v>328</v>
      </c>
    </row>
    <row r="20400">
      <c r="A20400" s="7">
        <f t="shared" si="1"/>
        <v>17708</v>
      </c>
      <c r="B20400" s="8" t="s">
        <v>17948</v>
      </c>
      <c r="C20400" s="9" t="s">
        <v>24</v>
      </c>
    </row>
    <row r="20401">
      <c r="A20401" s="7">
        <f t="shared" si="1"/>
        <v>17709</v>
      </c>
      <c r="B20401" s="5" t="s">
        <v>17949</v>
      </c>
      <c r="C20401" s="6" t="s">
        <v>86</v>
      </c>
    </row>
    <row r="20402">
      <c r="A20402" s="7">
        <f t="shared" si="1"/>
        <v>17710</v>
      </c>
      <c r="B20402" s="5" t="s">
        <v>17950</v>
      </c>
      <c r="C20402" s="6" t="s">
        <v>78</v>
      </c>
    </row>
    <row r="20403">
      <c r="A20403" s="7">
        <f t="shared" si="1"/>
        <v>17711</v>
      </c>
      <c r="B20403" s="5" t="s">
        <v>17951</v>
      </c>
      <c r="C20403" s="6" t="s">
        <v>989</v>
      </c>
    </row>
    <row r="20404">
      <c r="A20404" s="7">
        <f t="shared" si="1"/>
        <v>17712</v>
      </c>
      <c r="B20404" s="5" t="s">
        <v>17952</v>
      </c>
      <c r="C20404" s="6" t="s">
        <v>714</v>
      </c>
    </row>
    <row r="20405">
      <c r="A20405" s="7">
        <f t="shared" si="1"/>
        <v>17713</v>
      </c>
      <c r="B20405" s="8" t="s">
        <v>17953</v>
      </c>
      <c r="C20405" s="9" t="s">
        <v>1470</v>
      </c>
    </row>
    <row r="20406">
      <c r="A20406" s="7">
        <f t="shared" si="1"/>
        <v>17714</v>
      </c>
      <c r="B20406" s="5" t="s">
        <v>17954</v>
      </c>
      <c r="C20406" s="6" t="s">
        <v>1585</v>
      </c>
    </row>
    <row r="20407">
      <c r="A20407" s="7">
        <f t="shared" si="1"/>
        <v>17715</v>
      </c>
      <c r="B20407" s="5" t="s">
        <v>17955</v>
      </c>
      <c r="C20407" s="6" t="s">
        <v>426</v>
      </c>
    </row>
    <row r="20408">
      <c r="A20408" s="7">
        <f t="shared" si="1"/>
        <v>17716</v>
      </c>
      <c r="B20408" s="5" t="s">
        <v>17956</v>
      </c>
      <c r="C20408" s="6" t="s">
        <v>15</v>
      </c>
    </row>
    <row r="20409">
      <c r="A20409" s="7">
        <f t="shared" si="1"/>
        <v>17717</v>
      </c>
      <c r="B20409" s="8" t="s">
        <v>17957</v>
      </c>
      <c r="C20409" s="9" t="s">
        <v>24</v>
      </c>
    </row>
    <row r="20410">
      <c r="A20410" s="7">
        <f t="shared" si="1"/>
        <v>17718</v>
      </c>
      <c r="B20410" s="8" t="s">
        <v>17958</v>
      </c>
      <c r="C20410" s="9" t="s">
        <v>24</v>
      </c>
    </row>
    <row r="20411">
      <c r="A20411" s="7">
        <f t="shared" si="1"/>
        <v>17718</v>
      </c>
      <c r="B20411" s="8" t="s">
        <v>17958</v>
      </c>
      <c r="C20411" s="9" t="s">
        <v>25</v>
      </c>
    </row>
    <row r="20412">
      <c r="A20412" s="7">
        <f t="shared" si="1"/>
        <v>17719</v>
      </c>
      <c r="B20412" s="8" t="s">
        <v>17959</v>
      </c>
      <c r="C20412" s="9" t="s">
        <v>835</v>
      </c>
    </row>
    <row r="20413">
      <c r="A20413" s="7">
        <f t="shared" si="1"/>
        <v>17720</v>
      </c>
      <c r="B20413" s="5" t="s">
        <v>17960</v>
      </c>
      <c r="C20413" s="6" t="s">
        <v>362</v>
      </c>
    </row>
    <row r="20414">
      <c r="A20414" s="7">
        <f t="shared" si="1"/>
        <v>17721</v>
      </c>
      <c r="B20414" s="5" t="s">
        <v>17961</v>
      </c>
      <c r="C20414" s="6" t="s">
        <v>196</v>
      </c>
    </row>
    <row r="20415">
      <c r="A20415" s="7">
        <f t="shared" si="1"/>
        <v>17722</v>
      </c>
      <c r="B20415" s="8" t="s">
        <v>17962</v>
      </c>
      <c r="C20415" s="9" t="s">
        <v>1334</v>
      </c>
    </row>
    <row r="20416">
      <c r="A20416" s="7">
        <f t="shared" si="1"/>
        <v>17723</v>
      </c>
      <c r="B20416" s="8" t="s">
        <v>17963</v>
      </c>
      <c r="C20416" s="9" t="s">
        <v>372</v>
      </c>
    </row>
    <row r="20417">
      <c r="A20417" s="7">
        <f t="shared" si="1"/>
        <v>17724</v>
      </c>
      <c r="B20417" s="5" t="s">
        <v>17964</v>
      </c>
      <c r="C20417" s="6" t="s">
        <v>1007</v>
      </c>
    </row>
    <row r="20418">
      <c r="A20418" s="7">
        <f t="shared" si="1"/>
        <v>17725</v>
      </c>
      <c r="B20418" s="5" t="s">
        <v>17965</v>
      </c>
      <c r="C20418" s="6" t="s">
        <v>27</v>
      </c>
    </row>
    <row r="20419">
      <c r="A20419" s="7">
        <f t="shared" si="1"/>
        <v>17726</v>
      </c>
      <c r="B20419" s="8" t="s">
        <v>17966</v>
      </c>
      <c r="C20419" s="9" t="s">
        <v>818</v>
      </c>
    </row>
    <row r="20420">
      <c r="A20420" s="7">
        <f t="shared" si="1"/>
        <v>17727</v>
      </c>
      <c r="B20420" s="8" t="s">
        <v>17967</v>
      </c>
      <c r="C20420" s="9" t="s">
        <v>177</v>
      </c>
    </row>
    <row r="20421">
      <c r="A20421" s="7">
        <f t="shared" si="1"/>
        <v>17728</v>
      </c>
      <c r="B20421" s="5" t="s">
        <v>17968</v>
      </c>
      <c r="C20421" s="6" t="s">
        <v>59</v>
      </c>
    </row>
    <row r="20422">
      <c r="A20422" s="7">
        <f t="shared" si="1"/>
        <v>17729</v>
      </c>
      <c r="B20422" s="5" t="s">
        <v>17969</v>
      </c>
      <c r="C20422" s="6" t="s">
        <v>1324</v>
      </c>
    </row>
    <row r="20423">
      <c r="A20423" s="7">
        <f t="shared" si="1"/>
        <v>17729</v>
      </c>
      <c r="B20423" s="5" t="s">
        <v>17969</v>
      </c>
      <c r="C20423" s="6" t="s">
        <v>1221</v>
      </c>
    </row>
    <row r="20424">
      <c r="A20424" s="7">
        <f t="shared" si="1"/>
        <v>17730</v>
      </c>
      <c r="B20424" s="8" t="s">
        <v>17970</v>
      </c>
      <c r="C20424" s="6" t="s">
        <v>153</v>
      </c>
    </row>
    <row r="20425">
      <c r="A20425" s="7">
        <f t="shared" si="1"/>
        <v>17730</v>
      </c>
      <c r="B20425" s="8" t="s">
        <v>17970</v>
      </c>
      <c r="C20425" s="9" t="s">
        <v>177</v>
      </c>
    </row>
    <row r="20426">
      <c r="A20426" s="7">
        <f t="shared" si="1"/>
        <v>17730</v>
      </c>
      <c r="B20426" s="8" t="s">
        <v>17970</v>
      </c>
      <c r="C20426" s="9" t="s">
        <v>54</v>
      </c>
    </row>
    <row r="20427">
      <c r="A20427" s="7">
        <f t="shared" si="1"/>
        <v>17731</v>
      </c>
      <c r="B20427" s="8" t="s">
        <v>17971</v>
      </c>
      <c r="C20427" s="9" t="s">
        <v>24</v>
      </c>
    </row>
    <row r="20428">
      <c r="A20428" s="7">
        <f t="shared" si="1"/>
        <v>17732</v>
      </c>
      <c r="B20428" s="8" t="s">
        <v>17972</v>
      </c>
      <c r="C20428" s="9" t="s">
        <v>547</v>
      </c>
    </row>
    <row r="20429">
      <c r="A20429" s="7">
        <f t="shared" si="1"/>
        <v>17733</v>
      </c>
      <c r="B20429" s="8" t="s">
        <v>17973</v>
      </c>
      <c r="C20429" s="6" t="s">
        <v>150</v>
      </c>
    </row>
    <row r="20430">
      <c r="A20430" s="7">
        <f t="shared" si="1"/>
        <v>17733</v>
      </c>
      <c r="B20430" s="8" t="s">
        <v>17973</v>
      </c>
      <c r="C20430" s="9" t="s">
        <v>162</v>
      </c>
    </row>
    <row r="20431">
      <c r="A20431" s="7">
        <f t="shared" si="1"/>
        <v>17733</v>
      </c>
      <c r="B20431" s="8" t="s">
        <v>17973</v>
      </c>
      <c r="C20431" s="9" t="s">
        <v>54</v>
      </c>
    </row>
    <row r="20432">
      <c r="A20432" s="7">
        <f t="shared" si="1"/>
        <v>17733</v>
      </c>
      <c r="B20432" s="8" t="s">
        <v>17973</v>
      </c>
      <c r="C20432" s="9" t="s">
        <v>142</v>
      </c>
    </row>
    <row r="20433">
      <c r="A20433" s="7">
        <f t="shared" si="1"/>
        <v>17734</v>
      </c>
      <c r="B20433" s="8" t="s">
        <v>17974</v>
      </c>
      <c r="C20433" s="9" t="s">
        <v>24</v>
      </c>
    </row>
    <row r="20434">
      <c r="A20434" s="7">
        <f t="shared" si="1"/>
        <v>17735</v>
      </c>
      <c r="B20434" s="16" t="s">
        <v>17975</v>
      </c>
      <c r="C20434" s="6" t="s">
        <v>1235</v>
      </c>
    </row>
    <row r="20435">
      <c r="A20435" s="7">
        <f t="shared" si="1"/>
        <v>17735</v>
      </c>
      <c r="B20435" s="16" t="s">
        <v>17975</v>
      </c>
      <c r="C20435" s="6" t="s">
        <v>22</v>
      </c>
    </row>
    <row r="20436">
      <c r="A20436" s="7">
        <f t="shared" si="1"/>
        <v>17735</v>
      </c>
      <c r="B20436" s="16" t="s">
        <v>17975</v>
      </c>
      <c r="C20436" s="6" t="s">
        <v>24</v>
      </c>
    </row>
    <row r="20437">
      <c r="A20437" s="7">
        <f t="shared" si="1"/>
        <v>17735</v>
      </c>
      <c r="B20437" s="16" t="s">
        <v>17975</v>
      </c>
      <c r="C20437" s="6" t="s">
        <v>25</v>
      </c>
    </row>
    <row r="20438">
      <c r="A20438" s="7">
        <f t="shared" si="1"/>
        <v>17736</v>
      </c>
      <c r="B20438" s="8" t="s">
        <v>17976</v>
      </c>
      <c r="C20438" s="6" t="s">
        <v>150</v>
      </c>
    </row>
    <row r="20439">
      <c r="A20439" s="7">
        <f t="shared" si="1"/>
        <v>17736</v>
      </c>
      <c r="B20439" s="8" t="s">
        <v>17976</v>
      </c>
      <c r="C20439" s="9" t="s">
        <v>25</v>
      </c>
    </row>
    <row r="20440">
      <c r="A20440" s="7">
        <f t="shared" si="1"/>
        <v>17737</v>
      </c>
      <c r="B20440" s="5" t="s">
        <v>17977</v>
      </c>
      <c r="C20440" s="6" t="s">
        <v>603</v>
      </c>
    </row>
    <row r="20441">
      <c r="A20441" s="7">
        <f t="shared" si="1"/>
        <v>17737</v>
      </c>
      <c r="B20441" s="8" t="s">
        <v>17977</v>
      </c>
      <c r="C20441" s="9" t="s">
        <v>818</v>
      </c>
    </row>
    <row r="20442">
      <c r="A20442" s="7">
        <f t="shared" si="1"/>
        <v>17738</v>
      </c>
      <c r="B20442" s="5" t="s">
        <v>17978</v>
      </c>
      <c r="C20442" s="6" t="s">
        <v>74</v>
      </c>
    </row>
    <row r="20443">
      <c r="A20443" s="7">
        <f t="shared" si="1"/>
        <v>17739</v>
      </c>
      <c r="B20443" s="8" t="s">
        <v>17979</v>
      </c>
      <c r="C20443" s="9" t="s">
        <v>728</v>
      </c>
    </row>
    <row r="20444">
      <c r="A20444" s="7">
        <f t="shared" si="1"/>
        <v>17740</v>
      </c>
      <c r="B20444" s="8" t="s">
        <v>17980</v>
      </c>
      <c r="C20444" s="9" t="s">
        <v>728</v>
      </c>
    </row>
    <row r="20445">
      <c r="A20445" s="7">
        <f t="shared" si="1"/>
        <v>17741</v>
      </c>
      <c r="B20445" s="5" t="s">
        <v>17981</v>
      </c>
      <c r="C20445" s="6" t="s">
        <v>362</v>
      </c>
    </row>
    <row r="20446">
      <c r="A20446" s="7">
        <f t="shared" si="1"/>
        <v>17741</v>
      </c>
      <c r="B20446" s="8" t="s">
        <v>17981</v>
      </c>
      <c r="C20446" s="9" t="s">
        <v>728</v>
      </c>
    </row>
    <row r="20447">
      <c r="A20447" s="7">
        <f t="shared" si="1"/>
        <v>17742</v>
      </c>
      <c r="B20447" s="8" t="s">
        <v>17982</v>
      </c>
      <c r="C20447" s="9" t="s">
        <v>1042</v>
      </c>
    </row>
    <row r="20448">
      <c r="A20448" s="7">
        <f t="shared" si="1"/>
        <v>17743</v>
      </c>
      <c r="B20448" s="8" t="s">
        <v>17983</v>
      </c>
      <c r="C20448" s="9" t="s">
        <v>728</v>
      </c>
    </row>
    <row r="20449">
      <c r="A20449" s="7">
        <f t="shared" si="1"/>
        <v>17744</v>
      </c>
      <c r="B20449" s="8" t="s">
        <v>17984</v>
      </c>
      <c r="C20449" s="9" t="s">
        <v>728</v>
      </c>
    </row>
    <row r="20450">
      <c r="A20450" s="7">
        <f t="shared" si="1"/>
        <v>17745</v>
      </c>
      <c r="B20450" s="8" t="s">
        <v>17985</v>
      </c>
      <c r="C20450" s="9" t="s">
        <v>728</v>
      </c>
    </row>
    <row r="20451">
      <c r="A20451" s="7">
        <f t="shared" si="1"/>
        <v>17746</v>
      </c>
      <c r="B20451" s="5" t="s">
        <v>17986</v>
      </c>
      <c r="C20451" s="6" t="s">
        <v>74</v>
      </c>
    </row>
    <row r="20452">
      <c r="A20452" s="7">
        <f t="shared" si="1"/>
        <v>17747</v>
      </c>
      <c r="B20452" s="8" t="s">
        <v>17987</v>
      </c>
      <c r="C20452" s="9" t="s">
        <v>22</v>
      </c>
    </row>
    <row r="20453">
      <c r="A20453" s="7">
        <f t="shared" si="1"/>
        <v>17747</v>
      </c>
      <c r="B20453" s="8" t="s">
        <v>17987</v>
      </c>
      <c r="C20453" s="9" t="s">
        <v>25</v>
      </c>
    </row>
    <row r="20454">
      <c r="A20454" s="7">
        <f t="shared" si="1"/>
        <v>17747</v>
      </c>
      <c r="B20454" s="8" t="s">
        <v>17987</v>
      </c>
      <c r="C20454" s="9" t="s">
        <v>24</v>
      </c>
    </row>
    <row r="20455">
      <c r="A20455" s="7">
        <f t="shared" si="1"/>
        <v>17748</v>
      </c>
      <c r="B20455" s="5" t="s">
        <v>17988</v>
      </c>
      <c r="C20455" s="6" t="s">
        <v>109</v>
      </c>
    </row>
    <row r="20456">
      <c r="A20456" s="7">
        <f t="shared" si="1"/>
        <v>17748</v>
      </c>
      <c r="B20456" s="5" t="s">
        <v>17988</v>
      </c>
      <c r="C20456" s="6" t="s">
        <v>22</v>
      </c>
    </row>
    <row r="20457">
      <c r="A20457" s="7">
        <f t="shared" si="1"/>
        <v>17748</v>
      </c>
      <c r="B20457" s="5" t="s">
        <v>17988</v>
      </c>
      <c r="C20457" s="6" t="s">
        <v>25</v>
      </c>
    </row>
    <row r="20458">
      <c r="A20458" s="7">
        <f t="shared" si="1"/>
        <v>17749</v>
      </c>
      <c r="B20458" s="8" t="s">
        <v>17989</v>
      </c>
      <c r="C20458" s="9" t="s">
        <v>22</v>
      </c>
    </row>
    <row r="20459">
      <c r="A20459" s="7">
        <f t="shared" si="1"/>
        <v>17749</v>
      </c>
      <c r="B20459" s="8" t="s">
        <v>17989</v>
      </c>
      <c r="C20459" s="9" t="s">
        <v>25</v>
      </c>
    </row>
    <row r="20460">
      <c r="A20460" s="7">
        <f t="shared" si="1"/>
        <v>17749</v>
      </c>
      <c r="B20460" s="8" t="s">
        <v>17989</v>
      </c>
      <c r="C20460" s="9" t="s">
        <v>24</v>
      </c>
    </row>
    <row r="20461">
      <c r="A20461" s="7">
        <f t="shared" si="1"/>
        <v>17750</v>
      </c>
      <c r="B20461" s="8" t="s">
        <v>17990</v>
      </c>
      <c r="C20461" s="9" t="s">
        <v>24</v>
      </c>
    </row>
    <row r="20462">
      <c r="A20462" s="7">
        <f t="shared" si="1"/>
        <v>17750</v>
      </c>
      <c r="B20462" s="8" t="s">
        <v>17990</v>
      </c>
      <c r="C20462" s="9" t="s">
        <v>25</v>
      </c>
    </row>
    <row r="20463">
      <c r="A20463" s="7">
        <f t="shared" si="1"/>
        <v>17751</v>
      </c>
      <c r="B20463" s="5" t="s">
        <v>17991</v>
      </c>
      <c r="C20463" s="6" t="s">
        <v>989</v>
      </c>
    </row>
    <row r="20464">
      <c r="A20464" s="7">
        <f t="shared" si="1"/>
        <v>17752</v>
      </c>
      <c r="B20464" s="5" t="s">
        <v>17992</v>
      </c>
      <c r="C20464" s="6" t="s">
        <v>362</v>
      </c>
    </row>
    <row r="20465">
      <c r="A20465" s="7">
        <f t="shared" si="1"/>
        <v>17753</v>
      </c>
      <c r="B20465" s="5" t="s">
        <v>17993</v>
      </c>
      <c r="C20465" s="6" t="s">
        <v>362</v>
      </c>
    </row>
    <row r="20466">
      <c r="A20466" s="7">
        <f t="shared" si="1"/>
        <v>17754</v>
      </c>
      <c r="B20466" s="5" t="s">
        <v>17994</v>
      </c>
      <c r="C20466" s="6" t="s">
        <v>362</v>
      </c>
    </row>
    <row r="20467">
      <c r="A20467" s="7">
        <f t="shared" si="1"/>
        <v>17755</v>
      </c>
      <c r="B20467" s="8" t="s">
        <v>17995</v>
      </c>
      <c r="C20467" s="9" t="s">
        <v>728</v>
      </c>
    </row>
    <row r="20468">
      <c r="A20468" s="7">
        <f t="shared" si="1"/>
        <v>17756</v>
      </c>
      <c r="B20468" s="5" t="s">
        <v>17996</v>
      </c>
      <c r="C20468" s="6" t="s">
        <v>798</v>
      </c>
    </row>
    <row r="20469">
      <c r="A20469" s="7">
        <f t="shared" si="1"/>
        <v>17757</v>
      </c>
      <c r="B20469" s="5" t="s">
        <v>17997</v>
      </c>
      <c r="C20469" s="6" t="s">
        <v>356</v>
      </c>
    </row>
    <row r="20470">
      <c r="A20470" s="7">
        <f t="shared" si="1"/>
        <v>17758</v>
      </c>
      <c r="B20470" s="8" t="s">
        <v>17998</v>
      </c>
      <c r="C20470" s="9" t="s">
        <v>24</v>
      </c>
    </row>
    <row r="20471">
      <c r="A20471" s="7">
        <f t="shared" si="1"/>
        <v>17759</v>
      </c>
      <c r="B20471" s="8" t="s">
        <v>17999</v>
      </c>
      <c r="C20471" s="9" t="s">
        <v>1776</v>
      </c>
    </row>
    <row r="20472">
      <c r="A20472" s="7">
        <f t="shared" si="1"/>
        <v>17760</v>
      </c>
      <c r="B20472" s="5" t="s">
        <v>18000</v>
      </c>
      <c r="C20472" s="6" t="s">
        <v>1223</v>
      </c>
    </row>
    <row r="20473">
      <c r="A20473" s="7">
        <f t="shared" si="1"/>
        <v>17761</v>
      </c>
      <c r="B20473" s="8" t="s">
        <v>18001</v>
      </c>
      <c r="C20473" s="9" t="s">
        <v>121</v>
      </c>
    </row>
    <row r="20474">
      <c r="A20474" s="7">
        <f t="shared" si="1"/>
        <v>17762</v>
      </c>
      <c r="B20474" s="8" t="s">
        <v>18002</v>
      </c>
      <c r="C20474" s="9" t="s">
        <v>24</v>
      </c>
    </row>
    <row r="20475">
      <c r="A20475" s="7">
        <f t="shared" si="1"/>
        <v>17762</v>
      </c>
      <c r="B20475" s="8" t="s">
        <v>18002</v>
      </c>
      <c r="C20475" s="9" t="s">
        <v>25</v>
      </c>
    </row>
    <row r="20476">
      <c r="A20476" s="7">
        <f t="shared" si="1"/>
        <v>17763</v>
      </c>
      <c r="B20476" s="8" t="s">
        <v>18003</v>
      </c>
      <c r="C20476" s="9" t="s">
        <v>25</v>
      </c>
    </row>
    <row r="20477">
      <c r="A20477" s="7">
        <f t="shared" si="1"/>
        <v>17763</v>
      </c>
      <c r="B20477" s="8" t="s">
        <v>18003</v>
      </c>
      <c r="C20477" s="9" t="s">
        <v>24</v>
      </c>
    </row>
    <row r="20478">
      <c r="A20478" s="7">
        <f t="shared" si="1"/>
        <v>17764</v>
      </c>
      <c r="B20478" s="8" t="s">
        <v>18004</v>
      </c>
      <c r="C20478" s="9" t="s">
        <v>24</v>
      </c>
    </row>
    <row r="20479">
      <c r="A20479" s="7">
        <f t="shared" si="1"/>
        <v>17765</v>
      </c>
      <c r="B20479" s="8" t="s">
        <v>18005</v>
      </c>
      <c r="C20479" s="9" t="s">
        <v>22</v>
      </c>
    </row>
    <row r="20480">
      <c r="A20480" s="7">
        <f t="shared" si="1"/>
        <v>17765</v>
      </c>
      <c r="B20480" s="8" t="s">
        <v>18005</v>
      </c>
      <c r="C20480" s="9" t="s">
        <v>25</v>
      </c>
    </row>
    <row r="20481">
      <c r="A20481" s="7">
        <f t="shared" si="1"/>
        <v>17765</v>
      </c>
      <c r="B20481" s="8" t="s">
        <v>18005</v>
      </c>
      <c r="C20481" s="9" t="s">
        <v>24</v>
      </c>
    </row>
    <row r="20482">
      <c r="A20482" s="7">
        <f t="shared" si="1"/>
        <v>17766</v>
      </c>
      <c r="B20482" s="5" t="s">
        <v>18006</v>
      </c>
      <c r="C20482" s="6" t="s">
        <v>86</v>
      </c>
    </row>
    <row r="20483">
      <c r="A20483" s="7">
        <f t="shared" si="1"/>
        <v>17767</v>
      </c>
      <c r="B20483" s="8" t="s">
        <v>18007</v>
      </c>
      <c r="C20483" s="9" t="s">
        <v>22</v>
      </c>
    </row>
    <row r="20484">
      <c r="A20484" s="7">
        <f t="shared" si="1"/>
        <v>17768</v>
      </c>
      <c r="B20484" s="8" t="s">
        <v>18008</v>
      </c>
      <c r="C20484" s="9" t="s">
        <v>25</v>
      </c>
    </row>
    <row r="20485">
      <c r="A20485" s="7">
        <f t="shared" si="1"/>
        <v>17768</v>
      </c>
      <c r="B20485" s="8" t="s">
        <v>18008</v>
      </c>
      <c r="C20485" s="9" t="s">
        <v>162</v>
      </c>
    </row>
    <row r="20486">
      <c r="A20486" s="7">
        <f t="shared" si="1"/>
        <v>17768</v>
      </c>
      <c r="B20486" s="8" t="s">
        <v>18008</v>
      </c>
      <c r="C20486" s="9" t="s">
        <v>22</v>
      </c>
    </row>
    <row r="20487">
      <c r="A20487" s="7">
        <f t="shared" si="1"/>
        <v>17768</v>
      </c>
      <c r="B20487" s="8" t="s">
        <v>18008</v>
      </c>
      <c r="C20487" s="9" t="s">
        <v>24</v>
      </c>
    </row>
    <row r="20488">
      <c r="A20488" s="7">
        <f t="shared" si="1"/>
        <v>17769</v>
      </c>
      <c r="B20488" s="5" t="s">
        <v>18009</v>
      </c>
      <c r="C20488" s="6" t="s">
        <v>324</v>
      </c>
    </row>
    <row r="20489">
      <c r="A20489" s="7">
        <f t="shared" si="1"/>
        <v>17770</v>
      </c>
      <c r="B20489" s="8" t="s">
        <v>18010</v>
      </c>
      <c r="C20489" s="9" t="s">
        <v>46</v>
      </c>
    </row>
    <row r="20490">
      <c r="A20490" s="7">
        <f t="shared" si="1"/>
        <v>17771</v>
      </c>
      <c r="B20490" s="8" t="s">
        <v>18011</v>
      </c>
      <c r="C20490" s="9" t="s">
        <v>60</v>
      </c>
    </row>
    <row r="20491">
      <c r="A20491" s="7">
        <f t="shared" si="1"/>
        <v>17771</v>
      </c>
      <c r="B20491" s="8" t="s">
        <v>18011</v>
      </c>
      <c r="C20491" s="9" t="s">
        <v>25</v>
      </c>
    </row>
    <row r="20492">
      <c r="A20492" s="7">
        <f t="shared" si="1"/>
        <v>17771</v>
      </c>
      <c r="B20492" s="8" t="s">
        <v>18011</v>
      </c>
      <c r="C20492" s="9" t="s">
        <v>24</v>
      </c>
    </row>
    <row r="20493">
      <c r="A20493" s="7">
        <f t="shared" si="1"/>
        <v>17772</v>
      </c>
      <c r="B20493" s="8" t="s">
        <v>18012</v>
      </c>
      <c r="C20493" s="9" t="s">
        <v>24</v>
      </c>
    </row>
    <row r="20494">
      <c r="A20494" s="7">
        <f t="shared" si="1"/>
        <v>17773</v>
      </c>
      <c r="B20494" s="8" t="s">
        <v>18013</v>
      </c>
      <c r="C20494" s="9" t="s">
        <v>177</v>
      </c>
    </row>
    <row r="20495">
      <c r="A20495" s="7">
        <f t="shared" si="1"/>
        <v>17774</v>
      </c>
      <c r="B20495" s="8" t="s">
        <v>18014</v>
      </c>
      <c r="C20495" s="6" t="s">
        <v>18015</v>
      </c>
    </row>
    <row r="20496">
      <c r="A20496" s="7">
        <f t="shared" si="1"/>
        <v>17774</v>
      </c>
      <c r="B20496" s="8" t="s">
        <v>18014</v>
      </c>
      <c r="C20496" s="9" t="s">
        <v>162</v>
      </c>
    </row>
    <row r="20497">
      <c r="A20497" s="7">
        <f t="shared" si="1"/>
        <v>17775</v>
      </c>
      <c r="B20497" s="8" t="s">
        <v>18016</v>
      </c>
      <c r="C20497" s="9" t="s">
        <v>162</v>
      </c>
    </row>
    <row r="20498">
      <c r="A20498" s="7">
        <f t="shared" si="1"/>
        <v>17775</v>
      </c>
      <c r="B20498" s="8" t="s">
        <v>18016</v>
      </c>
      <c r="C20498" s="9" t="s">
        <v>142</v>
      </c>
    </row>
    <row r="20499">
      <c r="A20499" s="7">
        <f t="shared" si="1"/>
        <v>17776</v>
      </c>
      <c r="B20499" s="8" t="s">
        <v>18017</v>
      </c>
      <c r="C20499" s="9" t="s">
        <v>40</v>
      </c>
    </row>
    <row r="20500">
      <c r="A20500" s="7">
        <f t="shared" si="1"/>
        <v>17777</v>
      </c>
      <c r="B20500" s="8" t="s">
        <v>18018</v>
      </c>
      <c r="C20500" s="9" t="s">
        <v>64</v>
      </c>
    </row>
    <row r="20501">
      <c r="A20501" s="7">
        <f t="shared" si="1"/>
        <v>17778</v>
      </c>
      <c r="B20501" s="5" t="s">
        <v>18019</v>
      </c>
      <c r="C20501" s="6" t="s">
        <v>109</v>
      </c>
    </row>
    <row r="20502">
      <c r="A20502" s="7">
        <f t="shared" si="1"/>
        <v>17778</v>
      </c>
      <c r="B20502" s="5" t="s">
        <v>18019</v>
      </c>
      <c r="C20502" s="6" t="s">
        <v>25</v>
      </c>
    </row>
    <row r="20503">
      <c r="A20503" s="7">
        <f t="shared" si="1"/>
        <v>17779</v>
      </c>
      <c r="B20503" s="8" t="s">
        <v>18020</v>
      </c>
      <c r="C20503" s="6" t="s">
        <v>1012</v>
      </c>
    </row>
    <row r="20504">
      <c r="A20504" s="7">
        <f t="shared" si="1"/>
        <v>17780</v>
      </c>
      <c r="B20504" s="5" t="s">
        <v>18021</v>
      </c>
      <c r="C20504" s="6" t="s">
        <v>32</v>
      </c>
    </row>
    <row r="20505">
      <c r="A20505" s="7">
        <f t="shared" si="1"/>
        <v>17781</v>
      </c>
      <c r="B20505" s="5" t="s">
        <v>18022</v>
      </c>
      <c r="C20505" s="6" t="s">
        <v>610</v>
      </c>
    </row>
    <row r="20506">
      <c r="A20506" s="7">
        <f t="shared" si="1"/>
        <v>17782</v>
      </c>
      <c r="B20506" s="8" t="s">
        <v>18023</v>
      </c>
      <c r="C20506" s="9" t="s">
        <v>780</v>
      </c>
    </row>
    <row r="20507">
      <c r="A20507" s="7">
        <f t="shared" si="1"/>
        <v>17783</v>
      </c>
      <c r="B20507" s="8" t="s">
        <v>18024</v>
      </c>
      <c r="C20507" s="9" t="s">
        <v>22</v>
      </c>
    </row>
    <row r="20508">
      <c r="A20508" s="7">
        <f t="shared" si="1"/>
        <v>17783</v>
      </c>
      <c r="B20508" s="8" t="s">
        <v>18024</v>
      </c>
      <c r="C20508" s="9" t="s">
        <v>25</v>
      </c>
    </row>
    <row r="20509">
      <c r="A20509" s="7">
        <f t="shared" si="1"/>
        <v>17783</v>
      </c>
      <c r="B20509" s="8" t="s">
        <v>18024</v>
      </c>
      <c r="C20509" s="9" t="s">
        <v>24</v>
      </c>
    </row>
    <row r="20510">
      <c r="A20510" s="7">
        <f t="shared" si="1"/>
        <v>17784</v>
      </c>
      <c r="B20510" s="5" t="s">
        <v>18025</v>
      </c>
      <c r="C20510" s="6" t="s">
        <v>1369</v>
      </c>
    </row>
    <row r="20511">
      <c r="A20511" s="7">
        <f t="shared" si="1"/>
        <v>17785</v>
      </c>
      <c r="B20511" s="8" t="s">
        <v>18026</v>
      </c>
      <c r="C20511" s="9" t="s">
        <v>818</v>
      </c>
    </row>
    <row r="20512">
      <c r="A20512" s="7">
        <f t="shared" si="1"/>
        <v>17786</v>
      </c>
      <c r="B20512" s="5" t="s">
        <v>18027</v>
      </c>
      <c r="C20512" s="6" t="s">
        <v>785</v>
      </c>
    </row>
    <row r="20513">
      <c r="A20513" s="7">
        <f t="shared" si="1"/>
        <v>17787</v>
      </c>
      <c r="B20513" s="8" t="s">
        <v>18028</v>
      </c>
      <c r="C20513" s="9" t="s">
        <v>530</v>
      </c>
    </row>
    <row r="20514">
      <c r="A20514" s="7">
        <f t="shared" si="1"/>
        <v>17788</v>
      </c>
      <c r="B20514" s="5" t="s">
        <v>18029</v>
      </c>
      <c r="C20514" s="6" t="s">
        <v>34</v>
      </c>
    </row>
    <row r="20515">
      <c r="A20515" s="7">
        <f t="shared" si="1"/>
        <v>17789</v>
      </c>
      <c r="B20515" s="5" t="s">
        <v>18030</v>
      </c>
      <c r="C20515" s="6" t="s">
        <v>1248</v>
      </c>
    </row>
    <row r="20516">
      <c r="A20516" s="7">
        <f t="shared" si="1"/>
        <v>17790</v>
      </c>
      <c r="B20516" s="8" t="s">
        <v>18031</v>
      </c>
      <c r="C20516" s="9" t="s">
        <v>72</v>
      </c>
    </row>
    <row r="20517">
      <c r="A20517" s="7">
        <f t="shared" si="1"/>
        <v>17791</v>
      </c>
      <c r="B20517" s="5" t="s">
        <v>18032</v>
      </c>
      <c r="C20517" s="6" t="s">
        <v>538</v>
      </c>
    </row>
    <row r="20518">
      <c r="A20518" s="7">
        <f t="shared" si="1"/>
        <v>17792</v>
      </c>
      <c r="B20518" s="5" t="s">
        <v>18033</v>
      </c>
      <c r="C20518" s="6" t="s">
        <v>467</v>
      </c>
    </row>
    <row r="20519">
      <c r="A20519" s="7">
        <f t="shared" si="1"/>
        <v>17793</v>
      </c>
      <c r="B20519" s="5" t="s">
        <v>18034</v>
      </c>
      <c r="C20519" s="6" t="s">
        <v>1342</v>
      </c>
    </row>
    <row r="20520">
      <c r="A20520" s="7">
        <f t="shared" si="1"/>
        <v>17794</v>
      </c>
      <c r="B20520" s="5" t="s">
        <v>18035</v>
      </c>
      <c r="C20520" s="6" t="s">
        <v>939</v>
      </c>
    </row>
    <row r="20521">
      <c r="A20521" s="7">
        <f t="shared" si="1"/>
        <v>17795</v>
      </c>
      <c r="B20521" s="5" t="s">
        <v>18036</v>
      </c>
      <c r="C20521" s="6" t="s">
        <v>1585</v>
      </c>
    </row>
    <row r="20522">
      <c r="A20522" s="7">
        <f t="shared" si="1"/>
        <v>17796</v>
      </c>
      <c r="B20522" s="5" t="s">
        <v>18037</v>
      </c>
      <c r="C20522" s="6" t="s">
        <v>758</v>
      </c>
    </row>
    <row r="20523">
      <c r="A20523" s="7">
        <f t="shared" si="1"/>
        <v>17797</v>
      </c>
      <c r="B20523" s="5" t="s">
        <v>18038</v>
      </c>
      <c r="C20523" s="6" t="s">
        <v>758</v>
      </c>
    </row>
    <row r="20524">
      <c r="A20524" s="7">
        <f t="shared" si="1"/>
        <v>17797</v>
      </c>
      <c r="B20524" s="5" t="s">
        <v>18038</v>
      </c>
      <c r="C20524" s="6" t="s">
        <v>40</v>
      </c>
    </row>
    <row r="20525">
      <c r="A20525" s="7">
        <f t="shared" si="1"/>
        <v>17798</v>
      </c>
      <c r="B20525" s="5" t="s">
        <v>18039</v>
      </c>
      <c r="C20525" s="6" t="s">
        <v>731</v>
      </c>
    </row>
    <row r="20526">
      <c r="A20526" s="7">
        <f t="shared" si="1"/>
        <v>17799</v>
      </c>
      <c r="B20526" s="8" t="s">
        <v>18040</v>
      </c>
      <c r="C20526" s="9" t="s">
        <v>24</v>
      </c>
    </row>
    <row r="20527">
      <c r="A20527" s="7">
        <f t="shared" si="1"/>
        <v>17800</v>
      </c>
      <c r="B20527" s="8" t="s">
        <v>18041</v>
      </c>
      <c r="C20527" s="9" t="s">
        <v>24</v>
      </c>
    </row>
    <row r="20528">
      <c r="A20528" s="7">
        <f t="shared" si="1"/>
        <v>17801</v>
      </c>
      <c r="B20528" s="5" t="s">
        <v>18042</v>
      </c>
      <c r="C20528" s="6" t="s">
        <v>1620</v>
      </c>
    </row>
    <row r="20529">
      <c r="A20529" s="7">
        <f t="shared" si="1"/>
        <v>17802</v>
      </c>
      <c r="B20529" s="5" t="s">
        <v>18043</v>
      </c>
      <c r="C20529" s="6" t="s">
        <v>1342</v>
      </c>
    </row>
    <row r="20530">
      <c r="A20530" s="7">
        <f t="shared" si="1"/>
        <v>17803</v>
      </c>
      <c r="B20530" s="5" t="s">
        <v>18044</v>
      </c>
      <c r="C20530" s="6" t="s">
        <v>758</v>
      </c>
    </row>
    <row r="20531">
      <c r="A20531" s="7">
        <f t="shared" si="1"/>
        <v>17804</v>
      </c>
      <c r="B20531" s="5" t="s">
        <v>18045</v>
      </c>
      <c r="C20531" s="6" t="s">
        <v>78</v>
      </c>
    </row>
    <row r="20532">
      <c r="A20532" s="7">
        <f t="shared" si="1"/>
        <v>17805</v>
      </c>
      <c r="B20532" s="5" t="s">
        <v>18046</v>
      </c>
      <c r="C20532" s="6" t="s">
        <v>1856</v>
      </c>
    </row>
    <row r="20533">
      <c r="A20533" s="7">
        <f t="shared" si="1"/>
        <v>17806</v>
      </c>
      <c r="B20533" s="5" t="s">
        <v>18047</v>
      </c>
      <c r="C20533" s="6" t="s">
        <v>1248</v>
      </c>
    </row>
    <row r="20534">
      <c r="A20534" s="7">
        <f t="shared" si="1"/>
        <v>17807</v>
      </c>
      <c r="B20534" s="8" t="s">
        <v>18048</v>
      </c>
      <c r="C20534" s="9" t="s">
        <v>72</v>
      </c>
    </row>
    <row r="20535">
      <c r="A20535" s="7">
        <f t="shared" si="1"/>
        <v>17808</v>
      </c>
      <c r="B20535" s="5" t="s">
        <v>18049</v>
      </c>
      <c r="C20535" s="6" t="s">
        <v>1342</v>
      </c>
    </row>
    <row r="20536">
      <c r="A20536" s="7">
        <f t="shared" si="1"/>
        <v>17809</v>
      </c>
      <c r="B20536" s="5" t="s">
        <v>18050</v>
      </c>
      <c r="C20536" s="6" t="s">
        <v>1342</v>
      </c>
    </row>
    <row r="20537">
      <c r="A20537" s="7">
        <f t="shared" si="1"/>
        <v>17810</v>
      </c>
      <c r="B20537" s="5" t="s">
        <v>18051</v>
      </c>
      <c r="C20537" s="6" t="s">
        <v>1207</v>
      </c>
    </row>
    <row r="20538">
      <c r="A20538" s="7">
        <f t="shared" si="1"/>
        <v>17811</v>
      </c>
      <c r="B20538" s="5" t="s">
        <v>18052</v>
      </c>
      <c r="C20538" s="6" t="s">
        <v>1207</v>
      </c>
    </row>
    <row r="20539">
      <c r="A20539" s="7">
        <f t="shared" si="1"/>
        <v>17812</v>
      </c>
      <c r="B20539" s="5" t="s">
        <v>18053</v>
      </c>
      <c r="C20539" s="6" t="s">
        <v>758</v>
      </c>
    </row>
    <row r="20540">
      <c r="A20540" s="7">
        <f t="shared" si="1"/>
        <v>17813</v>
      </c>
      <c r="B20540" s="5" t="s">
        <v>18054</v>
      </c>
      <c r="C20540" s="6" t="s">
        <v>758</v>
      </c>
    </row>
    <row r="20541">
      <c r="A20541" s="7">
        <f t="shared" si="1"/>
        <v>17814</v>
      </c>
      <c r="B20541" s="5" t="s">
        <v>18055</v>
      </c>
      <c r="C20541" s="6" t="s">
        <v>2549</v>
      </c>
    </row>
    <row r="20542">
      <c r="A20542" s="7">
        <f t="shared" si="1"/>
        <v>17815</v>
      </c>
      <c r="B20542" s="8" t="s">
        <v>18056</v>
      </c>
      <c r="C20542" s="9" t="s">
        <v>40</v>
      </c>
    </row>
    <row r="20543">
      <c r="A20543" s="7">
        <f t="shared" si="1"/>
        <v>17816</v>
      </c>
      <c r="B20543" s="8" t="s">
        <v>18057</v>
      </c>
      <c r="C20543" s="9" t="s">
        <v>845</v>
      </c>
    </row>
    <row r="20544">
      <c r="A20544" s="7">
        <f t="shared" si="1"/>
        <v>17817</v>
      </c>
      <c r="B20544" s="5" t="s">
        <v>18058</v>
      </c>
      <c r="C20544" s="6" t="s">
        <v>1458</v>
      </c>
    </row>
    <row r="20545">
      <c r="A20545" s="7">
        <f t="shared" si="1"/>
        <v>17818</v>
      </c>
      <c r="B20545" s="5" t="s">
        <v>18059</v>
      </c>
      <c r="C20545" s="6" t="s">
        <v>989</v>
      </c>
    </row>
    <row r="20546">
      <c r="A20546" s="7">
        <f t="shared" si="1"/>
        <v>17819</v>
      </c>
      <c r="B20546" s="8" t="s">
        <v>18060</v>
      </c>
      <c r="C20546" s="9" t="s">
        <v>64</v>
      </c>
    </row>
    <row r="20547">
      <c r="A20547" s="7">
        <f t="shared" si="1"/>
        <v>17820</v>
      </c>
      <c r="B20547" s="8" t="s">
        <v>18061</v>
      </c>
      <c r="C20547" s="9" t="s">
        <v>64</v>
      </c>
    </row>
    <row r="20548">
      <c r="A20548" s="7">
        <f t="shared" si="1"/>
        <v>17821</v>
      </c>
      <c r="B20548" s="8" t="s">
        <v>18062</v>
      </c>
      <c r="C20548" s="9" t="s">
        <v>88</v>
      </c>
    </row>
    <row r="20549">
      <c r="A20549" s="7">
        <f t="shared" si="1"/>
        <v>17822</v>
      </c>
      <c r="B20549" s="8" t="s">
        <v>18063</v>
      </c>
      <c r="C20549" s="9" t="s">
        <v>530</v>
      </c>
    </row>
    <row r="20550">
      <c r="A20550" s="7">
        <f t="shared" si="1"/>
        <v>17823</v>
      </c>
      <c r="B20550" s="5" t="s">
        <v>18064</v>
      </c>
      <c r="C20550" s="6" t="s">
        <v>1585</v>
      </c>
    </row>
    <row r="20551">
      <c r="A20551" s="7">
        <f t="shared" si="1"/>
        <v>17824</v>
      </c>
      <c r="B20551" s="5" t="s">
        <v>18065</v>
      </c>
      <c r="C20551" s="6" t="s">
        <v>1585</v>
      </c>
    </row>
    <row r="20552">
      <c r="A20552" s="7">
        <f t="shared" si="1"/>
        <v>17825</v>
      </c>
      <c r="B20552" s="8" t="s">
        <v>18066</v>
      </c>
      <c r="C20552" s="9" t="s">
        <v>547</v>
      </c>
    </row>
    <row r="20553">
      <c r="A20553" s="7">
        <f t="shared" si="1"/>
        <v>17826</v>
      </c>
      <c r="B20553" s="5" t="s">
        <v>18067</v>
      </c>
      <c r="C20553" s="6" t="s">
        <v>20</v>
      </c>
    </row>
    <row r="20554">
      <c r="A20554" s="7">
        <f t="shared" si="1"/>
        <v>17827</v>
      </c>
      <c r="B20554" s="8" t="s">
        <v>18068</v>
      </c>
      <c r="C20554" s="9" t="s">
        <v>24</v>
      </c>
    </row>
    <row r="20555">
      <c r="A20555" s="7">
        <f t="shared" si="1"/>
        <v>17828</v>
      </c>
      <c r="B20555" s="5" t="s">
        <v>18069</v>
      </c>
      <c r="C20555" s="6" t="s">
        <v>714</v>
      </c>
    </row>
    <row r="20556">
      <c r="A20556" s="7">
        <f t="shared" si="1"/>
        <v>17829</v>
      </c>
      <c r="B20556" s="8" t="s">
        <v>18070</v>
      </c>
      <c r="C20556" s="9" t="s">
        <v>24</v>
      </c>
    </row>
    <row r="20557">
      <c r="A20557" s="7">
        <f t="shared" si="1"/>
        <v>17830</v>
      </c>
      <c r="B20557" s="5" t="s">
        <v>18071</v>
      </c>
      <c r="C20557" s="6" t="s">
        <v>4</v>
      </c>
    </row>
    <row r="20558">
      <c r="A20558" s="7">
        <f t="shared" si="1"/>
        <v>17831</v>
      </c>
      <c r="B20558" s="5" t="s">
        <v>18072</v>
      </c>
      <c r="C20558" s="6" t="s">
        <v>538</v>
      </c>
    </row>
    <row r="20559">
      <c r="A20559" s="7">
        <f t="shared" si="1"/>
        <v>17832</v>
      </c>
      <c r="B20559" s="5" t="s">
        <v>18073</v>
      </c>
      <c r="C20559" s="6" t="s">
        <v>1856</v>
      </c>
    </row>
    <row r="20560">
      <c r="A20560" s="7">
        <f t="shared" si="1"/>
        <v>17833</v>
      </c>
      <c r="B20560" s="5" t="s">
        <v>18074</v>
      </c>
      <c r="C20560" s="6" t="s">
        <v>555</v>
      </c>
    </row>
    <row r="20561">
      <c r="A20561" s="7">
        <f t="shared" si="1"/>
        <v>17834</v>
      </c>
      <c r="B20561" s="8" t="s">
        <v>18075</v>
      </c>
      <c r="C20561" s="9" t="s">
        <v>1470</v>
      </c>
    </row>
    <row r="20562">
      <c r="A20562" s="7">
        <f t="shared" si="1"/>
        <v>17835</v>
      </c>
      <c r="B20562" s="5" t="s">
        <v>18076</v>
      </c>
      <c r="C20562" s="6" t="s">
        <v>3126</v>
      </c>
    </row>
    <row r="20563">
      <c r="A20563" s="7">
        <f t="shared" si="1"/>
        <v>17836</v>
      </c>
      <c r="B20563" s="8" t="s">
        <v>18077</v>
      </c>
      <c r="C20563" s="9" t="s">
        <v>142</v>
      </c>
    </row>
    <row r="20564">
      <c r="A20564" s="7">
        <f t="shared" si="1"/>
        <v>17837</v>
      </c>
      <c r="B20564" s="5" t="s">
        <v>18078</v>
      </c>
      <c r="C20564" s="6" t="s">
        <v>1267</v>
      </c>
    </row>
    <row r="20565">
      <c r="A20565" s="7">
        <f t="shared" si="1"/>
        <v>17838</v>
      </c>
      <c r="B20565" s="5" t="s">
        <v>18079</v>
      </c>
      <c r="C20565" s="6" t="s">
        <v>727</v>
      </c>
    </row>
    <row r="20566">
      <c r="A20566" s="7">
        <f t="shared" si="1"/>
        <v>17839</v>
      </c>
      <c r="B20566" s="5" t="s">
        <v>18080</v>
      </c>
      <c r="C20566" s="6" t="s">
        <v>1394</v>
      </c>
    </row>
    <row r="20567">
      <c r="A20567" s="7">
        <f t="shared" si="1"/>
        <v>17840</v>
      </c>
      <c r="B20567" s="5" t="s">
        <v>18081</v>
      </c>
      <c r="C20567" s="6" t="s">
        <v>1120</v>
      </c>
    </row>
    <row r="20568">
      <c r="A20568" s="7">
        <f t="shared" si="1"/>
        <v>17841</v>
      </c>
      <c r="B20568" s="8" t="s">
        <v>18082</v>
      </c>
      <c r="C20568" s="9" t="s">
        <v>1042</v>
      </c>
    </row>
    <row r="20569">
      <c r="A20569" s="7">
        <f t="shared" si="1"/>
        <v>17842</v>
      </c>
      <c r="B20569" s="8" t="s">
        <v>18083</v>
      </c>
      <c r="C20569" s="9" t="s">
        <v>42</v>
      </c>
    </row>
    <row r="20570">
      <c r="A20570" s="7">
        <f t="shared" si="1"/>
        <v>17843</v>
      </c>
      <c r="B20570" s="5" t="s">
        <v>18084</v>
      </c>
      <c r="C20570" s="6" t="s">
        <v>1120</v>
      </c>
    </row>
    <row r="20571">
      <c r="A20571" s="7">
        <f t="shared" si="1"/>
        <v>17844</v>
      </c>
      <c r="B20571" s="5" t="s">
        <v>18085</v>
      </c>
      <c r="C20571" s="6" t="s">
        <v>365</v>
      </c>
    </row>
    <row r="20572">
      <c r="A20572" s="7">
        <f t="shared" si="1"/>
        <v>17845</v>
      </c>
      <c r="B20572" s="8" t="s">
        <v>18086</v>
      </c>
      <c r="C20572" s="9" t="s">
        <v>56</v>
      </c>
    </row>
    <row r="20573">
      <c r="A20573" s="7">
        <f t="shared" si="1"/>
        <v>17846</v>
      </c>
      <c r="B20573" s="5" t="s">
        <v>18087</v>
      </c>
      <c r="C20573" s="6" t="s">
        <v>153</v>
      </c>
    </row>
    <row r="20574">
      <c r="A20574" s="7">
        <f t="shared" si="1"/>
        <v>17846</v>
      </c>
      <c r="B20574" s="5" t="s">
        <v>18087</v>
      </c>
      <c r="C20574" s="6" t="s">
        <v>25</v>
      </c>
    </row>
    <row r="20575">
      <c r="A20575" s="7">
        <f t="shared" si="1"/>
        <v>17847</v>
      </c>
      <c r="B20575" s="8" t="s">
        <v>18088</v>
      </c>
      <c r="C20575" s="9" t="s">
        <v>530</v>
      </c>
    </row>
    <row r="20576">
      <c r="A20576" s="7">
        <f t="shared" si="1"/>
        <v>17848</v>
      </c>
      <c r="B20576" s="5" t="s">
        <v>18089</v>
      </c>
      <c r="C20576" s="6" t="s">
        <v>86</v>
      </c>
    </row>
    <row r="20577">
      <c r="A20577" s="7">
        <f t="shared" si="1"/>
        <v>17849</v>
      </c>
      <c r="B20577" s="5" t="s">
        <v>18090</v>
      </c>
      <c r="C20577" s="6" t="s">
        <v>765</v>
      </c>
    </row>
    <row r="20578">
      <c r="A20578" s="7">
        <f t="shared" si="1"/>
        <v>17850</v>
      </c>
      <c r="B20578" s="5" t="s">
        <v>18091</v>
      </c>
      <c r="C20578" s="6" t="s">
        <v>74</v>
      </c>
    </row>
    <row r="20579">
      <c r="A20579" s="7">
        <f t="shared" si="1"/>
        <v>17851</v>
      </c>
      <c r="B20579" s="5" t="s">
        <v>18092</v>
      </c>
      <c r="C20579" s="6" t="s">
        <v>69</v>
      </c>
    </row>
    <row r="20580">
      <c r="A20580" s="7">
        <f t="shared" si="1"/>
        <v>17852</v>
      </c>
      <c r="B20580" s="5" t="s">
        <v>18093</v>
      </c>
      <c r="C20580" s="6" t="s">
        <v>1279</v>
      </c>
    </row>
    <row r="20581">
      <c r="A20581" s="7">
        <f t="shared" si="1"/>
        <v>17853</v>
      </c>
      <c r="B20581" s="8" t="s">
        <v>18094</v>
      </c>
      <c r="C20581" s="9" t="s">
        <v>547</v>
      </c>
    </row>
    <row r="20582">
      <c r="A20582" s="7">
        <f t="shared" si="1"/>
        <v>17854</v>
      </c>
      <c r="B20582" s="5" t="s">
        <v>18095</v>
      </c>
      <c r="C20582" s="6" t="s">
        <v>714</v>
      </c>
    </row>
    <row r="20583">
      <c r="A20583" s="7">
        <f t="shared" si="1"/>
        <v>17855</v>
      </c>
      <c r="B20583" s="5" t="s">
        <v>18096</v>
      </c>
      <c r="C20583" s="6" t="s">
        <v>1290</v>
      </c>
    </row>
    <row r="20584">
      <c r="A20584" s="7">
        <f t="shared" si="1"/>
        <v>17856</v>
      </c>
      <c r="B20584" s="8" t="s">
        <v>18097</v>
      </c>
      <c r="C20584" s="9" t="s">
        <v>547</v>
      </c>
    </row>
    <row r="20585">
      <c r="A20585" s="7">
        <f t="shared" si="1"/>
        <v>17857</v>
      </c>
      <c r="B20585" s="5" t="s">
        <v>18098</v>
      </c>
      <c r="C20585" s="6" t="s">
        <v>471</v>
      </c>
    </row>
    <row r="20586">
      <c r="A20586" s="7">
        <f t="shared" si="1"/>
        <v>17858</v>
      </c>
      <c r="B20586" s="5" t="s">
        <v>18099</v>
      </c>
      <c r="C20586" s="6" t="s">
        <v>426</v>
      </c>
    </row>
    <row r="20587">
      <c r="A20587" s="7">
        <f t="shared" si="1"/>
        <v>17859</v>
      </c>
      <c r="B20587" s="5" t="s">
        <v>18100</v>
      </c>
      <c r="C20587" s="6" t="s">
        <v>3126</v>
      </c>
    </row>
    <row r="20588">
      <c r="A20588" s="7">
        <f t="shared" si="1"/>
        <v>17860</v>
      </c>
      <c r="B20588" s="8" t="s">
        <v>18101</v>
      </c>
      <c r="C20588" s="9" t="s">
        <v>547</v>
      </c>
    </row>
    <row r="20589">
      <c r="A20589" s="7">
        <f t="shared" si="1"/>
        <v>17861</v>
      </c>
      <c r="B20589" s="5" t="s">
        <v>18102</v>
      </c>
      <c r="C20589" s="6" t="s">
        <v>603</v>
      </c>
    </row>
    <row r="20590">
      <c r="A20590" s="7">
        <f t="shared" si="1"/>
        <v>17862</v>
      </c>
      <c r="B20590" s="5" t="s">
        <v>18103</v>
      </c>
      <c r="C20590" s="6" t="s">
        <v>32</v>
      </c>
    </row>
    <row r="20591">
      <c r="A20591" s="7">
        <f t="shared" si="1"/>
        <v>17863</v>
      </c>
      <c r="B20591" s="5" t="s">
        <v>18104</v>
      </c>
      <c r="C20591" s="6" t="s">
        <v>32</v>
      </c>
    </row>
    <row r="20592">
      <c r="A20592" s="7">
        <f t="shared" si="1"/>
        <v>17864</v>
      </c>
      <c r="B20592" s="5" t="s">
        <v>18105</v>
      </c>
      <c r="C20592" s="6" t="s">
        <v>989</v>
      </c>
    </row>
    <row r="20593">
      <c r="A20593" s="7">
        <f t="shared" si="1"/>
        <v>17865</v>
      </c>
      <c r="B20593" s="5" t="s">
        <v>18106</v>
      </c>
      <c r="C20593" s="6" t="s">
        <v>1279</v>
      </c>
    </row>
    <row r="20594">
      <c r="A20594" s="7">
        <f t="shared" si="1"/>
        <v>17866</v>
      </c>
      <c r="B20594" s="8" t="s">
        <v>18107</v>
      </c>
      <c r="C20594" s="9" t="s">
        <v>547</v>
      </c>
    </row>
    <row r="20595">
      <c r="A20595" s="7">
        <f t="shared" si="1"/>
        <v>17867</v>
      </c>
      <c r="B20595" s="5" t="s">
        <v>18108</v>
      </c>
      <c r="C20595" s="6" t="s">
        <v>1120</v>
      </c>
    </row>
    <row r="20596">
      <c r="A20596" s="7">
        <f t="shared" si="1"/>
        <v>17868</v>
      </c>
      <c r="B20596" s="5" t="s">
        <v>18109</v>
      </c>
      <c r="C20596" s="6" t="s">
        <v>32</v>
      </c>
    </row>
    <row r="20597">
      <c r="A20597" s="7">
        <f t="shared" si="1"/>
        <v>17869</v>
      </c>
      <c r="B20597" s="5" t="s">
        <v>18110</v>
      </c>
      <c r="C20597" s="6" t="s">
        <v>555</v>
      </c>
    </row>
    <row r="20598">
      <c r="A20598" s="7">
        <f t="shared" si="1"/>
        <v>17870</v>
      </c>
      <c r="B20598" s="5" t="s">
        <v>18111</v>
      </c>
      <c r="C20598" s="6" t="s">
        <v>785</v>
      </c>
    </row>
    <row r="20599">
      <c r="A20599" s="7">
        <f t="shared" si="1"/>
        <v>17871</v>
      </c>
      <c r="B20599" s="5" t="s">
        <v>18112</v>
      </c>
      <c r="C20599" s="6" t="s">
        <v>20</v>
      </c>
    </row>
    <row r="20600">
      <c r="A20600" s="7">
        <f t="shared" si="1"/>
        <v>17872</v>
      </c>
      <c r="B20600" s="5" t="s">
        <v>18113</v>
      </c>
      <c r="C20600" s="6" t="s">
        <v>20</v>
      </c>
    </row>
    <row r="20601">
      <c r="A20601" s="7">
        <f t="shared" si="1"/>
        <v>17873</v>
      </c>
      <c r="B20601" s="5" t="s">
        <v>18114</v>
      </c>
      <c r="C20601" s="6" t="s">
        <v>20</v>
      </c>
    </row>
    <row r="20602">
      <c r="A20602" s="7">
        <f t="shared" si="1"/>
        <v>17874</v>
      </c>
      <c r="B20602" s="5" t="s">
        <v>18115</v>
      </c>
      <c r="C20602" s="6" t="s">
        <v>95</v>
      </c>
    </row>
    <row r="20603">
      <c r="A20603" s="7">
        <f t="shared" si="1"/>
        <v>17875</v>
      </c>
      <c r="B20603" s="5" t="s">
        <v>18116</v>
      </c>
      <c r="C20603" s="6" t="s">
        <v>612</v>
      </c>
    </row>
    <row r="20604">
      <c r="A20604" s="7">
        <f t="shared" si="1"/>
        <v>17876</v>
      </c>
      <c r="B20604" s="5" t="s">
        <v>18117</v>
      </c>
      <c r="C20604" s="6" t="s">
        <v>95</v>
      </c>
    </row>
    <row r="20605">
      <c r="A20605" s="7">
        <f t="shared" si="1"/>
        <v>17877</v>
      </c>
      <c r="B20605" s="8" t="s">
        <v>18118</v>
      </c>
      <c r="C20605" s="9" t="s">
        <v>547</v>
      </c>
    </row>
    <row r="20606">
      <c r="A20606" s="7">
        <f t="shared" si="1"/>
        <v>17878</v>
      </c>
      <c r="B20606" s="5" t="s">
        <v>18119</v>
      </c>
      <c r="C20606" s="6" t="s">
        <v>1360</v>
      </c>
    </row>
    <row r="20607">
      <c r="A20607" s="7">
        <f t="shared" si="1"/>
        <v>17879</v>
      </c>
      <c r="B20607" s="5" t="s">
        <v>18120</v>
      </c>
      <c r="C20607" s="6" t="s">
        <v>59</v>
      </c>
    </row>
    <row r="20608">
      <c r="A20608" s="7">
        <f t="shared" si="1"/>
        <v>17880</v>
      </c>
      <c r="B20608" s="5" t="s">
        <v>18121</v>
      </c>
      <c r="C20608" s="6" t="s">
        <v>1290</v>
      </c>
    </row>
    <row r="20609">
      <c r="A20609" s="7">
        <f t="shared" si="1"/>
        <v>17881</v>
      </c>
      <c r="B20609" s="5" t="s">
        <v>18122</v>
      </c>
      <c r="C20609" s="6" t="s">
        <v>1290</v>
      </c>
    </row>
    <row r="20610">
      <c r="A20610" s="7">
        <f t="shared" si="1"/>
        <v>17881</v>
      </c>
      <c r="B20610" s="5" t="s">
        <v>18122</v>
      </c>
      <c r="C20610" s="6" t="s">
        <v>1371</v>
      </c>
    </row>
    <row r="20611">
      <c r="A20611" s="7">
        <f t="shared" si="1"/>
        <v>17882</v>
      </c>
      <c r="B20611" s="5" t="s">
        <v>18123</v>
      </c>
      <c r="C20611" s="6" t="s">
        <v>612</v>
      </c>
    </row>
    <row r="20612">
      <c r="A20612" s="7">
        <f t="shared" si="1"/>
        <v>17883</v>
      </c>
      <c r="B20612" s="5" t="s">
        <v>18124</v>
      </c>
      <c r="C20612" s="6" t="s">
        <v>20</v>
      </c>
    </row>
    <row r="20613">
      <c r="A20613" s="7">
        <f t="shared" si="1"/>
        <v>17884</v>
      </c>
      <c r="B20613" s="5" t="s">
        <v>18125</v>
      </c>
      <c r="C20613" s="6" t="s">
        <v>356</v>
      </c>
    </row>
    <row r="20614">
      <c r="A20614" s="7">
        <f t="shared" si="1"/>
        <v>17885</v>
      </c>
      <c r="B20614" s="5" t="s">
        <v>18126</v>
      </c>
      <c r="C20614" s="6" t="s">
        <v>1124</v>
      </c>
    </row>
    <row r="20615">
      <c r="A20615" s="7">
        <f t="shared" si="1"/>
        <v>17885</v>
      </c>
      <c r="B20615" s="5" t="s">
        <v>18126</v>
      </c>
      <c r="C20615" s="6" t="s">
        <v>1324</v>
      </c>
    </row>
    <row r="20616">
      <c r="A20616" s="7">
        <f t="shared" si="1"/>
        <v>17886</v>
      </c>
      <c r="B20616" s="5" t="s">
        <v>18127</v>
      </c>
      <c r="C20616" s="6" t="s">
        <v>989</v>
      </c>
    </row>
    <row r="20617">
      <c r="A20617" s="7">
        <f t="shared" si="1"/>
        <v>17887</v>
      </c>
      <c r="B20617" s="5" t="s">
        <v>18128</v>
      </c>
      <c r="C20617" s="6" t="s">
        <v>20</v>
      </c>
    </row>
    <row r="20618">
      <c r="A20618" s="7">
        <f t="shared" si="1"/>
        <v>17888</v>
      </c>
      <c r="B20618" s="5" t="s">
        <v>18129</v>
      </c>
      <c r="C20618" s="6" t="s">
        <v>471</v>
      </c>
    </row>
    <row r="20619">
      <c r="A20619" s="7">
        <f t="shared" si="1"/>
        <v>17889</v>
      </c>
      <c r="B20619" s="8" t="s">
        <v>18130</v>
      </c>
      <c r="C20619" s="9" t="s">
        <v>547</v>
      </c>
    </row>
    <row r="20620">
      <c r="A20620" s="7">
        <f t="shared" si="1"/>
        <v>17890</v>
      </c>
      <c r="B20620" s="8" t="s">
        <v>18131</v>
      </c>
      <c r="C20620" s="9" t="s">
        <v>76</v>
      </c>
    </row>
    <row r="20621">
      <c r="A20621" s="7">
        <f t="shared" si="1"/>
        <v>17891</v>
      </c>
      <c r="B20621" s="5" t="s">
        <v>18132</v>
      </c>
      <c r="C20621" s="6" t="s">
        <v>80</v>
      </c>
    </row>
    <row r="20622">
      <c r="A20622" s="7">
        <f t="shared" si="1"/>
        <v>17892</v>
      </c>
      <c r="B20622" s="5" t="s">
        <v>18133</v>
      </c>
      <c r="C20622" s="6" t="s">
        <v>80</v>
      </c>
    </row>
    <row r="20623">
      <c r="A20623" s="7">
        <f t="shared" si="1"/>
        <v>17893</v>
      </c>
      <c r="B20623" s="5" t="s">
        <v>18134</v>
      </c>
      <c r="C20623" s="6" t="s">
        <v>20</v>
      </c>
    </row>
    <row r="20624">
      <c r="A20624" s="7">
        <f t="shared" si="1"/>
        <v>17894</v>
      </c>
      <c r="B20624" s="5" t="s">
        <v>18135</v>
      </c>
      <c r="C20624" s="6" t="s">
        <v>20</v>
      </c>
    </row>
    <row r="20625">
      <c r="A20625" s="7">
        <f t="shared" si="1"/>
        <v>17895</v>
      </c>
      <c r="B20625" s="8" t="s">
        <v>18136</v>
      </c>
      <c r="C20625" s="9" t="s">
        <v>547</v>
      </c>
    </row>
    <row r="20626">
      <c r="A20626" s="7">
        <f t="shared" si="1"/>
        <v>17896</v>
      </c>
      <c r="B20626" s="5" t="s">
        <v>18137</v>
      </c>
      <c r="C20626" s="6" t="s">
        <v>80</v>
      </c>
    </row>
    <row r="20627">
      <c r="A20627" s="7">
        <f t="shared" si="1"/>
        <v>17897</v>
      </c>
      <c r="B20627" s="5" t="s">
        <v>18138</v>
      </c>
      <c r="C20627" s="6" t="s">
        <v>1360</v>
      </c>
    </row>
    <row r="20628">
      <c r="A20628" s="7">
        <f t="shared" si="1"/>
        <v>17898</v>
      </c>
      <c r="B20628" s="5" t="s">
        <v>18139</v>
      </c>
      <c r="C20628" s="6" t="s">
        <v>15</v>
      </c>
    </row>
    <row r="20629">
      <c r="A20629" s="7">
        <f t="shared" si="1"/>
        <v>17899</v>
      </c>
      <c r="B20629" s="5" t="s">
        <v>18140</v>
      </c>
      <c r="C20629" s="6" t="s">
        <v>785</v>
      </c>
    </row>
    <row r="20630">
      <c r="A20630" s="7">
        <f t="shared" si="1"/>
        <v>17900</v>
      </c>
      <c r="B20630" s="5" t="s">
        <v>18141</v>
      </c>
      <c r="C20630" s="6" t="s">
        <v>1360</v>
      </c>
    </row>
    <row r="20631">
      <c r="A20631" s="7">
        <f t="shared" si="1"/>
        <v>17901</v>
      </c>
      <c r="B20631" s="5" t="s">
        <v>18142</v>
      </c>
      <c r="C20631" s="6" t="s">
        <v>32</v>
      </c>
    </row>
    <row r="20632">
      <c r="A20632" s="7">
        <f t="shared" si="1"/>
        <v>17902</v>
      </c>
      <c r="B20632" s="5" t="s">
        <v>18143</v>
      </c>
      <c r="C20632" s="6" t="s">
        <v>153</v>
      </c>
    </row>
    <row r="20633">
      <c r="A20633" s="7">
        <f t="shared" si="1"/>
        <v>17903</v>
      </c>
      <c r="B20633" s="5" t="s">
        <v>18144</v>
      </c>
      <c r="C20633" s="6" t="s">
        <v>346</v>
      </c>
    </row>
    <row r="20634">
      <c r="A20634" s="7">
        <f t="shared" si="1"/>
        <v>17904</v>
      </c>
      <c r="B20634" s="5" t="s">
        <v>18145</v>
      </c>
      <c r="C20634" s="6" t="s">
        <v>69</v>
      </c>
    </row>
    <row r="20635">
      <c r="A20635" s="7">
        <f t="shared" si="1"/>
        <v>17905</v>
      </c>
      <c r="B20635" s="8" t="s">
        <v>18146</v>
      </c>
      <c r="C20635" s="9" t="s">
        <v>142</v>
      </c>
    </row>
    <row r="20636">
      <c r="A20636" s="7">
        <f t="shared" si="1"/>
        <v>17906</v>
      </c>
      <c r="B20636" s="5" t="s">
        <v>18147</v>
      </c>
      <c r="C20636" s="6" t="s">
        <v>74</v>
      </c>
    </row>
    <row r="20637">
      <c r="A20637" s="7">
        <f t="shared" si="1"/>
        <v>17907</v>
      </c>
      <c r="B20637" s="8" t="s">
        <v>18148</v>
      </c>
      <c r="C20637" s="9" t="s">
        <v>815</v>
      </c>
    </row>
    <row r="20638">
      <c r="A20638" s="7">
        <f t="shared" si="1"/>
        <v>17908</v>
      </c>
      <c r="B20638" s="5" t="s">
        <v>18149</v>
      </c>
      <c r="C20638" s="6" t="s">
        <v>1279</v>
      </c>
    </row>
    <row r="20639">
      <c r="A20639" s="7">
        <f t="shared" si="1"/>
        <v>17909</v>
      </c>
      <c r="B20639" s="5" t="s">
        <v>18150</v>
      </c>
      <c r="C20639" s="6" t="s">
        <v>69</v>
      </c>
    </row>
    <row r="20640">
      <c r="A20640" s="7">
        <f t="shared" si="1"/>
        <v>17909</v>
      </c>
      <c r="B20640" s="5" t="s">
        <v>18150</v>
      </c>
      <c r="C20640" s="6" t="s">
        <v>655</v>
      </c>
    </row>
    <row r="20641">
      <c r="A20641" s="7">
        <f t="shared" si="1"/>
        <v>17910</v>
      </c>
      <c r="B20641" s="5" t="s">
        <v>18151</v>
      </c>
      <c r="C20641" s="6" t="s">
        <v>20</v>
      </c>
    </row>
    <row r="20642">
      <c r="A20642" s="7">
        <f t="shared" si="1"/>
        <v>17911</v>
      </c>
      <c r="B20642" s="5" t="s">
        <v>18152</v>
      </c>
      <c r="C20642" s="6" t="s">
        <v>785</v>
      </c>
    </row>
    <row r="20643">
      <c r="A20643" s="7">
        <f t="shared" si="1"/>
        <v>17911</v>
      </c>
      <c r="B20643" s="5" t="s">
        <v>18152</v>
      </c>
      <c r="C20643" s="6" t="s">
        <v>1279</v>
      </c>
    </row>
    <row r="20644">
      <c r="A20644" s="7">
        <f t="shared" si="1"/>
        <v>17912</v>
      </c>
      <c r="B20644" s="5" t="s">
        <v>18153</v>
      </c>
      <c r="C20644" s="6" t="s">
        <v>1120</v>
      </c>
    </row>
    <row r="20645">
      <c r="A20645" s="7">
        <f t="shared" si="1"/>
        <v>17913</v>
      </c>
      <c r="B20645" s="5" t="s">
        <v>18154</v>
      </c>
      <c r="C20645" s="6" t="s">
        <v>1620</v>
      </c>
    </row>
    <row r="20646">
      <c r="A20646" s="7">
        <f t="shared" si="1"/>
        <v>17914</v>
      </c>
      <c r="B20646" s="5" t="s">
        <v>18155</v>
      </c>
      <c r="C20646" s="6" t="s">
        <v>1620</v>
      </c>
    </row>
    <row r="20647">
      <c r="A20647" s="7">
        <f t="shared" si="1"/>
        <v>17914</v>
      </c>
      <c r="B20647" s="5" t="s">
        <v>18155</v>
      </c>
      <c r="C20647" s="6" t="s">
        <v>1371</v>
      </c>
    </row>
    <row r="20648">
      <c r="A20648" s="7">
        <f t="shared" si="1"/>
        <v>17915</v>
      </c>
      <c r="B20648" s="5" t="s">
        <v>18156</v>
      </c>
      <c r="C20648" s="6" t="s">
        <v>20</v>
      </c>
    </row>
    <row r="20649">
      <c r="A20649" s="7">
        <f t="shared" si="1"/>
        <v>17916</v>
      </c>
      <c r="B20649" s="8" t="s">
        <v>18157</v>
      </c>
      <c r="C20649" s="9" t="s">
        <v>547</v>
      </c>
    </row>
    <row r="20650">
      <c r="A20650" s="7">
        <f t="shared" si="1"/>
        <v>17916</v>
      </c>
      <c r="B20650" s="8" t="s">
        <v>18157</v>
      </c>
      <c r="C20650" s="9" t="s">
        <v>142</v>
      </c>
    </row>
    <row r="20651">
      <c r="A20651" s="7">
        <f t="shared" si="1"/>
        <v>17917</v>
      </c>
      <c r="B20651" s="5" t="s">
        <v>18158</v>
      </c>
      <c r="C20651" s="6" t="s">
        <v>32</v>
      </c>
    </row>
    <row r="20652">
      <c r="A20652" s="7">
        <f t="shared" si="1"/>
        <v>17918</v>
      </c>
      <c r="B20652" s="5" t="s">
        <v>18159</v>
      </c>
      <c r="C20652" s="6" t="s">
        <v>714</v>
      </c>
    </row>
    <row r="20653">
      <c r="A20653" s="7">
        <f t="shared" si="1"/>
        <v>17919</v>
      </c>
      <c r="B20653" s="5" t="s">
        <v>18160</v>
      </c>
      <c r="C20653" s="6" t="s">
        <v>603</v>
      </c>
    </row>
    <row r="20654">
      <c r="A20654" s="7">
        <f t="shared" si="1"/>
        <v>17920</v>
      </c>
      <c r="B20654" s="5" t="s">
        <v>18161</v>
      </c>
      <c r="C20654" s="6" t="s">
        <v>80</v>
      </c>
    </row>
    <row r="20655">
      <c r="A20655" s="7">
        <f t="shared" si="1"/>
        <v>17921</v>
      </c>
      <c r="B20655" s="8" t="s">
        <v>18162</v>
      </c>
      <c r="C20655" s="9" t="s">
        <v>46</v>
      </c>
    </row>
    <row r="20656">
      <c r="A20656" s="7">
        <f t="shared" si="1"/>
        <v>17922</v>
      </c>
      <c r="B20656" s="5" t="s">
        <v>18163</v>
      </c>
      <c r="C20656" s="6" t="s">
        <v>467</v>
      </c>
    </row>
    <row r="20657">
      <c r="A20657" s="7">
        <f t="shared" si="1"/>
        <v>17923</v>
      </c>
      <c r="B20657" s="5" t="s">
        <v>18164</v>
      </c>
      <c r="C20657" s="6" t="s">
        <v>32</v>
      </c>
    </row>
    <row r="20658">
      <c r="A20658" s="7">
        <f t="shared" si="1"/>
        <v>17924</v>
      </c>
      <c r="B20658" s="5" t="s">
        <v>18165</v>
      </c>
      <c r="C20658" s="6" t="s">
        <v>80</v>
      </c>
    </row>
    <row r="20659">
      <c r="A20659" s="7">
        <f t="shared" si="1"/>
        <v>17925</v>
      </c>
      <c r="B20659" s="5" t="s">
        <v>18166</v>
      </c>
      <c r="C20659" s="6" t="s">
        <v>80</v>
      </c>
    </row>
    <row r="20660">
      <c r="A20660" s="7">
        <f t="shared" si="1"/>
        <v>17926</v>
      </c>
      <c r="B20660" s="5" t="s">
        <v>18167</v>
      </c>
      <c r="C20660" s="6" t="s">
        <v>610</v>
      </c>
    </row>
    <row r="20661">
      <c r="A20661" s="7">
        <f t="shared" si="1"/>
        <v>17927</v>
      </c>
      <c r="B20661" s="5" t="s">
        <v>18168</v>
      </c>
      <c r="C20661" s="6" t="s">
        <v>405</v>
      </c>
    </row>
    <row r="20662">
      <c r="A20662" s="7">
        <f t="shared" si="1"/>
        <v>17928</v>
      </c>
      <c r="B20662" s="8" t="s">
        <v>18169</v>
      </c>
      <c r="C20662" s="9" t="s">
        <v>46</v>
      </c>
    </row>
    <row r="20663">
      <c r="A20663" s="7">
        <f t="shared" si="1"/>
        <v>17929</v>
      </c>
      <c r="B20663" s="5" t="s">
        <v>18170</v>
      </c>
      <c r="C20663" s="6" t="s">
        <v>1316</v>
      </c>
    </row>
    <row r="20664">
      <c r="A20664" s="7">
        <f t="shared" si="1"/>
        <v>17930</v>
      </c>
      <c r="B20664" s="5" t="s">
        <v>18171</v>
      </c>
      <c r="C20664" s="6" t="s">
        <v>683</v>
      </c>
    </row>
    <row r="20665">
      <c r="A20665" s="7">
        <f t="shared" si="1"/>
        <v>17931</v>
      </c>
      <c r="B20665" s="5" t="s">
        <v>18172</v>
      </c>
      <c r="C20665" s="6" t="s">
        <v>1856</v>
      </c>
    </row>
    <row r="20666">
      <c r="A20666" s="7">
        <f t="shared" si="1"/>
        <v>17932</v>
      </c>
      <c r="B20666" s="8" t="s">
        <v>18173</v>
      </c>
      <c r="C20666" s="9" t="s">
        <v>614</v>
      </c>
    </row>
    <row r="20667">
      <c r="A20667" s="7">
        <f t="shared" si="1"/>
        <v>17932</v>
      </c>
      <c r="B20667" s="8" t="s">
        <v>18173</v>
      </c>
      <c r="C20667" s="9" t="s">
        <v>479</v>
      </c>
    </row>
    <row r="20668">
      <c r="A20668" s="7">
        <f t="shared" si="1"/>
        <v>17933</v>
      </c>
      <c r="B20668" s="8" t="s">
        <v>18174</v>
      </c>
      <c r="C20668" s="9" t="s">
        <v>815</v>
      </c>
    </row>
    <row r="20669">
      <c r="A20669" s="7">
        <f t="shared" si="1"/>
        <v>17934</v>
      </c>
      <c r="B20669" s="8" t="s">
        <v>18175</v>
      </c>
      <c r="C20669" s="9" t="s">
        <v>162</v>
      </c>
    </row>
    <row r="20670">
      <c r="A20670" s="7">
        <f t="shared" si="1"/>
        <v>17935</v>
      </c>
      <c r="B20670" s="5" t="s">
        <v>18176</v>
      </c>
      <c r="C20670" s="6" t="s">
        <v>1260</v>
      </c>
    </row>
    <row r="20671">
      <c r="A20671" s="7">
        <f t="shared" si="1"/>
        <v>17935</v>
      </c>
      <c r="B20671" s="8" t="s">
        <v>18176</v>
      </c>
      <c r="C20671" s="9" t="s">
        <v>64</v>
      </c>
    </row>
    <row r="20672">
      <c r="A20672" s="7">
        <f t="shared" si="1"/>
        <v>17936</v>
      </c>
      <c r="B20672" s="5" t="s">
        <v>18177</v>
      </c>
      <c r="C20672" s="6" t="s">
        <v>32</v>
      </c>
    </row>
    <row r="20673">
      <c r="A20673" s="7">
        <f t="shared" si="1"/>
        <v>17937</v>
      </c>
      <c r="B20673" s="5" t="s">
        <v>18178</v>
      </c>
      <c r="C20673" s="6" t="s">
        <v>362</v>
      </c>
    </row>
    <row r="20674">
      <c r="A20674" s="7">
        <f t="shared" si="1"/>
        <v>17938</v>
      </c>
      <c r="B20674" s="8" t="s">
        <v>18179</v>
      </c>
      <c r="C20674" s="9" t="s">
        <v>188</v>
      </c>
    </row>
    <row r="20675">
      <c r="A20675" s="7">
        <f t="shared" si="1"/>
        <v>17939</v>
      </c>
      <c r="B20675" s="5" t="s">
        <v>18180</v>
      </c>
      <c r="C20675" s="6" t="s">
        <v>727</v>
      </c>
    </row>
    <row r="20676">
      <c r="A20676" s="7">
        <f t="shared" si="1"/>
        <v>17940</v>
      </c>
      <c r="B20676" s="8" t="s">
        <v>18181</v>
      </c>
      <c r="C20676" s="9" t="s">
        <v>24</v>
      </c>
    </row>
    <row r="20677">
      <c r="A20677" s="7">
        <f t="shared" si="1"/>
        <v>17941</v>
      </c>
      <c r="B20677" s="8" t="s">
        <v>18182</v>
      </c>
      <c r="C20677" s="9" t="s">
        <v>162</v>
      </c>
    </row>
    <row r="20678">
      <c r="A20678" s="7">
        <f t="shared" si="1"/>
        <v>17941</v>
      </c>
      <c r="B20678" s="8" t="s">
        <v>18182</v>
      </c>
      <c r="C20678" s="9" t="s">
        <v>142</v>
      </c>
    </row>
    <row r="20679">
      <c r="A20679" s="7">
        <f t="shared" si="1"/>
        <v>17942</v>
      </c>
      <c r="B20679" s="8" t="s">
        <v>18183</v>
      </c>
      <c r="C20679" s="9" t="s">
        <v>372</v>
      </c>
    </row>
    <row r="20680">
      <c r="A20680" s="7">
        <f t="shared" si="1"/>
        <v>17943</v>
      </c>
      <c r="B20680" s="8" t="s">
        <v>18184</v>
      </c>
      <c r="C20680" s="9" t="s">
        <v>46</v>
      </c>
    </row>
    <row r="20681">
      <c r="A20681" s="7">
        <f t="shared" si="1"/>
        <v>17944</v>
      </c>
      <c r="B20681" s="8" t="s">
        <v>18185</v>
      </c>
      <c r="C20681" s="9" t="s">
        <v>530</v>
      </c>
    </row>
    <row r="20682">
      <c r="A20682" s="7">
        <f t="shared" si="1"/>
        <v>17945</v>
      </c>
      <c r="B20682" s="5" t="s">
        <v>18186</v>
      </c>
      <c r="C20682" s="6" t="s">
        <v>1620</v>
      </c>
    </row>
    <row r="20683">
      <c r="A20683" s="7">
        <f t="shared" si="1"/>
        <v>17946</v>
      </c>
      <c r="B20683" s="8" t="s">
        <v>18187</v>
      </c>
      <c r="C20683" s="9" t="s">
        <v>54</v>
      </c>
    </row>
    <row r="20684">
      <c r="A20684" s="7">
        <f t="shared" si="1"/>
        <v>17946</v>
      </c>
      <c r="B20684" s="8" t="s">
        <v>18187</v>
      </c>
      <c r="C20684" s="9" t="s">
        <v>142</v>
      </c>
    </row>
    <row r="20685">
      <c r="A20685" s="7">
        <f t="shared" si="1"/>
        <v>17947</v>
      </c>
      <c r="B20685" s="8" t="s">
        <v>18188</v>
      </c>
      <c r="C20685" s="9" t="s">
        <v>52</v>
      </c>
    </row>
    <row r="20686">
      <c r="A20686" s="7">
        <f t="shared" si="1"/>
        <v>17948</v>
      </c>
      <c r="B20686" s="8" t="s">
        <v>18189</v>
      </c>
      <c r="C20686" s="9" t="s">
        <v>40</v>
      </c>
    </row>
    <row r="20687">
      <c r="A20687" s="7">
        <f t="shared" si="1"/>
        <v>17949</v>
      </c>
      <c r="B20687" s="8" t="s">
        <v>18190</v>
      </c>
      <c r="C20687" s="9" t="s">
        <v>83</v>
      </c>
    </row>
    <row r="20688">
      <c r="A20688" s="7">
        <f t="shared" si="1"/>
        <v>17950</v>
      </c>
      <c r="B20688" s="5" t="s">
        <v>18191</v>
      </c>
      <c r="C20688" s="6" t="s">
        <v>655</v>
      </c>
    </row>
    <row r="20689">
      <c r="A20689" s="7">
        <f t="shared" si="1"/>
        <v>17950</v>
      </c>
      <c r="B20689" s="5" t="s">
        <v>18191</v>
      </c>
      <c r="C20689" s="6" t="s">
        <v>656</v>
      </c>
    </row>
    <row r="20690">
      <c r="A20690" s="7">
        <f t="shared" si="1"/>
        <v>17951</v>
      </c>
      <c r="B20690" s="5" t="s">
        <v>18192</v>
      </c>
      <c r="C20690" s="6" t="s">
        <v>80</v>
      </c>
    </row>
    <row r="20691">
      <c r="A20691" s="7">
        <f t="shared" si="1"/>
        <v>17952</v>
      </c>
      <c r="B20691" s="5" t="s">
        <v>18193</v>
      </c>
      <c r="C20691" s="6" t="s">
        <v>346</v>
      </c>
    </row>
    <row r="20692">
      <c r="A20692" s="7">
        <f t="shared" si="1"/>
        <v>17952</v>
      </c>
      <c r="B20692" s="5" t="s">
        <v>18193</v>
      </c>
      <c r="C20692" s="6" t="s">
        <v>655</v>
      </c>
    </row>
    <row r="20693">
      <c r="A20693" s="7">
        <f t="shared" si="1"/>
        <v>17953</v>
      </c>
      <c r="B20693" s="8" t="s">
        <v>18194</v>
      </c>
      <c r="C20693" s="9" t="s">
        <v>142</v>
      </c>
    </row>
    <row r="20694">
      <c r="A20694" s="7">
        <f t="shared" si="1"/>
        <v>17954</v>
      </c>
      <c r="B20694" s="5" t="s">
        <v>18195</v>
      </c>
      <c r="C20694" s="6" t="s">
        <v>328</v>
      </c>
    </row>
    <row r="20695">
      <c r="A20695" s="7">
        <f t="shared" si="1"/>
        <v>17955</v>
      </c>
      <c r="B20695" s="5" t="s">
        <v>18196</v>
      </c>
      <c r="C20695" s="6" t="s">
        <v>15</v>
      </c>
    </row>
    <row r="20696">
      <c r="A20696" s="7">
        <f t="shared" si="1"/>
        <v>17956</v>
      </c>
      <c r="B20696" s="5" t="s">
        <v>18197</v>
      </c>
      <c r="C20696" s="6" t="s">
        <v>20</v>
      </c>
    </row>
    <row r="20697">
      <c r="A20697" s="7">
        <f t="shared" si="1"/>
        <v>17957</v>
      </c>
      <c r="B20697" s="5" t="s">
        <v>18198</v>
      </c>
      <c r="C20697" s="6" t="s">
        <v>1248</v>
      </c>
    </row>
    <row r="20698">
      <c r="A20698" s="7">
        <f t="shared" si="1"/>
        <v>17958</v>
      </c>
      <c r="B20698" s="5" t="s">
        <v>18199</v>
      </c>
      <c r="C20698" s="6" t="s">
        <v>32</v>
      </c>
    </row>
    <row r="20699">
      <c r="A20699" s="7">
        <f t="shared" si="1"/>
        <v>17959</v>
      </c>
      <c r="B20699" s="5" t="s">
        <v>18200</v>
      </c>
      <c r="C20699" s="6" t="s">
        <v>20</v>
      </c>
    </row>
    <row r="20700">
      <c r="A20700" s="7">
        <f t="shared" si="1"/>
        <v>17960</v>
      </c>
      <c r="B20700" s="8" t="s">
        <v>18201</v>
      </c>
      <c r="C20700" s="9" t="s">
        <v>1776</v>
      </c>
    </row>
    <row r="20701">
      <c r="A20701" s="7">
        <f t="shared" si="1"/>
        <v>17961</v>
      </c>
      <c r="B20701" s="8" t="s">
        <v>18202</v>
      </c>
      <c r="C20701" s="9" t="s">
        <v>1470</v>
      </c>
    </row>
    <row r="20702">
      <c r="A20702" s="7">
        <f t="shared" si="1"/>
        <v>17962</v>
      </c>
      <c r="B20702" s="5" t="s">
        <v>18203</v>
      </c>
      <c r="C20702" s="6" t="s">
        <v>32</v>
      </c>
    </row>
    <row r="20703">
      <c r="A20703" s="7">
        <f t="shared" si="1"/>
        <v>17963</v>
      </c>
      <c r="B20703" s="8" t="s">
        <v>18204</v>
      </c>
      <c r="C20703" s="9" t="s">
        <v>547</v>
      </c>
    </row>
    <row r="20704">
      <c r="A20704" s="7">
        <f t="shared" si="1"/>
        <v>17964</v>
      </c>
      <c r="B20704" s="5" t="s">
        <v>18205</v>
      </c>
      <c r="C20704" s="6" t="s">
        <v>471</v>
      </c>
    </row>
    <row r="20705">
      <c r="A20705" s="7">
        <f t="shared" si="1"/>
        <v>17965</v>
      </c>
      <c r="B20705" s="5" t="s">
        <v>18206</v>
      </c>
      <c r="C20705" s="6" t="s">
        <v>471</v>
      </c>
    </row>
    <row r="20706">
      <c r="A20706" s="7">
        <f t="shared" si="1"/>
        <v>17966</v>
      </c>
      <c r="B20706" s="22" t="s">
        <v>18207</v>
      </c>
      <c r="C20706" s="17" t="s">
        <v>1470</v>
      </c>
    </row>
    <row r="20707">
      <c r="A20707" s="7">
        <f t="shared" si="1"/>
        <v>17967</v>
      </c>
      <c r="B20707" s="8" t="s">
        <v>18208</v>
      </c>
      <c r="C20707" s="9" t="s">
        <v>547</v>
      </c>
    </row>
    <row r="20708">
      <c r="A20708" s="7">
        <f t="shared" si="1"/>
        <v>17968</v>
      </c>
      <c r="B20708" s="8" t="s">
        <v>18209</v>
      </c>
      <c r="C20708" s="9" t="s">
        <v>60</v>
      </c>
    </row>
    <row r="20709">
      <c r="A20709" s="7">
        <f t="shared" si="1"/>
        <v>17968</v>
      </c>
      <c r="B20709" s="8" t="s">
        <v>18209</v>
      </c>
      <c r="C20709" s="9" t="s">
        <v>25</v>
      </c>
    </row>
    <row r="20710">
      <c r="A20710" s="7">
        <f t="shared" si="1"/>
        <v>17969</v>
      </c>
      <c r="B20710" s="5" t="s">
        <v>18210</v>
      </c>
      <c r="C20710" s="6" t="s">
        <v>471</v>
      </c>
    </row>
    <row r="20711">
      <c r="A20711" s="7">
        <f t="shared" si="1"/>
        <v>17970</v>
      </c>
      <c r="B20711" s="5" t="s">
        <v>18211</v>
      </c>
      <c r="C20711" s="6" t="s">
        <v>15</v>
      </c>
    </row>
    <row r="20712">
      <c r="A20712" s="7">
        <f t="shared" si="1"/>
        <v>17971</v>
      </c>
      <c r="B20712" s="5" t="s">
        <v>18212</v>
      </c>
      <c r="C20712" s="6" t="s">
        <v>15</v>
      </c>
    </row>
    <row r="20713">
      <c r="A20713" s="7">
        <f t="shared" si="1"/>
        <v>17972</v>
      </c>
      <c r="B20713" s="8" t="s">
        <v>18213</v>
      </c>
      <c r="C20713" s="9" t="s">
        <v>479</v>
      </c>
    </row>
    <row r="20714">
      <c r="A20714" s="7">
        <f t="shared" si="1"/>
        <v>17973</v>
      </c>
      <c r="B20714" s="5" t="s">
        <v>18214</v>
      </c>
      <c r="C20714" s="6" t="s">
        <v>78</v>
      </c>
    </row>
    <row r="20715">
      <c r="A20715" s="7">
        <f t="shared" si="1"/>
        <v>17974</v>
      </c>
      <c r="B20715" s="5" t="s">
        <v>18215</v>
      </c>
      <c r="C20715" s="6" t="s">
        <v>780</v>
      </c>
    </row>
    <row r="20716">
      <c r="A20716" s="7">
        <f t="shared" si="1"/>
        <v>17975</v>
      </c>
      <c r="B20716" s="5" t="s">
        <v>18216</v>
      </c>
      <c r="C20716" s="6" t="s">
        <v>34</v>
      </c>
    </row>
    <row r="20717">
      <c r="A20717" s="7">
        <f t="shared" si="1"/>
        <v>17976</v>
      </c>
      <c r="B20717" s="5" t="s">
        <v>18217</v>
      </c>
      <c r="C20717" s="6" t="s">
        <v>15</v>
      </c>
    </row>
    <row r="20718">
      <c r="A20718" s="7">
        <f t="shared" si="1"/>
        <v>17977</v>
      </c>
      <c r="B20718" s="5" t="s">
        <v>18218</v>
      </c>
      <c r="C20718" s="6" t="s">
        <v>714</v>
      </c>
    </row>
    <row r="20719">
      <c r="A20719" s="7">
        <f t="shared" si="1"/>
        <v>17978</v>
      </c>
      <c r="B20719" s="5" t="s">
        <v>18219</v>
      </c>
      <c r="C20719" s="6" t="s">
        <v>142</v>
      </c>
    </row>
    <row r="20720">
      <c r="A20720" s="7">
        <f t="shared" si="1"/>
        <v>17979</v>
      </c>
      <c r="B20720" s="5" t="s">
        <v>18220</v>
      </c>
      <c r="C20720" s="6" t="s">
        <v>1267</v>
      </c>
    </row>
    <row r="20721">
      <c r="A20721" s="7">
        <f t="shared" si="1"/>
        <v>17980</v>
      </c>
      <c r="B20721" s="5" t="s">
        <v>18221</v>
      </c>
      <c r="C20721" s="6" t="s">
        <v>1334</v>
      </c>
    </row>
    <row r="20722">
      <c r="A20722" s="7">
        <f t="shared" si="1"/>
        <v>17981</v>
      </c>
      <c r="B20722" s="8" t="s">
        <v>18222</v>
      </c>
      <c r="C20722" s="9" t="s">
        <v>1334</v>
      </c>
    </row>
    <row r="20723">
      <c r="A20723" s="7">
        <f t="shared" si="1"/>
        <v>17982</v>
      </c>
      <c r="B20723" s="5" t="s">
        <v>18223</v>
      </c>
      <c r="C20723" s="6" t="s">
        <v>780</v>
      </c>
    </row>
    <row r="20724">
      <c r="A20724" s="7">
        <f t="shared" si="1"/>
        <v>17983</v>
      </c>
      <c r="B20724" s="5" t="s">
        <v>18224</v>
      </c>
      <c r="C20724" s="6" t="s">
        <v>780</v>
      </c>
    </row>
    <row r="20725">
      <c r="A20725" s="7">
        <f t="shared" si="1"/>
        <v>17984</v>
      </c>
      <c r="B20725" s="5" t="s">
        <v>18225</v>
      </c>
      <c r="C20725" s="6" t="s">
        <v>780</v>
      </c>
    </row>
    <row r="20726">
      <c r="A20726" s="7">
        <f t="shared" si="1"/>
        <v>17985</v>
      </c>
      <c r="B20726" s="5" t="s">
        <v>18226</v>
      </c>
      <c r="C20726" s="6" t="s">
        <v>780</v>
      </c>
    </row>
    <row r="20727">
      <c r="A20727" s="7">
        <f t="shared" si="1"/>
        <v>17986</v>
      </c>
      <c r="B20727" s="5" t="s">
        <v>18227</v>
      </c>
      <c r="C20727" s="6" t="s">
        <v>780</v>
      </c>
    </row>
    <row r="20728">
      <c r="A20728" s="7">
        <f t="shared" si="1"/>
        <v>17987</v>
      </c>
      <c r="B20728" s="5" t="s">
        <v>18228</v>
      </c>
      <c r="C20728" s="6" t="s">
        <v>780</v>
      </c>
    </row>
    <row r="20729">
      <c r="A20729" s="7">
        <f t="shared" si="1"/>
        <v>17988</v>
      </c>
      <c r="B20729" s="5" t="s">
        <v>18229</v>
      </c>
      <c r="C20729" s="6" t="s">
        <v>780</v>
      </c>
    </row>
    <row r="20730">
      <c r="A20730" s="7">
        <f t="shared" si="1"/>
        <v>17989</v>
      </c>
      <c r="B20730" s="5" t="s">
        <v>18230</v>
      </c>
      <c r="C20730" s="6" t="s">
        <v>780</v>
      </c>
    </row>
    <row r="20731">
      <c r="A20731" s="7">
        <f t="shared" si="1"/>
        <v>17990</v>
      </c>
      <c r="B20731" s="5" t="s">
        <v>18231</v>
      </c>
      <c r="C20731" s="6" t="s">
        <v>780</v>
      </c>
    </row>
    <row r="20732">
      <c r="A20732" s="7">
        <f t="shared" si="1"/>
        <v>17991</v>
      </c>
      <c r="B20732" s="5" t="s">
        <v>18232</v>
      </c>
      <c r="C20732" s="6" t="s">
        <v>780</v>
      </c>
    </row>
    <row r="20733">
      <c r="A20733" s="7">
        <f t="shared" si="1"/>
        <v>17992</v>
      </c>
      <c r="B20733" s="5" t="s">
        <v>18233</v>
      </c>
      <c r="C20733" s="6" t="s">
        <v>780</v>
      </c>
    </row>
    <row r="20734">
      <c r="A20734" s="7">
        <f t="shared" si="1"/>
        <v>17993</v>
      </c>
      <c r="B20734" s="5" t="s">
        <v>18234</v>
      </c>
      <c r="C20734" s="6" t="s">
        <v>780</v>
      </c>
    </row>
    <row r="20735">
      <c r="A20735" s="7">
        <f t="shared" si="1"/>
        <v>17994</v>
      </c>
      <c r="B20735" s="5" t="s">
        <v>18235</v>
      </c>
      <c r="C20735" s="6" t="s">
        <v>267</v>
      </c>
    </row>
    <row r="20736">
      <c r="A20736" s="7">
        <f t="shared" si="1"/>
        <v>17995</v>
      </c>
      <c r="B20736" s="5" t="s">
        <v>18236</v>
      </c>
      <c r="C20736" s="6" t="s">
        <v>452</v>
      </c>
    </row>
    <row r="20737">
      <c r="A20737" s="7">
        <f t="shared" si="1"/>
        <v>17996</v>
      </c>
      <c r="B20737" s="5" t="s">
        <v>18237</v>
      </c>
      <c r="C20737" s="6" t="s">
        <v>714</v>
      </c>
    </row>
    <row r="20738">
      <c r="A20738" s="7">
        <f t="shared" si="1"/>
        <v>17997</v>
      </c>
      <c r="B20738" s="8" t="s">
        <v>18238</v>
      </c>
      <c r="C20738" s="9" t="s">
        <v>56</v>
      </c>
    </row>
    <row r="20739">
      <c r="A20739" s="7">
        <f t="shared" si="1"/>
        <v>17997</v>
      </c>
      <c r="B20739" s="8" t="s">
        <v>18238</v>
      </c>
      <c r="C20739" s="9" t="s">
        <v>83</v>
      </c>
    </row>
    <row r="20740">
      <c r="A20740" s="7">
        <f t="shared" si="1"/>
        <v>17998</v>
      </c>
      <c r="B20740" s="8" t="s">
        <v>18239</v>
      </c>
      <c r="C20740" s="9" t="s">
        <v>24</v>
      </c>
    </row>
    <row r="20741">
      <c r="A20741" s="7">
        <f t="shared" si="1"/>
        <v>17999</v>
      </c>
      <c r="B20741" s="5" t="s">
        <v>18240</v>
      </c>
      <c r="C20741" s="6" t="s">
        <v>603</v>
      </c>
    </row>
    <row r="20742">
      <c r="A20742" s="7">
        <f t="shared" si="1"/>
        <v>18000</v>
      </c>
      <c r="B20742" s="8" t="s">
        <v>18241</v>
      </c>
      <c r="C20742" s="9" t="s">
        <v>10</v>
      </c>
    </row>
    <row r="20743">
      <c r="A20743" s="7">
        <f t="shared" si="1"/>
        <v>18001</v>
      </c>
      <c r="B20743" s="5" t="s">
        <v>18242</v>
      </c>
      <c r="C20743" s="6" t="s">
        <v>1267</v>
      </c>
    </row>
    <row r="20744">
      <c r="A20744" s="7">
        <f t="shared" si="1"/>
        <v>18002</v>
      </c>
      <c r="B20744" s="5" t="s">
        <v>18243</v>
      </c>
      <c r="C20744" s="6" t="s">
        <v>1267</v>
      </c>
    </row>
    <row r="20745">
      <c r="A20745" s="7">
        <f t="shared" si="1"/>
        <v>18003</v>
      </c>
      <c r="B20745" s="5" t="s">
        <v>18244</v>
      </c>
      <c r="C20745" s="6" t="s">
        <v>1267</v>
      </c>
    </row>
    <row r="20746">
      <c r="A20746" s="7">
        <f t="shared" si="1"/>
        <v>18004</v>
      </c>
      <c r="B20746" s="5" t="s">
        <v>18245</v>
      </c>
      <c r="C20746" s="6" t="s">
        <v>1267</v>
      </c>
    </row>
    <row r="20747">
      <c r="A20747" s="7">
        <f t="shared" si="1"/>
        <v>18005</v>
      </c>
      <c r="B20747" s="5" t="s">
        <v>18246</v>
      </c>
      <c r="C20747" s="6" t="s">
        <v>1267</v>
      </c>
    </row>
    <row r="20748">
      <c r="A20748" s="7">
        <f t="shared" si="1"/>
        <v>18006</v>
      </c>
      <c r="B20748" s="5" t="s">
        <v>18247</v>
      </c>
      <c r="C20748" s="6" t="s">
        <v>1267</v>
      </c>
    </row>
    <row r="20749">
      <c r="A20749" s="7">
        <f t="shared" si="1"/>
        <v>18007</v>
      </c>
      <c r="B20749" s="5" t="s">
        <v>18248</v>
      </c>
      <c r="C20749" s="6" t="s">
        <v>1260</v>
      </c>
    </row>
    <row r="20750">
      <c r="A20750" s="7">
        <f t="shared" si="1"/>
        <v>18007</v>
      </c>
      <c r="B20750" s="5" t="s">
        <v>18248</v>
      </c>
      <c r="C20750" s="6" t="s">
        <v>1267</v>
      </c>
    </row>
    <row r="20751">
      <c r="A20751" s="7">
        <f t="shared" si="1"/>
        <v>18008</v>
      </c>
      <c r="B20751" s="8" t="s">
        <v>18249</v>
      </c>
      <c r="C20751" s="9" t="s">
        <v>162</v>
      </c>
    </row>
    <row r="20752">
      <c r="A20752" s="7">
        <f t="shared" si="1"/>
        <v>18009</v>
      </c>
      <c r="B20752" s="8" t="s">
        <v>18250</v>
      </c>
      <c r="C20752" s="9" t="s">
        <v>874</v>
      </c>
    </row>
    <row r="20753">
      <c r="A20753" s="7">
        <f t="shared" si="1"/>
        <v>18010</v>
      </c>
      <c r="B20753" s="8" t="s">
        <v>18251</v>
      </c>
      <c r="C20753" s="9" t="s">
        <v>117</v>
      </c>
    </row>
    <row r="20754">
      <c r="A20754" s="7">
        <f t="shared" si="1"/>
        <v>18011</v>
      </c>
      <c r="B20754" s="8" t="s">
        <v>18252</v>
      </c>
      <c r="C20754" s="9" t="s">
        <v>780</v>
      </c>
    </row>
    <row r="20755">
      <c r="A20755" s="7">
        <f t="shared" si="1"/>
        <v>18012</v>
      </c>
      <c r="B20755" s="8" t="s">
        <v>18253</v>
      </c>
      <c r="C20755" s="9" t="s">
        <v>780</v>
      </c>
    </row>
    <row r="20756">
      <c r="A20756" s="7">
        <f t="shared" si="1"/>
        <v>18013</v>
      </c>
      <c r="B20756" s="8" t="s">
        <v>18254</v>
      </c>
      <c r="C20756" s="9" t="s">
        <v>780</v>
      </c>
    </row>
    <row r="20757">
      <c r="A20757" s="7">
        <f t="shared" si="1"/>
        <v>18014</v>
      </c>
      <c r="B20757" s="8" t="s">
        <v>18255</v>
      </c>
      <c r="C20757" s="9" t="s">
        <v>1334</v>
      </c>
    </row>
    <row r="20758">
      <c r="A20758" s="7">
        <f t="shared" si="1"/>
        <v>18015</v>
      </c>
      <c r="B20758" s="5" t="s">
        <v>18256</v>
      </c>
      <c r="C20758" s="6" t="s">
        <v>1267</v>
      </c>
    </row>
    <row r="20759">
      <c r="A20759" s="7">
        <f t="shared" si="1"/>
        <v>18016</v>
      </c>
      <c r="B20759" s="5" t="s">
        <v>18257</v>
      </c>
      <c r="C20759" s="6" t="s">
        <v>731</v>
      </c>
    </row>
    <row r="20760">
      <c r="A20760" s="7">
        <f t="shared" si="1"/>
        <v>18017</v>
      </c>
      <c r="B20760" s="8" t="s">
        <v>18258</v>
      </c>
      <c r="C20760" s="9" t="s">
        <v>121</v>
      </c>
    </row>
    <row r="20761">
      <c r="A20761" s="7">
        <f t="shared" si="1"/>
        <v>18018</v>
      </c>
      <c r="B20761" s="8" t="s">
        <v>18259</v>
      </c>
      <c r="C20761" s="9" t="s">
        <v>547</v>
      </c>
    </row>
    <row r="20762">
      <c r="A20762" s="7">
        <f t="shared" si="1"/>
        <v>18019</v>
      </c>
      <c r="B20762" s="8" t="s">
        <v>18260</v>
      </c>
      <c r="C20762" s="9" t="s">
        <v>547</v>
      </c>
    </row>
    <row r="20763">
      <c r="A20763" s="7">
        <f t="shared" si="1"/>
        <v>18020</v>
      </c>
      <c r="B20763" s="5" t="s">
        <v>18261</v>
      </c>
      <c r="C20763" s="6" t="s">
        <v>1267</v>
      </c>
    </row>
    <row r="20764">
      <c r="A20764" s="7">
        <f t="shared" si="1"/>
        <v>18021</v>
      </c>
      <c r="B20764" s="5" t="s">
        <v>18262</v>
      </c>
      <c r="C20764" s="6" t="s">
        <v>1279</v>
      </c>
    </row>
    <row r="20765">
      <c r="A20765" s="7">
        <f t="shared" si="1"/>
        <v>18022</v>
      </c>
      <c r="B20765" s="5" t="s">
        <v>18263</v>
      </c>
      <c r="C20765" s="6" t="s">
        <v>1120</v>
      </c>
    </row>
    <row r="20766">
      <c r="A20766" s="7">
        <f t="shared" si="1"/>
        <v>18023</v>
      </c>
      <c r="B20766" s="16" t="s">
        <v>18264</v>
      </c>
      <c r="C20766" s="6" t="s">
        <v>1235</v>
      </c>
    </row>
    <row r="20767">
      <c r="A20767" s="7">
        <f t="shared" si="1"/>
        <v>18024</v>
      </c>
      <c r="B20767" s="8" t="s">
        <v>18265</v>
      </c>
      <c r="C20767" s="9" t="s">
        <v>547</v>
      </c>
    </row>
    <row r="20768">
      <c r="A20768" s="7">
        <f t="shared" si="1"/>
        <v>18025</v>
      </c>
      <c r="B20768" s="8" t="s">
        <v>18266</v>
      </c>
      <c r="C20768" s="9" t="s">
        <v>502</v>
      </c>
    </row>
    <row r="20769">
      <c r="A20769" s="7">
        <f t="shared" si="1"/>
        <v>18026</v>
      </c>
      <c r="B20769" s="5" t="s">
        <v>18267</v>
      </c>
      <c r="C20769" s="6" t="s">
        <v>1120</v>
      </c>
    </row>
    <row r="20770">
      <c r="A20770" s="7">
        <f t="shared" si="1"/>
        <v>18027</v>
      </c>
      <c r="B20770" s="5" t="s">
        <v>18268</v>
      </c>
      <c r="C20770" s="6" t="s">
        <v>1124</v>
      </c>
    </row>
    <row r="20771">
      <c r="A20771" s="7">
        <f t="shared" si="1"/>
        <v>18028</v>
      </c>
      <c r="B20771" s="5" t="s">
        <v>18269</v>
      </c>
      <c r="C20771" s="6" t="s">
        <v>1124</v>
      </c>
    </row>
    <row r="20772">
      <c r="A20772" s="7">
        <f t="shared" si="1"/>
        <v>18029</v>
      </c>
      <c r="B20772" s="8" t="s">
        <v>18270</v>
      </c>
      <c r="C20772" s="9" t="s">
        <v>399</v>
      </c>
    </row>
    <row r="20773">
      <c r="A20773" s="7">
        <f t="shared" si="1"/>
        <v>18030</v>
      </c>
      <c r="B20773" s="5" t="s">
        <v>18271</v>
      </c>
      <c r="C20773" s="6" t="s">
        <v>326</v>
      </c>
    </row>
    <row r="20774">
      <c r="A20774" s="7">
        <f t="shared" si="1"/>
        <v>18031</v>
      </c>
      <c r="B20774" s="5" t="s">
        <v>18272</v>
      </c>
      <c r="C20774" s="6" t="s">
        <v>328</v>
      </c>
    </row>
    <row r="20775">
      <c r="A20775" s="7">
        <f t="shared" si="1"/>
        <v>18032</v>
      </c>
      <c r="B20775" s="5" t="s">
        <v>18273</v>
      </c>
      <c r="C20775" s="6" t="s">
        <v>162</v>
      </c>
    </row>
    <row r="20776">
      <c r="A20776" s="7">
        <f t="shared" si="1"/>
        <v>18033</v>
      </c>
      <c r="B20776" s="8" t="s">
        <v>18274</v>
      </c>
      <c r="C20776" s="9" t="s">
        <v>1334</v>
      </c>
    </row>
    <row r="20777">
      <c r="A20777" s="7">
        <f t="shared" si="1"/>
        <v>18034</v>
      </c>
      <c r="B20777" s="5" t="s">
        <v>18275</v>
      </c>
      <c r="C20777" s="6" t="s">
        <v>1260</v>
      </c>
    </row>
    <row r="20778">
      <c r="A20778" s="7">
        <f t="shared" si="1"/>
        <v>18035</v>
      </c>
      <c r="B20778" s="5" t="s">
        <v>18276</v>
      </c>
      <c r="C20778" s="6" t="s">
        <v>1267</v>
      </c>
    </row>
    <row r="20779">
      <c r="A20779" s="7">
        <f t="shared" si="1"/>
        <v>18036</v>
      </c>
      <c r="B20779" s="5" t="s">
        <v>18277</v>
      </c>
      <c r="C20779" s="6" t="s">
        <v>1267</v>
      </c>
    </row>
    <row r="20780">
      <c r="A20780" s="7">
        <f t="shared" si="1"/>
        <v>18037</v>
      </c>
      <c r="B20780" s="5" t="s">
        <v>18278</v>
      </c>
      <c r="C20780" s="6" t="s">
        <v>1267</v>
      </c>
    </row>
    <row r="20781">
      <c r="A20781" s="7">
        <f t="shared" si="1"/>
        <v>18038</v>
      </c>
      <c r="B20781" s="5" t="s">
        <v>18279</v>
      </c>
      <c r="C20781" s="6" t="s">
        <v>1267</v>
      </c>
    </row>
    <row r="20782">
      <c r="A20782" s="7">
        <f t="shared" si="1"/>
        <v>18039</v>
      </c>
      <c r="B20782" s="5" t="s">
        <v>18280</v>
      </c>
      <c r="C20782" s="6" t="s">
        <v>32</v>
      </c>
    </row>
    <row r="20783">
      <c r="A20783" s="7">
        <f t="shared" si="1"/>
        <v>18040</v>
      </c>
      <c r="B20783" s="5" t="s">
        <v>18281</v>
      </c>
      <c r="C20783" s="6" t="s">
        <v>12</v>
      </c>
    </row>
    <row r="20784">
      <c r="A20784" s="7">
        <f t="shared" si="1"/>
        <v>18040</v>
      </c>
      <c r="B20784" s="5" t="s">
        <v>18281</v>
      </c>
      <c r="C20784" s="6" t="s">
        <v>416</v>
      </c>
    </row>
    <row r="20785">
      <c r="A20785" s="7">
        <f t="shared" si="1"/>
        <v>18041</v>
      </c>
      <c r="B20785" s="5" t="s">
        <v>18282</v>
      </c>
      <c r="C20785" s="6" t="s">
        <v>1124</v>
      </c>
    </row>
    <row r="20786">
      <c r="A20786" s="7">
        <f t="shared" si="1"/>
        <v>18042</v>
      </c>
      <c r="B20786" s="5" t="s">
        <v>18283</v>
      </c>
      <c r="C20786" s="6" t="s">
        <v>356</v>
      </c>
    </row>
    <row r="20787">
      <c r="A20787" s="7">
        <f t="shared" si="1"/>
        <v>18043</v>
      </c>
      <c r="B20787" s="5" t="s">
        <v>18284</v>
      </c>
      <c r="C20787" s="6" t="s">
        <v>32</v>
      </c>
    </row>
    <row r="20788">
      <c r="A20788" s="7">
        <f t="shared" si="1"/>
        <v>18044</v>
      </c>
      <c r="B20788" s="5" t="s">
        <v>18285</v>
      </c>
      <c r="C20788" s="6" t="s">
        <v>471</v>
      </c>
    </row>
    <row r="20789">
      <c r="A20789" s="7">
        <f t="shared" si="1"/>
        <v>18045</v>
      </c>
      <c r="B20789" s="5" t="s">
        <v>18286</v>
      </c>
      <c r="C20789" s="6" t="s">
        <v>1394</v>
      </c>
    </row>
    <row r="20790">
      <c r="A20790" s="7">
        <f t="shared" si="1"/>
        <v>18046</v>
      </c>
      <c r="B20790" s="5" t="s">
        <v>18287</v>
      </c>
      <c r="C20790" s="6" t="s">
        <v>109</v>
      </c>
    </row>
    <row r="20791">
      <c r="A20791" s="7">
        <f t="shared" si="1"/>
        <v>18047</v>
      </c>
      <c r="B20791" s="8" t="s">
        <v>18288</v>
      </c>
      <c r="C20791" s="9" t="s">
        <v>88</v>
      </c>
    </row>
    <row r="20792">
      <c r="A20792" s="7">
        <f t="shared" si="1"/>
        <v>18048</v>
      </c>
      <c r="B20792" s="5" t="s">
        <v>18289</v>
      </c>
      <c r="C20792" s="6" t="s">
        <v>788</v>
      </c>
    </row>
    <row r="20793">
      <c r="A20793" s="7">
        <f t="shared" si="1"/>
        <v>18048</v>
      </c>
      <c r="B20793" s="5" t="s">
        <v>18289</v>
      </c>
      <c r="C20793" s="6" t="s">
        <v>538</v>
      </c>
    </row>
    <row r="20794">
      <c r="A20794" s="7">
        <f t="shared" si="1"/>
        <v>18049</v>
      </c>
      <c r="B20794" s="8" t="s">
        <v>18290</v>
      </c>
      <c r="C20794" s="9" t="s">
        <v>142</v>
      </c>
    </row>
    <row r="20795">
      <c r="A20795" s="7">
        <f t="shared" si="1"/>
        <v>18050</v>
      </c>
      <c r="B20795" s="5" t="s">
        <v>18291</v>
      </c>
      <c r="C20795" s="6" t="s">
        <v>336</v>
      </c>
    </row>
    <row r="20796">
      <c r="A20796" s="7">
        <f t="shared" si="1"/>
        <v>18051</v>
      </c>
      <c r="B20796" s="8" t="s">
        <v>18292</v>
      </c>
      <c r="C20796" s="9" t="s">
        <v>893</v>
      </c>
    </row>
    <row r="20797">
      <c r="A20797" s="7">
        <f t="shared" si="1"/>
        <v>18052</v>
      </c>
      <c r="B20797" s="8" t="s">
        <v>18293</v>
      </c>
      <c r="C20797" s="9" t="s">
        <v>547</v>
      </c>
    </row>
    <row r="20798">
      <c r="A20798" s="7">
        <f t="shared" si="1"/>
        <v>18053</v>
      </c>
      <c r="B20798" s="5" t="s">
        <v>18294</v>
      </c>
      <c r="C20798" s="6" t="s">
        <v>462</v>
      </c>
    </row>
    <row r="20799">
      <c r="A20799" s="7">
        <f t="shared" si="1"/>
        <v>18054</v>
      </c>
      <c r="B20799" s="5" t="s">
        <v>18295</v>
      </c>
      <c r="C20799" s="6" t="s">
        <v>62</v>
      </c>
    </row>
    <row r="20800">
      <c r="A20800" s="7">
        <f t="shared" si="1"/>
        <v>18055</v>
      </c>
      <c r="B20800" s="8" t="s">
        <v>18296</v>
      </c>
      <c r="C20800" s="9" t="s">
        <v>83</v>
      </c>
    </row>
    <row r="20801">
      <c r="A20801" s="7">
        <f t="shared" si="1"/>
        <v>18056</v>
      </c>
      <c r="B20801" s="8" t="s">
        <v>18297</v>
      </c>
      <c r="C20801" s="9" t="s">
        <v>52</v>
      </c>
    </row>
    <row r="20802">
      <c r="A20802" s="7">
        <f t="shared" si="1"/>
        <v>18057</v>
      </c>
      <c r="B20802" s="5" t="s">
        <v>18298</v>
      </c>
      <c r="C20802" s="6" t="s">
        <v>731</v>
      </c>
    </row>
    <row r="20803">
      <c r="A20803" s="7">
        <f t="shared" si="1"/>
        <v>18058</v>
      </c>
      <c r="B20803" s="5" t="s">
        <v>18299</v>
      </c>
      <c r="C20803" s="6" t="s">
        <v>74</v>
      </c>
    </row>
    <row r="20804">
      <c r="A20804" s="7">
        <f t="shared" si="1"/>
        <v>18059</v>
      </c>
      <c r="B20804" s="8" t="s">
        <v>18300</v>
      </c>
      <c r="C20804" s="9" t="s">
        <v>399</v>
      </c>
    </row>
    <row r="20805">
      <c r="A20805" s="7">
        <f t="shared" si="1"/>
        <v>18060</v>
      </c>
      <c r="B20805" s="8" t="s">
        <v>18301</v>
      </c>
      <c r="C20805" s="9" t="s">
        <v>65</v>
      </c>
    </row>
    <row r="20806">
      <c r="A20806" s="7">
        <f t="shared" si="1"/>
        <v>18061</v>
      </c>
      <c r="B20806" s="8" t="s">
        <v>18302</v>
      </c>
      <c r="C20806" s="9" t="s">
        <v>88</v>
      </c>
    </row>
    <row r="20807">
      <c r="A20807" s="7">
        <f t="shared" si="1"/>
        <v>18062</v>
      </c>
      <c r="B20807" s="5" t="s">
        <v>18303</v>
      </c>
      <c r="C20807" s="6" t="s">
        <v>324</v>
      </c>
    </row>
    <row r="20808">
      <c r="A20808" s="7">
        <f t="shared" si="1"/>
        <v>18063</v>
      </c>
      <c r="B20808" s="8" t="s">
        <v>18304</v>
      </c>
      <c r="C20808" s="9" t="s">
        <v>1042</v>
      </c>
    </row>
    <row r="20809">
      <c r="A20809" s="7">
        <f t="shared" si="1"/>
        <v>18064</v>
      </c>
      <c r="B20809" s="8" t="s">
        <v>18305</v>
      </c>
      <c r="C20809" s="9" t="s">
        <v>835</v>
      </c>
    </row>
    <row r="20810">
      <c r="A20810" s="7">
        <f t="shared" si="1"/>
        <v>18065</v>
      </c>
      <c r="B20810" s="8" t="s">
        <v>18306</v>
      </c>
      <c r="C20810" s="9" t="s">
        <v>188</v>
      </c>
    </row>
    <row r="20811">
      <c r="A20811" s="7">
        <f t="shared" si="1"/>
        <v>18066</v>
      </c>
      <c r="B20811" s="5" t="s">
        <v>18307</v>
      </c>
      <c r="C20811" s="6" t="s">
        <v>785</v>
      </c>
    </row>
    <row r="20812">
      <c r="A20812" s="7">
        <f t="shared" si="1"/>
        <v>18067</v>
      </c>
      <c r="B20812" s="8" t="s">
        <v>18308</v>
      </c>
      <c r="C20812" s="9" t="s">
        <v>40</v>
      </c>
    </row>
    <row r="20813">
      <c r="A20813" s="7">
        <f t="shared" si="1"/>
        <v>18068</v>
      </c>
      <c r="B20813" s="5" t="s">
        <v>18309</v>
      </c>
      <c r="C20813" s="6" t="s">
        <v>1120</v>
      </c>
    </row>
    <row r="20814">
      <c r="A20814" s="7">
        <f t="shared" si="1"/>
        <v>18069</v>
      </c>
      <c r="B20814" s="8" t="s">
        <v>18310</v>
      </c>
      <c r="C20814" s="9" t="s">
        <v>42</v>
      </c>
    </row>
    <row r="20815">
      <c r="A20815" s="7">
        <f t="shared" si="1"/>
        <v>18070</v>
      </c>
      <c r="B20815" s="8" t="s">
        <v>18311</v>
      </c>
      <c r="C20815" s="9" t="s">
        <v>728</v>
      </c>
    </row>
    <row r="20816">
      <c r="A20816" s="7">
        <f t="shared" si="1"/>
        <v>18070</v>
      </c>
      <c r="B20816" s="8" t="s">
        <v>18311</v>
      </c>
      <c r="C20816" s="9" t="s">
        <v>399</v>
      </c>
    </row>
    <row r="20817">
      <c r="A20817" s="7">
        <f t="shared" si="1"/>
        <v>18071</v>
      </c>
      <c r="B20817" s="5" t="s">
        <v>18312</v>
      </c>
      <c r="C20817" s="6" t="s">
        <v>32</v>
      </c>
    </row>
    <row r="20818">
      <c r="A20818" s="7">
        <f t="shared" si="1"/>
        <v>18072</v>
      </c>
      <c r="B20818" s="5" t="s">
        <v>18313</v>
      </c>
      <c r="C20818" s="6" t="s">
        <v>1279</v>
      </c>
    </row>
    <row r="20819">
      <c r="A20819" s="7">
        <f t="shared" si="1"/>
        <v>18073</v>
      </c>
      <c r="B20819" s="5" t="s">
        <v>18314</v>
      </c>
      <c r="C20819" s="6" t="s">
        <v>1369</v>
      </c>
    </row>
    <row r="20820">
      <c r="A20820" s="7">
        <f t="shared" si="1"/>
        <v>18074</v>
      </c>
      <c r="B20820" s="5" t="s">
        <v>18315</v>
      </c>
      <c r="C20820" s="6" t="s">
        <v>1369</v>
      </c>
    </row>
    <row r="20821">
      <c r="A20821" s="7">
        <f t="shared" si="1"/>
        <v>18075</v>
      </c>
      <c r="B20821" s="5" t="s">
        <v>18316</v>
      </c>
      <c r="C20821" s="6" t="s">
        <v>367</v>
      </c>
    </row>
    <row r="20822">
      <c r="A20822" s="7">
        <f t="shared" si="1"/>
        <v>18076</v>
      </c>
      <c r="B20822" s="5" t="s">
        <v>18317</v>
      </c>
      <c r="C20822" s="6" t="s">
        <v>367</v>
      </c>
    </row>
    <row r="20823">
      <c r="A20823" s="7">
        <f t="shared" si="1"/>
        <v>18077</v>
      </c>
      <c r="B20823" s="5" t="s">
        <v>18318</v>
      </c>
      <c r="C20823" s="6" t="s">
        <v>621</v>
      </c>
    </row>
    <row r="20824">
      <c r="A20824" s="7">
        <f t="shared" si="1"/>
        <v>18078</v>
      </c>
      <c r="B20824" s="5" t="s">
        <v>18319</v>
      </c>
      <c r="C20824" s="6" t="s">
        <v>681</v>
      </c>
    </row>
    <row r="20825">
      <c r="A20825" s="7">
        <f t="shared" si="1"/>
        <v>18079</v>
      </c>
      <c r="B20825" s="5" t="s">
        <v>18320</v>
      </c>
      <c r="C20825" s="6" t="s">
        <v>471</v>
      </c>
    </row>
    <row r="20826">
      <c r="A20826" s="7">
        <f t="shared" si="1"/>
        <v>18080</v>
      </c>
      <c r="B20826" s="5" t="s">
        <v>18321</v>
      </c>
      <c r="C20826" s="6" t="s">
        <v>27</v>
      </c>
    </row>
    <row r="20827">
      <c r="A20827" s="7">
        <f t="shared" si="1"/>
        <v>18081</v>
      </c>
      <c r="B20827" s="5" t="s">
        <v>18322</v>
      </c>
      <c r="C20827" s="6" t="s">
        <v>989</v>
      </c>
    </row>
    <row r="20828">
      <c r="A20828" s="7">
        <f t="shared" si="1"/>
        <v>18082</v>
      </c>
      <c r="B20828" s="5" t="s">
        <v>18323</v>
      </c>
      <c r="C20828" s="6" t="s">
        <v>20</v>
      </c>
    </row>
    <row r="20829">
      <c r="A20829" s="7">
        <f t="shared" si="1"/>
        <v>18083</v>
      </c>
      <c r="B20829" s="8" t="s">
        <v>18324</v>
      </c>
      <c r="C20829" s="9" t="s">
        <v>46</v>
      </c>
    </row>
    <row r="20830">
      <c r="A20830" s="7">
        <f t="shared" si="1"/>
        <v>18084</v>
      </c>
      <c r="B20830" s="5" t="s">
        <v>18325</v>
      </c>
      <c r="C20830" s="6" t="s">
        <v>471</v>
      </c>
    </row>
    <row r="20831">
      <c r="A20831" s="7">
        <f t="shared" si="1"/>
        <v>18085</v>
      </c>
      <c r="B20831" s="5" t="s">
        <v>18326</v>
      </c>
      <c r="C20831" s="6" t="s">
        <v>989</v>
      </c>
    </row>
    <row r="20832">
      <c r="A20832" s="7">
        <f t="shared" si="1"/>
        <v>18086</v>
      </c>
      <c r="B20832" s="5" t="s">
        <v>18327</v>
      </c>
      <c r="C20832" s="6" t="s">
        <v>780</v>
      </c>
    </row>
    <row r="20833">
      <c r="A20833" s="7">
        <f t="shared" si="1"/>
        <v>18087</v>
      </c>
      <c r="B20833" s="8" t="s">
        <v>18328</v>
      </c>
      <c r="C20833" s="9" t="s">
        <v>46</v>
      </c>
    </row>
    <row r="20834">
      <c r="A20834" s="7">
        <f t="shared" si="1"/>
        <v>18088</v>
      </c>
      <c r="B20834" s="5" t="s">
        <v>18329</v>
      </c>
      <c r="C20834" s="6" t="s">
        <v>780</v>
      </c>
    </row>
    <row r="20835">
      <c r="A20835" s="7">
        <f t="shared" si="1"/>
        <v>18089</v>
      </c>
      <c r="B20835" s="5" t="s">
        <v>18330</v>
      </c>
      <c r="C20835" s="6" t="s">
        <v>603</v>
      </c>
    </row>
    <row r="20836">
      <c r="A20836" s="7">
        <f t="shared" si="1"/>
        <v>18090</v>
      </c>
      <c r="B20836" s="5" t="s">
        <v>18331</v>
      </c>
      <c r="C20836" s="6" t="s">
        <v>1120</v>
      </c>
    </row>
    <row r="20837">
      <c r="A20837" s="7">
        <f t="shared" si="1"/>
        <v>18091</v>
      </c>
      <c r="B20837" s="8" t="s">
        <v>18332</v>
      </c>
      <c r="C20837" s="9" t="s">
        <v>530</v>
      </c>
    </row>
    <row r="20838">
      <c r="A20838" s="7">
        <f t="shared" si="1"/>
        <v>18092</v>
      </c>
      <c r="B20838" s="8" t="s">
        <v>18333</v>
      </c>
      <c r="C20838" s="6" t="s">
        <v>1012</v>
      </c>
    </row>
    <row r="20839">
      <c r="A20839" s="7">
        <f t="shared" si="1"/>
        <v>18093</v>
      </c>
      <c r="B20839" s="5" t="s">
        <v>18334</v>
      </c>
      <c r="C20839" s="6" t="s">
        <v>780</v>
      </c>
    </row>
    <row r="20840">
      <c r="A20840" s="7">
        <f t="shared" si="1"/>
        <v>18094</v>
      </c>
      <c r="B20840" s="5" t="s">
        <v>18335</v>
      </c>
      <c r="C20840" s="6" t="s">
        <v>780</v>
      </c>
    </row>
    <row r="20841">
      <c r="A20841" s="7">
        <f t="shared" si="1"/>
        <v>18095</v>
      </c>
      <c r="B20841" s="5" t="s">
        <v>18336</v>
      </c>
      <c r="C20841" s="6" t="s">
        <v>1207</v>
      </c>
    </row>
    <row r="20842">
      <c r="A20842" s="7">
        <f t="shared" si="1"/>
        <v>18096</v>
      </c>
      <c r="B20842" s="5" t="s">
        <v>18337</v>
      </c>
      <c r="C20842" s="6" t="s">
        <v>1207</v>
      </c>
    </row>
    <row r="20843">
      <c r="A20843" s="7">
        <f t="shared" si="1"/>
        <v>18097</v>
      </c>
      <c r="B20843" s="8" t="s">
        <v>18338</v>
      </c>
      <c r="C20843" s="9" t="s">
        <v>83</v>
      </c>
    </row>
    <row r="20844">
      <c r="A20844" s="7">
        <f t="shared" si="1"/>
        <v>18098</v>
      </c>
      <c r="B20844" s="5" t="s">
        <v>18339</v>
      </c>
      <c r="C20844" s="6" t="s">
        <v>80</v>
      </c>
    </row>
    <row r="20845">
      <c r="A20845" s="7">
        <f t="shared" si="1"/>
        <v>18099</v>
      </c>
      <c r="B20845" s="8" t="s">
        <v>18340</v>
      </c>
      <c r="C20845" s="9" t="s">
        <v>416</v>
      </c>
    </row>
    <row r="20846">
      <c r="A20846" s="7">
        <f t="shared" si="1"/>
        <v>18100</v>
      </c>
      <c r="B20846" s="8" t="s">
        <v>18341</v>
      </c>
      <c r="C20846" s="9" t="s">
        <v>818</v>
      </c>
    </row>
    <row r="20847">
      <c r="A20847" s="7">
        <f t="shared" si="1"/>
        <v>18101</v>
      </c>
      <c r="B20847" s="5" t="s">
        <v>18342</v>
      </c>
      <c r="C20847" s="6" t="s">
        <v>32</v>
      </c>
    </row>
    <row r="20848">
      <c r="A20848" s="7">
        <f t="shared" si="1"/>
        <v>18102</v>
      </c>
      <c r="B20848" s="5" t="s">
        <v>18343</v>
      </c>
      <c r="C20848" s="6" t="s">
        <v>1267</v>
      </c>
    </row>
    <row r="20849">
      <c r="A20849" s="7">
        <f t="shared" si="1"/>
        <v>18103</v>
      </c>
      <c r="B20849" s="5" t="s">
        <v>18344</v>
      </c>
      <c r="C20849" s="6" t="s">
        <v>1221</v>
      </c>
    </row>
    <row r="20850">
      <c r="A20850" s="7">
        <f t="shared" si="1"/>
        <v>18104</v>
      </c>
      <c r="B20850" s="8" t="s">
        <v>18345</v>
      </c>
      <c r="C20850" s="9" t="s">
        <v>722</v>
      </c>
    </row>
    <row r="20851">
      <c r="A20851" s="7">
        <f t="shared" si="1"/>
        <v>18105</v>
      </c>
      <c r="B20851" s="8" t="s">
        <v>18346</v>
      </c>
      <c r="C20851" s="9" t="s">
        <v>188</v>
      </c>
    </row>
    <row r="20852">
      <c r="A20852" s="7">
        <f t="shared" si="1"/>
        <v>18106</v>
      </c>
      <c r="B20852" s="5" t="s">
        <v>18347</v>
      </c>
      <c r="C20852" s="6" t="s">
        <v>1378</v>
      </c>
    </row>
    <row r="20853">
      <c r="A20853" s="7">
        <f t="shared" si="1"/>
        <v>18107</v>
      </c>
      <c r="B20853" s="5" t="s">
        <v>18348</v>
      </c>
      <c r="C20853" s="6" t="s">
        <v>785</v>
      </c>
    </row>
    <row r="20854">
      <c r="A20854" s="7">
        <f t="shared" si="1"/>
        <v>18108</v>
      </c>
      <c r="B20854" s="8" t="s">
        <v>18349</v>
      </c>
      <c r="C20854" s="9" t="s">
        <v>117</v>
      </c>
    </row>
    <row r="20855">
      <c r="A20855" s="7">
        <f t="shared" si="1"/>
        <v>18109</v>
      </c>
      <c r="B20855" s="5" t="s">
        <v>18350</v>
      </c>
      <c r="C20855" s="6" t="s">
        <v>86</v>
      </c>
    </row>
    <row r="20856">
      <c r="A20856" s="7">
        <f t="shared" si="1"/>
        <v>18110</v>
      </c>
      <c r="B20856" s="5" t="s">
        <v>18351</v>
      </c>
      <c r="C20856" s="6" t="s">
        <v>437</v>
      </c>
    </row>
    <row r="20857">
      <c r="A20857" s="7">
        <f t="shared" si="1"/>
        <v>18111</v>
      </c>
      <c r="B20857" s="5" t="s">
        <v>18352</v>
      </c>
      <c r="C20857" s="6" t="s">
        <v>393</v>
      </c>
    </row>
    <row r="20858">
      <c r="A20858" s="7">
        <f t="shared" si="1"/>
        <v>18112</v>
      </c>
      <c r="B20858" s="5" t="s">
        <v>18353</v>
      </c>
      <c r="C20858" s="6" t="s">
        <v>591</v>
      </c>
    </row>
    <row r="20859">
      <c r="A20859" s="7">
        <f t="shared" si="1"/>
        <v>18113</v>
      </c>
      <c r="B20859" s="5" t="s">
        <v>18354</v>
      </c>
      <c r="C20859" s="6" t="s">
        <v>603</v>
      </c>
    </row>
    <row r="20860">
      <c r="A20860" s="7">
        <f t="shared" si="1"/>
        <v>18114</v>
      </c>
      <c r="B20860" s="5" t="s">
        <v>18355</v>
      </c>
      <c r="C20860" s="6" t="s">
        <v>196</v>
      </c>
    </row>
    <row r="20861">
      <c r="A20861" s="7">
        <f t="shared" si="1"/>
        <v>18115</v>
      </c>
      <c r="B20861" s="5" t="s">
        <v>18356</v>
      </c>
      <c r="C20861" s="6" t="s">
        <v>1324</v>
      </c>
    </row>
    <row r="20862">
      <c r="A20862" s="7">
        <f t="shared" si="1"/>
        <v>18116</v>
      </c>
      <c r="B20862" s="5" t="s">
        <v>18357</v>
      </c>
      <c r="C20862" s="6" t="s">
        <v>989</v>
      </c>
    </row>
    <row r="20863">
      <c r="A20863" s="7">
        <f t="shared" si="1"/>
        <v>18117</v>
      </c>
      <c r="B20863" s="5" t="s">
        <v>18358</v>
      </c>
      <c r="C20863" s="6" t="s">
        <v>109</v>
      </c>
    </row>
    <row r="20864">
      <c r="A20864" s="7">
        <f t="shared" si="1"/>
        <v>18118</v>
      </c>
      <c r="B20864" s="16" t="s">
        <v>18359</v>
      </c>
      <c r="C20864" s="6" t="s">
        <v>1235</v>
      </c>
    </row>
    <row r="20865">
      <c r="A20865" s="7">
        <f t="shared" si="1"/>
        <v>18119</v>
      </c>
      <c r="B20865" s="5" t="s">
        <v>18360</v>
      </c>
      <c r="C20865" s="6" t="s">
        <v>1262</v>
      </c>
    </row>
    <row r="20866">
      <c r="A20866" s="7">
        <f t="shared" si="1"/>
        <v>18120</v>
      </c>
      <c r="B20866" s="5" t="s">
        <v>18361</v>
      </c>
      <c r="C20866" s="6" t="s">
        <v>1324</v>
      </c>
    </row>
    <row r="20867">
      <c r="A20867" s="7">
        <f t="shared" si="1"/>
        <v>18121</v>
      </c>
      <c r="B20867" s="5" t="s">
        <v>18362</v>
      </c>
      <c r="C20867" s="6" t="s">
        <v>1040</v>
      </c>
    </row>
    <row r="20868">
      <c r="A20868" s="7">
        <f t="shared" si="1"/>
        <v>18122</v>
      </c>
      <c r="B20868" s="5" t="s">
        <v>18363</v>
      </c>
      <c r="C20868" s="6" t="s">
        <v>1040</v>
      </c>
    </row>
    <row r="20869">
      <c r="A20869" s="7">
        <f t="shared" si="1"/>
        <v>18123</v>
      </c>
      <c r="B20869" s="5" t="s">
        <v>18364</v>
      </c>
      <c r="C20869" s="6" t="s">
        <v>324</v>
      </c>
    </row>
    <row r="20870">
      <c r="A20870" s="7">
        <f t="shared" si="1"/>
        <v>18124</v>
      </c>
      <c r="B20870" s="8" t="s">
        <v>18365</v>
      </c>
      <c r="C20870" s="9" t="s">
        <v>8</v>
      </c>
    </row>
    <row r="20871">
      <c r="A20871" s="7">
        <f t="shared" si="1"/>
        <v>18125</v>
      </c>
      <c r="B20871" s="8" t="s">
        <v>18366</v>
      </c>
      <c r="C20871" s="9" t="s">
        <v>8</v>
      </c>
    </row>
    <row r="20872">
      <c r="A20872" s="7">
        <f t="shared" si="1"/>
        <v>18126</v>
      </c>
      <c r="B20872" s="5" t="s">
        <v>18367</v>
      </c>
      <c r="C20872" s="6" t="s">
        <v>1120</v>
      </c>
    </row>
    <row r="20873">
      <c r="A20873" s="7">
        <f t="shared" si="1"/>
        <v>18127</v>
      </c>
      <c r="B20873" s="5" t="s">
        <v>18368</v>
      </c>
      <c r="C20873" s="6" t="s">
        <v>1360</v>
      </c>
    </row>
    <row r="20874">
      <c r="A20874" s="7">
        <f t="shared" si="1"/>
        <v>18128</v>
      </c>
      <c r="B20874" s="5" t="s">
        <v>18369</v>
      </c>
      <c r="C20874" s="6" t="s">
        <v>765</v>
      </c>
    </row>
    <row r="20875">
      <c r="A20875" s="7">
        <f t="shared" si="1"/>
        <v>18129</v>
      </c>
      <c r="B20875" s="5" t="s">
        <v>18370</v>
      </c>
      <c r="C20875" s="6" t="s">
        <v>32</v>
      </c>
    </row>
    <row r="20876">
      <c r="A20876" s="7">
        <f t="shared" si="1"/>
        <v>18130</v>
      </c>
      <c r="B20876" s="5" t="s">
        <v>18371</v>
      </c>
      <c r="C20876" s="6" t="s">
        <v>1360</v>
      </c>
    </row>
    <row r="20877">
      <c r="A20877" s="7">
        <f t="shared" si="1"/>
        <v>18131</v>
      </c>
      <c r="B20877" s="5" t="s">
        <v>18372</v>
      </c>
      <c r="C20877" s="6" t="s">
        <v>32</v>
      </c>
    </row>
    <row r="20878">
      <c r="A20878" s="7">
        <f t="shared" si="1"/>
        <v>18132</v>
      </c>
      <c r="B20878" s="5" t="s">
        <v>18373</v>
      </c>
      <c r="C20878" s="6" t="s">
        <v>612</v>
      </c>
    </row>
    <row r="20879">
      <c r="A20879" s="7">
        <f t="shared" si="1"/>
        <v>18133</v>
      </c>
      <c r="B20879" s="5" t="s">
        <v>18374</v>
      </c>
      <c r="C20879" s="6" t="s">
        <v>612</v>
      </c>
    </row>
    <row r="20880">
      <c r="A20880" s="7">
        <f t="shared" si="1"/>
        <v>18134</v>
      </c>
      <c r="B20880" s="5" t="s">
        <v>18375</v>
      </c>
      <c r="C20880" s="6" t="s">
        <v>1223</v>
      </c>
    </row>
    <row r="20881">
      <c r="A20881" s="7">
        <f t="shared" si="1"/>
        <v>18135</v>
      </c>
      <c r="B20881" s="8" t="s">
        <v>18376</v>
      </c>
      <c r="C20881" s="9" t="s">
        <v>1334</v>
      </c>
    </row>
    <row r="20882">
      <c r="A20882" s="7">
        <f t="shared" si="1"/>
        <v>18136</v>
      </c>
      <c r="B20882" s="5" t="s">
        <v>18377</v>
      </c>
      <c r="C20882" s="6" t="s">
        <v>681</v>
      </c>
    </row>
    <row r="20883">
      <c r="A20883" s="7">
        <f t="shared" si="1"/>
        <v>18137</v>
      </c>
      <c r="B20883" s="5" t="s">
        <v>18378</v>
      </c>
      <c r="C20883" s="6" t="s">
        <v>467</v>
      </c>
    </row>
    <row r="20884">
      <c r="A20884" s="7">
        <f t="shared" si="1"/>
        <v>18138</v>
      </c>
      <c r="B20884" s="5" t="s">
        <v>18379</v>
      </c>
      <c r="C20884" s="6" t="s">
        <v>420</v>
      </c>
    </row>
    <row r="20885">
      <c r="A20885" s="7">
        <f t="shared" si="1"/>
        <v>18139</v>
      </c>
      <c r="B20885" s="5" t="s">
        <v>18380</v>
      </c>
      <c r="C20885" s="6" t="s">
        <v>32</v>
      </c>
    </row>
    <row r="20886">
      <c r="A20886" s="7">
        <f t="shared" si="1"/>
        <v>18140</v>
      </c>
      <c r="B20886" s="8" t="s">
        <v>18381</v>
      </c>
      <c r="C20886" s="9" t="s">
        <v>56</v>
      </c>
    </row>
    <row r="20887">
      <c r="A20887" s="7">
        <f t="shared" si="1"/>
        <v>18141</v>
      </c>
      <c r="B20887" s="5" t="s">
        <v>18382</v>
      </c>
      <c r="C20887" s="6" t="s">
        <v>471</v>
      </c>
    </row>
    <row r="20888">
      <c r="A20888" s="7">
        <f t="shared" si="1"/>
        <v>18142</v>
      </c>
      <c r="B20888" s="5" t="s">
        <v>18383</v>
      </c>
      <c r="C20888" s="6" t="s">
        <v>471</v>
      </c>
    </row>
    <row r="20889">
      <c r="A20889" s="7">
        <f t="shared" si="1"/>
        <v>18143</v>
      </c>
      <c r="B20889" s="5" t="s">
        <v>18384</v>
      </c>
      <c r="C20889" s="6" t="s">
        <v>471</v>
      </c>
    </row>
    <row r="20890">
      <c r="A20890" s="7">
        <f t="shared" si="1"/>
        <v>18144</v>
      </c>
      <c r="B20890" s="5" t="s">
        <v>18385</v>
      </c>
      <c r="C20890" s="6" t="s">
        <v>142</v>
      </c>
    </row>
    <row r="20891">
      <c r="A20891" s="7">
        <f t="shared" si="1"/>
        <v>18145</v>
      </c>
      <c r="B20891" s="5" t="s">
        <v>18386</v>
      </c>
      <c r="C20891" s="6" t="s">
        <v>471</v>
      </c>
    </row>
    <row r="20892">
      <c r="A20892" s="7">
        <f t="shared" si="1"/>
        <v>18146</v>
      </c>
      <c r="B20892" s="5" t="s">
        <v>18387</v>
      </c>
      <c r="C20892" s="6" t="s">
        <v>471</v>
      </c>
    </row>
    <row r="20893">
      <c r="A20893" s="7">
        <f t="shared" si="1"/>
        <v>18147</v>
      </c>
      <c r="B20893" s="5" t="s">
        <v>18388</v>
      </c>
      <c r="C20893" s="6" t="s">
        <v>1262</v>
      </c>
    </row>
    <row r="20894">
      <c r="A20894" s="7">
        <f t="shared" si="1"/>
        <v>18148</v>
      </c>
      <c r="B20894" s="5" t="s">
        <v>18389</v>
      </c>
      <c r="C20894" s="6" t="s">
        <v>655</v>
      </c>
    </row>
    <row r="20895">
      <c r="A20895" s="7">
        <f t="shared" si="1"/>
        <v>18148</v>
      </c>
      <c r="B20895" s="5" t="s">
        <v>18389</v>
      </c>
      <c r="C20895" s="6" t="s">
        <v>656</v>
      </c>
    </row>
    <row r="20896">
      <c r="A20896" s="7">
        <f t="shared" si="1"/>
        <v>18149</v>
      </c>
      <c r="B20896" s="5" t="s">
        <v>18390</v>
      </c>
      <c r="C20896" s="6" t="s">
        <v>3126</v>
      </c>
    </row>
    <row r="20897">
      <c r="A20897" s="7">
        <f t="shared" si="1"/>
        <v>18150</v>
      </c>
      <c r="B20897" s="5" t="s">
        <v>18391</v>
      </c>
      <c r="C20897" s="6" t="s">
        <v>1279</v>
      </c>
    </row>
    <row r="20898">
      <c r="A20898" s="7">
        <f t="shared" si="1"/>
        <v>18151</v>
      </c>
      <c r="B20898" s="8" t="s">
        <v>18392</v>
      </c>
      <c r="C20898" s="9" t="s">
        <v>530</v>
      </c>
    </row>
    <row r="20899">
      <c r="A20899" s="7">
        <f t="shared" si="1"/>
        <v>18152</v>
      </c>
      <c r="B20899" s="5" t="s">
        <v>18393</v>
      </c>
      <c r="C20899" s="6" t="s">
        <v>367</v>
      </c>
    </row>
    <row r="20900">
      <c r="A20900" s="7">
        <f t="shared" si="1"/>
        <v>18153</v>
      </c>
      <c r="B20900" s="5" t="s">
        <v>18394</v>
      </c>
      <c r="C20900" s="6" t="s">
        <v>681</v>
      </c>
    </row>
    <row r="20901">
      <c r="A20901" s="7">
        <f t="shared" si="1"/>
        <v>18154</v>
      </c>
      <c r="B20901" s="5" t="s">
        <v>18395</v>
      </c>
      <c r="C20901" s="6" t="s">
        <v>681</v>
      </c>
    </row>
    <row r="20902">
      <c r="A20902" s="7">
        <f t="shared" si="1"/>
        <v>18155</v>
      </c>
      <c r="B20902" s="5" t="s">
        <v>18396</v>
      </c>
      <c r="C20902" s="6" t="s">
        <v>86</v>
      </c>
    </row>
    <row r="20903">
      <c r="A20903" s="7">
        <f t="shared" si="1"/>
        <v>18156</v>
      </c>
      <c r="B20903" s="5" t="s">
        <v>18397</v>
      </c>
      <c r="C20903" s="6" t="s">
        <v>86</v>
      </c>
    </row>
    <row r="20904">
      <c r="A20904" s="7">
        <f t="shared" si="1"/>
        <v>18157</v>
      </c>
      <c r="B20904" s="5" t="s">
        <v>18398</v>
      </c>
      <c r="C20904" s="6" t="s">
        <v>1334</v>
      </c>
    </row>
    <row r="20905">
      <c r="A20905" s="7">
        <f t="shared" si="1"/>
        <v>18158</v>
      </c>
      <c r="B20905" s="8" t="s">
        <v>18399</v>
      </c>
      <c r="C20905" s="9" t="s">
        <v>121</v>
      </c>
    </row>
    <row r="20906">
      <c r="A20906" s="7">
        <f t="shared" si="1"/>
        <v>18159</v>
      </c>
      <c r="B20906" s="8" t="s">
        <v>18400</v>
      </c>
      <c r="C20906" s="9" t="s">
        <v>8</v>
      </c>
    </row>
    <row r="20907">
      <c r="A20907" s="7">
        <f t="shared" si="1"/>
        <v>18160</v>
      </c>
      <c r="B20907" s="5" t="s">
        <v>18401</v>
      </c>
      <c r="C20907" s="6" t="s">
        <v>15</v>
      </c>
    </row>
    <row r="20908">
      <c r="A20908" s="7">
        <f t="shared" si="1"/>
        <v>18161</v>
      </c>
      <c r="B20908" s="5" t="s">
        <v>18402</v>
      </c>
      <c r="C20908" s="6" t="s">
        <v>15</v>
      </c>
    </row>
    <row r="20909">
      <c r="A20909" s="7">
        <f t="shared" si="1"/>
        <v>18162</v>
      </c>
      <c r="B20909" s="5" t="s">
        <v>18403</v>
      </c>
      <c r="C20909" s="6" t="s">
        <v>32</v>
      </c>
    </row>
    <row r="20910">
      <c r="A20910" s="7">
        <f t="shared" si="1"/>
        <v>18163</v>
      </c>
      <c r="B20910" s="8" t="s">
        <v>18404</v>
      </c>
      <c r="C20910" s="9" t="s">
        <v>188</v>
      </c>
    </row>
    <row r="20911">
      <c r="A20911" s="7">
        <f t="shared" si="1"/>
        <v>18164</v>
      </c>
      <c r="B20911" s="5" t="s">
        <v>18405</v>
      </c>
      <c r="C20911" s="6" t="s">
        <v>603</v>
      </c>
    </row>
    <row r="20912">
      <c r="A20912" s="7">
        <f t="shared" si="1"/>
        <v>18165</v>
      </c>
      <c r="B20912" s="5" t="s">
        <v>18406</v>
      </c>
      <c r="C20912" s="6" t="s">
        <v>610</v>
      </c>
    </row>
    <row r="20913">
      <c r="A20913" s="7">
        <f t="shared" si="1"/>
        <v>18166</v>
      </c>
      <c r="B20913" s="5" t="s">
        <v>18407</v>
      </c>
      <c r="C20913" s="6" t="s">
        <v>80</v>
      </c>
    </row>
    <row r="20914">
      <c r="A20914" s="7">
        <f t="shared" si="1"/>
        <v>18167</v>
      </c>
      <c r="B20914" s="5" t="s">
        <v>18408</v>
      </c>
      <c r="C20914" s="6" t="s">
        <v>27</v>
      </c>
    </row>
    <row r="20915">
      <c r="A20915" s="7">
        <f t="shared" si="1"/>
        <v>18168</v>
      </c>
      <c r="B20915" s="5" t="s">
        <v>18409</v>
      </c>
      <c r="C20915" s="6" t="s">
        <v>27</v>
      </c>
    </row>
    <row r="20916">
      <c r="A20916" s="7">
        <f t="shared" si="1"/>
        <v>18169</v>
      </c>
      <c r="B20916" s="5" t="s">
        <v>18410</v>
      </c>
      <c r="C20916" s="6" t="s">
        <v>1371</v>
      </c>
    </row>
    <row r="20917">
      <c r="A20917" s="7">
        <f t="shared" si="1"/>
        <v>18170</v>
      </c>
      <c r="B20917" s="8" t="s">
        <v>18411</v>
      </c>
      <c r="C20917" s="9" t="s">
        <v>46</v>
      </c>
    </row>
    <row r="20918">
      <c r="A20918" s="7">
        <f t="shared" si="1"/>
        <v>18171</v>
      </c>
      <c r="B20918" s="5" t="s">
        <v>18412</v>
      </c>
      <c r="C20918" s="6" t="s">
        <v>610</v>
      </c>
    </row>
    <row r="20919">
      <c r="A20919" s="7">
        <f t="shared" si="1"/>
        <v>18172</v>
      </c>
      <c r="B20919" s="5" t="s">
        <v>18413</v>
      </c>
      <c r="C20919" s="6" t="s">
        <v>80</v>
      </c>
    </row>
    <row r="20920">
      <c r="A20920" s="7">
        <f t="shared" si="1"/>
        <v>18173</v>
      </c>
      <c r="B20920" s="8" t="s">
        <v>18414</v>
      </c>
      <c r="C20920" s="9" t="s">
        <v>46</v>
      </c>
    </row>
    <row r="20921">
      <c r="A20921" s="7">
        <f t="shared" si="1"/>
        <v>18174</v>
      </c>
      <c r="B20921" s="5" t="s">
        <v>18415</v>
      </c>
      <c r="C20921" s="6" t="s">
        <v>785</v>
      </c>
    </row>
    <row r="20922">
      <c r="A20922" s="7">
        <f t="shared" si="1"/>
        <v>18175</v>
      </c>
      <c r="B20922" s="8" t="s">
        <v>18416</v>
      </c>
      <c r="C20922" s="9" t="s">
        <v>1334</v>
      </c>
    </row>
    <row r="20923">
      <c r="A20923" s="7">
        <f t="shared" si="1"/>
        <v>18176</v>
      </c>
      <c r="B20923" s="5" t="s">
        <v>18417</v>
      </c>
      <c r="C20923" s="6" t="s">
        <v>1260</v>
      </c>
    </row>
    <row r="20924">
      <c r="A20924" s="7">
        <f t="shared" si="1"/>
        <v>18177</v>
      </c>
      <c r="B20924" s="5" t="s">
        <v>18418</v>
      </c>
      <c r="C20924" s="6" t="s">
        <v>4</v>
      </c>
    </row>
    <row r="20925">
      <c r="A20925" s="7">
        <f t="shared" si="1"/>
        <v>18178</v>
      </c>
      <c r="B20925" s="5" t="s">
        <v>18419</v>
      </c>
      <c r="C20925" s="6" t="s">
        <v>20</v>
      </c>
    </row>
    <row r="20926">
      <c r="A20926" s="7">
        <f t="shared" si="1"/>
        <v>18179</v>
      </c>
      <c r="B20926" s="5" t="s">
        <v>18420</v>
      </c>
      <c r="C20926" s="6" t="s">
        <v>80</v>
      </c>
    </row>
    <row r="20927">
      <c r="A20927" s="7">
        <f t="shared" si="1"/>
        <v>18180</v>
      </c>
      <c r="B20927" s="5" t="s">
        <v>18421</v>
      </c>
      <c r="C20927" s="6" t="s">
        <v>603</v>
      </c>
    </row>
    <row r="20928">
      <c r="A20928" s="7">
        <f t="shared" si="1"/>
        <v>18181</v>
      </c>
      <c r="B20928" s="5" t="s">
        <v>18422</v>
      </c>
      <c r="C20928" s="6" t="s">
        <v>785</v>
      </c>
    </row>
    <row r="20929">
      <c r="A20929" s="7">
        <f t="shared" si="1"/>
        <v>18182</v>
      </c>
      <c r="B20929" s="8" t="s">
        <v>18423</v>
      </c>
      <c r="C20929" s="9" t="s">
        <v>72</v>
      </c>
    </row>
    <row r="20930">
      <c r="A20930" s="7">
        <f t="shared" si="1"/>
        <v>18183</v>
      </c>
      <c r="B20930" s="8" t="s">
        <v>18424</v>
      </c>
      <c r="C20930" s="9" t="s">
        <v>547</v>
      </c>
    </row>
    <row r="20931">
      <c r="A20931" s="7">
        <f t="shared" si="1"/>
        <v>18184</v>
      </c>
      <c r="B20931" s="5" t="s">
        <v>18425</v>
      </c>
      <c r="C20931" s="6" t="s">
        <v>437</v>
      </c>
    </row>
    <row r="20932">
      <c r="A20932" s="7">
        <f t="shared" si="1"/>
        <v>18185</v>
      </c>
      <c r="B20932" s="5" t="s">
        <v>18426</v>
      </c>
      <c r="C20932" s="6" t="s">
        <v>1378</v>
      </c>
    </row>
    <row r="20933">
      <c r="A20933" s="7">
        <f t="shared" si="1"/>
        <v>18186</v>
      </c>
      <c r="B20933" s="8" t="s">
        <v>18427</v>
      </c>
      <c r="C20933" s="9" t="s">
        <v>83</v>
      </c>
    </row>
    <row r="20934">
      <c r="A20934" s="7">
        <f t="shared" si="1"/>
        <v>18187</v>
      </c>
      <c r="B20934" s="5" t="s">
        <v>18428</v>
      </c>
      <c r="C20934" s="6" t="s">
        <v>393</v>
      </c>
    </row>
    <row r="20935">
      <c r="A20935" s="7">
        <f t="shared" si="1"/>
        <v>18188</v>
      </c>
      <c r="B20935" s="5" t="s">
        <v>18429</v>
      </c>
      <c r="C20935" s="6" t="s">
        <v>32</v>
      </c>
    </row>
    <row r="20936">
      <c r="A20936" s="7">
        <f t="shared" si="1"/>
        <v>18189</v>
      </c>
      <c r="B20936" s="8" t="s">
        <v>18430</v>
      </c>
      <c r="C20936" s="9" t="s">
        <v>121</v>
      </c>
    </row>
    <row r="20937">
      <c r="A20937" s="7">
        <f t="shared" si="1"/>
        <v>18190</v>
      </c>
      <c r="B20937" s="5" t="s">
        <v>18431</v>
      </c>
      <c r="C20937" s="6" t="s">
        <v>1279</v>
      </c>
    </row>
    <row r="20938">
      <c r="A20938" s="7">
        <f t="shared" si="1"/>
        <v>18191</v>
      </c>
      <c r="B20938" s="5" t="s">
        <v>18432</v>
      </c>
      <c r="C20938" s="6" t="s">
        <v>621</v>
      </c>
    </row>
    <row r="20939">
      <c r="A20939" s="7">
        <f t="shared" si="1"/>
        <v>18192</v>
      </c>
      <c r="B20939" s="5" t="s">
        <v>18433</v>
      </c>
      <c r="C20939" s="6" t="s">
        <v>15</v>
      </c>
    </row>
    <row r="20940">
      <c r="A20940" s="7">
        <f t="shared" si="1"/>
        <v>18193</v>
      </c>
      <c r="B20940" s="8" t="s">
        <v>18434</v>
      </c>
      <c r="C20940" s="9" t="s">
        <v>815</v>
      </c>
    </row>
    <row r="20941">
      <c r="A20941" s="7">
        <f t="shared" si="1"/>
        <v>18194</v>
      </c>
      <c r="B20941" s="8" t="s">
        <v>18435</v>
      </c>
      <c r="C20941" s="9" t="s">
        <v>46</v>
      </c>
    </row>
    <row r="20942">
      <c r="A20942" s="7">
        <f t="shared" si="1"/>
        <v>18195</v>
      </c>
      <c r="B20942" s="8" t="s">
        <v>18436</v>
      </c>
      <c r="C20942" s="9" t="s">
        <v>65</v>
      </c>
    </row>
    <row r="20943">
      <c r="A20943" s="7">
        <f t="shared" si="1"/>
        <v>18196</v>
      </c>
      <c r="B20943" s="5" t="s">
        <v>18437</v>
      </c>
      <c r="C20943" s="6" t="s">
        <v>74</v>
      </c>
    </row>
    <row r="20944">
      <c r="A20944" s="7">
        <f t="shared" si="1"/>
        <v>18197</v>
      </c>
      <c r="B20944" s="5" t="s">
        <v>18438</v>
      </c>
      <c r="C20944" s="6" t="s">
        <v>4</v>
      </c>
    </row>
    <row r="20945">
      <c r="A20945" s="7">
        <f t="shared" si="1"/>
        <v>18198</v>
      </c>
      <c r="B20945" s="5" t="s">
        <v>18439</v>
      </c>
      <c r="C20945" s="6" t="s">
        <v>1007</v>
      </c>
    </row>
    <row r="20946">
      <c r="A20946" s="7">
        <f t="shared" si="1"/>
        <v>18199</v>
      </c>
      <c r="B20946" s="8" t="s">
        <v>18440</v>
      </c>
      <c r="C20946" s="9" t="s">
        <v>83</v>
      </c>
    </row>
    <row r="20947">
      <c r="A20947" s="7">
        <f t="shared" si="1"/>
        <v>18200</v>
      </c>
      <c r="B20947" s="5" t="s">
        <v>18441</v>
      </c>
      <c r="C20947" s="6" t="s">
        <v>1040</v>
      </c>
    </row>
    <row r="20948">
      <c r="A20948" s="7">
        <f t="shared" si="1"/>
        <v>18201</v>
      </c>
      <c r="B20948" s="5" t="s">
        <v>18442</v>
      </c>
      <c r="C20948" s="6" t="s">
        <v>727</v>
      </c>
    </row>
    <row r="20949">
      <c r="A20949" s="7">
        <f t="shared" si="1"/>
        <v>18202</v>
      </c>
      <c r="B20949" s="8" t="s">
        <v>18443</v>
      </c>
      <c r="C20949" s="9" t="s">
        <v>142</v>
      </c>
    </row>
    <row r="20950">
      <c r="A20950" s="7">
        <f t="shared" si="1"/>
        <v>18203</v>
      </c>
      <c r="B20950" s="5" t="s">
        <v>18444</v>
      </c>
      <c r="C20950" s="6" t="s">
        <v>1394</v>
      </c>
    </row>
    <row r="20951">
      <c r="A20951" s="7">
        <f t="shared" si="1"/>
        <v>18204</v>
      </c>
      <c r="B20951" s="5" t="s">
        <v>18445</v>
      </c>
      <c r="C20951" s="6" t="s">
        <v>1394</v>
      </c>
    </row>
    <row r="20952">
      <c r="A20952" s="7">
        <f t="shared" si="1"/>
        <v>18205</v>
      </c>
      <c r="B20952" s="8" t="s">
        <v>18446</v>
      </c>
      <c r="C20952" s="9" t="s">
        <v>818</v>
      </c>
    </row>
    <row r="20953">
      <c r="A20953" s="7">
        <f t="shared" si="1"/>
        <v>18206</v>
      </c>
      <c r="B20953" s="8" t="s">
        <v>18447</v>
      </c>
      <c r="C20953" s="9" t="s">
        <v>733</v>
      </c>
    </row>
    <row r="20954">
      <c r="A20954" s="7">
        <f t="shared" si="1"/>
        <v>18207</v>
      </c>
      <c r="B20954" s="5" t="s">
        <v>18448</v>
      </c>
      <c r="C20954" s="17" t="s">
        <v>1470</v>
      </c>
    </row>
    <row r="20955">
      <c r="A20955" s="7">
        <f t="shared" si="1"/>
        <v>18208</v>
      </c>
      <c r="B20955" s="5" t="s">
        <v>18449</v>
      </c>
      <c r="C20955" s="6" t="s">
        <v>1007</v>
      </c>
    </row>
    <row r="20956">
      <c r="A20956" s="7">
        <f t="shared" si="1"/>
        <v>18209</v>
      </c>
      <c r="B20956" s="8" t="s">
        <v>18450</v>
      </c>
      <c r="C20956" s="9" t="s">
        <v>46</v>
      </c>
    </row>
    <row r="20957">
      <c r="A20957" s="7">
        <f t="shared" si="1"/>
        <v>18210</v>
      </c>
      <c r="B20957" s="5" t="s">
        <v>18451</v>
      </c>
      <c r="C20957" s="6" t="s">
        <v>681</v>
      </c>
    </row>
    <row r="20958">
      <c r="A20958" s="7">
        <f t="shared" si="1"/>
        <v>18211</v>
      </c>
      <c r="B20958" s="5" t="s">
        <v>18452</v>
      </c>
      <c r="C20958" s="6" t="s">
        <v>681</v>
      </c>
    </row>
    <row r="20959">
      <c r="A20959" s="7">
        <f t="shared" si="1"/>
        <v>18212</v>
      </c>
      <c r="B20959" s="5" t="s">
        <v>18453</v>
      </c>
      <c r="C20959" s="6" t="s">
        <v>681</v>
      </c>
    </row>
    <row r="20960">
      <c r="A20960" s="7">
        <f t="shared" si="1"/>
        <v>18213</v>
      </c>
      <c r="B20960" s="5" t="s">
        <v>18454</v>
      </c>
      <c r="C20960" s="6" t="s">
        <v>547</v>
      </c>
    </row>
    <row r="20961">
      <c r="A20961" s="7">
        <f t="shared" si="1"/>
        <v>18214</v>
      </c>
      <c r="B20961" s="8" t="s">
        <v>18455</v>
      </c>
      <c r="C20961" s="9" t="s">
        <v>893</v>
      </c>
    </row>
    <row r="20962">
      <c r="A20962" s="7">
        <f t="shared" si="1"/>
        <v>18215</v>
      </c>
      <c r="B20962" s="8" t="s">
        <v>18456</v>
      </c>
      <c r="C20962" s="9" t="s">
        <v>88</v>
      </c>
    </row>
    <row r="20963">
      <c r="A20963" s="7">
        <f t="shared" si="1"/>
        <v>18216</v>
      </c>
      <c r="B20963" s="5" t="s">
        <v>18457</v>
      </c>
      <c r="C20963" s="6" t="s">
        <v>1394</v>
      </c>
    </row>
    <row r="20964">
      <c r="A20964" s="7">
        <f t="shared" si="1"/>
        <v>18217</v>
      </c>
      <c r="B20964" s="5" t="s">
        <v>18458</v>
      </c>
      <c r="C20964" s="6" t="s">
        <v>365</v>
      </c>
    </row>
    <row r="20965">
      <c r="A20965" s="7">
        <f t="shared" si="1"/>
        <v>18218</v>
      </c>
      <c r="B20965" s="5" t="s">
        <v>18459</v>
      </c>
      <c r="C20965" s="6" t="s">
        <v>610</v>
      </c>
    </row>
    <row r="20966">
      <c r="A20966" s="7">
        <f t="shared" si="1"/>
        <v>18219</v>
      </c>
      <c r="B20966" s="8" t="s">
        <v>18460</v>
      </c>
      <c r="C20966" s="9" t="s">
        <v>46</v>
      </c>
    </row>
    <row r="20967">
      <c r="A20967" s="7">
        <f t="shared" si="1"/>
        <v>18220</v>
      </c>
      <c r="B20967" s="8" t="s">
        <v>18461</v>
      </c>
      <c r="C20967" s="6" t="s">
        <v>324</v>
      </c>
    </row>
    <row r="20968">
      <c r="A20968" s="7">
        <f t="shared" si="1"/>
        <v>18220</v>
      </c>
      <c r="B20968" s="8" t="s">
        <v>18461</v>
      </c>
      <c r="C20968" s="9" t="s">
        <v>25</v>
      </c>
    </row>
    <row r="20969">
      <c r="A20969" s="7">
        <f t="shared" si="1"/>
        <v>18221</v>
      </c>
      <c r="B20969" s="8" t="s">
        <v>18462</v>
      </c>
      <c r="C20969" s="9" t="s">
        <v>52</v>
      </c>
    </row>
    <row r="20970">
      <c r="A20970" s="7">
        <f t="shared" si="1"/>
        <v>18222</v>
      </c>
      <c r="B20970" s="8" t="s">
        <v>18463</v>
      </c>
      <c r="C20970" s="9" t="s">
        <v>733</v>
      </c>
    </row>
    <row r="20971">
      <c r="A20971" s="7">
        <f t="shared" si="1"/>
        <v>18223</v>
      </c>
      <c r="B20971" s="8" t="s">
        <v>18464</v>
      </c>
      <c r="C20971" s="9" t="s">
        <v>502</v>
      </c>
    </row>
    <row r="20972">
      <c r="A20972" s="7">
        <f t="shared" si="1"/>
        <v>18224</v>
      </c>
      <c r="B20972" s="8" t="s">
        <v>18465</v>
      </c>
      <c r="C20972" s="9" t="s">
        <v>88</v>
      </c>
    </row>
    <row r="20973">
      <c r="A20973" s="7">
        <f t="shared" si="1"/>
        <v>18225</v>
      </c>
      <c r="B20973" s="8" t="s">
        <v>18466</v>
      </c>
      <c r="C20973" s="9" t="s">
        <v>733</v>
      </c>
    </row>
    <row r="20974">
      <c r="A20974" s="7">
        <f t="shared" si="1"/>
        <v>18226</v>
      </c>
      <c r="B20974" s="8" t="s">
        <v>18467</v>
      </c>
      <c r="C20974" s="9" t="s">
        <v>893</v>
      </c>
    </row>
    <row r="20975">
      <c r="A20975" s="7">
        <f t="shared" si="1"/>
        <v>18227</v>
      </c>
      <c r="B20975" s="8" t="s">
        <v>18468</v>
      </c>
      <c r="C20975" s="9" t="s">
        <v>502</v>
      </c>
    </row>
    <row r="20976">
      <c r="A20976" s="7">
        <f t="shared" si="1"/>
        <v>18228</v>
      </c>
      <c r="B20976" s="8" t="s">
        <v>18469</v>
      </c>
      <c r="C20976" s="9" t="s">
        <v>733</v>
      </c>
    </row>
    <row r="20977">
      <c r="A20977" s="7">
        <f t="shared" si="1"/>
        <v>18229</v>
      </c>
      <c r="B20977" s="5" t="s">
        <v>18470</v>
      </c>
      <c r="C20977" s="6" t="s">
        <v>452</v>
      </c>
    </row>
    <row r="20978">
      <c r="A20978" s="7">
        <f t="shared" si="1"/>
        <v>18230</v>
      </c>
      <c r="B20978" s="8" t="s">
        <v>18471</v>
      </c>
      <c r="C20978" s="9" t="s">
        <v>547</v>
      </c>
    </row>
    <row r="20979">
      <c r="A20979" s="7">
        <f t="shared" si="1"/>
        <v>18231</v>
      </c>
      <c r="B20979" s="5" t="s">
        <v>18472</v>
      </c>
      <c r="C20979" s="6" t="s">
        <v>78</v>
      </c>
    </row>
    <row r="20980">
      <c r="A20980" s="7">
        <f t="shared" si="1"/>
        <v>18232</v>
      </c>
      <c r="B20980" s="5" t="s">
        <v>18473</v>
      </c>
      <c r="C20980" s="6" t="s">
        <v>437</v>
      </c>
    </row>
    <row r="20981">
      <c r="A20981" s="7">
        <f t="shared" si="1"/>
        <v>18233</v>
      </c>
      <c r="B20981" s="8" t="s">
        <v>18474</v>
      </c>
      <c r="C20981" s="9" t="s">
        <v>121</v>
      </c>
    </row>
    <row r="20982">
      <c r="A20982" s="7">
        <f t="shared" si="1"/>
        <v>18234</v>
      </c>
      <c r="B20982" s="16" t="s">
        <v>18475</v>
      </c>
      <c r="C20982" s="6" t="s">
        <v>1235</v>
      </c>
    </row>
    <row r="20983">
      <c r="A20983" s="7">
        <f t="shared" si="1"/>
        <v>18235</v>
      </c>
      <c r="B20983" s="5" t="s">
        <v>18476</v>
      </c>
      <c r="C20983" s="6" t="s">
        <v>6</v>
      </c>
    </row>
    <row r="20984">
      <c r="A20984" s="7">
        <f t="shared" si="1"/>
        <v>18236</v>
      </c>
      <c r="B20984" s="8" t="s">
        <v>18477</v>
      </c>
      <c r="C20984" s="9" t="s">
        <v>733</v>
      </c>
    </row>
    <row r="20985">
      <c r="A20985" s="7">
        <f t="shared" si="1"/>
        <v>18237</v>
      </c>
      <c r="B20985" s="5" t="s">
        <v>18478</v>
      </c>
      <c r="C20985" s="6" t="s">
        <v>603</v>
      </c>
    </row>
    <row r="20986">
      <c r="A20986" s="7">
        <f t="shared" si="1"/>
        <v>18238</v>
      </c>
      <c r="B20986" s="8" t="s">
        <v>18479</v>
      </c>
      <c r="C20986" s="9" t="s">
        <v>733</v>
      </c>
    </row>
    <row r="20987">
      <c r="A20987" s="7">
        <f t="shared" si="1"/>
        <v>18239</v>
      </c>
      <c r="B20987" s="8" t="s">
        <v>18480</v>
      </c>
      <c r="C20987" s="9" t="s">
        <v>25</v>
      </c>
    </row>
    <row r="20988">
      <c r="A20988" s="7">
        <f t="shared" si="1"/>
        <v>18240</v>
      </c>
      <c r="B20988" s="8" t="s">
        <v>18481</v>
      </c>
      <c r="C20988" s="9" t="s">
        <v>40</v>
      </c>
    </row>
    <row r="20989">
      <c r="A20989" s="7">
        <f t="shared" si="1"/>
        <v>18241</v>
      </c>
      <c r="B20989" s="8" t="s">
        <v>18482</v>
      </c>
      <c r="C20989" s="9" t="s">
        <v>42</v>
      </c>
    </row>
    <row r="20990">
      <c r="A20990" s="7">
        <f t="shared" si="1"/>
        <v>18242</v>
      </c>
      <c r="B20990" s="8" t="s">
        <v>18483</v>
      </c>
      <c r="C20990" s="9" t="s">
        <v>547</v>
      </c>
    </row>
    <row r="20991">
      <c r="A20991" s="7">
        <f t="shared" si="1"/>
        <v>18243</v>
      </c>
      <c r="B20991" s="5" t="s">
        <v>18484</v>
      </c>
      <c r="C20991" s="6" t="s">
        <v>780</v>
      </c>
    </row>
    <row r="20992">
      <c r="A20992" s="7">
        <f t="shared" si="1"/>
        <v>18243</v>
      </c>
      <c r="B20992" s="5" t="s">
        <v>18484</v>
      </c>
      <c r="C20992" s="6" t="s">
        <v>650</v>
      </c>
    </row>
    <row r="20993">
      <c r="A20993" s="7">
        <f t="shared" si="1"/>
        <v>18244</v>
      </c>
      <c r="B20993" s="5" t="s">
        <v>18485</v>
      </c>
      <c r="C20993" s="6" t="s">
        <v>467</v>
      </c>
    </row>
    <row r="20994">
      <c r="A20994" s="7">
        <f t="shared" si="1"/>
        <v>18245</v>
      </c>
      <c r="B20994" s="5" t="s">
        <v>18486</v>
      </c>
      <c r="C20994" s="6" t="s">
        <v>324</v>
      </c>
    </row>
    <row r="20995">
      <c r="A20995" s="7">
        <f t="shared" si="1"/>
        <v>18246</v>
      </c>
      <c r="B20995" s="8" t="s">
        <v>18487</v>
      </c>
      <c r="C20995" s="6" t="s">
        <v>324</v>
      </c>
    </row>
    <row r="20996">
      <c r="A20996" s="7">
        <f t="shared" si="1"/>
        <v>18247</v>
      </c>
      <c r="B20996" s="8" t="s">
        <v>18488</v>
      </c>
      <c r="C20996" s="9" t="s">
        <v>25</v>
      </c>
    </row>
    <row r="20997">
      <c r="A20997" s="7">
        <f t="shared" si="1"/>
        <v>18248</v>
      </c>
      <c r="B20997" s="5" t="s">
        <v>18489</v>
      </c>
      <c r="C20997" s="6" t="s">
        <v>655</v>
      </c>
    </row>
    <row r="20998">
      <c r="A20998" s="7">
        <f t="shared" si="1"/>
        <v>18248</v>
      </c>
      <c r="B20998" s="5" t="s">
        <v>18489</v>
      </c>
      <c r="C20998" s="6" t="s">
        <v>18490</v>
      </c>
    </row>
    <row r="20999">
      <c r="A20999" s="7">
        <f t="shared" si="1"/>
        <v>18249</v>
      </c>
      <c r="B20999" s="5" t="s">
        <v>18491</v>
      </c>
      <c r="C20999" s="6" t="s">
        <v>989</v>
      </c>
    </row>
    <row r="21000">
      <c r="A21000" s="7">
        <f t="shared" si="1"/>
        <v>18250</v>
      </c>
      <c r="B21000" s="8" t="s">
        <v>18492</v>
      </c>
      <c r="C21000" s="9" t="s">
        <v>52</v>
      </c>
    </row>
    <row r="21001">
      <c r="A21001" s="7">
        <f t="shared" si="1"/>
        <v>18251</v>
      </c>
      <c r="B21001" s="8" t="s">
        <v>18493</v>
      </c>
      <c r="C21001" s="9" t="s">
        <v>547</v>
      </c>
    </row>
    <row r="21002">
      <c r="A21002" s="7">
        <f t="shared" si="1"/>
        <v>18252</v>
      </c>
      <c r="B21002" s="5" t="s">
        <v>18494</v>
      </c>
      <c r="C21002" s="6" t="s">
        <v>324</v>
      </c>
    </row>
    <row r="21003">
      <c r="A21003" s="7">
        <f t="shared" si="1"/>
        <v>18253</v>
      </c>
      <c r="B21003" s="5" t="s">
        <v>18495</v>
      </c>
      <c r="C21003" s="6" t="s">
        <v>324</v>
      </c>
    </row>
    <row r="21004">
      <c r="A21004" s="7">
        <f t="shared" si="1"/>
        <v>18254</v>
      </c>
      <c r="B21004" s="5" t="s">
        <v>18496</v>
      </c>
      <c r="C21004" s="6" t="s">
        <v>324</v>
      </c>
    </row>
    <row r="21005">
      <c r="A21005" s="7">
        <f t="shared" si="1"/>
        <v>18255</v>
      </c>
      <c r="B21005" s="8" t="s">
        <v>18497</v>
      </c>
      <c r="C21005" s="9" t="s">
        <v>835</v>
      </c>
    </row>
    <row r="21006">
      <c r="A21006" s="7">
        <f t="shared" si="1"/>
        <v>18256</v>
      </c>
      <c r="B21006" s="5" t="s">
        <v>18498</v>
      </c>
      <c r="C21006" s="6" t="s">
        <v>362</v>
      </c>
    </row>
    <row r="21007">
      <c r="A21007" s="7">
        <f t="shared" si="1"/>
        <v>18257</v>
      </c>
      <c r="B21007" s="5" t="s">
        <v>18499</v>
      </c>
      <c r="C21007" s="6" t="s">
        <v>1207</v>
      </c>
    </row>
    <row r="21008">
      <c r="A21008" s="7">
        <f t="shared" si="1"/>
        <v>18258</v>
      </c>
      <c r="B21008" s="5" t="s">
        <v>18500</v>
      </c>
      <c r="C21008" s="6" t="s">
        <v>765</v>
      </c>
    </row>
    <row r="21009">
      <c r="A21009" s="7">
        <f t="shared" si="1"/>
        <v>18259</v>
      </c>
      <c r="B21009" s="5" t="s">
        <v>18501</v>
      </c>
      <c r="C21009" s="17" t="s">
        <v>1470</v>
      </c>
    </row>
    <row r="21010">
      <c r="A21010" s="7">
        <f t="shared" si="1"/>
        <v>18260</v>
      </c>
      <c r="B21010" s="8" t="s">
        <v>18502</v>
      </c>
      <c r="C21010" s="9" t="s">
        <v>52</v>
      </c>
    </row>
    <row r="21011">
      <c r="A21011" s="7">
        <f t="shared" si="1"/>
        <v>18261</v>
      </c>
      <c r="B21011" s="8" t="s">
        <v>18503</v>
      </c>
      <c r="C21011" s="9" t="s">
        <v>52</v>
      </c>
    </row>
    <row r="21012">
      <c r="A21012" s="7">
        <f t="shared" si="1"/>
        <v>18262</v>
      </c>
      <c r="B21012" s="8" t="s">
        <v>18504</v>
      </c>
      <c r="C21012" s="6" t="s">
        <v>324</v>
      </c>
    </row>
    <row r="21013">
      <c r="A21013" s="7">
        <f t="shared" si="1"/>
        <v>18262</v>
      </c>
      <c r="B21013" s="8" t="s">
        <v>18504</v>
      </c>
      <c r="C21013" s="9" t="s">
        <v>25</v>
      </c>
    </row>
    <row r="21014">
      <c r="A21014" s="7">
        <f t="shared" si="1"/>
        <v>18263</v>
      </c>
      <c r="B21014" s="5" t="s">
        <v>18505</v>
      </c>
      <c r="C21014" s="6" t="s">
        <v>74</v>
      </c>
    </row>
    <row r="21015">
      <c r="A21015" s="7">
        <f t="shared" si="1"/>
        <v>18264</v>
      </c>
      <c r="B21015" s="8" t="s">
        <v>18506</v>
      </c>
      <c r="C21015" s="9" t="s">
        <v>728</v>
      </c>
    </row>
    <row r="21016">
      <c r="A21016" s="7">
        <f t="shared" si="1"/>
        <v>18265</v>
      </c>
      <c r="B21016" s="8" t="s">
        <v>18507</v>
      </c>
      <c r="C21016" s="9" t="s">
        <v>52</v>
      </c>
    </row>
    <row r="21017">
      <c r="A21017" s="7">
        <f t="shared" si="1"/>
        <v>18266</v>
      </c>
      <c r="B21017" s="5" t="s">
        <v>18508</v>
      </c>
      <c r="C21017" s="6" t="s">
        <v>74</v>
      </c>
    </row>
    <row r="21018">
      <c r="A21018" s="7">
        <f t="shared" si="1"/>
        <v>18267</v>
      </c>
      <c r="B21018" s="8" t="s">
        <v>18509</v>
      </c>
      <c r="C21018" s="9" t="s">
        <v>835</v>
      </c>
    </row>
    <row r="21019">
      <c r="A21019" s="7">
        <f t="shared" si="1"/>
        <v>18268</v>
      </c>
      <c r="B21019" s="5" t="s">
        <v>18510</v>
      </c>
      <c r="C21019" s="6" t="s">
        <v>324</v>
      </c>
    </row>
    <row r="21020">
      <c r="A21020" s="7">
        <f t="shared" si="1"/>
        <v>18269</v>
      </c>
      <c r="B21020" s="5" t="s">
        <v>18511</v>
      </c>
      <c r="C21020" s="6" t="s">
        <v>1040</v>
      </c>
    </row>
    <row r="21021">
      <c r="A21021" s="7">
        <f t="shared" si="1"/>
        <v>18270</v>
      </c>
      <c r="B21021" s="5" t="s">
        <v>18512</v>
      </c>
      <c r="C21021" s="6" t="s">
        <v>479</v>
      </c>
    </row>
    <row r="21022">
      <c r="A21022" s="7">
        <f t="shared" si="1"/>
        <v>18270</v>
      </c>
      <c r="B21022" s="5" t="s">
        <v>18512</v>
      </c>
      <c r="C21022" s="6" t="s">
        <v>655</v>
      </c>
    </row>
    <row r="21023">
      <c r="A21023" s="7">
        <f t="shared" si="1"/>
        <v>18271</v>
      </c>
      <c r="B21023" s="5" t="s">
        <v>18513</v>
      </c>
      <c r="C21023" s="6" t="s">
        <v>621</v>
      </c>
    </row>
    <row r="21024">
      <c r="A21024" s="7">
        <f t="shared" si="1"/>
        <v>18272</v>
      </c>
      <c r="B21024" s="8" t="s">
        <v>18514</v>
      </c>
      <c r="C21024" s="9" t="s">
        <v>547</v>
      </c>
    </row>
    <row r="21025">
      <c r="A21025" s="7">
        <f t="shared" si="1"/>
        <v>18273</v>
      </c>
      <c r="B21025" s="8" t="s">
        <v>18515</v>
      </c>
      <c r="C21025" s="9" t="s">
        <v>83</v>
      </c>
    </row>
    <row r="21026">
      <c r="A21026" s="7">
        <f t="shared" si="1"/>
        <v>18274</v>
      </c>
      <c r="B21026" s="5" t="s">
        <v>18516</v>
      </c>
      <c r="C21026" s="6" t="s">
        <v>393</v>
      </c>
    </row>
    <row r="21027">
      <c r="A21027" s="7">
        <f t="shared" si="1"/>
        <v>18275</v>
      </c>
      <c r="B21027" s="5" t="s">
        <v>18517</v>
      </c>
      <c r="C21027" s="6" t="s">
        <v>393</v>
      </c>
    </row>
    <row r="21028">
      <c r="A21028" s="7">
        <f t="shared" si="1"/>
        <v>18276</v>
      </c>
      <c r="B21028" s="8" t="s">
        <v>18518</v>
      </c>
      <c r="C21028" s="9" t="s">
        <v>893</v>
      </c>
    </row>
    <row r="21029">
      <c r="A21029" s="7">
        <f t="shared" si="1"/>
        <v>18277</v>
      </c>
      <c r="B21029" s="8" t="s">
        <v>18519</v>
      </c>
      <c r="C21029" s="9" t="s">
        <v>24</v>
      </c>
    </row>
    <row r="21030">
      <c r="A21030" s="7">
        <f t="shared" si="1"/>
        <v>18278</v>
      </c>
      <c r="B21030" s="8" t="s">
        <v>18520</v>
      </c>
      <c r="C21030" s="9" t="s">
        <v>25</v>
      </c>
    </row>
    <row r="21031">
      <c r="A21031" s="7">
        <f t="shared" si="1"/>
        <v>18279</v>
      </c>
      <c r="B21031" s="8" t="s">
        <v>18521</v>
      </c>
      <c r="C21031" s="9" t="s">
        <v>893</v>
      </c>
    </row>
    <row r="21032">
      <c r="A21032" s="7">
        <f t="shared" si="1"/>
        <v>18280</v>
      </c>
      <c r="B21032" s="5" t="s">
        <v>18522</v>
      </c>
      <c r="C21032" s="6" t="s">
        <v>1376</v>
      </c>
    </row>
    <row r="21033">
      <c r="A21033" s="7">
        <f t="shared" si="1"/>
        <v>18281</v>
      </c>
      <c r="B21033" s="5" t="s">
        <v>18523</v>
      </c>
      <c r="C21033" s="6" t="s">
        <v>326</v>
      </c>
    </row>
    <row r="21034">
      <c r="A21034" s="7">
        <f t="shared" si="1"/>
        <v>18282</v>
      </c>
      <c r="B21034" s="5" t="s">
        <v>18524</v>
      </c>
      <c r="C21034" s="6" t="s">
        <v>346</v>
      </c>
    </row>
    <row r="21035">
      <c r="A21035" s="7">
        <f t="shared" si="1"/>
        <v>18283</v>
      </c>
      <c r="B21035" s="8" t="s">
        <v>18525</v>
      </c>
      <c r="C21035" s="9" t="s">
        <v>64</v>
      </c>
    </row>
    <row r="21036">
      <c r="A21036" s="7">
        <f t="shared" si="1"/>
        <v>18284</v>
      </c>
      <c r="B21036" s="5" t="s">
        <v>18526</v>
      </c>
      <c r="C21036" s="6" t="s">
        <v>1223</v>
      </c>
    </row>
    <row r="21037">
      <c r="A21037" s="7">
        <f t="shared" si="1"/>
        <v>18285</v>
      </c>
      <c r="B21037" s="5" t="s">
        <v>18527</v>
      </c>
      <c r="C21037" s="6" t="s">
        <v>621</v>
      </c>
    </row>
    <row r="21038">
      <c r="A21038" s="7">
        <f t="shared" si="1"/>
        <v>18286</v>
      </c>
      <c r="B21038" s="5" t="s">
        <v>18528</v>
      </c>
      <c r="C21038" s="6" t="s">
        <v>267</v>
      </c>
    </row>
    <row r="21039">
      <c r="A21039" s="7">
        <f t="shared" si="1"/>
        <v>18286</v>
      </c>
      <c r="B21039" s="5" t="s">
        <v>18528</v>
      </c>
      <c r="C21039" s="6" t="s">
        <v>91</v>
      </c>
    </row>
    <row r="21040">
      <c r="A21040" s="7">
        <f t="shared" si="1"/>
        <v>18287</v>
      </c>
      <c r="B21040" s="8" t="s">
        <v>18529</v>
      </c>
      <c r="C21040" s="9" t="s">
        <v>60</v>
      </c>
    </row>
    <row r="21041">
      <c r="A21041" s="7">
        <f t="shared" si="1"/>
        <v>18287</v>
      </c>
      <c r="B21041" s="8" t="s">
        <v>18529</v>
      </c>
      <c r="C21041" s="9" t="s">
        <v>142</v>
      </c>
    </row>
    <row r="21042">
      <c r="A21042" s="7">
        <f t="shared" si="1"/>
        <v>18288</v>
      </c>
      <c r="B21042" s="8" t="s">
        <v>18530</v>
      </c>
      <c r="C21042" s="9" t="s">
        <v>142</v>
      </c>
    </row>
    <row r="21043">
      <c r="A21043" s="7">
        <f t="shared" si="1"/>
        <v>18289</v>
      </c>
      <c r="B21043" s="5" t="s">
        <v>18531</v>
      </c>
      <c r="C21043" s="6" t="s">
        <v>681</v>
      </c>
    </row>
    <row r="21044">
      <c r="A21044" s="7">
        <f t="shared" si="1"/>
        <v>18290</v>
      </c>
      <c r="B21044" s="5" t="s">
        <v>18532</v>
      </c>
      <c r="C21044" s="6" t="s">
        <v>4</v>
      </c>
    </row>
    <row r="21045">
      <c r="A21045" s="7">
        <f t="shared" si="1"/>
        <v>18291</v>
      </c>
      <c r="B21045" s="8" t="s">
        <v>18533</v>
      </c>
      <c r="C21045" s="6" t="s">
        <v>10746</v>
      </c>
    </row>
    <row r="21046">
      <c r="A21046" s="7">
        <f t="shared" si="1"/>
        <v>18291</v>
      </c>
      <c r="B21046" s="8" t="s">
        <v>18533</v>
      </c>
      <c r="C21046" s="6" t="s">
        <v>179</v>
      </c>
    </row>
    <row r="21047">
      <c r="A21047" s="7">
        <f t="shared" si="1"/>
        <v>18291</v>
      </c>
      <c r="B21047" s="8" t="s">
        <v>18533</v>
      </c>
      <c r="C21047" s="9" t="s">
        <v>25</v>
      </c>
    </row>
    <row r="21048">
      <c r="A21048" s="7">
        <f t="shared" si="1"/>
        <v>18292</v>
      </c>
      <c r="B21048" s="5" t="s">
        <v>18534</v>
      </c>
      <c r="C21048" s="6" t="s">
        <v>681</v>
      </c>
    </row>
    <row r="21049">
      <c r="A21049" s="7">
        <f t="shared" si="1"/>
        <v>18293</v>
      </c>
      <c r="B21049" s="5" t="s">
        <v>18535</v>
      </c>
      <c r="C21049" s="6" t="s">
        <v>681</v>
      </c>
    </row>
    <row r="21050">
      <c r="A21050" s="7">
        <f t="shared" si="1"/>
        <v>18294</v>
      </c>
      <c r="B21050" s="5" t="s">
        <v>18536</v>
      </c>
      <c r="C21050" s="6" t="s">
        <v>681</v>
      </c>
    </row>
    <row r="21051">
      <c r="A21051" s="7">
        <f t="shared" si="1"/>
        <v>18295</v>
      </c>
      <c r="B21051" s="5" t="s">
        <v>18537</v>
      </c>
      <c r="C21051" s="6" t="s">
        <v>727</v>
      </c>
    </row>
    <row r="21052">
      <c r="A21052" s="7">
        <f t="shared" si="1"/>
        <v>18295</v>
      </c>
      <c r="B21052" s="8" t="s">
        <v>18537</v>
      </c>
      <c r="C21052" s="9" t="s">
        <v>547</v>
      </c>
    </row>
    <row r="21053">
      <c r="A21053" s="7">
        <f t="shared" si="1"/>
        <v>18296</v>
      </c>
      <c r="B21053" s="5" t="s">
        <v>18538</v>
      </c>
      <c r="C21053" s="6" t="s">
        <v>681</v>
      </c>
    </row>
    <row r="21054">
      <c r="A21054" s="7">
        <f t="shared" si="1"/>
        <v>18297</v>
      </c>
      <c r="B21054" s="5" t="s">
        <v>18539</v>
      </c>
      <c r="C21054" s="6" t="s">
        <v>727</v>
      </c>
    </row>
    <row r="21055">
      <c r="A21055" s="7">
        <f t="shared" si="1"/>
        <v>18298</v>
      </c>
      <c r="B21055" s="5" t="s">
        <v>18540</v>
      </c>
      <c r="C21055" s="6" t="s">
        <v>727</v>
      </c>
    </row>
    <row r="21056">
      <c r="A21056" s="7">
        <f t="shared" si="1"/>
        <v>18299</v>
      </c>
      <c r="B21056" s="5" t="s">
        <v>18541</v>
      </c>
      <c r="C21056" s="6" t="s">
        <v>681</v>
      </c>
    </row>
    <row r="21057">
      <c r="A21057" s="7">
        <f t="shared" si="1"/>
        <v>18300</v>
      </c>
      <c r="B21057" s="5" t="s">
        <v>18542</v>
      </c>
      <c r="C21057" s="6" t="s">
        <v>681</v>
      </c>
    </row>
    <row r="21058">
      <c r="A21058" s="7">
        <f t="shared" si="1"/>
        <v>18301</v>
      </c>
      <c r="B21058" s="5" t="s">
        <v>18543</v>
      </c>
      <c r="C21058" s="6" t="s">
        <v>714</v>
      </c>
    </row>
    <row r="21059">
      <c r="A21059" s="7">
        <f t="shared" si="1"/>
        <v>18302</v>
      </c>
      <c r="B21059" s="5" t="s">
        <v>18544</v>
      </c>
      <c r="C21059" s="6" t="s">
        <v>681</v>
      </c>
    </row>
    <row r="21060">
      <c r="A21060" s="7">
        <f t="shared" si="1"/>
        <v>18303</v>
      </c>
      <c r="B21060" s="5" t="s">
        <v>18545</v>
      </c>
      <c r="C21060" s="6" t="s">
        <v>727</v>
      </c>
    </row>
    <row r="21061">
      <c r="A21061" s="7">
        <f t="shared" si="1"/>
        <v>18304</v>
      </c>
      <c r="B21061" s="5" t="s">
        <v>18546</v>
      </c>
      <c r="C21061" s="6" t="s">
        <v>681</v>
      </c>
    </row>
    <row r="21062">
      <c r="A21062" s="7">
        <f t="shared" si="1"/>
        <v>18305</v>
      </c>
      <c r="B21062" s="5" t="s">
        <v>18547</v>
      </c>
      <c r="C21062" s="6" t="s">
        <v>681</v>
      </c>
    </row>
    <row r="21063">
      <c r="A21063" s="7">
        <f t="shared" si="1"/>
        <v>18306</v>
      </c>
      <c r="B21063" s="5" t="s">
        <v>18548</v>
      </c>
      <c r="C21063" s="6" t="s">
        <v>681</v>
      </c>
    </row>
    <row r="21064">
      <c r="A21064" s="7">
        <f t="shared" si="1"/>
        <v>18307</v>
      </c>
      <c r="B21064" s="5" t="s">
        <v>18549</v>
      </c>
      <c r="C21064" s="6" t="s">
        <v>681</v>
      </c>
    </row>
    <row r="21065">
      <c r="A21065" s="7">
        <f t="shared" si="1"/>
        <v>18308</v>
      </c>
      <c r="B21065" s="5" t="s">
        <v>18550</v>
      </c>
      <c r="C21065" s="6" t="s">
        <v>655</v>
      </c>
    </row>
    <row r="21066">
      <c r="A21066" s="7">
        <f t="shared" si="1"/>
        <v>18308</v>
      </c>
      <c r="B21066" s="5" t="s">
        <v>18550</v>
      </c>
      <c r="C21066" s="6" t="s">
        <v>5004</v>
      </c>
    </row>
    <row r="21067">
      <c r="A21067" s="7">
        <f t="shared" si="1"/>
        <v>18309</v>
      </c>
      <c r="B21067" s="5" t="s">
        <v>18551</v>
      </c>
      <c r="C21067" s="6" t="s">
        <v>324</v>
      </c>
    </row>
    <row r="21068">
      <c r="A21068" s="7">
        <f t="shared" si="1"/>
        <v>18309</v>
      </c>
      <c r="B21068" s="5" t="s">
        <v>18551</v>
      </c>
      <c r="C21068" s="6" t="s">
        <v>25</v>
      </c>
    </row>
    <row r="21069">
      <c r="A21069" s="7">
        <f t="shared" si="1"/>
        <v>18310</v>
      </c>
      <c r="B21069" s="5" t="s">
        <v>18552</v>
      </c>
      <c r="C21069" s="6" t="s">
        <v>798</v>
      </c>
    </row>
    <row r="21070">
      <c r="A21070" s="7">
        <f t="shared" si="1"/>
        <v>18311</v>
      </c>
      <c r="B21070" s="5" t="s">
        <v>18553</v>
      </c>
      <c r="C21070" s="6" t="s">
        <v>798</v>
      </c>
    </row>
    <row r="21071">
      <c r="A21071" s="7">
        <f t="shared" si="1"/>
        <v>18312</v>
      </c>
      <c r="B21071" s="5" t="s">
        <v>18554</v>
      </c>
      <c r="C21071" s="6" t="s">
        <v>2549</v>
      </c>
    </row>
    <row r="21072">
      <c r="A21072" s="7">
        <f t="shared" si="1"/>
        <v>18313</v>
      </c>
      <c r="B21072" s="5" t="s">
        <v>18555</v>
      </c>
      <c r="C21072" s="6" t="s">
        <v>2549</v>
      </c>
    </row>
    <row r="21073">
      <c r="A21073" s="7">
        <f t="shared" si="1"/>
        <v>18314</v>
      </c>
      <c r="B21073" s="8" t="s">
        <v>18556</v>
      </c>
      <c r="C21073" s="6" t="s">
        <v>179</v>
      </c>
    </row>
    <row r="21074">
      <c r="A21074" s="7">
        <f t="shared" si="1"/>
        <v>18314</v>
      </c>
      <c r="B21074" s="8" t="s">
        <v>18556</v>
      </c>
      <c r="C21074" s="9" t="s">
        <v>60</v>
      </c>
    </row>
    <row r="21075">
      <c r="A21075" s="7">
        <f t="shared" si="1"/>
        <v>18315</v>
      </c>
      <c r="B21075" s="8" t="s">
        <v>18557</v>
      </c>
      <c r="C21075" s="9" t="s">
        <v>52</v>
      </c>
    </row>
    <row r="21076">
      <c r="A21076" s="7">
        <f t="shared" si="1"/>
        <v>18316</v>
      </c>
      <c r="B21076" s="5" t="s">
        <v>18558</v>
      </c>
      <c r="C21076" s="6" t="s">
        <v>1376</v>
      </c>
    </row>
    <row r="21077">
      <c r="A21077" s="7">
        <f t="shared" si="1"/>
        <v>18317</v>
      </c>
      <c r="B21077" s="5" t="s">
        <v>18559</v>
      </c>
      <c r="C21077" s="6" t="s">
        <v>328</v>
      </c>
    </row>
    <row r="21078">
      <c r="A21078" s="7">
        <f t="shared" si="1"/>
        <v>18317</v>
      </c>
      <c r="B21078" s="5" t="s">
        <v>18559</v>
      </c>
      <c r="C21078" s="6" t="s">
        <v>11797</v>
      </c>
    </row>
    <row r="21079">
      <c r="A21079" s="7">
        <f t="shared" si="1"/>
        <v>18318</v>
      </c>
      <c r="B21079" s="5" t="s">
        <v>18560</v>
      </c>
      <c r="C21079" s="6" t="s">
        <v>1376</v>
      </c>
    </row>
    <row r="21080">
      <c r="A21080" s="7">
        <f t="shared" si="1"/>
        <v>18319</v>
      </c>
      <c r="B21080" s="5" t="s">
        <v>18561</v>
      </c>
      <c r="C21080" s="6" t="s">
        <v>610</v>
      </c>
    </row>
    <row r="21081">
      <c r="A21081" s="7">
        <f t="shared" si="1"/>
        <v>18320</v>
      </c>
      <c r="B21081" s="8" t="s">
        <v>18562</v>
      </c>
      <c r="C21081" s="9" t="s">
        <v>399</v>
      </c>
    </row>
    <row r="21082">
      <c r="A21082" s="7">
        <f t="shared" si="1"/>
        <v>18321</v>
      </c>
      <c r="B21082" s="5" t="s">
        <v>18563</v>
      </c>
      <c r="C21082" s="6" t="s">
        <v>1394</v>
      </c>
    </row>
    <row r="21083">
      <c r="A21083" s="7">
        <f t="shared" si="1"/>
        <v>18322</v>
      </c>
      <c r="B21083" s="8" t="s">
        <v>18564</v>
      </c>
      <c r="C21083" s="9" t="s">
        <v>1334</v>
      </c>
    </row>
    <row r="21084">
      <c r="A21084" s="7">
        <f t="shared" si="1"/>
        <v>18323</v>
      </c>
      <c r="B21084" s="5" t="s">
        <v>18565</v>
      </c>
      <c r="C21084" s="6" t="s">
        <v>59</v>
      </c>
    </row>
    <row r="21085">
      <c r="A21085" s="7">
        <f t="shared" si="1"/>
        <v>18324</v>
      </c>
      <c r="B21085" s="5" t="s">
        <v>18566</v>
      </c>
      <c r="C21085" s="6" t="s">
        <v>393</v>
      </c>
    </row>
    <row r="21086">
      <c r="A21086" s="7">
        <f t="shared" si="1"/>
        <v>18325</v>
      </c>
      <c r="B21086" s="5" t="s">
        <v>18567</v>
      </c>
      <c r="C21086" s="6" t="s">
        <v>393</v>
      </c>
    </row>
    <row r="21087">
      <c r="A21087" s="7">
        <f t="shared" si="1"/>
        <v>18326</v>
      </c>
      <c r="B21087" s="8" t="s">
        <v>18568</v>
      </c>
      <c r="C21087" s="9" t="s">
        <v>25</v>
      </c>
    </row>
    <row r="21088">
      <c r="A21088" s="7">
        <f t="shared" si="1"/>
        <v>18326</v>
      </c>
      <c r="B21088" s="8" t="s">
        <v>18568</v>
      </c>
      <c r="C21088" s="9" t="s">
        <v>24</v>
      </c>
    </row>
    <row r="21089">
      <c r="A21089" s="7">
        <f t="shared" si="1"/>
        <v>18327</v>
      </c>
      <c r="B21089" s="8" t="s">
        <v>18569</v>
      </c>
      <c r="C21089" s="9" t="s">
        <v>25</v>
      </c>
    </row>
    <row r="21090">
      <c r="A21090" s="7">
        <f t="shared" si="1"/>
        <v>18328</v>
      </c>
      <c r="B21090" s="8" t="s">
        <v>18570</v>
      </c>
      <c r="C21090" s="9" t="s">
        <v>25</v>
      </c>
    </row>
    <row r="21091">
      <c r="A21091" s="7">
        <f t="shared" si="1"/>
        <v>18329</v>
      </c>
      <c r="B21091" s="8" t="s">
        <v>18571</v>
      </c>
      <c r="C21091" s="9" t="s">
        <v>56</v>
      </c>
    </row>
    <row r="21092">
      <c r="A21092" s="7">
        <f t="shared" si="1"/>
        <v>18329</v>
      </c>
      <c r="B21092" s="8" t="s">
        <v>18571</v>
      </c>
      <c r="C21092" s="9" t="s">
        <v>60</v>
      </c>
    </row>
    <row r="21093">
      <c r="A21093" s="7">
        <f t="shared" si="1"/>
        <v>18330</v>
      </c>
      <c r="B21093" s="8" t="s">
        <v>18572</v>
      </c>
      <c r="C21093" s="9" t="s">
        <v>76</v>
      </c>
    </row>
    <row r="21094">
      <c r="A21094" s="7">
        <f t="shared" si="1"/>
        <v>18331</v>
      </c>
      <c r="B21094" s="5" t="s">
        <v>18573</v>
      </c>
      <c r="C21094" s="6" t="s">
        <v>1342</v>
      </c>
    </row>
    <row r="21095">
      <c r="A21095" s="7">
        <f t="shared" si="1"/>
        <v>18332</v>
      </c>
      <c r="B21095" s="5" t="s">
        <v>18574</v>
      </c>
      <c r="C21095" s="6" t="s">
        <v>74</v>
      </c>
    </row>
    <row r="21096">
      <c r="A21096" s="7">
        <f t="shared" si="1"/>
        <v>18333</v>
      </c>
      <c r="B21096" s="5" t="s">
        <v>18575</v>
      </c>
      <c r="C21096" s="6" t="s">
        <v>1316</v>
      </c>
    </row>
    <row r="21097">
      <c r="A21097" s="7">
        <f t="shared" si="1"/>
        <v>18334</v>
      </c>
      <c r="B21097" s="5" t="s">
        <v>18576</v>
      </c>
      <c r="C21097" s="6" t="s">
        <v>471</v>
      </c>
    </row>
    <row r="21098">
      <c r="A21098" s="7">
        <f t="shared" si="1"/>
        <v>18335</v>
      </c>
      <c r="B21098" s="8" t="s">
        <v>18577</v>
      </c>
      <c r="C21098" s="9" t="s">
        <v>117</v>
      </c>
    </row>
    <row r="21099">
      <c r="A21099" s="7">
        <f t="shared" si="1"/>
        <v>18336</v>
      </c>
      <c r="B21099" s="5" t="s">
        <v>18578</v>
      </c>
      <c r="C21099" s="6" t="s">
        <v>48</v>
      </c>
    </row>
    <row r="21100">
      <c r="A21100" s="7">
        <f t="shared" si="1"/>
        <v>18337</v>
      </c>
      <c r="B21100" s="5" t="s">
        <v>18579</v>
      </c>
      <c r="C21100" s="6" t="s">
        <v>1585</v>
      </c>
    </row>
    <row r="21101">
      <c r="A21101" s="7">
        <f t="shared" si="1"/>
        <v>18338</v>
      </c>
      <c r="B21101" s="5" t="s">
        <v>18580</v>
      </c>
      <c r="C21101" s="6" t="s">
        <v>1040</v>
      </c>
    </row>
    <row r="21102">
      <c r="A21102" s="7">
        <f t="shared" si="1"/>
        <v>18339</v>
      </c>
      <c r="B21102" s="8" t="s">
        <v>18581</v>
      </c>
      <c r="C21102" s="9" t="s">
        <v>1776</v>
      </c>
    </row>
    <row r="21103">
      <c r="A21103" s="7">
        <f t="shared" si="1"/>
        <v>18340</v>
      </c>
      <c r="B21103" s="5" t="s">
        <v>18582</v>
      </c>
      <c r="C21103" s="6" t="s">
        <v>1342</v>
      </c>
    </row>
    <row r="21104">
      <c r="A21104" s="7">
        <f t="shared" si="1"/>
        <v>18341</v>
      </c>
      <c r="B21104" s="5" t="s">
        <v>18583</v>
      </c>
      <c r="C21104" s="6" t="s">
        <v>639</v>
      </c>
    </row>
    <row r="21105">
      <c r="A21105" s="7">
        <f t="shared" si="1"/>
        <v>18342</v>
      </c>
      <c r="B21105" s="5" t="s">
        <v>18584</v>
      </c>
      <c r="C21105" s="6" t="s">
        <v>621</v>
      </c>
    </row>
    <row r="21106">
      <c r="A21106" s="7">
        <f t="shared" si="1"/>
        <v>18343</v>
      </c>
      <c r="B21106" s="8" t="s">
        <v>18585</v>
      </c>
      <c r="C21106" s="9" t="s">
        <v>616</v>
      </c>
    </row>
    <row r="21107">
      <c r="A21107" s="7">
        <f t="shared" si="1"/>
        <v>18344</v>
      </c>
      <c r="B21107" s="5" t="s">
        <v>18586</v>
      </c>
      <c r="C21107" s="6" t="s">
        <v>1124</v>
      </c>
    </row>
    <row r="21108">
      <c r="A21108" s="7">
        <f t="shared" si="1"/>
        <v>18345</v>
      </c>
      <c r="B21108" s="5" t="s">
        <v>18587</v>
      </c>
      <c r="C21108" s="6" t="s">
        <v>621</v>
      </c>
    </row>
    <row r="21109">
      <c r="A21109" s="7">
        <f t="shared" si="1"/>
        <v>18346</v>
      </c>
      <c r="B21109" s="5" t="s">
        <v>18588</v>
      </c>
      <c r="C21109" s="6" t="s">
        <v>1620</v>
      </c>
    </row>
    <row r="21110">
      <c r="A21110" s="7">
        <f t="shared" si="1"/>
        <v>18347</v>
      </c>
      <c r="B21110" s="5" t="s">
        <v>18589</v>
      </c>
      <c r="C21110" s="6" t="s">
        <v>1371</v>
      </c>
    </row>
    <row r="21111">
      <c r="A21111" s="7">
        <f t="shared" si="1"/>
        <v>18348</v>
      </c>
      <c r="B21111" s="5" t="s">
        <v>18590</v>
      </c>
      <c r="C21111" s="6" t="s">
        <v>153</v>
      </c>
    </row>
    <row r="21112">
      <c r="A21112" s="7">
        <f t="shared" si="1"/>
        <v>18348</v>
      </c>
      <c r="B21112" s="5" t="s">
        <v>18590</v>
      </c>
      <c r="C21112" s="6" t="s">
        <v>25</v>
      </c>
    </row>
    <row r="21113">
      <c r="A21113" s="7">
        <f t="shared" si="1"/>
        <v>18349</v>
      </c>
      <c r="B21113" s="5" t="s">
        <v>18591</v>
      </c>
      <c r="C21113" s="6" t="s">
        <v>356</v>
      </c>
    </row>
    <row r="21114">
      <c r="A21114" s="7">
        <f t="shared" si="1"/>
        <v>18349</v>
      </c>
      <c r="B21114" s="8" t="s">
        <v>18591</v>
      </c>
      <c r="C21114" s="9" t="s">
        <v>54</v>
      </c>
    </row>
    <row r="21115">
      <c r="A21115" s="7">
        <f t="shared" si="1"/>
        <v>18350</v>
      </c>
      <c r="B21115" s="5" t="s">
        <v>18592</v>
      </c>
      <c r="C21115" s="6" t="s">
        <v>74</v>
      </c>
    </row>
    <row r="21116">
      <c r="A21116" s="7">
        <f t="shared" si="1"/>
        <v>18351</v>
      </c>
      <c r="B21116" s="8" t="s">
        <v>18593</v>
      </c>
      <c r="C21116" s="9" t="s">
        <v>60</v>
      </c>
    </row>
    <row r="21117">
      <c r="A21117" s="7">
        <f t="shared" si="1"/>
        <v>18351</v>
      </c>
      <c r="B21117" s="8" t="s">
        <v>18593</v>
      </c>
      <c r="C21117" s="9" t="s">
        <v>142</v>
      </c>
    </row>
    <row r="21118">
      <c r="A21118" s="7">
        <f t="shared" si="1"/>
        <v>18352</v>
      </c>
      <c r="B21118" s="5" t="s">
        <v>18594</v>
      </c>
      <c r="C21118" s="6" t="s">
        <v>1262</v>
      </c>
    </row>
    <row r="21119">
      <c r="A21119" s="7">
        <f t="shared" si="1"/>
        <v>18353</v>
      </c>
      <c r="B21119" s="8" t="s">
        <v>18595</v>
      </c>
      <c r="C21119" s="9" t="s">
        <v>530</v>
      </c>
    </row>
    <row r="21120">
      <c r="A21120" s="7">
        <f t="shared" si="1"/>
        <v>18354</v>
      </c>
      <c r="B21120" s="5" t="s">
        <v>18596</v>
      </c>
      <c r="C21120" s="6" t="s">
        <v>1267</v>
      </c>
    </row>
    <row r="21121">
      <c r="A21121" s="7">
        <f t="shared" si="1"/>
        <v>18355</v>
      </c>
      <c r="B21121" s="5" t="s">
        <v>18597</v>
      </c>
      <c r="C21121" s="6" t="s">
        <v>1124</v>
      </c>
    </row>
    <row r="21122">
      <c r="A21122" s="7">
        <f t="shared" si="1"/>
        <v>18356</v>
      </c>
      <c r="B21122" s="5" t="s">
        <v>18598</v>
      </c>
      <c r="C21122" s="6" t="s">
        <v>365</v>
      </c>
    </row>
    <row r="21123">
      <c r="A21123" s="7">
        <f t="shared" si="1"/>
        <v>18357</v>
      </c>
      <c r="B21123" s="5" t="s">
        <v>18599</v>
      </c>
      <c r="C21123" s="6" t="s">
        <v>785</v>
      </c>
    </row>
    <row r="21124">
      <c r="A21124" s="7">
        <f t="shared" si="1"/>
        <v>18358</v>
      </c>
      <c r="B21124" s="8" t="s">
        <v>18600</v>
      </c>
      <c r="C21124" s="9" t="s">
        <v>874</v>
      </c>
    </row>
    <row r="21125">
      <c r="A21125" s="7">
        <f t="shared" si="1"/>
        <v>18359</v>
      </c>
      <c r="B21125" s="8" t="s">
        <v>18601</v>
      </c>
      <c r="C21125" s="9" t="s">
        <v>52</v>
      </c>
    </row>
    <row r="21126">
      <c r="A21126" s="7">
        <f t="shared" si="1"/>
        <v>18360</v>
      </c>
      <c r="B21126" s="5" t="s">
        <v>18602</v>
      </c>
      <c r="C21126" s="6" t="s">
        <v>780</v>
      </c>
    </row>
    <row r="21127">
      <c r="A21127" s="7">
        <f t="shared" si="1"/>
        <v>18361</v>
      </c>
      <c r="B21127" s="5" t="s">
        <v>18603</v>
      </c>
      <c r="C21127" s="6" t="s">
        <v>780</v>
      </c>
    </row>
    <row r="21128">
      <c r="A21128" s="7">
        <f t="shared" si="1"/>
        <v>18362</v>
      </c>
      <c r="B21128" s="5" t="s">
        <v>18604</v>
      </c>
      <c r="C21128" s="6" t="s">
        <v>12</v>
      </c>
    </row>
    <row r="21129">
      <c r="A21129" s="7">
        <f t="shared" si="1"/>
        <v>18363</v>
      </c>
      <c r="B21129" s="5" t="s">
        <v>18605</v>
      </c>
      <c r="C21129" s="6" t="s">
        <v>109</v>
      </c>
    </row>
    <row r="21130">
      <c r="A21130" s="7">
        <f t="shared" si="1"/>
        <v>18364</v>
      </c>
      <c r="B21130" s="8" t="s">
        <v>18606</v>
      </c>
      <c r="C21130" s="9" t="s">
        <v>530</v>
      </c>
    </row>
    <row r="21131">
      <c r="A21131" s="7">
        <f t="shared" si="1"/>
        <v>18365</v>
      </c>
      <c r="B21131" s="8" t="s">
        <v>18607</v>
      </c>
      <c r="C21131" s="9" t="s">
        <v>1334</v>
      </c>
    </row>
    <row r="21132">
      <c r="A21132" s="7">
        <f t="shared" si="1"/>
        <v>18366</v>
      </c>
      <c r="B21132" s="8" t="s">
        <v>18608</v>
      </c>
      <c r="C21132" s="9" t="s">
        <v>60</v>
      </c>
    </row>
    <row r="21133">
      <c r="A21133" s="7">
        <f t="shared" si="1"/>
        <v>18367</v>
      </c>
      <c r="B21133" s="8" t="s">
        <v>18609</v>
      </c>
      <c r="C21133" s="9" t="s">
        <v>83</v>
      </c>
    </row>
    <row r="21134">
      <c r="A21134" s="7">
        <f t="shared" si="1"/>
        <v>18368</v>
      </c>
      <c r="B21134" s="5" t="s">
        <v>18610</v>
      </c>
      <c r="C21134" s="6" t="s">
        <v>196</v>
      </c>
    </row>
    <row r="21135">
      <c r="A21135" s="7">
        <f t="shared" si="1"/>
        <v>18369</v>
      </c>
      <c r="B21135" s="5" t="s">
        <v>18611</v>
      </c>
      <c r="C21135" s="6" t="s">
        <v>109</v>
      </c>
    </row>
    <row r="21136">
      <c r="A21136" s="7">
        <f t="shared" si="1"/>
        <v>18370</v>
      </c>
      <c r="B21136" s="5" t="s">
        <v>18612</v>
      </c>
      <c r="C21136" s="6" t="s">
        <v>1290</v>
      </c>
    </row>
    <row r="21137">
      <c r="A21137" s="7">
        <f t="shared" si="1"/>
        <v>18371</v>
      </c>
      <c r="B21137" s="5" t="s">
        <v>18613</v>
      </c>
      <c r="C21137" s="6" t="s">
        <v>1290</v>
      </c>
    </row>
    <row r="21138">
      <c r="A21138" s="7">
        <f t="shared" si="1"/>
        <v>18372</v>
      </c>
      <c r="B21138" s="5" t="s">
        <v>18614</v>
      </c>
      <c r="C21138" s="6" t="s">
        <v>1262</v>
      </c>
    </row>
    <row r="21139">
      <c r="A21139" s="7">
        <f t="shared" si="1"/>
        <v>18373</v>
      </c>
      <c r="B21139" s="8" t="s">
        <v>18615</v>
      </c>
      <c r="C21139" s="9" t="s">
        <v>530</v>
      </c>
    </row>
    <row r="21140">
      <c r="A21140" s="7">
        <f t="shared" si="1"/>
        <v>18374</v>
      </c>
      <c r="B21140" s="16" t="s">
        <v>18616</v>
      </c>
      <c r="C21140" s="6" t="s">
        <v>1235</v>
      </c>
    </row>
    <row r="21141">
      <c r="A21141" s="7">
        <f t="shared" si="1"/>
        <v>18374</v>
      </c>
      <c r="B21141" s="16" t="s">
        <v>18616</v>
      </c>
      <c r="C21141" s="6" t="s">
        <v>12983</v>
      </c>
    </row>
    <row r="21142">
      <c r="A21142" s="7">
        <f t="shared" si="1"/>
        <v>18375</v>
      </c>
      <c r="B21142" s="8" t="s">
        <v>18617</v>
      </c>
      <c r="C21142" s="9" t="s">
        <v>547</v>
      </c>
    </row>
    <row r="21143">
      <c r="A21143" s="7">
        <f t="shared" si="1"/>
        <v>18376</v>
      </c>
      <c r="B21143" s="5" t="s">
        <v>18618</v>
      </c>
      <c r="C21143" s="6" t="s">
        <v>179</v>
      </c>
    </row>
    <row r="21144">
      <c r="A21144" s="7">
        <f t="shared" si="1"/>
        <v>18377</v>
      </c>
      <c r="B21144" s="8" t="s">
        <v>18619</v>
      </c>
      <c r="C21144" s="9" t="s">
        <v>177</v>
      </c>
    </row>
    <row r="21145">
      <c r="A21145" s="7">
        <f t="shared" si="1"/>
        <v>18378</v>
      </c>
      <c r="B21145" s="5" t="s">
        <v>18620</v>
      </c>
      <c r="C21145" s="6" t="s">
        <v>196</v>
      </c>
    </row>
    <row r="21146">
      <c r="A21146" s="7">
        <f t="shared" si="1"/>
        <v>18379</v>
      </c>
      <c r="B21146" s="5" t="s">
        <v>18621</v>
      </c>
      <c r="C21146" s="6" t="s">
        <v>109</v>
      </c>
    </row>
    <row r="21147">
      <c r="A21147" s="7">
        <f t="shared" si="1"/>
        <v>18379</v>
      </c>
      <c r="B21147" s="5" t="s">
        <v>18621</v>
      </c>
      <c r="C21147" s="6" t="s">
        <v>60</v>
      </c>
    </row>
    <row r="21148">
      <c r="A21148" s="7">
        <f t="shared" si="1"/>
        <v>18379</v>
      </c>
      <c r="B21148" s="5" t="s">
        <v>18621</v>
      </c>
      <c r="C21148" s="6" t="s">
        <v>142</v>
      </c>
    </row>
    <row r="21149">
      <c r="A21149" s="7">
        <f t="shared" si="1"/>
        <v>18380</v>
      </c>
      <c r="B21149" s="8" t="s">
        <v>18622</v>
      </c>
      <c r="C21149" s="6" t="s">
        <v>313</v>
      </c>
    </row>
    <row r="21150">
      <c r="A21150" s="7">
        <f t="shared" si="1"/>
        <v>18381</v>
      </c>
      <c r="B21150" s="5" t="s">
        <v>18623</v>
      </c>
      <c r="C21150" s="6" t="s">
        <v>946</v>
      </c>
    </row>
    <row r="21151">
      <c r="A21151" s="7">
        <f t="shared" si="1"/>
        <v>18382</v>
      </c>
      <c r="B21151" s="8" t="s">
        <v>18624</v>
      </c>
      <c r="C21151" s="9" t="s">
        <v>614</v>
      </c>
    </row>
    <row r="21152">
      <c r="A21152" s="7">
        <f t="shared" si="1"/>
        <v>18383</v>
      </c>
      <c r="B21152" s="5" t="s">
        <v>18625</v>
      </c>
      <c r="C21152" s="6" t="s">
        <v>1260</v>
      </c>
    </row>
    <row r="21153">
      <c r="A21153" s="7">
        <f t="shared" si="1"/>
        <v>18384</v>
      </c>
      <c r="B21153" s="8" t="s">
        <v>18626</v>
      </c>
      <c r="C21153" s="9" t="s">
        <v>845</v>
      </c>
    </row>
    <row r="21154">
      <c r="A21154" s="7">
        <f t="shared" si="1"/>
        <v>18385</v>
      </c>
      <c r="B21154" s="5" t="s">
        <v>18627</v>
      </c>
      <c r="C21154" s="6" t="s">
        <v>95</v>
      </c>
    </row>
    <row r="21155">
      <c r="A21155" s="7">
        <f t="shared" si="1"/>
        <v>18386</v>
      </c>
      <c r="B21155" s="5" t="s">
        <v>18628</v>
      </c>
      <c r="C21155" s="6" t="s">
        <v>60</v>
      </c>
    </row>
    <row r="21156">
      <c r="A21156" s="7">
        <f t="shared" si="1"/>
        <v>18386</v>
      </c>
      <c r="B21156" s="8" t="s">
        <v>18628</v>
      </c>
      <c r="C21156" s="9" t="s">
        <v>946</v>
      </c>
    </row>
    <row r="21157">
      <c r="A21157" s="7">
        <f t="shared" si="1"/>
        <v>18387</v>
      </c>
      <c r="B21157" s="8" t="s">
        <v>18629</v>
      </c>
      <c r="C21157" s="9" t="s">
        <v>10</v>
      </c>
    </row>
    <row r="21158">
      <c r="A21158" s="7">
        <f t="shared" si="1"/>
        <v>18388</v>
      </c>
      <c r="B21158" s="5" t="s">
        <v>18630</v>
      </c>
      <c r="C21158" s="6" t="s">
        <v>12</v>
      </c>
    </row>
    <row r="21159">
      <c r="A21159" s="7">
        <f t="shared" si="1"/>
        <v>18389</v>
      </c>
      <c r="B21159" s="8" t="s">
        <v>18631</v>
      </c>
      <c r="C21159" s="9" t="s">
        <v>60</v>
      </c>
    </row>
    <row r="21160">
      <c r="A21160" s="7">
        <f t="shared" si="1"/>
        <v>18390</v>
      </c>
      <c r="B21160" s="5" t="s">
        <v>18632</v>
      </c>
      <c r="C21160" s="6" t="s">
        <v>714</v>
      </c>
    </row>
    <row r="21161">
      <c r="A21161" s="7">
        <f t="shared" si="1"/>
        <v>18391</v>
      </c>
      <c r="B21161" s="8" t="s">
        <v>18633</v>
      </c>
      <c r="C21161" s="9" t="s">
        <v>530</v>
      </c>
    </row>
    <row r="21162">
      <c r="A21162" s="7">
        <f t="shared" si="1"/>
        <v>18392</v>
      </c>
      <c r="B21162" s="5" t="s">
        <v>18634</v>
      </c>
      <c r="C21162" s="6" t="s">
        <v>621</v>
      </c>
    </row>
    <row r="21163">
      <c r="A21163" s="7">
        <f t="shared" si="1"/>
        <v>18393</v>
      </c>
      <c r="B21163" s="8" t="s">
        <v>18635</v>
      </c>
      <c r="C21163" s="9" t="s">
        <v>733</v>
      </c>
    </row>
    <row r="21164">
      <c r="A21164" s="7">
        <f t="shared" si="1"/>
        <v>18394</v>
      </c>
      <c r="B21164" s="5" t="s">
        <v>18636</v>
      </c>
      <c r="C21164" s="6" t="s">
        <v>1221</v>
      </c>
    </row>
    <row r="21165">
      <c r="A21165" s="7">
        <f t="shared" si="1"/>
        <v>18395</v>
      </c>
      <c r="B21165" s="8" t="s">
        <v>18637</v>
      </c>
      <c r="C21165" s="9" t="s">
        <v>76</v>
      </c>
    </row>
    <row r="21166">
      <c r="A21166" s="7">
        <f t="shared" si="1"/>
        <v>18396</v>
      </c>
      <c r="B21166" s="5" t="s">
        <v>18638</v>
      </c>
      <c r="C21166" s="6" t="s">
        <v>1262</v>
      </c>
    </row>
    <row r="21167">
      <c r="A21167" s="7">
        <f t="shared" si="1"/>
        <v>18397</v>
      </c>
      <c r="B21167" s="5" t="s">
        <v>18639</v>
      </c>
      <c r="C21167" s="6" t="s">
        <v>1262</v>
      </c>
    </row>
    <row r="21168">
      <c r="A21168" s="7">
        <f t="shared" si="1"/>
        <v>18398</v>
      </c>
      <c r="B21168" s="5" t="s">
        <v>18640</v>
      </c>
      <c r="C21168" s="6" t="s">
        <v>1262</v>
      </c>
    </row>
    <row r="21169">
      <c r="A21169" s="7">
        <f t="shared" si="1"/>
        <v>18399</v>
      </c>
      <c r="B21169" s="8" t="s">
        <v>18641</v>
      </c>
      <c r="C21169" s="9" t="s">
        <v>76</v>
      </c>
    </row>
    <row r="21170">
      <c r="A21170" s="7">
        <f t="shared" si="1"/>
        <v>18400</v>
      </c>
      <c r="B21170" s="5" t="s">
        <v>18642</v>
      </c>
      <c r="C21170" s="6" t="s">
        <v>462</v>
      </c>
    </row>
    <row r="21171">
      <c r="A21171" s="7">
        <f t="shared" si="1"/>
        <v>18401</v>
      </c>
      <c r="B21171" s="5" t="s">
        <v>18643</v>
      </c>
      <c r="C21171" s="6" t="s">
        <v>714</v>
      </c>
    </row>
    <row r="21172">
      <c r="A21172" s="7">
        <f t="shared" si="1"/>
        <v>18402</v>
      </c>
      <c r="B21172" s="8" t="s">
        <v>18644</v>
      </c>
      <c r="C21172" s="6" t="s">
        <v>153</v>
      </c>
    </row>
    <row r="21173">
      <c r="A21173" s="7">
        <f t="shared" si="1"/>
        <v>18402</v>
      </c>
      <c r="B21173" s="8" t="s">
        <v>18644</v>
      </c>
      <c r="C21173" s="9" t="s">
        <v>60</v>
      </c>
    </row>
    <row r="21174">
      <c r="A21174" s="7">
        <f t="shared" si="1"/>
        <v>18403</v>
      </c>
      <c r="B21174" s="5" t="s">
        <v>18645</v>
      </c>
      <c r="C21174" s="6" t="s">
        <v>727</v>
      </c>
    </row>
    <row r="21175">
      <c r="A21175" s="7">
        <f t="shared" si="1"/>
        <v>18404</v>
      </c>
      <c r="B21175" s="8" t="s">
        <v>18646</v>
      </c>
      <c r="C21175" s="9" t="s">
        <v>60</v>
      </c>
    </row>
    <row r="21176">
      <c r="A21176" s="7">
        <f t="shared" si="1"/>
        <v>18404</v>
      </c>
      <c r="B21176" s="8" t="s">
        <v>18646</v>
      </c>
      <c r="C21176" s="9" t="s">
        <v>162</v>
      </c>
    </row>
    <row r="21177">
      <c r="A21177" s="7">
        <f t="shared" si="1"/>
        <v>18405</v>
      </c>
      <c r="B21177" s="5" t="s">
        <v>18647</v>
      </c>
      <c r="C21177" s="6" t="s">
        <v>1120</v>
      </c>
    </row>
    <row r="21178">
      <c r="A21178" s="7">
        <f t="shared" si="1"/>
        <v>18406</v>
      </c>
      <c r="B21178" s="5" t="s">
        <v>18648</v>
      </c>
      <c r="C21178" s="6" t="s">
        <v>48</v>
      </c>
    </row>
    <row r="21179">
      <c r="A21179" s="7">
        <f t="shared" si="1"/>
        <v>18407</v>
      </c>
      <c r="B21179" s="5" t="s">
        <v>18649</v>
      </c>
      <c r="C21179" s="6" t="s">
        <v>356</v>
      </c>
    </row>
    <row r="21180">
      <c r="A21180" s="7">
        <f t="shared" si="1"/>
        <v>18407</v>
      </c>
      <c r="B21180" s="8" t="s">
        <v>18649</v>
      </c>
      <c r="C21180" s="9" t="s">
        <v>56</v>
      </c>
    </row>
    <row r="21181">
      <c r="A21181" s="7">
        <f t="shared" si="1"/>
        <v>18408</v>
      </c>
      <c r="B21181" s="5" t="s">
        <v>18650</v>
      </c>
      <c r="C21181" s="6" t="s">
        <v>538</v>
      </c>
    </row>
    <row r="21182">
      <c r="A21182" s="7">
        <f t="shared" si="1"/>
        <v>18409</v>
      </c>
      <c r="B21182" s="8" t="s">
        <v>18651</v>
      </c>
      <c r="C21182" s="9" t="s">
        <v>60</v>
      </c>
    </row>
    <row r="21183">
      <c r="A21183" s="7">
        <f t="shared" si="1"/>
        <v>18409</v>
      </c>
      <c r="B21183" s="8" t="s">
        <v>18651</v>
      </c>
      <c r="C21183" s="9" t="s">
        <v>162</v>
      </c>
    </row>
    <row r="21184">
      <c r="A21184" s="7">
        <f t="shared" si="1"/>
        <v>18410</v>
      </c>
      <c r="B21184" s="5" t="s">
        <v>18652</v>
      </c>
      <c r="C21184" s="6" t="s">
        <v>365</v>
      </c>
    </row>
    <row r="21185">
      <c r="A21185" s="7">
        <f t="shared" si="1"/>
        <v>18411</v>
      </c>
      <c r="B21185" s="8" t="s">
        <v>18653</v>
      </c>
      <c r="C21185" s="9" t="s">
        <v>818</v>
      </c>
    </row>
    <row r="21186">
      <c r="A21186" s="7">
        <f t="shared" si="1"/>
        <v>18412</v>
      </c>
      <c r="B21186" s="5" t="s">
        <v>18654</v>
      </c>
      <c r="C21186" s="6" t="s">
        <v>12</v>
      </c>
    </row>
    <row r="21187">
      <c r="A21187" s="7">
        <f t="shared" si="1"/>
        <v>18413</v>
      </c>
      <c r="B21187" s="5" t="s">
        <v>18655</v>
      </c>
      <c r="C21187" s="6" t="s">
        <v>162</v>
      </c>
    </row>
    <row r="21188">
      <c r="A21188" s="7">
        <f t="shared" si="1"/>
        <v>18414</v>
      </c>
      <c r="B21188" s="5" t="s">
        <v>18656</v>
      </c>
      <c r="C21188" s="6" t="s">
        <v>356</v>
      </c>
    </row>
    <row r="21189">
      <c r="A21189" s="7">
        <f t="shared" si="1"/>
        <v>18415</v>
      </c>
      <c r="B21189" s="8" t="s">
        <v>18657</v>
      </c>
      <c r="C21189" s="9" t="s">
        <v>547</v>
      </c>
    </row>
    <row r="21190">
      <c r="A21190" s="7">
        <f t="shared" si="1"/>
        <v>18415</v>
      </c>
      <c r="B21190" s="8" t="s">
        <v>18657</v>
      </c>
      <c r="C21190" s="9" t="s">
        <v>64</v>
      </c>
    </row>
    <row r="21191">
      <c r="A21191" s="7">
        <f t="shared" si="1"/>
        <v>18416</v>
      </c>
      <c r="B21191" s="5" t="s">
        <v>18658</v>
      </c>
      <c r="C21191" s="6" t="s">
        <v>1221</v>
      </c>
    </row>
    <row r="21192">
      <c r="A21192" s="7">
        <f t="shared" si="1"/>
        <v>18417</v>
      </c>
      <c r="B21192" s="5" t="s">
        <v>18659</v>
      </c>
      <c r="C21192" s="6" t="s">
        <v>59</v>
      </c>
    </row>
    <row r="21193">
      <c r="A21193" s="7">
        <f t="shared" si="1"/>
        <v>18417</v>
      </c>
      <c r="B21193" s="5" t="s">
        <v>18659</v>
      </c>
      <c r="C21193" s="6" t="s">
        <v>162</v>
      </c>
    </row>
    <row r="21194">
      <c r="A21194" s="7">
        <f t="shared" si="1"/>
        <v>18417</v>
      </c>
      <c r="B21194" s="5" t="s">
        <v>18659</v>
      </c>
      <c r="C21194" s="6" t="s">
        <v>97</v>
      </c>
    </row>
    <row r="21195">
      <c r="A21195" s="7">
        <f t="shared" si="1"/>
        <v>18418</v>
      </c>
      <c r="B21195" s="5" t="s">
        <v>18660</v>
      </c>
      <c r="C21195" s="6" t="s">
        <v>555</v>
      </c>
    </row>
    <row r="21196">
      <c r="A21196" s="7">
        <f t="shared" si="1"/>
        <v>18419</v>
      </c>
      <c r="B21196" s="5" t="s">
        <v>18661</v>
      </c>
      <c r="C21196" s="6" t="s">
        <v>328</v>
      </c>
    </row>
    <row r="21197">
      <c r="A21197" s="7">
        <f t="shared" si="1"/>
        <v>18420</v>
      </c>
      <c r="B21197" s="5" t="s">
        <v>18662</v>
      </c>
      <c r="C21197" s="6" t="s">
        <v>1262</v>
      </c>
    </row>
    <row r="21198">
      <c r="A21198" s="7">
        <f t="shared" si="1"/>
        <v>18421</v>
      </c>
      <c r="B21198" s="5" t="s">
        <v>18663</v>
      </c>
      <c r="C21198" s="6" t="s">
        <v>20</v>
      </c>
    </row>
    <row r="21199">
      <c r="A21199" s="7">
        <f t="shared" si="1"/>
        <v>18422</v>
      </c>
      <c r="B21199" s="8" t="s">
        <v>18664</v>
      </c>
      <c r="C21199" s="9" t="s">
        <v>60</v>
      </c>
    </row>
    <row r="21200">
      <c r="A21200" s="7">
        <f t="shared" si="1"/>
        <v>18422</v>
      </c>
      <c r="B21200" s="8" t="s">
        <v>18664</v>
      </c>
      <c r="C21200" s="9" t="s">
        <v>177</v>
      </c>
    </row>
    <row r="21201">
      <c r="A21201" s="7">
        <f t="shared" si="1"/>
        <v>18423</v>
      </c>
      <c r="B21201" s="5" t="s">
        <v>18665</v>
      </c>
      <c r="C21201" s="6" t="s">
        <v>1267</v>
      </c>
    </row>
    <row r="21202">
      <c r="A21202" s="7">
        <f t="shared" si="1"/>
        <v>18424</v>
      </c>
      <c r="B21202" s="5" t="s">
        <v>18666</v>
      </c>
      <c r="C21202" s="6" t="s">
        <v>612</v>
      </c>
    </row>
    <row r="21203">
      <c r="A21203" s="7">
        <f t="shared" si="1"/>
        <v>18425</v>
      </c>
      <c r="B21203" s="5" t="s">
        <v>18667</v>
      </c>
      <c r="C21203" s="6" t="s">
        <v>34</v>
      </c>
    </row>
    <row r="21204">
      <c r="A21204" s="7">
        <f t="shared" si="1"/>
        <v>18426</v>
      </c>
      <c r="B21204" s="5" t="s">
        <v>18668</v>
      </c>
      <c r="C21204" s="6" t="s">
        <v>34</v>
      </c>
    </row>
    <row r="21205">
      <c r="A21205" s="7">
        <f t="shared" si="1"/>
        <v>18427</v>
      </c>
      <c r="B21205" s="5" t="s">
        <v>18669</v>
      </c>
      <c r="C21205" s="6" t="s">
        <v>1262</v>
      </c>
    </row>
    <row r="21206">
      <c r="A21206" s="7">
        <f t="shared" si="1"/>
        <v>18428</v>
      </c>
      <c r="B21206" s="8" t="s">
        <v>18670</v>
      </c>
      <c r="C21206" s="9" t="s">
        <v>530</v>
      </c>
    </row>
    <row r="21207">
      <c r="A21207" s="7">
        <f t="shared" si="1"/>
        <v>18429</v>
      </c>
      <c r="B21207" s="8" t="s">
        <v>18671</v>
      </c>
      <c r="C21207" s="9" t="s">
        <v>280</v>
      </c>
    </row>
    <row r="21208">
      <c r="A21208" s="7">
        <f t="shared" si="1"/>
        <v>18430</v>
      </c>
      <c r="B21208" s="8" t="s">
        <v>18672</v>
      </c>
      <c r="C21208" s="9" t="s">
        <v>547</v>
      </c>
    </row>
    <row r="21209">
      <c r="A21209" s="7">
        <f t="shared" si="1"/>
        <v>18430</v>
      </c>
      <c r="B21209" s="8" t="s">
        <v>18672</v>
      </c>
      <c r="C21209" s="9" t="s">
        <v>76</v>
      </c>
    </row>
    <row r="21210">
      <c r="A21210" s="7">
        <f t="shared" si="1"/>
        <v>18431</v>
      </c>
      <c r="B21210" s="5" t="s">
        <v>18673</v>
      </c>
      <c r="C21210" s="6" t="s">
        <v>328</v>
      </c>
    </row>
    <row r="21211">
      <c r="A21211" s="7">
        <f t="shared" si="1"/>
        <v>18432</v>
      </c>
      <c r="B21211" s="5" t="s">
        <v>18674</v>
      </c>
      <c r="C21211" s="6" t="s">
        <v>437</v>
      </c>
    </row>
    <row r="21212">
      <c r="A21212" s="7">
        <f t="shared" si="1"/>
        <v>18433</v>
      </c>
      <c r="B21212" s="8" t="s">
        <v>18675</v>
      </c>
      <c r="C21212" s="9" t="s">
        <v>177</v>
      </c>
    </row>
    <row r="21213">
      <c r="A21213" s="7">
        <f t="shared" si="1"/>
        <v>18433</v>
      </c>
      <c r="B21213" s="8" t="s">
        <v>18675</v>
      </c>
      <c r="C21213" s="9" t="s">
        <v>60</v>
      </c>
    </row>
    <row r="21214">
      <c r="A21214" s="7">
        <f t="shared" si="1"/>
        <v>18434</v>
      </c>
      <c r="B21214" s="5" t="s">
        <v>18676</v>
      </c>
      <c r="C21214" s="6" t="s">
        <v>109</v>
      </c>
    </row>
    <row r="21215">
      <c r="A21215" s="7">
        <f t="shared" si="1"/>
        <v>18434</v>
      </c>
      <c r="B21215" s="5" t="s">
        <v>18676</v>
      </c>
      <c r="C21215" s="6" t="s">
        <v>60</v>
      </c>
    </row>
    <row r="21216">
      <c r="A21216" s="7">
        <f t="shared" si="1"/>
        <v>18434</v>
      </c>
      <c r="B21216" s="5" t="s">
        <v>18676</v>
      </c>
      <c r="C21216" s="6" t="s">
        <v>25</v>
      </c>
    </row>
    <row r="21217">
      <c r="A21217" s="7">
        <f t="shared" si="1"/>
        <v>18435</v>
      </c>
      <c r="B21217" s="5" t="s">
        <v>18677</v>
      </c>
      <c r="C21217" s="6" t="s">
        <v>12</v>
      </c>
    </row>
    <row r="21218">
      <c r="A21218" s="7">
        <f t="shared" si="1"/>
        <v>18436</v>
      </c>
      <c r="B21218" s="5" t="s">
        <v>18678</v>
      </c>
      <c r="C21218" s="6" t="s">
        <v>12</v>
      </c>
    </row>
    <row r="21219">
      <c r="A21219" s="7">
        <f t="shared" si="1"/>
        <v>18437</v>
      </c>
      <c r="B21219" s="5" t="s">
        <v>18679</v>
      </c>
      <c r="C21219" s="6" t="s">
        <v>12</v>
      </c>
    </row>
    <row r="21220">
      <c r="A21220" s="7">
        <f t="shared" si="1"/>
        <v>18438</v>
      </c>
      <c r="B21220" s="5" t="s">
        <v>18680</v>
      </c>
      <c r="C21220" s="6" t="s">
        <v>12</v>
      </c>
    </row>
    <row r="21221">
      <c r="A21221" s="7">
        <f t="shared" si="1"/>
        <v>18439</v>
      </c>
      <c r="B21221" s="5" t="s">
        <v>18681</v>
      </c>
      <c r="C21221" s="6" t="s">
        <v>12</v>
      </c>
    </row>
    <row r="21222">
      <c r="A21222" s="7">
        <f t="shared" si="1"/>
        <v>18440</v>
      </c>
      <c r="B21222" s="5" t="s">
        <v>18682</v>
      </c>
      <c r="C21222" s="6" t="s">
        <v>109</v>
      </c>
    </row>
    <row r="21223">
      <c r="A21223" s="7">
        <f t="shared" si="1"/>
        <v>18440</v>
      </c>
      <c r="B21223" s="5" t="s">
        <v>18682</v>
      </c>
      <c r="C21223" s="6" t="s">
        <v>25</v>
      </c>
    </row>
    <row r="21224">
      <c r="A21224" s="7">
        <f t="shared" si="1"/>
        <v>18440</v>
      </c>
      <c r="B21224" s="5" t="s">
        <v>18682</v>
      </c>
      <c r="C21224" s="6" t="s">
        <v>22</v>
      </c>
    </row>
    <row r="21225">
      <c r="A21225" s="7">
        <f t="shared" si="1"/>
        <v>18441</v>
      </c>
      <c r="B21225" s="8" t="s">
        <v>18683</v>
      </c>
      <c r="C21225" s="9" t="s">
        <v>530</v>
      </c>
    </row>
    <row r="21226">
      <c r="A21226" s="7">
        <f t="shared" si="1"/>
        <v>18441</v>
      </c>
      <c r="B21226" s="8" t="s">
        <v>18683</v>
      </c>
      <c r="C21226" s="9" t="s">
        <v>547</v>
      </c>
    </row>
    <row r="21227">
      <c r="A21227" s="7">
        <f t="shared" si="1"/>
        <v>18442</v>
      </c>
      <c r="B21227" s="8" t="s">
        <v>18684</v>
      </c>
      <c r="C21227" s="9" t="s">
        <v>502</v>
      </c>
    </row>
    <row r="21228">
      <c r="A21228" s="7">
        <f t="shared" si="1"/>
        <v>18443</v>
      </c>
      <c r="B21228" s="5" t="s">
        <v>18685</v>
      </c>
      <c r="C21228" s="6" t="s">
        <v>1040</v>
      </c>
    </row>
    <row r="21229">
      <c r="A21229" s="7">
        <f t="shared" si="1"/>
        <v>18444</v>
      </c>
      <c r="B21229" s="5" t="s">
        <v>18686</v>
      </c>
      <c r="C21229" s="6" t="s">
        <v>731</v>
      </c>
    </row>
    <row r="21230">
      <c r="A21230" s="7">
        <f t="shared" si="1"/>
        <v>18445</v>
      </c>
      <c r="B21230" s="8" t="s">
        <v>18687</v>
      </c>
      <c r="C21230" s="9" t="s">
        <v>76</v>
      </c>
    </row>
    <row r="21231">
      <c r="A21231" s="7">
        <f t="shared" si="1"/>
        <v>18446</v>
      </c>
      <c r="B21231" s="5" t="s">
        <v>18688</v>
      </c>
      <c r="C21231" s="6" t="s">
        <v>785</v>
      </c>
    </row>
    <row r="21232">
      <c r="A21232" s="7">
        <f t="shared" si="1"/>
        <v>18447</v>
      </c>
      <c r="B21232" s="5" t="s">
        <v>18689</v>
      </c>
      <c r="C21232" s="6" t="s">
        <v>1620</v>
      </c>
    </row>
    <row r="21233">
      <c r="A21233" s="7">
        <f t="shared" si="1"/>
        <v>18447</v>
      </c>
      <c r="B21233" s="5" t="s">
        <v>18689</v>
      </c>
      <c r="C21233" s="6" t="s">
        <v>547</v>
      </c>
    </row>
    <row r="21234">
      <c r="A21234" s="7">
        <f t="shared" si="1"/>
        <v>18448</v>
      </c>
      <c r="B21234" s="5" t="s">
        <v>18690</v>
      </c>
      <c r="C21234" s="6" t="s">
        <v>1290</v>
      </c>
    </row>
    <row r="21235">
      <c r="A21235" s="7">
        <f t="shared" si="1"/>
        <v>18449</v>
      </c>
      <c r="B21235" s="8" t="s">
        <v>18691</v>
      </c>
      <c r="C21235" s="9" t="s">
        <v>616</v>
      </c>
    </row>
    <row r="21236">
      <c r="A21236" s="7">
        <f t="shared" si="1"/>
        <v>18450</v>
      </c>
      <c r="B21236" s="8" t="s">
        <v>18692</v>
      </c>
      <c r="C21236" s="9" t="s">
        <v>162</v>
      </c>
    </row>
    <row r="21237">
      <c r="A21237" s="7">
        <f t="shared" si="1"/>
        <v>18451</v>
      </c>
      <c r="B21237" s="8" t="s">
        <v>18693</v>
      </c>
      <c r="C21237" s="9" t="s">
        <v>54</v>
      </c>
    </row>
    <row r="21238">
      <c r="A21238" s="7">
        <f t="shared" si="1"/>
        <v>18452</v>
      </c>
      <c r="B21238" s="5" t="s">
        <v>18694</v>
      </c>
      <c r="C21238" s="6" t="s">
        <v>95</v>
      </c>
    </row>
    <row r="21239">
      <c r="A21239" s="7">
        <f t="shared" si="1"/>
        <v>18453</v>
      </c>
      <c r="B21239" s="8" t="s">
        <v>18695</v>
      </c>
      <c r="C21239" s="9" t="s">
        <v>76</v>
      </c>
    </row>
    <row r="21240">
      <c r="A21240" s="7">
        <f t="shared" si="1"/>
        <v>18454</v>
      </c>
      <c r="B21240" s="5" t="s">
        <v>18696</v>
      </c>
      <c r="C21240" s="6" t="s">
        <v>452</v>
      </c>
    </row>
    <row r="21241">
      <c r="A21241" s="7">
        <f t="shared" si="1"/>
        <v>18455</v>
      </c>
      <c r="B21241" s="5" t="s">
        <v>18697</v>
      </c>
      <c r="C21241" s="6" t="s">
        <v>1207</v>
      </c>
    </row>
    <row r="21242">
      <c r="A21242" s="7">
        <f t="shared" si="1"/>
        <v>18456</v>
      </c>
      <c r="B21242" s="5" t="s">
        <v>18698</v>
      </c>
      <c r="C21242" s="6" t="s">
        <v>365</v>
      </c>
    </row>
    <row r="21243">
      <c r="A21243" s="7">
        <f t="shared" si="1"/>
        <v>18457</v>
      </c>
      <c r="B21243" s="8" t="s">
        <v>18699</v>
      </c>
      <c r="C21243" s="9" t="s">
        <v>547</v>
      </c>
    </row>
    <row r="21244">
      <c r="A21244" s="7">
        <f t="shared" si="1"/>
        <v>18458</v>
      </c>
      <c r="B21244" s="5" t="s">
        <v>18700</v>
      </c>
      <c r="C21244" s="6" t="s">
        <v>32</v>
      </c>
    </row>
    <row r="21245">
      <c r="A21245" s="7">
        <f t="shared" si="1"/>
        <v>18459</v>
      </c>
      <c r="B21245" s="8" t="s">
        <v>18701</v>
      </c>
      <c r="C21245" s="6" t="s">
        <v>672</v>
      </c>
    </row>
    <row r="21246">
      <c r="A21246" s="7">
        <f t="shared" si="1"/>
        <v>18459</v>
      </c>
      <c r="B21246" s="8" t="s">
        <v>18701</v>
      </c>
      <c r="C21246" s="9" t="s">
        <v>60</v>
      </c>
    </row>
    <row r="21247">
      <c r="A21247" s="7">
        <f t="shared" si="1"/>
        <v>18460</v>
      </c>
      <c r="B21247" s="5" t="s">
        <v>18702</v>
      </c>
      <c r="C21247" s="6" t="s">
        <v>1267</v>
      </c>
    </row>
    <row r="21248">
      <c r="A21248" s="7">
        <f t="shared" si="1"/>
        <v>18461</v>
      </c>
      <c r="B21248" s="5" t="s">
        <v>18703</v>
      </c>
      <c r="C21248" s="6" t="s">
        <v>1120</v>
      </c>
    </row>
    <row r="21249">
      <c r="A21249" s="7">
        <f t="shared" si="1"/>
        <v>18462</v>
      </c>
      <c r="B21249" s="8" t="s">
        <v>18704</v>
      </c>
      <c r="C21249" s="9" t="s">
        <v>8</v>
      </c>
    </row>
    <row r="21250">
      <c r="A21250" s="7">
        <f t="shared" si="1"/>
        <v>18463</v>
      </c>
      <c r="B21250" s="8" t="s">
        <v>18705</v>
      </c>
      <c r="C21250" s="9" t="s">
        <v>416</v>
      </c>
    </row>
    <row r="21251">
      <c r="A21251" s="7">
        <f t="shared" si="1"/>
        <v>18464</v>
      </c>
      <c r="B21251" s="8" t="s">
        <v>18706</v>
      </c>
      <c r="C21251" s="9" t="s">
        <v>530</v>
      </c>
    </row>
    <row r="21252">
      <c r="A21252" s="7">
        <f t="shared" si="1"/>
        <v>18465</v>
      </c>
      <c r="B21252" s="5" t="s">
        <v>18707</v>
      </c>
      <c r="C21252" s="6" t="s">
        <v>1585</v>
      </c>
    </row>
    <row r="21253">
      <c r="A21253" s="7">
        <f t="shared" si="1"/>
        <v>18466</v>
      </c>
      <c r="B21253" s="8" t="s">
        <v>18708</v>
      </c>
      <c r="C21253" s="9" t="s">
        <v>874</v>
      </c>
    </row>
    <row r="21254">
      <c r="A21254" s="7">
        <f t="shared" si="1"/>
        <v>18467</v>
      </c>
      <c r="B21254" s="5" t="s">
        <v>18709</v>
      </c>
      <c r="C21254" s="6" t="s">
        <v>471</v>
      </c>
    </row>
    <row r="21255">
      <c r="A21255" s="7">
        <f t="shared" si="1"/>
        <v>18468</v>
      </c>
      <c r="B21255" s="5" t="s">
        <v>18710</v>
      </c>
      <c r="C21255" s="6" t="s">
        <v>1124</v>
      </c>
    </row>
    <row r="21256">
      <c r="A21256" s="7">
        <f t="shared" si="1"/>
        <v>18469</v>
      </c>
      <c r="B21256" s="5" t="s">
        <v>18711</v>
      </c>
      <c r="C21256" s="6" t="s">
        <v>1324</v>
      </c>
    </row>
    <row r="21257">
      <c r="A21257" s="7">
        <f t="shared" si="1"/>
        <v>18470</v>
      </c>
      <c r="B21257" s="5" t="s">
        <v>18712</v>
      </c>
      <c r="C21257" s="6" t="s">
        <v>1221</v>
      </c>
    </row>
    <row r="21258">
      <c r="A21258" s="7">
        <f t="shared" si="1"/>
        <v>18471</v>
      </c>
      <c r="B21258" s="5" t="s">
        <v>18713</v>
      </c>
      <c r="C21258" s="6" t="s">
        <v>1267</v>
      </c>
    </row>
    <row r="21259">
      <c r="A21259" s="7">
        <f t="shared" si="1"/>
        <v>18472</v>
      </c>
      <c r="B21259" s="8" t="s">
        <v>18714</v>
      </c>
      <c r="C21259" s="9" t="s">
        <v>280</v>
      </c>
    </row>
    <row r="21260">
      <c r="A21260" s="7">
        <f t="shared" si="1"/>
        <v>18473</v>
      </c>
      <c r="B21260" s="5" t="s">
        <v>18715</v>
      </c>
      <c r="C21260" s="6" t="s">
        <v>12</v>
      </c>
    </row>
    <row r="21261">
      <c r="A21261" s="7">
        <f t="shared" si="1"/>
        <v>18474</v>
      </c>
      <c r="B21261" s="5" t="s">
        <v>18716</v>
      </c>
      <c r="C21261" s="6" t="s">
        <v>74</v>
      </c>
    </row>
    <row r="21262">
      <c r="A21262" s="7">
        <f t="shared" si="1"/>
        <v>18475</v>
      </c>
      <c r="B21262" s="5" t="s">
        <v>18717</v>
      </c>
      <c r="C21262" s="6" t="s">
        <v>621</v>
      </c>
    </row>
    <row r="21263">
      <c r="A21263" s="7">
        <f t="shared" si="1"/>
        <v>18476</v>
      </c>
      <c r="B21263" s="8" t="s">
        <v>18718</v>
      </c>
      <c r="C21263" s="9" t="s">
        <v>42</v>
      </c>
    </row>
    <row r="21264">
      <c r="A21264" s="7">
        <f t="shared" si="1"/>
        <v>18477</v>
      </c>
      <c r="B21264" s="5" t="s">
        <v>18719</v>
      </c>
      <c r="C21264" s="6" t="s">
        <v>59</v>
      </c>
    </row>
    <row r="21265">
      <c r="A21265" s="7">
        <f t="shared" si="1"/>
        <v>18478</v>
      </c>
      <c r="B21265" s="8" t="s">
        <v>18720</v>
      </c>
      <c r="C21265" s="9" t="s">
        <v>60</v>
      </c>
    </row>
    <row r="21266">
      <c r="A21266" s="7">
        <f t="shared" si="1"/>
        <v>18478</v>
      </c>
      <c r="B21266" s="8" t="s">
        <v>18720</v>
      </c>
      <c r="C21266" s="9" t="s">
        <v>162</v>
      </c>
    </row>
    <row r="21267">
      <c r="A21267" s="7">
        <f t="shared" si="1"/>
        <v>18479</v>
      </c>
      <c r="B21267" s="5" t="s">
        <v>18721</v>
      </c>
      <c r="C21267" s="6" t="s">
        <v>1267</v>
      </c>
    </row>
    <row r="21268">
      <c r="A21268" s="7">
        <f t="shared" si="1"/>
        <v>18480</v>
      </c>
      <c r="B21268" s="5" t="s">
        <v>18722</v>
      </c>
      <c r="C21268" s="6" t="s">
        <v>1620</v>
      </c>
    </row>
    <row r="21269">
      <c r="A21269" s="7">
        <f t="shared" si="1"/>
        <v>18481</v>
      </c>
      <c r="B21269" s="8" t="s">
        <v>18723</v>
      </c>
      <c r="C21269" s="9" t="s">
        <v>845</v>
      </c>
    </row>
    <row r="21270">
      <c r="A21270" s="7">
        <f t="shared" si="1"/>
        <v>18482</v>
      </c>
      <c r="B21270" s="5" t="s">
        <v>18724</v>
      </c>
      <c r="C21270" s="6" t="s">
        <v>1267</v>
      </c>
    </row>
    <row r="21271">
      <c r="A21271" s="7">
        <f t="shared" si="1"/>
        <v>18483</v>
      </c>
      <c r="B21271" s="8" t="s">
        <v>18725</v>
      </c>
      <c r="C21271" s="9" t="s">
        <v>530</v>
      </c>
    </row>
    <row r="21272">
      <c r="A21272" s="7">
        <f t="shared" si="1"/>
        <v>18484</v>
      </c>
      <c r="B21272" s="5" t="s">
        <v>18726</v>
      </c>
      <c r="C21272" s="6" t="s">
        <v>946</v>
      </c>
    </row>
    <row r="21273">
      <c r="A21273" s="7">
        <f t="shared" si="1"/>
        <v>18485</v>
      </c>
      <c r="B21273" s="8" t="s">
        <v>18727</v>
      </c>
      <c r="C21273" s="9" t="s">
        <v>733</v>
      </c>
    </row>
    <row r="21274">
      <c r="A21274" s="7">
        <f t="shared" si="1"/>
        <v>18486</v>
      </c>
      <c r="B21274" s="5" t="s">
        <v>18728</v>
      </c>
      <c r="C21274" s="6" t="s">
        <v>48</v>
      </c>
    </row>
    <row r="21275">
      <c r="A21275" s="7">
        <f t="shared" si="1"/>
        <v>18487</v>
      </c>
      <c r="B21275" s="5" t="s">
        <v>18729</v>
      </c>
      <c r="C21275" s="6" t="s">
        <v>326</v>
      </c>
    </row>
    <row r="21276">
      <c r="A21276" s="7">
        <f t="shared" si="1"/>
        <v>18488</v>
      </c>
      <c r="B21276" s="5" t="s">
        <v>18730</v>
      </c>
      <c r="C21276" s="6" t="s">
        <v>1585</v>
      </c>
    </row>
    <row r="21277">
      <c r="A21277" s="7">
        <f t="shared" si="1"/>
        <v>18489</v>
      </c>
      <c r="B21277" s="8" t="s">
        <v>18731</v>
      </c>
      <c r="C21277" s="9" t="s">
        <v>40</v>
      </c>
    </row>
    <row r="21278">
      <c r="A21278" s="7">
        <f t="shared" si="1"/>
        <v>18490</v>
      </c>
      <c r="B21278" s="8" t="s">
        <v>18732</v>
      </c>
      <c r="C21278" s="9" t="s">
        <v>76</v>
      </c>
    </row>
    <row r="21279">
      <c r="A21279" s="7">
        <f t="shared" si="1"/>
        <v>18491</v>
      </c>
      <c r="B21279" s="5" t="s">
        <v>18733</v>
      </c>
      <c r="C21279" s="6" t="s">
        <v>547</v>
      </c>
    </row>
    <row r="21280">
      <c r="A21280" s="7">
        <f t="shared" si="1"/>
        <v>18491</v>
      </c>
      <c r="B21280" s="5" t="s">
        <v>18733</v>
      </c>
      <c r="C21280" s="6" t="s">
        <v>1290</v>
      </c>
    </row>
    <row r="21281">
      <c r="A21281" s="7">
        <f t="shared" si="1"/>
        <v>18491</v>
      </c>
      <c r="B21281" s="5" t="s">
        <v>18733</v>
      </c>
      <c r="C21281" s="6" t="s">
        <v>1620</v>
      </c>
    </row>
    <row r="21282">
      <c r="A21282" s="7">
        <f t="shared" si="1"/>
        <v>18492</v>
      </c>
      <c r="B21282" s="8" t="s">
        <v>18734</v>
      </c>
      <c r="C21282" s="9" t="s">
        <v>76</v>
      </c>
    </row>
    <row r="21283">
      <c r="A21283" s="7">
        <f t="shared" si="1"/>
        <v>18493</v>
      </c>
      <c r="B21283" s="5" t="s">
        <v>18735</v>
      </c>
      <c r="C21283" s="6" t="s">
        <v>1495</v>
      </c>
    </row>
    <row r="21284">
      <c r="A21284" s="7">
        <f t="shared" si="1"/>
        <v>18493</v>
      </c>
      <c r="B21284" s="5" t="s">
        <v>18735</v>
      </c>
      <c r="C21284" s="6" t="s">
        <v>95</v>
      </c>
    </row>
    <row r="21285">
      <c r="A21285" s="7">
        <f t="shared" si="1"/>
        <v>18494</v>
      </c>
      <c r="B21285" s="5" t="s">
        <v>18736</v>
      </c>
      <c r="C21285" s="6" t="s">
        <v>714</v>
      </c>
    </row>
    <row r="21286">
      <c r="A21286" s="7">
        <f t="shared" si="1"/>
        <v>18495</v>
      </c>
      <c r="B21286" s="8" t="s">
        <v>18737</v>
      </c>
      <c r="C21286" s="9" t="s">
        <v>24</v>
      </c>
    </row>
    <row r="21287">
      <c r="A21287" s="7">
        <f t="shared" si="1"/>
        <v>18495</v>
      </c>
      <c r="B21287" s="8" t="s">
        <v>18737</v>
      </c>
      <c r="C21287" s="9" t="s">
        <v>25</v>
      </c>
    </row>
    <row r="21288">
      <c r="A21288" s="7">
        <f t="shared" si="1"/>
        <v>18496</v>
      </c>
      <c r="B21288" s="5" t="s">
        <v>18738</v>
      </c>
      <c r="C21288" s="6" t="s">
        <v>1262</v>
      </c>
    </row>
    <row r="21289">
      <c r="A21289" s="7">
        <f t="shared" si="1"/>
        <v>18497</v>
      </c>
      <c r="B21289" s="8" t="s">
        <v>18739</v>
      </c>
      <c r="C21289" s="9" t="s">
        <v>56</v>
      </c>
    </row>
    <row r="21290">
      <c r="A21290" s="7">
        <f t="shared" si="1"/>
        <v>18498</v>
      </c>
      <c r="B21290" s="5" t="s">
        <v>18740</v>
      </c>
      <c r="C21290" s="6" t="s">
        <v>142</v>
      </c>
    </row>
    <row r="21291">
      <c r="A21291" s="7">
        <f t="shared" si="1"/>
        <v>18499</v>
      </c>
      <c r="B21291" s="5" t="s">
        <v>18741</v>
      </c>
      <c r="C21291" s="6" t="s">
        <v>1495</v>
      </c>
    </row>
    <row r="21292">
      <c r="A21292" s="7">
        <f t="shared" si="1"/>
        <v>18500</v>
      </c>
      <c r="B21292" s="5" t="s">
        <v>18742</v>
      </c>
      <c r="C21292" s="6" t="s">
        <v>12</v>
      </c>
    </row>
    <row r="21293">
      <c r="A21293" s="7">
        <f t="shared" si="1"/>
        <v>18501</v>
      </c>
      <c r="B21293" s="5" t="s">
        <v>18743</v>
      </c>
      <c r="C21293" s="6" t="s">
        <v>74</v>
      </c>
    </row>
    <row r="21294">
      <c r="A21294" s="7">
        <f t="shared" si="1"/>
        <v>18502</v>
      </c>
      <c r="B21294" s="5" t="s">
        <v>18744</v>
      </c>
      <c r="C21294" s="6" t="s">
        <v>1290</v>
      </c>
    </row>
    <row r="21295">
      <c r="A21295" s="7">
        <f t="shared" si="1"/>
        <v>18503</v>
      </c>
      <c r="B21295" s="5" t="s">
        <v>18745</v>
      </c>
      <c r="C21295" s="6" t="s">
        <v>162</v>
      </c>
    </row>
    <row r="21296">
      <c r="A21296" s="7">
        <f t="shared" si="1"/>
        <v>18504</v>
      </c>
      <c r="B21296" s="8" t="s">
        <v>18746</v>
      </c>
      <c r="C21296" s="9" t="s">
        <v>60</v>
      </c>
    </row>
    <row r="21297">
      <c r="A21297" s="7">
        <f t="shared" si="1"/>
        <v>18505</v>
      </c>
      <c r="B21297" s="8" t="s">
        <v>18747</v>
      </c>
      <c r="C21297" s="9" t="s">
        <v>72</v>
      </c>
    </row>
    <row r="21298">
      <c r="A21298" s="7">
        <f t="shared" si="1"/>
        <v>18506</v>
      </c>
      <c r="B21298" s="8" t="s">
        <v>18748</v>
      </c>
      <c r="C21298" s="9" t="s">
        <v>56</v>
      </c>
    </row>
    <row r="21299">
      <c r="A21299" s="7">
        <f t="shared" si="1"/>
        <v>18507</v>
      </c>
      <c r="B21299" s="5" t="s">
        <v>18749</v>
      </c>
      <c r="C21299" s="6" t="s">
        <v>109</v>
      </c>
    </row>
    <row r="21300">
      <c r="A21300" s="7">
        <f t="shared" si="1"/>
        <v>18508</v>
      </c>
      <c r="B21300" s="5" t="s">
        <v>18750</v>
      </c>
      <c r="C21300" s="6" t="s">
        <v>142</v>
      </c>
    </row>
    <row r="21301">
      <c r="A21301" s="7">
        <f t="shared" si="1"/>
        <v>18509</v>
      </c>
      <c r="B21301" s="5" t="s">
        <v>18751</v>
      </c>
      <c r="C21301" s="6" t="s">
        <v>365</v>
      </c>
    </row>
    <row r="21302">
      <c r="A21302" s="7">
        <f t="shared" si="1"/>
        <v>18510</v>
      </c>
      <c r="B21302" s="5" t="s">
        <v>18752</v>
      </c>
      <c r="C21302" s="6" t="s">
        <v>1260</v>
      </c>
    </row>
    <row r="21303">
      <c r="A21303" s="7">
        <f t="shared" si="1"/>
        <v>18511</v>
      </c>
      <c r="B21303" s="5" t="s">
        <v>18753</v>
      </c>
      <c r="C21303" s="6" t="s">
        <v>86</v>
      </c>
    </row>
    <row r="21304">
      <c r="A21304" s="7">
        <f t="shared" si="1"/>
        <v>18512</v>
      </c>
      <c r="B21304" s="8" t="s">
        <v>18754</v>
      </c>
      <c r="C21304" s="9" t="s">
        <v>60</v>
      </c>
    </row>
    <row r="21305">
      <c r="A21305" s="7">
        <f t="shared" si="1"/>
        <v>18513</v>
      </c>
      <c r="B21305" s="5" t="s">
        <v>18755</v>
      </c>
      <c r="C21305" s="6" t="s">
        <v>365</v>
      </c>
    </row>
    <row r="21306">
      <c r="A21306" s="7">
        <f t="shared" si="1"/>
        <v>18514</v>
      </c>
      <c r="B21306" s="5" t="s">
        <v>18756</v>
      </c>
      <c r="C21306" s="6" t="s">
        <v>946</v>
      </c>
    </row>
    <row r="21307">
      <c r="A21307" s="7">
        <f t="shared" si="1"/>
        <v>18515</v>
      </c>
      <c r="B21307" s="5" t="s">
        <v>18757</v>
      </c>
      <c r="C21307" s="6" t="s">
        <v>621</v>
      </c>
    </row>
    <row r="21308">
      <c r="A21308" s="7">
        <f t="shared" si="1"/>
        <v>18516</v>
      </c>
      <c r="B21308" s="15" t="s">
        <v>18758</v>
      </c>
      <c r="C21308" s="11" t="s">
        <v>423</v>
      </c>
    </row>
    <row r="21309">
      <c r="A21309" s="7">
        <f t="shared" si="1"/>
        <v>18517</v>
      </c>
      <c r="B21309" s="5" t="s">
        <v>18759</v>
      </c>
      <c r="C21309" s="6" t="s">
        <v>1267</v>
      </c>
    </row>
    <row r="21310">
      <c r="A21310" s="7">
        <f t="shared" si="1"/>
        <v>18518</v>
      </c>
      <c r="B21310" s="5" t="s">
        <v>18760</v>
      </c>
      <c r="C21310" s="6" t="s">
        <v>356</v>
      </c>
    </row>
    <row r="21311">
      <c r="A21311" s="7">
        <f t="shared" si="1"/>
        <v>18519</v>
      </c>
      <c r="B21311" s="5" t="s">
        <v>18761</v>
      </c>
      <c r="C21311" s="6" t="s">
        <v>1260</v>
      </c>
    </row>
    <row r="21312">
      <c r="A21312" s="7">
        <f t="shared" si="1"/>
        <v>18520</v>
      </c>
      <c r="B21312" s="5" t="s">
        <v>18762</v>
      </c>
      <c r="C21312" s="6" t="s">
        <v>20</v>
      </c>
    </row>
    <row r="21313">
      <c r="A21313" s="7">
        <f t="shared" si="1"/>
        <v>18521</v>
      </c>
      <c r="B21313" s="5" t="s">
        <v>18763</v>
      </c>
      <c r="C21313" s="6" t="s">
        <v>1262</v>
      </c>
    </row>
    <row r="21314">
      <c r="A21314" s="7">
        <f t="shared" si="1"/>
        <v>18522</v>
      </c>
      <c r="B21314" s="5" t="s">
        <v>18764</v>
      </c>
      <c r="C21314" s="6" t="s">
        <v>621</v>
      </c>
    </row>
    <row r="21315">
      <c r="A21315" s="7">
        <f t="shared" si="1"/>
        <v>18523</v>
      </c>
      <c r="B21315" s="5" t="s">
        <v>18765</v>
      </c>
      <c r="C21315" s="6" t="s">
        <v>86</v>
      </c>
    </row>
    <row r="21316">
      <c r="A21316" s="7">
        <f t="shared" si="1"/>
        <v>18524</v>
      </c>
      <c r="B21316" s="5" t="s">
        <v>18766</v>
      </c>
      <c r="C21316" s="6" t="s">
        <v>69</v>
      </c>
    </row>
    <row r="21317">
      <c r="A21317" s="7">
        <f t="shared" si="1"/>
        <v>18524</v>
      </c>
      <c r="B21317" s="5" t="s">
        <v>18766</v>
      </c>
      <c r="C21317" s="6" t="s">
        <v>59</v>
      </c>
    </row>
    <row r="21318">
      <c r="A21318" s="7">
        <f t="shared" si="1"/>
        <v>18525</v>
      </c>
      <c r="B21318" s="8" t="s">
        <v>18767</v>
      </c>
      <c r="C21318" s="9" t="s">
        <v>547</v>
      </c>
    </row>
    <row r="21319">
      <c r="A21319" s="7">
        <f t="shared" si="1"/>
        <v>18526</v>
      </c>
      <c r="B21319" s="5" t="s">
        <v>18768</v>
      </c>
      <c r="C21319" s="6" t="s">
        <v>12</v>
      </c>
    </row>
    <row r="21320">
      <c r="A21320" s="7">
        <f t="shared" si="1"/>
        <v>18527</v>
      </c>
      <c r="B21320" s="8" t="s">
        <v>18769</v>
      </c>
      <c r="C21320" s="9" t="s">
        <v>64</v>
      </c>
    </row>
    <row r="21321">
      <c r="A21321" s="7">
        <f t="shared" si="1"/>
        <v>18528</v>
      </c>
      <c r="B21321" s="5" t="s">
        <v>18770</v>
      </c>
      <c r="C21321" s="6" t="s">
        <v>1316</v>
      </c>
    </row>
    <row r="21322">
      <c r="A21322" s="7">
        <f t="shared" si="1"/>
        <v>18529</v>
      </c>
      <c r="B21322" s="8" t="s">
        <v>18771</v>
      </c>
      <c r="C21322" s="6" t="s">
        <v>405</v>
      </c>
    </row>
    <row r="21323">
      <c r="A21323" s="7">
        <f t="shared" si="1"/>
        <v>18529</v>
      </c>
      <c r="B21323" s="8" t="s">
        <v>18771</v>
      </c>
      <c r="C21323" s="9" t="s">
        <v>54</v>
      </c>
    </row>
    <row r="21324">
      <c r="A21324" s="7">
        <f t="shared" si="1"/>
        <v>18529</v>
      </c>
      <c r="B21324" s="8" t="s">
        <v>18771</v>
      </c>
      <c r="C21324" s="9" t="s">
        <v>24</v>
      </c>
    </row>
    <row r="21325">
      <c r="A21325" s="7">
        <f t="shared" si="1"/>
        <v>18529</v>
      </c>
      <c r="B21325" s="8" t="s">
        <v>18771</v>
      </c>
      <c r="C21325" s="9" t="s">
        <v>60</v>
      </c>
    </row>
    <row r="21326">
      <c r="A21326" s="7">
        <f t="shared" si="1"/>
        <v>18530</v>
      </c>
      <c r="B21326" s="8" t="s">
        <v>18772</v>
      </c>
      <c r="C21326" s="9" t="s">
        <v>722</v>
      </c>
    </row>
    <row r="21327">
      <c r="A21327" s="7">
        <f t="shared" si="1"/>
        <v>18531</v>
      </c>
      <c r="B21327" s="8" t="s">
        <v>18773</v>
      </c>
      <c r="C21327" s="9" t="s">
        <v>188</v>
      </c>
    </row>
    <row r="21328">
      <c r="A21328" s="7">
        <f t="shared" si="1"/>
        <v>18532</v>
      </c>
      <c r="B21328" s="8" t="s">
        <v>18774</v>
      </c>
      <c r="C21328" s="9" t="s">
        <v>416</v>
      </c>
    </row>
    <row r="21329">
      <c r="A21329" s="7">
        <f t="shared" si="1"/>
        <v>18533</v>
      </c>
      <c r="B21329" s="8" t="s">
        <v>18775</v>
      </c>
      <c r="C21329" s="9" t="s">
        <v>121</v>
      </c>
    </row>
    <row r="21330">
      <c r="A21330" s="7">
        <f t="shared" si="1"/>
        <v>18534</v>
      </c>
      <c r="B21330" s="5" t="s">
        <v>18776</v>
      </c>
      <c r="C21330" s="6" t="s">
        <v>365</v>
      </c>
    </row>
    <row r="21331">
      <c r="A21331" s="7">
        <f t="shared" si="1"/>
        <v>18535</v>
      </c>
      <c r="B21331" s="5" t="s">
        <v>18777</v>
      </c>
      <c r="C21331" s="6" t="s">
        <v>74</v>
      </c>
    </row>
    <row r="21332">
      <c r="A21332" s="7">
        <f t="shared" si="1"/>
        <v>18536</v>
      </c>
      <c r="B21332" s="5" t="s">
        <v>18778</v>
      </c>
      <c r="C21332" s="6" t="s">
        <v>555</v>
      </c>
    </row>
    <row r="21333">
      <c r="A21333" s="7">
        <f t="shared" si="1"/>
        <v>18537</v>
      </c>
      <c r="B21333" s="8" t="s">
        <v>18779</v>
      </c>
      <c r="C21333" s="9" t="s">
        <v>88</v>
      </c>
    </row>
    <row r="21334">
      <c r="A21334" s="7">
        <f t="shared" si="1"/>
        <v>18538</v>
      </c>
      <c r="B21334" s="5" t="s">
        <v>18780</v>
      </c>
      <c r="C21334" s="6" t="s">
        <v>1262</v>
      </c>
    </row>
    <row r="21335">
      <c r="A21335" s="7">
        <f t="shared" si="1"/>
        <v>18539</v>
      </c>
      <c r="B21335" s="5" t="s">
        <v>18781</v>
      </c>
      <c r="C21335" s="6" t="s">
        <v>1262</v>
      </c>
    </row>
    <row r="21336">
      <c r="A21336" s="7">
        <f t="shared" si="1"/>
        <v>18540</v>
      </c>
      <c r="B21336" s="5" t="s">
        <v>18782</v>
      </c>
      <c r="C21336" s="6" t="s">
        <v>1371</v>
      </c>
    </row>
    <row r="21337">
      <c r="A21337" s="7">
        <f t="shared" si="1"/>
        <v>18541</v>
      </c>
      <c r="B21337" s="5" t="s">
        <v>18783</v>
      </c>
      <c r="C21337" s="6" t="s">
        <v>1316</v>
      </c>
    </row>
    <row r="21338">
      <c r="A21338" s="7">
        <f t="shared" si="1"/>
        <v>18542</v>
      </c>
      <c r="B21338" s="5" t="s">
        <v>18784</v>
      </c>
      <c r="C21338" s="6" t="s">
        <v>1207</v>
      </c>
    </row>
    <row r="21339">
      <c r="A21339" s="7">
        <f t="shared" si="1"/>
        <v>18543</v>
      </c>
      <c r="B21339" s="5" t="s">
        <v>18785</v>
      </c>
      <c r="C21339" s="6" t="s">
        <v>324</v>
      </c>
    </row>
    <row r="21340">
      <c r="A21340" s="7">
        <f t="shared" si="1"/>
        <v>18544</v>
      </c>
      <c r="B21340" s="8" t="s">
        <v>18786</v>
      </c>
      <c r="C21340" s="9" t="s">
        <v>188</v>
      </c>
    </row>
    <row r="21341">
      <c r="A21341" s="7">
        <f t="shared" si="1"/>
        <v>18545</v>
      </c>
      <c r="B21341" s="8" t="s">
        <v>18787</v>
      </c>
      <c r="C21341" s="9" t="s">
        <v>939</v>
      </c>
    </row>
    <row r="21342">
      <c r="A21342" s="7">
        <f t="shared" si="1"/>
        <v>18546</v>
      </c>
      <c r="B21342" s="5" t="s">
        <v>18788</v>
      </c>
      <c r="C21342" s="6" t="s">
        <v>1124</v>
      </c>
    </row>
    <row r="21343">
      <c r="A21343" s="7">
        <f t="shared" si="1"/>
        <v>18547</v>
      </c>
      <c r="B21343" s="5" t="s">
        <v>18789</v>
      </c>
      <c r="C21343" s="6" t="s">
        <v>95</v>
      </c>
    </row>
    <row r="21344">
      <c r="A21344" s="7">
        <f t="shared" si="1"/>
        <v>18548</v>
      </c>
      <c r="B21344" s="5" t="s">
        <v>18790</v>
      </c>
      <c r="C21344" s="6" t="s">
        <v>1394</v>
      </c>
    </row>
    <row r="21345">
      <c r="A21345" s="7">
        <f t="shared" si="1"/>
        <v>18549</v>
      </c>
      <c r="B21345" s="5" t="s">
        <v>18791</v>
      </c>
      <c r="C21345" s="6" t="s">
        <v>714</v>
      </c>
    </row>
    <row r="21346">
      <c r="A21346" s="7">
        <f t="shared" si="1"/>
        <v>18550</v>
      </c>
      <c r="B21346" s="8" t="s">
        <v>18792</v>
      </c>
      <c r="C21346" s="9" t="s">
        <v>121</v>
      </c>
    </row>
    <row r="21347">
      <c r="A21347" s="7">
        <f t="shared" si="1"/>
        <v>18551</v>
      </c>
      <c r="B21347" s="5" t="s">
        <v>18793</v>
      </c>
      <c r="C21347" s="6" t="s">
        <v>621</v>
      </c>
    </row>
    <row r="21348">
      <c r="A21348" s="7">
        <f t="shared" si="1"/>
        <v>18552</v>
      </c>
      <c r="B21348" s="5" t="s">
        <v>18794</v>
      </c>
      <c r="C21348" s="6" t="s">
        <v>939</v>
      </c>
    </row>
    <row r="21349">
      <c r="A21349" s="7">
        <f t="shared" si="1"/>
        <v>18553</v>
      </c>
      <c r="B21349" s="8" t="s">
        <v>18795</v>
      </c>
      <c r="C21349" s="9" t="s">
        <v>177</v>
      </c>
    </row>
    <row r="21350">
      <c r="A21350" s="7">
        <f t="shared" si="1"/>
        <v>18554</v>
      </c>
      <c r="B21350" s="5" t="s">
        <v>18796</v>
      </c>
      <c r="C21350" s="6" t="s">
        <v>1120</v>
      </c>
    </row>
    <row r="21351">
      <c r="A21351" s="7">
        <f t="shared" si="1"/>
        <v>18555</v>
      </c>
      <c r="B21351" s="5" t="s">
        <v>18797</v>
      </c>
      <c r="C21351" s="6" t="s">
        <v>462</v>
      </c>
    </row>
    <row r="21352">
      <c r="A21352" s="7">
        <f t="shared" si="1"/>
        <v>18555</v>
      </c>
      <c r="B21352" s="5" t="s">
        <v>18797</v>
      </c>
      <c r="C21352" s="6" t="s">
        <v>25</v>
      </c>
    </row>
    <row r="21353">
      <c r="A21353" s="7">
        <f t="shared" si="1"/>
        <v>18555</v>
      </c>
      <c r="B21353" s="5" t="s">
        <v>18797</v>
      </c>
      <c r="C21353" s="6" t="s">
        <v>24</v>
      </c>
    </row>
    <row r="21354">
      <c r="A21354" s="7">
        <f t="shared" si="1"/>
        <v>18556</v>
      </c>
      <c r="B21354" s="5" t="s">
        <v>18798</v>
      </c>
      <c r="C21354" s="6" t="s">
        <v>1262</v>
      </c>
    </row>
    <row r="21355">
      <c r="A21355" s="7">
        <f t="shared" si="1"/>
        <v>18557</v>
      </c>
      <c r="B21355" s="5" t="s">
        <v>18799</v>
      </c>
      <c r="C21355" s="6" t="s">
        <v>420</v>
      </c>
    </row>
    <row r="21356">
      <c r="A21356" s="7">
        <f t="shared" si="1"/>
        <v>18558</v>
      </c>
      <c r="B21356" s="5" t="s">
        <v>18800</v>
      </c>
      <c r="C21356" s="6" t="s">
        <v>1262</v>
      </c>
    </row>
    <row r="21357">
      <c r="A21357" s="7">
        <f t="shared" si="1"/>
        <v>18559</v>
      </c>
      <c r="B21357" s="8" t="s">
        <v>18801</v>
      </c>
      <c r="C21357" s="9" t="s">
        <v>177</v>
      </c>
    </row>
    <row r="21358">
      <c r="A21358" s="7">
        <f t="shared" si="1"/>
        <v>18560</v>
      </c>
      <c r="B21358" s="8" t="s">
        <v>18802</v>
      </c>
      <c r="C21358" s="9" t="s">
        <v>76</v>
      </c>
    </row>
    <row r="21359">
      <c r="A21359" s="7">
        <f t="shared" si="1"/>
        <v>18561</v>
      </c>
      <c r="B21359" s="5" t="s">
        <v>18803</v>
      </c>
      <c r="C21359" s="6" t="s">
        <v>1856</v>
      </c>
    </row>
    <row r="21360">
      <c r="A21360" s="7">
        <f t="shared" si="1"/>
        <v>18562</v>
      </c>
      <c r="B21360" s="8" t="s">
        <v>18804</v>
      </c>
      <c r="C21360" s="9" t="s">
        <v>60</v>
      </c>
    </row>
    <row r="21361">
      <c r="A21361" s="7">
        <f t="shared" si="1"/>
        <v>18563</v>
      </c>
      <c r="B21361" s="5" t="s">
        <v>18805</v>
      </c>
      <c r="C21361" s="6" t="s">
        <v>2549</v>
      </c>
    </row>
    <row r="21362">
      <c r="A21362" s="7">
        <f t="shared" si="1"/>
        <v>18564</v>
      </c>
      <c r="B21362" s="5" t="s">
        <v>18806</v>
      </c>
      <c r="C21362" s="6" t="s">
        <v>59</v>
      </c>
    </row>
    <row r="21363">
      <c r="A21363" s="7">
        <f t="shared" si="1"/>
        <v>18565</v>
      </c>
      <c r="B21363" s="8" t="s">
        <v>18807</v>
      </c>
      <c r="C21363" s="9" t="s">
        <v>547</v>
      </c>
    </row>
    <row r="21364">
      <c r="A21364" s="7">
        <f t="shared" si="1"/>
        <v>18566</v>
      </c>
      <c r="B21364" s="8" t="s">
        <v>18808</v>
      </c>
      <c r="C21364" s="9" t="s">
        <v>547</v>
      </c>
    </row>
    <row r="21365">
      <c r="A21365" s="7">
        <f t="shared" si="1"/>
        <v>18567</v>
      </c>
      <c r="B21365" s="5" t="s">
        <v>18809</v>
      </c>
      <c r="C21365" s="6" t="s">
        <v>1267</v>
      </c>
    </row>
    <row r="21366">
      <c r="A21366" s="7">
        <f t="shared" si="1"/>
        <v>18568</v>
      </c>
      <c r="B21366" s="8" t="s">
        <v>18810</v>
      </c>
      <c r="C21366" s="9" t="s">
        <v>372</v>
      </c>
    </row>
    <row r="21367">
      <c r="A21367" s="7">
        <f t="shared" si="1"/>
        <v>18569</v>
      </c>
      <c r="B21367" s="5" t="s">
        <v>18811</v>
      </c>
      <c r="C21367" s="6" t="s">
        <v>1360</v>
      </c>
    </row>
    <row r="21368">
      <c r="A21368" s="7">
        <f t="shared" si="1"/>
        <v>18570</v>
      </c>
      <c r="B21368" s="5" t="s">
        <v>18812</v>
      </c>
      <c r="C21368" s="6" t="s">
        <v>603</v>
      </c>
    </row>
    <row r="21369">
      <c r="A21369" s="7">
        <f t="shared" si="1"/>
        <v>18571</v>
      </c>
      <c r="B21369" s="5" t="s">
        <v>18813</v>
      </c>
      <c r="C21369" s="6" t="s">
        <v>95</v>
      </c>
    </row>
    <row r="21370">
      <c r="A21370" s="7">
        <f t="shared" si="1"/>
        <v>18572</v>
      </c>
      <c r="B21370" s="5" t="s">
        <v>18814</v>
      </c>
      <c r="C21370" s="6" t="s">
        <v>1279</v>
      </c>
    </row>
    <row r="21371">
      <c r="A21371" s="7">
        <f t="shared" si="1"/>
        <v>18573</v>
      </c>
      <c r="B21371" s="5" t="s">
        <v>18815</v>
      </c>
      <c r="C21371" s="6" t="s">
        <v>1262</v>
      </c>
    </row>
    <row r="21372">
      <c r="A21372" s="7">
        <f t="shared" si="1"/>
        <v>18574</v>
      </c>
      <c r="B21372" s="8" t="s">
        <v>18816</v>
      </c>
      <c r="C21372" s="6" t="s">
        <v>59</v>
      </c>
    </row>
    <row r="21373">
      <c r="A21373" s="7">
        <f t="shared" si="1"/>
        <v>18575</v>
      </c>
      <c r="B21373" s="5" t="s">
        <v>18817</v>
      </c>
      <c r="C21373" s="6" t="s">
        <v>603</v>
      </c>
    </row>
    <row r="21374">
      <c r="A21374" s="7">
        <f t="shared" si="1"/>
        <v>18576</v>
      </c>
      <c r="B21374" s="5" t="s">
        <v>18818</v>
      </c>
      <c r="C21374" s="6" t="s">
        <v>1248</v>
      </c>
    </row>
    <row r="21375">
      <c r="A21375" s="7">
        <f t="shared" si="1"/>
        <v>18577</v>
      </c>
      <c r="B21375" s="8" t="s">
        <v>18819</v>
      </c>
      <c r="C21375" s="9" t="s">
        <v>121</v>
      </c>
    </row>
    <row r="21376">
      <c r="A21376" s="7">
        <f t="shared" si="1"/>
        <v>18578</v>
      </c>
      <c r="B21376" s="5" t="s">
        <v>18820</v>
      </c>
      <c r="C21376" s="6" t="s">
        <v>989</v>
      </c>
    </row>
    <row r="21377">
      <c r="A21377" s="7">
        <f t="shared" si="1"/>
        <v>18579</v>
      </c>
      <c r="B21377" s="5" t="s">
        <v>18821</v>
      </c>
      <c r="C21377" s="6" t="s">
        <v>367</v>
      </c>
    </row>
    <row r="21378">
      <c r="A21378" s="7">
        <f t="shared" si="1"/>
        <v>18580</v>
      </c>
      <c r="B21378" s="5" t="s">
        <v>18822</v>
      </c>
      <c r="C21378" s="6" t="s">
        <v>20</v>
      </c>
    </row>
    <row r="21379">
      <c r="A21379" s="7">
        <f t="shared" si="1"/>
        <v>18581</v>
      </c>
      <c r="B21379" s="5" t="s">
        <v>18823</v>
      </c>
      <c r="C21379" s="6" t="s">
        <v>20</v>
      </c>
    </row>
    <row r="21380">
      <c r="A21380" s="7">
        <f t="shared" si="1"/>
        <v>18582</v>
      </c>
      <c r="B21380" s="5" t="s">
        <v>18824</v>
      </c>
      <c r="C21380" s="6" t="s">
        <v>20</v>
      </c>
    </row>
    <row r="21381">
      <c r="A21381" s="7">
        <f t="shared" si="1"/>
        <v>18583</v>
      </c>
      <c r="B21381" s="5" t="s">
        <v>18825</v>
      </c>
      <c r="C21381" s="6" t="s">
        <v>1378</v>
      </c>
    </row>
    <row r="21382">
      <c r="A21382" s="7">
        <f t="shared" si="1"/>
        <v>18584</v>
      </c>
      <c r="B21382" s="5" t="s">
        <v>18826</v>
      </c>
      <c r="C21382" s="6" t="s">
        <v>20</v>
      </c>
    </row>
    <row r="21383">
      <c r="A21383" s="7">
        <f t="shared" si="1"/>
        <v>18585</v>
      </c>
      <c r="B21383" s="8" t="s">
        <v>18827</v>
      </c>
      <c r="C21383" s="9" t="s">
        <v>1776</v>
      </c>
    </row>
    <row r="21384">
      <c r="A21384" s="7">
        <f t="shared" si="1"/>
        <v>18586</v>
      </c>
      <c r="B21384" s="8" t="s">
        <v>18828</v>
      </c>
      <c r="C21384" s="9" t="s">
        <v>24</v>
      </c>
    </row>
    <row r="21385">
      <c r="A21385" s="7">
        <f t="shared" si="1"/>
        <v>18587</v>
      </c>
      <c r="B21385" s="8" t="s">
        <v>18829</v>
      </c>
      <c r="C21385" s="6" t="s">
        <v>1012</v>
      </c>
    </row>
    <row r="21386">
      <c r="A21386" s="7">
        <f t="shared" si="1"/>
        <v>18588</v>
      </c>
      <c r="B21386" s="8" t="s">
        <v>18830</v>
      </c>
      <c r="C21386" s="9" t="s">
        <v>142</v>
      </c>
    </row>
    <row r="21387">
      <c r="A21387" s="7">
        <f t="shared" si="1"/>
        <v>18588</v>
      </c>
      <c r="B21387" s="8" t="s">
        <v>18830</v>
      </c>
      <c r="C21387" s="9" t="s">
        <v>162</v>
      </c>
    </row>
    <row r="21388">
      <c r="A21388" s="7">
        <f t="shared" si="1"/>
        <v>18589</v>
      </c>
      <c r="B21388" s="5" t="s">
        <v>18831</v>
      </c>
      <c r="C21388" s="6" t="s">
        <v>621</v>
      </c>
    </row>
    <row r="21389">
      <c r="A21389" s="7">
        <f t="shared" si="1"/>
        <v>18590</v>
      </c>
      <c r="B21389" s="8" t="s">
        <v>18832</v>
      </c>
      <c r="C21389" s="9" t="s">
        <v>65</v>
      </c>
    </row>
    <row r="21390">
      <c r="A21390" s="7">
        <f t="shared" si="1"/>
        <v>18591</v>
      </c>
      <c r="B21390" s="5" t="s">
        <v>18833</v>
      </c>
      <c r="C21390" s="6" t="s">
        <v>59</v>
      </c>
    </row>
    <row r="21391">
      <c r="A21391" s="7">
        <f t="shared" si="1"/>
        <v>18592</v>
      </c>
      <c r="B21391" s="8" t="s">
        <v>18834</v>
      </c>
      <c r="C21391" s="9" t="s">
        <v>815</v>
      </c>
    </row>
    <row r="21392">
      <c r="A21392" s="7">
        <f t="shared" si="1"/>
        <v>18593</v>
      </c>
      <c r="B21392" s="8" t="s">
        <v>18835</v>
      </c>
      <c r="C21392" s="9" t="s">
        <v>818</v>
      </c>
    </row>
    <row r="21393">
      <c r="A21393" s="7">
        <f t="shared" si="1"/>
        <v>18594</v>
      </c>
      <c r="B21393" s="5" t="s">
        <v>18836</v>
      </c>
      <c r="C21393" s="6" t="s">
        <v>59</v>
      </c>
    </row>
    <row r="21394">
      <c r="A21394" s="7">
        <f t="shared" si="1"/>
        <v>18595</v>
      </c>
      <c r="B21394" s="5" t="s">
        <v>18837</v>
      </c>
      <c r="C21394" s="6" t="s">
        <v>681</v>
      </c>
    </row>
    <row r="21395">
      <c r="A21395" s="7">
        <f t="shared" si="1"/>
        <v>18596</v>
      </c>
      <c r="B21395" s="8" t="s">
        <v>18838</v>
      </c>
      <c r="C21395" s="9" t="s">
        <v>40</v>
      </c>
    </row>
    <row r="21396">
      <c r="A21396" s="7">
        <f t="shared" si="1"/>
        <v>18597</v>
      </c>
      <c r="B21396" s="5" t="s">
        <v>18839</v>
      </c>
      <c r="C21396" s="6" t="s">
        <v>467</v>
      </c>
    </row>
    <row r="21397">
      <c r="A21397" s="7">
        <f t="shared" si="1"/>
        <v>18598</v>
      </c>
      <c r="B21397" s="5" t="s">
        <v>18840</v>
      </c>
      <c r="C21397" s="6" t="s">
        <v>467</v>
      </c>
    </row>
    <row r="21398">
      <c r="A21398" s="7">
        <f t="shared" si="1"/>
        <v>18599</v>
      </c>
      <c r="B21398" s="5" t="s">
        <v>18841</v>
      </c>
      <c r="C21398" s="6" t="s">
        <v>467</v>
      </c>
    </row>
    <row r="21399">
      <c r="A21399" s="7">
        <f t="shared" si="1"/>
        <v>18600</v>
      </c>
      <c r="B21399" s="5" t="s">
        <v>18842</v>
      </c>
      <c r="C21399" s="6" t="s">
        <v>467</v>
      </c>
    </row>
    <row r="21400">
      <c r="A21400" s="7">
        <f t="shared" si="1"/>
        <v>18601</v>
      </c>
      <c r="B21400" s="5" t="s">
        <v>18843</v>
      </c>
      <c r="C21400" s="6" t="s">
        <v>467</v>
      </c>
    </row>
    <row r="21401">
      <c r="A21401" s="7">
        <f t="shared" si="1"/>
        <v>18602</v>
      </c>
      <c r="B21401" s="5" t="s">
        <v>18844</v>
      </c>
      <c r="C21401" s="6" t="s">
        <v>467</v>
      </c>
    </row>
    <row r="21402">
      <c r="A21402" s="7">
        <f t="shared" si="1"/>
        <v>18603</v>
      </c>
      <c r="B21402" s="5" t="s">
        <v>18845</v>
      </c>
      <c r="C21402" s="6" t="s">
        <v>467</v>
      </c>
    </row>
    <row r="21403">
      <c r="A21403" s="7">
        <f t="shared" si="1"/>
        <v>18604</v>
      </c>
      <c r="B21403" s="5" t="s">
        <v>18846</v>
      </c>
      <c r="C21403" s="6" t="s">
        <v>467</v>
      </c>
    </row>
    <row r="21404">
      <c r="A21404" s="7">
        <f t="shared" si="1"/>
        <v>18605</v>
      </c>
      <c r="B21404" s="5" t="s">
        <v>18847</v>
      </c>
      <c r="C21404" s="6" t="s">
        <v>467</v>
      </c>
    </row>
    <row r="21405">
      <c r="A21405" s="7">
        <f t="shared" si="1"/>
        <v>18606</v>
      </c>
      <c r="B21405" s="5" t="s">
        <v>18848</v>
      </c>
      <c r="C21405" s="6" t="s">
        <v>467</v>
      </c>
    </row>
    <row r="21406">
      <c r="A21406" s="7">
        <f t="shared" si="1"/>
        <v>18607</v>
      </c>
      <c r="B21406" s="8" t="s">
        <v>18849</v>
      </c>
      <c r="C21406" s="9" t="s">
        <v>758</v>
      </c>
    </row>
    <row r="21407">
      <c r="A21407" s="7">
        <f t="shared" si="1"/>
        <v>18608</v>
      </c>
      <c r="B21407" s="5" t="s">
        <v>18850</v>
      </c>
      <c r="C21407" s="6" t="s">
        <v>1342</v>
      </c>
    </row>
    <row r="21408">
      <c r="A21408" s="7">
        <f t="shared" si="1"/>
        <v>18609</v>
      </c>
      <c r="B21408" s="5" t="s">
        <v>18851</v>
      </c>
      <c r="C21408" s="6" t="s">
        <v>1342</v>
      </c>
    </row>
    <row r="21409">
      <c r="A21409" s="7">
        <f t="shared" si="1"/>
        <v>18610</v>
      </c>
      <c r="B21409" s="5" t="s">
        <v>18852</v>
      </c>
      <c r="C21409" s="6" t="s">
        <v>785</v>
      </c>
    </row>
    <row r="21410">
      <c r="A21410" s="7">
        <f t="shared" si="1"/>
        <v>18611</v>
      </c>
      <c r="B21410" s="8" t="s">
        <v>18853</v>
      </c>
      <c r="C21410" s="6" t="s">
        <v>150</v>
      </c>
    </row>
    <row r="21411">
      <c r="A21411" s="7">
        <f t="shared" si="1"/>
        <v>18612</v>
      </c>
      <c r="B21411" s="5" t="s">
        <v>18854</v>
      </c>
      <c r="C21411" s="6" t="s">
        <v>80</v>
      </c>
    </row>
    <row r="21412">
      <c r="A21412" s="7">
        <f t="shared" si="1"/>
        <v>18613</v>
      </c>
      <c r="B21412" s="8" t="s">
        <v>18855</v>
      </c>
      <c r="C21412" s="9" t="s">
        <v>83</v>
      </c>
    </row>
    <row r="21413">
      <c r="A21413" s="7">
        <f t="shared" si="1"/>
        <v>18614</v>
      </c>
      <c r="B21413" s="8" t="s">
        <v>18856</v>
      </c>
      <c r="C21413" s="9" t="s">
        <v>10</v>
      </c>
    </row>
    <row r="21414">
      <c r="A21414" s="7">
        <f t="shared" si="1"/>
        <v>18615</v>
      </c>
      <c r="B21414" s="8" t="s">
        <v>18857</v>
      </c>
      <c r="C21414" s="9" t="s">
        <v>893</v>
      </c>
    </row>
    <row r="21415">
      <c r="A21415" s="7">
        <f t="shared" si="1"/>
        <v>18616</v>
      </c>
      <c r="B21415" s="5" t="s">
        <v>18858</v>
      </c>
      <c r="C21415" s="6" t="s">
        <v>27</v>
      </c>
    </row>
    <row r="21416">
      <c r="A21416" s="7">
        <f t="shared" si="1"/>
        <v>18617</v>
      </c>
      <c r="B21416" s="8" t="s">
        <v>18859</v>
      </c>
      <c r="C21416" s="9" t="s">
        <v>845</v>
      </c>
    </row>
    <row r="21417">
      <c r="A21417" s="7">
        <f t="shared" si="1"/>
        <v>18618</v>
      </c>
      <c r="B21417" s="5" t="s">
        <v>18860</v>
      </c>
      <c r="C21417" s="6" t="s">
        <v>1342</v>
      </c>
    </row>
    <row r="21418">
      <c r="A21418" s="7">
        <f t="shared" si="1"/>
        <v>18619</v>
      </c>
      <c r="B21418" s="5" t="s">
        <v>18861</v>
      </c>
      <c r="C21418" s="6" t="s">
        <v>1324</v>
      </c>
    </row>
    <row r="21419">
      <c r="A21419" s="7">
        <f t="shared" si="1"/>
        <v>18620</v>
      </c>
      <c r="B21419" s="5" t="s">
        <v>18862</v>
      </c>
      <c r="C21419" s="6" t="s">
        <v>1342</v>
      </c>
    </row>
    <row r="21420">
      <c r="A21420" s="7">
        <f t="shared" si="1"/>
        <v>18621</v>
      </c>
      <c r="B21420" s="5" t="s">
        <v>18863</v>
      </c>
      <c r="C21420" s="6" t="s">
        <v>1342</v>
      </c>
    </row>
    <row r="21421">
      <c r="A21421" s="7">
        <f t="shared" si="1"/>
        <v>18622</v>
      </c>
      <c r="B21421" s="5" t="s">
        <v>18864</v>
      </c>
      <c r="C21421" s="6" t="s">
        <v>393</v>
      </c>
    </row>
    <row r="21422">
      <c r="A21422" s="7">
        <f t="shared" si="1"/>
        <v>18623</v>
      </c>
      <c r="B21422" s="8" t="s">
        <v>18865</v>
      </c>
      <c r="C21422" s="9" t="s">
        <v>1042</v>
      </c>
    </row>
    <row r="21423">
      <c r="A21423" s="7">
        <f t="shared" si="1"/>
        <v>18624</v>
      </c>
      <c r="B21423" s="8" t="s">
        <v>18866</v>
      </c>
      <c r="C21423" s="9" t="s">
        <v>24</v>
      </c>
    </row>
    <row r="21424">
      <c r="A21424" s="7">
        <f t="shared" si="1"/>
        <v>18625</v>
      </c>
      <c r="B21424" s="8" t="s">
        <v>18867</v>
      </c>
      <c r="C21424" s="9" t="s">
        <v>24</v>
      </c>
    </row>
    <row r="21425">
      <c r="A21425" s="7">
        <f t="shared" si="1"/>
        <v>18626</v>
      </c>
      <c r="B21425" s="5" t="s">
        <v>18868</v>
      </c>
      <c r="C21425" s="6" t="s">
        <v>2549</v>
      </c>
    </row>
    <row r="21426">
      <c r="A21426" s="7">
        <f t="shared" si="1"/>
        <v>18627</v>
      </c>
      <c r="B21426" s="5" t="s">
        <v>18869</v>
      </c>
      <c r="C21426" s="6" t="s">
        <v>1585</v>
      </c>
    </row>
    <row r="21427">
      <c r="A21427" s="7">
        <f t="shared" si="1"/>
        <v>18628</v>
      </c>
      <c r="B21427" s="5" t="s">
        <v>18870</v>
      </c>
      <c r="C21427" s="6" t="s">
        <v>1342</v>
      </c>
    </row>
    <row r="21428">
      <c r="A21428" s="7">
        <f t="shared" si="1"/>
        <v>18629</v>
      </c>
      <c r="B21428" s="5" t="s">
        <v>18871</v>
      </c>
      <c r="C21428" s="6" t="s">
        <v>15</v>
      </c>
    </row>
    <row r="21429">
      <c r="A21429" s="7">
        <f t="shared" si="1"/>
        <v>18630</v>
      </c>
      <c r="B21429" s="5" t="s">
        <v>18872</v>
      </c>
      <c r="C21429" s="6" t="s">
        <v>15</v>
      </c>
    </row>
    <row r="21430">
      <c r="A21430" s="7">
        <f t="shared" si="1"/>
        <v>18631</v>
      </c>
      <c r="B21430" s="8" t="s">
        <v>18873</v>
      </c>
      <c r="C21430" s="9" t="s">
        <v>614</v>
      </c>
    </row>
    <row r="21431">
      <c r="A21431" s="7">
        <f t="shared" si="1"/>
        <v>18632</v>
      </c>
      <c r="B21431" s="5" t="s">
        <v>18874</v>
      </c>
      <c r="C21431" s="6" t="s">
        <v>15</v>
      </c>
    </row>
    <row r="21432">
      <c r="A21432" s="7">
        <f t="shared" si="1"/>
        <v>18633</v>
      </c>
      <c r="B21432" s="5" t="s">
        <v>18875</v>
      </c>
      <c r="C21432" s="6" t="s">
        <v>471</v>
      </c>
    </row>
    <row r="21433">
      <c r="A21433" s="7">
        <f t="shared" si="1"/>
        <v>18634</v>
      </c>
      <c r="B21433" s="5" t="s">
        <v>18876</v>
      </c>
      <c r="C21433" s="6" t="s">
        <v>15</v>
      </c>
    </row>
    <row r="21434">
      <c r="A21434" s="7">
        <f t="shared" si="1"/>
        <v>18635</v>
      </c>
      <c r="B21434" s="5" t="s">
        <v>18877</v>
      </c>
      <c r="C21434" s="6" t="s">
        <v>1207</v>
      </c>
    </row>
    <row r="21435">
      <c r="A21435" s="7">
        <f t="shared" si="1"/>
        <v>18636</v>
      </c>
      <c r="B21435" s="5" t="s">
        <v>18878</v>
      </c>
      <c r="C21435" s="6" t="s">
        <v>142</v>
      </c>
    </row>
    <row r="21436">
      <c r="A21436" s="7">
        <f t="shared" si="1"/>
        <v>18637</v>
      </c>
      <c r="B21436" s="5" t="s">
        <v>18879</v>
      </c>
      <c r="C21436" s="6" t="s">
        <v>32</v>
      </c>
    </row>
    <row r="21437">
      <c r="A21437" s="7">
        <f t="shared" si="1"/>
        <v>18638</v>
      </c>
      <c r="B21437" s="8" t="s">
        <v>18880</v>
      </c>
      <c r="C21437" s="9" t="s">
        <v>24</v>
      </c>
    </row>
    <row r="21438">
      <c r="A21438" s="7">
        <f t="shared" si="1"/>
        <v>18639</v>
      </c>
      <c r="B21438" s="5" t="s">
        <v>18881</v>
      </c>
      <c r="C21438" s="6" t="s">
        <v>1342</v>
      </c>
    </row>
    <row r="21439">
      <c r="A21439" s="7">
        <f t="shared" si="1"/>
        <v>18640</v>
      </c>
      <c r="B21439" s="5" t="s">
        <v>18882</v>
      </c>
      <c r="C21439" s="6" t="s">
        <v>20</v>
      </c>
    </row>
    <row r="21440">
      <c r="A21440" s="7">
        <f t="shared" si="1"/>
        <v>18641</v>
      </c>
      <c r="B21440" s="5" t="s">
        <v>18883</v>
      </c>
      <c r="C21440" s="6" t="s">
        <v>785</v>
      </c>
    </row>
    <row r="21441">
      <c r="A21441" s="7">
        <f t="shared" si="1"/>
        <v>18642</v>
      </c>
      <c r="B21441" s="5" t="s">
        <v>18884</v>
      </c>
      <c r="C21441" s="6" t="s">
        <v>1371</v>
      </c>
    </row>
    <row r="21442">
      <c r="A21442" s="7">
        <f t="shared" si="1"/>
        <v>18643</v>
      </c>
      <c r="B21442" s="8" t="s">
        <v>18885</v>
      </c>
      <c r="C21442" s="9" t="s">
        <v>83</v>
      </c>
    </row>
    <row r="21443">
      <c r="A21443" s="7">
        <f t="shared" si="1"/>
        <v>18644</v>
      </c>
      <c r="B21443" s="5" t="s">
        <v>18886</v>
      </c>
      <c r="C21443" s="6" t="s">
        <v>1342</v>
      </c>
    </row>
    <row r="21444">
      <c r="A21444" s="7">
        <f t="shared" si="1"/>
        <v>18645</v>
      </c>
      <c r="B21444" s="5" t="s">
        <v>18887</v>
      </c>
      <c r="C21444" s="6" t="s">
        <v>59</v>
      </c>
    </row>
    <row r="21445">
      <c r="A21445" s="7">
        <f t="shared" si="1"/>
        <v>18646</v>
      </c>
      <c r="B21445" s="5" t="s">
        <v>18888</v>
      </c>
      <c r="C21445" s="6" t="s">
        <v>785</v>
      </c>
    </row>
    <row r="21446">
      <c r="A21446" s="7">
        <f t="shared" si="1"/>
        <v>18647</v>
      </c>
      <c r="B21446" s="5" t="s">
        <v>18889</v>
      </c>
      <c r="C21446" s="6" t="s">
        <v>1342</v>
      </c>
    </row>
    <row r="21447">
      <c r="A21447" s="7">
        <f t="shared" si="1"/>
        <v>18648</v>
      </c>
      <c r="B21447" s="5" t="s">
        <v>18890</v>
      </c>
      <c r="C21447" s="6" t="s">
        <v>1378</v>
      </c>
    </row>
    <row r="21448">
      <c r="A21448" s="7">
        <f t="shared" si="1"/>
        <v>18649</v>
      </c>
      <c r="B21448" s="5" t="s">
        <v>18891</v>
      </c>
      <c r="C21448" s="6" t="s">
        <v>59</v>
      </c>
    </row>
    <row r="21449">
      <c r="A21449" s="7">
        <f t="shared" si="1"/>
        <v>18650</v>
      </c>
      <c r="B21449" s="5" t="s">
        <v>18892</v>
      </c>
      <c r="C21449" s="6" t="s">
        <v>59</v>
      </c>
    </row>
    <row r="21450">
      <c r="A21450" s="7">
        <f t="shared" si="1"/>
        <v>18650</v>
      </c>
      <c r="B21450" s="5" t="s">
        <v>18892</v>
      </c>
      <c r="C21450" s="6" t="s">
        <v>177</v>
      </c>
    </row>
    <row r="21451">
      <c r="A21451" s="7">
        <f t="shared" si="1"/>
        <v>18651</v>
      </c>
      <c r="B21451" s="8" t="s">
        <v>18893</v>
      </c>
      <c r="C21451" s="9" t="s">
        <v>733</v>
      </c>
    </row>
    <row r="21452">
      <c r="A21452" s="7">
        <f t="shared" si="1"/>
        <v>18652</v>
      </c>
      <c r="B21452" s="5" t="s">
        <v>18894</v>
      </c>
      <c r="C21452" s="6" t="s">
        <v>765</v>
      </c>
    </row>
    <row r="21453">
      <c r="A21453" s="7">
        <f t="shared" si="1"/>
        <v>18653</v>
      </c>
      <c r="B21453" s="8" t="s">
        <v>18895</v>
      </c>
      <c r="C21453" s="9" t="s">
        <v>177</v>
      </c>
    </row>
    <row r="21454">
      <c r="A21454" s="7">
        <f t="shared" si="1"/>
        <v>18654</v>
      </c>
      <c r="B21454" s="8" t="s">
        <v>18896</v>
      </c>
      <c r="C21454" s="6" t="s">
        <v>313</v>
      </c>
    </row>
    <row r="21455">
      <c r="A21455" s="7">
        <f t="shared" si="1"/>
        <v>18654</v>
      </c>
      <c r="B21455" s="8" t="s">
        <v>18896</v>
      </c>
      <c r="C21455" s="9" t="s">
        <v>162</v>
      </c>
    </row>
    <row r="21456">
      <c r="A21456" s="7">
        <f t="shared" si="1"/>
        <v>18655</v>
      </c>
      <c r="B21456" s="8" t="s">
        <v>18897</v>
      </c>
      <c r="C21456" s="9" t="s">
        <v>893</v>
      </c>
    </row>
    <row r="21457">
      <c r="A21457" s="7">
        <f t="shared" si="1"/>
        <v>18656</v>
      </c>
      <c r="B21457" s="8" t="s">
        <v>18898</v>
      </c>
      <c r="C21457" s="9" t="s">
        <v>845</v>
      </c>
    </row>
    <row r="21458">
      <c r="A21458" s="7">
        <f t="shared" si="1"/>
        <v>18657</v>
      </c>
      <c r="B21458" s="8" t="s">
        <v>18899</v>
      </c>
      <c r="C21458" s="9" t="s">
        <v>24</v>
      </c>
    </row>
    <row r="21459">
      <c r="A21459" s="7">
        <f t="shared" si="1"/>
        <v>18657</v>
      </c>
      <c r="B21459" s="8" t="s">
        <v>18899</v>
      </c>
      <c r="C21459" s="9" t="s">
        <v>25</v>
      </c>
    </row>
    <row r="21460">
      <c r="A21460" s="7">
        <f t="shared" si="1"/>
        <v>18658</v>
      </c>
      <c r="B21460" s="5" t="s">
        <v>18900</v>
      </c>
      <c r="C21460" s="6" t="s">
        <v>1458</v>
      </c>
    </row>
    <row r="21461">
      <c r="A21461" s="7">
        <f t="shared" si="1"/>
        <v>18658</v>
      </c>
      <c r="B21461" s="5" t="s">
        <v>18900</v>
      </c>
      <c r="C21461" s="6" t="s">
        <v>1235</v>
      </c>
    </row>
    <row r="21462">
      <c r="A21462" s="7">
        <f t="shared" si="1"/>
        <v>18659</v>
      </c>
      <c r="B21462" s="5" t="s">
        <v>18901</v>
      </c>
      <c r="C21462" s="6" t="s">
        <v>426</v>
      </c>
    </row>
    <row r="21463">
      <c r="A21463" s="7">
        <f t="shared" si="1"/>
        <v>18660</v>
      </c>
      <c r="B21463" s="5" t="s">
        <v>18902</v>
      </c>
      <c r="C21463" s="6" t="s">
        <v>426</v>
      </c>
    </row>
    <row r="21464">
      <c r="A21464" s="7">
        <f t="shared" si="1"/>
        <v>18661</v>
      </c>
      <c r="B21464" s="5" t="s">
        <v>18903</v>
      </c>
      <c r="C21464" s="6" t="s">
        <v>426</v>
      </c>
    </row>
    <row r="21465">
      <c r="A21465" s="7">
        <f t="shared" si="1"/>
        <v>18662</v>
      </c>
      <c r="B21465" s="5" t="s">
        <v>18904</v>
      </c>
      <c r="C21465" s="6" t="s">
        <v>538</v>
      </c>
    </row>
    <row r="21466">
      <c r="A21466" s="7">
        <f t="shared" si="1"/>
        <v>18663</v>
      </c>
      <c r="B21466" s="5" t="s">
        <v>18905</v>
      </c>
      <c r="C21466" s="6" t="s">
        <v>1620</v>
      </c>
    </row>
    <row r="21467">
      <c r="A21467" s="7">
        <f t="shared" si="1"/>
        <v>18664</v>
      </c>
      <c r="B21467" s="8" t="s">
        <v>18906</v>
      </c>
      <c r="C21467" s="9" t="s">
        <v>530</v>
      </c>
    </row>
    <row r="21468">
      <c r="A21468" s="7">
        <f t="shared" si="1"/>
        <v>18665</v>
      </c>
      <c r="B21468" s="5" t="s">
        <v>18907</v>
      </c>
      <c r="C21468" s="6" t="s">
        <v>1334</v>
      </c>
    </row>
    <row r="21469">
      <c r="A21469" s="7">
        <f t="shared" si="1"/>
        <v>18666</v>
      </c>
      <c r="B21469" s="8" t="s">
        <v>18908</v>
      </c>
      <c r="C21469" s="9" t="s">
        <v>1169</v>
      </c>
    </row>
    <row r="21470">
      <c r="A21470" s="7">
        <f t="shared" si="1"/>
        <v>18667</v>
      </c>
      <c r="B21470" s="8" t="s">
        <v>18909</v>
      </c>
      <c r="C21470" s="9" t="s">
        <v>1169</v>
      </c>
    </row>
    <row r="21471">
      <c r="A21471" s="7">
        <f t="shared" si="1"/>
        <v>18668</v>
      </c>
      <c r="B21471" s="8" t="s">
        <v>18910</v>
      </c>
      <c r="C21471" s="9" t="s">
        <v>547</v>
      </c>
    </row>
    <row r="21472">
      <c r="A21472" s="7">
        <f t="shared" si="1"/>
        <v>18669</v>
      </c>
      <c r="B21472" s="5" t="s">
        <v>18911</v>
      </c>
      <c r="C21472" s="6" t="s">
        <v>1120</v>
      </c>
    </row>
    <row r="21473">
      <c r="A21473" s="7">
        <f t="shared" si="1"/>
        <v>18670</v>
      </c>
      <c r="B21473" s="8" t="s">
        <v>18912</v>
      </c>
      <c r="C21473" s="9" t="s">
        <v>1169</v>
      </c>
    </row>
    <row r="21474">
      <c r="A21474" s="7">
        <f t="shared" si="1"/>
        <v>18671</v>
      </c>
      <c r="B21474" s="8" t="s">
        <v>18913</v>
      </c>
      <c r="C21474" s="9" t="s">
        <v>372</v>
      </c>
    </row>
    <row r="21475">
      <c r="A21475" s="7">
        <f t="shared" si="1"/>
        <v>18672</v>
      </c>
      <c r="B21475" s="5" t="s">
        <v>18914</v>
      </c>
      <c r="C21475" s="6" t="s">
        <v>346</v>
      </c>
    </row>
    <row r="21476">
      <c r="A21476" s="7">
        <f t="shared" si="1"/>
        <v>18673</v>
      </c>
      <c r="B21476" s="5" t="s">
        <v>18915</v>
      </c>
      <c r="C21476" s="6" t="s">
        <v>365</v>
      </c>
    </row>
    <row r="21477">
      <c r="A21477" s="7">
        <f t="shared" si="1"/>
        <v>18674</v>
      </c>
      <c r="B21477" s="5" t="s">
        <v>18916</v>
      </c>
      <c r="C21477" s="6" t="s">
        <v>196</v>
      </c>
    </row>
    <row r="21478">
      <c r="A21478" s="7">
        <f t="shared" si="1"/>
        <v>18675</v>
      </c>
      <c r="B21478" s="8" t="s">
        <v>18917</v>
      </c>
      <c r="C21478" s="9" t="s">
        <v>845</v>
      </c>
    </row>
    <row r="21479">
      <c r="A21479" s="7">
        <f t="shared" si="1"/>
        <v>18676</v>
      </c>
      <c r="B21479" s="5" t="s">
        <v>18918</v>
      </c>
      <c r="C21479" s="6" t="s">
        <v>727</v>
      </c>
    </row>
    <row r="21480">
      <c r="A21480" s="7">
        <f t="shared" si="1"/>
        <v>18677</v>
      </c>
      <c r="B21480" s="5" t="s">
        <v>18919</v>
      </c>
      <c r="C21480" s="6" t="s">
        <v>681</v>
      </c>
    </row>
    <row r="21481">
      <c r="A21481" s="7">
        <f t="shared" si="1"/>
        <v>18678</v>
      </c>
      <c r="B21481" s="5" t="s">
        <v>18920</v>
      </c>
      <c r="C21481" s="6" t="s">
        <v>1620</v>
      </c>
    </row>
    <row r="21482">
      <c r="A21482" s="7">
        <f t="shared" si="1"/>
        <v>18678</v>
      </c>
      <c r="B21482" s="5" t="s">
        <v>18920</v>
      </c>
      <c r="C21482" s="6" t="s">
        <v>3126</v>
      </c>
    </row>
    <row r="21483">
      <c r="A21483" s="7">
        <f t="shared" si="1"/>
        <v>18679</v>
      </c>
      <c r="B21483" s="8" t="s">
        <v>18921</v>
      </c>
      <c r="C21483" s="9" t="s">
        <v>142</v>
      </c>
    </row>
    <row r="21484">
      <c r="A21484" s="7">
        <f t="shared" si="1"/>
        <v>18680</v>
      </c>
      <c r="B21484" s="8" t="s">
        <v>18922</v>
      </c>
      <c r="C21484" s="9" t="s">
        <v>22</v>
      </c>
    </row>
    <row r="21485">
      <c r="A21485" s="7">
        <f t="shared" si="1"/>
        <v>18680</v>
      </c>
      <c r="B21485" s="8" t="s">
        <v>18922</v>
      </c>
      <c r="C21485" s="9" t="s">
        <v>24</v>
      </c>
    </row>
    <row r="21486">
      <c r="A21486" s="7">
        <f t="shared" si="1"/>
        <v>18680</v>
      </c>
      <c r="B21486" s="8" t="s">
        <v>18922</v>
      </c>
      <c r="C21486" s="9" t="s">
        <v>25</v>
      </c>
    </row>
    <row r="21487">
      <c r="A21487" s="7">
        <f t="shared" si="1"/>
        <v>18681</v>
      </c>
      <c r="B21487" s="8" t="s">
        <v>18923</v>
      </c>
      <c r="C21487" s="9" t="s">
        <v>24</v>
      </c>
    </row>
    <row r="21488">
      <c r="A21488" s="7">
        <f t="shared" si="1"/>
        <v>18681</v>
      </c>
      <c r="B21488" s="8" t="s">
        <v>18923</v>
      </c>
      <c r="C21488" s="9" t="s">
        <v>25</v>
      </c>
    </row>
    <row r="21489">
      <c r="A21489" s="7">
        <f t="shared" si="1"/>
        <v>18682</v>
      </c>
      <c r="B21489" s="8" t="s">
        <v>18924</v>
      </c>
      <c r="C21489" s="9" t="s">
        <v>60</v>
      </c>
    </row>
    <row r="21490">
      <c r="A21490" s="7">
        <f t="shared" si="1"/>
        <v>18682</v>
      </c>
      <c r="B21490" s="8" t="s">
        <v>18924</v>
      </c>
      <c r="C21490" s="9" t="s">
        <v>22</v>
      </c>
    </row>
    <row r="21491">
      <c r="A21491" s="7">
        <f t="shared" si="1"/>
        <v>18682</v>
      </c>
      <c r="B21491" s="8" t="s">
        <v>18924</v>
      </c>
      <c r="C21491" s="9" t="s">
        <v>24</v>
      </c>
    </row>
    <row r="21492">
      <c r="A21492" s="7">
        <f t="shared" si="1"/>
        <v>18682</v>
      </c>
      <c r="B21492" s="8" t="s">
        <v>18924</v>
      </c>
      <c r="C21492" s="9" t="s">
        <v>25</v>
      </c>
    </row>
    <row r="21493">
      <c r="A21493" s="7">
        <f t="shared" si="1"/>
        <v>18683</v>
      </c>
      <c r="B21493" s="8" t="s">
        <v>18925</v>
      </c>
      <c r="C21493" s="9" t="s">
        <v>24</v>
      </c>
    </row>
    <row r="21494">
      <c r="A21494" s="7">
        <f t="shared" si="1"/>
        <v>18683</v>
      </c>
      <c r="B21494" s="8" t="s">
        <v>18925</v>
      </c>
      <c r="C21494" s="9" t="s">
        <v>22</v>
      </c>
    </row>
    <row r="21495">
      <c r="A21495" s="7">
        <f t="shared" si="1"/>
        <v>18684</v>
      </c>
      <c r="B21495" s="5" t="s">
        <v>18926</v>
      </c>
      <c r="C21495" s="6" t="s">
        <v>1260</v>
      </c>
    </row>
    <row r="21496">
      <c r="A21496" s="7">
        <f t="shared" si="1"/>
        <v>18685</v>
      </c>
      <c r="B21496" s="5" t="s">
        <v>18927</v>
      </c>
      <c r="C21496" s="6" t="s">
        <v>74</v>
      </c>
    </row>
    <row r="21497">
      <c r="A21497" s="7">
        <f t="shared" si="1"/>
        <v>18686</v>
      </c>
      <c r="B21497" s="5" t="s">
        <v>18928</v>
      </c>
      <c r="C21497" s="6" t="s">
        <v>1207</v>
      </c>
    </row>
    <row r="21498">
      <c r="A21498" s="7">
        <f t="shared" si="1"/>
        <v>18687</v>
      </c>
      <c r="B21498" s="5" t="s">
        <v>18929</v>
      </c>
      <c r="C21498" s="6" t="s">
        <v>1360</v>
      </c>
    </row>
    <row r="21499">
      <c r="A21499" s="7">
        <f t="shared" si="1"/>
        <v>18688</v>
      </c>
      <c r="B21499" s="5" t="s">
        <v>18930</v>
      </c>
      <c r="C21499" s="6" t="s">
        <v>2549</v>
      </c>
    </row>
    <row r="21500">
      <c r="A21500" s="7">
        <f t="shared" si="1"/>
        <v>18689</v>
      </c>
      <c r="B21500" s="5" t="s">
        <v>18931</v>
      </c>
      <c r="C21500" s="6" t="s">
        <v>591</v>
      </c>
    </row>
    <row r="21501">
      <c r="A21501" s="7">
        <f t="shared" si="1"/>
        <v>18690</v>
      </c>
      <c r="B21501" s="5" t="s">
        <v>18932</v>
      </c>
      <c r="C21501" s="6" t="s">
        <v>591</v>
      </c>
    </row>
    <row r="21502">
      <c r="A21502" s="7">
        <f t="shared" si="1"/>
        <v>18691</v>
      </c>
      <c r="B21502" s="5" t="s">
        <v>18933</v>
      </c>
      <c r="C21502" s="6" t="s">
        <v>591</v>
      </c>
    </row>
    <row r="21503">
      <c r="A21503" s="7">
        <f t="shared" si="1"/>
        <v>18692</v>
      </c>
      <c r="B21503" s="8" t="s">
        <v>18934</v>
      </c>
      <c r="C21503" s="9" t="s">
        <v>64</v>
      </c>
    </row>
    <row r="21504">
      <c r="A21504" s="7">
        <f t="shared" si="1"/>
        <v>18693</v>
      </c>
      <c r="B21504" s="5" t="s">
        <v>18935</v>
      </c>
      <c r="C21504" s="6" t="s">
        <v>2549</v>
      </c>
    </row>
    <row r="21505">
      <c r="A21505" s="7">
        <f t="shared" si="1"/>
        <v>18694</v>
      </c>
      <c r="B21505" s="5" t="s">
        <v>18936</v>
      </c>
      <c r="C21505" s="6" t="s">
        <v>2549</v>
      </c>
    </row>
    <row r="21506">
      <c r="A21506" s="7">
        <f t="shared" si="1"/>
        <v>18695</v>
      </c>
      <c r="B21506" s="5" t="s">
        <v>18937</v>
      </c>
      <c r="C21506" s="6" t="s">
        <v>2549</v>
      </c>
    </row>
    <row r="21507">
      <c r="A21507" s="7">
        <f t="shared" si="1"/>
        <v>18696</v>
      </c>
      <c r="B21507" s="8" t="s">
        <v>18938</v>
      </c>
      <c r="C21507" s="9" t="s">
        <v>874</v>
      </c>
    </row>
    <row r="21508">
      <c r="A21508" s="7">
        <f t="shared" si="1"/>
        <v>18697</v>
      </c>
      <c r="B21508" s="16" t="s">
        <v>18939</v>
      </c>
      <c r="C21508" s="6" t="s">
        <v>1235</v>
      </c>
    </row>
    <row r="21509">
      <c r="A21509" s="7">
        <f t="shared" si="1"/>
        <v>18698</v>
      </c>
      <c r="B21509" s="5" t="s">
        <v>18940</v>
      </c>
      <c r="C21509" s="6" t="s">
        <v>1743</v>
      </c>
    </row>
    <row r="21510">
      <c r="A21510" s="7">
        <f t="shared" si="1"/>
        <v>18699</v>
      </c>
      <c r="B21510" s="8" t="s">
        <v>18941</v>
      </c>
      <c r="C21510" s="9" t="s">
        <v>24</v>
      </c>
    </row>
    <row r="21511">
      <c r="A21511" s="7">
        <f t="shared" si="1"/>
        <v>18700</v>
      </c>
      <c r="B21511" s="5" t="s">
        <v>18942</v>
      </c>
      <c r="C21511" s="6" t="s">
        <v>1495</v>
      </c>
    </row>
    <row r="21512">
      <c r="A21512" s="7">
        <f t="shared" si="1"/>
        <v>18701</v>
      </c>
      <c r="B21512" s="5" t="s">
        <v>18943</v>
      </c>
      <c r="C21512" s="6" t="s">
        <v>1360</v>
      </c>
    </row>
    <row r="21513">
      <c r="A21513" s="7">
        <f t="shared" si="1"/>
        <v>18702</v>
      </c>
      <c r="B21513" s="5" t="s">
        <v>18944</v>
      </c>
      <c r="C21513" s="6" t="s">
        <v>74</v>
      </c>
    </row>
    <row r="21514">
      <c r="A21514" s="7">
        <f t="shared" si="1"/>
        <v>18703</v>
      </c>
      <c r="B21514" s="5" t="s">
        <v>18945</v>
      </c>
      <c r="C21514" s="6" t="s">
        <v>356</v>
      </c>
    </row>
    <row r="21515">
      <c r="A21515" s="7">
        <f t="shared" si="1"/>
        <v>18704</v>
      </c>
      <c r="B21515" s="5" t="s">
        <v>18946</v>
      </c>
      <c r="C21515" s="6" t="s">
        <v>356</v>
      </c>
    </row>
    <row r="21516">
      <c r="A21516" s="7">
        <f t="shared" si="1"/>
        <v>18705</v>
      </c>
      <c r="B21516" s="5" t="s">
        <v>18947</v>
      </c>
      <c r="C21516" s="6" t="s">
        <v>356</v>
      </c>
    </row>
    <row r="21517">
      <c r="A21517" s="7">
        <f t="shared" si="1"/>
        <v>18706</v>
      </c>
      <c r="B21517" s="5" t="s">
        <v>18948</v>
      </c>
      <c r="C21517" s="6" t="s">
        <v>1360</v>
      </c>
    </row>
    <row r="21518">
      <c r="A21518" s="7">
        <f t="shared" si="1"/>
        <v>18707</v>
      </c>
      <c r="B21518" s="5" t="s">
        <v>18949</v>
      </c>
      <c r="C21518" s="6" t="s">
        <v>6</v>
      </c>
    </row>
    <row r="21519">
      <c r="A21519" s="7">
        <f t="shared" si="1"/>
        <v>18708</v>
      </c>
      <c r="B21519" s="5" t="s">
        <v>18950</v>
      </c>
      <c r="C21519" s="6" t="s">
        <v>1495</v>
      </c>
    </row>
    <row r="21520">
      <c r="A21520" s="7">
        <f t="shared" si="1"/>
        <v>18709</v>
      </c>
      <c r="B21520" s="5" t="s">
        <v>18951</v>
      </c>
      <c r="C21520" s="6" t="s">
        <v>1360</v>
      </c>
    </row>
    <row r="21521">
      <c r="A21521" s="7">
        <f t="shared" si="1"/>
        <v>18710</v>
      </c>
      <c r="B21521" s="5" t="s">
        <v>18952</v>
      </c>
      <c r="C21521" s="6" t="s">
        <v>1360</v>
      </c>
    </row>
    <row r="21522">
      <c r="A21522" s="7">
        <f t="shared" si="1"/>
        <v>18711</v>
      </c>
      <c r="B21522" s="5" t="s">
        <v>18953</v>
      </c>
      <c r="C21522" s="6" t="s">
        <v>621</v>
      </c>
    </row>
    <row r="21523">
      <c r="A21523" s="7">
        <f t="shared" si="1"/>
        <v>18712</v>
      </c>
      <c r="B21523" s="5" t="s">
        <v>18954</v>
      </c>
      <c r="C21523" s="6" t="s">
        <v>1360</v>
      </c>
    </row>
    <row r="21524">
      <c r="A21524" s="7">
        <f t="shared" si="1"/>
        <v>18713</v>
      </c>
      <c r="B21524" s="5" t="s">
        <v>18955</v>
      </c>
      <c r="C21524" s="6" t="s">
        <v>731</v>
      </c>
    </row>
    <row r="21525">
      <c r="A21525" s="7">
        <f t="shared" si="1"/>
        <v>18714</v>
      </c>
      <c r="B21525" s="8" t="s">
        <v>18956</v>
      </c>
      <c r="C21525" s="9" t="s">
        <v>758</v>
      </c>
    </row>
    <row r="21526">
      <c r="A21526" s="7">
        <f t="shared" si="1"/>
        <v>18715</v>
      </c>
      <c r="B21526" s="5" t="s">
        <v>18957</v>
      </c>
      <c r="C21526" s="6" t="s">
        <v>591</v>
      </c>
    </row>
    <row r="21527">
      <c r="A21527" s="7">
        <f t="shared" si="1"/>
        <v>18716</v>
      </c>
      <c r="B21527" s="5" t="s">
        <v>18958</v>
      </c>
      <c r="C21527" s="6" t="s">
        <v>591</v>
      </c>
    </row>
    <row r="21528">
      <c r="A21528" s="7">
        <f t="shared" si="1"/>
        <v>18717</v>
      </c>
      <c r="B21528" s="5" t="s">
        <v>18959</v>
      </c>
      <c r="C21528" s="6" t="s">
        <v>591</v>
      </c>
    </row>
    <row r="21529">
      <c r="A21529" s="7">
        <f t="shared" si="1"/>
        <v>18718</v>
      </c>
      <c r="B21529" s="5" t="s">
        <v>18960</v>
      </c>
      <c r="C21529" s="6" t="s">
        <v>591</v>
      </c>
    </row>
    <row r="21530">
      <c r="A21530" s="7">
        <f t="shared" si="1"/>
        <v>18719</v>
      </c>
      <c r="B21530" s="5" t="s">
        <v>18961</v>
      </c>
      <c r="C21530" s="6" t="s">
        <v>591</v>
      </c>
    </row>
    <row r="21531">
      <c r="A21531" s="7">
        <f t="shared" si="1"/>
        <v>18720</v>
      </c>
      <c r="B21531" s="5" t="s">
        <v>18962</v>
      </c>
      <c r="C21531" s="6" t="s">
        <v>591</v>
      </c>
    </row>
    <row r="21532">
      <c r="A21532" s="7">
        <f t="shared" si="1"/>
        <v>18721</v>
      </c>
      <c r="B21532" s="5" t="s">
        <v>18963</v>
      </c>
      <c r="C21532" s="6" t="s">
        <v>591</v>
      </c>
    </row>
    <row r="21533">
      <c r="A21533" s="7">
        <f t="shared" si="1"/>
        <v>18722</v>
      </c>
      <c r="B21533" s="5" t="s">
        <v>18964</v>
      </c>
      <c r="C21533" s="6" t="s">
        <v>591</v>
      </c>
    </row>
    <row r="21534">
      <c r="A21534" s="7">
        <f t="shared" si="1"/>
        <v>18723</v>
      </c>
      <c r="B21534" s="15" t="s">
        <v>18965</v>
      </c>
      <c r="C21534" s="11" t="s">
        <v>423</v>
      </c>
    </row>
    <row r="21535">
      <c r="A21535" s="7">
        <f t="shared" si="1"/>
        <v>18724</v>
      </c>
      <c r="B21535" s="5" t="s">
        <v>18966</v>
      </c>
      <c r="C21535" s="6" t="s">
        <v>471</v>
      </c>
    </row>
    <row r="21536">
      <c r="A21536" s="7">
        <f t="shared" si="1"/>
        <v>18725</v>
      </c>
      <c r="B21536" s="8" t="s">
        <v>18967</v>
      </c>
      <c r="C21536" s="9" t="s">
        <v>722</v>
      </c>
    </row>
    <row r="21537">
      <c r="A21537" s="7">
        <f t="shared" si="1"/>
        <v>18726</v>
      </c>
      <c r="B21537" s="8" t="s">
        <v>18968</v>
      </c>
      <c r="C21537" s="9" t="s">
        <v>1042</v>
      </c>
    </row>
    <row r="21538">
      <c r="A21538" s="7">
        <f t="shared" si="1"/>
        <v>18727</v>
      </c>
      <c r="B21538" s="5" t="s">
        <v>18969</v>
      </c>
      <c r="C21538" s="6" t="s">
        <v>989</v>
      </c>
    </row>
    <row r="21539">
      <c r="A21539" s="7">
        <f t="shared" si="1"/>
        <v>18728</v>
      </c>
      <c r="B21539" s="8" t="s">
        <v>18970</v>
      </c>
      <c r="C21539" s="9" t="s">
        <v>83</v>
      </c>
    </row>
    <row r="21540">
      <c r="A21540" s="7">
        <f t="shared" si="1"/>
        <v>18729</v>
      </c>
      <c r="B21540" s="5" t="s">
        <v>18971</v>
      </c>
      <c r="C21540" s="6" t="s">
        <v>1458</v>
      </c>
    </row>
    <row r="21541">
      <c r="A21541" s="7">
        <f t="shared" si="1"/>
        <v>18730</v>
      </c>
      <c r="B21541" s="5" t="s">
        <v>18972</v>
      </c>
      <c r="C21541" s="6" t="s">
        <v>731</v>
      </c>
    </row>
    <row r="21542">
      <c r="A21542" s="7">
        <f t="shared" si="1"/>
        <v>18731</v>
      </c>
      <c r="B21542" s="5" t="s">
        <v>18973</v>
      </c>
      <c r="C21542" s="6" t="s">
        <v>362</v>
      </c>
    </row>
    <row r="21543">
      <c r="A21543" s="7">
        <f t="shared" si="1"/>
        <v>18732</v>
      </c>
      <c r="B21543" s="8" t="s">
        <v>18974</v>
      </c>
      <c r="C21543" s="9" t="s">
        <v>372</v>
      </c>
    </row>
    <row r="21544">
      <c r="A21544" s="7">
        <f t="shared" si="1"/>
        <v>18733</v>
      </c>
      <c r="B21544" s="5" t="s">
        <v>18975</v>
      </c>
      <c r="C21544" s="6" t="s">
        <v>196</v>
      </c>
    </row>
    <row r="21545">
      <c r="A21545" s="7">
        <f t="shared" si="1"/>
        <v>18734</v>
      </c>
      <c r="B21545" s="8" t="s">
        <v>18976</v>
      </c>
      <c r="C21545" s="9" t="s">
        <v>8</v>
      </c>
    </row>
    <row r="21546">
      <c r="A21546" s="7">
        <f t="shared" si="1"/>
        <v>18735</v>
      </c>
      <c r="B21546" s="8" t="s">
        <v>18977</v>
      </c>
      <c r="C21546" s="9" t="s">
        <v>24</v>
      </c>
    </row>
    <row r="21547">
      <c r="A21547" s="7">
        <f t="shared" si="1"/>
        <v>18736</v>
      </c>
      <c r="B21547" s="5" t="s">
        <v>18978</v>
      </c>
      <c r="C21547" s="6" t="s">
        <v>1260</v>
      </c>
    </row>
    <row r="21548">
      <c r="A21548" s="7">
        <f t="shared" si="1"/>
        <v>18737</v>
      </c>
      <c r="B21548" s="5" t="s">
        <v>18979</v>
      </c>
      <c r="C21548" s="6" t="s">
        <v>1369</v>
      </c>
    </row>
    <row r="21549">
      <c r="A21549" s="7">
        <f t="shared" si="1"/>
        <v>18738</v>
      </c>
      <c r="B21549" s="5" t="s">
        <v>18980</v>
      </c>
      <c r="C21549" s="6" t="s">
        <v>393</v>
      </c>
    </row>
    <row r="21550">
      <c r="A21550" s="7">
        <f t="shared" si="1"/>
        <v>18739</v>
      </c>
      <c r="B21550" s="8" t="s">
        <v>18981</v>
      </c>
      <c r="C21550" s="9" t="s">
        <v>88</v>
      </c>
    </row>
    <row r="21551">
      <c r="A21551" s="7">
        <f t="shared" si="1"/>
        <v>18740</v>
      </c>
      <c r="B21551" s="8" t="s">
        <v>18982</v>
      </c>
      <c r="C21551" s="9" t="s">
        <v>88</v>
      </c>
    </row>
    <row r="21552">
      <c r="A21552" s="7">
        <f t="shared" si="1"/>
        <v>18741</v>
      </c>
      <c r="B21552" s="8" t="s">
        <v>18983</v>
      </c>
      <c r="C21552" s="6" t="s">
        <v>1012</v>
      </c>
    </row>
    <row r="21553">
      <c r="A21553" s="7">
        <f t="shared" si="1"/>
        <v>18742</v>
      </c>
      <c r="B21553" s="5" t="s">
        <v>18984</v>
      </c>
      <c r="C21553" s="6" t="s">
        <v>74</v>
      </c>
    </row>
    <row r="21554">
      <c r="A21554" s="7">
        <f t="shared" si="1"/>
        <v>18743</v>
      </c>
      <c r="B21554" s="5" t="s">
        <v>18985</v>
      </c>
      <c r="C21554" s="6" t="s">
        <v>362</v>
      </c>
    </row>
    <row r="21555">
      <c r="A21555" s="7">
        <f t="shared" si="1"/>
        <v>18744</v>
      </c>
      <c r="B21555" s="5" t="s">
        <v>18986</v>
      </c>
      <c r="C21555" s="6" t="s">
        <v>1040</v>
      </c>
    </row>
    <row r="21556">
      <c r="A21556" s="7">
        <f t="shared" si="1"/>
        <v>18745</v>
      </c>
      <c r="B21556" s="8" t="s">
        <v>18987</v>
      </c>
      <c r="C21556" s="9" t="s">
        <v>88</v>
      </c>
    </row>
    <row r="21557">
      <c r="A21557" s="7">
        <f t="shared" si="1"/>
        <v>18746</v>
      </c>
      <c r="B21557" s="8" t="s">
        <v>18988</v>
      </c>
      <c r="C21557" s="9" t="s">
        <v>22</v>
      </c>
    </row>
    <row r="21558">
      <c r="A21558" s="7">
        <f t="shared" si="1"/>
        <v>18746</v>
      </c>
      <c r="B21558" s="8" t="s">
        <v>18988</v>
      </c>
      <c r="C21558" s="9" t="s">
        <v>54</v>
      </c>
    </row>
    <row r="21559">
      <c r="A21559" s="7">
        <f t="shared" si="1"/>
        <v>18747</v>
      </c>
      <c r="B21559" s="5" t="s">
        <v>18989</v>
      </c>
      <c r="C21559" s="6" t="s">
        <v>328</v>
      </c>
    </row>
    <row r="21560">
      <c r="A21560" s="7">
        <f t="shared" si="1"/>
        <v>18748</v>
      </c>
      <c r="B21560" s="8" t="s">
        <v>18990</v>
      </c>
      <c r="C21560" s="9" t="s">
        <v>1470</v>
      </c>
    </row>
    <row r="21561">
      <c r="A21561" s="7">
        <f t="shared" si="1"/>
        <v>18749</v>
      </c>
      <c r="B21561" s="8" t="s">
        <v>18991</v>
      </c>
      <c r="C21561" s="9" t="s">
        <v>815</v>
      </c>
    </row>
    <row r="21562">
      <c r="A21562" s="7">
        <f t="shared" si="1"/>
        <v>18750</v>
      </c>
      <c r="B21562" s="8" t="s">
        <v>18992</v>
      </c>
      <c r="C21562" s="9" t="s">
        <v>60</v>
      </c>
    </row>
    <row r="21563">
      <c r="A21563" s="7">
        <f t="shared" si="1"/>
        <v>18750</v>
      </c>
      <c r="B21563" s="8" t="s">
        <v>18992</v>
      </c>
      <c r="C21563" s="9" t="s">
        <v>25</v>
      </c>
    </row>
    <row r="21564">
      <c r="A21564" s="7">
        <f t="shared" si="1"/>
        <v>18751</v>
      </c>
      <c r="B21564" s="8" t="s">
        <v>18993</v>
      </c>
      <c r="C21564" s="9" t="s">
        <v>162</v>
      </c>
    </row>
    <row r="21565">
      <c r="A21565" s="7">
        <f t="shared" si="1"/>
        <v>18752</v>
      </c>
      <c r="B21565" s="8" t="s">
        <v>18994</v>
      </c>
      <c r="C21565" s="9" t="s">
        <v>177</v>
      </c>
    </row>
    <row r="21566">
      <c r="A21566" s="7">
        <f t="shared" si="1"/>
        <v>18753</v>
      </c>
      <c r="B21566" s="8" t="s">
        <v>18995</v>
      </c>
      <c r="C21566" s="9" t="s">
        <v>25</v>
      </c>
    </row>
    <row r="21567">
      <c r="A21567" s="7">
        <f t="shared" si="1"/>
        <v>18754</v>
      </c>
      <c r="B21567" s="8" t="s">
        <v>18996</v>
      </c>
      <c r="C21567" s="9" t="s">
        <v>177</v>
      </c>
    </row>
    <row r="21568">
      <c r="A21568" s="7">
        <f t="shared" si="1"/>
        <v>18755</v>
      </c>
      <c r="B21568" s="5" t="s">
        <v>18997</v>
      </c>
      <c r="C21568" s="6" t="s">
        <v>681</v>
      </c>
    </row>
    <row r="21569">
      <c r="A21569" s="7">
        <f t="shared" si="1"/>
        <v>18756</v>
      </c>
      <c r="B21569" s="8" t="s">
        <v>18998</v>
      </c>
      <c r="C21569" s="9" t="s">
        <v>25</v>
      </c>
    </row>
    <row r="21570">
      <c r="A21570" s="7">
        <f t="shared" si="1"/>
        <v>18757</v>
      </c>
      <c r="B21570" s="8" t="s">
        <v>18999</v>
      </c>
      <c r="C21570" s="9" t="s">
        <v>25</v>
      </c>
    </row>
    <row r="21571">
      <c r="A21571" s="7">
        <f t="shared" si="1"/>
        <v>18758</v>
      </c>
      <c r="B21571" s="8" t="s">
        <v>19000</v>
      </c>
      <c r="C21571" s="9" t="s">
        <v>25</v>
      </c>
    </row>
    <row r="21572">
      <c r="A21572" s="7">
        <f t="shared" si="1"/>
        <v>18758</v>
      </c>
      <c r="B21572" s="8" t="s">
        <v>19000</v>
      </c>
      <c r="C21572" s="9" t="s">
        <v>24</v>
      </c>
    </row>
    <row r="21573">
      <c r="A21573" s="7">
        <f t="shared" si="1"/>
        <v>18759</v>
      </c>
      <c r="B21573" s="8" t="s">
        <v>19001</v>
      </c>
      <c r="C21573" s="9" t="s">
        <v>88</v>
      </c>
    </row>
    <row r="21574">
      <c r="A21574" s="7">
        <f t="shared" si="1"/>
        <v>18760</v>
      </c>
      <c r="B21574" s="8" t="s">
        <v>19002</v>
      </c>
      <c r="C21574" s="9" t="s">
        <v>60</v>
      </c>
    </row>
    <row r="21575">
      <c r="A21575" s="7">
        <f t="shared" si="1"/>
        <v>18760</v>
      </c>
      <c r="B21575" s="8" t="s">
        <v>19002</v>
      </c>
      <c r="C21575" s="9" t="s">
        <v>162</v>
      </c>
    </row>
    <row r="21576">
      <c r="A21576" s="7">
        <f t="shared" si="1"/>
        <v>18761</v>
      </c>
      <c r="B21576" s="8" t="s">
        <v>19003</v>
      </c>
      <c r="C21576" s="9" t="s">
        <v>25</v>
      </c>
    </row>
    <row r="21577">
      <c r="A21577" s="7">
        <f t="shared" si="1"/>
        <v>18762</v>
      </c>
      <c r="B21577" s="8" t="s">
        <v>19004</v>
      </c>
      <c r="C21577" s="9" t="s">
        <v>25</v>
      </c>
    </row>
    <row r="21578">
      <c r="A21578" s="7">
        <f t="shared" si="1"/>
        <v>18762</v>
      </c>
      <c r="B21578" s="8" t="s">
        <v>19004</v>
      </c>
      <c r="C21578" s="9" t="s">
        <v>40</v>
      </c>
    </row>
    <row r="21579">
      <c r="A21579" s="7">
        <f t="shared" si="1"/>
        <v>18763</v>
      </c>
      <c r="B21579" s="8" t="s">
        <v>19005</v>
      </c>
      <c r="C21579" s="9" t="s">
        <v>177</v>
      </c>
    </row>
    <row r="21580">
      <c r="A21580" s="7">
        <f t="shared" si="1"/>
        <v>18764</v>
      </c>
      <c r="B21580" s="8" t="s">
        <v>19006</v>
      </c>
      <c r="C21580" s="9" t="s">
        <v>25</v>
      </c>
    </row>
    <row r="21581">
      <c r="A21581" s="7">
        <f t="shared" si="1"/>
        <v>18764</v>
      </c>
      <c r="B21581" s="8" t="s">
        <v>19006</v>
      </c>
      <c r="C21581" s="9" t="s">
        <v>142</v>
      </c>
    </row>
    <row r="21582">
      <c r="A21582" s="7">
        <f t="shared" si="1"/>
        <v>18765</v>
      </c>
      <c r="B21582" s="8" t="s">
        <v>19007</v>
      </c>
      <c r="C21582" s="9" t="s">
        <v>25</v>
      </c>
    </row>
    <row r="21583">
      <c r="A21583" s="7">
        <f t="shared" si="1"/>
        <v>18766</v>
      </c>
      <c r="B21583" s="8" t="s">
        <v>19008</v>
      </c>
      <c r="C21583" s="9" t="s">
        <v>25</v>
      </c>
    </row>
    <row r="21584">
      <c r="A21584" s="7">
        <f t="shared" si="1"/>
        <v>18766</v>
      </c>
      <c r="B21584" s="8" t="s">
        <v>19008</v>
      </c>
      <c r="C21584" s="9" t="s">
        <v>142</v>
      </c>
    </row>
    <row r="21585">
      <c r="A21585" s="7">
        <f t="shared" si="1"/>
        <v>18767</v>
      </c>
      <c r="B21585" s="8" t="s">
        <v>19009</v>
      </c>
      <c r="C21585" s="9" t="s">
        <v>25</v>
      </c>
    </row>
    <row r="21586">
      <c r="A21586" s="7">
        <f t="shared" si="1"/>
        <v>18768</v>
      </c>
      <c r="B21586" s="8" t="s">
        <v>19010</v>
      </c>
      <c r="C21586" s="9" t="s">
        <v>142</v>
      </c>
    </row>
    <row r="21587">
      <c r="A21587" s="7">
        <f t="shared" si="1"/>
        <v>18768</v>
      </c>
      <c r="B21587" s="8" t="s">
        <v>19010</v>
      </c>
      <c r="C21587" s="9" t="s">
        <v>25</v>
      </c>
    </row>
    <row r="21588">
      <c r="A21588" s="7">
        <f t="shared" si="1"/>
        <v>18769</v>
      </c>
      <c r="B21588" s="8" t="s">
        <v>19011</v>
      </c>
      <c r="C21588" s="9" t="s">
        <v>25</v>
      </c>
    </row>
    <row r="21589">
      <c r="A21589" s="7">
        <f t="shared" si="1"/>
        <v>18769</v>
      </c>
      <c r="B21589" s="8" t="s">
        <v>19011</v>
      </c>
      <c r="C21589" s="9" t="s">
        <v>162</v>
      </c>
    </row>
    <row r="21590">
      <c r="A21590" s="7">
        <f t="shared" si="1"/>
        <v>18769</v>
      </c>
      <c r="B21590" s="8" t="s">
        <v>19011</v>
      </c>
      <c r="C21590" s="9" t="s">
        <v>142</v>
      </c>
    </row>
    <row r="21591">
      <c r="A21591" s="7">
        <f t="shared" si="1"/>
        <v>18770</v>
      </c>
      <c r="B21591" s="8" t="s">
        <v>19012</v>
      </c>
      <c r="C21591" s="9" t="s">
        <v>25</v>
      </c>
    </row>
    <row r="21592">
      <c r="A21592" s="7">
        <f t="shared" si="1"/>
        <v>18770</v>
      </c>
      <c r="B21592" s="8" t="s">
        <v>19012</v>
      </c>
      <c r="C21592" s="9" t="s">
        <v>162</v>
      </c>
    </row>
    <row r="21593">
      <c r="A21593" s="7">
        <f t="shared" si="1"/>
        <v>18770</v>
      </c>
      <c r="B21593" s="8" t="s">
        <v>19012</v>
      </c>
      <c r="C21593" s="9" t="s">
        <v>142</v>
      </c>
    </row>
    <row r="21594">
      <c r="A21594" s="7">
        <f t="shared" si="1"/>
        <v>18771</v>
      </c>
      <c r="B21594" s="8" t="s">
        <v>19013</v>
      </c>
      <c r="C21594" s="9" t="s">
        <v>60</v>
      </c>
    </row>
    <row r="21595">
      <c r="A21595" s="7">
        <f t="shared" si="1"/>
        <v>18771</v>
      </c>
      <c r="B21595" s="8" t="s">
        <v>19013</v>
      </c>
      <c r="C21595" s="9" t="s">
        <v>162</v>
      </c>
    </row>
    <row r="21596">
      <c r="A21596" s="7">
        <f t="shared" si="1"/>
        <v>18772</v>
      </c>
      <c r="B21596" s="8" t="s">
        <v>19014</v>
      </c>
      <c r="C21596" s="9" t="s">
        <v>25</v>
      </c>
    </row>
    <row r="21597">
      <c r="A21597" s="7">
        <f t="shared" si="1"/>
        <v>18773</v>
      </c>
      <c r="B21597" s="8" t="s">
        <v>19015</v>
      </c>
      <c r="C21597" s="9" t="s">
        <v>162</v>
      </c>
    </row>
    <row r="21598">
      <c r="A21598" s="7">
        <f t="shared" si="1"/>
        <v>18773</v>
      </c>
      <c r="B21598" s="8" t="s">
        <v>19015</v>
      </c>
      <c r="C21598" s="9" t="s">
        <v>25</v>
      </c>
    </row>
    <row r="21599">
      <c r="A21599" s="7">
        <f t="shared" si="1"/>
        <v>18774</v>
      </c>
      <c r="B21599" s="8" t="s">
        <v>19016</v>
      </c>
      <c r="C21599" s="9" t="s">
        <v>162</v>
      </c>
    </row>
    <row r="21600">
      <c r="A21600" s="7">
        <f t="shared" si="1"/>
        <v>18774</v>
      </c>
      <c r="B21600" s="8" t="s">
        <v>19016</v>
      </c>
      <c r="C21600" s="9" t="s">
        <v>142</v>
      </c>
    </row>
    <row r="21601">
      <c r="A21601" s="7">
        <f t="shared" si="1"/>
        <v>18775</v>
      </c>
      <c r="B21601" s="5" t="s">
        <v>19017</v>
      </c>
      <c r="C21601" s="6" t="s">
        <v>1279</v>
      </c>
    </row>
    <row r="21602">
      <c r="A21602" s="7">
        <f t="shared" si="1"/>
        <v>18776</v>
      </c>
      <c r="B21602" s="8" t="s">
        <v>19018</v>
      </c>
      <c r="C21602" s="9" t="s">
        <v>399</v>
      </c>
    </row>
    <row r="21603">
      <c r="A21603" s="7">
        <f t="shared" si="1"/>
        <v>18777</v>
      </c>
      <c r="B21603" s="5" t="s">
        <v>19019</v>
      </c>
      <c r="C21603" s="6" t="s">
        <v>97</v>
      </c>
    </row>
    <row r="21604">
      <c r="A21604" s="7">
        <f t="shared" si="1"/>
        <v>18778</v>
      </c>
      <c r="B21604" s="8" t="s">
        <v>19020</v>
      </c>
      <c r="C21604" s="9" t="s">
        <v>60</v>
      </c>
    </row>
    <row r="21605">
      <c r="A21605" s="7">
        <f t="shared" si="1"/>
        <v>18778</v>
      </c>
      <c r="B21605" s="8" t="s">
        <v>19020</v>
      </c>
      <c r="C21605" s="9" t="s">
        <v>162</v>
      </c>
    </row>
    <row r="21606">
      <c r="A21606" s="7">
        <f t="shared" si="1"/>
        <v>18779</v>
      </c>
      <c r="B21606" s="8" t="s">
        <v>19021</v>
      </c>
      <c r="C21606" s="9" t="s">
        <v>547</v>
      </c>
    </row>
    <row r="21607">
      <c r="A21607" s="7">
        <f t="shared" si="1"/>
        <v>18780</v>
      </c>
      <c r="B21607" s="5" t="s">
        <v>19022</v>
      </c>
      <c r="C21607" s="6" t="s">
        <v>32</v>
      </c>
    </row>
    <row r="21608">
      <c r="A21608" s="7">
        <f t="shared" si="1"/>
        <v>18781</v>
      </c>
      <c r="B21608" s="5" t="s">
        <v>19023</v>
      </c>
      <c r="C21608" s="6" t="s">
        <v>989</v>
      </c>
    </row>
    <row r="21609">
      <c r="A21609" s="7">
        <f t="shared" si="1"/>
        <v>18782</v>
      </c>
      <c r="B21609" s="5" t="s">
        <v>19024</v>
      </c>
      <c r="C21609" s="6" t="s">
        <v>603</v>
      </c>
    </row>
    <row r="21610">
      <c r="A21610" s="7">
        <f t="shared" si="1"/>
        <v>18783</v>
      </c>
      <c r="B21610" s="5" t="s">
        <v>19025</v>
      </c>
      <c r="C21610" s="6" t="s">
        <v>714</v>
      </c>
    </row>
    <row r="21611">
      <c r="A21611" s="7">
        <f t="shared" si="1"/>
        <v>18784</v>
      </c>
      <c r="B21611" s="5" t="s">
        <v>19026</v>
      </c>
      <c r="C21611" s="6" t="s">
        <v>714</v>
      </c>
    </row>
    <row r="21612">
      <c r="A21612" s="7">
        <f t="shared" si="1"/>
        <v>18785</v>
      </c>
      <c r="B21612" s="5" t="s">
        <v>19027</v>
      </c>
      <c r="C21612" s="6" t="s">
        <v>714</v>
      </c>
    </row>
    <row r="21613">
      <c r="A21613" s="7">
        <f t="shared" si="1"/>
        <v>18786</v>
      </c>
      <c r="B21613" s="5" t="s">
        <v>19028</v>
      </c>
      <c r="C21613" s="6" t="s">
        <v>714</v>
      </c>
    </row>
    <row r="21614">
      <c r="A21614" s="7">
        <f t="shared" si="1"/>
        <v>18787</v>
      </c>
      <c r="B21614" s="5" t="s">
        <v>19029</v>
      </c>
      <c r="C21614" s="6" t="s">
        <v>714</v>
      </c>
    </row>
    <row r="21615">
      <c r="A21615" s="7">
        <f t="shared" si="1"/>
        <v>18788</v>
      </c>
      <c r="B21615" s="5" t="s">
        <v>19030</v>
      </c>
      <c r="C21615" s="6" t="s">
        <v>714</v>
      </c>
    </row>
    <row r="21616">
      <c r="A21616" s="7">
        <f t="shared" si="1"/>
        <v>18789</v>
      </c>
      <c r="B21616" s="5" t="s">
        <v>19031</v>
      </c>
      <c r="C21616" s="6" t="s">
        <v>621</v>
      </c>
    </row>
    <row r="21617">
      <c r="A21617" s="7">
        <f t="shared" si="1"/>
        <v>18790</v>
      </c>
      <c r="B21617" s="5" t="s">
        <v>19032</v>
      </c>
      <c r="C21617" s="6" t="s">
        <v>714</v>
      </c>
    </row>
    <row r="21618">
      <c r="A21618" s="7">
        <f t="shared" si="1"/>
        <v>18791</v>
      </c>
      <c r="B21618" s="8" t="s">
        <v>19033</v>
      </c>
      <c r="C21618" s="9" t="s">
        <v>818</v>
      </c>
    </row>
    <row r="21619">
      <c r="A21619" s="7">
        <f t="shared" si="1"/>
        <v>18792</v>
      </c>
      <c r="B21619" s="8" t="s">
        <v>19034</v>
      </c>
      <c r="C21619" s="9" t="s">
        <v>76</v>
      </c>
    </row>
    <row r="21620">
      <c r="A21620" s="7">
        <f t="shared" si="1"/>
        <v>18793</v>
      </c>
      <c r="B21620" s="8" t="s">
        <v>19035</v>
      </c>
      <c r="C21620" s="9" t="s">
        <v>25</v>
      </c>
    </row>
    <row r="21621">
      <c r="A21621" s="7">
        <f t="shared" si="1"/>
        <v>18794</v>
      </c>
      <c r="B21621" s="5" t="s">
        <v>19036</v>
      </c>
      <c r="C21621" s="6" t="s">
        <v>62</v>
      </c>
    </row>
    <row r="21622">
      <c r="A21622" s="7">
        <f t="shared" si="1"/>
        <v>18795</v>
      </c>
      <c r="B21622" s="5" t="s">
        <v>19037</v>
      </c>
      <c r="C21622" s="6" t="s">
        <v>566</v>
      </c>
    </row>
    <row r="21623">
      <c r="A21623" s="7">
        <f t="shared" si="1"/>
        <v>18796</v>
      </c>
      <c r="B21623" s="5" t="s">
        <v>19038</v>
      </c>
      <c r="C21623" s="6" t="s">
        <v>1262</v>
      </c>
    </row>
    <row r="21624">
      <c r="A21624" s="7">
        <f t="shared" si="1"/>
        <v>18797</v>
      </c>
      <c r="B21624" s="8" t="s">
        <v>19039</v>
      </c>
      <c r="C21624" s="9" t="s">
        <v>815</v>
      </c>
    </row>
    <row r="21625">
      <c r="A21625" s="7">
        <f t="shared" si="1"/>
        <v>18798</v>
      </c>
      <c r="B21625" s="8" t="s">
        <v>19040</v>
      </c>
      <c r="C21625" s="9" t="s">
        <v>1042</v>
      </c>
    </row>
    <row r="21626">
      <c r="A21626" s="7">
        <f t="shared" si="1"/>
        <v>18799</v>
      </c>
      <c r="B21626" s="8" t="s">
        <v>19041</v>
      </c>
      <c r="C21626" s="9" t="s">
        <v>40</v>
      </c>
    </row>
    <row r="21627">
      <c r="A21627" s="7">
        <f t="shared" si="1"/>
        <v>18800</v>
      </c>
      <c r="B21627" s="5" t="s">
        <v>19042</v>
      </c>
      <c r="C21627" s="6" t="s">
        <v>1007</v>
      </c>
    </row>
    <row r="21628">
      <c r="A21628" s="7">
        <f t="shared" si="1"/>
        <v>18800</v>
      </c>
      <c r="B21628" s="5" t="s">
        <v>19042</v>
      </c>
      <c r="C21628" s="6" t="s">
        <v>656</v>
      </c>
    </row>
    <row r="21629">
      <c r="A21629" s="7">
        <f t="shared" si="1"/>
        <v>18801</v>
      </c>
      <c r="B21629" s="8" t="s">
        <v>19043</v>
      </c>
      <c r="C21629" s="9" t="s">
        <v>24</v>
      </c>
    </row>
    <row r="21630">
      <c r="A21630" s="7">
        <f t="shared" si="1"/>
        <v>18801</v>
      </c>
      <c r="B21630" s="8" t="s">
        <v>19043</v>
      </c>
      <c r="C21630" s="9" t="s">
        <v>25</v>
      </c>
    </row>
    <row r="21631">
      <c r="A21631" s="7">
        <f t="shared" si="1"/>
        <v>18802</v>
      </c>
      <c r="B21631" s="8" t="s">
        <v>19044</v>
      </c>
      <c r="C21631" s="9" t="s">
        <v>24</v>
      </c>
    </row>
    <row r="21632">
      <c r="A21632" s="7">
        <f t="shared" si="1"/>
        <v>18802</v>
      </c>
      <c r="B21632" s="8" t="s">
        <v>19044</v>
      </c>
      <c r="C21632" s="9" t="s">
        <v>25</v>
      </c>
    </row>
    <row r="21633">
      <c r="A21633" s="7">
        <f t="shared" si="1"/>
        <v>18803</v>
      </c>
      <c r="B21633" s="8" t="s">
        <v>19045</v>
      </c>
      <c r="C21633" s="9" t="s">
        <v>24</v>
      </c>
    </row>
    <row r="21634">
      <c r="A21634" s="7">
        <f t="shared" si="1"/>
        <v>18803</v>
      </c>
      <c r="B21634" s="8" t="s">
        <v>19045</v>
      </c>
      <c r="C21634" s="9" t="s">
        <v>25</v>
      </c>
    </row>
    <row r="21635">
      <c r="A21635" s="7">
        <f t="shared" si="1"/>
        <v>18804</v>
      </c>
      <c r="B21635" s="5" t="s">
        <v>19046</v>
      </c>
      <c r="C21635" s="6" t="s">
        <v>1207</v>
      </c>
    </row>
    <row r="21636">
      <c r="A21636" s="7">
        <f t="shared" si="1"/>
        <v>18805</v>
      </c>
      <c r="B21636" s="8" t="s">
        <v>19047</v>
      </c>
      <c r="C21636" s="9" t="s">
        <v>614</v>
      </c>
    </row>
    <row r="21637">
      <c r="A21637" s="7">
        <f t="shared" si="1"/>
        <v>18806</v>
      </c>
      <c r="B21637" s="8" t="s">
        <v>19048</v>
      </c>
      <c r="C21637" s="9" t="s">
        <v>88</v>
      </c>
    </row>
    <row r="21638">
      <c r="A21638" s="7">
        <f t="shared" si="1"/>
        <v>18807</v>
      </c>
      <c r="B21638" s="8" t="s">
        <v>19049</v>
      </c>
      <c r="C21638" s="9" t="s">
        <v>64</v>
      </c>
    </row>
    <row r="21639">
      <c r="A21639" s="7">
        <f t="shared" si="1"/>
        <v>18808</v>
      </c>
      <c r="B21639" s="8" t="s">
        <v>19050</v>
      </c>
      <c r="C21639" s="9" t="s">
        <v>64</v>
      </c>
    </row>
    <row r="21640">
      <c r="A21640" s="7">
        <f t="shared" si="1"/>
        <v>18809</v>
      </c>
      <c r="B21640" s="8" t="s">
        <v>19051</v>
      </c>
      <c r="C21640" s="6" t="s">
        <v>1012</v>
      </c>
    </row>
    <row r="21641">
      <c r="A21641" s="7">
        <f t="shared" si="1"/>
        <v>18810</v>
      </c>
      <c r="B21641" s="8" t="s">
        <v>19052</v>
      </c>
      <c r="C21641" s="9" t="s">
        <v>845</v>
      </c>
    </row>
    <row r="21642">
      <c r="A21642" s="7">
        <f t="shared" si="1"/>
        <v>18811</v>
      </c>
      <c r="B21642" s="8" t="s">
        <v>19053</v>
      </c>
      <c r="C21642" s="9" t="s">
        <v>547</v>
      </c>
    </row>
    <row r="21643">
      <c r="A21643" s="7">
        <f t="shared" si="1"/>
        <v>18812</v>
      </c>
      <c r="B21643" s="5" t="s">
        <v>19054</v>
      </c>
      <c r="C21643" s="6" t="s">
        <v>1040</v>
      </c>
    </row>
    <row r="21644">
      <c r="A21644" s="7">
        <f t="shared" si="1"/>
        <v>18813</v>
      </c>
      <c r="B21644" s="5" t="s">
        <v>19055</v>
      </c>
      <c r="C21644" s="6" t="s">
        <v>1207</v>
      </c>
    </row>
    <row r="21645">
      <c r="A21645" s="7">
        <f t="shared" si="1"/>
        <v>18814</v>
      </c>
      <c r="B21645" s="5" t="s">
        <v>19056</v>
      </c>
      <c r="C21645" s="6" t="s">
        <v>681</v>
      </c>
    </row>
    <row r="21646">
      <c r="A21646" s="7">
        <f t="shared" si="1"/>
        <v>18815</v>
      </c>
      <c r="B21646" s="8" t="s">
        <v>19057</v>
      </c>
      <c r="C21646" s="9" t="s">
        <v>22</v>
      </c>
    </row>
    <row r="21647">
      <c r="A21647" s="7">
        <f t="shared" si="1"/>
        <v>18815</v>
      </c>
      <c r="B21647" s="8" t="s">
        <v>19057</v>
      </c>
      <c r="C21647" s="9" t="s">
        <v>25</v>
      </c>
    </row>
    <row r="21648">
      <c r="A21648" s="7">
        <f t="shared" si="1"/>
        <v>18815</v>
      </c>
      <c r="B21648" s="8" t="s">
        <v>19057</v>
      </c>
      <c r="C21648" s="9" t="s">
        <v>24</v>
      </c>
    </row>
    <row r="21649">
      <c r="A21649" s="7">
        <f t="shared" si="1"/>
        <v>18816</v>
      </c>
      <c r="B21649" s="8" t="s">
        <v>19058</v>
      </c>
      <c r="C21649" s="9" t="s">
        <v>88</v>
      </c>
    </row>
    <row r="21650">
      <c r="A21650" s="7">
        <f t="shared" si="1"/>
        <v>18817</v>
      </c>
      <c r="B21650" s="5" t="s">
        <v>19059</v>
      </c>
      <c r="C21650" s="6" t="s">
        <v>603</v>
      </c>
    </row>
    <row r="21651">
      <c r="A21651" s="7">
        <f t="shared" si="1"/>
        <v>18818</v>
      </c>
      <c r="B21651" s="5" t="s">
        <v>19060</v>
      </c>
      <c r="C21651" s="6" t="s">
        <v>612</v>
      </c>
    </row>
    <row r="21652">
      <c r="A21652" s="7">
        <f t="shared" si="1"/>
        <v>18819</v>
      </c>
      <c r="B21652" s="5" t="s">
        <v>19061</v>
      </c>
      <c r="C21652" s="6" t="s">
        <v>74</v>
      </c>
    </row>
    <row r="21653">
      <c r="A21653" s="7">
        <f t="shared" si="1"/>
        <v>18820</v>
      </c>
      <c r="B21653" s="8" t="s">
        <v>19062</v>
      </c>
      <c r="C21653" s="9" t="s">
        <v>88</v>
      </c>
    </row>
    <row r="21654">
      <c r="A21654" s="7">
        <f t="shared" si="1"/>
        <v>18821</v>
      </c>
      <c r="B21654" s="8" t="s">
        <v>19063</v>
      </c>
      <c r="C21654" s="9" t="s">
        <v>88</v>
      </c>
    </row>
    <row r="21655">
      <c r="A21655" s="7">
        <f t="shared" si="1"/>
        <v>18822</v>
      </c>
      <c r="B21655" s="5" t="s">
        <v>19064</v>
      </c>
      <c r="C21655" s="17" t="s">
        <v>1470</v>
      </c>
    </row>
    <row r="21656">
      <c r="A21656" s="7">
        <f t="shared" si="1"/>
        <v>18823</v>
      </c>
      <c r="B21656" s="8" t="s">
        <v>19065</v>
      </c>
      <c r="C21656" s="9" t="s">
        <v>1470</v>
      </c>
    </row>
    <row r="21657">
      <c r="A21657" s="7">
        <f t="shared" si="1"/>
        <v>18824</v>
      </c>
      <c r="B21657" s="8" t="s">
        <v>19066</v>
      </c>
      <c r="C21657" s="9" t="s">
        <v>1470</v>
      </c>
    </row>
    <row r="21658">
      <c r="A21658" s="7">
        <f t="shared" si="1"/>
        <v>18825</v>
      </c>
      <c r="B21658" s="8" t="s">
        <v>19067</v>
      </c>
      <c r="C21658" s="9" t="s">
        <v>399</v>
      </c>
    </row>
    <row r="21659">
      <c r="A21659" s="7">
        <f t="shared" si="1"/>
        <v>18826</v>
      </c>
      <c r="B21659" s="8" t="s">
        <v>19068</v>
      </c>
      <c r="C21659" s="9" t="s">
        <v>88</v>
      </c>
    </row>
    <row r="21660">
      <c r="A21660" s="7">
        <f t="shared" si="1"/>
        <v>18827</v>
      </c>
      <c r="B21660" s="8" t="s">
        <v>19069</v>
      </c>
      <c r="C21660" s="9" t="s">
        <v>845</v>
      </c>
    </row>
    <row r="21661">
      <c r="A21661" s="7">
        <f t="shared" si="1"/>
        <v>18828</v>
      </c>
      <c r="B21661" s="5" t="s">
        <v>19070</v>
      </c>
      <c r="C21661" s="6" t="s">
        <v>731</v>
      </c>
    </row>
    <row r="21662">
      <c r="A21662" s="7">
        <f t="shared" si="1"/>
        <v>18829</v>
      </c>
      <c r="B21662" s="8" t="s">
        <v>19071</v>
      </c>
      <c r="C21662" s="9" t="s">
        <v>25</v>
      </c>
    </row>
    <row r="21663">
      <c r="A21663" s="7">
        <f t="shared" si="1"/>
        <v>18829</v>
      </c>
      <c r="B21663" s="8" t="s">
        <v>19071</v>
      </c>
      <c r="C21663" s="9" t="s">
        <v>142</v>
      </c>
    </row>
    <row r="21664">
      <c r="A21664" s="7">
        <f t="shared" si="1"/>
        <v>18830</v>
      </c>
      <c r="B21664" s="8" t="s">
        <v>19072</v>
      </c>
      <c r="C21664" s="9" t="s">
        <v>60</v>
      </c>
    </row>
    <row r="21665">
      <c r="A21665" s="7">
        <f t="shared" si="1"/>
        <v>18830</v>
      </c>
      <c r="B21665" s="8" t="s">
        <v>19072</v>
      </c>
      <c r="C21665" s="9" t="s">
        <v>24</v>
      </c>
    </row>
    <row r="21666">
      <c r="A21666" s="7">
        <f t="shared" si="1"/>
        <v>18831</v>
      </c>
      <c r="B21666" s="8" t="s">
        <v>19073</v>
      </c>
      <c r="C21666" s="9" t="s">
        <v>60</v>
      </c>
    </row>
    <row r="21667">
      <c r="A21667" s="7">
        <f t="shared" si="1"/>
        <v>18831</v>
      </c>
      <c r="B21667" s="8" t="s">
        <v>19073</v>
      </c>
      <c r="C21667" s="9" t="s">
        <v>25</v>
      </c>
    </row>
    <row r="21668">
      <c r="A21668" s="7">
        <f t="shared" si="1"/>
        <v>18831</v>
      </c>
      <c r="B21668" s="8" t="s">
        <v>19073</v>
      </c>
      <c r="C21668" s="6" t="s">
        <v>150</v>
      </c>
    </row>
    <row r="21669">
      <c r="A21669" s="7">
        <f t="shared" si="1"/>
        <v>18831</v>
      </c>
      <c r="B21669" s="8" t="s">
        <v>19073</v>
      </c>
      <c r="C21669" s="6" t="s">
        <v>54</v>
      </c>
    </row>
    <row r="21670">
      <c r="A21670" s="7">
        <f t="shared" si="1"/>
        <v>18832</v>
      </c>
      <c r="B21670" s="8" t="s">
        <v>19074</v>
      </c>
      <c r="C21670" s="9" t="s">
        <v>142</v>
      </c>
    </row>
    <row r="21671">
      <c r="A21671" s="7">
        <f t="shared" si="1"/>
        <v>18833</v>
      </c>
      <c r="B21671" s="5" t="s">
        <v>19075</v>
      </c>
      <c r="C21671" s="6" t="s">
        <v>80</v>
      </c>
    </row>
    <row r="21672">
      <c r="A21672" s="7">
        <f t="shared" si="1"/>
        <v>18834</v>
      </c>
      <c r="B21672" s="5" t="s">
        <v>19076</v>
      </c>
      <c r="C21672" s="6" t="s">
        <v>367</v>
      </c>
    </row>
    <row r="21673">
      <c r="A21673" s="7">
        <f t="shared" si="1"/>
        <v>18835</v>
      </c>
      <c r="B21673" s="5" t="s">
        <v>19077</v>
      </c>
      <c r="C21673" s="6" t="s">
        <v>367</v>
      </c>
    </row>
    <row r="21674">
      <c r="A21674" s="7">
        <f t="shared" si="1"/>
        <v>18836</v>
      </c>
      <c r="B21674" s="8" t="s">
        <v>19078</v>
      </c>
      <c r="C21674" s="6" t="s">
        <v>150</v>
      </c>
    </row>
    <row r="21675">
      <c r="A21675" s="7">
        <f t="shared" si="1"/>
        <v>18836</v>
      </c>
      <c r="B21675" s="8" t="s">
        <v>19078</v>
      </c>
      <c r="C21675" s="9" t="s">
        <v>162</v>
      </c>
    </row>
    <row r="21676">
      <c r="A21676" s="7">
        <f t="shared" si="1"/>
        <v>18836</v>
      </c>
      <c r="B21676" s="8" t="s">
        <v>19078</v>
      </c>
      <c r="C21676" s="9" t="s">
        <v>60</v>
      </c>
    </row>
    <row r="21677">
      <c r="A21677" s="7">
        <f t="shared" si="1"/>
        <v>18836</v>
      </c>
      <c r="B21677" s="8" t="s">
        <v>19078</v>
      </c>
      <c r="C21677" s="9" t="s">
        <v>142</v>
      </c>
    </row>
    <row r="21678">
      <c r="A21678" s="7">
        <f t="shared" si="1"/>
        <v>18837</v>
      </c>
      <c r="B21678" s="5" t="s">
        <v>19079</v>
      </c>
      <c r="C21678" s="6" t="s">
        <v>1369</v>
      </c>
    </row>
    <row r="21679">
      <c r="A21679" s="7">
        <f t="shared" si="1"/>
        <v>18838</v>
      </c>
      <c r="B21679" s="8" t="s">
        <v>19080</v>
      </c>
      <c r="C21679" s="9" t="s">
        <v>177</v>
      </c>
    </row>
    <row r="21680">
      <c r="A21680" s="7">
        <f t="shared" si="1"/>
        <v>18839</v>
      </c>
      <c r="B21680" s="8" t="s">
        <v>19081</v>
      </c>
      <c r="C21680" s="9" t="s">
        <v>547</v>
      </c>
    </row>
    <row r="21681">
      <c r="A21681" s="7">
        <f t="shared" si="1"/>
        <v>18840</v>
      </c>
      <c r="B21681" s="8" t="s">
        <v>19082</v>
      </c>
      <c r="C21681" s="6" t="s">
        <v>1012</v>
      </c>
    </row>
    <row r="21682">
      <c r="A21682" s="7">
        <f t="shared" si="1"/>
        <v>18841</v>
      </c>
      <c r="B21682" s="8" t="s">
        <v>19083</v>
      </c>
      <c r="C21682" s="6" t="s">
        <v>1012</v>
      </c>
    </row>
    <row r="21683">
      <c r="A21683" s="7">
        <f t="shared" si="1"/>
        <v>18842</v>
      </c>
      <c r="B21683" s="5" t="s">
        <v>19084</v>
      </c>
      <c r="C21683" s="6" t="s">
        <v>1007</v>
      </c>
    </row>
    <row r="21684">
      <c r="A21684" s="7">
        <f t="shared" si="1"/>
        <v>18842</v>
      </c>
      <c r="B21684" s="5" t="s">
        <v>19084</v>
      </c>
      <c r="C21684" s="6" t="s">
        <v>815</v>
      </c>
    </row>
    <row r="21685">
      <c r="A21685" s="7">
        <f t="shared" si="1"/>
        <v>18842</v>
      </c>
      <c r="B21685" s="5" t="s">
        <v>19084</v>
      </c>
      <c r="C21685" s="6" t="s">
        <v>656</v>
      </c>
    </row>
    <row r="21686">
      <c r="A21686" s="7">
        <f t="shared" si="1"/>
        <v>18843</v>
      </c>
      <c r="B21686" s="8" t="s">
        <v>19085</v>
      </c>
      <c r="C21686" s="9" t="s">
        <v>547</v>
      </c>
    </row>
    <row r="21687">
      <c r="A21687" s="7">
        <f t="shared" si="1"/>
        <v>18844</v>
      </c>
      <c r="B21687" s="5" t="s">
        <v>19086</v>
      </c>
      <c r="C21687" s="6" t="s">
        <v>367</v>
      </c>
    </row>
    <row r="21688">
      <c r="A21688" s="7">
        <f t="shared" si="1"/>
        <v>18845</v>
      </c>
      <c r="B21688" s="5" t="s">
        <v>19087</v>
      </c>
      <c r="C21688" s="6" t="s">
        <v>367</v>
      </c>
    </row>
    <row r="21689">
      <c r="A21689" s="7">
        <f t="shared" si="1"/>
        <v>18846</v>
      </c>
      <c r="B21689" s="8" t="s">
        <v>19088</v>
      </c>
      <c r="C21689" s="9" t="s">
        <v>722</v>
      </c>
    </row>
    <row r="21690">
      <c r="A21690" s="7">
        <f t="shared" si="1"/>
        <v>18847</v>
      </c>
      <c r="B21690" s="8" t="s">
        <v>19089</v>
      </c>
      <c r="C21690" s="9" t="s">
        <v>142</v>
      </c>
    </row>
    <row r="21691">
      <c r="A21691" s="7">
        <f t="shared" si="1"/>
        <v>18848</v>
      </c>
      <c r="B21691" s="8" t="s">
        <v>19090</v>
      </c>
      <c r="C21691" s="9" t="s">
        <v>83</v>
      </c>
    </row>
    <row r="21692">
      <c r="A21692" s="7">
        <f t="shared" si="1"/>
        <v>18849</v>
      </c>
      <c r="B21692" s="5" t="s">
        <v>19091</v>
      </c>
      <c r="C21692" s="6" t="s">
        <v>1007</v>
      </c>
    </row>
    <row r="21693">
      <c r="A21693" s="7">
        <f t="shared" si="1"/>
        <v>18849</v>
      </c>
      <c r="B21693" s="5" t="s">
        <v>19091</v>
      </c>
      <c r="C21693" s="6" t="s">
        <v>656</v>
      </c>
    </row>
    <row r="21694">
      <c r="A21694" s="7">
        <f t="shared" si="1"/>
        <v>18850</v>
      </c>
      <c r="B21694" s="5" t="s">
        <v>19092</v>
      </c>
      <c r="C21694" s="6" t="s">
        <v>1007</v>
      </c>
    </row>
    <row r="21695">
      <c r="A21695" s="7">
        <f t="shared" si="1"/>
        <v>18850</v>
      </c>
      <c r="B21695" s="5" t="s">
        <v>19092</v>
      </c>
      <c r="C21695" s="6" t="s">
        <v>656</v>
      </c>
    </row>
    <row r="21696">
      <c r="A21696" s="7">
        <f t="shared" si="1"/>
        <v>18851</v>
      </c>
      <c r="B21696" s="8" t="s">
        <v>19093</v>
      </c>
      <c r="C21696" s="9" t="s">
        <v>83</v>
      </c>
    </row>
    <row r="21697">
      <c r="A21697" s="7">
        <f t="shared" si="1"/>
        <v>18852</v>
      </c>
      <c r="B21697" s="5" t="s">
        <v>19094</v>
      </c>
      <c r="C21697" s="6" t="s">
        <v>1369</v>
      </c>
    </row>
    <row r="21698">
      <c r="A21698" s="7">
        <f t="shared" si="1"/>
        <v>18853</v>
      </c>
      <c r="B21698" s="8" t="s">
        <v>19095</v>
      </c>
      <c r="C21698" s="9" t="s">
        <v>547</v>
      </c>
    </row>
    <row r="21699">
      <c r="A21699" s="7">
        <f t="shared" si="1"/>
        <v>18854</v>
      </c>
      <c r="B21699" s="5" t="s">
        <v>19096</v>
      </c>
      <c r="C21699" s="6" t="s">
        <v>1290</v>
      </c>
    </row>
    <row r="21700">
      <c r="A21700" s="7">
        <f t="shared" si="1"/>
        <v>18854</v>
      </c>
      <c r="B21700" s="5" t="s">
        <v>19096</v>
      </c>
      <c r="C21700" s="6" t="s">
        <v>547</v>
      </c>
    </row>
    <row r="21701">
      <c r="A21701" s="7">
        <f t="shared" si="1"/>
        <v>18854</v>
      </c>
      <c r="B21701" s="5" t="s">
        <v>19096</v>
      </c>
      <c r="C21701" s="6" t="s">
        <v>1620</v>
      </c>
    </row>
    <row r="21702">
      <c r="A21702" s="7">
        <f t="shared" si="1"/>
        <v>18855</v>
      </c>
      <c r="B21702" s="5" t="s">
        <v>19097</v>
      </c>
      <c r="C21702" s="6" t="s">
        <v>367</v>
      </c>
    </row>
    <row r="21703">
      <c r="A21703" s="7">
        <f t="shared" si="1"/>
        <v>18856</v>
      </c>
      <c r="B21703" s="5" t="s">
        <v>19098</v>
      </c>
      <c r="C21703" s="6" t="s">
        <v>1262</v>
      </c>
    </row>
    <row r="21704">
      <c r="A21704" s="7">
        <f t="shared" si="1"/>
        <v>18857</v>
      </c>
      <c r="B21704" s="8" t="s">
        <v>19099</v>
      </c>
      <c r="C21704" s="9" t="s">
        <v>40</v>
      </c>
    </row>
    <row r="21705">
      <c r="A21705" s="7">
        <f t="shared" si="1"/>
        <v>18858</v>
      </c>
      <c r="B21705" s="8" t="s">
        <v>19100</v>
      </c>
      <c r="C21705" s="9" t="s">
        <v>547</v>
      </c>
    </row>
    <row r="21706">
      <c r="A21706" s="7">
        <f t="shared" si="1"/>
        <v>18859</v>
      </c>
      <c r="B21706" s="8" t="s">
        <v>19101</v>
      </c>
      <c r="C21706" s="9" t="s">
        <v>40</v>
      </c>
    </row>
    <row r="21707">
      <c r="A21707" s="7">
        <f t="shared" si="1"/>
        <v>18860</v>
      </c>
      <c r="B21707" s="5" t="s">
        <v>19102</v>
      </c>
      <c r="C21707" s="6" t="s">
        <v>1324</v>
      </c>
    </row>
    <row r="21708">
      <c r="A21708" s="7">
        <f t="shared" si="1"/>
        <v>18860</v>
      </c>
      <c r="B21708" s="5" t="s">
        <v>19102</v>
      </c>
      <c r="C21708" s="6" t="s">
        <v>1369</v>
      </c>
    </row>
    <row r="21709">
      <c r="A21709" s="7">
        <f t="shared" si="1"/>
        <v>18861</v>
      </c>
      <c r="B21709" s="5" t="s">
        <v>19103</v>
      </c>
      <c r="C21709" s="6" t="s">
        <v>621</v>
      </c>
    </row>
    <row r="21710">
      <c r="A21710" s="7">
        <f t="shared" si="1"/>
        <v>18862</v>
      </c>
      <c r="B21710" s="5" t="s">
        <v>19104</v>
      </c>
      <c r="C21710" s="6" t="s">
        <v>1369</v>
      </c>
    </row>
    <row r="21711">
      <c r="A21711" s="7">
        <f t="shared" si="1"/>
        <v>18863</v>
      </c>
      <c r="B21711" s="8" t="s">
        <v>19105</v>
      </c>
      <c r="C21711" s="9" t="s">
        <v>722</v>
      </c>
    </row>
    <row r="21712">
      <c r="A21712" s="7">
        <f t="shared" si="1"/>
        <v>18864</v>
      </c>
      <c r="B21712" s="8" t="s">
        <v>19106</v>
      </c>
      <c r="C21712" s="9" t="s">
        <v>142</v>
      </c>
    </row>
    <row r="21713">
      <c r="A21713" s="7">
        <f t="shared" si="1"/>
        <v>18865</v>
      </c>
      <c r="B21713" s="5" t="s">
        <v>19107</v>
      </c>
      <c r="C21713" s="6" t="s">
        <v>367</v>
      </c>
    </row>
    <row r="21714">
      <c r="A21714" s="7">
        <f t="shared" si="1"/>
        <v>18866</v>
      </c>
      <c r="B21714" s="5" t="s">
        <v>19108</v>
      </c>
      <c r="C21714" s="6" t="s">
        <v>59</v>
      </c>
    </row>
    <row r="21715">
      <c r="A21715" s="7">
        <f t="shared" si="1"/>
        <v>18867</v>
      </c>
      <c r="B21715" s="8" t="s">
        <v>19109</v>
      </c>
      <c r="C21715" s="9" t="s">
        <v>162</v>
      </c>
    </row>
    <row r="21716">
      <c r="A21716" s="7">
        <f t="shared" si="1"/>
        <v>18867</v>
      </c>
      <c r="B21716" s="8" t="s">
        <v>19109</v>
      </c>
      <c r="C21716" s="9" t="s">
        <v>142</v>
      </c>
    </row>
    <row r="21717">
      <c r="A21717" s="7">
        <f t="shared" si="1"/>
        <v>18868</v>
      </c>
      <c r="B21717" s="5" t="s">
        <v>19110</v>
      </c>
      <c r="C21717" s="6" t="s">
        <v>62</v>
      </c>
    </row>
    <row r="21718">
      <c r="A21718" s="7">
        <f t="shared" si="1"/>
        <v>18869</v>
      </c>
      <c r="B21718" s="5" t="s">
        <v>19111</v>
      </c>
      <c r="C21718" s="6" t="s">
        <v>621</v>
      </c>
    </row>
    <row r="21719">
      <c r="A21719" s="7">
        <f t="shared" si="1"/>
        <v>18870</v>
      </c>
      <c r="B21719" s="8" t="s">
        <v>19112</v>
      </c>
      <c r="C21719" s="9" t="s">
        <v>40</v>
      </c>
    </row>
    <row r="21720">
      <c r="A21720" s="7">
        <f t="shared" si="1"/>
        <v>18871</v>
      </c>
      <c r="B21720" s="5" t="s">
        <v>19113</v>
      </c>
      <c r="C21720" s="6" t="s">
        <v>80</v>
      </c>
    </row>
    <row r="21721">
      <c r="A21721" s="7">
        <f t="shared" si="1"/>
        <v>18872</v>
      </c>
      <c r="B21721" s="5" t="s">
        <v>19114</v>
      </c>
      <c r="C21721" s="6" t="s">
        <v>621</v>
      </c>
    </row>
    <row r="21722">
      <c r="A21722" s="7">
        <f t="shared" si="1"/>
        <v>18873</v>
      </c>
      <c r="B21722" s="8" t="s">
        <v>19115</v>
      </c>
      <c r="C21722" s="9" t="s">
        <v>758</v>
      </c>
    </row>
    <row r="21723">
      <c r="A21723" s="7">
        <f t="shared" si="1"/>
        <v>18874</v>
      </c>
      <c r="B21723" s="8" t="s">
        <v>19116</v>
      </c>
      <c r="C21723" s="9" t="s">
        <v>142</v>
      </c>
    </row>
    <row r="21724">
      <c r="A21724" s="7">
        <f t="shared" si="1"/>
        <v>18875</v>
      </c>
      <c r="B21724" s="8" t="s">
        <v>19117</v>
      </c>
      <c r="C21724" s="9" t="s">
        <v>83</v>
      </c>
    </row>
    <row r="21725">
      <c r="A21725" s="7">
        <f t="shared" si="1"/>
        <v>18876</v>
      </c>
      <c r="B21725" s="8" t="s">
        <v>19118</v>
      </c>
      <c r="C21725" s="9" t="s">
        <v>83</v>
      </c>
    </row>
    <row r="21726">
      <c r="A21726" s="7">
        <f t="shared" si="1"/>
        <v>18877</v>
      </c>
      <c r="B21726" s="5" t="s">
        <v>19119</v>
      </c>
      <c r="C21726" s="6" t="s">
        <v>1007</v>
      </c>
    </row>
    <row r="21727">
      <c r="A21727" s="7">
        <f t="shared" si="1"/>
        <v>18877</v>
      </c>
      <c r="B21727" s="5" t="s">
        <v>19119</v>
      </c>
      <c r="C21727" s="6" t="s">
        <v>656</v>
      </c>
    </row>
    <row r="21728">
      <c r="A21728" s="7">
        <f t="shared" si="1"/>
        <v>18878</v>
      </c>
      <c r="B21728" s="5" t="s">
        <v>19120</v>
      </c>
      <c r="C21728" s="6" t="s">
        <v>1369</v>
      </c>
    </row>
    <row r="21729">
      <c r="A21729" s="7">
        <f t="shared" si="1"/>
        <v>18879</v>
      </c>
      <c r="B21729" s="8" t="s">
        <v>19121</v>
      </c>
      <c r="C21729" s="9" t="s">
        <v>142</v>
      </c>
    </row>
    <row r="21730">
      <c r="A21730" s="7">
        <f t="shared" si="1"/>
        <v>18880</v>
      </c>
      <c r="B21730" s="8" t="s">
        <v>19122</v>
      </c>
      <c r="C21730" s="9" t="s">
        <v>399</v>
      </c>
    </row>
    <row r="21731">
      <c r="A21731" s="7">
        <f t="shared" si="1"/>
        <v>18881</v>
      </c>
      <c r="B21731" s="8" t="s">
        <v>19123</v>
      </c>
      <c r="C21731" s="9" t="s">
        <v>758</v>
      </c>
    </row>
    <row r="21732">
      <c r="A21732" s="7">
        <f t="shared" si="1"/>
        <v>18882</v>
      </c>
      <c r="B21732" s="8" t="s">
        <v>19124</v>
      </c>
      <c r="C21732" s="9" t="s">
        <v>835</v>
      </c>
    </row>
    <row r="21733">
      <c r="A21733" s="7">
        <f t="shared" si="1"/>
        <v>18883</v>
      </c>
      <c r="B21733" s="8" t="s">
        <v>19125</v>
      </c>
      <c r="C21733" s="9" t="s">
        <v>835</v>
      </c>
    </row>
    <row r="21734">
      <c r="A21734" s="7">
        <f t="shared" si="1"/>
        <v>18884</v>
      </c>
      <c r="B21734" s="5" t="s">
        <v>19126</v>
      </c>
      <c r="C21734" s="6" t="s">
        <v>1007</v>
      </c>
    </row>
    <row r="21735">
      <c r="A21735" s="7">
        <f t="shared" si="1"/>
        <v>18885</v>
      </c>
      <c r="B21735" s="5" t="s">
        <v>19127</v>
      </c>
      <c r="C21735" s="6" t="s">
        <v>1007</v>
      </c>
    </row>
    <row r="21736">
      <c r="A21736" s="7">
        <f t="shared" si="1"/>
        <v>18885</v>
      </c>
      <c r="B21736" s="5" t="s">
        <v>19127</v>
      </c>
      <c r="C21736" s="6" t="s">
        <v>656</v>
      </c>
    </row>
    <row r="21737">
      <c r="A21737" s="7">
        <f t="shared" si="1"/>
        <v>18886</v>
      </c>
      <c r="B21737" s="8" t="s">
        <v>19128</v>
      </c>
      <c r="C21737" s="9" t="s">
        <v>40</v>
      </c>
    </row>
    <row r="21738">
      <c r="A21738" s="7">
        <f t="shared" si="1"/>
        <v>18887</v>
      </c>
      <c r="B21738" s="8" t="s">
        <v>19129</v>
      </c>
      <c r="C21738" s="9" t="s">
        <v>399</v>
      </c>
    </row>
    <row r="21739">
      <c r="A21739" s="7">
        <f t="shared" si="1"/>
        <v>18888</v>
      </c>
      <c r="B21739" s="8" t="s">
        <v>19130</v>
      </c>
      <c r="C21739" s="9" t="s">
        <v>818</v>
      </c>
    </row>
    <row r="21740">
      <c r="A21740" s="7">
        <f t="shared" si="1"/>
        <v>18889</v>
      </c>
      <c r="B21740" s="5" t="s">
        <v>19131</v>
      </c>
      <c r="C21740" s="6" t="s">
        <v>20</v>
      </c>
    </row>
    <row r="21741">
      <c r="A21741" s="7">
        <f t="shared" si="1"/>
        <v>18890</v>
      </c>
      <c r="B21741" s="8" t="s">
        <v>19132</v>
      </c>
      <c r="C21741" s="9" t="s">
        <v>416</v>
      </c>
    </row>
    <row r="21742">
      <c r="A21742" s="7">
        <f t="shared" si="1"/>
        <v>18891</v>
      </c>
      <c r="B21742" s="8" t="s">
        <v>19133</v>
      </c>
      <c r="C21742" s="6" t="s">
        <v>150</v>
      </c>
    </row>
    <row r="21743">
      <c r="A21743" s="7">
        <f t="shared" si="1"/>
        <v>18892</v>
      </c>
      <c r="B21743" s="8" t="s">
        <v>19134</v>
      </c>
      <c r="C21743" s="9" t="s">
        <v>399</v>
      </c>
    </row>
    <row r="21744">
      <c r="A21744" s="7">
        <f t="shared" si="1"/>
        <v>18893</v>
      </c>
      <c r="B21744" s="5" t="s">
        <v>19135</v>
      </c>
      <c r="C21744" s="6" t="s">
        <v>367</v>
      </c>
    </row>
    <row r="21745">
      <c r="A21745" s="7">
        <f t="shared" si="1"/>
        <v>18894</v>
      </c>
      <c r="B21745" s="5" t="s">
        <v>19136</v>
      </c>
      <c r="C21745" s="6" t="s">
        <v>324</v>
      </c>
    </row>
    <row r="21746">
      <c r="A21746" s="7">
        <f t="shared" si="1"/>
        <v>18895</v>
      </c>
      <c r="B21746" s="8" t="s">
        <v>19137</v>
      </c>
      <c r="C21746" s="9" t="s">
        <v>399</v>
      </c>
    </row>
    <row r="21747">
      <c r="A21747" s="7">
        <f t="shared" si="1"/>
        <v>18896</v>
      </c>
      <c r="B21747" s="5" t="s">
        <v>19138</v>
      </c>
      <c r="C21747" s="6" t="s">
        <v>367</v>
      </c>
    </row>
    <row r="21748">
      <c r="A21748" s="7">
        <f t="shared" si="1"/>
        <v>18897</v>
      </c>
      <c r="B21748" s="8" t="s">
        <v>19139</v>
      </c>
      <c r="C21748" s="9" t="s">
        <v>40</v>
      </c>
    </row>
    <row r="21749">
      <c r="A21749" s="7">
        <f t="shared" si="1"/>
        <v>18898</v>
      </c>
      <c r="B21749" s="8" t="s">
        <v>19140</v>
      </c>
      <c r="C21749" s="9" t="s">
        <v>188</v>
      </c>
    </row>
    <row r="21750">
      <c r="A21750" s="7">
        <f t="shared" si="1"/>
        <v>18899</v>
      </c>
      <c r="B21750" s="8" t="s">
        <v>19141</v>
      </c>
      <c r="C21750" s="9" t="s">
        <v>56</v>
      </c>
    </row>
    <row r="21751">
      <c r="A21751" s="7">
        <f t="shared" si="1"/>
        <v>18900</v>
      </c>
      <c r="B21751" s="5" t="s">
        <v>19142</v>
      </c>
      <c r="C21751" s="6" t="s">
        <v>1007</v>
      </c>
    </row>
    <row r="21752">
      <c r="A21752" s="7">
        <f t="shared" si="1"/>
        <v>18900</v>
      </c>
      <c r="B21752" s="5" t="s">
        <v>19142</v>
      </c>
      <c r="C21752" s="6" t="s">
        <v>656</v>
      </c>
    </row>
    <row r="21753">
      <c r="A21753" s="7">
        <f t="shared" si="1"/>
        <v>18901</v>
      </c>
      <c r="B21753" s="5" t="s">
        <v>19143</v>
      </c>
      <c r="C21753" s="6" t="s">
        <v>1007</v>
      </c>
    </row>
    <row r="21754">
      <c r="A21754" s="7">
        <f t="shared" si="1"/>
        <v>18901</v>
      </c>
      <c r="B21754" s="5" t="s">
        <v>19143</v>
      </c>
      <c r="C21754" s="6" t="s">
        <v>656</v>
      </c>
    </row>
    <row r="21755">
      <c r="A21755" s="7">
        <f t="shared" si="1"/>
        <v>18902</v>
      </c>
      <c r="B21755" s="8" t="s">
        <v>19144</v>
      </c>
      <c r="C21755" s="9" t="s">
        <v>835</v>
      </c>
    </row>
    <row r="21756">
      <c r="A21756" s="7">
        <f t="shared" si="1"/>
        <v>18903</v>
      </c>
      <c r="B21756" s="8" t="s">
        <v>19145</v>
      </c>
      <c r="C21756" s="9" t="s">
        <v>40</v>
      </c>
    </row>
    <row r="21757">
      <c r="A21757" s="7">
        <f t="shared" si="1"/>
        <v>18903</v>
      </c>
      <c r="B21757" s="8" t="s">
        <v>19145</v>
      </c>
      <c r="C21757" s="6" t="s">
        <v>59</v>
      </c>
    </row>
    <row r="21758">
      <c r="A21758" s="7">
        <f t="shared" si="1"/>
        <v>18904</v>
      </c>
      <c r="B21758" s="8" t="s">
        <v>19146</v>
      </c>
      <c r="C21758" s="9" t="s">
        <v>835</v>
      </c>
    </row>
    <row r="21759">
      <c r="A21759" s="7">
        <f t="shared" si="1"/>
        <v>18905</v>
      </c>
      <c r="B21759" s="8" t="s">
        <v>19147</v>
      </c>
      <c r="C21759" s="9" t="s">
        <v>614</v>
      </c>
    </row>
    <row r="21760">
      <c r="A21760" s="7">
        <f t="shared" si="1"/>
        <v>18906</v>
      </c>
      <c r="B21760" s="5" t="s">
        <v>19148</v>
      </c>
      <c r="C21760" s="6" t="s">
        <v>20</v>
      </c>
    </row>
    <row r="21761">
      <c r="A21761" s="7">
        <f t="shared" si="1"/>
        <v>18907</v>
      </c>
      <c r="B21761" s="8" t="s">
        <v>19149</v>
      </c>
      <c r="C21761" s="9" t="s">
        <v>815</v>
      </c>
    </row>
    <row r="21762">
      <c r="A21762" s="7">
        <f t="shared" si="1"/>
        <v>18908</v>
      </c>
      <c r="B21762" s="8" t="s">
        <v>19150</v>
      </c>
      <c r="C21762" s="9" t="s">
        <v>547</v>
      </c>
    </row>
    <row r="21763">
      <c r="A21763" s="7">
        <f t="shared" si="1"/>
        <v>18909</v>
      </c>
      <c r="B21763" s="5" t="s">
        <v>19151</v>
      </c>
      <c r="C21763" s="6" t="s">
        <v>479</v>
      </c>
    </row>
    <row r="21764">
      <c r="A21764" s="7">
        <f t="shared" si="1"/>
        <v>18910</v>
      </c>
      <c r="B21764" s="5" t="s">
        <v>19152</v>
      </c>
      <c r="C21764" s="6" t="s">
        <v>426</v>
      </c>
    </row>
    <row r="21765">
      <c r="A21765" s="7">
        <f t="shared" si="1"/>
        <v>18911</v>
      </c>
      <c r="B21765" s="8" t="s">
        <v>19153</v>
      </c>
      <c r="C21765" s="9" t="s">
        <v>1042</v>
      </c>
    </row>
    <row r="21766">
      <c r="A21766" s="7">
        <f t="shared" si="1"/>
        <v>18912</v>
      </c>
      <c r="B21766" s="8" t="s">
        <v>19154</v>
      </c>
      <c r="C21766" s="9" t="s">
        <v>399</v>
      </c>
    </row>
    <row r="21767">
      <c r="A21767" s="7">
        <f t="shared" si="1"/>
        <v>18913</v>
      </c>
      <c r="B21767" s="8" t="s">
        <v>19155</v>
      </c>
      <c r="C21767" s="9" t="s">
        <v>121</v>
      </c>
    </row>
    <row r="21768">
      <c r="A21768" s="7">
        <f t="shared" si="1"/>
        <v>18914</v>
      </c>
      <c r="B21768" s="5" t="s">
        <v>19156</v>
      </c>
      <c r="C21768" s="6" t="s">
        <v>48</v>
      </c>
    </row>
    <row r="21769">
      <c r="A21769" s="7">
        <f t="shared" si="1"/>
        <v>18915</v>
      </c>
      <c r="B21769" s="5" t="s">
        <v>19157</v>
      </c>
      <c r="C21769" s="6" t="s">
        <v>74</v>
      </c>
    </row>
    <row r="21770">
      <c r="A21770" s="7">
        <f t="shared" si="1"/>
        <v>18916</v>
      </c>
      <c r="B21770" s="5" t="s">
        <v>19158</v>
      </c>
      <c r="C21770" s="6" t="s">
        <v>1360</v>
      </c>
    </row>
    <row r="21771">
      <c r="A21771" s="7">
        <f t="shared" si="1"/>
        <v>18917</v>
      </c>
      <c r="B21771" s="5" t="s">
        <v>19159</v>
      </c>
      <c r="C21771" s="6" t="s">
        <v>32</v>
      </c>
    </row>
    <row r="21772">
      <c r="A21772" s="7">
        <f t="shared" si="1"/>
        <v>18918</v>
      </c>
      <c r="B21772" s="5" t="s">
        <v>19160</v>
      </c>
      <c r="C21772" s="6" t="s">
        <v>1360</v>
      </c>
    </row>
    <row r="21773">
      <c r="A21773" s="7">
        <f t="shared" si="1"/>
        <v>18919</v>
      </c>
      <c r="B21773" s="5" t="s">
        <v>19161</v>
      </c>
      <c r="C21773" s="6" t="s">
        <v>1360</v>
      </c>
    </row>
    <row r="21774">
      <c r="A21774" s="7">
        <f t="shared" si="1"/>
        <v>18920</v>
      </c>
      <c r="B21774" s="5" t="s">
        <v>19162</v>
      </c>
      <c r="C21774" s="6" t="s">
        <v>1360</v>
      </c>
    </row>
    <row r="21775">
      <c r="A21775" s="7">
        <f t="shared" si="1"/>
        <v>18921</v>
      </c>
      <c r="B21775" s="5" t="s">
        <v>19163</v>
      </c>
      <c r="C21775" s="6" t="s">
        <v>1360</v>
      </c>
    </row>
    <row r="21776">
      <c r="A21776" s="7">
        <f t="shared" si="1"/>
        <v>18922</v>
      </c>
      <c r="B21776" s="5" t="s">
        <v>19164</v>
      </c>
      <c r="C21776" s="6" t="s">
        <v>1260</v>
      </c>
    </row>
    <row r="21777">
      <c r="A21777" s="7">
        <f t="shared" si="1"/>
        <v>18923</v>
      </c>
      <c r="B21777" s="5" t="s">
        <v>19165</v>
      </c>
      <c r="C21777" s="6" t="s">
        <v>1316</v>
      </c>
    </row>
    <row r="21778">
      <c r="A21778" s="7">
        <f t="shared" si="1"/>
        <v>18924</v>
      </c>
      <c r="B21778" s="5" t="s">
        <v>19166</v>
      </c>
      <c r="C21778" s="6" t="s">
        <v>6</v>
      </c>
    </row>
    <row r="21779">
      <c r="A21779" s="7">
        <f t="shared" si="1"/>
        <v>18925</v>
      </c>
      <c r="B21779" s="5" t="s">
        <v>19167</v>
      </c>
      <c r="C21779" s="6" t="s">
        <v>6</v>
      </c>
    </row>
    <row r="21780">
      <c r="A21780" s="7">
        <f t="shared" si="1"/>
        <v>18926</v>
      </c>
      <c r="B21780" s="5" t="s">
        <v>19168</v>
      </c>
      <c r="C21780" s="6" t="s">
        <v>6</v>
      </c>
    </row>
    <row r="21781">
      <c r="A21781" s="7">
        <f t="shared" si="1"/>
        <v>18927</v>
      </c>
      <c r="B21781" s="5" t="s">
        <v>19169</v>
      </c>
      <c r="C21781" s="6" t="s">
        <v>6</v>
      </c>
    </row>
    <row r="21782">
      <c r="A21782" s="7">
        <f t="shared" si="1"/>
        <v>18928</v>
      </c>
      <c r="B21782" s="5" t="s">
        <v>19170</v>
      </c>
      <c r="C21782" s="6" t="s">
        <v>6</v>
      </c>
    </row>
    <row r="21783">
      <c r="A21783" s="7">
        <f t="shared" si="1"/>
        <v>18929</v>
      </c>
      <c r="B21783" s="5" t="s">
        <v>19171</v>
      </c>
      <c r="C21783" s="6" t="s">
        <v>6</v>
      </c>
    </row>
    <row r="21784">
      <c r="A21784" s="7">
        <f t="shared" si="1"/>
        <v>18930</v>
      </c>
      <c r="B21784" s="5" t="s">
        <v>19172</v>
      </c>
      <c r="C21784" s="6" t="s">
        <v>1360</v>
      </c>
    </row>
    <row r="21785">
      <c r="A21785" s="7">
        <f t="shared" si="1"/>
        <v>18931</v>
      </c>
      <c r="B21785" s="5" t="s">
        <v>19173</v>
      </c>
      <c r="C21785" s="6" t="s">
        <v>1360</v>
      </c>
    </row>
    <row r="21786">
      <c r="A21786" s="7">
        <f t="shared" si="1"/>
        <v>18932</v>
      </c>
      <c r="B21786" s="5" t="s">
        <v>19174</v>
      </c>
      <c r="C21786" s="6" t="s">
        <v>86</v>
      </c>
    </row>
    <row r="21787">
      <c r="A21787" s="7">
        <f t="shared" si="1"/>
        <v>18933</v>
      </c>
      <c r="B21787" s="5" t="s">
        <v>19175</v>
      </c>
      <c r="C21787" s="6" t="s">
        <v>86</v>
      </c>
    </row>
    <row r="21788">
      <c r="A21788" s="7">
        <f t="shared" si="1"/>
        <v>18934</v>
      </c>
      <c r="B21788" s="5" t="s">
        <v>19176</v>
      </c>
      <c r="C21788" s="6" t="s">
        <v>86</v>
      </c>
    </row>
    <row r="21789">
      <c r="A21789" s="7">
        <f t="shared" si="1"/>
        <v>18935</v>
      </c>
      <c r="B21789" s="5" t="s">
        <v>19177</v>
      </c>
      <c r="C21789" s="6" t="s">
        <v>621</v>
      </c>
    </row>
    <row r="21790">
      <c r="A21790" s="7">
        <f t="shared" si="1"/>
        <v>18936</v>
      </c>
      <c r="B21790" s="18" t="s">
        <v>19178</v>
      </c>
      <c r="C21790" s="6" t="s">
        <v>313</v>
      </c>
    </row>
    <row r="21791">
      <c r="A21791" s="7">
        <f t="shared" si="1"/>
        <v>18936</v>
      </c>
      <c r="B21791" s="5" t="s">
        <v>19178</v>
      </c>
      <c r="C21791" s="6" t="s">
        <v>1007</v>
      </c>
    </row>
    <row r="21792">
      <c r="A21792" s="7">
        <f t="shared" si="1"/>
        <v>18937</v>
      </c>
      <c r="B21792" s="5" t="s">
        <v>19179</v>
      </c>
      <c r="C21792" s="6" t="s">
        <v>267</v>
      </c>
    </row>
    <row r="21793">
      <c r="A21793" s="7">
        <f t="shared" si="1"/>
        <v>18938</v>
      </c>
      <c r="B21793" s="5" t="s">
        <v>19180</v>
      </c>
      <c r="C21793" s="6" t="s">
        <v>946</v>
      </c>
    </row>
    <row r="21794">
      <c r="A21794" s="7">
        <f t="shared" si="1"/>
        <v>18939</v>
      </c>
      <c r="B21794" s="5" t="s">
        <v>19181</v>
      </c>
      <c r="C21794" s="6" t="s">
        <v>785</v>
      </c>
    </row>
    <row r="21795">
      <c r="A21795" s="7">
        <f t="shared" si="1"/>
        <v>18940</v>
      </c>
      <c r="B21795" s="8" t="s">
        <v>19182</v>
      </c>
      <c r="C21795" s="9" t="s">
        <v>83</v>
      </c>
    </row>
    <row r="21796">
      <c r="A21796" s="7">
        <f t="shared" si="1"/>
        <v>18941</v>
      </c>
      <c r="B21796" s="5" t="s">
        <v>19183</v>
      </c>
      <c r="C21796" s="6" t="s">
        <v>681</v>
      </c>
    </row>
    <row r="21797">
      <c r="A21797" s="7">
        <f t="shared" si="1"/>
        <v>18942</v>
      </c>
      <c r="B21797" s="5" t="s">
        <v>19184</v>
      </c>
      <c r="C21797" s="6" t="s">
        <v>714</v>
      </c>
    </row>
    <row r="21798">
      <c r="A21798" s="7">
        <f t="shared" si="1"/>
        <v>18943</v>
      </c>
      <c r="B21798" s="5" t="s">
        <v>19185</v>
      </c>
      <c r="C21798" s="6" t="s">
        <v>714</v>
      </c>
    </row>
    <row r="21799">
      <c r="A21799" s="7">
        <f t="shared" si="1"/>
        <v>18944</v>
      </c>
      <c r="B21799" s="5" t="s">
        <v>19186</v>
      </c>
      <c r="C21799" s="6" t="s">
        <v>714</v>
      </c>
    </row>
    <row r="21800">
      <c r="A21800" s="7">
        <f t="shared" si="1"/>
        <v>18945</v>
      </c>
      <c r="B21800" s="5" t="s">
        <v>19187</v>
      </c>
      <c r="C21800" s="6" t="s">
        <v>714</v>
      </c>
    </row>
    <row r="21801">
      <c r="A21801" s="7">
        <f t="shared" si="1"/>
        <v>18946</v>
      </c>
      <c r="B21801" s="5" t="s">
        <v>19188</v>
      </c>
      <c r="C21801" s="6" t="s">
        <v>74</v>
      </c>
    </row>
    <row r="21802">
      <c r="A21802" s="7">
        <f t="shared" si="1"/>
        <v>18947</v>
      </c>
      <c r="B21802" s="5" t="s">
        <v>19189</v>
      </c>
      <c r="C21802" s="6" t="s">
        <v>591</v>
      </c>
    </row>
    <row r="21803">
      <c r="A21803" s="7">
        <f t="shared" si="1"/>
        <v>18948</v>
      </c>
      <c r="B21803" s="5" t="s">
        <v>19190</v>
      </c>
      <c r="C21803" s="6" t="s">
        <v>591</v>
      </c>
    </row>
    <row r="21804">
      <c r="A21804" s="7">
        <f t="shared" si="1"/>
        <v>18949</v>
      </c>
      <c r="B21804" s="5" t="s">
        <v>19191</v>
      </c>
      <c r="C21804" s="6" t="s">
        <v>1223</v>
      </c>
    </row>
    <row r="21805">
      <c r="A21805" s="7">
        <f t="shared" si="1"/>
        <v>18950</v>
      </c>
      <c r="B21805" s="8" t="s">
        <v>19192</v>
      </c>
      <c r="C21805" s="9" t="s">
        <v>280</v>
      </c>
    </row>
    <row r="21806">
      <c r="A21806" s="7">
        <f t="shared" si="1"/>
        <v>18951</v>
      </c>
      <c r="B21806" s="5" t="s">
        <v>19193</v>
      </c>
      <c r="C21806" s="6" t="s">
        <v>86</v>
      </c>
    </row>
    <row r="21807">
      <c r="A21807" s="7">
        <f t="shared" si="1"/>
        <v>18952</v>
      </c>
      <c r="B21807" s="8" t="s">
        <v>19194</v>
      </c>
      <c r="C21807" s="9" t="s">
        <v>46</v>
      </c>
    </row>
    <row r="21808">
      <c r="A21808" s="7">
        <f t="shared" si="1"/>
        <v>18953</v>
      </c>
      <c r="B21808" s="8" t="s">
        <v>19195</v>
      </c>
      <c r="C21808" s="9" t="s">
        <v>547</v>
      </c>
    </row>
    <row r="21809">
      <c r="A21809" s="7">
        <f t="shared" si="1"/>
        <v>18954</v>
      </c>
      <c r="B21809" s="5" t="s">
        <v>19196</v>
      </c>
      <c r="C21809" s="6" t="s">
        <v>32</v>
      </c>
    </row>
    <row r="21810">
      <c r="A21810" s="7">
        <f t="shared" si="1"/>
        <v>18955</v>
      </c>
      <c r="B21810" s="8" t="s">
        <v>19197</v>
      </c>
      <c r="C21810" s="9" t="s">
        <v>547</v>
      </c>
    </row>
    <row r="21811">
      <c r="A21811" s="7">
        <f t="shared" si="1"/>
        <v>18956</v>
      </c>
      <c r="B21811" s="8" t="s">
        <v>19198</v>
      </c>
      <c r="C21811" s="9" t="s">
        <v>46</v>
      </c>
    </row>
    <row r="21812">
      <c r="A21812" s="7">
        <f t="shared" si="1"/>
        <v>18957</v>
      </c>
      <c r="B21812" s="8" t="s">
        <v>19199</v>
      </c>
      <c r="C21812" s="9" t="s">
        <v>76</v>
      </c>
    </row>
    <row r="21813">
      <c r="A21813" s="7">
        <f t="shared" si="1"/>
        <v>18958</v>
      </c>
      <c r="B21813" s="8" t="s">
        <v>19200</v>
      </c>
      <c r="C21813" s="9" t="s">
        <v>76</v>
      </c>
    </row>
    <row r="21814">
      <c r="A21814" s="7">
        <f t="shared" si="1"/>
        <v>18959</v>
      </c>
      <c r="B21814" s="5" t="s">
        <v>19201</v>
      </c>
      <c r="C21814" s="6" t="s">
        <v>538</v>
      </c>
    </row>
    <row r="21815">
      <c r="A21815" s="7">
        <f t="shared" si="1"/>
        <v>18960</v>
      </c>
      <c r="B21815" s="5" t="s">
        <v>19202</v>
      </c>
      <c r="C21815" s="6" t="s">
        <v>538</v>
      </c>
    </row>
    <row r="21816">
      <c r="A21816" s="7">
        <f t="shared" si="1"/>
        <v>18961</v>
      </c>
      <c r="B21816" s="8" t="s">
        <v>19203</v>
      </c>
      <c r="C21816" s="9" t="s">
        <v>728</v>
      </c>
    </row>
    <row r="21817">
      <c r="A21817" s="7">
        <f t="shared" si="1"/>
        <v>18962</v>
      </c>
      <c r="B21817" s="8" t="s">
        <v>19204</v>
      </c>
      <c r="C21817" s="9" t="s">
        <v>142</v>
      </c>
    </row>
    <row r="21818">
      <c r="A21818" s="7">
        <f t="shared" si="1"/>
        <v>18963</v>
      </c>
      <c r="B21818" s="5" t="s">
        <v>19205</v>
      </c>
      <c r="C21818" s="6" t="s">
        <v>27</v>
      </c>
    </row>
    <row r="21819">
      <c r="A21819" s="7">
        <f t="shared" si="1"/>
        <v>18964</v>
      </c>
      <c r="B21819" s="5" t="s">
        <v>19206</v>
      </c>
      <c r="C21819" s="6" t="s">
        <v>74</v>
      </c>
    </row>
    <row r="21820">
      <c r="A21820" s="7">
        <f t="shared" si="1"/>
        <v>18965</v>
      </c>
      <c r="B21820" s="8" t="s">
        <v>19207</v>
      </c>
      <c r="C21820" s="9" t="s">
        <v>372</v>
      </c>
    </row>
    <row r="21821">
      <c r="A21821" s="7">
        <f t="shared" si="1"/>
        <v>18966</v>
      </c>
      <c r="B21821" s="8" t="s">
        <v>19208</v>
      </c>
      <c r="C21821" s="9" t="s">
        <v>372</v>
      </c>
    </row>
    <row r="21822">
      <c r="A21822" s="7">
        <f t="shared" si="1"/>
        <v>18967</v>
      </c>
      <c r="B21822" s="5" t="s">
        <v>19209</v>
      </c>
      <c r="C21822" s="6" t="s">
        <v>765</v>
      </c>
    </row>
    <row r="21823">
      <c r="A21823" s="7">
        <f t="shared" si="1"/>
        <v>18968</v>
      </c>
      <c r="B21823" s="5" t="s">
        <v>19210</v>
      </c>
      <c r="C21823" s="6" t="s">
        <v>27</v>
      </c>
    </row>
    <row r="21824">
      <c r="A21824" s="7">
        <f t="shared" si="1"/>
        <v>18969</v>
      </c>
      <c r="B21824" s="8" t="s">
        <v>19211</v>
      </c>
      <c r="C21824" s="9" t="s">
        <v>555</v>
      </c>
    </row>
    <row r="21825">
      <c r="A21825" s="7">
        <f t="shared" si="1"/>
        <v>18970</v>
      </c>
      <c r="B21825" s="5" t="s">
        <v>19212</v>
      </c>
      <c r="C21825" s="6" t="s">
        <v>86</v>
      </c>
    </row>
    <row r="21826">
      <c r="A21826" s="7">
        <f t="shared" si="1"/>
        <v>18971</v>
      </c>
      <c r="B21826" s="5" t="s">
        <v>19213</v>
      </c>
      <c r="C21826" s="6" t="s">
        <v>1450</v>
      </c>
    </row>
    <row r="21827">
      <c r="A21827" s="7">
        <f t="shared" si="1"/>
        <v>18972</v>
      </c>
      <c r="B21827" s="5" t="s">
        <v>19214</v>
      </c>
      <c r="C21827" s="6" t="s">
        <v>34</v>
      </c>
    </row>
    <row r="21828">
      <c r="A21828" s="7">
        <f t="shared" si="1"/>
        <v>18973</v>
      </c>
      <c r="B21828" s="8" t="s">
        <v>19215</v>
      </c>
      <c r="C21828" s="9" t="s">
        <v>893</v>
      </c>
    </row>
    <row r="21829">
      <c r="A21829" s="7">
        <f t="shared" si="1"/>
        <v>18974</v>
      </c>
      <c r="B21829" s="5" t="s">
        <v>19216</v>
      </c>
      <c r="C21829" s="6" t="s">
        <v>1334</v>
      </c>
    </row>
    <row r="21830">
      <c r="A21830" s="7">
        <f t="shared" si="1"/>
        <v>18975</v>
      </c>
      <c r="B21830" s="5" t="s">
        <v>19217</v>
      </c>
      <c r="C21830" s="6" t="s">
        <v>780</v>
      </c>
    </row>
    <row r="21831">
      <c r="A21831" s="7">
        <f t="shared" si="1"/>
        <v>18976</v>
      </c>
      <c r="B21831" s="5" t="s">
        <v>19218</v>
      </c>
      <c r="C21831" s="6" t="s">
        <v>1260</v>
      </c>
    </row>
    <row r="21832">
      <c r="A21832" s="7">
        <f t="shared" si="1"/>
        <v>18977</v>
      </c>
      <c r="B21832" s="5" t="s">
        <v>19219</v>
      </c>
      <c r="C21832" s="6" t="s">
        <v>437</v>
      </c>
    </row>
    <row r="21833">
      <c r="A21833" s="7">
        <f t="shared" si="1"/>
        <v>18978</v>
      </c>
      <c r="B21833" s="5" t="s">
        <v>19220</v>
      </c>
      <c r="C21833" s="6" t="s">
        <v>356</v>
      </c>
    </row>
    <row r="21834">
      <c r="A21834" s="7">
        <f t="shared" si="1"/>
        <v>18979</v>
      </c>
      <c r="B21834" s="8" t="s">
        <v>19221</v>
      </c>
      <c r="C21834" s="9" t="s">
        <v>416</v>
      </c>
    </row>
    <row r="21835">
      <c r="A21835" s="7">
        <f t="shared" si="1"/>
        <v>18980</v>
      </c>
      <c r="B21835" s="5" t="s">
        <v>19222</v>
      </c>
      <c r="C21835" s="6" t="s">
        <v>1221</v>
      </c>
    </row>
    <row r="21836">
      <c r="A21836" s="7">
        <f t="shared" si="1"/>
        <v>18981</v>
      </c>
      <c r="B21836" s="5" t="s">
        <v>19223</v>
      </c>
      <c r="C21836" s="6" t="s">
        <v>1040</v>
      </c>
    </row>
    <row r="21837">
      <c r="A21837" s="7">
        <f t="shared" si="1"/>
        <v>18982</v>
      </c>
      <c r="B21837" s="5" t="s">
        <v>19224</v>
      </c>
      <c r="C21837" s="6" t="s">
        <v>1040</v>
      </c>
    </row>
    <row r="21838">
      <c r="A21838" s="7">
        <f t="shared" si="1"/>
        <v>18983</v>
      </c>
      <c r="B21838" s="5" t="s">
        <v>19225</v>
      </c>
      <c r="C21838" s="6" t="s">
        <v>86</v>
      </c>
    </row>
    <row r="21839">
      <c r="A21839" s="7">
        <f t="shared" si="1"/>
        <v>18984</v>
      </c>
      <c r="B21839" s="5" t="s">
        <v>19226</v>
      </c>
      <c r="C21839" s="6" t="s">
        <v>437</v>
      </c>
    </row>
    <row r="21840">
      <c r="A21840" s="7">
        <f t="shared" si="1"/>
        <v>18985</v>
      </c>
      <c r="B21840" s="5" t="s">
        <v>19227</v>
      </c>
      <c r="C21840" s="6" t="s">
        <v>639</v>
      </c>
    </row>
    <row r="21841">
      <c r="A21841" s="7">
        <f t="shared" si="1"/>
        <v>18986</v>
      </c>
      <c r="B21841" s="5" t="s">
        <v>19228</v>
      </c>
      <c r="C21841" s="6" t="s">
        <v>196</v>
      </c>
    </row>
    <row r="21842">
      <c r="A21842" s="7">
        <f t="shared" si="1"/>
        <v>18987</v>
      </c>
      <c r="B21842" s="5" t="s">
        <v>19229</v>
      </c>
      <c r="C21842" s="6" t="s">
        <v>1279</v>
      </c>
    </row>
    <row r="21843">
      <c r="A21843" s="7">
        <f t="shared" si="1"/>
        <v>18988</v>
      </c>
      <c r="B21843" s="5" t="s">
        <v>19230</v>
      </c>
      <c r="C21843" s="6" t="s">
        <v>612</v>
      </c>
    </row>
    <row r="21844">
      <c r="A21844" s="7">
        <f t="shared" si="1"/>
        <v>18989</v>
      </c>
      <c r="B21844" s="5" t="s">
        <v>19231</v>
      </c>
      <c r="C21844" s="6" t="s">
        <v>621</v>
      </c>
    </row>
    <row r="21845">
      <c r="A21845" s="7">
        <f t="shared" si="1"/>
        <v>18990</v>
      </c>
      <c r="B21845" s="8" t="s">
        <v>19232</v>
      </c>
      <c r="C21845" s="9" t="s">
        <v>893</v>
      </c>
    </row>
    <row r="21846">
      <c r="A21846" s="7">
        <f t="shared" si="1"/>
        <v>18991</v>
      </c>
      <c r="B21846" s="5" t="s">
        <v>19233</v>
      </c>
      <c r="C21846" s="6" t="s">
        <v>437</v>
      </c>
    </row>
    <row r="21847">
      <c r="A21847" s="7">
        <f t="shared" si="1"/>
        <v>18992</v>
      </c>
      <c r="B21847" s="8" t="s">
        <v>19234</v>
      </c>
      <c r="C21847" s="9" t="s">
        <v>845</v>
      </c>
    </row>
    <row r="21848">
      <c r="A21848" s="7">
        <f t="shared" si="1"/>
        <v>18993</v>
      </c>
      <c r="B21848" s="8" t="s">
        <v>19235</v>
      </c>
      <c r="C21848" s="9" t="s">
        <v>40</v>
      </c>
    </row>
    <row r="21849">
      <c r="A21849" s="7">
        <f t="shared" si="1"/>
        <v>18994</v>
      </c>
      <c r="B21849" s="5" t="s">
        <v>19236</v>
      </c>
      <c r="C21849" s="6" t="s">
        <v>1360</v>
      </c>
    </row>
    <row r="21850">
      <c r="A21850" s="7">
        <f t="shared" si="1"/>
        <v>18995</v>
      </c>
      <c r="B21850" s="5" t="s">
        <v>19237</v>
      </c>
      <c r="C21850" s="6" t="s">
        <v>34</v>
      </c>
    </row>
    <row r="21851">
      <c r="A21851" s="7">
        <f t="shared" si="1"/>
        <v>18996</v>
      </c>
      <c r="B21851" s="8" t="s">
        <v>19238</v>
      </c>
      <c r="C21851" s="9" t="s">
        <v>530</v>
      </c>
    </row>
    <row r="21852">
      <c r="A21852" s="7">
        <f t="shared" si="1"/>
        <v>18997</v>
      </c>
      <c r="B21852" s="8" t="s">
        <v>19239</v>
      </c>
      <c r="C21852" s="6" t="s">
        <v>1012</v>
      </c>
    </row>
    <row r="21853">
      <c r="A21853" s="7">
        <f t="shared" si="1"/>
        <v>18998</v>
      </c>
      <c r="B21853" s="8" t="s">
        <v>19240</v>
      </c>
      <c r="C21853" s="6" t="s">
        <v>150</v>
      </c>
    </row>
    <row r="21854">
      <c r="A21854" s="7">
        <f t="shared" si="1"/>
        <v>18998</v>
      </c>
      <c r="B21854" s="8" t="s">
        <v>19240</v>
      </c>
      <c r="C21854" s="9" t="s">
        <v>60</v>
      </c>
    </row>
    <row r="21855">
      <c r="A21855" s="7">
        <f t="shared" si="1"/>
        <v>18999</v>
      </c>
      <c r="B21855" s="8" t="s">
        <v>19241</v>
      </c>
      <c r="C21855" s="9" t="s">
        <v>54</v>
      </c>
    </row>
    <row r="21856">
      <c r="A21856" s="7">
        <f t="shared" si="1"/>
        <v>19000</v>
      </c>
      <c r="B21856" s="5" t="s">
        <v>19242</v>
      </c>
      <c r="C21856" s="6" t="s">
        <v>426</v>
      </c>
    </row>
    <row r="21857">
      <c r="A21857" s="7">
        <f t="shared" si="1"/>
        <v>19001</v>
      </c>
      <c r="B21857" s="8" t="s">
        <v>19243</v>
      </c>
      <c r="C21857" s="9" t="s">
        <v>52</v>
      </c>
    </row>
    <row r="21858">
      <c r="A21858" s="7">
        <f t="shared" si="1"/>
        <v>19002</v>
      </c>
      <c r="B21858" s="5" t="s">
        <v>19244</v>
      </c>
      <c r="C21858" s="6" t="s">
        <v>48</v>
      </c>
    </row>
    <row r="21859">
      <c r="A21859" s="7">
        <f t="shared" si="1"/>
        <v>19003</v>
      </c>
      <c r="B21859" s="5" t="s">
        <v>19245</v>
      </c>
      <c r="C21859" s="6" t="s">
        <v>603</v>
      </c>
    </row>
    <row r="21860">
      <c r="A21860" s="7">
        <f t="shared" si="1"/>
        <v>19004</v>
      </c>
      <c r="B21860" s="5" t="s">
        <v>19246</v>
      </c>
      <c r="C21860" s="6" t="s">
        <v>15</v>
      </c>
    </row>
    <row r="21861">
      <c r="A21861" s="7">
        <f t="shared" si="1"/>
        <v>19005</v>
      </c>
      <c r="B21861" s="5" t="s">
        <v>19247</v>
      </c>
      <c r="C21861" s="6" t="s">
        <v>32</v>
      </c>
    </row>
    <row r="21862">
      <c r="A21862" s="7">
        <f t="shared" si="1"/>
        <v>19006</v>
      </c>
      <c r="B21862" s="5" t="s">
        <v>19248</v>
      </c>
      <c r="C21862" s="6" t="s">
        <v>1221</v>
      </c>
    </row>
    <row r="21863">
      <c r="A21863" s="7">
        <f t="shared" si="1"/>
        <v>19007</v>
      </c>
      <c r="B21863" s="5" t="s">
        <v>19249</v>
      </c>
      <c r="C21863" s="6" t="s">
        <v>1394</v>
      </c>
    </row>
    <row r="21864">
      <c r="A21864" s="7">
        <f t="shared" si="1"/>
        <v>19008</v>
      </c>
      <c r="B21864" s="8" t="s">
        <v>19250</v>
      </c>
      <c r="C21864" s="9" t="s">
        <v>60</v>
      </c>
    </row>
    <row r="21865">
      <c r="A21865" s="7">
        <f t="shared" si="1"/>
        <v>19008</v>
      </c>
      <c r="B21865" s="8" t="s">
        <v>19250</v>
      </c>
      <c r="C21865" s="9" t="s">
        <v>142</v>
      </c>
    </row>
    <row r="21866">
      <c r="A21866" s="7">
        <f t="shared" si="1"/>
        <v>19009</v>
      </c>
      <c r="B21866" s="5" t="s">
        <v>19251</v>
      </c>
      <c r="C21866" s="6" t="s">
        <v>785</v>
      </c>
    </row>
    <row r="21867">
      <c r="A21867" s="7">
        <f t="shared" si="1"/>
        <v>19010</v>
      </c>
      <c r="B21867" s="5" t="s">
        <v>19252</v>
      </c>
      <c r="C21867" s="6" t="s">
        <v>20</v>
      </c>
    </row>
    <row r="21868">
      <c r="A21868" s="7">
        <f t="shared" si="1"/>
        <v>19011</v>
      </c>
      <c r="B21868" s="5" t="s">
        <v>19253</v>
      </c>
      <c r="C21868" s="6" t="s">
        <v>591</v>
      </c>
    </row>
    <row r="21869">
      <c r="A21869" s="7">
        <f t="shared" si="1"/>
        <v>19012</v>
      </c>
      <c r="B21869" s="8" t="s">
        <v>19254</v>
      </c>
      <c r="C21869" s="9" t="s">
        <v>40</v>
      </c>
    </row>
    <row r="21870">
      <c r="A21870" s="7">
        <f t="shared" si="1"/>
        <v>19013</v>
      </c>
      <c r="B21870" s="8" t="s">
        <v>19255</v>
      </c>
      <c r="C21870" s="9" t="s">
        <v>24</v>
      </c>
    </row>
    <row r="21871">
      <c r="A21871" s="7">
        <f t="shared" si="1"/>
        <v>19013</v>
      </c>
      <c r="B21871" s="8" t="s">
        <v>19255</v>
      </c>
      <c r="C21871" s="9" t="s">
        <v>25</v>
      </c>
    </row>
    <row r="21872">
      <c r="A21872" s="7">
        <f t="shared" si="1"/>
        <v>19014</v>
      </c>
      <c r="B21872" s="8" t="s">
        <v>19256</v>
      </c>
      <c r="C21872" s="9" t="s">
        <v>142</v>
      </c>
    </row>
    <row r="21873">
      <c r="A21873" s="7">
        <f t="shared" si="1"/>
        <v>19015</v>
      </c>
      <c r="B21873" s="8" t="s">
        <v>19257</v>
      </c>
      <c r="C21873" s="9" t="s">
        <v>88</v>
      </c>
    </row>
    <row r="21874">
      <c r="A21874" s="7">
        <f t="shared" si="1"/>
        <v>19016</v>
      </c>
      <c r="B21874" s="8" t="s">
        <v>19258</v>
      </c>
      <c r="C21874" s="9" t="s">
        <v>64</v>
      </c>
    </row>
    <row r="21875">
      <c r="A21875" s="7">
        <f t="shared" si="1"/>
        <v>19017</v>
      </c>
      <c r="B21875" s="5" t="s">
        <v>19259</v>
      </c>
      <c r="C21875" s="6" t="s">
        <v>452</v>
      </c>
    </row>
    <row r="21876">
      <c r="A21876" s="7">
        <f t="shared" si="1"/>
        <v>19018</v>
      </c>
      <c r="B21876" s="5" t="s">
        <v>19260</v>
      </c>
      <c r="C21876" s="6" t="s">
        <v>74</v>
      </c>
    </row>
    <row r="21877">
      <c r="A21877" s="7">
        <f t="shared" si="1"/>
        <v>19019</v>
      </c>
      <c r="B21877" s="5" t="s">
        <v>19261</v>
      </c>
      <c r="C21877" s="6" t="s">
        <v>452</v>
      </c>
    </row>
    <row r="21878">
      <c r="A21878" s="7">
        <f t="shared" si="1"/>
        <v>19020</v>
      </c>
      <c r="B21878" s="5" t="s">
        <v>19262</v>
      </c>
      <c r="C21878" s="6" t="s">
        <v>467</v>
      </c>
    </row>
    <row r="21879">
      <c r="A21879" s="7">
        <f t="shared" si="1"/>
        <v>19021</v>
      </c>
      <c r="B21879" s="5" t="s">
        <v>19263</v>
      </c>
      <c r="C21879" s="6" t="s">
        <v>467</v>
      </c>
    </row>
    <row r="21880">
      <c r="A21880" s="7">
        <f t="shared" si="1"/>
        <v>19022</v>
      </c>
      <c r="B21880" s="5" t="s">
        <v>19264</v>
      </c>
      <c r="C21880" s="6" t="s">
        <v>452</v>
      </c>
    </row>
    <row r="21881">
      <c r="A21881" s="7">
        <f t="shared" si="1"/>
        <v>19023</v>
      </c>
      <c r="B21881" s="5" t="s">
        <v>19265</v>
      </c>
      <c r="C21881" s="6" t="s">
        <v>452</v>
      </c>
    </row>
    <row r="21882">
      <c r="A21882" s="7">
        <f t="shared" si="1"/>
        <v>19024</v>
      </c>
      <c r="B21882" s="5" t="s">
        <v>19266</v>
      </c>
      <c r="C21882" s="6" t="s">
        <v>612</v>
      </c>
    </row>
    <row r="21883">
      <c r="A21883" s="7">
        <f t="shared" si="1"/>
        <v>19025</v>
      </c>
      <c r="B21883" s="5" t="s">
        <v>19267</v>
      </c>
      <c r="C21883" s="6" t="s">
        <v>989</v>
      </c>
    </row>
    <row r="21884">
      <c r="A21884" s="7">
        <f t="shared" si="1"/>
        <v>19026</v>
      </c>
      <c r="B21884" s="5" t="s">
        <v>19268</v>
      </c>
      <c r="C21884" s="6" t="s">
        <v>1290</v>
      </c>
    </row>
    <row r="21885">
      <c r="A21885" s="7">
        <f t="shared" si="1"/>
        <v>19027</v>
      </c>
      <c r="B21885" s="8" t="s">
        <v>19269</v>
      </c>
      <c r="C21885" s="9" t="s">
        <v>88</v>
      </c>
    </row>
    <row r="21886">
      <c r="A21886" s="7">
        <f t="shared" si="1"/>
        <v>19028</v>
      </c>
      <c r="B21886" s="8" t="s">
        <v>19270</v>
      </c>
      <c r="C21886" s="9" t="s">
        <v>60</v>
      </c>
    </row>
    <row r="21887">
      <c r="A21887" s="7">
        <f t="shared" si="1"/>
        <v>19028</v>
      </c>
      <c r="B21887" s="8" t="s">
        <v>19270</v>
      </c>
      <c r="C21887" s="9" t="s">
        <v>162</v>
      </c>
    </row>
    <row r="21888">
      <c r="A21888" s="7">
        <f t="shared" si="1"/>
        <v>19029</v>
      </c>
      <c r="B21888" s="8" t="s">
        <v>19271</v>
      </c>
      <c r="C21888" s="9" t="s">
        <v>399</v>
      </c>
    </row>
    <row r="21889">
      <c r="A21889" s="7">
        <f t="shared" si="1"/>
        <v>19030</v>
      </c>
      <c r="B21889" s="8" t="s">
        <v>19272</v>
      </c>
      <c r="C21889" s="6" t="s">
        <v>1012</v>
      </c>
    </row>
    <row r="21890">
      <c r="A21890" s="7">
        <f t="shared" si="1"/>
        <v>19031</v>
      </c>
      <c r="B21890" s="5" t="s">
        <v>19273</v>
      </c>
      <c r="C21890" s="6" t="s">
        <v>64</v>
      </c>
    </row>
    <row r="21891">
      <c r="A21891" s="7">
        <f t="shared" si="1"/>
        <v>19032</v>
      </c>
      <c r="B21891" s="8" t="s">
        <v>19274</v>
      </c>
      <c r="C21891" s="9" t="s">
        <v>64</v>
      </c>
    </row>
    <row r="21892">
      <c r="A21892" s="7">
        <f t="shared" si="1"/>
        <v>19033</v>
      </c>
      <c r="B21892" s="8" t="s">
        <v>19275</v>
      </c>
      <c r="C21892" s="9" t="s">
        <v>88</v>
      </c>
    </row>
    <row r="21893">
      <c r="A21893" s="7">
        <f t="shared" si="1"/>
        <v>19034</v>
      </c>
      <c r="B21893" s="8" t="s">
        <v>19276</v>
      </c>
      <c r="C21893" s="9" t="s">
        <v>64</v>
      </c>
    </row>
    <row r="21894">
      <c r="A21894" s="7">
        <f t="shared" si="1"/>
        <v>19035</v>
      </c>
      <c r="B21894" s="8" t="s">
        <v>19277</v>
      </c>
      <c r="C21894" s="9" t="s">
        <v>64</v>
      </c>
    </row>
    <row r="21895">
      <c r="A21895" s="7">
        <f t="shared" si="1"/>
        <v>19036</v>
      </c>
      <c r="B21895" s="8" t="s">
        <v>19278</v>
      </c>
      <c r="C21895" s="9" t="s">
        <v>722</v>
      </c>
    </row>
    <row r="21896">
      <c r="A21896" s="7">
        <f t="shared" si="1"/>
        <v>19037</v>
      </c>
      <c r="B21896" s="5" t="s">
        <v>19279</v>
      </c>
      <c r="C21896" s="6" t="s">
        <v>20</v>
      </c>
    </row>
    <row r="21897">
      <c r="A21897" s="7">
        <f t="shared" si="1"/>
        <v>19038</v>
      </c>
      <c r="B21897" s="8" t="s">
        <v>19280</v>
      </c>
      <c r="C21897" s="9" t="s">
        <v>40</v>
      </c>
    </row>
    <row r="21898">
      <c r="A21898" s="7">
        <f t="shared" si="1"/>
        <v>19039</v>
      </c>
      <c r="B21898" s="8" t="s">
        <v>19281</v>
      </c>
      <c r="C21898" s="9" t="s">
        <v>121</v>
      </c>
    </row>
    <row r="21899">
      <c r="A21899" s="7">
        <f t="shared" si="1"/>
        <v>19039</v>
      </c>
      <c r="B21899" s="8" t="s">
        <v>19281</v>
      </c>
      <c r="C21899" s="9" t="s">
        <v>42</v>
      </c>
    </row>
    <row r="21900">
      <c r="A21900" s="7">
        <f t="shared" si="1"/>
        <v>19040</v>
      </c>
      <c r="B21900" s="8" t="s">
        <v>19282</v>
      </c>
      <c r="C21900" s="9" t="s">
        <v>40</v>
      </c>
    </row>
    <row r="21901">
      <c r="A21901" s="7">
        <f t="shared" si="1"/>
        <v>19041</v>
      </c>
      <c r="B21901" s="8" t="s">
        <v>19283</v>
      </c>
      <c r="C21901" s="9" t="s">
        <v>64</v>
      </c>
    </row>
    <row r="21902">
      <c r="A21902" s="7">
        <f t="shared" si="1"/>
        <v>19042</v>
      </c>
      <c r="B21902" s="8" t="s">
        <v>19284</v>
      </c>
      <c r="C21902" s="9" t="s">
        <v>24</v>
      </c>
    </row>
    <row r="21903">
      <c r="A21903" s="7">
        <f t="shared" si="1"/>
        <v>19043</v>
      </c>
      <c r="B21903" s="8" t="s">
        <v>19285</v>
      </c>
      <c r="C21903" s="9" t="s">
        <v>24</v>
      </c>
    </row>
    <row r="21904">
      <c r="A21904" s="7">
        <f t="shared" si="1"/>
        <v>19043</v>
      </c>
      <c r="B21904" s="8" t="s">
        <v>19285</v>
      </c>
      <c r="C21904" s="9" t="s">
        <v>25</v>
      </c>
    </row>
    <row r="21905">
      <c r="A21905" s="7">
        <f t="shared" si="1"/>
        <v>19044</v>
      </c>
      <c r="B21905" s="8" t="s">
        <v>19286</v>
      </c>
      <c r="C21905" s="9" t="s">
        <v>24</v>
      </c>
    </row>
    <row r="21906">
      <c r="A21906" s="7">
        <f t="shared" si="1"/>
        <v>19045</v>
      </c>
      <c r="B21906" s="8" t="s">
        <v>19287</v>
      </c>
      <c r="C21906" s="9" t="s">
        <v>24</v>
      </c>
    </row>
    <row r="21907">
      <c r="A21907" s="7">
        <f t="shared" si="1"/>
        <v>19046</v>
      </c>
      <c r="B21907" s="8" t="s">
        <v>19288</v>
      </c>
      <c r="C21907" s="9" t="s">
        <v>24</v>
      </c>
    </row>
    <row r="21908">
      <c r="A21908" s="7">
        <f t="shared" si="1"/>
        <v>19047</v>
      </c>
      <c r="B21908" s="8" t="s">
        <v>19289</v>
      </c>
      <c r="C21908" s="9" t="s">
        <v>728</v>
      </c>
    </row>
    <row r="21909">
      <c r="A21909" s="7">
        <f t="shared" si="1"/>
        <v>19048</v>
      </c>
      <c r="B21909" s="5" t="s">
        <v>19290</v>
      </c>
      <c r="C21909" s="17" t="s">
        <v>1470</v>
      </c>
    </row>
    <row r="21910">
      <c r="A21910" s="7">
        <f t="shared" si="1"/>
        <v>19049</v>
      </c>
      <c r="B21910" s="5" t="s">
        <v>19291</v>
      </c>
      <c r="C21910" s="6" t="s">
        <v>74</v>
      </c>
    </row>
    <row r="21911">
      <c r="A21911" s="7">
        <f t="shared" si="1"/>
        <v>19050</v>
      </c>
      <c r="B21911" s="5" t="s">
        <v>19292</v>
      </c>
      <c r="C21911" s="6" t="s">
        <v>765</v>
      </c>
    </row>
    <row r="21912">
      <c r="A21912" s="7">
        <f t="shared" si="1"/>
        <v>19051</v>
      </c>
      <c r="B21912" s="8" t="s">
        <v>19293</v>
      </c>
      <c r="C21912" s="9" t="s">
        <v>815</v>
      </c>
    </row>
    <row r="21913">
      <c r="A21913" s="7">
        <f t="shared" si="1"/>
        <v>19051</v>
      </c>
      <c r="B21913" s="8" t="s">
        <v>19293</v>
      </c>
      <c r="C21913" s="9" t="s">
        <v>728</v>
      </c>
    </row>
    <row r="21914">
      <c r="A21914" s="7">
        <f t="shared" si="1"/>
        <v>19052</v>
      </c>
      <c r="B21914" s="8" t="s">
        <v>19294</v>
      </c>
      <c r="C21914" s="9" t="s">
        <v>64</v>
      </c>
    </row>
    <row r="21915">
      <c r="A21915" s="7">
        <f t="shared" si="1"/>
        <v>19053</v>
      </c>
      <c r="B21915" s="5" t="s">
        <v>19295</v>
      </c>
      <c r="C21915" s="6" t="s">
        <v>989</v>
      </c>
    </row>
    <row r="21916">
      <c r="A21916" s="7">
        <f t="shared" si="1"/>
        <v>19054</v>
      </c>
      <c r="B21916" s="8" t="s">
        <v>19296</v>
      </c>
      <c r="C21916" s="9" t="s">
        <v>547</v>
      </c>
    </row>
    <row r="21917">
      <c r="A21917" s="7">
        <f t="shared" si="1"/>
        <v>19055</v>
      </c>
      <c r="B21917" s="8" t="s">
        <v>19297</v>
      </c>
      <c r="C21917" s="9" t="s">
        <v>547</v>
      </c>
    </row>
    <row r="21918">
      <c r="A21918" s="7">
        <f t="shared" si="1"/>
        <v>19056</v>
      </c>
      <c r="B21918" s="8" t="s">
        <v>19298</v>
      </c>
      <c r="C21918" s="9" t="s">
        <v>835</v>
      </c>
    </row>
    <row r="21919">
      <c r="A21919" s="7">
        <f t="shared" si="1"/>
        <v>19057</v>
      </c>
      <c r="B21919" s="5" t="s">
        <v>19299</v>
      </c>
      <c r="C21919" s="6" t="s">
        <v>1207</v>
      </c>
    </row>
    <row r="21920">
      <c r="A21920" s="7">
        <f t="shared" si="1"/>
        <v>19058</v>
      </c>
      <c r="B21920" s="5" t="s">
        <v>19300</v>
      </c>
      <c r="C21920" s="6" t="s">
        <v>1040</v>
      </c>
    </row>
    <row r="21921">
      <c r="A21921" s="7">
        <f t="shared" si="1"/>
        <v>19059</v>
      </c>
      <c r="B21921" s="8" t="s">
        <v>19301</v>
      </c>
      <c r="C21921" s="9" t="s">
        <v>372</v>
      </c>
    </row>
    <row r="21922">
      <c r="A21922" s="7">
        <f t="shared" si="1"/>
        <v>19060</v>
      </c>
      <c r="B21922" s="8" t="s">
        <v>19302</v>
      </c>
      <c r="C21922" s="9" t="s">
        <v>65</v>
      </c>
    </row>
    <row r="21923">
      <c r="A21923" s="7">
        <f t="shared" si="1"/>
        <v>19061</v>
      </c>
      <c r="B21923" s="5" t="s">
        <v>19303</v>
      </c>
      <c r="C21923" s="6" t="s">
        <v>362</v>
      </c>
    </row>
    <row r="21924">
      <c r="A21924" s="7">
        <f t="shared" si="1"/>
        <v>19062</v>
      </c>
      <c r="B21924" s="5" t="s">
        <v>19304</v>
      </c>
      <c r="C21924" s="6" t="s">
        <v>362</v>
      </c>
    </row>
    <row r="21925">
      <c r="A21925" s="7">
        <f t="shared" si="1"/>
        <v>19063</v>
      </c>
      <c r="B21925" s="5" t="s">
        <v>19305</v>
      </c>
      <c r="C21925" s="6" t="s">
        <v>1207</v>
      </c>
    </row>
    <row r="21926">
      <c r="A21926" s="7">
        <f t="shared" si="1"/>
        <v>19064</v>
      </c>
      <c r="B21926" s="5" t="s">
        <v>19306</v>
      </c>
      <c r="C21926" s="6" t="s">
        <v>32</v>
      </c>
    </row>
    <row r="21927">
      <c r="A21927" s="7">
        <f t="shared" si="1"/>
        <v>19065</v>
      </c>
      <c r="B21927" s="8" t="s">
        <v>19307</v>
      </c>
      <c r="C21927" s="9" t="s">
        <v>547</v>
      </c>
    </row>
    <row r="21928">
      <c r="A21928" s="7">
        <f t="shared" si="1"/>
        <v>19066</v>
      </c>
      <c r="B21928" s="8" t="s">
        <v>19308</v>
      </c>
      <c r="C21928" s="9" t="s">
        <v>1470</v>
      </c>
    </row>
    <row r="21929">
      <c r="A21929" s="7">
        <f t="shared" si="1"/>
        <v>19067</v>
      </c>
      <c r="B21929" s="5" t="s">
        <v>19309</v>
      </c>
      <c r="C21929" s="6" t="s">
        <v>765</v>
      </c>
    </row>
    <row r="21930">
      <c r="A21930" s="7">
        <f t="shared" si="1"/>
        <v>19068</v>
      </c>
      <c r="B21930" s="5" t="s">
        <v>19310</v>
      </c>
      <c r="C21930" s="6" t="s">
        <v>80</v>
      </c>
    </row>
    <row r="21931">
      <c r="A21931" s="7">
        <f t="shared" si="1"/>
        <v>19069</v>
      </c>
      <c r="B21931" s="8" t="s">
        <v>19311</v>
      </c>
      <c r="C21931" s="9" t="s">
        <v>547</v>
      </c>
    </row>
    <row r="21932">
      <c r="A21932" s="7">
        <f t="shared" si="1"/>
        <v>19070</v>
      </c>
      <c r="B21932" s="8" t="s">
        <v>19312</v>
      </c>
      <c r="C21932" s="9" t="s">
        <v>547</v>
      </c>
    </row>
    <row r="21933">
      <c r="A21933" s="7">
        <f t="shared" si="1"/>
        <v>19071</v>
      </c>
      <c r="B21933" s="5" t="s">
        <v>19313</v>
      </c>
      <c r="C21933" s="6" t="s">
        <v>74</v>
      </c>
    </row>
    <row r="21934">
      <c r="A21934" s="7">
        <f t="shared" si="1"/>
        <v>19072</v>
      </c>
      <c r="B21934" s="5" t="s">
        <v>19314</v>
      </c>
      <c r="C21934" s="6" t="s">
        <v>731</v>
      </c>
    </row>
    <row r="21935">
      <c r="A21935" s="7">
        <f t="shared" si="1"/>
        <v>19073</v>
      </c>
      <c r="B21935" s="5" t="s">
        <v>19315</v>
      </c>
      <c r="C21935" s="6" t="s">
        <v>362</v>
      </c>
    </row>
    <row r="21936">
      <c r="A21936" s="7">
        <f t="shared" si="1"/>
        <v>19073</v>
      </c>
      <c r="B21936" s="5" t="s">
        <v>19315</v>
      </c>
      <c r="C21936" s="6" t="s">
        <v>728</v>
      </c>
    </row>
    <row r="21937">
      <c r="A21937" s="7">
        <f t="shared" si="1"/>
        <v>19074</v>
      </c>
      <c r="B21937" s="15" t="s">
        <v>19316</v>
      </c>
      <c r="C21937" s="11" t="s">
        <v>423</v>
      </c>
    </row>
    <row r="21938">
      <c r="A21938" s="7">
        <f t="shared" si="1"/>
        <v>19075</v>
      </c>
      <c r="B21938" s="5" t="s">
        <v>19317</v>
      </c>
      <c r="C21938" s="6" t="s">
        <v>989</v>
      </c>
    </row>
    <row r="21939">
      <c r="A21939" s="7">
        <f t="shared" si="1"/>
        <v>19076</v>
      </c>
      <c r="B21939" s="15" t="s">
        <v>19318</v>
      </c>
      <c r="C21939" s="17" t="s">
        <v>426</v>
      </c>
    </row>
    <row r="21940">
      <c r="A21940" s="7">
        <f t="shared" si="1"/>
        <v>19077</v>
      </c>
      <c r="B21940" s="8" t="s">
        <v>19319</v>
      </c>
      <c r="C21940" s="9" t="s">
        <v>72</v>
      </c>
    </row>
    <row r="21941">
      <c r="A21941" s="7">
        <f t="shared" si="1"/>
        <v>19078</v>
      </c>
      <c r="B21941" s="5" t="s">
        <v>19320</v>
      </c>
      <c r="C21941" s="6" t="s">
        <v>362</v>
      </c>
    </row>
    <row r="21942">
      <c r="A21942" s="7">
        <f t="shared" si="1"/>
        <v>19079</v>
      </c>
      <c r="B21942" s="8" t="s">
        <v>19321</v>
      </c>
      <c r="C21942" s="9" t="s">
        <v>65</v>
      </c>
    </row>
    <row r="21943">
      <c r="A21943" s="7">
        <f t="shared" si="1"/>
        <v>19080</v>
      </c>
      <c r="B21943" s="5" t="s">
        <v>19322</v>
      </c>
      <c r="C21943" s="6" t="s">
        <v>681</v>
      </c>
    </row>
    <row r="21944">
      <c r="A21944" s="7">
        <f t="shared" si="1"/>
        <v>19081</v>
      </c>
      <c r="B21944" s="8" t="s">
        <v>19323</v>
      </c>
      <c r="C21944" s="9" t="s">
        <v>1470</v>
      </c>
    </row>
    <row r="21945">
      <c r="A21945" s="7">
        <f t="shared" si="1"/>
        <v>19082</v>
      </c>
      <c r="B21945" s="5" t="s">
        <v>19324</v>
      </c>
      <c r="C21945" s="6" t="s">
        <v>426</v>
      </c>
    </row>
    <row r="21946">
      <c r="A21946" s="7">
        <f t="shared" si="1"/>
        <v>19083</v>
      </c>
      <c r="B21946" s="5" t="s">
        <v>19325</v>
      </c>
      <c r="C21946" s="6" t="s">
        <v>1120</v>
      </c>
    </row>
    <row r="21947">
      <c r="A21947" s="7">
        <f t="shared" si="1"/>
        <v>19084</v>
      </c>
      <c r="B21947" s="8" t="s">
        <v>19326</v>
      </c>
      <c r="C21947" s="9" t="s">
        <v>64</v>
      </c>
    </row>
    <row r="21948">
      <c r="A21948" s="7">
        <f t="shared" si="1"/>
        <v>19085</v>
      </c>
      <c r="B21948" s="5" t="s">
        <v>19327</v>
      </c>
      <c r="C21948" s="6" t="s">
        <v>80</v>
      </c>
    </row>
    <row r="21949">
      <c r="A21949" s="7">
        <f t="shared" si="1"/>
        <v>19086</v>
      </c>
      <c r="B21949" s="15" t="s">
        <v>19328</v>
      </c>
      <c r="C21949" s="11" t="s">
        <v>423</v>
      </c>
    </row>
    <row r="21950">
      <c r="A21950" s="7">
        <f t="shared" si="1"/>
        <v>19087</v>
      </c>
      <c r="B21950" s="5" t="s">
        <v>19329</v>
      </c>
      <c r="C21950" s="6" t="s">
        <v>479</v>
      </c>
    </row>
    <row r="21951">
      <c r="A21951" s="7">
        <f t="shared" si="1"/>
        <v>19088</v>
      </c>
      <c r="B21951" s="5" t="s">
        <v>19330</v>
      </c>
      <c r="C21951" s="6" t="s">
        <v>479</v>
      </c>
    </row>
    <row r="21952">
      <c r="A21952" s="7">
        <f t="shared" si="1"/>
        <v>19089</v>
      </c>
      <c r="B21952" s="5" t="s">
        <v>19331</v>
      </c>
      <c r="C21952" s="6" t="s">
        <v>479</v>
      </c>
    </row>
    <row r="21953">
      <c r="A21953" s="7">
        <f t="shared" si="1"/>
        <v>19090</v>
      </c>
      <c r="B21953" s="5" t="s">
        <v>19332</v>
      </c>
      <c r="C21953" s="6" t="s">
        <v>479</v>
      </c>
    </row>
    <row r="21954">
      <c r="A21954" s="7">
        <f t="shared" si="1"/>
        <v>19091</v>
      </c>
      <c r="B21954" s="5" t="s">
        <v>19333</v>
      </c>
      <c r="C21954" s="6" t="s">
        <v>479</v>
      </c>
    </row>
    <row r="21955">
      <c r="A21955" s="7">
        <f t="shared" si="1"/>
        <v>19092</v>
      </c>
      <c r="B21955" s="5" t="s">
        <v>19334</v>
      </c>
      <c r="C21955" s="6" t="s">
        <v>479</v>
      </c>
    </row>
    <row r="21956">
      <c r="A21956" s="7">
        <f t="shared" si="1"/>
        <v>19093</v>
      </c>
      <c r="B21956" s="5" t="s">
        <v>19335</v>
      </c>
      <c r="C21956" s="6" t="s">
        <v>479</v>
      </c>
    </row>
    <row r="21957">
      <c r="A21957" s="7">
        <f t="shared" si="1"/>
        <v>19094</v>
      </c>
      <c r="B21957" s="5" t="s">
        <v>19336</v>
      </c>
      <c r="C21957" s="6" t="s">
        <v>80</v>
      </c>
    </row>
    <row r="21958">
      <c r="A21958" s="7">
        <f t="shared" si="1"/>
        <v>19095</v>
      </c>
      <c r="B21958" s="5" t="s">
        <v>19337</v>
      </c>
      <c r="C21958" s="6" t="s">
        <v>80</v>
      </c>
    </row>
    <row r="21959">
      <c r="A21959" s="7">
        <f t="shared" si="1"/>
        <v>19095</v>
      </c>
      <c r="B21959" s="5" t="s">
        <v>19337</v>
      </c>
      <c r="C21959" s="6" t="s">
        <v>547</v>
      </c>
    </row>
    <row r="21960">
      <c r="A21960" s="7">
        <f t="shared" si="1"/>
        <v>19095</v>
      </c>
      <c r="B21960" s="5" t="s">
        <v>19337</v>
      </c>
      <c r="C21960" s="6" t="s">
        <v>1290</v>
      </c>
    </row>
    <row r="21961">
      <c r="A21961" s="7">
        <f t="shared" si="1"/>
        <v>19096</v>
      </c>
      <c r="B21961" s="8" t="s">
        <v>19338</v>
      </c>
      <c r="C21961" s="9" t="s">
        <v>547</v>
      </c>
    </row>
    <row r="21962">
      <c r="A21962" s="7">
        <f t="shared" si="1"/>
        <v>19097</v>
      </c>
      <c r="B21962" s="5" t="s">
        <v>19339</v>
      </c>
      <c r="C21962" s="6" t="s">
        <v>32</v>
      </c>
    </row>
    <row r="21963">
      <c r="A21963" s="7">
        <f t="shared" si="1"/>
        <v>19098</v>
      </c>
      <c r="B21963" s="8" t="s">
        <v>19340</v>
      </c>
      <c r="C21963" s="9" t="s">
        <v>845</v>
      </c>
    </row>
    <row r="21964">
      <c r="A21964" s="7">
        <f t="shared" si="1"/>
        <v>19099</v>
      </c>
      <c r="B21964" s="8" t="s">
        <v>19341</v>
      </c>
      <c r="C21964" s="9" t="s">
        <v>845</v>
      </c>
    </row>
    <row r="21965">
      <c r="A21965" s="7">
        <f t="shared" si="1"/>
        <v>19100</v>
      </c>
      <c r="B21965" s="8" t="s">
        <v>19342</v>
      </c>
      <c r="C21965" s="9" t="s">
        <v>547</v>
      </c>
    </row>
    <row r="21966">
      <c r="A21966" s="7">
        <f t="shared" si="1"/>
        <v>19101</v>
      </c>
      <c r="B21966" s="5" t="s">
        <v>19343</v>
      </c>
      <c r="C21966" s="6" t="s">
        <v>1290</v>
      </c>
    </row>
    <row r="21967">
      <c r="A21967" s="7">
        <f t="shared" si="1"/>
        <v>19101</v>
      </c>
      <c r="B21967" s="5" t="s">
        <v>19343</v>
      </c>
      <c r="C21967" s="6" t="s">
        <v>547</v>
      </c>
    </row>
    <row r="21968">
      <c r="A21968" s="7">
        <f t="shared" si="1"/>
        <v>19102</v>
      </c>
      <c r="B21968" s="8" t="s">
        <v>19344</v>
      </c>
      <c r="C21968" s="9" t="s">
        <v>547</v>
      </c>
    </row>
    <row r="21969">
      <c r="A21969" s="7">
        <f t="shared" si="1"/>
        <v>19103</v>
      </c>
      <c r="B21969" s="8" t="s">
        <v>19345</v>
      </c>
      <c r="C21969" s="9" t="s">
        <v>64</v>
      </c>
    </row>
    <row r="21970">
      <c r="A21970" s="7">
        <f t="shared" si="1"/>
        <v>19104</v>
      </c>
      <c r="B21970" s="8" t="s">
        <v>19346</v>
      </c>
      <c r="C21970" s="9" t="s">
        <v>547</v>
      </c>
    </row>
    <row r="21971">
      <c r="A21971" s="7">
        <f t="shared" si="1"/>
        <v>19105</v>
      </c>
      <c r="B21971" s="8" t="s">
        <v>19347</v>
      </c>
      <c r="C21971" s="9" t="s">
        <v>88</v>
      </c>
    </row>
    <row r="21972">
      <c r="A21972" s="7">
        <f t="shared" si="1"/>
        <v>19106</v>
      </c>
      <c r="B21972" s="5" t="s">
        <v>19348</v>
      </c>
      <c r="C21972" s="6" t="s">
        <v>989</v>
      </c>
    </row>
    <row r="21973">
      <c r="A21973" s="7">
        <f t="shared" si="1"/>
        <v>19107</v>
      </c>
      <c r="B21973" s="8" t="s">
        <v>19349</v>
      </c>
      <c r="C21973" s="9" t="s">
        <v>728</v>
      </c>
    </row>
    <row r="21974">
      <c r="A21974" s="7">
        <f t="shared" si="1"/>
        <v>19108</v>
      </c>
      <c r="B21974" s="8" t="s">
        <v>19350</v>
      </c>
      <c r="C21974" s="9" t="s">
        <v>845</v>
      </c>
    </row>
    <row r="21975">
      <c r="A21975" s="7">
        <f t="shared" si="1"/>
        <v>19109</v>
      </c>
      <c r="B21975" s="8" t="s">
        <v>19351</v>
      </c>
      <c r="C21975" s="9" t="s">
        <v>845</v>
      </c>
    </row>
    <row r="21976">
      <c r="A21976" s="7">
        <f t="shared" si="1"/>
        <v>19110</v>
      </c>
      <c r="B21976" s="8" t="s">
        <v>19352</v>
      </c>
      <c r="C21976" s="9" t="s">
        <v>845</v>
      </c>
    </row>
    <row r="21977">
      <c r="A21977" s="7">
        <f t="shared" si="1"/>
        <v>19111</v>
      </c>
      <c r="B21977" s="8" t="s">
        <v>19353</v>
      </c>
      <c r="C21977" s="9" t="s">
        <v>728</v>
      </c>
    </row>
    <row r="21978">
      <c r="A21978" s="7">
        <f t="shared" si="1"/>
        <v>19112</v>
      </c>
      <c r="B21978" s="5" t="s">
        <v>19354</v>
      </c>
      <c r="C21978" s="6" t="s">
        <v>1378</v>
      </c>
    </row>
    <row r="21979">
      <c r="A21979" s="7">
        <f t="shared" si="1"/>
        <v>19113</v>
      </c>
      <c r="B21979" s="8" t="s">
        <v>19355</v>
      </c>
      <c r="C21979" s="9" t="s">
        <v>733</v>
      </c>
    </row>
    <row r="21980">
      <c r="A21980" s="7">
        <f t="shared" si="1"/>
        <v>19114</v>
      </c>
      <c r="B21980" s="5" t="s">
        <v>19356</v>
      </c>
      <c r="C21980" s="6" t="s">
        <v>59</v>
      </c>
    </row>
    <row r="21981">
      <c r="A21981" s="7">
        <f t="shared" si="1"/>
        <v>19115</v>
      </c>
      <c r="B21981" s="8" t="s">
        <v>19357</v>
      </c>
      <c r="C21981" s="9" t="s">
        <v>142</v>
      </c>
    </row>
    <row r="21982">
      <c r="A21982" s="7">
        <f t="shared" si="1"/>
        <v>19116</v>
      </c>
      <c r="B21982" s="5" t="s">
        <v>19358</v>
      </c>
      <c r="C21982" s="6" t="s">
        <v>74</v>
      </c>
    </row>
    <row r="21983">
      <c r="A21983" s="7">
        <f t="shared" si="1"/>
        <v>19117</v>
      </c>
      <c r="B21983" s="5" t="s">
        <v>19359</v>
      </c>
      <c r="C21983" s="6" t="s">
        <v>324</v>
      </c>
    </row>
    <row r="21984">
      <c r="A21984" s="7">
        <f t="shared" si="1"/>
        <v>19118</v>
      </c>
      <c r="B21984" s="8" t="s">
        <v>19360</v>
      </c>
      <c r="C21984" s="9" t="s">
        <v>56</v>
      </c>
    </row>
    <row r="21985">
      <c r="A21985" s="7">
        <f t="shared" si="1"/>
        <v>19119</v>
      </c>
      <c r="B21985" s="5" t="s">
        <v>19361</v>
      </c>
      <c r="C21985" s="6" t="s">
        <v>62</v>
      </c>
    </row>
    <row r="21986">
      <c r="A21986" s="7">
        <f t="shared" si="1"/>
        <v>19120</v>
      </c>
      <c r="B21986" s="5" t="s">
        <v>19362</v>
      </c>
      <c r="C21986" s="6" t="s">
        <v>12</v>
      </c>
    </row>
    <row r="21987">
      <c r="A21987" s="7">
        <f t="shared" si="1"/>
        <v>19121</v>
      </c>
      <c r="B21987" s="8" t="s">
        <v>19363</v>
      </c>
      <c r="C21987" s="9" t="s">
        <v>733</v>
      </c>
    </row>
    <row r="21988">
      <c r="A21988" s="7">
        <f t="shared" si="1"/>
        <v>19122</v>
      </c>
      <c r="B21988" s="8" t="s">
        <v>19364</v>
      </c>
      <c r="C21988" s="9" t="s">
        <v>530</v>
      </c>
    </row>
    <row r="21989">
      <c r="A21989" s="7">
        <f t="shared" si="1"/>
        <v>19123</v>
      </c>
      <c r="B21989" s="5" t="s">
        <v>19365</v>
      </c>
      <c r="C21989" s="6" t="s">
        <v>405</v>
      </c>
    </row>
    <row r="21990">
      <c r="A21990" s="7">
        <f t="shared" si="1"/>
        <v>19124</v>
      </c>
      <c r="B21990" s="5" t="s">
        <v>19366</v>
      </c>
      <c r="C21990" s="6" t="s">
        <v>405</v>
      </c>
    </row>
    <row r="21991">
      <c r="A21991" s="7">
        <f t="shared" si="1"/>
        <v>19125</v>
      </c>
      <c r="B21991" s="5" t="s">
        <v>19367</v>
      </c>
      <c r="C21991" s="6" t="s">
        <v>1267</v>
      </c>
    </row>
    <row r="21992">
      <c r="A21992" s="7">
        <f t="shared" si="1"/>
        <v>19126</v>
      </c>
      <c r="B21992" s="5" t="s">
        <v>19368</v>
      </c>
      <c r="C21992" s="6" t="s">
        <v>785</v>
      </c>
    </row>
    <row r="21993">
      <c r="A21993" s="7">
        <f t="shared" si="1"/>
        <v>19127</v>
      </c>
      <c r="B21993" s="5" t="s">
        <v>19369</v>
      </c>
      <c r="C21993" s="6" t="s">
        <v>1279</v>
      </c>
    </row>
    <row r="21994">
      <c r="A21994" s="7">
        <f t="shared" si="1"/>
        <v>19128</v>
      </c>
      <c r="B21994" s="8" t="s">
        <v>19370</v>
      </c>
      <c r="C21994" s="9" t="s">
        <v>416</v>
      </c>
    </row>
    <row r="21995">
      <c r="A21995" s="7">
        <f t="shared" si="1"/>
        <v>19129</v>
      </c>
      <c r="B21995" s="5" t="s">
        <v>19371</v>
      </c>
      <c r="C21995" s="6" t="s">
        <v>1040</v>
      </c>
    </row>
    <row r="21996">
      <c r="A21996" s="7">
        <f t="shared" si="1"/>
        <v>19130</v>
      </c>
      <c r="B21996" s="5" t="s">
        <v>19372</v>
      </c>
      <c r="C21996" s="6" t="s">
        <v>1394</v>
      </c>
    </row>
    <row r="21997">
      <c r="A21997" s="7">
        <f t="shared" si="1"/>
        <v>19131</v>
      </c>
      <c r="B21997" s="5" t="s">
        <v>19373</v>
      </c>
      <c r="C21997" s="6" t="s">
        <v>324</v>
      </c>
    </row>
    <row r="21998">
      <c r="A21998" s="7">
        <f t="shared" si="1"/>
        <v>19132</v>
      </c>
      <c r="B21998" s="5" t="s">
        <v>19374</v>
      </c>
      <c r="C21998" s="6" t="s">
        <v>1378</v>
      </c>
    </row>
    <row r="21999">
      <c r="A21999" s="7">
        <f t="shared" si="1"/>
        <v>19133</v>
      </c>
      <c r="B21999" s="5" t="s">
        <v>19375</v>
      </c>
      <c r="C21999" s="6" t="s">
        <v>20</v>
      </c>
    </row>
    <row r="22000">
      <c r="A22000" s="7">
        <f t="shared" si="1"/>
        <v>19134</v>
      </c>
      <c r="B22000" s="5" t="s">
        <v>19376</v>
      </c>
      <c r="C22000" s="6" t="s">
        <v>48</v>
      </c>
    </row>
    <row r="22001">
      <c r="A22001" s="7">
        <f t="shared" si="1"/>
        <v>19135</v>
      </c>
      <c r="B22001" s="5" t="s">
        <v>19377</v>
      </c>
      <c r="C22001" s="6" t="s">
        <v>603</v>
      </c>
    </row>
    <row r="22002">
      <c r="A22002" s="7">
        <f t="shared" si="1"/>
        <v>19136</v>
      </c>
      <c r="B22002" s="5" t="s">
        <v>19378</v>
      </c>
      <c r="C22002" s="6" t="s">
        <v>1371</v>
      </c>
    </row>
    <row r="22003">
      <c r="A22003" s="7">
        <f t="shared" si="1"/>
        <v>19137</v>
      </c>
      <c r="B22003" s="5" t="s">
        <v>19379</v>
      </c>
      <c r="C22003" s="6" t="s">
        <v>785</v>
      </c>
    </row>
    <row r="22004">
      <c r="A22004" s="7">
        <f t="shared" si="1"/>
        <v>19138</v>
      </c>
      <c r="B22004" s="5" t="s">
        <v>19380</v>
      </c>
      <c r="C22004" s="6" t="s">
        <v>1371</v>
      </c>
    </row>
    <row r="22005">
      <c r="A22005" s="7">
        <f t="shared" si="1"/>
        <v>19139</v>
      </c>
      <c r="B22005" s="8" t="s">
        <v>19381</v>
      </c>
      <c r="C22005" s="9" t="s">
        <v>758</v>
      </c>
    </row>
    <row r="22006">
      <c r="A22006" s="7">
        <f t="shared" si="1"/>
        <v>19140</v>
      </c>
      <c r="B22006" s="5" t="s">
        <v>19382</v>
      </c>
      <c r="C22006" s="6" t="s">
        <v>32</v>
      </c>
    </row>
    <row r="22007">
      <c r="A22007" s="7">
        <f t="shared" si="1"/>
        <v>19141</v>
      </c>
      <c r="B22007" s="5" t="s">
        <v>19383</v>
      </c>
      <c r="C22007" s="6" t="s">
        <v>15</v>
      </c>
    </row>
    <row r="22008">
      <c r="A22008" s="7">
        <f t="shared" si="1"/>
        <v>19142</v>
      </c>
      <c r="B22008" s="5" t="s">
        <v>19384</v>
      </c>
      <c r="C22008" s="6" t="s">
        <v>603</v>
      </c>
    </row>
    <row r="22009">
      <c r="A22009" s="7">
        <f t="shared" si="1"/>
        <v>19143</v>
      </c>
      <c r="B22009" s="5" t="s">
        <v>19385</v>
      </c>
      <c r="C22009" s="6" t="s">
        <v>20</v>
      </c>
    </row>
    <row r="22010">
      <c r="A22010" s="7">
        <f t="shared" si="1"/>
        <v>19144</v>
      </c>
      <c r="B22010" s="5" t="s">
        <v>19386</v>
      </c>
      <c r="C22010" s="6" t="s">
        <v>1371</v>
      </c>
    </row>
    <row r="22011">
      <c r="A22011" s="7">
        <f t="shared" si="1"/>
        <v>19145</v>
      </c>
      <c r="B22011" s="5" t="s">
        <v>19387</v>
      </c>
      <c r="C22011" s="6" t="s">
        <v>1371</v>
      </c>
    </row>
    <row r="22012">
      <c r="A22012" s="7">
        <f t="shared" si="1"/>
        <v>19146</v>
      </c>
      <c r="B22012" s="8" t="s">
        <v>19388</v>
      </c>
      <c r="C22012" s="9" t="s">
        <v>893</v>
      </c>
    </row>
    <row r="22013">
      <c r="A22013" s="7">
        <f t="shared" si="1"/>
        <v>19147</v>
      </c>
      <c r="B22013" s="5" t="s">
        <v>19389</v>
      </c>
      <c r="C22013" s="6" t="s">
        <v>471</v>
      </c>
    </row>
    <row r="22014">
      <c r="A22014" s="7">
        <f t="shared" si="1"/>
        <v>19148</v>
      </c>
      <c r="B22014" s="5" t="s">
        <v>19390</v>
      </c>
      <c r="C22014" s="6" t="s">
        <v>467</v>
      </c>
    </row>
    <row r="22015">
      <c r="A22015" s="7">
        <f t="shared" si="1"/>
        <v>19149</v>
      </c>
      <c r="B22015" s="8" t="s">
        <v>19391</v>
      </c>
      <c r="C22015" s="9" t="s">
        <v>733</v>
      </c>
    </row>
    <row r="22016">
      <c r="A22016" s="7">
        <f t="shared" si="1"/>
        <v>19150</v>
      </c>
      <c r="B22016" s="5" t="s">
        <v>19392</v>
      </c>
      <c r="C22016" s="6" t="s">
        <v>603</v>
      </c>
    </row>
    <row r="22017">
      <c r="A22017" s="7">
        <f t="shared" si="1"/>
        <v>19151</v>
      </c>
      <c r="B22017" s="5" t="s">
        <v>19393</v>
      </c>
      <c r="C22017" s="6" t="s">
        <v>603</v>
      </c>
    </row>
    <row r="22018">
      <c r="A22018" s="7">
        <f t="shared" si="1"/>
        <v>19152</v>
      </c>
      <c r="B22018" s="5" t="s">
        <v>19394</v>
      </c>
      <c r="C22018" s="6" t="s">
        <v>1371</v>
      </c>
    </row>
    <row r="22019">
      <c r="A22019" s="7">
        <f t="shared" si="1"/>
        <v>19153</v>
      </c>
      <c r="B22019" s="5" t="s">
        <v>19395</v>
      </c>
      <c r="C22019" s="6" t="s">
        <v>603</v>
      </c>
    </row>
    <row r="22020">
      <c r="A22020" s="7">
        <f t="shared" si="1"/>
        <v>19154</v>
      </c>
      <c r="B22020" s="5" t="s">
        <v>19396</v>
      </c>
      <c r="C22020" s="6" t="s">
        <v>603</v>
      </c>
    </row>
    <row r="22021">
      <c r="A22021" s="7">
        <f t="shared" si="1"/>
        <v>19155</v>
      </c>
      <c r="B22021" s="8" t="s">
        <v>19397</v>
      </c>
      <c r="C22021" s="9" t="s">
        <v>8</v>
      </c>
    </row>
    <row r="22022">
      <c r="A22022" s="7">
        <f t="shared" si="1"/>
        <v>19156</v>
      </c>
      <c r="B22022" s="5" t="s">
        <v>19398</v>
      </c>
      <c r="C22022" s="6" t="s">
        <v>471</v>
      </c>
    </row>
    <row r="22023">
      <c r="A22023" s="7">
        <f t="shared" si="1"/>
        <v>19157</v>
      </c>
      <c r="B22023" s="5" t="s">
        <v>19399</v>
      </c>
      <c r="C22023" s="6" t="s">
        <v>603</v>
      </c>
    </row>
    <row r="22024">
      <c r="A22024" s="7">
        <f t="shared" si="1"/>
        <v>19158</v>
      </c>
      <c r="B22024" s="5" t="s">
        <v>19400</v>
      </c>
      <c r="C22024" s="6" t="s">
        <v>20</v>
      </c>
    </row>
    <row r="22025">
      <c r="A22025" s="7">
        <f t="shared" si="1"/>
        <v>19159</v>
      </c>
      <c r="B22025" s="5" t="s">
        <v>19401</v>
      </c>
      <c r="C22025" s="6" t="s">
        <v>452</v>
      </c>
    </row>
    <row r="22026">
      <c r="A22026" s="7">
        <f t="shared" si="1"/>
        <v>19160</v>
      </c>
      <c r="B22026" s="5" t="s">
        <v>19402</v>
      </c>
      <c r="C22026" s="6" t="s">
        <v>1207</v>
      </c>
    </row>
    <row r="22027">
      <c r="A22027" s="7">
        <f t="shared" si="1"/>
        <v>19161</v>
      </c>
      <c r="B22027" s="5" t="s">
        <v>19403</v>
      </c>
      <c r="C22027" s="6" t="s">
        <v>32</v>
      </c>
    </row>
    <row r="22028">
      <c r="A22028" s="7">
        <f t="shared" si="1"/>
        <v>19162</v>
      </c>
      <c r="B22028" s="5" t="s">
        <v>19404</v>
      </c>
      <c r="C22028" s="6" t="s">
        <v>603</v>
      </c>
    </row>
    <row r="22029">
      <c r="A22029" s="7">
        <f t="shared" si="1"/>
        <v>19163</v>
      </c>
      <c r="B22029" s="5" t="s">
        <v>19405</v>
      </c>
      <c r="C22029" s="6" t="s">
        <v>785</v>
      </c>
    </row>
    <row r="22030">
      <c r="A22030" s="7">
        <f t="shared" si="1"/>
        <v>19164</v>
      </c>
      <c r="B22030" s="5" t="s">
        <v>19406</v>
      </c>
      <c r="C22030" s="6" t="s">
        <v>1620</v>
      </c>
    </row>
    <row r="22031">
      <c r="A22031" s="7">
        <f t="shared" si="1"/>
        <v>19165</v>
      </c>
      <c r="B22031" s="5" t="s">
        <v>19407</v>
      </c>
      <c r="C22031" s="6" t="s">
        <v>785</v>
      </c>
    </row>
    <row r="22032">
      <c r="A22032" s="7">
        <f t="shared" si="1"/>
        <v>19166</v>
      </c>
      <c r="B22032" s="5" t="s">
        <v>19408</v>
      </c>
      <c r="C22032" s="6" t="s">
        <v>603</v>
      </c>
    </row>
    <row r="22033">
      <c r="A22033" s="7">
        <f t="shared" si="1"/>
        <v>19167</v>
      </c>
      <c r="B22033" s="5" t="s">
        <v>19409</v>
      </c>
      <c r="C22033" s="6" t="s">
        <v>1371</v>
      </c>
    </row>
    <row r="22034">
      <c r="A22034" s="7">
        <f t="shared" si="1"/>
        <v>19168</v>
      </c>
      <c r="B22034" s="5" t="s">
        <v>19410</v>
      </c>
      <c r="C22034" s="6" t="s">
        <v>785</v>
      </c>
    </row>
    <row r="22035">
      <c r="A22035" s="7">
        <f t="shared" si="1"/>
        <v>19169</v>
      </c>
      <c r="B22035" s="5" t="s">
        <v>19411</v>
      </c>
      <c r="C22035" s="6" t="s">
        <v>603</v>
      </c>
    </row>
    <row r="22036">
      <c r="A22036" s="7">
        <f t="shared" si="1"/>
        <v>19170</v>
      </c>
      <c r="B22036" s="5" t="s">
        <v>19412</v>
      </c>
      <c r="C22036" s="6" t="s">
        <v>603</v>
      </c>
    </row>
    <row r="22037">
      <c r="A22037" s="7">
        <f t="shared" si="1"/>
        <v>19171</v>
      </c>
      <c r="B22037" s="5" t="s">
        <v>19413</v>
      </c>
      <c r="C22037" s="6" t="s">
        <v>48</v>
      </c>
    </row>
    <row r="22038">
      <c r="A22038" s="7">
        <f t="shared" si="1"/>
        <v>19172</v>
      </c>
      <c r="B22038" s="5" t="s">
        <v>19414</v>
      </c>
      <c r="C22038" s="6" t="s">
        <v>4</v>
      </c>
    </row>
    <row r="22039">
      <c r="A22039" s="7">
        <f t="shared" si="1"/>
        <v>19173</v>
      </c>
      <c r="B22039" s="8" t="s">
        <v>19415</v>
      </c>
      <c r="C22039" s="9" t="s">
        <v>8</v>
      </c>
    </row>
    <row r="22040">
      <c r="A22040" s="7">
        <f t="shared" si="1"/>
        <v>19174</v>
      </c>
      <c r="B22040" s="5" t="s">
        <v>19416</v>
      </c>
      <c r="C22040" s="6" t="s">
        <v>471</v>
      </c>
    </row>
    <row r="22041">
      <c r="A22041" s="7">
        <f t="shared" si="1"/>
        <v>19175</v>
      </c>
      <c r="B22041" s="5" t="s">
        <v>19417</v>
      </c>
      <c r="C22041" s="6" t="s">
        <v>471</v>
      </c>
    </row>
    <row r="22042">
      <c r="A22042" s="7">
        <f t="shared" si="1"/>
        <v>19176</v>
      </c>
      <c r="B22042" s="8" t="s">
        <v>19418</v>
      </c>
      <c r="C22042" s="9" t="s">
        <v>893</v>
      </c>
    </row>
    <row r="22043">
      <c r="A22043" s="7">
        <f t="shared" si="1"/>
        <v>19177</v>
      </c>
      <c r="B22043" s="5" t="s">
        <v>19419</v>
      </c>
      <c r="C22043" s="6" t="s">
        <v>1248</v>
      </c>
    </row>
    <row r="22044">
      <c r="A22044" s="7">
        <f t="shared" si="1"/>
        <v>19178</v>
      </c>
      <c r="B22044" s="5" t="s">
        <v>19420</v>
      </c>
      <c r="C22044" s="6" t="s">
        <v>1856</v>
      </c>
    </row>
    <row r="22045">
      <c r="A22045" s="7">
        <f t="shared" si="1"/>
        <v>19179</v>
      </c>
      <c r="B22045" s="5" t="s">
        <v>19421</v>
      </c>
      <c r="C22045" s="6" t="s">
        <v>603</v>
      </c>
    </row>
    <row r="22046">
      <c r="A22046" s="7">
        <f t="shared" si="1"/>
        <v>19180</v>
      </c>
      <c r="B22046" s="5" t="s">
        <v>19422</v>
      </c>
      <c r="C22046" s="6" t="s">
        <v>603</v>
      </c>
    </row>
    <row r="22047">
      <c r="A22047" s="7">
        <f t="shared" si="1"/>
        <v>19181</v>
      </c>
      <c r="B22047" s="5" t="s">
        <v>19423</v>
      </c>
      <c r="C22047" s="6" t="s">
        <v>20</v>
      </c>
    </row>
    <row r="22048">
      <c r="A22048" s="7">
        <f t="shared" si="1"/>
        <v>19182</v>
      </c>
      <c r="B22048" s="5" t="s">
        <v>19424</v>
      </c>
      <c r="C22048" s="6" t="s">
        <v>27</v>
      </c>
    </row>
    <row r="22049">
      <c r="A22049" s="7">
        <f t="shared" si="1"/>
        <v>19183</v>
      </c>
      <c r="B22049" s="5" t="s">
        <v>19425</v>
      </c>
      <c r="C22049" s="6" t="s">
        <v>1394</v>
      </c>
    </row>
    <row r="22050">
      <c r="A22050" s="7">
        <f t="shared" si="1"/>
        <v>19184</v>
      </c>
      <c r="B22050" s="5" t="s">
        <v>19426</v>
      </c>
      <c r="C22050" s="6" t="s">
        <v>1369</v>
      </c>
    </row>
    <row r="22051">
      <c r="A22051" s="7">
        <f t="shared" si="1"/>
        <v>19185</v>
      </c>
      <c r="B22051" s="5" t="s">
        <v>19427</v>
      </c>
      <c r="C22051" s="6" t="s">
        <v>1394</v>
      </c>
    </row>
    <row r="22052">
      <c r="A22052" s="7">
        <f t="shared" si="1"/>
        <v>19186</v>
      </c>
      <c r="B22052" s="5" t="s">
        <v>19428</v>
      </c>
      <c r="C22052" s="6" t="s">
        <v>1324</v>
      </c>
    </row>
    <row r="22053">
      <c r="A22053" s="7">
        <f t="shared" si="1"/>
        <v>19187</v>
      </c>
      <c r="B22053" s="8" t="s">
        <v>19429</v>
      </c>
      <c r="C22053" s="9" t="s">
        <v>280</v>
      </c>
    </row>
    <row r="22054">
      <c r="A22054" s="7">
        <f t="shared" si="1"/>
        <v>19188</v>
      </c>
      <c r="B22054" s="5" t="s">
        <v>19430</v>
      </c>
      <c r="C22054" s="6" t="s">
        <v>1371</v>
      </c>
    </row>
    <row r="22055">
      <c r="A22055" s="7">
        <f t="shared" si="1"/>
        <v>19189</v>
      </c>
      <c r="B22055" s="5" t="s">
        <v>19431</v>
      </c>
      <c r="C22055" s="6" t="s">
        <v>471</v>
      </c>
    </row>
    <row r="22056">
      <c r="A22056" s="7">
        <f t="shared" si="1"/>
        <v>19190</v>
      </c>
      <c r="B22056" s="5" t="s">
        <v>19432</v>
      </c>
      <c r="C22056" s="6" t="s">
        <v>471</v>
      </c>
    </row>
    <row r="22057">
      <c r="A22057" s="7">
        <f t="shared" si="1"/>
        <v>19191</v>
      </c>
      <c r="B22057" s="5" t="s">
        <v>19433</v>
      </c>
      <c r="C22057" s="6" t="s">
        <v>32</v>
      </c>
    </row>
    <row r="22058">
      <c r="A22058" s="7">
        <f t="shared" si="1"/>
        <v>19192</v>
      </c>
      <c r="B22058" s="5" t="s">
        <v>19434</v>
      </c>
      <c r="C22058" s="6" t="s">
        <v>785</v>
      </c>
    </row>
    <row r="22059">
      <c r="A22059" s="7">
        <f t="shared" si="1"/>
        <v>19193</v>
      </c>
      <c r="B22059" s="16" t="s">
        <v>19435</v>
      </c>
      <c r="C22059" s="6" t="s">
        <v>1235</v>
      </c>
    </row>
    <row r="22060">
      <c r="A22060" s="7">
        <f t="shared" si="1"/>
        <v>19194</v>
      </c>
      <c r="B22060" s="5" t="s">
        <v>19436</v>
      </c>
      <c r="C22060" s="6" t="s">
        <v>603</v>
      </c>
    </row>
    <row r="22061">
      <c r="A22061" s="7">
        <f t="shared" si="1"/>
        <v>19195</v>
      </c>
      <c r="B22061" s="5" t="s">
        <v>19437</v>
      </c>
      <c r="C22061" s="6" t="s">
        <v>785</v>
      </c>
    </row>
    <row r="22062">
      <c r="A22062" s="7">
        <f t="shared" si="1"/>
        <v>19196</v>
      </c>
      <c r="B22062" s="5" t="s">
        <v>19438</v>
      </c>
      <c r="C22062" s="6" t="s">
        <v>1371</v>
      </c>
    </row>
    <row r="22063">
      <c r="A22063" s="7">
        <f t="shared" si="1"/>
        <v>19197</v>
      </c>
      <c r="B22063" s="5" t="s">
        <v>19439</v>
      </c>
      <c r="C22063" s="6" t="s">
        <v>15</v>
      </c>
    </row>
    <row r="22064">
      <c r="A22064" s="7">
        <f t="shared" si="1"/>
        <v>19198</v>
      </c>
      <c r="B22064" s="5" t="s">
        <v>19440</v>
      </c>
      <c r="C22064" s="6" t="s">
        <v>785</v>
      </c>
    </row>
    <row r="22065">
      <c r="A22065" s="7">
        <f t="shared" si="1"/>
        <v>19199</v>
      </c>
      <c r="B22065" s="8" t="s">
        <v>19441</v>
      </c>
      <c r="C22065" s="9" t="s">
        <v>893</v>
      </c>
    </row>
    <row r="22066">
      <c r="A22066" s="7">
        <f t="shared" si="1"/>
        <v>19200</v>
      </c>
      <c r="B22066" s="8" t="s">
        <v>19442</v>
      </c>
      <c r="C22066" s="9" t="s">
        <v>893</v>
      </c>
    </row>
    <row r="22067">
      <c r="A22067" s="7">
        <f t="shared" si="1"/>
        <v>19201</v>
      </c>
      <c r="B22067" s="5" t="s">
        <v>19443</v>
      </c>
      <c r="C22067" s="6" t="s">
        <v>452</v>
      </c>
    </row>
    <row r="22068">
      <c r="A22068" s="7">
        <f t="shared" si="1"/>
        <v>19202</v>
      </c>
      <c r="B22068" s="5" t="s">
        <v>19444</v>
      </c>
      <c r="C22068" s="6" t="s">
        <v>798</v>
      </c>
    </row>
    <row r="22069">
      <c r="A22069" s="7">
        <f t="shared" si="1"/>
        <v>19203</v>
      </c>
      <c r="B22069" s="5" t="s">
        <v>19445</v>
      </c>
      <c r="C22069" s="6" t="s">
        <v>405</v>
      </c>
    </row>
    <row r="22070">
      <c r="A22070" s="7">
        <f t="shared" si="1"/>
        <v>19204</v>
      </c>
      <c r="B22070" s="5" t="s">
        <v>19446</v>
      </c>
      <c r="C22070" s="6" t="s">
        <v>32</v>
      </c>
    </row>
    <row r="22071">
      <c r="A22071" s="7">
        <f t="shared" si="1"/>
        <v>19205</v>
      </c>
      <c r="B22071" s="5" t="s">
        <v>19447</v>
      </c>
      <c r="C22071" s="6" t="s">
        <v>1262</v>
      </c>
    </row>
    <row r="22072">
      <c r="A22072" s="7">
        <f t="shared" si="1"/>
        <v>19206</v>
      </c>
      <c r="B22072" s="5" t="s">
        <v>19448</v>
      </c>
      <c r="C22072" s="6" t="s">
        <v>62</v>
      </c>
    </row>
    <row r="22073">
      <c r="A22073" s="7">
        <f t="shared" si="1"/>
        <v>19207</v>
      </c>
      <c r="B22073" s="5" t="s">
        <v>19449</v>
      </c>
      <c r="C22073" s="6" t="s">
        <v>4</v>
      </c>
    </row>
    <row r="22074">
      <c r="A22074" s="7">
        <f t="shared" si="1"/>
        <v>19208</v>
      </c>
      <c r="B22074" s="5" t="s">
        <v>19450</v>
      </c>
      <c r="C22074" s="6" t="s">
        <v>4721</v>
      </c>
    </row>
    <row r="22075">
      <c r="A22075" s="7">
        <f t="shared" si="1"/>
        <v>19208</v>
      </c>
      <c r="B22075" s="5" t="s">
        <v>19450</v>
      </c>
      <c r="C22075" s="6" t="s">
        <v>328</v>
      </c>
    </row>
    <row r="22076">
      <c r="A22076" s="7">
        <f t="shared" si="1"/>
        <v>19209</v>
      </c>
      <c r="B22076" s="8" t="s">
        <v>19451</v>
      </c>
      <c r="C22076" s="9" t="s">
        <v>893</v>
      </c>
    </row>
    <row r="22077">
      <c r="A22077" s="7">
        <f t="shared" si="1"/>
        <v>19210</v>
      </c>
      <c r="B22077" s="5" t="s">
        <v>19452</v>
      </c>
      <c r="C22077" s="6" t="s">
        <v>538</v>
      </c>
    </row>
    <row r="22078">
      <c r="A22078" s="7">
        <f t="shared" si="1"/>
        <v>19211</v>
      </c>
      <c r="B22078" s="5" t="s">
        <v>19453</v>
      </c>
      <c r="C22078" s="6" t="s">
        <v>989</v>
      </c>
    </row>
    <row r="22079">
      <c r="A22079" s="7">
        <f t="shared" si="1"/>
        <v>19212</v>
      </c>
      <c r="B22079" s="8" t="s">
        <v>19454</v>
      </c>
      <c r="C22079" s="9" t="s">
        <v>52</v>
      </c>
    </row>
    <row r="22080">
      <c r="A22080" s="7">
        <f t="shared" si="1"/>
        <v>19213</v>
      </c>
      <c r="B22080" s="8" t="s">
        <v>19455</v>
      </c>
      <c r="C22080" s="9" t="s">
        <v>40</v>
      </c>
    </row>
    <row r="22081">
      <c r="A22081" s="7">
        <f t="shared" si="1"/>
        <v>19214</v>
      </c>
      <c r="B22081" s="8" t="s">
        <v>19456</v>
      </c>
      <c r="C22081" s="9" t="s">
        <v>893</v>
      </c>
    </row>
    <row r="22082">
      <c r="A22082" s="7">
        <f t="shared" si="1"/>
        <v>19215</v>
      </c>
      <c r="B22082" s="8" t="s">
        <v>19457</v>
      </c>
      <c r="C22082" s="9" t="s">
        <v>893</v>
      </c>
    </row>
    <row r="22083">
      <c r="A22083" s="7">
        <f t="shared" si="1"/>
        <v>19216</v>
      </c>
      <c r="B22083" s="8" t="s">
        <v>19458</v>
      </c>
      <c r="C22083" s="9" t="s">
        <v>893</v>
      </c>
    </row>
    <row r="22084">
      <c r="A22084" s="7">
        <f t="shared" si="1"/>
        <v>19217</v>
      </c>
      <c r="B22084" s="8" t="s">
        <v>19459</v>
      </c>
      <c r="C22084" s="9" t="s">
        <v>818</v>
      </c>
    </row>
    <row r="22085">
      <c r="A22085" s="7">
        <f t="shared" si="1"/>
        <v>19218</v>
      </c>
      <c r="B22085" s="8" t="s">
        <v>19460</v>
      </c>
      <c r="C22085" s="9" t="s">
        <v>728</v>
      </c>
    </row>
    <row r="22086">
      <c r="A22086" s="7">
        <f t="shared" si="1"/>
        <v>19219</v>
      </c>
      <c r="B22086" s="8" t="s">
        <v>19461</v>
      </c>
      <c r="C22086" s="9" t="s">
        <v>1548</v>
      </c>
    </row>
    <row r="22087">
      <c r="A22087" s="7">
        <f t="shared" si="1"/>
        <v>19220</v>
      </c>
      <c r="B22087" s="8" t="s">
        <v>19462</v>
      </c>
      <c r="C22087" s="9" t="s">
        <v>893</v>
      </c>
    </row>
    <row r="22088">
      <c r="A22088" s="7">
        <f t="shared" si="1"/>
        <v>19221</v>
      </c>
      <c r="B22088" s="5" t="s">
        <v>19463</v>
      </c>
      <c r="C22088" s="17" t="s">
        <v>1470</v>
      </c>
    </row>
    <row r="22089">
      <c r="A22089" s="7">
        <f t="shared" si="1"/>
        <v>19222</v>
      </c>
      <c r="B22089" s="8" t="s">
        <v>19464</v>
      </c>
      <c r="C22089" s="9" t="s">
        <v>893</v>
      </c>
    </row>
    <row r="22090">
      <c r="A22090" s="7">
        <f t="shared" si="1"/>
        <v>19223</v>
      </c>
      <c r="B22090" s="8" t="s">
        <v>19465</v>
      </c>
      <c r="C22090" s="9" t="s">
        <v>893</v>
      </c>
    </row>
    <row r="22091">
      <c r="A22091" s="7">
        <f t="shared" si="1"/>
        <v>19224</v>
      </c>
      <c r="B22091" s="8" t="s">
        <v>19466</v>
      </c>
      <c r="C22091" s="9" t="s">
        <v>893</v>
      </c>
    </row>
    <row r="22092">
      <c r="A22092" s="7">
        <f t="shared" si="1"/>
        <v>19225</v>
      </c>
      <c r="B22092" s="8" t="s">
        <v>19467</v>
      </c>
      <c r="C22092" s="9" t="s">
        <v>893</v>
      </c>
    </row>
    <row r="22093">
      <c r="A22093" s="7">
        <f t="shared" si="1"/>
        <v>19226</v>
      </c>
      <c r="B22093" s="8" t="s">
        <v>19468</v>
      </c>
      <c r="C22093" s="9" t="s">
        <v>893</v>
      </c>
    </row>
    <row r="22094">
      <c r="A22094" s="7">
        <f t="shared" si="1"/>
        <v>19227</v>
      </c>
      <c r="B22094" s="8" t="s">
        <v>19469</v>
      </c>
      <c r="C22094" s="9" t="s">
        <v>1470</v>
      </c>
    </row>
    <row r="22095">
      <c r="A22095" s="7">
        <f t="shared" si="1"/>
        <v>19228</v>
      </c>
      <c r="B22095" s="8" t="s">
        <v>19470</v>
      </c>
      <c r="C22095" s="9" t="s">
        <v>1169</v>
      </c>
    </row>
    <row r="22096">
      <c r="A22096" s="7">
        <f t="shared" si="1"/>
        <v>19229</v>
      </c>
      <c r="B22096" s="5" t="s">
        <v>19471</v>
      </c>
      <c r="C22096" s="17" t="s">
        <v>1470</v>
      </c>
    </row>
    <row r="22097">
      <c r="A22097" s="7">
        <f t="shared" si="1"/>
        <v>19230</v>
      </c>
      <c r="B22097" s="5" t="s">
        <v>19472</v>
      </c>
      <c r="C22097" s="6" t="s">
        <v>48</v>
      </c>
    </row>
    <row r="22098">
      <c r="A22098" s="7">
        <f t="shared" si="1"/>
        <v>19231</v>
      </c>
      <c r="B22098" s="5" t="s">
        <v>19473</v>
      </c>
      <c r="C22098" s="6" t="s">
        <v>4</v>
      </c>
    </row>
    <row r="22099">
      <c r="A22099" s="7">
        <f t="shared" si="1"/>
        <v>19232</v>
      </c>
      <c r="B22099" s="5" t="s">
        <v>19474</v>
      </c>
      <c r="C22099" s="6" t="s">
        <v>32</v>
      </c>
    </row>
    <row r="22100">
      <c r="A22100" s="7">
        <f t="shared" si="1"/>
        <v>19233</v>
      </c>
      <c r="B22100" s="5" t="s">
        <v>19475</v>
      </c>
      <c r="C22100" s="6" t="s">
        <v>32</v>
      </c>
    </row>
    <row r="22101">
      <c r="A22101" s="7">
        <f t="shared" si="1"/>
        <v>19234</v>
      </c>
      <c r="B22101" s="5" t="s">
        <v>19476</v>
      </c>
      <c r="C22101" s="6" t="s">
        <v>603</v>
      </c>
    </row>
    <row r="22102">
      <c r="A22102" s="7">
        <f t="shared" si="1"/>
        <v>19235</v>
      </c>
      <c r="B22102" s="8" t="s">
        <v>19477</v>
      </c>
      <c r="C22102" s="9" t="s">
        <v>758</v>
      </c>
    </row>
    <row r="22103">
      <c r="A22103" s="7">
        <f t="shared" si="1"/>
        <v>19236</v>
      </c>
      <c r="B22103" s="5" t="s">
        <v>19478</v>
      </c>
      <c r="C22103" s="6" t="s">
        <v>603</v>
      </c>
    </row>
    <row r="22104">
      <c r="A22104" s="7">
        <f t="shared" si="1"/>
        <v>19237</v>
      </c>
      <c r="B22104" s="5" t="s">
        <v>19479</v>
      </c>
      <c r="C22104" s="6" t="s">
        <v>1378</v>
      </c>
    </row>
    <row r="22105">
      <c r="A22105" s="7">
        <f t="shared" si="1"/>
        <v>19238</v>
      </c>
      <c r="B22105" s="5" t="s">
        <v>19480</v>
      </c>
      <c r="C22105" s="6" t="s">
        <v>1378</v>
      </c>
    </row>
    <row r="22106">
      <c r="A22106" s="7">
        <f t="shared" si="1"/>
        <v>19239</v>
      </c>
      <c r="B22106" s="5" t="s">
        <v>19481</v>
      </c>
      <c r="C22106" s="6" t="s">
        <v>1378</v>
      </c>
    </row>
    <row r="22107">
      <c r="A22107" s="7">
        <f t="shared" si="1"/>
        <v>19240</v>
      </c>
      <c r="B22107" s="5" t="s">
        <v>19482</v>
      </c>
      <c r="C22107" s="6" t="s">
        <v>1378</v>
      </c>
    </row>
    <row r="22108">
      <c r="A22108" s="7">
        <f t="shared" si="1"/>
        <v>19241</v>
      </c>
      <c r="B22108" s="5" t="s">
        <v>19483</v>
      </c>
      <c r="C22108" s="6" t="s">
        <v>1378</v>
      </c>
    </row>
    <row r="22109">
      <c r="A22109" s="7">
        <f t="shared" si="1"/>
        <v>19242</v>
      </c>
      <c r="B22109" s="5" t="s">
        <v>19484</v>
      </c>
      <c r="C22109" s="6" t="s">
        <v>1378</v>
      </c>
    </row>
    <row r="22110">
      <c r="A22110" s="7">
        <f t="shared" si="1"/>
        <v>19243</v>
      </c>
      <c r="B22110" s="5" t="s">
        <v>19485</v>
      </c>
      <c r="C22110" s="6" t="s">
        <v>1378</v>
      </c>
    </row>
    <row r="22111">
      <c r="A22111" s="7">
        <f t="shared" si="1"/>
        <v>19244</v>
      </c>
      <c r="B22111" s="5" t="s">
        <v>19486</v>
      </c>
      <c r="C22111" s="6" t="s">
        <v>1378</v>
      </c>
    </row>
    <row r="22112">
      <c r="A22112" s="7">
        <f t="shared" si="1"/>
        <v>19245</v>
      </c>
      <c r="B22112" s="5" t="s">
        <v>19487</v>
      </c>
      <c r="C22112" s="6" t="s">
        <v>1378</v>
      </c>
    </row>
    <row r="22113">
      <c r="A22113" s="7">
        <f t="shared" si="1"/>
        <v>19246</v>
      </c>
      <c r="B22113" s="5" t="s">
        <v>19488</v>
      </c>
      <c r="C22113" s="6" t="s">
        <v>1378</v>
      </c>
    </row>
    <row r="22114">
      <c r="A22114" s="7">
        <f t="shared" si="1"/>
        <v>19247</v>
      </c>
      <c r="B22114" s="5" t="s">
        <v>19489</v>
      </c>
      <c r="C22114" s="6" t="s">
        <v>1378</v>
      </c>
    </row>
    <row r="22115">
      <c r="A22115" s="7">
        <f t="shared" si="1"/>
        <v>19248</v>
      </c>
      <c r="B22115" s="5" t="s">
        <v>19490</v>
      </c>
      <c r="C22115" s="6" t="s">
        <v>1378</v>
      </c>
    </row>
    <row r="22116">
      <c r="A22116" s="7">
        <f t="shared" si="1"/>
        <v>19249</v>
      </c>
      <c r="B22116" s="5" t="s">
        <v>19491</v>
      </c>
      <c r="C22116" s="6" t="s">
        <v>1378</v>
      </c>
    </row>
    <row r="22117">
      <c r="A22117" s="7">
        <f t="shared" si="1"/>
        <v>19250</v>
      </c>
      <c r="B22117" s="5" t="s">
        <v>19492</v>
      </c>
      <c r="C22117" s="6" t="s">
        <v>1378</v>
      </c>
    </row>
    <row r="22118">
      <c r="A22118" s="7">
        <f t="shared" si="1"/>
        <v>19251</v>
      </c>
      <c r="B22118" s="5" t="s">
        <v>19493</v>
      </c>
      <c r="C22118" s="6" t="s">
        <v>471</v>
      </c>
    </row>
    <row r="22119">
      <c r="A22119" s="7">
        <f t="shared" si="1"/>
        <v>19252</v>
      </c>
      <c r="B22119" s="5" t="s">
        <v>19494</v>
      </c>
      <c r="C22119" s="6" t="s">
        <v>471</v>
      </c>
    </row>
    <row r="22120">
      <c r="A22120" s="7">
        <f t="shared" si="1"/>
        <v>19253</v>
      </c>
      <c r="B22120" s="5" t="s">
        <v>19495</v>
      </c>
      <c r="C22120" s="6" t="s">
        <v>471</v>
      </c>
    </row>
    <row r="22121">
      <c r="A22121" s="7">
        <f t="shared" si="1"/>
        <v>19254</v>
      </c>
      <c r="B22121" s="5" t="s">
        <v>19496</v>
      </c>
      <c r="C22121" s="6" t="s">
        <v>603</v>
      </c>
    </row>
    <row r="22122">
      <c r="A22122" s="7">
        <f t="shared" si="1"/>
        <v>19255</v>
      </c>
      <c r="B22122" s="5" t="s">
        <v>19497</v>
      </c>
      <c r="C22122" s="6" t="s">
        <v>621</v>
      </c>
    </row>
    <row r="22123">
      <c r="A22123" s="7">
        <f t="shared" si="1"/>
        <v>19256</v>
      </c>
      <c r="B22123" s="5" t="s">
        <v>19498</v>
      </c>
      <c r="C22123" s="6" t="s">
        <v>785</v>
      </c>
    </row>
    <row r="22124">
      <c r="A22124" s="7">
        <f t="shared" si="1"/>
        <v>19257</v>
      </c>
      <c r="B22124" s="5" t="s">
        <v>19499</v>
      </c>
      <c r="C22124" s="6" t="s">
        <v>603</v>
      </c>
    </row>
    <row r="22125">
      <c r="A22125" s="7">
        <f t="shared" si="1"/>
        <v>19258</v>
      </c>
      <c r="B22125" s="5" t="s">
        <v>19500</v>
      </c>
      <c r="C22125" s="6" t="s">
        <v>4721</v>
      </c>
    </row>
    <row r="22126">
      <c r="A22126" s="7">
        <f t="shared" si="1"/>
        <v>19258</v>
      </c>
      <c r="B22126" s="5" t="s">
        <v>19500</v>
      </c>
      <c r="C22126" s="6" t="s">
        <v>328</v>
      </c>
    </row>
    <row r="22127">
      <c r="A22127" s="7">
        <f t="shared" si="1"/>
        <v>19259</v>
      </c>
      <c r="B22127" s="5" t="s">
        <v>19501</v>
      </c>
      <c r="C22127" s="6" t="s">
        <v>336</v>
      </c>
    </row>
    <row r="22128">
      <c r="A22128" s="7">
        <f t="shared" si="1"/>
        <v>19260</v>
      </c>
      <c r="B22128" s="5" t="s">
        <v>19502</v>
      </c>
      <c r="C22128" s="6" t="s">
        <v>1371</v>
      </c>
    </row>
    <row r="22129">
      <c r="A22129" s="7">
        <f t="shared" si="1"/>
        <v>19261</v>
      </c>
      <c r="B22129" s="5" t="s">
        <v>19503</v>
      </c>
      <c r="C22129" s="6" t="s">
        <v>1458</v>
      </c>
    </row>
    <row r="22130">
      <c r="A22130" s="7">
        <f t="shared" si="1"/>
        <v>19262</v>
      </c>
      <c r="B22130" s="5" t="s">
        <v>19504</v>
      </c>
      <c r="C22130" s="6" t="s">
        <v>4</v>
      </c>
    </row>
    <row r="22131">
      <c r="A22131" s="7">
        <f t="shared" si="1"/>
        <v>19263</v>
      </c>
      <c r="B22131" s="5" t="s">
        <v>19505</v>
      </c>
      <c r="C22131" s="6" t="s">
        <v>32</v>
      </c>
    </row>
    <row r="22132">
      <c r="A22132" s="7">
        <f t="shared" si="1"/>
        <v>19264</v>
      </c>
      <c r="B22132" s="5" t="s">
        <v>19506</v>
      </c>
      <c r="C22132" s="6" t="s">
        <v>362</v>
      </c>
    </row>
    <row r="22133">
      <c r="A22133" s="7">
        <f t="shared" si="1"/>
        <v>19264</v>
      </c>
      <c r="B22133" s="5" t="s">
        <v>19506</v>
      </c>
      <c r="C22133" s="6" t="s">
        <v>13694</v>
      </c>
    </row>
    <row r="22134">
      <c r="A22134" s="7">
        <f t="shared" si="1"/>
        <v>19265</v>
      </c>
      <c r="B22134" s="8" t="s">
        <v>19507</v>
      </c>
      <c r="C22134" s="9" t="s">
        <v>728</v>
      </c>
    </row>
    <row r="22135">
      <c r="A22135" s="7">
        <f t="shared" si="1"/>
        <v>19266</v>
      </c>
      <c r="B22135" s="5" t="s">
        <v>19508</v>
      </c>
      <c r="C22135" s="6" t="s">
        <v>603</v>
      </c>
    </row>
    <row r="22136">
      <c r="A22136" s="7">
        <f t="shared" si="1"/>
        <v>19267</v>
      </c>
      <c r="B22136" s="5" t="s">
        <v>19509</v>
      </c>
      <c r="C22136" s="6" t="s">
        <v>20</v>
      </c>
    </row>
    <row r="22137">
      <c r="A22137" s="7">
        <f t="shared" si="1"/>
        <v>19268</v>
      </c>
      <c r="B22137" s="5" t="s">
        <v>19510</v>
      </c>
      <c r="C22137" s="6" t="s">
        <v>4</v>
      </c>
    </row>
    <row r="22138">
      <c r="A22138" s="7">
        <f t="shared" si="1"/>
        <v>19269</v>
      </c>
      <c r="B22138" s="5" t="s">
        <v>19511</v>
      </c>
      <c r="C22138" s="6" t="s">
        <v>367</v>
      </c>
    </row>
    <row r="22139">
      <c r="A22139" s="7">
        <f t="shared" si="1"/>
        <v>19270</v>
      </c>
      <c r="B22139" s="5" t="s">
        <v>19512</v>
      </c>
      <c r="C22139" s="6" t="s">
        <v>20</v>
      </c>
    </row>
    <row r="22140">
      <c r="A22140" s="7">
        <f t="shared" si="1"/>
        <v>19270</v>
      </c>
      <c r="B22140" s="5" t="s">
        <v>19512</v>
      </c>
      <c r="C22140" s="6" t="s">
        <v>471</v>
      </c>
    </row>
    <row r="22141">
      <c r="A22141" s="7">
        <f t="shared" si="1"/>
        <v>19271</v>
      </c>
      <c r="B22141" s="8" t="s">
        <v>19513</v>
      </c>
      <c r="C22141" s="9" t="s">
        <v>893</v>
      </c>
    </row>
    <row r="22142">
      <c r="A22142" s="7">
        <f t="shared" si="1"/>
        <v>19272</v>
      </c>
      <c r="B22142" s="5" t="s">
        <v>19514</v>
      </c>
      <c r="C22142" s="6" t="s">
        <v>356</v>
      </c>
    </row>
    <row r="22143">
      <c r="A22143" s="7">
        <f t="shared" si="1"/>
        <v>19273</v>
      </c>
      <c r="B22143" s="5" t="s">
        <v>19515</v>
      </c>
      <c r="C22143" s="6" t="s">
        <v>1124</v>
      </c>
    </row>
    <row r="22144">
      <c r="A22144" s="7">
        <f t="shared" si="1"/>
        <v>19274</v>
      </c>
      <c r="B22144" s="5" t="s">
        <v>19516</v>
      </c>
      <c r="C22144" s="6" t="s">
        <v>1120</v>
      </c>
    </row>
    <row r="22145">
      <c r="A22145" s="7">
        <f t="shared" si="1"/>
        <v>19275</v>
      </c>
      <c r="B22145" s="5" t="s">
        <v>19517</v>
      </c>
      <c r="C22145" s="6" t="s">
        <v>1248</v>
      </c>
    </row>
    <row r="22146">
      <c r="A22146" s="7">
        <f t="shared" si="1"/>
        <v>19276</v>
      </c>
      <c r="B22146" s="5" t="s">
        <v>19518</v>
      </c>
      <c r="C22146" s="6" t="s">
        <v>1369</v>
      </c>
    </row>
    <row r="22147">
      <c r="A22147" s="7">
        <f t="shared" si="1"/>
        <v>19277</v>
      </c>
      <c r="B22147" s="5" t="s">
        <v>19519</v>
      </c>
      <c r="C22147" s="6" t="s">
        <v>1279</v>
      </c>
    </row>
    <row r="22148">
      <c r="A22148" s="7">
        <f t="shared" si="1"/>
        <v>19278</v>
      </c>
      <c r="B22148" s="5" t="s">
        <v>19520</v>
      </c>
      <c r="C22148" s="6" t="s">
        <v>437</v>
      </c>
    </row>
    <row r="22149">
      <c r="A22149" s="7">
        <f t="shared" si="1"/>
        <v>19279</v>
      </c>
      <c r="B22149" s="8" t="s">
        <v>19521</v>
      </c>
      <c r="C22149" s="9" t="s">
        <v>722</v>
      </c>
    </row>
    <row r="22150">
      <c r="A22150" s="7">
        <f t="shared" si="1"/>
        <v>19280</v>
      </c>
      <c r="B22150" s="5" t="s">
        <v>19522</v>
      </c>
      <c r="C22150" s="6" t="s">
        <v>603</v>
      </c>
    </row>
    <row r="22151">
      <c r="A22151" s="7">
        <f t="shared" si="1"/>
        <v>19281</v>
      </c>
      <c r="B22151" s="5" t="s">
        <v>19523</v>
      </c>
      <c r="C22151" s="6" t="s">
        <v>1378</v>
      </c>
    </row>
    <row r="22152">
      <c r="A22152" s="7">
        <f t="shared" si="1"/>
        <v>19282</v>
      </c>
      <c r="B22152" s="8" t="s">
        <v>19524</v>
      </c>
      <c r="C22152" s="9" t="s">
        <v>40</v>
      </c>
    </row>
    <row r="22153">
      <c r="A22153" s="7">
        <f t="shared" si="1"/>
        <v>19283</v>
      </c>
      <c r="B22153" s="5" t="s">
        <v>19525</v>
      </c>
      <c r="C22153" s="6" t="s">
        <v>785</v>
      </c>
    </row>
    <row r="22154">
      <c r="A22154" s="7">
        <f t="shared" si="1"/>
        <v>19284</v>
      </c>
      <c r="B22154" s="5" t="s">
        <v>19526</v>
      </c>
      <c r="C22154" s="6" t="s">
        <v>603</v>
      </c>
    </row>
    <row r="22155">
      <c r="A22155" s="7">
        <f t="shared" si="1"/>
        <v>19285</v>
      </c>
      <c r="B22155" s="5" t="s">
        <v>19527</v>
      </c>
      <c r="C22155" s="6" t="s">
        <v>603</v>
      </c>
    </row>
    <row r="22156">
      <c r="A22156" s="7">
        <f t="shared" si="1"/>
        <v>19286</v>
      </c>
      <c r="B22156" s="5" t="s">
        <v>19528</v>
      </c>
      <c r="C22156" s="6" t="s">
        <v>15</v>
      </c>
    </row>
    <row r="22157">
      <c r="A22157" s="7">
        <f t="shared" si="1"/>
        <v>19287</v>
      </c>
      <c r="B22157" s="5" t="s">
        <v>19529</v>
      </c>
      <c r="C22157" s="6" t="s">
        <v>989</v>
      </c>
    </row>
    <row r="22158">
      <c r="A22158" s="7">
        <f t="shared" si="1"/>
        <v>19288</v>
      </c>
      <c r="B22158" s="8" t="s">
        <v>19530</v>
      </c>
      <c r="C22158" s="9" t="s">
        <v>845</v>
      </c>
    </row>
    <row r="22159">
      <c r="A22159" s="7">
        <f t="shared" si="1"/>
        <v>19289</v>
      </c>
      <c r="B22159" s="5" t="s">
        <v>19531</v>
      </c>
      <c r="C22159" s="6" t="s">
        <v>346</v>
      </c>
    </row>
    <row r="22160">
      <c r="A22160" s="7">
        <f t="shared" si="1"/>
        <v>19290</v>
      </c>
      <c r="B22160" s="5" t="s">
        <v>19532</v>
      </c>
      <c r="C22160" s="6" t="s">
        <v>731</v>
      </c>
    </row>
    <row r="22161">
      <c r="A22161" s="7">
        <f t="shared" si="1"/>
        <v>19291</v>
      </c>
      <c r="B22161" s="5" t="s">
        <v>19533</v>
      </c>
      <c r="C22161" s="6" t="s">
        <v>20</v>
      </c>
    </row>
    <row r="22162">
      <c r="A22162" s="7">
        <f t="shared" si="1"/>
        <v>19292</v>
      </c>
      <c r="B22162" s="8" t="s">
        <v>19534</v>
      </c>
      <c r="C22162" s="9" t="s">
        <v>46</v>
      </c>
    </row>
    <row r="22163">
      <c r="A22163" s="7">
        <f t="shared" si="1"/>
        <v>19293</v>
      </c>
      <c r="B22163" s="5" t="s">
        <v>19535</v>
      </c>
      <c r="C22163" s="6" t="s">
        <v>32</v>
      </c>
    </row>
    <row r="22164">
      <c r="A22164" s="7">
        <f t="shared" si="1"/>
        <v>19294</v>
      </c>
      <c r="B22164" s="8" t="s">
        <v>19536</v>
      </c>
      <c r="C22164" s="9" t="s">
        <v>1042</v>
      </c>
    </row>
    <row r="22165">
      <c r="A22165" s="7">
        <f t="shared" si="1"/>
        <v>19295</v>
      </c>
      <c r="B22165" s="5" t="s">
        <v>19537</v>
      </c>
      <c r="C22165" s="6" t="s">
        <v>20</v>
      </c>
    </row>
    <row r="22166">
      <c r="A22166" s="7">
        <f t="shared" si="1"/>
        <v>19296</v>
      </c>
      <c r="B22166" s="5" t="s">
        <v>19538</v>
      </c>
      <c r="C22166" s="6" t="s">
        <v>20</v>
      </c>
    </row>
    <row r="22167">
      <c r="A22167" s="7">
        <f t="shared" si="1"/>
        <v>19297</v>
      </c>
      <c r="B22167" s="5" t="s">
        <v>19539</v>
      </c>
      <c r="C22167" s="6" t="s">
        <v>15</v>
      </c>
    </row>
    <row r="22168">
      <c r="A22168" s="7">
        <f t="shared" si="1"/>
        <v>19298</v>
      </c>
      <c r="B22168" s="8" t="s">
        <v>19540</v>
      </c>
      <c r="C22168" s="9" t="s">
        <v>46</v>
      </c>
    </row>
    <row r="22169">
      <c r="A22169" s="7">
        <f t="shared" si="1"/>
        <v>19299</v>
      </c>
      <c r="B22169" s="5" t="s">
        <v>19541</v>
      </c>
      <c r="C22169" s="6" t="s">
        <v>15</v>
      </c>
    </row>
    <row r="22170">
      <c r="A22170" s="7">
        <f t="shared" si="1"/>
        <v>19300</v>
      </c>
      <c r="B22170" s="8" t="s">
        <v>19542</v>
      </c>
      <c r="C22170" s="9" t="s">
        <v>893</v>
      </c>
    </row>
    <row r="22171">
      <c r="A22171" s="7">
        <f t="shared" si="1"/>
        <v>19301</v>
      </c>
      <c r="B22171" s="8" t="s">
        <v>19543</v>
      </c>
      <c r="C22171" s="6" t="s">
        <v>10122</v>
      </c>
    </row>
    <row r="22172">
      <c r="A22172" s="7">
        <f t="shared" si="1"/>
        <v>19301</v>
      </c>
      <c r="B22172" s="8" t="s">
        <v>19543</v>
      </c>
      <c r="C22172" s="9" t="s">
        <v>177</v>
      </c>
    </row>
    <row r="22173">
      <c r="A22173" s="7">
        <f t="shared" si="1"/>
        <v>19302</v>
      </c>
      <c r="B22173" s="8" t="s">
        <v>19544</v>
      </c>
      <c r="C22173" s="9" t="s">
        <v>60</v>
      </c>
    </row>
    <row r="22174">
      <c r="A22174" s="7">
        <f t="shared" si="1"/>
        <v>19302</v>
      </c>
      <c r="B22174" s="8" t="s">
        <v>19544</v>
      </c>
      <c r="C22174" s="9" t="s">
        <v>25</v>
      </c>
    </row>
    <row r="22175">
      <c r="A22175" s="7">
        <f t="shared" si="1"/>
        <v>19303</v>
      </c>
      <c r="B22175" s="15" t="s">
        <v>19545</v>
      </c>
      <c r="C22175" s="11" t="s">
        <v>423</v>
      </c>
    </row>
    <row r="22176">
      <c r="A22176" s="7">
        <f t="shared" si="1"/>
        <v>19304</v>
      </c>
      <c r="B22176" s="5" t="s">
        <v>19546</v>
      </c>
      <c r="C22176" s="6" t="s">
        <v>612</v>
      </c>
    </row>
    <row r="22177">
      <c r="A22177" s="7">
        <f t="shared" si="1"/>
        <v>19305</v>
      </c>
      <c r="B22177" s="5" t="s">
        <v>19547</v>
      </c>
      <c r="C22177" s="6" t="s">
        <v>15</v>
      </c>
    </row>
    <row r="22178">
      <c r="A22178" s="7">
        <f t="shared" si="1"/>
        <v>19306</v>
      </c>
      <c r="B22178" s="5" t="s">
        <v>19548</v>
      </c>
      <c r="C22178" s="6" t="s">
        <v>15</v>
      </c>
    </row>
    <row r="22179">
      <c r="A22179" s="7">
        <f t="shared" si="1"/>
        <v>19307</v>
      </c>
      <c r="B22179" s="8" t="s">
        <v>19549</v>
      </c>
      <c r="C22179" s="9" t="s">
        <v>530</v>
      </c>
    </row>
    <row r="22180">
      <c r="A22180" s="7">
        <f t="shared" si="1"/>
        <v>19308</v>
      </c>
      <c r="B22180" s="5" t="s">
        <v>19550</v>
      </c>
      <c r="C22180" s="6" t="s">
        <v>1495</v>
      </c>
    </row>
    <row r="22181">
      <c r="A22181" s="7">
        <f t="shared" si="1"/>
        <v>19309</v>
      </c>
      <c r="B22181" s="5" t="s">
        <v>19551</v>
      </c>
      <c r="C22181" s="6" t="s">
        <v>591</v>
      </c>
    </row>
    <row r="22182">
      <c r="A22182" s="7">
        <f t="shared" si="1"/>
        <v>19310</v>
      </c>
      <c r="B22182" s="5" t="s">
        <v>19552</v>
      </c>
      <c r="C22182" s="6" t="s">
        <v>4</v>
      </c>
    </row>
    <row r="22183">
      <c r="A22183" s="7">
        <f t="shared" si="1"/>
        <v>19311</v>
      </c>
      <c r="B22183" s="5" t="s">
        <v>19553</v>
      </c>
      <c r="C22183" s="6" t="s">
        <v>639</v>
      </c>
    </row>
    <row r="22184">
      <c r="A22184" s="7">
        <f t="shared" si="1"/>
        <v>19312</v>
      </c>
      <c r="B22184" s="5" t="s">
        <v>19554</v>
      </c>
      <c r="C22184" s="6" t="s">
        <v>97</v>
      </c>
    </row>
    <row r="22185">
      <c r="A22185" s="7">
        <f t="shared" si="1"/>
        <v>19313</v>
      </c>
      <c r="B22185" s="5" t="s">
        <v>19555</v>
      </c>
      <c r="C22185" s="6" t="s">
        <v>27</v>
      </c>
    </row>
    <row r="22186">
      <c r="A22186" s="7">
        <f t="shared" si="1"/>
        <v>19314</v>
      </c>
      <c r="B22186" s="5" t="s">
        <v>19556</v>
      </c>
      <c r="C22186" s="6" t="s">
        <v>1495</v>
      </c>
    </row>
    <row r="22187">
      <c r="A22187" s="7">
        <f t="shared" si="1"/>
        <v>19315</v>
      </c>
      <c r="B22187" s="8" t="s">
        <v>19557</v>
      </c>
      <c r="C22187" s="9" t="s">
        <v>530</v>
      </c>
    </row>
    <row r="22188">
      <c r="A22188" s="7">
        <f t="shared" si="1"/>
        <v>19316</v>
      </c>
      <c r="B22188" s="5" t="s">
        <v>19558</v>
      </c>
      <c r="C22188" s="6" t="s">
        <v>1260</v>
      </c>
    </row>
    <row r="22189">
      <c r="A22189" s="7">
        <f t="shared" si="1"/>
        <v>19317</v>
      </c>
      <c r="B22189" s="16" t="s">
        <v>19559</v>
      </c>
      <c r="C22189" s="6" t="s">
        <v>1235</v>
      </c>
    </row>
    <row r="22190">
      <c r="A22190" s="7">
        <f t="shared" si="1"/>
        <v>19318</v>
      </c>
      <c r="B22190" s="5" t="s">
        <v>19560</v>
      </c>
      <c r="C22190" s="6" t="s">
        <v>714</v>
      </c>
    </row>
    <row r="22191">
      <c r="A22191" s="7">
        <f t="shared" si="1"/>
        <v>19319</v>
      </c>
      <c r="B22191" s="5" t="s">
        <v>19561</v>
      </c>
      <c r="C22191" s="6" t="s">
        <v>714</v>
      </c>
    </row>
    <row r="22192">
      <c r="A22192" s="7">
        <f t="shared" si="1"/>
        <v>19320</v>
      </c>
      <c r="B22192" s="8" t="s">
        <v>19562</v>
      </c>
      <c r="C22192" s="9" t="s">
        <v>835</v>
      </c>
    </row>
    <row r="22193">
      <c r="A22193" s="7">
        <f t="shared" si="1"/>
        <v>19321</v>
      </c>
      <c r="B22193" s="8" t="s">
        <v>19563</v>
      </c>
      <c r="C22193" s="9" t="s">
        <v>121</v>
      </c>
    </row>
    <row r="22194">
      <c r="A22194" s="7">
        <f t="shared" si="1"/>
        <v>19322</v>
      </c>
      <c r="B22194" s="8" t="s">
        <v>19564</v>
      </c>
      <c r="C22194" s="9" t="s">
        <v>64</v>
      </c>
    </row>
    <row r="22195">
      <c r="A22195" s="7">
        <f t="shared" si="1"/>
        <v>19322</v>
      </c>
      <c r="B22195" s="8" t="s">
        <v>19564</v>
      </c>
      <c r="C22195" s="9" t="s">
        <v>728</v>
      </c>
    </row>
    <row r="22196">
      <c r="A22196" s="7">
        <f t="shared" si="1"/>
        <v>19322</v>
      </c>
      <c r="B22196" s="8" t="s">
        <v>19564</v>
      </c>
      <c r="C22196" s="9" t="s">
        <v>65</v>
      </c>
    </row>
    <row r="22197">
      <c r="A22197" s="7">
        <f t="shared" si="1"/>
        <v>19323</v>
      </c>
      <c r="B22197" s="5" t="s">
        <v>19565</v>
      </c>
      <c r="C22197" s="6" t="s">
        <v>714</v>
      </c>
    </row>
    <row r="22198">
      <c r="A22198" s="7">
        <f t="shared" si="1"/>
        <v>19324</v>
      </c>
      <c r="B22198" s="5" t="s">
        <v>19566</v>
      </c>
      <c r="C22198" s="6" t="s">
        <v>714</v>
      </c>
    </row>
    <row r="22199">
      <c r="A22199" s="7">
        <f t="shared" si="1"/>
        <v>19325</v>
      </c>
      <c r="B22199" s="5" t="s">
        <v>19567</v>
      </c>
      <c r="C22199" s="6" t="s">
        <v>714</v>
      </c>
    </row>
    <row r="22200">
      <c r="A22200" s="7">
        <f t="shared" si="1"/>
        <v>19326</v>
      </c>
      <c r="B22200" s="5" t="s">
        <v>19568</v>
      </c>
      <c r="C22200" s="6" t="s">
        <v>714</v>
      </c>
    </row>
    <row r="22201">
      <c r="A22201" s="7">
        <f t="shared" si="1"/>
        <v>19327</v>
      </c>
      <c r="B22201" s="5" t="s">
        <v>19569</v>
      </c>
      <c r="C22201" s="6" t="s">
        <v>714</v>
      </c>
    </row>
    <row r="22202">
      <c r="A22202" s="7">
        <f t="shared" si="1"/>
        <v>19328</v>
      </c>
      <c r="B22202" s="5" t="s">
        <v>19570</v>
      </c>
      <c r="C22202" s="6" t="s">
        <v>714</v>
      </c>
    </row>
    <row r="22203">
      <c r="A22203" s="7">
        <f t="shared" si="1"/>
        <v>19329</v>
      </c>
      <c r="B22203" s="5" t="s">
        <v>19571</v>
      </c>
      <c r="C22203" s="6" t="s">
        <v>714</v>
      </c>
    </row>
    <row r="22204">
      <c r="A22204" s="7">
        <f t="shared" si="1"/>
        <v>19330</v>
      </c>
      <c r="B22204" s="5" t="s">
        <v>19572</v>
      </c>
      <c r="C22204" s="6" t="s">
        <v>788</v>
      </c>
    </row>
    <row r="22205">
      <c r="A22205" s="7">
        <f t="shared" si="1"/>
        <v>19331</v>
      </c>
      <c r="B22205" s="8" t="s">
        <v>19573</v>
      </c>
      <c r="C22205" s="9" t="s">
        <v>24</v>
      </c>
    </row>
    <row r="22206">
      <c r="A22206" s="7">
        <f t="shared" si="1"/>
        <v>19331</v>
      </c>
      <c r="B22206" s="8" t="s">
        <v>19573</v>
      </c>
      <c r="C22206" s="9" t="s">
        <v>25</v>
      </c>
    </row>
    <row r="22207">
      <c r="A22207" s="7">
        <f t="shared" si="1"/>
        <v>19332</v>
      </c>
      <c r="B22207" s="5" t="s">
        <v>19574</v>
      </c>
      <c r="C22207" s="6" t="s">
        <v>765</v>
      </c>
    </row>
    <row r="22208">
      <c r="A22208" s="7">
        <f t="shared" si="1"/>
        <v>19333</v>
      </c>
      <c r="B22208" s="8" t="s">
        <v>19575</v>
      </c>
      <c r="C22208" s="9" t="s">
        <v>64</v>
      </c>
    </row>
    <row r="22209">
      <c r="A22209" s="7">
        <f t="shared" si="1"/>
        <v>19334</v>
      </c>
      <c r="B22209" s="8" t="s">
        <v>19576</v>
      </c>
      <c r="C22209" s="9" t="s">
        <v>24</v>
      </c>
    </row>
    <row r="22210">
      <c r="A22210" s="7">
        <f t="shared" si="1"/>
        <v>19334</v>
      </c>
      <c r="B22210" s="8" t="s">
        <v>19576</v>
      </c>
      <c r="C22210" s="9" t="s">
        <v>25</v>
      </c>
    </row>
    <row r="22211">
      <c r="A22211" s="7">
        <f t="shared" si="1"/>
        <v>19335</v>
      </c>
      <c r="B22211" s="5" t="s">
        <v>19577</v>
      </c>
      <c r="C22211" s="6" t="s">
        <v>109</v>
      </c>
    </row>
    <row r="22212">
      <c r="A22212" s="7">
        <f t="shared" si="1"/>
        <v>19335</v>
      </c>
      <c r="B22212" s="5" t="s">
        <v>19577</v>
      </c>
      <c r="C22212" s="6" t="s">
        <v>25</v>
      </c>
    </row>
    <row r="22213">
      <c r="A22213" s="7">
        <f t="shared" si="1"/>
        <v>19336</v>
      </c>
      <c r="B22213" s="8" t="s">
        <v>19578</v>
      </c>
      <c r="C22213" s="9" t="s">
        <v>25</v>
      </c>
    </row>
    <row r="22214">
      <c r="A22214" s="7">
        <f t="shared" si="1"/>
        <v>19336</v>
      </c>
      <c r="B22214" s="8" t="s">
        <v>19578</v>
      </c>
      <c r="C22214" s="9" t="s">
        <v>24</v>
      </c>
    </row>
    <row r="22215">
      <c r="A22215" s="7">
        <f t="shared" si="1"/>
        <v>19337</v>
      </c>
      <c r="B22215" s="8" t="s">
        <v>19579</v>
      </c>
      <c r="C22215" s="9" t="s">
        <v>22</v>
      </c>
    </row>
    <row r="22216">
      <c r="A22216" s="7">
        <f t="shared" si="1"/>
        <v>19337</v>
      </c>
      <c r="B22216" s="8" t="s">
        <v>19579</v>
      </c>
      <c r="C22216" s="9" t="s">
        <v>25</v>
      </c>
    </row>
    <row r="22217">
      <c r="A22217" s="7">
        <f t="shared" si="1"/>
        <v>19337</v>
      </c>
      <c r="B22217" s="8" t="s">
        <v>19579</v>
      </c>
      <c r="C22217" s="9" t="s">
        <v>24</v>
      </c>
    </row>
    <row r="22218">
      <c r="A22218" s="7">
        <f t="shared" si="1"/>
        <v>19338</v>
      </c>
      <c r="B22218" s="8" t="s">
        <v>19580</v>
      </c>
      <c r="C22218" s="9" t="s">
        <v>25</v>
      </c>
    </row>
    <row r="22219">
      <c r="A22219" s="7">
        <f t="shared" si="1"/>
        <v>19339</v>
      </c>
      <c r="B22219" s="8" t="s">
        <v>19581</v>
      </c>
      <c r="C22219" s="9" t="s">
        <v>24</v>
      </c>
    </row>
    <row r="22220">
      <c r="A22220" s="7">
        <f t="shared" si="1"/>
        <v>19339</v>
      </c>
      <c r="B22220" s="8" t="s">
        <v>19581</v>
      </c>
      <c r="C22220" s="9" t="s">
        <v>25</v>
      </c>
    </row>
    <row r="22221">
      <c r="A22221" s="7">
        <f t="shared" si="1"/>
        <v>19340</v>
      </c>
      <c r="B22221" s="8" t="s">
        <v>19582</v>
      </c>
      <c r="C22221" s="9" t="s">
        <v>25</v>
      </c>
    </row>
    <row r="22222">
      <c r="A22222" s="7">
        <f t="shared" si="1"/>
        <v>19341</v>
      </c>
      <c r="B22222" s="8" t="s">
        <v>19583</v>
      </c>
      <c r="C22222" s="9" t="s">
        <v>25</v>
      </c>
    </row>
    <row r="22223">
      <c r="A22223" s="7">
        <f t="shared" si="1"/>
        <v>19342</v>
      </c>
      <c r="B22223" s="8" t="s">
        <v>19584</v>
      </c>
      <c r="C22223" s="9" t="s">
        <v>25</v>
      </c>
    </row>
    <row r="22224">
      <c r="A22224" s="7">
        <f t="shared" si="1"/>
        <v>19343</v>
      </c>
      <c r="B22224" s="8" t="s">
        <v>19585</v>
      </c>
      <c r="C22224" s="9" t="s">
        <v>25</v>
      </c>
    </row>
    <row r="22225">
      <c r="A22225" s="7">
        <f t="shared" si="1"/>
        <v>19344</v>
      </c>
      <c r="B22225" s="8" t="s">
        <v>19586</v>
      </c>
      <c r="C22225" s="9" t="s">
        <v>10</v>
      </c>
    </row>
    <row r="22226">
      <c r="A22226" s="7">
        <f t="shared" si="1"/>
        <v>19344</v>
      </c>
      <c r="B22226" s="8" t="s">
        <v>19586</v>
      </c>
      <c r="C22226" s="9" t="s">
        <v>25</v>
      </c>
    </row>
    <row r="22227">
      <c r="A22227" s="7">
        <f t="shared" si="1"/>
        <v>19344</v>
      </c>
      <c r="B22227" s="8" t="s">
        <v>19586</v>
      </c>
      <c r="C22227" s="9" t="s">
        <v>24</v>
      </c>
    </row>
    <row r="22228">
      <c r="A22228" s="7">
        <f t="shared" si="1"/>
        <v>19344</v>
      </c>
      <c r="B22228" s="8" t="s">
        <v>19586</v>
      </c>
      <c r="C22228" s="9" t="s">
        <v>22</v>
      </c>
    </row>
    <row r="22229">
      <c r="A22229" s="7">
        <f t="shared" si="1"/>
        <v>19344</v>
      </c>
      <c r="B22229" s="8" t="s">
        <v>19586</v>
      </c>
      <c r="C22229" s="9" t="s">
        <v>60</v>
      </c>
    </row>
    <row r="22230">
      <c r="A22230" s="7">
        <f t="shared" si="1"/>
        <v>19344</v>
      </c>
      <c r="B22230" s="8" t="s">
        <v>19586</v>
      </c>
      <c r="C22230" s="9" t="s">
        <v>142</v>
      </c>
    </row>
    <row r="22231">
      <c r="A22231" s="7">
        <f t="shared" si="1"/>
        <v>19345</v>
      </c>
      <c r="B22231" s="5" t="s">
        <v>19587</v>
      </c>
      <c r="C22231" s="6" t="s">
        <v>109</v>
      </c>
    </row>
    <row r="22232">
      <c r="A22232" s="7">
        <f t="shared" si="1"/>
        <v>19345</v>
      </c>
      <c r="B22232" s="5" t="s">
        <v>19587</v>
      </c>
      <c r="C22232" s="6" t="s">
        <v>25</v>
      </c>
    </row>
    <row r="22233">
      <c r="A22233" s="7">
        <f t="shared" si="1"/>
        <v>19346</v>
      </c>
      <c r="B22233" s="8" t="s">
        <v>19588</v>
      </c>
      <c r="C22233" s="9" t="s">
        <v>25</v>
      </c>
    </row>
    <row r="22234">
      <c r="A22234" s="7">
        <f t="shared" si="1"/>
        <v>19347</v>
      </c>
      <c r="B22234" s="5" t="s">
        <v>19589</v>
      </c>
      <c r="C22234" s="6" t="s">
        <v>109</v>
      </c>
    </row>
    <row r="22235">
      <c r="A22235" s="7">
        <f t="shared" si="1"/>
        <v>19347</v>
      </c>
      <c r="B22235" s="5" t="s">
        <v>19589</v>
      </c>
      <c r="C22235" s="6" t="s">
        <v>25</v>
      </c>
    </row>
    <row r="22236">
      <c r="A22236" s="7">
        <f t="shared" si="1"/>
        <v>19348</v>
      </c>
      <c r="B22236" s="8" t="s">
        <v>19590</v>
      </c>
      <c r="C22236" s="9" t="s">
        <v>25</v>
      </c>
    </row>
    <row r="22237">
      <c r="A22237" s="7">
        <f t="shared" si="1"/>
        <v>19349</v>
      </c>
      <c r="B22237" s="8" t="s">
        <v>19591</v>
      </c>
      <c r="C22237" s="9" t="s">
        <v>24</v>
      </c>
    </row>
    <row r="22238">
      <c r="A22238" s="7">
        <f t="shared" si="1"/>
        <v>19349</v>
      </c>
      <c r="B22238" s="8" t="s">
        <v>19591</v>
      </c>
      <c r="C22238" s="9" t="s">
        <v>650</v>
      </c>
    </row>
    <row r="22239">
      <c r="A22239" s="7">
        <f t="shared" si="1"/>
        <v>19349</v>
      </c>
      <c r="B22239" s="8" t="s">
        <v>19591</v>
      </c>
      <c r="C22239" s="9" t="s">
        <v>25</v>
      </c>
    </row>
    <row r="22240">
      <c r="A22240" s="7">
        <f t="shared" si="1"/>
        <v>19350</v>
      </c>
      <c r="B22240" s="8" t="s">
        <v>19592</v>
      </c>
      <c r="C22240" s="9" t="s">
        <v>25</v>
      </c>
    </row>
    <row r="22241">
      <c r="A22241" s="7">
        <f t="shared" si="1"/>
        <v>19351</v>
      </c>
      <c r="B22241" s="5" t="s">
        <v>19593</v>
      </c>
      <c r="C22241" s="6" t="s">
        <v>109</v>
      </c>
    </row>
    <row r="22242">
      <c r="A22242" s="7">
        <f t="shared" si="1"/>
        <v>19351</v>
      </c>
      <c r="B22242" s="5" t="s">
        <v>19593</v>
      </c>
      <c r="C22242" s="6" t="s">
        <v>25</v>
      </c>
    </row>
    <row r="22243">
      <c r="A22243" s="7">
        <f t="shared" si="1"/>
        <v>19352</v>
      </c>
      <c r="B22243" s="8" t="s">
        <v>19594</v>
      </c>
      <c r="C22243" s="9" t="s">
        <v>22</v>
      </c>
    </row>
    <row r="22244">
      <c r="A22244" s="7">
        <f t="shared" si="1"/>
        <v>19352</v>
      </c>
      <c r="B22244" s="8" t="s">
        <v>19594</v>
      </c>
      <c r="C22244" s="9" t="s">
        <v>25</v>
      </c>
    </row>
    <row r="22245">
      <c r="A22245" s="7">
        <f t="shared" si="1"/>
        <v>19352</v>
      </c>
      <c r="B22245" s="8" t="s">
        <v>19594</v>
      </c>
      <c r="C22245" s="9" t="s">
        <v>24</v>
      </c>
    </row>
    <row r="22246">
      <c r="A22246" s="7">
        <f t="shared" si="1"/>
        <v>19353</v>
      </c>
      <c r="B22246" s="8" t="s">
        <v>19595</v>
      </c>
      <c r="C22246" s="9" t="s">
        <v>25</v>
      </c>
    </row>
    <row r="22247">
      <c r="A22247" s="7">
        <f t="shared" si="1"/>
        <v>19354</v>
      </c>
      <c r="B22247" s="8" t="s">
        <v>19596</v>
      </c>
      <c r="C22247" s="9" t="s">
        <v>25</v>
      </c>
    </row>
    <row r="22248">
      <c r="A22248" s="7">
        <f t="shared" si="1"/>
        <v>19355</v>
      </c>
      <c r="B22248" s="8" t="s">
        <v>19597</v>
      </c>
      <c r="C22248" s="9" t="s">
        <v>25</v>
      </c>
    </row>
    <row r="22249">
      <c r="A22249" s="7">
        <f t="shared" si="1"/>
        <v>19356</v>
      </c>
      <c r="B22249" s="8" t="s">
        <v>19598</v>
      </c>
      <c r="C22249" s="9" t="s">
        <v>121</v>
      </c>
    </row>
    <row r="22250">
      <c r="A22250" s="7">
        <f t="shared" si="1"/>
        <v>19357</v>
      </c>
      <c r="B22250" s="8" t="s">
        <v>19599</v>
      </c>
      <c r="C22250" s="9" t="s">
        <v>25</v>
      </c>
    </row>
    <row r="22251">
      <c r="A22251" s="7">
        <f t="shared" si="1"/>
        <v>19358</v>
      </c>
      <c r="B22251" s="8" t="s">
        <v>19600</v>
      </c>
      <c r="C22251" s="9" t="s">
        <v>25</v>
      </c>
    </row>
    <row r="22252">
      <c r="A22252" s="7">
        <f t="shared" si="1"/>
        <v>19359</v>
      </c>
      <c r="B22252" s="8" t="s">
        <v>19601</v>
      </c>
      <c r="C22252" s="9" t="s">
        <v>25</v>
      </c>
    </row>
    <row r="22253">
      <c r="A22253" s="7">
        <f t="shared" si="1"/>
        <v>19360</v>
      </c>
      <c r="B22253" s="8" t="s">
        <v>19602</v>
      </c>
      <c r="C22253" s="9" t="s">
        <v>64</v>
      </c>
    </row>
    <row r="22254">
      <c r="A22254" s="7">
        <f t="shared" si="1"/>
        <v>19361</v>
      </c>
      <c r="B22254" s="5" t="s">
        <v>19603</v>
      </c>
      <c r="C22254" s="6" t="s">
        <v>1207</v>
      </c>
    </row>
    <row r="22255">
      <c r="A22255" s="7">
        <f t="shared" si="1"/>
        <v>19362</v>
      </c>
      <c r="B22255" s="8" t="s">
        <v>19604</v>
      </c>
      <c r="C22255" s="9" t="s">
        <v>1169</v>
      </c>
    </row>
    <row r="22256">
      <c r="A22256" s="7">
        <f t="shared" si="1"/>
        <v>19363</v>
      </c>
      <c r="B22256" s="5" t="s">
        <v>19605</v>
      </c>
      <c r="C22256" s="6" t="s">
        <v>1207</v>
      </c>
    </row>
    <row r="22257">
      <c r="A22257" s="7">
        <f t="shared" si="1"/>
        <v>19364</v>
      </c>
      <c r="B22257" s="5" t="s">
        <v>19606</v>
      </c>
      <c r="C22257" s="6" t="s">
        <v>80</v>
      </c>
    </row>
    <row r="22258">
      <c r="A22258" s="7">
        <f t="shared" si="1"/>
        <v>19365</v>
      </c>
      <c r="B22258" s="8" t="s">
        <v>19607</v>
      </c>
      <c r="C22258" s="9" t="s">
        <v>142</v>
      </c>
    </row>
    <row r="22259">
      <c r="A22259" s="7">
        <f t="shared" si="1"/>
        <v>19366</v>
      </c>
      <c r="B22259" s="8" t="s">
        <v>19608</v>
      </c>
      <c r="C22259" s="6" t="s">
        <v>5613</v>
      </c>
    </row>
    <row r="22260">
      <c r="A22260" s="7">
        <f t="shared" si="1"/>
        <v>19366</v>
      </c>
      <c r="B22260" s="8" t="s">
        <v>19608</v>
      </c>
      <c r="C22260" s="9" t="s">
        <v>162</v>
      </c>
    </row>
    <row r="22261">
      <c r="A22261" s="7">
        <f t="shared" si="1"/>
        <v>19367</v>
      </c>
      <c r="B22261" s="5" t="s">
        <v>19609</v>
      </c>
      <c r="C22261" s="6" t="s">
        <v>346</v>
      </c>
    </row>
    <row r="22262">
      <c r="A22262" s="7">
        <f t="shared" si="1"/>
        <v>19368</v>
      </c>
      <c r="B22262" s="15" t="s">
        <v>19610</v>
      </c>
      <c r="C22262" s="11" t="s">
        <v>423</v>
      </c>
    </row>
    <row r="22263">
      <c r="A22263" s="7">
        <f t="shared" si="1"/>
        <v>19369</v>
      </c>
      <c r="B22263" s="5" t="s">
        <v>19611</v>
      </c>
      <c r="C22263" s="11" t="s">
        <v>423</v>
      </c>
    </row>
    <row r="22264">
      <c r="A22264" s="7">
        <f t="shared" si="1"/>
        <v>19370</v>
      </c>
      <c r="B22264" s="15" t="s">
        <v>19612</v>
      </c>
      <c r="C22264" s="11" t="s">
        <v>423</v>
      </c>
    </row>
    <row r="22265">
      <c r="A22265" s="7">
        <f t="shared" si="1"/>
        <v>19371</v>
      </c>
      <c r="B22265" s="5" t="s">
        <v>19613</v>
      </c>
      <c r="C22265" s="6" t="s">
        <v>426</v>
      </c>
    </row>
    <row r="22266">
      <c r="A22266" s="7">
        <f t="shared" si="1"/>
        <v>19372</v>
      </c>
      <c r="B22266" s="5" t="s">
        <v>19614</v>
      </c>
      <c r="C22266" s="6" t="s">
        <v>538</v>
      </c>
    </row>
    <row r="22267">
      <c r="A22267" s="7">
        <f t="shared" si="1"/>
        <v>19373</v>
      </c>
      <c r="B22267" s="15" t="s">
        <v>19615</v>
      </c>
      <c r="C22267" s="11" t="s">
        <v>423</v>
      </c>
    </row>
    <row r="22268">
      <c r="A22268" s="7">
        <f t="shared" si="1"/>
        <v>19374</v>
      </c>
      <c r="B22268" s="5" t="s">
        <v>19616</v>
      </c>
      <c r="C22268" s="11" t="s">
        <v>423</v>
      </c>
    </row>
    <row r="22269">
      <c r="A22269" s="7">
        <f t="shared" si="1"/>
        <v>19375</v>
      </c>
      <c r="B22269" s="15" t="s">
        <v>19617</v>
      </c>
      <c r="C22269" s="11" t="s">
        <v>423</v>
      </c>
    </row>
    <row r="22270">
      <c r="A22270" s="7">
        <f t="shared" si="1"/>
        <v>19376</v>
      </c>
      <c r="B22270" s="15" t="s">
        <v>19618</v>
      </c>
      <c r="C22270" s="11" t="s">
        <v>423</v>
      </c>
    </row>
    <row r="22271">
      <c r="A22271" s="7">
        <f t="shared" si="1"/>
        <v>19377</v>
      </c>
      <c r="B22271" s="15" t="s">
        <v>19619</v>
      </c>
      <c r="C22271" s="11" t="s">
        <v>423</v>
      </c>
    </row>
    <row r="22272">
      <c r="A22272" s="7">
        <f t="shared" si="1"/>
        <v>19378</v>
      </c>
      <c r="B22272" s="5" t="s">
        <v>19620</v>
      </c>
      <c r="C22272" s="11" t="s">
        <v>423</v>
      </c>
    </row>
    <row r="22273">
      <c r="A22273" s="7">
        <f t="shared" si="1"/>
        <v>19379</v>
      </c>
      <c r="B22273" s="8" t="s">
        <v>19621</v>
      </c>
      <c r="C22273" s="6" t="s">
        <v>179</v>
      </c>
    </row>
    <row r="22274">
      <c r="A22274" s="7">
        <f t="shared" si="1"/>
        <v>19379</v>
      </c>
      <c r="B22274" s="8" t="s">
        <v>19621</v>
      </c>
      <c r="C22274" s="9" t="s">
        <v>60</v>
      </c>
    </row>
    <row r="22275">
      <c r="A22275" s="7">
        <f t="shared" si="1"/>
        <v>19380</v>
      </c>
      <c r="B22275" s="5" t="s">
        <v>19622</v>
      </c>
      <c r="C22275" s="6" t="s">
        <v>4</v>
      </c>
    </row>
    <row r="22276">
      <c r="A22276" s="7">
        <f t="shared" si="1"/>
        <v>19381</v>
      </c>
      <c r="B22276" s="5" t="s">
        <v>19623</v>
      </c>
      <c r="C22276" s="6" t="s">
        <v>20</v>
      </c>
    </row>
    <row r="22277">
      <c r="A22277" s="7">
        <f t="shared" si="1"/>
        <v>19382</v>
      </c>
      <c r="B22277" s="5" t="s">
        <v>19624</v>
      </c>
      <c r="C22277" s="6" t="s">
        <v>150</v>
      </c>
    </row>
    <row r="22278">
      <c r="A22278" s="7">
        <f t="shared" si="1"/>
        <v>19383</v>
      </c>
      <c r="B22278" s="8" t="s">
        <v>19625</v>
      </c>
      <c r="C22278" s="9" t="s">
        <v>1548</v>
      </c>
    </row>
    <row r="22279">
      <c r="A22279" s="7">
        <f t="shared" si="1"/>
        <v>19384</v>
      </c>
      <c r="B22279" s="8" t="s">
        <v>19626</v>
      </c>
      <c r="C22279" s="9" t="s">
        <v>758</v>
      </c>
    </row>
    <row r="22280">
      <c r="A22280" s="7">
        <f t="shared" si="1"/>
        <v>19385</v>
      </c>
      <c r="B22280" s="8" t="s">
        <v>19627</v>
      </c>
      <c r="C22280" s="9" t="s">
        <v>1776</v>
      </c>
    </row>
    <row r="22281">
      <c r="A22281" s="7">
        <f t="shared" si="1"/>
        <v>19386</v>
      </c>
      <c r="B22281" s="5" t="s">
        <v>19628</v>
      </c>
      <c r="C22281" s="6" t="s">
        <v>142</v>
      </c>
    </row>
    <row r="22282">
      <c r="A22282" s="7">
        <f t="shared" si="1"/>
        <v>19387</v>
      </c>
      <c r="B22282" s="5" t="s">
        <v>19629</v>
      </c>
      <c r="C22282" s="6" t="s">
        <v>1007</v>
      </c>
    </row>
    <row r="22283">
      <c r="A22283" s="7">
        <f t="shared" si="1"/>
        <v>19387</v>
      </c>
      <c r="B22283" s="5" t="s">
        <v>19629</v>
      </c>
      <c r="C22283" s="6" t="s">
        <v>656</v>
      </c>
    </row>
    <row r="22284">
      <c r="A22284" s="7">
        <f t="shared" si="1"/>
        <v>19388</v>
      </c>
      <c r="B22284" s="5" t="s">
        <v>19630</v>
      </c>
      <c r="C22284" s="6" t="s">
        <v>367</v>
      </c>
    </row>
    <row r="22285">
      <c r="A22285" s="7">
        <f t="shared" si="1"/>
        <v>19389</v>
      </c>
      <c r="B22285" s="8" t="s">
        <v>19631</v>
      </c>
      <c r="C22285" s="6" t="s">
        <v>153</v>
      </c>
    </row>
    <row r="22286">
      <c r="A22286" s="7">
        <f t="shared" si="1"/>
        <v>19389</v>
      </c>
      <c r="B22286" s="8" t="s">
        <v>19631</v>
      </c>
      <c r="C22286" s="9" t="s">
        <v>25</v>
      </c>
    </row>
    <row r="22287">
      <c r="A22287" s="7">
        <f t="shared" si="1"/>
        <v>19390</v>
      </c>
      <c r="B22287" s="8" t="s">
        <v>19632</v>
      </c>
      <c r="C22287" s="9" t="s">
        <v>40</v>
      </c>
    </row>
    <row r="22288">
      <c r="A22288" s="7">
        <f t="shared" si="1"/>
        <v>19390</v>
      </c>
      <c r="B22288" s="8" t="s">
        <v>19632</v>
      </c>
      <c r="C22288" s="9" t="s">
        <v>142</v>
      </c>
    </row>
    <row r="22289">
      <c r="A22289" s="7">
        <f t="shared" si="1"/>
        <v>19391</v>
      </c>
      <c r="B22289" s="8" t="s">
        <v>19633</v>
      </c>
      <c r="C22289" s="6" t="s">
        <v>324</v>
      </c>
    </row>
    <row r="22290">
      <c r="A22290" s="7">
        <f t="shared" si="1"/>
        <v>19392</v>
      </c>
      <c r="B22290" s="8" t="s">
        <v>19634</v>
      </c>
      <c r="C22290" s="9" t="s">
        <v>162</v>
      </c>
    </row>
    <row r="22291">
      <c r="A22291" s="7">
        <f t="shared" si="1"/>
        <v>19393</v>
      </c>
      <c r="B22291" s="8" t="s">
        <v>19635</v>
      </c>
      <c r="C22291" s="9" t="s">
        <v>40</v>
      </c>
    </row>
    <row r="22292">
      <c r="A22292" s="7">
        <f t="shared" si="1"/>
        <v>19394</v>
      </c>
      <c r="B22292" s="5" t="s">
        <v>19636</v>
      </c>
      <c r="C22292" s="6" t="s">
        <v>655</v>
      </c>
    </row>
    <row r="22293">
      <c r="A22293" s="7">
        <f t="shared" si="1"/>
        <v>19395</v>
      </c>
      <c r="B22293" s="8" t="s">
        <v>19637</v>
      </c>
      <c r="C22293" s="9" t="s">
        <v>142</v>
      </c>
    </row>
    <row r="22294">
      <c r="A22294" s="7">
        <f t="shared" si="1"/>
        <v>19396</v>
      </c>
      <c r="B22294" s="8" t="s">
        <v>19638</v>
      </c>
      <c r="C22294" s="9" t="s">
        <v>758</v>
      </c>
    </row>
    <row r="22295">
      <c r="A22295" s="7">
        <f t="shared" si="1"/>
        <v>19397</v>
      </c>
      <c r="B22295" s="5" t="s">
        <v>19639</v>
      </c>
      <c r="C22295" s="6" t="s">
        <v>362</v>
      </c>
    </row>
    <row r="22296">
      <c r="A22296" s="7">
        <f t="shared" si="1"/>
        <v>19398</v>
      </c>
      <c r="B22296" s="5" t="s">
        <v>19640</v>
      </c>
      <c r="C22296" s="6" t="s">
        <v>20</v>
      </c>
    </row>
    <row r="22297">
      <c r="A22297" s="7">
        <f t="shared" si="1"/>
        <v>19399</v>
      </c>
      <c r="B22297" s="8" t="s">
        <v>19641</v>
      </c>
      <c r="C22297" s="9" t="s">
        <v>835</v>
      </c>
    </row>
    <row r="22298">
      <c r="A22298" s="7">
        <f t="shared" si="1"/>
        <v>19400</v>
      </c>
      <c r="B22298" s="8" t="s">
        <v>19642</v>
      </c>
      <c r="C22298" s="6" t="s">
        <v>177</v>
      </c>
    </row>
    <row r="22299">
      <c r="A22299" s="7">
        <f t="shared" si="1"/>
        <v>19400</v>
      </c>
      <c r="B22299" s="8" t="s">
        <v>19642</v>
      </c>
      <c r="C22299" s="6" t="s">
        <v>672</v>
      </c>
    </row>
    <row r="22300">
      <c r="A22300" s="7">
        <f t="shared" si="1"/>
        <v>19401</v>
      </c>
      <c r="B22300" s="8" t="s">
        <v>19643</v>
      </c>
      <c r="C22300" s="9" t="s">
        <v>758</v>
      </c>
    </row>
    <row r="22301">
      <c r="A22301" s="7">
        <f t="shared" si="1"/>
        <v>19402</v>
      </c>
      <c r="B22301" s="8" t="s">
        <v>19644</v>
      </c>
      <c r="C22301" s="9" t="s">
        <v>835</v>
      </c>
    </row>
    <row r="22302">
      <c r="A22302" s="7">
        <f t="shared" si="1"/>
        <v>19402</v>
      </c>
      <c r="B22302" s="8" t="s">
        <v>19644</v>
      </c>
      <c r="C22302" s="9" t="s">
        <v>399</v>
      </c>
    </row>
    <row r="22303">
      <c r="A22303" s="7">
        <f t="shared" si="1"/>
        <v>19403</v>
      </c>
      <c r="B22303" s="8" t="s">
        <v>19645</v>
      </c>
      <c r="C22303" s="9" t="s">
        <v>177</v>
      </c>
    </row>
    <row r="22304">
      <c r="A22304" s="7">
        <f t="shared" si="1"/>
        <v>19404</v>
      </c>
      <c r="B22304" s="8" t="s">
        <v>19646</v>
      </c>
      <c r="C22304" s="9" t="s">
        <v>374</v>
      </c>
    </row>
    <row r="22305">
      <c r="A22305" s="7">
        <f t="shared" si="1"/>
        <v>19405</v>
      </c>
      <c r="B22305" s="8" t="s">
        <v>19647</v>
      </c>
      <c r="C22305" s="9" t="s">
        <v>758</v>
      </c>
    </row>
    <row r="22306">
      <c r="A22306" s="7">
        <f t="shared" si="1"/>
        <v>19406</v>
      </c>
      <c r="B22306" s="5" t="s">
        <v>19648</v>
      </c>
      <c r="C22306" s="6" t="s">
        <v>356</v>
      </c>
    </row>
    <row r="22307">
      <c r="A22307" s="7">
        <f t="shared" si="1"/>
        <v>19407</v>
      </c>
      <c r="B22307" s="5" t="s">
        <v>19649</v>
      </c>
      <c r="C22307" s="6" t="s">
        <v>1856</v>
      </c>
    </row>
    <row r="22308">
      <c r="A22308" s="7">
        <f t="shared" si="1"/>
        <v>19408</v>
      </c>
      <c r="B22308" s="8" t="s">
        <v>19650</v>
      </c>
      <c r="C22308" s="9" t="s">
        <v>650</v>
      </c>
    </row>
    <row r="22309">
      <c r="A22309" s="7">
        <f t="shared" si="1"/>
        <v>19409</v>
      </c>
      <c r="B22309" s="5" t="s">
        <v>19651</v>
      </c>
      <c r="C22309" s="6" t="s">
        <v>1267</v>
      </c>
    </row>
    <row r="22310">
      <c r="A22310" s="7">
        <f t="shared" si="1"/>
        <v>19410</v>
      </c>
      <c r="B22310" s="5" t="s">
        <v>19652</v>
      </c>
      <c r="C22310" s="6" t="s">
        <v>1248</v>
      </c>
    </row>
    <row r="22311">
      <c r="A22311" s="7">
        <f t="shared" si="1"/>
        <v>19411</v>
      </c>
      <c r="B22311" s="5" t="s">
        <v>19653</v>
      </c>
      <c r="C22311" s="6" t="s">
        <v>1248</v>
      </c>
    </row>
    <row r="22312">
      <c r="A22312" s="7">
        <f t="shared" si="1"/>
        <v>19412</v>
      </c>
      <c r="B22312" s="5" t="s">
        <v>19654</v>
      </c>
      <c r="C22312" s="6" t="s">
        <v>1248</v>
      </c>
    </row>
    <row r="22313">
      <c r="A22313" s="7">
        <f t="shared" si="1"/>
        <v>19413</v>
      </c>
      <c r="B22313" s="8" t="s">
        <v>19655</v>
      </c>
      <c r="C22313" s="9" t="s">
        <v>1334</v>
      </c>
    </row>
    <row r="22314">
      <c r="A22314" s="7">
        <f t="shared" si="1"/>
        <v>19414</v>
      </c>
      <c r="B22314" s="5" t="s">
        <v>19656</v>
      </c>
      <c r="C22314" s="6" t="s">
        <v>1279</v>
      </c>
    </row>
    <row r="22315">
      <c r="A22315" s="7">
        <f t="shared" si="1"/>
        <v>19415</v>
      </c>
      <c r="B22315" s="5" t="s">
        <v>19657</v>
      </c>
      <c r="C22315" s="6" t="s">
        <v>785</v>
      </c>
    </row>
    <row r="22316">
      <c r="A22316" s="7">
        <f t="shared" si="1"/>
        <v>19416</v>
      </c>
      <c r="B22316" s="5" t="s">
        <v>19658</v>
      </c>
      <c r="C22316" s="6" t="s">
        <v>393</v>
      </c>
    </row>
    <row r="22317">
      <c r="A22317" s="7">
        <f t="shared" si="1"/>
        <v>19417</v>
      </c>
      <c r="B22317" s="8" t="s">
        <v>19659</v>
      </c>
      <c r="C22317" s="9" t="s">
        <v>46</v>
      </c>
    </row>
    <row r="22318">
      <c r="A22318" s="7">
        <f t="shared" si="1"/>
        <v>19418</v>
      </c>
      <c r="B22318" s="5" t="s">
        <v>19660</v>
      </c>
      <c r="C22318" s="6" t="s">
        <v>1369</v>
      </c>
    </row>
    <row r="22319">
      <c r="A22319" s="7">
        <f t="shared" si="1"/>
        <v>19419</v>
      </c>
      <c r="B22319" s="5" t="s">
        <v>19661</v>
      </c>
      <c r="C22319" s="6" t="s">
        <v>80</v>
      </c>
    </row>
    <row r="22320">
      <c r="A22320" s="7">
        <f t="shared" si="1"/>
        <v>19420</v>
      </c>
      <c r="B22320" s="5" t="s">
        <v>19662</v>
      </c>
      <c r="C22320" s="6" t="s">
        <v>356</v>
      </c>
    </row>
    <row r="22321">
      <c r="A22321" s="7">
        <f t="shared" si="1"/>
        <v>19421</v>
      </c>
      <c r="B22321" s="8" t="s">
        <v>19663</v>
      </c>
      <c r="C22321" s="9" t="s">
        <v>416</v>
      </c>
    </row>
    <row r="22322">
      <c r="A22322" s="7">
        <f t="shared" si="1"/>
        <v>19422</v>
      </c>
      <c r="B22322" s="8" t="s">
        <v>19664</v>
      </c>
      <c r="C22322" s="9" t="s">
        <v>280</v>
      </c>
    </row>
    <row r="22323">
      <c r="A22323" s="7">
        <f t="shared" si="1"/>
        <v>19423</v>
      </c>
      <c r="B22323" s="5" t="s">
        <v>19665</v>
      </c>
      <c r="C22323" s="6" t="s">
        <v>80</v>
      </c>
    </row>
    <row r="22324">
      <c r="A22324" s="7">
        <f t="shared" si="1"/>
        <v>19424</v>
      </c>
      <c r="B22324" s="8" t="s">
        <v>19666</v>
      </c>
      <c r="C22324" s="9" t="s">
        <v>60</v>
      </c>
    </row>
    <row r="22325">
      <c r="A22325" s="7">
        <f t="shared" si="1"/>
        <v>19425</v>
      </c>
      <c r="B22325" s="8" t="s">
        <v>19667</v>
      </c>
      <c r="C22325" s="9" t="s">
        <v>60</v>
      </c>
    </row>
    <row r="22326">
      <c r="A22326" s="7">
        <f t="shared" si="1"/>
        <v>19425</v>
      </c>
      <c r="B22326" s="8" t="s">
        <v>19667</v>
      </c>
      <c r="C22326" s="9" t="s">
        <v>40</v>
      </c>
    </row>
    <row r="22327">
      <c r="A22327" s="7">
        <f t="shared" si="1"/>
        <v>19426</v>
      </c>
      <c r="B22327" s="8" t="s">
        <v>19668</v>
      </c>
      <c r="C22327" s="9" t="s">
        <v>60</v>
      </c>
    </row>
    <row r="22328">
      <c r="A22328" s="7">
        <f t="shared" si="1"/>
        <v>19426</v>
      </c>
      <c r="B22328" s="8" t="s">
        <v>19668</v>
      </c>
      <c r="C22328" s="9" t="s">
        <v>162</v>
      </c>
    </row>
    <row r="22329">
      <c r="A22329" s="7">
        <f t="shared" si="1"/>
        <v>19427</v>
      </c>
      <c r="B22329" s="8" t="s">
        <v>19669</v>
      </c>
      <c r="C22329" s="9" t="s">
        <v>530</v>
      </c>
    </row>
    <row r="22330">
      <c r="A22330" s="7">
        <f t="shared" si="1"/>
        <v>19428</v>
      </c>
      <c r="B22330" s="8" t="s">
        <v>19670</v>
      </c>
      <c r="C22330" s="9" t="s">
        <v>24</v>
      </c>
    </row>
    <row r="22331">
      <c r="A22331" s="7">
        <f t="shared" si="1"/>
        <v>19429</v>
      </c>
      <c r="B22331" s="8" t="s">
        <v>19671</v>
      </c>
      <c r="C22331" s="9" t="s">
        <v>60</v>
      </c>
    </row>
    <row r="22332">
      <c r="A22332" s="7">
        <f t="shared" si="1"/>
        <v>19429</v>
      </c>
      <c r="B22332" s="8" t="s">
        <v>19671</v>
      </c>
      <c r="C22332" s="9" t="s">
        <v>162</v>
      </c>
    </row>
    <row r="22333">
      <c r="A22333" s="7">
        <f t="shared" si="1"/>
        <v>19430</v>
      </c>
      <c r="B22333" s="5" t="s">
        <v>19672</v>
      </c>
      <c r="C22333" s="6" t="s">
        <v>1267</v>
      </c>
    </row>
    <row r="22334">
      <c r="A22334" s="7">
        <f t="shared" si="1"/>
        <v>19431</v>
      </c>
      <c r="B22334" s="8" t="s">
        <v>19673</v>
      </c>
      <c r="C22334" s="9" t="s">
        <v>60</v>
      </c>
    </row>
    <row r="22335">
      <c r="A22335" s="7">
        <f t="shared" si="1"/>
        <v>19431</v>
      </c>
      <c r="B22335" s="8" t="s">
        <v>19673</v>
      </c>
      <c r="C22335" s="9" t="s">
        <v>162</v>
      </c>
    </row>
    <row r="22336">
      <c r="A22336" s="7">
        <f t="shared" si="1"/>
        <v>19431</v>
      </c>
      <c r="B22336" s="8" t="s">
        <v>19673</v>
      </c>
      <c r="C22336" s="9" t="s">
        <v>142</v>
      </c>
    </row>
    <row r="22337">
      <c r="A22337" s="7">
        <f t="shared" si="1"/>
        <v>19432</v>
      </c>
      <c r="B22337" s="8" t="s">
        <v>19674</v>
      </c>
      <c r="C22337" s="9" t="s">
        <v>142</v>
      </c>
    </row>
    <row r="22338">
      <c r="A22338" s="7">
        <f t="shared" si="1"/>
        <v>19432</v>
      </c>
      <c r="B22338" s="8" t="s">
        <v>19674</v>
      </c>
      <c r="C22338" s="9" t="s">
        <v>162</v>
      </c>
    </row>
    <row r="22339">
      <c r="A22339" s="7">
        <f t="shared" si="1"/>
        <v>19433</v>
      </c>
      <c r="B22339" s="8" t="s">
        <v>19675</v>
      </c>
      <c r="C22339" s="9" t="s">
        <v>416</v>
      </c>
    </row>
    <row r="22340">
      <c r="A22340" s="7">
        <f t="shared" si="1"/>
        <v>19434</v>
      </c>
      <c r="B22340" s="5" t="s">
        <v>19676</v>
      </c>
      <c r="C22340" s="6" t="s">
        <v>74</v>
      </c>
    </row>
    <row r="22341">
      <c r="A22341" s="7">
        <f t="shared" si="1"/>
        <v>19435</v>
      </c>
      <c r="B22341" s="5" t="s">
        <v>19677</v>
      </c>
      <c r="C22341" s="6" t="s">
        <v>1856</v>
      </c>
    </row>
    <row r="22342">
      <c r="A22342" s="7">
        <f t="shared" si="1"/>
        <v>19436</v>
      </c>
      <c r="B22342" s="8" t="s">
        <v>19678</v>
      </c>
      <c r="C22342" s="9" t="s">
        <v>177</v>
      </c>
    </row>
    <row r="22343">
      <c r="A22343" s="7">
        <f t="shared" si="1"/>
        <v>19437</v>
      </c>
      <c r="B22343" s="5" t="s">
        <v>19679</v>
      </c>
      <c r="C22343" s="6" t="s">
        <v>1394</v>
      </c>
    </row>
    <row r="22344">
      <c r="A22344" s="7">
        <f t="shared" si="1"/>
        <v>19438</v>
      </c>
      <c r="B22344" s="8" t="s">
        <v>19680</v>
      </c>
      <c r="C22344" s="9" t="s">
        <v>46</v>
      </c>
    </row>
    <row r="22345">
      <c r="A22345" s="7">
        <f t="shared" si="1"/>
        <v>19439</v>
      </c>
      <c r="B22345" s="8" t="s">
        <v>19681</v>
      </c>
      <c r="C22345" s="9" t="s">
        <v>22</v>
      </c>
    </row>
    <row r="22346">
      <c r="A22346" s="7">
        <f t="shared" si="1"/>
        <v>19439</v>
      </c>
      <c r="B22346" s="8" t="s">
        <v>19681</v>
      </c>
      <c r="C22346" s="9" t="s">
        <v>25</v>
      </c>
    </row>
    <row r="22347">
      <c r="A22347" s="7">
        <f t="shared" si="1"/>
        <v>19439</v>
      </c>
      <c r="B22347" s="8" t="s">
        <v>19681</v>
      </c>
      <c r="C22347" s="9" t="s">
        <v>24</v>
      </c>
    </row>
    <row r="22348">
      <c r="A22348" s="7">
        <f t="shared" si="1"/>
        <v>19440</v>
      </c>
      <c r="B22348" s="5" t="s">
        <v>19682</v>
      </c>
      <c r="C22348" s="6" t="s">
        <v>356</v>
      </c>
    </row>
    <row r="22349">
      <c r="A22349" s="7">
        <f t="shared" si="1"/>
        <v>19441</v>
      </c>
      <c r="B22349" s="8" t="s">
        <v>19683</v>
      </c>
      <c r="C22349" s="9" t="s">
        <v>24</v>
      </c>
    </row>
    <row r="22350">
      <c r="A22350" s="7">
        <f t="shared" si="1"/>
        <v>19442</v>
      </c>
      <c r="B22350" s="5" t="s">
        <v>19684</v>
      </c>
      <c r="C22350" s="6" t="s">
        <v>356</v>
      </c>
    </row>
    <row r="22351">
      <c r="A22351" s="7">
        <f t="shared" si="1"/>
        <v>19443</v>
      </c>
      <c r="B22351" s="5" t="s">
        <v>19685</v>
      </c>
      <c r="C22351" s="6" t="s">
        <v>1324</v>
      </c>
    </row>
    <row r="22352">
      <c r="A22352" s="7">
        <f t="shared" si="1"/>
        <v>19444</v>
      </c>
      <c r="B22352" s="5" t="s">
        <v>19686</v>
      </c>
      <c r="C22352" s="6" t="s">
        <v>1279</v>
      </c>
    </row>
    <row r="22353">
      <c r="A22353" s="7">
        <f t="shared" si="1"/>
        <v>19445</v>
      </c>
      <c r="B22353" s="5" t="s">
        <v>19687</v>
      </c>
      <c r="C22353" s="6" t="s">
        <v>1279</v>
      </c>
    </row>
    <row r="22354">
      <c r="A22354" s="7">
        <f t="shared" si="1"/>
        <v>19446</v>
      </c>
      <c r="B22354" s="5" t="s">
        <v>19688</v>
      </c>
      <c r="C22354" s="6" t="s">
        <v>1394</v>
      </c>
    </row>
    <row r="22355">
      <c r="A22355" s="7">
        <f t="shared" si="1"/>
        <v>19447</v>
      </c>
      <c r="B22355" s="5" t="s">
        <v>19689</v>
      </c>
      <c r="C22355" s="6" t="s">
        <v>1394</v>
      </c>
    </row>
    <row r="22356">
      <c r="A22356" s="7">
        <f t="shared" si="1"/>
        <v>19448</v>
      </c>
      <c r="B22356" s="8" t="s">
        <v>19690</v>
      </c>
      <c r="C22356" s="9" t="s">
        <v>60</v>
      </c>
    </row>
    <row r="22357">
      <c r="A22357" s="7">
        <f t="shared" si="1"/>
        <v>19448</v>
      </c>
      <c r="B22357" s="8" t="s">
        <v>19690</v>
      </c>
      <c r="C22357" s="9" t="s">
        <v>162</v>
      </c>
    </row>
    <row r="22358">
      <c r="A22358" s="7">
        <f t="shared" si="1"/>
        <v>19448</v>
      </c>
      <c r="B22358" s="8" t="s">
        <v>19690</v>
      </c>
      <c r="C22358" s="9" t="s">
        <v>22</v>
      </c>
    </row>
    <row r="22359">
      <c r="A22359" s="7">
        <f t="shared" si="1"/>
        <v>19448</v>
      </c>
      <c r="B22359" s="8" t="s">
        <v>19690</v>
      </c>
      <c r="C22359" s="9" t="s">
        <v>24</v>
      </c>
    </row>
    <row r="22360">
      <c r="A22360" s="7">
        <f t="shared" si="1"/>
        <v>19449</v>
      </c>
      <c r="B22360" s="5" t="s">
        <v>19691</v>
      </c>
      <c r="C22360" s="6" t="s">
        <v>610</v>
      </c>
    </row>
    <row r="22361">
      <c r="A22361" s="7">
        <f t="shared" si="1"/>
        <v>19450</v>
      </c>
      <c r="B22361" s="5" t="s">
        <v>19692</v>
      </c>
      <c r="C22361" s="6" t="s">
        <v>1585</v>
      </c>
    </row>
    <row r="22362">
      <c r="A22362" s="7">
        <f t="shared" si="1"/>
        <v>19451</v>
      </c>
      <c r="B22362" s="5" t="s">
        <v>19693</v>
      </c>
      <c r="C22362" s="6" t="s">
        <v>1585</v>
      </c>
    </row>
    <row r="22363">
      <c r="A22363" s="7">
        <f t="shared" si="1"/>
        <v>19452</v>
      </c>
      <c r="B22363" s="5" t="s">
        <v>19694</v>
      </c>
      <c r="C22363" s="6" t="s">
        <v>610</v>
      </c>
    </row>
    <row r="22364">
      <c r="A22364" s="7">
        <f t="shared" si="1"/>
        <v>19453</v>
      </c>
      <c r="B22364" s="5" t="s">
        <v>19695</v>
      </c>
      <c r="C22364" s="6" t="s">
        <v>4</v>
      </c>
    </row>
    <row r="22365">
      <c r="A22365" s="7">
        <f t="shared" si="1"/>
        <v>19454</v>
      </c>
      <c r="B22365" s="5" t="s">
        <v>19696</v>
      </c>
      <c r="C22365" s="6" t="s">
        <v>356</v>
      </c>
    </row>
    <row r="22366">
      <c r="A22366" s="7">
        <f t="shared" si="1"/>
        <v>19455</v>
      </c>
      <c r="B22366" s="5" t="s">
        <v>19697</v>
      </c>
      <c r="C22366" s="6" t="s">
        <v>1585</v>
      </c>
    </row>
    <row r="22367">
      <c r="A22367" s="7">
        <f t="shared" si="1"/>
        <v>19456</v>
      </c>
      <c r="B22367" s="5" t="s">
        <v>19698</v>
      </c>
      <c r="C22367" s="6" t="s">
        <v>356</v>
      </c>
    </row>
    <row r="22368">
      <c r="A22368" s="7">
        <f t="shared" si="1"/>
        <v>19457</v>
      </c>
      <c r="B22368" s="8" t="s">
        <v>19699</v>
      </c>
      <c r="C22368" s="9" t="s">
        <v>650</v>
      </c>
    </row>
    <row r="22369">
      <c r="A22369" s="7">
        <f t="shared" si="1"/>
        <v>19458</v>
      </c>
      <c r="B22369" s="5" t="s">
        <v>19700</v>
      </c>
      <c r="C22369" s="6" t="s">
        <v>356</v>
      </c>
    </row>
    <row r="22370">
      <c r="A22370" s="7">
        <f t="shared" si="1"/>
        <v>19459</v>
      </c>
      <c r="B22370" s="5" t="s">
        <v>19701</v>
      </c>
      <c r="C22370" s="6" t="s">
        <v>356</v>
      </c>
    </row>
    <row r="22371">
      <c r="A22371" s="7">
        <f t="shared" si="1"/>
        <v>19460</v>
      </c>
      <c r="B22371" s="8" t="s">
        <v>19702</v>
      </c>
      <c r="C22371" s="9" t="s">
        <v>24</v>
      </c>
    </row>
    <row r="22372">
      <c r="A22372" s="7">
        <f t="shared" si="1"/>
        <v>19461</v>
      </c>
      <c r="B22372" s="8" t="s">
        <v>19703</v>
      </c>
      <c r="C22372" s="9" t="s">
        <v>60</v>
      </c>
    </row>
    <row r="22373">
      <c r="A22373" s="7">
        <f t="shared" si="1"/>
        <v>19461</v>
      </c>
      <c r="B22373" s="8" t="s">
        <v>19703</v>
      </c>
      <c r="C22373" s="9" t="s">
        <v>162</v>
      </c>
    </row>
    <row r="22374">
      <c r="A22374" s="7">
        <f t="shared" si="1"/>
        <v>19461</v>
      </c>
      <c r="B22374" s="8" t="s">
        <v>19703</v>
      </c>
      <c r="C22374" s="9" t="s">
        <v>24</v>
      </c>
    </row>
    <row r="22375">
      <c r="A22375" s="7">
        <f t="shared" si="1"/>
        <v>19461</v>
      </c>
      <c r="B22375" s="8" t="s">
        <v>19703</v>
      </c>
      <c r="C22375" s="9" t="s">
        <v>25</v>
      </c>
    </row>
    <row r="22376">
      <c r="A22376" s="7">
        <f t="shared" si="1"/>
        <v>19461</v>
      </c>
      <c r="B22376" s="8" t="s">
        <v>19703</v>
      </c>
      <c r="C22376" s="9" t="s">
        <v>142</v>
      </c>
    </row>
    <row r="22377">
      <c r="A22377" s="7">
        <f t="shared" si="1"/>
        <v>19462</v>
      </c>
      <c r="B22377" s="8" t="s">
        <v>19704</v>
      </c>
      <c r="C22377" s="9" t="s">
        <v>60</v>
      </c>
    </row>
    <row r="22378">
      <c r="A22378" s="7">
        <f t="shared" si="1"/>
        <v>19462</v>
      </c>
      <c r="B22378" s="8" t="s">
        <v>19704</v>
      </c>
      <c r="C22378" s="9" t="s">
        <v>162</v>
      </c>
    </row>
    <row r="22379">
      <c r="A22379" s="7">
        <f t="shared" si="1"/>
        <v>19463</v>
      </c>
      <c r="B22379" s="8" t="s">
        <v>19705</v>
      </c>
      <c r="C22379" s="6" t="s">
        <v>150</v>
      </c>
    </row>
    <row r="22380">
      <c r="A22380" s="7">
        <f t="shared" si="1"/>
        <v>19463</v>
      </c>
      <c r="B22380" s="8" t="s">
        <v>19705</v>
      </c>
      <c r="C22380" s="9" t="s">
        <v>60</v>
      </c>
    </row>
    <row r="22381">
      <c r="A22381" s="7">
        <f t="shared" si="1"/>
        <v>19464</v>
      </c>
      <c r="B22381" s="5" t="s">
        <v>19706</v>
      </c>
      <c r="C22381" s="6" t="s">
        <v>356</v>
      </c>
    </row>
    <row r="22382">
      <c r="A22382" s="7">
        <f t="shared" si="1"/>
        <v>19465</v>
      </c>
      <c r="B22382" s="5" t="s">
        <v>19707</v>
      </c>
      <c r="C22382" s="6" t="s">
        <v>1290</v>
      </c>
    </row>
    <row r="22383">
      <c r="A22383" s="7">
        <f t="shared" si="1"/>
        <v>19465</v>
      </c>
      <c r="B22383" s="5" t="s">
        <v>19707</v>
      </c>
      <c r="C22383" s="6" t="s">
        <v>1620</v>
      </c>
    </row>
    <row r="22384">
      <c r="A22384" s="7">
        <f t="shared" si="1"/>
        <v>19466</v>
      </c>
      <c r="B22384" s="5" t="s">
        <v>19708</v>
      </c>
      <c r="C22384" s="6" t="s">
        <v>356</v>
      </c>
    </row>
    <row r="22385">
      <c r="A22385" s="7">
        <f t="shared" si="1"/>
        <v>19467</v>
      </c>
      <c r="B22385" s="5" t="s">
        <v>19709</v>
      </c>
      <c r="C22385" s="6" t="s">
        <v>356</v>
      </c>
    </row>
    <row r="22386">
      <c r="A22386" s="7">
        <f t="shared" si="1"/>
        <v>19468</v>
      </c>
      <c r="B22386" s="5" t="s">
        <v>19710</v>
      </c>
      <c r="C22386" s="6" t="s">
        <v>405</v>
      </c>
    </row>
    <row r="22387">
      <c r="A22387" s="7">
        <f t="shared" si="1"/>
        <v>19469</v>
      </c>
      <c r="B22387" s="8" t="s">
        <v>19711</v>
      </c>
      <c r="C22387" s="9" t="s">
        <v>24</v>
      </c>
    </row>
    <row r="22388">
      <c r="A22388" s="7">
        <f t="shared" si="1"/>
        <v>19470</v>
      </c>
      <c r="B22388" s="5" t="s">
        <v>19712</v>
      </c>
      <c r="C22388" s="6" t="s">
        <v>356</v>
      </c>
    </row>
    <row r="22389">
      <c r="A22389" s="7">
        <f t="shared" si="1"/>
        <v>19471</v>
      </c>
      <c r="B22389" s="5" t="s">
        <v>19713</v>
      </c>
      <c r="C22389" s="6" t="s">
        <v>610</v>
      </c>
    </row>
    <row r="22390">
      <c r="A22390" s="7">
        <f t="shared" si="1"/>
        <v>19472</v>
      </c>
      <c r="B22390" s="5" t="s">
        <v>19714</v>
      </c>
      <c r="C22390" s="6" t="s">
        <v>785</v>
      </c>
    </row>
    <row r="22391">
      <c r="A22391" s="7">
        <f t="shared" si="1"/>
        <v>19473</v>
      </c>
      <c r="B22391" s="8" t="s">
        <v>19715</v>
      </c>
      <c r="C22391" s="9" t="s">
        <v>650</v>
      </c>
    </row>
    <row r="22392">
      <c r="A22392" s="7">
        <f t="shared" si="1"/>
        <v>19474</v>
      </c>
      <c r="B22392" s="5" t="s">
        <v>19716</v>
      </c>
      <c r="C22392" s="6" t="s">
        <v>785</v>
      </c>
    </row>
    <row r="22393">
      <c r="A22393" s="7">
        <f t="shared" si="1"/>
        <v>19474</v>
      </c>
      <c r="B22393" s="5" t="s">
        <v>19716</v>
      </c>
      <c r="C22393" s="6" t="s">
        <v>603</v>
      </c>
    </row>
    <row r="22394">
      <c r="A22394" s="7">
        <f t="shared" si="1"/>
        <v>19475</v>
      </c>
      <c r="B22394" s="8" t="s">
        <v>19717</v>
      </c>
      <c r="C22394" s="9" t="s">
        <v>530</v>
      </c>
    </row>
    <row r="22395">
      <c r="A22395" s="7">
        <f t="shared" si="1"/>
        <v>19476</v>
      </c>
      <c r="B22395" s="5" t="s">
        <v>19718</v>
      </c>
      <c r="C22395" s="6" t="s">
        <v>731</v>
      </c>
    </row>
    <row r="22396">
      <c r="A22396" s="7">
        <f t="shared" si="1"/>
        <v>19477</v>
      </c>
      <c r="B22396" s="8" t="s">
        <v>19719</v>
      </c>
      <c r="C22396" s="9" t="s">
        <v>24</v>
      </c>
    </row>
    <row r="22397">
      <c r="A22397" s="7">
        <f t="shared" si="1"/>
        <v>19478</v>
      </c>
      <c r="B22397" s="5" t="s">
        <v>19720</v>
      </c>
      <c r="C22397" s="6" t="s">
        <v>1360</v>
      </c>
    </row>
    <row r="22398">
      <c r="A22398" s="7">
        <f t="shared" si="1"/>
        <v>19479</v>
      </c>
      <c r="B22398" s="5" t="s">
        <v>19721</v>
      </c>
      <c r="C22398" s="6" t="s">
        <v>109</v>
      </c>
    </row>
    <row r="22399">
      <c r="A22399" s="7">
        <f t="shared" si="1"/>
        <v>19480</v>
      </c>
      <c r="B22399" s="5" t="s">
        <v>19722</v>
      </c>
      <c r="C22399" s="6" t="s">
        <v>109</v>
      </c>
    </row>
    <row r="22400">
      <c r="A22400" s="7">
        <f t="shared" si="1"/>
        <v>19480</v>
      </c>
      <c r="B22400" s="5" t="s">
        <v>19722</v>
      </c>
      <c r="C22400" s="6" t="s">
        <v>25</v>
      </c>
    </row>
    <row r="22401">
      <c r="A22401" s="7">
        <f t="shared" si="1"/>
        <v>19481</v>
      </c>
      <c r="B22401" s="8" t="s">
        <v>19723</v>
      </c>
      <c r="C22401" s="9" t="s">
        <v>24</v>
      </c>
    </row>
    <row r="22402">
      <c r="A22402" s="7">
        <f t="shared" si="1"/>
        <v>19481</v>
      </c>
      <c r="B22402" s="8" t="s">
        <v>19723</v>
      </c>
      <c r="C22402" s="9" t="s">
        <v>25</v>
      </c>
    </row>
    <row r="22403">
      <c r="A22403" s="7">
        <f t="shared" si="1"/>
        <v>19482</v>
      </c>
      <c r="B22403" s="5" t="s">
        <v>19724</v>
      </c>
      <c r="C22403" s="6" t="s">
        <v>1267</v>
      </c>
    </row>
    <row r="22404">
      <c r="A22404" s="7">
        <f t="shared" si="1"/>
        <v>19483</v>
      </c>
      <c r="B22404" s="5" t="s">
        <v>19725</v>
      </c>
      <c r="C22404" s="6" t="s">
        <v>603</v>
      </c>
    </row>
    <row r="22405">
      <c r="A22405" s="7">
        <f t="shared" si="1"/>
        <v>19484</v>
      </c>
      <c r="B22405" s="5" t="s">
        <v>19726</v>
      </c>
      <c r="C22405" s="6" t="s">
        <v>1620</v>
      </c>
    </row>
    <row r="22406">
      <c r="A22406" s="7">
        <f t="shared" si="1"/>
        <v>19485</v>
      </c>
      <c r="B22406" s="5" t="s">
        <v>19727</v>
      </c>
      <c r="C22406" s="6" t="s">
        <v>1394</v>
      </c>
    </row>
    <row r="22407">
      <c r="A22407" s="7">
        <f t="shared" si="1"/>
        <v>19486</v>
      </c>
      <c r="B22407" s="5" t="s">
        <v>19728</v>
      </c>
      <c r="C22407" s="6" t="s">
        <v>4</v>
      </c>
    </row>
    <row r="22408">
      <c r="A22408" s="7">
        <f t="shared" si="1"/>
        <v>19487</v>
      </c>
      <c r="B22408" s="5" t="s">
        <v>19729</v>
      </c>
      <c r="C22408" s="6" t="s">
        <v>1394</v>
      </c>
    </row>
    <row r="22409">
      <c r="A22409" s="7">
        <f t="shared" si="1"/>
        <v>19488</v>
      </c>
      <c r="B22409" s="8" t="s">
        <v>19730</v>
      </c>
      <c r="C22409" s="9" t="s">
        <v>733</v>
      </c>
    </row>
    <row r="22410">
      <c r="A22410" s="7">
        <f t="shared" si="1"/>
        <v>19489</v>
      </c>
      <c r="B22410" s="5" t="s">
        <v>19731</v>
      </c>
      <c r="C22410" s="6" t="s">
        <v>603</v>
      </c>
    </row>
    <row r="22411">
      <c r="A22411" s="7">
        <f t="shared" si="1"/>
        <v>19490</v>
      </c>
      <c r="B22411" s="8" t="s">
        <v>19732</v>
      </c>
      <c r="C22411" s="9" t="s">
        <v>76</v>
      </c>
    </row>
    <row r="22412">
      <c r="A22412" s="7">
        <f t="shared" si="1"/>
        <v>19491</v>
      </c>
      <c r="B22412" s="5" t="s">
        <v>19733</v>
      </c>
      <c r="C22412" s="6" t="s">
        <v>80</v>
      </c>
    </row>
    <row r="22413">
      <c r="A22413" s="7">
        <f t="shared" si="1"/>
        <v>19492</v>
      </c>
      <c r="B22413" s="5" t="s">
        <v>19734</v>
      </c>
      <c r="C22413" s="6" t="s">
        <v>80</v>
      </c>
    </row>
    <row r="22414">
      <c r="A22414" s="7">
        <f t="shared" si="1"/>
        <v>19493</v>
      </c>
      <c r="B22414" s="5" t="s">
        <v>19735</v>
      </c>
      <c r="C22414" s="6" t="s">
        <v>80</v>
      </c>
    </row>
    <row r="22415">
      <c r="A22415" s="7">
        <f t="shared" si="1"/>
        <v>19494</v>
      </c>
      <c r="B22415" s="5" t="s">
        <v>19736</v>
      </c>
      <c r="C22415" s="6" t="s">
        <v>80</v>
      </c>
    </row>
    <row r="22416">
      <c r="A22416" s="7">
        <f t="shared" si="1"/>
        <v>19495</v>
      </c>
      <c r="B22416" s="8" t="s">
        <v>19737</v>
      </c>
      <c r="C22416" s="9" t="s">
        <v>733</v>
      </c>
    </row>
    <row r="22417">
      <c r="A22417" s="7">
        <f t="shared" si="1"/>
        <v>19496</v>
      </c>
      <c r="B22417" s="5" t="s">
        <v>19738</v>
      </c>
      <c r="C22417" s="6" t="s">
        <v>610</v>
      </c>
    </row>
    <row r="22418">
      <c r="A22418" s="7">
        <f t="shared" si="1"/>
        <v>19497</v>
      </c>
      <c r="B22418" s="8" t="s">
        <v>19739</v>
      </c>
      <c r="C22418" s="9" t="s">
        <v>121</v>
      </c>
    </row>
    <row r="22419">
      <c r="A22419" s="7">
        <f t="shared" si="1"/>
        <v>19497</v>
      </c>
      <c r="B22419" s="8" t="s">
        <v>19739</v>
      </c>
      <c r="C22419" s="9" t="s">
        <v>117</v>
      </c>
    </row>
    <row r="22420">
      <c r="A22420" s="7">
        <f t="shared" si="1"/>
        <v>19498</v>
      </c>
      <c r="B22420" s="5" t="s">
        <v>19740</v>
      </c>
      <c r="C22420" s="6" t="s">
        <v>758</v>
      </c>
    </row>
    <row r="22421">
      <c r="A22421" s="7">
        <f t="shared" si="1"/>
        <v>19499</v>
      </c>
      <c r="B22421" s="5" t="s">
        <v>19741</v>
      </c>
      <c r="C22421" s="6" t="s">
        <v>1279</v>
      </c>
    </row>
    <row r="22422">
      <c r="A22422" s="7">
        <f t="shared" si="1"/>
        <v>19500</v>
      </c>
      <c r="B22422" s="5" t="s">
        <v>19742</v>
      </c>
      <c r="C22422" s="6" t="s">
        <v>1342</v>
      </c>
    </row>
    <row r="22423">
      <c r="A22423" s="7">
        <f t="shared" si="1"/>
        <v>19501</v>
      </c>
      <c r="B22423" s="5" t="s">
        <v>19743</v>
      </c>
      <c r="C22423" s="6" t="s">
        <v>467</v>
      </c>
    </row>
    <row r="22424">
      <c r="A22424" s="7">
        <f t="shared" si="1"/>
        <v>19502</v>
      </c>
      <c r="B22424" s="5" t="s">
        <v>19744</v>
      </c>
      <c r="C22424" s="6" t="s">
        <v>989</v>
      </c>
    </row>
    <row r="22425">
      <c r="A22425" s="7">
        <f t="shared" si="1"/>
        <v>19503</v>
      </c>
      <c r="B22425" s="5" t="s">
        <v>19745</v>
      </c>
      <c r="C22425" s="6" t="s">
        <v>1620</v>
      </c>
    </row>
    <row r="22426">
      <c r="A22426" s="7">
        <f t="shared" si="1"/>
        <v>19504</v>
      </c>
      <c r="B22426" s="5" t="s">
        <v>19746</v>
      </c>
      <c r="C22426" s="6" t="s">
        <v>48</v>
      </c>
    </row>
    <row r="22427">
      <c r="A22427" s="7">
        <f t="shared" si="1"/>
        <v>19505</v>
      </c>
      <c r="B22427" s="8" t="s">
        <v>19747</v>
      </c>
      <c r="C22427" s="9" t="s">
        <v>547</v>
      </c>
    </row>
    <row r="22428">
      <c r="A22428" s="7">
        <f t="shared" si="1"/>
        <v>19506</v>
      </c>
      <c r="B22428" s="5" t="s">
        <v>19748</v>
      </c>
      <c r="C22428" s="6" t="s">
        <v>989</v>
      </c>
    </row>
    <row r="22429">
      <c r="A22429" s="7">
        <f t="shared" si="1"/>
        <v>19507</v>
      </c>
      <c r="B22429" s="8" t="s">
        <v>19749</v>
      </c>
      <c r="C22429" s="9" t="s">
        <v>547</v>
      </c>
    </row>
    <row r="22430">
      <c r="A22430" s="7">
        <f t="shared" si="1"/>
        <v>19508</v>
      </c>
      <c r="B22430" s="5" t="s">
        <v>19750</v>
      </c>
      <c r="C22430" s="6" t="s">
        <v>1342</v>
      </c>
    </row>
    <row r="22431">
      <c r="A22431" s="7">
        <f t="shared" si="1"/>
        <v>19509</v>
      </c>
      <c r="B22431" s="5" t="s">
        <v>19751</v>
      </c>
      <c r="C22431" s="6" t="s">
        <v>1856</v>
      </c>
    </row>
    <row r="22432">
      <c r="A22432" s="7">
        <f t="shared" si="1"/>
        <v>19510</v>
      </c>
      <c r="B22432" s="5" t="s">
        <v>19752</v>
      </c>
      <c r="C22432" s="6" t="s">
        <v>591</v>
      </c>
    </row>
    <row r="22433">
      <c r="A22433" s="7">
        <f t="shared" si="1"/>
        <v>19511</v>
      </c>
      <c r="B22433" s="5" t="s">
        <v>19753</v>
      </c>
      <c r="C22433" s="6" t="s">
        <v>1378</v>
      </c>
    </row>
    <row r="22434">
      <c r="A22434" s="7">
        <f t="shared" si="1"/>
        <v>19512</v>
      </c>
      <c r="B22434" s="5" t="s">
        <v>19754</v>
      </c>
      <c r="C22434" s="6" t="s">
        <v>1378</v>
      </c>
    </row>
    <row r="22435">
      <c r="A22435" s="7">
        <f t="shared" si="1"/>
        <v>19513</v>
      </c>
      <c r="B22435" s="5" t="s">
        <v>19755</v>
      </c>
      <c r="C22435" s="6" t="s">
        <v>1378</v>
      </c>
    </row>
    <row r="22436">
      <c r="A22436" s="7">
        <f t="shared" si="1"/>
        <v>19514</v>
      </c>
      <c r="B22436" s="5" t="s">
        <v>19756</v>
      </c>
      <c r="C22436" s="6" t="s">
        <v>74</v>
      </c>
    </row>
    <row r="22437">
      <c r="A22437" s="7">
        <f t="shared" si="1"/>
        <v>19515</v>
      </c>
      <c r="B22437" s="8" t="s">
        <v>19757</v>
      </c>
      <c r="C22437" s="9" t="s">
        <v>46</v>
      </c>
    </row>
    <row r="22438">
      <c r="A22438" s="7">
        <f t="shared" si="1"/>
        <v>19516</v>
      </c>
      <c r="B22438" s="8" t="s">
        <v>19758</v>
      </c>
      <c r="C22438" s="9" t="s">
        <v>1334</v>
      </c>
    </row>
    <row r="22439">
      <c r="A22439" s="7">
        <f t="shared" si="1"/>
        <v>19517</v>
      </c>
      <c r="B22439" s="8" t="s">
        <v>19759</v>
      </c>
      <c r="C22439" s="9" t="s">
        <v>1334</v>
      </c>
    </row>
    <row r="22440">
      <c r="A22440" s="7">
        <f t="shared" si="1"/>
        <v>19518</v>
      </c>
      <c r="B22440" s="5" t="s">
        <v>19760</v>
      </c>
      <c r="C22440" s="6" t="s">
        <v>1334</v>
      </c>
    </row>
    <row r="22441">
      <c r="A22441" s="7">
        <f t="shared" si="1"/>
        <v>19519</v>
      </c>
      <c r="B22441" s="8" t="s">
        <v>19761</v>
      </c>
      <c r="C22441" s="9" t="s">
        <v>280</v>
      </c>
    </row>
    <row r="22442">
      <c r="A22442" s="7">
        <f t="shared" si="1"/>
        <v>19520</v>
      </c>
      <c r="B22442" s="8" t="s">
        <v>19762</v>
      </c>
      <c r="C22442" s="9" t="s">
        <v>42</v>
      </c>
    </row>
    <row r="22443">
      <c r="A22443" s="7">
        <f t="shared" si="1"/>
        <v>19521</v>
      </c>
      <c r="B22443" s="5" t="s">
        <v>19763</v>
      </c>
      <c r="C22443" s="6" t="s">
        <v>1260</v>
      </c>
    </row>
    <row r="22444">
      <c r="A22444" s="7">
        <f t="shared" si="1"/>
        <v>19522</v>
      </c>
      <c r="B22444" s="8" t="s">
        <v>19764</v>
      </c>
      <c r="C22444" s="9" t="s">
        <v>46</v>
      </c>
    </row>
    <row r="22445">
      <c r="A22445" s="7">
        <f t="shared" si="1"/>
        <v>19523</v>
      </c>
      <c r="B22445" s="5" t="s">
        <v>19765</v>
      </c>
      <c r="C22445" s="6" t="s">
        <v>780</v>
      </c>
    </row>
    <row r="22446">
      <c r="A22446" s="7">
        <f t="shared" si="1"/>
        <v>19524</v>
      </c>
      <c r="B22446" s="8" t="s">
        <v>19766</v>
      </c>
      <c r="C22446" s="9" t="s">
        <v>780</v>
      </c>
    </row>
    <row r="22447">
      <c r="A22447" s="7">
        <f t="shared" si="1"/>
        <v>19525</v>
      </c>
      <c r="B22447" s="5" t="s">
        <v>19767</v>
      </c>
      <c r="C22447" s="6" t="s">
        <v>780</v>
      </c>
    </row>
    <row r="22448">
      <c r="A22448" s="7">
        <f t="shared" si="1"/>
        <v>19526</v>
      </c>
      <c r="B22448" s="5" t="s">
        <v>19768</v>
      </c>
      <c r="C22448" s="6" t="s">
        <v>555</v>
      </c>
    </row>
    <row r="22449">
      <c r="A22449" s="7">
        <f t="shared" si="1"/>
        <v>19527</v>
      </c>
      <c r="B22449" s="5" t="s">
        <v>19769</v>
      </c>
      <c r="C22449" s="6" t="s">
        <v>1279</v>
      </c>
    </row>
    <row r="22450">
      <c r="A22450" s="7">
        <f t="shared" si="1"/>
        <v>19528</v>
      </c>
      <c r="B22450" s="5" t="s">
        <v>19770</v>
      </c>
      <c r="C22450" s="6" t="s">
        <v>603</v>
      </c>
    </row>
    <row r="22451">
      <c r="A22451" s="7">
        <f t="shared" si="1"/>
        <v>19529</v>
      </c>
      <c r="B22451" s="5" t="s">
        <v>19771</v>
      </c>
      <c r="C22451" s="6" t="s">
        <v>1371</v>
      </c>
    </row>
    <row r="22452">
      <c r="A22452" s="7">
        <f t="shared" si="1"/>
        <v>19530</v>
      </c>
      <c r="B22452" s="5" t="s">
        <v>19772</v>
      </c>
      <c r="C22452" s="6" t="s">
        <v>1856</v>
      </c>
    </row>
    <row r="22453">
      <c r="A22453" s="7">
        <f t="shared" si="1"/>
        <v>19531</v>
      </c>
      <c r="B22453" s="5" t="s">
        <v>19773</v>
      </c>
      <c r="C22453" s="6" t="s">
        <v>1856</v>
      </c>
    </row>
    <row r="22454">
      <c r="A22454" s="7">
        <f t="shared" si="1"/>
        <v>19532</v>
      </c>
      <c r="B22454" s="5" t="s">
        <v>19774</v>
      </c>
      <c r="C22454" s="6" t="s">
        <v>1856</v>
      </c>
    </row>
    <row r="22455">
      <c r="A22455" s="7">
        <f t="shared" si="1"/>
        <v>19532</v>
      </c>
      <c r="B22455" s="5" t="s">
        <v>19774</v>
      </c>
      <c r="C22455" s="6" t="s">
        <v>1042</v>
      </c>
    </row>
    <row r="22456">
      <c r="A22456" s="7">
        <f t="shared" si="1"/>
        <v>19533</v>
      </c>
      <c r="B22456" s="5" t="s">
        <v>19775</v>
      </c>
      <c r="C22456" s="6" t="s">
        <v>1620</v>
      </c>
    </row>
    <row r="22457">
      <c r="A22457" s="7">
        <f t="shared" si="1"/>
        <v>19534</v>
      </c>
      <c r="B22457" s="5" t="s">
        <v>19776</v>
      </c>
      <c r="C22457" s="6" t="s">
        <v>1223</v>
      </c>
    </row>
    <row r="22458">
      <c r="A22458" s="7">
        <f t="shared" si="1"/>
        <v>19535</v>
      </c>
      <c r="B22458" s="8" t="s">
        <v>19777</v>
      </c>
      <c r="C22458" s="9" t="s">
        <v>52</v>
      </c>
    </row>
    <row r="22459">
      <c r="A22459" s="7">
        <f t="shared" si="1"/>
        <v>19535</v>
      </c>
      <c r="B22459" s="8" t="s">
        <v>19777</v>
      </c>
      <c r="C22459" s="9" t="s">
        <v>1042</v>
      </c>
    </row>
    <row r="22460">
      <c r="A22460" s="7">
        <f t="shared" si="1"/>
        <v>19536</v>
      </c>
      <c r="B22460" s="8" t="s">
        <v>19778</v>
      </c>
      <c r="C22460" s="9" t="s">
        <v>52</v>
      </c>
    </row>
    <row r="22461">
      <c r="A22461" s="7">
        <f t="shared" si="1"/>
        <v>19537</v>
      </c>
      <c r="B22461" s="8" t="s">
        <v>19779</v>
      </c>
      <c r="C22461" s="9" t="s">
        <v>52</v>
      </c>
    </row>
    <row r="22462">
      <c r="A22462" s="7">
        <f t="shared" si="1"/>
        <v>19538</v>
      </c>
      <c r="B22462" s="5" t="s">
        <v>19780</v>
      </c>
      <c r="C22462" s="6" t="s">
        <v>34</v>
      </c>
    </row>
    <row r="22463">
      <c r="A22463" s="7">
        <f t="shared" si="1"/>
        <v>19539</v>
      </c>
      <c r="B22463" s="5" t="s">
        <v>19781</v>
      </c>
      <c r="C22463" s="6" t="s">
        <v>34</v>
      </c>
    </row>
    <row r="22464">
      <c r="A22464" s="7">
        <f t="shared" si="1"/>
        <v>19540</v>
      </c>
      <c r="B22464" s="5" t="s">
        <v>19782</v>
      </c>
      <c r="C22464" s="6" t="s">
        <v>34</v>
      </c>
    </row>
    <row r="22465">
      <c r="A22465" s="7">
        <f t="shared" si="1"/>
        <v>19541</v>
      </c>
      <c r="B22465" s="8" t="s">
        <v>19783</v>
      </c>
      <c r="C22465" s="9" t="s">
        <v>1042</v>
      </c>
    </row>
    <row r="22466">
      <c r="A22466" s="7">
        <f t="shared" si="1"/>
        <v>19542</v>
      </c>
      <c r="B22466" s="8" t="s">
        <v>19784</v>
      </c>
      <c r="C22466" s="9" t="s">
        <v>42</v>
      </c>
    </row>
    <row r="22467">
      <c r="A22467" s="7">
        <f t="shared" si="1"/>
        <v>19543</v>
      </c>
      <c r="B22467" s="8" t="s">
        <v>19785</v>
      </c>
      <c r="C22467" s="9" t="s">
        <v>188</v>
      </c>
    </row>
    <row r="22468">
      <c r="A22468" s="7">
        <f t="shared" si="1"/>
        <v>19544</v>
      </c>
      <c r="B22468" s="5" t="s">
        <v>19786</v>
      </c>
      <c r="C22468" s="6" t="s">
        <v>714</v>
      </c>
    </row>
    <row r="22469">
      <c r="A22469" s="7">
        <f t="shared" si="1"/>
        <v>19545</v>
      </c>
      <c r="B22469" s="5" t="s">
        <v>19787</v>
      </c>
      <c r="C22469" s="6" t="s">
        <v>1223</v>
      </c>
    </row>
    <row r="22470">
      <c r="A22470" s="7">
        <f t="shared" si="1"/>
        <v>19546</v>
      </c>
      <c r="B22470" s="5" t="s">
        <v>19788</v>
      </c>
      <c r="C22470" s="6" t="s">
        <v>683</v>
      </c>
    </row>
    <row r="22471">
      <c r="A22471" s="7">
        <f t="shared" si="1"/>
        <v>19547</v>
      </c>
      <c r="B22471" s="5" t="s">
        <v>19789</v>
      </c>
      <c r="C22471" s="6" t="s">
        <v>765</v>
      </c>
    </row>
    <row r="22472">
      <c r="A22472" s="7">
        <f t="shared" si="1"/>
        <v>19548</v>
      </c>
      <c r="B22472" s="5" t="s">
        <v>19790</v>
      </c>
      <c r="C22472" s="6" t="s">
        <v>467</v>
      </c>
    </row>
    <row r="22473">
      <c r="A22473" s="7">
        <f t="shared" si="1"/>
        <v>19549</v>
      </c>
      <c r="B22473" s="8" t="s">
        <v>19791</v>
      </c>
      <c r="C22473" s="9" t="s">
        <v>121</v>
      </c>
    </row>
    <row r="22474">
      <c r="A22474" s="7">
        <f t="shared" si="1"/>
        <v>19550</v>
      </c>
      <c r="B22474" s="8" t="s">
        <v>19792</v>
      </c>
      <c r="C22474" s="9" t="s">
        <v>121</v>
      </c>
    </row>
    <row r="22475">
      <c r="A22475" s="7">
        <f t="shared" si="1"/>
        <v>19551</v>
      </c>
      <c r="B22475" s="8" t="s">
        <v>19793</v>
      </c>
      <c r="C22475" s="9" t="s">
        <v>874</v>
      </c>
    </row>
    <row r="22476">
      <c r="A22476" s="7">
        <f t="shared" si="1"/>
        <v>19552</v>
      </c>
      <c r="B22476" s="5" t="s">
        <v>19794</v>
      </c>
      <c r="C22476" s="6" t="s">
        <v>1450</v>
      </c>
    </row>
    <row r="22477">
      <c r="A22477" s="7">
        <f t="shared" si="1"/>
        <v>19553</v>
      </c>
      <c r="B22477" s="5" t="s">
        <v>19795</v>
      </c>
      <c r="C22477" s="6" t="s">
        <v>1466</v>
      </c>
    </row>
    <row r="22478">
      <c r="A22478" s="7">
        <f t="shared" si="1"/>
        <v>19553</v>
      </c>
      <c r="B22478" s="5" t="s">
        <v>19795</v>
      </c>
      <c r="C22478" s="6" t="s">
        <v>1235</v>
      </c>
    </row>
    <row r="22479">
      <c r="A22479" s="7">
        <f t="shared" si="1"/>
        <v>19554</v>
      </c>
      <c r="B22479" s="5" t="s">
        <v>19796</v>
      </c>
      <c r="C22479" s="6" t="s">
        <v>467</v>
      </c>
    </row>
    <row r="22480">
      <c r="A22480" s="7">
        <f t="shared" si="1"/>
        <v>19555</v>
      </c>
      <c r="B22480" s="5" t="s">
        <v>19797</v>
      </c>
      <c r="C22480" s="6" t="s">
        <v>1466</v>
      </c>
    </row>
    <row r="22481">
      <c r="A22481" s="7">
        <f t="shared" si="1"/>
        <v>19556</v>
      </c>
      <c r="B22481" s="5" t="s">
        <v>19798</v>
      </c>
      <c r="C22481" s="6" t="s">
        <v>1450</v>
      </c>
    </row>
    <row r="22482">
      <c r="A22482" s="7">
        <f t="shared" si="1"/>
        <v>19557</v>
      </c>
      <c r="B22482" s="5" t="s">
        <v>19799</v>
      </c>
      <c r="C22482" s="6" t="s">
        <v>467</v>
      </c>
    </row>
    <row r="22483">
      <c r="A22483" s="7">
        <f t="shared" si="1"/>
        <v>19558</v>
      </c>
      <c r="B22483" s="5" t="s">
        <v>19800</v>
      </c>
      <c r="C22483" s="6" t="s">
        <v>34</v>
      </c>
    </row>
    <row r="22484">
      <c r="A22484" s="7">
        <f t="shared" si="1"/>
        <v>19559</v>
      </c>
      <c r="B22484" s="5" t="s">
        <v>19801</v>
      </c>
      <c r="C22484" s="6" t="s">
        <v>1376</v>
      </c>
    </row>
    <row r="22485">
      <c r="A22485" s="7">
        <f t="shared" si="1"/>
        <v>19559</v>
      </c>
      <c r="B22485" s="5" t="s">
        <v>19801</v>
      </c>
      <c r="C22485" s="6" t="s">
        <v>655</v>
      </c>
    </row>
    <row r="22486">
      <c r="A22486" s="7">
        <f t="shared" si="1"/>
        <v>19560</v>
      </c>
      <c r="B22486" s="5" t="s">
        <v>19802</v>
      </c>
      <c r="C22486" s="6" t="s">
        <v>34</v>
      </c>
    </row>
    <row r="22487">
      <c r="A22487" s="7">
        <f t="shared" si="1"/>
        <v>19561</v>
      </c>
      <c r="B22487" s="5" t="s">
        <v>19803</v>
      </c>
      <c r="C22487" s="6" t="s">
        <v>1235</v>
      </c>
    </row>
    <row r="22488">
      <c r="A22488" s="7">
        <f t="shared" si="1"/>
        <v>19562</v>
      </c>
      <c r="B22488" s="5" t="s">
        <v>19804</v>
      </c>
      <c r="C22488" s="6" t="s">
        <v>34</v>
      </c>
    </row>
    <row r="22489">
      <c r="A22489" s="7">
        <f t="shared" si="1"/>
        <v>19563</v>
      </c>
      <c r="B22489" s="5" t="s">
        <v>19805</v>
      </c>
      <c r="C22489" s="6" t="s">
        <v>1466</v>
      </c>
    </row>
    <row r="22490">
      <c r="A22490" s="7">
        <f t="shared" si="1"/>
        <v>19564</v>
      </c>
      <c r="B22490" s="5" t="s">
        <v>19806</v>
      </c>
      <c r="C22490" s="6" t="s">
        <v>656</v>
      </c>
    </row>
    <row r="22491">
      <c r="A22491" s="7">
        <f t="shared" si="1"/>
        <v>19565</v>
      </c>
      <c r="B22491" s="5" t="s">
        <v>19807</v>
      </c>
      <c r="C22491" s="6" t="s">
        <v>1260</v>
      </c>
    </row>
    <row r="22492">
      <c r="A22492" s="7">
        <f t="shared" si="1"/>
        <v>19566</v>
      </c>
      <c r="B22492" s="5" t="s">
        <v>19808</v>
      </c>
      <c r="C22492" s="6" t="s">
        <v>1376</v>
      </c>
    </row>
    <row r="22493">
      <c r="A22493" s="7">
        <f t="shared" si="1"/>
        <v>19567</v>
      </c>
      <c r="B22493" s="5" t="s">
        <v>19809</v>
      </c>
      <c r="C22493" s="6" t="s">
        <v>365</v>
      </c>
    </row>
    <row r="22494">
      <c r="A22494" s="7">
        <f t="shared" si="1"/>
        <v>19568</v>
      </c>
      <c r="B22494" s="8" t="s">
        <v>19810</v>
      </c>
      <c r="C22494" s="9" t="s">
        <v>874</v>
      </c>
    </row>
    <row r="22495">
      <c r="A22495" s="7">
        <f t="shared" si="1"/>
        <v>19569</v>
      </c>
      <c r="B22495" s="5" t="s">
        <v>19811</v>
      </c>
      <c r="C22495" s="6" t="s">
        <v>1585</v>
      </c>
    </row>
    <row r="22496">
      <c r="A22496" s="7">
        <f t="shared" si="1"/>
        <v>19570</v>
      </c>
      <c r="B22496" s="8" t="s">
        <v>19812</v>
      </c>
      <c r="C22496" s="9" t="s">
        <v>399</v>
      </c>
    </row>
    <row r="22497">
      <c r="A22497" s="7">
        <f t="shared" si="1"/>
        <v>19571</v>
      </c>
      <c r="B22497" s="8" t="s">
        <v>19813</v>
      </c>
      <c r="C22497" s="9" t="s">
        <v>88</v>
      </c>
    </row>
    <row r="22498">
      <c r="A22498" s="7">
        <f t="shared" si="1"/>
        <v>19572</v>
      </c>
      <c r="B22498" s="8" t="s">
        <v>19814</v>
      </c>
      <c r="C22498" s="9" t="s">
        <v>845</v>
      </c>
    </row>
    <row r="22499">
      <c r="A22499" s="7">
        <f t="shared" si="1"/>
        <v>19573</v>
      </c>
      <c r="B22499" s="5" t="s">
        <v>19815</v>
      </c>
      <c r="C22499" s="6" t="s">
        <v>815</v>
      </c>
    </row>
    <row r="22500">
      <c r="A22500" s="7">
        <f t="shared" si="1"/>
        <v>19573</v>
      </c>
      <c r="B22500" s="5" t="s">
        <v>19815</v>
      </c>
      <c r="C22500" s="6" t="s">
        <v>728</v>
      </c>
    </row>
    <row r="22501">
      <c r="A22501" s="7">
        <f t="shared" si="1"/>
        <v>19574</v>
      </c>
      <c r="B22501" s="5" t="s">
        <v>19816</v>
      </c>
      <c r="C22501" s="6" t="s">
        <v>1040</v>
      </c>
    </row>
    <row r="22502">
      <c r="A22502" s="7">
        <f t="shared" si="1"/>
        <v>19575</v>
      </c>
      <c r="B22502" s="5" t="s">
        <v>19817</v>
      </c>
      <c r="C22502" s="6" t="s">
        <v>467</v>
      </c>
    </row>
    <row r="22503">
      <c r="A22503" s="7">
        <f t="shared" si="1"/>
        <v>19576</v>
      </c>
      <c r="B22503" s="5" t="s">
        <v>19818</v>
      </c>
      <c r="C22503" s="6" t="s">
        <v>59</v>
      </c>
    </row>
    <row r="22504">
      <c r="A22504" s="7">
        <f t="shared" si="1"/>
        <v>19577</v>
      </c>
      <c r="B22504" s="5" t="s">
        <v>19819</v>
      </c>
      <c r="C22504" s="6" t="s">
        <v>683</v>
      </c>
    </row>
    <row r="22505">
      <c r="A22505" s="7">
        <f t="shared" si="1"/>
        <v>19578</v>
      </c>
      <c r="B22505" s="8" t="s">
        <v>19820</v>
      </c>
      <c r="C22505" s="9" t="s">
        <v>845</v>
      </c>
    </row>
    <row r="22506">
      <c r="A22506" s="7">
        <f t="shared" si="1"/>
        <v>19579</v>
      </c>
      <c r="B22506" s="8" t="s">
        <v>19821</v>
      </c>
      <c r="C22506" s="9" t="s">
        <v>1548</v>
      </c>
    </row>
    <row r="22507">
      <c r="A22507" s="7">
        <f t="shared" si="1"/>
        <v>19580</v>
      </c>
      <c r="B22507" s="5" t="s">
        <v>19822</v>
      </c>
      <c r="C22507" s="6" t="s">
        <v>655</v>
      </c>
    </row>
    <row r="22508">
      <c r="A22508" s="7">
        <f t="shared" si="1"/>
        <v>19580</v>
      </c>
      <c r="B22508" s="5" t="s">
        <v>19822</v>
      </c>
      <c r="C22508" s="6" t="s">
        <v>656</v>
      </c>
    </row>
    <row r="22509">
      <c r="A22509" s="7">
        <f t="shared" si="1"/>
        <v>19581</v>
      </c>
      <c r="B22509" s="5" t="s">
        <v>19823</v>
      </c>
      <c r="C22509" s="6" t="s">
        <v>683</v>
      </c>
    </row>
    <row r="22510">
      <c r="A22510" s="7">
        <f t="shared" si="1"/>
        <v>19582</v>
      </c>
      <c r="B22510" s="8" t="s">
        <v>19824</v>
      </c>
      <c r="C22510" s="9" t="s">
        <v>60</v>
      </c>
    </row>
    <row r="22511">
      <c r="A22511" s="7">
        <f t="shared" si="1"/>
        <v>19582</v>
      </c>
      <c r="B22511" s="8" t="s">
        <v>19824</v>
      </c>
      <c r="C22511" s="9" t="s">
        <v>162</v>
      </c>
    </row>
    <row r="22512">
      <c r="A22512" s="7">
        <f t="shared" si="1"/>
        <v>19582</v>
      </c>
      <c r="B22512" s="8" t="s">
        <v>19824</v>
      </c>
      <c r="C22512" s="9" t="s">
        <v>142</v>
      </c>
    </row>
    <row r="22513">
      <c r="A22513" s="7">
        <f t="shared" si="1"/>
        <v>19583</v>
      </c>
      <c r="B22513" s="8" t="s">
        <v>19825</v>
      </c>
      <c r="C22513" s="9" t="s">
        <v>42</v>
      </c>
    </row>
    <row r="22514">
      <c r="A22514" s="7">
        <f t="shared" si="1"/>
        <v>19584</v>
      </c>
      <c r="B22514" s="8" t="s">
        <v>19826</v>
      </c>
      <c r="C22514" s="9" t="s">
        <v>42</v>
      </c>
    </row>
    <row r="22515">
      <c r="A22515" s="7">
        <f t="shared" si="1"/>
        <v>19585</v>
      </c>
      <c r="B22515" s="5" t="s">
        <v>19827</v>
      </c>
      <c r="C22515" s="6" t="s">
        <v>356</v>
      </c>
    </row>
    <row r="22516">
      <c r="A22516" s="7">
        <f t="shared" si="1"/>
        <v>19585</v>
      </c>
      <c r="B22516" s="8" t="s">
        <v>19827</v>
      </c>
      <c r="C22516" s="9" t="s">
        <v>874</v>
      </c>
    </row>
    <row r="22517">
      <c r="A22517" s="7">
        <f t="shared" si="1"/>
        <v>19586</v>
      </c>
      <c r="B22517" s="8" t="s">
        <v>19828</v>
      </c>
      <c r="C22517" s="9" t="s">
        <v>722</v>
      </c>
    </row>
    <row r="22518">
      <c r="A22518" s="7">
        <f t="shared" si="1"/>
        <v>19587</v>
      </c>
      <c r="B22518" s="8" t="s">
        <v>19829</v>
      </c>
      <c r="C22518" s="9" t="s">
        <v>416</v>
      </c>
    </row>
    <row r="22519">
      <c r="A22519" s="7">
        <f t="shared" si="1"/>
        <v>19588</v>
      </c>
      <c r="B22519" s="8" t="s">
        <v>19830</v>
      </c>
      <c r="C22519" s="9" t="s">
        <v>117</v>
      </c>
    </row>
    <row r="22520">
      <c r="A22520" s="7">
        <f t="shared" si="1"/>
        <v>19589</v>
      </c>
      <c r="B22520" s="8" t="s">
        <v>19831</v>
      </c>
      <c r="C22520" s="9" t="s">
        <v>188</v>
      </c>
    </row>
    <row r="22521">
      <c r="A22521" s="7">
        <f t="shared" si="1"/>
        <v>19590</v>
      </c>
      <c r="B22521" s="5" t="s">
        <v>19832</v>
      </c>
      <c r="C22521" s="6" t="s">
        <v>426</v>
      </c>
    </row>
    <row r="22522">
      <c r="A22522" s="7">
        <f t="shared" si="1"/>
        <v>19591</v>
      </c>
      <c r="B22522" s="5" t="s">
        <v>19833</v>
      </c>
      <c r="C22522" s="6" t="s">
        <v>765</v>
      </c>
    </row>
    <row r="22523">
      <c r="A22523" s="7">
        <f t="shared" si="1"/>
        <v>19592</v>
      </c>
      <c r="B22523" s="5" t="s">
        <v>19834</v>
      </c>
      <c r="C22523" s="6" t="s">
        <v>1267</v>
      </c>
    </row>
    <row r="22524">
      <c r="A22524" s="7">
        <f t="shared" si="1"/>
        <v>19593</v>
      </c>
      <c r="B22524" s="5" t="s">
        <v>19835</v>
      </c>
      <c r="C22524" s="6" t="s">
        <v>1495</v>
      </c>
    </row>
    <row r="22525">
      <c r="A22525" s="7">
        <f t="shared" si="1"/>
        <v>19594</v>
      </c>
      <c r="B22525" s="5" t="s">
        <v>19836</v>
      </c>
      <c r="C22525" s="6" t="s">
        <v>1248</v>
      </c>
    </row>
    <row r="22526">
      <c r="A22526" s="7">
        <f t="shared" si="1"/>
        <v>19595</v>
      </c>
      <c r="B22526" s="5" t="s">
        <v>19837</v>
      </c>
      <c r="C22526" s="6" t="s">
        <v>467</v>
      </c>
    </row>
    <row r="22527">
      <c r="A22527" s="7">
        <f t="shared" si="1"/>
        <v>19596</v>
      </c>
      <c r="B22527" s="8" t="s">
        <v>19838</v>
      </c>
      <c r="C22527" s="9" t="s">
        <v>72</v>
      </c>
    </row>
    <row r="22528">
      <c r="A22528" s="7">
        <f t="shared" si="1"/>
        <v>19597</v>
      </c>
      <c r="B22528" s="5" t="s">
        <v>19839</v>
      </c>
      <c r="C22528" s="6" t="s">
        <v>362</v>
      </c>
    </row>
    <row r="22529">
      <c r="A22529" s="7">
        <f t="shared" si="1"/>
        <v>19597</v>
      </c>
      <c r="B22529" s="5" t="s">
        <v>19839</v>
      </c>
      <c r="C22529" s="6" t="s">
        <v>728</v>
      </c>
    </row>
    <row r="22530">
      <c r="A22530" s="7">
        <f t="shared" si="1"/>
        <v>19598</v>
      </c>
      <c r="B22530" s="8" t="s">
        <v>19840</v>
      </c>
      <c r="C22530" s="9" t="s">
        <v>188</v>
      </c>
    </row>
    <row r="22531">
      <c r="A22531" s="7">
        <f t="shared" si="1"/>
        <v>19599</v>
      </c>
      <c r="B22531" s="8" t="s">
        <v>19841</v>
      </c>
      <c r="C22531" s="9" t="s">
        <v>815</v>
      </c>
    </row>
    <row r="22532">
      <c r="A22532" s="7">
        <f t="shared" si="1"/>
        <v>19600</v>
      </c>
      <c r="B22532" s="5" t="s">
        <v>19842</v>
      </c>
      <c r="C22532" s="6" t="s">
        <v>765</v>
      </c>
    </row>
    <row r="22533">
      <c r="A22533" s="7">
        <f t="shared" si="1"/>
        <v>19601</v>
      </c>
      <c r="B22533" s="5" t="s">
        <v>19843</v>
      </c>
      <c r="C22533" s="6" t="s">
        <v>365</v>
      </c>
    </row>
    <row r="22534">
      <c r="A22534" s="7">
        <f t="shared" si="1"/>
        <v>19602</v>
      </c>
      <c r="B22534" s="5" t="s">
        <v>19844</v>
      </c>
      <c r="C22534" s="6" t="s">
        <v>86</v>
      </c>
    </row>
    <row r="22535">
      <c r="A22535" s="7">
        <f t="shared" si="1"/>
        <v>19603</v>
      </c>
      <c r="B22535" s="5" t="s">
        <v>19845</v>
      </c>
      <c r="C22535" s="6" t="s">
        <v>471</v>
      </c>
    </row>
    <row r="22536">
      <c r="A22536" s="7">
        <f t="shared" si="1"/>
        <v>19604</v>
      </c>
      <c r="B22536" s="5" t="s">
        <v>19846</v>
      </c>
      <c r="C22536" s="6" t="s">
        <v>1223</v>
      </c>
    </row>
    <row r="22537">
      <c r="A22537" s="7">
        <f t="shared" si="1"/>
        <v>19605</v>
      </c>
      <c r="B22537" s="8" t="s">
        <v>19847</v>
      </c>
      <c r="C22537" s="9" t="s">
        <v>60</v>
      </c>
    </row>
    <row r="22538">
      <c r="A22538" s="7">
        <f t="shared" si="1"/>
        <v>19605</v>
      </c>
      <c r="B22538" s="8" t="s">
        <v>19847</v>
      </c>
      <c r="C22538" s="9" t="s">
        <v>24</v>
      </c>
    </row>
    <row r="22539">
      <c r="A22539" s="7">
        <f t="shared" si="1"/>
        <v>19606</v>
      </c>
      <c r="B22539" s="8" t="s">
        <v>19848</v>
      </c>
      <c r="C22539" s="9" t="s">
        <v>25</v>
      </c>
    </row>
    <row r="22540">
      <c r="A22540" s="7">
        <f t="shared" si="1"/>
        <v>19607</v>
      </c>
      <c r="B22540" s="5" t="s">
        <v>19849</v>
      </c>
      <c r="C22540" s="6" t="s">
        <v>555</v>
      </c>
    </row>
    <row r="22541">
      <c r="A22541" s="7">
        <f t="shared" si="1"/>
        <v>19608</v>
      </c>
      <c r="B22541" s="5" t="s">
        <v>19850</v>
      </c>
      <c r="C22541" s="6" t="s">
        <v>162</v>
      </c>
    </row>
    <row r="22542">
      <c r="A22542" s="7">
        <f t="shared" si="1"/>
        <v>19609</v>
      </c>
      <c r="B22542" s="8" t="s">
        <v>19851</v>
      </c>
      <c r="C22542" s="9" t="s">
        <v>1548</v>
      </c>
    </row>
    <row r="22543">
      <c r="A22543" s="7">
        <f t="shared" si="1"/>
        <v>19610</v>
      </c>
      <c r="B22543" s="5" t="s">
        <v>19852</v>
      </c>
      <c r="C22543" s="6" t="s">
        <v>62</v>
      </c>
    </row>
    <row r="22544">
      <c r="A22544" s="7">
        <f t="shared" si="1"/>
        <v>19610</v>
      </c>
      <c r="B22544" s="5" t="s">
        <v>19852</v>
      </c>
      <c r="C22544" s="6" t="s">
        <v>1548</v>
      </c>
    </row>
    <row r="22545">
      <c r="A22545" s="7">
        <f t="shared" si="1"/>
        <v>19611</v>
      </c>
      <c r="B22545" s="8" t="s">
        <v>19853</v>
      </c>
      <c r="C22545" s="9" t="s">
        <v>1548</v>
      </c>
    </row>
    <row r="22546">
      <c r="A22546" s="7">
        <f t="shared" si="1"/>
        <v>19612</v>
      </c>
      <c r="B22546" s="8" t="s">
        <v>19854</v>
      </c>
      <c r="C22546" s="9" t="s">
        <v>845</v>
      </c>
    </row>
    <row r="22547">
      <c r="A22547" s="7">
        <f t="shared" si="1"/>
        <v>19613</v>
      </c>
      <c r="B22547" s="5" t="s">
        <v>19855</v>
      </c>
      <c r="C22547" s="6" t="s">
        <v>1040</v>
      </c>
    </row>
    <row r="22548">
      <c r="A22548" s="7">
        <f t="shared" si="1"/>
        <v>19614</v>
      </c>
      <c r="B22548" s="5" t="s">
        <v>19856</v>
      </c>
      <c r="C22548" s="6" t="s">
        <v>324</v>
      </c>
    </row>
    <row r="22549">
      <c r="A22549" s="7">
        <f t="shared" si="1"/>
        <v>19615</v>
      </c>
      <c r="B22549" s="8" t="s">
        <v>19857</v>
      </c>
      <c r="C22549" s="6" t="s">
        <v>313</v>
      </c>
    </row>
    <row r="22550">
      <c r="A22550" s="7">
        <f t="shared" si="1"/>
        <v>19615</v>
      </c>
      <c r="B22550" s="8" t="s">
        <v>19857</v>
      </c>
      <c r="C22550" s="9" t="s">
        <v>60</v>
      </c>
    </row>
    <row r="22551">
      <c r="A22551" s="7">
        <f t="shared" si="1"/>
        <v>19616</v>
      </c>
      <c r="B22551" s="5" t="s">
        <v>19858</v>
      </c>
      <c r="C22551" s="6" t="s">
        <v>328</v>
      </c>
    </row>
    <row r="22552">
      <c r="A22552" s="7">
        <f t="shared" si="1"/>
        <v>19617</v>
      </c>
      <c r="B22552" s="8" t="s">
        <v>19859</v>
      </c>
      <c r="C22552" s="9" t="s">
        <v>547</v>
      </c>
    </row>
    <row r="22553">
      <c r="A22553" s="7">
        <f t="shared" si="1"/>
        <v>19618</v>
      </c>
      <c r="B22553" s="8" t="s">
        <v>19860</v>
      </c>
      <c r="C22553" s="9" t="s">
        <v>845</v>
      </c>
    </row>
    <row r="22554">
      <c r="A22554" s="7">
        <f t="shared" si="1"/>
        <v>19619</v>
      </c>
      <c r="B22554" s="5" t="s">
        <v>19861</v>
      </c>
      <c r="C22554" s="6" t="s">
        <v>471</v>
      </c>
    </row>
    <row r="22555">
      <c r="A22555" s="7">
        <f t="shared" si="1"/>
        <v>19620</v>
      </c>
      <c r="B22555" s="5" t="s">
        <v>19862</v>
      </c>
      <c r="C22555" s="6" t="s">
        <v>785</v>
      </c>
    </row>
    <row r="22556">
      <c r="A22556" s="7">
        <f t="shared" si="1"/>
        <v>19621</v>
      </c>
      <c r="B22556" s="8" t="s">
        <v>19863</v>
      </c>
      <c r="C22556" s="9" t="s">
        <v>8</v>
      </c>
    </row>
    <row r="22557">
      <c r="A22557" s="7">
        <f t="shared" si="1"/>
        <v>19622</v>
      </c>
      <c r="B22557" s="5" t="s">
        <v>19864</v>
      </c>
      <c r="C22557" s="6" t="s">
        <v>656</v>
      </c>
    </row>
    <row r="22558">
      <c r="A22558" s="7">
        <f t="shared" si="1"/>
        <v>19623</v>
      </c>
      <c r="B22558" s="5" t="s">
        <v>19865</v>
      </c>
      <c r="C22558" s="6" t="s">
        <v>656</v>
      </c>
    </row>
    <row r="22559">
      <c r="A22559" s="7">
        <f t="shared" si="1"/>
        <v>19624</v>
      </c>
      <c r="B22559" s="5" t="s">
        <v>19866</v>
      </c>
      <c r="C22559" s="6" t="s">
        <v>656</v>
      </c>
    </row>
    <row r="22560">
      <c r="A22560" s="7">
        <f t="shared" si="1"/>
        <v>19625</v>
      </c>
      <c r="B22560" s="5" t="s">
        <v>19867</v>
      </c>
      <c r="C22560" s="6" t="s">
        <v>656</v>
      </c>
    </row>
    <row r="22561">
      <c r="A22561" s="7">
        <f t="shared" si="1"/>
        <v>19626</v>
      </c>
      <c r="B22561" s="5" t="s">
        <v>19868</v>
      </c>
      <c r="C22561" s="6" t="s">
        <v>656</v>
      </c>
    </row>
    <row r="22562">
      <c r="A22562" s="7">
        <f t="shared" si="1"/>
        <v>19627</v>
      </c>
      <c r="B22562" s="5" t="s">
        <v>19869</v>
      </c>
      <c r="C22562" s="6" t="s">
        <v>656</v>
      </c>
    </row>
    <row r="22563">
      <c r="A22563" s="7">
        <f t="shared" si="1"/>
        <v>19628</v>
      </c>
      <c r="B22563" s="5" t="s">
        <v>19870</v>
      </c>
      <c r="C22563" s="6" t="s">
        <v>656</v>
      </c>
    </row>
    <row r="22564">
      <c r="A22564" s="7">
        <f t="shared" si="1"/>
        <v>19629</v>
      </c>
      <c r="B22564" s="5" t="s">
        <v>19871</v>
      </c>
      <c r="C22564" s="6" t="s">
        <v>1248</v>
      </c>
    </row>
    <row r="22565">
      <c r="A22565" s="7">
        <f t="shared" si="1"/>
        <v>19630</v>
      </c>
      <c r="B22565" s="5" t="s">
        <v>19872</v>
      </c>
      <c r="C22565" s="6" t="s">
        <v>1248</v>
      </c>
    </row>
    <row r="22566">
      <c r="A22566" s="7">
        <f t="shared" si="1"/>
        <v>19631</v>
      </c>
      <c r="B22566" s="5" t="s">
        <v>19873</v>
      </c>
      <c r="C22566" s="6" t="s">
        <v>1248</v>
      </c>
    </row>
    <row r="22567">
      <c r="A22567" s="7">
        <f t="shared" si="1"/>
        <v>19632</v>
      </c>
      <c r="B22567" s="5" t="s">
        <v>19874</v>
      </c>
      <c r="C22567" s="6" t="s">
        <v>1248</v>
      </c>
    </row>
    <row r="22568">
      <c r="A22568" s="7">
        <f t="shared" si="1"/>
        <v>19633</v>
      </c>
      <c r="B22568" s="5" t="s">
        <v>19875</v>
      </c>
      <c r="C22568" s="6" t="s">
        <v>69</v>
      </c>
    </row>
    <row r="22569">
      <c r="A22569" s="7">
        <f t="shared" si="1"/>
        <v>19634</v>
      </c>
      <c r="B22569" s="5" t="s">
        <v>19876</v>
      </c>
      <c r="C22569" s="6" t="s">
        <v>69</v>
      </c>
    </row>
    <row r="22570">
      <c r="A22570" s="7">
        <f t="shared" si="1"/>
        <v>19635</v>
      </c>
      <c r="B22570" s="5" t="s">
        <v>19877</v>
      </c>
      <c r="C22570" s="6" t="s">
        <v>69</v>
      </c>
    </row>
    <row r="22571">
      <c r="A22571" s="7">
        <f t="shared" si="1"/>
        <v>19636</v>
      </c>
      <c r="B22571" s="5" t="s">
        <v>19878</v>
      </c>
      <c r="C22571" s="6" t="s">
        <v>1248</v>
      </c>
    </row>
    <row r="22572">
      <c r="A22572" s="7">
        <f t="shared" si="1"/>
        <v>19637</v>
      </c>
      <c r="B22572" s="5" t="s">
        <v>19879</v>
      </c>
      <c r="C22572" s="6" t="s">
        <v>69</v>
      </c>
    </row>
    <row r="22573">
      <c r="A22573" s="7">
        <f t="shared" si="1"/>
        <v>19638</v>
      </c>
      <c r="B22573" s="5" t="s">
        <v>19880</v>
      </c>
      <c r="C22573" s="6" t="s">
        <v>1248</v>
      </c>
    </row>
    <row r="22574">
      <c r="A22574" s="7">
        <f t="shared" si="1"/>
        <v>19639</v>
      </c>
      <c r="B22574" s="5" t="s">
        <v>19881</v>
      </c>
      <c r="C22574" s="6" t="s">
        <v>1248</v>
      </c>
    </row>
    <row r="22575">
      <c r="A22575" s="7">
        <f t="shared" si="1"/>
        <v>19640</v>
      </c>
      <c r="B22575" s="5" t="s">
        <v>19882</v>
      </c>
      <c r="C22575" s="6" t="s">
        <v>656</v>
      </c>
    </row>
    <row r="22576">
      <c r="A22576" s="7">
        <f t="shared" si="1"/>
        <v>19641</v>
      </c>
      <c r="B22576" s="5" t="s">
        <v>19883</v>
      </c>
      <c r="C22576" s="6" t="s">
        <v>656</v>
      </c>
    </row>
    <row r="22577">
      <c r="A22577" s="7">
        <f t="shared" si="1"/>
        <v>19642</v>
      </c>
      <c r="B22577" s="5" t="s">
        <v>19884</v>
      </c>
      <c r="C22577" s="6" t="s">
        <v>1248</v>
      </c>
    </row>
    <row r="22578">
      <c r="A22578" s="7">
        <f t="shared" si="1"/>
        <v>19643</v>
      </c>
      <c r="B22578" s="5" t="s">
        <v>19885</v>
      </c>
      <c r="C22578" s="6" t="s">
        <v>1342</v>
      </c>
    </row>
    <row r="22579">
      <c r="A22579" s="7">
        <f t="shared" si="1"/>
        <v>19644</v>
      </c>
      <c r="B22579" s="5" t="s">
        <v>19886</v>
      </c>
      <c r="C22579" s="6" t="s">
        <v>1342</v>
      </c>
    </row>
    <row r="22580">
      <c r="A22580" s="7">
        <f t="shared" si="1"/>
        <v>19645</v>
      </c>
      <c r="B22580" s="5" t="s">
        <v>19887</v>
      </c>
      <c r="C22580" s="6" t="s">
        <v>1856</v>
      </c>
    </row>
    <row r="22581">
      <c r="A22581" s="7">
        <f t="shared" si="1"/>
        <v>19646</v>
      </c>
      <c r="B22581" s="5" t="s">
        <v>19888</v>
      </c>
      <c r="C22581" s="6" t="s">
        <v>1856</v>
      </c>
    </row>
    <row r="22582">
      <c r="A22582" s="7">
        <f t="shared" si="1"/>
        <v>19647</v>
      </c>
      <c r="B22582" s="5" t="s">
        <v>19889</v>
      </c>
      <c r="C22582" s="6" t="s">
        <v>1856</v>
      </c>
    </row>
    <row r="22583">
      <c r="A22583" s="7">
        <f t="shared" si="1"/>
        <v>19648</v>
      </c>
      <c r="B22583" s="5" t="s">
        <v>19890</v>
      </c>
      <c r="C22583" s="6" t="s">
        <v>1856</v>
      </c>
    </row>
    <row r="22584">
      <c r="A22584" s="7">
        <f t="shared" si="1"/>
        <v>19649</v>
      </c>
      <c r="B22584" s="5" t="s">
        <v>19891</v>
      </c>
      <c r="C22584" s="6" t="s">
        <v>1856</v>
      </c>
    </row>
    <row r="22585">
      <c r="A22585" s="7">
        <f t="shared" si="1"/>
        <v>19650</v>
      </c>
      <c r="B22585" s="5" t="s">
        <v>19892</v>
      </c>
      <c r="C22585" s="6" t="s">
        <v>1248</v>
      </c>
    </row>
    <row r="22586">
      <c r="A22586" s="7">
        <f t="shared" si="1"/>
        <v>19651</v>
      </c>
      <c r="B22586" s="5" t="s">
        <v>19893</v>
      </c>
      <c r="C22586" s="6" t="s">
        <v>1248</v>
      </c>
    </row>
    <row r="22587">
      <c r="A22587" s="7">
        <f t="shared" si="1"/>
        <v>19652</v>
      </c>
      <c r="B22587" s="5" t="s">
        <v>19894</v>
      </c>
      <c r="C22587" s="6" t="s">
        <v>1248</v>
      </c>
    </row>
    <row r="22588">
      <c r="A22588" s="7">
        <f t="shared" si="1"/>
        <v>19653</v>
      </c>
      <c r="B22588" s="5" t="s">
        <v>19895</v>
      </c>
      <c r="C22588" s="6" t="s">
        <v>1248</v>
      </c>
    </row>
    <row r="22589">
      <c r="A22589" s="7">
        <f t="shared" si="1"/>
        <v>19654</v>
      </c>
      <c r="B22589" s="5" t="s">
        <v>19896</v>
      </c>
      <c r="C22589" s="6" t="s">
        <v>1248</v>
      </c>
    </row>
    <row r="22590">
      <c r="A22590" s="7">
        <f t="shared" si="1"/>
        <v>19655</v>
      </c>
      <c r="B22590" s="5" t="s">
        <v>19897</v>
      </c>
      <c r="C22590" s="6" t="s">
        <v>1248</v>
      </c>
    </row>
    <row r="22591">
      <c r="A22591" s="7">
        <f t="shared" si="1"/>
        <v>19656</v>
      </c>
      <c r="B22591" s="5" t="s">
        <v>19898</v>
      </c>
      <c r="C22591" s="6" t="s">
        <v>1248</v>
      </c>
    </row>
    <row r="22592">
      <c r="A22592" s="7">
        <f t="shared" si="1"/>
        <v>19657</v>
      </c>
      <c r="B22592" s="5" t="s">
        <v>19899</v>
      </c>
      <c r="C22592" s="6" t="s">
        <v>69</v>
      </c>
    </row>
    <row r="22593">
      <c r="A22593" s="7">
        <f t="shared" si="1"/>
        <v>19658</v>
      </c>
      <c r="B22593" s="5" t="s">
        <v>19900</v>
      </c>
      <c r="C22593" s="6" t="s">
        <v>1334</v>
      </c>
    </row>
    <row r="22594">
      <c r="A22594" s="7">
        <f t="shared" si="1"/>
        <v>19659</v>
      </c>
      <c r="B22594" s="5" t="s">
        <v>19901</v>
      </c>
      <c r="C22594" s="6" t="s">
        <v>656</v>
      </c>
    </row>
    <row r="22595">
      <c r="A22595" s="7">
        <f t="shared" si="1"/>
        <v>19660</v>
      </c>
      <c r="B22595" s="5" t="s">
        <v>19902</v>
      </c>
      <c r="C22595" s="6" t="s">
        <v>69</v>
      </c>
    </row>
    <row r="22596">
      <c r="A22596" s="7">
        <f t="shared" si="1"/>
        <v>19661</v>
      </c>
      <c r="B22596" s="5" t="s">
        <v>19903</v>
      </c>
      <c r="C22596" s="6" t="s">
        <v>69</v>
      </c>
    </row>
    <row r="22597">
      <c r="A22597" s="7">
        <f t="shared" si="1"/>
        <v>19662</v>
      </c>
      <c r="B22597" s="8" t="s">
        <v>19904</v>
      </c>
      <c r="C22597" s="9" t="s">
        <v>547</v>
      </c>
    </row>
    <row r="22598">
      <c r="A22598" s="7">
        <f t="shared" si="1"/>
        <v>19663</v>
      </c>
      <c r="B22598" s="5" t="s">
        <v>19905</v>
      </c>
      <c r="C22598" s="6" t="s">
        <v>69</v>
      </c>
    </row>
    <row r="22599">
      <c r="A22599" s="7">
        <f t="shared" si="1"/>
        <v>19664</v>
      </c>
      <c r="B22599" s="5" t="s">
        <v>19906</v>
      </c>
      <c r="C22599" s="6" t="s">
        <v>69</v>
      </c>
    </row>
    <row r="22600">
      <c r="A22600" s="7">
        <f t="shared" si="1"/>
        <v>19665</v>
      </c>
      <c r="B22600" s="5" t="s">
        <v>19907</v>
      </c>
      <c r="C22600" s="6" t="s">
        <v>69</v>
      </c>
    </row>
    <row r="22601">
      <c r="A22601" s="7">
        <f t="shared" si="1"/>
        <v>19666</v>
      </c>
      <c r="B22601" s="5" t="s">
        <v>19908</v>
      </c>
      <c r="C22601" s="6" t="s">
        <v>69</v>
      </c>
    </row>
    <row r="22602">
      <c r="A22602" s="7">
        <f t="shared" si="1"/>
        <v>19667</v>
      </c>
      <c r="B22602" s="5" t="s">
        <v>19909</v>
      </c>
      <c r="C22602" s="6" t="s">
        <v>69</v>
      </c>
    </row>
    <row r="22603">
      <c r="A22603" s="7">
        <f t="shared" si="1"/>
        <v>19668</v>
      </c>
      <c r="B22603" s="5" t="s">
        <v>19910</v>
      </c>
      <c r="C22603" s="6" t="s">
        <v>69</v>
      </c>
    </row>
    <row r="22604">
      <c r="A22604" s="7">
        <f t="shared" si="1"/>
        <v>19669</v>
      </c>
      <c r="B22604" s="5" t="s">
        <v>19911</v>
      </c>
      <c r="C22604" s="6" t="s">
        <v>69</v>
      </c>
    </row>
    <row r="22605">
      <c r="A22605" s="7">
        <f t="shared" si="1"/>
        <v>19670</v>
      </c>
      <c r="B22605" s="5" t="s">
        <v>19912</v>
      </c>
      <c r="C22605" s="6" t="s">
        <v>69</v>
      </c>
    </row>
    <row r="22606">
      <c r="A22606" s="7">
        <f t="shared" si="1"/>
        <v>19671</v>
      </c>
      <c r="B22606" s="5" t="s">
        <v>19913</v>
      </c>
      <c r="C22606" s="6" t="s">
        <v>69</v>
      </c>
    </row>
    <row r="22607">
      <c r="A22607" s="7">
        <f t="shared" si="1"/>
        <v>19672</v>
      </c>
      <c r="B22607" s="5" t="s">
        <v>19914</v>
      </c>
      <c r="C22607" s="6" t="s">
        <v>656</v>
      </c>
    </row>
    <row r="22608">
      <c r="A22608" s="7">
        <f t="shared" si="1"/>
        <v>19673</v>
      </c>
      <c r="B22608" s="5" t="s">
        <v>19915</v>
      </c>
      <c r="C22608" s="6" t="s">
        <v>656</v>
      </c>
    </row>
    <row r="22609">
      <c r="A22609" s="7">
        <f t="shared" si="1"/>
        <v>19674</v>
      </c>
      <c r="B22609" s="5" t="s">
        <v>19916</v>
      </c>
      <c r="C22609" s="6" t="s">
        <v>656</v>
      </c>
    </row>
    <row r="22610">
      <c r="A22610" s="7">
        <f t="shared" si="1"/>
        <v>19675</v>
      </c>
      <c r="B22610" s="5" t="s">
        <v>19917</v>
      </c>
      <c r="C22610" s="6" t="s">
        <v>656</v>
      </c>
    </row>
    <row r="22611">
      <c r="A22611" s="7">
        <f t="shared" si="1"/>
        <v>19676</v>
      </c>
      <c r="B22611" s="5" t="s">
        <v>19918</v>
      </c>
      <c r="C22611" s="6" t="s">
        <v>656</v>
      </c>
    </row>
    <row r="22612">
      <c r="A22612" s="7">
        <f t="shared" si="1"/>
        <v>19677</v>
      </c>
      <c r="B22612" s="8" t="s">
        <v>19919</v>
      </c>
      <c r="C22612" s="9" t="s">
        <v>52</v>
      </c>
    </row>
    <row r="22613">
      <c r="A22613" s="7">
        <f t="shared" si="1"/>
        <v>19678</v>
      </c>
      <c r="B22613" s="8" t="s">
        <v>19920</v>
      </c>
      <c r="C22613" s="9" t="s">
        <v>83</v>
      </c>
    </row>
    <row r="22614">
      <c r="A22614" s="7">
        <f t="shared" si="1"/>
        <v>19679</v>
      </c>
      <c r="B22614" s="5" t="s">
        <v>19921</v>
      </c>
      <c r="C22614" s="6" t="s">
        <v>714</v>
      </c>
    </row>
    <row r="22615">
      <c r="A22615" s="7">
        <f t="shared" si="1"/>
        <v>19680</v>
      </c>
      <c r="B22615" s="5" t="s">
        <v>19922</v>
      </c>
      <c r="C22615" s="6" t="s">
        <v>69</v>
      </c>
    </row>
    <row r="22616">
      <c r="A22616" s="7">
        <f t="shared" si="1"/>
        <v>19681</v>
      </c>
      <c r="B22616" s="5" t="s">
        <v>19923</v>
      </c>
      <c r="C22616" s="6" t="s">
        <v>731</v>
      </c>
    </row>
    <row r="22617">
      <c r="A22617" s="7">
        <f t="shared" si="1"/>
        <v>19682</v>
      </c>
      <c r="B22617" s="8" t="s">
        <v>19924</v>
      </c>
      <c r="C22617" s="9" t="s">
        <v>399</v>
      </c>
    </row>
    <row r="22618">
      <c r="A22618" s="7">
        <f t="shared" si="1"/>
        <v>19683</v>
      </c>
      <c r="B22618" s="5" t="s">
        <v>19925</v>
      </c>
      <c r="C22618" s="6" t="s">
        <v>1342</v>
      </c>
    </row>
    <row r="22619">
      <c r="A22619" s="7">
        <f t="shared" si="1"/>
        <v>19684</v>
      </c>
      <c r="B22619" s="5" t="s">
        <v>19926</v>
      </c>
      <c r="C22619" s="6" t="s">
        <v>1342</v>
      </c>
    </row>
    <row r="22620">
      <c r="A22620" s="7">
        <f t="shared" si="1"/>
        <v>19685</v>
      </c>
      <c r="B22620" s="5" t="s">
        <v>19927</v>
      </c>
      <c r="C22620" s="6" t="s">
        <v>1342</v>
      </c>
    </row>
    <row r="22621">
      <c r="A22621" s="7">
        <f t="shared" si="1"/>
        <v>19686</v>
      </c>
      <c r="B22621" s="5" t="s">
        <v>19928</v>
      </c>
      <c r="C22621" s="6" t="s">
        <v>1342</v>
      </c>
    </row>
    <row r="22622">
      <c r="A22622" s="7">
        <f t="shared" si="1"/>
        <v>19687</v>
      </c>
      <c r="B22622" s="5" t="s">
        <v>19929</v>
      </c>
      <c r="C22622" s="6" t="s">
        <v>1856</v>
      </c>
    </row>
    <row r="22623">
      <c r="A22623" s="7">
        <f t="shared" si="1"/>
        <v>19687</v>
      </c>
      <c r="B22623" s="5" t="s">
        <v>19929</v>
      </c>
      <c r="C22623" s="6" t="s">
        <v>1342</v>
      </c>
    </row>
    <row r="22624">
      <c r="A22624" s="7">
        <f t="shared" si="1"/>
        <v>19688</v>
      </c>
      <c r="B22624" s="5" t="s">
        <v>19930</v>
      </c>
      <c r="C22624" s="6" t="s">
        <v>1342</v>
      </c>
    </row>
    <row r="22625">
      <c r="A22625" s="7">
        <f t="shared" si="1"/>
        <v>19689</v>
      </c>
      <c r="B22625" s="5" t="s">
        <v>19931</v>
      </c>
      <c r="C22625" s="6" t="s">
        <v>1342</v>
      </c>
    </row>
    <row r="22626">
      <c r="A22626" s="7">
        <f t="shared" si="1"/>
        <v>19690</v>
      </c>
      <c r="B22626" s="5" t="s">
        <v>19932</v>
      </c>
      <c r="C22626" s="6" t="s">
        <v>1342</v>
      </c>
    </row>
    <row r="22627">
      <c r="A22627" s="7">
        <f t="shared" si="1"/>
        <v>19691</v>
      </c>
      <c r="B22627" s="5" t="s">
        <v>19933</v>
      </c>
      <c r="C22627" s="6" t="s">
        <v>1342</v>
      </c>
    </row>
    <row r="22628">
      <c r="A22628" s="7">
        <f t="shared" si="1"/>
        <v>19692</v>
      </c>
      <c r="B22628" s="5" t="s">
        <v>19934</v>
      </c>
      <c r="C22628" s="6" t="s">
        <v>1342</v>
      </c>
    </row>
    <row r="22629">
      <c r="A22629" s="7">
        <f t="shared" si="1"/>
        <v>19693</v>
      </c>
      <c r="B22629" s="5" t="s">
        <v>19935</v>
      </c>
      <c r="C22629" s="6" t="s">
        <v>1342</v>
      </c>
    </row>
    <row r="22630">
      <c r="A22630" s="7">
        <f t="shared" si="1"/>
        <v>19694</v>
      </c>
      <c r="B22630" s="5" t="s">
        <v>19936</v>
      </c>
      <c r="C22630" s="6" t="s">
        <v>1342</v>
      </c>
    </row>
    <row r="22631">
      <c r="A22631" s="7">
        <f t="shared" si="1"/>
        <v>19695</v>
      </c>
      <c r="B22631" s="5" t="s">
        <v>19937</v>
      </c>
      <c r="C22631" s="6" t="s">
        <v>1342</v>
      </c>
    </row>
    <row r="22632">
      <c r="A22632" s="7">
        <f t="shared" si="1"/>
        <v>19696</v>
      </c>
      <c r="B22632" s="5" t="s">
        <v>19938</v>
      </c>
      <c r="C22632" s="6" t="s">
        <v>1342</v>
      </c>
    </row>
    <row r="22633">
      <c r="A22633" s="7">
        <f t="shared" si="1"/>
        <v>19697</v>
      </c>
      <c r="B22633" s="5" t="s">
        <v>19939</v>
      </c>
      <c r="C22633" s="6" t="s">
        <v>1342</v>
      </c>
    </row>
    <row r="22634">
      <c r="A22634" s="7">
        <f t="shared" si="1"/>
        <v>19698</v>
      </c>
      <c r="B22634" s="5" t="s">
        <v>19940</v>
      </c>
      <c r="C22634" s="6" t="s">
        <v>1342</v>
      </c>
    </row>
    <row r="22635">
      <c r="A22635" s="7">
        <f t="shared" si="1"/>
        <v>19699</v>
      </c>
      <c r="B22635" s="5" t="s">
        <v>19941</v>
      </c>
      <c r="C22635" s="6" t="s">
        <v>1342</v>
      </c>
    </row>
    <row r="22636">
      <c r="A22636" s="7">
        <f t="shared" si="1"/>
        <v>19700</v>
      </c>
      <c r="B22636" s="5" t="s">
        <v>19942</v>
      </c>
      <c r="C22636" s="6" t="s">
        <v>1342</v>
      </c>
    </row>
    <row r="22637">
      <c r="A22637" s="7">
        <f t="shared" si="1"/>
        <v>19701</v>
      </c>
      <c r="B22637" s="5" t="s">
        <v>19943</v>
      </c>
      <c r="C22637" s="6" t="s">
        <v>69</v>
      </c>
    </row>
    <row r="22638">
      <c r="A22638" s="7">
        <f t="shared" si="1"/>
        <v>19702</v>
      </c>
      <c r="B22638" s="5" t="s">
        <v>19944</v>
      </c>
      <c r="C22638" s="6" t="s">
        <v>69</v>
      </c>
    </row>
    <row r="22639">
      <c r="A22639" s="7">
        <f t="shared" si="1"/>
        <v>19703</v>
      </c>
      <c r="B22639" s="5" t="s">
        <v>19945</v>
      </c>
      <c r="C22639" s="6" t="s">
        <v>939</v>
      </c>
    </row>
    <row r="22640">
      <c r="A22640" s="7">
        <f t="shared" si="1"/>
        <v>19704</v>
      </c>
      <c r="B22640" s="5" t="s">
        <v>19946</v>
      </c>
      <c r="C22640" s="6" t="s">
        <v>656</v>
      </c>
    </row>
    <row r="22641">
      <c r="A22641" s="7">
        <f t="shared" si="1"/>
        <v>19705</v>
      </c>
      <c r="B22641" s="5" t="s">
        <v>19947</v>
      </c>
      <c r="C22641" s="6" t="s">
        <v>656</v>
      </c>
    </row>
    <row r="22642">
      <c r="A22642" s="7">
        <f t="shared" si="1"/>
        <v>19706</v>
      </c>
      <c r="B22642" s="5" t="s">
        <v>19948</v>
      </c>
      <c r="C22642" s="6" t="s">
        <v>656</v>
      </c>
    </row>
    <row r="22643">
      <c r="A22643" s="7">
        <f t="shared" si="1"/>
        <v>19707</v>
      </c>
      <c r="B22643" s="5" t="s">
        <v>19949</v>
      </c>
      <c r="C22643" s="6" t="s">
        <v>656</v>
      </c>
    </row>
    <row r="22644">
      <c r="A22644" s="7">
        <f t="shared" si="1"/>
        <v>19708</v>
      </c>
      <c r="B22644" s="8" t="s">
        <v>19950</v>
      </c>
      <c r="C22644" s="9" t="s">
        <v>1042</v>
      </c>
    </row>
    <row r="22645">
      <c r="A22645" s="7">
        <f t="shared" si="1"/>
        <v>19709</v>
      </c>
      <c r="B22645" s="5" t="s">
        <v>19951</v>
      </c>
      <c r="C22645" s="6" t="s">
        <v>1342</v>
      </c>
    </row>
    <row r="22646">
      <c r="A22646" s="7">
        <f t="shared" si="1"/>
        <v>19710</v>
      </c>
      <c r="B22646" s="5" t="s">
        <v>19952</v>
      </c>
      <c r="C22646" s="6" t="s">
        <v>656</v>
      </c>
    </row>
    <row r="22647">
      <c r="A22647" s="7">
        <f t="shared" si="1"/>
        <v>19711</v>
      </c>
      <c r="B22647" s="5" t="s">
        <v>19953</v>
      </c>
      <c r="C22647" s="6" t="s">
        <v>656</v>
      </c>
    </row>
    <row r="22648">
      <c r="A22648" s="7">
        <f t="shared" si="1"/>
        <v>19712</v>
      </c>
      <c r="B22648" s="8" t="s">
        <v>19954</v>
      </c>
      <c r="C22648" s="9" t="s">
        <v>40</v>
      </c>
    </row>
    <row r="22649">
      <c r="A22649" s="7">
        <f t="shared" si="1"/>
        <v>19713</v>
      </c>
      <c r="B22649" s="5" t="s">
        <v>19955</v>
      </c>
      <c r="C22649" s="6" t="s">
        <v>69</v>
      </c>
    </row>
    <row r="22650">
      <c r="A22650" s="7">
        <f t="shared" si="1"/>
        <v>19714</v>
      </c>
      <c r="B22650" s="5" t="s">
        <v>19956</v>
      </c>
      <c r="C22650" s="6" t="s">
        <v>1279</v>
      </c>
    </row>
    <row r="22651">
      <c r="A22651" s="7">
        <f t="shared" si="1"/>
        <v>19715</v>
      </c>
      <c r="B22651" s="5" t="s">
        <v>19957</v>
      </c>
      <c r="C22651" s="6" t="s">
        <v>78</v>
      </c>
    </row>
    <row r="22652">
      <c r="A22652" s="7">
        <f t="shared" si="1"/>
        <v>19716</v>
      </c>
      <c r="B22652" s="5" t="s">
        <v>19958</v>
      </c>
      <c r="C22652" s="6" t="s">
        <v>1279</v>
      </c>
    </row>
    <row r="22653">
      <c r="A22653" s="7">
        <f t="shared" si="1"/>
        <v>19717</v>
      </c>
      <c r="B22653" s="5" t="s">
        <v>19959</v>
      </c>
      <c r="C22653" s="6" t="s">
        <v>1369</v>
      </c>
    </row>
    <row r="22654">
      <c r="A22654" s="7">
        <f t="shared" si="1"/>
        <v>19718</v>
      </c>
      <c r="B22654" s="5" t="s">
        <v>19960</v>
      </c>
      <c r="C22654" s="6" t="s">
        <v>62</v>
      </c>
    </row>
    <row r="22655">
      <c r="A22655" s="7">
        <f t="shared" si="1"/>
        <v>19719</v>
      </c>
      <c r="B22655" s="5" t="s">
        <v>19961</v>
      </c>
      <c r="C22655" s="6" t="s">
        <v>1207</v>
      </c>
    </row>
    <row r="22656">
      <c r="A22656" s="7">
        <f t="shared" si="1"/>
        <v>19720</v>
      </c>
      <c r="B22656" s="5" t="s">
        <v>19962</v>
      </c>
      <c r="C22656" s="6" t="s">
        <v>69</v>
      </c>
    </row>
    <row r="22657">
      <c r="A22657" s="7">
        <f t="shared" si="1"/>
        <v>19721</v>
      </c>
      <c r="B22657" s="8" t="s">
        <v>19963</v>
      </c>
      <c r="C22657" s="9" t="s">
        <v>72</v>
      </c>
    </row>
    <row r="22658">
      <c r="A22658" s="7">
        <f t="shared" si="1"/>
        <v>19722</v>
      </c>
      <c r="B22658" s="5" t="s">
        <v>19964</v>
      </c>
      <c r="C22658" s="6" t="s">
        <v>393</v>
      </c>
    </row>
    <row r="22659">
      <c r="A22659" s="7">
        <f t="shared" si="1"/>
        <v>19723</v>
      </c>
      <c r="B22659" s="5" t="s">
        <v>19965</v>
      </c>
      <c r="C22659" s="6" t="s">
        <v>731</v>
      </c>
    </row>
    <row r="22660">
      <c r="A22660" s="7">
        <f t="shared" si="1"/>
        <v>19724</v>
      </c>
      <c r="B22660" s="5" t="s">
        <v>19966</v>
      </c>
      <c r="C22660" s="6" t="s">
        <v>467</v>
      </c>
    </row>
    <row r="22661">
      <c r="A22661" s="7">
        <f t="shared" si="1"/>
        <v>19725</v>
      </c>
      <c r="B22661" s="5" t="s">
        <v>19967</v>
      </c>
      <c r="C22661" s="6" t="s">
        <v>1620</v>
      </c>
    </row>
    <row r="22662">
      <c r="A22662" s="7">
        <f t="shared" si="1"/>
        <v>19726</v>
      </c>
      <c r="B22662" s="5" t="s">
        <v>19968</v>
      </c>
      <c r="C22662" s="6" t="s">
        <v>2549</v>
      </c>
    </row>
    <row r="22663">
      <c r="A22663" s="7">
        <f t="shared" si="1"/>
        <v>19727</v>
      </c>
      <c r="B22663" s="5" t="s">
        <v>19969</v>
      </c>
      <c r="C22663" s="6" t="s">
        <v>2549</v>
      </c>
    </row>
    <row r="22664">
      <c r="A22664" s="7">
        <f t="shared" si="1"/>
        <v>19728</v>
      </c>
      <c r="B22664" s="5" t="s">
        <v>19970</v>
      </c>
      <c r="C22664" s="6" t="s">
        <v>2549</v>
      </c>
    </row>
    <row r="22665">
      <c r="A22665" s="7">
        <f t="shared" si="1"/>
        <v>19729</v>
      </c>
      <c r="B22665" s="5" t="s">
        <v>19971</v>
      </c>
      <c r="C22665" s="6" t="s">
        <v>69</v>
      </c>
    </row>
    <row r="22666">
      <c r="A22666" s="7">
        <f t="shared" si="1"/>
        <v>19730</v>
      </c>
      <c r="B22666" s="5" t="s">
        <v>19972</v>
      </c>
      <c r="C22666" s="6" t="s">
        <v>656</v>
      </c>
    </row>
    <row r="22667">
      <c r="A22667" s="7">
        <f t="shared" si="1"/>
        <v>19731</v>
      </c>
      <c r="B22667" s="8" t="s">
        <v>19973</v>
      </c>
      <c r="C22667" s="9" t="s">
        <v>1548</v>
      </c>
    </row>
    <row r="22668">
      <c r="A22668" s="7">
        <f t="shared" si="1"/>
        <v>19732</v>
      </c>
      <c r="B22668" s="5" t="s">
        <v>19974</v>
      </c>
      <c r="C22668" s="6" t="s">
        <v>681</v>
      </c>
    </row>
    <row r="22669">
      <c r="A22669" s="7">
        <f t="shared" si="1"/>
        <v>19733</v>
      </c>
      <c r="B22669" s="5" t="s">
        <v>19975</v>
      </c>
      <c r="C22669" s="6" t="s">
        <v>1007</v>
      </c>
    </row>
    <row r="22670">
      <c r="A22670" s="7">
        <f t="shared" si="1"/>
        <v>19734</v>
      </c>
      <c r="B22670" s="5" t="s">
        <v>19976</v>
      </c>
      <c r="C22670" s="6" t="s">
        <v>1007</v>
      </c>
    </row>
    <row r="22671">
      <c r="A22671" s="7">
        <f t="shared" si="1"/>
        <v>19735</v>
      </c>
      <c r="B22671" s="5" t="s">
        <v>19977</v>
      </c>
      <c r="C22671" s="6" t="s">
        <v>758</v>
      </c>
    </row>
    <row r="22672">
      <c r="A22672" s="7">
        <f t="shared" si="1"/>
        <v>19736</v>
      </c>
      <c r="B22672" s="5" t="s">
        <v>19978</v>
      </c>
      <c r="C22672" s="6" t="s">
        <v>656</v>
      </c>
    </row>
    <row r="22673">
      <c r="A22673" s="7">
        <f t="shared" si="1"/>
        <v>19737</v>
      </c>
      <c r="B22673" s="8" t="s">
        <v>19979</v>
      </c>
      <c r="C22673" s="9" t="s">
        <v>1776</v>
      </c>
    </row>
    <row r="22674">
      <c r="A22674" s="7">
        <f t="shared" si="1"/>
        <v>19738</v>
      </c>
      <c r="B22674" s="8" t="s">
        <v>19980</v>
      </c>
      <c r="C22674" s="9" t="s">
        <v>1776</v>
      </c>
    </row>
    <row r="22675">
      <c r="A22675" s="7">
        <f t="shared" si="1"/>
        <v>19739</v>
      </c>
      <c r="B22675" s="8" t="s">
        <v>19981</v>
      </c>
      <c r="C22675" s="9" t="s">
        <v>1776</v>
      </c>
    </row>
    <row r="22676">
      <c r="A22676" s="7">
        <f t="shared" si="1"/>
        <v>19740</v>
      </c>
      <c r="B22676" s="8" t="s">
        <v>19982</v>
      </c>
      <c r="C22676" s="9" t="s">
        <v>1776</v>
      </c>
    </row>
    <row r="22677">
      <c r="A22677" s="7">
        <f t="shared" si="1"/>
        <v>19741</v>
      </c>
      <c r="B22677" s="8" t="s">
        <v>19983</v>
      </c>
      <c r="C22677" s="9" t="s">
        <v>1776</v>
      </c>
    </row>
    <row r="22678">
      <c r="A22678" s="7">
        <f t="shared" si="1"/>
        <v>19742</v>
      </c>
      <c r="B22678" s="8" t="s">
        <v>19984</v>
      </c>
      <c r="C22678" s="9" t="s">
        <v>1776</v>
      </c>
    </row>
    <row r="22679">
      <c r="A22679" s="7">
        <f t="shared" si="1"/>
        <v>19743</v>
      </c>
      <c r="B22679" s="8" t="s">
        <v>19985</v>
      </c>
      <c r="C22679" s="9" t="s">
        <v>1776</v>
      </c>
    </row>
    <row r="22680">
      <c r="A22680" s="7">
        <f t="shared" si="1"/>
        <v>19744</v>
      </c>
      <c r="B22680" s="5" t="s">
        <v>19986</v>
      </c>
      <c r="C22680" s="6" t="s">
        <v>758</v>
      </c>
    </row>
    <row r="22681">
      <c r="A22681" s="7">
        <f t="shared" si="1"/>
        <v>19745</v>
      </c>
      <c r="B22681" s="5" t="s">
        <v>19987</v>
      </c>
      <c r="C22681" s="6" t="s">
        <v>40</v>
      </c>
    </row>
    <row r="22682">
      <c r="A22682" s="7">
        <f t="shared" si="1"/>
        <v>19746</v>
      </c>
      <c r="B22682" s="5" t="s">
        <v>19988</v>
      </c>
      <c r="C22682" s="6" t="s">
        <v>758</v>
      </c>
    </row>
    <row r="22683">
      <c r="A22683" s="7">
        <f t="shared" si="1"/>
        <v>19747</v>
      </c>
      <c r="B22683" s="5" t="s">
        <v>19989</v>
      </c>
      <c r="C22683" s="6" t="s">
        <v>758</v>
      </c>
    </row>
    <row r="22684">
      <c r="A22684" s="7">
        <f t="shared" si="1"/>
        <v>19748</v>
      </c>
      <c r="B22684" s="5" t="s">
        <v>19990</v>
      </c>
      <c r="C22684" s="6" t="s">
        <v>758</v>
      </c>
    </row>
    <row r="22685">
      <c r="A22685" s="7">
        <f t="shared" si="1"/>
        <v>19749</v>
      </c>
      <c r="B22685" s="5" t="s">
        <v>19991</v>
      </c>
      <c r="C22685" s="6" t="s">
        <v>758</v>
      </c>
    </row>
    <row r="22686">
      <c r="A22686" s="7">
        <f t="shared" si="1"/>
        <v>19750</v>
      </c>
      <c r="B22686" s="5" t="s">
        <v>19992</v>
      </c>
      <c r="C22686" s="6" t="s">
        <v>7783</v>
      </c>
    </row>
    <row r="22687">
      <c r="A22687" s="7">
        <f t="shared" si="1"/>
        <v>19751</v>
      </c>
      <c r="B22687" s="5" t="s">
        <v>19993</v>
      </c>
      <c r="C22687" s="6" t="s">
        <v>758</v>
      </c>
    </row>
    <row r="22688">
      <c r="A22688" s="7">
        <f t="shared" si="1"/>
        <v>19752</v>
      </c>
      <c r="B22688" s="5" t="s">
        <v>19994</v>
      </c>
      <c r="C22688" s="6" t="s">
        <v>40</v>
      </c>
    </row>
    <row r="22689">
      <c r="A22689" s="7">
        <f t="shared" si="1"/>
        <v>19753</v>
      </c>
      <c r="B22689" s="5" t="s">
        <v>19995</v>
      </c>
      <c r="C22689" s="6" t="s">
        <v>69</v>
      </c>
    </row>
    <row r="22690">
      <c r="A22690" s="7">
        <f t="shared" si="1"/>
        <v>19754</v>
      </c>
      <c r="B22690" s="5" t="s">
        <v>19996</v>
      </c>
      <c r="C22690" s="6" t="s">
        <v>69</v>
      </c>
    </row>
    <row r="22691">
      <c r="A22691" s="7">
        <f t="shared" si="1"/>
        <v>19755</v>
      </c>
      <c r="B22691" s="5" t="s">
        <v>19997</v>
      </c>
      <c r="C22691" s="6" t="s">
        <v>656</v>
      </c>
    </row>
    <row r="22692">
      <c r="A22692" s="7">
        <f t="shared" si="1"/>
        <v>19756</v>
      </c>
      <c r="B22692" s="5" t="s">
        <v>19998</v>
      </c>
      <c r="C22692" s="6" t="s">
        <v>69</v>
      </c>
    </row>
    <row r="22693">
      <c r="A22693" s="7">
        <f t="shared" si="1"/>
        <v>19757</v>
      </c>
      <c r="B22693" s="8" t="s">
        <v>19999</v>
      </c>
      <c r="C22693" s="9" t="s">
        <v>1776</v>
      </c>
    </row>
    <row r="22694">
      <c r="A22694" s="7">
        <f t="shared" si="1"/>
        <v>19758</v>
      </c>
      <c r="B22694" s="5" t="s">
        <v>20000</v>
      </c>
      <c r="C22694" s="6" t="s">
        <v>1040</v>
      </c>
    </row>
    <row r="22695">
      <c r="A22695" s="7">
        <f t="shared" si="1"/>
        <v>19759</v>
      </c>
      <c r="B22695" s="5" t="s">
        <v>20001</v>
      </c>
      <c r="C22695" s="6" t="s">
        <v>69</v>
      </c>
    </row>
    <row r="22696">
      <c r="A22696" s="7">
        <f t="shared" si="1"/>
        <v>19760</v>
      </c>
      <c r="B22696" s="5" t="s">
        <v>20002</v>
      </c>
      <c r="C22696" s="6" t="s">
        <v>467</v>
      </c>
    </row>
    <row r="22697">
      <c r="A22697" s="7">
        <f t="shared" si="1"/>
        <v>19761</v>
      </c>
      <c r="B22697" s="5" t="s">
        <v>20003</v>
      </c>
      <c r="C22697" s="6" t="s">
        <v>467</v>
      </c>
    </row>
    <row r="22698">
      <c r="A22698" s="7">
        <f t="shared" si="1"/>
        <v>19762</v>
      </c>
      <c r="B22698" s="5" t="s">
        <v>20004</v>
      </c>
      <c r="C22698" s="6" t="s">
        <v>467</v>
      </c>
    </row>
    <row r="22699">
      <c r="A22699" s="7">
        <f t="shared" si="1"/>
        <v>19763</v>
      </c>
      <c r="B22699" s="5" t="s">
        <v>20005</v>
      </c>
      <c r="C22699" s="6" t="s">
        <v>467</v>
      </c>
    </row>
    <row r="22700">
      <c r="A22700" s="7">
        <f t="shared" si="1"/>
        <v>19764</v>
      </c>
      <c r="B22700" s="5" t="s">
        <v>20006</v>
      </c>
      <c r="C22700" s="6" t="s">
        <v>467</v>
      </c>
    </row>
    <row r="22701">
      <c r="A22701" s="7">
        <f t="shared" si="1"/>
        <v>19765</v>
      </c>
      <c r="B22701" s="5" t="s">
        <v>20007</v>
      </c>
      <c r="C22701" s="6" t="s">
        <v>1040</v>
      </c>
    </row>
    <row r="22702">
      <c r="A22702" s="7">
        <f t="shared" si="1"/>
        <v>19766</v>
      </c>
      <c r="B22702" s="5" t="s">
        <v>20008</v>
      </c>
      <c r="C22702" s="6" t="s">
        <v>656</v>
      </c>
    </row>
    <row r="22703">
      <c r="A22703" s="7">
        <f t="shared" si="1"/>
        <v>19767</v>
      </c>
      <c r="B22703" s="5" t="s">
        <v>20009</v>
      </c>
      <c r="C22703" s="6" t="s">
        <v>798</v>
      </c>
    </row>
    <row r="22704">
      <c r="A22704" s="7">
        <f t="shared" si="1"/>
        <v>19768</v>
      </c>
      <c r="B22704" s="5" t="s">
        <v>20010</v>
      </c>
      <c r="C22704" s="6" t="s">
        <v>798</v>
      </c>
    </row>
    <row r="22705">
      <c r="A22705" s="7">
        <f t="shared" si="1"/>
        <v>19769</v>
      </c>
      <c r="B22705" s="5" t="s">
        <v>20011</v>
      </c>
      <c r="C22705" s="6" t="s">
        <v>2549</v>
      </c>
    </row>
    <row r="22706">
      <c r="A22706" s="7">
        <f t="shared" si="1"/>
        <v>19770</v>
      </c>
      <c r="B22706" s="5" t="s">
        <v>20012</v>
      </c>
      <c r="C22706" s="6" t="s">
        <v>656</v>
      </c>
    </row>
    <row r="22707">
      <c r="A22707" s="7">
        <f t="shared" si="1"/>
        <v>19771</v>
      </c>
      <c r="B22707" s="5" t="s">
        <v>20013</v>
      </c>
      <c r="C22707" s="6" t="s">
        <v>2549</v>
      </c>
    </row>
    <row r="22708">
      <c r="A22708" s="7">
        <f t="shared" si="1"/>
        <v>19772</v>
      </c>
      <c r="B22708" s="5" t="s">
        <v>20014</v>
      </c>
      <c r="C22708" s="6" t="s">
        <v>798</v>
      </c>
    </row>
    <row r="22709">
      <c r="A22709" s="7">
        <f t="shared" si="1"/>
        <v>19773</v>
      </c>
      <c r="B22709" s="5" t="s">
        <v>20015</v>
      </c>
      <c r="C22709" s="6" t="s">
        <v>656</v>
      </c>
    </row>
    <row r="22710">
      <c r="A22710" s="7">
        <f t="shared" si="1"/>
        <v>19774</v>
      </c>
      <c r="B22710" s="5" t="s">
        <v>20016</v>
      </c>
      <c r="C22710" s="6" t="s">
        <v>69</v>
      </c>
    </row>
    <row r="22711">
      <c r="A22711" s="7">
        <f t="shared" si="1"/>
        <v>19775</v>
      </c>
      <c r="B22711" s="5" t="s">
        <v>20017</v>
      </c>
      <c r="C22711" s="6" t="s">
        <v>656</v>
      </c>
    </row>
    <row r="22712">
      <c r="A22712" s="7">
        <f t="shared" si="1"/>
        <v>19776</v>
      </c>
      <c r="B22712" s="5" t="s">
        <v>20018</v>
      </c>
      <c r="C22712" s="6" t="s">
        <v>1120</v>
      </c>
    </row>
    <row r="22713">
      <c r="A22713" s="7">
        <f t="shared" si="1"/>
        <v>19777</v>
      </c>
      <c r="B22713" s="5" t="s">
        <v>20019</v>
      </c>
      <c r="C22713" s="6" t="s">
        <v>780</v>
      </c>
    </row>
    <row r="22714">
      <c r="A22714" s="7">
        <f t="shared" si="1"/>
        <v>19778</v>
      </c>
      <c r="B22714" s="16" t="s">
        <v>20020</v>
      </c>
      <c r="C22714" s="6" t="s">
        <v>1235</v>
      </c>
    </row>
    <row r="22715">
      <c r="A22715" s="7">
        <f t="shared" si="1"/>
        <v>19779</v>
      </c>
      <c r="B22715" s="5" t="s">
        <v>20021</v>
      </c>
      <c r="C22715" s="6" t="s">
        <v>69</v>
      </c>
    </row>
    <row r="22716">
      <c r="A22716" s="7">
        <f t="shared" si="1"/>
        <v>19780</v>
      </c>
      <c r="B22716" s="5" t="s">
        <v>20022</v>
      </c>
      <c r="C22716" s="6" t="s">
        <v>69</v>
      </c>
    </row>
    <row r="22717">
      <c r="A22717" s="7">
        <f t="shared" si="1"/>
        <v>19781</v>
      </c>
      <c r="B22717" s="5" t="s">
        <v>20023</v>
      </c>
      <c r="C22717" s="6" t="s">
        <v>1040</v>
      </c>
    </row>
    <row r="22718">
      <c r="A22718" s="7">
        <f t="shared" si="1"/>
        <v>19782</v>
      </c>
      <c r="B22718" s="5" t="s">
        <v>20024</v>
      </c>
      <c r="C22718" s="6" t="s">
        <v>1221</v>
      </c>
    </row>
    <row r="22719">
      <c r="A22719" s="7">
        <f t="shared" si="1"/>
        <v>19783</v>
      </c>
      <c r="B22719" s="5" t="s">
        <v>20025</v>
      </c>
      <c r="C22719" s="6" t="s">
        <v>656</v>
      </c>
    </row>
    <row r="22720">
      <c r="A22720" s="7">
        <f t="shared" si="1"/>
        <v>19784</v>
      </c>
      <c r="B22720" s="8" t="s">
        <v>20026</v>
      </c>
      <c r="C22720" s="9" t="s">
        <v>416</v>
      </c>
    </row>
    <row r="22721">
      <c r="A22721" s="7">
        <f t="shared" si="1"/>
        <v>19785</v>
      </c>
      <c r="B22721" s="5" t="s">
        <v>20027</v>
      </c>
      <c r="C22721" s="6" t="s">
        <v>1356</v>
      </c>
    </row>
    <row r="22722">
      <c r="A22722" s="7">
        <f t="shared" si="1"/>
        <v>19786</v>
      </c>
      <c r="B22722" s="5" t="s">
        <v>20028</v>
      </c>
      <c r="C22722" s="6" t="s">
        <v>656</v>
      </c>
    </row>
    <row r="22723">
      <c r="A22723" s="7">
        <f t="shared" si="1"/>
        <v>19787</v>
      </c>
      <c r="B22723" s="8" t="s">
        <v>20029</v>
      </c>
      <c r="C22723" s="9" t="s">
        <v>1470</v>
      </c>
    </row>
    <row r="22724">
      <c r="A22724" s="7">
        <f t="shared" si="1"/>
        <v>19788</v>
      </c>
      <c r="B22724" s="5" t="s">
        <v>20030</v>
      </c>
      <c r="C22724" s="6" t="s">
        <v>393</v>
      </c>
    </row>
    <row r="22725">
      <c r="A22725" s="7">
        <f t="shared" si="1"/>
        <v>19789</v>
      </c>
      <c r="B22725" s="5" t="s">
        <v>20031</v>
      </c>
      <c r="C22725" s="6" t="s">
        <v>69</v>
      </c>
    </row>
    <row r="22726">
      <c r="A22726" s="7">
        <f t="shared" si="1"/>
        <v>19790</v>
      </c>
      <c r="B22726" s="5" t="s">
        <v>20032</v>
      </c>
      <c r="C22726" s="6" t="s">
        <v>69</v>
      </c>
    </row>
    <row r="22727">
      <c r="A22727" s="7">
        <f t="shared" si="1"/>
        <v>19791</v>
      </c>
      <c r="B22727" s="5" t="s">
        <v>20033</v>
      </c>
      <c r="C22727" s="6" t="s">
        <v>69</v>
      </c>
    </row>
    <row r="22728">
      <c r="A22728" s="7">
        <f t="shared" si="1"/>
        <v>19792</v>
      </c>
      <c r="B22728" s="5" t="s">
        <v>20034</v>
      </c>
      <c r="C22728" s="6" t="s">
        <v>656</v>
      </c>
    </row>
    <row r="22729">
      <c r="A22729" s="7">
        <f t="shared" si="1"/>
        <v>19793</v>
      </c>
      <c r="B22729" s="5" t="s">
        <v>20035</v>
      </c>
      <c r="C22729" s="6" t="s">
        <v>656</v>
      </c>
    </row>
    <row r="22730">
      <c r="A22730" s="7">
        <f t="shared" si="1"/>
        <v>19794</v>
      </c>
      <c r="B22730" s="5" t="s">
        <v>20036</v>
      </c>
      <c r="C22730" s="6" t="s">
        <v>69</v>
      </c>
    </row>
    <row r="22731">
      <c r="A22731" s="7">
        <f t="shared" si="1"/>
        <v>19795</v>
      </c>
      <c r="B22731" s="5" t="s">
        <v>20037</v>
      </c>
      <c r="C22731" s="6" t="s">
        <v>69</v>
      </c>
    </row>
    <row r="22732">
      <c r="A22732" s="7">
        <f t="shared" si="1"/>
        <v>19796</v>
      </c>
      <c r="B22732" s="5" t="s">
        <v>20038</v>
      </c>
      <c r="C22732" s="6" t="s">
        <v>69</v>
      </c>
    </row>
    <row r="22733">
      <c r="A22733" s="7">
        <f t="shared" si="1"/>
        <v>19797</v>
      </c>
      <c r="B22733" s="5" t="s">
        <v>20039</v>
      </c>
      <c r="C22733" s="6" t="s">
        <v>1120</v>
      </c>
    </row>
    <row r="22734">
      <c r="A22734" s="7">
        <f t="shared" si="1"/>
        <v>19798</v>
      </c>
      <c r="B22734" s="5" t="s">
        <v>20040</v>
      </c>
      <c r="C22734" s="6" t="s">
        <v>1120</v>
      </c>
    </row>
    <row r="22735">
      <c r="A22735" s="7">
        <f t="shared" si="1"/>
        <v>19799</v>
      </c>
      <c r="B22735" s="5" t="s">
        <v>20041</v>
      </c>
      <c r="C22735" s="6" t="s">
        <v>538</v>
      </c>
    </row>
    <row r="22736">
      <c r="A22736" s="7">
        <f t="shared" si="1"/>
        <v>19800</v>
      </c>
      <c r="B22736" s="8" t="s">
        <v>20042</v>
      </c>
      <c r="C22736" s="9" t="s">
        <v>1776</v>
      </c>
    </row>
    <row r="22737">
      <c r="A22737" s="7">
        <f t="shared" si="1"/>
        <v>19801</v>
      </c>
      <c r="B22737" s="8" t="s">
        <v>20043</v>
      </c>
      <c r="C22737" s="9" t="s">
        <v>1776</v>
      </c>
    </row>
    <row r="22738">
      <c r="A22738" s="7">
        <f t="shared" si="1"/>
        <v>19802</v>
      </c>
      <c r="B22738" s="8" t="s">
        <v>20044</v>
      </c>
      <c r="C22738" s="9" t="s">
        <v>1776</v>
      </c>
    </row>
    <row r="22739">
      <c r="A22739" s="7">
        <f t="shared" si="1"/>
        <v>19803</v>
      </c>
      <c r="B22739" s="8" t="s">
        <v>20045</v>
      </c>
      <c r="C22739" s="9" t="s">
        <v>1776</v>
      </c>
    </row>
    <row r="22740">
      <c r="A22740" s="7">
        <f t="shared" si="1"/>
        <v>19804</v>
      </c>
      <c r="B22740" s="8" t="s">
        <v>20046</v>
      </c>
      <c r="C22740" s="9" t="s">
        <v>1776</v>
      </c>
    </row>
    <row r="22741">
      <c r="A22741" s="7">
        <f t="shared" si="1"/>
        <v>19805</v>
      </c>
      <c r="B22741" s="8" t="s">
        <v>20047</v>
      </c>
      <c r="C22741" s="9" t="s">
        <v>40</v>
      </c>
    </row>
    <row r="22742">
      <c r="A22742" s="7">
        <f t="shared" si="1"/>
        <v>19806</v>
      </c>
      <c r="B22742" s="5" t="s">
        <v>20048</v>
      </c>
      <c r="C22742" s="6" t="s">
        <v>4</v>
      </c>
    </row>
    <row r="22743">
      <c r="A22743" s="7">
        <f t="shared" si="1"/>
        <v>19807</v>
      </c>
      <c r="B22743" s="5" t="s">
        <v>20049</v>
      </c>
      <c r="C22743" s="6" t="s">
        <v>1260</v>
      </c>
    </row>
    <row r="22744">
      <c r="A22744" s="7">
        <f t="shared" si="1"/>
        <v>19808</v>
      </c>
      <c r="B22744" s="5" t="s">
        <v>20050</v>
      </c>
      <c r="C22744" s="6" t="s">
        <v>1279</v>
      </c>
    </row>
    <row r="22745">
      <c r="A22745" s="7">
        <f t="shared" si="1"/>
        <v>19809</v>
      </c>
      <c r="B22745" s="5" t="s">
        <v>20051</v>
      </c>
      <c r="C22745" s="6" t="s">
        <v>437</v>
      </c>
    </row>
    <row r="22746">
      <c r="A22746" s="7">
        <f t="shared" si="1"/>
        <v>19810</v>
      </c>
      <c r="B22746" s="5" t="s">
        <v>20052</v>
      </c>
      <c r="C22746" s="6" t="s">
        <v>1279</v>
      </c>
    </row>
    <row r="22747">
      <c r="A22747" s="7">
        <f t="shared" si="1"/>
        <v>19811</v>
      </c>
      <c r="B22747" s="8" t="s">
        <v>20053</v>
      </c>
      <c r="C22747" s="9" t="s">
        <v>76</v>
      </c>
    </row>
    <row r="22748">
      <c r="A22748" s="7">
        <f t="shared" si="1"/>
        <v>19812</v>
      </c>
      <c r="B22748" s="8" t="s">
        <v>20054</v>
      </c>
      <c r="C22748" s="9" t="s">
        <v>722</v>
      </c>
    </row>
    <row r="22749">
      <c r="A22749" s="7">
        <f t="shared" si="1"/>
        <v>19813</v>
      </c>
      <c r="B22749" s="8" t="s">
        <v>20055</v>
      </c>
      <c r="C22749" s="9" t="s">
        <v>42</v>
      </c>
    </row>
    <row r="22750">
      <c r="A22750" s="7">
        <f t="shared" si="1"/>
        <v>19814</v>
      </c>
      <c r="B22750" s="5" t="s">
        <v>20056</v>
      </c>
      <c r="C22750" s="6" t="s">
        <v>785</v>
      </c>
    </row>
    <row r="22751">
      <c r="A22751" s="7">
        <f t="shared" si="1"/>
        <v>19815</v>
      </c>
      <c r="B22751" s="5" t="s">
        <v>20057</v>
      </c>
      <c r="C22751" s="6" t="s">
        <v>356</v>
      </c>
    </row>
    <row r="22752">
      <c r="A22752" s="7">
        <f t="shared" si="1"/>
        <v>19816</v>
      </c>
      <c r="B22752" s="5" t="s">
        <v>20058</v>
      </c>
      <c r="C22752" s="6" t="s">
        <v>1040</v>
      </c>
    </row>
    <row r="22753">
      <c r="A22753" s="7">
        <f t="shared" si="1"/>
        <v>19817</v>
      </c>
      <c r="B22753" s="5" t="s">
        <v>20059</v>
      </c>
      <c r="C22753" s="6" t="s">
        <v>683</v>
      </c>
    </row>
    <row r="22754">
      <c r="A22754" s="7">
        <f t="shared" si="1"/>
        <v>19818</v>
      </c>
      <c r="B22754" s="8" t="s">
        <v>20060</v>
      </c>
      <c r="C22754" s="9" t="s">
        <v>780</v>
      </c>
    </row>
    <row r="22755">
      <c r="A22755" s="7">
        <f t="shared" si="1"/>
        <v>19819</v>
      </c>
      <c r="B22755" s="8" t="s">
        <v>20061</v>
      </c>
      <c r="C22755" s="9" t="s">
        <v>893</v>
      </c>
    </row>
    <row r="22756">
      <c r="A22756" s="7">
        <f t="shared" si="1"/>
        <v>19820</v>
      </c>
      <c r="B22756" s="5" t="s">
        <v>20062</v>
      </c>
      <c r="C22756" s="6" t="s">
        <v>32</v>
      </c>
    </row>
    <row r="22757">
      <c r="A22757" s="7">
        <f t="shared" si="1"/>
        <v>19821</v>
      </c>
      <c r="B22757" s="5" t="s">
        <v>20063</v>
      </c>
      <c r="C22757" s="6" t="s">
        <v>32</v>
      </c>
    </row>
    <row r="22758">
      <c r="A22758" s="7">
        <f t="shared" si="1"/>
        <v>19822</v>
      </c>
      <c r="B22758" s="5" t="s">
        <v>20064</v>
      </c>
      <c r="C22758" s="6" t="s">
        <v>1267</v>
      </c>
    </row>
    <row r="22759">
      <c r="A22759" s="7">
        <f t="shared" si="1"/>
        <v>19823</v>
      </c>
      <c r="B22759" s="5" t="s">
        <v>20065</v>
      </c>
      <c r="C22759" s="6" t="s">
        <v>1267</v>
      </c>
    </row>
    <row r="22760">
      <c r="A22760" s="7">
        <f t="shared" si="1"/>
        <v>19824</v>
      </c>
      <c r="B22760" s="5" t="s">
        <v>20066</v>
      </c>
      <c r="C22760" s="6" t="s">
        <v>1267</v>
      </c>
    </row>
    <row r="22761">
      <c r="A22761" s="7">
        <f t="shared" si="1"/>
        <v>19825</v>
      </c>
      <c r="B22761" s="5" t="s">
        <v>20067</v>
      </c>
      <c r="C22761" s="6" t="s">
        <v>1267</v>
      </c>
    </row>
    <row r="22762">
      <c r="A22762" s="7">
        <f t="shared" si="1"/>
        <v>19826</v>
      </c>
      <c r="B22762" s="5" t="s">
        <v>20068</v>
      </c>
      <c r="C22762" s="6" t="s">
        <v>1267</v>
      </c>
    </row>
    <row r="22763">
      <c r="A22763" s="7">
        <f t="shared" si="1"/>
        <v>19827</v>
      </c>
      <c r="B22763" s="5" t="s">
        <v>20069</v>
      </c>
      <c r="C22763" s="6" t="s">
        <v>1267</v>
      </c>
    </row>
    <row r="22764">
      <c r="A22764" s="7">
        <f t="shared" si="1"/>
        <v>19828</v>
      </c>
      <c r="B22764" s="5" t="s">
        <v>20070</v>
      </c>
      <c r="C22764" s="6" t="s">
        <v>1267</v>
      </c>
    </row>
    <row r="22765">
      <c r="A22765" s="7">
        <f t="shared" si="1"/>
        <v>19829</v>
      </c>
      <c r="B22765" s="5" t="s">
        <v>20071</v>
      </c>
      <c r="C22765" s="6" t="s">
        <v>1290</v>
      </c>
    </row>
    <row r="22766">
      <c r="A22766" s="7">
        <f t="shared" si="1"/>
        <v>19830</v>
      </c>
      <c r="B22766" s="5" t="s">
        <v>20072</v>
      </c>
      <c r="C22766" s="6" t="s">
        <v>1267</v>
      </c>
    </row>
    <row r="22767">
      <c r="A22767" s="7">
        <f t="shared" si="1"/>
        <v>19831</v>
      </c>
      <c r="B22767" s="5" t="s">
        <v>20073</v>
      </c>
      <c r="C22767" s="6" t="s">
        <v>1290</v>
      </c>
    </row>
    <row r="22768">
      <c r="A22768" s="7">
        <f t="shared" si="1"/>
        <v>19832</v>
      </c>
      <c r="B22768" s="5" t="s">
        <v>20074</v>
      </c>
      <c r="C22768" s="6" t="s">
        <v>1267</v>
      </c>
    </row>
    <row r="22769">
      <c r="A22769" s="7">
        <f t="shared" si="1"/>
        <v>19833</v>
      </c>
      <c r="B22769" s="5" t="s">
        <v>20075</v>
      </c>
      <c r="C22769" s="6" t="s">
        <v>1290</v>
      </c>
    </row>
    <row r="22770">
      <c r="A22770" s="7">
        <f t="shared" si="1"/>
        <v>19834</v>
      </c>
      <c r="B22770" s="5" t="s">
        <v>20076</v>
      </c>
      <c r="C22770" s="6" t="s">
        <v>1290</v>
      </c>
    </row>
    <row r="22771">
      <c r="A22771" s="7">
        <f t="shared" si="1"/>
        <v>19835</v>
      </c>
      <c r="B22771" s="5" t="s">
        <v>20077</v>
      </c>
      <c r="C22771" s="6" t="s">
        <v>1267</v>
      </c>
    </row>
    <row r="22772">
      <c r="A22772" s="7">
        <f t="shared" si="1"/>
        <v>19836</v>
      </c>
      <c r="B22772" s="5" t="s">
        <v>20078</v>
      </c>
      <c r="C22772" s="6" t="s">
        <v>1267</v>
      </c>
    </row>
    <row r="22773">
      <c r="A22773" s="7">
        <f t="shared" si="1"/>
        <v>19837</v>
      </c>
      <c r="B22773" s="5" t="s">
        <v>20079</v>
      </c>
      <c r="C22773" s="6" t="s">
        <v>1290</v>
      </c>
    </row>
    <row r="22774">
      <c r="A22774" s="7">
        <f t="shared" si="1"/>
        <v>19838</v>
      </c>
      <c r="B22774" s="5" t="s">
        <v>20080</v>
      </c>
      <c r="C22774" s="6" t="s">
        <v>1267</v>
      </c>
    </row>
    <row r="22775">
      <c r="A22775" s="7">
        <f t="shared" si="1"/>
        <v>19839</v>
      </c>
      <c r="B22775" s="5" t="s">
        <v>20081</v>
      </c>
      <c r="C22775" s="6" t="s">
        <v>1267</v>
      </c>
    </row>
    <row r="22776">
      <c r="A22776" s="7">
        <f t="shared" si="1"/>
        <v>19840</v>
      </c>
      <c r="B22776" s="5" t="s">
        <v>20082</v>
      </c>
      <c r="C22776" s="6" t="s">
        <v>1290</v>
      </c>
    </row>
    <row r="22777">
      <c r="A22777" s="7">
        <f t="shared" si="1"/>
        <v>19841</v>
      </c>
      <c r="B22777" s="5" t="s">
        <v>20083</v>
      </c>
      <c r="C22777" s="6" t="s">
        <v>32</v>
      </c>
    </row>
    <row r="22778">
      <c r="A22778" s="7">
        <f t="shared" si="1"/>
        <v>19842</v>
      </c>
      <c r="B22778" s="5" t="s">
        <v>20084</v>
      </c>
      <c r="C22778" s="6" t="s">
        <v>80</v>
      </c>
    </row>
    <row r="22779">
      <c r="A22779" s="7">
        <f t="shared" si="1"/>
        <v>19842</v>
      </c>
      <c r="B22779" s="5" t="s">
        <v>20084</v>
      </c>
      <c r="C22779" s="6" t="s">
        <v>1290</v>
      </c>
    </row>
    <row r="22780">
      <c r="A22780" s="7">
        <f t="shared" si="1"/>
        <v>19843</v>
      </c>
      <c r="B22780" s="5" t="s">
        <v>20085</v>
      </c>
      <c r="C22780" s="6" t="s">
        <v>32</v>
      </c>
    </row>
    <row r="22781">
      <c r="A22781" s="7">
        <f t="shared" si="1"/>
        <v>19844</v>
      </c>
      <c r="B22781" s="5" t="s">
        <v>20086</v>
      </c>
      <c r="C22781" s="6" t="s">
        <v>32</v>
      </c>
    </row>
    <row r="22782">
      <c r="A22782" s="7">
        <f t="shared" si="1"/>
        <v>19845</v>
      </c>
      <c r="B22782" s="5" t="s">
        <v>20087</v>
      </c>
      <c r="C22782" s="6" t="s">
        <v>32</v>
      </c>
    </row>
    <row r="22783">
      <c r="A22783" s="7">
        <f t="shared" si="1"/>
        <v>19846</v>
      </c>
      <c r="B22783" s="5" t="s">
        <v>20088</v>
      </c>
      <c r="C22783" s="6" t="s">
        <v>32</v>
      </c>
    </row>
    <row r="22784">
      <c r="A22784" s="7">
        <f t="shared" si="1"/>
        <v>19847</v>
      </c>
      <c r="B22784" s="8" t="s">
        <v>20089</v>
      </c>
      <c r="C22784" s="9" t="s">
        <v>188</v>
      </c>
    </row>
    <row r="22785">
      <c r="A22785" s="7">
        <f t="shared" si="1"/>
        <v>19848</v>
      </c>
      <c r="B22785" s="8" t="s">
        <v>20090</v>
      </c>
      <c r="C22785" s="9" t="s">
        <v>188</v>
      </c>
    </row>
    <row r="22786">
      <c r="A22786" s="7">
        <f t="shared" si="1"/>
        <v>19849</v>
      </c>
      <c r="B22786" s="5" t="s">
        <v>20091</v>
      </c>
      <c r="C22786" s="6" t="s">
        <v>1221</v>
      </c>
    </row>
    <row r="22787">
      <c r="A22787" s="7">
        <f t="shared" si="1"/>
        <v>19850</v>
      </c>
      <c r="B22787" s="5" t="s">
        <v>20092</v>
      </c>
      <c r="C22787" s="6" t="s">
        <v>1221</v>
      </c>
    </row>
    <row r="22788">
      <c r="A22788" s="7">
        <f t="shared" si="1"/>
        <v>19851</v>
      </c>
      <c r="B22788" s="8" t="s">
        <v>20093</v>
      </c>
      <c r="C22788" s="9" t="s">
        <v>42</v>
      </c>
    </row>
    <row r="22789">
      <c r="A22789" s="7">
        <f t="shared" si="1"/>
        <v>19852</v>
      </c>
      <c r="B22789" s="8" t="s">
        <v>20094</v>
      </c>
      <c r="C22789" s="9" t="s">
        <v>42</v>
      </c>
    </row>
    <row r="22790">
      <c r="A22790" s="7">
        <f t="shared" si="1"/>
        <v>19853</v>
      </c>
      <c r="B22790" s="8" t="s">
        <v>20095</v>
      </c>
      <c r="C22790" s="9" t="s">
        <v>188</v>
      </c>
    </row>
    <row r="22791">
      <c r="A22791" s="7">
        <f t="shared" si="1"/>
        <v>19854</v>
      </c>
      <c r="B22791" s="8" t="s">
        <v>20096</v>
      </c>
      <c r="C22791" s="9" t="s">
        <v>121</v>
      </c>
    </row>
    <row r="22792">
      <c r="A22792" s="7">
        <f t="shared" si="1"/>
        <v>19855</v>
      </c>
      <c r="B22792" s="8" t="s">
        <v>20097</v>
      </c>
      <c r="C22792" s="9" t="s">
        <v>722</v>
      </c>
    </row>
    <row r="22793">
      <c r="A22793" s="7">
        <f t="shared" si="1"/>
        <v>19856</v>
      </c>
      <c r="B22793" s="8" t="s">
        <v>20098</v>
      </c>
      <c r="C22793" s="9" t="s">
        <v>416</v>
      </c>
    </row>
    <row r="22794">
      <c r="A22794" s="7">
        <f t="shared" si="1"/>
        <v>19857</v>
      </c>
      <c r="B22794" s="8" t="s">
        <v>20099</v>
      </c>
      <c r="C22794" s="9" t="s">
        <v>121</v>
      </c>
    </row>
    <row r="22795">
      <c r="A22795" s="7">
        <f t="shared" si="1"/>
        <v>19858</v>
      </c>
      <c r="B22795" s="8" t="s">
        <v>20100</v>
      </c>
      <c r="C22795" s="9" t="s">
        <v>416</v>
      </c>
    </row>
    <row r="22796">
      <c r="A22796" s="7">
        <f t="shared" si="1"/>
        <v>19859</v>
      </c>
      <c r="B22796" s="8" t="s">
        <v>20101</v>
      </c>
      <c r="C22796" s="9" t="s">
        <v>117</v>
      </c>
    </row>
    <row r="22797">
      <c r="A22797" s="7">
        <f t="shared" si="1"/>
        <v>19860</v>
      </c>
      <c r="B22797" s="8" t="s">
        <v>20102</v>
      </c>
      <c r="C22797" s="9" t="s">
        <v>117</v>
      </c>
    </row>
    <row r="22798">
      <c r="A22798" s="7">
        <f t="shared" si="1"/>
        <v>19861</v>
      </c>
      <c r="B22798" s="8" t="s">
        <v>20103</v>
      </c>
      <c r="C22798" s="9" t="s">
        <v>117</v>
      </c>
    </row>
    <row r="22799">
      <c r="A22799" s="7">
        <f t="shared" si="1"/>
        <v>19862</v>
      </c>
      <c r="B22799" s="8" t="s">
        <v>20104</v>
      </c>
      <c r="C22799" s="9" t="s">
        <v>117</v>
      </c>
    </row>
    <row r="22800">
      <c r="A22800" s="7">
        <f t="shared" si="1"/>
        <v>19863</v>
      </c>
      <c r="B22800" s="8" t="s">
        <v>20105</v>
      </c>
      <c r="C22800" s="9" t="s">
        <v>117</v>
      </c>
    </row>
    <row r="22801">
      <c r="A22801" s="7">
        <f t="shared" si="1"/>
        <v>19864</v>
      </c>
      <c r="B22801" s="8" t="s">
        <v>20106</v>
      </c>
      <c r="C22801" s="9" t="s">
        <v>117</v>
      </c>
    </row>
    <row r="22802">
      <c r="A22802" s="7">
        <f t="shared" si="1"/>
        <v>19865</v>
      </c>
      <c r="B22802" s="8" t="s">
        <v>20107</v>
      </c>
      <c r="C22802" s="9" t="s">
        <v>117</v>
      </c>
    </row>
    <row r="22803">
      <c r="A22803" s="7">
        <f t="shared" si="1"/>
        <v>19866</v>
      </c>
      <c r="B22803" s="8" t="s">
        <v>20108</v>
      </c>
      <c r="C22803" s="9" t="s">
        <v>117</v>
      </c>
    </row>
    <row r="22804">
      <c r="A22804" s="7">
        <f t="shared" si="1"/>
        <v>19867</v>
      </c>
      <c r="B22804" s="8" t="s">
        <v>20109</v>
      </c>
      <c r="C22804" s="9" t="s">
        <v>117</v>
      </c>
    </row>
    <row r="22805">
      <c r="A22805" s="7">
        <f t="shared" si="1"/>
        <v>19868</v>
      </c>
      <c r="B22805" s="8" t="s">
        <v>20110</v>
      </c>
      <c r="C22805" s="9" t="s">
        <v>1334</v>
      </c>
    </row>
    <row r="22806">
      <c r="A22806" s="7">
        <f t="shared" si="1"/>
        <v>19869</v>
      </c>
      <c r="B22806" s="8" t="s">
        <v>20111</v>
      </c>
      <c r="C22806" s="9" t="s">
        <v>1334</v>
      </c>
    </row>
    <row r="22807">
      <c r="A22807" s="7">
        <f t="shared" si="1"/>
        <v>19870</v>
      </c>
      <c r="B22807" s="8" t="s">
        <v>20112</v>
      </c>
      <c r="C22807" s="9" t="s">
        <v>1334</v>
      </c>
    </row>
    <row r="22808">
      <c r="A22808" s="7">
        <f t="shared" si="1"/>
        <v>19871</v>
      </c>
      <c r="B22808" s="8" t="s">
        <v>20113</v>
      </c>
      <c r="C22808" s="9" t="s">
        <v>780</v>
      </c>
    </row>
    <row r="22809">
      <c r="A22809" s="7">
        <f t="shared" si="1"/>
        <v>19872</v>
      </c>
      <c r="B22809" s="8" t="s">
        <v>20114</v>
      </c>
      <c r="C22809" s="9" t="s">
        <v>1334</v>
      </c>
    </row>
    <row r="22810">
      <c r="A22810" s="7">
        <f t="shared" si="1"/>
        <v>19873</v>
      </c>
      <c r="B22810" s="8" t="s">
        <v>20115</v>
      </c>
      <c r="C22810" s="9" t="s">
        <v>1334</v>
      </c>
    </row>
    <row r="22811">
      <c r="A22811" s="7">
        <f t="shared" si="1"/>
        <v>19874</v>
      </c>
      <c r="B22811" s="8" t="s">
        <v>20116</v>
      </c>
      <c r="C22811" s="9" t="s">
        <v>76</v>
      </c>
    </row>
    <row r="22812">
      <c r="A22812" s="7">
        <f t="shared" si="1"/>
        <v>19875</v>
      </c>
      <c r="B22812" s="5" t="s">
        <v>20117</v>
      </c>
      <c r="C22812" s="6" t="s">
        <v>62</v>
      </c>
    </row>
    <row r="22813">
      <c r="A22813" s="7">
        <f t="shared" si="1"/>
        <v>19876</v>
      </c>
      <c r="B22813" s="5" t="s">
        <v>20118</v>
      </c>
      <c r="C22813" s="6" t="s">
        <v>758</v>
      </c>
    </row>
    <row r="22814">
      <c r="A22814" s="7">
        <f t="shared" si="1"/>
        <v>19877</v>
      </c>
      <c r="B22814" s="5" t="s">
        <v>20119</v>
      </c>
      <c r="C22814" s="6" t="s">
        <v>758</v>
      </c>
    </row>
    <row r="22815">
      <c r="A22815" s="7">
        <f t="shared" si="1"/>
        <v>19878</v>
      </c>
      <c r="B22815" s="5" t="s">
        <v>20120</v>
      </c>
      <c r="C22815" s="6" t="s">
        <v>1585</v>
      </c>
    </row>
    <row r="22816">
      <c r="A22816" s="7">
        <f t="shared" si="1"/>
        <v>19879</v>
      </c>
      <c r="B22816" s="5" t="s">
        <v>20121</v>
      </c>
      <c r="C22816" s="6" t="s">
        <v>479</v>
      </c>
    </row>
    <row r="22817">
      <c r="A22817" s="7">
        <f t="shared" si="1"/>
        <v>19880</v>
      </c>
      <c r="B22817" s="8" t="s">
        <v>20122</v>
      </c>
      <c r="C22817" s="9" t="s">
        <v>547</v>
      </c>
    </row>
    <row r="22818">
      <c r="A22818" s="7">
        <f t="shared" si="1"/>
        <v>19881</v>
      </c>
      <c r="B22818" s="5" t="s">
        <v>20123</v>
      </c>
      <c r="C22818" s="6" t="s">
        <v>893</v>
      </c>
    </row>
    <row r="22819">
      <c r="A22819" s="7">
        <f t="shared" si="1"/>
        <v>19882</v>
      </c>
      <c r="B22819" s="5" t="s">
        <v>20124</v>
      </c>
      <c r="C22819" s="6" t="s">
        <v>34</v>
      </c>
    </row>
    <row r="22820">
      <c r="A22820" s="7">
        <f t="shared" si="1"/>
        <v>19883</v>
      </c>
      <c r="B22820" s="5" t="s">
        <v>20125</v>
      </c>
      <c r="C22820" s="6" t="s">
        <v>603</v>
      </c>
    </row>
    <row r="22821">
      <c r="A22821" s="7">
        <f t="shared" si="1"/>
        <v>19884</v>
      </c>
      <c r="B22821" s="5" t="s">
        <v>20126</v>
      </c>
      <c r="C22821" s="6" t="s">
        <v>1856</v>
      </c>
    </row>
    <row r="22822">
      <c r="A22822" s="7">
        <f t="shared" si="1"/>
        <v>19884</v>
      </c>
      <c r="B22822" s="5" t="s">
        <v>20126</v>
      </c>
      <c r="C22822" s="6" t="s">
        <v>1042</v>
      </c>
    </row>
    <row r="22823">
      <c r="A22823" s="7">
        <f t="shared" si="1"/>
        <v>19885</v>
      </c>
      <c r="B22823" s="5" t="s">
        <v>20127</v>
      </c>
      <c r="C22823" s="6" t="s">
        <v>1290</v>
      </c>
    </row>
    <row r="22824">
      <c r="A22824" s="7">
        <f t="shared" si="1"/>
        <v>19885</v>
      </c>
      <c r="B22824" s="5" t="s">
        <v>20127</v>
      </c>
      <c r="C22824" s="6" t="s">
        <v>547</v>
      </c>
    </row>
    <row r="22825">
      <c r="A22825" s="7">
        <f t="shared" si="1"/>
        <v>19886</v>
      </c>
      <c r="B22825" s="5" t="s">
        <v>20128</v>
      </c>
      <c r="C22825" s="6" t="s">
        <v>612</v>
      </c>
    </row>
    <row r="22826">
      <c r="A22826" s="7">
        <f t="shared" si="1"/>
        <v>19887</v>
      </c>
      <c r="B22826" s="5" t="s">
        <v>20129</v>
      </c>
      <c r="C22826" s="6" t="s">
        <v>12</v>
      </c>
    </row>
    <row r="22827">
      <c r="A22827" s="7">
        <f t="shared" si="1"/>
        <v>19888</v>
      </c>
      <c r="B22827" s="5" t="s">
        <v>20130</v>
      </c>
      <c r="C22827" s="6" t="s">
        <v>4</v>
      </c>
    </row>
    <row r="22828">
      <c r="A22828" s="7">
        <f t="shared" si="1"/>
        <v>19889</v>
      </c>
      <c r="B22828" s="5" t="s">
        <v>20131</v>
      </c>
      <c r="C22828" s="6" t="s">
        <v>1585</v>
      </c>
    </row>
    <row r="22829">
      <c r="A22829" s="7">
        <f t="shared" si="1"/>
        <v>19890</v>
      </c>
      <c r="B22829" s="5" t="s">
        <v>20132</v>
      </c>
      <c r="C22829" s="6" t="s">
        <v>420</v>
      </c>
    </row>
    <row r="22830">
      <c r="A22830" s="7">
        <f t="shared" si="1"/>
        <v>19891</v>
      </c>
      <c r="B22830" s="5" t="s">
        <v>20133</v>
      </c>
      <c r="C22830" s="6" t="s">
        <v>78</v>
      </c>
    </row>
    <row r="22831">
      <c r="A22831" s="7">
        <f t="shared" si="1"/>
        <v>19892</v>
      </c>
      <c r="B22831" s="8" t="s">
        <v>20134</v>
      </c>
      <c r="C22831" s="9" t="s">
        <v>60</v>
      </c>
    </row>
    <row r="22832">
      <c r="A22832" s="7">
        <f t="shared" si="1"/>
        <v>19893</v>
      </c>
      <c r="B22832" s="8" t="s">
        <v>20135</v>
      </c>
      <c r="C22832" s="9" t="s">
        <v>416</v>
      </c>
    </row>
    <row r="22833">
      <c r="A22833" s="7">
        <f t="shared" si="1"/>
        <v>19894</v>
      </c>
      <c r="B22833" s="5" t="s">
        <v>20136</v>
      </c>
      <c r="C22833" s="6" t="s">
        <v>1585</v>
      </c>
    </row>
    <row r="22834">
      <c r="A22834" s="7">
        <f t="shared" si="1"/>
        <v>19895</v>
      </c>
      <c r="B22834" s="5" t="s">
        <v>20137</v>
      </c>
      <c r="C22834" s="6" t="s">
        <v>1585</v>
      </c>
    </row>
    <row r="22835">
      <c r="A22835" s="7">
        <f t="shared" si="1"/>
        <v>19896</v>
      </c>
      <c r="B22835" s="5" t="s">
        <v>20138</v>
      </c>
      <c r="C22835" s="6" t="s">
        <v>1585</v>
      </c>
    </row>
    <row r="22836">
      <c r="A22836" s="7">
        <f t="shared" si="1"/>
        <v>19897</v>
      </c>
      <c r="B22836" s="5" t="s">
        <v>20139</v>
      </c>
      <c r="C22836" s="6" t="s">
        <v>1585</v>
      </c>
    </row>
    <row r="22837">
      <c r="A22837" s="7">
        <f t="shared" si="1"/>
        <v>19898</v>
      </c>
      <c r="B22837" s="5" t="s">
        <v>20140</v>
      </c>
      <c r="C22837" s="6" t="s">
        <v>785</v>
      </c>
    </row>
    <row r="22838">
      <c r="A22838" s="7">
        <f t="shared" si="1"/>
        <v>19898</v>
      </c>
      <c r="B22838" s="5" t="s">
        <v>20140</v>
      </c>
      <c r="C22838" s="6" t="s">
        <v>893</v>
      </c>
    </row>
    <row r="22839">
      <c r="A22839" s="7">
        <f t="shared" si="1"/>
        <v>19899</v>
      </c>
      <c r="B22839" s="8" t="s">
        <v>20141</v>
      </c>
      <c r="C22839" s="9" t="s">
        <v>547</v>
      </c>
    </row>
    <row r="22840">
      <c r="A22840" s="7">
        <f t="shared" si="1"/>
        <v>19900</v>
      </c>
      <c r="B22840" s="5" t="s">
        <v>20142</v>
      </c>
      <c r="C22840" s="6" t="s">
        <v>1620</v>
      </c>
    </row>
    <row r="22841">
      <c r="A22841" s="7">
        <f t="shared" si="1"/>
        <v>19901</v>
      </c>
      <c r="B22841" s="5" t="s">
        <v>20143</v>
      </c>
      <c r="C22841" s="6" t="s">
        <v>1620</v>
      </c>
    </row>
    <row r="22842">
      <c r="A22842" s="7">
        <f t="shared" si="1"/>
        <v>19902</v>
      </c>
      <c r="B22842" s="5" t="s">
        <v>20144</v>
      </c>
      <c r="C22842" s="6" t="s">
        <v>1620</v>
      </c>
    </row>
    <row r="22843">
      <c r="A22843" s="7">
        <f t="shared" si="1"/>
        <v>19903</v>
      </c>
      <c r="B22843" s="5" t="s">
        <v>20145</v>
      </c>
      <c r="C22843" s="6" t="s">
        <v>1620</v>
      </c>
    </row>
    <row r="22844">
      <c r="A22844" s="7">
        <f t="shared" si="1"/>
        <v>19904</v>
      </c>
      <c r="B22844" s="5" t="s">
        <v>20146</v>
      </c>
      <c r="C22844" s="6" t="s">
        <v>1620</v>
      </c>
    </row>
    <row r="22845">
      <c r="A22845" s="7">
        <f t="shared" si="1"/>
        <v>19905</v>
      </c>
      <c r="B22845" s="8" t="s">
        <v>20147</v>
      </c>
      <c r="C22845" s="9" t="s">
        <v>547</v>
      </c>
    </row>
    <row r="22846">
      <c r="A22846" s="7">
        <f t="shared" si="1"/>
        <v>19906</v>
      </c>
      <c r="B22846" s="5" t="s">
        <v>20148</v>
      </c>
      <c r="C22846" s="6" t="s">
        <v>1620</v>
      </c>
    </row>
    <row r="22847">
      <c r="A22847" s="7">
        <f t="shared" si="1"/>
        <v>19907</v>
      </c>
      <c r="B22847" s="5" t="s">
        <v>20149</v>
      </c>
      <c r="C22847" s="6" t="s">
        <v>1620</v>
      </c>
    </row>
    <row r="22848">
      <c r="A22848" s="7">
        <f t="shared" si="1"/>
        <v>19908</v>
      </c>
      <c r="B22848" s="5" t="s">
        <v>20150</v>
      </c>
      <c r="C22848" s="6" t="s">
        <v>1620</v>
      </c>
    </row>
    <row r="22849">
      <c r="A22849" s="7">
        <f t="shared" si="1"/>
        <v>19909</v>
      </c>
      <c r="B22849" s="5" t="s">
        <v>20151</v>
      </c>
      <c r="C22849" s="6" t="s">
        <v>1620</v>
      </c>
    </row>
    <row r="22850">
      <c r="A22850" s="7">
        <f t="shared" si="1"/>
        <v>19910</v>
      </c>
      <c r="B22850" s="5" t="s">
        <v>20152</v>
      </c>
      <c r="C22850" s="6" t="s">
        <v>1620</v>
      </c>
    </row>
    <row r="22851">
      <c r="A22851" s="7">
        <f t="shared" si="1"/>
        <v>19911</v>
      </c>
      <c r="B22851" s="8" t="s">
        <v>20153</v>
      </c>
      <c r="C22851" s="9" t="s">
        <v>547</v>
      </c>
    </row>
    <row r="22852">
      <c r="A22852" s="7">
        <f t="shared" si="1"/>
        <v>19912</v>
      </c>
      <c r="B22852" s="5" t="s">
        <v>20154</v>
      </c>
      <c r="C22852" s="6" t="s">
        <v>1290</v>
      </c>
    </row>
    <row r="22853">
      <c r="A22853" s="7">
        <f t="shared" si="1"/>
        <v>19912</v>
      </c>
      <c r="B22853" s="5" t="s">
        <v>20154</v>
      </c>
      <c r="C22853" s="6" t="s">
        <v>1620</v>
      </c>
    </row>
    <row r="22854">
      <c r="A22854" s="7">
        <f t="shared" si="1"/>
        <v>19912</v>
      </c>
      <c r="B22854" s="5" t="s">
        <v>20154</v>
      </c>
      <c r="C22854" s="6" t="s">
        <v>547</v>
      </c>
    </row>
    <row r="22855">
      <c r="A22855" s="7">
        <f t="shared" si="1"/>
        <v>19913</v>
      </c>
      <c r="B22855" s="8" t="s">
        <v>20155</v>
      </c>
      <c r="C22855" s="9" t="s">
        <v>547</v>
      </c>
    </row>
    <row r="22856">
      <c r="A22856" s="7">
        <f t="shared" si="1"/>
        <v>19914</v>
      </c>
      <c r="B22856" s="8" t="s">
        <v>20156</v>
      </c>
      <c r="C22856" s="9" t="s">
        <v>547</v>
      </c>
    </row>
    <row r="22857">
      <c r="A22857" s="7">
        <f t="shared" si="1"/>
        <v>19915</v>
      </c>
      <c r="B22857" s="8" t="s">
        <v>20157</v>
      </c>
      <c r="C22857" s="9" t="s">
        <v>733</v>
      </c>
    </row>
    <row r="22858">
      <c r="A22858" s="7">
        <f t="shared" si="1"/>
        <v>19916</v>
      </c>
      <c r="B22858" s="8" t="s">
        <v>20158</v>
      </c>
      <c r="C22858" s="9" t="s">
        <v>733</v>
      </c>
    </row>
    <row r="22859">
      <c r="A22859" s="7">
        <f t="shared" si="1"/>
        <v>19917</v>
      </c>
      <c r="B22859" s="8" t="s">
        <v>20159</v>
      </c>
      <c r="C22859" s="9" t="s">
        <v>117</v>
      </c>
    </row>
    <row r="22860">
      <c r="A22860" s="7">
        <f t="shared" si="1"/>
        <v>19918</v>
      </c>
      <c r="B22860" s="5" t="s">
        <v>20160</v>
      </c>
      <c r="C22860" s="6" t="s">
        <v>1262</v>
      </c>
    </row>
    <row r="22861">
      <c r="A22861" s="7">
        <f t="shared" si="1"/>
        <v>19918</v>
      </c>
      <c r="B22861" s="8" t="s">
        <v>20160</v>
      </c>
      <c r="C22861" s="9" t="s">
        <v>733</v>
      </c>
    </row>
    <row r="22862">
      <c r="A22862" s="7">
        <f t="shared" si="1"/>
        <v>19919</v>
      </c>
      <c r="B22862" s="5" t="s">
        <v>20161</v>
      </c>
      <c r="C22862" s="6" t="s">
        <v>1324</v>
      </c>
    </row>
    <row r="22863">
      <c r="A22863" s="7">
        <f t="shared" si="1"/>
        <v>19920</v>
      </c>
      <c r="B22863" s="5" t="s">
        <v>20162</v>
      </c>
      <c r="C22863" s="6" t="s">
        <v>1324</v>
      </c>
    </row>
    <row r="22864">
      <c r="A22864" s="7">
        <f t="shared" si="1"/>
        <v>19920</v>
      </c>
      <c r="B22864" s="5" t="s">
        <v>20162</v>
      </c>
      <c r="C22864" s="6" t="s">
        <v>1221</v>
      </c>
    </row>
    <row r="22865">
      <c r="A22865" s="7">
        <f t="shared" si="1"/>
        <v>19921</v>
      </c>
      <c r="B22865" s="5" t="s">
        <v>20163</v>
      </c>
      <c r="C22865" s="6" t="s">
        <v>1394</v>
      </c>
    </row>
    <row r="22866">
      <c r="A22866" s="7">
        <f t="shared" si="1"/>
        <v>19922</v>
      </c>
      <c r="B22866" s="5" t="s">
        <v>20164</v>
      </c>
      <c r="C22866" s="6" t="s">
        <v>1394</v>
      </c>
    </row>
    <row r="22867">
      <c r="A22867" s="7">
        <f t="shared" si="1"/>
        <v>19923</v>
      </c>
      <c r="B22867" s="5" t="s">
        <v>20165</v>
      </c>
      <c r="C22867" s="6" t="s">
        <v>1394</v>
      </c>
    </row>
    <row r="22868">
      <c r="A22868" s="7">
        <f t="shared" si="1"/>
        <v>19924</v>
      </c>
      <c r="B22868" s="5" t="s">
        <v>20166</v>
      </c>
      <c r="C22868" s="6" t="s">
        <v>1394</v>
      </c>
    </row>
    <row r="22869">
      <c r="A22869" s="7">
        <f t="shared" si="1"/>
        <v>19925</v>
      </c>
      <c r="B22869" s="5" t="s">
        <v>20167</v>
      </c>
      <c r="C22869" s="6" t="s">
        <v>1324</v>
      </c>
    </row>
    <row r="22870">
      <c r="A22870" s="7">
        <f t="shared" si="1"/>
        <v>19926</v>
      </c>
      <c r="B22870" s="5" t="s">
        <v>20168</v>
      </c>
      <c r="C22870" s="6" t="s">
        <v>1324</v>
      </c>
    </row>
    <row r="22871">
      <c r="A22871" s="7">
        <f t="shared" si="1"/>
        <v>19927</v>
      </c>
      <c r="B22871" s="5" t="s">
        <v>20169</v>
      </c>
      <c r="C22871" s="6" t="s">
        <v>1324</v>
      </c>
    </row>
    <row r="22872">
      <c r="A22872" s="7">
        <f t="shared" si="1"/>
        <v>19928</v>
      </c>
      <c r="B22872" s="5" t="s">
        <v>20170</v>
      </c>
      <c r="C22872" s="6" t="s">
        <v>1324</v>
      </c>
    </row>
    <row r="22873">
      <c r="A22873" s="7">
        <f t="shared" si="1"/>
        <v>19929</v>
      </c>
      <c r="B22873" s="5" t="s">
        <v>20171</v>
      </c>
      <c r="C22873" s="6" t="s">
        <v>1324</v>
      </c>
    </row>
    <row r="22874">
      <c r="A22874" s="7">
        <f t="shared" si="1"/>
        <v>19929</v>
      </c>
      <c r="B22874" s="5" t="s">
        <v>20171</v>
      </c>
      <c r="C22874" s="6" t="s">
        <v>1221</v>
      </c>
    </row>
    <row r="22875">
      <c r="A22875" s="7">
        <f t="shared" si="1"/>
        <v>19930</v>
      </c>
      <c r="B22875" s="5" t="s">
        <v>20172</v>
      </c>
      <c r="C22875" s="6" t="s">
        <v>27</v>
      </c>
    </row>
    <row r="22876">
      <c r="A22876" s="7">
        <f t="shared" si="1"/>
        <v>19931</v>
      </c>
      <c r="B22876" s="5" t="s">
        <v>20173</v>
      </c>
      <c r="C22876" s="6" t="s">
        <v>1279</v>
      </c>
    </row>
    <row r="22877">
      <c r="A22877" s="7">
        <f t="shared" si="1"/>
        <v>19932</v>
      </c>
      <c r="B22877" s="5" t="s">
        <v>20174</v>
      </c>
      <c r="C22877" s="6" t="s">
        <v>1279</v>
      </c>
    </row>
    <row r="22878">
      <c r="A22878" s="7">
        <f t="shared" si="1"/>
        <v>19933</v>
      </c>
      <c r="B22878" s="5" t="s">
        <v>20175</v>
      </c>
      <c r="C22878" s="6" t="s">
        <v>1279</v>
      </c>
    </row>
    <row r="22879">
      <c r="A22879" s="7">
        <f t="shared" si="1"/>
        <v>19934</v>
      </c>
      <c r="B22879" s="5" t="s">
        <v>20176</v>
      </c>
      <c r="C22879" s="6" t="s">
        <v>1279</v>
      </c>
    </row>
    <row r="22880">
      <c r="A22880" s="7">
        <f t="shared" si="1"/>
        <v>19935</v>
      </c>
      <c r="B22880" s="5" t="s">
        <v>20177</v>
      </c>
      <c r="C22880" s="6" t="s">
        <v>48</v>
      </c>
    </row>
    <row r="22881">
      <c r="A22881" s="7">
        <f t="shared" si="1"/>
        <v>19936</v>
      </c>
      <c r="B22881" s="5" t="s">
        <v>20178</v>
      </c>
      <c r="C22881" s="6" t="s">
        <v>1369</v>
      </c>
    </row>
    <row r="22882">
      <c r="A22882" s="7">
        <f t="shared" si="1"/>
        <v>19937</v>
      </c>
      <c r="B22882" s="5" t="s">
        <v>20179</v>
      </c>
      <c r="C22882" s="6" t="s">
        <v>48</v>
      </c>
    </row>
    <row r="22883">
      <c r="A22883" s="7">
        <f t="shared" si="1"/>
        <v>19938</v>
      </c>
      <c r="B22883" s="5" t="s">
        <v>20180</v>
      </c>
      <c r="C22883" s="6" t="s">
        <v>1369</v>
      </c>
    </row>
    <row r="22884">
      <c r="A22884" s="7">
        <f t="shared" si="1"/>
        <v>19939</v>
      </c>
      <c r="B22884" s="5" t="s">
        <v>20181</v>
      </c>
      <c r="C22884" s="6" t="s">
        <v>1369</v>
      </c>
    </row>
    <row r="22885">
      <c r="A22885" s="7">
        <f t="shared" si="1"/>
        <v>19940</v>
      </c>
      <c r="B22885" s="5" t="s">
        <v>20182</v>
      </c>
      <c r="C22885" s="6" t="s">
        <v>1369</v>
      </c>
    </row>
    <row r="22886">
      <c r="A22886" s="7">
        <f t="shared" si="1"/>
        <v>19941</v>
      </c>
      <c r="B22886" s="5" t="s">
        <v>20183</v>
      </c>
      <c r="C22886" s="6" t="s">
        <v>1369</v>
      </c>
    </row>
    <row r="22887">
      <c r="A22887" s="7">
        <f t="shared" si="1"/>
        <v>19942</v>
      </c>
      <c r="B22887" s="5" t="s">
        <v>20184</v>
      </c>
      <c r="C22887" s="6" t="s">
        <v>1369</v>
      </c>
    </row>
    <row r="22888">
      <c r="A22888" s="7">
        <f t="shared" si="1"/>
        <v>19943</v>
      </c>
      <c r="B22888" s="5" t="s">
        <v>20185</v>
      </c>
      <c r="C22888" s="6" t="s">
        <v>1369</v>
      </c>
    </row>
    <row r="22889">
      <c r="A22889" s="7">
        <f t="shared" si="1"/>
        <v>19944</v>
      </c>
      <c r="B22889" s="5" t="s">
        <v>20186</v>
      </c>
      <c r="C22889" s="6" t="s">
        <v>1620</v>
      </c>
    </row>
    <row r="22890">
      <c r="A22890" s="7">
        <f t="shared" si="1"/>
        <v>19945</v>
      </c>
      <c r="B22890" s="5" t="s">
        <v>20187</v>
      </c>
      <c r="C22890" s="6" t="s">
        <v>1620</v>
      </c>
    </row>
    <row r="22891">
      <c r="A22891" s="7">
        <f t="shared" si="1"/>
        <v>19946</v>
      </c>
      <c r="B22891" s="5" t="s">
        <v>20188</v>
      </c>
      <c r="C22891" s="6" t="s">
        <v>1620</v>
      </c>
    </row>
    <row r="22892">
      <c r="A22892" s="7">
        <f t="shared" si="1"/>
        <v>19947</v>
      </c>
      <c r="B22892" s="5" t="s">
        <v>20189</v>
      </c>
      <c r="C22892" s="6" t="s">
        <v>1620</v>
      </c>
    </row>
    <row r="22893">
      <c r="A22893" s="7">
        <f t="shared" si="1"/>
        <v>19948</v>
      </c>
      <c r="B22893" s="5" t="s">
        <v>20190</v>
      </c>
      <c r="C22893" s="6" t="s">
        <v>1620</v>
      </c>
    </row>
    <row r="22894">
      <c r="A22894" s="7">
        <f t="shared" si="1"/>
        <v>19949</v>
      </c>
      <c r="B22894" s="5" t="s">
        <v>20191</v>
      </c>
      <c r="C22894" s="6" t="s">
        <v>1324</v>
      </c>
    </row>
    <row r="22895">
      <c r="A22895" s="7">
        <f t="shared" si="1"/>
        <v>19950</v>
      </c>
      <c r="B22895" s="5" t="s">
        <v>20192</v>
      </c>
      <c r="C22895" s="6" t="s">
        <v>1324</v>
      </c>
    </row>
    <row r="22896">
      <c r="A22896" s="7">
        <f t="shared" si="1"/>
        <v>19951</v>
      </c>
      <c r="B22896" s="5" t="s">
        <v>20193</v>
      </c>
      <c r="C22896" s="6" t="s">
        <v>1369</v>
      </c>
    </row>
    <row r="22897">
      <c r="A22897" s="7">
        <f t="shared" si="1"/>
        <v>19952</v>
      </c>
      <c r="B22897" s="5" t="s">
        <v>20194</v>
      </c>
      <c r="C22897" s="6" t="s">
        <v>1394</v>
      </c>
    </row>
    <row r="22898">
      <c r="A22898" s="7">
        <f t="shared" si="1"/>
        <v>19953</v>
      </c>
      <c r="B22898" s="5" t="s">
        <v>20195</v>
      </c>
      <c r="C22898" s="6" t="s">
        <v>1394</v>
      </c>
    </row>
    <row r="22899">
      <c r="A22899" s="7">
        <f t="shared" si="1"/>
        <v>19954</v>
      </c>
      <c r="B22899" s="5" t="s">
        <v>20196</v>
      </c>
      <c r="C22899" s="6" t="s">
        <v>1394</v>
      </c>
    </row>
    <row r="22900">
      <c r="A22900" s="7">
        <f t="shared" si="1"/>
        <v>19955</v>
      </c>
      <c r="B22900" s="5" t="s">
        <v>20197</v>
      </c>
      <c r="C22900" s="6" t="s">
        <v>1394</v>
      </c>
    </row>
    <row r="22901">
      <c r="A22901" s="7">
        <f t="shared" si="1"/>
        <v>19956</v>
      </c>
      <c r="B22901" s="5" t="s">
        <v>20198</v>
      </c>
      <c r="C22901" s="6" t="s">
        <v>1324</v>
      </c>
    </row>
    <row r="22902">
      <c r="A22902" s="7">
        <f t="shared" si="1"/>
        <v>19957</v>
      </c>
      <c r="B22902" s="5" t="s">
        <v>20199</v>
      </c>
      <c r="C22902" s="6" t="s">
        <v>1279</v>
      </c>
    </row>
    <row r="22903">
      <c r="A22903" s="7">
        <f t="shared" si="1"/>
        <v>19958</v>
      </c>
      <c r="B22903" s="5" t="s">
        <v>20200</v>
      </c>
      <c r="C22903" s="6" t="s">
        <v>27</v>
      </c>
    </row>
    <row r="22904">
      <c r="A22904" s="7">
        <f t="shared" si="1"/>
        <v>19959</v>
      </c>
      <c r="B22904" s="5" t="s">
        <v>20201</v>
      </c>
      <c r="C22904" s="6" t="s">
        <v>27</v>
      </c>
    </row>
    <row r="22905">
      <c r="A22905" s="7">
        <f t="shared" si="1"/>
        <v>19960</v>
      </c>
      <c r="B22905" s="5" t="s">
        <v>20202</v>
      </c>
      <c r="C22905" s="6" t="s">
        <v>1324</v>
      </c>
    </row>
    <row r="22906">
      <c r="A22906" s="7">
        <f t="shared" si="1"/>
        <v>19961</v>
      </c>
      <c r="B22906" s="5" t="s">
        <v>20203</v>
      </c>
      <c r="C22906" s="6" t="s">
        <v>1324</v>
      </c>
    </row>
    <row r="22907">
      <c r="A22907" s="7">
        <f t="shared" si="1"/>
        <v>19961</v>
      </c>
      <c r="B22907" s="5" t="s">
        <v>20203</v>
      </c>
      <c r="C22907" s="6" t="s">
        <v>48</v>
      </c>
    </row>
    <row r="22908">
      <c r="A22908" s="7">
        <f t="shared" si="1"/>
        <v>19962</v>
      </c>
      <c r="B22908" s="5" t="s">
        <v>20204</v>
      </c>
      <c r="C22908" s="6" t="s">
        <v>1324</v>
      </c>
    </row>
    <row r="22909">
      <c r="A22909" s="7">
        <f t="shared" si="1"/>
        <v>19963</v>
      </c>
      <c r="B22909" s="5" t="s">
        <v>20205</v>
      </c>
      <c r="C22909" s="6" t="s">
        <v>1324</v>
      </c>
    </row>
    <row r="22910">
      <c r="A22910" s="7">
        <f t="shared" si="1"/>
        <v>19964</v>
      </c>
      <c r="B22910" s="5" t="s">
        <v>20206</v>
      </c>
      <c r="C22910" s="6" t="s">
        <v>1279</v>
      </c>
    </row>
    <row r="22911">
      <c r="A22911" s="7">
        <f t="shared" si="1"/>
        <v>19965</v>
      </c>
      <c r="B22911" s="5" t="s">
        <v>20207</v>
      </c>
      <c r="C22911" s="6" t="s">
        <v>1279</v>
      </c>
    </row>
    <row r="22912">
      <c r="A22912" s="7">
        <f t="shared" si="1"/>
        <v>19966</v>
      </c>
      <c r="B22912" s="5" t="s">
        <v>20208</v>
      </c>
      <c r="C22912" s="6" t="s">
        <v>27</v>
      </c>
    </row>
    <row r="22913">
      <c r="A22913" s="7">
        <f t="shared" si="1"/>
        <v>19967</v>
      </c>
      <c r="B22913" s="5" t="s">
        <v>20209</v>
      </c>
      <c r="C22913" s="6" t="s">
        <v>1369</v>
      </c>
    </row>
    <row r="22914">
      <c r="A22914" s="7">
        <f t="shared" si="1"/>
        <v>19968</v>
      </c>
      <c r="B22914" s="5" t="s">
        <v>20210</v>
      </c>
      <c r="C22914" s="6" t="s">
        <v>1369</v>
      </c>
    </row>
    <row r="22915">
      <c r="A22915" s="7">
        <f t="shared" si="1"/>
        <v>19969</v>
      </c>
      <c r="B22915" s="5" t="s">
        <v>20211</v>
      </c>
      <c r="C22915" s="6" t="s">
        <v>1369</v>
      </c>
    </row>
    <row r="22916">
      <c r="A22916" s="7">
        <f t="shared" si="1"/>
        <v>19970</v>
      </c>
      <c r="B22916" s="5" t="s">
        <v>20212</v>
      </c>
      <c r="C22916" s="6" t="s">
        <v>1369</v>
      </c>
    </row>
    <row r="22917">
      <c r="A22917" s="7">
        <f t="shared" si="1"/>
        <v>19971</v>
      </c>
      <c r="B22917" s="5" t="s">
        <v>20213</v>
      </c>
      <c r="C22917" s="6" t="s">
        <v>48</v>
      </c>
    </row>
    <row r="22918">
      <c r="A22918" s="7">
        <f t="shared" si="1"/>
        <v>19972</v>
      </c>
      <c r="B22918" s="5" t="s">
        <v>20214</v>
      </c>
      <c r="C22918" s="6" t="s">
        <v>1369</v>
      </c>
    </row>
    <row r="22919">
      <c r="A22919" s="7">
        <f t="shared" si="1"/>
        <v>19973</v>
      </c>
      <c r="B22919" s="5" t="s">
        <v>20215</v>
      </c>
      <c r="C22919" s="6" t="s">
        <v>1369</v>
      </c>
    </row>
    <row r="22920">
      <c r="A22920" s="7">
        <f t="shared" si="1"/>
        <v>19974</v>
      </c>
      <c r="B22920" s="5" t="s">
        <v>20216</v>
      </c>
      <c r="C22920" s="6" t="s">
        <v>1279</v>
      </c>
    </row>
    <row r="22921">
      <c r="A22921" s="7">
        <f t="shared" si="1"/>
        <v>19975</v>
      </c>
      <c r="B22921" s="5" t="s">
        <v>20217</v>
      </c>
      <c r="C22921" s="6" t="s">
        <v>1279</v>
      </c>
    </row>
    <row r="22922">
      <c r="A22922" s="7">
        <f t="shared" si="1"/>
        <v>19975</v>
      </c>
      <c r="B22922" s="5" t="s">
        <v>20217</v>
      </c>
      <c r="C22922" s="6" t="s">
        <v>1221</v>
      </c>
    </row>
    <row r="22923">
      <c r="A22923" s="7">
        <f t="shared" si="1"/>
        <v>19976</v>
      </c>
      <c r="B22923" s="5" t="s">
        <v>20218</v>
      </c>
      <c r="C22923" s="6" t="s">
        <v>1279</v>
      </c>
    </row>
    <row r="22924">
      <c r="A22924" s="7">
        <f t="shared" si="1"/>
        <v>19977</v>
      </c>
      <c r="B22924" s="5" t="s">
        <v>20219</v>
      </c>
      <c r="C22924" s="6" t="s">
        <v>1394</v>
      </c>
    </row>
    <row r="22925">
      <c r="A22925" s="7">
        <f t="shared" si="1"/>
        <v>19978</v>
      </c>
      <c r="B22925" s="5" t="s">
        <v>20220</v>
      </c>
      <c r="C22925" s="6" t="s">
        <v>1394</v>
      </c>
    </row>
    <row r="22926">
      <c r="A22926" s="7">
        <f t="shared" si="1"/>
        <v>19979</v>
      </c>
      <c r="B22926" s="5" t="s">
        <v>20221</v>
      </c>
      <c r="C22926" s="6" t="s">
        <v>1394</v>
      </c>
    </row>
    <row r="22927">
      <c r="A22927" s="7">
        <f t="shared" si="1"/>
        <v>19980</v>
      </c>
      <c r="B22927" s="5" t="s">
        <v>20222</v>
      </c>
      <c r="C22927" s="6" t="s">
        <v>1394</v>
      </c>
    </row>
    <row r="22928">
      <c r="A22928" s="7">
        <f t="shared" si="1"/>
        <v>19981</v>
      </c>
      <c r="B22928" s="5" t="s">
        <v>20223</v>
      </c>
      <c r="C22928" s="6" t="s">
        <v>1279</v>
      </c>
    </row>
    <row r="22929">
      <c r="A22929" s="7">
        <f t="shared" si="1"/>
        <v>19982</v>
      </c>
      <c r="B22929" s="5" t="s">
        <v>20224</v>
      </c>
      <c r="C22929" s="6" t="s">
        <v>48</v>
      </c>
    </row>
    <row r="22930">
      <c r="A22930" s="7">
        <f t="shared" si="1"/>
        <v>19983</v>
      </c>
      <c r="B22930" s="5" t="s">
        <v>20225</v>
      </c>
      <c r="C22930" s="6" t="s">
        <v>27</v>
      </c>
    </row>
    <row r="22931">
      <c r="A22931" s="7">
        <f t="shared" si="1"/>
        <v>19984</v>
      </c>
      <c r="B22931" s="5" t="s">
        <v>20226</v>
      </c>
      <c r="C22931" s="6" t="s">
        <v>27</v>
      </c>
    </row>
    <row r="22932">
      <c r="A22932" s="7">
        <f t="shared" si="1"/>
        <v>19985</v>
      </c>
      <c r="B22932" s="5" t="s">
        <v>20227</v>
      </c>
      <c r="C22932" s="6" t="s">
        <v>27</v>
      </c>
    </row>
    <row r="22933">
      <c r="A22933" s="7">
        <f t="shared" si="1"/>
        <v>19986</v>
      </c>
      <c r="B22933" s="5" t="s">
        <v>20228</v>
      </c>
      <c r="C22933" s="6" t="s">
        <v>27</v>
      </c>
    </row>
    <row r="22934">
      <c r="A22934" s="7">
        <f t="shared" si="1"/>
        <v>19987</v>
      </c>
      <c r="B22934" s="5" t="s">
        <v>20229</v>
      </c>
      <c r="C22934" s="6" t="s">
        <v>27</v>
      </c>
    </row>
    <row r="22935">
      <c r="A22935" s="7">
        <f t="shared" si="1"/>
        <v>19988</v>
      </c>
      <c r="B22935" s="5" t="s">
        <v>20230</v>
      </c>
      <c r="C22935" s="6" t="s">
        <v>1324</v>
      </c>
    </row>
    <row r="22936">
      <c r="A22936" s="7">
        <f t="shared" si="1"/>
        <v>19989</v>
      </c>
      <c r="B22936" s="5" t="s">
        <v>20231</v>
      </c>
      <c r="C22936" s="6" t="s">
        <v>1324</v>
      </c>
    </row>
    <row r="22937">
      <c r="A22937" s="7">
        <f t="shared" si="1"/>
        <v>19990</v>
      </c>
      <c r="B22937" s="5" t="s">
        <v>20232</v>
      </c>
      <c r="C22937" s="6" t="s">
        <v>1324</v>
      </c>
    </row>
    <row r="22938">
      <c r="A22938" s="7">
        <f t="shared" si="1"/>
        <v>19991</v>
      </c>
      <c r="B22938" s="5" t="s">
        <v>20233</v>
      </c>
      <c r="C22938" s="6" t="s">
        <v>1324</v>
      </c>
    </row>
    <row r="22939">
      <c r="A22939" s="7">
        <f t="shared" si="1"/>
        <v>19992</v>
      </c>
      <c r="B22939" s="5" t="s">
        <v>20234</v>
      </c>
      <c r="C22939" s="6" t="s">
        <v>1324</v>
      </c>
    </row>
    <row r="22940">
      <c r="A22940" s="7">
        <f t="shared" si="1"/>
        <v>19993</v>
      </c>
      <c r="B22940" s="5" t="s">
        <v>20235</v>
      </c>
      <c r="C22940" s="6" t="s">
        <v>1324</v>
      </c>
    </row>
    <row r="22941">
      <c r="A22941" s="7">
        <f t="shared" si="1"/>
        <v>19994</v>
      </c>
      <c r="B22941" s="5" t="s">
        <v>20236</v>
      </c>
      <c r="C22941" s="6" t="s">
        <v>1279</v>
      </c>
    </row>
    <row r="22942">
      <c r="A22942" s="7">
        <f t="shared" si="1"/>
        <v>19995</v>
      </c>
      <c r="B22942" s="5" t="s">
        <v>20237</v>
      </c>
      <c r="C22942" s="6" t="s">
        <v>1279</v>
      </c>
    </row>
    <row r="22943">
      <c r="A22943" s="7">
        <f t="shared" si="1"/>
        <v>19996</v>
      </c>
      <c r="B22943" s="5" t="s">
        <v>20238</v>
      </c>
      <c r="C22943" s="6" t="s">
        <v>48</v>
      </c>
    </row>
    <row r="22944">
      <c r="A22944" s="7">
        <f t="shared" si="1"/>
        <v>19997</v>
      </c>
      <c r="B22944" s="5" t="s">
        <v>20239</v>
      </c>
      <c r="C22944" s="6" t="s">
        <v>1279</v>
      </c>
    </row>
    <row r="22945">
      <c r="A22945" s="7">
        <f t="shared" si="1"/>
        <v>19998</v>
      </c>
      <c r="B22945" s="5" t="s">
        <v>20240</v>
      </c>
      <c r="C22945" s="6" t="s">
        <v>1369</v>
      </c>
    </row>
    <row r="22946">
      <c r="A22946" s="7">
        <f t="shared" si="1"/>
        <v>19999</v>
      </c>
      <c r="B22946" s="5" t="s">
        <v>20241</v>
      </c>
      <c r="C22946" s="6" t="s">
        <v>1369</v>
      </c>
    </row>
    <row r="22947">
      <c r="A22947" s="7">
        <f t="shared" si="1"/>
        <v>20000</v>
      </c>
      <c r="B22947" s="5" t="s">
        <v>20242</v>
      </c>
      <c r="C22947" s="6" t="s">
        <v>1369</v>
      </c>
    </row>
    <row r="22948">
      <c r="A22948" s="7">
        <f t="shared" si="1"/>
        <v>20001</v>
      </c>
      <c r="B22948" s="8" t="s">
        <v>20243</v>
      </c>
      <c r="C22948" s="9" t="s">
        <v>650</v>
      </c>
    </row>
    <row r="22949">
      <c r="A22949" s="7">
        <f t="shared" si="1"/>
        <v>20002</v>
      </c>
      <c r="B22949" s="5" t="s">
        <v>20244</v>
      </c>
      <c r="C22949" s="6" t="s">
        <v>785</v>
      </c>
    </row>
    <row r="22950">
      <c r="A22950" s="7">
        <f t="shared" si="1"/>
        <v>20003</v>
      </c>
      <c r="B22950" s="5" t="s">
        <v>20245</v>
      </c>
      <c r="C22950" s="6" t="s">
        <v>785</v>
      </c>
    </row>
    <row r="22951">
      <c r="A22951" s="7">
        <f t="shared" si="1"/>
        <v>20004</v>
      </c>
      <c r="B22951" s="5" t="s">
        <v>20246</v>
      </c>
      <c r="C22951" s="6" t="s">
        <v>989</v>
      </c>
    </row>
    <row r="22952">
      <c r="A22952" s="7">
        <f t="shared" si="1"/>
        <v>20005</v>
      </c>
      <c r="B22952" s="8" t="s">
        <v>20247</v>
      </c>
      <c r="C22952" s="9" t="s">
        <v>177</v>
      </c>
    </row>
    <row r="22953">
      <c r="A22953" s="7">
        <f t="shared" si="1"/>
        <v>20005</v>
      </c>
      <c r="B22953" s="8" t="s">
        <v>20247</v>
      </c>
      <c r="C22953" s="9" t="s">
        <v>60</v>
      </c>
    </row>
    <row r="22954">
      <c r="A22954" s="7">
        <f t="shared" si="1"/>
        <v>20005</v>
      </c>
      <c r="B22954" s="8" t="s">
        <v>20247</v>
      </c>
      <c r="C22954" s="9" t="s">
        <v>24</v>
      </c>
    </row>
    <row r="22955">
      <c r="A22955" s="7">
        <f t="shared" si="1"/>
        <v>20005</v>
      </c>
      <c r="B22955" s="8" t="s">
        <v>20247</v>
      </c>
      <c r="C22955" s="9" t="s">
        <v>25</v>
      </c>
    </row>
    <row r="22956">
      <c r="A22956" s="7">
        <f t="shared" si="1"/>
        <v>20005</v>
      </c>
      <c r="B22956" s="8" t="s">
        <v>20247</v>
      </c>
      <c r="C22956" s="9" t="s">
        <v>142</v>
      </c>
    </row>
    <row r="22957">
      <c r="A22957" s="7">
        <f t="shared" si="1"/>
        <v>20006</v>
      </c>
      <c r="B22957" s="8" t="s">
        <v>20248</v>
      </c>
      <c r="C22957" s="9" t="s">
        <v>1548</v>
      </c>
    </row>
    <row r="22958">
      <c r="A22958" s="7">
        <f t="shared" si="1"/>
        <v>20007</v>
      </c>
      <c r="B22958" s="5" t="s">
        <v>20249</v>
      </c>
      <c r="C22958" s="6" t="s">
        <v>471</v>
      </c>
    </row>
    <row r="22959">
      <c r="A22959" s="7">
        <f t="shared" si="1"/>
        <v>20008</v>
      </c>
      <c r="B22959" s="5" t="s">
        <v>20250</v>
      </c>
      <c r="C22959" s="6" t="s">
        <v>731</v>
      </c>
    </row>
    <row r="22960">
      <c r="A22960" s="7">
        <f t="shared" si="1"/>
        <v>20009</v>
      </c>
      <c r="B22960" s="5" t="s">
        <v>20251</v>
      </c>
      <c r="C22960" s="6" t="s">
        <v>1585</v>
      </c>
    </row>
    <row r="22961">
      <c r="A22961" s="7">
        <f t="shared" si="1"/>
        <v>20010</v>
      </c>
      <c r="B22961" s="5" t="s">
        <v>20252</v>
      </c>
      <c r="C22961" s="6" t="s">
        <v>1585</v>
      </c>
    </row>
    <row r="22962">
      <c r="A22962" s="7">
        <f t="shared" si="1"/>
        <v>20011</v>
      </c>
      <c r="B22962" s="5" t="s">
        <v>20253</v>
      </c>
      <c r="C22962" s="6" t="s">
        <v>1585</v>
      </c>
    </row>
    <row r="22963">
      <c r="A22963" s="7">
        <f t="shared" si="1"/>
        <v>20012</v>
      </c>
      <c r="B22963" s="5" t="s">
        <v>20254</v>
      </c>
      <c r="C22963" s="6" t="s">
        <v>1585</v>
      </c>
    </row>
    <row r="22964">
      <c r="A22964" s="7">
        <f t="shared" si="1"/>
        <v>20013</v>
      </c>
      <c r="B22964" s="5" t="s">
        <v>20255</v>
      </c>
      <c r="C22964" s="6" t="s">
        <v>1585</v>
      </c>
    </row>
    <row r="22965">
      <c r="A22965" s="7">
        <f t="shared" si="1"/>
        <v>20014</v>
      </c>
      <c r="B22965" s="5" t="s">
        <v>20256</v>
      </c>
      <c r="C22965" s="6" t="s">
        <v>1585</v>
      </c>
    </row>
    <row r="22966">
      <c r="A22966" s="7">
        <f t="shared" si="1"/>
        <v>20015</v>
      </c>
      <c r="B22966" s="5" t="s">
        <v>20257</v>
      </c>
      <c r="C22966" s="6" t="s">
        <v>346</v>
      </c>
    </row>
    <row r="22967">
      <c r="A22967" s="7">
        <f t="shared" si="1"/>
        <v>20016</v>
      </c>
      <c r="B22967" s="8" t="s">
        <v>20258</v>
      </c>
      <c r="C22967" s="9" t="s">
        <v>1548</v>
      </c>
    </row>
    <row r="22968">
      <c r="A22968" s="7">
        <f t="shared" si="1"/>
        <v>20017</v>
      </c>
      <c r="B22968" s="5" t="s">
        <v>20259</v>
      </c>
      <c r="C22968" s="6" t="s">
        <v>639</v>
      </c>
    </row>
    <row r="22969">
      <c r="A22969" s="7">
        <f t="shared" si="1"/>
        <v>20018</v>
      </c>
      <c r="B22969" s="8" t="s">
        <v>20260</v>
      </c>
      <c r="C22969" s="9" t="s">
        <v>650</v>
      </c>
    </row>
    <row r="22970">
      <c r="A22970" s="7">
        <f t="shared" si="1"/>
        <v>20019</v>
      </c>
      <c r="B22970" s="5" t="s">
        <v>20261</v>
      </c>
      <c r="C22970" s="6" t="s">
        <v>80</v>
      </c>
    </row>
    <row r="22971">
      <c r="A22971" s="7">
        <f t="shared" si="1"/>
        <v>20020</v>
      </c>
      <c r="B22971" s="5" t="s">
        <v>20262</v>
      </c>
      <c r="C22971" s="6" t="s">
        <v>1585</v>
      </c>
    </row>
    <row r="22972">
      <c r="A22972" s="7">
        <f t="shared" si="1"/>
        <v>20021</v>
      </c>
      <c r="B22972" s="5" t="s">
        <v>20263</v>
      </c>
      <c r="C22972" s="6" t="s">
        <v>1585</v>
      </c>
    </row>
    <row r="22973">
      <c r="A22973" s="7">
        <f t="shared" si="1"/>
        <v>20022</v>
      </c>
      <c r="B22973" s="5" t="s">
        <v>20264</v>
      </c>
      <c r="C22973" s="6" t="s">
        <v>1585</v>
      </c>
    </row>
    <row r="22974">
      <c r="A22974" s="7">
        <f t="shared" si="1"/>
        <v>20023</v>
      </c>
      <c r="B22974" s="5" t="s">
        <v>20265</v>
      </c>
      <c r="C22974" s="6" t="s">
        <v>1585</v>
      </c>
    </row>
    <row r="22975">
      <c r="A22975" s="7">
        <f t="shared" si="1"/>
        <v>20024</v>
      </c>
      <c r="B22975" s="5" t="s">
        <v>20266</v>
      </c>
      <c r="C22975" s="6" t="s">
        <v>1585</v>
      </c>
    </row>
    <row r="22976">
      <c r="A22976" s="7">
        <f t="shared" si="1"/>
        <v>20025</v>
      </c>
      <c r="B22976" s="5" t="s">
        <v>20267</v>
      </c>
      <c r="C22976" s="6" t="s">
        <v>1585</v>
      </c>
    </row>
    <row r="22977">
      <c r="A22977" s="7">
        <f t="shared" si="1"/>
        <v>20026</v>
      </c>
      <c r="B22977" s="5" t="s">
        <v>20268</v>
      </c>
      <c r="C22977" s="6" t="s">
        <v>1378</v>
      </c>
    </row>
    <row r="22978">
      <c r="A22978" s="7">
        <f t="shared" si="1"/>
        <v>20027</v>
      </c>
      <c r="B22978" s="5" t="s">
        <v>20269</v>
      </c>
      <c r="C22978" s="6" t="s">
        <v>780</v>
      </c>
    </row>
    <row r="22979">
      <c r="A22979" s="7">
        <f t="shared" si="1"/>
        <v>20028</v>
      </c>
      <c r="B22979" s="8" t="s">
        <v>20270</v>
      </c>
      <c r="C22979" s="9" t="s">
        <v>1548</v>
      </c>
    </row>
    <row r="22980">
      <c r="A22980" s="7">
        <f t="shared" si="1"/>
        <v>20029</v>
      </c>
      <c r="B22980" s="5" t="s">
        <v>20271</v>
      </c>
      <c r="C22980" s="6" t="s">
        <v>1120</v>
      </c>
    </row>
    <row r="22981">
      <c r="A22981" s="7">
        <f t="shared" si="1"/>
        <v>20030</v>
      </c>
      <c r="B22981" s="5" t="s">
        <v>20272</v>
      </c>
      <c r="C22981" s="6" t="s">
        <v>603</v>
      </c>
    </row>
    <row r="22982">
      <c r="A22982" s="7">
        <f t="shared" si="1"/>
        <v>20031</v>
      </c>
      <c r="B22982" s="5" t="s">
        <v>20273</v>
      </c>
      <c r="C22982" s="6" t="s">
        <v>12</v>
      </c>
    </row>
    <row r="22983">
      <c r="A22983" s="7">
        <f t="shared" si="1"/>
        <v>20032</v>
      </c>
      <c r="B22983" s="5" t="s">
        <v>20274</v>
      </c>
      <c r="C22983" s="6" t="s">
        <v>12</v>
      </c>
    </row>
    <row r="22984">
      <c r="A22984" s="7">
        <f t="shared" si="1"/>
        <v>20033</v>
      </c>
      <c r="B22984" s="5" t="s">
        <v>20275</v>
      </c>
      <c r="C22984" s="6" t="s">
        <v>785</v>
      </c>
    </row>
    <row r="22985">
      <c r="A22985" s="7">
        <f t="shared" si="1"/>
        <v>20034</v>
      </c>
      <c r="B22985" s="5" t="s">
        <v>20276</v>
      </c>
      <c r="C22985" s="6" t="s">
        <v>785</v>
      </c>
    </row>
    <row r="22986">
      <c r="A22986" s="7">
        <f t="shared" si="1"/>
        <v>20035</v>
      </c>
      <c r="B22986" s="5" t="s">
        <v>20277</v>
      </c>
      <c r="C22986" s="6" t="s">
        <v>785</v>
      </c>
    </row>
    <row r="22987">
      <c r="A22987" s="7">
        <f t="shared" si="1"/>
        <v>20036</v>
      </c>
      <c r="B22987" s="5" t="s">
        <v>20278</v>
      </c>
      <c r="C22987" s="6" t="s">
        <v>603</v>
      </c>
    </row>
    <row r="22988">
      <c r="A22988" s="7">
        <f t="shared" si="1"/>
        <v>20037</v>
      </c>
      <c r="B22988" s="5" t="s">
        <v>20279</v>
      </c>
      <c r="C22988" s="6" t="s">
        <v>109</v>
      </c>
    </row>
    <row r="22989">
      <c r="A22989" s="7">
        <f t="shared" si="1"/>
        <v>20037</v>
      </c>
      <c r="B22989" s="5" t="s">
        <v>20279</v>
      </c>
      <c r="C22989" s="6" t="s">
        <v>25</v>
      </c>
    </row>
    <row r="22990">
      <c r="A22990" s="7">
        <f t="shared" si="1"/>
        <v>20037</v>
      </c>
      <c r="B22990" s="5" t="s">
        <v>20279</v>
      </c>
      <c r="C22990" s="6" t="s">
        <v>650</v>
      </c>
    </row>
    <row r="22991">
      <c r="A22991" s="7">
        <f t="shared" si="1"/>
        <v>20038</v>
      </c>
      <c r="B22991" s="5" t="s">
        <v>20280</v>
      </c>
      <c r="C22991" s="6" t="s">
        <v>109</v>
      </c>
    </row>
    <row r="22992">
      <c r="A22992" s="7">
        <f t="shared" si="1"/>
        <v>20038</v>
      </c>
      <c r="B22992" s="5" t="s">
        <v>20280</v>
      </c>
      <c r="C22992" s="6" t="s">
        <v>25</v>
      </c>
    </row>
    <row r="22993">
      <c r="A22993" s="7">
        <f t="shared" si="1"/>
        <v>20039</v>
      </c>
      <c r="B22993" s="5" t="s">
        <v>20281</v>
      </c>
      <c r="C22993" s="6" t="s">
        <v>109</v>
      </c>
    </row>
    <row r="22994">
      <c r="A22994" s="7">
        <f t="shared" si="1"/>
        <v>20040</v>
      </c>
      <c r="B22994" s="5" t="s">
        <v>20282</v>
      </c>
      <c r="C22994" s="6" t="s">
        <v>785</v>
      </c>
    </row>
    <row r="22995">
      <c r="A22995" s="7">
        <f t="shared" si="1"/>
        <v>20041</v>
      </c>
      <c r="B22995" s="5" t="s">
        <v>20283</v>
      </c>
      <c r="C22995" s="6" t="s">
        <v>1279</v>
      </c>
    </row>
    <row r="22996">
      <c r="A22996" s="7">
        <f t="shared" si="1"/>
        <v>20042</v>
      </c>
      <c r="B22996" s="5" t="s">
        <v>20284</v>
      </c>
      <c r="C22996" s="6" t="s">
        <v>86</v>
      </c>
    </row>
    <row r="22997">
      <c r="A22997" s="7">
        <f t="shared" si="1"/>
        <v>20043</v>
      </c>
      <c r="B22997" s="5" t="s">
        <v>20285</v>
      </c>
      <c r="C22997" s="6" t="s">
        <v>437</v>
      </c>
    </row>
    <row r="22998">
      <c r="A22998" s="7">
        <f t="shared" si="1"/>
        <v>20044</v>
      </c>
      <c r="B22998" s="5" t="s">
        <v>20286</v>
      </c>
      <c r="C22998" s="6" t="s">
        <v>437</v>
      </c>
    </row>
    <row r="22999">
      <c r="A22999" s="7">
        <f t="shared" si="1"/>
        <v>20045</v>
      </c>
      <c r="B22999" s="5" t="s">
        <v>20287</v>
      </c>
      <c r="C22999" s="6" t="s">
        <v>437</v>
      </c>
    </row>
    <row r="23000">
      <c r="A23000" s="7">
        <f t="shared" si="1"/>
        <v>20046</v>
      </c>
      <c r="B23000" s="5" t="s">
        <v>20288</v>
      </c>
      <c r="C23000" s="6" t="s">
        <v>437</v>
      </c>
    </row>
    <row r="23001">
      <c r="A23001" s="7">
        <f t="shared" si="1"/>
        <v>20047</v>
      </c>
      <c r="B23001" s="5" t="s">
        <v>20289</v>
      </c>
      <c r="C23001" s="6" t="s">
        <v>437</v>
      </c>
    </row>
    <row r="23002">
      <c r="A23002" s="7">
        <f t="shared" si="1"/>
        <v>20048</v>
      </c>
      <c r="B23002" s="5" t="s">
        <v>20290</v>
      </c>
      <c r="C23002" s="6" t="s">
        <v>437</v>
      </c>
    </row>
    <row r="23003">
      <c r="A23003" s="7">
        <f t="shared" si="1"/>
        <v>20049</v>
      </c>
      <c r="B23003" s="5" t="s">
        <v>20291</v>
      </c>
      <c r="C23003" s="6" t="s">
        <v>437</v>
      </c>
    </row>
    <row r="23004">
      <c r="A23004" s="7">
        <f t="shared" si="1"/>
        <v>20050</v>
      </c>
      <c r="B23004" s="5" t="s">
        <v>20292</v>
      </c>
      <c r="C23004" s="6" t="s">
        <v>437</v>
      </c>
    </row>
    <row r="23005">
      <c r="A23005" s="7">
        <f t="shared" si="1"/>
        <v>20051</v>
      </c>
      <c r="B23005" s="5" t="s">
        <v>20293</v>
      </c>
      <c r="C23005" s="6" t="s">
        <v>437</v>
      </c>
    </row>
    <row r="23006">
      <c r="A23006" s="7">
        <f t="shared" si="1"/>
        <v>20052</v>
      </c>
      <c r="B23006" s="5" t="s">
        <v>20294</v>
      </c>
      <c r="C23006" s="6" t="s">
        <v>437</v>
      </c>
    </row>
    <row r="23007">
      <c r="A23007" s="7">
        <f t="shared" si="1"/>
        <v>20053</v>
      </c>
      <c r="B23007" s="5" t="s">
        <v>20295</v>
      </c>
      <c r="C23007" s="6" t="s">
        <v>86</v>
      </c>
    </row>
    <row r="23008">
      <c r="A23008" s="7">
        <f t="shared" si="1"/>
        <v>20054</v>
      </c>
      <c r="B23008" s="5" t="s">
        <v>20296</v>
      </c>
      <c r="C23008" s="6" t="s">
        <v>86</v>
      </c>
    </row>
    <row r="23009">
      <c r="A23009" s="7">
        <f t="shared" si="1"/>
        <v>20055</v>
      </c>
      <c r="B23009" s="8" t="s">
        <v>20297</v>
      </c>
      <c r="C23009" s="9" t="s">
        <v>502</v>
      </c>
    </row>
    <row r="23010">
      <c r="A23010" s="7">
        <f t="shared" si="1"/>
        <v>20056</v>
      </c>
      <c r="B23010" s="5" t="s">
        <v>20298</v>
      </c>
      <c r="C23010" s="6" t="s">
        <v>1120</v>
      </c>
    </row>
    <row r="23011">
      <c r="A23011" s="7">
        <f t="shared" si="1"/>
        <v>20057</v>
      </c>
      <c r="B23011" s="5" t="s">
        <v>20299</v>
      </c>
      <c r="C23011" s="6" t="s">
        <v>1360</v>
      </c>
    </row>
    <row r="23012">
      <c r="A23012" s="7">
        <f t="shared" si="1"/>
        <v>20058</v>
      </c>
      <c r="B23012" s="5" t="s">
        <v>20300</v>
      </c>
      <c r="C23012" s="6" t="s">
        <v>1120</v>
      </c>
    </row>
    <row r="23013">
      <c r="A23013" s="7">
        <f t="shared" si="1"/>
        <v>20059</v>
      </c>
      <c r="B23013" s="5" t="s">
        <v>20301</v>
      </c>
      <c r="C23013" s="6" t="s">
        <v>4</v>
      </c>
    </row>
    <row r="23014">
      <c r="A23014" s="7">
        <f t="shared" si="1"/>
        <v>20060</v>
      </c>
      <c r="B23014" s="8" t="s">
        <v>20302</v>
      </c>
      <c r="C23014" s="9" t="s">
        <v>117</v>
      </c>
    </row>
    <row r="23015">
      <c r="A23015" s="7">
        <f t="shared" si="1"/>
        <v>20061</v>
      </c>
      <c r="B23015" s="5" t="s">
        <v>20303</v>
      </c>
      <c r="C23015" s="6" t="s">
        <v>437</v>
      </c>
    </row>
    <row r="23016">
      <c r="A23016" s="7">
        <f t="shared" si="1"/>
        <v>20062</v>
      </c>
      <c r="B23016" s="5" t="s">
        <v>20304</v>
      </c>
      <c r="C23016" s="6" t="s">
        <v>731</v>
      </c>
    </row>
    <row r="23017">
      <c r="A23017" s="7">
        <f t="shared" si="1"/>
        <v>20063</v>
      </c>
      <c r="B23017" s="5" t="s">
        <v>20305</v>
      </c>
      <c r="C23017" s="6" t="s">
        <v>1360</v>
      </c>
    </row>
    <row r="23018">
      <c r="A23018" s="7">
        <f t="shared" si="1"/>
        <v>20064</v>
      </c>
      <c r="B23018" s="5" t="s">
        <v>20306</v>
      </c>
      <c r="C23018" s="6" t="s">
        <v>639</v>
      </c>
    </row>
    <row r="23019">
      <c r="A23019" s="7">
        <f t="shared" si="1"/>
        <v>20065</v>
      </c>
      <c r="B23019" s="8" t="s">
        <v>20307</v>
      </c>
      <c r="C23019" s="9" t="s">
        <v>874</v>
      </c>
    </row>
    <row r="23020">
      <c r="A23020" s="7">
        <f t="shared" si="1"/>
        <v>20066</v>
      </c>
      <c r="B23020" s="5" t="s">
        <v>20308</v>
      </c>
      <c r="C23020" s="6" t="s">
        <v>437</v>
      </c>
    </row>
    <row r="23021">
      <c r="A23021" s="7">
        <f t="shared" si="1"/>
        <v>20067</v>
      </c>
      <c r="B23021" s="8" t="s">
        <v>20309</v>
      </c>
      <c r="C23021" s="9" t="s">
        <v>893</v>
      </c>
    </row>
    <row r="23022">
      <c r="A23022" s="7">
        <f t="shared" si="1"/>
        <v>20068</v>
      </c>
      <c r="B23022" s="5" t="s">
        <v>20310</v>
      </c>
      <c r="C23022" s="6" t="s">
        <v>714</v>
      </c>
    </row>
    <row r="23023">
      <c r="A23023" s="7">
        <f t="shared" si="1"/>
        <v>20069</v>
      </c>
      <c r="B23023" s="5" t="s">
        <v>20311</v>
      </c>
      <c r="C23023" s="6" t="s">
        <v>1267</v>
      </c>
    </row>
    <row r="23024">
      <c r="A23024" s="7">
        <f t="shared" si="1"/>
        <v>20070</v>
      </c>
      <c r="B23024" s="5" t="s">
        <v>20312</v>
      </c>
      <c r="C23024" s="6" t="s">
        <v>1378</v>
      </c>
    </row>
    <row r="23025">
      <c r="A23025" s="7">
        <f t="shared" si="1"/>
        <v>20071</v>
      </c>
      <c r="B23025" s="5" t="s">
        <v>20313</v>
      </c>
      <c r="C23025" s="6" t="s">
        <v>1124</v>
      </c>
    </row>
    <row r="23026">
      <c r="A23026" s="7">
        <f t="shared" si="1"/>
        <v>20072</v>
      </c>
      <c r="B23026" s="5" t="s">
        <v>20314</v>
      </c>
      <c r="C23026" s="6" t="s">
        <v>1124</v>
      </c>
    </row>
    <row r="23027">
      <c r="A23027" s="7">
        <f t="shared" si="1"/>
        <v>20073</v>
      </c>
      <c r="B23027" s="5" t="s">
        <v>20315</v>
      </c>
      <c r="C23027" s="6" t="s">
        <v>1124</v>
      </c>
    </row>
    <row r="23028">
      <c r="A23028" s="7">
        <f t="shared" si="1"/>
        <v>20074</v>
      </c>
      <c r="B23028" s="5" t="s">
        <v>20316</v>
      </c>
      <c r="C23028" s="6" t="s">
        <v>1124</v>
      </c>
    </row>
    <row r="23029">
      <c r="A23029" s="7">
        <f t="shared" si="1"/>
        <v>20075</v>
      </c>
      <c r="B23029" s="8" t="s">
        <v>20317</v>
      </c>
      <c r="C23029" s="9" t="s">
        <v>8</v>
      </c>
    </row>
    <row r="23030">
      <c r="A23030" s="7">
        <f t="shared" si="1"/>
        <v>20076</v>
      </c>
      <c r="B23030" s="5" t="s">
        <v>20318</v>
      </c>
      <c r="C23030" s="6" t="s">
        <v>603</v>
      </c>
    </row>
    <row r="23031">
      <c r="A23031" s="7">
        <f t="shared" si="1"/>
        <v>20077</v>
      </c>
      <c r="B23031" s="8" t="s">
        <v>20319</v>
      </c>
      <c r="C23031" s="9" t="s">
        <v>1776</v>
      </c>
    </row>
    <row r="23032">
      <c r="A23032" s="7">
        <f t="shared" si="1"/>
        <v>20078</v>
      </c>
      <c r="B23032" s="5" t="s">
        <v>20320</v>
      </c>
      <c r="C23032" s="6" t="s">
        <v>1248</v>
      </c>
    </row>
    <row r="23033">
      <c r="A23033" s="7">
        <f t="shared" si="1"/>
        <v>20079</v>
      </c>
      <c r="B23033" s="5" t="s">
        <v>20321</v>
      </c>
      <c r="C23033" s="6" t="s">
        <v>798</v>
      </c>
    </row>
    <row r="23034">
      <c r="A23034" s="7">
        <f t="shared" si="1"/>
        <v>20080</v>
      </c>
      <c r="B23034" s="8" t="s">
        <v>20322</v>
      </c>
      <c r="C23034" s="9" t="s">
        <v>893</v>
      </c>
    </row>
    <row r="23035">
      <c r="A23035" s="7">
        <f t="shared" si="1"/>
        <v>20081</v>
      </c>
      <c r="B23035" s="8" t="s">
        <v>20323</v>
      </c>
      <c r="C23035" s="9" t="s">
        <v>893</v>
      </c>
    </row>
    <row r="23036">
      <c r="A23036" s="7">
        <f t="shared" si="1"/>
        <v>20082</v>
      </c>
      <c r="B23036" s="5" t="s">
        <v>20324</v>
      </c>
      <c r="C23036" s="6" t="s">
        <v>1267</v>
      </c>
    </row>
    <row r="23037">
      <c r="A23037" s="7">
        <f t="shared" si="1"/>
        <v>20083</v>
      </c>
      <c r="B23037" s="5" t="s">
        <v>20325</v>
      </c>
      <c r="C23037" s="6" t="s">
        <v>785</v>
      </c>
    </row>
    <row r="23038">
      <c r="A23038" s="7">
        <f t="shared" si="1"/>
        <v>20084</v>
      </c>
      <c r="B23038" s="8" t="s">
        <v>20326</v>
      </c>
      <c r="C23038" s="9" t="s">
        <v>733</v>
      </c>
    </row>
    <row r="23039">
      <c r="A23039" s="7">
        <f t="shared" si="1"/>
        <v>20085</v>
      </c>
      <c r="B23039" s="5" t="s">
        <v>20327</v>
      </c>
      <c r="C23039" s="6" t="s">
        <v>1279</v>
      </c>
    </row>
    <row r="23040">
      <c r="A23040" s="7">
        <f t="shared" si="1"/>
        <v>20086</v>
      </c>
      <c r="B23040" s="5" t="s">
        <v>20328</v>
      </c>
      <c r="C23040" s="6" t="s">
        <v>1394</v>
      </c>
    </row>
    <row r="23041">
      <c r="A23041" s="7">
        <f t="shared" si="1"/>
        <v>20087</v>
      </c>
      <c r="B23041" s="5" t="s">
        <v>20329</v>
      </c>
      <c r="C23041" s="6" t="s">
        <v>27</v>
      </c>
    </row>
    <row r="23042">
      <c r="A23042" s="7">
        <f t="shared" si="1"/>
        <v>20088</v>
      </c>
      <c r="B23042" s="5" t="s">
        <v>20330</v>
      </c>
      <c r="C23042" s="6" t="s">
        <v>989</v>
      </c>
    </row>
    <row r="23043">
      <c r="A23043" s="7">
        <f t="shared" si="1"/>
        <v>20089</v>
      </c>
      <c r="B23043" s="5" t="s">
        <v>20331</v>
      </c>
      <c r="C23043" s="6" t="s">
        <v>12</v>
      </c>
    </row>
    <row r="23044">
      <c r="A23044" s="7">
        <f t="shared" si="1"/>
        <v>20090</v>
      </c>
      <c r="B23044" s="5" t="s">
        <v>20332</v>
      </c>
      <c r="C23044" s="6" t="s">
        <v>336</v>
      </c>
    </row>
    <row r="23045">
      <c r="A23045" s="7">
        <f t="shared" si="1"/>
        <v>20091</v>
      </c>
      <c r="B23045" s="5" t="s">
        <v>20333</v>
      </c>
      <c r="C23045" s="6" t="s">
        <v>365</v>
      </c>
    </row>
    <row r="23046">
      <c r="A23046" s="7">
        <f t="shared" si="1"/>
        <v>20092</v>
      </c>
      <c r="B23046" s="8" t="s">
        <v>20334</v>
      </c>
      <c r="C23046" s="9" t="s">
        <v>530</v>
      </c>
    </row>
    <row r="23047">
      <c r="A23047" s="7">
        <f t="shared" si="1"/>
        <v>20093</v>
      </c>
      <c r="B23047" s="5" t="s">
        <v>20335</v>
      </c>
      <c r="C23047" s="6" t="s">
        <v>346</v>
      </c>
    </row>
    <row r="23048">
      <c r="A23048" s="7">
        <f t="shared" si="1"/>
        <v>20093</v>
      </c>
      <c r="B23048" s="5" t="s">
        <v>20335</v>
      </c>
      <c r="C23048" s="6" t="s">
        <v>462</v>
      </c>
    </row>
    <row r="23049">
      <c r="A23049" s="7">
        <f t="shared" si="1"/>
        <v>20094</v>
      </c>
      <c r="B23049" s="8" t="s">
        <v>20336</v>
      </c>
      <c r="C23049" s="9" t="s">
        <v>10</v>
      </c>
    </row>
    <row r="23050">
      <c r="A23050" s="7">
        <f t="shared" si="1"/>
        <v>20094</v>
      </c>
      <c r="B23050" s="8" t="s">
        <v>20336</v>
      </c>
      <c r="C23050" s="9" t="s">
        <v>60</v>
      </c>
    </row>
    <row r="23051">
      <c r="A23051" s="7">
        <f t="shared" si="1"/>
        <v>20094</v>
      </c>
      <c r="B23051" s="8" t="s">
        <v>20336</v>
      </c>
      <c r="C23051" s="9" t="s">
        <v>142</v>
      </c>
    </row>
    <row r="23052">
      <c r="A23052" s="7">
        <f t="shared" si="1"/>
        <v>20095</v>
      </c>
      <c r="B23052" s="5" t="s">
        <v>20337</v>
      </c>
      <c r="C23052" s="6" t="s">
        <v>142</v>
      </c>
    </row>
    <row r="23053">
      <c r="A23053" s="7">
        <f t="shared" si="1"/>
        <v>20096</v>
      </c>
      <c r="B23053" s="5" t="s">
        <v>20338</v>
      </c>
      <c r="C23053" s="6" t="s">
        <v>1124</v>
      </c>
    </row>
    <row r="23054">
      <c r="A23054" s="7">
        <f t="shared" si="1"/>
        <v>20097</v>
      </c>
      <c r="B23054" s="8" t="s">
        <v>20339</v>
      </c>
      <c r="C23054" s="6" t="s">
        <v>20340</v>
      </c>
    </row>
    <row r="23055">
      <c r="A23055" s="7">
        <f t="shared" si="1"/>
        <v>20097</v>
      </c>
      <c r="B23055" s="8" t="s">
        <v>20339</v>
      </c>
      <c r="C23055" s="9" t="s">
        <v>60</v>
      </c>
    </row>
    <row r="23056">
      <c r="A23056" s="7">
        <f t="shared" si="1"/>
        <v>20098</v>
      </c>
      <c r="B23056" s="5" t="s">
        <v>20341</v>
      </c>
      <c r="C23056" s="6" t="s">
        <v>462</v>
      </c>
    </row>
    <row r="23057">
      <c r="A23057" s="7">
        <f t="shared" si="1"/>
        <v>20098</v>
      </c>
      <c r="B23057" s="5" t="s">
        <v>20341</v>
      </c>
      <c r="C23057" s="6" t="s">
        <v>553</v>
      </c>
    </row>
    <row r="23058">
      <c r="A23058" s="7">
        <f t="shared" si="1"/>
        <v>20099</v>
      </c>
      <c r="B23058" s="5" t="s">
        <v>20342</v>
      </c>
      <c r="C23058" s="6" t="s">
        <v>336</v>
      </c>
    </row>
    <row r="23059">
      <c r="A23059" s="7">
        <f t="shared" si="1"/>
        <v>20100</v>
      </c>
      <c r="B23059" s="5" t="s">
        <v>20343</v>
      </c>
      <c r="C23059" s="6" t="s">
        <v>365</v>
      </c>
    </row>
    <row r="23060">
      <c r="A23060" s="7">
        <f t="shared" si="1"/>
        <v>20101</v>
      </c>
      <c r="B23060" s="5" t="s">
        <v>20344</v>
      </c>
      <c r="C23060" s="6" t="s">
        <v>1124</v>
      </c>
    </row>
    <row r="23061">
      <c r="A23061" s="7">
        <f t="shared" si="1"/>
        <v>20102</v>
      </c>
      <c r="B23061" s="5" t="s">
        <v>20345</v>
      </c>
      <c r="C23061" s="6" t="s">
        <v>267</v>
      </c>
    </row>
    <row r="23062">
      <c r="A23062" s="7">
        <f t="shared" si="1"/>
        <v>20103</v>
      </c>
      <c r="B23062" s="8" t="s">
        <v>20346</v>
      </c>
      <c r="C23062" s="9" t="s">
        <v>616</v>
      </c>
    </row>
    <row r="23063">
      <c r="A23063" s="7">
        <f t="shared" si="1"/>
        <v>20104</v>
      </c>
      <c r="B23063" s="5" t="s">
        <v>20347</v>
      </c>
      <c r="C23063" s="6" t="s">
        <v>179</v>
      </c>
    </row>
    <row r="23064">
      <c r="A23064" s="7">
        <f t="shared" si="1"/>
        <v>20105</v>
      </c>
      <c r="B23064" s="5" t="s">
        <v>20348</v>
      </c>
      <c r="C23064" s="6" t="s">
        <v>326</v>
      </c>
    </row>
    <row r="23065">
      <c r="A23065" s="7">
        <f t="shared" si="1"/>
        <v>20106</v>
      </c>
      <c r="B23065" s="5" t="s">
        <v>20349</v>
      </c>
      <c r="C23065" s="6" t="s">
        <v>328</v>
      </c>
    </row>
    <row r="23066">
      <c r="A23066" s="7">
        <f t="shared" si="1"/>
        <v>20107</v>
      </c>
      <c r="B23066" s="8" t="s">
        <v>20350</v>
      </c>
      <c r="C23066" s="9" t="s">
        <v>121</v>
      </c>
    </row>
    <row r="23067">
      <c r="A23067" s="7">
        <f t="shared" si="1"/>
        <v>20108</v>
      </c>
      <c r="B23067" s="8" t="s">
        <v>20351</v>
      </c>
      <c r="C23067" s="9" t="s">
        <v>733</v>
      </c>
    </row>
    <row r="23068">
      <c r="A23068" s="7">
        <f t="shared" si="1"/>
        <v>20109</v>
      </c>
      <c r="B23068" s="5" t="s">
        <v>20352</v>
      </c>
      <c r="C23068" s="6" t="s">
        <v>1369</v>
      </c>
    </row>
    <row r="23069">
      <c r="A23069" s="7">
        <f t="shared" si="1"/>
        <v>20110</v>
      </c>
      <c r="B23069" s="5" t="s">
        <v>20353</v>
      </c>
      <c r="C23069" s="6" t="s">
        <v>1267</v>
      </c>
    </row>
    <row r="23070">
      <c r="A23070" s="7">
        <f t="shared" si="1"/>
        <v>20111</v>
      </c>
      <c r="B23070" s="8" t="s">
        <v>20354</v>
      </c>
      <c r="C23070" s="9" t="s">
        <v>46</v>
      </c>
    </row>
    <row r="23071">
      <c r="A23071" s="7">
        <f t="shared" si="1"/>
        <v>20112</v>
      </c>
      <c r="B23071" s="8" t="s">
        <v>20355</v>
      </c>
      <c r="C23071" s="9" t="s">
        <v>76</v>
      </c>
    </row>
    <row r="23072">
      <c r="A23072" s="7">
        <f t="shared" si="1"/>
        <v>20113</v>
      </c>
      <c r="B23072" s="8" t="s">
        <v>20356</v>
      </c>
      <c r="C23072" s="9" t="s">
        <v>372</v>
      </c>
    </row>
    <row r="23073">
      <c r="A23073" s="7">
        <f t="shared" si="1"/>
        <v>20114</v>
      </c>
      <c r="B23073" s="5" t="s">
        <v>20357</v>
      </c>
      <c r="C23073" s="6" t="s">
        <v>989</v>
      </c>
    </row>
    <row r="23074">
      <c r="A23074" s="7">
        <f t="shared" si="1"/>
        <v>20115</v>
      </c>
      <c r="B23074" s="5" t="s">
        <v>20358</v>
      </c>
      <c r="C23074" s="6" t="s">
        <v>1267</v>
      </c>
    </row>
    <row r="23075">
      <c r="A23075" s="7">
        <f t="shared" si="1"/>
        <v>20116</v>
      </c>
      <c r="B23075" s="8" t="s">
        <v>20359</v>
      </c>
      <c r="C23075" s="9" t="s">
        <v>1334</v>
      </c>
    </row>
    <row r="23076">
      <c r="A23076" s="7">
        <f t="shared" si="1"/>
        <v>20117</v>
      </c>
      <c r="B23076" s="8" t="s">
        <v>20360</v>
      </c>
      <c r="C23076" s="9" t="s">
        <v>1042</v>
      </c>
    </row>
    <row r="23077">
      <c r="A23077" s="7">
        <f t="shared" si="1"/>
        <v>20118</v>
      </c>
      <c r="B23077" s="5" t="s">
        <v>20361</v>
      </c>
      <c r="C23077" s="6" t="s">
        <v>1248</v>
      </c>
    </row>
    <row r="23078">
      <c r="A23078" s="7">
        <f t="shared" si="1"/>
        <v>20119</v>
      </c>
      <c r="B23078" s="5" t="s">
        <v>20362</v>
      </c>
      <c r="C23078" s="6" t="s">
        <v>1248</v>
      </c>
    </row>
    <row r="23079">
      <c r="A23079" s="7">
        <f t="shared" si="1"/>
        <v>20120</v>
      </c>
      <c r="B23079" s="5" t="s">
        <v>20363</v>
      </c>
      <c r="C23079" s="6" t="s">
        <v>1856</v>
      </c>
    </row>
    <row r="23080">
      <c r="A23080" s="7">
        <f t="shared" si="1"/>
        <v>20121</v>
      </c>
      <c r="B23080" s="5" t="s">
        <v>20364</v>
      </c>
      <c r="C23080" s="6" t="s">
        <v>1248</v>
      </c>
    </row>
    <row r="23081">
      <c r="A23081" s="7">
        <f t="shared" si="1"/>
        <v>20122</v>
      </c>
      <c r="B23081" s="5" t="s">
        <v>20365</v>
      </c>
      <c r="C23081" s="6" t="s">
        <v>1248</v>
      </c>
    </row>
    <row r="23082">
      <c r="A23082" s="7">
        <f t="shared" si="1"/>
        <v>20123</v>
      </c>
      <c r="B23082" s="5" t="s">
        <v>20366</v>
      </c>
      <c r="C23082" s="6" t="s">
        <v>1248</v>
      </c>
    </row>
    <row r="23083">
      <c r="A23083" s="7">
        <f t="shared" si="1"/>
        <v>20124</v>
      </c>
      <c r="B23083" s="5" t="s">
        <v>20367</v>
      </c>
      <c r="C23083" s="6" t="s">
        <v>1856</v>
      </c>
    </row>
    <row r="23084">
      <c r="A23084" s="7">
        <f t="shared" si="1"/>
        <v>20124</v>
      </c>
      <c r="B23084" s="5" t="s">
        <v>20367</v>
      </c>
      <c r="C23084" s="6" t="s">
        <v>1342</v>
      </c>
    </row>
    <row r="23085">
      <c r="A23085" s="7">
        <f t="shared" si="1"/>
        <v>20125</v>
      </c>
      <c r="B23085" s="5" t="s">
        <v>20368</v>
      </c>
      <c r="C23085" s="6" t="s">
        <v>758</v>
      </c>
    </row>
    <row r="23086">
      <c r="A23086" s="7">
        <f t="shared" si="1"/>
        <v>20126</v>
      </c>
      <c r="B23086" s="8" t="s">
        <v>20369</v>
      </c>
      <c r="C23086" s="9" t="s">
        <v>1776</v>
      </c>
    </row>
    <row r="23087">
      <c r="A23087" s="7">
        <f t="shared" si="1"/>
        <v>20127</v>
      </c>
      <c r="B23087" s="8" t="s">
        <v>20370</v>
      </c>
      <c r="C23087" s="9" t="s">
        <v>1776</v>
      </c>
    </row>
    <row r="23088">
      <c r="A23088" s="7">
        <f t="shared" si="1"/>
        <v>20128</v>
      </c>
      <c r="B23088" s="5" t="s">
        <v>20371</v>
      </c>
      <c r="C23088" s="6" t="s">
        <v>758</v>
      </c>
    </row>
    <row r="23089">
      <c r="A23089" s="7">
        <f t="shared" si="1"/>
        <v>20129</v>
      </c>
      <c r="B23089" s="5" t="s">
        <v>20372</v>
      </c>
      <c r="C23089" s="6" t="s">
        <v>758</v>
      </c>
    </row>
    <row r="23090">
      <c r="A23090" s="7">
        <f t="shared" si="1"/>
        <v>20129</v>
      </c>
      <c r="B23090" s="5" t="s">
        <v>20372</v>
      </c>
      <c r="C23090" s="6" t="s">
        <v>40</v>
      </c>
    </row>
    <row r="23091">
      <c r="A23091" s="7">
        <f t="shared" si="1"/>
        <v>20130</v>
      </c>
      <c r="B23091" s="5" t="s">
        <v>20373</v>
      </c>
      <c r="C23091" s="6" t="s">
        <v>798</v>
      </c>
    </row>
    <row r="23092">
      <c r="A23092" s="7">
        <f t="shared" si="1"/>
        <v>20131</v>
      </c>
      <c r="B23092" s="8" t="s">
        <v>20374</v>
      </c>
      <c r="C23092" s="9" t="s">
        <v>1776</v>
      </c>
    </row>
    <row r="23093">
      <c r="A23093" s="7">
        <f t="shared" si="1"/>
        <v>20132</v>
      </c>
      <c r="B23093" s="8" t="s">
        <v>20375</v>
      </c>
      <c r="C23093" s="9" t="s">
        <v>121</v>
      </c>
    </row>
    <row r="23094">
      <c r="A23094" s="7">
        <f t="shared" si="1"/>
        <v>20133</v>
      </c>
      <c r="B23094" s="5" t="s">
        <v>20376</v>
      </c>
      <c r="C23094" s="6" t="s">
        <v>1585</v>
      </c>
    </row>
    <row r="23095">
      <c r="A23095" s="7">
        <f t="shared" si="1"/>
        <v>20134</v>
      </c>
      <c r="B23095" s="5" t="s">
        <v>20377</v>
      </c>
      <c r="C23095" s="6" t="s">
        <v>1585</v>
      </c>
    </row>
    <row r="23096">
      <c r="A23096" s="7">
        <f t="shared" si="1"/>
        <v>20135</v>
      </c>
      <c r="B23096" s="5" t="s">
        <v>20378</v>
      </c>
      <c r="C23096" s="6" t="s">
        <v>1585</v>
      </c>
    </row>
    <row r="23097">
      <c r="A23097" s="7">
        <f t="shared" si="1"/>
        <v>20136</v>
      </c>
      <c r="B23097" s="5" t="s">
        <v>20379</v>
      </c>
      <c r="C23097" s="6" t="s">
        <v>1585</v>
      </c>
    </row>
    <row r="23098">
      <c r="A23098" s="7">
        <f t="shared" si="1"/>
        <v>20137</v>
      </c>
      <c r="B23098" s="5" t="s">
        <v>20380</v>
      </c>
      <c r="C23098" s="6" t="s">
        <v>1585</v>
      </c>
    </row>
    <row r="23099">
      <c r="A23099" s="7">
        <f t="shared" si="1"/>
        <v>20138</v>
      </c>
      <c r="B23099" s="5" t="s">
        <v>20381</v>
      </c>
      <c r="C23099" s="6" t="s">
        <v>1585</v>
      </c>
    </row>
    <row r="23100">
      <c r="A23100" s="7">
        <f t="shared" si="1"/>
        <v>20139</v>
      </c>
      <c r="B23100" s="5" t="s">
        <v>20382</v>
      </c>
      <c r="C23100" s="6" t="s">
        <v>1042</v>
      </c>
    </row>
    <row r="23101">
      <c r="A23101" s="7">
        <f t="shared" si="1"/>
        <v>20139</v>
      </c>
      <c r="B23101" s="5" t="s">
        <v>20382</v>
      </c>
      <c r="C23101" s="6" t="s">
        <v>153</v>
      </c>
    </row>
    <row r="23102">
      <c r="A23102" s="7">
        <f t="shared" si="1"/>
        <v>20140</v>
      </c>
      <c r="B23102" s="5" t="s">
        <v>20383</v>
      </c>
      <c r="C23102" s="6" t="s">
        <v>603</v>
      </c>
    </row>
    <row r="23103">
      <c r="A23103" s="7">
        <f t="shared" si="1"/>
        <v>20141</v>
      </c>
      <c r="B23103" s="5" t="s">
        <v>20384</v>
      </c>
      <c r="C23103" s="6" t="s">
        <v>1585</v>
      </c>
    </row>
    <row r="23104">
      <c r="A23104" s="7">
        <f t="shared" si="1"/>
        <v>20142</v>
      </c>
      <c r="B23104" s="5" t="s">
        <v>20385</v>
      </c>
      <c r="C23104" s="6" t="s">
        <v>1248</v>
      </c>
    </row>
    <row r="23105">
      <c r="A23105" s="7">
        <f t="shared" si="1"/>
        <v>20143</v>
      </c>
      <c r="B23105" s="5" t="s">
        <v>20386</v>
      </c>
      <c r="C23105" s="6" t="s">
        <v>1290</v>
      </c>
    </row>
    <row r="23106">
      <c r="A23106" s="7">
        <f t="shared" si="1"/>
        <v>20144</v>
      </c>
      <c r="B23106" s="8" t="s">
        <v>20387</v>
      </c>
      <c r="C23106" s="9" t="s">
        <v>547</v>
      </c>
    </row>
    <row r="23107">
      <c r="A23107" s="7">
        <f t="shared" si="1"/>
        <v>20145</v>
      </c>
      <c r="B23107" s="5" t="s">
        <v>20388</v>
      </c>
      <c r="C23107" s="6" t="s">
        <v>547</v>
      </c>
    </row>
    <row r="23108">
      <c r="A23108" s="7">
        <f t="shared" si="1"/>
        <v>20146</v>
      </c>
      <c r="B23108" s="8" t="s">
        <v>20389</v>
      </c>
      <c r="C23108" s="9" t="s">
        <v>547</v>
      </c>
    </row>
    <row r="23109">
      <c r="A23109" s="7">
        <f t="shared" si="1"/>
        <v>20147</v>
      </c>
      <c r="B23109" s="8" t="s">
        <v>20390</v>
      </c>
      <c r="C23109" s="9" t="s">
        <v>818</v>
      </c>
    </row>
    <row r="23110">
      <c r="A23110" s="7">
        <f t="shared" si="1"/>
        <v>20148</v>
      </c>
      <c r="B23110" s="5" t="s">
        <v>20391</v>
      </c>
      <c r="C23110" s="6" t="s">
        <v>86</v>
      </c>
    </row>
    <row r="23111">
      <c r="A23111" s="7">
        <f t="shared" si="1"/>
        <v>20149</v>
      </c>
      <c r="B23111" s="5" t="s">
        <v>20392</v>
      </c>
      <c r="C23111" s="6" t="s">
        <v>1221</v>
      </c>
    </row>
    <row r="23112">
      <c r="A23112" s="7">
        <f t="shared" si="1"/>
        <v>20150</v>
      </c>
      <c r="B23112" s="5" t="s">
        <v>20393</v>
      </c>
      <c r="C23112" s="6" t="s">
        <v>437</v>
      </c>
    </row>
    <row r="23113">
      <c r="A23113" s="7">
        <f t="shared" si="1"/>
        <v>20151</v>
      </c>
      <c r="B23113" s="8" t="s">
        <v>20394</v>
      </c>
      <c r="C23113" s="9" t="s">
        <v>76</v>
      </c>
    </row>
    <row r="23114">
      <c r="A23114" s="7">
        <f t="shared" si="1"/>
        <v>20152</v>
      </c>
      <c r="B23114" s="8" t="s">
        <v>20395</v>
      </c>
      <c r="C23114" s="9" t="s">
        <v>76</v>
      </c>
    </row>
    <row r="23115">
      <c r="A23115" s="7">
        <f t="shared" si="1"/>
        <v>20153</v>
      </c>
      <c r="B23115" s="5" t="s">
        <v>20396</v>
      </c>
      <c r="C23115" s="6" t="s">
        <v>367</v>
      </c>
    </row>
    <row r="23116">
      <c r="A23116" s="7">
        <f t="shared" si="1"/>
        <v>20154</v>
      </c>
      <c r="B23116" s="5" t="s">
        <v>20397</v>
      </c>
      <c r="C23116" s="6" t="s">
        <v>780</v>
      </c>
    </row>
    <row r="23117">
      <c r="A23117" s="7">
        <f t="shared" si="1"/>
        <v>20155</v>
      </c>
      <c r="B23117" s="5" t="s">
        <v>20398</v>
      </c>
      <c r="C23117" s="6" t="s">
        <v>1290</v>
      </c>
    </row>
    <row r="23118">
      <c r="A23118" s="7">
        <f t="shared" si="1"/>
        <v>20156</v>
      </c>
      <c r="B23118" s="8" t="s">
        <v>20399</v>
      </c>
      <c r="C23118" s="9" t="s">
        <v>142</v>
      </c>
    </row>
    <row r="23119">
      <c r="A23119" s="7">
        <f t="shared" si="1"/>
        <v>20157</v>
      </c>
      <c r="B23119" s="8" t="s">
        <v>20400</v>
      </c>
      <c r="C23119" s="9" t="s">
        <v>121</v>
      </c>
    </row>
    <row r="23120">
      <c r="A23120" s="7">
        <f t="shared" si="1"/>
        <v>20158</v>
      </c>
      <c r="B23120" s="5" t="s">
        <v>20401</v>
      </c>
      <c r="C23120" s="6" t="s">
        <v>1334</v>
      </c>
    </row>
    <row r="23121">
      <c r="A23121" s="7">
        <f t="shared" si="1"/>
        <v>20159</v>
      </c>
      <c r="B23121" s="5" t="s">
        <v>20402</v>
      </c>
      <c r="C23121" s="6" t="s">
        <v>367</v>
      </c>
    </row>
    <row r="23122">
      <c r="A23122" s="7">
        <f t="shared" si="1"/>
        <v>20160</v>
      </c>
      <c r="B23122" s="5" t="s">
        <v>20403</v>
      </c>
      <c r="C23122" s="6" t="s">
        <v>1378</v>
      </c>
    </row>
    <row r="23123">
      <c r="A23123" s="7">
        <f t="shared" si="1"/>
        <v>20161</v>
      </c>
      <c r="B23123" s="5" t="s">
        <v>20404</v>
      </c>
      <c r="C23123" s="6" t="s">
        <v>471</v>
      </c>
    </row>
    <row r="23124">
      <c r="A23124" s="7">
        <f t="shared" si="1"/>
        <v>20162</v>
      </c>
      <c r="B23124" s="5" t="s">
        <v>20405</v>
      </c>
      <c r="C23124" s="6" t="s">
        <v>1466</v>
      </c>
    </row>
    <row r="23125">
      <c r="A23125" s="7">
        <f t="shared" si="1"/>
        <v>20163</v>
      </c>
      <c r="B23125" s="8" t="s">
        <v>20406</v>
      </c>
      <c r="C23125" s="9" t="s">
        <v>874</v>
      </c>
    </row>
    <row r="23126">
      <c r="A23126" s="7">
        <f t="shared" si="1"/>
        <v>20164</v>
      </c>
      <c r="B23126" s="8" t="s">
        <v>20407</v>
      </c>
      <c r="C23126" s="9" t="s">
        <v>121</v>
      </c>
    </row>
    <row r="23127">
      <c r="A23127" s="7">
        <f t="shared" si="1"/>
        <v>20165</v>
      </c>
      <c r="B23127" s="5" t="s">
        <v>20408</v>
      </c>
      <c r="C23127" s="6" t="s">
        <v>1324</v>
      </c>
    </row>
    <row r="23128">
      <c r="A23128" s="7">
        <f t="shared" si="1"/>
        <v>20166</v>
      </c>
      <c r="B23128" s="5" t="s">
        <v>20409</v>
      </c>
      <c r="C23128" s="6" t="s">
        <v>336</v>
      </c>
    </row>
    <row r="23129">
      <c r="A23129" s="7">
        <f t="shared" si="1"/>
        <v>20166</v>
      </c>
      <c r="B23129" s="5" t="s">
        <v>20409</v>
      </c>
      <c r="C23129" s="6" t="s">
        <v>553</v>
      </c>
    </row>
    <row r="23130">
      <c r="A23130" s="7">
        <f t="shared" si="1"/>
        <v>20167</v>
      </c>
      <c r="B23130" s="5" t="s">
        <v>20410</v>
      </c>
      <c r="C23130" s="6" t="s">
        <v>1279</v>
      </c>
    </row>
    <row r="23131">
      <c r="A23131" s="7">
        <f t="shared" si="1"/>
        <v>20167</v>
      </c>
      <c r="B23131" s="5" t="s">
        <v>20410</v>
      </c>
      <c r="C23131" s="6" t="s">
        <v>785</v>
      </c>
    </row>
    <row r="23132">
      <c r="A23132" s="7">
        <f t="shared" si="1"/>
        <v>20168</v>
      </c>
      <c r="B23132" s="5" t="s">
        <v>20411</v>
      </c>
      <c r="C23132" s="6" t="s">
        <v>1279</v>
      </c>
    </row>
    <row r="23133">
      <c r="A23133" s="7">
        <f t="shared" si="1"/>
        <v>20168</v>
      </c>
      <c r="B23133" s="5" t="s">
        <v>20411</v>
      </c>
      <c r="C23133" s="6" t="s">
        <v>1221</v>
      </c>
    </row>
    <row r="23134">
      <c r="A23134" s="7">
        <f t="shared" si="1"/>
        <v>20169</v>
      </c>
      <c r="B23134" s="8" t="s">
        <v>20412</v>
      </c>
      <c r="C23134" s="9" t="s">
        <v>893</v>
      </c>
    </row>
    <row r="23135">
      <c r="A23135" s="7">
        <f t="shared" si="1"/>
        <v>20170</v>
      </c>
      <c r="B23135" s="5" t="s">
        <v>20413</v>
      </c>
      <c r="C23135" s="6" t="s">
        <v>1248</v>
      </c>
    </row>
    <row r="23136">
      <c r="A23136" s="7">
        <f t="shared" si="1"/>
        <v>20171</v>
      </c>
      <c r="B23136" s="5" t="s">
        <v>20414</v>
      </c>
      <c r="C23136" s="6" t="s">
        <v>20</v>
      </c>
    </row>
    <row r="23137">
      <c r="A23137" s="7">
        <f t="shared" si="1"/>
        <v>20172</v>
      </c>
      <c r="B23137" s="8" t="s">
        <v>20415</v>
      </c>
      <c r="C23137" s="9" t="s">
        <v>1042</v>
      </c>
    </row>
    <row r="23138">
      <c r="A23138" s="7">
        <f t="shared" si="1"/>
        <v>20173</v>
      </c>
      <c r="B23138" s="8" t="s">
        <v>20416</v>
      </c>
      <c r="C23138" s="9" t="s">
        <v>1042</v>
      </c>
    </row>
    <row r="23139">
      <c r="A23139" s="7">
        <f t="shared" si="1"/>
        <v>20174</v>
      </c>
      <c r="B23139" s="5" t="s">
        <v>20417</v>
      </c>
      <c r="C23139" s="6" t="s">
        <v>1585</v>
      </c>
    </row>
    <row r="23140">
      <c r="A23140" s="7">
        <f t="shared" si="1"/>
        <v>20175</v>
      </c>
      <c r="B23140" s="5" t="s">
        <v>20418</v>
      </c>
      <c r="C23140" s="6" t="s">
        <v>603</v>
      </c>
    </row>
    <row r="23141">
      <c r="A23141" s="7">
        <f t="shared" si="1"/>
        <v>20176</v>
      </c>
      <c r="B23141" s="5" t="s">
        <v>20419</v>
      </c>
      <c r="C23141" s="6" t="s">
        <v>939</v>
      </c>
    </row>
    <row r="23142">
      <c r="A23142" s="7">
        <f t="shared" si="1"/>
        <v>20177</v>
      </c>
      <c r="B23142" s="5" t="s">
        <v>20420</v>
      </c>
      <c r="C23142" s="6" t="s">
        <v>27</v>
      </c>
    </row>
    <row r="23143">
      <c r="A23143" s="7">
        <f t="shared" si="1"/>
        <v>20178</v>
      </c>
      <c r="B23143" s="5" t="s">
        <v>20421</v>
      </c>
      <c r="C23143" s="6" t="s">
        <v>1369</v>
      </c>
    </row>
    <row r="23144">
      <c r="A23144" s="7">
        <f t="shared" si="1"/>
        <v>20179</v>
      </c>
      <c r="B23144" s="5" t="s">
        <v>20422</v>
      </c>
      <c r="C23144" s="6" t="s">
        <v>785</v>
      </c>
    </row>
    <row r="23145">
      <c r="A23145" s="7">
        <f t="shared" si="1"/>
        <v>20180</v>
      </c>
      <c r="B23145" s="5" t="s">
        <v>20423</v>
      </c>
      <c r="C23145" s="6" t="s">
        <v>1324</v>
      </c>
    </row>
    <row r="23146">
      <c r="A23146" s="7">
        <f t="shared" si="1"/>
        <v>20181</v>
      </c>
      <c r="B23146" s="5" t="s">
        <v>20424</v>
      </c>
      <c r="C23146" s="6" t="s">
        <v>324</v>
      </c>
    </row>
    <row r="23147">
      <c r="A23147" s="7">
        <f t="shared" si="1"/>
        <v>20182</v>
      </c>
      <c r="B23147" s="5" t="s">
        <v>20425</v>
      </c>
      <c r="C23147" s="6" t="s">
        <v>150</v>
      </c>
    </row>
    <row r="23148">
      <c r="A23148" s="7">
        <f t="shared" si="1"/>
        <v>20183</v>
      </c>
      <c r="B23148" s="5" t="s">
        <v>20426</v>
      </c>
      <c r="C23148" s="6" t="s">
        <v>681</v>
      </c>
    </row>
    <row r="23149">
      <c r="A23149" s="7">
        <f t="shared" si="1"/>
        <v>20184</v>
      </c>
      <c r="B23149" s="5" t="s">
        <v>20427</v>
      </c>
      <c r="C23149" s="6" t="s">
        <v>1394</v>
      </c>
    </row>
    <row r="23150">
      <c r="A23150" s="7">
        <f t="shared" si="1"/>
        <v>20185</v>
      </c>
      <c r="B23150" s="5" t="s">
        <v>20428</v>
      </c>
      <c r="C23150" s="6" t="s">
        <v>655</v>
      </c>
    </row>
    <row r="23151">
      <c r="A23151" s="7">
        <f t="shared" si="1"/>
        <v>20186</v>
      </c>
      <c r="B23151" s="5" t="s">
        <v>20429</v>
      </c>
      <c r="C23151" s="6" t="s">
        <v>32</v>
      </c>
    </row>
    <row r="23152">
      <c r="A23152" s="7">
        <f t="shared" si="1"/>
        <v>20187</v>
      </c>
      <c r="B23152" s="5" t="s">
        <v>20430</v>
      </c>
      <c r="C23152" s="6" t="s">
        <v>416</v>
      </c>
    </row>
    <row r="23153">
      <c r="A23153" s="7">
        <f t="shared" si="1"/>
        <v>20188</v>
      </c>
      <c r="B23153" s="5" t="s">
        <v>20431</v>
      </c>
      <c r="C23153" s="6" t="s">
        <v>1450</v>
      </c>
    </row>
    <row r="23154">
      <c r="A23154" s="7">
        <f t="shared" si="1"/>
        <v>20189</v>
      </c>
      <c r="B23154" s="8" t="s">
        <v>20432</v>
      </c>
      <c r="C23154" s="9" t="s">
        <v>722</v>
      </c>
    </row>
    <row r="23155">
      <c r="A23155" s="7">
        <f t="shared" si="1"/>
        <v>20190</v>
      </c>
      <c r="B23155" s="8" t="s">
        <v>20433</v>
      </c>
      <c r="C23155" s="9" t="s">
        <v>874</v>
      </c>
    </row>
    <row r="23156">
      <c r="A23156" s="7">
        <f t="shared" si="1"/>
        <v>20191</v>
      </c>
      <c r="B23156" s="8" t="s">
        <v>20434</v>
      </c>
      <c r="C23156" s="9" t="s">
        <v>121</v>
      </c>
    </row>
    <row r="23157">
      <c r="A23157" s="7">
        <f t="shared" si="1"/>
        <v>20192</v>
      </c>
      <c r="B23157" s="8" t="s">
        <v>20435</v>
      </c>
      <c r="C23157" s="9" t="s">
        <v>188</v>
      </c>
    </row>
    <row r="23158">
      <c r="A23158" s="7">
        <f t="shared" si="1"/>
        <v>20193</v>
      </c>
      <c r="B23158" s="5" t="s">
        <v>20436</v>
      </c>
      <c r="C23158" s="6" t="s">
        <v>365</v>
      </c>
    </row>
    <row r="23159">
      <c r="A23159" s="7">
        <f t="shared" si="1"/>
        <v>20194</v>
      </c>
      <c r="B23159" s="5" t="s">
        <v>20437</v>
      </c>
      <c r="C23159" s="6" t="s">
        <v>34</v>
      </c>
    </row>
    <row r="23160">
      <c r="A23160" s="7">
        <f t="shared" si="1"/>
        <v>20195</v>
      </c>
      <c r="B23160" s="5" t="s">
        <v>20438</v>
      </c>
      <c r="C23160" s="6" t="s">
        <v>393</v>
      </c>
    </row>
    <row r="23161">
      <c r="A23161" s="7">
        <f t="shared" si="1"/>
        <v>20196</v>
      </c>
      <c r="B23161" s="5" t="s">
        <v>20439</v>
      </c>
      <c r="C23161" s="6" t="s">
        <v>34</v>
      </c>
    </row>
    <row r="23162">
      <c r="A23162" s="7">
        <f t="shared" si="1"/>
        <v>20197</v>
      </c>
      <c r="B23162" s="5" t="s">
        <v>20440</v>
      </c>
      <c r="C23162" s="6" t="s">
        <v>34</v>
      </c>
    </row>
    <row r="23163">
      <c r="A23163" s="7">
        <f t="shared" si="1"/>
        <v>20198</v>
      </c>
      <c r="B23163" s="5" t="s">
        <v>20441</v>
      </c>
      <c r="C23163" s="6" t="s">
        <v>1450</v>
      </c>
    </row>
    <row r="23164">
      <c r="A23164" s="7">
        <f t="shared" si="1"/>
        <v>20199</v>
      </c>
      <c r="B23164" s="5" t="s">
        <v>20442</v>
      </c>
      <c r="C23164" s="6" t="s">
        <v>1450</v>
      </c>
    </row>
    <row r="23165">
      <c r="A23165" s="7">
        <f t="shared" si="1"/>
        <v>20200</v>
      </c>
      <c r="B23165" s="5" t="s">
        <v>20443</v>
      </c>
      <c r="C23165" s="6" t="s">
        <v>1466</v>
      </c>
    </row>
    <row r="23166">
      <c r="A23166" s="7">
        <f t="shared" si="1"/>
        <v>20201</v>
      </c>
      <c r="B23166" s="5" t="s">
        <v>20444</v>
      </c>
      <c r="C23166" s="6" t="s">
        <v>656</v>
      </c>
    </row>
    <row r="23167">
      <c r="A23167" s="7">
        <f t="shared" si="1"/>
        <v>20202</v>
      </c>
      <c r="B23167" s="5" t="s">
        <v>20445</v>
      </c>
      <c r="C23167" s="6" t="s">
        <v>1007</v>
      </c>
    </row>
    <row r="23168">
      <c r="A23168" s="7">
        <f t="shared" si="1"/>
        <v>20202</v>
      </c>
      <c r="B23168" s="5" t="s">
        <v>20445</v>
      </c>
      <c r="C23168" s="6" t="s">
        <v>656</v>
      </c>
    </row>
    <row r="23169">
      <c r="A23169" s="7">
        <f t="shared" si="1"/>
        <v>20203</v>
      </c>
      <c r="B23169" s="8" t="s">
        <v>20446</v>
      </c>
      <c r="C23169" s="9" t="s">
        <v>121</v>
      </c>
    </row>
    <row r="23170">
      <c r="A23170" s="7">
        <f t="shared" si="1"/>
        <v>20204</v>
      </c>
      <c r="B23170" s="5" t="s">
        <v>20447</v>
      </c>
      <c r="C23170" s="6" t="s">
        <v>765</v>
      </c>
    </row>
    <row r="23171">
      <c r="A23171" s="7">
        <f t="shared" si="1"/>
        <v>20205</v>
      </c>
      <c r="B23171" s="5" t="s">
        <v>20448</v>
      </c>
      <c r="C23171" s="6" t="s">
        <v>1360</v>
      </c>
    </row>
    <row r="23172">
      <c r="A23172" s="7">
        <f t="shared" si="1"/>
        <v>20206</v>
      </c>
      <c r="B23172" s="5" t="s">
        <v>20449</v>
      </c>
      <c r="C23172" s="6" t="s">
        <v>656</v>
      </c>
    </row>
    <row r="23173">
      <c r="A23173" s="7">
        <f t="shared" si="1"/>
        <v>20207</v>
      </c>
      <c r="B23173" s="5" t="s">
        <v>20450</v>
      </c>
      <c r="C23173" s="6" t="s">
        <v>1342</v>
      </c>
    </row>
    <row r="23174">
      <c r="A23174" s="7">
        <f t="shared" si="1"/>
        <v>20208</v>
      </c>
      <c r="B23174" s="5" t="s">
        <v>20451</v>
      </c>
      <c r="C23174" s="6" t="s">
        <v>765</v>
      </c>
    </row>
    <row r="23175">
      <c r="A23175" s="7">
        <f t="shared" si="1"/>
        <v>20209</v>
      </c>
      <c r="B23175" s="8" t="s">
        <v>20452</v>
      </c>
      <c r="C23175" s="9" t="s">
        <v>42</v>
      </c>
    </row>
    <row r="23176">
      <c r="A23176" s="7">
        <f t="shared" si="1"/>
        <v>20210</v>
      </c>
      <c r="B23176" s="5" t="s">
        <v>20453</v>
      </c>
      <c r="C23176" s="6" t="s">
        <v>1458</v>
      </c>
    </row>
    <row r="23177">
      <c r="A23177" s="7">
        <f t="shared" si="1"/>
        <v>20211</v>
      </c>
      <c r="B23177" s="5" t="s">
        <v>20454</v>
      </c>
      <c r="C23177" s="6" t="s">
        <v>109</v>
      </c>
    </row>
    <row r="23178">
      <c r="A23178" s="7">
        <f t="shared" si="1"/>
        <v>20212</v>
      </c>
      <c r="B23178" s="5" t="s">
        <v>20455</v>
      </c>
      <c r="C23178" s="6" t="s">
        <v>267</v>
      </c>
    </row>
    <row r="23179">
      <c r="A23179" s="7">
        <f t="shared" si="1"/>
        <v>20213</v>
      </c>
      <c r="B23179" s="8" t="s">
        <v>20456</v>
      </c>
      <c r="C23179" s="9" t="s">
        <v>399</v>
      </c>
    </row>
    <row r="23180">
      <c r="A23180" s="7">
        <f t="shared" si="1"/>
        <v>20214</v>
      </c>
      <c r="B23180" s="5" t="s">
        <v>20457</v>
      </c>
      <c r="C23180" s="6" t="s">
        <v>1369</v>
      </c>
    </row>
    <row r="23181">
      <c r="A23181" s="7">
        <f t="shared" si="1"/>
        <v>20215</v>
      </c>
      <c r="B23181" s="5" t="s">
        <v>20458</v>
      </c>
      <c r="C23181" s="6" t="s">
        <v>1378</v>
      </c>
    </row>
    <row r="23182">
      <c r="A23182" s="7">
        <f t="shared" si="1"/>
        <v>20216</v>
      </c>
      <c r="B23182" s="5" t="s">
        <v>20459</v>
      </c>
      <c r="C23182" s="6" t="s">
        <v>603</v>
      </c>
    </row>
    <row r="23183">
      <c r="A23183" s="7">
        <f t="shared" si="1"/>
        <v>20217</v>
      </c>
      <c r="B23183" s="5" t="s">
        <v>20460</v>
      </c>
      <c r="C23183" s="6" t="s">
        <v>612</v>
      </c>
    </row>
    <row r="23184">
      <c r="A23184" s="7">
        <f t="shared" si="1"/>
        <v>20218</v>
      </c>
      <c r="B23184" s="5" t="s">
        <v>20461</v>
      </c>
      <c r="C23184" s="6" t="s">
        <v>97</v>
      </c>
    </row>
    <row r="23185">
      <c r="A23185" s="7">
        <f t="shared" si="1"/>
        <v>20218</v>
      </c>
      <c r="B23185" s="5" t="s">
        <v>20461</v>
      </c>
      <c r="C23185" s="6" t="s">
        <v>142</v>
      </c>
    </row>
    <row r="23186">
      <c r="A23186" s="7">
        <f t="shared" si="1"/>
        <v>20218</v>
      </c>
      <c r="B23186" s="5" t="s">
        <v>20461</v>
      </c>
      <c r="C23186" s="6" t="s">
        <v>162</v>
      </c>
    </row>
    <row r="23187">
      <c r="A23187" s="7">
        <f t="shared" si="1"/>
        <v>20219</v>
      </c>
      <c r="B23187" s="5" t="s">
        <v>20462</v>
      </c>
      <c r="C23187" s="6" t="s">
        <v>621</v>
      </c>
    </row>
    <row r="23188">
      <c r="A23188" s="7">
        <f t="shared" si="1"/>
        <v>20220</v>
      </c>
      <c r="B23188" s="5" t="s">
        <v>20463</v>
      </c>
      <c r="C23188" s="6" t="s">
        <v>1279</v>
      </c>
    </row>
    <row r="23189">
      <c r="A23189" s="7">
        <f t="shared" si="1"/>
        <v>20221</v>
      </c>
      <c r="B23189" s="5" t="s">
        <v>20464</v>
      </c>
      <c r="C23189" s="6" t="s">
        <v>32</v>
      </c>
    </row>
    <row r="23190">
      <c r="A23190" s="7">
        <f t="shared" si="1"/>
        <v>20222</v>
      </c>
      <c r="B23190" s="5" t="s">
        <v>20465</v>
      </c>
      <c r="C23190" s="6" t="s">
        <v>1620</v>
      </c>
    </row>
    <row r="23191">
      <c r="A23191" s="7">
        <f t="shared" si="1"/>
        <v>20223</v>
      </c>
      <c r="B23191" s="8" t="s">
        <v>20466</v>
      </c>
      <c r="C23191" s="9" t="s">
        <v>42</v>
      </c>
    </row>
    <row r="23192">
      <c r="A23192" s="7">
        <f t="shared" si="1"/>
        <v>20224</v>
      </c>
      <c r="B23192" s="8" t="s">
        <v>20467</v>
      </c>
      <c r="C23192" s="9" t="s">
        <v>188</v>
      </c>
    </row>
    <row r="23193">
      <c r="A23193" s="7">
        <f t="shared" si="1"/>
        <v>20225</v>
      </c>
      <c r="B23193" s="8" t="s">
        <v>20468</v>
      </c>
      <c r="C23193" s="9" t="s">
        <v>8</v>
      </c>
    </row>
    <row r="23194">
      <c r="A23194" s="7">
        <f t="shared" si="1"/>
        <v>20226</v>
      </c>
      <c r="B23194" s="5" t="s">
        <v>20469</v>
      </c>
      <c r="C23194" s="6" t="s">
        <v>603</v>
      </c>
    </row>
    <row r="23195">
      <c r="A23195" s="7">
        <f t="shared" si="1"/>
        <v>20227</v>
      </c>
      <c r="B23195" s="5" t="s">
        <v>20470</v>
      </c>
      <c r="C23195" s="6" t="s">
        <v>785</v>
      </c>
    </row>
    <row r="23196">
      <c r="A23196" s="7">
        <f t="shared" si="1"/>
        <v>20228</v>
      </c>
      <c r="B23196" s="5" t="s">
        <v>20471</v>
      </c>
      <c r="C23196" s="6" t="s">
        <v>109</v>
      </c>
    </row>
    <row r="23197">
      <c r="A23197" s="7">
        <f t="shared" si="1"/>
        <v>20229</v>
      </c>
      <c r="B23197" s="8" t="s">
        <v>20472</v>
      </c>
      <c r="C23197" s="9" t="s">
        <v>780</v>
      </c>
    </row>
    <row r="23198">
      <c r="A23198" s="7">
        <f t="shared" si="1"/>
        <v>20230</v>
      </c>
      <c r="B23198" s="8" t="s">
        <v>20473</v>
      </c>
      <c r="C23198" s="9" t="s">
        <v>1169</v>
      </c>
    </row>
    <row r="23199">
      <c r="A23199" s="7">
        <f t="shared" si="1"/>
        <v>20231</v>
      </c>
      <c r="B23199" s="5" t="s">
        <v>20474</v>
      </c>
      <c r="C23199" s="6" t="s">
        <v>69</v>
      </c>
    </row>
    <row r="23200">
      <c r="A23200" s="7">
        <f t="shared" si="1"/>
        <v>20232</v>
      </c>
      <c r="B23200" s="5" t="s">
        <v>20475</v>
      </c>
      <c r="C23200" s="6" t="s">
        <v>365</v>
      </c>
    </row>
    <row r="23201">
      <c r="A23201" s="7">
        <f t="shared" si="1"/>
        <v>20233</v>
      </c>
      <c r="B23201" s="8" t="s">
        <v>20476</v>
      </c>
      <c r="C23201" s="9" t="s">
        <v>121</v>
      </c>
    </row>
    <row r="23202">
      <c r="A23202" s="7">
        <f t="shared" si="1"/>
        <v>20234</v>
      </c>
      <c r="B23202" s="5" t="s">
        <v>20477</v>
      </c>
      <c r="C23202" s="6" t="s">
        <v>365</v>
      </c>
    </row>
    <row r="23203">
      <c r="A23203" s="7">
        <f t="shared" si="1"/>
        <v>20235</v>
      </c>
      <c r="B23203" s="5" t="s">
        <v>20478</v>
      </c>
      <c r="C23203" s="6" t="s">
        <v>142</v>
      </c>
    </row>
    <row r="23204">
      <c r="A23204" s="7">
        <f t="shared" si="1"/>
        <v>20236</v>
      </c>
      <c r="B23204" s="8" t="s">
        <v>20479</v>
      </c>
      <c r="C23204" s="9" t="s">
        <v>121</v>
      </c>
    </row>
    <row r="23205">
      <c r="A23205" s="7">
        <f t="shared" si="1"/>
        <v>20237</v>
      </c>
      <c r="B23205" s="8" t="s">
        <v>20480</v>
      </c>
      <c r="C23205" s="9" t="s">
        <v>121</v>
      </c>
    </row>
    <row r="23206">
      <c r="A23206" s="7">
        <f t="shared" si="1"/>
        <v>20238</v>
      </c>
      <c r="B23206" s="5" t="s">
        <v>20481</v>
      </c>
      <c r="C23206" s="6" t="s">
        <v>452</v>
      </c>
    </row>
    <row r="23207">
      <c r="A23207" s="7">
        <f t="shared" si="1"/>
        <v>20239</v>
      </c>
      <c r="B23207" s="5" t="s">
        <v>20482</v>
      </c>
      <c r="C23207" s="6" t="s">
        <v>32</v>
      </c>
    </row>
    <row r="23208">
      <c r="A23208" s="7">
        <f t="shared" si="1"/>
        <v>20240</v>
      </c>
      <c r="B23208" s="5" t="s">
        <v>20483</v>
      </c>
      <c r="C23208" s="6" t="s">
        <v>1620</v>
      </c>
    </row>
    <row r="23209">
      <c r="A23209" s="7">
        <f t="shared" si="1"/>
        <v>20241</v>
      </c>
      <c r="B23209" s="5" t="s">
        <v>20484</v>
      </c>
      <c r="C23209" s="6" t="s">
        <v>1279</v>
      </c>
    </row>
    <row r="23210">
      <c r="A23210" s="7">
        <f t="shared" si="1"/>
        <v>20242</v>
      </c>
      <c r="B23210" s="5" t="s">
        <v>20485</v>
      </c>
      <c r="C23210" s="6" t="s">
        <v>1376</v>
      </c>
    </row>
    <row r="23211">
      <c r="A23211" s="7">
        <f t="shared" si="1"/>
        <v>20243</v>
      </c>
      <c r="B23211" s="5" t="s">
        <v>20486</v>
      </c>
      <c r="C23211" s="6" t="s">
        <v>326</v>
      </c>
    </row>
    <row r="23212">
      <c r="A23212" s="7">
        <f t="shared" si="1"/>
        <v>20243</v>
      </c>
      <c r="B23212" s="5" t="s">
        <v>20486</v>
      </c>
      <c r="C23212" s="6" t="s">
        <v>650</v>
      </c>
    </row>
    <row r="23213">
      <c r="A23213" s="7">
        <f t="shared" si="1"/>
        <v>20244</v>
      </c>
      <c r="B23213" s="5" t="s">
        <v>20487</v>
      </c>
      <c r="C23213" s="6" t="s">
        <v>612</v>
      </c>
    </row>
    <row r="23214">
      <c r="A23214" s="7">
        <f t="shared" si="1"/>
        <v>20245</v>
      </c>
      <c r="B23214" s="5" t="s">
        <v>20488</v>
      </c>
      <c r="C23214" s="6" t="s">
        <v>1324</v>
      </c>
    </row>
    <row r="23215">
      <c r="A23215" s="7">
        <f t="shared" si="1"/>
        <v>20246</v>
      </c>
      <c r="B23215" s="8" t="s">
        <v>20489</v>
      </c>
      <c r="C23215" s="9" t="s">
        <v>547</v>
      </c>
    </row>
    <row r="23216">
      <c r="A23216" s="7">
        <f t="shared" si="1"/>
        <v>20247</v>
      </c>
      <c r="B23216" s="5" t="s">
        <v>20490</v>
      </c>
      <c r="C23216" s="6" t="s">
        <v>416</v>
      </c>
    </row>
    <row r="23217">
      <c r="A23217" s="7">
        <f t="shared" si="1"/>
        <v>20248</v>
      </c>
      <c r="B23217" s="5" t="s">
        <v>20491</v>
      </c>
      <c r="C23217" s="6" t="s">
        <v>785</v>
      </c>
    </row>
    <row r="23218">
      <c r="A23218" s="7">
        <f t="shared" si="1"/>
        <v>20248</v>
      </c>
      <c r="B23218" s="5" t="s">
        <v>20491</v>
      </c>
      <c r="C23218" s="6" t="s">
        <v>32</v>
      </c>
    </row>
    <row r="23219">
      <c r="A23219" s="7">
        <f t="shared" si="1"/>
        <v>20249</v>
      </c>
      <c r="B23219" s="5" t="s">
        <v>20492</v>
      </c>
      <c r="C23219" s="6" t="s">
        <v>1369</v>
      </c>
    </row>
    <row r="23220">
      <c r="A23220" s="7">
        <f t="shared" si="1"/>
        <v>20250</v>
      </c>
      <c r="B23220" s="5" t="s">
        <v>20493</v>
      </c>
      <c r="C23220" s="6" t="s">
        <v>1324</v>
      </c>
    </row>
    <row r="23221">
      <c r="A23221" s="7">
        <f t="shared" si="1"/>
        <v>20251</v>
      </c>
      <c r="B23221" s="5" t="s">
        <v>20494</v>
      </c>
      <c r="C23221" s="6" t="s">
        <v>1279</v>
      </c>
    </row>
    <row r="23222">
      <c r="A23222" s="7">
        <f t="shared" si="1"/>
        <v>20252</v>
      </c>
      <c r="B23222" s="5" t="s">
        <v>20495</v>
      </c>
      <c r="C23222" s="6" t="s">
        <v>1279</v>
      </c>
    </row>
    <row r="23223">
      <c r="A23223" s="7">
        <f t="shared" si="1"/>
        <v>20253</v>
      </c>
      <c r="B23223" s="5" t="s">
        <v>20496</v>
      </c>
      <c r="C23223" s="6" t="s">
        <v>1279</v>
      </c>
    </row>
    <row r="23224">
      <c r="A23224" s="7">
        <f t="shared" si="1"/>
        <v>20254</v>
      </c>
      <c r="B23224" s="8" t="s">
        <v>20497</v>
      </c>
      <c r="C23224" s="9" t="s">
        <v>117</v>
      </c>
    </row>
    <row r="23225">
      <c r="A23225" s="7">
        <f t="shared" si="1"/>
        <v>20255</v>
      </c>
      <c r="B23225" s="5" t="s">
        <v>20498</v>
      </c>
      <c r="C23225" s="6" t="s">
        <v>1369</v>
      </c>
    </row>
    <row r="23226">
      <c r="A23226" s="7">
        <f t="shared" si="1"/>
        <v>20256</v>
      </c>
      <c r="B23226" s="5" t="s">
        <v>20499</v>
      </c>
      <c r="C23226" s="6" t="s">
        <v>1371</v>
      </c>
    </row>
    <row r="23227">
      <c r="A23227" s="7">
        <f t="shared" si="1"/>
        <v>20257</v>
      </c>
      <c r="B23227" s="5" t="s">
        <v>20500</v>
      </c>
      <c r="C23227" s="6" t="s">
        <v>1279</v>
      </c>
    </row>
    <row r="23228">
      <c r="A23228" s="7">
        <f t="shared" si="1"/>
        <v>20258</v>
      </c>
      <c r="B23228" s="5" t="s">
        <v>20501</v>
      </c>
      <c r="C23228" s="6" t="s">
        <v>1369</v>
      </c>
    </row>
    <row r="23229">
      <c r="A23229" s="7">
        <f t="shared" si="1"/>
        <v>20259</v>
      </c>
      <c r="B23229" s="15" t="s">
        <v>20502</v>
      </c>
      <c r="C23229" s="17" t="s">
        <v>426</v>
      </c>
    </row>
    <row r="23230">
      <c r="A23230" s="7">
        <f t="shared" si="1"/>
        <v>20260</v>
      </c>
      <c r="B23230" s="5" t="s">
        <v>20503</v>
      </c>
      <c r="C23230" s="6" t="s">
        <v>196</v>
      </c>
    </row>
    <row r="23231">
      <c r="A23231" s="7">
        <f t="shared" si="1"/>
        <v>20261</v>
      </c>
      <c r="B23231" s="5" t="s">
        <v>20504</v>
      </c>
      <c r="C23231" s="6" t="s">
        <v>48</v>
      </c>
    </row>
    <row r="23232">
      <c r="A23232" s="7">
        <f t="shared" si="1"/>
        <v>20262</v>
      </c>
      <c r="B23232" s="5" t="s">
        <v>20505</v>
      </c>
      <c r="C23232" s="6" t="s">
        <v>1378</v>
      </c>
    </row>
    <row r="23233">
      <c r="A23233" s="7">
        <f t="shared" si="1"/>
        <v>20263</v>
      </c>
      <c r="B23233" s="5" t="s">
        <v>20506</v>
      </c>
      <c r="C23233" s="6" t="s">
        <v>1378</v>
      </c>
    </row>
    <row r="23234">
      <c r="A23234" s="7">
        <f t="shared" si="1"/>
        <v>20264</v>
      </c>
      <c r="B23234" s="5" t="s">
        <v>20507</v>
      </c>
      <c r="C23234" s="6" t="s">
        <v>471</v>
      </c>
    </row>
    <row r="23235">
      <c r="A23235" s="7">
        <f t="shared" si="1"/>
        <v>20265</v>
      </c>
      <c r="B23235" s="8" t="s">
        <v>20508</v>
      </c>
      <c r="C23235" s="9" t="s">
        <v>88</v>
      </c>
    </row>
    <row r="23236">
      <c r="A23236" s="7">
        <f t="shared" si="1"/>
        <v>20266</v>
      </c>
      <c r="B23236" s="5" t="s">
        <v>20509</v>
      </c>
      <c r="C23236" s="6" t="s">
        <v>426</v>
      </c>
    </row>
    <row r="23237">
      <c r="A23237" s="7">
        <f t="shared" si="1"/>
        <v>20267</v>
      </c>
      <c r="B23237" s="5" t="s">
        <v>20510</v>
      </c>
      <c r="C23237" s="6" t="s">
        <v>714</v>
      </c>
    </row>
    <row r="23238">
      <c r="A23238" s="7">
        <f t="shared" si="1"/>
        <v>20268</v>
      </c>
      <c r="B23238" s="5" t="s">
        <v>20511</v>
      </c>
      <c r="C23238" s="6" t="s">
        <v>1007</v>
      </c>
    </row>
    <row r="23239">
      <c r="A23239" s="7">
        <f t="shared" si="1"/>
        <v>20269</v>
      </c>
      <c r="B23239" s="8" t="s">
        <v>20512</v>
      </c>
      <c r="C23239" s="9" t="s">
        <v>733</v>
      </c>
    </row>
    <row r="23240">
      <c r="A23240" s="7">
        <f t="shared" si="1"/>
        <v>20270</v>
      </c>
      <c r="B23240" s="8" t="s">
        <v>20513</v>
      </c>
      <c r="C23240" s="9" t="s">
        <v>40</v>
      </c>
    </row>
    <row r="23241">
      <c r="A23241" s="7">
        <f t="shared" si="1"/>
        <v>20271</v>
      </c>
      <c r="B23241" s="5" t="s">
        <v>20514</v>
      </c>
      <c r="C23241" s="6" t="s">
        <v>467</v>
      </c>
    </row>
    <row r="23242">
      <c r="A23242" s="7">
        <f t="shared" si="1"/>
        <v>20272</v>
      </c>
      <c r="B23242" s="5" t="s">
        <v>20515</v>
      </c>
      <c r="C23242" s="6" t="s">
        <v>603</v>
      </c>
    </row>
    <row r="23243">
      <c r="A23243" s="7">
        <f t="shared" si="1"/>
        <v>20273</v>
      </c>
      <c r="B23243" s="5" t="s">
        <v>20516</v>
      </c>
      <c r="C23243" s="6" t="s">
        <v>758</v>
      </c>
    </row>
    <row r="23244">
      <c r="A23244" s="7">
        <f t="shared" si="1"/>
        <v>20274</v>
      </c>
      <c r="B23244" s="5" t="s">
        <v>20517</v>
      </c>
      <c r="C23244" s="6" t="s">
        <v>1324</v>
      </c>
    </row>
    <row r="23245">
      <c r="A23245" s="7">
        <f t="shared" si="1"/>
        <v>20275</v>
      </c>
      <c r="B23245" s="5" t="s">
        <v>20518</v>
      </c>
      <c r="C23245" s="6" t="s">
        <v>1279</v>
      </c>
    </row>
    <row r="23246">
      <c r="A23246" s="7">
        <f t="shared" si="1"/>
        <v>20275</v>
      </c>
      <c r="B23246" s="5" t="s">
        <v>20518</v>
      </c>
      <c r="C23246" s="6" t="s">
        <v>59</v>
      </c>
    </row>
    <row r="23247">
      <c r="A23247" s="7">
        <f t="shared" si="1"/>
        <v>20275</v>
      </c>
      <c r="B23247" s="5" t="s">
        <v>20518</v>
      </c>
      <c r="C23247" s="6" t="s">
        <v>60</v>
      </c>
    </row>
    <row r="23248">
      <c r="A23248" s="7">
        <f t="shared" si="1"/>
        <v>20275</v>
      </c>
      <c r="B23248" s="5" t="s">
        <v>20518</v>
      </c>
      <c r="C23248" s="6" t="s">
        <v>150</v>
      </c>
    </row>
    <row r="23249">
      <c r="A23249" s="7">
        <f t="shared" si="1"/>
        <v>20276</v>
      </c>
      <c r="B23249" s="5" t="s">
        <v>20519</v>
      </c>
      <c r="C23249" s="6" t="s">
        <v>989</v>
      </c>
    </row>
    <row r="23250">
      <c r="A23250" s="7">
        <f t="shared" si="1"/>
        <v>20276</v>
      </c>
      <c r="B23250" s="5" t="s">
        <v>20519</v>
      </c>
      <c r="C23250" s="6" t="s">
        <v>1371</v>
      </c>
    </row>
    <row r="23251">
      <c r="A23251" s="7">
        <f t="shared" si="1"/>
        <v>20276</v>
      </c>
      <c r="B23251" s="8" t="s">
        <v>20519</v>
      </c>
      <c r="C23251" s="9" t="s">
        <v>818</v>
      </c>
    </row>
    <row r="23252">
      <c r="A23252" s="7">
        <f t="shared" si="1"/>
        <v>20277</v>
      </c>
      <c r="B23252" s="5" t="s">
        <v>20520</v>
      </c>
      <c r="C23252" s="6" t="s">
        <v>2549</v>
      </c>
    </row>
    <row r="23253">
      <c r="A23253" s="7">
        <f t="shared" si="1"/>
        <v>20278</v>
      </c>
      <c r="B23253" s="5" t="s">
        <v>20521</v>
      </c>
      <c r="C23253" s="6" t="s">
        <v>1378</v>
      </c>
    </row>
    <row r="23254">
      <c r="A23254" s="7">
        <f t="shared" si="1"/>
        <v>20279</v>
      </c>
      <c r="B23254" s="5" t="s">
        <v>20522</v>
      </c>
      <c r="C23254" s="6" t="s">
        <v>1585</v>
      </c>
    </row>
    <row r="23255">
      <c r="A23255" s="7">
        <f t="shared" si="1"/>
        <v>20280</v>
      </c>
      <c r="B23255" s="5" t="s">
        <v>20523</v>
      </c>
      <c r="C23255" s="6" t="s">
        <v>78</v>
      </c>
    </row>
    <row r="23256">
      <c r="A23256" s="7">
        <f t="shared" si="1"/>
        <v>20281</v>
      </c>
      <c r="B23256" s="5" t="s">
        <v>20524</v>
      </c>
      <c r="C23256" s="6" t="s">
        <v>612</v>
      </c>
    </row>
    <row r="23257">
      <c r="A23257" s="7">
        <f t="shared" si="1"/>
        <v>20282</v>
      </c>
      <c r="B23257" s="5" t="s">
        <v>20525</v>
      </c>
      <c r="C23257" s="6" t="s">
        <v>1369</v>
      </c>
    </row>
    <row r="23258">
      <c r="A23258" s="7">
        <f t="shared" si="1"/>
        <v>20283</v>
      </c>
      <c r="B23258" s="5" t="s">
        <v>20526</v>
      </c>
      <c r="C23258" s="6" t="s">
        <v>86</v>
      </c>
    </row>
    <row r="23259">
      <c r="A23259" s="7">
        <f t="shared" si="1"/>
        <v>20284</v>
      </c>
      <c r="B23259" s="5" t="s">
        <v>20527</v>
      </c>
      <c r="C23259" s="6" t="s">
        <v>86</v>
      </c>
    </row>
    <row r="23260">
      <c r="A23260" s="7">
        <f t="shared" si="1"/>
        <v>20285</v>
      </c>
      <c r="B23260" s="5" t="s">
        <v>20528</v>
      </c>
      <c r="C23260" s="6" t="s">
        <v>78</v>
      </c>
    </row>
    <row r="23261">
      <c r="A23261" s="7">
        <f t="shared" si="1"/>
        <v>20286</v>
      </c>
      <c r="B23261" s="5" t="s">
        <v>20529</v>
      </c>
      <c r="C23261" s="6" t="s">
        <v>437</v>
      </c>
    </row>
    <row r="23262">
      <c r="A23262" s="7">
        <f t="shared" si="1"/>
        <v>20287</v>
      </c>
      <c r="B23262" s="5" t="s">
        <v>20530</v>
      </c>
      <c r="C23262" s="6" t="s">
        <v>714</v>
      </c>
    </row>
    <row r="23263">
      <c r="A23263" s="7">
        <f t="shared" si="1"/>
        <v>20288</v>
      </c>
      <c r="B23263" s="5" t="s">
        <v>20531</v>
      </c>
      <c r="C23263" s="6" t="s">
        <v>48</v>
      </c>
    </row>
    <row r="23264">
      <c r="A23264" s="7">
        <f t="shared" si="1"/>
        <v>20289</v>
      </c>
      <c r="B23264" s="5" t="s">
        <v>20532</v>
      </c>
      <c r="C23264" s="6" t="s">
        <v>656</v>
      </c>
    </row>
    <row r="23265">
      <c r="A23265" s="7">
        <f t="shared" si="1"/>
        <v>20290</v>
      </c>
      <c r="B23265" s="5" t="s">
        <v>20533</v>
      </c>
      <c r="C23265" s="6" t="s">
        <v>59</v>
      </c>
    </row>
    <row r="23266">
      <c r="A23266" s="7">
        <f t="shared" si="1"/>
        <v>20291</v>
      </c>
      <c r="B23266" s="5" t="s">
        <v>20534</v>
      </c>
      <c r="C23266" s="6" t="s">
        <v>1378</v>
      </c>
    </row>
    <row r="23267">
      <c r="A23267" s="7">
        <f t="shared" si="1"/>
        <v>20292</v>
      </c>
      <c r="B23267" s="5" t="s">
        <v>20535</v>
      </c>
      <c r="C23267" s="6" t="s">
        <v>603</v>
      </c>
    </row>
    <row r="23268">
      <c r="A23268" s="7">
        <f t="shared" si="1"/>
        <v>20293</v>
      </c>
      <c r="B23268" s="8" t="s">
        <v>20536</v>
      </c>
      <c r="C23268" s="9" t="s">
        <v>893</v>
      </c>
    </row>
    <row r="23269">
      <c r="A23269" s="7">
        <f t="shared" si="1"/>
        <v>20294</v>
      </c>
      <c r="B23269" s="5" t="s">
        <v>20537</v>
      </c>
      <c r="C23269" s="6" t="s">
        <v>1378</v>
      </c>
    </row>
    <row r="23270">
      <c r="A23270" s="7">
        <f t="shared" si="1"/>
        <v>20295</v>
      </c>
      <c r="B23270" s="5" t="s">
        <v>20538</v>
      </c>
      <c r="C23270" s="6" t="s">
        <v>1378</v>
      </c>
    </row>
    <row r="23271">
      <c r="A23271" s="7">
        <f t="shared" si="1"/>
        <v>20296</v>
      </c>
      <c r="B23271" s="5" t="s">
        <v>20539</v>
      </c>
      <c r="C23271" s="6" t="s">
        <v>1371</v>
      </c>
    </row>
    <row r="23272">
      <c r="A23272" s="7">
        <f t="shared" si="1"/>
        <v>20297</v>
      </c>
      <c r="B23272" s="5" t="s">
        <v>20540</v>
      </c>
      <c r="C23272" s="6" t="s">
        <v>1378</v>
      </c>
    </row>
    <row r="23273">
      <c r="A23273" s="7">
        <f t="shared" si="1"/>
        <v>20298</v>
      </c>
      <c r="B23273" s="5" t="s">
        <v>20541</v>
      </c>
      <c r="C23273" s="6" t="s">
        <v>1378</v>
      </c>
    </row>
    <row r="23274">
      <c r="A23274" s="7">
        <f t="shared" si="1"/>
        <v>20299</v>
      </c>
      <c r="B23274" s="5" t="s">
        <v>20542</v>
      </c>
      <c r="C23274" s="6" t="s">
        <v>1371</v>
      </c>
    </row>
    <row r="23275">
      <c r="A23275" s="7">
        <f t="shared" si="1"/>
        <v>20300</v>
      </c>
      <c r="B23275" s="5" t="s">
        <v>20543</v>
      </c>
      <c r="C23275" s="6" t="s">
        <v>437</v>
      </c>
    </row>
    <row r="23276">
      <c r="A23276" s="7">
        <f t="shared" si="1"/>
        <v>20301</v>
      </c>
      <c r="B23276" s="5" t="s">
        <v>20544</v>
      </c>
      <c r="C23276" s="6" t="s">
        <v>603</v>
      </c>
    </row>
    <row r="23277">
      <c r="A23277" s="7">
        <f t="shared" si="1"/>
        <v>20302</v>
      </c>
      <c r="B23277" s="8" t="s">
        <v>20545</v>
      </c>
      <c r="C23277" s="9" t="s">
        <v>42</v>
      </c>
    </row>
    <row r="23278">
      <c r="A23278" s="7">
        <f t="shared" si="1"/>
        <v>20303</v>
      </c>
      <c r="B23278" s="8" t="s">
        <v>20546</v>
      </c>
      <c r="C23278" s="9" t="s">
        <v>780</v>
      </c>
    </row>
    <row r="23279">
      <c r="A23279" s="7">
        <f t="shared" si="1"/>
        <v>20304</v>
      </c>
      <c r="B23279" s="5" t="s">
        <v>20547</v>
      </c>
      <c r="C23279" s="6" t="s">
        <v>1279</v>
      </c>
    </row>
    <row r="23280">
      <c r="A23280" s="7">
        <f t="shared" si="1"/>
        <v>20305</v>
      </c>
      <c r="B23280" s="5" t="s">
        <v>20548</v>
      </c>
      <c r="C23280" s="6" t="s">
        <v>1394</v>
      </c>
    </row>
    <row r="23281">
      <c r="A23281" s="7">
        <f t="shared" si="1"/>
        <v>20306</v>
      </c>
      <c r="B23281" s="5" t="s">
        <v>20549</v>
      </c>
      <c r="C23281" s="6" t="s">
        <v>48</v>
      </c>
    </row>
    <row r="23282">
      <c r="A23282" s="7">
        <f t="shared" si="1"/>
        <v>20307</v>
      </c>
      <c r="B23282" s="5" t="s">
        <v>20550</v>
      </c>
      <c r="C23282" s="6" t="s">
        <v>785</v>
      </c>
    </row>
    <row r="23283">
      <c r="A23283" s="7">
        <f t="shared" si="1"/>
        <v>20308</v>
      </c>
      <c r="B23283" s="5" t="s">
        <v>20551</v>
      </c>
      <c r="C23283" s="6" t="s">
        <v>1248</v>
      </c>
    </row>
    <row r="23284">
      <c r="A23284" s="7">
        <f t="shared" si="1"/>
        <v>20309</v>
      </c>
      <c r="B23284" s="5" t="s">
        <v>20552</v>
      </c>
      <c r="C23284" s="6" t="s">
        <v>426</v>
      </c>
    </row>
    <row r="23285">
      <c r="A23285" s="7">
        <f t="shared" si="1"/>
        <v>20310</v>
      </c>
      <c r="B23285" s="5" t="s">
        <v>20553</v>
      </c>
      <c r="C23285" s="6" t="s">
        <v>32</v>
      </c>
    </row>
    <row r="23286">
      <c r="A23286" s="7">
        <f t="shared" si="1"/>
        <v>20311</v>
      </c>
      <c r="B23286" s="5" t="s">
        <v>20554</v>
      </c>
      <c r="C23286" s="6" t="s">
        <v>1221</v>
      </c>
    </row>
    <row r="23287">
      <c r="A23287" s="7">
        <f t="shared" si="1"/>
        <v>20312</v>
      </c>
      <c r="B23287" s="8" t="s">
        <v>20555</v>
      </c>
      <c r="C23287" s="9" t="s">
        <v>117</v>
      </c>
    </row>
    <row r="23288">
      <c r="A23288" s="7">
        <f t="shared" si="1"/>
        <v>20313</v>
      </c>
      <c r="B23288" s="8" t="s">
        <v>20556</v>
      </c>
      <c r="C23288" s="9" t="s">
        <v>722</v>
      </c>
    </row>
    <row r="23289">
      <c r="A23289" s="7">
        <f t="shared" si="1"/>
        <v>20314</v>
      </c>
      <c r="B23289" s="8" t="s">
        <v>20557</v>
      </c>
      <c r="C23289" s="9" t="s">
        <v>874</v>
      </c>
    </row>
    <row r="23290">
      <c r="A23290" s="7">
        <f t="shared" si="1"/>
        <v>20315</v>
      </c>
      <c r="B23290" s="5" t="s">
        <v>20558</v>
      </c>
      <c r="C23290" s="6" t="s">
        <v>1260</v>
      </c>
    </row>
    <row r="23291">
      <c r="A23291" s="7">
        <f t="shared" si="1"/>
        <v>20316</v>
      </c>
      <c r="B23291" s="12" t="s">
        <v>20559</v>
      </c>
      <c r="C23291" s="13" t="s">
        <v>420</v>
      </c>
    </row>
    <row r="23292">
      <c r="A23292" s="7">
        <f t="shared" si="1"/>
        <v>20317</v>
      </c>
      <c r="B23292" s="5" t="s">
        <v>20560</v>
      </c>
      <c r="C23292" s="6" t="s">
        <v>20</v>
      </c>
    </row>
    <row r="23293">
      <c r="A23293" s="7">
        <f t="shared" si="1"/>
        <v>20318</v>
      </c>
      <c r="B23293" s="5" t="s">
        <v>20561</v>
      </c>
      <c r="C23293" s="6" t="s">
        <v>20</v>
      </c>
    </row>
    <row r="23294">
      <c r="A23294" s="7">
        <f t="shared" si="1"/>
        <v>20319</v>
      </c>
      <c r="B23294" s="5" t="s">
        <v>20562</v>
      </c>
      <c r="C23294" s="6" t="s">
        <v>1369</v>
      </c>
    </row>
    <row r="23295">
      <c r="A23295" s="7">
        <f t="shared" si="1"/>
        <v>20320</v>
      </c>
      <c r="B23295" s="5" t="s">
        <v>20563</v>
      </c>
      <c r="C23295" s="6" t="s">
        <v>1856</v>
      </c>
    </row>
    <row r="23296">
      <c r="A23296" s="7">
        <f t="shared" si="1"/>
        <v>20321</v>
      </c>
      <c r="B23296" s="5" t="s">
        <v>20564</v>
      </c>
      <c r="C23296" s="6" t="s">
        <v>656</v>
      </c>
    </row>
    <row r="23297">
      <c r="A23297" s="7">
        <f t="shared" si="1"/>
        <v>20322</v>
      </c>
      <c r="B23297" s="5" t="s">
        <v>20565</v>
      </c>
      <c r="C23297" s="6" t="s">
        <v>603</v>
      </c>
    </row>
    <row r="23298">
      <c r="A23298" s="7">
        <f t="shared" si="1"/>
        <v>20323</v>
      </c>
      <c r="B23298" s="8" t="s">
        <v>20566</v>
      </c>
      <c r="C23298" s="9" t="s">
        <v>416</v>
      </c>
    </row>
    <row r="23299">
      <c r="A23299" s="7">
        <f t="shared" si="1"/>
        <v>20324</v>
      </c>
      <c r="B23299" s="8" t="s">
        <v>20567</v>
      </c>
      <c r="C23299" s="9" t="s">
        <v>142</v>
      </c>
    </row>
    <row r="23300">
      <c r="A23300" s="7">
        <f t="shared" si="1"/>
        <v>20325</v>
      </c>
      <c r="B23300" s="5" t="s">
        <v>20568</v>
      </c>
      <c r="C23300" s="6" t="s">
        <v>27</v>
      </c>
    </row>
    <row r="23301">
      <c r="A23301" s="7">
        <f t="shared" si="1"/>
        <v>20326</v>
      </c>
      <c r="B23301" s="5" t="s">
        <v>20569</v>
      </c>
      <c r="C23301" s="6" t="s">
        <v>86</v>
      </c>
    </row>
    <row r="23302">
      <c r="A23302" s="7">
        <f t="shared" si="1"/>
        <v>20327</v>
      </c>
      <c r="B23302" s="5" t="s">
        <v>20570</v>
      </c>
      <c r="C23302" s="6" t="s">
        <v>32</v>
      </c>
    </row>
    <row r="23303">
      <c r="A23303" s="7">
        <f t="shared" si="1"/>
        <v>20328</v>
      </c>
      <c r="B23303" s="5" t="s">
        <v>20571</v>
      </c>
      <c r="C23303" s="6" t="s">
        <v>1466</v>
      </c>
    </row>
    <row r="23304">
      <c r="A23304" s="7">
        <f t="shared" si="1"/>
        <v>20329</v>
      </c>
      <c r="B23304" s="5" t="s">
        <v>20572</v>
      </c>
      <c r="C23304" s="6" t="s">
        <v>1450</v>
      </c>
    </row>
    <row r="23305">
      <c r="A23305" s="7">
        <f t="shared" si="1"/>
        <v>20330</v>
      </c>
      <c r="B23305" s="8" t="s">
        <v>20573</v>
      </c>
      <c r="C23305" s="9" t="s">
        <v>121</v>
      </c>
    </row>
    <row r="23306">
      <c r="A23306" s="7">
        <f t="shared" si="1"/>
        <v>20331</v>
      </c>
      <c r="B23306" s="5" t="s">
        <v>20574</v>
      </c>
      <c r="C23306" s="6" t="s">
        <v>97</v>
      </c>
    </row>
    <row r="23307">
      <c r="A23307" s="7">
        <f t="shared" si="1"/>
        <v>20332</v>
      </c>
      <c r="B23307" s="8" t="s">
        <v>20575</v>
      </c>
      <c r="C23307" s="9" t="s">
        <v>121</v>
      </c>
    </row>
    <row r="23308">
      <c r="A23308" s="7">
        <f t="shared" si="1"/>
        <v>20333</v>
      </c>
      <c r="B23308" s="5" t="s">
        <v>20576</v>
      </c>
      <c r="C23308" s="6" t="s">
        <v>1378</v>
      </c>
    </row>
    <row r="23309">
      <c r="A23309" s="7">
        <f t="shared" si="1"/>
        <v>20334</v>
      </c>
      <c r="B23309" s="8" t="s">
        <v>20577</v>
      </c>
      <c r="C23309" s="9" t="s">
        <v>8</v>
      </c>
    </row>
    <row r="23310">
      <c r="A23310" s="7">
        <f t="shared" si="1"/>
        <v>20335</v>
      </c>
      <c r="B23310" s="8" t="s">
        <v>20578</v>
      </c>
      <c r="C23310" s="9" t="s">
        <v>874</v>
      </c>
    </row>
    <row r="23311">
      <c r="A23311" s="7">
        <f t="shared" si="1"/>
        <v>20336</v>
      </c>
      <c r="B23311" s="8" t="s">
        <v>20579</v>
      </c>
      <c r="C23311" s="9" t="s">
        <v>399</v>
      </c>
    </row>
    <row r="23312">
      <c r="A23312" s="7">
        <f t="shared" si="1"/>
        <v>20336</v>
      </c>
      <c r="B23312" s="8" t="s">
        <v>20579</v>
      </c>
      <c r="C23312" s="9" t="s">
        <v>374</v>
      </c>
    </row>
    <row r="23313">
      <c r="A23313" s="7">
        <f t="shared" si="1"/>
        <v>20337</v>
      </c>
      <c r="B23313" s="5" t="s">
        <v>20580</v>
      </c>
      <c r="C23313" s="6" t="s">
        <v>32</v>
      </c>
    </row>
    <row r="23314">
      <c r="A23314" s="7">
        <f t="shared" si="1"/>
        <v>20338</v>
      </c>
      <c r="B23314" s="5" t="s">
        <v>20581</v>
      </c>
      <c r="C23314" s="6" t="s">
        <v>1279</v>
      </c>
    </row>
    <row r="23315">
      <c r="A23315" s="7">
        <f t="shared" si="1"/>
        <v>20339</v>
      </c>
      <c r="B23315" s="5" t="s">
        <v>20582</v>
      </c>
      <c r="C23315" s="6" t="s">
        <v>1324</v>
      </c>
    </row>
    <row r="23316">
      <c r="A23316" s="7">
        <f t="shared" si="1"/>
        <v>20340</v>
      </c>
      <c r="B23316" s="5" t="s">
        <v>20583</v>
      </c>
      <c r="C23316" s="6" t="s">
        <v>656</v>
      </c>
    </row>
    <row r="23317">
      <c r="A23317" s="7">
        <f t="shared" si="1"/>
        <v>20341</v>
      </c>
      <c r="B23317" s="5" t="s">
        <v>20584</v>
      </c>
      <c r="C23317" s="6" t="s">
        <v>1378</v>
      </c>
    </row>
    <row r="23318">
      <c r="A23318" s="7">
        <f t="shared" si="1"/>
        <v>20342</v>
      </c>
      <c r="B23318" s="5" t="s">
        <v>20585</v>
      </c>
      <c r="C23318" s="6" t="s">
        <v>788</v>
      </c>
    </row>
    <row r="23319">
      <c r="A23319" s="7">
        <f t="shared" si="1"/>
        <v>20343</v>
      </c>
      <c r="B23319" s="5" t="s">
        <v>20586</v>
      </c>
      <c r="C23319" s="6" t="s">
        <v>326</v>
      </c>
    </row>
    <row r="23320">
      <c r="A23320" s="7">
        <f t="shared" si="1"/>
        <v>20343</v>
      </c>
      <c r="B23320" s="5" t="s">
        <v>20586</v>
      </c>
      <c r="C23320" s="6" t="s">
        <v>650</v>
      </c>
    </row>
    <row r="23321">
      <c r="A23321" s="7">
        <f t="shared" si="1"/>
        <v>20344</v>
      </c>
      <c r="B23321" s="5" t="s">
        <v>20587</v>
      </c>
      <c r="C23321" s="6" t="s">
        <v>603</v>
      </c>
    </row>
    <row r="23322">
      <c r="A23322" s="7">
        <f t="shared" si="1"/>
        <v>20345</v>
      </c>
      <c r="B23322" s="5" t="s">
        <v>20588</v>
      </c>
      <c r="C23322" s="6" t="s">
        <v>6</v>
      </c>
    </row>
    <row r="23323">
      <c r="A23323" s="7">
        <f t="shared" si="1"/>
        <v>20346</v>
      </c>
      <c r="B23323" s="8" t="s">
        <v>20589</v>
      </c>
      <c r="C23323" s="9" t="s">
        <v>416</v>
      </c>
    </row>
    <row r="23324">
      <c r="A23324" s="7">
        <f t="shared" si="1"/>
        <v>20347</v>
      </c>
      <c r="B23324" s="5" t="s">
        <v>20590</v>
      </c>
      <c r="C23324" s="6" t="s">
        <v>1279</v>
      </c>
    </row>
    <row r="23325">
      <c r="A23325" s="7">
        <f t="shared" si="1"/>
        <v>20348</v>
      </c>
      <c r="B23325" s="8" t="s">
        <v>20591</v>
      </c>
      <c r="C23325" s="9" t="s">
        <v>845</v>
      </c>
    </row>
    <row r="23326">
      <c r="A23326" s="7">
        <f t="shared" si="1"/>
        <v>20349</v>
      </c>
      <c r="B23326" s="8" t="s">
        <v>20592</v>
      </c>
      <c r="C23326" s="9" t="s">
        <v>8</v>
      </c>
    </row>
    <row r="23327">
      <c r="A23327" s="7">
        <f t="shared" si="1"/>
        <v>20350</v>
      </c>
      <c r="B23327" s="5" t="s">
        <v>20593</v>
      </c>
      <c r="C23327" s="6" t="s">
        <v>1378</v>
      </c>
    </row>
    <row r="23328">
      <c r="A23328" s="7">
        <f t="shared" si="1"/>
        <v>20351</v>
      </c>
      <c r="B23328" s="5" t="s">
        <v>20594</v>
      </c>
      <c r="C23328" s="6" t="s">
        <v>1279</v>
      </c>
    </row>
    <row r="23329">
      <c r="A23329" s="7">
        <f t="shared" si="1"/>
        <v>20351</v>
      </c>
      <c r="B23329" s="5" t="s">
        <v>20594</v>
      </c>
      <c r="C23329" s="6" t="s">
        <v>1743</v>
      </c>
    </row>
    <row r="23330">
      <c r="A23330" s="7">
        <f t="shared" si="1"/>
        <v>20352</v>
      </c>
      <c r="B23330" s="5" t="s">
        <v>20595</v>
      </c>
      <c r="C23330" s="6" t="s">
        <v>20</v>
      </c>
    </row>
    <row r="23331">
      <c r="A23331" s="7">
        <f t="shared" si="1"/>
        <v>20353</v>
      </c>
      <c r="B23331" s="5" t="s">
        <v>20596</v>
      </c>
      <c r="C23331" s="6" t="s">
        <v>462</v>
      </c>
    </row>
    <row r="23332">
      <c r="A23332" s="7">
        <f t="shared" si="1"/>
        <v>20354</v>
      </c>
      <c r="B23332" s="8" t="s">
        <v>20597</v>
      </c>
      <c r="C23332" s="9" t="s">
        <v>416</v>
      </c>
    </row>
    <row r="23333">
      <c r="A23333" s="7">
        <f t="shared" si="1"/>
        <v>20355</v>
      </c>
      <c r="B23333" s="5" t="s">
        <v>20598</v>
      </c>
      <c r="C23333" s="6" t="s">
        <v>367</v>
      </c>
    </row>
    <row r="23334">
      <c r="A23334" s="7">
        <f t="shared" si="1"/>
        <v>20356</v>
      </c>
      <c r="B23334" s="5" t="s">
        <v>20599</v>
      </c>
      <c r="C23334" s="6" t="s">
        <v>196</v>
      </c>
    </row>
    <row r="23335">
      <c r="A23335" s="7">
        <f t="shared" si="1"/>
        <v>20356</v>
      </c>
      <c r="B23335" s="5" t="s">
        <v>20599</v>
      </c>
      <c r="C23335" s="6" t="s">
        <v>356</v>
      </c>
    </row>
    <row r="23336">
      <c r="A23336" s="7">
        <f t="shared" si="1"/>
        <v>20356</v>
      </c>
      <c r="B23336" s="5" t="s">
        <v>20599</v>
      </c>
      <c r="C23336" s="6" t="s">
        <v>20600</v>
      </c>
    </row>
    <row r="23337">
      <c r="A23337" s="7">
        <f t="shared" si="1"/>
        <v>20357</v>
      </c>
      <c r="B23337" s="5" t="s">
        <v>20601</v>
      </c>
      <c r="C23337" s="6" t="s">
        <v>34</v>
      </c>
    </row>
    <row r="23338">
      <c r="A23338" s="7">
        <f t="shared" si="1"/>
        <v>20358</v>
      </c>
      <c r="B23338" s="5" t="s">
        <v>20602</v>
      </c>
      <c r="C23338" s="6" t="s">
        <v>62</v>
      </c>
    </row>
    <row r="23339">
      <c r="A23339" s="7">
        <f t="shared" si="1"/>
        <v>20358</v>
      </c>
      <c r="B23339" s="5" t="s">
        <v>20602</v>
      </c>
      <c r="C23339" s="6" t="s">
        <v>1548</v>
      </c>
    </row>
    <row r="23340">
      <c r="A23340" s="7">
        <f t="shared" si="1"/>
        <v>20359</v>
      </c>
      <c r="B23340" s="8" t="s">
        <v>20603</v>
      </c>
      <c r="C23340" s="9" t="s">
        <v>76</v>
      </c>
    </row>
    <row r="23341">
      <c r="A23341" s="7">
        <f t="shared" si="1"/>
        <v>20359</v>
      </c>
      <c r="B23341" s="8" t="s">
        <v>20603</v>
      </c>
      <c r="C23341" s="9" t="s">
        <v>142</v>
      </c>
    </row>
    <row r="23342">
      <c r="A23342" s="7">
        <f t="shared" si="1"/>
        <v>20360</v>
      </c>
      <c r="B23342" s="5" t="s">
        <v>20604</v>
      </c>
      <c r="C23342" s="6" t="s">
        <v>80</v>
      </c>
    </row>
    <row r="23343">
      <c r="A23343" s="7">
        <f t="shared" si="1"/>
        <v>20361</v>
      </c>
      <c r="B23343" s="5" t="s">
        <v>20605</v>
      </c>
      <c r="C23343" s="6" t="s">
        <v>20</v>
      </c>
    </row>
    <row r="23344">
      <c r="A23344" s="7">
        <f t="shared" si="1"/>
        <v>20361</v>
      </c>
      <c r="B23344" s="5" t="s">
        <v>20605</v>
      </c>
      <c r="C23344" s="6" t="s">
        <v>989</v>
      </c>
    </row>
    <row r="23345">
      <c r="A23345" s="7">
        <f t="shared" si="1"/>
        <v>20362</v>
      </c>
      <c r="B23345" s="5" t="s">
        <v>20606</v>
      </c>
      <c r="C23345" s="6" t="s">
        <v>785</v>
      </c>
    </row>
    <row r="23346">
      <c r="A23346" s="7">
        <f t="shared" si="1"/>
        <v>20363</v>
      </c>
      <c r="B23346" s="5" t="s">
        <v>20607</v>
      </c>
      <c r="C23346" s="6" t="s">
        <v>462</v>
      </c>
    </row>
    <row r="23347">
      <c r="A23347" s="7">
        <f t="shared" si="1"/>
        <v>20364</v>
      </c>
      <c r="B23347" s="5" t="s">
        <v>20608</v>
      </c>
      <c r="C23347" s="6" t="s">
        <v>69</v>
      </c>
    </row>
    <row r="23348">
      <c r="A23348" s="7">
        <f t="shared" si="1"/>
        <v>20365</v>
      </c>
      <c r="B23348" s="8" t="s">
        <v>20609</v>
      </c>
      <c r="C23348" s="9" t="s">
        <v>780</v>
      </c>
    </row>
    <row r="23349">
      <c r="A23349" s="7">
        <f t="shared" si="1"/>
        <v>20366</v>
      </c>
      <c r="B23349" s="5" t="s">
        <v>20610</v>
      </c>
      <c r="C23349" s="6" t="s">
        <v>1279</v>
      </c>
    </row>
    <row r="23350">
      <c r="A23350" s="7">
        <f t="shared" si="1"/>
        <v>20367</v>
      </c>
      <c r="B23350" s="5" t="s">
        <v>20611</v>
      </c>
      <c r="C23350" s="6" t="s">
        <v>1450</v>
      </c>
    </row>
    <row r="23351">
      <c r="A23351" s="7">
        <f t="shared" si="1"/>
        <v>20368</v>
      </c>
      <c r="B23351" s="5" t="s">
        <v>20612</v>
      </c>
      <c r="C23351" s="6" t="s">
        <v>610</v>
      </c>
    </row>
    <row r="23352">
      <c r="A23352" s="7">
        <f t="shared" si="1"/>
        <v>20369</v>
      </c>
      <c r="B23352" s="5" t="s">
        <v>20613</v>
      </c>
      <c r="C23352" s="6" t="s">
        <v>25</v>
      </c>
    </row>
    <row r="23353">
      <c r="A23353" s="7">
        <f t="shared" si="1"/>
        <v>20369</v>
      </c>
      <c r="B23353" s="5" t="s">
        <v>20613</v>
      </c>
      <c r="C23353" s="6" t="s">
        <v>566</v>
      </c>
    </row>
    <row r="23354">
      <c r="A23354" s="7">
        <f t="shared" si="1"/>
        <v>20370</v>
      </c>
      <c r="B23354" s="8" t="s">
        <v>20614</v>
      </c>
      <c r="C23354" s="9" t="s">
        <v>10</v>
      </c>
    </row>
    <row r="23355">
      <c r="A23355" s="7">
        <f t="shared" si="1"/>
        <v>20370</v>
      </c>
      <c r="B23355" s="8" t="s">
        <v>20614</v>
      </c>
      <c r="C23355" s="9" t="s">
        <v>60</v>
      </c>
    </row>
    <row r="23356">
      <c r="A23356" s="7">
        <f t="shared" si="1"/>
        <v>20370</v>
      </c>
      <c r="B23356" s="8" t="s">
        <v>20614</v>
      </c>
      <c r="C23356" s="9" t="s">
        <v>142</v>
      </c>
    </row>
    <row r="23357">
      <c r="A23357" s="7">
        <f t="shared" si="1"/>
        <v>20371</v>
      </c>
      <c r="B23357" s="5" t="s">
        <v>20615</v>
      </c>
      <c r="C23357" s="6" t="s">
        <v>1342</v>
      </c>
    </row>
    <row r="23358">
      <c r="A23358" s="7">
        <f t="shared" si="1"/>
        <v>20372</v>
      </c>
      <c r="B23358" s="5" t="s">
        <v>20616</v>
      </c>
      <c r="C23358" s="6" t="s">
        <v>86</v>
      </c>
    </row>
    <row r="23359">
      <c r="A23359" s="7">
        <f t="shared" si="1"/>
        <v>20373</v>
      </c>
      <c r="B23359" s="5" t="s">
        <v>20617</v>
      </c>
      <c r="C23359" s="6" t="s">
        <v>1221</v>
      </c>
    </row>
    <row r="23360">
      <c r="A23360" s="7">
        <f t="shared" si="1"/>
        <v>20374</v>
      </c>
      <c r="B23360" s="5" t="s">
        <v>20618</v>
      </c>
      <c r="C23360" s="6" t="s">
        <v>1267</v>
      </c>
    </row>
    <row r="23361">
      <c r="A23361" s="7">
        <f t="shared" si="1"/>
        <v>20375</v>
      </c>
      <c r="B23361" s="5" t="s">
        <v>20619</v>
      </c>
      <c r="C23361" s="6" t="s">
        <v>1267</v>
      </c>
    </row>
    <row r="23362">
      <c r="A23362" s="7">
        <f t="shared" si="1"/>
        <v>20376</v>
      </c>
      <c r="B23362" s="5" t="s">
        <v>20620</v>
      </c>
      <c r="C23362" s="6" t="s">
        <v>109</v>
      </c>
    </row>
    <row r="23363">
      <c r="A23363" s="7">
        <f t="shared" si="1"/>
        <v>20377</v>
      </c>
      <c r="B23363" s="8" t="s">
        <v>20621</v>
      </c>
      <c r="C23363" s="9" t="s">
        <v>76</v>
      </c>
    </row>
    <row r="23364">
      <c r="A23364" s="7">
        <f t="shared" si="1"/>
        <v>20378</v>
      </c>
      <c r="B23364" s="5" t="s">
        <v>20622</v>
      </c>
      <c r="C23364" s="6" t="s">
        <v>4</v>
      </c>
    </row>
    <row r="23365">
      <c r="A23365" s="7">
        <f t="shared" si="1"/>
        <v>20379</v>
      </c>
      <c r="B23365" s="8" t="s">
        <v>20623</v>
      </c>
      <c r="C23365" s="9" t="s">
        <v>818</v>
      </c>
    </row>
    <row r="23366">
      <c r="A23366" s="7">
        <f t="shared" si="1"/>
        <v>20380</v>
      </c>
      <c r="B23366" s="8" t="s">
        <v>20624</v>
      </c>
      <c r="C23366" s="9" t="s">
        <v>24</v>
      </c>
    </row>
    <row r="23367">
      <c r="A23367" s="7">
        <f t="shared" si="1"/>
        <v>20380</v>
      </c>
      <c r="B23367" s="8" t="s">
        <v>20624</v>
      </c>
      <c r="C23367" s="9" t="s">
        <v>25</v>
      </c>
    </row>
    <row r="23368">
      <c r="A23368" s="7">
        <f t="shared" si="1"/>
        <v>20381</v>
      </c>
      <c r="B23368" s="8" t="s">
        <v>20625</v>
      </c>
      <c r="C23368" s="9" t="s">
        <v>76</v>
      </c>
    </row>
    <row r="23369">
      <c r="A23369" s="7">
        <f t="shared" si="1"/>
        <v>20382</v>
      </c>
      <c r="B23369" s="5" t="s">
        <v>20626</v>
      </c>
      <c r="C23369" s="6" t="s">
        <v>12</v>
      </c>
    </row>
    <row r="23370">
      <c r="A23370" s="7">
        <f t="shared" si="1"/>
        <v>20383</v>
      </c>
      <c r="B23370" s="5" t="s">
        <v>20627</v>
      </c>
      <c r="C23370" s="6" t="s">
        <v>48</v>
      </c>
    </row>
    <row r="23371">
      <c r="A23371" s="7">
        <f t="shared" si="1"/>
        <v>20384</v>
      </c>
      <c r="B23371" s="8" t="s">
        <v>20628</v>
      </c>
      <c r="C23371" s="9" t="s">
        <v>64</v>
      </c>
    </row>
    <row r="23372">
      <c r="A23372" s="7">
        <f t="shared" si="1"/>
        <v>20385</v>
      </c>
      <c r="B23372" s="8" t="s">
        <v>20629</v>
      </c>
      <c r="C23372" s="9" t="s">
        <v>76</v>
      </c>
    </row>
    <row r="23373">
      <c r="A23373" s="7">
        <f t="shared" si="1"/>
        <v>20386</v>
      </c>
      <c r="B23373" s="8" t="s">
        <v>20630</v>
      </c>
      <c r="C23373" s="9" t="s">
        <v>76</v>
      </c>
    </row>
    <row r="23374">
      <c r="A23374" s="7">
        <f t="shared" si="1"/>
        <v>20387</v>
      </c>
      <c r="B23374" s="5" t="s">
        <v>20631</v>
      </c>
      <c r="C23374" s="6" t="s">
        <v>80</v>
      </c>
    </row>
    <row r="23375">
      <c r="A23375" s="7">
        <f t="shared" si="1"/>
        <v>20388</v>
      </c>
      <c r="B23375" s="5" t="s">
        <v>20632</v>
      </c>
      <c r="C23375" s="6" t="s">
        <v>362</v>
      </c>
    </row>
    <row r="23376">
      <c r="A23376" s="7">
        <f t="shared" si="1"/>
        <v>20389</v>
      </c>
      <c r="B23376" s="8" t="s">
        <v>20633</v>
      </c>
      <c r="C23376" s="9" t="s">
        <v>76</v>
      </c>
    </row>
    <row r="23377">
      <c r="A23377" s="7">
        <f t="shared" si="1"/>
        <v>20390</v>
      </c>
      <c r="B23377" s="8" t="s">
        <v>20634</v>
      </c>
      <c r="C23377" s="9" t="s">
        <v>76</v>
      </c>
    </row>
    <row r="23378">
      <c r="A23378" s="7">
        <f t="shared" si="1"/>
        <v>20391</v>
      </c>
      <c r="B23378" s="5" t="s">
        <v>20635</v>
      </c>
      <c r="C23378" s="6" t="s">
        <v>80</v>
      </c>
    </row>
    <row r="23379">
      <c r="A23379" s="7">
        <f t="shared" si="1"/>
        <v>20392</v>
      </c>
      <c r="B23379" s="8" t="s">
        <v>20636</v>
      </c>
      <c r="C23379" s="9" t="s">
        <v>399</v>
      </c>
    </row>
    <row r="23380">
      <c r="A23380" s="7">
        <f t="shared" si="1"/>
        <v>20393</v>
      </c>
      <c r="B23380" s="5" t="s">
        <v>20637</v>
      </c>
      <c r="C23380" s="6" t="s">
        <v>437</v>
      </c>
    </row>
    <row r="23381">
      <c r="A23381" s="7">
        <f t="shared" si="1"/>
        <v>20394</v>
      </c>
      <c r="B23381" s="5" t="s">
        <v>20638</v>
      </c>
      <c r="C23381" s="6" t="s">
        <v>27</v>
      </c>
    </row>
    <row r="23382">
      <c r="A23382" s="7">
        <f t="shared" si="1"/>
        <v>20395</v>
      </c>
      <c r="B23382" s="5" t="s">
        <v>20639</v>
      </c>
      <c r="C23382" s="6" t="s">
        <v>4</v>
      </c>
    </row>
    <row r="23383">
      <c r="A23383" s="7">
        <f t="shared" si="1"/>
        <v>20396</v>
      </c>
      <c r="B23383" s="5" t="s">
        <v>20640</v>
      </c>
      <c r="C23383" s="6" t="s">
        <v>603</v>
      </c>
    </row>
    <row r="23384">
      <c r="A23384" s="7">
        <f t="shared" si="1"/>
        <v>20397</v>
      </c>
      <c r="B23384" s="5" t="s">
        <v>20641</v>
      </c>
      <c r="C23384" s="6" t="s">
        <v>603</v>
      </c>
    </row>
    <row r="23385">
      <c r="A23385" s="7">
        <f t="shared" si="1"/>
        <v>20398</v>
      </c>
      <c r="B23385" s="5" t="s">
        <v>20642</v>
      </c>
      <c r="C23385" s="6" t="s">
        <v>655</v>
      </c>
    </row>
    <row r="23386">
      <c r="A23386" s="7">
        <f t="shared" si="1"/>
        <v>20399</v>
      </c>
      <c r="B23386" s="8" t="s">
        <v>20643</v>
      </c>
      <c r="C23386" s="9" t="s">
        <v>8</v>
      </c>
    </row>
    <row r="23387">
      <c r="A23387" s="7">
        <f t="shared" si="1"/>
        <v>20400</v>
      </c>
      <c r="B23387" s="8" t="s">
        <v>20644</v>
      </c>
      <c r="C23387" s="9" t="s">
        <v>845</v>
      </c>
    </row>
    <row r="23388">
      <c r="A23388" s="7">
        <f t="shared" si="1"/>
        <v>20401</v>
      </c>
      <c r="B23388" s="5" t="s">
        <v>20645</v>
      </c>
      <c r="C23388" s="6" t="s">
        <v>1124</v>
      </c>
    </row>
    <row r="23389">
      <c r="A23389" s="7">
        <f t="shared" si="1"/>
        <v>20402</v>
      </c>
      <c r="B23389" s="5" t="s">
        <v>20646</v>
      </c>
      <c r="C23389" s="6" t="s">
        <v>356</v>
      </c>
    </row>
    <row r="23390">
      <c r="A23390" s="7">
        <f t="shared" si="1"/>
        <v>20403</v>
      </c>
      <c r="B23390" s="8" t="s">
        <v>20647</v>
      </c>
      <c r="C23390" s="9" t="s">
        <v>46</v>
      </c>
    </row>
    <row r="23391">
      <c r="A23391" s="7">
        <f t="shared" si="1"/>
        <v>20404</v>
      </c>
      <c r="B23391" s="8" t="s">
        <v>20648</v>
      </c>
      <c r="C23391" s="9" t="s">
        <v>893</v>
      </c>
    </row>
    <row r="23392">
      <c r="A23392" s="7">
        <f t="shared" si="1"/>
        <v>20405</v>
      </c>
      <c r="B23392" s="8" t="s">
        <v>20649</v>
      </c>
      <c r="C23392" s="9" t="s">
        <v>815</v>
      </c>
    </row>
    <row r="23393">
      <c r="A23393" s="7">
        <f t="shared" si="1"/>
        <v>20406</v>
      </c>
      <c r="B23393" s="5" t="s">
        <v>20650</v>
      </c>
      <c r="C23393" s="6" t="s">
        <v>1279</v>
      </c>
    </row>
    <row r="23394">
      <c r="A23394" s="7">
        <f t="shared" si="1"/>
        <v>20407</v>
      </c>
      <c r="B23394" s="5" t="s">
        <v>20651</v>
      </c>
      <c r="C23394" s="6" t="s">
        <v>1248</v>
      </c>
    </row>
    <row r="23395">
      <c r="A23395" s="7">
        <f t="shared" si="1"/>
        <v>20408</v>
      </c>
      <c r="B23395" s="8" t="s">
        <v>20652</v>
      </c>
      <c r="C23395" s="9" t="s">
        <v>874</v>
      </c>
    </row>
    <row r="23396">
      <c r="A23396" s="7">
        <f t="shared" si="1"/>
        <v>20409</v>
      </c>
      <c r="B23396" s="8" t="s">
        <v>20653</v>
      </c>
      <c r="C23396" s="9" t="s">
        <v>188</v>
      </c>
    </row>
    <row r="23397">
      <c r="A23397" s="7">
        <f t="shared" si="1"/>
        <v>20410</v>
      </c>
      <c r="B23397" s="5" t="s">
        <v>20654</v>
      </c>
      <c r="C23397" s="6" t="s">
        <v>610</v>
      </c>
    </row>
    <row r="23398">
      <c r="A23398" s="7">
        <f t="shared" si="1"/>
        <v>20411</v>
      </c>
      <c r="B23398" s="5" t="s">
        <v>20655</v>
      </c>
      <c r="C23398" s="6" t="s">
        <v>1223</v>
      </c>
    </row>
    <row r="23399">
      <c r="A23399" s="7">
        <f t="shared" si="1"/>
        <v>20412</v>
      </c>
      <c r="B23399" s="8" t="s">
        <v>20656</v>
      </c>
      <c r="C23399" s="9" t="s">
        <v>399</v>
      </c>
    </row>
    <row r="23400">
      <c r="A23400" s="7">
        <f t="shared" si="1"/>
        <v>20413</v>
      </c>
      <c r="B23400" s="5" t="s">
        <v>20657</v>
      </c>
      <c r="C23400" s="6" t="s">
        <v>1620</v>
      </c>
    </row>
    <row r="23401">
      <c r="A23401" s="7">
        <f t="shared" si="1"/>
        <v>20414</v>
      </c>
      <c r="B23401" s="8" t="s">
        <v>20658</v>
      </c>
      <c r="C23401" s="9" t="s">
        <v>683</v>
      </c>
    </row>
    <row r="23402">
      <c r="A23402" s="7">
        <f t="shared" si="1"/>
        <v>20415</v>
      </c>
      <c r="B23402" s="8" t="s">
        <v>20659</v>
      </c>
      <c r="C23402" s="9" t="s">
        <v>374</v>
      </c>
    </row>
    <row r="23403">
      <c r="A23403" s="7">
        <f t="shared" si="1"/>
        <v>20416</v>
      </c>
      <c r="B23403" s="8" t="s">
        <v>20660</v>
      </c>
      <c r="C23403" s="9" t="s">
        <v>162</v>
      </c>
    </row>
    <row r="23404">
      <c r="A23404" s="7">
        <f t="shared" si="1"/>
        <v>20416</v>
      </c>
      <c r="B23404" s="8" t="s">
        <v>20660</v>
      </c>
      <c r="C23404" s="9" t="s">
        <v>142</v>
      </c>
    </row>
    <row r="23405">
      <c r="A23405" s="7">
        <f t="shared" si="1"/>
        <v>20417</v>
      </c>
      <c r="B23405" s="8" t="s">
        <v>20661</v>
      </c>
      <c r="C23405" s="6" t="s">
        <v>672</v>
      </c>
    </row>
    <row r="23406">
      <c r="A23406" s="7">
        <f t="shared" si="1"/>
        <v>20417</v>
      </c>
      <c r="B23406" s="8" t="s">
        <v>20661</v>
      </c>
      <c r="C23406" s="9" t="s">
        <v>142</v>
      </c>
    </row>
    <row r="23407">
      <c r="A23407" s="7">
        <f t="shared" si="1"/>
        <v>20417</v>
      </c>
      <c r="B23407" s="8" t="s">
        <v>20661</v>
      </c>
      <c r="C23407" s="9" t="s">
        <v>25</v>
      </c>
    </row>
    <row r="23408">
      <c r="A23408" s="7">
        <f t="shared" si="1"/>
        <v>20418</v>
      </c>
      <c r="B23408" s="8" t="s">
        <v>20662</v>
      </c>
      <c r="C23408" s="9" t="s">
        <v>142</v>
      </c>
    </row>
    <row r="23409">
      <c r="A23409" s="7">
        <f t="shared" si="1"/>
        <v>20419</v>
      </c>
      <c r="B23409" s="8" t="s">
        <v>20663</v>
      </c>
      <c r="C23409" s="9" t="s">
        <v>54</v>
      </c>
    </row>
    <row r="23410">
      <c r="A23410" s="7">
        <f t="shared" si="1"/>
        <v>20420</v>
      </c>
      <c r="B23410" s="5" t="s">
        <v>20664</v>
      </c>
      <c r="C23410" s="6" t="s">
        <v>346</v>
      </c>
    </row>
    <row r="23411">
      <c r="A23411" s="7">
        <f t="shared" si="1"/>
        <v>20421</v>
      </c>
      <c r="B23411" s="5" t="s">
        <v>20665</v>
      </c>
      <c r="C23411" s="6" t="s">
        <v>939</v>
      </c>
    </row>
    <row r="23412">
      <c r="A23412" s="7">
        <f t="shared" si="1"/>
        <v>20422</v>
      </c>
      <c r="B23412" s="8" t="s">
        <v>20666</v>
      </c>
      <c r="C23412" s="9" t="s">
        <v>88</v>
      </c>
    </row>
    <row r="23413">
      <c r="A23413" s="7">
        <f t="shared" si="1"/>
        <v>20423</v>
      </c>
      <c r="B23413" s="5" t="s">
        <v>20667</v>
      </c>
      <c r="C23413" s="6" t="s">
        <v>4</v>
      </c>
    </row>
    <row r="23414">
      <c r="A23414" s="7">
        <f t="shared" si="1"/>
        <v>20424</v>
      </c>
      <c r="B23414" s="8" t="s">
        <v>20668</v>
      </c>
      <c r="C23414" s="9" t="s">
        <v>142</v>
      </c>
    </row>
    <row r="23415">
      <c r="A23415" s="7">
        <f t="shared" si="1"/>
        <v>20425</v>
      </c>
      <c r="B23415" s="8" t="s">
        <v>20669</v>
      </c>
      <c r="C23415" s="9" t="s">
        <v>60</v>
      </c>
    </row>
    <row r="23416">
      <c r="A23416" s="7">
        <f t="shared" si="1"/>
        <v>20425</v>
      </c>
      <c r="B23416" s="8" t="s">
        <v>20669</v>
      </c>
      <c r="C23416" s="9" t="s">
        <v>25</v>
      </c>
    </row>
    <row r="23417">
      <c r="A23417" s="7">
        <f t="shared" si="1"/>
        <v>20426</v>
      </c>
      <c r="B23417" s="8" t="s">
        <v>20670</v>
      </c>
      <c r="C23417" s="9" t="s">
        <v>177</v>
      </c>
    </row>
    <row r="23418">
      <c r="A23418" s="7">
        <f t="shared" si="1"/>
        <v>20426</v>
      </c>
      <c r="B23418" s="8" t="s">
        <v>20670</v>
      </c>
      <c r="C23418" s="9" t="s">
        <v>142</v>
      </c>
    </row>
    <row r="23419">
      <c r="A23419" s="7">
        <f t="shared" si="1"/>
        <v>20426</v>
      </c>
      <c r="B23419" s="8" t="s">
        <v>20670</v>
      </c>
      <c r="C23419" s="9" t="s">
        <v>25</v>
      </c>
    </row>
    <row r="23420">
      <c r="A23420" s="7">
        <f t="shared" si="1"/>
        <v>20427</v>
      </c>
      <c r="B23420" s="8" t="s">
        <v>20671</v>
      </c>
      <c r="C23420" s="9" t="s">
        <v>60</v>
      </c>
    </row>
    <row r="23421">
      <c r="A23421" s="7">
        <f t="shared" si="1"/>
        <v>20427</v>
      </c>
      <c r="B23421" s="8" t="s">
        <v>20671</v>
      </c>
      <c r="C23421" s="9" t="s">
        <v>162</v>
      </c>
    </row>
    <row r="23422">
      <c r="A23422" s="7">
        <f t="shared" si="1"/>
        <v>20427</v>
      </c>
      <c r="B23422" s="8" t="s">
        <v>20671</v>
      </c>
      <c r="C23422" s="9" t="s">
        <v>142</v>
      </c>
    </row>
    <row r="23423">
      <c r="A23423" s="7">
        <f t="shared" si="1"/>
        <v>20427</v>
      </c>
      <c r="B23423" s="8" t="s">
        <v>20671</v>
      </c>
      <c r="C23423" s="9" t="s">
        <v>25</v>
      </c>
    </row>
    <row r="23424">
      <c r="A23424" s="7">
        <f t="shared" si="1"/>
        <v>20428</v>
      </c>
      <c r="B23424" s="5" t="s">
        <v>20672</v>
      </c>
      <c r="C23424" s="6" t="s">
        <v>610</v>
      </c>
    </row>
    <row r="23425">
      <c r="A23425" s="7">
        <f t="shared" si="1"/>
        <v>20429</v>
      </c>
      <c r="B23425" s="15" t="s">
        <v>20673</v>
      </c>
      <c r="C23425" s="11" t="s">
        <v>423</v>
      </c>
    </row>
    <row r="23426">
      <c r="A23426" s="7">
        <f t="shared" si="1"/>
        <v>20430</v>
      </c>
      <c r="B23426" s="5" t="s">
        <v>20674</v>
      </c>
      <c r="C23426" s="6" t="s">
        <v>74</v>
      </c>
    </row>
    <row r="23427">
      <c r="A23427" s="7">
        <f t="shared" si="1"/>
        <v>20431</v>
      </c>
      <c r="B23427" s="8" t="s">
        <v>20675</v>
      </c>
      <c r="C23427" s="9" t="s">
        <v>40</v>
      </c>
    </row>
    <row r="23428">
      <c r="A23428" s="7">
        <f t="shared" si="1"/>
        <v>20432</v>
      </c>
      <c r="B23428" s="8" t="s">
        <v>20676</v>
      </c>
      <c r="C23428" s="9" t="s">
        <v>40</v>
      </c>
    </row>
    <row r="23429">
      <c r="A23429" s="7">
        <f t="shared" si="1"/>
        <v>20433</v>
      </c>
      <c r="B23429" s="8" t="s">
        <v>20677</v>
      </c>
      <c r="C23429" s="9" t="s">
        <v>399</v>
      </c>
    </row>
    <row r="23430">
      <c r="A23430" s="7">
        <f t="shared" si="1"/>
        <v>20434</v>
      </c>
      <c r="B23430" s="8" t="s">
        <v>20678</v>
      </c>
      <c r="C23430" s="9" t="s">
        <v>40</v>
      </c>
    </row>
    <row r="23431">
      <c r="A23431" s="7">
        <f t="shared" si="1"/>
        <v>20435</v>
      </c>
      <c r="B23431" s="8" t="s">
        <v>20679</v>
      </c>
      <c r="C23431" s="9" t="s">
        <v>40</v>
      </c>
    </row>
    <row r="23432">
      <c r="A23432" s="7">
        <f t="shared" si="1"/>
        <v>20436</v>
      </c>
      <c r="B23432" s="8" t="s">
        <v>20680</v>
      </c>
      <c r="C23432" s="9" t="s">
        <v>162</v>
      </c>
    </row>
    <row r="23433">
      <c r="A23433" s="7">
        <f t="shared" si="1"/>
        <v>20436</v>
      </c>
      <c r="B23433" s="8" t="s">
        <v>20680</v>
      </c>
      <c r="C23433" s="9" t="s">
        <v>24</v>
      </c>
    </row>
    <row r="23434">
      <c r="A23434" s="7">
        <f t="shared" si="1"/>
        <v>20436</v>
      </c>
      <c r="B23434" s="8" t="s">
        <v>20680</v>
      </c>
      <c r="C23434" s="9" t="s">
        <v>25</v>
      </c>
    </row>
    <row r="23435">
      <c r="A23435" s="7">
        <f t="shared" si="1"/>
        <v>20437</v>
      </c>
      <c r="B23435" s="8" t="s">
        <v>20681</v>
      </c>
      <c r="C23435" s="9" t="s">
        <v>162</v>
      </c>
    </row>
    <row r="23436">
      <c r="A23436" s="7">
        <f t="shared" si="1"/>
        <v>20438</v>
      </c>
      <c r="B23436" s="5" t="s">
        <v>20682</v>
      </c>
      <c r="C23436" s="6" t="s">
        <v>356</v>
      </c>
    </row>
    <row r="23437">
      <c r="A23437" s="7">
        <f t="shared" si="1"/>
        <v>20438</v>
      </c>
      <c r="B23437" s="8" t="s">
        <v>20682</v>
      </c>
      <c r="C23437" s="9" t="s">
        <v>162</v>
      </c>
    </row>
    <row r="23438">
      <c r="A23438" s="7">
        <f t="shared" si="1"/>
        <v>20438</v>
      </c>
      <c r="B23438" s="8" t="s">
        <v>20682</v>
      </c>
      <c r="C23438" s="9" t="s">
        <v>60</v>
      </c>
    </row>
    <row r="23439">
      <c r="A23439" s="7">
        <f t="shared" si="1"/>
        <v>20439</v>
      </c>
      <c r="B23439" s="8" t="s">
        <v>20683</v>
      </c>
      <c r="C23439" s="9" t="s">
        <v>162</v>
      </c>
    </row>
    <row r="23440">
      <c r="A23440" s="7">
        <f t="shared" si="1"/>
        <v>20439</v>
      </c>
      <c r="B23440" s="8" t="s">
        <v>20683</v>
      </c>
      <c r="C23440" s="9" t="s">
        <v>142</v>
      </c>
    </row>
    <row r="23441">
      <c r="A23441" s="7">
        <f t="shared" si="1"/>
        <v>20440</v>
      </c>
      <c r="B23441" s="8" t="s">
        <v>20684</v>
      </c>
      <c r="C23441" s="9" t="s">
        <v>162</v>
      </c>
    </row>
    <row r="23442">
      <c r="A23442" s="7">
        <f t="shared" si="1"/>
        <v>20441</v>
      </c>
      <c r="B23442" s="8" t="s">
        <v>20685</v>
      </c>
      <c r="C23442" s="9" t="s">
        <v>162</v>
      </c>
    </row>
    <row r="23443">
      <c r="A23443" s="7">
        <f t="shared" si="1"/>
        <v>20442</v>
      </c>
      <c r="B23443" s="8" t="s">
        <v>20686</v>
      </c>
      <c r="C23443" s="9" t="s">
        <v>162</v>
      </c>
    </row>
    <row r="23444">
      <c r="A23444" s="7">
        <f t="shared" si="1"/>
        <v>20443</v>
      </c>
      <c r="B23444" s="8" t="s">
        <v>20687</v>
      </c>
      <c r="C23444" s="9" t="s">
        <v>162</v>
      </c>
    </row>
    <row r="23445">
      <c r="A23445" s="7">
        <f t="shared" si="1"/>
        <v>20444</v>
      </c>
      <c r="B23445" s="8" t="s">
        <v>20688</v>
      </c>
      <c r="C23445" s="9" t="s">
        <v>22</v>
      </c>
    </row>
    <row r="23446">
      <c r="A23446" s="7">
        <f t="shared" si="1"/>
        <v>20444</v>
      </c>
      <c r="B23446" s="8" t="s">
        <v>20688</v>
      </c>
      <c r="C23446" s="9" t="s">
        <v>25</v>
      </c>
    </row>
    <row r="23447">
      <c r="A23447" s="7">
        <f t="shared" si="1"/>
        <v>20444</v>
      </c>
      <c r="B23447" s="8" t="s">
        <v>20688</v>
      </c>
      <c r="C23447" s="9" t="s">
        <v>24</v>
      </c>
    </row>
    <row r="23448">
      <c r="A23448" s="7">
        <f t="shared" si="1"/>
        <v>20444</v>
      </c>
      <c r="B23448" s="8" t="s">
        <v>20688</v>
      </c>
      <c r="C23448" s="9" t="s">
        <v>162</v>
      </c>
    </row>
    <row r="23449">
      <c r="A23449" s="7">
        <f t="shared" si="1"/>
        <v>20445</v>
      </c>
      <c r="B23449" s="8" t="s">
        <v>20689</v>
      </c>
      <c r="C23449" s="9" t="s">
        <v>162</v>
      </c>
    </row>
    <row r="23450">
      <c r="A23450" s="7">
        <f t="shared" si="1"/>
        <v>20446</v>
      </c>
      <c r="B23450" s="8" t="s">
        <v>20690</v>
      </c>
      <c r="C23450" s="6" t="s">
        <v>313</v>
      </c>
    </row>
    <row r="23451">
      <c r="A23451" s="7">
        <f t="shared" si="1"/>
        <v>20446</v>
      </c>
      <c r="B23451" s="8" t="s">
        <v>20690</v>
      </c>
      <c r="C23451" s="6" t="s">
        <v>162</v>
      </c>
    </row>
    <row r="23452">
      <c r="A23452" s="7">
        <f t="shared" si="1"/>
        <v>20447</v>
      </c>
      <c r="B23452" s="8" t="s">
        <v>20691</v>
      </c>
      <c r="C23452" s="9" t="s">
        <v>162</v>
      </c>
    </row>
    <row r="23453">
      <c r="A23453" s="7">
        <f t="shared" si="1"/>
        <v>20448</v>
      </c>
      <c r="B23453" s="8" t="s">
        <v>20692</v>
      </c>
      <c r="C23453" s="9" t="s">
        <v>815</v>
      </c>
    </row>
    <row r="23454">
      <c r="A23454" s="7">
        <f t="shared" si="1"/>
        <v>20448</v>
      </c>
      <c r="B23454" s="8" t="s">
        <v>20692</v>
      </c>
      <c r="C23454" s="6" t="s">
        <v>1012</v>
      </c>
    </row>
    <row r="23455">
      <c r="A23455" s="7">
        <f t="shared" si="1"/>
        <v>20449</v>
      </c>
      <c r="B23455" s="8" t="s">
        <v>20693</v>
      </c>
      <c r="C23455" s="9" t="s">
        <v>162</v>
      </c>
    </row>
    <row r="23456">
      <c r="A23456" s="7">
        <f t="shared" si="1"/>
        <v>20450</v>
      </c>
      <c r="B23456" s="8" t="s">
        <v>20694</v>
      </c>
      <c r="C23456" s="9" t="s">
        <v>162</v>
      </c>
    </row>
    <row r="23457">
      <c r="A23457" s="7">
        <f t="shared" si="1"/>
        <v>20451</v>
      </c>
      <c r="B23457" s="8" t="s">
        <v>20695</v>
      </c>
      <c r="C23457" s="9" t="s">
        <v>162</v>
      </c>
    </row>
    <row r="23458">
      <c r="A23458" s="7">
        <f t="shared" si="1"/>
        <v>20452</v>
      </c>
      <c r="B23458" s="8" t="s">
        <v>20696</v>
      </c>
      <c r="C23458" s="9" t="s">
        <v>40</v>
      </c>
    </row>
    <row r="23459">
      <c r="A23459" s="7">
        <f t="shared" si="1"/>
        <v>20453</v>
      </c>
      <c r="B23459" s="8" t="s">
        <v>20697</v>
      </c>
      <c r="C23459" s="9" t="s">
        <v>162</v>
      </c>
    </row>
    <row r="23460">
      <c r="A23460" s="7">
        <f t="shared" si="1"/>
        <v>20454</v>
      </c>
      <c r="B23460" s="8" t="s">
        <v>20698</v>
      </c>
      <c r="C23460" s="9" t="s">
        <v>40</v>
      </c>
    </row>
    <row r="23461">
      <c r="A23461" s="7">
        <f t="shared" si="1"/>
        <v>20455</v>
      </c>
      <c r="B23461" s="8" t="s">
        <v>20699</v>
      </c>
      <c r="C23461" s="9" t="s">
        <v>162</v>
      </c>
    </row>
    <row r="23462">
      <c r="A23462" s="7">
        <f t="shared" si="1"/>
        <v>20456</v>
      </c>
      <c r="B23462" s="8" t="s">
        <v>20700</v>
      </c>
      <c r="C23462" s="9" t="s">
        <v>40</v>
      </c>
    </row>
    <row r="23463">
      <c r="A23463" s="7">
        <f t="shared" si="1"/>
        <v>20457</v>
      </c>
      <c r="B23463" s="8" t="s">
        <v>20701</v>
      </c>
      <c r="C23463" s="9" t="s">
        <v>40</v>
      </c>
    </row>
    <row r="23464">
      <c r="A23464" s="7">
        <f t="shared" si="1"/>
        <v>20458</v>
      </c>
      <c r="B23464" s="8" t="s">
        <v>20702</v>
      </c>
      <c r="C23464" s="9" t="s">
        <v>162</v>
      </c>
    </row>
    <row r="23465">
      <c r="A23465" s="7">
        <f t="shared" si="1"/>
        <v>20459</v>
      </c>
      <c r="B23465" s="5" t="s">
        <v>20703</v>
      </c>
      <c r="C23465" s="6" t="s">
        <v>1007</v>
      </c>
    </row>
    <row r="23466">
      <c r="A23466" s="7">
        <f t="shared" si="1"/>
        <v>20460</v>
      </c>
      <c r="B23466" s="8" t="s">
        <v>20704</v>
      </c>
      <c r="C23466" s="9" t="s">
        <v>52</v>
      </c>
    </row>
    <row r="23467">
      <c r="A23467" s="7">
        <f t="shared" si="1"/>
        <v>20461</v>
      </c>
      <c r="B23467" s="8" t="s">
        <v>20705</v>
      </c>
      <c r="C23467" s="9" t="s">
        <v>162</v>
      </c>
    </row>
    <row r="23468">
      <c r="A23468" s="7">
        <f t="shared" si="1"/>
        <v>20462</v>
      </c>
      <c r="B23468" s="8" t="s">
        <v>20706</v>
      </c>
      <c r="C23468" s="9" t="s">
        <v>40</v>
      </c>
    </row>
    <row r="23469">
      <c r="A23469" s="7">
        <f t="shared" si="1"/>
        <v>20463</v>
      </c>
      <c r="B23469" s="8" t="s">
        <v>20707</v>
      </c>
      <c r="C23469" s="9" t="s">
        <v>162</v>
      </c>
    </row>
    <row r="23470">
      <c r="A23470" s="7">
        <f t="shared" si="1"/>
        <v>20464</v>
      </c>
      <c r="B23470" s="8" t="s">
        <v>20708</v>
      </c>
      <c r="C23470" s="9" t="s">
        <v>40</v>
      </c>
    </row>
    <row r="23471">
      <c r="A23471" s="7">
        <f t="shared" si="1"/>
        <v>20465</v>
      </c>
      <c r="B23471" s="8" t="s">
        <v>20709</v>
      </c>
      <c r="C23471" s="9" t="s">
        <v>40</v>
      </c>
    </row>
    <row r="23472">
      <c r="A23472" s="7">
        <f t="shared" si="1"/>
        <v>20466</v>
      </c>
      <c r="B23472" s="8" t="s">
        <v>20710</v>
      </c>
      <c r="C23472" s="9" t="s">
        <v>40</v>
      </c>
    </row>
    <row r="23473">
      <c r="A23473" s="7">
        <f t="shared" si="1"/>
        <v>20467</v>
      </c>
      <c r="B23473" s="5" t="s">
        <v>20711</v>
      </c>
      <c r="C23473" s="6" t="s">
        <v>1007</v>
      </c>
    </row>
    <row r="23474">
      <c r="A23474" s="7">
        <f t="shared" si="1"/>
        <v>20468</v>
      </c>
      <c r="B23474" s="8" t="s">
        <v>20712</v>
      </c>
      <c r="C23474" s="9" t="s">
        <v>40</v>
      </c>
    </row>
    <row r="23475">
      <c r="A23475" s="7">
        <f t="shared" si="1"/>
        <v>20469</v>
      </c>
      <c r="B23475" s="8" t="s">
        <v>20713</v>
      </c>
      <c r="C23475" s="9" t="s">
        <v>60</v>
      </c>
    </row>
    <row r="23476">
      <c r="A23476" s="7">
        <f t="shared" si="1"/>
        <v>20469</v>
      </c>
      <c r="B23476" s="8" t="s">
        <v>20713</v>
      </c>
      <c r="C23476" s="9" t="s">
        <v>162</v>
      </c>
    </row>
    <row r="23477">
      <c r="A23477" s="7">
        <f t="shared" si="1"/>
        <v>20469</v>
      </c>
      <c r="B23477" s="8" t="s">
        <v>20713</v>
      </c>
      <c r="C23477" s="9" t="s">
        <v>142</v>
      </c>
    </row>
    <row r="23478">
      <c r="A23478" s="7">
        <f t="shared" si="1"/>
        <v>20470</v>
      </c>
      <c r="B23478" s="8" t="s">
        <v>20714</v>
      </c>
      <c r="C23478" s="9" t="s">
        <v>40</v>
      </c>
    </row>
    <row r="23479">
      <c r="A23479" s="7">
        <f t="shared" si="1"/>
        <v>20471</v>
      </c>
      <c r="B23479" s="5" t="s">
        <v>20715</v>
      </c>
      <c r="C23479" s="6" t="s">
        <v>69</v>
      </c>
    </row>
    <row r="23480">
      <c r="A23480" s="7">
        <f t="shared" si="1"/>
        <v>20471</v>
      </c>
      <c r="B23480" s="5" t="s">
        <v>20715</v>
      </c>
      <c r="C23480" s="6" t="s">
        <v>40</v>
      </c>
    </row>
    <row r="23481">
      <c r="A23481" s="7">
        <f t="shared" si="1"/>
        <v>20472</v>
      </c>
      <c r="B23481" s="8" t="s">
        <v>20716</v>
      </c>
      <c r="C23481" s="9" t="s">
        <v>40</v>
      </c>
    </row>
    <row r="23482">
      <c r="A23482" s="7">
        <f t="shared" si="1"/>
        <v>20473</v>
      </c>
      <c r="B23482" s="5" t="s">
        <v>20717</v>
      </c>
      <c r="C23482" s="6" t="s">
        <v>1360</v>
      </c>
    </row>
    <row r="23483">
      <c r="A23483" s="7">
        <f t="shared" si="1"/>
        <v>20474</v>
      </c>
      <c r="B23483" s="8" t="s">
        <v>20718</v>
      </c>
      <c r="C23483" s="9" t="s">
        <v>399</v>
      </c>
    </row>
    <row r="23484">
      <c r="A23484" s="7">
        <f t="shared" si="1"/>
        <v>20475</v>
      </c>
      <c r="B23484" s="8" t="s">
        <v>20719</v>
      </c>
      <c r="C23484" s="9" t="s">
        <v>40</v>
      </c>
    </row>
    <row r="23485">
      <c r="A23485" s="7">
        <f t="shared" si="1"/>
        <v>20476</v>
      </c>
      <c r="B23485" s="8" t="s">
        <v>20720</v>
      </c>
      <c r="C23485" s="9" t="s">
        <v>40</v>
      </c>
    </row>
    <row r="23486">
      <c r="A23486" s="7">
        <f t="shared" si="1"/>
        <v>20477</v>
      </c>
      <c r="B23486" s="5" t="s">
        <v>20721</v>
      </c>
      <c r="C23486" s="17" t="s">
        <v>1470</v>
      </c>
    </row>
    <row r="23487">
      <c r="A23487" s="7">
        <f t="shared" si="1"/>
        <v>20477</v>
      </c>
      <c r="B23487" s="5" t="s">
        <v>20721</v>
      </c>
      <c r="C23487" s="17" t="s">
        <v>40</v>
      </c>
    </row>
    <row r="23488">
      <c r="A23488" s="7">
        <f t="shared" si="1"/>
        <v>20478</v>
      </c>
      <c r="B23488" s="8" t="s">
        <v>20722</v>
      </c>
      <c r="C23488" s="9" t="s">
        <v>40</v>
      </c>
    </row>
    <row r="23489">
      <c r="A23489" s="7">
        <f t="shared" si="1"/>
        <v>20479</v>
      </c>
      <c r="B23489" s="8" t="s">
        <v>20723</v>
      </c>
      <c r="C23489" s="9" t="s">
        <v>162</v>
      </c>
    </row>
    <row r="23490">
      <c r="A23490" s="7">
        <f t="shared" si="1"/>
        <v>20480</v>
      </c>
      <c r="B23490" s="8" t="s">
        <v>20724</v>
      </c>
      <c r="C23490" s="9" t="s">
        <v>399</v>
      </c>
    </row>
    <row r="23491">
      <c r="A23491" s="7">
        <f t="shared" si="1"/>
        <v>20480</v>
      </c>
      <c r="B23491" s="8" t="s">
        <v>20724</v>
      </c>
      <c r="C23491" s="9" t="s">
        <v>40</v>
      </c>
    </row>
    <row r="23492">
      <c r="A23492" s="7">
        <f t="shared" si="1"/>
        <v>20481</v>
      </c>
      <c r="B23492" s="5" t="s">
        <v>20725</v>
      </c>
      <c r="C23492" s="6" t="s">
        <v>591</v>
      </c>
    </row>
    <row r="23493">
      <c r="A23493" s="7">
        <f t="shared" si="1"/>
        <v>20482</v>
      </c>
      <c r="B23493" s="5" t="s">
        <v>20726</v>
      </c>
      <c r="C23493" s="6" t="s">
        <v>591</v>
      </c>
    </row>
    <row r="23494">
      <c r="A23494" s="7">
        <f t="shared" si="1"/>
        <v>20483</v>
      </c>
      <c r="B23494" s="5" t="s">
        <v>20727</v>
      </c>
      <c r="C23494" s="6" t="s">
        <v>591</v>
      </c>
    </row>
    <row r="23495">
      <c r="A23495" s="7">
        <f t="shared" si="1"/>
        <v>20484</v>
      </c>
      <c r="B23495" s="5" t="s">
        <v>20728</v>
      </c>
      <c r="C23495" s="6" t="s">
        <v>591</v>
      </c>
    </row>
    <row r="23496">
      <c r="A23496" s="7">
        <f t="shared" si="1"/>
        <v>20485</v>
      </c>
      <c r="B23496" s="8" t="s">
        <v>20729</v>
      </c>
      <c r="C23496" s="9" t="s">
        <v>24</v>
      </c>
    </row>
    <row r="23497">
      <c r="A23497" s="7">
        <f t="shared" si="1"/>
        <v>20485</v>
      </c>
      <c r="B23497" s="8" t="s">
        <v>20729</v>
      </c>
      <c r="C23497" s="9" t="s">
        <v>25</v>
      </c>
    </row>
    <row r="23498">
      <c r="A23498" s="7">
        <f t="shared" si="1"/>
        <v>20486</v>
      </c>
      <c r="B23498" s="8" t="s">
        <v>20730</v>
      </c>
      <c r="C23498" s="9" t="s">
        <v>24</v>
      </c>
    </row>
    <row r="23499">
      <c r="A23499" s="7">
        <f t="shared" si="1"/>
        <v>20487</v>
      </c>
      <c r="B23499" s="5" t="s">
        <v>20731</v>
      </c>
      <c r="C23499" s="6" t="s">
        <v>346</v>
      </c>
    </row>
    <row r="23500">
      <c r="A23500" s="7">
        <f t="shared" si="1"/>
        <v>20488</v>
      </c>
      <c r="B23500" s="8" t="s">
        <v>20732</v>
      </c>
      <c r="C23500" s="9" t="s">
        <v>72</v>
      </c>
    </row>
    <row r="23501">
      <c r="A23501" s="7">
        <f t="shared" si="1"/>
        <v>20489</v>
      </c>
      <c r="B23501" s="5" t="s">
        <v>20733</v>
      </c>
      <c r="C23501" s="6" t="s">
        <v>4</v>
      </c>
    </row>
    <row r="23502">
      <c r="A23502" s="7">
        <f t="shared" si="1"/>
        <v>20490</v>
      </c>
      <c r="B23502" s="5" t="s">
        <v>20734</v>
      </c>
      <c r="C23502" s="6" t="s">
        <v>1223</v>
      </c>
    </row>
    <row r="23503">
      <c r="A23503" s="7">
        <f t="shared" si="1"/>
        <v>20491</v>
      </c>
      <c r="B23503" s="5" t="s">
        <v>20735</v>
      </c>
      <c r="C23503" s="6" t="s">
        <v>4</v>
      </c>
    </row>
    <row r="23504">
      <c r="A23504" s="7">
        <f t="shared" si="1"/>
        <v>20492</v>
      </c>
      <c r="B23504" s="8" t="s">
        <v>20736</v>
      </c>
      <c r="C23504" s="6" t="s">
        <v>672</v>
      </c>
    </row>
    <row r="23505">
      <c r="A23505" s="7">
        <f t="shared" si="1"/>
        <v>20492</v>
      </c>
      <c r="B23505" s="8" t="s">
        <v>20736</v>
      </c>
      <c r="C23505" s="9" t="s">
        <v>162</v>
      </c>
    </row>
    <row r="23506">
      <c r="A23506" s="7">
        <f t="shared" si="1"/>
        <v>20493</v>
      </c>
      <c r="B23506" s="8" t="s">
        <v>20737</v>
      </c>
      <c r="C23506" s="9" t="s">
        <v>40</v>
      </c>
    </row>
    <row r="23507">
      <c r="A23507" s="7">
        <f t="shared" si="1"/>
        <v>20494</v>
      </c>
      <c r="B23507" s="8" t="s">
        <v>20738</v>
      </c>
      <c r="C23507" s="9" t="s">
        <v>162</v>
      </c>
    </row>
    <row r="23508">
      <c r="A23508" s="7">
        <f t="shared" si="1"/>
        <v>20495</v>
      </c>
      <c r="B23508" s="8" t="s">
        <v>20739</v>
      </c>
      <c r="C23508" s="9" t="s">
        <v>722</v>
      </c>
    </row>
    <row r="23509">
      <c r="A23509" s="7">
        <f t="shared" si="1"/>
        <v>20496</v>
      </c>
      <c r="B23509" s="5" t="s">
        <v>20740</v>
      </c>
      <c r="C23509" s="6" t="s">
        <v>74</v>
      </c>
    </row>
    <row r="23510">
      <c r="A23510" s="7">
        <f t="shared" si="1"/>
        <v>20497</v>
      </c>
      <c r="B23510" s="8" t="s">
        <v>20741</v>
      </c>
      <c r="C23510" s="9" t="s">
        <v>188</v>
      </c>
    </row>
    <row r="23511">
      <c r="A23511" s="7">
        <f t="shared" si="1"/>
        <v>20498</v>
      </c>
      <c r="B23511" s="5" t="s">
        <v>20742</v>
      </c>
      <c r="C23511" s="6" t="s">
        <v>1279</v>
      </c>
    </row>
    <row r="23512">
      <c r="A23512" s="7">
        <f t="shared" si="1"/>
        <v>20499</v>
      </c>
      <c r="B23512" s="8" t="s">
        <v>20743</v>
      </c>
      <c r="C23512" s="9" t="s">
        <v>547</v>
      </c>
    </row>
    <row r="23513">
      <c r="A23513" s="7">
        <f t="shared" si="1"/>
        <v>20500</v>
      </c>
      <c r="B23513" s="5" t="s">
        <v>20744</v>
      </c>
      <c r="C23513" s="6" t="s">
        <v>179</v>
      </c>
    </row>
    <row r="23514">
      <c r="A23514" s="7">
        <f t="shared" si="1"/>
        <v>20501</v>
      </c>
      <c r="B23514" s="5" t="s">
        <v>20745</v>
      </c>
      <c r="C23514" s="6" t="s">
        <v>179</v>
      </c>
    </row>
    <row r="23515">
      <c r="A23515" s="7">
        <f t="shared" si="1"/>
        <v>20502</v>
      </c>
      <c r="B23515" s="5" t="s">
        <v>20746</v>
      </c>
      <c r="C23515" s="6" t="s">
        <v>179</v>
      </c>
    </row>
    <row r="23516">
      <c r="A23516" s="7">
        <f t="shared" si="1"/>
        <v>20503</v>
      </c>
      <c r="B23516" s="16" t="s">
        <v>20747</v>
      </c>
      <c r="C23516" s="6" t="s">
        <v>1235</v>
      </c>
    </row>
    <row r="23517">
      <c r="A23517" s="7">
        <f t="shared" si="1"/>
        <v>20504</v>
      </c>
      <c r="B23517" s="5" t="s">
        <v>20748</v>
      </c>
      <c r="C23517" s="6" t="s">
        <v>452</v>
      </c>
    </row>
    <row r="23518">
      <c r="A23518" s="7">
        <f t="shared" si="1"/>
        <v>20505</v>
      </c>
      <c r="B23518" s="8" t="s">
        <v>20749</v>
      </c>
      <c r="C23518" s="6" t="s">
        <v>446</v>
      </c>
    </row>
    <row r="23519">
      <c r="A23519" s="7">
        <f t="shared" si="1"/>
        <v>20506</v>
      </c>
      <c r="B23519" s="5" t="s">
        <v>20750</v>
      </c>
      <c r="C23519" s="6" t="s">
        <v>1223</v>
      </c>
    </row>
    <row r="23520">
      <c r="A23520" s="7">
        <f t="shared" si="1"/>
        <v>20507</v>
      </c>
      <c r="B23520" s="8" t="s">
        <v>20751</v>
      </c>
      <c r="C23520" s="9" t="s">
        <v>1334</v>
      </c>
    </row>
    <row r="23521">
      <c r="A23521" s="7">
        <f t="shared" si="1"/>
        <v>20508</v>
      </c>
      <c r="B23521" s="5" t="s">
        <v>20752</v>
      </c>
      <c r="C23521" s="6" t="s">
        <v>1040</v>
      </c>
    </row>
    <row r="23522">
      <c r="A23522" s="7">
        <f t="shared" si="1"/>
        <v>20509</v>
      </c>
      <c r="B23522" s="5" t="s">
        <v>20753</v>
      </c>
      <c r="C23522" s="6" t="s">
        <v>74</v>
      </c>
    </row>
    <row r="23523">
      <c r="A23523" s="7">
        <f t="shared" si="1"/>
        <v>20510</v>
      </c>
      <c r="B23523" s="8" t="s">
        <v>20754</v>
      </c>
      <c r="C23523" s="9" t="s">
        <v>399</v>
      </c>
    </row>
    <row r="23524">
      <c r="A23524" s="7">
        <f t="shared" si="1"/>
        <v>20511</v>
      </c>
      <c r="B23524" s="5" t="s">
        <v>20755</v>
      </c>
      <c r="C23524" s="6" t="s">
        <v>1040</v>
      </c>
    </row>
    <row r="23525">
      <c r="A23525" s="7">
        <f t="shared" si="1"/>
        <v>20512</v>
      </c>
      <c r="B23525" s="5" t="s">
        <v>20756</v>
      </c>
      <c r="C23525" s="6" t="s">
        <v>467</v>
      </c>
    </row>
    <row r="23526">
      <c r="A23526" s="7">
        <f t="shared" si="1"/>
        <v>20513</v>
      </c>
      <c r="B23526" s="5" t="s">
        <v>20757</v>
      </c>
      <c r="C23526" s="6" t="s">
        <v>603</v>
      </c>
    </row>
    <row r="23527">
      <c r="A23527" s="7">
        <f t="shared" si="1"/>
        <v>20514</v>
      </c>
      <c r="B23527" s="5" t="s">
        <v>20758</v>
      </c>
      <c r="C23527" s="6" t="s">
        <v>1585</v>
      </c>
    </row>
    <row r="23528">
      <c r="A23528" s="7">
        <f t="shared" si="1"/>
        <v>20515</v>
      </c>
      <c r="B23528" s="5" t="s">
        <v>20759</v>
      </c>
      <c r="C23528" s="6" t="s">
        <v>1324</v>
      </c>
    </row>
    <row r="23529">
      <c r="A23529" s="7">
        <f t="shared" si="1"/>
        <v>20516</v>
      </c>
      <c r="B23529" s="5" t="s">
        <v>20760</v>
      </c>
      <c r="C23529" s="6" t="s">
        <v>1585</v>
      </c>
    </row>
    <row r="23530">
      <c r="A23530" s="7">
        <f t="shared" si="1"/>
        <v>20517</v>
      </c>
      <c r="B23530" s="5" t="s">
        <v>20761</v>
      </c>
      <c r="C23530" s="6" t="s">
        <v>1585</v>
      </c>
    </row>
    <row r="23531">
      <c r="A23531" s="7">
        <f t="shared" si="1"/>
        <v>20518</v>
      </c>
      <c r="B23531" s="5" t="s">
        <v>20762</v>
      </c>
      <c r="C23531" s="6" t="s">
        <v>731</v>
      </c>
    </row>
    <row r="23532">
      <c r="A23532" s="7">
        <f t="shared" si="1"/>
        <v>20519</v>
      </c>
      <c r="B23532" s="8" t="s">
        <v>20763</v>
      </c>
      <c r="C23532" s="9" t="s">
        <v>60</v>
      </c>
    </row>
    <row r="23533">
      <c r="A23533" s="7">
        <f t="shared" si="1"/>
        <v>20520</v>
      </c>
      <c r="B23533" s="5" t="s">
        <v>20764</v>
      </c>
      <c r="C23533" s="6" t="s">
        <v>467</v>
      </c>
    </row>
    <row r="23534">
      <c r="A23534" s="7">
        <f t="shared" si="1"/>
        <v>20521</v>
      </c>
      <c r="B23534" s="8" t="s">
        <v>20765</v>
      </c>
      <c r="C23534" s="9" t="s">
        <v>177</v>
      </c>
    </row>
    <row r="23535">
      <c r="A23535" s="7">
        <f t="shared" si="1"/>
        <v>20522</v>
      </c>
      <c r="B23535" s="8" t="s">
        <v>20766</v>
      </c>
      <c r="C23535" s="9" t="s">
        <v>177</v>
      </c>
    </row>
    <row r="23536">
      <c r="A23536" s="7">
        <f t="shared" si="1"/>
        <v>20522</v>
      </c>
      <c r="B23536" s="8" t="s">
        <v>20766</v>
      </c>
      <c r="C23536" s="9" t="s">
        <v>54</v>
      </c>
    </row>
    <row r="23537">
      <c r="A23537" s="7">
        <f t="shared" si="1"/>
        <v>20523</v>
      </c>
      <c r="B23537" s="5" t="s">
        <v>20767</v>
      </c>
      <c r="C23537" s="6" t="s">
        <v>34</v>
      </c>
    </row>
    <row r="23538">
      <c r="A23538" s="7">
        <f t="shared" si="1"/>
        <v>20524</v>
      </c>
      <c r="B23538" s="5" t="s">
        <v>20768</v>
      </c>
      <c r="C23538" s="6" t="s">
        <v>1279</v>
      </c>
    </row>
    <row r="23539">
      <c r="A23539" s="7">
        <f t="shared" si="1"/>
        <v>20525</v>
      </c>
      <c r="B23539" s="8" t="s">
        <v>20769</v>
      </c>
      <c r="C23539" s="9" t="s">
        <v>893</v>
      </c>
    </row>
    <row r="23540">
      <c r="A23540" s="7">
        <f t="shared" si="1"/>
        <v>20526</v>
      </c>
      <c r="B23540" s="5" t="s">
        <v>20770</v>
      </c>
      <c r="C23540" s="6" t="s">
        <v>989</v>
      </c>
    </row>
    <row r="23541">
      <c r="A23541" s="7">
        <f t="shared" si="1"/>
        <v>20527</v>
      </c>
      <c r="B23541" s="5" t="s">
        <v>20771</v>
      </c>
      <c r="C23541" s="6" t="s">
        <v>437</v>
      </c>
    </row>
    <row r="23542">
      <c r="A23542" s="7">
        <f t="shared" si="1"/>
        <v>20528</v>
      </c>
      <c r="B23542" s="5" t="s">
        <v>20772</v>
      </c>
      <c r="C23542" s="6" t="s">
        <v>1223</v>
      </c>
    </row>
    <row r="23543">
      <c r="A23543" s="7">
        <f t="shared" si="1"/>
        <v>20529</v>
      </c>
      <c r="B23543" s="8" t="s">
        <v>20773</v>
      </c>
      <c r="C23543" s="9" t="s">
        <v>1042</v>
      </c>
    </row>
    <row r="23544">
      <c r="A23544" s="7">
        <f t="shared" si="1"/>
        <v>20530</v>
      </c>
      <c r="B23544" s="8" t="s">
        <v>20774</v>
      </c>
      <c r="C23544" s="9" t="s">
        <v>547</v>
      </c>
    </row>
    <row r="23545">
      <c r="A23545" s="7">
        <f t="shared" si="1"/>
        <v>20531</v>
      </c>
      <c r="B23545" s="8" t="s">
        <v>20775</v>
      </c>
      <c r="C23545" s="9" t="s">
        <v>1169</v>
      </c>
    </row>
    <row r="23546">
      <c r="A23546" s="7">
        <f t="shared" si="1"/>
        <v>20532</v>
      </c>
      <c r="B23546" s="5" t="s">
        <v>20776</v>
      </c>
      <c r="C23546" s="6" t="s">
        <v>1007</v>
      </c>
    </row>
    <row r="23547">
      <c r="A23547" s="7">
        <f t="shared" si="1"/>
        <v>20532</v>
      </c>
      <c r="B23547" s="5" t="s">
        <v>20776</v>
      </c>
      <c r="C23547" s="6" t="s">
        <v>5004</v>
      </c>
    </row>
    <row r="23548">
      <c r="A23548" s="7">
        <f t="shared" si="1"/>
        <v>20533</v>
      </c>
      <c r="B23548" s="8" t="s">
        <v>20777</v>
      </c>
      <c r="C23548" s="9" t="s">
        <v>142</v>
      </c>
    </row>
    <row r="23549">
      <c r="A23549" s="7">
        <f t="shared" si="1"/>
        <v>20534</v>
      </c>
      <c r="B23549" s="8" t="s">
        <v>20778</v>
      </c>
      <c r="C23549" s="9" t="s">
        <v>24</v>
      </c>
    </row>
    <row r="23550">
      <c r="A23550" s="7">
        <f t="shared" si="1"/>
        <v>20534</v>
      </c>
      <c r="B23550" s="8" t="s">
        <v>20778</v>
      </c>
      <c r="C23550" s="9" t="s">
        <v>25</v>
      </c>
    </row>
    <row r="23551">
      <c r="A23551" s="7">
        <f t="shared" si="1"/>
        <v>20535</v>
      </c>
      <c r="B23551" s="8" t="s">
        <v>20779</v>
      </c>
      <c r="C23551" s="9" t="s">
        <v>24</v>
      </c>
    </row>
    <row r="23552">
      <c r="A23552" s="7">
        <f t="shared" si="1"/>
        <v>20536</v>
      </c>
      <c r="B23552" s="8" t="s">
        <v>20780</v>
      </c>
      <c r="C23552" s="9" t="s">
        <v>25</v>
      </c>
    </row>
    <row r="23553">
      <c r="A23553" s="7">
        <f t="shared" si="1"/>
        <v>20537</v>
      </c>
      <c r="B23553" s="8" t="s">
        <v>20781</v>
      </c>
      <c r="C23553" s="9" t="s">
        <v>24</v>
      </c>
    </row>
    <row r="23554">
      <c r="A23554" s="7">
        <f t="shared" si="1"/>
        <v>20538</v>
      </c>
      <c r="B23554" s="8" t="s">
        <v>20782</v>
      </c>
      <c r="C23554" s="9" t="s">
        <v>24</v>
      </c>
    </row>
    <row r="23555">
      <c r="A23555" s="7">
        <f t="shared" si="1"/>
        <v>20538</v>
      </c>
      <c r="B23555" s="8" t="s">
        <v>20782</v>
      </c>
      <c r="C23555" s="9" t="s">
        <v>25</v>
      </c>
    </row>
    <row r="23556">
      <c r="A23556" s="7">
        <f t="shared" si="1"/>
        <v>20539</v>
      </c>
      <c r="B23556" s="8" t="s">
        <v>20783</v>
      </c>
      <c r="C23556" s="9" t="s">
        <v>24</v>
      </c>
    </row>
    <row r="23557">
      <c r="A23557" s="7">
        <f t="shared" si="1"/>
        <v>20540</v>
      </c>
      <c r="B23557" s="5" t="s">
        <v>20784</v>
      </c>
      <c r="C23557" s="6" t="s">
        <v>462</v>
      </c>
    </row>
    <row r="23558">
      <c r="A23558" s="7">
        <f t="shared" si="1"/>
        <v>20540</v>
      </c>
      <c r="B23558" s="5" t="s">
        <v>20784</v>
      </c>
      <c r="C23558" s="6" t="s">
        <v>24</v>
      </c>
    </row>
    <row r="23559">
      <c r="A23559" s="7">
        <f t="shared" si="1"/>
        <v>20541</v>
      </c>
      <c r="B23559" s="8" t="s">
        <v>20785</v>
      </c>
      <c r="C23559" s="9" t="s">
        <v>162</v>
      </c>
    </row>
    <row r="23560">
      <c r="A23560" s="7">
        <f t="shared" si="1"/>
        <v>20542</v>
      </c>
      <c r="B23560" s="8" t="s">
        <v>20786</v>
      </c>
      <c r="C23560" s="9" t="s">
        <v>24</v>
      </c>
    </row>
    <row r="23561">
      <c r="A23561" s="7">
        <f t="shared" si="1"/>
        <v>20543</v>
      </c>
      <c r="B23561" s="8" t="s">
        <v>20787</v>
      </c>
      <c r="C23561" s="9" t="s">
        <v>25</v>
      </c>
    </row>
    <row r="23562">
      <c r="A23562" s="7">
        <f t="shared" si="1"/>
        <v>20543</v>
      </c>
      <c r="B23562" s="8" t="s">
        <v>20787</v>
      </c>
      <c r="C23562" s="9" t="s">
        <v>24</v>
      </c>
    </row>
    <row r="23563">
      <c r="A23563" s="7">
        <f t="shared" si="1"/>
        <v>20544</v>
      </c>
      <c r="B23563" s="8" t="s">
        <v>20788</v>
      </c>
      <c r="C23563" s="9" t="s">
        <v>25</v>
      </c>
    </row>
    <row r="23564">
      <c r="A23564" s="7">
        <f t="shared" si="1"/>
        <v>20545</v>
      </c>
      <c r="B23564" s="8" t="s">
        <v>20789</v>
      </c>
      <c r="C23564" s="9" t="s">
        <v>24</v>
      </c>
    </row>
    <row r="23565">
      <c r="A23565" s="7">
        <f t="shared" si="1"/>
        <v>20546</v>
      </c>
      <c r="B23565" s="5" t="s">
        <v>20790</v>
      </c>
      <c r="C23565" s="6" t="s">
        <v>1207</v>
      </c>
    </row>
    <row r="23566">
      <c r="A23566" s="7">
        <f t="shared" si="1"/>
        <v>20547</v>
      </c>
      <c r="B23566" s="5" t="s">
        <v>20791</v>
      </c>
      <c r="C23566" s="6" t="s">
        <v>34</v>
      </c>
    </row>
    <row r="23567">
      <c r="A23567" s="7">
        <f t="shared" si="1"/>
        <v>20548</v>
      </c>
      <c r="B23567" s="8" t="s">
        <v>20792</v>
      </c>
      <c r="C23567" s="9" t="s">
        <v>25</v>
      </c>
    </row>
    <row r="23568">
      <c r="A23568" s="7">
        <f t="shared" si="1"/>
        <v>20549</v>
      </c>
      <c r="B23568" s="8" t="s">
        <v>20793</v>
      </c>
      <c r="C23568" s="9" t="s">
        <v>24</v>
      </c>
    </row>
    <row r="23569">
      <c r="A23569" s="7">
        <f t="shared" si="1"/>
        <v>20549</v>
      </c>
      <c r="B23569" s="8" t="s">
        <v>20793</v>
      </c>
      <c r="C23569" s="9" t="s">
        <v>25</v>
      </c>
    </row>
    <row r="23570">
      <c r="A23570" s="7">
        <f t="shared" si="1"/>
        <v>20550</v>
      </c>
      <c r="B23570" s="5" t="s">
        <v>20794</v>
      </c>
      <c r="C23570" s="6" t="s">
        <v>4</v>
      </c>
    </row>
    <row r="23571">
      <c r="A23571" s="7">
        <f t="shared" si="1"/>
        <v>20551</v>
      </c>
      <c r="B23571" s="8" t="s">
        <v>20795</v>
      </c>
      <c r="C23571" s="9" t="s">
        <v>416</v>
      </c>
    </row>
    <row r="23572">
      <c r="A23572" s="7">
        <f t="shared" si="1"/>
        <v>20552</v>
      </c>
      <c r="B23572" s="5" t="s">
        <v>20796</v>
      </c>
      <c r="C23572" s="6" t="s">
        <v>109</v>
      </c>
    </row>
    <row r="23573">
      <c r="A23573" s="7">
        <f t="shared" si="1"/>
        <v>20552</v>
      </c>
      <c r="B23573" s="5" t="s">
        <v>20796</v>
      </c>
      <c r="C23573" s="6" t="s">
        <v>25</v>
      </c>
    </row>
    <row r="23574">
      <c r="A23574" s="7">
        <f t="shared" si="1"/>
        <v>20553</v>
      </c>
      <c r="B23574" s="5" t="s">
        <v>20797</v>
      </c>
      <c r="C23574" s="6" t="s">
        <v>610</v>
      </c>
    </row>
    <row r="23575">
      <c r="A23575" s="7">
        <f t="shared" si="1"/>
        <v>20554</v>
      </c>
      <c r="B23575" s="8" t="s">
        <v>20798</v>
      </c>
      <c r="C23575" s="9" t="s">
        <v>83</v>
      </c>
    </row>
    <row r="23576">
      <c r="A23576" s="7">
        <f t="shared" si="1"/>
        <v>20555</v>
      </c>
      <c r="B23576" s="8" t="s">
        <v>20799</v>
      </c>
      <c r="C23576" s="9" t="s">
        <v>874</v>
      </c>
    </row>
    <row r="23577">
      <c r="A23577" s="7">
        <f t="shared" si="1"/>
        <v>20556</v>
      </c>
      <c r="B23577" s="5" t="s">
        <v>20800</v>
      </c>
      <c r="C23577" s="6" t="s">
        <v>683</v>
      </c>
    </row>
    <row r="23578">
      <c r="A23578" s="7">
        <f t="shared" si="1"/>
        <v>20557</v>
      </c>
      <c r="B23578" s="5" t="s">
        <v>20801</v>
      </c>
      <c r="C23578" s="6" t="s">
        <v>1262</v>
      </c>
    </row>
    <row r="23579">
      <c r="A23579" s="7">
        <f t="shared" si="1"/>
        <v>20558</v>
      </c>
      <c r="B23579" s="8" t="s">
        <v>20802</v>
      </c>
      <c r="C23579" s="9" t="s">
        <v>24</v>
      </c>
    </row>
    <row r="23580">
      <c r="A23580" s="7">
        <f t="shared" si="1"/>
        <v>20559</v>
      </c>
      <c r="B23580" s="8" t="s">
        <v>20803</v>
      </c>
      <c r="C23580" s="9" t="s">
        <v>24</v>
      </c>
    </row>
    <row r="23581">
      <c r="A23581" s="7">
        <f t="shared" si="1"/>
        <v>20560</v>
      </c>
      <c r="B23581" s="8" t="s">
        <v>20804</v>
      </c>
      <c r="C23581" s="9" t="s">
        <v>1042</v>
      </c>
    </row>
    <row r="23582">
      <c r="A23582" s="7">
        <f t="shared" si="1"/>
        <v>20561</v>
      </c>
      <c r="B23582" s="8" t="s">
        <v>20805</v>
      </c>
      <c r="C23582" s="9" t="s">
        <v>24</v>
      </c>
    </row>
    <row r="23583">
      <c r="A23583" s="7">
        <f t="shared" si="1"/>
        <v>20562</v>
      </c>
      <c r="B23583" s="8" t="s">
        <v>20806</v>
      </c>
      <c r="C23583" s="9" t="s">
        <v>24</v>
      </c>
    </row>
    <row r="23584">
      <c r="A23584" s="7">
        <f t="shared" si="1"/>
        <v>20563</v>
      </c>
      <c r="B23584" s="8" t="s">
        <v>20807</v>
      </c>
      <c r="C23584" s="9" t="s">
        <v>24</v>
      </c>
    </row>
    <row r="23585">
      <c r="A23585" s="7">
        <f t="shared" si="1"/>
        <v>20564</v>
      </c>
      <c r="B23585" s="8" t="s">
        <v>20808</v>
      </c>
      <c r="C23585" s="9" t="s">
        <v>24</v>
      </c>
    </row>
    <row r="23586">
      <c r="A23586" s="7">
        <f t="shared" si="1"/>
        <v>20565</v>
      </c>
      <c r="B23586" s="8" t="s">
        <v>20809</v>
      </c>
      <c r="C23586" s="9" t="s">
        <v>24</v>
      </c>
    </row>
    <row r="23587">
      <c r="A23587" s="7">
        <f t="shared" si="1"/>
        <v>20566</v>
      </c>
      <c r="B23587" s="8" t="s">
        <v>20810</v>
      </c>
      <c r="C23587" s="9" t="s">
        <v>24</v>
      </c>
    </row>
    <row r="23588">
      <c r="A23588" s="7">
        <f t="shared" si="1"/>
        <v>20566</v>
      </c>
      <c r="B23588" s="8" t="s">
        <v>20810</v>
      </c>
      <c r="C23588" s="9" t="s">
        <v>25</v>
      </c>
    </row>
    <row r="23589">
      <c r="A23589" s="7">
        <f t="shared" si="1"/>
        <v>20567</v>
      </c>
      <c r="B23589" s="8" t="s">
        <v>20811</v>
      </c>
      <c r="C23589" s="9" t="s">
        <v>24</v>
      </c>
    </row>
    <row r="23590">
      <c r="A23590" s="7">
        <f t="shared" si="1"/>
        <v>20567</v>
      </c>
      <c r="B23590" s="8" t="s">
        <v>20811</v>
      </c>
      <c r="C23590" s="9" t="s">
        <v>25</v>
      </c>
    </row>
    <row r="23591">
      <c r="A23591" s="7">
        <f t="shared" si="1"/>
        <v>20568</v>
      </c>
      <c r="B23591" s="8" t="s">
        <v>20812</v>
      </c>
      <c r="C23591" s="9" t="s">
        <v>845</v>
      </c>
    </row>
    <row r="23592">
      <c r="A23592" s="7">
        <f t="shared" si="1"/>
        <v>20569</v>
      </c>
      <c r="B23592" s="8" t="s">
        <v>20813</v>
      </c>
      <c r="C23592" s="9" t="s">
        <v>72</v>
      </c>
    </row>
    <row r="23593">
      <c r="A23593" s="7">
        <f t="shared" si="1"/>
        <v>20570</v>
      </c>
      <c r="B23593" s="8" t="s">
        <v>20814</v>
      </c>
      <c r="C23593" s="9" t="s">
        <v>845</v>
      </c>
    </row>
    <row r="23594">
      <c r="A23594" s="7">
        <f t="shared" si="1"/>
        <v>20571</v>
      </c>
      <c r="B23594" s="8" t="s">
        <v>20815</v>
      </c>
      <c r="C23594" s="9" t="s">
        <v>24</v>
      </c>
    </row>
    <row r="23595">
      <c r="A23595" s="7">
        <f t="shared" si="1"/>
        <v>20572</v>
      </c>
      <c r="B23595" s="8" t="s">
        <v>20816</v>
      </c>
      <c r="C23595" s="9" t="s">
        <v>162</v>
      </c>
    </row>
    <row r="23596">
      <c r="A23596" s="7">
        <f t="shared" si="1"/>
        <v>20573</v>
      </c>
      <c r="B23596" s="8" t="s">
        <v>20817</v>
      </c>
      <c r="C23596" s="9" t="s">
        <v>25</v>
      </c>
    </row>
    <row r="23597">
      <c r="A23597" s="7">
        <f t="shared" si="1"/>
        <v>20574</v>
      </c>
      <c r="B23597" s="8" t="s">
        <v>20818</v>
      </c>
      <c r="C23597" s="6" t="s">
        <v>313</v>
      </c>
    </row>
    <row r="23598">
      <c r="A23598" s="7">
        <f t="shared" si="1"/>
        <v>20574</v>
      </c>
      <c r="B23598" s="8" t="s">
        <v>20818</v>
      </c>
      <c r="C23598" s="9" t="s">
        <v>25</v>
      </c>
    </row>
    <row r="23599">
      <c r="A23599" s="7">
        <f t="shared" si="1"/>
        <v>20575</v>
      </c>
      <c r="B23599" s="5" t="s">
        <v>20819</v>
      </c>
      <c r="C23599" s="6" t="s">
        <v>1248</v>
      </c>
    </row>
    <row r="23600">
      <c r="A23600" s="7">
        <f t="shared" si="1"/>
        <v>20576</v>
      </c>
      <c r="B23600" s="5" t="s">
        <v>20820</v>
      </c>
      <c r="C23600" s="6" t="s">
        <v>1248</v>
      </c>
    </row>
    <row r="23601">
      <c r="A23601" s="7">
        <f t="shared" si="1"/>
        <v>20577</v>
      </c>
      <c r="B23601" s="5" t="s">
        <v>20821</v>
      </c>
      <c r="C23601" s="6" t="s">
        <v>765</v>
      </c>
    </row>
    <row r="23602">
      <c r="A23602" s="7">
        <f t="shared" si="1"/>
        <v>20578</v>
      </c>
      <c r="B23602" s="5" t="s">
        <v>20822</v>
      </c>
      <c r="C23602" s="6" t="s">
        <v>40</v>
      </c>
    </row>
    <row r="23603">
      <c r="A23603" s="7">
        <f t="shared" si="1"/>
        <v>20578</v>
      </c>
      <c r="B23603" s="5" t="s">
        <v>20822</v>
      </c>
      <c r="C23603" s="6" t="s">
        <v>758</v>
      </c>
    </row>
    <row r="23604">
      <c r="A23604" s="7">
        <f t="shared" si="1"/>
        <v>20579</v>
      </c>
      <c r="B23604" s="5" t="s">
        <v>20823</v>
      </c>
      <c r="C23604" s="6" t="s">
        <v>4</v>
      </c>
    </row>
    <row r="23605">
      <c r="A23605" s="7">
        <f t="shared" si="1"/>
        <v>20580</v>
      </c>
      <c r="B23605" s="5" t="s">
        <v>20824</v>
      </c>
      <c r="C23605" s="6" t="s">
        <v>1267</v>
      </c>
    </row>
    <row r="23606">
      <c r="A23606" s="7">
        <f t="shared" si="1"/>
        <v>20580</v>
      </c>
      <c r="B23606" s="5" t="s">
        <v>20824</v>
      </c>
      <c r="C23606" s="6" t="s">
        <v>24</v>
      </c>
    </row>
    <row r="23607">
      <c r="A23607" s="7">
        <f t="shared" si="1"/>
        <v>20580</v>
      </c>
      <c r="B23607" s="5" t="s">
        <v>20824</v>
      </c>
      <c r="C23607" s="6" t="s">
        <v>25</v>
      </c>
    </row>
    <row r="23608">
      <c r="A23608" s="7">
        <f t="shared" si="1"/>
        <v>20581</v>
      </c>
      <c r="B23608" s="8" t="s">
        <v>20825</v>
      </c>
      <c r="C23608" s="9" t="s">
        <v>780</v>
      </c>
    </row>
    <row r="23609">
      <c r="A23609" s="7">
        <f t="shared" si="1"/>
        <v>20582</v>
      </c>
      <c r="B23609" s="5" t="s">
        <v>20826</v>
      </c>
      <c r="C23609" s="6" t="s">
        <v>612</v>
      </c>
    </row>
    <row r="23610">
      <c r="A23610" s="7">
        <f t="shared" si="1"/>
        <v>20583</v>
      </c>
      <c r="B23610" s="8" t="s">
        <v>20827</v>
      </c>
      <c r="C23610" s="9" t="s">
        <v>502</v>
      </c>
    </row>
    <row r="23611">
      <c r="A23611" s="7">
        <f t="shared" si="1"/>
        <v>20584</v>
      </c>
      <c r="B23611" s="8" t="s">
        <v>20828</v>
      </c>
      <c r="C23611" s="9" t="s">
        <v>1169</v>
      </c>
    </row>
    <row r="23612">
      <c r="A23612" s="7">
        <f t="shared" si="1"/>
        <v>20585</v>
      </c>
      <c r="B23612" s="5" t="s">
        <v>20829</v>
      </c>
      <c r="C23612" s="6" t="s">
        <v>1248</v>
      </c>
    </row>
    <row r="23613">
      <c r="A23613" s="7">
        <f t="shared" si="1"/>
        <v>20586</v>
      </c>
      <c r="B23613" s="5" t="s">
        <v>20830</v>
      </c>
      <c r="C23613" s="6" t="s">
        <v>11466</v>
      </c>
    </row>
    <row r="23614">
      <c r="A23614" s="7">
        <f t="shared" si="1"/>
        <v>20587</v>
      </c>
      <c r="B23614" s="5" t="s">
        <v>20831</v>
      </c>
      <c r="C23614" s="6" t="s">
        <v>11466</v>
      </c>
    </row>
    <row r="23615">
      <c r="A23615" s="7">
        <f t="shared" si="1"/>
        <v>20588</v>
      </c>
      <c r="B23615" s="5" t="s">
        <v>20832</v>
      </c>
      <c r="C23615" s="6" t="s">
        <v>621</v>
      </c>
    </row>
    <row r="23616">
      <c r="A23616" s="7">
        <f t="shared" si="1"/>
        <v>20589</v>
      </c>
      <c r="B23616" s="5" t="s">
        <v>20833</v>
      </c>
      <c r="C23616" s="6" t="s">
        <v>1207</v>
      </c>
    </row>
    <row r="23617">
      <c r="A23617" s="7">
        <f t="shared" si="1"/>
        <v>20590</v>
      </c>
      <c r="B23617" s="8" t="s">
        <v>20834</v>
      </c>
      <c r="C23617" s="9" t="s">
        <v>88</v>
      </c>
    </row>
    <row r="23618">
      <c r="A23618" s="7">
        <f t="shared" si="1"/>
        <v>20591</v>
      </c>
      <c r="B23618" s="8" t="s">
        <v>20835</v>
      </c>
      <c r="C23618" s="9" t="s">
        <v>65</v>
      </c>
    </row>
    <row r="23619">
      <c r="A23619" s="7">
        <f t="shared" si="1"/>
        <v>20592</v>
      </c>
      <c r="B23619" s="5" t="s">
        <v>20836</v>
      </c>
      <c r="C23619" s="6" t="s">
        <v>471</v>
      </c>
    </row>
    <row r="23620">
      <c r="A23620" s="7">
        <f t="shared" si="1"/>
        <v>20593</v>
      </c>
      <c r="B23620" s="8" t="s">
        <v>20837</v>
      </c>
      <c r="C23620" s="9" t="s">
        <v>142</v>
      </c>
    </row>
    <row r="23621">
      <c r="A23621" s="7">
        <f t="shared" si="1"/>
        <v>20594</v>
      </c>
      <c r="B23621" s="8" t="s">
        <v>20838</v>
      </c>
      <c r="C23621" s="9" t="s">
        <v>142</v>
      </c>
    </row>
    <row r="23622">
      <c r="A23622" s="7">
        <f t="shared" si="1"/>
        <v>20595</v>
      </c>
      <c r="B23622" s="5" t="s">
        <v>20839</v>
      </c>
      <c r="C23622" s="6" t="s">
        <v>11466</v>
      </c>
    </row>
    <row r="23623">
      <c r="A23623" s="7">
        <f t="shared" si="1"/>
        <v>20596</v>
      </c>
      <c r="B23623" s="8" t="s">
        <v>20840</v>
      </c>
      <c r="C23623" s="9" t="s">
        <v>40</v>
      </c>
    </row>
    <row r="23624">
      <c r="A23624" s="7">
        <f t="shared" si="1"/>
        <v>20597</v>
      </c>
      <c r="B23624" s="5" t="s">
        <v>20841</v>
      </c>
      <c r="C23624" s="6" t="s">
        <v>1394</v>
      </c>
    </row>
    <row r="23625">
      <c r="A23625" s="7">
        <f t="shared" si="1"/>
        <v>20598</v>
      </c>
      <c r="B23625" s="5" t="s">
        <v>20842</v>
      </c>
      <c r="C23625" s="6" t="s">
        <v>1620</v>
      </c>
    </row>
    <row r="23626">
      <c r="A23626" s="7">
        <f t="shared" si="1"/>
        <v>20599</v>
      </c>
      <c r="B23626" s="5" t="s">
        <v>20843</v>
      </c>
      <c r="C23626" s="6" t="s">
        <v>1207</v>
      </c>
    </row>
    <row r="23627">
      <c r="A23627" s="7">
        <f t="shared" si="1"/>
        <v>20600</v>
      </c>
      <c r="B23627" s="5" t="s">
        <v>20844</v>
      </c>
      <c r="C23627" s="6" t="s">
        <v>1342</v>
      </c>
    </row>
    <row r="23628">
      <c r="A23628" s="7">
        <f t="shared" si="1"/>
        <v>20601</v>
      </c>
      <c r="B23628" s="5" t="s">
        <v>20845</v>
      </c>
      <c r="C23628" s="6" t="s">
        <v>20</v>
      </c>
    </row>
    <row r="23629">
      <c r="A23629" s="7">
        <f t="shared" si="1"/>
        <v>20602</v>
      </c>
      <c r="B23629" s="8" t="s">
        <v>20846</v>
      </c>
      <c r="C23629" s="9" t="s">
        <v>54</v>
      </c>
    </row>
    <row r="23630">
      <c r="A23630" s="7">
        <f t="shared" si="1"/>
        <v>20603</v>
      </c>
      <c r="B23630" s="8" t="s">
        <v>20847</v>
      </c>
      <c r="C23630" s="9" t="s">
        <v>60</v>
      </c>
    </row>
    <row r="23631">
      <c r="A23631" s="7">
        <f t="shared" si="1"/>
        <v>20603</v>
      </c>
      <c r="B23631" s="8" t="s">
        <v>20847</v>
      </c>
      <c r="C23631" s="9" t="s">
        <v>25</v>
      </c>
    </row>
    <row r="23632">
      <c r="A23632" s="7">
        <f t="shared" si="1"/>
        <v>20604</v>
      </c>
      <c r="B23632" s="8" t="s">
        <v>20848</v>
      </c>
      <c r="C23632" s="6" t="s">
        <v>1012</v>
      </c>
    </row>
    <row r="23633">
      <c r="A23633" s="7">
        <f t="shared" si="1"/>
        <v>20605</v>
      </c>
      <c r="B23633" s="5" t="s">
        <v>20849</v>
      </c>
      <c r="C23633" s="6" t="s">
        <v>765</v>
      </c>
    </row>
    <row r="23634">
      <c r="A23634" s="7">
        <f t="shared" si="1"/>
        <v>20606</v>
      </c>
      <c r="B23634" s="5" t="s">
        <v>20850</v>
      </c>
      <c r="C23634" s="6" t="s">
        <v>74</v>
      </c>
    </row>
    <row r="23635">
      <c r="A23635" s="7">
        <f t="shared" si="1"/>
        <v>20607</v>
      </c>
      <c r="B23635" s="5" t="s">
        <v>20851</v>
      </c>
      <c r="C23635" s="6" t="s">
        <v>74</v>
      </c>
    </row>
    <row r="23636">
      <c r="A23636" s="7">
        <f t="shared" si="1"/>
        <v>20608</v>
      </c>
      <c r="B23636" s="5" t="s">
        <v>20852</v>
      </c>
      <c r="C23636" s="6" t="s">
        <v>74</v>
      </c>
    </row>
    <row r="23637">
      <c r="A23637" s="7">
        <f t="shared" si="1"/>
        <v>20609</v>
      </c>
      <c r="B23637" s="5" t="s">
        <v>20853</v>
      </c>
      <c r="C23637" s="6" t="s">
        <v>362</v>
      </c>
    </row>
    <row r="23638">
      <c r="A23638" s="7">
        <f t="shared" si="1"/>
        <v>20610</v>
      </c>
      <c r="B23638" s="5" t="s">
        <v>20854</v>
      </c>
      <c r="C23638" s="6" t="s">
        <v>1207</v>
      </c>
    </row>
    <row r="23639">
      <c r="A23639" s="7">
        <f t="shared" si="1"/>
        <v>20611</v>
      </c>
      <c r="B23639" s="5" t="s">
        <v>20855</v>
      </c>
      <c r="C23639" s="6" t="s">
        <v>1207</v>
      </c>
    </row>
    <row r="23640">
      <c r="A23640" s="7">
        <f t="shared" si="1"/>
        <v>20612</v>
      </c>
      <c r="B23640" s="5" t="s">
        <v>20856</v>
      </c>
      <c r="C23640" s="6" t="s">
        <v>765</v>
      </c>
    </row>
    <row r="23641">
      <c r="A23641" s="7">
        <f t="shared" si="1"/>
        <v>20613</v>
      </c>
      <c r="B23641" s="5" t="s">
        <v>20857</v>
      </c>
      <c r="C23641" s="6" t="s">
        <v>1207</v>
      </c>
    </row>
    <row r="23642">
      <c r="A23642" s="7">
        <f t="shared" si="1"/>
        <v>20614</v>
      </c>
      <c r="B23642" s="5" t="s">
        <v>20858</v>
      </c>
      <c r="C23642" s="6" t="s">
        <v>1207</v>
      </c>
    </row>
    <row r="23643">
      <c r="A23643" s="7">
        <f t="shared" si="1"/>
        <v>20615</v>
      </c>
      <c r="B23643" s="5" t="s">
        <v>20859</v>
      </c>
      <c r="C23643" s="6" t="s">
        <v>1207</v>
      </c>
    </row>
    <row r="23644">
      <c r="A23644" s="7">
        <f t="shared" si="1"/>
        <v>20616</v>
      </c>
      <c r="B23644" s="5" t="s">
        <v>20860</v>
      </c>
      <c r="C23644" s="6" t="s">
        <v>1207</v>
      </c>
    </row>
    <row r="23645">
      <c r="A23645" s="7">
        <f t="shared" si="1"/>
        <v>20617</v>
      </c>
      <c r="B23645" s="5" t="s">
        <v>20861</v>
      </c>
      <c r="C23645" s="6" t="s">
        <v>1207</v>
      </c>
    </row>
    <row r="23646">
      <c r="A23646" s="7">
        <f t="shared" si="1"/>
        <v>20618</v>
      </c>
      <c r="B23646" s="5" t="s">
        <v>20862</v>
      </c>
      <c r="C23646" s="6" t="s">
        <v>1207</v>
      </c>
    </row>
    <row r="23647">
      <c r="A23647" s="7">
        <f t="shared" si="1"/>
        <v>20619</v>
      </c>
      <c r="B23647" s="5" t="s">
        <v>20863</v>
      </c>
      <c r="C23647" s="6" t="s">
        <v>1207</v>
      </c>
    </row>
    <row r="23648">
      <c r="A23648" s="7">
        <f t="shared" si="1"/>
        <v>20620</v>
      </c>
      <c r="B23648" s="16" t="s">
        <v>20864</v>
      </c>
      <c r="C23648" s="6" t="s">
        <v>1235</v>
      </c>
    </row>
    <row r="23649">
      <c r="A23649" s="7">
        <f t="shared" si="1"/>
        <v>20621</v>
      </c>
      <c r="B23649" s="5" t="s">
        <v>20865</v>
      </c>
      <c r="C23649" s="6" t="s">
        <v>1007</v>
      </c>
    </row>
    <row r="23650">
      <c r="A23650" s="7">
        <f t="shared" si="1"/>
        <v>20622</v>
      </c>
      <c r="B23650" s="8" t="s">
        <v>20866</v>
      </c>
      <c r="C23650" s="9" t="s">
        <v>65</v>
      </c>
    </row>
    <row r="23651">
      <c r="A23651" s="7">
        <f t="shared" si="1"/>
        <v>20623</v>
      </c>
      <c r="B23651" s="8" t="s">
        <v>20867</v>
      </c>
      <c r="C23651" s="9" t="s">
        <v>65</v>
      </c>
    </row>
    <row r="23652">
      <c r="A23652" s="7">
        <f t="shared" si="1"/>
        <v>20624</v>
      </c>
      <c r="B23652" s="5" t="s">
        <v>20868</v>
      </c>
      <c r="C23652" s="6" t="s">
        <v>362</v>
      </c>
    </row>
    <row r="23653">
      <c r="A23653" s="7">
        <f t="shared" si="1"/>
        <v>20625</v>
      </c>
      <c r="B23653" s="8" t="s">
        <v>20869</v>
      </c>
      <c r="C23653" s="9" t="s">
        <v>372</v>
      </c>
    </row>
    <row r="23654">
      <c r="A23654" s="7">
        <f t="shared" si="1"/>
        <v>20626</v>
      </c>
      <c r="B23654" s="8" t="s">
        <v>20870</v>
      </c>
      <c r="C23654" s="9" t="s">
        <v>728</v>
      </c>
    </row>
    <row r="23655">
      <c r="A23655" s="7">
        <f t="shared" si="1"/>
        <v>20626</v>
      </c>
      <c r="B23655" s="8" t="s">
        <v>20870</v>
      </c>
      <c r="C23655" s="9" t="s">
        <v>72</v>
      </c>
    </row>
    <row r="23656">
      <c r="A23656" s="7">
        <f t="shared" si="1"/>
        <v>20627</v>
      </c>
      <c r="B23656" s="5" t="s">
        <v>20871</v>
      </c>
      <c r="C23656" s="6" t="s">
        <v>74</v>
      </c>
    </row>
    <row r="23657">
      <c r="A23657" s="7">
        <f t="shared" si="1"/>
        <v>20628</v>
      </c>
      <c r="B23657" s="5" t="s">
        <v>20872</v>
      </c>
      <c r="C23657" s="6" t="s">
        <v>426</v>
      </c>
    </row>
    <row r="23658">
      <c r="A23658" s="7">
        <f t="shared" si="1"/>
        <v>20629</v>
      </c>
      <c r="B23658" s="8" t="s">
        <v>20873</v>
      </c>
      <c r="C23658" s="9" t="s">
        <v>64</v>
      </c>
    </row>
    <row r="23659">
      <c r="A23659" s="7">
        <f t="shared" si="1"/>
        <v>20630</v>
      </c>
      <c r="B23659" s="5" t="s">
        <v>20874</v>
      </c>
      <c r="C23659" s="6" t="s">
        <v>74</v>
      </c>
    </row>
    <row r="23660">
      <c r="A23660" s="7">
        <f t="shared" si="1"/>
        <v>20631</v>
      </c>
      <c r="B23660" s="5" t="s">
        <v>20875</v>
      </c>
      <c r="C23660" s="6" t="s">
        <v>1207</v>
      </c>
    </row>
    <row r="23661">
      <c r="A23661" s="7">
        <f t="shared" si="1"/>
        <v>20632</v>
      </c>
      <c r="B23661" s="15" t="s">
        <v>20876</v>
      </c>
      <c r="C23661" s="11" t="s">
        <v>423</v>
      </c>
    </row>
    <row r="23662">
      <c r="A23662" s="7">
        <f t="shared" si="1"/>
        <v>20633</v>
      </c>
      <c r="B23662" s="5" t="s">
        <v>20877</v>
      </c>
      <c r="C23662" s="6" t="s">
        <v>1207</v>
      </c>
    </row>
    <row r="23663">
      <c r="A23663" s="7">
        <f t="shared" si="1"/>
        <v>20634</v>
      </c>
      <c r="B23663" s="5" t="s">
        <v>20878</v>
      </c>
      <c r="C23663" s="6" t="s">
        <v>74</v>
      </c>
    </row>
    <row r="23664">
      <c r="A23664" s="7">
        <f t="shared" si="1"/>
        <v>20635</v>
      </c>
      <c r="B23664" s="16" t="s">
        <v>20879</v>
      </c>
      <c r="C23664" s="6" t="s">
        <v>1235</v>
      </c>
    </row>
    <row r="23665">
      <c r="A23665" s="7">
        <f t="shared" si="1"/>
        <v>20636</v>
      </c>
      <c r="B23665" s="5" t="s">
        <v>20880</v>
      </c>
      <c r="C23665" s="6" t="s">
        <v>362</v>
      </c>
    </row>
    <row r="23666">
      <c r="A23666" s="7">
        <f t="shared" si="1"/>
        <v>20636</v>
      </c>
      <c r="B23666" s="5" t="s">
        <v>20880</v>
      </c>
      <c r="C23666" s="6" t="s">
        <v>1120</v>
      </c>
    </row>
    <row r="23667">
      <c r="A23667" s="7">
        <f t="shared" si="1"/>
        <v>20636</v>
      </c>
      <c r="B23667" s="5" t="s">
        <v>20880</v>
      </c>
      <c r="C23667" s="6" t="s">
        <v>64</v>
      </c>
    </row>
    <row r="23668">
      <c r="A23668" s="7">
        <f t="shared" si="1"/>
        <v>20637</v>
      </c>
      <c r="B23668" s="8" t="s">
        <v>20881</v>
      </c>
      <c r="C23668" s="9" t="s">
        <v>728</v>
      </c>
    </row>
    <row r="23669">
      <c r="A23669" s="7">
        <f t="shared" si="1"/>
        <v>20637</v>
      </c>
      <c r="B23669" s="8" t="s">
        <v>20881</v>
      </c>
      <c r="C23669" s="9" t="s">
        <v>815</v>
      </c>
    </row>
    <row r="23670">
      <c r="A23670" s="7">
        <f t="shared" si="1"/>
        <v>20638</v>
      </c>
      <c r="B23670" s="5" t="s">
        <v>20882</v>
      </c>
      <c r="C23670" s="6" t="s">
        <v>1207</v>
      </c>
    </row>
    <row r="23671">
      <c r="A23671" s="7">
        <f t="shared" si="1"/>
        <v>20639</v>
      </c>
      <c r="B23671" s="5" t="s">
        <v>20883</v>
      </c>
      <c r="C23671" s="6" t="s">
        <v>479</v>
      </c>
    </row>
    <row r="23672">
      <c r="A23672" s="7">
        <f t="shared" si="1"/>
        <v>20640</v>
      </c>
      <c r="B23672" s="5" t="s">
        <v>20884</v>
      </c>
      <c r="C23672" s="6" t="s">
        <v>479</v>
      </c>
    </row>
    <row r="23673">
      <c r="A23673" s="7">
        <f t="shared" si="1"/>
        <v>20641</v>
      </c>
      <c r="B23673" s="5" t="s">
        <v>20885</v>
      </c>
      <c r="C23673" s="6" t="s">
        <v>479</v>
      </c>
    </row>
    <row r="23674">
      <c r="A23674" s="7">
        <f t="shared" si="1"/>
        <v>20642</v>
      </c>
      <c r="B23674" s="15" t="s">
        <v>20886</v>
      </c>
      <c r="C23674" s="11" t="s">
        <v>423</v>
      </c>
    </row>
    <row r="23675">
      <c r="A23675" s="7">
        <f t="shared" si="1"/>
        <v>20643</v>
      </c>
      <c r="B23675" s="5" t="s">
        <v>20887</v>
      </c>
      <c r="C23675" s="6" t="s">
        <v>612</v>
      </c>
    </row>
    <row r="23676">
      <c r="A23676" s="7">
        <f t="shared" si="1"/>
        <v>20644</v>
      </c>
      <c r="B23676" s="5" t="s">
        <v>20888</v>
      </c>
      <c r="C23676" s="6" t="s">
        <v>86</v>
      </c>
    </row>
    <row r="23677">
      <c r="A23677" s="7">
        <f t="shared" si="1"/>
        <v>20645</v>
      </c>
      <c r="B23677" s="8" t="s">
        <v>20889</v>
      </c>
      <c r="C23677" s="9" t="s">
        <v>76</v>
      </c>
    </row>
    <row r="23678">
      <c r="A23678" s="7">
        <f t="shared" si="1"/>
        <v>20646</v>
      </c>
      <c r="B23678" s="5" t="s">
        <v>20890</v>
      </c>
      <c r="C23678" s="6" t="s">
        <v>547</v>
      </c>
    </row>
    <row r="23679">
      <c r="A23679" s="7">
        <f t="shared" si="1"/>
        <v>20646</v>
      </c>
      <c r="B23679" s="5" t="s">
        <v>20890</v>
      </c>
      <c r="C23679" s="6" t="s">
        <v>1290</v>
      </c>
    </row>
    <row r="23680">
      <c r="A23680" s="7">
        <f t="shared" si="1"/>
        <v>20647</v>
      </c>
      <c r="B23680" s="8" t="s">
        <v>20891</v>
      </c>
      <c r="C23680" s="9" t="s">
        <v>874</v>
      </c>
    </row>
    <row r="23681">
      <c r="A23681" s="7">
        <f t="shared" si="1"/>
        <v>20648</v>
      </c>
      <c r="B23681" s="8" t="s">
        <v>20892</v>
      </c>
      <c r="C23681" s="9" t="s">
        <v>25</v>
      </c>
    </row>
    <row r="23682">
      <c r="A23682" s="7">
        <f t="shared" si="1"/>
        <v>20649</v>
      </c>
      <c r="B23682" s="16" t="s">
        <v>20893</v>
      </c>
      <c r="C23682" s="6" t="s">
        <v>1235</v>
      </c>
    </row>
    <row r="23683">
      <c r="A23683" s="7">
        <f t="shared" si="1"/>
        <v>20650</v>
      </c>
      <c r="B23683" s="5" t="s">
        <v>20894</v>
      </c>
      <c r="C23683" s="6" t="s">
        <v>362</v>
      </c>
    </row>
    <row r="23684">
      <c r="A23684" s="7">
        <f t="shared" si="1"/>
        <v>20651</v>
      </c>
      <c r="B23684" s="5" t="s">
        <v>20895</v>
      </c>
      <c r="C23684" s="6" t="s">
        <v>758</v>
      </c>
    </row>
    <row r="23685">
      <c r="A23685" s="7">
        <f t="shared" si="1"/>
        <v>20652</v>
      </c>
      <c r="B23685" s="5" t="s">
        <v>20896</v>
      </c>
      <c r="C23685" s="6" t="s">
        <v>34</v>
      </c>
    </row>
    <row r="23686">
      <c r="A23686" s="7">
        <f t="shared" si="1"/>
        <v>20653</v>
      </c>
      <c r="B23686" s="8" t="s">
        <v>20897</v>
      </c>
      <c r="C23686" s="6" t="s">
        <v>179</v>
      </c>
    </row>
    <row r="23687">
      <c r="A23687" s="7">
        <f t="shared" si="1"/>
        <v>20653</v>
      </c>
      <c r="B23687" s="8" t="s">
        <v>20897</v>
      </c>
      <c r="C23687" s="9" t="s">
        <v>25</v>
      </c>
    </row>
    <row r="23688">
      <c r="A23688" s="7">
        <f t="shared" si="1"/>
        <v>20653</v>
      </c>
      <c r="B23688" s="8" t="s">
        <v>20897</v>
      </c>
      <c r="C23688" s="9" t="s">
        <v>54</v>
      </c>
    </row>
    <row r="23689">
      <c r="A23689" s="7">
        <f t="shared" si="1"/>
        <v>20654</v>
      </c>
      <c r="B23689" s="8" t="s">
        <v>20898</v>
      </c>
      <c r="C23689" s="9" t="s">
        <v>177</v>
      </c>
    </row>
    <row r="23690">
      <c r="A23690" s="7">
        <f t="shared" si="1"/>
        <v>20655</v>
      </c>
      <c r="B23690" s="5" t="s">
        <v>20899</v>
      </c>
      <c r="C23690" s="6" t="s">
        <v>681</v>
      </c>
    </row>
    <row r="23691">
      <c r="A23691" s="7">
        <f t="shared" si="1"/>
        <v>20656</v>
      </c>
      <c r="B23691" s="8" t="s">
        <v>20900</v>
      </c>
      <c r="C23691" s="9" t="s">
        <v>40</v>
      </c>
    </row>
    <row r="23692">
      <c r="A23692" s="7">
        <f t="shared" si="1"/>
        <v>20657</v>
      </c>
      <c r="B23692" s="8" t="s">
        <v>20901</v>
      </c>
      <c r="C23692" s="9" t="s">
        <v>64</v>
      </c>
    </row>
    <row r="23693">
      <c r="A23693" s="7">
        <f t="shared" si="1"/>
        <v>20657</v>
      </c>
      <c r="B23693" s="8" t="s">
        <v>20901</v>
      </c>
      <c r="C23693" s="9" t="s">
        <v>728</v>
      </c>
    </row>
    <row r="23694">
      <c r="A23694" s="7">
        <f t="shared" si="1"/>
        <v>20658</v>
      </c>
      <c r="B23694" s="8" t="s">
        <v>20902</v>
      </c>
      <c r="C23694" s="9" t="s">
        <v>65</v>
      </c>
    </row>
    <row r="23695">
      <c r="A23695" s="7">
        <f t="shared" si="1"/>
        <v>20659</v>
      </c>
      <c r="B23695" s="5" t="s">
        <v>20903</v>
      </c>
      <c r="C23695" s="11" t="s">
        <v>423</v>
      </c>
    </row>
    <row r="23696">
      <c r="A23696" s="7">
        <f t="shared" si="1"/>
        <v>20660</v>
      </c>
      <c r="B23696" s="15" t="s">
        <v>20904</v>
      </c>
      <c r="C23696" s="11" t="s">
        <v>423</v>
      </c>
    </row>
    <row r="23697">
      <c r="A23697" s="7">
        <f t="shared" si="1"/>
        <v>20661</v>
      </c>
      <c r="B23697" s="5" t="s">
        <v>20905</v>
      </c>
      <c r="C23697" s="6" t="s">
        <v>538</v>
      </c>
    </row>
    <row r="23698">
      <c r="A23698" s="7">
        <f t="shared" si="1"/>
        <v>20662</v>
      </c>
      <c r="B23698" s="15" t="s">
        <v>20906</v>
      </c>
      <c r="C23698" s="11" t="s">
        <v>423</v>
      </c>
    </row>
    <row r="23699">
      <c r="A23699" s="7">
        <f t="shared" si="1"/>
        <v>20663</v>
      </c>
      <c r="B23699" s="15" t="s">
        <v>20907</v>
      </c>
      <c r="C23699" s="11" t="s">
        <v>423</v>
      </c>
    </row>
    <row r="23700">
      <c r="A23700" s="7">
        <f t="shared" si="1"/>
        <v>20664</v>
      </c>
      <c r="B23700" s="8" t="s">
        <v>20908</v>
      </c>
      <c r="C23700" s="9" t="s">
        <v>65</v>
      </c>
    </row>
    <row r="23701">
      <c r="A23701" s="7">
        <f t="shared" si="1"/>
        <v>20665</v>
      </c>
      <c r="B23701" s="5" t="s">
        <v>20909</v>
      </c>
      <c r="C23701" s="6" t="s">
        <v>74</v>
      </c>
    </row>
    <row r="23702">
      <c r="A23702" s="7">
        <f t="shared" si="1"/>
        <v>20666</v>
      </c>
      <c r="B23702" s="8" t="s">
        <v>20910</v>
      </c>
      <c r="C23702" s="9" t="s">
        <v>547</v>
      </c>
    </row>
    <row r="23703">
      <c r="A23703" s="7">
        <f t="shared" si="1"/>
        <v>20667</v>
      </c>
      <c r="B23703" s="8" t="s">
        <v>20911</v>
      </c>
      <c r="C23703" s="9" t="s">
        <v>372</v>
      </c>
    </row>
    <row r="23704">
      <c r="A23704" s="7">
        <f t="shared" si="1"/>
        <v>20668</v>
      </c>
      <c r="B23704" s="8" t="s">
        <v>20912</v>
      </c>
      <c r="C23704" s="9" t="s">
        <v>372</v>
      </c>
    </row>
    <row r="23705">
      <c r="A23705" s="7">
        <f t="shared" si="1"/>
        <v>20669</v>
      </c>
      <c r="B23705" s="5" t="s">
        <v>20913</v>
      </c>
      <c r="C23705" s="6" t="s">
        <v>426</v>
      </c>
    </row>
    <row r="23706">
      <c r="A23706" s="7">
        <f t="shared" si="1"/>
        <v>20670</v>
      </c>
      <c r="B23706" s="5" t="s">
        <v>20914</v>
      </c>
      <c r="C23706" s="6" t="s">
        <v>196</v>
      </c>
    </row>
    <row r="23707">
      <c r="A23707" s="7">
        <f t="shared" si="1"/>
        <v>20671</v>
      </c>
      <c r="B23707" s="5" t="s">
        <v>20915</v>
      </c>
      <c r="C23707" s="6" t="s">
        <v>798</v>
      </c>
    </row>
    <row r="23708">
      <c r="A23708" s="7">
        <f t="shared" si="1"/>
        <v>20672</v>
      </c>
      <c r="B23708" s="5" t="s">
        <v>20916</v>
      </c>
      <c r="C23708" s="6" t="s">
        <v>267</v>
      </c>
    </row>
    <row r="23709">
      <c r="A23709" s="7">
        <f t="shared" si="1"/>
        <v>20672</v>
      </c>
      <c r="B23709" s="5" t="s">
        <v>20916</v>
      </c>
      <c r="C23709" s="6" t="s">
        <v>91</v>
      </c>
    </row>
    <row r="23710">
      <c r="A23710" s="7">
        <f t="shared" si="1"/>
        <v>20672</v>
      </c>
      <c r="B23710" s="5" t="s">
        <v>20916</v>
      </c>
      <c r="C23710" s="6" t="s">
        <v>405</v>
      </c>
    </row>
    <row r="23711">
      <c r="A23711" s="7">
        <f t="shared" si="1"/>
        <v>20673</v>
      </c>
      <c r="B23711" s="5" t="s">
        <v>20917</v>
      </c>
      <c r="C23711" s="6" t="s">
        <v>1376</v>
      </c>
    </row>
    <row r="23712">
      <c r="A23712" s="7">
        <f t="shared" si="1"/>
        <v>20674</v>
      </c>
      <c r="B23712" s="8" t="s">
        <v>20918</v>
      </c>
      <c r="C23712" s="9" t="s">
        <v>845</v>
      </c>
    </row>
    <row r="23713">
      <c r="A23713" s="7">
        <f t="shared" si="1"/>
        <v>20675</v>
      </c>
      <c r="B23713" s="5" t="s">
        <v>20919</v>
      </c>
      <c r="C23713" s="6" t="s">
        <v>681</v>
      </c>
    </row>
    <row r="23714">
      <c r="A23714" s="7">
        <f t="shared" si="1"/>
        <v>20676</v>
      </c>
      <c r="B23714" s="5" t="s">
        <v>20920</v>
      </c>
      <c r="C23714" s="6" t="s">
        <v>788</v>
      </c>
    </row>
    <row r="23715">
      <c r="A23715" s="7">
        <f t="shared" si="1"/>
        <v>20677</v>
      </c>
      <c r="B23715" s="5" t="s">
        <v>20921</v>
      </c>
      <c r="C23715" s="6" t="s">
        <v>788</v>
      </c>
    </row>
    <row r="23716">
      <c r="A23716" s="7">
        <f t="shared" si="1"/>
        <v>20678</v>
      </c>
      <c r="B23716" s="5" t="s">
        <v>20922</v>
      </c>
      <c r="C23716" s="6" t="s">
        <v>1376</v>
      </c>
    </row>
    <row r="23717">
      <c r="A23717" s="7">
        <f t="shared" si="1"/>
        <v>20679</v>
      </c>
      <c r="B23717" s="5" t="s">
        <v>20923</v>
      </c>
      <c r="C23717" s="6" t="s">
        <v>1376</v>
      </c>
    </row>
    <row r="23718">
      <c r="A23718" s="7">
        <f t="shared" si="1"/>
        <v>20680</v>
      </c>
      <c r="B23718" s="5" t="s">
        <v>20924</v>
      </c>
      <c r="C23718" s="6" t="s">
        <v>1376</v>
      </c>
    </row>
    <row r="23719">
      <c r="A23719" s="7">
        <f t="shared" si="1"/>
        <v>20681</v>
      </c>
      <c r="B23719" s="5" t="s">
        <v>20925</v>
      </c>
      <c r="C23719" s="6" t="s">
        <v>4</v>
      </c>
    </row>
    <row r="23720">
      <c r="A23720" s="7">
        <f t="shared" si="1"/>
        <v>20682</v>
      </c>
      <c r="B23720" s="16" t="s">
        <v>20926</v>
      </c>
      <c r="C23720" s="6" t="s">
        <v>1235</v>
      </c>
    </row>
    <row r="23721">
      <c r="A23721" s="7">
        <f t="shared" si="1"/>
        <v>20683</v>
      </c>
      <c r="B23721" s="16" t="s">
        <v>20927</v>
      </c>
      <c r="C23721" s="6" t="s">
        <v>1235</v>
      </c>
    </row>
    <row r="23722">
      <c r="A23722" s="7">
        <f t="shared" si="1"/>
        <v>20684</v>
      </c>
      <c r="B23722" s="5" t="s">
        <v>20928</v>
      </c>
      <c r="C23722" s="6" t="s">
        <v>4</v>
      </c>
    </row>
    <row r="23723">
      <c r="A23723" s="7">
        <f t="shared" si="1"/>
        <v>20685</v>
      </c>
      <c r="B23723" s="8" t="s">
        <v>20929</v>
      </c>
      <c r="C23723" s="9" t="s">
        <v>25</v>
      </c>
    </row>
    <row r="23724">
      <c r="A23724" s="7">
        <f t="shared" si="1"/>
        <v>20685</v>
      </c>
      <c r="B23724" s="8" t="s">
        <v>20929</v>
      </c>
      <c r="C23724" s="9" t="s">
        <v>54</v>
      </c>
    </row>
    <row r="23725">
      <c r="A23725" s="7">
        <f t="shared" si="1"/>
        <v>20685</v>
      </c>
      <c r="B23725" s="8" t="s">
        <v>20929</v>
      </c>
      <c r="C23725" s="6" t="s">
        <v>179</v>
      </c>
    </row>
    <row r="23726">
      <c r="A23726" s="7">
        <f t="shared" si="1"/>
        <v>20686</v>
      </c>
      <c r="B23726" s="8" t="s">
        <v>20930</v>
      </c>
      <c r="C23726" s="6" t="s">
        <v>196</v>
      </c>
    </row>
    <row r="23727">
      <c r="A23727" s="7">
        <f t="shared" si="1"/>
        <v>20686</v>
      </c>
      <c r="B23727" s="8" t="s">
        <v>20930</v>
      </c>
      <c r="C23727" s="9" t="s">
        <v>60</v>
      </c>
    </row>
    <row r="23728">
      <c r="A23728" s="7">
        <f t="shared" si="1"/>
        <v>20687</v>
      </c>
      <c r="B23728" s="8" t="s">
        <v>20931</v>
      </c>
      <c r="C23728" s="9" t="s">
        <v>25</v>
      </c>
    </row>
    <row r="23729">
      <c r="A23729" s="7">
        <f t="shared" si="1"/>
        <v>20687</v>
      </c>
      <c r="B23729" s="8" t="s">
        <v>20931</v>
      </c>
      <c r="C23729" s="9" t="s">
        <v>54</v>
      </c>
    </row>
    <row r="23730">
      <c r="A23730" s="7">
        <f t="shared" si="1"/>
        <v>20688</v>
      </c>
      <c r="B23730" s="5" t="s">
        <v>20932</v>
      </c>
      <c r="C23730" s="6" t="s">
        <v>727</v>
      </c>
    </row>
    <row r="23731">
      <c r="A23731" s="7">
        <f t="shared" si="1"/>
        <v>20689</v>
      </c>
      <c r="B23731" s="5" t="s">
        <v>20933</v>
      </c>
      <c r="C23731" s="6" t="s">
        <v>681</v>
      </c>
    </row>
    <row r="23732">
      <c r="A23732" s="7">
        <f t="shared" si="1"/>
        <v>20690</v>
      </c>
      <c r="B23732" s="8" t="s">
        <v>20934</v>
      </c>
      <c r="C23732" s="9" t="s">
        <v>547</v>
      </c>
    </row>
    <row r="23733">
      <c r="A23733" s="7">
        <f t="shared" si="1"/>
        <v>20691</v>
      </c>
      <c r="B23733" s="5" t="s">
        <v>20935</v>
      </c>
      <c r="C23733" s="6" t="s">
        <v>591</v>
      </c>
    </row>
    <row r="23734">
      <c r="A23734" s="7">
        <f t="shared" si="1"/>
        <v>20692</v>
      </c>
      <c r="B23734" s="5" t="s">
        <v>20936</v>
      </c>
      <c r="C23734" s="6" t="s">
        <v>681</v>
      </c>
    </row>
    <row r="23735">
      <c r="A23735" s="7">
        <f t="shared" si="1"/>
        <v>20693</v>
      </c>
      <c r="B23735" s="5" t="s">
        <v>20937</v>
      </c>
      <c r="C23735" s="6" t="s">
        <v>426</v>
      </c>
    </row>
    <row r="23736">
      <c r="A23736" s="7">
        <f t="shared" si="1"/>
        <v>20694</v>
      </c>
      <c r="B23736" s="5" t="s">
        <v>20938</v>
      </c>
      <c r="C23736" s="6" t="s">
        <v>20</v>
      </c>
    </row>
    <row r="23737">
      <c r="A23737" s="7">
        <f t="shared" si="1"/>
        <v>20695</v>
      </c>
      <c r="B23737" s="8" t="s">
        <v>20939</v>
      </c>
      <c r="C23737" s="9" t="s">
        <v>40</v>
      </c>
    </row>
    <row r="23738">
      <c r="A23738" s="7">
        <f t="shared" si="1"/>
        <v>20696</v>
      </c>
      <c r="B23738" s="8" t="s">
        <v>20940</v>
      </c>
      <c r="C23738" s="9" t="s">
        <v>162</v>
      </c>
    </row>
    <row r="23739">
      <c r="A23739" s="7">
        <f t="shared" si="1"/>
        <v>20697</v>
      </c>
      <c r="B23739" s="8" t="s">
        <v>20941</v>
      </c>
      <c r="C23739" s="9" t="s">
        <v>40</v>
      </c>
    </row>
    <row r="23740">
      <c r="A23740" s="7">
        <f t="shared" si="1"/>
        <v>20698</v>
      </c>
      <c r="B23740" s="8" t="s">
        <v>20942</v>
      </c>
      <c r="C23740" s="9" t="s">
        <v>40</v>
      </c>
    </row>
    <row r="23741">
      <c r="A23741" s="7">
        <f t="shared" si="1"/>
        <v>20699</v>
      </c>
      <c r="B23741" s="8" t="s">
        <v>20943</v>
      </c>
      <c r="C23741" s="9" t="s">
        <v>40</v>
      </c>
    </row>
    <row r="23742">
      <c r="A23742" s="7">
        <f t="shared" si="1"/>
        <v>20700</v>
      </c>
      <c r="B23742" s="8" t="s">
        <v>20944</v>
      </c>
      <c r="C23742" s="9" t="s">
        <v>40</v>
      </c>
    </row>
    <row r="23743">
      <c r="A23743" s="7">
        <f t="shared" si="1"/>
        <v>20701</v>
      </c>
      <c r="B23743" s="8" t="s">
        <v>20945</v>
      </c>
      <c r="C23743" s="9" t="s">
        <v>40</v>
      </c>
    </row>
    <row r="23744">
      <c r="A23744" s="7">
        <f t="shared" si="1"/>
        <v>20702</v>
      </c>
      <c r="B23744" s="5" t="s">
        <v>20946</v>
      </c>
      <c r="C23744" s="6" t="s">
        <v>1360</v>
      </c>
    </row>
    <row r="23745">
      <c r="A23745" s="7">
        <f t="shared" si="1"/>
        <v>20703</v>
      </c>
      <c r="B23745" s="8" t="s">
        <v>20947</v>
      </c>
      <c r="C23745" s="9" t="s">
        <v>399</v>
      </c>
    </row>
    <row r="23746">
      <c r="A23746" s="7">
        <f t="shared" si="1"/>
        <v>20704</v>
      </c>
      <c r="B23746" s="8" t="s">
        <v>20948</v>
      </c>
      <c r="C23746" s="9" t="s">
        <v>40</v>
      </c>
    </row>
    <row r="23747">
      <c r="A23747" s="7">
        <f t="shared" si="1"/>
        <v>20705</v>
      </c>
      <c r="B23747" s="8" t="s">
        <v>20949</v>
      </c>
      <c r="C23747" s="9" t="s">
        <v>60</v>
      </c>
    </row>
    <row r="23748">
      <c r="A23748" s="7">
        <f t="shared" si="1"/>
        <v>20705</v>
      </c>
      <c r="B23748" s="8" t="s">
        <v>20949</v>
      </c>
      <c r="C23748" s="9" t="s">
        <v>162</v>
      </c>
    </row>
    <row r="23749">
      <c r="A23749" s="7">
        <f t="shared" si="1"/>
        <v>20705</v>
      </c>
      <c r="B23749" s="8" t="s">
        <v>20949</v>
      </c>
      <c r="C23749" s="9" t="s">
        <v>142</v>
      </c>
    </row>
    <row r="23750">
      <c r="A23750" s="7">
        <f t="shared" si="1"/>
        <v>20706</v>
      </c>
      <c r="B23750" s="8" t="s">
        <v>20950</v>
      </c>
      <c r="C23750" s="9" t="s">
        <v>162</v>
      </c>
    </row>
    <row r="23751">
      <c r="A23751" s="7">
        <f t="shared" si="1"/>
        <v>20707</v>
      </c>
      <c r="B23751" s="5" t="s">
        <v>20951</v>
      </c>
      <c r="C23751" s="6" t="s">
        <v>196</v>
      </c>
    </row>
    <row r="23752">
      <c r="A23752" s="7">
        <f t="shared" si="1"/>
        <v>20708</v>
      </c>
      <c r="B23752" s="8" t="s">
        <v>20952</v>
      </c>
      <c r="C23752" s="9" t="s">
        <v>162</v>
      </c>
    </row>
    <row r="23753">
      <c r="A23753" s="7">
        <f t="shared" si="1"/>
        <v>20708</v>
      </c>
      <c r="B23753" s="8" t="s">
        <v>20952</v>
      </c>
      <c r="C23753" s="9" t="s">
        <v>616</v>
      </c>
    </row>
    <row r="23754">
      <c r="A23754" s="7">
        <f t="shared" si="1"/>
        <v>20709</v>
      </c>
      <c r="B23754" s="5" t="s">
        <v>20953</v>
      </c>
      <c r="C23754" s="6" t="s">
        <v>59</v>
      </c>
    </row>
    <row r="23755">
      <c r="A23755" s="7">
        <f t="shared" si="1"/>
        <v>20710</v>
      </c>
      <c r="B23755" s="5" t="s">
        <v>20954</v>
      </c>
      <c r="C23755" s="6" t="s">
        <v>1856</v>
      </c>
    </row>
    <row r="23756">
      <c r="A23756" s="7">
        <f t="shared" si="1"/>
        <v>20711</v>
      </c>
      <c r="B23756" s="8" t="s">
        <v>20955</v>
      </c>
      <c r="C23756" s="9" t="s">
        <v>818</v>
      </c>
    </row>
    <row r="23757">
      <c r="A23757" s="7">
        <f t="shared" si="1"/>
        <v>20712</v>
      </c>
      <c r="B23757" s="8" t="s">
        <v>20956</v>
      </c>
      <c r="C23757" s="9" t="s">
        <v>60</v>
      </c>
    </row>
    <row r="23758">
      <c r="A23758" s="7">
        <f t="shared" si="1"/>
        <v>20713</v>
      </c>
      <c r="B23758" s="8" t="s">
        <v>20957</v>
      </c>
      <c r="C23758" s="9" t="s">
        <v>56</v>
      </c>
    </row>
    <row r="23759">
      <c r="A23759" s="7">
        <f t="shared" si="1"/>
        <v>20714</v>
      </c>
      <c r="B23759" s="8" t="s">
        <v>20958</v>
      </c>
      <c r="C23759" s="9" t="s">
        <v>56</v>
      </c>
    </row>
    <row r="23760">
      <c r="A23760" s="7">
        <f t="shared" si="1"/>
        <v>20714</v>
      </c>
      <c r="B23760" s="8" t="s">
        <v>20958</v>
      </c>
      <c r="C23760" s="9" t="s">
        <v>142</v>
      </c>
    </row>
    <row r="23761">
      <c r="A23761" s="7">
        <f t="shared" si="1"/>
        <v>20715</v>
      </c>
      <c r="B23761" s="5" t="s">
        <v>20959</v>
      </c>
      <c r="C23761" s="6" t="s">
        <v>162</v>
      </c>
    </row>
    <row r="23762">
      <c r="A23762" s="7">
        <f t="shared" si="1"/>
        <v>20715</v>
      </c>
      <c r="B23762" s="5" t="s">
        <v>20959</v>
      </c>
      <c r="C23762" s="6" t="s">
        <v>142</v>
      </c>
    </row>
    <row r="23763">
      <c r="A23763" s="7">
        <f t="shared" si="1"/>
        <v>20716</v>
      </c>
      <c r="B23763" s="5" t="s">
        <v>20960</v>
      </c>
      <c r="C23763" s="6" t="s">
        <v>196</v>
      </c>
    </row>
    <row r="23764">
      <c r="A23764" s="7">
        <f t="shared" si="1"/>
        <v>20717</v>
      </c>
      <c r="B23764" s="5" t="s">
        <v>20961</v>
      </c>
      <c r="C23764" s="6" t="s">
        <v>452</v>
      </c>
    </row>
    <row r="23765">
      <c r="A23765" s="7">
        <f t="shared" si="1"/>
        <v>20718</v>
      </c>
      <c r="B23765" s="5" t="s">
        <v>20962</v>
      </c>
      <c r="C23765" s="6" t="s">
        <v>1267</v>
      </c>
    </row>
    <row r="23766">
      <c r="A23766" s="7">
        <f t="shared" si="1"/>
        <v>20719</v>
      </c>
      <c r="B23766" s="5" t="s">
        <v>20963</v>
      </c>
      <c r="C23766" s="6" t="s">
        <v>367</v>
      </c>
    </row>
    <row r="23767">
      <c r="A23767" s="7">
        <f t="shared" si="1"/>
        <v>20720</v>
      </c>
      <c r="B23767" s="5" t="s">
        <v>20964</v>
      </c>
      <c r="C23767" s="6" t="s">
        <v>1356</v>
      </c>
    </row>
    <row r="23768">
      <c r="A23768" s="7">
        <f t="shared" si="1"/>
        <v>20721</v>
      </c>
      <c r="B23768" s="8" t="s">
        <v>20965</v>
      </c>
      <c r="C23768" s="9" t="s">
        <v>46</v>
      </c>
    </row>
    <row r="23769">
      <c r="A23769" s="7">
        <f t="shared" si="1"/>
        <v>20722</v>
      </c>
      <c r="B23769" s="8" t="s">
        <v>20966</v>
      </c>
      <c r="C23769" s="9" t="s">
        <v>1548</v>
      </c>
    </row>
    <row r="23770">
      <c r="A23770" s="7">
        <f t="shared" si="1"/>
        <v>20723</v>
      </c>
      <c r="B23770" s="8" t="s">
        <v>20967</v>
      </c>
      <c r="C23770" s="9" t="s">
        <v>1548</v>
      </c>
    </row>
    <row r="23771">
      <c r="A23771" s="7">
        <f t="shared" si="1"/>
        <v>20724</v>
      </c>
      <c r="B23771" s="8" t="s">
        <v>20968</v>
      </c>
      <c r="C23771" s="9" t="s">
        <v>142</v>
      </c>
    </row>
    <row r="23772">
      <c r="A23772" s="7">
        <f t="shared" si="1"/>
        <v>20725</v>
      </c>
      <c r="B23772" s="5" t="s">
        <v>20969</v>
      </c>
      <c r="C23772" s="6" t="s">
        <v>1324</v>
      </c>
    </row>
    <row r="23773">
      <c r="A23773" s="7">
        <f t="shared" si="1"/>
        <v>20725</v>
      </c>
      <c r="B23773" s="5" t="s">
        <v>20969</v>
      </c>
      <c r="C23773" s="6" t="s">
        <v>1369</v>
      </c>
    </row>
    <row r="23774">
      <c r="A23774" s="7">
        <f t="shared" si="1"/>
        <v>20726</v>
      </c>
      <c r="B23774" s="8" t="s">
        <v>20970</v>
      </c>
      <c r="C23774" s="9" t="s">
        <v>162</v>
      </c>
    </row>
    <row r="23775">
      <c r="A23775" s="7">
        <f t="shared" si="1"/>
        <v>20727</v>
      </c>
      <c r="B23775" s="8" t="s">
        <v>20971</v>
      </c>
      <c r="C23775" s="9" t="s">
        <v>142</v>
      </c>
    </row>
    <row r="23776">
      <c r="A23776" s="7">
        <f t="shared" si="1"/>
        <v>20728</v>
      </c>
      <c r="B23776" s="8" t="s">
        <v>20972</v>
      </c>
      <c r="C23776" s="6" t="s">
        <v>672</v>
      </c>
    </row>
    <row r="23777">
      <c r="A23777" s="7">
        <f t="shared" si="1"/>
        <v>20729</v>
      </c>
      <c r="B23777" s="5" t="s">
        <v>20973</v>
      </c>
      <c r="C23777" s="6" t="s">
        <v>328</v>
      </c>
    </row>
    <row r="23778">
      <c r="A23778" s="7">
        <f t="shared" si="1"/>
        <v>20730</v>
      </c>
      <c r="B23778" s="5" t="s">
        <v>20974</v>
      </c>
      <c r="C23778" s="6" t="s">
        <v>336</v>
      </c>
    </row>
    <row r="23779">
      <c r="A23779" s="7">
        <f t="shared" si="1"/>
        <v>20731</v>
      </c>
      <c r="B23779" s="5" t="s">
        <v>20975</v>
      </c>
      <c r="C23779" s="6" t="s">
        <v>4</v>
      </c>
    </row>
    <row r="23780">
      <c r="A23780" s="7">
        <f t="shared" si="1"/>
        <v>20732</v>
      </c>
      <c r="B23780" s="5" t="s">
        <v>20976</v>
      </c>
      <c r="C23780" s="6" t="s">
        <v>336</v>
      </c>
    </row>
    <row r="23781">
      <c r="A23781" s="7">
        <f t="shared" si="1"/>
        <v>20733</v>
      </c>
      <c r="B23781" s="5" t="s">
        <v>20977</v>
      </c>
      <c r="C23781" s="6" t="s">
        <v>336</v>
      </c>
    </row>
    <row r="23782">
      <c r="A23782" s="7">
        <f t="shared" si="1"/>
        <v>20734</v>
      </c>
      <c r="B23782" s="5" t="s">
        <v>20978</v>
      </c>
      <c r="C23782" s="6" t="s">
        <v>336</v>
      </c>
    </row>
    <row r="23783">
      <c r="A23783" s="7">
        <f t="shared" si="1"/>
        <v>20735</v>
      </c>
      <c r="B23783" s="8" t="s">
        <v>20979</v>
      </c>
      <c r="C23783" s="9" t="s">
        <v>22</v>
      </c>
    </row>
    <row r="23784">
      <c r="A23784" s="7">
        <f t="shared" si="1"/>
        <v>20736</v>
      </c>
      <c r="B23784" s="8" t="s">
        <v>20980</v>
      </c>
      <c r="C23784" s="9" t="s">
        <v>65</v>
      </c>
    </row>
    <row r="23785">
      <c r="A23785" s="7">
        <f t="shared" si="1"/>
        <v>20737</v>
      </c>
      <c r="B23785" s="8" t="s">
        <v>20981</v>
      </c>
      <c r="C23785" s="9" t="s">
        <v>818</v>
      </c>
    </row>
    <row r="23786">
      <c r="A23786" s="7">
        <f t="shared" si="1"/>
        <v>20738</v>
      </c>
      <c r="B23786" s="5" t="s">
        <v>20982</v>
      </c>
      <c r="C23786" s="6" t="s">
        <v>639</v>
      </c>
    </row>
    <row r="23787">
      <c r="A23787" s="7">
        <f t="shared" si="1"/>
        <v>20739</v>
      </c>
      <c r="B23787" s="5" t="s">
        <v>20983</v>
      </c>
      <c r="C23787" s="6" t="s">
        <v>639</v>
      </c>
    </row>
    <row r="23788">
      <c r="A23788" s="7">
        <f t="shared" si="1"/>
        <v>20740</v>
      </c>
      <c r="B23788" s="5" t="s">
        <v>20984</v>
      </c>
      <c r="C23788" s="6" t="s">
        <v>27</v>
      </c>
    </row>
    <row r="23789">
      <c r="A23789" s="7">
        <f t="shared" si="1"/>
        <v>20741</v>
      </c>
      <c r="B23789" s="8" t="s">
        <v>20985</v>
      </c>
      <c r="C23789" s="9" t="s">
        <v>83</v>
      </c>
    </row>
    <row r="23790">
      <c r="A23790" s="7">
        <f t="shared" si="1"/>
        <v>20742</v>
      </c>
      <c r="B23790" s="5" t="s">
        <v>20986</v>
      </c>
      <c r="C23790" s="6" t="s">
        <v>15</v>
      </c>
    </row>
    <row r="23791">
      <c r="A23791" s="7">
        <f t="shared" si="1"/>
        <v>20743</v>
      </c>
      <c r="B23791" s="8" t="s">
        <v>20987</v>
      </c>
      <c r="C23791" s="9" t="s">
        <v>40</v>
      </c>
    </row>
    <row r="23792">
      <c r="A23792" s="7">
        <f t="shared" si="1"/>
        <v>20744</v>
      </c>
      <c r="B23792" s="5" t="s">
        <v>20988</v>
      </c>
      <c r="C23792" s="6" t="s">
        <v>267</v>
      </c>
    </row>
    <row r="23793">
      <c r="A23793" s="7">
        <f t="shared" si="1"/>
        <v>20745</v>
      </c>
      <c r="B23793" s="8" t="s">
        <v>20989</v>
      </c>
      <c r="C23793" s="9" t="s">
        <v>64</v>
      </c>
    </row>
    <row r="23794">
      <c r="A23794" s="7">
        <f t="shared" si="1"/>
        <v>20746</v>
      </c>
      <c r="B23794" s="5" t="s">
        <v>20990</v>
      </c>
      <c r="C23794" s="6" t="s">
        <v>393</v>
      </c>
    </row>
    <row r="23795">
      <c r="A23795" s="7">
        <f t="shared" si="1"/>
        <v>20747</v>
      </c>
      <c r="B23795" s="5" t="s">
        <v>20991</v>
      </c>
      <c r="C23795" s="6" t="s">
        <v>393</v>
      </c>
    </row>
    <row r="23796">
      <c r="A23796" s="7">
        <f t="shared" si="1"/>
        <v>20748</v>
      </c>
      <c r="B23796" s="5" t="s">
        <v>20992</v>
      </c>
      <c r="C23796" s="6" t="s">
        <v>1207</v>
      </c>
    </row>
    <row r="23797">
      <c r="A23797" s="7">
        <f t="shared" si="1"/>
        <v>20749</v>
      </c>
      <c r="B23797" s="5" t="s">
        <v>20993</v>
      </c>
      <c r="C23797" s="6" t="s">
        <v>621</v>
      </c>
    </row>
    <row r="23798">
      <c r="A23798" s="7">
        <f t="shared" si="1"/>
        <v>20750</v>
      </c>
      <c r="B23798" s="8" t="s">
        <v>20994</v>
      </c>
      <c r="C23798" s="9" t="s">
        <v>64</v>
      </c>
    </row>
    <row r="23799">
      <c r="A23799" s="7">
        <f t="shared" si="1"/>
        <v>20751</v>
      </c>
      <c r="B23799" s="8" t="s">
        <v>20995</v>
      </c>
      <c r="C23799" s="9" t="s">
        <v>818</v>
      </c>
    </row>
    <row r="23800">
      <c r="A23800" s="7">
        <f t="shared" si="1"/>
        <v>20752</v>
      </c>
      <c r="B23800" s="8" t="s">
        <v>20996</v>
      </c>
      <c r="C23800" s="9" t="s">
        <v>40</v>
      </c>
    </row>
    <row r="23801">
      <c r="A23801" s="7">
        <f t="shared" si="1"/>
        <v>20753</v>
      </c>
      <c r="B23801" s="5" t="s">
        <v>20997</v>
      </c>
      <c r="C23801" s="6" t="s">
        <v>393</v>
      </c>
    </row>
    <row r="23802">
      <c r="A23802" s="7">
        <f t="shared" si="1"/>
        <v>20754</v>
      </c>
      <c r="B23802" s="5" t="s">
        <v>20998</v>
      </c>
      <c r="C23802" s="6" t="s">
        <v>1279</v>
      </c>
    </row>
    <row r="23803">
      <c r="A23803" s="7">
        <f t="shared" si="1"/>
        <v>20755</v>
      </c>
      <c r="B23803" s="5" t="s">
        <v>20999</v>
      </c>
      <c r="C23803" s="6" t="s">
        <v>142</v>
      </c>
    </row>
    <row r="23804">
      <c r="A23804" s="7">
        <f t="shared" si="1"/>
        <v>20756</v>
      </c>
      <c r="B23804" s="8" t="s">
        <v>21000</v>
      </c>
      <c r="C23804" s="9" t="s">
        <v>650</v>
      </c>
    </row>
    <row r="23805">
      <c r="A23805" s="7">
        <f t="shared" si="1"/>
        <v>20757</v>
      </c>
      <c r="B23805" s="8" t="s">
        <v>21001</v>
      </c>
      <c r="C23805" s="9" t="s">
        <v>117</v>
      </c>
    </row>
    <row r="23806">
      <c r="A23806" s="7">
        <f t="shared" si="1"/>
        <v>20758</v>
      </c>
      <c r="B23806" s="5" t="s">
        <v>21002</v>
      </c>
      <c r="C23806" s="6" t="s">
        <v>639</v>
      </c>
    </row>
    <row r="23807">
      <c r="A23807" s="7">
        <f t="shared" si="1"/>
        <v>20759</v>
      </c>
      <c r="B23807" s="5" t="s">
        <v>21003</v>
      </c>
      <c r="C23807" s="6" t="s">
        <v>27</v>
      </c>
    </row>
    <row r="23808">
      <c r="A23808" s="7">
        <f t="shared" si="1"/>
        <v>20760</v>
      </c>
      <c r="B23808" s="5" t="s">
        <v>21004</v>
      </c>
      <c r="C23808" s="6" t="s">
        <v>1279</v>
      </c>
    </row>
    <row r="23809">
      <c r="A23809" s="7">
        <f t="shared" si="1"/>
        <v>20761</v>
      </c>
      <c r="B23809" s="5" t="s">
        <v>21005</v>
      </c>
      <c r="C23809" s="6" t="s">
        <v>603</v>
      </c>
    </row>
    <row r="23810">
      <c r="A23810" s="7">
        <f t="shared" si="1"/>
        <v>20762</v>
      </c>
      <c r="B23810" s="5" t="s">
        <v>21006</v>
      </c>
      <c r="C23810" s="6" t="s">
        <v>1620</v>
      </c>
    </row>
    <row r="23811">
      <c r="A23811" s="7">
        <f t="shared" si="1"/>
        <v>20763</v>
      </c>
      <c r="B23811" s="5" t="s">
        <v>21007</v>
      </c>
      <c r="C23811" s="6" t="s">
        <v>267</v>
      </c>
    </row>
    <row r="23812">
      <c r="A23812" s="7">
        <f t="shared" si="1"/>
        <v>20764</v>
      </c>
      <c r="B23812" s="5" t="s">
        <v>21008</v>
      </c>
      <c r="C23812" s="6" t="s">
        <v>681</v>
      </c>
    </row>
    <row r="23813">
      <c r="A23813" s="7">
        <f t="shared" si="1"/>
        <v>20765</v>
      </c>
      <c r="B23813" s="5" t="s">
        <v>21009</v>
      </c>
      <c r="C23813" s="6" t="s">
        <v>1223</v>
      </c>
    </row>
    <row r="23814">
      <c r="A23814" s="7">
        <f t="shared" si="1"/>
        <v>20766</v>
      </c>
      <c r="B23814" s="5" t="s">
        <v>21010</v>
      </c>
      <c r="C23814" s="6" t="s">
        <v>989</v>
      </c>
    </row>
    <row r="23815">
      <c r="A23815" s="7">
        <f t="shared" si="1"/>
        <v>20767</v>
      </c>
      <c r="B23815" s="5" t="s">
        <v>21011</v>
      </c>
      <c r="C23815" s="6" t="s">
        <v>48</v>
      </c>
    </row>
    <row r="23816">
      <c r="A23816" s="7">
        <f t="shared" si="1"/>
        <v>20768</v>
      </c>
      <c r="B23816" s="5" t="s">
        <v>21012</v>
      </c>
      <c r="C23816" s="6" t="s">
        <v>393</v>
      </c>
    </row>
    <row r="23817">
      <c r="A23817" s="7">
        <f t="shared" si="1"/>
        <v>20769</v>
      </c>
      <c r="B23817" s="5" t="s">
        <v>21013</v>
      </c>
      <c r="C23817" s="6" t="s">
        <v>393</v>
      </c>
    </row>
    <row r="23818">
      <c r="A23818" s="7">
        <f t="shared" si="1"/>
        <v>20770</v>
      </c>
      <c r="B23818" s="8" t="s">
        <v>21014</v>
      </c>
      <c r="C23818" s="9" t="s">
        <v>893</v>
      </c>
    </row>
    <row r="23819">
      <c r="A23819" s="7">
        <f t="shared" si="1"/>
        <v>20771</v>
      </c>
      <c r="B23819" s="8" t="s">
        <v>21015</v>
      </c>
      <c r="C23819" s="9" t="s">
        <v>874</v>
      </c>
    </row>
    <row r="23820">
      <c r="A23820" s="7">
        <f t="shared" si="1"/>
        <v>20772</v>
      </c>
      <c r="B23820" s="5" t="s">
        <v>21016</v>
      </c>
      <c r="C23820" s="6" t="s">
        <v>591</v>
      </c>
    </row>
    <row r="23821">
      <c r="A23821" s="7">
        <f t="shared" si="1"/>
        <v>20773</v>
      </c>
      <c r="B23821" s="5" t="s">
        <v>21017</v>
      </c>
      <c r="C23821" s="6" t="s">
        <v>603</v>
      </c>
    </row>
    <row r="23822">
      <c r="A23822" s="7">
        <f t="shared" si="1"/>
        <v>20774</v>
      </c>
      <c r="B23822" s="8" t="s">
        <v>21018</v>
      </c>
      <c r="C23822" s="9" t="s">
        <v>728</v>
      </c>
    </row>
    <row r="23823">
      <c r="A23823" s="7">
        <f t="shared" si="1"/>
        <v>20775</v>
      </c>
      <c r="B23823" s="5" t="s">
        <v>21019</v>
      </c>
      <c r="C23823" s="6" t="s">
        <v>2549</v>
      </c>
    </row>
    <row r="23824">
      <c r="A23824" s="7">
        <f t="shared" si="1"/>
        <v>20776</v>
      </c>
      <c r="B23824" s="5" t="s">
        <v>21020</v>
      </c>
      <c r="C23824" s="6" t="s">
        <v>1394</v>
      </c>
    </row>
    <row r="23825">
      <c r="A23825" s="7">
        <f t="shared" si="1"/>
        <v>20777</v>
      </c>
      <c r="B23825" s="5" t="s">
        <v>21021</v>
      </c>
      <c r="C23825" s="6" t="s">
        <v>48</v>
      </c>
    </row>
    <row r="23826">
      <c r="A23826" s="7">
        <f t="shared" si="1"/>
        <v>20778</v>
      </c>
      <c r="B23826" s="5" t="s">
        <v>21022</v>
      </c>
      <c r="C23826" s="6" t="s">
        <v>48</v>
      </c>
    </row>
    <row r="23827">
      <c r="A23827" s="7">
        <f t="shared" si="1"/>
        <v>20779</v>
      </c>
      <c r="B23827" s="5" t="s">
        <v>21023</v>
      </c>
      <c r="C23827" s="6" t="s">
        <v>785</v>
      </c>
    </row>
    <row r="23828">
      <c r="A23828" s="7">
        <f t="shared" si="1"/>
        <v>20780</v>
      </c>
      <c r="B23828" s="8" t="s">
        <v>21024</v>
      </c>
      <c r="C23828" s="9" t="s">
        <v>1169</v>
      </c>
    </row>
    <row r="23829">
      <c r="A23829" s="7">
        <f t="shared" si="1"/>
        <v>20781</v>
      </c>
      <c r="B23829" s="5" t="s">
        <v>21025</v>
      </c>
      <c r="C23829" s="6" t="s">
        <v>612</v>
      </c>
    </row>
    <row r="23830">
      <c r="A23830" s="7">
        <f t="shared" si="1"/>
        <v>20782</v>
      </c>
      <c r="B23830" s="5" t="s">
        <v>21026</v>
      </c>
      <c r="C23830" s="6" t="s">
        <v>1378</v>
      </c>
    </row>
    <row r="23831">
      <c r="A23831" s="7">
        <f t="shared" si="1"/>
        <v>20783</v>
      </c>
      <c r="B23831" s="5" t="s">
        <v>21027</v>
      </c>
      <c r="C23831" s="6" t="s">
        <v>1620</v>
      </c>
    </row>
    <row r="23832">
      <c r="A23832" s="7">
        <f t="shared" si="1"/>
        <v>20784</v>
      </c>
      <c r="B23832" s="8" t="s">
        <v>21028</v>
      </c>
      <c r="C23832" s="9" t="s">
        <v>46</v>
      </c>
    </row>
    <row r="23833">
      <c r="A23833" s="7">
        <f t="shared" si="1"/>
        <v>20785</v>
      </c>
      <c r="B23833" s="5" t="s">
        <v>21029</v>
      </c>
      <c r="C23833" s="6" t="s">
        <v>4</v>
      </c>
    </row>
    <row r="23834">
      <c r="A23834" s="7">
        <f t="shared" si="1"/>
        <v>20786</v>
      </c>
      <c r="B23834" s="5" t="s">
        <v>21030</v>
      </c>
      <c r="C23834" s="6" t="s">
        <v>1248</v>
      </c>
    </row>
    <row r="23835">
      <c r="A23835" s="7">
        <f t="shared" si="1"/>
        <v>20787</v>
      </c>
      <c r="B23835" s="5" t="s">
        <v>21031</v>
      </c>
      <c r="C23835" s="6" t="s">
        <v>471</v>
      </c>
    </row>
    <row r="23836">
      <c r="A23836" s="7">
        <f t="shared" si="1"/>
        <v>20788</v>
      </c>
      <c r="B23836" s="5" t="s">
        <v>21032</v>
      </c>
      <c r="C23836" s="6" t="s">
        <v>471</v>
      </c>
    </row>
    <row r="23837">
      <c r="A23837" s="7">
        <f t="shared" si="1"/>
        <v>20789</v>
      </c>
      <c r="B23837" s="5" t="s">
        <v>21033</v>
      </c>
      <c r="C23837" s="6" t="s">
        <v>1743</v>
      </c>
    </row>
    <row r="23838">
      <c r="A23838" s="7">
        <f t="shared" si="1"/>
        <v>20790</v>
      </c>
      <c r="B23838" s="5" t="s">
        <v>21034</v>
      </c>
      <c r="C23838" s="6" t="s">
        <v>4</v>
      </c>
    </row>
    <row r="23839">
      <c r="A23839" s="7">
        <f t="shared" si="1"/>
        <v>20791</v>
      </c>
      <c r="B23839" s="5" t="s">
        <v>21035</v>
      </c>
      <c r="C23839" s="6" t="s">
        <v>727</v>
      </c>
    </row>
    <row r="23840">
      <c r="A23840" s="7">
        <f t="shared" si="1"/>
        <v>20792</v>
      </c>
      <c r="B23840" s="8" t="s">
        <v>21036</v>
      </c>
      <c r="C23840" s="9" t="s">
        <v>874</v>
      </c>
    </row>
    <row r="23841">
      <c r="A23841" s="7">
        <f t="shared" si="1"/>
        <v>20793</v>
      </c>
      <c r="B23841" s="8" t="s">
        <v>21037</v>
      </c>
      <c r="C23841" s="9" t="s">
        <v>46</v>
      </c>
    </row>
    <row r="23842">
      <c r="A23842" s="7">
        <f t="shared" si="1"/>
        <v>20794</v>
      </c>
      <c r="B23842" s="5" t="s">
        <v>21038</v>
      </c>
      <c r="C23842" s="6" t="s">
        <v>32</v>
      </c>
    </row>
    <row r="23843">
      <c r="A23843" s="7">
        <f t="shared" si="1"/>
        <v>20795</v>
      </c>
      <c r="B23843" s="8" t="s">
        <v>21039</v>
      </c>
      <c r="C23843" s="9" t="s">
        <v>893</v>
      </c>
    </row>
    <row r="23844">
      <c r="A23844" s="7">
        <f t="shared" si="1"/>
        <v>20796</v>
      </c>
      <c r="B23844" s="8" t="s">
        <v>21040</v>
      </c>
      <c r="C23844" s="9" t="s">
        <v>818</v>
      </c>
    </row>
    <row r="23845">
      <c r="A23845" s="7">
        <f t="shared" si="1"/>
        <v>20797</v>
      </c>
      <c r="B23845" s="16" t="s">
        <v>21041</v>
      </c>
      <c r="C23845" s="6" t="s">
        <v>1235</v>
      </c>
    </row>
    <row r="23846">
      <c r="A23846" s="7">
        <f t="shared" si="1"/>
        <v>20798</v>
      </c>
      <c r="B23846" s="5" t="s">
        <v>21042</v>
      </c>
      <c r="C23846" s="6" t="s">
        <v>4</v>
      </c>
    </row>
    <row r="23847">
      <c r="A23847" s="7">
        <f t="shared" si="1"/>
        <v>20799</v>
      </c>
      <c r="B23847" s="8" t="s">
        <v>21043</v>
      </c>
      <c r="C23847" s="9" t="s">
        <v>142</v>
      </c>
    </row>
    <row r="23848">
      <c r="A23848" s="7">
        <f t="shared" si="1"/>
        <v>20800</v>
      </c>
      <c r="B23848" s="5" t="s">
        <v>21044</v>
      </c>
      <c r="C23848" s="6" t="s">
        <v>196</v>
      </c>
    </row>
    <row r="23849">
      <c r="A23849" s="7">
        <f t="shared" si="1"/>
        <v>20800</v>
      </c>
      <c r="B23849" s="5" t="s">
        <v>21044</v>
      </c>
      <c r="C23849" s="6" t="s">
        <v>25</v>
      </c>
    </row>
    <row r="23850">
      <c r="A23850" s="7">
        <f t="shared" si="1"/>
        <v>20801</v>
      </c>
      <c r="B23850" s="8" t="s">
        <v>21045</v>
      </c>
      <c r="C23850" s="9" t="s">
        <v>60</v>
      </c>
    </row>
    <row r="23851">
      <c r="A23851" s="7">
        <f t="shared" si="1"/>
        <v>20801</v>
      </c>
      <c r="B23851" s="8" t="s">
        <v>21045</v>
      </c>
      <c r="C23851" s="9" t="s">
        <v>162</v>
      </c>
    </row>
    <row r="23852">
      <c r="A23852" s="7">
        <f t="shared" si="1"/>
        <v>20801</v>
      </c>
      <c r="B23852" s="8" t="s">
        <v>21045</v>
      </c>
      <c r="C23852" s="9" t="s">
        <v>142</v>
      </c>
    </row>
    <row r="23853">
      <c r="A23853" s="7">
        <f t="shared" si="1"/>
        <v>20802</v>
      </c>
      <c r="B23853" s="8" t="s">
        <v>21046</v>
      </c>
      <c r="C23853" s="9" t="s">
        <v>40</v>
      </c>
    </row>
    <row r="23854">
      <c r="A23854" s="7">
        <f t="shared" si="1"/>
        <v>20803</v>
      </c>
      <c r="B23854" s="5" t="s">
        <v>21047</v>
      </c>
      <c r="C23854" s="6" t="s">
        <v>426</v>
      </c>
    </row>
    <row r="23855">
      <c r="A23855" s="7">
        <f t="shared" si="1"/>
        <v>20804</v>
      </c>
      <c r="B23855" s="16" t="s">
        <v>21048</v>
      </c>
      <c r="C23855" s="6" t="s">
        <v>1235</v>
      </c>
    </row>
    <row r="23856">
      <c r="A23856" s="7">
        <f t="shared" si="1"/>
        <v>20805</v>
      </c>
      <c r="B23856" s="8" t="s">
        <v>21049</v>
      </c>
      <c r="C23856" s="9" t="s">
        <v>162</v>
      </c>
    </row>
    <row r="23857">
      <c r="A23857" s="7">
        <f t="shared" si="1"/>
        <v>20805</v>
      </c>
      <c r="B23857" s="8" t="s">
        <v>21049</v>
      </c>
      <c r="C23857" s="9" t="s">
        <v>142</v>
      </c>
    </row>
    <row r="23858">
      <c r="A23858" s="7">
        <f t="shared" si="1"/>
        <v>20805</v>
      </c>
      <c r="B23858" s="8" t="s">
        <v>21049</v>
      </c>
      <c r="C23858" s="9" t="s">
        <v>25</v>
      </c>
    </row>
    <row r="23859">
      <c r="A23859" s="7">
        <f t="shared" si="1"/>
        <v>20806</v>
      </c>
      <c r="B23859" s="8" t="s">
        <v>21050</v>
      </c>
      <c r="C23859" s="9" t="s">
        <v>162</v>
      </c>
    </row>
    <row r="23860">
      <c r="A23860" s="7">
        <f t="shared" si="1"/>
        <v>20806</v>
      </c>
      <c r="B23860" s="8" t="s">
        <v>21050</v>
      </c>
      <c r="C23860" s="9" t="s">
        <v>24</v>
      </c>
    </row>
    <row r="23861">
      <c r="A23861" s="7">
        <f t="shared" si="1"/>
        <v>20807</v>
      </c>
      <c r="B23861" s="8" t="s">
        <v>21051</v>
      </c>
      <c r="C23861" s="9" t="s">
        <v>142</v>
      </c>
    </row>
    <row r="23862">
      <c r="A23862" s="7">
        <f t="shared" si="1"/>
        <v>20807</v>
      </c>
      <c r="B23862" s="8" t="s">
        <v>21051</v>
      </c>
      <c r="C23862" s="9" t="s">
        <v>162</v>
      </c>
    </row>
    <row r="23863">
      <c r="A23863" s="7">
        <f t="shared" si="1"/>
        <v>20807</v>
      </c>
      <c r="B23863" s="8" t="s">
        <v>21051</v>
      </c>
      <c r="C23863" s="9" t="s">
        <v>25</v>
      </c>
    </row>
    <row r="23864">
      <c r="A23864" s="7">
        <f t="shared" si="1"/>
        <v>20808</v>
      </c>
      <c r="B23864" s="8" t="s">
        <v>21052</v>
      </c>
      <c r="C23864" s="9" t="s">
        <v>25</v>
      </c>
    </row>
    <row r="23865">
      <c r="A23865" s="7">
        <f t="shared" si="1"/>
        <v>20808</v>
      </c>
      <c r="B23865" s="8" t="s">
        <v>21052</v>
      </c>
      <c r="C23865" s="9" t="s">
        <v>162</v>
      </c>
    </row>
    <row r="23866">
      <c r="A23866" s="7">
        <f t="shared" si="1"/>
        <v>20809</v>
      </c>
      <c r="B23866" s="8" t="s">
        <v>21053</v>
      </c>
      <c r="C23866" s="9" t="s">
        <v>25</v>
      </c>
    </row>
    <row r="23867">
      <c r="A23867" s="7">
        <f t="shared" si="1"/>
        <v>20810</v>
      </c>
      <c r="B23867" s="5" t="s">
        <v>21054</v>
      </c>
      <c r="C23867" s="6" t="s">
        <v>714</v>
      </c>
    </row>
    <row r="23868">
      <c r="A23868" s="7">
        <f t="shared" si="1"/>
        <v>20811</v>
      </c>
      <c r="B23868" s="5" t="s">
        <v>21055</v>
      </c>
      <c r="C23868" s="6" t="s">
        <v>467</v>
      </c>
    </row>
    <row r="23869">
      <c r="A23869" s="7">
        <f t="shared" si="1"/>
        <v>20812</v>
      </c>
      <c r="B23869" s="5" t="s">
        <v>21056</v>
      </c>
      <c r="C23869" s="6" t="s">
        <v>179</v>
      </c>
    </row>
    <row r="23870">
      <c r="A23870" s="7">
        <f t="shared" si="1"/>
        <v>20813</v>
      </c>
      <c r="B23870" s="8" t="s">
        <v>21057</v>
      </c>
      <c r="C23870" s="9" t="s">
        <v>416</v>
      </c>
    </row>
    <row r="23871">
      <c r="A23871" s="7">
        <f t="shared" si="1"/>
        <v>20814</v>
      </c>
      <c r="B23871" s="8" t="s">
        <v>21058</v>
      </c>
      <c r="C23871" s="9" t="s">
        <v>177</v>
      </c>
    </row>
    <row r="23872">
      <c r="A23872" s="7">
        <f t="shared" si="1"/>
        <v>20815</v>
      </c>
      <c r="B23872" s="8" t="s">
        <v>21059</v>
      </c>
      <c r="C23872" s="9" t="s">
        <v>60</v>
      </c>
    </row>
    <row r="23873">
      <c r="A23873" s="7">
        <f t="shared" si="1"/>
        <v>20815</v>
      </c>
      <c r="B23873" s="8" t="s">
        <v>21059</v>
      </c>
      <c r="C23873" s="9" t="s">
        <v>162</v>
      </c>
    </row>
    <row r="23874">
      <c r="A23874" s="7">
        <f t="shared" si="1"/>
        <v>20815</v>
      </c>
      <c r="B23874" s="8" t="s">
        <v>21059</v>
      </c>
      <c r="C23874" s="9" t="s">
        <v>25</v>
      </c>
    </row>
    <row r="23875">
      <c r="A23875" s="7">
        <f t="shared" si="1"/>
        <v>20816</v>
      </c>
      <c r="B23875" s="5" t="s">
        <v>21060</v>
      </c>
      <c r="C23875" s="6" t="s">
        <v>27</v>
      </c>
    </row>
    <row r="23876">
      <c r="A23876" s="7">
        <f t="shared" si="1"/>
        <v>20817</v>
      </c>
      <c r="B23876" s="8" t="s">
        <v>21061</v>
      </c>
      <c r="C23876" s="9" t="s">
        <v>845</v>
      </c>
    </row>
    <row r="23877">
      <c r="A23877" s="7">
        <f t="shared" si="1"/>
        <v>20818</v>
      </c>
      <c r="B23877" s="8" t="s">
        <v>21062</v>
      </c>
      <c r="C23877" s="9" t="s">
        <v>64</v>
      </c>
    </row>
    <row r="23878">
      <c r="A23878" s="7">
        <f t="shared" si="1"/>
        <v>20818</v>
      </c>
      <c r="B23878" s="8" t="s">
        <v>21062</v>
      </c>
      <c r="C23878" s="9" t="s">
        <v>614</v>
      </c>
    </row>
    <row r="23879">
      <c r="A23879" s="7">
        <f t="shared" si="1"/>
        <v>20819</v>
      </c>
      <c r="B23879" s="5" t="s">
        <v>21063</v>
      </c>
      <c r="C23879" s="6" t="s">
        <v>27</v>
      </c>
    </row>
    <row r="23880">
      <c r="A23880" s="7">
        <f t="shared" si="1"/>
        <v>20820</v>
      </c>
      <c r="B23880" s="8" t="s">
        <v>21064</v>
      </c>
      <c r="C23880" s="9" t="s">
        <v>399</v>
      </c>
    </row>
    <row r="23881">
      <c r="A23881" s="7">
        <f t="shared" si="1"/>
        <v>20821</v>
      </c>
      <c r="B23881" s="8" t="s">
        <v>21065</v>
      </c>
      <c r="C23881" s="9" t="s">
        <v>399</v>
      </c>
    </row>
    <row r="23882">
      <c r="A23882" s="7">
        <f t="shared" si="1"/>
        <v>20821</v>
      </c>
      <c r="B23882" s="8" t="s">
        <v>21065</v>
      </c>
      <c r="C23882" s="9" t="s">
        <v>374</v>
      </c>
    </row>
    <row r="23883">
      <c r="A23883" s="7">
        <f t="shared" si="1"/>
        <v>20822</v>
      </c>
      <c r="B23883" s="5" t="s">
        <v>21066</v>
      </c>
      <c r="C23883" s="6" t="s">
        <v>479</v>
      </c>
    </row>
    <row r="23884">
      <c r="A23884" s="7">
        <f t="shared" si="1"/>
        <v>20823</v>
      </c>
      <c r="B23884" s="15" t="s">
        <v>21067</v>
      </c>
      <c r="C23884" s="17" t="s">
        <v>426</v>
      </c>
    </row>
    <row r="23885">
      <c r="A23885" s="7">
        <f t="shared" si="1"/>
        <v>20824</v>
      </c>
      <c r="B23885" s="15" t="s">
        <v>21068</v>
      </c>
      <c r="C23885" s="17" t="s">
        <v>426</v>
      </c>
    </row>
    <row r="23886">
      <c r="A23886" s="7">
        <f t="shared" si="1"/>
        <v>20824</v>
      </c>
      <c r="B23886" s="15" t="s">
        <v>21068</v>
      </c>
      <c r="C23886" s="11" t="s">
        <v>12983</v>
      </c>
    </row>
    <row r="23887">
      <c r="A23887" s="7">
        <f t="shared" si="1"/>
        <v>20825</v>
      </c>
      <c r="B23887" s="8" t="s">
        <v>21069</v>
      </c>
      <c r="C23887" s="9" t="s">
        <v>64</v>
      </c>
    </row>
    <row r="23888">
      <c r="A23888" s="7">
        <f t="shared" si="1"/>
        <v>20826</v>
      </c>
      <c r="B23888" s="8" t="s">
        <v>21070</v>
      </c>
      <c r="C23888" s="6" t="s">
        <v>153</v>
      </c>
    </row>
    <row r="23889">
      <c r="A23889" s="7">
        <f t="shared" si="1"/>
        <v>20826</v>
      </c>
      <c r="B23889" s="8" t="s">
        <v>21070</v>
      </c>
      <c r="C23889" s="9" t="s">
        <v>60</v>
      </c>
    </row>
    <row r="23890">
      <c r="A23890" s="7">
        <f t="shared" si="1"/>
        <v>20826</v>
      </c>
      <c r="B23890" s="8" t="s">
        <v>21070</v>
      </c>
      <c r="C23890" s="9" t="s">
        <v>54</v>
      </c>
    </row>
    <row r="23891">
      <c r="A23891" s="7">
        <f t="shared" si="1"/>
        <v>20826</v>
      </c>
      <c r="B23891" s="8" t="s">
        <v>21070</v>
      </c>
      <c r="C23891" s="9" t="s">
        <v>25</v>
      </c>
    </row>
    <row r="23892">
      <c r="A23892" s="7">
        <f t="shared" si="1"/>
        <v>20827</v>
      </c>
      <c r="B23892" s="8" t="s">
        <v>21071</v>
      </c>
      <c r="C23892" s="9" t="s">
        <v>280</v>
      </c>
    </row>
    <row r="23893">
      <c r="A23893" s="7">
        <f t="shared" si="1"/>
        <v>20828</v>
      </c>
      <c r="B23893" s="5" t="s">
        <v>21072</v>
      </c>
      <c r="C23893" s="6" t="s">
        <v>639</v>
      </c>
    </row>
    <row r="23894">
      <c r="A23894" s="7">
        <f t="shared" si="1"/>
        <v>20829</v>
      </c>
      <c r="B23894" s="5" t="s">
        <v>21073</v>
      </c>
      <c r="C23894" s="6" t="s">
        <v>1040</v>
      </c>
    </row>
    <row r="23895">
      <c r="A23895" s="7">
        <f t="shared" si="1"/>
        <v>20830</v>
      </c>
      <c r="B23895" s="8" t="s">
        <v>21074</v>
      </c>
      <c r="C23895" s="9" t="s">
        <v>815</v>
      </c>
    </row>
    <row r="23896">
      <c r="A23896" s="7">
        <f t="shared" si="1"/>
        <v>20831</v>
      </c>
      <c r="B23896" s="5" t="s">
        <v>21075</v>
      </c>
      <c r="C23896" s="6" t="s">
        <v>74</v>
      </c>
    </row>
    <row r="23897">
      <c r="A23897" s="7">
        <f t="shared" si="1"/>
        <v>20832</v>
      </c>
      <c r="B23897" s="8" t="s">
        <v>21076</v>
      </c>
      <c r="C23897" s="9" t="s">
        <v>372</v>
      </c>
    </row>
    <row r="23898">
      <c r="A23898" s="7">
        <f t="shared" si="1"/>
        <v>20833</v>
      </c>
      <c r="B23898" s="8" t="s">
        <v>21077</v>
      </c>
      <c r="C23898" s="9" t="s">
        <v>1334</v>
      </c>
    </row>
    <row r="23899">
      <c r="A23899" s="7">
        <f t="shared" si="1"/>
        <v>20834</v>
      </c>
      <c r="B23899" s="8" t="s">
        <v>21078</v>
      </c>
      <c r="C23899" s="9" t="s">
        <v>142</v>
      </c>
    </row>
    <row r="23900">
      <c r="A23900" s="7">
        <f t="shared" si="1"/>
        <v>20835</v>
      </c>
      <c r="B23900" s="8" t="s">
        <v>21079</v>
      </c>
      <c r="C23900" s="6" t="s">
        <v>177</v>
      </c>
    </row>
    <row r="23901">
      <c r="A23901" s="7">
        <f t="shared" si="1"/>
        <v>20835</v>
      </c>
      <c r="B23901" s="8" t="s">
        <v>21079</v>
      </c>
      <c r="C23901" s="6" t="s">
        <v>3016</v>
      </c>
    </row>
    <row r="23902">
      <c r="A23902" s="7">
        <f t="shared" si="1"/>
        <v>20835</v>
      </c>
      <c r="B23902" s="8" t="s">
        <v>21079</v>
      </c>
      <c r="C23902" s="9" t="s">
        <v>54</v>
      </c>
    </row>
    <row r="23903">
      <c r="A23903" s="7">
        <f t="shared" si="1"/>
        <v>20836</v>
      </c>
      <c r="B23903" s="8" t="s">
        <v>21080</v>
      </c>
      <c r="C23903" s="9" t="s">
        <v>24</v>
      </c>
    </row>
    <row r="23904">
      <c r="A23904" s="7">
        <f t="shared" si="1"/>
        <v>20837</v>
      </c>
      <c r="B23904" s="5" t="s">
        <v>21081</v>
      </c>
      <c r="C23904" s="6" t="s">
        <v>2549</v>
      </c>
    </row>
    <row r="23905">
      <c r="A23905" s="7">
        <f t="shared" si="1"/>
        <v>20838</v>
      </c>
      <c r="B23905" s="5" t="s">
        <v>21082</v>
      </c>
      <c r="C23905" s="6" t="s">
        <v>2549</v>
      </c>
    </row>
    <row r="23906">
      <c r="A23906" s="7">
        <f t="shared" si="1"/>
        <v>20839</v>
      </c>
      <c r="B23906" s="5" t="s">
        <v>21083</v>
      </c>
      <c r="C23906" s="6" t="s">
        <v>2549</v>
      </c>
    </row>
    <row r="23907">
      <c r="A23907" s="7">
        <f t="shared" si="1"/>
        <v>20840</v>
      </c>
      <c r="B23907" s="8" t="s">
        <v>21084</v>
      </c>
      <c r="C23907" s="9" t="s">
        <v>52</v>
      </c>
    </row>
    <row r="23908">
      <c r="A23908" s="7">
        <f t="shared" si="1"/>
        <v>20841</v>
      </c>
      <c r="B23908" s="8" t="s">
        <v>21085</v>
      </c>
      <c r="C23908" s="9" t="s">
        <v>280</v>
      </c>
    </row>
    <row r="23909">
      <c r="A23909" s="7">
        <f t="shared" si="1"/>
        <v>20842</v>
      </c>
      <c r="B23909" s="8" t="s">
        <v>21086</v>
      </c>
      <c r="C23909" s="9" t="s">
        <v>121</v>
      </c>
    </row>
    <row r="23910">
      <c r="A23910" s="7">
        <f t="shared" si="1"/>
        <v>20843</v>
      </c>
      <c r="B23910" s="8" t="s">
        <v>21087</v>
      </c>
      <c r="C23910" s="9" t="s">
        <v>188</v>
      </c>
    </row>
    <row r="23911">
      <c r="A23911" s="7">
        <f t="shared" si="1"/>
        <v>20844</v>
      </c>
      <c r="B23911" s="8" t="s">
        <v>21088</v>
      </c>
      <c r="C23911" s="9" t="s">
        <v>845</v>
      </c>
    </row>
    <row r="23912">
      <c r="A23912" s="7">
        <f t="shared" si="1"/>
        <v>20845</v>
      </c>
      <c r="B23912" s="8" t="s">
        <v>21089</v>
      </c>
      <c r="C23912" s="9" t="s">
        <v>845</v>
      </c>
    </row>
    <row r="23913">
      <c r="A23913" s="7">
        <f t="shared" si="1"/>
        <v>20846</v>
      </c>
      <c r="B23913" s="8" t="s">
        <v>21090</v>
      </c>
      <c r="C23913" s="9" t="s">
        <v>722</v>
      </c>
    </row>
    <row r="23914">
      <c r="A23914" s="7">
        <f t="shared" si="1"/>
        <v>20847</v>
      </c>
      <c r="B23914" s="5" t="s">
        <v>21091</v>
      </c>
      <c r="C23914" s="6" t="s">
        <v>109</v>
      </c>
    </row>
    <row r="23915">
      <c r="A23915" s="7">
        <f t="shared" si="1"/>
        <v>20847</v>
      </c>
      <c r="B23915" s="5" t="s">
        <v>21091</v>
      </c>
      <c r="C23915" s="6" t="s">
        <v>22</v>
      </c>
    </row>
    <row r="23916">
      <c r="A23916" s="7">
        <f t="shared" si="1"/>
        <v>20847</v>
      </c>
      <c r="B23916" s="5" t="s">
        <v>21091</v>
      </c>
      <c r="C23916" s="6" t="s">
        <v>25</v>
      </c>
    </row>
    <row r="23917">
      <c r="A23917" s="7">
        <f t="shared" si="1"/>
        <v>20848</v>
      </c>
      <c r="B23917" s="8" t="s">
        <v>21092</v>
      </c>
      <c r="C23917" s="9" t="s">
        <v>22</v>
      </c>
    </row>
    <row r="23918">
      <c r="A23918" s="7">
        <f t="shared" si="1"/>
        <v>20848</v>
      </c>
      <c r="B23918" s="8" t="s">
        <v>21092</v>
      </c>
      <c r="C23918" s="9" t="s">
        <v>25</v>
      </c>
    </row>
    <row r="23919">
      <c r="A23919" s="7">
        <f t="shared" si="1"/>
        <v>20848</v>
      </c>
      <c r="B23919" s="8" t="s">
        <v>21092</v>
      </c>
      <c r="C23919" s="9" t="s">
        <v>24</v>
      </c>
    </row>
    <row r="23920">
      <c r="A23920" s="7">
        <f t="shared" si="1"/>
        <v>20849</v>
      </c>
      <c r="B23920" s="8" t="s">
        <v>21093</v>
      </c>
      <c r="C23920" s="9" t="s">
        <v>530</v>
      </c>
    </row>
    <row r="23921">
      <c r="A23921" s="7">
        <f t="shared" si="1"/>
        <v>20850</v>
      </c>
      <c r="B23921" s="8" t="s">
        <v>21094</v>
      </c>
      <c r="C23921" s="9" t="s">
        <v>88</v>
      </c>
    </row>
    <row r="23922">
      <c r="A23922" s="7">
        <f t="shared" si="1"/>
        <v>20851</v>
      </c>
      <c r="B23922" s="8" t="s">
        <v>21095</v>
      </c>
      <c r="C23922" s="9" t="s">
        <v>64</v>
      </c>
    </row>
    <row r="23923">
      <c r="A23923" s="7">
        <f t="shared" si="1"/>
        <v>20852</v>
      </c>
      <c r="B23923" s="8" t="s">
        <v>21096</v>
      </c>
      <c r="C23923" s="9" t="s">
        <v>22</v>
      </c>
    </row>
    <row r="23924">
      <c r="A23924" s="7">
        <f t="shared" si="1"/>
        <v>20852</v>
      </c>
      <c r="B23924" s="8" t="s">
        <v>21096</v>
      </c>
      <c r="C23924" s="9" t="s">
        <v>25</v>
      </c>
    </row>
    <row r="23925">
      <c r="A23925" s="7">
        <f t="shared" si="1"/>
        <v>20852</v>
      </c>
      <c r="B23925" s="8" t="s">
        <v>21096</v>
      </c>
      <c r="C23925" s="9" t="s">
        <v>24</v>
      </c>
    </row>
    <row r="23926">
      <c r="A23926" s="7">
        <f t="shared" si="1"/>
        <v>20853</v>
      </c>
      <c r="B23926" s="8" t="s">
        <v>21097</v>
      </c>
      <c r="C23926" s="9" t="s">
        <v>24</v>
      </c>
    </row>
    <row r="23927">
      <c r="A23927" s="7">
        <f t="shared" si="1"/>
        <v>20853</v>
      </c>
      <c r="B23927" s="8" t="s">
        <v>21097</v>
      </c>
      <c r="C23927" s="9" t="s">
        <v>25</v>
      </c>
    </row>
    <row r="23928">
      <c r="A23928" s="7">
        <f t="shared" si="1"/>
        <v>20854</v>
      </c>
      <c r="B23928" s="5" t="s">
        <v>21098</v>
      </c>
      <c r="C23928" s="6" t="s">
        <v>4</v>
      </c>
    </row>
    <row r="23929">
      <c r="A23929" s="7">
        <f t="shared" si="1"/>
        <v>20855</v>
      </c>
      <c r="B23929" s="8" t="s">
        <v>21099</v>
      </c>
      <c r="C23929" s="9" t="s">
        <v>22</v>
      </c>
    </row>
    <row r="23930">
      <c r="A23930" s="7">
        <f t="shared" si="1"/>
        <v>20855</v>
      </c>
      <c r="B23930" s="8" t="s">
        <v>21099</v>
      </c>
      <c r="C23930" s="9" t="s">
        <v>25</v>
      </c>
    </row>
    <row r="23931">
      <c r="A23931" s="7">
        <f t="shared" si="1"/>
        <v>20855</v>
      </c>
      <c r="B23931" s="8" t="s">
        <v>21099</v>
      </c>
      <c r="C23931" s="9" t="s">
        <v>24</v>
      </c>
    </row>
    <row r="23932">
      <c r="A23932" s="7">
        <f t="shared" si="1"/>
        <v>20856</v>
      </c>
      <c r="B23932" s="8" t="s">
        <v>21100</v>
      </c>
      <c r="C23932" s="9" t="s">
        <v>22</v>
      </c>
    </row>
    <row r="23933">
      <c r="A23933" s="7">
        <f t="shared" si="1"/>
        <v>20856</v>
      </c>
      <c r="B23933" s="8" t="s">
        <v>21100</v>
      </c>
      <c r="C23933" s="9" t="s">
        <v>25</v>
      </c>
    </row>
    <row r="23934">
      <c r="A23934" s="7">
        <f t="shared" si="1"/>
        <v>20856</v>
      </c>
      <c r="B23934" s="8" t="s">
        <v>21100</v>
      </c>
      <c r="C23934" s="9" t="s">
        <v>24</v>
      </c>
    </row>
    <row r="23935">
      <c r="A23935" s="7">
        <f t="shared" si="1"/>
        <v>20857</v>
      </c>
      <c r="B23935" s="8" t="s">
        <v>21101</v>
      </c>
      <c r="C23935" s="9" t="s">
        <v>22</v>
      </c>
    </row>
    <row r="23936">
      <c r="A23936" s="7">
        <f t="shared" si="1"/>
        <v>20857</v>
      </c>
      <c r="B23936" s="8" t="s">
        <v>21101</v>
      </c>
      <c r="C23936" s="9" t="s">
        <v>25</v>
      </c>
    </row>
    <row r="23937">
      <c r="A23937" s="7">
        <f t="shared" si="1"/>
        <v>20857</v>
      </c>
      <c r="B23937" s="8" t="s">
        <v>21101</v>
      </c>
      <c r="C23937" s="9" t="s">
        <v>24</v>
      </c>
    </row>
    <row r="23938">
      <c r="A23938" s="7">
        <f t="shared" si="1"/>
        <v>20858</v>
      </c>
      <c r="B23938" s="8" t="s">
        <v>21102</v>
      </c>
      <c r="C23938" s="9" t="s">
        <v>60</v>
      </c>
    </row>
    <row r="23939">
      <c r="A23939" s="7">
        <f t="shared" si="1"/>
        <v>20858</v>
      </c>
      <c r="B23939" s="8" t="s">
        <v>21102</v>
      </c>
      <c r="C23939" s="9" t="s">
        <v>162</v>
      </c>
    </row>
    <row r="23940">
      <c r="A23940" s="7">
        <f t="shared" si="1"/>
        <v>20858</v>
      </c>
      <c r="B23940" s="8" t="s">
        <v>21102</v>
      </c>
      <c r="C23940" s="9" t="s">
        <v>25</v>
      </c>
    </row>
    <row r="23941">
      <c r="A23941" s="7">
        <f t="shared" si="1"/>
        <v>20858</v>
      </c>
      <c r="B23941" s="8" t="s">
        <v>21102</v>
      </c>
      <c r="C23941" s="9" t="s">
        <v>24</v>
      </c>
    </row>
    <row r="23942">
      <c r="A23942" s="7">
        <f t="shared" si="1"/>
        <v>20859</v>
      </c>
      <c r="B23942" s="8" t="s">
        <v>21103</v>
      </c>
      <c r="C23942" s="9" t="s">
        <v>22</v>
      </c>
    </row>
    <row r="23943">
      <c r="A23943" s="7">
        <f t="shared" si="1"/>
        <v>20859</v>
      </c>
      <c r="B23943" s="8" t="s">
        <v>21103</v>
      </c>
      <c r="C23943" s="9" t="s">
        <v>25</v>
      </c>
    </row>
    <row r="23944">
      <c r="A23944" s="7">
        <f t="shared" si="1"/>
        <v>20859</v>
      </c>
      <c r="B23944" s="8" t="s">
        <v>21103</v>
      </c>
      <c r="C23944" s="9" t="s">
        <v>24</v>
      </c>
    </row>
    <row r="23945">
      <c r="A23945" s="7">
        <f t="shared" si="1"/>
        <v>20860</v>
      </c>
      <c r="B23945" s="8" t="s">
        <v>21104</v>
      </c>
      <c r="C23945" s="9" t="s">
        <v>22</v>
      </c>
    </row>
    <row r="23946">
      <c r="A23946" s="7">
        <f t="shared" si="1"/>
        <v>20860</v>
      </c>
      <c r="B23946" s="8" t="s">
        <v>21104</v>
      </c>
      <c r="C23946" s="9" t="s">
        <v>25</v>
      </c>
    </row>
    <row r="23947">
      <c r="A23947" s="7">
        <f t="shared" si="1"/>
        <v>20860</v>
      </c>
      <c r="B23947" s="8" t="s">
        <v>21104</v>
      </c>
      <c r="C23947" s="9" t="s">
        <v>24</v>
      </c>
    </row>
    <row r="23948">
      <c r="A23948" s="7">
        <f t="shared" si="1"/>
        <v>20861</v>
      </c>
      <c r="B23948" s="5" t="s">
        <v>21105</v>
      </c>
      <c r="C23948" s="6" t="s">
        <v>109</v>
      </c>
    </row>
    <row r="23949">
      <c r="A23949" s="7">
        <f t="shared" si="1"/>
        <v>20861</v>
      </c>
      <c r="B23949" s="5" t="s">
        <v>21105</v>
      </c>
      <c r="C23949" s="6" t="s">
        <v>22</v>
      </c>
    </row>
    <row r="23950">
      <c r="A23950" s="7">
        <f t="shared" si="1"/>
        <v>20862</v>
      </c>
      <c r="B23950" s="8" t="s">
        <v>21106</v>
      </c>
      <c r="C23950" s="9" t="s">
        <v>22</v>
      </c>
    </row>
    <row r="23951">
      <c r="A23951" s="7">
        <f t="shared" si="1"/>
        <v>20862</v>
      </c>
      <c r="B23951" s="8" t="s">
        <v>21106</v>
      </c>
      <c r="C23951" s="9" t="s">
        <v>25</v>
      </c>
    </row>
    <row r="23952">
      <c r="A23952" s="7">
        <f t="shared" si="1"/>
        <v>20862</v>
      </c>
      <c r="B23952" s="8" t="s">
        <v>21106</v>
      </c>
      <c r="C23952" s="9" t="s">
        <v>24</v>
      </c>
    </row>
    <row r="23953">
      <c r="A23953" s="7">
        <f t="shared" si="1"/>
        <v>20863</v>
      </c>
      <c r="B23953" s="8" t="s">
        <v>21107</v>
      </c>
      <c r="C23953" s="9" t="s">
        <v>22</v>
      </c>
    </row>
    <row r="23954">
      <c r="A23954" s="7">
        <f t="shared" si="1"/>
        <v>20863</v>
      </c>
      <c r="B23954" s="8" t="s">
        <v>21107</v>
      </c>
      <c r="C23954" s="9" t="s">
        <v>25</v>
      </c>
    </row>
    <row r="23955">
      <c r="A23955" s="7">
        <f t="shared" si="1"/>
        <v>20863</v>
      </c>
      <c r="B23955" s="8" t="s">
        <v>21107</v>
      </c>
      <c r="C23955" s="9" t="s">
        <v>24</v>
      </c>
    </row>
    <row r="23956">
      <c r="A23956" s="7">
        <f t="shared" si="1"/>
        <v>20864</v>
      </c>
      <c r="B23956" s="8" t="s">
        <v>21108</v>
      </c>
      <c r="C23956" s="9" t="s">
        <v>25</v>
      </c>
    </row>
    <row r="23957">
      <c r="A23957" s="7">
        <f t="shared" si="1"/>
        <v>20865</v>
      </c>
      <c r="B23957" s="8" t="s">
        <v>21109</v>
      </c>
      <c r="C23957" s="9" t="s">
        <v>22</v>
      </c>
    </row>
    <row r="23958">
      <c r="A23958" s="7">
        <f t="shared" si="1"/>
        <v>20865</v>
      </c>
      <c r="B23958" s="8" t="s">
        <v>21109</v>
      </c>
      <c r="C23958" s="9" t="s">
        <v>25</v>
      </c>
    </row>
    <row r="23959">
      <c r="A23959" s="7">
        <f t="shared" si="1"/>
        <v>20865</v>
      </c>
      <c r="B23959" s="8" t="s">
        <v>21109</v>
      </c>
      <c r="C23959" s="9" t="s">
        <v>24</v>
      </c>
    </row>
    <row r="23960">
      <c r="A23960" s="7">
        <f t="shared" si="1"/>
        <v>20866</v>
      </c>
      <c r="B23960" s="8" t="s">
        <v>21110</v>
      </c>
      <c r="C23960" s="9" t="s">
        <v>22</v>
      </c>
    </row>
    <row r="23961">
      <c r="A23961" s="7">
        <f t="shared" si="1"/>
        <v>20866</v>
      </c>
      <c r="B23961" s="8" t="s">
        <v>21110</v>
      </c>
      <c r="C23961" s="9" t="s">
        <v>25</v>
      </c>
    </row>
    <row r="23962">
      <c r="A23962" s="7">
        <f t="shared" si="1"/>
        <v>20866</v>
      </c>
      <c r="B23962" s="8" t="s">
        <v>21110</v>
      </c>
      <c r="C23962" s="9" t="s">
        <v>24</v>
      </c>
    </row>
    <row r="23963">
      <c r="A23963" s="7">
        <f t="shared" si="1"/>
        <v>20867</v>
      </c>
      <c r="B23963" s="8" t="s">
        <v>21111</v>
      </c>
      <c r="C23963" s="9" t="s">
        <v>22</v>
      </c>
    </row>
    <row r="23964">
      <c r="A23964" s="7">
        <f t="shared" si="1"/>
        <v>20867</v>
      </c>
      <c r="B23964" s="8" t="s">
        <v>21111</v>
      </c>
      <c r="C23964" s="9" t="s">
        <v>25</v>
      </c>
    </row>
    <row r="23965">
      <c r="A23965" s="7">
        <f t="shared" si="1"/>
        <v>20867</v>
      </c>
      <c r="B23965" s="8" t="s">
        <v>21111</v>
      </c>
      <c r="C23965" s="9" t="s">
        <v>24</v>
      </c>
    </row>
    <row r="23966">
      <c r="A23966" s="7">
        <f t="shared" si="1"/>
        <v>20868</v>
      </c>
      <c r="B23966" s="8" t="s">
        <v>21112</v>
      </c>
      <c r="C23966" s="9" t="s">
        <v>22</v>
      </c>
    </row>
    <row r="23967">
      <c r="A23967" s="7">
        <f t="shared" si="1"/>
        <v>20868</v>
      </c>
      <c r="B23967" s="8" t="s">
        <v>21112</v>
      </c>
      <c r="C23967" s="9" t="s">
        <v>25</v>
      </c>
    </row>
    <row r="23968">
      <c r="A23968" s="7">
        <f t="shared" si="1"/>
        <v>20868</v>
      </c>
      <c r="B23968" s="8" t="s">
        <v>21112</v>
      </c>
      <c r="C23968" s="9" t="s">
        <v>24</v>
      </c>
    </row>
    <row r="23969">
      <c r="A23969" s="7">
        <f t="shared" si="1"/>
        <v>20869</v>
      </c>
      <c r="B23969" s="8" t="s">
        <v>21113</v>
      </c>
      <c r="C23969" s="9" t="s">
        <v>22</v>
      </c>
    </row>
    <row r="23970">
      <c r="A23970" s="7">
        <f t="shared" si="1"/>
        <v>20869</v>
      </c>
      <c r="B23970" s="8" t="s">
        <v>21113</v>
      </c>
      <c r="C23970" s="9" t="s">
        <v>25</v>
      </c>
    </row>
    <row r="23971">
      <c r="A23971" s="7">
        <f t="shared" si="1"/>
        <v>20869</v>
      </c>
      <c r="B23971" s="8" t="s">
        <v>21113</v>
      </c>
      <c r="C23971" s="9" t="s">
        <v>24</v>
      </c>
    </row>
    <row r="23972">
      <c r="A23972" s="7">
        <f t="shared" si="1"/>
        <v>20870</v>
      </c>
      <c r="B23972" s="8" t="s">
        <v>21114</v>
      </c>
      <c r="C23972" s="9" t="s">
        <v>22</v>
      </c>
    </row>
    <row r="23973">
      <c r="A23973" s="7">
        <f t="shared" si="1"/>
        <v>20871</v>
      </c>
      <c r="B23973" s="8" t="s">
        <v>21115</v>
      </c>
      <c r="C23973" s="9" t="s">
        <v>25</v>
      </c>
    </row>
    <row r="23974">
      <c r="A23974" s="7">
        <f t="shared" si="1"/>
        <v>20871</v>
      </c>
      <c r="B23974" s="8" t="s">
        <v>21115</v>
      </c>
      <c r="C23974" s="9" t="s">
        <v>24</v>
      </c>
    </row>
    <row r="23975">
      <c r="A23975" s="7">
        <f t="shared" si="1"/>
        <v>20871</v>
      </c>
      <c r="B23975" s="8" t="s">
        <v>21115</v>
      </c>
      <c r="C23975" s="6" t="s">
        <v>22</v>
      </c>
    </row>
    <row r="23976">
      <c r="A23976" s="7">
        <f t="shared" si="1"/>
        <v>20872</v>
      </c>
      <c r="B23976" s="8" t="s">
        <v>21116</v>
      </c>
      <c r="C23976" s="9" t="s">
        <v>22</v>
      </c>
    </row>
    <row r="23977">
      <c r="A23977" s="7">
        <f t="shared" si="1"/>
        <v>20872</v>
      </c>
      <c r="B23977" s="8" t="s">
        <v>21116</v>
      </c>
      <c r="C23977" s="9" t="s">
        <v>25</v>
      </c>
    </row>
    <row r="23978">
      <c r="A23978" s="7">
        <f t="shared" si="1"/>
        <v>20872</v>
      </c>
      <c r="B23978" s="8" t="s">
        <v>21116</v>
      </c>
      <c r="C23978" s="9" t="s">
        <v>24</v>
      </c>
    </row>
    <row r="23979">
      <c r="A23979" s="7">
        <f t="shared" si="1"/>
        <v>20873</v>
      </c>
      <c r="B23979" s="8" t="s">
        <v>21117</v>
      </c>
      <c r="C23979" s="9" t="s">
        <v>22</v>
      </c>
    </row>
    <row r="23980">
      <c r="A23980" s="7">
        <f t="shared" si="1"/>
        <v>20873</v>
      </c>
      <c r="B23980" s="8" t="s">
        <v>21117</v>
      </c>
      <c r="C23980" s="9" t="s">
        <v>25</v>
      </c>
    </row>
    <row r="23981">
      <c r="A23981" s="7">
        <f t="shared" si="1"/>
        <v>20873</v>
      </c>
      <c r="B23981" s="8" t="s">
        <v>21117</v>
      </c>
      <c r="C23981" s="9" t="s">
        <v>24</v>
      </c>
    </row>
    <row r="23982">
      <c r="A23982" s="7">
        <f t="shared" si="1"/>
        <v>20874</v>
      </c>
      <c r="B23982" s="8" t="s">
        <v>21118</v>
      </c>
      <c r="C23982" s="9" t="s">
        <v>22</v>
      </c>
    </row>
    <row r="23983">
      <c r="A23983" s="7">
        <f t="shared" si="1"/>
        <v>20874</v>
      </c>
      <c r="B23983" s="8" t="s">
        <v>21118</v>
      </c>
      <c r="C23983" s="9" t="s">
        <v>25</v>
      </c>
    </row>
    <row r="23984">
      <c r="A23984" s="7">
        <f t="shared" si="1"/>
        <v>20874</v>
      </c>
      <c r="B23984" s="8" t="s">
        <v>21118</v>
      </c>
      <c r="C23984" s="9" t="s">
        <v>24</v>
      </c>
    </row>
    <row r="23985">
      <c r="A23985" s="7">
        <f t="shared" si="1"/>
        <v>20875</v>
      </c>
      <c r="B23985" s="5" t="s">
        <v>21119</v>
      </c>
      <c r="C23985" s="6" t="s">
        <v>1262</v>
      </c>
    </row>
    <row r="23986">
      <c r="A23986" s="7">
        <f t="shared" si="1"/>
        <v>20876</v>
      </c>
      <c r="B23986" s="5" t="s">
        <v>21120</v>
      </c>
      <c r="C23986" s="6" t="s">
        <v>714</v>
      </c>
    </row>
    <row r="23987">
      <c r="A23987" s="7">
        <f t="shared" si="1"/>
        <v>20877</v>
      </c>
      <c r="B23987" s="5" t="s">
        <v>21121</v>
      </c>
      <c r="C23987" s="6" t="s">
        <v>714</v>
      </c>
    </row>
    <row r="23988">
      <c r="A23988" s="7">
        <f t="shared" si="1"/>
        <v>20878</v>
      </c>
      <c r="B23988" s="5" t="s">
        <v>21122</v>
      </c>
      <c r="C23988" s="6" t="s">
        <v>714</v>
      </c>
    </row>
    <row r="23989">
      <c r="A23989" s="7">
        <f t="shared" si="1"/>
        <v>20879</v>
      </c>
      <c r="B23989" s="5" t="s">
        <v>21123</v>
      </c>
      <c r="C23989" s="6" t="s">
        <v>714</v>
      </c>
    </row>
    <row r="23990">
      <c r="A23990" s="7">
        <f t="shared" si="1"/>
        <v>20880</v>
      </c>
      <c r="B23990" s="5" t="s">
        <v>21124</v>
      </c>
      <c r="C23990" s="6" t="s">
        <v>714</v>
      </c>
    </row>
    <row r="23991">
      <c r="A23991" s="7">
        <f t="shared" si="1"/>
        <v>20881</v>
      </c>
      <c r="B23991" s="5" t="s">
        <v>21125</v>
      </c>
      <c r="C23991" s="6" t="s">
        <v>714</v>
      </c>
    </row>
    <row r="23992">
      <c r="A23992" s="7">
        <f t="shared" si="1"/>
        <v>20882</v>
      </c>
      <c r="B23992" s="5" t="s">
        <v>21126</v>
      </c>
      <c r="C23992" s="6" t="s">
        <v>714</v>
      </c>
    </row>
    <row r="23993">
      <c r="A23993" s="7">
        <f t="shared" si="1"/>
        <v>20883</v>
      </c>
      <c r="B23993" s="5" t="s">
        <v>21127</v>
      </c>
      <c r="C23993" s="6" t="s">
        <v>1620</v>
      </c>
    </row>
    <row r="23994">
      <c r="A23994" s="7">
        <f t="shared" si="1"/>
        <v>20884</v>
      </c>
      <c r="B23994" s="5" t="s">
        <v>21128</v>
      </c>
      <c r="C23994" s="6" t="s">
        <v>426</v>
      </c>
    </row>
    <row r="23995">
      <c r="A23995" s="7">
        <f t="shared" si="1"/>
        <v>20885</v>
      </c>
      <c r="B23995" s="8" t="s">
        <v>21129</v>
      </c>
      <c r="C23995" s="9" t="s">
        <v>142</v>
      </c>
    </row>
    <row r="23996">
      <c r="A23996" s="7">
        <f t="shared" si="1"/>
        <v>20886</v>
      </c>
      <c r="B23996" s="5" t="s">
        <v>21130</v>
      </c>
      <c r="C23996" s="6" t="s">
        <v>538</v>
      </c>
    </row>
    <row r="23997">
      <c r="A23997" s="7">
        <f t="shared" si="1"/>
        <v>20887</v>
      </c>
      <c r="B23997" s="5" t="s">
        <v>21131</v>
      </c>
      <c r="C23997" s="6" t="s">
        <v>610</v>
      </c>
    </row>
    <row r="23998">
      <c r="A23998" s="7">
        <f t="shared" si="1"/>
        <v>20888</v>
      </c>
      <c r="B23998" s="8" t="s">
        <v>21132</v>
      </c>
      <c r="C23998" s="9" t="s">
        <v>46</v>
      </c>
    </row>
    <row r="23999">
      <c r="A23999" s="7">
        <f t="shared" si="1"/>
        <v>20889</v>
      </c>
      <c r="B23999" s="8" t="s">
        <v>21133</v>
      </c>
      <c r="C23999" s="9" t="s">
        <v>46</v>
      </c>
    </row>
    <row r="24000">
      <c r="A24000" s="7">
        <f t="shared" si="1"/>
        <v>20890</v>
      </c>
      <c r="B24000" s="8" t="s">
        <v>21134</v>
      </c>
      <c r="C24000" s="9" t="s">
        <v>46</v>
      </c>
    </row>
    <row r="24001">
      <c r="A24001" s="7">
        <f t="shared" si="1"/>
        <v>20891</v>
      </c>
      <c r="B24001" s="8" t="s">
        <v>21135</v>
      </c>
      <c r="C24001" s="9" t="s">
        <v>399</v>
      </c>
    </row>
    <row r="24002">
      <c r="A24002" s="7">
        <f t="shared" si="1"/>
        <v>20892</v>
      </c>
      <c r="B24002" s="8" t="s">
        <v>21136</v>
      </c>
      <c r="C24002" s="9" t="s">
        <v>142</v>
      </c>
    </row>
    <row r="24003">
      <c r="A24003" s="7">
        <f t="shared" si="1"/>
        <v>20892</v>
      </c>
      <c r="B24003" s="8" t="s">
        <v>21136</v>
      </c>
      <c r="C24003" s="9" t="s">
        <v>162</v>
      </c>
    </row>
    <row r="24004">
      <c r="A24004" s="7">
        <f t="shared" si="1"/>
        <v>20893</v>
      </c>
      <c r="B24004" s="5" t="s">
        <v>21137</v>
      </c>
      <c r="C24004" s="6" t="s">
        <v>989</v>
      </c>
    </row>
    <row r="24005">
      <c r="A24005" s="7">
        <f t="shared" si="1"/>
        <v>20894</v>
      </c>
      <c r="B24005" s="5" t="s">
        <v>21138</v>
      </c>
      <c r="C24005" s="6" t="s">
        <v>97</v>
      </c>
    </row>
    <row r="24006">
      <c r="A24006" s="7">
        <f t="shared" si="1"/>
        <v>20895</v>
      </c>
      <c r="B24006" s="8" t="s">
        <v>21139</v>
      </c>
      <c r="C24006" s="9" t="s">
        <v>835</v>
      </c>
    </row>
    <row r="24007">
      <c r="A24007" s="7">
        <f t="shared" si="1"/>
        <v>20896</v>
      </c>
      <c r="B24007" s="8" t="s">
        <v>21140</v>
      </c>
      <c r="C24007" s="9" t="s">
        <v>502</v>
      </c>
    </row>
    <row r="24008">
      <c r="A24008" s="7">
        <f t="shared" si="1"/>
        <v>20897</v>
      </c>
      <c r="B24008" s="5" t="s">
        <v>21141</v>
      </c>
      <c r="C24008" s="6" t="s">
        <v>362</v>
      </c>
    </row>
    <row r="24009">
      <c r="A24009" s="7">
        <f t="shared" si="1"/>
        <v>20898</v>
      </c>
      <c r="B24009" s="5" t="s">
        <v>21142</v>
      </c>
      <c r="C24009" s="6" t="s">
        <v>362</v>
      </c>
    </row>
    <row r="24010">
      <c r="A24010" s="7">
        <f t="shared" si="1"/>
        <v>20899</v>
      </c>
      <c r="B24010" s="5" t="s">
        <v>21143</v>
      </c>
      <c r="C24010" s="6" t="s">
        <v>362</v>
      </c>
    </row>
    <row r="24011">
      <c r="A24011" s="7">
        <f t="shared" si="1"/>
        <v>20900</v>
      </c>
      <c r="B24011" s="5" t="s">
        <v>21144</v>
      </c>
      <c r="C24011" s="6" t="s">
        <v>362</v>
      </c>
    </row>
    <row r="24012">
      <c r="A24012" s="7">
        <f t="shared" si="1"/>
        <v>20901</v>
      </c>
      <c r="B24012" s="5" t="s">
        <v>21145</v>
      </c>
      <c r="C24012" s="6" t="s">
        <v>362</v>
      </c>
    </row>
    <row r="24013">
      <c r="A24013" s="7">
        <f t="shared" si="1"/>
        <v>20901</v>
      </c>
      <c r="B24013" s="5" t="s">
        <v>21145</v>
      </c>
      <c r="C24013" s="6" t="s">
        <v>655</v>
      </c>
    </row>
    <row r="24014">
      <c r="A24014" s="7">
        <f t="shared" si="1"/>
        <v>20902</v>
      </c>
      <c r="B24014" s="5" t="s">
        <v>21146</v>
      </c>
      <c r="C24014" s="6" t="s">
        <v>362</v>
      </c>
    </row>
    <row r="24015">
      <c r="A24015" s="7">
        <f t="shared" si="1"/>
        <v>20903</v>
      </c>
      <c r="B24015" s="5" t="s">
        <v>21147</v>
      </c>
      <c r="C24015" s="6" t="s">
        <v>362</v>
      </c>
    </row>
    <row r="24016">
      <c r="A24016" s="7">
        <f t="shared" si="1"/>
        <v>20904</v>
      </c>
      <c r="B24016" s="5" t="s">
        <v>21148</v>
      </c>
      <c r="C24016" s="6" t="s">
        <v>362</v>
      </c>
    </row>
    <row r="24017">
      <c r="A24017" s="7">
        <f t="shared" si="1"/>
        <v>20904</v>
      </c>
      <c r="B24017" s="5" t="s">
        <v>21148</v>
      </c>
      <c r="C24017" s="6" t="s">
        <v>728</v>
      </c>
    </row>
    <row r="24018">
      <c r="A24018" s="7">
        <f t="shared" si="1"/>
        <v>20905</v>
      </c>
      <c r="B24018" s="8" t="s">
        <v>21149</v>
      </c>
      <c r="C24018" s="9" t="s">
        <v>1042</v>
      </c>
    </row>
    <row r="24019">
      <c r="A24019" s="7">
        <f t="shared" si="1"/>
        <v>20906</v>
      </c>
      <c r="B24019" s="5" t="s">
        <v>21150</v>
      </c>
      <c r="C24019" s="6" t="s">
        <v>362</v>
      </c>
    </row>
    <row r="24020">
      <c r="A24020" s="7">
        <f t="shared" si="1"/>
        <v>20907</v>
      </c>
      <c r="B24020" s="5" t="s">
        <v>21151</v>
      </c>
      <c r="C24020" s="6" t="s">
        <v>356</v>
      </c>
    </row>
    <row r="24021">
      <c r="A24021" s="7">
        <f t="shared" si="1"/>
        <v>20907</v>
      </c>
      <c r="B24021" s="8" t="s">
        <v>21151</v>
      </c>
      <c r="C24021" s="9" t="s">
        <v>555</v>
      </c>
    </row>
    <row r="24022">
      <c r="A24022" s="7">
        <f t="shared" si="1"/>
        <v>20908</v>
      </c>
      <c r="B24022" s="8" t="s">
        <v>21152</v>
      </c>
      <c r="C24022" s="9" t="s">
        <v>818</v>
      </c>
    </row>
    <row r="24023">
      <c r="A24023" s="7">
        <f t="shared" si="1"/>
        <v>20909</v>
      </c>
      <c r="B24023" s="5" t="s">
        <v>21153</v>
      </c>
      <c r="C24023" s="6" t="s">
        <v>1262</v>
      </c>
    </row>
    <row r="24024">
      <c r="A24024" s="7">
        <f t="shared" si="1"/>
        <v>20910</v>
      </c>
      <c r="B24024" s="8" t="s">
        <v>21154</v>
      </c>
      <c r="C24024" s="9" t="s">
        <v>76</v>
      </c>
    </row>
    <row r="24025">
      <c r="A24025" s="7">
        <f t="shared" si="1"/>
        <v>20911</v>
      </c>
      <c r="B24025" s="8" t="s">
        <v>21155</v>
      </c>
      <c r="C24025" s="9" t="s">
        <v>76</v>
      </c>
    </row>
    <row r="24026">
      <c r="A24026" s="7">
        <f t="shared" si="1"/>
        <v>20912</v>
      </c>
      <c r="B24026" s="5" t="s">
        <v>21156</v>
      </c>
      <c r="C24026" s="6" t="s">
        <v>1262</v>
      </c>
    </row>
    <row r="24027">
      <c r="A24027" s="7">
        <f t="shared" si="1"/>
        <v>20913</v>
      </c>
      <c r="B24027" s="5" t="s">
        <v>21157</v>
      </c>
      <c r="C24027" s="6" t="s">
        <v>80</v>
      </c>
    </row>
    <row r="24028">
      <c r="A24028" s="7">
        <f t="shared" si="1"/>
        <v>20914</v>
      </c>
      <c r="B24028" s="5" t="s">
        <v>21158</v>
      </c>
      <c r="C24028" s="6" t="s">
        <v>1262</v>
      </c>
    </row>
    <row r="24029">
      <c r="A24029" s="7">
        <f t="shared" si="1"/>
        <v>20915</v>
      </c>
      <c r="B24029" s="5" t="s">
        <v>21159</v>
      </c>
      <c r="C24029" s="6" t="s">
        <v>2549</v>
      </c>
    </row>
    <row r="24030">
      <c r="A24030" s="7">
        <f t="shared" si="1"/>
        <v>20916</v>
      </c>
      <c r="B24030" s="8" t="s">
        <v>21160</v>
      </c>
      <c r="C24030" s="9" t="s">
        <v>728</v>
      </c>
    </row>
    <row r="24031">
      <c r="A24031" s="7">
        <f t="shared" si="1"/>
        <v>20917</v>
      </c>
      <c r="B24031" s="5" t="s">
        <v>21161</v>
      </c>
      <c r="C24031" s="6" t="s">
        <v>1620</v>
      </c>
    </row>
    <row r="24032">
      <c r="A24032" s="7">
        <f t="shared" si="1"/>
        <v>20918</v>
      </c>
      <c r="B24032" s="8" t="s">
        <v>21162</v>
      </c>
      <c r="C24032" s="9" t="s">
        <v>24</v>
      </c>
    </row>
    <row r="24033">
      <c r="A24033" s="7">
        <f t="shared" si="1"/>
        <v>20919</v>
      </c>
      <c r="B24033" s="5" t="s">
        <v>21163</v>
      </c>
      <c r="C24033" s="6" t="s">
        <v>785</v>
      </c>
    </row>
    <row r="24034">
      <c r="A24034" s="7">
        <f t="shared" si="1"/>
        <v>20920</v>
      </c>
      <c r="B24034" s="16" t="s">
        <v>21164</v>
      </c>
      <c r="C24034" s="6" t="s">
        <v>1235</v>
      </c>
    </row>
    <row r="24035">
      <c r="A24035" s="7">
        <f t="shared" si="1"/>
        <v>20921</v>
      </c>
      <c r="B24035" s="8" t="s">
        <v>21165</v>
      </c>
      <c r="C24035" s="9" t="s">
        <v>24</v>
      </c>
    </row>
    <row r="24036">
      <c r="A24036" s="7">
        <f t="shared" si="1"/>
        <v>20921</v>
      </c>
      <c r="B24036" s="8" t="s">
        <v>21165</v>
      </c>
      <c r="C24036" s="9" t="s">
        <v>25</v>
      </c>
    </row>
    <row r="24037">
      <c r="A24037" s="7">
        <f t="shared" si="1"/>
        <v>20922</v>
      </c>
      <c r="B24037" s="5" t="s">
        <v>21166</v>
      </c>
      <c r="C24037" s="6" t="s">
        <v>4</v>
      </c>
    </row>
    <row r="24038">
      <c r="A24038" s="7">
        <f t="shared" si="1"/>
        <v>20923</v>
      </c>
      <c r="B24038" s="8" t="s">
        <v>21167</v>
      </c>
      <c r="C24038" s="9" t="s">
        <v>722</v>
      </c>
    </row>
    <row r="24039">
      <c r="A24039" s="7">
        <f t="shared" si="1"/>
        <v>20924</v>
      </c>
      <c r="B24039" s="8" t="s">
        <v>21168</v>
      </c>
      <c r="C24039" s="9" t="s">
        <v>42</v>
      </c>
    </row>
    <row r="24040">
      <c r="A24040" s="7">
        <f t="shared" si="1"/>
        <v>20925</v>
      </c>
      <c r="B24040" s="8" t="s">
        <v>21169</v>
      </c>
      <c r="C24040" s="9" t="s">
        <v>722</v>
      </c>
    </row>
    <row r="24041">
      <c r="A24041" s="7">
        <f t="shared" si="1"/>
        <v>20926</v>
      </c>
      <c r="B24041" s="8" t="s">
        <v>21170</v>
      </c>
      <c r="C24041" s="9" t="s">
        <v>121</v>
      </c>
    </row>
    <row r="24042">
      <c r="A24042" s="7">
        <f t="shared" si="1"/>
        <v>20927</v>
      </c>
      <c r="B24042" s="8" t="s">
        <v>21171</v>
      </c>
      <c r="C24042" s="9" t="s">
        <v>121</v>
      </c>
    </row>
    <row r="24043">
      <c r="A24043" s="7">
        <f t="shared" si="1"/>
        <v>20928</v>
      </c>
      <c r="B24043" s="8" t="s">
        <v>21172</v>
      </c>
      <c r="C24043" s="9" t="s">
        <v>121</v>
      </c>
    </row>
    <row r="24044">
      <c r="A24044" s="7">
        <f t="shared" si="1"/>
        <v>20929</v>
      </c>
      <c r="B24044" s="8" t="s">
        <v>21173</v>
      </c>
      <c r="C24044" s="9" t="s">
        <v>121</v>
      </c>
    </row>
    <row r="24045">
      <c r="A24045" s="7">
        <f t="shared" si="1"/>
        <v>20930</v>
      </c>
      <c r="B24045" s="8" t="s">
        <v>21174</v>
      </c>
      <c r="C24045" s="9" t="s">
        <v>121</v>
      </c>
    </row>
    <row r="24046">
      <c r="A24046" s="7">
        <f t="shared" si="1"/>
        <v>20931</v>
      </c>
      <c r="B24046" s="8" t="s">
        <v>21175</v>
      </c>
      <c r="C24046" s="9" t="s">
        <v>874</v>
      </c>
    </row>
    <row r="24047">
      <c r="A24047" s="7">
        <f t="shared" si="1"/>
        <v>20932</v>
      </c>
      <c r="B24047" s="8" t="s">
        <v>21176</v>
      </c>
      <c r="C24047" s="9" t="s">
        <v>117</v>
      </c>
    </row>
    <row r="24048">
      <c r="A24048" s="7">
        <f t="shared" si="1"/>
        <v>20933</v>
      </c>
      <c r="B24048" s="8" t="s">
        <v>21177</v>
      </c>
      <c r="C24048" s="9" t="s">
        <v>121</v>
      </c>
    </row>
    <row r="24049">
      <c r="A24049" s="7">
        <f t="shared" si="1"/>
        <v>20934</v>
      </c>
      <c r="B24049" s="5" t="s">
        <v>21178</v>
      </c>
      <c r="C24049" s="6" t="s">
        <v>610</v>
      </c>
    </row>
    <row r="24050">
      <c r="A24050" s="7">
        <f t="shared" si="1"/>
        <v>20935</v>
      </c>
      <c r="B24050" s="5" t="s">
        <v>21179</v>
      </c>
      <c r="C24050" s="6" t="s">
        <v>69</v>
      </c>
    </row>
    <row r="24051">
      <c r="A24051" s="7">
        <f t="shared" si="1"/>
        <v>20936</v>
      </c>
      <c r="B24051" s="8" t="s">
        <v>21180</v>
      </c>
      <c r="C24051" s="9" t="s">
        <v>399</v>
      </c>
    </row>
    <row r="24052">
      <c r="A24052" s="7">
        <f t="shared" si="1"/>
        <v>20937</v>
      </c>
      <c r="B24052" s="5" t="s">
        <v>21181</v>
      </c>
      <c r="C24052" s="6" t="s">
        <v>80</v>
      </c>
    </row>
    <row r="24053">
      <c r="A24053" s="7">
        <f t="shared" si="1"/>
        <v>20938</v>
      </c>
      <c r="B24053" s="5" t="s">
        <v>21182</v>
      </c>
      <c r="C24053" s="6" t="s">
        <v>4</v>
      </c>
    </row>
    <row r="24054">
      <c r="A24054" s="7">
        <f t="shared" si="1"/>
        <v>20939</v>
      </c>
      <c r="B24054" s="5" t="s">
        <v>21183</v>
      </c>
      <c r="C24054" s="6" t="s">
        <v>86</v>
      </c>
    </row>
    <row r="24055">
      <c r="A24055" s="7">
        <f t="shared" si="1"/>
        <v>20940</v>
      </c>
      <c r="B24055" s="8" t="s">
        <v>21184</v>
      </c>
      <c r="C24055" s="9" t="s">
        <v>46</v>
      </c>
    </row>
    <row r="24056">
      <c r="A24056" s="7">
        <f t="shared" si="1"/>
        <v>20941</v>
      </c>
      <c r="B24056" s="5" t="s">
        <v>21185</v>
      </c>
      <c r="C24056" s="6" t="s">
        <v>59</v>
      </c>
    </row>
    <row r="24057">
      <c r="A24057" s="7">
        <f t="shared" si="1"/>
        <v>20942</v>
      </c>
      <c r="B24057" s="5" t="s">
        <v>21186</v>
      </c>
      <c r="C24057" s="6" t="s">
        <v>758</v>
      </c>
    </row>
    <row r="24058">
      <c r="A24058" s="7">
        <f t="shared" si="1"/>
        <v>20943</v>
      </c>
      <c r="B24058" s="8" t="s">
        <v>21187</v>
      </c>
      <c r="C24058" s="9" t="s">
        <v>88</v>
      </c>
    </row>
    <row r="24059">
      <c r="A24059" s="7">
        <f t="shared" si="1"/>
        <v>20944</v>
      </c>
      <c r="B24059" s="5" t="s">
        <v>21188</v>
      </c>
      <c r="C24059" s="6" t="s">
        <v>32</v>
      </c>
    </row>
    <row r="24060">
      <c r="A24060" s="7">
        <f t="shared" si="1"/>
        <v>20945</v>
      </c>
      <c r="B24060" s="8" t="s">
        <v>21189</v>
      </c>
      <c r="C24060" s="6" t="s">
        <v>530</v>
      </c>
    </row>
    <row r="24061">
      <c r="A24061" s="7">
        <f t="shared" si="1"/>
        <v>20945</v>
      </c>
      <c r="B24061" s="8" t="s">
        <v>21189</v>
      </c>
      <c r="C24061" s="6" t="s">
        <v>150</v>
      </c>
    </row>
    <row r="24062">
      <c r="A24062" s="7">
        <f t="shared" si="1"/>
        <v>20945</v>
      </c>
      <c r="B24062" s="8" t="s">
        <v>21189</v>
      </c>
      <c r="C24062" s="6" t="s">
        <v>24</v>
      </c>
    </row>
    <row r="24063">
      <c r="A24063" s="7">
        <f t="shared" si="1"/>
        <v>20945</v>
      </c>
      <c r="B24063" s="8" t="s">
        <v>21189</v>
      </c>
      <c r="C24063" s="9" t="s">
        <v>76</v>
      </c>
    </row>
    <row r="24064">
      <c r="A24064" s="7">
        <f t="shared" si="1"/>
        <v>20945</v>
      </c>
      <c r="B24064" s="8" t="s">
        <v>21189</v>
      </c>
      <c r="C24064" s="9" t="s">
        <v>60</v>
      </c>
    </row>
    <row r="24065">
      <c r="A24065" s="7">
        <f t="shared" si="1"/>
        <v>20945</v>
      </c>
      <c r="B24065" s="8" t="s">
        <v>21189</v>
      </c>
      <c r="C24065" s="9" t="s">
        <v>54</v>
      </c>
    </row>
    <row r="24066">
      <c r="A24066" s="7">
        <f t="shared" si="1"/>
        <v>20945</v>
      </c>
      <c r="B24066" s="8" t="s">
        <v>21189</v>
      </c>
      <c r="C24066" s="9" t="s">
        <v>25</v>
      </c>
    </row>
    <row r="24067">
      <c r="A24067" s="7">
        <f t="shared" si="1"/>
        <v>20946</v>
      </c>
      <c r="B24067" s="5" t="s">
        <v>21190</v>
      </c>
      <c r="C24067" s="6" t="s">
        <v>989</v>
      </c>
    </row>
    <row r="24068">
      <c r="A24068" s="7">
        <f t="shared" si="1"/>
        <v>20947</v>
      </c>
      <c r="B24068" s="5" t="s">
        <v>21191</v>
      </c>
      <c r="C24068" s="6" t="s">
        <v>1324</v>
      </c>
    </row>
    <row r="24069">
      <c r="A24069" s="7">
        <f t="shared" si="1"/>
        <v>20948</v>
      </c>
      <c r="B24069" s="5" t="s">
        <v>21192</v>
      </c>
      <c r="C24069" s="6" t="s">
        <v>1223</v>
      </c>
    </row>
    <row r="24070">
      <c r="A24070" s="7">
        <f t="shared" si="1"/>
        <v>20949</v>
      </c>
      <c r="B24070" s="5" t="s">
        <v>21193</v>
      </c>
      <c r="C24070" s="6" t="s">
        <v>471</v>
      </c>
    </row>
    <row r="24071">
      <c r="A24071" s="7">
        <f t="shared" si="1"/>
        <v>20950</v>
      </c>
      <c r="B24071" s="8" t="s">
        <v>21194</v>
      </c>
      <c r="C24071" s="9" t="s">
        <v>530</v>
      </c>
    </row>
    <row r="24072">
      <c r="A24072" s="7">
        <f t="shared" si="1"/>
        <v>20951</v>
      </c>
      <c r="B24072" s="8" t="s">
        <v>21195</v>
      </c>
      <c r="C24072" s="9" t="s">
        <v>76</v>
      </c>
    </row>
    <row r="24073">
      <c r="A24073" s="7">
        <f t="shared" si="1"/>
        <v>20952</v>
      </c>
      <c r="B24073" s="8" t="s">
        <v>21196</v>
      </c>
      <c r="C24073" s="9" t="s">
        <v>547</v>
      </c>
    </row>
    <row r="24074">
      <c r="A24074" s="7">
        <f t="shared" si="1"/>
        <v>20953</v>
      </c>
      <c r="B24074" s="5" t="s">
        <v>21197</v>
      </c>
      <c r="C24074" s="6" t="s">
        <v>20</v>
      </c>
    </row>
    <row r="24075">
      <c r="A24075" s="7">
        <f t="shared" si="1"/>
        <v>20954</v>
      </c>
      <c r="B24075" s="5" t="s">
        <v>21198</v>
      </c>
      <c r="C24075" s="6" t="s">
        <v>20</v>
      </c>
    </row>
    <row r="24076">
      <c r="A24076" s="7">
        <f t="shared" si="1"/>
        <v>20955</v>
      </c>
      <c r="B24076" s="5" t="s">
        <v>21199</v>
      </c>
      <c r="C24076" s="6" t="s">
        <v>74</v>
      </c>
    </row>
    <row r="24077">
      <c r="A24077" s="7">
        <f t="shared" si="1"/>
        <v>20956</v>
      </c>
      <c r="B24077" s="8" t="s">
        <v>21200</v>
      </c>
      <c r="C24077" s="9" t="s">
        <v>60</v>
      </c>
    </row>
    <row r="24078">
      <c r="A24078" s="7">
        <f t="shared" si="1"/>
        <v>20956</v>
      </c>
      <c r="B24078" s="8" t="s">
        <v>21200</v>
      </c>
      <c r="C24078" s="9" t="s">
        <v>142</v>
      </c>
    </row>
    <row r="24079">
      <c r="A24079" s="7">
        <f t="shared" si="1"/>
        <v>20957</v>
      </c>
      <c r="B24079" s="8" t="s">
        <v>21201</v>
      </c>
      <c r="C24079" s="9" t="s">
        <v>40</v>
      </c>
    </row>
    <row r="24080">
      <c r="A24080" s="7">
        <f t="shared" si="1"/>
        <v>20958</v>
      </c>
      <c r="B24080" s="16" t="s">
        <v>21202</v>
      </c>
      <c r="C24080" s="6" t="s">
        <v>1235</v>
      </c>
    </row>
    <row r="24081">
      <c r="A24081" s="7">
        <f t="shared" si="1"/>
        <v>20959</v>
      </c>
      <c r="B24081" s="5" t="s">
        <v>21203</v>
      </c>
      <c r="C24081" s="6" t="s">
        <v>1450</v>
      </c>
    </row>
    <row r="24082">
      <c r="A24082" s="7">
        <f t="shared" si="1"/>
        <v>20959</v>
      </c>
      <c r="B24082" s="5" t="s">
        <v>21203</v>
      </c>
      <c r="C24082" s="6" t="s">
        <v>941</v>
      </c>
    </row>
    <row r="24083">
      <c r="A24083" s="7">
        <f t="shared" si="1"/>
        <v>20960</v>
      </c>
      <c r="B24083" s="8" t="s">
        <v>21204</v>
      </c>
      <c r="C24083" s="6" t="s">
        <v>59</v>
      </c>
    </row>
    <row r="24084">
      <c r="A24084" s="7">
        <f t="shared" si="1"/>
        <v>20960</v>
      </c>
      <c r="B24084" s="8" t="s">
        <v>21204</v>
      </c>
      <c r="C24084" s="9" t="s">
        <v>60</v>
      </c>
    </row>
    <row r="24085">
      <c r="A24085" s="7">
        <f t="shared" si="1"/>
        <v>20961</v>
      </c>
      <c r="B24085" s="8" t="s">
        <v>21205</v>
      </c>
      <c r="C24085" s="6" t="s">
        <v>59</v>
      </c>
    </row>
    <row r="24086">
      <c r="A24086" s="7">
        <f t="shared" si="1"/>
        <v>20962</v>
      </c>
      <c r="B24086" s="8" t="s">
        <v>21206</v>
      </c>
      <c r="C24086" s="9" t="s">
        <v>60</v>
      </c>
    </row>
    <row r="24087">
      <c r="A24087" s="7">
        <f t="shared" si="1"/>
        <v>20962</v>
      </c>
      <c r="B24087" s="8" t="s">
        <v>21206</v>
      </c>
      <c r="C24087" s="9" t="s">
        <v>142</v>
      </c>
    </row>
    <row r="24088">
      <c r="A24088" s="7">
        <f t="shared" si="1"/>
        <v>20963</v>
      </c>
      <c r="B24088" s="8" t="s">
        <v>21207</v>
      </c>
      <c r="C24088" s="9" t="s">
        <v>547</v>
      </c>
    </row>
    <row r="24089">
      <c r="A24089" s="7">
        <f t="shared" si="1"/>
        <v>20964</v>
      </c>
      <c r="B24089" s="5" t="s">
        <v>21208</v>
      </c>
      <c r="C24089" s="6" t="s">
        <v>86</v>
      </c>
    </row>
    <row r="24090">
      <c r="A24090" s="7">
        <f t="shared" si="1"/>
        <v>20965</v>
      </c>
      <c r="B24090" s="8" t="s">
        <v>21209</v>
      </c>
      <c r="C24090" s="6" t="s">
        <v>1012</v>
      </c>
    </row>
    <row r="24091">
      <c r="A24091" s="7">
        <f t="shared" si="1"/>
        <v>20966</v>
      </c>
      <c r="B24091" s="5" t="s">
        <v>21210</v>
      </c>
      <c r="C24091" s="6" t="s">
        <v>6</v>
      </c>
    </row>
    <row r="24092">
      <c r="A24092" s="7">
        <f t="shared" si="1"/>
        <v>20967</v>
      </c>
      <c r="B24092" s="5" t="s">
        <v>21211</v>
      </c>
      <c r="C24092" s="6" t="s">
        <v>6</v>
      </c>
    </row>
    <row r="24093">
      <c r="A24093" s="7">
        <f t="shared" si="1"/>
        <v>20968</v>
      </c>
      <c r="B24093" s="8" t="s">
        <v>21212</v>
      </c>
      <c r="C24093" s="9" t="s">
        <v>54</v>
      </c>
    </row>
    <row r="24094">
      <c r="A24094" s="7">
        <f t="shared" si="1"/>
        <v>20968</v>
      </c>
      <c r="B24094" s="8" t="s">
        <v>21212</v>
      </c>
      <c r="C24094" s="9" t="s">
        <v>60</v>
      </c>
    </row>
    <row r="24095">
      <c r="A24095" s="7">
        <f t="shared" si="1"/>
        <v>20969</v>
      </c>
      <c r="B24095" s="5" t="s">
        <v>21213</v>
      </c>
      <c r="C24095" s="6" t="s">
        <v>86</v>
      </c>
    </row>
    <row r="24096">
      <c r="A24096" s="7">
        <f t="shared" si="1"/>
        <v>20970</v>
      </c>
      <c r="B24096" s="8" t="s">
        <v>21214</v>
      </c>
      <c r="C24096" s="9" t="s">
        <v>88</v>
      </c>
    </row>
    <row r="24097">
      <c r="A24097" s="7">
        <f t="shared" si="1"/>
        <v>20971</v>
      </c>
      <c r="B24097" s="8" t="s">
        <v>21215</v>
      </c>
      <c r="C24097" s="9" t="s">
        <v>416</v>
      </c>
    </row>
    <row r="24098">
      <c r="A24098" s="7">
        <f t="shared" si="1"/>
        <v>20972</v>
      </c>
      <c r="B24098" s="8" t="s">
        <v>21216</v>
      </c>
      <c r="C24098" s="9" t="s">
        <v>42</v>
      </c>
    </row>
    <row r="24099">
      <c r="A24099" s="7">
        <f t="shared" si="1"/>
        <v>20973</v>
      </c>
      <c r="B24099" s="5" t="s">
        <v>21217</v>
      </c>
      <c r="C24099" s="6" t="s">
        <v>1248</v>
      </c>
    </row>
    <row r="24100">
      <c r="A24100" s="7">
        <f t="shared" si="1"/>
        <v>20974</v>
      </c>
      <c r="B24100" s="5" t="s">
        <v>21218</v>
      </c>
      <c r="C24100" s="6" t="s">
        <v>12</v>
      </c>
    </row>
    <row r="24101">
      <c r="A24101" s="7">
        <f t="shared" si="1"/>
        <v>20975</v>
      </c>
      <c r="B24101" s="5" t="s">
        <v>21219</v>
      </c>
      <c r="C24101" s="6" t="s">
        <v>74</v>
      </c>
    </row>
    <row r="24102">
      <c r="A24102" s="7">
        <f t="shared" si="1"/>
        <v>20976</v>
      </c>
      <c r="B24102" s="5" t="s">
        <v>21220</v>
      </c>
      <c r="C24102" s="6" t="s">
        <v>437</v>
      </c>
    </row>
    <row r="24103">
      <c r="A24103" s="7">
        <f t="shared" si="1"/>
        <v>20977</v>
      </c>
      <c r="B24103" s="5" t="s">
        <v>21221</v>
      </c>
      <c r="C24103" s="6" t="s">
        <v>621</v>
      </c>
    </row>
    <row r="24104">
      <c r="A24104" s="7">
        <f t="shared" si="1"/>
        <v>20978</v>
      </c>
      <c r="B24104" s="16" t="s">
        <v>21222</v>
      </c>
      <c r="C24104" s="6" t="s">
        <v>1235</v>
      </c>
    </row>
    <row r="24105">
      <c r="A24105" s="7">
        <f t="shared" si="1"/>
        <v>20979</v>
      </c>
      <c r="B24105" s="5" t="s">
        <v>21223</v>
      </c>
      <c r="C24105" s="6" t="s">
        <v>1260</v>
      </c>
    </row>
    <row r="24106">
      <c r="A24106" s="7">
        <f t="shared" si="1"/>
        <v>20980</v>
      </c>
      <c r="B24106" s="5" t="s">
        <v>21224</v>
      </c>
      <c r="C24106" s="6" t="s">
        <v>621</v>
      </c>
    </row>
    <row r="24107">
      <c r="A24107" s="7">
        <f t="shared" si="1"/>
        <v>20981</v>
      </c>
      <c r="B24107" s="5" t="s">
        <v>21225</v>
      </c>
      <c r="C24107" s="6" t="s">
        <v>109</v>
      </c>
    </row>
    <row r="24108">
      <c r="A24108" s="7">
        <f t="shared" si="1"/>
        <v>20981</v>
      </c>
      <c r="B24108" s="5" t="s">
        <v>21225</v>
      </c>
      <c r="C24108" s="6" t="s">
        <v>25</v>
      </c>
    </row>
    <row r="24109">
      <c r="A24109" s="7">
        <f t="shared" si="1"/>
        <v>20981</v>
      </c>
      <c r="B24109" s="5" t="s">
        <v>21225</v>
      </c>
      <c r="C24109" s="6" t="s">
        <v>22</v>
      </c>
    </row>
    <row r="24110">
      <c r="A24110" s="7">
        <f t="shared" si="1"/>
        <v>20982</v>
      </c>
      <c r="B24110" s="8" t="s">
        <v>21226</v>
      </c>
      <c r="C24110" s="6" t="s">
        <v>672</v>
      </c>
    </row>
    <row r="24111">
      <c r="A24111" s="7">
        <f t="shared" si="1"/>
        <v>20983</v>
      </c>
      <c r="B24111" s="8" t="s">
        <v>21227</v>
      </c>
      <c r="C24111" s="9" t="s">
        <v>60</v>
      </c>
    </row>
    <row r="24112">
      <c r="A24112" s="7">
        <f t="shared" si="1"/>
        <v>20983</v>
      </c>
      <c r="B24112" s="8" t="s">
        <v>21227</v>
      </c>
      <c r="C24112" s="9" t="s">
        <v>22</v>
      </c>
    </row>
    <row r="24113">
      <c r="A24113" s="7">
        <f t="shared" si="1"/>
        <v>20983</v>
      </c>
      <c r="B24113" s="8" t="s">
        <v>21227</v>
      </c>
      <c r="C24113" s="9" t="s">
        <v>25</v>
      </c>
    </row>
    <row r="24114">
      <c r="A24114" s="7">
        <f t="shared" si="1"/>
        <v>20983</v>
      </c>
      <c r="B24114" s="8" t="s">
        <v>21227</v>
      </c>
      <c r="C24114" s="9" t="s">
        <v>24</v>
      </c>
    </row>
    <row r="24115">
      <c r="A24115" s="7">
        <f t="shared" si="1"/>
        <v>20984</v>
      </c>
      <c r="B24115" s="5" t="s">
        <v>21228</v>
      </c>
      <c r="C24115" s="6" t="s">
        <v>153</v>
      </c>
    </row>
    <row r="24116">
      <c r="A24116" s="7">
        <f t="shared" si="1"/>
        <v>20985</v>
      </c>
      <c r="B24116" s="8" t="s">
        <v>21229</v>
      </c>
      <c r="C24116" s="9" t="s">
        <v>60</v>
      </c>
    </row>
    <row r="24117">
      <c r="A24117" s="7">
        <f t="shared" si="1"/>
        <v>20986</v>
      </c>
      <c r="B24117" s="5" t="s">
        <v>21230</v>
      </c>
      <c r="C24117" s="6" t="s">
        <v>362</v>
      </c>
    </row>
    <row r="24118">
      <c r="A24118" s="7">
        <f t="shared" si="1"/>
        <v>20987</v>
      </c>
      <c r="B24118" s="5" t="s">
        <v>21231</v>
      </c>
      <c r="C24118" s="6" t="s">
        <v>1207</v>
      </c>
    </row>
    <row r="24119">
      <c r="A24119" s="7">
        <f t="shared" si="1"/>
        <v>20988</v>
      </c>
      <c r="B24119" s="5" t="s">
        <v>21232</v>
      </c>
      <c r="C24119" s="6" t="s">
        <v>758</v>
      </c>
    </row>
    <row r="24120">
      <c r="A24120" s="7">
        <f t="shared" si="1"/>
        <v>20989</v>
      </c>
      <c r="B24120" s="5" t="s">
        <v>21233</v>
      </c>
      <c r="C24120" s="6" t="s">
        <v>731</v>
      </c>
    </row>
    <row r="24121">
      <c r="A24121" s="7">
        <f t="shared" si="1"/>
        <v>20990</v>
      </c>
      <c r="B24121" s="5" t="s">
        <v>21234</v>
      </c>
      <c r="C24121" s="6" t="s">
        <v>437</v>
      </c>
    </row>
    <row r="24122">
      <c r="A24122" s="7">
        <f t="shared" si="1"/>
        <v>20991</v>
      </c>
      <c r="B24122" s="5" t="s">
        <v>21235</v>
      </c>
      <c r="C24122" s="6" t="s">
        <v>59</v>
      </c>
    </row>
    <row r="24123">
      <c r="A24123" s="7">
        <f t="shared" si="1"/>
        <v>20992</v>
      </c>
      <c r="B24123" s="8" t="s">
        <v>21236</v>
      </c>
      <c r="C24123" s="9" t="s">
        <v>416</v>
      </c>
    </row>
    <row r="24124">
      <c r="A24124" s="7">
        <f t="shared" si="1"/>
        <v>20993</v>
      </c>
      <c r="B24124" s="5" t="s">
        <v>21237</v>
      </c>
      <c r="C24124" s="6" t="s">
        <v>1221</v>
      </c>
    </row>
    <row r="24125">
      <c r="A24125" s="7">
        <f t="shared" si="1"/>
        <v>20994</v>
      </c>
      <c r="B24125" s="8" t="s">
        <v>21238</v>
      </c>
      <c r="C24125" s="9" t="s">
        <v>188</v>
      </c>
    </row>
    <row r="24126">
      <c r="A24126" s="7">
        <f t="shared" si="1"/>
        <v>20995</v>
      </c>
      <c r="B24126" s="8" t="s">
        <v>21239</v>
      </c>
      <c r="C24126" s="9" t="s">
        <v>722</v>
      </c>
    </row>
    <row r="24127">
      <c r="A24127" s="7">
        <f t="shared" si="1"/>
        <v>20996</v>
      </c>
      <c r="B24127" s="8" t="s">
        <v>21240</v>
      </c>
      <c r="C24127" s="9" t="s">
        <v>416</v>
      </c>
    </row>
    <row r="24128">
      <c r="A24128" s="7">
        <f t="shared" si="1"/>
        <v>20997</v>
      </c>
      <c r="B24128" s="5" t="s">
        <v>21241</v>
      </c>
      <c r="C24128" s="6" t="s">
        <v>1360</v>
      </c>
    </row>
    <row r="24129">
      <c r="A24129" s="7">
        <f t="shared" si="1"/>
        <v>20998</v>
      </c>
      <c r="B24129" s="5" t="s">
        <v>21242</v>
      </c>
      <c r="C24129" s="6" t="s">
        <v>1221</v>
      </c>
    </row>
    <row r="24130">
      <c r="A24130" s="7">
        <f t="shared" si="1"/>
        <v>20999</v>
      </c>
      <c r="B24130" s="5" t="s">
        <v>21243</v>
      </c>
      <c r="C24130" s="6" t="s">
        <v>405</v>
      </c>
    </row>
    <row r="24131">
      <c r="A24131" s="7">
        <f t="shared" si="1"/>
        <v>20999</v>
      </c>
      <c r="B24131" s="5" t="s">
        <v>21243</v>
      </c>
      <c r="C24131" s="6" t="s">
        <v>91</v>
      </c>
    </row>
    <row r="24132">
      <c r="A24132" s="7">
        <f t="shared" si="1"/>
        <v>21000</v>
      </c>
      <c r="B24132" s="8" t="s">
        <v>21244</v>
      </c>
      <c r="C24132" s="9" t="s">
        <v>42</v>
      </c>
    </row>
    <row r="24133">
      <c r="A24133" s="7">
        <f t="shared" si="1"/>
        <v>21001</v>
      </c>
      <c r="B24133" s="8" t="s">
        <v>21245</v>
      </c>
      <c r="C24133" s="9" t="s">
        <v>616</v>
      </c>
    </row>
    <row r="24134">
      <c r="A24134" s="7">
        <f t="shared" si="1"/>
        <v>21002</v>
      </c>
      <c r="B24134" s="5" t="s">
        <v>21246</v>
      </c>
      <c r="C24134" s="6" t="s">
        <v>1279</v>
      </c>
    </row>
    <row r="24135">
      <c r="A24135" s="7">
        <f t="shared" si="1"/>
        <v>21002</v>
      </c>
      <c r="B24135" s="5" t="s">
        <v>21246</v>
      </c>
      <c r="C24135" s="6" t="s">
        <v>785</v>
      </c>
    </row>
    <row r="24136">
      <c r="A24136" s="7">
        <f t="shared" si="1"/>
        <v>21003</v>
      </c>
      <c r="B24136" s="8" t="s">
        <v>21247</v>
      </c>
      <c r="C24136" s="9" t="s">
        <v>616</v>
      </c>
    </row>
    <row r="24137">
      <c r="A24137" s="7">
        <f t="shared" si="1"/>
        <v>21004</v>
      </c>
      <c r="B24137" s="5" t="s">
        <v>21248</v>
      </c>
      <c r="C24137" s="6" t="s">
        <v>109</v>
      </c>
    </row>
    <row r="24138">
      <c r="A24138" s="7">
        <f t="shared" si="1"/>
        <v>21004</v>
      </c>
      <c r="B24138" s="5" t="s">
        <v>21248</v>
      </c>
      <c r="C24138" s="6" t="s">
        <v>25</v>
      </c>
    </row>
    <row r="24139">
      <c r="A24139" s="7">
        <f t="shared" si="1"/>
        <v>21005</v>
      </c>
      <c r="B24139" s="5" t="s">
        <v>21249</v>
      </c>
      <c r="C24139" s="6" t="s">
        <v>1360</v>
      </c>
    </row>
    <row r="24140">
      <c r="A24140" s="7">
        <f t="shared" si="1"/>
        <v>21006</v>
      </c>
      <c r="B24140" s="5" t="s">
        <v>21250</v>
      </c>
      <c r="C24140" s="6" t="s">
        <v>612</v>
      </c>
    </row>
    <row r="24141">
      <c r="A24141" s="7">
        <f t="shared" si="1"/>
        <v>21007</v>
      </c>
      <c r="B24141" s="5" t="s">
        <v>21251</v>
      </c>
      <c r="C24141" s="6" t="s">
        <v>1040</v>
      </c>
    </row>
    <row r="24142">
      <c r="A24142" s="7">
        <f t="shared" si="1"/>
        <v>21008</v>
      </c>
      <c r="B24142" s="5" t="s">
        <v>21252</v>
      </c>
      <c r="C24142" s="6" t="s">
        <v>1040</v>
      </c>
    </row>
    <row r="24143">
      <c r="A24143" s="7">
        <f t="shared" si="1"/>
        <v>21009</v>
      </c>
      <c r="B24143" s="5" t="s">
        <v>21253</v>
      </c>
      <c r="C24143" s="6" t="s">
        <v>1040</v>
      </c>
    </row>
    <row r="24144">
      <c r="A24144" s="7">
        <f t="shared" si="1"/>
        <v>21010</v>
      </c>
      <c r="B24144" s="5" t="s">
        <v>21254</v>
      </c>
      <c r="C24144" s="6" t="s">
        <v>437</v>
      </c>
    </row>
    <row r="24145">
      <c r="A24145" s="7">
        <f t="shared" si="1"/>
        <v>21011</v>
      </c>
      <c r="B24145" s="5" t="s">
        <v>21255</v>
      </c>
      <c r="C24145" s="6" t="s">
        <v>86</v>
      </c>
    </row>
    <row r="24146">
      <c r="A24146" s="7">
        <f t="shared" si="1"/>
        <v>21012</v>
      </c>
      <c r="B24146" s="8" t="s">
        <v>21256</v>
      </c>
      <c r="C24146" s="9" t="s">
        <v>65</v>
      </c>
    </row>
    <row r="24147">
      <c r="A24147" s="7">
        <f t="shared" si="1"/>
        <v>21013</v>
      </c>
      <c r="B24147" s="5" t="s">
        <v>21257</v>
      </c>
      <c r="C24147" s="6" t="s">
        <v>74</v>
      </c>
    </row>
    <row r="24148">
      <c r="A24148" s="7">
        <f t="shared" si="1"/>
        <v>21014</v>
      </c>
      <c r="B24148" s="5" t="s">
        <v>21258</v>
      </c>
      <c r="C24148" s="6" t="s">
        <v>86</v>
      </c>
    </row>
    <row r="24149">
      <c r="A24149" s="7">
        <f t="shared" si="1"/>
        <v>21015</v>
      </c>
      <c r="B24149" s="8" t="s">
        <v>21259</v>
      </c>
      <c r="C24149" s="9" t="s">
        <v>46</v>
      </c>
    </row>
    <row r="24150">
      <c r="A24150" s="7">
        <f t="shared" si="1"/>
        <v>21016</v>
      </c>
      <c r="B24150" s="8" t="s">
        <v>21260</v>
      </c>
      <c r="C24150" s="9" t="s">
        <v>46</v>
      </c>
    </row>
    <row r="24151">
      <c r="A24151" s="7">
        <f t="shared" si="1"/>
        <v>21017</v>
      </c>
      <c r="B24151" s="5" t="s">
        <v>21261</v>
      </c>
      <c r="C24151" s="6" t="s">
        <v>785</v>
      </c>
    </row>
    <row r="24152">
      <c r="A24152" s="7">
        <f t="shared" si="1"/>
        <v>21018</v>
      </c>
      <c r="B24152" s="8" t="s">
        <v>21262</v>
      </c>
      <c r="C24152" s="9" t="s">
        <v>56</v>
      </c>
    </row>
    <row r="24153">
      <c r="A24153" s="7">
        <f t="shared" si="1"/>
        <v>21019</v>
      </c>
      <c r="B24153" s="5" t="s">
        <v>21263</v>
      </c>
      <c r="C24153" s="6" t="s">
        <v>462</v>
      </c>
    </row>
    <row r="24154">
      <c r="A24154" s="7">
        <f t="shared" si="1"/>
        <v>21020</v>
      </c>
      <c r="B24154" s="8" t="s">
        <v>21264</v>
      </c>
      <c r="C24154" s="9" t="s">
        <v>372</v>
      </c>
    </row>
    <row r="24155">
      <c r="A24155" s="7">
        <f t="shared" si="1"/>
        <v>21021</v>
      </c>
      <c r="B24155" s="8" t="s">
        <v>21265</v>
      </c>
      <c r="C24155" s="9" t="s">
        <v>733</v>
      </c>
    </row>
    <row r="24156">
      <c r="A24156" s="7">
        <f t="shared" si="1"/>
        <v>21022</v>
      </c>
      <c r="B24156" s="8" t="s">
        <v>21266</v>
      </c>
      <c r="C24156" s="9" t="s">
        <v>142</v>
      </c>
    </row>
    <row r="24157">
      <c r="A24157" s="7">
        <f t="shared" si="1"/>
        <v>21023</v>
      </c>
      <c r="B24157" s="8" t="s">
        <v>21267</v>
      </c>
      <c r="C24157" s="9" t="s">
        <v>818</v>
      </c>
    </row>
    <row r="24158">
      <c r="A24158" s="7">
        <f t="shared" si="1"/>
        <v>21024</v>
      </c>
      <c r="B24158" s="8" t="s">
        <v>21268</v>
      </c>
      <c r="C24158" s="9" t="s">
        <v>188</v>
      </c>
    </row>
    <row r="24159">
      <c r="A24159" s="7">
        <f t="shared" si="1"/>
        <v>21025</v>
      </c>
      <c r="B24159" s="8" t="s">
        <v>21269</v>
      </c>
      <c r="C24159" s="9" t="s">
        <v>733</v>
      </c>
    </row>
    <row r="24160">
      <c r="A24160" s="7">
        <f t="shared" si="1"/>
        <v>21026</v>
      </c>
      <c r="B24160" s="8" t="s">
        <v>21270</v>
      </c>
      <c r="C24160" s="9" t="s">
        <v>60</v>
      </c>
    </row>
    <row r="24161">
      <c r="A24161" s="7">
        <f t="shared" si="1"/>
        <v>21027</v>
      </c>
      <c r="B24161" s="5" t="s">
        <v>21271</v>
      </c>
      <c r="C24161" s="6" t="s">
        <v>196</v>
      </c>
    </row>
    <row r="24162">
      <c r="A24162" s="7">
        <f t="shared" si="1"/>
        <v>21027</v>
      </c>
      <c r="B24162" s="5" t="s">
        <v>21271</v>
      </c>
      <c r="C24162" s="6" t="s">
        <v>25</v>
      </c>
    </row>
    <row r="24163">
      <c r="A24163" s="7">
        <f t="shared" si="1"/>
        <v>21027</v>
      </c>
      <c r="B24163" s="5" t="s">
        <v>21271</v>
      </c>
      <c r="C24163" s="6" t="s">
        <v>24</v>
      </c>
    </row>
    <row r="24164">
      <c r="A24164" s="7">
        <f t="shared" si="1"/>
        <v>21028</v>
      </c>
      <c r="B24164" s="5" t="s">
        <v>21272</v>
      </c>
      <c r="C24164" s="6" t="s">
        <v>683</v>
      </c>
    </row>
    <row r="24165">
      <c r="A24165" s="7">
        <f t="shared" si="1"/>
        <v>21029</v>
      </c>
      <c r="B24165" s="5" t="s">
        <v>21273</v>
      </c>
      <c r="C24165" s="6" t="s">
        <v>365</v>
      </c>
    </row>
    <row r="24166">
      <c r="A24166" s="7">
        <f t="shared" si="1"/>
        <v>21030</v>
      </c>
      <c r="B24166" s="8" t="s">
        <v>21274</v>
      </c>
      <c r="C24166" s="9" t="s">
        <v>1776</v>
      </c>
    </row>
    <row r="24167">
      <c r="A24167" s="7">
        <f t="shared" si="1"/>
        <v>21031</v>
      </c>
      <c r="B24167" s="5" t="s">
        <v>21275</v>
      </c>
      <c r="C24167" s="6" t="s">
        <v>142</v>
      </c>
    </row>
    <row r="24168">
      <c r="A24168" s="7">
        <f t="shared" si="1"/>
        <v>21032</v>
      </c>
      <c r="B24168" s="5" t="s">
        <v>21276</v>
      </c>
      <c r="C24168" s="6" t="s">
        <v>420</v>
      </c>
    </row>
    <row r="24169">
      <c r="A24169" s="7">
        <f t="shared" si="1"/>
        <v>21033</v>
      </c>
      <c r="B24169" s="5" t="s">
        <v>21277</v>
      </c>
      <c r="C24169" s="6" t="s">
        <v>86</v>
      </c>
    </row>
    <row r="24170">
      <c r="A24170" s="7">
        <f t="shared" si="1"/>
        <v>21034</v>
      </c>
      <c r="B24170" s="5" t="s">
        <v>21278</v>
      </c>
      <c r="C24170" s="6" t="s">
        <v>612</v>
      </c>
    </row>
    <row r="24171">
      <c r="A24171" s="7">
        <f t="shared" si="1"/>
        <v>21035</v>
      </c>
      <c r="B24171" s="5" t="s">
        <v>21279</v>
      </c>
      <c r="C24171" s="6" t="s">
        <v>1495</v>
      </c>
    </row>
    <row r="24172">
      <c r="A24172" s="7">
        <f t="shared" si="1"/>
        <v>21036</v>
      </c>
      <c r="B24172" s="5" t="s">
        <v>21280</v>
      </c>
      <c r="C24172" s="6" t="s">
        <v>74</v>
      </c>
    </row>
    <row r="24173">
      <c r="A24173" s="7">
        <f t="shared" si="1"/>
        <v>21037</v>
      </c>
      <c r="B24173" s="8" t="s">
        <v>21281</v>
      </c>
      <c r="C24173" s="9" t="s">
        <v>818</v>
      </c>
    </row>
    <row r="24174">
      <c r="A24174" s="7">
        <f t="shared" si="1"/>
        <v>21038</v>
      </c>
      <c r="B24174" s="15" t="s">
        <v>21282</v>
      </c>
      <c r="C24174" s="11" t="s">
        <v>423</v>
      </c>
    </row>
    <row r="24175">
      <c r="A24175" s="7">
        <f t="shared" si="1"/>
        <v>21039</v>
      </c>
      <c r="B24175" s="8" t="s">
        <v>21283</v>
      </c>
      <c r="C24175" s="9" t="s">
        <v>1042</v>
      </c>
    </row>
    <row r="24176">
      <c r="A24176" s="7">
        <f t="shared" si="1"/>
        <v>21040</v>
      </c>
      <c r="B24176" s="5" t="s">
        <v>21284</v>
      </c>
      <c r="C24176" s="6" t="s">
        <v>1221</v>
      </c>
    </row>
    <row r="24177">
      <c r="A24177" s="7">
        <f t="shared" si="1"/>
        <v>21041</v>
      </c>
      <c r="B24177" s="5" t="s">
        <v>21285</v>
      </c>
      <c r="C24177" s="6" t="s">
        <v>86</v>
      </c>
    </row>
    <row r="24178">
      <c r="A24178" s="7">
        <f t="shared" si="1"/>
        <v>21042</v>
      </c>
      <c r="B24178" s="5" t="s">
        <v>21286</v>
      </c>
      <c r="C24178" s="6" t="s">
        <v>1267</v>
      </c>
    </row>
    <row r="24179">
      <c r="A24179" s="7">
        <f t="shared" si="1"/>
        <v>21043</v>
      </c>
      <c r="B24179" s="5" t="s">
        <v>21287</v>
      </c>
      <c r="C24179" s="6" t="s">
        <v>109</v>
      </c>
    </row>
    <row r="24180">
      <c r="A24180" s="7">
        <f t="shared" si="1"/>
        <v>21044</v>
      </c>
      <c r="B24180" s="5" t="s">
        <v>21288</v>
      </c>
      <c r="C24180" s="6" t="s">
        <v>1262</v>
      </c>
    </row>
    <row r="24181">
      <c r="A24181" s="7">
        <f t="shared" si="1"/>
        <v>21045</v>
      </c>
      <c r="B24181" s="5" t="s">
        <v>21289</v>
      </c>
      <c r="C24181" s="6" t="s">
        <v>621</v>
      </c>
    </row>
    <row r="24182">
      <c r="A24182" s="7">
        <f t="shared" si="1"/>
        <v>21046</v>
      </c>
      <c r="B24182" s="8" t="s">
        <v>21290</v>
      </c>
      <c r="C24182" s="9" t="s">
        <v>46</v>
      </c>
    </row>
    <row r="24183">
      <c r="A24183" s="7">
        <f t="shared" si="1"/>
        <v>21047</v>
      </c>
      <c r="B24183" s="8" t="s">
        <v>21291</v>
      </c>
      <c r="C24183" s="9" t="s">
        <v>188</v>
      </c>
    </row>
    <row r="24184">
      <c r="A24184" s="7">
        <f t="shared" si="1"/>
        <v>21048</v>
      </c>
      <c r="B24184" s="5" t="s">
        <v>21292</v>
      </c>
      <c r="C24184" s="6" t="s">
        <v>621</v>
      </c>
    </row>
    <row r="24185">
      <c r="A24185" s="7">
        <f t="shared" si="1"/>
        <v>21049</v>
      </c>
      <c r="B24185" s="5" t="s">
        <v>21293</v>
      </c>
      <c r="C24185" s="6" t="s">
        <v>818</v>
      </c>
    </row>
    <row r="24186">
      <c r="A24186" s="7">
        <f t="shared" si="1"/>
        <v>21050</v>
      </c>
      <c r="B24186" s="8" t="s">
        <v>21294</v>
      </c>
      <c r="C24186" s="9" t="s">
        <v>52</v>
      </c>
    </row>
    <row r="24187">
      <c r="A24187" s="7">
        <f t="shared" si="1"/>
        <v>21051</v>
      </c>
      <c r="B24187" s="8" t="s">
        <v>21295</v>
      </c>
      <c r="C24187" s="9" t="s">
        <v>52</v>
      </c>
    </row>
    <row r="24188">
      <c r="A24188" s="7">
        <f t="shared" si="1"/>
        <v>21052</v>
      </c>
      <c r="B24188" s="5" t="s">
        <v>21296</v>
      </c>
      <c r="C24188" s="6" t="s">
        <v>1371</v>
      </c>
    </row>
    <row r="24189">
      <c r="A24189" s="7">
        <f t="shared" si="1"/>
        <v>21053</v>
      </c>
      <c r="B24189" s="5" t="s">
        <v>21297</v>
      </c>
      <c r="C24189" s="6" t="s">
        <v>74</v>
      </c>
    </row>
    <row r="24190">
      <c r="A24190" s="7">
        <f t="shared" si="1"/>
        <v>21054</v>
      </c>
      <c r="B24190" s="8" t="s">
        <v>21298</v>
      </c>
      <c r="C24190" s="9" t="s">
        <v>416</v>
      </c>
    </row>
    <row r="24191">
      <c r="A24191" s="7">
        <f t="shared" si="1"/>
        <v>21055</v>
      </c>
      <c r="B24191" s="8" t="s">
        <v>21299</v>
      </c>
      <c r="C24191" s="6" t="s">
        <v>1012</v>
      </c>
    </row>
    <row r="24192">
      <c r="A24192" s="7">
        <f t="shared" si="1"/>
        <v>21056</v>
      </c>
      <c r="B24192" s="5" t="s">
        <v>21300</v>
      </c>
      <c r="C24192" s="6" t="s">
        <v>1620</v>
      </c>
    </row>
    <row r="24193">
      <c r="A24193" s="7">
        <f t="shared" si="1"/>
        <v>21057</v>
      </c>
      <c r="B24193" s="5" t="s">
        <v>21301</v>
      </c>
      <c r="C24193" s="6" t="s">
        <v>362</v>
      </c>
    </row>
    <row r="24194">
      <c r="A24194" s="7">
        <f t="shared" si="1"/>
        <v>21058</v>
      </c>
      <c r="B24194" s="5" t="s">
        <v>21302</v>
      </c>
      <c r="C24194" s="6" t="s">
        <v>109</v>
      </c>
    </row>
    <row r="24195">
      <c r="A24195" s="7">
        <f t="shared" si="1"/>
        <v>21058</v>
      </c>
      <c r="B24195" s="5" t="s">
        <v>21302</v>
      </c>
      <c r="C24195" s="6" t="s">
        <v>25</v>
      </c>
    </row>
    <row r="24196">
      <c r="A24196" s="7">
        <f t="shared" si="1"/>
        <v>21059</v>
      </c>
      <c r="B24196" s="8" t="s">
        <v>21303</v>
      </c>
      <c r="C24196" s="6" t="s">
        <v>59</v>
      </c>
    </row>
    <row r="24197">
      <c r="A24197" s="7">
        <f t="shared" si="1"/>
        <v>21059</v>
      </c>
      <c r="B24197" s="8" t="s">
        <v>21303</v>
      </c>
      <c r="C24197" s="9" t="s">
        <v>142</v>
      </c>
    </row>
    <row r="24198">
      <c r="A24198" s="7">
        <f t="shared" si="1"/>
        <v>21060</v>
      </c>
      <c r="B24198" s="8" t="s">
        <v>21304</v>
      </c>
      <c r="C24198" s="9" t="s">
        <v>188</v>
      </c>
    </row>
    <row r="24199">
      <c r="A24199" s="7">
        <f t="shared" si="1"/>
        <v>21061</v>
      </c>
      <c r="B24199" s="8" t="s">
        <v>21305</v>
      </c>
      <c r="C24199" s="6" t="s">
        <v>15852</v>
      </c>
    </row>
    <row r="24200">
      <c r="A24200" s="7">
        <f t="shared" si="1"/>
        <v>21061</v>
      </c>
      <c r="B24200" s="8" t="s">
        <v>21305</v>
      </c>
      <c r="C24200" s="6" t="s">
        <v>616</v>
      </c>
    </row>
    <row r="24201">
      <c r="A24201" s="7">
        <f t="shared" si="1"/>
        <v>21061</v>
      </c>
      <c r="B24201" s="8" t="s">
        <v>21305</v>
      </c>
      <c r="C24201" s="9" t="s">
        <v>399</v>
      </c>
    </row>
    <row r="24202">
      <c r="A24202" s="7">
        <f t="shared" si="1"/>
        <v>21061</v>
      </c>
      <c r="B24202" s="8" t="s">
        <v>21305</v>
      </c>
      <c r="C24202" s="9" t="s">
        <v>280</v>
      </c>
    </row>
    <row r="24203">
      <c r="A24203" s="7">
        <f t="shared" si="1"/>
        <v>21061</v>
      </c>
      <c r="B24203" s="8" t="s">
        <v>21305</v>
      </c>
      <c r="C24203" s="9" t="s">
        <v>60</v>
      </c>
    </row>
    <row r="24204">
      <c r="A24204" s="7">
        <f t="shared" si="1"/>
        <v>21062</v>
      </c>
      <c r="B24204" s="5" t="s">
        <v>21306</v>
      </c>
      <c r="C24204" s="6" t="s">
        <v>346</v>
      </c>
    </row>
    <row r="24205">
      <c r="A24205" s="7">
        <f t="shared" si="1"/>
        <v>21063</v>
      </c>
      <c r="B24205" s="8" t="s">
        <v>21307</v>
      </c>
      <c r="C24205" s="6" t="s">
        <v>59</v>
      </c>
    </row>
    <row r="24206">
      <c r="A24206" s="7">
        <f t="shared" si="1"/>
        <v>21064</v>
      </c>
      <c r="B24206" s="8" t="s">
        <v>21308</v>
      </c>
      <c r="C24206" s="6" t="s">
        <v>59</v>
      </c>
    </row>
    <row r="24207">
      <c r="A24207" s="7">
        <f t="shared" si="1"/>
        <v>21065</v>
      </c>
      <c r="B24207" s="8" t="s">
        <v>21309</v>
      </c>
      <c r="C24207" s="9" t="s">
        <v>177</v>
      </c>
    </row>
    <row r="24208">
      <c r="A24208" s="7">
        <f t="shared" si="1"/>
        <v>21066</v>
      </c>
      <c r="B24208" s="8" t="s">
        <v>21310</v>
      </c>
      <c r="C24208" s="6" t="s">
        <v>672</v>
      </c>
    </row>
    <row r="24209">
      <c r="A24209" s="7">
        <f t="shared" si="1"/>
        <v>21066</v>
      </c>
      <c r="B24209" s="8" t="s">
        <v>21310</v>
      </c>
      <c r="C24209" s="9" t="s">
        <v>177</v>
      </c>
    </row>
    <row r="24210">
      <c r="A24210" s="7">
        <f t="shared" si="1"/>
        <v>21066</v>
      </c>
      <c r="B24210" s="8" t="s">
        <v>21310</v>
      </c>
      <c r="C24210" s="9" t="s">
        <v>60</v>
      </c>
    </row>
    <row r="24211">
      <c r="A24211" s="7">
        <f t="shared" si="1"/>
        <v>21067</v>
      </c>
      <c r="B24211" s="8" t="s">
        <v>21311</v>
      </c>
      <c r="C24211" s="6" t="s">
        <v>59</v>
      </c>
    </row>
    <row r="24212">
      <c r="A24212" s="7">
        <f t="shared" si="1"/>
        <v>21068</v>
      </c>
      <c r="B24212" s="8" t="s">
        <v>21312</v>
      </c>
      <c r="C24212" s="6" t="s">
        <v>59</v>
      </c>
    </row>
    <row r="24213">
      <c r="A24213" s="7">
        <f t="shared" si="1"/>
        <v>21069</v>
      </c>
      <c r="B24213" s="16" t="s">
        <v>21313</v>
      </c>
      <c r="C24213" s="6" t="s">
        <v>1235</v>
      </c>
    </row>
    <row r="24214">
      <c r="A24214" s="7">
        <f t="shared" si="1"/>
        <v>21070</v>
      </c>
      <c r="B24214" s="8" t="s">
        <v>21314</v>
      </c>
      <c r="C24214" s="6" t="s">
        <v>446</v>
      </c>
    </row>
    <row r="24215">
      <c r="A24215" s="7">
        <f t="shared" si="1"/>
        <v>21070</v>
      </c>
      <c r="B24215" s="8" t="s">
        <v>21314</v>
      </c>
      <c r="C24215" s="6" t="s">
        <v>59</v>
      </c>
    </row>
    <row r="24216">
      <c r="A24216" s="7">
        <f t="shared" si="1"/>
        <v>21071</v>
      </c>
      <c r="B24216" s="5" t="s">
        <v>21315</v>
      </c>
      <c r="C24216" s="6" t="s">
        <v>328</v>
      </c>
    </row>
    <row r="24217">
      <c r="A24217" s="7">
        <f t="shared" si="1"/>
        <v>21071</v>
      </c>
      <c r="B24217" s="5" t="s">
        <v>21315</v>
      </c>
      <c r="C24217" s="6" t="s">
        <v>177</v>
      </c>
    </row>
    <row r="24218">
      <c r="A24218" s="7">
        <f t="shared" si="1"/>
        <v>21072</v>
      </c>
      <c r="B24218" s="8" t="s">
        <v>21316</v>
      </c>
      <c r="C24218" s="9" t="s">
        <v>42</v>
      </c>
    </row>
    <row r="24219">
      <c r="A24219" s="7">
        <f t="shared" si="1"/>
        <v>21073</v>
      </c>
      <c r="B24219" s="8" t="s">
        <v>21317</v>
      </c>
      <c r="C24219" s="6" t="s">
        <v>59</v>
      </c>
    </row>
    <row r="24220">
      <c r="A24220" s="7">
        <f t="shared" si="1"/>
        <v>21074</v>
      </c>
      <c r="B24220" s="8" t="s">
        <v>21318</v>
      </c>
      <c r="C24220" s="9" t="s">
        <v>177</v>
      </c>
    </row>
    <row r="24221">
      <c r="A24221" s="7">
        <f t="shared" si="1"/>
        <v>21075</v>
      </c>
      <c r="B24221" s="8" t="s">
        <v>21319</v>
      </c>
      <c r="C24221" s="9" t="s">
        <v>1169</v>
      </c>
    </row>
    <row r="24222">
      <c r="A24222" s="7">
        <f t="shared" si="1"/>
        <v>21076</v>
      </c>
      <c r="B24222" s="5" t="s">
        <v>21320</v>
      </c>
      <c r="C24222" s="6" t="s">
        <v>20</v>
      </c>
    </row>
    <row r="24223">
      <c r="A24223" s="7">
        <f t="shared" si="1"/>
        <v>21077</v>
      </c>
      <c r="B24223" s="5" t="s">
        <v>21321</v>
      </c>
      <c r="C24223" s="6" t="s">
        <v>1207</v>
      </c>
    </row>
    <row r="24224">
      <c r="A24224" s="7">
        <f t="shared" si="1"/>
        <v>21078</v>
      </c>
      <c r="B24224" s="8" t="s">
        <v>21322</v>
      </c>
      <c r="C24224" s="9" t="s">
        <v>64</v>
      </c>
    </row>
    <row r="24225">
      <c r="A24225" s="7">
        <f t="shared" si="1"/>
        <v>21079</v>
      </c>
      <c r="B24225" s="5" t="s">
        <v>21323</v>
      </c>
      <c r="C24225" s="6" t="s">
        <v>1360</v>
      </c>
    </row>
    <row r="24226">
      <c r="A24226" s="7">
        <f t="shared" si="1"/>
        <v>21080</v>
      </c>
      <c r="B24226" s="5" t="s">
        <v>21324</v>
      </c>
      <c r="C24226" s="6" t="s">
        <v>1207</v>
      </c>
    </row>
    <row r="24227">
      <c r="A24227" s="7">
        <f t="shared" si="1"/>
        <v>21081</v>
      </c>
      <c r="B24227" s="5" t="s">
        <v>21325</v>
      </c>
      <c r="C24227" s="6" t="s">
        <v>1040</v>
      </c>
    </row>
    <row r="24228">
      <c r="A24228" s="7">
        <f t="shared" si="1"/>
        <v>21082</v>
      </c>
      <c r="B24228" s="5" t="s">
        <v>21326</v>
      </c>
      <c r="C24228" s="6" t="s">
        <v>538</v>
      </c>
    </row>
    <row r="24229">
      <c r="A24229" s="7">
        <f t="shared" si="1"/>
        <v>21083</v>
      </c>
      <c r="B24229" s="8" t="s">
        <v>21327</v>
      </c>
      <c r="C24229" s="9" t="s">
        <v>1776</v>
      </c>
    </row>
    <row r="24230">
      <c r="A24230" s="7">
        <f t="shared" si="1"/>
        <v>21084</v>
      </c>
      <c r="B24230" s="5" t="s">
        <v>21328</v>
      </c>
      <c r="C24230" s="6" t="s">
        <v>393</v>
      </c>
    </row>
    <row r="24231">
      <c r="A24231" s="7">
        <f t="shared" si="1"/>
        <v>21085</v>
      </c>
      <c r="B24231" s="5" t="s">
        <v>21329</v>
      </c>
      <c r="C24231" s="6" t="s">
        <v>426</v>
      </c>
    </row>
    <row r="24232">
      <c r="A24232" s="7">
        <f t="shared" si="1"/>
        <v>21086</v>
      </c>
      <c r="B24232" s="5" t="s">
        <v>21330</v>
      </c>
      <c r="C24232" s="6" t="s">
        <v>1495</v>
      </c>
    </row>
    <row r="24233">
      <c r="A24233" s="7">
        <f t="shared" si="1"/>
        <v>21087</v>
      </c>
      <c r="B24233" s="5" t="s">
        <v>21331</v>
      </c>
      <c r="C24233" s="6" t="s">
        <v>1360</v>
      </c>
    </row>
    <row r="24234">
      <c r="A24234" s="7">
        <f t="shared" si="1"/>
        <v>21088</v>
      </c>
      <c r="B24234" s="5" t="s">
        <v>21332</v>
      </c>
      <c r="C24234" s="6" t="s">
        <v>1360</v>
      </c>
    </row>
    <row r="24235">
      <c r="A24235" s="7">
        <f t="shared" si="1"/>
        <v>21089</v>
      </c>
      <c r="B24235" s="5" t="s">
        <v>21333</v>
      </c>
      <c r="C24235" s="6" t="s">
        <v>1279</v>
      </c>
    </row>
    <row r="24236">
      <c r="A24236" s="7">
        <f t="shared" si="1"/>
        <v>21090</v>
      </c>
      <c r="B24236" s="5" t="s">
        <v>21334</v>
      </c>
      <c r="C24236" s="6" t="s">
        <v>324</v>
      </c>
    </row>
    <row r="24237">
      <c r="A24237" s="7">
        <f t="shared" si="1"/>
        <v>21091</v>
      </c>
      <c r="B24237" s="5" t="s">
        <v>21335</v>
      </c>
      <c r="C24237" s="6" t="s">
        <v>27</v>
      </c>
    </row>
    <row r="24238">
      <c r="A24238" s="7">
        <f t="shared" si="1"/>
        <v>21092</v>
      </c>
      <c r="B24238" s="8" t="s">
        <v>21336</v>
      </c>
      <c r="C24238" s="9" t="s">
        <v>40</v>
      </c>
    </row>
    <row r="24239">
      <c r="A24239" s="7">
        <f t="shared" si="1"/>
        <v>21093</v>
      </c>
      <c r="B24239" s="5" t="s">
        <v>21337</v>
      </c>
      <c r="C24239" s="6" t="s">
        <v>78</v>
      </c>
    </row>
    <row r="24240">
      <c r="A24240" s="7">
        <f t="shared" si="1"/>
        <v>21094</v>
      </c>
      <c r="B24240" s="5" t="s">
        <v>21338</v>
      </c>
      <c r="C24240" s="6" t="s">
        <v>1394</v>
      </c>
    </row>
    <row r="24241">
      <c r="A24241" s="7">
        <f t="shared" si="1"/>
        <v>21095</v>
      </c>
      <c r="B24241" s="5" t="s">
        <v>21339</v>
      </c>
      <c r="C24241" s="6" t="s">
        <v>12</v>
      </c>
    </row>
    <row r="24242">
      <c r="A24242" s="7">
        <f t="shared" si="1"/>
        <v>21096</v>
      </c>
      <c r="B24242" s="5" t="s">
        <v>21340</v>
      </c>
      <c r="C24242" s="6" t="s">
        <v>1495</v>
      </c>
    </row>
    <row r="24243">
      <c r="A24243" s="7">
        <f t="shared" si="1"/>
        <v>21097</v>
      </c>
      <c r="B24243" s="5" t="s">
        <v>21341</v>
      </c>
      <c r="C24243" s="6" t="s">
        <v>86</v>
      </c>
    </row>
    <row r="24244">
      <c r="A24244" s="7">
        <f t="shared" si="1"/>
        <v>21098</v>
      </c>
      <c r="B24244" s="5" t="s">
        <v>21342</v>
      </c>
      <c r="C24244" s="6" t="s">
        <v>437</v>
      </c>
    </row>
    <row r="24245">
      <c r="A24245" s="7">
        <f t="shared" si="1"/>
        <v>21099</v>
      </c>
      <c r="B24245" s="5" t="s">
        <v>21343</v>
      </c>
      <c r="C24245" s="6" t="s">
        <v>86</v>
      </c>
    </row>
    <row r="24246">
      <c r="A24246" s="7">
        <f t="shared" si="1"/>
        <v>21100</v>
      </c>
      <c r="B24246" s="8" t="s">
        <v>21344</v>
      </c>
      <c r="C24246" s="9" t="s">
        <v>818</v>
      </c>
    </row>
    <row r="24247">
      <c r="A24247" s="7">
        <f t="shared" si="1"/>
        <v>21101</v>
      </c>
      <c r="B24247" s="8" t="s">
        <v>21345</v>
      </c>
      <c r="C24247" s="9" t="s">
        <v>40</v>
      </c>
    </row>
    <row r="24248">
      <c r="A24248" s="7">
        <f t="shared" si="1"/>
        <v>21102</v>
      </c>
      <c r="B24248" s="8" t="s">
        <v>21346</v>
      </c>
      <c r="C24248" s="9" t="s">
        <v>374</v>
      </c>
    </row>
    <row r="24249">
      <c r="A24249" s="7">
        <f t="shared" si="1"/>
        <v>21103</v>
      </c>
      <c r="B24249" s="5" t="s">
        <v>21347</v>
      </c>
      <c r="C24249" s="6" t="s">
        <v>989</v>
      </c>
    </row>
    <row r="24250">
      <c r="A24250" s="7">
        <f t="shared" si="1"/>
        <v>21104</v>
      </c>
      <c r="B24250" s="5" t="s">
        <v>21348</v>
      </c>
      <c r="C24250" s="6" t="s">
        <v>86</v>
      </c>
    </row>
    <row r="24251">
      <c r="A24251" s="7">
        <f t="shared" si="1"/>
        <v>21105</v>
      </c>
      <c r="B24251" s="5" t="s">
        <v>21349</v>
      </c>
      <c r="C24251" s="6" t="s">
        <v>365</v>
      </c>
    </row>
    <row r="24252">
      <c r="A24252" s="7">
        <f t="shared" si="1"/>
        <v>21106</v>
      </c>
      <c r="B24252" s="8" t="s">
        <v>21350</v>
      </c>
      <c r="C24252" s="9" t="s">
        <v>502</v>
      </c>
    </row>
    <row r="24253">
      <c r="A24253" s="7">
        <f t="shared" si="1"/>
        <v>21107</v>
      </c>
      <c r="B24253" s="5" t="s">
        <v>21351</v>
      </c>
      <c r="C24253" s="6" t="s">
        <v>86</v>
      </c>
    </row>
    <row r="24254">
      <c r="A24254" s="7">
        <f t="shared" si="1"/>
        <v>21108</v>
      </c>
      <c r="B24254" s="5" t="s">
        <v>21352</v>
      </c>
      <c r="C24254" s="6" t="s">
        <v>86</v>
      </c>
    </row>
    <row r="24255">
      <c r="A24255" s="7">
        <f t="shared" si="1"/>
        <v>21109</v>
      </c>
      <c r="B24255" s="5" t="s">
        <v>21353</v>
      </c>
      <c r="C24255" s="6" t="s">
        <v>74</v>
      </c>
    </row>
    <row r="24256">
      <c r="A24256" s="7">
        <f t="shared" si="1"/>
        <v>21110</v>
      </c>
      <c r="B24256" s="5" t="s">
        <v>21354</v>
      </c>
      <c r="C24256" s="6" t="s">
        <v>437</v>
      </c>
    </row>
    <row r="24257">
      <c r="A24257" s="7">
        <f t="shared" si="1"/>
        <v>21111</v>
      </c>
      <c r="B24257" s="5" t="s">
        <v>21355</v>
      </c>
      <c r="C24257" s="6" t="s">
        <v>179</v>
      </c>
    </row>
    <row r="24258">
      <c r="A24258" s="7">
        <f t="shared" si="1"/>
        <v>21112</v>
      </c>
      <c r="B24258" s="8" t="s">
        <v>21356</v>
      </c>
      <c r="C24258" s="9" t="s">
        <v>24</v>
      </c>
    </row>
    <row r="24259">
      <c r="A24259" s="7">
        <f t="shared" si="1"/>
        <v>21113</v>
      </c>
      <c r="B24259" s="5" t="s">
        <v>21357</v>
      </c>
      <c r="C24259" s="6" t="s">
        <v>1324</v>
      </c>
    </row>
    <row r="24260">
      <c r="A24260" s="7">
        <f t="shared" si="1"/>
        <v>21114</v>
      </c>
      <c r="B24260" s="8" t="s">
        <v>21358</v>
      </c>
      <c r="C24260" s="9" t="s">
        <v>76</v>
      </c>
    </row>
    <row r="24261">
      <c r="A24261" s="7">
        <f t="shared" si="1"/>
        <v>21115</v>
      </c>
      <c r="B24261" s="8" t="s">
        <v>21359</v>
      </c>
      <c r="C24261" s="9" t="s">
        <v>547</v>
      </c>
    </row>
    <row r="24262">
      <c r="A24262" s="7">
        <f t="shared" si="1"/>
        <v>21116</v>
      </c>
      <c r="B24262" s="8" t="s">
        <v>21360</v>
      </c>
      <c r="C24262" s="9" t="s">
        <v>177</v>
      </c>
    </row>
    <row r="24263">
      <c r="A24263" s="7">
        <f t="shared" si="1"/>
        <v>21117</v>
      </c>
      <c r="B24263" s="8" t="s">
        <v>21361</v>
      </c>
      <c r="C24263" s="9" t="s">
        <v>46</v>
      </c>
    </row>
    <row r="24264">
      <c r="A24264" s="7">
        <f t="shared" si="1"/>
        <v>21118</v>
      </c>
      <c r="B24264" s="8" t="s">
        <v>21362</v>
      </c>
      <c r="C24264" s="9" t="s">
        <v>83</v>
      </c>
    </row>
    <row r="24265">
      <c r="A24265" s="7">
        <f t="shared" si="1"/>
        <v>21119</v>
      </c>
      <c r="B24265" s="5" t="s">
        <v>21363</v>
      </c>
      <c r="C24265" s="6" t="s">
        <v>74</v>
      </c>
    </row>
    <row r="24266">
      <c r="A24266" s="7">
        <f t="shared" si="1"/>
        <v>21120</v>
      </c>
      <c r="B24266" s="5" t="s">
        <v>21364</v>
      </c>
      <c r="C24266" s="6" t="s">
        <v>32</v>
      </c>
    </row>
    <row r="24267">
      <c r="A24267" s="7">
        <f t="shared" si="1"/>
        <v>21121</v>
      </c>
      <c r="B24267" s="5" t="s">
        <v>21365</v>
      </c>
      <c r="C24267" s="6" t="s">
        <v>785</v>
      </c>
    </row>
    <row r="24268">
      <c r="A24268" s="7">
        <f t="shared" si="1"/>
        <v>21122</v>
      </c>
      <c r="B24268" s="5" t="s">
        <v>21366</v>
      </c>
      <c r="C24268" s="6" t="s">
        <v>785</v>
      </c>
    </row>
    <row r="24269">
      <c r="A24269" s="7">
        <f t="shared" si="1"/>
        <v>21123</v>
      </c>
      <c r="B24269" s="5" t="s">
        <v>21367</v>
      </c>
      <c r="C24269" s="6" t="s">
        <v>785</v>
      </c>
    </row>
    <row r="24270">
      <c r="A24270" s="7">
        <f t="shared" si="1"/>
        <v>21124</v>
      </c>
      <c r="B24270" s="5" t="s">
        <v>21368</v>
      </c>
      <c r="C24270" s="6" t="s">
        <v>426</v>
      </c>
    </row>
    <row r="24271">
      <c r="A24271" s="7">
        <f t="shared" si="1"/>
        <v>21125</v>
      </c>
      <c r="B24271" s="8" t="s">
        <v>21369</v>
      </c>
      <c r="C24271" s="9" t="s">
        <v>733</v>
      </c>
    </row>
    <row r="24272">
      <c r="A24272" s="7">
        <f t="shared" si="1"/>
        <v>21126</v>
      </c>
      <c r="B24272" s="5" t="s">
        <v>21370</v>
      </c>
      <c r="C24272" s="6" t="s">
        <v>785</v>
      </c>
    </row>
    <row r="24273">
      <c r="A24273" s="7">
        <f t="shared" si="1"/>
        <v>21127</v>
      </c>
      <c r="B24273" s="5" t="s">
        <v>21371</v>
      </c>
      <c r="C24273" s="6" t="s">
        <v>765</v>
      </c>
    </row>
    <row r="24274">
      <c r="A24274" s="7">
        <f t="shared" si="1"/>
        <v>21128</v>
      </c>
      <c r="B24274" s="5" t="s">
        <v>21372</v>
      </c>
      <c r="C24274" s="6" t="s">
        <v>405</v>
      </c>
    </row>
    <row r="24275">
      <c r="A24275" s="7">
        <f t="shared" si="1"/>
        <v>21129</v>
      </c>
      <c r="B24275" s="5" t="s">
        <v>21373</v>
      </c>
      <c r="C24275" s="6" t="s">
        <v>1458</v>
      </c>
    </row>
    <row r="24276">
      <c r="A24276" s="7">
        <f t="shared" si="1"/>
        <v>21130</v>
      </c>
      <c r="B24276" s="5" t="s">
        <v>21374</v>
      </c>
      <c r="C24276" s="6" t="s">
        <v>1458</v>
      </c>
    </row>
    <row r="24277">
      <c r="A24277" s="7">
        <f t="shared" si="1"/>
        <v>21131</v>
      </c>
      <c r="B24277" s="5" t="s">
        <v>21375</v>
      </c>
      <c r="C24277" s="6" t="s">
        <v>1458</v>
      </c>
    </row>
    <row r="24278">
      <c r="A24278" s="7">
        <f t="shared" si="1"/>
        <v>21132</v>
      </c>
      <c r="B24278" s="5" t="s">
        <v>21376</v>
      </c>
      <c r="C24278" s="6" t="s">
        <v>426</v>
      </c>
    </row>
    <row r="24279">
      <c r="A24279" s="7">
        <f t="shared" si="1"/>
        <v>21133</v>
      </c>
      <c r="B24279" s="5" t="s">
        <v>21377</v>
      </c>
      <c r="C24279" s="6" t="s">
        <v>426</v>
      </c>
    </row>
    <row r="24280">
      <c r="A24280" s="7">
        <f t="shared" si="1"/>
        <v>21134</v>
      </c>
      <c r="B24280" s="5" t="s">
        <v>21378</v>
      </c>
      <c r="C24280" s="6" t="s">
        <v>426</v>
      </c>
    </row>
    <row r="24281">
      <c r="A24281" s="7">
        <f t="shared" si="1"/>
        <v>21135</v>
      </c>
      <c r="B24281" s="8" t="s">
        <v>21379</v>
      </c>
      <c r="C24281" s="6" t="s">
        <v>672</v>
      </c>
    </row>
    <row r="24282">
      <c r="A24282" s="7">
        <f t="shared" si="1"/>
        <v>21135</v>
      </c>
      <c r="B24282" s="8" t="s">
        <v>21379</v>
      </c>
      <c r="C24282" s="9" t="s">
        <v>24</v>
      </c>
    </row>
    <row r="24283">
      <c r="A24283" s="7">
        <f t="shared" si="1"/>
        <v>21136</v>
      </c>
      <c r="B24283" s="8" t="s">
        <v>21380</v>
      </c>
      <c r="C24283" s="9" t="s">
        <v>25</v>
      </c>
    </row>
    <row r="24284">
      <c r="A24284" s="7">
        <f t="shared" si="1"/>
        <v>21137</v>
      </c>
      <c r="B24284" s="8" t="s">
        <v>21381</v>
      </c>
      <c r="C24284" s="9" t="s">
        <v>40</v>
      </c>
    </row>
    <row r="24285">
      <c r="A24285" s="7">
        <f t="shared" si="1"/>
        <v>21138</v>
      </c>
      <c r="B24285" s="8" t="s">
        <v>21382</v>
      </c>
      <c r="C24285" s="9" t="s">
        <v>818</v>
      </c>
    </row>
    <row r="24286">
      <c r="A24286" s="7">
        <f t="shared" si="1"/>
        <v>21139</v>
      </c>
      <c r="B24286" s="8" t="s">
        <v>21383</v>
      </c>
      <c r="C24286" s="9" t="s">
        <v>733</v>
      </c>
    </row>
    <row r="24287">
      <c r="A24287" s="7">
        <f t="shared" si="1"/>
        <v>21140</v>
      </c>
      <c r="B24287" s="5" t="s">
        <v>21384</v>
      </c>
      <c r="C24287" s="6" t="s">
        <v>6852</v>
      </c>
    </row>
    <row r="24288">
      <c r="A24288" s="7">
        <f t="shared" si="1"/>
        <v>21141</v>
      </c>
      <c r="B24288" s="8" t="s">
        <v>21385</v>
      </c>
      <c r="C24288" s="9" t="s">
        <v>818</v>
      </c>
    </row>
    <row r="24289">
      <c r="A24289" s="7">
        <f t="shared" si="1"/>
        <v>21142</v>
      </c>
      <c r="B24289" s="5" t="s">
        <v>21386</v>
      </c>
      <c r="C24289" s="6" t="s">
        <v>365</v>
      </c>
    </row>
    <row r="24290">
      <c r="A24290" s="7">
        <f t="shared" si="1"/>
        <v>21143</v>
      </c>
      <c r="B24290" s="8" t="s">
        <v>21387</v>
      </c>
      <c r="C24290" s="9" t="s">
        <v>416</v>
      </c>
    </row>
    <row r="24291">
      <c r="A24291" s="7">
        <f t="shared" si="1"/>
        <v>21144</v>
      </c>
      <c r="B24291" s="8" t="s">
        <v>21388</v>
      </c>
      <c r="C24291" s="9" t="s">
        <v>818</v>
      </c>
    </row>
    <row r="24292">
      <c r="A24292" s="7">
        <f t="shared" si="1"/>
        <v>21145</v>
      </c>
      <c r="B24292" s="8" t="s">
        <v>21389</v>
      </c>
      <c r="C24292" s="9" t="s">
        <v>818</v>
      </c>
    </row>
    <row r="24293">
      <c r="A24293" s="7">
        <f t="shared" si="1"/>
        <v>21146</v>
      </c>
      <c r="B24293" s="5" t="s">
        <v>21390</v>
      </c>
      <c r="C24293" s="6" t="s">
        <v>946</v>
      </c>
    </row>
    <row r="24294">
      <c r="A24294" s="7">
        <f t="shared" si="1"/>
        <v>21147</v>
      </c>
      <c r="B24294" s="5" t="s">
        <v>21391</v>
      </c>
      <c r="C24294" s="6" t="s">
        <v>336</v>
      </c>
    </row>
    <row r="24295">
      <c r="A24295" s="7">
        <f t="shared" si="1"/>
        <v>21147</v>
      </c>
      <c r="B24295" s="5" t="s">
        <v>21391</v>
      </c>
      <c r="C24295" s="6" t="s">
        <v>162</v>
      </c>
    </row>
    <row r="24296">
      <c r="A24296" s="7">
        <f t="shared" si="1"/>
        <v>21148</v>
      </c>
      <c r="B24296" s="5" t="s">
        <v>21392</v>
      </c>
      <c r="C24296" s="6" t="s">
        <v>109</v>
      </c>
    </row>
    <row r="24297">
      <c r="A24297" s="7">
        <f t="shared" si="1"/>
        <v>21148</v>
      </c>
      <c r="B24297" s="5" t="s">
        <v>21392</v>
      </c>
      <c r="C24297" s="6" t="s">
        <v>25</v>
      </c>
    </row>
    <row r="24298">
      <c r="A24298" s="7">
        <f t="shared" si="1"/>
        <v>21148</v>
      </c>
      <c r="B24298" s="5" t="s">
        <v>21392</v>
      </c>
      <c r="C24298" s="6" t="s">
        <v>60</v>
      </c>
    </row>
    <row r="24299">
      <c r="A24299" s="7">
        <f t="shared" si="1"/>
        <v>21149</v>
      </c>
      <c r="B24299" s="8" t="s">
        <v>21393</v>
      </c>
      <c r="C24299" s="9" t="s">
        <v>818</v>
      </c>
    </row>
    <row r="24300">
      <c r="A24300" s="7">
        <f t="shared" si="1"/>
        <v>21150</v>
      </c>
      <c r="B24300" s="8" t="s">
        <v>21394</v>
      </c>
      <c r="C24300" s="9" t="s">
        <v>10</v>
      </c>
    </row>
    <row r="24301">
      <c r="A24301" s="7">
        <f t="shared" si="1"/>
        <v>21150</v>
      </c>
      <c r="B24301" s="8" t="s">
        <v>21394</v>
      </c>
      <c r="C24301" s="9" t="s">
        <v>142</v>
      </c>
    </row>
    <row r="24302">
      <c r="A24302" s="7">
        <f t="shared" si="1"/>
        <v>21150</v>
      </c>
      <c r="B24302" s="8" t="s">
        <v>21394</v>
      </c>
      <c r="C24302" s="9" t="s">
        <v>162</v>
      </c>
    </row>
    <row r="24303">
      <c r="A24303" s="7">
        <f t="shared" si="1"/>
        <v>21151</v>
      </c>
      <c r="B24303" s="5" t="s">
        <v>21395</v>
      </c>
      <c r="C24303" s="6" t="s">
        <v>20</v>
      </c>
    </row>
    <row r="24304">
      <c r="A24304" s="7">
        <f t="shared" si="1"/>
        <v>21152</v>
      </c>
      <c r="B24304" s="5" t="s">
        <v>21396</v>
      </c>
      <c r="C24304" s="6" t="s">
        <v>324</v>
      </c>
    </row>
    <row r="24305">
      <c r="A24305" s="7">
        <f t="shared" si="1"/>
        <v>21153</v>
      </c>
      <c r="B24305" s="8" t="s">
        <v>21397</v>
      </c>
      <c r="C24305" s="9" t="s">
        <v>56</v>
      </c>
    </row>
    <row r="24306">
      <c r="A24306" s="7">
        <f t="shared" si="1"/>
        <v>21154</v>
      </c>
      <c r="B24306" s="8" t="s">
        <v>21398</v>
      </c>
      <c r="C24306" s="9" t="s">
        <v>818</v>
      </c>
    </row>
    <row r="24307">
      <c r="A24307" s="7">
        <f t="shared" si="1"/>
        <v>21155</v>
      </c>
      <c r="B24307" s="8" t="s">
        <v>21399</v>
      </c>
      <c r="C24307" s="9" t="s">
        <v>733</v>
      </c>
    </row>
    <row r="24308">
      <c r="A24308" s="7">
        <f t="shared" si="1"/>
        <v>21156</v>
      </c>
      <c r="B24308" s="5" t="s">
        <v>21400</v>
      </c>
      <c r="C24308" s="6" t="s">
        <v>365</v>
      </c>
    </row>
    <row r="24309">
      <c r="A24309" s="7">
        <f t="shared" si="1"/>
        <v>21157</v>
      </c>
      <c r="B24309" s="8" t="s">
        <v>21401</v>
      </c>
      <c r="C24309" s="9" t="s">
        <v>818</v>
      </c>
    </row>
    <row r="24310">
      <c r="A24310" s="7">
        <f t="shared" si="1"/>
        <v>21158</v>
      </c>
      <c r="B24310" s="5" t="s">
        <v>21402</v>
      </c>
      <c r="C24310" s="6" t="s">
        <v>356</v>
      </c>
    </row>
    <row r="24311">
      <c r="A24311" s="7">
        <f t="shared" si="1"/>
        <v>21158</v>
      </c>
      <c r="B24311" s="8" t="s">
        <v>21402</v>
      </c>
      <c r="C24311" s="9" t="s">
        <v>530</v>
      </c>
    </row>
    <row r="24312">
      <c r="A24312" s="7">
        <f t="shared" si="1"/>
        <v>21159</v>
      </c>
      <c r="B24312" s="5" t="s">
        <v>21403</v>
      </c>
      <c r="C24312" s="6" t="s">
        <v>621</v>
      </c>
    </row>
    <row r="24313">
      <c r="A24313" s="7">
        <f t="shared" si="1"/>
        <v>21160</v>
      </c>
      <c r="B24313" s="8" t="s">
        <v>21404</v>
      </c>
      <c r="C24313" s="9" t="s">
        <v>188</v>
      </c>
    </row>
    <row r="24314">
      <c r="A24314" s="7">
        <f t="shared" si="1"/>
        <v>21161</v>
      </c>
      <c r="B24314" s="8" t="s">
        <v>21405</v>
      </c>
      <c r="C24314" s="9" t="s">
        <v>188</v>
      </c>
    </row>
    <row r="24315">
      <c r="A24315" s="7">
        <f t="shared" si="1"/>
        <v>21162</v>
      </c>
      <c r="B24315" s="8" t="s">
        <v>21406</v>
      </c>
      <c r="C24315" s="9" t="s">
        <v>142</v>
      </c>
    </row>
    <row r="24316">
      <c r="A24316" s="7">
        <f t="shared" si="1"/>
        <v>21162</v>
      </c>
      <c r="B24316" s="8" t="s">
        <v>21406</v>
      </c>
      <c r="C24316" s="9" t="s">
        <v>60</v>
      </c>
    </row>
    <row r="24317">
      <c r="A24317" s="7">
        <f t="shared" si="1"/>
        <v>21163</v>
      </c>
      <c r="B24317" s="8" t="s">
        <v>21407</v>
      </c>
      <c r="C24317" s="9" t="s">
        <v>83</v>
      </c>
    </row>
    <row r="24318">
      <c r="A24318" s="7">
        <f t="shared" si="1"/>
        <v>21164</v>
      </c>
      <c r="B24318" s="5" t="s">
        <v>21408</v>
      </c>
      <c r="C24318" s="6" t="s">
        <v>818</v>
      </c>
    </row>
    <row r="24319">
      <c r="A24319" s="7">
        <f t="shared" si="1"/>
        <v>21165</v>
      </c>
      <c r="B24319" s="8" t="s">
        <v>21409</v>
      </c>
      <c r="C24319" s="9" t="s">
        <v>818</v>
      </c>
    </row>
    <row r="24320">
      <c r="A24320" s="7">
        <f t="shared" si="1"/>
        <v>21166</v>
      </c>
      <c r="B24320" s="8" t="s">
        <v>21410</v>
      </c>
      <c r="C24320" s="9" t="s">
        <v>818</v>
      </c>
    </row>
    <row r="24321">
      <c r="A24321" s="7">
        <f t="shared" si="1"/>
        <v>21167</v>
      </c>
      <c r="B24321" s="5" t="s">
        <v>21411</v>
      </c>
      <c r="C24321" s="6" t="s">
        <v>365</v>
      </c>
    </row>
    <row r="24322">
      <c r="A24322" s="7">
        <f t="shared" si="1"/>
        <v>21168</v>
      </c>
      <c r="B24322" s="5" t="s">
        <v>21412</v>
      </c>
      <c r="C24322" s="6" t="s">
        <v>1221</v>
      </c>
    </row>
    <row r="24323">
      <c r="A24323" s="7">
        <f t="shared" si="1"/>
        <v>21169</v>
      </c>
      <c r="B24323" s="8" t="s">
        <v>21413</v>
      </c>
      <c r="C24323" s="9" t="s">
        <v>818</v>
      </c>
    </row>
    <row r="24324">
      <c r="A24324" s="7">
        <f t="shared" si="1"/>
        <v>21170</v>
      </c>
      <c r="B24324" s="8" t="s">
        <v>21414</v>
      </c>
      <c r="C24324" s="9" t="s">
        <v>818</v>
      </c>
    </row>
    <row r="24325">
      <c r="A24325" s="7">
        <f t="shared" si="1"/>
        <v>21171</v>
      </c>
      <c r="B24325" s="8" t="s">
        <v>21415</v>
      </c>
      <c r="C24325" s="9" t="s">
        <v>818</v>
      </c>
    </row>
    <row r="24326">
      <c r="A24326" s="7">
        <f t="shared" si="1"/>
        <v>21172</v>
      </c>
      <c r="B24326" s="5" t="s">
        <v>21416</v>
      </c>
      <c r="C24326" s="6" t="s">
        <v>621</v>
      </c>
    </row>
    <row r="24327">
      <c r="A24327" s="7">
        <f t="shared" si="1"/>
        <v>21173</v>
      </c>
      <c r="B24327" s="5" t="s">
        <v>21417</v>
      </c>
      <c r="C24327" s="6" t="s">
        <v>74</v>
      </c>
    </row>
    <row r="24328">
      <c r="A24328" s="7">
        <f t="shared" si="1"/>
        <v>21174</v>
      </c>
      <c r="B24328" s="5" t="s">
        <v>21418</v>
      </c>
      <c r="C24328" s="6" t="s">
        <v>603</v>
      </c>
    </row>
    <row r="24329">
      <c r="A24329" s="7">
        <f t="shared" si="1"/>
        <v>21175</v>
      </c>
      <c r="B24329" s="8" t="s">
        <v>21419</v>
      </c>
      <c r="C24329" s="9" t="s">
        <v>733</v>
      </c>
    </row>
    <row r="24330">
      <c r="A24330" s="7">
        <f t="shared" si="1"/>
        <v>21176</v>
      </c>
      <c r="B24330" s="8" t="s">
        <v>21420</v>
      </c>
      <c r="C24330" s="9" t="s">
        <v>188</v>
      </c>
    </row>
    <row r="24331">
      <c r="A24331" s="7">
        <f t="shared" si="1"/>
        <v>21177</v>
      </c>
      <c r="B24331" s="8" t="s">
        <v>21421</v>
      </c>
      <c r="C24331" s="9" t="s">
        <v>818</v>
      </c>
    </row>
    <row r="24332">
      <c r="A24332" s="7">
        <f t="shared" si="1"/>
        <v>21178</v>
      </c>
      <c r="B24332" s="8" t="s">
        <v>21422</v>
      </c>
      <c r="C24332" s="9" t="s">
        <v>818</v>
      </c>
    </row>
    <row r="24333">
      <c r="A24333" s="7">
        <f t="shared" si="1"/>
        <v>21179</v>
      </c>
      <c r="B24333" s="8" t="s">
        <v>21423</v>
      </c>
      <c r="C24333" s="9" t="s">
        <v>818</v>
      </c>
    </row>
    <row r="24334">
      <c r="A24334" s="7">
        <f t="shared" si="1"/>
        <v>21180</v>
      </c>
      <c r="B24334" s="8" t="s">
        <v>21424</v>
      </c>
      <c r="C24334" s="9" t="s">
        <v>818</v>
      </c>
    </row>
    <row r="24335">
      <c r="A24335" s="7">
        <f t="shared" si="1"/>
        <v>21181</v>
      </c>
      <c r="B24335" s="8" t="s">
        <v>21425</v>
      </c>
      <c r="C24335" s="9" t="s">
        <v>818</v>
      </c>
    </row>
    <row r="24336">
      <c r="A24336" s="7">
        <f t="shared" si="1"/>
        <v>21182</v>
      </c>
      <c r="B24336" s="8" t="s">
        <v>21426</v>
      </c>
      <c r="C24336" s="9" t="s">
        <v>188</v>
      </c>
    </row>
    <row r="24337">
      <c r="A24337" s="7">
        <f t="shared" si="1"/>
        <v>21183</v>
      </c>
      <c r="B24337" s="5" t="s">
        <v>21427</v>
      </c>
      <c r="C24337" s="6" t="s">
        <v>336</v>
      </c>
    </row>
    <row r="24338">
      <c r="A24338" s="7">
        <f t="shared" si="1"/>
        <v>21184</v>
      </c>
      <c r="B24338" s="5" t="s">
        <v>21428</v>
      </c>
      <c r="C24338" s="6" t="s">
        <v>142</v>
      </c>
    </row>
    <row r="24339">
      <c r="A24339" s="7">
        <f t="shared" si="1"/>
        <v>21185</v>
      </c>
      <c r="B24339" s="8" t="s">
        <v>21429</v>
      </c>
      <c r="C24339" s="9" t="s">
        <v>142</v>
      </c>
    </row>
    <row r="24340">
      <c r="A24340" s="7">
        <f t="shared" si="1"/>
        <v>21185</v>
      </c>
      <c r="B24340" s="8" t="s">
        <v>21429</v>
      </c>
      <c r="C24340" s="9" t="s">
        <v>530</v>
      </c>
    </row>
    <row r="24341">
      <c r="A24341" s="7">
        <f t="shared" si="1"/>
        <v>21186</v>
      </c>
      <c r="B24341" s="8" t="s">
        <v>21430</v>
      </c>
      <c r="C24341" s="9" t="s">
        <v>83</v>
      </c>
    </row>
    <row r="24342">
      <c r="A24342" s="7">
        <f t="shared" si="1"/>
        <v>21187</v>
      </c>
      <c r="B24342" s="8" t="s">
        <v>21431</v>
      </c>
      <c r="C24342" s="9" t="s">
        <v>188</v>
      </c>
    </row>
    <row r="24343">
      <c r="A24343" s="7">
        <f t="shared" si="1"/>
        <v>21188</v>
      </c>
      <c r="B24343" s="8" t="s">
        <v>21432</v>
      </c>
      <c r="C24343" s="9" t="s">
        <v>818</v>
      </c>
    </row>
    <row r="24344">
      <c r="A24344" s="7">
        <f t="shared" si="1"/>
        <v>21189</v>
      </c>
      <c r="B24344" s="8" t="s">
        <v>21433</v>
      </c>
      <c r="C24344" s="9" t="s">
        <v>818</v>
      </c>
    </row>
    <row r="24345">
      <c r="A24345" s="7">
        <f t="shared" si="1"/>
        <v>21190</v>
      </c>
      <c r="B24345" s="8" t="s">
        <v>21434</v>
      </c>
      <c r="C24345" s="9" t="s">
        <v>818</v>
      </c>
    </row>
    <row r="24346">
      <c r="A24346" s="7">
        <f t="shared" si="1"/>
        <v>21190</v>
      </c>
      <c r="B24346" s="8" t="s">
        <v>21434</v>
      </c>
      <c r="C24346" s="9" t="s">
        <v>893</v>
      </c>
    </row>
    <row r="24347">
      <c r="A24347" s="7">
        <f t="shared" si="1"/>
        <v>21191</v>
      </c>
      <c r="B24347" s="5" t="s">
        <v>21435</v>
      </c>
      <c r="C24347" s="6" t="s">
        <v>437</v>
      </c>
    </row>
    <row r="24348">
      <c r="A24348" s="7">
        <f t="shared" si="1"/>
        <v>21192</v>
      </c>
      <c r="B24348" s="8" t="s">
        <v>21436</v>
      </c>
      <c r="C24348" s="9" t="s">
        <v>818</v>
      </c>
    </row>
    <row r="24349">
      <c r="A24349" s="7">
        <f t="shared" si="1"/>
        <v>21193</v>
      </c>
      <c r="B24349" s="8" t="s">
        <v>21437</v>
      </c>
      <c r="C24349" s="9" t="s">
        <v>818</v>
      </c>
    </row>
    <row r="24350">
      <c r="A24350" s="7">
        <f t="shared" si="1"/>
        <v>21194</v>
      </c>
      <c r="B24350" s="5" t="s">
        <v>21438</v>
      </c>
      <c r="C24350" s="6" t="s">
        <v>714</v>
      </c>
    </row>
    <row r="24351">
      <c r="A24351" s="7">
        <f t="shared" si="1"/>
        <v>21195</v>
      </c>
      <c r="B24351" s="5" t="s">
        <v>21439</v>
      </c>
      <c r="C24351" s="6" t="s">
        <v>610</v>
      </c>
    </row>
    <row r="24352">
      <c r="A24352" s="7">
        <f t="shared" si="1"/>
        <v>21196</v>
      </c>
      <c r="B24352" s="5" t="s">
        <v>21440</v>
      </c>
      <c r="C24352" s="6" t="s">
        <v>162</v>
      </c>
    </row>
    <row r="24353">
      <c r="A24353" s="7">
        <f t="shared" si="1"/>
        <v>21196</v>
      </c>
      <c r="B24353" s="5" t="s">
        <v>21440</v>
      </c>
      <c r="C24353" s="6" t="s">
        <v>142</v>
      </c>
    </row>
    <row r="24354">
      <c r="A24354" s="7">
        <f t="shared" si="1"/>
        <v>21197</v>
      </c>
      <c r="B24354" s="8" t="s">
        <v>21441</v>
      </c>
      <c r="C24354" s="9" t="s">
        <v>88</v>
      </c>
    </row>
    <row r="24355">
      <c r="A24355" s="7">
        <f t="shared" si="1"/>
        <v>21198</v>
      </c>
      <c r="B24355" s="8" t="s">
        <v>21442</v>
      </c>
      <c r="C24355" s="9" t="s">
        <v>24</v>
      </c>
    </row>
    <row r="24356">
      <c r="A24356" s="7">
        <f t="shared" si="1"/>
        <v>21198</v>
      </c>
      <c r="B24356" s="8" t="s">
        <v>21442</v>
      </c>
      <c r="C24356" s="9" t="s">
        <v>25</v>
      </c>
    </row>
    <row r="24357">
      <c r="A24357" s="7">
        <f t="shared" si="1"/>
        <v>21199</v>
      </c>
      <c r="B24357" s="8" t="s">
        <v>21443</v>
      </c>
      <c r="C24357" s="9" t="s">
        <v>24</v>
      </c>
    </row>
    <row r="24358">
      <c r="A24358" s="7">
        <f t="shared" si="1"/>
        <v>21199</v>
      </c>
      <c r="B24358" s="8" t="s">
        <v>21443</v>
      </c>
      <c r="C24358" s="9" t="s">
        <v>25</v>
      </c>
    </row>
    <row r="24359">
      <c r="A24359" s="7">
        <f t="shared" si="1"/>
        <v>21200</v>
      </c>
      <c r="B24359" s="8" t="s">
        <v>21444</v>
      </c>
      <c r="C24359" s="9" t="s">
        <v>24</v>
      </c>
    </row>
    <row r="24360">
      <c r="A24360" s="7">
        <f t="shared" si="1"/>
        <v>21201</v>
      </c>
      <c r="B24360" s="8" t="s">
        <v>21445</v>
      </c>
      <c r="C24360" s="9" t="s">
        <v>24</v>
      </c>
    </row>
    <row r="24361">
      <c r="A24361" s="7">
        <f t="shared" si="1"/>
        <v>21201</v>
      </c>
      <c r="B24361" s="8" t="s">
        <v>21445</v>
      </c>
      <c r="C24361" s="9" t="s">
        <v>25</v>
      </c>
    </row>
    <row r="24362">
      <c r="A24362" s="7">
        <f t="shared" si="1"/>
        <v>21202</v>
      </c>
      <c r="B24362" s="8" t="s">
        <v>21446</v>
      </c>
      <c r="C24362" s="9" t="s">
        <v>24</v>
      </c>
    </row>
    <row r="24363">
      <c r="A24363" s="7">
        <f t="shared" si="1"/>
        <v>21203</v>
      </c>
      <c r="B24363" s="8" t="s">
        <v>21447</v>
      </c>
      <c r="C24363" s="9" t="s">
        <v>24</v>
      </c>
    </row>
    <row r="24364">
      <c r="A24364" s="7">
        <f t="shared" si="1"/>
        <v>21203</v>
      </c>
      <c r="B24364" s="8" t="s">
        <v>21447</v>
      </c>
      <c r="C24364" s="9" t="s">
        <v>25</v>
      </c>
    </row>
    <row r="24365">
      <c r="A24365" s="7">
        <f t="shared" si="1"/>
        <v>21204</v>
      </c>
      <c r="B24365" s="8" t="s">
        <v>21448</v>
      </c>
      <c r="C24365" s="9" t="s">
        <v>24</v>
      </c>
    </row>
    <row r="24366">
      <c r="A24366" s="7">
        <f t="shared" si="1"/>
        <v>21205</v>
      </c>
      <c r="B24366" s="8" t="s">
        <v>21449</v>
      </c>
      <c r="C24366" s="9" t="s">
        <v>24</v>
      </c>
    </row>
    <row r="24367">
      <c r="A24367" s="7">
        <f t="shared" si="1"/>
        <v>21206</v>
      </c>
      <c r="B24367" s="8" t="s">
        <v>21450</v>
      </c>
      <c r="C24367" s="9" t="s">
        <v>24</v>
      </c>
    </row>
    <row r="24368">
      <c r="A24368" s="7">
        <f t="shared" si="1"/>
        <v>21207</v>
      </c>
      <c r="B24368" s="8" t="s">
        <v>21451</v>
      </c>
      <c r="C24368" s="9" t="s">
        <v>24</v>
      </c>
    </row>
    <row r="24369">
      <c r="A24369" s="7">
        <f t="shared" si="1"/>
        <v>21208</v>
      </c>
      <c r="B24369" s="8" t="s">
        <v>21452</v>
      </c>
      <c r="C24369" s="9" t="s">
        <v>24</v>
      </c>
    </row>
    <row r="24370">
      <c r="A24370" s="7">
        <f t="shared" si="1"/>
        <v>21208</v>
      </c>
      <c r="B24370" s="8" t="s">
        <v>21452</v>
      </c>
      <c r="C24370" s="9" t="s">
        <v>25</v>
      </c>
    </row>
    <row r="24371">
      <c r="A24371" s="7">
        <f t="shared" si="1"/>
        <v>21209</v>
      </c>
      <c r="B24371" s="5" t="s">
        <v>21453</v>
      </c>
      <c r="C24371" s="6" t="s">
        <v>621</v>
      </c>
    </row>
    <row r="24372">
      <c r="A24372" s="7">
        <f t="shared" si="1"/>
        <v>21210</v>
      </c>
      <c r="B24372" s="5" t="s">
        <v>21454</v>
      </c>
      <c r="C24372" s="6" t="s">
        <v>1040</v>
      </c>
    </row>
    <row r="24373">
      <c r="A24373" s="7">
        <f t="shared" si="1"/>
        <v>21211</v>
      </c>
      <c r="B24373" s="5" t="s">
        <v>21455</v>
      </c>
      <c r="C24373" s="6" t="s">
        <v>32</v>
      </c>
    </row>
    <row r="24374">
      <c r="A24374" s="7">
        <f t="shared" si="1"/>
        <v>21212</v>
      </c>
      <c r="B24374" s="8" t="s">
        <v>21456</v>
      </c>
      <c r="C24374" s="9" t="s">
        <v>1334</v>
      </c>
    </row>
    <row r="24375">
      <c r="A24375" s="7">
        <f t="shared" si="1"/>
        <v>21213</v>
      </c>
      <c r="B24375" s="8" t="s">
        <v>21457</v>
      </c>
      <c r="C24375" s="9" t="s">
        <v>780</v>
      </c>
    </row>
    <row r="24376">
      <c r="A24376" s="7">
        <f t="shared" si="1"/>
        <v>21214</v>
      </c>
      <c r="B24376" s="5" t="s">
        <v>21458</v>
      </c>
      <c r="C24376" s="6" t="s">
        <v>1040</v>
      </c>
    </row>
    <row r="24377">
      <c r="A24377" s="7">
        <f t="shared" si="1"/>
        <v>21215</v>
      </c>
      <c r="B24377" s="5" t="s">
        <v>21459</v>
      </c>
      <c r="C24377" s="6" t="s">
        <v>1040</v>
      </c>
    </row>
    <row r="24378">
      <c r="A24378" s="7">
        <f t="shared" si="1"/>
        <v>21216</v>
      </c>
      <c r="B24378" s="8" t="s">
        <v>21460</v>
      </c>
      <c r="C24378" s="9" t="s">
        <v>1334</v>
      </c>
    </row>
    <row r="24379">
      <c r="A24379" s="7">
        <f t="shared" si="1"/>
        <v>21217</v>
      </c>
      <c r="B24379" s="8" t="s">
        <v>21461</v>
      </c>
      <c r="C24379" s="9" t="s">
        <v>10</v>
      </c>
    </row>
    <row r="24380">
      <c r="A24380" s="7">
        <f t="shared" si="1"/>
        <v>21217</v>
      </c>
      <c r="B24380" s="8" t="s">
        <v>21461</v>
      </c>
      <c r="C24380" s="9" t="s">
        <v>22</v>
      </c>
    </row>
    <row r="24381">
      <c r="A24381" s="7">
        <f t="shared" si="1"/>
        <v>21217</v>
      </c>
      <c r="B24381" s="8" t="s">
        <v>21461</v>
      </c>
      <c r="C24381" s="9" t="s">
        <v>25</v>
      </c>
    </row>
    <row r="24382">
      <c r="A24382" s="7">
        <f t="shared" si="1"/>
        <v>21217</v>
      </c>
      <c r="B24382" s="8" t="s">
        <v>21461</v>
      </c>
      <c r="C24382" s="9" t="s">
        <v>24</v>
      </c>
    </row>
    <row r="24383">
      <c r="A24383" s="7">
        <f t="shared" si="1"/>
        <v>21218</v>
      </c>
      <c r="B24383" s="5" t="s">
        <v>21462</v>
      </c>
      <c r="C24383" s="6" t="s">
        <v>714</v>
      </c>
    </row>
    <row r="24384">
      <c r="A24384" s="7">
        <f t="shared" si="1"/>
        <v>21219</v>
      </c>
      <c r="B24384" s="5" t="s">
        <v>21463</v>
      </c>
      <c r="C24384" s="6" t="s">
        <v>74</v>
      </c>
    </row>
    <row r="24385">
      <c r="A24385" s="7">
        <f t="shared" si="1"/>
        <v>21220</v>
      </c>
      <c r="B24385" s="5" t="s">
        <v>21464</v>
      </c>
      <c r="C24385" s="6" t="s">
        <v>74</v>
      </c>
    </row>
    <row r="24386">
      <c r="A24386" s="7">
        <f t="shared" si="1"/>
        <v>21221</v>
      </c>
      <c r="B24386" s="5" t="s">
        <v>21465</v>
      </c>
      <c r="C24386" s="6" t="s">
        <v>74</v>
      </c>
    </row>
    <row r="24387">
      <c r="A24387" s="7">
        <f t="shared" si="1"/>
        <v>21222</v>
      </c>
      <c r="B24387" s="5" t="s">
        <v>21466</v>
      </c>
      <c r="C24387" s="6" t="s">
        <v>74</v>
      </c>
    </row>
    <row r="24388">
      <c r="A24388" s="7">
        <f t="shared" si="1"/>
        <v>21223</v>
      </c>
      <c r="B24388" s="5" t="s">
        <v>21467</v>
      </c>
      <c r="C24388" s="6" t="s">
        <v>74</v>
      </c>
    </row>
    <row r="24389">
      <c r="A24389" s="7">
        <f t="shared" si="1"/>
        <v>21224</v>
      </c>
      <c r="B24389" s="5" t="s">
        <v>21468</v>
      </c>
      <c r="C24389" s="6" t="s">
        <v>765</v>
      </c>
    </row>
    <row r="24390">
      <c r="A24390" s="7">
        <f t="shared" si="1"/>
        <v>21225</v>
      </c>
      <c r="B24390" s="5" t="s">
        <v>21469</v>
      </c>
      <c r="C24390" s="6" t="s">
        <v>1260</v>
      </c>
    </row>
    <row r="24391">
      <c r="A24391" s="7">
        <f t="shared" si="1"/>
        <v>21226</v>
      </c>
      <c r="B24391" s="5" t="s">
        <v>21470</v>
      </c>
      <c r="C24391" s="6" t="s">
        <v>1260</v>
      </c>
    </row>
    <row r="24392">
      <c r="A24392" s="7">
        <f t="shared" si="1"/>
        <v>21227</v>
      </c>
      <c r="B24392" s="5" t="s">
        <v>21471</v>
      </c>
      <c r="C24392" s="6" t="s">
        <v>1260</v>
      </c>
    </row>
    <row r="24393">
      <c r="A24393" s="7">
        <f t="shared" si="1"/>
        <v>21228</v>
      </c>
      <c r="B24393" s="5" t="s">
        <v>21472</v>
      </c>
      <c r="C24393" s="6" t="s">
        <v>1260</v>
      </c>
    </row>
    <row r="24394">
      <c r="A24394" s="7">
        <f t="shared" si="1"/>
        <v>21229</v>
      </c>
      <c r="B24394" s="5" t="s">
        <v>21473</v>
      </c>
      <c r="C24394" s="6" t="s">
        <v>1260</v>
      </c>
    </row>
    <row r="24395">
      <c r="A24395" s="7">
        <f t="shared" si="1"/>
        <v>21230</v>
      </c>
      <c r="B24395" s="5" t="s">
        <v>21474</v>
      </c>
      <c r="C24395" s="6" t="s">
        <v>1260</v>
      </c>
    </row>
    <row r="24396">
      <c r="A24396" s="7">
        <f t="shared" si="1"/>
        <v>21231</v>
      </c>
      <c r="B24396" s="5" t="s">
        <v>21475</v>
      </c>
      <c r="C24396" s="6" t="s">
        <v>1260</v>
      </c>
    </row>
    <row r="24397">
      <c r="A24397" s="7">
        <f t="shared" si="1"/>
        <v>21232</v>
      </c>
      <c r="B24397" s="5" t="s">
        <v>21476</v>
      </c>
      <c r="C24397" s="6" t="s">
        <v>939</v>
      </c>
    </row>
    <row r="24398">
      <c r="A24398" s="7">
        <f t="shared" si="1"/>
        <v>21233</v>
      </c>
      <c r="B24398" s="8" t="s">
        <v>21477</v>
      </c>
      <c r="C24398" s="9" t="s">
        <v>845</v>
      </c>
    </row>
    <row r="24399">
      <c r="A24399" s="7">
        <f t="shared" si="1"/>
        <v>21234</v>
      </c>
      <c r="B24399" s="15" t="s">
        <v>21478</v>
      </c>
      <c r="C24399" s="17" t="s">
        <v>426</v>
      </c>
    </row>
    <row r="24400">
      <c r="A24400" s="7">
        <f t="shared" si="1"/>
        <v>21235</v>
      </c>
      <c r="B24400" s="8" t="s">
        <v>21479</v>
      </c>
      <c r="C24400" s="9" t="s">
        <v>845</v>
      </c>
    </row>
    <row r="24401">
      <c r="A24401" s="7">
        <f t="shared" si="1"/>
        <v>21236</v>
      </c>
      <c r="B24401" s="5" t="s">
        <v>21480</v>
      </c>
      <c r="C24401" s="6" t="s">
        <v>1260</v>
      </c>
    </row>
    <row r="24402">
      <c r="A24402" s="7">
        <f t="shared" si="1"/>
        <v>21237</v>
      </c>
      <c r="B24402" s="5" t="s">
        <v>21481</v>
      </c>
      <c r="C24402" s="6" t="s">
        <v>86</v>
      </c>
    </row>
    <row r="24403">
      <c r="A24403" s="7">
        <f t="shared" si="1"/>
        <v>21238</v>
      </c>
      <c r="B24403" s="5" t="s">
        <v>21482</v>
      </c>
      <c r="C24403" s="6" t="s">
        <v>74</v>
      </c>
    </row>
    <row r="24404">
      <c r="A24404" s="7">
        <f t="shared" si="1"/>
        <v>21239</v>
      </c>
      <c r="B24404" s="16" t="s">
        <v>21483</v>
      </c>
      <c r="C24404" s="6" t="s">
        <v>1235</v>
      </c>
    </row>
    <row r="24405">
      <c r="A24405" s="7">
        <f t="shared" si="1"/>
        <v>21240</v>
      </c>
      <c r="B24405" s="16" t="s">
        <v>21484</v>
      </c>
      <c r="C24405" s="6" t="s">
        <v>1235</v>
      </c>
    </row>
    <row r="24406">
      <c r="A24406" s="7">
        <f t="shared" si="1"/>
        <v>21241</v>
      </c>
      <c r="B24406" s="16" t="s">
        <v>21485</v>
      </c>
      <c r="C24406" s="6" t="s">
        <v>1235</v>
      </c>
    </row>
    <row r="24407">
      <c r="A24407" s="7">
        <f t="shared" si="1"/>
        <v>21242</v>
      </c>
      <c r="B24407" s="5" t="s">
        <v>21486</v>
      </c>
      <c r="C24407" s="6" t="s">
        <v>603</v>
      </c>
    </row>
    <row r="24408">
      <c r="A24408" s="7">
        <f t="shared" si="1"/>
        <v>21243</v>
      </c>
      <c r="B24408" s="5" t="s">
        <v>21487</v>
      </c>
      <c r="C24408" s="6" t="s">
        <v>681</v>
      </c>
    </row>
    <row r="24409">
      <c r="A24409" s="7">
        <f t="shared" si="1"/>
        <v>21244</v>
      </c>
      <c r="B24409" s="5" t="s">
        <v>21488</v>
      </c>
      <c r="C24409" s="6" t="s">
        <v>681</v>
      </c>
    </row>
    <row r="24410">
      <c r="A24410" s="7">
        <f t="shared" si="1"/>
        <v>21245</v>
      </c>
      <c r="B24410" s="5" t="s">
        <v>21489</v>
      </c>
      <c r="C24410" s="6" t="s">
        <v>681</v>
      </c>
    </row>
    <row r="24411">
      <c r="A24411" s="7">
        <f t="shared" si="1"/>
        <v>21246</v>
      </c>
      <c r="B24411" s="5" t="s">
        <v>21490</v>
      </c>
      <c r="C24411" s="6" t="s">
        <v>681</v>
      </c>
    </row>
    <row r="24412">
      <c r="A24412" s="7">
        <f t="shared" si="1"/>
        <v>21247</v>
      </c>
      <c r="B24412" s="5" t="s">
        <v>21491</v>
      </c>
      <c r="C24412" s="6" t="s">
        <v>681</v>
      </c>
    </row>
    <row r="24413">
      <c r="A24413" s="7">
        <f t="shared" si="1"/>
        <v>21248</v>
      </c>
      <c r="B24413" s="5" t="s">
        <v>21492</v>
      </c>
      <c r="C24413" s="6" t="s">
        <v>681</v>
      </c>
    </row>
    <row r="24414">
      <c r="A24414" s="7">
        <f t="shared" si="1"/>
        <v>21249</v>
      </c>
      <c r="B24414" s="5" t="s">
        <v>21493</v>
      </c>
      <c r="C24414" s="6" t="s">
        <v>681</v>
      </c>
    </row>
    <row r="24415">
      <c r="A24415" s="7">
        <f t="shared" si="1"/>
        <v>21250</v>
      </c>
      <c r="B24415" s="5" t="s">
        <v>21494</v>
      </c>
      <c r="C24415" s="6" t="s">
        <v>324</v>
      </c>
    </row>
    <row r="24416">
      <c r="A24416" s="7">
        <f t="shared" si="1"/>
        <v>21250</v>
      </c>
      <c r="B24416" s="5" t="s">
        <v>21494</v>
      </c>
      <c r="C24416" s="6" t="s">
        <v>162</v>
      </c>
    </row>
    <row r="24417">
      <c r="A24417" s="7">
        <f t="shared" si="1"/>
        <v>21251</v>
      </c>
      <c r="B24417" s="8" t="s">
        <v>21495</v>
      </c>
      <c r="C24417" s="9" t="s">
        <v>650</v>
      </c>
    </row>
    <row r="24418">
      <c r="A24418" s="7">
        <f t="shared" si="1"/>
        <v>21252</v>
      </c>
      <c r="B24418" s="5" t="s">
        <v>21496</v>
      </c>
      <c r="C24418" s="6" t="s">
        <v>393</v>
      </c>
    </row>
    <row r="24419">
      <c r="A24419" s="7">
        <f t="shared" si="1"/>
        <v>21253</v>
      </c>
      <c r="B24419" s="5" t="s">
        <v>21497</v>
      </c>
      <c r="C24419" s="6" t="s">
        <v>1495</v>
      </c>
    </row>
    <row r="24420">
      <c r="A24420" s="7">
        <f t="shared" si="1"/>
        <v>21254</v>
      </c>
      <c r="B24420" s="5" t="s">
        <v>21498</v>
      </c>
      <c r="C24420" s="6" t="s">
        <v>1495</v>
      </c>
    </row>
    <row r="24421">
      <c r="A24421" s="7">
        <f t="shared" si="1"/>
        <v>21255</v>
      </c>
      <c r="B24421" s="5" t="s">
        <v>21499</v>
      </c>
      <c r="C24421" s="6" t="s">
        <v>1495</v>
      </c>
    </row>
    <row r="24422">
      <c r="A24422" s="7">
        <f t="shared" si="1"/>
        <v>21256</v>
      </c>
      <c r="B24422" s="8" t="s">
        <v>21500</v>
      </c>
      <c r="C24422" s="9" t="s">
        <v>733</v>
      </c>
    </row>
    <row r="24423">
      <c r="A24423" s="7">
        <f t="shared" si="1"/>
        <v>21257</v>
      </c>
      <c r="B24423" s="5" t="s">
        <v>21501</v>
      </c>
      <c r="C24423" s="6" t="s">
        <v>1223</v>
      </c>
    </row>
    <row r="24424">
      <c r="A24424" s="7">
        <f t="shared" si="1"/>
        <v>21258</v>
      </c>
      <c r="B24424" s="5" t="s">
        <v>21502</v>
      </c>
      <c r="C24424" s="6" t="s">
        <v>1378</v>
      </c>
    </row>
    <row r="24425">
      <c r="A24425" s="7">
        <f t="shared" si="1"/>
        <v>21259</v>
      </c>
      <c r="B24425" s="5" t="s">
        <v>21503</v>
      </c>
      <c r="C24425" s="6" t="s">
        <v>86</v>
      </c>
    </row>
    <row r="24426">
      <c r="A24426" s="7">
        <f t="shared" si="1"/>
        <v>21260</v>
      </c>
      <c r="B24426" s="5" t="s">
        <v>21504</v>
      </c>
      <c r="C24426" s="6" t="s">
        <v>86</v>
      </c>
    </row>
    <row r="24427">
      <c r="A24427" s="7">
        <f t="shared" si="1"/>
        <v>21261</v>
      </c>
      <c r="B24427" s="8" t="s">
        <v>21505</v>
      </c>
      <c r="C24427" s="9" t="s">
        <v>46</v>
      </c>
    </row>
    <row r="24428">
      <c r="A24428" s="7">
        <f t="shared" si="1"/>
        <v>21262</v>
      </c>
      <c r="B24428" s="5" t="s">
        <v>21506</v>
      </c>
      <c r="C24428" s="6" t="s">
        <v>714</v>
      </c>
    </row>
    <row r="24429">
      <c r="A24429" s="7">
        <f t="shared" si="1"/>
        <v>21263</v>
      </c>
      <c r="B24429" s="8" t="s">
        <v>21507</v>
      </c>
      <c r="C24429" s="9" t="s">
        <v>24</v>
      </c>
    </row>
    <row r="24430">
      <c r="A24430" s="7">
        <f t="shared" si="1"/>
        <v>21264</v>
      </c>
      <c r="B24430" s="5" t="s">
        <v>21508</v>
      </c>
      <c r="C24430" s="6" t="s">
        <v>328</v>
      </c>
    </row>
    <row r="24431">
      <c r="A24431" s="7">
        <f t="shared" si="1"/>
        <v>21265</v>
      </c>
      <c r="B24431" s="5" t="s">
        <v>21509</v>
      </c>
      <c r="C24431" s="6" t="s">
        <v>179</v>
      </c>
    </row>
    <row r="24432">
      <c r="A24432" s="7">
        <f t="shared" si="1"/>
        <v>21266</v>
      </c>
      <c r="B24432" s="8" t="s">
        <v>21510</v>
      </c>
      <c r="C24432" s="9" t="s">
        <v>815</v>
      </c>
    </row>
    <row r="24433">
      <c r="A24433" s="7">
        <f t="shared" si="1"/>
        <v>21267</v>
      </c>
      <c r="B24433" s="5" t="s">
        <v>21511</v>
      </c>
      <c r="C24433" s="6" t="s">
        <v>758</v>
      </c>
    </row>
    <row r="24434">
      <c r="A24434" s="7">
        <f t="shared" si="1"/>
        <v>21268</v>
      </c>
      <c r="B24434" s="8" t="s">
        <v>21512</v>
      </c>
      <c r="C24434" s="9" t="s">
        <v>142</v>
      </c>
    </row>
    <row r="24435">
      <c r="A24435" s="7">
        <f t="shared" si="1"/>
        <v>21269</v>
      </c>
      <c r="B24435" s="5" t="s">
        <v>21513</v>
      </c>
      <c r="C24435" s="6" t="s">
        <v>20</v>
      </c>
    </row>
    <row r="24436">
      <c r="A24436" s="7">
        <f t="shared" si="1"/>
        <v>21270</v>
      </c>
      <c r="B24436" s="16" t="s">
        <v>21514</v>
      </c>
      <c r="C24436" s="6" t="s">
        <v>1235</v>
      </c>
    </row>
    <row r="24437">
      <c r="A24437" s="7">
        <f t="shared" si="1"/>
        <v>21271</v>
      </c>
      <c r="B24437" s="8" t="s">
        <v>21515</v>
      </c>
      <c r="C24437" s="6" t="s">
        <v>788</v>
      </c>
    </row>
    <row r="24438">
      <c r="A24438" s="7">
        <f t="shared" si="1"/>
        <v>21271</v>
      </c>
      <c r="B24438" s="8" t="s">
        <v>21515</v>
      </c>
      <c r="C24438" s="9" t="s">
        <v>60</v>
      </c>
    </row>
    <row r="24439">
      <c r="A24439" s="7">
        <f t="shared" si="1"/>
        <v>21272</v>
      </c>
      <c r="B24439" s="5" t="s">
        <v>21516</v>
      </c>
      <c r="C24439" s="6" t="s">
        <v>1120</v>
      </c>
    </row>
    <row r="24440">
      <c r="A24440" s="7">
        <f t="shared" si="1"/>
        <v>21273</v>
      </c>
      <c r="B24440" s="5" t="s">
        <v>21517</v>
      </c>
      <c r="C24440" s="6" t="s">
        <v>1207</v>
      </c>
    </row>
    <row r="24441">
      <c r="A24441" s="7">
        <f t="shared" si="1"/>
        <v>21274</v>
      </c>
      <c r="B24441" s="16" t="s">
        <v>21518</v>
      </c>
      <c r="C24441" s="6" t="s">
        <v>1235</v>
      </c>
    </row>
    <row r="24442">
      <c r="A24442" s="7">
        <f t="shared" si="1"/>
        <v>21275</v>
      </c>
      <c r="B24442" s="8" t="s">
        <v>21519</v>
      </c>
      <c r="C24442" s="9" t="s">
        <v>372</v>
      </c>
    </row>
    <row r="24443">
      <c r="A24443" s="7">
        <f t="shared" si="1"/>
        <v>21276</v>
      </c>
      <c r="B24443" s="5" t="s">
        <v>21520</v>
      </c>
      <c r="C24443" s="6" t="s">
        <v>1207</v>
      </c>
    </row>
    <row r="24444">
      <c r="A24444" s="7">
        <f t="shared" si="1"/>
        <v>21277</v>
      </c>
      <c r="B24444" s="16" t="s">
        <v>21521</v>
      </c>
      <c r="C24444" s="6" t="s">
        <v>1235</v>
      </c>
    </row>
    <row r="24445">
      <c r="A24445" s="7">
        <f t="shared" si="1"/>
        <v>21278</v>
      </c>
      <c r="B24445" s="8" t="s">
        <v>21522</v>
      </c>
      <c r="C24445" s="9" t="s">
        <v>65</v>
      </c>
    </row>
    <row r="24446">
      <c r="A24446" s="7">
        <f t="shared" si="1"/>
        <v>21279</v>
      </c>
      <c r="B24446" s="8" t="s">
        <v>21523</v>
      </c>
      <c r="C24446" s="9" t="s">
        <v>65</v>
      </c>
    </row>
    <row r="24447">
      <c r="A24447" s="7">
        <f t="shared" si="1"/>
        <v>21280</v>
      </c>
      <c r="B24447" s="8" t="s">
        <v>21524</v>
      </c>
      <c r="C24447" s="9" t="s">
        <v>65</v>
      </c>
    </row>
    <row r="24448">
      <c r="A24448" s="7">
        <f t="shared" si="1"/>
        <v>21281</v>
      </c>
      <c r="B24448" s="8" t="s">
        <v>21525</v>
      </c>
      <c r="C24448" s="9" t="s">
        <v>65</v>
      </c>
    </row>
    <row r="24449">
      <c r="A24449" s="7">
        <f t="shared" si="1"/>
        <v>21282</v>
      </c>
      <c r="B24449" s="5" t="s">
        <v>21526</v>
      </c>
      <c r="C24449" s="6" t="s">
        <v>1207</v>
      </c>
    </row>
    <row r="24450">
      <c r="A24450" s="7">
        <f t="shared" si="1"/>
        <v>21283</v>
      </c>
      <c r="B24450" s="8" t="s">
        <v>21527</v>
      </c>
      <c r="C24450" s="9" t="s">
        <v>65</v>
      </c>
    </row>
    <row r="24451">
      <c r="A24451" s="7">
        <f t="shared" si="1"/>
        <v>21284</v>
      </c>
      <c r="B24451" s="5" t="s">
        <v>21528</v>
      </c>
      <c r="C24451" s="6" t="s">
        <v>989</v>
      </c>
    </row>
    <row r="24452">
      <c r="A24452" s="7">
        <f t="shared" si="1"/>
        <v>21285</v>
      </c>
      <c r="B24452" s="5" t="s">
        <v>21529</v>
      </c>
      <c r="C24452" s="6" t="s">
        <v>1248</v>
      </c>
    </row>
    <row r="24453">
      <c r="A24453" s="7">
        <f t="shared" si="1"/>
        <v>21286</v>
      </c>
      <c r="B24453" s="5" t="s">
        <v>21530</v>
      </c>
      <c r="C24453" s="6" t="s">
        <v>362</v>
      </c>
    </row>
    <row r="24454">
      <c r="A24454" s="7">
        <f t="shared" si="1"/>
        <v>21286</v>
      </c>
      <c r="B24454" s="5" t="s">
        <v>21530</v>
      </c>
      <c r="C24454" s="6" t="s">
        <v>728</v>
      </c>
    </row>
    <row r="24455">
      <c r="A24455" s="7">
        <f t="shared" si="1"/>
        <v>21287</v>
      </c>
      <c r="B24455" s="8" t="s">
        <v>21531</v>
      </c>
      <c r="C24455" s="9" t="s">
        <v>547</v>
      </c>
    </row>
    <row r="24456">
      <c r="A24456" s="7">
        <f t="shared" si="1"/>
        <v>21287</v>
      </c>
      <c r="B24456" s="8" t="s">
        <v>21531</v>
      </c>
      <c r="C24456" s="9" t="s">
        <v>64</v>
      </c>
    </row>
    <row r="24457">
      <c r="A24457" s="7">
        <f t="shared" si="1"/>
        <v>21288</v>
      </c>
      <c r="B24457" s="5" t="s">
        <v>21532</v>
      </c>
      <c r="C24457" s="6" t="s">
        <v>989</v>
      </c>
    </row>
    <row r="24458">
      <c r="A24458" s="7">
        <f t="shared" si="1"/>
        <v>21289</v>
      </c>
      <c r="B24458" s="8" t="s">
        <v>21533</v>
      </c>
      <c r="C24458" s="9" t="s">
        <v>372</v>
      </c>
    </row>
    <row r="24459">
      <c r="A24459" s="7">
        <f t="shared" si="1"/>
        <v>21290</v>
      </c>
      <c r="B24459" s="8" t="s">
        <v>21534</v>
      </c>
      <c r="C24459" s="9" t="s">
        <v>372</v>
      </c>
    </row>
    <row r="24460">
      <c r="A24460" s="7">
        <f t="shared" si="1"/>
        <v>21291</v>
      </c>
      <c r="B24460" s="8" t="s">
        <v>21535</v>
      </c>
      <c r="C24460" s="9" t="s">
        <v>64</v>
      </c>
    </row>
    <row r="24461">
      <c r="A24461" s="7">
        <f t="shared" si="1"/>
        <v>21292</v>
      </c>
      <c r="B24461" s="8" t="s">
        <v>21536</v>
      </c>
      <c r="C24461" s="9" t="s">
        <v>65</v>
      </c>
    </row>
    <row r="24462">
      <c r="A24462" s="7">
        <f t="shared" si="1"/>
        <v>21293</v>
      </c>
      <c r="B24462" s="16" t="s">
        <v>21537</v>
      </c>
      <c r="C24462" s="6" t="s">
        <v>1235</v>
      </c>
    </row>
    <row r="24463">
      <c r="A24463" s="7">
        <f t="shared" si="1"/>
        <v>21294</v>
      </c>
      <c r="B24463" s="8" t="s">
        <v>21538</v>
      </c>
      <c r="C24463" s="9" t="s">
        <v>65</v>
      </c>
    </row>
    <row r="24464">
      <c r="A24464" s="7">
        <f t="shared" si="1"/>
        <v>21295</v>
      </c>
      <c r="B24464" s="8" t="s">
        <v>21539</v>
      </c>
      <c r="C24464" s="9" t="s">
        <v>65</v>
      </c>
    </row>
    <row r="24465">
      <c r="A24465" s="7">
        <f t="shared" si="1"/>
        <v>21296</v>
      </c>
      <c r="B24465" s="8" t="s">
        <v>21540</v>
      </c>
      <c r="C24465" s="9" t="s">
        <v>65</v>
      </c>
    </row>
    <row r="24466">
      <c r="A24466" s="7">
        <f t="shared" si="1"/>
        <v>21297</v>
      </c>
      <c r="B24466" s="5" t="s">
        <v>21541</v>
      </c>
      <c r="C24466" s="6" t="s">
        <v>1120</v>
      </c>
    </row>
    <row r="24467">
      <c r="A24467" s="7">
        <f t="shared" si="1"/>
        <v>21298</v>
      </c>
      <c r="B24467" s="8" t="s">
        <v>21542</v>
      </c>
      <c r="C24467" s="9" t="s">
        <v>65</v>
      </c>
    </row>
    <row r="24468">
      <c r="A24468" s="7">
        <f t="shared" si="1"/>
        <v>21299</v>
      </c>
      <c r="B24468" s="16" t="s">
        <v>21543</v>
      </c>
      <c r="C24468" s="6" t="s">
        <v>1235</v>
      </c>
    </row>
    <row r="24469">
      <c r="A24469" s="7">
        <f t="shared" si="1"/>
        <v>21300</v>
      </c>
      <c r="B24469" s="8" t="s">
        <v>21544</v>
      </c>
      <c r="C24469" s="9" t="s">
        <v>728</v>
      </c>
    </row>
    <row r="24470">
      <c r="A24470" s="7">
        <f t="shared" si="1"/>
        <v>21301</v>
      </c>
      <c r="B24470" s="5" t="s">
        <v>21545</v>
      </c>
      <c r="C24470" s="6" t="s">
        <v>426</v>
      </c>
    </row>
    <row r="24471">
      <c r="A24471" s="7">
        <f t="shared" si="1"/>
        <v>21302</v>
      </c>
      <c r="B24471" s="8" t="s">
        <v>21546</v>
      </c>
      <c r="C24471" s="9" t="s">
        <v>24</v>
      </c>
    </row>
    <row r="24472">
      <c r="A24472" s="7">
        <f t="shared" si="1"/>
        <v>21302</v>
      </c>
      <c r="B24472" s="8" t="s">
        <v>21546</v>
      </c>
      <c r="C24472" s="9" t="s">
        <v>25</v>
      </c>
    </row>
    <row r="24473">
      <c r="A24473" s="7">
        <f t="shared" si="1"/>
        <v>21303</v>
      </c>
      <c r="B24473" s="8" t="s">
        <v>21547</v>
      </c>
      <c r="C24473" s="9" t="s">
        <v>24</v>
      </c>
    </row>
    <row r="24474">
      <c r="A24474" s="7">
        <f t="shared" si="1"/>
        <v>21303</v>
      </c>
      <c r="B24474" s="8" t="s">
        <v>21547</v>
      </c>
      <c r="C24474" s="9" t="s">
        <v>25</v>
      </c>
    </row>
    <row r="24475">
      <c r="A24475" s="7">
        <f t="shared" si="1"/>
        <v>21304</v>
      </c>
      <c r="B24475" s="5" t="s">
        <v>21548</v>
      </c>
      <c r="C24475" s="6" t="s">
        <v>393</v>
      </c>
    </row>
    <row r="24476">
      <c r="A24476" s="7">
        <f t="shared" si="1"/>
        <v>21305</v>
      </c>
      <c r="B24476" s="5" t="s">
        <v>21549</v>
      </c>
      <c r="C24476" s="6" t="s">
        <v>1221</v>
      </c>
    </row>
    <row r="24477">
      <c r="A24477" s="7">
        <f t="shared" si="1"/>
        <v>21306</v>
      </c>
      <c r="B24477" s="8" t="s">
        <v>21550</v>
      </c>
      <c r="C24477" s="9" t="s">
        <v>683</v>
      </c>
    </row>
    <row r="24478">
      <c r="A24478" s="7">
        <f t="shared" si="1"/>
        <v>21307</v>
      </c>
      <c r="B24478" s="5" t="s">
        <v>21551</v>
      </c>
      <c r="C24478" s="6" t="s">
        <v>32</v>
      </c>
    </row>
    <row r="24479">
      <c r="A24479" s="7">
        <f t="shared" si="1"/>
        <v>21308</v>
      </c>
      <c r="B24479" s="5" t="s">
        <v>21552</v>
      </c>
      <c r="C24479" s="6" t="s">
        <v>1371</v>
      </c>
    </row>
    <row r="24480">
      <c r="A24480" s="7">
        <f t="shared" si="1"/>
        <v>21309</v>
      </c>
      <c r="B24480" s="8" t="s">
        <v>21553</v>
      </c>
      <c r="C24480" s="9" t="s">
        <v>650</v>
      </c>
    </row>
    <row r="24481">
      <c r="A24481" s="7">
        <f t="shared" si="1"/>
        <v>21310</v>
      </c>
      <c r="B24481" s="8" t="s">
        <v>21554</v>
      </c>
      <c r="C24481" s="9" t="s">
        <v>733</v>
      </c>
    </row>
    <row r="24482">
      <c r="A24482" s="7">
        <f t="shared" si="1"/>
        <v>21311</v>
      </c>
      <c r="B24482" s="8" t="s">
        <v>21555</v>
      </c>
      <c r="C24482" s="9" t="s">
        <v>650</v>
      </c>
    </row>
    <row r="24483">
      <c r="A24483" s="7">
        <f t="shared" si="1"/>
        <v>21312</v>
      </c>
      <c r="B24483" s="5" t="s">
        <v>21556</v>
      </c>
      <c r="C24483" s="6" t="s">
        <v>95</v>
      </c>
    </row>
    <row r="24484">
      <c r="A24484" s="7">
        <f t="shared" si="1"/>
        <v>21313</v>
      </c>
      <c r="B24484" s="5" t="s">
        <v>21557</v>
      </c>
      <c r="C24484" s="6" t="s">
        <v>95</v>
      </c>
    </row>
    <row r="24485">
      <c r="A24485" s="7">
        <f t="shared" si="1"/>
        <v>21314</v>
      </c>
      <c r="B24485" s="5" t="s">
        <v>21558</v>
      </c>
      <c r="C24485" s="6" t="s">
        <v>95</v>
      </c>
    </row>
    <row r="24486">
      <c r="A24486" s="7">
        <f t="shared" si="1"/>
        <v>21315</v>
      </c>
      <c r="B24486" s="5" t="s">
        <v>21559</v>
      </c>
      <c r="C24486" s="6" t="s">
        <v>95</v>
      </c>
    </row>
    <row r="24487">
      <c r="A24487" s="7">
        <f t="shared" si="1"/>
        <v>21316</v>
      </c>
      <c r="B24487" s="5" t="s">
        <v>21560</v>
      </c>
      <c r="C24487" s="6" t="s">
        <v>95</v>
      </c>
    </row>
    <row r="24488">
      <c r="A24488" s="7">
        <f t="shared" si="1"/>
        <v>21317</v>
      </c>
      <c r="B24488" s="5" t="s">
        <v>21561</v>
      </c>
      <c r="C24488" s="6" t="s">
        <v>95</v>
      </c>
    </row>
    <row r="24489">
      <c r="A24489" s="7">
        <f t="shared" si="1"/>
        <v>21318</v>
      </c>
      <c r="B24489" s="5" t="s">
        <v>21562</v>
      </c>
      <c r="C24489" s="6" t="s">
        <v>95</v>
      </c>
    </row>
    <row r="24490">
      <c r="A24490" s="7">
        <f t="shared" si="1"/>
        <v>21319</v>
      </c>
      <c r="B24490" s="5" t="s">
        <v>21563</v>
      </c>
      <c r="C24490" s="6" t="s">
        <v>95</v>
      </c>
    </row>
    <row r="24491">
      <c r="A24491" s="7">
        <f t="shared" si="1"/>
        <v>21320</v>
      </c>
      <c r="B24491" s="5" t="s">
        <v>21564</v>
      </c>
      <c r="C24491" s="6" t="s">
        <v>471</v>
      </c>
    </row>
    <row r="24492">
      <c r="A24492" s="7">
        <f t="shared" si="1"/>
        <v>21321</v>
      </c>
      <c r="B24492" s="5" t="s">
        <v>21565</v>
      </c>
      <c r="C24492" s="6" t="s">
        <v>603</v>
      </c>
    </row>
    <row r="24493">
      <c r="A24493" s="7">
        <f t="shared" si="1"/>
        <v>21322</v>
      </c>
      <c r="B24493" s="16" t="s">
        <v>21566</v>
      </c>
      <c r="C24493" s="6" t="s">
        <v>1235</v>
      </c>
    </row>
    <row r="24494">
      <c r="A24494" s="7">
        <f t="shared" si="1"/>
        <v>21323</v>
      </c>
      <c r="B24494" s="5" t="s">
        <v>21567</v>
      </c>
      <c r="C24494" s="6" t="s">
        <v>20</v>
      </c>
    </row>
    <row r="24495">
      <c r="A24495" s="7">
        <f t="shared" si="1"/>
        <v>21324</v>
      </c>
      <c r="B24495" s="5" t="s">
        <v>21568</v>
      </c>
      <c r="C24495" s="6" t="s">
        <v>681</v>
      </c>
    </row>
    <row r="24496">
      <c r="A24496" s="7">
        <f t="shared" si="1"/>
        <v>21325</v>
      </c>
      <c r="B24496" s="5" t="s">
        <v>21569</v>
      </c>
      <c r="C24496" s="6" t="s">
        <v>97</v>
      </c>
    </row>
    <row r="24497">
      <c r="A24497" s="7">
        <f t="shared" si="1"/>
        <v>21325</v>
      </c>
      <c r="B24497" s="5" t="s">
        <v>21569</v>
      </c>
      <c r="C24497" s="6" t="s">
        <v>40</v>
      </c>
    </row>
    <row r="24498">
      <c r="A24498" s="7">
        <f t="shared" si="1"/>
        <v>21326</v>
      </c>
      <c r="B24498" s="5" t="s">
        <v>21570</v>
      </c>
      <c r="C24498" s="6" t="s">
        <v>1495</v>
      </c>
    </row>
    <row r="24499">
      <c r="A24499" s="7">
        <f t="shared" si="1"/>
        <v>21327</v>
      </c>
      <c r="B24499" s="16" t="s">
        <v>21571</v>
      </c>
      <c r="C24499" s="6" t="s">
        <v>1235</v>
      </c>
    </row>
    <row r="24500">
      <c r="A24500" s="7">
        <f t="shared" si="1"/>
        <v>21328</v>
      </c>
      <c r="B24500" s="8" t="s">
        <v>21572</v>
      </c>
      <c r="C24500" s="9" t="s">
        <v>52</v>
      </c>
    </row>
    <row r="24501">
      <c r="A24501" s="7">
        <f t="shared" si="1"/>
        <v>21329</v>
      </c>
      <c r="B24501" s="5" t="s">
        <v>21573</v>
      </c>
      <c r="C24501" s="6" t="s">
        <v>1290</v>
      </c>
    </row>
    <row r="24502">
      <c r="A24502" s="7">
        <f t="shared" si="1"/>
        <v>21329</v>
      </c>
      <c r="B24502" s="5" t="s">
        <v>21573</v>
      </c>
      <c r="C24502" s="6" t="s">
        <v>80</v>
      </c>
    </row>
    <row r="24503">
      <c r="A24503" s="7">
        <f t="shared" si="1"/>
        <v>21330</v>
      </c>
      <c r="B24503" s="5" t="s">
        <v>21574</v>
      </c>
      <c r="C24503" s="17" t="s">
        <v>1470</v>
      </c>
    </row>
    <row r="24504">
      <c r="A24504" s="7">
        <f t="shared" si="1"/>
        <v>21331</v>
      </c>
      <c r="B24504" s="8" t="s">
        <v>21575</v>
      </c>
      <c r="C24504" s="9" t="s">
        <v>1470</v>
      </c>
    </row>
    <row r="24505">
      <c r="A24505" s="7">
        <f t="shared" si="1"/>
        <v>21332</v>
      </c>
      <c r="B24505" s="8" t="s">
        <v>21576</v>
      </c>
      <c r="C24505" s="9" t="s">
        <v>1470</v>
      </c>
    </row>
    <row r="24506">
      <c r="A24506" s="7">
        <f t="shared" si="1"/>
        <v>21333</v>
      </c>
      <c r="B24506" s="8" t="s">
        <v>21577</v>
      </c>
      <c r="C24506" s="9" t="s">
        <v>1470</v>
      </c>
    </row>
    <row r="24507">
      <c r="A24507" s="7">
        <f t="shared" si="1"/>
        <v>21334</v>
      </c>
      <c r="B24507" s="8" t="s">
        <v>21578</v>
      </c>
      <c r="C24507" s="9" t="s">
        <v>1470</v>
      </c>
    </row>
    <row r="24508">
      <c r="A24508" s="7">
        <f t="shared" si="1"/>
        <v>21335</v>
      </c>
      <c r="B24508" s="8" t="s">
        <v>21579</v>
      </c>
      <c r="C24508" s="9" t="s">
        <v>1470</v>
      </c>
    </row>
    <row r="24509">
      <c r="A24509" s="7">
        <f t="shared" si="1"/>
        <v>21336</v>
      </c>
      <c r="B24509" s="8" t="s">
        <v>21580</v>
      </c>
      <c r="C24509" s="9" t="s">
        <v>1470</v>
      </c>
    </row>
    <row r="24510">
      <c r="A24510" s="7">
        <f t="shared" si="1"/>
        <v>21337</v>
      </c>
      <c r="B24510" s="8" t="s">
        <v>21581</v>
      </c>
      <c r="C24510" s="9" t="s">
        <v>1470</v>
      </c>
    </row>
    <row r="24511">
      <c r="A24511" s="7">
        <f t="shared" si="1"/>
        <v>21338</v>
      </c>
      <c r="B24511" s="5" t="s">
        <v>21582</v>
      </c>
      <c r="C24511" s="6" t="s">
        <v>74</v>
      </c>
    </row>
    <row r="24512">
      <c r="A24512" s="7">
        <f t="shared" si="1"/>
        <v>21339</v>
      </c>
      <c r="B24512" s="8" t="s">
        <v>21583</v>
      </c>
      <c r="C24512" s="9" t="s">
        <v>845</v>
      </c>
    </row>
    <row r="24513">
      <c r="A24513" s="7">
        <f t="shared" si="1"/>
        <v>21340</v>
      </c>
      <c r="B24513" s="5" t="s">
        <v>21584</v>
      </c>
      <c r="C24513" s="6" t="s">
        <v>785</v>
      </c>
    </row>
    <row r="24514">
      <c r="A24514" s="7">
        <f t="shared" si="1"/>
        <v>21341</v>
      </c>
      <c r="B24514" s="8" t="s">
        <v>21585</v>
      </c>
      <c r="C24514" s="9" t="s">
        <v>162</v>
      </c>
    </row>
    <row r="24515">
      <c r="A24515" s="7">
        <f t="shared" si="1"/>
        <v>21342</v>
      </c>
      <c r="B24515" s="5" t="s">
        <v>21586</v>
      </c>
      <c r="C24515" s="6" t="s">
        <v>150</v>
      </c>
    </row>
    <row r="24516">
      <c r="A24516" s="7">
        <f t="shared" si="1"/>
        <v>21343</v>
      </c>
      <c r="B24516" s="5" t="s">
        <v>21587</v>
      </c>
      <c r="C24516" s="6" t="s">
        <v>1223</v>
      </c>
    </row>
    <row r="24517">
      <c r="A24517" s="7">
        <f t="shared" si="1"/>
        <v>21344</v>
      </c>
      <c r="B24517" s="5" t="s">
        <v>21588</v>
      </c>
      <c r="C24517" s="6" t="s">
        <v>731</v>
      </c>
    </row>
    <row r="24518">
      <c r="A24518" s="7">
        <f t="shared" si="1"/>
        <v>21345</v>
      </c>
      <c r="B24518" s="8" t="s">
        <v>21589</v>
      </c>
      <c r="C24518" s="9" t="s">
        <v>1169</v>
      </c>
    </row>
    <row r="24519">
      <c r="A24519" s="7">
        <f t="shared" si="1"/>
        <v>21346</v>
      </c>
      <c r="B24519" s="5" t="s">
        <v>21590</v>
      </c>
      <c r="C24519" s="6" t="s">
        <v>1262</v>
      </c>
    </row>
    <row r="24520">
      <c r="A24520" s="7">
        <f t="shared" si="1"/>
        <v>21347</v>
      </c>
      <c r="B24520" s="8" t="s">
        <v>21591</v>
      </c>
      <c r="C24520" s="9" t="s">
        <v>399</v>
      </c>
    </row>
    <row r="24521">
      <c r="A24521" s="7">
        <f t="shared" si="1"/>
        <v>21348</v>
      </c>
      <c r="B24521" s="8" t="s">
        <v>21592</v>
      </c>
      <c r="C24521" s="9" t="s">
        <v>76</v>
      </c>
    </row>
    <row r="24522">
      <c r="A24522" s="7">
        <f t="shared" si="1"/>
        <v>21349</v>
      </c>
      <c r="B24522" s="5" t="s">
        <v>21593</v>
      </c>
      <c r="C24522" s="6" t="s">
        <v>74</v>
      </c>
    </row>
    <row r="24523">
      <c r="A24523" s="7">
        <f t="shared" si="1"/>
        <v>21350</v>
      </c>
      <c r="B24523" s="8" t="s">
        <v>21594</v>
      </c>
      <c r="C24523" s="9" t="s">
        <v>24</v>
      </c>
    </row>
    <row r="24524">
      <c r="A24524" s="7">
        <f t="shared" si="1"/>
        <v>21351</v>
      </c>
      <c r="B24524" s="8" t="s">
        <v>21595</v>
      </c>
      <c r="C24524" s="9" t="s">
        <v>1776</v>
      </c>
    </row>
    <row r="24525">
      <c r="A24525" s="7">
        <f t="shared" si="1"/>
        <v>21352</v>
      </c>
      <c r="B24525" s="8" t="s">
        <v>21596</v>
      </c>
      <c r="C24525" s="9" t="s">
        <v>24</v>
      </c>
    </row>
    <row r="24526">
      <c r="A24526" s="7">
        <f t="shared" si="1"/>
        <v>21353</v>
      </c>
      <c r="B24526" s="5" t="s">
        <v>21597</v>
      </c>
      <c r="C24526" s="6" t="s">
        <v>467</v>
      </c>
    </row>
    <row r="24527">
      <c r="A24527" s="7">
        <f t="shared" si="1"/>
        <v>21354</v>
      </c>
      <c r="B24527" s="5" t="s">
        <v>21598</v>
      </c>
      <c r="C24527" s="6" t="s">
        <v>34</v>
      </c>
    </row>
    <row r="24528">
      <c r="A24528" s="7">
        <f t="shared" si="1"/>
        <v>21355</v>
      </c>
      <c r="B24528" s="8" t="s">
        <v>21599</v>
      </c>
      <c r="C24528" s="9" t="s">
        <v>780</v>
      </c>
    </row>
    <row r="24529">
      <c r="A24529" s="7">
        <f t="shared" si="1"/>
        <v>21356</v>
      </c>
      <c r="B24529" s="8" t="s">
        <v>21600</v>
      </c>
      <c r="C24529" s="9" t="s">
        <v>24</v>
      </c>
    </row>
    <row r="24530">
      <c r="A24530" s="7">
        <f t="shared" si="1"/>
        <v>21356</v>
      </c>
      <c r="B24530" s="8" t="s">
        <v>21600</v>
      </c>
      <c r="C24530" s="9" t="s">
        <v>25</v>
      </c>
    </row>
    <row r="24531">
      <c r="A24531" s="7">
        <f t="shared" si="1"/>
        <v>21357</v>
      </c>
      <c r="B24531" s="8" t="s">
        <v>21601</v>
      </c>
      <c r="C24531" s="9" t="s">
        <v>24</v>
      </c>
    </row>
    <row r="24532">
      <c r="A24532" s="7">
        <f t="shared" si="1"/>
        <v>21357</v>
      </c>
      <c r="B24532" s="8" t="s">
        <v>21601</v>
      </c>
      <c r="C24532" s="9" t="s">
        <v>25</v>
      </c>
    </row>
    <row r="24533">
      <c r="A24533" s="7">
        <f t="shared" si="1"/>
        <v>21358</v>
      </c>
      <c r="B24533" s="8" t="s">
        <v>21602</v>
      </c>
      <c r="C24533" s="9" t="s">
        <v>24</v>
      </c>
    </row>
    <row r="24534">
      <c r="A24534" s="7">
        <f t="shared" si="1"/>
        <v>21359</v>
      </c>
      <c r="B24534" s="8" t="s">
        <v>21603</v>
      </c>
      <c r="C24534" s="9" t="s">
        <v>24</v>
      </c>
    </row>
    <row r="24535">
      <c r="A24535" s="7">
        <f t="shared" si="1"/>
        <v>21360</v>
      </c>
      <c r="B24535" s="8" t="s">
        <v>21604</v>
      </c>
      <c r="C24535" s="9" t="s">
        <v>24</v>
      </c>
    </row>
    <row r="24536">
      <c r="A24536" s="7">
        <f t="shared" si="1"/>
        <v>21361</v>
      </c>
      <c r="B24536" s="8" t="s">
        <v>21605</v>
      </c>
      <c r="C24536" s="9" t="s">
        <v>24</v>
      </c>
    </row>
    <row r="24537">
      <c r="A24537" s="7">
        <f t="shared" si="1"/>
        <v>21361</v>
      </c>
      <c r="B24537" s="8" t="s">
        <v>21605</v>
      </c>
      <c r="C24537" s="9" t="s">
        <v>25</v>
      </c>
    </row>
    <row r="24538">
      <c r="A24538" s="7">
        <f t="shared" si="1"/>
        <v>21362</v>
      </c>
      <c r="B24538" s="8" t="s">
        <v>21606</v>
      </c>
      <c r="C24538" s="9" t="s">
        <v>24</v>
      </c>
    </row>
    <row r="24539">
      <c r="A24539" s="7">
        <f t="shared" si="1"/>
        <v>21362</v>
      </c>
      <c r="B24539" s="8" t="s">
        <v>21606</v>
      </c>
      <c r="C24539" s="9" t="s">
        <v>25</v>
      </c>
    </row>
    <row r="24540">
      <c r="A24540" s="7">
        <f t="shared" si="1"/>
        <v>21363</v>
      </c>
      <c r="B24540" s="8" t="s">
        <v>21607</v>
      </c>
      <c r="C24540" s="9" t="s">
        <v>24</v>
      </c>
    </row>
    <row r="24541">
      <c r="A24541" s="7">
        <f t="shared" si="1"/>
        <v>21364</v>
      </c>
      <c r="B24541" s="8" t="s">
        <v>21608</v>
      </c>
      <c r="C24541" s="9" t="s">
        <v>24</v>
      </c>
    </row>
    <row r="24542">
      <c r="A24542" s="7">
        <f t="shared" si="1"/>
        <v>21364</v>
      </c>
      <c r="B24542" s="8" t="s">
        <v>21608</v>
      </c>
      <c r="C24542" s="9" t="s">
        <v>25</v>
      </c>
    </row>
    <row r="24543">
      <c r="A24543" s="7">
        <f t="shared" si="1"/>
        <v>21365</v>
      </c>
      <c r="B24543" s="8" t="s">
        <v>21609</v>
      </c>
      <c r="C24543" s="9" t="s">
        <v>24</v>
      </c>
    </row>
    <row r="24544">
      <c r="A24544" s="7">
        <f t="shared" si="1"/>
        <v>21365</v>
      </c>
      <c r="B24544" s="8" t="s">
        <v>21609</v>
      </c>
      <c r="C24544" s="9" t="s">
        <v>25</v>
      </c>
    </row>
    <row r="24545">
      <c r="A24545" s="7">
        <f t="shared" si="1"/>
        <v>21366</v>
      </c>
      <c r="B24545" s="8" t="s">
        <v>21610</v>
      </c>
      <c r="C24545" s="9" t="s">
        <v>24</v>
      </c>
    </row>
    <row r="24546">
      <c r="A24546" s="7">
        <f t="shared" si="1"/>
        <v>21367</v>
      </c>
      <c r="B24546" s="8" t="s">
        <v>21611</v>
      </c>
      <c r="C24546" s="9" t="s">
        <v>24</v>
      </c>
    </row>
    <row r="24547">
      <c r="A24547" s="7">
        <f t="shared" si="1"/>
        <v>21368</v>
      </c>
      <c r="B24547" s="8" t="s">
        <v>21612</v>
      </c>
      <c r="C24547" s="9" t="s">
        <v>24</v>
      </c>
    </row>
    <row r="24548">
      <c r="A24548" s="7">
        <f t="shared" si="1"/>
        <v>21369</v>
      </c>
      <c r="B24548" s="8" t="s">
        <v>21613</v>
      </c>
      <c r="C24548" s="9" t="s">
        <v>24</v>
      </c>
    </row>
    <row r="24549">
      <c r="A24549" s="7">
        <f t="shared" si="1"/>
        <v>21369</v>
      </c>
      <c r="B24549" s="8" t="s">
        <v>21613</v>
      </c>
      <c r="C24549" s="9" t="s">
        <v>25</v>
      </c>
    </row>
    <row r="24550">
      <c r="A24550" s="7">
        <f t="shared" si="1"/>
        <v>21370</v>
      </c>
      <c r="B24550" s="8" t="s">
        <v>21614</v>
      </c>
      <c r="C24550" s="9" t="s">
        <v>24</v>
      </c>
    </row>
    <row r="24551">
      <c r="A24551" s="7">
        <f t="shared" si="1"/>
        <v>21370</v>
      </c>
      <c r="B24551" s="8" t="s">
        <v>21614</v>
      </c>
      <c r="C24551" s="9" t="s">
        <v>25</v>
      </c>
    </row>
    <row r="24552">
      <c r="A24552" s="7">
        <f t="shared" si="1"/>
        <v>21371</v>
      </c>
      <c r="B24552" s="8" t="s">
        <v>21615</v>
      </c>
      <c r="C24552" s="9" t="s">
        <v>24</v>
      </c>
    </row>
    <row r="24553">
      <c r="A24553" s="7">
        <f t="shared" si="1"/>
        <v>21371</v>
      </c>
      <c r="B24553" s="8" t="s">
        <v>21615</v>
      </c>
      <c r="C24553" s="9" t="s">
        <v>25</v>
      </c>
    </row>
    <row r="24554">
      <c r="A24554" s="7">
        <f t="shared" si="1"/>
        <v>21372</v>
      </c>
      <c r="B24554" s="8" t="s">
        <v>21616</v>
      </c>
      <c r="C24554" s="9" t="s">
        <v>24</v>
      </c>
    </row>
    <row r="24555">
      <c r="A24555" s="7">
        <f t="shared" si="1"/>
        <v>21373</v>
      </c>
      <c r="B24555" s="8" t="s">
        <v>21617</v>
      </c>
      <c r="C24555" s="9" t="s">
        <v>24</v>
      </c>
    </row>
    <row r="24556">
      <c r="A24556" s="7">
        <f t="shared" si="1"/>
        <v>21374</v>
      </c>
      <c r="B24556" s="8" t="s">
        <v>21618</v>
      </c>
      <c r="C24556" s="9" t="s">
        <v>845</v>
      </c>
    </row>
    <row r="24557">
      <c r="A24557" s="7">
        <f t="shared" si="1"/>
        <v>21375</v>
      </c>
      <c r="B24557" s="15" t="s">
        <v>21619</v>
      </c>
      <c r="C24557" s="11" t="s">
        <v>423</v>
      </c>
    </row>
    <row r="24558">
      <c r="A24558" s="7">
        <f t="shared" si="1"/>
        <v>21376</v>
      </c>
      <c r="B24558" s="5" t="s">
        <v>21620</v>
      </c>
      <c r="C24558" s="6" t="s">
        <v>452</v>
      </c>
    </row>
    <row r="24559">
      <c r="A24559" s="7">
        <f t="shared" si="1"/>
        <v>21377</v>
      </c>
      <c r="B24559" s="5" t="s">
        <v>21621</v>
      </c>
      <c r="C24559" s="6" t="s">
        <v>1495</v>
      </c>
    </row>
    <row r="24560">
      <c r="A24560" s="7">
        <f t="shared" si="1"/>
        <v>21378</v>
      </c>
      <c r="B24560" s="5" t="s">
        <v>21622</v>
      </c>
      <c r="C24560" s="6" t="s">
        <v>356</v>
      </c>
    </row>
    <row r="24561">
      <c r="A24561" s="7">
        <f t="shared" si="1"/>
        <v>21379</v>
      </c>
      <c r="B24561" s="5" t="s">
        <v>21623</v>
      </c>
      <c r="C24561" s="6" t="s">
        <v>405</v>
      </c>
    </row>
    <row r="24562">
      <c r="A24562" s="7">
        <f t="shared" si="1"/>
        <v>21380</v>
      </c>
      <c r="B24562" s="5" t="s">
        <v>21624</v>
      </c>
      <c r="C24562" s="6" t="s">
        <v>324</v>
      </c>
    </row>
    <row r="24563">
      <c r="A24563" s="7">
        <f t="shared" si="1"/>
        <v>21381</v>
      </c>
      <c r="B24563" s="8" t="s">
        <v>21625</v>
      </c>
      <c r="C24563" s="9" t="s">
        <v>142</v>
      </c>
    </row>
    <row r="24564">
      <c r="A24564" s="7">
        <f t="shared" si="1"/>
        <v>21382</v>
      </c>
      <c r="B24564" s="5" t="s">
        <v>21626</v>
      </c>
      <c r="C24564" s="6" t="s">
        <v>681</v>
      </c>
    </row>
    <row r="24565">
      <c r="A24565" s="7">
        <f t="shared" si="1"/>
        <v>21383</v>
      </c>
      <c r="B24565" s="8" t="s">
        <v>21627</v>
      </c>
      <c r="C24565" s="9" t="s">
        <v>142</v>
      </c>
    </row>
    <row r="24566">
      <c r="A24566" s="7">
        <f t="shared" si="1"/>
        <v>21384</v>
      </c>
      <c r="B24566" s="8" t="s">
        <v>21628</v>
      </c>
      <c r="C24566" s="9" t="s">
        <v>142</v>
      </c>
    </row>
    <row r="24567">
      <c r="A24567" s="7">
        <f t="shared" si="1"/>
        <v>21385</v>
      </c>
      <c r="B24567" s="8" t="s">
        <v>21629</v>
      </c>
      <c r="C24567" s="9" t="s">
        <v>24</v>
      </c>
    </row>
    <row r="24568">
      <c r="A24568" s="7">
        <f t="shared" si="1"/>
        <v>21385</v>
      </c>
      <c r="B24568" s="8" t="s">
        <v>21629</v>
      </c>
      <c r="C24568" s="9" t="s">
        <v>25</v>
      </c>
    </row>
    <row r="24569">
      <c r="A24569" s="7">
        <f t="shared" si="1"/>
        <v>21386</v>
      </c>
      <c r="B24569" s="5" t="s">
        <v>21630</v>
      </c>
      <c r="C24569" s="6" t="s">
        <v>765</v>
      </c>
    </row>
    <row r="24570">
      <c r="A24570" s="7">
        <f t="shared" si="1"/>
        <v>21387</v>
      </c>
      <c r="B24570" s="5" t="s">
        <v>21631</v>
      </c>
      <c r="C24570" s="6" t="s">
        <v>655</v>
      </c>
    </row>
    <row r="24571">
      <c r="A24571" s="7">
        <f t="shared" si="1"/>
        <v>21387</v>
      </c>
      <c r="B24571" s="5" t="s">
        <v>21631</v>
      </c>
      <c r="C24571" s="6" t="s">
        <v>21632</v>
      </c>
    </row>
    <row r="24572">
      <c r="A24572" s="7">
        <f t="shared" si="1"/>
        <v>21388</v>
      </c>
      <c r="B24572" s="15" t="s">
        <v>21633</v>
      </c>
      <c r="C24572" s="11" t="s">
        <v>423</v>
      </c>
    </row>
    <row r="24573">
      <c r="A24573" s="7">
        <f t="shared" si="1"/>
        <v>21389</v>
      </c>
      <c r="B24573" s="15" t="s">
        <v>21634</v>
      </c>
      <c r="C24573" s="11" t="s">
        <v>423</v>
      </c>
    </row>
    <row r="24574">
      <c r="A24574" s="7">
        <f t="shared" si="1"/>
        <v>21390</v>
      </c>
      <c r="B24574" s="8" t="s">
        <v>21635</v>
      </c>
      <c r="C24574" s="9" t="s">
        <v>547</v>
      </c>
    </row>
    <row r="24575">
      <c r="A24575" s="7">
        <f t="shared" si="1"/>
        <v>21391</v>
      </c>
      <c r="B24575" s="8" t="s">
        <v>21636</v>
      </c>
      <c r="C24575" s="9" t="s">
        <v>64</v>
      </c>
    </row>
    <row r="24576">
      <c r="A24576" s="7">
        <f t="shared" si="1"/>
        <v>21392</v>
      </c>
      <c r="B24576" s="5" t="s">
        <v>21637</v>
      </c>
      <c r="C24576" s="6" t="s">
        <v>1120</v>
      </c>
    </row>
    <row r="24577">
      <c r="A24577" s="7">
        <f t="shared" si="1"/>
        <v>21393</v>
      </c>
      <c r="B24577" s="8" t="s">
        <v>21638</v>
      </c>
      <c r="C24577" s="9" t="s">
        <v>25</v>
      </c>
    </row>
    <row r="24578">
      <c r="A24578" s="7">
        <f t="shared" si="1"/>
        <v>21394</v>
      </c>
      <c r="B24578" s="8" t="s">
        <v>21639</v>
      </c>
      <c r="C24578" s="9" t="s">
        <v>42</v>
      </c>
    </row>
    <row r="24579">
      <c r="A24579" s="7">
        <f t="shared" si="1"/>
        <v>21395</v>
      </c>
      <c r="B24579" s="5" t="s">
        <v>21640</v>
      </c>
      <c r="C24579" s="6" t="s">
        <v>2549</v>
      </c>
    </row>
    <row r="24580">
      <c r="A24580" s="7">
        <f t="shared" si="1"/>
        <v>21396</v>
      </c>
      <c r="B24580" s="5" t="s">
        <v>21641</v>
      </c>
      <c r="C24580" s="6" t="s">
        <v>69</v>
      </c>
    </row>
    <row r="24581">
      <c r="A24581" s="7">
        <f t="shared" si="1"/>
        <v>21397</v>
      </c>
      <c r="B24581" s="8" t="s">
        <v>21642</v>
      </c>
      <c r="C24581" s="9" t="s">
        <v>60</v>
      </c>
    </row>
    <row r="24582">
      <c r="A24582" s="7">
        <f t="shared" si="1"/>
        <v>21397</v>
      </c>
      <c r="B24582" s="8" t="s">
        <v>21642</v>
      </c>
      <c r="C24582" s="9" t="s">
        <v>142</v>
      </c>
    </row>
    <row r="24583">
      <c r="A24583" s="7">
        <f t="shared" si="1"/>
        <v>21397</v>
      </c>
      <c r="B24583" s="8" t="s">
        <v>21642</v>
      </c>
      <c r="C24583" s="6" t="s">
        <v>59</v>
      </c>
    </row>
    <row r="24584">
      <c r="A24584" s="7">
        <f t="shared" si="1"/>
        <v>21398</v>
      </c>
      <c r="B24584" s="5" t="s">
        <v>21643</v>
      </c>
      <c r="C24584" s="6" t="s">
        <v>20</v>
      </c>
    </row>
    <row r="24585">
      <c r="A24585" s="7">
        <f t="shared" si="1"/>
        <v>21399</v>
      </c>
      <c r="B24585" s="5" t="s">
        <v>21644</v>
      </c>
      <c r="C24585" s="6" t="s">
        <v>420</v>
      </c>
    </row>
    <row r="24586">
      <c r="A24586" s="7">
        <f t="shared" si="1"/>
        <v>21400</v>
      </c>
      <c r="B24586" s="8" t="s">
        <v>21645</v>
      </c>
      <c r="C24586" s="9" t="s">
        <v>46</v>
      </c>
    </row>
    <row r="24587">
      <c r="A24587" s="7">
        <f t="shared" si="1"/>
        <v>21401</v>
      </c>
      <c r="B24587" s="8" t="s">
        <v>21646</v>
      </c>
      <c r="C24587" s="9" t="s">
        <v>722</v>
      </c>
    </row>
    <row r="24588">
      <c r="A24588" s="7">
        <f t="shared" si="1"/>
        <v>21402</v>
      </c>
      <c r="B24588" s="8" t="s">
        <v>21647</v>
      </c>
      <c r="C24588" s="9" t="s">
        <v>728</v>
      </c>
    </row>
    <row r="24589">
      <c r="A24589" s="7">
        <f t="shared" si="1"/>
        <v>21402</v>
      </c>
      <c r="B24589" s="8" t="s">
        <v>21647</v>
      </c>
      <c r="C24589" s="9" t="s">
        <v>1470</v>
      </c>
    </row>
    <row r="24590">
      <c r="A24590" s="7">
        <f t="shared" si="1"/>
        <v>21403</v>
      </c>
      <c r="B24590" s="5" t="s">
        <v>21648</v>
      </c>
      <c r="C24590" s="6" t="s">
        <v>74</v>
      </c>
    </row>
    <row r="24591">
      <c r="A24591" s="7">
        <f t="shared" si="1"/>
        <v>21404</v>
      </c>
      <c r="B24591" s="8" t="s">
        <v>21649</v>
      </c>
      <c r="C24591" s="9" t="s">
        <v>399</v>
      </c>
    </row>
    <row r="24592">
      <c r="A24592" s="7">
        <f t="shared" si="1"/>
        <v>21405</v>
      </c>
      <c r="B24592" s="5" t="s">
        <v>21650</v>
      </c>
      <c r="C24592" s="6" t="s">
        <v>1620</v>
      </c>
    </row>
    <row r="24593">
      <c r="A24593" s="7">
        <f t="shared" si="1"/>
        <v>21406</v>
      </c>
      <c r="B24593" s="8" t="s">
        <v>21651</v>
      </c>
      <c r="C24593" s="9" t="s">
        <v>76</v>
      </c>
    </row>
    <row r="24594">
      <c r="A24594" s="7">
        <f t="shared" si="1"/>
        <v>21407</v>
      </c>
      <c r="B24594" s="8" t="s">
        <v>21652</v>
      </c>
      <c r="C24594" s="9" t="s">
        <v>76</v>
      </c>
    </row>
    <row r="24595">
      <c r="A24595" s="7">
        <f t="shared" si="1"/>
        <v>21408</v>
      </c>
      <c r="B24595" s="5" t="s">
        <v>21653</v>
      </c>
      <c r="C24595" s="6" t="s">
        <v>1620</v>
      </c>
    </row>
    <row r="24596">
      <c r="A24596" s="7">
        <f t="shared" si="1"/>
        <v>21409</v>
      </c>
      <c r="B24596" s="8" t="s">
        <v>21654</v>
      </c>
      <c r="C24596" s="9" t="s">
        <v>24</v>
      </c>
    </row>
    <row r="24597">
      <c r="A24597" s="7">
        <f t="shared" si="1"/>
        <v>21410</v>
      </c>
      <c r="B24597" s="8" t="s">
        <v>21655</v>
      </c>
      <c r="C24597" s="9" t="s">
        <v>25</v>
      </c>
    </row>
    <row r="24598">
      <c r="A24598" s="7">
        <f t="shared" si="1"/>
        <v>21411</v>
      </c>
      <c r="B24598" s="8" t="s">
        <v>21656</v>
      </c>
      <c r="C24598" s="9" t="s">
        <v>24</v>
      </c>
    </row>
    <row r="24599">
      <c r="A24599" s="7">
        <f t="shared" si="1"/>
        <v>21412</v>
      </c>
      <c r="B24599" s="8" t="s">
        <v>21657</v>
      </c>
      <c r="C24599" s="9" t="s">
        <v>722</v>
      </c>
    </row>
    <row r="24600">
      <c r="A24600" s="7">
        <f t="shared" si="1"/>
        <v>21413</v>
      </c>
      <c r="B24600" s="8" t="s">
        <v>21658</v>
      </c>
      <c r="C24600" s="9" t="s">
        <v>109</v>
      </c>
    </row>
    <row r="24601">
      <c r="A24601" s="7">
        <f t="shared" si="1"/>
        <v>21414</v>
      </c>
      <c r="B24601" s="8" t="s">
        <v>21659</v>
      </c>
      <c r="C24601" s="9" t="s">
        <v>117</v>
      </c>
    </row>
    <row r="24602">
      <c r="A24602" s="7">
        <f t="shared" si="1"/>
        <v>21415</v>
      </c>
      <c r="B24602" s="8" t="s">
        <v>21660</v>
      </c>
      <c r="C24602" s="9" t="s">
        <v>109</v>
      </c>
    </row>
    <row r="24603">
      <c r="A24603" s="7">
        <f t="shared" si="1"/>
        <v>21416</v>
      </c>
      <c r="B24603" s="8" t="s">
        <v>21661</v>
      </c>
      <c r="C24603" s="9" t="s">
        <v>25</v>
      </c>
    </row>
    <row r="24604">
      <c r="A24604" s="7">
        <f t="shared" si="1"/>
        <v>21416</v>
      </c>
      <c r="B24604" s="8" t="s">
        <v>21661</v>
      </c>
      <c r="C24604" s="9" t="s">
        <v>24</v>
      </c>
    </row>
    <row r="24605">
      <c r="A24605" s="7">
        <f t="shared" si="1"/>
        <v>21417</v>
      </c>
      <c r="B24605" s="5" t="s">
        <v>21662</v>
      </c>
      <c r="C24605" s="6" t="s">
        <v>471</v>
      </c>
    </row>
    <row r="24606">
      <c r="A24606" s="7">
        <f t="shared" si="1"/>
        <v>21418</v>
      </c>
      <c r="B24606" s="8" t="s">
        <v>21663</v>
      </c>
      <c r="C24606" s="9" t="s">
        <v>64</v>
      </c>
    </row>
    <row r="24607">
      <c r="A24607" s="7">
        <f t="shared" si="1"/>
        <v>21419</v>
      </c>
      <c r="B24607" s="8" t="s">
        <v>21664</v>
      </c>
      <c r="C24607" s="9" t="s">
        <v>64</v>
      </c>
    </row>
    <row r="24608">
      <c r="A24608" s="7">
        <f t="shared" si="1"/>
        <v>21420</v>
      </c>
      <c r="B24608" s="8" t="s">
        <v>21665</v>
      </c>
      <c r="C24608" s="9" t="s">
        <v>815</v>
      </c>
    </row>
    <row r="24609">
      <c r="A24609" s="7">
        <f t="shared" si="1"/>
        <v>21421</v>
      </c>
      <c r="B24609" s="8" t="s">
        <v>21666</v>
      </c>
      <c r="C24609" s="9" t="s">
        <v>142</v>
      </c>
    </row>
    <row r="24610">
      <c r="A24610" s="7">
        <f t="shared" si="1"/>
        <v>21422</v>
      </c>
      <c r="B24610" s="8" t="s">
        <v>21667</v>
      </c>
      <c r="C24610" s="9" t="s">
        <v>142</v>
      </c>
    </row>
    <row r="24611">
      <c r="A24611" s="7">
        <f t="shared" si="1"/>
        <v>21423</v>
      </c>
      <c r="B24611" s="8" t="s">
        <v>21668</v>
      </c>
      <c r="C24611" s="9" t="s">
        <v>1548</v>
      </c>
    </row>
    <row r="24612">
      <c r="A24612" s="7">
        <f t="shared" si="1"/>
        <v>21424</v>
      </c>
      <c r="B24612" s="8" t="s">
        <v>21669</v>
      </c>
      <c r="C24612" s="9" t="s">
        <v>142</v>
      </c>
    </row>
    <row r="24613">
      <c r="A24613" s="7">
        <f t="shared" si="1"/>
        <v>21425</v>
      </c>
      <c r="B24613" s="8" t="s">
        <v>21670</v>
      </c>
      <c r="C24613" s="9" t="s">
        <v>614</v>
      </c>
    </row>
    <row r="24614">
      <c r="A24614" s="7">
        <f t="shared" si="1"/>
        <v>21426</v>
      </c>
      <c r="B24614" s="8" t="s">
        <v>21671</v>
      </c>
      <c r="C24614" s="9" t="s">
        <v>815</v>
      </c>
    </row>
    <row r="24615">
      <c r="A24615" s="7">
        <f t="shared" si="1"/>
        <v>21427</v>
      </c>
      <c r="B24615" s="8" t="s">
        <v>21672</v>
      </c>
      <c r="C24615" s="9" t="s">
        <v>399</v>
      </c>
    </row>
    <row r="24616">
      <c r="A24616" s="7">
        <f t="shared" si="1"/>
        <v>21428</v>
      </c>
      <c r="B24616" s="8" t="s">
        <v>21673</v>
      </c>
      <c r="C24616" s="9" t="s">
        <v>399</v>
      </c>
    </row>
    <row r="24617">
      <c r="A24617" s="7">
        <f t="shared" si="1"/>
        <v>21429</v>
      </c>
      <c r="B24617" s="8" t="s">
        <v>21674</v>
      </c>
      <c r="C24617" s="9" t="s">
        <v>399</v>
      </c>
    </row>
    <row r="24618">
      <c r="A24618" s="7">
        <f t="shared" si="1"/>
        <v>21430</v>
      </c>
      <c r="B24618" s="8" t="s">
        <v>21675</v>
      </c>
      <c r="C24618" s="9" t="s">
        <v>142</v>
      </c>
    </row>
    <row r="24619">
      <c r="A24619" s="7">
        <f t="shared" si="1"/>
        <v>21431</v>
      </c>
      <c r="B24619" s="8" t="s">
        <v>21676</v>
      </c>
      <c r="C24619" s="9" t="s">
        <v>142</v>
      </c>
    </row>
    <row r="24620">
      <c r="A24620" s="7">
        <f t="shared" si="1"/>
        <v>21432</v>
      </c>
      <c r="B24620" s="8" t="s">
        <v>21677</v>
      </c>
      <c r="C24620" s="9" t="s">
        <v>64</v>
      </c>
    </row>
    <row r="24621">
      <c r="A24621" s="7">
        <f t="shared" si="1"/>
        <v>21433</v>
      </c>
      <c r="B24621" s="8" t="s">
        <v>21678</v>
      </c>
      <c r="C24621" s="9" t="s">
        <v>142</v>
      </c>
    </row>
    <row r="24622">
      <c r="A24622" s="7">
        <f t="shared" si="1"/>
        <v>21434</v>
      </c>
      <c r="B24622" s="8" t="s">
        <v>21679</v>
      </c>
      <c r="C24622" s="9" t="s">
        <v>547</v>
      </c>
    </row>
    <row r="24623">
      <c r="A24623" s="7">
        <f t="shared" si="1"/>
        <v>21435</v>
      </c>
      <c r="B24623" s="8" t="s">
        <v>21680</v>
      </c>
      <c r="C24623" s="9" t="s">
        <v>547</v>
      </c>
    </row>
    <row r="24624">
      <c r="A24624" s="7">
        <f t="shared" si="1"/>
        <v>21436</v>
      </c>
      <c r="B24624" s="8" t="s">
        <v>21681</v>
      </c>
      <c r="C24624" s="9" t="s">
        <v>547</v>
      </c>
    </row>
    <row r="24625">
      <c r="A24625" s="7">
        <f t="shared" si="1"/>
        <v>21437</v>
      </c>
      <c r="B24625" s="8" t="s">
        <v>21682</v>
      </c>
      <c r="C24625" s="9" t="s">
        <v>547</v>
      </c>
    </row>
    <row r="24626">
      <c r="A24626" s="7">
        <f t="shared" si="1"/>
        <v>21438</v>
      </c>
      <c r="B24626" s="8" t="s">
        <v>21683</v>
      </c>
      <c r="C24626" s="9" t="s">
        <v>547</v>
      </c>
    </row>
    <row r="24627">
      <c r="A24627" s="7">
        <f t="shared" si="1"/>
        <v>21439</v>
      </c>
      <c r="B24627" s="8" t="s">
        <v>21684</v>
      </c>
      <c r="C24627" s="9" t="s">
        <v>547</v>
      </c>
    </row>
    <row r="24628">
      <c r="A24628" s="7">
        <f t="shared" si="1"/>
        <v>21440</v>
      </c>
      <c r="B24628" s="8" t="s">
        <v>21685</v>
      </c>
      <c r="C24628" s="9" t="s">
        <v>142</v>
      </c>
    </row>
    <row r="24629">
      <c r="A24629" s="7">
        <f t="shared" si="1"/>
        <v>21441</v>
      </c>
      <c r="B24629" s="8" t="s">
        <v>21686</v>
      </c>
      <c r="C24629" s="9" t="s">
        <v>547</v>
      </c>
    </row>
    <row r="24630">
      <c r="A24630" s="7">
        <f t="shared" si="1"/>
        <v>21442</v>
      </c>
      <c r="B24630" s="8" t="s">
        <v>21687</v>
      </c>
      <c r="C24630" s="9" t="s">
        <v>547</v>
      </c>
    </row>
    <row r="24631">
      <c r="A24631" s="7">
        <f t="shared" si="1"/>
        <v>21443</v>
      </c>
      <c r="B24631" s="8" t="s">
        <v>21688</v>
      </c>
      <c r="C24631" s="9" t="s">
        <v>547</v>
      </c>
    </row>
    <row r="24632">
      <c r="A24632" s="7">
        <f t="shared" si="1"/>
        <v>21444</v>
      </c>
      <c r="B24632" s="8" t="s">
        <v>21689</v>
      </c>
      <c r="C24632" s="9" t="s">
        <v>547</v>
      </c>
    </row>
    <row r="24633">
      <c r="A24633" s="7">
        <f t="shared" si="1"/>
        <v>21445</v>
      </c>
      <c r="B24633" s="8" t="s">
        <v>21690</v>
      </c>
      <c r="C24633" s="9" t="s">
        <v>64</v>
      </c>
    </row>
    <row r="24634">
      <c r="A24634" s="7">
        <f t="shared" si="1"/>
        <v>21446</v>
      </c>
      <c r="B24634" s="8" t="s">
        <v>21691</v>
      </c>
      <c r="C24634" s="9" t="s">
        <v>64</v>
      </c>
    </row>
    <row r="24635">
      <c r="A24635" s="7">
        <f t="shared" si="1"/>
        <v>21447</v>
      </c>
      <c r="B24635" s="8" t="s">
        <v>21692</v>
      </c>
      <c r="C24635" s="9" t="s">
        <v>64</v>
      </c>
    </row>
    <row r="24636">
      <c r="A24636" s="7">
        <f t="shared" si="1"/>
        <v>21448</v>
      </c>
      <c r="B24636" s="8" t="s">
        <v>21693</v>
      </c>
      <c r="C24636" s="9" t="s">
        <v>64</v>
      </c>
    </row>
    <row r="24637">
      <c r="A24637" s="7">
        <f t="shared" si="1"/>
        <v>21449</v>
      </c>
      <c r="B24637" s="16" t="s">
        <v>21694</v>
      </c>
      <c r="C24637" s="6" t="s">
        <v>423</v>
      </c>
    </row>
    <row r="24638">
      <c r="A24638" s="7">
        <f t="shared" si="1"/>
        <v>21450</v>
      </c>
      <c r="B24638" s="8" t="s">
        <v>21695</v>
      </c>
      <c r="C24638" s="9" t="s">
        <v>142</v>
      </c>
    </row>
    <row r="24639">
      <c r="A24639" s="7">
        <f t="shared" si="1"/>
        <v>21451</v>
      </c>
      <c r="B24639" s="8" t="s">
        <v>21696</v>
      </c>
      <c r="C24639" s="9" t="s">
        <v>64</v>
      </c>
    </row>
    <row r="24640">
      <c r="A24640" s="7">
        <f t="shared" si="1"/>
        <v>21452</v>
      </c>
      <c r="B24640" s="8" t="s">
        <v>21697</v>
      </c>
      <c r="C24640" s="9" t="s">
        <v>815</v>
      </c>
    </row>
    <row r="24641">
      <c r="A24641" s="7">
        <f t="shared" si="1"/>
        <v>21453</v>
      </c>
      <c r="B24641" s="8" t="s">
        <v>21698</v>
      </c>
      <c r="C24641" s="9" t="s">
        <v>815</v>
      </c>
    </row>
    <row r="24642">
      <c r="A24642" s="7">
        <f t="shared" si="1"/>
        <v>21454</v>
      </c>
      <c r="B24642" s="8" t="s">
        <v>21699</v>
      </c>
      <c r="C24642" s="9" t="s">
        <v>530</v>
      </c>
    </row>
    <row r="24643">
      <c r="A24643" s="7">
        <f t="shared" si="1"/>
        <v>21455</v>
      </c>
      <c r="B24643" s="8" t="s">
        <v>21700</v>
      </c>
      <c r="C24643" s="9" t="s">
        <v>24</v>
      </c>
    </row>
    <row r="24644">
      <c r="A24644" s="7">
        <f t="shared" si="1"/>
        <v>21456</v>
      </c>
      <c r="B24644" s="8" t="s">
        <v>21701</v>
      </c>
      <c r="C24644" s="9" t="s">
        <v>142</v>
      </c>
    </row>
    <row r="24645">
      <c r="A24645" s="7">
        <f t="shared" si="1"/>
        <v>21457</v>
      </c>
      <c r="B24645" s="8" t="s">
        <v>21702</v>
      </c>
      <c r="C24645" s="9" t="s">
        <v>24</v>
      </c>
    </row>
    <row r="24646">
      <c r="A24646" s="7">
        <f t="shared" si="1"/>
        <v>21457</v>
      </c>
      <c r="B24646" s="8" t="s">
        <v>21702</v>
      </c>
      <c r="C24646" s="9" t="s">
        <v>25</v>
      </c>
    </row>
    <row r="24647">
      <c r="A24647" s="7">
        <f t="shared" si="1"/>
        <v>21458</v>
      </c>
      <c r="B24647" s="8" t="s">
        <v>21703</v>
      </c>
      <c r="C24647" s="9" t="s">
        <v>24</v>
      </c>
    </row>
    <row r="24648">
      <c r="A24648" s="7">
        <f t="shared" si="1"/>
        <v>21458</v>
      </c>
      <c r="B24648" s="8" t="s">
        <v>21703</v>
      </c>
      <c r="C24648" s="9" t="s">
        <v>25</v>
      </c>
    </row>
    <row r="24649">
      <c r="A24649" s="7">
        <f t="shared" si="1"/>
        <v>21459</v>
      </c>
      <c r="B24649" s="8" t="s">
        <v>21704</v>
      </c>
      <c r="C24649" s="9" t="s">
        <v>24</v>
      </c>
    </row>
    <row r="24650">
      <c r="A24650" s="7">
        <f t="shared" si="1"/>
        <v>21459</v>
      </c>
      <c r="B24650" s="8" t="s">
        <v>21704</v>
      </c>
      <c r="C24650" s="9" t="s">
        <v>25</v>
      </c>
    </row>
    <row r="24651">
      <c r="A24651" s="7">
        <f t="shared" si="1"/>
        <v>21460</v>
      </c>
      <c r="B24651" s="8" t="s">
        <v>21705</v>
      </c>
      <c r="C24651" s="9" t="s">
        <v>142</v>
      </c>
    </row>
    <row r="24652">
      <c r="A24652" s="7">
        <f t="shared" si="1"/>
        <v>21461</v>
      </c>
      <c r="B24652" s="8" t="s">
        <v>21706</v>
      </c>
      <c r="C24652" s="9" t="s">
        <v>815</v>
      </c>
    </row>
    <row r="24653">
      <c r="A24653" s="7">
        <f t="shared" si="1"/>
        <v>21462</v>
      </c>
      <c r="B24653" s="8" t="s">
        <v>21707</v>
      </c>
      <c r="C24653" s="9" t="s">
        <v>815</v>
      </c>
    </row>
    <row r="24654">
      <c r="A24654" s="7">
        <f t="shared" si="1"/>
        <v>21463</v>
      </c>
      <c r="B24654" s="8" t="s">
        <v>21708</v>
      </c>
      <c r="C24654" s="9" t="s">
        <v>142</v>
      </c>
    </row>
    <row r="24655">
      <c r="A24655" s="7">
        <f t="shared" si="1"/>
        <v>21464</v>
      </c>
      <c r="B24655" s="8" t="s">
        <v>21709</v>
      </c>
      <c r="C24655" s="9" t="s">
        <v>758</v>
      </c>
    </row>
    <row r="24656">
      <c r="A24656" s="7">
        <f t="shared" si="1"/>
        <v>21465</v>
      </c>
      <c r="B24656" s="8" t="s">
        <v>21710</v>
      </c>
      <c r="C24656" s="9" t="s">
        <v>142</v>
      </c>
    </row>
    <row r="24657">
      <c r="A24657" s="7">
        <f t="shared" si="1"/>
        <v>21466</v>
      </c>
      <c r="B24657" s="8" t="s">
        <v>21711</v>
      </c>
      <c r="C24657" s="9" t="s">
        <v>547</v>
      </c>
    </row>
    <row r="24658">
      <c r="A24658" s="7">
        <f t="shared" si="1"/>
        <v>21467</v>
      </c>
      <c r="B24658" s="5" t="s">
        <v>21712</v>
      </c>
      <c r="C24658" s="6" t="s">
        <v>74</v>
      </c>
    </row>
    <row r="24659">
      <c r="A24659" s="7">
        <f t="shared" si="1"/>
        <v>21468</v>
      </c>
      <c r="B24659" s="8" t="s">
        <v>21713</v>
      </c>
      <c r="C24659" s="9" t="s">
        <v>547</v>
      </c>
    </row>
    <row r="24660">
      <c r="A24660" s="7">
        <f t="shared" si="1"/>
        <v>21469</v>
      </c>
      <c r="B24660" s="8" t="s">
        <v>21714</v>
      </c>
      <c r="C24660" s="9" t="s">
        <v>142</v>
      </c>
    </row>
    <row r="24661">
      <c r="A24661" s="7">
        <f t="shared" si="1"/>
        <v>21470</v>
      </c>
      <c r="B24661" s="8" t="s">
        <v>21715</v>
      </c>
      <c r="C24661" s="9" t="s">
        <v>547</v>
      </c>
    </row>
    <row r="24662">
      <c r="A24662" s="7">
        <f t="shared" si="1"/>
        <v>21471</v>
      </c>
      <c r="B24662" s="8" t="s">
        <v>21716</v>
      </c>
      <c r="C24662" s="9" t="s">
        <v>547</v>
      </c>
    </row>
    <row r="24663">
      <c r="A24663" s="7">
        <f t="shared" si="1"/>
        <v>21472</v>
      </c>
      <c r="B24663" s="8" t="s">
        <v>21717</v>
      </c>
      <c r="C24663" s="9" t="s">
        <v>815</v>
      </c>
    </row>
    <row r="24664">
      <c r="A24664" s="7">
        <f t="shared" si="1"/>
        <v>21473</v>
      </c>
      <c r="B24664" s="8" t="s">
        <v>21718</v>
      </c>
      <c r="C24664" s="9" t="s">
        <v>142</v>
      </c>
    </row>
    <row r="24665">
      <c r="A24665" s="7">
        <f t="shared" si="1"/>
        <v>21474</v>
      </c>
      <c r="B24665" s="8" t="s">
        <v>21719</v>
      </c>
      <c r="C24665" s="9" t="s">
        <v>758</v>
      </c>
    </row>
    <row r="24666">
      <c r="A24666" s="7">
        <f t="shared" si="1"/>
        <v>21475</v>
      </c>
      <c r="B24666" s="8" t="s">
        <v>21720</v>
      </c>
      <c r="C24666" s="9" t="s">
        <v>142</v>
      </c>
    </row>
    <row r="24667">
      <c r="A24667" s="7">
        <f t="shared" si="1"/>
        <v>21476</v>
      </c>
      <c r="B24667" s="8" t="s">
        <v>21721</v>
      </c>
      <c r="C24667" s="9" t="s">
        <v>547</v>
      </c>
    </row>
    <row r="24668">
      <c r="A24668" s="7">
        <f t="shared" si="1"/>
        <v>21477</v>
      </c>
      <c r="B24668" s="8" t="s">
        <v>21722</v>
      </c>
      <c r="C24668" s="9" t="s">
        <v>815</v>
      </c>
    </row>
    <row r="24669">
      <c r="A24669" s="7">
        <f t="shared" si="1"/>
        <v>21478</v>
      </c>
      <c r="B24669" s="8" t="s">
        <v>21723</v>
      </c>
      <c r="C24669" s="9" t="s">
        <v>815</v>
      </c>
    </row>
    <row r="24670">
      <c r="A24670" s="7">
        <f t="shared" si="1"/>
        <v>21479</v>
      </c>
      <c r="B24670" s="8" t="s">
        <v>21724</v>
      </c>
      <c r="C24670" s="9" t="s">
        <v>815</v>
      </c>
    </row>
    <row r="24671">
      <c r="A24671" s="7">
        <f t="shared" si="1"/>
        <v>21480</v>
      </c>
      <c r="B24671" s="8" t="s">
        <v>21725</v>
      </c>
      <c r="C24671" s="9" t="s">
        <v>24</v>
      </c>
    </row>
    <row r="24672">
      <c r="A24672" s="7">
        <f t="shared" si="1"/>
        <v>21480</v>
      </c>
      <c r="B24672" s="8" t="s">
        <v>21725</v>
      </c>
      <c r="C24672" s="9" t="s">
        <v>25</v>
      </c>
    </row>
    <row r="24673">
      <c r="A24673" s="7">
        <f t="shared" si="1"/>
        <v>21481</v>
      </c>
      <c r="B24673" s="8" t="s">
        <v>21726</v>
      </c>
      <c r="C24673" s="9" t="s">
        <v>547</v>
      </c>
    </row>
    <row r="24674">
      <c r="A24674" s="7">
        <f t="shared" si="1"/>
        <v>21482</v>
      </c>
      <c r="B24674" s="8" t="s">
        <v>21727</v>
      </c>
      <c r="C24674" s="9" t="s">
        <v>142</v>
      </c>
    </row>
    <row r="24675">
      <c r="A24675" s="7">
        <f t="shared" si="1"/>
        <v>21483</v>
      </c>
      <c r="B24675" s="8" t="s">
        <v>21728</v>
      </c>
      <c r="C24675" s="9" t="s">
        <v>64</v>
      </c>
    </row>
    <row r="24676">
      <c r="A24676" s="7">
        <f t="shared" si="1"/>
        <v>21484</v>
      </c>
      <c r="B24676" s="8" t="s">
        <v>21729</v>
      </c>
      <c r="C24676" s="9" t="s">
        <v>815</v>
      </c>
    </row>
    <row r="24677">
      <c r="A24677" s="7">
        <f t="shared" si="1"/>
        <v>21485</v>
      </c>
      <c r="B24677" s="8" t="s">
        <v>21730</v>
      </c>
      <c r="C24677" s="9" t="s">
        <v>142</v>
      </c>
    </row>
    <row r="24678">
      <c r="A24678" s="7">
        <f t="shared" si="1"/>
        <v>21486</v>
      </c>
      <c r="B24678" s="5" t="s">
        <v>21731</v>
      </c>
      <c r="C24678" s="6" t="s">
        <v>555</v>
      </c>
    </row>
    <row r="24679">
      <c r="A24679" s="7">
        <f t="shared" si="1"/>
        <v>21487</v>
      </c>
      <c r="B24679" s="5" t="s">
        <v>21732</v>
      </c>
      <c r="C24679" s="6" t="s">
        <v>365</v>
      </c>
    </row>
    <row r="24680">
      <c r="A24680" s="7">
        <f t="shared" si="1"/>
        <v>21488</v>
      </c>
      <c r="B24680" s="5" t="s">
        <v>21733</v>
      </c>
      <c r="C24680" s="6" t="s">
        <v>681</v>
      </c>
    </row>
    <row r="24681">
      <c r="A24681" s="7">
        <f t="shared" si="1"/>
        <v>21489</v>
      </c>
      <c r="B24681" s="5" t="s">
        <v>21734</v>
      </c>
      <c r="C24681" s="6" t="s">
        <v>426</v>
      </c>
    </row>
    <row r="24682">
      <c r="A24682" s="7">
        <f t="shared" si="1"/>
        <v>21490</v>
      </c>
      <c r="B24682" s="5" t="s">
        <v>21735</v>
      </c>
      <c r="C24682" s="6" t="s">
        <v>2549</v>
      </c>
    </row>
    <row r="24683">
      <c r="A24683" s="7">
        <f t="shared" si="1"/>
        <v>21491</v>
      </c>
      <c r="B24683" s="5" t="s">
        <v>21736</v>
      </c>
      <c r="C24683" s="11" t="s">
        <v>423</v>
      </c>
    </row>
    <row r="24684">
      <c r="A24684" s="7">
        <f t="shared" si="1"/>
        <v>21492</v>
      </c>
      <c r="B24684" s="15" t="s">
        <v>21737</v>
      </c>
      <c r="C24684" s="11" t="s">
        <v>423</v>
      </c>
    </row>
    <row r="24685">
      <c r="A24685" s="7">
        <f t="shared" si="1"/>
        <v>21493</v>
      </c>
      <c r="B24685" s="5" t="s">
        <v>21738</v>
      </c>
      <c r="C24685" s="6" t="s">
        <v>621</v>
      </c>
    </row>
    <row r="24686">
      <c r="A24686" s="7">
        <f t="shared" si="1"/>
        <v>21494</v>
      </c>
      <c r="B24686" s="8" t="s">
        <v>21739</v>
      </c>
      <c r="C24686" s="9" t="s">
        <v>893</v>
      </c>
    </row>
    <row r="24687">
      <c r="A24687" s="7">
        <f t="shared" si="1"/>
        <v>21495</v>
      </c>
      <c r="B24687" s="8" t="s">
        <v>21740</v>
      </c>
      <c r="C24687" s="9" t="s">
        <v>280</v>
      </c>
    </row>
    <row r="24688">
      <c r="A24688" s="7">
        <f t="shared" si="1"/>
        <v>21496</v>
      </c>
      <c r="B24688" s="8" t="s">
        <v>21741</v>
      </c>
      <c r="C24688" s="9" t="s">
        <v>24</v>
      </c>
    </row>
    <row r="24689">
      <c r="A24689" s="7">
        <f t="shared" si="1"/>
        <v>21497</v>
      </c>
      <c r="B24689" s="8" t="s">
        <v>21742</v>
      </c>
      <c r="C24689" s="9" t="s">
        <v>24</v>
      </c>
    </row>
    <row r="24690">
      <c r="A24690" s="7">
        <f t="shared" si="1"/>
        <v>21497</v>
      </c>
      <c r="B24690" s="8" t="s">
        <v>21742</v>
      </c>
      <c r="C24690" s="9" t="s">
        <v>25</v>
      </c>
    </row>
    <row r="24691">
      <c r="A24691" s="7">
        <f t="shared" si="1"/>
        <v>21498</v>
      </c>
      <c r="B24691" s="5" t="s">
        <v>21743</v>
      </c>
      <c r="C24691" s="6" t="s">
        <v>59</v>
      </c>
    </row>
    <row r="24692">
      <c r="A24692" s="7">
        <f t="shared" si="1"/>
        <v>21499</v>
      </c>
      <c r="B24692" s="8" t="s">
        <v>21744</v>
      </c>
      <c r="C24692" s="9" t="s">
        <v>24</v>
      </c>
    </row>
    <row r="24693">
      <c r="A24693" s="7">
        <f t="shared" si="1"/>
        <v>21500</v>
      </c>
      <c r="B24693" s="8" t="s">
        <v>21745</v>
      </c>
      <c r="C24693" s="9" t="s">
        <v>24</v>
      </c>
    </row>
    <row r="24694">
      <c r="A24694" s="7">
        <f t="shared" si="1"/>
        <v>21500</v>
      </c>
      <c r="B24694" s="8" t="s">
        <v>21745</v>
      </c>
      <c r="C24694" s="9" t="s">
        <v>25</v>
      </c>
    </row>
    <row r="24695">
      <c r="A24695" s="7">
        <f t="shared" si="1"/>
        <v>21501</v>
      </c>
      <c r="B24695" s="8" t="s">
        <v>21746</v>
      </c>
      <c r="C24695" s="9" t="s">
        <v>24</v>
      </c>
    </row>
    <row r="24696">
      <c r="A24696" s="7">
        <f t="shared" si="1"/>
        <v>21502</v>
      </c>
      <c r="B24696" s="8" t="s">
        <v>21747</v>
      </c>
      <c r="C24696" s="9" t="s">
        <v>24</v>
      </c>
    </row>
    <row r="24697">
      <c r="A24697" s="7">
        <f t="shared" si="1"/>
        <v>21503</v>
      </c>
      <c r="B24697" s="8" t="s">
        <v>21748</v>
      </c>
      <c r="C24697" s="9" t="s">
        <v>46</v>
      </c>
    </row>
    <row r="24698">
      <c r="A24698" s="7">
        <f t="shared" si="1"/>
        <v>21504</v>
      </c>
      <c r="B24698" s="8" t="s">
        <v>21749</v>
      </c>
      <c r="C24698" s="9" t="s">
        <v>24</v>
      </c>
    </row>
    <row r="24699">
      <c r="A24699" s="7">
        <f t="shared" si="1"/>
        <v>21505</v>
      </c>
      <c r="B24699" s="8" t="s">
        <v>21750</v>
      </c>
      <c r="C24699" s="9" t="s">
        <v>1334</v>
      </c>
    </row>
    <row r="24700">
      <c r="A24700" s="7">
        <f t="shared" si="1"/>
        <v>21505</v>
      </c>
      <c r="B24700" s="8" t="s">
        <v>21750</v>
      </c>
      <c r="C24700" s="9" t="s">
        <v>24</v>
      </c>
    </row>
    <row r="24701">
      <c r="A24701" s="7">
        <f t="shared" si="1"/>
        <v>21505</v>
      </c>
      <c r="B24701" s="8" t="s">
        <v>21750</v>
      </c>
      <c r="C24701" s="9" t="s">
        <v>25</v>
      </c>
    </row>
    <row r="24702">
      <c r="A24702" s="7">
        <f t="shared" si="1"/>
        <v>21506</v>
      </c>
      <c r="B24702" s="5" t="s">
        <v>21751</v>
      </c>
      <c r="C24702" s="6" t="s">
        <v>267</v>
      </c>
    </row>
    <row r="24703">
      <c r="A24703" s="7">
        <f t="shared" si="1"/>
        <v>21507</v>
      </c>
      <c r="B24703" s="5" t="s">
        <v>21752</v>
      </c>
      <c r="C24703" s="6" t="s">
        <v>621</v>
      </c>
    </row>
    <row r="24704">
      <c r="A24704" s="7">
        <f t="shared" si="1"/>
        <v>21508</v>
      </c>
      <c r="B24704" s="8" t="s">
        <v>21753</v>
      </c>
      <c r="C24704" s="9" t="s">
        <v>64</v>
      </c>
    </row>
    <row r="24705">
      <c r="A24705" s="7">
        <f t="shared" si="1"/>
        <v>21508</v>
      </c>
      <c r="B24705" s="8" t="s">
        <v>21753</v>
      </c>
      <c r="C24705" s="6" t="s">
        <v>1012</v>
      </c>
    </row>
    <row r="24706">
      <c r="A24706" s="7">
        <f t="shared" si="1"/>
        <v>21509</v>
      </c>
      <c r="B24706" s="8" t="s">
        <v>21754</v>
      </c>
      <c r="C24706" s="9" t="s">
        <v>530</v>
      </c>
    </row>
    <row r="24707">
      <c r="A24707" s="7">
        <f t="shared" si="1"/>
        <v>21510</v>
      </c>
      <c r="B24707" s="8" t="s">
        <v>21755</v>
      </c>
      <c r="C24707" s="9" t="s">
        <v>52</v>
      </c>
    </row>
    <row r="24708">
      <c r="A24708" s="7">
        <f t="shared" si="1"/>
        <v>21511</v>
      </c>
      <c r="B24708" s="5" t="s">
        <v>21756</v>
      </c>
      <c r="C24708" s="6" t="s">
        <v>393</v>
      </c>
    </row>
    <row r="24709">
      <c r="A24709" s="7">
        <f t="shared" si="1"/>
        <v>21512</v>
      </c>
      <c r="B24709" s="5" t="s">
        <v>21757</v>
      </c>
      <c r="C24709" s="6" t="s">
        <v>393</v>
      </c>
    </row>
    <row r="24710">
      <c r="A24710" s="7">
        <f t="shared" si="1"/>
        <v>21513</v>
      </c>
      <c r="B24710" s="5" t="s">
        <v>21758</v>
      </c>
      <c r="C24710" s="6" t="s">
        <v>818</v>
      </c>
    </row>
    <row r="24711">
      <c r="A24711" s="7">
        <f t="shared" si="1"/>
        <v>21514</v>
      </c>
      <c r="B24711" s="8" t="s">
        <v>21759</v>
      </c>
      <c r="C24711" s="9" t="s">
        <v>162</v>
      </c>
    </row>
    <row r="24712">
      <c r="A24712" s="7">
        <f t="shared" si="1"/>
        <v>21514</v>
      </c>
      <c r="B24712" s="8" t="s">
        <v>21759</v>
      </c>
      <c r="C24712" s="9" t="s">
        <v>142</v>
      </c>
    </row>
    <row r="24713">
      <c r="A24713" s="7">
        <f t="shared" si="1"/>
        <v>21515</v>
      </c>
      <c r="B24713" s="8" t="s">
        <v>21760</v>
      </c>
      <c r="C24713" s="9" t="s">
        <v>530</v>
      </c>
    </row>
    <row r="24714">
      <c r="A24714" s="7">
        <f t="shared" si="1"/>
        <v>21516</v>
      </c>
      <c r="B24714" s="8" t="s">
        <v>21761</v>
      </c>
      <c r="C24714" s="6" t="s">
        <v>59</v>
      </c>
    </row>
    <row r="24715">
      <c r="A24715" s="7">
        <f t="shared" si="1"/>
        <v>21517</v>
      </c>
      <c r="B24715" s="8" t="s">
        <v>21762</v>
      </c>
      <c r="C24715" s="9" t="s">
        <v>530</v>
      </c>
    </row>
    <row r="24716">
      <c r="A24716" s="7">
        <f t="shared" si="1"/>
        <v>21518</v>
      </c>
      <c r="B24716" s="8" t="s">
        <v>21763</v>
      </c>
      <c r="C24716" s="6" t="s">
        <v>1012</v>
      </c>
    </row>
    <row r="24717">
      <c r="A24717" s="7">
        <f t="shared" si="1"/>
        <v>21519</v>
      </c>
      <c r="B24717" s="8" t="s">
        <v>21764</v>
      </c>
      <c r="C24717" s="9" t="s">
        <v>64</v>
      </c>
    </row>
    <row r="24718">
      <c r="A24718" s="7">
        <f t="shared" si="1"/>
        <v>21520</v>
      </c>
      <c r="B24718" s="5" t="s">
        <v>21765</v>
      </c>
      <c r="C24718" s="6" t="s">
        <v>1279</v>
      </c>
    </row>
    <row r="24719">
      <c r="A24719" s="7">
        <f t="shared" si="1"/>
        <v>21521</v>
      </c>
      <c r="B24719" s="5" t="s">
        <v>21766</v>
      </c>
      <c r="C24719" s="6" t="s">
        <v>538</v>
      </c>
    </row>
    <row r="24720">
      <c r="A24720" s="7">
        <f t="shared" si="1"/>
        <v>21522</v>
      </c>
      <c r="B24720" s="5" t="s">
        <v>21767</v>
      </c>
      <c r="C24720" s="6" t="s">
        <v>1120</v>
      </c>
    </row>
    <row r="24721">
      <c r="A24721" s="7">
        <f t="shared" si="1"/>
        <v>21523</v>
      </c>
      <c r="B24721" s="5" t="s">
        <v>21768</v>
      </c>
      <c r="C24721" s="6" t="s">
        <v>1371</v>
      </c>
    </row>
    <row r="24722">
      <c r="A24722" s="7">
        <f t="shared" si="1"/>
        <v>21524</v>
      </c>
      <c r="B24722" s="8" t="s">
        <v>21769</v>
      </c>
      <c r="C24722" s="9" t="s">
        <v>547</v>
      </c>
    </row>
    <row r="24723">
      <c r="A24723" s="7">
        <f t="shared" si="1"/>
        <v>21525</v>
      </c>
      <c r="B24723" s="5" t="s">
        <v>21770</v>
      </c>
      <c r="C24723" s="6" t="s">
        <v>1290</v>
      </c>
    </row>
    <row r="24724">
      <c r="A24724" s="7">
        <f t="shared" si="1"/>
        <v>21525</v>
      </c>
      <c r="B24724" s="5" t="s">
        <v>21770</v>
      </c>
      <c r="C24724" s="6" t="s">
        <v>1620</v>
      </c>
    </row>
    <row r="24725">
      <c r="A24725" s="7">
        <f t="shared" si="1"/>
        <v>21525</v>
      </c>
      <c r="B24725" s="5" t="s">
        <v>21770</v>
      </c>
      <c r="C24725" s="6" t="s">
        <v>547</v>
      </c>
    </row>
    <row r="24726">
      <c r="A24726" s="7">
        <f t="shared" si="1"/>
        <v>21525</v>
      </c>
      <c r="B24726" s="5" t="s">
        <v>21770</v>
      </c>
      <c r="C24726" s="6" t="s">
        <v>1371</v>
      </c>
    </row>
    <row r="24727">
      <c r="A24727" s="7">
        <f t="shared" si="1"/>
        <v>21526</v>
      </c>
      <c r="B24727" s="8" t="s">
        <v>21771</v>
      </c>
      <c r="C24727" s="9" t="s">
        <v>547</v>
      </c>
    </row>
    <row r="24728">
      <c r="A24728" s="7">
        <f t="shared" si="1"/>
        <v>21527</v>
      </c>
      <c r="B24728" s="5" t="s">
        <v>21772</v>
      </c>
      <c r="C24728" s="6" t="s">
        <v>639</v>
      </c>
    </row>
    <row r="24729">
      <c r="A24729" s="7">
        <f t="shared" si="1"/>
        <v>21528</v>
      </c>
      <c r="B24729" s="5" t="s">
        <v>21773</v>
      </c>
      <c r="C24729" s="6" t="s">
        <v>32</v>
      </c>
    </row>
    <row r="24730">
      <c r="A24730" s="7">
        <f t="shared" si="1"/>
        <v>21529</v>
      </c>
      <c r="B24730" s="5" t="s">
        <v>21774</v>
      </c>
      <c r="C24730" s="6" t="s">
        <v>765</v>
      </c>
    </row>
    <row r="24731">
      <c r="A24731" s="7">
        <f t="shared" si="1"/>
        <v>21530</v>
      </c>
      <c r="B24731" s="8" t="s">
        <v>21775</v>
      </c>
      <c r="C24731" s="9" t="s">
        <v>733</v>
      </c>
    </row>
    <row r="24732">
      <c r="A24732" s="7">
        <f t="shared" si="1"/>
        <v>21531</v>
      </c>
      <c r="B24732" s="8" t="s">
        <v>21776</v>
      </c>
      <c r="C24732" s="9" t="s">
        <v>874</v>
      </c>
    </row>
    <row r="24733">
      <c r="A24733" s="7">
        <f t="shared" si="1"/>
        <v>21532</v>
      </c>
      <c r="B24733" s="5" t="s">
        <v>21777</v>
      </c>
      <c r="C24733" s="6" t="s">
        <v>1007</v>
      </c>
    </row>
    <row r="24734">
      <c r="A24734" s="7">
        <f t="shared" si="1"/>
        <v>21533</v>
      </c>
      <c r="B24734" s="8" t="s">
        <v>21778</v>
      </c>
      <c r="C24734" s="9" t="s">
        <v>835</v>
      </c>
    </row>
    <row r="24735">
      <c r="A24735" s="7">
        <f t="shared" si="1"/>
        <v>21533</v>
      </c>
      <c r="B24735" s="8" t="s">
        <v>21778</v>
      </c>
      <c r="C24735" s="9" t="s">
        <v>893</v>
      </c>
    </row>
    <row r="24736">
      <c r="A24736" s="7">
        <f t="shared" si="1"/>
        <v>21534</v>
      </c>
      <c r="B24736" s="5" t="s">
        <v>21779</v>
      </c>
      <c r="C24736" s="6" t="s">
        <v>356</v>
      </c>
    </row>
    <row r="24737">
      <c r="A24737" s="7">
        <f t="shared" si="1"/>
        <v>21535</v>
      </c>
      <c r="B24737" s="8" t="s">
        <v>21780</v>
      </c>
      <c r="C24737" s="9" t="s">
        <v>893</v>
      </c>
    </row>
    <row r="24738">
      <c r="A24738" s="7">
        <f t="shared" si="1"/>
        <v>21536</v>
      </c>
      <c r="B24738" s="5" t="s">
        <v>21781</v>
      </c>
      <c r="C24738" s="6" t="s">
        <v>267</v>
      </c>
    </row>
    <row r="24739">
      <c r="A24739" s="7">
        <f t="shared" si="1"/>
        <v>21536</v>
      </c>
      <c r="B24739" s="5" t="s">
        <v>21781</v>
      </c>
      <c r="C24739" s="6" t="s">
        <v>91</v>
      </c>
    </row>
    <row r="24740">
      <c r="A24740" s="7">
        <f t="shared" si="1"/>
        <v>21537</v>
      </c>
      <c r="B24740" s="5" t="s">
        <v>21782</v>
      </c>
      <c r="C24740" s="6" t="s">
        <v>1262</v>
      </c>
    </row>
    <row r="24741">
      <c r="A24741" s="7">
        <f t="shared" si="1"/>
        <v>21538</v>
      </c>
      <c r="B24741" s="8" t="s">
        <v>21783</v>
      </c>
      <c r="C24741" s="9" t="s">
        <v>818</v>
      </c>
    </row>
    <row r="24742">
      <c r="A24742" s="7">
        <f t="shared" si="1"/>
        <v>21539</v>
      </c>
      <c r="B24742" s="8" t="s">
        <v>21784</v>
      </c>
      <c r="C24742" s="9" t="s">
        <v>530</v>
      </c>
    </row>
    <row r="24743">
      <c r="A24743" s="7">
        <f t="shared" si="1"/>
        <v>21540</v>
      </c>
      <c r="B24743" s="8" t="s">
        <v>21785</v>
      </c>
      <c r="C24743" s="9" t="s">
        <v>818</v>
      </c>
    </row>
    <row r="24744">
      <c r="A24744" s="7">
        <f t="shared" si="1"/>
        <v>21541</v>
      </c>
      <c r="B24744" s="5" t="s">
        <v>21786</v>
      </c>
      <c r="C24744" s="6" t="s">
        <v>989</v>
      </c>
    </row>
    <row r="24745">
      <c r="A24745" s="7">
        <f t="shared" si="1"/>
        <v>21542</v>
      </c>
      <c r="B24745" s="5" t="s">
        <v>21787</v>
      </c>
      <c r="C24745" s="6" t="s">
        <v>27</v>
      </c>
    </row>
    <row r="24746">
      <c r="A24746" s="7">
        <f t="shared" si="1"/>
        <v>21543</v>
      </c>
      <c r="B24746" s="5" t="s">
        <v>21788</v>
      </c>
      <c r="C24746" s="6" t="s">
        <v>788</v>
      </c>
    </row>
    <row r="24747">
      <c r="A24747" s="7">
        <f t="shared" si="1"/>
        <v>21544</v>
      </c>
      <c r="B24747" s="5" t="s">
        <v>21789</v>
      </c>
      <c r="C24747" s="6" t="s">
        <v>24</v>
      </c>
    </row>
    <row r="24748">
      <c r="A24748" s="7">
        <f t="shared" si="1"/>
        <v>21544</v>
      </c>
      <c r="B24748" s="5" t="s">
        <v>21789</v>
      </c>
      <c r="C24748" s="6" t="s">
        <v>25</v>
      </c>
    </row>
    <row r="24749">
      <c r="A24749" s="7">
        <f t="shared" si="1"/>
        <v>21545</v>
      </c>
      <c r="B24749" s="5" t="s">
        <v>21790</v>
      </c>
      <c r="C24749" s="6" t="s">
        <v>365</v>
      </c>
    </row>
    <row r="24750">
      <c r="A24750" s="7">
        <f t="shared" si="1"/>
        <v>21546</v>
      </c>
      <c r="B24750" s="5" t="s">
        <v>21791</v>
      </c>
      <c r="C24750" s="6" t="s">
        <v>462</v>
      </c>
    </row>
    <row r="24751">
      <c r="A24751" s="7">
        <f t="shared" si="1"/>
        <v>21547</v>
      </c>
      <c r="B24751" s="8" t="s">
        <v>21792</v>
      </c>
      <c r="C24751" s="9" t="s">
        <v>60</v>
      </c>
    </row>
    <row r="24752">
      <c r="A24752" s="7">
        <f t="shared" si="1"/>
        <v>21548</v>
      </c>
      <c r="B24752" s="8" t="s">
        <v>21793</v>
      </c>
      <c r="C24752" s="6" t="s">
        <v>150</v>
      </c>
    </row>
    <row r="24753">
      <c r="A24753" s="7">
        <f t="shared" si="1"/>
        <v>21548</v>
      </c>
      <c r="B24753" s="8" t="s">
        <v>21793</v>
      </c>
      <c r="C24753" s="9" t="s">
        <v>60</v>
      </c>
    </row>
    <row r="24754">
      <c r="A24754" s="7">
        <f t="shared" si="1"/>
        <v>21548</v>
      </c>
      <c r="B24754" s="8" t="s">
        <v>21793</v>
      </c>
      <c r="C24754" s="9" t="s">
        <v>142</v>
      </c>
    </row>
    <row r="24755">
      <c r="A24755" s="7">
        <f t="shared" si="1"/>
        <v>21549</v>
      </c>
      <c r="B24755" s="5" t="s">
        <v>21794</v>
      </c>
      <c r="C24755" s="6" t="s">
        <v>452</v>
      </c>
    </row>
    <row r="24756">
      <c r="A24756" s="7">
        <f t="shared" si="1"/>
        <v>21550</v>
      </c>
      <c r="B24756" s="8" t="s">
        <v>21795</v>
      </c>
      <c r="C24756" s="9" t="s">
        <v>60</v>
      </c>
    </row>
    <row r="24757">
      <c r="A24757" s="7">
        <f t="shared" si="1"/>
        <v>21550</v>
      </c>
      <c r="B24757" s="8" t="s">
        <v>21795</v>
      </c>
      <c r="C24757" s="9" t="s">
        <v>142</v>
      </c>
    </row>
    <row r="24758">
      <c r="A24758" s="7">
        <f t="shared" si="1"/>
        <v>21551</v>
      </c>
      <c r="B24758" s="8" t="s">
        <v>21796</v>
      </c>
      <c r="C24758" s="6" t="s">
        <v>672</v>
      </c>
    </row>
    <row r="24759">
      <c r="A24759" s="7">
        <f t="shared" si="1"/>
        <v>21551</v>
      </c>
      <c r="B24759" s="8" t="s">
        <v>21796</v>
      </c>
      <c r="C24759" s="9" t="s">
        <v>60</v>
      </c>
    </row>
    <row r="24760">
      <c r="A24760" s="7">
        <f t="shared" si="1"/>
        <v>21551</v>
      </c>
      <c r="B24760" s="8" t="s">
        <v>21796</v>
      </c>
      <c r="C24760" s="9" t="s">
        <v>142</v>
      </c>
    </row>
    <row r="24761">
      <c r="A24761" s="7">
        <f t="shared" si="1"/>
        <v>21552</v>
      </c>
      <c r="B24761" s="5" t="s">
        <v>21797</v>
      </c>
      <c r="C24761" s="6" t="s">
        <v>365</v>
      </c>
    </row>
    <row r="24762">
      <c r="A24762" s="7">
        <f t="shared" si="1"/>
        <v>21553</v>
      </c>
      <c r="B24762" s="8" t="s">
        <v>21798</v>
      </c>
      <c r="C24762" s="9" t="s">
        <v>616</v>
      </c>
    </row>
    <row r="24763">
      <c r="A24763" s="7">
        <f t="shared" si="1"/>
        <v>21554</v>
      </c>
      <c r="B24763" s="8" t="s">
        <v>21799</v>
      </c>
      <c r="C24763" s="9" t="s">
        <v>616</v>
      </c>
    </row>
    <row r="24764">
      <c r="A24764" s="7">
        <f t="shared" si="1"/>
        <v>21555</v>
      </c>
      <c r="B24764" s="8" t="s">
        <v>21800</v>
      </c>
      <c r="C24764" s="9" t="s">
        <v>683</v>
      </c>
    </row>
    <row r="24765">
      <c r="A24765" s="7">
        <f t="shared" si="1"/>
        <v>21556</v>
      </c>
      <c r="B24765" s="5" t="s">
        <v>21801</v>
      </c>
      <c r="C24765" s="6" t="s">
        <v>462</v>
      </c>
    </row>
    <row r="24766">
      <c r="A24766" s="7">
        <f t="shared" si="1"/>
        <v>21557</v>
      </c>
      <c r="B24766" s="8" t="s">
        <v>21802</v>
      </c>
      <c r="C24766" s="6" t="s">
        <v>672</v>
      </c>
    </row>
    <row r="24767">
      <c r="A24767" s="7">
        <f t="shared" si="1"/>
        <v>21557</v>
      </c>
      <c r="B24767" s="8" t="s">
        <v>21802</v>
      </c>
      <c r="C24767" s="9" t="s">
        <v>142</v>
      </c>
    </row>
    <row r="24768">
      <c r="A24768" s="7">
        <f t="shared" si="1"/>
        <v>21558</v>
      </c>
      <c r="B24768" s="5" t="s">
        <v>21803</v>
      </c>
      <c r="C24768" s="6" t="s">
        <v>452</v>
      </c>
    </row>
    <row r="24769">
      <c r="A24769" s="7">
        <f t="shared" si="1"/>
        <v>21559</v>
      </c>
      <c r="B24769" s="5" t="s">
        <v>21804</v>
      </c>
      <c r="C24769" s="6" t="s">
        <v>939</v>
      </c>
    </row>
    <row r="24770">
      <c r="A24770" s="7">
        <f t="shared" si="1"/>
        <v>21560</v>
      </c>
      <c r="B24770" s="5" t="s">
        <v>21805</v>
      </c>
      <c r="C24770" s="6" t="s">
        <v>32</v>
      </c>
    </row>
    <row r="24771">
      <c r="A24771" s="7">
        <f t="shared" si="1"/>
        <v>21561</v>
      </c>
      <c r="B24771" s="8" t="s">
        <v>21806</v>
      </c>
      <c r="C24771" s="9" t="s">
        <v>547</v>
      </c>
    </row>
    <row r="24772">
      <c r="A24772" s="7">
        <f t="shared" si="1"/>
        <v>21562</v>
      </c>
      <c r="B24772" s="8" t="s">
        <v>21807</v>
      </c>
      <c r="C24772" s="9" t="s">
        <v>733</v>
      </c>
    </row>
    <row r="24773">
      <c r="A24773" s="7">
        <f t="shared" si="1"/>
        <v>21563</v>
      </c>
      <c r="B24773" s="5" t="s">
        <v>21808</v>
      </c>
      <c r="C24773" s="6" t="s">
        <v>1007</v>
      </c>
    </row>
    <row r="24774">
      <c r="A24774" s="7">
        <f t="shared" si="1"/>
        <v>21563</v>
      </c>
      <c r="B24774" s="5" t="s">
        <v>21808</v>
      </c>
      <c r="C24774" s="6" t="s">
        <v>313</v>
      </c>
    </row>
    <row r="24775">
      <c r="A24775" s="7">
        <f t="shared" si="1"/>
        <v>21563</v>
      </c>
      <c r="B24775" s="5" t="s">
        <v>21808</v>
      </c>
      <c r="C24775" s="6" t="s">
        <v>656</v>
      </c>
    </row>
    <row r="24776">
      <c r="A24776" s="7">
        <f t="shared" si="1"/>
        <v>21564</v>
      </c>
      <c r="B24776" s="5" t="s">
        <v>21809</v>
      </c>
      <c r="C24776" s="6" t="s">
        <v>1290</v>
      </c>
    </row>
    <row r="24777">
      <c r="A24777" s="7">
        <f t="shared" si="1"/>
        <v>21565</v>
      </c>
      <c r="B24777" s="12" t="s">
        <v>21810</v>
      </c>
      <c r="C24777" s="13" t="s">
        <v>420</v>
      </c>
    </row>
    <row r="24778">
      <c r="A24778" s="7">
        <f t="shared" si="1"/>
        <v>21566</v>
      </c>
      <c r="B24778" s="12" t="s">
        <v>21811</v>
      </c>
      <c r="C24778" s="13" t="s">
        <v>420</v>
      </c>
    </row>
    <row r="24779">
      <c r="A24779" s="7">
        <f t="shared" si="1"/>
        <v>21567</v>
      </c>
      <c r="B24779" s="5" t="s">
        <v>21812</v>
      </c>
      <c r="C24779" s="6" t="s">
        <v>462</v>
      </c>
    </row>
    <row r="24780">
      <c r="A24780" s="7">
        <f t="shared" si="1"/>
        <v>21567</v>
      </c>
      <c r="B24780" s="5" t="s">
        <v>21812</v>
      </c>
      <c r="C24780" s="6" t="s">
        <v>24</v>
      </c>
    </row>
    <row r="24781">
      <c r="A24781" s="7">
        <f t="shared" si="1"/>
        <v>21568</v>
      </c>
      <c r="B24781" s="8" t="s">
        <v>21813</v>
      </c>
      <c r="C24781" s="9" t="s">
        <v>56</v>
      </c>
    </row>
    <row r="24782">
      <c r="A24782" s="7">
        <f t="shared" si="1"/>
        <v>21568</v>
      </c>
      <c r="B24782" s="8" t="s">
        <v>21813</v>
      </c>
      <c r="C24782" s="9" t="s">
        <v>60</v>
      </c>
    </row>
    <row r="24783">
      <c r="A24783" s="7">
        <f t="shared" si="1"/>
        <v>21568</v>
      </c>
      <c r="B24783" s="8" t="s">
        <v>21813</v>
      </c>
      <c r="C24783" s="9" t="s">
        <v>616</v>
      </c>
    </row>
    <row r="24784">
      <c r="A24784" s="7">
        <f t="shared" si="1"/>
        <v>21568</v>
      </c>
      <c r="B24784" s="8" t="s">
        <v>21813</v>
      </c>
      <c r="C24784" s="9" t="s">
        <v>142</v>
      </c>
    </row>
    <row r="24785">
      <c r="A24785" s="7">
        <f t="shared" si="1"/>
        <v>21569</v>
      </c>
      <c r="B24785" s="5" t="s">
        <v>21814</v>
      </c>
      <c r="C24785" s="6" t="s">
        <v>32</v>
      </c>
    </row>
    <row r="24786">
      <c r="A24786" s="7">
        <f t="shared" si="1"/>
        <v>21570</v>
      </c>
      <c r="B24786" s="5" t="s">
        <v>21815</v>
      </c>
      <c r="C24786" s="6" t="s">
        <v>367</v>
      </c>
    </row>
    <row r="24787">
      <c r="A24787" s="7">
        <f t="shared" si="1"/>
        <v>21571</v>
      </c>
      <c r="B24787" s="5" t="s">
        <v>21816</v>
      </c>
      <c r="C24787" s="6" t="s">
        <v>612</v>
      </c>
    </row>
    <row r="24788">
      <c r="A24788" s="7">
        <f t="shared" si="1"/>
        <v>21572</v>
      </c>
      <c r="B24788" s="5" t="s">
        <v>21817</v>
      </c>
      <c r="C24788" s="6" t="s">
        <v>74</v>
      </c>
    </row>
    <row r="24789">
      <c r="A24789" s="7">
        <f t="shared" si="1"/>
        <v>21573</v>
      </c>
      <c r="B24789" s="8" t="s">
        <v>21818</v>
      </c>
      <c r="C24789" s="9" t="s">
        <v>728</v>
      </c>
    </row>
    <row r="24790">
      <c r="A24790" s="7">
        <f t="shared" si="1"/>
        <v>21574</v>
      </c>
      <c r="B24790" s="8" t="s">
        <v>21819</v>
      </c>
      <c r="C24790" s="9" t="s">
        <v>399</v>
      </c>
    </row>
    <row r="24791">
      <c r="A24791" s="7">
        <f t="shared" si="1"/>
        <v>21575</v>
      </c>
      <c r="B24791" s="5" t="s">
        <v>21820</v>
      </c>
      <c r="C24791" s="6" t="s">
        <v>462</v>
      </c>
    </row>
    <row r="24792">
      <c r="A24792" s="7">
        <f t="shared" si="1"/>
        <v>21576</v>
      </c>
      <c r="B24792" s="5" t="s">
        <v>21821</v>
      </c>
      <c r="C24792" s="6" t="s">
        <v>1376</v>
      </c>
    </row>
    <row r="24793">
      <c r="A24793" s="7">
        <f t="shared" si="1"/>
        <v>21577</v>
      </c>
      <c r="B24793" s="8" t="s">
        <v>21822</v>
      </c>
      <c r="C24793" s="9" t="s">
        <v>60</v>
      </c>
    </row>
    <row r="24794">
      <c r="A24794" s="7">
        <f t="shared" si="1"/>
        <v>21578</v>
      </c>
      <c r="B24794" s="12" t="s">
        <v>21823</v>
      </c>
      <c r="C24794" s="13" t="s">
        <v>420</v>
      </c>
    </row>
    <row r="24795">
      <c r="A24795" s="7">
        <f t="shared" si="1"/>
        <v>21579</v>
      </c>
      <c r="B24795" s="5" t="s">
        <v>21824</v>
      </c>
      <c r="C24795" s="6" t="s">
        <v>356</v>
      </c>
    </row>
    <row r="24796">
      <c r="A24796" s="7">
        <f t="shared" si="1"/>
        <v>21580</v>
      </c>
      <c r="B24796" s="8" t="s">
        <v>21825</v>
      </c>
      <c r="C24796" s="9" t="s">
        <v>60</v>
      </c>
    </row>
    <row r="24797">
      <c r="A24797" s="7">
        <f t="shared" si="1"/>
        <v>21581</v>
      </c>
      <c r="B24797" s="5" t="s">
        <v>21826</v>
      </c>
      <c r="C24797" s="6" t="s">
        <v>420</v>
      </c>
    </row>
    <row r="24798">
      <c r="A24798" s="7">
        <f t="shared" si="1"/>
        <v>21582</v>
      </c>
      <c r="B24798" s="5" t="s">
        <v>21827</v>
      </c>
      <c r="C24798" s="6" t="s">
        <v>1376</v>
      </c>
    </row>
    <row r="24799">
      <c r="A24799" s="7">
        <f t="shared" si="1"/>
        <v>21583</v>
      </c>
      <c r="B24799" s="8" t="s">
        <v>21828</v>
      </c>
      <c r="C24799" s="9" t="s">
        <v>722</v>
      </c>
    </row>
    <row r="24800">
      <c r="A24800" s="7">
        <f t="shared" si="1"/>
        <v>21583</v>
      </c>
      <c r="B24800" s="8" t="s">
        <v>21828</v>
      </c>
      <c r="C24800" s="9" t="s">
        <v>815</v>
      </c>
    </row>
    <row r="24801">
      <c r="A24801" s="7">
        <f t="shared" si="1"/>
        <v>21584</v>
      </c>
      <c r="B24801" s="5" t="s">
        <v>21829</v>
      </c>
      <c r="C24801" s="6" t="s">
        <v>462</v>
      </c>
    </row>
    <row r="24802">
      <c r="A24802" s="7">
        <f t="shared" si="1"/>
        <v>21585</v>
      </c>
      <c r="B24802" s="5" t="s">
        <v>21830</v>
      </c>
      <c r="C24802" s="6" t="s">
        <v>467</v>
      </c>
    </row>
    <row r="24803">
      <c r="A24803" s="7">
        <f t="shared" si="1"/>
        <v>21586</v>
      </c>
      <c r="B24803" s="5" t="s">
        <v>21831</v>
      </c>
      <c r="C24803" s="6" t="s">
        <v>393</v>
      </c>
    </row>
    <row r="24804">
      <c r="A24804" s="7">
        <f t="shared" si="1"/>
        <v>21587</v>
      </c>
      <c r="B24804" s="8" t="s">
        <v>21832</v>
      </c>
      <c r="C24804" s="9" t="s">
        <v>372</v>
      </c>
    </row>
    <row r="24805">
      <c r="A24805" s="7">
        <f t="shared" si="1"/>
        <v>21588</v>
      </c>
      <c r="B24805" s="8" t="s">
        <v>21833</v>
      </c>
      <c r="C24805" s="9" t="s">
        <v>1548</v>
      </c>
    </row>
    <row r="24806">
      <c r="A24806" s="7">
        <f t="shared" si="1"/>
        <v>21589</v>
      </c>
      <c r="B24806" s="5" t="s">
        <v>21834</v>
      </c>
      <c r="C24806" s="6" t="s">
        <v>1394</v>
      </c>
    </row>
    <row r="24807">
      <c r="A24807" s="7">
        <f t="shared" si="1"/>
        <v>21590</v>
      </c>
      <c r="B24807" s="5" t="s">
        <v>21835</v>
      </c>
      <c r="C24807" s="6" t="s">
        <v>86</v>
      </c>
    </row>
    <row r="24808">
      <c r="A24808" s="7">
        <f t="shared" si="1"/>
        <v>21591</v>
      </c>
      <c r="B24808" s="5" t="s">
        <v>21836</v>
      </c>
      <c r="C24808" s="6" t="s">
        <v>48</v>
      </c>
    </row>
    <row r="24809">
      <c r="A24809" s="7">
        <f t="shared" si="1"/>
        <v>21592</v>
      </c>
      <c r="B24809" s="5" t="s">
        <v>21837</v>
      </c>
      <c r="C24809" s="6" t="s">
        <v>86</v>
      </c>
    </row>
    <row r="24810">
      <c r="A24810" s="7">
        <f t="shared" si="1"/>
        <v>21593</v>
      </c>
      <c r="B24810" s="5" t="s">
        <v>21838</v>
      </c>
      <c r="C24810" s="6" t="s">
        <v>1279</v>
      </c>
    </row>
    <row r="24811">
      <c r="A24811" s="7">
        <f t="shared" si="1"/>
        <v>21594</v>
      </c>
      <c r="B24811" s="5" t="s">
        <v>21839</v>
      </c>
      <c r="C24811" s="6" t="s">
        <v>267</v>
      </c>
    </row>
    <row r="24812">
      <c r="A24812" s="7">
        <f t="shared" si="1"/>
        <v>21595</v>
      </c>
      <c r="B24812" s="5" t="s">
        <v>21840</v>
      </c>
      <c r="C24812" s="6" t="s">
        <v>20</v>
      </c>
    </row>
    <row r="24813">
      <c r="A24813" s="7">
        <f t="shared" si="1"/>
        <v>21596</v>
      </c>
      <c r="B24813" s="16" t="s">
        <v>21841</v>
      </c>
      <c r="C24813" s="6" t="s">
        <v>1235</v>
      </c>
    </row>
    <row r="24814">
      <c r="A24814" s="7">
        <f t="shared" si="1"/>
        <v>21597</v>
      </c>
      <c r="B24814" s="15" t="s">
        <v>21842</v>
      </c>
      <c r="C24814" s="11" t="s">
        <v>423</v>
      </c>
    </row>
    <row r="24815">
      <c r="A24815" s="7">
        <f t="shared" si="1"/>
        <v>21598</v>
      </c>
      <c r="B24815" s="16" t="s">
        <v>21843</v>
      </c>
      <c r="C24815" s="6" t="s">
        <v>1235</v>
      </c>
    </row>
    <row r="24816">
      <c r="A24816" s="7">
        <f t="shared" si="1"/>
        <v>21599</v>
      </c>
      <c r="B24816" s="5" t="s">
        <v>21844</v>
      </c>
      <c r="C24816" s="6" t="s">
        <v>32</v>
      </c>
    </row>
    <row r="24817">
      <c r="A24817" s="7">
        <f t="shared" si="1"/>
        <v>21600</v>
      </c>
      <c r="B24817" s="8" t="s">
        <v>21845</v>
      </c>
      <c r="C24817" s="9" t="s">
        <v>280</v>
      </c>
    </row>
    <row r="24818">
      <c r="A24818" s="7">
        <f t="shared" si="1"/>
        <v>21601</v>
      </c>
      <c r="B24818" s="8" t="s">
        <v>21846</v>
      </c>
      <c r="C24818" s="9" t="s">
        <v>280</v>
      </c>
    </row>
    <row r="24819">
      <c r="A24819" s="7">
        <f t="shared" si="1"/>
        <v>21602</v>
      </c>
      <c r="B24819" s="8" t="s">
        <v>21847</v>
      </c>
      <c r="C24819" s="9" t="s">
        <v>280</v>
      </c>
    </row>
    <row r="24820">
      <c r="A24820" s="7">
        <f t="shared" si="1"/>
        <v>21603</v>
      </c>
      <c r="B24820" s="8" t="s">
        <v>21848</v>
      </c>
      <c r="C24820" s="9" t="s">
        <v>280</v>
      </c>
    </row>
    <row r="24821">
      <c r="A24821" s="7">
        <f t="shared" si="1"/>
        <v>21604</v>
      </c>
      <c r="B24821" s="8" t="s">
        <v>21849</v>
      </c>
      <c r="C24821" s="9" t="s">
        <v>280</v>
      </c>
    </row>
    <row r="24822">
      <c r="A24822" s="7">
        <f t="shared" si="1"/>
        <v>21605</v>
      </c>
      <c r="B24822" s="8" t="s">
        <v>21850</v>
      </c>
      <c r="C24822" s="9" t="s">
        <v>280</v>
      </c>
    </row>
    <row r="24823">
      <c r="A24823" s="7">
        <f t="shared" si="1"/>
        <v>21606</v>
      </c>
      <c r="B24823" s="8" t="s">
        <v>21851</v>
      </c>
      <c r="C24823" s="9" t="s">
        <v>280</v>
      </c>
    </row>
    <row r="24824">
      <c r="A24824" s="7">
        <f t="shared" si="1"/>
        <v>21607</v>
      </c>
      <c r="B24824" s="8" t="s">
        <v>21852</v>
      </c>
      <c r="C24824" s="9" t="s">
        <v>280</v>
      </c>
    </row>
    <row r="24825">
      <c r="A24825" s="7">
        <f t="shared" si="1"/>
        <v>21608</v>
      </c>
      <c r="B24825" s="8" t="s">
        <v>21853</v>
      </c>
      <c r="C24825" s="9" t="s">
        <v>280</v>
      </c>
    </row>
    <row r="24826">
      <c r="A24826" s="7">
        <f t="shared" si="1"/>
        <v>21609</v>
      </c>
      <c r="B24826" s="8" t="s">
        <v>21854</v>
      </c>
      <c r="C24826" s="9" t="s">
        <v>280</v>
      </c>
    </row>
    <row r="24827">
      <c r="A24827" s="7">
        <f t="shared" si="1"/>
        <v>21610</v>
      </c>
      <c r="B24827" s="8" t="s">
        <v>21855</v>
      </c>
      <c r="C24827" s="9" t="s">
        <v>280</v>
      </c>
    </row>
    <row r="24828">
      <c r="A24828" s="7">
        <f t="shared" si="1"/>
        <v>21611</v>
      </c>
      <c r="B24828" s="8" t="s">
        <v>21856</v>
      </c>
      <c r="C24828" s="9" t="s">
        <v>280</v>
      </c>
    </row>
    <row r="24829">
      <c r="A24829" s="7">
        <f t="shared" si="1"/>
        <v>21612</v>
      </c>
      <c r="B24829" s="8" t="s">
        <v>21857</v>
      </c>
      <c r="C24829" s="9" t="s">
        <v>280</v>
      </c>
    </row>
    <row r="24830">
      <c r="A24830" s="7">
        <f t="shared" si="1"/>
        <v>21613</v>
      </c>
      <c r="B24830" s="8" t="s">
        <v>21858</v>
      </c>
      <c r="C24830" s="9" t="s">
        <v>280</v>
      </c>
    </row>
    <row r="24831">
      <c r="A24831" s="7">
        <f t="shared" si="1"/>
        <v>21614</v>
      </c>
      <c r="B24831" s="8" t="s">
        <v>21859</v>
      </c>
      <c r="C24831" s="9" t="s">
        <v>280</v>
      </c>
    </row>
    <row r="24832">
      <c r="A24832" s="7">
        <f t="shared" si="1"/>
        <v>21615</v>
      </c>
      <c r="B24832" s="8" t="s">
        <v>21860</v>
      </c>
      <c r="C24832" s="9" t="s">
        <v>280</v>
      </c>
    </row>
    <row r="24833">
      <c r="A24833" s="7">
        <f t="shared" si="1"/>
        <v>21616</v>
      </c>
      <c r="B24833" s="8" t="s">
        <v>21861</v>
      </c>
      <c r="C24833" s="9" t="s">
        <v>280</v>
      </c>
    </row>
    <row r="24834">
      <c r="A24834" s="7">
        <f t="shared" si="1"/>
        <v>21617</v>
      </c>
      <c r="B24834" s="8" t="s">
        <v>21862</v>
      </c>
      <c r="C24834" s="9" t="s">
        <v>280</v>
      </c>
    </row>
    <row r="24835">
      <c r="A24835" s="7">
        <f t="shared" si="1"/>
        <v>21618</v>
      </c>
      <c r="B24835" s="8" t="s">
        <v>21863</v>
      </c>
      <c r="C24835" s="9" t="s">
        <v>280</v>
      </c>
    </row>
    <row r="24836">
      <c r="A24836" s="7">
        <f t="shared" si="1"/>
        <v>21619</v>
      </c>
      <c r="B24836" s="8" t="s">
        <v>21864</v>
      </c>
      <c r="C24836" s="9" t="s">
        <v>280</v>
      </c>
    </row>
    <row r="24837">
      <c r="A24837" s="7">
        <f t="shared" si="1"/>
        <v>21620</v>
      </c>
      <c r="B24837" s="8" t="s">
        <v>21865</v>
      </c>
      <c r="C24837" s="9" t="s">
        <v>280</v>
      </c>
    </row>
    <row r="24838">
      <c r="A24838" s="7">
        <f t="shared" si="1"/>
        <v>21621</v>
      </c>
      <c r="B24838" s="8" t="s">
        <v>21866</v>
      </c>
      <c r="C24838" s="9" t="s">
        <v>280</v>
      </c>
    </row>
    <row r="24839">
      <c r="A24839" s="7">
        <f t="shared" si="1"/>
        <v>21622</v>
      </c>
      <c r="B24839" s="8" t="s">
        <v>21867</v>
      </c>
      <c r="C24839" s="9" t="s">
        <v>280</v>
      </c>
    </row>
    <row r="24840">
      <c r="A24840" s="7">
        <f t="shared" si="1"/>
        <v>21623</v>
      </c>
      <c r="B24840" s="8" t="s">
        <v>21868</v>
      </c>
      <c r="C24840" s="9" t="s">
        <v>280</v>
      </c>
    </row>
    <row r="24841">
      <c r="A24841" s="7">
        <f t="shared" si="1"/>
        <v>21624</v>
      </c>
      <c r="B24841" s="8" t="s">
        <v>21869</v>
      </c>
      <c r="C24841" s="9" t="s">
        <v>280</v>
      </c>
    </row>
    <row r="24842">
      <c r="A24842" s="7">
        <f t="shared" si="1"/>
        <v>21625</v>
      </c>
      <c r="B24842" s="8" t="s">
        <v>21870</v>
      </c>
      <c r="C24842" s="9" t="s">
        <v>280</v>
      </c>
    </row>
    <row r="24843">
      <c r="A24843" s="7">
        <f t="shared" si="1"/>
        <v>21626</v>
      </c>
      <c r="B24843" s="8" t="s">
        <v>21871</v>
      </c>
      <c r="C24843" s="9" t="s">
        <v>280</v>
      </c>
    </row>
    <row r="24844">
      <c r="A24844" s="7">
        <f t="shared" si="1"/>
        <v>21627</v>
      </c>
      <c r="B24844" s="8" t="s">
        <v>21872</v>
      </c>
      <c r="C24844" s="9" t="s">
        <v>280</v>
      </c>
    </row>
    <row r="24845">
      <c r="A24845" s="7">
        <f t="shared" si="1"/>
        <v>21628</v>
      </c>
      <c r="B24845" s="8" t="s">
        <v>21873</v>
      </c>
      <c r="C24845" s="9" t="s">
        <v>280</v>
      </c>
    </row>
    <row r="24846">
      <c r="A24846" s="7">
        <f t="shared" si="1"/>
        <v>21629</v>
      </c>
      <c r="B24846" s="8" t="s">
        <v>21874</v>
      </c>
      <c r="C24846" s="9" t="s">
        <v>280</v>
      </c>
    </row>
    <row r="24847">
      <c r="A24847" s="7">
        <f t="shared" si="1"/>
        <v>21630</v>
      </c>
      <c r="B24847" s="8" t="s">
        <v>21875</v>
      </c>
      <c r="C24847" s="9" t="s">
        <v>280</v>
      </c>
    </row>
    <row r="24848">
      <c r="A24848" s="7">
        <f t="shared" si="1"/>
        <v>21631</v>
      </c>
      <c r="B24848" s="8" t="s">
        <v>21876</v>
      </c>
      <c r="C24848" s="9" t="s">
        <v>280</v>
      </c>
    </row>
    <row r="24849">
      <c r="A24849" s="7">
        <f t="shared" si="1"/>
        <v>21632</v>
      </c>
      <c r="B24849" s="8" t="s">
        <v>21877</v>
      </c>
      <c r="C24849" s="9" t="s">
        <v>280</v>
      </c>
    </row>
    <row r="24850">
      <c r="A24850" s="7">
        <f t="shared" si="1"/>
        <v>21633</v>
      </c>
      <c r="B24850" s="8" t="s">
        <v>21878</v>
      </c>
      <c r="C24850" s="9" t="s">
        <v>280</v>
      </c>
    </row>
    <row r="24851">
      <c r="A24851" s="7">
        <f t="shared" si="1"/>
        <v>21634</v>
      </c>
      <c r="B24851" s="8" t="s">
        <v>21879</v>
      </c>
      <c r="C24851" s="9" t="s">
        <v>280</v>
      </c>
    </row>
    <row r="24852">
      <c r="A24852" s="7">
        <f t="shared" si="1"/>
        <v>21635</v>
      </c>
      <c r="B24852" s="8" t="s">
        <v>21880</v>
      </c>
      <c r="C24852" s="9" t="s">
        <v>280</v>
      </c>
    </row>
    <row r="24853">
      <c r="A24853" s="7">
        <f t="shared" si="1"/>
        <v>21636</v>
      </c>
      <c r="B24853" s="8" t="s">
        <v>21881</v>
      </c>
      <c r="C24853" s="9" t="s">
        <v>280</v>
      </c>
    </row>
    <row r="24854">
      <c r="A24854" s="7">
        <f t="shared" si="1"/>
        <v>21637</v>
      </c>
      <c r="B24854" s="8" t="s">
        <v>21882</v>
      </c>
      <c r="C24854" s="9" t="s">
        <v>280</v>
      </c>
    </row>
    <row r="24855">
      <c r="A24855" s="7">
        <f t="shared" si="1"/>
        <v>21638</v>
      </c>
      <c r="B24855" s="5" t="s">
        <v>21883</v>
      </c>
      <c r="C24855" s="6" t="s">
        <v>1495</v>
      </c>
    </row>
    <row r="24856">
      <c r="A24856" s="7">
        <f t="shared" si="1"/>
        <v>21639</v>
      </c>
      <c r="B24856" s="8" t="s">
        <v>21884</v>
      </c>
      <c r="C24856" s="9" t="s">
        <v>280</v>
      </c>
    </row>
    <row r="24857">
      <c r="A24857" s="7">
        <f t="shared" si="1"/>
        <v>21640</v>
      </c>
      <c r="B24857" s="5" t="s">
        <v>21885</v>
      </c>
      <c r="C24857" s="6" t="s">
        <v>655</v>
      </c>
    </row>
    <row r="24858">
      <c r="A24858" s="7">
        <f t="shared" si="1"/>
        <v>21641</v>
      </c>
      <c r="B24858" s="8" t="s">
        <v>21886</v>
      </c>
      <c r="C24858" s="9" t="s">
        <v>10</v>
      </c>
    </row>
    <row r="24859">
      <c r="A24859" s="7">
        <f t="shared" si="1"/>
        <v>21641</v>
      </c>
      <c r="B24859" s="8" t="s">
        <v>21886</v>
      </c>
      <c r="C24859" s="9" t="s">
        <v>162</v>
      </c>
    </row>
    <row r="24860">
      <c r="A24860" s="7">
        <f t="shared" si="1"/>
        <v>21641</v>
      </c>
      <c r="B24860" s="8" t="s">
        <v>21886</v>
      </c>
      <c r="C24860" s="9" t="s">
        <v>616</v>
      </c>
    </row>
    <row r="24861">
      <c r="A24861" s="7">
        <f t="shared" si="1"/>
        <v>21641</v>
      </c>
      <c r="B24861" s="8" t="s">
        <v>21886</v>
      </c>
      <c r="C24861" s="9" t="s">
        <v>25</v>
      </c>
    </row>
    <row r="24862">
      <c r="A24862" s="7">
        <f t="shared" si="1"/>
        <v>21642</v>
      </c>
      <c r="B24862" s="8" t="s">
        <v>21887</v>
      </c>
      <c r="C24862" s="9" t="s">
        <v>372</v>
      </c>
    </row>
    <row r="24863">
      <c r="A24863" s="7">
        <f t="shared" si="1"/>
        <v>21643</v>
      </c>
      <c r="B24863" s="8" t="s">
        <v>21888</v>
      </c>
      <c r="C24863" s="9" t="s">
        <v>280</v>
      </c>
    </row>
    <row r="24864">
      <c r="A24864" s="7">
        <f t="shared" si="1"/>
        <v>21644</v>
      </c>
      <c r="B24864" s="8" t="s">
        <v>21889</v>
      </c>
      <c r="C24864" s="9" t="s">
        <v>280</v>
      </c>
    </row>
    <row r="24865">
      <c r="A24865" s="7">
        <f t="shared" si="1"/>
        <v>21645</v>
      </c>
      <c r="B24865" s="8" t="s">
        <v>21890</v>
      </c>
      <c r="C24865" s="9" t="s">
        <v>280</v>
      </c>
    </row>
    <row r="24866">
      <c r="A24866" s="7">
        <f t="shared" si="1"/>
        <v>21646</v>
      </c>
      <c r="B24866" s="8" t="s">
        <v>21891</v>
      </c>
      <c r="C24866" s="9" t="s">
        <v>280</v>
      </c>
    </row>
    <row r="24867">
      <c r="A24867" s="7">
        <f t="shared" si="1"/>
        <v>21647</v>
      </c>
      <c r="B24867" s="8" t="s">
        <v>21892</v>
      </c>
      <c r="C24867" s="9" t="s">
        <v>10</v>
      </c>
    </row>
    <row r="24868">
      <c r="A24868" s="7">
        <f t="shared" si="1"/>
        <v>21648</v>
      </c>
      <c r="B24868" s="8" t="s">
        <v>21893</v>
      </c>
      <c r="C24868" s="9" t="s">
        <v>280</v>
      </c>
    </row>
    <row r="24869">
      <c r="A24869" s="7">
        <f t="shared" si="1"/>
        <v>21649</v>
      </c>
      <c r="B24869" s="8" t="s">
        <v>21894</v>
      </c>
      <c r="C24869" s="9" t="s">
        <v>280</v>
      </c>
    </row>
    <row r="24870">
      <c r="A24870" s="7">
        <f t="shared" si="1"/>
        <v>21650</v>
      </c>
      <c r="B24870" s="8" t="s">
        <v>21895</v>
      </c>
      <c r="C24870" s="9" t="s">
        <v>280</v>
      </c>
    </row>
    <row r="24871">
      <c r="A24871" s="7">
        <f t="shared" si="1"/>
        <v>21651</v>
      </c>
      <c r="B24871" s="8" t="s">
        <v>21896</v>
      </c>
      <c r="C24871" s="9" t="s">
        <v>280</v>
      </c>
    </row>
    <row r="24872">
      <c r="A24872" s="7">
        <f t="shared" si="1"/>
        <v>21652</v>
      </c>
      <c r="B24872" s="5" t="s">
        <v>21897</v>
      </c>
      <c r="C24872" s="6" t="s">
        <v>479</v>
      </c>
    </row>
    <row r="24873">
      <c r="A24873" s="7">
        <f t="shared" si="1"/>
        <v>21653</v>
      </c>
      <c r="B24873" s="8" t="s">
        <v>21898</v>
      </c>
      <c r="C24873" s="9" t="s">
        <v>280</v>
      </c>
    </row>
    <row r="24874">
      <c r="A24874" s="7">
        <f t="shared" si="1"/>
        <v>21654</v>
      </c>
      <c r="B24874" s="8" t="s">
        <v>21899</v>
      </c>
      <c r="C24874" s="9" t="s">
        <v>280</v>
      </c>
    </row>
    <row r="24875">
      <c r="A24875" s="7">
        <f t="shared" si="1"/>
        <v>21655</v>
      </c>
      <c r="B24875" s="5" t="s">
        <v>21900</v>
      </c>
      <c r="C24875" s="6" t="s">
        <v>356</v>
      </c>
    </row>
    <row r="24876">
      <c r="A24876" s="7">
        <f t="shared" si="1"/>
        <v>21656</v>
      </c>
      <c r="B24876" s="8" t="s">
        <v>21901</v>
      </c>
      <c r="C24876" s="9" t="s">
        <v>280</v>
      </c>
    </row>
    <row r="24877">
      <c r="A24877" s="7">
        <f t="shared" si="1"/>
        <v>21657</v>
      </c>
      <c r="B24877" s="8" t="s">
        <v>21902</v>
      </c>
      <c r="C24877" s="9" t="s">
        <v>177</v>
      </c>
    </row>
    <row r="24878">
      <c r="A24878" s="7">
        <f t="shared" si="1"/>
        <v>21657</v>
      </c>
      <c r="B24878" s="8" t="s">
        <v>21902</v>
      </c>
      <c r="C24878" s="9" t="s">
        <v>25</v>
      </c>
    </row>
    <row r="24879">
      <c r="A24879" s="7">
        <f t="shared" si="1"/>
        <v>21657</v>
      </c>
      <c r="B24879" s="8" t="s">
        <v>21902</v>
      </c>
      <c r="C24879" s="6" t="s">
        <v>153</v>
      </c>
    </row>
    <row r="24880">
      <c r="A24880" s="7">
        <f t="shared" si="1"/>
        <v>21657</v>
      </c>
      <c r="B24880" s="8" t="s">
        <v>21902</v>
      </c>
      <c r="C24880" s="6" t="s">
        <v>452</v>
      </c>
    </row>
    <row r="24881">
      <c r="A24881" s="7">
        <f t="shared" si="1"/>
        <v>21658</v>
      </c>
      <c r="B24881" s="5" t="s">
        <v>21903</v>
      </c>
      <c r="C24881" s="6" t="s">
        <v>336</v>
      </c>
    </row>
    <row r="24882">
      <c r="A24882" s="7">
        <f t="shared" si="1"/>
        <v>21659</v>
      </c>
      <c r="B24882" s="5" t="s">
        <v>21904</v>
      </c>
      <c r="C24882" s="6" t="s">
        <v>1248</v>
      </c>
    </row>
    <row r="24883">
      <c r="A24883" s="7">
        <f t="shared" si="1"/>
        <v>21660</v>
      </c>
      <c r="B24883" s="8" t="s">
        <v>21905</v>
      </c>
      <c r="C24883" s="9" t="s">
        <v>780</v>
      </c>
    </row>
    <row r="24884">
      <c r="A24884" s="7">
        <f t="shared" si="1"/>
        <v>21661</v>
      </c>
      <c r="B24884" s="5" t="s">
        <v>21906</v>
      </c>
      <c r="C24884" s="6" t="s">
        <v>1371</v>
      </c>
    </row>
    <row r="24885">
      <c r="A24885" s="7">
        <f t="shared" si="1"/>
        <v>21662</v>
      </c>
      <c r="B24885" s="5" t="s">
        <v>21907</v>
      </c>
      <c r="C24885" s="6" t="s">
        <v>656</v>
      </c>
    </row>
    <row r="24886">
      <c r="A24886" s="7">
        <f t="shared" si="1"/>
        <v>21663</v>
      </c>
      <c r="B24886" s="5" t="s">
        <v>21908</v>
      </c>
      <c r="C24886" s="6" t="s">
        <v>1260</v>
      </c>
    </row>
    <row r="24887">
      <c r="A24887" s="7">
        <f t="shared" si="1"/>
        <v>21664</v>
      </c>
      <c r="B24887" s="5" t="s">
        <v>21909</v>
      </c>
      <c r="C24887" s="6" t="s">
        <v>714</v>
      </c>
    </row>
    <row r="24888">
      <c r="A24888" s="7">
        <f t="shared" si="1"/>
        <v>21665</v>
      </c>
      <c r="B24888" s="8" t="s">
        <v>21910</v>
      </c>
      <c r="C24888" s="9" t="s">
        <v>372</v>
      </c>
    </row>
    <row r="24889">
      <c r="A24889" s="7">
        <f t="shared" si="1"/>
        <v>21666</v>
      </c>
      <c r="B24889" s="8" t="s">
        <v>21911</v>
      </c>
      <c r="C24889" s="9" t="s">
        <v>372</v>
      </c>
    </row>
    <row r="24890">
      <c r="A24890" s="7">
        <f t="shared" si="1"/>
        <v>21667</v>
      </c>
      <c r="B24890" s="5" t="s">
        <v>21912</v>
      </c>
      <c r="C24890" s="6" t="s">
        <v>362</v>
      </c>
    </row>
    <row r="24891">
      <c r="A24891" s="7">
        <f t="shared" si="1"/>
        <v>21668</v>
      </c>
      <c r="B24891" s="5" t="s">
        <v>21913</v>
      </c>
      <c r="C24891" s="6" t="s">
        <v>362</v>
      </c>
    </row>
    <row r="24892">
      <c r="A24892" s="7">
        <f t="shared" si="1"/>
        <v>21669</v>
      </c>
      <c r="B24892" s="5" t="s">
        <v>21914</v>
      </c>
      <c r="C24892" s="6" t="s">
        <v>78</v>
      </c>
    </row>
    <row r="24893">
      <c r="A24893" s="7">
        <f t="shared" si="1"/>
        <v>21670</v>
      </c>
      <c r="B24893" s="5" t="s">
        <v>21915</v>
      </c>
      <c r="C24893" s="6" t="s">
        <v>393</v>
      </c>
    </row>
    <row r="24894">
      <c r="A24894" s="7">
        <f t="shared" si="1"/>
        <v>21671</v>
      </c>
      <c r="B24894" s="5" t="s">
        <v>21916</v>
      </c>
      <c r="C24894" s="6" t="s">
        <v>393</v>
      </c>
    </row>
    <row r="24895">
      <c r="A24895" s="7">
        <f t="shared" si="1"/>
        <v>21672</v>
      </c>
      <c r="B24895" s="5" t="s">
        <v>21917</v>
      </c>
      <c r="C24895" s="6" t="s">
        <v>393</v>
      </c>
    </row>
    <row r="24896">
      <c r="A24896" s="7">
        <f t="shared" si="1"/>
        <v>21673</v>
      </c>
      <c r="B24896" s="5" t="s">
        <v>21918</v>
      </c>
      <c r="C24896" s="6" t="s">
        <v>393</v>
      </c>
    </row>
    <row r="24897">
      <c r="A24897" s="7">
        <f t="shared" si="1"/>
        <v>21674</v>
      </c>
      <c r="B24897" s="5" t="s">
        <v>21919</v>
      </c>
      <c r="C24897" s="6" t="s">
        <v>393</v>
      </c>
    </row>
    <row r="24898">
      <c r="A24898" s="7">
        <f t="shared" si="1"/>
        <v>21675</v>
      </c>
      <c r="B24898" s="5" t="s">
        <v>21920</v>
      </c>
      <c r="C24898" s="6" t="s">
        <v>393</v>
      </c>
    </row>
    <row r="24899">
      <c r="A24899" s="7">
        <f t="shared" si="1"/>
        <v>21676</v>
      </c>
      <c r="B24899" s="5" t="s">
        <v>21921</v>
      </c>
      <c r="C24899" s="6" t="s">
        <v>393</v>
      </c>
    </row>
    <row r="24900">
      <c r="A24900" s="7">
        <f t="shared" si="1"/>
        <v>21677</v>
      </c>
      <c r="B24900" s="5" t="s">
        <v>21922</v>
      </c>
      <c r="C24900" s="6" t="s">
        <v>393</v>
      </c>
    </row>
    <row r="24901">
      <c r="A24901" s="7">
        <f t="shared" si="1"/>
        <v>21678</v>
      </c>
      <c r="B24901" s="5" t="s">
        <v>21923</v>
      </c>
      <c r="C24901" s="6" t="s">
        <v>393</v>
      </c>
    </row>
    <row r="24902">
      <c r="A24902" s="7">
        <f t="shared" si="1"/>
        <v>21679</v>
      </c>
      <c r="B24902" s="5" t="s">
        <v>21924</v>
      </c>
      <c r="C24902" s="6" t="s">
        <v>86</v>
      </c>
    </row>
    <row r="24903">
      <c r="A24903" s="7">
        <f t="shared" si="1"/>
        <v>21680</v>
      </c>
      <c r="B24903" s="8" t="s">
        <v>21925</v>
      </c>
      <c r="C24903" s="9" t="s">
        <v>88</v>
      </c>
    </row>
    <row r="24904">
      <c r="A24904" s="7">
        <f t="shared" si="1"/>
        <v>21681</v>
      </c>
      <c r="B24904" s="5" t="s">
        <v>21926</v>
      </c>
      <c r="C24904" s="6" t="s">
        <v>765</v>
      </c>
    </row>
    <row r="24905">
      <c r="A24905" s="7">
        <f t="shared" si="1"/>
        <v>21682</v>
      </c>
      <c r="B24905" s="16" t="s">
        <v>21927</v>
      </c>
      <c r="C24905" s="6" t="s">
        <v>1235</v>
      </c>
    </row>
    <row r="24906">
      <c r="A24906" s="7">
        <f t="shared" si="1"/>
        <v>21683</v>
      </c>
      <c r="B24906" s="5" t="s">
        <v>21928</v>
      </c>
      <c r="C24906" s="6" t="s">
        <v>765</v>
      </c>
    </row>
    <row r="24907">
      <c r="A24907" s="7">
        <f t="shared" si="1"/>
        <v>21684</v>
      </c>
      <c r="B24907" s="5" t="s">
        <v>21929</v>
      </c>
      <c r="C24907" s="6" t="s">
        <v>1376</v>
      </c>
    </row>
    <row r="24908">
      <c r="A24908" s="7">
        <f t="shared" si="1"/>
        <v>21685</v>
      </c>
      <c r="B24908" s="8" t="s">
        <v>21930</v>
      </c>
      <c r="C24908" s="9" t="s">
        <v>24</v>
      </c>
    </row>
    <row r="24909">
      <c r="A24909" s="7">
        <f t="shared" si="1"/>
        <v>21685</v>
      </c>
      <c r="B24909" s="8" t="s">
        <v>21930</v>
      </c>
      <c r="C24909" s="9" t="s">
        <v>25</v>
      </c>
    </row>
    <row r="24910">
      <c r="A24910" s="7">
        <f t="shared" si="1"/>
        <v>21686</v>
      </c>
      <c r="B24910" s="5" t="s">
        <v>21931</v>
      </c>
      <c r="C24910" s="6" t="s">
        <v>426</v>
      </c>
    </row>
    <row r="24911">
      <c r="A24911" s="7">
        <f t="shared" si="1"/>
        <v>21687</v>
      </c>
      <c r="B24911" s="5" t="s">
        <v>21932</v>
      </c>
      <c r="C24911" s="6" t="s">
        <v>393</v>
      </c>
    </row>
    <row r="24912">
      <c r="A24912" s="7">
        <f t="shared" si="1"/>
        <v>21688</v>
      </c>
      <c r="B24912" s="5" t="s">
        <v>21933</v>
      </c>
      <c r="C24912" s="6" t="s">
        <v>1376</v>
      </c>
    </row>
    <row r="24913">
      <c r="A24913" s="7">
        <f t="shared" si="1"/>
        <v>21689</v>
      </c>
      <c r="B24913" s="12" t="s">
        <v>21934</v>
      </c>
      <c r="C24913" s="13" t="s">
        <v>420</v>
      </c>
    </row>
    <row r="24914">
      <c r="A24914" s="7">
        <f t="shared" si="1"/>
        <v>21690</v>
      </c>
      <c r="B24914" s="8" t="s">
        <v>21935</v>
      </c>
      <c r="C24914" s="9" t="s">
        <v>1548</v>
      </c>
    </row>
    <row r="24915">
      <c r="A24915" s="7">
        <f t="shared" si="1"/>
        <v>21691</v>
      </c>
      <c r="B24915" s="8" t="s">
        <v>21936</v>
      </c>
      <c r="C24915" s="9" t="s">
        <v>64</v>
      </c>
    </row>
    <row r="24916">
      <c r="A24916" s="7">
        <f t="shared" si="1"/>
        <v>21692</v>
      </c>
      <c r="B24916" s="8" t="s">
        <v>21937</v>
      </c>
      <c r="C24916" s="9" t="s">
        <v>162</v>
      </c>
    </row>
    <row r="24917">
      <c r="A24917" s="7">
        <f t="shared" si="1"/>
        <v>21692</v>
      </c>
      <c r="B24917" s="8" t="s">
        <v>21937</v>
      </c>
      <c r="C24917" s="9" t="s">
        <v>25</v>
      </c>
    </row>
    <row r="24918">
      <c r="A24918" s="7">
        <f t="shared" si="1"/>
        <v>21693</v>
      </c>
      <c r="B24918" s="5" t="s">
        <v>21938</v>
      </c>
      <c r="C24918" s="6" t="s">
        <v>1267</v>
      </c>
    </row>
    <row r="24919">
      <c r="A24919" s="7">
        <f t="shared" si="1"/>
        <v>21693</v>
      </c>
      <c r="B24919" s="5" t="s">
        <v>21938</v>
      </c>
      <c r="C24919" s="6" t="s">
        <v>1290</v>
      </c>
    </row>
    <row r="24920">
      <c r="A24920" s="7">
        <f t="shared" si="1"/>
        <v>21694</v>
      </c>
      <c r="B24920" s="8" t="s">
        <v>21939</v>
      </c>
      <c r="C24920" s="9" t="s">
        <v>24</v>
      </c>
    </row>
    <row r="24921">
      <c r="A24921" s="7">
        <f t="shared" si="1"/>
        <v>21694</v>
      </c>
      <c r="B24921" s="8" t="s">
        <v>21939</v>
      </c>
      <c r="C24921" s="9" t="s">
        <v>25</v>
      </c>
    </row>
    <row r="24922">
      <c r="A24922" s="7">
        <f t="shared" si="1"/>
        <v>21694</v>
      </c>
      <c r="B24922" s="8" t="s">
        <v>21939</v>
      </c>
      <c r="C24922" s="9" t="s">
        <v>22</v>
      </c>
    </row>
    <row r="24923">
      <c r="A24923" s="7">
        <f t="shared" si="1"/>
        <v>21695</v>
      </c>
      <c r="B24923" s="8" t="s">
        <v>21940</v>
      </c>
      <c r="C24923" s="9" t="s">
        <v>8</v>
      </c>
    </row>
    <row r="24924">
      <c r="A24924" s="7">
        <f t="shared" si="1"/>
        <v>21696</v>
      </c>
      <c r="B24924" s="5" t="s">
        <v>21941</v>
      </c>
      <c r="C24924" s="6" t="s">
        <v>1324</v>
      </c>
    </row>
    <row r="24925">
      <c r="A24925" s="7">
        <f t="shared" si="1"/>
        <v>21696</v>
      </c>
      <c r="B24925" s="5" t="s">
        <v>21941</v>
      </c>
      <c r="C24925" s="6" t="s">
        <v>1279</v>
      </c>
    </row>
    <row r="24926">
      <c r="A24926" s="7">
        <f t="shared" si="1"/>
        <v>21696</v>
      </c>
      <c r="B24926" s="5" t="s">
        <v>21941</v>
      </c>
      <c r="C24926" s="6" t="s">
        <v>1369</v>
      </c>
    </row>
    <row r="24927">
      <c r="A24927" s="7">
        <f t="shared" si="1"/>
        <v>21697</v>
      </c>
      <c r="B24927" s="8" t="s">
        <v>21942</v>
      </c>
      <c r="C24927" s="6" t="s">
        <v>616</v>
      </c>
    </row>
    <row r="24928">
      <c r="A24928" s="7">
        <f t="shared" si="1"/>
        <v>21697</v>
      </c>
      <c r="B24928" s="8" t="s">
        <v>21942</v>
      </c>
      <c r="C24928" s="6" t="s">
        <v>10122</v>
      </c>
    </row>
    <row r="24929">
      <c r="A24929" s="7">
        <f t="shared" si="1"/>
        <v>21697</v>
      </c>
      <c r="B24929" s="8" t="s">
        <v>21942</v>
      </c>
      <c r="C24929" s="9" t="s">
        <v>399</v>
      </c>
    </row>
    <row r="24930">
      <c r="A24930" s="7">
        <f t="shared" si="1"/>
        <v>21698</v>
      </c>
      <c r="B24930" s="8" t="s">
        <v>21943</v>
      </c>
      <c r="C24930" s="9" t="s">
        <v>547</v>
      </c>
    </row>
    <row r="24931">
      <c r="A24931" s="7">
        <f t="shared" si="1"/>
        <v>21699</v>
      </c>
      <c r="B24931" s="8" t="s">
        <v>21944</v>
      </c>
      <c r="C24931" s="9" t="s">
        <v>722</v>
      </c>
    </row>
    <row r="24932">
      <c r="A24932" s="7">
        <f t="shared" si="1"/>
        <v>21700</v>
      </c>
      <c r="B24932" s="5" t="s">
        <v>21945</v>
      </c>
      <c r="C24932" s="6" t="s">
        <v>362</v>
      </c>
    </row>
    <row r="24933">
      <c r="A24933" s="7">
        <f t="shared" si="1"/>
        <v>21701</v>
      </c>
      <c r="B24933" s="5" t="s">
        <v>21946</v>
      </c>
      <c r="C24933" s="6" t="s">
        <v>471</v>
      </c>
    </row>
    <row r="24934">
      <c r="A24934" s="7">
        <f t="shared" si="1"/>
        <v>21702</v>
      </c>
      <c r="B24934" s="8" t="s">
        <v>21947</v>
      </c>
      <c r="C24934" s="9" t="s">
        <v>399</v>
      </c>
    </row>
    <row r="24935">
      <c r="A24935" s="7">
        <f t="shared" si="1"/>
        <v>21703</v>
      </c>
      <c r="B24935" s="5" t="s">
        <v>21948</v>
      </c>
      <c r="C24935" s="6" t="s">
        <v>785</v>
      </c>
    </row>
    <row r="24936">
      <c r="A24936" s="7">
        <f t="shared" si="1"/>
        <v>21704</v>
      </c>
      <c r="B24936" s="8" t="s">
        <v>21949</v>
      </c>
      <c r="C24936" s="9" t="s">
        <v>142</v>
      </c>
    </row>
    <row r="24937">
      <c r="A24937" s="7">
        <f t="shared" si="1"/>
        <v>21705</v>
      </c>
      <c r="B24937" s="8" t="s">
        <v>21950</v>
      </c>
      <c r="C24937" s="9" t="s">
        <v>142</v>
      </c>
    </row>
    <row r="24938">
      <c r="A24938" s="7">
        <f t="shared" si="1"/>
        <v>21706</v>
      </c>
      <c r="B24938" s="8" t="s">
        <v>21951</v>
      </c>
      <c r="C24938" s="9" t="s">
        <v>142</v>
      </c>
    </row>
    <row r="24939">
      <c r="A24939" s="7">
        <f t="shared" si="1"/>
        <v>21707</v>
      </c>
      <c r="B24939" s="8" t="s">
        <v>21952</v>
      </c>
      <c r="C24939" s="9" t="s">
        <v>83</v>
      </c>
    </row>
    <row r="24940">
      <c r="A24940" s="7">
        <f t="shared" si="1"/>
        <v>21708</v>
      </c>
      <c r="B24940" s="8" t="s">
        <v>21953</v>
      </c>
      <c r="C24940" s="9" t="s">
        <v>142</v>
      </c>
    </row>
    <row r="24941">
      <c r="A24941" s="7">
        <f t="shared" si="1"/>
        <v>21709</v>
      </c>
      <c r="B24941" s="8" t="s">
        <v>21954</v>
      </c>
      <c r="C24941" s="9" t="s">
        <v>142</v>
      </c>
    </row>
    <row r="24942">
      <c r="A24942" s="7">
        <f t="shared" si="1"/>
        <v>21710</v>
      </c>
      <c r="B24942" s="5" t="s">
        <v>21955</v>
      </c>
      <c r="C24942" s="6" t="s">
        <v>939</v>
      </c>
    </row>
    <row r="24943">
      <c r="A24943" s="7">
        <f t="shared" si="1"/>
        <v>21711</v>
      </c>
      <c r="B24943" s="5" t="s">
        <v>21956</v>
      </c>
      <c r="C24943" s="6" t="s">
        <v>681</v>
      </c>
    </row>
    <row r="24944">
      <c r="A24944" s="7">
        <f t="shared" si="1"/>
        <v>21712</v>
      </c>
      <c r="B24944" s="8" t="s">
        <v>21957</v>
      </c>
      <c r="C24944" s="9" t="s">
        <v>46</v>
      </c>
    </row>
    <row r="24945">
      <c r="A24945" s="7">
        <f t="shared" si="1"/>
        <v>21713</v>
      </c>
      <c r="B24945" s="8" t="s">
        <v>21958</v>
      </c>
      <c r="C24945" s="9" t="s">
        <v>22</v>
      </c>
    </row>
    <row r="24946">
      <c r="A24946" s="7">
        <f t="shared" si="1"/>
        <v>21713</v>
      </c>
      <c r="B24946" s="8" t="s">
        <v>21958</v>
      </c>
      <c r="C24946" s="9" t="s">
        <v>24</v>
      </c>
    </row>
    <row r="24947">
      <c r="A24947" s="7">
        <f t="shared" si="1"/>
        <v>21713</v>
      </c>
      <c r="B24947" s="8" t="s">
        <v>21958</v>
      </c>
      <c r="C24947" s="9" t="s">
        <v>25</v>
      </c>
    </row>
    <row r="24948">
      <c r="A24948" s="7">
        <f t="shared" si="1"/>
        <v>21714</v>
      </c>
      <c r="B24948" s="8" t="s">
        <v>21959</v>
      </c>
      <c r="C24948" s="9" t="s">
        <v>24</v>
      </c>
    </row>
    <row r="24949">
      <c r="A24949" s="7">
        <f t="shared" si="1"/>
        <v>21715</v>
      </c>
      <c r="B24949" s="8" t="s">
        <v>21960</v>
      </c>
      <c r="C24949" s="9" t="s">
        <v>177</v>
      </c>
    </row>
    <row r="24950">
      <c r="A24950" s="7">
        <f t="shared" si="1"/>
        <v>21715</v>
      </c>
      <c r="B24950" s="8" t="s">
        <v>21960</v>
      </c>
      <c r="C24950" s="9" t="s">
        <v>60</v>
      </c>
    </row>
    <row r="24951">
      <c r="A24951" s="7">
        <f t="shared" si="1"/>
        <v>21715</v>
      </c>
      <c r="B24951" s="8" t="s">
        <v>21960</v>
      </c>
      <c r="C24951" s="9" t="s">
        <v>142</v>
      </c>
    </row>
    <row r="24952">
      <c r="A24952" s="7">
        <f t="shared" si="1"/>
        <v>21716</v>
      </c>
      <c r="B24952" s="8" t="s">
        <v>21961</v>
      </c>
      <c r="C24952" s="9" t="s">
        <v>24</v>
      </c>
    </row>
    <row r="24953">
      <c r="A24953" s="7">
        <f t="shared" si="1"/>
        <v>21716</v>
      </c>
      <c r="B24953" s="8" t="s">
        <v>21961</v>
      </c>
      <c r="C24953" s="9" t="s">
        <v>25</v>
      </c>
    </row>
    <row r="24954">
      <c r="A24954" s="7">
        <f t="shared" si="1"/>
        <v>21717</v>
      </c>
      <c r="B24954" s="5" t="s">
        <v>21962</v>
      </c>
      <c r="C24954" s="6" t="s">
        <v>1267</v>
      </c>
    </row>
    <row r="24955">
      <c r="A24955" s="7">
        <f t="shared" si="1"/>
        <v>21718</v>
      </c>
      <c r="B24955" s="8" t="s">
        <v>21963</v>
      </c>
      <c r="C24955" s="9" t="s">
        <v>24</v>
      </c>
    </row>
    <row r="24956">
      <c r="A24956" s="7">
        <f t="shared" si="1"/>
        <v>21718</v>
      </c>
      <c r="B24956" s="8" t="s">
        <v>21963</v>
      </c>
      <c r="C24956" s="9" t="s">
        <v>25</v>
      </c>
    </row>
    <row r="24957">
      <c r="A24957" s="7">
        <f t="shared" si="1"/>
        <v>21719</v>
      </c>
      <c r="B24957" s="8" t="s">
        <v>21964</v>
      </c>
      <c r="C24957" s="9" t="s">
        <v>76</v>
      </c>
    </row>
    <row r="24958">
      <c r="A24958" s="7">
        <f t="shared" si="1"/>
        <v>21720</v>
      </c>
      <c r="B24958" s="5" t="s">
        <v>21965</v>
      </c>
      <c r="C24958" s="6" t="s">
        <v>80</v>
      </c>
    </row>
    <row r="24959">
      <c r="A24959" s="7">
        <f t="shared" si="1"/>
        <v>21721</v>
      </c>
      <c r="B24959" s="8" t="s">
        <v>21966</v>
      </c>
      <c r="C24959" s="9" t="s">
        <v>547</v>
      </c>
    </row>
    <row r="24960">
      <c r="A24960" s="7">
        <f t="shared" si="1"/>
        <v>21721</v>
      </c>
      <c r="B24960" s="8" t="s">
        <v>21966</v>
      </c>
      <c r="C24960" s="9" t="s">
        <v>1042</v>
      </c>
    </row>
    <row r="24961">
      <c r="A24961" s="7">
        <f t="shared" si="1"/>
        <v>21722</v>
      </c>
      <c r="B24961" s="8" t="s">
        <v>21967</v>
      </c>
      <c r="C24961" s="9" t="s">
        <v>733</v>
      </c>
    </row>
    <row r="24962">
      <c r="A24962" s="7">
        <f t="shared" si="1"/>
        <v>21723</v>
      </c>
      <c r="B24962" s="5" t="s">
        <v>21968</v>
      </c>
      <c r="C24962" s="6" t="s">
        <v>462</v>
      </c>
    </row>
    <row r="24963">
      <c r="A24963" s="7">
        <f t="shared" si="1"/>
        <v>21724</v>
      </c>
      <c r="B24963" s="16" t="s">
        <v>21969</v>
      </c>
      <c r="C24963" s="6" t="s">
        <v>1235</v>
      </c>
    </row>
    <row r="24964">
      <c r="A24964" s="7">
        <f t="shared" si="1"/>
        <v>21725</v>
      </c>
      <c r="B24964" s="5" t="s">
        <v>21970</v>
      </c>
      <c r="C24964" s="6" t="s">
        <v>4</v>
      </c>
    </row>
    <row r="24965">
      <c r="A24965" s="7">
        <f t="shared" si="1"/>
        <v>21726</v>
      </c>
      <c r="B24965" s="5" t="s">
        <v>21971</v>
      </c>
      <c r="C24965" s="6" t="s">
        <v>4</v>
      </c>
    </row>
    <row r="24966">
      <c r="A24966" s="7">
        <f t="shared" si="1"/>
        <v>21727</v>
      </c>
      <c r="B24966" s="5" t="s">
        <v>21972</v>
      </c>
      <c r="C24966" s="6" t="s">
        <v>4</v>
      </c>
    </row>
    <row r="24967">
      <c r="A24967" s="7">
        <f t="shared" si="1"/>
        <v>21728</v>
      </c>
      <c r="B24967" s="5" t="s">
        <v>21973</v>
      </c>
      <c r="C24967" s="6" t="s">
        <v>4</v>
      </c>
    </row>
    <row r="24968">
      <c r="A24968" s="7">
        <f t="shared" si="1"/>
        <v>21729</v>
      </c>
      <c r="B24968" s="5" t="s">
        <v>21974</v>
      </c>
      <c r="C24968" s="6" t="s">
        <v>4</v>
      </c>
    </row>
    <row r="24969">
      <c r="A24969" s="7">
        <f t="shared" si="1"/>
        <v>21730</v>
      </c>
      <c r="B24969" s="5" t="s">
        <v>21975</v>
      </c>
      <c r="C24969" s="6" t="s">
        <v>4</v>
      </c>
    </row>
    <row r="24970">
      <c r="A24970" s="7">
        <f t="shared" si="1"/>
        <v>21731</v>
      </c>
      <c r="B24970" s="5" t="s">
        <v>21976</v>
      </c>
      <c r="C24970" s="6" t="s">
        <v>4</v>
      </c>
    </row>
    <row r="24971">
      <c r="A24971" s="7">
        <f t="shared" si="1"/>
        <v>21732</v>
      </c>
      <c r="B24971" s="5" t="s">
        <v>21977</v>
      </c>
      <c r="C24971" s="6" t="s">
        <v>4</v>
      </c>
    </row>
    <row r="24972">
      <c r="A24972" s="7">
        <f t="shared" si="1"/>
        <v>21733</v>
      </c>
      <c r="B24972" s="5" t="s">
        <v>21978</v>
      </c>
      <c r="C24972" s="6" t="s">
        <v>4</v>
      </c>
    </row>
    <row r="24973">
      <c r="A24973" s="7">
        <f t="shared" si="1"/>
        <v>21734</v>
      </c>
      <c r="B24973" s="5" t="s">
        <v>21979</v>
      </c>
      <c r="C24973" s="6" t="s">
        <v>1260</v>
      </c>
    </row>
    <row r="24974">
      <c r="A24974" s="7">
        <f t="shared" si="1"/>
        <v>21735</v>
      </c>
      <c r="B24974" s="5" t="s">
        <v>21980</v>
      </c>
      <c r="C24974" s="6" t="s">
        <v>462</v>
      </c>
    </row>
    <row r="24975">
      <c r="A24975" s="7">
        <f t="shared" si="1"/>
        <v>21736</v>
      </c>
      <c r="B24975" s="5" t="s">
        <v>21981</v>
      </c>
      <c r="C24975" s="6" t="s">
        <v>6</v>
      </c>
    </row>
    <row r="24976">
      <c r="A24976" s="7">
        <f t="shared" si="1"/>
        <v>21737</v>
      </c>
      <c r="B24976" s="5" t="s">
        <v>21982</v>
      </c>
      <c r="C24976" s="6" t="s">
        <v>6</v>
      </c>
    </row>
    <row r="24977">
      <c r="A24977" s="7">
        <f t="shared" si="1"/>
        <v>21738</v>
      </c>
      <c r="B24977" s="5" t="s">
        <v>21983</v>
      </c>
      <c r="C24977" s="6" t="s">
        <v>6</v>
      </c>
    </row>
    <row r="24978">
      <c r="A24978" s="7">
        <f t="shared" si="1"/>
        <v>21739</v>
      </c>
      <c r="B24978" s="5" t="s">
        <v>21984</v>
      </c>
      <c r="C24978" s="6" t="s">
        <v>6</v>
      </c>
    </row>
    <row r="24979">
      <c r="A24979" s="7">
        <f t="shared" si="1"/>
        <v>21740</v>
      </c>
      <c r="B24979" s="5" t="s">
        <v>21985</v>
      </c>
      <c r="C24979" s="6" t="s">
        <v>1007</v>
      </c>
    </row>
    <row r="24980">
      <c r="A24980" s="7">
        <f t="shared" si="1"/>
        <v>21741</v>
      </c>
      <c r="B24980" s="5" t="s">
        <v>21986</v>
      </c>
      <c r="C24980" s="6" t="s">
        <v>78</v>
      </c>
    </row>
    <row r="24981">
      <c r="A24981" s="7">
        <f t="shared" si="1"/>
        <v>21742</v>
      </c>
      <c r="B24981" s="5" t="s">
        <v>21987</v>
      </c>
      <c r="C24981" s="6" t="s">
        <v>1260</v>
      </c>
    </row>
    <row r="24982">
      <c r="A24982" s="7">
        <f t="shared" si="1"/>
        <v>21743</v>
      </c>
      <c r="B24982" s="5" t="s">
        <v>21988</v>
      </c>
      <c r="C24982" s="6" t="s">
        <v>731</v>
      </c>
    </row>
    <row r="24983">
      <c r="A24983" s="7">
        <f t="shared" si="1"/>
        <v>21744</v>
      </c>
      <c r="B24983" s="8" t="s">
        <v>21989</v>
      </c>
      <c r="C24983" s="9" t="s">
        <v>64</v>
      </c>
    </row>
    <row r="24984">
      <c r="A24984" s="7">
        <f t="shared" si="1"/>
        <v>21745</v>
      </c>
      <c r="B24984" s="8" t="s">
        <v>21990</v>
      </c>
      <c r="C24984" s="9" t="s">
        <v>121</v>
      </c>
    </row>
    <row r="24985">
      <c r="A24985" s="7">
        <f t="shared" si="1"/>
        <v>21746</v>
      </c>
      <c r="B24985" s="8" t="s">
        <v>21991</v>
      </c>
      <c r="C24985" s="9" t="s">
        <v>162</v>
      </c>
    </row>
    <row r="24986">
      <c r="A24986" s="7">
        <f t="shared" si="1"/>
        <v>21746</v>
      </c>
      <c r="B24986" s="8" t="s">
        <v>21991</v>
      </c>
      <c r="C24986" s="9" t="s">
        <v>142</v>
      </c>
    </row>
    <row r="24987">
      <c r="A24987" s="7">
        <f t="shared" si="1"/>
        <v>21747</v>
      </c>
      <c r="B24987" s="8" t="s">
        <v>21992</v>
      </c>
      <c r="C24987" s="9" t="s">
        <v>1548</v>
      </c>
    </row>
    <row r="24988">
      <c r="A24988" s="7">
        <f t="shared" si="1"/>
        <v>21748</v>
      </c>
      <c r="B24988" s="5" t="s">
        <v>21993</v>
      </c>
      <c r="C24988" s="6" t="s">
        <v>362</v>
      </c>
    </row>
    <row r="24989">
      <c r="A24989" s="7">
        <f t="shared" si="1"/>
        <v>21749</v>
      </c>
      <c r="B24989" s="5" t="s">
        <v>21994</v>
      </c>
      <c r="C24989" s="6" t="s">
        <v>362</v>
      </c>
    </row>
    <row r="24990">
      <c r="A24990" s="7">
        <f t="shared" si="1"/>
        <v>21750</v>
      </c>
      <c r="B24990" s="5" t="s">
        <v>21995</v>
      </c>
      <c r="C24990" s="6" t="s">
        <v>603</v>
      </c>
    </row>
    <row r="24991">
      <c r="A24991" s="7">
        <f t="shared" si="1"/>
        <v>21751</v>
      </c>
      <c r="B24991" s="5" t="s">
        <v>21996</v>
      </c>
      <c r="C24991" s="6" t="s">
        <v>365</v>
      </c>
    </row>
    <row r="24992">
      <c r="A24992" s="7">
        <f t="shared" si="1"/>
        <v>21752</v>
      </c>
      <c r="B24992" s="5" t="s">
        <v>21997</v>
      </c>
      <c r="C24992" s="6" t="s">
        <v>336</v>
      </c>
    </row>
    <row r="24993">
      <c r="A24993" s="7">
        <f t="shared" si="1"/>
        <v>21753</v>
      </c>
      <c r="B24993" s="8" t="s">
        <v>21998</v>
      </c>
      <c r="C24993" s="9" t="s">
        <v>8</v>
      </c>
    </row>
    <row r="24994">
      <c r="A24994" s="7">
        <f t="shared" si="1"/>
        <v>21754</v>
      </c>
      <c r="B24994" s="8" t="s">
        <v>21999</v>
      </c>
      <c r="C24994" s="9" t="s">
        <v>650</v>
      </c>
    </row>
    <row r="24995">
      <c r="A24995" s="7">
        <f t="shared" si="1"/>
        <v>21755</v>
      </c>
      <c r="B24995" s="5" t="s">
        <v>22000</v>
      </c>
      <c r="C24995" s="6" t="s">
        <v>267</v>
      </c>
    </row>
    <row r="24996">
      <c r="A24996" s="7">
        <f t="shared" si="1"/>
        <v>21756</v>
      </c>
      <c r="B24996" s="5" t="s">
        <v>22001</v>
      </c>
      <c r="C24996" s="6" t="s">
        <v>621</v>
      </c>
    </row>
    <row r="24997">
      <c r="A24997" s="7">
        <f t="shared" si="1"/>
        <v>21757</v>
      </c>
      <c r="B24997" s="8" t="s">
        <v>22002</v>
      </c>
      <c r="C24997" s="9" t="s">
        <v>893</v>
      </c>
    </row>
    <row r="24998">
      <c r="A24998" s="7">
        <f t="shared" si="1"/>
        <v>21758</v>
      </c>
      <c r="B24998" s="8" t="s">
        <v>22003</v>
      </c>
      <c r="C24998" s="9" t="s">
        <v>372</v>
      </c>
    </row>
    <row r="24999">
      <c r="A24999" s="7">
        <f t="shared" si="1"/>
        <v>21759</v>
      </c>
      <c r="B24999" s="8" t="s">
        <v>22004</v>
      </c>
      <c r="C24999" s="9" t="s">
        <v>479</v>
      </c>
    </row>
    <row r="25000">
      <c r="A25000" s="7">
        <f t="shared" si="1"/>
        <v>21760</v>
      </c>
      <c r="B25000" s="5" t="s">
        <v>22005</v>
      </c>
      <c r="C25000" s="6" t="s">
        <v>479</v>
      </c>
    </row>
    <row r="25001">
      <c r="A25001" s="7">
        <f t="shared" si="1"/>
        <v>21761</v>
      </c>
      <c r="B25001" s="5" t="s">
        <v>22006</v>
      </c>
      <c r="C25001" s="6" t="s">
        <v>362</v>
      </c>
    </row>
    <row r="25002">
      <c r="A25002" s="7">
        <f t="shared" si="1"/>
        <v>21761</v>
      </c>
      <c r="B25002" s="5" t="s">
        <v>22006</v>
      </c>
      <c r="C25002" s="6" t="s">
        <v>479</v>
      </c>
    </row>
    <row r="25003">
      <c r="A25003" s="7">
        <f t="shared" si="1"/>
        <v>21761</v>
      </c>
      <c r="B25003" s="5" t="s">
        <v>22006</v>
      </c>
      <c r="C25003" s="6" t="s">
        <v>1235</v>
      </c>
    </row>
    <row r="25004">
      <c r="A25004" s="7">
        <f t="shared" si="1"/>
        <v>21761</v>
      </c>
      <c r="B25004" s="5" t="s">
        <v>22006</v>
      </c>
      <c r="C25004" s="6" t="s">
        <v>64</v>
      </c>
    </row>
    <row r="25005">
      <c r="A25005" s="7">
        <f t="shared" si="1"/>
        <v>21762</v>
      </c>
      <c r="B25005" s="8" t="s">
        <v>22007</v>
      </c>
      <c r="C25005" s="9" t="s">
        <v>372</v>
      </c>
    </row>
    <row r="25006">
      <c r="A25006" s="7">
        <f t="shared" si="1"/>
        <v>21763</v>
      </c>
      <c r="B25006" s="5" t="s">
        <v>22008</v>
      </c>
      <c r="C25006" s="6" t="s">
        <v>471</v>
      </c>
    </row>
    <row r="25007">
      <c r="A25007" s="7">
        <f t="shared" si="1"/>
        <v>21764</v>
      </c>
      <c r="B25007" s="5" t="s">
        <v>22009</v>
      </c>
      <c r="C25007" s="6" t="s">
        <v>362</v>
      </c>
    </row>
    <row r="25008">
      <c r="A25008" s="7">
        <f t="shared" si="1"/>
        <v>21765</v>
      </c>
      <c r="B25008" s="5" t="s">
        <v>22010</v>
      </c>
      <c r="C25008" s="6" t="s">
        <v>437</v>
      </c>
    </row>
    <row r="25009">
      <c r="A25009" s="7">
        <f t="shared" si="1"/>
        <v>21765</v>
      </c>
      <c r="B25009" s="5" t="s">
        <v>22010</v>
      </c>
      <c r="C25009" s="6" t="s">
        <v>8541</v>
      </c>
    </row>
    <row r="25010">
      <c r="A25010" s="7">
        <f t="shared" si="1"/>
        <v>21766</v>
      </c>
      <c r="B25010" s="8" t="s">
        <v>22011</v>
      </c>
      <c r="C25010" s="9" t="s">
        <v>65</v>
      </c>
    </row>
    <row r="25011">
      <c r="A25011" s="7">
        <f t="shared" si="1"/>
        <v>21767</v>
      </c>
      <c r="B25011" s="5" t="s">
        <v>22012</v>
      </c>
      <c r="C25011" s="6" t="s">
        <v>6</v>
      </c>
    </row>
    <row r="25012">
      <c r="A25012" s="7">
        <f t="shared" si="1"/>
        <v>21768</v>
      </c>
      <c r="B25012" s="5" t="s">
        <v>22013</v>
      </c>
      <c r="C25012" s="6" t="s">
        <v>714</v>
      </c>
    </row>
    <row r="25013">
      <c r="A25013" s="7">
        <f t="shared" si="1"/>
        <v>21769</v>
      </c>
      <c r="B25013" s="5" t="s">
        <v>22014</v>
      </c>
      <c r="C25013" s="6" t="s">
        <v>939</v>
      </c>
    </row>
    <row r="25014">
      <c r="A25014" s="7">
        <f t="shared" si="1"/>
        <v>21770</v>
      </c>
      <c r="B25014" s="5" t="s">
        <v>22015</v>
      </c>
      <c r="C25014" s="6" t="s">
        <v>362</v>
      </c>
    </row>
    <row r="25015">
      <c r="A25015" s="7">
        <f t="shared" si="1"/>
        <v>21771</v>
      </c>
      <c r="B25015" s="5" t="s">
        <v>22016</v>
      </c>
      <c r="C25015" s="6" t="s">
        <v>74</v>
      </c>
    </row>
    <row r="25016">
      <c r="A25016" s="7">
        <f t="shared" si="1"/>
        <v>21772</v>
      </c>
      <c r="B25016" s="5" t="s">
        <v>22017</v>
      </c>
      <c r="C25016" s="6" t="s">
        <v>74</v>
      </c>
    </row>
    <row r="25017">
      <c r="A25017" s="7">
        <f t="shared" si="1"/>
        <v>21773</v>
      </c>
      <c r="B25017" s="5" t="s">
        <v>22018</v>
      </c>
      <c r="C25017" s="6" t="s">
        <v>74</v>
      </c>
    </row>
    <row r="25018">
      <c r="A25018" s="7">
        <f t="shared" si="1"/>
        <v>21774</v>
      </c>
      <c r="B25018" s="5" t="s">
        <v>22019</v>
      </c>
      <c r="C25018" s="6" t="s">
        <v>74</v>
      </c>
    </row>
    <row r="25019">
      <c r="A25019" s="7">
        <f t="shared" si="1"/>
        <v>21775</v>
      </c>
      <c r="B25019" s="5" t="s">
        <v>22020</v>
      </c>
      <c r="C25019" s="6" t="s">
        <v>798</v>
      </c>
    </row>
    <row r="25020">
      <c r="A25020" s="7">
        <f t="shared" si="1"/>
        <v>21776</v>
      </c>
      <c r="B25020" s="8" t="s">
        <v>22021</v>
      </c>
      <c r="C25020" s="9" t="s">
        <v>64</v>
      </c>
    </row>
    <row r="25021">
      <c r="A25021" s="7">
        <f t="shared" si="1"/>
        <v>21777</v>
      </c>
      <c r="B25021" s="5" t="s">
        <v>22022</v>
      </c>
      <c r="C25021" s="6" t="s">
        <v>32</v>
      </c>
    </row>
    <row r="25022">
      <c r="A25022" s="7">
        <f t="shared" si="1"/>
        <v>21778</v>
      </c>
      <c r="B25022" s="5" t="s">
        <v>22023</v>
      </c>
      <c r="C25022" s="6" t="s">
        <v>48</v>
      </c>
    </row>
    <row r="25023">
      <c r="A25023" s="7">
        <f t="shared" si="1"/>
        <v>21779</v>
      </c>
      <c r="B25023" s="8" t="s">
        <v>22024</v>
      </c>
      <c r="C25023" s="9" t="s">
        <v>893</v>
      </c>
    </row>
    <row r="25024">
      <c r="A25024" s="7">
        <f t="shared" si="1"/>
        <v>21780</v>
      </c>
      <c r="B25024" s="5" t="s">
        <v>22025</v>
      </c>
      <c r="C25024" s="6" t="s">
        <v>471</v>
      </c>
    </row>
    <row r="25025">
      <c r="A25025" s="7">
        <f t="shared" si="1"/>
        <v>21781</v>
      </c>
      <c r="B25025" s="5" t="s">
        <v>22026</v>
      </c>
      <c r="C25025" s="6" t="s">
        <v>603</v>
      </c>
    </row>
    <row r="25026">
      <c r="A25026" s="7">
        <f t="shared" si="1"/>
        <v>21782</v>
      </c>
      <c r="B25026" s="5" t="s">
        <v>22027</v>
      </c>
      <c r="C25026" s="6" t="s">
        <v>48</v>
      </c>
    </row>
    <row r="25027">
      <c r="A25027" s="7">
        <f t="shared" si="1"/>
        <v>21783</v>
      </c>
      <c r="B25027" s="5" t="s">
        <v>22028</v>
      </c>
      <c r="C25027" s="6" t="s">
        <v>336</v>
      </c>
    </row>
    <row r="25028">
      <c r="A25028" s="7">
        <f t="shared" si="1"/>
        <v>21784</v>
      </c>
      <c r="B25028" s="5" t="s">
        <v>22029</v>
      </c>
      <c r="C25028" s="6" t="s">
        <v>267</v>
      </c>
    </row>
    <row r="25029">
      <c r="A25029" s="7">
        <f t="shared" si="1"/>
        <v>21784</v>
      </c>
      <c r="B25029" s="5" t="s">
        <v>22029</v>
      </c>
      <c r="C25029" s="6" t="s">
        <v>91</v>
      </c>
    </row>
    <row r="25030">
      <c r="A25030" s="7">
        <f t="shared" si="1"/>
        <v>21785</v>
      </c>
      <c r="B25030" s="5" t="s">
        <v>22030</v>
      </c>
      <c r="C25030" s="6" t="s">
        <v>20</v>
      </c>
    </row>
    <row r="25031">
      <c r="A25031" s="7">
        <f t="shared" si="1"/>
        <v>21786</v>
      </c>
      <c r="B25031" s="5" t="s">
        <v>22031</v>
      </c>
      <c r="C25031" s="6" t="s">
        <v>324</v>
      </c>
    </row>
    <row r="25032">
      <c r="A25032" s="7">
        <f t="shared" si="1"/>
        <v>21787</v>
      </c>
      <c r="B25032" s="5" t="s">
        <v>22032</v>
      </c>
      <c r="C25032" s="6" t="s">
        <v>196</v>
      </c>
    </row>
    <row r="25033">
      <c r="A25033" s="7">
        <f t="shared" si="1"/>
        <v>21788</v>
      </c>
      <c r="B25033" s="8" t="s">
        <v>22033</v>
      </c>
      <c r="C25033" s="6" t="s">
        <v>379</v>
      </c>
    </row>
    <row r="25034">
      <c r="A25034" s="7">
        <f t="shared" si="1"/>
        <v>21788</v>
      </c>
      <c r="B25034" s="8" t="s">
        <v>22033</v>
      </c>
      <c r="C25034" s="9" t="s">
        <v>177</v>
      </c>
    </row>
    <row r="25035">
      <c r="A25035" s="7">
        <f t="shared" si="1"/>
        <v>21788</v>
      </c>
      <c r="B25035" s="8" t="s">
        <v>22033</v>
      </c>
      <c r="C25035" s="9" t="s">
        <v>54</v>
      </c>
    </row>
    <row r="25036">
      <c r="A25036" s="7">
        <f t="shared" si="1"/>
        <v>21789</v>
      </c>
      <c r="B25036" s="5" t="s">
        <v>22034</v>
      </c>
      <c r="C25036" s="6" t="s">
        <v>1040</v>
      </c>
    </row>
    <row r="25037">
      <c r="A25037" s="7">
        <f t="shared" si="1"/>
        <v>21790</v>
      </c>
      <c r="B25037" s="5" t="s">
        <v>22035</v>
      </c>
      <c r="C25037" s="6" t="s">
        <v>1040</v>
      </c>
    </row>
    <row r="25038">
      <c r="A25038" s="7">
        <f t="shared" si="1"/>
        <v>21791</v>
      </c>
      <c r="B25038" s="8" t="s">
        <v>22036</v>
      </c>
      <c r="C25038" s="9" t="s">
        <v>109</v>
      </c>
    </row>
    <row r="25039">
      <c r="A25039" s="7">
        <f t="shared" si="1"/>
        <v>21791</v>
      </c>
      <c r="B25039" s="8" t="s">
        <v>22036</v>
      </c>
      <c r="C25039" s="9" t="s">
        <v>25</v>
      </c>
    </row>
    <row r="25040">
      <c r="A25040" s="7">
        <f t="shared" si="1"/>
        <v>21792</v>
      </c>
      <c r="B25040" s="8" t="s">
        <v>22037</v>
      </c>
      <c r="C25040" s="9" t="s">
        <v>142</v>
      </c>
    </row>
    <row r="25041">
      <c r="A25041" s="7">
        <f t="shared" si="1"/>
        <v>21793</v>
      </c>
      <c r="B25041" s="8" t="s">
        <v>22038</v>
      </c>
      <c r="C25041" s="9" t="s">
        <v>142</v>
      </c>
    </row>
    <row r="25042">
      <c r="A25042" s="7">
        <f t="shared" si="1"/>
        <v>21794</v>
      </c>
      <c r="B25042" s="8" t="s">
        <v>22039</v>
      </c>
      <c r="C25042" s="9" t="s">
        <v>1169</v>
      </c>
    </row>
    <row r="25043">
      <c r="A25043" s="7">
        <f t="shared" si="1"/>
        <v>21795</v>
      </c>
      <c r="B25043" s="8" t="s">
        <v>22040</v>
      </c>
      <c r="C25043" s="9" t="s">
        <v>1169</v>
      </c>
    </row>
    <row r="25044">
      <c r="A25044" s="7">
        <f t="shared" si="1"/>
        <v>21796</v>
      </c>
      <c r="B25044" s="5" t="s">
        <v>22041</v>
      </c>
      <c r="C25044" s="6" t="s">
        <v>437</v>
      </c>
    </row>
    <row r="25045">
      <c r="A25045" s="7">
        <f t="shared" si="1"/>
        <v>21797</v>
      </c>
      <c r="B25045" s="8" t="s">
        <v>22042</v>
      </c>
      <c r="C25045" s="9" t="s">
        <v>177</v>
      </c>
    </row>
    <row r="25046">
      <c r="A25046" s="7">
        <f t="shared" si="1"/>
        <v>21798</v>
      </c>
      <c r="B25046" s="5" t="s">
        <v>22043</v>
      </c>
      <c r="C25046" s="6" t="s">
        <v>267</v>
      </c>
    </row>
    <row r="25047">
      <c r="A25047" s="7">
        <f t="shared" si="1"/>
        <v>21798</v>
      </c>
      <c r="B25047" s="5" t="s">
        <v>22043</v>
      </c>
      <c r="C25047" s="6" t="s">
        <v>91</v>
      </c>
    </row>
    <row r="25048">
      <c r="A25048" s="7">
        <f t="shared" si="1"/>
        <v>21799</v>
      </c>
      <c r="B25048" s="5" t="s">
        <v>22044</v>
      </c>
      <c r="C25048" s="6" t="s">
        <v>1856</v>
      </c>
    </row>
    <row r="25049">
      <c r="A25049" s="7">
        <f t="shared" si="1"/>
        <v>21800</v>
      </c>
      <c r="B25049" s="5" t="s">
        <v>22045</v>
      </c>
      <c r="C25049" s="6" t="s">
        <v>20</v>
      </c>
    </row>
    <row r="25050">
      <c r="A25050" s="7">
        <f t="shared" si="1"/>
        <v>21801</v>
      </c>
      <c r="B25050" s="8" t="s">
        <v>22046</v>
      </c>
      <c r="C25050" s="9" t="s">
        <v>8</v>
      </c>
    </row>
    <row r="25051">
      <c r="A25051" s="7">
        <f t="shared" si="1"/>
        <v>21802</v>
      </c>
      <c r="B25051" s="8" t="s">
        <v>22047</v>
      </c>
      <c r="C25051" s="9" t="s">
        <v>64</v>
      </c>
    </row>
    <row r="25052">
      <c r="A25052" s="7">
        <f t="shared" si="1"/>
        <v>21803</v>
      </c>
      <c r="B25052" s="5" t="s">
        <v>22048</v>
      </c>
      <c r="C25052" s="6" t="s">
        <v>142</v>
      </c>
    </row>
    <row r="25053">
      <c r="A25053" s="7">
        <f t="shared" si="1"/>
        <v>21804</v>
      </c>
      <c r="B25053" s="8" t="s">
        <v>22049</v>
      </c>
      <c r="C25053" s="9" t="s">
        <v>64</v>
      </c>
    </row>
    <row r="25054">
      <c r="A25054" s="7">
        <f t="shared" si="1"/>
        <v>21805</v>
      </c>
      <c r="B25054" s="8" t="s">
        <v>22050</v>
      </c>
      <c r="C25054" s="9" t="s">
        <v>728</v>
      </c>
    </row>
    <row r="25055">
      <c r="A25055" s="7">
        <f t="shared" si="1"/>
        <v>21806</v>
      </c>
      <c r="B25055" s="5" t="s">
        <v>22051</v>
      </c>
      <c r="C25055" s="6" t="s">
        <v>1124</v>
      </c>
    </row>
    <row r="25056">
      <c r="A25056" s="7">
        <f t="shared" si="1"/>
        <v>21807</v>
      </c>
      <c r="B25056" s="5" t="s">
        <v>22052</v>
      </c>
      <c r="C25056" s="6" t="s">
        <v>1267</v>
      </c>
    </row>
    <row r="25057">
      <c r="A25057" s="7">
        <f t="shared" si="1"/>
        <v>21808</v>
      </c>
      <c r="B25057" s="5" t="s">
        <v>22053</v>
      </c>
      <c r="C25057" s="6" t="s">
        <v>328</v>
      </c>
    </row>
    <row r="25058">
      <c r="A25058" s="7">
        <f t="shared" si="1"/>
        <v>21809</v>
      </c>
      <c r="B25058" s="8" t="s">
        <v>22054</v>
      </c>
      <c r="C25058" s="9" t="s">
        <v>547</v>
      </c>
    </row>
    <row r="25059">
      <c r="A25059" s="7">
        <f t="shared" si="1"/>
        <v>21810</v>
      </c>
      <c r="B25059" s="5" t="s">
        <v>22055</v>
      </c>
      <c r="C25059" s="6" t="s">
        <v>32</v>
      </c>
    </row>
    <row r="25060">
      <c r="A25060" s="7">
        <f t="shared" si="1"/>
        <v>21811</v>
      </c>
      <c r="B25060" s="8" t="s">
        <v>22056</v>
      </c>
      <c r="C25060" s="9" t="s">
        <v>616</v>
      </c>
    </row>
    <row r="25061">
      <c r="A25061" s="7">
        <f t="shared" si="1"/>
        <v>21811</v>
      </c>
      <c r="B25061" s="8" t="s">
        <v>22056</v>
      </c>
      <c r="C25061" s="9" t="s">
        <v>530</v>
      </c>
    </row>
    <row r="25062">
      <c r="A25062" s="7">
        <f t="shared" si="1"/>
        <v>21812</v>
      </c>
      <c r="B25062" s="5" t="s">
        <v>22057</v>
      </c>
      <c r="C25062" s="6" t="s">
        <v>612</v>
      </c>
    </row>
    <row r="25063">
      <c r="A25063" s="7">
        <f t="shared" si="1"/>
        <v>21813</v>
      </c>
      <c r="B25063" s="5" t="s">
        <v>22058</v>
      </c>
      <c r="C25063" s="6" t="s">
        <v>437</v>
      </c>
    </row>
    <row r="25064">
      <c r="A25064" s="7">
        <f t="shared" si="1"/>
        <v>21814</v>
      </c>
      <c r="B25064" s="5" t="s">
        <v>22059</v>
      </c>
      <c r="C25064" s="6" t="s">
        <v>612</v>
      </c>
    </row>
    <row r="25065">
      <c r="A25065" s="7">
        <f t="shared" si="1"/>
        <v>21815</v>
      </c>
      <c r="B25065" s="5" t="s">
        <v>22060</v>
      </c>
      <c r="C25065" s="6" t="s">
        <v>1316</v>
      </c>
    </row>
    <row r="25066">
      <c r="A25066" s="7">
        <f t="shared" si="1"/>
        <v>21816</v>
      </c>
      <c r="B25066" s="5" t="s">
        <v>22061</v>
      </c>
      <c r="C25066" s="6" t="s">
        <v>27</v>
      </c>
    </row>
    <row r="25067">
      <c r="A25067" s="7">
        <f t="shared" si="1"/>
        <v>21817</v>
      </c>
      <c r="B25067" s="5" t="s">
        <v>22062</v>
      </c>
      <c r="C25067" s="6" t="s">
        <v>1495</v>
      </c>
    </row>
    <row r="25068">
      <c r="A25068" s="7">
        <f t="shared" si="1"/>
        <v>21818</v>
      </c>
      <c r="B25068" s="8" t="s">
        <v>22063</v>
      </c>
      <c r="C25068" s="9" t="s">
        <v>60</v>
      </c>
    </row>
    <row r="25069">
      <c r="A25069" s="7">
        <f t="shared" si="1"/>
        <v>21818</v>
      </c>
      <c r="B25069" s="8" t="s">
        <v>22063</v>
      </c>
      <c r="C25069" s="9" t="s">
        <v>24</v>
      </c>
    </row>
    <row r="25070">
      <c r="A25070" s="7">
        <f t="shared" si="1"/>
        <v>21818</v>
      </c>
      <c r="B25070" s="8" t="s">
        <v>22063</v>
      </c>
      <c r="C25070" s="9" t="s">
        <v>25</v>
      </c>
    </row>
    <row r="25071">
      <c r="A25071" s="7">
        <f t="shared" si="1"/>
        <v>21819</v>
      </c>
      <c r="B25071" s="5" t="s">
        <v>22064</v>
      </c>
      <c r="C25071" s="6" t="s">
        <v>426</v>
      </c>
    </row>
    <row r="25072">
      <c r="A25072" s="7">
        <f t="shared" si="1"/>
        <v>21820</v>
      </c>
      <c r="B25072" s="8" t="s">
        <v>22065</v>
      </c>
      <c r="C25072" s="9" t="s">
        <v>815</v>
      </c>
    </row>
    <row r="25073">
      <c r="A25073" s="7">
        <f t="shared" si="1"/>
        <v>21820</v>
      </c>
      <c r="B25073" s="8" t="s">
        <v>22065</v>
      </c>
      <c r="C25073" s="9" t="s">
        <v>399</v>
      </c>
    </row>
    <row r="25074">
      <c r="A25074" s="7">
        <f t="shared" si="1"/>
        <v>21821</v>
      </c>
      <c r="B25074" s="5" t="s">
        <v>22066</v>
      </c>
      <c r="C25074" s="6" t="s">
        <v>74</v>
      </c>
    </row>
    <row r="25075">
      <c r="A25075" s="7">
        <f t="shared" si="1"/>
        <v>21822</v>
      </c>
      <c r="B25075" s="5" t="s">
        <v>22067</v>
      </c>
      <c r="C25075" s="6" t="s">
        <v>324</v>
      </c>
    </row>
    <row r="25076">
      <c r="A25076" s="7">
        <f t="shared" si="1"/>
        <v>21823</v>
      </c>
      <c r="B25076" s="5" t="s">
        <v>22068</v>
      </c>
      <c r="C25076" s="6" t="s">
        <v>621</v>
      </c>
    </row>
    <row r="25077">
      <c r="A25077" s="7">
        <f t="shared" si="1"/>
        <v>21824</v>
      </c>
      <c r="B25077" s="8" t="s">
        <v>22069</v>
      </c>
      <c r="C25077" s="6" t="s">
        <v>1012</v>
      </c>
    </row>
    <row r="25078">
      <c r="A25078" s="7">
        <f t="shared" si="1"/>
        <v>21825</v>
      </c>
      <c r="B25078" s="5" t="s">
        <v>22070</v>
      </c>
      <c r="C25078" s="6" t="s">
        <v>479</v>
      </c>
    </row>
    <row r="25079">
      <c r="A25079" s="7">
        <f t="shared" si="1"/>
        <v>21825</v>
      </c>
      <c r="B25079" s="5" t="s">
        <v>22070</v>
      </c>
      <c r="C25079" s="6" t="s">
        <v>399</v>
      </c>
    </row>
    <row r="25080">
      <c r="A25080" s="7">
        <f t="shared" si="1"/>
        <v>21826</v>
      </c>
      <c r="B25080" s="5" t="s">
        <v>22071</v>
      </c>
      <c r="C25080" s="6" t="s">
        <v>479</v>
      </c>
    </row>
    <row r="25081">
      <c r="A25081" s="7">
        <f t="shared" si="1"/>
        <v>21827</v>
      </c>
      <c r="B25081" s="5" t="s">
        <v>22072</v>
      </c>
      <c r="C25081" s="6" t="s">
        <v>479</v>
      </c>
    </row>
    <row r="25082">
      <c r="A25082" s="7">
        <f t="shared" si="1"/>
        <v>21828</v>
      </c>
      <c r="B25082" s="5" t="s">
        <v>22073</v>
      </c>
      <c r="C25082" s="6" t="s">
        <v>479</v>
      </c>
    </row>
    <row r="25083">
      <c r="A25083" s="7">
        <f t="shared" si="1"/>
        <v>21829</v>
      </c>
      <c r="B25083" s="5" t="s">
        <v>22074</v>
      </c>
      <c r="C25083" s="6" t="s">
        <v>479</v>
      </c>
    </row>
    <row r="25084">
      <c r="A25084" s="7">
        <f t="shared" si="1"/>
        <v>21830</v>
      </c>
      <c r="B25084" s="5" t="s">
        <v>22075</v>
      </c>
      <c r="C25084" s="6" t="s">
        <v>479</v>
      </c>
    </row>
    <row r="25085">
      <c r="A25085" s="7">
        <f t="shared" si="1"/>
        <v>21831</v>
      </c>
      <c r="B25085" s="5" t="s">
        <v>22076</v>
      </c>
      <c r="C25085" s="6" t="s">
        <v>479</v>
      </c>
    </row>
    <row r="25086">
      <c r="A25086" s="7">
        <f t="shared" si="1"/>
        <v>21832</v>
      </c>
      <c r="B25086" s="5" t="s">
        <v>22077</v>
      </c>
      <c r="C25086" s="6" t="s">
        <v>479</v>
      </c>
    </row>
    <row r="25087">
      <c r="A25087" s="7">
        <f t="shared" si="1"/>
        <v>21833</v>
      </c>
      <c r="B25087" s="5" t="s">
        <v>22078</v>
      </c>
      <c r="C25087" s="6" t="s">
        <v>479</v>
      </c>
    </row>
    <row r="25088">
      <c r="A25088" s="7">
        <f t="shared" si="1"/>
        <v>21834</v>
      </c>
      <c r="B25088" s="5" t="s">
        <v>22079</v>
      </c>
      <c r="C25088" s="6" t="s">
        <v>479</v>
      </c>
    </row>
    <row r="25089">
      <c r="A25089" s="7">
        <f t="shared" si="1"/>
        <v>21835</v>
      </c>
      <c r="B25089" s="5" t="s">
        <v>22080</v>
      </c>
      <c r="C25089" s="6" t="s">
        <v>547</v>
      </c>
    </row>
    <row r="25090">
      <c r="A25090" s="7">
        <f t="shared" si="1"/>
        <v>21835</v>
      </c>
      <c r="B25090" s="5" t="s">
        <v>22080</v>
      </c>
      <c r="C25090" s="6" t="s">
        <v>1290</v>
      </c>
    </row>
    <row r="25091">
      <c r="A25091" s="7">
        <f t="shared" si="1"/>
        <v>21836</v>
      </c>
      <c r="B25091" s="8" t="s">
        <v>22081</v>
      </c>
      <c r="C25091" s="9" t="s">
        <v>24</v>
      </c>
    </row>
    <row r="25092">
      <c r="A25092" s="7">
        <f t="shared" si="1"/>
        <v>21836</v>
      </c>
      <c r="B25092" s="8" t="s">
        <v>22081</v>
      </c>
      <c r="C25092" s="9" t="s">
        <v>25</v>
      </c>
    </row>
    <row r="25093">
      <c r="A25093" s="7">
        <f t="shared" si="1"/>
        <v>21837</v>
      </c>
      <c r="B25093" s="8" t="s">
        <v>22082</v>
      </c>
      <c r="C25093" s="9" t="s">
        <v>46</v>
      </c>
    </row>
    <row r="25094">
      <c r="A25094" s="7">
        <f t="shared" si="1"/>
        <v>21838</v>
      </c>
      <c r="B25094" s="8" t="s">
        <v>22083</v>
      </c>
      <c r="C25094" s="9" t="s">
        <v>22</v>
      </c>
    </row>
    <row r="25095">
      <c r="A25095" s="7">
        <f t="shared" si="1"/>
        <v>21838</v>
      </c>
      <c r="B25095" s="8" t="s">
        <v>22083</v>
      </c>
      <c r="C25095" s="9" t="s">
        <v>24</v>
      </c>
    </row>
    <row r="25096">
      <c r="A25096" s="7">
        <f t="shared" si="1"/>
        <v>21838</v>
      </c>
      <c r="B25096" s="8" t="s">
        <v>22083</v>
      </c>
      <c r="C25096" s="9" t="s">
        <v>25</v>
      </c>
    </row>
    <row r="25097">
      <c r="A25097" s="7">
        <f t="shared" si="1"/>
        <v>21839</v>
      </c>
      <c r="B25097" s="5" t="s">
        <v>22084</v>
      </c>
      <c r="C25097" s="6" t="s">
        <v>1260</v>
      </c>
    </row>
    <row r="25098">
      <c r="A25098" s="7">
        <f t="shared" si="1"/>
        <v>21840</v>
      </c>
      <c r="B25098" s="5" t="s">
        <v>22085</v>
      </c>
      <c r="C25098" s="6" t="s">
        <v>1856</v>
      </c>
    </row>
    <row r="25099">
      <c r="A25099" s="7">
        <f t="shared" si="1"/>
        <v>21841</v>
      </c>
      <c r="B25099" s="5" t="s">
        <v>22086</v>
      </c>
      <c r="C25099" s="6" t="s">
        <v>731</v>
      </c>
    </row>
    <row r="25100">
      <c r="A25100" s="7">
        <f t="shared" si="1"/>
        <v>21842</v>
      </c>
      <c r="B25100" s="5" t="s">
        <v>22087</v>
      </c>
      <c r="C25100" s="6" t="s">
        <v>462</v>
      </c>
    </row>
    <row r="25101">
      <c r="A25101" s="7">
        <f t="shared" si="1"/>
        <v>21843</v>
      </c>
      <c r="B25101" s="8" t="s">
        <v>22088</v>
      </c>
      <c r="C25101" s="9" t="s">
        <v>835</v>
      </c>
    </row>
    <row r="25102">
      <c r="A25102" s="7">
        <f t="shared" si="1"/>
        <v>21844</v>
      </c>
      <c r="B25102" s="5" t="s">
        <v>22089</v>
      </c>
      <c r="C25102" s="6" t="s">
        <v>1007</v>
      </c>
    </row>
    <row r="25103">
      <c r="A25103" s="7">
        <f t="shared" si="1"/>
        <v>21844</v>
      </c>
      <c r="B25103" s="5" t="s">
        <v>22089</v>
      </c>
      <c r="C25103" s="6" t="s">
        <v>69</v>
      </c>
    </row>
    <row r="25104">
      <c r="A25104" s="7">
        <f t="shared" si="1"/>
        <v>21845</v>
      </c>
      <c r="B25104" s="8" t="s">
        <v>22090</v>
      </c>
      <c r="C25104" s="9" t="s">
        <v>188</v>
      </c>
    </row>
    <row r="25105">
      <c r="A25105" s="7">
        <f t="shared" si="1"/>
        <v>21846</v>
      </c>
      <c r="B25105" s="8" t="s">
        <v>22091</v>
      </c>
      <c r="C25105" s="9" t="s">
        <v>1470</v>
      </c>
    </row>
    <row r="25106">
      <c r="A25106" s="7">
        <f t="shared" si="1"/>
        <v>21847</v>
      </c>
      <c r="B25106" s="5" t="s">
        <v>22092</v>
      </c>
      <c r="C25106" s="6" t="s">
        <v>153</v>
      </c>
    </row>
    <row r="25107">
      <c r="A25107" s="7">
        <f t="shared" si="1"/>
        <v>21847</v>
      </c>
      <c r="B25107" s="5" t="s">
        <v>22092</v>
      </c>
      <c r="C25107" s="6" t="s">
        <v>356</v>
      </c>
    </row>
    <row r="25108">
      <c r="A25108" s="7">
        <f t="shared" si="1"/>
        <v>21847</v>
      </c>
      <c r="B25108" s="5" t="s">
        <v>22092</v>
      </c>
      <c r="C25108" s="6" t="s">
        <v>1007</v>
      </c>
    </row>
    <row r="25109">
      <c r="A25109" s="7">
        <f t="shared" si="1"/>
        <v>21847</v>
      </c>
      <c r="B25109" s="5" t="s">
        <v>22092</v>
      </c>
      <c r="C25109" s="6" t="s">
        <v>54</v>
      </c>
    </row>
    <row r="25110">
      <c r="A25110" s="7">
        <f t="shared" si="1"/>
        <v>21848</v>
      </c>
      <c r="B25110" s="8" t="s">
        <v>22093</v>
      </c>
      <c r="C25110" s="9" t="s">
        <v>399</v>
      </c>
    </row>
    <row r="25111">
      <c r="A25111" s="7">
        <f t="shared" si="1"/>
        <v>21849</v>
      </c>
      <c r="B25111" s="5" t="s">
        <v>22094</v>
      </c>
      <c r="C25111" s="6" t="s">
        <v>1394</v>
      </c>
    </row>
    <row r="25112">
      <c r="A25112" s="7">
        <f t="shared" si="1"/>
        <v>21850</v>
      </c>
      <c r="B25112" s="8" t="s">
        <v>22095</v>
      </c>
      <c r="C25112" s="9" t="s">
        <v>46</v>
      </c>
    </row>
    <row r="25113">
      <c r="A25113" s="7">
        <f t="shared" si="1"/>
        <v>21851</v>
      </c>
      <c r="B25113" s="5" t="s">
        <v>22096</v>
      </c>
      <c r="C25113" s="6" t="s">
        <v>86</v>
      </c>
    </row>
    <row r="25114">
      <c r="A25114" s="7">
        <f t="shared" si="1"/>
        <v>21852</v>
      </c>
      <c r="B25114" s="5" t="s">
        <v>22097</v>
      </c>
      <c r="C25114" s="6" t="s">
        <v>86</v>
      </c>
    </row>
    <row r="25115">
      <c r="A25115" s="7">
        <f t="shared" si="1"/>
        <v>21853</v>
      </c>
      <c r="B25115" s="5" t="s">
        <v>22098</v>
      </c>
      <c r="C25115" s="6" t="s">
        <v>25</v>
      </c>
    </row>
    <row r="25116">
      <c r="A25116" s="7">
        <f t="shared" si="1"/>
        <v>21853</v>
      </c>
      <c r="B25116" s="5" t="s">
        <v>22098</v>
      </c>
      <c r="C25116" s="6" t="s">
        <v>153</v>
      </c>
    </row>
    <row r="25117">
      <c r="A25117" s="7">
        <f t="shared" si="1"/>
        <v>21853</v>
      </c>
      <c r="B25117" s="5" t="s">
        <v>22098</v>
      </c>
      <c r="C25117" s="6" t="s">
        <v>804</v>
      </c>
    </row>
    <row r="25118">
      <c r="A25118" s="7">
        <f t="shared" si="1"/>
        <v>21854</v>
      </c>
      <c r="B25118" s="5" t="s">
        <v>22099</v>
      </c>
      <c r="C25118" s="6" t="s">
        <v>150</v>
      </c>
    </row>
    <row r="25119">
      <c r="A25119" s="7">
        <f t="shared" si="1"/>
        <v>21855</v>
      </c>
      <c r="B25119" s="5" t="s">
        <v>22100</v>
      </c>
      <c r="C25119" s="6" t="s">
        <v>326</v>
      </c>
    </row>
    <row r="25120">
      <c r="A25120" s="7">
        <f t="shared" si="1"/>
        <v>21856</v>
      </c>
      <c r="B25120" s="8" t="s">
        <v>22101</v>
      </c>
      <c r="C25120" s="9" t="s">
        <v>60</v>
      </c>
    </row>
    <row r="25121">
      <c r="A25121" s="7">
        <f t="shared" si="1"/>
        <v>21857</v>
      </c>
      <c r="B25121" s="5" t="s">
        <v>22102</v>
      </c>
      <c r="C25121" s="6" t="s">
        <v>452</v>
      </c>
    </row>
    <row r="25122">
      <c r="A25122" s="7">
        <f t="shared" si="1"/>
        <v>21858</v>
      </c>
      <c r="B25122" s="5" t="s">
        <v>22103</v>
      </c>
      <c r="C25122" s="6" t="s">
        <v>1007</v>
      </c>
    </row>
    <row r="25123">
      <c r="A25123" s="7">
        <f t="shared" si="1"/>
        <v>21858</v>
      </c>
      <c r="B25123" s="5" t="s">
        <v>22103</v>
      </c>
      <c r="C25123" s="6" t="s">
        <v>69</v>
      </c>
    </row>
    <row r="25124">
      <c r="A25124" s="7">
        <f t="shared" si="1"/>
        <v>21859</v>
      </c>
      <c r="B25124" s="5" t="s">
        <v>22104</v>
      </c>
      <c r="C25124" s="6" t="s">
        <v>462</v>
      </c>
    </row>
    <row r="25125">
      <c r="A25125" s="7">
        <f t="shared" si="1"/>
        <v>21860</v>
      </c>
      <c r="B25125" s="5" t="s">
        <v>22105</v>
      </c>
      <c r="C25125" s="6" t="s">
        <v>765</v>
      </c>
    </row>
    <row r="25126">
      <c r="A25126" s="7">
        <f t="shared" si="1"/>
        <v>21861</v>
      </c>
      <c r="B25126" s="8" t="s">
        <v>22106</v>
      </c>
      <c r="C25126" s="9" t="s">
        <v>547</v>
      </c>
    </row>
    <row r="25127">
      <c r="A25127" s="7">
        <f t="shared" si="1"/>
        <v>21862</v>
      </c>
      <c r="B25127" s="8" t="s">
        <v>22107</v>
      </c>
      <c r="C25127" s="9" t="s">
        <v>25</v>
      </c>
    </row>
    <row r="25128">
      <c r="A25128" s="7">
        <f t="shared" si="1"/>
        <v>21862</v>
      </c>
      <c r="B25128" s="8" t="s">
        <v>22107</v>
      </c>
      <c r="C25128" s="9" t="s">
        <v>54</v>
      </c>
    </row>
    <row r="25129">
      <c r="A25129" s="7">
        <f t="shared" si="1"/>
        <v>21863</v>
      </c>
      <c r="B25129" s="8" t="s">
        <v>22108</v>
      </c>
      <c r="C25129" s="9" t="s">
        <v>162</v>
      </c>
    </row>
    <row r="25130">
      <c r="A25130" s="7">
        <f t="shared" si="1"/>
        <v>21863</v>
      </c>
      <c r="B25130" s="8" t="s">
        <v>22108</v>
      </c>
      <c r="C25130" s="9" t="s">
        <v>40</v>
      </c>
    </row>
    <row r="25131">
      <c r="A25131" s="7">
        <f t="shared" si="1"/>
        <v>21864</v>
      </c>
      <c r="B25131" s="5" t="s">
        <v>22109</v>
      </c>
      <c r="C25131" s="6" t="s">
        <v>655</v>
      </c>
    </row>
    <row r="25132">
      <c r="A25132" s="7">
        <f t="shared" si="1"/>
        <v>21865</v>
      </c>
      <c r="B25132" s="8" t="s">
        <v>22110</v>
      </c>
      <c r="C25132" s="6" t="s">
        <v>1012</v>
      </c>
    </row>
    <row r="25133">
      <c r="A25133" s="7">
        <f t="shared" si="1"/>
        <v>21866</v>
      </c>
      <c r="B25133" s="8" t="s">
        <v>22111</v>
      </c>
      <c r="C25133" s="9" t="s">
        <v>25</v>
      </c>
    </row>
    <row r="25134">
      <c r="A25134" s="7">
        <f t="shared" si="1"/>
        <v>21866</v>
      </c>
      <c r="B25134" s="8" t="s">
        <v>22111</v>
      </c>
      <c r="C25134" s="9" t="s">
        <v>24</v>
      </c>
    </row>
    <row r="25135">
      <c r="A25135" s="7">
        <f t="shared" si="1"/>
        <v>21867</v>
      </c>
      <c r="B25135" s="8" t="s">
        <v>22112</v>
      </c>
      <c r="C25135" s="9" t="s">
        <v>46</v>
      </c>
    </row>
    <row r="25136">
      <c r="A25136" s="7">
        <f t="shared" si="1"/>
        <v>21868</v>
      </c>
      <c r="B25136" s="15" t="s">
        <v>22113</v>
      </c>
      <c r="C25136" s="17" t="s">
        <v>426</v>
      </c>
    </row>
    <row r="25137">
      <c r="A25137" s="7">
        <f t="shared" si="1"/>
        <v>21869</v>
      </c>
      <c r="B25137" s="15" t="s">
        <v>22114</v>
      </c>
      <c r="C25137" s="17" t="s">
        <v>426</v>
      </c>
    </row>
    <row r="25138">
      <c r="A25138" s="7">
        <f t="shared" si="1"/>
        <v>21870</v>
      </c>
      <c r="B25138" s="15" t="s">
        <v>22115</v>
      </c>
      <c r="C25138" s="17" t="s">
        <v>426</v>
      </c>
    </row>
    <row r="25139">
      <c r="A25139" s="7">
        <f t="shared" si="1"/>
        <v>21871</v>
      </c>
      <c r="B25139" s="15" t="s">
        <v>22116</v>
      </c>
      <c r="C25139" s="17" t="s">
        <v>426</v>
      </c>
    </row>
    <row r="25140">
      <c r="A25140" s="7">
        <f t="shared" si="1"/>
        <v>21872</v>
      </c>
      <c r="B25140" s="8" t="s">
        <v>22117</v>
      </c>
      <c r="C25140" s="9" t="s">
        <v>8</v>
      </c>
    </row>
    <row r="25141">
      <c r="A25141" s="7">
        <f t="shared" si="1"/>
        <v>21873</v>
      </c>
      <c r="B25141" s="5" t="s">
        <v>22118</v>
      </c>
      <c r="C25141" s="6" t="s">
        <v>80</v>
      </c>
    </row>
    <row r="25142">
      <c r="A25142" s="7">
        <f t="shared" si="1"/>
        <v>21874</v>
      </c>
      <c r="B25142" s="5" t="s">
        <v>22119</v>
      </c>
      <c r="C25142" s="6" t="s">
        <v>32</v>
      </c>
    </row>
    <row r="25143">
      <c r="A25143" s="7">
        <f t="shared" si="1"/>
        <v>21875</v>
      </c>
      <c r="B25143" s="16" t="s">
        <v>22120</v>
      </c>
      <c r="C25143" s="6" t="s">
        <v>1235</v>
      </c>
    </row>
    <row r="25144">
      <c r="A25144" s="7">
        <f t="shared" si="1"/>
        <v>21876</v>
      </c>
      <c r="B25144" s="5" t="s">
        <v>22121</v>
      </c>
      <c r="C25144" s="6" t="s">
        <v>1394</v>
      </c>
    </row>
    <row r="25145">
      <c r="A25145" s="7">
        <f t="shared" si="1"/>
        <v>21877</v>
      </c>
      <c r="B25145" s="8" t="s">
        <v>22122</v>
      </c>
      <c r="C25145" s="9" t="s">
        <v>46</v>
      </c>
    </row>
    <row r="25146">
      <c r="A25146" s="7">
        <f t="shared" si="1"/>
        <v>21878</v>
      </c>
      <c r="B25146" s="5" t="s">
        <v>22123</v>
      </c>
      <c r="C25146" s="6" t="s">
        <v>714</v>
      </c>
    </row>
    <row r="25147">
      <c r="A25147" s="7">
        <f t="shared" si="1"/>
        <v>21879</v>
      </c>
      <c r="B25147" s="8" t="s">
        <v>22124</v>
      </c>
      <c r="C25147" s="9" t="s">
        <v>547</v>
      </c>
    </row>
    <row r="25148">
      <c r="A25148" s="7">
        <f t="shared" si="1"/>
        <v>21880</v>
      </c>
      <c r="B25148" s="5" t="s">
        <v>22125</v>
      </c>
      <c r="C25148" s="6" t="s">
        <v>426</v>
      </c>
    </row>
    <row r="25149">
      <c r="A25149" s="7">
        <f t="shared" si="1"/>
        <v>21881</v>
      </c>
      <c r="B25149" s="5" t="s">
        <v>22126</v>
      </c>
      <c r="C25149" s="6" t="s">
        <v>785</v>
      </c>
    </row>
    <row r="25150">
      <c r="A25150" s="7">
        <f t="shared" si="1"/>
        <v>21882</v>
      </c>
      <c r="B25150" s="8" t="s">
        <v>22127</v>
      </c>
      <c r="C25150" s="9" t="s">
        <v>547</v>
      </c>
    </row>
    <row r="25151">
      <c r="A25151" s="7">
        <f t="shared" si="1"/>
        <v>21883</v>
      </c>
      <c r="B25151" s="5" t="s">
        <v>22128</v>
      </c>
      <c r="C25151" s="6" t="s">
        <v>502</v>
      </c>
    </row>
    <row r="25152">
      <c r="A25152" s="7">
        <f t="shared" si="1"/>
        <v>21883</v>
      </c>
      <c r="B25152" s="5" t="s">
        <v>22128</v>
      </c>
      <c r="C25152" s="6" t="s">
        <v>362</v>
      </c>
    </row>
    <row r="25153">
      <c r="A25153" s="7">
        <f t="shared" si="1"/>
        <v>21884</v>
      </c>
      <c r="B25153" s="5" t="s">
        <v>22129</v>
      </c>
      <c r="C25153" s="6" t="s">
        <v>393</v>
      </c>
    </row>
    <row r="25154">
      <c r="A25154" s="7">
        <f t="shared" si="1"/>
        <v>21885</v>
      </c>
      <c r="B25154" s="8" t="s">
        <v>22130</v>
      </c>
      <c r="C25154" s="9" t="s">
        <v>530</v>
      </c>
    </row>
    <row r="25155">
      <c r="A25155" s="7">
        <f t="shared" si="1"/>
        <v>21885</v>
      </c>
      <c r="B25155" s="8" t="s">
        <v>22130</v>
      </c>
      <c r="C25155" s="9" t="s">
        <v>64</v>
      </c>
    </row>
    <row r="25156">
      <c r="A25156" s="7">
        <f t="shared" si="1"/>
        <v>21886</v>
      </c>
      <c r="B25156" s="5" t="s">
        <v>22131</v>
      </c>
      <c r="C25156" s="6" t="s">
        <v>538</v>
      </c>
    </row>
    <row r="25157">
      <c r="A25157" s="7">
        <f t="shared" si="1"/>
        <v>21887</v>
      </c>
      <c r="B25157" s="5" t="s">
        <v>22132</v>
      </c>
      <c r="C25157" s="6" t="s">
        <v>538</v>
      </c>
    </row>
    <row r="25158">
      <c r="A25158" s="7">
        <f t="shared" si="1"/>
        <v>21888</v>
      </c>
      <c r="B25158" s="8" t="s">
        <v>22133</v>
      </c>
      <c r="C25158" s="9" t="s">
        <v>64</v>
      </c>
    </row>
    <row r="25159">
      <c r="A25159" s="7">
        <f t="shared" si="1"/>
        <v>21889</v>
      </c>
      <c r="B25159" s="5" t="s">
        <v>22134</v>
      </c>
      <c r="C25159" s="6" t="s">
        <v>1120</v>
      </c>
    </row>
    <row r="25160">
      <c r="A25160" s="7">
        <f t="shared" si="1"/>
        <v>21890</v>
      </c>
      <c r="B25160" s="5" t="s">
        <v>22135</v>
      </c>
      <c r="C25160" s="6" t="s">
        <v>393</v>
      </c>
    </row>
    <row r="25161">
      <c r="A25161" s="7">
        <f t="shared" si="1"/>
        <v>21891</v>
      </c>
      <c r="B25161" s="5" t="s">
        <v>22136</v>
      </c>
      <c r="C25161" s="6" t="s">
        <v>1369</v>
      </c>
    </row>
    <row r="25162">
      <c r="A25162" s="7">
        <f t="shared" si="1"/>
        <v>21892</v>
      </c>
      <c r="B25162" s="5" t="s">
        <v>22137</v>
      </c>
      <c r="C25162" s="6" t="s">
        <v>78</v>
      </c>
    </row>
    <row r="25163">
      <c r="A25163" s="7">
        <f t="shared" si="1"/>
        <v>21893</v>
      </c>
      <c r="B25163" s="5" t="s">
        <v>22138</v>
      </c>
      <c r="C25163" s="6" t="s">
        <v>393</v>
      </c>
    </row>
    <row r="25164">
      <c r="A25164" s="7">
        <f t="shared" si="1"/>
        <v>21894</v>
      </c>
      <c r="B25164" s="5" t="s">
        <v>22139</v>
      </c>
      <c r="C25164" s="6" t="s">
        <v>393</v>
      </c>
    </row>
    <row r="25165">
      <c r="A25165" s="7">
        <f t="shared" si="1"/>
        <v>21895</v>
      </c>
      <c r="B25165" s="8" t="s">
        <v>22140</v>
      </c>
      <c r="C25165" s="9" t="s">
        <v>76</v>
      </c>
    </row>
    <row r="25166">
      <c r="A25166" s="7">
        <f t="shared" si="1"/>
        <v>21895</v>
      </c>
      <c r="B25166" s="8" t="s">
        <v>22140</v>
      </c>
      <c r="C25166" s="9" t="s">
        <v>1042</v>
      </c>
    </row>
    <row r="25167">
      <c r="A25167" s="7">
        <f t="shared" si="1"/>
        <v>21896</v>
      </c>
      <c r="B25167" s="8" t="s">
        <v>22141</v>
      </c>
      <c r="C25167" s="9" t="s">
        <v>76</v>
      </c>
    </row>
    <row r="25168">
      <c r="A25168" s="7">
        <f t="shared" si="1"/>
        <v>21897</v>
      </c>
      <c r="B25168" s="5" t="s">
        <v>22142</v>
      </c>
      <c r="C25168" s="6" t="s">
        <v>362</v>
      </c>
    </row>
    <row r="25169">
      <c r="A25169" s="7">
        <f t="shared" si="1"/>
        <v>21898</v>
      </c>
      <c r="B25169" s="5" t="s">
        <v>22143</v>
      </c>
      <c r="C25169" s="6" t="s">
        <v>393</v>
      </c>
    </row>
    <row r="25170">
      <c r="A25170" s="7">
        <f t="shared" si="1"/>
        <v>21899</v>
      </c>
      <c r="B25170" s="8" t="s">
        <v>22144</v>
      </c>
      <c r="C25170" s="9" t="s">
        <v>1776</v>
      </c>
    </row>
    <row r="25171">
      <c r="A25171" s="7">
        <f t="shared" si="1"/>
        <v>21900</v>
      </c>
      <c r="B25171" s="5" t="s">
        <v>22145</v>
      </c>
      <c r="C25171" s="6" t="s">
        <v>356</v>
      </c>
    </row>
    <row r="25172">
      <c r="A25172" s="7">
        <f t="shared" si="1"/>
        <v>21900</v>
      </c>
      <c r="B25172" s="5" t="s">
        <v>22145</v>
      </c>
      <c r="C25172" s="6" t="s">
        <v>727</v>
      </c>
    </row>
    <row r="25173">
      <c r="A25173" s="7">
        <f t="shared" si="1"/>
        <v>21900</v>
      </c>
      <c r="B25173" s="8" t="s">
        <v>22145</v>
      </c>
      <c r="C25173" s="9" t="s">
        <v>372</v>
      </c>
    </row>
    <row r="25174">
      <c r="A25174" s="7">
        <f t="shared" si="1"/>
        <v>21901</v>
      </c>
      <c r="B25174" s="8" t="s">
        <v>22146</v>
      </c>
      <c r="C25174" s="9" t="s">
        <v>874</v>
      </c>
    </row>
    <row r="25175">
      <c r="A25175" s="7">
        <f t="shared" si="1"/>
        <v>21902</v>
      </c>
      <c r="B25175" s="5" t="s">
        <v>22147</v>
      </c>
      <c r="C25175" s="6" t="s">
        <v>765</v>
      </c>
    </row>
    <row r="25176">
      <c r="A25176" s="7">
        <f t="shared" si="1"/>
        <v>21903</v>
      </c>
      <c r="B25176" s="5" t="s">
        <v>22148</v>
      </c>
      <c r="C25176" s="6" t="s">
        <v>59</v>
      </c>
    </row>
    <row r="25177">
      <c r="A25177" s="7">
        <f t="shared" si="1"/>
        <v>21904</v>
      </c>
      <c r="B25177" s="5" t="s">
        <v>22149</v>
      </c>
      <c r="C25177" s="6" t="s">
        <v>426</v>
      </c>
    </row>
    <row r="25178">
      <c r="A25178" s="7">
        <f t="shared" si="1"/>
        <v>21905</v>
      </c>
      <c r="B25178" s="5" t="s">
        <v>22150</v>
      </c>
      <c r="C25178" s="6" t="s">
        <v>426</v>
      </c>
    </row>
    <row r="25179">
      <c r="A25179" s="7">
        <f t="shared" si="1"/>
        <v>21906</v>
      </c>
      <c r="B25179" s="8" t="s">
        <v>22151</v>
      </c>
      <c r="C25179" s="9" t="s">
        <v>42</v>
      </c>
    </row>
    <row r="25180">
      <c r="A25180" s="7">
        <f t="shared" si="1"/>
        <v>21907</v>
      </c>
      <c r="B25180" s="5" t="s">
        <v>22152</v>
      </c>
      <c r="C25180" s="6" t="s">
        <v>1342</v>
      </c>
    </row>
    <row r="25181">
      <c r="A25181" s="7">
        <f t="shared" si="1"/>
        <v>21908</v>
      </c>
      <c r="B25181" s="5" t="s">
        <v>22153</v>
      </c>
      <c r="C25181" s="6" t="s">
        <v>420</v>
      </c>
    </row>
    <row r="25182">
      <c r="A25182" s="7">
        <f t="shared" si="1"/>
        <v>21909</v>
      </c>
      <c r="B25182" s="5" t="s">
        <v>22154</v>
      </c>
      <c r="C25182" s="6" t="s">
        <v>714</v>
      </c>
    </row>
    <row r="25183">
      <c r="A25183" s="7">
        <f t="shared" si="1"/>
        <v>21910</v>
      </c>
      <c r="B25183" s="5" t="s">
        <v>22155</v>
      </c>
      <c r="C25183" s="6" t="s">
        <v>1120</v>
      </c>
    </row>
    <row r="25184">
      <c r="A25184" s="7">
        <f t="shared" si="1"/>
        <v>21911</v>
      </c>
      <c r="B25184" s="5" t="s">
        <v>22156</v>
      </c>
      <c r="C25184" s="6" t="s">
        <v>1120</v>
      </c>
    </row>
    <row r="25185">
      <c r="A25185" s="7">
        <f t="shared" si="1"/>
        <v>21912</v>
      </c>
      <c r="B25185" s="5" t="s">
        <v>22157</v>
      </c>
      <c r="C25185" s="6" t="s">
        <v>393</v>
      </c>
    </row>
    <row r="25186">
      <c r="A25186" s="7">
        <f t="shared" si="1"/>
        <v>21913</v>
      </c>
      <c r="B25186" s="16" t="s">
        <v>22158</v>
      </c>
      <c r="C25186" s="6" t="s">
        <v>1235</v>
      </c>
    </row>
    <row r="25187">
      <c r="A25187" s="7">
        <f t="shared" si="1"/>
        <v>21914</v>
      </c>
      <c r="B25187" s="5" t="s">
        <v>22159</v>
      </c>
      <c r="C25187" s="6" t="s">
        <v>426</v>
      </c>
    </row>
    <row r="25188">
      <c r="A25188" s="7">
        <f t="shared" si="1"/>
        <v>21915</v>
      </c>
      <c r="B25188" s="8" t="s">
        <v>22160</v>
      </c>
      <c r="C25188" s="6" t="s">
        <v>132</v>
      </c>
    </row>
    <row r="25189">
      <c r="A25189" s="7">
        <f t="shared" si="1"/>
        <v>21915</v>
      </c>
      <c r="B25189" s="8" t="s">
        <v>22160</v>
      </c>
      <c r="C25189" s="9" t="s">
        <v>25</v>
      </c>
    </row>
    <row r="25190">
      <c r="A25190" s="7">
        <f t="shared" si="1"/>
        <v>21916</v>
      </c>
      <c r="B25190" s="8" t="s">
        <v>22161</v>
      </c>
      <c r="C25190" s="6" t="s">
        <v>132</v>
      </c>
    </row>
    <row r="25191">
      <c r="A25191" s="7">
        <f t="shared" si="1"/>
        <v>21916</v>
      </c>
      <c r="B25191" s="8" t="s">
        <v>22161</v>
      </c>
      <c r="C25191" s="9" t="s">
        <v>25</v>
      </c>
    </row>
    <row r="25192">
      <c r="A25192" s="7">
        <f t="shared" si="1"/>
        <v>21917</v>
      </c>
      <c r="B25192" s="8" t="s">
        <v>22162</v>
      </c>
      <c r="C25192" s="6" t="s">
        <v>132</v>
      </c>
    </row>
    <row r="25193">
      <c r="A25193" s="7">
        <f t="shared" si="1"/>
        <v>21917</v>
      </c>
      <c r="B25193" s="8" t="s">
        <v>22162</v>
      </c>
      <c r="C25193" s="9" t="s">
        <v>25</v>
      </c>
    </row>
    <row r="25194">
      <c r="A25194" s="7">
        <f t="shared" si="1"/>
        <v>21918</v>
      </c>
      <c r="B25194" s="8" t="s">
        <v>22163</v>
      </c>
      <c r="C25194" s="6" t="s">
        <v>132</v>
      </c>
    </row>
    <row r="25195">
      <c r="A25195" s="7">
        <f t="shared" si="1"/>
        <v>21918</v>
      </c>
      <c r="B25195" s="8" t="s">
        <v>22163</v>
      </c>
      <c r="C25195" s="9" t="s">
        <v>25</v>
      </c>
    </row>
    <row r="25196">
      <c r="A25196" s="7">
        <f t="shared" si="1"/>
        <v>21919</v>
      </c>
      <c r="B25196" s="8" t="s">
        <v>22164</v>
      </c>
      <c r="C25196" s="6" t="s">
        <v>132</v>
      </c>
    </row>
    <row r="25197">
      <c r="A25197" s="7">
        <f t="shared" si="1"/>
        <v>21919</v>
      </c>
      <c r="B25197" s="8" t="s">
        <v>22164</v>
      </c>
      <c r="C25197" s="9" t="s">
        <v>25</v>
      </c>
    </row>
    <row r="25198">
      <c r="A25198" s="7">
        <f t="shared" si="1"/>
        <v>21920</v>
      </c>
      <c r="B25198" s="8" t="s">
        <v>22165</v>
      </c>
      <c r="C25198" s="6" t="s">
        <v>132</v>
      </c>
    </row>
    <row r="25199">
      <c r="A25199" s="7">
        <f t="shared" si="1"/>
        <v>21920</v>
      </c>
      <c r="B25199" s="8" t="s">
        <v>22165</v>
      </c>
      <c r="C25199" s="9" t="s">
        <v>25</v>
      </c>
    </row>
    <row r="25200">
      <c r="A25200" s="7">
        <f t="shared" si="1"/>
        <v>21921</v>
      </c>
      <c r="B25200" s="8" t="s">
        <v>22166</v>
      </c>
      <c r="C25200" s="6" t="s">
        <v>132</v>
      </c>
    </row>
    <row r="25201">
      <c r="A25201" s="7">
        <f t="shared" si="1"/>
        <v>21921</v>
      </c>
      <c r="B25201" s="8" t="s">
        <v>22166</v>
      </c>
      <c r="C25201" s="9" t="s">
        <v>25</v>
      </c>
    </row>
    <row r="25202">
      <c r="A25202" s="7">
        <f t="shared" si="1"/>
        <v>21922</v>
      </c>
      <c r="B25202" s="5" t="s">
        <v>22167</v>
      </c>
      <c r="C25202" s="6" t="s">
        <v>939</v>
      </c>
    </row>
    <row r="25203">
      <c r="A25203" s="7">
        <f t="shared" si="1"/>
        <v>21923</v>
      </c>
      <c r="B25203" s="8" t="s">
        <v>22168</v>
      </c>
      <c r="C25203" s="9" t="s">
        <v>64</v>
      </c>
    </row>
    <row r="25204">
      <c r="A25204" s="7">
        <f t="shared" si="1"/>
        <v>21924</v>
      </c>
      <c r="B25204" s="8" t="s">
        <v>22169</v>
      </c>
      <c r="C25204" s="6" t="s">
        <v>132</v>
      </c>
    </row>
    <row r="25205">
      <c r="A25205" s="7">
        <f t="shared" si="1"/>
        <v>21925</v>
      </c>
      <c r="B25205" s="8" t="s">
        <v>22170</v>
      </c>
      <c r="C25205" s="6" t="s">
        <v>132</v>
      </c>
    </row>
    <row r="25206">
      <c r="A25206" s="7">
        <f t="shared" si="1"/>
        <v>21925</v>
      </c>
      <c r="B25206" s="8" t="s">
        <v>22170</v>
      </c>
      <c r="C25206" s="9" t="s">
        <v>25</v>
      </c>
    </row>
    <row r="25207">
      <c r="A25207" s="7">
        <f t="shared" si="1"/>
        <v>21926</v>
      </c>
      <c r="B25207" s="8" t="s">
        <v>22171</v>
      </c>
      <c r="C25207" s="6" t="s">
        <v>132</v>
      </c>
    </row>
    <row r="25208">
      <c r="A25208" s="7">
        <f t="shared" si="1"/>
        <v>21926</v>
      </c>
      <c r="B25208" s="8" t="s">
        <v>22171</v>
      </c>
      <c r="C25208" s="9" t="s">
        <v>25</v>
      </c>
    </row>
    <row r="25209">
      <c r="A25209" s="7">
        <f t="shared" si="1"/>
        <v>21927</v>
      </c>
      <c r="B25209" s="8" t="s">
        <v>22172</v>
      </c>
      <c r="C25209" s="6" t="s">
        <v>132</v>
      </c>
    </row>
    <row r="25210">
      <c r="A25210" s="7">
        <f t="shared" si="1"/>
        <v>21927</v>
      </c>
      <c r="B25210" s="8" t="s">
        <v>22172</v>
      </c>
      <c r="C25210" s="6" t="s">
        <v>10746</v>
      </c>
    </row>
    <row r="25211">
      <c r="A25211" s="7">
        <f t="shared" si="1"/>
        <v>21927</v>
      </c>
      <c r="B25211" s="8" t="s">
        <v>22172</v>
      </c>
      <c r="C25211" s="9" t="s">
        <v>25</v>
      </c>
    </row>
    <row r="25212">
      <c r="A25212" s="7">
        <f t="shared" si="1"/>
        <v>21928</v>
      </c>
      <c r="B25212" s="8" t="s">
        <v>22173</v>
      </c>
      <c r="C25212" s="6" t="s">
        <v>132</v>
      </c>
    </row>
    <row r="25213">
      <c r="A25213" s="7">
        <f t="shared" si="1"/>
        <v>21928</v>
      </c>
      <c r="B25213" s="8" t="s">
        <v>22173</v>
      </c>
      <c r="C25213" s="6" t="s">
        <v>10746</v>
      </c>
    </row>
    <row r="25214">
      <c r="A25214" s="7">
        <f t="shared" si="1"/>
        <v>21928</v>
      </c>
      <c r="B25214" s="8" t="s">
        <v>22173</v>
      </c>
      <c r="C25214" s="9" t="s">
        <v>25</v>
      </c>
    </row>
    <row r="25215">
      <c r="A25215" s="7">
        <f t="shared" si="1"/>
        <v>21929</v>
      </c>
      <c r="B25215" s="8" t="s">
        <v>22174</v>
      </c>
      <c r="C25215" s="6" t="s">
        <v>132</v>
      </c>
    </row>
    <row r="25216">
      <c r="A25216" s="7">
        <f t="shared" si="1"/>
        <v>21929</v>
      </c>
      <c r="B25216" s="8" t="s">
        <v>22174</v>
      </c>
      <c r="C25216" s="6" t="s">
        <v>10746</v>
      </c>
    </row>
    <row r="25217">
      <c r="A25217" s="7">
        <f t="shared" si="1"/>
        <v>21929</v>
      </c>
      <c r="B25217" s="8" t="s">
        <v>22174</v>
      </c>
      <c r="C25217" s="9" t="s">
        <v>60</v>
      </c>
    </row>
    <row r="25218">
      <c r="A25218" s="7">
        <f t="shared" si="1"/>
        <v>21930</v>
      </c>
      <c r="B25218" s="8" t="s">
        <v>22175</v>
      </c>
      <c r="C25218" s="6" t="s">
        <v>132</v>
      </c>
    </row>
    <row r="25219">
      <c r="A25219" s="7">
        <f t="shared" si="1"/>
        <v>21930</v>
      </c>
      <c r="B25219" s="8" t="s">
        <v>22175</v>
      </c>
      <c r="C25219" s="6" t="s">
        <v>10746</v>
      </c>
    </row>
    <row r="25220">
      <c r="A25220" s="7">
        <f t="shared" si="1"/>
        <v>21931</v>
      </c>
      <c r="B25220" s="8" t="s">
        <v>22176</v>
      </c>
      <c r="C25220" s="6" t="s">
        <v>132</v>
      </c>
    </row>
    <row r="25221">
      <c r="A25221" s="7">
        <f t="shared" si="1"/>
        <v>21931</v>
      </c>
      <c r="B25221" s="8" t="s">
        <v>22176</v>
      </c>
      <c r="C25221" s="6" t="s">
        <v>10746</v>
      </c>
    </row>
    <row r="25222">
      <c r="A25222" s="7">
        <f t="shared" si="1"/>
        <v>21931</v>
      </c>
      <c r="B25222" s="8" t="s">
        <v>22176</v>
      </c>
      <c r="C25222" s="9" t="s">
        <v>25</v>
      </c>
    </row>
    <row r="25223">
      <c r="A25223" s="7">
        <f t="shared" si="1"/>
        <v>21932</v>
      </c>
      <c r="B25223" s="8" t="s">
        <v>22177</v>
      </c>
      <c r="C25223" s="6" t="s">
        <v>132</v>
      </c>
    </row>
    <row r="25224">
      <c r="A25224" s="7">
        <f t="shared" si="1"/>
        <v>21933</v>
      </c>
      <c r="B25224" s="8" t="s">
        <v>22178</v>
      </c>
      <c r="C25224" s="6" t="s">
        <v>132</v>
      </c>
    </row>
    <row r="25225">
      <c r="A25225" s="7">
        <f t="shared" si="1"/>
        <v>21933</v>
      </c>
      <c r="B25225" s="8" t="s">
        <v>22178</v>
      </c>
      <c r="C25225" s="9" t="s">
        <v>25</v>
      </c>
    </row>
    <row r="25226">
      <c r="A25226" s="7">
        <f t="shared" si="1"/>
        <v>21934</v>
      </c>
      <c r="B25226" s="8" t="s">
        <v>22179</v>
      </c>
      <c r="C25226" s="6" t="s">
        <v>132</v>
      </c>
    </row>
    <row r="25227">
      <c r="A25227" s="7">
        <f t="shared" si="1"/>
        <v>21935</v>
      </c>
      <c r="B25227" s="8" t="s">
        <v>22180</v>
      </c>
      <c r="C25227" s="6" t="s">
        <v>132</v>
      </c>
    </row>
    <row r="25228">
      <c r="A25228" s="7">
        <f t="shared" si="1"/>
        <v>21935</v>
      </c>
      <c r="B25228" s="8" t="s">
        <v>22180</v>
      </c>
      <c r="C25228" s="9" t="s">
        <v>25</v>
      </c>
    </row>
    <row r="25229">
      <c r="A25229" s="7">
        <f t="shared" si="1"/>
        <v>21936</v>
      </c>
      <c r="B25229" s="8" t="s">
        <v>22181</v>
      </c>
      <c r="C25229" s="6" t="s">
        <v>132</v>
      </c>
    </row>
    <row r="25230">
      <c r="A25230" s="7">
        <f t="shared" si="1"/>
        <v>21936</v>
      </c>
      <c r="B25230" s="8" t="s">
        <v>22181</v>
      </c>
      <c r="C25230" s="9" t="s">
        <v>25</v>
      </c>
    </row>
    <row r="25231">
      <c r="A25231" s="7">
        <f t="shared" si="1"/>
        <v>21937</v>
      </c>
      <c r="B25231" s="8" t="s">
        <v>22182</v>
      </c>
      <c r="C25231" s="6" t="s">
        <v>132</v>
      </c>
    </row>
    <row r="25232">
      <c r="A25232" s="7">
        <f t="shared" si="1"/>
        <v>21938</v>
      </c>
      <c r="B25232" s="8" t="s">
        <v>22183</v>
      </c>
      <c r="C25232" s="6" t="s">
        <v>132</v>
      </c>
    </row>
    <row r="25233">
      <c r="A25233" s="7">
        <f t="shared" si="1"/>
        <v>21938</v>
      </c>
      <c r="B25233" s="8" t="s">
        <v>22183</v>
      </c>
      <c r="C25233" s="9" t="s">
        <v>25</v>
      </c>
    </row>
    <row r="25234">
      <c r="A25234" s="7">
        <f t="shared" si="1"/>
        <v>21939</v>
      </c>
      <c r="B25234" s="8" t="s">
        <v>22184</v>
      </c>
      <c r="C25234" s="6" t="s">
        <v>132</v>
      </c>
    </row>
    <row r="25235">
      <c r="A25235" s="7">
        <f t="shared" si="1"/>
        <v>21939</v>
      </c>
      <c r="B25235" s="8" t="s">
        <v>22184</v>
      </c>
      <c r="C25235" s="9" t="s">
        <v>25</v>
      </c>
    </row>
    <row r="25236">
      <c r="A25236" s="7">
        <f t="shared" si="1"/>
        <v>21940</v>
      </c>
      <c r="B25236" s="8" t="s">
        <v>22185</v>
      </c>
      <c r="C25236" s="6" t="s">
        <v>132</v>
      </c>
    </row>
    <row r="25237">
      <c r="A25237" s="7">
        <f t="shared" si="1"/>
        <v>21940</v>
      </c>
      <c r="B25237" s="8" t="s">
        <v>22185</v>
      </c>
      <c r="C25237" s="9" t="s">
        <v>25</v>
      </c>
    </row>
    <row r="25238">
      <c r="A25238" s="7">
        <f t="shared" si="1"/>
        <v>21941</v>
      </c>
      <c r="B25238" s="8" t="s">
        <v>22186</v>
      </c>
      <c r="C25238" s="6" t="s">
        <v>132</v>
      </c>
    </row>
    <row r="25239">
      <c r="A25239" s="7">
        <f t="shared" si="1"/>
        <v>21941</v>
      </c>
      <c r="B25239" s="8" t="s">
        <v>22186</v>
      </c>
      <c r="C25239" s="9" t="s">
        <v>25</v>
      </c>
    </row>
    <row r="25240">
      <c r="A25240" s="7">
        <f t="shared" si="1"/>
        <v>21942</v>
      </c>
      <c r="B25240" s="5" t="s">
        <v>22187</v>
      </c>
      <c r="C25240" s="11" t="s">
        <v>423</v>
      </c>
    </row>
    <row r="25241">
      <c r="A25241" s="7">
        <f t="shared" si="1"/>
        <v>21943</v>
      </c>
      <c r="B25241" s="5" t="s">
        <v>22188</v>
      </c>
      <c r="C25241" s="6" t="s">
        <v>426</v>
      </c>
    </row>
    <row r="25242">
      <c r="A25242" s="7">
        <f t="shared" si="1"/>
        <v>21944</v>
      </c>
      <c r="B25242" s="5" t="s">
        <v>22189</v>
      </c>
      <c r="C25242" s="6" t="s">
        <v>426</v>
      </c>
    </row>
    <row r="25243">
      <c r="A25243" s="7">
        <f t="shared" si="1"/>
        <v>21945</v>
      </c>
      <c r="B25243" s="8" t="s">
        <v>22190</v>
      </c>
      <c r="C25243" s="6" t="s">
        <v>132</v>
      </c>
    </row>
    <row r="25244">
      <c r="A25244" s="7">
        <f t="shared" si="1"/>
        <v>21945</v>
      </c>
      <c r="B25244" s="8" t="s">
        <v>22190</v>
      </c>
      <c r="C25244" s="9" t="s">
        <v>25</v>
      </c>
    </row>
    <row r="25245">
      <c r="A25245" s="7">
        <f t="shared" si="1"/>
        <v>21946</v>
      </c>
      <c r="B25245" s="5" t="s">
        <v>22191</v>
      </c>
      <c r="C25245" s="6" t="s">
        <v>27</v>
      </c>
    </row>
    <row r="25246">
      <c r="A25246" s="7">
        <f t="shared" si="1"/>
        <v>21947</v>
      </c>
      <c r="B25246" s="5" t="s">
        <v>22192</v>
      </c>
      <c r="C25246" s="6" t="s">
        <v>785</v>
      </c>
    </row>
    <row r="25247">
      <c r="A25247" s="7">
        <f t="shared" si="1"/>
        <v>21948</v>
      </c>
      <c r="B25247" s="5" t="s">
        <v>22193</v>
      </c>
      <c r="C25247" s="6" t="s">
        <v>591</v>
      </c>
    </row>
    <row r="25248">
      <c r="A25248" s="7">
        <f t="shared" si="1"/>
        <v>21949</v>
      </c>
      <c r="B25248" s="8" t="s">
        <v>22194</v>
      </c>
      <c r="C25248" s="9" t="s">
        <v>56</v>
      </c>
    </row>
    <row r="25249">
      <c r="A25249" s="7">
        <f t="shared" si="1"/>
        <v>21950</v>
      </c>
      <c r="B25249" s="8" t="s">
        <v>22195</v>
      </c>
      <c r="C25249" s="9" t="s">
        <v>893</v>
      </c>
    </row>
    <row r="25250">
      <c r="A25250" s="7">
        <f t="shared" si="1"/>
        <v>21951</v>
      </c>
      <c r="B25250" s="8" t="s">
        <v>22196</v>
      </c>
      <c r="C25250" s="9" t="s">
        <v>280</v>
      </c>
    </row>
    <row r="25251">
      <c r="A25251" s="7">
        <f t="shared" si="1"/>
        <v>21952</v>
      </c>
      <c r="B25251" s="5" t="s">
        <v>22197</v>
      </c>
      <c r="C25251" s="6" t="s">
        <v>939</v>
      </c>
    </row>
    <row r="25252">
      <c r="A25252" s="7">
        <f t="shared" si="1"/>
        <v>21953</v>
      </c>
      <c r="B25252" s="5" t="s">
        <v>22198</v>
      </c>
      <c r="C25252" s="6" t="s">
        <v>48</v>
      </c>
    </row>
    <row r="25253">
      <c r="A25253" s="7">
        <f t="shared" si="1"/>
        <v>21954</v>
      </c>
      <c r="B25253" s="5" t="s">
        <v>22199</v>
      </c>
      <c r="C25253" s="6" t="s">
        <v>1394</v>
      </c>
    </row>
    <row r="25254">
      <c r="A25254" s="7">
        <f t="shared" si="1"/>
        <v>21955</v>
      </c>
      <c r="B25254" s="5" t="s">
        <v>22200</v>
      </c>
      <c r="C25254" s="6" t="s">
        <v>437</v>
      </c>
    </row>
    <row r="25255">
      <c r="A25255" s="7">
        <f t="shared" si="1"/>
        <v>21956</v>
      </c>
      <c r="B25255" s="5" t="s">
        <v>22201</v>
      </c>
      <c r="C25255" s="6" t="s">
        <v>48</v>
      </c>
    </row>
    <row r="25256">
      <c r="A25256" s="7">
        <f t="shared" si="1"/>
        <v>21957</v>
      </c>
      <c r="B25256" s="8" t="s">
        <v>22202</v>
      </c>
      <c r="C25256" s="9" t="s">
        <v>1169</v>
      </c>
    </row>
    <row r="25257">
      <c r="A25257" s="7">
        <f t="shared" si="1"/>
        <v>21958</v>
      </c>
      <c r="B25257" s="5" t="s">
        <v>22203</v>
      </c>
      <c r="C25257" s="6" t="s">
        <v>27</v>
      </c>
    </row>
    <row r="25258">
      <c r="A25258" s="7">
        <f t="shared" si="1"/>
        <v>21959</v>
      </c>
      <c r="B25258" s="5" t="s">
        <v>22204</v>
      </c>
      <c r="C25258" s="6" t="s">
        <v>326</v>
      </c>
    </row>
    <row r="25259">
      <c r="A25259" s="7">
        <f t="shared" si="1"/>
        <v>21960</v>
      </c>
      <c r="B25259" s="5" t="s">
        <v>22205</v>
      </c>
      <c r="C25259" s="6" t="s">
        <v>1394</v>
      </c>
    </row>
    <row r="25260">
      <c r="A25260" s="7">
        <f t="shared" si="1"/>
        <v>21961</v>
      </c>
      <c r="B25260" s="5" t="s">
        <v>22206</v>
      </c>
      <c r="C25260" s="6" t="s">
        <v>48</v>
      </c>
    </row>
    <row r="25261">
      <c r="A25261" s="7">
        <f t="shared" si="1"/>
        <v>21962</v>
      </c>
      <c r="B25261" s="5" t="s">
        <v>22207</v>
      </c>
      <c r="C25261" s="6" t="s">
        <v>86</v>
      </c>
    </row>
    <row r="25262">
      <c r="A25262" s="7">
        <f t="shared" si="1"/>
        <v>21963</v>
      </c>
      <c r="B25262" s="5" t="s">
        <v>22208</v>
      </c>
      <c r="C25262" s="6" t="s">
        <v>362</v>
      </c>
    </row>
    <row r="25263">
      <c r="A25263" s="7">
        <f t="shared" si="1"/>
        <v>21964</v>
      </c>
      <c r="B25263" s="8" t="s">
        <v>22209</v>
      </c>
      <c r="C25263" s="9" t="s">
        <v>733</v>
      </c>
    </row>
    <row r="25264">
      <c r="A25264" s="7">
        <f t="shared" si="1"/>
        <v>21965</v>
      </c>
      <c r="B25264" s="8" t="s">
        <v>22210</v>
      </c>
      <c r="C25264" s="9" t="s">
        <v>616</v>
      </c>
    </row>
    <row r="25265">
      <c r="A25265" s="7">
        <f t="shared" si="1"/>
        <v>21966</v>
      </c>
      <c r="B25265" s="16" t="s">
        <v>22211</v>
      </c>
      <c r="C25265" s="6" t="s">
        <v>1235</v>
      </c>
    </row>
    <row r="25266">
      <c r="A25266" s="7">
        <f t="shared" si="1"/>
        <v>21967</v>
      </c>
      <c r="B25266" s="5" t="s">
        <v>22212</v>
      </c>
      <c r="C25266" s="6" t="s">
        <v>1466</v>
      </c>
    </row>
    <row r="25267">
      <c r="A25267" s="7">
        <f t="shared" si="1"/>
        <v>21968</v>
      </c>
      <c r="B25267" s="5" t="s">
        <v>22213</v>
      </c>
      <c r="C25267" s="6" t="s">
        <v>48</v>
      </c>
    </row>
    <row r="25268">
      <c r="A25268" s="7">
        <f t="shared" si="1"/>
        <v>21969</v>
      </c>
      <c r="B25268" s="5" t="s">
        <v>22214</v>
      </c>
      <c r="C25268" s="6" t="s">
        <v>731</v>
      </c>
    </row>
    <row r="25269">
      <c r="A25269" s="7">
        <f t="shared" si="1"/>
        <v>21970</v>
      </c>
      <c r="B25269" s="5" t="s">
        <v>22215</v>
      </c>
      <c r="C25269" s="6" t="s">
        <v>893</v>
      </c>
    </row>
    <row r="25270">
      <c r="A25270" s="7">
        <f t="shared" si="1"/>
        <v>21971</v>
      </c>
      <c r="B25270" s="8" t="s">
        <v>22216</v>
      </c>
      <c r="C25270" s="9" t="s">
        <v>372</v>
      </c>
    </row>
    <row r="25271">
      <c r="A25271" s="7">
        <f t="shared" si="1"/>
        <v>21972</v>
      </c>
      <c r="B25271" s="5" t="s">
        <v>22217</v>
      </c>
      <c r="C25271" s="6" t="s">
        <v>48</v>
      </c>
    </row>
    <row r="25272">
      <c r="A25272" s="7">
        <f t="shared" si="1"/>
        <v>21973</v>
      </c>
      <c r="B25272" s="5" t="s">
        <v>22218</v>
      </c>
      <c r="C25272" s="6" t="s">
        <v>1007</v>
      </c>
    </row>
    <row r="25273">
      <c r="A25273" s="7">
        <f t="shared" si="1"/>
        <v>21974</v>
      </c>
      <c r="B25273" s="8" t="s">
        <v>22219</v>
      </c>
      <c r="C25273" s="9" t="s">
        <v>121</v>
      </c>
    </row>
    <row r="25274">
      <c r="A25274" s="7">
        <f t="shared" si="1"/>
        <v>21975</v>
      </c>
      <c r="B25274" s="5" t="s">
        <v>22220</v>
      </c>
      <c r="C25274" s="6" t="s">
        <v>1279</v>
      </c>
    </row>
    <row r="25275">
      <c r="A25275" s="7">
        <f t="shared" si="1"/>
        <v>21976</v>
      </c>
      <c r="B25275" s="5" t="s">
        <v>22221</v>
      </c>
      <c r="C25275" s="6" t="s">
        <v>1369</v>
      </c>
    </row>
    <row r="25276">
      <c r="A25276" s="7">
        <f t="shared" si="1"/>
        <v>21977</v>
      </c>
      <c r="B25276" s="8" t="s">
        <v>22222</v>
      </c>
      <c r="C25276" s="9" t="s">
        <v>893</v>
      </c>
    </row>
    <row r="25277">
      <c r="A25277" s="7">
        <f t="shared" si="1"/>
        <v>21978</v>
      </c>
      <c r="B25277" s="5" t="s">
        <v>22223</v>
      </c>
      <c r="C25277" s="6" t="s">
        <v>437</v>
      </c>
    </row>
    <row r="25278">
      <c r="A25278" s="7">
        <f t="shared" si="1"/>
        <v>21979</v>
      </c>
      <c r="B25278" s="5" t="s">
        <v>22224</v>
      </c>
      <c r="C25278" s="6" t="s">
        <v>785</v>
      </c>
    </row>
    <row r="25279">
      <c r="A25279" s="7">
        <f t="shared" si="1"/>
        <v>21980</v>
      </c>
      <c r="B25279" s="5" t="s">
        <v>22225</v>
      </c>
      <c r="C25279" s="6" t="s">
        <v>1378</v>
      </c>
    </row>
    <row r="25280">
      <c r="A25280" s="7">
        <f t="shared" si="1"/>
        <v>21981</v>
      </c>
      <c r="B25280" s="5" t="s">
        <v>22226</v>
      </c>
      <c r="C25280" s="6" t="s">
        <v>48</v>
      </c>
    </row>
    <row r="25281">
      <c r="A25281" s="7">
        <f t="shared" si="1"/>
        <v>21982</v>
      </c>
      <c r="B25281" s="5" t="s">
        <v>22227</v>
      </c>
      <c r="C25281" s="6" t="s">
        <v>48</v>
      </c>
    </row>
    <row r="25282">
      <c r="A25282" s="7">
        <f t="shared" si="1"/>
        <v>21983</v>
      </c>
      <c r="B25282" s="8" t="s">
        <v>22228</v>
      </c>
      <c r="C25282" s="9" t="s">
        <v>42</v>
      </c>
    </row>
    <row r="25283">
      <c r="A25283" s="7">
        <f t="shared" si="1"/>
        <v>21984</v>
      </c>
      <c r="B25283" s="5" t="s">
        <v>22229</v>
      </c>
      <c r="C25283" s="6" t="s">
        <v>1585</v>
      </c>
    </row>
    <row r="25284">
      <c r="A25284" s="7">
        <f t="shared" si="1"/>
        <v>21985</v>
      </c>
      <c r="B25284" s="5" t="s">
        <v>22230</v>
      </c>
      <c r="C25284" s="6" t="s">
        <v>48</v>
      </c>
    </row>
    <row r="25285">
      <c r="A25285" s="7">
        <f t="shared" si="1"/>
        <v>21986</v>
      </c>
      <c r="B25285" s="8" t="s">
        <v>22231</v>
      </c>
      <c r="C25285" s="9" t="s">
        <v>42</v>
      </c>
    </row>
    <row r="25286">
      <c r="A25286" s="7">
        <f t="shared" si="1"/>
        <v>21987</v>
      </c>
      <c r="B25286" s="5" t="s">
        <v>22232</v>
      </c>
      <c r="C25286" s="6" t="s">
        <v>4</v>
      </c>
    </row>
    <row r="25287">
      <c r="A25287" s="7">
        <f t="shared" si="1"/>
        <v>21988</v>
      </c>
      <c r="B25287" s="5" t="s">
        <v>22233</v>
      </c>
      <c r="C25287" s="6" t="s">
        <v>1267</v>
      </c>
    </row>
    <row r="25288">
      <c r="A25288" s="7">
        <f t="shared" si="1"/>
        <v>21989</v>
      </c>
      <c r="B25288" s="5" t="s">
        <v>22234</v>
      </c>
      <c r="C25288" s="6" t="s">
        <v>462</v>
      </c>
    </row>
    <row r="25289">
      <c r="A25289" s="7">
        <f t="shared" si="1"/>
        <v>21990</v>
      </c>
      <c r="B25289" s="5" t="s">
        <v>22235</v>
      </c>
      <c r="C25289" s="6" t="s">
        <v>1342</v>
      </c>
    </row>
    <row r="25290">
      <c r="A25290" s="7">
        <f t="shared" si="1"/>
        <v>21991</v>
      </c>
      <c r="B25290" s="8" t="s">
        <v>22236</v>
      </c>
      <c r="C25290" s="9" t="s">
        <v>56</v>
      </c>
    </row>
    <row r="25291">
      <c r="A25291" s="7">
        <f t="shared" si="1"/>
        <v>21992</v>
      </c>
      <c r="B25291" s="5" t="s">
        <v>22237</v>
      </c>
      <c r="C25291" s="6" t="s">
        <v>1221</v>
      </c>
    </row>
    <row r="25292">
      <c r="A25292" s="7">
        <f t="shared" si="1"/>
        <v>21993</v>
      </c>
      <c r="B25292" s="8" t="s">
        <v>22238</v>
      </c>
      <c r="C25292" s="9" t="s">
        <v>733</v>
      </c>
    </row>
    <row r="25293">
      <c r="A25293" s="7">
        <f t="shared" si="1"/>
        <v>21994</v>
      </c>
      <c r="B25293" s="8" t="s">
        <v>22239</v>
      </c>
      <c r="C25293" s="9" t="s">
        <v>83</v>
      </c>
    </row>
    <row r="25294">
      <c r="A25294" s="7">
        <f t="shared" si="1"/>
        <v>21995</v>
      </c>
      <c r="B25294" s="5" t="s">
        <v>22240</v>
      </c>
      <c r="C25294" s="6" t="s">
        <v>1290</v>
      </c>
    </row>
    <row r="25295">
      <c r="A25295" s="7">
        <f t="shared" si="1"/>
        <v>21996</v>
      </c>
      <c r="B25295" s="8" t="s">
        <v>22241</v>
      </c>
      <c r="C25295" s="9" t="s">
        <v>818</v>
      </c>
    </row>
    <row r="25296">
      <c r="A25296" s="7">
        <f t="shared" si="1"/>
        <v>21997</v>
      </c>
      <c r="B25296" s="5" t="s">
        <v>22242</v>
      </c>
      <c r="C25296" s="6" t="s">
        <v>785</v>
      </c>
    </row>
    <row r="25297">
      <c r="A25297" s="7">
        <f t="shared" si="1"/>
        <v>21998</v>
      </c>
      <c r="B25297" s="5" t="s">
        <v>22243</v>
      </c>
      <c r="C25297" s="6" t="s">
        <v>1360</v>
      </c>
    </row>
    <row r="25298">
      <c r="A25298" s="7">
        <f t="shared" si="1"/>
        <v>21999</v>
      </c>
      <c r="B25298" s="5" t="s">
        <v>22244</v>
      </c>
      <c r="C25298" s="6" t="s">
        <v>621</v>
      </c>
    </row>
    <row r="25299">
      <c r="A25299" s="7">
        <f t="shared" si="1"/>
        <v>22000</v>
      </c>
      <c r="B25299" s="5" t="s">
        <v>22245</v>
      </c>
      <c r="C25299" s="6" t="s">
        <v>538</v>
      </c>
    </row>
    <row r="25300">
      <c r="A25300" s="7">
        <f t="shared" si="1"/>
        <v>22001</v>
      </c>
      <c r="B25300" s="8" t="s">
        <v>22246</v>
      </c>
      <c r="C25300" s="9" t="s">
        <v>109</v>
      </c>
    </row>
    <row r="25301">
      <c r="A25301" s="7">
        <f t="shared" si="1"/>
        <v>22001</v>
      </c>
      <c r="B25301" s="8" t="s">
        <v>22246</v>
      </c>
      <c r="C25301" s="9" t="s">
        <v>22</v>
      </c>
    </row>
    <row r="25302">
      <c r="A25302" s="7">
        <f t="shared" si="1"/>
        <v>22001</v>
      </c>
      <c r="B25302" s="8" t="s">
        <v>22246</v>
      </c>
      <c r="C25302" s="9" t="s">
        <v>25</v>
      </c>
    </row>
    <row r="25303">
      <c r="A25303" s="7">
        <f t="shared" si="1"/>
        <v>22001</v>
      </c>
      <c r="B25303" s="8" t="s">
        <v>22246</v>
      </c>
      <c r="C25303" s="9" t="s">
        <v>650</v>
      </c>
    </row>
    <row r="25304">
      <c r="A25304" s="7">
        <f t="shared" si="1"/>
        <v>22002</v>
      </c>
      <c r="B25304" s="5" t="s">
        <v>22247</v>
      </c>
      <c r="C25304" s="6" t="s">
        <v>621</v>
      </c>
    </row>
    <row r="25305">
      <c r="A25305" s="7">
        <f t="shared" si="1"/>
        <v>22003</v>
      </c>
      <c r="B25305" s="5" t="s">
        <v>22248</v>
      </c>
      <c r="C25305" s="6" t="s">
        <v>621</v>
      </c>
    </row>
    <row r="25306">
      <c r="A25306" s="7">
        <f t="shared" si="1"/>
        <v>22004</v>
      </c>
      <c r="B25306" s="5" t="s">
        <v>22249</v>
      </c>
      <c r="C25306" s="6" t="s">
        <v>1040</v>
      </c>
    </row>
    <row r="25307">
      <c r="A25307" s="7">
        <f t="shared" si="1"/>
        <v>22005</v>
      </c>
      <c r="B25307" s="8" t="s">
        <v>22250</v>
      </c>
      <c r="C25307" s="9" t="s">
        <v>547</v>
      </c>
    </row>
    <row r="25308">
      <c r="A25308" s="7">
        <f t="shared" si="1"/>
        <v>22006</v>
      </c>
      <c r="B25308" s="5" t="s">
        <v>22251</v>
      </c>
      <c r="C25308" s="6" t="s">
        <v>362</v>
      </c>
    </row>
    <row r="25309">
      <c r="A25309" s="7">
        <f t="shared" si="1"/>
        <v>22007</v>
      </c>
      <c r="B25309" s="8" t="s">
        <v>22252</v>
      </c>
      <c r="C25309" s="9" t="s">
        <v>121</v>
      </c>
    </row>
    <row r="25310">
      <c r="A25310" s="7">
        <f t="shared" si="1"/>
        <v>22008</v>
      </c>
      <c r="B25310" s="8" t="s">
        <v>22253</v>
      </c>
      <c r="C25310" s="9" t="s">
        <v>818</v>
      </c>
    </row>
    <row r="25311">
      <c r="A25311" s="7">
        <f t="shared" si="1"/>
        <v>22009</v>
      </c>
      <c r="B25311" s="8" t="s">
        <v>22254</v>
      </c>
      <c r="C25311" s="9" t="s">
        <v>818</v>
      </c>
    </row>
    <row r="25312">
      <c r="A25312" s="7">
        <f t="shared" si="1"/>
        <v>22010</v>
      </c>
      <c r="B25312" s="8" t="s">
        <v>22255</v>
      </c>
      <c r="C25312" s="9" t="s">
        <v>65</v>
      </c>
    </row>
    <row r="25313">
      <c r="A25313" s="7">
        <f t="shared" si="1"/>
        <v>22011</v>
      </c>
      <c r="B25313" s="5" t="s">
        <v>22256</v>
      </c>
      <c r="C25313" s="6" t="s">
        <v>603</v>
      </c>
    </row>
    <row r="25314">
      <c r="A25314" s="7">
        <f t="shared" si="1"/>
        <v>22012</v>
      </c>
      <c r="B25314" s="8" t="s">
        <v>22257</v>
      </c>
      <c r="C25314" s="9" t="s">
        <v>1169</v>
      </c>
    </row>
    <row r="25315">
      <c r="A25315" s="7">
        <f t="shared" si="1"/>
        <v>22013</v>
      </c>
      <c r="B25315" s="5" t="s">
        <v>22258</v>
      </c>
      <c r="C25315" s="6" t="s">
        <v>603</v>
      </c>
    </row>
    <row r="25316">
      <c r="A25316" s="7">
        <f t="shared" si="1"/>
        <v>22014</v>
      </c>
      <c r="B25316" s="5" t="s">
        <v>22259</v>
      </c>
      <c r="C25316" s="6" t="s">
        <v>1394</v>
      </c>
    </row>
    <row r="25317">
      <c r="A25317" s="7">
        <f t="shared" si="1"/>
        <v>22015</v>
      </c>
      <c r="B25317" s="5" t="s">
        <v>22260</v>
      </c>
      <c r="C25317" s="6" t="s">
        <v>621</v>
      </c>
    </row>
    <row r="25318">
      <c r="A25318" s="7">
        <f t="shared" si="1"/>
        <v>22016</v>
      </c>
      <c r="B25318" s="8" t="s">
        <v>22261</v>
      </c>
      <c r="C25318" s="9" t="s">
        <v>547</v>
      </c>
    </row>
    <row r="25319">
      <c r="A25319" s="7">
        <f t="shared" si="1"/>
        <v>22017</v>
      </c>
      <c r="B25319" s="5" t="s">
        <v>22262</v>
      </c>
      <c r="C25319" s="6" t="s">
        <v>32</v>
      </c>
    </row>
    <row r="25320">
      <c r="A25320" s="7">
        <f t="shared" si="1"/>
        <v>22018</v>
      </c>
      <c r="B25320" s="5" t="s">
        <v>22263</v>
      </c>
      <c r="C25320" s="6" t="s">
        <v>1342</v>
      </c>
    </row>
    <row r="25321">
      <c r="A25321" s="7">
        <f t="shared" si="1"/>
        <v>22019</v>
      </c>
      <c r="B25321" s="5" t="s">
        <v>22264</v>
      </c>
      <c r="C25321" s="6" t="s">
        <v>1007</v>
      </c>
    </row>
    <row r="25322">
      <c r="A25322" s="7">
        <f t="shared" si="1"/>
        <v>22020</v>
      </c>
      <c r="B25322" s="5" t="s">
        <v>22265</v>
      </c>
      <c r="C25322" s="6" t="s">
        <v>1620</v>
      </c>
    </row>
    <row r="25323">
      <c r="A25323" s="7">
        <f t="shared" si="1"/>
        <v>22021</v>
      </c>
      <c r="B25323" s="5" t="s">
        <v>22266</v>
      </c>
      <c r="C25323" s="6" t="s">
        <v>621</v>
      </c>
    </row>
    <row r="25324">
      <c r="A25324" s="7">
        <f t="shared" si="1"/>
        <v>22022</v>
      </c>
      <c r="B25324" s="5" t="s">
        <v>22267</v>
      </c>
      <c r="C25324" s="6" t="s">
        <v>2549</v>
      </c>
    </row>
    <row r="25325">
      <c r="A25325" s="7">
        <f t="shared" si="1"/>
        <v>22023</v>
      </c>
      <c r="B25325" s="5" t="s">
        <v>22268</v>
      </c>
      <c r="C25325" s="6" t="s">
        <v>452</v>
      </c>
    </row>
    <row r="25326">
      <c r="A25326" s="7">
        <f t="shared" si="1"/>
        <v>22023</v>
      </c>
      <c r="B25326" s="5" t="s">
        <v>22268</v>
      </c>
      <c r="C25326" s="6" t="s">
        <v>467</v>
      </c>
    </row>
    <row r="25327">
      <c r="A25327" s="7">
        <f t="shared" si="1"/>
        <v>22024</v>
      </c>
      <c r="B25327" s="8" t="s">
        <v>22269</v>
      </c>
      <c r="C25327" s="9" t="s">
        <v>722</v>
      </c>
    </row>
    <row r="25328">
      <c r="A25328" s="7">
        <f t="shared" si="1"/>
        <v>22025</v>
      </c>
      <c r="B25328" s="5" t="s">
        <v>22270</v>
      </c>
      <c r="C25328" s="6" t="s">
        <v>603</v>
      </c>
    </row>
    <row r="25329">
      <c r="A25329" s="7">
        <f t="shared" si="1"/>
        <v>22026</v>
      </c>
      <c r="B25329" s="5" t="s">
        <v>22271</v>
      </c>
      <c r="C25329" s="6" t="s">
        <v>714</v>
      </c>
    </row>
    <row r="25330">
      <c r="A25330" s="7">
        <f t="shared" si="1"/>
        <v>22027</v>
      </c>
      <c r="B25330" s="8" t="s">
        <v>22272</v>
      </c>
      <c r="C25330" s="9" t="s">
        <v>65</v>
      </c>
    </row>
    <row r="25331">
      <c r="A25331" s="7">
        <f t="shared" si="1"/>
        <v>22028</v>
      </c>
      <c r="B25331" s="5" t="s">
        <v>22273</v>
      </c>
      <c r="C25331" s="6" t="s">
        <v>1120</v>
      </c>
    </row>
    <row r="25332">
      <c r="A25332" s="7">
        <f t="shared" si="1"/>
        <v>22029</v>
      </c>
      <c r="B25332" s="8" t="s">
        <v>22274</v>
      </c>
      <c r="C25332" s="6" t="s">
        <v>132</v>
      </c>
    </row>
    <row r="25333">
      <c r="A25333" s="7">
        <f t="shared" si="1"/>
        <v>22029</v>
      </c>
      <c r="B25333" s="8" t="s">
        <v>22274</v>
      </c>
      <c r="C25333" s="9" t="s">
        <v>25</v>
      </c>
    </row>
    <row r="25334">
      <c r="A25334" s="7">
        <f t="shared" si="1"/>
        <v>22030</v>
      </c>
      <c r="B25334" s="8" t="s">
        <v>22275</v>
      </c>
      <c r="C25334" s="6" t="s">
        <v>132</v>
      </c>
    </row>
    <row r="25335">
      <c r="A25335" s="7">
        <f t="shared" si="1"/>
        <v>22030</v>
      </c>
      <c r="B25335" s="8" t="s">
        <v>22275</v>
      </c>
      <c r="C25335" s="9" t="s">
        <v>25</v>
      </c>
    </row>
    <row r="25336">
      <c r="A25336" s="7">
        <f t="shared" si="1"/>
        <v>22031</v>
      </c>
      <c r="B25336" s="8" t="s">
        <v>22276</v>
      </c>
      <c r="C25336" s="6" t="s">
        <v>132</v>
      </c>
    </row>
    <row r="25337">
      <c r="A25337" s="7">
        <f t="shared" si="1"/>
        <v>22031</v>
      </c>
      <c r="B25337" s="8" t="s">
        <v>22276</v>
      </c>
      <c r="C25337" s="9" t="s">
        <v>24</v>
      </c>
    </row>
    <row r="25338">
      <c r="A25338" s="7">
        <f t="shared" si="1"/>
        <v>22031</v>
      </c>
      <c r="B25338" s="8" t="s">
        <v>22276</v>
      </c>
      <c r="C25338" s="9" t="s">
        <v>25</v>
      </c>
    </row>
    <row r="25339">
      <c r="A25339" s="7">
        <f t="shared" si="1"/>
        <v>22032</v>
      </c>
      <c r="B25339" s="5" t="s">
        <v>22277</v>
      </c>
      <c r="C25339" s="6" t="s">
        <v>426</v>
      </c>
    </row>
    <row r="25340">
      <c r="A25340" s="7">
        <f t="shared" si="1"/>
        <v>22033</v>
      </c>
      <c r="B25340" s="8" t="s">
        <v>22278</v>
      </c>
      <c r="C25340" s="9" t="s">
        <v>64</v>
      </c>
    </row>
    <row r="25341">
      <c r="A25341" s="7">
        <f t="shared" si="1"/>
        <v>22034</v>
      </c>
      <c r="B25341" s="5" t="s">
        <v>22279</v>
      </c>
      <c r="C25341" s="6" t="s">
        <v>426</v>
      </c>
    </row>
    <row r="25342">
      <c r="A25342" s="7">
        <f t="shared" si="1"/>
        <v>22035</v>
      </c>
      <c r="B25342" s="8" t="s">
        <v>22280</v>
      </c>
      <c r="C25342" s="9" t="s">
        <v>65</v>
      </c>
    </row>
    <row r="25343">
      <c r="A25343" s="7">
        <f t="shared" si="1"/>
        <v>22036</v>
      </c>
      <c r="B25343" s="5" t="s">
        <v>22281</v>
      </c>
      <c r="C25343" s="6" t="s">
        <v>538</v>
      </c>
    </row>
    <row r="25344">
      <c r="A25344" s="7">
        <f t="shared" si="1"/>
        <v>22037</v>
      </c>
      <c r="B25344" s="8" t="s">
        <v>22282</v>
      </c>
      <c r="C25344" s="9" t="s">
        <v>65</v>
      </c>
    </row>
    <row r="25345">
      <c r="A25345" s="7">
        <f t="shared" si="1"/>
        <v>22038</v>
      </c>
      <c r="B25345" s="8" t="s">
        <v>22283</v>
      </c>
      <c r="C25345" s="9" t="s">
        <v>65</v>
      </c>
    </row>
    <row r="25346">
      <c r="A25346" s="7">
        <f t="shared" si="1"/>
        <v>22039</v>
      </c>
      <c r="B25346" s="8" t="s">
        <v>22284</v>
      </c>
      <c r="C25346" s="9" t="s">
        <v>65</v>
      </c>
    </row>
    <row r="25347">
      <c r="A25347" s="7">
        <f t="shared" si="1"/>
        <v>22040</v>
      </c>
      <c r="B25347" s="8" t="s">
        <v>22285</v>
      </c>
      <c r="C25347" s="9" t="s">
        <v>64</v>
      </c>
    </row>
    <row r="25348">
      <c r="A25348" s="7">
        <f t="shared" si="1"/>
        <v>22041</v>
      </c>
      <c r="B25348" s="8" t="s">
        <v>22286</v>
      </c>
      <c r="C25348" s="9" t="s">
        <v>65</v>
      </c>
    </row>
    <row r="25349">
      <c r="A25349" s="7">
        <f t="shared" si="1"/>
        <v>22042</v>
      </c>
      <c r="B25349" s="8" t="s">
        <v>22287</v>
      </c>
      <c r="C25349" s="9" t="s">
        <v>614</v>
      </c>
    </row>
    <row r="25350">
      <c r="A25350" s="7">
        <f t="shared" si="1"/>
        <v>22042</v>
      </c>
      <c r="B25350" s="8" t="s">
        <v>22287</v>
      </c>
      <c r="C25350" s="9" t="s">
        <v>65</v>
      </c>
    </row>
    <row r="25351">
      <c r="A25351" s="7">
        <f t="shared" si="1"/>
        <v>22043</v>
      </c>
      <c r="B25351" s="5" t="s">
        <v>22288</v>
      </c>
      <c r="C25351" s="6" t="s">
        <v>1262</v>
      </c>
    </row>
    <row r="25352">
      <c r="A25352" s="7">
        <f t="shared" si="1"/>
        <v>22044</v>
      </c>
      <c r="B25352" s="8" t="s">
        <v>22289</v>
      </c>
      <c r="C25352" s="9" t="s">
        <v>65</v>
      </c>
    </row>
    <row r="25353">
      <c r="A25353" s="7">
        <f t="shared" si="1"/>
        <v>22045</v>
      </c>
      <c r="B25353" s="8" t="s">
        <v>22290</v>
      </c>
      <c r="C25353" s="9" t="s">
        <v>65</v>
      </c>
    </row>
    <row r="25354">
      <c r="A25354" s="7">
        <f t="shared" si="1"/>
        <v>22046</v>
      </c>
      <c r="B25354" s="8" t="s">
        <v>22291</v>
      </c>
      <c r="C25354" s="9" t="s">
        <v>65</v>
      </c>
    </row>
    <row r="25355">
      <c r="A25355" s="7">
        <f t="shared" si="1"/>
        <v>22047</v>
      </c>
      <c r="B25355" s="8" t="s">
        <v>22292</v>
      </c>
      <c r="C25355" s="9" t="s">
        <v>64</v>
      </c>
    </row>
    <row r="25356">
      <c r="A25356" s="7">
        <f t="shared" si="1"/>
        <v>22048</v>
      </c>
      <c r="B25356" s="5" t="s">
        <v>22293</v>
      </c>
      <c r="C25356" s="6" t="s">
        <v>426</v>
      </c>
    </row>
    <row r="25357">
      <c r="A25357" s="7">
        <f t="shared" si="1"/>
        <v>22049</v>
      </c>
      <c r="B25357" s="5" t="s">
        <v>22294</v>
      </c>
      <c r="C25357" s="6" t="s">
        <v>426</v>
      </c>
    </row>
    <row r="25358">
      <c r="A25358" s="7">
        <f t="shared" si="1"/>
        <v>22050</v>
      </c>
      <c r="B25358" s="5" t="s">
        <v>22295</v>
      </c>
      <c r="C25358" s="6" t="s">
        <v>426</v>
      </c>
    </row>
    <row r="25359">
      <c r="A25359" s="7">
        <f t="shared" si="1"/>
        <v>22051</v>
      </c>
      <c r="B25359" s="5" t="s">
        <v>22296</v>
      </c>
      <c r="C25359" s="6" t="s">
        <v>426</v>
      </c>
    </row>
    <row r="25360">
      <c r="A25360" s="7">
        <f t="shared" si="1"/>
        <v>22052</v>
      </c>
      <c r="B25360" s="5" t="s">
        <v>22297</v>
      </c>
      <c r="C25360" s="6" t="s">
        <v>426</v>
      </c>
    </row>
    <row r="25361">
      <c r="A25361" s="7">
        <f t="shared" si="1"/>
        <v>22053</v>
      </c>
      <c r="B25361" s="5" t="s">
        <v>22298</v>
      </c>
      <c r="C25361" s="6" t="s">
        <v>426</v>
      </c>
    </row>
    <row r="25362">
      <c r="A25362" s="7">
        <f t="shared" si="1"/>
        <v>22054</v>
      </c>
      <c r="B25362" s="5" t="s">
        <v>22299</v>
      </c>
      <c r="C25362" s="6" t="s">
        <v>426</v>
      </c>
    </row>
    <row r="25363">
      <c r="A25363" s="7">
        <f t="shared" si="1"/>
        <v>22055</v>
      </c>
      <c r="B25363" s="8" t="s">
        <v>22300</v>
      </c>
      <c r="C25363" s="9" t="s">
        <v>65</v>
      </c>
    </row>
    <row r="25364">
      <c r="A25364" s="7">
        <f t="shared" si="1"/>
        <v>22056</v>
      </c>
      <c r="B25364" s="8" t="s">
        <v>22301</v>
      </c>
      <c r="C25364" s="9" t="s">
        <v>530</v>
      </c>
    </row>
    <row r="25365">
      <c r="A25365" s="7">
        <f t="shared" si="1"/>
        <v>22057</v>
      </c>
      <c r="B25365" s="5" t="s">
        <v>22302</v>
      </c>
      <c r="C25365" s="6" t="s">
        <v>426</v>
      </c>
    </row>
    <row r="25366">
      <c r="A25366" s="7">
        <f t="shared" si="1"/>
        <v>22058</v>
      </c>
      <c r="B25366" s="8" t="s">
        <v>22303</v>
      </c>
      <c r="C25366" s="9" t="s">
        <v>65</v>
      </c>
    </row>
    <row r="25367">
      <c r="A25367" s="7">
        <f t="shared" si="1"/>
        <v>22059</v>
      </c>
      <c r="B25367" s="5" t="s">
        <v>22304</v>
      </c>
      <c r="C25367" s="6" t="s">
        <v>591</v>
      </c>
    </row>
    <row r="25368">
      <c r="A25368" s="7">
        <f t="shared" si="1"/>
        <v>22060</v>
      </c>
      <c r="B25368" s="5" t="s">
        <v>22305</v>
      </c>
      <c r="C25368" s="6" t="s">
        <v>1262</v>
      </c>
    </row>
    <row r="25369">
      <c r="A25369" s="7">
        <f t="shared" si="1"/>
        <v>22061</v>
      </c>
      <c r="B25369" s="5" t="s">
        <v>22306</v>
      </c>
      <c r="C25369" s="6" t="s">
        <v>1120</v>
      </c>
    </row>
    <row r="25370">
      <c r="A25370" s="7">
        <f t="shared" si="1"/>
        <v>22062</v>
      </c>
      <c r="B25370" s="8" t="s">
        <v>22307</v>
      </c>
      <c r="C25370" s="6" t="s">
        <v>132</v>
      </c>
    </row>
    <row r="25371">
      <c r="A25371" s="7">
        <f t="shared" si="1"/>
        <v>22062</v>
      </c>
      <c r="B25371" s="8" t="s">
        <v>22307</v>
      </c>
      <c r="C25371" s="9" t="s">
        <v>25</v>
      </c>
    </row>
    <row r="25372">
      <c r="A25372" s="7">
        <f t="shared" si="1"/>
        <v>22063</v>
      </c>
      <c r="B25372" s="8" t="s">
        <v>22308</v>
      </c>
      <c r="C25372" s="9" t="s">
        <v>547</v>
      </c>
    </row>
    <row r="25373">
      <c r="A25373" s="7">
        <f t="shared" si="1"/>
        <v>22064</v>
      </c>
      <c r="B25373" s="8" t="s">
        <v>22309</v>
      </c>
      <c r="C25373" s="9" t="s">
        <v>547</v>
      </c>
    </row>
    <row r="25374">
      <c r="A25374" s="7">
        <f t="shared" si="1"/>
        <v>22065</v>
      </c>
      <c r="B25374" s="5" t="s">
        <v>22310</v>
      </c>
      <c r="C25374" s="6" t="s">
        <v>91</v>
      </c>
    </row>
    <row r="25375">
      <c r="A25375" s="7">
        <f t="shared" si="1"/>
        <v>22065</v>
      </c>
      <c r="B25375" s="5" t="s">
        <v>22310</v>
      </c>
      <c r="C25375" s="6" t="s">
        <v>24</v>
      </c>
    </row>
    <row r="25376">
      <c r="A25376" s="7">
        <f t="shared" si="1"/>
        <v>22065</v>
      </c>
      <c r="B25376" s="5" t="s">
        <v>22310</v>
      </c>
      <c r="C25376" s="6" t="s">
        <v>22311</v>
      </c>
    </row>
    <row r="25377">
      <c r="A25377" s="7">
        <f t="shared" si="1"/>
        <v>22066</v>
      </c>
      <c r="B25377" s="5" t="s">
        <v>22312</v>
      </c>
      <c r="C25377" s="6" t="s">
        <v>188</v>
      </c>
    </row>
    <row r="25378">
      <c r="A25378" s="7">
        <f t="shared" si="1"/>
        <v>22066</v>
      </c>
      <c r="B25378" s="5" t="s">
        <v>22312</v>
      </c>
      <c r="C25378" s="6" t="s">
        <v>162</v>
      </c>
    </row>
    <row r="25379">
      <c r="A25379" s="7">
        <f t="shared" si="1"/>
        <v>22067</v>
      </c>
      <c r="B25379" s="5" t="s">
        <v>22313</v>
      </c>
      <c r="C25379" s="6" t="s">
        <v>426</v>
      </c>
    </row>
    <row r="25380">
      <c r="A25380" s="7">
        <f t="shared" si="1"/>
        <v>22068</v>
      </c>
      <c r="B25380" s="5" t="s">
        <v>22314</v>
      </c>
      <c r="C25380" s="6" t="s">
        <v>1450</v>
      </c>
    </row>
    <row r="25381">
      <c r="A25381" s="7">
        <f t="shared" si="1"/>
        <v>22069</v>
      </c>
      <c r="B25381" s="5" t="s">
        <v>22315</v>
      </c>
      <c r="C25381" s="6" t="s">
        <v>328</v>
      </c>
    </row>
    <row r="25382">
      <c r="A25382" s="7">
        <f t="shared" si="1"/>
        <v>22070</v>
      </c>
      <c r="B25382" s="5" t="s">
        <v>22316</v>
      </c>
      <c r="C25382" s="6" t="s">
        <v>1120</v>
      </c>
    </row>
    <row r="25383">
      <c r="A25383" s="7">
        <f t="shared" si="1"/>
        <v>22071</v>
      </c>
      <c r="B25383" s="5" t="s">
        <v>22317</v>
      </c>
      <c r="C25383" s="6" t="s">
        <v>196</v>
      </c>
    </row>
    <row r="25384">
      <c r="A25384" s="7">
        <f t="shared" si="1"/>
        <v>22072</v>
      </c>
      <c r="B25384" s="8" t="s">
        <v>22318</v>
      </c>
      <c r="C25384" s="9" t="s">
        <v>65</v>
      </c>
    </row>
    <row r="25385">
      <c r="A25385" s="7">
        <f t="shared" si="1"/>
        <v>22073</v>
      </c>
      <c r="B25385" s="8" t="s">
        <v>22319</v>
      </c>
      <c r="C25385" s="9" t="s">
        <v>54</v>
      </c>
    </row>
    <row r="25386">
      <c r="A25386" s="7">
        <f t="shared" si="1"/>
        <v>22074</v>
      </c>
      <c r="B25386" s="5" t="s">
        <v>22320</v>
      </c>
      <c r="C25386" s="6" t="s">
        <v>462</v>
      </c>
    </row>
    <row r="25387">
      <c r="A25387" s="7">
        <f t="shared" si="1"/>
        <v>22075</v>
      </c>
      <c r="B25387" s="5" t="s">
        <v>22321</v>
      </c>
      <c r="C25387" s="6" t="s">
        <v>12</v>
      </c>
    </row>
    <row r="25388">
      <c r="A25388" s="7">
        <f t="shared" si="1"/>
        <v>22076</v>
      </c>
      <c r="B25388" s="8" t="s">
        <v>22322</v>
      </c>
      <c r="C25388" s="9" t="s">
        <v>733</v>
      </c>
    </row>
    <row r="25389">
      <c r="A25389" s="7">
        <f t="shared" si="1"/>
        <v>22077</v>
      </c>
      <c r="B25389" s="5" t="s">
        <v>22323</v>
      </c>
      <c r="C25389" s="6" t="s">
        <v>1007</v>
      </c>
    </row>
    <row r="25390">
      <c r="A25390" s="7">
        <f t="shared" si="1"/>
        <v>22078</v>
      </c>
      <c r="B25390" s="8" t="s">
        <v>22324</v>
      </c>
      <c r="C25390" s="9" t="s">
        <v>117</v>
      </c>
    </row>
    <row r="25391">
      <c r="A25391" s="7">
        <f t="shared" si="1"/>
        <v>22079</v>
      </c>
      <c r="B25391" s="5" t="s">
        <v>22325</v>
      </c>
      <c r="C25391" s="6" t="s">
        <v>989</v>
      </c>
    </row>
    <row r="25392">
      <c r="A25392" s="7">
        <f t="shared" si="1"/>
        <v>22080</v>
      </c>
      <c r="B25392" s="8" t="s">
        <v>22326</v>
      </c>
      <c r="C25392" s="9" t="s">
        <v>1548</v>
      </c>
    </row>
    <row r="25393">
      <c r="A25393" s="7">
        <f t="shared" si="1"/>
        <v>22081</v>
      </c>
      <c r="B25393" s="5" t="s">
        <v>22327</v>
      </c>
      <c r="C25393" s="6" t="s">
        <v>59</v>
      </c>
    </row>
    <row r="25394">
      <c r="A25394" s="7">
        <f t="shared" si="1"/>
        <v>22081</v>
      </c>
      <c r="B25394" s="5" t="s">
        <v>22327</v>
      </c>
      <c r="C25394" s="6" t="s">
        <v>553</v>
      </c>
    </row>
    <row r="25395">
      <c r="A25395" s="7">
        <f t="shared" si="1"/>
        <v>22082</v>
      </c>
      <c r="B25395" s="8" t="s">
        <v>22328</v>
      </c>
      <c r="C25395" s="9" t="s">
        <v>728</v>
      </c>
    </row>
    <row r="25396">
      <c r="A25396" s="7">
        <f t="shared" si="1"/>
        <v>22083</v>
      </c>
      <c r="B25396" s="5" t="s">
        <v>22329</v>
      </c>
      <c r="C25396" s="6" t="s">
        <v>59</v>
      </c>
    </row>
    <row r="25397">
      <c r="A25397" s="7">
        <f t="shared" si="1"/>
        <v>22084</v>
      </c>
      <c r="B25397" s="8" t="s">
        <v>22330</v>
      </c>
      <c r="C25397" s="9" t="s">
        <v>83</v>
      </c>
    </row>
    <row r="25398">
      <c r="A25398" s="7">
        <f t="shared" si="1"/>
        <v>22085</v>
      </c>
      <c r="B25398" s="5" t="s">
        <v>22331</v>
      </c>
      <c r="C25398" s="6" t="s">
        <v>479</v>
      </c>
    </row>
    <row r="25399">
      <c r="A25399" s="7">
        <f t="shared" si="1"/>
        <v>22086</v>
      </c>
      <c r="B25399" s="5" t="s">
        <v>22332</v>
      </c>
      <c r="C25399" s="6" t="s">
        <v>59</v>
      </c>
    </row>
    <row r="25400">
      <c r="A25400" s="7">
        <f t="shared" si="1"/>
        <v>22087</v>
      </c>
      <c r="B25400" s="5" t="s">
        <v>22333</v>
      </c>
      <c r="C25400" s="6" t="s">
        <v>1007</v>
      </c>
    </row>
    <row r="25401">
      <c r="A25401" s="7">
        <f t="shared" si="1"/>
        <v>22088</v>
      </c>
      <c r="B25401" s="5" t="s">
        <v>22334</v>
      </c>
      <c r="C25401" s="6" t="s">
        <v>1221</v>
      </c>
    </row>
    <row r="25402">
      <c r="A25402" s="7">
        <f t="shared" si="1"/>
        <v>22089</v>
      </c>
      <c r="B25402" s="5" t="s">
        <v>22335</v>
      </c>
      <c r="C25402" s="6" t="s">
        <v>1120</v>
      </c>
    </row>
    <row r="25403">
      <c r="A25403" s="7">
        <f t="shared" si="1"/>
        <v>22090</v>
      </c>
      <c r="B25403" s="8" t="s">
        <v>22336</v>
      </c>
      <c r="C25403" s="9" t="s">
        <v>142</v>
      </c>
    </row>
    <row r="25404">
      <c r="A25404" s="7">
        <f t="shared" si="1"/>
        <v>22091</v>
      </c>
      <c r="B25404" s="5" t="s">
        <v>22337</v>
      </c>
      <c r="C25404" s="6" t="s">
        <v>405</v>
      </c>
    </row>
    <row r="25405">
      <c r="A25405" s="7">
        <f t="shared" si="1"/>
        <v>22092</v>
      </c>
      <c r="B25405" s="5" t="s">
        <v>22338</v>
      </c>
      <c r="C25405" s="6" t="s">
        <v>946</v>
      </c>
    </row>
    <row r="25406">
      <c r="A25406" s="7">
        <f t="shared" si="1"/>
        <v>22093</v>
      </c>
      <c r="B25406" s="8" t="s">
        <v>22339</v>
      </c>
      <c r="C25406" s="9" t="s">
        <v>530</v>
      </c>
    </row>
    <row r="25407">
      <c r="A25407" s="7">
        <f t="shared" si="1"/>
        <v>22094</v>
      </c>
      <c r="B25407" s="8" t="s">
        <v>22340</v>
      </c>
      <c r="C25407" s="9" t="s">
        <v>42</v>
      </c>
    </row>
    <row r="25408">
      <c r="A25408" s="7">
        <f t="shared" si="1"/>
        <v>22095</v>
      </c>
      <c r="B25408" s="5" t="s">
        <v>22341</v>
      </c>
      <c r="C25408" s="6" t="s">
        <v>1360</v>
      </c>
    </row>
    <row r="25409">
      <c r="A25409" s="7">
        <f t="shared" si="1"/>
        <v>22096</v>
      </c>
      <c r="B25409" s="8" t="s">
        <v>22342</v>
      </c>
      <c r="C25409" s="9" t="s">
        <v>650</v>
      </c>
    </row>
    <row r="25410">
      <c r="A25410" s="7">
        <f t="shared" si="1"/>
        <v>22097</v>
      </c>
      <c r="B25410" s="5" t="s">
        <v>22343</v>
      </c>
      <c r="C25410" s="6" t="s">
        <v>162</v>
      </c>
    </row>
    <row r="25411">
      <c r="A25411" s="7">
        <f t="shared" si="1"/>
        <v>22098</v>
      </c>
      <c r="B25411" s="5" t="s">
        <v>22344</v>
      </c>
      <c r="C25411" s="6" t="s">
        <v>437</v>
      </c>
    </row>
    <row r="25412">
      <c r="A25412" s="7">
        <f t="shared" si="1"/>
        <v>22099</v>
      </c>
      <c r="B25412" s="5" t="s">
        <v>22345</v>
      </c>
      <c r="C25412" s="6" t="s">
        <v>162</v>
      </c>
    </row>
    <row r="25413">
      <c r="A25413" s="7">
        <f t="shared" si="1"/>
        <v>22100</v>
      </c>
      <c r="B25413" s="8" t="s">
        <v>22346</v>
      </c>
      <c r="C25413" s="9" t="s">
        <v>733</v>
      </c>
    </row>
    <row r="25414">
      <c r="A25414" s="7">
        <f t="shared" si="1"/>
        <v>22101</v>
      </c>
      <c r="B25414" s="8" t="s">
        <v>22347</v>
      </c>
      <c r="C25414" s="9" t="s">
        <v>733</v>
      </c>
    </row>
    <row r="25415">
      <c r="A25415" s="7">
        <f t="shared" si="1"/>
        <v>22102</v>
      </c>
      <c r="B25415" s="5" t="s">
        <v>22348</v>
      </c>
      <c r="C25415" s="6" t="s">
        <v>1040</v>
      </c>
    </row>
    <row r="25416">
      <c r="A25416" s="7">
        <f t="shared" si="1"/>
        <v>22103</v>
      </c>
      <c r="B25416" s="5" t="s">
        <v>22349</v>
      </c>
      <c r="C25416" s="6" t="s">
        <v>27</v>
      </c>
    </row>
    <row r="25417">
      <c r="A25417" s="7">
        <f t="shared" si="1"/>
        <v>22104</v>
      </c>
      <c r="B25417" s="8" t="s">
        <v>22350</v>
      </c>
      <c r="C25417" s="9" t="s">
        <v>60</v>
      </c>
    </row>
    <row r="25418">
      <c r="A25418" s="7">
        <f t="shared" si="1"/>
        <v>22104</v>
      </c>
      <c r="B25418" s="8" t="s">
        <v>22350</v>
      </c>
      <c r="C25418" s="9" t="s">
        <v>162</v>
      </c>
    </row>
    <row r="25419">
      <c r="A25419" s="7">
        <f t="shared" si="1"/>
        <v>22104</v>
      </c>
      <c r="B25419" s="8" t="s">
        <v>22350</v>
      </c>
      <c r="C25419" s="9" t="s">
        <v>142</v>
      </c>
    </row>
    <row r="25420">
      <c r="A25420" s="7">
        <f t="shared" si="1"/>
        <v>22105</v>
      </c>
      <c r="B25420" s="5" t="s">
        <v>22351</v>
      </c>
      <c r="C25420" s="6" t="s">
        <v>365</v>
      </c>
    </row>
    <row r="25421">
      <c r="A25421" s="7">
        <f t="shared" si="1"/>
        <v>22106</v>
      </c>
      <c r="B25421" s="5" t="s">
        <v>22352</v>
      </c>
      <c r="C25421" s="6" t="s">
        <v>326</v>
      </c>
    </row>
    <row r="25422">
      <c r="A25422" s="7">
        <f t="shared" si="1"/>
        <v>22107</v>
      </c>
      <c r="B25422" s="5" t="s">
        <v>22353</v>
      </c>
      <c r="C25422" s="6" t="s">
        <v>196</v>
      </c>
    </row>
    <row r="25423">
      <c r="A25423" s="7">
        <f t="shared" si="1"/>
        <v>22108</v>
      </c>
      <c r="B25423" s="5" t="s">
        <v>22354</v>
      </c>
      <c r="C25423" s="6" t="s">
        <v>1124</v>
      </c>
    </row>
    <row r="25424">
      <c r="A25424" s="7">
        <f t="shared" si="1"/>
        <v>22108</v>
      </c>
      <c r="B25424" s="5" t="s">
        <v>22354</v>
      </c>
      <c r="C25424" s="6" t="s">
        <v>60</v>
      </c>
    </row>
    <row r="25425">
      <c r="A25425" s="7">
        <f t="shared" si="1"/>
        <v>22108</v>
      </c>
      <c r="B25425" s="5" t="s">
        <v>22354</v>
      </c>
      <c r="C25425" s="6" t="s">
        <v>12</v>
      </c>
    </row>
    <row r="25426">
      <c r="A25426" s="7">
        <f t="shared" si="1"/>
        <v>22109</v>
      </c>
      <c r="B25426" s="5" t="s">
        <v>22355</v>
      </c>
      <c r="C25426" s="6" t="s">
        <v>365</v>
      </c>
    </row>
    <row r="25427">
      <c r="A25427" s="7">
        <f t="shared" si="1"/>
        <v>22110</v>
      </c>
      <c r="B25427" s="8" t="s">
        <v>22356</v>
      </c>
      <c r="C25427" s="9" t="s">
        <v>162</v>
      </c>
    </row>
    <row r="25428">
      <c r="A25428" s="7">
        <f t="shared" si="1"/>
        <v>22111</v>
      </c>
      <c r="B25428" s="5" t="s">
        <v>22357</v>
      </c>
      <c r="C25428" s="6" t="s">
        <v>365</v>
      </c>
    </row>
    <row r="25429">
      <c r="A25429" s="7">
        <f t="shared" si="1"/>
        <v>22112</v>
      </c>
      <c r="B25429" s="8" t="s">
        <v>22358</v>
      </c>
      <c r="C25429" s="9" t="s">
        <v>530</v>
      </c>
    </row>
    <row r="25430">
      <c r="A25430" s="7">
        <f t="shared" si="1"/>
        <v>22113</v>
      </c>
      <c r="B25430" s="5" t="s">
        <v>22359</v>
      </c>
      <c r="C25430" s="6" t="s">
        <v>788</v>
      </c>
    </row>
    <row r="25431">
      <c r="A25431" s="7">
        <f t="shared" si="1"/>
        <v>22114</v>
      </c>
      <c r="B25431" s="5" t="s">
        <v>22360</v>
      </c>
      <c r="C25431" s="6" t="s">
        <v>59</v>
      </c>
    </row>
    <row r="25432">
      <c r="A25432" s="7">
        <f t="shared" si="1"/>
        <v>22114</v>
      </c>
      <c r="B25432" s="5" t="s">
        <v>22360</v>
      </c>
      <c r="C25432" s="6" t="s">
        <v>446</v>
      </c>
    </row>
    <row r="25433">
      <c r="A25433" s="7">
        <f t="shared" si="1"/>
        <v>22115</v>
      </c>
      <c r="B25433" s="5" t="s">
        <v>22361</v>
      </c>
      <c r="C25433" s="6" t="s">
        <v>142</v>
      </c>
    </row>
    <row r="25434">
      <c r="A25434" s="7">
        <f t="shared" si="1"/>
        <v>22115</v>
      </c>
      <c r="B25434" s="5" t="s">
        <v>22361</v>
      </c>
      <c r="C25434" s="6" t="s">
        <v>162</v>
      </c>
    </row>
    <row r="25435">
      <c r="A25435" s="7">
        <f t="shared" si="1"/>
        <v>22115</v>
      </c>
      <c r="B25435" s="5" t="s">
        <v>22361</v>
      </c>
      <c r="C25435" s="6" t="s">
        <v>150</v>
      </c>
    </row>
    <row r="25436">
      <c r="A25436" s="7">
        <f t="shared" si="1"/>
        <v>22116</v>
      </c>
      <c r="B25436" s="5" t="s">
        <v>22362</v>
      </c>
      <c r="C25436" s="6" t="s">
        <v>365</v>
      </c>
    </row>
    <row r="25437">
      <c r="A25437" s="7">
        <f t="shared" si="1"/>
        <v>22117</v>
      </c>
      <c r="B25437" s="5" t="s">
        <v>22363</v>
      </c>
      <c r="C25437" s="6" t="s">
        <v>1495</v>
      </c>
    </row>
    <row r="25438">
      <c r="A25438" s="7">
        <f t="shared" si="1"/>
        <v>22118</v>
      </c>
      <c r="B25438" s="5" t="s">
        <v>22364</v>
      </c>
      <c r="C25438" s="6" t="s">
        <v>153</v>
      </c>
    </row>
    <row r="25439">
      <c r="A25439" s="7">
        <f t="shared" si="1"/>
        <v>22119</v>
      </c>
      <c r="B25439" s="8" t="s">
        <v>22365</v>
      </c>
      <c r="C25439" s="9" t="s">
        <v>416</v>
      </c>
    </row>
    <row r="25440">
      <c r="A25440" s="7">
        <f t="shared" si="1"/>
        <v>22120</v>
      </c>
      <c r="B25440" s="5" t="s">
        <v>22366</v>
      </c>
      <c r="C25440" s="6" t="s">
        <v>356</v>
      </c>
    </row>
    <row r="25441">
      <c r="A25441" s="7">
        <f t="shared" si="1"/>
        <v>22121</v>
      </c>
      <c r="B25441" s="5" t="s">
        <v>22367</v>
      </c>
      <c r="C25441" s="6" t="s">
        <v>939</v>
      </c>
    </row>
    <row r="25442">
      <c r="A25442" s="7">
        <f t="shared" si="1"/>
        <v>22122</v>
      </c>
      <c r="B25442" s="5" t="s">
        <v>22368</v>
      </c>
      <c r="C25442" s="6" t="s">
        <v>86</v>
      </c>
    </row>
    <row r="25443">
      <c r="A25443" s="7">
        <f t="shared" si="1"/>
        <v>22123</v>
      </c>
      <c r="B25443" s="8" t="s">
        <v>22369</v>
      </c>
      <c r="C25443" s="9" t="s">
        <v>177</v>
      </c>
    </row>
    <row r="25444">
      <c r="A25444" s="7">
        <f t="shared" si="1"/>
        <v>22124</v>
      </c>
      <c r="B25444" s="8" t="s">
        <v>22370</v>
      </c>
      <c r="C25444" s="9" t="s">
        <v>25</v>
      </c>
    </row>
    <row r="25445">
      <c r="A25445" s="7">
        <f t="shared" si="1"/>
        <v>22125</v>
      </c>
      <c r="B25445" s="8" t="s">
        <v>22371</v>
      </c>
      <c r="C25445" s="9" t="s">
        <v>815</v>
      </c>
    </row>
    <row r="25446">
      <c r="A25446" s="7">
        <f t="shared" si="1"/>
        <v>22126</v>
      </c>
      <c r="B25446" s="5" t="s">
        <v>22372</v>
      </c>
      <c r="C25446" s="6" t="s">
        <v>367</v>
      </c>
    </row>
    <row r="25447">
      <c r="A25447" s="7">
        <f t="shared" si="1"/>
        <v>22127</v>
      </c>
      <c r="B25447" s="5" t="s">
        <v>22373</v>
      </c>
      <c r="C25447" s="6" t="s">
        <v>639</v>
      </c>
    </row>
    <row r="25448">
      <c r="A25448" s="7">
        <f t="shared" si="1"/>
        <v>22128</v>
      </c>
      <c r="B25448" s="8" t="s">
        <v>22374</v>
      </c>
      <c r="C25448" s="9" t="s">
        <v>1334</v>
      </c>
    </row>
    <row r="25449">
      <c r="A25449" s="7">
        <f t="shared" si="1"/>
        <v>22129</v>
      </c>
      <c r="B25449" s="8" t="s">
        <v>22375</v>
      </c>
      <c r="C25449" s="9" t="s">
        <v>372</v>
      </c>
    </row>
    <row r="25450">
      <c r="A25450" s="7">
        <f t="shared" si="1"/>
        <v>22130</v>
      </c>
      <c r="B25450" s="5" t="s">
        <v>22376</v>
      </c>
      <c r="C25450" s="6" t="s">
        <v>765</v>
      </c>
    </row>
    <row r="25451">
      <c r="A25451" s="7">
        <f t="shared" si="1"/>
        <v>22131</v>
      </c>
      <c r="B25451" s="8" t="s">
        <v>22377</v>
      </c>
      <c r="C25451" s="9" t="s">
        <v>72</v>
      </c>
    </row>
    <row r="25452">
      <c r="A25452" s="7">
        <f t="shared" si="1"/>
        <v>22132</v>
      </c>
      <c r="B25452" s="5" t="s">
        <v>22378</v>
      </c>
      <c r="C25452" s="6" t="s">
        <v>714</v>
      </c>
    </row>
    <row r="25453">
      <c r="A25453" s="7">
        <f t="shared" si="1"/>
        <v>22133</v>
      </c>
      <c r="B25453" s="5" t="s">
        <v>22379</v>
      </c>
      <c r="C25453" s="6" t="s">
        <v>86</v>
      </c>
    </row>
    <row r="25454">
      <c r="A25454" s="7">
        <f t="shared" si="1"/>
        <v>22134</v>
      </c>
      <c r="B25454" s="8" t="s">
        <v>22380</v>
      </c>
      <c r="C25454" s="9" t="s">
        <v>52</v>
      </c>
    </row>
    <row r="25455">
      <c r="A25455" s="7">
        <f t="shared" si="1"/>
        <v>22135</v>
      </c>
      <c r="B25455" s="5" t="s">
        <v>22381</v>
      </c>
      <c r="C25455" s="6" t="s">
        <v>1360</v>
      </c>
    </row>
    <row r="25456">
      <c r="A25456" s="7">
        <f t="shared" si="1"/>
        <v>22136</v>
      </c>
      <c r="B25456" s="5" t="s">
        <v>22382</v>
      </c>
      <c r="C25456" s="6" t="s">
        <v>731</v>
      </c>
    </row>
    <row r="25457">
      <c r="A25457" s="7">
        <f t="shared" si="1"/>
        <v>22137</v>
      </c>
      <c r="B25457" s="5" t="s">
        <v>22383</v>
      </c>
      <c r="C25457" s="6" t="s">
        <v>731</v>
      </c>
    </row>
    <row r="25458">
      <c r="A25458" s="7">
        <f t="shared" si="1"/>
        <v>22138</v>
      </c>
      <c r="B25458" s="5" t="s">
        <v>22384</v>
      </c>
      <c r="C25458" s="6" t="s">
        <v>731</v>
      </c>
    </row>
    <row r="25459">
      <c r="A25459" s="7">
        <f t="shared" si="1"/>
        <v>22139</v>
      </c>
      <c r="B25459" s="5" t="s">
        <v>22385</v>
      </c>
      <c r="C25459" s="6" t="s">
        <v>731</v>
      </c>
    </row>
    <row r="25460">
      <c r="A25460" s="7">
        <f t="shared" si="1"/>
        <v>22140</v>
      </c>
      <c r="B25460" s="5" t="s">
        <v>22386</v>
      </c>
      <c r="C25460" s="6" t="s">
        <v>1223</v>
      </c>
    </row>
    <row r="25461">
      <c r="A25461" s="7">
        <f t="shared" si="1"/>
        <v>22141</v>
      </c>
      <c r="B25461" s="5" t="s">
        <v>22387</v>
      </c>
      <c r="C25461" s="6" t="s">
        <v>1040</v>
      </c>
    </row>
    <row r="25462">
      <c r="A25462" s="7">
        <f t="shared" si="1"/>
        <v>22142</v>
      </c>
      <c r="B25462" s="5" t="s">
        <v>22388</v>
      </c>
      <c r="C25462" s="6" t="s">
        <v>1316</v>
      </c>
    </row>
    <row r="25463">
      <c r="A25463" s="7">
        <f t="shared" si="1"/>
        <v>22143</v>
      </c>
      <c r="B25463" s="5" t="s">
        <v>22389</v>
      </c>
      <c r="C25463" s="6" t="s">
        <v>1316</v>
      </c>
    </row>
    <row r="25464">
      <c r="A25464" s="7">
        <f t="shared" si="1"/>
        <v>22144</v>
      </c>
      <c r="B25464" s="5" t="s">
        <v>22390</v>
      </c>
      <c r="C25464" s="6" t="s">
        <v>1450</v>
      </c>
    </row>
    <row r="25465">
      <c r="A25465" s="7">
        <f t="shared" si="1"/>
        <v>22145</v>
      </c>
      <c r="B25465" s="5" t="s">
        <v>22391</v>
      </c>
      <c r="C25465" s="6" t="s">
        <v>683</v>
      </c>
    </row>
    <row r="25466">
      <c r="A25466" s="7">
        <f t="shared" si="1"/>
        <v>22146</v>
      </c>
      <c r="B25466" s="5" t="s">
        <v>22392</v>
      </c>
      <c r="C25466" s="6" t="s">
        <v>1450</v>
      </c>
    </row>
    <row r="25467">
      <c r="A25467" s="7">
        <f t="shared" si="1"/>
        <v>22147</v>
      </c>
      <c r="B25467" s="8" t="s">
        <v>22393</v>
      </c>
      <c r="C25467" s="9" t="s">
        <v>52</v>
      </c>
    </row>
    <row r="25468">
      <c r="A25468" s="7">
        <f t="shared" si="1"/>
        <v>22148</v>
      </c>
      <c r="B25468" s="5" t="s">
        <v>22394</v>
      </c>
      <c r="C25468" s="6" t="s">
        <v>74</v>
      </c>
    </row>
    <row r="25469">
      <c r="A25469" s="7">
        <f t="shared" si="1"/>
        <v>22149</v>
      </c>
      <c r="B25469" s="5" t="s">
        <v>22395</v>
      </c>
      <c r="C25469" s="6" t="s">
        <v>1316</v>
      </c>
    </row>
    <row r="25470">
      <c r="A25470" s="7">
        <f t="shared" si="1"/>
        <v>22150</v>
      </c>
      <c r="B25470" s="5" t="s">
        <v>22396</v>
      </c>
      <c r="C25470" s="6" t="s">
        <v>479</v>
      </c>
    </row>
    <row r="25471">
      <c r="A25471" s="7">
        <f t="shared" si="1"/>
        <v>22151</v>
      </c>
      <c r="B25471" s="5" t="s">
        <v>22397</v>
      </c>
      <c r="C25471" s="6" t="s">
        <v>798</v>
      </c>
    </row>
    <row r="25472">
      <c r="A25472" s="7">
        <f t="shared" si="1"/>
        <v>22152</v>
      </c>
      <c r="B25472" s="5" t="s">
        <v>22398</v>
      </c>
      <c r="C25472" s="6" t="s">
        <v>1334</v>
      </c>
    </row>
    <row r="25473">
      <c r="A25473" s="7">
        <f t="shared" si="1"/>
        <v>22153</v>
      </c>
      <c r="B25473" s="8" t="s">
        <v>22399</v>
      </c>
      <c r="C25473" s="9" t="s">
        <v>72</v>
      </c>
    </row>
    <row r="25474">
      <c r="A25474" s="7">
        <f t="shared" si="1"/>
        <v>22154</v>
      </c>
      <c r="B25474" s="8" t="s">
        <v>22400</v>
      </c>
      <c r="C25474" s="9" t="s">
        <v>72</v>
      </c>
    </row>
    <row r="25475">
      <c r="A25475" s="7">
        <f t="shared" si="1"/>
        <v>22155</v>
      </c>
      <c r="B25475" s="5" t="s">
        <v>22401</v>
      </c>
      <c r="C25475" s="6" t="s">
        <v>639</v>
      </c>
    </row>
    <row r="25476">
      <c r="A25476" s="7">
        <f t="shared" si="1"/>
        <v>22156</v>
      </c>
      <c r="B25476" s="5" t="s">
        <v>22402</v>
      </c>
      <c r="C25476" s="6" t="s">
        <v>639</v>
      </c>
    </row>
    <row r="25477">
      <c r="A25477" s="7">
        <f t="shared" si="1"/>
        <v>22157</v>
      </c>
      <c r="B25477" s="5" t="s">
        <v>22403</v>
      </c>
      <c r="C25477" s="6" t="s">
        <v>6</v>
      </c>
    </row>
    <row r="25478">
      <c r="A25478" s="7">
        <f t="shared" si="1"/>
        <v>22158</v>
      </c>
      <c r="B25478" s="8" t="s">
        <v>22404</v>
      </c>
      <c r="C25478" s="9" t="s">
        <v>547</v>
      </c>
    </row>
    <row r="25479">
      <c r="A25479" s="7">
        <f t="shared" si="1"/>
        <v>22159</v>
      </c>
      <c r="B25479" s="5" t="s">
        <v>22405</v>
      </c>
      <c r="C25479" s="6" t="s">
        <v>1360</v>
      </c>
    </row>
    <row r="25480">
      <c r="A25480" s="7">
        <f t="shared" si="1"/>
        <v>22160</v>
      </c>
      <c r="B25480" s="5" t="s">
        <v>22406</v>
      </c>
      <c r="C25480" s="6" t="s">
        <v>683</v>
      </c>
    </row>
    <row r="25481">
      <c r="A25481" s="7">
        <f t="shared" si="1"/>
        <v>22161</v>
      </c>
      <c r="B25481" s="15" t="s">
        <v>22407</v>
      </c>
      <c r="C25481" s="17" t="s">
        <v>426</v>
      </c>
    </row>
    <row r="25482">
      <c r="A25482" s="7">
        <f t="shared" si="1"/>
        <v>22162</v>
      </c>
      <c r="B25482" s="8" t="s">
        <v>22408</v>
      </c>
      <c r="C25482" s="9" t="s">
        <v>117</v>
      </c>
    </row>
    <row r="25483">
      <c r="A25483" s="7">
        <f t="shared" si="1"/>
        <v>22163</v>
      </c>
      <c r="B25483" s="16" t="s">
        <v>22409</v>
      </c>
      <c r="C25483" s="6" t="s">
        <v>1235</v>
      </c>
    </row>
    <row r="25484">
      <c r="A25484" s="7">
        <f t="shared" si="1"/>
        <v>22164</v>
      </c>
      <c r="B25484" s="8" t="s">
        <v>22410</v>
      </c>
      <c r="C25484" s="9" t="s">
        <v>728</v>
      </c>
    </row>
    <row r="25485">
      <c r="A25485" s="7">
        <f t="shared" si="1"/>
        <v>22165</v>
      </c>
      <c r="B25485" s="5" t="s">
        <v>22411</v>
      </c>
      <c r="C25485" s="6" t="s">
        <v>1040</v>
      </c>
    </row>
    <row r="25486">
      <c r="A25486" s="7">
        <f t="shared" si="1"/>
        <v>22166</v>
      </c>
      <c r="B25486" s="5" t="s">
        <v>22412</v>
      </c>
      <c r="C25486" s="6" t="s">
        <v>1040</v>
      </c>
    </row>
    <row r="25487">
      <c r="A25487" s="7">
        <f t="shared" si="1"/>
        <v>22167</v>
      </c>
      <c r="B25487" s="5" t="s">
        <v>22413</v>
      </c>
      <c r="C25487" s="6" t="s">
        <v>1040</v>
      </c>
    </row>
    <row r="25488">
      <c r="A25488" s="7">
        <f t="shared" si="1"/>
        <v>22168</v>
      </c>
      <c r="B25488" s="5" t="s">
        <v>22414</v>
      </c>
      <c r="C25488" s="6" t="s">
        <v>1040</v>
      </c>
    </row>
    <row r="25489">
      <c r="A25489" s="7">
        <f t="shared" si="1"/>
        <v>22169</v>
      </c>
      <c r="B25489" s="5" t="s">
        <v>22415</v>
      </c>
      <c r="C25489" s="6" t="s">
        <v>1040</v>
      </c>
    </row>
    <row r="25490">
      <c r="A25490" s="7">
        <f t="shared" si="1"/>
        <v>22170</v>
      </c>
      <c r="B25490" s="5" t="s">
        <v>22416</v>
      </c>
      <c r="C25490" s="6" t="s">
        <v>1040</v>
      </c>
    </row>
    <row r="25491">
      <c r="A25491" s="7">
        <f t="shared" si="1"/>
        <v>22171</v>
      </c>
      <c r="B25491" s="5" t="s">
        <v>22417</v>
      </c>
      <c r="C25491" s="6" t="s">
        <v>1040</v>
      </c>
    </row>
    <row r="25492">
      <c r="A25492" s="7">
        <f t="shared" si="1"/>
        <v>22172</v>
      </c>
      <c r="B25492" s="5" t="s">
        <v>22418</v>
      </c>
      <c r="C25492" s="6" t="s">
        <v>1040</v>
      </c>
    </row>
    <row r="25493">
      <c r="A25493" s="7">
        <f t="shared" si="1"/>
        <v>22173</v>
      </c>
      <c r="B25493" s="5" t="s">
        <v>22419</v>
      </c>
      <c r="C25493" s="6" t="s">
        <v>1040</v>
      </c>
    </row>
    <row r="25494">
      <c r="A25494" s="7">
        <f t="shared" si="1"/>
        <v>22174</v>
      </c>
      <c r="B25494" s="5" t="s">
        <v>22420</v>
      </c>
      <c r="C25494" s="6" t="s">
        <v>1040</v>
      </c>
    </row>
    <row r="25495">
      <c r="A25495" s="7">
        <f t="shared" si="1"/>
        <v>22175</v>
      </c>
      <c r="B25495" s="5" t="s">
        <v>22421</v>
      </c>
      <c r="C25495" s="6" t="s">
        <v>1040</v>
      </c>
    </row>
    <row r="25496">
      <c r="A25496" s="7">
        <f t="shared" si="1"/>
        <v>22176</v>
      </c>
      <c r="B25496" s="5" t="s">
        <v>22422</v>
      </c>
      <c r="C25496" s="6" t="s">
        <v>86</v>
      </c>
    </row>
    <row r="25497">
      <c r="A25497" s="7">
        <f t="shared" si="1"/>
        <v>22177</v>
      </c>
      <c r="B25497" s="8" t="s">
        <v>22423</v>
      </c>
      <c r="C25497" s="9" t="s">
        <v>52</v>
      </c>
    </row>
    <row r="25498">
      <c r="A25498" s="7">
        <f t="shared" si="1"/>
        <v>22178</v>
      </c>
      <c r="B25498" s="5" t="s">
        <v>22424</v>
      </c>
      <c r="C25498" s="6" t="s">
        <v>86</v>
      </c>
    </row>
    <row r="25499">
      <c r="A25499" s="7">
        <f t="shared" si="1"/>
        <v>22179</v>
      </c>
      <c r="B25499" s="5" t="s">
        <v>22425</v>
      </c>
      <c r="C25499" s="6" t="s">
        <v>336</v>
      </c>
    </row>
    <row r="25500">
      <c r="A25500" s="7">
        <f t="shared" si="1"/>
        <v>22180</v>
      </c>
      <c r="B25500" s="5" t="s">
        <v>22426</v>
      </c>
      <c r="C25500" s="6" t="s">
        <v>1360</v>
      </c>
    </row>
    <row r="25501">
      <c r="A25501" s="7">
        <f t="shared" si="1"/>
        <v>22181</v>
      </c>
      <c r="B25501" s="5" t="s">
        <v>22427</v>
      </c>
      <c r="C25501" s="6" t="s">
        <v>731</v>
      </c>
    </row>
    <row r="25502">
      <c r="A25502" s="7">
        <f t="shared" si="1"/>
        <v>22182</v>
      </c>
      <c r="B25502" s="5" t="s">
        <v>22428</v>
      </c>
      <c r="C25502" s="6" t="s">
        <v>1007</v>
      </c>
    </row>
    <row r="25503">
      <c r="A25503" s="7">
        <f t="shared" si="1"/>
        <v>22183</v>
      </c>
      <c r="B25503" s="5" t="s">
        <v>22429</v>
      </c>
      <c r="C25503" s="6" t="s">
        <v>393</v>
      </c>
    </row>
    <row r="25504">
      <c r="A25504" s="7">
        <f t="shared" si="1"/>
        <v>22184</v>
      </c>
      <c r="B25504" s="8" t="s">
        <v>22430</v>
      </c>
      <c r="C25504" s="9" t="s">
        <v>728</v>
      </c>
    </row>
    <row r="25505">
      <c r="A25505" s="7">
        <f t="shared" si="1"/>
        <v>22185</v>
      </c>
      <c r="B25505" s="5" t="s">
        <v>22431</v>
      </c>
      <c r="C25505" s="6" t="s">
        <v>59</v>
      </c>
    </row>
    <row r="25506">
      <c r="A25506" s="7">
        <f t="shared" si="1"/>
        <v>22186</v>
      </c>
      <c r="B25506" s="5" t="s">
        <v>22432</v>
      </c>
      <c r="C25506" s="6" t="s">
        <v>1342</v>
      </c>
    </row>
    <row r="25507">
      <c r="A25507" s="7">
        <f t="shared" si="1"/>
        <v>22187</v>
      </c>
      <c r="B25507" s="5" t="s">
        <v>22433</v>
      </c>
      <c r="C25507" s="6" t="s">
        <v>714</v>
      </c>
    </row>
    <row r="25508">
      <c r="A25508" s="7">
        <f t="shared" si="1"/>
        <v>22188</v>
      </c>
      <c r="B25508" s="5" t="s">
        <v>22434</v>
      </c>
      <c r="C25508" s="6" t="s">
        <v>86</v>
      </c>
    </row>
    <row r="25509">
      <c r="A25509" s="7">
        <f t="shared" si="1"/>
        <v>22189</v>
      </c>
      <c r="B25509" s="5" t="s">
        <v>22435</v>
      </c>
      <c r="C25509" s="6" t="s">
        <v>6</v>
      </c>
    </row>
    <row r="25510">
      <c r="A25510" s="7">
        <f t="shared" si="1"/>
        <v>22190</v>
      </c>
      <c r="B25510" s="8" t="s">
        <v>22436</v>
      </c>
      <c r="C25510" s="9" t="s">
        <v>722</v>
      </c>
    </row>
    <row r="25511">
      <c r="A25511" s="7">
        <f t="shared" si="1"/>
        <v>22191</v>
      </c>
      <c r="B25511" s="5" t="s">
        <v>22437</v>
      </c>
      <c r="C25511" s="6" t="s">
        <v>393</v>
      </c>
    </row>
    <row r="25512">
      <c r="A25512" s="7">
        <f t="shared" si="1"/>
        <v>22192</v>
      </c>
      <c r="B25512" s="8" t="s">
        <v>22438</v>
      </c>
      <c r="C25512" s="9" t="s">
        <v>142</v>
      </c>
    </row>
    <row r="25513">
      <c r="A25513" s="7">
        <f t="shared" si="1"/>
        <v>22193</v>
      </c>
      <c r="B25513" s="5" t="s">
        <v>22439</v>
      </c>
      <c r="C25513" s="6" t="s">
        <v>20</v>
      </c>
    </row>
    <row r="25514">
      <c r="A25514" s="7">
        <f t="shared" si="1"/>
        <v>22194</v>
      </c>
      <c r="B25514" s="5" t="s">
        <v>22440</v>
      </c>
      <c r="C25514" s="6" t="s">
        <v>1342</v>
      </c>
    </row>
    <row r="25515">
      <c r="A25515" s="7">
        <f t="shared" si="1"/>
        <v>22195</v>
      </c>
      <c r="B25515" s="5" t="s">
        <v>22441</v>
      </c>
      <c r="C25515" s="6" t="s">
        <v>1360</v>
      </c>
    </row>
    <row r="25516">
      <c r="A25516" s="7">
        <f t="shared" si="1"/>
        <v>22196</v>
      </c>
      <c r="B25516" s="5" t="s">
        <v>22442</v>
      </c>
      <c r="C25516" s="6" t="s">
        <v>471</v>
      </c>
    </row>
    <row r="25517">
      <c r="A25517" s="7">
        <f t="shared" si="1"/>
        <v>22197</v>
      </c>
      <c r="B25517" s="5" t="s">
        <v>22443</v>
      </c>
      <c r="C25517" s="6" t="s">
        <v>6</v>
      </c>
    </row>
    <row r="25518">
      <c r="A25518" s="7">
        <f t="shared" si="1"/>
        <v>22198</v>
      </c>
      <c r="B25518" s="5" t="s">
        <v>22444</v>
      </c>
      <c r="C25518" s="6" t="s">
        <v>6</v>
      </c>
    </row>
    <row r="25519">
      <c r="A25519" s="7">
        <f t="shared" si="1"/>
        <v>22199</v>
      </c>
      <c r="B25519" s="5" t="s">
        <v>22445</v>
      </c>
      <c r="C25519" s="6" t="s">
        <v>6</v>
      </c>
    </row>
    <row r="25520">
      <c r="A25520" s="7">
        <f t="shared" si="1"/>
        <v>22200</v>
      </c>
      <c r="B25520" s="5" t="s">
        <v>22446</v>
      </c>
      <c r="C25520" s="6" t="s">
        <v>6</v>
      </c>
    </row>
    <row r="25521">
      <c r="A25521" s="7">
        <f t="shared" si="1"/>
        <v>22201</v>
      </c>
      <c r="B25521" s="5" t="s">
        <v>22447</v>
      </c>
      <c r="C25521" s="6" t="s">
        <v>6</v>
      </c>
    </row>
    <row r="25522">
      <c r="A25522" s="7">
        <f t="shared" si="1"/>
        <v>22202</v>
      </c>
      <c r="B25522" s="5" t="s">
        <v>22448</v>
      </c>
      <c r="C25522" s="6" t="s">
        <v>6</v>
      </c>
    </row>
    <row r="25523">
      <c r="A25523" s="7">
        <f t="shared" si="1"/>
        <v>22203</v>
      </c>
      <c r="B25523" s="15" t="s">
        <v>22449</v>
      </c>
      <c r="C25523" s="17" t="s">
        <v>426</v>
      </c>
    </row>
    <row r="25524">
      <c r="A25524" s="7">
        <f t="shared" si="1"/>
        <v>22204</v>
      </c>
      <c r="B25524" s="8" t="s">
        <v>22450</v>
      </c>
      <c r="C25524" s="9" t="s">
        <v>121</v>
      </c>
    </row>
    <row r="25525">
      <c r="A25525" s="7">
        <f t="shared" si="1"/>
        <v>22205</v>
      </c>
      <c r="B25525" s="5" t="s">
        <v>22451</v>
      </c>
      <c r="C25525" s="6" t="s">
        <v>437</v>
      </c>
    </row>
    <row r="25526">
      <c r="A25526" s="7">
        <f t="shared" si="1"/>
        <v>22206</v>
      </c>
      <c r="B25526" s="5" t="s">
        <v>22452</v>
      </c>
      <c r="C25526" s="6" t="s">
        <v>731</v>
      </c>
    </row>
    <row r="25527">
      <c r="A25527" s="7">
        <f t="shared" si="1"/>
        <v>22207</v>
      </c>
      <c r="B25527" s="15" t="s">
        <v>22453</v>
      </c>
      <c r="C25527" s="17" t="s">
        <v>426</v>
      </c>
    </row>
    <row r="25528">
      <c r="A25528" s="7">
        <f t="shared" si="1"/>
        <v>22208</v>
      </c>
      <c r="B25528" s="8" t="s">
        <v>22454</v>
      </c>
      <c r="C25528" s="9" t="s">
        <v>117</v>
      </c>
    </row>
    <row r="25529">
      <c r="A25529" s="7">
        <f t="shared" si="1"/>
        <v>22209</v>
      </c>
      <c r="B25529" s="5" t="s">
        <v>22455</v>
      </c>
      <c r="C25529" s="6" t="s">
        <v>610</v>
      </c>
    </row>
    <row r="25530">
      <c r="A25530" s="7">
        <f t="shared" si="1"/>
        <v>22210</v>
      </c>
      <c r="B25530" s="5" t="s">
        <v>22456</v>
      </c>
      <c r="C25530" s="6" t="s">
        <v>1260</v>
      </c>
    </row>
    <row r="25531">
      <c r="A25531" s="7">
        <f t="shared" si="1"/>
        <v>22210</v>
      </c>
      <c r="B25531" s="5" t="s">
        <v>22456</v>
      </c>
      <c r="C25531" s="6" t="s">
        <v>11797</v>
      </c>
    </row>
    <row r="25532">
      <c r="A25532" s="7">
        <f t="shared" si="1"/>
        <v>22211</v>
      </c>
      <c r="B25532" s="5" t="s">
        <v>22457</v>
      </c>
      <c r="C25532" s="6" t="s">
        <v>1260</v>
      </c>
    </row>
    <row r="25533">
      <c r="A25533" s="7">
        <f t="shared" si="1"/>
        <v>22212</v>
      </c>
      <c r="B25533" s="8" t="s">
        <v>22458</v>
      </c>
      <c r="C25533" s="9" t="s">
        <v>845</v>
      </c>
    </row>
    <row r="25534">
      <c r="A25534" s="7">
        <f t="shared" si="1"/>
        <v>22213</v>
      </c>
      <c r="B25534" s="5" t="s">
        <v>22459</v>
      </c>
      <c r="C25534" s="6" t="s">
        <v>1260</v>
      </c>
    </row>
    <row r="25535">
      <c r="A25535" s="7">
        <f t="shared" si="1"/>
        <v>22214</v>
      </c>
      <c r="B25535" s="5" t="s">
        <v>22460</v>
      </c>
      <c r="C25535" s="6" t="s">
        <v>1260</v>
      </c>
    </row>
    <row r="25536">
      <c r="A25536" s="7">
        <f t="shared" si="1"/>
        <v>22215</v>
      </c>
      <c r="B25536" s="8" t="s">
        <v>22461</v>
      </c>
      <c r="C25536" s="9" t="s">
        <v>280</v>
      </c>
    </row>
    <row r="25537">
      <c r="A25537" s="7">
        <f t="shared" si="1"/>
        <v>22216</v>
      </c>
      <c r="B25537" s="5" t="s">
        <v>22462</v>
      </c>
      <c r="C25537" s="6" t="s">
        <v>479</v>
      </c>
    </row>
    <row r="25538">
      <c r="A25538" s="7">
        <f t="shared" si="1"/>
        <v>22217</v>
      </c>
      <c r="B25538" s="5" t="s">
        <v>22463</v>
      </c>
      <c r="C25538" s="6" t="s">
        <v>32</v>
      </c>
    </row>
    <row r="25539">
      <c r="A25539" s="7">
        <f t="shared" si="1"/>
        <v>22218</v>
      </c>
      <c r="B25539" s="5" t="s">
        <v>22464</v>
      </c>
      <c r="C25539" s="6" t="s">
        <v>1120</v>
      </c>
    </row>
    <row r="25540">
      <c r="A25540" s="7">
        <f t="shared" si="1"/>
        <v>22219</v>
      </c>
      <c r="B25540" s="8" t="s">
        <v>22465</v>
      </c>
      <c r="C25540" s="9" t="s">
        <v>728</v>
      </c>
    </row>
    <row r="25541">
      <c r="A25541" s="7">
        <f t="shared" si="1"/>
        <v>22220</v>
      </c>
      <c r="B25541" s="5" t="s">
        <v>22466</v>
      </c>
      <c r="C25541" s="6" t="s">
        <v>1394</v>
      </c>
    </row>
    <row r="25542">
      <c r="A25542" s="7">
        <f t="shared" si="1"/>
        <v>22221</v>
      </c>
      <c r="B25542" s="5" t="s">
        <v>22467</v>
      </c>
      <c r="C25542" s="6" t="s">
        <v>356</v>
      </c>
    </row>
    <row r="25543">
      <c r="A25543" s="7">
        <f t="shared" si="1"/>
        <v>22222</v>
      </c>
      <c r="B25543" s="8" t="s">
        <v>22468</v>
      </c>
      <c r="C25543" s="9" t="s">
        <v>815</v>
      </c>
    </row>
    <row r="25544">
      <c r="A25544" s="7">
        <f t="shared" si="1"/>
        <v>22223</v>
      </c>
      <c r="B25544" s="5" t="s">
        <v>22469</v>
      </c>
      <c r="C25544" s="6" t="s">
        <v>59</v>
      </c>
    </row>
    <row r="25545">
      <c r="A25545" s="7">
        <f t="shared" si="1"/>
        <v>22224</v>
      </c>
      <c r="B25545" s="8" t="s">
        <v>22470</v>
      </c>
      <c r="C25545" s="9" t="s">
        <v>40</v>
      </c>
    </row>
    <row r="25546">
      <c r="A25546" s="7">
        <f t="shared" si="1"/>
        <v>22225</v>
      </c>
      <c r="B25546" s="8" t="s">
        <v>22471</v>
      </c>
      <c r="C25546" s="6" t="s">
        <v>1012</v>
      </c>
    </row>
    <row r="25547">
      <c r="A25547" s="7">
        <f t="shared" si="1"/>
        <v>22226</v>
      </c>
      <c r="B25547" s="8" t="s">
        <v>22472</v>
      </c>
      <c r="C25547" s="9" t="s">
        <v>815</v>
      </c>
    </row>
    <row r="25548">
      <c r="A25548" s="7">
        <f t="shared" si="1"/>
        <v>22227</v>
      </c>
      <c r="B25548" s="8" t="s">
        <v>22473</v>
      </c>
      <c r="C25548" s="9" t="s">
        <v>835</v>
      </c>
    </row>
    <row r="25549">
      <c r="A25549" s="7">
        <f t="shared" si="1"/>
        <v>22228</v>
      </c>
      <c r="B25549" s="8" t="s">
        <v>22474</v>
      </c>
      <c r="C25549" s="9" t="s">
        <v>835</v>
      </c>
    </row>
    <row r="25550">
      <c r="A25550" s="7">
        <f t="shared" si="1"/>
        <v>22229</v>
      </c>
      <c r="B25550" s="8" t="s">
        <v>22475</v>
      </c>
      <c r="C25550" s="9" t="s">
        <v>835</v>
      </c>
    </row>
    <row r="25551">
      <c r="A25551" s="7">
        <f t="shared" si="1"/>
        <v>22230</v>
      </c>
      <c r="B25551" s="8" t="s">
        <v>22476</v>
      </c>
      <c r="C25551" s="9" t="s">
        <v>835</v>
      </c>
    </row>
    <row r="25552">
      <c r="A25552" s="7">
        <f t="shared" si="1"/>
        <v>22231</v>
      </c>
      <c r="B25552" s="8" t="s">
        <v>22477</v>
      </c>
      <c r="C25552" s="9" t="s">
        <v>835</v>
      </c>
    </row>
    <row r="25553">
      <c r="A25553" s="7">
        <f t="shared" si="1"/>
        <v>22232</v>
      </c>
      <c r="B25553" s="8" t="s">
        <v>22478</v>
      </c>
      <c r="C25553" s="9" t="s">
        <v>815</v>
      </c>
    </row>
    <row r="25554">
      <c r="A25554" s="7">
        <f t="shared" si="1"/>
        <v>22233</v>
      </c>
      <c r="B25554" s="8" t="s">
        <v>22479</v>
      </c>
      <c r="C25554" s="9" t="s">
        <v>547</v>
      </c>
    </row>
    <row r="25555">
      <c r="A25555" s="7">
        <f t="shared" si="1"/>
        <v>22234</v>
      </c>
      <c r="B25555" s="8" t="s">
        <v>22480</v>
      </c>
      <c r="C25555" s="9" t="s">
        <v>835</v>
      </c>
    </row>
    <row r="25556">
      <c r="A25556" s="7">
        <f t="shared" si="1"/>
        <v>22235</v>
      </c>
      <c r="B25556" s="8" t="s">
        <v>22481</v>
      </c>
      <c r="C25556" s="9" t="s">
        <v>835</v>
      </c>
    </row>
    <row r="25557">
      <c r="A25557" s="7">
        <f t="shared" si="1"/>
        <v>22236</v>
      </c>
      <c r="B25557" s="8" t="s">
        <v>22482</v>
      </c>
      <c r="C25557" s="9" t="s">
        <v>835</v>
      </c>
    </row>
    <row r="25558">
      <c r="A25558" s="7">
        <f t="shared" si="1"/>
        <v>22237</v>
      </c>
      <c r="B25558" s="8" t="s">
        <v>22483</v>
      </c>
      <c r="C25558" s="9" t="s">
        <v>835</v>
      </c>
    </row>
    <row r="25559">
      <c r="A25559" s="7">
        <f t="shared" si="1"/>
        <v>22238</v>
      </c>
      <c r="B25559" s="8" t="s">
        <v>22484</v>
      </c>
      <c r="C25559" s="9" t="s">
        <v>835</v>
      </c>
    </row>
    <row r="25560">
      <c r="A25560" s="7">
        <f t="shared" si="1"/>
        <v>22239</v>
      </c>
      <c r="B25560" s="8" t="s">
        <v>22485</v>
      </c>
      <c r="C25560" s="9" t="s">
        <v>835</v>
      </c>
    </row>
    <row r="25561">
      <c r="A25561" s="7">
        <f t="shared" si="1"/>
        <v>22240</v>
      </c>
      <c r="B25561" s="8" t="s">
        <v>22486</v>
      </c>
      <c r="C25561" s="9" t="s">
        <v>835</v>
      </c>
    </row>
    <row r="25562">
      <c r="A25562" s="7">
        <f t="shared" si="1"/>
        <v>22241</v>
      </c>
      <c r="B25562" s="8" t="s">
        <v>22487</v>
      </c>
      <c r="C25562" s="6" t="s">
        <v>1012</v>
      </c>
    </row>
    <row r="25563">
      <c r="A25563" s="7">
        <f t="shared" si="1"/>
        <v>22242</v>
      </c>
      <c r="B25563" s="8" t="s">
        <v>22488</v>
      </c>
      <c r="C25563" s="9" t="s">
        <v>815</v>
      </c>
    </row>
    <row r="25564">
      <c r="A25564" s="7">
        <f t="shared" si="1"/>
        <v>22243</v>
      </c>
      <c r="B25564" s="5" t="s">
        <v>22489</v>
      </c>
      <c r="C25564" s="6" t="s">
        <v>20</v>
      </c>
    </row>
    <row r="25565">
      <c r="A25565" s="7">
        <f t="shared" si="1"/>
        <v>22244</v>
      </c>
      <c r="B25565" s="8" t="s">
        <v>22490</v>
      </c>
      <c r="C25565" s="6" t="s">
        <v>672</v>
      </c>
    </row>
    <row r="25566">
      <c r="A25566" s="7">
        <f t="shared" si="1"/>
        <v>22244</v>
      </c>
      <c r="B25566" s="8" t="s">
        <v>22490</v>
      </c>
      <c r="C25566" s="9" t="s">
        <v>815</v>
      </c>
    </row>
    <row r="25567">
      <c r="A25567" s="7">
        <f t="shared" si="1"/>
        <v>22244</v>
      </c>
      <c r="B25567" s="8" t="s">
        <v>22490</v>
      </c>
      <c r="C25567" s="9" t="s">
        <v>56</v>
      </c>
    </row>
    <row r="25568">
      <c r="A25568" s="7">
        <f t="shared" si="1"/>
        <v>22245</v>
      </c>
      <c r="B25568" s="5" t="s">
        <v>22491</v>
      </c>
      <c r="C25568" s="6" t="s">
        <v>1007</v>
      </c>
    </row>
    <row r="25569">
      <c r="A25569" s="7">
        <f t="shared" si="1"/>
        <v>22245</v>
      </c>
      <c r="B25569" s="5" t="s">
        <v>22491</v>
      </c>
      <c r="C25569" s="6" t="s">
        <v>40</v>
      </c>
    </row>
    <row r="25570">
      <c r="A25570" s="7">
        <f t="shared" si="1"/>
        <v>22245</v>
      </c>
      <c r="B25570" s="5" t="s">
        <v>22491</v>
      </c>
      <c r="C25570" s="6" t="s">
        <v>815</v>
      </c>
    </row>
    <row r="25571">
      <c r="A25571" s="7">
        <f t="shared" si="1"/>
        <v>22246</v>
      </c>
      <c r="B25571" s="8" t="s">
        <v>22492</v>
      </c>
      <c r="C25571" s="9" t="s">
        <v>815</v>
      </c>
    </row>
    <row r="25572">
      <c r="A25572" s="7">
        <f t="shared" si="1"/>
        <v>22247</v>
      </c>
      <c r="B25572" s="5" t="s">
        <v>22493</v>
      </c>
      <c r="C25572" s="6" t="s">
        <v>621</v>
      </c>
    </row>
    <row r="25573">
      <c r="A25573" s="7">
        <f t="shared" si="1"/>
        <v>22248</v>
      </c>
      <c r="B25573" s="5" t="s">
        <v>22494</v>
      </c>
      <c r="C25573" s="6" t="s">
        <v>367</v>
      </c>
    </row>
    <row r="25574">
      <c r="A25574" s="7">
        <f t="shared" si="1"/>
        <v>22249</v>
      </c>
      <c r="B25574" s="5" t="s">
        <v>22495</v>
      </c>
      <c r="C25574" s="6" t="s">
        <v>20</v>
      </c>
    </row>
    <row r="25575">
      <c r="A25575" s="7">
        <f t="shared" si="1"/>
        <v>22250</v>
      </c>
      <c r="B25575" s="5" t="s">
        <v>22496</v>
      </c>
      <c r="C25575" s="6" t="s">
        <v>15</v>
      </c>
    </row>
    <row r="25576">
      <c r="A25576" s="7">
        <f t="shared" si="1"/>
        <v>22251</v>
      </c>
      <c r="B25576" s="5" t="s">
        <v>22497</v>
      </c>
      <c r="C25576" s="6" t="s">
        <v>20</v>
      </c>
    </row>
    <row r="25577">
      <c r="A25577" s="7">
        <f t="shared" si="1"/>
        <v>22252</v>
      </c>
      <c r="B25577" s="5" t="s">
        <v>22498</v>
      </c>
      <c r="C25577" s="6" t="s">
        <v>20</v>
      </c>
    </row>
    <row r="25578">
      <c r="A25578" s="7">
        <f t="shared" si="1"/>
        <v>22253</v>
      </c>
      <c r="B25578" s="5" t="s">
        <v>22499</v>
      </c>
      <c r="C25578" s="6" t="s">
        <v>20</v>
      </c>
    </row>
    <row r="25579">
      <c r="A25579" s="7">
        <f t="shared" si="1"/>
        <v>22254</v>
      </c>
      <c r="B25579" s="8" t="s">
        <v>22500</v>
      </c>
      <c r="C25579" s="9" t="s">
        <v>815</v>
      </c>
    </row>
    <row r="25580">
      <c r="A25580" s="7">
        <f t="shared" si="1"/>
        <v>22255</v>
      </c>
      <c r="B25580" s="8" t="s">
        <v>22501</v>
      </c>
      <c r="C25580" s="9" t="s">
        <v>76</v>
      </c>
    </row>
    <row r="25581">
      <c r="A25581" s="7">
        <f t="shared" si="1"/>
        <v>22256</v>
      </c>
      <c r="B25581" s="8" t="s">
        <v>22502</v>
      </c>
      <c r="C25581" s="9" t="s">
        <v>815</v>
      </c>
    </row>
    <row r="25582">
      <c r="A25582" s="7">
        <f t="shared" si="1"/>
        <v>22257</v>
      </c>
      <c r="B25582" s="8" t="s">
        <v>22503</v>
      </c>
      <c r="C25582" s="9" t="s">
        <v>815</v>
      </c>
    </row>
    <row r="25583">
      <c r="A25583" s="7">
        <f t="shared" si="1"/>
        <v>22258</v>
      </c>
      <c r="B25583" s="8" t="s">
        <v>22504</v>
      </c>
      <c r="C25583" s="9" t="s">
        <v>815</v>
      </c>
    </row>
    <row r="25584">
      <c r="A25584" s="7">
        <f t="shared" si="1"/>
        <v>22259</v>
      </c>
      <c r="B25584" s="8" t="s">
        <v>22505</v>
      </c>
      <c r="C25584" s="9" t="s">
        <v>83</v>
      </c>
    </row>
    <row r="25585">
      <c r="A25585" s="7">
        <f t="shared" si="1"/>
        <v>22260</v>
      </c>
      <c r="B25585" s="8" t="s">
        <v>22506</v>
      </c>
      <c r="C25585" s="9" t="s">
        <v>815</v>
      </c>
    </row>
    <row r="25586">
      <c r="A25586" s="7">
        <f t="shared" si="1"/>
        <v>22261</v>
      </c>
      <c r="B25586" s="8" t="s">
        <v>22507</v>
      </c>
      <c r="C25586" s="9" t="s">
        <v>83</v>
      </c>
    </row>
    <row r="25587">
      <c r="A25587" s="7">
        <f t="shared" si="1"/>
        <v>22262</v>
      </c>
      <c r="B25587" s="5" t="s">
        <v>22508</v>
      </c>
      <c r="C25587" s="6" t="s">
        <v>367</v>
      </c>
    </row>
    <row r="25588">
      <c r="A25588" s="7">
        <f t="shared" si="1"/>
        <v>22263</v>
      </c>
      <c r="B25588" s="5" t="s">
        <v>22509</v>
      </c>
      <c r="C25588" s="6" t="s">
        <v>367</v>
      </c>
    </row>
    <row r="25589">
      <c r="A25589" s="7">
        <f t="shared" si="1"/>
        <v>22264</v>
      </c>
      <c r="B25589" s="5" t="s">
        <v>22510</v>
      </c>
      <c r="C25589" s="6" t="s">
        <v>656</v>
      </c>
    </row>
    <row r="25590">
      <c r="A25590" s="7">
        <f t="shared" si="1"/>
        <v>22265</v>
      </c>
      <c r="B25590" s="5" t="s">
        <v>22511</v>
      </c>
      <c r="C25590" s="6" t="s">
        <v>471</v>
      </c>
    </row>
    <row r="25591">
      <c r="A25591" s="7">
        <f t="shared" si="1"/>
        <v>22265</v>
      </c>
      <c r="B25591" s="5" t="s">
        <v>22511</v>
      </c>
      <c r="C25591" s="6" t="s">
        <v>20</v>
      </c>
    </row>
    <row r="25592">
      <c r="A25592" s="7">
        <f t="shared" si="1"/>
        <v>22266</v>
      </c>
      <c r="B25592" s="5" t="s">
        <v>22512</v>
      </c>
      <c r="C25592" s="6" t="s">
        <v>367</v>
      </c>
    </row>
    <row r="25593">
      <c r="A25593" s="7">
        <f t="shared" si="1"/>
        <v>22267</v>
      </c>
      <c r="B25593" s="8" t="s">
        <v>22513</v>
      </c>
      <c r="C25593" s="9" t="s">
        <v>835</v>
      </c>
    </row>
    <row r="25594">
      <c r="A25594" s="7">
        <f t="shared" si="1"/>
        <v>22268</v>
      </c>
      <c r="B25594" s="5" t="s">
        <v>22514</v>
      </c>
      <c r="C25594" s="6" t="s">
        <v>471</v>
      </c>
    </row>
    <row r="25595">
      <c r="A25595" s="7">
        <f t="shared" si="1"/>
        <v>22269</v>
      </c>
      <c r="B25595" s="5" t="s">
        <v>22515</v>
      </c>
      <c r="C25595" s="6" t="s">
        <v>15</v>
      </c>
    </row>
    <row r="25596">
      <c r="A25596" s="7">
        <f t="shared" si="1"/>
        <v>22270</v>
      </c>
      <c r="B25596" s="5" t="s">
        <v>22516</v>
      </c>
      <c r="C25596" s="6" t="s">
        <v>20</v>
      </c>
    </row>
    <row r="25597">
      <c r="A25597" s="7">
        <f t="shared" si="1"/>
        <v>22271</v>
      </c>
      <c r="B25597" s="5" t="s">
        <v>22517</v>
      </c>
      <c r="C25597" s="6" t="s">
        <v>612</v>
      </c>
    </row>
    <row r="25598">
      <c r="A25598" s="7">
        <f t="shared" si="1"/>
        <v>22272</v>
      </c>
      <c r="B25598" s="8" t="s">
        <v>22518</v>
      </c>
      <c r="C25598" s="9" t="s">
        <v>815</v>
      </c>
    </row>
    <row r="25599">
      <c r="A25599" s="7">
        <f t="shared" si="1"/>
        <v>22273</v>
      </c>
      <c r="B25599" s="5" t="s">
        <v>22519</v>
      </c>
      <c r="C25599" s="6" t="s">
        <v>989</v>
      </c>
    </row>
    <row r="25600">
      <c r="A25600" s="7">
        <f t="shared" si="1"/>
        <v>22274</v>
      </c>
      <c r="B25600" s="5" t="s">
        <v>22520</v>
      </c>
      <c r="C25600" s="6" t="s">
        <v>612</v>
      </c>
    </row>
    <row r="25601">
      <c r="A25601" s="7">
        <f t="shared" si="1"/>
        <v>22275</v>
      </c>
      <c r="B25601" s="5" t="s">
        <v>22521</v>
      </c>
      <c r="C25601" s="6" t="s">
        <v>612</v>
      </c>
    </row>
    <row r="25602">
      <c r="A25602" s="7">
        <f t="shared" si="1"/>
        <v>22276</v>
      </c>
      <c r="B25602" s="5" t="s">
        <v>22522</v>
      </c>
      <c r="C25602" s="6" t="s">
        <v>612</v>
      </c>
    </row>
    <row r="25603">
      <c r="A25603" s="7">
        <f t="shared" si="1"/>
        <v>22277</v>
      </c>
      <c r="B25603" s="5" t="s">
        <v>22523</v>
      </c>
      <c r="C25603" s="6" t="s">
        <v>612</v>
      </c>
    </row>
    <row r="25604">
      <c r="A25604" s="7">
        <f t="shared" si="1"/>
        <v>22278</v>
      </c>
      <c r="B25604" s="5" t="s">
        <v>22524</v>
      </c>
      <c r="C25604" s="6" t="s">
        <v>74</v>
      </c>
    </row>
    <row r="25605">
      <c r="A25605" s="7">
        <f t="shared" si="1"/>
        <v>22279</v>
      </c>
      <c r="B25605" s="8" t="s">
        <v>22525</v>
      </c>
      <c r="C25605" s="9" t="s">
        <v>1470</v>
      </c>
    </row>
    <row r="25606">
      <c r="A25606" s="7">
        <f t="shared" si="1"/>
        <v>22280</v>
      </c>
      <c r="B25606" s="8" t="s">
        <v>22526</v>
      </c>
      <c r="C25606" s="9" t="s">
        <v>835</v>
      </c>
    </row>
    <row r="25607">
      <c r="A25607" s="7">
        <f t="shared" si="1"/>
        <v>22281</v>
      </c>
      <c r="B25607" s="5" t="s">
        <v>22527</v>
      </c>
      <c r="C25607" s="6" t="s">
        <v>731</v>
      </c>
    </row>
    <row r="25608">
      <c r="A25608" s="7">
        <f t="shared" si="1"/>
        <v>22282</v>
      </c>
      <c r="B25608" s="8" t="s">
        <v>22528</v>
      </c>
      <c r="C25608" s="6" t="s">
        <v>672</v>
      </c>
    </row>
    <row r="25609">
      <c r="A25609" s="7">
        <f t="shared" si="1"/>
        <v>22283</v>
      </c>
      <c r="B25609" s="8" t="s">
        <v>22529</v>
      </c>
      <c r="C25609" s="9" t="s">
        <v>142</v>
      </c>
    </row>
    <row r="25610">
      <c r="A25610" s="7">
        <f t="shared" si="1"/>
        <v>22284</v>
      </c>
      <c r="B25610" s="5" t="s">
        <v>22530</v>
      </c>
      <c r="C25610" s="6" t="s">
        <v>1262</v>
      </c>
    </row>
    <row r="25611">
      <c r="A25611" s="7">
        <f t="shared" si="1"/>
        <v>22285</v>
      </c>
      <c r="B25611" s="8" t="s">
        <v>22531</v>
      </c>
      <c r="C25611" s="9" t="s">
        <v>188</v>
      </c>
    </row>
    <row r="25612">
      <c r="A25612" s="7">
        <f t="shared" si="1"/>
        <v>22286</v>
      </c>
      <c r="B25612" s="8" t="s">
        <v>22532</v>
      </c>
      <c r="C25612" s="9" t="s">
        <v>142</v>
      </c>
    </row>
    <row r="25613">
      <c r="A25613" s="7">
        <f t="shared" si="1"/>
        <v>22287</v>
      </c>
      <c r="B25613" s="5" t="s">
        <v>22533</v>
      </c>
      <c r="C25613" s="6" t="s">
        <v>74</v>
      </c>
    </row>
    <row r="25614">
      <c r="A25614" s="7">
        <f t="shared" si="1"/>
        <v>22288</v>
      </c>
      <c r="B25614" s="5" t="s">
        <v>22534</v>
      </c>
      <c r="C25614" s="6" t="s">
        <v>393</v>
      </c>
    </row>
    <row r="25615">
      <c r="A25615" s="7">
        <f t="shared" si="1"/>
        <v>22289</v>
      </c>
      <c r="B25615" s="5" t="s">
        <v>22535</v>
      </c>
      <c r="C25615" s="6" t="s">
        <v>1207</v>
      </c>
    </row>
    <row r="25616">
      <c r="A25616" s="7">
        <f t="shared" si="1"/>
        <v>22290</v>
      </c>
      <c r="B25616" s="8" t="s">
        <v>22536</v>
      </c>
      <c r="C25616" s="9" t="s">
        <v>547</v>
      </c>
    </row>
    <row r="25617">
      <c r="A25617" s="7">
        <f t="shared" si="1"/>
        <v>22291</v>
      </c>
      <c r="B25617" s="8" t="s">
        <v>22537</v>
      </c>
      <c r="C25617" s="9" t="s">
        <v>372</v>
      </c>
    </row>
    <row r="25618">
      <c r="A25618" s="7">
        <f t="shared" si="1"/>
        <v>22292</v>
      </c>
      <c r="B25618" s="8" t="s">
        <v>22538</v>
      </c>
      <c r="C25618" s="9" t="s">
        <v>76</v>
      </c>
    </row>
    <row r="25619">
      <c r="A25619" s="7">
        <f t="shared" si="1"/>
        <v>22293</v>
      </c>
      <c r="B25619" s="5" t="s">
        <v>22539</v>
      </c>
      <c r="C25619" s="6" t="s">
        <v>2549</v>
      </c>
    </row>
    <row r="25620">
      <c r="A25620" s="7">
        <f t="shared" si="1"/>
        <v>22294</v>
      </c>
      <c r="B25620" s="5" t="s">
        <v>22540</v>
      </c>
      <c r="C25620" s="6" t="s">
        <v>74</v>
      </c>
    </row>
    <row r="25621">
      <c r="A25621" s="7">
        <f t="shared" si="1"/>
        <v>22295</v>
      </c>
      <c r="B25621" s="5" t="s">
        <v>22541</v>
      </c>
      <c r="C25621" s="6" t="s">
        <v>356</v>
      </c>
    </row>
    <row r="25622">
      <c r="A25622" s="7">
        <f t="shared" si="1"/>
        <v>22296</v>
      </c>
      <c r="B25622" s="5" t="s">
        <v>22542</v>
      </c>
      <c r="C25622" s="6" t="s">
        <v>683</v>
      </c>
    </row>
    <row r="25623">
      <c r="A25623" s="7">
        <f t="shared" si="1"/>
        <v>22297</v>
      </c>
      <c r="B25623" s="5" t="s">
        <v>22543</v>
      </c>
      <c r="C25623" s="6" t="s">
        <v>20</v>
      </c>
    </row>
    <row r="25624">
      <c r="A25624" s="7">
        <f t="shared" si="1"/>
        <v>22298</v>
      </c>
      <c r="B25624" s="5" t="s">
        <v>22544</v>
      </c>
      <c r="C25624" s="6" t="s">
        <v>1007</v>
      </c>
    </row>
    <row r="25625">
      <c r="A25625" s="7">
        <f t="shared" si="1"/>
        <v>22298</v>
      </c>
      <c r="B25625" s="5" t="s">
        <v>22544</v>
      </c>
      <c r="C25625" s="6" t="s">
        <v>656</v>
      </c>
    </row>
    <row r="25626">
      <c r="A25626" s="7">
        <f t="shared" si="1"/>
        <v>22299</v>
      </c>
      <c r="B25626" s="8" t="s">
        <v>22545</v>
      </c>
      <c r="C25626" s="9" t="s">
        <v>40</v>
      </c>
    </row>
    <row r="25627">
      <c r="A25627" s="7">
        <f t="shared" si="1"/>
        <v>22300</v>
      </c>
      <c r="B25627" s="8" t="s">
        <v>22546</v>
      </c>
      <c r="C25627" s="6" t="s">
        <v>150</v>
      </c>
    </row>
    <row r="25628">
      <c r="A25628" s="7">
        <f t="shared" si="1"/>
        <v>22300</v>
      </c>
      <c r="B25628" s="8" t="s">
        <v>22546</v>
      </c>
      <c r="C25628" s="9" t="s">
        <v>142</v>
      </c>
    </row>
    <row r="25629">
      <c r="A25629" s="7">
        <f t="shared" si="1"/>
        <v>22301</v>
      </c>
      <c r="B25629" s="8" t="s">
        <v>22547</v>
      </c>
      <c r="C25629" s="9" t="s">
        <v>40</v>
      </c>
    </row>
    <row r="25630">
      <c r="A25630" s="7">
        <f t="shared" si="1"/>
        <v>22302</v>
      </c>
      <c r="B25630" s="8" t="s">
        <v>22548</v>
      </c>
      <c r="C25630" s="9" t="s">
        <v>835</v>
      </c>
    </row>
    <row r="25631">
      <c r="A25631" s="7">
        <f t="shared" si="1"/>
        <v>22303</v>
      </c>
      <c r="B25631" s="5" t="s">
        <v>22549</v>
      </c>
      <c r="C25631" s="6" t="s">
        <v>356</v>
      </c>
    </row>
    <row r="25632">
      <c r="A25632" s="7">
        <f t="shared" si="1"/>
        <v>22304</v>
      </c>
      <c r="B25632" s="5" t="s">
        <v>22550</v>
      </c>
      <c r="C25632" s="6" t="s">
        <v>655</v>
      </c>
    </row>
    <row r="25633">
      <c r="A25633" s="7">
        <f t="shared" si="1"/>
        <v>22304</v>
      </c>
      <c r="B25633" s="5" t="s">
        <v>22550</v>
      </c>
      <c r="C25633" s="6" t="s">
        <v>656</v>
      </c>
    </row>
    <row r="25634">
      <c r="A25634" s="7">
        <f t="shared" si="1"/>
        <v>22305</v>
      </c>
      <c r="B25634" s="5" t="s">
        <v>22551</v>
      </c>
      <c r="C25634" s="6" t="s">
        <v>142</v>
      </c>
    </row>
    <row r="25635">
      <c r="A25635" s="7">
        <f t="shared" si="1"/>
        <v>22305</v>
      </c>
      <c r="B25635" s="5" t="s">
        <v>22551</v>
      </c>
      <c r="C25635" s="6" t="s">
        <v>162</v>
      </c>
    </row>
    <row r="25636">
      <c r="A25636" s="7">
        <f t="shared" si="1"/>
        <v>22306</v>
      </c>
      <c r="B25636" s="8" t="s">
        <v>22552</v>
      </c>
      <c r="C25636" s="9" t="s">
        <v>547</v>
      </c>
    </row>
    <row r="25637">
      <c r="A25637" s="7">
        <f t="shared" si="1"/>
        <v>22307</v>
      </c>
      <c r="B25637" s="8" t="s">
        <v>22553</v>
      </c>
      <c r="C25637" s="9" t="s">
        <v>188</v>
      </c>
    </row>
    <row r="25638">
      <c r="A25638" s="7">
        <f t="shared" si="1"/>
        <v>22308</v>
      </c>
      <c r="B25638" s="8" t="s">
        <v>22554</v>
      </c>
      <c r="C25638" s="9" t="s">
        <v>64</v>
      </c>
    </row>
    <row r="25639">
      <c r="A25639" s="7">
        <f t="shared" si="1"/>
        <v>22309</v>
      </c>
      <c r="B25639" s="8" t="s">
        <v>22555</v>
      </c>
      <c r="C25639" s="9" t="s">
        <v>83</v>
      </c>
    </row>
    <row r="25640">
      <c r="A25640" s="7">
        <f t="shared" si="1"/>
        <v>22310</v>
      </c>
      <c r="B25640" s="8" t="s">
        <v>22556</v>
      </c>
      <c r="C25640" s="9" t="s">
        <v>733</v>
      </c>
    </row>
    <row r="25641">
      <c r="A25641" s="7">
        <f t="shared" si="1"/>
        <v>22311</v>
      </c>
      <c r="B25641" s="8" t="s">
        <v>22557</v>
      </c>
      <c r="C25641" s="9" t="s">
        <v>893</v>
      </c>
    </row>
    <row r="25642">
      <c r="A25642" s="7">
        <f t="shared" si="1"/>
        <v>22312</v>
      </c>
      <c r="B25642" s="8" t="s">
        <v>22558</v>
      </c>
      <c r="C25642" s="6" t="s">
        <v>150</v>
      </c>
    </row>
    <row r="25643">
      <c r="A25643" s="7">
        <f t="shared" si="1"/>
        <v>22312</v>
      </c>
      <c r="B25643" s="8" t="s">
        <v>22558</v>
      </c>
      <c r="C25643" s="6" t="s">
        <v>162</v>
      </c>
    </row>
    <row r="25644">
      <c r="A25644" s="7">
        <f t="shared" si="1"/>
        <v>22312</v>
      </c>
      <c r="B25644" s="8" t="s">
        <v>22558</v>
      </c>
      <c r="C25644" s="9" t="s">
        <v>142</v>
      </c>
    </row>
    <row r="25645">
      <c r="A25645" s="7">
        <f t="shared" si="1"/>
        <v>22313</v>
      </c>
      <c r="B25645" s="5" t="s">
        <v>22559</v>
      </c>
      <c r="C25645" s="6" t="s">
        <v>267</v>
      </c>
    </row>
    <row r="25646">
      <c r="A25646" s="7">
        <f t="shared" si="1"/>
        <v>22314</v>
      </c>
      <c r="B25646" s="5" t="s">
        <v>22560</v>
      </c>
      <c r="C25646" s="6" t="s">
        <v>80</v>
      </c>
    </row>
    <row r="25647">
      <c r="A25647" s="7">
        <f t="shared" si="1"/>
        <v>22315</v>
      </c>
      <c r="B25647" s="8" t="s">
        <v>22561</v>
      </c>
      <c r="C25647" s="9" t="s">
        <v>60</v>
      </c>
    </row>
    <row r="25648">
      <c r="A25648" s="7">
        <f t="shared" si="1"/>
        <v>22315</v>
      </c>
      <c r="B25648" s="8" t="s">
        <v>22561</v>
      </c>
      <c r="C25648" s="9" t="s">
        <v>162</v>
      </c>
    </row>
    <row r="25649">
      <c r="A25649" s="7">
        <f t="shared" si="1"/>
        <v>22316</v>
      </c>
      <c r="B25649" s="8" t="s">
        <v>22562</v>
      </c>
      <c r="C25649" s="9" t="s">
        <v>60</v>
      </c>
    </row>
    <row r="25650">
      <c r="A25650" s="7">
        <f t="shared" si="1"/>
        <v>22316</v>
      </c>
      <c r="B25650" s="8" t="s">
        <v>22562</v>
      </c>
      <c r="C25650" s="9" t="s">
        <v>162</v>
      </c>
    </row>
    <row r="25651">
      <c r="A25651" s="7">
        <f t="shared" si="1"/>
        <v>22317</v>
      </c>
      <c r="B25651" s="5" t="s">
        <v>22563</v>
      </c>
      <c r="C25651" s="6" t="s">
        <v>946</v>
      </c>
    </row>
    <row r="25652">
      <c r="A25652" s="7">
        <f t="shared" si="1"/>
        <v>22318</v>
      </c>
      <c r="B25652" s="5" t="s">
        <v>22564</v>
      </c>
      <c r="C25652" s="6" t="s">
        <v>555</v>
      </c>
    </row>
    <row r="25653">
      <c r="A25653" s="7">
        <f t="shared" si="1"/>
        <v>22319</v>
      </c>
      <c r="B25653" s="5" t="s">
        <v>22565</v>
      </c>
      <c r="C25653" s="6" t="s">
        <v>1290</v>
      </c>
    </row>
    <row r="25654">
      <c r="A25654" s="7">
        <f t="shared" si="1"/>
        <v>22320</v>
      </c>
      <c r="B25654" s="5" t="s">
        <v>22566</v>
      </c>
      <c r="C25654" s="6" t="s">
        <v>142</v>
      </c>
    </row>
    <row r="25655">
      <c r="A25655" s="7">
        <f t="shared" si="1"/>
        <v>22321</v>
      </c>
      <c r="B25655" s="8" t="s">
        <v>22567</v>
      </c>
      <c r="C25655" s="9" t="s">
        <v>40</v>
      </c>
    </row>
    <row r="25656">
      <c r="A25656" s="7">
        <f t="shared" si="1"/>
        <v>22322</v>
      </c>
      <c r="B25656" s="5" t="s">
        <v>22568</v>
      </c>
      <c r="C25656" s="6" t="s">
        <v>656</v>
      </c>
    </row>
    <row r="25657">
      <c r="A25657" s="7">
        <f t="shared" si="1"/>
        <v>22323</v>
      </c>
      <c r="B25657" s="5" t="s">
        <v>22569</v>
      </c>
      <c r="C25657" s="6" t="s">
        <v>656</v>
      </c>
    </row>
    <row r="25658">
      <c r="A25658" s="7">
        <f t="shared" si="1"/>
        <v>22324</v>
      </c>
      <c r="B25658" s="5" t="s">
        <v>22570</v>
      </c>
      <c r="C25658" s="6" t="s">
        <v>162</v>
      </c>
    </row>
    <row r="25659">
      <c r="A25659" s="7">
        <f t="shared" si="1"/>
        <v>22324</v>
      </c>
      <c r="B25659" s="5" t="s">
        <v>22570</v>
      </c>
      <c r="C25659" s="6" t="s">
        <v>150</v>
      </c>
    </row>
    <row r="25660">
      <c r="A25660" s="7">
        <f t="shared" si="1"/>
        <v>22325</v>
      </c>
      <c r="B25660" s="8" t="s">
        <v>22571</v>
      </c>
      <c r="C25660" s="9" t="s">
        <v>815</v>
      </c>
    </row>
    <row r="25661">
      <c r="A25661" s="7">
        <f t="shared" si="1"/>
        <v>22326</v>
      </c>
      <c r="B25661" s="5" t="s">
        <v>22572</v>
      </c>
      <c r="C25661" s="6" t="s">
        <v>656</v>
      </c>
    </row>
    <row r="25662">
      <c r="A25662" s="7">
        <f t="shared" si="1"/>
        <v>22327</v>
      </c>
      <c r="B25662" s="5" t="s">
        <v>22573</v>
      </c>
      <c r="C25662" s="6" t="s">
        <v>1007</v>
      </c>
    </row>
    <row r="25663">
      <c r="A25663" s="7">
        <f t="shared" si="1"/>
        <v>22327</v>
      </c>
      <c r="B25663" s="5" t="s">
        <v>22573</v>
      </c>
      <c r="C25663" s="6" t="s">
        <v>656</v>
      </c>
    </row>
    <row r="25664">
      <c r="A25664" s="7">
        <f t="shared" si="1"/>
        <v>22328</v>
      </c>
      <c r="B25664" s="5" t="s">
        <v>22574</v>
      </c>
      <c r="C25664" s="6" t="s">
        <v>1360</v>
      </c>
    </row>
    <row r="25665">
      <c r="A25665" s="7">
        <f t="shared" si="1"/>
        <v>22329</v>
      </c>
      <c r="B25665" s="5" t="s">
        <v>22575</v>
      </c>
      <c r="C25665" s="6" t="s">
        <v>656</v>
      </c>
    </row>
    <row r="25666">
      <c r="A25666" s="7">
        <f t="shared" si="1"/>
        <v>22330</v>
      </c>
      <c r="B25666" s="5" t="s">
        <v>22576</v>
      </c>
      <c r="C25666" s="6" t="s">
        <v>656</v>
      </c>
    </row>
    <row r="25667">
      <c r="A25667" s="7">
        <f t="shared" si="1"/>
        <v>22331</v>
      </c>
      <c r="B25667" s="8" t="s">
        <v>22577</v>
      </c>
      <c r="C25667" s="9" t="s">
        <v>547</v>
      </c>
    </row>
    <row r="25668">
      <c r="A25668" s="7">
        <f t="shared" si="1"/>
        <v>22332</v>
      </c>
      <c r="B25668" s="8" t="s">
        <v>22578</v>
      </c>
      <c r="C25668" s="9" t="s">
        <v>40</v>
      </c>
    </row>
    <row r="25669">
      <c r="A25669" s="7">
        <f t="shared" si="1"/>
        <v>22333</v>
      </c>
      <c r="B25669" s="5" t="s">
        <v>22579</v>
      </c>
      <c r="C25669" s="6" t="s">
        <v>989</v>
      </c>
    </row>
    <row r="25670">
      <c r="A25670" s="7">
        <f t="shared" si="1"/>
        <v>22334</v>
      </c>
      <c r="B25670" s="8" t="s">
        <v>22580</v>
      </c>
      <c r="C25670" s="9" t="s">
        <v>399</v>
      </c>
    </row>
    <row r="25671">
      <c r="A25671" s="7">
        <f t="shared" si="1"/>
        <v>22335</v>
      </c>
      <c r="B25671" s="8" t="s">
        <v>22581</v>
      </c>
      <c r="C25671" s="9" t="s">
        <v>399</v>
      </c>
    </row>
    <row r="25672">
      <c r="A25672" s="7">
        <f t="shared" si="1"/>
        <v>22336</v>
      </c>
      <c r="B25672" s="8" t="s">
        <v>22582</v>
      </c>
      <c r="C25672" s="9" t="s">
        <v>40</v>
      </c>
    </row>
    <row r="25673">
      <c r="A25673" s="7">
        <f t="shared" si="1"/>
        <v>22337</v>
      </c>
      <c r="B25673" s="8" t="s">
        <v>22583</v>
      </c>
      <c r="C25673" s="9" t="s">
        <v>162</v>
      </c>
    </row>
    <row r="25674">
      <c r="A25674" s="7">
        <f t="shared" si="1"/>
        <v>22338</v>
      </c>
      <c r="B25674" s="5" t="s">
        <v>22584</v>
      </c>
      <c r="C25674" s="6" t="s">
        <v>393</v>
      </c>
    </row>
    <row r="25675">
      <c r="A25675" s="7">
        <f t="shared" si="1"/>
        <v>22339</v>
      </c>
      <c r="B25675" s="5" t="s">
        <v>22585</v>
      </c>
      <c r="C25675" s="6" t="s">
        <v>393</v>
      </c>
    </row>
    <row r="25676">
      <c r="A25676" s="7">
        <f t="shared" si="1"/>
        <v>22340</v>
      </c>
      <c r="B25676" s="8" t="s">
        <v>22586</v>
      </c>
      <c r="C25676" s="9" t="s">
        <v>83</v>
      </c>
    </row>
    <row r="25677">
      <c r="A25677" s="7">
        <f t="shared" si="1"/>
        <v>22341</v>
      </c>
      <c r="B25677" s="8" t="s">
        <v>22587</v>
      </c>
      <c r="C25677" s="9" t="s">
        <v>758</v>
      </c>
    </row>
    <row r="25678">
      <c r="A25678" s="7">
        <f t="shared" si="1"/>
        <v>22342</v>
      </c>
      <c r="B25678" s="5" t="s">
        <v>22588</v>
      </c>
      <c r="C25678" s="6" t="s">
        <v>471</v>
      </c>
    </row>
    <row r="25679">
      <c r="A25679" s="7">
        <f t="shared" si="1"/>
        <v>22343</v>
      </c>
      <c r="B25679" s="8" t="s">
        <v>22589</v>
      </c>
      <c r="C25679" s="9" t="s">
        <v>815</v>
      </c>
    </row>
    <row r="25680">
      <c r="A25680" s="7">
        <f t="shared" si="1"/>
        <v>22344</v>
      </c>
      <c r="B25680" s="5" t="s">
        <v>22590</v>
      </c>
      <c r="C25680" s="6" t="s">
        <v>731</v>
      </c>
    </row>
    <row r="25681">
      <c r="A25681" s="7">
        <f t="shared" si="1"/>
        <v>22345</v>
      </c>
      <c r="B25681" s="5" t="s">
        <v>22591</v>
      </c>
      <c r="C25681" s="6" t="s">
        <v>621</v>
      </c>
    </row>
    <row r="25682">
      <c r="A25682" s="7">
        <f t="shared" si="1"/>
        <v>22346</v>
      </c>
      <c r="B25682" s="8" t="s">
        <v>22592</v>
      </c>
      <c r="C25682" s="9" t="s">
        <v>88</v>
      </c>
    </row>
    <row r="25683">
      <c r="A25683" s="7">
        <f t="shared" si="1"/>
        <v>22347</v>
      </c>
      <c r="B25683" s="5" t="s">
        <v>22593</v>
      </c>
      <c r="C25683" s="6" t="s">
        <v>48</v>
      </c>
    </row>
    <row r="25684">
      <c r="A25684" s="7">
        <f t="shared" si="1"/>
        <v>22348</v>
      </c>
      <c r="B25684" s="8" t="s">
        <v>22594</v>
      </c>
      <c r="C25684" s="9" t="s">
        <v>845</v>
      </c>
    </row>
    <row r="25685">
      <c r="A25685" s="7">
        <f t="shared" si="1"/>
        <v>22349</v>
      </c>
      <c r="B25685" s="5" t="s">
        <v>22595</v>
      </c>
      <c r="C25685" s="6" t="s">
        <v>32</v>
      </c>
    </row>
    <row r="25686">
      <c r="A25686" s="7">
        <f t="shared" si="1"/>
        <v>22350</v>
      </c>
      <c r="B25686" s="8" t="s">
        <v>22596</v>
      </c>
      <c r="C25686" s="9" t="s">
        <v>24</v>
      </c>
    </row>
    <row r="25687">
      <c r="A25687" s="7">
        <f t="shared" si="1"/>
        <v>22351</v>
      </c>
      <c r="B25687" s="8" t="s">
        <v>22597</v>
      </c>
      <c r="C25687" s="9" t="s">
        <v>24</v>
      </c>
    </row>
    <row r="25688">
      <c r="A25688" s="7">
        <f t="shared" si="1"/>
        <v>22352</v>
      </c>
      <c r="B25688" s="8" t="s">
        <v>22598</v>
      </c>
      <c r="C25688" s="9" t="s">
        <v>24</v>
      </c>
    </row>
    <row r="25689">
      <c r="A25689" s="7">
        <f t="shared" si="1"/>
        <v>22353</v>
      </c>
      <c r="B25689" s="5" t="s">
        <v>22599</v>
      </c>
      <c r="C25689" s="6" t="s">
        <v>1267</v>
      </c>
    </row>
    <row r="25690">
      <c r="A25690" s="7">
        <f t="shared" si="1"/>
        <v>22354</v>
      </c>
      <c r="B25690" s="8" t="s">
        <v>22600</v>
      </c>
      <c r="C25690" s="9" t="s">
        <v>121</v>
      </c>
    </row>
    <row r="25691">
      <c r="A25691" s="7">
        <f t="shared" si="1"/>
        <v>22355</v>
      </c>
      <c r="B25691" s="5" t="s">
        <v>22601</v>
      </c>
      <c r="C25691" s="6" t="s">
        <v>365</v>
      </c>
    </row>
    <row r="25692">
      <c r="A25692" s="7">
        <f t="shared" si="1"/>
        <v>22356</v>
      </c>
      <c r="B25692" s="5" t="s">
        <v>22602</v>
      </c>
      <c r="C25692" s="6" t="s">
        <v>365</v>
      </c>
    </row>
    <row r="25693">
      <c r="A25693" s="7">
        <f t="shared" si="1"/>
        <v>22357</v>
      </c>
      <c r="B25693" s="8" t="s">
        <v>22603</v>
      </c>
      <c r="C25693" s="9" t="s">
        <v>76</v>
      </c>
    </row>
    <row r="25694">
      <c r="A25694" s="7">
        <f t="shared" si="1"/>
        <v>22358</v>
      </c>
      <c r="B25694" s="5" t="s">
        <v>22604</v>
      </c>
      <c r="C25694" s="6" t="s">
        <v>6</v>
      </c>
    </row>
    <row r="25695">
      <c r="A25695" s="7">
        <f t="shared" si="1"/>
        <v>22359</v>
      </c>
      <c r="B25695" s="5" t="s">
        <v>22605</v>
      </c>
      <c r="C25695" s="6" t="s">
        <v>393</v>
      </c>
    </row>
    <row r="25696">
      <c r="A25696" s="7">
        <f t="shared" si="1"/>
        <v>22360</v>
      </c>
      <c r="B25696" s="5" t="s">
        <v>22606</v>
      </c>
      <c r="C25696" s="6" t="s">
        <v>1260</v>
      </c>
    </row>
    <row r="25697">
      <c r="A25697" s="7">
        <f t="shared" si="1"/>
        <v>22361</v>
      </c>
      <c r="B25697" s="8" t="s">
        <v>22607</v>
      </c>
      <c r="C25697" s="9" t="s">
        <v>121</v>
      </c>
    </row>
    <row r="25698">
      <c r="A25698" s="7">
        <f t="shared" si="1"/>
        <v>22362</v>
      </c>
      <c r="B25698" s="8" t="s">
        <v>22608</v>
      </c>
      <c r="C25698" s="9" t="s">
        <v>530</v>
      </c>
    </row>
    <row r="25699">
      <c r="A25699" s="7">
        <f t="shared" si="1"/>
        <v>22363</v>
      </c>
      <c r="B25699" s="5" t="s">
        <v>22609</v>
      </c>
      <c r="C25699" s="6" t="s">
        <v>12</v>
      </c>
    </row>
    <row r="25700">
      <c r="A25700" s="7">
        <f t="shared" si="1"/>
        <v>22364</v>
      </c>
      <c r="B25700" s="5" t="s">
        <v>22610</v>
      </c>
      <c r="C25700" s="6" t="s">
        <v>714</v>
      </c>
    </row>
    <row r="25701">
      <c r="A25701" s="7">
        <f t="shared" si="1"/>
        <v>22365</v>
      </c>
      <c r="B25701" s="5" t="s">
        <v>22611</v>
      </c>
      <c r="C25701" s="6" t="s">
        <v>80</v>
      </c>
    </row>
    <row r="25702">
      <c r="A25702" s="7">
        <f t="shared" si="1"/>
        <v>22366</v>
      </c>
      <c r="B25702" s="5" t="s">
        <v>22612</v>
      </c>
      <c r="C25702" s="6" t="s">
        <v>1260</v>
      </c>
    </row>
    <row r="25703">
      <c r="A25703" s="7">
        <f t="shared" si="1"/>
        <v>22367</v>
      </c>
      <c r="B25703" s="5" t="s">
        <v>22613</v>
      </c>
      <c r="C25703" s="6" t="s">
        <v>6</v>
      </c>
    </row>
    <row r="25704">
      <c r="A25704" s="7">
        <f t="shared" si="1"/>
        <v>22368</v>
      </c>
      <c r="B25704" s="5" t="s">
        <v>22614</v>
      </c>
      <c r="C25704" s="6" t="s">
        <v>788</v>
      </c>
    </row>
    <row r="25705">
      <c r="A25705" s="7">
        <f t="shared" si="1"/>
        <v>22369</v>
      </c>
      <c r="B25705" s="8" t="s">
        <v>22615</v>
      </c>
      <c r="C25705" s="9" t="s">
        <v>76</v>
      </c>
    </row>
    <row r="25706">
      <c r="A25706" s="7">
        <f t="shared" si="1"/>
        <v>22370</v>
      </c>
      <c r="B25706" s="5" t="s">
        <v>22616</v>
      </c>
      <c r="C25706" s="6" t="s">
        <v>32</v>
      </c>
    </row>
    <row r="25707">
      <c r="A25707" s="7">
        <f t="shared" si="1"/>
        <v>22371</v>
      </c>
      <c r="B25707" s="8" t="s">
        <v>22617</v>
      </c>
      <c r="C25707" s="9" t="s">
        <v>547</v>
      </c>
    </row>
    <row r="25708">
      <c r="A25708" s="7">
        <f t="shared" si="1"/>
        <v>22372</v>
      </c>
      <c r="B25708" s="8" t="s">
        <v>22618</v>
      </c>
      <c r="C25708" s="9" t="s">
        <v>1334</v>
      </c>
    </row>
    <row r="25709">
      <c r="A25709" s="7">
        <f t="shared" si="1"/>
        <v>22373</v>
      </c>
      <c r="B25709" s="5" t="s">
        <v>22619</v>
      </c>
      <c r="C25709" s="6" t="s">
        <v>621</v>
      </c>
    </row>
    <row r="25710">
      <c r="A25710" s="7">
        <f t="shared" si="1"/>
        <v>22374</v>
      </c>
      <c r="B25710" s="5" t="s">
        <v>22620</v>
      </c>
      <c r="C25710" s="6" t="s">
        <v>12</v>
      </c>
    </row>
    <row r="25711">
      <c r="A25711" s="7">
        <f t="shared" si="1"/>
        <v>22375</v>
      </c>
      <c r="B25711" s="5" t="s">
        <v>22621</v>
      </c>
      <c r="C25711" s="6" t="s">
        <v>1120</v>
      </c>
    </row>
    <row r="25712">
      <c r="A25712" s="7">
        <f t="shared" si="1"/>
        <v>22376</v>
      </c>
      <c r="B25712" s="5" t="s">
        <v>22622</v>
      </c>
      <c r="C25712" s="6" t="s">
        <v>1262</v>
      </c>
    </row>
    <row r="25713">
      <c r="A25713" s="7">
        <f t="shared" si="1"/>
        <v>22377</v>
      </c>
      <c r="B25713" s="8" t="s">
        <v>22623</v>
      </c>
      <c r="C25713" s="9" t="s">
        <v>416</v>
      </c>
    </row>
    <row r="25714">
      <c r="A25714" s="7">
        <f t="shared" si="1"/>
        <v>22378</v>
      </c>
      <c r="B25714" s="5" t="s">
        <v>22624</v>
      </c>
      <c r="C25714" s="6" t="s">
        <v>1316</v>
      </c>
    </row>
    <row r="25715">
      <c r="A25715" s="7">
        <f t="shared" si="1"/>
        <v>22379</v>
      </c>
      <c r="B25715" s="5" t="s">
        <v>22625</v>
      </c>
      <c r="C25715" s="6" t="s">
        <v>621</v>
      </c>
    </row>
    <row r="25716">
      <c r="A25716" s="7">
        <f t="shared" si="1"/>
        <v>22380</v>
      </c>
      <c r="B25716" s="8" t="s">
        <v>22626</v>
      </c>
      <c r="C25716" s="9" t="s">
        <v>1548</v>
      </c>
    </row>
    <row r="25717">
      <c r="A25717" s="7">
        <f t="shared" si="1"/>
        <v>22381</v>
      </c>
      <c r="B25717" s="5" t="s">
        <v>22627</v>
      </c>
      <c r="C25717" s="6" t="s">
        <v>1620</v>
      </c>
    </row>
    <row r="25718">
      <c r="A25718" s="7">
        <f t="shared" si="1"/>
        <v>22382</v>
      </c>
      <c r="B25718" s="8" t="s">
        <v>22628</v>
      </c>
      <c r="C25718" s="9" t="s">
        <v>142</v>
      </c>
    </row>
    <row r="25719">
      <c r="A25719" s="7">
        <f t="shared" si="1"/>
        <v>22383</v>
      </c>
      <c r="B25719" s="5" t="s">
        <v>22629</v>
      </c>
      <c r="C25719" s="6" t="s">
        <v>1378</v>
      </c>
    </row>
    <row r="25720">
      <c r="A25720" s="7">
        <f t="shared" si="1"/>
        <v>22384</v>
      </c>
      <c r="B25720" s="5" t="s">
        <v>22630</v>
      </c>
      <c r="C25720" s="6" t="s">
        <v>1360</v>
      </c>
    </row>
    <row r="25721">
      <c r="A25721" s="7">
        <f t="shared" si="1"/>
        <v>22385</v>
      </c>
      <c r="B25721" s="8" t="s">
        <v>22631</v>
      </c>
      <c r="C25721" s="9" t="s">
        <v>616</v>
      </c>
    </row>
    <row r="25722">
      <c r="A25722" s="7">
        <f t="shared" si="1"/>
        <v>22386</v>
      </c>
      <c r="B25722" s="5" t="s">
        <v>22632</v>
      </c>
      <c r="C25722" s="6" t="s">
        <v>74</v>
      </c>
    </row>
    <row r="25723">
      <c r="A25723" s="7">
        <f t="shared" si="1"/>
        <v>22387</v>
      </c>
      <c r="B25723" s="5" t="s">
        <v>22633</v>
      </c>
      <c r="C25723" s="6" t="s">
        <v>1207</v>
      </c>
    </row>
    <row r="25724">
      <c r="A25724" s="7">
        <f t="shared" si="1"/>
        <v>22388</v>
      </c>
      <c r="B25724" s="5" t="s">
        <v>22634</v>
      </c>
      <c r="C25724" s="6" t="s">
        <v>365</v>
      </c>
    </row>
    <row r="25725">
      <c r="A25725" s="7">
        <f t="shared" si="1"/>
        <v>22389</v>
      </c>
      <c r="B25725" s="5" t="s">
        <v>22635</v>
      </c>
      <c r="C25725" s="6" t="s">
        <v>621</v>
      </c>
    </row>
    <row r="25726">
      <c r="A25726" s="7">
        <f t="shared" si="1"/>
        <v>22390</v>
      </c>
      <c r="B25726" s="8" t="s">
        <v>22636</v>
      </c>
      <c r="C25726" s="9" t="s">
        <v>818</v>
      </c>
    </row>
    <row r="25727">
      <c r="A25727" s="7">
        <f t="shared" si="1"/>
        <v>22391</v>
      </c>
      <c r="B25727" s="5" t="s">
        <v>22637</v>
      </c>
      <c r="C25727" s="6" t="s">
        <v>74</v>
      </c>
    </row>
    <row r="25728">
      <c r="A25728" s="7">
        <f t="shared" si="1"/>
        <v>22392</v>
      </c>
      <c r="B25728" s="8" t="s">
        <v>22638</v>
      </c>
      <c r="C25728" s="9" t="s">
        <v>25</v>
      </c>
    </row>
    <row r="25729">
      <c r="A25729" s="7">
        <f t="shared" si="1"/>
        <v>22393</v>
      </c>
      <c r="B25729" s="8" t="s">
        <v>22639</v>
      </c>
      <c r="C25729" s="9" t="s">
        <v>24</v>
      </c>
    </row>
    <row r="25730">
      <c r="A25730" s="7">
        <f t="shared" si="1"/>
        <v>22394</v>
      </c>
      <c r="B25730" s="5" t="s">
        <v>22640</v>
      </c>
      <c r="C25730" s="6" t="s">
        <v>1267</v>
      </c>
    </row>
    <row r="25731">
      <c r="A25731" s="7">
        <f t="shared" si="1"/>
        <v>22395</v>
      </c>
      <c r="B25731" s="8" t="s">
        <v>22641</v>
      </c>
      <c r="C25731" s="9" t="s">
        <v>188</v>
      </c>
    </row>
    <row r="25732">
      <c r="A25732" s="7">
        <f t="shared" si="1"/>
        <v>22396</v>
      </c>
      <c r="B25732" s="5" t="s">
        <v>22642</v>
      </c>
      <c r="C25732" s="6" t="s">
        <v>74</v>
      </c>
    </row>
    <row r="25733">
      <c r="A25733" s="7">
        <f t="shared" si="1"/>
        <v>22397</v>
      </c>
      <c r="B25733" s="8" t="s">
        <v>22643</v>
      </c>
      <c r="C25733" s="9" t="s">
        <v>121</v>
      </c>
    </row>
    <row r="25734">
      <c r="A25734" s="7">
        <f t="shared" si="1"/>
        <v>22398</v>
      </c>
      <c r="B25734" s="5" t="s">
        <v>22644</v>
      </c>
      <c r="C25734" s="6" t="s">
        <v>1207</v>
      </c>
    </row>
    <row r="25735">
      <c r="A25735" s="7">
        <f t="shared" si="1"/>
        <v>22399</v>
      </c>
      <c r="B25735" s="5" t="s">
        <v>22645</v>
      </c>
      <c r="C25735" s="6" t="s">
        <v>4</v>
      </c>
    </row>
    <row r="25736">
      <c r="A25736" s="7">
        <f t="shared" si="1"/>
        <v>22400</v>
      </c>
      <c r="B25736" s="5" t="s">
        <v>22646</v>
      </c>
      <c r="C25736" s="6" t="s">
        <v>1223</v>
      </c>
    </row>
    <row r="25737">
      <c r="A25737" s="7">
        <f t="shared" si="1"/>
        <v>22401</v>
      </c>
      <c r="B25737" s="5" t="s">
        <v>22647</v>
      </c>
      <c r="C25737" s="6" t="s">
        <v>1495</v>
      </c>
    </row>
    <row r="25738">
      <c r="A25738" s="7">
        <f t="shared" si="1"/>
        <v>22402</v>
      </c>
      <c r="B25738" s="5" t="s">
        <v>22648</v>
      </c>
      <c r="C25738" s="6" t="s">
        <v>1360</v>
      </c>
    </row>
    <row r="25739">
      <c r="A25739" s="7">
        <f t="shared" si="1"/>
        <v>22403</v>
      </c>
      <c r="B25739" s="5" t="s">
        <v>22649</v>
      </c>
      <c r="C25739" s="6" t="s">
        <v>1262</v>
      </c>
    </row>
    <row r="25740">
      <c r="A25740" s="7">
        <f t="shared" si="1"/>
        <v>22404</v>
      </c>
      <c r="B25740" s="5" t="s">
        <v>22650</v>
      </c>
      <c r="C25740" s="6" t="s">
        <v>1369</v>
      </c>
    </row>
    <row r="25741">
      <c r="A25741" s="7">
        <f t="shared" si="1"/>
        <v>22405</v>
      </c>
      <c r="B25741" s="8" t="s">
        <v>22651</v>
      </c>
      <c r="C25741" s="9" t="s">
        <v>547</v>
      </c>
    </row>
    <row r="25742">
      <c r="A25742" s="7">
        <f t="shared" si="1"/>
        <v>22406</v>
      </c>
      <c r="B25742" s="8" t="s">
        <v>22652</v>
      </c>
      <c r="C25742" s="9" t="s">
        <v>530</v>
      </c>
    </row>
    <row r="25743">
      <c r="A25743" s="7">
        <f t="shared" si="1"/>
        <v>22407</v>
      </c>
      <c r="B25743" s="5" t="s">
        <v>22653</v>
      </c>
      <c r="C25743" s="6" t="s">
        <v>1262</v>
      </c>
    </row>
    <row r="25744">
      <c r="A25744" s="7">
        <f t="shared" si="1"/>
        <v>22408</v>
      </c>
      <c r="B25744" s="8" t="s">
        <v>22654</v>
      </c>
      <c r="C25744" s="9" t="s">
        <v>46</v>
      </c>
    </row>
    <row r="25745">
      <c r="A25745" s="7">
        <f t="shared" si="1"/>
        <v>22409</v>
      </c>
      <c r="B25745" s="5" t="s">
        <v>22655</v>
      </c>
      <c r="C25745" s="6" t="s">
        <v>1267</v>
      </c>
    </row>
    <row r="25746">
      <c r="A25746" s="7">
        <f t="shared" si="1"/>
        <v>22410</v>
      </c>
      <c r="B25746" s="5" t="s">
        <v>22656</v>
      </c>
      <c r="C25746" s="6" t="s">
        <v>1360</v>
      </c>
    </row>
    <row r="25747">
      <c r="A25747" s="7">
        <f t="shared" si="1"/>
        <v>22411</v>
      </c>
      <c r="B25747" s="5" t="s">
        <v>22657</v>
      </c>
      <c r="C25747" s="6" t="s">
        <v>612</v>
      </c>
    </row>
    <row r="25748">
      <c r="A25748" s="7">
        <f t="shared" si="1"/>
        <v>22412</v>
      </c>
      <c r="B25748" s="5" t="s">
        <v>22658</v>
      </c>
      <c r="C25748" s="6" t="s">
        <v>621</v>
      </c>
    </row>
    <row r="25749">
      <c r="A25749" s="7">
        <f t="shared" si="1"/>
        <v>22413</v>
      </c>
      <c r="B25749" s="5" t="s">
        <v>22659</v>
      </c>
      <c r="C25749" s="6" t="s">
        <v>12</v>
      </c>
    </row>
    <row r="25750">
      <c r="A25750" s="7">
        <f t="shared" si="1"/>
        <v>22414</v>
      </c>
      <c r="B25750" s="16" t="s">
        <v>22660</v>
      </c>
      <c r="C25750" s="6" t="s">
        <v>423</v>
      </c>
    </row>
    <row r="25751">
      <c r="A25751" s="7">
        <f t="shared" si="1"/>
        <v>22415</v>
      </c>
      <c r="B25751" s="8" t="s">
        <v>22661</v>
      </c>
      <c r="C25751" s="9" t="s">
        <v>60</v>
      </c>
    </row>
    <row r="25752">
      <c r="A25752" s="7">
        <f t="shared" si="1"/>
        <v>22415</v>
      </c>
      <c r="B25752" s="8" t="s">
        <v>22661</v>
      </c>
      <c r="C25752" s="9" t="s">
        <v>162</v>
      </c>
    </row>
    <row r="25753">
      <c r="A25753" s="7">
        <f t="shared" si="1"/>
        <v>22416</v>
      </c>
      <c r="B25753" s="5" t="s">
        <v>22662</v>
      </c>
      <c r="C25753" s="6" t="s">
        <v>356</v>
      </c>
    </row>
    <row r="25754">
      <c r="A25754" s="7">
        <f t="shared" si="1"/>
        <v>22417</v>
      </c>
      <c r="B25754" s="8" t="s">
        <v>22663</v>
      </c>
      <c r="C25754" s="6" t="s">
        <v>454</v>
      </c>
    </row>
    <row r="25755">
      <c r="A25755" s="7">
        <f t="shared" si="1"/>
        <v>22417</v>
      </c>
      <c r="B25755" s="8" t="s">
        <v>22663</v>
      </c>
      <c r="C25755" s="9" t="s">
        <v>60</v>
      </c>
    </row>
    <row r="25756">
      <c r="A25756" s="7">
        <f t="shared" si="1"/>
        <v>22418</v>
      </c>
      <c r="B25756" s="8" t="s">
        <v>22664</v>
      </c>
      <c r="C25756" s="9" t="s">
        <v>1169</v>
      </c>
    </row>
    <row r="25757">
      <c r="A25757" s="7">
        <f t="shared" si="1"/>
        <v>22419</v>
      </c>
      <c r="B25757" s="8" t="s">
        <v>22665</v>
      </c>
      <c r="C25757" s="9" t="s">
        <v>818</v>
      </c>
    </row>
    <row r="25758">
      <c r="A25758" s="7">
        <f t="shared" si="1"/>
        <v>22420</v>
      </c>
      <c r="B25758" s="5" t="s">
        <v>22666</v>
      </c>
      <c r="C25758" s="6" t="s">
        <v>452</v>
      </c>
    </row>
    <row r="25759">
      <c r="A25759" s="7">
        <f t="shared" si="1"/>
        <v>22421</v>
      </c>
      <c r="B25759" s="5" t="s">
        <v>22667</v>
      </c>
      <c r="C25759" s="6" t="s">
        <v>462</v>
      </c>
    </row>
    <row r="25760">
      <c r="A25760" s="7">
        <f t="shared" si="1"/>
        <v>22422</v>
      </c>
      <c r="B25760" s="8" t="s">
        <v>22668</v>
      </c>
      <c r="C25760" s="9" t="s">
        <v>177</v>
      </c>
    </row>
    <row r="25761">
      <c r="A25761" s="7">
        <f t="shared" si="1"/>
        <v>22423</v>
      </c>
      <c r="B25761" s="5" t="s">
        <v>22669</v>
      </c>
      <c r="C25761" s="6" t="s">
        <v>452</v>
      </c>
    </row>
    <row r="25762">
      <c r="A25762" s="7">
        <f t="shared" si="1"/>
        <v>22424</v>
      </c>
      <c r="B25762" s="5" t="s">
        <v>22670</v>
      </c>
      <c r="C25762" s="6" t="s">
        <v>788</v>
      </c>
    </row>
    <row r="25763">
      <c r="A25763" s="7">
        <f t="shared" si="1"/>
        <v>22425</v>
      </c>
      <c r="B25763" s="5" t="s">
        <v>22671</v>
      </c>
      <c r="C25763" s="6" t="s">
        <v>4084</v>
      </c>
    </row>
    <row r="25764">
      <c r="A25764" s="7">
        <f t="shared" si="1"/>
        <v>22426</v>
      </c>
      <c r="B25764" s="5" t="s">
        <v>22672</v>
      </c>
      <c r="C25764" s="6" t="s">
        <v>462</v>
      </c>
    </row>
    <row r="25765">
      <c r="A25765" s="7">
        <f t="shared" si="1"/>
        <v>22427</v>
      </c>
      <c r="B25765" s="5" t="s">
        <v>22673</v>
      </c>
      <c r="C25765" s="6" t="s">
        <v>452</v>
      </c>
    </row>
    <row r="25766">
      <c r="A25766" s="7">
        <f t="shared" si="1"/>
        <v>22428</v>
      </c>
      <c r="B25766" s="5" t="s">
        <v>22674</v>
      </c>
      <c r="C25766" s="6" t="s">
        <v>1223</v>
      </c>
    </row>
    <row r="25767">
      <c r="A25767" s="7">
        <f t="shared" si="1"/>
        <v>22429</v>
      </c>
      <c r="B25767" s="8" t="s">
        <v>22675</v>
      </c>
      <c r="C25767" s="9" t="s">
        <v>733</v>
      </c>
    </row>
    <row r="25768">
      <c r="A25768" s="7">
        <f t="shared" si="1"/>
        <v>22430</v>
      </c>
      <c r="B25768" s="5" t="s">
        <v>22676</v>
      </c>
      <c r="C25768" s="6" t="s">
        <v>727</v>
      </c>
    </row>
    <row r="25769">
      <c r="A25769" s="7">
        <f t="shared" si="1"/>
        <v>22431</v>
      </c>
      <c r="B25769" s="8" t="s">
        <v>22677</v>
      </c>
      <c r="C25769" s="9" t="s">
        <v>188</v>
      </c>
    </row>
    <row r="25770">
      <c r="A25770" s="7">
        <f t="shared" si="1"/>
        <v>22432</v>
      </c>
      <c r="B25770" s="5" t="s">
        <v>22678</v>
      </c>
      <c r="C25770" s="6" t="s">
        <v>437</v>
      </c>
    </row>
    <row r="25771">
      <c r="A25771" s="7">
        <f t="shared" si="1"/>
        <v>22433</v>
      </c>
      <c r="B25771" s="5" t="s">
        <v>22679</v>
      </c>
      <c r="C25771" s="6" t="s">
        <v>437</v>
      </c>
    </row>
    <row r="25772">
      <c r="A25772" s="7">
        <f t="shared" si="1"/>
        <v>22434</v>
      </c>
      <c r="B25772" s="5" t="s">
        <v>22680</v>
      </c>
      <c r="C25772" s="6" t="s">
        <v>153</v>
      </c>
    </row>
    <row r="25773">
      <c r="A25773" s="7">
        <f t="shared" si="1"/>
        <v>22435</v>
      </c>
      <c r="B25773" s="5" t="s">
        <v>22681</v>
      </c>
      <c r="C25773" s="6" t="s">
        <v>4</v>
      </c>
    </row>
    <row r="25774">
      <c r="A25774" s="7">
        <f t="shared" si="1"/>
        <v>22436</v>
      </c>
      <c r="B25774" s="5" t="s">
        <v>22682</v>
      </c>
      <c r="C25774" s="6" t="s">
        <v>1207</v>
      </c>
    </row>
    <row r="25775">
      <c r="A25775" s="7">
        <f t="shared" si="1"/>
        <v>22437</v>
      </c>
      <c r="B25775" s="5" t="s">
        <v>22683</v>
      </c>
      <c r="C25775" s="6" t="s">
        <v>86</v>
      </c>
    </row>
    <row r="25776">
      <c r="A25776" s="7">
        <f t="shared" si="1"/>
        <v>22438</v>
      </c>
      <c r="B25776" s="5" t="s">
        <v>22684</v>
      </c>
      <c r="C25776" s="6" t="s">
        <v>86</v>
      </c>
    </row>
    <row r="25777">
      <c r="A25777" s="7">
        <f t="shared" si="1"/>
        <v>22439</v>
      </c>
      <c r="B25777" s="5" t="s">
        <v>22685</v>
      </c>
      <c r="C25777" s="6" t="s">
        <v>538</v>
      </c>
    </row>
    <row r="25778">
      <c r="A25778" s="7">
        <f t="shared" si="1"/>
        <v>22440</v>
      </c>
      <c r="B25778" s="5" t="s">
        <v>22686</v>
      </c>
      <c r="C25778" s="6" t="s">
        <v>437</v>
      </c>
    </row>
    <row r="25779">
      <c r="A25779" s="7">
        <f t="shared" si="1"/>
        <v>22441</v>
      </c>
      <c r="B25779" s="8" t="s">
        <v>22687</v>
      </c>
      <c r="C25779" s="9" t="s">
        <v>616</v>
      </c>
    </row>
    <row r="25780">
      <c r="A25780" s="7">
        <f t="shared" si="1"/>
        <v>22442</v>
      </c>
      <c r="B25780" s="5" t="s">
        <v>22688</v>
      </c>
      <c r="C25780" s="6" t="s">
        <v>365</v>
      </c>
    </row>
    <row r="25781">
      <c r="A25781" s="7">
        <f t="shared" si="1"/>
        <v>22443</v>
      </c>
      <c r="B25781" s="8" t="s">
        <v>22689</v>
      </c>
      <c r="C25781" s="9" t="s">
        <v>722</v>
      </c>
    </row>
    <row r="25782">
      <c r="A25782" s="7">
        <f t="shared" si="1"/>
        <v>22444</v>
      </c>
      <c r="B25782" s="5" t="s">
        <v>22690</v>
      </c>
      <c r="C25782" s="6" t="s">
        <v>1221</v>
      </c>
    </row>
    <row r="25783">
      <c r="A25783" s="7">
        <f t="shared" si="1"/>
        <v>22445</v>
      </c>
      <c r="B25783" s="5" t="s">
        <v>22691</v>
      </c>
      <c r="C25783" s="6" t="s">
        <v>59</v>
      </c>
    </row>
    <row r="25784">
      <c r="A25784" s="7">
        <f t="shared" si="1"/>
        <v>22446</v>
      </c>
      <c r="B25784" s="5" t="s">
        <v>22692</v>
      </c>
      <c r="C25784" s="6" t="s">
        <v>142</v>
      </c>
    </row>
    <row r="25785">
      <c r="A25785" s="7">
        <f t="shared" si="1"/>
        <v>22447</v>
      </c>
      <c r="B25785" s="5" t="s">
        <v>22693</v>
      </c>
      <c r="C25785" s="6" t="s">
        <v>405</v>
      </c>
    </row>
    <row r="25786">
      <c r="A25786" s="7">
        <f t="shared" si="1"/>
        <v>22448</v>
      </c>
      <c r="B25786" s="5" t="s">
        <v>22694</v>
      </c>
      <c r="C25786" s="6" t="s">
        <v>365</v>
      </c>
    </row>
    <row r="25787">
      <c r="A25787" s="7">
        <f t="shared" si="1"/>
        <v>22449</v>
      </c>
      <c r="B25787" s="5" t="s">
        <v>22695</v>
      </c>
      <c r="C25787" s="6" t="s">
        <v>179</v>
      </c>
    </row>
    <row r="25788">
      <c r="A25788" s="7">
        <f t="shared" si="1"/>
        <v>22450</v>
      </c>
      <c r="B25788" s="5" t="s">
        <v>22696</v>
      </c>
      <c r="C25788" s="6" t="s">
        <v>179</v>
      </c>
    </row>
    <row r="25789">
      <c r="A25789" s="7">
        <f t="shared" si="1"/>
        <v>22451</v>
      </c>
      <c r="B25789" s="5" t="s">
        <v>22697</v>
      </c>
      <c r="C25789" s="6" t="s">
        <v>324</v>
      </c>
    </row>
    <row r="25790">
      <c r="A25790" s="7">
        <f t="shared" si="1"/>
        <v>22452</v>
      </c>
      <c r="B25790" s="5" t="s">
        <v>22698</v>
      </c>
      <c r="C25790" s="6" t="s">
        <v>365</v>
      </c>
    </row>
    <row r="25791">
      <c r="A25791" s="7">
        <f t="shared" si="1"/>
        <v>22453</v>
      </c>
      <c r="B25791" s="5" t="s">
        <v>22699</v>
      </c>
      <c r="C25791" s="6" t="s">
        <v>1360</v>
      </c>
    </row>
    <row r="25792">
      <c r="A25792" s="7">
        <f t="shared" si="1"/>
        <v>22454</v>
      </c>
      <c r="B25792" s="5" t="s">
        <v>22700</v>
      </c>
      <c r="C25792" s="6" t="s">
        <v>1223</v>
      </c>
    </row>
    <row r="25793">
      <c r="A25793" s="7">
        <f t="shared" si="1"/>
        <v>22455</v>
      </c>
      <c r="B25793" s="8" t="s">
        <v>22701</v>
      </c>
      <c r="C25793" s="6" t="s">
        <v>150</v>
      </c>
    </row>
    <row r="25794">
      <c r="A25794" s="7">
        <f t="shared" si="1"/>
        <v>22455</v>
      </c>
      <c r="B25794" s="8" t="s">
        <v>22701</v>
      </c>
      <c r="C25794" s="6" t="s">
        <v>162</v>
      </c>
    </row>
    <row r="25795">
      <c r="A25795" s="7">
        <f t="shared" si="1"/>
        <v>22456</v>
      </c>
      <c r="B25795" s="5" t="s">
        <v>22702</v>
      </c>
      <c r="C25795" s="6" t="s">
        <v>1248</v>
      </c>
    </row>
    <row r="25796">
      <c r="A25796" s="7">
        <f t="shared" si="1"/>
        <v>22457</v>
      </c>
      <c r="B25796" s="5" t="s">
        <v>22703</v>
      </c>
      <c r="C25796" s="6" t="s">
        <v>989</v>
      </c>
    </row>
    <row r="25797">
      <c r="A25797" s="7">
        <f t="shared" si="1"/>
        <v>22458</v>
      </c>
      <c r="B25797" s="8" t="s">
        <v>22704</v>
      </c>
      <c r="C25797" s="9" t="s">
        <v>177</v>
      </c>
    </row>
    <row r="25798">
      <c r="A25798" s="7">
        <f t="shared" si="1"/>
        <v>22459</v>
      </c>
      <c r="B25798" s="5" t="s">
        <v>22705</v>
      </c>
      <c r="C25798" s="6" t="s">
        <v>97</v>
      </c>
    </row>
    <row r="25799">
      <c r="A25799" s="7">
        <f t="shared" si="1"/>
        <v>22460</v>
      </c>
      <c r="B25799" s="5" t="s">
        <v>22706</v>
      </c>
      <c r="C25799" s="6" t="s">
        <v>758</v>
      </c>
    </row>
    <row r="25800">
      <c r="A25800" s="7">
        <f t="shared" si="1"/>
        <v>22461</v>
      </c>
      <c r="B25800" s="8" t="s">
        <v>22707</v>
      </c>
      <c r="C25800" s="9" t="s">
        <v>188</v>
      </c>
    </row>
    <row r="25801">
      <c r="A25801" s="7">
        <f t="shared" si="1"/>
        <v>22462</v>
      </c>
      <c r="B25801" s="8" t="s">
        <v>22708</v>
      </c>
      <c r="C25801" s="9" t="s">
        <v>722</v>
      </c>
    </row>
    <row r="25802">
      <c r="A25802" s="7">
        <f t="shared" si="1"/>
        <v>22463</v>
      </c>
      <c r="B25802" s="5" t="s">
        <v>22709</v>
      </c>
      <c r="C25802" s="6" t="s">
        <v>109</v>
      </c>
    </row>
    <row r="25803">
      <c r="A25803" s="7">
        <f t="shared" si="1"/>
        <v>22463</v>
      </c>
      <c r="B25803" s="5" t="s">
        <v>22709</v>
      </c>
      <c r="C25803" s="6" t="s">
        <v>416</v>
      </c>
    </row>
    <row r="25804">
      <c r="A25804" s="7">
        <f t="shared" si="1"/>
        <v>22464</v>
      </c>
      <c r="B25804" s="5" t="s">
        <v>22710</v>
      </c>
      <c r="C25804" s="6" t="s">
        <v>86</v>
      </c>
    </row>
    <row r="25805">
      <c r="A25805" s="7">
        <f t="shared" si="1"/>
        <v>22465</v>
      </c>
      <c r="B25805" s="5" t="s">
        <v>22711</v>
      </c>
      <c r="C25805" s="6" t="s">
        <v>818</v>
      </c>
    </row>
    <row r="25806">
      <c r="A25806" s="7">
        <f t="shared" si="1"/>
        <v>22466</v>
      </c>
      <c r="B25806" s="8" t="s">
        <v>22712</v>
      </c>
      <c r="C25806" s="9" t="s">
        <v>530</v>
      </c>
    </row>
    <row r="25807">
      <c r="A25807" s="7">
        <f t="shared" si="1"/>
        <v>22467</v>
      </c>
      <c r="B25807" s="8" t="s">
        <v>22713</v>
      </c>
      <c r="C25807" s="9" t="s">
        <v>10</v>
      </c>
    </row>
    <row r="25808">
      <c r="A25808" s="7">
        <f t="shared" si="1"/>
        <v>22468</v>
      </c>
      <c r="B25808" s="5" t="s">
        <v>22714</v>
      </c>
      <c r="C25808" s="6" t="s">
        <v>196</v>
      </c>
    </row>
    <row r="25809">
      <c r="A25809" s="7">
        <f t="shared" si="1"/>
        <v>22469</v>
      </c>
      <c r="B25809" s="5" t="s">
        <v>22715</v>
      </c>
      <c r="C25809" s="6" t="s">
        <v>365</v>
      </c>
    </row>
    <row r="25810">
      <c r="A25810" s="7">
        <f t="shared" si="1"/>
        <v>22470</v>
      </c>
      <c r="B25810" s="5" t="s">
        <v>22716</v>
      </c>
      <c r="C25810" s="6" t="s">
        <v>196</v>
      </c>
    </row>
    <row r="25811">
      <c r="A25811" s="7">
        <f t="shared" si="1"/>
        <v>22471</v>
      </c>
      <c r="B25811" s="5" t="s">
        <v>22717</v>
      </c>
      <c r="C25811" s="6" t="s">
        <v>142</v>
      </c>
    </row>
    <row r="25812">
      <c r="A25812" s="7">
        <f t="shared" si="1"/>
        <v>22472</v>
      </c>
      <c r="B25812" s="8" t="s">
        <v>22718</v>
      </c>
      <c r="C25812" s="9" t="s">
        <v>56</v>
      </c>
    </row>
    <row r="25813">
      <c r="A25813" s="7">
        <f t="shared" si="1"/>
        <v>22472</v>
      </c>
      <c r="B25813" s="8" t="s">
        <v>22718</v>
      </c>
      <c r="C25813" s="9" t="s">
        <v>616</v>
      </c>
    </row>
    <row r="25814">
      <c r="A25814" s="7">
        <f t="shared" si="1"/>
        <v>22473</v>
      </c>
      <c r="B25814" s="5" t="s">
        <v>22719</v>
      </c>
      <c r="C25814" s="6" t="s">
        <v>162</v>
      </c>
    </row>
    <row r="25815">
      <c r="A25815" s="7">
        <f t="shared" si="1"/>
        <v>22473</v>
      </c>
      <c r="B25815" s="5" t="s">
        <v>22719</v>
      </c>
      <c r="C25815" s="6" t="s">
        <v>150</v>
      </c>
    </row>
    <row r="25816">
      <c r="A25816" s="7">
        <f t="shared" si="1"/>
        <v>22474</v>
      </c>
      <c r="B25816" s="5" t="s">
        <v>22720</v>
      </c>
      <c r="C25816" s="6" t="s">
        <v>1124</v>
      </c>
    </row>
    <row r="25817">
      <c r="A25817" s="7">
        <f t="shared" si="1"/>
        <v>22475</v>
      </c>
      <c r="B25817" s="5" t="s">
        <v>22721</v>
      </c>
      <c r="C25817" s="6" t="s">
        <v>59</v>
      </c>
    </row>
    <row r="25818">
      <c r="A25818" s="7">
        <f t="shared" si="1"/>
        <v>22475</v>
      </c>
      <c r="B25818" s="5" t="s">
        <v>22721</v>
      </c>
      <c r="C25818" s="6" t="s">
        <v>142</v>
      </c>
    </row>
    <row r="25819">
      <c r="A25819" s="7">
        <f t="shared" si="1"/>
        <v>22475</v>
      </c>
      <c r="B25819" s="5" t="s">
        <v>22721</v>
      </c>
      <c r="C25819" s="6" t="s">
        <v>150</v>
      </c>
    </row>
    <row r="25820">
      <c r="A25820" s="7">
        <f t="shared" si="1"/>
        <v>22476</v>
      </c>
      <c r="B25820" s="5" t="s">
        <v>22722</v>
      </c>
      <c r="C25820" s="6" t="s">
        <v>179</v>
      </c>
    </row>
    <row r="25821">
      <c r="A25821" s="7">
        <f t="shared" si="1"/>
        <v>22477</v>
      </c>
      <c r="B25821" s="5" t="s">
        <v>22723</v>
      </c>
      <c r="C25821" s="6" t="s">
        <v>426</v>
      </c>
    </row>
    <row r="25822">
      <c r="A25822" s="7">
        <f t="shared" si="1"/>
        <v>22478</v>
      </c>
      <c r="B25822" s="5" t="s">
        <v>22724</v>
      </c>
      <c r="C25822" s="6" t="s">
        <v>12</v>
      </c>
    </row>
    <row r="25823">
      <c r="A25823" s="7">
        <f t="shared" si="1"/>
        <v>22479</v>
      </c>
      <c r="B25823" s="5" t="s">
        <v>22725</v>
      </c>
      <c r="C25823" s="6" t="s">
        <v>1316</v>
      </c>
    </row>
    <row r="25824">
      <c r="A25824" s="7">
        <f t="shared" si="1"/>
        <v>22480</v>
      </c>
      <c r="B25824" s="14" t="s">
        <v>22726</v>
      </c>
      <c r="C25824" s="6" t="s">
        <v>150</v>
      </c>
    </row>
    <row r="25825">
      <c r="A25825" s="7">
        <f t="shared" si="1"/>
        <v>22481</v>
      </c>
      <c r="B25825" s="8" t="s">
        <v>22727</v>
      </c>
      <c r="C25825" s="9" t="s">
        <v>162</v>
      </c>
    </row>
    <row r="25826">
      <c r="A25826" s="7">
        <f t="shared" si="1"/>
        <v>22482</v>
      </c>
      <c r="B25826" s="5" t="s">
        <v>22728</v>
      </c>
      <c r="C25826" s="6" t="s">
        <v>34</v>
      </c>
    </row>
    <row r="25827">
      <c r="A25827" s="7">
        <f t="shared" si="1"/>
        <v>22483</v>
      </c>
      <c r="B25827" s="8" t="s">
        <v>22729</v>
      </c>
      <c r="C25827" s="9" t="s">
        <v>722</v>
      </c>
    </row>
    <row r="25828">
      <c r="A25828" s="7">
        <f t="shared" si="1"/>
        <v>22484</v>
      </c>
      <c r="B25828" s="8" t="s">
        <v>22730</v>
      </c>
      <c r="C25828" s="9" t="s">
        <v>874</v>
      </c>
    </row>
    <row r="25829">
      <c r="A25829" s="7">
        <f t="shared" si="1"/>
        <v>22485</v>
      </c>
      <c r="B25829" s="8" t="s">
        <v>22731</v>
      </c>
      <c r="C25829" s="9" t="s">
        <v>188</v>
      </c>
    </row>
    <row r="25830">
      <c r="A25830" s="7">
        <f t="shared" si="1"/>
        <v>22486</v>
      </c>
      <c r="B25830" s="5" t="s">
        <v>22732</v>
      </c>
      <c r="C25830" s="6" t="s">
        <v>324</v>
      </c>
    </row>
    <row r="25831">
      <c r="A25831" s="7">
        <f t="shared" si="1"/>
        <v>22487</v>
      </c>
      <c r="B25831" s="8" t="s">
        <v>22733</v>
      </c>
      <c r="C25831" s="9" t="s">
        <v>42</v>
      </c>
    </row>
    <row r="25832">
      <c r="A25832" s="7">
        <f t="shared" si="1"/>
        <v>22488</v>
      </c>
      <c r="B25832" s="5" t="s">
        <v>22734</v>
      </c>
      <c r="C25832" s="6" t="s">
        <v>365</v>
      </c>
    </row>
    <row r="25833">
      <c r="A25833" s="7">
        <f t="shared" si="1"/>
        <v>22489</v>
      </c>
      <c r="B25833" s="8" t="s">
        <v>22735</v>
      </c>
      <c r="C25833" s="9" t="s">
        <v>162</v>
      </c>
    </row>
    <row r="25834">
      <c r="A25834" s="7">
        <f t="shared" si="1"/>
        <v>22489</v>
      </c>
      <c r="B25834" s="8" t="s">
        <v>22735</v>
      </c>
      <c r="C25834" s="9" t="s">
        <v>22</v>
      </c>
    </row>
    <row r="25835">
      <c r="A25835" s="7">
        <f t="shared" si="1"/>
        <v>22489</v>
      </c>
      <c r="B25835" s="8" t="s">
        <v>22735</v>
      </c>
      <c r="C25835" s="9" t="s">
        <v>24</v>
      </c>
    </row>
    <row r="25836">
      <c r="A25836" s="7">
        <f t="shared" si="1"/>
        <v>22489</v>
      </c>
      <c r="B25836" s="8" t="s">
        <v>22735</v>
      </c>
      <c r="C25836" s="9" t="s">
        <v>25</v>
      </c>
    </row>
    <row r="25837">
      <c r="A25837" s="7">
        <f t="shared" si="1"/>
        <v>22490</v>
      </c>
      <c r="B25837" s="8" t="s">
        <v>22736</v>
      </c>
      <c r="C25837" s="9" t="s">
        <v>56</v>
      </c>
    </row>
    <row r="25838">
      <c r="A25838" s="7">
        <f t="shared" si="1"/>
        <v>22490</v>
      </c>
      <c r="B25838" s="8" t="s">
        <v>22736</v>
      </c>
      <c r="C25838" s="9" t="s">
        <v>60</v>
      </c>
    </row>
    <row r="25839">
      <c r="A25839" s="7">
        <f t="shared" si="1"/>
        <v>22491</v>
      </c>
      <c r="B25839" s="5" t="s">
        <v>22737</v>
      </c>
      <c r="C25839" s="6" t="s">
        <v>336</v>
      </c>
    </row>
    <row r="25840">
      <c r="A25840" s="7">
        <f t="shared" si="1"/>
        <v>22492</v>
      </c>
      <c r="B25840" s="8" t="s">
        <v>22738</v>
      </c>
      <c r="C25840" s="9" t="s">
        <v>530</v>
      </c>
    </row>
    <row r="25841">
      <c r="A25841" s="7">
        <f t="shared" si="1"/>
        <v>22493</v>
      </c>
      <c r="B25841" s="5" t="s">
        <v>22739</v>
      </c>
      <c r="C25841" s="6" t="s">
        <v>365</v>
      </c>
    </row>
    <row r="25842">
      <c r="A25842" s="7">
        <f t="shared" si="1"/>
        <v>22494</v>
      </c>
      <c r="B25842" s="5" t="s">
        <v>22740</v>
      </c>
      <c r="C25842" s="6" t="s">
        <v>365</v>
      </c>
    </row>
    <row r="25843">
      <c r="A25843" s="7">
        <f t="shared" si="1"/>
        <v>22495</v>
      </c>
      <c r="B25843" s="8" t="s">
        <v>22741</v>
      </c>
      <c r="C25843" s="9" t="s">
        <v>280</v>
      </c>
    </row>
    <row r="25844">
      <c r="A25844" s="7">
        <f t="shared" si="1"/>
        <v>22496</v>
      </c>
      <c r="B25844" s="8" t="s">
        <v>22742</v>
      </c>
      <c r="C25844" s="9" t="s">
        <v>54</v>
      </c>
    </row>
    <row r="25845">
      <c r="A25845" s="7">
        <f t="shared" si="1"/>
        <v>22497</v>
      </c>
      <c r="B25845" s="8" t="s">
        <v>22743</v>
      </c>
      <c r="C25845" s="9" t="s">
        <v>56</v>
      </c>
    </row>
    <row r="25846">
      <c r="A25846" s="7">
        <f t="shared" si="1"/>
        <v>22498</v>
      </c>
      <c r="B25846" s="8" t="s">
        <v>22744</v>
      </c>
      <c r="C25846" s="9" t="s">
        <v>60</v>
      </c>
    </row>
    <row r="25847">
      <c r="A25847" s="7">
        <f t="shared" si="1"/>
        <v>22499</v>
      </c>
      <c r="B25847" s="8" t="s">
        <v>22745</v>
      </c>
      <c r="C25847" s="9" t="s">
        <v>60</v>
      </c>
    </row>
    <row r="25848">
      <c r="A25848" s="7">
        <f t="shared" si="1"/>
        <v>22499</v>
      </c>
      <c r="B25848" s="8" t="s">
        <v>22745</v>
      </c>
      <c r="C25848" s="9" t="s">
        <v>25</v>
      </c>
    </row>
    <row r="25849">
      <c r="A25849" s="7">
        <f t="shared" si="1"/>
        <v>22499</v>
      </c>
      <c r="B25849" s="8" t="s">
        <v>22745</v>
      </c>
      <c r="C25849" s="9" t="s">
        <v>24</v>
      </c>
    </row>
    <row r="25850">
      <c r="A25850" s="7">
        <f t="shared" si="1"/>
        <v>22500</v>
      </c>
      <c r="B25850" s="5" t="s">
        <v>22746</v>
      </c>
      <c r="C25850" s="6" t="s">
        <v>621</v>
      </c>
    </row>
    <row r="25851">
      <c r="A25851" s="7">
        <f t="shared" si="1"/>
        <v>22501</v>
      </c>
      <c r="B25851" s="5" t="s">
        <v>22747</v>
      </c>
      <c r="C25851" s="6" t="s">
        <v>1856</v>
      </c>
    </row>
    <row r="25852">
      <c r="A25852" s="7">
        <f t="shared" si="1"/>
        <v>22502</v>
      </c>
      <c r="B25852" s="5" t="s">
        <v>22748</v>
      </c>
      <c r="C25852" s="6" t="s">
        <v>1207</v>
      </c>
    </row>
    <row r="25853">
      <c r="A25853" s="7">
        <f t="shared" si="1"/>
        <v>22503</v>
      </c>
      <c r="B25853" s="8" t="s">
        <v>22749</v>
      </c>
      <c r="C25853" s="9" t="s">
        <v>162</v>
      </c>
    </row>
    <row r="25854">
      <c r="A25854" s="7">
        <f t="shared" si="1"/>
        <v>22504</v>
      </c>
      <c r="B25854" s="8" t="s">
        <v>22750</v>
      </c>
      <c r="C25854" s="9" t="s">
        <v>64</v>
      </c>
    </row>
    <row r="25855">
      <c r="A25855" s="7">
        <f t="shared" si="1"/>
        <v>22505</v>
      </c>
      <c r="B25855" s="5" t="s">
        <v>22751</v>
      </c>
      <c r="C25855" s="6" t="s">
        <v>2549</v>
      </c>
    </row>
    <row r="25856">
      <c r="A25856" s="7">
        <f t="shared" si="1"/>
        <v>22506</v>
      </c>
      <c r="B25856" s="8" t="s">
        <v>22752</v>
      </c>
      <c r="C25856" s="9" t="s">
        <v>1169</v>
      </c>
    </row>
    <row r="25857">
      <c r="A25857" s="7">
        <f t="shared" si="1"/>
        <v>22507</v>
      </c>
      <c r="B25857" s="5" t="s">
        <v>22753</v>
      </c>
      <c r="C25857" s="6" t="s">
        <v>1007</v>
      </c>
    </row>
    <row r="25858">
      <c r="A25858" s="7">
        <f t="shared" si="1"/>
        <v>22508</v>
      </c>
      <c r="B25858" s="8" t="s">
        <v>22754</v>
      </c>
      <c r="C25858" s="9" t="s">
        <v>1776</v>
      </c>
    </row>
    <row r="25859">
      <c r="A25859" s="7">
        <f t="shared" si="1"/>
        <v>22509</v>
      </c>
      <c r="B25859" s="8" t="s">
        <v>22755</v>
      </c>
      <c r="C25859" s="9" t="s">
        <v>280</v>
      </c>
    </row>
    <row r="25860">
      <c r="A25860" s="7">
        <f t="shared" si="1"/>
        <v>22510</v>
      </c>
      <c r="B25860" s="5" t="s">
        <v>22756</v>
      </c>
      <c r="C25860" s="6" t="s">
        <v>1260</v>
      </c>
    </row>
    <row r="25861">
      <c r="A25861" s="7">
        <f t="shared" si="1"/>
        <v>22511</v>
      </c>
      <c r="B25861" s="5" t="s">
        <v>22757</v>
      </c>
      <c r="C25861" s="6" t="s">
        <v>365</v>
      </c>
    </row>
    <row r="25862">
      <c r="A25862" s="7">
        <f t="shared" si="1"/>
        <v>22512</v>
      </c>
      <c r="B25862" s="5" t="s">
        <v>22758</v>
      </c>
      <c r="C25862" s="6" t="s">
        <v>426</v>
      </c>
    </row>
    <row r="25863">
      <c r="A25863" s="7">
        <f t="shared" si="1"/>
        <v>22513</v>
      </c>
      <c r="B25863" s="8" t="s">
        <v>22759</v>
      </c>
      <c r="C25863" s="9" t="s">
        <v>530</v>
      </c>
    </row>
    <row r="25864">
      <c r="A25864" s="7">
        <f t="shared" si="1"/>
        <v>22514</v>
      </c>
      <c r="B25864" s="8" t="s">
        <v>22760</v>
      </c>
      <c r="C25864" s="9" t="s">
        <v>1169</v>
      </c>
    </row>
    <row r="25865">
      <c r="A25865" s="7">
        <f t="shared" si="1"/>
        <v>22515</v>
      </c>
      <c r="B25865" s="5" t="s">
        <v>22761</v>
      </c>
      <c r="C25865" s="6" t="s">
        <v>59</v>
      </c>
    </row>
    <row r="25866">
      <c r="A25866" s="7">
        <f t="shared" si="1"/>
        <v>22516</v>
      </c>
      <c r="B25866" s="5" t="s">
        <v>22762</v>
      </c>
      <c r="C25866" s="6" t="s">
        <v>324</v>
      </c>
    </row>
    <row r="25867">
      <c r="A25867" s="7">
        <f t="shared" si="1"/>
        <v>22517</v>
      </c>
      <c r="B25867" s="8" t="s">
        <v>22763</v>
      </c>
      <c r="C25867" s="9" t="s">
        <v>142</v>
      </c>
    </row>
    <row r="25868">
      <c r="A25868" s="7">
        <f t="shared" si="1"/>
        <v>22517</v>
      </c>
      <c r="B25868" s="8" t="s">
        <v>22763</v>
      </c>
      <c r="C25868" s="9" t="s">
        <v>25</v>
      </c>
    </row>
    <row r="25869">
      <c r="A25869" s="7">
        <f t="shared" si="1"/>
        <v>22518</v>
      </c>
      <c r="B25869" s="8" t="s">
        <v>22764</v>
      </c>
      <c r="C25869" s="9" t="s">
        <v>46</v>
      </c>
    </row>
    <row r="25870">
      <c r="A25870" s="7">
        <f t="shared" si="1"/>
        <v>22519</v>
      </c>
      <c r="B25870" s="8" t="s">
        <v>22765</v>
      </c>
      <c r="C25870" s="9" t="s">
        <v>416</v>
      </c>
    </row>
    <row r="25871">
      <c r="A25871" s="7">
        <f t="shared" si="1"/>
        <v>22520</v>
      </c>
      <c r="B25871" s="8" t="s">
        <v>22766</v>
      </c>
      <c r="C25871" s="9" t="s">
        <v>42</v>
      </c>
    </row>
    <row r="25872">
      <c r="A25872" s="7">
        <f t="shared" si="1"/>
        <v>22521</v>
      </c>
      <c r="B25872" s="8" t="s">
        <v>22767</v>
      </c>
      <c r="C25872" s="9" t="s">
        <v>188</v>
      </c>
    </row>
    <row r="25873">
      <c r="A25873" s="7">
        <f t="shared" si="1"/>
        <v>22522</v>
      </c>
      <c r="B25873" s="8" t="s">
        <v>22768</v>
      </c>
      <c r="C25873" s="9" t="s">
        <v>416</v>
      </c>
    </row>
    <row r="25874">
      <c r="A25874" s="7">
        <f t="shared" si="1"/>
        <v>22523</v>
      </c>
      <c r="B25874" s="5" t="s">
        <v>22769</v>
      </c>
      <c r="C25874" s="6" t="s">
        <v>621</v>
      </c>
    </row>
    <row r="25875">
      <c r="A25875" s="7">
        <f t="shared" si="1"/>
        <v>22524</v>
      </c>
      <c r="B25875" s="5" t="s">
        <v>22770</v>
      </c>
      <c r="C25875" s="6" t="s">
        <v>462</v>
      </c>
    </row>
    <row r="25876">
      <c r="A25876" s="7">
        <f t="shared" si="1"/>
        <v>22525</v>
      </c>
      <c r="B25876" s="5" t="s">
        <v>22771</v>
      </c>
      <c r="C25876" s="6" t="s">
        <v>1262</v>
      </c>
    </row>
    <row r="25877">
      <c r="A25877" s="7">
        <f t="shared" si="1"/>
        <v>22526</v>
      </c>
      <c r="B25877" s="8" t="s">
        <v>22772</v>
      </c>
      <c r="C25877" s="9" t="s">
        <v>1548</v>
      </c>
    </row>
    <row r="25878">
      <c r="A25878" s="7">
        <f t="shared" si="1"/>
        <v>22527</v>
      </c>
      <c r="B25878" s="8" t="s">
        <v>22773</v>
      </c>
      <c r="C25878" s="9" t="s">
        <v>758</v>
      </c>
    </row>
    <row r="25879">
      <c r="A25879" s="7">
        <f t="shared" si="1"/>
        <v>22528</v>
      </c>
      <c r="B25879" s="5" t="s">
        <v>22774</v>
      </c>
      <c r="C25879" s="6" t="s">
        <v>1267</v>
      </c>
    </row>
    <row r="25880">
      <c r="A25880" s="7">
        <f t="shared" si="1"/>
        <v>22529</v>
      </c>
      <c r="B25880" s="5" t="s">
        <v>22775</v>
      </c>
      <c r="C25880" s="6" t="s">
        <v>1495</v>
      </c>
    </row>
    <row r="25881">
      <c r="A25881" s="7">
        <f t="shared" si="1"/>
        <v>22530</v>
      </c>
      <c r="B25881" s="5" t="s">
        <v>22776</v>
      </c>
      <c r="C25881" s="6" t="s">
        <v>437</v>
      </c>
    </row>
    <row r="25882">
      <c r="A25882" s="7">
        <f t="shared" si="1"/>
        <v>22531</v>
      </c>
      <c r="B25882" s="5" t="s">
        <v>22777</v>
      </c>
      <c r="C25882" s="6" t="s">
        <v>437</v>
      </c>
    </row>
    <row r="25883">
      <c r="A25883" s="7">
        <f t="shared" si="1"/>
        <v>22532</v>
      </c>
      <c r="B25883" s="5" t="s">
        <v>22778</v>
      </c>
      <c r="C25883" s="6" t="s">
        <v>727</v>
      </c>
    </row>
    <row r="25884">
      <c r="A25884" s="7">
        <f t="shared" si="1"/>
        <v>22533</v>
      </c>
      <c r="B25884" s="5" t="s">
        <v>22779</v>
      </c>
      <c r="C25884" s="6" t="s">
        <v>365</v>
      </c>
    </row>
    <row r="25885">
      <c r="A25885" s="7">
        <f t="shared" si="1"/>
        <v>22534</v>
      </c>
      <c r="B25885" s="5" t="s">
        <v>22780</v>
      </c>
      <c r="C25885" s="6" t="s">
        <v>365</v>
      </c>
    </row>
    <row r="25886">
      <c r="A25886" s="7">
        <f t="shared" si="1"/>
        <v>22535</v>
      </c>
      <c r="B25886" s="5" t="s">
        <v>22781</v>
      </c>
      <c r="C25886" s="6" t="s">
        <v>365</v>
      </c>
    </row>
    <row r="25887">
      <c r="A25887" s="7">
        <f t="shared" si="1"/>
        <v>22536</v>
      </c>
      <c r="B25887" s="5" t="s">
        <v>22782</v>
      </c>
      <c r="C25887" s="6" t="s">
        <v>1248</v>
      </c>
    </row>
    <row r="25888">
      <c r="A25888" s="7">
        <f t="shared" si="1"/>
        <v>22537</v>
      </c>
      <c r="B25888" s="5" t="s">
        <v>22783</v>
      </c>
      <c r="C25888" s="6" t="s">
        <v>1360</v>
      </c>
    </row>
    <row r="25889">
      <c r="A25889" s="7">
        <f t="shared" si="1"/>
        <v>22538</v>
      </c>
      <c r="B25889" s="5" t="s">
        <v>22784</v>
      </c>
      <c r="C25889" s="6" t="s">
        <v>336</v>
      </c>
    </row>
    <row r="25890">
      <c r="A25890" s="7">
        <f t="shared" si="1"/>
        <v>22539</v>
      </c>
      <c r="B25890" s="8" t="s">
        <v>22785</v>
      </c>
      <c r="C25890" s="9" t="s">
        <v>177</v>
      </c>
    </row>
    <row r="25891">
      <c r="A25891" s="7">
        <f t="shared" si="1"/>
        <v>22540</v>
      </c>
      <c r="B25891" s="8" t="s">
        <v>22786</v>
      </c>
      <c r="C25891" s="9" t="s">
        <v>780</v>
      </c>
    </row>
    <row r="25892">
      <c r="A25892" s="7">
        <f t="shared" si="1"/>
        <v>22540</v>
      </c>
      <c r="B25892" s="8" t="s">
        <v>22786</v>
      </c>
      <c r="C25892" s="9" t="s">
        <v>60</v>
      </c>
    </row>
    <row r="25893">
      <c r="A25893" s="7">
        <f t="shared" si="1"/>
        <v>22540</v>
      </c>
      <c r="B25893" s="8" t="s">
        <v>22786</v>
      </c>
      <c r="C25893" s="9" t="s">
        <v>24</v>
      </c>
    </row>
    <row r="25894">
      <c r="A25894" s="7">
        <f t="shared" si="1"/>
        <v>22540</v>
      </c>
      <c r="B25894" s="8" t="s">
        <v>22786</v>
      </c>
      <c r="C25894" s="9" t="s">
        <v>25</v>
      </c>
    </row>
    <row r="25895">
      <c r="A25895" s="7">
        <f t="shared" si="1"/>
        <v>22540</v>
      </c>
      <c r="B25895" s="8" t="s">
        <v>22786</v>
      </c>
      <c r="C25895" s="9" t="s">
        <v>22</v>
      </c>
    </row>
    <row r="25896">
      <c r="A25896" s="7">
        <f t="shared" si="1"/>
        <v>22541</v>
      </c>
      <c r="B25896" s="5" t="s">
        <v>22787</v>
      </c>
      <c r="C25896" s="6" t="s">
        <v>326</v>
      </c>
    </row>
    <row r="25897">
      <c r="A25897" s="7">
        <f t="shared" si="1"/>
        <v>22541</v>
      </c>
      <c r="B25897" s="5" t="s">
        <v>22787</v>
      </c>
      <c r="C25897" s="6" t="s">
        <v>650</v>
      </c>
    </row>
    <row r="25898">
      <c r="A25898" s="7">
        <f t="shared" si="1"/>
        <v>22542</v>
      </c>
      <c r="B25898" s="8" t="s">
        <v>22788</v>
      </c>
      <c r="C25898" s="9" t="s">
        <v>56</v>
      </c>
    </row>
    <row r="25899">
      <c r="A25899" s="7">
        <f t="shared" si="1"/>
        <v>22542</v>
      </c>
      <c r="B25899" s="8" t="s">
        <v>22788</v>
      </c>
      <c r="C25899" s="9" t="s">
        <v>142</v>
      </c>
    </row>
    <row r="25900">
      <c r="A25900" s="7">
        <f t="shared" si="1"/>
        <v>22542</v>
      </c>
      <c r="B25900" s="8" t="s">
        <v>22788</v>
      </c>
      <c r="C25900" s="9" t="s">
        <v>616</v>
      </c>
    </row>
    <row r="25901">
      <c r="A25901" s="7">
        <f t="shared" si="1"/>
        <v>22543</v>
      </c>
      <c r="B25901" s="8" t="s">
        <v>22789</v>
      </c>
      <c r="C25901" s="9" t="s">
        <v>416</v>
      </c>
    </row>
    <row r="25902">
      <c r="A25902" s="7">
        <f t="shared" si="1"/>
        <v>22544</v>
      </c>
      <c r="B25902" s="8" t="s">
        <v>22790</v>
      </c>
      <c r="C25902" s="9" t="s">
        <v>42</v>
      </c>
    </row>
    <row r="25903">
      <c r="A25903" s="7">
        <f t="shared" si="1"/>
        <v>22545</v>
      </c>
      <c r="B25903" s="8" t="s">
        <v>22791</v>
      </c>
      <c r="C25903" s="9" t="s">
        <v>188</v>
      </c>
    </row>
    <row r="25904">
      <c r="A25904" s="7">
        <f t="shared" si="1"/>
        <v>22546</v>
      </c>
      <c r="B25904" s="8" t="s">
        <v>22792</v>
      </c>
      <c r="C25904" s="6" t="s">
        <v>59</v>
      </c>
    </row>
    <row r="25905">
      <c r="A25905" s="7">
        <f t="shared" si="1"/>
        <v>22547</v>
      </c>
      <c r="B25905" s="5" t="s">
        <v>22793</v>
      </c>
      <c r="C25905" s="6" t="s">
        <v>452</v>
      </c>
    </row>
    <row r="25906">
      <c r="A25906" s="7">
        <f t="shared" si="1"/>
        <v>22548</v>
      </c>
      <c r="B25906" s="5" t="s">
        <v>22794</v>
      </c>
      <c r="C25906" s="6" t="s">
        <v>267</v>
      </c>
    </row>
    <row r="25907">
      <c r="A25907" s="7">
        <f t="shared" si="1"/>
        <v>22548</v>
      </c>
      <c r="B25907" s="5" t="s">
        <v>22794</v>
      </c>
      <c r="C25907" s="6" t="s">
        <v>91</v>
      </c>
    </row>
    <row r="25908">
      <c r="A25908" s="7">
        <f t="shared" si="1"/>
        <v>22549</v>
      </c>
      <c r="B25908" s="5" t="s">
        <v>22795</v>
      </c>
      <c r="C25908" s="6" t="s">
        <v>324</v>
      </c>
    </row>
    <row r="25909">
      <c r="A25909" s="7">
        <f t="shared" si="1"/>
        <v>22550</v>
      </c>
      <c r="B25909" s="5" t="s">
        <v>22796</v>
      </c>
      <c r="C25909" s="6" t="s">
        <v>179</v>
      </c>
    </row>
    <row r="25910">
      <c r="A25910" s="7">
        <f t="shared" si="1"/>
        <v>22551</v>
      </c>
      <c r="B25910" s="5" t="s">
        <v>22797</v>
      </c>
      <c r="C25910" s="6" t="s">
        <v>1221</v>
      </c>
    </row>
    <row r="25911">
      <c r="A25911" s="7">
        <f t="shared" si="1"/>
        <v>22552</v>
      </c>
      <c r="B25911" s="16" t="s">
        <v>22798</v>
      </c>
      <c r="C25911" s="6" t="s">
        <v>1235</v>
      </c>
    </row>
    <row r="25912">
      <c r="A25912" s="7">
        <f t="shared" si="1"/>
        <v>22553</v>
      </c>
      <c r="B25912" s="5" t="s">
        <v>22799</v>
      </c>
      <c r="C25912" s="6" t="s">
        <v>437</v>
      </c>
    </row>
    <row r="25913">
      <c r="A25913" s="7">
        <f t="shared" si="1"/>
        <v>22554</v>
      </c>
      <c r="B25913" s="5" t="s">
        <v>22800</v>
      </c>
      <c r="C25913" s="6" t="s">
        <v>683</v>
      </c>
    </row>
    <row r="25914">
      <c r="A25914" s="7">
        <f t="shared" si="1"/>
        <v>22555</v>
      </c>
      <c r="B25914" s="5" t="s">
        <v>22801</v>
      </c>
      <c r="C25914" s="6" t="s">
        <v>603</v>
      </c>
    </row>
    <row r="25915">
      <c r="A25915" s="7">
        <f t="shared" si="1"/>
        <v>22556</v>
      </c>
      <c r="B25915" s="8" t="s">
        <v>22802</v>
      </c>
      <c r="C25915" s="9" t="s">
        <v>502</v>
      </c>
    </row>
    <row r="25916">
      <c r="A25916" s="7">
        <f t="shared" si="1"/>
        <v>22557</v>
      </c>
      <c r="B25916" s="5" t="s">
        <v>22803</v>
      </c>
      <c r="C25916" s="6" t="s">
        <v>86</v>
      </c>
    </row>
    <row r="25917">
      <c r="A25917" s="7">
        <f t="shared" si="1"/>
        <v>22558</v>
      </c>
      <c r="B25917" s="5" t="s">
        <v>22804</v>
      </c>
      <c r="C25917" s="6" t="s">
        <v>420</v>
      </c>
    </row>
    <row r="25918">
      <c r="A25918" s="7">
        <f t="shared" si="1"/>
        <v>22559</v>
      </c>
      <c r="B25918" s="8" t="s">
        <v>22805</v>
      </c>
      <c r="C25918" s="9" t="s">
        <v>60</v>
      </c>
    </row>
    <row r="25919">
      <c r="A25919" s="7">
        <f t="shared" si="1"/>
        <v>22559</v>
      </c>
      <c r="B25919" s="8" t="s">
        <v>22805</v>
      </c>
      <c r="C25919" s="9" t="s">
        <v>142</v>
      </c>
    </row>
    <row r="25920">
      <c r="A25920" s="7">
        <f t="shared" si="1"/>
        <v>22560</v>
      </c>
      <c r="B25920" s="5" t="s">
        <v>22806</v>
      </c>
      <c r="C25920" s="6" t="s">
        <v>1120</v>
      </c>
    </row>
    <row r="25921">
      <c r="A25921" s="7">
        <f t="shared" si="1"/>
        <v>22561</v>
      </c>
      <c r="B25921" s="5" t="s">
        <v>22807</v>
      </c>
      <c r="C25921" s="6" t="s">
        <v>437</v>
      </c>
    </row>
    <row r="25922">
      <c r="A25922" s="7">
        <f t="shared" si="1"/>
        <v>22562</v>
      </c>
      <c r="B25922" s="5" t="s">
        <v>22808</v>
      </c>
      <c r="C25922" s="6" t="s">
        <v>1262</v>
      </c>
    </row>
    <row r="25923">
      <c r="A25923" s="7">
        <f t="shared" si="1"/>
        <v>22563</v>
      </c>
      <c r="B25923" s="16" t="s">
        <v>22809</v>
      </c>
      <c r="C25923" s="6" t="s">
        <v>1235</v>
      </c>
    </row>
    <row r="25924">
      <c r="A25924" s="7">
        <f t="shared" si="1"/>
        <v>22564</v>
      </c>
      <c r="B25924" s="5" t="s">
        <v>22810</v>
      </c>
      <c r="C25924" s="6" t="s">
        <v>405</v>
      </c>
    </row>
    <row r="25925">
      <c r="A25925" s="7">
        <f t="shared" si="1"/>
        <v>22565</v>
      </c>
      <c r="B25925" s="5" t="s">
        <v>22811</v>
      </c>
      <c r="C25925" s="6" t="s">
        <v>1040</v>
      </c>
    </row>
    <row r="25926">
      <c r="A25926" s="7">
        <f t="shared" si="1"/>
        <v>22566</v>
      </c>
      <c r="B25926" s="8" t="s">
        <v>22812</v>
      </c>
      <c r="C25926" s="9" t="s">
        <v>818</v>
      </c>
    </row>
    <row r="25927">
      <c r="A25927" s="7">
        <f t="shared" si="1"/>
        <v>22567</v>
      </c>
      <c r="B25927" s="5" t="s">
        <v>22813</v>
      </c>
      <c r="C25927" s="6" t="s">
        <v>86</v>
      </c>
    </row>
    <row r="25928">
      <c r="A25928" s="7">
        <f t="shared" si="1"/>
        <v>22568</v>
      </c>
      <c r="B25928" s="5" t="s">
        <v>22814</v>
      </c>
      <c r="C25928" s="6" t="s">
        <v>86</v>
      </c>
    </row>
    <row r="25929">
      <c r="A25929" s="7">
        <f t="shared" si="1"/>
        <v>22569</v>
      </c>
      <c r="B25929" s="5" t="s">
        <v>22815</v>
      </c>
      <c r="C25929" s="6" t="s">
        <v>86</v>
      </c>
    </row>
    <row r="25930">
      <c r="A25930" s="7">
        <f t="shared" si="1"/>
        <v>22570</v>
      </c>
      <c r="B25930" s="5" t="s">
        <v>22816</v>
      </c>
      <c r="C25930" s="6" t="s">
        <v>437</v>
      </c>
    </row>
    <row r="25931">
      <c r="A25931" s="7">
        <f t="shared" si="1"/>
        <v>22571</v>
      </c>
      <c r="B25931" s="8" t="s">
        <v>22817</v>
      </c>
      <c r="C25931" s="9" t="s">
        <v>818</v>
      </c>
    </row>
    <row r="25932">
      <c r="A25932" s="7">
        <f t="shared" si="1"/>
        <v>22572</v>
      </c>
      <c r="B25932" s="5" t="s">
        <v>22818</v>
      </c>
      <c r="C25932" s="6" t="s">
        <v>1360</v>
      </c>
    </row>
    <row r="25933">
      <c r="A25933" s="7">
        <f t="shared" si="1"/>
        <v>22573</v>
      </c>
      <c r="B25933" s="8" t="s">
        <v>22819</v>
      </c>
      <c r="C25933" s="9" t="s">
        <v>65</v>
      </c>
    </row>
    <row r="25934">
      <c r="A25934" s="7">
        <f t="shared" si="1"/>
        <v>22574</v>
      </c>
      <c r="B25934" s="5" t="s">
        <v>22820</v>
      </c>
      <c r="C25934" s="6" t="s">
        <v>1360</v>
      </c>
    </row>
    <row r="25935">
      <c r="A25935" s="7">
        <f t="shared" si="1"/>
        <v>22575</v>
      </c>
      <c r="B25935" s="5" t="s">
        <v>22821</v>
      </c>
      <c r="C25935" s="6" t="s">
        <v>437</v>
      </c>
    </row>
    <row r="25936">
      <c r="A25936" s="7">
        <f t="shared" si="1"/>
        <v>22576</v>
      </c>
      <c r="B25936" s="5" t="s">
        <v>22822</v>
      </c>
      <c r="C25936" s="6" t="s">
        <v>621</v>
      </c>
    </row>
    <row r="25937">
      <c r="A25937" s="7">
        <f t="shared" si="1"/>
        <v>22577</v>
      </c>
      <c r="B25937" s="5" t="s">
        <v>22823</v>
      </c>
      <c r="C25937" s="6" t="s">
        <v>1223</v>
      </c>
    </row>
    <row r="25938">
      <c r="A25938" s="7">
        <f t="shared" si="1"/>
        <v>22578</v>
      </c>
      <c r="B25938" s="5" t="s">
        <v>22824</v>
      </c>
      <c r="C25938" s="6" t="s">
        <v>1207</v>
      </c>
    </row>
    <row r="25939">
      <c r="A25939" s="7">
        <f t="shared" si="1"/>
        <v>22579</v>
      </c>
      <c r="B25939" s="5" t="s">
        <v>22825</v>
      </c>
      <c r="C25939" s="6" t="s">
        <v>405</v>
      </c>
    </row>
    <row r="25940">
      <c r="A25940" s="7">
        <f t="shared" si="1"/>
        <v>22580</v>
      </c>
      <c r="B25940" s="8" t="s">
        <v>22826</v>
      </c>
      <c r="C25940" s="9" t="s">
        <v>60</v>
      </c>
    </row>
    <row r="25941">
      <c r="A25941" s="7">
        <f t="shared" si="1"/>
        <v>22580</v>
      </c>
      <c r="B25941" s="8" t="s">
        <v>22826</v>
      </c>
      <c r="C25941" s="9" t="s">
        <v>758</v>
      </c>
    </row>
    <row r="25942">
      <c r="A25942" s="7">
        <f t="shared" si="1"/>
        <v>22581</v>
      </c>
      <c r="B25942" s="8" t="s">
        <v>22827</v>
      </c>
      <c r="C25942" s="9" t="s">
        <v>280</v>
      </c>
    </row>
    <row r="25943">
      <c r="A25943" s="7">
        <f t="shared" si="1"/>
        <v>22582</v>
      </c>
      <c r="B25943" s="5" t="s">
        <v>22828</v>
      </c>
      <c r="C25943" s="6" t="s">
        <v>1369</v>
      </c>
    </row>
    <row r="25944">
      <c r="A25944" s="7">
        <f t="shared" si="1"/>
        <v>22583</v>
      </c>
      <c r="B25944" s="8" t="s">
        <v>22829</v>
      </c>
      <c r="C25944" s="9" t="s">
        <v>121</v>
      </c>
    </row>
    <row r="25945">
      <c r="A25945" s="7">
        <f t="shared" si="1"/>
        <v>22584</v>
      </c>
      <c r="B25945" s="8" t="s">
        <v>22830</v>
      </c>
      <c r="C25945" s="9" t="s">
        <v>1169</v>
      </c>
    </row>
    <row r="25946">
      <c r="A25946" s="7">
        <f t="shared" si="1"/>
        <v>22585</v>
      </c>
      <c r="B25946" s="5" t="s">
        <v>22831</v>
      </c>
      <c r="C25946" s="6" t="s">
        <v>95</v>
      </c>
    </row>
    <row r="25947">
      <c r="A25947" s="7">
        <f t="shared" si="1"/>
        <v>22586</v>
      </c>
      <c r="B25947" s="8" t="s">
        <v>22832</v>
      </c>
      <c r="C25947" s="6" t="s">
        <v>326</v>
      </c>
    </row>
    <row r="25948">
      <c r="A25948" s="7">
        <f t="shared" si="1"/>
        <v>22587</v>
      </c>
      <c r="B25948" s="5" t="s">
        <v>22833</v>
      </c>
      <c r="C25948" s="6" t="s">
        <v>1262</v>
      </c>
    </row>
    <row r="25949">
      <c r="A25949" s="7">
        <f t="shared" si="1"/>
        <v>22588</v>
      </c>
      <c r="B25949" s="16" t="s">
        <v>22834</v>
      </c>
      <c r="C25949" s="6" t="s">
        <v>1235</v>
      </c>
    </row>
    <row r="25950">
      <c r="A25950" s="7">
        <f t="shared" si="1"/>
        <v>22589</v>
      </c>
      <c r="B25950" s="5" t="s">
        <v>22835</v>
      </c>
      <c r="C25950" s="6" t="s">
        <v>621</v>
      </c>
    </row>
    <row r="25951">
      <c r="A25951" s="7">
        <f t="shared" si="1"/>
        <v>22590</v>
      </c>
      <c r="B25951" s="5" t="s">
        <v>22836</v>
      </c>
      <c r="C25951" s="6" t="s">
        <v>365</v>
      </c>
    </row>
    <row r="25952">
      <c r="A25952" s="7">
        <f t="shared" si="1"/>
        <v>22591</v>
      </c>
      <c r="B25952" s="8" t="s">
        <v>22837</v>
      </c>
      <c r="C25952" s="9" t="s">
        <v>616</v>
      </c>
    </row>
    <row r="25953">
      <c r="A25953" s="7">
        <f t="shared" si="1"/>
        <v>22591</v>
      </c>
      <c r="B25953" s="8" t="s">
        <v>22837</v>
      </c>
      <c r="C25953" s="9" t="s">
        <v>60</v>
      </c>
    </row>
    <row r="25954">
      <c r="A25954" s="7">
        <f t="shared" si="1"/>
        <v>22592</v>
      </c>
      <c r="B25954" s="5" t="s">
        <v>22838</v>
      </c>
      <c r="C25954" s="6" t="s">
        <v>336</v>
      </c>
    </row>
    <row r="25955">
      <c r="A25955" s="7">
        <f t="shared" si="1"/>
        <v>22593</v>
      </c>
      <c r="B25955" s="8" t="s">
        <v>22839</v>
      </c>
      <c r="C25955" s="6" t="s">
        <v>452</v>
      </c>
    </row>
    <row r="25956">
      <c r="A25956" s="7">
        <f t="shared" si="1"/>
        <v>22593</v>
      </c>
      <c r="B25956" s="8" t="s">
        <v>22839</v>
      </c>
      <c r="C25956" s="9" t="s">
        <v>25</v>
      </c>
    </row>
    <row r="25957">
      <c r="A25957" s="7">
        <f t="shared" si="1"/>
        <v>22594</v>
      </c>
      <c r="B25957" s="5" t="s">
        <v>22840</v>
      </c>
      <c r="C25957" s="6" t="s">
        <v>365</v>
      </c>
    </row>
    <row r="25958">
      <c r="A25958" s="7">
        <f t="shared" si="1"/>
        <v>22595</v>
      </c>
      <c r="B25958" s="5" t="s">
        <v>22841</v>
      </c>
      <c r="C25958" s="6" t="s">
        <v>267</v>
      </c>
    </row>
    <row r="25959">
      <c r="A25959" s="7">
        <f t="shared" si="1"/>
        <v>22595</v>
      </c>
      <c r="B25959" s="5" t="s">
        <v>22841</v>
      </c>
      <c r="C25959" s="6" t="s">
        <v>91</v>
      </c>
    </row>
    <row r="25960">
      <c r="A25960" s="7">
        <f t="shared" si="1"/>
        <v>22596</v>
      </c>
      <c r="B25960" s="5" t="s">
        <v>22842</v>
      </c>
      <c r="C25960" s="6" t="s">
        <v>788</v>
      </c>
    </row>
    <row r="25961">
      <c r="A25961" s="7">
        <f t="shared" si="1"/>
        <v>22597</v>
      </c>
      <c r="B25961" s="8" t="s">
        <v>22843</v>
      </c>
      <c r="C25961" s="6" t="s">
        <v>672</v>
      </c>
    </row>
    <row r="25962">
      <c r="A25962" s="7">
        <f t="shared" si="1"/>
        <v>22598</v>
      </c>
      <c r="B25962" s="5" t="s">
        <v>22844</v>
      </c>
      <c r="C25962" s="6" t="s">
        <v>788</v>
      </c>
    </row>
    <row r="25963">
      <c r="A25963" s="7">
        <f t="shared" si="1"/>
        <v>22599</v>
      </c>
      <c r="B25963" s="5" t="s">
        <v>22845</v>
      </c>
      <c r="C25963" s="6" t="s">
        <v>162</v>
      </c>
    </row>
    <row r="25964">
      <c r="A25964" s="7">
        <f t="shared" si="1"/>
        <v>22600</v>
      </c>
      <c r="B25964" s="5" t="s">
        <v>22846</v>
      </c>
      <c r="C25964" s="6" t="s">
        <v>326</v>
      </c>
    </row>
    <row r="25965">
      <c r="A25965" s="7">
        <f t="shared" si="1"/>
        <v>22601</v>
      </c>
      <c r="B25965" s="5" t="s">
        <v>22847</v>
      </c>
      <c r="C25965" s="6" t="s">
        <v>142</v>
      </c>
    </row>
    <row r="25966">
      <c r="A25966" s="7">
        <f t="shared" si="1"/>
        <v>22602</v>
      </c>
      <c r="B25966" s="8" t="s">
        <v>22848</v>
      </c>
      <c r="C25966" s="9" t="s">
        <v>54</v>
      </c>
    </row>
    <row r="25967">
      <c r="A25967" s="7">
        <f t="shared" si="1"/>
        <v>22603</v>
      </c>
      <c r="B25967" s="8" t="s">
        <v>22849</v>
      </c>
      <c r="C25967" s="6" t="s">
        <v>132</v>
      </c>
    </row>
    <row r="25968">
      <c r="A25968" s="7">
        <f t="shared" si="1"/>
        <v>22604</v>
      </c>
      <c r="B25968" s="5" t="s">
        <v>22850</v>
      </c>
      <c r="C25968" s="6" t="s">
        <v>365</v>
      </c>
    </row>
    <row r="25969">
      <c r="A25969" s="7">
        <f t="shared" si="1"/>
        <v>22605</v>
      </c>
      <c r="B25969" s="5" t="s">
        <v>22851</v>
      </c>
      <c r="C25969" s="6" t="s">
        <v>326</v>
      </c>
    </row>
    <row r="25970">
      <c r="A25970" s="7">
        <f t="shared" si="1"/>
        <v>22606</v>
      </c>
      <c r="B25970" s="5" t="s">
        <v>22852</v>
      </c>
      <c r="C25970" s="6" t="s">
        <v>153</v>
      </c>
    </row>
    <row r="25971">
      <c r="A25971" s="7">
        <f t="shared" si="1"/>
        <v>22606</v>
      </c>
      <c r="B25971" s="5" t="s">
        <v>22852</v>
      </c>
      <c r="C25971" s="6" t="s">
        <v>69</v>
      </c>
    </row>
    <row r="25972">
      <c r="A25972" s="7">
        <f t="shared" si="1"/>
        <v>22607</v>
      </c>
      <c r="B25972" s="5" t="s">
        <v>22853</v>
      </c>
      <c r="C25972" s="6" t="s">
        <v>328</v>
      </c>
    </row>
    <row r="25973">
      <c r="A25973" s="7">
        <f t="shared" si="1"/>
        <v>22607</v>
      </c>
      <c r="B25973" s="5" t="s">
        <v>22853</v>
      </c>
      <c r="C25973" s="6" t="s">
        <v>196</v>
      </c>
    </row>
    <row r="25974">
      <c r="A25974" s="7">
        <f t="shared" si="1"/>
        <v>22608</v>
      </c>
      <c r="B25974" s="8" t="s">
        <v>22854</v>
      </c>
      <c r="C25974" s="9" t="s">
        <v>60</v>
      </c>
    </row>
    <row r="25975">
      <c r="A25975" s="7">
        <f t="shared" si="1"/>
        <v>22608</v>
      </c>
      <c r="B25975" s="8" t="s">
        <v>22854</v>
      </c>
      <c r="C25975" s="9" t="s">
        <v>56</v>
      </c>
    </row>
    <row r="25976">
      <c r="A25976" s="7">
        <f t="shared" si="1"/>
        <v>22609</v>
      </c>
      <c r="B25976" s="5" t="s">
        <v>22855</v>
      </c>
      <c r="C25976" s="6" t="s">
        <v>788</v>
      </c>
    </row>
    <row r="25977">
      <c r="A25977" s="7">
        <f t="shared" si="1"/>
        <v>22609</v>
      </c>
      <c r="B25977" s="5" t="s">
        <v>22855</v>
      </c>
      <c r="C25977" s="6" t="s">
        <v>25</v>
      </c>
    </row>
    <row r="25978">
      <c r="A25978" s="7">
        <f t="shared" si="1"/>
        <v>22609</v>
      </c>
      <c r="B25978" s="5" t="s">
        <v>22855</v>
      </c>
      <c r="C25978" s="6" t="s">
        <v>24</v>
      </c>
    </row>
    <row r="25979">
      <c r="A25979" s="7">
        <f t="shared" si="1"/>
        <v>22610</v>
      </c>
      <c r="B25979" s="8" t="s">
        <v>22856</v>
      </c>
      <c r="C25979" s="9" t="s">
        <v>10</v>
      </c>
    </row>
    <row r="25980">
      <c r="A25980" s="7">
        <f t="shared" si="1"/>
        <v>22610</v>
      </c>
      <c r="B25980" s="8" t="s">
        <v>22856</v>
      </c>
      <c r="C25980" s="9" t="s">
        <v>60</v>
      </c>
    </row>
    <row r="25981">
      <c r="A25981" s="7">
        <f t="shared" si="1"/>
        <v>22611</v>
      </c>
      <c r="B25981" s="5" t="s">
        <v>22857</v>
      </c>
      <c r="C25981" s="6" t="s">
        <v>179</v>
      </c>
    </row>
    <row r="25982">
      <c r="A25982" s="7">
        <f t="shared" si="1"/>
        <v>22612</v>
      </c>
      <c r="B25982" s="5" t="s">
        <v>22858</v>
      </c>
      <c r="C25982" s="6" t="s">
        <v>788</v>
      </c>
    </row>
    <row r="25983">
      <c r="A25983" s="7">
        <f t="shared" si="1"/>
        <v>22613</v>
      </c>
      <c r="B25983" s="5" t="s">
        <v>22859</v>
      </c>
      <c r="C25983" s="6" t="s">
        <v>365</v>
      </c>
    </row>
    <row r="25984">
      <c r="A25984" s="7">
        <f t="shared" si="1"/>
        <v>22614</v>
      </c>
      <c r="B25984" s="5" t="s">
        <v>22860</v>
      </c>
      <c r="C25984" s="6" t="s">
        <v>788</v>
      </c>
    </row>
    <row r="25985">
      <c r="A25985" s="7">
        <f t="shared" si="1"/>
        <v>22615</v>
      </c>
      <c r="B25985" s="5" t="s">
        <v>22861</v>
      </c>
      <c r="C25985" s="6" t="s">
        <v>196</v>
      </c>
    </row>
    <row r="25986">
      <c r="A25986" s="7">
        <f t="shared" si="1"/>
        <v>22615</v>
      </c>
      <c r="B25986" s="5" t="s">
        <v>22861</v>
      </c>
      <c r="C25986" s="6" t="s">
        <v>25</v>
      </c>
    </row>
    <row r="25987">
      <c r="A25987" s="7">
        <f t="shared" si="1"/>
        <v>22615</v>
      </c>
      <c r="B25987" s="5" t="s">
        <v>22861</v>
      </c>
      <c r="C25987" s="6" t="s">
        <v>24</v>
      </c>
    </row>
    <row r="25988">
      <c r="A25988" s="7">
        <f t="shared" si="1"/>
        <v>22616</v>
      </c>
      <c r="B25988" s="5" t="s">
        <v>22862</v>
      </c>
      <c r="C25988" s="6" t="s">
        <v>788</v>
      </c>
    </row>
    <row r="25989">
      <c r="A25989" s="7">
        <f t="shared" si="1"/>
        <v>22617</v>
      </c>
      <c r="B25989" s="5" t="s">
        <v>22863</v>
      </c>
      <c r="C25989" s="6" t="s">
        <v>336</v>
      </c>
    </row>
    <row r="25990">
      <c r="A25990" s="7">
        <f t="shared" si="1"/>
        <v>22618</v>
      </c>
      <c r="B25990" s="8" t="s">
        <v>22864</v>
      </c>
      <c r="C25990" s="9" t="s">
        <v>60</v>
      </c>
    </row>
    <row r="25991">
      <c r="A25991" s="7">
        <f t="shared" si="1"/>
        <v>22618</v>
      </c>
      <c r="B25991" s="8" t="s">
        <v>22864</v>
      </c>
      <c r="C25991" s="9" t="s">
        <v>616</v>
      </c>
    </row>
    <row r="25992">
      <c r="A25992" s="7">
        <f t="shared" si="1"/>
        <v>22619</v>
      </c>
      <c r="B25992" s="5" t="s">
        <v>22865</v>
      </c>
      <c r="C25992" s="6" t="s">
        <v>267</v>
      </c>
    </row>
    <row r="25993">
      <c r="A25993" s="7">
        <f t="shared" si="1"/>
        <v>22619</v>
      </c>
      <c r="B25993" s="5" t="s">
        <v>22865</v>
      </c>
      <c r="C25993" s="6" t="s">
        <v>91</v>
      </c>
    </row>
    <row r="25994">
      <c r="A25994" s="7">
        <f t="shared" si="1"/>
        <v>22620</v>
      </c>
      <c r="B25994" s="5" t="s">
        <v>22866</v>
      </c>
      <c r="C25994" s="6" t="s">
        <v>324</v>
      </c>
    </row>
    <row r="25995">
      <c r="A25995" s="7">
        <f t="shared" si="1"/>
        <v>22621</v>
      </c>
      <c r="B25995" s="5" t="s">
        <v>22867</v>
      </c>
      <c r="C25995" s="6" t="s">
        <v>365</v>
      </c>
    </row>
    <row r="25996">
      <c r="A25996" s="7">
        <f t="shared" si="1"/>
        <v>22622</v>
      </c>
      <c r="B25996" s="5" t="s">
        <v>22868</v>
      </c>
      <c r="C25996" s="6" t="s">
        <v>365</v>
      </c>
    </row>
    <row r="25997">
      <c r="A25997" s="7">
        <f t="shared" si="1"/>
        <v>22623</v>
      </c>
      <c r="B25997" s="5" t="s">
        <v>22869</v>
      </c>
      <c r="C25997" s="6" t="s">
        <v>365</v>
      </c>
    </row>
    <row r="25998">
      <c r="A25998" s="7">
        <f t="shared" si="1"/>
        <v>22624</v>
      </c>
      <c r="B25998" s="5" t="s">
        <v>22870</v>
      </c>
      <c r="C25998" s="6" t="s">
        <v>365</v>
      </c>
    </row>
    <row r="25999">
      <c r="A25999" s="7">
        <f t="shared" si="1"/>
        <v>22625</v>
      </c>
      <c r="B25999" s="5" t="s">
        <v>22871</v>
      </c>
      <c r="C25999" s="6" t="s">
        <v>365</v>
      </c>
    </row>
    <row r="26000">
      <c r="A26000" s="7">
        <f t="shared" si="1"/>
        <v>22626</v>
      </c>
      <c r="B26000" s="5" t="s">
        <v>22872</v>
      </c>
      <c r="C26000" s="6" t="s">
        <v>326</v>
      </c>
    </row>
    <row r="26001">
      <c r="A26001" s="7">
        <f t="shared" si="1"/>
        <v>22627</v>
      </c>
      <c r="B26001" s="5" t="s">
        <v>22873</v>
      </c>
      <c r="C26001" s="6" t="s">
        <v>326</v>
      </c>
    </row>
    <row r="26002">
      <c r="A26002" s="7">
        <f t="shared" si="1"/>
        <v>22628</v>
      </c>
      <c r="B26002" s="5" t="s">
        <v>22874</v>
      </c>
      <c r="C26002" s="6" t="s">
        <v>326</v>
      </c>
    </row>
    <row r="26003">
      <c r="A26003" s="7">
        <f t="shared" si="1"/>
        <v>22629</v>
      </c>
      <c r="B26003" s="5" t="s">
        <v>22875</v>
      </c>
      <c r="C26003" s="6" t="s">
        <v>365</v>
      </c>
    </row>
    <row r="26004">
      <c r="A26004" s="7">
        <f t="shared" si="1"/>
        <v>22630</v>
      </c>
      <c r="B26004" s="5" t="s">
        <v>22876</v>
      </c>
      <c r="C26004" s="6" t="s">
        <v>365</v>
      </c>
    </row>
    <row r="26005">
      <c r="A26005" s="7">
        <f t="shared" si="1"/>
        <v>22631</v>
      </c>
      <c r="B26005" s="5" t="s">
        <v>22877</v>
      </c>
      <c r="C26005" s="6" t="s">
        <v>162</v>
      </c>
    </row>
    <row r="26006">
      <c r="A26006" s="7">
        <f t="shared" si="1"/>
        <v>22631</v>
      </c>
      <c r="B26006" s="5" t="s">
        <v>22877</v>
      </c>
      <c r="C26006" s="6" t="s">
        <v>142</v>
      </c>
    </row>
    <row r="26007">
      <c r="A26007" s="7">
        <f t="shared" si="1"/>
        <v>22632</v>
      </c>
      <c r="B26007" s="5" t="s">
        <v>22878</v>
      </c>
      <c r="C26007" s="6" t="s">
        <v>788</v>
      </c>
    </row>
    <row r="26008">
      <c r="A26008" s="7">
        <f t="shared" si="1"/>
        <v>22633</v>
      </c>
      <c r="B26008" s="5" t="s">
        <v>22879</v>
      </c>
      <c r="C26008" s="6" t="s">
        <v>365</v>
      </c>
    </row>
    <row r="26009">
      <c r="A26009" s="7">
        <f t="shared" si="1"/>
        <v>22634</v>
      </c>
      <c r="B26009" s="5" t="s">
        <v>22880</v>
      </c>
      <c r="C26009" s="6" t="s">
        <v>162</v>
      </c>
    </row>
    <row r="26010">
      <c r="A26010" s="7">
        <f t="shared" si="1"/>
        <v>22635</v>
      </c>
      <c r="B26010" s="5" t="s">
        <v>22881</v>
      </c>
      <c r="C26010" s="6" t="s">
        <v>142</v>
      </c>
    </row>
    <row r="26011">
      <c r="A26011" s="7">
        <f t="shared" si="1"/>
        <v>22635</v>
      </c>
      <c r="B26011" s="5" t="s">
        <v>22881</v>
      </c>
      <c r="C26011" s="6" t="s">
        <v>162</v>
      </c>
    </row>
    <row r="26012">
      <c r="A26012" s="7">
        <f t="shared" si="1"/>
        <v>22636</v>
      </c>
      <c r="B26012" s="8" t="s">
        <v>22882</v>
      </c>
      <c r="C26012" s="9" t="s">
        <v>616</v>
      </c>
    </row>
    <row r="26013">
      <c r="A26013" s="7">
        <f t="shared" si="1"/>
        <v>22637</v>
      </c>
      <c r="B26013" s="5" t="s">
        <v>22883</v>
      </c>
      <c r="C26013" s="6" t="s">
        <v>336</v>
      </c>
    </row>
    <row r="26014">
      <c r="A26014" s="7">
        <f t="shared" si="1"/>
        <v>22638</v>
      </c>
      <c r="B26014" s="5" t="s">
        <v>22884</v>
      </c>
      <c r="C26014" s="6" t="s">
        <v>462</v>
      </c>
    </row>
    <row r="26015">
      <c r="A26015" s="7">
        <f t="shared" si="1"/>
        <v>22639</v>
      </c>
      <c r="B26015" s="8" t="s">
        <v>22885</v>
      </c>
      <c r="C26015" s="9" t="s">
        <v>56</v>
      </c>
    </row>
    <row r="26016">
      <c r="A26016" s="7">
        <f t="shared" si="1"/>
        <v>22640</v>
      </c>
      <c r="B26016" s="8" t="s">
        <v>22886</v>
      </c>
      <c r="C26016" s="9" t="s">
        <v>142</v>
      </c>
    </row>
    <row r="26017">
      <c r="A26017" s="7">
        <f t="shared" si="1"/>
        <v>22641</v>
      </c>
      <c r="B26017" s="8" t="s">
        <v>22887</v>
      </c>
      <c r="C26017" s="9" t="s">
        <v>54</v>
      </c>
    </row>
    <row r="26018">
      <c r="A26018" s="7">
        <f t="shared" si="1"/>
        <v>22642</v>
      </c>
      <c r="B26018" s="8" t="s">
        <v>22888</v>
      </c>
      <c r="C26018" s="9" t="s">
        <v>616</v>
      </c>
    </row>
    <row r="26019">
      <c r="A26019" s="7">
        <f t="shared" si="1"/>
        <v>22643</v>
      </c>
      <c r="B26019" s="8" t="s">
        <v>22889</v>
      </c>
      <c r="C26019" s="9" t="s">
        <v>60</v>
      </c>
    </row>
    <row r="26020">
      <c r="A26020" s="7">
        <f t="shared" si="1"/>
        <v>22643</v>
      </c>
      <c r="B26020" s="8" t="s">
        <v>22889</v>
      </c>
      <c r="C26020" s="9" t="s">
        <v>162</v>
      </c>
    </row>
    <row r="26021">
      <c r="A26021" s="7">
        <f t="shared" si="1"/>
        <v>22644</v>
      </c>
      <c r="B26021" s="5" t="s">
        <v>22890</v>
      </c>
      <c r="C26021" s="6" t="s">
        <v>365</v>
      </c>
    </row>
    <row r="26022">
      <c r="A26022" s="7">
        <f t="shared" si="1"/>
        <v>22645</v>
      </c>
      <c r="B26022" s="5" t="s">
        <v>22891</v>
      </c>
      <c r="C26022" s="6" t="s">
        <v>365</v>
      </c>
    </row>
    <row r="26023">
      <c r="A26023" s="7">
        <f t="shared" si="1"/>
        <v>22646</v>
      </c>
      <c r="B26023" s="5" t="s">
        <v>22892</v>
      </c>
      <c r="C26023" s="6" t="s">
        <v>365</v>
      </c>
    </row>
    <row r="26024">
      <c r="A26024" s="7">
        <f t="shared" si="1"/>
        <v>22647</v>
      </c>
      <c r="B26024" s="5" t="s">
        <v>22893</v>
      </c>
      <c r="C26024" s="6" t="s">
        <v>462</v>
      </c>
    </row>
    <row r="26025">
      <c r="A26025" s="7">
        <f t="shared" si="1"/>
        <v>22648</v>
      </c>
      <c r="B26025" s="8" t="s">
        <v>22894</v>
      </c>
      <c r="C26025" s="6" t="s">
        <v>150</v>
      </c>
    </row>
    <row r="26026">
      <c r="A26026" s="7">
        <f t="shared" si="1"/>
        <v>22649</v>
      </c>
      <c r="B26026" s="8" t="s">
        <v>22895</v>
      </c>
      <c r="C26026" s="9" t="s">
        <v>416</v>
      </c>
    </row>
    <row r="26027">
      <c r="A26027" s="7">
        <f t="shared" si="1"/>
        <v>22650</v>
      </c>
      <c r="B26027" s="5" t="s">
        <v>22896</v>
      </c>
      <c r="C26027" s="6" t="s">
        <v>452</v>
      </c>
    </row>
    <row r="26028">
      <c r="A26028" s="7">
        <f t="shared" si="1"/>
        <v>22651</v>
      </c>
      <c r="B26028" s="5" t="s">
        <v>22897</v>
      </c>
      <c r="C26028" s="6" t="s">
        <v>328</v>
      </c>
    </row>
    <row r="26029">
      <c r="A26029" s="7">
        <f t="shared" si="1"/>
        <v>22652</v>
      </c>
      <c r="B26029" s="5" t="s">
        <v>22898</v>
      </c>
      <c r="C26029" s="6" t="s">
        <v>162</v>
      </c>
    </row>
    <row r="26030">
      <c r="A26030" s="7">
        <f t="shared" si="1"/>
        <v>22653</v>
      </c>
      <c r="B26030" s="5" t="s">
        <v>22899</v>
      </c>
      <c r="C26030" s="6" t="s">
        <v>452</v>
      </c>
    </row>
    <row r="26031">
      <c r="A26031" s="7">
        <f t="shared" si="1"/>
        <v>22654</v>
      </c>
      <c r="B26031" s="5" t="s">
        <v>22900</v>
      </c>
      <c r="C26031" s="6" t="s">
        <v>59</v>
      </c>
    </row>
    <row r="26032">
      <c r="A26032" s="7">
        <f t="shared" si="1"/>
        <v>22654</v>
      </c>
      <c r="B26032" s="5" t="s">
        <v>22900</v>
      </c>
      <c r="C26032" s="6" t="s">
        <v>60</v>
      </c>
    </row>
    <row r="26033">
      <c r="A26033" s="7">
        <f t="shared" si="1"/>
        <v>22655</v>
      </c>
      <c r="B26033" s="5" t="s">
        <v>22901</v>
      </c>
      <c r="C26033" s="6" t="s">
        <v>59</v>
      </c>
    </row>
    <row r="26034">
      <c r="A26034" s="7">
        <f t="shared" si="1"/>
        <v>22656</v>
      </c>
      <c r="B26034" s="5" t="s">
        <v>22902</v>
      </c>
      <c r="C26034" s="6" t="s">
        <v>313</v>
      </c>
    </row>
    <row r="26035">
      <c r="A26035" s="7">
        <f t="shared" si="1"/>
        <v>22656</v>
      </c>
      <c r="B26035" s="5" t="s">
        <v>22902</v>
      </c>
      <c r="C26035" s="6" t="s">
        <v>25</v>
      </c>
    </row>
    <row r="26036">
      <c r="A26036" s="7">
        <f t="shared" si="1"/>
        <v>22656</v>
      </c>
      <c r="B26036" s="5" t="s">
        <v>22902</v>
      </c>
      <c r="C26036" s="6" t="s">
        <v>616</v>
      </c>
    </row>
    <row r="26037">
      <c r="A26037" s="7">
        <f t="shared" si="1"/>
        <v>22657</v>
      </c>
      <c r="B26037" s="5" t="s">
        <v>22903</v>
      </c>
      <c r="C26037" s="6" t="s">
        <v>365</v>
      </c>
    </row>
    <row r="26038">
      <c r="A26038" s="7">
        <f t="shared" si="1"/>
        <v>22658</v>
      </c>
      <c r="B26038" s="5" t="s">
        <v>22904</v>
      </c>
      <c r="C26038" s="6" t="s">
        <v>365</v>
      </c>
    </row>
    <row r="26039">
      <c r="A26039" s="7">
        <f t="shared" si="1"/>
        <v>22659</v>
      </c>
      <c r="B26039" s="8" t="s">
        <v>22905</v>
      </c>
      <c r="C26039" s="6" t="s">
        <v>672</v>
      </c>
    </row>
    <row r="26040">
      <c r="A26040" s="7">
        <f t="shared" si="1"/>
        <v>22660</v>
      </c>
      <c r="B26040" s="16" t="s">
        <v>22906</v>
      </c>
      <c r="C26040" s="6" t="s">
        <v>1235</v>
      </c>
    </row>
    <row r="26041">
      <c r="A26041" s="7">
        <f t="shared" si="1"/>
        <v>22661</v>
      </c>
      <c r="B26041" s="5" t="s">
        <v>22907</v>
      </c>
      <c r="C26041" s="6" t="s">
        <v>326</v>
      </c>
    </row>
    <row r="26042">
      <c r="A26042" s="7">
        <f t="shared" si="1"/>
        <v>22662</v>
      </c>
      <c r="B26042" s="5" t="s">
        <v>22908</v>
      </c>
      <c r="C26042" s="6" t="s">
        <v>437</v>
      </c>
    </row>
    <row r="26043">
      <c r="A26043" s="7">
        <f t="shared" si="1"/>
        <v>22663</v>
      </c>
      <c r="B26043" s="5" t="s">
        <v>22909</v>
      </c>
      <c r="C26043" s="6" t="s">
        <v>12</v>
      </c>
    </row>
    <row r="26044">
      <c r="A26044" s="7">
        <f t="shared" si="1"/>
        <v>22664</v>
      </c>
      <c r="B26044" s="5" t="s">
        <v>22910</v>
      </c>
      <c r="C26044" s="6" t="s">
        <v>20</v>
      </c>
    </row>
    <row r="26045">
      <c r="A26045" s="7">
        <f t="shared" si="1"/>
        <v>22665</v>
      </c>
      <c r="B26045" s="8" t="s">
        <v>22911</v>
      </c>
      <c r="C26045" s="9" t="s">
        <v>1169</v>
      </c>
    </row>
    <row r="26046">
      <c r="A26046" s="7">
        <f t="shared" si="1"/>
        <v>22666</v>
      </c>
      <c r="B26046" s="5" t="s">
        <v>22912</v>
      </c>
      <c r="C26046" s="6" t="s">
        <v>939</v>
      </c>
    </row>
    <row r="26047">
      <c r="A26047" s="7">
        <f t="shared" si="1"/>
        <v>22667</v>
      </c>
      <c r="B26047" s="5" t="s">
        <v>22913</v>
      </c>
      <c r="C26047" s="6" t="s">
        <v>365</v>
      </c>
    </row>
    <row r="26048">
      <c r="A26048" s="7">
        <f t="shared" si="1"/>
        <v>22668</v>
      </c>
      <c r="B26048" s="8" t="s">
        <v>22914</v>
      </c>
      <c r="C26048" s="9" t="s">
        <v>1169</v>
      </c>
    </row>
    <row r="26049">
      <c r="A26049" s="7">
        <f t="shared" si="1"/>
        <v>22669</v>
      </c>
      <c r="B26049" s="8" t="s">
        <v>22915</v>
      </c>
      <c r="C26049" s="9" t="s">
        <v>1169</v>
      </c>
    </row>
    <row r="26050">
      <c r="A26050" s="7">
        <f t="shared" si="1"/>
        <v>22670</v>
      </c>
      <c r="B26050" s="5" t="s">
        <v>22916</v>
      </c>
      <c r="C26050" s="6" t="s">
        <v>326</v>
      </c>
    </row>
    <row r="26051">
      <c r="A26051" s="7">
        <f t="shared" si="1"/>
        <v>22671</v>
      </c>
      <c r="B26051" s="5" t="s">
        <v>22917</v>
      </c>
      <c r="C26051" s="6" t="s">
        <v>621</v>
      </c>
    </row>
    <row r="26052">
      <c r="A26052" s="7">
        <f t="shared" si="1"/>
        <v>22672</v>
      </c>
      <c r="B26052" s="8" t="s">
        <v>22918</v>
      </c>
      <c r="C26052" s="9" t="s">
        <v>728</v>
      </c>
    </row>
    <row r="26053">
      <c r="A26053" s="7">
        <f t="shared" si="1"/>
        <v>22673</v>
      </c>
      <c r="B26053" s="5" t="s">
        <v>22919</v>
      </c>
      <c r="C26053" s="6" t="s">
        <v>91</v>
      </c>
    </row>
    <row r="26054">
      <c r="A26054" s="7">
        <f t="shared" si="1"/>
        <v>22673</v>
      </c>
      <c r="B26054" s="5" t="s">
        <v>22919</v>
      </c>
      <c r="C26054" s="6" t="s">
        <v>90</v>
      </c>
    </row>
    <row r="26055">
      <c r="A26055" s="7">
        <f t="shared" si="1"/>
        <v>22674</v>
      </c>
      <c r="B26055" s="5" t="s">
        <v>22920</v>
      </c>
      <c r="C26055" s="6" t="s">
        <v>452</v>
      </c>
    </row>
    <row r="26056">
      <c r="A26056" s="7">
        <f t="shared" si="1"/>
        <v>22675</v>
      </c>
      <c r="B26056" s="8" t="s">
        <v>22921</v>
      </c>
      <c r="C26056" s="9" t="s">
        <v>60</v>
      </c>
    </row>
    <row r="26057">
      <c r="A26057" s="7">
        <f t="shared" si="1"/>
        <v>22676</v>
      </c>
      <c r="B26057" s="8" t="s">
        <v>22922</v>
      </c>
      <c r="C26057" s="9" t="s">
        <v>56</v>
      </c>
    </row>
    <row r="26058">
      <c r="A26058" s="7">
        <f t="shared" si="1"/>
        <v>22677</v>
      </c>
      <c r="B26058" s="8" t="s">
        <v>22923</v>
      </c>
      <c r="C26058" s="9" t="s">
        <v>616</v>
      </c>
    </row>
    <row r="26059">
      <c r="A26059" s="7">
        <f t="shared" si="1"/>
        <v>22678</v>
      </c>
      <c r="B26059" s="8" t="s">
        <v>22924</v>
      </c>
      <c r="C26059" s="9" t="s">
        <v>56</v>
      </c>
    </row>
    <row r="26060">
      <c r="A26060" s="7">
        <f t="shared" si="1"/>
        <v>22679</v>
      </c>
      <c r="B26060" s="5" t="s">
        <v>22925</v>
      </c>
      <c r="C26060" s="6" t="s">
        <v>324</v>
      </c>
    </row>
    <row r="26061">
      <c r="A26061" s="7">
        <f t="shared" si="1"/>
        <v>22680</v>
      </c>
      <c r="B26061" s="5" t="s">
        <v>22926</v>
      </c>
      <c r="C26061" s="6" t="s">
        <v>59</v>
      </c>
    </row>
    <row r="26062">
      <c r="A26062" s="7">
        <f t="shared" si="1"/>
        <v>22681</v>
      </c>
      <c r="B26062" s="8" t="s">
        <v>22927</v>
      </c>
      <c r="C26062" s="9" t="s">
        <v>60</v>
      </c>
    </row>
    <row r="26063">
      <c r="A26063" s="7">
        <f t="shared" si="1"/>
        <v>22681</v>
      </c>
      <c r="B26063" s="8" t="s">
        <v>22927</v>
      </c>
      <c r="C26063" s="9" t="s">
        <v>530</v>
      </c>
    </row>
    <row r="26064">
      <c r="A26064" s="7">
        <f t="shared" si="1"/>
        <v>22682</v>
      </c>
      <c r="B26064" s="5" t="s">
        <v>22928</v>
      </c>
      <c r="C26064" s="6" t="s">
        <v>1360</v>
      </c>
    </row>
    <row r="26065">
      <c r="A26065" s="7">
        <f t="shared" si="1"/>
        <v>22683</v>
      </c>
      <c r="B26065" s="5" t="s">
        <v>22929</v>
      </c>
      <c r="C26065" s="6" t="s">
        <v>393</v>
      </c>
    </row>
    <row r="26066">
      <c r="A26066" s="7">
        <f t="shared" si="1"/>
        <v>22684</v>
      </c>
      <c r="B26066" s="5" t="s">
        <v>22930</v>
      </c>
      <c r="C26066" s="6" t="s">
        <v>59</v>
      </c>
    </row>
    <row r="26067">
      <c r="A26067" s="7">
        <f t="shared" si="1"/>
        <v>22685</v>
      </c>
      <c r="B26067" s="5" t="s">
        <v>22931</v>
      </c>
      <c r="C26067" s="6" t="s">
        <v>420</v>
      </c>
    </row>
    <row r="26068">
      <c r="A26068" s="7">
        <f t="shared" si="1"/>
        <v>22686</v>
      </c>
      <c r="B26068" s="5" t="s">
        <v>22932</v>
      </c>
      <c r="C26068" s="6" t="s">
        <v>420</v>
      </c>
    </row>
    <row r="26069">
      <c r="A26069" s="7">
        <f t="shared" si="1"/>
        <v>22687</v>
      </c>
      <c r="B26069" s="12" t="s">
        <v>22933</v>
      </c>
      <c r="C26069" s="13" t="s">
        <v>420</v>
      </c>
    </row>
    <row r="26070">
      <c r="A26070" s="7">
        <f t="shared" si="1"/>
        <v>22688</v>
      </c>
      <c r="B26070" s="12" t="s">
        <v>22934</v>
      </c>
      <c r="C26070" s="13" t="s">
        <v>420</v>
      </c>
    </row>
    <row r="26071">
      <c r="A26071" s="7">
        <f t="shared" si="1"/>
        <v>22689</v>
      </c>
      <c r="B26071" s="12" t="s">
        <v>22935</v>
      </c>
      <c r="C26071" s="13" t="s">
        <v>420</v>
      </c>
    </row>
    <row r="26072">
      <c r="A26072" s="7">
        <f t="shared" si="1"/>
        <v>22690</v>
      </c>
      <c r="B26072" s="5" t="s">
        <v>22936</v>
      </c>
      <c r="C26072" s="6" t="s">
        <v>591</v>
      </c>
    </row>
    <row r="26073">
      <c r="A26073" s="7">
        <f t="shared" si="1"/>
        <v>22691</v>
      </c>
      <c r="B26073" s="5" t="s">
        <v>22937</v>
      </c>
      <c r="C26073" s="6" t="s">
        <v>683</v>
      </c>
    </row>
    <row r="26074">
      <c r="A26074" s="7">
        <f t="shared" si="1"/>
        <v>22692</v>
      </c>
      <c r="B26074" s="5" t="s">
        <v>22938</v>
      </c>
      <c r="C26074" s="6" t="s">
        <v>1495</v>
      </c>
    </row>
    <row r="26075">
      <c r="A26075" s="7">
        <f t="shared" si="1"/>
        <v>22693</v>
      </c>
      <c r="B26075" s="5" t="s">
        <v>22939</v>
      </c>
      <c r="C26075" s="6" t="s">
        <v>86</v>
      </c>
    </row>
    <row r="26076">
      <c r="A26076" s="7">
        <f t="shared" si="1"/>
        <v>22694</v>
      </c>
      <c r="B26076" s="5" t="s">
        <v>22940</v>
      </c>
      <c r="C26076" s="6" t="s">
        <v>86</v>
      </c>
    </row>
    <row r="26077">
      <c r="A26077" s="7">
        <f t="shared" si="1"/>
        <v>22695</v>
      </c>
      <c r="B26077" s="5" t="s">
        <v>22941</v>
      </c>
      <c r="C26077" s="6" t="s">
        <v>1260</v>
      </c>
    </row>
    <row r="26078">
      <c r="A26078" s="7">
        <f t="shared" si="1"/>
        <v>22696</v>
      </c>
      <c r="B26078" s="5" t="s">
        <v>22942</v>
      </c>
      <c r="C26078" s="6" t="s">
        <v>1207</v>
      </c>
    </row>
    <row r="26079">
      <c r="A26079" s="7">
        <f t="shared" si="1"/>
        <v>22697</v>
      </c>
      <c r="B26079" s="5" t="s">
        <v>22943</v>
      </c>
      <c r="C26079" s="6" t="s">
        <v>714</v>
      </c>
    </row>
    <row r="26080">
      <c r="A26080" s="7">
        <f t="shared" si="1"/>
        <v>22698</v>
      </c>
      <c r="B26080" s="5" t="s">
        <v>22944</v>
      </c>
      <c r="C26080" s="6" t="s">
        <v>714</v>
      </c>
    </row>
    <row r="26081">
      <c r="A26081" s="7">
        <f t="shared" si="1"/>
        <v>22699</v>
      </c>
      <c r="B26081" s="5" t="s">
        <v>22945</v>
      </c>
      <c r="C26081" s="6" t="s">
        <v>86</v>
      </c>
    </row>
    <row r="26082">
      <c r="A26082" s="7">
        <f t="shared" si="1"/>
        <v>22700</v>
      </c>
      <c r="B26082" s="5" t="s">
        <v>22946</v>
      </c>
      <c r="C26082" s="6" t="s">
        <v>86</v>
      </c>
    </row>
    <row r="26083">
      <c r="A26083" s="7">
        <f t="shared" si="1"/>
        <v>22701</v>
      </c>
      <c r="B26083" s="8" t="s">
        <v>22947</v>
      </c>
      <c r="C26083" s="6" t="s">
        <v>150</v>
      </c>
    </row>
    <row r="26084">
      <c r="A26084" s="7">
        <f t="shared" si="1"/>
        <v>22701</v>
      </c>
      <c r="B26084" s="8" t="s">
        <v>22947</v>
      </c>
      <c r="C26084" s="9" t="s">
        <v>162</v>
      </c>
    </row>
    <row r="26085">
      <c r="A26085" s="7">
        <f t="shared" si="1"/>
        <v>22701</v>
      </c>
      <c r="B26085" s="8" t="s">
        <v>22947</v>
      </c>
      <c r="C26085" s="9" t="s">
        <v>60</v>
      </c>
    </row>
    <row r="26086">
      <c r="A26086" s="7">
        <f t="shared" si="1"/>
        <v>22702</v>
      </c>
      <c r="B26086" s="16" t="s">
        <v>22948</v>
      </c>
      <c r="C26086" s="6" t="s">
        <v>1235</v>
      </c>
    </row>
    <row r="26087">
      <c r="A26087" s="7">
        <f t="shared" si="1"/>
        <v>22703</v>
      </c>
      <c r="B26087" s="5" t="s">
        <v>22949</v>
      </c>
      <c r="C26087" s="6" t="s">
        <v>462</v>
      </c>
    </row>
    <row r="26088">
      <c r="A26088" s="7">
        <f t="shared" si="1"/>
        <v>22704</v>
      </c>
      <c r="B26088" s="5" t="s">
        <v>22950</v>
      </c>
      <c r="C26088" s="6" t="s">
        <v>1223</v>
      </c>
    </row>
    <row r="26089">
      <c r="A26089" s="7">
        <f t="shared" si="1"/>
        <v>22705</v>
      </c>
      <c r="B26089" s="5" t="s">
        <v>22951</v>
      </c>
      <c r="C26089" s="6" t="s">
        <v>1260</v>
      </c>
    </row>
    <row r="26090">
      <c r="A26090" s="7">
        <f t="shared" si="1"/>
        <v>22706</v>
      </c>
      <c r="B26090" s="5" t="s">
        <v>22952</v>
      </c>
      <c r="C26090" s="6" t="s">
        <v>78</v>
      </c>
    </row>
    <row r="26091">
      <c r="A26091" s="7">
        <f t="shared" si="1"/>
        <v>22707</v>
      </c>
      <c r="B26091" s="5" t="s">
        <v>22953</v>
      </c>
      <c r="C26091" s="6" t="s">
        <v>1369</v>
      </c>
    </row>
    <row r="26092">
      <c r="A26092" s="7">
        <f t="shared" si="1"/>
        <v>22708</v>
      </c>
      <c r="B26092" s="5" t="s">
        <v>22954</v>
      </c>
      <c r="C26092" s="6" t="s">
        <v>12</v>
      </c>
    </row>
    <row r="26093">
      <c r="A26093" s="7">
        <f t="shared" si="1"/>
        <v>22709</v>
      </c>
      <c r="B26093" s="5" t="s">
        <v>22955</v>
      </c>
      <c r="C26093" s="6" t="s">
        <v>109</v>
      </c>
    </row>
    <row r="26094">
      <c r="A26094" s="7">
        <f t="shared" si="1"/>
        <v>22710</v>
      </c>
      <c r="B26094" s="5" t="s">
        <v>22956</v>
      </c>
      <c r="C26094" s="6" t="s">
        <v>86</v>
      </c>
    </row>
    <row r="26095">
      <c r="A26095" s="7">
        <f t="shared" si="1"/>
        <v>22711</v>
      </c>
      <c r="B26095" s="5" t="s">
        <v>22957</v>
      </c>
      <c r="C26095" s="6" t="s">
        <v>785</v>
      </c>
    </row>
    <row r="26096">
      <c r="A26096" s="7">
        <f t="shared" si="1"/>
        <v>22712</v>
      </c>
      <c r="B26096" s="8" t="s">
        <v>22958</v>
      </c>
      <c r="C26096" s="9" t="s">
        <v>616</v>
      </c>
    </row>
    <row r="26097">
      <c r="A26097" s="7">
        <f t="shared" si="1"/>
        <v>22712</v>
      </c>
      <c r="B26097" s="8" t="s">
        <v>22958</v>
      </c>
      <c r="C26097" s="9" t="s">
        <v>60</v>
      </c>
    </row>
    <row r="26098">
      <c r="A26098" s="7">
        <f t="shared" si="1"/>
        <v>22713</v>
      </c>
      <c r="B26098" s="5" t="s">
        <v>22959</v>
      </c>
      <c r="C26098" s="6" t="s">
        <v>153</v>
      </c>
    </row>
    <row r="26099">
      <c r="A26099" s="7">
        <f t="shared" si="1"/>
        <v>22714</v>
      </c>
      <c r="B26099" s="5" t="s">
        <v>22960</v>
      </c>
      <c r="C26099" s="6" t="s">
        <v>97</v>
      </c>
    </row>
    <row r="26100">
      <c r="A26100" s="7">
        <f t="shared" si="1"/>
        <v>22715</v>
      </c>
      <c r="B26100" s="8" t="s">
        <v>22961</v>
      </c>
      <c r="C26100" s="9" t="s">
        <v>40</v>
      </c>
    </row>
    <row r="26101">
      <c r="A26101" s="7">
        <f t="shared" si="1"/>
        <v>22716</v>
      </c>
      <c r="B26101" s="5" t="s">
        <v>22962</v>
      </c>
      <c r="C26101" s="6" t="s">
        <v>758</v>
      </c>
    </row>
    <row r="26102">
      <c r="A26102" s="7">
        <f t="shared" si="1"/>
        <v>22717</v>
      </c>
      <c r="B26102" s="8" t="s">
        <v>22963</v>
      </c>
      <c r="C26102" s="9" t="s">
        <v>874</v>
      </c>
    </row>
    <row r="26103">
      <c r="A26103" s="7">
        <f t="shared" si="1"/>
        <v>22718</v>
      </c>
      <c r="B26103" s="5" t="s">
        <v>22964</v>
      </c>
      <c r="C26103" s="6" t="s">
        <v>420</v>
      </c>
    </row>
    <row r="26104">
      <c r="A26104" s="7">
        <f t="shared" si="1"/>
        <v>22719</v>
      </c>
      <c r="B26104" s="8" t="s">
        <v>22965</v>
      </c>
      <c r="C26104" s="9" t="s">
        <v>117</v>
      </c>
    </row>
    <row r="26105">
      <c r="A26105" s="7">
        <f t="shared" si="1"/>
        <v>22720</v>
      </c>
      <c r="B26105" s="5" t="s">
        <v>22966</v>
      </c>
      <c r="C26105" s="6" t="s">
        <v>1394</v>
      </c>
    </row>
    <row r="26106">
      <c r="A26106" s="7">
        <f t="shared" si="1"/>
        <v>22721</v>
      </c>
      <c r="B26106" s="5" t="s">
        <v>22967</v>
      </c>
      <c r="C26106" s="6" t="s">
        <v>393</v>
      </c>
    </row>
    <row r="26107">
      <c r="A26107" s="7">
        <f t="shared" si="1"/>
        <v>22722</v>
      </c>
      <c r="B26107" s="5" t="s">
        <v>22968</v>
      </c>
      <c r="C26107" s="6" t="s">
        <v>1207</v>
      </c>
    </row>
    <row r="26108">
      <c r="A26108" s="7">
        <f t="shared" si="1"/>
        <v>22723</v>
      </c>
      <c r="B26108" s="8" t="s">
        <v>22969</v>
      </c>
      <c r="C26108" s="9" t="s">
        <v>65</v>
      </c>
    </row>
    <row r="26109">
      <c r="A26109" s="7">
        <f t="shared" si="1"/>
        <v>22724</v>
      </c>
      <c r="B26109" s="5" t="s">
        <v>22970</v>
      </c>
      <c r="C26109" s="6" t="s">
        <v>621</v>
      </c>
    </row>
    <row r="26110">
      <c r="A26110" s="7">
        <f t="shared" si="1"/>
        <v>22725</v>
      </c>
      <c r="B26110" s="5" t="s">
        <v>22971</v>
      </c>
      <c r="C26110" s="6" t="s">
        <v>452</v>
      </c>
    </row>
    <row r="26111">
      <c r="A26111" s="7">
        <f t="shared" si="1"/>
        <v>22726</v>
      </c>
      <c r="B26111" s="5" t="s">
        <v>22972</v>
      </c>
      <c r="C26111" s="6" t="s">
        <v>603</v>
      </c>
    </row>
    <row r="26112">
      <c r="A26112" s="7">
        <f t="shared" si="1"/>
        <v>22727</v>
      </c>
      <c r="B26112" s="8" t="s">
        <v>22973</v>
      </c>
      <c r="C26112" s="9" t="s">
        <v>399</v>
      </c>
    </row>
    <row r="26113">
      <c r="A26113" s="7">
        <f t="shared" si="1"/>
        <v>22728</v>
      </c>
      <c r="B26113" s="5" t="s">
        <v>22974</v>
      </c>
      <c r="C26113" s="6" t="s">
        <v>462</v>
      </c>
    </row>
    <row r="26114">
      <c r="A26114" s="7">
        <f t="shared" si="1"/>
        <v>22729</v>
      </c>
      <c r="B26114" s="5" t="s">
        <v>22975</v>
      </c>
      <c r="C26114" s="6" t="s">
        <v>365</v>
      </c>
    </row>
    <row r="26115">
      <c r="A26115" s="7">
        <f t="shared" si="1"/>
        <v>22730</v>
      </c>
      <c r="B26115" s="8" t="s">
        <v>22976</v>
      </c>
      <c r="C26115" s="9" t="s">
        <v>818</v>
      </c>
    </row>
    <row r="26116">
      <c r="A26116" s="7">
        <f t="shared" si="1"/>
        <v>22731</v>
      </c>
      <c r="B26116" s="5" t="s">
        <v>22977</v>
      </c>
      <c r="C26116" s="6" t="s">
        <v>48</v>
      </c>
    </row>
    <row r="26117">
      <c r="A26117" s="7">
        <f t="shared" si="1"/>
        <v>22732</v>
      </c>
      <c r="B26117" s="8" t="s">
        <v>22978</v>
      </c>
      <c r="C26117" s="9" t="s">
        <v>818</v>
      </c>
    </row>
    <row r="26118">
      <c r="A26118" s="7">
        <f t="shared" si="1"/>
        <v>22733</v>
      </c>
      <c r="B26118" s="8" t="s">
        <v>22979</v>
      </c>
      <c r="C26118" s="9" t="s">
        <v>818</v>
      </c>
    </row>
    <row r="26119">
      <c r="A26119" s="7">
        <f t="shared" si="1"/>
        <v>22734</v>
      </c>
      <c r="B26119" s="8" t="s">
        <v>22980</v>
      </c>
      <c r="C26119" s="9" t="s">
        <v>818</v>
      </c>
    </row>
    <row r="26120">
      <c r="A26120" s="7">
        <f t="shared" si="1"/>
        <v>22735</v>
      </c>
      <c r="B26120" s="8" t="s">
        <v>22981</v>
      </c>
      <c r="C26120" s="9" t="s">
        <v>818</v>
      </c>
    </row>
    <row r="26121">
      <c r="A26121" s="7">
        <f t="shared" si="1"/>
        <v>22736</v>
      </c>
      <c r="B26121" s="8" t="s">
        <v>22982</v>
      </c>
      <c r="C26121" s="9" t="s">
        <v>818</v>
      </c>
    </row>
    <row r="26122">
      <c r="A26122" s="7">
        <f t="shared" si="1"/>
        <v>22737</v>
      </c>
      <c r="B26122" s="5" t="s">
        <v>22983</v>
      </c>
      <c r="C26122" s="6" t="s">
        <v>621</v>
      </c>
    </row>
    <row r="26123">
      <c r="A26123" s="7">
        <f t="shared" si="1"/>
        <v>22738</v>
      </c>
      <c r="B26123" s="5" t="s">
        <v>22984</v>
      </c>
      <c r="C26123" s="6" t="s">
        <v>621</v>
      </c>
    </row>
    <row r="26124">
      <c r="A26124" s="7">
        <f t="shared" si="1"/>
        <v>22739</v>
      </c>
      <c r="B26124" s="5" t="s">
        <v>22985</v>
      </c>
      <c r="C26124" s="6" t="s">
        <v>621</v>
      </c>
    </row>
    <row r="26125">
      <c r="A26125" s="7">
        <f t="shared" si="1"/>
        <v>22740</v>
      </c>
      <c r="B26125" s="8" t="s">
        <v>22986</v>
      </c>
      <c r="C26125" s="9" t="s">
        <v>818</v>
      </c>
    </row>
    <row r="26126">
      <c r="A26126" s="7">
        <f t="shared" si="1"/>
        <v>22741</v>
      </c>
      <c r="B26126" s="5" t="s">
        <v>22987</v>
      </c>
      <c r="C26126" s="6" t="s">
        <v>142</v>
      </c>
    </row>
    <row r="26127">
      <c r="A26127" s="7">
        <f t="shared" si="1"/>
        <v>22742</v>
      </c>
      <c r="B26127" s="5" t="s">
        <v>22988</v>
      </c>
      <c r="C26127" s="6" t="s">
        <v>714</v>
      </c>
    </row>
    <row r="26128">
      <c r="A26128" s="7">
        <f t="shared" si="1"/>
        <v>22743</v>
      </c>
      <c r="B26128" s="5" t="s">
        <v>22989</v>
      </c>
      <c r="C26128" s="6" t="s">
        <v>326</v>
      </c>
    </row>
    <row r="26129">
      <c r="A26129" s="7">
        <f t="shared" si="1"/>
        <v>22744</v>
      </c>
      <c r="B26129" s="8" t="s">
        <v>22990</v>
      </c>
      <c r="C26129" s="9" t="s">
        <v>530</v>
      </c>
    </row>
    <row r="26130">
      <c r="A26130" s="7">
        <f t="shared" si="1"/>
        <v>22745</v>
      </c>
      <c r="B26130" s="5" t="s">
        <v>22991</v>
      </c>
      <c r="C26130" s="6" t="s">
        <v>1378</v>
      </c>
    </row>
    <row r="26131">
      <c r="A26131" s="7">
        <f t="shared" si="1"/>
        <v>22746</v>
      </c>
      <c r="B26131" s="8" t="s">
        <v>22992</v>
      </c>
      <c r="C26131" s="9" t="s">
        <v>76</v>
      </c>
    </row>
    <row r="26132">
      <c r="A26132" s="7">
        <f t="shared" si="1"/>
        <v>22747</v>
      </c>
      <c r="B26132" s="8" t="s">
        <v>22993</v>
      </c>
      <c r="C26132" s="9" t="s">
        <v>818</v>
      </c>
    </row>
    <row r="26133">
      <c r="A26133" s="7">
        <f t="shared" si="1"/>
        <v>22748</v>
      </c>
      <c r="B26133" s="5" t="s">
        <v>22994</v>
      </c>
      <c r="C26133" s="6" t="s">
        <v>1260</v>
      </c>
    </row>
    <row r="26134">
      <c r="A26134" s="7">
        <f t="shared" si="1"/>
        <v>22749</v>
      </c>
      <c r="B26134" s="5" t="s">
        <v>22995</v>
      </c>
      <c r="C26134" s="6" t="s">
        <v>1262</v>
      </c>
    </row>
    <row r="26135">
      <c r="A26135" s="7">
        <f t="shared" si="1"/>
        <v>22750</v>
      </c>
      <c r="B26135" s="16" t="s">
        <v>22996</v>
      </c>
      <c r="C26135" s="6" t="s">
        <v>1235</v>
      </c>
    </row>
    <row r="26136">
      <c r="A26136" s="7">
        <f t="shared" si="1"/>
        <v>22751</v>
      </c>
      <c r="B26136" s="5" t="s">
        <v>22997</v>
      </c>
      <c r="C26136" s="6" t="s">
        <v>362</v>
      </c>
    </row>
    <row r="26137">
      <c r="A26137" s="7">
        <f t="shared" si="1"/>
        <v>22752</v>
      </c>
      <c r="B26137" s="5" t="s">
        <v>22998</v>
      </c>
      <c r="C26137" s="6" t="s">
        <v>1376</v>
      </c>
    </row>
    <row r="26138">
      <c r="A26138" s="7">
        <f t="shared" si="1"/>
        <v>22753</v>
      </c>
      <c r="B26138" s="8" t="s">
        <v>22999</v>
      </c>
      <c r="C26138" s="9" t="s">
        <v>818</v>
      </c>
    </row>
    <row r="26139">
      <c r="A26139" s="7">
        <f t="shared" si="1"/>
        <v>22754</v>
      </c>
      <c r="B26139" s="8" t="s">
        <v>23000</v>
      </c>
      <c r="C26139" s="9" t="s">
        <v>280</v>
      </c>
    </row>
    <row r="26140">
      <c r="A26140" s="7">
        <f t="shared" si="1"/>
        <v>22755</v>
      </c>
      <c r="B26140" s="8" t="s">
        <v>23001</v>
      </c>
      <c r="C26140" s="9" t="s">
        <v>280</v>
      </c>
    </row>
    <row r="26141">
      <c r="A26141" s="7">
        <f t="shared" si="1"/>
        <v>22756</v>
      </c>
      <c r="B26141" s="5" t="s">
        <v>23002</v>
      </c>
      <c r="C26141" s="6" t="s">
        <v>437</v>
      </c>
    </row>
    <row r="26142">
      <c r="A26142" s="7">
        <f t="shared" si="1"/>
        <v>22757</v>
      </c>
      <c r="B26142" s="5" t="s">
        <v>23003</v>
      </c>
      <c r="C26142" s="6" t="s">
        <v>479</v>
      </c>
    </row>
    <row r="26143">
      <c r="A26143" s="7">
        <f t="shared" si="1"/>
        <v>22758</v>
      </c>
      <c r="B26143" s="5" t="s">
        <v>23004</v>
      </c>
      <c r="C26143" s="6" t="s">
        <v>426</v>
      </c>
    </row>
    <row r="26144">
      <c r="A26144" s="7">
        <f t="shared" si="1"/>
        <v>22759</v>
      </c>
      <c r="B26144" s="8" t="s">
        <v>23005</v>
      </c>
      <c r="C26144" s="6" t="s">
        <v>1012</v>
      </c>
    </row>
    <row r="26145">
      <c r="A26145" s="7">
        <f t="shared" si="1"/>
        <v>22760</v>
      </c>
      <c r="B26145" s="5" t="s">
        <v>23006</v>
      </c>
      <c r="C26145" s="6" t="s">
        <v>426</v>
      </c>
    </row>
    <row r="26146">
      <c r="A26146" s="7">
        <f t="shared" si="1"/>
        <v>22761</v>
      </c>
      <c r="B26146" s="8" t="s">
        <v>23007</v>
      </c>
      <c r="C26146" s="9" t="s">
        <v>72</v>
      </c>
    </row>
    <row r="26147">
      <c r="A26147" s="7">
        <f t="shared" si="1"/>
        <v>22762</v>
      </c>
      <c r="B26147" s="5" t="s">
        <v>23008</v>
      </c>
      <c r="C26147" s="6" t="s">
        <v>356</v>
      </c>
    </row>
    <row r="26148">
      <c r="A26148" s="7">
        <f t="shared" si="1"/>
        <v>22763</v>
      </c>
      <c r="B26148" s="16" t="s">
        <v>23009</v>
      </c>
      <c r="C26148" s="6" t="s">
        <v>1235</v>
      </c>
    </row>
    <row r="26149">
      <c r="A26149" s="7">
        <f t="shared" si="1"/>
        <v>22764</v>
      </c>
      <c r="B26149" s="5" t="s">
        <v>23010</v>
      </c>
      <c r="C26149" s="6" t="s">
        <v>20</v>
      </c>
    </row>
    <row r="26150">
      <c r="A26150" s="7">
        <f t="shared" si="1"/>
        <v>22765</v>
      </c>
      <c r="B26150" s="5" t="s">
        <v>23011</v>
      </c>
      <c r="C26150" s="6" t="s">
        <v>20</v>
      </c>
    </row>
    <row r="26151">
      <c r="A26151" s="7">
        <f t="shared" si="1"/>
        <v>22766</v>
      </c>
      <c r="B26151" s="8" t="s">
        <v>23012</v>
      </c>
      <c r="C26151" s="6" t="s">
        <v>10122</v>
      </c>
    </row>
    <row r="26152">
      <c r="A26152" s="7">
        <f t="shared" si="1"/>
        <v>22766</v>
      </c>
      <c r="B26152" s="8" t="s">
        <v>23012</v>
      </c>
      <c r="C26152" s="6" t="s">
        <v>616</v>
      </c>
    </row>
    <row r="26153">
      <c r="A26153" s="7">
        <f t="shared" si="1"/>
        <v>22766</v>
      </c>
      <c r="B26153" s="8" t="s">
        <v>23012</v>
      </c>
      <c r="C26153" s="9" t="s">
        <v>162</v>
      </c>
    </row>
    <row r="26154">
      <c r="A26154" s="7">
        <f t="shared" si="1"/>
        <v>22767</v>
      </c>
      <c r="B26154" s="8" t="s">
        <v>23013</v>
      </c>
      <c r="C26154" s="9" t="s">
        <v>60</v>
      </c>
    </row>
    <row r="26155">
      <c r="A26155" s="7">
        <f t="shared" si="1"/>
        <v>22768</v>
      </c>
      <c r="B26155" s="5" t="s">
        <v>23014</v>
      </c>
      <c r="C26155" s="6" t="s">
        <v>1040</v>
      </c>
    </row>
    <row r="26156">
      <c r="A26156" s="7">
        <f t="shared" si="1"/>
        <v>22769</v>
      </c>
      <c r="B26156" s="5" t="s">
        <v>23015</v>
      </c>
      <c r="C26156" s="6" t="s">
        <v>1360</v>
      </c>
    </row>
    <row r="26157">
      <c r="A26157" s="7">
        <f t="shared" si="1"/>
        <v>22770</v>
      </c>
      <c r="B26157" s="8" t="s">
        <v>23016</v>
      </c>
      <c r="C26157" s="9" t="s">
        <v>722</v>
      </c>
    </row>
    <row r="26158">
      <c r="A26158" s="7">
        <f t="shared" si="1"/>
        <v>22771</v>
      </c>
      <c r="B26158" s="5" t="s">
        <v>23017</v>
      </c>
      <c r="C26158" s="6" t="s">
        <v>356</v>
      </c>
    </row>
    <row r="26159">
      <c r="A26159" s="7">
        <f t="shared" si="1"/>
        <v>22772</v>
      </c>
      <c r="B26159" s="5" t="s">
        <v>23018</v>
      </c>
      <c r="C26159" s="6" t="s">
        <v>1360</v>
      </c>
    </row>
    <row r="26160">
      <c r="A26160" s="7">
        <f t="shared" si="1"/>
        <v>22773</v>
      </c>
      <c r="B26160" s="5" t="s">
        <v>23019</v>
      </c>
      <c r="C26160" s="6" t="s">
        <v>59</v>
      </c>
    </row>
    <row r="26161">
      <c r="A26161" s="7">
        <f t="shared" si="1"/>
        <v>22774</v>
      </c>
      <c r="B26161" s="5" t="s">
        <v>23020</v>
      </c>
      <c r="C26161" s="6" t="s">
        <v>326</v>
      </c>
    </row>
    <row r="26162">
      <c r="A26162" s="7">
        <f t="shared" si="1"/>
        <v>22775</v>
      </c>
      <c r="B26162" s="8" t="s">
        <v>23021</v>
      </c>
      <c r="C26162" s="9" t="s">
        <v>893</v>
      </c>
    </row>
    <row r="26163">
      <c r="A26163" s="7">
        <f t="shared" si="1"/>
        <v>22776</v>
      </c>
      <c r="B26163" s="8" t="s">
        <v>23022</v>
      </c>
      <c r="C26163" s="9" t="s">
        <v>46</v>
      </c>
    </row>
    <row r="26164">
      <c r="A26164" s="7">
        <f t="shared" si="1"/>
        <v>22777</v>
      </c>
      <c r="B26164" s="5" t="s">
        <v>23023</v>
      </c>
      <c r="C26164" s="6" t="s">
        <v>758</v>
      </c>
    </row>
    <row r="26165">
      <c r="A26165" s="7">
        <f t="shared" si="1"/>
        <v>22778</v>
      </c>
      <c r="B26165" s="5" t="s">
        <v>23024</v>
      </c>
      <c r="C26165" s="6" t="s">
        <v>1360</v>
      </c>
    </row>
    <row r="26166">
      <c r="A26166" s="7">
        <f t="shared" si="1"/>
        <v>22779</v>
      </c>
      <c r="B26166" s="5" t="s">
        <v>23025</v>
      </c>
      <c r="C26166" s="6" t="s">
        <v>610</v>
      </c>
    </row>
    <row r="26167">
      <c r="A26167" s="7">
        <f t="shared" si="1"/>
        <v>22780</v>
      </c>
      <c r="B26167" s="8" t="s">
        <v>23026</v>
      </c>
      <c r="C26167" s="9" t="s">
        <v>733</v>
      </c>
    </row>
    <row r="26168">
      <c r="A26168" s="7">
        <f t="shared" si="1"/>
        <v>22781</v>
      </c>
      <c r="B26168" s="5" t="s">
        <v>23027</v>
      </c>
      <c r="C26168" s="6" t="s">
        <v>4084</v>
      </c>
    </row>
    <row r="26169">
      <c r="A26169" s="7">
        <f t="shared" si="1"/>
        <v>22782</v>
      </c>
      <c r="B26169" s="8" t="s">
        <v>23028</v>
      </c>
      <c r="C26169" s="9" t="s">
        <v>24</v>
      </c>
    </row>
    <row r="26170">
      <c r="A26170" s="7">
        <f t="shared" si="1"/>
        <v>22783</v>
      </c>
      <c r="B26170" s="8" t="s">
        <v>23029</v>
      </c>
      <c r="C26170" s="6" t="s">
        <v>153</v>
      </c>
    </row>
    <row r="26171">
      <c r="A26171" s="7">
        <f t="shared" si="1"/>
        <v>22783</v>
      </c>
      <c r="B26171" s="8" t="s">
        <v>23029</v>
      </c>
      <c r="C26171" s="9" t="s">
        <v>25</v>
      </c>
    </row>
    <row r="26172">
      <c r="A26172" s="7">
        <f t="shared" si="1"/>
        <v>22784</v>
      </c>
      <c r="B26172" s="8" t="s">
        <v>23030</v>
      </c>
      <c r="C26172" s="9" t="s">
        <v>46</v>
      </c>
    </row>
    <row r="26173">
      <c r="A26173" s="7">
        <f t="shared" si="1"/>
        <v>22785</v>
      </c>
      <c r="B26173" s="8" t="s">
        <v>23031</v>
      </c>
      <c r="C26173" s="9" t="s">
        <v>64</v>
      </c>
    </row>
    <row r="26174">
      <c r="A26174" s="7">
        <f t="shared" si="1"/>
        <v>22786</v>
      </c>
      <c r="B26174" s="5" t="s">
        <v>23032</v>
      </c>
      <c r="C26174" s="6" t="s">
        <v>20</v>
      </c>
    </row>
    <row r="26175">
      <c r="A26175" s="7">
        <f t="shared" si="1"/>
        <v>22787</v>
      </c>
      <c r="B26175" s="8" t="s">
        <v>23033</v>
      </c>
      <c r="C26175" s="9" t="s">
        <v>650</v>
      </c>
    </row>
    <row r="26176">
      <c r="A26176" s="7">
        <f t="shared" si="1"/>
        <v>22788</v>
      </c>
      <c r="B26176" s="5" t="s">
        <v>23034</v>
      </c>
      <c r="C26176" s="6" t="s">
        <v>1120</v>
      </c>
    </row>
    <row r="26177">
      <c r="A26177" s="7">
        <f t="shared" si="1"/>
        <v>22789</v>
      </c>
      <c r="B26177" s="5" t="s">
        <v>23035</v>
      </c>
      <c r="C26177" s="6" t="s">
        <v>1378</v>
      </c>
    </row>
    <row r="26178">
      <c r="A26178" s="7">
        <f t="shared" si="1"/>
        <v>22790</v>
      </c>
      <c r="B26178" s="8" t="s">
        <v>23036</v>
      </c>
      <c r="C26178" s="9" t="s">
        <v>547</v>
      </c>
    </row>
    <row r="26179">
      <c r="A26179" s="7">
        <f t="shared" si="1"/>
        <v>22791</v>
      </c>
      <c r="B26179" s="5" t="s">
        <v>23037</v>
      </c>
      <c r="C26179" s="6" t="s">
        <v>367</v>
      </c>
    </row>
    <row r="26180">
      <c r="A26180" s="7">
        <f t="shared" si="1"/>
        <v>22792</v>
      </c>
      <c r="B26180" s="8" t="s">
        <v>23038</v>
      </c>
      <c r="C26180" s="9" t="s">
        <v>40</v>
      </c>
    </row>
    <row r="26181">
      <c r="A26181" s="7">
        <f t="shared" si="1"/>
        <v>22793</v>
      </c>
      <c r="B26181" s="5" t="s">
        <v>23039</v>
      </c>
      <c r="C26181" s="6" t="s">
        <v>62</v>
      </c>
    </row>
    <row r="26182">
      <c r="A26182" s="7">
        <f t="shared" si="1"/>
        <v>22794</v>
      </c>
      <c r="B26182" s="5" t="s">
        <v>23040</v>
      </c>
      <c r="C26182" s="6" t="s">
        <v>639</v>
      </c>
    </row>
    <row r="26183">
      <c r="A26183" s="7">
        <f t="shared" si="1"/>
        <v>22795</v>
      </c>
      <c r="B26183" s="5" t="s">
        <v>23041</v>
      </c>
      <c r="C26183" s="6" t="s">
        <v>367</v>
      </c>
    </row>
    <row r="26184">
      <c r="A26184" s="7">
        <f t="shared" si="1"/>
        <v>22796</v>
      </c>
      <c r="B26184" s="5" t="s">
        <v>23042</v>
      </c>
      <c r="C26184" s="6" t="s">
        <v>153</v>
      </c>
    </row>
    <row r="26185">
      <c r="A26185" s="7">
        <f t="shared" si="1"/>
        <v>22796</v>
      </c>
      <c r="B26185" s="5" t="s">
        <v>23042</v>
      </c>
      <c r="C26185" s="6" t="s">
        <v>142</v>
      </c>
    </row>
    <row r="26186">
      <c r="A26186" s="7">
        <f t="shared" si="1"/>
        <v>22797</v>
      </c>
      <c r="B26186" s="8" t="s">
        <v>23043</v>
      </c>
      <c r="C26186" s="9" t="s">
        <v>65</v>
      </c>
    </row>
    <row r="26187">
      <c r="A26187" s="7">
        <f t="shared" si="1"/>
        <v>22798</v>
      </c>
      <c r="B26187" s="5" t="s">
        <v>23044</v>
      </c>
      <c r="C26187" s="6" t="s">
        <v>1207</v>
      </c>
    </row>
    <row r="26188">
      <c r="A26188" s="7">
        <f t="shared" si="1"/>
        <v>22799</v>
      </c>
      <c r="B26188" s="8" t="s">
        <v>23045</v>
      </c>
      <c r="C26188" s="9" t="s">
        <v>88</v>
      </c>
    </row>
    <row r="26189">
      <c r="A26189" s="7">
        <f t="shared" si="1"/>
        <v>22800</v>
      </c>
      <c r="B26189" s="5" t="s">
        <v>23046</v>
      </c>
      <c r="C26189" s="17" t="s">
        <v>1470</v>
      </c>
    </row>
    <row r="26190">
      <c r="A26190" s="7">
        <f t="shared" si="1"/>
        <v>22801</v>
      </c>
      <c r="B26190" s="5" t="s">
        <v>23047</v>
      </c>
      <c r="C26190" s="6" t="s">
        <v>612</v>
      </c>
    </row>
    <row r="26191">
      <c r="A26191" s="7">
        <f t="shared" si="1"/>
        <v>22802</v>
      </c>
      <c r="B26191" s="8" t="s">
        <v>23048</v>
      </c>
      <c r="C26191" s="9" t="s">
        <v>40</v>
      </c>
    </row>
    <row r="26192">
      <c r="A26192" s="7">
        <f t="shared" si="1"/>
        <v>22803</v>
      </c>
      <c r="B26192" s="8" t="s">
        <v>23049</v>
      </c>
      <c r="C26192" s="9" t="s">
        <v>372</v>
      </c>
    </row>
    <row r="26193">
      <c r="A26193" s="7">
        <f t="shared" si="1"/>
        <v>22804</v>
      </c>
      <c r="B26193" s="8" t="s">
        <v>23050</v>
      </c>
      <c r="C26193" s="9" t="s">
        <v>835</v>
      </c>
    </row>
    <row r="26194">
      <c r="A26194" s="7">
        <f t="shared" si="1"/>
        <v>22805</v>
      </c>
      <c r="B26194" s="5" t="s">
        <v>23051</v>
      </c>
      <c r="C26194" s="6" t="s">
        <v>1267</v>
      </c>
    </row>
    <row r="26195">
      <c r="A26195" s="7">
        <f t="shared" si="1"/>
        <v>22806</v>
      </c>
      <c r="B26195" s="5" t="s">
        <v>23052</v>
      </c>
      <c r="C26195" s="6" t="s">
        <v>603</v>
      </c>
    </row>
    <row r="26196">
      <c r="A26196" s="7">
        <f t="shared" si="1"/>
        <v>22807</v>
      </c>
      <c r="B26196" s="8" t="s">
        <v>23053</v>
      </c>
      <c r="C26196" s="9" t="s">
        <v>372</v>
      </c>
    </row>
    <row r="26197">
      <c r="A26197" s="7">
        <f t="shared" si="1"/>
        <v>22808</v>
      </c>
      <c r="B26197" s="5" t="s">
        <v>23054</v>
      </c>
      <c r="C26197" s="6" t="s">
        <v>758</v>
      </c>
    </row>
    <row r="26198">
      <c r="A26198" s="7">
        <f t="shared" si="1"/>
        <v>22809</v>
      </c>
      <c r="B26198" s="8" t="s">
        <v>23055</v>
      </c>
      <c r="C26198" s="6" t="s">
        <v>1012</v>
      </c>
    </row>
    <row r="26199">
      <c r="A26199" s="7">
        <f t="shared" si="1"/>
        <v>22810</v>
      </c>
      <c r="B26199" s="5" t="s">
        <v>23056</v>
      </c>
      <c r="C26199" s="6" t="s">
        <v>1267</v>
      </c>
    </row>
    <row r="26200">
      <c r="A26200" s="7">
        <f t="shared" si="1"/>
        <v>22811</v>
      </c>
      <c r="B26200" s="8" t="s">
        <v>23057</v>
      </c>
      <c r="C26200" s="6" t="s">
        <v>1012</v>
      </c>
    </row>
    <row r="26201">
      <c r="A26201" s="7">
        <f t="shared" si="1"/>
        <v>22812</v>
      </c>
      <c r="B26201" s="8" t="s">
        <v>23058</v>
      </c>
      <c r="C26201" s="9" t="s">
        <v>72</v>
      </c>
    </row>
    <row r="26202">
      <c r="A26202" s="7">
        <f t="shared" si="1"/>
        <v>22813</v>
      </c>
      <c r="B26202" s="8" t="s">
        <v>23059</v>
      </c>
      <c r="C26202" s="9" t="s">
        <v>874</v>
      </c>
    </row>
    <row r="26203">
      <c r="A26203" s="7">
        <f t="shared" si="1"/>
        <v>22814</v>
      </c>
      <c r="B26203" s="8" t="s">
        <v>23060</v>
      </c>
      <c r="C26203" s="9" t="s">
        <v>83</v>
      </c>
    </row>
    <row r="26204">
      <c r="A26204" s="7">
        <f t="shared" si="1"/>
        <v>22815</v>
      </c>
      <c r="B26204" s="5" t="s">
        <v>23061</v>
      </c>
      <c r="C26204" s="6" t="s">
        <v>367</v>
      </c>
    </row>
    <row r="26205">
      <c r="A26205" s="7">
        <f t="shared" si="1"/>
        <v>22816</v>
      </c>
      <c r="B26205" s="8" t="s">
        <v>23062</v>
      </c>
      <c r="C26205" s="9" t="s">
        <v>818</v>
      </c>
    </row>
    <row r="26206">
      <c r="A26206" s="7">
        <f t="shared" si="1"/>
        <v>22817</v>
      </c>
      <c r="B26206" s="8" t="s">
        <v>23063</v>
      </c>
      <c r="C26206" s="9" t="s">
        <v>56</v>
      </c>
    </row>
    <row r="26207">
      <c r="A26207" s="7">
        <f t="shared" si="1"/>
        <v>22818</v>
      </c>
      <c r="B26207" s="5" t="s">
        <v>23064</v>
      </c>
      <c r="C26207" s="6" t="s">
        <v>74</v>
      </c>
    </row>
    <row r="26208">
      <c r="A26208" s="7">
        <f t="shared" si="1"/>
        <v>22819</v>
      </c>
      <c r="B26208" s="5" t="s">
        <v>23065</v>
      </c>
      <c r="C26208" s="6" t="s">
        <v>727</v>
      </c>
    </row>
    <row r="26209">
      <c r="A26209" s="7">
        <f t="shared" si="1"/>
        <v>22820</v>
      </c>
      <c r="B26209" s="5" t="s">
        <v>23066</v>
      </c>
      <c r="C26209" s="6" t="s">
        <v>1856</v>
      </c>
    </row>
    <row r="26210">
      <c r="A26210" s="7">
        <f t="shared" si="1"/>
        <v>22821</v>
      </c>
      <c r="B26210" s="8" t="s">
        <v>23067</v>
      </c>
      <c r="C26210" s="9" t="s">
        <v>547</v>
      </c>
    </row>
    <row r="26211">
      <c r="A26211" s="7">
        <f t="shared" si="1"/>
        <v>22822</v>
      </c>
      <c r="B26211" s="8" t="s">
        <v>23068</v>
      </c>
      <c r="C26211" s="9" t="s">
        <v>64</v>
      </c>
    </row>
    <row r="26212">
      <c r="A26212" s="7">
        <f t="shared" si="1"/>
        <v>22823</v>
      </c>
      <c r="B26212" s="5" t="s">
        <v>23069</v>
      </c>
      <c r="C26212" s="6" t="s">
        <v>15</v>
      </c>
    </row>
    <row r="26213">
      <c r="A26213" s="7">
        <f t="shared" si="1"/>
        <v>22824</v>
      </c>
      <c r="B26213" s="5" t="s">
        <v>23070</v>
      </c>
      <c r="C26213" s="6" t="s">
        <v>1260</v>
      </c>
    </row>
    <row r="26214">
      <c r="A26214" s="7">
        <f t="shared" si="1"/>
        <v>22825</v>
      </c>
      <c r="B26214" s="8" t="s">
        <v>23071</v>
      </c>
      <c r="C26214" s="9" t="s">
        <v>65</v>
      </c>
    </row>
    <row r="26215">
      <c r="A26215" s="7">
        <f t="shared" si="1"/>
        <v>22826</v>
      </c>
      <c r="B26215" s="5" t="s">
        <v>23072</v>
      </c>
      <c r="C26215" s="6" t="s">
        <v>467</v>
      </c>
    </row>
    <row r="26216">
      <c r="A26216" s="7">
        <f t="shared" si="1"/>
        <v>22827</v>
      </c>
      <c r="B26216" s="8" t="s">
        <v>23073</v>
      </c>
      <c r="C26216" s="9" t="s">
        <v>547</v>
      </c>
    </row>
    <row r="26217">
      <c r="A26217" s="7">
        <f t="shared" si="1"/>
        <v>22828</v>
      </c>
      <c r="B26217" s="5" t="s">
        <v>23074</v>
      </c>
      <c r="C26217" s="6" t="s">
        <v>362</v>
      </c>
    </row>
    <row r="26218">
      <c r="A26218" s="7">
        <f t="shared" si="1"/>
        <v>22829</v>
      </c>
      <c r="B26218" s="8" t="s">
        <v>23075</v>
      </c>
      <c r="C26218" s="9" t="s">
        <v>547</v>
      </c>
    </row>
    <row r="26219">
      <c r="A26219" s="7">
        <f t="shared" si="1"/>
        <v>22830</v>
      </c>
      <c r="B26219" s="5" t="s">
        <v>23076</v>
      </c>
      <c r="C26219" s="6" t="s">
        <v>1207</v>
      </c>
    </row>
    <row r="26220">
      <c r="A26220" s="7">
        <f t="shared" si="1"/>
        <v>22831</v>
      </c>
      <c r="B26220" s="8" t="s">
        <v>23077</v>
      </c>
      <c r="C26220" s="9" t="s">
        <v>8</v>
      </c>
    </row>
    <row r="26221">
      <c r="A26221" s="7">
        <f t="shared" si="1"/>
        <v>22832</v>
      </c>
      <c r="B26221" s="5" t="s">
        <v>23078</v>
      </c>
      <c r="C26221" s="6" t="s">
        <v>1342</v>
      </c>
    </row>
    <row r="26222">
      <c r="A26222" s="7">
        <f t="shared" si="1"/>
        <v>22833</v>
      </c>
      <c r="B26222" s="5" t="s">
        <v>23079</v>
      </c>
      <c r="C26222" s="6" t="s">
        <v>109</v>
      </c>
    </row>
    <row r="26223">
      <c r="A26223" s="7">
        <f t="shared" si="1"/>
        <v>22834</v>
      </c>
      <c r="B26223" s="5" t="s">
        <v>23080</v>
      </c>
      <c r="C26223" s="6" t="s">
        <v>393</v>
      </c>
    </row>
    <row r="26224">
      <c r="A26224" s="7">
        <f t="shared" si="1"/>
        <v>22835</v>
      </c>
      <c r="B26224" s="8" t="s">
        <v>23081</v>
      </c>
      <c r="C26224" s="9" t="s">
        <v>547</v>
      </c>
    </row>
    <row r="26225">
      <c r="A26225" s="7">
        <f t="shared" si="1"/>
        <v>22836</v>
      </c>
      <c r="B26225" s="8" t="s">
        <v>23082</v>
      </c>
      <c r="C26225" s="9" t="s">
        <v>64</v>
      </c>
    </row>
    <row r="26226">
      <c r="A26226" s="7">
        <f t="shared" si="1"/>
        <v>22836</v>
      </c>
      <c r="B26226" s="8" t="s">
        <v>23082</v>
      </c>
      <c r="C26226" s="9" t="s">
        <v>502</v>
      </c>
    </row>
    <row r="26227">
      <c r="A26227" s="7">
        <f t="shared" si="1"/>
        <v>22837</v>
      </c>
      <c r="B26227" s="8" t="s">
        <v>23083</v>
      </c>
      <c r="C26227" s="9" t="s">
        <v>733</v>
      </c>
    </row>
    <row r="26228">
      <c r="A26228" s="7">
        <f t="shared" si="1"/>
        <v>22838</v>
      </c>
      <c r="B26228" s="5" t="s">
        <v>23084</v>
      </c>
      <c r="C26228" s="11" t="s">
        <v>423</v>
      </c>
    </row>
    <row r="26229">
      <c r="A26229" s="7">
        <f t="shared" si="1"/>
        <v>22839</v>
      </c>
      <c r="B26229" s="5" t="s">
        <v>23085</v>
      </c>
      <c r="C26229" s="6" t="s">
        <v>393</v>
      </c>
    </row>
    <row r="26230">
      <c r="A26230" s="7">
        <f t="shared" si="1"/>
        <v>22840</v>
      </c>
      <c r="B26230" s="5" t="s">
        <v>23086</v>
      </c>
      <c r="C26230" s="6" t="s">
        <v>758</v>
      </c>
    </row>
    <row r="26231">
      <c r="A26231" s="7">
        <f t="shared" si="1"/>
        <v>22841</v>
      </c>
      <c r="B26231" s="5" t="s">
        <v>23087</v>
      </c>
      <c r="C26231" s="6" t="s">
        <v>80</v>
      </c>
    </row>
    <row r="26232">
      <c r="A26232" s="7">
        <f t="shared" si="1"/>
        <v>22842</v>
      </c>
      <c r="B26232" s="5" t="s">
        <v>23088</v>
      </c>
      <c r="C26232" s="6" t="s">
        <v>471</v>
      </c>
    </row>
    <row r="26233">
      <c r="A26233" s="7">
        <f t="shared" si="1"/>
        <v>22843</v>
      </c>
      <c r="B26233" s="8" t="s">
        <v>23089</v>
      </c>
      <c r="C26233" s="9" t="s">
        <v>845</v>
      </c>
    </row>
    <row r="26234">
      <c r="A26234" s="7">
        <f t="shared" si="1"/>
        <v>22844</v>
      </c>
      <c r="B26234" s="8" t="s">
        <v>23090</v>
      </c>
      <c r="C26234" s="9" t="s">
        <v>142</v>
      </c>
    </row>
    <row r="26235">
      <c r="A26235" s="7">
        <f t="shared" si="1"/>
        <v>22845</v>
      </c>
      <c r="B26235" s="5" t="s">
        <v>23091</v>
      </c>
      <c r="C26235" s="6" t="s">
        <v>731</v>
      </c>
    </row>
    <row r="26236">
      <c r="A26236" s="7">
        <f t="shared" si="1"/>
        <v>22846</v>
      </c>
      <c r="B26236" s="5" t="s">
        <v>23092</v>
      </c>
      <c r="C26236" s="6" t="s">
        <v>20</v>
      </c>
    </row>
    <row r="26237">
      <c r="A26237" s="7">
        <f t="shared" si="1"/>
        <v>22847</v>
      </c>
      <c r="B26237" s="5" t="s">
        <v>23093</v>
      </c>
      <c r="C26237" s="6" t="s">
        <v>86</v>
      </c>
    </row>
    <row r="26238">
      <c r="A26238" s="7">
        <f t="shared" si="1"/>
        <v>22848</v>
      </c>
      <c r="B26238" s="8" t="s">
        <v>23094</v>
      </c>
      <c r="C26238" s="9" t="s">
        <v>1334</v>
      </c>
    </row>
    <row r="26239">
      <c r="A26239" s="7">
        <f t="shared" si="1"/>
        <v>22849</v>
      </c>
      <c r="B26239" s="5" t="s">
        <v>23095</v>
      </c>
      <c r="C26239" s="6" t="s">
        <v>426</v>
      </c>
    </row>
    <row r="26240">
      <c r="A26240" s="7">
        <f t="shared" si="1"/>
        <v>22850</v>
      </c>
      <c r="B26240" s="8" t="s">
        <v>23096</v>
      </c>
      <c r="C26240" s="9" t="s">
        <v>728</v>
      </c>
    </row>
    <row r="26241">
      <c r="A26241" s="7">
        <f t="shared" si="1"/>
        <v>22851</v>
      </c>
      <c r="B26241" s="5" t="s">
        <v>23097</v>
      </c>
      <c r="C26241" s="6" t="s">
        <v>538</v>
      </c>
    </row>
    <row r="26242">
      <c r="A26242" s="7">
        <f t="shared" si="1"/>
        <v>22852</v>
      </c>
      <c r="B26242" s="16" t="s">
        <v>23098</v>
      </c>
      <c r="C26242" s="6" t="s">
        <v>1235</v>
      </c>
    </row>
    <row r="26243">
      <c r="A26243" s="7">
        <f t="shared" si="1"/>
        <v>22853</v>
      </c>
      <c r="B26243" s="8" t="s">
        <v>23099</v>
      </c>
      <c r="C26243" s="9" t="s">
        <v>64</v>
      </c>
    </row>
    <row r="26244">
      <c r="A26244" s="7">
        <f t="shared" si="1"/>
        <v>22854</v>
      </c>
      <c r="B26244" s="8" t="s">
        <v>23100</v>
      </c>
      <c r="C26244" s="9" t="s">
        <v>64</v>
      </c>
    </row>
    <row r="26245">
      <c r="A26245" s="7">
        <f t="shared" si="1"/>
        <v>22855</v>
      </c>
      <c r="B26245" s="8" t="s">
        <v>23101</v>
      </c>
      <c r="C26245" s="9" t="s">
        <v>64</v>
      </c>
    </row>
    <row r="26246">
      <c r="A26246" s="7">
        <f t="shared" si="1"/>
        <v>22856</v>
      </c>
      <c r="B26246" s="5" t="s">
        <v>23102</v>
      </c>
      <c r="C26246" s="6" t="s">
        <v>591</v>
      </c>
    </row>
    <row r="26247">
      <c r="A26247" s="7">
        <f t="shared" si="1"/>
        <v>22857</v>
      </c>
      <c r="B26247" s="5" t="s">
        <v>23103</v>
      </c>
      <c r="C26247" s="6" t="s">
        <v>591</v>
      </c>
    </row>
    <row r="26248">
      <c r="A26248" s="7">
        <f t="shared" si="1"/>
        <v>22858</v>
      </c>
      <c r="B26248" s="5" t="s">
        <v>23104</v>
      </c>
      <c r="C26248" s="6" t="s">
        <v>591</v>
      </c>
    </row>
    <row r="26249">
      <c r="A26249" s="7">
        <f t="shared" si="1"/>
        <v>22859</v>
      </c>
      <c r="B26249" s="5" t="s">
        <v>23105</v>
      </c>
      <c r="C26249" s="6" t="s">
        <v>591</v>
      </c>
    </row>
    <row r="26250">
      <c r="A26250" s="7">
        <f t="shared" si="1"/>
        <v>22860</v>
      </c>
      <c r="B26250" s="5" t="s">
        <v>23106</v>
      </c>
      <c r="C26250" s="6" t="s">
        <v>538</v>
      </c>
    </row>
    <row r="26251">
      <c r="A26251" s="7">
        <f t="shared" si="1"/>
        <v>22861</v>
      </c>
      <c r="B26251" s="8" t="s">
        <v>23107</v>
      </c>
      <c r="C26251" s="9" t="s">
        <v>52</v>
      </c>
    </row>
    <row r="26252">
      <c r="A26252" s="7">
        <f t="shared" si="1"/>
        <v>22862</v>
      </c>
      <c r="B26252" s="8" t="s">
        <v>23108</v>
      </c>
      <c r="C26252" s="9" t="s">
        <v>76</v>
      </c>
    </row>
    <row r="26253">
      <c r="A26253" s="7">
        <f t="shared" si="1"/>
        <v>22863</v>
      </c>
      <c r="B26253" s="8" t="s">
        <v>23109</v>
      </c>
      <c r="C26253" s="9" t="s">
        <v>1470</v>
      </c>
    </row>
    <row r="26254">
      <c r="A26254" s="7">
        <f t="shared" si="1"/>
        <v>22864</v>
      </c>
      <c r="B26254" s="5" t="s">
        <v>23110</v>
      </c>
      <c r="C26254" s="6" t="s">
        <v>437</v>
      </c>
    </row>
    <row r="26255">
      <c r="A26255" s="7">
        <f t="shared" si="1"/>
        <v>22865</v>
      </c>
      <c r="B26255" s="8" t="s">
        <v>23111</v>
      </c>
      <c r="C26255" s="9" t="s">
        <v>24</v>
      </c>
    </row>
    <row r="26256">
      <c r="A26256" s="7">
        <f t="shared" si="1"/>
        <v>22865</v>
      </c>
      <c r="B26256" s="8" t="s">
        <v>23111</v>
      </c>
      <c r="C26256" s="9" t="s">
        <v>25</v>
      </c>
    </row>
    <row r="26257">
      <c r="A26257" s="7">
        <f t="shared" si="1"/>
        <v>22866</v>
      </c>
      <c r="B26257" s="5" t="s">
        <v>23112</v>
      </c>
      <c r="C26257" s="6" t="s">
        <v>74</v>
      </c>
    </row>
    <row r="26258">
      <c r="A26258" s="7">
        <f t="shared" si="1"/>
        <v>22866</v>
      </c>
      <c r="B26258" s="5" t="s">
        <v>23112</v>
      </c>
      <c r="C26258" s="6" t="s">
        <v>815</v>
      </c>
    </row>
    <row r="26259">
      <c r="A26259" s="7">
        <f t="shared" si="1"/>
        <v>22867</v>
      </c>
      <c r="B26259" s="8" t="s">
        <v>23113</v>
      </c>
      <c r="C26259" s="9" t="s">
        <v>25</v>
      </c>
    </row>
    <row r="26260">
      <c r="A26260" s="7">
        <f t="shared" si="1"/>
        <v>22867</v>
      </c>
      <c r="B26260" s="8" t="s">
        <v>23113</v>
      </c>
      <c r="C26260" s="9" t="s">
        <v>24</v>
      </c>
    </row>
    <row r="26261">
      <c r="A26261" s="7">
        <f t="shared" si="1"/>
        <v>22868</v>
      </c>
      <c r="B26261" s="8" t="s">
        <v>23114</v>
      </c>
      <c r="C26261" s="9" t="s">
        <v>162</v>
      </c>
    </row>
    <row r="26262">
      <c r="A26262" s="7">
        <f t="shared" si="1"/>
        <v>22868</v>
      </c>
      <c r="B26262" s="8" t="s">
        <v>23114</v>
      </c>
      <c r="C26262" s="9" t="s">
        <v>142</v>
      </c>
    </row>
    <row r="26263">
      <c r="A26263" s="7">
        <f t="shared" si="1"/>
        <v>22869</v>
      </c>
      <c r="B26263" s="5" t="s">
        <v>23115</v>
      </c>
      <c r="C26263" s="6" t="s">
        <v>1324</v>
      </c>
    </row>
    <row r="26264">
      <c r="A26264" s="7">
        <f t="shared" si="1"/>
        <v>22870</v>
      </c>
      <c r="B26264" s="5" t="s">
        <v>23116</v>
      </c>
      <c r="C26264" s="6" t="s">
        <v>462</v>
      </c>
    </row>
    <row r="26265">
      <c r="A26265" s="7">
        <f t="shared" si="1"/>
        <v>22871</v>
      </c>
      <c r="B26265" s="5" t="s">
        <v>23117</v>
      </c>
      <c r="C26265" s="6" t="s">
        <v>74</v>
      </c>
    </row>
    <row r="26266">
      <c r="A26266" s="7">
        <f t="shared" si="1"/>
        <v>22872</v>
      </c>
      <c r="B26266" s="8" t="s">
        <v>23118</v>
      </c>
      <c r="C26266" s="6" t="s">
        <v>153</v>
      </c>
    </row>
    <row r="26267">
      <c r="A26267" s="7">
        <f t="shared" si="1"/>
        <v>22873</v>
      </c>
      <c r="B26267" s="8" t="s">
        <v>23119</v>
      </c>
      <c r="C26267" s="9" t="s">
        <v>65</v>
      </c>
    </row>
    <row r="26268">
      <c r="A26268" s="7">
        <f t="shared" si="1"/>
        <v>22873</v>
      </c>
      <c r="B26268" s="8" t="s">
        <v>23119</v>
      </c>
      <c r="C26268" s="9" t="s">
        <v>815</v>
      </c>
    </row>
    <row r="26269">
      <c r="A26269" s="7">
        <f t="shared" si="1"/>
        <v>22874</v>
      </c>
      <c r="B26269" s="8" t="s">
        <v>23120</v>
      </c>
      <c r="C26269" s="9" t="s">
        <v>399</v>
      </c>
    </row>
    <row r="26270">
      <c r="A26270" s="7">
        <f t="shared" si="1"/>
        <v>22875</v>
      </c>
      <c r="B26270" s="5" t="s">
        <v>23121</v>
      </c>
      <c r="C26270" s="6" t="s">
        <v>1260</v>
      </c>
    </row>
    <row r="26271">
      <c r="A26271" s="7">
        <f t="shared" si="1"/>
        <v>22875</v>
      </c>
      <c r="B26271" s="5" t="s">
        <v>23121</v>
      </c>
      <c r="C26271" s="6" t="s">
        <v>40</v>
      </c>
    </row>
    <row r="26272">
      <c r="A26272" s="7">
        <f t="shared" si="1"/>
        <v>22876</v>
      </c>
      <c r="B26272" s="5" t="s">
        <v>23122</v>
      </c>
      <c r="C26272" s="6" t="s">
        <v>681</v>
      </c>
    </row>
    <row r="26273">
      <c r="A26273" s="7">
        <f t="shared" si="1"/>
        <v>22877</v>
      </c>
      <c r="B26273" s="8" t="s">
        <v>23123</v>
      </c>
      <c r="C26273" s="9" t="s">
        <v>728</v>
      </c>
    </row>
    <row r="26274">
      <c r="A26274" s="7">
        <f t="shared" si="1"/>
        <v>22878</v>
      </c>
      <c r="B26274" s="5" t="s">
        <v>23124</v>
      </c>
      <c r="C26274" s="6" t="s">
        <v>69</v>
      </c>
    </row>
    <row r="26275">
      <c r="A26275" s="7">
        <f t="shared" si="1"/>
        <v>22879</v>
      </c>
      <c r="B26275" s="8" t="s">
        <v>23125</v>
      </c>
      <c r="C26275" s="9" t="s">
        <v>835</v>
      </c>
    </row>
    <row r="26276">
      <c r="A26276" s="7">
        <f t="shared" si="1"/>
        <v>22880</v>
      </c>
      <c r="B26276" s="5" t="s">
        <v>23126</v>
      </c>
      <c r="C26276" s="11" t="s">
        <v>423</v>
      </c>
    </row>
    <row r="26277">
      <c r="A26277" s="7">
        <f t="shared" si="1"/>
        <v>22881</v>
      </c>
      <c r="B26277" s="16" t="s">
        <v>23127</v>
      </c>
      <c r="C26277" s="6" t="s">
        <v>1235</v>
      </c>
    </row>
    <row r="26278">
      <c r="A26278" s="7">
        <f t="shared" si="1"/>
        <v>22882</v>
      </c>
      <c r="B26278" s="5" t="s">
        <v>23128</v>
      </c>
      <c r="C26278" s="6" t="s">
        <v>785</v>
      </c>
    </row>
    <row r="26279">
      <c r="A26279" s="7">
        <f t="shared" si="1"/>
        <v>22883</v>
      </c>
      <c r="B26279" s="8" t="s">
        <v>23129</v>
      </c>
      <c r="C26279" s="9" t="s">
        <v>46</v>
      </c>
    </row>
    <row r="26280">
      <c r="A26280" s="7">
        <f t="shared" si="1"/>
        <v>22884</v>
      </c>
      <c r="B26280" s="5" t="s">
        <v>23130</v>
      </c>
      <c r="C26280" s="6" t="s">
        <v>471</v>
      </c>
    </row>
    <row r="26281">
      <c r="A26281" s="7">
        <f t="shared" si="1"/>
        <v>22885</v>
      </c>
      <c r="B26281" s="5" t="s">
        <v>23131</v>
      </c>
      <c r="C26281" s="6" t="s">
        <v>1207</v>
      </c>
    </row>
    <row r="26282">
      <c r="A26282" s="7">
        <f t="shared" si="1"/>
        <v>22886</v>
      </c>
      <c r="B26282" s="5" t="s">
        <v>23132</v>
      </c>
      <c r="C26282" s="6" t="s">
        <v>1040</v>
      </c>
    </row>
    <row r="26283">
      <c r="A26283" s="7">
        <f t="shared" si="1"/>
        <v>22887</v>
      </c>
      <c r="B26283" s="5" t="s">
        <v>23133</v>
      </c>
      <c r="C26283" s="6" t="s">
        <v>989</v>
      </c>
    </row>
    <row r="26284">
      <c r="A26284" s="7">
        <f t="shared" si="1"/>
        <v>22888</v>
      </c>
      <c r="B26284" s="5" t="s">
        <v>23134</v>
      </c>
      <c r="C26284" s="6" t="s">
        <v>538</v>
      </c>
    </row>
    <row r="26285">
      <c r="A26285" s="7">
        <f t="shared" si="1"/>
        <v>22889</v>
      </c>
      <c r="B26285" s="5" t="s">
        <v>23135</v>
      </c>
      <c r="C26285" s="6" t="s">
        <v>74</v>
      </c>
    </row>
    <row r="26286">
      <c r="A26286" s="7">
        <f t="shared" si="1"/>
        <v>22890</v>
      </c>
      <c r="B26286" s="5" t="s">
        <v>23136</v>
      </c>
      <c r="C26286" s="6" t="s">
        <v>74</v>
      </c>
    </row>
    <row r="26287">
      <c r="A26287" s="7">
        <f t="shared" si="1"/>
        <v>22891</v>
      </c>
      <c r="B26287" s="5" t="s">
        <v>23137</v>
      </c>
      <c r="C26287" s="6" t="s">
        <v>1040</v>
      </c>
    </row>
    <row r="26288">
      <c r="A26288" s="7">
        <f t="shared" si="1"/>
        <v>22892</v>
      </c>
      <c r="B26288" s="8" t="s">
        <v>23138</v>
      </c>
      <c r="C26288" s="9" t="s">
        <v>72</v>
      </c>
    </row>
    <row r="26289">
      <c r="A26289" s="7">
        <f t="shared" si="1"/>
        <v>22893</v>
      </c>
      <c r="B26289" s="5" t="s">
        <v>23139</v>
      </c>
      <c r="C26289" s="6" t="s">
        <v>1120</v>
      </c>
    </row>
    <row r="26290">
      <c r="A26290" s="7">
        <f t="shared" si="1"/>
        <v>22894</v>
      </c>
      <c r="B26290" s="5" t="s">
        <v>23140</v>
      </c>
      <c r="C26290" s="6" t="s">
        <v>420</v>
      </c>
    </row>
    <row r="26291">
      <c r="A26291" s="7">
        <f t="shared" si="1"/>
        <v>22894</v>
      </c>
      <c r="B26291" s="5" t="s">
        <v>23140</v>
      </c>
      <c r="C26291" s="6" t="s">
        <v>78</v>
      </c>
    </row>
    <row r="26292">
      <c r="A26292" s="7">
        <f t="shared" si="1"/>
        <v>22895</v>
      </c>
      <c r="B26292" s="5" t="s">
        <v>23141</v>
      </c>
      <c r="C26292" s="6" t="s">
        <v>758</v>
      </c>
    </row>
    <row r="26293">
      <c r="A26293" s="7">
        <f t="shared" si="1"/>
        <v>22896</v>
      </c>
      <c r="B26293" s="5" t="s">
        <v>23142</v>
      </c>
      <c r="C26293" s="6" t="s">
        <v>2549</v>
      </c>
    </row>
    <row r="26294">
      <c r="A26294" s="7">
        <f t="shared" si="1"/>
        <v>22897</v>
      </c>
      <c r="B26294" s="5" t="s">
        <v>23143</v>
      </c>
      <c r="C26294" s="6" t="s">
        <v>1040</v>
      </c>
    </row>
    <row r="26295">
      <c r="A26295" s="7">
        <f t="shared" si="1"/>
        <v>22898</v>
      </c>
      <c r="B26295" s="5" t="s">
        <v>23144</v>
      </c>
      <c r="C26295" s="6" t="s">
        <v>362</v>
      </c>
    </row>
    <row r="26296">
      <c r="A26296" s="7">
        <f t="shared" si="1"/>
        <v>22899</v>
      </c>
      <c r="B26296" s="5" t="s">
        <v>23145</v>
      </c>
      <c r="C26296" s="6" t="s">
        <v>471</v>
      </c>
    </row>
    <row r="26297">
      <c r="A26297" s="7">
        <f t="shared" si="1"/>
        <v>22900</v>
      </c>
      <c r="B26297" s="5" t="s">
        <v>23146</v>
      </c>
      <c r="C26297" s="6" t="s">
        <v>610</v>
      </c>
    </row>
    <row r="26298">
      <c r="A26298" s="7">
        <f t="shared" si="1"/>
        <v>22901</v>
      </c>
      <c r="B26298" s="5" t="s">
        <v>23147</v>
      </c>
      <c r="C26298" s="6" t="s">
        <v>462</v>
      </c>
    </row>
    <row r="26299">
      <c r="A26299" s="7">
        <f t="shared" si="1"/>
        <v>22902</v>
      </c>
      <c r="B26299" s="8" t="s">
        <v>23148</v>
      </c>
      <c r="C26299" s="6" t="s">
        <v>1012</v>
      </c>
    </row>
    <row r="26300">
      <c r="A26300" s="7">
        <f t="shared" si="1"/>
        <v>22903</v>
      </c>
      <c r="B26300" s="5" t="s">
        <v>23149</v>
      </c>
      <c r="C26300" s="6" t="s">
        <v>731</v>
      </c>
    </row>
    <row r="26301">
      <c r="A26301" s="7">
        <f t="shared" si="1"/>
        <v>22904</v>
      </c>
      <c r="B26301" s="8" t="s">
        <v>23150</v>
      </c>
      <c r="C26301" s="6" t="s">
        <v>153</v>
      </c>
    </row>
    <row r="26302">
      <c r="A26302" s="7">
        <f t="shared" si="1"/>
        <v>22905</v>
      </c>
      <c r="B26302" s="8" t="s">
        <v>23151</v>
      </c>
      <c r="C26302" s="9" t="s">
        <v>1042</v>
      </c>
    </row>
    <row r="26303">
      <c r="A26303" s="7">
        <f t="shared" si="1"/>
        <v>22906</v>
      </c>
      <c r="B26303" s="8" t="s">
        <v>23152</v>
      </c>
      <c r="C26303" s="9" t="s">
        <v>1042</v>
      </c>
    </row>
    <row r="26304">
      <c r="A26304" s="7">
        <f t="shared" si="1"/>
        <v>22907</v>
      </c>
      <c r="B26304" s="5" t="s">
        <v>23153</v>
      </c>
      <c r="C26304" s="6" t="s">
        <v>1223</v>
      </c>
    </row>
    <row r="26305">
      <c r="A26305" s="7">
        <f t="shared" si="1"/>
        <v>22908</v>
      </c>
      <c r="B26305" s="5" t="s">
        <v>23154</v>
      </c>
      <c r="C26305" s="6" t="s">
        <v>639</v>
      </c>
    </row>
    <row r="26306">
      <c r="A26306" s="7">
        <f t="shared" si="1"/>
        <v>22909</v>
      </c>
      <c r="B26306" s="5" t="s">
        <v>23155</v>
      </c>
      <c r="C26306" s="6" t="s">
        <v>1376</v>
      </c>
    </row>
    <row r="26307">
      <c r="A26307" s="7">
        <f t="shared" si="1"/>
        <v>22910</v>
      </c>
      <c r="B26307" s="8" t="s">
        <v>23156</v>
      </c>
      <c r="C26307" s="9" t="s">
        <v>72</v>
      </c>
    </row>
    <row r="26308">
      <c r="A26308" s="7">
        <f t="shared" si="1"/>
        <v>22911</v>
      </c>
      <c r="B26308" s="5" t="s">
        <v>23157</v>
      </c>
      <c r="C26308" s="6" t="s">
        <v>1466</v>
      </c>
    </row>
    <row r="26309">
      <c r="A26309" s="7">
        <f t="shared" si="1"/>
        <v>22912</v>
      </c>
      <c r="B26309" s="5" t="s">
        <v>23158</v>
      </c>
      <c r="C26309" s="6" t="s">
        <v>479</v>
      </c>
    </row>
    <row r="26310">
      <c r="A26310" s="7">
        <f t="shared" si="1"/>
        <v>22913</v>
      </c>
      <c r="B26310" s="5" t="s">
        <v>23159</v>
      </c>
      <c r="C26310" s="6" t="s">
        <v>1316</v>
      </c>
    </row>
    <row r="26311">
      <c r="A26311" s="7">
        <f t="shared" si="1"/>
        <v>22914</v>
      </c>
      <c r="B26311" s="8" t="s">
        <v>23160</v>
      </c>
      <c r="C26311" s="9" t="s">
        <v>65</v>
      </c>
    </row>
    <row r="26312">
      <c r="A26312" s="7">
        <f t="shared" si="1"/>
        <v>22915</v>
      </c>
      <c r="B26312" s="8" t="s">
        <v>23161</v>
      </c>
      <c r="C26312" s="9" t="s">
        <v>88</v>
      </c>
    </row>
    <row r="26313">
      <c r="A26313" s="7">
        <f t="shared" si="1"/>
        <v>22916</v>
      </c>
      <c r="B26313" s="8" t="s">
        <v>23162</v>
      </c>
      <c r="C26313" s="9" t="s">
        <v>722</v>
      </c>
    </row>
    <row r="26314">
      <c r="A26314" s="7">
        <f t="shared" si="1"/>
        <v>22917</v>
      </c>
      <c r="B26314" s="8" t="s">
        <v>23163</v>
      </c>
      <c r="C26314" s="9" t="s">
        <v>117</v>
      </c>
    </row>
    <row r="26315">
      <c r="A26315" s="7">
        <f t="shared" si="1"/>
        <v>22918</v>
      </c>
      <c r="B26315" s="5" t="s">
        <v>23164</v>
      </c>
      <c r="C26315" s="6" t="s">
        <v>27</v>
      </c>
    </row>
    <row r="26316">
      <c r="A26316" s="7">
        <f t="shared" si="1"/>
        <v>22919</v>
      </c>
      <c r="B26316" s="8" t="s">
        <v>23165</v>
      </c>
      <c r="C26316" s="9" t="s">
        <v>683</v>
      </c>
    </row>
    <row r="26317">
      <c r="A26317" s="7">
        <f t="shared" si="1"/>
        <v>22920</v>
      </c>
      <c r="B26317" s="8" t="s">
        <v>23166</v>
      </c>
      <c r="C26317" s="9" t="s">
        <v>64</v>
      </c>
    </row>
    <row r="26318">
      <c r="A26318" s="7">
        <f t="shared" si="1"/>
        <v>22921</v>
      </c>
      <c r="B26318" s="5" t="s">
        <v>23167</v>
      </c>
      <c r="C26318" s="6" t="s">
        <v>1394</v>
      </c>
    </row>
    <row r="26319">
      <c r="A26319" s="7">
        <f t="shared" si="1"/>
        <v>22922</v>
      </c>
      <c r="B26319" s="8" t="s">
        <v>23168</v>
      </c>
      <c r="C26319" s="9" t="s">
        <v>547</v>
      </c>
    </row>
    <row r="26320">
      <c r="A26320" s="7">
        <f t="shared" si="1"/>
        <v>22923</v>
      </c>
      <c r="B26320" s="5" t="s">
        <v>23169</v>
      </c>
      <c r="C26320" s="6" t="s">
        <v>62</v>
      </c>
    </row>
    <row r="26321">
      <c r="A26321" s="7">
        <f t="shared" si="1"/>
        <v>22924</v>
      </c>
      <c r="B26321" s="5" t="s">
        <v>23170</v>
      </c>
      <c r="C26321" s="6" t="s">
        <v>1205</v>
      </c>
    </row>
    <row r="26322">
      <c r="A26322" s="7">
        <f t="shared" si="1"/>
        <v>22925</v>
      </c>
      <c r="B26322" s="5" t="s">
        <v>23171</v>
      </c>
      <c r="C26322" s="6" t="s">
        <v>267</v>
      </c>
    </row>
    <row r="26323">
      <c r="A26323" s="7">
        <f t="shared" si="1"/>
        <v>22926</v>
      </c>
      <c r="B26323" s="16" t="s">
        <v>23172</v>
      </c>
      <c r="C26323" s="6" t="s">
        <v>1235</v>
      </c>
    </row>
    <row r="26324">
      <c r="A26324" s="7">
        <f t="shared" si="1"/>
        <v>22927</v>
      </c>
      <c r="B26324" s="5" t="s">
        <v>23173</v>
      </c>
      <c r="C26324" s="6" t="s">
        <v>74</v>
      </c>
    </row>
    <row r="26325">
      <c r="A26325" s="7">
        <f t="shared" si="1"/>
        <v>22928</v>
      </c>
      <c r="B26325" s="5" t="s">
        <v>23174</v>
      </c>
      <c r="C26325" s="6" t="s">
        <v>639</v>
      </c>
    </row>
    <row r="26326">
      <c r="A26326" s="7">
        <f t="shared" si="1"/>
        <v>22929</v>
      </c>
      <c r="B26326" s="5" t="s">
        <v>23175</v>
      </c>
      <c r="C26326" s="6" t="s">
        <v>32</v>
      </c>
    </row>
    <row r="26327">
      <c r="A26327" s="7">
        <f t="shared" si="1"/>
        <v>22930</v>
      </c>
      <c r="B26327" s="5" t="s">
        <v>23176</v>
      </c>
      <c r="C26327" s="6" t="s">
        <v>639</v>
      </c>
    </row>
    <row r="26328">
      <c r="A26328" s="7">
        <f t="shared" si="1"/>
        <v>22931</v>
      </c>
      <c r="B26328" s="16" t="s">
        <v>23177</v>
      </c>
      <c r="C26328" s="6" t="s">
        <v>1235</v>
      </c>
    </row>
    <row r="26329">
      <c r="A26329" s="7">
        <f t="shared" si="1"/>
        <v>22932</v>
      </c>
      <c r="B26329" s="8" t="s">
        <v>23178</v>
      </c>
      <c r="C26329" s="9" t="s">
        <v>547</v>
      </c>
    </row>
    <row r="26330">
      <c r="A26330" s="7">
        <f t="shared" si="1"/>
        <v>22933</v>
      </c>
      <c r="B26330" s="5" t="s">
        <v>23179</v>
      </c>
      <c r="C26330" s="6" t="s">
        <v>328</v>
      </c>
    </row>
    <row r="26331">
      <c r="A26331" s="7">
        <f t="shared" si="1"/>
        <v>22934</v>
      </c>
      <c r="B26331" s="5" t="s">
        <v>23180</v>
      </c>
      <c r="C26331" s="6" t="s">
        <v>62</v>
      </c>
    </row>
    <row r="26332">
      <c r="A26332" s="7">
        <f t="shared" si="1"/>
        <v>22935</v>
      </c>
      <c r="B26332" s="5" t="s">
        <v>23181</v>
      </c>
      <c r="C26332" s="6" t="s">
        <v>1207</v>
      </c>
    </row>
    <row r="26333">
      <c r="A26333" s="7">
        <f t="shared" si="1"/>
        <v>22936</v>
      </c>
      <c r="B26333" s="8" t="s">
        <v>23182</v>
      </c>
      <c r="C26333" s="9" t="s">
        <v>65</v>
      </c>
    </row>
    <row r="26334">
      <c r="A26334" s="7">
        <f t="shared" si="1"/>
        <v>22937</v>
      </c>
      <c r="B26334" s="5" t="s">
        <v>23183</v>
      </c>
      <c r="C26334" s="6" t="s">
        <v>1360</v>
      </c>
    </row>
    <row r="26335">
      <c r="A26335" s="7">
        <f t="shared" si="1"/>
        <v>22938</v>
      </c>
      <c r="B26335" s="8" t="s">
        <v>23184</v>
      </c>
      <c r="C26335" s="9" t="s">
        <v>83</v>
      </c>
    </row>
    <row r="26336">
      <c r="A26336" s="7">
        <f t="shared" si="1"/>
        <v>22939</v>
      </c>
      <c r="B26336" s="5" t="s">
        <v>23185</v>
      </c>
      <c r="C26336" s="6" t="s">
        <v>1360</v>
      </c>
    </row>
    <row r="26337">
      <c r="A26337" s="7">
        <f t="shared" si="1"/>
        <v>22940</v>
      </c>
      <c r="B26337" s="5" t="s">
        <v>23186</v>
      </c>
      <c r="C26337" s="6" t="s">
        <v>758</v>
      </c>
    </row>
    <row r="26338">
      <c r="A26338" s="7">
        <f t="shared" si="1"/>
        <v>22941</v>
      </c>
      <c r="B26338" s="5" t="s">
        <v>23187</v>
      </c>
      <c r="C26338" s="6" t="s">
        <v>426</v>
      </c>
    </row>
    <row r="26339">
      <c r="A26339" s="7">
        <f t="shared" si="1"/>
        <v>22942</v>
      </c>
      <c r="B26339" s="5" t="s">
        <v>23188</v>
      </c>
      <c r="C26339" s="6" t="s">
        <v>179</v>
      </c>
    </row>
    <row r="26340">
      <c r="A26340" s="7">
        <f t="shared" si="1"/>
        <v>22943</v>
      </c>
      <c r="B26340" s="8" t="s">
        <v>23189</v>
      </c>
      <c r="C26340" s="9" t="s">
        <v>46</v>
      </c>
    </row>
    <row r="26341">
      <c r="A26341" s="7">
        <f t="shared" si="1"/>
        <v>22944</v>
      </c>
      <c r="B26341" s="8" t="s">
        <v>23190</v>
      </c>
      <c r="C26341" s="9" t="s">
        <v>555</v>
      </c>
    </row>
    <row r="26342">
      <c r="A26342" s="7">
        <f t="shared" si="1"/>
        <v>22945</v>
      </c>
      <c r="B26342" s="5" t="s">
        <v>23191</v>
      </c>
      <c r="C26342" s="6" t="s">
        <v>798</v>
      </c>
    </row>
    <row r="26343">
      <c r="A26343" s="7">
        <f t="shared" si="1"/>
        <v>22946</v>
      </c>
      <c r="B26343" s="5" t="s">
        <v>23192</v>
      </c>
      <c r="C26343" s="6" t="s">
        <v>538</v>
      </c>
    </row>
    <row r="26344">
      <c r="A26344" s="7">
        <f t="shared" si="1"/>
        <v>22947</v>
      </c>
      <c r="B26344" s="8" t="s">
        <v>23193</v>
      </c>
      <c r="C26344" s="9" t="s">
        <v>72</v>
      </c>
    </row>
    <row r="26345">
      <c r="A26345" s="7">
        <f t="shared" si="1"/>
        <v>22948</v>
      </c>
      <c r="B26345" s="8" t="s">
        <v>23194</v>
      </c>
      <c r="C26345" s="9" t="s">
        <v>56</v>
      </c>
    </row>
    <row r="26346">
      <c r="A26346" s="7">
        <f t="shared" si="1"/>
        <v>22949</v>
      </c>
      <c r="B26346" s="5" t="s">
        <v>23195</v>
      </c>
      <c r="C26346" s="6" t="s">
        <v>27</v>
      </c>
    </row>
    <row r="26347">
      <c r="A26347" s="7">
        <f t="shared" si="1"/>
        <v>22950</v>
      </c>
      <c r="B26347" s="8" t="s">
        <v>23196</v>
      </c>
      <c r="C26347" s="6" t="s">
        <v>150</v>
      </c>
    </row>
    <row r="26348">
      <c r="A26348" s="7">
        <f t="shared" si="1"/>
        <v>22951</v>
      </c>
      <c r="B26348" s="5" t="s">
        <v>23197</v>
      </c>
      <c r="C26348" s="6" t="s">
        <v>6</v>
      </c>
    </row>
    <row r="26349">
      <c r="A26349" s="7">
        <f t="shared" si="1"/>
        <v>22952</v>
      </c>
      <c r="B26349" s="5" t="s">
        <v>23198</v>
      </c>
      <c r="C26349" s="6" t="s">
        <v>1360</v>
      </c>
    </row>
    <row r="26350">
      <c r="A26350" s="7">
        <f t="shared" si="1"/>
        <v>22953</v>
      </c>
      <c r="B26350" s="5" t="s">
        <v>23199</v>
      </c>
      <c r="C26350" s="6" t="s">
        <v>86</v>
      </c>
    </row>
    <row r="26351">
      <c r="A26351" s="7">
        <f t="shared" si="1"/>
        <v>22954</v>
      </c>
      <c r="B26351" s="8" t="s">
        <v>23200</v>
      </c>
      <c r="C26351" s="9" t="s">
        <v>8</v>
      </c>
    </row>
    <row r="26352">
      <c r="A26352" s="7">
        <f t="shared" si="1"/>
        <v>22955</v>
      </c>
      <c r="B26352" s="8" t="s">
        <v>23201</v>
      </c>
      <c r="C26352" s="9" t="s">
        <v>8</v>
      </c>
    </row>
    <row r="26353">
      <c r="A26353" s="7">
        <f t="shared" si="1"/>
        <v>22956</v>
      </c>
      <c r="B26353" s="5" t="s">
        <v>23202</v>
      </c>
      <c r="C26353" s="6" t="s">
        <v>69</v>
      </c>
    </row>
    <row r="26354">
      <c r="A26354" s="7">
        <f t="shared" si="1"/>
        <v>22957</v>
      </c>
      <c r="B26354" s="5" t="s">
        <v>23203</v>
      </c>
      <c r="C26354" s="6" t="s">
        <v>765</v>
      </c>
    </row>
    <row r="26355">
      <c r="A26355" s="7">
        <f t="shared" si="1"/>
        <v>22958</v>
      </c>
      <c r="B26355" s="8" t="s">
        <v>23204</v>
      </c>
      <c r="C26355" s="9" t="s">
        <v>372</v>
      </c>
    </row>
    <row r="26356">
      <c r="A26356" s="7">
        <f t="shared" si="1"/>
        <v>22959</v>
      </c>
      <c r="B26356" s="8" t="s">
        <v>23205</v>
      </c>
      <c r="C26356" s="9" t="s">
        <v>52</v>
      </c>
    </row>
    <row r="26357">
      <c r="A26357" s="7">
        <f t="shared" si="1"/>
        <v>22960</v>
      </c>
      <c r="B26357" s="5" t="s">
        <v>23206</v>
      </c>
      <c r="C26357" s="6" t="s">
        <v>727</v>
      </c>
    </row>
    <row r="26358">
      <c r="A26358" s="7">
        <f t="shared" si="1"/>
        <v>22961</v>
      </c>
      <c r="B26358" s="5" t="s">
        <v>23207</v>
      </c>
      <c r="C26358" s="6" t="s">
        <v>1040</v>
      </c>
    </row>
    <row r="26359">
      <c r="A26359" s="7">
        <f t="shared" si="1"/>
        <v>22962</v>
      </c>
      <c r="B26359" s="5" t="s">
        <v>23208</v>
      </c>
      <c r="C26359" s="6" t="s">
        <v>1260</v>
      </c>
    </row>
    <row r="26360">
      <c r="A26360" s="7">
        <f t="shared" si="1"/>
        <v>22963</v>
      </c>
      <c r="B26360" s="8" t="s">
        <v>23209</v>
      </c>
      <c r="C26360" s="9" t="s">
        <v>280</v>
      </c>
    </row>
    <row r="26361">
      <c r="A26361" s="7">
        <f t="shared" si="1"/>
        <v>22964</v>
      </c>
      <c r="B26361" s="5" t="s">
        <v>23210</v>
      </c>
      <c r="C26361" s="6" t="s">
        <v>538</v>
      </c>
    </row>
    <row r="26362">
      <c r="A26362" s="7">
        <f t="shared" si="1"/>
        <v>22965</v>
      </c>
      <c r="B26362" s="5" t="s">
        <v>23211</v>
      </c>
      <c r="C26362" s="6" t="s">
        <v>405</v>
      </c>
    </row>
    <row r="26363">
      <c r="A26363" s="7">
        <f t="shared" si="1"/>
        <v>22966</v>
      </c>
      <c r="B26363" s="5" t="s">
        <v>23212</v>
      </c>
      <c r="C26363" s="6" t="s">
        <v>405</v>
      </c>
    </row>
    <row r="26364">
      <c r="A26364" s="7">
        <f t="shared" si="1"/>
        <v>22967</v>
      </c>
      <c r="B26364" s="8" t="s">
        <v>23213</v>
      </c>
      <c r="C26364" s="9" t="s">
        <v>8</v>
      </c>
    </row>
    <row r="26365">
      <c r="A26365" s="7">
        <f t="shared" si="1"/>
        <v>22968</v>
      </c>
      <c r="B26365" s="5" t="s">
        <v>23214</v>
      </c>
      <c r="C26365" s="6" t="s">
        <v>34</v>
      </c>
    </row>
    <row r="26366">
      <c r="A26366" s="7">
        <f t="shared" si="1"/>
        <v>22969</v>
      </c>
      <c r="B26366" s="5" t="s">
        <v>23215</v>
      </c>
      <c r="C26366" s="6" t="s">
        <v>393</v>
      </c>
    </row>
    <row r="26367">
      <c r="A26367" s="7">
        <f t="shared" si="1"/>
        <v>22970</v>
      </c>
      <c r="B26367" s="5" t="s">
        <v>23216</v>
      </c>
      <c r="C26367" s="6" t="s">
        <v>405</v>
      </c>
    </row>
    <row r="26368">
      <c r="A26368" s="7">
        <f t="shared" si="1"/>
        <v>22971</v>
      </c>
      <c r="B26368" s="5" t="s">
        <v>23217</v>
      </c>
      <c r="C26368" s="6" t="s">
        <v>1267</v>
      </c>
    </row>
    <row r="26369">
      <c r="A26369" s="7">
        <f t="shared" si="1"/>
        <v>22972</v>
      </c>
      <c r="B26369" s="5" t="s">
        <v>23218</v>
      </c>
      <c r="C26369" s="6" t="s">
        <v>74</v>
      </c>
    </row>
    <row r="26370">
      <c r="A26370" s="7">
        <f t="shared" si="1"/>
        <v>22973</v>
      </c>
      <c r="B26370" s="5" t="s">
        <v>23219</v>
      </c>
      <c r="C26370" s="6" t="s">
        <v>1495</v>
      </c>
    </row>
    <row r="26371">
      <c r="A26371" s="7">
        <f t="shared" si="1"/>
        <v>22974</v>
      </c>
      <c r="B26371" s="5" t="s">
        <v>23220</v>
      </c>
      <c r="C26371" s="6" t="s">
        <v>591</v>
      </c>
    </row>
    <row r="26372">
      <c r="A26372" s="7">
        <f t="shared" si="1"/>
        <v>22975</v>
      </c>
      <c r="B26372" s="5" t="s">
        <v>23221</v>
      </c>
      <c r="C26372" s="6" t="s">
        <v>785</v>
      </c>
    </row>
    <row r="26373">
      <c r="A26373" s="7">
        <f t="shared" si="1"/>
        <v>22976</v>
      </c>
      <c r="B26373" s="5" t="s">
        <v>23222</v>
      </c>
      <c r="C26373" s="6" t="s">
        <v>1369</v>
      </c>
    </row>
    <row r="26374">
      <c r="A26374" s="7">
        <f t="shared" si="1"/>
        <v>22977</v>
      </c>
      <c r="B26374" s="5" t="s">
        <v>23223</v>
      </c>
      <c r="C26374" s="6" t="s">
        <v>20</v>
      </c>
    </row>
    <row r="26375">
      <c r="A26375" s="7">
        <f t="shared" si="1"/>
        <v>22978</v>
      </c>
      <c r="B26375" s="5" t="s">
        <v>23224</v>
      </c>
      <c r="C26375" s="6" t="s">
        <v>20</v>
      </c>
    </row>
    <row r="26376">
      <c r="A26376" s="7">
        <f t="shared" si="1"/>
        <v>22979</v>
      </c>
      <c r="B26376" s="5" t="s">
        <v>23225</v>
      </c>
      <c r="C26376" s="6" t="s">
        <v>86</v>
      </c>
    </row>
    <row r="26377">
      <c r="A26377" s="7">
        <f t="shared" si="1"/>
        <v>22980</v>
      </c>
      <c r="B26377" s="5" t="s">
        <v>23226</v>
      </c>
      <c r="C26377" s="6" t="s">
        <v>86</v>
      </c>
    </row>
    <row r="26378">
      <c r="A26378" s="7">
        <f t="shared" si="1"/>
        <v>22981</v>
      </c>
      <c r="B26378" s="8" t="s">
        <v>23227</v>
      </c>
      <c r="C26378" s="9" t="s">
        <v>24</v>
      </c>
    </row>
    <row r="26379">
      <c r="A26379" s="7">
        <f t="shared" si="1"/>
        <v>22982</v>
      </c>
      <c r="B26379" s="8" t="s">
        <v>23228</v>
      </c>
      <c r="C26379" s="9" t="s">
        <v>117</v>
      </c>
    </row>
    <row r="26380">
      <c r="A26380" s="7">
        <f t="shared" si="1"/>
        <v>22983</v>
      </c>
      <c r="B26380" s="5" t="s">
        <v>23229</v>
      </c>
      <c r="C26380" s="6" t="s">
        <v>681</v>
      </c>
    </row>
    <row r="26381">
      <c r="A26381" s="7">
        <f t="shared" si="1"/>
        <v>22984</v>
      </c>
      <c r="B26381" s="5" t="s">
        <v>23230</v>
      </c>
      <c r="C26381" s="6" t="s">
        <v>1267</v>
      </c>
    </row>
    <row r="26382">
      <c r="A26382" s="7">
        <f t="shared" si="1"/>
        <v>22985</v>
      </c>
      <c r="B26382" s="5" t="s">
        <v>23231</v>
      </c>
      <c r="C26382" s="6" t="s">
        <v>1120</v>
      </c>
    </row>
    <row r="26383">
      <c r="A26383" s="7">
        <f t="shared" si="1"/>
        <v>22986</v>
      </c>
      <c r="B26383" s="8" t="s">
        <v>23232</v>
      </c>
      <c r="C26383" s="9" t="s">
        <v>40</v>
      </c>
    </row>
    <row r="26384">
      <c r="A26384" s="7">
        <f t="shared" si="1"/>
        <v>22987</v>
      </c>
      <c r="B26384" s="8" t="s">
        <v>23233</v>
      </c>
      <c r="C26384" s="9" t="s">
        <v>547</v>
      </c>
    </row>
    <row r="26385">
      <c r="A26385" s="7">
        <f t="shared" si="1"/>
        <v>22988</v>
      </c>
      <c r="B26385" s="8" t="s">
        <v>23234</v>
      </c>
      <c r="C26385" s="9" t="s">
        <v>40</v>
      </c>
    </row>
    <row r="26386">
      <c r="A26386" s="7">
        <f t="shared" si="1"/>
        <v>22989</v>
      </c>
      <c r="B26386" s="5" t="s">
        <v>23235</v>
      </c>
      <c r="C26386" s="6" t="s">
        <v>32</v>
      </c>
    </row>
    <row r="26387">
      <c r="A26387" s="7">
        <f t="shared" si="1"/>
        <v>22990</v>
      </c>
      <c r="B26387" s="8" t="s">
        <v>23236</v>
      </c>
      <c r="C26387" s="9" t="s">
        <v>40</v>
      </c>
    </row>
    <row r="26388">
      <c r="A26388" s="7">
        <f t="shared" si="1"/>
        <v>22991</v>
      </c>
      <c r="B26388" s="8" t="s">
        <v>23237</v>
      </c>
      <c r="C26388" s="9" t="s">
        <v>40</v>
      </c>
    </row>
    <row r="26389">
      <c r="A26389" s="7">
        <f t="shared" si="1"/>
        <v>22992</v>
      </c>
      <c r="B26389" s="5" t="s">
        <v>23238</v>
      </c>
      <c r="C26389" s="6" t="s">
        <v>1267</v>
      </c>
    </row>
    <row r="26390">
      <c r="A26390" s="7">
        <f t="shared" si="1"/>
        <v>22993</v>
      </c>
      <c r="B26390" s="8" t="s">
        <v>23239</v>
      </c>
      <c r="C26390" s="9" t="s">
        <v>46</v>
      </c>
    </row>
    <row r="26391">
      <c r="A26391" s="7">
        <f t="shared" si="1"/>
        <v>22994</v>
      </c>
      <c r="B26391" s="5" t="s">
        <v>23240</v>
      </c>
      <c r="C26391" s="6" t="s">
        <v>80</v>
      </c>
    </row>
    <row r="26392">
      <c r="A26392" s="7">
        <f t="shared" si="1"/>
        <v>22994</v>
      </c>
      <c r="B26392" s="5" t="s">
        <v>23240</v>
      </c>
      <c r="C26392" s="6" t="s">
        <v>1620</v>
      </c>
    </row>
    <row r="26393">
      <c r="A26393" s="7">
        <f t="shared" si="1"/>
        <v>22995</v>
      </c>
      <c r="B26393" s="5" t="s">
        <v>23241</v>
      </c>
      <c r="C26393" s="6" t="s">
        <v>989</v>
      </c>
    </row>
    <row r="26394">
      <c r="A26394" s="7">
        <f t="shared" si="1"/>
        <v>22996</v>
      </c>
      <c r="B26394" s="5" t="s">
        <v>23242</v>
      </c>
      <c r="C26394" s="6" t="s">
        <v>1620</v>
      </c>
    </row>
    <row r="26395">
      <c r="A26395" s="7">
        <f t="shared" si="1"/>
        <v>22997</v>
      </c>
      <c r="B26395" s="5" t="s">
        <v>23243</v>
      </c>
      <c r="C26395" s="6" t="s">
        <v>32</v>
      </c>
    </row>
    <row r="26396">
      <c r="A26396" s="7">
        <f t="shared" si="1"/>
        <v>22998</v>
      </c>
      <c r="B26396" s="5" t="s">
        <v>23244</v>
      </c>
      <c r="C26396" s="6" t="s">
        <v>1394</v>
      </c>
    </row>
    <row r="26397">
      <c r="A26397" s="7">
        <f t="shared" si="1"/>
        <v>22999</v>
      </c>
      <c r="B26397" s="8" t="s">
        <v>23245</v>
      </c>
      <c r="C26397" s="9" t="s">
        <v>177</v>
      </c>
    </row>
    <row r="26398">
      <c r="A26398" s="7">
        <f t="shared" si="1"/>
        <v>23000</v>
      </c>
      <c r="B26398" s="5" t="s">
        <v>23246</v>
      </c>
      <c r="C26398" s="6" t="s">
        <v>714</v>
      </c>
    </row>
    <row r="26399">
      <c r="A26399" s="7">
        <f t="shared" si="1"/>
        <v>23001</v>
      </c>
      <c r="B26399" s="8" t="s">
        <v>23247</v>
      </c>
      <c r="C26399" s="9" t="s">
        <v>722</v>
      </c>
    </row>
    <row r="26400">
      <c r="A26400" s="7">
        <f t="shared" si="1"/>
        <v>23002</v>
      </c>
      <c r="B26400" s="8" t="s">
        <v>23248</v>
      </c>
      <c r="C26400" s="9" t="s">
        <v>162</v>
      </c>
    </row>
    <row r="26401">
      <c r="A26401" s="7">
        <f t="shared" si="1"/>
        <v>23003</v>
      </c>
      <c r="B26401" s="8" t="s">
        <v>23249</v>
      </c>
      <c r="C26401" s="9" t="s">
        <v>40</v>
      </c>
    </row>
    <row r="26402">
      <c r="A26402" s="7">
        <f t="shared" si="1"/>
        <v>23004</v>
      </c>
      <c r="B26402" s="8" t="s">
        <v>23250</v>
      </c>
      <c r="C26402" s="9" t="s">
        <v>530</v>
      </c>
    </row>
    <row r="26403">
      <c r="A26403" s="7">
        <f t="shared" si="1"/>
        <v>23005</v>
      </c>
      <c r="B26403" s="8" t="s">
        <v>23251</v>
      </c>
      <c r="C26403" s="9" t="s">
        <v>547</v>
      </c>
    </row>
    <row r="26404">
      <c r="A26404" s="7">
        <f t="shared" si="1"/>
        <v>23006</v>
      </c>
      <c r="B26404" s="5" t="s">
        <v>23252</v>
      </c>
      <c r="C26404" s="6" t="s">
        <v>681</v>
      </c>
    </row>
    <row r="26405">
      <c r="A26405" s="7">
        <f t="shared" si="1"/>
        <v>23007</v>
      </c>
      <c r="B26405" s="8" t="s">
        <v>23253</v>
      </c>
      <c r="C26405" s="9" t="s">
        <v>683</v>
      </c>
    </row>
    <row r="26406">
      <c r="A26406" s="7">
        <f t="shared" si="1"/>
        <v>23008</v>
      </c>
      <c r="B26406" s="5" t="s">
        <v>23254</v>
      </c>
      <c r="C26406" s="6" t="s">
        <v>714</v>
      </c>
    </row>
    <row r="26407">
      <c r="A26407" s="7">
        <f t="shared" si="1"/>
        <v>23009</v>
      </c>
      <c r="B26407" s="5" t="s">
        <v>23255</v>
      </c>
      <c r="C26407" s="6" t="s">
        <v>2549</v>
      </c>
    </row>
    <row r="26408">
      <c r="A26408" s="7">
        <f t="shared" si="1"/>
        <v>23010</v>
      </c>
      <c r="B26408" s="5" t="s">
        <v>23256</v>
      </c>
      <c r="C26408" s="6" t="s">
        <v>1248</v>
      </c>
    </row>
    <row r="26409">
      <c r="A26409" s="7">
        <f t="shared" si="1"/>
        <v>23011</v>
      </c>
      <c r="B26409" s="5" t="s">
        <v>23257</v>
      </c>
      <c r="C26409" s="6" t="s">
        <v>346</v>
      </c>
    </row>
    <row r="26410">
      <c r="A26410" s="7">
        <f t="shared" si="1"/>
        <v>23012</v>
      </c>
      <c r="B26410" s="5" t="s">
        <v>23258</v>
      </c>
      <c r="C26410" s="6" t="s">
        <v>1369</v>
      </c>
    </row>
    <row r="26411">
      <c r="A26411" s="7">
        <f t="shared" si="1"/>
        <v>23012</v>
      </c>
      <c r="B26411" s="5" t="s">
        <v>23258</v>
      </c>
      <c r="C26411" s="6" t="s">
        <v>1221</v>
      </c>
    </row>
    <row r="26412">
      <c r="A26412" s="7">
        <f t="shared" si="1"/>
        <v>23013</v>
      </c>
      <c r="B26412" s="8" t="s">
        <v>23259</v>
      </c>
      <c r="C26412" s="9" t="s">
        <v>142</v>
      </c>
    </row>
    <row r="26413">
      <c r="A26413" s="7">
        <f t="shared" si="1"/>
        <v>23014</v>
      </c>
      <c r="B26413" s="5" t="s">
        <v>23260</v>
      </c>
      <c r="C26413" s="6" t="s">
        <v>462</v>
      </c>
    </row>
    <row r="26414">
      <c r="A26414" s="7">
        <f t="shared" si="1"/>
        <v>23015</v>
      </c>
      <c r="B26414" s="8" t="s">
        <v>23261</v>
      </c>
      <c r="C26414" s="9" t="s">
        <v>60</v>
      </c>
    </row>
    <row r="26415">
      <c r="A26415" s="7">
        <f t="shared" si="1"/>
        <v>23015</v>
      </c>
      <c r="B26415" s="8" t="s">
        <v>23261</v>
      </c>
      <c r="C26415" s="9" t="s">
        <v>162</v>
      </c>
    </row>
    <row r="26416">
      <c r="A26416" s="7">
        <f t="shared" si="1"/>
        <v>23015</v>
      </c>
      <c r="B26416" s="8" t="s">
        <v>23261</v>
      </c>
      <c r="C26416" s="9" t="s">
        <v>25</v>
      </c>
    </row>
    <row r="26417">
      <c r="A26417" s="7">
        <f t="shared" si="1"/>
        <v>23016</v>
      </c>
      <c r="B26417" s="8" t="s">
        <v>23262</v>
      </c>
      <c r="C26417" s="9" t="s">
        <v>25</v>
      </c>
    </row>
    <row r="26418">
      <c r="A26418" s="7">
        <f t="shared" si="1"/>
        <v>23017</v>
      </c>
      <c r="B26418" s="8" t="s">
        <v>23263</v>
      </c>
      <c r="C26418" s="9" t="s">
        <v>25</v>
      </c>
    </row>
    <row r="26419">
      <c r="A26419" s="7">
        <f t="shared" si="1"/>
        <v>23018</v>
      </c>
      <c r="B26419" s="5" t="s">
        <v>23264</v>
      </c>
      <c r="C26419" s="6" t="s">
        <v>681</v>
      </c>
    </row>
    <row r="26420">
      <c r="A26420" s="7">
        <f t="shared" si="1"/>
        <v>23019</v>
      </c>
      <c r="B26420" s="5" t="s">
        <v>23265</v>
      </c>
      <c r="C26420" s="6" t="s">
        <v>4</v>
      </c>
    </row>
    <row r="26421">
      <c r="A26421" s="7">
        <f t="shared" si="1"/>
        <v>23020</v>
      </c>
      <c r="B26421" s="5" t="s">
        <v>23266</v>
      </c>
      <c r="C26421" s="6" t="s">
        <v>153</v>
      </c>
    </row>
    <row r="26422">
      <c r="A26422" s="7">
        <f t="shared" si="1"/>
        <v>23020</v>
      </c>
      <c r="B26422" s="5" t="s">
        <v>23266</v>
      </c>
      <c r="C26422" s="6" t="s">
        <v>54</v>
      </c>
    </row>
    <row r="26423">
      <c r="A26423" s="7">
        <f t="shared" si="1"/>
        <v>23020</v>
      </c>
      <c r="B26423" s="5" t="s">
        <v>23266</v>
      </c>
      <c r="C26423" s="6" t="s">
        <v>142</v>
      </c>
    </row>
    <row r="26424">
      <c r="A26424" s="7">
        <f t="shared" si="1"/>
        <v>23021</v>
      </c>
      <c r="B26424" s="5" t="s">
        <v>23267</v>
      </c>
      <c r="C26424" s="6" t="s">
        <v>346</v>
      </c>
    </row>
    <row r="26425">
      <c r="A26425" s="7">
        <f t="shared" si="1"/>
        <v>23022</v>
      </c>
      <c r="B26425" s="8" t="s">
        <v>23268</v>
      </c>
      <c r="C26425" s="9" t="s">
        <v>64</v>
      </c>
    </row>
    <row r="26426">
      <c r="A26426" s="7">
        <f t="shared" si="1"/>
        <v>23023</v>
      </c>
      <c r="B26426" s="8" t="s">
        <v>23269</v>
      </c>
      <c r="C26426" s="9" t="s">
        <v>24</v>
      </c>
    </row>
    <row r="26427">
      <c r="A26427" s="7">
        <f t="shared" si="1"/>
        <v>23024</v>
      </c>
      <c r="B26427" s="8" t="s">
        <v>23270</v>
      </c>
      <c r="C26427" s="9" t="s">
        <v>24</v>
      </c>
    </row>
    <row r="26428">
      <c r="A26428" s="7">
        <f t="shared" si="1"/>
        <v>23024</v>
      </c>
      <c r="B26428" s="8" t="s">
        <v>23270</v>
      </c>
      <c r="C26428" s="9" t="s">
        <v>25</v>
      </c>
    </row>
    <row r="26429">
      <c r="A26429" s="7">
        <f t="shared" si="1"/>
        <v>23025</v>
      </c>
      <c r="B26429" s="8" t="s">
        <v>23271</v>
      </c>
      <c r="C26429" s="9" t="s">
        <v>24</v>
      </c>
    </row>
    <row r="26430">
      <c r="A26430" s="7">
        <f t="shared" si="1"/>
        <v>23026</v>
      </c>
      <c r="B26430" s="8" t="s">
        <v>23272</v>
      </c>
      <c r="C26430" s="9" t="s">
        <v>24</v>
      </c>
    </row>
    <row r="26431">
      <c r="A26431" s="7">
        <f t="shared" si="1"/>
        <v>23026</v>
      </c>
      <c r="B26431" s="8" t="s">
        <v>23272</v>
      </c>
      <c r="C26431" s="9" t="s">
        <v>25</v>
      </c>
    </row>
    <row r="26432">
      <c r="A26432" s="7">
        <f t="shared" si="1"/>
        <v>23027</v>
      </c>
      <c r="B26432" s="5" t="s">
        <v>23273</v>
      </c>
      <c r="C26432" s="6" t="s">
        <v>109</v>
      </c>
    </row>
    <row r="26433">
      <c r="A26433" s="7">
        <f t="shared" si="1"/>
        <v>23027</v>
      </c>
      <c r="B26433" s="5" t="s">
        <v>23273</v>
      </c>
      <c r="C26433" s="6" t="s">
        <v>25</v>
      </c>
    </row>
    <row r="26434">
      <c r="A26434" s="7">
        <f t="shared" si="1"/>
        <v>23028</v>
      </c>
      <c r="B26434" s="8" t="s">
        <v>23274</v>
      </c>
      <c r="C26434" s="9" t="s">
        <v>818</v>
      </c>
    </row>
    <row r="26435">
      <c r="A26435" s="7">
        <f t="shared" si="1"/>
        <v>23029</v>
      </c>
      <c r="B26435" s="5" t="s">
        <v>23275</v>
      </c>
      <c r="C26435" s="6" t="s">
        <v>1040</v>
      </c>
    </row>
    <row r="26436">
      <c r="A26436" s="7">
        <f t="shared" si="1"/>
        <v>23030</v>
      </c>
      <c r="B26436" s="8" t="s">
        <v>23276</v>
      </c>
      <c r="C26436" s="9" t="s">
        <v>1334</v>
      </c>
    </row>
    <row r="26437">
      <c r="A26437" s="7">
        <f t="shared" si="1"/>
        <v>23031</v>
      </c>
      <c r="B26437" s="8" t="s">
        <v>23277</v>
      </c>
      <c r="C26437" s="9" t="s">
        <v>24</v>
      </c>
    </row>
    <row r="26438">
      <c r="A26438" s="7">
        <f t="shared" si="1"/>
        <v>23032</v>
      </c>
      <c r="B26438" s="8" t="s">
        <v>23278</v>
      </c>
      <c r="C26438" s="6" t="s">
        <v>132</v>
      </c>
    </row>
    <row r="26439">
      <c r="A26439" s="7">
        <f t="shared" si="1"/>
        <v>23032</v>
      </c>
      <c r="B26439" s="8" t="s">
        <v>23278</v>
      </c>
      <c r="C26439" s="9" t="s">
        <v>25</v>
      </c>
    </row>
    <row r="26440">
      <c r="A26440" s="7">
        <f t="shared" si="1"/>
        <v>23033</v>
      </c>
      <c r="B26440" s="8" t="s">
        <v>23279</v>
      </c>
      <c r="C26440" s="6" t="s">
        <v>132</v>
      </c>
    </row>
    <row r="26441">
      <c r="A26441" s="7">
        <f t="shared" si="1"/>
        <v>23033</v>
      </c>
      <c r="B26441" s="8" t="s">
        <v>23279</v>
      </c>
      <c r="C26441" s="9" t="s">
        <v>25</v>
      </c>
    </row>
    <row r="26442">
      <c r="A26442" s="7">
        <f t="shared" si="1"/>
        <v>23034</v>
      </c>
      <c r="B26442" s="8" t="s">
        <v>23280</v>
      </c>
      <c r="C26442" s="9" t="s">
        <v>142</v>
      </c>
    </row>
    <row r="26443">
      <c r="A26443" s="7">
        <f t="shared" si="1"/>
        <v>23035</v>
      </c>
      <c r="B26443" s="8" t="s">
        <v>23281</v>
      </c>
      <c r="C26443" s="9" t="s">
        <v>142</v>
      </c>
    </row>
    <row r="26444">
      <c r="A26444" s="7">
        <f t="shared" si="1"/>
        <v>23036</v>
      </c>
      <c r="B26444" s="5" t="s">
        <v>23282</v>
      </c>
      <c r="C26444" s="6" t="s">
        <v>142</v>
      </c>
    </row>
    <row r="26445">
      <c r="A26445" s="7">
        <f t="shared" si="1"/>
        <v>23037</v>
      </c>
      <c r="B26445" s="5" t="s">
        <v>23283</v>
      </c>
      <c r="C26445" s="6" t="s">
        <v>336</v>
      </c>
    </row>
    <row r="26446">
      <c r="A26446" s="7">
        <f t="shared" si="1"/>
        <v>23037</v>
      </c>
      <c r="B26446" s="5" t="s">
        <v>23283</v>
      </c>
      <c r="C26446" s="6" t="s">
        <v>25</v>
      </c>
    </row>
    <row r="26447">
      <c r="A26447" s="7">
        <f t="shared" si="1"/>
        <v>23038</v>
      </c>
      <c r="B26447" s="5" t="s">
        <v>23284</v>
      </c>
      <c r="C26447" s="6" t="s">
        <v>989</v>
      </c>
    </row>
    <row r="26448">
      <c r="A26448" s="7">
        <f t="shared" si="1"/>
        <v>23039</v>
      </c>
      <c r="B26448" s="5" t="s">
        <v>23285</v>
      </c>
      <c r="C26448" s="6" t="s">
        <v>946</v>
      </c>
    </row>
    <row r="26449">
      <c r="A26449" s="7">
        <f t="shared" si="1"/>
        <v>23039</v>
      </c>
      <c r="B26449" s="5" t="s">
        <v>23285</v>
      </c>
      <c r="C26449" s="6" t="s">
        <v>12</v>
      </c>
    </row>
    <row r="26450">
      <c r="A26450" s="7">
        <f t="shared" si="1"/>
        <v>23040</v>
      </c>
      <c r="B26450" s="8" t="s">
        <v>23286</v>
      </c>
      <c r="C26450" s="9" t="s">
        <v>162</v>
      </c>
    </row>
    <row r="26451">
      <c r="A26451" s="7">
        <f t="shared" si="1"/>
        <v>23040</v>
      </c>
      <c r="B26451" s="8" t="s">
        <v>23286</v>
      </c>
      <c r="C26451" s="9" t="s">
        <v>25</v>
      </c>
    </row>
    <row r="26452">
      <c r="A26452" s="7">
        <f t="shared" si="1"/>
        <v>23041</v>
      </c>
      <c r="B26452" s="8" t="s">
        <v>23287</v>
      </c>
      <c r="C26452" s="6" t="s">
        <v>1012</v>
      </c>
    </row>
    <row r="26453">
      <c r="A26453" s="7">
        <f t="shared" si="1"/>
        <v>23042</v>
      </c>
      <c r="B26453" s="8" t="s">
        <v>23288</v>
      </c>
      <c r="C26453" s="6" t="s">
        <v>1012</v>
      </c>
    </row>
    <row r="26454">
      <c r="A26454" s="7">
        <f t="shared" si="1"/>
        <v>23043</v>
      </c>
      <c r="B26454" s="8" t="s">
        <v>23289</v>
      </c>
      <c r="C26454" s="9" t="s">
        <v>64</v>
      </c>
    </row>
    <row r="26455">
      <c r="A26455" s="7">
        <f t="shared" si="1"/>
        <v>23044</v>
      </c>
      <c r="B26455" s="5" t="s">
        <v>23290</v>
      </c>
      <c r="C26455" s="6" t="s">
        <v>621</v>
      </c>
    </row>
    <row r="26456">
      <c r="A26456" s="7">
        <f t="shared" si="1"/>
        <v>23045</v>
      </c>
      <c r="B26456" s="8" t="s">
        <v>23291</v>
      </c>
      <c r="C26456" s="6" t="s">
        <v>672</v>
      </c>
    </row>
    <row r="26457">
      <c r="A26457" s="7">
        <f t="shared" si="1"/>
        <v>23045</v>
      </c>
      <c r="B26457" s="8" t="s">
        <v>23291</v>
      </c>
      <c r="C26457" s="9" t="s">
        <v>142</v>
      </c>
    </row>
    <row r="26458">
      <c r="A26458" s="7">
        <f t="shared" si="1"/>
        <v>23046</v>
      </c>
      <c r="B26458" s="8" t="s">
        <v>23292</v>
      </c>
      <c r="C26458" s="9" t="s">
        <v>142</v>
      </c>
    </row>
    <row r="26459">
      <c r="A26459" s="7">
        <f t="shared" si="1"/>
        <v>23047</v>
      </c>
      <c r="B26459" s="8" t="s">
        <v>23293</v>
      </c>
      <c r="C26459" s="9" t="s">
        <v>162</v>
      </c>
    </row>
    <row r="26460">
      <c r="A26460" s="7">
        <f t="shared" si="1"/>
        <v>23047</v>
      </c>
      <c r="B26460" s="8" t="s">
        <v>23293</v>
      </c>
      <c r="C26460" s="9" t="s">
        <v>142</v>
      </c>
    </row>
    <row r="26461">
      <c r="A26461" s="7">
        <f t="shared" si="1"/>
        <v>23048</v>
      </c>
      <c r="B26461" s="8" t="s">
        <v>23294</v>
      </c>
      <c r="C26461" s="9" t="s">
        <v>177</v>
      </c>
    </row>
    <row r="26462">
      <c r="A26462" s="7">
        <f t="shared" si="1"/>
        <v>23049</v>
      </c>
      <c r="B26462" s="8" t="s">
        <v>23295</v>
      </c>
      <c r="C26462" s="9" t="s">
        <v>177</v>
      </c>
    </row>
    <row r="26463">
      <c r="A26463" s="7">
        <f t="shared" si="1"/>
        <v>23050</v>
      </c>
      <c r="B26463" s="8" t="s">
        <v>23296</v>
      </c>
      <c r="C26463" s="9" t="s">
        <v>22</v>
      </c>
    </row>
    <row r="26464">
      <c r="A26464" s="7">
        <f t="shared" si="1"/>
        <v>23051</v>
      </c>
      <c r="B26464" s="8" t="s">
        <v>23297</v>
      </c>
      <c r="C26464" s="9" t="s">
        <v>56</v>
      </c>
    </row>
    <row r="26465">
      <c r="A26465" s="7">
        <f t="shared" si="1"/>
        <v>23052</v>
      </c>
      <c r="B26465" s="8" t="s">
        <v>23298</v>
      </c>
      <c r="C26465" s="9" t="s">
        <v>142</v>
      </c>
    </row>
    <row r="26466">
      <c r="A26466" s="7">
        <f t="shared" si="1"/>
        <v>23053</v>
      </c>
      <c r="B26466" s="5" t="s">
        <v>23299</v>
      </c>
      <c r="C26466" s="6" t="s">
        <v>78</v>
      </c>
    </row>
    <row r="26467">
      <c r="A26467" s="7">
        <f t="shared" si="1"/>
        <v>23053</v>
      </c>
      <c r="B26467" s="5" t="s">
        <v>23299</v>
      </c>
      <c r="C26467" s="6" t="s">
        <v>420</v>
      </c>
    </row>
    <row r="26468">
      <c r="A26468" s="7">
        <f t="shared" si="1"/>
        <v>23054</v>
      </c>
      <c r="B26468" s="8" t="s">
        <v>23300</v>
      </c>
      <c r="C26468" s="9" t="s">
        <v>162</v>
      </c>
    </row>
    <row r="26469">
      <c r="A26469" s="7">
        <f t="shared" si="1"/>
        <v>23054</v>
      </c>
      <c r="B26469" s="8" t="s">
        <v>23300</v>
      </c>
      <c r="C26469" s="9" t="s">
        <v>142</v>
      </c>
    </row>
    <row r="26470">
      <c r="A26470" s="7">
        <f t="shared" si="1"/>
        <v>23055</v>
      </c>
      <c r="B26470" s="8" t="s">
        <v>23301</v>
      </c>
      <c r="C26470" s="9" t="s">
        <v>162</v>
      </c>
    </row>
    <row r="26471">
      <c r="A26471" s="7">
        <f t="shared" si="1"/>
        <v>23055</v>
      </c>
      <c r="B26471" s="8" t="s">
        <v>23301</v>
      </c>
      <c r="C26471" s="9" t="s">
        <v>142</v>
      </c>
    </row>
    <row r="26472">
      <c r="A26472" s="7">
        <f t="shared" si="1"/>
        <v>23056</v>
      </c>
      <c r="B26472" s="8" t="s">
        <v>23302</v>
      </c>
      <c r="C26472" s="9" t="s">
        <v>142</v>
      </c>
    </row>
    <row r="26473">
      <c r="A26473" s="7">
        <f t="shared" si="1"/>
        <v>23057</v>
      </c>
      <c r="B26473" s="8" t="s">
        <v>23303</v>
      </c>
      <c r="C26473" s="9" t="s">
        <v>818</v>
      </c>
    </row>
    <row r="26474">
      <c r="A26474" s="7">
        <f t="shared" si="1"/>
        <v>23058</v>
      </c>
      <c r="B26474" s="8" t="s">
        <v>23304</v>
      </c>
      <c r="C26474" s="9" t="s">
        <v>893</v>
      </c>
    </row>
    <row r="26475">
      <c r="A26475" s="7">
        <f t="shared" si="1"/>
        <v>23059</v>
      </c>
      <c r="B26475" s="8" t="s">
        <v>23305</v>
      </c>
      <c r="C26475" s="9" t="s">
        <v>893</v>
      </c>
    </row>
    <row r="26476">
      <c r="A26476" s="7">
        <f t="shared" si="1"/>
        <v>23060</v>
      </c>
      <c r="B26476" s="8" t="s">
        <v>23306</v>
      </c>
      <c r="C26476" s="9" t="s">
        <v>1470</v>
      </c>
    </row>
    <row r="26477">
      <c r="A26477" s="7">
        <f t="shared" si="1"/>
        <v>23061</v>
      </c>
      <c r="B26477" s="5" t="s">
        <v>23307</v>
      </c>
      <c r="C26477" s="6" t="s">
        <v>15</v>
      </c>
    </row>
    <row r="26478">
      <c r="A26478" s="7">
        <f t="shared" si="1"/>
        <v>23062</v>
      </c>
      <c r="B26478" s="5" t="s">
        <v>23308</v>
      </c>
      <c r="C26478" s="6" t="s">
        <v>15</v>
      </c>
    </row>
    <row r="26479">
      <c r="A26479" s="7">
        <f t="shared" si="1"/>
        <v>23063</v>
      </c>
      <c r="B26479" s="5" t="s">
        <v>23309</v>
      </c>
      <c r="C26479" s="6" t="s">
        <v>15</v>
      </c>
    </row>
    <row r="26480">
      <c r="A26480" s="7">
        <f t="shared" si="1"/>
        <v>23064</v>
      </c>
      <c r="B26480" s="5" t="s">
        <v>23310</v>
      </c>
      <c r="C26480" s="6" t="s">
        <v>20</v>
      </c>
    </row>
    <row r="26481">
      <c r="A26481" s="7">
        <f t="shared" si="1"/>
        <v>23065</v>
      </c>
      <c r="B26481" s="8" t="s">
        <v>23311</v>
      </c>
      <c r="C26481" s="9" t="s">
        <v>142</v>
      </c>
    </row>
    <row r="26482">
      <c r="A26482" s="7">
        <f t="shared" si="1"/>
        <v>23066</v>
      </c>
      <c r="B26482" s="8" t="s">
        <v>23312</v>
      </c>
      <c r="C26482" s="9" t="s">
        <v>530</v>
      </c>
    </row>
    <row r="26483">
      <c r="A26483" s="7">
        <f t="shared" si="1"/>
        <v>23067</v>
      </c>
      <c r="B26483" s="5" t="s">
        <v>23313</v>
      </c>
      <c r="C26483" s="6" t="s">
        <v>1207</v>
      </c>
    </row>
    <row r="26484">
      <c r="A26484" s="7">
        <f t="shared" si="1"/>
        <v>23068</v>
      </c>
      <c r="B26484" s="8" t="s">
        <v>23314</v>
      </c>
      <c r="C26484" s="9" t="s">
        <v>24</v>
      </c>
    </row>
    <row r="26485">
      <c r="A26485" s="7">
        <f t="shared" si="1"/>
        <v>23068</v>
      </c>
      <c r="B26485" s="8" t="s">
        <v>23314</v>
      </c>
      <c r="C26485" s="9" t="s">
        <v>25</v>
      </c>
    </row>
    <row r="26486">
      <c r="A26486" s="7">
        <f t="shared" si="1"/>
        <v>23069</v>
      </c>
      <c r="B26486" s="5" t="s">
        <v>23315</v>
      </c>
      <c r="C26486" s="6" t="s">
        <v>27</v>
      </c>
    </row>
    <row r="26487">
      <c r="A26487" s="7">
        <f t="shared" si="1"/>
        <v>23070</v>
      </c>
      <c r="B26487" s="8" t="s">
        <v>23316</v>
      </c>
      <c r="C26487" s="9" t="s">
        <v>60</v>
      </c>
    </row>
    <row r="26488">
      <c r="A26488" s="7">
        <f t="shared" si="1"/>
        <v>23071</v>
      </c>
      <c r="B26488" s="5" t="s">
        <v>23317</v>
      </c>
      <c r="C26488" s="6" t="s">
        <v>1207</v>
      </c>
    </row>
    <row r="26489">
      <c r="A26489" s="7">
        <f t="shared" si="1"/>
        <v>23072</v>
      </c>
      <c r="B26489" s="5" t="s">
        <v>23318</v>
      </c>
      <c r="C26489" s="6" t="s">
        <v>1040</v>
      </c>
    </row>
    <row r="26490">
      <c r="A26490" s="7">
        <f t="shared" si="1"/>
        <v>23073</v>
      </c>
      <c r="B26490" s="8" t="s">
        <v>23319</v>
      </c>
      <c r="C26490" s="9" t="s">
        <v>845</v>
      </c>
    </row>
    <row r="26491">
      <c r="A26491" s="7">
        <f t="shared" si="1"/>
        <v>23074</v>
      </c>
      <c r="B26491" s="5" t="s">
        <v>23320</v>
      </c>
      <c r="C26491" s="6" t="s">
        <v>591</v>
      </c>
    </row>
    <row r="26492">
      <c r="A26492" s="7">
        <f t="shared" si="1"/>
        <v>23075</v>
      </c>
      <c r="B26492" s="8" t="s">
        <v>23321</v>
      </c>
      <c r="C26492" s="9" t="s">
        <v>845</v>
      </c>
    </row>
    <row r="26493">
      <c r="A26493" s="7">
        <f t="shared" si="1"/>
        <v>23076</v>
      </c>
      <c r="B26493" s="5" t="s">
        <v>23322</v>
      </c>
      <c r="C26493" s="6" t="s">
        <v>1007</v>
      </c>
    </row>
    <row r="26494">
      <c r="A26494" s="7">
        <f t="shared" si="1"/>
        <v>23076</v>
      </c>
      <c r="B26494" s="5" t="s">
        <v>23322</v>
      </c>
      <c r="C26494" s="6" t="s">
        <v>4132</v>
      </c>
    </row>
    <row r="26495">
      <c r="A26495" s="7">
        <f t="shared" si="1"/>
        <v>23077</v>
      </c>
      <c r="B26495" s="5" t="s">
        <v>23323</v>
      </c>
      <c r="C26495" s="6" t="s">
        <v>393</v>
      </c>
    </row>
    <row r="26496">
      <c r="A26496" s="7">
        <f t="shared" si="1"/>
        <v>23078</v>
      </c>
      <c r="B26496" s="5" t="s">
        <v>23324</v>
      </c>
      <c r="C26496" s="6" t="s">
        <v>731</v>
      </c>
    </row>
    <row r="26497">
      <c r="A26497" s="7">
        <f t="shared" si="1"/>
        <v>23079</v>
      </c>
      <c r="B26497" s="5" t="s">
        <v>23325</v>
      </c>
      <c r="C26497" s="6" t="s">
        <v>1120</v>
      </c>
    </row>
    <row r="26498">
      <c r="A26498" s="7">
        <f t="shared" si="1"/>
        <v>23080</v>
      </c>
      <c r="B26498" s="8" t="s">
        <v>23326</v>
      </c>
      <c r="C26498" s="9" t="s">
        <v>1548</v>
      </c>
    </row>
    <row r="26499">
      <c r="A26499" s="7">
        <f t="shared" si="1"/>
        <v>23081</v>
      </c>
      <c r="B26499" s="8" t="s">
        <v>23327</v>
      </c>
      <c r="C26499" s="9" t="s">
        <v>530</v>
      </c>
    </row>
    <row r="26500">
      <c r="A26500" s="7">
        <f t="shared" si="1"/>
        <v>23082</v>
      </c>
      <c r="B26500" s="8" t="s">
        <v>23328</v>
      </c>
      <c r="C26500" s="9" t="s">
        <v>530</v>
      </c>
    </row>
    <row r="26501">
      <c r="A26501" s="7">
        <f t="shared" si="1"/>
        <v>23083</v>
      </c>
      <c r="B26501" s="8" t="s">
        <v>23329</v>
      </c>
      <c r="C26501" s="9" t="s">
        <v>530</v>
      </c>
    </row>
    <row r="26502">
      <c r="A26502" s="7">
        <f t="shared" si="1"/>
        <v>23084</v>
      </c>
      <c r="B26502" s="8" t="s">
        <v>23330</v>
      </c>
      <c r="C26502" s="9" t="s">
        <v>530</v>
      </c>
    </row>
    <row r="26503">
      <c r="A26503" s="7">
        <f t="shared" si="1"/>
        <v>23085</v>
      </c>
      <c r="B26503" s="5" t="s">
        <v>23331</v>
      </c>
      <c r="C26503" s="6" t="s">
        <v>1495</v>
      </c>
    </row>
    <row r="26504">
      <c r="A26504" s="7">
        <f t="shared" si="1"/>
        <v>23086</v>
      </c>
      <c r="B26504" s="8" t="s">
        <v>23332</v>
      </c>
      <c r="C26504" s="9" t="s">
        <v>46</v>
      </c>
    </row>
    <row r="26505">
      <c r="A26505" s="7">
        <f t="shared" si="1"/>
        <v>23087</v>
      </c>
      <c r="B26505" s="5" t="s">
        <v>23333</v>
      </c>
      <c r="C26505" s="6" t="s">
        <v>603</v>
      </c>
    </row>
    <row r="26506">
      <c r="A26506" s="7">
        <f t="shared" si="1"/>
        <v>23088</v>
      </c>
      <c r="B26506" s="5" t="s">
        <v>23334</v>
      </c>
      <c r="C26506" s="6" t="s">
        <v>346</v>
      </c>
    </row>
    <row r="26507">
      <c r="A26507" s="7">
        <f t="shared" si="1"/>
        <v>23088</v>
      </c>
      <c r="B26507" s="5" t="s">
        <v>23334</v>
      </c>
      <c r="C26507" s="6" t="s">
        <v>462</v>
      </c>
    </row>
    <row r="26508">
      <c r="A26508" s="7">
        <f t="shared" si="1"/>
        <v>23089</v>
      </c>
      <c r="B26508" s="8" t="s">
        <v>23335</v>
      </c>
      <c r="C26508" s="9" t="s">
        <v>530</v>
      </c>
    </row>
    <row r="26509">
      <c r="A26509" s="7">
        <f t="shared" si="1"/>
        <v>23090</v>
      </c>
      <c r="B26509" s="8" t="s">
        <v>23336</v>
      </c>
      <c r="C26509" s="9" t="s">
        <v>1548</v>
      </c>
    </row>
    <row r="26510">
      <c r="A26510" s="7">
        <f t="shared" si="1"/>
        <v>23091</v>
      </c>
      <c r="B26510" s="5" t="s">
        <v>23337</v>
      </c>
      <c r="C26510" s="6" t="s">
        <v>437</v>
      </c>
    </row>
    <row r="26511">
      <c r="A26511" s="7">
        <f t="shared" si="1"/>
        <v>23092</v>
      </c>
      <c r="B26511" s="8" t="s">
        <v>23338</v>
      </c>
      <c r="C26511" s="9" t="s">
        <v>280</v>
      </c>
    </row>
    <row r="26512">
      <c r="A26512" s="7">
        <f t="shared" si="1"/>
        <v>23093</v>
      </c>
      <c r="B26512" s="5" t="s">
        <v>23339</v>
      </c>
      <c r="C26512" s="6" t="s">
        <v>591</v>
      </c>
    </row>
    <row r="26513">
      <c r="A26513" s="7">
        <f t="shared" si="1"/>
        <v>23094</v>
      </c>
      <c r="B26513" s="8" t="s">
        <v>23340</v>
      </c>
      <c r="C26513" s="9" t="s">
        <v>1548</v>
      </c>
    </row>
    <row r="26514">
      <c r="A26514" s="7">
        <f t="shared" si="1"/>
        <v>23095</v>
      </c>
      <c r="B26514" s="8" t="s">
        <v>23341</v>
      </c>
      <c r="C26514" s="9" t="s">
        <v>1548</v>
      </c>
    </row>
    <row r="26515">
      <c r="A26515" s="7">
        <f t="shared" si="1"/>
        <v>23096</v>
      </c>
      <c r="B26515" s="8" t="s">
        <v>23342</v>
      </c>
      <c r="C26515" s="9" t="s">
        <v>874</v>
      </c>
    </row>
    <row r="26516">
      <c r="A26516" s="7">
        <f t="shared" si="1"/>
        <v>23097</v>
      </c>
      <c r="B26516" s="5" t="s">
        <v>23343</v>
      </c>
      <c r="C26516" s="6" t="s">
        <v>62</v>
      </c>
    </row>
    <row r="26517">
      <c r="A26517" s="7">
        <f t="shared" si="1"/>
        <v>23098</v>
      </c>
      <c r="B26517" s="8" t="s">
        <v>23344</v>
      </c>
      <c r="C26517" s="9" t="s">
        <v>728</v>
      </c>
    </row>
    <row r="26518">
      <c r="A26518" s="7">
        <f t="shared" si="1"/>
        <v>23099</v>
      </c>
      <c r="B26518" s="5" t="s">
        <v>23345</v>
      </c>
      <c r="C26518" s="6" t="s">
        <v>731</v>
      </c>
    </row>
    <row r="26519">
      <c r="A26519" s="7">
        <f t="shared" si="1"/>
        <v>23100</v>
      </c>
      <c r="B26519" s="5" t="s">
        <v>23346</v>
      </c>
      <c r="C26519" s="6" t="s">
        <v>1495</v>
      </c>
    </row>
    <row r="26520">
      <c r="A26520" s="7">
        <f t="shared" si="1"/>
        <v>23101</v>
      </c>
      <c r="B26520" s="5" t="s">
        <v>23347</v>
      </c>
      <c r="C26520" s="6" t="s">
        <v>1495</v>
      </c>
    </row>
    <row r="26521">
      <c r="A26521" s="7">
        <f t="shared" si="1"/>
        <v>23102</v>
      </c>
      <c r="B26521" s="8" t="s">
        <v>23348</v>
      </c>
      <c r="C26521" s="9" t="s">
        <v>1548</v>
      </c>
    </row>
    <row r="26522">
      <c r="A26522" s="7">
        <f t="shared" si="1"/>
        <v>23103</v>
      </c>
      <c r="B26522" s="5" t="s">
        <v>23349</v>
      </c>
      <c r="C26522" s="6" t="s">
        <v>591</v>
      </c>
    </row>
    <row r="26523">
      <c r="A26523" s="7">
        <f t="shared" si="1"/>
        <v>23104</v>
      </c>
      <c r="B26523" s="5" t="s">
        <v>23350</v>
      </c>
      <c r="C26523" s="6" t="s">
        <v>62</v>
      </c>
    </row>
    <row r="26524">
      <c r="A26524" s="7">
        <f t="shared" si="1"/>
        <v>23105</v>
      </c>
      <c r="B26524" s="5" t="s">
        <v>23351</v>
      </c>
      <c r="C26524" s="6" t="s">
        <v>62</v>
      </c>
    </row>
    <row r="26525">
      <c r="A26525" s="7">
        <f t="shared" si="1"/>
        <v>23106</v>
      </c>
      <c r="B26525" s="5" t="s">
        <v>23352</v>
      </c>
      <c r="C26525" s="6" t="s">
        <v>69</v>
      </c>
    </row>
    <row r="26526">
      <c r="A26526" s="7">
        <f t="shared" si="1"/>
        <v>23107</v>
      </c>
      <c r="B26526" s="5" t="s">
        <v>23353</v>
      </c>
      <c r="C26526" s="6" t="s">
        <v>462</v>
      </c>
    </row>
    <row r="26527">
      <c r="A26527" s="7">
        <f t="shared" si="1"/>
        <v>23108</v>
      </c>
      <c r="B26527" s="8" t="s">
        <v>23354</v>
      </c>
      <c r="C26527" s="9" t="s">
        <v>1548</v>
      </c>
    </row>
    <row r="26528">
      <c r="A26528" s="7">
        <f t="shared" si="1"/>
        <v>23109</v>
      </c>
      <c r="B26528" s="8" t="s">
        <v>23355</v>
      </c>
      <c r="C26528" s="9" t="s">
        <v>1548</v>
      </c>
    </row>
    <row r="26529">
      <c r="A26529" s="7">
        <f t="shared" si="1"/>
        <v>23110</v>
      </c>
      <c r="B26529" s="5" t="s">
        <v>23356</v>
      </c>
      <c r="C26529" s="6" t="s">
        <v>62</v>
      </c>
    </row>
    <row r="26530">
      <c r="A26530" s="7">
        <f t="shared" si="1"/>
        <v>23110</v>
      </c>
      <c r="B26530" s="5" t="s">
        <v>23356</v>
      </c>
      <c r="C26530" s="6" t="s">
        <v>1548</v>
      </c>
    </row>
    <row r="26531">
      <c r="A26531" s="7">
        <f t="shared" si="1"/>
        <v>23111</v>
      </c>
      <c r="B26531" s="5" t="s">
        <v>23357</v>
      </c>
      <c r="C26531" s="6" t="s">
        <v>69</v>
      </c>
    </row>
    <row r="26532">
      <c r="A26532" s="7">
        <f t="shared" si="1"/>
        <v>23112</v>
      </c>
      <c r="B26532" s="8" t="s">
        <v>23358</v>
      </c>
      <c r="C26532" s="9" t="s">
        <v>399</v>
      </c>
    </row>
    <row r="26533">
      <c r="A26533" s="7">
        <f t="shared" si="1"/>
        <v>23113</v>
      </c>
      <c r="B26533" s="8" t="s">
        <v>23359</v>
      </c>
      <c r="C26533" s="9" t="s">
        <v>1548</v>
      </c>
    </row>
    <row r="26534">
      <c r="A26534" s="7">
        <f t="shared" si="1"/>
        <v>23114</v>
      </c>
      <c r="B26534" s="8" t="s">
        <v>23360</v>
      </c>
      <c r="C26534" s="9" t="s">
        <v>530</v>
      </c>
    </row>
    <row r="26535">
      <c r="A26535" s="7">
        <f t="shared" si="1"/>
        <v>23115</v>
      </c>
      <c r="B26535" s="8" t="s">
        <v>23361</v>
      </c>
      <c r="C26535" s="9" t="s">
        <v>1548</v>
      </c>
    </row>
    <row r="26536">
      <c r="A26536" s="7">
        <f t="shared" si="1"/>
        <v>23116</v>
      </c>
      <c r="B26536" s="5" t="s">
        <v>23362</v>
      </c>
      <c r="C26536" s="6" t="s">
        <v>591</v>
      </c>
    </row>
    <row r="26537">
      <c r="A26537" s="7">
        <f t="shared" si="1"/>
        <v>23117</v>
      </c>
      <c r="B26537" s="5" t="s">
        <v>23363</v>
      </c>
      <c r="C26537" s="6" t="s">
        <v>591</v>
      </c>
    </row>
    <row r="26538">
      <c r="A26538" s="7">
        <f t="shared" si="1"/>
        <v>23118</v>
      </c>
      <c r="B26538" s="8" t="s">
        <v>23364</v>
      </c>
      <c r="C26538" s="9" t="s">
        <v>1334</v>
      </c>
    </row>
    <row r="26539">
      <c r="A26539" s="7">
        <f t="shared" si="1"/>
        <v>23119</v>
      </c>
      <c r="B26539" s="8" t="s">
        <v>23365</v>
      </c>
      <c r="C26539" s="9" t="s">
        <v>60</v>
      </c>
    </row>
    <row r="26540">
      <c r="A26540" s="7">
        <f t="shared" si="1"/>
        <v>23120</v>
      </c>
      <c r="B26540" s="8" t="s">
        <v>23366</v>
      </c>
      <c r="C26540" s="9" t="s">
        <v>1169</v>
      </c>
    </row>
    <row r="26541">
      <c r="A26541" s="7">
        <f t="shared" si="1"/>
        <v>23121</v>
      </c>
      <c r="B26541" s="8" t="s">
        <v>23367</v>
      </c>
      <c r="C26541" s="9" t="s">
        <v>188</v>
      </c>
    </row>
    <row r="26542">
      <c r="A26542" s="7">
        <f t="shared" si="1"/>
        <v>23122</v>
      </c>
      <c r="B26542" s="8" t="s">
        <v>23368</v>
      </c>
      <c r="C26542" s="9" t="s">
        <v>815</v>
      </c>
    </row>
    <row r="26543">
      <c r="A26543" s="7">
        <f t="shared" si="1"/>
        <v>23123</v>
      </c>
      <c r="B26543" s="5" t="s">
        <v>23369</v>
      </c>
      <c r="C26543" s="6" t="s">
        <v>426</v>
      </c>
    </row>
    <row r="26544">
      <c r="A26544" s="7">
        <f t="shared" si="1"/>
        <v>23124</v>
      </c>
      <c r="B26544" s="8" t="s">
        <v>23370</v>
      </c>
      <c r="C26544" s="9" t="s">
        <v>60</v>
      </c>
    </row>
    <row r="26545">
      <c r="A26545" s="7">
        <f t="shared" si="1"/>
        <v>23125</v>
      </c>
      <c r="B26545" s="8" t="s">
        <v>23371</v>
      </c>
      <c r="C26545" s="9" t="s">
        <v>64</v>
      </c>
    </row>
    <row r="26546">
      <c r="A26546" s="7">
        <f t="shared" si="1"/>
        <v>23126</v>
      </c>
      <c r="B26546" s="8" t="s">
        <v>23372</v>
      </c>
      <c r="C26546" s="9" t="s">
        <v>60</v>
      </c>
    </row>
    <row r="26547">
      <c r="A26547" s="7">
        <f t="shared" si="1"/>
        <v>23126</v>
      </c>
      <c r="B26547" s="8" t="s">
        <v>23372</v>
      </c>
      <c r="C26547" s="9" t="s">
        <v>142</v>
      </c>
    </row>
    <row r="26548">
      <c r="A26548" s="7">
        <f t="shared" si="1"/>
        <v>23127</v>
      </c>
      <c r="B26548" s="8" t="s">
        <v>23373</v>
      </c>
      <c r="C26548" s="9" t="s">
        <v>88</v>
      </c>
    </row>
    <row r="26549">
      <c r="A26549" s="7">
        <f t="shared" si="1"/>
        <v>23128</v>
      </c>
      <c r="B26549" s="5" t="s">
        <v>23374</v>
      </c>
      <c r="C26549" s="6" t="s">
        <v>1260</v>
      </c>
    </row>
    <row r="26550">
      <c r="A26550" s="7">
        <f t="shared" si="1"/>
        <v>23129</v>
      </c>
      <c r="B26550" s="8" t="s">
        <v>23375</v>
      </c>
      <c r="C26550" s="9" t="s">
        <v>142</v>
      </c>
    </row>
    <row r="26551">
      <c r="A26551" s="7">
        <f t="shared" si="1"/>
        <v>23130</v>
      </c>
      <c r="B26551" s="8" t="s">
        <v>23376</v>
      </c>
      <c r="C26551" s="9" t="s">
        <v>162</v>
      </c>
    </row>
    <row r="26552">
      <c r="A26552" s="7">
        <f t="shared" si="1"/>
        <v>23131</v>
      </c>
      <c r="B26552" s="5" t="s">
        <v>23377</v>
      </c>
      <c r="C26552" s="6" t="s">
        <v>1007</v>
      </c>
    </row>
    <row r="26553">
      <c r="A26553" s="7">
        <f t="shared" si="1"/>
        <v>23131</v>
      </c>
      <c r="B26553" s="5" t="s">
        <v>23377</v>
      </c>
      <c r="C26553" s="6" t="s">
        <v>655</v>
      </c>
    </row>
    <row r="26554">
      <c r="A26554" s="7">
        <f t="shared" si="1"/>
        <v>23131</v>
      </c>
      <c r="B26554" s="5" t="s">
        <v>23377</v>
      </c>
      <c r="C26554" s="6" t="s">
        <v>1548</v>
      </c>
    </row>
    <row r="26555">
      <c r="A26555" s="7">
        <f t="shared" si="1"/>
        <v>23132</v>
      </c>
      <c r="B26555" s="5" t="s">
        <v>23378</v>
      </c>
      <c r="C26555" s="6" t="s">
        <v>393</v>
      </c>
    </row>
    <row r="26556">
      <c r="A26556" s="7">
        <f t="shared" si="1"/>
        <v>23133</v>
      </c>
      <c r="B26556" s="8" t="s">
        <v>23379</v>
      </c>
      <c r="C26556" s="9" t="s">
        <v>142</v>
      </c>
    </row>
    <row r="26557">
      <c r="A26557" s="7">
        <f t="shared" si="1"/>
        <v>23133</v>
      </c>
      <c r="B26557" s="8" t="s">
        <v>23379</v>
      </c>
      <c r="C26557" s="9" t="s">
        <v>162</v>
      </c>
    </row>
    <row r="26558">
      <c r="A26558" s="7">
        <f t="shared" si="1"/>
        <v>23134</v>
      </c>
      <c r="B26558" s="8" t="s">
        <v>23380</v>
      </c>
      <c r="C26558" s="9" t="s">
        <v>177</v>
      </c>
    </row>
    <row r="26559">
      <c r="A26559" s="7">
        <f t="shared" si="1"/>
        <v>23135</v>
      </c>
      <c r="B26559" s="5" t="s">
        <v>23381</v>
      </c>
      <c r="C26559" s="6" t="s">
        <v>1360</v>
      </c>
    </row>
    <row r="26560">
      <c r="A26560" s="7">
        <f t="shared" si="1"/>
        <v>23136</v>
      </c>
      <c r="B26560" s="8" t="s">
        <v>23382</v>
      </c>
      <c r="C26560" s="9" t="s">
        <v>502</v>
      </c>
    </row>
    <row r="26561">
      <c r="A26561" s="7">
        <f t="shared" si="1"/>
        <v>23137</v>
      </c>
      <c r="B26561" s="5" t="s">
        <v>23383</v>
      </c>
      <c r="C26561" s="6" t="s">
        <v>731</v>
      </c>
    </row>
    <row r="26562">
      <c r="A26562" s="7">
        <f t="shared" si="1"/>
        <v>23138</v>
      </c>
      <c r="B26562" s="5" t="s">
        <v>23384</v>
      </c>
      <c r="C26562" s="6" t="s">
        <v>731</v>
      </c>
    </row>
    <row r="26563">
      <c r="A26563" s="7">
        <f t="shared" si="1"/>
        <v>23139</v>
      </c>
      <c r="B26563" s="5" t="s">
        <v>23385</v>
      </c>
      <c r="C26563" s="6" t="s">
        <v>1120</v>
      </c>
    </row>
    <row r="26564">
      <c r="A26564" s="7">
        <f t="shared" si="1"/>
        <v>23140</v>
      </c>
      <c r="B26564" s="5" t="s">
        <v>23386</v>
      </c>
      <c r="C26564" s="6" t="s">
        <v>714</v>
      </c>
    </row>
    <row r="26565">
      <c r="A26565" s="7">
        <f t="shared" si="1"/>
        <v>23141</v>
      </c>
      <c r="B26565" s="5" t="s">
        <v>23387</v>
      </c>
      <c r="C26565" s="6" t="s">
        <v>2549</v>
      </c>
    </row>
    <row r="26566">
      <c r="A26566" s="7">
        <f t="shared" si="1"/>
        <v>23142</v>
      </c>
      <c r="B26566" s="5" t="s">
        <v>23388</v>
      </c>
      <c r="C26566" s="6" t="s">
        <v>4084</v>
      </c>
    </row>
    <row r="26567">
      <c r="A26567" s="7">
        <f t="shared" si="1"/>
        <v>23143</v>
      </c>
      <c r="B26567" s="5" t="s">
        <v>23389</v>
      </c>
      <c r="C26567" s="6" t="s">
        <v>69</v>
      </c>
    </row>
    <row r="26568">
      <c r="A26568" s="7">
        <f t="shared" si="1"/>
        <v>23144</v>
      </c>
      <c r="B26568" s="5" t="s">
        <v>23390</v>
      </c>
      <c r="C26568" s="6" t="s">
        <v>4084</v>
      </c>
    </row>
    <row r="26569">
      <c r="A26569" s="7">
        <f t="shared" si="1"/>
        <v>23145</v>
      </c>
      <c r="B26569" s="5" t="s">
        <v>23391</v>
      </c>
      <c r="C26569" s="6" t="s">
        <v>4084</v>
      </c>
    </row>
    <row r="26570">
      <c r="A26570" s="7">
        <f t="shared" si="1"/>
        <v>23145</v>
      </c>
      <c r="B26570" s="5" t="s">
        <v>23391</v>
      </c>
      <c r="C26570" s="6" t="s">
        <v>11797</v>
      </c>
    </row>
    <row r="26571">
      <c r="A26571" s="7">
        <f t="shared" si="1"/>
        <v>23146</v>
      </c>
      <c r="B26571" s="5" t="s">
        <v>23392</v>
      </c>
      <c r="C26571" s="6" t="s">
        <v>4084</v>
      </c>
    </row>
    <row r="26572">
      <c r="A26572" s="7">
        <f t="shared" si="1"/>
        <v>23146</v>
      </c>
      <c r="B26572" s="5" t="s">
        <v>23392</v>
      </c>
      <c r="C26572" s="6" t="s">
        <v>672</v>
      </c>
    </row>
    <row r="26573">
      <c r="A26573" s="7">
        <f t="shared" si="1"/>
        <v>23147</v>
      </c>
      <c r="B26573" s="5" t="s">
        <v>23393</v>
      </c>
      <c r="C26573" s="6" t="s">
        <v>1267</v>
      </c>
    </row>
    <row r="26574">
      <c r="A26574" s="7">
        <f t="shared" si="1"/>
        <v>23148</v>
      </c>
      <c r="B26574" s="5" t="s">
        <v>23394</v>
      </c>
      <c r="C26574" s="6" t="s">
        <v>326</v>
      </c>
    </row>
    <row r="26575">
      <c r="A26575" s="7">
        <f t="shared" si="1"/>
        <v>23149</v>
      </c>
      <c r="B26575" s="5" t="s">
        <v>23395</v>
      </c>
      <c r="C26575" s="6" t="s">
        <v>612</v>
      </c>
    </row>
    <row r="26576">
      <c r="A26576" s="7">
        <f t="shared" si="1"/>
        <v>23150</v>
      </c>
      <c r="B26576" s="5" t="s">
        <v>23396</v>
      </c>
      <c r="C26576" s="6" t="s">
        <v>1342</v>
      </c>
    </row>
    <row r="26577">
      <c r="A26577" s="7">
        <f t="shared" si="1"/>
        <v>23151</v>
      </c>
      <c r="B26577" s="5" t="s">
        <v>23397</v>
      </c>
      <c r="C26577" s="6" t="s">
        <v>780</v>
      </c>
    </row>
    <row r="26578">
      <c r="A26578" s="7">
        <f t="shared" si="1"/>
        <v>23152</v>
      </c>
      <c r="B26578" s="5" t="s">
        <v>23398</v>
      </c>
      <c r="C26578" s="6" t="s">
        <v>1262</v>
      </c>
    </row>
    <row r="26579">
      <c r="A26579" s="7">
        <f t="shared" si="1"/>
        <v>23153</v>
      </c>
      <c r="B26579" s="8" t="s">
        <v>23399</v>
      </c>
      <c r="C26579" s="9" t="s">
        <v>88</v>
      </c>
    </row>
    <row r="26580">
      <c r="A26580" s="7">
        <f t="shared" si="1"/>
        <v>23154</v>
      </c>
      <c r="B26580" s="8" t="s">
        <v>23400</v>
      </c>
      <c r="C26580" s="9" t="s">
        <v>502</v>
      </c>
    </row>
    <row r="26581">
      <c r="A26581" s="7">
        <f t="shared" si="1"/>
        <v>23155</v>
      </c>
      <c r="B26581" s="8" t="s">
        <v>23401</v>
      </c>
      <c r="C26581" s="9" t="s">
        <v>502</v>
      </c>
    </row>
    <row r="26582">
      <c r="A26582" s="7">
        <f t="shared" si="1"/>
        <v>23156</v>
      </c>
      <c r="B26582" s="5" t="s">
        <v>23402</v>
      </c>
      <c r="C26582" s="6" t="s">
        <v>12</v>
      </c>
    </row>
    <row r="26583">
      <c r="A26583" s="7">
        <f t="shared" si="1"/>
        <v>23157</v>
      </c>
      <c r="B26583" s="5" t="s">
        <v>23403</v>
      </c>
      <c r="C26583" s="6" t="s">
        <v>393</v>
      </c>
    </row>
    <row r="26584">
      <c r="A26584" s="7">
        <f t="shared" si="1"/>
        <v>23158</v>
      </c>
      <c r="B26584" s="5" t="s">
        <v>23404</v>
      </c>
      <c r="C26584" s="6" t="s">
        <v>1207</v>
      </c>
    </row>
    <row r="26585">
      <c r="A26585" s="7">
        <f t="shared" si="1"/>
        <v>23159</v>
      </c>
      <c r="B26585" s="8" t="s">
        <v>23405</v>
      </c>
      <c r="C26585" s="9" t="s">
        <v>1042</v>
      </c>
    </row>
    <row r="26586">
      <c r="A26586" s="7">
        <f t="shared" si="1"/>
        <v>23160</v>
      </c>
      <c r="B26586" s="8" t="s">
        <v>23406</v>
      </c>
      <c r="C26586" s="9" t="s">
        <v>1042</v>
      </c>
    </row>
    <row r="26587">
      <c r="A26587" s="7">
        <f t="shared" si="1"/>
        <v>23161</v>
      </c>
      <c r="B26587" s="8" t="s">
        <v>23407</v>
      </c>
      <c r="C26587" s="9" t="s">
        <v>1042</v>
      </c>
    </row>
    <row r="26588">
      <c r="A26588" s="7">
        <f t="shared" si="1"/>
        <v>23162</v>
      </c>
      <c r="B26588" s="8" t="s">
        <v>23408</v>
      </c>
      <c r="C26588" s="9" t="s">
        <v>1042</v>
      </c>
    </row>
    <row r="26589">
      <c r="A26589" s="7">
        <f t="shared" si="1"/>
        <v>23163</v>
      </c>
      <c r="B26589" s="8" t="s">
        <v>23409</v>
      </c>
      <c r="C26589" s="9" t="s">
        <v>121</v>
      </c>
    </row>
    <row r="26590">
      <c r="A26590" s="7">
        <f t="shared" si="1"/>
        <v>23164</v>
      </c>
      <c r="B26590" s="5" t="s">
        <v>23410</v>
      </c>
      <c r="C26590" s="6" t="s">
        <v>655</v>
      </c>
    </row>
    <row r="26591">
      <c r="A26591" s="7">
        <f t="shared" si="1"/>
        <v>23165</v>
      </c>
      <c r="B26591" s="5" t="s">
        <v>23411</v>
      </c>
      <c r="C26591" s="6" t="s">
        <v>655</v>
      </c>
    </row>
    <row r="26592">
      <c r="A26592" s="7">
        <f t="shared" si="1"/>
        <v>23165</v>
      </c>
      <c r="B26592" s="5" t="s">
        <v>23411</v>
      </c>
      <c r="C26592" s="6" t="s">
        <v>656</v>
      </c>
    </row>
    <row r="26593">
      <c r="A26593" s="7">
        <f t="shared" si="1"/>
        <v>23166</v>
      </c>
      <c r="B26593" s="5" t="s">
        <v>23412</v>
      </c>
      <c r="C26593" s="6" t="s">
        <v>655</v>
      </c>
    </row>
    <row r="26594">
      <c r="A26594" s="7">
        <f t="shared" si="1"/>
        <v>23167</v>
      </c>
      <c r="B26594" s="5" t="s">
        <v>23413</v>
      </c>
      <c r="C26594" s="6" t="s">
        <v>346</v>
      </c>
    </row>
    <row r="26595">
      <c r="A26595" s="7">
        <f t="shared" si="1"/>
        <v>23168</v>
      </c>
      <c r="B26595" s="5" t="s">
        <v>23414</v>
      </c>
      <c r="C26595" s="6" t="s">
        <v>346</v>
      </c>
    </row>
    <row r="26596">
      <c r="A26596" s="7">
        <f t="shared" si="1"/>
        <v>23169</v>
      </c>
      <c r="B26596" s="5" t="s">
        <v>23415</v>
      </c>
      <c r="C26596" s="6" t="s">
        <v>655</v>
      </c>
    </row>
    <row r="26597">
      <c r="A26597" s="7">
        <f t="shared" si="1"/>
        <v>23169</v>
      </c>
      <c r="B26597" s="5" t="s">
        <v>23415</v>
      </c>
      <c r="C26597" s="6" t="s">
        <v>656</v>
      </c>
    </row>
    <row r="26598">
      <c r="A26598" s="7">
        <f t="shared" si="1"/>
        <v>23170</v>
      </c>
      <c r="B26598" s="5" t="s">
        <v>23416</v>
      </c>
      <c r="C26598" s="6" t="s">
        <v>655</v>
      </c>
    </row>
    <row r="26599">
      <c r="A26599" s="7">
        <f t="shared" si="1"/>
        <v>23170</v>
      </c>
      <c r="B26599" s="5" t="s">
        <v>23416</v>
      </c>
      <c r="C26599" s="6" t="s">
        <v>656</v>
      </c>
    </row>
    <row r="26600">
      <c r="A26600" s="7">
        <f t="shared" si="1"/>
        <v>23171</v>
      </c>
      <c r="B26600" s="5" t="s">
        <v>23417</v>
      </c>
      <c r="C26600" s="6" t="s">
        <v>1120</v>
      </c>
    </row>
    <row r="26601">
      <c r="A26601" s="7">
        <f t="shared" si="1"/>
        <v>23172</v>
      </c>
      <c r="B26601" s="5" t="s">
        <v>23418</v>
      </c>
      <c r="C26601" s="6" t="s">
        <v>655</v>
      </c>
    </row>
    <row r="26602">
      <c r="A26602" s="7">
        <f t="shared" si="1"/>
        <v>23172</v>
      </c>
      <c r="B26602" s="5" t="s">
        <v>23418</v>
      </c>
      <c r="C26602" s="6" t="s">
        <v>4095</v>
      </c>
    </row>
    <row r="26603">
      <c r="A26603" s="7">
        <f t="shared" si="1"/>
        <v>23173</v>
      </c>
      <c r="B26603" s="8" t="s">
        <v>23419</v>
      </c>
      <c r="C26603" s="9" t="s">
        <v>88</v>
      </c>
    </row>
    <row r="26604">
      <c r="A26604" s="7">
        <f t="shared" si="1"/>
        <v>23174</v>
      </c>
      <c r="B26604" s="8" t="s">
        <v>23420</v>
      </c>
      <c r="C26604" s="9" t="s">
        <v>88</v>
      </c>
    </row>
    <row r="26605">
      <c r="A26605" s="7">
        <f t="shared" si="1"/>
        <v>23175</v>
      </c>
      <c r="B26605" s="8" t="s">
        <v>23421</v>
      </c>
      <c r="C26605" s="9" t="s">
        <v>1042</v>
      </c>
    </row>
    <row r="26606">
      <c r="A26606" s="7">
        <f t="shared" si="1"/>
        <v>23176</v>
      </c>
      <c r="B26606" s="5" t="s">
        <v>23422</v>
      </c>
      <c r="C26606" s="6" t="s">
        <v>1120</v>
      </c>
    </row>
    <row r="26607">
      <c r="A26607" s="7">
        <f t="shared" si="1"/>
        <v>23177</v>
      </c>
      <c r="B26607" s="5" t="s">
        <v>23423</v>
      </c>
      <c r="C26607" s="6" t="s">
        <v>714</v>
      </c>
    </row>
    <row r="26608">
      <c r="A26608" s="7">
        <f t="shared" si="1"/>
        <v>23178</v>
      </c>
      <c r="B26608" s="8" t="s">
        <v>23424</v>
      </c>
      <c r="C26608" s="9" t="s">
        <v>399</v>
      </c>
    </row>
    <row r="26609">
      <c r="A26609" s="7">
        <f t="shared" si="1"/>
        <v>23179</v>
      </c>
      <c r="B26609" s="8" t="s">
        <v>23425</v>
      </c>
      <c r="C26609" s="9" t="s">
        <v>64</v>
      </c>
    </row>
    <row r="26610">
      <c r="A26610" s="7">
        <f t="shared" si="1"/>
        <v>23180</v>
      </c>
      <c r="B26610" s="5" t="s">
        <v>23426</v>
      </c>
      <c r="C26610" s="6" t="s">
        <v>346</v>
      </c>
    </row>
    <row r="26611">
      <c r="A26611" s="7">
        <f t="shared" si="1"/>
        <v>23181</v>
      </c>
      <c r="B26611" s="5" t="s">
        <v>23427</v>
      </c>
      <c r="C26611" s="6" t="s">
        <v>346</v>
      </c>
    </row>
    <row r="26612">
      <c r="A26612" s="7">
        <f t="shared" si="1"/>
        <v>23181</v>
      </c>
      <c r="B26612" s="5" t="s">
        <v>23427</v>
      </c>
      <c r="C26612" s="6" t="s">
        <v>655</v>
      </c>
    </row>
    <row r="26613">
      <c r="A26613" s="7">
        <f t="shared" si="1"/>
        <v>23182</v>
      </c>
      <c r="B26613" s="5" t="s">
        <v>23428</v>
      </c>
      <c r="C26613" s="6" t="s">
        <v>346</v>
      </c>
    </row>
    <row r="26614">
      <c r="A26614" s="7">
        <f t="shared" si="1"/>
        <v>23183</v>
      </c>
      <c r="B26614" s="5" t="s">
        <v>23429</v>
      </c>
      <c r="C26614" s="6" t="s">
        <v>346</v>
      </c>
    </row>
    <row r="26615">
      <c r="A26615" s="7">
        <f t="shared" si="1"/>
        <v>23184</v>
      </c>
      <c r="B26615" s="5" t="s">
        <v>23430</v>
      </c>
      <c r="C26615" s="6" t="s">
        <v>346</v>
      </c>
    </row>
    <row r="26616">
      <c r="A26616" s="7">
        <f t="shared" si="1"/>
        <v>23185</v>
      </c>
      <c r="B26616" s="5" t="s">
        <v>23431</v>
      </c>
      <c r="C26616" s="6" t="s">
        <v>655</v>
      </c>
    </row>
    <row r="26617">
      <c r="A26617" s="7">
        <f t="shared" si="1"/>
        <v>23185</v>
      </c>
      <c r="B26617" s="5" t="s">
        <v>23431</v>
      </c>
      <c r="C26617" s="6" t="s">
        <v>502</v>
      </c>
    </row>
    <row r="26618">
      <c r="A26618" s="7">
        <f t="shared" si="1"/>
        <v>23185</v>
      </c>
      <c r="B26618" s="5" t="s">
        <v>23431</v>
      </c>
      <c r="C26618" s="6" t="s">
        <v>362</v>
      </c>
    </row>
    <row r="26619">
      <c r="A26619" s="7">
        <f t="shared" si="1"/>
        <v>23186</v>
      </c>
      <c r="B26619" s="8" t="s">
        <v>23432</v>
      </c>
      <c r="C26619" s="9" t="s">
        <v>893</v>
      </c>
    </row>
    <row r="26620">
      <c r="A26620" s="7">
        <f t="shared" si="1"/>
        <v>23187</v>
      </c>
      <c r="B26620" s="5" t="s">
        <v>23433</v>
      </c>
      <c r="C26620" s="6" t="s">
        <v>655</v>
      </c>
    </row>
    <row r="26621">
      <c r="A26621" s="7">
        <f t="shared" si="1"/>
        <v>23187</v>
      </c>
      <c r="B26621" s="5" t="s">
        <v>23433</v>
      </c>
      <c r="C26621" s="6" t="s">
        <v>656</v>
      </c>
    </row>
    <row r="26622">
      <c r="A26622" s="7">
        <f t="shared" si="1"/>
        <v>23188</v>
      </c>
      <c r="B26622" s="5" t="s">
        <v>23434</v>
      </c>
      <c r="C26622" s="6" t="s">
        <v>1120</v>
      </c>
    </row>
    <row r="26623">
      <c r="A26623" s="7">
        <f t="shared" si="1"/>
        <v>23189</v>
      </c>
      <c r="B26623" s="5" t="s">
        <v>23435</v>
      </c>
      <c r="C26623" s="6" t="s">
        <v>683</v>
      </c>
    </row>
    <row r="26624">
      <c r="A26624" s="7">
        <f t="shared" si="1"/>
        <v>23190</v>
      </c>
      <c r="B26624" s="5" t="s">
        <v>23436</v>
      </c>
      <c r="C26624" s="6" t="s">
        <v>683</v>
      </c>
    </row>
    <row r="26625">
      <c r="A26625" s="7">
        <f t="shared" si="1"/>
        <v>23191</v>
      </c>
      <c r="B26625" s="5" t="s">
        <v>23437</v>
      </c>
      <c r="C26625" s="6" t="s">
        <v>683</v>
      </c>
    </row>
    <row r="26626">
      <c r="A26626" s="7">
        <f t="shared" si="1"/>
        <v>23192</v>
      </c>
      <c r="B26626" s="5" t="s">
        <v>23438</v>
      </c>
      <c r="C26626" s="6" t="s">
        <v>683</v>
      </c>
    </row>
    <row r="26627">
      <c r="A26627" s="7">
        <f t="shared" si="1"/>
        <v>23193</v>
      </c>
      <c r="B26627" s="5" t="s">
        <v>23439</v>
      </c>
      <c r="C26627" s="6" t="s">
        <v>683</v>
      </c>
    </row>
    <row r="26628">
      <c r="A26628" s="7">
        <f t="shared" si="1"/>
        <v>23194</v>
      </c>
      <c r="B26628" s="5" t="s">
        <v>23440</v>
      </c>
      <c r="C26628" s="6" t="s">
        <v>683</v>
      </c>
    </row>
    <row r="26629">
      <c r="A26629" s="7">
        <f t="shared" si="1"/>
        <v>23195</v>
      </c>
      <c r="B26629" s="5" t="s">
        <v>23441</v>
      </c>
      <c r="C26629" s="6" t="s">
        <v>655</v>
      </c>
    </row>
    <row r="26630">
      <c r="A26630" s="7">
        <f t="shared" si="1"/>
        <v>23196</v>
      </c>
      <c r="B26630" s="5" t="s">
        <v>23442</v>
      </c>
      <c r="C26630" s="6" t="s">
        <v>683</v>
      </c>
    </row>
    <row r="26631">
      <c r="A26631" s="7">
        <f t="shared" si="1"/>
        <v>23197</v>
      </c>
      <c r="B26631" s="5" t="s">
        <v>23443</v>
      </c>
      <c r="C26631" s="6" t="s">
        <v>683</v>
      </c>
    </row>
    <row r="26632">
      <c r="A26632" s="7">
        <f t="shared" si="1"/>
        <v>23198</v>
      </c>
      <c r="B26632" s="5" t="s">
        <v>23444</v>
      </c>
      <c r="C26632" s="6" t="s">
        <v>683</v>
      </c>
    </row>
    <row r="26633">
      <c r="A26633" s="7">
        <f t="shared" si="1"/>
        <v>23199</v>
      </c>
      <c r="B26633" s="5" t="s">
        <v>23445</v>
      </c>
      <c r="C26633" s="6" t="s">
        <v>683</v>
      </c>
    </row>
    <row r="26634">
      <c r="A26634" s="7">
        <f t="shared" si="1"/>
        <v>23200</v>
      </c>
      <c r="B26634" s="5" t="s">
        <v>23446</v>
      </c>
      <c r="C26634" s="6" t="s">
        <v>393</v>
      </c>
    </row>
    <row r="26635">
      <c r="A26635" s="7">
        <f t="shared" si="1"/>
        <v>23201</v>
      </c>
      <c r="B26635" s="5" t="s">
        <v>23447</v>
      </c>
      <c r="C26635" s="6" t="s">
        <v>731</v>
      </c>
    </row>
    <row r="26636">
      <c r="A26636" s="7">
        <f t="shared" si="1"/>
        <v>23202</v>
      </c>
      <c r="B26636" s="5" t="s">
        <v>23448</v>
      </c>
      <c r="C26636" s="6" t="s">
        <v>731</v>
      </c>
    </row>
    <row r="26637">
      <c r="A26637" s="7">
        <f t="shared" si="1"/>
        <v>23203</v>
      </c>
      <c r="B26637" s="8" t="s">
        <v>23449</v>
      </c>
      <c r="C26637" s="9" t="s">
        <v>502</v>
      </c>
    </row>
    <row r="26638">
      <c r="A26638" s="7">
        <f t="shared" si="1"/>
        <v>23204</v>
      </c>
      <c r="B26638" s="5" t="s">
        <v>23450</v>
      </c>
      <c r="C26638" s="6" t="s">
        <v>731</v>
      </c>
    </row>
    <row r="26639">
      <c r="A26639" s="7">
        <f t="shared" si="1"/>
        <v>23204</v>
      </c>
      <c r="B26639" s="8" t="s">
        <v>23450</v>
      </c>
      <c r="C26639" s="9" t="s">
        <v>399</v>
      </c>
    </row>
    <row r="26640">
      <c r="A26640" s="7">
        <f t="shared" si="1"/>
        <v>23205</v>
      </c>
      <c r="B26640" s="8" t="s">
        <v>23451</v>
      </c>
      <c r="C26640" s="9" t="s">
        <v>758</v>
      </c>
    </row>
    <row r="26641">
      <c r="A26641" s="7">
        <f t="shared" si="1"/>
        <v>23206</v>
      </c>
      <c r="B26641" s="8" t="s">
        <v>23452</v>
      </c>
      <c r="C26641" s="9" t="s">
        <v>502</v>
      </c>
    </row>
    <row r="26642">
      <c r="A26642" s="7">
        <f t="shared" si="1"/>
        <v>23207</v>
      </c>
      <c r="B26642" s="8" t="s">
        <v>23453</v>
      </c>
      <c r="C26642" s="9" t="s">
        <v>40</v>
      </c>
    </row>
    <row r="26643">
      <c r="A26643" s="7">
        <f t="shared" si="1"/>
        <v>23208</v>
      </c>
      <c r="B26643" s="5" t="s">
        <v>23454</v>
      </c>
      <c r="C26643" s="6" t="s">
        <v>362</v>
      </c>
    </row>
    <row r="26644">
      <c r="A26644" s="7">
        <f t="shared" si="1"/>
        <v>23208</v>
      </c>
      <c r="B26644" s="5" t="s">
        <v>23454</v>
      </c>
      <c r="C26644" s="6" t="s">
        <v>655</v>
      </c>
    </row>
    <row r="26645">
      <c r="A26645" s="7">
        <f t="shared" si="1"/>
        <v>23209</v>
      </c>
      <c r="B26645" s="5" t="s">
        <v>23455</v>
      </c>
      <c r="C26645" s="6" t="s">
        <v>1248</v>
      </c>
    </row>
    <row r="26646">
      <c r="A26646" s="7">
        <f t="shared" si="1"/>
        <v>23210</v>
      </c>
      <c r="B26646" s="5" t="s">
        <v>23456</v>
      </c>
      <c r="C26646" s="6" t="s">
        <v>1040</v>
      </c>
    </row>
    <row r="26647">
      <c r="A26647" s="7">
        <f t="shared" si="1"/>
        <v>23211</v>
      </c>
      <c r="B26647" s="5" t="s">
        <v>23457</v>
      </c>
      <c r="C26647" s="6" t="s">
        <v>1207</v>
      </c>
    </row>
    <row r="26648">
      <c r="A26648" s="7">
        <f t="shared" si="1"/>
        <v>23211</v>
      </c>
      <c r="B26648" s="5" t="s">
        <v>23457</v>
      </c>
      <c r="C26648" s="6" t="s">
        <v>52</v>
      </c>
    </row>
    <row r="26649">
      <c r="A26649" s="7">
        <f t="shared" si="1"/>
        <v>23212</v>
      </c>
      <c r="B26649" s="5" t="s">
        <v>23458</v>
      </c>
      <c r="C26649" s="6" t="s">
        <v>1040</v>
      </c>
    </row>
    <row r="26650">
      <c r="A26650" s="7">
        <f t="shared" si="1"/>
        <v>23213</v>
      </c>
      <c r="B26650" s="5" t="s">
        <v>23459</v>
      </c>
      <c r="C26650" s="6" t="s">
        <v>4</v>
      </c>
    </row>
    <row r="26651">
      <c r="A26651" s="7">
        <f t="shared" si="1"/>
        <v>23214</v>
      </c>
      <c r="B26651" s="8" t="s">
        <v>23460</v>
      </c>
      <c r="C26651" s="9" t="s">
        <v>1042</v>
      </c>
    </row>
    <row r="26652">
      <c r="A26652" s="7">
        <f t="shared" si="1"/>
        <v>23215</v>
      </c>
      <c r="B26652" s="5" t="s">
        <v>23461</v>
      </c>
      <c r="C26652" s="6" t="s">
        <v>1040</v>
      </c>
    </row>
    <row r="26653">
      <c r="A26653" s="7">
        <f t="shared" si="1"/>
        <v>23216</v>
      </c>
      <c r="B26653" s="8" t="s">
        <v>23462</v>
      </c>
      <c r="C26653" s="9" t="s">
        <v>52</v>
      </c>
    </row>
    <row r="26654">
      <c r="A26654" s="7">
        <f t="shared" si="1"/>
        <v>23217</v>
      </c>
      <c r="B26654" s="5" t="s">
        <v>23463</v>
      </c>
      <c r="C26654" s="6" t="s">
        <v>1248</v>
      </c>
    </row>
    <row r="26655">
      <c r="A26655" s="7">
        <f t="shared" si="1"/>
        <v>23218</v>
      </c>
      <c r="B26655" s="5" t="s">
        <v>23464</v>
      </c>
      <c r="C26655" s="6" t="s">
        <v>74</v>
      </c>
    </row>
    <row r="26656">
      <c r="A26656" s="7">
        <f t="shared" si="1"/>
        <v>23219</v>
      </c>
      <c r="B26656" s="8" t="s">
        <v>23465</v>
      </c>
      <c r="C26656" s="9" t="s">
        <v>1470</v>
      </c>
    </row>
    <row r="26657">
      <c r="A26657" s="7">
        <f t="shared" si="1"/>
        <v>23220</v>
      </c>
      <c r="B26657" s="8" t="s">
        <v>23466</v>
      </c>
      <c r="C26657" s="9" t="s">
        <v>188</v>
      </c>
    </row>
    <row r="26658">
      <c r="A26658" s="7">
        <f t="shared" si="1"/>
        <v>23221</v>
      </c>
      <c r="B26658" s="8" t="s">
        <v>23467</v>
      </c>
      <c r="C26658" s="9" t="s">
        <v>815</v>
      </c>
    </row>
    <row r="26659">
      <c r="A26659" s="7">
        <f t="shared" si="1"/>
        <v>23222</v>
      </c>
      <c r="B26659" s="8" t="s">
        <v>23468</v>
      </c>
      <c r="C26659" s="9" t="s">
        <v>815</v>
      </c>
    </row>
    <row r="26660">
      <c r="A26660" s="7">
        <f t="shared" si="1"/>
        <v>23223</v>
      </c>
      <c r="B26660" s="5" t="s">
        <v>23469</v>
      </c>
      <c r="C26660" s="6" t="s">
        <v>1360</v>
      </c>
    </row>
    <row r="26661">
      <c r="A26661" s="7">
        <f t="shared" si="1"/>
        <v>23224</v>
      </c>
      <c r="B26661" s="5" t="s">
        <v>23470</v>
      </c>
      <c r="C26661" s="6" t="s">
        <v>1360</v>
      </c>
    </row>
    <row r="26662">
      <c r="A26662" s="7">
        <f t="shared" si="1"/>
        <v>23225</v>
      </c>
      <c r="B26662" s="5" t="s">
        <v>23471</v>
      </c>
      <c r="C26662" s="6" t="s">
        <v>731</v>
      </c>
    </row>
    <row r="26663">
      <c r="A26663" s="7">
        <f t="shared" si="1"/>
        <v>23226</v>
      </c>
      <c r="B26663" s="5" t="s">
        <v>23472</v>
      </c>
      <c r="C26663" s="6" t="s">
        <v>731</v>
      </c>
    </row>
    <row r="26664">
      <c r="A26664" s="7">
        <f t="shared" si="1"/>
        <v>23227</v>
      </c>
      <c r="B26664" s="5" t="s">
        <v>23473</v>
      </c>
      <c r="C26664" s="6" t="s">
        <v>1120</v>
      </c>
    </row>
    <row r="26665">
      <c r="A26665" s="7">
        <f t="shared" si="1"/>
        <v>23228</v>
      </c>
      <c r="B26665" s="8" t="s">
        <v>23474</v>
      </c>
      <c r="C26665" s="9" t="s">
        <v>845</v>
      </c>
    </row>
    <row r="26666">
      <c r="A26666" s="7">
        <f t="shared" si="1"/>
        <v>23229</v>
      </c>
      <c r="B26666" s="8" t="s">
        <v>23475</v>
      </c>
      <c r="C26666" s="9" t="s">
        <v>399</v>
      </c>
    </row>
    <row r="26667">
      <c r="A26667" s="7">
        <f t="shared" si="1"/>
        <v>23230</v>
      </c>
      <c r="B26667" s="8" t="s">
        <v>23476</v>
      </c>
      <c r="C26667" s="9" t="s">
        <v>502</v>
      </c>
    </row>
    <row r="26668">
      <c r="A26668" s="7">
        <f t="shared" si="1"/>
        <v>23231</v>
      </c>
      <c r="B26668" s="8" t="s">
        <v>23477</v>
      </c>
      <c r="C26668" s="9" t="s">
        <v>818</v>
      </c>
    </row>
    <row r="26669">
      <c r="A26669" s="7">
        <f t="shared" si="1"/>
        <v>23232</v>
      </c>
      <c r="B26669" s="8" t="s">
        <v>23478</v>
      </c>
      <c r="C26669" s="9" t="s">
        <v>818</v>
      </c>
    </row>
    <row r="26670">
      <c r="A26670" s="7">
        <f t="shared" si="1"/>
        <v>23233</v>
      </c>
      <c r="B26670" s="8" t="s">
        <v>23479</v>
      </c>
      <c r="C26670" s="9" t="s">
        <v>818</v>
      </c>
    </row>
    <row r="26671">
      <c r="A26671" s="7">
        <f t="shared" si="1"/>
        <v>23234</v>
      </c>
      <c r="B26671" s="5" t="s">
        <v>23480</v>
      </c>
      <c r="C26671" s="6" t="s">
        <v>603</v>
      </c>
    </row>
    <row r="26672">
      <c r="A26672" s="7">
        <f t="shared" si="1"/>
        <v>23235</v>
      </c>
      <c r="B26672" s="5" t="s">
        <v>23481</v>
      </c>
      <c r="C26672" s="6" t="s">
        <v>1262</v>
      </c>
    </row>
    <row r="26673">
      <c r="A26673" s="7">
        <f t="shared" si="1"/>
        <v>23236</v>
      </c>
      <c r="B26673" s="5" t="s">
        <v>23482</v>
      </c>
      <c r="C26673" s="6" t="s">
        <v>612</v>
      </c>
    </row>
    <row r="26674">
      <c r="A26674" s="7">
        <f t="shared" si="1"/>
        <v>23237</v>
      </c>
      <c r="B26674" s="8" t="s">
        <v>23483</v>
      </c>
      <c r="C26674" s="9" t="s">
        <v>479</v>
      </c>
    </row>
    <row r="26675">
      <c r="A26675" s="7">
        <f t="shared" si="1"/>
        <v>23238</v>
      </c>
      <c r="B26675" s="8" t="s">
        <v>23484</v>
      </c>
      <c r="C26675" s="9" t="s">
        <v>121</v>
      </c>
    </row>
    <row r="26676">
      <c r="A26676" s="7">
        <f t="shared" si="1"/>
        <v>23239</v>
      </c>
      <c r="B26676" s="8" t="s">
        <v>23485</v>
      </c>
      <c r="C26676" s="9" t="s">
        <v>722</v>
      </c>
    </row>
    <row r="26677">
      <c r="A26677" s="7">
        <f t="shared" si="1"/>
        <v>23240</v>
      </c>
      <c r="B26677" s="8" t="s">
        <v>23486</v>
      </c>
      <c r="C26677" s="9" t="s">
        <v>818</v>
      </c>
    </row>
    <row r="26678">
      <c r="A26678" s="7">
        <f t="shared" si="1"/>
        <v>23241</v>
      </c>
      <c r="B26678" s="5" t="s">
        <v>23487</v>
      </c>
      <c r="C26678" s="6" t="s">
        <v>603</v>
      </c>
    </row>
    <row r="26679">
      <c r="A26679" s="7">
        <f t="shared" si="1"/>
        <v>23242</v>
      </c>
      <c r="B26679" s="5" t="s">
        <v>23488</v>
      </c>
      <c r="C26679" s="6" t="s">
        <v>683</v>
      </c>
    </row>
    <row r="26680">
      <c r="A26680" s="7">
        <f t="shared" si="1"/>
        <v>23243</v>
      </c>
      <c r="B26680" s="5" t="s">
        <v>23489</v>
      </c>
      <c r="C26680" s="6" t="s">
        <v>62</v>
      </c>
    </row>
    <row r="26681">
      <c r="A26681" s="7">
        <f t="shared" si="1"/>
        <v>23244</v>
      </c>
      <c r="B26681" s="8" t="s">
        <v>23490</v>
      </c>
      <c r="C26681" s="9" t="s">
        <v>399</v>
      </c>
    </row>
    <row r="26682">
      <c r="A26682" s="7">
        <f t="shared" si="1"/>
        <v>23245</v>
      </c>
      <c r="B26682" s="5" t="s">
        <v>23491</v>
      </c>
      <c r="C26682" s="6" t="s">
        <v>1223</v>
      </c>
    </row>
    <row r="26683">
      <c r="A26683" s="7">
        <f t="shared" si="1"/>
        <v>23246</v>
      </c>
      <c r="B26683" s="8" t="s">
        <v>23492</v>
      </c>
      <c r="C26683" s="9" t="s">
        <v>728</v>
      </c>
    </row>
    <row r="26684">
      <c r="A26684" s="7">
        <f t="shared" si="1"/>
        <v>23247</v>
      </c>
      <c r="B26684" s="8" t="s">
        <v>23493</v>
      </c>
      <c r="C26684" s="9" t="s">
        <v>1042</v>
      </c>
    </row>
    <row r="26685">
      <c r="A26685" s="7">
        <f t="shared" si="1"/>
        <v>23248</v>
      </c>
      <c r="B26685" s="5" t="s">
        <v>23494</v>
      </c>
      <c r="C26685" s="6" t="s">
        <v>1262</v>
      </c>
    </row>
    <row r="26686">
      <c r="A26686" s="7">
        <f t="shared" si="1"/>
        <v>23249</v>
      </c>
      <c r="B26686" s="5" t="s">
        <v>23495</v>
      </c>
      <c r="C26686" s="6" t="s">
        <v>731</v>
      </c>
    </row>
    <row r="26687">
      <c r="A26687" s="7">
        <f t="shared" si="1"/>
        <v>23250</v>
      </c>
      <c r="B26687" s="8" t="s">
        <v>23496</v>
      </c>
      <c r="C26687" s="6" t="s">
        <v>10122</v>
      </c>
    </row>
    <row r="26688">
      <c r="A26688" s="7">
        <f t="shared" si="1"/>
        <v>23250</v>
      </c>
      <c r="B26688" s="8" t="s">
        <v>23496</v>
      </c>
      <c r="C26688" s="6" t="s">
        <v>616</v>
      </c>
    </row>
    <row r="26689">
      <c r="A26689" s="7">
        <f t="shared" si="1"/>
        <v>23250</v>
      </c>
      <c r="B26689" s="8" t="s">
        <v>23496</v>
      </c>
      <c r="C26689" s="9" t="s">
        <v>399</v>
      </c>
    </row>
    <row r="26690">
      <c r="A26690" s="7">
        <f t="shared" si="1"/>
        <v>23251</v>
      </c>
      <c r="B26690" s="5" t="s">
        <v>23497</v>
      </c>
      <c r="C26690" s="6" t="s">
        <v>365</v>
      </c>
    </row>
    <row r="26691">
      <c r="A26691" s="7">
        <f t="shared" si="1"/>
        <v>23252</v>
      </c>
      <c r="B26691" s="8" t="s">
        <v>23498</v>
      </c>
      <c r="C26691" s="6" t="s">
        <v>150</v>
      </c>
    </row>
    <row r="26692">
      <c r="A26692" s="7">
        <f t="shared" si="1"/>
        <v>23252</v>
      </c>
      <c r="B26692" s="8" t="s">
        <v>23498</v>
      </c>
      <c r="C26692" s="9" t="s">
        <v>25</v>
      </c>
    </row>
    <row r="26693">
      <c r="A26693" s="7">
        <f t="shared" si="1"/>
        <v>23252</v>
      </c>
      <c r="B26693" s="8" t="s">
        <v>23498</v>
      </c>
      <c r="C26693" s="9" t="s">
        <v>142</v>
      </c>
    </row>
    <row r="26694">
      <c r="A26694" s="7">
        <f t="shared" si="1"/>
        <v>23253</v>
      </c>
      <c r="B26694" s="8" t="s">
        <v>23499</v>
      </c>
      <c r="C26694" s="9" t="s">
        <v>399</v>
      </c>
    </row>
    <row r="26695">
      <c r="A26695" s="7">
        <f t="shared" si="1"/>
        <v>23253</v>
      </c>
      <c r="B26695" s="8" t="s">
        <v>23499</v>
      </c>
      <c r="C26695" s="9" t="s">
        <v>616</v>
      </c>
    </row>
    <row r="26696">
      <c r="A26696" s="7">
        <f t="shared" si="1"/>
        <v>23254</v>
      </c>
      <c r="B26696" s="5" t="s">
        <v>23500</v>
      </c>
      <c r="C26696" s="6" t="s">
        <v>346</v>
      </c>
    </row>
    <row r="26697">
      <c r="A26697" s="7">
        <f t="shared" si="1"/>
        <v>23255</v>
      </c>
      <c r="B26697" s="8" t="s">
        <v>23501</v>
      </c>
      <c r="C26697" s="9" t="s">
        <v>64</v>
      </c>
    </row>
    <row r="26698">
      <c r="A26698" s="7">
        <f t="shared" si="1"/>
        <v>23256</v>
      </c>
      <c r="B26698" s="8" t="s">
        <v>23502</v>
      </c>
      <c r="C26698" s="9" t="s">
        <v>64</v>
      </c>
    </row>
    <row r="26699">
      <c r="A26699" s="7">
        <f t="shared" si="1"/>
        <v>23257</v>
      </c>
      <c r="B26699" s="8" t="s">
        <v>23503</v>
      </c>
      <c r="C26699" s="9" t="s">
        <v>547</v>
      </c>
    </row>
    <row r="26700">
      <c r="A26700" s="7">
        <f t="shared" si="1"/>
        <v>23258</v>
      </c>
      <c r="B26700" s="5" t="s">
        <v>23504</v>
      </c>
      <c r="C26700" s="11" t="s">
        <v>423</v>
      </c>
    </row>
    <row r="26701">
      <c r="A26701" s="7">
        <f t="shared" si="1"/>
        <v>23259</v>
      </c>
      <c r="B26701" s="8" t="s">
        <v>23505</v>
      </c>
      <c r="C26701" s="9" t="s">
        <v>60</v>
      </c>
    </row>
    <row r="26702">
      <c r="A26702" s="7">
        <f t="shared" si="1"/>
        <v>23260</v>
      </c>
      <c r="B26702" s="5" t="s">
        <v>23506</v>
      </c>
      <c r="C26702" s="6" t="s">
        <v>1207</v>
      </c>
    </row>
    <row r="26703">
      <c r="A26703" s="7">
        <f t="shared" si="1"/>
        <v>23261</v>
      </c>
      <c r="B26703" s="5" t="s">
        <v>23507</v>
      </c>
      <c r="C26703" s="6" t="s">
        <v>426</v>
      </c>
    </row>
    <row r="26704">
      <c r="A26704" s="7">
        <f t="shared" si="1"/>
        <v>23262</v>
      </c>
      <c r="B26704" s="8" t="s">
        <v>23508</v>
      </c>
      <c r="C26704" s="6" t="s">
        <v>132</v>
      </c>
    </row>
    <row r="26705">
      <c r="A26705" s="7">
        <f t="shared" si="1"/>
        <v>23262</v>
      </c>
      <c r="B26705" s="8" t="s">
        <v>23508</v>
      </c>
      <c r="C26705" s="9" t="s">
        <v>60</v>
      </c>
    </row>
    <row r="26706">
      <c r="A26706" s="7">
        <f t="shared" si="1"/>
        <v>23263</v>
      </c>
      <c r="B26706" s="8" t="s">
        <v>23509</v>
      </c>
      <c r="C26706" s="6" t="s">
        <v>132</v>
      </c>
    </row>
    <row r="26707">
      <c r="A26707" s="7">
        <f t="shared" si="1"/>
        <v>23263</v>
      </c>
      <c r="B26707" s="8" t="s">
        <v>23509</v>
      </c>
      <c r="C26707" s="9" t="s">
        <v>60</v>
      </c>
    </row>
    <row r="26708">
      <c r="A26708" s="7">
        <f t="shared" si="1"/>
        <v>23264</v>
      </c>
      <c r="B26708" s="8" t="s">
        <v>23510</v>
      </c>
      <c r="C26708" s="6" t="s">
        <v>132</v>
      </c>
    </row>
    <row r="26709">
      <c r="A26709" s="7">
        <f t="shared" si="1"/>
        <v>23264</v>
      </c>
      <c r="B26709" s="8" t="s">
        <v>23510</v>
      </c>
      <c r="C26709" s="9" t="s">
        <v>60</v>
      </c>
    </row>
    <row r="26710">
      <c r="A26710" s="7">
        <f t="shared" si="1"/>
        <v>23264</v>
      </c>
      <c r="B26710" s="8" t="s">
        <v>23510</v>
      </c>
      <c r="C26710" s="9" t="s">
        <v>54</v>
      </c>
    </row>
    <row r="26711">
      <c r="A26711" s="7">
        <f t="shared" si="1"/>
        <v>23265</v>
      </c>
      <c r="B26711" s="8" t="s">
        <v>23511</v>
      </c>
      <c r="C26711" s="9" t="s">
        <v>60</v>
      </c>
    </row>
    <row r="26712">
      <c r="A26712" s="7">
        <f t="shared" si="1"/>
        <v>23266</v>
      </c>
      <c r="B26712" s="8" t="s">
        <v>23512</v>
      </c>
      <c r="C26712" s="6" t="s">
        <v>132</v>
      </c>
    </row>
    <row r="26713">
      <c r="A26713" s="7">
        <f t="shared" si="1"/>
        <v>23267</v>
      </c>
      <c r="B26713" s="8" t="s">
        <v>23513</v>
      </c>
      <c r="C26713" s="6" t="s">
        <v>132</v>
      </c>
    </row>
    <row r="26714">
      <c r="A26714" s="7">
        <f t="shared" si="1"/>
        <v>23267</v>
      </c>
      <c r="B26714" s="8" t="s">
        <v>23513</v>
      </c>
      <c r="C26714" s="9" t="s">
        <v>60</v>
      </c>
    </row>
    <row r="26715">
      <c r="A26715" s="7">
        <f t="shared" si="1"/>
        <v>23267</v>
      </c>
      <c r="B26715" s="8" t="s">
        <v>23513</v>
      </c>
      <c r="C26715" s="9" t="s">
        <v>25</v>
      </c>
    </row>
    <row r="26716">
      <c r="A26716" s="7">
        <f t="shared" si="1"/>
        <v>23268</v>
      </c>
      <c r="B26716" s="8" t="s">
        <v>23514</v>
      </c>
      <c r="C26716" s="9" t="s">
        <v>142</v>
      </c>
    </row>
    <row r="26717">
      <c r="A26717" s="7">
        <f t="shared" si="1"/>
        <v>23269</v>
      </c>
      <c r="B26717" s="8" t="s">
        <v>23515</v>
      </c>
      <c r="C26717" s="6" t="s">
        <v>132</v>
      </c>
    </row>
    <row r="26718">
      <c r="A26718" s="7">
        <f t="shared" si="1"/>
        <v>23270</v>
      </c>
      <c r="B26718" s="8" t="s">
        <v>23516</v>
      </c>
      <c r="C26718" s="9" t="s">
        <v>60</v>
      </c>
    </row>
    <row r="26719">
      <c r="A26719" s="7">
        <f t="shared" si="1"/>
        <v>23271</v>
      </c>
      <c r="B26719" s="8" t="s">
        <v>23517</v>
      </c>
      <c r="C26719" s="9" t="s">
        <v>60</v>
      </c>
    </row>
    <row r="26720">
      <c r="A26720" s="7">
        <f t="shared" si="1"/>
        <v>23272</v>
      </c>
      <c r="B26720" s="5" t="s">
        <v>23518</v>
      </c>
      <c r="C26720" s="6" t="s">
        <v>426</v>
      </c>
    </row>
    <row r="26721">
      <c r="A26721" s="7">
        <f t="shared" si="1"/>
        <v>23273</v>
      </c>
      <c r="B26721" s="8" t="s">
        <v>23519</v>
      </c>
      <c r="C26721" s="9" t="s">
        <v>40</v>
      </c>
    </row>
    <row r="26722">
      <c r="A26722" s="7">
        <f t="shared" si="1"/>
        <v>23274</v>
      </c>
      <c r="B26722" s="5" t="s">
        <v>23520</v>
      </c>
      <c r="C26722" s="6" t="s">
        <v>1007</v>
      </c>
    </row>
    <row r="26723">
      <c r="A26723" s="7">
        <f t="shared" si="1"/>
        <v>23275</v>
      </c>
      <c r="B26723" s="8" t="s">
        <v>23521</v>
      </c>
      <c r="C26723" s="9" t="s">
        <v>60</v>
      </c>
    </row>
    <row r="26724">
      <c r="A26724" s="7">
        <f t="shared" si="1"/>
        <v>23275</v>
      </c>
      <c r="B26724" s="8" t="s">
        <v>23521</v>
      </c>
      <c r="C26724" s="9" t="s">
        <v>162</v>
      </c>
    </row>
    <row r="26725">
      <c r="A26725" s="7">
        <f t="shared" si="1"/>
        <v>23275</v>
      </c>
      <c r="B26725" s="8" t="s">
        <v>23521</v>
      </c>
      <c r="C26725" s="9" t="s">
        <v>142</v>
      </c>
    </row>
    <row r="26726">
      <c r="A26726" s="7">
        <f t="shared" si="1"/>
        <v>23276</v>
      </c>
      <c r="B26726" s="8" t="s">
        <v>23522</v>
      </c>
      <c r="C26726" s="9" t="s">
        <v>24</v>
      </c>
    </row>
    <row r="26727">
      <c r="A26727" s="7">
        <f t="shared" si="1"/>
        <v>23277</v>
      </c>
      <c r="B26727" s="5" t="s">
        <v>23523</v>
      </c>
      <c r="C26727" s="6" t="s">
        <v>367</v>
      </c>
    </row>
    <row r="26728">
      <c r="A26728" s="7">
        <f t="shared" si="1"/>
        <v>23278</v>
      </c>
      <c r="B26728" s="8" t="s">
        <v>23524</v>
      </c>
      <c r="C26728" s="9" t="s">
        <v>893</v>
      </c>
    </row>
    <row r="26729">
      <c r="A26729" s="7">
        <f t="shared" si="1"/>
        <v>23279</v>
      </c>
      <c r="B26729" s="5" t="s">
        <v>23525</v>
      </c>
      <c r="C26729" s="6" t="s">
        <v>109</v>
      </c>
    </row>
    <row r="26730">
      <c r="A26730" s="7">
        <f t="shared" si="1"/>
        <v>23279</v>
      </c>
      <c r="B26730" s="5" t="s">
        <v>23525</v>
      </c>
      <c r="C26730" s="6" t="s">
        <v>121</v>
      </c>
    </row>
    <row r="26731">
      <c r="A26731" s="7">
        <f t="shared" si="1"/>
        <v>23280</v>
      </c>
      <c r="B26731" s="8" t="s">
        <v>23526</v>
      </c>
      <c r="C26731" s="9" t="s">
        <v>64</v>
      </c>
    </row>
    <row r="26732">
      <c r="A26732" s="7">
        <f t="shared" si="1"/>
        <v>23281</v>
      </c>
      <c r="B26732" s="8" t="s">
        <v>23527</v>
      </c>
      <c r="C26732" s="6" t="s">
        <v>672</v>
      </c>
    </row>
    <row r="26733">
      <c r="A26733" s="7">
        <f t="shared" si="1"/>
        <v>23281</v>
      </c>
      <c r="B26733" s="8" t="s">
        <v>23527</v>
      </c>
      <c r="C26733" s="9" t="s">
        <v>162</v>
      </c>
    </row>
    <row r="26734">
      <c r="A26734" s="7">
        <f t="shared" si="1"/>
        <v>23282</v>
      </c>
      <c r="B26734" s="8" t="s">
        <v>23528</v>
      </c>
      <c r="C26734" s="9" t="s">
        <v>24</v>
      </c>
    </row>
    <row r="26735">
      <c r="A26735" s="7">
        <f t="shared" si="1"/>
        <v>23282</v>
      </c>
      <c r="B26735" s="8" t="s">
        <v>23528</v>
      </c>
      <c r="C26735" s="9" t="s">
        <v>25</v>
      </c>
    </row>
    <row r="26736">
      <c r="A26736" s="7">
        <f t="shared" si="1"/>
        <v>23283</v>
      </c>
      <c r="B26736" s="8" t="s">
        <v>23529</v>
      </c>
      <c r="C26736" s="9" t="s">
        <v>24</v>
      </c>
    </row>
    <row r="26737">
      <c r="A26737" s="7">
        <f t="shared" si="1"/>
        <v>23284</v>
      </c>
      <c r="B26737" s="5" t="s">
        <v>23530</v>
      </c>
      <c r="C26737" s="6" t="s">
        <v>1040</v>
      </c>
    </row>
    <row r="26738">
      <c r="A26738" s="7">
        <f t="shared" si="1"/>
        <v>23285</v>
      </c>
      <c r="B26738" s="5" t="s">
        <v>23531</v>
      </c>
      <c r="C26738" s="6" t="s">
        <v>97</v>
      </c>
    </row>
    <row r="26739">
      <c r="A26739" s="7">
        <f t="shared" si="1"/>
        <v>23286</v>
      </c>
      <c r="B26739" s="5" t="s">
        <v>23532</v>
      </c>
      <c r="C26739" s="6" t="s">
        <v>437</v>
      </c>
    </row>
    <row r="26740">
      <c r="A26740" s="7">
        <f t="shared" si="1"/>
        <v>23287</v>
      </c>
      <c r="B26740" s="5" t="s">
        <v>23533</v>
      </c>
      <c r="C26740" s="6" t="s">
        <v>1267</v>
      </c>
    </row>
    <row r="26741">
      <c r="A26741" s="7">
        <f t="shared" si="1"/>
        <v>23288</v>
      </c>
      <c r="B26741" s="5" t="s">
        <v>23534</v>
      </c>
      <c r="C26741" s="6" t="s">
        <v>714</v>
      </c>
    </row>
    <row r="26742">
      <c r="A26742" s="7">
        <f t="shared" si="1"/>
        <v>23289</v>
      </c>
      <c r="B26742" s="5" t="s">
        <v>23535</v>
      </c>
      <c r="C26742" s="6" t="s">
        <v>1378</v>
      </c>
    </row>
    <row r="26743">
      <c r="A26743" s="7">
        <f t="shared" si="1"/>
        <v>23290</v>
      </c>
      <c r="B26743" s="8" t="s">
        <v>23536</v>
      </c>
      <c r="C26743" s="9" t="s">
        <v>835</v>
      </c>
    </row>
    <row r="26744">
      <c r="A26744" s="7">
        <f t="shared" si="1"/>
        <v>23291</v>
      </c>
      <c r="B26744" s="8" t="s">
        <v>23537</v>
      </c>
      <c r="C26744" s="9" t="s">
        <v>188</v>
      </c>
    </row>
    <row r="26745">
      <c r="A26745" s="7">
        <f t="shared" si="1"/>
        <v>23292</v>
      </c>
      <c r="B26745" s="5" t="s">
        <v>23538</v>
      </c>
      <c r="C26745" s="6" t="s">
        <v>462</v>
      </c>
    </row>
    <row r="26746">
      <c r="A26746" s="7">
        <f t="shared" si="1"/>
        <v>23292</v>
      </c>
      <c r="B26746" s="5" t="s">
        <v>23538</v>
      </c>
      <c r="C26746" s="6" t="s">
        <v>25</v>
      </c>
    </row>
    <row r="26747">
      <c r="A26747" s="7">
        <f t="shared" si="1"/>
        <v>23292</v>
      </c>
      <c r="B26747" s="5" t="s">
        <v>23538</v>
      </c>
      <c r="C26747" s="6" t="s">
        <v>24</v>
      </c>
    </row>
    <row r="26748">
      <c r="A26748" s="7">
        <f t="shared" si="1"/>
        <v>23293</v>
      </c>
      <c r="B26748" s="5" t="s">
        <v>23539</v>
      </c>
      <c r="C26748" s="6" t="s">
        <v>15</v>
      </c>
    </row>
    <row r="26749">
      <c r="A26749" s="7">
        <f t="shared" si="1"/>
        <v>23294</v>
      </c>
      <c r="B26749" s="5" t="s">
        <v>23540</v>
      </c>
      <c r="C26749" s="6" t="s">
        <v>1856</v>
      </c>
    </row>
    <row r="26750">
      <c r="A26750" s="7">
        <f t="shared" si="1"/>
        <v>23294</v>
      </c>
      <c r="B26750" s="5" t="s">
        <v>23540</v>
      </c>
      <c r="C26750" s="6" t="s">
        <v>399</v>
      </c>
    </row>
    <row r="26751">
      <c r="A26751" s="7">
        <f t="shared" si="1"/>
        <v>23295</v>
      </c>
      <c r="B26751" s="5" t="s">
        <v>23541</v>
      </c>
      <c r="C26751" s="6" t="s">
        <v>591</v>
      </c>
    </row>
    <row r="26752">
      <c r="A26752" s="7">
        <f t="shared" si="1"/>
        <v>23296</v>
      </c>
      <c r="B26752" s="8" t="s">
        <v>23542</v>
      </c>
      <c r="C26752" s="9" t="s">
        <v>72</v>
      </c>
    </row>
    <row r="26753">
      <c r="A26753" s="7">
        <f t="shared" si="1"/>
        <v>23297</v>
      </c>
      <c r="B26753" s="8" t="s">
        <v>23543</v>
      </c>
      <c r="C26753" s="9" t="s">
        <v>72</v>
      </c>
    </row>
    <row r="26754">
      <c r="A26754" s="7">
        <f t="shared" si="1"/>
        <v>23298</v>
      </c>
      <c r="B26754" s="8" t="s">
        <v>23544</v>
      </c>
      <c r="C26754" s="9" t="s">
        <v>72</v>
      </c>
    </row>
    <row r="26755">
      <c r="A26755" s="7">
        <f t="shared" si="1"/>
        <v>23299</v>
      </c>
      <c r="B26755" s="5" t="s">
        <v>23545</v>
      </c>
      <c r="C26755" s="6" t="s">
        <v>1207</v>
      </c>
    </row>
    <row r="26756">
      <c r="A26756" s="7">
        <f t="shared" si="1"/>
        <v>23300</v>
      </c>
      <c r="B26756" s="8" t="s">
        <v>23546</v>
      </c>
      <c r="C26756" s="9" t="s">
        <v>728</v>
      </c>
    </row>
    <row r="26757">
      <c r="A26757" s="7">
        <f t="shared" si="1"/>
        <v>23301</v>
      </c>
      <c r="B26757" s="8" t="s">
        <v>23547</v>
      </c>
      <c r="C26757" s="9" t="s">
        <v>728</v>
      </c>
    </row>
    <row r="26758">
      <c r="A26758" s="7">
        <f t="shared" si="1"/>
        <v>23302</v>
      </c>
      <c r="B26758" s="8" t="s">
        <v>23548</v>
      </c>
      <c r="C26758" s="9" t="s">
        <v>728</v>
      </c>
    </row>
    <row r="26759">
      <c r="A26759" s="7">
        <f t="shared" si="1"/>
        <v>23302</v>
      </c>
      <c r="B26759" s="8" t="s">
        <v>23548</v>
      </c>
      <c r="C26759" s="9" t="s">
        <v>815</v>
      </c>
    </row>
    <row r="26760">
      <c r="A26760" s="7">
        <f t="shared" si="1"/>
        <v>23303</v>
      </c>
      <c r="B26760" s="8" t="s">
        <v>23549</v>
      </c>
      <c r="C26760" s="9" t="s">
        <v>728</v>
      </c>
    </row>
    <row r="26761">
      <c r="A26761" s="7">
        <f t="shared" si="1"/>
        <v>23304</v>
      </c>
      <c r="B26761" s="5" t="s">
        <v>23550</v>
      </c>
      <c r="C26761" s="6" t="s">
        <v>267</v>
      </c>
    </row>
    <row r="26762">
      <c r="A26762" s="7">
        <f t="shared" si="1"/>
        <v>23304</v>
      </c>
      <c r="B26762" s="5" t="s">
        <v>23550</v>
      </c>
      <c r="C26762" s="6" t="s">
        <v>405</v>
      </c>
    </row>
    <row r="26763">
      <c r="A26763" s="7">
        <f t="shared" si="1"/>
        <v>23305</v>
      </c>
      <c r="B26763" s="5" t="s">
        <v>23551</v>
      </c>
      <c r="C26763" s="6" t="s">
        <v>267</v>
      </c>
    </row>
    <row r="26764">
      <c r="A26764" s="7">
        <f t="shared" si="1"/>
        <v>23305</v>
      </c>
      <c r="B26764" s="5" t="s">
        <v>23551</v>
      </c>
      <c r="C26764" s="6" t="s">
        <v>405</v>
      </c>
    </row>
    <row r="26765">
      <c r="A26765" s="7">
        <f t="shared" si="1"/>
        <v>23306</v>
      </c>
      <c r="B26765" s="5" t="s">
        <v>23552</v>
      </c>
      <c r="C26765" s="6" t="s">
        <v>405</v>
      </c>
    </row>
    <row r="26766">
      <c r="A26766" s="7">
        <f t="shared" si="1"/>
        <v>23307</v>
      </c>
      <c r="B26766" s="16" t="s">
        <v>23553</v>
      </c>
      <c r="C26766" s="6" t="s">
        <v>1235</v>
      </c>
    </row>
    <row r="26767">
      <c r="A26767" s="7">
        <f t="shared" si="1"/>
        <v>23308</v>
      </c>
      <c r="B26767" s="5" t="s">
        <v>23554</v>
      </c>
      <c r="C26767" s="6" t="s">
        <v>405</v>
      </c>
    </row>
    <row r="26768">
      <c r="A26768" s="7">
        <f t="shared" si="1"/>
        <v>23308</v>
      </c>
      <c r="B26768" s="5" t="s">
        <v>23554</v>
      </c>
      <c r="C26768" s="6" t="s">
        <v>91</v>
      </c>
    </row>
    <row r="26769">
      <c r="A26769" s="7">
        <f t="shared" si="1"/>
        <v>23309</v>
      </c>
      <c r="B26769" s="5" t="s">
        <v>23555</v>
      </c>
      <c r="C26769" s="6" t="s">
        <v>405</v>
      </c>
    </row>
    <row r="26770">
      <c r="A26770" s="7">
        <f t="shared" si="1"/>
        <v>23310</v>
      </c>
      <c r="B26770" s="8" t="s">
        <v>23556</v>
      </c>
      <c r="C26770" s="6" t="s">
        <v>150</v>
      </c>
    </row>
    <row r="26771">
      <c r="A26771" s="7">
        <f t="shared" si="1"/>
        <v>23310</v>
      </c>
      <c r="B26771" s="8" t="s">
        <v>23556</v>
      </c>
      <c r="C26771" s="9" t="s">
        <v>162</v>
      </c>
    </row>
    <row r="26772">
      <c r="A26772" s="7">
        <f t="shared" si="1"/>
        <v>23311</v>
      </c>
      <c r="B26772" s="5" t="s">
        <v>23557</v>
      </c>
      <c r="C26772" s="6" t="s">
        <v>1207</v>
      </c>
    </row>
    <row r="26773">
      <c r="A26773" s="7">
        <f t="shared" si="1"/>
        <v>23312</v>
      </c>
      <c r="B26773" s="5" t="s">
        <v>23558</v>
      </c>
      <c r="C26773" s="6" t="s">
        <v>1207</v>
      </c>
    </row>
    <row r="26774">
      <c r="A26774" s="7">
        <f t="shared" si="1"/>
        <v>23313</v>
      </c>
      <c r="B26774" s="5" t="s">
        <v>23559</v>
      </c>
      <c r="C26774" s="6" t="s">
        <v>1207</v>
      </c>
    </row>
    <row r="26775">
      <c r="A26775" s="7">
        <f t="shared" si="1"/>
        <v>23314</v>
      </c>
      <c r="B26775" s="8" t="s">
        <v>23560</v>
      </c>
      <c r="C26775" s="9" t="s">
        <v>24</v>
      </c>
    </row>
    <row r="26776">
      <c r="A26776" s="7">
        <f t="shared" si="1"/>
        <v>23315</v>
      </c>
      <c r="B26776" s="8" t="s">
        <v>23561</v>
      </c>
      <c r="C26776" s="9" t="s">
        <v>845</v>
      </c>
    </row>
    <row r="26777">
      <c r="A26777" s="7">
        <f t="shared" si="1"/>
        <v>23316</v>
      </c>
      <c r="B26777" s="5" t="s">
        <v>23562</v>
      </c>
      <c r="C26777" s="6" t="s">
        <v>681</v>
      </c>
    </row>
    <row r="26778">
      <c r="A26778" s="7">
        <f t="shared" si="1"/>
        <v>23317</v>
      </c>
      <c r="B26778" s="5" t="s">
        <v>23563</v>
      </c>
      <c r="C26778" s="6" t="s">
        <v>1040</v>
      </c>
    </row>
    <row r="26779">
      <c r="A26779" s="7">
        <f t="shared" si="1"/>
        <v>23318</v>
      </c>
      <c r="B26779" s="5" t="s">
        <v>23564</v>
      </c>
      <c r="C26779" s="6" t="s">
        <v>267</v>
      </c>
    </row>
    <row r="26780">
      <c r="A26780" s="7">
        <f t="shared" si="1"/>
        <v>23319</v>
      </c>
      <c r="B26780" s="8" t="s">
        <v>23565</v>
      </c>
      <c r="C26780" s="9" t="s">
        <v>845</v>
      </c>
    </row>
    <row r="26781">
      <c r="A26781" s="7">
        <f t="shared" si="1"/>
        <v>23320</v>
      </c>
      <c r="B26781" s="5" t="s">
        <v>23566</v>
      </c>
      <c r="C26781" s="6" t="s">
        <v>1267</v>
      </c>
    </row>
    <row r="26782">
      <c r="A26782" s="7">
        <f t="shared" si="1"/>
        <v>23321</v>
      </c>
      <c r="B26782" s="5" t="s">
        <v>23567</v>
      </c>
      <c r="C26782" s="6" t="s">
        <v>479</v>
      </c>
    </row>
    <row r="26783">
      <c r="A26783" s="7">
        <f t="shared" si="1"/>
        <v>23322</v>
      </c>
      <c r="B26783" s="5" t="s">
        <v>23568</v>
      </c>
      <c r="C26783" s="6" t="s">
        <v>367</v>
      </c>
    </row>
    <row r="26784">
      <c r="A26784" s="7">
        <f t="shared" si="1"/>
        <v>23323</v>
      </c>
      <c r="B26784" s="5" t="s">
        <v>23569</v>
      </c>
      <c r="C26784" s="6" t="s">
        <v>758</v>
      </c>
    </row>
    <row r="26785">
      <c r="A26785" s="7">
        <f t="shared" si="1"/>
        <v>23324</v>
      </c>
      <c r="B26785" s="5" t="s">
        <v>23570</v>
      </c>
      <c r="C26785" s="6" t="s">
        <v>1585</v>
      </c>
    </row>
    <row r="26786">
      <c r="A26786" s="7">
        <f t="shared" si="1"/>
        <v>23325</v>
      </c>
      <c r="B26786" s="5" t="s">
        <v>23571</v>
      </c>
      <c r="C26786" s="6" t="s">
        <v>393</v>
      </c>
    </row>
    <row r="26787">
      <c r="A26787" s="7">
        <f t="shared" si="1"/>
        <v>23326</v>
      </c>
      <c r="B26787" s="5" t="s">
        <v>23572</v>
      </c>
      <c r="C26787" s="6" t="s">
        <v>86</v>
      </c>
    </row>
    <row r="26788">
      <c r="A26788" s="7">
        <f t="shared" si="1"/>
        <v>23327</v>
      </c>
      <c r="B26788" s="5" t="s">
        <v>23573</v>
      </c>
      <c r="C26788" s="6" t="s">
        <v>365</v>
      </c>
    </row>
    <row r="26789">
      <c r="A26789" s="7">
        <f t="shared" si="1"/>
        <v>23328</v>
      </c>
      <c r="B26789" s="8" t="s">
        <v>23574</v>
      </c>
      <c r="C26789" s="9" t="s">
        <v>1334</v>
      </c>
    </row>
    <row r="26790">
      <c r="A26790" s="7">
        <f t="shared" si="1"/>
        <v>23329</v>
      </c>
      <c r="B26790" s="5" t="s">
        <v>23575</v>
      </c>
      <c r="C26790" s="6" t="s">
        <v>437</v>
      </c>
    </row>
    <row r="26791">
      <c r="A26791" s="7">
        <f t="shared" si="1"/>
        <v>23330</v>
      </c>
      <c r="B26791" s="5" t="s">
        <v>23576</v>
      </c>
      <c r="C26791" s="6" t="s">
        <v>362</v>
      </c>
    </row>
    <row r="26792">
      <c r="A26792" s="7">
        <f t="shared" si="1"/>
        <v>23331</v>
      </c>
      <c r="B26792" s="5" t="s">
        <v>23577</v>
      </c>
      <c r="C26792" s="6" t="s">
        <v>758</v>
      </c>
    </row>
    <row r="26793">
      <c r="A26793" s="7">
        <f t="shared" si="1"/>
        <v>23332</v>
      </c>
      <c r="B26793" s="5" t="s">
        <v>23578</v>
      </c>
      <c r="C26793" s="6" t="s">
        <v>538</v>
      </c>
    </row>
    <row r="26794">
      <c r="A26794" s="7">
        <f t="shared" si="1"/>
        <v>23333</v>
      </c>
      <c r="B26794" s="8" t="s">
        <v>23579</v>
      </c>
      <c r="C26794" s="9" t="s">
        <v>780</v>
      </c>
    </row>
    <row r="26795">
      <c r="A26795" s="7">
        <f t="shared" si="1"/>
        <v>23334</v>
      </c>
      <c r="B26795" s="5" t="s">
        <v>23580</v>
      </c>
      <c r="C26795" s="6" t="s">
        <v>179</v>
      </c>
    </row>
    <row r="26796">
      <c r="A26796" s="7">
        <f t="shared" si="1"/>
        <v>23335</v>
      </c>
      <c r="B26796" s="8" t="s">
        <v>23581</v>
      </c>
      <c r="C26796" s="9" t="s">
        <v>64</v>
      </c>
    </row>
    <row r="26797">
      <c r="A26797" s="7">
        <f t="shared" si="1"/>
        <v>23336</v>
      </c>
      <c r="B26797" s="5" t="s">
        <v>23582</v>
      </c>
      <c r="C26797" s="6" t="s">
        <v>4</v>
      </c>
    </row>
    <row r="26798">
      <c r="A26798" s="7">
        <f t="shared" si="1"/>
        <v>23337</v>
      </c>
      <c r="B26798" s="8" t="s">
        <v>23583</v>
      </c>
      <c r="C26798" s="9" t="s">
        <v>728</v>
      </c>
    </row>
    <row r="26799">
      <c r="A26799" s="7">
        <f t="shared" si="1"/>
        <v>23338</v>
      </c>
      <c r="B26799" s="5" t="s">
        <v>23584</v>
      </c>
      <c r="C26799" s="6" t="s">
        <v>74</v>
      </c>
    </row>
    <row r="26800">
      <c r="A26800" s="7">
        <f t="shared" si="1"/>
        <v>23339</v>
      </c>
      <c r="B26800" s="12" t="s">
        <v>23585</v>
      </c>
      <c r="C26800" s="13" t="s">
        <v>420</v>
      </c>
    </row>
    <row r="26801">
      <c r="A26801" s="7">
        <f t="shared" si="1"/>
        <v>23340</v>
      </c>
      <c r="B26801" s="8" t="s">
        <v>23586</v>
      </c>
      <c r="C26801" s="9" t="s">
        <v>728</v>
      </c>
    </row>
    <row r="26802">
      <c r="A26802" s="7">
        <f t="shared" si="1"/>
        <v>23341</v>
      </c>
      <c r="B26802" s="8" t="s">
        <v>23587</v>
      </c>
      <c r="C26802" s="9" t="s">
        <v>52</v>
      </c>
    </row>
    <row r="26803">
      <c r="A26803" s="7">
        <f t="shared" si="1"/>
        <v>23342</v>
      </c>
      <c r="B26803" s="5" t="s">
        <v>23588</v>
      </c>
      <c r="C26803" s="6" t="s">
        <v>324</v>
      </c>
    </row>
    <row r="26804">
      <c r="A26804" s="7">
        <f t="shared" si="1"/>
        <v>23343</v>
      </c>
      <c r="B26804" s="5" t="s">
        <v>23589</v>
      </c>
      <c r="C26804" s="6" t="s">
        <v>74</v>
      </c>
    </row>
    <row r="26805">
      <c r="A26805" s="7">
        <f t="shared" si="1"/>
        <v>23344</v>
      </c>
      <c r="B26805" s="5" t="s">
        <v>23590</v>
      </c>
      <c r="C26805" s="6" t="s">
        <v>86</v>
      </c>
    </row>
    <row r="26806">
      <c r="A26806" s="7">
        <f t="shared" si="1"/>
        <v>23345</v>
      </c>
      <c r="B26806" s="5" t="s">
        <v>23591</v>
      </c>
      <c r="C26806" s="6" t="s">
        <v>1040</v>
      </c>
    </row>
    <row r="26807">
      <c r="A26807" s="7">
        <f t="shared" si="1"/>
        <v>23346</v>
      </c>
      <c r="B26807" s="5" t="s">
        <v>23592</v>
      </c>
      <c r="C26807" s="6" t="s">
        <v>86</v>
      </c>
    </row>
    <row r="26808">
      <c r="A26808" s="7">
        <f t="shared" si="1"/>
        <v>23347</v>
      </c>
      <c r="B26808" s="5" t="s">
        <v>23593</v>
      </c>
      <c r="C26808" s="6" t="s">
        <v>362</v>
      </c>
    </row>
    <row r="26809">
      <c r="A26809" s="7">
        <f t="shared" si="1"/>
        <v>23348</v>
      </c>
      <c r="B26809" s="5" t="s">
        <v>23594</v>
      </c>
      <c r="C26809" s="6" t="s">
        <v>538</v>
      </c>
    </row>
    <row r="26810">
      <c r="A26810" s="7">
        <f t="shared" si="1"/>
        <v>23349</v>
      </c>
      <c r="B26810" s="8" t="s">
        <v>23595</v>
      </c>
      <c r="C26810" s="9" t="s">
        <v>64</v>
      </c>
    </row>
    <row r="26811">
      <c r="A26811" s="7">
        <f t="shared" si="1"/>
        <v>23350</v>
      </c>
      <c r="B26811" s="5" t="s">
        <v>23596</v>
      </c>
      <c r="C26811" s="6" t="s">
        <v>727</v>
      </c>
    </row>
    <row r="26812">
      <c r="A26812" s="7">
        <f t="shared" si="1"/>
        <v>23350</v>
      </c>
      <c r="B26812" s="8" t="s">
        <v>23596</v>
      </c>
      <c r="C26812" s="9" t="s">
        <v>64</v>
      </c>
    </row>
    <row r="26813">
      <c r="A26813" s="7">
        <f t="shared" si="1"/>
        <v>23351</v>
      </c>
      <c r="B26813" s="8" t="s">
        <v>23597</v>
      </c>
      <c r="C26813" s="9" t="s">
        <v>60</v>
      </c>
    </row>
    <row r="26814">
      <c r="A26814" s="7">
        <f t="shared" si="1"/>
        <v>23351</v>
      </c>
      <c r="B26814" s="8" t="s">
        <v>23597</v>
      </c>
      <c r="C26814" s="9" t="s">
        <v>142</v>
      </c>
    </row>
    <row r="26815">
      <c r="A26815" s="7">
        <f t="shared" si="1"/>
        <v>23352</v>
      </c>
      <c r="B26815" s="16" t="s">
        <v>23598</v>
      </c>
      <c r="C26815" s="6" t="s">
        <v>1235</v>
      </c>
    </row>
    <row r="26816">
      <c r="A26816" s="7">
        <f t="shared" si="1"/>
        <v>23353</v>
      </c>
      <c r="B26816" s="8" t="s">
        <v>23599</v>
      </c>
      <c r="C26816" s="9" t="s">
        <v>372</v>
      </c>
    </row>
    <row r="26817">
      <c r="A26817" s="7">
        <f t="shared" si="1"/>
        <v>23354</v>
      </c>
      <c r="B26817" s="5" t="s">
        <v>23600</v>
      </c>
      <c r="C26817" s="6" t="s">
        <v>714</v>
      </c>
    </row>
    <row r="26818">
      <c r="A26818" s="7">
        <f t="shared" si="1"/>
        <v>23355</v>
      </c>
      <c r="B26818" s="8" t="s">
        <v>23601</v>
      </c>
      <c r="C26818" s="9" t="s">
        <v>1776</v>
      </c>
    </row>
    <row r="26819">
      <c r="A26819" s="7">
        <f t="shared" si="1"/>
        <v>23356</v>
      </c>
      <c r="B26819" s="5" t="s">
        <v>23602</v>
      </c>
      <c r="C26819" s="6" t="s">
        <v>365</v>
      </c>
    </row>
    <row r="26820">
      <c r="A26820" s="7">
        <f t="shared" si="1"/>
        <v>23357</v>
      </c>
      <c r="B26820" s="8" t="s">
        <v>23603</v>
      </c>
      <c r="C26820" s="9" t="s">
        <v>60</v>
      </c>
    </row>
    <row r="26821">
      <c r="A26821" s="7">
        <f t="shared" si="1"/>
        <v>23358</v>
      </c>
      <c r="B26821" s="5" t="s">
        <v>23604</v>
      </c>
      <c r="C26821" s="6" t="s">
        <v>179</v>
      </c>
    </row>
    <row r="26822">
      <c r="A26822" s="7">
        <f t="shared" si="1"/>
        <v>23359</v>
      </c>
      <c r="B26822" s="5" t="s">
        <v>23605</v>
      </c>
      <c r="C26822" s="6" t="s">
        <v>12</v>
      </c>
    </row>
    <row r="26823">
      <c r="A26823" s="7">
        <f t="shared" si="1"/>
        <v>23359</v>
      </c>
      <c r="B26823" s="8" t="s">
        <v>23605</v>
      </c>
      <c r="C26823" s="9" t="s">
        <v>946</v>
      </c>
    </row>
    <row r="26824">
      <c r="A26824" s="7">
        <f t="shared" si="1"/>
        <v>23360</v>
      </c>
      <c r="B26824" s="8" t="s">
        <v>23606</v>
      </c>
      <c r="C26824" s="9" t="s">
        <v>416</v>
      </c>
    </row>
    <row r="26825">
      <c r="A26825" s="7">
        <f t="shared" si="1"/>
        <v>23361</v>
      </c>
      <c r="B26825" s="5" t="s">
        <v>23607</v>
      </c>
      <c r="C26825" s="6" t="s">
        <v>437</v>
      </c>
    </row>
    <row r="26826">
      <c r="A26826" s="7">
        <f t="shared" si="1"/>
        <v>23362</v>
      </c>
      <c r="B26826" s="5" t="s">
        <v>23608</v>
      </c>
      <c r="C26826" s="6" t="s">
        <v>437</v>
      </c>
    </row>
    <row r="26827">
      <c r="A26827" s="7">
        <f t="shared" si="1"/>
        <v>23363</v>
      </c>
      <c r="B26827" s="8" t="s">
        <v>23609</v>
      </c>
      <c r="C26827" s="9" t="s">
        <v>188</v>
      </c>
    </row>
    <row r="26828">
      <c r="A26828" s="7">
        <f t="shared" si="1"/>
        <v>23364</v>
      </c>
      <c r="B26828" s="5" t="s">
        <v>23610</v>
      </c>
      <c r="C26828" s="6" t="s">
        <v>336</v>
      </c>
    </row>
    <row r="26829">
      <c r="A26829" s="7">
        <f t="shared" si="1"/>
        <v>23365</v>
      </c>
      <c r="B26829" s="5" t="s">
        <v>23611</v>
      </c>
      <c r="C26829" s="6" t="s">
        <v>365</v>
      </c>
    </row>
    <row r="26830">
      <c r="A26830" s="7">
        <f t="shared" si="1"/>
        <v>23366</v>
      </c>
      <c r="B26830" s="5" t="s">
        <v>23612</v>
      </c>
      <c r="C26830" s="6" t="s">
        <v>365</v>
      </c>
    </row>
    <row r="26831">
      <c r="A26831" s="7">
        <f t="shared" si="1"/>
        <v>23367</v>
      </c>
      <c r="B26831" s="8" t="s">
        <v>23613</v>
      </c>
      <c r="C26831" s="9" t="s">
        <v>142</v>
      </c>
    </row>
    <row r="26832">
      <c r="A26832" s="7">
        <f t="shared" si="1"/>
        <v>23368</v>
      </c>
      <c r="B26832" s="5" t="s">
        <v>23614</v>
      </c>
      <c r="C26832" s="6" t="s">
        <v>365</v>
      </c>
    </row>
    <row r="26833">
      <c r="A26833" s="7">
        <f t="shared" si="1"/>
        <v>23369</v>
      </c>
      <c r="B26833" s="5" t="s">
        <v>23615</v>
      </c>
      <c r="C26833" s="6" t="s">
        <v>405</v>
      </c>
    </row>
    <row r="26834">
      <c r="A26834" s="7">
        <f t="shared" si="1"/>
        <v>23369</v>
      </c>
      <c r="B26834" s="5" t="s">
        <v>23615</v>
      </c>
      <c r="C26834" s="6" t="s">
        <v>91</v>
      </c>
    </row>
    <row r="26835">
      <c r="A26835" s="7">
        <f t="shared" si="1"/>
        <v>23370</v>
      </c>
      <c r="B26835" s="5" t="s">
        <v>23616</v>
      </c>
      <c r="C26835" s="6" t="s">
        <v>267</v>
      </c>
    </row>
    <row r="26836">
      <c r="A26836" s="7">
        <f t="shared" si="1"/>
        <v>23370</v>
      </c>
      <c r="B26836" s="5" t="s">
        <v>23616</v>
      </c>
      <c r="C26836" s="6" t="s">
        <v>405</v>
      </c>
    </row>
    <row r="26837">
      <c r="A26837" s="7">
        <f t="shared" si="1"/>
        <v>23370</v>
      </c>
      <c r="B26837" s="5" t="s">
        <v>23616</v>
      </c>
      <c r="C26837" s="6" t="s">
        <v>326</v>
      </c>
    </row>
    <row r="26838">
      <c r="A26838" s="7">
        <f t="shared" si="1"/>
        <v>23371</v>
      </c>
      <c r="B26838" s="5" t="s">
        <v>23617</v>
      </c>
      <c r="C26838" s="6" t="s">
        <v>162</v>
      </c>
    </row>
    <row r="26839">
      <c r="A26839" s="7">
        <f t="shared" si="1"/>
        <v>23372</v>
      </c>
      <c r="B26839" s="5" t="s">
        <v>23618</v>
      </c>
      <c r="C26839" s="6" t="s">
        <v>405</v>
      </c>
    </row>
    <row r="26840">
      <c r="A26840" s="7">
        <f t="shared" si="1"/>
        <v>23373</v>
      </c>
      <c r="B26840" s="5" t="s">
        <v>23619</v>
      </c>
      <c r="C26840" s="6" t="s">
        <v>324</v>
      </c>
    </row>
    <row r="26841">
      <c r="A26841" s="7">
        <f t="shared" si="1"/>
        <v>23374</v>
      </c>
      <c r="B26841" s="8" t="s">
        <v>23620</v>
      </c>
      <c r="C26841" s="9" t="s">
        <v>121</v>
      </c>
    </row>
    <row r="26842">
      <c r="A26842" s="7">
        <f t="shared" si="1"/>
        <v>23375</v>
      </c>
      <c r="B26842" s="8" t="s">
        <v>23621</v>
      </c>
      <c r="C26842" s="9" t="s">
        <v>780</v>
      </c>
    </row>
    <row r="26843">
      <c r="A26843" s="7">
        <f t="shared" si="1"/>
        <v>23376</v>
      </c>
      <c r="B26843" s="5" t="s">
        <v>23622</v>
      </c>
      <c r="C26843" s="6" t="s">
        <v>86</v>
      </c>
    </row>
    <row r="26844">
      <c r="A26844" s="7">
        <f t="shared" si="1"/>
        <v>23377</v>
      </c>
      <c r="B26844" s="8" t="s">
        <v>23623</v>
      </c>
      <c r="C26844" s="9" t="s">
        <v>818</v>
      </c>
    </row>
    <row r="26845">
      <c r="A26845" s="7">
        <f t="shared" si="1"/>
        <v>23378</v>
      </c>
      <c r="B26845" s="8" t="s">
        <v>23624</v>
      </c>
      <c r="C26845" s="6" t="s">
        <v>91</v>
      </c>
    </row>
    <row r="26846">
      <c r="A26846" s="7">
        <f t="shared" si="1"/>
        <v>23378</v>
      </c>
      <c r="B26846" s="8" t="s">
        <v>23624</v>
      </c>
      <c r="C26846" s="6" t="s">
        <v>405</v>
      </c>
    </row>
    <row r="26847">
      <c r="A26847" s="7">
        <f t="shared" si="1"/>
        <v>23378</v>
      </c>
      <c r="B26847" s="8" t="s">
        <v>23624</v>
      </c>
      <c r="C26847" s="9" t="s">
        <v>60</v>
      </c>
    </row>
    <row r="26848">
      <c r="A26848" s="7">
        <f t="shared" si="1"/>
        <v>23379</v>
      </c>
      <c r="B26848" s="5" t="s">
        <v>23625</v>
      </c>
      <c r="C26848" s="6" t="s">
        <v>179</v>
      </c>
    </row>
    <row r="27441">
      <c r="A27441" s="21"/>
    </row>
  </sheetData>
  <autoFilter ref="$A$1:$C$26848"/>
  <customSheetViews>
    <customSheetView guid="{9DB50051-690F-4507-B498-DF2B4BADBDF5}" filter="1" showAutoFilter="1">
      <autoFilter ref="$A$1:$C$50462">
        <filterColumn colId="2">
          <filters>
            <filter val="Chốt kích thước"/>
          </filters>
        </filterColumn>
        <sortState ref="A1:C50462">
          <sortCondition ref="C1:C50462"/>
        </sortState>
      </autoFilter>
    </customSheetView>
  </customSheetViews>
  <conditionalFormatting sqref="D2">
    <cfRule type="notContainsBlanks" dxfId="0" priority="1">
      <formula>LEN(TRIM(D2))&gt;0</formula>
    </cfRule>
  </conditionalFormatting>
  <dataValidations>
    <dataValidation type="list" allowBlank="1" showErrorMessage="1" sqref="C2:C26848">
      <formula1>'DS intents'!$B$2:$B$400</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2" width="71.88"/>
    <col customWidth="1" min="3" max="3" width="67.25"/>
  </cols>
  <sheetData>
    <row r="1">
      <c r="A1" s="23" t="s">
        <v>23626</v>
      </c>
      <c r="B1" s="2" t="s">
        <v>1</v>
      </c>
      <c r="C1" s="2" t="s">
        <v>2</v>
      </c>
      <c r="D1" s="24"/>
      <c r="E1" s="24"/>
      <c r="F1" s="24"/>
      <c r="G1" s="24"/>
      <c r="H1" s="24"/>
      <c r="I1" s="24"/>
      <c r="J1" s="24"/>
      <c r="K1" s="24"/>
      <c r="L1" s="24"/>
      <c r="M1" s="24"/>
      <c r="N1" s="24"/>
      <c r="O1" s="24"/>
      <c r="P1" s="24"/>
      <c r="Q1" s="24"/>
      <c r="R1" s="24"/>
      <c r="S1" s="24"/>
      <c r="T1" s="24"/>
      <c r="U1" s="24"/>
      <c r="V1" s="24"/>
      <c r="W1" s="24"/>
      <c r="X1" s="24"/>
      <c r="Y1" s="24"/>
      <c r="Z1" s="24"/>
    </row>
    <row r="2">
      <c r="A2" s="6">
        <v>1.0</v>
      </c>
      <c r="B2" s="5" t="s">
        <v>3</v>
      </c>
      <c r="C2" s="6" t="s">
        <v>4</v>
      </c>
    </row>
    <row r="3">
      <c r="A3" s="9">
        <f t="shared" ref="A3:A37598" si="1">if(B3=B2,A2, A2+1)</f>
        <v>2</v>
      </c>
      <c r="B3" s="5" t="s">
        <v>5</v>
      </c>
      <c r="C3" s="6" t="s">
        <v>6</v>
      </c>
    </row>
    <row r="4">
      <c r="A4" s="9">
        <f t="shared" si="1"/>
        <v>3</v>
      </c>
      <c r="B4" s="8" t="s">
        <v>7</v>
      </c>
      <c r="C4" s="9" t="s">
        <v>8</v>
      </c>
    </row>
    <row r="5">
      <c r="A5" s="9">
        <f t="shared" si="1"/>
        <v>4</v>
      </c>
      <c r="B5" s="8" t="s">
        <v>9</v>
      </c>
      <c r="C5" s="9" t="s">
        <v>10</v>
      </c>
    </row>
    <row r="6">
      <c r="A6" s="9">
        <f t="shared" si="1"/>
        <v>5</v>
      </c>
      <c r="B6" s="5" t="s">
        <v>11</v>
      </c>
      <c r="C6" s="6" t="s">
        <v>12</v>
      </c>
    </row>
    <row r="7">
      <c r="A7" s="9">
        <f t="shared" si="1"/>
        <v>6</v>
      </c>
      <c r="B7" s="5" t="s">
        <v>13</v>
      </c>
      <c r="C7" s="6" t="s">
        <v>12</v>
      </c>
    </row>
    <row r="8">
      <c r="A8" s="9">
        <f t="shared" si="1"/>
        <v>7</v>
      </c>
      <c r="B8" s="25" t="s">
        <v>23627</v>
      </c>
      <c r="C8" s="26" t="s">
        <v>3126</v>
      </c>
    </row>
    <row r="9">
      <c r="A9" s="9">
        <f t="shared" si="1"/>
        <v>7</v>
      </c>
      <c r="B9" s="25" t="s">
        <v>23627</v>
      </c>
      <c r="C9" s="26" t="s">
        <v>1262</v>
      </c>
    </row>
    <row r="10">
      <c r="A10" s="9">
        <f t="shared" si="1"/>
        <v>8</v>
      </c>
      <c r="B10" s="5" t="s">
        <v>14</v>
      </c>
      <c r="C10" s="6" t="s">
        <v>15</v>
      </c>
    </row>
    <row r="11">
      <c r="A11" s="9">
        <f t="shared" si="1"/>
        <v>9</v>
      </c>
      <c r="B11" s="5" t="s">
        <v>16</v>
      </c>
      <c r="C11" s="6" t="s">
        <v>6</v>
      </c>
    </row>
    <row r="12">
      <c r="A12" s="9">
        <f t="shared" si="1"/>
        <v>10</v>
      </c>
      <c r="B12" s="8" t="s">
        <v>17</v>
      </c>
      <c r="C12" s="9" t="s">
        <v>8</v>
      </c>
    </row>
    <row r="13">
      <c r="A13" s="9">
        <f t="shared" si="1"/>
        <v>11</v>
      </c>
      <c r="B13" s="5" t="s">
        <v>18</v>
      </c>
      <c r="C13" s="6" t="s">
        <v>15</v>
      </c>
    </row>
    <row r="14">
      <c r="A14" s="9">
        <f t="shared" si="1"/>
        <v>12</v>
      </c>
      <c r="B14" s="5" t="s">
        <v>19</v>
      </c>
      <c r="C14" s="6" t="s">
        <v>20</v>
      </c>
    </row>
    <row r="15">
      <c r="A15" s="9">
        <f t="shared" si="1"/>
        <v>13</v>
      </c>
      <c r="B15" s="8" t="s">
        <v>21</v>
      </c>
      <c r="C15" s="9" t="s">
        <v>22</v>
      </c>
    </row>
    <row r="16">
      <c r="A16" s="9">
        <f t="shared" si="1"/>
        <v>14</v>
      </c>
      <c r="B16" s="8" t="s">
        <v>23</v>
      </c>
      <c r="C16" s="9" t="s">
        <v>24</v>
      </c>
    </row>
    <row r="17">
      <c r="A17" s="9">
        <f t="shared" si="1"/>
        <v>14</v>
      </c>
      <c r="B17" s="8" t="s">
        <v>23</v>
      </c>
      <c r="C17" s="9" t="s">
        <v>25</v>
      </c>
    </row>
    <row r="18">
      <c r="A18" s="9">
        <f t="shared" si="1"/>
        <v>15</v>
      </c>
      <c r="B18" s="5" t="s">
        <v>26</v>
      </c>
      <c r="C18" s="6" t="s">
        <v>27</v>
      </c>
    </row>
    <row r="19">
      <c r="A19" s="9">
        <f t="shared" si="1"/>
        <v>16</v>
      </c>
      <c r="B19" s="8" t="s">
        <v>28</v>
      </c>
      <c r="C19" s="10" t="s">
        <v>29</v>
      </c>
    </row>
    <row r="20">
      <c r="A20" s="9">
        <f t="shared" si="1"/>
        <v>17</v>
      </c>
      <c r="B20" s="8" t="s">
        <v>30</v>
      </c>
      <c r="C20" s="9" t="s">
        <v>22</v>
      </c>
    </row>
    <row r="21">
      <c r="A21" s="9">
        <f t="shared" si="1"/>
        <v>18</v>
      </c>
      <c r="B21" s="5" t="s">
        <v>31</v>
      </c>
      <c r="C21" s="6" t="s">
        <v>32</v>
      </c>
    </row>
    <row r="22">
      <c r="A22" s="9">
        <f t="shared" si="1"/>
        <v>19</v>
      </c>
      <c r="B22" s="5" t="s">
        <v>33</v>
      </c>
      <c r="C22" s="6" t="s">
        <v>34</v>
      </c>
    </row>
    <row r="23">
      <c r="A23" s="9">
        <f t="shared" si="1"/>
        <v>19</v>
      </c>
      <c r="B23" s="5" t="s">
        <v>33</v>
      </c>
      <c r="C23" s="6" t="s">
        <v>23628</v>
      </c>
    </row>
    <row r="24">
      <c r="A24" s="9">
        <f t="shared" si="1"/>
        <v>20</v>
      </c>
      <c r="B24" s="5" t="s">
        <v>35</v>
      </c>
      <c r="C24" s="6" t="s">
        <v>34</v>
      </c>
    </row>
    <row r="25">
      <c r="A25" s="9">
        <f t="shared" si="1"/>
        <v>20</v>
      </c>
      <c r="B25" s="5" t="s">
        <v>35</v>
      </c>
      <c r="C25" s="6" t="s">
        <v>23628</v>
      </c>
    </row>
    <row r="26">
      <c r="A26" s="9">
        <f t="shared" si="1"/>
        <v>21</v>
      </c>
      <c r="B26" s="5" t="s">
        <v>36</v>
      </c>
      <c r="C26" s="6" t="s">
        <v>34</v>
      </c>
    </row>
    <row r="27">
      <c r="A27" s="9">
        <f t="shared" si="1"/>
        <v>21</v>
      </c>
      <c r="B27" s="5" t="s">
        <v>36</v>
      </c>
      <c r="C27" s="6" t="s">
        <v>23628</v>
      </c>
    </row>
    <row r="28">
      <c r="A28" s="9">
        <f t="shared" si="1"/>
        <v>22</v>
      </c>
      <c r="B28" s="5" t="s">
        <v>37</v>
      </c>
      <c r="C28" s="6" t="s">
        <v>34</v>
      </c>
    </row>
    <row r="29">
      <c r="A29" s="9">
        <f t="shared" si="1"/>
        <v>22</v>
      </c>
      <c r="B29" s="5" t="s">
        <v>37</v>
      </c>
      <c r="C29" s="6" t="s">
        <v>23628</v>
      </c>
    </row>
    <row r="30">
      <c r="A30" s="9">
        <f t="shared" si="1"/>
        <v>23</v>
      </c>
      <c r="B30" s="5" t="s">
        <v>38</v>
      </c>
      <c r="C30" s="6" t="s">
        <v>34</v>
      </c>
    </row>
    <row r="31">
      <c r="A31" s="9">
        <f t="shared" si="1"/>
        <v>23</v>
      </c>
      <c r="B31" s="5" t="s">
        <v>38</v>
      </c>
      <c r="C31" s="6" t="s">
        <v>23628</v>
      </c>
    </row>
    <row r="32">
      <c r="A32" s="9">
        <f t="shared" si="1"/>
        <v>24</v>
      </c>
      <c r="B32" s="8" t="s">
        <v>39</v>
      </c>
      <c r="C32" s="9" t="s">
        <v>40</v>
      </c>
    </row>
    <row r="33">
      <c r="A33" s="9">
        <f t="shared" si="1"/>
        <v>25</v>
      </c>
      <c r="B33" s="8" t="s">
        <v>41</v>
      </c>
      <c r="C33" s="9" t="s">
        <v>42</v>
      </c>
    </row>
    <row r="34">
      <c r="A34" s="9">
        <f t="shared" si="1"/>
        <v>26</v>
      </c>
      <c r="B34" s="25" t="s">
        <v>23629</v>
      </c>
      <c r="C34" s="26" t="s">
        <v>23630</v>
      </c>
    </row>
    <row r="35">
      <c r="A35" s="9">
        <f t="shared" si="1"/>
        <v>27</v>
      </c>
      <c r="B35" s="8" t="s">
        <v>43</v>
      </c>
      <c r="C35" s="9" t="s">
        <v>10</v>
      </c>
    </row>
    <row r="36">
      <c r="A36" s="9">
        <f t="shared" si="1"/>
        <v>28</v>
      </c>
      <c r="B36" s="8" t="s">
        <v>44</v>
      </c>
      <c r="C36" s="9" t="s">
        <v>27</v>
      </c>
    </row>
    <row r="37">
      <c r="A37" s="9">
        <f t="shared" si="1"/>
        <v>29</v>
      </c>
      <c r="B37" s="8" t="s">
        <v>45</v>
      </c>
      <c r="C37" s="9" t="s">
        <v>46</v>
      </c>
    </row>
    <row r="38">
      <c r="A38" s="9">
        <f t="shared" si="1"/>
        <v>30</v>
      </c>
      <c r="B38" s="5" t="s">
        <v>47</v>
      </c>
      <c r="C38" s="6" t="s">
        <v>48</v>
      </c>
    </row>
    <row r="39">
      <c r="A39" s="9">
        <f t="shared" si="1"/>
        <v>31</v>
      </c>
      <c r="B39" s="8" t="s">
        <v>49</v>
      </c>
      <c r="C39" s="9" t="s">
        <v>50</v>
      </c>
    </row>
    <row r="40">
      <c r="A40" s="9">
        <f t="shared" si="1"/>
        <v>31</v>
      </c>
      <c r="B40" s="8" t="s">
        <v>49</v>
      </c>
      <c r="C40" s="6" t="s">
        <v>23628</v>
      </c>
    </row>
    <row r="41">
      <c r="A41" s="9">
        <f t="shared" si="1"/>
        <v>32</v>
      </c>
      <c r="B41" s="25" t="s">
        <v>23631</v>
      </c>
      <c r="C41" s="26" t="s">
        <v>23632</v>
      </c>
    </row>
    <row r="42">
      <c r="A42" s="9">
        <f t="shared" si="1"/>
        <v>32</v>
      </c>
      <c r="B42" s="27" t="s">
        <v>23631</v>
      </c>
      <c r="C42" s="28" t="s">
        <v>23633</v>
      </c>
    </row>
    <row r="43">
      <c r="A43" s="9">
        <f t="shared" si="1"/>
        <v>33</v>
      </c>
      <c r="B43" s="8" t="s">
        <v>51</v>
      </c>
      <c r="C43" s="9" t="s">
        <v>52</v>
      </c>
    </row>
    <row r="44">
      <c r="A44" s="9">
        <f t="shared" si="1"/>
        <v>34</v>
      </c>
      <c r="B44" s="8" t="s">
        <v>53</v>
      </c>
      <c r="C44" s="9" t="s">
        <v>25</v>
      </c>
    </row>
    <row r="45">
      <c r="A45" s="9">
        <f t="shared" si="1"/>
        <v>34</v>
      </c>
      <c r="B45" s="8" t="s">
        <v>53</v>
      </c>
      <c r="C45" s="9" t="s">
        <v>54</v>
      </c>
    </row>
    <row r="46">
      <c r="A46" s="9">
        <f t="shared" si="1"/>
        <v>35</v>
      </c>
      <c r="B46" s="8" t="s">
        <v>55</v>
      </c>
      <c r="C46" s="9" t="s">
        <v>56</v>
      </c>
    </row>
    <row r="47">
      <c r="A47" s="9">
        <f t="shared" si="1"/>
        <v>36</v>
      </c>
      <c r="B47" s="8" t="s">
        <v>57</v>
      </c>
      <c r="C47" s="9" t="s">
        <v>52</v>
      </c>
    </row>
    <row r="48">
      <c r="A48" s="9">
        <f t="shared" si="1"/>
        <v>37</v>
      </c>
      <c r="B48" s="5" t="s">
        <v>58</v>
      </c>
      <c r="C48" s="6" t="s">
        <v>59</v>
      </c>
    </row>
    <row r="49">
      <c r="A49" s="9">
        <f t="shared" si="1"/>
        <v>37</v>
      </c>
      <c r="B49" s="5" t="s">
        <v>58</v>
      </c>
      <c r="C49" s="6" t="s">
        <v>60</v>
      </c>
    </row>
    <row r="50">
      <c r="A50" s="9">
        <f t="shared" si="1"/>
        <v>37</v>
      </c>
      <c r="B50" s="25" t="s">
        <v>58</v>
      </c>
      <c r="C50" s="26" t="s">
        <v>946</v>
      </c>
    </row>
    <row r="51">
      <c r="A51" s="9">
        <f t="shared" si="1"/>
        <v>38</v>
      </c>
      <c r="B51" s="8" t="s">
        <v>61</v>
      </c>
      <c r="C51" s="9" t="s">
        <v>62</v>
      </c>
    </row>
    <row r="52">
      <c r="A52" s="9">
        <f t="shared" si="1"/>
        <v>38</v>
      </c>
      <c r="B52" s="8" t="s">
        <v>61</v>
      </c>
      <c r="C52" s="6" t="s">
        <v>23628</v>
      </c>
    </row>
    <row r="53">
      <c r="A53" s="9">
        <f t="shared" si="1"/>
        <v>39</v>
      </c>
      <c r="B53" s="25" t="s">
        <v>23634</v>
      </c>
      <c r="C53" s="26" t="s">
        <v>23632</v>
      </c>
    </row>
    <row r="54">
      <c r="A54" s="9">
        <f t="shared" si="1"/>
        <v>39</v>
      </c>
      <c r="B54" s="27" t="s">
        <v>23634</v>
      </c>
      <c r="C54" s="28" t="s">
        <v>23633</v>
      </c>
    </row>
    <row r="55">
      <c r="A55" s="9">
        <f t="shared" si="1"/>
        <v>40</v>
      </c>
      <c r="B55" s="8" t="s">
        <v>63</v>
      </c>
      <c r="C55" s="9" t="s">
        <v>64</v>
      </c>
    </row>
    <row r="56">
      <c r="A56" s="9">
        <f t="shared" si="1"/>
        <v>40</v>
      </c>
      <c r="B56" s="8" t="s">
        <v>63</v>
      </c>
      <c r="C56" s="9" t="s">
        <v>65</v>
      </c>
    </row>
    <row r="57">
      <c r="A57" s="9">
        <f t="shared" si="1"/>
        <v>41</v>
      </c>
      <c r="B57" s="8" t="s">
        <v>66</v>
      </c>
      <c r="C57" s="9" t="s">
        <v>67</v>
      </c>
    </row>
    <row r="58">
      <c r="A58" s="9">
        <f t="shared" si="1"/>
        <v>42</v>
      </c>
      <c r="B58" s="29" t="s">
        <v>23635</v>
      </c>
      <c r="C58" s="26" t="s">
        <v>23636</v>
      </c>
    </row>
    <row r="59">
      <c r="A59" s="9">
        <f t="shared" si="1"/>
        <v>43</v>
      </c>
      <c r="B59" s="5" t="s">
        <v>68</v>
      </c>
      <c r="C59" s="6" t="s">
        <v>69</v>
      </c>
    </row>
    <row r="60">
      <c r="A60" s="9">
        <f t="shared" si="1"/>
        <v>43</v>
      </c>
      <c r="B60" s="5" t="s">
        <v>68</v>
      </c>
      <c r="C60" s="6" t="s">
        <v>23628</v>
      </c>
    </row>
    <row r="61">
      <c r="A61" s="9">
        <f t="shared" si="1"/>
        <v>44</v>
      </c>
      <c r="B61" s="5" t="s">
        <v>70</v>
      </c>
      <c r="C61" s="6" t="s">
        <v>59</v>
      </c>
    </row>
    <row r="62">
      <c r="A62" s="9">
        <f t="shared" si="1"/>
        <v>45</v>
      </c>
      <c r="B62" s="8" t="s">
        <v>71</v>
      </c>
      <c r="C62" s="9" t="s">
        <v>72</v>
      </c>
    </row>
    <row r="63">
      <c r="A63" s="9">
        <f t="shared" si="1"/>
        <v>46</v>
      </c>
      <c r="B63" s="5" t="s">
        <v>73</v>
      </c>
      <c r="C63" s="6" t="s">
        <v>74</v>
      </c>
    </row>
    <row r="64">
      <c r="A64" s="9">
        <f t="shared" si="1"/>
        <v>47</v>
      </c>
      <c r="B64" s="8" t="s">
        <v>75</v>
      </c>
      <c r="C64" s="9" t="s">
        <v>76</v>
      </c>
    </row>
    <row r="65">
      <c r="A65" s="9">
        <f t="shared" si="1"/>
        <v>48</v>
      </c>
      <c r="B65" s="5" t="s">
        <v>77</v>
      </c>
      <c r="C65" s="6" t="s">
        <v>78</v>
      </c>
    </row>
    <row r="66">
      <c r="A66" s="9">
        <f t="shared" si="1"/>
        <v>49</v>
      </c>
      <c r="B66" s="5" t="s">
        <v>79</v>
      </c>
      <c r="C66" s="6" t="s">
        <v>80</v>
      </c>
    </row>
    <row r="67">
      <c r="A67" s="9">
        <f t="shared" si="1"/>
        <v>50</v>
      </c>
      <c r="B67" s="5" t="s">
        <v>81</v>
      </c>
      <c r="C67" s="6" t="s">
        <v>80</v>
      </c>
    </row>
    <row r="68">
      <c r="A68" s="9">
        <f t="shared" si="1"/>
        <v>51</v>
      </c>
      <c r="B68" s="8" t="s">
        <v>82</v>
      </c>
      <c r="C68" s="9" t="s">
        <v>83</v>
      </c>
    </row>
    <row r="69">
      <c r="A69" s="9">
        <f t="shared" si="1"/>
        <v>52</v>
      </c>
      <c r="B69" s="5" t="s">
        <v>84</v>
      </c>
      <c r="C69" s="6" t="s">
        <v>62</v>
      </c>
    </row>
    <row r="70">
      <c r="A70" s="9">
        <f t="shared" si="1"/>
        <v>52</v>
      </c>
      <c r="B70" s="5" t="s">
        <v>84</v>
      </c>
      <c r="C70" s="6" t="s">
        <v>23628</v>
      </c>
    </row>
    <row r="71">
      <c r="A71" s="9">
        <f t="shared" si="1"/>
        <v>53</v>
      </c>
      <c r="B71" s="5" t="s">
        <v>85</v>
      </c>
      <c r="C71" s="6" t="s">
        <v>86</v>
      </c>
    </row>
    <row r="72">
      <c r="A72" s="9">
        <f t="shared" si="1"/>
        <v>54</v>
      </c>
      <c r="B72" s="8" t="s">
        <v>87</v>
      </c>
      <c r="C72" s="9" t="s">
        <v>88</v>
      </c>
    </row>
    <row r="73">
      <c r="A73" s="9">
        <f t="shared" si="1"/>
        <v>55</v>
      </c>
      <c r="B73" s="8" t="s">
        <v>89</v>
      </c>
      <c r="C73" s="6" t="s">
        <v>91</v>
      </c>
    </row>
    <row r="74">
      <c r="A74" s="9">
        <f t="shared" si="1"/>
        <v>55</v>
      </c>
      <c r="B74" s="8" t="s">
        <v>89</v>
      </c>
      <c r="C74" s="9" t="s">
        <v>60</v>
      </c>
    </row>
    <row r="75">
      <c r="A75" s="9">
        <f t="shared" si="1"/>
        <v>55</v>
      </c>
      <c r="B75" s="8" t="s">
        <v>89</v>
      </c>
      <c r="C75" s="6" t="s">
        <v>23637</v>
      </c>
    </row>
    <row r="76">
      <c r="A76" s="9">
        <f t="shared" si="1"/>
        <v>55</v>
      </c>
      <c r="B76" s="8" t="s">
        <v>89</v>
      </c>
      <c r="C76" s="6" t="s">
        <v>90</v>
      </c>
    </row>
    <row r="77">
      <c r="A77" s="9">
        <f t="shared" si="1"/>
        <v>56</v>
      </c>
      <c r="B77" s="8" t="s">
        <v>92</v>
      </c>
      <c r="C77" s="9" t="s">
        <v>40</v>
      </c>
    </row>
    <row r="78">
      <c r="A78" s="9">
        <f t="shared" si="1"/>
        <v>57</v>
      </c>
      <c r="B78" s="8" t="s">
        <v>93</v>
      </c>
      <c r="C78" s="9" t="s">
        <v>60</v>
      </c>
    </row>
    <row r="79">
      <c r="A79" s="9">
        <f t="shared" si="1"/>
        <v>57</v>
      </c>
      <c r="B79" s="8" t="s">
        <v>93</v>
      </c>
      <c r="C79" s="9" t="s">
        <v>24</v>
      </c>
    </row>
    <row r="80">
      <c r="A80" s="9">
        <f t="shared" si="1"/>
        <v>57</v>
      </c>
      <c r="B80" s="8" t="s">
        <v>93</v>
      </c>
      <c r="C80" s="9" t="s">
        <v>25</v>
      </c>
    </row>
    <row r="81">
      <c r="A81" s="9">
        <f t="shared" si="1"/>
        <v>58</v>
      </c>
      <c r="B81" s="5" t="s">
        <v>94</v>
      </c>
      <c r="C81" s="6" t="s">
        <v>95</v>
      </c>
    </row>
    <row r="82">
      <c r="A82" s="9">
        <f t="shared" si="1"/>
        <v>59</v>
      </c>
      <c r="B82" s="5" t="s">
        <v>96</v>
      </c>
      <c r="C82" s="6" t="s">
        <v>97</v>
      </c>
    </row>
    <row r="83">
      <c r="A83" s="9">
        <f t="shared" si="1"/>
        <v>59</v>
      </c>
      <c r="B83" s="5" t="s">
        <v>96</v>
      </c>
      <c r="C83" s="6" t="s">
        <v>23637</v>
      </c>
    </row>
    <row r="84">
      <c r="A84" s="9">
        <f t="shared" si="1"/>
        <v>60</v>
      </c>
      <c r="B84" s="8" t="s">
        <v>98</v>
      </c>
      <c r="C84" s="9" t="s">
        <v>40</v>
      </c>
    </row>
    <row r="85">
      <c r="A85" s="9">
        <f t="shared" si="1"/>
        <v>61</v>
      </c>
      <c r="B85" s="8" t="s">
        <v>99</v>
      </c>
      <c r="C85" s="9" t="s">
        <v>25</v>
      </c>
    </row>
    <row r="86">
      <c r="A86" s="9">
        <f t="shared" si="1"/>
        <v>62</v>
      </c>
      <c r="B86" s="8" t="s">
        <v>100</v>
      </c>
      <c r="C86" s="9" t="s">
        <v>25</v>
      </c>
    </row>
    <row r="87">
      <c r="A87" s="9">
        <f t="shared" si="1"/>
        <v>63</v>
      </c>
      <c r="B87" s="8" t="s">
        <v>101</v>
      </c>
      <c r="C87" s="9" t="s">
        <v>24</v>
      </c>
    </row>
    <row r="88">
      <c r="A88" s="9">
        <f t="shared" si="1"/>
        <v>63</v>
      </c>
      <c r="B88" s="8" t="s">
        <v>101</v>
      </c>
      <c r="C88" s="6" t="s">
        <v>25</v>
      </c>
    </row>
    <row r="89">
      <c r="A89" s="9">
        <f t="shared" si="1"/>
        <v>64</v>
      </c>
      <c r="B89" s="8" t="s">
        <v>102</v>
      </c>
      <c r="C89" s="9" t="s">
        <v>24</v>
      </c>
    </row>
    <row r="90">
      <c r="A90" s="9">
        <f t="shared" si="1"/>
        <v>64</v>
      </c>
      <c r="B90" s="8" t="s">
        <v>102</v>
      </c>
      <c r="C90" s="9" t="s">
        <v>25</v>
      </c>
    </row>
    <row r="91">
      <c r="A91" s="9">
        <f t="shared" si="1"/>
        <v>65</v>
      </c>
      <c r="B91" s="8" t="s">
        <v>103</v>
      </c>
      <c r="C91" s="9" t="s">
        <v>25</v>
      </c>
    </row>
    <row r="92">
      <c r="A92" s="9">
        <f t="shared" si="1"/>
        <v>66</v>
      </c>
      <c r="B92" s="8" t="s">
        <v>104</v>
      </c>
      <c r="C92" s="9" t="s">
        <v>25</v>
      </c>
    </row>
    <row r="93">
      <c r="A93" s="9">
        <f t="shared" si="1"/>
        <v>66</v>
      </c>
      <c r="B93" s="8" t="s">
        <v>104</v>
      </c>
      <c r="C93" s="9" t="s">
        <v>24</v>
      </c>
    </row>
    <row r="94">
      <c r="A94" s="9">
        <f t="shared" si="1"/>
        <v>67</v>
      </c>
      <c r="B94" s="8" t="s">
        <v>105</v>
      </c>
      <c r="C94" s="9" t="s">
        <v>25</v>
      </c>
    </row>
    <row r="95">
      <c r="A95" s="9">
        <f t="shared" si="1"/>
        <v>68</v>
      </c>
      <c r="B95" s="8" t="s">
        <v>106</v>
      </c>
      <c r="C95" s="9" t="s">
        <v>25</v>
      </c>
    </row>
    <row r="96">
      <c r="A96" s="9">
        <f t="shared" si="1"/>
        <v>69</v>
      </c>
      <c r="B96" s="8" t="s">
        <v>107</v>
      </c>
      <c r="C96" s="9" t="s">
        <v>24</v>
      </c>
    </row>
    <row r="97">
      <c r="A97" s="9">
        <f t="shared" si="1"/>
        <v>69</v>
      </c>
      <c r="B97" s="8" t="s">
        <v>107</v>
      </c>
      <c r="C97" s="9" t="s">
        <v>25</v>
      </c>
    </row>
    <row r="98">
      <c r="A98" s="9">
        <f t="shared" si="1"/>
        <v>70</v>
      </c>
      <c r="B98" s="5" t="s">
        <v>108</v>
      </c>
      <c r="C98" s="6" t="s">
        <v>109</v>
      </c>
    </row>
    <row r="99">
      <c r="A99" s="9">
        <f t="shared" si="1"/>
        <v>70</v>
      </c>
      <c r="B99" s="5" t="s">
        <v>108</v>
      </c>
      <c r="C99" s="6" t="s">
        <v>25</v>
      </c>
    </row>
    <row r="100">
      <c r="A100" s="9">
        <f t="shared" si="1"/>
        <v>71</v>
      </c>
      <c r="B100" s="8" t="s">
        <v>110</v>
      </c>
      <c r="C100" s="9" t="s">
        <v>25</v>
      </c>
    </row>
    <row r="101">
      <c r="A101" s="9">
        <f t="shared" si="1"/>
        <v>72</v>
      </c>
      <c r="B101" s="8" t="s">
        <v>111</v>
      </c>
      <c r="C101" s="9" t="s">
        <v>25</v>
      </c>
    </row>
    <row r="102">
      <c r="A102" s="9">
        <f t="shared" si="1"/>
        <v>73</v>
      </c>
      <c r="B102" s="8" t="s">
        <v>112</v>
      </c>
      <c r="C102" s="9" t="s">
        <v>25</v>
      </c>
    </row>
    <row r="103">
      <c r="A103" s="9">
        <f t="shared" si="1"/>
        <v>74</v>
      </c>
      <c r="B103" s="8" t="s">
        <v>113</v>
      </c>
      <c r="C103" s="9" t="s">
        <v>25</v>
      </c>
    </row>
    <row r="104">
      <c r="A104" s="9">
        <f t="shared" si="1"/>
        <v>75</v>
      </c>
      <c r="B104" s="8" t="s">
        <v>114</v>
      </c>
      <c r="C104" s="9" t="s">
        <v>25</v>
      </c>
    </row>
    <row r="105">
      <c r="A105" s="9">
        <f t="shared" si="1"/>
        <v>76</v>
      </c>
      <c r="B105" s="8" t="s">
        <v>115</v>
      </c>
      <c r="C105" s="9" t="s">
        <v>24</v>
      </c>
    </row>
    <row r="106">
      <c r="A106" s="9">
        <f t="shared" si="1"/>
        <v>76</v>
      </c>
      <c r="B106" s="8" t="s">
        <v>115</v>
      </c>
      <c r="C106" s="9" t="s">
        <v>25</v>
      </c>
    </row>
    <row r="107">
      <c r="A107" s="9">
        <f t="shared" si="1"/>
        <v>77</v>
      </c>
      <c r="B107" s="8" t="s">
        <v>116</v>
      </c>
      <c r="C107" s="9" t="s">
        <v>117</v>
      </c>
    </row>
    <row r="108">
      <c r="A108" s="9">
        <f t="shared" si="1"/>
        <v>78</v>
      </c>
      <c r="B108" s="8" t="s">
        <v>118</v>
      </c>
      <c r="C108" s="9" t="s">
        <v>25</v>
      </c>
    </row>
    <row r="109">
      <c r="A109" s="9">
        <f t="shared" si="1"/>
        <v>79</v>
      </c>
      <c r="B109" s="8" t="s">
        <v>119</v>
      </c>
      <c r="C109" s="9" t="s">
        <v>25</v>
      </c>
    </row>
    <row r="110">
      <c r="A110" s="9">
        <f t="shared" si="1"/>
        <v>80</v>
      </c>
      <c r="B110" s="8" t="s">
        <v>120</v>
      </c>
      <c r="C110" s="9" t="s">
        <v>121</v>
      </c>
    </row>
    <row r="111">
      <c r="A111" s="9">
        <f t="shared" si="1"/>
        <v>81</v>
      </c>
      <c r="B111" s="8" t="s">
        <v>122</v>
      </c>
      <c r="C111" s="9" t="s">
        <v>25</v>
      </c>
    </row>
    <row r="112">
      <c r="A112" s="9">
        <f t="shared" si="1"/>
        <v>82</v>
      </c>
      <c r="B112" s="8" t="s">
        <v>123</v>
      </c>
      <c r="C112" s="9" t="s">
        <v>25</v>
      </c>
    </row>
    <row r="113">
      <c r="A113" s="9">
        <f t="shared" si="1"/>
        <v>83</v>
      </c>
      <c r="B113" s="8" t="s">
        <v>124</v>
      </c>
      <c r="C113" s="9" t="s">
        <v>25</v>
      </c>
    </row>
    <row r="114">
      <c r="A114" s="9">
        <f t="shared" si="1"/>
        <v>84</v>
      </c>
      <c r="B114" s="8" t="s">
        <v>125</v>
      </c>
      <c r="C114" s="9" t="s">
        <v>24</v>
      </c>
    </row>
    <row r="115">
      <c r="A115" s="9">
        <f t="shared" si="1"/>
        <v>84</v>
      </c>
      <c r="B115" s="8" t="s">
        <v>125</v>
      </c>
      <c r="C115" s="9" t="s">
        <v>25</v>
      </c>
    </row>
    <row r="116">
      <c r="A116" s="9">
        <f t="shared" si="1"/>
        <v>85</v>
      </c>
      <c r="B116" s="8" t="s">
        <v>126</v>
      </c>
      <c r="C116" s="9" t="s">
        <v>25</v>
      </c>
    </row>
    <row r="117">
      <c r="A117" s="9">
        <f t="shared" si="1"/>
        <v>86</v>
      </c>
      <c r="B117" s="8" t="s">
        <v>127</v>
      </c>
      <c r="C117" s="9" t="s">
        <v>25</v>
      </c>
    </row>
    <row r="118">
      <c r="A118" s="9">
        <f t="shared" si="1"/>
        <v>87</v>
      </c>
      <c r="B118" s="8" t="s">
        <v>128</v>
      </c>
      <c r="C118" s="9" t="s">
        <v>25</v>
      </c>
    </row>
    <row r="119">
      <c r="A119" s="9">
        <f t="shared" si="1"/>
        <v>88</v>
      </c>
      <c r="B119" s="8" t="s">
        <v>129</v>
      </c>
      <c r="C119" s="9" t="s">
        <v>25</v>
      </c>
    </row>
    <row r="120">
      <c r="A120" s="9">
        <f t="shared" si="1"/>
        <v>89</v>
      </c>
      <c r="B120" s="8" t="s">
        <v>130</v>
      </c>
      <c r="C120" s="9" t="s">
        <v>25</v>
      </c>
    </row>
    <row r="121">
      <c r="A121" s="9">
        <f t="shared" si="1"/>
        <v>90</v>
      </c>
      <c r="B121" s="8" t="s">
        <v>131</v>
      </c>
      <c r="C121" s="6" t="s">
        <v>132</v>
      </c>
    </row>
    <row r="122">
      <c r="A122" s="9">
        <f t="shared" si="1"/>
        <v>90</v>
      </c>
      <c r="B122" s="8" t="s">
        <v>131</v>
      </c>
      <c r="C122" s="9" t="s">
        <v>25</v>
      </c>
    </row>
    <row r="123">
      <c r="A123" s="9">
        <f t="shared" si="1"/>
        <v>90</v>
      </c>
      <c r="B123" s="8" t="s">
        <v>131</v>
      </c>
      <c r="C123" s="6" t="s">
        <v>23637</v>
      </c>
    </row>
    <row r="124">
      <c r="A124" s="9">
        <f t="shared" si="1"/>
        <v>91</v>
      </c>
      <c r="B124" s="8" t="s">
        <v>133</v>
      </c>
      <c r="C124" s="9" t="s">
        <v>25</v>
      </c>
    </row>
    <row r="125">
      <c r="A125" s="9">
        <f t="shared" si="1"/>
        <v>92</v>
      </c>
      <c r="B125" s="8" t="s">
        <v>134</v>
      </c>
      <c r="C125" s="9" t="s">
        <v>25</v>
      </c>
    </row>
    <row r="126">
      <c r="A126" s="9">
        <f t="shared" si="1"/>
        <v>93</v>
      </c>
      <c r="B126" s="8" t="s">
        <v>135</v>
      </c>
      <c r="C126" s="9" t="s">
        <v>25</v>
      </c>
    </row>
    <row r="127">
      <c r="A127" s="9">
        <f t="shared" si="1"/>
        <v>94</v>
      </c>
      <c r="B127" s="8" t="s">
        <v>136</v>
      </c>
      <c r="C127" s="9" t="s">
        <v>25</v>
      </c>
    </row>
    <row r="128">
      <c r="A128" s="9">
        <f t="shared" si="1"/>
        <v>94</v>
      </c>
      <c r="B128" s="8" t="s">
        <v>136</v>
      </c>
      <c r="C128" s="9" t="s">
        <v>24</v>
      </c>
    </row>
    <row r="129">
      <c r="A129" s="9">
        <f t="shared" si="1"/>
        <v>95</v>
      </c>
      <c r="B129" s="8" t="s">
        <v>137</v>
      </c>
      <c r="C129" s="9" t="s">
        <v>24</v>
      </c>
    </row>
    <row r="130">
      <c r="A130" s="9">
        <f t="shared" si="1"/>
        <v>95</v>
      </c>
      <c r="B130" s="8" t="s">
        <v>137</v>
      </c>
      <c r="C130" s="9" t="s">
        <v>25</v>
      </c>
    </row>
    <row r="131">
      <c r="A131" s="9">
        <f t="shared" si="1"/>
        <v>96</v>
      </c>
      <c r="B131" s="8" t="s">
        <v>138</v>
      </c>
      <c r="C131" s="9" t="s">
        <v>25</v>
      </c>
    </row>
    <row r="132">
      <c r="A132" s="9">
        <f t="shared" si="1"/>
        <v>97</v>
      </c>
      <c r="B132" s="8" t="s">
        <v>139</v>
      </c>
      <c r="C132" s="9" t="s">
        <v>25</v>
      </c>
    </row>
    <row r="133">
      <c r="A133" s="9">
        <f t="shared" si="1"/>
        <v>98</v>
      </c>
      <c r="B133" s="5" t="s">
        <v>140</v>
      </c>
      <c r="C133" s="6" t="s">
        <v>109</v>
      </c>
    </row>
    <row r="134">
      <c r="A134" s="9">
        <f t="shared" si="1"/>
        <v>98</v>
      </c>
      <c r="B134" s="5" t="s">
        <v>140</v>
      </c>
      <c r="C134" s="6" t="s">
        <v>25</v>
      </c>
    </row>
    <row r="135">
      <c r="A135" s="9">
        <f t="shared" si="1"/>
        <v>99</v>
      </c>
      <c r="B135" s="8" t="s">
        <v>141</v>
      </c>
      <c r="C135" s="9" t="s">
        <v>25</v>
      </c>
    </row>
    <row r="136">
      <c r="A136" s="9">
        <f t="shared" si="1"/>
        <v>99</v>
      </c>
      <c r="B136" s="8" t="s">
        <v>141</v>
      </c>
      <c r="C136" s="9" t="s">
        <v>142</v>
      </c>
    </row>
    <row r="137">
      <c r="A137" s="9">
        <f t="shared" si="1"/>
        <v>100</v>
      </c>
      <c r="B137" s="8" t="s">
        <v>143</v>
      </c>
      <c r="C137" s="9" t="s">
        <v>24</v>
      </c>
    </row>
    <row r="138">
      <c r="A138" s="9">
        <f t="shared" si="1"/>
        <v>100</v>
      </c>
      <c r="B138" s="8" t="s">
        <v>143</v>
      </c>
      <c r="C138" s="9" t="s">
        <v>25</v>
      </c>
    </row>
    <row r="139">
      <c r="A139" s="9">
        <f t="shared" si="1"/>
        <v>101</v>
      </c>
      <c r="B139" s="8" t="s">
        <v>144</v>
      </c>
      <c r="C139" s="9" t="s">
        <v>25</v>
      </c>
    </row>
    <row r="140">
      <c r="A140" s="9">
        <f t="shared" si="1"/>
        <v>102</v>
      </c>
      <c r="B140" s="8" t="s">
        <v>145</v>
      </c>
      <c r="C140" s="9" t="s">
        <v>24</v>
      </c>
    </row>
    <row r="141">
      <c r="A141" s="9">
        <f t="shared" si="1"/>
        <v>102</v>
      </c>
      <c r="B141" s="8" t="s">
        <v>145</v>
      </c>
      <c r="C141" s="9" t="s">
        <v>25</v>
      </c>
    </row>
    <row r="142">
      <c r="A142" s="9">
        <f t="shared" si="1"/>
        <v>103</v>
      </c>
      <c r="B142" s="8" t="s">
        <v>146</v>
      </c>
      <c r="C142" s="9" t="s">
        <v>25</v>
      </c>
    </row>
    <row r="143">
      <c r="A143" s="9">
        <f t="shared" si="1"/>
        <v>104</v>
      </c>
      <c r="B143" s="8" t="s">
        <v>147</v>
      </c>
      <c r="C143" s="9" t="s">
        <v>24</v>
      </c>
    </row>
    <row r="144">
      <c r="A144" s="9">
        <f t="shared" si="1"/>
        <v>104</v>
      </c>
      <c r="B144" s="8" t="s">
        <v>147</v>
      </c>
      <c r="C144" s="9" t="s">
        <v>25</v>
      </c>
    </row>
    <row r="145">
      <c r="A145" s="9">
        <f t="shared" si="1"/>
        <v>105</v>
      </c>
      <c r="B145" s="8" t="s">
        <v>148</v>
      </c>
      <c r="C145" s="9" t="s">
        <v>25</v>
      </c>
    </row>
    <row r="146">
      <c r="A146" s="9">
        <f t="shared" si="1"/>
        <v>106</v>
      </c>
      <c r="B146" s="8" t="s">
        <v>149</v>
      </c>
      <c r="C146" s="6" t="s">
        <v>150</v>
      </c>
    </row>
    <row r="147">
      <c r="A147" s="9">
        <f t="shared" si="1"/>
        <v>106</v>
      </c>
      <c r="B147" s="8" t="s">
        <v>149</v>
      </c>
      <c r="C147" s="6" t="s">
        <v>60</v>
      </c>
    </row>
    <row r="148">
      <c r="A148" s="9">
        <f t="shared" si="1"/>
        <v>106</v>
      </c>
      <c r="B148" s="8" t="s">
        <v>149</v>
      </c>
      <c r="C148" s="6" t="s">
        <v>25</v>
      </c>
    </row>
    <row r="149">
      <c r="A149" s="9">
        <f t="shared" si="1"/>
        <v>106</v>
      </c>
      <c r="B149" s="8" t="s">
        <v>149</v>
      </c>
      <c r="C149" s="6" t="s">
        <v>23637</v>
      </c>
    </row>
    <row r="150">
      <c r="A150" s="9">
        <f t="shared" si="1"/>
        <v>107</v>
      </c>
      <c r="B150" s="8" t="s">
        <v>151</v>
      </c>
      <c r="C150" s="9" t="s">
        <v>25</v>
      </c>
    </row>
    <row r="151">
      <c r="A151" s="9">
        <f t="shared" si="1"/>
        <v>107</v>
      </c>
      <c r="B151" s="8" t="s">
        <v>151</v>
      </c>
      <c r="C151" s="9" t="s">
        <v>24</v>
      </c>
    </row>
    <row r="152">
      <c r="A152" s="9">
        <f t="shared" si="1"/>
        <v>108</v>
      </c>
      <c r="B152" s="5" t="s">
        <v>152</v>
      </c>
      <c r="C152" s="6" t="s">
        <v>153</v>
      </c>
    </row>
    <row r="153">
      <c r="A153" s="9">
        <f t="shared" si="1"/>
        <v>108</v>
      </c>
      <c r="B153" s="5" t="s">
        <v>152</v>
      </c>
      <c r="C153" s="6" t="s">
        <v>25</v>
      </c>
    </row>
    <row r="154">
      <c r="A154" s="9">
        <f t="shared" si="1"/>
        <v>108</v>
      </c>
      <c r="B154" s="5" t="s">
        <v>152</v>
      </c>
      <c r="C154" s="6" t="s">
        <v>23637</v>
      </c>
    </row>
    <row r="155">
      <c r="A155" s="9">
        <f t="shared" si="1"/>
        <v>109</v>
      </c>
      <c r="B155" s="8" t="s">
        <v>154</v>
      </c>
      <c r="C155" s="9" t="s">
        <v>25</v>
      </c>
    </row>
    <row r="156">
      <c r="A156" s="9">
        <f t="shared" si="1"/>
        <v>109</v>
      </c>
      <c r="B156" s="8" t="s">
        <v>154</v>
      </c>
      <c r="C156" s="9" t="s">
        <v>24</v>
      </c>
    </row>
    <row r="157">
      <c r="A157" s="9">
        <f t="shared" si="1"/>
        <v>110</v>
      </c>
      <c r="B157" s="8" t="s">
        <v>155</v>
      </c>
      <c r="C157" s="9" t="s">
        <v>24</v>
      </c>
    </row>
    <row r="158">
      <c r="A158" s="9">
        <f t="shared" si="1"/>
        <v>110</v>
      </c>
      <c r="B158" s="8" t="s">
        <v>155</v>
      </c>
      <c r="C158" s="9" t="s">
        <v>25</v>
      </c>
    </row>
    <row r="159">
      <c r="A159" s="9">
        <f t="shared" si="1"/>
        <v>111</v>
      </c>
      <c r="B159" s="8" t="s">
        <v>156</v>
      </c>
      <c r="C159" s="9" t="s">
        <v>25</v>
      </c>
    </row>
    <row r="160">
      <c r="A160" s="9">
        <f t="shared" si="1"/>
        <v>112</v>
      </c>
      <c r="B160" s="8" t="s">
        <v>157</v>
      </c>
      <c r="C160" s="9" t="s">
        <v>60</v>
      </c>
    </row>
    <row r="161">
      <c r="A161" s="9">
        <f t="shared" si="1"/>
        <v>112</v>
      </c>
      <c r="B161" s="8" t="s">
        <v>157</v>
      </c>
      <c r="C161" s="9" t="s">
        <v>24</v>
      </c>
    </row>
    <row r="162">
      <c r="A162" s="9">
        <f t="shared" si="1"/>
        <v>113</v>
      </c>
      <c r="B162" s="8" t="s">
        <v>158</v>
      </c>
      <c r="C162" s="9" t="s">
        <v>25</v>
      </c>
    </row>
    <row r="163">
      <c r="A163" s="9">
        <f t="shared" si="1"/>
        <v>114</v>
      </c>
      <c r="B163" s="8" t="s">
        <v>159</v>
      </c>
      <c r="C163" s="9" t="s">
        <v>25</v>
      </c>
    </row>
    <row r="164">
      <c r="A164" s="9">
        <f t="shared" si="1"/>
        <v>115</v>
      </c>
      <c r="B164" s="8" t="s">
        <v>160</v>
      </c>
      <c r="C164" s="6" t="s">
        <v>161</v>
      </c>
    </row>
    <row r="165">
      <c r="A165" s="9">
        <f t="shared" si="1"/>
        <v>115</v>
      </c>
      <c r="B165" s="8" t="s">
        <v>160</v>
      </c>
      <c r="C165" s="6" t="s">
        <v>25</v>
      </c>
    </row>
    <row r="166">
      <c r="A166" s="9">
        <f t="shared" si="1"/>
        <v>115</v>
      </c>
      <c r="B166" s="8" t="s">
        <v>160</v>
      </c>
      <c r="C166" s="9" t="s">
        <v>162</v>
      </c>
    </row>
    <row r="167">
      <c r="A167" s="9">
        <f t="shared" si="1"/>
        <v>115</v>
      </c>
      <c r="B167" s="8" t="s">
        <v>160</v>
      </c>
      <c r="C167" s="6" t="s">
        <v>23637</v>
      </c>
    </row>
    <row r="168">
      <c r="A168" s="9">
        <f t="shared" si="1"/>
        <v>116</v>
      </c>
      <c r="B168" s="8" t="s">
        <v>163</v>
      </c>
      <c r="C168" s="9" t="s">
        <v>24</v>
      </c>
    </row>
    <row r="169">
      <c r="A169" s="9">
        <f t="shared" si="1"/>
        <v>116</v>
      </c>
      <c r="B169" s="8" t="s">
        <v>163</v>
      </c>
      <c r="C169" s="9" t="s">
        <v>25</v>
      </c>
    </row>
    <row r="170">
      <c r="A170" s="9">
        <f t="shared" si="1"/>
        <v>117</v>
      </c>
      <c r="B170" s="8" t="s">
        <v>164</v>
      </c>
      <c r="C170" s="9" t="s">
        <v>24</v>
      </c>
    </row>
    <row r="171">
      <c r="A171" s="9">
        <f t="shared" si="1"/>
        <v>117</v>
      </c>
      <c r="B171" s="8" t="s">
        <v>164</v>
      </c>
      <c r="C171" s="9" t="s">
        <v>25</v>
      </c>
    </row>
    <row r="172">
      <c r="A172" s="9">
        <f t="shared" si="1"/>
        <v>118</v>
      </c>
      <c r="B172" s="8" t="s">
        <v>165</v>
      </c>
      <c r="C172" s="9" t="s">
        <v>25</v>
      </c>
    </row>
    <row r="173">
      <c r="A173" s="9">
        <f t="shared" si="1"/>
        <v>119</v>
      </c>
      <c r="B173" s="8" t="s">
        <v>166</v>
      </c>
      <c r="C173" s="9" t="s">
        <v>24</v>
      </c>
    </row>
    <row r="174">
      <c r="A174" s="9">
        <f t="shared" si="1"/>
        <v>119</v>
      </c>
      <c r="B174" s="8" t="s">
        <v>166</v>
      </c>
      <c r="C174" s="9" t="s">
        <v>25</v>
      </c>
    </row>
    <row r="175">
      <c r="A175" s="9">
        <f t="shared" si="1"/>
        <v>120</v>
      </c>
      <c r="B175" s="8" t="s">
        <v>167</v>
      </c>
      <c r="C175" s="9" t="s">
        <v>24</v>
      </c>
    </row>
    <row r="176">
      <c r="A176" s="9">
        <f t="shared" si="1"/>
        <v>120</v>
      </c>
      <c r="B176" s="8" t="s">
        <v>167</v>
      </c>
      <c r="C176" s="9" t="s">
        <v>25</v>
      </c>
    </row>
    <row r="177">
      <c r="A177" s="9">
        <f t="shared" si="1"/>
        <v>121</v>
      </c>
      <c r="B177" s="8" t="s">
        <v>168</v>
      </c>
      <c r="C177" s="9" t="s">
        <v>25</v>
      </c>
    </row>
    <row r="178">
      <c r="A178" s="9">
        <f t="shared" si="1"/>
        <v>122</v>
      </c>
      <c r="B178" s="8" t="s">
        <v>169</v>
      </c>
      <c r="C178" s="6" t="s">
        <v>132</v>
      </c>
    </row>
    <row r="179">
      <c r="A179" s="9">
        <f t="shared" si="1"/>
        <v>122</v>
      </c>
      <c r="B179" s="8" t="s">
        <v>169</v>
      </c>
      <c r="C179" s="9" t="s">
        <v>25</v>
      </c>
    </row>
    <row r="180">
      <c r="A180" s="9">
        <f t="shared" si="1"/>
        <v>122</v>
      </c>
      <c r="B180" s="8" t="s">
        <v>169</v>
      </c>
      <c r="C180" s="9" t="s">
        <v>60</v>
      </c>
    </row>
    <row r="181">
      <c r="A181" s="9">
        <f t="shared" si="1"/>
        <v>122</v>
      </c>
      <c r="B181" s="8" t="s">
        <v>169</v>
      </c>
      <c r="C181" s="9" t="s">
        <v>54</v>
      </c>
    </row>
    <row r="182">
      <c r="A182" s="9">
        <f t="shared" si="1"/>
        <v>122</v>
      </c>
      <c r="B182" s="8" t="s">
        <v>169</v>
      </c>
      <c r="C182" s="6" t="s">
        <v>23637</v>
      </c>
    </row>
    <row r="183">
      <c r="A183" s="9">
        <f t="shared" si="1"/>
        <v>123</v>
      </c>
      <c r="B183" s="8" t="s">
        <v>170</v>
      </c>
      <c r="C183" s="9" t="s">
        <v>25</v>
      </c>
    </row>
    <row r="184">
      <c r="A184" s="9">
        <f t="shared" si="1"/>
        <v>124</v>
      </c>
      <c r="B184" s="8" t="s">
        <v>171</v>
      </c>
      <c r="C184" s="9" t="s">
        <v>25</v>
      </c>
    </row>
    <row r="185">
      <c r="A185" s="9">
        <f t="shared" si="1"/>
        <v>125</v>
      </c>
      <c r="B185" s="8" t="s">
        <v>172</v>
      </c>
      <c r="C185" s="9" t="s">
        <v>24</v>
      </c>
    </row>
    <row r="186">
      <c r="A186" s="9">
        <f t="shared" si="1"/>
        <v>125</v>
      </c>
      <c r="B186" s="8" t="s">
        <v>172</v>
      </c>
      <c r="C186" s="9" t="s">
        <v>25</v>
      </c>
    </row>
    <row r="187">
      <c r="A187" s="9">
        <f t="shared" si="1"/>
        <v>126</v>
      </c>
      <c r="B187" s="8" t="s">
        <v>173</v>
      </c>
      <c r="C187" s="9" t="s">
        <v>25</v>
      </c>
    </row>
    <row r="188">
      <c r="A188" s="9">
        <f t="shared" si="1"/>
        <v>127</v>
      </c>
      <c r="B188" s="8" t="s">
        <v>174</v>
      </c>
      <c r="C188" s="9" t="s">
        <v>25</v>
      </c>
    </row>
    <row r="189">
      <c r="A189" s="9">
        <f t="shared" si="1"/>
        <v>128</v>
      </c>
      <c r="B189" s="8" t="s">
        <v>175</v>
      </c>
      <c r="C189" s="9" t="s">
        <v>25</v>
      </c>
    </row>
    <row r="190">
      <c r="A190" s="9">
        <f t="shared" si="1"/>
        <v>129</v>
      </c>
      <c r="B190" s="8" t="s">
        <v>176</v>
      </c>
      <c r="C190" s="9" t="s">
        <v>177</v>
      </c>
    </row>
    <row r="191">
      <c r="A191" s="9">
        <f t="shared" si="1"/>
        <v>130</v>
      </c>
      <c r="B191" s="8" t="s">
        <v>178</v>
      </c>
      <c r="C191" s="6" t="s">
        <v>132</v>
      </c>
    </row>
    <row r="192">
      <c r="A192" s="9">
        <f t="shared" si="1"/>
        <v>130</v>
      </c>
      <c r="B192" s="8" t="s">
        <v>178</v>
      </c>
      <c r="C192" s="6" t="s">
        <v>179</v>
      </c>
    </row>
    <row r="193">
      <c r="A193" s="9">
        <f t="shared" si="1"/>
        <v>130</v>
      </c>
      <c r="B193" s="8" t="s">
        <v>178</v>
      </c>
      <c r="C193" s="9" t="s">
        <v>25</v>
      </c>
    </row>
    <row r="194">
      <c r="A194" s="9">
        <f t="shared" si="1"/>
        <v>130</v>
      </c>
      <c r="B194" s="8" t="s">
        <v>178</v>
      </c>
      <c r="C194" s="6" t="s">
        <v>23637</v>
      </c>
    </row>
    <row r="195">
      <c r="A195" s="9">
        <f t="shared" si="1"/>
        <v>131</v>
      </c>
      <c r="B195" s="8" t="s">
        <v>180</v>
      </c>
      <c r="C195" s="9" t="s">
        <v>24</v>
      </c>
    </row>
    <row r="196">
      <c r="A196" s="9">
        <f t="shared" si="1"/>
        <v>132</v>
      </c>
      <c r="B196" s="8" t="s">
        <v>181</v>
      </c>
      <c r="C196" s="9" t="s">
        <v>24</v>
      </c>
    </row>
    <row r="197">
      <c r="A197" s="9">
        <f t="shared" si="1"/>
        <v>132</v>
      </c>
      <c r="B197" s="8" t="s">
        <v>181</v>
      </c>
      <c r="C197" s="9" t="s">
        <v>25</v>
      </c>
    </row>
    <row r="198">
      <c r="A198" s="9">
        <f t="shared" si="1"/>
        <v>133</v>
      </c>
      <c r="B198" s="8" t="s">
        <v>182</v>
      </c>
      <c r="C198" s="9" t="s">
        <v>25</v>
      </c>
    </row>
    <row r="199">
      <c r="A199" s="9">
        <f t="shared" si="1"/>
        <v>134</v>
      </c>
      <c r="B199" s="8" t="s">
        <v>183</v>
      </c>
      <c r="C199" s="9" t="s">
        <v>25</v>
      </c>
    </row>
    <row r="200">
      <c r="A200" s="9">
        <f t="shared" si="1"/>
        <v>135</v>
      </c>
      <c r="B200" s="8" t="s">
        <v>184</v>
      </c>
      <c r="C200" s="9" t="s">
        <v>25</v>
      </c>
    </row>
    <row r="201">
      <c r="A201" s="9">
        <f t="shared" si="1"/>
        <v>135</v>
      </c>
      <c r="B201" s="8" t="s">
        <v>184</v>
      </c>
      <c r="C201" s="9" t="s">
        <v>60</v>
      </c>
    </row>
    <row r="202">
      <c r="A202" s="9">
        <f t="shared" si="1"/>
        <v>136</v>
      </c>
      <c r="B202" s="8" t="s">
        <v>185</v>
      </c>
      <c r="C202" s="9" t="s">
        <v>25</v>
      </c>
    </row>
    <row r="203">
      <c r="A203" s="9">
        <f t="shared" si="1"/>
        <v>136</v>
      </c>
      <c r="B203" s="8" t="s">
        <v>185</v>
      </c>
      <c r="C203" s="9" t="s">
        <v>22</v>
      </c>
    </row>
    <row r="204">
      <c r="A204" s="9">
        <f t="shared" si="1"/>
        <v>137</v>
      </c>
      <c r="B204" s="8" t="s">
        <v>186</v>
      </c>
      <c r="C204" s="9" t="s">
        <v>162</v>
      </c>
    </row>
    <row r="205">
      <c r="A205" s="9">
        <f t="shared" si="1"/>
        <v>137</v>
      </c>
      <c r="B205" s="8" t="s">
        <v>186</v>
      </c>
      <c r="C205" s="9" t="s">
        <v>25</v>
      </c>
    </row>
    <row r="206">
      <c r="A206" s="9">
        <f t="shared" si="1"/>
        <v>138</v>
      </c>
      <c r="B206" s="8" t="s">
        <v>187</v>
      </c>
      <c r="C206" s="9" t="s">
        <v>188</v>
      </c>
    </row>
    <row r="207">
      <c r="A207" s="9">
        <f t="shared" si="1"/>
        <v>139</v>
      </c>
      <c r="B207" s="8" t="s">
        <v>189</v>
      </c>
      <c r="C207" s="9" t="s">
        <v>25</v>
      </c>
    </row>
    <row r="208">
      <c r="A208" s="9">
        <f t="shared" si="1"/>
        <v>140</v>
      </c>
      <c r="B208" s="8" t="s">
        <v>190</v>
      </c>
      <c r="C208" s="9" t="s">
        <v>60</v>
      </c>
    </row>
    <row r="209">
      <c r="A209" s="9">
        <f t="shared" si="1"/>
        <v>140</v>
      </c>
      <c r="B209" s="8" t="s">
        <v>190</v>
      </c>
      <c r="C209" s="9" t="s">
        <v>25</v>
      </c>
    </row>
    <row r="210">
      <c r="A210" s="9">
        <f t="shared" si="1"/>
        <v>141</v>
      </c>
      <c r="B210" s="8" t="s">
        <v>191</v>
      </c>
      <c r="C210" s="9" t="s">
        <v>60</v>
      </c>
    </row>
    <row r="211">
      <c r="A211" s="9">
        <f t="shared" si="1"/>
        <v>141</v>
      </c>
      <c r="B211" s="8" t="s">
        <v>191</v>
      </c>
      <c r="C211" s="9" t="s">
        <v>25</v>
      </c>
    </row>
    <row r="212">
      <c r="A212" s="9">
        <f t="shared" si="1"/>
        <v>142</v>
      </c>
      <c r="B212" s="8" t="s">
        <v>192</v>
      </c>
      <c r="C212" s="9" t="s">
        <v>25</v>
      </c>
    </row>
    <row r="213">
      <c r="A213" s="9">
        <f t="shared" si="1"/>
        <v>143</v>
      </c>
      <c r="B213" s="8" t="s">
        <v>193</v>
      </c>
      <c r="C213" s="9" t="s">
        <v>25</v>
      </c>
    </row>
    <row r="214">
      <c r="A214" s="9">
        <f t="shared" si="1"/>
        <v>144</v>
      </c>
      <c r="B214" s="8" t="s">
        <v>194</v>
      </c>
      <c r="C214" s="9" t="s">
        <v>25</v>
      </c>
    </row>
    <row r="215">
      <c r="A215" s="9">
        <f t="shared" si="1"/>
        <v>145</v>
      </c>
      <c r="B215" s="5" t="s">
        <v>195</v>
      </c>
      <c r="C215" s="6" t="s">
        <v>196</v>
      </c>
    </row>
    <row r="216">
      <c r="A216" s="9">
        <f t="shared" si="1"/>
        <v>145</v>
      </c>
      <c r="B216" s="5" t="s">
        <v>195</v>
      </c>
      <c r="C216" s="6" t="s">
        <v>25</v>
      </c>
    </row>
    <row r="217">
      <c r="A217" s="9">
        <f t="shared" si="1"/>
        <v>145</v>
      </c>
      <c r="B217" s="5" t="s">
        <v>195</v>
      </c>
      <c r="C217" s="6" t="s">
        <v>24</v>
      </c>
    </row>
    <row r="218">
      <c r="A218" s="9">
        <f t="shared" si="1"/>
        <v>145</v>
      </c>
      <c r="B218" s="5" t="s">
        <v>195</v>
      </c>
      <c r="C218" s="6" t="s">
        <v>23637</v>
      </c>
    </row>
    <row r="219">
      <c r="A219" s="9">
        <f t="shared" si="1"/>
        <v>146</v>
      </c>
      <c r="B219" s="8" t="s">
        <v>197</v>
      </c>
      <c r="C219" s="9" t="s">
        <v>25</v>
      </c>
    </row>
    <row r="220">
      <c r="A220" s="9">
        <f t="shared" si="1"/>
        <v>147</v>
      </c>
      <c r="B220" s="8" t="s">
        <v>198</v>
      </c>
      <c r="C220" s="9" t="s">
        <v>24</v>
      </c>
    </row>
    <row r="221">
      <c r="A221" s="9">
        <f t="shared" si="1"/>
        <v>147</v>
      </c>
      <c r="B221" s="8" t="s">
        <v>198</v>
      </c>
      <c r="C221" s="9" t="s">
        <v>25</v>
      </c>
    </row>
    <row r="222">
      <c r="A222" s="9">
        <f t="shared" si="1"/>
        <v>148</v>
      </c>
      <c r="B222" s="8" t="s">
        <v>199</v>
      </c>
      <c r="C222" s="9" t="s">
        <v>25</v>
      </c>
    </row>
    <row r="223">
      <c r="A223" s="9">
        <f t="shared" si="1"/>
        <v>149</v>
      </c>
      <c r="B223" s="5" t="s">
        <v>200</v>
      </c>
      <c r="C223" s="6" t="s">
        <v>109</v>
      </c>
    </row>
    <row r="224">
      <c r="A224" s="9">
        <f t="shared" si="1"/>
        <v>149</v>
      </c>
      <c r="B224" s="5" t="s">
        <v>200</v>
      </c>
      <c r="C224" s="6" t="s">
        <v>25</v>
      </c>
    </row>
    <row r="225">
      <c r="A225" s="9">
        <f t="shared" si="1"/>
        <v>149</v>
      </c>
      <c r="B225" s="5" t="s">
        <v>200</v>
      </c>
      <c r="C225" s="6" t="s">
        <v>162</v>
      </c>
    </row>
    <row r="226">
      <c r="A226" s="9">
        <f t="shared" si="1"/>
        <v>150</v>
      </c>
      <c r="B226" s="8" t="s">
        <v>201</v>
      </c>
      <c r="C226" s="9" t="s">
        <v>24</v>
      </c>
    </row>
    <row r="227">
      <c r="A227" s="9">
        <f t="shared" si="1"/>
        <v>150</v>
      </c>
      <c r="B227" s="8" t="s">
        <v>201</v>
      </c>
      <c r="C227" s="9" t="s">
        <v>25</v>
      </c>
    </row>
    <row r="228">
      <c r="A228" s="9">
        <f t="shared" si="1"/>
        <v>151</v>
      </c>
      <c r="B228" s="8" t="s">
        <v>202</v>
      </c>
      <c r="C228" s="9" t="s">
        <v>25</v>
      </c>
    </row>
    <row r="229">
      <c r="A229" s="9">
        <f t="shared" si="1"/>
        <v>152</v>
      </c>
      <c r="B229" s="8" t="s">
        <v>203</v>
      </c>
      <c r="C229" s="9" t="s">
        <v>60</v>
      </c>
    </row>
    <row r="230">
      <c r="A230" s="9">
        <f t="shared" si="1"/>
        <v>152</v>
      </c>
      <c r="B230" s="8" t="s">
        <v>203</v>
      </c>
      <c r="C230" s="9" t="s">
        <v>25</v>
      </c>
    </row>
    <row r="231">
      <c r="A231" s="9">
        <f t="shared" si="1"/>
        <v>153</v>
      </c>
      <c r="B231" s="8" t="s">
        <v>204</v>
      </c>
      <c r="C231" s="9" t="s">
        <v>177</v>
      </c>
    </row>
    <row r="232">
      <c r="A232" s="9">
        <f t="shared" si="1"/>
        <v>153</v>
      </c>
      <c r="B232" s="8" t="s">
        <v>204</v>
      </c>
      <c r="C232" s="9" t="s">
        <v>25</v>
      </c>
    </row>
    <row r="233">
      <c r="A233" s="9">
        <f t="shared" si="1"/>
        <v>154</v>
      </c>
      <c r="B233" s="8" t="s">
        <v>205</v>
      </c>
      <c r="C233" s="9" t="s">
        <v>22</v>
      </c>
    </row>
    <row r="234">
      <c r="A234" s="9">
        <f t="shared" si="1"/>
        <v>154</v>
      </c>
      <c r="B234" s="8" t="s">
        <v>205</v>
      </c>
      <c r="C234" s="9" t="s">
        <v>60</v>
      </c>
    </row>
    <row r="235">
      <c r="A235" s="9">
        <f t="shared" si="1"/>
        <v>154</v>
      </c>
      <c r="B235" s="8" t="s">
        <v>205</v>
      </c>
      <c r="C235" s="9" t="s">
        <v>24</v>
      </c>
    </row>
    <row r="236">
      <c r="A236" s="9">
        <f t="shared" si="1"/>
        <v>154</v>
      </c>
      <c r="B236" s="8" t="s">
        <v>205</v>
      </c>
      <c r="C236" s="9" t="s">
        <v>25</v>
      </c>
    </row>
    <row r="237">
      <c r="A237" s="9">
        <f t="shared" si="1"/>
        <v>155</v>
      </c>
      <c r="B237" s="8" t="s">
        <v>206</v>
      </c>
      <c r="C237" s="9" t="s">
        <v>22</v>
      </c>
    </row>
    <row r="238">
      <c r="A238" s="9">
        <f t="shared" si="1"/>
        <v>155</v>
      </c>
      <c r="B238" s="8" t="s">
        <v>206</v>
      </c>
      <c r="C238" s="9" t="s">
        <v>25</v>
      </c>
    </row>
    <row r="239">
      <c r="A239" s="9">
        <f t="shared" si="1"/>
        <v>155</v>
      </c>
      <c r="B239" s="8" t="s">
        <v>206</v>
      </c>
      <c r="C239" s="9" t="s">
        <v>24</v>
      </c>
    </row>
    <row r="240">
      <c r="A240" s="9">
        <f t="shared" si="1"/>
        <v>156</v>
      </c>
      <c r="B240" s="8" t="s">
        <v>207</v>
      </c>
      <c r="C240" s="9" t="s">
        <v>25</v>
      </c>
    </row>
    <row r="241">
      <c r="A241" s="9">
        <f t="shared" si="1"/>
        <v>157</v>
      </c>
      <c r="B241" s="8" t="s">
        <v>208</v>
      </c>
      <c r="C241" s="9" t="s">
        <v>25</v>
      </c>
    </row>
    <row r="242">
      <c r="A242" s="9">
        <f t="shared" si="1"/>
        <v>158</v>
      </c>
      <c r="B242" s="8" t="s">
        <v>209</v>
      </c>
      <c r="C242" s="9" t="s">
        <v>25</v>
      </c>
    </row>
    <row r="243">
      <c r="A243" s="9">
        <f t="shared" si="1"/>
        <v>159</v>
      </c>
      <c r="B243" s="5" t="s">
        <v>210</v>
      </c>
      <c r="C243" s="6" t="s">
        <v>86</v>
      </c>
    </row>
    <row r="244">
      <c r="A244" s="9">
        <f t="shared" si="1"/>
        <v>160</v>
      </c>
      <c r="B244" s="8" t="s">
        <v>211</v>
      </c>
      <c r="C244" s="9" t="s">
        <v>25</v>
      </c>
    </row>
    <row r="245">
      <c r="A245" s="9">
        <f t="shared" si="1"/>
        <v>161</v>
      </c>
      <c r="B245" s="8" t="s">
        <v>212</v>
      </c>
      <c r="C245" s="9" t="s">
        <v>25</v>
      </c>
    </row>
    <row r="246">
      <c r="A246" s="9">
        <f t="shared" si="1"/>
        <v>162</v>
      </c>
      <c r="B246" s="8" t="s">
        <v>213</v>
      </c>
      <c r="C246" s="9" t="s">
        <v>25</v>
      </c>
    </row>
    <row r="247">
      <c r="A247" s="9">
        <f t="shared" si="1"/>
        <v>163</v>
      </c>
      <c r="B247" s="8" t="s">
        <v>214</v>
      </c>
      <c r="C247" s="9" t="s">
        <v>162</v>
      </c>
    </row>
    <row r="248">
      <c r="A248" s="9">
        <f t="shared" si="1"/>
        <v>164</v>
      </c>
      <c r="B248" s="8" t="s">
        <v>215</v>
      </c>
      <c r="C248" s="9" t="s">
        <v>24</v>
      </c>
    </row>
    <row r="249">
      <c r="A249" s="9">
        <f t="shared" si="1"/>
        <v>164</v>
      </c>
      <c r="B249" s="8" t="s">
        <v>215</v>
      </c>
      <c r="C249" s="9" t="s">
        <v>25</v>
      </c>
    </row>
    <row r="250">
      <c r="A250" s="9">
        <f t="shared" si="1"/>
        <v>165</v>
      </c>
      <c r="B250" s="8" t="s">
        <v>216</v>
      </c>
      <c r="C250" s="9" t="s">
        <v>25</v>
      </c>
    </row>
    <row r="251">
      <c r="A251" s="9">
        <f t="shared" si="1"/>
        <v>166</v>
      </c>
      <c r="B251" s="8" t="s">
        <v>217</v>
      </c>
      <c r="C251" s="9" t="s">
        <v>25</v>
      </c>
    </row>
    <row r="252">
      <c r="A252" s="9">
        <f t="shared" si="1"/>
        <v>167</v>
      </c>
      <c r="B252" s="8" t="s">
        <v>218</v>
      </c>
      <c r="C252" s="9" t="s">
        <v>25</v>
      </c>
    </row>
    <row r="253">
      <c r="A253" s="9">
        <f t="shared" si="1"/>
        <v>168</v>
      </c>
      <c r="B253" s="8" t="s">
        <v>219</v>
      </c>
      <c r="C253" s="9" t="s">
        <v>25</v>
      </c>
    </row>
    <row r="254">
      <c r="A254" s="9">
        <f t="shared" si="1"/>
        <v>169</v>
      </c>
      <c r="B254" s="8" t="s">
        <v>220</v>
      </c>
      <c r="C254" s="9" t="s">
        <v>25</v>
      </c>
    </row>
    <row r="255">
      <c r="A255" s="9">
        <f t="shared" si="1"/>
        <v>170</v>
      </c>
      <c r="B255" s="30" t="s">
        <v>23638</v>
      </c>
      <c r="C255" s="26" t="s">
        <v>23639</v>
      </c>
    </row>
    <row r="256">
      <c r="A256" s="9">
        <f t="shared" si="1"/>
        <v>170</v>
      </c>
      <c r="B256" s="30" t="s">
        <v>23638</v>
      </c>
      <c r="C256" s="26" t="s">
        <v>25</v>
      </c>
    </row>
    <row r="257">
      <c r="A257" s="9">
        <f t="shared" si="1"/>
        <v>170</v>
      </c>
      <c r="B257" s="30" t="s">
        <v>23638</v>
      </c>
      <c r="C257" s="26" t="s">
        <v>24</v>
      </c>
    </row>
    <row r="258">
      <c r="A258" s="9">
        <f t="shared" si="1"/>
        <v>170</v>
      </c>
      <c r="B258" s="30" t="s">
        <v>23638</v>
      </c>
      <c r="C258" s="26" t="s">
        <v>553</v>
      </c>
    </row>
    <row r="259">
      <c r="A259" s="9">
        <f t="shared" si="1"/>
        <v>171</v>
      </c>
      <c r="B259" s="8" t="s">
        <v>221</v>
      </c>
      <c r="C259" s="9" t="s">
        <v>25</v>
      </c>
    </row>
    <row r="260">
      <c r="A260" s="9">
        <f t="shared" si="1"/>
        <v>172</v>
      </c>
      <c r="B260" s="8" t="s">
        <v>222</v>
      </c>
      <c r="C260" s="9" t="s">
        <v>25</v>
      </c>
    </row>
    <row r="261">
      <c r="A261" s="9">
        <f t="shared" si="1"/>
        <v>173</v>
      </c>
      <c r="B261" s="8" t="s">
        <v>223</v>
      </c>
      <c r="C261" s="9" t="s">
        <v>25</v>
      </c>
    </row>
    <row r="262">
      <c r="A262" s="9">
        <f t="shared" si="1"/>
        <v>174</v>
      </c>
      <c r="B262" s="8" t="s">
        <v>224</v>
      </c>
      <c r="C262" s="9" t="s">
        <v>25</v>
      </c>
    </row>
    <row r="263">
      <c r="A263" s="9">
        <f t="shared" si="1"/>
        <v>174</v>
      </c>
      <c r="B263" s="8" t="s">
        <v>224</v>
      </c>
      <c r="C263" s="9" t="s">
        <v>64</v>
      </c>
    </row>
    <row r="264">
      <c r="A264" s="9">
        <f t="shared" si="1"/>
        <v>175</v>
      </c>
      <c r="B264" s="8" t="s">
        <v>225</v>
      </c>
      <c r="C264" s="9" t="s">
        <v>25</v>
      </c>
    </row>
    <row r="265">
      <c r="A265" s="9">
        <f t="shared" si="1"/>
        <v>176</v>
      </c>
      <c r="B265" s="8" t="s">
        <v>226</v>
      </c>
      <c r="C265" s="9" t="s">
        <v>60</v>
      </c>
    </row>
    <row r="266">
      <c r="A266" s="9">
        <f t="shared" si="1"/>
        <v>176</v>
      </c>
      <c r="B266" s="8" t="s">
        <v>226</v>
      </c>
      <c r="C266" s="9" t="s">
        <v>22</v>
      </c>
    </row>
    <row r="267">
      <c r="A267" s="9">
        <f t="shared" si="1"/>
        <v>177</v>
      </c>
      <c r="B267" s="8" t="s">
        <v>227</v>
      </c>
      <c r="C267" s="9" t="s">
        <v>25</v>
      </c>
    </row>
    <row r="268">
      <c r="A268" s="9">
        <f t="shared" si="1"/>
        <v>177</v>
      </c>
      <c r="B268" s="8" t="s">
        <v>227</v>
      </c>
      <c r="C268" s="9" t="s">
        <v>24</v>
      </c>
    </row>
    <row r="269">
      <c r="A269" s="9">
        <f t="shared" si="1"/>
        <v>178</v>
      </c>
      <c r="B269" s="8" t="s">
        <v>228</v>
      </c>
      <c r="C269" s="9" t="s">
        <v>24</v>
      </c>
    </row>
    <row r="270">
      <c r="A270" s="9">
        <f t="shared" si="1"/>
        <v>178</v>
      </c>
      <c r="B270" s="8" t="s">
        <v>228</v>
      </c>
      <c r="C270" s="9" t="s">
        <v>25</v>
      </c>
    </row>
    <row r="271">
      <c r="A271" s="9">
        <f t="shared" si="1"/>
        <v>179</v>
      </c>
      <c r="B271" s="8" t="s">
        <v>229</v>
      </c>
      <c r="C271" s="9" t="s">
        <v>25</v>
      </c>
    </row>
    <row r="272">
      <c r="A272" s="9">
        <f t="shared" si="1"/>
        <v>180</v>
      </c>
      <c r="B272" s="8" t="s">
        <v>230</v>
      </c>
      <c r="C272" s="9" t="s">
        <v>25</v>
      </c>
    </row>
    <row r="273">
      <c r="A273" s="9">
        <f t="shared" si="1"/>
        <v>181</v>
      </c>
      <c r="B273" s="8" t="s">
        <v>231</v>
      </c>
      <c r="C273" s="9" t="s">
        <v>24</v>
      </c>
    </row>
    <row r="274">
      <c r="A274" s="9">
        <f t="shared" si="1"/>
        <v>181</v>
      </c>
      <c r="B274" s="8" t="s">
        <v>231</v>
      </c>
      <c r="C274" s="9" t="s">
        <v>25</v>
      </c>
    </row>
    <row r="275">
      <c r="A275" s="9">
        <f t="shared" si="1"/>
        <v>182</v>
      </c>
      <c r="B275" s="8" t="s">
        <v>232</v>
      </c>
      <c r="C275" s="9" t="s">
        <v>24</v>
      </c>
    </row>
    <row r="276">
      <c r="A276" s="9">
        <f t="shared" si="1"/>
        <v>182</v>
      </c>
      <c r="B276" s="8" t="s">
        <v>232</v>
      </c>
      <c r="C276" s="9" t="s">
        <v>25</v>
      </c>
    </row>
    <row r="277">
      <c r="A277" s="9">
        <f t="shared" si="1"/>
        <v>183</v>
      </c>
      <c r="B277" s="8" t="s">
        <v>233</v>
      </c>
      <c r="C277" s="9" t="s">
        <v>162</v>
      </c>
    </row>
    <row r="278">
      <c r="A278" s="9">
        <f t="shared" si="1"/>
        <v>183</v>
      </c>
      <c r="B278" s="8" t="s">
        <v>233</v>
      </c>
      <c r="C278" s="9" t="s">
        <v>25</v>
      </c>
    </row>
    <row r="279">
      <c r="A279" s="9">
        <f t="shared" si="1"/>
        <v>184</v>
      </c>
      <c r="B279" s="8" t="s">
        <v>234</v>
      </c>
      <c r="C279" s="9" t="s">
        <v>25</v>
      </c>
    </row>
    <row r="280">
      <c r="A280" s="9">
        <f t="shared" si="1"/>
        <v>185</v>
      </c>
      <c r="B280" s="8" t="s">
        <v>235</v>
      </c>
      <c r="C280" s="9" t="s">
        <v>24</v>
      </c>
    </row>
    <row r="281">
      <c r="A281" s="9">
        <f t="shared" si="1"/>
        <v>185</v>
      </c>
      <c r="B281" s="8" t="s">
        <v>235</v>
      </c>
      <c r="C281" s="9" t="s">
        <v>25</v>
      </c>
    </row>
    <row r="282">
      <c r="A282" s="9">
        <f t="shared" si="1"/>
        <v>186</v>
      </c>
      <c r="B282" s="8" t="s">
        <v>236</v>
      </c>
      <c r="C282" s="9" t="s">
        <v>25</v>
      </c>
    </row>
    <row r="283">
      <c r="A283" s="9">
        <f t="shared" si="1"/>
        <v>187</v>
      </c>
      <c r="B283" s="8" t="s">
        <v>237</v>
      </c>
      <c r="C283" s="9" t="s">
        <v>25</v>
      </c>
    </row>
    <row r="284">
      <c r="A284" s="9">
        <f t="shared" si="1"/>
        <v>188</v>
      </c>
      <c r="B284" s="8" t="s">
        <v>238</v>
      </c>
      <c r="C284" s="9" t="s">
        <v>142</v>
      </c>
    </row>
    <row r="285">
      <c r="A285" s="9">
        <f t="shared" si="1"/>
        <v>188</v>
      </c>
      <c r="B285" s="8" t="s">
        <v>238</v>
      </c>
      <c r="C285" s="9" t="s">
        <v>25</v>
      </c>
    </row>
    <row r="286">
      <c r="A286" s="9">
        <f t="shared" si="1"/>
        <v>189</v>
      </c>
      <c r="B286" s="8" t="s">
        <v>239</v>
      </c>
      <c r="C286" s="9" t="s">
        <v>25</v>
      </c>
    </row>
    <row r="287">
      <c r="A287" s="9">
        <f t="shared" si="1"/>
        <v>190</v>
      </c>
      <c r="B287" s="8" t="s">
        <v>240</v>
      </c>
      <c r="C287" s="9" t="s">
        <v>25</v>
      </c>
    </row>
    <row r="288">
      <c r="A288" s="9">
        <f t="shared" si="1"/>
        <v>190</v>
      </c>
      <c r="B288" s="8" t="s">
        <v>240</v>
      </c>
      <c r="C288" s="9" t="s">
        <v>22</v>
      </c>
    </row>
    <row r="289">
      <c r="A289" s="9">
        <f t="shared" si="1"/>
        <v>191</v>
      </c>
      <c r="B289" s="8" t="s">
        <v>241</v>
      </c>
      <c r="C289" s="9" t="s">
        <v>25</v>
      </c>
    </row>
    <row r="290">
      <c r="A290" s="9">
        <f t="shared" si="1"/>
        <v>192</v>
      </c>
      <c r="B290" s="8" t="s">
        <v>242</v>
      </c>
      <c r="C290" s="9" t="s">
        <v>24</v>
      </c>
    </row>
    <row r="291">
      <c r="A291" s="9">
        <f t="shared" si="1"/>
        <v>192</v>
      </c>
      <c r="B291" s="8" t="s">
        <v>242</v>
      </c>
      <c r="C291" s="9" t="s">
        <v>25</v>
      </c>
    </row>
    <row r="292">
      <c r="A292" s="9">
        <f t="shared" si="1"/>
        <v>193</v>
      </c>
      <c r="B292" s="8" t="s">
        <v>243</v>
      </c>
      <c r="C292" s="9" t="s">
        <v>25</v>
      </c>
    </row>
    <row r="293">
      <c r="A293" s="9">
        <f t="shared" si="1"/>
        <v>194</v>
      </c>
      <c r="B293" s="8" t="s">
        <v>244</v>
      </c>
      <c r="C293" s="9" t="s">
        <v>25</v>
      </c>
    </row>
    <row r="294">
      <c r="A294" s="9">
        <f t="shared" si="1"/>
        <v>195</v>
      </c>
      <c r="B294" s="8" t="s">
        <v>245</v>
      </c>
      <c r="C294" s="9" t="s">
        <v>25</v>
      </c>
    </row>
    <row r="295">
      <c r="A295" s="9">
        <f t="shared" si="1"/>
        <v>196</v>
      </c>
      <c r="B295" s="8" t="s">
        <v>246</v>
      </c>
      <c r="C295" s="9" t="s">
        <v>25</v>
      </c>
    </row>
    <row r="296">
      <c r="A296" s="9">
        <f t="shared" si="1"/>
        <v>197</v>
      </c>
      <c r="B296" s="8" t="s">
        <v>247</v>
      </c>
      <c r="C296" s="9" t="s">
        <v>25</v>
      </c>
    </row>
    <row r="297">
      <c r="A297" s="9">
        <f t="shared" si="1"/>
        <v>198</v>
      </c>
      <c r="B297" s="8" t="s">
        <v>248</v>
      </c>
      <c r="C297" s="9" t="s">
        <v>25</v>
      </c>
    </row>
    <row r="298">
      <c r="A298" s="9">
        <f t="shared" si="1"/>
        <v>199</v>
      </c>
      <c r="B298" s="8" t="s">
        <v>249</v>
      </c>
      <c r="C298" s="9" t="s">
        <v>25</v>
      </c>
    </row>
    <row r="299">
      <c r="A299" s="9">
        <f t="shared" si="1"/>
        <v>200</v>
      </c>
      <c r="B299" s="5" t="s">
        <v>250</v>
      </c>
      <c r="C299" s="6" t="s">
        <v>59</v>
      </c>
    </row>
    <row r="300">
      <c r="A300" s="9">
        <f t="shared" si="1"/>
        <v>201</v>
      </c>
      <c r="B300" s="8" t="s">
        <v>251</v>
      </c>
      <c r="C300" s="9" t="s">
        <v>24</v>
      </c>
    </row>
    <row r="301">
      <c r="A301" s="9">
        <f t="shared" si="1"/>
        <v>201</v>
      </c>
      <c r="B301" s="8" t="s">
        <v>251</v>
      </c>
      <c r="C301" s="9" t="s">
        <v>25</v>
      </c>
    </row>
    <row r="302">
      <c r="A302" s="9">
        <f t="shared" si="1"/>
        <v>202</v>
      </c>
      <c r="B302" s="8" t="s">
        <v>252</v>
      </c>
      <c r="C302" s="9" t="s">
        <v>25</v>
      </c>
    </row>
    <row r="303">
      <c r="A303" s="9">
        <f t="shared" si="1"/>
        <v>203</v>
      </c>
      <c r="B303" s="8" t="s">
        <v>253</v>
      </c>
      <c r="C303" s="9" t="s">
        <v>25</v>
      </c>
    </row>
    <row r="304">
      <c r="A304" s="9">
        <f t="shared" si="1"/>
        <v>204</v>
      </c>
      <c r="B304" s="8" t="s">
        <v>254</v>
      </c>
      <c r="C304" s="6" t="s">
        <v>60</v>
      </c>
    </row>
    <row r="305">
      <c r="A305" s="9">
        <f t="shared" si="1"/>
        <v>204</v>
      </c>
      <c r="B305" s="8" t="s">
        <v>254</v>
      </c>
      <c r="C305" s="9" t="s">
        <v>24</v>
      </c>
    </row>
    <row r="306">
      <c r="A306" s="9">
        <f t="shared" si="1"/>
        <v>204</v>
      </c>
      <c r="B306" s="8" t="s">
        <v>254</v>
      </c>
      <c r="C306" s="9" t="s">
        <v>25</v>
      </c>
    </row>
    <row r="307">
      <c r="A307" s="9">
        <f t="shared" si="1"/>
        <v>205</v>
      </c>
      <c r="B307" s="8" t="s">
        <v>255</v>
      </c>
      <c r="C307" s="9" t="s">
        <v>25</v>
      </c>
    </row>
    <row r="308">
      <c r="A308" s="9">
        <f t="shared" si="1"/>
        <v>206</v>
      </c>
      <c r="B308" s="8" t="s">
        <v>256</v>
      </c>
      <c r="C308" s="9" t="s">
        <v>25</v>
      </c>
    </row>
    <row r="309">
      <c r="A309" s="9">
        <f t="shared" si="1"/>
        <v>207</v>
      </c>
      <c r="B309" s="8" t="s">
        <v>257</v>
      </c>
      <c r="C309" s="9" t="s">
        <v>25</v>
      </c>
    </row>
    <row r="310">
      <c r="A310" s="9">
        <f t="shared" si="1"/>
        <v>208</v>
      </c>
      <c r="B310" s="8" t="s">
        <v>258</v>
      </c>
      <c r="C310" s="9" t="s">
        <v>25</v>
      </c>
    </row>
    <row r="311">
      <c r="A311" s="9">
        <f t="shared" si="1"/>
        <v>208</v>
      </c>
      <c r="B311" s="8" t="s">
        <v>258</v>
      </c>
      <c r="C311" s="9" t="s">
        <v>24</v>
      </c>
    </row>
    <row r="312">
      <c r="A312" s="9">
        <f t="shared" si="1"/>
        <v>209</v>
      </c>
      <c r="B312" s="8" t="s">
        <v>259</v>
      </c>
      <c r="C312" s="9" t="s">
        <v>25</v>
      </c>
    </row>
    <row r="313">
      <c r="A313" s="9">
        <f t="shared" si="1"/>
        <v>210</v>
      </c>
      <c r="B313" s="8" t="s">
        <v>260</v>
      </c>
      <c r="C313" s="9" t="s">
        <v>25</v>
      </c>
    </row>
    <row r="314">
      <c r="A314" s="9">
        <f t="shared" si="1"/>
        <v>211</v>
      </c>
      <c r="B314" s="8" t="s">
        <v>261</v>
      </c>
      <c r="C314" s="9" t="s">
        <v>162</v>
      </c>
    </row>
    <row r="315">
      <c r="A315" s="9">
        <f t="shared" si="1"/>
        <v>212</v>
      </c>
      <c r="B315" s="8" t="s">
        <v>262</v>
      </c>
      <c r="C315" s="9" t="s">
        <v>25</v>
      </c>
    </row>
    <row r="316">
      <c r="A316" s="9">
        <f t="shared" si="1"/>
        <v>213</v>
      </c>
      <c r="B316" s="8" t="s">
        <v>263</v>
      </c>
      <c r="C316" s="9" t="s">
        <v>24</v>
      </c>
    </row>
    <row r="317">
      <c r="A317" s="9">
        <f t="shared" si="1"/>
        <v>213</v>
      </c>
      <c r="B317" s="8" t="s">
        <v>263</v>
      </c>
      <c r="C317" s="9" t="s">
        <v>25</v>
      </c>
    </row>
    <row r="318">
      <c r="A318" s="9">
        <f t="shared" si="1"/>
        <v>214</v>
      </c>
      <c r="B318" s="8" t="s">
        <v>264</v>
      </c>
      <c r="C318" s="9" t="s">
        <v>25</v>
      </c>
    </row>
    <row r="319">
      <c r="A319" s="9">
        <f t="shared" si="1"/>
        <v>215</v>
      </c>
      <c r="B319" s="8" t="s">
        <v>265</v>
      </c>
      <c r="C319" s="9" t="s">
        <v>25</v>
      </c>
    </row>
    <row r="320">
      <c r="A320" s="9">
        <f t="shared" si="1"/>
        <v>216</v>
      </c>
      <c r="B320" s="5" t="s">
        <v>266</v>
      </c>
      <c r="C320" s="6" t="s">
        <v>267</v>
      </c>
    </row>
    <row r="321">
      <c r="A321" s="9">
        <f t="shared" si="1"/>
        <v>216</v>
      </c>
      <c r="B321" s="5" t="s">
        <v>266</v>
      </c>
      <c r="C321" s="6" t="s">
        <v>91</v>
      </c>
    </row>
    <row r="322">
      <c r="A322" s="9">
        <f t="shared" si="1"/>
        <v>216</v>
      </c>
      <c r="B322" s="5" t="s">
        <v>266</v>
      </c>
      <c r="C322" s="6" t="s">
        <v>23637</v>
      </c>
    </row>
    <row r="323">
      <c r="A323" s="9">
        <f t="shared" si="1"/>
        <v>217</v>
      </c>
      <c r="B323" s="8" t="s">
        <v>268</v>
      </c>
      <c r="C323" s="9" t="s">
        <v>121</v>
      </c>
    </row>
    <row r="324">
      <c r="A324" s="9">
        <f t="shared" si="1"/>
        <v>218</v>
      </c>
      <c r="B324" s="8" t="s">
        <v>269</v>
      </c>
      <c r="C324" s="9" t="s">
        <v>24</v>
      </c>
    </row>
    <row r="325">
      <c r="A325" s="9">
        <f t="shared" si="1"/>
        <v>218</v>
      </c>
      <c r="B325" s="8" t="s">
        <v>269</v>
      </c>
      <c r="C325" s="9" t="s">
        <v>25</v>
      </c>
    </row>
    <row r="326">
      <c r="A326" s="9">
        <f t="shared" si="1"/>
        <v>219</v>
      </c>
      <c r="B326" s="8" t="s">
        <v>270</v>
      </c>
      <c r="C326" s="9" t="s">
        <v>25</v>
      </c>
    </row>
    <row r="327">
      <c r="A327" s="9">
        <f t="shared" si="1"/>
        <v>220</v>
      </c>
      <c r="B327" s="8" t="s">
        <v>271</v>
      </c>
      <c r="C327" s="9" t="s">
        <v>25</v>
      </c>
    </row>
    <row r="328">
      <c r="A328" s="9">
        <f t="shared" si="1"/>
        <v>221</v>
      </c>
      <c r="B328" s="8" t="s">
        <v>272</v>
      </c>
      <c r="C328" s="9" t="s">
        <v>24</v>
      </c>
    </row>
    <row r="329">
      <c r="A329" s="9">
        <f t="shared" si="1"/>
        <v>221</v>
      </c>
      <c r="B329" s="8" t="s">
        <v>272</v>
      </c>
      <c r="C329" s="9" t="s">
        <v>25</v>
      </c>
    </row>
    <row r="330">
      <c r="A330" s="9">
        <f t="shared" si="1"/>
        <v>222</v>
      </c>
      <c r="B330" s="8" t="s">
        <v>273</v>
      </c>
      <c r="C330" s="9" t="s">
        <v>25</v>
      </c>
    </row>
    <row r="331">
      <c r="A331" s="9">
        <f t="shared" si="1"/>
        <v>223</v>
      </c>
      <c r="B331" s="8" t="s">
        <v>274</v>
      </c>
      <c r="C331" s="9" t="s">
        <v>25</v>
      </c>
    </row>
    <row r="332">
      <c r="A332" s="9">
        <f t="shared" si="1"/>
        <v>224</v>
      </c>
      <c r="B332" s="8" t="s">
        <v>275</v>
      </c>
      <c r="C332" s="9" t="s">
        <v>60</v>
      </c>
    </row>
    <row r="333">
      <c r="A333" s="9">
        <f t="shared" si="1"/>
        <v>224</v>
      </c>
      <c r="B333" s="8" t="s">
        <v>275</v>
      </c>
      <c r="C333" s="9" t="s">
        <v>25</v>
      </c>
    </row>
    <row r="334">
      <c r="A334" s="9">
        <f t="shared" si="1"/>
        <v>225</v>
      </c>
      <c r="B334" s="8" t="s">
        <v>276</v>
      </c>
      <c r="C334" s="9" t="s">
        <v>25</v>
      </c>
    </row>
    <row r="335">
      <c r="A335" s="9">
        <f t="shared" si="1"/>
        <v>226</v>
      </c>
      <c r="B335" s="25" t="s">
        <v>23640</v>
      </c>
      <c r="C335" s="26" t="s">
        <v>23632</v>
      </c>
    </row>
    <row r="336">
      <c r="A336" s="9">
        <f t="shared" si="1"/>
        <v>226</v>
      </c>
      <c r="B336" s="27" t="s">
        <v>23640</v>
      </c>
      <c r="C336" s="28" t="s">
        <v>23633</v>
      </c>
    </row>
    <row r="337">
      <c r="A337" s="9">
        <f t="shared" si="1"/>
        <v>227</v>
      </c>
      <c r="B337" s="8" t="s">
        <v>277</v>
      </c>
      <c r="C337" s="9" t="s">
        <v>25</v>
      </c>
    </row>
    <row r="338">
      <c r="A338" s="9">
        <f t="shared" si="1"/>
        <v>228</v>
      </c>
      <c r="B338" s="8" t="s">
        <v>278</v>
      </c>
      <c r="C338" s="9" t="s">
        <v>25</v>
      </c>
    </row>
    <row r="339">
      <c r="A339" s="9">
        <f t="shared" si="1"/>
        <v>229</v>
      </c>
      <c r="B339" s="8" t="s">
        <v>279</v>
      </c>
      <c r="C339" s="9" t="s">
        <v>280</v>
      </c>
    </row>
    <row r="340">
      <c r="A340" s="9">
        <f t="shared" si="1"/>
        <v>229</v>
      </c>
      <c r="B340" s="8" t="s">
        <v>279</v>
      </c>
      <c r="C340" s="9" t="s">
        <v>25</v>
      </c>
    </row>
    <row r="341">
      <c r="A341" s="9">
        <f t="shared" si="1"/>
        <v>230</v>
      </c>
      <c r="B341" s="8" t="s">
        <v>281</v>
      </c>
      <c r="C341" s="9" t="s">
        <v>25</v>
      </c>
    </row>
    <row r="342">
      <c r="A342" s="9">
        <f t="shared" si="1"/>
        <v>231</v>
      </c>
      <c r="B342" s="8" t="s">
        <v>282</v>
      </c>
      <c r="C342" s="9" t="s">
        <v>24</v>
      </c>
    </row>
    <row r="343">
      <c r="A343" s="9">
        <f t="shared" si="1"/>
        <v>231</v>
      </c>
      <c r="B343" s="8" t="s">
        <v>282</v>
      </c>
      <c r="C343" s="9" t="s">
        <v>25</v>
      </c>
    </row>
    <row r="344">
      <c r="A344" s="9">
        <f t="shared" si="1"/>
        <v>232</v>
      </c>
      <c r="B344" s="8" t="s">
        <v>283</v>
      </c>
      <c r="C344" s="9" t="s">
        <v>177</v>
      </c>
    </row>
    <row r="345">
      <c r="A345" s="9">
        <f t="shared" si="1"/>
        <v>232</v>
      </c>
      <c r="B345" s="8" t="s">
        <v>283</v>
      </c>
      <c r="C345" s="9" t="s">
        <v>25</v>
      </c>
    </row>
    <row r="346">
      <c r="A346" s="9">
        <f t="shared" si="1"/>
        <v>233</v>
      </c>
      <c r="B346" s="8" t="s">
        <v>284</v>
      </c>
      <c r="C346" s="9" t="s">
        <v>25</v>
      </c>
    </row>
    <row r="347">
      <c r="A347" s="9">
        <f t="shared" si="1"/>
        <v>233</v>
      </c>
      <c r="B347" s="8" t="s">
        <v>284</v>
      </c>
      <c r="C347" s="9" t="s">
        <v>162</v>
      </c>
    </row>
    <row r="348">
      <c r="A348" s="9">
        <f t="shared" si="1"/>
        <v>234</v>
      </c>
      <c r="B348" s="8" t="s">
        <v>285</v>
      </c>
      <c r="C348" s="9" t="s">
        <v>25</v>
      </c>
    </row>
    <row r="349">
      <c r="A349" s="9">
        <f t="shared" si="1"/>
        <v>234</v>
      </c>
      <c r="B349" s="8" t="s">
        <v>285</v>
      </c>
      <c r="C349" s="9" t="s">
        <v>24</v>
      </c>
    </row>
    <row r="350">
      <c r="A350" s="9">
        <f t="shared" si="1"/>
        <v>235</v>
      </c>
      <c r="B350" s="8" t="s">
        <v>286</v>
      </c>
      <c r="C350" s="9" t="s">
        <v>24</v>
      </c>
    </row>
    <row r="351">
      <c r="A351" s="9">
        <f t="shared" si="1"/>
        <v>235</v>
      </c>
      <c r="B351" s="8" t="s">
        <v>286</v>
      </c>
      <c r="C351" s="9" t="s">
        <v>25</v>
      </c>
    </row>
    <row r="352">
      <c r="A352" s="9">
        <f t="shared" si="1"/>
        <v>236</v>
      </c>
      <c r="B352" s="8" t="s">
        <v>287</v>
      </c>
      <c r="C352" s="9" t="s">
        <v>25</v>
      </c>
    </row>
    <row r="353">
      <c r="A353" s="9">
        <f t="shared" si="1"/>
        <v>237</v>
      </c>
      <c r="B353" s="8" t="s">
        <v>288</v>
      </c>
      <c r="C353" s="9" t="s">
        <v>25</v>
      </c>
    </row>
    <row r="354">
      <c r="A354" s="9">
        <f t="shared" si="1"/>
        <v>238</v>
      </c>
      <c r="B354" s="8" t="s">
        <v>289</v>
      </c>
      <c r="C354" s="9" t="s">
        <v>25</v>
      </c>
    </row>
    <row r="355">
      <c r="A355" s="9">
        <f t="shared" si="1"/>
        <v>239</v>
      </c>
      <c r="B355" s="8" t="s">
        <v>290</v>
      </c>
      <c r="C355" s="9" t="s">
        <v>25</v>
      </c>
    </row>
    <row r="356">
      <c r="A356" s="9">
        <f t="shared" si="1"/>
        <v>240</v>
      </c>
      <c r="B356" s="5" t="s">
        <v>291</v>
      </c>
      <c r="C356" s="6" t="s">
        <v>109</v>
      </c>
    </row>
    <row r="357">
      <c r="A357" s="9">
        <f t="shared" si="1"/>
        <v>240</v>
      </c>
      <c r="B357" s="5" t="s">
        <v>291</v>
      </c>
      <c r="C357" s="6" t="s">
        <v>25</v>
      </c>
    </row>
    <row r="358">
      <c r="A358" s="9">
        <f t="shared" si="1"/>
        <v>241</v>
      </c>
      <c r="B358" s="8" t="s">
        <v>292</v>
      </c>
      <c r="C358" s="9" t="s">
        <v>25</v>
      </c>
    </row>
    <row r="359">
      <c r="A359" s="9">
        <f t="shared" si="1"/>
        <v>242</v>
      </c>
      <c r="B359" s="8" t="s">
        <v>293</v>
      </c>
      <c r="C359" s="9" t="s">
        <v>25</v>
      </c>
    </row>
    <row r="360">
      <c r="A360" s="9">
        <f t="shared" si="1"/>
        <v>243</v>
      </c>
      <c r="B360" s="8" t="s">
        <v>294</v>
      </c>
      <c r="C360" s="9" t="s">
        <v>25</v>
      </c>
    </row>
    <row r="361">
      <c r="A361" s="9">
        <f t="shared" si="1"/>
        <v>244</v>
      </c>
      <c r="B361" s="8" t="s">
        <v>295</v>
      </c>
      <c r="C361" s="9" t="s">
        <v>25</v>
      </c>
    </row>
    <row r="362">
      <c r="A362" s="9">
        <f t="shared" si="1"/>
        <v>245</v>
      </c>
      <c r="B362" s="8" t="s">
        <v>296</v>
      </c>
      <c r="C362" s="9" t="s">
        <v>24</v>
      </c>
    </row>
    <row r="363">
      <c r="A363" s="9">
        <f t="shared" si="1"/>
        <v>245</v>
      </c>
      <c r="B363" s="8" t="s">
        <v>296</v>
      </c>
      <c r="C363" s="9" t="s">
        <v>25</v>
      </c>
    </row>
    <row r="364">
      <c r="A364" s="9">
        <f t="shared" si="1"/>
        <v>246</v>
      </c>
      <c r="B364" s="8" t="s">
        <v>297</v>
      </c>
      <c r="C364" s="9" t="s">
        <v>25</v>
      </c>
    </row>
    <row r="365">
      <c r="A365" s="9">
        <f t="shared" si="1"/>
        <v>247</v>
      </c>
      <c r="B365" s="8" t="s">
        <v>298</v>
      </c>
      <c r="C365" s="9" t="s">
        <v>177</v>
      </c>
    </row>
    <row r="366">
      <c r="A366" s="9">
        <f t="shared" si="1"/>
        <v>247</v>
      </c>
      <c r="B366" s="8" t="s">
        <v>298</v>
      </c>
      <c r="C366" s="9" t="s">
        <v>25</v>
      </c>
    </row>
    <row r="367">
      <c r="A367" s="9">
        <f t="shared" si="1"/>
        <v>248</v>
      </c>
      <c r="B367" s="8" t="s">
        <v>299</v>
      </c>
      <c r="C367" s="6" t="s">
        <v>132</v>
      </c>
    </row>
    <row r="368">
      <c r="A368" s="9">
        <f t="shared" si="1"/>
        <v>248</v>
      </c>
      <c r="B368" s="8" t="s">
        <v>299</v>
      </c>
      <c r="C368" s="9" t="s">
        <v>25</v>
      </c>
    </row>
    <row r="369">
      <c r="A369" s="9">
        <f t="shared" si="1"/>
        <v>248</v>
      </c>
      <c r="B369" s="8" t="s">
        <v>299</v>
      </c>
      <c r="C369" s="6" t="s">
        <v>23637</v>
      </c>
    </row>
    <row r="370">
      <c r="A370" s="9">
        <f t="shared" si="1"/>
        <v>249</v>
      </c>
      <c r="B370" s="8" t="s">
        <v>300</v>
      </c>
      <c r="C370" s="9" t="s">
        <v>25</v>
      </c>
    </row>
    <row r="371">
      <c r="A371" s="9">
        <f t="shared" si="1"/>
        <v>250</v>
      </c>
      <c r="B371" s="8" t="s">
        <v>301</v>
      </c>
      <c r="C371" s="9" t="s">
        <v>25</v>
      </c>
    </row>
    <row r="372">
      <c r="A372" s="9">
        <f t="shared" si="1"/>
        <v>251</v>
      </c>
      <c r="B372" s="8" t="s">
        <v>302</v>
      </c>
      <c r="C372" s="9" t="s">
        <v>25</v>
      </c>
    </row>
    <row r="373">
      <c r="A373" s="9">
        <f t="shared" si="1"/>
        <v>252</v>
      </c>
      <c r="B373" s="8" t="s">
        <v>303</v>
      </c>
      <c r="C373" s="9" t="s">
        <v>25</v>
      </c>
    </row>
    <row r="374">
      <c r="A374" s="9">
        <f t="shared" si="1"/>
        <v>253</v>
      </c>
      <c r="B374" s="8" t="s">
        <v>304</v>
      </c>
      <c r="C374" s="9" t="s">
        <v>25</v>
      </c>
    </row>
    <row r="375">
      <c r="A375" s="9">
        <f t="shared" si="1"/>
        <v>254</v>
      </c>
      <c r="B375" s="8" t="s">
        <v>305</v>
      </c>
      <c r="C375" s="9" t="s">
        <v>25</v>
      </c>
    </row>
    <row r="376">
      <c r="A376" s="9">
        <f t="shared" si="1"/>
        <v>255</v>
      </c>
      <c r="B376" s="8" t="s">
        <v>306</v>
      </c>
      <c r="C376" s="9" t="s">
        <v>25</v>
      </c>
    </row>
    <row r="377">
      <c r="A377" s="9">
        <f t="shared" si="1"/>
        <v>255</v>
      </c>
      <c r="B377" s="8" t="s">
        <v>306</v>
      </c>
      <c r="C377" s="9" t="s">
        <v>24</v>
      </c>
    </row>
    <row r="378">
      <c r="A378" s="9">
        <f t="shared" si="1"/>
        <v>256</v>
      </c>
      <c r="B378" s="8" t="s">
        <v>307</v>
      </c>
      <c r="C378" s="9" t="s">
        <v>25</v>
      </c>
    </row>
    <row r="379">
      <c r="A379" s="9">
        <f t="shared" si="1"/>
        <v>257</v>
      </c>
      <c r="B379" s="8" t="s">
        <v>308</v>
      </c>
      <c r="C379" s="9" t="s">
        <v>25</v>
      </c>
    </row>
    <row r="380">
      <c r="A380" s="9">
        <f t="shared" si="1"/>
        <v>258</v>
      </c>
      <c r="B380" s="8" t="s">
        <v>309</v>
      </c>
      <c r="C380" s="9" t="s">
        <v>25</v>
      </c>
    </row>
    <row r="381">
      <c r="A381" s="9">
        <f t="shared" si="1"/>
        <v>259</v>
      </c>
      <c r="B381" s="5" t="s">
        <v>310</v>
      </c>
      <c r="C381" s="6" t="s">
        <v>59</v>
      </c>
    </row>
    <row r="382">
      <c r="A382" s="9">
        <f t="shared" si="1"/>
        <v>260</v>
      </c>
      <c r="B382" s="8" t="s">
        <v>311</v>
      </c>
      <c r="C382" s="9" t="s">
        <v>24</v>
      </c>
    </row>
    <row r="383">
      <c r="A383" s="9">
        <f t="shared" si="1"/>
        <v>261</v>
      </c>
      <c r="B383" s="8" t="s">
        <v>312</v>
      </c>
      <c r="C383" s="6" t="s">
        <v>313</v>
      </c>
    </row>
    <row r="384">
      <c r="A384" s="9">
        <f t="shared" si="1"/>
        <v>261</v>
      </c>
      <c r="B384" s="8" t="s">
        <v>312</v>
      </c>
      <c r="C384" s="9" t="s">
        <v>60</v>
      </c>
    </row>
    <row r="385">
      <c r="A385" s="9">
        <f t="shared" si="1"/>
        <v>262</v>
      </c>
      <c r="B385" s="8" t="s">
        <v>314</v>
      </c>
      <c r="C385" s="6" t="s">
        <v>313</v>
      </c>
    </row>
    <row r="386">
      <c r="A386" s="9">
        <f t="shared" si="1"/>
        <v>262</v>
      </c>
      <c r="B386" s="8" t="s">
        <v>314</v>
      </c>
      <c r="C386" s="9" t="s">
        <v>60</v>
      </c>
    </row>
    <row r="387">
      <c r="A387" s="9">
        <f t="shared" si="1"/>
        <v>262</v>
      </c>
      <c r="B387" s="8" t="s">
        <v>314</v>
      </c>
      <c r="C387" s="9" t="s">
        <v>142</v>
      </c>
    </row>
    <row r="388">
      <c r="A388" s="9">
        <f t="shared" si="1"/>
        <v>263</v>
      </c>
      <c r="B388" s="8" t="s">
        <v>315</v>
      </c>
      <c r="C388" s="9" t="s">
        <v>60</v>
      </c>
    </row>
    <row r="389">
      <c r="A389" s="9">
        <f t="shared" si="1"/>
        <v>264</v>
      </c>
      <c r="B389" s="8" t="s">
        <v>316</v>
      </c>
      <c r="C389" s="9" t="s">
        <v>60</v>
      </c>
    </row>
    <row r="390">
      <c r="A390" s="9">
        <f t="shared" si="1"/>
        <v>265</v>
      </c>
      <c r="B390" s="8" t="s">
        <v>317</v>
      </c>
      <c r="C390" s="9" t="s">
        <v>24</v>
      </c>
    </row>
    <row r="391">
      <c r="A391" s="9">
        <f t="shared" si="1"/>
        <v>265</v>
      </c>
      <c r="B391" s="8" t="s">
        <v>317</v>
      </c>
      <c r="C391" s="9" t="s">
        <v>60</v>
      </c>
    </row>
    <row r="392">
      <c r="A392" s="9">
        <f t="shared" si="1"/>
        <v>266</v>
      </c>
      <c r="B392" s="5" t="s">
        <v>318</v>
      </c>
      <c r="C392" s="6" t="s">
        <v>150</v>
      </c>
    </row>
    <row r="393">
      <c r="A393" s="9">
        <f t="shared" si="1"/>
        <v>266</v>
      </c>
      <c r="B393" s="5" t="s">
        <v>318</v>
      </c>
      <c r="C393" s="6" t="s">
        <v>23637</v>
      </c>
    </row>
    <row r="394">
      <c r="A394" s="9">
        <f t="shared" si="1"/>
        <v>267</v>
      </c>
      <c r="B394" s="8" t="s">
        <v>319</v>
      </c>
      <c r="C394" s="6" t="s">
        <v>150</v>
      </c>
    </row>
    <row r="395">
      <c r="A395" s="9">
        <f t="shared" si="1"/>
        <v>267</v>
      </c>
      <c r="B395" s="8" t="s">
        <v>319</v>
      </c>
      <c r="C395" s="9" t="s">
        <v>60</v>
      </c>
    </row>
    <row r="396">
      <c r="A396" s="9">
        <f t="shared" si="1"/>
        <v>267</v>
      </c>
      <c r="B396" s="8" t="s">
        <v>319</v>
      </c>
      <c r="C396" s="6" t="s">
        <v>23637</v>
      </c>
    </row>
    <row r="397">
      <c r="A397" s="9">
        <f t="shared" si="1"/>
        <v>268</v>
      </c>
      <c r="B397" s="8" t="s">
        <v>320</v>
      </c>
      <c r="C397" s="9" t="s">
        <v>60</v>
      </c>
    </row>
    <row r="398">
      <c r="A398" s="9">
        <f t="shared" si="1"/>
        <v>268</v>
      </c>
      <c r="B398" s="8" t="s">
        <v>320</v>
      </c>
      <c r="C398" s="9" t="s">
        <v>142</v>
      </c>
    </row>
    <row r="399">
      <c r="A399" s="9">
        <f t="shared" si="1"/>
        <v>269</v>
      </c>
      <c r="B399" s="8" t="s">
        <v>321</v>
      </c>
      <c r="C399" s="9" t="s">
        <v>60</v>
      </c>
    </row>
    <row r="400">
      <c r="A400" s="9">
        <f t="shared" si="1"/>
        <v>269</v>
      </c>
      <c r="B400" s="8" t="s">
        <v>321</v>
      </c>
      <c r="C400" s="9" t="s">
        <v>25</v>
      </c>
    </row>
    <row r="401">
      <c r="A401" s="9">
        <f t="shared" si="1"/>
        <v>270</v>
      </c>
      <c r="B401" s="8" t="s">
        <v>322</v>
      </c>
      <c r="C401" s="9" t="s">
        <v>60</v>
      </c>
    </row>
    <row r="402">
      <c r="A402" s="9">
        <f t="shared" si="1"/>
        <v>270</v>
      </c>
      <c r="B402" s="8" t="s">
        <v>322</v>
      </c>
      <c r="C402" s="9" t="s">
        <v>162</v>
      </c>
    </row>
    <row r="403">
      <c r="A403" s="9">
        <f t="shared" si="1"/>
        <v>270</v>
      </c>
      <c r="B403" s="8" t="s">
        <v>322</v>
      </c>
      <c r="C403" s="9" t="s">
        <v>142</v>
      </c>
    </row>
    <row r="404">
      <c r="A404" s="9">
        <f t="shared" si="1"/>
        <v>271</v>
      </c>
      <c r="B404" s="5" t="s">
        <v>323</v>
      </c>
      <c r="C404" s="6" t="s">
        <v>324</v>
      </c>
    </row>
    <row r="405">
      <c r="A405" s="9">
        <f t="shared" si="1"/>
        <v>271</v>
      </c>
      <c r="B405" s="5" t="s">
        <v>323</v>
      </c>
      <c r="C405" s="6" t="s">
        <v>23637</v>
      </c>
    </row>
    <row r="406">
      <c r="A406" s="9">
        <f t="shared" si="1"/>
        <v>272</v>
      </c>
      <c r="B406" s="5" t="s">
        <v>325</v>
      </c>
      <c r="C406" s="6" t="s">
        <v>326</v>
      </c>
    </row>
    <row r="407">
      <c r="A407" s="9">
        <f t="shared" si="1"/>
        <v>272</v>
      </c>
      <c r="B407" s="5" t="s">
        <v>325</v>
      </c>
      <c r="C407" s="6" t="s">
        <v>23637</v>
      </c>
    </row>
    <row r="408">
      <c r="A408" s="9">
        <f t="shared" si="1"/>
        <v>273</v>
      </c>
      <c r="B408" s="5" t="s">
        <v>327</v>
      </c>
      <c r="C408" s="6" t="s">
        <v>328</v>
      </c>
    </row>
    <row r="409">
      <c r="A409" s="9">
        <f t="shared" si="1"/>
        <v>273</v>
      </c>
      <c r="B409" s="5" t="s">
        <v>327</v>
      </c>
      <c r="C409" s="6" t="s">
        <v>23637</v>
      </c>
    </row>
    <row r="410">
      <c r="A410" s="9">
        <f t="shared" si="1"/>
        <v>274</v>
      </c>
      <c r="B410" s="5" t="s">
        <v>329</v>
      </c>
      <c r="C410" s="6" t="s">
        <v>267</v>
      </c>
    </row>
    <row r="411">
      <c r="A411" s="9">
        <f t="shared" si="1"/>
        <v>274</v>
      </c>
      <c r="B411" s="5" t="s">
        <v>329</v>
      </c>
      <c r="C411" s="6" t="s">
        <v>23637</v>
      </c>
    </row>
    <row r="412">
      <c r="A412" s="9">
        <f t="shared" si="1"/>
        <v>275</v>
      </c>
      <c r="B412" s="5" t="s">
        <v>330</v>
      </c>
      <c r="C412" s="6" t="s">
        <v>267</v>
      </c>
    </row>
    <row r="413">
      <c r="A413" s="9">
        <f t="shared" si="1"/>
        <v>275</v>
      </c>
      <c r="B413" s="5" t="s">
        <v>330</v>
      </c>
      <c r="C413" s="6" t="s">
        <v>23637</v>
      </c>
    </row>
    <row r="414">
      <c r="A414" s="9">
        <f t="shared" si="1"/>
        <v>276</v>
      </c>
      <c r="B414" s="5" t="s">
        <v>331</v>
      </c>
      <c r="C414" s="6" t="s">
        <v>267</v>
      </c>
    </row>
    <row r="415">
      <c r="A415" s="9">
        <f t="shared" si="1"/>
        <v>276</v>
      </c>
      <c r="B415" s="5" t="s">
        <v>331</v>
      </c>
      <c r="C415" s="6" t="s">
        <v>23637</v>
      </c>
    </row>
    <row r="416">
      <c r="A416" s="9">
        <f t="shared" si="1"/>
        <v>277</v>
      </c>
      <c r="B416" s="5" t="s">
        <v>332</v>
      </c>
      <c r="C416" s="6" t="s">
        <v>267</v>
      </c>
    </row>
    <row r="417">
      <c r="A417" s="9">
        <f t="shared" si="1"/>
        <v>277</v>
      </c>
      <c r="B417" s="5" t="s">
        <v>332</v>
      </c>
      <c r="C417" s="6" t="s">
        <v>23637</v>
      </c>
    </row>
    <row r="418">
      <c r="A418" s="9">
        <f t="shared" si="1"/>
        <v>278</v>
      </c>
      <c r="B418" s="8" t="s">
        <v>333</v>
      </c>
      <c r="C418" s="6" t="s">
        <v>334</v>
      </c>
    </row>
    <row r="419">
      <c r="A419" s="9">
        <f t="shared" si="1"/>
        <v>278</v>
      </c>
      <c r="B419" s="8" t="s">
        <v>333</v>
      </c>
      <c r="C419" s="9" t="s">
        <v>25</v>
      </c>
    </row>
    <row r="420">
      <c r="A420" s="9">
        <f t="shared" si="1"/>
        <v>278</v>
      </c>
      <c r="B420" s="8" t="s">
        <v>333</v>
      </c>
      <c r="C420" s="6" t="s">
        <v>23637</v>
      </c>
    </row>
    <row r="421">
      <c r="A421" s="9">
        <f t="shared" si="1"/>
        <v>279</v>
      </c>
      <c r="B421" s="25" t="s">
        <v>23641</v>
      </c>
      <c r="C421" s="26" t="s">
        <v>12983</v>
      </c>
    </row>
    <row r="422">
      <c r="A422" s="9">
        <f t="shared" si="1"/>
        <v>280</v>
      </c>
      <c r="B422" s="25" t="s">
        <v>23642</v>
      </c>
      <c r="C422" s="26" t="s">
        <v>10122</v>
      </c>
    </row>
    <row r="423">
      <c r="A423" s="9">
        <f t="shared" si="1"/>
        <v>280</v>
      </c>
      <c r="B423" s="27" t="s">
        <v>23642</v>
      </c>
      <c r="C423" s="28" t="s">
        <v>23637</v>
      </c>
    </row>
    <row r="424">
      <c r="A424" s="9">
        <f t="shared" si="1"/>
        <v>281</v>
      </c>
      <c r="B424" s="5" t="s">
        <v>335</v>
      </c>
      <c r="C424" s="6" t="s">
        <v>336</v>
      </c>
    </row>
    <row r="425">
      <c r="A425" s="9">
        <f t="shared" si="1"/>
        <v>281</v>
      </c>
      <c r="B425" s="5" t="s">
        <v>335</v>
      </c>
      <c r="C425" s="6" t="s">
        <v>162</v>
      </c>
    </row>
    <row r="426">
      <c r="A426" s="9">
        <f t="shared" si="1"/>
        <v>281</v>
      </c>
      <c r="B426" s="5" t="s">
        <v>335</v>
      </c>
      <c r="C426" s="6" t="s">
        <v>23637</v>
      </c>
    </row>
    <row r="427">
      <c r="A427" s="9">
        <f t="shared" si="1"/>
        <v>282</v>
      </c>
      <c r="B427" s="8" t="s">
        <v>337</v>
      </c>
      <c r="C427" s="9" t="s">
        <v>60</v>
      </c>
    </row>
    <row r="428">
      <c r="A428" s="9">
        <f t="shared" si="1"/>
        <v>283</v>
      </c>
      <c r="B428" s="8" t="s">
        <v>338</v>
      </c>
      <c r="C428" s="9" t="s">
        <v>60</v>
      </c>
    </row>
    <row r="429">
      <c r="A429" s="9">
        <f t="shared" si="1"/>
        <v>283</v>
      </c>
      <c r="B429" s="8" t="s">
        <v>338</v>
      </c>
      <c r="C429" s="9" t="s">
        <v>25</v>
      </c>
    </row>
    <row r="430">
      <c r="A430" s="9">
        <f t="shared" si="1"/>
        <v>284</v>
      </c>
      <c r="B430" s="5" t="s">
        <v>339</v>
      </c>
      <c r="C430" s="6" t="s">
        <v>336</v>
      </c>
    </row>
    <row r="431">
      <c r="A431" s="9">
        <f t="shared" si="1"/>
        <v>284</v>
      </c>
      <c r="B431" s="5" t="s">
        <v>339</v>
      </c>
      <c r="C431" s="6" t="s">
        <v>23637</v>
      </c>
    </row>
    <row r="432">
      <c r="A432" s="9">
        <f t="shared" si="1"/>
        <v>285</v>
      </c>
      <c r="B432" s="5" t="s">
        <v>340</v>
      </c>
      <c r="C432" s="6" t="s">
        <v>336</v>
      </c>
    </row>
    <row r="433">
      <c r="A433" s="9">
        <f t="shared" si="1"/>
        <v>285</v>
      </c>
      <c r="B433" s="5" t="s">
        <v>340</v>
      </c>
      <c r="C433" s="6" t="s">
        <v>23637</v>
      </c>
    </row>
    <row r="434">
      <c r="A434" s="9">
        <f t="shared" si="1"/>
        <v>286</v>
      </c>
      <c r="B434" s="31" t="s">
        <v>23643</v>
      </c>
      <c r="C434" s="6" t="s">
        <v>374</v>
      </c>
    </row>
    <row r="435">
      <c r="A435" s="9">
        <f t="shared" si="1"/>
        <v>287</v>
      </c>
      <c r="B435" s="31" t="s">
        <v>23644</v>
      </c>
      <c r="C435" s="6" t="s">
        <v>374</v>
      </c>
    </row>
    <row r="436">
      <c r="A436" s="9">
        <f t="shared" si="1"/>
        <v>288</v>
      </c>
      <c r="B436" s="8" t="s">
        <v>341</v>
      </c>
      <c r="C436" s="9" t="s">
        <v>24</v>
      </c>
    </row>
    <row r="437">
      <c r="A437" s="9">
        <f t="shared" si="1"/>
        <v>289</v>
      </c>
      <c r="B437" s="8" t="s">
        <v>342</v>
      </c>
      <c r="C437" s="9" t="s">
        <v>54</v>
      </c>
    </row>
    <row r="438">
      <c r="A438" s="9">
        <f t="shared" si="1"/>
        <v>290</v>
      </c>
      <c r="B438" s="8" t="s">
        <v>343</v>
      </c>
      <c r="C438" s="6" t="s">
        <v>313</v>
      </c>
    </row>
    <row r="439">
      <c r="A439" s="9">
        <f t="shared" si="1"/>
        <v>290</v>
      </c>
      <c r="B439" s="8" t="s">
        <v>343</v>
      </c>
      <c r="C439" s="9" t="s">
        <v>60</v>
      </c>
    </row>
    <row r="440">
      <c r="A440" s="9">
        <f t="shared" si="1"/>
        <v>291</v>
      </c>
      <c r="B440" s="31" t="s">
        <v>23645</v>
      </c>
      <c r="C440" s="6" t="s">
        <v>374</v>
      </c>
    </row>
    <row r="441">
      <c r="A441" s="9">
        <f t="shared" si="1"/>
        <v>292</v>
      </c>
      <c r="B441" s="31" t="s">
        <v>23646</v>
      </c>
      <c r="C441" s="6" t="s">
        <v>374</v>
      </c>
    </row>
    <row r="442">
      <c r="A442" s="9">
        <f t="shared" si="1"/>
        <v>293</v>
      </c>
      <c r="B442" s="5" t="s">
        <v>344</v>
      </c>
      <c r="C442" s="6" t="s">
        <v>97</v>
      </c>
    </row>
    <row r="443">
      <c r="A443" s="9">
        <f t="shared" si="1"/>
        <v>293</v>
      </c>
      <c r="B443" s="5" t="s">
        <v>344</v>
      </c>
      <c r="C443" s="6" t="s">
        <v>23637</v>
      </c>
    </row>
    <row r="444">
      <c r="A444" s="9">
        <f t="shared" si="1"/>
        <v>294</v>
      </c>
      <c r="B444" s="5" t="s">
        <v>345</v>
      </c>
      <c r="C444" s="6" t="s">
        <v>346</v>
      </c>
    </row>
    <row r="445">
      <c r="A445" s="9">
        <f t="shared" si="1"/>
        <v>294</v>
      </c>
      <c r="B445" s="5" t="s">
        <v>345</v>
      </c>
      <c r="C445" s="6" t="s">
        <v>23628</v>
      </c>
    </row>
    <row r="446">
      <c r="A446" s="9">
        <f t="shared" si="1"/>
        <v>295</v>
      </c>
      <c r="B446" s="5" t="s">
        <v>347</v>
      </c>
      <c r="C446" s="6" t="s">
        <v>336</v>
      </c>
    </row>
    <row r="447">
      <c r="A447" s="9">
        <f t="shared" si="1"/>
        <v>295</v>
      </c>
      <c r="B447" s="5" t="s">
        <v>347</v>
      </c>
      <c r="C447" s="6" t="s">
        <v>23637</v>
      </c>
    </row>
    <row r="448">
      <c r="A448" s="9">
        <f t="shared" si="1"/>
        <v>296</v>
      </c>
      <c r="B448" s="5" t="s">
        <v>348</v>
      </c>
      <c r="C448" s="6" t="s">
        <v>336</v>
      </c>
    </row>
    <row r="449">
      <c r="A449" s="9">
        <f t="shared" si="1"/>
        <v>296</v>
      </c>
      <c r="B449" s="5" t="s">
        <v>348</v>
      </c>
      <c r="C449" s="6" t="s">
        <v>23637</v>
      </c>
    </row>
    <row r="450">
      <c r="A450" s="9">
        <f t="shared" si="1"/>
        <v>297</v>
      </c>
      <c r="B450" s="5" t="s">
        <v>349</v>
      </c>
      <c r="C450" s="6" t="s">
        <v>336</v>
      </c>
    </row>
    <row r="451">
      <c r="A451" s="9">
        <f t="shared" si="1"/>
        <v>297</v>
      </c>
      <c r="B451" s="5" t="s">
        <v>349</v>
      </c>
      <c r="C451" s="6" t="s">
        <v>23637</v>
      </c>
    </row>
    <row r="452">
      <c r="A452" s="9">
        <f t="shared" si="1"/>
        <v>298</v>
      </c>
      <c r="B452" s="31" t="s">
        <v>23647</v>
      </c>
      <c r="C452" s="6" t="s">
        <v>374</v>
      </c>
    </row>
    <row r="453">
      <c r="A453" s="9">
        <f t="shared" si="1"/>
        <v>299</v>
      </c>
      <c r="B453" s="31" t="s">
        <v>23648</v>
      </c>
      <c r="C453" s="6" t="s">
        <v>374</v>
      </c>
    </row>
    <row r="454">
      <c r="A454" s="9">
        <f t="shared" si="1"/>
        <v>300</v>
      </c>
      <c r="B454" s="31" t="s">
        <v>23649</v>
      </c>
      <c r="C454" s="6" t="s">
        <v>374</v>
      </c>
    </row>
    <row r="455">
      <c r="A455" s="9">
        <f t="shared" si="1"/>
        <v>301</v>
      </c>
      <c r="B455" s="31" t="s">
        <v>23650</v>
      </c>
      <c r="C455" s="6" t="s">
        <v>374</v>
      </c>
    </row>
    <row r="456">
      <c r="A456" s="9">
        <f t="shared" si="1"/>
        <v>302</v>
      </c>
      <c r="B456" s="8" t="s">
        <v>350</v>
      </c>
      <c r="C456" s="6" t="s">
        <v>60</v>
      </c>
    </row>
    <row r="457">
      <c r="A457" s="9">
        <f t="shared" si="1"/>
        <v>303</v>
      </c>
      <c r="B457" s="5" t="s">
        <v>351</v>
      </c>
      <c r="C457" s="6" t="s">
        <v>346</v>
      </c>
    </row>
    <row r="458">
      <c r="A458" s="9">
        <f t="shared" si="1"/>
        <v>303</v>
      </c>
      <c r="B458" s="5" t="s">
        <v>351</v>
      </c>
      <c r="C458" s="6" t="s">
        <v>23628</v>
      </c>
    </row>
    <row r="459">
      <c r="A459" s="9">
        <f t="shared" si="1"/>
        <v>304</v>
      </c>
      <c r="B459" s="5" t="s">
        <v>352</v>
      </c>
      <c r="C459" s="6" t="s">
        <v>59</v>
      </c>
    </row>
    <row r="460">
      <c r="A460" s="9">
        <f t="shared" si="1"/>
        <v>305</v>
      </c>
      <c r="B460" s="8" t="s">
        <v>353</v>
      </c>
      <c r="C460" s="6" t="s">
        <v>60</v>
      </c>
    </row>
    <row r="461">
      <c r="A461" s="9">
        <f t="shared" si="1"/>
        <v>306</v>
      </c>
      <c r="B461" s="8" t="s">
        <v>354</v>
      </c>
      <c r="C461" s="9" t="s">
        <v>64</v>
      </c>
    </row>
    <row r="462">
      <c r="A462" s="9">
        <f t="shared" si="1"/>
        <v>307</v>
      </c>
      <c r="B462" s="5" t="s">
        <v>355</v>
      </c>
      <c r="C462" s="6" t="s">
        <v>356</v>
      </c>
    </row>
    <row r="463">
      <c r="A463" s="9">
        <f t="shared" si="1"/>
        <v>308</v>
      </c>
      <c r="B463" s="8" t="s">
        <v>357</v>
      </c>
      <c r="C463" s="9" t="s">
        <v>60</v>
      </c>
    </row>
    <row r="464">
      <c r="A464" s="9">
        <f t="shared" si="1"/>
        <v>308</v>
      </c>
      <c r="B464" s="8" t="s">
        <v>357</v>
      </c>
      <c r="C464" s="9" t="s">
        <v>25</v>
      </c>
    </row>
    <row r="465">
      <c r="A465" s="9">
        <f t="shared" si="1"/>
        <v>308</v>
      </c>
      <c r="B465" s="8" t="s">
        <v>357</v>
      </c>
      <c r="C465" s="9" t="s">
        <v>24</v>
      </c>
    </row>
    <row r="466">
      <c r="A466" s="9">
        <f t="shared" si="1"/>
        <v>309</v>
      </c>
      <c r="B466" s="5" t="s">
        <v>358</v>
      </c>
      <c r="C466" s="6" t="s">
        <v>324</v>
      </c>
    </row>
    <row r="467">
      <c r="A467" s="9">
        <f t="shared" si="1"/>
        <v>309</v>
      </c>
      <c r="B467" s="5" t="s">
        <v>358</v>
      </c>
      <c r="C467" s="6" t="s">
        <v>23637</v>
      </c>
    </row>
    <row r="468">
      <c r="A468" s="9">
        <f t="shared" si="1"/>
        <v>310</v>
      </c>
      <c r="B468" s="25" t="s">
        <v>23651</v>
      </c>
      <c r="C468" s="26" t="s">
        <v>10122</v>
      </c>
    </row>
    <row r="469">
      <c r="A469" s="9">
        <f t="shared" si="1"/>
        <v>310</v>
      </c>
      <c r="B469" s="27" t="s">
        <v>23651</v>
      </c>
      <c r="C469" s="28" t="s">
        <v>23637</v>
      </c>
    </row>
    <row r="470">
      <c r="A470" s="9">
        <f t="shared" si="1"/>
        <v>311</v>
      </c>
      <c r="B470" s="8" t="s">
        <v>359</v>
      </c>
      <c r="C470" s="9" t="s">
        <v>54</v>
      </c>
    </row>
    <row r="471">
      <c r="A471" s="9">
        <f t="shared" si="1"/>
        <v>312</v>
      </c>
      <c r="B471" s="8" t="s">
        <v>360</v>
      </c>
      <c r="C471" s="9" t="s">
        <v>60</v>
      </c>
    </row>
    <row r="472">
      <c r="A472" s="9">
        <f t="shared" si="1"/>
        <v>312</v>
      </c>
      <c r="B472" s="8" t="s">
        <v>360</v>
      </c>
      <c r="C472" s="9" t="s">
        <v>142</v>
      </c>
    </row>
    <row r="473">
      <c r="A473" s="9">
        <f t="shared" si="1"/>
        <v>313</v>
      </c>
      <c r="B473" s="5" t="s">
        <v>361</v>
      </c>
      <c r="C473" s="6" t="s">
        <v>362</v>
      </c>
    </row>
    <row r="474">
      <c r="A474" s="9">
        <f t="shared" si="1"/>
        <v>314</v>
      </c>
      <c r="B474" s="25" t="s">
        <v>23652</v>
      </c>
      <c r="C474" s="26" t="s">
        <v>23653</v>
      </c>
    </row>
    <row r="475">
      <c r="A475" s="9">
        <f t="shared" si="1"/>
        <v>315</v>
      </c>
      <c r="B475" s="8" t="s">
        <v>363</v>
      </c>
      <c r="C475" s="9" t="s">
        <v>60</v>
      </c>
    </row>
    <row r="476">
      <c r="A476" s="9">
        <f t="shared" si="1"/>
        <v>315</v>
      </c>
      <c r="B476" s="8" t="s">
        <v>363</v>
      </c>
      <c r="C476" s="9" t="s">
        <v>54</v>
      </c>
    </row>
    <row r="477">
      <c r="A477" s="9">
        <f t="shared" si="1"/>
        <v>315</v>
      </c>
      <c r="B477" s="8" t="s">
        <v>363</v>
      </c>
      <c r="C477" s="9" t="s">
        <v>142</v>
      </c>
    </row>
    <row r="478">
      <c r="A478" s="9">
        <f t="shared" si="1"/>
        <v>316</v>
      </c>
      <c r="B478" s="5" t="s">
        <v>364</v>
      </c>
      <c r="C478" s="6" t="s">
        <v>365</v>
      </c>
    </row>
    <row r="479">
      <c r="A479" s="9">
        <f t="shared" si="1"/>
        <v>317</v>
      </c>
      <c r="B479" s="5" t="s">
        <v>366</v>
      </c>
      <c r="C479" s="6" t="s">
        <v>367</v>
      </c>
    </row>
    <row r="480">
      <c r="A480" s="9">
        <f t="shared" si="1"/>
        <v>318</v>
      </c>
      <c r="B480" s="8" t="s">
        <v>368</v>
      </c>
      <c r="C480" s="9" t="s">
        <v>60</v>
      </c>
    </row>
    <row r="481">
      <c r="A481" s="9">
        <f t="shared" si="1"/>
        <v>318</v>
      </c>
      <c r="B481" s="8" t="s">
        <v>368</v>
      </c>
      <c r="C481" s="9" t="s">
        <v>162</v>
      </c>
    </row>
    <row r="482">
      <c r="A482" s="9">
        <f t="shared" si="1"/>
        <v>318</v>
      </c>
      <c r="B482" s="8" t="s">
        <v>368</v>
      </c>
      <c r="C482" s="9" t="s">
        <v>142</v>
      </c>
    </row>
    <row r="483">
      <c r="A483" s="9">
        <f t="shared" si="1"/>
        <v>319</v>
      </c>
      <c r="B483" s="8" t="s">
        <v>369</v>
      </c>
      <c r="C483" s="6" t="s">
        <v>324</v>
      </c>
    </row>
    <row r="484">
      <c r="A484" s="9">
        <f t="shared" si="1"/>
        <v>319</v>
      </c>
      <c r="B484" s="8" t="s">
        <v>369</v>
      </c>
      <c r="C484" s="6" t="s">
        <v>334</v>
      </c>
    </row>
    <row r="485">
      <c r="A485" s="9">
        <f t="shared" si="1"/>
        <v>319</v>
      </c>
      <c r="B485" s="8" t="s">
        <v>369</v>
      </c>
      <c r="C485" s="9" t="s">
        <v>60</v>
      </c>
    </row>
    <row r="486">
      <c r="A486" s="9">
        <f t="shared" si="1"/>
        <v>319</v>
      </c>
      <c r="B486" s="8" t="s">
        <v>369</v>
      </c>
      <c r="C486" s="9" t="s">
        <v>25</v>
      </c>
    </row>
    <row r="487">
      <c r="A487" s="9">
        <f t="shared" si="1"/>
        <v>319</v>
      </c>
      <c r="B487" s="8" t="s">
        <v>369</v>
      </c>
      <c r="C487" s="6" t="s">
        <v>23637</v>
      </c>
    </row>
    <row r="488">
      <c r="A488" s="9">
        <f t="shared" si="1"/>
        <v>320</v>
      </c>
      <c r="B488" s="8" t="s">
        <v>370</v>
      </c>
      <c r="C488" s="9" t="s">
        <v>177</v>
      </c>
    </row>
    <row r="489">
      <c r="A489" s="9">
        <f t="shared" si="1"/>
        <v>320</v>
      </c>
      <c r="B489" s="8" t="s">
        <v>370</v>
      </c>
      <c r="C489" s="9" t="s">
        <v>54</v>
      </c>
    </row>
    <row r="490">
      <c r="A490" s="9">
        <f t="shared" si="1"/>
        <v>320</v>
      </c>
      <c r="B490" s="8" t="s">
        <v>370</v>
      </c>
      <c r="C490" s="9" t="s">
        <v>60</v>
      </c>
    </row>
    <row r="491">
      <c r="A491" s="9">
        <f t="shared" si="1"/>
        <v>320</v>
      </c>
      <c r="B491" s="8" t="s">
        <v>370</v>
      </c>
      <c r="C491" s="9" t="s">
        <v>142</v>
      </c>
    </row>
    <row r="492">
      <c r="A492" s="9">
        <f t="shared" si="1"/>
        <v>321</v>
      </c>
      <c r="B492" s="8" t="s">
        <v>371</v>
      </c>
      <c r="C492" s="9" t="s">
        <v>372</v>
      </c>
    </row>
    <row r="493">
      <c r="A493" s="9">
        <f t="shared" si="1"/>
        <v>322</v>
      </c>
      <c r="B493" s="8" t="s">
        <v>373</v>
      </c>
      <c r="C493" s="9" t="s">
        <v>374</v>
      </c>
    </row>
    <row r="494">
      <c r="A494" s="9">
        <f t="shared" si="1"/>
        <v>323</v>
      </c>
      <c r="B494" s="8" t="s">
        <v>375</v>
      </c>
      <c r="C494" s="9" t="s">
        <v>52</v>
      </c>
    </row>
    <row r="495">
      <c r="A495" s="9">
        <f t="shared" si="1"/>
        <v>324</v>
      </c>
      <c r="B495" s="8" t="s">
        <v>376</v>
      </c>
      <c r="C495" s="9" t="s">
        <v>60</v>
      </c>
    </row>
    <row r="496">
      <c r="A496" s="9">
        <f t="shared" si="1"/>
        <v>324</v>
      </c>
      <c r="B496" s="8" t="s">
        <v>376</v>
      </c>
      <c r="C496" s="9" t="s">
        <v>142</v>
      </c>
    </row>
    <row r="497">
      <c r="A497" s="9">
        <f t="shared" si="1"/>
        <v>325</v>
      </c>
      <c r="B497" s="8" t="s">
        <v>377</v>
      </c>
      <c r="C497" s="9" t="s">
        <v>177</v>
      </c>
    </row>
    <row r="498">
      <c r="A498" s="9">
        <f t="shared" si="1"/>
        <v>326</v>
      </c>
      <c r="B498" s="8" t="s">
        <v>378</v>
      </c>
      <c r="C498" s="6" t="s">
        <v>379</v>
      </c>
    </row>
    <row r="499">
      <c r="A499" s="9">
        <f t="shared" si="1"/>
        <v>326</v>
      </c>
      <c r="B499" s="8" t="s">
        <v>378</v>
      </c>
      <c r="C499" s="9" t="s">
        <v>177</v>
      </c>
    </row>
    <row r="500">
      <c r="A500" s="9">
        <f t="shared" si="1"/>
        <v>326</v>
      </c>
      <c r="B500" s="8" t="s">
        <v>378</v>
      </c>
      <c r="C500" s="9" t="s">
        <v>54</v>
      </c>
    </row>
    <row r="501">
      <c r="A501" s="9">
        <f t="shared" si="1"/>
        <v>326</v>
      </c>
      <c r="B501" s="8" t="s">
        <v>378</v>
      </c>
      <c r="C501" s="6" t="s">
        <v>23637</v>
      </c>
    </row>
    <row r="502">
      <c r="A502" s="9">
        <f t="shared" si="1"/>
        <v>327</v>
      </c>
      <c r="B502" s="31" t="s">
        <v>23654</v>
      </c>
      <c r="C502" s="6" t="s">
        <v>374</v>
      </c>
    </row>
    <row r="503">
      <c r="A503" s="9">
        <f t="shared" si="1"/>
        <v>328</v>
      </c>
      <c r="B503" s="8" t="s">
        <v>380</v>
      </c>
      <c r="C503" s="9" t="s">
        <v>52</v>
      </c>
    </row>
    <row r="504">
      <c r="A504" s="9">
        <f t="shared" si="1"/>
        <v>329</v>
      </c>
      <c r="B504" s="31" t="s">
        <v>23655</v>
      </c>
      <c r="C504" s="6" t="s">
        <v>374</v>
      </c>
    </row>
    <row r="505">
      <c r="A505" s="9">
        <f t="shared" si="1"/>
        <v>330</v>
      </c>
      <c r="B505" s="8" t="s">
        <v>381</v>
      </c>
      <c r="C505" s="9" t="s">
        <v>52</v>
      </c>
    </row>
    <row r="506">
      <c r="A506" s="9">
        <f t="shared" si="1"/>
        <v>331</v>
      </c>
      <c r="B506" s="5" t="s">
        <v>382</v>
      </c>
      <c r="C506" s="6" t="s">
        <v>356</v>
      </c>
    </row>
    <row r="507">
      <c r="A507" s="9">
        <f t="shared" si="1"/>
        <v>332</v>
      </c>
      <c r="B507" s="32" t="s">
        <v>23656</v>
      </c>
      <c r="C507" s="26" t="s">
        <v>67</v>
      </c>
    </row>
    <row r="508">
      <c r="A508" s="9">
        <f t="shared" si="1"/>
        <v>333</v>
      </c>
      <c r="B508" s="32" t="s">
        <v>23657</v>
      </c>
      <c r="C508" s="26" t="s">
        <v>67</v>
      </c>
    </row>
    <row r="509">
      <c r="A509" s="9">
        <f t="shared" si="1"/>
        <v>334</v>
      </c>
      <c r="B509" s="32" t="s">
        <v>23658</v>
      </c>
      <c r="C509" s="26" t="s">
        <v>67</v>
      </c>
    </row>
    <row r="510">
      <c r="A510" s="9">
        <f t="shared" si="1"/>
        <v>335</v>
      </c>
      <c r="B510" s="8" t="s">
        <v>383</v>
      </c>
      <c r="C510" s="6" t="s">
        <v>132</v>
      </c>
    </row>
    <row r="511">
      <c r="A511" s="9">
        <f t="shared" si="1"/>
        <v>335</v>
      </c>
      <c r="B511" s="8" t="s">
        <v>383</v>
      </c>
      <c r="C511" s="9" t="s">
        <v>60</v>
      </c>
    </row>
    <row r="512">
      <c r="A512" s="9">
        <f t="shared" si="1"/>
        <v>335</v>
      </c>
      <c r="B512" s="8" t="s">
        <v>383</v>
      </c>
      <c r="C512" s="9" t="s">
        <v>25</v>
      </c>
    </row>
    <row r="513">
      <c r="A513" s="9">
        <f t="shared" si="1"/>
        <v>335</v>
      </c>
      <c r="B513" s="8" t="s">
        <v>383</v>
      </c>
      <c r="C513" s="6" t="s">
        <v>23637</v>
      </c>
    </row>
    <row r="514">
      <c r="A514" s="9">
        <f t="shared" si="1"/>
        <v>336</v>
      </c>
      <c r="B514" s="32" t="s">
        <v>23659</v>
      </c>
      <c r="C514" s="26" t="s">
        <v>67</v>
      </c>
    </row>
    <row r="515">
      <c r="A515" s="9">
        <f t="shared" si="1"/>
        <v>337</v>
      </c>
      <c r="B515" s="32" t="s">
        <v>23660</v>
      </c>
      <c r="C515" s="26" t="s">
        <v>67</v>
      </c>
    </row>
    <row r="516">
      <c r="A516" s="9">
        <f t="shared" si="1"/>
        <v>338</v>
      </c>
      <c r="B516" s="32" t="s">
        <v>23661</v>
      </c>
      <c r="C516" s="26" t="s">
        <v>67</v>
      </c>
    </row>
    <row r="517">
      <c r="A517" s="9">
        <f t="shared" si="1"/>
        <v>339</v>
      </c>
      <c r="B517" s="32" t="s">
        <v>23662</v>
      </c>
      <c r="C517" s="26" t="s">
        <v>67</v>
      </c>
    </row>
    <row r="518">
      <c r="A518" s="9">
        <f t="shared" si="1"/>
        <v>340</v>
      </c>
      <c r="B518" s="32" t="s">
        <v>23663</v>
      </c>
      <c r="C518" s="26" t="s">
        <v>67</v>
      </c>
    </row>
    <row r="519">
      <c r="A519" s="9">
        <f t="shared" si="1"/>
        <v>341</v>
      </c>
      <c r="B519" s="8" t="s">
        <v>384</v>
      </c>
      <c r="C519" s="9" t="s">
        <v>52</v>
      </c>
    </row>
    <row r="520">
      <c r="A520" s="9">
        <f t="shared" si="1"/>
        <v>342</v>
      </c>
      <c r="B520" s="31" t="s">
        <v>23664</v>
      </c>
      <c r="C520" s="6" t="s">
        <v>374</v>
      </c>
    </row>
    <row r="521">
      <c r="A521" s="9">
        <f t="shared" si="1"/>
        <v>343</v>
      </c>
      <c r="B521" s="8" t="s">
        <v>385</v>
      </c>
      <c r="C521" s="6" t="s">
        <v>132</v>
      </c>
    </row>
    <row r="522">
      <c r="A522" s="9">
        <f t="shared" si="1"/>
        <v>343</v>
      </c>
      <c r="B522" s="8" t="s">
        <v>385</v>
      </c>
      <c r="C522" s="6" t="s">
        <v>25</v>
      </c>
    </row>
    <row r="523">
      <c r="A523" s="9">
        <f t="shared" si="1"/>
        <v>343</v>
      </c>
      <c r="B523" s="8" t="s">
        <v>385</v>
      </c>
      <c r="C523" s="9" t="s">
        <v>60</v>
      </c>
    </row>
    <row r="524">
      <c r="A524" s="9">
        <f t="shared" si="1"/>
        <v>343</v>
      </c>
      <c r="B524" s="8" t="s">
        <v>385</v>
      </c>
      <c r="C524" s="6" t="s">
        <v>23637</v>
      </c>
    </row>
    <row r="525">
      <c r="A525" s="9">
        <f t="shared" si="1"/>
        <v>344</v>
      </c>
      <c r="B525" s="5" t="s">
        <v>386</v>
      </c>
      <c r="C525" s="6" t="s">
        <v>324</v>
      </c>
    </row>
    <row r="526">
      <c r="A526" s="9">
        <f t="shared" si="1"/>
        <v>344</v>
      </c>
      <c r="B526" s="5" t="s">
        <v>386</v>
      </c>
      <c r="C526" s="6" t="s">
        <v>23637</v>
      </c>
    </row>
    <row r="527">
      <c r="A527" s="9">
        <f t="shared" si="1"/>
        <v>345</v>
      </c>
      <c r="B527" s="8" t="s">
        <v>387</v>
      </c>
      <c r="C527" s="9" t="s">
        <v>60</v>
      </c>
    </row>
    <row r="528">
      <c r="A528" s="9">
        <f t="shared" si="1"/>
        <v>346</v>
      </c>
      <c r="B528" s="8" t="s">
        <v>388</v>
      </c>
      <c r="C528" s="9" t="s">
        <v>177</v>
      </c>
    </row>
    <row r="529">
      <c r="A529" s="9">
        <f t="shared" si="1"/>
        <v>346</v>
      </c>
      <c r="B529" s="8" t="s">
        <v>388</v>
      </c>
      <c r="C529" s="9" t="s">
        <v>54</v>
      </c>
    </row>
    <row r="530">
      <c r="A530" s="9">
        <f t="shared" si="1"/>
        <v>346</v>
      </c>
      <c r="B530" s="8" t="s">
        <v>388</v>
      </c>
      <c r="C530" s="9" t="s">
        <v>60</v>
      </c>
    </row>
    <row r="531">
      <c r="A531" s="9">
        <f t="shared" si="1"/>
        <v>347</v>
      </c>
      <c r="B531" s="5" t="s">
        <v>389</v>
      </c>
      <c r="C531" s="6" t="s">
        <v>356</v>
      </c>
    </row>
    <row r="532">
      <c r="A532" s="9">
        <f t="shared" si="1"/>
        <v>348</v>
      </c>
      <c r="B532" s="8" t="s">
        <v>390</v>
      </c>
      <c r="C532" s="9" t="s">
        <v>60</v>
      </c>
    </row>
    <row r="533">
      <c r="A533" s="9">
        <f t="shared" si="1"/>
        <v>348</v>
      </c>
      <c r="B533" s="8" t="s">
        <v>390</v>
      </c>
      <c r="C533" s="9" t="s">
        <v>162</v>
      </c>
    </row>
    <row r="534">
      <c r="A534" s="9">
        <f t="shared" si="1"/>
        <v>349</v>
      </c>
      <c r="B534" s="8" t="s">
        <v>391</v>
      </c>
      <c r="C534" s="9" t="s">
        <v>60</v>
      </c>
    </row>
    <row r="535">
      <c r="A535" s="9">
        <f t="shared" si="1"/>
        <v>350</v>
      </c>
      <c r="B535" s="5" t="s">
        <v>392</v>
      </c>
      <c r="C535" s="6" t="s">
        <v>393</v>
      </c>
    </row>
    <row r="536">
      <c r="A536" s="9">
        <f t="shared" si="1"/>
        <v>351</v>
      </c>
      <c r="B536" s="8" t="s">
        <v>394</v>
      </c>
      <c r="C536" s="6" t="s">
        <v>267</v>
      </c>
    </row>
    <row r="537">
      <c r="A537" s="9">
        <f t="shared" si="1"/>
        <v>351</v>
      </c>
      <c r="B537" s="8" t="s">
        <v>394</v>
      </c>
      <c r="C537" s="9" t="s">
        <v>60</v>
      </c>
    </row>
    <row r="538">
      <c r="A538" s="9">
        <f t="shared" si="1"/>
        <v>351</v>
      </c>
      <c r="B538" s="8" t="s">
        <v>394</v>
      </c>
      <c r="C538" s="6" t="s">
        <v>23637</v>
      </c>
    </row>
    <row r="539">
      <c r="A539" s="9">
        <f t="shared" si="1"/>
        <v>352</v>
      </c>
      <c r="B539" s="5" t="s">
        <v>395</v>
      </c>
      <c r="C539" s="6" t="s">
        <v>336</v>
      </c>
    </row>
    <row r="540">
      <c r="A540" s="9">
        <f t="shared" si="1"/>
        <v>352</v>
      </c>
      <c r="B540" s="5" t="s">
        <v>395</v>
      </c>
      <c r="C540" s="6" t="s">
        <v>23637</v>
      </c>
    </row>
    <row r="541">
      <c r="A541" s="9">
        <f t="shared" si="1"/>
        <v>353</v>
      </c>
      <c r="B541" s="8" t="s">
        <v>396</v>
      </c>
      <c r="C541" s="9" t="s">
        <v>40</v>
      </c>
    </row>
    <row r="542">
      <c r="A542" s="9">
        <f t="shared" si="1"/>
        <v>354</v>
      </c>
      <c r="B542" s="31" t="s">
        <v>23665</v>
      </c>
      <c r="C542" s="6" t="s">
        <v>374</v>
      </c>
    </row>
    <row r="543">
      <c r="A543" s="9">
        <f t="shared" si="1"/>
        <v>355</v>
      </c>
      <c r="B543" s="31" t="s">
        <v>23666</v>
      </c>
      <c r="C543" s="6" t="s">
        <v>374</v>
      </c>
    </row>
    <row r="544">
      <c r="A544" s="9">
        <f t="shared" si="1"/>
        <v>356</v>
      </c>
      <c r="B544" s="31" t="s">
        <v>23667</v>
      </c>
      <c r="C544" s="6" t="s">
        <v>374</v>
      </c>
    </row>
    <row r="545">
      <c r="A545" s="9">
        <f t="shared" si="1"/>
        <v>357</v>
      </c>
      <c r="B545" s="25" t="s">
        <v>23668</v>
      </c>
      <c r="C545" s="26" t="s">
        <v>23632</v>
      </c>
    </row>
    <row r="546">
      <c r="A546" s="9">
        <f t="shared" si="1"/>
        <v>357</v>
      </c>
      <c r="B546" s="27" t="s">
        <v>23668</v>
      </c>
      <c r="C546" s="28" t="s">
        <v>23633</v>
      </c>
    </row>
    <row r="547">
      <c r="A547" s="9">
        <f t="shared" si="1"/>
        <v>358</v>
      </c>
      <c r="B547" s="25" t="s">
        <v>23669</v>
      </c>
      <c r="C547" s="26" t="s">
        <v>23632</v>
      </c>
    </row>
    <row r="548">
      <c r="A548" s="9">
        <f t="shared" si="1"/>
        <v>358</v>
      </c>
      <c r="B548" s="27" t="s">
        <v>23669</v>
      </c>
      <c r="C548" s="28" t="s">
        <v>23633</v>
      </c>
    </row>
    <row r="549">
      <c r="A549" s="9">
        <f t="shared" si="1"/>
        <v>359</v>
      </c>
      <c r="B549" s="5" t="s">
        <v>397</v>
      </c>
      <c r="C549" s="6" t="s">
        <v>267</v>
      </c>
    </row>
    <row r="550">
      <c r="A550" s="9">
        <f t="shared" si="1"/>
        <v>359</v>
      </c>
      <c r="B550" s="5" t="s">
        <v>397</v>
      </c>
      <c r="C550" s="6" t="s">
        <v>23637</v>
      </c>
    </row>
    <row r="551">
      <c r="A551" s="9">
        <f t="shared" si="1"/>
        <v>360</v>
      </c>
      <c r="B551" s="27" t="s">
        <v>23670</v>
      </c>
      <c r="C551" s="28" t="s">
        <v>23637</v>
      </c>
    </row>
    <row r="552">
      <c r="A552" s="9">
        <f t="shared" si="1"/>
        <v>361</v>
      </c>
      <c r="B552" s="8" t="s">
        <v>398</v>
      </c>
      <c r="C552" s="9" t="s">
        <v>399</v>
      </c>
    </row>
    <row r="553">
      <c r="A553" s="9">
        <f t="shared" si="1"/>
        <v>362</v>
      </c>
      <c r="B553" s="8" t="s">
        <v>400</v>
      </c>
      <c r="C553" s="6" t="s">
        <v>132</v>
      </c>
    </row>
    <row r="554">
      <c r="A554" s="9">
        <f t="shared" si="1"/>
        <v>362</v>
      </c>
      <c r="B554" s="8" t="s">
        <v>400</v>
      </c>
      <c r="C554" s="9" t="s">
        <v>60</v>
      </c>
    </row>
    <row r="555">
      <c r="A555" s="9">
        <f t="shared" si="1"/>
        <v>362</v>
      </c>
      <c r="B555" s="8" t="s">
        <v>400</v>
      </c>
      <c r="C555" s="6" t="s">
        <v>23637</v>
      </c>
    </row>
    <row r="556">
      <c r="A556" s="9">
        <f t="shared" si="1"/>
        <v>363</v>
      </c>
      <c r="B556" s="8" t="s">
        <v>401</v>
      </c>
      <c r="C556" s="9" t="s">
        <v>60</v>
      </c>
    </row>
    <row r="557">
      <c r="A557" s="9">
        <f t="shared" si="1"/>
        <v>364</v>
      </c>
      <c r="B557" s="5" t="s">
        <v>402</v>
      </c>
      <c r="C557" s="6" t="s">
        <v>346</v>
      </c>
    </row>
    <row r="558">
      <c r="A558" s="9">
        <f t="shared" si="1"/>
        <v>364</v>
      </c>
      <c r="B558" s="5" t="s">
        <v>402</v>
      </c>
      <c r="C558" s="6" t="s">
        <v>23628</v>
      </c>
    </row>
    <row r="559">
      <c r="A559" s="9">
        <f t="shared" si="1"/>
        <v>365</v>
      </c>
      <c r="B559" s="8" t="s">
        <v>403</v>
      </c>
      <c r="C559" s="6" t="s">
        <v>334</v>
      </c>
    </row>
    <row r="560">
      <c r="A560" s="9">
        <f t="shared" si="1"/>
        <v>365</v>
      </c>
      <c r="B560" s="8" t="s">
        <v>403</v>
      </c>
      <c r="C560" s="9" t="s">
        <v>60</v>
      </c>
    </row>
    <row r="561">
      <c r="A561" s="9">
        <f t="shared" si="1"/>
        <v>365</v>
      </c>
      <c r="B561" s="8" t="s">
        <v>403</v>
      </c>
      <c r="C561" s="6" t="s">
        <v>23637</v>
      </c>
    </row>
    <row r="562">
      <c r="A562" s="9">
        <f t="shared" si="1"/>
        <v>366</v>
      </c>
      <c r="B562" s="31" t="s">
        <v>23671</v>
      </c>
      <c r="C562" s="6" t="s">
        <v>374</v>
      </c>
    </row>
    <row r="563">
      <c r="A563" s="9">
        <f t="shared" si="1"/>
        <v>367</v>
      </c>
      <c r="B563" s="8" t="s">
        <v>404</v>
      </c>
      <c r="C563" s="6" t="s">
        <v>405</v>
      </c>
    </row>
    <row r="564">
      <c r="A564" s="9">
        <f t="shared" si="1"/>
        <v>367</v>
      </c>
      <c r="B564" s="8" t="s">
        <v>404</v>
      </c>
      <c r="C564" s="9" t="s">
        <v>60</v>
      </c>
    </row>
    <row r="565">
      <c r="A565" s="9">
        <f t="shared" si="1"/>
        <v>367</v>
      </c>
      <c r="B565" s="8" t="s">
        <v>404</v>
      </c>
      <c r="C565" s="6" t="s">
        <v>23637</v>
      </c>
    </row>
    <row r="566">
      <c r="A566" s="9">
        <f t="shared" si="1"/>
        <v>368</v>
      </c>
      <c r="B566" s="8" t="s">
        <v>406</v>
      </c>
      <c r="C566" s="9" t="s">
        <v>52</v>
      </c>
    </row>
    <row r="567">
      <c r="A567" s="9">
        <f t="shared" si="1"/>
        <v>369</v>
      </c>
      <c r="B567" s="8" t="s">
        <v>407</v>
      </c>
      <c r="C567" s="9" t="s">
        <v>177</v>
      </c>
    </row>
    <row r="568">
      <c r="A568" s="9">
        <f t="shared" si="1"/>
        <v>370</v>
      </c>
      <c r="B568" s="8" t="s">
        <v>408</v>
      </c>
      <c r="C568" s="6" t="s">
        <v>132</v>
      </c>
    </row>
    <row r="569">
      <c r="A569" s="9">
        <f t="shared" si="1"/>
        <v>370</v>
      </c>
      <c r="B569" s="8" t="s">
        <v>408</v>
      </c>
      <c r="C569" s="9" t="s">
        <v>60</v>
      </c>
    </row>
    <row r="570">
      <c r="A570" s="9">
        <f t="shared" si="1"/>
        <v>370</v>
      </c>
      <c r="B570" s="8" t="s">
        <v>408</v>
      </c>
      <c r="C570" s="6" t="s">
        <v>23637</v>
      </c>
    </row>
    <row r="571">
      <c r="A571" s="9">
        <f t="shared" si="1"/>
        <v>371</v>
      </c>
      <c r="B571" s="8" t="s">
        <v>409</v>
      </c>
      <c r="C571" s="6" t="s">
        <v>132</v>
      </c>
    </row>
    <row r="572">
      <c r="A572" s="9">
        <f t="shared" si="1"/>
        <v>371</v>
      </c>
      <c r="B572" s="8" t="s">
        <v>409</v>
      </c>
      <c r="C572" s="9" t="s">
        <v>60</v>
      </c>
    </row>
    <row r="573">
      <c r="A573" s="9">
        <f t="shared" si="1"/>
        <v>371</v>
      </c>
      <c r="B573" s="8" t="s">
        <v>409</v>
      </c>
      <c r="C573" s="6" t="s">
        <v>23637</v>
      </c>
    </row>
    <row r="574">
      <c r="A574" s="9">
        <f t="shared" si="1"/>
        <v>372</v>
      </c>
      <c r="B574" s="8" t="s">
        <v>410</v>
      </c>
      <c r="C574" s="6" t="s">
        <v>132</v>
      </c>
    </row>
    <row r="575">
      <c r="A575" s="9">
        <f t="shared" si="1"/>
        <v>372</v>
      </c>
      <c r="B575" s="8" t="s">
        <v>410</v>
      </c>
      <c r="C575" s="9" t="s">
        <v>60</v>
      </c>
    </row>
    <row r="576">
      <c r="A576" s="9">
        <f t="shared" si="1"/>
        <v>372</v>
      </c>
      <c r="B576" s="8" t="s">
        <v>410</v>
      </c>
      <c r="C576" s="6" t="s">
        <v>23637</v>
      </c>
    </row>
    <row r="577">
      <c r="A577" s="9">
        <f t="shared" si="1"/>
        <v>373</v>
      </c>
      <c r="B577" s="5" t="s">
        <v>411</v>
      </c>
      <c r="C577" s="6" t="s">
        <v>267</v>
      </c>
    </row>
    <row r="578">
      <c r="A578" s="9">
        <f t="shared" si="1"/>
        <v>373</v>
      </c>
      <c r="B578" s="5" t="s">
        <v>411</v>
      </c>
      <c r="C578" s="6" t="s">
        <v>91</v>
      </c>
    </row>
    <row r="579">
      <c r="A579" s="9">
        <f t="shared" si="1"/>
        <v>373</v>
      </c>
      <c r="B579" s="5" t="s">
        <v>411</v>
      </c>
      <c r="C579" s="6" t="s">
        <v>23637</v>
      </c>
    </row>
    <row r="580">
      <c r="A580" s="9">
        <f t="shared" si="1"/>
        <v>374</v>
      </c>
      <c r="B580" s="8" t="s">
        <v>412</v>
      </c>
      <c r="C580" s="6" t="s">
        <v>413</v>
      </c>
    </row>
    <row r="581">
      <c r="A581" s="9">
        <f t="shared" si="1"/>
        <v>374</v>
      </c>
      <c r="B581" s="8" t="s">
        <v>412</v>
      </c>
      <c r="C581" s="9" t="s">
        <v>60</v>
      </c>
    </row>
    <row r="582">
      <c r="A582" s="9">
        <f t="shared" si="1"/>
        <v>374</v>
      </c>
      <c r="B582" s="8" t="s">
        <v>412</v>
      </c>
      <c r="C582" s="9" t="s">
        <v>280</v>
      </c>
    </row>
    <row r="583">
      <c r="A583" s="9">
        <f t="shared" si="1"/>
        <v>374</v>
      </c>
      <c r="B583" s="8" t="s">
        <v>412</v>
      </c>
      <c r="C583" s="6" t="s">
        <v>23637</v>
      </c>
    </row>
    <row r="584">
      <c r="A584" s="9">
        <f t="shared" si="1"/>
        <v>375</v>
      </c>
      <c r="B584" s="8" t="s">
        <v>414</v>
      </c>
      <c r="C584" s="9" t="s">
        <v>60</v>
      </c>
    </row>
    <row r="585">
      <c r="A585" s="9">
        <f t="shared" si="1"/>
        <v>375</v>
      </c>
      <c r="B585" s="8" t="s">
        <v>414</v>
      </c>
      <c r="C585" s="9" t="s">
        <v>142</v>
      </c>
    </row>
    <row r="586">
      <c r="A586" s="9">
        <f t="shared" si="1"/>
        <v>376</v>
      </c>
      <c r="B586" s="8" t="s">
        <v>415</v>
      </c>
      <c r="C586" s="9" t="s">
        <v>416</v>
      </c>
    </row>
    <row r="587">
      <c r="A587" s="9">
        <f t="shared" si="1"/>
        <v>376</v>
      </c>
      <c r="B587" s="8" t="s">
        <v>415</v>
      </c>
      <c r="C587" s="9" t="s">
        <v>117</v>
      </c>
    </row>
    <row r="588">
      <c r="A588" s="9">
        <f t="shared" si="1"/>
        <v>377</v>
      </c>
      <c r="B588" s="8" t="s">
        <v>417</v>
      </c>
      <c r="C588" s="9" t="s">
        <v>60</v>
      </c>
    </row>
    <row r="589">
      <c r="A589" s="9">
        <f t="shared" si="1"/>
        <v>377</v>
      </c>
      <c r="B589" s="8" t="s">
        <v>417</v>
      </c>
      <c r="C589" s="9" t="s">
        <v>162</v>
      </c>
    </row>
    <row r="590">
      <c r="A590" s="9">
        <f t="shared" si="1"/>
        <v>377</v>
      </c>
      <c r="B590" s="8" t="s">
        <v>417</v>
      </c>
      <c r="C590" s="9" t="s">
        <v>25</v>
      </c>
    </row>
    <row r="591">
      <c r="A591" s="9">
        <f t="shared" si="1"/>
        <v>377</v>
      </c>
      <c r="B591" s="8" t="s">
        <v>417</v>
      </c>
      <c r="C591" s="9" t="s">
        <v>24</v>
      </c>
    </row>
    <row r="592">
      <c r="A592" s="9">
        <f t="shared" si="1"/>
        <v>378</v>
      </c>
      <c r="B592" s="8" t="s">
        <v>418</v>
      </c>
      <c r="C592" s="9" t="s">
        <v>60</v>
      </c>
    </row>
    <row r="593">
      <c r="A593" s="9">
        <f t="shared" si="1"/>
        <v>378</v>
      </c>
      <c r="B593" s="8" t="s">
        <v>418</v>
      </c>
      <c r="C593" s="9" t="s">
        <v>142</v>
      </c>
    </row>
    <row r="594">
      <c r="A594" s="9">
        <f t="shared" si="1"/>
        <v>379</v>
      </c>
      <c r="B594" s="5" t="s">
        <v>419</v>
      </c>
      <c r="C594" s="6" t="s">
        <v>420</v>
      </c>
    </row>
    <row r="595">
      <c r="A595" s="9">
        <f t="shared" si="1"/>
        <v>379</v>
      </c>
      <c r="B595" s="5" t="s">
        <v>419</v>
      </c>
      <c r="C595" s="6" t="s">
        <v>23672</v>
      </c>
    </row>
    <row r="596">
      <c r="A596" s="9">
        <f t="shared" si="1"/>
        <v>380</v>
      </c>
      <c r="B596" s="8" t="s">
        <v>421</v>
      </c>
      <c r="C596" s="6" t="s">
        <v>132</v>
      </c>
    </row>
    <row r="597">
      <c r="A597" s="9">
        <f t="shared" si="1"/>
        <v>380</v>
      </c>
      <c r="B597" s="8" t="s">
        <v>421</v>
      </c>
      <c r="C597" s="9" t="s">
        <v>60</v>
      </c>
    </row>
    <row r="598">
      <c r="A598" s="9">
        <f t="shared" si="1"/>
        <v>380</v>
      </c>
      <c r="B598" s="8" t="s">
        <v>421</v>
      </c>
      <c r="C598" s="6" t="s">
        <v>23637</v>
      </c>
    </row>
    <row r="599">
      <c r="A599" s="9">
        <f t="shared" si="1"/>
        <v>381</v>
      </c>
      <c r="B599" s="31" t="s">
        <v>23673</v>
      </c>
      <c r="C599" s="6" t="s">
        <v>374</v>
      </c>
    </row>
    <row r="600">
      <c r="A600" s="9">
        <f t="shared" si="1"/>
        <v>382</v>
      </c>
      <c r="B600" s="31" t="s">
        <v>23674</v>
      </c>
      <c r="C600" s="6" t="s">
        <v>374</v>
      </c>
    </row>
    <row r="601">
      <c r="A601" s="9">
        <f t="shared" si="1"/>
        <v>383</v>
      </c>
      <c r="B601" s="31" t="s">
        <v>23675</v>
      </c>
      <c r="C601" s="6" t="s">
        <v>374</v>
      </c>
    </row>
    <row r="602">
      <c r="A602" s="9">
        <f t="shared" si="1"/>
        <v>384</v>
      </c>
      <c r="B602" s="31" t="s">
        <v>23676</v>
      </c>
      <c r="C602" s="6" t="s">
        <v>374</v>
      </c>
    </row>
    <row r="603">
      <c r="A603" s="9">
        <f t="shared" si="1"/>
        <v>385</v>
      </c>
      <c r="B603" s="31" t="s">
        <v>23677</v>
      </c>
      <c r="C603" s="6" t="s">
        <v>374</v>
      </c>
    </row>
    <row r="604">
      <c r="A604" s="9">
        <f t="shared" si="1"/>
        <v>386</v>
      </c>
      <c r="B604" s="5" t="s">
        <v>422</v>
      </c>
      <c r="C604" s="11" t="s">
        <v>423</v>
      </c>
    </row>
    <row r="605">
      <c r="A605" s="9">
        <f t="shared" si="1"/>
        <v>387</v>
      </c>
      <c r="B605" s="8" t="s">
        <v>424</v>
      </c>
      <c r="C605" s="9" t="s">
        <v>52</v>
      </c>
    </row>
    <row r="606">
      <c r="A606" s="9">
        <f t="shared" si="1"/>
        <v>388</v>
      </c>
      <c r="B606" s="5" t="s">
        <v>425</v>
      </c>
      <c r="C606" s="6" t="s">
        <v>426</v>
      </c>
    </row>
    <row r="607">
      <c r="A607" s="9">
        <f t="shared" si="1"/>
        <v>389</v>
      </c>
      <c r="B607" s="8" t="s">
        <v>427</v>
      </c>
      <c r="C607" s="9" t="s">
        <v>372</v>
      </c>
    </row>
    <row r="608">
      <c r="A608" s="9">
        <f t="shared" si="1"/>
        <v>390</v>
      </c>
      <c r="B608" s="8" t="s">
        <v>428</v>
      </c>
      <c r="C608" s="9" t="s">
        <v>372</v>
      </c>
    </row>
    <row r="609">
      <c r="A609" s="9">
        <f t="shared" si="1"/>
        <v>391</v>
      </c>
      <c r="B609" s="5" t="s">
        <v>429</v>
      </c>
      <c r="C609" s="6" t="s">
        <v>336</v>
      </c>
    </row>
    <row r="610">
      <c r="A610" s="9">
        <f t="shared" si="1"/>
        <v>391</v>
      </c>
      <c r="B610" s="5" t="s">
        <v>429</v>
      </c>
      <c r="C610" s="6" t="s">
        <v>23637</v>
      </c>
    </row>
    <row r="611">
      <c r="A611" s="9">
        <f t="shared" si="1"/>
        <v>392</v>
      </c>
      <c r="B611" s="8" t="s">
        <v>430</v>
      </c>
      <c r="C611" s="6" t="s">
        <v>379</v>
      </c>
    </row>
    <row r="612">
      <c r="A612" s="9">
        <f t="shared" si="1"/>
        <v>392</v>
      </c>
      <c r="B612" s="8" t="s">
        <v>430</v>
      </c>
      <c r="C612" s="9" t="s">
        <v>177</v>
      </c>
    </row>
    <row r="613">
      <c r="A613" s="9">
        <f t="shared" si="1"/>
        <v>392</v>
      </c>
      <c r="B613" s="8" t="s">
        <v>430</v>
      </c>
      <c r="C613" s="6" t="s">
        <v>23637</v>
      </c>
    </row>
    <row r="614">
      <c r="A614" s="9">
        <f t="shared" si="1"/>
        <v>393</v>
      </c>
      <c r="B614" s="31" t="s">
        <v>23678</v>
      </c>
      <c r="C614" s="6" t="s">
        <v>374</v>
      </c>
    </row>
    <row r="615">
      <c r="A615" s="9">
        <f t="shared" si="1"/>
        <v>394</v>
      </c>
      <c r="B615" s="31" t="s">
        <v>23679</v>
      </c>
      <c r="C615" s="6" t="s">
        <v>374</v>
      </c>
    </row>
    <row r="616">
      <c r="A616" s="9">
        <f t="shared" si="1"/>
        <v>395</v>
      </c>
      <c r="B616" s="8" t="s">
        <v>431</v>
      </c>
      <c r="C616" s="6" t="s">
        <v>25</v>
      </c>
    </row>
    <row r="617">
      <c r="A617" s="9">
        <f t="shared" si="1"/>
        <v>395</v>
      </c>
      <c r="B617" s="8" t="s">
        <v>431</v>
      </c>
      <c r="C617" s="6" t="s">
        <v>24</v>
      </c>
    </row>
    <row r="618">
      <c r="A618" s="9">
        <f t="shared" si="1"/>
        <v>395</v>
      </c>
      <c r="B618" s="8" t="s">
        <v>431</v>
      </c>
      <c r="C618" s="6" t="s">
        <v>60</v>
      </c>
    </row>
    <row r="619">
      <c r="A619" s="9">
        <f t="shared" si="1"/>
        <v>396</v>
      </c>
      <c r="B619" s="31" t="s">
        <v>23680</v>
      </c>
      <c r="C619" s="6" t="s">
        <v>374</v>
      </c>
    </row>
    <row r="620">
      <c r="A620" s="9">
        <f t="shared" si="1"/>
        <v>397</v>
      </c>
      <c r="B620" s="5" t="s">
        <v>432</v>
      </c>
      <c r="C620" s="6" t="s">
        <v>426</v>
      </c>
    </row>
    <row r="621">
      <c r="A621" s="9">
        <f t="shared" si="1"/>
        <v>398</v>
      </c>
      <c r="B621" s="31" t="s">
        <v>23681</v>
      </c>
      <c r="C621" s="6" t="s">
        <v>374</v>
      </c>
    </row>
    <row r="622">
      <c r="A622" s="9">
        <f t="shared" si="1"/>
        <v>399</v>
      </c>
      <c r="B622" s="31" t="s">
        <v>23682</v>
      </c>
      <c r="C622" s="6" t="s">
        <v>374</v>
      </c>
    </row>
    <row r="623">
      <c r="A623" s="9">
        <f t="shared" si="1"/>
        <v>400</v>
      </c>
      <c r="B623" s="31" t="s">
        <v>23683</v>
      </c>
      <c r="C623" s="6" t="s">
        <v>374</v>
      </c>
    </row>
    <row r="624">
      <c r="A624" s="9">
        <f t="shared" si="1"/>
        <v>401</v>
      </c>
      <c r="B624" s="31" t="s">
        <v>23684</v>
      </c>
      <c r="C624" s="6" t="s">
        <v>374</v>
      </c>
    </row>
    <row r="625">
      <c r="A625" s="9">
        <f t="shared" si="1"/>
        <v>402</v>
      </c>
      <c r="B625" s="31" t="s">
        <v>23685</v>
      </c>
      <c r="C625" s="6" t="s">
        <v>374</v>
      </c>
    </row>
    <row r="626">
      <c r="A626" s="9">
        <f t="shared" si="1"/>
        <v>403</v>
      </c>
      <c r="B626" s="31" t="s">
        <v>23686</v>
      </c>
      <c r="C626" s="6" t="s">
        <v>374</v>
      </c>
    </row>
    <row r="627">
      <c r="A627" s="9">
        <f t="shared" si="1"/>
        <v>404</v>
      </c>
      <c r="B627" s="31" t="s">
        <v>23687</v>
      </c>
      <c r="C627" s="6" t="s">
        <v>374</v>
      </c>
    </row>
    <row r="628">
      <c r="A628" s="9">
        <f t="shared" si="1"/>
        <v>405</v>
      </c>
      <c r="B628" s="31" t="s">
        <v>23688</v>
      </c>
      <c r="C628" s="6" t="s">
        <v>374</v>
      </c>
    </row>
    <row r="629">
      <c r="A629" s="9">
        <f t="shared" si="1"/>
        <v>406</v>
      </c>
      <c r="B629" s="31" t="s">
        <v>23689</v>
      </c>
      <c r="C629" s="6" t="s">
        <v>374</v>
      </c>
    </row>
    <row r="630">
      <c r="A630" s="9">
        <f t="shared" si="1"/>
        <v>407</v>
      </c>
      <c r="B630" s="31" t="s">
        <v>23690</v>
      </c>
      <c r="C630" s="6" t="s">
        <v>374</v>
      </c>
    </row>
    <row r="631">
      <c r="A631" s="9">
        <f t="shared" si="1"/>
        <v>407</v>
      </c>
      <c r="B631" s="31" t="s">
        <v>23690</v>
      </c>
      <c r="C631" s="6" t="s">
        <v>1120</v>
      </c>
    </row>
    <row r="632">
      <c r="A632" s="9">
        <f t="shared" si="1"/>
        <v>408</v>
      </c>
      <c r="B632" s="31" t="s">
        <v>23691</v>
      </c>
      <c r="C632" s="6" t="s">
        <v>374</v>
      </c>
    </row>
    <row r="633">
      <c r="A633" s="9">
        <f t="shared" si="1"/>
        <v>409</v>
      </c>
      <c r="B633" s="31" t="s">
        <v>23692</v>
      </c>
      <c r="C633" s="6" t="s">
        <v>374</v>
      </c>
    </row>
    <row r="634">
      <c r="A634" s="9">
        <f t="shared" si="1"/>
        <v>410</v>
      </c>
      <c r="B634" s="31" t="s">
        <v>23693</v>
      </c>
      <c r="C634" s="6" t="s">
        <v>374</v>
      </c>
    </row>
    <row r="635">
      <c r="A635" s="9">
        <f t="shared" si="1"/>
        <v>411</v>
      </c>
      <c r="B635" s="31" t="s">
        <v>23694</v>
      </c>
      <c r="C635" s="6" t="s">
        <v>374</v>
      </c>
    </row>
    <row r="636">
      <c r="A636" s="9">
        <f t="shared" si="1"/>
        <v>412</v>
      </c>
      <c r="B636" s="27" t="s">
        <v>23695</v>
      </c>
      <c r="C636" s="28" t="s">
        <v>23637</v>
      </c>
    </row>
    <row r="637">
      <c r="A637" s="9">
        <f t="shared" si="1"/>
        <v>413</v>
      </c>
      <c r="B637" s="31" t="s">
        <v>23696</v>
      </c>
      <c r="C637" s="6" t="s">
        <v>374</v>
      </c>
    </row>
    <row r="638">
      <c r="A638" s="9">
        <f t="shared" si="1"/>
        <v>414</v>
      </c>
      <c r="B638" s="31" t="s">
        <v>23697</v>
      </c>
      <c r="C638" s="6" t="s">
        <v>374</v>
      </c>
    </row>
    <row r="639">
      <c r="A639" s="9">
        <f t="shared" si="1"/>
        <v>415</v>
      </c>
      <c r="B639" s="8" t="s">
        <v>433</v>
      </c>
      <c r="C639" s="6" t="s">
        <v>132</v>
      </c>
    </row>
    <row r="640">
      <c r="A640" s="9">
        <f t="shared" si="1"/>
        <v>415</v>
      </c>
      <c r="B640" s="8" t="s">
        <v>433</v>
      </c>
      <c r="C640" s="9" t="s">
        <v>60</v>
      </c>
    </row>
    <row r="641">
      <c r="A641" s="9">
        <f t="shared" si="1"/>
        <v>415</v>
      </c>
      <c r="B641" s="8" t="s">
        <v>433</v>
      </c>
      <c r="C641" s="6" t="s">
        <v>23637</v>
      </c>
    </row>
    <row r="642">
      <c r="A642" s="9">
        <f t="shared" si="1"/>
        <v>416</v>
      </c>
      <c r="B642" s="31" t="s">
        <v>23698</v>
      </c>
      <c r="C642" s="6" t="s">
        <v>374</v>
      </c>
    </row>
    <row r="643">
      <c r="A643" s="9">
        <f t="shared" si="1"/>
        <v>417</v>
      </c>
      <c r="B643" s="31" t="s">
        <v>23699</v>
      </c>
      <c r="C643" s="6" t="s">
        <v>374</v>
      </c>
    </row>
    <row r="644">
      <c r="A644" s="9">
        <f t="shared" si="1"/>
        <v>418</v>
      </c>
      <c r="B644" s="31" t="s">
        <v>23700</v>
      </c>
      <c r="C644" s="6" t="s">
        <v>374</v>
      </c>
    </row>
    <row r="645">
      <c r="A645" s="9">
        <f t="shared" si="1"/>
        <v>419</v>
      </c>
      <c r="B645" s="31" t="s">
        <v>23701</v>
      </c>
      <c r="C645" s="6" t="s">
        <v>374</v>
      </c>
    </row>
    <row r="646">
      <c r="A646" s="9">
        <f t="shared" si="1"/>
        <v>420</v>
      </c>
      <c r="B646" s="8" t="s">
        <v>434</v>
      </c>
      <c r="C646" s="6" t="s">
        <v>132</v>
      </c>
    </row>
    <row r="647">
      <c r="A647" s="9">
        <f t="shared" si="1"/>
        <v>420</v>
      </c>
      <c r="B647" s="8" t="s">
        <v>434</v>
      </c>
      <c r="C647" s="9" t="s">
        <v>60</v>
      </c>
    </row>
    <row r="648">
      <c r="A648" s="9">
        <f t="shared" si="1"/>
        <v>420</v>
      </c>
      <c r="B648" s="8" t="s">
        <v>434</v>
      </c>
      <c r="C648" s="6" t="s">
        <v>23637</v>
      </c>
    </row>
    <row r="649">
      <c r="A649" s="9">
        <f t="shared" si="1"/>
        <v>421</v>
      </c>
      <c r="B649" s="29" t="s">
        <v>23702</v>
      </c>
      <c r="C649" s="26" t="s">
        <v>23636</v>
      </c>
    </row>
    <row r="650">
      <c r="A650" s="9">
        <f t="shared" si="1"/>
        <v>422</v>
      </c>
      <c r="B650" s="31" t="s">
        <v>23703</v>
      </c>
      <c r="C650" s="6" t="s">
        <v>374</v>
      </c>
    </row>
    <row r="651">
      <c r="A651" s="9">
        <f t="shared" si="1"/>
        <v>423</v>
      </c>
      <c r="B651" s="31" t="s">
        <v>23704</v>
      </c>
      <c r="C651" s="6" t="s">
        <v>374</v>
      </c>
    </row>
    <row r="652">
      <c r="A652" s="9">
        <f t="shared" si="1"/>
        <v>424</v>
      </c>
      <c r="B652" s="31" t="s">
        <v>23705</v>
      </c>
      <c r="C652" s="6" t="s">
        <v>374</v>
      </c>
    </row>
    <row r="653">
      <c r="A653" s="9">
        <f t="shared" si="1"/>
        <v>425</v>
      </c>
      <c r="B653" s="31" t="s">
        <v>23706</v>
      </c>
      <c r="C653" s="6" t="s">
        <v>374</v>
      </c>
    </row>
    <row r="654">
      <c r="A654" s="9">
        <f t="shared" si="1"/>
        <v>426</v>
      </c>
      <c r="B654" s="5" t="s">
        <v>435</v>
      </c>
      <c r="C654" s="6" t="s">
        <v>336</v>
      </c>
    </row>
    <row r="655">
      <c r="A655" s="9">
        <f t="shared" si="1"/>
        <v>426</v>
      </c>
      <c r="B655" s="5" t="s">
        <v>435</v>
      </c>
      <c r="C655" s="6" t="s">
        <v>23637</v>
      </c>
    </row>
    <row r="656">
      <c r="A656" s="9">
        <f t="shared" si="1"/>
        <v>427</v>
      </c>
      <c r="B656" s="31" t="s">
        <v>23707</v>
      </c>
      <c r="C656" s="6" t="s">
        <v>374</v>
      </c>
    </row>
    <row r="657">
      <c r="A657" s="9">
        <f t="shared" si="1"/>
        <v>428</v>
      </c>
      <c r="B657" s="5" t="s">
        <v>436</v>
      </c>
      <c r="C657" s="6" t="s">
        <v>437</v>
      </c>
    </row>
    <row r="658">
      <c r="A658" s="9">
        <f t="shared" si="1"/>
        <v>429</v>
      </c>
      <c r="B658" s="31" t="s">
        <v>23708</v>
      </c>
      <c r="C658" s="6" t="s">
        <v>374</v>
      </c>
    </row>
    <row r="659">
      <c r="A659" s="9">
        <f t="shared" si="1"/>
        <v>430</v>
      </c>
      <c r="B659" s="8" t="s">
        <v>438</v>
      </c>
      <c r="C659" s="9" t="s">
        <v>372</v>
      </c>
    </row>
    <row r="660">
      <c r="A660" s="9">
        <f t="shared" si="1"/>
        <v>431</v>
      </c>
      <c r="B660" s="31" t="s">
        <v>23709</v>
      </c>
      <c r="C660" s="6" t="s">
        <v>374</v>
      </c>
    </row>
    <row r="661">
      <c r="A661" s="9">
        <f t="shared" si="1"/>
        <v>432</v>
      </c>
      <c r="B661" s="5" t="s">
        <v>439</v>
      </c>
      <c r="C661" s="6" t="s">
        <v>426</v>
      </c>
    </row>
    <row r="662">
      <c r="A662" s="9">
        <f t="shared" si="1"/>
        <v>433</v>
      </c>
      <c r="B662" s="31" t="s">
        <v>23710</v>
      </c>
      <c r="C662" s="6" t="s">
        <v>374</v>
      </c>
    </row>
    <row r="663">
      <c r="A663" s="9">
        <f t="shared" si="1"/>
        <v>434</v>
      </c>
      <c r="B663" s="8" t="s">
        <v>440</v>
      </c>
      <c r="C663" s="9" t="s">
        <v>60</v>
      </c>
    </row>
    <row r="664">
      <c r="A664" s="9">
        <f t="shared" si="1"/>
        <v>435</v>
      </c>
      <c r="B664" s="31" t="s">
        <v>23711</v>
      </c>
      <c r="C664" s="6" t="s">
        <v>374</v>
      </c>
    </row>
    <row r="665">
      <c r="A665" s="9">
        <f t="shared" si="1"/>
        <v>436</v>
      </c>
      <c r="B665" s="31" t="s">
        <v>23712</v>
      </c>
      <c r="C665" s="6" t="s">
        <v>374</v>
      </c>
    </row>
    <row r="666">
      <c r="A666" s="9">
        <f t="shared" si="1"/>
        <v>437</v>
      </c>
      <c r="B666" s="31" t="s">
        <v>23713</v>
      </c>
      <c r="C666" s="6" t="s">
        <v>374</v>
      </c>
    </row>
    <row r="667">
      <c r="A667" s="9">
        <f t="shared" si="1"/>
        <v>438</v>
      </c>
      <c r="B667" s="8" t="s">
        <v>441</v>
      </c>
      <c r="C667" s="9" t="s">
        <v>374</v>
      </c>
    </row>
    <row r="668">
      <c r="A668" s="9">
        <f t="shared" si="1"/>
        <v>439</v>
      </c>
      <c r="B668" s="31" t="s">
        <v>23714</v>
      </c>
      <c r="C668" s="6" t="s">
        <v>374</v>
      </c>
    </row>
    <row r="669">
      <c r="A669" s="9">
        <f t="shared" si="1"/>
        <v>440</v>
      </c>
      <c r="B669" s="31" t="s">
        <v>23715</v>
      </c>
      <c r="C669" s="6" t="s">
        <v>374</v>
      </c>
    </row>
    <row r="670">
      <c r="A670" s="9">
        <f t="shared" si="1"/>
        <v>441</v>
      </c>
      <c r="B670" s="25" t="s">
        <v>23716</v>
      </c>
      <c r="C670" s="26" t="s">
        <v>12983</v>
      </c>
    </row>
    <row r="671">
      <c r="A671" s="9">
        <f t="shared" si="1"/>
        <v>442</v>
      </c>
      <c r="B671" s="5" t="s">
        <v>442</v>
      </c>
      <c r="C671" s="6" t="s">
        <v>326</v>
      </c>
    </row>
    <row r="672">
      <c r="A672" s="9">
        <f t="shared" si="1"/>
        <v>442</v>
      </c>
      <c r="B672" s="5" t="s">
        <v>442</v>
      </c>
      <c r="C672" s="6" t="s">
        <v>23637</v>
      </c>
    </row>
    <row r="673">
      <c r="A673" s="9">
        <f t="shared" si="1"/>
        <v>443</v>
      </c>
      <c r="B673" s="8" t="s">
        <v>443</v>
      </c>
      <c r="C673" s="6" t="s">
        <v>132</v>
      </c>
    </row>
    <row r="674">
      <c r="A674" s="9">
        <f t="shared" si="1"/>
        <v>443</v>
      </c>
      <c r="B674" s="8" t="s">
        <v>443</v>
      </c>
      <c r="C674" s="9" t="s">
        <v>60</v>
      </c>
    </row>
    <row r="675">
      <c r="A675" s="9">
        <f t="shared" si="1"/>
        <v>443</v>
      </c>
      <c r="B675" s="8" t="s">
        <v>443</v>
      </c>
      <c r="C675" s="6" t="s">
        <v>23637</v>
      </c>
    </row>
    <row r="676">
      <c r="A676" s="9">
        <f t="shared" si="1"/>
        <v>444</v>
      </c>
      <c r="B676" s="8" t="s">
        <v>444</v>
      </c>
      <c r="C676" s="9" t="s">
        <v>60</v>
      </c>
    </row>
    <row r="677">
      <c r="A677" s="9">
        <f t="shared" si="1"/>
        <v>445</v>
      </c>
      <c r="B677" s="5" t="s">
        <v>445</v>
      </c>
      <c r="C677" s="6" t="s">
        <v>446</v>
      </c>
    </row>
    <row r="678">
      <c r="A678" s="9">
        <f t="shared" si="1"/>
        <v>445</v>
      </c>
      <c r="B678" s="5" t="s">
        <v>445</v>
      </c>
      <c r="C678" s="6" t="s">
        <v>25</v>
      </c>
    </row>
    <row r="679">
      <c r="A679" s="9">
        <f t="shared" si="1"/>
        <v>445</v>
      </c>
      <c r="B679" s="5" t="s">
        <v>445</v>
      </c>
      <c r="C679" s="6" t="s">
        <v>23637</v>
      </c>
    </row>
    <row r="680">
      <c r="A680" s="9">
        <f t="shared" si="1"/>
        <v>446</v>
      </c>
      <c r="B680" s="8" t="s">
        <v>447</v>
      </c>
      <c r="C680" s="9" t="s">
        <v>60</v>
      </c>
    </row>
    <row r="681">
      <c r="A681" s="9">
        <f t="shared" si="1"/>
        <v>446</v>
      </c>
      <c r="B681" s="8" t="s">
        <v>447</v>
      </c>
      <c r="C681" s="6" t="s">
        <v>448</v>
      </c>
    </row>
    <row r="682">
      <c r="A682" s="9">
        <f t="shared" si="1"/>
        <v>446</v>
      </c>
      <c r="B682" s="8" t="s">
        <v>447</v>
      </c>
      <c r="C682" s="6" t="s">
        <v>449</v>
      </c>
    </row>
    <row r="683">
      <c r="A683" s="9">
        <f t="shared" si="1"/>
        <v>446</v>
      </c>
      <c r="B683" s="8" t="s">
        <v>447</v>
      </c>
      <c r="C683" s="6" t="s">
        <v>23637</v>
      </c>
    </row>
    <row r="684">
      <c r="A684" s="9">
        <f t="shared" si="1"/>
        <v>447</v>
      </c>
      <c r="B684" s="8" t="s">
        <v>450</v>
      </c>
      <c r="C684" s="6" t="s">
        <v>153</v>
      </c>
    </row>
    <row r="685">
      <c r="A685" s="9">
        <f t="shared" si="1"/>
        <v>447</v>
      </c>
      <c r="B685" s="8" t="s">
        <v>450</v>
      </c>
      <c r="C685" s="9" t="s">
        <v>60</v>
      </c>
    </row>
    <row r="686">
      <c r="A686" s="9">
        <f t="shared" si="1"/>
        <v>447</v>
      </c>
      <c r="B686" s="8" t="s">
        <v>450</v>
      </c>
      <c r="C686" s="6" t="s">
        <v>23637</v>
      </c>
    </row>
    <row r="687">
      <c r="A687" s="9">
        <f t="shared" si="1"/>
        <v>448</v>
      </c>
      <c r="B687" s="5" t="s">
        <v>451</v>
      </c>
      <c r="C687" s="6" t="s">
        <v>452</v>
      </c>
    </row>
    <row r="688">
      <c r="A688" s="9">
        <f t="shared" si="1"/>
        <v>448</v>
      </c>
      <c r="B688" s="5" t="s">
        <v>451</v>
      </c>
      <c r="C688" s="6" t="s">
        <v>23637</v>
      </c>
    </row>
    <row r="689">
      <c r="A689" s="9">
        <f t="shared" si="1"/>
        <v>449</v>
      </c>
      <c r="B689" s="31" t="s">
        <v>23717</v>
      </c>
      <c r="C689" s="6" t="s">
        <v>374</v>
      </c>
    </row>
    <row r="690">
      <c r="A690" s="9">
        <f t="shared" si="1"/>
        <v>450</v>
      </c>
      <c r="B690" s="31" t="s">
        <v>23718</v>
      </c>
      <c r="C690" s="6" t="s">
        <v>374</v>
      </c>
    </row>
    <row r="691">
      <c r="A691" s="9">
        <f t="shared" si="1"/>
        <v>451</v>
      </c>
      <c r="B691" s="5" t="s">
        <v>453</v>
      </c>
      <c r="C691" s="6" t="s">
        <v>91</v>
      </c>
    </row>
    <row r="692">
      <c r="A692" s="9">
        <f t="shared" si="1"/>
        <v>451</v>
      </c>
      <c r="B692" s="5" t="s">
        <v>453</v>
      </c>
      <c r="C692" s="6" t="s">
        <v>454</v>
      </c>
    </row>
    <row r="693">
      <c r="A693" s="9">
        <f t="shared" si="1"/>
        <v>451</v>
      </c>
      <c r="B693" s="5" t="s">
        <v>453</v>
      </c>
      <c r="C693" s="6" t="s">
        <v>267</v>
      </c>
    </row>
    <row r="694">
      <c r="A694" s="9">
        <f t="shared" si="1"/>
        <v>451</v>
      </c>
      <c r="B694" s="5" t="s">
        <v>453</v>
      </c>
      <c r="C694" s="6" t="s">
        <v>23637</v>
      </c>
    </row>
    <row r="695">
      <c r="A695" s="9">
        <f t="shared" si="1"/>
        <v>452</v>
      </c>
      <c r="B695" s="5" t="s">
        <v>455</v>
      </c>
      <c r="C695" s="6" t="s">
        <v>405</v>
      </c>
    </row>
    <row r="696">
      <c r="A696" s="9">
        <f t="shared" si="1"/>
        <v>452</v>
      </c>
      <c r="B696" s="5" t="s">
        <v>455</v>
      </c>
      <c r="C696" s="6" t="s">
        <v>23637</v>
      </c>
    </row>
    <row r="697">
      <c r="A697" s="9">
        <f t="shared" si="1"/>
        <v>453</v>
      </c>
      <c r="B697" s="8" t="s">
        <v>456</v>
      </c>
      <c r="C697" s="6" t="s">
        <v>132</v>
      </c>
    </row>
    <row r="698">
      <c r="A698" s="9">
        <f t="shared" si="1"/>
        <v>453</v>
      </c>
      <c r="B698" s="8" t="s">
        <v>456</v>
      </c>
      <c r="C698" s="9" t="s">
        <v>60</v>
      </c>
    </row>
    <row r="699">
      <c r="A699" s="9">
        <f t="shared" si="1"/>
        <v>453</v>
      </c>
      <c r="B699" s="8" t="s">
        <v>456</v>
      </c>
      <c r="C699" s="6" t="s">
        <v>23637</v>
      </c>
    </row>
    <row r="700">
      <c r="A700" s="9">
        <f t="shared" si="1"/>
        <v>454</v>
      </c>
      <c r="B700" s="5" t="s">
        <v>457</v>
      </c>
      <c r="C700" s="6" t="s">
        <v>336</v>
      </c>
    </row>
    <row r="701">
      <c r="A701" s="9">
        <f t="shared" si="1"/>
        <v>454</v>
      </c>
      <c r="B701" s="5" t="s">
        <v>457</v>
      </c>
      <c r="C701" s="6" t="s">
        <v>23637</v>
      </c>
    </row>
    <row r="702">
      <c r="A702" s="9">
        <f t="shared" si="1"/>
        <v>455</v>
      </c>
      <c r="B702" s="8" t="s">
        <v>458</v>
      </c>
      <c r="C702" s="9" t="s">
        <v>60</v>
      </c>
    </row>
    <row r="703">
      <c r="A703" s="9">
        <f t="shared" si="1"/>
        <v>455</v>
      </c>
      <c r="B703" s="8" t="s">
        <v>458</v>
      </c>
      <c r="C703" s="9" t="s">
        <v>54</v>
      </c>
    </row>
    <row r="704">
      <c r="A704" s="9">
        <f t="shared" si="1"/>
        <v>456</v>
      </c>
      <c r="B704" s="8" t="s">
        <v>459</v>
      </c>
      <c r="C704" s="9" t="s">
        <v>177</v>
      </c>
    </row>
    <row r="705">
      <c r="A705" s="9">
        <f t="shared" si="1"/>
        <v>457</v>
      </c>
      <c r="B705" s="8" t="s">
        <v>460</v>
      </c>
      <c r="C705" s="9" t="s">
        <v>52</v>
      </c>
    </row>
    <row r="706">
      <c r="A706" s="9">
        <f t="shared" si="1"/>
        <v>458</v>
      </c>
      <c r="B706" s="5" t="s">
        <v>461</v>
      </c>
      <c r="C706" s="6" t="s">
        <v>462</v>
      </c>
    </row>
    <row r="707">
      <c r="A707" s="9">
        <f t="shared" si="1"/>
        <v>458</v>
      </c>
      <c r="B707" s="5" t="s">
        <v>461</v>
      </c>
      <c r="C707" s="6" t="s">
        <v>23637</v>
      </c>
    </row>
    <row r="708">
      <c r="A708" s="9">
        <f t="shared" si="1"/>
        <v>459</v>
      </c>
      <c r="B708" s="5" t="s">
        <v>463</v>
      </c>
      <c r="C708" s="6" t="s">
        <v>267</v>
      </c>
    </row>
    <row r="709">
      <c r="A709" s="9">
        <f t="shared" si="1"/>
        <v>459</v>
      </c>
      <c r="B709" s="5" t="s">
        <v>463</v>
      </c>
      <c r="C709" s="6" t="s">
        <v>91</v>
      </c>
    </row>
    <row r="710">
      <c r="A710" s="9">
        <f t="shared" si="1"/>
        <v>459</v>
      </c>
      <c r="B710" s="5" t="s">
        <v>463</v>
      </c>
      <c r="C710" s="6" t="s">
        <v>23637</v>
      </c>
    </row>
    <row r="711">
      <c r="A711" s="9">
        <f t="shared" si="1"/>
        <v>460</v>
      </c>
      <c r="B711" s="5" t="s">
        <v>464</v>
      </c>
      <c r="C711" s="6" t="s">
        <v>405</v>
      </c>
    </row>
    <row r="712">
      <c r="A712" s="9">
        <f t="shared" si="1"/>
        <v>460</v>
      </c>
      <c r="B712" s="5" t="s">
        <v>464</v>
      </c>
      <c r="C712" s="6" t="s">
        <v>23637</v>
      </c>
    </row>
    <row r="713">
      <c r="A713" s="9">
        <f t="shared" si="1"/>
        <v>461</v>
      </c>
      <c r="B713" s="31" t="s">
        <v>23719</v>
      </c>
      <c r="C713" s="6" t="s">
        <v>374</v>
      </c>
    </row>
    <row r="714">
      <c r="A714" s="9">
        <f t="shared" si="1"/>
        <v>462</v>
      </c>
      <c r="B714" s="5" t="s">
        <v>465</v>
      </c>
      <c r="C714" s="6" t="s">
        <v>462</v>
      </c>
    </row>
    <row r="715">
      <c r="A715" s="9">
        <f t="shared" si="1"/>
        <v>462</v>
      </c>
      <c r="B715" s="5" t="s">
        <v>465</v>
      </c>
      <c r="C715" s="6" t="s">
        <v>23637</v>
      </c>
    </row>
    <row r="716">
      <c r="A716" s="9">
        <f t="shared" si="1"/>
        <v>463</v>
      </c>
      <c r="B716" s="5" t="s">
        <v>466</v>
      </c>
      <c r="C716" s="6" t="s">
        <v>467</v>
      </c>
    </row>
    <row r="717">
      <c r="A717" s="9">
        <f t="shared" si="1"/>
        <v>463</v>
      </c>
      <c r="B717" s="5" t="s">
        <v>466</v>
      </c>
      <c r="C717" s="6" t="s">
        <v>23628</v>
      </c>
    </row>
    <row r="718">
      <c r="A718" s="9">
        <f t="shared" si="1"/>
        <v>464</v>
      </c>
      <c r="B718" s="8" t="s">
        <v>468</v>
      </c>
      <c r="C718" s="6" t="s">
        <v>153</v>
      </c>
    </row>
    <row r="719">
      <c r="A719" s="9">
        <f t="shared" si="1"/>
        <v>464</v>
      </c>
      <c r="B719" s="8" t="s">
        <v>468</v>
      </c>
      <c r="C719" s="9" t="s">
        <v>60</v>
      </c>
    </row>
    <row r="720">
      <c r="A720" s="9">
        <f t="shared" si="1"/>
        <v>464</v>
      </c>
      <c r="B720" s="8" t="s">
        <v>468</v>
      </c>
      <c r="C720" s="6" t="s">
        <v>23637</v>
      </c>
    </row>
    <row r="721">
      <c r="A721" s="9">
        <f t="shared" si="1"/>
        <v>465</v>
      </c>
      <c r="B721" s="31" t="s">
        <v>23720</v>
      </c>
      <c r="C721" s="6" t="s">
        <v>374</v>
      </c>
    </row>
    <row r="722">
      <c r="A722" s="9">
        <f t="shared" si="1"/>
        <v>466</v>
      </c>
      <c r="B722" s="5" t="s">
        <v>469</v>
      </c>
      <c r="C722" s="6" t="s">
        <v>15</v>
      </c>
    </row>
    <row r="723">
      <c r="A723" s="9">
        <f t="shared" si="1"/>
        <v>467</v>
      </c>
      <c r="B723" s="5" t="s">
        <v>470</v>
      </c>
      <c r="C723" s="6" t="s">
        <v>471</v>
      </c>
    </row>
    <row r="724">
      <c r="A724" s="9">
        <f t="shared" si="1"/>
        <v>468</v>
      </c>
      <c r="B724" s="5" t="s">
        <v>472</v>
      </c>
      <c r="C724" s="6" t="s">
        <v>405</v>
      </c>
    </row>
    <row r="725">
      <c r="A725" s="9">
        <f t="shared" si="1"/>
        <v>468</v>
      </c>
      <c r="B725" s="5" t="s">
        <v>472</v>
      </c>
      <c r="C725" s="6" t="s">
        <v>23637</v>
      </c>
    </row>
    <row r="726">
      <c r="A726" s="9">
        <f t="shared" si="1"/>
        <v>469</v>
      </c>
      <c r="B726" s="5" t="s">
        <v>473</v>
      </c>
      <c r="C726" s="6" t="s">
        <v>142</v>
      </c>
    </row>
    <row r="727">
      <c r="A727" s="9">
        <f t="shared" si="1"/>
        <v>469</v>
      </c>
      <c r="B727" s="5" t="s">
        <v>473</v>
      </c>
      <c r="C727" s="6" t="s">
        <v>25</v>
      </c>
    </row>
    <row r="728">
      <c r="A728" s="9">
        <f t="shared" si="1"/>
        <v>469</v>
      </c>
      <c r="B728" s="25" t="s">
        <v>473</v>
      </c>
      <c r="C728" s="26" t="s">
        <v>672</v>
      </c>
    </row>
    <row r="729">
      <c r="A729" s="9">
        <f t="shared" si="1"/>
        <v>469</v>
      </c>
      <c r="B729" s="27" t="s">
        <v>473</v>
      </c>
      <c r="C729" s="28" t="s">
        <v>23637</v>
      </c>
    </row>
    <row r="730">
      <c r="A730" s="9">
        <f t="shared" si="1"/>
        <v>470</v>
      </c>
      <c r="B730" s="8" t="s">
        <v>474</v>
      </c>
      <c r="C730" s="9" t="s">
        <v>374</v>
      </c>
    </row>
    <row r="731">
      <c r="A731" s="9">
        <f t="shared" si="1"/>
        <v>471</v>
      </c>
      <c r="B731" s="31" t="s">
        <v>23721</v>
      </c>
      <c r="C731" s="6" t="s">
        <v>374</v>
      </c>
    </row>
    <row r="732">
      <c r="A732" s="9">
        <f t="shared" si="1"/>
        <v>472</v>
      </c>
      <c r="B732" s="31" t="s">
        <v>23722</v>
      </c>
      <c r="C732" s="6" t="s">
        <v>374</v>
      </c>
    </row>
    <row r="733">
      <c r="A733" s="9">
        <f t="shared" si="1"/>
        <v>473</v>
      </c>
      <c r="B733" s="8" t="s">
        <v>475</v>
      </c>
      <c r="C733" s="9" t="s">
        <v>52</v>
      </c>
    </row>
    <row r="734">
      <c r="A734" s="9">
        <f t="shared" si="1"/>
        <v>474</v>
      </c>
      <c r="B734" s="8" t="s">
        <v>476</v>
      </c>
      <c r="C734" s="9" t="s">
        <v>52</v>
      </c>
    </row>
    <row r="735">
      <c r="A735" s="9">
        <f t="shared" si="1"/>
        <v>475</v>
      </c>
      <c r="B735" s="5" t="s">
        <v>477</v>
      </c>
      <c r="C735" s="6" t="s">
        <v>426</v>
      </c>
    </row>
    <row r="736">
      <c r="A736" s="9">
        <f t="shared" si="1"/>
        <v>476</v>
      </c>
      <c r="B736" s="5" t="s">
        <v>478</v>
      </c>
      <c r="C736" s="6" t="s">
        <v>479</v>
      </c>
    </row>
    <row r="737">
      <c r="A737" s="9">
        <f t="shared" si="1"/>
        <v>477</v>
      </c>
      <c r="B737" s="8" t="s">
        <v>480</v>
      </c>
      <c r="C737" s="9" t="s">
        <v>52</v>
      </c>
    </row>
    <row r="738">
      <c r="A738" s="9">
        <f t="shared" si="1"/>
        <v>478</v>
      </c>
      <c r="B738" s="25" t="s">
        <v>23723</v>
      </c>
      <c r="C738" s="26" t="s">
        <v>487</v>
      </c>
    </row>
    <row r="739">
      <c r="A739" s="9">
        <f t="shared" si="1"/>
        <v>478</v>
      </c>
      <c r="B739" s="27" t="s">
        <v>23723</v>
      </c>
      <c r="C739" s="28" t="s">
        <v>23637</v>
      </c>
    </row>
    <row r="740">
      <c r="A740" s="9">
        <f t="shared" si="1"/>
        <v>479</v>
      </c>
      <c r="B740" s="5" t="s">
        <v>481</v>
      </c>
      <c r="C740" s="6" t="s">
        <v>324</v>
      </c>
    </row>
    <row r="741">
      <c r="A741" s="9">
        <f t="shared" si="1"/>
        <v>479</v>
      </c>
      <c r="B741" s="5" t="s">
        <v>481</v>
      </c>
      <c r="C741" s="6" t="s">
        <v>23637</v>
      </c>
    </row>
    <row r="742">
      <c r="A742" s="9">
        <f t="shared" si="1"/>
        <v>480</v>
      </c>
      <c r="B742" s="31" t="s">
        <v>23724</v>
      </c>
      <c r="C742" s="6" t="s">
        <v>374</v>
      </c>
    </row>
    <row r="743">
      <c r="A743" s="9">
        <f t="shared" si="1"/>
        <v>481</v>
      </c>
      <c r="B743" s="31" t="s">
        <v>23725</v>
      </c>
      <c r="C743" s="6" t="s">
        <v>374</v>
      </c>
    </row>
    <row r="744">
      <c r="A744" s="9">
        <f t="shared" si="1"/>
        <v>482</v>
      </c>
      <c r="B744" s="5" t="s">
        <v>482</v>
      </c>
      <c r="C744" s="6" t="s">
        <v>328</v>
      </c>
    </row>
    <row r="745">
      <c r="A745" s="9">
        <f t="shared" si="1"/>
        <v>482</v>
      </c>
      <c r="B745" s="5" t="s">
        <v>482</v>
      </c>
      <c r="C745" s="6" t="s">
        <v>162</v>
      </c>
    </row>
    <row r="746">
      <c r="A746" s="9">
        <f t="shared" si="1"/>
        <v>482</v>
      </c>
      <c r="B746" s="5" t="s">
        <v>482</v>
      </c>
      <c r="C746" s="6" t="s">
        <v>23637</v>
      </c>
    </row>
    <row r="747">
      <c r="A747" s="9">
        <f t="shared" si="1"/>
        <v>483</v>
      </c>
      <c r="B747" s="8" t="s">
        <v>483</v>
      </c>
      <c r="C747" s="6" t="s">
        <v>313</v>
      </c>
    </row>
    <row r="748">
      <c r="A748" s="9">
        <f t="shared" si="1"/>
        <v>483</v>
      </c>
      <c r="B748" s="8" t="s">
        <v>483</v>
      </c>
      <c r="C748" s="9" t="s">
        <v>60</v>
      </c>
    </row>
    <row r="749">
      <c r="A749" s="9">
        <f t="shared" si="1"/>
        <v>484</v>
      </c>
      <c r="B749" s="8" t="s">
        <v>484</v>
      </c>
      <c r="C749" s="6" t="s">
        <v>448</v>
      </c>
    </row>
    <row r="750">
      <c r="A750" s="9">
        <f t="shared" si="1"/>
        <v>484</v>
      </c>
      <c r="B750" s="8" t="s">
        <v>484</v>
      </c>
      <c r="C750" s="9" t="s">
        <v>60</v>
      </c>
    </row>
    <row r="751">
      <c r="A751" s="9">
        <f t="shared" si="1"/>
        <v>484</v>
      </c>
      <c r="B751" s="8" t="s">
        <v>484</v>
      </c>
      <c r="C751" s="6" t="s">
        <v>23637</v>
      </c>
    </row>
    <row r="752">
      <c r="A752" s="9">
        <f t="shared" si="1"/>
        <v>485</v>
      </c>
      <c r="B752" s="8" t="s">
        <v>485</v>
      </c>
      <c r="C752" s="9" t="s">
        <v>60</v>
      </c>
    </row>
    <row r="753">
      <c r="A753" s="9">
        <f t="shared" si="1"/>
        <v>485</v>
      </c>
      <c r="B753" s="8" t="s">
        <v>485</v>
      </c>
      <c r="C753" s="9" t="s">
        <v>24</v>
      </c>
    </row>
    <row r="754">
      <c r="A754" s="9">
        <f t="shared" si="1"/>
        <v>485</v>
      </c>
      <c r="B754" s="8" t="s">
        <v>485</v>
      </c>
      <c r="C754" s="9" t="s">
        <v>25</v>
      </c>
    </row>
    <row r="755">
      <c r="A755" s="9">
        <f t="shared" si="1"/>
        <v>485</v>
      </c>
      <c r="B755" s="8" t="s">
        <v>485</v>
      </c>
      <c r="C755" s="6" t="s">
        <v>132</v>
      </c>
    </row>
    <row r="756">
      <c r="A756" s="9">
        <f t="shared" si="1"/>
        <v>485</v>
      </c>
      <c r="B756" s="8" t="s">
        <v>485</v>
      </c>
      <c r="C756" s="6" t="s">
        <v>23637</v>
      </c>
    </row>
    <row r="757">
      <c r="A757" s="9">
        <f t="shared" si="1"/>
        <v>486</v>
      </c>
      <c r="B757" s="5" t="s">
        <v>486</v>
      </c>
      <c r="C757" s="6" t="s">
        <v>487</v>
      </c>
    </row>
    <row r="758">
      <c r="A758" s="9">
        <f t="shared" si="1"/>
        <v>486</v>
      </c>
      <c r="B758" s="5" t="s">
        <v>486</v>
      </c>
      <c r="C758" s="6" t="s">
        <v>23637</v>
      </c>
    </row>
    <row r="759">
      <c r="A759" s="9">
        <f t="shared" si="1"/>
        <v>487</v>
      </c>
      <c r="B759" s="8" t="s">
        <v>488</v>
      </c>
      <c r="C759" s="9" t="s">
        <v>60</v>
      </c>
    </row>
    <row r="760">
      <c r="A760" s="9">
        <f t="shared" si="1"/>
        <v>487</v>
      </c>
      <c r="B760" s="8" t="s">
        <v>488</v>
      </c>
      <c r="C760" s="6" t="s">
        <v>132</v>
      </c>
    </row>
    <row r="761">
      <c r="A761" s="9">
        <f t="shared" si="1"/>
        <v>487</v>
      </c>
      <c r="B761" s="8" t="s">
        <v>488</v>
      </c>
      <c r="C761" s="6" t="s">
        <v>23637</v>
      </c>
    </row>
    <row r="762">
      <c r="A762" s="9">
        <f t="shared" si="1"/>
        <v>488</v>
      </c>
      <c r="B762" s="8" t="s">
        <v>489</v>
      </c>
      <c r="C762" s="9" t="s">
        <v>40</v>
      </c>
    </row>
    <row r="763">
      <c r="A763" s="9">
        <f t="shared" si="1"/>
        <v>489</v>
      </c>
      <c r="B763" s="29" t="s">
        <v>23726</v>
      </c>
      <c r="C763" s="26" t="s">
        <v>90</v>
      </c>
    </row>
    <row r="764">
      <c r="A764" s="9">
        <f t="shared" si="1"/>
        <v>489</v>
      </c>
      <c r="B764" s="29" t="s">
        <v>23726</v>
      </c>
      <c r="C764" s="26" t="s">
        <v>60</v>
      </c>
    </row>
    <row r="765">
      <c r="A765" s="9">
        <f t="shared" si="1"/>
        <v>490</v>
      </c>
      <c r="B765" s="5" t="s">
        <v>490</v>
      </c>
      <c r="C765" s="6" t="s">
        <v>452</v>
      </c>
    </row>
    <row r="766">
      <c r="A766" s="9">
        <f t="shared" si="1"/>
        <v>490</v>
      </c>
      <c r="B766" s="5" t="s">
        <v>490</v>
      </c>
      <c r="C766" s="6" t="s">
        <v>23637</v>
      </c>
    </row>
    <row r="767">
      <c r="A767" s="9">
        <f t="shared" si="1"/>
        <v>491</v>
      </c>
      <c r="B767" s="8" t="s">
        <v>491</v>
      </c>
      <c r="C767" s="9" t="s">
        <v>60</v>
      </c>
    </row>
    <row r="768">
      <c r="A768" s="9">
        <f t="shared" si="1"/>
        <v>491</v>
      </c>
      <c r="B768" s="8" t="s">
        <v>491</v>
      </c>
      <c r="C768" s="9" t="s">
        <v>24</v>
      </c>
    </row>
    <row r="769">
      <c r="A769" s="9">
        <f t="shared" si="1"/>
        <v>491</v>
      </c>
      <c r="B769" s="8" t="s">
        <v>491</v>
      </c>
      <c r="C769" s="9" t="s">
        <v>142</v>
      </c>
    </row>
    <row r="770">
      <c r="A770" s="9">
        <f t="shared" si="1"/>
        <v>492</v>
      </c>
      <c r="B770" s="8" t="s">
        <v>492</v>
      </c>
      <c r="C770" s="6" t="s">
        <v>153</v>
      </c>
    </row>
    <row r="771">
      <c r="A771" s="9">
        <f t="shared" si="1"/>
        <v>492</v>
      </c>
      <c r="B771" s="8" t="s">
        <v>492</v>
      </c>
      <c r="C771" s="9" t="s">
        <v>60</v>
      </c>
    </row>
    <row r="772">
      <c r="A772" s="9">
        <f t="shared" si="1"/>
        <v>492</v>
      </c>
      <c r="B772" s="8" t="s">
        <v>492</v>
      </c>
      <c r="C772" s="6" t="s">
        <v>23637</v>
      </c>
    </row>
    <row r="773">
      <c r="A773" s="9">
        <f t="shared" si="1"/>
        <v>493</v>
      </c>
      <c r="B773" s="5" t="s">
        <v>493</v>
      </c>
      <c r="C773" s="6" t="s">
        <v>336</v>
      </c>
    </row>
    <row r="774">
      <c r="A774" s="9">
        <f t="shared" si="1"/>
        <v>493</v>
      </c>
      <c r="B774" s="5" t="s">
        <v>493</v>
      </c>
      <c r="C774" s="6" t="s">
        <v>23637</v>
      </c>
    </row>
    <row r="775">
      <c r="A775" s="9">
        <f t="shared" si="1"/>
        <v>494</v>
      </c>
      <c r="B775" s="5" t="s">
        <v>494</v>
      </c>
      <c r="C775" s="6" t="s">
        <v>426</v>
      </c>
    </row>
    <row r="776">
      <c r="A776" s="9">
        <f t="shared" si="1"/>
        <v>495</v>
      </c>
      <c r="B776" s="5" t="s">
        <v>495</v>
      </c>
      <c r="C776" s="6" t="s">
        <v>426</v>
      </c>
    </row>
    <row r="777">
      <c r="A777" s="9">
        <f t="shared" si="1"/>
        <v>496</v>
      </c>
      <c r="B777" s="8" t="s">
        <v>496</v>
      </c>
      <c r="C777" s="6" t="s">
        <v>60</v>
      </c>
    </row>
    <row r="778">
      <c r="A778" s="9">
        <f t="shared" si="1"/>
        <v>497</v>
      </c>
      <c r="B778" s="5" t="s">
        <v>497</v>
      </c>
      <c r="C778" s="6" t="s">
        <v>196</v>
      </c>
    </row>
    <row r="779">
      <c r="A779" s="9">
        <f t="shared" si="1"/>
        <v>497</v>
      </c>
      <c r="B779" s="5" t="s">
        <v>497</v>
      </c>
      <c r="C779" s="6" t="s">
        <v>23637</v>
      </c>
    </row>
    <row r="780">
      <c r="A780" s="9">
        <f t="shared" si="1"/>
        <v>498</v>
      </c>
      <c r="B780" s="8" t="s">
        <v>498</v>
      </c>
      <c r="C780" s="9" t="s">
        <v>177</v>
      </c>
    </row>
    <row r="781">
      <c r="A781" s="9">
        <f t="shared" si="1"/>
        <v>498</v>
      </c>
      <c r="B781" s="8" t="s">
        <v>498</v>
      </c>
      <c r="C781" s="9" t="s">
        <v>54</v>
      </c>
    </row>
    <row r="782">
      <c r="A782" s="9">
        <f t="shared" si="1"/>
        <v>498</v>
      </c>
      <c r="B782" s="8" t="s">
        <v>498</v>
      </c>
      <c r="C782" s="9" t="s">
        <v>60</v>
      </c>
    </row>
    <row r="783">
      <c r="A783" s="9">
        <f t="shared" si="1"/>
        <v>498</v>
      </c>
      <c r="B783" s="8" t="s">
        <v>498</v>
      </c>
      <c r="C783" s="9" t="s">
        <v>25</v>
      </c>
    </row>
    <row r="784">
      <c r="A784" s="9">
        <f t="shared" si="1"/>
        <v>499</v>
      </c>
      <c r="B784" s="25" t="s">
        <v>23727</v>
      </c>
      <c r="C784" s="26" t="s">
        <v>10122</v>
      </c>
    </row>
    <row r="785">
      <c r="A785" s="9">
        <f t="shared" si="1"/>
        <v>499</v>
      </c>
      <c r="B785" s="25" t="s">
        <v>23727</v>
      </c>
      <c r="C785" s="26" t="s">
        <v>153</v>
      </c>
    </row>
    <row r="786">
      <c r="A786" s="9">
        <f t="shared" si="1"/>
        <v>499</v>
      </c>
      <c r="B786" s="25" t="s">
        <v>23727</v>
      </c>
      <c r="C786" s="26" t="s">
        <v>334</v>
      </c>
    </row>
    <row r="787">
      <c r="A787" s="9">
        <f t="shared" si="1"/>
        <v>499</v>
      </c>
      <c r="B787" s="27" t="s">
        <v>23727</v>
      </c>
      <c r="C787" s="28" t="s">
        <v>23637</v>
      </c>
    </row>
    <row r="788">
      <c r="A788" s="9">
        <f t="shared" si="1"/>
        <v>500</v>
      </c>
      <c r="B788" s="31" t="s">
        <v>23728</v>
      </c>
      <c r="C788" s="6" t="s">
        <v>374</v>
      </c>
    </row>
    <row r="789">
      <c r="A789" s="9">
        <f t="shared" si="1"/>
        <v>501</v>
      </c>
      <c r="B789" s="8" t="s">
        <v>499</v>
      </c>
      <c r="C789" s="6" t="s">
        <v>25</v>
      </c>
    </row>
    <row r="790">
      <c r="A790" s="9">
        <f t="shared" si="1"/>
        <v>501</v>
      </c>
      <c r="B790" s="8" t="s">
        <v>499</v>
      </c>
      <c r="C790" s="6" t="s">
        <v>60</v>
      </c>
    </row>
    <row r="791">
      <c r="A791" s="9">
        <f t="shared" si="1"/>
        <v>501</v>
      </c>
      <c r="B791" s="8" t="s">
        <v>499</v>
      </c>
      <c r="C791" s="6" t="s">
        <v>162</v>
      </c>
    </row>
    <row r="792">
      <c r="A792" s="9">
        <f t="shared" si="1"/>
        <v>502</v>
      </c>
      <c r="B792" s="31" t="s">
        <v>23729</v>
      </c>
      <c r="C792" s="6" t="s">
        <v>374</v>
      </c>
    </row>
    <row r="793">
      <c r="A793" s="9">
        <f t="shared" si="1"/>
        <v>503</v>
      </c>
      <c r="B793" s="5" t="s">
        <v>500</v>
      </c>
      <c r="C793" s="6" t="s">
        <v>479</v>
      </c>
    </row>
    <row r="794">
      <c r="A794" s="9">
        <f t="shared" si="1"/>
        <v>504</v>
      </c>
      <c r="B794" s="8" t="s">
        <v>501</v>
      </c>
      <c r="C794" s="9" t="s">
        <v>502</v>
      </c>
    </row>
    <row r="795">
      <c r="A795" s="9">
        <f t="shared" si="1"/>
        <v>505</v>
      </c>
      <c r="B795" s="31" t="s">
        <v>23730</v>
      </c>
      <c r="C795" s="6" t="s">
        <v>374</v>
      </c>
    </row>
    <row r="796">
      <c r="A796" s="9">
        <f t="shared" si="1"/>
        <v>506</v>
      </c>
      <c r="B796" s="31" t="s">
        <v>23731</v>
      </c>
      <c r="C796" s="6" t="s">
        <v>374</v>
      </c>
    </row>
    <row r="797">
      <c r="A797" s="9">
        <f t="shared" si="1"/>
        <v>507</v>
      </c>
      <c r="B797" s="31" t="s">
        <v>23732</v>
      </c>
      <c r="C797" s="6" t="s">
        <v>374</v>
      </c>
    </row>
    <row r="798">
      <c r="A798" s="9">
        <f t="shared" si="1"/>
        <v>508</v>
      </c>
      <c r="B798" s="31" t="s">
        <v>23733</v>
      </c>
      <c r="C798" s="6" t="s">
        <v>374</v>
      </c>
    </row>
    <row r="799">
      <c r="A799" s="9">
        <f t="shared" si="1"/>
        <v>509</v>
      </c>
      <c r="B799" s="5" t="s">
        <v>503</v>
      </c>
      <c r="C799" s="6" t="s">
        <v>336</v>
      </c>
    </row>
    <row r="800">
      <c r="A800" s="9">
        <f t="shared" si="1"/>
        <v>509</v>
      </c>
      <c r="B800" s="5" t="s">
        <v>503</v>
      </c>
      <c r="C800" s="6" t="s">
        <v>23637</v>
      </c>
    </row>
    <row r="801">
      <c r="A801" s="9">
        <f t="shared" si="1"/>
        <v>510</v>
      </c>
      <c r="B801" s="31" t="s">
        <v>23734</v>
      </c>
      <c r="C801" s="6" t="s">
        <v>374</v>
      </c>
    </row>
    <row r="802">
      <c r="A802" s="9">
        <f t="shared" si="1"/>
        <v>511</v>
      </c>
      <c r="B802" s="31" t="s">
        <v>23735</v>
      </c>
      <c r="C802" s="6" t="s">
        <v>374</v>
      </c>
    </row>
    <row r="803">
      <c r="A803" s="9">
        <f t="shared" si="1"/>
        <v>512</v>
      </c>
      <c r="B803" s="5" t="s">
        <v>504</v>
      </c>
      <c r="C803" s="6" t="s">
        <v>336</v>
      </c>
    </row>
    <row r="804">
      <c r="A804" s="9">
        <f t="shared" si="1"/>
        <v>512</v>
      </c>
      <c r="B804" s="5" t="s">
        <v>504</v>
      </c>
      <c r="C804" s="6" t="s">
        <v>23637</v>
      </c>
    </row>
    <row r="805">
      <c r="A805" s="9">
        <f t="shared" si="1"/>
        <v>513</v>
      </c>
      <c r="B805" s="30" t="s">
        <v>23736</v>
      </c>
      <c r="C805" s="26" t="s">
        <v>23737</v>
      </c>
    </row>
    <row r="806">
      <c r="A806" s="9">
        <f t="shared" si="1"/>
        <v>514</v>
      </c>
      <c r="B806" s="31" t="s">
        <v>23738</v>
      </c>
      <c r="C806" s="6" t="s">
        <v>374</v>
      </c>
    </row>
    <row r="807">
      <c r="A807" s="9">
        <f t="shared" si="1"/>
        <v>515</v>
      </c>
      <c r="B807" s="31" t="s">
        <v>23739</v>
      </c>
      <c r="C807" s="6" t="s">
        <v>374</v>
      </c>
    </row>
    <row r="808">
      <c r="A808" s="9">
        <f t="shared" si="1"/>
        <v>516</v>
      </c>
      <c r="B808" s="8" t="s">
        <v>505</v>
      </c>
      <c r="C808" s="6" t="s">
        <v>60</v>
      </c>
    </row>
    <row r="809">
      <c r="A809" s="9">
        <f t="shared" si="1"/>
        <v>517</v>
      </c>
      <c r="B809" s="31" t="s">
        <v>23740</v>
      </c>
      <c r="C809" s="6" t="s">
        <v>374</v>
      </c>
    </row>
    <row r="810">
      <c r="A810" s="9">
        <f t="shared" si="1"/>
        <v>518</v>
      </c>
      <c r="B810" s="8" t="s">
        <v>506</v>
      </c>
      <c r="C810" s="6" t="s">
        <v>313</v>
      </c>
    </row>
    <row r="811">
      <c r="A811" s="9">
        <f t="shared" si="1"/>
        <v>518</v>
      </c>
      <c r="B811" s="8" t="s">
        <v>506</v>
      </c>
      <c r="C811" s="9" t="s">
        <v>60</v>
      </c>
    </row>
    <row r="812">
      <c r="A812" s="9">
        <f t="shared" si="1"/>
        <v>519</v>
      </c>
      <c r="B812" s="5" t="s">
        <v>507</v>
      </c>
      <c r="C812" s="6" t="s">
        <v>479</v>
      </c>
    </row>
    <row r="813">
      <c r="A813" s="9">
        <f t="shared" si="1"/>
        <v>520</v>
      </c>
      <c r="B813" s="5" t="s">
        <v>508</v>
      </c>
      <c r="C813" s="6" t="s">
        <v>479</v>
      </c>
    </row>
    <row r="814">
      <c r="A814" s="9">
        <f t="shared" si="1"/>
        <v>521</v>
      </c>
      <c r="B814" s="8" t="s">
        <v>509</v>
      </c>
      <c r="C814" s="9" t="s">
        <v>60</v>
      </c>
    </row>
    <row r="815">
      <c r="A815" s="9">
        <f t="shared" si="1"/>
        <v>521</v>
      </c>
      <c r="B815" s="8" t="s">
        <v>509</v>
      </c>
      <c r="C815" s="6" t="s">
        <v>356</v>
      </c>
    </row>
    <row r="816">
      <c r="A816" s="9">
        <f t="shared" si="1"/>
        <v>521</v>
      </c>
      <c r="B816" s="8" t="s">
        <v>509</v>
      </c>
      <c r="C816" s="6" t="s">
        <v>25</v>
      </c>
    </row>
    <row r="817">
      <c r="A817" s="9">
        <f t="shared" si="1"/>
        <v>521</v>
      </c>
      <c r="B817" s="8" t="s">
        <v>509</v>
      </c>
      <c r="C817" s="6" t="s">
        <v>510</v>
      </c>
    </row>
    <row r="818">
      <c r="A818" s="9">
        <f t="shared" si="1"/>
        <v>521</v>
      </c>
      <c r="B818" s="8" t="s">
        <v>509</v>
      </c>
      <c r="C818" s="6" t="s">
        <v>132</v>
      </c>
    </row>
    <row r="819">
      <c r="A819" s="9">
        <f t="shared" si="1"/>
        <v>521</v>
      </c>
      <c r="B819" s="8" t="s">
        <v>509</v>
      </c>
      <c r="C819" s="6" t="s">
        <v>179</v>
      </c>
    </row>
    <row r="820">
      <c r="A820" s="9">
        <f t="shared" si="1"/>
        <v>521</v>
      </c>
      <c r="B820" s="8" t="s">
        <v>509</v>
      </c>
      <c r="C820" s="6" t="s">
        <v>23637</v>
      </c>
    </row>
    <row r="821">
      <c r="A821" s="9">
        <f t="shared" si="1"/>
        <v>522</v>
      </c>
      <c r="B821" s="5" t="s">
        <v>511</v>
      </c>
      <c r="C821" s="6" t="s">
        <v>179</v>
      </c>
    </row>
    <row r="822">
      <c r="A822" s="9">
        <f t="shared" si="1"/>
        <v>522</v>
      </c>
      <c r="B822" s="5" t="s">
        <v>511</v>
      </c>
      <c r="C822" s="6" t="s">
        <v>23637</v>
      </c>
    </row>
    <row r="823">
      <c r="A823" s="9">
        <f t="shared" si="1"/>
        <v>523</v>
      </c>
      <c r="B823" s="8" t="s">
        <v>512</v>
      </c>
      <c r="C823" s="9" t="s">
        <v>60</v>
      </c>
    </row>
    <row r="824">
      <c r="A824" s="9">
        <f t="shared" si="1"/>
        <v>523</v>
      </c>
      <c r="B824" s="8" t="s">
        <v>512</v>
      </c>
      <c r="C824" s="6" t="s">
        <v>132</v>
      </c>
    </row>
    <row r="825">
      <c r="A825" s="9">
        <f t="shared" si="1"/>
        <v>523</v>
      </c>
      <c r="B825" s="8" t="s">
        <v>512</v>
      </c>
      <c r="C825" s="6" t="s">
        <v>23637</v>
      </c>
    </row>
    <row r="826">
      <c r="A826" s="9">
        <f t="shared" si="1"/>
        <v>524</v>
      </c>
      <c r="B826" s="8" t="s">
        <v>513</v>
      </c>
      <c r="C826" s="6" t="s">
        <v>132</v>
      </c>
    </row>
    <row r="827">
      <c r="A827" s="9">
        <f t="shared" si="1"/>
        <v>524</v>
      </c>
      <c r="B827" s="8" t="s">
        <v>513</v>
      </c>
      <c r="C827" s="9" t="s">
        <v>60</v>
      </c>
    </row>
    <row r="828">
      <c r="A828" s="9">
        <f t="shared" si="1"/>
        <v>524</v>
      </c>
      <c r="B828" s="8" t="s">
        <v>513</v>
      </c>
      <c r="C828" s="6" t="s">
        <v>23637</v>
      </c>
    </row>
    <row r="829">
      <c r="A829" s="9">
        <f t="shared" si="1"/>
        <v>525</v>
      </c>
      <c r="B829" s="32" t="s">
        <v>23741</v>
      </c>
      <c r="C829" s="26" t="s">
        <v>67</v>
      </c>
    </row>
    <row r="830">
      <c r="A830" s="9">
        <f t="shared" si="1"/>
        <v>526</v>
      </c>
      <c r="B830" s="8" t="s">
        <v>514</v>
      </c>
      <c r="C830" s="9" t="s">
        <v>372</v>
      </c>
    </row>
    <row r="831">
      <c r="A831" s="9">
        <f t="shared" si="1"/>
        <v>527</v>
      </c>
      <c r="B831" s="8" t="s">
        <v>515</v>
      </c>
      <c r="C831" s="6" t="s">
        <v>132</v>
      </c>
    </row>
    <row r="832">
      <c r="A832" s="9">
        <f t="shared" si="1"/>
        <v>527</v>
      </c>
      <c r="B832" s="8" t="s">
        <v>515</v>
      </c>
      <c r="C832" s="9" t="s">
        <v>60</v>
      </c>
    </row>
    <row r="833">
      <c r="A833" s="9">
        <f t="shared" si="1"/>
        <v>527</v>
      </c>
      <c r="B833" s="8" t="s">
        <v>515</v>
      </c>
      <c r="C833" s="6" t="s">
        <v>23637</v>
      </c>
    </row>
    <row r="834">
      <c r="A834" s="9">
        <f t="shared" si="1"/>
        <v>528</v>
      </c>
      <c r="B834" s="31" t="s">
        <v>23742</v>
      </c>
      <c r="C834" s="6" t="s">
        <v>374</v>
      </c>
    </row>
    <row r="835">
      <c r="A835" s="9">
        <f t="shared" si="1"/>
        <v>529</v>
      </c>
      <c r="B835" s="31" t="s">
        <v>23743</v>
      </c>
      <c r="C835" s="6" t="s">
        <v>374</v>
      </c>
    </row>
    <row r="836">
      <c r="A836" s="9">
        <f t="shared" si="1"/>
        <v>530</v>
      </c>
      <c r="B836" s="25" t="s">
        <v>23744</v>
      </c>
      <c r="C836" s="26" t="s">
        <v>12983</v>
      </c>
    </row>
    <row r="837">
      <c r="A837" s="9">
        <f t="shared" si="1"/>
        <v>531</v>
      </c>
      <c r="B837" s="27" t="s">
        <v>23745</v>
      </c>
      <c r="C837" s="28" t="s">
        <v>23637</v>
      </c>
    </row>
    <row r="838">
      <c r="A838" s="9">
        <f t="shared" si="1"/>
        <v>531</v>
      </c>
      <c r="B838" s="25" t="s">
        <v>23745</v>
      </c>
      <c r="C838" s="33" t="s">
        <v>90</v>
      </c>
    </row>
    <row r="839">
      <c r="A839" s="9">
        <f t="shared" si="1"/>
        <v>531</v>
      </c>
      <c r="B839" s="25" t="s">
        <v>23745</v>
      </c>
      <c r="C839" s="34" t="s">
        <v>60</v>
      </c>
    </row>
    <row r="840">
      <c r="A840" s="9">
        <f t="shared" si="1"/>
        <v>532</v>
      </c>
      <c r="B840" s="35" t="s">
        <v>23746</v>
      </c>
      <c r="C840" s="26" t="s">
        <v>90</v>
      </c>
    </row>
    <row r="841">
      <c r="A841" s="9">
        <f t="shared" si="1"/>
        <v>532</v>
      </c>
      <c r="B841" s="35" t="s">
        <v>23746</v>
      </c>
      <c r="C841" s="26" t="s">
        <v>60</v>
      </c>
    </row>
    <row r="842">
      <c r="A842" s="9">
        <f t="shared" si="1"/>
        <v>532</v>
      </c>
      <c r="B842" s="35" t="s">
        <v>23746</v>
      </c>
      <c r="C842" s="26" t="s">
        <v>54</v>
      </c>
    </row>
    <row r="843">
      <c r="A843" s="9">
        <f t="shared" si="1"/>
        <v>532</v>
      </c>
      <c r="B843" s="35" t="s">
        <v>23746</v>
      </c>
      <c r="C843" s="26" t="s">
        <v>25</v>
      </c>
    </row>
    <row r="844">
      <c r="A844" s="9">
        <f t="shared" si="1"/>
        <v>533</v>
      </c>
      <c r="B844" s="8" t="s">
        <v>516</v>
      </c>
      <c r="C844" s="6" t="s">
        <v>132</v>
      </c>
    </row>
    <row r="845">
      <c r="A845" s="9">
        <f t="shared" si="1"/>
        <v>533</v>
      </c>
      <c r="B845" s="8" t="s">
        <v>516</v>
      </c>
      <c r="C845" s="9" t="s">
        <v>60</v>
      </c>
    </row>
    <row r="846">
      <c r="A846" s="9">
        <f t="shared" si="1"/>
        <v>533</v>
      </c>
      <c r="B846" s="8" t="s">
        <v>516</v>
      </c>
      <c r="C846" s="6" t="s">
        <v>23637</v>
      </c>
    </row>
    <row r="847">
      <c r="A847" s="9">
        <f t="shared" si="1"/>
        <v>534</v>
      </c>
      <c r="B847" s="8" t="s">
        <v>517</v>
      </c>
      <c r="C847" s="6" t="s">
        <v>374</v>
      </c>
    </row>
    <row r="848">
      <c r="A848" s="9">
        <f t="shared" si="1"/>
        <v>535</v>
      </c>
      <c r="B848" s="8" t="s">
        <v>518</v>
      </c>
      <c r="C848" s="6" t="s">
        <v>60</v>
      </c>
    </row>
    <row r="849">
      <c r="A849" s="9">
        <f t="shared" si="1"/>
        <v>535</v>
      </c>
      <c r="B849" s="8" t="s">
        <v>518</v>
      </c>
      <c r="C849" s="9" t="s">
        <v>142</v>
      </c>
    </row>
    <row r="850">
      <c r="A850" s="9">
        <f t="shared" si="1"/>
        <v>536</v>
      </c>
      <c r="B850" s="25" t="s">
        <v>23747</v>
      </c>
      <c r="C850" s="26" t="s">
        <v>23748</v>
      </c>
    </row>
    <row r="851">
      <c r="A851" s="9">
        <f t="shared" si="1"/>
        <v>537</v>
      </c>
      <c r="B851" s="8" t="s">
        <v>519</v>
      </c>
      <c r="C851" s="9" t="s">
        <v>177</v>
      </c>
    </row>
    <row r="852">
      <c r="A852" s="9">
        <f t="shared" si="1"/>
        <v>538</v>
      </c>
      <c r="B852" s="8" t="s">
        <v>520</v>
      </c>
      <c r="C852" s="6" t="s">
        <v>132</v>
      </c>
    </row>
    <row r="853">
      <c r="A853" s="9">
        <f t="shared" si="1"/>
        <v>538</v>
      </c>
      <c r="B853" s="8" t="s">
        <v>520</v>
      </c>
      <c r="C853" s="9" t="s">
        <v>60</v>
      </c>
    </row>
    <row r="854">
      <c r="A854" s="9">
        <f t="shared" si="1"/>
        <v>538</v>
      </c>
      <c r="B854" s="8" t="s">
        <v>520</v>
      </c>
      <c r="C854" s="6" t="s">
        <v>23637</v>
      </c>
    </row>
    <row r="855">
      <c r="A855" s="9">
        <f t="shared" si="1"/>
        <v>539</v>
      </c>
      <c r="B855" s="5" t="s">
        <v>521</v>
      </c>
      <c r="C855" s="6" t="s">
        <v>479</v>
      </c>
    </row>
    <row r="856">
      <c r="A856" s="9">
        <f t="shared" si="1"/>
        <v>539</v>
      </c>
      <c r="B856" s="5" t="s">
        <v>521</v>
      </c>
      <c r="C856" s="6" t="s">
        <v>399</v>
      </c>
    </row>
    <row r="857">
      <c r="A857" s="9">
        <f t="shared" si="1"/>
        <v>540</v>
      </c>
      <c r="B857" s="31" t="s">
        <v>23749</v>
      </c>
      <c r="C857" s="6" t="s">
        <v>374</v>
      </c>
    </row>
    <row r="858">
      <c r="A858" s="9">
        <f t="shared" si="1"/>
        <v>541</v>
      </c>
      <c r="B858" s="31" t="s">
        <v>23750</v>
      </c>
      <c r="C858" s="6" t="s">
        <v>374</v>
      </c>
    </row>
    <row r="859">
      <c r="A859" s="9">
        <f t="shared" si="1"/>
        <v>542</v>
      </c>
      <c r="B859" s="5" t="s">
        <v>522</v>
      </c>
      <c r="C859" s="6" t="s">
        <v>196</v>
      </c>
    </row>
    <row r="860">
      <c r="A860" s="9">
        <f t="shared" si="1"/>
        <v>542</v>
      </c>
      <c r="B860" s="5" t="s">
        <v>522</v>
      </c>
      <c r="C860" s="6" t="s">
        <v>23637</v>
      </c>
    </row>
    <row r="861">
      <c r="A861" s="9">
        <f t="shared" si="1"/>
        <v>543</v>
      </c>
      <c r="B861" s="8" t="s">
        <v>523</v>
      </c>
      <c r="C861" s="9" t="s">
        <v>177</v>
      </c>
    </row>
    <row r="862">
      <c r="A862" s="9">
        <f t="shared" si="1"/>
        <v>544</v>
      </c>
      <c r="B862" s="8" t="s">
        <v>524</v>
      </c>
      <c r="C862" s="6" t="s">
        <v>132</v>
      </c>
    </row>
    <row r="863">
      <c r="A863" s="9">
        <f t="shared" si="1"/>
        <v>544</v>
      </c>
      <c r="B863" s="8" t="s">
        <v>524</v>
      </c>
      <c r="C863" s="9" t="s">
        <v>60</v>
      </c>
    </row>
    <row r="864">
      <c r="A864" s="9">
        <f t="shared" si="1"/>
        <v>544</v>
      </c>
      <c r="B864" s="8" t="s">
        <v>524</v>
      </c>
      <c r="C864" s="6" t="s">
        <v>23637</v>
      </c>
    </row>
    <row r="865">
      <c r="A865" s="9">
        <f t="shared" si="1"/>
        <v>545</v>
      </c>
      <c r="B865" s="8" t="s">
        <v>525</v>
      </c>
      <c r="C865" s="6" t="s">
        <v>132</v>
      </c>
    </row>
    <row r="866">
      <c r="A866" s="9">
        <f t="shared" si="1"/>
        <v>545</v>
      </c>
      <c r="B866" s="8" t="s">
        <v>525</v>
      </c>
      <c r="C866" s="6" t="s">
        <v>25</v>
      </c>
    </row>
    <row r="867">
      <c r="A867" s="9">
        <f t="shared" si="1"/>
        <v>545</v>
      </c>
      <c r="B867" s="8" t="s">
        <v>525</v>
      </c>
      <c r="C867" s="9" t="s">
        <v>60</v>
      </c>
    </row>
    <row r="868">
      <c r="A868" s="9">
        <f t="shared" si="1"/>
        <v>545</v>
      </c>
      <c r="B868" s="8" t="s">
        <v>525</v>
      </c>
      <c r="C868" s="6" t="s">
        <v>23637</v>
      </c>
    </row>
    <row r="869">
      <c r="A869" s="9">
        <f t="shared" si="1"/>
        <v>546</v>
      </c>
      <c r="B869" s="8" t="s">
        <v>526</v>
      </c>
      <c r="C869" s="6" t="s">
        <v>132</v>
      </c>
    </row>
    <row r="870">
      <c r="A870" s="9">
        <f t="shared" si="1"/>
        <v>546</v>
      </c>
      <c r="B870" s="8" t="s">
        <v>526</v>
      </c>
      <c r="C870" s="9" t="s">
        <v>60</v>
      </c>
    </row>
    <row r="871">
      <c r="A871" s="9">
        <f t="shared" si="1"/>
        <v>546</v>
      </c>
      <c r="B871" s="8" t="s">
        <v>526</v>
      </c>
      <c r="C871" s="6" t="s">
        <v>23637</v>
      </c>
    </row>
    <row r="872">
      <c r="A872" s="9">
        <f t="shared" si="1"/>
        <v>547</v>
      </c>
      <c r="B872" s="8" t="s">
        <v>527</v>
      </c>
      <c r="C872" s="9" t="s">
        <v>83</v>
      </c>
    </row>
    <row r="873">
      <c r="A873" s="9">
        <f t="shared" si="1"/>
        <v>548</v>
      </c>
      <c r="B873" s="12" t="s">
        <v>528</v>
      </c>
      <c r="C873" s="13" t="s">
        <v>420</v>
      </c>
    </row>
    <row r="874">
      <c r="A874" s="9">
        <f t="shared" si="1"/>
        <v>548</v>
      </c>
      <c r="B874" s="12" t="s">
        <v>528</v>
      </c>
      <c r="C874" s="6" t="s">
        <v>23672</v>
      </c>
    </row>
    <row r="875">
      <c r="A875" s="9">
        <f t="shared" si="1"/>
        <v>549</v>
      </c>
      <c r="B875" s="8" t="s">
        <v>529</v>
      </c>
      <c r="C875" s="9" t="s">
        <v>60</v>
      </c>
    </row>
    <row r="876">
      <c r="A876" s="9">
        <f t="shared" si="1"/>
        <v>549</v>
      </c>
      <c r="B876" s="8" t="s">
        <v>529</v>
      </c>
      <c r="C876" s="9" t="s">
        <v>530</v>
      </c>
    </row>
    <row r="877">
      <c r="A877" s="9">
        <f t="shared" si="1"/>
        <v>549</v>
      </c>
      <c r="B877" s="8" t="s">
        <v>529</v>
      </c>
      <c r="C877" s="9" t="s">
        <v>142</v>
      </c>
    </row>
    <row r="878">
      <c r="A878" s="9">
        <f t="shared" si="1"/>
        <v>550</v>
      </c>
      <c r="B878" s="31" t="s">
        <v>23751</v>
      </c>
      <c r="C878" s="6" t="s">
        <v>374</v>
      </c>
    </row>
    <row r="879">
      <c r="A879" s="9">
        <f t="shared" si="1"/>
        <v>551</v>
      </c>
      <c r="B879" s="8" t="s">
        <v>531</v>
      </c>
      <c r="C879" s="9" t="s">
        <v>177</v>
      </c>
    </row>
    <row r="880">
      <c r="A880" s="9">
        <f t="shared" si="1"/>
        <v>552</v>
      </c>
      <c r="B880" s="8" t="s">
        <v>532</v>
      </c>
      <c r="C880" s="6" t="s">
        <v>60</v>
      </c>
    </row>
    <row r="881">
      <c r="A881" s="9">
        <f t="shared" si="1"/>
        <v>553</v>
      </c>
      <c r="B881" s="5" t="s">
        <v>533</v>
      </c>
      <c r="C881" s="6" t="s">
        <v>97</v>
      </c>
    </row>
    <row r="882">
      <c r="A882" s="9">
        <f t="shared" si="1"/>
        <v>553</v>
      </c>
      <c r="B882" s="5" t="s">
        <v>533</v>
      </c>
      <c r="C882" s="6" t="s">
        <v>23637</v>
      </c>
    </row>
    <row r="883">
      <c r="A883" s="9">
        <f t="shared" si="1"/>
        <v>554</v>
      </c>
      <c r="B883" s="5" t="s">
        <v>534</v>
      </c>
      <c r="C883" s="6" t="s">
        <v>62</v>
      </c>
    </row>
    <row r="884">
      <c r="A884" s="9">
        <f t="shared" si="1"/>
        <v>554</v>
      </c>
      <c r="B884" s="5" t="s">
        <v>534</v>
      </c>
      <c r="C884" s="6" t="s">
        <v>162</v>
      </c>
    </row>
    <row r="885">
      <c r="A885" s="9">
        <f t="shared" si="1"/>
        <v>554</v>
      </c>
      <c r="B885" s="5" t="s">
        <v>534</v>
      </c>
      <c r="C885" s="6" t="s">
        <v>23628</v>
      </c>
    </row>
    <row r="886">
      <c r="A886" s="9">
        <f t="shared" si="1"/>
        <v>555</v>
      </c>
      <c r="B886" s="8" t="s">
        <v>535</v>
      </c>
      <c r="C886" s="9" t="s">
        <v>60</v>
      </c>
    </row>
    <row r="887">
      <c r="A887" s="9">
        <f t="shared" si="1"/>
        <v>555</v>
      </c>
      <c r="B887" s="8" t="s">
        <v>535</v>
      </c>
      <c r="C887" s="9" t="s">
        <v>162</v>
      </c>
    </row>
    <row r="888">
      <c r="A888" s="9">
        <f t="shared" si="1"/>
        <v>556</v>
      </c>
      <c r="B888" s="31" t="s">
        <v>23752</v>
      </c>
      <c r="C888" s="26" t="s">
        <v>23639</v>
      </c>
    </row>
    <row r="889">
      <c r="A889" s="9">
        <f t="shared" si="1"/>
        <v>557</v>
      </c>
      <c r="B889" s="5" t="s">
        <v>536</v>
      </c>
      <c r="C889" s="6" t="s">
        <v>32</v>
      </c>
    </row>
    <row r="890">
      <c r="A890" s="9">
        <f t="shared" si="1"/>
        <v>558</v>
      </c>
      <c r="B890" s="5" t="s">
        <v>537</v>
      </c>
      <c r="C890" s="6" t="s">
        <v>538</v>
      </c>
    </row>
    <row r="891">
      <c r="A891" s="9">
        <f t="shared" si="1"/>
        <v>558</v>
      </c>
      <c r="B891" s="5" t="s">
        <v>537</v>
      </c>
      <c r="C891" s="6" t="s">
        <v>23628</v>
      </c>
    </row>
    <row r="892">
      <c r="A892" s="9">
        <f t="shared" si="1"/>
        <v>559</v>
      </c>
      <c r="B892" s="8" t="s">
        <v>539</v>
      </c>
      <c r="C892" s="9" t="s">
        <v>162</v>
      </c>
    </row>
    <row r="893">
      <c r="A893" s="9">
        <f t="shared" si="1"/>
        <v>560</v>
      </c>
      <c r="B893" s="8" t="s">
        <v>540</v>
      </c>
      <c r="C893" s="9" t="s">
        <v>40</v>
      </c>
    </row>
    <row r="894">
      <c r="A894" s="9">
        <f t="shared" si="1"/>
        <v>561</v>
      </c>
      <c r="B894" s="8" t="s">
        <v>541</v>
      </c>
      <c r="C894" s="9" t="s">
        <v>40</v>
      </c>
    </row>
    <row r="895">
      <c r="A895" s="9">
        <f t="shared" si="1"/>
        <v>562</v>
      </c>
      <c r="B895" s="8" t="s">
        <v>542</v>
      </c>
      <c r="C895" s="9" t="s">
        <v>162</v>
      </c>
    </row>
    <row r="896">
      <c r="A896" s="9">
        <f t="shared" si="1"/>
        <v>563</v>
      </c>
      <c r="B896" s="8" t="s">
        <v>543</v>
      </c>
      <c r="C896" s="9" t="s">
        <v>399</v>
      </c>
    </row>
    <row r="897">
      <c r="A897" s="9">
        <f t="shared" si="1"/>
        <v>564</v>
      </c>
      <c r="B897" s="5" t="s">
        <v>544</v>
      </c>
      <c r="C897" s="6" t="s">
        <v>393</v>
      </c>
    </row>
    <row r="898">
      <c r="A898" s="9">
        <f t="shared" si="1"/>
        <v>565</v>
      </c>
      <c r="B898" s="36" t="s">
        <v>23753</v>
      </c>
      <c r="C898" s="26" t="s">
        <v>90</v>
      </c>
    </row>
    <row r="899">
      <c r="A899" s="9">
        <f t="shared" si="1"/>
        <v>565</v>
      </c>
      <c r="B899" s="36" t="s">
        <v>23753</v>
      </c>
      <c r="C899" s="26" t="s">
        <v>553</v>
      </c>
    </row>
    <row r="900">
      <c r="A900" s="9">
        <f t="shared" si="1"/>
        <v>565</v>
      </c>
      <c r="B900" s="36" t="s">
        <v>23753</v>
      </c>
      <c r="C900" s="26" t="s">
        <v>60</v>
      </c>
    </row>
    <row r="901">
      <c r="A901" s="9">
        <f t="shared" si="1"/>
        <v>565</v>
      </c>
      <c r="B901" s="36" t="s">
        <v>23753</v>
      </c>
      <c r="C901" s="26" t="s">
        <v>196</v>
      </c>
    </row>
    <row r="902">
      <c r="A902" s="9">
        <f t="shared" si="1"/>
        <v>566</v>
      </c>
      <c r="B902" s="5" t="s">
        <v>545</v>
      </c>
      <c r="C902" s="6" t="s">
        <v>267</v>
      </c>
    </row>
    <row r="903">
      <c r="A903" s="9">
        <f t="shared" si="1"/>
        <v>566</v>
      </c>
      <c r="B903" s="5" t="s">
        <v>545</v>
      </c>
      <c r="C903" s="6" t="s">
        <v>23637</v>
      </c>
    </row>
    <row r="904">
      <c r="A904" s="9">
        <f t="shared" si="1"/>
        <v>567</v>
      </c>
      <c r="B904" s="8" t="s">
        <v>546</v>
      </c>
      <c r="C904" s="9" t="s">
        <v>547</v>
      </c>
    </row>
    <row r="905">
      <c r="A905" s="9">
        <f t="shared" si="1"/>
        <v>568</v>
      </c>
      <c r="B905" s="8" t="s">
        <v>548</v>
      </c>
      <c r="C905" s="6" t="s">
        <v>153</v>
      </c>
    </row>
    <row r="906">
      <c r="A906" s="9">
        <f t="shared" si="1"/>
        <v>568</v>
      </c>
      <c r="B906" s="8" t="s">
        <v>548</v>
      </c>
      <c r="C906" s="9" t="s">
        <v>60</v>
      </c>
    </row>
    <row r="907">
      <c r="A907" s="9">
        <f t="shared" si="1"/>
        <v>568</v>
      </c>
      <c r="B907" s="8" t="s">
        <v>548</v>
      </c>
      <c r="C907" s="6" t="s">
        <v>23637</v>
      </c>
    </row>
    <row r="908">
      <c r="A908" s="9">
        <f t="shared" si="1"/>
        <v>569</v>
      </c>
      <c r="B908" s="36" t="s">
        <v>23754</v>
      </c>
      <c r="C908" s="26" t="s">
        <v>90</v>
      </c>
    </row>
    <row r="909">
      <c r="A909" s="9">
        <f t="shared" si="1"/>
        <v>569</v>
      </c>
      <c r="B909" s="36" t="s">
        <v>23754</v>
      </c>
      <c r="C909" s="26" t="s">
        <v>553</v>
      </c>
    </row>
    <row r="910">
      <c r="A910" s="9">
        <f t="shared" si="1"/>
        <v>569</v>
      </c>
      <c r="B910" s="36" t="s">
        <v>23754</v>
      </c>
      <c r="C910" s="26" t="s">
        <v>25</v>
      </c>
    </row>
    <row r="911">
      <c r="A911" s="9">
        <f t="shared" si="1"/>
        <v>570</v>
      </c>
      <c r="B911" s="8" t="s">
        <v>549</v>
      </c>
      <c r="C911" s="6" t="s">
        <v>550</v>
      </c>
    </row>
    <row r="912">
      <c r="A912" s="9">
        <f t="shared" si="1"/>
        <v>570</v>
      </c>
      <c r="B912" s="8" t="s">
        <v>549</v>
      </c>
      <c r="C912" s="9" t="s">
        <v>60</v>
      </c>
    </row>
    <row r="913">
      <c r="A913" s="9">
        <f t="shared" si="1"/>
        <v>570</v>
      </c>
      <c r="B913" s="8" t="s">
        <v>549</v>
      </c>
      <c r="C913" s="9" t="s">
        <v>54</v>
      </c>
    </row>
    <row r="914">
      <c r="A914" s="9">
        <f t="shared" si="1"/>
        <v>570</v>
      </c>
      <c r="B914" s="8" t="s">
        <v>549</v>
      </c>
      <c r="C914" s="9" t="s">
        <v>25</v>
      </c>
    </row>
    <row r="915">
      <c r="A915" s="9">
        <f t="shared" si="1"/>
        <v>570</v>
      </c>
      <c r="B915" s="8" t="s">
        <v>549</v>
      </c>
      <c r="C915" s="6" t="s">
        <v>23637</v>
      </c>
    </row>
    <row r="916">
      <c r="A916" s="9">
        <f t="shared" si="1"/>
        <v>571</v>
      </c>
      <c r="B916" s="8" t="s">
        <v>551</v>
      </c>
      <c r="C916" s="9" t="s">
        <v>60</v>
      </c>
    </row>
    <row r="917">
      <c r="A917" s="9">
        <f t="shared" si="1"/>
        <v>572</v>
      </c>
      <c r="B917" s="32" t="s">
        <v>23755</v>
      </c>
      <c r="C917" s="26" t="s">
        <v>67</v>
      </c>
    </row>
    <row r="918">
      <c r="A918" s="9">
        <f t="shared" si="1"/>
        <v>573</v>
      </c>
      <c r="B918" s="8" t="s">
        <v>552</v>
      </c>
      <c r="C918" s="9" t="s">
        <v>60</v>
      </c>
    </row>
    <row r="919">
      <c r="A919" s="9">
        <f t="shared" si="1"/>
        <v>573</v>
      </c>
      <c r="B919" s="14" t="s">
        <v>552</v>
      </c>
      <c r="C919" s="6" t="s">
        <v>25</v>
      </c>
    </row>
    <row r="920">
      <c r="A920" s="9">
        <f t="shared" si="1"/>
        <v>573</v>
      </c>
      <c r="B920" s="14" t="s">
        <v>552</v>
      </c>
      <c r="C920" s="6" t="s">
        <v>553</v>
      </c>
    </row>
    <row r="921">
      <c r="A921" s="9">
        <f t="shared" si="1"/>
        <v>574</v>
      </c>
      <c r="B921" s="8" t="s">
        <v>554</v>
      </c>
      <c r="C921" s="9" t="s">
        <v>555</v>
      </c>
    </row>
    <row r="922">
      <c r="A922" s="9">
        <f t="shared" si="1"/>
        <v>575</v>
      </c>
      <c r="B922" s="8" t="s">
        <v>556</v>
      </c>
      <c r="C922" s="9" t="s">
        <v>46</v>
      </c>
    </row>
    <row r="923">
      <c r="A923" s="9">
        <f t="shared" si="1"/>
        <v>576</v>
      </c>
      <c r="B923" s="14" t="s">
        <v>557</v>
      </c>
      <c r="C923" s="9" t="s">
        <v>374</v>
      </c>
    </row>
    <row r="924">
      <c r="A924" s="9">
        <f t="shared" si="1"/>
        <v>577</v>
      </c>
      <c r="B924" s="8" t="s">
        <v>558</v>
      </c>
      <c r="C924" s="9" t="s">
        <v>162</v>
      </c>
    </row>
    <row r="925">
      <c r="A925" s="9">
        <f t="shared" si="1"/>
        <v>577</v>
      </c>
      <c r="B925" s="8" t="s">
        <v>558</v>
      </c>
      <c r="C925" s="9" t="s">
        <v>142</v>
      </c>
    </row>
    <row r="926">
      <c r="A926" s="9">
        <f t="shared" si="1"/>
        <v>578</v>
      </c>
      <c r="B926" s="31" t="s">
        <v>23756</v>
      </c>
      <c r="C926" s="6" t="s">
        <v>374</v>
      </c>
    </row>
    <row r="927">
      <c r="A927" s="9">
        <f t="shared" si="1"/>
        <v>579</v>
      </c>
      <c r="B927" s="31" t="s">
        <v>23757</v>
      </c>
      <c r="C927" s="6" t="s">
        <v>374</v>
      </c>
    </row>
    <row r="928">
      <c r="A928" s="9">
        <f t="shared" si="1"/>
        <v>580</v>
      </c>
      <c r="B928" s="5" t="s">
        <v>559</v>
      </c>
      <c r="C928" s="6" t="s">
        <v>153</v>
      </c>
    </row>
    <row r="929">
      <c r="A929" s="9">
        <f t="shared" si="1"/>
        <v>580</v>
      </c>
      <c r="B929" s="5" t="s">
        <v>559</v>
      </c>
      <c r="C929" s="6" t="s">
        <v>23637</v>
      </c>
    </row>
    <row r="930">
      <c r="A930" s="9">
        <f t="shared" si="1"/>
        <v>581</v>
      </c>
      <c r="B930" s="8" t="s">
        <v>560</v>
      </c>
      <c r="C930" s="9" t="s">
        <v>280</v>
      </c>
    </row>
    <row r="931">
      <c r="A931" s="9">
        <f t="shared" si="1"/>
        <v>582</v>
      </c>
      <c r="B931" s="25" t="s">
        <v>23758</v>
      </c>
      <c r="C931" s="26" t="s">
        <v>23630</v>
      </c>
    </row>
    <row r="932">
      <c r="A932" s="9">
        <f t="shared" si="1"/>
        <v>582</v>
      </c>
      <c r="B932" s="25" t="s">
        <v>23758</v>
      </c>
      <c r="C932" s="26" t="s">
        <v>655</v>
      </c>
    </row>
    <row r="933">
      <c r="A933" s="9">
        <f t="shared" si="1"/>
        <v>582</v>
      </c>
      <c r="B933" s="27" t="s">
        <v>23758</v>
      </c>
      <c r="C933" s="28" t="s">
        <v>23633</v>
      </c>
    </row>
    <row r="934">
      <c r="A934" s="9">
        <f t="shared" si="1"/>
        <v>583</v>
      </c>
      <c r="B934" s="8" t="s">
        <v>561</v>
      </c>
      <c r="C934" s="9" t="s">
        <v>24</v>
      </c>
    </row>
    <row r="935">
      <c r="A935" s="9">
        <f t="shared" si="1"/>
        <v>583</v>
      </c>
      <c r="B935" s="8" t="s">
        <v>561</v>
      </c>
      <c r="C935" s="9" t="s">
        <v>25</v>
      </c>
    </row>
    <row r="936">
      <c r="A936" s="9">
        <f t="shared" si="1"/>
        <v>584</v>
      </c>
      <c r="B936" s="8" t="s">
        <v>562</v>
      </c>
      <c r="C936" s="6" t="s">
        <v>25</v>
      </c>
    </row>
    <row r="937">
      <c r="A937" s="9">
        <f t="shared" si="1"/>
        <v>584</v>
      </c>
      <c r="B937" s="8" t="s">
        <v>562</v>
      </c>
      <c r="C937" s="6" t="s">
        <v>24</v>
      </c>
    </row>
    <row r="938">
      <c r="A938" s="9">
        <f t="shared" si="1"/>
        <v>585</v>
      </c>
      <c r="B938" s="8" t="s">
        <v>563</v>
      </c>
      <c r="C938" s="9" t="s">
        <v>24</v>
      </c>
    </row>
    <row r="939">
      <c r="A939" s="9">
        <f t="shared" si="1"/>
        <v>586</v>
      </c>
      <c r="B939" s="8" t="s">
        <v>564</v>
      </c>
      <c r="C939" s="6" t="s">
        <v>25</v>
      </c>
    </row>
    <row r="940">
      <c r="A940" s="9">
        <f t="shared" si="1"/>
        <v>586</v>
      </c>
      <c r="B940" s="8" t="s">
        <v>564</v>
      </c>
      <c r="C940" s="6" t="s">
        <v>24</v>
      </c>
    </row>
    <row r="941">
      <c r="A941" s="9">
        <f t="shared" si="1"/>
        <v>587</v>
      </c>
      <c r="B941" s="25" t="s">
        <v>23759</v>
      </c>
      <c r="C941" s="26" t="s">
        <v>23630</v>
      </c>
    </row>
    <row r="942">
      <c r="A942" s="9">
        <f t="shared" si="1"/>
        <v>588</v>
      </c>
      <c r="B942" s="8" t="s">
        <v>565</v>
      </c>
      <c r="C942" s="6" t="s">
        <v>25</v>
      </c>
    </row>
    <row r="943">
      <c r="A943" s="9">
        <f t="shared" si="1"/>
        <v>588</v>
      </c>
      <c r="B943" s="8" t="s">
        <v>565</v>
      </c>
      <c r="C943" s="6" t="s">
        <v>566</v>
      </c>
    </row>
    <row r="944">
      <c r="A944" s="9">
        <f t="shared" si="1"/>
        <v>588</v>
      </c>
      <c r="B944" s="8" t="s">
        <v>565</v>
      </c>
      <c r="C944" s="9" t="s">
        <v>24</v>
      </c>
    </row>
    <row r="945">
      <c r="A945" s="9">
        <f t="shared" si="1"/>
        <v>589</v>
      </c>
      <c r="B945" s="8" t="s">
        <v>567</v>
      </c>
      <c r="C945" s="9" t="s">
        <v>24</v>
      </c>
    </row>
    <row r="946">
      <c r="A946" s="9">
        <f t="shared" si="1"/>
        <v>590</v>
      </c>
      <c r="B946" s="8" t="s">
        <v>568</v>
      </c>
      <c r="C946" s="6" t="s">
        <v>25</v>
      </c>
    </row>
    <row r="947">
      <c r="A947" s="9">
        <f t="shared" si="1"/>
        <v>590</v>
      </c>
      <c r="B947" s="8" t="s">
        <v>568</v>
      </c>
      <c r="C947" s="6" t="s">
        <v>24</v>
      </c>
    </row>
    <row r="948">
      <c r="A948" s="9">
        <f t="shared" si="1"/>
        <v>591</v>
      </c>
      <c r="B948" s="25" t="s">
        <v>23760</v>
      </c>
      <c r="C948" s="26" t="s">
        <v>23761</v>
      </c>
    </row>
    <row r="949">
      <c r="A949" s="9">
        <f t="shared" si="1"/>
        <v>592</v>
      </c>
      <c r="B949" s="8" t="s">
        <v>569</v>
      </c>
      <c r="C949" s="9" t="s">
        <v>24</v>
      </c>
    </row>
    <row r="950">
      <c r="A950" s="9">
        <f t="shared" si="1"/>
        <v>593</v>
      </c>
      <c r="B950" s="8" t="s">
        <v>570</v>
      </c>
      <c r="C950" s="9" t="s">
        <v>60</v>
      </c>
    </row>
    <row r="951">
      <c r="A951" s="9">
        <f t="shared" si="1"/>
        <v>594</v>
      </c>
      <c r="B951" s="8" t="s">
        <v>571</v>
      </c>
      <c r="C951" s="9" t="s">
        <v>177</v>
      </c>
    </row>
    <row r="952">
      <c r="A952" s="9">
        <f t="shared" si="1"/>
        <v>595</v>
      </c>
      <c r="B952" s="8" t="s">
        <v>572</v>
      </c>
      <c r="C952" s="9" t="s">
        <v>60</v>
      </c>
    </row>
    <row r="953">
      <c r="A953" s="9">
        <f t="shared" si="1"/>
        <v>596</v>
      </c>
      <c r="B953" s="8" t="s">
        <v>573</v>
      </c>
      <c r="C953" s="9" t="s">
        <v>40</v>
      </c>
    </row>
    <row r="954">
      <c r="A954" s="9">
        <f t="shared" si="1"/>
        <v>597</v>
      </c>
      <c r="B954" s="8" t="s">
        <v>574</v>
      </c>
      <c r="C954" s="9" t="s">
        <v>60</v>
      </c>
    </row>
    <row r="955">
      <c r="A955" s="9">
        <f t="shared" si="1"/>
        <v>598</v>
      </c>
      <c r="B955" s="8" t="s">
        <v>575</v>
      </c>
      <c r="C955" s="9" t="s">
        <v>60</v>
      </c>
    </row>
    <row r="956">
      <c r="A956" s="9">
        <f t="shared" si="1"/>
        <v>599</v>
      </c>
      <c r="B956" s="5" t="s">
        <v>576</v>
      </c>
      <c r="C956" s="6" t="s">
        <v>356</v>
      </c>
    </row>
    <row r="957">
      <c r="A957" s="9">
        <f t="shared" si="1"/>
        <v>600</v>
      </c>
      <c r="B957" s="8" t="s">
        <v>577</v>
      </c>
      <c r="C957" s="9" t="s">
        <v>60</v>
      </c>
    </row>
    <row r="958">
      <c r="A958" s="9">
        <f t="shared" si="1"/>
        <v>601</v>
      </c>
      <c r="B958" s="8" t="s">
        <v>578</v>
      </c>
      <c r="C958" s="9" t="s">
        <v>40</v>
      </c>
    </row>
    <row r="959">
      <c r="A959" s="9">
        <f t="shared" si="1"/>
        <v>602</v>
      </c>
      <c r="B959" s="8" t="s">
        <v>579</v>
      </c>
      <c r="C959" s="9" t="s">
        <v>60</v>
      </c>
    </row>
    <row r="960">
      <c r="A960" s="9">
        <f t="shared" si="1"/>
        <v>603</v>
      </c>
      <c r="B960" s="8" t="s">
        <v>580</v>
      </c>
      <c r="C960" s="6" t="s">
        <v>25</v>
      </c>
    </row>
    <row r="961">
      <c r="A961" s="9">
        <f t="shared" si="1"/>
        <v>604</v>
      </c>
      <c r="B961" s="8" t="s">
        <v>581</v>
      </c>
      <c r="C961" s="9" t="s">
        <v>88</v>
      </c>
    </row>
    <row r="962">
      <c r="A962" s="9">
        <f t="shared" si="1"/>
        <v>605</v>
      </c>
      <c r="B962" s="8" t="s">
        <v>582</v>
      </c>
      <c r="C962" s="9" t="s">
        <v>40</v>
      </c>
    </row>
    <row r="963">
      <c r="A963" s="9">
        <f t="shared" si="1"/>
        <v>606</v>
      </c>
      <c r="B963" s="8" t="s">
        <v>583</v>
      </c>
      <c r="C963" s="9" t="s">
        <v>24</v>
      </c>
    </row>
    <row r="964">
      <c r="A964" s="9">
        <f t="shared" si="1"/>
        <v>607</v>
      </c>
      <c r="B964" s="8" t="s">
        <v>584</v>
      </c>
      <c r="C964" s="9" t="s">
        <v>24</v>
      </c>
    </row>
    <row r="965">
      <c r="A965" s="9">
        <f t="shared" si="1"/>
        <v>607</v>
      </c>
      <c r="B965" s="8" t="s">
        <v>584</v>
      </c>
      <c r="C965" s="9" t="s">
        <v>25</v>
      </c>
    </row>
    <row r="966">
      <c r="A966" s="9">
        <f t="shared" si="1"/>
        <v>608</v>
      </c>
      <c r="B966" s="8" t="s">
        <v>585</v>
      </c>
      <c r="C966" s="9" t="s">
        <v>162</v>
      </c>
    </row>
    <row r="967">
      <c r="A967" s="9">
        <f t="shared" si="1"/>
        <v>608</v>
      </c>
      <c r="B967" s="8" t="s">
        <v>585</v>
      </c>
      <c r="C967" s="6" t="s">
        <v>25</v>
      </c>
    </row>
    <row r="968">
      <c r="A968" s="9">
        <f t="shared" si="1"/>
        <v>608</v>
      </c>
      <c r="B968" s="8" t="s">
        <v>585</v>
      </c>
      <c r="C968" s="6" t="s">
        <v>313</v>
      </c>
    </row>
    <row r="969">
      <c r="A969" s="9">
        <f t="shared" si="1"/>
        <v>609</v>
      </c>
      <c r="B969" s="8" t="s">
        <v>586</v>
      </c>
      <c r="C969" s="9" t="s">
        <v>24</v>
      </c>
    </row>
    <row r="970">
      <c r="A970" s="9">
        <f t="shared" si="1"/>
        <v>610</v>
      </c>
      <c r="B970" s="8" t="s">
        <v>587</v>
      </c>
      <c r="C970" s="9" t="s">
        <v>24</v>
      </c>
    </row>
    <row r="971">
      <c r="A971" s="9">
        <f t="shared" si="1"/>
        <v>610</v>
      </c>
      <c r="B971" s="8" t="s">
        <v>587</v>
      </c>
      <c r="C971" s="9" t="s">
        <v>25</v>
      </c>
    </row>
    <row r="972">
      <c r="A972" s="9">
        <f t="shared" si="1"/>
        <v>611</v>
      </c>
      <c r="B972" s="8" t="s">
        <v>588</v>
      </c>
      <c r="C972" s="9" t="s">
        <v>24</v>
      </c>
    </row>
    <row r="973">
      <c r="A973" s="9">
        <f t="shared" si="1"/>
        <v>612</v>
      </c>
      <c r="B973" s="8" t="s">
        <v>589</v>
      </c>
      <c r="C973" s="6" t="s">
        <v>25</v>
      </c>
    </row>
    <row r="974">
      <c r="A974" s="9">
        <f t="shared" si="1"/>
        <v>612</v>
      </c>
      <c r="B974" s="8" t="s">
        <v>589</v>
      </c>
      <c r="C974" s="6" t="s">
        <v>24</v>
      </c>
    </row>
    <row r="975">
      <c r="A975" s="9">
        <f t="shared" si="1"/>
        <v>613</v>
      </c>
      <c r="B975" s="5" t="s">
        <v>590</v>
      </c>
      <c r="C975" s="6" t="s">
        <v>591</v>
      </c>
    </row>
    <row r="976">
      <c r="A976" s="9">
        <f t="shared" si="1"/>
        <v>614</v>
      </c>
      <c r="B976" s="5" t="s">
        <v>592</v>
      </c>
      <c r="C976" s="6" t="s">
        <v>393</v>
      </c>
    </row>
    <row r="977">
      <c r="A977" s="9">
        <f t="shared" si="1"/>
        <v>615</v>
      </c>
      <c r="B977" s="25" t="s">
        <v>23762</v>
      </c>
      <c r="C977" s="26" t="s">
        <v>23761</v>
      </c>
    </row>
    <row r="978">
      <c r="A978" s="9">
        <f t="shared" si="1"/>
        <v>616</v>
      </c>
      <c r="B978" s="32" t="s">
        <v>23763</v>
      </c>
      <c r="C978" s="26" t="s">
        <v>67</v>
      </c>
    </row>
    <row r="979">
      <c r="A979" s="9">
        <f t="shared" si="1"/>
        <v>617</v>
      </c>
      <c r="B979" s="32" t="s">
        <v>23764</v>
      </c>
      <c r="C979" s="26" t="s">
        <v>67</v>
      </c>
    </row>
    <row r="980">
      <c r="A980" s="9">
        <f t="shared" si="1"/>
        <v>618</v>
      </c>
      <c r="B980" s="5" t="s">
        <v>593</v>
      </c>
      <c r="C980" s="6" t="s">
        <v>393</v>
      </c>
    </row>
    <row r="981">
      <c r="A981" s="9">
        <f t="shared" si="1"/>
        <v>619</v>
      </c>
      <c r="B981" s="8" t="s">
        <v>594</v>
      </c>
      <c r="C981" s="9" t="s">
        <v>60</v>
      </c>
    </row>
    <row r="982">
      <c r="A982" s="9">
        <f t="shared" si="1"/>
        <v>620</v>
      </c>
      <c r="B982" s="8" t="s">
        <v>595</v>
      </c>
      <c r="C982" s="9" t="s">
        <v>24</v>
      </c>
    </row>
    <row r="983">
      <c r="A983" s="9">
        <f t="shared" si="1"/>
        <v>621</v>
      </c>
      <c r="B983" s="8" t="s">
        <v>596</v>
      </c>
      <c r="C983" s="9" t="s">
        <v>24</v>
      </c>
    </row>
    <row r="984">
      <c r="A984" s="9">
        <f t="shared" si="1"/>
        <v>622</v>
      </c>
      <c r="B984" s="5" t="s">
        <v>597</v>
      </c>
      <c r="C984" s="6" t="s">
        <v>452</v>
      </c>
    </row>
    <row r="985">
      <c r="A985" s="9">
        <f t="shared" si="1"/>
        <v>622</v>
      </c>
      <c r="B985" s="5" t="s">
        <v>597</v>
      </c>
      <c r="C985" s="6" t="s">
        <v>23637</v>
      </c>
    </row>
    <row r="986">
      <c r="A986" s="9">
        <f t="shared" si="1"/>
        <v>623</v>
      </c>
      <c r="B986" s="5" t="s">
        <v>598</v>
      </c>
      <c r="C986" s="6" t="s">
        <v>78</v>
      </c>
    </row>
    <row r="987">
      <c r="A987" s="9">
        <f t="shared" si="1"/>
        <v>624</v>
      </c>
      <c r="B987" s="8" t="s">
        <v>599</v>
      </c>
      <c r="C987" s="9" t="s">
        <v>24</v>
      </c>
    </row>
    <row r="988">
      <c r="A988" s="9">
        <f t="shared" si="1"/>
        <v>625</v>
      </c>
      <c r="B988" s="8" t="s">
        <v>600</v>
      </c>
      <c r="C988" s="9" t="s">
        <v>24</v>
      </c>
    </row>
    <row r="989">
      <c r="A989" s="9">
        <f t="shared" si="1"/>
        <v>626</v>
      </c>
      <c r="B989" s="5" t="s">
        <v>601</v>
      </c>
      <c r="C989" s="6" t="s">
        <v>393</v>
      </c>
    </row>
    <row r="990">
      <c r="A990" s="9">
        <f t="shared" si="1"/>
        <v>627</v>
      </c>
      <c r="B990" s="25" t="s">
        <v>23765</v>
      </c>
      <c r="C990" s="26" t="s">
        <v>23761</v>
      </c>
    </row>
    <row r="991">
      <c r="A991" s="9">
        <f t="shared" si="1"/>
        <v>628</v>
      </c>
      <c r="B991" s="5" t="s">
        <v>602</v>
      </c>
      <c r="C991" s="6" t="s">
        <v>97</v>
      </c>
    </row>
    <row r="992">
      <c r="A992" s="9">
        <f t="shared" si="1"/>
        <v>628</v>
      </c>
      <c r="B992" s="5" t="s">
        <v>602</v>
      </c>
      <c r="C992" s="6" t="s">
        <v>603</v>
      </c>
    </row>
    <row r="993">
      <c r="A993" s="9">
        <f t="shared" si="1"/>
        <v>628</v>
      </c>
      <c r="B993" s="5" t="s">
        <v>602</v>
      </c>
      <c r="C993" s="6" t="s">
        <v>23637</v>
      </c>
    </row>
    <row r="994">
      <c r="A994" s="9">
        <f t="shared" si="1"/>
        <v>629</v>
      </c>
      <c r="B994" s="5" t="s">
        <v>604</v>
      </c>
      <c r="C994" s="6" t="s">
        <v>393</v>
      </c>
    </row>
    <row r="995">
      <c r="A995" s="9">
        <f t="shared" si="1"/>
        <v>630</v>
      </c>
      <c r="B995" s="5" t="s">
        <v>605</v>
      </c>
      <c r="C995" s="6" t="s">
        <v>393</v>
      </c>
    </row>
    <row r="996">
      <c r="A996" s="9">
        <f t="shared" si="1"/>
        <v>631</v>
      </c>
      <c r="B996" s="8" t="s">
        <v>606</v>
      </c>
      <c r="C996" s="9" t="s">
        <v>399</v>
      </c>
    </row>
    <row r="997">
      <c r="A997" s="9">
        <f t="shared" si="1"/>
        <v>632</v>
      </c>
      <c r="B997" s="8" t="s">
        <v>607</v>
      </c>
      <c r="C997" s="6" t="s">
        <v>25</v>
      </c>
    </row>
    <row r="998">
      <c r="A998" s="9">
        <f t="shared" si="1"/>
        <v>632</v>
      </c>
      <c r="B998" s="8" t="s">
        <v>607</v>
      </c>
      <c r="C998" s="6" t="s">
        <v>313</v>
      </c>
    </row>
    <row r="999">
      <c r="A999" s="9">
        <f t="shared" si="1"/>
        <v>632</v>
      </c>
      <c r="B999" s="8" t="s">
        <v>607</v>
      </c>
      <c r="C999" s="6" t="s">
        <v>150</v>
      </c>
    </row>
    <row r="1000">
      <c r="A1000" s="9">
        <f t="shared" si="1"/>
        <v>632</v>
      </c>
      <c r="B1000" s="8" t="s">
        <v>607</v>
      </c>
      <c r="C1000" s="9" t="s">
        <v>60</v>
      </c>
    </row>
    <row r="1001">
      <c r="A1001" s="9">
        <f t="shared" si="1"/>
        <v>632</v>
      </c>
      <c r="B1001" s="8" t="s">
        <v>607</v>
      </c>
      <c r="C1001" s="6" t="s">
        <v>23637</v>
      </c>
    </row>
    <row r="1002">
      <c r="A1002" s="9">
        <f t="shared" si="1"/>
        <v>633</v>
      </c>
      <c r="B1002" s="8" t="s">
        <v>608</v>
      </c>
      <c r="C1002" s="9" t="s">
        <v>24</v>
      </c>
    </row>
    <row r="1003">
      <c r="A1003" s="9">
        <f t="shared" si="1"/>
        <v>634</v>
      </c>
      <c r="B1003" s="5" t="s">
        <v>609</v>
      </c>
      <c r="C1003" s="6" t="s">
        <v>610</v>
      </c>
    </row>
    <row r="1004">
      <c r="A1004" s="9">
        <f t="shared" si="1"/>
        <v>635</v>
      </c>
      <c r="B1004" s="5" t="s">
        <v>611</v>
      </c>
      <c r="C1004" s="6" t="s">
        <v>612</v>
      </c>
    </row>
    <row r="1005">
      <c r="A1005" s="9">
        <f t="shared" si="1"/>
        <v>636</v>
      </c>
      <c r="B1005" s="8" t="s">
        <v>613</v>
      </c>
      <c r="C1005" s="9" t="s">
        <v>614</v>
      </c>
    </row>
    <row r="1006">
      <c r="A1006" s="9">
        <f t="shared" si="1"/>
        <v>637</v>
      </c>
      <c r="B1006" s="8" t="s">
        <v>615</v>
      </c>
      <c r="C1006" s="9" t="s">
        <v>616</v>
      </c>
    </row>
    <row r="1007">
      <c r="A1007" s="9">
        <f t="shared" si="1"/>
        <v>637</v>
      </c>
      <c r="B1007" s="8" t="s">
        <v>615</v>
      </c>
      <c r="C1007" s="9" t="s">
        <v>24</v>
      </c>
    </row>
    <row r="1008">
      <c r="A1008" s="9">
        <f t="shared" si="1"/>
        <v>638</v>
      </c>
      <c r="B1008" s="8" t="s">
        <v>617</v>
      </c>
      <c r="C1008" s="9" t="s">
        <v>24</v>
      </c>
    </row>
    <row r="1009">
      <c r="A1009" s="9">
        <f t="shared" si="1"/>
        <v>639</v>
      </c>
      <c r="B1009" s="8" t="s">
        <v>618</v>
      </c>
      <c r="C1009" s="9" t="s">
        <v>24</v>
      </c>
    </row>
    <row r="1010">
      <c r="A1010" s="9">
        <f t="shared" si="1"/>
        <v>640</v>
      </c>
      <c r="B1010" s="8" t="s">
        <v>619</v>
      </c>
      <c r="C1010" s="9" t="s">
        <v>24</v>
      </c>
    </row>
    <row r="1011">
      <c r="A1011" s="9">
        <f t="shared" si="1"/>
        <v>641</v>
      </c>
      <c r="B1011" s="5" t="s">
        <v>620</v>
      </c>
      <c r="C1011" s="6" t="s">
        <v>621</v>
      </c>
    </row>
    <row r="1012">
      <c r="A1012" s="9">
        <f t="shared" si="1"/>
        <v>642</v>
      </c>
      <c r="B1012" s="8" t="s">
        <v>622</v>
      </c>
      <c r="C1012" s="9" t="s">
        <v>25</v>
      </c>
    </row>
    <row r="1013">
      <c r="A1013" s="9">
        <f t="shared" si="1"/>
        <v>642</v>
      </c>
      <c r="B1013" s="8" t="s">
        <v>622</v>
      </c>
      <c r="C1013" s="9" t="s">
        <v>24</v>
      </c>
    </row>
    <row r="1014">
      <c r="A1014" s="9">
        <f t="shared" si="1"/>
        <v>643</v>
      </c>
      <c r="B1014" s="8" t="s">
        <v>623</v>
      </c>
      <c r="C1014" s="6" t="s">
        <v>25</v>
      </c>
    </row>
    <row r="1015">
      <c r="A1015" s="9">
        <f t="shared" si="1"/>
        <v>643</v>
      </c>
      <c r="B1015" s="8" t="s">
        <v>623</v>
      </c>
      <c r="C1015" s="9" t="s">
        <v>142</v>
      </c>
    </row>
    <row r="1016">
      <c r="A1016" s="9">
        <f t="shared" si="1"/>
        <v>644</v>
      </c>
      <c r="B1016" s="5" t="s">
        <v>624</v>
      </c>
      <c r="C1016" s="6" t="s">
        <v>393</v>
      </c>
    </row>
    <row r="1017">
      <c r="A1017" s="9">
        <f t="shared" si="1"/>
        <v>645</v>
      </c>
      <c r="B1017" s="8" t="s">
        <v>625</v>
      </c>
      <c r="C1017" s="9" t="s">
        <v>399</v>
      </c>
    </row>
    <row r="1018">
      <c r="A1018" s="9">
        <f t="shared" si="1"/>
        <v>646</v>
      </c>
      <c r="B1018" s="5" t="s">
        <v>626</v>
      </c>
      <c r="C1018" s="6" t="s">
        <v>530</v>
      </c>
    </row>
    <row r="1019">
      <c r="A1019" s="9">
        <f t="shared" si="1"/>
        <v>647</v>
      </c>
      <c r="B1019" s="8" t="s">
        <v>627</v>
      </c>
      <c r="C1019" s="9" t="s">
        <v>40</v>
      </c>
    </row>
    <row r="1020">
      <c r="A1020" s="9">
        <f t="shared" si="1"/>
        <v>648</v>
      </c>
      <c r="B1020" s="31" t="s">
        <v>23766</v>
      </c>
      <c r="C1020" s="6" t="s">
        <v>374</v>
      </c>
    </row>
    <row r="1021">
      <c r="A1021" s="9">
        <f t="shared" si="1"/>
        <v>649</v>
      </c>
      <c r="B1021" s="31" t="s">
        <v>23767</v>
      </c>
      <c r="C1021" s="6" t="s">
        <v>374</v>
      </c>
    </row>
    <row r="1022">
      <c r="A1022" s="9">
        <f t="shared" si="1"/>
        <v>650</v>
      </c>
      <c r="B1022" s="8" t="s">
        <v>628</v>
      </c>
      <c r="C1022" s="6" t="s">
        <v>629</v>
      </c>
    </row>
    <row r="1023">
      <c r="A1023" s="9">
        <f t="shared" si="1"/>
        <v>650</v>
      </c>
      <c r="B1023" s="8" t="s">
        <v>628</v>
      </c>
      <c r="C1023" s="9" t="s">
        <v>60</v>
      </c>
    </row>
    <row r="1024">
      <c r="A1024" s="9">
        <f t="shared" si="1"/>
        <v>650</v>
      </c>
      <c r="B1024" s="8" t="s">
        <v>628</v>
      </c>
      <c r="C1024" s="6" t="s">
        <v>23637</v>
      </c>
    </row>
    <row r="1025">
      <c r="A1025" s="9">
        <f t="shared" si="1"/>
        <v>651</v>
      </c>
      <c r="B1025" s="8" t="s">
        <v>630</v>
      </c>
      <c r="C1025" s="6" t="s">
        <v>25</v>
      </c>
    </row>
    <row r="1026">
      <c r="A1026" s="9">
        <f t="shared" si="1"/>
        <v>651</v>
      </c>
      <c r="B1026" s="8" t="s">
        <v>630</v>
      </c>
      <c r="C1026" s="6" t="s">
        <v>24</v>
      </c>
    </row>
    <row r="1027">
      <c r="A1027" s="9">
        <f t="shared" si="1"/>
        <v>652</v>
      </c>
      <c r="B1027" s="8" t="s">
        <v>631</v>
      </c>
      <c r="C1027" s="6" t="s">
        <v>25</v>
      </c>
    </row>
    <row r="1028">
      <c r="A1028" s="9">
        <f t="shared" si="1"/>
        <v>652</v>
      </c>
      <c r="B1028" s="8" t="s">
        <v>631</v>
      </c>
      <c r="C1028" s="6" t="s">
        <v>24</v>
      </c>
    </row>
    <row r="1029">
      <c r="A1029" s="9">
        <f t="shared" si="1"/>
        <v>653</v>
      </c>
      <c r="B1029" s="8" t="s">
        <v>632</v>
      </c>
      <c r="C1029" s="9" t="s">
        <v>24</v>
      </c>
    </row>
    <row r="1030">
      <c r="A1030" s="9">
        <f t="shared" si="1"/>
        <v>654</v>
      </c>
      <c r="B1030" s="8" t="s">
        <v>633</v>
      </c>
      <c r="C1030" s="9" t="s">
        <v>24</v>
      </c>
    </row>
    <row r="1031">
      <c r="A1031" s="9">
        <f t="shared" si="1"/>
        <v>655</v>
      </c>
      <c r="B1031" s="8" t="s">
        <v>634</v>
      </c>
      <c r="C1031" s="9" t="s">
        <v>40</v>
      </c>
    </row>
    <row r="1032">
      <c r="A1032" s="9">
        <f t="shared" si="1"/>
        <v>656</v>
      </c>
      <c r="B1032" s="8" t="s">
        <v>635</v>
      </c>
      <c r="C1032" s="9" t="s">
        <v>24</v>
      </c>
    </row>
    <row r="1033">
      <c r="A1033" s="9">
        <f t="shared" si="1"/>
        <v>657</v>
      </c>
      <c r="B1033" s="8" t="s">
        <v>636</v>
      </c>
      <c r="C1033" s="6" t="s">
        <v>25</v>
      </c>
    </row>
    <row r="1034">
      <c r="A1034" s="9">
        <f t="shared" si="1"/>
        <v>657</v>
      </c>
      <c r="B1034" s="8" t="s">
        <v>636</v>
      </c>
      <c r="C1034" s="6" t="s">
        <v>24</v>
      </c>
    </row>
    <row r="1035">
      <c r="A1035" s="9">
        <f t="shared" si="1"/>
        <v>658</v>
      </c>
      <c r="B1035" s="8" t="s">
        <v>637</v>
      </c>
      <c r="C1035" s="9" t="s">
        <v>60</v>
      </c>
    </row>
    <row r="1036">
      <c r="A1036" s="9">
        <f t="shared" si="1"/>
        <v>658</v>
      </c>
      <c r="B1036" s="8" t="s">
        <v>637</v>
      </c>
      <c r="C1036" s="9" t="s">
        <v>142</v>
      </c>
    </row>
    <row r="1037">
      <c r="A1037" s="9">
        <f t="shared" si="1"/>
        <v>659</v>
      </c>
      <c r="B1037" s="5" t="s">
        <v>638</v>
      </c>
      <c r="C1037" s="6" t="s">
        <v>639</v>
      </c>
    </row>
    <row r="1038">
      <c r="A1038" s="9">
        <f t="shared" si="1"/>
        <v>660</v>
      </c>
      <c r="B1038" s="8" t="s">
        <v>640</v>
      </c>
      <c r="C1038" s="9" t="s">
        <v>40</v>
      </c>
    </row>
    <row r="1039">
      <c r="A1039" s="9">
        <f t="shared" si="1"/>
        <v>661</v>
      </c>
      <c r="B1039" s="8" t="s">
        <v>641</v>
      </c>
      <c r="C1039" s="9" t="s">
        <v>25</v>
      </c>
    </row>
    <row r="1040">
      <c r="A1040" s="9">
        <f t="shared" si="1"/>
        <v>661</v>
      </c>
      <c r="B1040" s="8" t="s">
        <v>641</v>
      </c>
      <c r="C1040" s="9" t="s">
        <v>24</v>
      </c>
    </row>
    <row r="1041">
      <c r="A1041" s="9">
        <f t="shared" si="1"/>
        <v>661</v>
      </c>
      <c r="B1041" s="8" t="s">
        <v>641</v>
      </c>
      <c r="C1041" s="6" t="s">
        <v>642</v>
      </c>
    </row>
    <row r="1042">
      <c r="A1042" s="9">
        <f t="shared" si="1"/>
        <v>662</v>
      </c>
      <c r="B1042" s="8" t="s">
        <v>643</v>
      </c>
      <c r="C1042" s="9" t="s">
        <v>177</v>
      </c>
    </row>
    <row r="1043">
      <c r="A1043" s="9">
        <f t="shared" si="1"/>
        <v>663</v>
      </c>
      <c r="B1043" s="8" t="s">
        <v>644</v>
      </c>
      <c r="C1043" s="9" t="s">
        <v>142</v>
      </c>
    </row>
    <row r="1044">
      <c r="A1044" s="9">
        <f t="shared" si="1"/>
        <v>663</v>
      </c>
      <c r="B1044" s="8" t="s">
        <v>644</v>
      </c>
      <c r="C1044" s="9" t="s">
        <v>25</v>
      </c>
    </row>
    <row r="1045">
      <c r="A1045" s="9">
        <f t="shared" si="1"/>
        <v>664</v>
      </c>
      <c r="B1045" s="8" t="s">
        <v>645</v>
      </c>
      <c r="C1045" s="9" t="s">
        <v>24</v>
      </c>
    </row>
    <row r="1046">
      <c r="A1046" s="9">
        <f t="shared" si="1"/>
        <v>665</v>
      </c>
      <c r="B1046" s="5" t="s">
        <v>646</v>
      </c>
      <c r="C1046" s="6" t="s">
        <v>612</v>
      </c>
    </row>
    <row r="1047">
      <c r="A1047" s="9">
        <f t="shared" si="1"/>
        <v>666</v>
      </c>
      <c r="B1047" s="5" t="s">
        <v>647</v>
      </c>
      <c r="C1047" s="6" t="s">
        <v>356</v>
      </c>
    </row>
    <row r="1048">
      <c r="A1048" s="9">
        <f t="shared" si="1"/>
        <v>667</v>
      </c>
      <c r="B1048" s="8" t="s">
        <v>648</v>
      </c>
      <c r="C1048" s="9" t="s">
        <v>399</v>
      </c>
    </row>
    <row r="1049">
      <c r="A1049" s="9">
        <f t="shared" si="1"/>
        <v>668</v>
      </c>
      <c r="B1049" s="8" t="s">
        <v>649</v>
      </c>
      <c r="C1049" s="9" t="s">
        <v>650</v>
      </c>
    </row>
    <row r="1050">
      <c r="A1050" s="9">
        <f t="shared" si="1"/>
        <v>669</v>
      </c>
      <c r="B1050" s="25" t="s">
        <v>23768</v>
      </c>
      <c r="C1050" s="26" t="s">
        <v>23748</v>
      </c>
    </row>
    <row r="1051">
      <c r="A1051" s="9">
        <f t="shared" si="1"/>
        <v>670</v>
      </c>
      <c r="B1051" s="8" t="s">
        <v>651</v>
      </c>
      <c r="C1051" s="6" t="s">
        <v>25</v>
      </c>
    </row>
    <row r="1052">
      <c r="A1052" s="9">
        <f t="shared" si="1"/>
        <v>670</v>
      </c>
      <c r="B1052" s="8" t="s">
        <v>651</v>
      </c>
      <c r="C1052" s="9" t="s">
        <v>24</v>
      </c>
    </row>
    <row r="1053">
      <c r="A1053" s="9">
        <f t="shared" si="1"/>
        <v>671</v>
      </c>
      <c r="B1053" s="8" t="s">
        <v>652</v>
      </c>
      <c r="C1053" s="9" t="s">
        <v>479</v>
      </c>
    </row>
    <row r="1054">
      <c r="A1054" s="9">
        <f t="shared" si="1"/>
        <v>672</v>
      </c>
      <c r="B1054" s="8" t="s">
        <v>653</v>
      </c>
      <c r="C1054" s="9" t="s">
        <v>25</v>
      </c>
    </row>
    <row r="1055">
      <c r="A1055" s="9">
        <f t="shared" si="1"/>
        <v>673</v>
      </c>
      <c r="B1055" s="5" t="s">
        <v>654</v>
      </c>
      <c r="C1055" s="6" t="s">
        <v>655</v>
      </c>
    </row>
    <row r="1056">
      <c r="A1056" s="9">
        <f t="shared" si="1"/>
        <v>673</v>
      </c>
      <c r="B1056" s="5" t="s">
        <v>654</v>
      </c>
      <c r="C1056" s="6" t="s">
        <v>656</v>
      </c>
    </row>
    <row r="1057">
      <c r="A1057" s="9">
        <f t="shared" si="1"/>
        <v>673</v>
      </c>
      <c r="B1057" s="5" t="s">
        <v>654</v>
      </c>
      <c r="C1057" s="6" t="s">
        <v>23628</v>
      </c>
    </row>
    <row r="1058">
      <c r="A1058" s="9">
        <f t="shared" si="1"/>
        <v>673</v>
      </c>
      <c r="B1058" s="37" t="s">
        <v>654</v>
      </c>
      <c r="C1058" s="28" t="s">
        <v>23633</v>
      </c>
    </row>
    <row r="1059">
      <c r="A1059" s="9">
        <f t="shared" si="1"/>
        <v>674</v>
      </c>
      <c r="B1059" s="8" t="s">
        <v>657</v>
      </c>
      <c r="C1059" s="6" t="s">
        <v>25</v>
      </c>
    </row>
    <row r="1060">
      <c r="A1060" s="9">
        <f t="shared" si="1"/>
        <v>674</v>
      </c>
      <c r="B1060" s="8" t="s">
        <v>657</v>
      </c>
      <c r="C1060" s="6" t="s">
        <v>313</v>
      </c>
    </row>
    <row r="1061">
      <c r="A1061" s="9">
        <f t="shared" si="1"/>
        <v>674</v>
      </c>
      <c r="B1061" s="8" t="s">
        <v>657</v>
      </c>
      <c r="C1061" s="9" t="s">
        <v>162</v>
      </c>
    </row>
    <row r="1062">
      <c r="A1062" s="9">
        <f t="shared" si="1"/>
        <v>675</v>
      </c>
      <c r="B1062" s="8" t="s">
        <v>658</v>
      </c>
      <c r="C1062" s="9" t="s">
        <v>547</v>
      </c>
    </row>
    <row r="1063">
      <c r="A1063" s="9">
        <f t="shared" si="1"/>
        <v>676</v>
      </c>
      <c r="B1063" s="8" t="s">
        <v>659</v>
      </c>
      <c r="C1063" s="9" t="s">
        <v>162</v>
      </c>
    </row>
    <row r="1064">
      <c r="A1064" s="9">
        <f t="shared" si="1"/>
        <v>676</v>
      </c>
      <c r="B1064" s="8" t="s">
        <v>659</v>
      </c>
      <c r="C1064" s="9" t="s">
        <v>142</v>
      </c>
    </row>
    <row r="1065">
      <c r="A1065" s="9">
        <f t="shared" si="1"/>
        <v>677</v>
      </c>
      <c r="B1065" s="8" t="s">
        <v>660</v>
      </c>
      <c r="C1065" s="6" t="s">
        <v>25</v>
      </c>
    </row>
    <row r="1066">
      <c r="A1066" s="9">
        <f t="shared" si="1"/>
        <v>677</v>
      </c>
      <c r="B1066" s="8" t="s">
        <v>660</v>
      </c>
      <c r="C1066" s="6" t="s">
        <v>24</v>
      </c>
    </row>
    <row r="1067">
      <c r="A1067" s="9">
        <f t="shared" si="1"/>
        <v>678</v>
      </c>
      <c r="B1067" s="8" t="s">
        <v>661</v>
      </c>
      <c r="C1067" s="9" t="s">
        <v>25</v>
      </c>
    </row>
    <row r="1068">
      <c r="A1068" s="9">
        <f t="shared" si="1"/>
        <v>679</v>
      </c>
      <c r="B1068" s="8" t="s">
        <v>662</v>
      </c>
      <c r="C1068" s="9" t="s">
        <v>24</v>
      </c>
    </row>
    <row r="1069">
      <c r="A1069" s="9">
        <f t="shared" si="1"/>
        <v>680</v>
      </c>
      <c r="B1069" s="5" t="s">
        <v>663</v>
      </c>
      <c r="C1069" s="6" t="s">
        <v>423</v>
      </c>
    </row>
    <row r="1070">
      <c r="A1070" s="9">
        <f t="shared" si="1"/>
        <v>681</v>
      </c>
      <c r="B1070" s="8" t="s">
        <v>664</v>
      </c>
      <c r="C1070" s="9" t="s">
        <v>24</v>
      </c>
    </row>
    <row r="1071">
      <c r="A1071" s="9">
        <f t="shared" si="1"/>
        <v>681</v>
      </c>
      <c r="B1071" s="8" t="s">
        <v>664</v>
      </c>
      <c r="C1071" s="9" t="s">
        <v>25</v>
      </c>
    </row>
    <row r="1072">
      <c r="A1072" s="9">
        <f t="shared" si="1"/>
        <v>682</v>
      </c>
      <c r="B1072" s="5" t="s">
        <v>665</v>
      </c>
      <c r="C1072" s="6" t="s">
        <v>603</v>
      </c>
    </row>
    <row r="1073">
      <c r="A1073" s="9">
        <f t="shared" si="1"/>
        <v>683</v>
      </c>
      <c r="B1073" s="8" t="s">
        <v>666</v>
      </c>
      <c r="C1073" s="9" t="s">
        <v>24</v>
      </c>
    </row>
    <row r="1074">
      <c r="A1074" s="9">
        <f t="shared" si="1"/>
        <v>684</v>
      </c>
      <c r="B1074" s="8" t="s">
        <v>667</v>
      </c>
      <c r="C1074" s="9" t="s">
        <v>372</v>
      </c>
    </row>
    <row r="1075">
      <c r="A1075" s="9">
        <f t="shared" si="1"/>
        <v>685</v>
      </c>
      <c r="B1075" s="5" t="s">
        <v>668</v>
      </c>
      <c r="C1075" s="6" t="s">
        <v>356</v>
      </c>
    </row>
    <row r="1076">
      <c r="A1076" s="9">
        <f t="shared" si="1"/>
        <v>686</v>
      </c>
      <c r="B1076" s="8" t="s">
        <v>669</v>
      </c>
      <c r="C1076" s="9" t="s">
        <v>40</v>
      </c>
    </row>
    <row r="1077">
      <c r="A1077" s="9">
        <f t="shared" si="1"/>
        <v>687</v>
      </c>
      <c r="B1077" s="8" t="s">
        <v>670</v>
      </c>
      <c r="C1077" s="9" t="s">
        <v>24</v>
      </c>
    </row>
    <row r="1078">
      <c r="A1078" s="9">
        <f t="shared" si="1"/>
        <v>688</v>
      </c>
      <c r="B1078" s="8" t="s">
        <v>671</v>
      </c>
      <c r="C1078" s="6" t="s">
        <v>672</v>
      </c>
    </row>
    <row r="1079">
      <c r="A1079" s="9">
        <f t="shared" si="1"/>
        <v>688</v>
      </c>
      <c r="B1079" s="8" t="s">
        <v>671</v>
      </c>
      <c r="C1079" s="9" t="s">
        <v>60</v>
      </c>
    </row>
    <row r="1080">
      <c r="A1080" s="9">
        <f t="shared" si="1"/>
        <v>688</v>
      </c>
      <c r="B1080" s="8" t="s">
        <v>671</v>
      </c>
      <c r="C1080" s="6" t="s">
        <v>23637</v>
      </c>
    </row>
    <row r="1081">
      <c r="A1081" s="9">
        <f t="shared" si="1"/>
        <v>689</v>
      </c>
      <c r="B1081" s="31" t="s">
        <v>23769</v>
      </c>
      <c r="C1081" s="6" t="s">
        <v>374</v>
      </c>
    </row>
    <row r="1082">
      <c r="A1082" s="9">
        <f t="shared" si="1"/>
        <v>690</v>
      </c>
      <c r="B1082" s="8" t="s">
        <v>673</v>
      </c>
      <c r="C1082" s="9" t="s">
        <v>60</v>
      </c>
    </row>
    <row r="1083">
      <c r="A1083" s="9">
        <f t="shared" si="1"/>
        <v>690</v>
      </c>
      <c r="B1083" s="8" t="s">
        <v>673</v>
      </c>
      <c r="C1083" s="6" t="s">
        <v>23637</v>
      </c>
    </row>
    <row r="1084">
      <c r="A1084" s="9">
        <f t="shared" si="1"/>
        <v>690</v>
      </c>
      <c r="B1084" s="8" t="s">
        <v>673</v>
      </c>
      <c r="C1084" s="6" t="s">
        <v>90</v>
      </c>
    </row>
    <row r="1085">
      <c r="A1085" s="9">
        <f t="shared" si="1"/>
        <v>691</v>
      </c>
      <c r="B1085" s="8" t="s">
        <v>674</v>
      </c>
      <c r="C1085" s="6" t="s">
        <v>150</v>
      </c>
    </row>
    <row r="1086">
      <c r="A1086" s="9">
        <f t="shared" si="1"/>
        <v>691</v>
      </c>
      <c r="B1086" s="8" t="s">
        <v>674</v>
      </c>
      <c r="C1086" s="9" t="s">
        <v>60</v>
      </c>
    </row>
    <row r="1087">
      <c r="A1087" s="9">
        <f t="shared" si="1"/>
        <v>691</v>
      </c>
      <c r="B1087" s="8" t="s">
        <v>674</v>
      </c>
      <c r="C1087" s="9" t="s">
        <v>142</v>
      </c>
    </row>
    <row r="1088">
      <c r="A1088" s="9">
        <f t="shared" si="1"/>
        <v>691</v>
      </c>
      <c r="B1088" s="8" t="s">
        <v>674</v>
      </c>
      <c r="C1088" s="6" t="s">
        <v>23637</v>
      </c>
    </row>
    <row r="1089">
      <c r="A1089" s="9">
        <f t="shared" si="1"/>
        <v>692</v>
      </c>
      <c r="B1089" s="8" t="s">
        <v>675</v>
      </c>
      <c r="C1089" s="9" t="s">
        <v>479</v>
      </c>
    </row>
    <row r="1090">
      <c r="A1090" s="9">
        <f t="shared" si="1"/>
        <v>693</v>
      </c>
      <c r="B1090" s="8" t="s">
        <v>676</v>
      </c>
      <c r="C1090" s="6" t="s">
        <v>132</v>
      </c>
    </row>
    <row r="1091">
      <c r="A1091" s="9">
        <f t="shared" si="1"/>
        <v>693</v>
      </c>
      <c r="B1091" s="8" t="s">
        <v>676</v>
      </c>
      <c r="C1091" s="9" t="s">
        <v>60</v>
      </c>
    </row>
    <row r="1092">
      <c r="A1092" s="9">
        <f t="shared" si="1"/>
        <v>693</v>
      </c>
      <c r="B1092" s="8" t="s">
        <v>676</v>
      </c>
      <c r="C1092" s="6" t="s">
        <v>23637</v>
      </c>
    </row>
    <row r="1093">
      <c r="A1093" s="9">
        <f t="shared" si="1"/>
        <v>694</v>
      </c>
      <c r="B1093" s="35" t="s">
        <v>23770</v>
      </c>
      <c r="C1093" s="26" t="s">
        <v>23636</v>
      </c>
    </row>
    <row r="1094">
      <c r="A1094" s="9">
        <f t="shared" si="1"/>
        <v>695</v>
      </c>
      <c r="B1094" s="8" t="s">
        <v>677</v>
      </c>
      <c r="C1094" s="6" t="s">
        <v>132</v>
      </c>
    </row>
    <row r="1095">
      <c r="A1095" s="9">
        <f t="shared" si="1"/>
        <v>695</v>
      </c>
      <c r="B1095" s="8" t="s">
        <v>677</v>
      </c>
      <c r="C1095" s="9" t="s">
        <v>60</v>
      </c>
    </row>
    <row r="1096">
      <c r="A1096" s="9">
        <f t="shared" si="1"/>
        <v>695</v>
      </c>
      <c r="B1096" s="8" t="s">
        <v>677</v>
      </c>
      <c r="C1096" s="9" t="s">
        <v>24</v>
      </c>
    </row>
    <row r="1097">
      <c r="A1097" s="9">
        <f t="shared" si="1"/>
        <v>695</v>
      </c>
      <c r="B1097" s="8" t="s">
        <v>677</v>
      </c>
      <c r="C1097" s="6" t="s">
        <v>23637</v>
      </c>
    </row>
    <row r="1098">
      <c r="A1098" s="9">
        <f t="shared" si="1"/>
        <v>696</v>
      </c>
      <c r="B1098" s="8" t="s">
        <v>678</v>
      </c>
      <c r="C1098" s="9" t="s">
        <v>60</v>
      </c>
    </row>
    <row r="1099">
      <c r="A1099" s="9">
        <f t="shared" si="1"/>
        <v>696</v>
      </c>
      <c r="B1099" s="8" t="s">
        <v>678</v>
      </c>
      <c r="C1099" s="9" t="s">
        <v>40</v>
      </c>
    </row>
    <row r="1100">
      <c r="A1100" s="9">
        <f t="shared" si="1"/>
        <v>697</v>
      </c>
      <c r="B1100" s="8" t="s">
        <v>679</v>
      </c>
      <c r="C1100" s="9" t="s">
        <v>60</v>
      </c>
    </row>
    <row r="1101">
      <c r="A1101" s="9">
        <f t="shared" si="1"/>
        <v>697</v>
      </c>
      <c r="B1101" s="8" t="s">
        <v>679</v>
      </c>
      <c r="C1101" s="9" t="s">
        <v>142</v>
      </c>
    </row>
    <row r="1102">
      <c r="A1102" s="9">
        <f t="shared" si="1"/>
        <v>698</v>
      </c>
      <c r="B1102" s="32" t="s">
        <v>23771</v>
      </c>
      <c r="C1102" s="26" t="s">
        <v>67</v>
      </c>
    </row>
    <row r="1103">
      <c r="A1103" s="9">
        <f t="shared" si="1"/>
        <v>699</v>
      </c>
      <c r="B1103" s="5" t="s">
        <v>680</v>
      </c>
      <c r="C1103" s="6" t="s">
        <v>681</v>
      </c>
    </row>
    <row r="1104">
      <c r="A1104" s="9">
        <f t="shared" si="1"/>
        <v>699</v>
      </c>
      <c r="B1104" s="5" t="s">
        <v>680</v>
      </c>
      <c r="C1104" s="6" t="s">
        <v>655</v>
      </c>
    </row>
    <row r="1105">
      <c r="A1105" s="9">
        <f t="shared" si="1"/>
        <v>699</v>
      </c>
      <c r="B1105" s="37" t="s">
        <v>680</v>
      </c>
      <c r="C1105" s="28" t="s">
        <v>23633</v>
      </c>
    </row>
    <row r="1106">
      <c r="A1106" s="9">
        <f t="shared" si="1"/>
        <v>700</v>
      </c>
      <c r="B1106" s="5" t="s">
        <v>682</v>
      </c>
      <c r="C1106" s="6" t="s">
        <v>683</v>
      </c>
    </row>
    <row r="1107">
      <c r="A1107" s="9">
        <f t="shared" si="1"/>
        <v>700</v>
      </c>
      <c r="B1107" s="37" t="s">
        <v>682</v>
      </c>
      <c r="C1107" s="28" t="s">
        <v>23633</v>
      </c>
    </row>
    <row r="1108">
      <c r="A1108" s="9">
        <f t="shared" si="1"/>
        <v>701</v>
      </c>
      <c r="B1108" s="25" t="s">
        <v>23772</v>
      </c>
      <c r="C1108" s="26" t="s">
        <v>23632</v>
      </c>
    </row>
    <row r="1109">
      <c r="A1109" s="9">
        <f t="shared" si="1"/>
        <v>701</v>
      </c>
      <c r="B1109" s="27" t="s">
        <v>23772</v>
      </c>
      <c r="C1109" s="28" t="s">
        <v>23633</v>
      </c>
    </row>
    <row r="1110">
      <c r="A1110" s="9">
        <f t="shared" si="1"/>
        <v>702</v>
      </c>
      <c r="B1110" s="25" t="s">
        <v>23773</v>
      </c>
      <c r="C1110" s="26" t="s">
        <v>23632</v>
      </c>
    </row>
    <row r="1111">
      <c r="A1111" s="9">
        <f t="shared" si="1"/>
        <v>702</v>
      </c>
      <c r="B1111" s="27" t="s">
        <v>23773</v>
      </c>
      <c r="C1111" s="28" t="s">
        <v>23633</v>
      </c>
    </row>
    <row r="1112">
      <c r="A1112" s="9">
        <f t="shared" si="1"/>
        <v>703</v>
      </c>
      <c r="B1112" s="8" t="s">
        <v>684</v>
      </c>
      <c r="C1112" s="6" t="s">
        <v>267</v>
      </c>
    </row>
    <row r="1113">
      <c r="A1113" s="9">
        <f t="shared" si="1"/>
        <v>703</v>
      </c>
      <c r="B1113" s="8" t="s">
        <v>684</v>
      </c>
      <c r="C1113" s="9" t="s">
        <v>60</v>
      </c>
    </row>
    <row r="1114">
      <c r="A1114" s="9">
        <f t="shared" si="1"/>
        <v>703</v>
      </c>
      <c r="B1114" s="8" t="s">
        <v>684</v>
      </c>
      <c r="C1114" s="6" t="s">
        <v>23637</v>
      </c>
    </row>
    <row r="1115">
      <c r="A1115" s="9">
        <f t="shared" si="1"/>
        <v>704</v>
      </c>
      <c r="B1115" s="31" t="s">
        <v>23774</v>
      </c>
      <c r="C1115" s="6" t="s">
        <v>374</v>
      </c>
    </row>
    <row r="1116">
      <c r="A1116" s="9">
        <f t="shared" si="1"/>
        <v>705</v>
      </c>
      <c r="B1116" s="27" t="s">
        <v>23775</v>
      </c>
      <c r="C1116" s="28" t="s">
        <v>23637</v>
      </c>
    </row>
    <row r="1117">
      <c r="A1117" s="9">
        <f t="shared" si="1"/>
        <v>706</v>
      </c>
      <c r="B1117" s="8" t="s">
        <v>685</v>
      </c>
      <c r="C1117" s="9" t="s">
        <v>372</v>
      </c>
    </row>
    <row r="1118">
      <c r="A1118" s="9">
        <f t="shared" si="1"/>
        <v>707</v>
      </c>
      <c r="B1118" s="31" t="s">
        <v>23776</v>
      </c>
      <c r="C1118" s="6" t="s">
        <v>374</v>
      </c>
    </row>
    <row r="1119">
      <c r="A1119" s="9">
        <f t="shared" si="1"/>
        <v>708</v>
      </c>
      <c r="B1119" s="31" t="s">
        <v>23777</v>
      </c>
      <c r="C1119" s="6" t="s">
        <v>374</v>
      </c>
    </row>
    <row r="1120">
      <c r="A1120" s="9">
        <f t="shared" si="1"/>
        <v>709</v>
      </c>
      <c r="B1120" s="31" t="s">
        <v>23778</v>
      </c>
      <c r="C1120" s="6" t="s">
        <v>374</v>
      </c>
    </row>
    <row r="1121">
      <c r="A1121" s="9">
        <f t="shared" si="1"/>
        <v>710</v>
      </c>
      <c r="B1121" s="31" t="s">
        <v>23779</v>
      </c>
      <c r="C1121" s="6" t="s">
        <v>374</v>
      </c>
    </row>
    <row r="1122">
      <c r="A1122" s="9">
        <f t="shared" si="1"/>
        <v>711</v>
      </c>
      <c r="B1122" s="31" t="s">
        <v>23780</v>
      </c>
      <c r="C1122" s="6" t="s">
        <v>374</v>
      </c>
    </row>
    <row r="1123">
      <c r="A1123" s="9">
        <f t="shared" si="1"/>
        <v>712</v>
      </c>
      <c r="B1123" s="31" t="s">
        <v>23781</v>
      </c>
      <c r="C1123" s="6" t="s">
        <v>374</v>
      </c>
    </row>
    <row r="1124">
      <c r="A1124" s="9">
        <f t="shared" si="1"/>
        <v>713</v>
      </c>
      <c r="B1124" s="31" t="s">
        <v>23782</v>
      </c>
      <c r="C1124" s="6" t="s">
        <v>374</v>
      </c>
    </row>
    <row r="1125">
      <c r="A1125" s="9">
        <f t="shared" si="1"/>
        <v>714</v>
      </c>
      <c r="B1125" s="31" t="s">
        <v>23783</v>
      </c>
      <c r="C1125" s="6" t="s">
        <v>374</v>
      </c>
    </row>
    <row r="1126">
      <c r="A1126" s="9">
        <f t="shared" si="1"/>
        <v>715</v>
      </c>
      <c r="B1126" s="31" t="s">
        <v>23784</v>
      </c>
      <c r="C1126" s="6" t="s">
        <v>374</v>
      </c>
    </row>
    <row r="1127">
      <c r="A1127" s="9">
        <f t="shared" si="1"/>
        <v>716</v>
      </c>
      <c r="B1127" s="31" t="s">
        <v>23785</v>
      </c>
      <c r="C1127" s="6" t="s">
        <v>374</v>
      </c>
    </row>
    <row r="1128">
      <c r="A1128" s="9">
        <f t="shared" si="1"/>
        <v>717</v>
      </c>
      <c r="B1128" s="8" t="s">
        <v>686</v>
      </c>
      <c r="C1128" s="9" t="s">
        <v>64</v>
      </c>
    </row>
    <row r="1129">
      <c r="A1129" s="9">
        <f t="shared" si="1"/>
        <v>718</v>
      </c>
      <c r="B1129" s="31" t="s">
        <v>23786</v>
      </c>
      <c r="C1129" s="6" t="s">
        <v>374</v>
      </c>
    </row>
    <row r="1130">
      <c r="A1130" s="9">
        <f t="shared" si="1"/>
        <v>719</v>
      </c>
      <c r="B1130" s="8" t="s">
        <v>687</v>
      </c>
      <c r="C1130" s="6" t="s">
        <v>153</v>
      </c>
    </row>
    <row r="1131">
      <c r="A1131" s="9">
        <f t="shared" si="1"/>
        <v>719</v>
      </c>
      <c r="B1131" s="8" t="s">
        <v>687</v>
      </c>
      <c r="C1131" s="9" t="s">
        <v>60</v>
      </c>
    </row>
    <row r="1132">
      <c r="A1132" s="9">
        <f t="shared" si="1"/>
        <v>719</v>
      </c>
      <c r="B1132" s="8" t="s">
        <v>687</v>
      </c>
      <c r="C1132" s="6" t="s">
        <v>23637</v>
      </c>
    </row>
    <row r="1133">
      <c r="A1133" s="9">
        <f t="shared" si="1"/>
        <v>720</v>
      </c>
      <c r="B1133" s="8" t="s">
        <v>688</v>
      </c>
      <c r="C1133" s="6" t="s">
        <v>132</v>
      </c>
    </row>
    <row r="1134">
      <c r="A1134" s="9">
        <f t="shared" si="1"/>
        <v>720</v>
      </c>
      <c r="B1134" s="8" t="s">
        <v>688</v>
      </c>
      <c r="C1134" s="9" t="s">
        <v>60</v>
      </c>
    </row>
    <row r="1135">
      <c r="A1135" s="9">
        <f t="shared" si="1"/>
        <v>720</v>
      </c>
      <c r="B1135" s="8" t="s">
        <v>688</v>
      </c>
      <c r="C1135" s="6" t="s">
        <v>23637</v>
      </c>
    </row>
    <row r="1136">
      <c r="A1136" s="9">
        <f t="shared" si="1"/>
        <v>721</v>
      </c>
      <c r="B1136" s="8" t="s">
        <v>689</v>
      </c>
      <c r="C1136" s="9" t="s">
        <v>25</v>
      </c>
    </row>
    <row r="1137">
      <c r="A1137" s="9">
        <f t="shared" si="1"/>
        <v>722</v>
      </c>
      <c r="B1137" s="8" t="s">
        <v>690</v>
      </c>
      <c r="C1137" s="6" t="s">
        <v>25</v>
      </c>
    </row>
    <row r="1138">
      <c r="A1138" s="9">
        <f t="shared" si="1"/>
        <v>723</v>
      </c>
      <c r="B1138" s="25" t="s">
        <v>23787</v>
      </c>
      <c r="C1138" s="26" t="s">
        <v>12983</v>
      </c>
    </row>
    <row r="1139">
      <c r="A1139" s="9">
        <f t="shared" si="1"/>
        <v>724</v>
      </c>
      <c r="B1139" s="31" t="s">
        <v>23788</v>
      </c>
      <c r="C1139" s="6" t="s">
        <v>374</v>
      </c>
    </row>
    <row r="1140">
      <c r="A1140" s="9">
        <f t="shared" si="1"/>
        <v>725</v>
      </c>
      <c r="B1140" s="31" t="s">
        <v>23789</v>
      </c>
      <c r="C1140" s="6" t="s">
        <v>374</v>
      </c>
    </row>
    <row r="1141">
      <c r="A1141" s="9">
        <f t="shared" si="1"/>
        <v>726</v>
      </c>
      <c r="B1141" s="8" t="s">
        <v>691</v>
      </c>
      <c r="C1141" s="6" t="s">
        <v>405</v>
      </c>
    </row>
    <row r="1142">
      <c r="A1142" s="9">
        <f t="shared" si="1"/>
        <v>726</v>
      </c>
      <c r="B1142" s="8" t="s">
        <v>691</v>
      </c>
      <c r="C1142" s="6" t="s">
        <v>91</v>
      </c>
    </row>
    <row r="1143">
      <c r="A1143" s="9">
        <f t="shared" si="1"/>
        <v>726</v>
      </c>
      <c r="B1143" s="8" t="s">
        <v>691</v>
      </c>
      <c r="C1143" s="9" t="s">
        <v>60</v>
      </c>
    </row>
    <row r="1144">
      <c r="A1144" s="9">
        <f t="shared" si="1"/>
        <v>726</v>
      </c>
      <c r="B1144" s="8" t="s">
        <v>691</v>
      </c>
      <c r="C1144" s="6" t="s">
        <v>23637</v>
      </c>
    </row>
    <row r="1145">
      <c r="A1145" s="9">
        <f t="shared" si="1"/>
        <v>727</v>
      </c>
      <c r="B1145" s="31" t="s">
        <v>23790</v>
      </c>
      <c r="C1145" s="6" t="s">
        <v>374</v>
      </c>
    </row>
    <row r="1146">
      <c r="A1146" s="9">
        <f t="shared" si="1"/>
        <v>728</v>
      </c>
      <c r="B1146" s="27" t="s">
        <v>23791</v>
      </c>
      <c r="C1146" s="28" t="s">
        <v>23637</v>
      </c>
    </row>
    <row r="1147">
      <c r="A1147" s="9">
        <f t="shared" si="1"/>
        <v>728</v>
      </c>
      <c r="B1147" s="25" t="s">
        <v>23791</v>
      </c>
      <c r="C1147" s="33" t="s">
        <v>90</v>
      </c>
    </row>
    <row r="1148">
      <c r="A1148" s="9">
        <f t="shared" si="1"/>
        <v>728</v>
      </c>
      <c r="B1148" s="25" t="s">
        <v>23791</v>
      </c>
      <c r="C1148" s="34" t="s">
        <v>91</v>
      </c>
    </row>
    <row r="1149">
      <c r="A1149" s="9">
        <f t="shared" si="1"/>
        <v>729</v>
      </c>
      <c r="B1149" s="8" t="s">
        <v>692</v>
      </c>
      <c r="C1149" s="6" t="s">
        <v>405</v>
      </c>
    </row>
    <row r="1150">
      <c r="A1150" s="9">
        <f t="shared" si="1"/>
        <v>729</v>
      </c>
      <c r="B1150" s="8" t="s">
        <v>692</v>
      </c>
      <c r="C1150" s="6" t="s">
        <v>91</v>
      </c>
    </row>
    <row r="1151">
      <c r="A1151" s="9">
        <f t="shared" si="1"/>
        <v>729</v>
      </c>
      <c r="B1151" s="8" t="s">
        <v>692</v>
      </c>
      <c r="C1151" s="9" t="s">
        <v>60</v>
      </c>
    </row>
    <row r="1152">
      <c r="A1152" s="9">
        <f t="shared" si="1"/>
        <v>729</v>
      </c>
      <c r="B1152" s="8" t="s">
        <v>692</v>
      </c>
      <c r="C1152" s="6" t="s">
        <v>23637</v>
      </c>
    </row>
    <row r="1153">
      <c r="A1153" s="9">
        <f t="shared" si="1"/>
        <v>730</v>
      </c>
      <c r="B1153" s="31" t="s">
        <v>23792</v>
      </c>
      <c r="C1153" s="6" t="s">
        <v>374</v>
      </c>
    </row>
    <row r="1154">
      <c r="A1154" s="9">
        <f t="shared" si="1"/>
        <v>731</v>
      </c>
      <c r="B1154" s="31" t="s">
        <v>23793</v>
      </c>
      <c r="C1154" s="6" t="s">
        <v>374</v>
      </c>
    </row>
    <row r="1155">
      <c r="A1155" s="9">
        <f t="shared" si="1"/>
        <v>732</v>
      </c>
      <c r="B1155" s="8" t="s">
        <v>693</v>
      </c>
      <c r="C1155" s="9" t="s">
        <v>60</v>
      </c>
    </row>
    <row r="1156">
      <c r="A1156" s="9">
        <f t="shared" si="1"/>
        <v>733</v>
      </c>
      <c r="B1156" s="25" t="s">
        <v>23794</v>
      </c>
      <c r="C1156" s="26" t="s">
        <v>10122</v>
      </c>
    </row>
    <row r="1157">
      <c r="A1157" s="9">
        <f t="shared" si="1"/>
        <v>733</v>
      </c>
      <c r="B1157" s="27" t="s">
        <v>23794</v>
      </c>
      <c r="C1157" s="28" t="s">
        <v>23637</v>
      </c>
    </row>
    <row r="1158">
      <c r="A1158" s="9">
        <f t="shared" si="1"/>
        <v>734</v>
      </c>
      <c r="B1158" s="31" t="s">
        <v>23795</v>
      </c>
      <c r="C1158" s="6" t="s">
        <v>374</v>
      </c>
    </row>
    <row r="1159">
      <c r="A1159" s="9">
        <f t="shared" si="1"/>
        <v>735</v>
      </c>
      <c r="B1159" s="31" t="s">
        <v>23796</v>
      </c>
      <c r="C1159" s="6" t="s">
        <v>374</v>
      </c>
    </row>
    <row r="1160">
      <c r="A1160" s="9">
        <f t="shared" si="1"/>
        <v>736</v>
      </c>
      <c r="B1160" s="5" t="s">
        <v>694</v>
      </c>
      <c r="C1160" s="6" t="s">
        <v>267</v>
      </c>
    </row>
    <row r="1161">
      <c r="A1161" s="9">
        <f t="shared" si="1"/>
        <v>736</v>
      </c>
      <c r="B1161" s="5" t="s">
        <v>694</v>
      </c>
      <c r="C1161" s="6" t="s">
        <v>91</v>
      </c>
    </row>
    <row r="1162">
      <c r="A1162" s="9">
        <f t="shared" si="1"/>
        <v>736</v>
      </c>
      <c r="B1162" s="5" t="s">
        <v>694</v>
      </c>
      <c r="C1162" s="6" t="s">
        <v>23637</v>
      </c>
    </row>
    <row r="1163">
      <c r="A1163" s="9">
        <f t="shared" si="1"/>
        <v>737</v>
      </c>
      <c r="B1163" s="8" t="s">
        <v>695</v>
      </c>
      <c r="C1163" s="6" t="s">
        <v>454</v>
      </c>
    </row>
    <row r="1164">
      <c r="A1164" s="9">
        <f t="shared" si="1"/>
        <v>737</v>
      </c>
      <c r="B1164" s="8" t="s">
        <v>695</v>
      </c>
      <c r="C1164" s="9" t="s">
        <v>60</v>
      </c>
    </row>
    <row r="1165">
      <c r="A1165" s="9">
        <f t="shared" si="1"/>
        <v>737</v>
      </c>
      <c r="B1165" s="8" t="s">
        <v>695</v>
      </c>
      <c r="C1165" s="9" t="s">
        <v>25</v>
      </c>
    </row>
    <row r="1166">
      <c r="A1166" s="9">
        <f t="shared" si="1"/>
        <v>737</v>
      </c>
      <c r="B1166" s="8" t="s">
        <v>695</v>
      </c>
      <c r="C1166" s="6" t="s">
        <v>23637</v>
      </c>
    </row>
    <row r="1167">
      <c r="A1167" s="9">
        <f t="shared" si="1"/>
        <v>738</v>
      </c>
      <c r="B1167" s="25" t="s">
        <v>23797</v>
      </c>
      <c r="C1167" s="26" t="s">
        <v>446</v>
      </c>
    </row>
    <row r="1168">
      <c r="A1168" s="9">
        <f t="shared" si="1"/>
        <v>738</v>
      </c>
      <c r="B1168" s="27" t="s">
        <v>23797</v>
      </c>
      <c r="C1168" s="28" t="s">
        <v>23637</v>
      </c>
    </row>
    <row r="1169">
      <c r="A1169" s="9">
        <f t="shared" si="1"/>
        <v>739</v>
      </c>
      <c r="B1169" s="8" t="s">
        <v>696</v>
      </c>
      <c r="C1169" s="9" t="s">
        <v>60</v>
      </c>
    </row>
    <row r="1170">
      <c r="A1170" s="9">
        <f t="shared" si="1"/>
        <v>739</v>
      </c>
      <c r="B1170" s="8" t="s">
        <v>696</v>
      </c>
      <c r="C1170" s="9" t="s">
        <v>162</v>
      </c>
    </row>
    <row r="1171">
      <c r="A1171" s="9">
        <f t="shared" si="1"/>
        <v>739</v>
      </c>
      <c r="B1171" s="8" t="s">
        <v>696</v>
      </c>
      <c r="C1171" s="6" t="s">
        <v>328</v>
      </c>
    </row>
    <row r="1172">
      <c r="A1172" s="9">
        <f t="shared" si="1"/>
        <v>739</v>
      </c>
      <c r="B1172" s="8" t="s">
        <v>696</v>
      </c>
      <c r="C1172" s="6" t="s">
        <v>267</v>
      </c>
    </row>
    <row r="1173">
      <c r="A1173" s="9">
        <f t="shared" si="1"/>
        <v>739</v>
      </c>
      <c r="B1173" s="8" t="s">
        <v>696</v>
      </c>
      <c r="C1173" s="6" t="s">
        <v>23637</v>
      </c>
    </row>
    <row r="1174">
      <c r="A1174" s="9">
        <f t="shared" si="1"/>
        <v>740</v>
      </c>
      <c r="B1174" s="8" t="s">
        <v>697</v>
      </c>
      <c r="C1174" s="9" t="s">
        <v>40</v>
      </c>
    </row>
    <row r="1175">
      <c r="A1175" s="9">
        <f t="shared" si="1"/>
        <v>741</v>
      </c>
      <c r="B1175" s="8" t="s">
        <v>698</v>
      </c>
      <c r="C1175" s="9" t="s">
        <v>40</v>
      </c>
    </row>
    <row r="1176">
      <c r="A1176" s="9">
        <f t="shared" si="1"/>
        <v>742</v>
      </c>
      <c r="B1176" s="5" t="s">
        <v>699</v>
      </c>
      <c r="C1176" s="6" t="s">
        <v>479</v>
      </c>
    </row>
    <row r="1177">
      <c r="A1177" s="9">
        <f t="shared" si="1"/>
        <v>743</v>
      </c>
      <c r="B1177" s="8" t="s">
        <v>700</v>
      </c>
      <c r="C1177" s="6" t="s">
        <v>95</v>
      </c>
    </row>
    <row r="1178">
      <c r="A1178" s="9">
        <f t="shared" si="1"/>
        <v>743</v>
      </c>
      <c r="B1178" s="8" t="s">
        <v>700</v>
      </c>
      <c r="C1178" s="6" t="s">
        <v>449</v>
      </c>
    </row>
    <row r="1179">
      <c r="A1179" s="9">
        <f t="shared" si="1"/>
        <v>743</v>
      </c>
      <c r="B1179" s="8" t="s">
        <v>700</v>
      </c>
      <c r="C1179" s="6" t="s">
        <v>25</v>
      </c>
    </row>
    <row r="1180">
      <c r="A1180" s="9">
        <f t="shared" si="1"/>
        <v>743</v>
      </c>
      <c r="B1180" s="8" t="s">
        <v>700</v>
      </c>
      <c r="C1180" s="6" t="s">
        <v>616</v>
      </c>
    </row>
    <row r="1181">
      <c r="A1181" s="9">
        <f t="shared" si="1"/>
        <v>743</v>
      </c>
      <c r="B1181" s="8" t="s">
        <v>700</v>
      </c>
      <c r="C1181" s="6" t="s">
        <v>24</v>
      </c>
    </row>
    <row r="1182">
      <c r="A1182" s="9">
        <f t="shared" si="1"/>
        <v>743</v>
      </c>
      <c r="B1182" s="8" t="s">
        <v>700</v>
      </c>
      <c r="C1182" s="9" t="s">
        <v>22</v>
      </c>
    </row>
    <row r="1183">
      <c r="A1183" s="9">
        <f t="shared" si="1"/>
        <v>743</v>
      </c>
      <c r="B1183" s="8" t="s">
        <v>700</v>
      </c>
      <c r="C1183" s="6" t="s">
        <v>23637</v>
      </c>
    </row>
    <row r="1184">
      <c r="A1184" s="9">
        <f t="shared" si="1"/>
        <v>744</v>
      </c>
      <c r="B1184" s="8" t="s">
        <v>701</v>
      </c>
      <c r="C1184" s="9" t="s">
        <v>40</v>
      </c>
    </row>
    <row r="1185">
      <c r="A1185" s="9">
        <f t="shared" si="1"/>
        <v>745</v>
      </c>
      <c r="B1185" s="8" t="s">
        <v>702</v>
      </c>
      <c r="C1185" s="9" t="s">
        <v>40</v>
      </c>
    </row>
    <row r="1186">
      <c r="A1186" s="9">
        <f t="shared" si="1"/>
        <v>746</v>
      </c>
      <c r="B1186" s="8" t="s">
        <v>703</v>
      </c>
      <c r="C1186" s="9" t="s">
        <v>40</v>
      </c>
    </row>
    <row r="1187">
      <c r="A1187" s="9">
        <f t="shared" si="1"/>
        <v>747</v>
      </c>
      <c r="B1187" s="8" t="s">
        <v>704</v>
      </c>
      <c r="C1187" s="9" t="s">
        <v>40</v>
      </c>
    </row>
    <row r="1188">
      <c r="A1188" s="9">
        <f t="shared" si="1"/>
        <v>748</v>
      </c>
      <c r="B1188" s="8" t="s">
        <v>705</v>
      </c>
      <c r="C1188" s="9" t="s">
        <v>40</v>
      </c>
    </row>
    <row r="1189">
      <c r="A1189" s="9">
        <f t="shared" si="1"/>
        <v>749</v>
      </c>
      <c r="B1189" s="8" t="s">
        <v>706</v>
      </c>
      <c r="C1189" s="9" t="s">
        <v>40</v>
      </c>
    </row>
    <row r="1190">
      <c r="A1190" s="9">
        <f t="shared" si="1"/>
        <v>750</v>
      </c>
      <c r="B1190" s="8" t="s">
        <v>707</v>
      </c>
      <c r="C1190" s="9" t="s">
        <v>40</v>
      </c>
    </row>
    <row r="1191">
      <c r="A1191" s="9">
        <f t="shared" si="1"/>
        <v>751</v>
      </c>
      <c r="B1191" s="8" t="s">
        <v>708</v>
      </c>
      <c r="C1191" s="9" t="s">
        <v>40</v>
      </c>
    </row>
    <row r="1192">
      <c r="A1192" s="9">
        <f t="shared" si="1"/>
        <v>752</v>
      </c>
      <c r="B1192" s="8" t="s">
        <v>709</v>
      </c>
      <c r="C1192" s="9" t="s">
        <v>40</v>
      </c>
    </row>
    <row r="1193">
      <c r="A1193" s="9">
        <f t="shared" si="1"/>
        <v>753</v>
      </c>
      <c r="B1193" s="8" t="s">
        <v>710</v>
      </c>
      <c r="C1193" s="9" t="s">
        <v>40</v>
      </c>
    </row>
    <row r="1194">
      <c r="A1194" s="9">
        <f t="shared" si="1"/>
        <v>754</v>
      </c>
      <c r="B1194" s="8" t="s">
        <v>711</v>
      </c>
      <c r="C1194" s="9" t="s">
        <v>40</v>
      </c>
    </row>
    <row r="1195">
      <c r="A1195" s="9">
        <f t="shared" si="1"/>
        <v>755</v>
      </c>
      <c r="B1195" s="8" t="s">
        <v>712</v>
      </c>
      <c r="C1195" s="9" t="s">
        <v>40</v>
      </c>
    </row>
    <row r="1196">
      <c r="A1196" s="9">
        <f t="shared" si="1"/>
        <v>756</v>
      </c>
      <c r="B1196" s="5" t="s">
        <v>713</v>
      </c>
      <c r="C1196" s="6" t="s">
        <v>714</v>
      </c>
    </row>
    <row r="1197">
      <c r="A1197" s="9">
        <f t="shared" si="1"/>
        <v>756</v>
      </c>
      <c r="B1197" s="5" t="s">
        <v>713</v>
      </c>
      <c r="C1197" s="6" t="s">
        <v>23672</v>
      </c>
    </row>
    <row r="1198">
      <c r="A1198" s="9">
        <f t="shared" si="1"/>
        <v>757</v>
      </c>
      <c r="B1198" s="8" t="s">
        <v>715</v>
      </c>
      <c r="C1198" s="9" t="s">
        <v>40</v>
      </c>
    </row>
    <row r="1199">
      <c r="A1199" s="9">
        <f t="shared" si="1"/>
        <v>758</v>
      </c>
      <c r="B1199" s="8" t="s">
        <v>716</v>
      </c>
      <c r="C1199" s="9" t="s">
        <v>40</v>
      </c>
    </row>
    <row r="1200">
      <c r="A1200" s="9">
        <f t="shared" si="1"/>
        <v>759</v>
      </c>
      <c r="B1200" s="8" t="s">
        <v>717</v>
      </c>
      <c r="C1200" s="9" t="s">
        <v>40</v>
      </c>
    </row>
    <row r="1201">
      <c r="A1201" s="9">
        <f t="shared" si="1"/>
        <v>760</v>
      </c>
      <c r="B1201" s="8" t="s">
        <v>718</v>
      </c>
      <c r="C1201" s="9" t="s">
        <v>40</v>
      </c>
    </row>
    <row r="1202">
      <c r="A1202" s="9">
        <f t="shared" si="1"/>
        <v>761</v>
      </c>
      <c r="B1202" s="8" t="s">
        <v>719</v>
      </c>
      <c r="C1202" s="9" t="s">
        <v>40</v>
      </c>
    </row>
    <row r="1203">
      <c r="A1203" s="9">
        <f t="shared" si="1"/>
        <v>762</v>
      </c>
      <c r="B1203" s="8" t="s">
        <v>720</v>
      </c>
      <c r="C1203" s="9" t="s">
        <v>40</v>
      </c>
    </row>
    <row r="1204">
      <c r="A1204" s="9">
        <f t="shared" si="1"/>
        <v>763</v>
      </c>
      <c r="B1204" s="8" t="s">
        <v>721</v>
      </c>
      <c r="C1204" s="9" t="s">
        <v>722</v>
      </c>
    </row>
    <row r="1205">
      <c r="A1205" s="9">
        <f t="shared" si="1"/>
        <v>764</v>
      </c>
      <c r="B1205" s="8" t="s">
        <v>723</v>
      </c>
      <c r="C1205" s="9" t="s">
        <v>399</v>
      </c>
    </row>
    <row r="1206">
      <c r="A1206" s="9">
        <f t="shared" si="1"/>
        <v>765</v>
      </c>
      <c r="B1206" s="8" t="s">
        <v>724</v>
      </c>
      <c r="C1206" s="9" t="s">
        <v>142</v>
      </c>
    </row>
    <row r="1207">
      <c r="A1207" s="9">
        <f t="shared" si="1"/>
        <v>766</v>
      </c>
      <c r="B1207" s="8" t="s">
        <v>725</v>
      </c>
      <c r="C1207" s="9" t="s">
        <v>60</v>
      </c>
    </row>
    <row r="1208">
      <c r="A1208" s="9">
        <f t="shared" si="1"/>
        <v>767</v>
      </c>
      <c r="B1208" s="31" t="s">
        <v>23798</v>
      </c>
      <c r="C1208" s="6" t="s">
        <v>374</v>
      </c>
    </row>
    <row r="1209">
      <c r="A1209" s="9">
        <f t="shared" si="1"/>
        <v>768</v>
      </c>
      <c r="B1209" s="5" t="s">
        <v>726</v>
      </c>
      <c r="C1209" s="6" t="s">
        <v>727</v>
      </c>
    </row>
    <row r="1210">
      <c r="A1210" s="9">
        <f t="shared" si="1"/>
        <v>768</v>
      </c>
      <c r="B1210" s="8" t="s">
        <v>726</v>
      </c>
      <c r="C1210" s="9" t="s">
        <v>728</v>
      </c>
    </row>
    <row r="1211">
      <c r="A1211" s="9">
        <f t="shared" si="1"/>
        <v>769</v>
      </c>
      <c r="B1211" s="8" t="s">
        <v>729</v>
      </c>
      <c r="C1211" s="9" t="s">
        <v>52</v>
      </c>
    </row>
    <row r="1212">
      <c r="A1212" s="9">
        <f t="shared" si="1"/>
        <v>770</v>
      </c>
      <c r="B1212" s="31" t="s">
        <v>23799</v>
      </c>
      <c r="C1212" s="6" t="s">
        <v>374</v>
      </c>
    </row>
    <row r="1213">
      <c r="A1213" s="9">
        <f t="shared" si="1"/>
        <v>771</v>
      </c>
      <c r="B1213" s="31" t="s">
        <v>23800</v>
      </c>
      <c r="C1213" s="6" t="s">
        <v>374</v>
      </c>
    </row>
    <row r="1214">
      <c r="A1214" s="9">
        <f t="shared" si="1"/>
        <v>772</v>
      </c>
      <c r="B1214" s="5" t="s">
        <v>730</v>
      </c>
      <c r="C1214" s="6" t="s">
        <v>731</v>
      </c>
    </row>
    <row r="1215">
      <c r="A1215" s="9">
        <f t="shared" si="1"/>
        <v>773</v>
      </c>
      <c r="B1215" s="31" t="s">
        <v>23801</v>
      </c>
      <c r="C1215" s="6" t="s">
        <v>374</v>
      </c>
    </row>
    <row r="1216">
      <c r="A1216" s="9">
        <f t="shared" si="1"/>
        <v>774</v>
      </c>
      <c r="B1216" s="31" t="s">
        <v>23802</v>
      </c>
      <c r="C1216" s="6" t="s">
        <v>374</v>
      </c>
    </row>
    <row r="1217">
      <c r="A1217" s="9">
        <f t="shared" si="1"/>
        <v>775</v>
      </c>
      <c r="B1217" s="31" t="s">
        <v>23803</v>
      </c>
      <c r="C1217" s="6" t="s">
        <v>374</v>
      </c>
    </row>
    <row r="1218">
      <c r="A1218" s="9">
        <f t="shared" si="1"/>
        <v>776</v>
      </c>
      <c r="B1218" s="31" t="s">
        <v>23804</v>
      </c>
      <c r="C1218" s="6" t="s">
        <v>374</v>
      </c>
    </row>
    <row r="1219">
      <c r="A1219" s="9">
        <f t="shared" si="1"/>
        <v>777</v>
      </c>
      <c r="B1219" s="8" t="s">
        <v>732</v>
      </c>
      <c r="C1219" s="9" t="s">
        <v>733</v>
      </c>
    </row>
    <row r="1220">
      <c r="A1220" s="9">
        <f t="shared" si="1"/>
        <v>778</v>
      </c>
      <c r="B1220" s="32" t="s">
        <v>23805</v>
      </c>
      <c r="C1220" s="26" t="s">
        <v>67</v>
      </c>
    </row>
    <row r="1221">
      <c r="A1221" s="9">
        <f t="shared" si="1"/>
        <v>779</v>
      </c>
      <c r="B1221" s="8" t="s">
        <v>734</v>
      </c>
      <c r="C1221" s="6" t="s">
        <v>25</v>
      </c>
    </row>
    <row r="1222">
      <c r="A1222" s="9">
        <f t="shared" si="1"/>
        <v>779</v>
      </c>
      <c r="B1222" s="8" t="s">
        <v>734</v>
      </c>
      <c r="C1222" s="6" t="s">
        <v>60</v>
      </c>
    </row>
    <row r="1223">
      <c r="A1223" s="9">
        <f t="shared" si="1"/>
        <v>780</v>
      </c>
      <c r="B1223" s="8" t="s">
        <v>735</v>
      </c>
      <c r="C1223" s="6" t="s">
        <v>150</v>
      </c>
    </row>
    <row r="1224">
      <c r="A1224" s="9">
        <f t="shared" si="1"/>
        <v>780</v>
      </c>
      <c r="B1224" s="8" t="s">
        <v>735</v>
      </c>
      <c r="C1224" s="9" t="s">
        <v>60</v>
      </c>
    </row>
    <row r="1225">
      <c r="A1225" s="9">
        <f t="shared" si="1"/>
        <v>780</v>
      </c>
      <c r="B1225" s="8" t="s">
        <v>735</v>
      </c>
      <c r="C1225" s="6" t="s">
        <v>23637</v>
      </c>
    </row>
    <row r="1226">
      <c r="A1226" s="9">
        <f t="shared" si="1"/>
        <v>781</v>
      </c>
      <c r="B1226" s="5" t="s">
        <v>736</v>
      </c>
      <c r="C1226" s="6" t="s">
        <v>78</v>
      </c>
    </row>
    <row r="1227">
      <c r="A1227" s="9">
        <f t="shared" si="1"/>
        <v>782</v>
      </c>
      <c r="B1227" s="8" t="s">
        <v>737</v>
      </c>
      <c r="C1227" s="6" t="s">
        <v>150</v>
      </c>
    </row>
    <row r="1228">
      <c r="A1228" s="9">
        <f t="shared" si="1"/>
        <v>782</v>
      </c>
      <c r="B1228" s="8" t="s">
        <v>737</v>
      </c>
      <c r="C1228" s="9" t="s">
        <v>60</v>
      </c>
    </row>
    <row r="1229">
      <c r="A1229" s="9">
        <f t="shared" si="1"/>
        <v>782</v>
      </c>
      <c r="B1229" s="8" t="s">
        <v>737</v>
      </c>
      <c r="C1229" s="6" t="s">
        <v>23637</v>
      </c>
    </row>
    <row r="1230">
      <c r="A1230" s="9">
        <f t="shared" si="1"/>
        <v>783</v>
      </c>
      <c r="B1230" s="8" t="s">
        <v>738</v>
      </c>
      <c r="C1230" s="6" t="s">
        <v>150</v>
      </c>
    </row>
    <row r="1231">
      <c r="A1231" s="9">
        <f t="shared" si="1"/>
        <v>783</v>
      </c>
      <c r="B1231" s="8" t="s">
        <v>738</v>
      </c>
      <c r="C1231" s="6" t="s">
        <v>162</v>
      </c>
    </row>
    <row r="1232">
      <c r="A1232" s="9">
        <f t="shared" si="1"/>
        <v>783</v>
      </c>
      <c r="B1232" s="8" t="s">
        <v>738</v>
      </c>
      <c r="C1232" s="9" t="s">
        <v>60</v>
      </c>
    </row>
    <row r="1233">
      <c r="A1233" s="9">
        <f t="shared" si="1"/>
        <v>783</v>
      </c>
      <c r="B1233" s="8" t="s">
        <v>738</v>
      </c>
      <c r="C1233" s="6" t="s">
        <v>23637</v>
      </c>
    </row>
    <row r="1234">
      <c r="A1234" s="9">
        <f t="shared" si="1"/>
        <v>784</v>
      </c>
      <c r="B1234" s="8" t="s">
        <v>739</v>
      </c>
      <c r="C1234" s="9" t="s">
        <v>60</v>
      </c>
    </row>
    <row r="1235">
      <c r="A1235" s="9">
        <f t="shared" si="1"/>
        <v>784</v>
      </c>
      <c r="B1235" s="8" t="s">
        <v>739</v>
      </c>
      <c r="C1235" s="9" t="s">
        <v>162</v>
      </c>
    </row>
    <row r="1236">
      <c r="A1236" s="9">
        <f t="shared" si="1"/>
        <v>784</v>
      </c>
      <c r="B1236" s="8" t="s">
        <v>739</v>
      </c>
      <c r="C1236" s="9" t="s">
        <v>142</v>
      </c>
    </row>
    <row r="1237">
      <c r="A1237" s="9">
        <f t="shared" si="1"/>
        <v>785</v>
      </c>
      <c r="B1237" s="5" t="s">
        <v>740</v>
      </c>
      <c r="C1237" s="6" t="s">
        <v>267</v>
      </c>
    </row>
    <row r="1238">
      <c r="A1238" s="9">
        <f t="shared" si="1"/>
        <v>785</v>
      </c>
      <c r="B1238" s="5" t="s">
        <v>740</v>
      </c>
      <c r="C1238" s="6" t="s">
        <v>23637</v>
      </c>
    </row>
    <row r="1239">
      <c r="A1239" s="9">
        <f t="shared" si="1"/>
        <v>786</v>
      </c>
      <c r="B1239" s="8" t="s">
        <v>741</v>
      </c>
      <c r="C1239" s="6" t="s">
        <v>267</v>
      </c>
    </row>
    <row r="1240">
      <c r="A1240" s="9">
        <f t="shared" si="1"/>
        <v>786</v>
      </c>
      <c r="B1240" s="8" t="s">
        <v>741</v>
      </c>
      <c r="C1240" s="9" t="s">
        <v>60</v>
      </c>
    </row>
    <row r="1241">
      <c r="A1241" s="9">
        <f t="shared" si="1"/>
        <v>786</v>
      </c>
      <c r="B1241" s="8" t="s">
        <v>741</v>
      </c>
      <c r="C1241" s="6" t="s">
        <v>23637</v>
      </c>
    </row>
    <row r="1242">
      <c r="A1242" s="9">
        <f t="shared" si="1"/>
        <v>787</v>
      </c>
      <c r="B1242" s="5" t="s">
        <v>742</v>
      </c>
      <c r="C1242" s="6" t="s">
        <v>336</v>
      </c>
    </row>
    <row r="1243">
      <c r="A1243" s="9">
        <f t="shared" si="1"/>
        <v>787</v>
      </c>
      <c r="B1243" s="5" t="s">
        <v>742</v>
      </c>
      <c r="C1243" s="6" t="s">
        <v>162</v>
      </c>
    </row>
    <row r="1244">
      <c r="A1244" s="9">
        <f t="shared" si="1"/>
        <v>787</v>
      </c>
      <c r="B1244" s="5" t="s">
        <v>742</v>
      </c>
      <c r="C1244" s="6" t="s">
        <v>23637</v>
      </c>
    </row>
    <row r="1245">
      <c r="A1245" s="9">
        <f t="shared" si="1"/>
        <v>788</v>
      </c>
      <c r="B1245" s="25" t="s">
        <v>23806</v>
      </c>
      <c r="C1245" s="26" t="s">
        <v>10122</v>
      </c>
    </row>
    <row r="1246">
      <c r="A1246" s="9">
        <f t="shared" si="1"/>
        <v>788</v>
      </c>
      <c r="B1246" s="27" t="s">
        <v>23806</v>
      </c>
      <c r="C1246" s="28" t="s">
        <v>23637</v>
      </c>
    </row>
    <row r="1247">
      <c r="A1247" s="9">
        <f t="shared" si="1"/>
        <v>789</v>
      </c>
      <c r="B1247" s="8" t="s">
        <v>743</v>
      </c>
      <c r="C1247" s="9" t="s">
        <v>60</v>
      </c>
    </row>
    <row r="1248">
      <c r="A1248" s="9">
        <f t="shared" si="1"/>
        <v>790</v>
      </c>
      <c r="B1248" s="25" t="s">
        <v>23807</v>
      </c>
      <c r="C1248" s="26" t="s">
        <v>23808</v>
      </c>
    </row>
    <row r="1249">
      <c r="A1249" s="9">
        <f t="shared" si="1"/>
        <v>791</v>
      </c>
      <c r="B1249" s="5" t="s">
        <v>744</v>
      </c>
      <c r="C1249" s="6" t="s">
        <v>336</v>
      </c>
    </row>
    <row r="1250">
      <c r="A1250" s="9">
        <f t="shared" si="1"/>
        <v>791</v>
      </c>
      <c r="B1250" s="5" t="s">
        <v>744</v>
      </c>
      <c r="C1250" s="6" t="s">
        <v>23637</v>
      </c>
    </row>
    <row r="1251">
      <c r="A1251" s="9">
        <f t="shared" si="1"/>
        <v>792</v>
      </c>
      <c r="B1251" s="5" t="s">
        <v>745</v>
      </c>
      <c r="C1251" s="6" t="s">
        <v>336</v>
      </c>
    </row>
    <row r="1252">
      <c r="A1252" s="9">
        <f t="shared" si="1"/>
        <v>792</v>
      </c>
      <c r="B1252" s="5" t="s">
        <v>745</v>
      </c>
      <c r="C1252" s="6" t="s">
        <v>23637</v>
      </c>
    </row>
    <row r="1253">
      <c r="A1253" s="9">
        <f t="shared" si="1"/>
        <v>793</v>
      </c>
      <c r="B1253" s="5" t="s">
        <v>746</v>
      </c>
      <c r="C1253" s="6" t="s">
        <v>78</v>
      </c>
    </row>
    <row r="1254">
      <c r="A1254" s="9">
        <f t="shared" si="1"/>
        <v>794</v>
      </c>
      <c r="B1254" s="5" t="s">
        <v>747</v>
      </c>
      <c r="C1254" s="6" t="s">
        <v>78</v>
      </c>
    </row>
    <row r="1255">
      <c r="A1255" s="9">
        <f t="shared" si="1"/>
        <v>795</v>
      </c>
      <c r="B1255" s="8" t="s">
        <v>748</v>
      </c>
      <c r="C1255" s="9" t="s">
        <v>60</v>
      </c>
    </row>
    <row r="1256">
      <c r="A1256" s="9">
        <f t="shared" si="1"/>
        <v>796</v>
      </c>
      <c r="B1256" s="8" t="s">
        <v>749</v>
      </c>
      <c r="C1256" s="9" t="s">
        <v>60</v>
      </c>
    </row>
    <row r="1257">
      <c r="A1257" s="9">
        <f t="shared" si="1"/>
        <v>797</v>
      </c>
      <c r="B1257" s="5" t="s">
        <v>750</v>
      </c>
      <c r="C1257" s="6" t="s">
        <v>621</v>
      </c>
    </row>
    <row r="1258">
      <c r="A1258" s="9">
        <f t="shared" si="1"/>
        <v>798</v>
      </c>
      <c r="B1258" s="8" t="s">
        <v>751</v>
      </c>
      <c r="C1258" s="9" t="s">
        <v>40</v>
      </c>
    </row>
    <row r="1259">
      <c r="A1259" s="9">
        <f t="shared" si="1"/>
        <v>799</v>
      </c>
      <c r="B1259" s="5" t="s">
        <v>752</v>
      </c>
      <c r="C1259" s="6" t="s">
        <v>336</v>
      </c>
    </row>
    <row r="1260">
      <c r="A1260" s="9">
        <f t="shared" si="1"/>
        <v>799</v>
      </c>
      <c r="B1260" s="5" t="s">
        <v>752</v>
      </c>
      <c r="C1260" s="6" t="s">
        <v>23637</v>
      </c>
    </row>
    <row r="1261">
      <c r="A1261" s="9">
        <f t="shared" si="1"/>
        <v>800</v>
      </c>
      <c r="B1261" s="25" t="s">
        <v>23809</v>
      </c>
      <c r="C1261" s="26" t="s">
        <v>672</v>
      </c>
    </row>
    <row r="1262">
      <c r="A1262" s="9">
        <f t="shared" si="1"/>
        <v>800</v>
      </c>
      <c r="B1262" s="27" t="s">
        <v>23809</v>
      </c>
      <c r="C1262" s="28" t="s">
        <v>23637</v>
      </c>
    </row>
    <row r="1263">
      <c r="A1263" s="9">
        <f t="shared" si="1"/>
        <v>801</v>
      </c>
      <c r="B1263" s="8" t="s">
        <v>753</v>
      </c>
      <c r="C1263" s="9" t="s">
        <v>60</v>
      </c>
    </row>
    <row r="1264">
      <c r="A1264" s="9">
        <f t="shared" si="1"/>
        <v>801</v>
      </c>
      <c r="B1264" s="8" t="s">
        <v>753</v>
      </c>
      <c r="C1264" s="9" t="s">
        <v>40</v>
      </c>
    </row>
    <row r="1265">
      <c r="A1265" s="9">
        <f t="shared" si="1"/>
        <v>802</v>
      </c>
      <c r="B1265" s="5" t="s">
        <v>754</v>
      </c>
      <c r="C1265" s="6" t="s">
        <v>78</v>
      </c>
    </row>
    <row r="1266">
      <c r="A1266" s="9">
        <f t="shared" si="1"/>
        <v>802</v>
      </c>
      <c r="B1266" s="5" t="s">
        <v>754</v>
      </c>
      <c r="C1266" s="6" t="s">
        <v>420</v>
      </c>
    </row>
    <row r="1267">
      <c r="A1267" s="9">
        <f t="shared" si="1"/>
        <v>802</v>
      </c>
      <c r="B1267" s="5" t="s">
        <v>754</v>
      </c>
      <c r="C1267" s="6" t="s">
        <v>23672</v>
      </c>
    </row>
    <row r="1268">
      <c r="A1268" s="9">
        <f t="shared" si="1"/>
        <v>803</v>
      </c>
      <c r="B1268" s="8" t="s">
        <v>755</v>
      </c>
      <c r="C1268" s="6" t="s">
        <v>150</v>
      </c>
    </row>
    <row r="1269">
      <c r="A1269" s="9">
        <f t="shared" si="1"/>
        <v>803</v>
      </c>
      <c r="B1269" s="8" t="s">
        <v>755</v>
      </c>
      <c r="C1269" s="9" t="s">
        <v>60</v>
      </c>
    </row>
    <row r="1270">
      <c r="A1270" s="9">
        <f t="shared" si="1"/>
        <v>803</v>
      </c>
      <c r="B1270" s="8" t="s">
        <v>755</v>
      </c>
      <c r="C1270" s="9" t="s">
        <v>142</v>
      </c>
    </row>
    <row r="1271">
      <c r="A1271" s="9">
        <f t="shared" si="1"/>
        <v>803</v>
      </c>
      <c r="B1271" s="8" t="s">
        <v>755</v>
      </c>
      <c r="C1271" s="6" t="s">
        <v>23637</v>
      </c>
    </row>
    <row r="1272">
      <c r="A1272" s="9">
        <f t="shared" si="1"/>
        <v>804</v>
      </c>
      <c r="B1272" s="5" t="s">
        <v>756</v>
      </c>
      <c r="C1272" s="6" t="s">
        <v>367</v>
      </c>
    </row>
    <row r="1273">
      <c r="A1273" s="9">
        <f t="shared" si="1"/>
        <v>805</v>
      </c>
      <c r="B1273" s="25" t="s">
        <v>23810</v>
      </c>
      <c r="C1273" s="26" t="s">
        <v>23808</v>
      </c>
    </row>
    <row r="1274">
      <c r="A1274" s="9">
        <f t="shared" si="1"/>
        <v>806</v>
      </c>
      <c r="B1274" s="8" t="s">
        <v>757</v>
      </c>
      <c r="C1274" s="9" t="s">
        <v>758</v>
      </c>
    </row>
    <row r="1275">
      <c r="A1275" s="9">
        <f t="shared" si="1"/>
        <v>807</v>
      </c>
      <c r="B1275" s="8" t="s">
        <v>759</v>
      </c>
      <c r="C1275" s="9" t="s">
        <v>177</v>
      </c>
    </row>
    <row r="1276">
      <c r="A1276" s="9">
        <f t="shared" si="1"/>
        <v>807</v>
      </c>
      <c r="B1276" s="8" t="s">
        <v>759</v>
      </c>
      <c r="C1276" s="9" t="s">
        <v>616</v>
      </c>
    </row>
    <row r="1277">
      <c r="A1277" s="9">
        <f t="shared" si="1"/>
        <v>807</v>
      </c>
      <c r="B1277" s="8" t="s">
        <v>759</v>
      </c>
      <c r="C1277" s="9" t="s">
        <v>60</v>
      </c>
    </row>
    <row r="1278">
      <c r="A1278" s="9">
        <f t="shared" si="1"/>
        <v>808</v>
      </c>
      <c r="B1278" s="8" t="s">
        <v>760</v>
      </c>
      <c r="C1278" s="9" t="s">
        <v>616</v>
      </c>
    </row>
    <row r="1279">
      <c r="A1279" s="9">
        <f t="shared" si="1"/>
        <v>808</v>
      </c>
      <c r="B1279" s="8" t="s">
        <v>760</v>
      </c>
      <c r="C1279" s="9" t="s">
        <v>60</v>
      </c>
    </row>
    <row r="1280">
      <c r="A1280" s="9">
        <f t="shared" si="1"/>
        <v>809</v>
      </c>
      <c r="B1280" s="5" t="s">
        <v>761</v>
      </c>
      <c r="C1280" s="6" t="s">
        <v>356</v>
      </c>
    </row>
    <row r="1281">
      <c r="A1281" s="9">
        <f t="shared" si="1"/>
        <v>810</v>
      </c>
      <c r="B1281" s="8" t="s">
        <v>762</v>
      </c>
      <c r="C1281" s="9" t="s">
        <v>60</v>
      </c>
    </row>
    <row r="1282">
      <c r="A1282" s="9">
        <f t="shared" si="1"/>
        <v>811</v>
      </c>
      <c r="B1282" s="25" t="s">
        <v>23811</v>
      </c>
      <c r="C1282" s="26" t="s">
        <v>23812</v>
      </c>
    </row>
    <row r="1283">
      <c r="A1283" s="9">
        <f t="shared" si="1"/>
        <v>812</v>
      </c>
      <c r="B1283" s="8" t="s">
        <v>763</v>
      </c>
      <c r="C1283" s="9" t="s">
        <v>177</v>
      </c>
    </row>
    <row r="1284">
      <c r="A1284" s="9">
        <f t="shared" si="1"/>
        <v>813</v>
      </c>
      <c r="B1284" s="5" t="s">
        <v>764</v>
      </c>
      <c r="C1284" s="6" t="s">
        <v>765</v>
      </c>
    </row>
    <row r="1285">
      <c r="A1285" s="9">
        <f t="shared" si="1"/>
        <v>814</v>
      </c>
      <c r="B1285" s="36" t="s">
        <v>23813</v>
      </c>
      <c r="C1285" s="26" t="s">
        <v>90</v>
      </c>
    </row>
    <row r="1286">
      <c r="A1286" s="9">
        <f t="shared" si="1"/>
        <v>814</v>
      </c>
      <c r="B1286" s="36" t="s">
        <v>23813</v>
      </c>
      <c r="C1286" s="26" t="s">
        <v>267</v>
      </c>
    </row>
    <row r="1287">
      <c r="A1287" s="9">
        <f t="shared" si="1"/>
        <v>814</v>
      </c>
      <c r="B1287" s="36" t="s">
        <v>23813</v>
      </c>
      <c r="C1287" s="26" t="s">
        <v>22311</v>
      </c>
    </row>
    <row r="1288">
      <c r="A1288" s="9">
        <f t="shared" si="1"/>
        <v>814</v>
      </c>
      <c r="B1288" s="36" t="s">
        <v>23813</v>
      </c>
      <c r="C1288" s="26" t="s">
        <v>60</v>
      </c>
    </row>
    <row r="1289">
      <c r="A1289" s="9">
        <f t="shared" si="1"/>
        <v>815</v>
      </c>
      <c r="B1289" s="8" t="s">
        <v>766</v>
      </c>
      <c r="C1289" s="6" t="s">
        <v>25</v>
      </c>
    </row>
    <row r="1290">
      <c r="A1290" s="9">
        <f t="shared" si="1"/>
        <v>815</v>
      </c>
      <c r="B1290" s="8" t="s">
        <v>766</v>
      </c>
      <c r="C1290" s="6" t="s">
        <v>24</v>
      </c>
    </row>
    <row r="1291">
      <c r="A1291" s="9">
        <f t="shared" si="1"/>
        <v>815</v>
      </c>
      <c r="B1291" s="8" t="s">
        <v>766</v>
      </c>
      <c r="C1291" s="9" t="s">
        <v>60</v>
      </c>
    </row>
    <row r="1292">
      <c r="A1292" s="9">
        <f t="shared" si="1"/>
        <v>816</v>
      </c>
      <c r="B1292" s="32" t="s">
        <v>23814</v>
      </c>
      <c r="C1292" s="26" t="s">
        <v>67</v>
      </c>
    </row>
    <row r="1293">
      <c r="A1293" s="9">
        <f t="shared" si="1"/>
        <v>817</v>
      </c>
      <c r="B1293" s="5" t="s">
        <v>767</v>
      </c>
      <c r="C1293" s="6" t="s">
        <v>765</v>
      </c>
    </row>
    <row r="1294">
      <c r="A1294" s="9">
        <f t="shared" si="1"/>
        <v>818</v>
      </c>
      <c r="B1294" s="8" t="s">
        <v>768</v>
      </c>
      <c r="C1294" s="6" t="s">
        <v>132</v>
      </c>
    </row>
    <row r="1295">
      <c r="A1295" s="9">
        <f t="shared" si="1"/>
        <v>818</v>
      </c>
      <c r="B1295" s="8" t="s">
        <v>768</v>
      </c>
      <c r="C1295" s="6" t="s">
        <v>25</v>
      </c>
    </row>
    <row r="1296">
      <c r="A1296" s="9">
        <f t="shared" si="1"/>
        <v>818</v>
      </c>
      <c r="B1296" s="8" t="s">
        <v>768</v>
      </c>
      <c r="C1296" s="9" t="s">
        <v>60</v>
      </c>
    </row>
    <row r="1297">
      <c r="A1297" s="9">
        <f t="shared" si="1"/>
        <v>818</v>
      </c>
      <c r="B1297" s="8" t="s">
        <v>768</v>
      </c>
      <c r="C1297" s="6" t="s">
        <v>23637</v>
      </c>
    </row>
    <row r="1298">
      <c r="A1298" s="9">
        <f t="shared" si="1"/>
        <v>819</v>
      </c>
      <c r="B1298" s="8" t="s">
        <v>769</v>
      </c>
      <c r="C1298" s="6" t="s">
        <v>132</v>
      </c>
    </row>
    <row r="1299">
      <c r="A1299" s="9">
        <f t="shared" si="1"/>
        <v>819</v>
      </c>
      <c r="B1299" s="8" t="s">
        <v>769</v>
      </c>
      <c r="C1299" s="9" t="s">
        <v>60</v>
      </c>
    </row>
    <row r="1300">
      <c r="A1300" s="9">
        <f t="shared" si="1"/>
        <v>819</v>
      </c>
      <c r="B1300" s="8" t="s">
        <v>769</v>
      </c>
      <c r="C1300" s="6" t="s">
        <v>23637</v>
      </c>
    </row>
    <row r="1301">
      <c r="A1301" s="9">
        <f t="shared" si="1"/>
        <v>820</v>
      </c>
      <c r="B1301" s="5" t="s">
        <v>770</v>
      </c>
      <c r="C1301" s="6" t="s">
        <v>681</v>
      </c>
    </row>
    <row r="1302">
      <c r="A1302" s="9">
        <f t="shared" si="1"/>
        <v>821</v>
      </c>
      <c r="B1302" s="5" t="s">
        <v>771</v>
      </c>
      <c r="C1302" s="6" t="s">
        <v>681</v>
      </c>
    </row>
    <row r="1303">
      <c r="A1303" s="9">
        <f t="shared" si="1"/>
        <v>822</v>
      </c>
      <c r="B1303" s="8" t="s">
        <v>772</v>
      </c>
      <c r="C1303" s="9" t="s">
        <v>416</v>
      </c>
    </row>
    <row r="1304">
      <c r="A1304" s="9">
        <f t="shared" si="1"/>
        <v>823</v>
      </c>
      <c r="B1304" s="8" t="s">
        <v>773</v>
      </c>
      <c r="C1304" s="6" t="s">
        <v>25</v>
      </c>
    </row>
    <row r="1305">
      <c r="A1305" s="9">
        <f t="shared" si="1"/>
        <v>823</v>
      </c>
      <c r="B1305" s="8" t="s">
        <v>773</v>
      </c>
      <c r="C1305" s="6" t="s">
        <v>179</v>
      </c>
    </row>
    <row r="1306">
      <c r="A1306" s="9">
        <f t="shared" si="1"/>
        <v>823</v>
      </c>
      <c r="B1306" s="8" t="s">
        <v>773</v>
      </c>
      <c r="C1306" s="9" t="s">
        <v>60</v>
      </c>
    </row>
    <row r="1307">
      <c r="A1307" s="9">
        <f t="shared" si="1"/>
        <v>823</v>
      </c>
      <c r="B1307" s="8" t="s">
        <v>773</v>
      </c>
      <c r="C1307" s="6" t="s">
        <v>23637</v>
      </c>
    </row>
    <row r="1308">
      <c r="A1308" s="9">
        <f t="shared" si="1"/>
        <v>824</v>
      </c>
      <c r="B1308" s="5" t="s">
        <v>774</v>
      </c>
      <c r="C1308" s="6" t="s">
        <v>714</v>
      </c>
    </row>
    <row r="1309">
      <c r="A1309" s="9">
        <f t="shared" si="1"/>
        <v>824</v>
      </c>
      <c r="B1309" s="5" t="s">
        <v>774</v>
      </c>
      <c r="C1309" s="6" t="s">
        <v>23672</v>
      </c>
    </row>
    <row r="1310">
      <c r="A1310" s="9">
        <f t="shared" si="1"/>
        <v>825</v>
      </c>
      <c r="B1310" s="5" t="s">
        <v>775</v>
      </c>
      <c r="C1310" s="6" t="s">
        <v>365</v>
      </c>
    </row>
    <row r="1311">
      <c r="A1311" s="9">
        <f t="shared" si="1"/>
        <v>826</v>
      </c>
      <c r="B1311" s="5" t="s">
        <v>776</v>
      </c>
      <c r="C1311" s="6" t="s">
        <v>267</v>
      </c>
    </row>
    <row r="1312">
      <c r="A1312" s="9">
        <f t="shared" si="1"/>
        <v>826</v>
      </c>
      <c r="B1312" s="5" t="s">
        <v>776</v>
      </c>
      <c r="C1312" s="6" t="s">
        <v>23637</v>
      </c>
    </row>
    <row r="1313">
      <c r="A1313" s="9">
        <f t="shared" si="1"/>
        <v>827</v>
      </c>
      <c r="B1313" s="8" t="s">
        <v>777</v>
      </c>
      <c r="C1313" s="9" t="s">
        <v>177</v>
      </c>
    </row>
    <row r="1314">
      <c r="A1314" s="9">
        <f t="shared" si="1"/>
        <v>828</v>
      </c>
      <c r="B1314" s="25" t="s">
        <v>23815</v>
      </c>
      <c r="C1314" s="26" t="s">
        <v>23748</v>
      </c>
    </row>
    <row r="1315">
      <c r="A1315" s="9">
        <f t="shared" si="1"/>
        <v>829</v>
      </c>
      <c r="B1315" s="25" t="s">
        <v>23816</v>
      </c>
      <c r="C1315" s="26" t="s">
        <v>23817</v>
      </c>
    </row>
    <row r="1316">
      <c r="A1316" s="9">
        <f t="shared" si="1"/>
        <v>830</v>
      </c>
      <c r="B1316" s="8" t="s">
        <v>778</v>
      </c>
      <c r="C1316" s="6" t="s">
        <v>132</v>
      </c>
    </row>
    <row r="1317">
      <c r="A1317" s="9">
        <f t="shared" si="1"/>
        <v>830</v>
      </c>
      <c r="B1317" s="8" t="s">
        <v>778</v>
      </c>
      <c r="C1317" s="9" t="s">
        <v>60</v>
      </c>
    </row>
    <row r="1318">
      <c r="A1318" s="9">
        <f t="shared" si="1"/>
        <v>830</v>
      </c>
      <c r="B1318" s="8" t="s">
        <v>778</v>
      </c>
      <c r="C1318" s="6" t="s">
        <v>23637</v>
      </c>
    </row>
    <row r="1319">
      <c r="A1319" s="9">
        <f t="shared" si="1"/>
        <v>831</v>
      </c>
      <c r="B1319" s="38" t="s">
        <v>23818</v>
      </c>
      <c r="C1319" s="26" t="s">
        <v>90</v>
      </c>
    </row>
    <row r="1320">
      <c r="A1320" s="9">
        <f t="shared" si="1"/>
        <v>832</v>
      </c>
      <c r="B1320" s="8" t="s">
        <v>779</v>
      </c>
      <c r="C1320" s="9" t="s">
        <v>780</v>
      </c>
    </row>
    <row r="1321">
      <c r="A1321" s="9">
        <f t="shared" si="1"/>
        <v>833</v>
      </c>
      <c r="B1321" s="27" t="s">
        <v>23819</v>
      </c>
      <c r="C1321" s="28" t="s">
        <v>23637</v>
      </c>
    </row>
    <row r="1322">
      <c r="A1322" s="9">
        <f t="shared" si="1"/>
        <v>834</v>
      </c>
      <c r="B1322" s="5" t="s">
        <v>781</v>
      </c>
      <c r="C1322" s="6" t="s">
        <v>471</v>
      </c>
    </row>
    <row r="1323">
      <c r="A1323" s="9">
        <f t="shared" si="1"/>
        <v>835</v>
      </c>
      <c r="B1323" s="5" t="s">
        <v>782</v>
      </c>
      <c r="C1323" s="6" t="s">
        <v>324</v>
      </c>
    </row>
    <row r="1324">
      <c r="A1324" s="9">
        <f t="shared" si="1"/>
        <v>835</v>
      </c>
      <c r="B1324" s="5" t="s">
        <v>782</v>
      </c>
      <c r="C1324" s="6" t="s">
        <v>23637</v>
      </c>
    </row>
    <row r="1325">
      <c r="A1325" s="9">
        <f t="shared" si="1"/>
        <v>836</v>
      </c>
      <c r="B1325" s="8" t="s">
        <v>783</v>
      </c>
      <c r="C1325" s="6" t="s">
        <v>672</v>
      </c>
    </row>
    <row r="1326">
      <c r="A1326" s="9">
        <f t="shared" si="1"/>
        <v>836</v>
      </c>
      <c r="B1326" s="8" t="s">
        <v>783</v>
      </c>
      <c r="C1326" s="9" t="s">
        <v>177</v>
      </c>
    </row>
    <row r="1327">
      <c r="A1327" s="9">
        <f t="shared" si="1"/>
        <v>836</v>
      </c>
      <c r="B1327" s="8" t="s">
        <v>783</v>
      </c>
      <c r="C1327" s="9" t="s">
        <v>25</v>
      </c>
    </row>
    <row r="1328">
      <c r="A1328" s="9">
        <f t="shared" si="1"/>
        <v>836</v>
      </c>
      <c r="B1328" s="8" t="s">
        <v>783</v>
      </c>
      <c r="C1328" s="9" t="s">
        <v>60</v>
      </c>
    </row>
    <row r="1329">
      <c r="A1329" s="9">
        <f t="shared" si="1"/>
        <v>836</v>
      </c>
      <c r="B1329" s="8" t="s">
        <v>783</v>
      </c>
      <c r="C1329" s="6" t="s">
        <v>23637</v>
      </c>
    </row>
    <row r="1330">
      <c r="A1330" s="9">
        <f t="shared" si="1"/>
        <v>837</v>
      </c>
      <c r="B1330" s="25" t="s">
        <v>23820</v>
      </c>
      <c r="C1330" s="26" t="s">
        <v>4721</v>
      </c>
    </row>
    <row r="1331">
      <c r="A1331" s="9">
        <f t="shared" si="1"/>
        <v>838</v>
      </c>
      <c r="B1331" s="5" t="s">
        <v>784</v>
      </c>
      <c r="C1331" s="6" t="s">
        <v>785</v>
      </c>
    </row>
    <row r="1332">
      <c r="A1332" s="9">
        <f t="shared" si="1"/>
        <v>839</v>
      </c>
      <c r="B1332" s="25" t="s">
        <v>23821</v>
      </c>
      <c r="C1332" s="26" t="s">
        <v>4721</v>
      </c>
    </row>
    <row r="1333">
      <c r="A1333" s="9">
        <f t="shared" si="1"/>
        <v>840</v>
      </c>
      <c r="B1333" s="8" t="s">
        <v>786</v>
      </c>
      <c r="C1333" s="9" t="s">
        <v>758</v>
      </c>
    </row>
    <row r="1334">
      <c r="A1334" s="9">
        <f t="shared" si="1"/>
        <v>841</v>
      </c>
      <c r="B1334" s="8" t="s">
        <v>787</v>
      </c>
      <c r="C1334" s="6" t="s">
        <v>788</v>
      </c>
    </row>
    <row r="1335">
      <c r="A1335" s="9">
        <f t="shared" si="1"/>
        <v>841</v>
      </c>
      <c r="B1335" s="8" t="s">
        <v>787</v>
      </c>
      <c r="C1335" s="6" t="s">
        <v>25</v>
      </c>
    </row>
    <row r="1336">
      <c r="A1336" s="9">
        <f t="shared" si="1"/>
        <v>841</v>
      </c>
      <c r="B1336" s="8" t="s">
        <v>787</v>
      </c>
      <c r="C1336" s="9" t="s">
        <v>60</v>
      </c>
    </row>
    <row r="1337">
      <c r="A1337" s="9">
        <f t="shared" si="1"/>
        <v>841</v>
      </c>
      <c r="B1337" s="8" t="s">
        <v>787</v>
      </c>
      <c r="C1337" s="6" t="s">
        <v>23637</v>
      </c>
    </row>
    <row r="1338">
      <c r="A1338" s="9">
        <f t="shared" si="1"/>
        <v>842</v>
      </c>
      <c r="B1338" s="8" t="s">
        <v>789</v>
      </c>
      <c r="C1338" s="6" t="s">
        <v>788</v>
      </c>
    </row>
    <row r="1339">
      <c r="A1339" s="9">
        <f t="shared" si="1"/>
        <v>842</v>
      </c>
      <c r="B1339" s="8" t="s">
        <v>789</v>
      </c>
      <c r="C1339" s="9" t="s">
        <v>60</v>
      </c>
    </row>
    <row r="1340">
      <c r="A1340" s="9">
        <f t="shared" si="1"/>
        <v>842</v>
      </c>
      <c r="B1340" s="8" t="s">
        <v>789</v>
      </c>
      <c r="C1340" s="6" t="s">
        <v>23637</v>
      </c>
    </row>
    <row r="1341">
      <c r="A1341" s="9">
        <f t="shared" si="1"/>
        <v>843</v>
      </c>
      <c r="B1341" s="8" t="s">
        <v>790</v>
      </c>
      <c r="C1341" s="6" t="s">
        <v>132</v>
      </c>
    </row>
    <row r="1342">
      <c r="A1342" s="9">
        <f t="shared" si="1"/>
        <v>843</v>
      </c>
      <c r="B1342" s="8" t="s">
        <v>790</v>
      </c>
      <c r="C1342" s="6" t="s">
        <v>25</v>
      </c>
    </row>
    <row r="1343">
      <c r="A1343" s="9">
        <f t="shared" si="1"/>
        <v>843</v>
      </c>
      <c r="B1343" s="8" t="s">
        <v>790</v>
      </c>
      <c r="C1343" s="9" t="s">
        <v>60</v>
      </c>
    </row>
    <row r="1344">
      <c r="A1344" s="9">
        <f t="shared" si="1"/>
        <v>843</v>
      </c>
      <c r="B1344" s="8" t="s">
        <v>790</v>
      </c>
      <c r="C1344" s="6" t="s">
        <v>23637</v>
      </c>
    </row>
    <row r="1345">
      <c r="A1345" s="9">
        <f t="shared" si="1"/>
        <v>844</v>
      </c>
      <c r="B1345" s="25" t="s">
        <v>23822</v>
      </c>
      <c r="C1345" s="26" t="s">
        <v>4721</v>
      </c>
    </row>
    <row r="1346">
      <c r="A1346" s="9">
        <f t="shared" si="1"/>
        <v>845</v>
      </c>
      <c r="B1346" s="5" t="s">
        <v>791</v>
      </c>
      <c r="C1346" s="6" t="s">
        <v>267</v>
      </c>
    </row>
    <row r="1347">
      <c r="A1347" s="9">
        <f t="shared" si="1"/>
        <v>845</v>
      </c>
      <c r="B1347" s="5" t="s">
        <v>791</v>
      </c>
      <c r="C1347" s="6" t="s">
        <v>23637</v>
      </c>
    </row>
    <row r="1348">
      <c r="A1348" s="9">
        <f t="shared" si="1"/>
        <v>846</v>
      </c>
      <c r="B1348" s="8" t="s">
        <v>792</v>
      </c>
      <c r="C1348" s="6" t="s">
        <v>153</v>
      </c>
    </row>
    <row r="1349">
      <c r="A1349" s="9">
        <f t="shared" si="1"/>
        <v>846</v>
      </c>
      <c r="B1349" s="8" t="s">
        <v>792</v>
      </c>
      <c r="C1349" s="9" t="s">
        <v>60</v>
      </c>
    </row>
    <row r="1350">
      <c r="A1350" s="9">
        <f t="shared" si="1"/>
        <v>846</v>
      </c>
      <c r="B1350" s="8" t="s">
        <v>792</v>
      </c>
      <c r="C1350" s="6" t="s">
        <v>23637</v>
      </c>
    </row>
    <row r="1351">
      <c r="A1351" s="9">
        <f t="shared" si="1"/>
        <v>847</v>
      </c>
      <c r="B1351" s="5" t="s">
        <v>793</v>
      </c>
      <c r="C1351" s="6" t="s">
        <v>367</v>
      </c>
    </row>
    <row r="1352">
      <c r="A1352" s="9">
        <f t="shared" si="1"/>
        <v>848</v>
      </c>
      <c r="B1352" s="8" t="s">
        <v>794</v>
      </c>
      <c r="C1352" s="6" t="s">
        <v>788</v>
      </c>
    </row>
    <row r="1353">
      <c r="A1353" s="9">
        <f t="shared" si="1"/>
        <v>848</v>
      </c>
      <c r="B1353" s="8" t="s">
        <v>794</v>
      </c>
      <c r="C1353" s="9" t="s">
        <v>60</v>
      </c>
    </row>
    <row r="1354">
      <c r="A1354" s="9">
        <f t="shared" si="1"/>
        <v>848</v>
      </c>
      <c r="B1354" s="8" t="s">
        <v>794</v>
      </c>
      <c r="C1354" s="6" t="s">
        <v>23637</v>
      </c>
    </row>
    <row r="1355">
      <c r="A1355" s="9">
        <f t="shared" si="1"/>
        <v>849</v>
      </c>
      <c r="B1355" s="8" t="s">
        <v>795</v>
      </c>
      <c r="C1355" s="9" t="s">
        <v>60</v>
      </c>
    </row>
    <row r="1356">
      <c r="A1356" s="9">
        <f t="shared" si="1"/>
        <v>849</v>
      </c>
      <c r="B1356" s="8" t="s">
        <v>795</v>
      </c>
      <c r="C1356" s="6" t="s">
        <v>132</v>
      </c>
    </row>
    <row r="1357">
      <c r="A1357" s="9">
        <f t="shared" si="1"/>
        <v>849</v>
      </c>
      <c r="B1357" s="8" t="s">
        <v>795</v>
      </c>
      <c r="C1357" s="6" t="s">
        <v>196</v>
      </c>
    </row>
    <row r="1358">
      <c r="A1358" s="9">
        <f t="shared" si="1"/>
        <v>849</v>
      </c>
      <c r="B1358" s="8" t="s">
        <v>795</v>
      </c>
      <c r="C1358" s="6" t="s">
        <v>23637</v>
      </c>
    </row>
    <row r="1359">
      <c r="A1359" s="9">
        <f t="shared" si="1"/>
        <v>850</v>
      </c>
      <c r="B1359" s="5" t="s">
        <v>796</v>
      </c>
      <c r="C1359" s="6" t="s">
        <v>328</v>
      </c>
    </row>
    <row r="1360">
      <c r="A1360" s="9">
        <f t="shared" si="1"/>
        <v>850</v>
      </c>
      <c r="B1360" s="5" t="s">
        <v>796</v>
      </c>
      <c r="C1360" s="6" t="s">
        <v>23637</v>
      </c>
    </row>
    <row r="1361">
      <c r="A1361" s="9">
        <f t="shared" si="1"/>
        <v>851</v>
      </c>
      <c r="B1361" s="5" t="s">
        <v>797</v>
      </c>
      <c r="C1361" s="6" t="s">
        <v>798</v>
      </c>
    </row>
    <row r="1362">
      <c r="A1362" s="9">
        <f t="shared" si="1"/>
        <v>851</v>
      </c>
      <c r="B1362" s="5" t="s">
        <v>797</v>
      </c>
      <c r="C1362" s="6" t="s">
        <v>23628</v>
      </c>
    </row>
    <row r="1363">
      <c r="A1363" s="9">
        <f t="shared" si="1"/>
        <v>852</v>
      </c>
      <c r="B1363" s="5" t="s">
        <v>799</v>
      </c>
      <c r="C1363" s="6" t="s">
        <v>267</v>
      </c>
    </row>
    <row r="1364">
      <c r="A1364" s="9">
        <f t="shared" si="1"/>
        <v>852</v>
      </c>
      <c r="B1364" s="5" t="s">
        <v>799</v>
      </c>
      <c r="C1364" s="6" t="s">
        <v>23637</v>
      </c>
    </row>
    <row r="1365">
      <c r="A1365" s="9">
        <f t="shared" si="1"/>
        <v>853</v>
      </c>
      <c r="B1365" s="5" t="s">
        <v>800</v>
      </c>
      <c r="C1365" s="6" t="s">
        <v>765</v>
      </c>
    </row>
    <row r="1366">
      <c r="A1366" s="9">
        <f t="shared" si="1"/>
        <v>854</v>
      </c>
      <c r="B1366" s="8" t="s">
        <v>801</v>
      </c>
      <c r="C1366" s="6" t="s">
        <v>132</v>
      </c>
    </row>
    <row r="1367">
      <c r="A1367" s="9">
        <f t="shared" si="1"/>
        <v>854</v>
      </c>
      <c r="B1367" s="8" t="s">
        <v>801</v>
      </c>
      <c r="C1367" s="6" t="s">
        <v>25</v>
      </c>
    </row>
    <row r="1368">
      <c r="A1368" s="9">
        <f t="shared" si="1"/>
        <v>854</v>
      </c>
      <c r="B1368" s="8" t="s">
        <v>801</v>
      </c>
      <c r="C1368" s="6" t="s">
        <v>196</v>
      </c>
    </row>
    <row r="1369">
      <c r="A1369" s="9">
        <f t="shared" si="1"/>
        <v>854</v>
      </c>
      <c r="B1369" s="8" t="s">
        <v>801</v>
      </c>
      <c r="C1369" s="6" t="s">
        <v>23637</v>
      </c>
    </row>
    <row r="1370">
      <c r="A1370" s="9">
        <f t="shared" si="1"/>
        <v>855</v>
      </c>
      <c r="B1370" s="8" t="s">
        <v>802</v>
      </c>
      <c r="C1370" s="6" t="s">
        <v>132</v>
      </c>
    </row>
    <row r="1371">
      <c r="A1371" s="9">
        <f t="shared" si="1"/>
        <v>855</v>
      </c>
      <c r="B1371" s="8" t="s">
        <v>802</v>
      </c>
      <c r="C1371" s="9" t="s">
        <v>60</v>
      </c>
    </row>
    <row r="1372">
      <c r="A1372" s="9">
        <f t="shared" si="1"/>
        <v>855</v>
      </c>
      <c r="B1372" s="8" t="s">
        <v>802</v>
      </c>
      <c r="C1372" s="6" t="s">
        <v>23637</v>
      </c>
    </row>
    <row r="1373">
      <c r="A1373" s="9">
        <f t="shared" si="1"/>
        <v>856</v>
      </c>
      <c r="B1373" s="8" t="s">
        <v>803</v>
      </c>
      <c r="C1373" s="9" t="s">
        <v>60</v>
      </c>
    </row>
    <row r="1374">
      <c r="A1374" s="9">
        <f t="shared" si="1"/>
        <v>856</v>
      </c>
      <c r="B1374" s="8" t="s">
        <v>803</v>
      </c>
      <c r="C1374" s="6" t="s">
        <v>150</v>
      </c>
    </row>
    <row r="1375">
      <c r="A1375" s="9">
        <f t="shared" si="1"/>
        <v>856</v>
      </c>
      <c r="B1375" s="8" t="s">
        <v>803</v>
      </c>
      <c r="C1375" s="6" t="s">
        <v>25</v>
      </c>
    </row>
    <row r="1376">
      <c r="A1376" s="9">
        <f t="shared" si="1"/>
        <v>856</v>
      </c>
      <c r="B1376" s="8" t="s">
        <v>803</v>
      </c>
      <c r="C1376" s="6" t="s">
        <v>804</v>
      </c>
    </row>
    <row r="1377">
      <c r="A1377" s="9">
        <f t="shared" si="1"/>
        <v>856</v>
      </c>
      <c r="B1377" s="8" t="s">
        <v>803</v>
      </c>
      <c r="C1377" s="6" t="s">
        <v>805</v>
      </c>
    </row>
    <row r="1378">
      <c r="A1378" s="9">
        <f t="shared" si="1"/>
        <v>856</v>
      </c>
      <c r="B1378" s="8" t="s">
        <v>803</v>
      </c>
      <c r="C1378" s="6" t="s">
        <v>23637</v>
      </c>
    </row>
    <row r="1379">
      <c r="A1379" s="9">
        <f t="shared" si="1"/>
        <v>857</v>
      </c>
      <c r="B1379" s="8" t="s">
        <v>806</v>
      </c>
      <c r="C1379" s="6" t="s">
        <v>132</v>
      </c>
    </row>
    <row r="1380">
      <c r="A1380" s="9">
        <f t="shared" si="1"/>
        <v>857</v>
      </c>
      <c r="B1380" s="8" t="s">
        <v>806</v>
      </c>
      <c r="C1380" s="9" t="s">
        <v>60</v>
      </c>
    </row>
    <row r="1381">
      <c r="A1381" s="9">
        <f t="shared" si="1"/>
        <v>857</v>
      </c>
      <c r="B1381" s="8" t="s">
        <v>806</v>
      </c>
      <c r="C1381" s="6" t="s">
        <v>23637</v>
      </c>
    </row>
    <row r="1382">
      <c r="A1382" s="9">
        <f t="shared" si="1"/>
        <v>858</v>
      </c>
      <c r="B1382" s="8" t="s">
        <v>807</v>
      </c>
      <c r="C1382" s="9" t="s">
        <v>399</v>
      </c>
    </row>
    <row r="1383">
      <c r="A1383" s="9">
        <f t="shared" si="1"/>
        <v>859</v>
      </c>
      <c r="B1383" s="8" t="s">
        <v>808</v>
      </c>
      <c r="C1383" s="9" t="s">
        <v>399</v>
      </c>
    </row>
    <row r="1384">
      <c r="A1384" s="9">
        <f t="shared" si="1"/>
        <v>860</v>
      </c>
      <c r="B1384" s="25" t="s">
        <v>23823</v>
      </c>
      <c r="C1384" s="26" t="s">
        <v>23812</v>
      </c>
    </row>
    <row r="1385">
      <c r="A1385" s="9">
        <f t="shared" si="1"/>
        <v>861</v>
      </c>
      <c r="B1385" s="5" t="s">
        <v>809</v>
      </c>
      <c r="C1385" s="6" t="s">
        <v>603</v>
      </c>
    </row>
    <row r="1386">
      <c r="A1386" s="9">
        <f t="shared" si="1"/>
        <v>862</v>
      </c>
      <c r="B1386" s="5" t="s">
        <v>810</v>
      </c>
      <c r="C1386" s="6" t="s">
        <v>727</v>
      </c>
    </row>
    <row r="1387">
      <c r="A1387" s="9">
        <f t="shared" si="1"/>
        <v>863</v>
      </c>
      <c r="B1387" s="5" t="s">
        <v>811</v>
      </c>
      <c r="C1387" s="6" t="s">
        <v>362</v>
      </c>
    </row>
    <row r="1388">
      <c r="A1388" s="9">
        <f t="shared" si="1"/>
        <v>864</v>
      </c>
      <c r="B1388" s="5" t="s">
        <v>812</v>
      </c>
      <c r="C1388" s="6" t="s">
        <v>452</v>
      </c>
    </row>
    <row r="1389">
      <c r="A1389" s="9">
        <f t="shared" si="1"/>
        <v>864</v>
      </c>
      <c r="B1389" s="5" t="s">
        <v>812</v>
      </c>
      <c r="C1389" s="6" t="s">
        <v>23637</v>
      </c>
    </row>
    <row r="1390">
      <c r="A1390" s="9">
        <f t="shared" si="1"/>
        <v>865</v>
      </c>
      <c r="B1390" s="8" t="s">
        <v>813</v>
      </c>
      <c r="C1390" s="9" t="s">
        <v>52</v>
      </c>
    </row>
    <row r="1391">
      <c r="A1391" s="9">
        <f t="shared" si="1"/>
        <v>866</v>
      </c>
      <c r="B1391" s="8" t="s">
        <v>814</v>
      </c>
      <c r="C1391" s="9" t="s">
        <v>815</v>
      </c>
    </row>
    <row r="1392">
      <c r="A1392" s="9">
        <f t="shared" si="1"/>
        <v>867</v>
      </c>
      <c r="B1392" s="25" t="s">
        <v>23824</v>
      </c>
      <c r="C1392" s="26" t="s">
        <v>23808</v>
      </c>
    </row>
    <row r="1393">
      <c r="A1393" s="9">
        <f t="shared" si="1"/>
        <v>868</v>
      </c>
      <c r="B1393" s="25" t="s">
        <v>23825</v>
      </c>
      <c r="C1393" s="26" t="s">
        <v>23812</v>
      </c>
    </row>
    <row r="1394">
      <c r="A1394" s="9">
        <f t="shared" si="1"/>
        <v>869</v>
      </c>
      <c r="B1394" s="8" t="s">
        <v>816</v>
      </c>
      <c r="C1394" s="9" t="s">
        <v>616</v>
      </c>
    </row>
    <row r="1395">
      <c r="A1395" s="9">
        <f t="shared" si="1"/>
        <v>869</v>
      </c>
      <c r="B1395" s="8" t="s">
        <v>816</v>
      </c>
      <c r="C1395" s="9" t="s">
        <v>60</v>
      </c>
    </row>
    <row r="1396">
      <c r="A1396" s="9">
        <f t="shared" si="1"/>
        <v>870</v>
      </c>
      <c r="B1396" s="8" t="s">
        <v>817</v>
      </c>
      <c r="C1396" s="9" t="s">
        <v>818</v>
      </c>
    </row>
    <row r="1397">
      <c r="A1397" s="9">
        <f t="shared" si="1"/>
        <v>871</v>
      </c>
      <c r="B1397" s="25" t="s">
        <v>23826</v>
      </c>
      <c r="C1397" s="26" t="s">
        <v>23812</v>
      </c>
    </row>
    <row r="1398">
      <c r="A1398" s="9">
        <f t="shared" si="1"/>
        <v>872</v>
      </c>
      <c r="B1398" s="8" t="s">
        <v>819</v>
      </c>
      <c r="C1398" s="9" t="s">
        <v>40</v>
      </c>
    </row>
    <row r="1399">
      <c r="A1399" s="9">
        <f t="shared" si="1"/>
        <v>873</v>
      </c>
      <c r="B1399" s="8" t="s">
        <v>820</v>
      </c>
      <c r="C1399" s="9" t="s">
        <v>60</v>
      </c>
    </row>
    <row r="1400">
      <c r="A1400" s="9">
        <f t="shared" si="1"/>
        <v>873</v>
      </c>
      <c r="B1400" s="8" t="s">
        <v>820</v>
      </c>
      <c r="C1400" s="9" t="s">
        <v>162</v>
      </c>
    </row>
    <row r="1401">
      <c r="A1401" s="9">
        <f t="shared" si="1"/>
        <v>874</v>
      </c>
      <c r="B1401" s="8" t="s">
        <v>821</v>
      </c>
      <c r="C1401" s="9" t="s">
        <v>60</v>
      </c>
    </row>
    <row r="1402">
      <c r="A1402" s="9">
        <f t="shared" si="1"/>
        <v>875</v>
      </c>
      <c r="B1402" s="25" t="s">
        <v>23827</v>
      </c>
      <c r="C1402" s="26" t="s">
        <v>23808</v>
      </c>
    </row>
    <row r="1403">
      <c r="A1403" s="9">
        <f t="shared" si="1"/>
        <v>876</v>
      </c>
      <c r="B1403" s="25" t="s">
        <v>23828</v>
      </c>
      <c r="C1403" s="26" t="s">
        <v>23808</v>
      </c>
    </row>
    <row r="1404">
      <c r="A1404" s="9">
        <f t="shared" si="1"/>
        <v>877</v>
      </c>
      <c r="B1404" s="8" t="s">
        <v>822</v>
      </c>
      <c r="C1404" s="9" t="s">
        <v>758</v>
      </c>
    </row>
    <row r="1405">
      <c r="A1405" s="9">
        <f t="shared" si="1"/>
        <v>878</v>
      </c>
      <c r="B1405" s="25" t="s">
        <v>23829</v>
      </c>
      <c r="C1405" s="26" t="s">
        <v>23817</v>
      </c>
    </row>
    <row r="1406">
      <c r="A1406" s="9">
        <f t="shared" si="1"/>
        <v>879</v>
      </c>
      <c r="B1406" s="5" t="s">
        <v>823</v>
      </c>
      <c r="C1406" s="6" t="s">
        <v>621</v>
      </c>
    </row>
    <row r="1407">
      <c r="A1407" s="9">
        <f t="shared" si="1"/>
        <v>880</v>
      </c>
      <c r="B1407" s="8" t="s">
        <v>824</v>
      </c>
      <c r="C1407" s="9" t="s">
        <v>815</v>
      </c>
    </row>
    <row r="1408">
      <c r="A1408" s="9">
        <f t="shared" si="1"/>
        <v>881</v>
      </c>
      <c r="B1408" s="8" t="s">
        <v>825</v>
      </c>
      <c r="C1408" s="9" t="s">
        <v>616</v>
      </c>
    </row>
    <row r="1409">
      <c r="A1409" s="9">
        <f t="shared" si="1"/>
        <v>882</v>
      </c>
      <c r="B1409" s="8" t="s">
        <v>826</v>
      </c>
      <c r="C1409" s="9" t="s">
        <v>758</v>
      </c>
    </row>
    <row r="1410">
      <c r="A1410" s="9">
        <f t="shared" si="1"/>
        <v>883</v>
      </c>
      <c r="B1410" s="8" t="s">
        <v>827</v>
      </c>
      <c r="C1410" s="9" t="s">
        <v>399</v>
      </c>
    </row>
    <row r="1411">
      <c r="A1411" s="9">
        <f t="shared" si="1"/>
        <v>884</v>
      </c>
      <c r="B1411" s="5" t="s">
        <v>828</v>
      </c>
      <c r="C1411" s="6" t="s">
        <v>681</v>
      </c>
    </row>
    <row r="1412">
      <c r="A1412" s="9">
        <f t="shared" si="1"/>
        <v>885</v>
      </c>
      <c r="B1412" s="5" t="s">
        <v>829</v>
      </c>
      <c r="C1412" s="6" t="s">
        <v>610</v>
      </c>
    </row>
    <row r="1413">
      <c r="A1413" s="9">
        <f t="shared" si="1"/>
        <v>886</v>
      </c>
      <c r="B1413" s="8" t="s">
        <v>830</v>
      </c>
      <c r="C1413" s="6" t="s">
        <v>132</v>
      </c>
    </row>
    <row r="1414">
      <c r="A1414" s="9">
        <f t="shared" si="1"/>
        <v>886</v>
      </c>
      <c r="B1414" s="8" t="s">
        <v>830</v>
      </c>
      <c r="C1414" s="9" t="s">
        <v>60</v>
      </c>
    </row>
    <row r="1415">
      <c r="A1415" s="9">
        <f t="shared" si="1"/>
        <v>886</v>
      </c>
      <c r="B1415" s="8" t="s">
        <v>830</v>
      </c>
      <c r="C1415" s="6" t="s">
        <v>23637</v>
      </c>
    </row>
    <row r="1416">
      <c r="A1416" s="9">
        <f t="shared" si="1"/>
        <v>887</v>
      </c>
      <c r="B1416" s="8" t="s">
        <v>831</v>
      </c>
      <c r="C1416" s="6" t="s">
        <v>132</v>
      </c>
    </row>
    <row r="1417">
      <c r="A1417" s="9">
        <f t="shared" si="1"/>
        <v>887</v>
      </c>
      <c r="B1417" s="8" t="s">
        <v>831</v>
      </c>
      <c r="C1417" s="9" t="s">
        <v>60</v>
      </c>
    </row>
    <row r="1418">
      <c r="A1418" s="9">
        <f t="shared" si="1"/>
        <v>887</v>
      </c>
      <c r="B1418" s="8" t="s">
        <v>831</v>
      </c>
      <c r="C1418" s="6" t="s">
        <v>23637</v>
      </c>
    </row>
    <row r="1419">
      <c r="A1419" s="9">
        <f t="shared" si="1"/>
        <v>888</v>
      </c>
      <c r="B1419" s="8" t="s">
        <v>832</v>
      </c>
      <c r="C1419" s="9" t="s">
        <v>60</v>
      </c>
    </row>
    <row r="1420">
      <c r="A1420" s="9">
        <f t="shared" si="1"/>
        <v>889</v>
      </c>
      <c r="B1420" s="5" t="s">
        <v>833</v>
      </c>
      <c r="C1420" s="6" t="s">
        <v>471</v>
      </c>
    </row>
    <row r="1421">
      <c r="A1421" s="9">
        <f t="shared" si="1"/>
        <v>890</v>
      </c>
      <c r="B1421" s="8" t="s">
        <v>834</v>
      </c>
      <c r="C1421" s="9" t="s">
        <v>835</v>
      </c>
    </row>
    <row r="1422">
      <c r="A1422" s="9">
        <f t="shared" si="1"/>
        <v>891</v>
      </c>
      <c r="B1422" s="5" t="s">
        <v>836</v>
      </c>
      <c r="C1422" s="6" t="s">
        <v>328</v>
      </c>
    </row>
    <row r="1423">
      <c r="A1423" s="9">
        <f t="shared" si="1"/>
        <v>891</v>
      </c>
      <c r="B1423" s="5" t="s">
        <v>836</v>
      </c>
      <c r="C1423" s="6" t="s">
        <v>324</v>
      </c>
    </row>
    <row r="1424">
      <c r="A1424" s="9">
        <f t="shared" si="1"/>
        <v>891</v>
      </c>
      <c r="B1424" s="5" t="s">
        <v>836</v>
      </c>
      <c r="C1424" s="6" t="s">
        <v>334</v>
      </c>
    </row>
    <row r="1425">
      <c r="A1425" s="9">
        <f t="shared" si="1"/>
        <v>891</v>
      </c>
      <c r="B1425" s="5" t="s">
        <v>836</v>
      </c>
      <c r="C1425" s="6" t="s">
        <v>23637</v>
      </c>
    </row>
    <row r="1426">
      <c r="A1426" s="9">
        <f t="shared" si="1"/>
        <v>892</v>
      </c>
      <c r="B1426" s="5" t="s">
        <v>837</v>
      </c>
      <c r="C1426" s="6" t="s">
        <v>267</v>
      </c>
    </row>
    <row r="1427">
      <c r="A1427" s="9">
        <f t="shared" si="1"/>
        <v>892</v>
      </c>
      <c r="B1427" s="5" t="s">
        <v>837</v>
      </c>
      <c r="C1427" s="6" t="s">
        <v>23637</v>
      </c>
    </row>
    <row r="1428">
      <c r="A1428" s="9">
        <f t="shared" si="1"/>
        <v>893</v>
      </c>
      <c r="B1428" s="8" t="s">
        <v>838</v>
      </c>
      <c r="C1428" s="9" t="s">
        <v>177</v>
      </c>
    </row>
    <row r="1429">
      <c r="A1429" s="9">
        <f t="shared" si="1"/>
        <v>894</v>
      </c>
      <c r="B1429" s="5" t="s">
        <v>839</v>
      </c>
      <c r="C1429" s="6" t="s">
        <v>324</v>
      </c>
    </row>
    <row r="1430">
      <c r="A1430" s="9">
        <f t="shared" si="1"/>
        <v>894</v>
      </c>
      <c r="B1430" s="5" t="s">
        <v>839</v>
      </c>
      <c r="C1430" s="6" t="s">
        <v>23637</v>
      </c>
    </row>
    <row r="1431">
      <c r="A1431" s="9">
        <f t="shared" si="1"/>
        <v>895</v>
      </c>
      <c r="B1431" s="29" t="s">
        <v>23830</v>
      </c>
      <c r="C1431" s="26" t="s">
        <v>23636</v>
      </c>
    </row>
    <row r="1432">
      <c r="A1432" s="9">
        <f t="shared" si="1"/>
        <v>896</v>
      </c>
      <c r="B1432" s="36" t="s">
        <v>23831</v>
      </c>
      <c r="C1432" s="26" t="s">
        <v>90</v>
      </c>
    </row>
    <row r="1433">
      <c r="A1433" s="9">
        <f t="shared" si="1"/>
        <v>896</v>
      </c>
      <c r="B1433" s="36" t="s">
        <v>23831</v>
      </c>
      <c r="C1433" s="26" t="s">
        <v>267</v>
      </c>
    </row>
    <row r="1434">
      <c r="A1434" s="9">
        <f t="shared" si="1"/>
        <v>896</v>
      </c>
      <c r="B1434" s="36" t="s">
        <v>23831</v>
      </c>
      <c r="C1434" s="26" t="s">
        <v>25</v>
      </c>
    </row>
    <row r="1435">
      <c r="A1435" s="9">
        <f t="shared" si="1"/>
        <v>897</v>
      </c>
      <c r="B1435" s="5" t="s">
        <v>840</v>
      </c>
      <c r="C1435" s="6" t="s">
        <v>162</v>
      </c>
    </row>
    <row r="1436">
      <c r="A1436" s="9">
        <f t="shared" si="1"/>
        <v>897</v>
      </c>
      <c r="B1436" s="5" t="s">
        <v>840</v>
      </c>
      <c r="C1436" s="6" t="s">
        <v>153</v>
      </c>
    </row>
    <row r="1437">
      <c r="A1437" s="9">
        <f t="shared" si="1"/>
        <v>897</v>
      </c>
      <c r="B1437" s="5" t="s">
        <v>840</v>
      </c>
      <c r="C1437" s="6" t="s">
        <v>23637</v>
      </c>
    </row>
    <row r="1438">
      <c r="A1438" s="9">
        <f t="shared" si="1"/>
        <v>898</v>
      </c>
      <c r="B1438" s="8" t="s">
        <v>841</v>
      </c>
      <c r="C1438" s="9" t="s">
        <v>177</v>
      </c>
    </row>
    <row r="1439">
      <c r="A1439" s="9">
        <f t="shared" si="1"/>
        <v>898</v>
      </c>
      <c r="B1439" s="8" t="s">
        <v>841</v>
      </c>
      <c r="C1439" s="9" t="s">
        <v>25</v>
      </c>
    </row>
    <row r="1440">
      <c r="A1440" s="9">
        <f t="shared" si="1"/>
        <v>899</v>
      </c>
      <c r="B1440" s="5" t="s">
        <v>842</v>
      </c>
      <c r="C1440" s="6" t="s">
        <v>162</v>
      </c>
    </row>
    <row r="1441">
      <c r="A1441" s="9">
        <f t="shared" si="1"/>
        <v>900</v>
      </c>
      <c r="B1441" s="25" t="s">
        <v>23832</v>
      </c>
      <c r="C1441" s="26" t="s">
        <v>11797</v>
      </c>
    </row>
    <row r="1442">
      <c r="A1442" s="9">
        <f t="shared" si="1"/>
        <v>901</v>
      </c>
      <c r="B1442" s="5" t="s">
        <v>843</v>
      </c>
      <c r="C1442" s="6" t="s">
        <v>336</v>
      </c>
    </row>
    <row r="1443">
      <c r="A1443" s="9">
        <f t="shared" si="1"/>
        <v>901</v>
      </c>
      <c r="B1443" s="5" t="s">
        <v>843</v>
      </c>
      <c r="C1443" s="6" t="s">
        <v>23637</v>
      </c>
    </row>
    <row r="1444">
      <c r="A1444" s="9">
        <f t="shared" si="1"/>
        <v>902</v>
      </c>
      <c r="B1444" s="8" t="s">
        <v>844</v>
      </c>
      <c r="C1444" s="9" t="s">
        <v>845</v>
      </c>
    </row>
    <row r="1445">
      <c r="A1445" s="9">
        <f t="shared" si="1"/>
        <v>903</v>
      </c>
      <c r="B1445" s="32" t="s">
        <v>23833</v>
      </c>
      <c r="C1445" s="26" t="s">
        <v>67</v>
      </c>
    </row>
    <row r="1446">
      <c r="A1446" s="9">
        <f t="shared" si="1"/>
        <v>904</v>
      </c>
      <c r="B1446" s="8" t="s">
        <v>846</v>
      </c>
      <c r="C1446" s="6" t="s">
        <v>267</v>
      </c>
    </row>
    <row r="1447">
      <c r="A1447" s="9">
        <f t="shared" si="1"/>
        <v>904</v>
      </c>
      <c r="B1447" s="8" t="s">
        <v>846</v>
      </c>
      <c r="C1447" s="6" t="s">
        <v>25</v>
      </c>
    </row>
    <row r="1448">
      <c r="A1448" s="9">
        <f t="shared" si="1"/>
        <v>904</v>
      </c>
      <c r="B1448" s="8" t="s">
        <v>846</v>
      </c>
      <c r="C1448" s="9" t="s">
        <v>60</v>
      </c>
    </row>
    <row r="1449">
      <c r="A1449" s="9">
        <f t="shared" si="1"/>
        <v>904</v>
      </c>
      <c r="B1449" s="8" t="s">
        <v>846</v>
      </c>
      <c r="C1449" s="6" t="s">
        <v>23637</v>
      </c>
    </row>
    <row r="1450">
      <c r="A1450" s="9">
        <f t="shared" si="1"/>
        <v>905</v>
      </c>
      <c r="B1450" s="8" t="s">
        <v>847</v>
      </c>
      <c r="C1450" s="6" t="s">
        <v>132</v>
      </c>
    </row>
    <row r="1451">
      <c r="A1451" s="9">
        <f t="shared" si="1"/>
        <v>905</v>
      </c>
      <c r="B1451" s="8" t="s">
        <v>847</v>
      </c>
      <c r="C1451" s="9" t="s">
        <v>60</v>
      </c>
    </row>
    <row r="1452">
      <c r="A1452" s="9">
        <f t="shared" si="1"/>
        <v>905</v>
      </c>
      <c r="B1452" s="8" t="s">
        <v>847</v>
      </c>
      <c r="C1452" s="6" t="s">
        <v>23637</v>
      </c>
    </row>
    <row r="1453">
      <c r="A1453" s="9">
        <f t="shared" si="1"/>
        <v>906</v>
      </c>
      <c r="B1453" s="5" t="s">
        <v>848</v>
      </c>
      <c r="C1453" s="6" t="s">
        <v>479</v>
      </c>
    </row>
    <row r="1454">
      <c r="A1454" s="9">
        <f t="shared" si="1"/>
        <v>907</v>
      </c>
      <c r="B1454" s="8" t="s">
        <v>849</v>
      </c>
      <c r="C1454" s="6" t="s">
        <v>25</v>
      </c>
    </row>
    <row r="1455">
      <c r="A1455" s="9">
        <f t="shared" si="1"/>
        <v>907</v>
      </c>
      <c r="B1455" s="8" t="s">
        <v>849</v>
      </c>
      <c r="C1455" s="6" t="s">
        <v>69</v>
      </c>
    </row>
    <row r="1456">
      <c r="A1456" s="9">
        <f t="shared" si="1"/>
        <v>907</v>
      </c>
      <c r="B1456" s="8" t="s">
        <v>849</v>
      </c>
      <c r="C1456" s="9" t="s">
        <v>60</v>
      </c>
    </row>
    <row r="1457">
      <c r="A1457" s="9">
        <f t="shared" si="1"/>
        <v>907</v>
      </c>
      <c r="B1457" s="8" t="s">
        <v>849</v>
      </c>
      <c r="C1457" s="9" t="s">
        <v>142</v>
      </c>
    </row>
    <row r="1458">
      <c r="A1458" s="9">
        <f t="shared" si="1"/>
        <v>907</v>
      </c>
      <c r="B1458" s="8" t="s">
        <v>849</v>
      </c>
      <c r="C1458" s="6" t="s">
        <v>23628</v>
      </c>
    </row>
    <row r="1459">
      <c r="A1459" s="9">
        <f t="shared" si="1"/>
        <v>908</v>
      </c>
      <c r="B1459" s="5" t="s">
        <v>850</v>
      </c>
      <c r="C1459" s="6" t="s">
        <v>336</v>
      </c>
    </row>
    <row r="1460">
      <c r="A1460" s="9">
        <f t="shared" si="1"/>
        <v>908</v>
      </c>
      <c r="B1460" s="5" t="s">
        <v>850</v>
      </c>
      <c r="C1460" s="6" t="s">
        <v>23637</v>
      </c>
    </row>
    <row r="1461">
      <c r="A1461" s="9">
        <f t="shared" si="1"/>
        <v>909</v>
      </c>
      <c r="B1461" s="8" t="s">
        <v>851</v>
      </c>
      <c r="C1461" s="6" t="s">
        <v>132</v>
      </c>
    </row>
    <row r="1462">
      <c r="A1462" s="9">
        <f t="shared" si="1"/>
        <v>909</v>
      </c>
      <c r="B1462" s="8" t="s">
        <v>851</v>
      </c>
      <c r="C1462" s="9" t="s">
        <v>60</v>
      </c>
    </row>
    <row r="1463">
      <c r="A1463" s="9">
        <f t="shared" si="1"/>
        <v>909</v>
      </c>
      <c r="B1463" s="8" t="s">
        <v>851</v>
      </c>
      <c r="C1463" s="6" t="s">
        <v>23637</v>
      </c>
    </row>
    <row r="1464">
      <c r="A1464" s="9">
        <f t="shared" si="1"/>
        <v>910</v>
      </c>
      <c r="B1464" s="8" t="s">
        <v>852</v>
      </c>
      <c r="C1464" s="9" t="s">
        <v>177</v>
      </c>
    </row>
    <row r="1465">
      <c r="A1465" s="9">
        <f t="shared" si="1"/>
        <v>911</v>
      </c>
      <c r="B1465" s="8" t="s">
        <v>853</v>
      </c>
      <c r="C1465" s="9" t="s">
        <v>60</v>
      </c>
    </row>
    <row r="1466">
      <c r="A1466" s="9">
        <f t="shared" si="1"/>
        <v>911</v>
      </c>
      <c r="B1466" s="8" t="s">
        <v>853</v>
      </c>
      <c r="C1466" s="9" t="s">
        <v>142</v>
      </c>
    </row>
    <row r="1467">
      <c r="A1467" s="9">
        <f t="shared" si="1"/>
        <v>912</v>
      </c>
      <c r="B1467" s="5" t="s">
        <v>854</v>
      </c>
      <c r="C1467" s="6" t="s">
        <v>153</v>
      </c>
    </row>
    <row r="1468">
      <c r="A1468" s="9">
        <f t="shared" si="1"/>
        <v>912</v>
      </c>
      <c r="B1468" s="5" t="s">
        <v>854</v>
      </c>
      <c r="C1468" s="6" t="s">
        <v>23637</v>
      </c>
    </row>
    <row r="1469">
      <c r="A1469" s="9">
        <f t="shared" si="1"/>
        <v>913</v>
      </c>
      <c r="B1469" s="8" t="s">
        <v>855</v>
      </c>
      <c r="C1469" s="6" t="s">
        <v>132</v>
      </c>
    </row>
    <row r="1470">
      <c r="A1470" s="9">
        <f t="shared" si="1"/>
        <v>913</v>
      </c>
      <c r="B1470" s="8" t="s">
        <v>855</v>
      </c>
      <c r="C1470" s="9" t="s">
        <v>60</v>
      </c>
    </row>
    <row r="1471">
      <c r="A1471" s="9">
        <f t="shared" si="1"/>
        <v>913</v>
      </c>
      <c r="B1471" s="8" t="s">
        <v>855</v>
      </c>
      <c r="C1471" s="6" t="s">
        <v>23637</v>
      </c>
    </row>
    <row r="1472">
      <c r="A1472" s="9">
        <f t="shared" si="1"/>
        <v>914</v>
      </c>
      <c r="B1472" s="8" t="s">
        <v>856</v>
      </c>
      <c r="C1472" s="6" t="s">
        <v>25</v>
      </c>
    </row>
    <row r="1473">
      <c r="A1473" s="9">
        <f t="shared" si="1"/>
        <v>914</v>
      </c>
      <c r="B1473" s="8" t="s">
        <v>856</v>
      </c>
      <c r="C1473" s="6" t="s">
        <v>142</v>
      </c>
    </row>
    <row r="1474">
      <c r="A1474" s="9">
        <f t="shared" si="1"/>
        <v>914</v>
      </c>
      <c r="B1474" s="8" t="s">
        <v>856</v>
      </c>
      <c r="C1474" s="6" t="s">
        <v>153</v>
      </c>
    </row>
    <row r="1475">
      <c r="A1475" s="9">
        <f t="shared" si="1"/>
        <v>914</v>
      </c>
      <c r="B1475" s="8" t="s">
        <v>856</v>
      </c>
      <c r="C1475" s="9" t="s">
        <v>60</v>
      </c>
    </row>
    <row r="1476">
      <c r="A1476" s="9">
        <f t="shared" si="1"/>
        <v>914</v>
      </c>
      <c r="B1476" s="8" t="s">
        <v>856</v>
      </c>
      <c r="C1476" s="6" t="s">
        <v>23637</v>
      </c>
    </row>
    <row r="1477">
      <c r="A1477" s="9">
        <f t="shared" si="1"/>
        <v>915</v>
      </c>
      <c r="B1477" s="5" t="s">
        <v>857</v>
      </c>
      <c r="C1477" s="6" t="s">
        <v>336</v>
      </c>
    </row>
    <row r="1478">
      <c r="A1478" s="9">
        <f t="shared" si="1"/>
        <v>915</v>
      </c>
      <c r="B1478" s="5" t="s">
        <v>857</v>
      </c>
      <c r="C1478" s="6" t="s">
        <v>23637</v>
      </c>
    </row>
    <row r="1479">
      <c r="A1479" s="9">
        <f t="shared" si="1"/>
        <v>916</v>
      </c>
      <c r="B1479" s="5" t="s">
        <v>858</v>
      </c>
      <c r="C1479" s="6" t="s">
        <v>97</v>
      </c>
    </row>
    <row r="1480">
      <c r="A1480" s="9">
        <f t="shared" si="1"/>
        <v>916</v>
      </c>
      <c r="B1480" s="5" t="s">
        <v>858</v>
      </c>
      <c r="C1480" s="6" t="s">
        <v>23637</v>
      </c>
    </row>
    <row r="1481">
      <c r="A1481" s="9">
        <f t="shared" si="1"/>
        <v>917</v>
      </c>
      <c r="B1481" s="5" t="s">
        <v>859</v>
      </c>
      <c r="C1481" s="6" t="s">
        <v>95</v>
      </c>
    </row>
    <row r="1482">
      <c r="A1482" s="9">
        <f t="shared" si="1"/>
        <v>918</v>
      </c>
      <c r="B1482" s="5" t="s">
        <v>860</v>
      </c>
      <c r="C1482" s="6" t="s">
        <v>267</v>
      </c>
    </row>
    <row r="1483">
      <c r="A1483" s="9">
        <f t="shared" si="1"/>
        <v>918</v>
      </c>
      <c r="B1483" s="5" t="s">
        <v>860</v>
      </c>
      <c r="C1483" s="6" t="s">
        <v>23637</v>
      </c>
    </row>
    <row r="1484">
      <c r="A1484" s="9">
        <f t="shared" si="1"/>
        <v>919</v>
      </c>
      <c r="B1484" s="5" t="s">
        <v>861</v>
      </c>
      <c r="C1484" s="6" t="s">
        <v>267</v>
      </c>
    </row>
    <row r="1485">
      <c r="A1485" s="9">
        <f t="shared" si="1"/>
        <v>919</v>
      </c>
      <c r="B1485" s="5" t="s">
        <v>861</v>
      </c>
      <c r="C1485" s="6" t="s">
        <v>23637</v>
      </c>
    </row>
    <row r="1486">
      <c r="A1486" s="9">
        <f t="shared" si="1"/>
        <v>920</v>
      </c>
      <c r="B1486" s="8" t="s">
        <v>862</v>
      </c>
      <c r="C1486" s="9" t="s">
        <v>280</v>
      </c>
    </row>
    <row r="1487">
      <c r="A1487" s="9">
        <f t="shared" si="1"/>
        <v>921</v>
      </c>
      <c r="B1487" s="5" t="s">
        <v>863</v>
      </c>
      <c r="C1487" s="6" t="s">
        <v>683</v>
      </c>
    </row>
    <row r="1488">
      <c r="A1488" s="9">
        <f t="shared" si="1"/>
        <v>921</v>
      </c>
      <c r="B1488" s="37" t="s">
        <v>863</v>
      </c>
      <c r="C1488" s="28" t="s">
        <v>23633</v>
      </c>
    </row>
    <row r="1489">
      <c r="A1489" s="9">
        <f t="shared" si="1"/>
        <v>922</v>
      </c>
      <c r="B1489" s="36" t="s">
        <v>23834</v>
      </c>
      <c r="C1489" s="26" t="s">
        <v>90</v>
      </c>
    </row>
    <row r="1490">
      <c r="A1490" s="9">
        <f t="shared" si="1"/>
        <v>922</v>
      </c>
      <c r="B1490" s="36" t="s">
        <v>23834</v>
      </c>
      <c r="C1490" s="26" t="s">
        <v>553</v>
      </c>
    </row>
    <row r="1491">
      <c r="A1491" s="9">
        <f t="shared" si="1"/>
        <v>922</v>
      </c>
      <c r="B1491" s="36" t="s">
        <v>23834</v>
      </c>
      <c r="C1491" s="26" t="s">
        <v>25</v>
      </c>
    </row>
    <row r="1492">
      <c r="A1492" s="9">
        <f t="shared" si="1"/>
        <v>923</v>
      </c>
      <c r="B1492" s="25" t="s">
        <v>23835</v>
      </c>
      <c r="C1492" s="26" t="s">
        <v>446</v>
      </c>
    </row>
    <row r="1493">
      <c r="A1493" s="9">
        <f t="shared" si="1"/>
        <v>923</v>
      </c>
      <c r="B1493" s="27" t="s">
        <v>23835</v>
      </c>
      <c r="C1493" s="28" t="s">
        <v>23637</v>
      </c>
    </row>
    <row r="1494">
      <c r="A1494" s="9">
        <f t="shared" si="1"/>
        <v>924</v>
      </c>
      <c r="B1494" s="32" t="s">
        <v>23836</v>
      </c>
      <c r="C1494" s="26" t="s">
        <v>67</v>
      </c>
    </row>
    <row r="1495">
      <c r="A1495" s="9">
        <f t="shared" si="1"/>
        <v>925</v>
      </c>
      <c r="B1495" s="5" t="s">
        <v>864</v>
      </c>
      <c r="C1495" s="6" t="s">
        <v>714</v>
      </c>
    </row>
    <row r="1496">
      <c r="A1496" s="9">
        <f t="shared" si="1"/>
        <v>925</v>
      </c>
      <c r="B1496" s="5" t="s">
        <v>864</v>
      </c>
      <c r="C1496" s="6" t="s">
        <v>23672</v>
      </c>
    </row>
    <row r="1497">
      <c r="A1497" s="9">
        <f t="shared" si="1"/>
        <v>926</v>
      </c>
      <c r="B1497" s="5" t="s">
        <v>865</v>
      </c>
      <c r="C1497" s="6" t="s">
        <v>714</v>
      </c>
    </row>
    <row r="1498">
      <c r="A1498" s="9">
        <f t="shared" si="1"/>
        <v>926</v>
      </c>
      <c r="B1498" s="5" t="s">
        <v>865</v>
      </c>
      <c r="C1498" s="6" t="s">
        <v>23672</v>
      </c>
    </row>
    <row r="1499">
      <c r="A1499" s="9">
        <f t="shared" si="1"/>
        <v>927</v>
      </c>
      <c r="B1499" s="5" t="s">
        <v>866</v>
      </c>
      <c r="C1499" s="6" t="s">
        <v>714</v>
      </c>
    </row>
    <row r="1500">
      <c r="A1500" s="9">
        <f t="shared" si="1"/>
        <v>927</v>
      </c>
      <c r="B1500" s="5" t="s">
        <v>866</v>
      </c>
      <c r="C1500" s="6" t="s">
        <v>23672</v>
      </c>
    </row>
    <row r="1501">
      <c r="A1501" s="9">
        <f t="shared" si="1"/>
        <v>928</v>
      </c>
      <c r="B1501" s="5" t="s">
        <v>867</v>
      </c>
      <c r="C1501" s="6" t="s">
        <v>714</v>
      </c>
    </row>
    <row r="1502">
      <c r="A1502" s="9">
        <f t="shared" si="1"/>
        <v>928</v>
      </c>
      <c r="B1502" s="5" t="s">
        <v>867</v>
      </c>
      <c r="C1502" s="6" t="s">
        <v>23672</v>
      </c>
    </row>
    <row r="1503">
      <c r="A1503" s="9">
        <f t="shared" si="1"/>
        <v>929</v>
      </c>
      <c r="B1503" s="5" t="s">
        <v>868</v>
      </c>
      <c r="C1503" s="6" t="s">
        <v>714</v>
      </c>
    </row>
    <row r="1504">
      <c r="A1504" s="9">
        <f t="shared" si="1"/>
        <v>929</v>
      </c>
      <c r="B1504" s="5" t="s">
        <v>868</v>
      </c>
      <c r="C1504" s="6" t="s">
        <v>23672</v>
      </c>
    </row>
    <row r="1505">
      <c r="A1505" s="9">
        <f t="shared" si="1"/>
        <v>930</v>
      </c>
      <c r="B1505" s="5" t="s">
        <v>869</v>
      </c>
      <c r="C1505" s="6" t="s">
        <v>714</v>
      </c>
    </row>
    <row r="1506">
      <c r="A1506" s="9">
        <f t="shared" si="1"/>
        <v>930</v>
      </c>
      <c r="B1506" s="5" t="s">
        <v>869</v>
      </c>
      <c r="C1506" s="6" t="s">
        <v>23672</v>
      </c>
    </row>
    <row r="1507">
      <c r="A1507" s="9">
        <f t="shared" si="1"/>
        <v>931</v>
      </c>
      <c r="B1507" s="5" t="s">
        <v>870</v>
      </c>
      <c r="C1507" s="6" t="s">
        <v>714</v>
      </c>
    </row>
    <row r="1508">
      <c r="A1508" s="9">
        <f t="shared" si="1"/>
        <v>931</v>
      </c>
      <c r="B1508" s="5" t="s">
        <v>870</v>
      </c>
      <c r="C1508" s="6" t="s">
        <v>23672</v>
      </c>
    </row>
    <row r="1509">
      <c r="A1509" s="9">
        <f t="shared" si="1"/>
        <v>932</v>
      </c>
      <c r="B1509" s="5" t="s">
        <v>871</v>
      </c>
      <c r="C1509" s="6" t="s">
        <v>714</v>
      </c>
    </row>
    <row r="1510">
      <c r="A1510" s="9">
        <f t="shared" si="1"/>
        <v>932</v>
      </c>
      <c r="B1510" s="5" t="s">
        <v>871</v>
      </c>
      <c r="C1510" s="6" t="s">
        <v>23672</v>
      </c>
    </row>
    <row r="1511">
      <c r="A1511" s="9">
        <f t="shared" si="1"/>
        <v>933</v>
      </c>
      <c r="B1511" s="5" t="s">
        <v>872</v>
      </c>
      <c r="C1511" s="6" t="s">
        <v>714</v>
      </c>
    </row>
    <row r="1512">
      <c r="A1512" s="9">
        <f t="shared" si="1"/>
        <v>933</v>
      </c>
      <c r="B1512" s="5" t="s">
        <v>872</v>
      </c>
      <c r="C1512" s="6" t="s">
        <v>23672</v>
      </c>
    </row>
    <row r="1513">
      <c r="A1513" s="9">
        <f t="shared" si="1"/>
        <v>934</v>
      </c>
      <c r="B1513" s="8" t="s">
        <v>873</v>
      </c>
      <c r="C1513" s="9" t="s">
        <v>874</v>
      </c>
    </row>
    <row r="1514">
      <c r="A1514" s="9">
        <f t="shared" si="1"/>
        <v>935</v>
      </c>
      <c r="B1514" s="5" t="s">
        <v>875</v>
      </c>
      <c r="C1514" s="6" t="s">
        <v>393</v>
      </c>
    </row>
    <row r="1515">
      <c r="A1515" s="9">
        <f t="shared" si="1"/>
        <v>936</v>
      </c>
      <c r="B1515" s="8" t="s">
        <v>876</v>
      </c>
      <c r="C1515" s="9" t="s">
        <v>399</v>
      </c>
    </row>
    <row r="1516">
      <c r="A1516" s="9">
        <f t="shared" si="1"/>
        <v>937</v>
      </c>
      <c r="B1516" s="5" t="s">
        <v>877</v>
      </c>
      <c r="C1516" s="6" t="s">
        <v>346</v>
      </c>
    </row>
    <row r="1517">
      <c r="A1517" s="9">
        <f t="shared" si="1"/>
        <v>937</v>
      </c>
      <c r="B1517" s="5" t="s">
        <v>877</v>
      </c>
      <c r="C1517" s="6" t="s">
        <v>23628</v>
      </c>
    </row>
    <row r="1518">
      <c r="A1518" s="9">
        <f t="shared" si="1"/>
        <v>938</v>
      </c>
      <c r="B1518" s="8" t="s">
        <v>878</v>
      </c>
      <c r="C1518" s="9" t="s">
        <v>24</v>
      </c>
    </row>
    <row r="1519">
      <c r="A1519" s="9">
        <f t="shared" si="1"/>
        <v>939</v>
      </c>
      <c r="B1519" s="8" t="s">
        <v>879</v>
      </c>
      <c r="C1519" s="9" t="s">
        <v>177</v>
      </c>
    </row>
    <row r="1520">
      <c r="A1520" s="9">
        <f t="shared" si="1"/>
        <v>940</v>
      </c>
      <c r="B1520" s="8" t="s">
        <v>880</v>
      </c>
      <c r="C1520" s="9" t="s">
        <v>24</v>
      </c>
    </row>
    <row r="1521">
      <c r="A1521" s="9">
        <f t="shared" si="1"/>
        <v>940</v>
      </c>
      <c r="B1521" s="8" t="s">
        <v>880</v>
      </c>
      <c r="C1521" s="9" t="s">
        <v>25</v>
      </c>
    </row>
    <row r="1522">
      <c r="A1522" s="9">
        <f t="shared" si="1"/>
        <v>941</v>
      </c>
      <c r="B1522" s="8" t="s">
        <v>881</v>
      </c>
      <c r="C1522" s="9" t="s">
        <v>24</v>
      </c>
    </row>
    <row r="1523">
      <c r="A1523" s="9">
        <f t="shared" si="1"/>
        <v>942</v>
      </c>
      <c r="B1523" s="8" t="s">
        <v>882</v>
      </c>
      <c r="C1523" s="9" t="s">
        <v>162</v>
      </c>
    </row>
    <row r="1524">
      <c r="A1524" s="9">
        <f t="shared" si="1"/>
        <v>943</v>
      </c>
      <c r="B1524" s="8" t="s">
        <v>883</v>
      </c>
      <c r="C1524" s="9" t="s">
        <v>24</v>
      </c>
    </row>
    <row r="1525">
      <c r="A1525" s="9">
        <f t="shared" si="1"/>
        <v>944</v>
      </c>
      <c r="B1525" s="8" t="s">
        <v>884</v>
      </c>
      <c r="C1525" s="9" t="s">
        <v>24</v>
      </c>
    </row>
    <row r="1526">
      <c r="A1526" s="9">
        <f t="shared" si="1"/>
        <v>945</v>
      </c>
      <c r="B1526" s="8" t="s">
        <v>885</v>
      </c>
      <c r="C1526" s="6" t="s">
        <v>25</v>
      </c>
    </row>
    <row r="1527">
      <c r="A1527" s="9">
        <f t="shared" si="1"/>
        <v>945</v>
      </c>
      <c r="B1527" s="8" t="s">
        <v>885</v>
      </c>
      <c r="C1527" s="6" t="s">
        <v>24</v>
      </c>
    </row>
    <row r="1528">
      <c r="A1528" s="9">
        <f t="shared" si="1"/>
        <v>946</v>
      </c>
      <c r="B1528" s="25" t="s">
        <v>23837</v>
      </c>
      <c r="C1528" s="26" t="s">
        <v>10122</v>
      </c>
    </row>
    <row r="1529">
      <c r="A1529" s="9">
        <f t="shared" si="1"/>
        <v>946</v>
      </c>
      <c r="B1529" s="27" t="s">
        <v>23837</v>
      </c>
      <c r="C1529" s="28" t="s">
        <v>23637</v>
      </c>
    </row>
    <row r="1530">
      <c r="A1530" s="9">
        <f t="shared" si="1"/>
        <v>947</v>
      </c>
      <c r="B1530" s="8" t="s">
        <v>886</v>
      </c>
      <c r="C1530" s="9" t="s">
        <v>24</v>
      </c>
    </row>
    <row r="1531">
      <c r="A1531" s="9">
        <f t="shared" si="1"/>
        <v>948</v>
      </c>
      <c r="B1531" s="8" t="s">
        <v>887</v>
      </c>
      <c r="C1531" s="6" t="s">
        <v>25</v>
      </c>
    </row>
    <row r="1532">
      <c r="A1532" s="9">
        <f t="shared" si="1"/>
        <v>948</v>
      </c>
      <c r="B1532" s="8" t="s">
        <v>887</v>
      </c>
      <c r="C1532" s="6" t="s">
        <v>24</v>
      </c>
    </row>
    <row r="1533">
      <c r="A1533" s="9">
        <f t="shared" si="1"/>
        <v>949</v>
      </c>
      <c r="B1533" s="8" t="s">
        <v>888</v>
      </c>
      <c r="C1533" s="6" t="s">
        <v>25</v>
      </c>
    </row>
    <row r="1534">
      <c r="A1534" s="9">
        <f t="shared" si="1"/>
        <v>949</v>
      </c>
      <c r="B1534" s="8" t="s">
        <v>888</v>
      </c>
      <c r="C1534" s="6" t="s">
        <v>24</v>
      </c>
    </row>
    <row r="1535">
      <c r="A1535" s="9">
        <f t="shared" si="1"/>
        <v>950</v>
      </c>
      <c r="B1535" s="8" t="s">
        <v>889</v>
      </c>
      <c r="C1535" s="9" t="s">
        <v>40</v>
      </c>
    </row>
    <row r="1536">
      <c r="A1536" s="9">
        <f t="shared" si="1"/>
        <v>951</v>
      </c>
      <c r="B1536" s="8" t="s">
        <v>890</v>
      </c>
      <c r="C1536" s="9" t="s">
        <v>25</v>
      </c>
    </row>
    <row r="1537">
      <c r="A1537" s="9">
        <f t="shared" si="1"/>
        <v>952</v>
      </c>
      <c r="B1537" s="8" t="s">
        <v>891</v>
      </c>
      <c r="C1537" s="9" t="s">
        <v>280</v>
      </c>
    </row>
    <row r="1538">
      <c r="A1538" s="9">
        <f t="shared" si="1"/>
        <v>953</v>
      </c>
      <c r="B1538" s="8" t="s">
        <v>892</v>
      </c>
      <c r="C1538" s="9" t="s">
        <v>893</v>
      </c>
    </row>
    <row r="1539">
      <c r="A1539" s="9">
        <f t="shared" si="1"/>
        <v>954</v>
      </c>
      <c r="B1539" s="8" t="s">
        <v>894</v>
      </c>
      <c r="C1539" s="9" t="s">
        <v>372</v>
      </c>
    </row>
    <row r="1540">
      <c r="A1540" s="9">
        <f t="shared" si="1"/>
        <v>955</v>
      </c>
      <c r="B1540" s="25" t="s">
        <v>23838</v>
      </c>
      <c r="C1540" s="26" t="s">
        <v>23653</v>
      </c>
    </row>
    <row r="1541">
      <c r="A1541" s="9">
        <f t="shared" si="1"/>
        <v>955</v>
      </c>
      <c r="B1541" s="25" t="s">
        <v>23838</v>
      </c>
      <c r="C1541" s="26" t="s">
        <v>7783</v>
      </c>
    </row>
    <row r="1542">
      <c r="A1542" s="9">
        <f t="shared" si="1"/>
        <v>956</v>
      </c>
      <c r="B1542" s="8" t="s">
        <v>895</v>
      </c>
      <c r="C1542" s="6" t="s">
        <v>25</v>
      </c>
    </row>
    <row r="1543">
      <c r="A1543" s="9">
        <f t="shared" si="1"/>
        <v>956</v>
      </c>
      <c r="B1543" s="8" t="s">
        <v>895</v>
      </c>
      <c r="C1543" s="9" t="s">
        <v>280</v>
      </c>
    </row>
    <row r="1544">
      <c r="A1544" s="9">
        <f t="shared" si="1"/>
        <v>957</v>
      </c>
      <c r="B1544" s="5" t="s">
        <v>896</v>
      </c>
      <c r="C1544" s="6" t="s">
        <v>367</v>
      </c>
    </row>
    <row r="1545">
      <c r="A1545" s="9">
        <f t="shared" si="1"/>
        <v>958</v>
      </c>
      <c r="B1545" s="8" t="s">
        <v>897</v>
      </c>
      <c r="C1545" s="9" t="s">
        <v>60</v>
      </c>
    </row>
    <row r="1546">
      <c r="A1546" s="9">
        <f t="shared" si="1"/>
        <v>959</v>
      </c>
      <c r="B1546" s="8" t="s">
        <v>898</v>
      </c>
      <c r="C1546" s="9" t="s">
        <v>24</v>
      </c>
    </row>
    <row r="1547">
      <c r="A1547" s="9">
        <f t="shared" si="1"/>
        <v>960</v>
      </c>
      <c r="B1547" s="8" t="s">
        <v>899</v>
      </c>
      <c r="C1547" s="9" t="s">
        <v>479</v>
      </c>
    </row>
    <row r="1548">
      <c r="A1548" s="9">
        <f t="shared" si="1"/>
        <v>961</v>
      </c>
      <c r="B1548" s="8" t="s">
        <v>900</v>
      </c>
      <c r="C1548" s="9" t="s">
        <v>40</v>
      </c>
    </row>
    <row r="1549">
      <c r="A1549" s="9">
        <f t="shared" si="1"/>
        <v>962</v>
      </c>
      <c r="B1549" s="5" t="s">
        <v>901</v>
      </c>
      <c r="C1549" s="6" t="s">
        <v>393</v>
      </c>
    </row>
    <row r="1550">
      <c r="A1550" s="9">
        <f t="shared" si="1"/>
        <v>963</v>
      </c>
      <c r="B1550" s="8" t="s">
        <v>902</v>
      </c>
      <c r="C1550" s="9" t="s">
        <v>40</v>
      </c>
    </row>
    <row r="1551">
      <c r="A1551" s="9">
        <f t="shared" si="1"/>
        <v>964</v>
      </c>
      <c r="B1551" s="8" t="s">
        <v>903</v>
      </c>
      <c r="C1551" s="9" t="s">
        <v>24</v>
      </c>
    </row>
    <row r="1552">
      <c r="A1552" s="9">
        <f t="shared" si="1"/>
        <v>965</v>
      </c>
      <c r="B1552" s="8" t="s">
        <v>904</v>
      </c>
      <c r="C1552" s="9" t="s">
        <v>280</v>
      </c>
    </row>
    <row r="1553">
      <c r="A1553" s="9">
        <f t="shared" si="1"/>
        <v>966</v>
      </c>
      <c r="B1553" s="5" t="s">
        <v>905</v>
      </c>
      <c r="C1553" s="6" t="s">
        <v>15</v>
      </c>
    </row>
    <row r="1554">
      <c r="A1554" s="9">
        <f t="shared" si="1"/>
        <v>967</v>
      </c>
      <c r="B1554" s="8" t="s">
        <v>906</v>
      </c>
      <c r="C1554" s="9" t="s">
        <v>24</v>
      </c>
    </row>
    <row r="1555">
      <c r="A1555" s="9">
        <f t="shared" si="1"/>
        <v>968</v>
      </c>
      <c r="B1555" s="8" t="s">
        <v>907</v>
      </c>
      <c r="C1555" s="6" t="s">
        <v>25</v>
      </c>
    </row>
    <row r="1556">
      <c r="A1556" s="9">
        <f t="shared" si="1"/>
        <v>968</v>
      </c>
      <c r="B1556" s="8" t="s">
        <v>907</v>
      </c>
      <c r="C1556" s="6" t="s">
        <v>313</v>
      </c>
    </row>
    <row r="1557">
      <c r="A1557" s="9">
        <f t="shared" si="1"/>
        <v>968</v>
      </c>
      <c r="B1557" s="8" t="s">
        <v>907</v>
      </c>
      <c r="C1557" s="6" t="s">
        <v>142</v>
      </c>
    </row>
    <row r="1558">
      <c r="A1558" s="9">
        <f t="shared" si="1"/>
        <v>969</v>
      </c>
      <c r="B1558" s="8" t="s">
        <v>908</v>
      </c>
      <c r="C1558" s="6" t="s">
        <v>313</v>
      </c>
    </row>
    <row r="1559">
      <c r="A1559" s="9">
        <f t="shared" si="1"/>
        <v>970</v>
      </c>
      <c r="B1559" s="8" t="s">
        <v>909</v>
      </c>
      <c r="C1559" s="9" t="s">
        <v>24</v>
      </c>
    </row>
    <row r="1560">
      <c r="A1560" s="9">
        <f t="shared" si="1"/>
        <v>971</v>
      </c>
      <c r="B1560" s="8" t="s">
        <v>910</v>
      </c>
      <c r="C1560" s="9" t="s">
        <v>177</v>
      </c>
    </row>
    <row r="1561">
      <c r="A1561" s="9">
        <f t="shared" si="1"/>
        <v>972</v>
      </c>
      <c r="B1561" s="5" t="s">
        <v>911</v>
      </c>
      <c r="C1561" s="6" t="s">
        <v>367</v>
      </c>
    </row>
    <row r="1562">
      <c r="A1562" s="9">
        <f t="shared" si="1"/>
        <v>973</v>
      </c>
      <c r="B1562" s="8" t="s">
        <v>912</v>
      </c>
      <c r="C1562" s="6" t="s">
        <v>25</v>
      </c>
    </row>
    <row r="1563">
      <c r="A1563" s="9">
        <f t="shared" si="1"/>
        <v>973</v>
      </c>
      <c r="B1563" s="8" t="s">
        <v>912</v>
      </c>
      <c r="C1563" s="6" t="s">
        <v>804</v>
      </c>
    </row>
    <row r="1564">
      <c r="A1564" s="9">
        <f t="shared" si="1"/>
        <v>973</v>
      </c>
      <c r="B1564" s="8" t="s">
        <v>912</v>
      </c>
      <c r="C1564" s="9" t="s">
        <v>60</v>
      </c>
    </row>
    <row r="1565">
      <c r="A1565" s="9">
        <f t="shared" si="1"/>
        <v>973</v>
      </c>
      <c r="B1565" s="8" t="s">
        <v>912</v>
      </c>
      <c r="C1565" s="6" t="s">
        <v>23637</v>
      </c>
    </row>
    <row r="1566">
      <c r="A1566" s="9">
        <f t="shared" si="1"/>
        <v>974</v>
      </c>
      <c r="B1566" s="8" t="s">
        <v>913</v>
      </c>
      <c r="C1566" s="9" t="s">
        <v>83</v>
      </c>
    </row>
    <row r="1567">
      <c r="A1567" s="9">
        <f t="shared" si="1"/>
        <v>975</v>
      </c>
      <c r="B1567" s="25" t="s">
        <v>23839</v>
      </c>
      <c r="C1567" s="26" t="s">
        <v>23808</v>
      </c>
    </row>
    <row r="1568">
      <c r="A1568" s="9">
        <f t="shared" si="1"/>
        <v>976</v>
      </c>
      <c r="B1568" s="29" t="s">
        <v>23840</v>
      </c>
      <c r="C1568" s="26" t="s">
        <v>23636</v>
      </c>
    </row>
    <row r="1569">
      <c r="A1569" s="9">
        <f t="shared" si="1"/>
        <v>977</v>
      </c>
      <c r="B1569" s="8" t="s">
        <v>914</v>
      </c>
      <c r="C1569" s="9" t="s">
        <v>60</v>
      </c>
    </row>
    <row r="1570">
      <c r="A1570" s="9">
        <f t="shared" si="1"/>
        <v>978</v>
      </c>
      <c r="B1570" s="36" t="s">
        <v>23841</v>
      </c>
      <c r="C1570" s="26" t="s">
        <v>90</v>
      </c>
    </row>
    <row r="1571">
      <c r="A1571" s="9">
        <f t="shared" si="1"/>
        <v>978</v>
      </c>
      <c r="B1571" s="36" t="s">
        <v>23841</v>
      </c>
      <c r="C1571" s="26" t="s">
        <v>25</v>
      </c>
    </row>
    <row r="1572">
      <c r="A1572" s="9">
        <f t="shared" si="1"/>
        <v>978</v>
      </c>
      <c r="B1572" s="36" t="s">
        <v>23841</v>
      </c>
      <c r="C1572" s="26" t="s">
        <v>267</v>
      </c>
    </row>
    <row r="1573">
      <c r="A1573" s="9">
        <f t="shared" si="1"/>
        <v>978</v>
      </c>
      <c r="B1573" s="36" t="s">
        <v>23841</v>
      </c>
      <c r="C1573" s="26" t="s">
        <v>804</v>
      </c>
    </row>
    <row r="1574">
      <c r="A1574" s="9">
        <f t="shared" si="1"/>
        <v>978</v>
      </c>
      <c r="B1574" s="36" t="s">
        <v>23841</v>
      </c>
      <c r="C1574" s="26" t="s">
        <v>179</v>
      </c>
    </row>
    <row r="1575">
      <c r="A1575" s="9">
        <f t="shared" si="1"/>
        <v>979</v>
      </c>
      <c r="B1575" s="5" t="s">
        <v>915</v>
      </c>
      <c r="C1575" s="6" t="s">
        <v>727</v>
      </c>
    </row>
    <row r="1576">
      <c r="A1576" s="9">
        <f t="shared" si="1"/>
        <v>980</v>
      </c>
      <c r="B1576" s="8" t="s">
        <v>916</v>
      </c>
      <c r="C1576" s="6" t="s">
        <v>132</v>
      </c>
    </row>
    <row r="1577">
      <c r="A1577" s="9">
        <f t="shared" si="1"/>
        <v>980</v>
      </c>
      <c r="B1577" s="8" t="s">
        <v>916</v>
      </c>
      <c r="C1577" s="9" t="s">
        <v>60</v>
      </c>
    </row>
    <row r="1578">
      <c r="A1578" s="9">
        <f t="shared" si="1"/>
        <v>980</v>
      </c>
      <c r="B1578" s="8" t="s">
        <v>916</v>
      </c>
      <c r="C1578" s="6" t="s">
        <v>23637</v>
      </c>
    </row>
    <row r="1579">
      <c r="A1579" s="9">
        <f t="shared" si="1"/>
        <v>981</v>
      </c>
      <c r="B1579" s="8" t="s">
        <v>917</v>
      </c>
      <c r="C1579" s="6" t="s">
        <v>25</v>
      </c>
    </row>
    <row r="1580">
      <c r="A1580" s="9">
        <f t="shared" si="1"/>
        <v>981</v>
      </c>
      <c r="B1580" s="8" t="s">
        <v>917</v>
      </c>
      <c r="C1580" s="9" t="s">
        <v>60</v>
      </c>
    </row>
    <row r="1581">
      <c r="A1581" s="9">
        <f t="shared" si="1"/>
        <v>982</v>
      </c>
      <c r="B1581" s="5" t="s">
        <v>918</v>
      </c>
      <c r="C1581" s="6" t="s">
        <v>405</v>
      </c>
    </row>
    <row r="1582">
      <c r="A1582" s="9">
        <f t="shared" si="1"/>
        <v>982</v>
      </c>
      <c r="B1582" s="5" t="s">
        <v>918</v>
      </c>
      <c r="C1582" s="6" t="s">
        <v>23637</v>
      </c>
    </row>
    <row r="1583">
      <c r="A1583" s="9">
        <f t="shared" si="1"/>
        <v>983</v>
      </c>
      <c r="B1583" s="8" t="s">
        <v>919</v>
      </c>
      <c r="C1583" s="9" t="s">
        <v>650</v>
      </c>
    </row>
    <row r="1584">
      <c r="A1584" s="9">
        <f t="shared" si="1"/>
        <v>984</v>
      </c>
      <c r="B1584" s="27" t="s">
        <v>23842</v>
      </c>
      <c r="C1584" s="28" t="s">
        <v>23637</v>
      </c>
    </row>
    <row r="1585">
      <c r="A1585" s="9">
        <f t="shared" si="1"/>
        <v>985</v>
      </c>
      <c r="B1585" s="27" t="s">
        <v>23843</v>
      </c>
      <c r="C1585" s="28" t="s">
        <v>23637</v>
      </c>
    </row>
    <row r="1586">
      <c r="A1586" s="9">
        <f t="shared" si="1"/>
        <v>986</v>
      </c>
      <c r="B1586" s="25" t="s">
        <v>23844</v>
      </c>
      <c r="C1586" s="26" t="s">
        <v>23845</v>
      </c>
    </row>
    <row r="1587">
      <c r="A1587" s="9">
        <f t="shared" si="1"/>
        <v>987</v>
      </c>
      <c r="B1587" s="8" t="s">
        <v>920</v>
      </c>
      <c r="C1587" s="6" t="s">
        <v>132</v>
      </c>
    </row>
    <row r="1588">
      <c r="A1588" s="9">
        <f t="shared" si="1"/>
        <v>987</v>
      </c>
      <c r="B1588" s="8" t="s">
        <v>920</v>
      </c>
      <c r="C1588" s="6" t="s">
        <v>25</v>
      </c>
    </row>
    <row r="1589">
      <c r="A1589" s="9">
        <f t="shared" si="1"/>
        <v>987</v>
      </c>
      <c r="B1589" s="8" t="s">
        <v>920</v>
      </c>
      <c r="C1589" s="9" t="s">
        <v>60</v>
      </c>
    </row>
    <row r="1590">
      <c r="A1590" s="9">
        <f t="shared" si="1"/>
        <v>987</v>
      </c>
      <c r="B1590" s="8" t="s">
        <v>920</v>
      </c>
      <c r="C1590" s="6" t="s">
        <v>23637</v>
      </c>
    </row>
    <row r="1591">
      <c r="A1591" s="9">
        <f t="shared" si="1"/>
        <v>988</v>
      </c>
      <c r="B1591" s="8" t="s">
        <v>921</v>
      </c>
      <c r="C1591" s="9" t="s">
        <v>40</v>
      </c>
    </row>
    <row r="1592">
      <c r="A1592" s="9">
        <f t="shared" si="1"/>
        <v>989</v>
      </c>
      <c r="B1592" s="8" t="s">
        <v>922</v>
      </c>
      <c r="C1592" s="9" t="s">
        <v>40</v>
      </c>
    </row>
    <row r="1593">
      <c r="A1593" s="9">
        <f t="shared" si="1"/>
        <v>990</v>
      </c>
      <c r="B1593" s="8" t="s">
        <v>923</v>
      </c>
      <c r="C1593" s="6" t="s">
        <v>150</v>
      </c>
    </row>
    <row r="1594">
      <c r="A1594" s="9">
        <f t="shared" si="1"/>
        <v>990</v>
      </c>
      <c r="B1594" s="8" t="s">
        <v>923</v>
      </c>
      <c r="C1594" s="9" t="s">
        <v>162</v>
      </c>
    </row>
    <row r="1595">
      <c r="A1595" s="9">
        <f t="shared" si="1"/>
        <v>990</v>
      </c>
      <c r="B1595" s="8" t="s">
        <v>923</v>
      </c>
      <c r="C1595" s="6" t="s">
        <v>23637</v>
      </c>
    </row>
    <row r="1596">
      <c r="A1596" s="9">
        <f t="shared" si="1"/>
        <v>991</v>
      </c>
      <c r="B1596" s="31" t="s">
        <v>23846</v>
      </c>
      <c r="C1596" s="6" t="s">
        <v>374</v>
      </c>
    </row>
    <row r="1597">
      <c r="A1597" s="9">
        <f t="shared" si="1"/>
        <v>992</v>
      </c>
      <c r="B1597" s="5" t="s">
        <v>924</v>
      </c>
      <c r="C1597" s="6" t="s">
        <v>362</v>
      </c>
    </row>
    <row r="1598">
      <c r="A1598" s="9">
        <f t="shared" si="1"/>
        <v>992</v>
      </c>
      <c r="B1598" s="5" t="s">
        <v>924</v>
      </c>
      <c r="C1598" s="6" t="s">
        <v>655</v>
      </c>
    </row>
    <row r="1599">
      <c r="A1599" s="9">
        <f t="shared" si="1"/>
        <v>992</v>
      </c>
      <c r="B1599" s="37" t="s">
        <v>924</v>
      </c>
      <c r="C1599" s="28" t="s">
        <v>23633</v>
      </c>
    </row>
    <row r="1600">
      <c r="A1600" s="9">
        <f t="shared" si="1"/>
        <v>993</v>
      </c>
      <c r="B1600" s="8" t="s">
        <v>925</v>
      </c>
      <c r="C1600" s="6" t="s">
        <v>132</v>
      </c>
    </row>
    <row r="1601">
      <c r="A1601" s="9">
        <f t="shared" si="1"/>
        <v>993</v>
      </c>
      <c r="B1601" s="8" t="s">
        <v>925</v>
      </c>
      <c r="C1601" s="6" t="s">
        <v>25</v>
      </c>
    </row>
    <row r="1602">
      <c r="A1602" s="9">
        <f t="shared" si="1"/>
        <v>993</v>
      </c>
      <c r="B1602" s="8" t="s">
        <v>925</v>
      </c>
      <c r="C1602" s="6" t="s">
        <v>196</v>
      </c>
    </row>
    <row r="1603">
      <c r="A1603" s="9">
        <f t="shared" si="1"/>
        <v>993</v>
      </c>
      <c r="B1603" s="8" t="s">
        <v>925</v>
      </c>
      <c r="C1603" s="6" t="s">
        <v>324</v>
      </c>
    </row>
    <row r="1604">
      <c r="A1604" s="9">
        <f t="shared" si="1"/>
        <v>993</v>
      </c>
      <c r="B1604" s="8" t="s">
        <v>925</v>
      </c>
      <c r="C1604" s="6" t="s">
        <v>446</v>
      </c>
    </row>
    <row r="1605">
      <c r="A1605" s="9">
        <f t="shared" si="1"/>
        <v>993</v>
      </c>
      <c r="B1605" s="8" t="s">
        <v>925</v>
      </c>
      <c r="C1605" s="6" t="s">
        <v>179</v>
      </c>
    </row>
    <row r="1606">
      <c r="A1606" s="9">
        <f t="shared" si="1"/>
        <v>993</v>
      </c>
      <c r="B1606" s="8" t="s">
        <v>925</v>
      </c>
      <c r="C1606" s="9" t="s">
        <v>60</v>
      </c>
    </row>
    <row r="1607">
      <c r="A1607" s="9">
        <f t="shared" si="1"/>
        <v>993</v>
      </c>
      <c r="B1607" s="8" t="s">
        <v>925</v>
      </c>
      <c r="C1607" s="6" t="s">
        <v>23637</v>
      </c>
    </row>
    <row r="1608">
      <c r="A1608" s="9">
        <f t="shared" si="1"/>
        <v>994</v>
      </c>
      <c r="B1608" s="8" t="s">
        <v>926</v>
      </c>
      <c r="C1608" s="9" t="s">
        <v>60</v>
      </c>
    </row>
    <row r="1609">
      <c r="A1609" s="9">
        <f t="shared" si="1"/>
        <v>994</v>
      </c>
      <c r="B1609" s="8" t="s">
        <v>926</v>
      </c>
      <c r="C1609" s="6" t="s">
        <v>324</v>
      </c>
    </row>
    <row r="1610">
      <c r="A1610" s="9">
        <f t="shared" si="1"/>
        <v>994</v>
      </c>
      <c r="B1610" s="8" t="s">
        <v>926</v>
      </c>
      <c r="C1610" s="6" t="s">
        <v>23637</v>
      </c>
    </row>
    <row r="1611">
      <c r="A1611" s="9">
        <f t="shared" si="1"/>
        <v>995</v>
      </c>
      <c r="B1611" s="5" t="s">
        <v>927</v>
      </c>
      <c r="C1611" s="6" t="s">
        <v>32</v>
      </c>
    </row>
    <row r="1612">
      <c r="A1612" s="9">
        <f t="shared" si="1"/>
        <v>996</v>
      </c>
      <c r="B1612" s="5" t="s">
        <v>928</v>
      </c>
      <c r="C1612" s="6" t="s">
        <v>328</v>
      </c>
    </row>
    <row r="1613">
      <c r="A1613" s="9">
        <f t="shared" si="1"/>
        <v>996</v>
      </c>
      <c r="B1613" s="5" t="s">
        <v>928</v>
      </c>
      <c r="C1613" s="6" t="s">
        <v>23637</v>
      </c>
    </row>
    <row r="1614">
      <c r="A1614" s="9">
        <f t="shared" si="1"/>
        <v>997</v>
      </c>
      <c r="B1614" s="8" t="s">
        <v>929</v>
      </c>
      <c r="C1614" s="6" t="s">
        <v>132</v>
      </c>
    </row>
    <row r="1615">
      <c r="A1615" s="9">
        <f t="shared" si="1"/>
        <v>997</v>
      </c>
      <c r="B1615" s="8" t="s">
        <v>929</v>
      </c>
      <c r="C1615" s="6" t="s">
        <v>328</v>
      </c>
    </row>
    <row r="1616">
      <c r="A1616" s="9">
        <f t="shared" si="1"/>
        <v>997</v>
      </c>
      <c r="B1616" s="8" t="s">
        <v>929</v>
      </c>
      <c r="C1616" s="6" t="s">
        <v>804</v>
      </c>
    </row>
    <row r="1617">
      <c r="A1617" s="9">
        <f t="shared" si="1"/>
        <v>997</v>
      </c>
      <c r="B1617" s="8" t="s">
        <v>929</v>
      </c>
      <c r="C1617" s="6" t="s">
        <v>25</v>
      </c>
    </row>
    <row r="1618">
      <c r="A1618" s="9">
        <f t="shared" si="1"/>
        <v>997</v>
      </c>
      <c r="B1618" s="8" t="s">
        <v>929</v>
      </c>
      <c r="C1618" s="9" t="s">
        <v>60</v>
      </c>
    </row>
    <row r="1619">
      <c r="A1619" s="9">
        <f t="shared" si="1"/>
        <v>997</v>
      </c>
      <c r="B1619" s="8" t="s">
        <v>929</v>
      </c>
      <c r="C1619" s="6" t="s">
        <v>23637</v>
      </c>
    </row>
    <row r="1620">
      <c r="A1620" s="9">
        <f t="shared" si="1"/>
        <v>998</v>
      </c>
      <c r="B1620" s="8" t="s">
        <v>930</v>
      </c>
      <c r="C1620" s="9" t="s">
        <v>60</v>
      </c>
    </row>
    <row r="1621">
      <c r="A1621" s="9">
        <f t="shared" si="1"/>
        <v>998</v>
      </c>
      <c r="B1621" s="8" t="s">
        <v>930</v>
      </c>
      <c r="C1621" s="9" t="s">
        <v>142</v>
      </c>
    </row>
    <row r="1622">
      <c r="A1622" s="9">
        <f t="shared" si="1"/>
        <v>999</v>
      </c>
      <c r="B1622" s="8" t="s">
        <v>931</v>
      </c>
      <c r="C1622" s="9" t="s">
        <v>52</v>
      </c>
    </row>
    <row r="1623">
      <c r="A1623" s="9">
        <f t="shared" si="1"/>
        <v>1000</v>
      </c>
      <c r="B1623" s="25" t="s">
        <v>23847</v>
      </c>
      <c r="C1623" s="26" t="s">
        <v>420</v>
      </c>
    </row>
    <row r="1624">
      <c r="A1624" s="9">
        <f t="shared" si="1"/>
        <v>1000</v>
      </c>
      <c r="B1624" s="25" t="s">
        <v>23847</v>
      </c>
      <c r="C1624" s="6" t="s">
        <v>23672</v>
      </c>
    </row>
    <row r="1625">
      <c r="A1625" s="9">
        <f t="shared" si="1"/>
        <v>1001</v>
      </c>
      <c r="B1625" s="5" t="s">
        <v>932</v>
      </c>
      <c r="C1625" s="6" t="s">
        <v>267</v>
      </c>
    </row>
    <row r="1626">
      <c r="A1626" s="9">
        <f t="shared" si="1"/>
        <v>1001</v>
      </c>
      <c r="B1626" s="5" t="s">
        <v>932</v>
      </c>
      <c r="C1626" s="6" t="s">
        <v>405</v>
      </c>
    </row>
    <row r="1627">
      <c r="A1627" s="9">
        <f t="shared" si="1"/>
        <v>1001</v>
      </c>
      <c r="B1627" s="5" t="s">
        <v>932</v>
      </c>
      <c r="C1627" s="6" t="s">
        <v>23637</v>
      </c>
    </row>
    <row r="1628">
      <c r="A1628" s="9">
        <f t="shared" si="1"/>
        <v>1002</v>
      </c>
      <c r="B1628" s="8" t="s">
        <v>933</v>
      </c>
      <c r="C1628" s="9" t="s">
        <v>818</v>
      </c>
    </row>
    <row r="1629">
      <c r="A1629" s="9">
        <f t="shared" si="1"/>
        <v>1003</v>
      </c>
      <c r="B1629" s="8" t="s">
        <v>934</v>
      </c>
      <c r="C1629" s="9" t="s">
        <v>60</v>
      </c>
    </row>
    <row r="1630">
      <c r="A1630" s="9">
        <f t="shared" si="1"/>
        <v>1004</v>
      </c>
      <c r="B1630" s="5" t="s">
        <v>935</v>
      </c>
      <c r="C1630" s="6" t="s">
        <v>179</v>
      </c>
    </row>
    <row r="1631">
      <c r="A1631" s="9">
        <f t="shared" si="1"/>
        <v>1004</v>
      </c>
      <c r="B1631" s="5" t="s">
        <v>935</v>
      </c>
      <c r="C1631" s="6" t="s">
        <v>23637</v>
      </c>
    </row>
    <row r="1632">
      <c r="A1632" s="9">
        <f t="shared" si="1"/>
        <v>1005</v>
      </c>
      <c r="B1632" s="5" t="s">
        <v>936</v>
      </c>
      <c r="C1632" s="6" t="s">
        <v>462</v>
      </c>
    </row>
    <row r="1633">
      <c r="A1633" s="9">
        <f t="shared" si="1"/>
        <v>1005</v>
      </c>
      <c r="B1633" s="5" t="s">
        <v>936</v>
      </c>
      <c r="C1633" s="6" t="s">
        <v>23637</v>
      </c>
    </row>
    <row r="1634">
      <c r="A1634" s="9">
        <f t="shared" si="1"/>
        <v>1006</v>
      </c>
      <c r="B1634" s="8" t="s">
        <v>937</v>
      </c>
      <c r="C1634" s="6" t="s">
        <v>334</v>
      </c>
    </row>
    <row r="1635">
      <c r="A1635" s="9">
        <f t="shared" si="1"/>
        <v>1006</v>
      </c>
      <c r="B1635" s="8" t="s">
        <v>937</v>
      </c>
      <c r="C1635" s="9" t="s">
        <v>60</v>
      </c>
    </row>
    <row r="1636">
      <c r="A1636" s="9">
        <f t="shared" si="1"/>
        <v>1006</v>
      </c>
      <c r="B1636" s="8" t="s">
        <v>937</v>
      </c>
      <c r="C1636" s="9" t="s">
        <v>280</v>
      </c>
    </row>
    <row r="1637">
      <c r="A1637" s="9">
        <f t="shared" si="1"/>
        <v>1006</v>
      </c>
      <c r="B1637" s="8" t="s">
        <v>937</v>
      </c>
      <c r="C1637" s="6" t="s">
        <v>23637</v>
      </c>
    </row>
    <row r="1638">
      <c r="A1638" s="9">
        <f t="shared" si="1"/>
        <v>1007</v>
      </c>
      <c r="B1638" s="5" t="s">
        <v>938</v>
      </c>
      <c r="C1638" s="6" t="s">
        <v>939</v>
      </c>
    </row>
    <row r="1639">
      <c r="A1639" s="9">
        <f t="shared" si="1"/>
        <v>1007</v>
      </c>
      <c r="B1639" s="5" t="s">
        <v>938</v>
      </c>
      <c r="C1639" s="6" t="s">
        <v>23628</v>
      </c>
    </row>
    <row r="1640">
      <c r="A1640" s="9">
        <f t="shared" si="1"/>
        <v>1008</v>
      </c>
      <c r="B1640" s="5" t="s">
        <v>940</v>
      </c>
      <c r="C1640" s="6" t="s">
        <v>939</v>
      </c>
    </row>
    <row r="1641">
      <c r="A1641" s="9">
        <f t="shared" si="1"/>
        <v>1008</v>
      </c>
      <c r="B1641" s="5" t="s">
        <v>940</v>
      </c>
      <c r="C1641" s="6" t="s">
        <v>941</v>
      </c>
    </row>
    <row r="1642">
      <c r="A1642" s="9">
        <f t="shared" si="1"/>
        <v>1008</v>
      </c>
      <c r="B1642" s="5" t="s">
        <v>940</v>
      </c>
      <c r="C1642" s="6" t="s">
        <v>23628</v>
      </c>
    </row>
    <row r="1643">
      <c r="A1643" s="9">
        <f t="shared" si="1"/>
        <v>1008</v>
      </c>
      <c r="B1643" s="5" t="s">
        <v>940</v>
      </c>
      <c r="C1643" s="6" t="s">
        <v>23672</v>
      </c>
    </row>
    <row r="1644">
      <c r="A1644" s="9">
        <f t="shared" si="1"/>
        <v>1009</v>
      </c>
      <c r="B1644" s="25" t="s">
        <v>23848</v>
      </c>
      <c r="C1644" s="26" t="s">
        <v>23630</v>
      </c>
    </row>
    <row r="1645">
      <c r="A1645" s="9">
        <f t="shared" si="1"/>
        <v>1009</v>
      </c>
      <c r="B1645" s="25" t="s">
        <v>23848</v>
      </c>
      <c r="C1645" s="26" t="s">
        <v>815</v>
      </c>
    </row>
    <row r="1646">
      <c r="A1646" s="9">
        <f t="shared" si="1"/>
        <v>1010</v>
      </c>
      <c r="B1646" s="8" t="s">
        <v>942</v>
      </c>
      <c r="C1646" s="6" t="s">
        <v>150</v>
      </c>
    </row>
    <row r="1647">
      <c r="A1647" s="9">
        <f t="shared" si="1"/>
        <v>1010</v>
      </c>
      <c r="B1647" s="8" t="s">
        <v>942</v>
      </c>
      <c r="C1647" s="6" t="s">
        <v>25</v>
      </c>
    </row>
    <row r="1648">
      <c r="A1648" s="9">
        <f t="shared" si="1"/>
        <v>1010</v>
      </c>
      <c r="B1648" s="8" t="s">
        <v>942</v>
      </c>
      <c r="C1648" s="9" t="s">
        <v>60</v>
      </c>
    </row>
    <row r="1649">
      <c r="A1649" s="9">
        <f t="shared" si="1"/>
        <v>1010</v>
      </c>
      <c r="B1649" s="8" t="s">
        <v>942</v>
      </c>
      <c r="C1649" s="6" t="s">
        <v>23637</v>
      </c>
    </row>
    <row r="1650">
      <c r="A1650" s="9">
        <f t="shared" si="1"/>
        <v>1011</v>
      </c>
      <c r="B1650" s="5" t="s">
        <v>943</v>
      </c>
      <c r="C1650" s="6" t="s">
        <v>336</v>
      </c>
    </row>
    <row r="1651">
      <c r="A1651" s="9">
        <f t="shared" si="1"/>
        <v>1011</v>
      </c>
      <c r="B1651" s="5" t="s">
        <v>943</v>
      </c>
      <c r="C1651" s="6" t="s">
        <v>23637</v>
      </c>
    </row>
    <row r="1652">
      <c r="A1652" s="9">
        <f t="shared" si="1"/>
        <v>1012</v>
      </c>
      <c r="B1652" s="8" t="s">
        <v>944</v>
      </c>
      <c r="C1652" s="6" t="s">
        <v>379</v>
      </c>
    </row>
    <row r="1653">
      <c r="A1653" s="9">
        <f t="shared" si="1"/>
        <v>1012</v>
      </c>
      <c r="B1653" s="8" t="s">
        <v>944</v>
      </c>
      <c r="C1653" s="6" t="s">
        <v>177</v>
      </c>
    </row>
    <row r="1654">
      <c r="A1654" s="9">
        <f t="shared" si="1"/>
        <v>1012</v>
      </c>
      <c r="B1654" s="8" t="s">
        <v>944</v>
      </c>
      <c r="C1654" s="9" t="s">
        <v>60</v>
      </c>
    </row>
    <row r="1655">
      <c r="A1655" s="9">
        <f t="shared" si="1"/>
        <v>1012</v>
      </c>
      <c r="B1655" s="8" t="s">
        <v>944</v>
      </c>
      <c r="C1655" s="9" t="s">
        <v>25</v>
      </c>
    </row>
    <row r="1656">
      <c r="A1656" s="9">
        <f t="shared" si="1"/>
        <v>1012</v>
      </c>
      <c r="B1656" s="8" t="s">
        <v>944</v>
      </c>
      <c r="C1656" s="6" t="s">
        <v>23637</v>
      </c>
    </row>
    <row r="1657">
      <c r="A1657" s="9">
        <f t="shared" si="1"/>
        <v>1013</v>
      </c>
      <c r="B1657" s="8" t="s">
        <v>945</v>
      </c>
      <c r="C1657" s="9" t="s">
        <v>60</v>
      </c>
    </row>
    <row r="1658">
      <c r="A1658" s="9">
        <f t="shared" si="1"/>
        <v>1013</v>
      </c>
      <c r="B1658" s="8" t="s">
        <v>945</v>
      </c>
      <c r="C1658" s="9" t="s">
        <v>946</v>
      </c>
    </row>
    <row r="1659">
      <c r="A1659" s="9">
        <f t="shared" si="1"/>
        <v>1014</v>
      </c>
      <c r="B1659" s="5" t="s">
        <v>947</v>
      </c>
      <c r="C1659" s="6" t="s">
        <v>267</v>
      </c>
    </row>
    <row r="1660">
      <c r="A1660" s="9">
        <f t="shared" si="1"/>
        <v>1014</v>
      </c>
      <c r="B1660" s="5" t="s">
        <v>947</v>
      </c>
      <c r="C1660" s="6" t="s">
        <v>91</v>
      </c>
    </row>
    <row r="1661">
      <c r="A1661" s="9">
        <f t="shared" si="1"/>
        <v>1014</v>
      </c>
      <c r="B1661" s="5" t="s">
        <v>947</v>
      </c>
      <c r="C1661" s="6" t="s">
        <v>23637</v>
      </c>
    </row>
    <row r="1662">
      <c r="A1662" s="9">
        <f t="shared" si="1"/>
        <v>1015</v>
      </c>
      <c r="B1662" s="5" t="s">
        <v>948</v>
      </c>
      <c r="C1662" s="6" t="s">
        <v>788</v>
      </c>
    </row>
    <row r="1663">
      <c r="A1663" s="9">
        <f t="shared" si="1"/>
        <v>1015</v>
      </c>
      <c r="B1663" s="5" t="s">
        <v>948</v>
      </c>
      <c r="C1663" s="6" t="s">
        <v>23637</v>
      </c>
    </row>
    <row r="1664">
      <c r="A1664" s="9">
        <f t="shared" si="1"/>
        <v>1016</v>
      </c>
      <c r="B1664" s="5" t="s">
        <v>949</v>
      </c>
      <c r="C1664" s="6" t="s">
        <v>683</v>
      </c>
    </row>
    <row r="1665">
      <c r="A1665" s="9">
        <f t="shared" si="1"/>
        <v>1016</v>
      </c>
      <c r="B1665" s="37" t="s">
        <v>949</v>
      </c>
      <c r="C1665" s="28" t="s">
        <v>23633</v>
      </c>
    </row>
    <row r="1666">
      <c r="A1666" s="9">
        <f t="shared" si="1"/>
        <v>1017</v>
      </c>
      <c r="B1666" s="8" t="s">
        <v>950</v>
      </c>
      <c r="C1666" s="6" t="s">
        <v>132</v>
      </c>
    </row>
    <row r="1667">
      <c r="A1667" s="9">
        <f t="shared" si="1"/>
        <v>1017</v>
      </c>
      <c r="B1667" s="8" t="s">
        <v>950</v>
      </c>
      <c r="C1667" s="6" t="s">
        <v>25</v>
      </c>
    </row>
    <row r="1668">
      <c r="A1668" s="9">
        <f t="shared" si="1"/>
        <v>1017</v>
      </c>
      <c r="B1668" s="8" t="s">
        <v>950</v>
      </c>
      <c r="C1668" s="6" t="s">
        <v>196</v>
      </c>
    </row>
    <row r="1669">
      <c r="A1669" s="9">
        <f t="shared" si="1"/>
        <v>1017</v>
      </c>
      <c r="B1669" s="8" t="s">
        <v>950</v>
      </c>
      <c r="C1669" s="9" t="s">
        <v>60</v>
      </c>
    </row>
    <row r="1670">
      <c r="A1670" s="9">
        <f t="shared" si="1"/>
        <v>1017</v>
      </c>
      <c r="B1670" s="8" t="s">
        <v>950</v>
      </c>
      <c r="C1670" s="6" t="s">
        <v>23637</v>
      </c>
    </row>
    <row r="1671">
      <c r="A1671" s="9">
        <f t="shared" si="1"/>
        <v>1018</v>
      </c>
      <c r="B1671" s="15" t="s">
        <v>951</v>
      </c>
      <c r="C1671" s="11" t="s">
        <v>423</v>
      </c>
    </row>
    <row r="1672">
      <c r="A1672" s="9">
        <f t="shared" si="1"/>
        <v>1019</v>
      </c>
      <c r="B1672" s="8" t="s">
        <v>952</v>
      </c>
      <c r="C1672" s="9" t="s">
        <v>60</v>
      </c>
    </row>
    <row r="1673">
      <c r="A1673" s="9">
        <f t="shared" si="1"/>
        <v>1019</v>
      </c>
      <c r="B1673" s="8" t="s">
        <v>952</v>
      </c>
      <c r="C1673" s="9" t="s">
        <v>54</v>
      </c>
    </row>
    <row r="1674">
      <c r="A1674" s="9">
        <f t="shared" si="1"/>
        <v>1020</v>
      </c>
      <c r="B1674" s="8" t="s">
        <v>953</v>
      </c>
      <c r="C1674" s="9" t="s">
        <v>64</v>
      </c>
    </row>
    <row r="1675">
      <c r="A1675" s="9">
        <f t="shared" si="1"/>
        <v>1021</v>
      </c>
      <c r="B1675" s="8" t="s">
        <v>954</v>
      </c>
      <c r="C1675" s="9" t="s">
        <v>60</v>
      </c>
    </row>
    <row r="1676">
      <c r="A1676" s="9">
        <f t="shared" si="1"/>
        <v>1021</v>
      </c>
      <c r="B1676" s="8" t="s">
        <v>954</v>
      </c>
      <c r="C1676" s="9" t="s">
        <v>142</v>
      </c>
    </row>
    <row r="1677">
      <c r="A1677" s="9">
        <f t="shared" si="1"/>
        <v>1022</v>
      </c>
      <c r="B1677" s="25" t="s">
        <v>23849</v>
      </c>
      <c r="C1677" s="26" t="s">
        <v>23653</v>
      </c>
    </row>
    <row r="1678">
      <c r="A1678" s="9">
        <f t="shared" si="1"/>
        <v>1023</v>
      </c>
      <c r="B1678" s="8" t="s">
        <v>955</v>
      </c>
      <c r="C1678" s="9" t="s">
        <v>835</v>
      </c>
    </row>
    <row r="1679">
      <c r="A1679" s="9">
        <f t="shared" si="1"/>
        <v>1024</v>
      </c>
      <c r="B1679" s="5" t="s">
        <v>956</v>
      </c>
      <c r="C1679" s="6" t="s">
        <v>80</v>
      </c>
    </row>
    <row r="1680">
      <c r="A1680" s="9">
        <f t="shared" si="1"/>
        <v>1025</v>
      </c>
      <c r="B1680" s="8" t="s">
        <v>957</v>
      </c>
      <c r="C1680" s="9" t="s">
        <v>60</v>
      </c>
    </row>
    <row r="1681">
      <c r="A1681" s="9">
        <f t="shared" si="1"/>
        <v>1026</v>
      </c>
      <c r="B1681" s="8" t="s">
        <v>958</v>
      </c>
      <c r="C1681" s="9" t="s">
        <v>60</v>
      </c>
    </row>
    <row r="1682">
      <c r="A1682" s="9">
        <f t="shared" si="1"/>
        <v>1027</v>
      </c>
      <c r="B1682" s="8" t="s">
        <v>959</v>
      </c>
      <c r="C1682" s="6" t="s">
        <v>60</v>
      </c>
    </row>
    <row r="1683">
      <c r="A1683" s="9">
        <f t="shared" si="1"/>
        <v>1028</v>
      </c>
      <c r="B1683" s="8" t="s">
        <v>960</v>
      </c>
      <c r="C1683" s="6" t="s">
        <v>150</v>
      </c>
    </row>
    <row r="1684">
      <c r="A1684" s="9">
        <f t="shared" si="1"/>
        <v>1028</v>
      </c>
      <c r="B1684" s="8" t="s">
        <v>960</v>
      </c>
      <c r="C1684" s="9" t="s">
        <v>60</v>
      </c>
    </row>
    <row r="1685">
      <c r="A1685" s="9">
        <f t="shared" si="1"/>
        <v>1028</v>
      </c>
      <c r="B1685" s="8" t="s">
        <v>960</v>
      </c>
      <c r="C1685" s="6" t="s">
        <v>23637</v>
      </c>
    </row>
    <row r="1686">
      <c r="A1686" s="9">
        <f t="shared" si="1"/>
        <v>1029</v>
      </c>
      <c r="B1686" s="8" t="s">
        <v>961</v>
      </c>
      <c r="C1686" s="6" t="s">
        <v>150</v>
      </c>
    </row>
    <row r="1687">
      <c r="A1687" s="9">
        <f t="shared" si="1"/>
        <v>1029</v>
      </c>
      <c r="B1687" s="8" t="s">
        <v>961</v>
      </c>
      <c r="C1687" s="6" t="s">
        <v>162</v>
      </c>
    </row>
    <row r="1688">
      <c r="A1688" s="9">
        <f t="shared" si="1"/>
        <v>1029</v>
      </c>
      <c r="B1688" s="8" t="s">
        <v>961</v>
      </c>
      <c r="C1688" s="9" t="s">
        <v>60</v>
      </c>
    </row>
    <row r="1689">
      <c r="A1689" s="9">
        <f t="shared" si="1"/>
        <v>1029</v>
      </c>
      <c r="B1689" s="8" t="s">
        <v>961</v>
      </c>
      <c r="C1689" s="9" t="s">
        <v>142</v>
      </c>
    </row>
    <row r="1690">
      <c r="A1690" s="9">
        <f t="shared" si="1"/>
        <v>1029</v>
      </c>
      <c r="B1690" s="8" t="s">
        <v>961</v>
      </c>
      <c r="C1690" s="6" t="s">
        <v>23637</v>
      </c>
    </row>
    <row r="1691">
      <c r="A1691" s="9">
        <f t="shared" si="1"/>
        <v>1030</v>
      </c>
      <c r="B1691" s="25" t="s">
        <v>23850</v>
      </c>
      <c r="C1691" s="26" t="s">
        <v>23653</v>
      </c>
    </row>
    <row r="1692">
      <c r="A1692" s="9">
        <f t="shared" si="1"/>
        <v>1031</v>
      </c>
      <c r="B1692" s="5" t="s">
        <v>962</v>
      </c>
      <c r="C1692" s="6" t="s">
        <v>731</v>
      </c>
    </row>
    <row r="1693">
      <c r="A1693" s="9">
        <f t="shared" si="1"/>
        <v>1032</v>
      </c>
      <c r="B1693" s="32" t="s">
        <v>23851</v>
      </c>
      <c r="C1693" s="26" t="s">
        <v>67</v>
      </c>
    </row>
    <row r="1694">
      <c r="A1694" s="9">
        <f t="shared" si="1"/>
        <v>1033</v>
      </c>
      <c r="B1694" s="8" t="s">
        <v>963</v>
      </c>
      <c r="C1694" s="9" t="s">
        <v>177</v>
      </c>
    </row>
    <row r="1695">
      <c r="A1695" s="9">
        <f t="shared" si="1"/>
        <v>1033</v>
      </c>
      <c r="B1695" s="8" t="s">
        <v>963</v>
      </c>
      <c r="C1695" s="9" t="s">
        <v>60</v>
      </c>
    </row>
    <row r="1696">
      <c r="A1696" s="9">
        <f t="shared" si="1"/>
        <v>1033</v>
      </c>
      <c r="B1696" s="8" t="s">
        <v>963</v>
      </c>
      <c r="C1696" s="9" t="s">
        <v>142</v>
      </c>
    </row>
    <row r="1697">
      <c r="A1697" s="9">
        <f t="shared" si="1"/>
        <v>1033</v>
      </c>
      <c r="B1697" s="8" t="s">
        <v>963</v>
      </c>
      <c r="C1697" s="9" t="s">
        <v>25</v>
      </c>
    </row>
    <row r="1698">
      <c r="A1698" s="9">
        <f t="shared" si="1"/>
        <v>1034</v>
      </c>
      <c r="B1698" s="5" t="s">
        <v>964</v>
      </c>
      <c r="C1698" s="6" t="s">
        <v>97</v>
      </c>
    </row>
    <row r="1699">
      <c r="A1699" s="9">
        <f t="shared" si="1"/>
        <v>1034</v>
      </c>
      <c r="B1699" s="5" t="s">
        <v>964</v>
      </c>
      <c r="C1699" s="6" t="s">
        <v>23637</v>
      </c>
    </row>
    <row r="1700">
      <c r="A1700" s="9">
        <f t="shared" si="1"/>
        <v>1035</v>
      </c>
      <c r="B1700" s="5" t="s">
        <v>965</v>
      </c>
      <c r="C1700" s="6" t="s">
        <v>95</v>
      </c>
    </row>
    <row r="1701">
      <c r="A1701" s="9">
        <f t="shared" si="1"/>
        <v>1036</v>
      </c>
      <c r="B1701" s="25" t="s">
        <v>23852</v>
      </c>
      <c r="C1701" s="26" t="s">
        <v>23653</v>
      </c>
    </row>
    <row r="1702">
      <c r="A1702" s="9">
        <f t="shared" si="1"/>
        <v>1037</v>
      </c>
      <c r="B1702" s="8" t="s">
        <v>966</v>
      </c>
      <c r="C1702" s="9" t="s">
        <v>722</v>
      </c>
    </row>
    <row r="1703">
      <c r="A1703" s="9">
        <f t="shared" si="1"/>
        <v>1037</v>
      </c>
      <c r="B1703" s="8" t="s">
        <v>966</v>
      </c>
      <c r="C1703" s="9" t="s">
        <v>616</v>
      </c>
    </row>
    <row r="1704">
      <c r="A1704" s="9">
        <f t="shared" si="1"/>
        <v>1038</v>
      </c>
      <c r="B1704" s="5" t="s">
        <v>967</v>
      </c>
      <c r="C1704" s="6" t="s">
        <v>714</v>
      </c>
    </row>
    <row r="1705">
      <c r="A1705" s="9">
        <f t="shared" si="1"/>
        <v>1038</v>
      </c>
      <c r="B1705" s="5" t="s">
        <v>967</v>
      </c>
      <c r="C1705" s="6" t="s">
        <v>23672</v>
      </c>
    </row>
    <row r="1706">
      <c r="A1706" s="9">
        <f t="shared" si="1"/>
        <v>1039</v>
      </c>
      <c r="B1706" s="8" t="s">
        <v>968</v>
      </c>
      <c r="C1706" s="9" t="s">
        <v>25</v>
      </c>
    </row>
    <row r="1707">
      <c r="A1707" s="9">
        <f t="shared" si="1"/>
        <v>1039</v>
      </c>
      <c r="B1707" s="8" t="s">
        <v>968</v>
      </c>
      <c r="C1707" s="6" t="s">
        <v>24</v>
      </c>
    </row>
    <row r="1708">
      <c r="A1708" s="9">
        <f t="shared" si="1"/>
        <v>1039</v>
      </c>
      <c r="B1708" s="8" t="s">
        <v>968</v>
      </c>
      <c r="C1708" s="6" t="s">
        <v>969</v>
      </c>
    </row>
    <row r="1709">
      <c r="A1709" s="9">
        <f t="shared" si="1"/>
        <v>1039</v>
      </c>
      <c r="B1709" s="8" t="s">
        <v>968</v>
      </c>
      <c r="C1709" s="6" t="s">
        <v>22</v>
      </c>
    </row>
    <row r="1710">
      <c r="A1710" s="9">
        <f t="shared" si="1"/>
        <v>1040</v>
      </c>
      <c r="B1710" s="8" t="s">
        <v>970</v>
      </c>
      <c r="C1710" s="9" t="s">
        <v>60</v>
      </c>
    </row>
    <row r="1711">
      <c r="A1711" s="9">
        <f t="shared" si="1"/>
        <v>1040</v>
      </c>
      <c r="B1711" s="8" t="s">
        <v>970</v>
      </c>
      <c r="C1711" s="9" t="s">
        <v>162</v>
      </c>
    </row>
    <row r="1712">
      <c r="A1712" s="9">
        <f t="shared" si="1"/>
        <v>1040</v>
      </c>
      <c r="B1712" s="8" t="s">
        <v>970</v>
      </c>
      <c r="C1712" s="9" t="s">
        <v>142</v>
      </c>
    </row>
    <row r="1713">
      <c r="A1713" s="9">
        <f t="shared" si="1"/>
        <v>1041</v>
      </c>
      <c r="B1713" s="8" t="s">
        <v>971</v>
      </c>
      <c r="C1713" s="9" t="s">
        <v>54</v>
      </c>
    </row>
    <row r="1714">
      <c r="A1714" s="9">
        <f t="shared" si="1"/>
        <v>1042</v>
      </c>
      <c r="B1714" s="8" t="s">
        <v>972</v>
      </c>
      <c r="C1714" s="9" t="s">
        <v>54</v>
      </c>
    </row>
    <row r="1715">
      <c r="A1715" s="9">
        <f t="shared" si="1"/>
        <v>1043</v>
      </c>
      <c r="B1715" s="25" t="s">
        <v>23853</v>
      </c>
      <c r="C1715" s="26" t="s">
        <v>23630</v>
      </c>
    </row>
    <row r="1716">
      <c r="A1716" s="9">
        <f t="shared" si="1"/>
        <v>1044</v>
      </c>
      <c r="B1716" s="8" t="s">
        <v>973</v>
      </c>
      <c r="C1716" s="9" t="s">
        <v>177</v>
      </c>
    </row>
    <row r="1717">
      <c r="A1717" s="9">
        <f t="shared" si="1"/>
        <v>1045</v>
      </c>
      <c r="B1717" s="8" t="s">
        <v>974</v>
      </c>
      <c r="C1717" s="9" t="s">
        <v>46</v>
      </c>
    </row>
    <row r="1718">
      <c r="A1718" s="9">
        <f t="shared" si="1"/>
        <v>1046</v>
      </c>
      <c r="B1718" s="8" t="s">
        <v>975</v>
      </c>
      <c r="C1718" s="9" t="s">
        <v>40</v>
      </c>
    </row>
    <row r="1719">
      <c r="A1719" s="9">
        <f t="shared" si="1"/>
        <v>1047</v>
      </c>
      <c r="B1719" s="8" t="s">
        <v>976</v>
      </c>
      <c r="C1719" s="9" t="s">
        <v>24</v>
      </c>
    </row>
    <row r="1720">
      <c r="A1720" s="9">
        <f t="shared" si="1"/>
        <v>1048</v>
      </c>
      <c r="B1720" s="8" t="s">
        <v>977</v>
      </c>
      <c r="C1720" s="9" t="s">
        <v>40</v>
      </c>
    </row>
    <row r="1721">
      <c r="A1721" s="9">
        <f t="shared" si="1"/>
        <v>1049</v>
      </c>
      <c r="B1721" s="8" t="s">
        <v>978</v>
      </c>
      <c r="C1721" s="6" t="s">
        <v>25</v>
      </c>
    </row>
    <row r="1722">
      <c r="A1722" s="9">
        <f t="shared" si="1"/>
        <v>1049</v>
      </c>
      <c r="B1722" s="8" t="s">
        <v>978</v>
      </c>
      <c r="C1722" s="6" t="s">
        <v>313</v>
      </c>
    </row>
    <row r="1723">
      <c r="A1723" s="9">
        <f t="shared" si="1"/>
        <v>1050</v>
      </c>
      <c r="B1723" s="8" t="s">
        <v>979</v>
      </c>
      <c r="C1723" s="6" t="s">
        <v>25</v>
      </c>
    </row>
    <row r="1724">
      <c r="A1724" s="9">
        <f t="shared" si="1"/>
        <v>1050</v>
      </c>
      <c r="B1724" s="8" t="s">
        <v>979</v>
      </c>
      <c r="C1724" s="6" t="s">
        <v>24</v>
      </c>
    </row>
    <row r="1725">
      <c r="A1725" s="9">
        <f t="shared" si="1"/>
        <v>1051</v>
      </c>
      <c r="B1725" s="8" t="s">
        <v>980</v>
      </c>
      <c r="C1725" s="9" t="s">
        <v>40</v>
      </c>
    </row>
    <row r="1726">
      <c r="A1726" s="9">
        <f t="shared" si="1"/>
        <v>1052</v>
      </c>
      <c r="B1726" s="8" t="s">
        <v>981</v>
      </c>
      <c r="C1726" s="9" t="s">
        <v>40</v>
      </c>
    </row>
    <row r="1727">
      <c r="A1727" s="9">
        <f t="shared" si="1"/>
        <v>1053</v>
      </c>
      <c r="B1727" s="8" t="s">
        <v>982</v>
      </c>
      <c r="C1727" s="9" t="s">
        <v>24</v>
      </c>
    </row>
    <row r="1728">
      <c r="A1728" s="9">
        <f t="shared" si="1"/>
        <v>1054</v>
      </c>
      <c r="B1728" s="8" t="s">
        <v>983</v>
      </c>
      <c r="C1728" s="9" t="s">
        <v>24</v>
      </c>
    </row>
    <row r="1729">
      <c r="A1729" s="9">
        <f t="shared" si="1"/>
        <v>1055</v>
      </c>
      <c r="B1729" s="8" t="s">
        <v>984</v>
      </c>
      <c r="C1729" s="9" t="s">
        <v>24</v>
      </c>
    </row>
    <row r="1730">
      <c r="A1730" s="9">
        <f t="shared" si="1"/>
        <v>1056</v>
      </c>
      <c r="B1730" s="25" t="s">
        <v>23854</v>
      </c>
      <c r="C1730" s="26" t="s">
        <v>23653</v>
      </c>
    </row>
    <row r="1731">
      <c r="A1731" s="9">
        <f t="shared" si="1"/>
        <v>1057</v>
      </c>
      <c r="B1731" s="25" t="s">
        <v>23855</v>
      </c>
      <c r="C1731" s="26" t="s">
        <v>23653</v>
      </c>
    </row>
    <row r="1732">
      <c r="A1732" s="9">
        <f t="shared" si="1"/>
        <v>1058</v>
      </c>
      <c r="B1732" s="8" t="s">
        <v>985</v>
      </c>
      <c r="C1732" s="6" t="s">
        <v>25</v>
      </c>
    </row>
    <row r="1733">
      <c r="A1733" s="9">
        <f t="shared" si="1"/>
        <v>1058</v>
      </c>
      <c r="B1733" s="8" t="s">
        <v>985</v>
      </c>
      <c r="C1733" s="9" t="s">
        <v>60</v>
      </c>
    </row>
    <row r="1734">
      <c r="A1734" s="9">
        <f t="shared" si="1"/>
        <v>1058</v>
      </c>
      <c r="B1734" s="8" t="s">
        <v>985</v>
      </c>
      <c r="C1734" s="9" t="s">
        <v>24</v>
      </c>
    </row>
    <row r="1735">
      <c r="A1735" s="9">
        <f t="shared" si="1"/>
        <v>1059</v>
      </c>
      <c r="B1735" s="8" t="s">
        <v>986</v>
      </c>
      <c r="C1735" s="9" t="s">
        <v>24</v>
      </c>
    </row>
    <row r="1736">
      <c r="A1736" s="9">
        <f t="shared" si="1"/>
        <v>1060</v>
      </c>
      <c r="B1736" s="5" t="s">
        <v>987</v>
      </c>
      <c r="C1736" s="6" t="s">
        <v>97</v>
      </c>
    </row>
    <row r="1737">
      <c r="A1737" s="9">
        <f t="shared" si="1"/>
        <v>1060</v>
      </c>
      <c r="B1737" s="5" t="s">
        <v>987</v>
      </c>
      <c r="C1737" s="6" t="s">
        <v>23637</v>
      </c>
    </row>
    <row r="1738">
      <c r="A1738" s="9">
        <f t="shared" si="1"/>
        <v>1061</v>
      </c>
      <c r="B1738" s="5" t="s">
        <v>988</v>
      </c>
      <c r="C1738" s="6" t="s">
        <v>989</v>
      </c>
    </row>
    <row r="1739">
      <c r="A1739" s="9">
        <f t="shared" si="1"/>
        <v>1062</v>
      </c>
      <c r="B1739" s="5" t="s">
        <v>990</v>
      </c>
      <c r="C1739" s="6" t="s">
        <v>365</v>
      </c>
    </row>
    <row r="1740">
      <c r="A1740" s="9">
        <f t="shared" si="1"/>
        <v>1063</v>
      </c>
      <c r="B1740" s="8" t="s">
        <v>991</v>
      </c>
      <c r="C1740" s="6" t="s">
        <v>25</v>
      </c>
    </row>
    <row r="1741">
      <c r="A1741" s="9">
        <f t="shared" si="1"/>
        <v>1063</v>
      </c>
      <c r="B1741" s="8" t="s">
        <v>991</v>
      </c>
      <c r="C1741" s="9" t="s">
        <v>54</v>
      </c>
    </row>
    <row r="1742">
      <c r="A1742" s="9">
        <f t="shared" si="1"/>
        <v>1064</v>
      </c>
      <c r="B1742" s="8" t="s">
        <v>992</v>
      </c>
      <c r="C1742" s="9" t="s">
        <v>24</v>
      </c>
    </row>
    <row r="1743">
      <c r="A1743" s="9">
        <f t="shared" si="1"/>
        <v>1065</v>
      </c>
      <c r="B1743" s="8" t="s">
        <v>993</v>
      </c>
      <c r="C1743" s="9" t="s">
        <v>374</v>
      </c>
    </row>
    <row r="1744">
      <c r="A1744" s="9">
        <f t="shared" si="1"/>
        <v>1066</v>
      </c>
      <c r="B1744" s="8" t="s">
        <v>994</v>
      </c>
      <c r="C1744" s="9" t="s">
        <v>24</v>
      </c>
    </row>
    <row r="1745">
      <c r="A1745" s="9">
        <f t="shared" si="1"/>
        <v>1067</v>
      </c>
      <c r="B1745" s="8" t="s">
        <v>995</v>
      </c>
      <c r="C1745" s="9" t="s">
        <v>177</v>
      </c>
    </row>
    <row r="1746">
      <c r="A1746" s="9">
        <f t="shared" si="1"/>
        <v>1067</v>
      </c>
      <c r="B1746" s="8" t="s">
        <v>995</v>
      </c>
      <c r="C1746" s="9" t="s">
        <v>54</v>
      </c>
    </row>
    <row r="1747">
      <c r="A1747" s="9">
        <f t="shared" si="1"/>
        <v>1068</v>
      </c>
      <c r="B1747" s="8" t="s">
        <v>996</v>
      </c>
      <c r="C1747" s="6" t="s">
        <v>60</v>
      </c>
    </row>
    <row r="1748">
      <c r="A1748" s="9">
        <f t="shared" si="1"/>
        <v>1068</v>
      </c>
      <c r="B1748" s="8" t="s">
        <v>996</v>
      </c>
      <c r="C1748" s="6" t="s">
        <v>54</v>
      </c>
    </row>
    <row r="1749">
      <c r="A1749" s="9">
        <f t="shared" si="1"/>
        <v>1069</v>
      </c>
      <c r="B1749" s="8" t="s">
        <v>997</v>
      </c>
      <c r="C1749" s="9" t="s">
        <v>24</v>
      </c>
    </row>
    <row r="1750">
      <c r="A1750" s="9">
        <f t="shared" si="1"/>
        <v>1070</v>
      </c>
      <c r="B1750" s="8" t="s">
        <v>998</v>
      </c>
      <c r="C1750" s="9" t="s">
        <v>40</v>
      </c>
    </row>
    <row r="1751">
      <c r="A1751" s="9">
        <f t="shared" si="1"/>
        <v>1071</v>
      </c>
      <c r="B1751" s="32" t="s">
        <v>23856</v>
      </c>
      <c r="C1751" s="26" t="s">
        <v>67</v>
      </c>
    </row>
    <row r="1752">
      <c r="A1752" s="9">
        <f t="shared" si="1"/>
        <v>1072</v>
      </c>
      <c r="B1752" s="8" t="s">
        <v>999</v>
      </c>
      <c r="C1752" s="9" t="s">
        <v>60</v>
      </c>
    </row>
    <row r="1753">
      <c r="A1753" s="9">
        <f t="shared" si="1"/>
        <v>1072</v>
      </c>
      <c r="B1753" s="8" t="s">
        <v>999</v>
      </c>
      <c r="C1753" s="9" t="s">
        <v>54</v>
      </c>
    </row>
    <row r="1754">
      <c r="A1754" s="9">
        <f t="shared" si="1"/>
        <v>1073</v>
      </c>
      <c r="B1754" s="8" t="s">
        <v>1000</v>
      </c>
      <c r="C1754" s="9" t="s">
        <v>177</v>
      </c>
    </row>
    <row r="1755">
      <c r="A1755" s="9">
        <f t="shared" si="1"/>
        <v>1074</v>
      </c>
      <c r="B1755" s="8" t="s">
        <v>1001</v>
      </c>
      <c r="C1755" s="9" t="s">
        <v>162</v>
      </c>
    </row>
    <row r="1756">
      <c r="A1756" s="9">
        <f t="shared" si="1"/>
        <v>1075</v>
      </c>
      <c r="B1756" s="25" t="s">
        <v>23857</v>
      </c>
      <c r="C1756" s="26" t="s">
        <v>23653</v>
      </c>
    </row>
    <row r="1757">
      <c r="A1757" s="9">
        <f t="shared" si="1"/>
        <v>1075</v>
      </c>
      <c r="B1757" s="25" t="s">
        <v>23857</v>
      </c>
      <c r="C1757" s="26" t="s">
        <v>941</v>
      </c>
    </row>
    <row r="1758">
      <c r="A1758" s="9">
        <f t="shared" si="1"/>
        <v>1075</v>
      </c>
      <c r="B1758" s="25" t="s">
        <v>23857</v>
      </c>
      <c r="C1758" s="6" t="s">
        <v>23672</v>
      </c>
    </row>
    <row r="1759">
      <c r="A1759" s="9">
        <f t="shared" si="1"/>
        <v>1076</v>
      </c>
      <c r="B1759" s="25" t="s">
        <v>23858</v>
      </c>
      <c r="C1759" s="26" t="s">
        <v>23653</v>
      </c>
    </row>
    <row r="1760">
      <c r="A1760" s="9">
        <f t="shared" si="1"/>
        <v>1077</v>
      </c>
      <c r="B1760" s="8" t="s">
        <v>1002</v>
      </c>
      <c r="C1760" s="9" t="s">
        <v>24</v>
      </c>
    </row>
    <row r="1761">
      <c r="A1761" s="9">
        <f t="shared" si="1"/>
        <v>1078</v>
      </c>
      <c r="B1761" s="8" t="s">
        <v>1003</v>
      </c>
      <c r="C1761" s="6" t="s">
        <v>25</v>
      </c>
    </row>
    <row r="1762">
      <c r="A1762" s="9">
        <f t="shared" si="1"/>
        <v>1078</v>
      </c>
      <c r="B1762" s="8" t="s">
        <v>1003</v>
      </c>
      <c r="C1762" s="6" t="s">
        <v>150</v>
      </c>
    </row>
    <row r="1763">
      <c r="A1763" s="9">
        <f t="shared" si="1"/>
        <v>1078</v>
      </c>
      <c r="B1763" s="8" t="s">
        <v>1003</v>
      </c>
      <c r="C1763" s="9" t="s">
        <v>60</v>
      </c>
    </row>
    <row r="1764">
      <c r="A1764" s="9">
        <f t="shared" si="1"/>
        <v>1078</v>
      </c>
      <c r="B1764" s="8" t="s">
        <v>1003</v>
      </c>
      <c r="C1764" s="6" t="s">
        <v>23637</v>
      </c>
    </row>
    <row r="1765">
      <c r="A1765" s="9">
        <f t="shared" si="1"/>
        <v>1079</v>
      </c>
      <c r="B1765" s="8" t="s">
        <v>1004</v>
      </c>
      <c r="C1765" s="9" t="s">
        <v>399</v>
      </c>
    </row>
    <row r="1766">
      <c r="A1766" s="9">
        <f t="shared" si="1"/>
        <v>1080</v>
      </c>
      <c r="B1766" s="8" t="s">
        <v>1005</v>
      </c>
      <c r="C1766" s="9" t="s">
        <v>177</v>
      </c>
    </row>
    <row r="1767">
      <c r="A1767" s="9">
        <f t="shared" si="1"/>
        <v>1081</v>
      </c>
      <c r="B1767" s="27" t="s">
        <v>23859</v>
      </c>
      <c r="C1767" s="28" t="s">
        <v>23637</v>
      </c>
    </row>
    <row r="1768">
      <c r="A1768" s="9">
        <f t="shared" si="1"/>
        <v>1082</v>
      </c>
      <c r="B1768" s="5" t="s">
        <v>1006</v>
      </c>
      <c r="C1768" s="6" t="s">
        <v>1007</v>
      </c>
    </row>
    <row r="1769">
      <c r="A1769" s="9">
        <f t="shared" si="1"/>
        <v>1082</v>
      </c>
      <c r="B1769" s="5" t="s">
        <v>1006</v>
      </c>
      <c r="C1769" s="6" t="s">
        <v>656</v>
      </c>
    </row>
    <row r="1770">
      <c r="A1770" s="9">
        <f t="shared" si="1"/>
        <v>1082</v>
      </c>
      <c r="B1770" s="5" t="s">
        <v>1006</v>
      </c>
      <c r="C1770" s="6" t="s">
        <v>23628</v>
      </c>
    </row>
    <row r="1771">
      <c r="A1771" s="9">
        <f t="shared" si="1"/>
        <v>1083</v>
      </c>
      <c r="B1771" s="8" t="s">
        <v>1008</v>
      </c>
      <c r="C1771" s="9" t="s">
        <v>60</v>
      </c>
    </row>
    <row r="1772">
      <c r="A1772" s="9">
        <f t="shared" si="1"/>
        <v>1083</v>
      </c>
      <c r="B1772" s="8" t="s">
        <v>1008</v>
      </c>
      <c r="C1772" s="9" t="s">
        <v>142</v>
      </c>
    </row>
    <row r="1773">
      <c r="A1773" s="9">
        <f t="shared" si="1"/>
        <v>1084</v>
      </c>
      <c r="B1773" s="8" t="s">
        <v>1009</v>
      </c>
      <c r="C1773" s="6" t="s">
        <v>150</v>
      </c>
    </row>
    <row r="1774">
      <c r="A1774" s="9">
        <f t="shared" si="1"/>
        <v>1084</v>
      </c>
      <c r="B1774" s="8" t="s">
        <v>1009</v>
      </c>
      <c r="C1774" s="6" t="s">
        <v>25</v>
      </c>
    </row>
    <row r="1775">
      <c r="A1775" s="9">
        <f t="shared" si="1"/>
        <v>1084</v>
      </c>
      <c r="B1775" s="8" t="s">
        <v>1009</v>
      </c>
      <c r="C1775" s="9" t="s">
        <v>60</v>
      </c>
    </row>
    <row r="1776">
      <c r="A1776" s="9">
        <f t="shared" si="1"/>
        <v>1084</v>
      </c>
      <c r="B1776" s="8" t="s">
        <v>1009</v>
      </c>
      <c r="C1776" s="9" t="s">
        <v>162</v>
      </c>
    </row>
    <row r="1777">
      <c r="A1777" s="9">
        <f t="shared" si="1"/>
        <v>1084</v>
      </c>
      <c r="B1777" s="8" t="s">
        <v>1009</v>
      </c>
      <c r="C1777" s="6" t="s">
        <v>23637</v>
      </c>
    </row>
    <row r="1778">
      <c r="A1778" s="9">
        <f t="shared" si="1"/>
        <v>1085</v>
      </c>
      <c r="B1778" s="8" t="s">
        <v>1010</v>
      </c>
      <c r="C1778" s="6" t="s">
        <v>132</v>
      </c>
    </row>
    <row r="1779">
      <c r="A1779" s="9">
        <f t="shared" si="1"/>
        <v>1085</v>
      </c>
      <c r="B1779" s="8" t="s">
        <v>1010</v>
      </c>
      <c r="C1779" s="9" t="s">
        <v>60</v>
      </c>
    </row>
    <row r="1780">
      <c r="A1780" s="9">
        <f t="shared" si="1"/>
        <v>1085</v>
      </c>
      <c r="B1780" s="8" t="s">
        <v>1010</v>
      </c>
      <c r="C1780" s="6" t="s">
        <v>23637</v>
      </c>
    </row>
    <row r="1781">
      <c r="A1781" s="9">
        <f t="shared" si="1"/>
        <v>1086</v>
      </c>
      <c r="B1781" s="8" t="s">
        <v>1011</v>
      </c>
      <c r="C1781" s="6" t="s">
        <v>1012</v>
      </c>
    </row>
    <row r="1782">
      <c r="A1782" s="9">
        <f t="shared" si="1"/>
        <v>1087</v>
      </c>
      <c r="B1782" s="5" t="s">
        <v>1013</v>
      </c>
      <c r="C1782" s="6" t="s">
        <v>467</v>
      </c>
    </row>
    <row r="1783">
      <c r="A1783" s="9">
        <f t="shared" si="1"/>
        <v>1087</v>
      </c>
      <c r="B1783" s="5" t="s">
        <v>1013</v>
      </c>
      <c r="C1783" s="6" t="s">
        <v>23628</v>
      </c>
    </row>
    <row r="1784">
      <c r="A1784" s="9">
        <f t="shared" si="1"/>
        <v>1088</v>
      </c>
      <c r="B1784" s="8" t="s">
        <v>1014</v>
      </c>
      <c r="C1784" s="9" t="s">
        <v>162</v>
      </c>
    </row>
    <row r="1785">
      <c r="A1785" s="9">
        <f t="shared" si="1"/>
        <v>1088</v>
      </c>
      <c r="B1785" s="8" t="s">
        <v>1014</v>
      </c>
      <c r="C1785" s="9" t="s">
        <v>142</v>
      </c>
    </row>
    <row r="1786">
      <c r="A1786" s="9">
        <f t="shared" si="1"/>
        <v>1089</v>
      </c>
      <c r="B1786" s="5" t="s">
        <v>1015</v>
      </c>
      <c r="C1786" s="6" t="s">
        <v>78</v>
      </c>
    </row>
    <row r="1787">
      <c r="A1787" s="9">
        <f t="shared" si="1"/>
        <v>1090</v>
      </c>
      <c r="B1787" s="8" t="s">
        <v>1016</v>
      </c>
      <c r="C1787" s="9" t="s">
        <v>60</v>
      </c>
    </row>
    <row r="1788">
      <c r="A1788" s="9">
        <f t="shared" si="1"/>
        <v>1090</v>
      </c>
      <c r="B1788" s="8" t="s">
        <v>1016</v>
      </c>
      <c r="C1788" s="9" t="s">
        <v>162</v>
      </c>
    </row>
    <row r="1789">
      <c r="A1789" s="9">
        <f t="shared" si="1"/>
        <v>1090</v>
      </c>
      <c r="B1789" s="8" t="s">
        <v>1016</v>
      </c>
      <c r="C1789" s="9" t="s">
        <v>142</v>
      </c>
    </row>
    <row r="1790">
      <c r="A1790" s="9">
        <f t="shared" si="1"/>
        <v>1091</v>
      </c>
      <c r="B1790" s="8" t="s">
        <v>1017</v>
      </c>
      <c r="C1790" s="9" t="s">
        <v>60</v>
      </c>
    </row>
    <row r="1791">
      <c r="A1791" s="9">
        <f t="shared" si="1"/>
        <v>1092</v>
      </c>
      <c r="B1791" s="8" t="s">
        <v>1018</v>
      </c>
      <c r="C1791" s="6" t="s">
        <v>25</v>
      </c>
    </row>
    <row r="1792">
      <c r="A1792" s="9">
        <f t="shared" si="1"/>
        <v>1092</v>
      </c>
      <c r="B1792" s="8" t="s">
        <v>1018</v>
      </c>
      <c r="C1792" s="9" t="s">
        <v>60</v>
      </c>
    </row>
    <row r="1793">
      <c r="A1793" s="9">
        <f t="shared" si="1"/>
        <v>1093</v>
      </c>
      <c r="B1793" s="8" t="s">
        <v>1019</v>
      </c>
      <c r="C1793" s="6" t="s">
        <v>132</v>
      </c>
    </row>
    <row r="1794">
      <c r="A1794" s="9">
        <f t="shared" si="1"/>
        <v>1093</v>
      </c>
      <c r="B1794" s="8" t="s">
        <v>1019</v>
      </c>
      <c r="C1794" s="6" t="s">
        <v>334</v>
      </c>
    </row>
    <row r="1795">
      <c r="A1795" s="9">
        <f t="shared" si="1"/>
        <v>1093</v>
      </c>
      <c r="B1795" s="8" t="s">
        <v>1019</v>
      </c>
      <c r="C1795" s="6" t="s">
        <v>267</v>
      </c>
    </row>
    <row r="1796">
      <c r="A1796" s="9">
        <f t="shared" si="1"/>
        <v>1093</v>
      </c>
      <c r="B1796" s="8" t="s">
        <v>1019</v>
      </c>
      <c r="C1796" s="6" t="s">
        <v>328</v>
      </c>
    </row>
    <row r="1797">
      <c r="A1797" s="9">
        <f t="shared" si="1"/>
        <v>1093</v>
      </c>
      <c r="B1797" s="8" t="s">
        <v>1019</v>
      </c>
      <c r="C1797" s="6" t="s">
        <v>25</v>
      </c>
    </row>
    <row r="1798">
      <c r="A1798" s="9">
        <f t="shared" si="1"/>
        <v>1093</v>
      </c>
      <c r="B1798" s="8" t="s">
        <v>1019</v>
      </c>
      <c r="C1798" s="6" t="s">
        <v>23637</v>
      </c>
    </row>
    <row r="1799">
      <c r="A1799" s="9">
        <f t="shared" si="1"/>
        <v>1094</v>
      </c>
      <c r="B1799" s="5" t="s">
        <v>1020</v>
      </c>
      <c r="C1799" s="6" t="s">
        <v>367</v>
      </c>
    </row>
    <row r="1800">
      <c r="A1800" s="9">
        <f t="shared" si="1"/>
        <v>1095</v>
      </c>
      <c r="B1800" s="8" t="s">
        <v>1021</v>
      </c>
      <c r="C1800" s="9" t="s">
        <v>60</v>
      </c>
    </row>
    <row r="1801">
      <c r="A1801" s="9">
        <f t="shared" si="1"/>
        <v>1095</v>
      </c>
      <c r="B1801" s="8" t="s">
        <v>1021</v>
      </c>
      <c r="C1801" s="9" t="s">
        <v>162</v>
      </c>
    </row>
    <row r="1802">
      <c r="A1802" s="9">
        <f t="shared" si="1"/>
        <v>1096</v>
      </c>
      <c r="B1802" s="25" t="s">
        <v>23860</v>
      </c>
      <c r="C1802" s="26" t="s">
        <v>420</v>
      </c>
    </row>
    <row r="1803">
      <c r="A1803" s="9">
        <f t="shared" si="1"/>
        <v>1096</v>
      </c>
      <c r="B1803" s="25" t="s">
        <v>23860</v>
      </c>
      <c r="C1803" s="6" t="s">
        <v>23672</v>
      </c>
    </row>
    <row r="1804">
      <c r="A1804" s="9">
        <f t="shared" si="1"/>
        <v>1097</v>
      </c>
      <c r="B1804" s="8" t="s">
        <v>1022</v>
      </c>
      <c r="C1804" s="9" t="s">
        <v>650</v>
      </c>
    </row>
    <row r="1805">
      <c r="A1805" s="9">
        <f t="shared" si="1"/>
        <v>1098</v>
      </c>
      <c r="B1805" s="36" t="s">
        <v>23861</v>
      </c>
      <c r="C1805" s="26" t="s">
        <v>90</v>
      </c>
    </row>
    <row r="1806">
      <c r="A1806" s="9">
        <f t="shared" si="1"/>
        <v>1098</v>
      </c>
      <c r="B1806" s="36" t="s">
        <v>23861</v>
      </c>
      <c r="C1806" s="26" t="s">
        <v>23639</v>
      </c>
    </row>
    <row r="1807">
      <c r="A1807" s="9">
        <f t="shared" si="1"/>
        <v>1098</v>
      </c>
      <c r="B1807" s="36" t="s">
        <v>23861</v>
      </c>
      <c r="C1807" s="26" t="s">
        <v>60</v>
      </c>
    </row>
    <row r="1808">
      <c r="A1808" s="9">
        <f t="shared" si="1"/>
        <v>1099</v>
      </c>
      <c r="B1808" s="5" t="s">
        <v>1023</v>
      </c>
      <c r="C1808" s="6" t="s">
        <v>372</v>
      </c>
    </row>
    <row r="1809">
      <c r="A1809" s="9">
        <f t="shared" si="1"/>
        <v>1100</v>
      </c>
      <c r="B1809" s="8" t="s">
        <v>1024</v>
      </c>
      <c r="C1809" s="6" t="s">
        <v>25</v>
      </c>
    </row>
    <row r="1810">
      <c r="A1810" s="9">
        <f t="shared" si="1"/>
        <v>1100</v>
      </c>
      <c r="B1810" s="8" t="s">
        <v>1024</v>
      </c>
      <c r="C1810" s="9" t="s">
        <v>60</v>
      </c>
    </row>
    <row r="1811">
      <c r="A1811" s="9">
        <f t="shared" si="1"/>
        <v>1101</v>
      </c>
      <c r="B1811" s="8" t="s">
        <v>1025</v>
      </c>
      <c r="C1811" s="9" t="s">
        <v>399</v>
      </c>
    </row>
    <row r="1812">
      <c r="A1812" s="9">
        <f t="shared" si="1"/>
        <v>1102</v>
      </c>
      <c r="B1812" s="8" t="s">
        <v>1026</v>
      </c>
      <c r="C1812" s="9" t="s">
        <v>40</v>
      </c>
    </row>
    <row r="1813">
      <c r="A1813" s="9">
        <f t="shared" si="1"/>
        <v>1103</v>
      </c>
      <c r="B1813" s="5" t="s">
        <v>1027</v>
      </c>
      <c r="C1813" s="6" t="s">
        <v>462</v>
      </c>
    </row>
    <row r="1814">
      <c r="A1814" s="9">
        <f t="shared" si="1"/>
        <v>1103</v>
      </c>
      <c r="B1814" s="5" t="s">
        <v>1027</v>
      </c>
      <c r="C1814" s="6" t="s">
        <v>23637</v>
      </c>
    </row>
    <row r="1815">
      <c r="A1815" s="9">
        <f t="shared" si="1"/>
        <v>1104</v>
      </c>
      <c r="B1815" s="5" t="s">
        <v>1028</v>
      </c>
      <c r="C1815" s="6" t="s">
        <v>324</v>
      </c>
    </row>
    <row r="1816">
      <c r="A1816" s="9">
        <f t="shared" si="1"/>
        <v>1104</v>
      </c>
      <c r="B1816" s="5" t="s">
        <v>1028</v>
      </c>
      <c r="C1816" s="6" t="s">
        <v>23637</v>
      </c>
    </row>
    <row r="1817">
      <c r="A1817" s="9">
        <f t="shared" si="1"/>
        <v>1105</v>
      </c>
      <c r="B1817" s="8" t="s">
        <v>1029</v>
      </c>
      <c r="C1817" s="9" t="s">
        <v>479</v>
      </c>
    </row>
    <row r="1818">
      <c r="A1818" s="9">
        <f t="shared" si="1"/>
        <v>1106</v>
      </c>
      <c r="B1818" s="5" t="s">
        <v>1030</v>
      </c>
      <c r="C1818" s="6" t="s">
        <v>97</v>
      </c>
    </row>
    <row r="1819">
      <c r="A1819" s="9">
        <f t="shared" si="1"/>
        <v>1106</v>
      </c>
      <c r="B1819" s="5" t="s">
        <v>1030</v>
      </c>
      <c r="C1819" s="6" t="s">
        <v>23637</v>
      </c>
    </row>
    <row r="1820">
      <c r="A1820" s="9">
        <f t="shared" si="1"/>
        <v>1107</v>
      </c>
      <c r="B1820" s="8" t="s">
        <v>1031</v>
      </c>
      <c r="C1820" s="9" t="s">
        <v>54</v>
      </c>
    </row>
    <row r="1821">
      <c r="A1821" s="9">
        <f t="shared" si="1"/>
        <v>1108</v>
      </c>
      <c r="B1821" s="5" t="s">
        <v>1032</v>
      </c>
      <c r="C1821" s="6" t="s">
        <v>610</v>
      </c>
    </row>
    <row r="1822">
      <c r="A1822" s="9">
        <f t="shared" si="1"/>
        <v>1109</v>
      </c>
      <c r="B1822" s="8" t="s">
        <v>1033</v>
      </c>
      <c r="C1822" s="9" t="s">
        <v>530</v>
      </c>
    </row>
    <row r="1823">
      <c r="A1823" s="9">
        <f t="shared" si="1"/>
        <v>1110</v>
      </c>
      <c r="B1823" s="25" t="s">
        <v>23862</v>
      </c>
      <c r="C1823" s="26" t="s">
        <v>23630</v>
      </c>
    </row>
    <row r="1824">
      <c r="A1824" s="9">
        <f t="shared" si="1"/>
        <v>1111</v>
      </c>
      <c r="B1824" s="5" t="s">
        <v>1034</v>
      </c>
      <c r="C1824" s="6" t="s">
        <v>591</v>
      </c>
    </row>
    <row r="1825">
      <c r="A1825" s="9">
        <f t="shared" si="1"/>
        <v>1112</v>
      </c>
      <c r="B1825" s="8" t="s">
        <v>1035</v>
      </c>
      <c r="C1825" s="9" t="s">
        <v>60</v>
      </c>
    </row>
    <row r="1826">
      <c r="A1826" s="9">
        <f t="shared" si="1"/>
        <v>1112</v>
      </c>
      <c r="B1826" s="8" t="s">
        <v>1035</v>
      </c>
      <c r="C1826" s="9" t="s">
        <v>162</v>
      </c>
    </row>
    <row r="1827">
      <c r="A1827" s="9">
        <f t="shared" si="1"/>
        <v>1113</v>
      </c>
      <c r="B1827" s="32" t="s">
        <v>23863</v>
      </c>
      <c r="C1827" s="26" t="s">
        <v>67</v>
      </c>
    </row>
    <row r="1828">
      <c r="A1828" s="9">
        <f t="shared" si="1"/>
        <v>1114</v>
      </c>
      <c r="B1828" s="32" t="s">
        <v>23864</v>
      </c>
      <c r="C1828" s="26" t="s">
        <v>67</v>
      </c>
    </row>
    <row r="1829">
      <c r="A1829" s="9">
        <f t="shared" si="1"/>
        <v>1115</v>
      </c>
      <c r="B1829" s="8" t="s">
        <v>1036</v>
      </c>
      <c r="C1829" s="9" t="s">
        <v>399</v>
      </c>
    </row>
    <row r="1830">
      <c r="A1830" s="9">
        <f t="shared" si="1"/>
        <v>1116</v>
      </c>
      <c r="B1830" s="8" t="s">
        <v>1037</v>
      </c>
      <c r="C1830" s="9" t="s">
        <v>162</v>
      </c>
    </row>
    <row r="1831">
      <c r="A1831" s="9">
        <f t="shared" si="1"/>
        <v>1117</v>
      </c>
      <c r="B1831" s="8" t="s">
        <v>1038</v>
      </c>
      <c r="C1831" s="9" t="s">
        <v>24</v>
      </c>
    </row>
    <row r="1832">
      <c r="A1832" s="9">
        <f t="shared" si="1"/>
        <v>1118</v>
      </c>
      <c r="B1832" s="25" t="s">
        <v>23865</v>
      </c>
      <c r="C1832" s="26" t="s">
        <v>23653</v>
      </c>
    </row>
    <row r="1833">
      <c r="A1833" s="9">
        <f t="shared" si="1"/>
        <v>1119</v>
      </c>
      <c r="B1833" s="31" t="s">
        <v>23866</v>
      </c>
      <c r="C1833" s="6" t="s">
        <v>374</v>
      </c>
    </row>
    <row r="1834">
      <c r="A1834" s="9">
        <f t="shared" si="1"/>
        <v>1120</v>
      </c>
      <c r="B1834" s="5" t="s">
        <v>1039</v>
      </c>
      <c r="C1834" s="6" t="s">
        <v>1040</v>
      </c>
    </row>
    <row r="1835">
      <c r="A1835" s="9">
        <f t="shared" si="1"/>
        <v>1121</v>
      </c>
      <c r="B1835" s="8" t="s">
        <v>1041</v>
      </c>
      <c r="C1835" s="9" t="s">
        <v>1042</v>
      </c>
    </row>
    <row r="1836">
      <c r="A1836" s="9">
        <f t="shared" si="1"/>
        <v>1122</v>
      </c>
      <c r="B1836" s="8" t="s">
        <v>1043</v>
      </c>
      <c r="C1836" s="6" t="s">
        <v>150</v>
      </c>
    </row>
    <row r="1837">
      <c r="A1837" s="9">
        <f t="shared" si="1"/>
        <v>1122</v>
      </c>
      <c r="B1837" s="8" t="s">
        <v>1043</v>
      </c>
      <c r="C1837" s="6" t="s">
        <v>313</v>
      </c>
    </row>
    <row r="1838">
      <c r="A1838" s="9">
        <f t="shared" si="1"/>
        <v>1122</v>
      </c>
      <c r="B1838" s="8" t="s">
        <v>1043</v>
      </c>
      <c r="C1838" s="6" t="s">
        <v>162</v>
      </c>
    </row>
    <row r="1839">
      <c r="A1839" s="9">
        <f t="shared" si="1"/>
        <v>1122</v>
      </c>
      <c r="B1839" s="8" t="s">
        <v>1043</v>
      </c>
      <c r="C1839" s="6" t="s">
        <v>23637</v>
      </c>
    </row>
    <row r="1840">
      <c r="A1840" s="9">
        <f t="shared" si="1"/>
        <v>1123</v>
      </c>
      <c r="B1840" s="8" t="s">
        <v>1044</v>
      </c>
      <c r="C1840" s="9" t="s">
        <v>40</v>
      </c>
    </row>
    <row r="1841">
      <c r="A1841" s="9">
        <f t="shared" si="1"/>
        <v>1124</v>
      </c>
      <c r="B1841" s="8" t="s">
        <v>1045</v>
      </c>
      <c r="C1841" s="6" t="s">
        <v>25</v>
      </c>
    </row>
    <row r="1842">
      <c r="A1842" s="9">
        <f t="shared" si="1"/>
        <v>1125</v>
      </c>
      <c r="B1842" s="8" t="s">
        <v>1046</v>
      </c>
      <c r="C1842" s="9" t="s">
        <v>24</v>
      </c>
    </row>
    <row r="1843">
      <c r="A1843" s="9">
        <f t="shared" si="1"/>
        <v>1125</v>
      </c>
      <c r="B1843" s="8" t="s">
        <v>1046</v>
      </c>
      <c r="C1843" s="9" t="s">
        <v>25</v>
      </c>
    </row>
    <row r="1844">
      <c r="A1844" s="9">
        <f t="shared" si="1"/>
        <v>1126</v>
      </c>
      <c r="B1844" s="8" t="s">
        <v>1047</v>
      </c>
      <c r="C1844" s="9" t="s">
        <v>162</v>
      </c>
    </row>
    <row r="1845">
      <c r="A1845" s="9">
        <f t="shared" si="1"/>
        <v>1127</v>
      </c>
      <c r="B1845" s="8" t="s">
        <v>1048</v>
      </c>
      <c r="C1845" s="9" t="s">
        <v>40</v>
      </c>
    </row>
    <row r="1846">
      <c r="A1846" s="9">
        <f t="shared" si="1"/>
        <v>1128</v>
      </c>
      <c r="B1846" s="8" t="s">
        <v>1049</v>
      </c>
      <c r="C1846" s="9" t="s">
        <v>60</v>
      </c>
    </row>
    <row r="1847">
      <c r="A1847" s="9">
        <f t="shared" si="1"/>
        <v>1129</v>
      </c>
      <c r="B1847" s="8" t="s">
        <v>1050</v>
      </c>
      <c r="C1847" s="9" t="s">
        <v>372</v>
      </c>
    </row>
    <row r="1848">
      <c r="A1848" s="9">
        <f t="shared" si="1"/>
        <v>1130</v>
      </c>
      <c r="B1848" s="25" t="s">
        <v>23867</v>
      </c>
      <c r="C1848" s="26" t="s">
        <v>23761</v>
      </c>
    </row>
    <row r="1849">
      <c r="A1849" s="9">
        <f t="shared" si="1"/>
        <v>1131</v>
      </c>
      <c r="B1849" s="8" t="s">
        <v>1051</v>
      </c>
      <c r="C1849" s="9" t="s">
        <v>24</v>
      </c>
    </row>
    <row r="1850">
      <c r="A1850" s="9">
        <f t="shared" si="1"/>
        <v>1132</v>
      </c>
      <c r="B1850" s="5" t="s">
        <v>1052</v>
      </c>
      <c r="C1850" s="6" t="s">
        <v>142</v>
      </c>
    </row>
    <row r="1851">
      <c r="A1851" s="9">
        <f t="shared" si="1"/>
        <v>1133</v>
      </c>
      <c r="B1851" s="5" t="s">
        <v>1053</v>
      </c>
      <c r="C1851" s="6" t="s">
        <v>1054</v>
      </c>
    </row>
    <row r="1852">
      <c r="A1852" s="9">
        <f t="shared" si="1"/>
        <v>1133</v>
      </c>
      <c r="B1852" s="5" t="s">
        <v>1053</v>
      </c>
      <c r="C1852" s="6" t="s">
        <v>196</v>
      </c>
    </row>
    <row r="1853">
      <c r="A1853" s="9">
        <f t="shared" si="1"/>
        <v>1133</v>
      </c>
      <c r="B1853" s="5" t="s">
        <v>1053</v>
      </c>
      <c r="C1853" s="6" t="s">
        <v>23637</v>
      </c>
    </row>
    <row r="1854">
      <c r="A1854" s="9">
        <f t="shared" si="1"/>
        <v>1134</v>
      </c>
      <c r="B1854" s="8" t="s">
        <v>1055</v>
      </c>
      <c r="C1854" s="9" t="s">
        <v>24</v>
      </c>
    </row>
    <row r="1855">
      <c r="A1855" s="9">
        <f t="shared" si="1"/>
        <v>1135</v>
      </c>
      <c r="B1855" s="8" t="s">
        <v>1056</v>
      </c>
      <c r="C1855" s="9" t="s">
        <v>60</v>
      </c>
    </row>
    <row r="1856">
      <c r="A1856" s="9">
        <f t="shared" si="1"/>
        <v>1136</v>
      </c>
      <c r="B1856" s="32" t="s">
        <v>23868</v>
      </c>
      <c r="C1856" s="26" t="s">
        <v>67</v>
      </c>
    </row>
    <row r="1857">
      <c r="A1857" s="9">
        <f t="shared" si="1"/>
        <v>1137</v>
      </c>
      <c r="B1857" s="32" t="s">
        <v>23869</v>
      </c>
      <c r="C1857" s="26" t="s">
        <v>67</v>
      </c>
    </row>
    <row r="1858">
      <c r="A1858" s="9">
        <f t="shared" si="1"/>
        <v>1138</v>
      </c>
      <c r="B1858" s="8" t="s">
        <v>1057</v>
      </c>
      <c r="C1858" s="6" t="s">
        <v>132</v>
      </c>
    </row>
    <row r="1859">
      <c r="A1859" s="9">
        <f t="shared" si="1"/>
        <v>1138</v>
      </c>
      <c r="B1859" s="8" t="s">
        <v>1057</v>
      </c>
      <c r="C1859" s="9" t="s">
        <v>60</v>
      </c>
    </row>
    <row r="1860">
      <c r="A1860" s="9">
        <f t="shared" si="1"/>
        <v>1138</v>
      </c>
      <c r="B1860" s="8" t="s">
        <v>1057</v>
      </c>
      <c r="C1860" s="6" t="s">
        <v>23637</v>
      </c>
    </row>
    <row r="1861">
      <c r="A1861" s="9">
        <f t="shared" si="1"/>
        <v>1139</v>
      </c>
      <c r="B1861" s="8" t="s">
        <v>1058</v>
      </c>
      <c r="C1861" s="6" t="s">
        <v>267</v>
      </c>
    </row>
    <row r="1862">
      <c r="A1862" s="9">
        <f t="shared" si="1"/>
        <v>1139</v>
      </c>
      <c r="B1862" s="8" t="s">
        <v>1058</v>
      </c>
      <c r="C1862" s="9" t="s">
        <v>60</v>
      </c>
    </row>
    <row r="1863">
      <c r="A1863" s="9">
        <f t="shared" si="1"/>
        <v>1139</v>
      </c>
      <c r="B1863" s="8" t="s">
        <v>1058</v>
      </c>
      <c r="C1863" s="6" t="s">
        <v>23637</v>
      </c>
    </row>
    <row r="1864">
      <c r="A1864" s="9">
        <f t="shared" si="1"/>
        <v>1140</v>
      </c>
      <c r="B1864" s="5" t="s">
        <v>1059</v>
      </c>
      <c r="C1864" s="6" t="s">
        <v>683</v>
      </c>
    </row>
    <row r="1865">
      <c r="A1865" s="9">
        <f t="shared" si="1"/>
        <v>1140</v>
      </c>
      <c r="B1865" s="37" t="s">
        <v>1059</v>
      </c>
      <c r="C1865" s="28" t="s">
        <v>23633</v>
      </c>
    </row>
    <row r="1866">
      <c r="A1866" s="9">
        <f t="shared" si="1"/>
        <v>1141</v>
      </c>
      <c r="B1866" s="5" t="s">
        <v>1060</v>
      </c>
      <c r="C1866" s="6" t="s">
        <v>683</v>
      </c>
    </row>
    <row r="1867">
      <c r="A1867" s="9">
        <f t="shared" si="1"/>
        <v>1141</v>
      </c>
      <c r="B1867" s="37" t="s">
        <v>1060</v>
      </c>
      <c r="C1867" s="28" t="s">
        <v>23633</v>
      </c>
    </row>
    <row r="1868">
      <c r="A1868" s="9">
        <f t="shared" si="1"/>
        <v>1142</v>
      </c>
      <c r="B1868" s="8" t="s">
        <v>1061</v>
      </c>
      <c r="C1868" s="9" t="s">
        <v>683</v>
      </c>
    </row>
    <row r="1869">
      <c r="A1869" s="9">
        <f t="shared" si="1"/>
        <v>1142</v>
      </c>
      <c r="B1869" s="39" t="s">
        <v>1061</v>
      </c>
      <c r="C1869" s="28" t="s">
        <v>23633</v>
      </c>
    </row>
    <row r="1870">
      <c r="A1870" s="9">
        <f t="shared" si="1"/>
        <v>1143</v>
      </c>
      <c r="B1870" s="8" t="s">
        <v>1062</v>
      </c>
      <c r="C1870" s="6" t="s">
        <v>132</v>
      </c>
    </row>
    <row r="1871">
      <c r="A1871" s="9">
        <f t="shared" si="1"/>
        <v>1143</v>
      </c>
      <c r="B1871" s="8" t="s">
        <v>1062</v>
      </c>
      <c r="C1871" s="9" t="s">
        <v>60</v>
      </c>
    </row>
    <row r="1872">
      <c r="A1872" s="9">
        <f t="shared" si="1"/>
        <v>1143</v>
      </c>
      <c r="B1872" s="8" t="s">
        <v>1062</v>
      </c>
      <c r="C1872" s="6" t="s">
        <v>23637</v>
      </c>
    </row>
    <row r="1873">
      <c r="A1873" s="9">
        <f t="shared" si="1"/>
        <v>1144</v>
      </c>
      <c r="B1873" s="30" t="s">
        <v>23870</v>
      </c>
      <c r="C1873" s="26" t="s">
        <v>23737</v>
      </c>
    </row>
    <row r="1874">
      <c r="A1874" s="9">
        <f t="shared" si="1"/>
        <v>1145</v>
      </c>
      <c r="B1874" s="8" t="s">
        <v>1063</v>
      </c>
      <c r="C1874" s="9" t="s">
        <v>683</v>
      </c>
    </row>
    <row r="1875">
      <c r="A1875" s="9">
        <f t="shared" si="1"/>
        <v>1145</v>
      </c>
      <c r="B1875" s="39" t="s">
        <v>1063</v>
      </c>
      <c r="C1875" s="28" t="s">
        <v>23633</v>
      </c>
    </row>
    <row r="1876">
      <c r="A1876" s="9">
        <f t="shared" si="1"/>
        <v>1146</v>
      </c>
      <c r="B1876" s="5" t="s">
        <v>1064</v>
      </c>
      <c r="C1876" s="6" t="s">
        <v>267</v>
      </c>
    </row>
    <row r="1877">
      <c r="A1877" s="9">
        <f t="shared" si="1"/>
        <v>1146</v>
      </c>
      <c r="B1877" s="5" t="s">
        <v>1064</v>
      </c>
      <c r="C1877" s="6" t="s">
        <v>91</v>
      </c>
    </row>
    <row r="1878">
      <c r="A1878" s="9">
        <f t="shared" si="1"/>
        <v>1146</v>
      </c>
      <c r="B1878" s="5" t="s">
        <v>1064</v>
      </c>
      <c r="C1878" s="6" t="s">
        <v>23637</v>
      </c>
    </row>
    <row r="1879">
      <c r="A1879" s="9">
        <f t="shared" si="1"/>
        <v>1147</v>
      </c>
      <c r="B1879" s="5" t="s">
        <v>1065</v>
      </c>
      <c r="C1879" s="6" t="s">
        <v>462</v>
      </c>
    </row>
    <row r="1880">
      <c r="A1880" s="9">
        <f t="shared" si="1"/>
        <v>1147</v>
      </c>
      <c r="B1880" s="5" t="s">
        <v>1065</v>
      </c>
      <c r="C1880" s="6" t="s">
        <v>23637</v>
      </c>
    </row>
    <row r="1881">
      <c r="A1881" s="9">
        <f t="shared" si="1"/>
        <v>1148</v>
      </c>
      <c r="B1881" s="8" t="s">
        <v>1066</v>
      </c>
      <c r="C1881" s="9" t="s">
        <v>60</v>
      </c>
    </row>
    <row r="1882">
      <c r="A1882" s="9">
        <f t="shared" si="1"/>
        <v>1149</v>
      </c>
      <c r="B1882" s="5" t="s">
        <v>1067</v>
      </c>
      <c r="C1882" s="6" t="s">
        <v>785</v>
      </c>
    </row>
    <row r="1883">
      <c r="A1883" s="9">
        <f t="shared" si="1"/>
        <v>1150</v>
      </c>
      <c r="B1883" s="29" t="s">
        <v>23871</v>
      </c>
      <c r="C1883" s="26" t="s">
        <v>23636</v>
      </c>
    </row>
    <row r="1884">
      <c r="A1884" s="9">
        <f t="shared" si="1"/>
        <v>1151</v>
      </c>
      <c r="B1884" s="8" t="s">
        <v>1068</v>
      </c>
      <c r="C1884" s="6" t="s">
        <v>25</v>
      </c>
    </row>
    <row r="1885">
      <c r="A1885" s="9">
        <f t="shared" si="1"/>
        <v>1151</v>
      </c>
      <c r="B1885" s="8" t="s">
        <v>1068</v>
      </c>
      <c r="C1885" s="9" t="s">
        <v>60</v>
      </c>
    </row>
    <row r="1886">
      <c r="A1886" s="9">
        <f t="shared" si="1"/>
        <v>1152</v>
      </c>
      <c r="B1886" s="8" t="s">
        <v>1069</v>
      </c>
      <c r="C1886" s="9" t="s">
        <v>60</v>
      </c>
    </row>
    <row r="1887">
      <c r="A1887" s="9">
        <f t="shared" si="1"/>
        <v>1153</v>
      </c>
      <c r="B1887" s="8" t="s">
        <v>1070</v>
      </c>
      <c r="C1887" s="9" t="s">
        <v>40</v>
      </c>
    </row>
    <row r="1888">
      <c r="A1888" s="9">
        <f t="shared" si="1"/>
        <v>1154</v>
      </c>
      <c r="B1888" s="32" t="s">
        <v>23872</v>
      </c>
      <c r="C1888" s="26" t="s">
        <v>67</v>
      </c>
    </row>
    <row r="1889">
      <c r="A1889" s="9">
        <f t="shared" si="1"/>
        <v>1155</v>
      </c>
      <c r="B1889" s="8" t="s">
        <v>1071</v>
      </c>
      <c r="C1889" s="9" t="s">
        <v>60</v>
      </c>
    </row>
    <row r="1890">
      <c r="A1890" s="9">
        <f t="shared" si="1"/>
        <v>1156</v>
      </c>
      <c r="B1890" s="8" t="s">
        <v>1072</v>
      </c>
      <c r="C1890" s="9" t="s">
        <v>24</v>
      </c>
    </row>
    <row r="1891">
      <c r="A1891" s="9">
        <f t="shared" si="1"/>
        <v>1157</v>
      </c>
      <c r="B1891" s="8" t="s">
        <v>1073</v>
      </c>
      <c r="C1891" s="6" t="s">
        <v>25</v>
      </c>
    </row>
    <row r="1892">
      <c r="A1892" s="9">
        <f t="shared" si="1"/>
        <v>1157</v>
      </c>
      <c r="B1892" s="8" t="s">
        <v>1073</v>
      </c>
      <c r="C1892" s="6" t="s">
        <v>24</v>
      </c>
    </row>
    <row r="1893">
      <c r="A1893" s="9">
        <f t="shared" si="1"/>
        <v>1158</v>
      </c>
      <c r="B1893" s="8" t="s">
        <v>1074</v>
      </c>
      <c r="C1893" s="9" t="s">
        <v>60</v>
      </c>
    </row>
    <row r="1894">
      <c r="A1894" s="9">
        <f t="shared" si="1"/>
        <v>1159</v>
      </c>
      <c r="B1894" s="8" t="s">
        <v>1075</v>
      </c>
      <c r="C1894" s="9" t="s">
        <v>40</v>
      </c>
    </row>
    <row r="1895">
      <c r="A1895" s="9">
        <f t="shared" si="1"/>
        <v>1160</v>
      </c>
      <c r="B1895" s="32" t="s">
        <v>23873</v>
      </c>
      <c r="C1895" s="26" t="s">
        <v>67</v>
      </c>
    </row>
    <row r="1896">
      <c r="A1896" s="9">
        <f t="shared" si="1"/>
        <v>1161</v>
      </c>
      <c r="B1896" s="5" t="s">
        <v>1076</v>
      </c>
      <c r="C1896" s="6" t="s">
        <v>328</v>
      </c>
    </row>
    <row r="1897">
      <c r="A1897" s="9">
        <f t="shared" si="1"/>
        <v>1161</v>
      </c>
      <c r="B1897" s="5" t="s">
        <v>1076</v>
      </c>
      <c r="C1897" s="6" t="s">
        <v>91</v>
      </c>
    </row>
    <row r="1898">
      <c r="A1898" s="9">
        <f t="shared" si="1"/>
        <v>1161</v>
      </c>
      <c r="B1898" s="5" t="s">
        <v>1076</v>
      </c>
      <c r="C1898" s="6" t="s">
        <v>23637</v>
      </c>
    </row>
    <row r="1899">
      <c r="A1899" s="9">
        <f t="shared" si="1"/>
        <v>1162</v>
      </c>
      <c r="B1899" s="27" t="s">
        <v>23874</v>
      </c>
      <c r="C1899" s="28" t="s">
        <v>23637</v>
      </c>
    </row>
    <row r="1900">
      <c r="A1900" s="9">
        <f t="shared" si="1"/>
        <v>1162</v>
      </c>
      <c r="B1900" s="25" t="s">
        <v>23874</v>
      </c>
      <c r="C1900" s="33" t="s">
        <v>90</v>
      </c>
    </row>
    <row r="1901">
      <c r="A1901" s="9">
        <f t="shared" si="1"/>
        <v>1162</v>
      </c>
      <c r="B1901" s="25" t="s">
        <v>23874</v>
      </c>
      <c r="C1901" s="34" t="s">
        <v>91</v>
      </c>
    </row>
    <row r="1902">
      <c r="A1902" s="9">
        <f t="shared" si="1"/>
        <v>1163</v>
      </c>
      <c r="B1902" s="25" t="s">
        <v>23875</v>
      </c>
      <c r="C1902" s="26" t="s">
        <v>23630</v>
      </c>
    </row>
    <row r="1903">
      <c r="A1903" s="9">
        <f t="shared" si="1"/>
        <v>1164</v>
      </c>
      <c r="B1903" s="8" t="s">
        <v>1077</v>
      </c>
      <c r="C1903" s="9" t="s">
        <v>280</v>
      </c>
    </row>
    <row r="1904">
      <c r="A1904" s="9">
        <f t="shared" si="1"/>
        <v>1165</v>
      </c>
      <c r="B1904" s="8" t="s">
        <v>1078</v>
      </c>
      <c r="C1904" s="9" t="s">
        <v>24</v>
      </c>
    </row>
    <row r="1905">
      <c r="A1905" s="9">
        <f t="shared" si="1"/>
        <v>1166</v>
      </c>
      <c r="B1905" s="8" t="s">
        <v>1079</v>
      </c>
      <c r="C1905" s="6" t="s">
        <v>25</v>
      </c>
    </row>
    <row r="1906">
      <c r="A1906" s="9">
        <f t="shared" si="1"/>
        <v>1167</v>
      </c>
      <c r="B1906" s="8" t="s">
        <v>1080</v>
      </c>
      <c r="C1906" s="6" t="s">
        <v>25</v>
      </c>
    </row>
    <row r="1907">
      <c r="A1907" s="9">
        <f t="shared" si="1"/>
        <v>1167</v>
      </c>
      <c r="B1907" s="8" t="s">
        <v>1080</v>
      </c>
      <c r="C1907" s="6" t="s">
        <v>24</v>
      </c>
    </row>
    <row r="1908">
      <c r="A1908" s="9">
        <f t="shared" si="1"/>
        <v>1168</v>
      </c>
      <c r="B1908" s="8" t="s">
        <v>1081</v>
      </c>
      <c r="C1908" s="6" t="s">
        <v>25</v>
      </c>
    </row>
    <row r="1909">
      <c r="A1909" s="9">
        <f t="shared" si="1"/>
        <v>1168</v>
      </c>
      <c r="B1909" s="8" t="s">
        <v>1081</v>
      </c>
      <c r="C1909" s="9" t="s">
        <v>24</v>
      </c>
    </row>
    <row r="1910">
      <c r="A1910" s="9">
        <f t="shared" si="1"/>
        <v>1169</v>
      </c>
      <c r="B1910" s="8" t="s">
        <v>1082</v>
      </c>
      <c r="C1910" s="9" t="s">
        <v>24</v>
      </c>
    </row>
    <row r="1911">
      <c r="A1911" s="9">
        <f t="shared" si="1"/>
        <v>1170</v>
      </c>
      <c r="B1911" s="8" t="s">
        <v>1083</v>
      </c>
      <c r="C1911" s="9" t="s">
        <v>40</v>
      </c>
    </row>
    <row r="1912">
      <c r="A1912" s="9">
        <f t="shared" si="1"/>
        <v>1171</v>
      </c>
      <c r="B1912" s="8" t="s">
        <v>1084</v>
      </c>
      <c r="C1912" s="9" t="s">
        <v>40</v>
      </c>
    </row>
    <row r="1913">
      <c r="A1913" s="9">
        <f t="shared" si="1"/>
        <v>1172</v>
      </c>
      <c r="B1913" s="8" t="s">
        <v>1085</v>
      </c>
      <c r="C1913" s="9" t="s">
        <v>40</v>
      </c>
    </row>
    <row r="1914">
      <c r="A1914" s="9">
        <f t="shared" si="1"/>
        <v>1173</v>
      </c>
      <c r="B1914" s="8" t="s">
        <v>1086</v>
      </c>
      <c r="C1914" s="9" t="s">
        <v>40</v>
      </c>
    </row>
    <row r="1915">
      <c r="A1915" s="9">
        <f t="shared" si="1"/>
        <v>1174</v>
      </c>
      <c r="B1915" s="8" t="s">
        <v>1087</v>
      </c>
      <c r="C1915" s="9" t="s">
        <v>162</v>
      </c>
    </row>
    <row r="1916">
      <c r="A1916" s="9">
        <f t="shared" si="1"/>
        <v>1175</v>
      </c>
      <c r="B1916" s="8" t="s">
        <v>1088</v>
      </c>
      <c r="C1916" s="9" t="s">
        <v>40</v>
      </c>
    </row>
    <row r="1917">
      <c r="A1917" s="9">
        <f t="shared" si="1"/>
        <v>1176</v>
      </c>
      <c r="B1917" s="8" t="s">
        <v>1089</v>
      </c>
      <c r="C1917" s="9" t="s">
        <v>10</v>
      </c>
    </row>
    <row r="1918">
      <c r="A1918" s="9">
        <f t="shared" si="1"/>
        <v>1176</v>
      </c>
      <c r="B1918" s="8" t="s">
        <v>1089</v>
      </c>
      <c r="C1918" s="9" t="s">
        <v>60</v>
      </c>
    </row>
    <row r="1919">
      <c r="A1919" s="9">
        <f t="shared" si="1"/>
        <v>1176</v>
      </c>
      <c r="B1919" s="8" t="s">
        <v>1089</v>
      </c>
      <c r="C1919" s="9" t="s">
        <v>25</v>
      </c>
    </row>
    <row r="1920">
      <c r="A1920" s="9">
        <f t="shared" si="1"/>
        <v>1176</v>
      </c>
      <c r="B1920" s="8" t="s">
        <v>1089</v>
      </c>
      <c r="C1920" s="9" t="s">
        <v>24</v>
      </c>
    </row>
    <row r="1921">
      <c r="A1921" s="9">
        <f t="shared" si="1"/>
        <v>1177</v>
      </c>
      <c r="B1921" s="8" t="s">
        <v>1090</v>
      </c>
      <c r="C1921" s="9" t="s">
        <v>40</v>
      </c>
    </row>
    <row r="1922">
      <c r="A1922" s="9">
        <f t="shared" si="1"/>
        <v>1178</v>
      </c>
      <c r="B1922" s="8" t="s">
        <v>1091</v>
      </c>
      <c r="C1922" s="6" t="s">
        <v>132</v>
      </c>
    </row>
    <row r="1923">
      <c r="A1923" s="9">
        <f t="shared" si="1"/>
        <v>1178</v>
      </c>
      <c r="B1923" s="8" t="s">
        <v>1091</v>
      </c>
      <c r="C1923" s="9" t="s">
        <v>60</v>
      </c>
    </row>
    <row r="1924">
      <c r="A1924" s="9">
        <f t="shared" si="1"/>
        <v>1178</v>
      </c>
      <c r="B1924" s="8" t="s">
        <v>1091</v>
      </c>
      <c r="C1924" s="9" t="s">
        <v>24</v>
      </c>
    </row>
    <row r="1925">
      <c r="A1925" s="9">
        <f t="shared" si="1"/>
        <v>1178</v>
      </c>
      <c r="B1925" s="8" t="s">
        <v>1091</v>
      </c>
      <c r="C1925" s="6" t="s">
        <v>23637</v>
      </c>
    </row>
    <row r="1926">
      <c r="A1926" s="9">
        <f t="shared" si="1"/>
        <v>1179</v>
      </c>
      <c r="B1926" s="32" t="s">
        <v>23876</v>
      </c>
      <c r="C1926" s="26" t="s">
        <v>67</v>
      </c>
    </row>
    <row r="1927">
      <c r="A1927" s="9">
        <f t="shared" si="1"/>
        <v>1180</v>
      </c>
      <c r="B1927" s="31" t="s">
        <v>23877</v>
      </c>
      <c r="C1927" s="6" t="s">
        <v>374</v>
      </c>
    </row>
    <row r="1928">
      <c r="A1928" s="9">
        <f t="shared" si="1"/>
        <v>1181</v>
      </c>
      <c r="B1928" s="8" t="s">
        <v>1092</v>
      </c>
      <c r="C1928" s="9" t="s">
        <v>54</v>
      </c>
    </row>
    <row r="1929">
      <c r="A1929" s="9">
        <f t="shared" si="1"/>
        <v>1182</v>
      </c>
      <c r="B1929" s="8" t="s">
        <v>1093</v>
      </c>
      <c r="C1929" s="9" t="s">
        <v>40</v>
      </c>
    </row>
    <row r="1930">
      <c r="A1930" s="9">
        <f t="shared" si="1"/>
        <v>1183</v>
      </c>
      <c r="B1930" s="8" t="s">
        <v>1094</v>
      </c>
      <c r="C1930" s="9" t="s">
        <v>24</v>
      </c>
    </row>
    <row r="1931">
      <c r="A1931" s="9">
        <f t="shared" si="1"/>
        <v>1184</v>
      </c>
      <c r="B1931" s="25" t="s">
        <v>23878</v>
      </c>
      <c r="C1931" s="26" t="s">
        <v>23808</v>
      </c>
    </row>
    <row r="1932">
      <c r="A1932" s="9">
        <f t="shared" si="1"/>
        <v>1185</v>
      </c>
      <c r="B1932" s="8" t="s">
        <v>1095</v>
      </c>
      <c r="C1932" s="9" t="s">
        <v>40</v>
      </c>
    </row>
    <row r="1933">
      <c r="A1933" s="9">
        <f t="shared" si="1"/>
        <v>1186</v>
      </c>
      <c r="B1933" s="8" t="s">
        <v>1096</v>
      </c>
      <c r="C1933" s="6" t="s">
        <v>25</v>
      </c>
    </row>
    <row r="1934">
      <c r="A1934" s="9">
        <f t="shared" si="1"/>
        <v>1186</v>
      </c>
      <c r="B1934" s="8" t="s">
        <v>1096</v>
      </c>
      <c r="C1934" s="9" t="s">
        <v>24</v>
      </c>
    </row>
    <row r="1935">
      <c r="A1935" s="9">
        <f t="shared" si="1"/>
        <v>1187</v>
      </c>
      <c r="B1935" s="8" t="s">
        <v>1097</v>
      </c>
      <c r="C1935" s="9" t="s">
        <v>40</v>
      </c>
    </row>
    <row r="1936">
      <c r="A1936" s="9">
        <f t="shared" si="1"/>
        <v>1188</v>
      </c>
      <c r="B1936" s="8" t="s">
        <v>1098</v>
      </c>
      <c r="C1936" s="9" t="s">
        <v>24</v>
      </c>
    </row>
    <row r="1937">
      <c r="A1937" s="9">
        <f t="shared" si="1"/>
        <v>1189</v>
      </c>
      <c r="B1937" s="8" t="s">
        <v>1099</v>
      </c>
      <c r="C1937" s="9" t="s">
        <v>614</v>
      </c>
    </row>
    <row r="1938">
      <c r="A1938" s="9">
        <f t="shared" si="1"/>
        <v>1190</v>
      </c>
      <c r="B1938" s="8" t="s">
        <v>1100</v>
      </c>
      <c r="C1938" s="9" t="s">
        <v>142</v>
      </c>
    </row>
    <row r="1939">
      <c r="A1939" s="9">
        <f t="shared" si="1"/>
        <v>1190</v>
      </c>
      <c r="B1939" s="8" t="s">
        <v>1100</v>
      </c>
      <c r="C1939" s="9" t="s">
        <v>162</v>
      </c>
    </row>
    <row r="1940">
      <c r="A1940" s="9">
        <f t="shared" si="1"/>
        <v>1191</v>
      </c>
      <c r="B1940" s="5" t="s">
        <v>1101</v>
      </c>
      <c r="C1940" s="6" t="s">
        <v>683</v>
      </c>
    </row>
    <row r="1941">
      <c r="A1941" s="9">
        <f t="shared" si="1"/>
        <v>1191</v>
      </c>
      <c r="B1941" s="37" t="s">
        <v>1101</v>
      </c>
      <c r="C1941" s="28" t="s">
        <v>23633</v>
      </c>
    </row>
    <row r="1942">
      <c r="A1942" s="9">
        <f t="shared" si="1"/>
        <v>1192</v>
      </c>
      <c r="B1942" s="35" t="s">
        <v>23879</v>
      </c>
      <c r="C1942" s="26" t="s">
        <v>90</v>
      </c>
    </row>
    <row r="1943">
      <c r="A1943" s="9">
        <f t="shared" si="1"/>
        <v>1192</v>
      </c>
      <c r="B1943" s="35" t="s">
        <v>23879</v>
      </c>
      <c r="C1943" s="26" t="s">
        <v>60</v>
      </c>
    </row>
    <row r="1944">
      <c r="A1944" s="9">
        <f t="shared" si="1"/>
        <v>1193</v>
      </c>
      <c r="B1944" s="8" t="s">
        <v>1102</v>
      </c>
      <c r="C1944" s="9" t="s">
        <v>399</v>
      </c>
    </row>
    <row r="1945">
      <c r="A1945" s="9">
        <f t="shared" si="1"/>
        <v>1194</v>
      </c>
      <c r="B1945" s="8" t="s">
        <v>1103</v>
      </c>
      <c r="C1945" s="9" t="s">
        <v>60</v>
      </c>
    </row>
    <row r="1946">
      <c r="A1946" s="9">
        <f t="shared" si="1"/>
        <v>1195</v>
      </c>
      <c r="B1946" s="8" t="s">
        <v>1104</v>
      </c>
      <c r="C1946" s="6" t="s">
        <v>405</v>
      </c>
    </row>
    <row r="1947">
      <c r="A1947" s="9">
        <f t="shared" si="1"/>
        <v>1195</v>
      </c>
      <c r="B1947" s="8" t="s">
        <v>1104</v>
      </c>
      <c r="C1947" s="9" t="s">
        <v>60</v>
      </c>
    </row>
    <row r="1948">
      <c r="A1948" s="9">
        <f t="shared" si="1"/>
        <v>1195</v>
      </c>
      <c r="B1948" s="8" t="s">
        <v>1104</v>
      </c>
      <c r="C1948" s="6" t="s">
        <v>23637</v>
      </c>
    </row>
    <row r="1949">
      <c r="A1949" s="9">
        <f t="shared" si="1"/>
        <v>1196</v>
      </c>
      <c r="B1949" s="8" t="s">
        <v>1105</v>
      </c>
      <c r="C1949" s="6" t="s">
        <v>25</v>
      </c>
    </row>
    <row r="1950">
      <c r="A1950" s="9">
        <f t="shared" si="1"/>
        <v>1197</v>
      </c>
      <c r="B1950" s="8" t="s">
        <v>1106</v>
      </c>
      <c r="C1950" s="9" t="s">
        <v>40</v>
      </c>
    </row>
    <row r="1951">
      <c r="A1951" s="9">
        <f t="shared" si="1"/>
        <v>1198</v>
      </c>
      <c r="B1951" s="8" t="s">
        <v>1107</v>
      </c>
      <c r="C1951" s="9" t="s">
        <v>40</v>
      </c>
    </row>
    <row r="1952">
      <c r="A1952" s="9">
        <f t="shared" si="1"/>
        <v>1199</v>
      </c>
      <c r="B1952" s="32" t="s">
        <v>23880</v>
      </c>
      <c r="C1952" s="26" t="s">
        <v>67</v>
      </c>
    </row>
    <row r="1953">
      <c r="A1953" s="9">
        <f t="shared" si="1"/>
        <v>1200</v>
      </c>
      <c r="B1953" s="8" t="s">
        <v>1108</v>
      </c>
      <c r="C1953" s="9" t="s">
        <v>530</v>
      </c>
    </row>
    <row r="1954">
      <c r="A1954" s="9">
        <f t="shared" si="1"/>
        <v>1201</v>
      </c>
      <c r="B1954" s="8" t="s">
        <v>1109</v>
      </c>
      <c r="C1954" s="9" t="s">
        <v>60</v>
      </c>
    </row>
    <row r="1955">
      <c r="A1955" s="9">
        <f t="shared" si="1"/>
        <v>1202</v>
      </c>
      <c r="B1955" s="8" t="s">
        <v>1110</v>
      </c>
      <c r="C1955" s="6" t="s">
        <v>150</v>
      </c>
    </row>
    <row r="1956">
      <c r="A1956" s="9">
        <f t="shared" si="1"/>
        <v>1202</v>
      </c>
      <c r="B1956" s="8" t="s">
        <v>1110</v>
      </c>
      <c r="C1956" s="6" t="s">
        <v>162</v>
      </c>
    </row>
    <row r="1957">
      <c r="A1957" s="9">
        <f t="shared" si="1"/>
        <v>1202</v>
      </c>
      <c r="B1957" s="8" t="s">
        <v>1110</v>
      </c>
      <c r="C1957" s="9" t="s">
        <v>60</v>
      </c>
    </row>
    <row r="1958">
      <c r="A1958" s="9">
        <f t="shared" si="1"/>
        <v>1202</v>
      </c>
      <c r="B1958" s="8" t="s">
        <v>1110</v>
      </c>
      <c r="C1958" s="6" t="s">
        <v>23637</v>
      </c>
    </row>
    <row r="1959">
      <c r="A1959" s="9">
        <f t="shared" si="1"/>
        <v>1203</v>
      </c>
      <c r="B1959" s="8" t="s">
        <v>1111</v>
      </c>
      <c r="C1959" s="9" t="s">
        <v>60</v>
      </c>
    </row>
    <row r="1960">
      <c r="A1960" s="9">
        <f t="shared" si="1"/>
        <v>1204</v>
      </c>
      <c r="B1960" s="8" t="s">
        <v>1112</v>
      </c>
      <c r="C1960" s="9" t="s">
        <v>177</v>
      </c>
    </row>
    <row r="1961">
      <c r="A1961" s="9">
        <f t="shared" si="1"/>
        <v>1205</v>
      </c>
      <c r="B1961" s="5" t="s">
        <v>1113</v>
      </c>
      <c r="C1961" s="6" t="s">
        <v>32</v>
      </c>
    </row>
    <row r="1962">
      <c r="A1962" s="9">
        <f t="shared" si="1"/>
        <v>1206</v>
      </c>
      <c r="B1962" s="5" t="s">
        <v>1114</v>
      </c>
      <c r="C1962" s="6" t="s">
        <v>1040</v>
      </c>
    </row>
    <row r="1963">
      <c r="A1963" s="9">
        <f t="shared" si="1"/>
        <v>1207</v>
      </c>
      <c r="B1963" s="8" t="s">
        <v>1115</v>
      </c>
      <c r="C1963" s="9" t="s">
        <v>60</v>
      </c>
    </row>
    <row r="1964">
      <c r="A1964" s="9">
        <f t="shared" si="1"/>
        <v>1207</v>
      </c>
      <c r="B1964" s="8" t="s">
        <v>1115</v>
      </c>
      <c r="C1964" s="9" t="s">
        <v>54</v>
      </c>
    </row>
    <row r="1965">
      <c r="A1965" s="9">
        <f t="shared" si="1"/>
        <v>1208</v>
      </c>
      <c r="B1965" s="8" t="s">
        <v>1116</v>
      </c>
      <c r="C1965" s="9" t="s">
        <v>24</v>
      </c>
    </row>
    <row r="1966">
      <c r="A1966" s="9">
        <f t="shared" si="1"/>
        <v>1209</v>
      </c>
      <c r="B1966" s="5" t="s">
        <v>1117</v>
      </c>
      <c r="C1966" s="6" t="s">
        <v>179</v>
      </c>
    </row>
    <row r="1967">
      <c r="A1967" s="9">
        <f t="shared" si="1"/>
        <v>1209</v>
      </c>
      <c r="B1967" s="5" t="s">
        <v>1117</v>
      </c>
      <c r="C1967" s="6" t="s">
        <v>23637</v>
      </c>
    </row>
    <row r="1968">
      <c r="A1968" s="9">
        <f t="shared" si="1"/>
        <v>1210</v>
      </c>
      <c r="B1968" s="8" t="s">
        <v>1118</v>
      </c>
      <c r="C1968" s="6" t="s">
        <v>25</v>
      </c>
    </row>
    <row r="1969">
      <c r="A1969" s="9">
        <f t="shared" si="1"/>
        <v>1210</v>
      </c>
      <c r="B1969" s="8" t="s">
        <v>1118</v>
      </c>
      <c r="C1969" s="9" t="s">
        <v>24</v>
      </c>
    </row>
    <row r="1970">
      <c r="A1970" s="9">
        <f t="shared" si="1"/>
        <v>1211</v>
      </c>
      <c r="B1970" s="5" t="s">
        <v>1119</v>
      </c>
      <c r="C1970" s="6" t="s">
        <v>1120</v>
      </c>
    </row>
    <row r="1971">
      <c r="A1971" s="9">
        <f t="shared" si="1"/>
        <v>1212</v>
      </c>
      <c r="B1971" s="32" t="s">
        <v>23881</v>
      </c>
      <c r="C1971" s="26" t="s">
        <v>67</v>
      </c>
    </row>
    <row r="1972">
      <c r="A1972" s="9">
        <f t="shared" si="1"/>
        <v>1213</v>
      </c>
      <c r="B1972" s="8" t="s">
        <v>1121</v>
      </c>
      <c r="C1972" s="9" t="s">
        <v>40</v>
      </c>
    </row>
    <row r="1973">
      <c r="A1973" s="9">
        <f t="shared" si="1"/>
        <v>1214</v>
      </c>
      <c r="B1973" s="5" t="s">
        <v>1122</v>
      </c>
      <c r="C1973" s="6" t="s">
        <v>324</v>
      </c>
    </row>
    <row r="1974">
      <c r="A1974" s="9">
        <f t="shared" si="1"/>
        <v>1214</v>
      </c>
      <c r="B1974" s="5" t="s">
        <v>1122</v>
      </c>
      <c r="C1974" s="6" t="s">
        <v>23637</v>
      </c>
    </row>
    <row r="1975">
      <c r="A1975" s="9">
        <f t="shared" si="1"/>
        <v>1215</v>
      </c>
      <c r="B1975" s="5" t="s">
        <v>1123</v>
      </c>
      <c r="C1975" s="6" t="s">
        <v>1124</v>
      </c>
    </row>
    <row r="1976">
      <c r="A1976" s="9">
        <f t="shared" si="1"/>
        <v>1215</v>
      </c>
      <c r="B1976" s="5" t="s">
        <v>1123</v>
      </c>
      <c r="C1976" s="6" t="s">
        <v>24</v>
      </c>
    </row>
    <row r="1977">
      <c r="A1977" s="9">
        <f t="shared" si="1"/>
        <v>1216</v>
      </c>
      <c r="B1977" s="8" t="s">
        <v>1125</v>
      </c>
      <c r="C1977" s="9" t="s">
        <v>835</v>
      </c>
    </row>
    <row r="1978">
      <c r="A1978" s="9">
        <f t="shared" si="1"/>
        <v>1217</v>
      </c>
      <c r="B1978" s="30" t="s">
        <v>23882</v>
      </c>
      <c r="C1978" s="26" t="s">
        <v>23737</v>
      </c>
    </row>
    <row r="1979">
      <c r="A1979" s="9">
        <f t="shared" si="1"/>
        <v>1218</v>
      </c>
      <c r="B1979" s="8" t="s">
        <v>1126</v>
      </c>
      <c r="C1979" s="9" t="s">
        <v>40</v>
      </c>
    </row>
    <row r="1980">
      <c r="A1980" s="9">
        <f t="shared" si="1"/>
        <v>1219</v>
      </c>
      <c r="B1980" s="8" t="s">
        <v>1127</v>
      </c>
      <c r="C1980" s="9" t="s">
        <v>40</v>
      </c>
    </row>
    <row r="1981">
      <c r="A1981" s="9">
        <f t="shared" si="1"/>
        <v>1220</v>
      </c>
      <c r="B1981" s="8" t="s">
        <v>1128</v>
      </c>
      <c r="C1981" s="9" t="s">
        <v>40</v>
      </c>
    </row>
    <row r="1982">
      <c r="A1982" s="9">
        <f t="shared" si="1"/>
        <v>1221</v>
      </c>
      <c r="B1982" s="8" t="s">
        <v>1129</v>
      </c>
      <c r="C1982" s="9" t="s">
        <v>40</v>
      </c>
    </row>
    <row r="1983">
      <c r="A1983" s="9">
        <f t="shared" si="1"/>
        <v>1222</v>
      </c>
      <c r="B1983" s="8" t="s">
        <v>1130</v>
      </c>
      <c r="C1983" s="9" t="s">
        <v>40</v>
      </c>
    </row>
    <row r="1984">
      <c r="A1984" s="9">
        <f t="shared" si="1"/>
        <v>1223</v>
      </c>
      <c r="B1984" s="8" t="s">
        <v>1131</v>
      </c>
      <c r="C1984" s="9" t="s">
        <v>24</v>
      </c>
    </row>
    <row r="1985">
      <c r="A1985" s="9">
        <f t="shared" si="1"/>
        <v>1224</v>
      </c>
      <c r="B1985" s="8" t="s">
        <v>1132</v>
      </c>
      <c r="C1985" s="9" t="s">
        <v>177</v>
      </c>
    </row>
    <row r="1986">
      <c r="A1986" s="9">
        <f t="shared" si="1"/>
        <v>1224</v>
      </c>
      <c r="B1986" s="8" t="s">
        <v>1132</v>
      </c>
      <c r="C1986" s="9" t="s">
        <v>25</v>
      </c>
    </row>
    <row r="1987">
      <c r="A1987" s="9">
        <f t="shared" si="1"/>
        <v>1225</v>
      </c>
      <c r="B1987" s="8" t="s">
        <v>1133</v>
      </c>
      <c r="C1987" s="9" t="s">
        <v>24</v>
      </c>
    </row>
    <row r="1988">
      <c r="A1988" s="9">
        <f t="shared" si="1"/>
        <v>1226</v>
      </c>
      <c r="B1988" s="8" t="s">
        <v>1134</v>
      </c>
      <c r="C1988" s="9" t="s">
        <v>40</v>
      </c>
    </row>
    <row r="1989">
      <c r="A1989" s="9">
        <f t="shared" si="1"/>
        <v>1227</v>
      </c>
      <c r="B1989" s="8" t="s">
        <v>1135</v>
      </c>
      <c r="C1989" s="9" t="s">
        <v>22</v>
      </c>
    </row>
    <row r="1990">
      <c r="A1990" s="9">
        <f t="shared" si="1"/>
        <v>1228</v>
      </c>
      <c r="B1990" s="25" t="s">
        <v>23883</v>
      </c>
      <c r="C1990" s="26" t="s">
        <v>23653</v>
      </c>
    </row>
    <row r="1991">
      <c r="A1991" s="9">
        <f t="shared" si="1"/>
        <v>1229</v>
      </c>
      <c r="B1991" s="32" t="s">
        <v>23884</v>
      </c>
      <c r="C1991" s="26" t="s">
        <v>67</v>
      </c>
    </row>
    <row r="1992">
      <c r="A1992" s="9">
        <f t="shared" si="1"/>
        <v>1230</v>
      </c>
      <c r="B1992" s="8" t="s">
        <v>1136</v>
      </c>
      <c r="C1992" s="6" t="s">
        <v>25</v>
      </c>
    </row>
    <row r="1993">
      <c r="A1993" s="9">
        <f t="shared" si="1"/>
        <v>1230</v>
      </c>
      <c r="B1993" s="8" t="s">
        <v>1136</v>
      </c>
      <c r="C1993" s="9" t="s">
        <v>24</v>
      </c>
    </row>
    <row r="1994">
      <c r="A1994" s="9">
        <f t="shared" si="1"/>
        <v>1231</v>
      </c>
      <c r="B1994" s="8" t="s">
        <v>1137</v>
      </c>
      <c r="C1994" s="9" t="s">
        <v>40</v>
      </c>
    </row>
    <row r="1995">
      <c r="A1995" s="9">
        <f t="shared" si="1"/>
        <v>1232</v>
      </c>
      <c r="B1995" s="5" t="s">
        <v>1138</v>
      </c>
      <c r="C1995" s="6" t="s">
        <v>683</v>
      </c>
    </row>
    <row r="1996">
      <c r="A1996" s="9">
        <f t="shared" si="1"/>
        <v>1232</v>
      </c>
      <c r="B1996" s="37" t="s">
        <v>1138</v>
      </c>
      <c r="C1996" s="28" t="s">
        <v>23633</v>
      </c>
    </row>
    <row r="1997">
      <c r="A1997" s="9">
        <f t="shared" si="1"/>
        <v>1233</v>
      </c>
      <c r="B1997" s="8" t="s">
        <v>1139</v>
      </c>
      <c r="C1997" s="9" t="s">
        <v>40</v>
      </c>
    </row>
    <row r="1998">
      <c r="A1998" s="9">
        <f t="shared" si="1"/>
        <v>1234</v>
      </c>
      <c r="B1998" s="8" t="s">
        <v>1140</v>
      </c>
      <c r="C1998" s="9" t="s">
        <v>40</v>
      </c>
    </row>
    <row r="1999">
      <c r="A1999" s="9">
        <f t="shared" si="1"/>
        <v>1235</v>
      </c>
      <c r="B1999" s="8" t="s">
        <v>1141</v>
      </c>
      <c r="C1999" s="9" t="s">
        <v>40</v>
      </c>
    </row>
    <row r="2000">
      <c r="A2000" s="9">
        <f t="shared" si="1"/>
        <v>1236</v>
      </c>
      <c r="B2000" s="8" t="s">
        <v>1142</v>
      </c>
      <c r="C2000" s="9" t="s">
        <v>40</v>
      </c>
    </row>
    <row r="2001">
      <c r="A2001" s="9">
        <f t="shared" si="1"/>
        <v>1237</v>
      </c>
      <c r="B2001" s="8" t="s">
        <v>1143</v>
      </c>
      <c r="C2001" s="9" t="s">
        <v>40</v>
      </c>
    </row>
    <row r="2002">
      <c r="A2002" s="9">
        <f t="shared" si="1"/>
        <v>1238</v>
      </c>
      <c r="B2002" s="8" t="s">
        <v>1144</v>
      </c>
      <c r="C2002" s="9" t="s">
        <v>40</v>
      </c>
    </row>
    <row r="2003">
      <c r="A2003" s="9">
        <f t="shared" si="1"/>
        <v>1239</v>
      </c>
      <c r="B2003" s="8" t="s">
        <v>1145</v>
      </c>
      <c r="C2003" s="9" t="s">
        <v>40</v>
      </c>
    </row>
    <row r="2004">
      <c r="A2004" s="9">
        <f t="shared" si="1"/>
        <v>1240</v>
      </c>
      <c r="B2004" s="8" t="s">
        <v>1146</v>
      </c>
      <c r="C2004" s="9" t="s">
        <v>40</v>
      </c>
    </row>
    <row r="2005">
      <c r="A2005" s="9">
        <f t="shared" si="1"/>
        <v>1241</v>
      </c>
      <c r="B2005" s="8" t="s">
        <v>1147</v>
      </c>
      <c r="C2005" s="9" t="s">
        <v>416</v>
      </c>
    </row>
    <row r="2006">
      <c r="A2006" s="9">
        <f t="shared" si="1"/>
        <v>1242</v>
      </c>
      <c r="B2006" s="8" t="s">
        <v>1148</v>
      </c>
      <c r="C2006" s="6" t="s">
        <v>25</v>
      </c>
    </row>
    <row r="2007">
      <c r="A2007" s="9">
        <f t="shared" si="1"/>
        <v>1242</v>
      </c>
      <c r="B2007" s="8" t="s">
        <v>1148</v>
      </c>
      <c r="C2007" s="6" t="s">
        <v>24</v>
      </c>
    </row>
    <row r="2008">
      <c r="A2008" s="9">
        <f t="shared" si="1"/>
        <v>1243</v>
      </c>
      <c r="B2008" s="8" t="s">
        <v>1149</v>
      </c>
      <c r="C2008" s="9" t="s">
        <v>22</v>
      </c>
    </row>
    <row r="2009">
      <c r="A2009" s="9">
        <f t="shared" si="1"/>
        <v>1244</v>
      </c>
      <c r="B2009" s="25" t="s">
        <v>23885</v>
      </c>
      <c r="C2009" s="26" t="s">
        <v>23817</v>
      </c>
    </row>
    <row r="2010">
      <c r="A2010" s="9">
        <f t="shared" si="1"/>
        <v>1245</v>
      </c>
      <c r="B2010" s="25" t="s">
        <v>23886</v>
      </c>
      <c r="C2010" s="26" t="s">
        <v>23748</v>
      </c>
    </row>
    <row r="2011">
      <c r="A2011" s="9">
        <f t="shared" si="1"/>
        <v>1246</v>
      </c>
      <c r="B2011" s="5" t="s">
        <v>1150</v>
      </c>
      <c r="C2011" s="6" t="s">
        <v>393</v>
      </c>
    </row>
    <row r="2012">
      <c r="A2012" s="9">
        <f t="shared" si="1"/>
        <v>1247</v>
      </c>
      <c r="B2012" s="8" t="s">
        <v>1151</v>
      </c>
      <c r="C2012" s="9" t="s">
        <v>162</v>
      </c>
    </row>
    <row r="2013">
      <c r="A2013" s="9">
        <f t="shared" si="1"/>
        <v>1248</v>
      </c>
      <c r="B2013" s="8" t="s">
        <v>1152</v>
      </c>
      <c r="C2013" s="9" t="s">
        <v>60</v>
      </c>
    </row>
    <row r="2014">
      <c r="A2014" s="9">
        <f t="shared" si="1"/>
        <v>1249</v>
      </c>
      <c r="B2014" s="8" t="s">
        <v>1153</v>
      </c>
      <c r="C2014" s="9" t="s">
        <v>280</v>
      </c>
    </row>
    <row r="2015">
      <c r="A2015" s="9">
        <f t="shared" si="1"/>
        <v>1250</v>
      </c>
      <c r="B2015" s="8" t="s">
        <v>1154</v>
      </c>
      <c r="C2015" s="9" t="s">
        <v>24</v>
      </c>
    </row>
    <row r="2016">
      <c r="A2016" s="9">
        <f t="shared" si="1"/>
        <v>1251</v>
      </c>
      <c r="B2016" s="32" t="s">
        <v>23887</v>
      </c>
      <c r="C2016" s="26" t="s">
        <v>67</v>
      </c>
    </row>
    <row r="2017">
      <c r="A2017" s="9">
        <f t="shared" si="1"/>
        <v>1252</v>
      </c>
      <c r="B2017" s="8" t="s">
        <v>1155</v>
      </c>
      <c r="C2017" s="9" t="s">
        <v>40</v>
      </c>
    </row>
    <row r="2018">
      <c r="A2018" s="9">
        <f t="shared" si="1"/>
        <v>1253</v>
      </c>
      <c r="B2018" s="8" t="s">
        <v>1156</v>
      </c>
      <c r="C2018" s="6" t="s">
        <v>25</v>
      </c>
    </row>
    <row r="2019">
      <c r="A2019" s="9">
        <f t="shared" si="1"/>
        <v>1253</v>
      </c>
      <c r="B2019" s="8" t="s">
        <v>1156</v>
      </c>
      <c r="C2019" s="6" t="s">
        <v>24</v>
      </c>
    </row>
    <row r="2020">
      <c r="A2020" s="9">
        <f t="shared" si="1"/>
        <v>1254</v>
      </c>
      <c r="B2020" s="5" t="s">
        <v>1157</v>
      </c>
      <c r="C2020" s="6" t="s">
        <v>393</v>
      </c>
    </row>
    <row r="2021">
      <c r="A2021" s="9">
        <f t="shared" si="1"/>
        <v>1255</v>
      </c>
      <c r="B2021" s="8" t="s">
        <v>1158</v>
      </c>
      <c r="C2021" s="6" t="s">
        <v>25</v>
      </c>
    </row>
    <row r="2022">
      <c r="A2022" s="9">
        <f t="shared" si="1"/>
        <v>1255</v>
      </c>
      <c r="B2022" s="8" t="s">
        <v>1158</v>
      </c>
      <c r="C2022" s="6" t="s">
        <v>24</v>
      </c>
    </row>
    <row r="2023">
      <c r="A2023" s="9">
        <f t="shared" si="1"/>
        <v>1255</v>
      </c>
      <c r="B2023" s="8" t="s">
        <v>1158</v>
      </c>
      <c r="C2023" s="9" t="s">
        <v>60</v>
      </c>
    </row>
    <row r="2024">
      <c r="A2024" s="9">
        <f t="shared" si="1"/>
        <v>1255</v>
      </c>
      <c r="B2024" s="8" t="s">
        <v>1158</v>
      </c>
      <c r="C2024" s="9" t="s">
        <v>162</v>
      </c>
    </row>
    <row r="2025">
      <c r="A2025" s="9">
        <f t="shared" si="1"/>
        <v>1256</v>
      </c>
      <c r="B2025" s="8" t="s">
        <v>1159</v>
      </c>
      <c r="C2025" s="9" t="s">
        <v>24</v>
      </c>
    </row>
    <row r="2026">
      <c r="A2026" s="9">
        <f t="shared" si="1"/>
        <v>1257</v>
      </c>
      <c r="B2026" s="5" t="s">
        <v>1160</v>
      </c>
      <c r="C2026" s="6" t="s">
        <v>1007</v>
      </c>
    </row>
    <row r="2027">
      <c r="A2027" s="9">
        <f t="shared" si="1"/>
        <v>1257</v>
      </c>
      <c r="B2027" s="5" t="s">
        <v>1160</v>
      </c>
      <c r="C2027" s="6" t="s">
        <v>656</v>
      </c>
    </row>
    <row r="2028">
      <c r="A2028" s="9">
        <f t="shared" si="1"/>
        <v>1257</v>
      </c>
      <c r="B2028" s="5" t="s">
        <v>1160</v>
      </c>
      <c r="C2028" s="6" t="s">
        <v>23628</v>
      </c>
    </row>
    <row r="2029">
      <c r="A2029" s="9">
        <f t="shared" si="1"/>
        <v>1258</v>
      </c>
      <c r="B2029" s="8" t="s">
        <v>1161</v>
      </c>
      <c r="C2029" s="6" t="s">
        <v>25</v>
      </c>
    </row>
    <row r="2030">
      <c r="A2030" s="9">
        <f t="shared" si="1"/>
        <v>1258</v>
      </c>
      <c r="B2030" s="8" t="s">
        <v>1161</v>
      </c>
      <c r="C2030" s="9" t="s">
        <v>24</v>
      </c>
    </row>
    <row r="2031">
      <c r="A2031" s="9">
        <f t="shared" si="1"/>
        <v>1259</v>
      </c>
      <c r="B2031" s="8" t="s">
        <v>1162</v>
      </c>
      <c r="C2031" s="9" t="s">
        <v>54</v>
      </c>
    </row>
    <row r="2032">
      <c r="A2032" s="9">
        <f t="shared" si="1"/>
        <v>1260</v>
      </c>
      <c r="B2032" s="8" t="s">
        <v>1163</v>
      </c>
      <c r="C2032" s="9" t="s">
        <v>24</v>
      </c>
    </row>
    <row r="2033">
      <c r="A2033" s="9">
        <f t="shared" si="1"/>
        <v>1261</v>
      </c>
      <c r="B2033" s="8" t="s">
        <v>1164</v>
      </c>
      <c r="C2033" s="9" t="s">
        <v>24</v>
      </c>
    </row>
    <row r="2034">
      <c r="A2034" s="9">
        <f t="shared" si="1"/>
        <v>1262</v>
      </c>
      <c r="B2034" s="8" t="s">
        <v>1165</v>
      </c>
      <c r="C2034" s="9" t="s">
        <v>177</v>
      </c>
    </row>
    <row r="2035">
      <c r="A2035" s="9">
        <f t="shared" si="1"/>
        <v>1263</v>
      </c>
      <c r="B2035" s="8" t="s">
        <v>1166</v>
      </c>
      <c r="C2035" s="9" t="s">
        <v>24</v>
      </c>
    </row>
    <row r="2036">
      <c r="A2036" s="9">
        <f t="shared" si="1"/>
        <v>1264</v>
      </c>
      <c r="B2036" s="8" t="s">
        <v>1167</v>
      </c>
      <c r="C2036" s="6" t="s">
        <v>25</v>
      </c>
    </row>
    <row r="2037">
      <c r="A2037" s="9">
        <f t="shared" si="1"/>
        <v>1265</v>
      </c>
      <c r="B2037" s="8" t="s">
        <v>1168</v>
      </c>
      <c r="C2037" s="9" t="s">
        <v>1169</v>
      </c>
    </row>
    <row r="2038">
      <c r="A2038" s="9">
        <f t="shared" si="1"/>
        <v>1266</v>
      </c>
      <c r="B2038" s="8" t="s">
        <v>1170</v>
      </c>
      <c r="C2038" s="9" t="s">
        <v>40</v>
      </c>
    </row>
    <row r="2039">
      <c r="A2039" s="9">
        <f t="shared" si="1"/>
        <v>1267</v>
      </c>
      <c r="B2039" s="32" t="s">
        <v>23888</v>
      </c>
      <c r="C2039" s="26" t="s">
        <v>67</v>
      </c>
    </row>
    <row r="2040">
      <c r="A2040" s="9">
        <f t="shared" si="1"/>
        <v>1268</v>
      </c>
      <c r="B2040" s="8" t="s">
        <v>1171</v>
      </c>
      <c r="C2040" s="9" t="s">
        <v>40</v>
      </c>
    </row>
    <row r="2041">
      <c r="A2041" s="9">
        <f t="shared" si="1"/>
        <v>1269</v>
      </c>
      <c r="B2041" s="25" t="s">
        <v>23889</v>
      </c>
      <c r="C2041" s="26" t="s">
        <v>714</v>
      </c>
    </row>
    <row r="2042">
      <c r="A2042" s="9">
        <f t="shared" si="1"/>
        <v>1269</v>
      </c>
      <c r="B2042" s="25" t="s">
        <v>23889</v>
      </c>
      <c r="C2042" s="6" t="s">
        <v>23672</v>
      </c>
    </row>
    <row r="2043">
      <c r="A2043" s="9">
        <f t="shared" si="1"/>
        <v>1270</v>
      </c>
      <c r="B2043" s="8" t="s">
        <v>1172</v>
      </c>
      <c r="C2043" s="9" t="s">
        <v>40</v>
      </c>
    </row>
    <row r="2044">
      <c r="A2044" s="9">
        <f t="shared" si="1"/>
        <v>1271</v>
      </c>
      <c r="B2044" s="8" t="s">
        <v>1173</v>
      </c>
      <c r="C2044" s="9" t="s">
        <v>40</v>
      </c>
    </row>
    <row r="2045">
      <c r="A2045" s="9">
        <f t="shared" si="1"/>
        <v>1272</v>
      </c>
      <c r="B2045" s="8" t="s">
        <v>1174</v>
      </c>
      <c r="C2045" s="9" t="s">
        <v>24</v>
      </c>
    </row>
    <row r="2046">
      <c r="A2046" s="9">
        <f t="shared" si="1"/>
        <v>1273</v>
      </c>
      <c r="B2046" s="8" t="s">
        <v>1175</v>
      </c>
      <c r="C2046" s="6" t="s">
        <v>313</v>
      </c>
    </row>
    <row r="2047">
      <c r="A2047" s="9">
        <f t="shared" si="1"/>
        <v>1273</v>
      </c>
      <c r="B2047" s="8" t="s">
        <v>1175</v>
      </c>
      <c r="C2047" s="6" t="s">
        <v>142</v>
      </c>
    </row>
    <row r="2048">
      <c r="A2048" s="9">
        <f t="shared" si="1"/>
        <v>1274</v>
      </c>
      <c r="B2048" s="8" t="s">
        <v>1176</v>
      </c>
      <c r="C2048" s="9" t="s">
        <v>40</v>
      </c>
    </row>
    <row r="2049">
      <c r="A2049" s="9">
        <f t="shared" si="1"/>
        <v>1275</v>
      </c>
      <c r="B2049" s="8" t="s">
        <v>1177</v>
      </c>
      <c r="C2049" s="6" t="s">
        <v>25</v>
      </c>
    </row>
    <row r="2050">
      <c r="A2050" s="9">
        <f t="shared" si="1"/>
        <v>1275</v>
      </c>
      <c r="B2050" s="8" t="s">
        <v>1177</v>
      </c>
      <c r="C2050" s="9" t="s">
        <v>24</v>
      </c>
    </row>
    <row r="2051">
      <c r="A2051" s="9">
        <f t="shared" si="1"/>
        <v>1276</v>
      </c>
      <c r="B2051" s="8" t="s">
        <v>1178</v>
      </c>
      <c r="C2051" s="9" t="s">
        <v>40</v>
      </c>
    </row>
    <row r="2052">
      <c r="A2052" s="9">
        <f t="shared" si="1"/>
        <v>1277</v>
      </c>
      <c r="B2052" s="8" t="s">
        <v>1179</v>
      </c>
      <c r="C2052" s="6" t="s">
        <v>25</v>
      </c>
    </row>
    <row r="2053">
      <c r="A2053" s="9">
        <f t="shared" si="1"/>
        <v>1277</v>
      </c>
      <c r="B2053" s="8" t="s">
        <v>1179</v>
      </c>
      <c r="C2053" s="6" t="s">
        <v>162</v>
      </c>
    </row>
    <row r="2054">
      <c r="A2054" s="9">
        <f t="shared" si="1"/>
        <v>1278</v>
      </c>
      <c r="B2054" s="8" t="s">
        <v>1180</v>
      </c>
      <c r="C2054" s="6" t="s">
        <v>25</v>
      </c>
    </row>
    <row r="2055">
      <c r="A2055" s="9">
        <f t="shared" si="1"/>
        <v>1278</v>
      </c>
      <c r="B2055" s="8" t="s">
        <v>1180</v>
      </c>
      <c r="C2055" s="9" t="s">
        <v>24</v>
      </c>
    </row>
    <row r="2056">
      <c r="A2056" s="9">
        <f t="shared" si="1"/>
        <v>1279</v>
      </c>
      <c r="B2056" s="8" t="s">
        <v>1181</v>
      </c>
      <c r="C2056" s="9" t="s">
        <v>24</v>
      </c>
    </row>
    <row r="2057">
      <c r="A2057" s="9">
        <f t="shared" si="1"/>
        <v>1280</v>
      </c>
      <c r="B2057" s="8" t="s">
        <v>1182</v>
      </c>
      <c r="C2057" s="9" t="s">
        <v>142</v>
      </c>
    </row>
    <row r="2058">
      <c r="A2058" s="9">
        <f t="shared" si="1"/>
        <v>1281</v>
      </c>
      <c r="B2058" s="5" t="s">
        <v>1183</v>
      </c>
      <c r="C2058" s="6" t="s">
        <v>20</v>
      </c>
    </row>
    <row r="2059">
      <c r="A2059" s="9">
        <f t="shared" si="1"/>
        <v>1282</v>
      </c>
      <c r="B2059" s="8" t="s">
        <v>1184</v>
      </c>
      <c r="C2059" s="9" t="s">
        <v>40</v>
      </c>
    </row>
    <row r="2060">
      <c r="A2060" s="9">
        <f t="shared" si="1"/>
        <v>1283</v>
      </c>
      <c r="B2060" s="8" t="s">
        <v>1185</v>
      </c>
      <c r="C2060" s="9" t="s">
        <v>24</v>
      </c>
    </row>
    <row r="2061">
      <c r="A2061" s="9">
        <f t="shared" si="1"/>
        <v>1284</v>
      </c>
      <c r="B2061" s="5" t="s">
        <v>1186</v>
      </c>
      <c r="C2061" s="6" t="s">
        <v>946</v>
      </c>
    </row>
    <row r="2062">
      <c r="A2062" s="9">
        <f t="shared" si="1"/>
        <v>1285</v>
      </c>
      <c r="B2062" s="8" t="s">
        <v>1187</v>
      </c>
      <c r="C2062" s="9" t="s">
        <v>24</v>
      </c>
    </row>
    <row r="2063">
      <c r="A2063" s="9">
        <f t="shared" si="1"/>
        <v>1285</v>
      </c>
      <c r="B2063" s="8" t="s">
        <v>1187</v>
      </c>
      <c r="C2063" s="9" t="s">
        <v>25</v>
      </c>
    </row>
    <row r="2064">
      <c r="A2064" s="9">
        <f t="shared" si="1"/>
        <v>1286</v>
      </c>
      <c r="B2064" s="8" t="s">
        <v>1188</v>
      </c>
      <c r="C2064" s="6" t="s">
        <v>25</v>
      </c>
    </row>
    <row r="2065">
      <c r="A2065" s="9">
        <f t="shared" si="1"/>
        <v>1286</v>
      </c>
      <c r="B2065" s="8" t="s">
        <v>1188</v>
      </c>
      <c r="C2065" s="9" t="s">
        <v>24</v>
      </c>
    </row>
    <row r="2066">
      <c r="A2066" s="9">
        <f t="shared" si="1"/>
        <v>1287</v>
      </c>
      <c r="B2066" s="8" t="s">
        <v>1189</v>
      </c>
      <c r="C2066" s="6" t="s">
        <v>25</v>
      </c>
    </row>
    <row r="2067">
      <c r="A2067" s="9">
        <f t="shared" si="1"/>
        <v>1287</v>
      </c>
      <c r="B2067" s="8" t="s">
        <v>1189</v>
      </c>
      <c r="C2067" s="9" t="s">
        <v>162</v>
      </c>
    </row>
    <row r="2068">
      <c r="A2068" s="9">
        <f t="shared" si="1"/>
        <v>1288</v>
      </c>
      <c r="B2068" s="8" t="s">
        <v>1190</v>
      </c>
      <c r="C2068" s="6" t="s">
        <v>25</v>
      </c>
    </row>
    <row r="2069">
      <c r="A2069" s="9">
        <f t="shared" si="1"/>
        <v>1288</v>
      </c>
      <c r="B2069" s="8" t="s">
        <v>1190</v>
      </c>
      <c r="C2069" s="9" t="s">
        <v>54</v>
      </c>
    </row>
    <row r="2070">
      <c r="A2070" s="9">
        <f t="shared" si="1"/>
        <v>1288</v>
      </c>
      <c r="B2070" s="8" t="s">
        <v>1190</v>
      </c>
      <c r="C2070" s="9" t="s">
        <v>142</v>
      </c>
    </row>
    <row r="2071">
      <c r="A2071" s="9">
        <f t="shared" si="1"/>
        <v>1289</v>
      </c>
      <c r="B2071" s="5" t="s">
        <v>1191</v>
      </c>
      <c r="C2071" s="6" t="s">
        <v>362</v>
      </c>
    </row>
    <row r="2072">
      <c r="A2072" s="9">
        <f t="shared" si="1"/>
        <v>1290</v>
      </c>
      <c r="B2072" s="8" t="s">
        <v>1192</v>
      </c>
      <c r="C2072" s="9" t="s">
        <v>24</v>
      </c>
    </row>
    <row r="2073">
      <c r="A2073" s="9">
        <f t="shared" si="1"/>
        <v>1291</v>
      </c>
      <c r="B2073" s="8" t="s">
        <v>1193</v>
      </c>
      <c r="C2073" s="6" t="s">
        <v>25</v>
      </c>
    </row>
    <row r="2074">
      <c r="A2074" s="9">
        <f t="shared" si="1"/>
        <v>1292</v>
      </c>
      <c r="B2074" s="5" t="s">
        <v>1194</v>
      </c>
      <c r="C2074" s="6" t="s">
        <v>326</v>
      </c>
    </row>
    <row r="2075">
      <c r="A2075" s="9">
        <f t="shared" si="1"/>
        <v>1292</v>
      </c>
      <c r="B2075" s="5" t="s">
        <v>1194</v>
      </c>
      <c r="C2075" s="6" t="s">
        <v>23637</v>
      </c>
    </row>
    <row r="2076">
      <c r="A2076" s="9">
        <f t="shared" si="1"/>
        <v>1293</v>
      </c>
      <c r="B2076" s="15" t="s">
        <v>1195</v>
      </c>
      <c r="C2076" s="11" t="s">
        <v>423</v>
      </c>
    </row>
    <row r="2077">
      <c r="A2077" s="9">
        <f t="shared" si="1"/>
        <v>1294</v>
      </c>
      <c r="B2077" s="8" t="s">
        <v>1196</v>
      </c>
      <c r="C2077" s="6" t="s">
        <v>132</v>
      </c>
    </row>
    <row r="2078">
      <c r="A2078" s="9">
        <f t="shared" si="1"/>
        <v>1294</v>
      </c>
      <c r="B2078" s="8" t="s">
        <v>1196</v>
      </c>
      <c r="C2078" s="9" t="s">
        <v>60</v>
      </c>
    </row>
    <row r="2079">
      <c r="A2079" s="9">
        <f t="shared" si="1"/>
        <v>1294</v>
      </c>
      <c r="B2079" s="8" t="s">
        <v>1196</v>
      </c>
      <c r="C2079" s="9" t="s">
        <v>54</v>
      </c>
    </row>
    <row r="2080">
      <c r="A2080" s="9">
        <f t="shared" si="1"/>
        <v>1294</v>
      </c>
      <c r="B2080" s="8" t="s">
        <v>1196</v>
      </c>
      <c r="C2080" s="6" t="s">
        <v>23637</v>
      </c>
    </row>
    <row r="2081">
      <c r="A2081" s="9">
        <f t="shared" si="1"/>
        <v>1295</v>
      </c>
      <c r="B2081" s="8" t="s">
        <v>1197</v>
      </c>
      <c r="C2081" s="6" t="s">
        <v>25</v>
      </c>
    </row>
    <row r="2082">
      <c r="A2082" s="9">
        <f t="shared" si="1"/>
        <v>1295</v>
      </c>
      <c r="B2082" s="8" t="s">
        <v>1197</v>
      </c>
      <c r="C2082" s="9" t="s">
        <v>162</v>
      </c>
    </row>
    <row r="2083">
      <c r="A2083" s="9">
        <f t="shared" si="1"/>
        <v>1296</v>
      </c>
      <c r="B2083" s="25" t="s">
        <v>23890</v>
      </c>
      <c r="C2083" s="26" t="s">
        <v>23653</v>
      </c>
    </row>
    <row r="2084">
      <c r="A2084" s="9">
        <f t="shared" si="1"/>
        <v>1297</v>
      </c>
      <c r="B2084" s="5" t="s">
        <v>1198</v>
      </c>
      <c r="C2084" s="6" t="s">
        <v>1007</v>
      </c>
    </row>
    <row r="2085">
      <c r="A2085" s="9">
        <f t="shared" si="1"/>
        <v>1298</v>
      </c>
      <c r="B2085" s="5" t="s">
        <v>1199</v>
      </c>
      <c r="C2085" s="6" t="s">
        <v>591</v>
      </c>
    </row>
    <row r="2086">
      <c r="A2086" s="9">
        <f t="shared" si="1"/>
        <v>1299</v>
      </c>
      <c r="B2086" s="5" t="s">
        <v>1200</v>
      </c>
      <c r="C2086" s="6" t="s">
        <v>153</v>
      </c>
    </row>
    <row r="2087">
      <c r="A2087" s="9">
        <f t="shared" si="1"/>
        <v>1299</v>
      </c>
      <c r="B2087" s="5" t="s">
        <v>1200</v>
      </c>
      <c r="C2087" s="6" t="s">
        <v>23637</v>
      </c>
    </row>
    <row r="2088">
      <c r="A2088" s="9">
        <f t="shared" si="1"/>
        <v>1300</v>
      </c>
      <c r="B2088" s="5" t="s">
        <v>1201</v>
      </c>
      <c r="C2088" s="6" t="s">
        <v>179</v>
      </c>
    </row>
    <row r="2089">
      <c r="A2089" s="9">
        <f t="shared" si="1"/>
        <v>1300</v>
      </c>
      <c r="B2089" s="5" t="s">
        <v>1201</v>
      </c>
      <c r="C2089" s="6" t="s">
        <v>23637</v>
      </c>
    </row>
    <row r="2090">
      <c r="A2090" s="9">
        <f t="shared" si="1"/>
        <v>1301</v>
      </c>
      <c r="B2090" s="5" t="s">
        <v>1202</v>
      </c>
      <c r="C2090" s="6" t="s">
        <v>1040</v>
      </c>
    </row>
    <row r="2091">
      <c r="A2091" s="9">
        <f t="shared" si="1"/>
        <v>1302</v>
      </c>
      <c r="B2091" s="25" t="s">
        <v>23891</v>
      </c>
      <c r="C2091" s="26" t="s">
        <v>12983</v>
      </c>
    </row>
    <row r="2092">
      <c r="A2092" s="9">
        <f t="shared" si="1"/>
        <v>1303</v>
      </c>
      <c r="B2092" s="5" t="s">
        <v>1203</v>
      </c>
      <c r="C2092" s="6" t="s">
        <v>74</v>
      </c>
    </row>
    <row r="2093">
      <c r="A2093" s="9">
        <f t="shared" si="1"/>
        <v>1304</v>
      </c>
      <c r="B2093" s="25" t="s">
        <v>23892</v>
      </c>
      <c r="C2093" s="26" t="s">
        <v>12983</v>
      </c>
    </row>
    <row r="2094">
      <c r="A2094" s="9">
        <f t="shared" si="1"/>
        <v>1305</v>
      </c>
      <c r="B2094" s="5" t="s">
        <v>1204</v>
      </c>
      <c r="C2094" s="6" t="s">
        <v>1205</v>
      </c>
    </row>
    <row r="2095">
      <c r="A2095" s="9">
        <f t="shared" si="1"/>
        <v>1305</v>
      </c>
      <c r="B2095" s="5" t="s">
        <v>1204</v>
      </c>
      <c r="C2095" s="6" t="s">
        <v>23628</v>
      </c>
    </row>
    <row r="2096">
      <c r="A2096" s="9">
        <f t="shared" si="1"/>
        <v>1306</v>
      </c>
      <c r="B2096" s="5" t="s">
        <v>1206</v>
      </c>
      <c r="C2096" s="6" t="s">
        <v>1207</v>
      </c>
    </row>
    <row r="2097">
      <c r="A2097" s="9">
        <f t="shared" si="1"/>
        <v>1307</v>
      </c>
      <c r="B2097" s="5" t="s">
        <v>1208</v>
      </c>
      <c r="C2097" s="6" t="s">
        <v>1207</v>
      </c>
    </row>
    <row r="2098">
      <c r="A2098" s="9">
        <f t="shared" si="1"/>
        <v>1308</v>
      </c>
      <c r="B2098" s="8" t="s">
        <v>1209</v>
      </c>
      <c r="C2098" s="9" t="s">
        <v>72</v>
      </c>
    </row>
    <row r="2099">
      <c r="A2099" s="9">
        <f t="shared" si="1"/>
        <v>1309</v>
      </c>
      <c r="B2099" s="25" t="s">
        <v>23893</v>
      </c>
      <c r="C2099" s="26" t="s">
        <v>11797</v>
      </c>
    </row>
    <row r="2100">
      <c r="A2100" s="9">
        <f t="shared" si="1"/>
        <v>1310</v>
      </c>
      <c r="B2100" s="5" t="s">
        <v>1210</v>
      </c>
      <c r="C2100" s="6" t="s">
        <v>1120</v>
      </c>
    </row>
    <row r="2101">
      <c r="A2101" s="9">
        <f t="shared" si="1"/>
        <v>1311</v>
      </c>
      <c r="B2101" s="5" t="s">
        <v>1211</v>
      </c>
      <c r="C2101" s="6" t="s">
        <v>1040</v>
      </c>
    </row>
    <row r="2102">
      <c r="A2102" s="9">
        <f t="shared" si="1"/>
        <v>1312</v>
      </c>
      <c r="B2102" s="8" t="s">
        <v>1212</v>
      </c>
      <c r="C2102" s="9" t="s">
        <v>733</v>
      </c>
    </row>
    <row r="2103">
      <c r="A2103" s="9">
        <f t="shared" si="1"/>
        <v>1313</v>
      </c>
      <c r="B2103" s="8" t="s">
        <v>1213</v>
      </c>
      <c r="C2103" s="6" t="s">
        <v>25</v>
      </c>
    </row>
    <row r="2104">
      <c r="A2104" s="9">
        <f t="shared" si="1"/>
        <v>1313</v>
      </c>
      <c r="B2104" s="8" t="s">
        <v>1213</v>
      </c>
      <c r="C2104" s="9" t="s">
        <v>24</v>
      </c>
    </row>
    <row r="2105">
      <c r="A2105" s="9">
        <f t="shared" si="1"/>
        <v>1313</v>
      </c>
      <c r="B2105" s="8" t="s">
        <v>1213</v>
      </c>
      <c r="C2105" s="9" t="s">
        <v>22</v>
      </c>
    </row>
    <row r="2106">
      <c r="A2106" s="9">
        <f t="shared" si="1"/>
        <v>1314</v>
      </c>
      <c r="B2106" s="8" t="s">
        <v>1214</v>
      </c>
      <c r="C2106" s="9" t="s">
        <v>117</v>
      </c>
    </row>
    <row r="2107">
      <c r="A2107" s="9">
        <f t="shared" si="1"/>
        <v>1314</v>
      </c>
      <c r="B2107" s="8" t="s">
        <v>1214</v>
      </c>
      <c r="C2107" s="9" t="s">
        <v>121</v>
      </c>
    </row>
    <row r="2108">
      <c r="A2108" s="9">
        <f t="shared" si="1"/>
        <v>1315</v>
      </c>
      <c r="B2108" s="5" t="s">
        <v>1215</v>
      </c>
      <c r="C2108" s="6" t="s">
        <v>95</v>
      </c>
    </row>
    <row r="2109">
      <c r="A2109" s="9">
        <f t="shared" si="1"/>
        <v>1316</v>
      </c>
      <c r="B2109" s="5" t="s">
        <v>1216</v>
      </c>
      <c r="C2109" s="6" t="s">
        <v>765</v>
      </c>
    </row>
    <row r="2110">
      <c r="A2110" s="9">
        <f t="shared" si="1"/>
        <v>1317</v>
      </c>
      <c r="B2110" s="40" t="s">
        <v>23894</v>
      </c>
      <c r="C2110" s="40" t="s">
        <v>3126</v>
      </c>
    </row>
    <row r="2111">
      <c r="A2111" s="9">
        <f t="shared" si="1"/>
        <v>1318</v>
      </c>
      <c r="B2111" s="8" t="s">
        <v>1217</v>
      </c>
      <c r="C2111" s="6" t="s">
        <v>22</v>
      </c>
    </row>
    <row r="2112">
      <c r="A2112" s="9">
        <f t="shared" si="1"/>
        <v>1318</v>
      </c>
      <c r="B2112" s="8" t="s">
        <v>1217</v>
      </c>
      <c r="C2112" s="9" t="s">
        <v>25</v>
      </c>
    </row>
    <row r="2113">
      <c r="A2113" s="9">
        <f t="shared" si="1"/>
        <v>1318</v>
      </c>
      <c r="B2113" s="8" t="s">
        <v>1217</v>
      </c>
      <c r="C2113" s="6" t="s">
        <v>60</v>
      </c>
    </row>
    <row r="2114">
      <c r="A2114" s="9">
        <f t="shared" si="1"/>
        <v>1318</v>
      </c>
      <c r="B2114" s="8" t="s">
        <v>1217</v>
      </c>
      <c r="C2114" s="9" t="s">
        <v>616</v>
      </c>
    </row>
    <row r="2115">
      <c r="A2115" s="9">
        <f t="shared" si="1"/>
        <v>1318</v>
      </c>
      <c r="B2115" s="8" t="s">
        <v>1217</v>
      </c>
      <c r="C2115" s="6" t="s">
        <v>1218</v>
      </c>
    </row>
    <row r="2116">
      <c r="A2116" s="9">
        <f t="shared" si="1"/>
        <v>1318</v>
      </c>
      <c r="B2116" s="8" t="s">
        <v>1217</v>
      </c>
      <c r="C2116" s="6" t="s">
        <v>24</v>
      </c>
    </row>
    <row r="2117">
      <c r="A2117" s="9">
        <f t="shared" si="1"/>
        <v>1318</v>
      </c>
      <c r="B2117" s="8" t="s">
        <v>1217</v>
      </c>
      <c r="C2117" s="6" t="s">
        <v>23637</v>
      </c>
    </row>
    <row r="2118">
      <c r="A2118" s="9">
        <f t="shared" si="1"/>
        <v>1319</v>
      </c>
      <c r="B2118" s="8" t="s">
        <v>1219</v>
      </c>
      <c r="C2118" s="9" t="s">
        <v>88</v>
      </c>
    </row>
    <row r="2119">
      <c r="A2119" s="9">
        <f t="shared" si="1"/>
        <v>1320</v>
      </c>
      <c r="B2119" s="25" t="s">
        <v>23895</v>
      </c>
      <c r="C2119" s="26" t="s">
        <v>23630</v>
      </c>
    </row>
    <row r="2120">
      <c r="A2120" s="9">
        <f t="shared" si="1"/>
        <v>1321</v>
      </c>
      <c r="B2120" s="5" t="s">
        <v>1220</v>
      </c>
      <c r="C2120" s="6" t="s">
        <v>1221</v>
      </c>
    </row>
    <row r="2121">
      <c r="A2121" s="9">
        <f t="shared" si="1"/>
        <v>1322</v>
      </c>
      <c r="B2121" s="5" t="s">
        <v>1222</v>
      </c>
      <c r="C2121" s="6" t="s">
        <v>1223</v>
      </c>
    </row>
    <row r="2122">
      <c r="A2122" s="9">
        <f t="shared" si="1"/>
        <v>1323</v>
      </c>
      <c r="B2122" s="5" t="s">
        <v>1224</v>
      </c>
      <c r="C2122" s="6" t="s">
        <v>365</v>
      </c>
    </row>
    <row r="2123">
      <c r="A2123" s="9">
        <f t="shared" si="1"/>
        <v>1324</v>
      </c>
      <c r="B2123" s="5" t="s">
        <v>1225</v>
      </c>
      <c r="C2123" s="6" t="s">
        <v>989</v>
      </c>
    </row>
    <row r="2124">
      <c r="A2124" s="9">
        <f t="shared" si="1"/>
        <v>1325</v>
      </c>
      <c r="B2124" s="8" t="s">
        <v>1226</v>
      </c>
      <c r="C2124" s="9" t="s">
        <v>64</v>
      </c>
    </row>
    <row r="2125">
      <c r="A2125" s="9">
        <f t="shared" si="1"/>
        <v>1326</v>
      </c>
      <c r="B2125" s="8" t="s">
        <v>1227</v>
      </c>
      <c r="C2125" s="9" t="s">
        <v>416</v>
      </c>
    </row>
    <row r="2126">
      <c r="A2126" s="9">
        <f t="shared" si="1"/>
        <v>1327</v>
      </c>
      <c r="B2126" s="8" t="s">
        <v>1228</v>
      </c>
      <c r="C2126" s="9" t="s">
        <v>845</v>
      </c>
    </row>
    <row r="2127">
      <c r="A2127" s="9">
        <f t="shared" si="1"/>
        <v>1328</v>
      </c>
      <c r="B2127" s="5" t="s">
        <v>1229</v>
      </c>
      <c r="C2127" s="6" t="s">
        <v>733</v>
      </c>
    </row>
    <row r="2128">
      <c r="A2128" s="9">
        <f t="shared" si="1"/>
        <v>1329</v>
      </c>
      <c r="B2128" s="8" t="s">
        <v>1230</v>
      </c>
      <c r="C2128" s="9" t="s">
        <v>72</v>
      </c>
    </row>
    <row r="2129">
      <c r="A2129" s="9">
        <f t="shared" si="1"/>
        <v>1330</v>
      </c>
      <c r="B2129" s="5" t="s">
        <v>1231</v>
      </c>
      <c r="C2129" s="6" t="s">
        <v>12</v>
      </c>
    </row>
    <row r="2130">
      <c r="A2130" s="9">
        <f t="shared" si="1"/>
        <v>1331</v>
      </c>
      <c r="B2130" s="5" t="s">
        <v>1232</v>
      </c>
      <c r="C2130" s="6" t="s">
        <v>798</v>
      </c>
    </row>
    <row r="2131">
      <c r="A2131" s="9">
        <f t="shared" si="1"/>
        <v>1331</v>
      </c>
      <c r="B2131" s="5" t="s">
        <v>1232</v>
      </c>
      <c r="C2131" s="6" t="s">
        <v>23628</v>
      </c>
    </row>
    <row r="2132">
      <c r="A2132" s="9">
        <f t="shared" si="1"/>
        <v>1332</v>
      </c>
      <c r="B2132" s="25" t="s">
        <v>23896</v>
      </c>
      <c r="C2132" s="26" t="s">
        <v>23630</v>
      </c>
    </row>
    <row r="2133">
      <c r="A2133" s="9">
        <f t="shared" si="1"/>
        <v>1333</v>
      </c>
      <c r="B2133" s="5" t="s">
        <v>1233</v>
      </c>
      <c r="C2133" s="6" t="s">
        <v>4</v>
      </c>
    </row>
    <row r="2134">
      <c r="A2134" s="9">
        <f t="shared" si="1"/>
        <v>1334</v>
      </c>
      <c r="B2134" s="16" t="s">
        <v>1234</v>
      </c>
      <c r="C2134" s="6" t="s">
        <v>1235</v>
      </c>
    </row>
    <row r="2135">
      <c r="A2135" s="9">
        <f t="shared" si="1"/>
        <v>1335</v>
      </c>
      <c r="B2135" s="5" t="s">
        <v>1236</v>
      </c>
      <c r="C2135" s="6" t="s">
        <v>362</v>
      </c>
    </row>
    <row r="2136">
      <c r="A2136" s="9">
        <f t="shared" si="1"/>
        <v>1335</v>
      </c>
      <c r="B2136" s="5" t="s">
        <v>1236</v>
      </c>
      <c r="C2136" s="6" t="s">
        <v>1207</v>
      </c>
    </row>
    <row r="2137">
      <c r="A2137" s="9">
        <f t="shared" si="1"/>
        <v>1336</v>
      </c>
      <c r="B2137" s="25" t="s">
        <v>23897</v>
      </c>
      <c r="C2137" s="26" t="s">
        <v>23632</v>
      </c>
    </row>
    <row r="2138">
      <c r="A2138" s="9">
        <f t="shared" si="1"/>
        <v>1336</v>
      </c>
      <c r="B2138" s="27" t="s">
        <v>23897</v>
      </c>
      <c r="C2138" s="28" t="s">
        <v>23633</v>
      </c>
    </row>
    <row r="2139">
      <c r="A2139" s="9">
        <f t="shared" si="1"/>
        <v>1337</v>
      </c>
      <c r="B2139" s="5" t="s">
        <v>1237</v>
      </c>
      <c r="C2139" s="6" t="s">
        <v>34</v>
      </c>
    </row>
    <row r="2140">
      <c r="A2140" s="9">
        <f t="shared" si="1"/>
        <v>1337</v>
      </c>
      <c r="B2140" s="5" t="s">
        <v>1237</v>
      </c>
      <c r="C2140" s="6" t="s">
        <v>23628</v>
      </c>
    </row>
    <row r="2141">
      <c r="A2141" s="9">
        <f t="shared" si="1"/>
        <v>1338</v>
      </c>
      <c r="B2141" s="5" t="s">
        <v>1238</v>
      </c>
      <c r="C2141" s="6" t="s">
        <v>34</v>
      </c>
    </row>
    <row r="2142">
      <c r="A2142" s="9">
        <f t="shared" si="1"/>
        <v>1338</v>
      </c>
      <c r="B2142" s="5" t="s">
        <v>1238</v>
      </c>
      <c r="C2142" s="6" t="s">
        <v>23628</v>
      </c>
    </row>
    <row r="2143">
      <c r="A2143" s="9">
        <f t="shared" si="1"/>
        <v>1339</v>
      </c>
      <c r="B2143" s="5" t="s">
        <v>1239</v>
      </c>
      <c r="C2143" s="6" t="s">
        <v>612</v>
      </c>
    </row>
    <row r="2144">
      <c r="A2144" s="9">
        <f t="shared" si="1"/>
        <v>1340</v>
      </c>
      <c r="B2144" s="25" t="s">
        <v>23898</v>
      </c>
      <c r="C2144" s="26" t="s">
        <v>12983</v>
      </c>
    </row>
    <row r="2145">
      <c r="A2145" s="9">
        <f t="shared" si="1"/>
        <v>1341</v>
      </c>
      <c r="B2145" s="41" t="s">
        <v>23899</v>
      </c>
      <c r="C2145" s="26" t="s">
        <v>23636</v>
      </c>
    </row>
    <row r="2146">
      <c r="A2146" s="9">
        <f t="shared" si="1"/>
        <v>1342</v>
      </c>
      <c r="B2146" s="5" t="s">
        <v>1240</v>
      </c>
      <c r="C2146" s="6" t="s">
        <v>69</v>
      </c>
    </row>
    <row r="2147">
      <c r="A2147" s="9">
        <f t="shared" si="1"/>
        <v>1342</v>
      </c>
      <c r="B2147" s="5" t="s">
        <v>1240</v>
      </c>
      <c r="C2147" s="6" t="s">
        <v>23628</v>
      </c>
    </row>
    <row r="2148">
      <c r="A2148" s="9">
        <f t="shared" si="1"/>
        <v>1343</v>
      </c>
      <c r="B2148" s="25" t="s">
        <v>23900</v>
      </c>
      <c r="C2148" s="26" t="s">
        <v>553</v>
      </c>
    </row>
    <row r="2149">
      <c r="A2149" s="9">
        <f t="shared" si="1"/>
        <v>1344</v>
      </c>
      <c r="B2149" s="25" t="s">
        <v>23901</v>
      </c>
      <c r="C2149" s="26" t="s">
        <v>553</v>
      </c>
    </row>
    <row r="2150">
      <c r="A2150" s="9">
        <f t="shared" si="1"/>
        <v>1345</v>
      </c>
      <c r="B2150" s="5" t="s">
        <v>1241</v>
      </c>
      <c r="C2150" s="6" t="s">
        <v>462</v>
      </c>
    </row>
    <row r="2151">
      <c r="A2151" s="9">
        <f t="shared" si="1"/>
        <v>1345</v>
      </c>
      <c r="B2151" s="5" t="s">
        <v>1241</v>
      </c>
      <c r="C2151" s="6" t="s">
        <v>23637</v>
      </c>
    </row>
    <row r="2152">
      <c r="A2152" s="9">
        <f t="shared" si="1"/>
        <v>1346</v>
      </c>
      <c r="B2152" s="8" t="s">
        <v>1242</v>
      </c>
      <c r="C2152" s="9" t="s">
        <v>88</v>
      </c>
    </row>
    <row r="2153">
      <c r="A2153" s="9">
        <f t="shared" si="1"/>
        <v>1347</v>
      </c>
      <c r="B2153" s="8" t="s">
        <v>1243</v>
      </c>
      <c r="C2153" s="9" t="s">
        <v>555</v>
      </c>
    </row>
    <row r="2154">
      <c r="A2154" s="9">
        <f t="shared" si="1"/>
        <v>1348</v>
      </c>
      <c r="B2154" s="8" t="s">
        <v>1244</v>
      </c>
      <c r="C2154" s="9" t="s">
        <v>83</v>
      </c>
    </row>
    <row r="2155">
      <c r="A2155" s="9">
        <f t="shared" si="1"/>
        <v>1349</v>
      </c>
      <c r="B2155" s="5" t="s">
        <v>1245</v>
      </c>
      <c r="C2155" s="6" t="s">
        <v>683</v>
      </c>
    </row>
    <row r="2156">
      <c r="A2156" s="9">
        <f t="shared" si="1"/>
        <v>1349</v>
      </c>
      <c r="B2156" s="37" t="s">
        <v>1245</v>
      </c>
      <c r="C2156" s="28" t="s">
        <v>23633</v>
      </c>
    </row>
    <row r="2157">
      <c r="A2157" s="9">
        <f t="shared" si="1"/>
        <v>1350</v>
      </c>
      <c r="B2157" s="5" t="s">
        <v>1246</v>
      </c>
      <c r="C2157" s="6" t="s">
        <v>603</v>
      </c>
    </row>
    <row r="2158">
      <c r="A2158" s="9">
        <f t="shared" si="1"/>
        <v>1351</v>
      </c>
      <c r="B2158" s="5" t="s">
        <v>1247</v>
      </c>
      <c r="C2158" s="6" t="s">
        <v>1248</v>
      </c>
    </row>
    <row r="2159">
      <c r="A2159" s="9">
        <f t="shared" si="1"/>
        <v>1352</v>
      </c>
      <c r="B2159" s="5" t="s">
        <v>1249</v>
      </c>
      <c r="C2159" s="6" t="s">
        <v>1221</v>
      </c>
    </row>
    <row r="2160">
      <c r="A2160" s="9">
        <f t="shared" si="1"/>
        <v>1353</v>
      </c>
      <c r="B2160" s="5" t="s">
        <v>1250</v>
      </c>
      <c r="C2160" s="6" t="s">
        <v>1120</v>
      </c>
    </row>
    <row r="2161">
      <c r="A2161" s="9">
        <f t="shared" si="1"/>
        <v>1354</v>
      </c>
      <c r="B2161" s="8" t="s">
        <v>1251</v>
      </c>
      <c r="C2161" s="9" t="s">
        <v>83</v>
      </c>
    </row>
    <row r="2162">
      <c r="A2162" s="9">
        <f t="shared" si="1"/>
        <v>1355</v>
      </c>
      <c r="B2162" s="5" t="s">
        <v>1252</v>
      </c>
      <c r="C2162" s="6" t="s">
        <v>714</v>
      </c>
    </row>
    <row r="2163">
      <c r="A2163" s="9">
        <f t="shared" si="1"/>
        <v>1355</v>
      </c>
      <c r="B2163" s="5" t="s">
        <v>1252</v>
      </c>
      <c r="C2163" s="6" t="s">
        <v>23672</v>
      </c>
    </row>
    <row r="2164">
      <c r="A2164" s="9">
        <f t="shared" si="1"/>
        <v>1356</v>
      </c>
      <c r="B2164" s="5" t="s">
        <v>1253</v>
      </c>
      <c r="C2164" s="6" t="s">
        <v>346</v>
      </c>
    </row>
    <row r="2165">
      <c r="A2165" s="9">
        <f t="shared" si="1"/>
        <v>1356</v>
      </c>
      <c r="B2165" s="5" t="s">
        <v>1253</v>
      </c>
      <c r="C2165" s="6" t="s">
        <v>23628</v>
      </c>
    </row>
    <row r="2166">
      <c r="A2166" s="9">
        <f t="shared" si="1"/>
        <v>1357</v>
      </c>
      <c r="B2166" s="5" t="s">
        <v>1254</v>
      </c>
      <c r="C2166" s="6" t="s">
        <v>758</v>
      </c>
    </row>
    <row r="2167">
      <c r="A2167" s="9">
        <f t="shared" si="1"/>
        <v>1358</v>
      </c>
      <c r="B2167" s="25" t="s">
        <v>23902</v>
      </c>
      <c r="C2167" s="26" t="s">
        <v>23812</v>
      </c>
    </row>
    <row r="2168">
      <c r="A2168" s="9">
        <f t="shared" si="1"/>
        <v>1359</v>
      </c>
      <c r="B2168" s="8" t="s">
        <v>1255</v>
      </c>
      <c r="C2168" s="9" t="s">
        <v>64</v>
      </c>
    </row>
    <row r="2169">
      <c r="A2169" s="9">
        <f t="shared" si="1"/>
        <v>1360</v>
      </c>
      <c r="B2169" s="5" t="s">
        <v>1256</v>
      </c>
      <c r="C2169" s="6" t="s">
        <v>420</v>
      </c>
    </row>
    <row r="2170">
      <c r="A2170" s="9">
        <f t="shared" si="1"/>
        <v>1360</v>
      </c>
      <c r="B2170" s="5" t="s">
        <v>1256</v>
      </c>
      <c r="C2170" s="6" t="s">
        <v>23672</v>
      </c>
    </row>
    <row r="2171">
      <c r="A2171" s="9">
        <f t="shared" si="1"/>
        <v>1361</v>
      </c>
      <c r="B2171" s="25" t="s">
        <v>23903</v>
      </c>
      <c r="C2171" s="26" t="s">
        <v>23653</v>
      </c>
    </row>
    <row r="2172">
      <c r="A2172" s="9">
        <f t="shared" si="1"/>
        <v>1362</v>
      </c>
      <c r="B2172" s="5" t="s">
        <v>1257</v>
      </c>
      <c r="C2172" s="6" t="s">
        <v>621</v>
      </c>
    </row>
    <row r="2173">
      <c r="A2173" s="9">
        <f t="shared" si="1"/>
        <v>1363</v>
      </c>
      <c r="B2173" s="8" t="s">
        <v>1258</v>
      </c>
      <c r="C2173" s="9" t="s">
        <v>40</v>
      </c>
    </row>
    <row r="2174">
      <c r="A2174" s="9">
        <f t="shared" si="1"/>
        <v>1364</v>
      </c>
      <c r="B2174" s="5" t="s">
        <v>1259</v>
      </c>
      <c r="C2174" s="6" t="s">
        <v>1260</v>
      </c>
    </row>
    <row r="2175">
      <c r="A2175" s="9">
        <f t="shared" si="1"/>
        <v>1365</v>
      </c>
      <c r="B2175" s="5" t="s">
        <v>1261</v>
      </c>
      <c r="C2175" s="6" t="s">
        <v>1262</v>
      </c>
    </row>
    <row r="2176">
      <c r="A2176" s="9">
        <f t="shared" si="1"/>
        <v>1366</v>
      </c>
      <c r="B2176" s="8" t="s">
        <v>1263</v>
      </c>
      <c r="C2176" s="9" t="s">
        <v>555</v>
      </c>
    </row>
    <row r="2177">
      <c r="A2177" s="9">
        <f t="shared" si="1"/>
        <v>1367</v>
      </c>
      <c r="B2177" s="25" t="s">
        <v>23904</v>
      </c>
      <c r="C2177" s="26" t="s">
        <v>23761</v>
      </c>
    </row>
    <row r="2178">
      <c r="A2178" s="9">
        <f t="shared" si="1"/>
        <v>1368</v>
      </c>
      <c r="B2178" s="25" t="s">
        <v>23905</v>
      </c>
      <c r="C2178" s="26" t="s">
        <v>23817</v>
      </c>
    </row>
    <row r="2179">
      <c r="A2179" s="9">
        <f t="shared" si="1"/>
        <v>1369</v>
      </c>
      <c r="B2179" s="8" t="s">
        <v>1264</v>
      </c>
      <c r="C2179" s="6" t="s">
        <v>97</v>
      </c>
    </row>
    <row r="2180">
      <c r="A2180" s="9">
        <f t="shared" si="1"/>
        <v>1369</v>
      </c>
      <c r="B2180" s="8" t="s">
        <v>1264</v>
      </c>
      <c r="C2180" s="6" t="s">
        <v>313</v>
      </c>
    </row>
    <row r="2181">
      <c r="A2181" s="9">
        <f t="shared" si="1"/>
        <v>1369</v>
      </c>
      <c r="B2181" s="8" t="s">
        <v>1264</v>
      </c>
      <c r="C2181" s="9" t="s">
        <v>60</v>
      </c>
    </row>
    <row r="2182">
      <c r="A2182" s="9">
        <f t="shared" si="1"/>
        <v>1369</v>
      </c>
      <c r="B2182" s="8" t="s">
        <v>1264</v>
      </c>
      <c r="C2182" s="6" t="s">
        <v>23637</v>
      </c>
    </row>
    <row r="2183">
      <c r="A2183" s="9">
        <f t="shared" si="1"/>
        <v>1370</v>
      </c>
      <c r="B2183" s="8" t="s">
        <v>1265</v>
      </c>
      <c r="C2183" s="9" t="s">
        <v>60</v>
      </c>
    </row>
    <row r="2184">
      <c r="A2184" s="9">
        <f t="shared" si="1"/>
        <v>1371</v>
      </c>
      <c r="B2184" s="25" t="s">
        <v>23906</v>
      </c>
      <c r="C2184" s="26" t="s">
        <v>8541</v>
      </c>
    </row>
    <row r="2185">
      <c r="A2185" s="9">
        <f t="shared" si="1"/>
        <v>1372</v>
      </c>
      <c r="B2185" s="5" t="s">
        <v>1266</v>
      </c>
      <c r="C2185" s="6" t="s">
        <v>1267</v>
      </c>
    </row>
    <row r="2186">
      <c r="A2186" s="9">
        <f t="shared" si="1"/>
        <v>1373</v>
      </c>
      <c r="B2186" s="5" t="s">
        <v>1268</v>
      </c>
      <c r="C2186" s="6" t="s">
        <v>32</v>
      </c>
    </row>
    <row r="2187">
      <c r="A2187" s="9">
        <f t="shared" si="1"/>
        <v>1374</v>
      </c>
      <c r="B2187" s="8" t="s">
        <v>1269</v>
      </c>
      <c r="C2187" s="9" t="s">
        <v>117</v>
      </c>
    </row>
    <row r="2188">
      <c r="A2188" s="9">
        <f t="shared" si="1"/>
        <v>1375</v>
      </c>
      <c r="B2188" s="8" t="s">
        <v>1270</v>
      </c>
      <c r="C2188" s="9" t="s">
        <v>121</v>
      </c>
    </row>
    <row r="2189">
      <c r="A2189" s="9">
        <f t="shared" si="1"/>
        <v>1376</v>
      </c>
      <c r="B2189" s="8" t="s">
        <v>1271</v>
      </c>
      <c r="C2189" s="9" t="s">
        <v>188</v>
      </c>
    </row>
    <row r="2190">
      <c r="A2190" s="9">
        <f t="shared" si="1"/>
        <v>1377</v>
      </c>
      <c r="B2190" s="8" t="s">
        <v>1272</v>
      </c>
      <c r="C2190" s="9" t="s">
        <v>121</v>
      </c>
    </row>
    <row r="2191">
      <c r="A2191" s="9">
        <f t="shared" si="1"/>
        <v>1378</v>
      </c>
      <c r="B2191" s="8" t="s">
        <v>1273</v>
      </c>
      <c r="C2191" s="9" t="s">
        <v>117</v>
      </c>
    </row>
    <row r="2192">
      <c r="A2192" s="9">
        <f t="shared" si="1"/>
        <v>1379</v>
      </c>
      <c r="B2192" s="8" t="s">
        <v>1274</v>
      </c>
      <c r="C2192" s="9" t="s">
        <v>117</v>
      </c>
    </row>
    <row r="2193">
      <c r="A2193" s="9">
        <f t="shared" si="1"/>
        <v>1380</v>
      </c>
      <c r="B2193" s="5" t="s">
        <v>1275</v>
      </c>
      <c r="C2193" s="6" t="s">
        <v>393</v>
      </c>
    </row>
    <row r="2194">
      <c r="A2194" s="9">
        <f t="shared" si="1"/>
        <v>1381</v>
      </c>
      <c r="B2194" s="8" t="s">
        <v>1276</v>
      </c>
      <c r="C2194" s="9" t="s">
        <v>530</v>
      </c>
    </row>
    <row r="2195">
      <c r="A2195" s="9">
        <f t="shared" si="1"/>
        <v>1382</v>
      </c>
      <c r="B2195" s="5" t="s">
        <v>1277</v>
      </c>
      <c r="C2195" s="6" t="s">
        <v>1207</v>
      </c>
    </row>
    <row r="2196">
      <c r="A2196" s="9">
        <f t="shared" si="1"/>
        <v>1383</v>
      </c>
      <c r="B2196" s="5" t="s">
        <v>1278</v>
      </c>
      <c r="C2196" s="6" t="s">
        <v>1279</v>
      </c>
    </row>
    <row r="2197">
      <c r="A2197" s="9">
        <f t="shared" si="1"/>
        <v>1384</v>
      </c>
      <c r="B2197" s="5" t="s">
        <v>1280</v>
      </c>
      <c r="C2197" s="6" t="s">
        <v>29</v>
      </c>
    </row>
    <row r="2198">
      <c r="A2198" s="9">
        <f t="shared" si="1"/>
        <v>1385</v>
      </c>
      <c r="B2198" s="5" t="s">
        <v>1281</v>
      </c>
      <c r="C2198" s="6" t="s">
        <v>15</v>
      </c>
    </row>
    <row r="2199">
      <c r="A2199" s="9">
        <f t="shared" si="1"/>
        <v>1386</v>
      </c>
      <c r="B2199" s="25" t="s">
        <v>23907</v>
      </c>
      <c r="C2199" s="26" t="s">
        <v>23817</v>
      </c>
    </row>
    <row r="2200">
      <c r="A2200" s="9">
        <f t="shared" si="1"/>
        <v>1387</v>
      </c>
      <c r="B2200" s="25" t="s">
        <v>23908</v>
      </c>
      <c r="C2200" s="26" t="s">
        <v>650</v>
      </c>
    </row>
    <row r="2201">
      <c r="A2201" s="9">
        <f t="shared" si="1"/>
        <v>1388</v>
      </c>
      <c r="B2201" s="8" t="s">
        <v>1282</v>
      </c>
      <c r="C2201" s="9" t="s">
        <v>845</v>
      </c>
    </row>
    <row r="2202">
      <c r="A2202" s="9">
        <f t="shared" si="1"/>
        <v>1389</v>
      </c>
      <c r="B2202" s="5" t="s">
        <v>1283</v>
      </c>
      <c r="C2202" s="6" t="s">
        <v>1279</v>
      </c>
    </row>
    <row r="2203">
      <c r="A2203" s="9">
        <f t="shared" si="1"/>
        <v>1390</v>
      </c>
      <c r="B2203" s="5" t="s">
        <v>1284</v>
      </c>
      <c r="C2203" s="6" t="s">
        <v>27</v>
      </c>
    </row>
    <row r="2204">
      <c r="A2204" s="9">
        <f t="shared" si="1"/>
        <v>1391</v>
      </c>
      <c r="B2204" s="5" t="s">
        <v>1285</v>
      </c>
      <c r="C2204" s="6" t="s">
        <v>731</v>
      </c>
    </row>
    <row r="2205">
      <c r="A2205" s="9">
        <f t="shared" si="1"/>
        <v>1392</v>
      </c>
      <c r="B2205" s="5" t="s">
        <v>1286</v>
      </c>
      <c r="C2205" s="6" t="s">
        <v>12</v>
      </c>
    </row>
    <row r="2206">
      <c r="A2206" s="9">
        <f t="shared" si="1"/>
        <v>1393</v>
      </c>
      <c r="B2206" s="5" t="s">
        <v>1287</v>
      </c>
      <c r="C2206" s="6" t="s">
        <v>109</v>
      </c>
    </row>
    <row r="2207">
      <c r="A2207" s="9">
        <f t="shared" si="1"/>
        <v>1394</v>
      </c>
      <c r="B2207" s="5" t="s">
        <v>1288</v>
      </c>
      <c r="C2207" s="6" t="s">
        <v>1223</v>
      </c>
    </row>
    <row r="2208">
      <c r="A2208" s="9">
        <f t="shared" si="1"/>
        <v>1395</v>
      </c>
      <c r="B2208" s="30" t="s">
        <v>23909</v>
      </c>
      <c r="C2208" s="26" t="s">
        <v>23639</v>
      </c>
    </row>
    <row r="2209">
      <c r="A2209" s="9">
        <f t="shared" si="1"/>
        <v>1396</v>
      </c>
      <c r="B2209" s="5" t="s">
        <v>1289</v>
      </c>
      <c r="C2209" s="6" t="s">
        <v>1290</v>
      </c>
    </row>
    <row r="2210">
      <c r="A2210" s="9">
        <f t="shared" si="1"/>
        <v>1397</v>
      </c>
      <c r="B2210" s="5" t="s">
        <v>1291</v>
      </c>
      <c r="C2210" s="6" t="s">
        <v>74</v>
      </c>
    </row>
    <row r="2211">
      <c r="A2211" s="9">
        <f t="shared" si="1"/>
        <v>1398</v>
      </c>
      <c r="B2211" s="5" t="s">
        <v>1292</v>
      </c>
      <c r="C2211" s="6" t="s">
        <v>1223</v>
      </c>
    </row>
    <row r="2212">
      <c r="A2212" s="9">
        <f t="shared" si="1"/>
        <v>1399</v>
      </c>
      <c r="B2212" s="5" t="s">
        <v>1293</v>
      </c>
      <c r="C2212" s="6" t="s">
        <v>267</v>
      </c>
    </row>
    <row r="2213">
      <c r="A2213" s="9">
        <f t="shared" si="1"/>
        <v>1399</v>
      </c>
      <c r="B2213" s="5" t="s">
        <v>1293</v>
      </c>
      <c r="C2213" s="6" t="s">
        <v>23637</v>
      </c>
    </row>
    <row r="2214">
      <c r="A2214" s="9">
        <f t="shared" si="1"/>
        <v>1400</v>
      </c>
      <c r="B2214" s="5" t="s">
        <v>1294</v>
      </c>
      <c r="C2214" s="6" t="s">
        <v>1120</v>
      </c>
    </row>
    <row r="2215">
      <c r="A2215" s="9">
        <f t="shared" si="1"/>
        <v>1401</v>
      </c>
      <c r="B2215" s="5" t="s">
        <v>1295</v>
      </c>
      <c r="C2215" s="6" t="s">
        <v>1260</v>
      </c>
    </row>
    <row r="2216">
      <c r="A2216" s="9">
        <f t="shared" si="1"/>
        <v>1402</v>
      </c>
      <c r="B2216" s="8" t="s">
        <v>1296</v>
      </c>
      <c r="C2216" s="9" t="s">
        <v>60</v>
      </c>
    </row>
    <row r="2217">
      <c r="A2217" s="9">
        <f t="shared" si="1"/>
        <v>1403</v>
      </c>
      <c r="B2217" s="8" t="s">
        <v>1297</v>
      </c>
      <c r="C2217" s="9" t="s">
        <v>818</v>
      </c>
    </row>
    <row r="2218">
      <c r="A2218" s="9">
        <f t="shared" si="1"/>
        <v>1404</v>
      </c>
      <c r="B2218" s="25" t="s">
        <v>23910</v>
      </c>
      <c r="C2218" s="26" t="s">
        <v>12983</v>
      </c>
    </row>
    <row r="2219">
      <c r="A2219" s="9">
        <f t="shared" si="1"/>
        <v>1405</v>
      </c>
      <c r="B2219" s="5" t="s">
        <v>1298</v>
      </c>
      <c r="C2219" s="6" t="s">
        <v>479</v>
      </c>
    </row>
    <row r="2220">
      <c r="A2220" s="9">
        <f t="shared" si="1"/>
        <v>1406</v>
      </c>
      <c r="B2220" s="8" t="s">
        <v>1299</v>
      </c>
      <c r="C2220" s="9" t="s">
        <v>874</v>
      </c>
    </row>
    <row r="2221">
      <c r="A2221" s="9">
        <f t="shared" si="1"/>
        <v>1407</v>
      </c>
      <c r="B2221" s="5" t="s">
        <v>1300</v>
      </c>
      <c r="C2221" s="6" t="s">
        <v>48</v>
      </c>
    </row>
    <row r="2222">
      <c r="A2222" s="9">
        <f t="shared" si="1"/>
        <v>1408</v>
      </c>
      <c r="B2222" s="5" t="s">
        <v>1301</v>
      </c>
      <c r="C2222" s="6" t="s">
        <v>467</v>
      </c>
    </row>
    <row r="2223">
      <c r="A2223" s="9">
        <f t="shared" si="1"/>
        <v>1408</v>
      </c>
      <c r="B2223" s="5" t="s">
        <v>1301</v>
      </c>
      <c r="C2223" s="6" t="s">
        <v>23628</v>
      </c>
    </row>
    <row r="2224">
      <c r="A2224" s="9">
        <f t="shared" si="1"/>
        <v>1409</v>
      </c>
      <c r="B2224" s="8" t="s">
        <v>1302</v>
      </c>
      <c r="C2224" s="9" t="s">
        <v>818</v>
      </c>
    </row>
    <row r="2225">
      <c r="A2225" s="9">
        <f t="shared" si="1"/>
        <v>1410</v>
      </c>
      <c r="B2225" s="5" t="s">
        <v>1303</v>
      </c>
      <c r="C2225" s="6" t="s">
        <v>1223</v>
      </c>
    </row>
    <row r="2226">
      <c r="A2226" s="9">
        <f t="shared" si="1"/>
        <v>1411</v>
      </c>
      <c r="B2226" s="5" t="s">
        <v>1304</v>
      </c>
      <c r="C2226" s="6" t="s">
        <v>989</v>
      </c>
    </row>
    <row r="2227">
      <c r="A2227" s="9">
        <f t="shared" si="1"/>
        <v>1412</v>
      </c>
      <c r="B2227" s="5" t="s">
        <v>1305</v>
      </c>
      <c r="C2227" s="6" t="s">
        <v>437</v>
      </c>
    </row>
    <row r="2228">
      <c r="A2228" s="9">
        <f t="shared" si="1"/>
        <v>1413</v>
      </c>
      <c r="B2228" s="5" t="s">
        <v>1306</v>
      </c>
      <c r="C2228" s="6" t="s">
        <v>731</v>
      </c>
    </row>
    <row r="2229">
      <c r="A2229" s="9">
        <f t="shared" si="1"/>
        <v>1414</v>
      </c>
      <c r="B2229" s="5" t="s">
        <v>1307</v>
      </c>
      <c r="C2229" s="6" t="s">
        <v>939</v>
      </c>
    </row>
    <row r="2230">
      <c r="A2230" s="9">
        <f t="shared" si="1"/>
        <v>1414</v>
      </c>
      <c r="B2230" s="5" t="s">
        <v>1307</v>
      </c>
      <c r="C2230" s="6" t="s">
        <v>23628</v>
      </c>
    </row>
    <row r="2231">
      <c r="A2231" s="9">
        <f t="shared" si="1"/>
        <v>1415</v>
      </c>
      <c r="B2231" s="25" t="s">
        <v>23911</v>
      </c>
      <c r="C2231" s="26" t="s">
        <v>11797</v>
      </c>
    </row>
    <row r="2232">
      <c r="A2232" s="9">
        <f t="shared" si="1"/>
        <v>1416</v>
      </c>
      <c r="B2232" s="8" t="s">
        <v>1308</v>
      </c>
      <c r="C2232" s="9" t="s">
        <v>530</v>
      </c>
    </row>
    <row r="2233">
      <c r="A2233" s="9">
        <f t="shared" si="1"/>
        <v>1417</v>
      </c>
      <c r="B2233" s="30" t="s">
        <v>23912</v>
      </c>
      <c r="C2233" s="26" t="s">
        <v>23737</v>
      </c>
    </row>
    <row r="2234">
      <c r="A2234" s="9">
        <f t="shared" si="1"/>
        <v>1418</v>
      </c>
      <c r="B2234" s="8" t="s">
        <v>1309</v>
      </c>
      <c r="C2234" s="9" t="s">
        <v>616</v>
      </c>
    </row>
    <row r="2235">
      <c r="A2235" s="9">
        <f t="shared" si="1"/>
        <v>1419</v>
      </c>
      <c r="B2235" s="8" t="s">
        <v>1310</v>
      </c>
      <c r="C2235" s="9" t="s">
        <v>530</v>
      </c>
    </row>
    <row r="2236">
      <c r="A2236" s="9">
        <f t="shared" si="1"/>
        <v>1420</v>
      </c>
      <c r="B2236" s="5" t="s">
        <v>1311</v>
      </c>
      <c r="C2236" s="6" t="s">
        <v>153</v>
      </c>
    </row>
    <row r="2237">
      <c r="A2237" s="9">
        <f t="shared" si="1"/>
        <v>1420</v>
      </c>
      <c r="B2237" s="5" t="s">
        <v>1311</v>
      </c>
      <c r="C2237" s="6" t="s">
        <v>150</v>
      </c>
    </row>
    <row r="2238">
      <c r="A2238" s="9">
        <f t="shared" si="1"/>
        <v>1420</v>
      </c>
      <c r="B2238" s="5" t="s">
        <v>1311</v>
      </c>
      <c r="C2238" s="6" t="s">
        <v>23637</v>
      </c>
    </row>
    <row r="2239">
      <c r="A2239" s="9">
        <f t="shared" si="1"/>
        <v>1421</v>
      </c>
      <c r="B2239" s="5" t="s">
        <v>1312</v>
      </c>
      <c r="C2239" s="6" t="s">
        <v>462</v>
      </c>
    </row>
    <row r="2240">
      <c r="A2240" s="9">
        <f t="shared" si="1"/>
        <v>1421</v>
      </c>
      <c r="B2240" s="5" t="s">
        <v>1312</v>
      </c>
      <c r="C2240" s="6" t="s">
        <v>23637</v>
      </c>
    </row>
    <row r="2241">
      <c r="A2241" s="9">
        <f t="shared" si="1"/>
        <v>1422</v>
      </c>
      <c r="B2241" s="8" t="s">
        <v>1313</v>
      </c>
      <c r="C2241" s="6" t="s">
        <v>25</v>
      </c>
    </row>
    <row r="2242">
      <c r="A2242" s="9">
        <f t="shared" si="1"/>
        <v>1422</v>
      </c>
      <c r="B2242" s="8" t="s">
        <v>1313</v>
      </c>
      <c r="C2242" s="9" t="s">
        <v>60</v>
      </c>
    </row>
    <row r="2243">
      <c r="A2243" s="9">
        <f t="shared" si="1"/>
        <v>1422</v>
      </c>
      <c r="B2243" s="8" t="s">
        <v>1313</v>
      </c>
      <c r="C2243" s="9" t="s">
        <v>142</v>
      </c>
    </row>
    <row r="2244">
      <c r="A2244" s="9">
        <f t="shared" si="1"/>
        <v>1422</v>
      </c>
      <c r="B2244" s="8" t="s">
        <v>1313</v>
      </c>
      <c r="C2244" s="9" t="s">
        <v>24</v>
      </c>
    </row>
    <row r="2245">
      <c r="A2245" s="9">
        <f t="shared" si="1"/>
        <v>1423</v>
      </c>
      <c r="B2245" s="25" t="s">
        <v>23913</v>
      </c>
      <c r="C2245" s="26" t="s">
        <v>487</v>
      </c>
    </row>
    <row r="2246">
      <c r="A2246" s="9">
        <f t="shared" si="1"/>
        <v>1423</v>
      </c>
      <c r="B2246" s="27" t="s">
        <v>23913</v>
      </c>
      <c r="C2246" s="28" t="s">
        <v>23637</v>
      </c>
    </row>
    <row r="2247">
      <c r="A2247" s="9">
        <f t="shared" si="1"/>
        <v>1424</v>
      </c>
      <c r="B2247" s="25" t="s">
        <v>23914</v>
      </c>
      <c r="C2247" s="26" t="s">
        <v>553</v>
      </c>
    </row>
    <row r="2248">
      <c r="A2248" s="9">
        <f t="shared" si="1"/>
        <v>1425</v>
      </c>
      <c r="B2248" s="25" t="s">
        <v>23915</v>
      </c>
      <c r="C2248" s="26" t="s">
        <v>553</v>
      </c>
    </row>
    <row r="2249">
      <c r="A2249" s="9">
        <f t="shared" si="1"/>
        <v>1426</v>
      </c>
      <c r="B2249" s="25" t="s">
        <v>23916</v>
      </c>
      <c r="C2249" s="26" t="s">
        <v>91</v>
      </c>
    </row>
    <row r="2250">
      <c r="A2250" s="9">
        <f t="shared" si="1"/>
        <v>1426</v>
      </c>
      <c r="B2250" s="27" t="s">
        <v>23916</v>
      </c>
      <c r="C2250" s="28" t="s">
        <v>23637</v>
      </c>
    </row>
    <row r="2251">
      <c r="A2251" s="9">
        <f t="shared" si="1"/>
        <v>1426</v>
      </c>
      <c r="B2251" s="25" t="s">
        <v>23916</v>
      </c>
      <c r="C2251" s="26" t="s">
        <v>90</v>
      </c>
    </row>
    <row r="2252">
      <c r="A2252" s="9">
        <f t="shared" si="1"/>
        <v>1427</v>
      </c>
      <c r="B2252" s="5" t="s">
        <v>1314</v>
      </c>
      <c r="C2252" s="6" t="s">
        <v>462</v>
      </c>
    </row>
    <row r="2253">
      <c r="A2253" s="9">
        <f t="shared" si="1"/>
        <v>1427</v>
      </c>
      <c r="B2253" s="5" t="s">
        <v>1314</v>
      </c>
      <c r="C2253" s="6" t="s">
        <v>25</v>
      </c>
    </row>
    <row r="2254">
      <c r="A2254" s="9">
        <f t="shared" si="1"/>
        <v>1427</v>
      </c>
      <c r="B2254" s="5" t="s">
        <v>1314</v>
      </c>
      <c r="C2254" s="6" t="s">
        <v>24</v>
      </c>
    </row>
    <row r="2255">
      <c r="A2255" s="9">
        <f t="shared" si="1"/>
        <v>1427</v>
      </c>
      <c r="B2255" s="5" t="s">
        <v>1314</v>
      </c>
      <c r="C2255" s="6" t="s">
        <v>23637</v>
      </c>
    </row>
    <row r="2256">
      <c r="A2256" s="9">
        <f t="shared" si="1"/>
        <v>1428</v>
      </c>
      <c r="B2256" s="38" t="s">
        <v>23917</v>
      </c>
      <c r="C2256" s="26" t="s">
        <v>23636</v>
      </c>
    </row>
    <row r="2257">
      <c r="A2257" s="9">
        <f t="shared" si="1"/>
        <v>1429</v>
      </c>
      <c r="B2257" s="5" t="s">
        <v>1315</v>
      </c>
      <c r="C2257" s="6" t="s">
        <v>1316</v>
      </c>
    </row>
    <row r="2258">
      <c r="A2258" s="9">
        <f t="shared" si="1"/>
        <v>1429</v>
      </c>
      <c r="B2258" s="5" t="s">
        <v>1315</v>
      </c>
      <c r="C2258" s="6" t="s">
        <v>60</v>
      </c>
    </row>
    <row r="2259">
      <c r="A2259" s="9">
        <f t="shared" si="1"/>
        <v>1429</v>
      </c>
      <c r="B2259" s="8" t="s">
        <v>1315</v>
      </c>
      <c r="C2259" s="9" t="s">
        <v>946</v>
      </c>
    </row>
    <row r="2260">
      <c r="A2260" s="9">
        <f t="shared" si="1"/>
        <v>1430</v>
      </c>
      <c r="B2260" s="5" t="s">
        <v>1317</v>
      </c>
      <c r="C2260" s="6" t="s">
        <v>74</v>
      </c>
    </row>
    <row r="2261">
      <c r="A2261" s="9">
        <f t="shared" si="1"/>
        <v>1431</v>
      </c>
      <c r="B2261" s="5" t="s">
        <v>1318</v>
      </c>
      <c r="C2261" s="6" t="s">
        <v>462</v>
      </c>
    </row>
    <row r="2262">
      <c r="A2262" s="9">
        <f t="shared" si="1"/>
        <v>1431</v>
      </c>
      <c r="B2262" s="5" t="s">
        <v>1318</v>
      </c>
      <c r="C2262" s="6" t="s">
        <v>23637</v>
      </c>
    </row>
    <row r="2263">
      <c r="A2263" s="9">
        <f t="shared" si="1"/>
        <v>1432</v>
      </c>
      <c r="B2263" s="25" t="s">
        <v>23918</v>
      </c>
      <c r="C2263" s="26" t="s">
        <v>23748</v>
      </c>
    </row>
    <row r="2264">
      <c r="A2264" s="9">
        <f t="shared" si="1"/>
        <v>1433</v>
      </c>
      <c r="B2264" s="8" t="s">
        <v>1319</v>
      </c>
      <c r="C2264" s="9" t="s">
        <v>162</v>
      </c>
    </row>
    <row r="2265">
      <c r="A2265" s="9">
        <f t="shared" si="1"/>
        <v>1434</v>
      </c>
      <c r="B2265" s="8" t="s">
        <v>1320</v>
      </c>
      <c r="C2265" s="9" t="s">
        <v>616</v>
      </c>
    </row>
    <row r="2266">
      <c r="A2266" s="9">
        <f t="shared" si="1"/>
        <v>1435</v>
      </c>
      <c r="B2266" s="8" t="s">
        <v>1321</v>
      </c>
      <c r="C2266" s="9" t="s">
        <v>616</v>
      </c>
    </row>
    <row r="2267">
      <c r="A2267" s="9">
        <f t="shared" si="1"/>
        <v>1436</v>
      </c>
      <c r="B2267" s="8" t="s">
        <v>1322</v>
      </c>
      <c r="C2267" s="9" t="s">
        <v>142</v>
      </c>
    </row>
    <row r="2268">
      <c r="A2268" s="9">
        <f t="shared" si="1"/>
        <v>1437</v>
      </c>
      <c r="B2268" s="5" t="s">
        <v>1323</v>
      </c>
      <c r="C2268" s="6" t="s">
        <v>1324</v>
      </c>
    </row>
    <row r="2269">
      <c r="A2269" s="9">
        <f t="shared" si="1"/>
        <v>1438</v>
      </c>
      <c r="B2269" s="5" t="s">
        <v>1325</v>
      </c>
      <c r="C2269" s="6" t="s">
        <v>1120</v>
      </c>
    </row>
    <row r="2270">
      <c r="A2270" s="9">
        <f t="shared" si="1"/>
        <v>1439</v>
      </c>
      <c r="B2270" s="5" t="s">
        <v>1326</v>
      </c>
      <c r="C2270" s="6" t="s">
        <v>59</v>
      </c>
    </row>
    <row r="2271">
      <c r="A2271" s="9">
        <f t="shared" si="1"/>
        <v>1439</v>
      </c>
      <c r="B2271" s="5" t="s">
        <v>1326</v>
      </c>
      <c r="C2271" s="6" t="s">
        <v>405</v>
      </c>
    </row>
    <row r="2272">
      <c r="A2272" s="9">
        <f t="shared" si="1"/>
        <v>1439</v>
      </c>
      <c r="B2272" s="5" t="s">
        <v>1326</v>
      </c>
      <c r="C2272" s="6" t="s">
        <v>60</v>
      </c>
    </row>
    <row r="2273">
      <c r="A2273" s="9">
        <f t="shared" si="1"/>
        <v>1439</v>
      </c>
      <c r="B2273" s="5" t="s">
        <v>1326</v>
      </c>
      <c r="C2273" s="6" t="s">
        <v>23637</v>
      </c>
    </row>
    <row r="2274">
      <c r="A2274" s="9">
        <f t="shared" si="1"/>
        <v>1440</v>
      </c>
      <c r="B2274" s="5" t="s">
        <v>1327</v>
      </c>
      <c r="C2274" s="6" t="s">
        <v>12</v>
      </c>
    </row>
    <row r="2275">
      <c r="A2275" s="9">
        <f t="shared" si="1"/>
        <v>1441</v>
      </c>
      <c r="B2275" s="25" t="s">
        <v>23919</v>
      </c>
      <c r="C2275" s="26" t="s">
        <v>487</v>
      </c>
    </row>
    <row r="2276">
      <c r="A2276" s="9">
        <f t="shared" si="1"/>
        <v>1441</v>
      </c>
      <c r="B2276" s="27" t="s">
        <v>23919</v>
      </c>
      <c r="C2276" s="28" t="s">
        <v>23637</v>
      </c>
    </row>
    <row r="2277">
      <c r="A2277" s="9">
        <f t="shared" si="1"/>
        <v>1442</v>
      </c>
      <c r="B2277" s="5" t="s">
        <v>1328</v>
      </c>
      <c r="C2277" s="6" t="s">
        <v>610</v>
      </c>
    </row>
    <row r="2278">
      <c r="A2278" s="9">
        <f t="shared" si="1"/>
        <v>1443</v>
      </c>
      <c r="B2278" s="5" t="s">
        <v>1329</v>
      </c>
      <c r="C2278" s="6" t="s">
        <v>1120</v>
      </c>
    </row>
    <row r="2279">
      <c r="A2279" s="9">
        <f t="shared" si="1"/>
        <v>1444</v>
      </c>
      <c r="B2279" s="5" t="s">
        <v>1330</v>
      </c>
      <c r="C2279" s="6" t="s">
        <v>467</v>
      </c>
    </row>
    <row r="2280">
      <c r="A2280" s="9">
        <f t="shared" si="1"/>
        <v>1444</v>
      </c>
      <c r="B2280" s="5" t="s">
        <v>1330</v>
      </c>
      <c r="C2280" s="6" t="s">
        <v>23628</v>
      </c>
    </row>
    <row r="2281">
      <c r="A2281" s="9">
        <f t="shared" si="1"/>
        <v>1445</v>
      </c>
      <c r="B2281" s="8" t="s">
        <v>1331</v>
      </c>
      <c r="C2281" s="9" t="s">
        <v>815</v>
      </c>
    </row>
    <row r="2282">
      <c r="A2282" s="9">
        <f t="shared" si="1"/>
        <v>1446</v>
      </c>
      <c r="B2282" s="8" t="s">
        <v>1332</v>
      </c>
      <c r="C2282" s="9" t="s">
        <v>117</v>
      </c>
    </row>
    <row r="2283">
      <c r="A2283" s="9">
        <f t="shared" si="1"/>
        <v>1447</v>
      </c>
      <c r="B2283" s="8" t="s">
        <v>1333</v>
      </c>
      <c r="C2283" s="9" t="s">
        <v>1334</v>
      </c>
    </row>
    <row r="2284">
      <c r="A2284" s="9">
        <f t="shared" si="1"/>
        <v>1448</v>
      </c>
      <c r="B2284" s="8" t="s">
        <v>1335</v>
      </c>
      <c r="C2284" s="9" t="s">
        <v>40</v>
      </c>
    </row>
    <row r="2285">
      <c r="A2285" s="9">
        <f t="shared" si="1"/>
        <v>1449</v>
      </c>
      <c r="B2285" s="8" t="s">
        <v>1336</v>
      </c>
      <c r="C2285" s="9" t="s">
        <v>83</v>
      </c>
    </row>
    <row r="2286">
      <c r="A2286" s="9">
        <f t="shared" si="1"/>
        <v>1450</v>
      </c>
      <c r="B2286" s="8" t="s">
        <v>1337</v>
      </c>
      <c r="C2286" s="9" t="s">
        <v>83</v>
      </c>
    </row>
    <row r="2287">
      <c r="A2287" s="9">
        <f t="shared" si="1"/>
        <v>1451</v>
      </c>
      <c r="B2287" s="5" t="s">
        <v>1338</v>
      </c>
      <c r="C2287" s="6" t="s">
        <v>765</v>
      </c>
    </row>
    <row r="2288">
      <c r="A2288" s="9">
        <f t="shared" si="1"/>
        <v>1452</v>
      </c>
      <c r="B2288" s="8" t="s">
        <v>1339</v>
      </c>
      <c r="C2288" s="9" t="s">
        <v>1169</v>
      </c>
    </row>
    <row r="2289">
      <c r="A2289" s="9">
        <f t="shared" si="1"/>
        <v>1453</v>
      </c>
      <c r="B2289" s="8" t="s">
        <v>1340</v>
      </c>
      <c r="C2289" s="9" t="s">
        <v>874</v>
      </c>
    </row>
    <row r="2290">
      <c r="A2290" s="9">
        <f t="shared" si="1"/>
        <v>1454</v>
      </c>
      <c r="B2290" s="5" t="s">
        <v>1341</v>
      </c>
      <c r="C2290" s="6" t="s">
        <v>1342</v>
      </c>
    </row>
    <row r="2291">
      <c r="A2291" s="9">
        <f t="shared" si="1"/>
        <v>1455</v>
      </c>
      <c r="B2291" s="8" t="s">
        <v>1343</v>
      </c>
      <c r="C2291" s="9" t="s">
        <v>722</v>
      </c>
    </row>
    <row r="2292">
      <c r="A2292" s="9">
        <f t="shared" si="1"/>
        <v>1456</v>
      </c>
      <c r="B2292" s="25" t="s">
        <v>23920</v>
      </c>
      <c r="C2292" s="26" t="s">
        <v>23812</v>
      </c>
    </row>
    <row r="2293">
      <c r="A2293" s="9">
        <f t="shared" si="1"/>
        <v>1457</v>
      </c>
      <c r="B2293" s="5" t="s">
        <v>1344</v>
      </c>
      <c r="C2293" s="6" t="s">
        <v>1342</v>
      </c>
    </row>
    <row r="2294">
      <c r="A2294" s="9">
        <f t="shared" si="1"/>
        <v>1458</v>
      </c>
      <c r="B2294" s="25" t="s">
        <v>23921</v>
      </c>
      <c r="C2294" s="26" t="s">
        <v>672</v>
      </c>
    </row>
    <row r="2295">
      <c r="A2295" s="9">
        <f t="shared" si="1"/>
        <v>1458</v>
      </c>
      <c r="B2295" s="27" t="s">
        <v>23921</v>
      </c>
      <c r="C2295" s="28" t="s">
        <v>23637</v>
      </c>
    </row>
    <row r="2296">
      <c r="A2296" s="9">
        <f t="shared" si="1"/>
        <v>1459</v>
      </c>
      <c r="B2296" s="8" t="s">
        <v>1345</v>
      </c>
      <c r="C2296" s="9" t="s">
        <v>818</v>
      </c>
    </row>
    <row r="2297">
      <c r="A2297" s="9">
        <f t="shared" si="1"/>
        <v>1460</v>
      </c>
      <c r="B2297" s="5" t="s">
        <v>1346</v>
      </c>
      <c r="C2297" s="6" t="s">
        <v>32</v>
      </c>
    </row>
    <row r="2298">
      <c r="A2298" s="9">
        <f t="shared" si="1"/>
        <v>1461</v>
      </c>
      <c r="B2298" s="5" t="s">
        <v>1347</v>
      </c>
      <c r="C2298" s="6" t="s">
        <v>356</v>
      </c>
    </row>
    <row r="2299">
      <c r="A2299" s="9">
        <f t="shared" si="1"/>
        <v>1461</v>
      </c>
      <c r="B2299" s="5" t="s">
        <v>1347</v>
      </c>
      <c r="C2299" s="6" t="s">
        <v>40</v>
      </c>
    </row>
    <row r="2300">
      <c r="A2300" s="9">
        <f t="shared" si="1"/>
        <v>1462</v>
      </c>
      <c r="B2300" s="5" t="s">
        <v>1348</v>
      </c>
      <c r="C2300" s="6" t="s">
        <v>452</v>
      </c>
    </row>
    <row r="2301">
      <c r="A2301" s="9">
        <f t="shared" si="1"/>
        <v>1462</v>
      </c>
      <c r="B2301" s="5" t="s">
        <v>1348</v>
      </c>
      <c r="C2301" s="6" t="s">
        <v>23637</v>
      </c>
    </row>
    <row r="2302">
      <c r="A2302" s="9">
        <f t="shared" si="1"/>
        <v>1463</v>
      </c>
      <c r="B2302" s="5" t="s">
        <v>1349</v>
      </c>
      <c r="C2302" s="6" t="s">
        <v>683</v>
      </c>
    </row>
    <row r="2303">
      <c r="A2303" s="9">
        <f t="shared" si="1"/>
        <v>1463</v>
      </c>
      <c r="B2303" s="37" t="s">
        <v>1349</v>
      </c>
      <c r="C2303" s="28" t="s">
        <v>23633</v>
      </c>
    </row>
    <row r="2304">
      <c r="A2304" s="9">
        <f t="shared" si="1"/>
        <v>1464</v>
      </c>
      <c r="B2304" s="5" t="s">
        <v>1350</v>
      </c>
      <c r="C2304" s="6" t="s">
        <v>1334</v>
      </c>
    </row>
    <row r="2305">
      <c r="A2305" s="9">
        <f t="shared" si="1"/>
        <v>1465</v>
      </c>
      <c r="B2305" s="5" t="s">
        <v>1351</v>
      </c>
      <c r="C2305" s="6" t="s">
        <v>989</v>
      </c>
    </row>
    <row r="2306">
      <c r="A2306" s="9">
        <f t="shared" si="1"/>
        <v>1466</v>
      </c>
      <c r="B2306" s="5" t="s">
        <v>1352</v>
      </c>
      <c r="C2306" s="6" t="s">
        <v>32</v>
      </c>
    </row>
    <row r="2307">
      <c r="A2307" s="9">
        <f t="shared" si="1"/>
        <v>1467</v>
      </c>
      <c r="B2307" s="5" t="s">
        <v>1353</v>
      </c>
      <c r="C2307" s="6" t="s">
        <v>591</v>
      </c>
    </row>
    <row r="2308">
      <c r="A2308" s="9">
        <f t="shared" si="1"/>
        <v>1468</v>
      </c>
      <c r="B2308" s="8" t="s">
        <v>1354</v>
      </c>
      <c r="C2308" s="9" t="s">
        <v>88</v>
      </c>
    </row>
    <row r="2309">
      <c r="A2309" s="9">
        <f t="shared" si="1"/>
        <v>1469</v>
      </c>
      <c r="B2309" s="5" t="s">
        <v>1355</v>
      </c>
      <c r="C2309" s="6" t="s">
        <v>1356</v>
      </c>
    </row>
    <row r="2310">
      <c r="A2310" s="9">
        <f t="shared" si="1"/>
        <v>1470</v>
      </c>
      <c r="B2310" s="5" t="s">
        <v>1357</v>
      </c>
      <c r="C2310" s="6" t="s">
        <v>621</v>
      </c>
    </row>
    <row r="2311">
      <c r="A2311" s="9">
        <f t="shared" si="1"/>
        <v>1471</v>
      </c>
      <c r="B2311" s="8" t="s">
        <v>1358</v>
      </c>
      <c r="C2311" s="9" t="s">
        <v>845</v>
      </c>
    </row>
    <row r="2312">
      <c r="A2312" s="9">
        <f t="shared" si="1"/>
        <v>1472</v>
      </c>
      <c r="B2312" s="5" t="s">
        <v>1359</v>
      </c>
      <c r="C2312" s="6" t="s">
        <v>1360</v>
      </c>
    </row>
    <row r="2313">
      <c r="A2313" s="9">
        <f t="shared" si="1"/>
        <v>1473</v>
      </c>
      <c r="B2313" s="5" t="s">
        <v>1361</v>
      </c>
      <c r="C2313" s="6" t="s">
        <v>1360</v>
      </c>
    </row>
    <row r="2314">
      <c r="A2314" s="9">
        <f t="shared" si="1"/>
        <v>1474</v>
      </c>
      <c r="B2314" s="8" t="s">
        <v>1362</v>
      </c>
      <c r="C2314" s="9" t="s">
        <v>40</v>
      </c>
    </row>
    <row r="2315">
      <c r="A2315" s="9">
        <f t="shared" si="1"/>
        <v>1475</v>
      </c>
      <c r="B2315" s="5" t="s">
        <v>1363</v>
      </c>
      <c r="C2315" s="6" t="s">
        <v>95</v>
      </c>
    </row>
    <row r="2316">
      <c r="A2316" s="9">
        <f t="shared" si="1"/>
        <v>1476</v>
      </c>
      <c r="B2316" s="8" t="s">
        <v>1364</v>
      </c>
      <c r="C2316" s="9" t="s">
        <v>416</v>
      </c>
    </row>
    <row r="2317">
      <c r="A2317" s="9">
        <f t="shared" si="1"/>
        <v>1477</v>
      </c>
      <c r="B2317" s="8" t="s">
        <v>1365</v>
      </c>
      <c r="C2317" s="9" t="s">
        <v>416</v>
      </c>
    </row>
    <row r="2318">
      <c r="A2318" s="9">
        <f t="shared" si="1"/>
        <v>1478</v>
      </c>
      <c r="B2318" s="5" t="s">
        <v>1366</v>
      </c>
      <c r="C2318" s="6" t="s">
        <v>59</v>
      </c>
    </row>
    <row r="2319">
      <c r="A2319" s="9">
        <f t="shared" si="1"/>
        <v>1479</v>
      </c>
      <c r="B2319" s="5" t="s">
        <v>1367</v>
      </c>
      <c r="C2319" s="6" t="s">
        <v>1290</v>
      </c>
    </row>
    <row r="2320">
      <c r="A2320" s="9">
        <f t="shared" si="1"/>
        <v>1480</v>
      </c>
      <c r="B2320" s="5" t="s">
        <v>1368</v>
      </c>
      <c r="C2320" s="6" t="s">
        <v>1369</v>
      </c>
    </row>
    <row r="2321">
      <c r="A2321" s="9">
        <f t="shared" si="1"/>
        <v>1480</v>
      </c>
      <c r="B2321" s="5" t="s">
        <v>1368</v>
      </c>
      <c r="C2321" s="6" t="s">
        <v>1221</v>
      </c>
    </row>
    <row r="2322">
      <c r="A2322" s="9">
        <f t="shared" si="1"/>
        <v>1481</v>
      </c>
      <c r="B2322" s="5" t="s">
        <v>1370</v>
      </c>
      <c r="C2322" s="6" t="s">
        <v>1371</v>
      </c>
    </row>
    <row r="2323">
      <c r="A2323" s="9">
        <f t="shared" si="1"/>
        <v>1481</v>
      </c>
      <c r="B2323" s="5" t="s">
        <v>1370</v>
      </c>
      <c r="C2323" s="6" t="s">
        <v>1262</v>
      </c>
    </row>
    <row r="2324">
      <c r="A2324" s="9">
        <f t="shared" si="1"/>
        <v>1482</v>
      </c>
      <c r="B2324" s="8" t="s">
        <v>1372</v>
      </c>
      <c r="C2324" s="9" t="s">
        <v>893</v>
      </c>
    </row>
    <row r="2325">
      <c r="A2325" s="9">
        <f t="shared" si="1"/>
        <v>1483</v>
      </c>
      <c r="B2325" s="5" t="s">
        <v>1373</v>
      </c>
      <c r="C2325" s="6" t="s">
        <v>591</v>
      </c>
    </row>
    <row r="2326">
      <c r="A2326" s="9">
        <f t="shared" si="1"/>
        <v>1484</v>
      </c>
      <c r="B2326" s="25" t="s">
        <v>23922</v>
      </c>
      <c r="C2326" s="26" t="s">
        <v>8541</v>
      </c>
    </row>
    <row r="2327">
      <c r="A2327" s="9">
        <f t="shared" si="1"/>
        <v>1485</v>
      </c>
      <c r="B2327" s="5" t="s">
        <v>1374</v>
      </c>
      <c r="C2327" s="6" t="s">
        <v>1260</v>
      </c>
    </row>
    <row r="2328">
      <c r="A2328" s="9">
        <f t="shared" si="1"/>
        <v>1486</v>
      </c>
      <c r="B2328" s="5" t="s">
        <v>1375</v>
      </c>
      <c r="C2328" s="6" t="s">
        <v>1376</v>
      </c>
    </row>
    <row r="2329">
      <c r="A2329" s="9">
        <f t="shared" si="1"/>
        <v>1486</v>
      </c>
      <c r="B2329" s="5" t="s">
        <v>1375</v>
      </c>
      <c r="C2329" s="6" t="s">
        <v>23628</v>
      </c>
    </row>
    <row r="2330">
      <c r="A2330" s="9">
        <f t="shared" si="1"/>
        <v>1487</v>
      </c>
      <c r="B2330" s="5" t="s">
        <v>1377</v>
      </c>
      <c r="C2330" s="6" t="s">
        <v>1378</v>
      </c>
    </row>
    <row r="2331">
      <c r="A2331" s="9">
        <f t="shared" si="1"/>
        <v>1488</v>
      </c>
      <c r="B2331" s="8" t="s">
        <v>1379</v>
      </c>
      <c r="C2331" s="9" t="s">
        <v>117</v>
      </c>
    </row>
    <row r="2332">
      <c r="A2332" s="9">
        <f t="shared" si="1"/>
        <v>1489</v>
      </c>
      <c r="B2332" s="5" t="s">
        <v>1380</v>
      </c>
      <c r="C2332" s="6" t="s">
        <v>1120</v>
      </c>
    </row>
    <row r="2333">
      <c r="A2333" s="9">
        <f t="shared" si="1"/>
        <v>1490</v>
      </c>
      <c r="B2333" s="5" t="s">
        <v>1381</v>
      </c>
      <c r="C2333" s="6" t="s">
        <v>1369</v>
      </c>
    </row>
    <row r="2334">
      <c r="A2334" s="9">
        <f t="shared" si="1"/>
        <v>1491</v>
      </c>
      <c r="B2334" s="5" t="s">
        <v>1382</v>
      </c>
      <c r="C2334" s="6" t="s">
        <v>612</v>
      </c>
    </row>
    <row r="2335">
      <c r="A2335" s="9">
        <f t="shared" si="1"/>
        <v>1492</v>
      </c>
      <c r="B2335" s="5" t="s">
        <v>1383</v>
      </c>
      <c r="C2335" s="6" t="s">
        <v>538</v>
      </c>
    </row>
    <row r="2336">
      <c r="A2336" s="9">
        <f t="shared" si="1"/>
        <v>1492</v>
      </c>
      <c r="B2336" s="5" t="s">
        <v>1383</v>
      </c>
      <c r="C2336" s="6" t="s">
        <v>23628</v>
      </c>
    </row>
    <row r="2337">
      <c r="A2337" s="9">
        <f t="shared" si="1"/>
        <v>1493</v>
      </c>
      <c r="B2337" s="8" t="s">
        <v>1384</v>
      </c>
      <c r="C2337" s="9" t="s">
        <v>40</v>
      </c>
    </row>
    <row r="2338">
      <c r="A2338" s="9">
        <f t="shared" si="1"/>
        <v>1494</v>
      </c>
      <c r="B2338" s="8" t="s">
        <v>1385</v>
      </c>
      <c r="C2338" s="9" t="s">
        <v>42</v>
      </c>
    </row>
    <row r="2339">
      <c r="A2339" s="9">
        <f t="shared" si="1"/>
        <v>1495</v>
      </c>
      <c r="B2339" s="5" t="s">
        <v>1386</v>
      </c>
      <c r="C2339" s="6" t="s">
        <v>1040</v>
      </c>
    </row>
    <row r="2340">
      <c r="A2340" s="9">
        <f t="shared" si="1"/>
        <v>1496</v>
      </c>
      <c r="B2340" s="25" t="s">
        <v>23923</v>
      </c>
      <c r="C2340" s="26" t="s">
        <v>23761</v>
      </c>
    </row>
    <row r="2341">
      <c r="A2341" s="9">
        <f t="shared" si="1"/>
        <v>1497</v>
      </c>
      <c r="B2341" s="5" t="s">
        <v>1387</v>
      </c>
      <c r="C2341" s="6" t="s">
        <v>1360</v>
      </c>
    </row>
    <row r="2342">
      <c r="A2342" s="9">
        <f t="shared" si="1"/>
        <v>1498</v>
      </c>
      <c r="B2342" s="5" t="s">
        <v>1388</v>
      </c>
      <c r="C2342" s="6" t="s">
        <v>86</v>
      </c>
    </row>
    <row r="2343">
      <c r="A2343" s="9">
        <f t="shared" si="1"/>
        <v>1499</v>
      </c>
      <c r="B2343" s="8" t="s">
        <v>1389</v>
      </c>
      <c r="C2343" s="9" t="s">
        <v>60</v>
      </c>
    </row>
    <row r="2344">
      <c r="A2344" s="9">
        <f t="shared" si="1"/>
        <v>1499</v>
      </c>
      <c r="B2344" s="8" t="s">
        <v>1389</v>
      </c>
      <c r="C2344" s="9" t="s">
        <v>530</v>
      </c>
    </row>
    <row r="2345">
      <c r="A2345" s="9">
        <f t="shared" si="1"/>
        <v>1500</v>
      </c>
      <c r="B2345" s="8" t="s">
        <v>1390</v>
      </c>
      <c r="C2345" s="9" t="s">
        <v>76</v>
      </c>
    </row>
    <row r="2346">
      <c r="A2346" s="9">
        <f t="shared" si="1"/>
        <v>1501</v>
      </c>
      <c r="B2346" s="5" t="s">
        <v>1391</v>
      </c>
      <c r="C2346" s="6" t="s">
        <v>80</v>
      </c>
    </row>
    <row r="2347">
      <c r="A2347" s="9">
        <f t="shared" si="1"/>
        <v>1502</v>
      </c>
      <c r="B2347" s="8" t="s">
        <v>1392</v>
      </c>
      <c r="C2347" s="9" t="s">
        <v>121</v>
      </c>
    </row>
    <row r="2348">
      <c r="A2348" s="9">
        <f t="shared" si="1"/>
        <v>1503</v>
      </c>
      <c r="B2348" s="5" t="s">
        <v>1393</v>
      </c>
      <c r="C2348" s="6" t="s">
        <v>1394</v>
      </c>
    </row>
    <row r="2349">
      <c r="A2349" s="9">
        <f t="shared" si="1"/>
        <v>1504</v>
      </c>
      <c r="B2349" s="25" t="s">
        <v>23924</v>
      </c>
      <c r="C2349" s="26" t="s">
        <v>8541</v>
      </c>
    </row>
    <row r="2350">
      <c r="A2350" s="9">
        <f t="shared" si="1"/>
        <v>1505</v>
      </c>
      <c r="B2350" s="5" t="s">
        <v>1395</v>
      </c>
      <c r="C2350" s="6" t="s">
        <v>780</v>
      </c>
    </row>
    <row r="2351">
      <c r="A2351" s="9">
        <f t="shared" si="1"/>
        <v>1506</v>
      </c>
      <c r="B2351" s="5" t="s">
        <v>1396</v>
      </c>
      <c r="C2351" s="6" t="s">
        <v>27</v>
      </c>
    </row>
    <row r="2352">
      <c r="A2352" s="9">
        <f t="shared" si="1"/>
        <v>1507</v>
      </c>
      <c r="B2352" s="16" t="s">
        <v>1397</v>
      </c>
      <c r="C2352" s="6" t="s">
        <v>1235</v>
      </c>
    </row>
    <row r="2353">
      <c r="A2353" s="9">
        <f t="shared" si="1"/>
        <v>1508</v>
      </c>
      <c r="B2353" s="25" t="s">
        <v>23925</v>
      </c>
      <c r="C2353" s="26" t="s">
        <v>487</v>
      </c>
    </row>
    <row r="2354">
      <c r="A2354" s="9">
        <f t="shared" si="1"/>
        <v>1508</v>
      </c>
      <c r="B2354" s="27" t="s">
        <v>23925</v>
      </c>
      <c r="C2354" s="28" t="s">
        <v>23637</v>
      </c>
    </row>
    <row r="2355">
      <c r="A2355" s="9">
        <f t="shared" si="1"/>
        <v>1509</v>
      </c>
      <c r="B2355" s="8" t="s">
        <v>1398</v>
      </c>
      <c r="C2355" s="9" t="s">
        <v>22</v>
      </c>
    </row>
    <row r="2356">
      <c r="A2356" s="9">
        <f t="shared" si="1"/>
        <v>1509</v>
      </c>
      <c r="B2356" s="8" t="s">
        <v>1398</v>
      </c>
      <c r="C2356" s="9" t="s">
        <v>25</v>
      </c>
    </row>
    <row r="2357">
      <c r="A2357" s="9">
        <f t="shared" si="1"/>
        <v>1509</v>
      </c>
      <c r="B2357" s="8" t="s">
        <v>1398</v>
      </c>
      <c r="C2357" s="9" t="s">
        <v>24</v>
      </c>
    </row>
    <row r="2358">
      <c r="A2358" s="9">
        <f t="shared" si="1"/>
        <v>1510</v>
      </c>
      <c r="B2358" s="8" t="s">
        <v>1399</v>
      </c>
      <c r="C2358" s="9" t="s">
        <v>722</v>
      </c>
    </row>
    <row r="2359">
      <c r="A2359" s="9">
        <f t="shared" si="1"/>
        <v>1511</v>
      </c>
      <c r="B2359" s="5" t="s">
        <v>1400</v>
      </c>
      <c r="C2359" s="6" t="s">
        <v>758</v>
      </c>
    </row>
    <row r="2360">
      <c r="A2360" s="9">
        <f t="shared" si="1"/>
        <v>1512</v>
      </c>
      <c r="B2360" s="30" t="s">
        <v>23926</v>
      </c>
      <c r="C2360" s="26" t="s">
        <v>23639</v>
      </c>
    </row>
    <row r="2361">
      <c r="A2361" s="9">
        <f t="shared" si="1"/>
        <v>1512</v>
      </c>
      <c r="B2361" s="30" t="s">
        <v>23926</v>
      </c>
      <c r="C2361" s="26" t="s">
        <v>91</v>
      </c>
    </row>
    <row r="2362">
      <c r="A2362" s="9">
        <f t="shared" si="1"/>
        <v>1513</v>
      </c>
      <c r="B2362" s="25" t="s">
        <v>23927</v>
      </c>
      <c r="C2362" s="26" t="s">
        <v>23812</v>
      </c>
    </row>
    <row r="2363">
      <c r="A2363" s="9">
        <f t="shared" si="1"/>
        <v>1514</v>
      </c>
      <c r="B2363" s="8" t="s">
        <v>1401</v>
      </c>
      <c r="C2363" s="9" t="s">
        <v>280</v>
      </c>
    </row>
    <row r="2364">
      <c r="A2364" s="9">
        <f t="shared" si="1"/>
        <v>1515</v>
      </c>
      <c r="B2364" s="8" t="s">
        <v>1402</v>
      </c>
      <c r="C2364" s="9" t="s">
        <v>280</v>
      </c>
    </row>
    <row r="2365">
      <c r="A2365" s="9">
        <f t="shared" si="1"/>
        <v>1516</v>
      </c>
      <c r="B2365" s="25" t="s">
        <v>23928</v>
      </c>
      <c r="C2365" s="26" t="s">
        <v>23761</v>
      </c>
    </row>
    <row r="2366">
      <c r="A2366" s="9">
        <f t="shared" si="1"/>
        <v>1517</v>
      </c>
      <c r="B2366" s="8" t="s">
        <v>1403</v>
      </c>
      <c r="C2366" s="9" t="s">
        <v>24</v>
      </c>
    </row>
    <row r="2367">
      <c r="A2367" s="9">
        <f t="shared" si="1"/>
        <v>1518</v>
      </c>
      <c r="B2367" s="25" t="s">
        <v>23929</v>
      </c>
      <c r="C2367" s="26" t="s">
        <v>8541</v>
      </c>
    </row>
    <row r="2368">
      <c r="A2368" s="9">
        <f t="shared" si="1"/>
        <v>1519</v>
      </c>
      <c r="B2368" s="30" t="s">
        <v>23930</v>
      </c>
      <c r="C2368" s="26" t="s">
        <v>23639</v>
      </c>
    </row>
    <row r="2369">
      <c r="A2369" s="9">
        <f t="shared" si="1"/>
        <v>1520</v>
      </c>
      <c r="B2369" s="5" t="s">
        <v>1404</v>
      </c>
      <c r="C2369" s="6" t="s">
        <v>324</v>
      </c>
    </row>
    <row r="2370">
      <c r="A2370" s="9">
        <f t="shared" si="1"/>
        <v>1520</v>
      </c>
      <c r="B2370" s="5" t="s">
        <v>1404</v>
      </c>
      <c r="C2370" s="6" t="s">
        <v>23637</v>
      </c>
    </row>
    <row r="2371">
      <c r="A2371" s="9">
        <f t="shared" si="1"/>
        <v>1521</v>
      </c>
      <c r="B2371" s="5" t="s">
        <v>1405</v>
      </c>
      <c r="C2371" s="6" t="s">
        <v>4</v>
      </c>
    </row>
    <row r="2372">
      <c r="A2372" s="9">
        <f t="shared" si="1"/>
        <v>1522</v>
      </c>
      <c r="B2372" s="5" t="s">
        <v>1406</v>
      </c>
      <c r="C2372" s="6" t="s">
        <v>393</v>
      </c>
    </row>
    <row r="2373">
      <c r="A2373" s="9">
        <f t="shared" si="1"/>
        <v>1523</v>
      </c>
      <c r="B2373" s="5" t="s">
        <v>1407</v>
      </c>
      <c r="C2373" s="6" t="s">
        <v>1371</v>
      </c>
    </row>
    <row r="2374">
      <c r="A2374" s="9">
        <f t="shared" si="1"/>
        <v>1524</v>
      </c>
      <c r="B2374" s="5" t="s">
        <v>1408</v>
      </c>
      <c r="C2374" s="6" t="s">
        <v>1378</v>
      </c>
    </row>
    <row r="2375">
      <c r="A2375" s="9">
        <f t="shared" si="1"/>
        <v>1525</v>
      </c>
      <c r="B2375" s="5" t="s">
        <v>1409</v>
      </c>
      <c r="C2375" s="6" t="s">
        <v>1360</v>
      </c>
    </row>
    <row r="2376">
      <c r="A2376" s="9">
        <f t="shared" si="1"/>
        <v>1526</v>
      </c>
      <c r="B2376" s="5" t="s">
        <v>1410</v>
      </c>
      <c r="C2376" s="6" t="s">
        <v>1360</v>
      </c>
    </row>
    <row r="2377">
      <c r="A2377" s="9">
        <f t="shared" si="1"/>
        <v>1527</v>
      </c>
      <c r="B2377" s="5" t="s">
        <v>1411</v>
      </c>
      <c r="C2377" s="6" t="s">
        <v>1124</v>
      </c>
    </row>
    <row r="2378">
      <c r="A2378" s="9">
        <f t="shared" si="1"/>
        <v>1528</v>
      </c>
      <c r="B2378" s="5" t="s">
        <v>1412</v>
      </c>
      <c r="C2378" s="6" t="s">
        <v>356</v>
      </c>
    </row>
    <row r="2379">
      <c r="A2379" s="9">
        <f t="shared" si="1"/>
        <v>1528</v>
      </c>
      <c r="B2379" s="5" t="s">
        <v>1412</v>
      </c>
      <c r="C2379" s="6" t="s">
        <v>1267</v>
      </c>
    </row>
    <row r="2380">
      <c r="A2380" s="9">
        <f t="shared" si="1"/>
        <v>1529</v>
      </c>
      <c r="B2380" s="5" t="s">
        <v>1413</v>
      </c>
      <c r="C2380" s="6" t="s">
        <v>1223</v>
      </c>
    </row>
    <row r="2381">
      <c r="A2381" s="9">
        <f t="shared" si="1"/>
        <v>1530</v>
      </c>
      <c r="B2381" s="5" t="s">
        <v>1414</v>
      </c>
      <c r="C2381" s="6" t="s">
        <v>1040</v>
      </c>
    </row>
    <row r="2382">
      <c r="A2382" s="9">
        <f t="shared" si="1"/>
        <v>1531</v>
      </c>
      <c r="B2382" s="5" t="s">
        <v>1415</v>
      </c>
      <c r="C2382" s="6" t="s">
        <v>681</v>
      </c>
    </row>
    <row r="2383">
      <c r="A2383" s="9">
        <f t="shared" si="1"/>
        <v>1532</v>
      </c>
      <c r="B2383" s="5" t="s">
        <v>1416</v>
      </c>
      <c r="C2383" s="6" t="s">
        <v>612</v>
      </c>
    </row>
    <row r="2384">
      <c r="A2384" s="9">
        <f t="shared" si="1"/>
        <v>1533</v>
      </c>
      <c r="B2384" s="5" t="s">
        <v>1417</v>
      </c>
      <c r="C2384" s="6" t="s">
        <v>80</v>
      </c>
    </row>
    <row r="2385">
      <c r="A2385" s="9">
        <f t="shared" si="1"/>
        <v>1534</v>
      </c>
      <c r="B2385" s="5" t="s">
        <v>1418</v>
      </c>
      <c r="C2385" s="6" t="s">
        <v>621</v>
      </c>
    </row>
    <row r="2386">
      <c r="A2386" s="9">
        <f t="shared" si="1"/>
        <v>1535</v>
      </c>
      <c r="B2386" s="5" t="s">
        <v>1419</v>
      </c>
      <c r="C2386" s="6" t="s">
        <v>4</v>
      </c>
    </row>
    <row r="2387">
      <c r="A2387" s="9">
        <f t="shared" si="1"/>
        <v>1536</v>
      </c>
      <c r="B2387" s="25" t="s">
        <v>23931</v>
      </c>
      <c r="C2387" s="26" t="s">
        <v>153</v>
      </c>
    </row>
    <row r="2388">
      <c r="A2388" s="9">
        <f t="shared" si="1"/>
        <v>1536</v>
      </c>
      <c r="B2388" s="27" t="s">
        <v>23931</v>
      </c>
      <c r="C2388" s="28" t="s">
        <v>23637</v>
      </c>
    </row>
    <row r="2389">
      <c r="A2389" s="9">
        <f t="shared" si="1"/>
        <v>1537</v>
      </c>
      <c r="B2389" s="5" t="s">
        <v>1420</v>
      </c>
      <c r="C2389" s="6" t="s">
        <v>59</v>
      </c>
    </row>
    <row r="2390">
      <c r="A2390" s="9">
        <f t="shared" si="1"/>
        <v>1538</v>
      </c>
      <c r="B2390" s="5" t="s">
        <v>1421</v>
      </c>
      <c r="C2390" s="6" t="s">
        <v>1267</v>
      </c>
    </row>
    <row r="2391">
      <c r="A2391" s="9">
        <f t="shared" si="1"/>
        <v>1539</v>
      </c>
      <c r="B2391" s="27" t="s">
        <v>23932</v>
      </c>
      <c r="C2391" s="28" t="s">
        <v>23637</v>
      </c>
    </row>
    <row r="2392">
      <c r="A2392" s="9">
        <f t="shared" si="1"/>
        <v>1540</v>
      </c>
      <c r="B2392" s="8" t="s">
        <v>1422</v>
      </c>
      <c r="C2392" s="9" t="s">
        <v>40</v>
      </c>
    </row>
    <row r="2393">
      <c r="A2393" s="9">
        <f t="shared" si="1"/>
        <v>1541</v>
      </c>
      <c r="B2393" s="8" t="s">
        <v>1423</v>
      </c>
      <c r="C2393" s="6" t="s">
        <v>25</v>
      </c>
    </row>
    <row r="2394">
      <c r="A2394" s="9">
        <f t="shared" si="1"/>
        <v>1542</v>
      </c>
      <c r="B2394" s="8" t="s">
        <v>1424</v>
      </c>
      <c r="C2394" s="6" t="s">
        <v>25</v>
      </c>
    </row>
    <row r="2395">
      <c r="A2395" s="9">
        <f t="shared" si="1"/>
        <v>1542</v>
      </c>
      <c r="B2395" s="8" t="s">
        <v>1424</v>
      </c>
      <c r="C2395" s="9" t="s">
        <v>142</v>
      </c>
    </row>
    <row r="2396">
      <c r="A2396" s="9">
        <f t="shared" si="1"/>
        <v>1543</v>
      </c>
      <c r="B2396" s="8" t="s">
        <v>1425</v>
      </c>
      <c r="C2396" s="6" t="s">
        <v>25</v>
      </c>
    </row>
    <row r="2397">
      <c r="A2397" s="9">
        <f t="shared" si="1"/>
        <v>1544</v>
      </c>
      <c r="B2397" s="8" t="s">
        <v>1426</v>
      </c>
      <c r="C2397" s="6" t="s">
        <v>25</v>
      </c>
    </row>
    <row r="2398">
      <c r="A2398" s="9">
        <f t="shared" si="1"/>
        <v>1544</v>
      </c>
      <c r="B2398" s="8" t="s">
        <v>1426</v>
      </c>
      <c r="C2398" s="9" t="s">
        <v>142</v>
      </c>
    </row>
    <row r="2399">
      <c r="A2399" s="9">
        <f t="shared" si="1"/>
        <v>1545</v>
      </c>
      <c r="B2399" s="8" t="s">
        <v>1427</v>
      </c>
      <c r="C2399" s="9" t="s">
        <v>142</v>
      </c>
    </row>
    <row r="2400">
      <c r="A2400" s="9">
        <f t="shared" si="1"/>
        <v>1545</v>
      </c>
      <c r="B2400" s="8" t="s">
        <v>1427</v>
      </c>
      <c r="C2400" s="9" t="s">
        <v>25</v>
      </c>
    </row>
    <row r="2401">
      <c r="A2401" s="9">
        <f t="shared" si="1"/>
        <v>1545</v>
      </c>
      <c r="B2401" s="8" t="s">
        <v>1427</v>
      </c>
      <c r="C2401" s="9" t="s">
        <v>24</v>
      </c>
    </row>
    <row r="2402">
      <c r="A2402" s="9">
        <f t="shared" si="1"/>
        <v>1545</v>
      </c>
      <c r="B2402" s="8" t="s">
        <v>1427</v>
      </c>
      <c r="C2402" s="6" t="s">
        <v>162</v>
      </c>
    </row>
    <row r="2403">
      <c r="A2403" s="9">
        <f t="shared" si="1"/>
        <v>1546</v>
      </c>
      <c r="B2403" s="8" t="s">
        <v>1428</v>
      </c>
      <c r="C2403" s="6" t="s">
        <v>132</v>
      </c>
    </row>
    <row r="2404">
      <c r="A2404" s="9">
        <f t="shared" si="1"/>
        <v>1546</v>
      </c>
      <c r="B2404" s="8" t="s">
        <v>1428</v>
      </c>
      <c r="C2404" s="6" t="s">
        <v>313</v>
      </c>
    </row>
    <row r="2405">
      <c r="A2405" s="9">
        <f t="shared" si="1"/>
        <v>1546</v>
      </c>
      <c r="B2405" s="8" t="s">
        <v>1428</v>
      </c>
      <c r="C2405" s="6" t="s">
        <v>23637</v>
      </c>
    </row>
    <row r="2406">
      <c r="A2406" s="9">
        <f t="shared" si="1"/>
        <v>1547</v>
      </c>
      <c r="B2406" s="8" t="s">
        <v>1429</v>
      </c>
      <c r="C2406" s="6" t="s">
        <v>313</v>
      </c>
    </row>
    <row r="2407">
      <c r="A2407" s="9">
        <f t="shared" si="1"/>
        <v>1547</v>
      </c>
      <c r="B2407" s="8" t="s">
        <v>1429</v>
      </c>
      <c r="C2407" s="6" t="s">
        <v>54</v>
      </c>
    </row>
    <row r="2408">
      <c r="A2408" s="9">
        <f t="shared" si="1"/>
        <v>1548</v>
      </c>
      <c r="B2408" s="25" t="s">
        <v>23933</v>
      </c>
      <c r="C2408" s="26" t="s">
        <v>23653</v>
      </c>
    </row>
    <row r="2409">
      <c r="A2409" s="9">
        <f t="shared" si="1"/>
        <v>1549</v>
      </c>
      <c r="B2409" s="8" t="s">
        <v>1430</v>
      </c>
      <c r="C2409" s="6" t="s">
        <v>25</v>
      </c>
    </row>
    <row r="2410">
      <c r="A2410" s="9">
        <f t="shared" si="1"/>
        <v>1550</v>
      </c>
      <c r="B2410" s="8" t="s">
        <v>1431</v>
      </c>
      <c r="C2410" s="9" t="s">
        <v>177</v>
      </c>
    </row>
    <row r="2411">
      <c r="A2411" s="9">
        <f t="shared" si="1"/>
        <v>1550</v>
      </c>
      <c r="B2411" s="8" t="s">
        <v>1431</v>
      </c>
      <c r="C2411" s="9" t="s">
        <v>142</v>
      </c>
    </row>
    <row r="2412">
      <c r="A2412" s="9">
        <f t="shared" si="1"/>
        <v>1550</v>
      </c>
      <c r="B2412" s="8" t="s">
        <v>1431</v>
      </c>
      <c r="C2412" s="9" t="s">
        <v>616</v>
      </c>
    </row>
    <row r="2413">
      <c r="A2413" s="9">
        <f t="shared" si="1"/>
        <v>1551</v>
      </c>
      <c r="B2413" s="8" t="s">
        <v>1432</v>
      </c>
      <c r="C2413" s="9" t="s">
        <v>162</v>
      </c>
    </row>
    <row r="2414">
      <c r="A2414" s="9">
        <f t="shared" si="1"/>
        <v>1552</v>
      </c>
      <c r="B2414" s="8" t="s">
        <v>1433</v>
      </c>
      <c r="C2414" s="6" t="s">
        <v>25</v>
      </c>
    </row>
    <row r="2415">
      <c r="A2415" s="9">
        <f t="shared" si="1"/>
        <v>1553</v>
      </c>
      <c r="B2415" s="25" t="s">
        <v>23934</v>
      </c>
      <c r="C2415" s="26" t="s">
        <v>23653</v>
      </c>
    </row>
    <row r="2416">
      <c r="A2416" s="9">
        <f t="shared" si="1"/>
        <v>1554</v>
      </c>
      <c r="B2416" s="8" t="s">
        <v>1434</v>
      </c>
      <c r="C2416" s="9" t="s">
        <v>177</v>
      </c>
    </row>
    <row r="2417">
      <c r="A2417" s="9">
        <f t="shared" si="1"/>
        <v>1554</v>
      </c>
      <c r="B2417" s="8" t="s">
        <v>1434</v>
      </c>
      <c r="C2417" s="9" t="s">
        <v>142</v>
      </c>
    </row>
    <row r="2418">
      <c r="A2418" s="9">
        <f t="shared" si="1"/>
        <v>1555</v>
      </c>
      <c r="B2418" s="25" t="s">
        <v>23935</v>
      </c>
      <c r="C2418" s="26" t="s">
        <v>650</v>
      </c>
    </row>
    <row r="2419">
      <c r="A2419" s="9">
        <f t="shared" si="1"/>
        <v>1556</v>
      </c>
      <c r="B2419" s="8" t="s">
        <v>1435</v>
      </c>
      <c r="C2419" s="9" t="s">
        <v>815</v>
      </c>
    </row>
    <row r="2420">
      <c r="A2420" s="9">
        <f t="shared" si="1"/>
        <v>1557</v>
      </c>
      <c r="B2420" s="8" t="s">
        <v>1436</v>
      </c>
      <c r="C2420" s="6" t="s">
        <v>313</v>
      </c>
    </row>
    <row r="2421">
      <c r="A2421" s="9">
        <f t="shared" si="1"/>
        <v>1557</v>
      </c>
      <c r="B2421" s="8" t="s">
        <v>1436</v>
      </c>
      <c r="C2421" s="6" t="s">
        <v>97</v>
      </c>
    </row>
    <row r="2422">
      <c r="A2422" s="9">
        <f t="shared" si="1"/>
        <v>1557</v>
      </c>
      <c r="B2422" s="8" t="s">
        <v>1436</v>
      </c>
      <c r="C2422" s="6" t="s">
        <v>162</v>
      </c>
    </row>
    <row r="2423">
      <c r="A2423" s="9">
        <f t="shared" si="1"/>
        <v>1557</v>
      </c>
      <c r="B2423" s="8" t="s">
        <v>1436</v>
      </c>
      <c r="C2423" s="6" t="s">
        <v>142</v>
      </c>
    </row>
    <row r="2424">
      <c r="A2424" s="9">
        <f t="shared" si="1"/>
        <v>1557</v>
      </c>
      <c r="B2424" s="8" t="s">
        <v>1436</v>
      </c>
      <c r="C2424" s="6" t="s">
        <v>23637</v>
      </c>
    </row>
    <row r="2425">
      <c r="A2425" s="9">
        <f t="shared" si="1"/>
        <v>1558</v>
      </c>
      <c r="B2425" s="8" t="s">
        <v>1437</v>
      </c>
      <c r="C2425" s="9" t="s">
        <v>142</v>
      </c>
    </row>
    <row r="2426">
      <c r="A2426" s="9">
        <f t="shared" si="1"/>
        <v>1558</v>
      </c>
      <c r="B2426" s="8" t="s">
        <v>1437</v>
      </c>
      <c r="C2426" s="9" t="s">
        <v>25</v>
      </c>
    </row>
    <row r="2427">
      <c r="A2427" s="9">
        <f t="shared" si="1"/>
        <v>1559</v>
      </c>
      <c r="B2427" s="5" t="s">
        <v>1438</v>
      </c>
      <c r="C2427" s="6" t="s">
        <v>610</v>
      </c>
    </row>
    <row r="2428">
      <c r="A2428" s="9">
        <f t="shared" si="1"/>
        <v>1559</v>
      </c>
      <c r="B2428" s="5" t="s">
        <v>1438</v>
      </c>
      <c r="C2428" s="6" t="s">
        <v>15</v>
      </c>
    </row>
    <row r="2429">
      <c r="A2429" s="9">
        <f t="shared" si="1"/>
        <v>1560</v>
      </c>
      <c r="B2429" s="8" t="s">
        <v>1439</v>
      </c>
      <c r="C2429" s="9" t="s">
        <v>177</v>
      </c>
    </row>
    <row r="2430">
      <c r="A2430" s="9">
        <f t="shared" si="1"/>
        <v>1561</v>
      </c>
      <c r="B2430" s="25" t="s">
        <v>23936</v>
      </c>
      <c r="C2430" s="26" t="s">
        <v>23761</v>
      </c>
    </row>
    <row r="2431">
      <c r="A2431" s="9">
        <f t="shared" si="1"/>
        <v>1562</v>
      </c>
      <c r="B2431" s="8" t="s">
        <v>1440</v>
      </c>
      <c r="C2431" s="9" t="s">
        <v>162</v>
      </c>
    </row>
    <row r="2432">
      <c r="A2432" s="9">
        <f t="shared" si="1"/>
        <v>1562</v>
      </c>
      <c r="B2432" s="8" t="s">
        <v>1440</v>
      </c>
      <c r="C2432" s="9" t="s">
        <v>142</v>
      </c>
    </row>
    <row r="2433">
      <c r="A2433" s="9">
        <f t="shared" si="1"/>
        <v>1563</v>
      </c>
      <c r="B2433" s="5" t="s">
        <v>1441</v>
      </c>
      <c r="C2433" s="6" t="s">
        <v>1007</v>
      </c>
    </row>
    <row r="2434">
      <c r="A2434" s="9">
        <f t="shared" si="1"/>
        <v>1564</v>
      </c>
      <c r="B2434" s="8" t="s">
        <v>1442</v>
      </c>
      <c r="C2434" s="6" t="s">
        <v>25</v>
      </c>
    </row>
    <row r="2435">
      <c r="A2435" s="9">
        <f t="shared" si="1"/>
        <v>1565</v>
      </c>
      <c r="B2435" s="5" t="s">
        <v>1443</v>
      </c>
      <c r="C2435" s="6" t="s">
        <v>162</v>
      </c>
    </row>
    <row r="2436">
      <c r="A2436" s="9">
        <f t="shared" si="1"/>
        <v>1565</v>
      </c>
      <c r="B2436" s="5" t="s">
        <v>1443</v>
      </c>
      <c r="C2436" s="6" t="s">
        <v>150</v>
      </c>
    </row>
    <row r="2437">
      <c r="A2437" s="9">
        <f t="shared" si="1"/>
        <v>1565</v>
      </c>
      <c r="B2437" s="5" t="s">
        <v>1443</v>
      </c>
      <c r="C2437" s="6" t="s">
        <v>313</v>
      </c>
    </row>
    <row r="2438">
      <c r="A2438" s="9">
        <f t="shared" si="1"/>
        <v>1565</v>
      </c>
      <c r="B2438" s="5" t="s">
        <v>1443</v>
      </c>
      <c r="C2438" s="6" t="s">
        <v>23637</v>
      </c>
    </row>
    <row r="2439">
      <c r="A2439" s="9">
        <f t="shared" si="1"/>
        <v>1566</v>
      </c>
      <c r="B2439" s="5" t="s">
        <v>1444</v>
      </c>
      <c r="C2439" s="6" t="s">
        <v>313</v>
      </c>
    </row>
    <row r="2440">
      <c r="A2440" s="9">
        <f t="shared" si="1"/>
        <v>1566</v>
      </c>
      <c r="B2440" s="5" t="s">
        <v>1444</v>
      </c>
      <c r="C2440" s="6" t="s">
        <v>153</v>
      </c>
    </row>
    <row r="2441">
      <c r="A2441" s="9">
        <f t="shared" si="1"/>
        <v>1566</v>
      </c>
      <c r="B2441" s="5" t="s">
        <v>1444</v>
      </c>
      <c r="C2441" s="6" t="s">
        <v>23637</v>
      </c>
    </row>
    <row r="2442">
      <c r="A2442" s="9">
        <f t="shared" si="1"/>
        <v>1567</v>
      </c>
      <c r="B2442" s="25" t="s">
        <v>23937</v>
      </c>
      <c r="C2442" s="26" t="s">
        <v>23812</v>
      </c>
    </row>
    <row r="2443">
      <c r="A2443" s="9">
        <f t="shared" si="1"/>
        <v>1568</v>
      </c>
      <c r="B2443" s="8" t="s">
        <v>1445</v>
      </c>
      <c r="C2443" s="6" t="s">
        <v>313</v>
      </c>
    </row>
    <row r="2444">
      <c r="A2444" s="9">
        <f t="shared" si="1"/>
        <v>1568</v>
      </c>
      <c r="B2444" s="8" t="s">
        <v>1445</v>
      </c>
      <c r="C2444" s="6" t="s">
        <v>142</v>
      </c>
    </row>
    <row r="2445">
      <c r="A2445" s="9">
        <f t="shared" si="1"/>
        <v>1569</v>
      </c>
      <c r="B2445" s="8" t="s">
        <v>1446</v>
      </c>
      <c r="C2445" s="6" t="s">
        <v>142</v>
      </c>
    </row>
    <row r="2446">
      <c r="A2446" s="9">
        <f t="shared" si="1"/>
        <v>1569</v>
      </c>
      <c r="B2446" s="8" t="s">
        <v>1446</v>
      </c>
      <c r="C2446" s="6" t="s">
        <v>313</v>
      </c>
    </row>
    <row r="2447">
      <c r="A2447" s="9">
        <f t="shared" si="1"/>
        <v>1569</v>
      </c>
      <c r="B2447" s="8" t="s">
        <v>1446</v>
      </c>
      <c r="C2447" s="9" t="s">
        <v>162</v>
      </c>
    </row>
    <row r="2448">
      <c r="A2448" s="9">
        <f t="shared" si="1"/>
        <v>1569</v>
      </c>
      <c r="B2448" s="8" t="s">
        <v>1446</v>
      </c>
      <c r="C2448" s="9" t="s">
        <v>24</v>
      </c>
    </row>
    <row r="2449">
      <c r="A2449" s="9">
        <f t="shared" si="1"/>
        <v>1570</v>
      </c>
      <c r="B2449" s="8" t="s">
        <v>1447</v>
      </c>
      <c r="C2449" s="9" t="s">
        <v>162</v>
      </c>
    </row>
    <row r="2450">
      <c r="A2450" s="9">
        <f t="shared" si="1"/>
        <v>1571</v>
      </c>
      <c r="B2450" s="5" t="s">
        <v>1448</v>
      </c>
      <c r="C2450" s="6" t="s">
        <v>74</v>
      </c>
    </row>
    <row r="2451">
      <c r="A2451" s="9">
        <f t="shared" si="1"/>
        <v>1572</v>
      </c>
      <c r="B2451" s="5" t="s">
        <v>1449</v>
      </c>
      <c r="C2451" s="6" t="s">
        <v>1450</v>
      </c>
    </row>
    <row r="2452">
      <c r="A2452" s="9">
        <f t="shared" si="1"/>
        <v>1572</v>
      </c>
      <c r="B2452" s="5" t="s">
        <v>1449</v>
      </c>
      <c r="C2452" s="6" t="s">
        <v>23628</v>
      </c>
    </row>
    <row r="2453">
      <c r="A2453" s="9">
        <f t="shared" si="1"/>
        <v>1573</v>
      </c>
      <c r="B2453" s="5" t="s">
        <v>1451</v>
      </c>
      <c r="C2453" s="6" t="s">
        <v>34</v>
      </c>
    </row>
    <row r="2454">
      <c r="A2454" s="9">
        <f t="shared" si="1"/>
        <v>1573</v>
      </c>
      <c r="B2454" s="5" t="s">
        <v>1451</v>
      </c>
      <c r="C2454" s="6" t="s">
        <v>23628</v>
      </c>
    </row>
    <row r="2455">
      <c r="A2455" s="9">
        <f t="shared" si="1"/>
        <v>1574</v>
      </c>
      <c r="B2455" s="5" t="s">
        <v>1452</v>
      </c>
      <c r="C2455" s="6" t="s">
        <v>1376</v>
      </c>
    </row>
    <row r="2456">
      <c r="A2456" s="9">
        <f t="shared" si="1"/>
        <v>1574</v>
      </c>
      <c r="B2456" s="5" t="s">
        <v>1452</v>
      </c>
      <c r="C2456" s="6" t="s">
        <v>23628</v>
      </c>
    </row>
    <row r="2457">
      <c r="A2457" s="9">
        <f t="shared" si="1"/>
        <v>1575</v>
      </c>
      <c r="B2457" s="5" t="s">
        <v>1453</v>
      </c>
      <c r="C2457" s="6" t="s">
        <v>393</v>
      </c>
    </row>
    <row r="2458">
      <c r="A2458" s="9">
        <f t="shared" si="1"/>
        <v>1576</v>
      </c>
      <c r="B2458" s="8" t="s">
        <v>1454</v>
      </c>
      <c r="C2458" s="9" t="s">
        <v>72</v>
      </c>
    </row>
    <row r="2459">
      <c r="A2459" s="9">
        <f t="shared" si="1"/>
        <v>1577</v>
      </c>
      <c r="B2459" s="8" t="s">
        <v>1455</v>
      </c>
      <c r="C2459" s="9" t="s">
        <v>1042</v>
      </c>
    </row>
    <row r="2460">
      <c r="A2460" s="9">
        <f t="shared" si="1"/>
        <v>1578</v>
      </c>
      <c r="B2460" s="5" t="s">
        <v>1456</v>
      </c>
      <c r="C2460" s="6" t="s">
        <v>1207</v>
      </c>
    </row>
    <row r="2461">
      <c r="A2461" s="9">
        <f t="shared" si="1"/>
        <v>1579</v>
      </c>
      <c r="B2461" s="5" t="s">
        <v>1457</v>
      </c>
      <c r="C2461" s="6" t="s">
        <v>1458</v>
      </c>
    </row>
    <row r="2462">
      <c r="A2462" s="9">
        <f t="shared" si="1"/>
        <v>1579</v>
      </c>
      <c r="B2462" s="5" t="s">
        <v>1457</v>
      </c>
      <c r="C2462" s="6" t="s">
        <v>23628</v>
      </c>
    </row>
    <row r="2463">
      <c r="A2463" s="9">
        <f t="shared" si="1"/>
        <v>1580</v>
      </c>
      <c r="B2463" s="5" t="s">
        <v>1459</v>
      </c>
      <c r="C2463" s="6" t="s">
        <v>59</v>
      </c>
    </row>
    <row r="2464">
      <c r="A2464" s="9">
        <f t="shared" si="1"/>
        <v>1581</v>
      </c>
      <c r="B2464" s="8" t="s">
        <v>1460</v>
      </c>
      <c r="C2464" s="9" t="s">
        <v>1169</v>
      </c>
    </row>
    <row r="2465">
      <c r="A2465" s="9">
        <f t="shared" si="1"/>
        <v>1582</v>
      </c>
      <c r="B2465" s="5" t="s">
        <v>1461</v>
      </c>
      <c r="C2465" s="6" t="s">
        <v>109</v>
      </c>
    </row>
    <row r="2466">
      <c r="A2466" s="9">
        <f t="shared" si="1"/>
        <v>1583</v>
      </c>
      <c r="B2466" s="5" t="s">
        <v>1462</v>
      </c>
      <c r="C2466" s="6" t="s">
        <v>74</v>
      </c>
    </row>
    <row r="2467">
      <c r="A2467" s="9">
        <f t="shared" si="1"/>
        <v>1584</v>
      </c>
      <c r="B2467" s="25" t="s">
        <v>23938</v>
      </c>
      <c r="C2467" s="26" t="s">
        <v>8541</v>
      </c>
    </row>
    <row r="2468">
      <c r="A2468" s="9">
        <f t="shared" si="1"/>
        <v>1585</v>
      </c>
      <c r="B2468" s="25" t="s">
        <v>23939</v>
      </c>
      <c r="C2468" s="26" t="s">
        <v>8541</v>
      </c>
    </row>
    <row r="2469">
      <c r="A2469" s="9">
        <f t="shared" si="1"/>
        <v>1586</v>
      </c>
      <c r="B2469" s="5" t="s">
        <v>1463</v>
      </c>
      <c r="C2469" s="6" t="s">
        <v>758</v>
      </c>
    </row>
    <row r="2470">
      <c r="A2470" s="9">
        <f t="shared" si="1"/>
        <v>1587</v>
      </c>
      <c r="B2470" s="5" t="s">
        <v>1464</v>
      </c>
      <c r="C2470" s="6" t="s">
        <v>1342</v>
      </c>
    </row>
    <row r="2471">
      <c r="A2471" s="9">
        <f t="shared" si="1"/>
        <v>1588</v>
      </c>
      <c r="B2471" s="5" t="s">
        <v>1465</v>
      </c>
      <c r="C2471" s="6" t="s">
        <v>1466</v>
      </c>
    </row>
    <row r="2472">
      <c r="A2472" s="9">
        <f t="shared" si="1"/>
        <v>1588</v>
      </c>
      <c r="B2472" s="5" t="s">
        <v>1465</v>
      </c>
      <c r="C2472" s="6" t="s">
        <v>23628</v>
      </c>
    </row>
    <row r="2473">
      <c r="A2473" s="9">
        <f t="shared" si="1"/>
        <v>1589</v>
      </c>
      <c r="B2473" s="5" t="s">
        <v>1467</v>
      </c>
      <c r="C2473" s="6" t="s">
        <v>1466</v>
      </c>
    </row>
    <row r="2474">
      <c r="A2474" s="9">
        <f t="shared" si="1"/>
        <v>1589</v>
      </c>
      <c r="B2474" s="5" t="s">
        <v>1467</v>
      </c>
      <c r="C2474" s="6" t="s">
        <v>23628</v>
      </c>
    </row>
    <row r="2475">
      <c r="A2475" s="9">
        <f t="shared" si="1"/>
        <v>1590</v>
      </c>
      <c r="B2475" s="5" t="s">
        <v>1468</v>
      </c>
      <c r="C2475" s="6" t="s">
        <v>326</v>
      </c>
    </row>
    <row r="2476">
      <c r="A2476" s="9">
        <f t="shared" si="1"/>
        <v>1590</v>
      </c>
      <c r="B2476" s="5" t="s">
        <v>1468</v>
      </c>
      <c r="C2476" s="6" t="s">
        <v>23637</v>
      </c>
    </row>
    <row r="2477">
      <c r="A2477" s="9">
        <f t="shared" si="1"/>
        <v>1591</v>
      </c>
      <c r="B2477" s="8" t="s">
        <v>1469</v>
      </c>
      <c r="C2477" s="9" t="s">
        <v>1470</v>
      </c>
    </row>
    <row r="2478">
      <c r="A2478" s="9">
        <f t="shared" si="1"/>
        <v>1592</v>
      </c>
      <c r="B2478" s="8" t="s">
        <v>1471</v>
      </c>
      <c r="C2478" s="9" t="s">
        <v>416</v>
      </c>
    </row>
    <row r="2479">
      <c r="A2479" s="9">
        <f t="shared" si="1"/>
        <v>1593</v>
      </c>
      <c r="B2479" s="25" t="s">
        <v>23940</v>
      </c>
      <c r="C2479" s="26" t="s">
        <v>23845</v>
      </c>
    </row>
    <row r="2480">
      <c r="A2480" s="9">
        <f t="shared" si="1"/>
        <v>1594</v>
      </c>
      <c r="B2480" s="5" t="s">
        <v>1472</v>
      </c>
      <c r="C2480" s="6" t="s">
        <v>467</v>
      </c>
    </row>
    <row r="2481">
      <c r="A2481" s="9">
        <f t="shared" si="1"/>
        <v>1594</v>
      </c>
      <c r="B2481" s="5" t="s">
        <v>1472</v>
      </c>
      <c r="C2481" s="6" t="s">
        <v>23628</v>
      </c>
    </row>
    <row r="2482">
      <c r="A2482" s="9">
        <f t="shared" si="1"/>
        <v>1595</v>
      </c>
      <c r="B2482" s="16" t="s">
        <v>1473</v>
      </c>
      <c r="C2482" s="6" t="s">
        <v>1235</v>
      </c>
    </row>
    <row r="2483">
      <c r="A2483" s="9">
        <f t="shared" si="1"/>
        <v>1596</v>
      </c>
      <c r="B2483" s="8" t="s">
        <v>1474</v>
      </c>
      <c r="C2483" s="9" t="s">
        <v>72</v>
      </c>
    </row>
    <row r="2484">
      <c r="A2484" s="9">
        <f t="shared" si="1"/>
        <v>1597</v>
      </c>
      <c r="B2484" s="5" t="s">
        <v>1475</v>
      </c>
      <c r="C2484" s="6" t="s">
        <v>765</v>
      </c>
    </row>
    <row r="2485">
      <c r="A2485" s="9">
        <f t="shared" si="1"/>
        <v>1598</v>
      </c>
      <c r="B2485" s="5" t="s">
        <v>1476</v>
      </c>
      <c r="C2485" s="6" t="s">
        <v>74</v>
      </c>
    </row>
    <row r="2486">
      <c r="A2486" s="9">
        <f t="shared" si="1"/>
        <v>1599</v>
      </c>
      <c r="B2486" s="5" t="s">
        <v>1477</v>
      </c>
      <c r="C2486" s="6" t="s">
        <v>1221</v>
      </c>
    </row>
    <row r="2487">
      <c r="A2487" s="9">
        <f t="shared" si="1"/>
        <v>1600</v>
      </c>
      <c r="B2487" s="5" t="s">
        <v>1478</v>
      </c>
      <c r="C2487" s="6" t="s">
        <v>939</v>
      </c>
    </row>
    <row r="2488">
      <c r="A2488" s="9">
        <f t="shared" si="1"/>
        <v>1600</v>
      </c>
      <c r="B2488" s="5" t="s">
        <v>1478</v>
      </c>
      <c r="C2488" s="6" t="s">
        <v>23628</v>
      </c>
    </row>
    <row r="2489">
      <c r="A2489" s="9">
        <f t="shared" si="1"/>
        <v>1601</v>
      </c>
      <c r="B2489" s="31" t="s">
        <v>23941</v>
      </c>
      <c r="C2489" s="26" t="s">
        <v>23639</v>
      </c>
    </row>
    <row r="2490">
      <c r="A2490" s="9">
        <f t="shared" si="1"/>
        <v>1602</v>
      </c>
      <c r="B2490" s="5" t="s">
        <v>1479</v>
      </c>
      <c r="C2490" s="6" t="s">
        <v>939</v>
      </c>
    </row>
    <row r="2491">
      <c r="A2491" s="9">
        <f t="shared" si="1"/>
        <v>1602</v>
      </c>
      <c r="B2491" s="5" t="s">
        <v>1479</v>
      </c>
      <c r="C2491" s="6" t="s">
        <v>23628</v>
      </c>
    </row>
    <row r="2492">
      <c r="A2492" s="9">
        <f t="shared" si="1"/>
        <v>1603</v>
      </c>
      <c r="B2492" s="8" t="s">
        <v>1480</v>
      </c>
      <c r="C2492" s="9" t="s">
        <v>117</v>
      </c>
    </row>
    <row r="2493">
      <c r="A2493" s="9">
        <f t="shared" si="1"/>
        <v>1604</v>
      </c>
      <c r="B2493" s="8" t="s">
        <v>1481</v>
      </c>
      <c r="C2493" s="9" t="s">
        <v>42</v>
      </c>
    </row>
    <row r="2494">
      <c r="A2494" s="9">
        <f t="shared" si="1"/>
        <v>1605</v>
      </c>
      <c r="B2494" s="25" t="s">
        <v>23942</v>
      </c>
      <c r="C2494" s="26" t="s">
        <v>672</v>
      </c>
    </row>
    <row r="2495">
      <c r="A2495" s="9">
        <f t="shared" si="1"/>
        <v>1605</v>
      </c>
      <c r="B2495" s="27" t="s">
        <v>23942</v>
      </c>
      <c r="C2495" s="28" t="s">
        <v>23637</v>
      </c>
    </row>
    <row r="2496">
      <c r="A2496" s="9">
        <f t="shared" si="1"/>
        <v>1606</v>
      </c>
      <c r="B2496" s="5" t="s">
        <v>1482</v>
      </c>
      <c r="C2496" s="6" t="s">
        <v>1394</v>
      </c>
    </row>
    <row r="2497">
      <c r="A2497" s="9">
        <f t="shared" si="1"/>
        <v>1607</v>
      </c>
      <c r="B2497" s="5" t="s">
        <v>1483</v>
      </c>
      <c r="C2497" s="6" t="s">
        <v>818</v>
      </c>
    </row>
    <row r="2498">
      <c r="A2498" s="9">
        <f t="shared" si="1"/>
        <v>1608</v>
      </c>
      <c r="B2498" s="8" t="s">
        <v>1484</v>
      </c>
      <c r="C2498" s="9" t="s">
        <v>818</v>
      </c>
    </row>
    <row r="2499">
      <c r="A2499" s="9">
        <f t="shared" si="1"/>
        <v>1609</v>
      </c>
      <c r="B2499" s="30" t="s">
        <v>23943</v>
      </c>
      <c r="C2499" s="26" t="s">
        <v>23639</v>
      </c>
    </row>
    <row r="2500">
      <c r="A2500" s="9">
        <f t="shared" si="1"/>
        <v>1609</v>
      </c>
      <c r="B2500" s="30" t="s">
        <v>23943</v>
      </c>
      <c r="C2500" s="26" t="s">
        <v>91</v>
      </c>
    </row>
    <row r="2501">
      <c r="A2501" s="9">
        <f t="shared" si="1"/>
        <v>1610</v>
      </c>
      <c r="B2501" s="8" t="s">
        <v>1485</v>
      </c>
      <c r="C2501" s="9" t="s">
        <v>72</v>
      </c>
    </row>
    <row r="2502">
      <c r="A2502" s="9">
        <f t="shared" si="1"/>
        <v>1611</v>
      </c>
      <c r="B2502" s="8" t="s">
        <v>1486</v>
      </c>
      <c r="C2502" s="9" t="s">
        <v>650</v>
      </c>
    </row>
    <row r="2503">
      <c r="A2503" s="9">
        <f t="shared" si="1"/>
        <v>1612</v>
      </c>
      <c r="B2503" s="5" t="s">
        <v>1487</v>
      </c>
      <c r="C2503" s="6" t="s">
        <v>1260</v>
      </c>
    </row>
    <row r="2504">
      <c r="A2504" s="9">
        <f t="shared" si="1"/>
        <v>1613</v>
      </c>
      <c r="B2504" s="5" t="s">
        <v>1488</v>
      </c>
      <c r="C2504" s="6" t="s">
        <v>78</v>
      </c>
    </row>
    <row r="2505">
      <c r="A2505" s="9">
        <f t="shared" si="1"/>
        <v>1614</v>
      </c>
      <c r="B2505" s="25" t="s">
        <v>23944</v>
      </c>
      <c r="C2505" s="26" t="s">
        <v>23761</v>
      </c>
    </row>
    <row r="2506">
      <c r="A2506" s="9">
        <f t="shared" si="1"/>
        <v>1615</v>
      </c>
      <c r="B2506" s="5" t="s">
        <v>1489</v>
      </c>
      <c r="C2506" s="6" t="s">
        <v>555</v>
      </c>
    </row>
    <row r="2507">
      <c r="A2507" s="9">
        <f t="shared" si="1"/>
        <v>1616</v>
      </c>
      <c r="B2507" s="8" t="s">
        <v>1490</v>
      </c>
      <c r="C2507" s="9" t="s">
        <v>42</v>
      </c>
    </row>
    <row r="2508">
      <c r="A2508" s="9">
        <f t="shared" si="1"/>
        <v>1617</v>
      </c>
      <c r="B2508" s="25" t="s">
        <v>23945</v>
      </c>
      <c r="C2508" s="26" t="s">
        <v>23812</v>
      </c>
    </row>
    <row r="2509">
      <c r="A2509" s="9">
        <f t="shared" si="1"/>
        <v>1618</v>
      </c>
      <c r="B2509" s="5" t="s">
        <v>1491</v>
      </c>
      <c r="C2509" s="6" t="s">
        <v>1262</v>
      </c>
    </row>
    <row r="2510">
      <c r="A2510" s="9">
        <f t="shared" si="1"/>
        <v>1619</v>
      </c>
      <c r="B2510" s="5" t="s">
        <v>1492</v>
      </c>
      <c r="C2510" s="6" t="s">
        <v>1324</v>
      </c>
    </row>
    <row r="2511">
      <c r="A2511" s="9">
        <f t="shared" si="1"/>
        <v>1620</v>
      </c>
      <c r="B2511" s="31" t="s">
        <v>23946</v>
      </c>
      <c r="C2511" s="26" t="s">
        <v>23639</v>
      </c>
    </row>
    <row r="2512">
      <c r="A2512" s="9">
        <f t="shared" si="1"/>
        <v>1621</v>
      </c>
      <c r="B2512" s="8" t="s">
        <v>1493</v>
      </c>
      <c r="C2512" s="9" t="s">
        <v>614</v>
      </c>
    </row>
    <row r="2513">
      <c r="A2513" s="9">
        <f t="shared" si="1"/>
        <v>1622</v>
      </c>
      <c r="B2513" s="5" t="s">
        <v>1494</v>
      </c>
      <c r="C2513" s="6" t="s">
        <v>1495</v>
      </c>
    </row>
    <row r="2514">
      <c r="A2514" s="9">
        <f t="shared" si="1"/>
        <v>1623</v>
      </c>
      <c r="B2514" s="25" t="s">
        <v>23947</v>
      </c>
      <c r="C2514" s="26" t="s">
        <v>23748</v>
      </c>
    </row>
    <row r="2515">
      <c r="A2515" s="9">
        <f t="shared" si="1"/>
        <v>1623</v>
      </c>
      <c r="B2515" s="25" t="s">
        <v>23947</v>
      </c>
      <c r="C2515" s="26" t="s">
        <v>23630</v>
      </c>
    </row>
    <row r="2516">
      <c r="A2516" s="9">
        <f t="shared" si="1"/>
        <v>1624</v>
      </c>
      <c r="B2516" s="25" t="s">
        <v>23948</v>
      </c>
      <c r="C2516" s="26" t="s">
        <v>23748</v>
      </c>
    </row>
    <row r="2517">
      <c r="A2517" s="9">
        <f t="shared" si="1"/>
        <v>1625</v>
      </c>
      <c r="B2517" s="5" t="s">
        <v>1496</v>
      </c>
      <c r="C2517" s="6" t="s">
        <v>74</v>
      </c>
    </row>
    <row r="2518">
      <c r="A2518" s="9">
        <f t="shared" si="1"/>
        <v>1626</v>
      </c>
      <c r="B2518" s="5" t="s">
        <v>1497</v>
      </c>
      <c r="C2518" s="6" t="s">
        <v>591</v>
      </c>
    </row>
    <row r="2519">
      <c r="A2519" s="9">
        <f t="shared" si="1"/>
        <v>1627</v>
      </c>
      <c r="B2519" s="15" t="s">
        <v>1498</v>
      </c>
      <c r="C2519" s="11" t="s">
        <v>423</v>
      </c>
    </row>
    <row r="2520">
      <c r="A2520" s="9">
        <f t="shared" si="1"/>
        <v>1628</v>
      </c>
      <c r="B2520" s="8" t="s">
        <v>1499</v>
      </c>
      <c r="C2520" s="9" t="s">
        <v>874</v>
      </c>
    </row>
    <row r="2521">
      <c r="A2521" s="9">
        <f t="shared" si="1"/>
        <v>1629</v>
      </c>
      <c r="B2521" s="5" t="s">
        <v>1500</v>
      </c>
      <c r="C2521" s="6" t="s">
        <v>393</v>
      </c>
    </row>
    <row r="2522">
      <c r="A2522" s="9">
        <f t="shared" si="1"/>
        <v>1630</v>
      </c>
      <c r="B2522" s="5" t="s">
        <v>1501</v>
      </c>
      <c r="C2522" s="6" t="s">
        <v>1495</v>
      </c>
    </row>
    <row r="2523">
      <c r="A2523" s="9">
        <f t="shared" si="1"/>
        <v>1631</v>
      </c>
      <c r="B2523" s="8" t="s">
        <v>1502</v>
      </c>
      <c r="C2523" s="9" t="s">
        <v>42</v>
      </c>
    </row>
    <row r="2524">
      <c r="A2524" s="9">
        <f t="shared" si="1"/>
        <v>1632</v>
      </c>
      <c r="B2524" s="25" t="s">
        <v>23949</v>
      </c>
      <c r="C2524" s="26" t="s">
        <v>23632</v>
      </c>
    </row>
    <row r="2525">
      <c r="A2525" s="9">
        <f t="shared" si="1"/>
        <v>1632</v>
      </c>
      <c r="B2525" s="27" t="s">
        <v>23949</v>
      </c>
      <c r="C2525" s="28" t="s">
        <v>23633</v>
      </c>
    </row>
    <row r="2526">
      <c r="A2526" s="9">
        <f t="shared" si="1"/>
        <v>1633</v>
      </c>
      <c r="B2526" s="5" t="s">
        <v>1503</v>
      </c>
      <c r="C2526" s="6" t="s">
        <v>714</v>
      </c>
    </row>
    <row r="2527">
      <c r="A2527" s="9">
        <f t="shared" si="1"/>
        <v>1633</v>
      </c>
      <c r="B2527" s="5" t="s">
        <v>1503</v>
      </c>
      <c r="C2527" s="6" t="s">
        <v>23672</v>
      </c>
    </row>
    <row r="2528">
      <c r="A2528" s="9">
        <f t="shared" si="1"/>
        <v>1634</v>
      </c>
      <c r="B2528" s="8" t="s">
        <v>1504</v>
      </c>
      <c r="C2528" s="9" t="s">
        <v>874</v>
      </c>
    </row>
    <row r="2529">
      <c r="A2529" s="9">
        <f t="shared" si="1"/>
        <v>1635</v>
      </c>
      <c r="B2529" s="5" t="s">
        <v>1505</v>
      </c>
      <c r="C2529" s="6" t="s">
        <v>471</v>
      </c>
    </row>
    <row r="2530">
      <c r="A2530" s="9">
        <f t="shared" si="1"/>
        <v>1636</v>
      </c>
      <c r="B2530" s="8" t="s">
        <v>1506</v>
      </c>
      <c r="C2530" s="9" t="s">
        <v>121</v>
      </c>
    </row>
    <row r="2531">
      <c r="A2531" s="9">
        <f t="shared" si="1"/>
        <v>1637</v>
      </c>
      <c r="B2531" s="8" t="s">
        <v>1507</v>
      </c>
      <c r="C2531" s="9" t="s">
        <v>722</v>
      </c>
    </row>
    <row r="2532">
      <c r="A2532" s="9">
        <f t="shared" si="1"/>
        <v>1638</v>
      </c>
      <c r="B2532" s="8" t="s">
        <v>1508</v>
      </c>
      <c r="C2532" s="9" t="s">
        <v>722</v>
      </c>
    </row>
    <row r="2533">
      <c r="A2533" s="9">
        <f t="shared" si="1"/>
        <v>1639</v>
      </c>
      <c r="B2533" s="8" t="s">
        <v>1509</v>
      </c>
      <c r="C2533" s="9" t="s">
        <v>188</v>
      </c>
    </row>
    <row r="2534">
      <c r="A2534" s="9">
        <f t="shared" si="1"/>
        <v>1640</v>
      </c>
      <c r="B2534" s="5" t="s">
        <v>1510</v>
      </c>
      <c r="C2534" s="6" t="s">
        <v>1324</v>
      </c>
    </row>
    <row r="2535">
      <c r="A2535" s="9">
        <f t="shared" si="1"/>
        <v>1641</v>
      </c>
      <c r="B2535" s="5" t="s">
        <v>1511</v>
      </c>
      <c r="C2535" s="6" t="s">
        <v>1007</v>
      </c>
    </row>
    <row r="2536">
      <c r="A2536" s="9">
        <f t="shared" si="1"/>
        <v>1642</v>
      </c>
      <c r="B2536" s="5" t="s">
        <v>1512</v>
      </c>
      <c r="C2536" s="6" t="s">
        <v>20</v>
      </c>
    </row>
    <row r="2537">
      <c r="A2537" s="9">
        <f t="shared" si="1"/>
        <v>1643</v>
      </c>
      <c r="B2537" s="5" t="s">
        <v>1513</v>
      </c>
      <c r="C2537" s="6" t="s">
        <v>1450</v>
      </c>
    </row>
    <row r="2538">
      <c r="A2538" s="9">
        <f t="shared" si="1"/>
        <v>1643</v>
      </c>
      <c r="B2538" s="5" t="s">
        <v>1513</v>
      </c>
      <c r="C2538" s="6" t="s">
        <v>23628</v>
      </c>
    </row>
    <row r="2539">
      <c r="A2539" s="9">
        <f t="shared" si="1"/>
        <v>1644</v>
      </c>
      <c r="B2539" s="5" t="s">
        <v>1514</v>
      </c>
      <c r="C2539" s="6" t="s">
        <v>4</v>
      </c>
    </row>
    <row r="2540">
      <c r="A2540" s="9">
        <f t="shared" si="1"/>
        <v>1645</v>
      </c>
      <c r="B2540" s="8" t="s">
        <v>1515</v>
      </c>
      <c r="C2540" s="9" t="s">
        <v>60</v>
      </c>
    </row>
    <row r="2541">
      <c r="A2541" s="9">
        <f t="shared" si="1"/>
        <v>1645</v>
      </c>
      <c r="B2541" s="8" t="s">
        <v>1515</v>
      </c>
      <c r="C2541" s="9" t="s">
        <v>162</v>
      </c>
    </row>
    <row r="2542">
      <c r="A2542" s="9">
        <f t="shared" si="1"/>
        <v>1646</v>
      </c>
      <c r="B2542" s="5" t="s">
        <v>1516</v>
      </c>
      <c r="C2542" s="6" t="s">
        <v>62</v>
      </c>
    </row>
    <row r="2543">
      <c r="A2543" s="9">
        <f t="shared" si="1"/>
        <v>1646</v>
      </c>
      <c r="B2543" s="5" t="s">
        <v>1516</v>
      </c>
      <c r="C2543" s="6" t="s">
        <v>23628</v>
      </c>
    </row>
    <row r="2544">
      <c r="A2544" s="9">
        <f t="shared" si="1"/>
        <v>1647</v>
      </c>
      <c r="B2544" s="5" t="s">
        <v>1517</v>
      </c>
      <c r="C2544" s="6" t="s">
        <v>1371</v>
      </c>
    </row>
    <row r="2545">
      <c r="A2545" s="9">
        <f t="shared" si="1"/>
        <v>1647</v>
      </c>
      <c r="B2545" s="5" t="s">
        <v>1517</v>
      </c>
      <c r="C2545" s="6" t="s">
        <v>547</v>
      </c>
    </row>
    <row r="2546">
      <c r="A2546" s="9">
        <f t="shared" si="1"/>
        <v>1648</v>
      </c>
      <c r="B2546" s="8" t="s">
        <v>1518</v>
      </c>
      <c r="C2546" s="9" t="s">
        <v>121</v>
      </c>
    </row>
    <row r="2547">
      <c r="A2547" s="9">
        <f t="shared" si="1"/>
        <v>1649</v>
      </c>
      <c r="B2547" s="5" t="s">
        <v>1519</v>
      </c>
      <c r="C2547" s="6" t="s">
        <v>1394</v>
      </c>
    </row>
    <row r="2548">
      <c r="A2548" s="9">
        <f t="shared" si="1"/>
        <v>1650</v>
      </c>
      <c r="B2548" s="8" t="s">
        <v>1520</v>
      </c>
      <c r="C2548" s="9" t="s">
        <v>1169</v>
      </c>
    </row>
    <row r="2549">
      <c r="A2549" s="9">
        <f t="shared" si="1"/>
        <v>1651</v>
      </c>
      <c r="B2549" s="5" t="s">
        <v>1521</v>
      </c>
      <c r="C2549" s="6" t="s">
        <v>1466</v>
      </c>
    </row>
    <row r="2550">
      <c r="A2550" s="9">
        <f t="shared" si="1"/>
        <v>1651</v>
      </c>
      <c r="B2550" s="5" t="s">
        <v>1521</v>
      </c>
      <c r="C2550" s="6" t="s">
        <v>23628</v>
      </c>
    </row>
    <row r="2551">
      <c r="A2551" s="9">
        <f t="shared" si="1"/>
        <v>1652</v>
      </c>
      <c r="B2551" s="25" t="s">
        <v>23950</v>
      </c>
      <c r="C2551" s="26" t="s">
        <v>8541</v>
      </c>
    </row>
    <row r="2552">
      <c r="A2552" s="9">
        <f t="shared" si="1"/>
        <v>1653</v>
      </c>
      <c r="B2552" s="5" t="s">
        <v>1522</v>
      </c>
      <c r="C2552" s="6" t="s">
        <v>612</v>
      </c>
    </row>
    <row r="2553">
      <c r="A2553" s="9">
        <f t="shared" si="1"/>
        <v>1654</v>
      </c>
      <c r="B2553" s="5" t="s">
        <v>1523</v>
      </c>
      <c r="C2553" s="6" t="s">
        <v>362</v>
      </c>
    </row>
    <row r="2554">
      <c r="A2554" s="9">
        <f t="shared" si="1"/>
        <v>1655</v>
      </c>
      <c r="B2554" s="8" t="s">
        <v>1524</v>
      </c>
      <c r="C2554" s="9" t="s">
        <v>72</v>
      </c>
    </row>
    <row r="2555">
      <c r="A2555" s="9">
        <f t="shared" si="1"/>
        <v>1656</v>
      </c>
      <c r="B2555" s="8" t="s">
        <v>1525</v>
      </c>
      <c r="C2555" s="6" t="s">
        <v>1526</v>
      </c>
    </row>
    <row r="2556">
      <c r="A2556" s="9">
        <f t="shared" si="1"/>
        <v>1656</v>
      </c>
      <c r="B2556" s="8" t="s">
        <v>1525</v>
      </c>
      <c r="C2556" s="9" t="s">
        <v>60</v>
      </c>
    </row>
    <row r="2557">
      <c r="A2557" s="9">
        <f t="shared" si="1"/>
        <v>1656</v>
      </c>
      <c r="B2557" s="8" t="s">
        <v>1525</v>
      </c>
      <c r="C2557" s="9" t="s">
        <v>142</v>
      </c>
    </row>
    <row r="2558">
      <c r="A2558" s="9">
        <f t="shared" si="1"/>
        <v>1656</v>
      </c>
      <c r="B2558" s="8" t="s">
        <v>1525</v>
      </c>
      <c r="C2558" s="6" t="s">
        <v>23637</v>
      </c>
    </row>
    <row r="2559">
      <c r="A2559" s="9">
        <f t="shared" si="1"/>
        <v>1657</v>
      </c>
      <c r="B2559" s="5" t="s">
        <v>1527</v>
      </c>
      <c r="C2559" s="6" t="s">
        <v>1324</v>
      </c>
    </row>
    <row r="2560">
      <c r="A2560" s="9">
        <f t="shared" si="1"/>
        <v>1658</v>
      </c>
      <c r="B2560" s="5" t="s">
        <v>1528</v>
      </c>
      <c r="C2560" s="6" t="s">
        <v>27</v>
      </c>
    </row>
    <row r="2561">
      <c r="A2561" s="9">
        <f t="shared" si="1"/>
        <v>1659</v>
      </c>
      <c r="B2561" s="25" t="s">
        <v>23951</v>
      </c>
      <c r="C2561" s="26" t="s">
        <v>4721</v>
      </c>
    </row>
    <row r="2562">
      <c r="A2562" s="9">
        <f t="shared" si="1"/>
        <v>1660</v>
      </c>
      <c r="B2562" s="5" t="s">
        <v>1529</v>
      </c>
      <c r="C2562" s="6" t="s">
        <v>367</v>
      </c>
    </row>
    <row r="2563">
      <c r="A2563" s="9">
        <f t="shared" si="1"/>
        <v>1661</v>
      </c>
      <c r="B2563" s="25" t="s">
        <v>23952</v>
      </c>
      <c r="C2563" s="26" t="s">
        <v>12983</v>
      </c>
    </row>
    <row r="2564">
      <c r="A2564" s="9">
        <f t="shared" si="1"/>
        <v>1662</v>
      </c>
      <c r="B2564" s="8" t="s">
        <v>1530</v>
      </c>
      <c r="C2564" s="9" t="s">
        <v>683</v>
      </c>
    </row>
    <row r="2565">
      <c r="A2565" s="9">
        <f t="shared" si="1"/>
        <v>1662</v>
      </c>
      <c r="B2565" s="39" t="s">
        <v>1530</v>
      </c>
      <c r="C2565" s="28" t="s">
        <v>23633</v>
      </c>
    </row>
    <row r="2566">
      <c r="A2566" s="9">
        <f t="shared" si="1"/>
        <v>1663</v>
      </c>
      <c r="B2566" s="5" t="s">
        <v>1531</v>
      </c>
      <c r="C2566" s="6" t="s">
        <v>1120</v>
      </c>
    </row>
    <row r="2567">
      <c r="A2567" s="9">
        <f t="shared" si="1"/>
        <v>1664</v>
      </c>
      <c r="B2567" s="8" t="s">
        <v>1532</v>
      </c>
      <c r="C2567" s="9" t="s">
        <v>818</v>
      </c>
    </row>
    <row r="2568">
      <c r="A2568" s="9">
        <f t="shared" si="1"/>
        <v>1665</v>
      </c>
      <c r="B2568" s="8" t="s">
        <v>1533</v>
      </c>
      <c r="C2568" s="6" t="s">
        <v>59</v>
      </c>
    </row>
    <row r="2569">
      <c r="A2569" s="9">
        <f t="shared" si="1"/>
        <v>1666</v>
      </c>
      <c r="B2569" s="5" t="s">
        <v>1534</v>
      </c>
      <c r="C2569" s="6" t="s">
        <v>714</v>
      </c>
    </row>
    <row r="2570">
      <c r="A2570" s="9">
        <f t="shared" si="1"/>
        <v>1666</v>
      </c>
      <c r="B2570" s="5" t="s">
        <v>1534</v>
      </c>
      <c r="C2570" s="6" t="s">
        <v>23672</v>
      </c>
    </row>
    <row r="2571">
      <c r="A2571" s="9">
        <f t="shared" si="1"/>
        <v>1667</v>
      </c>
      <c r="B2571" s="8" t="s">
        <v>1535</v>
      </c>
      <c r="C2571" s="6" t="s">
        <v>132</v>
      </c>
    </row>
    <row r="2572">
      <c r="A2572" s="9">
        <f t="shared" si="1"/>
        <v>1667</v>
      </c>
      <c r="B2572" s="8" t="s">
        <v>1535</v>
      </c>
      <c r="C2572" s="6" t="s">
        <v>25</v>
      </c>
    </row>
    <row r="2573">
      <c r="A2573" s="9">
        <f t="shared" si="1"/>
        <v>1667</v>
      </c>
      <c r="B2573" s="8" t="s">
        <v>1535</v>
      </c>
      <c r="C2573" s="6" t="s">
        <v>23637</v>
      </c>
    </row>
    <row r="2574">
      <c r="A2574" s="9">
        <f t="shared" si="1"/>
        <v>1668</v>
      </c>
      <c r="B2574" s="8" t="s">
        <v>1536</v>
      </c>
      <c r="C2574" s="6" t="s">
        <v>25</v>
      </c>
    </row>
    <row r="2575">
      <c r="A2575" s="9">
        <f t="shared" si="1"/>
        <v>1668</v>
      </c>
      <c r="B2575" s="8" t="s">
        <v>1536</v>
      </c>
      <c r="C2575" s="9" t="s">
        <v>24</v>
      </c>
    </row>
    <row r="2576">
      <c r="A2576" s="9">
        <f t="shared" si="1"/>
        <v>1669</v>
      </c>
      <c r="B2576" s="8" t="s">
        <v>1537</v>
      </c>
      <c r="C2576" s="9" t="s">
        <v>162</v>
      </c>
    </row>
    <row r="2577">
      <c r="A2577" s="9">
        <f t="shared" si="1"/>
        <v>1670</v>
      </c>
      <c r="B2577" s="8" t="s">
        <v>1538</v>
      </c>
      <c r="C2577" s="9" t="s">
        <v>142</v>
      </c>
    </row>
    <row r="2578">
      <c r="A2578" s="9">
        <f t="shared" si="1"/>
        <v>1671</v>
      </c>
      <c r="B2578" s="5" t="s">
        <v>1539</v>
      </c>
      <c r="C2578" s="6" t="s">
        <v>1342</v>
      </c>
    </row>
    <row r="2579">
      <c r="A2579" s="9">
        <f t="shared" si="1"/>
        <v>1672</v>
      </c>
      <c r="B2579" s="25" t="s">
        <v>23953</v>
      </c>
      <c r="C2579" s="26" t="s">
        <v>10122</v>
      </c>
    </row>
    <row r="2580">
      <c r="A2580" s="9">
        <f t="shared" si="1"/>
        <v>1672</v>
      </c>
      <c r="B2580" s="27" t="s">
        <v>23953</v>
      </c>
      <c r="C2580" s="28" t="s">
        <v>23637</v>
      </c>
    </row>
    <row r="2581">
      <c r="A2581" s="9">
        <f t="shared" si="1"/>
        <v>1673</v>
      </c>
      <c r="B2581" s="5" t="s">
        <v>1540</v>
      </c>
      <c r="C2581" s="6" t="s">
        <v>1371</v>
      </c>
    </row>
    <row r="2582">
      <c r="A2582" s="9">
        <f t="shared" si="1"/>
        <v>1674</v>
      </c>
      <c r="B2582" s="8" t="s">
        <v>1541</v>
      </c>
      <c r="C2582" s="9" t="s">
        <v>60</v>
      </c>
    </row>
    <row r="2583">
      <c r="A2583" s="9">
        <f t="shared" si="1"/>
        <v>1675</v>
      </c>
      <c r="B2583" s="8" t="s">
        <v>1542</v>
      </c>
      <c r="C2583" s="9" t="s">
        <v>733</v>
      </c>
    </row>
    <row r="2584">
      <c r="A2584" s="9">
        <f t="shared" si="1"/>
        <v>1676</v>
      </c>
      <c r="B2584" s="8" t="s">
        <v>1543</v>
      </c>
      <c r="C2584" s="9" t="s">
        <v>733</v>
      </c>
    </row>
    <row r="2585">
      <c r="A2585" s="9">
        <f t="shared" si="1"/>
        <v>1677</v>
      </c>
      <c r="B2585" s="5" t="s">
        <v>1544</v>
      </c>
      <c r="C2585" s="6" t="s">
        <v>95</v>
      </c>
    </row>
    <row r="2586">
      <c r="A2586" s="9">
        <f t="shared" si="1"/>
        <v>1678</v>
      </c>
      <c r="B2586" s="5" t="s">
        <v>1545</v>
      </c>
      <c r="C2586" s="6" t="s">
        <v>1495</v>
      </c>
    </row>
    <row r="2587">
      <c r="A2587" s="9">
        <f t="shared" si="1"/>
        <v>1679</v>
      </c>
      <c r="B2587" s="5" t="s">
        <v>1546</v>
      </c>
      <c r="C2587" s="6" t="s">
        <v>346</v>
      </c>
    </row>
    <row r="2588">
      <c r="A2588" s="9">
        <f t="shared" si="1"/>
        <v>1679</v>
      </c>
      <c r="B2588" s="5" t="s">
        <v>1546</v>
      </c>
      <c r="C2588" s="6" t="s">
        <v>23628</v>
      </c>
    </row>
    <row r="2589">
      <c r="A2589" s="9">
        <f t="shared" si="1"/>
        <v>1680</v>
      </c>
      <c r="B2589" s="8" t="s">
        <v>1547</v>
      </c>
      <c r="C2589" s="9" t="s">
        <v>1548</v>
      </c>
    </row>
    <row r="2590">
      <c r="A2590" s="9">
        <f t="shared" si="1"/>
        <v>1681</v>
      </c>
      <c r="B2590" s="5" t="s">
        <v>1549</v>
      </c>
      <c r="C2590" s="6" t="s">
        <v>69</v>
      </c>
    </row>
    <row r="2591">
      <c r="A2591" s="9">
        <f t="shared" si="1"/>
        <v>1681</v>
      </c>
      <c r="B2591" s="5" t="s">
        <v>1549</v>
      </c>
      <c r="C2591" s="6" t="s">
        <v>23628</v>
      </c>
    </row>
    <row r="2592">
      <c r="A2592" s="9">
        <f t="shared" si="1"/>
        <v>1682</v>
      </c>
      <c r="B2592" s="25" t="s">
        <v>23954</v>
      </c>
      <c r="C2592" s="26" t="s">
        <v>23653</v>
      </c>
    </row>
    <row r="2593">
      <c r="A2593" s="9">
        <f t="shared" si="1"/>
        <v>1683</v>
      </c>
      <c r="B2593" s="25" t="s">
        <v>23955</v>
      </c>
      <c r="C2593" s="26" t="s">
        <v>23653</v>
      </c>
    </row>
    <row r="2594">
      <c r="A2594" s="9">
        <f t="shared" si="1"/>
        <v>1684</v>
      </c>
      <c r="B2594" s="5" t="s">
        <v>1550</v>
      </c>
      <c r="C2594" s="6" t="s">
        <v>1040</v>
      </c>
    </row>
    <row r="2595">
      <c r="A2595" s="9">
        <f t="shared" si="1"/>
        <v>1685</v>
      </c>
      <c r="B2595" s="25" t="s">
        <v>23956</v>
      </c>
      <c r="C2595" s="26" t="s">
        <v>23748</v>
      </c>
    </row>
    <row r="2596">
      <c r="A2596" s="9">
        <f t="shared" si="1"/>
        <v>1686</v>
      </c>
      <c r="B2596" s="25" t="s">
        <v>23957</v>
      </c>
      <c r="C2596" s="26" t="s">
        <v>23845</v>
      </c>
    </row>
    <row r="2597">
      <c r="A2597" s="9">
        <f t="shared" si="1"/>
        <v>1687</v>
      </c>
      <c r="B2597" s="25" t="s">
        <v>23958</v>
      </c>
      <c r="C2597" s="26" t="s">
        <v>10122</v>
      </c>
    </row>
    <row r="2598">
      <c r="A2598" s="9">
        <f t="shared" si="1"/>
        <v>1687</v>
      </c>
      <c r="B2598" s="27" t="s">
        <v>23958</v>
      </c>
      <c r="C2598" s="28" t="s">
        <v>23637</v>
      </c>
    </row>
    <row r="2599">
      <c r="A2599" s="9">
        <f t="shared" si="1"/>
        <v>1688</v>
      </c>
      <c r="B2599" s="5" t="s">
        <v>1551</v>
      </c>
      <c r="C2599" s="6" t="s">
        <v>462</v>
      </c>
    </row>
    <row r="2600">
      <c r="A2600" s="9">
        <f t="shared" si="1"/>
        <v>1688</v>
      </c>
      <c r="B2600" s="5" t="s">
        <v>1551</v>
      </c>
      <c r="C2600" s="6" t="s">
        <v>23637</v>
      </c>
    </row>
    <row r="2601">
      <c r="A2601" s="9">
        <f t="shared" si="1"/>
        <v>1689</v>
      </c>
      <c r="B2601" s="8" t="s">
        <v>1552</v>
      </c>
      <c r="C2601" s="9" t="s">
        <v>502</v>
      </c>
    </row>
    <row r="2602">
      <c r="A2602" s="9">
        <f t="shared" si="1"/>
        <v>1690</v>
      </c>
      <c r="B2602" s="5" t="s">
        <v>1553</v>
      </c>
      <c r="C2602" s="6" t="s">
        <v>267</v>
      </c>
    </row>
    <row r="2603">
      <c r="A2603" s="9">
        <f t="shared" si="1"/>
        <v>1690</v>
      </c>
      <c r="B2603" s="5" t="s">
        <v>1553</v>
      </c>
      <c r="C2603" s="6" t="s">
        <v>91</v>
      </c>
    </row>
    <row r="2604">
      <c r="A2604" s="9">
        <f t="shared" si="1"/>
        <v>1690</v>
      </c>
      <c r="B2604" s="5" t="s">
        <v>1553</v>
      </c>
      <c r="C2604" s="6" t="s">
        <v>23637</v>
      </c>
    </row>
    <row r="2605">
      <c r="A2605" s="9">
        <f t="shared" si="1"/>
        <v>1691</v>
      </c>
      <c r="B2605" s="25" t="s">
        <v>23959</v>
      </c>
      <c r="C2605" s="26" t="s">
        <v>487</v>
      </c>
    </row>
    <row r="2606">
      <c r="A2606" s="9">
        <f t="shared" si="1"/>
        <v>1691</v>
      </c>
      <c r="B2606" s="27" t="s">
        <v>23959</v>
      </c>
      <c r="C2606" s="28" t="s">
        <v>23637</v>
      </c>
    </row>
    <row r="2607">
      <c r="A2607" s="9">
        <f t="shared" si="1"/>
        <v>1692</v>
      </c>
      <c r="B2607" s="8" t="s">
        <v>1554</v>
      </c>
      <c r="C2607" s="9" t="s">
        <v>845</v>
      </c>
    </row>
    <row r="2608">
      <c r="A2608" s="9">
        <f t="shared" si="1"/>
        <v>1693</v>
      </c>
      <c r="B2608" s="25" t="s">
        <v>23960</v>
      </c>
      <c r="C2608" s="26" t="s">
        <v>23748</v>
      </c>
    </row>
    <row r="2609">
      <c r="A2609" s="9">
        <f t="shared" si="1"/>
        <v>1693</v>
      </c>
      <c r="B2609" s="25" t="s">
        <v>23960</v>
      </c>
      <c r="C2609" s="26" t="s">
        <v>7783</v>
      </c>
    </row>
    <row r="2610">
      <c r="A2610" s="9">
        <f t="shared" si="1"/>
        <v>1694</v>
      </c>
      <c r="B2610" s="5" t="s">
        <v>1555</v>
      </c>
      <c r="C2610" s="6" t="s">
        <v>324</v>
      </c>
    </row>
    <row r="2611">
      <c r="A2611" s="9">
        <f t="shared" si="1"/>
        <v>1694</v>
      </c>
      <c r="B2611" s="5" t="s">
        <v>1555</v>
      </c>
      <c r="C2611" s="6" t="s">
        <v>23637</v>
      </c>
    </row>
    <row r="2612">
      <c r="A2612" s="9">
        <f t="shared" si="1"/>
        <v>1695</v>
      </c>
      <c r="B2612" s="25" t="s">
        <v>23961</v>
      </c>
      <c r="C2612" s="26" t="s">
        <v>553</v>
      </c>
    </row>
    <row r="2613">
      <c r="A2613" s="9">
        <f t="shared" si="1"/>
        <v>1696</v>
      </c>
      <c r="B2613" s="25" t="s">
        <v>23962</v>
      </c>
      <c r="C2613" s="26" t="s">
        <v>487</v>
      </c>
    </row>
    <row r="2614">
      <c r="A2614" s="9">
        <f t="shared" si="1"/>
        <v>1696</v>
      </c>
      <c r="B2614" s="27" t="s">
        <v>23962</v>
      </c>
      <c r="C2614" s="28" t="s">
        <v>23637</v>
      </c>
    </row>
    <row r="2615">
      <c r="A2615" s="9">
        <f t="shared" si="1"/>
        <v>1697</v>
      </c>
      <c r="B2615" s="5" t="s">
        <v>1556</v>
      </c>
      <c r="C2615" s="6" t="s">
        <v>324</v>
      </c>
    </row>
    <row r="2616">
      <c r="A2616" s="9">
        <f t="shared" si="1"/>
        <v>1697</v>
      </c>
      <c r="B2616" s="5" t="s">
        <v>1556</v>
      </c>
      <c r="C2616" s="6" t="s">
        <v>23637</v>
      </c>
    </row>
    <row r="2617">
      <c r="A2617" s="9">
        <f t="shared" si="1"/>
        <v>1698</v>
      </c>
      <c r="B2617" s="5" t="s">
        <v>1557</v>
      </c>
      <c r="C2617" s="6" t="s">
        <v>15</v>
      </c>
    </row>
    <row r="2618">
      <c r="A2618" s="9">
        <f t="shared" si="1"/>
        <v>1699</v>
      </c>
      <c r="B2618" s="25" t="s">
        <v>23963</v>
      </c>
      <c r="C2618" s="26" t="s">
        <v>29</v>
      </c>
    </row>
    <row r="2619">
      <c r="A2619" s="9">
        <f t="shared" si="1"/>
        <v>1700</v>
      </c>
      <c r="B2619" s="8" t="s">
        <v>1558</v>
      </c>
      <c r="C2619" s="9" t="s">
        <v>1169</v>
      </c>
    </row>
    <row r="2620">
      <c r="A2620" s="9">
        <f t="shared" si="1"/>
        <v>1701</v>
      </c>
      <c r="B2620" s="8" t="s">
        <v>1559</v>
      </c>
      <c r="C2620" s="9" t="s">
        <v>1169</v>
      </c>
    </row>
    <row r="2621">
      <c r="A2621" s="9">
        <f t="shared" si="1"/>
        <v>1702</v>
      </c>
      <c r="B2621" s="5" t="s">
        <v>1560</v>
      </c>
      <c r="C2621" s="6" t="s">
        <v>731</v>
      </c>
    </row>
    <row r="2622">
      <c r="A2622" s="9">
        <f t="shared" si="1"/>
        <v>1703</v>
      </c>
      <c r="B2622" s="8" t="s">
        <v>1561</v>
      </c>
      <c r="C2622" s="9" t="s">
        <v>845</v>
      </c>
    </row>
    <row r="2623">
      <c r="A2623" s="9">
        <f t="shared" si="1"/>
        <v>1704</v>
      </c>
      <c r="B2623" s="5" t="s">
        <v>1562</v>
      </c>
      <c r="C2623" s="6" t="s">
        <v>731</v>
      </c>
    </row>
    <row r="2624">
      <c r="A2624" s="9">
        <f t="shared" si="1"/>
        <v>1705</v>
      </c>
      <c r="B2624" s="5" t="s">
        <v>1563</v>
      </c>
      <c r="C2624" s="6" t="s">
        <v>346</v>
      </c>
    </row>
    <row r="2625">
      <c r="A2625" s="9">
        <f t="shared" si="1"/>
        <v>1705</v>
      </c>
      <c r="B2625" s="5" t="s">
        <v>1563</v>
      </c>
      <c r="C2625" s="6" t="s">
        <v>23628</v>
      </c>
    </row>
    <row r="2626">
      <c r="A2626" s="9">
        <f t="shared" si="1"/>
        <v>1706</v>
      </c>
      <c r="B2626" s="8" t="s">
        <v>1564</v>
      </c>
      <c r="C2626" s="9" t="s">
        <v>758</v>
      </c>
    </row>
    <row r="2627">
      <c r="A2627" s="9">
        <f t="shared" si="1"/>
        <v>1707</v>
      </c>
      <c r="B2627" s="25" t="s">
        <v>23964</v>
      </c>
      <c r="C2627" s="26" t="s">
        <v>23812</v>
      </c>
    </row>
    <row r="2628">
      <c r="A2628" s="9">
        <f t="shared" si="1"/>
        <v>1708</v>
      </c>
      <c r="B2628" s="8" t="s">
        <v>1565</v>
      </c>
      <c r="C2628" s="9" t="s">
        <v>502</v>
      </c>
    </row>
    <row r="2629">
      <c r="A2629" s="9">
        <f t="shared" si="1"/>
        <v>1709</v>
      </c>
      <c r="B2629" s="5" t="s">
        <v>1566</v>
      </c>
      <c r="C2629" s="6" t="s">
        <v>437</v>
      </c>
    </row>
    <row r="2630">
      <c r="A2630" s="9">
        <f t="shared" si="1"/>
        <v>1710</v>
      </c>
      <c r="B2630" s="8" t="s">
        <v>1567</v>
      </c>
      <c r="C2630" s="9" t="s">
        <v>64</v>
      </c>
    </row>
    <row r="2631">
      <c r="A2631" s="9">
        <f t="shared" si="1"/>
        <v>1711</v>
      </c>
      <c r="B2631" s="25" t="s">
        <v>23965</v>
      </c>
      <c r="C2631" s="26" t="s">
        <v>23653</v>
      </c>
    </row>
    <row r="2632">
      <c r="A2632" s="9">
        <f t="shared" si="1"/>
        <v>1712</v>
      </c>
      <c r="B2632" s="8" t="s">
        <v>1568</v>
      </c>
      <c r="C2632" s="9" t="s">
        <v>1169</v>
      </c>
    </row>
    <row r="2633">
      <c r="A2633" s="9">
        <f t="shared" si="1"/>
        <v>1713</v>
      </c>
      <c r="B2633" s="25" t="s">
        <v>23966</v>
      </c>
      <c r="C2633" s="26" t="s">
        <v>23817</v>
      </c>
    </row>
    <row r="2634">
      <c r="A2634" s="9">
        <f t="shared" si="1"/>
        <v>1714</v>
      </c>
      <c r="B2634" s="8" t="s">
        <v>1569</v>
      </c>
      <c r="C2634" s="9" t="s">
        <v>83</v>
      </c>
    </row>
    <row r="2635">
      <c r="A2635" s="9">
        <f t="shared" si="1"/>
        <v>1715</v>
      </c>
      <c r="B2635" s="8" t="s">
        <v>1570</v>
      </c>
      <c r="C2635" s="9" t="s">
        <v>22</v>
      </c>
    </row>
    <row r="2636">
      <c r="A2636" s="9">
        <f t="shared" si="1"/>
        <v>1715</v>
      </c>
      <c r="B2636" s="8" t="s">
        <v>1570</v>
      </c>
      <c r="C2636" s="9" t="s">
        <v>117</v>
      </c>
    </row>
    <row r="2637">
      <c r="A2637" s="9">
        <f t="shared" si="1"/>
        <v>1716</v>
      </c>
      <c r="B2637" s="5" t="s">
        <v>1571</v>
      </c>
      <c r="C2637" s="6" t="s">
        <v>479</v>
      </c>
    </row>
    <row r="2638">
      <c r="A2638" s="9">
        <f t="shared" si="1"/>
        <v>1717</v>
      </c>
      <c r="B2638" s="5" t="s">
        <v>1572</v>
      </c>
      <c r="C2638" s="6" t="s">
        <v>603</v>
      </c>
    </row>
    <row r="2639">
      <c r="A2639" s="9">
        <f t="shared" si="1"/>
        <v>1718</v>
      </c>
      <c r="B2639" s="5" t="s">
        <v>1573</v>
      </c>
      <c r="C2639" s="6" t="s">
        <v>1040</v>
      </c>
    </row>
    <row r="2640">
      <c r="A2640" s="9">
        <f t="shared" si="1"/>
        <v>1719</v>
      </c>
      <c r="B2640" s="5" t="s">
        <v>1574</v>
      </c>
      <c r="C2640" s="6" t="s">
        <v>1120</v>
      </c>
    </row>
    <row r="2641">
      <c r="A2641" s="9">
        <f t="shared" si="1"/>
        <v>1720</v>
      </c>
      <c r="B2641" s="5" t="s">
        <v>1575</v>
      </c>
      <c r="C2641" s="6" t="s">
        <v>610</v>
      </c>
    </row>
    <row r="2642">
      <c r="A2642" s="9">
        <f t="shared" si="1"/>
        <v>1721</v>
      </c>
      <c r="B2642" s="5" t="s">
        <v>1576</v>
      </c>
      <c r="C2642" s="6" t="s">
        <v>393</v>
      </c>
    </row>
    <row r="2643">
      <c r="A2643" s="9">
        <f t="shared" si="1"/>
        <v>1722</v>
      </c>
      <c r="B2643" s="5" t="s">
        <v>1577</v>
      </c>
      <c r="C2643" s="6" t="s">
        <v>109</v>
      </c>
    </row>
    <row r="2644">
      <c r="A2644" s="9">
        <f t="shared" si="1"/>
        <v>1722</v>
      </c>
      <c r="B2644" s="5" t="s">
        <v>1577</v>
      </c>
      <c r="C2644" s="6" t="s">
        <v>162</v>
      </c>
    </row>
    <row r="2645">
      <c r="A2645" s="9">
        <f t="shared" si="1"/>
        <v>1723</v>
      </c>
      <c r="B2645" s="5" t="s">
        <v>1578</v>
      </c>
      <c r="C2645" s="6" t="s">
        <v>1267</v>
      </c>
    </row>
    <row r="2646">
      <c r="A2646" s="9">
        <f t="shared" si="1"/>
        <v>1724</v>
      </c>
      <c r="B2646" s="5" t="s">
        <v>1579</v>
      </c>
      <c r="C2646" s="6" t="s">
        <v>1221</v>
      </c>
    </row>
    <row r="2647">
      <c r="A2647" s="9">
        <f t="shared" si="1"/>
        <v>1725</v>
      </c>
      <c r="B2647" s="8" t="s">
        <v>1580</v>
      </c>
      <c r="C2647" s="9" t="s">
        <v>188</v>
      </c>
    </row>
    <row r="2648">
      <c r="A2648" s="9">
        <f t="shared" si="1"/>
        <v>1726</v>
      </c>
      <c r="B2648" s="8" t="s">
        <v>1581</v>
      </c>
      <c r="C2648" s="9" t="s">
        <v>818</v>
      </c>
    </row>
    <row r="2649">
      <c r="A2649" s="9">
        <f t="shared" si="1"/>
        <v>1727</v>
      </c>
      <c r="B2649" s="5" t="s">
        <v>1582</v>
      </c>
      <c r="C2649" s="6" t="s">
        <v>591</v>
      </c>
    </row>
    <row r="2650">
      <c r="A2650" s="9">
        <f t="shared" si="1"/>
        <v>1728</v>
      </c>
      <c r="B2650" s="5" t="s">
        <v>1583</v>
      </c>
      <c r="C2650" s="6" t="s">
        <v>367</v>
      </c>
    </row>
    <row r="2651">
      <c r="A2651" s="9">
        <f t="shared" si="1"/>
        <v>1729</v>
      </c>
      <c r="B2651" s="5" t="s">
        <v>1584</v>
      </c>
      <c r="C2651" s="6" t="s">
        <v>1585</v>
      </c>
    </row>
    <row r="2652">
      <c r="A2652" s="9">
        <f t="shared" si="1"/>
        <v>1730</v>
      </c>
      <c r="B2652" s="5" t="s">
        <v>1586</v>
      </c>
      <c r="C2652" s="6" t="s">
        <v>27</v>
      </c>
    </row>
    <row r="2653">
      <c r="A2653" s="9">
        <f t="shared" si="1"/>
        <v>1731</v>
      </c>
      <c r="B2653" s="5" t="s">
        <v>1587</v>
      </c>
      <c r="C2653" s="6" t="s">
        <v>12</v>
      </c>
    </row>
    <row r="2654">
      <c r="A2654" s="9">
        <f t="shared" si="1"/>
        <v>1732</v>
      </c>
      <c r="B2654" s="5" t="s">
        <v>1588</v>
      </c>
      <c r="C2654" s="6" t="s">
        <v>12</v>
      </c>
    </row>
    <row r="2655">
      <c r="A2655" s="9">
        <f t="shared" si="1"/>
        <v>1733</v>
      </c>
      <c r="B2655" s="5" t="s">
        <v>1589</v>
      </c>
      <c r="C2655" s="6" t="s">
        <v>731</v>
      </c>
    </row>
    <row r="2656">
      <c r="A2656" s="9">
        <f t="shared" si="1"/>
        <v>1734</v>
      </c>
      <c r="B2656" s="5" t="s">
        <v>1590</v>
      </c>
      <c r="C2656" s="6" t="s">
        <v>1585</v>
      </c>
    </row>
    <row r="2657">
      <c r="A2657" s="9">
        <f t="shared" si="1"/>
        <v>1735</v>
      </c>
      <c r="B2657" s="5" t="s">
        <v>1591</v>
      </c>
      <c r="C2657" s="6" t="s">
        <v>612</v>
      </c>
    </row>
    <row r="2658">
      <c r="A2658" s="9">
        <f t="shared" si="1"/>
        <v>1736</v>
      </c>
      <c r="B2658" s="8" t="s">
        <v>1592</v>
      </c>
      <c r="C2658" s="9" t="s">
        <v>64</v>
      </c>
    </row>
    <row r="2659">
      <c r="A2659" s="9">
        <f t="shared" si="1"/>
        <v>1737</v>
      </c>
      <c r="B2659" s="8" t="s">
        <v>1593</v>
      </c>
      <c r="C2659" s="9" t="s">
        <v>818</v>
      </c>
    </row>
    <row r="2660">
      <c r="A2660" s="9">
        <f t="shared" si="1"/>
        <v>1738</v>
      </c>
      <c r="B2660" s="5" t="s">
        <v>1594</v>
      </c>
      <c r="C2660" s="6" t="s">
        <v>610</v>
      </c>
    </row>
    <row r="2661">
      <c r="A2661" s="9">
        <f t="shared" si="1"/>
        <v>1739</v>
      </c>
      <c r="B2661" s="5" t="s">
        <v>1595</v>
      </c>
      <c r="C2661" s="6" t="s">
        <v>731</v>
      </c>
    </row>
    <row r="2662">
      <c r="A2662" s="9">
        <f t="shared" si="1"/>
        <v>1740</v>
      </c>
      <c r="B2662" s="8" t="s">
        <v>1596</v>
      </c>
      <c r="C2662" s="9" t="s">
        <v>818</v>
      </c>
    </row>
    <row r="2663">
      <c r="A2663" s="9">
        <f t="shared" si="1"/>
        <v>1741</v>
      </c>
      <c r="B2663" s="25" t="s">
        <v>23967</v>
      </c>
      <c r="C2663" s="26" t="s">
        <v>553</v>
      </c>
    </row>
    <row r="2664">
      <c r="A2664" s="9">
        <f t="shared" si="1"/>
        <v>1742</v>
      </c>
      <c r="B2664" s="25" t="s">
        <v>23968</v>
      </c>
      <c r="C2664" s="26" t="s">
        <v>553</v>
      </c>
    </row>
    <row r="2665">
      <c r="A2665" s="9">
        <f t="shared" si="1"/>
        <v>1743</v>
      </c>
      <c r="B2665" s="5" t="s">
        <v>1597</v>
      </c>
      <c r="C2665" s="6" t="s">
        <v>328</v>
      </c>
    </row>
    <row r="2666">
      <c r="A2666" s="9">
        <f t="shared" si="1"/>
        <v>1743</v>
      </c>
      <c r="B2666" s="5" t="s">
        <v>1597</v>
      </c>
      <c r="C2666" s="6" t="s">
        <v>23637</v>
      </c>
    </row>
    <row r="2667">
      <c r="A2667" s="9">
        <f t="shared" si="1"/>
        <v>1744</v>
      </c>
      <c r="B2667" s="8" t="s">
        <v>1598</v>
      </c>
      <c r="C2667" s="9" t="s">
        <v>60</v>
      </c>
    </row>
    <row r="2668">
      <c r="A2668" s="9">
        <f t="shared" si="1"/>
        <v>1744</v>
      </c>
      <c r="B2668" s="8" t="s">
        <v>1598</v>
      </c>
      <c r="C2668" s="9" t="s">
        <v>162</v>
      </c>
    </row>
    <row r="2669">
      <c r="A2669" s="9">
        <f t="shared" si="1"/>
        <v>1744</v>
      </c>
      <c r="B2669" s="8" t="s">
        <v>1598</v>
      </c>
      <c r="C2669" s="9" t="s">
        <v>142</v>
      </c>
    </row>
    <row r="2670">
      <c r="A2670" s="9">
        <f t="shared" si="1"/>
        <v>1745</v>
      </c>
      <c r="B2670" s="8" t="s">
        <v>1599</v>
      </c>
      <c r="C2670" s="9" t="s">
        <v>616</v>
      </c>
    </row>
    <row r="2671">
      <c r="A2671" s="9">
        <f t="shared" si="1"/>
        <v>1745</v>
      </c>
      <c r="B2671" s="8" t="s">
        <v>1599</v>
      </c>
      <c r="C2671" s="9" t="s">
        <v>60</v>
      </c>
    </row>
    <row r="2672">
      <c r="A2672" s="9">
        <f t="shared" si="1"/>
        <v>1746</v>
      </c>
      <c r="B2672" s="5" t="s">
        <v>1600</v>
      </c>
      <c r="C2672" s="6" t="s">
        <v>365</v>
      </c>
    </row>
    <row r="2673">
      <c r="A2673" s="9">
        <f t="shared" si="1"/>
        <v>1747</v>
      </c>
      <c r="B2673" s="5" t="s">
        <v>1601</v>
      </c>
      <c r="C2673" s="6" t="s">
        <v>142</v>
      </c>
    </row>
    <row r="2674">
      <c r="A2674" s="9">
        <f t="shared" si="1"/>
        <v>1748</v>
      </c>
      <c r="B2674" s="5" t="s">
        <v>1602</v>
      </c>
      <c r="C2674" s="6" t="s">
        <v>462</v>
      </c>
    </row>
    <row r="2675">
      <c r="A2675" s="9">
        <f t="shared" si="1"/>
        <v>1748</v>
      </c>
      <c r="B2675" s="5" t="s">
        <v>1602</v>
      </c>
      <c r="C2675" s="6" t="s">
        <v>23637</v>
      </c>
    </row>
    <row r="2676">
      <c r="A2676" s="9">
        <f t="shared" si="1"/>
        <v>1749</v>
      </c>
      <c r="B2676" s="5" t="s">
        <v>1603</v>
      </c>
      <c r="C2676" s="6" t="s">
        <v>731</v>
      </c>
    </row>
    <row r="2677">
      <c r="A2677" s="9">
        <f t="shared" si="1"/>
        <v>1750</v>
      </c>
      <c r="B2677" s="5" t="s">
        <v>1604</v>
      </c>
      <c r="C2677" s="6" t="s">
        <v>12</v>
      </c>
    </row>
    <row r="2678">
      <c r="A2678" s="9">
        <f t="shared" si="1"/>
        <v>1751</v>
      </c>
      <c r="B2678" s="5" t="s">
        <v>1605</v>
      </c>
      <c r="C2678" s="6" t="s">
        <v>1248</v>
      </c>
    </row>
    <row r="2679">
      <c r="A2679" s="9">
        <f t="shared" si="1"/>
        <v>1752</v>
      </c>
      <c r="B2679" s="25" t="s">
        <v>23969</v>
      </c>
      <c r="C2679" s="26" t="s">
        <v>23817</v>
      </c>
    </row>
    <row r="2680">
      <c r="A2680" s="9">
        <f t="shared" si="1"/>
        <v>1753</v>
      </c>
      <c r="B2680" s="5" t="s">
        <v>1606</v>
      </c>
      <c r="C2680" s="6" t="s">
        <v>20</v>
      </c>
    </row>
    <row r="2681">
      <c r="A2681" s="9">
        <f t="shared" si="1"/>
        <v>1754</v>
      </c>
      <c r="B2681" s="8" t="s">
        <v>1607</v>
      </c>
      <c r="C2681" s="9" t="s">
        <v>177</v>
      </c>
    </row>
    <row r="2682">
      <c r="A2682" s="9">
        <f t="shared" si="1"/>
        <v>1755</v>
      </c>
      <c r="B2682" s="8" t="s">
        <v>1608</v>
      </c>
      <c r="C2682" s="6" t="s">
        <v>449</v>
      </c>
    </row>
    <row r="2683">
      <c r="A2683" s="9">
        <f t="shared" si="1"/>
        <v>1755</v>
      </c>
      <c r="B2683" s="8" t="s">
        <v>1608</v>
      </c>
      <c r="C2683" s="9" t="s">
        <v>60</v>
      </c>
    </row>
    <row r="2684">
      <c r="A2684" s="9">
        <f t="shared" si="1"/>
        <v>1755</v>
      </c>
      <c r="B2684" s="8" t="s">
        <v>1608</v>
      </c>
      <c r="C2684" s="6" t="s">
        <v>23637</v>
      </c>
    </row>
    <row r="2685">
      <c r="A2685" s="9">
        <f t="shared" si="1"/>
        <v>1756</v>
      </c>
      <c r="B2685" s="8" t="s">
        <v>1609</v>
      </c>
      <c r="C2685" s="9" t="s">
        <v>60</v>
      </c>
    </row>
    <row r="2686">
      <c r="A2686" s="9">
        <f t="shared" si="1"/>
        <v>1757</v>
      </c>
      <c r="B2686" s="12" t="s">
        <v>1610</v>
      </c>
      <c r="C2686" s="13" t="s">
        <v>420</v>
      </c>
    </row>
    <row r="2687">
      <c r="A2687" s="9">
        <f t="shared" si="1"/>
        <v>1757</v>
      </c>
      <c r="B2687" s="12" t="s">
        <v>1610</v>
      </c>
      <c r="C2687" s="6" t="s">
        <v>23672</v>
      </c>
    </row>
    <row r="2688">
      <c r="A2688" s="9">
        <f t="shared" si="1"/>
        <v>1758</v>
      </c>
      <c r="B2688" s="12" t="s">
        <v>1611</v>
      </c>
      <c r="C2688" s="13" t="s">
        <v>420</v>
      </c>
    </row>
    <row r="2689">
      <c r="A2689" s="9">
        <f t="shared" si="1"/>
        <v>1758</v>
      </c>
      <c r="B2689" s="12" t="s">
        <v>1611</v>
      </c>
      <c r="C2689" s="6" t="s">
        <v>23672</v>
      </c>
    </row>
    <row r="2690">
      <c r="A2690" s="9">
        <f t="shared" si="1"/>
        <v>1759</v>
      </c>
      <c r="B2690" s="8" t="s">
        <v>1612</v>
      </c>
      <c r="C2690" s="9" t="s">
        <v>88</v>
      </c>
    </row>
    <row r="2691">
      <c r="A2691" s="9">
        <f t="shared" si="1"/>
        <v>1760</v>
      </c>
      <c r="B2691" s="8" t="s">
        <v>1613</v>
      </c>
      <c r="C2691" s="9" t="s">
        <v>60</v>
      </c>
    </row>
    <row r="2692">
      <c r="A2692" s="9">
        <f t="shared" si="1"/>
        <v>1760</v>
      </c>
      <c r="B2692" s="8" t="s">
        <v>1613</v>
      </c>
      <c r="C2692" s="6" t="s">
        <v>59</v>
      </c>
    </row>
    <row r="2693">
      <c r="A2693" s="9">
        <f t="shared" si="1"/>
        <v>1761</v>
      </c>
      <c r="B2693" s="5" t="s">
        <v>1614</v>
      </c>
      <c r="C2693" s="6" t="s">
        <v>324</v>
      </c>
    </row>
    <row r="2694">
      <c r="A2694" s="9">
        <f t="shared" si="1"/>
        <v>1761</v>
      </c>
      <c r="B2694" s="5" t="s">
        <v>1614</v>
      </c>
      <c r="C2694" s="6" t="s">
        <v>23637</v>
      </c>
    </row>
    <row r="2695">
      <c r="A2695" s="9">
        <f t="shared" si="1"/>
        <v>1762</v>
      </c>
      <c r="B2695" s="25" t="s">
        <v>23970</v>
      </c>
      <c r="C2695" s="26" t="s">
        <v>23812</v>
      </c>
    </row>
    <row r="2696">
      <c r="A2696" s="9">
        <f t="shared" si="1"/>
        <v>1763</v>
      </c>
      <c r="B2696" s="8" t="s">
        <v>1615</v>
      </c>
      <c r="C2696" s="9" t="s">
        <v>60</v>
      </c>
    </row>
    <row r="2697">
      <c r="A2697" s="9">
        <f t="shared" si="1"/>
        <v>1763</v>
      </c>
      <c r="B2697" s="8" t="s">
        <v>1615</v>
      </c>
      <c r="C2697" s="9" t="s">
        <v>64</v>
      </c>
    </row>
    <row r="2698">
      <c r="A2698" s="9">
        <f t="shared" si="1"/>
        <v>1764</v>
      </c>
      <c r="B2698" s="12" t="s">
        <v>1616</v>
      </c>
      <c r="C2698" s="13" t="s">
        <v>420</v>
      </c>
    </row>
    <row r="2699">
      <c r="A2699" s="9">
        <f t="shared" si="1"/>
        <v>1764</v>
      </c>
      <c r="B2699" s="12" t="s">
        <v>1616</v>
      </c>
      <c r="C2699" s="6" t="s">
        <v>23672</v>
      </c>
    </row>
    <row r="2700">
      <c r="A2700" s="9">
        <f t="shared" si="1"/>
        <v>1765</v>
      </c>
      <c r="B2700" s="25" t="s">
        <v>23971</v>
      </c>
      <c r="C2700" s="26" t="s">
        <v>23812</v>
      </c>
    </row>
    <row r="2701">
      <c r="A2701" s="9">
        <f t="shared" si="1"/>
        <v>1766</v>
      </c>
      <c r="B2701" s="25" t="s">
        <v>23972</v>
      </c>
      <c r="C2701" s="26" t="s">
        <v>10122</v>
      </c>
    </row>
    <row r="2702">
      <c r="A2702" s="9">
        <f t="shared" si="1"/>
        <v>1766</v>
      </c>
      <c r="B2702" s="27" t="s">
        <v>23972</v>
      </c>
      <c r="C2702" s="28" t="s">
        <v>23637</v>
      </c>
    </row>
    <row r="2703">
      <c r="A2703" s="9">
        <f t="shared" si="1"/>
        <v>1767</v>
      </c>
      <c r="B2703" s="5" t="s">
        <v>1617</v>
      </c>
      <c r="C2703" s="6" t="s">
        <v>1371</v>
      </c>
    </row>
    <row r="2704">
      <c r="A2704" s="9">
        <f t="shared" si="1"/>
        <v>1768</v>
      </c>
      <c r="B2704" s="5" t="s">
        <v>1618</v>
      </c>
      <c r="C2704" s="6" t="s">
        <v>32</v>
      </c>
    </row>
    <row r="2705">
      <c r="A2705" s="9">
        <f t="shared" si="1"/>
        <v>1769</v>
      </c>
      <c r="B2705" s="5" t="s">
        <v>1619</v>
      </c>
      <c r="C2705" s="6" t="s">
        <v>1290</v>
      </c>
    </row>
    <row r="2706">
      <c r="A2706" s="9">
        <f t="shared" si="1"/>
        <v>1769</v>
      </c>
      <c r="B2706" s="5" t="s">
        <v>1619</v>
      </c>
      <c r="C2706" s="6" t="s">
        <v>1371</v>
      </c>
    </row>
    <row r="2707">
      <c r="A2707" s="9">
        <f t="shared" si="1"/>
        <v>1769</v>
      </c>
      <c r="B2707" s="5" t="s">
        <v>1619</v>
      </c>
      <c r="C2707" s="6" t="s">
        <v>547</v>
      </c>
    </row>
    <row r="2708">
      <c r="A2708" s="9">
        <f t="shared" si="1"/>
        <v>1769</v>
      </c>
      <c r="B2708" s="5" t="s">
        <v>1619</v>
      </c>
      <c r="C2708" s="6" t="s">
        <v>1620</v>
      </c>
    </row>
    <row r="2709">
      <c r="A2709" s="9">
        <f t="shared" si="1"/>
        <v>1770</v>
      </c>
      <c r="B2709" s="5" t="s">
        <v>1621</v>
      </c>
      <c r="C2709" s="6" t="s">
        <v>610</v>
      </c>
    </row>
    <row r="2710">
      <c r="A2710" s="9">
        <f t="shared" si="1"/>
        <v>1771</v>
      </c>
      <c r="B2710" s="8" t="s">
        <v>1622</v>
      </c>
      <c r="C2710" s="9" t="s">
        <v>733</v>
      </c>
    </row>
    <row r="2711">
      <c r="A2711" s="9">
        <f t="shared" si="1"/>
        <v>1772</v>
      </c>
      <c r="B2711" s="25" t="s">
        <v>23973</v>
      </c>
      <c r="C2711" s="26" t="s">
        <v>23845</v>
      </c>
    </row>
    <row r="2712">
      <c r="A2712" s="9">
        <f t="shared" si="1"/>
        <v>1773</v>
      </c>
      <c r="B2712" s="5" t="s">
        <v>1623</v>
      </c>
      <c r="C2712" s="6" t="s">
        <v>1223</v>
      </c>
    </row>
    <row r="2713">
      <c r="A2713" s="9">
        <f t="shared" si="1"/>
        <v>1774</v>
      </c>
      <c r="B2713" s="5" t="s">
        <v>1624</v>
      </c>
      <c r="C2713" s="6" t="s">
        <v>479</v>
      </c>
    </row>
    <row r="2714">
      <c r="A2714" s="9">
        <f t="shared" si="1"/>
        <v>1775</v>
      </c>
      <c r="B2714" s="8" t="s">
        <v>1625</v>
      </c>
      <c r="C2714" s="9" t="s">
        <v>372</v>
      </c>
    </row>
    <row r="2715">
      <c r="A2715" s="9">
        <f t="shared" si="1"/>
        <v>1776</v>
      </c>
      <c r="B2715" s="5" t="s">
        <v>1626</v>
      </c>
      <c r="C2715" s="6" t="s">
        <v>62</v>
      </c>
    </row>
    <row r="2716">
      <c r="A2716" s="9">
        <f t="shared" si="1"/>
        <v>1776</v>
      </c>
      <c r="B2716" s="5" t="s">
        <v>1626</v>
      </c>
      <c r="C2716" s="6" t="s">
        <v>23628</v>
      </c>
    </row>
    <row r="2717">
      <c r="A2717" s="9">
        <f t="shared" si="1"/>
        <v>1777</v>
      </c>
      <c r="B2717" s="8" t="s">
        <v>1627</v>
      </c>
      <c r="C2717" s="9" t="s">
        <v>416</v>
      </c>
    </row>
    <row r="2718">
      <c r="A2718" s="9">
        <f t="shared" si="1"/>
        <v>1778</v>
      </c>
      <c r="B2718" s="5" t="s">
        <v>1628</v>
      </c>
      <c r="C2718" s="6" t="s">
        <v>405</v>
      </c>
    </row>
    <row r="2719">
      <c r="A2719" s="9">
        <f t="shared" si="1"/>
        <v>1778</v>
      </c>
      <c r="B2719" s="5" t="s">
        <v>1628</v>
      </c>
      <c r="C2719" s="6" t="s">
        <v>23637</v>
      </c>
    </row>
    <row r="2720">
      <c r="A2720" s="9">
        <f t="shared" si="1"/>
        <v>1779</v>
      </c>
      <c r="B2720" s="5" t="s">
        <v>1629</v>
      </c>
      <c r="C2720" s="6" t="s">
        <v>405</v>
      </c>
    </row>
    <row r="2721">
      <c r="A2721" s="9">
        <f t="shared" si="1"/>
        <v>1779</v>
      </c>
      <c r="B2721" s="5" t="s">
        <v>1629</v>
      </c>
      <c r="C2721" s="6" t="s">
        <v>23637</v>
      </c>
    </row>
    <row r="2722">
      <c r="A2722" s="9">
        <f t="shared" si="1"/>
        <v>1780</v>
      </c>
      <c r="B2722" s="25" t="s">
        <v>23974</v>
      </c>
      <c r="C2722" s="26" t="s">
        <v>23845</v>
      </c>
    </row>
    <row r="2723">
      <c r="A2723" s="9">
        <f t="shared" si="1"/>
        <v>1781</v>
      </c>
      <c r="B2723" s="25" t="s">
        <v>23975</v>
      </c>
      <c r="C2723" s="26" t="s">
        <v>11797</v>
      </c>
    </row>
    <row r="2724">
      <c r="A2724" s="9">
        <f t="shared" si="1"/>
        <v>1782</v>
      </c>
      <c r="B2724" s="29" t="s">
        <v>23976</v>
      </c>
      <c r="C2724" s="26" t="s">
        <v>23636</v>
      </c>
    </row>
    <row r="2725">
      <c r="A2725" s="9">
        <f t="shared" si="1"/>
        <v>1783</v>
      </c>
      <c r="B2725" s="5" t="s">
        <v>1630</v>
      </c>
      <c r="C2725" s="6" t="s">
        <v>1376</v>
      </c>
    </row>
    <row r="2726">
      <c r="A2726" s="9">
        <f t="shared" si="1"/>
        <v>1783</v>
      </c>
      <c r="B2726" s="5" t="s">
        <v>1630</v>
      </c>
      <c r="C2726" s="6" t="s">
        <v>23628</v>
      </c>
    </row>
    <row r="2727">
      <c r="A2727" s="9">
        <f t="shared" si="1"/>
        <v>1784</v>
      </c>
      <c r="B2727" s="25" t="s">
        <v>23977</v>
      </c>
      <c r="C2727" s="26" t="s">
        <v>23748</v>
      </c>
    </row>
    <row r="2728">
      <c r="A2728" s="9">
        <f t="shared" si="1"/>
        <v>1785</v>
      </c>
      <c r="B2728" s="8" t="s">
        <v>1631</v>
      </c>
      <c r="C2728" s="9" t="s">
        <v>162</v>
      </c>
    </row>
    <row r="2729">
      <c r="A2729" s="9">
        <f t="shared" si="1"/>
        <v>1786</v>
      </c>
      <c r="B2729" s="25" t="s">
        <v>23978</v>
      </c>
      <c r="C2729" s="26" t="s">
        <v>23653</v>
      </c>
    </row>
    <row r="2730">
      <c r="A2730" s="9">
        <f t="shared" si="1"/>
        <v>1787</v>
      </c>
      <c r="B2730" s="25" t="s">
        <v>23979</v>
      </c>
      <c r="C2730" s="26" t="s">
        <v>23653</v>
      </c>
    </row>
    <row r="2731">
      <c r="A2731" s="9">
        <f t="shared" si="1"/>
        <v>1788</v>
      </c>
      <c r="B2731" s="5" t="s">
        <v>1632</v>
      </c>
      <c r="C2731" s="6" t="s">
        <v>80</v>
      </c>
    </row>
    <row r="2732">
      <c r="A2732" s="9">
        <f t="shared" si="1"/>
        <v>1789</v>
      </c>
      <c r="B2732" s="5" t="s">
        <v>1633</v>
      </c>
      <c r="C2732" s="6" t="s">
        <v>1394</v>
      </c>
    </row>
    <row r="2733">
      <c r="A2733" s="9">
        <f t="shared" si="1"/>
        <v>1790</v>
      </c>
      <c r="B2733" s="8" t="s">
        <v>1634</v>
      </c>
      <c r="C2733" s="9" t="s">
        <v>416</v>
      </c>
    </row>
    <row r="2734">
      <c r="A2734" s="9">
        <f t="shared" si="1"/>
        <v>1791</v>
      </c>
      <c r="B2734" s="8" t="s">
        <v>1635</v>
      </c>
      <c r="C2734" s="6" t="s">
        <v>25</v>
      </c>
    </row>
    <row r="2735">
      <c r="A2735" s="9">
        <f t="shared" si="1"/>
        <v>1791</v>
      </c>
      <c r="B2735" s="8" t="s">
        <v>1635</v>
      </c>
      <c r="C2735" s="9" t="s">
        <v>22</v>
      </c>
    </row>
    <row r="2736">
      <c r="A2736" s="9">
        <f t="shared" si="1"/>
        <v>1791</v>
      </c>
      <c r="B2736" s="8" t="s">
        <v>1635</v>
      </c>
      <c r="C2736" s="9" t="s">
        <v>24</v>
      </c>
    </row>
    <row r="2737">
      <c r="A2737" s="9">
        <f t="shared" si="1"/>
        <v>1792</v>
      </c>
      <c r="B2737" s="25" t="s">
        <v>23980</v>
      </c>
      <c r="C2737" s="26" t="s">
        <v>23748</v>
      </c>
    </row>
    <row r="2738">
      <c r="A2738" s="9">
        <f t="shared" si="1"/>
        <v>1793</v>
      </c>
      <c r="B2738" s="8" t="s">
        <v>1636</v>
      </c>
      <c r="C2738" s="9" t="s">
        <v>372</v>
      </c>
    </row>
    <row r="2739">
      <c r="A2739" s="9">
        <f t="shared" si="1"/>
        <v>1794</v>
      </c>
      <c r="B2739" s="8" t="s">
        <v>1637</v>
      </c>
      <c r="C2739" s="9" t="s">
        <v>683</v>
      </c>
    </row>
    <row r="2740">
      <c r="A2740" s="9">
        <f t="shared" si="1"/>
        <v>1794</v>
      </c>
      <c r="B2740" s="39" t="s">
        <v>1637</v>
      </c>
      <c r="C2740" s="28" t="s">
        <v>23633</v>
      </c>
    </row>
    <row r="2741">
      <c r="A2741" s="9">
        <f t="shared" si="1"/>
        <v>1795</v>
      </c>
      <c r="B2741" s="8" t="s">
        <v>1638</v>
      </c>
      <c r="C2741" s="9" t="s">
        <v>530</v>
      </c>
    </row>
    <row r="2742">
      <c r="A2742" s="9">
        <f t="shared" si="1"/>
        <v>1796</v>
      </c>
      <c r="B2742" s="5" t="s">
        <v>1639</v>
      </c>
      <c r="C2742" s="6" t="s">
        <v>479</v>
      </c>
    </row>
    <row r="2743">
      <c r="A2743" s="9">
        <f t="shared" si="1"/>
        <v>1797</v>
      </c>
      <c r="B2743" s="8" t="s">
        <v>1640</v>
      </c>
      <c r="C2743" s="9" t="s">
        <v>64</v>
      </c>
    </row>
    <row r="2744">
      <c r="A2744" s="9">
        <f t="shared" si="1"/>
        <v>1798</v>
      </c>
      <c r="B2744" s="8" t="s">
        <v>1641</v>
      </c>
      <c r="C2744" s="6" t="s">
        <v>25</v>
      </c>
    </row>
    <row r="2745">
      <c r="A2745" s="9">
        <f t="shared" si="1"/>
        <v>1798</v>
      </c>
      <c r="B2745" s="8" t="s">
        <v>1641</v>
      </c>
      <c r="C2745" s="9" t="s">
        <v>24</v>
      </c>
    </row>
    <row r="2746">
      <c r="A2746" s="9">
        <f t="shared" si="1"/>
        <v>1799</v>
      </c>
      <c r="B2746" s="5" t="s">
        <v>1642</v>
      </c>
      <c r="C2746" s="6" t="s">
        <v>1223</v>
      </c>
    </row>
    <row r="2747">
      <c r="A2747" s="9">
        <f t="shared" si="1"/>
        <v>1800</v>
      </c>
      <c r="B2747" s="5" t="s">
        <v>1643</v>
      </c>
      <c r="C2747" s="6" t="s">
        <v>1342</v>
      </c>
    </row>
    <row r="2748">
      <c r="A2748" s="9">
        <f t="shared" si="1"/>
        <v>1801</v>
      </c>
      <c r="B2748" s="8" t="s">
        <v>1644</v>
      </c>
      <c r="C2748" s="9" t="s">
        <v>547</v>
      </c>
    </row>
    <row r="2749">
      <c r="A2749" s="9">
        <f t="shared" si="1"/>
        <v>1802</v>
      </c>
      <c r="B2749" s="8" t="s">
        <v>1645</v>
      </c>
      <c r="C2749" s="9" t="s">
        <v>1548</v>
      </c>
    </row>
    <row r="2750">
      <c r="A2750" s="9">
        <f t="shared" si="1"/>
        <v>1803</v>
      </c>
      <c r="B2750" s="8" t="s">
        <v>1646</v>
      </c>
      <c r="C2750" s="9" t="s">
        <v>1548</v>
      </c>
    </row>
    <row r="2751">
      <c r="A2751" s="9">
        <f t="shared" si="1"/>
        <v>1804</v>
      </c>
      <c r="B2751" s="5" t="s">
        <v>1647</v>
      </c>
      <c r="C2751" s="6" t="s">
        <v>1223</v>
      </c>
    </row>
    <row r="2752">
      <c r="A2752" s="9">
        <f t="shared" si="1"/>
        <v>1805</v>
      </c>
      <c r="B2752" s="5" t="s">
        <v>1648</v>
      </c>
      <c r="C2752" s="6" t="s">
        <v>6</v>
      </c>
    </row>
    <row r="2753">
      <c r="A2753" s="9">
        <f t="shared" si="1"/>
        <v>1806</v>
      </c>
      <c r="B2753" s="5" t="s">
        <v>1649</v>
      </c>
      <c r="C2753" s="6" t="s">
        <v>591</v>
      </c>
    </row>
    <row r="2754">
      <c r="A2754" s="9">
        <f t="shared" si="1"/>
        <v>1807</v>
      </c>
      <c r="B2754" s="8" t="s">
        <v>1650</v>
      </c>
      <c r="C2754" s="9" t="s">
        <v>24</v>
      </c>
    </row>
    <row r="2755">
      <c r="A2755" s="9">
        <f t="shared" si="1"/>
        <v>1808</v>
      </c>
      <c r="B2755" s="8" t="s">
        <v>1651</v>
      </c>
      <c r="C2755" s="6" t="s">
        <v>150</v>
      </c>
    </row>
    <row r="2756">
      <c r="A2756" s="9">
        <f t="shared" si="1"/>
        <v>1808</v>
      </c>
      <c r="B2756" s="8" t="s">
        <v>1651</v>
      </c>
      <c r="C2756" s="9" t="s">
        <v>162</v>
      </c>
    </row>
    <row r="2757">
      <c r="A2757" s="9">
        <f t="shared" si="1"/>
        <v>1808</v>
      </c>
      <c r="B2757" s="8" t="s">
        <v>1651</v>
      </c>
      <c r="C2757" s="6" t="s">
        <v>23637</v>
      </c>
    </row>
    <row r="2758">
      <c r="A2758" s="9">
        <f t="shared" si="1"/>
        <v>1809</v>
      </c>
      <c r="B2758" s="5" t="s">
        <v>1652</v>
      </c>
      <c r="C2758" s="6" t="s">
        <v>1279</v>
      </c>
    </row>
    <row r="2759">
      <c r="A2759" s="9">
        <f t="shared" si="1"/>
        <v>1810</v>
      </c>
      <c r="B2759" s="8" t="s">
        <v>1653</v>
      </c>
      <c r="C2759" s="9" t="s">
        <v>818</v>
      </c>
    </row>
    <row r="2760">
      <c r="A2760" s="9">
        <f t="shared" si="1"/>
        <v>1811</v>
      </c>
      <c r="B2760" s="8" t="s">
        <v>1654</v>
      </c>
      <c r="C2760" s="9" t="s">
        <v>40</v>
      </c>
    </row>
    <row r="2761">
      <c r="A2761" s="9">
        <f t="shared" si="1"/>
        <v>1812</v>
      </c>
      <c r="B2761" s="8" t="s">
        <v>1655</v>
      </c>
      <c r="C2761" s="9" t="s">
        <v>1548</v>
      </c>
    </row>
    <row r="2762">
      <c r="A2762" s="9">
        <f t="shared" si="1"/>
        <v>1813</v>
      </c>
      <c r="B2762" s="8" t="s">
        <v>1656</v>
      </c>
      <c r="C2762" s="9" t="s">
        <v>10</v>
      </c>
    </row>
    <row r="2763">
      <c r="A2763" s="9">
        <f t="shared" si="1"/>
        <v>1813</v>
      </c>
      <c r="B2763" s="8" t="s">
        <v>1656</v>
      </c>
      <c r="C2763" s="9" t="s">
        <v>60</v>
      </c>
    </row>
    <row r="2764">
      <c r="A2764" s="9">
        <f t="shared" si="1"/>
        <v>1814</v>
      </c>
      <c r="B2764" s="5" t="s">
        <v>1657</v>
      </c>
      <c r="C2764" s="6" t="s">
        <v>367</v>
      </c>
    </row>
    <row r="2765">
      <c r="A2765" s="9">
        <f t="shared" si="1"/>
        <v>1815</v>
      </c>
      <c r="B2765" s="5" t="s">
        <v>1658</v>
      </c>
      <c r="C2765" s="6" t="s">
        <v>142</v>
      </c>
    </row>
    <row r="2766">
      <c r="A2766" s="9">
        <f t="shared" si="1"/>
        <v>1816</v>
      </c>
      <c r="B2766" s="5" t="s">
        <v>1659</v>
      </c>
      <c r="C2766" s="6" t="s">
        <v>1007</v>
      </c>
    </row>
    <row r="2767">
      <c r="A2767" s="9">
        <f t="shared" si="1"/>
        <v>1816</v>
      </c>
      <c r="B2767" s="5" t="s">
        <v>1659</v>
      </c>
      <c r="C2767" s="6" t="s">
        <v>815</v>
      </c>
    </row>
    <row r="2768">
      <c r="A2768" s="9">
        <f t="shared" si="1"/>
        <v>1816</v>
      </c>
      <c r="B2768" s="5" t="s">
        <v>1659</v>
      </c>
      <c r="C2768" s="6" t="s">
        <v>656</v>
      </c>
    </row>
    <row r="2769">
      <c r="A2769" s="9">
        <f t="shared" si="1"/>
        <v>1816</v>
      </c>
      <c r="B2769" s="5" t="s">
        <v>1659</v>
      </c>
      <c r="C2769" s="6" t="s">
        <v>23628</v>
      </c>
    </row>
    <row r="2770">
      <c r="A2770" s="9">
        <f t="shared" si="1"/>
        <v>1817</v>
      </c>
      <c r="B2770" s="8" t="s">
        <v>1660</v>
      </c>
      <c r="C2770" s="9" t="s">
        <v>728</v>
      </c>
    </row>
    <row r="2771">
      <c r="A2771" s="9">
        <f t="shared" si="1"/>
        <v>1818</v>
      </c>
      <c r="B2771" s="8" t="s">
        <v>1661</v>
      </c>
      <c r="C2771" s="6" t="s">
        <v>629</v>
      </c>
    </row>
    <row r="2772">
      <c r="A2772" s="9">
        <f t="shared" si="1"/>
        <v>1818</v>
      </c>
      <c r="B2772" s="8" t="s">
        <v>1661</v>
      </c>
      <c r="C2772" s="6" t="s">
        <v>23637</v>
      </c>
    </row>
    <row r="2773">
      <c r="A2773" s="9">
        <f t="shared" si="1"/>
        <v>1819</v>
      </c>
      <c r="B2773" s="5" t="s">
        <v>1662</v>
      </c>
      <c r="C2773" s="6" t="s">
        <v>471</v>
      </c>
    </row>
    <row r="2774">
      <c r="A2774" s="9">
        <f t="shared" si="1"/>
        <v>1820</v>
      </c>
      <c r="B2774" s="5" t="s">
        <v>1663</v>
      </c>
      <c r="C2774" s="6" t="s">
        <v>15</v>
      </c>
    </row>
    <row r="2775">
      <c r="A2775" s="9">
        <f t="shared" si="1"/>
        <v>1821</v>
      </c>
      <c r="B2775" s="8" t="s">
        <v>1664</v>
      </c>
      <c r="C2775" s="9" t="s">
        <v>40</v>
      </c>
    </row>
    <row r="2776">
      <c r="A2776" s="9">
        <f t="shared" si="1"/>
        <v>1822</v>
      </c>
      <c r="B2776" s="8" t="s">
        <v>1665</v>
      </c>
      <c r="C2776" s="9" t="s">
        <v>40</v>
      </c>
    </row>
    <row r="2777">
      <c r="A2777" s="9">
        <f t="shared" si="1"/>
        <v>1823</v>
      </c>
      <c r="B2777" s="5" t="s">
        <v>1666</v>
      </c>
      <c r="C2777" s="6" t="s">
        <v>1007</v>
      </c>
    </row>
    <row r="2778">
      <c r="A2778" s="9">
        <f t="shared" si="1"/>
        <v>1823</v>
      </c>
      <c r="B2778" s="5" t="s">
        <v>1666</v>
      </c>
      <c r="C2778" s="6" t="s">
        <v>655</v>
      </c>
    </row>
    <row r="2779">
      <c r="A2779" s="9">
        <f t="shared" si="1"/>
        <v>1823</v>
      </c>
      <c r="B2779" s="37" t="s">
        <v>1666</v>
      </c>
      <c r="C2779" s="28" t="s">
        <v>23633</v>
      </c>
    </row>
    <row r="2780">
      <c r="A2780" s="9">
        <f t="shared" si="1"/>
        <v>1824</v>
      </c>
      <c r="B2780" s="5" t="s">
        <v>1667</v>
      </c>
      <c r="C2780" s="6" t="s">
        <v>1279</v>
      </c>
    </row>
    <row r="2781">
      <c r="A2781" s="9">
        <f t="shared" si="1"/>
        <v>1825</v>
      </c>
      <c r="B2781" s="5" t="s">
        <v>1668</v>
      </c>
      <c r="C2781" s="17" t="s">
        <v>1470</v>
      </c>
    </row>
    <row r="2782">
      <c r="A2782" s="9">
        <f t="shared" si="1"/>
        <v>1826</v>
      </c>
      <c r="B2782" s="5" t="s">
        <v>1669</v>
      </c>
      <c r="C2782" s="6" t="s">
        <v>1007</v>
      </c>
    </row>
    <row r="2783">
      <c r="A2783" s="9">
        <f t="shared" si="1"/>
        <v>1826</v>
      </c>
      <c r="B2783" s="5" t="s">
        <v>1669</v>
      </c>
      <c r="C2783" s="6" t="s">
        <v>656</v>
      </c>
    </row>
    <row r="2784">
      <c r="A2784" s="9">
        <f t="shared" si="1"/>
        <v>1826</v>
      </c>
      <c r="B2784" s="5" t="s">
        <v>1669</v>
      </c>
      <c r="C2784" s="6" t="s">
        <v>23628</v>
      </c>
    </row>
    <row r="2785">
      <c r="A2785" s="9">
        <f t="shared" si="1"/>
        <v>1827</v>
      </c>
      <c r="B2785" s="8" t="s">
        <v>1670</v>
      </c>
      <c r="C2785" s="9" t="s">
        <v>835</v>
      </c>
    </row>
    <row r="2786">
      <c r="A2786" s="9">
        <f t="shared" si="1"/>
        <v>1828</v>
      </c>
      <c r="B2786" s="8" t="s">
        <v>1671</v>
      </c>
      <c r="C2786" s="9" t="s">
        <v>547</v>
      </c>
    </row>
    <row r="2787">
      <c r="A2787" s="9">
        <f t="shared" si="1"/>
        <v>1829</v>
      </c>
      <c r="B2787" s="5" t="s">
        <v>1672</v>
      </c>
      <c r="C2787" s="6" t="s">
        <v>20</v>
      </c>
    </row>
    <row r="2788">
      <c r="A2788" s="9">
        <f t="shared" si="1"/>
        <v>1830</v>
      </c>
      <c r="B2788" s="5" t="s">
        <v>1673</v>
      </c>
      <c r="C2788" s="6" t="s">
        <v>20</v>
      </c>
    </row>
    <row r="2789">
      <c r="A2789" s="9">
        <f t="shared" si="1"/>
        <v>1831</v>
      </c>
      <c r="B2789" s="5" t="s">
        <v>1674</v>
      </c>
      <c r="C2789" s="6" t="s">
        <v>20</v>
      </c>
    </row>
    <row r="2790">
      <c r="A2790" s="9">
        <f t="shared" si="1"/>
        <v>1832</v>
      </c>
      <c r="B2790" s="5" t="s">
        <v>1675</v>
      </c>
      <c r="C2790" s="6" t="s">
        <v>621</v>
      </c>
    </row>
    <row r="2791">
      <c r="A2791" s="9">
        <f t="shared" si="1"/>
        <v>1833</v>
      </c>
      <c r="B2791" s="40" t="s">
        <v>23981</v>
      </c>
      <c r="C2791" s="40" t="s">
        <v>3126</v>
      </c>
    </row>
    <row r="2792">
      <c r="A2792" s="9">
        <f t="shared" si="1"/>
        <v>1834</v>
      </c>
      <c r="B2792" s="25" t="s">
        <v>23982</v>
      </c>
      <c r="C2792" s="26" t="s">
        <v>23761</v>
      </c>
    </row>
    <row r="2793">
      <c r="A2793" s="9">
        <f t="shared" si="1"/>
        <v>1835</v>
      </c>
      <c r="B2793" s="25" t="s">
        <v>23983</v>
      </c>
      <c r="C2793" s="26" t="s">
        <v>4721</v>
      </c>
    </row>
    <row r="2794">
      <c r="A2794" s="9">
        <f t="shared" si="1"/>
        <v>1836</v>
      </c>
      <c r="B2794" s="5" t="s">
        <v>1676</v>
      </c>
      <c r="C2794" s="6" t="s">
        <v>1007</v>
      </c>
    </row>
    <row r="2795">
      <c r="A2795" s="9">
        <f t="shared" si="1"/>
        <v>1836</v>
      </c>
      <c r="B2795" s="5" t="s">
        <v>1676</v>
      </c>
      <c r="C2795" s="6" t="s">
        <v>656</v>
      </c>
    </row>
    <row r="2796">
      <c r="A2796" s="9">
        <f t="shared" si="1"/>
        <v>1836</v>
      </c>
      <c r="B2796" s="5" t="s">
        <v>1676</v>
      </c>
      <c r="C2796" s="6" t="s">
        <v>23628</v>
      </c>
    </row>
    <row r="2797">
      <c r="A2797" s="9">
        <f t="shared" si="1"/>
        <v>1837</v>
      </c>
      <c r="B2797" s="8" t="s">
        <v>1677</v>
      </c>
      <c r="C2797" s="9" t="s">
        <v>83</v>
      </c>
    </row>
    <row r="2798">
      <c r="A2798" s="9">
        <f t="shared" si="1"/>
        <v>1838</v>
      </c>
      <c r="B2798" s="8" t="s">
        <v>1678</v>
      </c>
      <c r="C2798" s="6" t="s">
        <v>1012</v>
      </c>
    </row>
    <row r="2799">
      <c r="A2799" s="9">
        <f t="shared" si="1"/>
        <v>1839</v>
      </c>
      <c r="B2799" s="5" t="s">
        <v>1679</v>
      </c>
      <c r="C2799" s="6" t="s">
        <v>467</v>
      </c>
    </row>
    <row r="2800">
      <c r="A2800" s="9">
        <f t="shared" si="1"/>
        <v>1839</v>
      </c>
      <c r="B2800" s="5" t="s">
        <v>1679</v>
      </c>
      <c r="C2800" s="6" t="s">
        <v>23628</v>
      </c>
    </row>
    <row r="2801">
      <c r="A2801" s="9">
        <f t="shared" si="1"/>
        <v>1840</v>
      </c>
      <c r="B2801" s="25" t="s">
        <v>23984</v>
      </c>
      <c r="C2801" s="26" t="s">
        <v>23761</v>
      </c>
    </row>
    <row r="2802">
      <c r="A2802" s="9">
        <f t="shared" si="1"/>
        <v>1841</v>
      </c>
      <c r="B2802" s="25" t="s">
        <v>23985</v>
      </c>
      <c r="C2802" s="26" t="s">
        <v>23808</v>
      </c>
    </row>
    <row r="2803">
      <c r="A2803" s="9">
        <f t="shared" si="1"/>
        <v>1842</v>
      </c>
      <c r="B2803" s="5" t="s">
        <v>1680</v>
      </c>
      <c r="C2803" s="6" t="s">
        <v>1007</v>
      </c>
    </row>
    <row r="2804">
      <c r="A2804" s="9">
        <f t="shared" si="1"/>
        <v>1842</v>
      </c>
      <c r="B2804" s="5" t="s">
        <v>1680</v>
      </c>
      <c r="C2804" s="6" t="s">
        <v>656</v>
      </c>
    </row>
    <row r="2805">
      <c r="A2805" s="9">
        <f t="shared" si="1"/>
        <v>1842</v>
      </c>
      <c r="B2805" s="5" t="s">
        <v>1680</v>
      </c>
      <c r="C2805" s="6" t="s">
        <v>23628</v>
      </c>
    </row>
    <row r="2806">
      <c r="A2806" s="9">
        <f t="shared" si="1"/>
        <v>1843</v>
      </c>
      <c r="B2806" s="5" t="s">
        <v>1681</v>
      </c>
      <c r="C2806" s="6" t="s">
        <v>1007</v>
      </c>
    </row>
    <row r="2807">
      <c r="A2807" s="9">
        <f t="shared" si="1"/>
        <v>1843</v>
      </c>
      <c r="B2807" s="5" t="s">
        <v>1681</v>
      </c>
      <c r="C2807" s="6" t="s">
        <v>656</v>
      </c>
    </row>
    <row r="2808">
      <c r="A2808" s="9">
        <f t="shared" si="1"/>
        <v>1843</v>
      </c>
      <c r="B2808" s="5" t="s">
        <v>1681</v>
      </c>
      <c r="C2808" s="6" t="s">
        <v>23628</v>
      </c>
    </row>
    <row r="2809">
      <c r="A2809" s="9">
        <f t="shared" si="1"/>
        <v>1844</v>
      </c>
      <c r="B2809" s="8" t="s">
        <v>1682</v>
      </c>
      <c r="C2809" s="9" t="s">
        <v>758</v>
      </c>
    </row>
    <row r="2810">
      <c r="A2810" s="9">
        <f t="shared" si="1"/>
        <v>1845</v>
      </c>
      <c r="B2810" s="5" t="s">
        <v>1683</v>
      </c>
      <c r="C2810" s="6" t="s">
        <v>1007</v>
      </c>
    </row>
    <row r="2811">
      <c r="A2811" s="9">
        <f t="shared" si="1"/>
        <v>1845</v>
      </c>
      <c r="B2811" s="5" t="s">
        <v>1683</v>
      </c>
      <c r="C2811" s="6" t="s">
        <v>656</v>
      </c>
    </row>
    <row r="2812">
      <c r="A2812" s="9">
        <f t="shared" si="1"/>
        <v>1845</v>
      </c>
      <c r="B2812" s="5" t="s">
        <v>1683</v>
      </c>
      <c r="C2812" s="6" t="s">
        <v>23628</v>
      </c>
    </row>
    <row r="2813">
      <c r="A2813" s="9">
        <f t="shared" si="1"/>
        <v>1846</v>
      </c>
      <c r="B2813" s="8" t="s">
        <v>1684</v>
      </c>
      <c r="C2813" s="6" t="s">
        <v>25</v>
      </c>
    </row>
    <row r="2814">
      <c r="A2814" s="9">
        <f t="shared" si="1"/>
        <v>1846</v>
      </c>
      <c r="B2814" s="8" t="s">
        <v>1684</v>
      </c>
      <c r="C2814" s="9" t="s">
        <v>56</v>
      </c>
    </row>
    <row r="2815">
      <c r="A2815" s="9">
        <f t="shared" si="1"/>
        <v>1847</v>
      </c>
      <c r="B2815" s="8" t="s">
        <v>1685</v>
      </c>
      <c r="C2815" s="9" t="s">
        <v>758</v>
      </c>
    </row>
    <row r="2816">
      <c r="A2816" s="9">
        <f t="shared" si="1"/>
        <v>1847</v>
      </c>
      <c r="B2816" s="8" t="s">
        <v>1685</v>
      </c>
      <c r="C2816" s="9" t="s">
        <v>142</v>
      </c>
    </row>
    <row r="2817">
      <c r="A2817" s="9">
        <f t="shared" si="1"/>
        <v>1848</v>
      </c>
      <c r="B2817" s="5" t="s">
        <v>1686</v>
      </c>
      <c r="C2817" s="6" t="s">
        <v>1369</v>
      </c>
    </row>
    <row r="2818">
      <c r="A2818" s="9">
        <f t="shared" si="1"/>
        <v>1849</v>
      </c>
      <c r="B2818" s="5" t="s">
        <v>1687</v>
      </c>
      <c r="C2818" s="6" t="s">
        <v>48</v>
      </c>
    </row>
    <row r="2819">
      <c r="A2819" s="9">
        <f t="shared" si="1"/>
        <v>1850</v>
      </c>
      <c r="B2819" s="5" t="s">
        <v>1688</v>
      </c>
      <c r="C2819" s="6" t="s">
        <v>1248</v>
      </c>
    </row>
    <row r="2820">
      <c r="A2820" s="9">
        <f t="shared" si="1"/>
        <v>1851</v>
      </c>
      <c r="B2820" s="5" t="s">
        <v>1689</v>
      </c>
      <c r="C2820" s="6" t="s">
        <v>656</v>
      </c>
    </row>
    <row r="2821">
      <c r="A2821" s="9">
        <f t="shared" si="1"/>
        <v>1851</v>
      </c>
      <c r="B2821" s="5" t="s">
        <v>1689</v>
      </c>
      <c r="C2821" s="6" t="s">
        <v>23628</v>
      </c>
    </row>
    <row r="2822">
      <c r="A2822" s="9">
        <f t="shared" si="1"/>
        <v>1852</v>
      </c>
      <c r="B2822" s="8" t="s">
        <v>1690</v>
      </c>
      <c r="C2822" s="9" t="s">
        <v>83</v>
      </c>
    </row>
    <row r="2823">
      <c r="A2823" s="9">
        <f t="shared" si="1"/>
        <v>1853</v>
      </c>
      <c r="B2823" s="8" t="s">
        <v>1691</v>
      </c>
      <c r="C2823" s="9" t="s">
        <v>758</v>
      </c>
    </row>
    <row r="2824">
      <c r="A2824" s="9">
        <f t="shared" si="1"/>
        <v>1854</v>
      </c>
      <c r="B2824" s="8" t="s">
        <v>1692</v>
      </c>
      <c r="C2824" s="9" t="s">
        <v>835</v>
      </c>
    </row>
    <row r="2825">
      <c r="A2825" s="9">
        <f t="shared" si="1"/>
        <v>1855</v>
      </c>
      <c r="B2825" s="8" t="s">
        <v>1693</v>
      </c>
      <c r="C2825" s="9" t="s">
        <v>835</v>
      </c>
    </row>
    <row r="2826">
      <c r="A2826" s="9">
        <f t="shared" si="1"/>
        <v>1856</v>
      </c>
      <c r="B2826" s="8" t="s">
        <v>1694</v>
      </c>
      <c r="C2826" s="9" t="s">
        <v>614</v>
      </c>
    </row>
    <row r="2827">
      <c r="A2827" s="9">
        <f t="shared" si="1"/>
        <v>1857</v>
      </c>
      <c r="B2827" s="8" t="s">
        <v>1695</v>
      </c>
      <c r="C2827" s="9" t="s">
        <v>142</v>
      </c>
    </row>
    <row r="2828">
      <c r="A2828" s="9">
        <f t="shared" si="1"/>
        <v>1858</v>
      </c>
      <c r="B2828" s="8" t="s">
        <v>1696</v>
      </c>
      <c r="C2828" s="9" t="s">
        <v>40</v>
      </c>
    </row>
    <row r="2829">
      <c r="A2829" s="9">
        <f t="shared" si="1"/>
        <v>1859</v>
      </c>
      <c r="B2829" s="8" t="s">
        <v>1697</v>
      </c>
      <c r="C2829" s="9" t="s">
        <v>40</v>
      </c>
    </row>
    <row r="2830">
      <c r="A2830" s="9">
        <f t="shared" si="1"/>
        <v>1860</v>
      </c>
      <c r="B2830" s="5" t="s">
        <v>1698</v>
      </c>
      <c r="C2830" s="6" t="s">
        <v>1007</v>
      </c>
    </row>
    <row r="2831">
      <c r="A2831" s="9">
        <f t="shared" si="1"/>
        <v>1860</v>
      </c>
      <c r="B2831" s="18" t="s">
        <v>1698</v>
      </c>
      <c r="C2831" s="6" t="s">
        <v>655</v>
      </c>
    </row>
    <row r="2832">
      <c r="A2832" s="9">
        <f t="shared" si="1"/>
        <v>1860</v>
      </c>
      <c r="B2832" s="18" t="s">
        <v>1698</v>
      </c>
      <c r="C2832" s="6" t="s">
        <v>656</v>
      </c>
    </row>
    <row r="2833">
      <c r="A2833" s="9">
        <f t="shared" si="1"/>
        <v>1860</v>
      </c>
      <c r="B2833" s="18" t="s">
        <v>1698</v>
      </c>
      <c r="C2833" s="6" t="s">
        <v>23628</v>
      </c>
    </row>
    <row r="2834">
      <c r="A2834" s="9">
        <f t="shared" si="1"/>
        <v>1860</v>
      </c>
      <c r="B2834" s="37" t="s">
        <v>1698</v>
      </c>
      <c r="C2834" s="28" t="s">
        <v>23633</v>
      </c>
    </row>
    <row r="2835">
      <c r="A2835" s="9">
        <f t="shared" si="1"/>
        <v>1861</v>
      </c>
      <c r="B2835" s="8" t="s">
        <v>1699</v>
      </c>
      <c r="C2835" s="9" t="s">
        <v>142</v>
      </c>
    </row>
    <row r="2836">
      <c r="A2836" s="9">
        <f t="shared" si="1"/>
        <v>1861</v>
      </c>
      <c r="B2836" s="8" t="s">
        <v>1699</v>
      </c>
      <c r="C2836" s="9" t="s">
        <v>162</v>
      </c>
    </row>
    <row r="2837">
      <c r="A2837" s="9">
        <f t="shared" si="1"/>
        <v>1862</v>
      </c>
      <c r="B2837" s="5" t="s">
        <v>1700</v>
      </c>
      <c r="C2837" s="6" t="s">
        <v>1267</v>
      </c>
    </row>
    <row r="2838">
      <c r="A2838" s="9">
        <f t="shared" si="1"/>
        <v>1862</v>
      </c>
      <c r="B2838" s="5" t="s">
        <v>1700</v>
      </c>
      <c r="C2838" s="6" t="s">
        <v>547</v>
      </c>
    </row>
    <row r="2839">
      <c r="A2839" s="9">
        <f t="shared" si="1"/>
        <v>1863</v>
      </c>
      <c r="B2839" s="5" t="s">
        <v>1701</v>
      </c>
      <c r="C2839" s="6" t="s">
        <v>1620</v>
      </c>
    </row>
    <row r="2840">
      <c r="A2840" s="9">
        <f t="shared" si="1"/>
        <v>1864</v>
      </c>
      <c r="B2840" s="5" t="s">
        <v>1702</v>
      </c>
      <c r="C2840" s="6" t="s">
        <v>1620</v>
      </c>
    </row>
    <row r="2841">
      <c r="A2841" s="9">
        <f t="shared" si="1"/>
        <v>1864</v>
      </c>
      <c r="B2841" s="5" t="s">
        <v>1702</v>
      </c>
      <c r="C2841" s="6" t="s">
        <v>547</v>
      </c>
    </row>
    <row r="2842">
      <c r="A2842" s="9">
        <f t="shared" si="1"/>
        <v>1865</v>
      </c>
      <c r="B2842" s="8" t="s">
        <v>1703</v>
      </c>
      <c r="C2842" s="9" t="s">
        <v>835</v>
      </c>
    </row>
    <row r="2843">
      <c r="A2843" s="9">
        <f t="shared" si="1"/>
        <v>1866</v>
      </c>
      <c r="B2843" s="8" t="s">
        <v>1704</v>
      </c>
      <c r="C2843" s="9" t="s">
        <v>835</v>
      </c>
    </row>
    <row r="2844">
      <c r="A2844" s="9">
        <f t="shared" si="1"/>
        <v>1867</v>
      </c>
      <c r="B2844" s="8" t="s">
        <v>1705</v>
      </c>
      <c r="C2844" s="9" t="s">
        <v>56</v>
      </c>
    </row>
    <row r="2845">
      <c r="A2845" s="9">
        <f t="shared" si="1"/>
        <v>1868</v>
      </c>
      <c r="B2845" s="5" t="s">
        <v>1706</v>
      </c>
      <c r="C2845" s="6" t="s">
        <v>142</v>
      </c>
    </row>
    <row r="2846">
      <c r="A2846" s="9">
        <f t="shared" si="1"/>
        <v>1868</v>
      </c>
      <c r="B2846" s="5" t="s">
        <v>1706</v>
      </c>
      <c r="C2846" s="6" t="s">
        <v>162</v>
      </c>
    </row>
    <row r="2847">
      <c r="A2847" s="9">
        <f t="shared" si="1"/>
        <v>1869</v>
      </c>
      <c r="B2847" s="5" t="s">
        <v>1707</v>
      </c>
      <c r="C2847" s="6" t="s">
        <v>989</v>
      </c>
    </row>
    <row r="2848">
      <c r="A2848" s="9">
        <f t="shared" si="1"/>
        <v>1870</v>
      </c>
      <c r="B2848" s="5" t="s">
        <v>1708</v>
      </c>
      <c r="C2848" s="6" t="s">
        <v>1007</v>
      </c>
    </row>
    <row r="2849">
      <c r="A2849" s="9">
        <f t="shared" si="1"/>
        <v>1870</v>
      </c>
      <c r="B2849" s="5" t="s">
        <v>1708</v>
      </c>
      <c r="C2849" s="6" t="s">
        <v>656</v>
      </c>
    </row>
    <row r="2850">
      <c r="A2850" s="9">
        <f t="shared" si="1"/>
        <v>1870</v>
      </c>
      <c r="B2850" s="5" t="s">
        <v>1708</v>
      </c>
      <c r="C2850" s="6" t="s">
        <v>23628</v>
      </c>
    </row>
    <row r="2851">
      <c r="A2851" s="9">
        <f t="shared" si="1"/>
        <v>1871</v>
      </c>
      <c r="B2851" s="8" t="s">
        <v>1709</v>
      </c>
      <c r="C2851" s="9" t="s">
        <v>416</v>
      </c>
    </row>
    <row r="2852">
      <c r="A2852" s="9">
        <f t="shared" si="1"/>
        <v>1872</v>
      </c>
      <c r="B2852" s="8" t="s">
        <v>1710</v>
      </c>
      <c r="C2852" s="9" t="s">
        <v>758</v>
      </c>
    </row>
    <row r="2853">
      <c r="A2853" s="9">
        <f t="shared" si="1"/>
        <v>1873</v>
      </c>
      <c r="B2853" s="5" t="s">
        <v>1711</v>
      </c>
      <c r="C2853" s="6" t="s">
        <v>471</v>
      </c>
    </row>
    <row r="2854">
      <c r="A2854" s="9">
        <f t="shared" si="1"/>
        <v>1874</v>
      </c>
      <c r="B2854" s="25" t="s">
        <v>23986</v>
      </c>
      <c r="C2854" s="26" t="s">
        <v>23817</v>
      </c>
    </row>
    <row r="2855">
      <c r="A2855" s="9">
        <f t="shared" si="1"/>
        <v>1875</v>
      </c>
      <c r="B2855" s="8" t="s">
        <v>1712</v>
      </c>
      <c r="C2855" s="6" t="s">
        <v>150</v>
      </c>
    </row>
    <row r="2856">
      <c r="A2856" s="9">
        <f t="shared" si="1"/>
        <v>1875</v>
      </c>
      <c r="B2856" s="8" t="s">
        <v>1712</v>
      </c>
      <c r="C2856" s="9" t="s">
        <v>142</v>
      </c>
    </row>
    <row r="2857">
      <c r="A2857" s="9">
        <f t="shared" si="1"/>
        <v>1875</v>
      </c>
      <c r="B2857" s="8" t="s">
        <v>1712</v>
      </c>
      <c r="C2857" s="6" t="s">
        <v>23637</v>
      </c>
    </row>
    <row r="2858">
      <c r="A2858" s="9">
        <f t="shared" si="1"/>
        <v>1876</v>
      </c>
      <c r="B2858" s="8" t="s">
        <v>1713</v>
      </c>
      <c r="C2858" s="9" t="s">
        <v>614</v>
      </c>
    </row>
    <row r="2859">
      <c r="A2859" s="9">
        <f t="shared" si="1"/>
        <v>1877</v>
      </c>
      <c r="B2859" s="5" t="s">
        <v>1714</v>
      </c>
      <c r="C2859" s="6" t="s">
        <v>1369</v>
      </c>
    </row>
    <row r="2860">
      <c r="A2860" s="9">
        <f t="shared" si="1"/>
        <v>1878</v>
      </c>
      <c r="B2860" s="5" t="s">
        <v>1715</v>
      </c>
      <c r="C2860" s="6" t="s">
        <v>20</v>
      </c>
    </row>
    <row r="2861">
      <c r="A2861" s="9">
        <f t="shared" si="1"/>
        <v>1879</v>
      </c>
      <c r="B2861" s="5" t="s">
        <v>1716</v>
      </c>
      <c r="C2861" s="6" t="s">
        <v>142</v>
      </c>
    </row>
    <row r="2862">
      <c r="A2862" s="9">
        <f t="shared" si="1"/>
        <v>1879</v>
      </c>
      <c r="B2862" s="5" t="s">
        <v>1716</v>
      </c>
      <c r="C2862" s="6" t="s">
        <v>162</v>
      </c>
    </row>
    <row r="2863">
      <c r="A2863" s="9">
        <f t="shared" si="1"/>
        <v>1880</v>
      </c>
      <c r="B2863" s="8" t="s">
        <v>1717</v>
      </c>
      <c r="C2863" s="9" t="s">
        <v>162</v>
      </c>
    </row>
    <row r="2864">
      <c r="A2864" s="9">
        <f t="shared" si="1"/>
        <v>1880</v>
      </c>
      <c r="B2864" s="8" t="s">
        <v>1717</v>
      </c>
      <c r="C2864" s="9" t="s">
        <v>142</v>
      </c>
    </row>
    <row r="2865">
      <c r="A2865" s="9">
        <f t="shared" si="1"/>
        <v>1881</v>
      </c>
      <c r="B2865" s="25" t="s">
        <v>23987</v>
      </c>
      <c r="C2865" s="26" t="s">
        <v>23817</v>
      </c>
    </row>
    <row r="2866">
      <c r="A2866" s="9">
        <f t="shared" si="1"/>
        <v>1882</v>
      </c>
      <c r="B2866" s="8" t="s">
        <v>1718</v>
      </c>
      <c r="C2866" s="9" t="s">
        <v>83</v>
      </c>
    </row>
    <row r="2867">
      <c r="A2867" s="9">
        <f t="shared" si="1"/>
        <v>1883</v>
      </c>
      <c r="B2867" s="8" t="s">
        <v>1719</v>
      </c>
      <c r="C2867" s="9" t="s">
        <v>83</v>
      </c>
    </row>
    <row r="2868">
      <c r="A2868" s="9">
        <f t="shared" si="1"/>
        <v>1884</v>
      </c>
      <c r="B2868" s="8" t="s">
        <v>1720</v>
      </c>
      <c r="C2868" s="9" t="s">
        <v>54</v>
      </c>
    </row>
    <row r="2869">
      <c r="A2869" s="9">
        <f t="shared" si="1"/>
        <v>1884</v>
      </c>
      <c r="B2869" s="8" t="s">
        <v>1720</v>
      </c>
      <c r="C2869" s="9" t="s">
        <v>162</v>
      </c>
    </row>
    <row r="2870">
      <c r="A2870" s="9">
        <f t="shared" si="1"/>
        <v>1885</v>
      </c>
      <c r="B2870" s="5" t="s">
        <v>1721</v>
      </c>
      <c r="C2870" s="6" t="s">
        <v>15</v>
      </c>
    </row>
    <row r="2871">
      <c r="A2871" s="9">
        <f t="shared" si="1"/>
        <v>1886</v>
      </c>
      <c r="B2871" s="5" t="s">
        <v>1722</v>
      </c>
      <c r="C2871" s="6" t="s">
        <v>15</v>
      </c>
    </row>
    <row r="2872">
      <c r="A2872" s="9">
        <f t="shared" si="1"/>
        <v>1887</v>
      </c>
      <c r="B2872" s="5" t="s">
        <v>1723</v>
      </c>
      <c r="C2872" s="6" t="s">
        <v>1207</v>
      </c>
    </row>
    <row r="2873">
      <c r="A2873" s="9">
        <f t="shared" si="1"/>
        <v>1888</v>
      </c>
      <c r="B2873" s="8" t="s">
        <v>1724</v>
      </c>
      <c r="C2873" s="9" t="s">
        <v>188</v>
      </c>
    </row>
    <row r="2874">
      <c r="A2874" s="9">
        <f t="shared" si="1"/>
        <v>1889</v>
      </c>
      <c r="B2874" s="8" t="s">
        <v>1725</v>
      </c>
      <c r="C2874" s="9" t="s">
        <v>758</v>
      </c>
    </row>
    <row r="2875">
      <c r="A2875" s="9">
        <f t="shared" si="1"/>
        <v>1890</v>
      </c>
      <c r="B2875" s="5" t="s">
        <v>1726</v>
      </c>
      <c r="C2875" s="6" t="s">
        <v>758</v>
      </c>
    </row>
    <row r="2876">
      <c r="A2876" s="9">
        <f t="shared" si="1"/>
        <v>1891</v>
      </c>
      <c r="B2876" s="5" t="s">
        <v>1727</v>
      </c>
      <c r="C2876" s="6" t="s">
        <v>80</v>
      </c>
    </row>
    <row r="2877">
      <c r="A2877" s="9">
        <f t="shared" si="1"/>
        <v>1892</v>
      </c>
      <c r="B2877" s="5" t="s">
        <v>1728</v>
      </c>
      <c r="C2877" s="6" t="s">
        <v>1007</v>
      </c>
    </row>
    <row r="2878">
      <c r="A2878" s="9">
        <f t="shared" si="1"/>
        <v>1892</v>
      </c>
      <c r="B2878" s="5" t="s">
        <v>1728</v>
      </c>
      <c r="C2878" s="6" t="s">
        <v>656</v>
      </c>
    </row>
    <row r="2879">
      <c r="A2879" s="9">
        <f t="shared" si="1"/>
        <v>1892</v>
      </c>
      <c r="B2879" s="5" t="s">
        <v>1728</v>
      </c>
      <c r="C2879" s="6" t="s">
        <v>23628</v>
      </c>
    </row>
    <row r="2880">
      <c r="A2880" s="9">
        <f t="shared" si="1"/>
        <v>1893</v>
      </c>
      <c r="B2880" s="8" t="s">
        <v>1729</v>
      </c>
      <c r="C2880" s="9" t="s">
        <v>142</v>
      </c>
    </row>
    <row r="2881">
      <c r="A2881" s="9">
        <f t="shared" si="1"/>
        <v>1894</v>
      </c>
      <c r="B2881" s="5" t="s">
        <v>1730</v>
      </c>
      <c r="C2881" s="6" t="s">
        <v>656</v>
      </c>
    </row>
    <row r="2882">
      <c r="A2882" s="9">
        <f t="shared" si="1"/>
        <v>1894</v>
      </c>
      <c r="B2882" s="5" t="s">
        <v>1730</v>
      </c>
      <c r="C2882" s="6" t="s">
        <v>23628</v>
      </c>
    </row>
    <row r="2883">
      <c r="A2883" s="9">
        <f t="shared" si="1"/>
        <v>1895</v>
      </c>
      <c r="B2883" s="8" t="s">
        <v>1731</v>
      </c>
      <c r="C2883" s="9" t="s">
        <v>416</v>
      </c>
    </row>
    <row r="2884">
      <c r="A2884" s="9">
        <f t="shared" si="1"/>
        <v>1896</v>
      </c>
      <c r="B2884" s="5" t="s">
        <v>1732</v>
      </c>
      <c r="C2884" s="6" t="s">
        <v>471</v>
      </c>
    </row>
    <row r="2885">
      <c r="A2885" s="9">
        <f t="shared" si="1"/>
        <v>1897</v>
      </c>
      <c r="B2885" s="5" t="s">
        <v>1733</v>
      </c>
      <c r="C2885" s="6" t="s">
        <v>655</v>
      </c>
    </row>
    <row r="2886">
      <c r="A2886" s="9">
        <f t="shared" si="1"/>
        <v>1897</v>
      </c>
      <c r="B2886" s="5" t="s">
        <v>1733</v>
      </c>
      <c r="C2886" s="6" t="s">
        <v>656</v>
      </c>
    </row>
    <row r="2887">
      <c r="A2887" s="9">
        <f t="shared" si="1"/>
        <v>1897</v>
      </c>
      <c r="B2887" s="5" t="s">
        <v>1733</v>
      </c>
      <c r="C2887" s="6" t="s">
        <v>23628</v>
      </c>
    </row>
    <row r="2888">
      <c r="A2888" s="9">
        <f t="shared" si="1"/>
        <v>1897</v>
      </c>
      <c r="B2888" s="37" t="s">
        <v>1733</v>
      </c>
      <c r="C2888" s="28" t="s">
        <v>23633</v>
      </c>
    </row>
    <row r="2889">
      <c r="A2889" s="9">
        <f t="shared" si="1"/>
        <v>1898</v>
      </c>
      <c r="B2889" s="8" t="s">
        <v>1734</v>
      </c>
      <c r="C2889" s="9" t="s">
        <v>815</v>
      </c>
    </row>
    <row r="2890">
      <c r="A2890" s="9">
        <f t="shared" si="1"/>
        <v>1899</v>
      </c>
      <c r="B2890" s="8" t="s">
        <v>1735</v>
      </c>
      <c r="C2890" s="9" t="s">
        <v>815</v>
      </c>
    </row>
    <row r="2891">
      <c r="A2891" s="9">
        <f t="shared" si="1"/>
        <v>1900</v>
      </c>
      <c r="B2891" s="8" t="s">
        <v>1736</v>
      </c>
      <c r="C2891" s="9" t="s">
        <v>815</v>
      </c>
    </row>
    <row r="2892">
      <c r="A2892" s="9">
        <f t="shared" si="1"/>
        <v>1901</v>
      </c>
      <c r="B2892" s="8" t="s">
        <v>1737</v>
      </c>
      <c r="C2892" s="9" t="s">
        <v>835</v>
      </c>
    </row>
    <row r="2893">
      <c r="A2893" s="9">
        <f t="shared" si="1"/>
        <v>1902</v>
      </c>
      <c r="B2893" s="5" t="s">
        <v>1738</v>
      </c>
      <c r="C2893" s="6" t="s">
        <v>150</v>
      </c>
    </row>
    <row r="2894">
      <c r="A2894" s="9">
        <f t="shared" si="1"/>
        <v>1902</v>
      </c>
      <c r="B2894" s="5" t="s">
        <v>1738</v>
      </c>
      <c r="C2894" s="6" t="s">
        <v>23637</v>
      </c>
    </row>
    <row r="2895">
      <c r="A2895" s="9">
        <f t="shared" si="1"/>
        <v>1903</v>
      </c>
      <c r="B2895" s="5" t="s">
        <v>1739</v>
      </c>
      <c r="C2895" s="6" t="s">
        <v>313</v>
      </c>
    </row>
    <row r="2896">
      <c r="A2896" s="9">
        <f t="shared" si="1"/>
        <v>1903</v>
      </c>
      <c r="B2896" s="25" t="s">
        <v>1739</v>
      </c>
      <c r="C2896" s="26" t="s">
        <v>150</v>
      </c>
    </row>
    <row r="2897">
      <c r="A2897" s="9">
        <f t="shared" si="1"/>
        <v>1903</v>
      </c>
      <c r="B2897" s="27" t="s">
        <v>1739</v>
      </c>
      <c r="C2897" s="28" t="s">
        <v>23637</v>
      </c>
    </row>
    <row r="2898">
      <c r="A2898" s="9">
        <f t="shared" si="1"/>
        <v>1904</v>
      </c>
      <c r="B2898" s="8" t="s">
        <v>1740</v>
      </c>
      <c r="C2898" s="9" t="s">
        <v>142</v>
      </c>
    </row>
    <row r="2899">
      <c r="A2899" s="9">
        <f t="shared" si="1"/>
        <v>1905</v>
      </c>
      <c r="B2899" s="8" t="s">
        <v>1741</v>
      </c>
      <c r="C2899" s="9" t="s">
        <v>83</v>
      </c>
    </row>
    <row r="2900">
      <c r="A2900" s="9">
        <f t="shared" si="1"/>
        <v>1906</v>
      </c>
      <c r="B2900" s="5" t="s">
        <v>1742</v>
      </c>
      <c r="C2900" s="6" t="s">
        <v>471</v>
      </c>
    </row>
    <row r="2901">
      <c r="A2901" s="9">
        <f t="shared" si="1"/>
        <v>1906</v>
      </c>
      <c r="B2901" s="5" t="s">
        <v>1742</v>
      </c>
      <c r="C2901" s="6" t="s">
        <v>20</v>
      </c>
    </row>
    <row r="2902">
      <c r="A2902" s="9">
        <f t="shared" si="1"/>
        <v>1906</v>
      </c>
      <c r="B2902" s="5" t="s">
        <v>1742</v>
      </c>
      <c r="C2902" s="6" t="s">
        <v>1743</v>
      </c>
    </row>
    <row r="2903">
      <c r="A2903" s="9">
        <f t="shared" si="1"/>
        <v>1907</v>
      </c>
      <c r="B2903" s="5" t="s">
        <v>1744</v>
      </c>
      <c r="C2903" s="6" t="s">
        <v>471</v>
      </c>
    </row>
    <row r="2904">
      <c r="A2904" s="9">
        <f t="shared" si="1"/>
        <v>1908</v>
      </c>
      <c r="B2904" s="5" t="s">
        <v>1745</v>
      </c>
      <c r="C2904" s="6" t="s">
        <v>471</v>
      </c>
    </row>
    <row r="2905">
      <c r="A2905" s="9">
        <f t="shared" si="1"/>
        <v>1909</v>
      </c>
      <c r="B2905" s="5" t="s">
        <v>1746</v>
      </c>
      <c r="C2905" s="6" t="s">
        <v>471</v>
      </c>
    </row>
    <row r="2906">
      <c r="A2906" s="9">
        <f t="shared" si="1"/>
        <v>1910</v>
      </c>
      <c r="B2906" s="5" t="s">
        <v>1747</v>
      </c>
      <c r="C2906" s="6" t="s">
        <v>367</v>
      </c>
    </row>
    <row r="2907">
      <c r="A2907" s="9">
        <f t="shared" si="1"/>
        <v>1911</v>
      </c>
      <c r="B2907" s="5" t="s">
        <v>1748</v>
      </c>
      <c r="C2907" s="6" t="s">
        <v>367</v>
      </c>
    </row>
    <row r="2908">
      <c r="A2908" s="9">
        <f t="shared" si="1"/>
        <v>1912</v>
      </c>
      <c r="B2908" s="25" t="s">
        <v>23988</v>
      </c>
      <c r="C2908" s="26" t="s">
        <v>23845</v>
      </c>
    </row>
    <row r="2909">
      <c r="A2909" s="9">
        <f t="shared" si="1"/>
        <v>1913</v>
      </c>
      <c r="B2909" s="25" t="s">
        <v>23989</v>
      </c>
      <c r="C2909" s="26" t="s">
        <v>150</v>
      </c>
    </row>
    <row r="2910">
      <c r="A2910" s="9">
        <f t="shared" si="1"/>
        <v>1913</v>
      </c>
      <c r="B2910" s="27" t="s">
        <v>23989</v>
      </c>
      <c r="C2910" s="28" t="s">
        <v>23637</v>
      </c>
    </row>
    <row r="2911">
      <c r="A2911" s="9">
        <f t="shared" si="1"/>
        <v>1914</v>
      </c>
      <c r="B2911" s="5" t="s">
        <v>1749</v>
      </c>
      <c r="C2911" s="6" t="s">
        <v>367</v>
      </c>
    </row>
    <row r="2912">
      <c r="A2912" s="9">
        <f t="shared" si="1"/>
        <v>1915</v>
      </c>
      <c r="B2912" s="5" t="s">
        <v>1750</v>
      </c>
      <c r="C2912" s="6" t="s">
        <v>656</v>
      </c>
    </row>
    <row r="2913">
      <c r="A2913" s="9">
        <f t="shared" si="1"/>
        <v>1915</v>
      </c>
      <c r="B2913" s="5" t="s">
        <v>1750</v>
      </c>
      <c r="C2913" s="6" t="s">
        <v>62</v>
      </c>
    </row>
    <row r="2914">
      <c r="A2914" s="9">
        <f t="shared" si="1"/>
        <v>1915</v>
      </c>
      <c r="B2914" s="5" t="s">
        <v>1750</v>
      </c>
      <c r="C2914" s="6" t="s">
        <v>655</v>
      </c>
    </row>
    <row r="2915">
      <c r="A2915" s="9">
        <f t="shared" si="1"/>
        <v>1915</v>
      </c>
      <c r="B2915" s="5" t="s">
        <v>1750</v>
      </c>
      <c r="C2915" s="6" t="s">
        <v>23628</v>
      </c>
    </row>
    <row r="2916">
      <c r="A2916" s="9">
        <f t="shared" si="1"/>
        <v>1915</v>
      </c>
      <c r="B2916" s="37" t="s">
        <v>1750</v>
      </c>
      <c r="C2916" s="28" t="s">
        <v>23633</v>
      </c>
    </row>
    <row r="2917">
      <c r="A2917" s="9">
        <f t="shared" si="1"/>
        <v>1916</v>
      </c>
      <c r="B2917" s="8" t="s">
        <v>1751</v>
      </c>
      <c r="C2917" s="6" t="s">
        <v>25</v>
      </c>
    </row>
    <row r="2918">
      <c r="A2918" s="9">
        <f t="shared" si="1"/>
        <v>1916</v>
      </c>
      <c r="B2918" s="8" t="s">
        <v>1751</v>
      </c>
      <c r="C2918" s="9" t="s">
        <v>162</v>
      </c>
    </row>
    <row r="2919">
      <c r="A2919" s="9">
        <f t="shared" si="1"/>
        <v>1916</v>
      </c>
      <c r="B2919" s="8" t="s">
        <v>1751</v>
      </c>
      <c r="C2919" s="9" t="s">
        <v>142</v>
      </c>
    </row>
    <row r="2920">
      <c r="A2920" s="9">
        <f t="shared" si="1"/>
        <v>1917</v>
      </c>
      <c r="B2920" s="8" t="s">
        <v>1752</v>
      </c>
      <c r="C2920" s="6" t="s">
        <v>150</v>
      </c>
    </row>
    <row r="2921">
      <c r="A2921" s="9">
        <f t="shared" si="1"/>
        <v>1917</v>
      </c>
      <c r="B2921" s="8" t="s">
        <v>1752</v>
      </c>
      <c r="C2921" s="6" t="s">
        <v>23637</v>
      </c>
    </row>
    <row r="2922">
      <c r="A2922" s="9">
        <f t="shared" si="1"/>
        <v>1918</v>
      </c>
      <c r="B2922" s="25" t="s">
        <v>23990</v>
      </c>
      <c r="C2922" s="26" t="s">
        <v>8541</v>
      </c>
    </row>
    <row r="2923">
      <c r="A2923" s="9">
        <f t="shared" si="1"/>
        <v>1919</v>
      </c>
      <c r="B2923" s="8" t="s">
        <v>1753</v>
      </c>
      <c r="C2923" s="6" t="s">
        <v>1012</v>
      </c>
    </row>
    <row r="2924">
      <c r="A2924" s="9">
        <f t="shared" si="1"/>
        <v>1920</v>
      </c>
      <c r="B2924" s="8" t="s">
        <v>1754</v>
      </c>
      <c r="C2924" s="9" t="s">
        <v>815</v>
      </c>
    </row>
    <row r="2925">
      <c r="A2925" s="9">
        <f t="shared" si="1"/>
        <v>1921</v>
      </c>
      <c r="B2925" s="5" t="s">
        <v>1755</v>
      </c>
      <c r="C2925" s="6" t="s">
        <v>1548</v>
      </c>
    </row>
    <row r="2926">
      <c r="A2926" s="9">
        <f t="shared" si="1"/>
        <v>1922</v>
      </c>
      <c r="B2926" s="8" t="s">
        <v>1756</v>
      </c>
      <c r="C2926" s="9" t="s">
        <v>835</v>
      </c>
    </row>
    <row r="2927">
      <c r="A2927" s="9">
        <f t="shared" si="1"/>
        <v>1923</v>
      </c>
      <c r="B2927" s="5" t="s">
        <v>1757</v>
      </c>
      <c r="C2927" s="6" t="s">
        <v>1007</v>
      </c>
    </row>
    <row r="2928">
      <c r="A2928" s="9">
        <f t="shared" si="1"/>
        <v>1923</v>
      </c>
      <c r="B2928" s="5" t="s">
        <v>1757</v>
      </c>
      <c r="C2928" s="6" t="s">
        <v>656</v>
      </c>
    </row>
    <row r="2929">
      <c r="A2929" s="9">
        <f t="shared" si="1"/>
        <v>1923</v>
      </c>
      <c r="B2929" s="5" t="s">
        <v>1757</v>
      </c>
      <c r="C2929" s="6" t="s">
        <v>23628</v>
      </c>
    </row>
    <row r="2930">
      <c r="A2930" s="9">
        <f t="shared" si="1"/>
        <v>1924</v>
      </c>
      <c r="B2930" s="5" t="s">
        <v>1758</v>
      </c>
      <c r="C2930" s="6" t="s">
        <v>1007</v>
      </c>
    </row>
    <row r="2931">
      <c r="A2931" s="9">
        <f t="shared" si="1"/>
        <v>1925</v>
      </c>
      <c r="B2931" s="5" t="s">
        <v>1759</v>
      </c>
      <c r="C2931" s="6" t="s">
        <v>1007</v>
      </c>
    </row>
    <row r="2932">
      <c r="A2932" s="9">
        <f t="shared" si="1"/>
        <v>1925</v>
      </c>
      <c r="B2932" s="5" t="s">
        <v>1759</v>
      </c>
      <c r="C2932" s="6" t="s">
        <v>40</v>
      </c>
    </row>
    <row r="2933">
      <c r="A2933" s="9">
        <f t="shared" si="1"/>
        <v>1926</v>
      </c>
      <c r="B2933" s="8" t="s">
        <v>1760</v>
      </c>
      <c r="C2933" s="9" t="s">
        <v>188</v>
      </c>
    </row>
    <row r="2934">
      <c r="A2934" s="9">
        <f t="shared" si="1"/>
        <v>1927</v>
      </c>
      <c r="B2934" s="8" t="s">
        <v>1761</v>
      </c>
      <c r="C2934" s="9" t="s">
        <v>399</v>
      </c>
    </row>
    <row r="2935">
      <c r="A2935" s="9">
        <f t="shared" si="1"/>
        <v>1928</v>
      </c>
      <c r="B2935" s="8" t="s">
        <v>1762</v>
      </c>
      <c r="C2935" s="9" t="s">
        <v>614</v>
      </c>
    </row>
    <row r="2936">
      <c r="A2936" s="9">
        <f t="shared" si="1"/>
        <v>1929</v>
      </c>
      <c r="B2936" s="8" t="s">
        <v>1763</v>
      </c>
      <c r="C2936" s="9" t="s">
        <v>835</v>
      </c>
    </row>
    <row r="2937">
      <c r="A2937" s="9">
        <f t="shared" si="1"/>
        <v>1930</v>
      </c>
      <c r="B2937" s="5" t="s">
        <v>1764</v>
      </c>
      <c r="C2937" s="6" t="s">
        <v>1007</v>
      </c>
    </row>
    <row r="2938">
      <c r="A2938" s="9">
        <f t="shared" si="1"/>
        <v>1930</v>
      </c>
      <c r="B2938" s="5" t="s">
        <v>1764</v>
      </c>
      <c r="C2938" s="6" t="s">
        <v>656</v>
      </c>
    </row>
    <row r="2939">
      <c r="A2939" s="9">
        <f t="shared" si="1"/>
        <v>1930</v>
      </c>
      <c r="B2939" s="5" t="s">
        <v>1764</v>
      </c>
      <c r="C2939" s="6" t="s">
        <v>23628</v>
      </c>
    </row>
    <row r="2940">
      <c r="A2940" s="9">
        <f t="shared" si="1"/>
        <v>1931</v>
      </c>
      <c r="B2940" s="8" t="s">
        <v>1765</v>
      </c>
      <c r="C2940" s="6" t="s">
        <v>25</v>
      </c>
    </row>
    <row r="2941">
      <c r="A2941" s="9">
        <f t="shared" si="1"/>
        <v>1931</v>
      </c>
      <c r="B2941" s="8" t="s">
        <v>1765</v>
      </c>
      <c r="C2941" s="9" t="s">
        <v>162</v>
      </c>
    </row>
    <row r="2942">
      <c r="A2942" s="9">
        <f t="shared" si="1"/>
        <v>1931</v>
      </c>
      <c r="B2942" s="8" t="s">
        <v>1765</v>
      </c>
      <c r="C2942" s="9" t="s">
        <v>142</v>
      </c>
    </row>
    <row r="2943">
      <c r="A2943" s="9">
        <f t="shared" si="1"/>
        <v>1932</v>
      </c>
      <c r="B2943" s="8" t="s">
        <v>1766</v>
      </c>
      <c r="C2943" s="9" t="s">
        <v>835</v>
      </c>
    </row>
    <row r="2944">
      <c r="A2944" s="9">
        <f t="shared" si="1"/>
        <v>1932</v>
      </c>
      <c r="B2944" s="8" t="s">
        <v>1766</v>
      </c>
      <c r="C2944" s="9" t="s">
        <v>399</v>
      </c>
    </row>
    <row r="2945">
      <c r="A2945" s="9">
        <f t="shared" si="1"/>
        <v>1933</v>
      </c>
      <c r="B2945" s="5" t="s">
        <v>1767</v>
      </c>
      <c r="C2945" s="6" t="s">
        <v>1290</v>
      </c>
    </row>
    <row r="2946">
      <c r="A2946" s="9">
        <f t="shared" si="1"/>
        <v>1934</v>
      </c>
      <c r="B2946" s="8" t="s">
        <v>1768</v>
      </c>
      <c r="C2946" s="9" t="s">
        <v>177</v>
      </c>
    </row>
    <row r="2947">
      <c r="A2947" s="9">
        <f t="shared" si="1"/>
        <v>1935</v>
      </c>
      <c r="B2947" s="5" t="s">
        <v>1769</v>
      </c>
      <c r="C2947" s="6" t="s">
        <v>15</v>
      </c>
    </row>
    <row r="2948">
      <c r="A2948" s="9">
        <f t="shared" si="1"/>
        <v>1936</v>
      </c>
      <c r="B2948" s="5" t="s">
        <v>1770</v>
      </c>
      <c r="C2948" s="6" t="s">
        <v>989</v>
      </c>
    </row>
    <row r="2949">
      <c r="A2949" s="9">
        <f t="shared" si="1"/>
        <v>1937</v>
      </c>
      <c r="B2949" s="5" t="s">
        <v>1771</v>
      </c>
      <c r="C2949" s="6" t="s">
        <v>1620</v>
      </c>
    </row>
    <row r="2950">
      <c r="A2950" s="9">
        <f t="shared" si="1"/>
        <v>1938</v>
      </c>
      <c r="B2950" s="5" t="s">
        <v>1772</v>
      </c>
      <c r="C2950" s="6" t="s">
        <v>32</v>
      </c>
    </row>
    <row r="2951">
      <c r="A2951" s="9">
        <f t="shared" si="1"/>
        <v>1939</v>
      </c>
      <c r="B2951" s="8" t="s">
        <v>1773</v>
      </c>
      <c r="C2951" s="9" t="s">
        <v>547</v>
      </c>
    </row>
    <row r="2952">
      <c r="A2952" s="9">
        <f t="shared" si="1"/>
        <v>1940</v>
      </c>
      <c r="B2952" s="8" t="s">
        <v>1774</v>
      </c>
      <c r="C2952" s="9" t="s">
        <v>40</v>
      </c>
    </row>
    <row r="2953">
      <c r="A2953" s="9">
        <f t="shared" si="1"/>
        <v>1941</v>
      </c>
      <c r="B2953" s="8" t="s">
        <v>1775</v>
      </c>
      <c r="C2953" s="9" t="s">
        <v>1776</v>
      </c>
    </row>
    <row r="2954">
      <c r="A2954" s="9">
        <f t="shared" si="1"/>
        <v>1942</v>
      </c>
      <c r="B2954" s="8" t="s">
        <v>1777</v>
      </c>
      <c r="C2954" s="6" t="s">
        <v>150</v>
      </c>
    </row>
    <row r="2955">
      <c r="A2955" s="9">
        <f t="shared" si="1"/>
        <v>1942</v>
      </c>
      <c r="B2955" s="8" t="s">
        <v>1777</v>
      </c>
      <c r="C2955" s="6" t="s">
        <v>25</v>
      </c>
    </row>
    <row r="2956">
      <c r="A2956" s="9">
        <f t="shared" si="1"/>
        <v>1942</v>
      </c>
      <c r="B2956" s="8" t="s">
        <v>1777</v>
      </c>
      <c r="C2956" s="6" t="s">
        <v>23637</v>
      </c>
    </row>
    <row r="2957">
      <c r="A2957" s="9">
        <f t="shared" si="1"/>
        <v>1943</v>
      </c>
      <c r="B2957" s="5" t="s">
        <v>1778</v>
      </c>
      <c r="C2957" s="6" t="s">
        <v>1007</v>
      </c>
    </row>
    <row r="2958">
      <c r="A2958" s="9">
        <f t="shared" si="1"/>
        <v>1944</v>
      </c>
      <c r="B2958" s="25" t="s">
        <v>23991</v>
      </c>
      <c r="C2958" s="26" t="s">
        <v>23817</v>
      </c>
    </row>
    <row r="2959">
      <c r="A2959" s="9">
        <f t="shared" si="1"/>
        <v>1945</v>
      </c>
      <c r="B2959" s="8" t="s">
        <v>1779</v>
      </c>
      <c r="C2959" s="9" t="s">
        <v>547</v>
      </c>
    </row>
    <row r="2960">
      <c r="A2960" s="9">
        <f t="shared" si="1"/>
        <v>1946</v>
      </c>
      <c r="B2960" s="5" t="s">
        <v>1780</v>
      </c>
      <c r="C2960" s="6" t="s">
        <v>1371</v>
      </c>
    </row>
    <row r="2961">
      <c r="A2961" s="9">
        <f t="shared" si="1"/>
        <v>1947</v>
      </c>
      <c r="B2961" s="5" t="s">
        <v>1781</v>
      </c>
      <c r="C2961" s="6" t="s">
        <v>1007</v>
      </c>
    </row>
    <row r="2962">
      <c r="A2962" s="9">
        <f t="shared" si="1"/>
        <v>1947</v>
      </c>
      <c r="B2962" s="5" t="s">
        <v>1781</v>
      </c>
      <c r="C2962" s="6" t="s">
        <v>656</v>
      </c>
    </row>
    <row r="2963">
      <c r="A2963" s="9">
        <f t="shared" si="1"/>
        <v>1947</v>
      </c>
      <c r="B2963" s="5" t="s">
        <v>1781</v>
      </c>
      <c r="C2963" s="6" t="s">
        <v>23628</v>
      </c>
    </row>
    <row r="2964">
      <c r="A2964" s="9">
        <f t="shared" si="1"/>
        <v>1948</v>
      </c>
      <c r="B2964" s="8" t="s">
        <v>1782</v>
      </c>
      <c r="C2964" s="9" t="s">
        <v>83</v>
      </c>
    </row>
    <row r="2965">
      <c r="A2965" s="9">
        <f t="shared" si="1"/>
        <v>1949</v>
      </c>
      <c r="B2965" s="5" t="s">
        <v>1783</v>
      </c>
      <c r="C2965" s="6" t="s">
        <v>80</v>
      </c>
    </row>
    <row r="2966">
      <c r="A2966" s="9">
        <f t="shared" si="1"/>
        <v>1949</v>
      </c>
      <c r="B2966" s="5" t="s">
        <v>1783</v>
      </c>
      <c r="C2966" s="6" t="s">
        <v>547</v>
      </c>
    </row>
    <row r="2967">
      <c r="A2967" s="9">
        <f t="shared" si="1"/>
        <v>1949</v>
      </c>
      <c r="B2967" s="5" t="s">
        <v>1783</v>
      </c>
      <c r="C2967" s="6" t="s">
        <v>1620</v>
      </c>
    </row>
    <row r="2968">
      <c r="A2968" s="9">
        <f t="shared" si="1"/>
        <v>1950</v>
      </c>
      <c r="B2968" s="8" t="s">
        <v>1784</v>
      </c>
      <c r="C2968" s="9" t="s">
        <v>40</v>
      </c>
    </row>
    <row r="2969">
      <c r="A2969" s="9">
        <f t="shared" si="1"/>
        <v>1951</v>
      </c>
      <c r="B2969" s="5" t="s">
        <v>1785</v>
      </c>
      <c r="C2969" s="6" t="s">
        <v>48</v>
      </c>
    </row>
    <row r="2970">
      <c r="A2970" s="9">
        <f t="shared" si="1"/>
        <v>1952</v>
      </c>
      <c r="B2970" s="8" t="s">
        <v>1786</v>
      </c>
      <c r="C2970" s="6" t="s">
        <v>150</v>
      </c>
    </row>
    <row r="2971">
      <c r="A2971" s="9">
        <f t="shared" si="1"/>
        <v>1952</v>
      </c>
      <c r="B2971" s="8" t="s">
        <v>1786</v>
      </c>
      <c r="C2971" s="6" t="s">
        <v>23637</v>
      </c>
    </row>
    <row r="2972">
      <c r="A2972" s="9">
        <f t="shared" si="1"/>
        <v>1953</v>
      </c>
      <c r="B2972" s="5" t="s">
        <v>1787</v>
      </c>
      <c r="C2972" s="6" t="s">
        <v>989</v>
      </c>
    </row>
    <row r="2973">
      <c r="A2973" s="9">
        <f t="shared" si="1"/>
        <v>1954</v>
      </c>
      <c r="B2973" s="8" t="s">
        <v>1788</v>
      </c>
      <c r="C2973" s="9" t="s">
        <v>547</v>
      </c>
    </row>
    <row r="2974">
      <c r="A2974" s="9">
        <f t="shared" si="1"/>
        <v>1955</v>
      </c>
      <c r="B2974" s="5" t="s">
        <v>1789</v>
      </c>
      <c r="C2974" s="6" t="s">
        <v>656</v>
      </c>
    </row>
    <row r="2975">
      <c r="A2975" s="9">
        <f t="shared" si="1"/>
        <v>1955</v>
      </c>
      <c r="B2975" s="5" t="s">
        <v>1789</v>
      </c>
      <c r="C2975" s="6" t="s">
        <v>23628</v>
      </c>
    </row>
    <row r="2976">
      <c r="A2976" s="9">
        <f t="shared" si="1"/>
        <v>1956</v>
      </c>
      <c r="B2976" s="8" t="s">
        <v>1790</v>
      </c>
      <c r="C2976" s="9" t="s">
        <v>416</v>
      </c>
    </row>
    <row r="2977">
      <c r="A2977" s="9">
        <f t="shared" si="1"/>
        <v>1957</v>
      </c>
      <c r="B2977" s="8" t="s">
        <v>1791</v>
      </c>
      <c r="C2977" s="6" t="s">
        <v>150</v>
      </c>
    </row>
    <row r="2978">
      <c r="A2978" s="9">
        <f t="shared" si="1"/>
        <v>1957</v>
      </c>
      <c r="B2978" s="8" t="s">
        <v>1791</v>
      </c>
      <c r="C2978" s="6" t="s">
        <v>23637</v>
      </c>
    </row>
    <row r="2979">
      <c r="A2979" s="9">
        <f t="shared" si="1"/>
        <v>1958</v>
      </c>
      <c r="B2979" s="8" t="s">
        <v>1792</v>
      </c>
      <c r="C2979" s="9" t="s">
        <v>758</v>
      </c>
    </row>
    <row r="2980">
      <c r="A2980" s="9">
        <f t="shared" si="1"/>
        <v>1959</v>
      </c>
      <c r="B2980" s="8" t="s">
        <v>1793</v>
      </c>
      <c r="C2980" s="9" t="s">
        <v>60</v>
      </c>
    </row>
    <row r="2981">
      <c r="A2981" s="9">
        <f t="shared" si="1"/>
        <v>1959</v>
      </c>
      <c r="B2981" s="8" t="s">
        <v>1793</v>
      </c>
      <c r="C2981" s="9" t="s">
        <v>162</v>
      </c>
    </row>
    <row r="2982">
      <c r="A2982" s="9">
        <f t="shared" si="1"/>
        <v>1959</v>
      </c>
      <c r="B2982" s="8" t="s">
        <v>1793</v>
      </c>
      <c r="C2982" s="9" t="s">
        <v>142</v>
      </c>
    </row>
    <row r="2983">
      <c r="A2983" s="9">
        <f t="shared" si="1"/>
        <v>1959</v>
      </c>
      <c r="B2983" s="8" t="s">
        <v>1793</v>
      </c>
      <c r="C2983" s="9" t="s">
        <v>22</v>
      </c>
    </row>
    <row r="2984">
      <c r="A2984" s="9">
        <f t="shared" si="1"/>
        <v>1960</v>
      </c>
      <c r="B2984" s="5" t="s">
        <v>1794</v>
      </c>
      <c r="C2984" s="6" t="s">
        <v>142</v>
      </c>
    </row>
    <row r="2985">
      <c r="A2985" s="9">
        <f t="shared" si="1"/>
        <v>1961</v>
      </c>
      <c r="B2985" s="8" t="s">
        <v>1795</v>
      </c>
      <c r="C2985" s="6" t="s">
        <v>150</v>
      </c>
    </row>
    <row r="2986">
      <c r="A2986" s="9">
        <f t="shared" si="1"/>
        <v>1961</v>
      </c>
      <c r="B2986" s="8" t="s">
        <v>1795</v>
      </c>
      <c r="C2986" s="6" t="s">
        <v>142</v>
      </c>
    </row>
    <row r="2987">
      <c r="A2987" s="9">
        <f t="shared" si="1"/>
        <v>1961</v>
      </c>
      <c r="B2987" s="8" t="s">
        <v>1795</v>
      </c>
      <c r="C2987" s="6" t="s">
        <v>23637</v>
      </c>
    </row>
    <row r="2988">
      <c r="A2988" s="9">
        <f t="shared" si="1"/>
        <v>1962</v>
      </c>
      <c r="B2988" s="5" t="s">
        <v>1796</v>
      </c>
      <c r="C2988" s="6" t="s">
        <v>150</v>
      </c>
    </row>
    <row r="2989">
      <c r="A2989" s="9">
        <f t="shared" si="1"/>
        <v>1962</v>
      </c>
      <c r="B2989" s="5" t="s">
        <v>1796</v>
      </c>
      <c r="C2989" s="6" t="s">
        <v>162</v>
      </c>
    </row>
    <row r="2990">
      <c r="A2990" s="9">
        <f t="shared" si="1"/>
        <v>1962</v>
      </c>
      <c r="B2990" s="5" t="s">
        <v>1796</v>
      </c>
      <c r="C2990" s="6" t="s">
        <v>177</v>
      </c>
    </row>
    <row r="2991">
      <c r="A2991" s="9">
        <f t="shared" si="1"/>
        <v>1962</v>
      </c>
      <c r="B2991" s="5" t="s">
        <v>1796</v>
      </c>
      <c r="C2991" s="6" t="s">
        <v>23637</v>
      </c>
    </row>
    <row r="2992">
      <c r="A2992" s="9">
        <f t="shared" si="1"/>
        <v>1963</v>
      </c>
      <c r="B2992" s="5" t="s">
        <v>1797</v>
      </c>
      <c r="C2992" s="6" t="s">
        <v>1007</v>
      </c>
    </row>
    <row r="2993">
      <c r="A2993" s="9">
        <f t="shared" si="1"/>
        <v>1963</v>
      </c>
      <c r="B2993" s="5" t="s">
        <v>1797</v>
      </c>
      <c r="C2993" s="6" t="s">
        <v>656</v>
      </c>
    </row>
    <row r="2994">
      <c r="A2994" s="9">
        <f t="shared" si="1"/>
        <v>1963</v>
      </c>
      <c r="B2994" s="5" t="s">
        <v>1797</v>
      </c>
      <c r="C2994" s="6" t="s">
        <v>23628</v>
      </c>
    </row>
    <row r="2995">
      <c r="A2995" s="9">
        <f t="shared" si="1"/>
        <v>1964</v>
      </c>
      <c r="B2995" s="8" t="s">
        <v>1798</v>
      </c>
      <c r="C2995" s="9" t="s">
        <v>372</v>
      </c>
    </row>
    <row r="2996">
      <c r="A2996" s="9">
        <f t="shared" si="1"/>
        <v>1965</v>
      </c>
      <c r="B2996" s="25" t="s">
        <v>23992</v>
      </c>
      <c r="C2996" s="26" t="s">
        <v>23817</v>
      </c>
    </row>
    <row r="2997">
      <c r="A2997" s="9">
        <f t="shared" si="1"/>
        <v>1966</v>
      </c>
      <c r="B2997" s="8" t="s">
        <v>1799</v>
      </c>
      <c r="C2997" s="9" t="s">
        <v>835</v>
      </c>
    </row>
    <row r="2998">
      <c r="A2998" s="9">
        <f t="shared" si="1"/>
        <v>1967</v>
      </c>
      <c r="B2998" s="5" t="s">
        <v>1800</v>
      </c>
      <c r="C2998" s="6" t="s">
        <v>20</v>
      </c>
    </row>
    <row r="2999">
      <c r="A2999" s="9">
        <f t="shared" si="1"/>
        <v>1968</v>
      </c>
      <c r="B2999" s="5" t="s">
        <v>1801</v>
      </c>
      <c r="C2999" s="6" t="s">
        <v>20</v>
      </c>
    </row>
    <row r="3000">
      <c r="A3000" s="9">
        <f t="shared" si="1"/>
        <v>1969</v>
      </c>
      <c r="B3000" s="8" t="s">
        <v>1802</v>
      </c>
      <c r="C3000" s="6" t="s">
        <v>25</v>
      </c>
    </row>
    <row r="3001">
      <c r="A3001" s="9">
        <f t="shared" si="1"/>
        <v>1969</v>
      </c>
      <c r="B3001" s="8" t="s">
        <v>1802</v>
      </c>
      <c r="C3001" s="9" t="s">
        <v>162</v>
      </c>
    </row>
    <row r="3002">
      <c r="A3002" s="9">
        <f t="shared" si="1"/>
        <v>1969</v>
      </c>
      <c r="B3002" s="8" t="s">
        <v>1802</v>
      </c>
      <c r="C3002" s="9" t="s">
        <v>142</v>
      </c>
    </row>
    <row r="3003">
      <c r="A3003" s="9">
        <f t="shared" si="1"/>
        <v>1969</v>
      </c>
      <c r="B3003" s="8" t="s">
        <v>1802</v>
      </c>
      <c r="C3003" s="9" t="s">
        <v>60</v>
      </c>
    </row>
    <row r="3004">
      <c r="A3004" s="9">
        <f t="shared" si="1"/>
        <v>1969</v>
      </c>
      <c r="B3004" s="8" t="s">
        <v>1802</v>
      </c>
      <c r="C3004" s="9" t="s">
        <v>24</v>
      </c>
    </row>
    <row r="3005">
      <c r="A3005" s="9">
        <f t="shared" si="1"/>
        <v>1970</v>
      </c>
      <c r="B3005" s="5" t="s">
        <v>1803</v>
      </c>
      <c r="C3005" s="6" t="s">
        <v>20</v>
      </c>
    </row>
    <row r="3006">
      <c r="A3006" s="9">
        <f t="shared" si="1"/>
        <v>1971</v>
      </c>
      <c r="B3006" s="5" t="s">
        <v>1804</v>
      </c>
      <c r="C3006" s="6" t="s">
        <v>815</v>
      </c>
    </row>
    <row r="3007">
      <c r="A3007" s="9">
        <f t="shared" si="1"/>
        <v>1972</v>
      </c>
      <c r="B3007" s="5" t="s">
        <v>1805</v>
      </c>
      <c r="C3007" s="6" t="s">
        <v>20</v>
      </c>
    </row>
    <row r="3008">
      <c r="A3008" s="9">
        <f t="shared" si="1"/>
        <v>1973</v>
      </c>
      <c r="B3008" s="5" t="s">
        <v>1806</v>
      </c>
      <c r="C3008" s="6" t="s">
        <v>150</v>
      </c>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9"/>
    </row>
    <row r="3009">
      <c r="A3009" s="9">
        <f t="shared" si="1"/>
        <v>1973</v>
      </c>
      <c r="B3009" s="5" t="s">
        <v>1806</v>
      </c>
      <c r="C3009" s="6" t="s">
        <v>23637</v>
      </c>
    </row>
    <row r="3010">
      <c r="A3010" s="9">
        <f t="shared" si="1"/>
        <v>1974</v>
      </c>
      <c r="B3010" s="8" t="s">
        <v>1807</v>
      </c>
      <c r="C3010" s="6" t="s">
        <v>150</v>
      </c>
    </row>
    <row r="3011">
      <c r="A3011" s="9">
        <f t="shared" si="1"/>
        <v>1974</v>
      </c>
      <c r="B3011" s="8" t="s">
        <v>1807</v>
      </c>
      <c r="C3011" s="6" t="s">
        <v>25</v>
      </c>
    </row>
    <row r="3012">
      <c r="A3012" s="9">
        <f t="shared" si="1"/>
        <v>1974</v>
      </c>
      <c r="B3012" s="8" t="s">
        <v>1807</v>
      </c>
      <c r="C3012" s="9" t="s">
        <v>142</v>
      </c>
    </row>
    <row r="3013">
      <c r="A3013" s="9">
        <f t="shared" si="1"/>
        <v>1974</v>
      </c>
      <c r="B3013" s="8" t="s">
        <v>1807</v>
      </c>
      <c r="C3013" s="6" t="s">
        <v>23637</v>
      </c>
    </row>
    <row r="3014">
      <c r="A3014" s="9">
        <f t="shared" si="1"/>
        <v>1975</v>
      </c>
      <c r="B3014" s="5" t="s">
        <v>1808</v>
      </c>
      <c r="C3014" s="6" t="s">
        <v>20</v>
      </c>
    </row>
    <row r="3015">
      <c r="A3015" s="9">
        <f t="shared" si="1"/>
        <v>1976</v>
      </c>
      <c r="B3015" s="5" t="s">
        <v>1809</v>
      </c>
      <c r="C3015" s="6" t="s">
        <v>20</v>
      </c>
    </row>
    <row r="3016">
      <c r="A3016" s="9">
        <f t="shared" si="1"/>
        <v>1977</v>
      </c>
      <c r="B3016" s="8" t="s">
        <v>1810</v>
      </c>
      <c r="C3016" s="9" t="s">
        <v>142</v>
      </c>
    </row>
    <row r="3017">
      <c r="A3017" s="9">
        <f t="shared" si="1"/>
        <v>1978</v>
      </c>
      <c r="B3017" s="8" t="s">
        <v>1811</v>
      </c>
      <c r="C3017" s="9" t="s">
        <v>758</v>
      </c>
    </row>
    <row r="3018">
      <c r="A3018" s="9">
        <f t="shared" si="1"/>
        <v>1979</v>
      </c>
      <c r="B3018" s="5" t="s">
        <v>1812</v>
      </c>
      <c r="C3018" s="6" t="s">
        <v>1369</v>
      </c>
    </row>
    <row r="3019">
      <c r="A3019" s="9">
        <f t="shared" si="1"/>
        <v>1980</v>
      </c>
      <c r="B3019" s="5" t="s">
        <v>1813</v>
      </c>
      <c r="C3019" s="6" t="s">
        <v>15</v>
      </c>
    </row>
    <row r="3020">
      <c r="A3020" s="9">
        <f t="shared" si="1"/>
        <v>1981</v>
      </c>
      <c r="B3020" s="5" t="s">
        <v>1814</v>
      </c>
      <c r="C3020" s="6" t="s">
        <v>367</v>
      </c>
    </row>
    <row r="3021">
      <c r="A3021" s="9">
        <f t="shared" si="1"/>
        <v>1982</v>
      </c>
      <c r="B3021" s="8" t="s">
        <v>1815</v>
      </c>
      <c r="C3021" s="9" t="s">
        <v>40</v>
      </c>
    </row>
    <row r="3022">
      <c r="A3022" s="9">
        <f t="shared" si="1"/>
        <v>1983</v>
      </c>
      <c r="B3022" s="8" t="s">
        <v>1816</v>
      </c>
      <c r="C3022" s="9" t="s">
        <v>162</v>
      </c>
    </row>
    <row r="3023">
      <c r="A3023" s="9">
        <f t="shared" si="1"/>
        <v>1984</v>
      </c>
      <c r="B3023" s="5" t="s">
        <v>1817</v>
      </c>
      <c r="C3023" s="6" t="s">
        <v>69</v>
      </c>
    </row>
    <row r="3024">
      <c r="A3024" s="9">
        <f t="shared" si="1"/>
        <v>1984</v>
      </c>
      <c r="B3024" s="5" t="s">
        <v>1817</v>
      </c>
      <c r="C3024" s="6" t="s">
        <v>23628</v>
      </c>
    </row>
    <row r="3025">
      <c r="A3025" s="9">
        <f t="shared" si="1"/>
        <v>1985</v>
      </c>
      <c r="B3025" s="8" t="s">
        <v>1818</v>
      </c>
      <c r="C3025" s="9" t="s">
        <v>24</v>
      </c>
    </row>
    <row r="3026">
      <c r="A3026" s="9">
        <f t="shared" si="1"/>
        <v>1985</v>
      </c>
      <c r="B3026" s="8" t="s">
        <v>1818</v>
      </c>
      <c r="C3026" s="9" t="s">
        <v>25</v>
      </c>
    </row>
    <row r="3027">
      <c r="A3027" s="9">
        <f t="shared" si="1"/>
        <v>1986</v>
      </c>
      <c r="B3027" s="25" t="s">
        <v>23993</v>
      </c>
      <c r="C3027" s="26" t="s">
        <v>23817</v>
      </c>
    </row>
    <row r="3028">
      <c r="A3028" s="9">
        <f t="shared" si="1"/>
        <v>1987</v>
      </c>
      <c r="B3028" s="8" t="s">
        <v>1819</v>
      </c>
      <c r="C3028" s="9" t="s">
        <v>24</v>
      </c>
    </row>
    <row r="3029">
      <c r="A3029" s="9">
        <f t="shared" si="1"/>
        <v>1988</v>
      </c>
      <c r="B3029" s="8" t="s">
        <v>1820</v>
      </c>
      <c r="C3029" s="9" t="s">
        <v>24</v>
      </c>
    </row>
    <row r="3030">
      <c r="A3030" s="9">
        <f t="shared" si="1"/>
        <v>1988</v>
      </c>
      <c r="B3030" s="8" t="s">
        <v>1820</v>
      </c>
      <c r="C3030" s="9" t="s">
        <v>25</v>
      </c>
    </row>
    <row r="3031">
      <c r="A3031" s="9">
        <f t="shared" si="1"/>
        <v>1989</v>
      </c>
      <c r="B3031" s="5" t="s">
        <v>1821</v>
      </c>
      <c r="C3031" s="6" t="s">
        <v>591</v>
      </c>
    </row>
    <row r="3032">
      <c r="A3032" s="9">
        <f t="shared" si="1"/>
        <v>1990</v>
      </c>
      <c r="B3032" s="8" t="s">
        <v>1822</v>
      </c>
      <c r="C3032" s="9" t="s">
        <v>88</v>
      </c>
    </row>
    <row r="3033">
      <c r="A3033" s="9">
        <f t="shared" si="1"/>
        <v>1991</v>
      </c>
      <c r="B3033" s="31" t="s">
        <v>23994</v>
      </c>
      <c r="C3033" s="26" t="s">
        <v>23639</v>
      </c>
    </row>
    <row r="3034">
      <c r="A3034" s="9">
        <f t="shared" si="1"/>
        <v>1992</v>
      </c>
      <c r="B3034" s="29" t="s">
        <v>23995</v>
      </c>
      <c r="C3034" s="26" t="s">
        <v>23996</v>
      </c>
    </row>
    <row r="3035">
      <c r="A3035" s="9">
        <f t="shared" si="1"/>
        <v>1993</v>
      </c>
      <c r="B3035" s="40" t="s">
        <v>23997</v>
      </c>
      <c r="C3035" s="40" t="s">
        <v>3126</v>
      </c>
    </row>
    <row r="3036">
      <c r="A3036" s="9">
        <f t="shared" si="1"/>
        <v>1994</v>
      </c>
      <c r="B3036" s="25" t="s">
        <v>23998</v>
      </c>
      <c r="C3036" s="26" t="s">
        <v>12983</v>
      </c>
    </row>
    <row r="3037">
      <c r="A3037" s="9">
        <f t="shared" si="1"/>
        <v>1995</v>
      </c>
      <c r="B3037" s="8" t="s">
        <v>1823</v>
      </c>
      <c r="C3037" s="9" t="s">
        <v>52</v>
      </c>
    </row>
    <row r="3038">
      <c r="A3038" s="9">
        <f t="shared" si="1"/>
        <v>1996</v>
      </c>
      <c r="B3038" s="8" t="s">
        <v>1824</v>
      </c>
      <c r="C3038" s="9" t="s">
        <v>52</v>
      </c>
    </row>
    <row r="3039">
      <c r="A3039" s="9">
        <f t="shared" si="1"/>
        <v>1997</v>
      </c>
      <c r="B3039" s="8" t="s">
        <v>1825</v>
      </c>
      <c r="C3039" s="9" t="s">
        <v>52</v>
      </c>
    </row>
    <row r="3040">
      <c r="A3040" s="9">
        <f t="shared" si="1"/>
        <v>1998</v>
      </c>
      <c r="B3040" s="8" t="s">
        <v>1826</v>
      </c>
      <c r="C3040" s="9" t="s">
        <v>52</v>
      </c>
    </row>
    <row r="3041">
      <c r="A3041" s="9">
        <f t="shared" si="1"/>
        <v>1999</v>
      </c>
      <c r="B3041" s="8" t="s">
        <v>1827</v>
      </c>
      <c r="C3041" s="9" t="s">
        <v>52</v>
      </c>
    </row>
    <row r="3042">
      <c r="A3042" s="9">
        <f t="shared" si="1"/>
        <v>2000</v>
      </c>
      <c r="B3042" s="8" t="s">
        <v>1828</v>
      </c>
      <c r="C3042" s="9" t="s">
        <v>52</v>
      </c>
    </row>
    <row r="3043">
      <c r="A3043" s="9">
        <f t="shared" si="1"/>
        <v>2001</v>
      </c>
      <c r="B3043" s="8" t="s">
        <v>1829</v>
      </c>
      <c r="C3043" s="9" t="s">
        <v>52</v>
      </c>
    </row>
    <row r="3044">
      <c r="A3044" s="9">
        <f t="shared" si="1"/>
        <v>2002</v>
      </c>
      <c r="B3044" s="8" t="s">
        <v>1830</v>
      </c>
      <c r="C3044" s="6" t="s">
        <v>25</v>
      </c>
    </row>
    <row r="3045">
      <c r="A3045" s="9">
        <f t="shared" si="1"/>
        <v>2002</v>
      </c>
      <c r="B3045" s="8" t="s">
        <v>1830</v>
      </c>
      <c r="C3045" s="9" t="s">
        <v>24</v>
      </c>
    </row>
    <row r="3046">
      <c r="A3046" s="9">
        <f t="shared" si="1"/>
        <v>2003</v>
      </c>
      <c r="B3046" s="8" t="s">
        <v>1831</v>
      </c>
      <c r="C3046" s="9" t="s">
        <v>24</v>
      </c>
    </row>
    <row r="3047">
      <c r="A3047" s="9">
        <f t="shared" si="1"/>
        <v>2004</v>
      </c>
      <c r="B3047" s="8" t="s">
        <v>1832</v>
      </c>
      <c r="C3047" s="9" t="s">
        <v>24</v>
      </c>
    </row>
    <row r="3048">
      <c r="A3048" s="9">
        <f t="shared" si="1"/>
        <v>2005</v>
      </c>
      <c r="B3048" s="8" t="s">
        <v>1833</v>
      </c>
      <c r="C3048" s="9" t="s">
        <v>24</v>
      </c>
    </row>
    <row r="3049">
      <c r="A3049" s="9">
        <f t="shared" si="1"/>
        <v>2006</v>
      </c>
      <c r="B3049" s="8" t="s">
        <v>1834</v>
      </c>
      <c r="C3049" s="6" t="s">
        <v>25</v>
      </c>
    </row>
    <row r="3050">
      <c r="A3050" s="9">
        <f t="shared" si="1"/>
        <v>2007</v>
      </c>
      <c r="B3050" s="8" t="s">
        <v>1835</v>
      </c>
      <c r="C3050" s="9" t="s">
        <v>24</v>
      </c>
    </row>
    <row r="3051">
      <c r="A3051" s="9">
        <f t="shared" si="1"/>
        <v>2008</v>
      </c>
      <c r="B3051" s="8" t="s">
        <v>1836</v>
      </c>
      <c r="C3051" s="9" t="s">
        <v>24</v>
      </c>
    </row>
    <row r="3052">
      <c r="A3052" s="9">
        <f t="shared" si="1"/>
        <v>2009</v>
      </c>
      <c r="B3052" s="8" t="s">
        <v>1837</v>
      </c>
      <c r="C3052" s="9" t="s">
        <v>24</v>
      </c>
    </row>
    <row r="3053">
      <c r="A3053" s="9">
        <f t="shared" si="1"/>
        <v>2009</v>
      </c>
      <c r="B3053" s="8" t="s">
        <v>1837</v>
      </c>
      <c r="C3053" s="9" t="s">
        <v>25</v>
      </c>
    </row>
    <row r="3054">
      <c r="A3054" s="9">
        <f t="shared" si="1"/>
        <v>2010</v>
      </c>
      <c r="B3054" s="8" t="s">
        <v>1838</v>
      </c>
      <c r="C3054" s="9" t="s">
        <v>24</v>
      </c>
    </row>
    <row r="3055">
      <c r="A3055" s="9">
        <f t="shared" si="1"/>
        <v>2010</v>
      </c>
      <c r="B3055" s="8" t="s">
        <v>1838</v>
      </c>
      <c r="C3055" s="9" t="s">
        <v>25</v>
      </c>
    </row>
    <row r="3056">
      <c r="A3056" s="9">
        <f t="shared" si="1"/>
        <v>2011</v>
      </c>
      <c r="B3056" s="8" t="s">
        <v>1839</v>
      </c>
      <c r="C3056" s="9" t="s">
        <v>24</v>
      </c>
    </row>
    <row r="3057">
      <c r="A3057" s="9">
        <f t="shared" si="1"/>
        <v>2011</v>
      </c>
      <c r="B3057" s="8" t="s">
        <v>1839</v>
      </c>
      <c r="C3057" s="9" t="s">
        <v>25</v>
      </c>
    </row>
    <row r="3058">
      <c r="A3058" s="9">
        <f t="shared" si="1"/>
        <v>2012</v>
      </c>
      <c r="B3058" s="8" t="s">
        <v>1840</v>
      </c>
      <c r="C3058" s="9" t="s">
        <v>24</v>
      </c>
    </row>
    <row r="3059">
      <c r="A3059" s="9">
        <f t="shared" si="1"/>
        <v>2013</v>
      </c>
      <c r="B3059" s="8" t="s">
        <v>1841</v>
      </c>
      <c r="C3059" s="9" t="s">
        <v>24</v>
      </c>
    </row>
    <row r="3060">
      <c r="A3060" s="9">
        <f t="shared" si="1"/>
        <v>2013</v>
      </c>
      <c r="B3060" s="8" t="s">
        <v>1841</v>
      </c>
      <c r="C3060" s="9" t="s">
        <v>25</v>
      </c>
    </row>
    <row r="3061">
      <c r="A3061" s="9">
        <f t="shared" si="1"/>
        <v>2014</v>
      </c>
      <c r="B3061" s="8" t="s">
        <v>1842</v>
      </c>
      <c r="C3061" s="9" t="s">
        <v>24</v>
      </c>
    </row>
    <row r="3062">
      <c r="A3062" s="9">
        <f t="shared" si="1"/>
        <v>2014</v>
      </c>
      <c r="B3062" s="8" t="s">
        <v>1842</v>
      </c>
      <c r="C3062" s="9" t="s">
        <v>25</v>
      </c>
    </row>
    <row r="3063">
      <c r="A3063" s="9">
        <f t="shared" si="1"/>
        <v>2015</v>
      </c>
      <c r="B3063" s="8" t="s">
        <v>1843</v>
      </c>
      <c r="C3063" s="9" t="s">
        <v>25</v>
      </c>
    </row>
    <row r="3064">
      <c r="A3064" s="9">
        <f t="shared" si="1"/>
        <v>2016</v>
      </c>
      <c r="B3064" s="8" t="s">
        <v>1844</v>
      </c>
      <c r="C3064" s="9" t="s">
        <v>24</v>
      </c>
    </row>
    <row r="3065">
      <c r="A3065" s="9">
        <f t="shared" si="1"/>
        <v>2017</v>
      </c>
      <c r="B3065" s="8" t="s">
        <v>1845</v>
      </c>
      <c r="C3065" s="9" t="s">
        <v>24</v>
      </c>
    </row>
    <row r="3066">
      <c r="A3066" s="9">
        <f t="shared" si="1"/>
        <v>2018</v>
      </c>
      <c r="B3066" s="8" t="s">
        <v>1846</v>
      </c>
      <c r="C3066" s="9" t="s">
        <v>24</v>
      </c>
    </row>
    <row r="3067">
      <c r="A3067" s="9">
        <f t="shared" si="1"/>
        <v>2018</v>
      </c>
      <c r="B3067" s="8" t="s">
        <v>1846</v>
      </c>
      <c r="C3067" s="9" t="s">
        <v>25</v>
      </c>
    </row>
    <row r="3068">
      <c r="A3068" s="9">
        <f t="shared" si="1"/>
        <v>2019</v>
      </c>
      <c r="B3068" s="8" t="s">
        <v>1847</v>
      </c>
      <c r="C3068" s="9" t="s">
        <v>24</v>
      </c>
    </row>
    <row r="3069">
      <c r="A3069" s="9">
        <f t="shared" si="1"/>
        <v>2019</v>
      </c>
      <c r="B3069" s="8" t="s">
        <v>1847</v>
      </c>
      <c r="C3069" s="9" t="s">
        <v>25</v>
      </c>
    </row>
    <row r="3070">
      <c r="A3070" s="9">
        <f t="shared" si="1"/>
        <v>2020</v>
      </c>
      <c r="B3070" s="8" t="s">
        <v>1848</v>
      </c>
      <c r="C3070" s="6" t="s">
        <v>132</v>
      </c>
    </row>
    <row r="3071">
      <c r="A3071" s="9">
        <f t="shared" si="1"/>
        <v>2020</v>
      </c>
      <c r="B3071" s="8" t="s">
        <v>1848</v>
      </c>
      <c r="C3071" s="9" t="s">
        <v>25</v>
      </c>
    </row>
    <row r="3072">
      <c r="A3072" s="9">
        <f t="shared" si="1"/>
        <v>2020</v>
      </c>
      <c r="B3072" s="8" t="s">
        <v>1848</v>
      </c>
      <c r="C3072" s="6" t="s">
        <v>23637</v>
      </c>
    </row>
    <row r="3073">
      <c r="A3073" s="9">
        <f t="shared" si="1"/>
        <v>2021</v>
      </c>
      <c r="B3073" s="8" t="s">
        <v>1849</v>
      </c>
      <c r="C3073" s="9" t="s">
        <v>24</v>
      </c>
    </row>
    <row r="3074">
      <c r="A3074" s="9">
        <f t="shared" si="1"/>
        <v>2021</v>
      </c>
      <c r="B3074" s="8" t="s">
        <v>1849</v>
      </c>
      <c r="C3074" s="9" t="s">
        <v>25</v>
      </c>
    </row>
    <row r="3075">
      <c r="A3075" s="9">
        <f t="shared" si="1"/>
        <v>2022</v>
      </c>
      <c r="B3075" s="8" t="s">
        <v>1850</v>
      </c>
      <c r="C3075" s="9" t="s">
        <v>24</v>
      </c>
    </row>
    <row r="3076">
      <c r="A3076" s="9">
        <f t="shared" si="1"/>
        <v>2022</v>
      </c>
      <c r="B3076" s="8" t="s">
        <v>1850</v>
      </c>
      <c r="C3076" s="9" t="s">
        <v>25</v>
      </c>
    </row>
    <row r="3077">
      <c r="A3077" s="9">
        <f t="shared" si="1"/>
        <v>2023</v>
      </c>
      <c r="B3077" s="8" t="s">
        <v>1851</v>
      </c>
      <c r="C3077" s="9" t="s">
        <v>24</v>
      </c>
    </row>
    <row r="3078">
      <c r="A3078" s="9">
        <f t="shared" si="1"/>
        <v>2024</v>
      </c>
      <c r="B3078" s="8" t="s">
        <v>1852</v>
      </c>
      <c r="C3078" s="9" t="s">
        <v>24</v>
      </c>
    </row>
    <row r="3079">
      <c r="A3079" s="9">
        <f t="shared" si="1"/>
        <v>2025</v>
      </c>
      <c r="B3079" s="8" t="s">
        <v>1853</v>
      </c>
      <c r="C3079" s="9" t="s">
        <v>52</v>
      </c>
    </row>
    <row r="3080">
      <c r="A3080" s="9">
        <f t="shared" si="1"/>
        <v>2026</v>
      </c>
      <c r="B3080" s="5" t="s">
        <v>1854</v>
      </c>
      <c r="C3080" s="6" t="s">
        <v>4</v>
      </c>
    </row>
    <row r="3081">
      <c r="A3081" s="9">
        <f t="shared" si="1"/>
        <v>2027</v>
      </c>
      <c r="B3081" s="5" t="s">
        <v>1855</v>
      </c>
      <c r="C3081" s="6" t="s">
        <v>1856</v>
      </c>
    </row>
    <row r="3082">
      <c r="A3082" s="9">
        <f t="shared" si="1"/>
        <v>2027</v>
      </c>
      <c r="B3082" s="5" t="s">
        <v>1855</v>
      </c>
      <c r="C3082" s="6" t="s">
        <v>1342</v>
      </c>
    </row>
    <row r="3083">
      <c r="A3083" s="9">
        <f t="shared" si="1"/>
        <v>2028</v>
      </c>
      <c r="B3083" s="5" t="s">
        <v>1857</v>
      </c>
      <c r="C3083" s="6" t="s">
        <v>683</v>
      </c>
    </row>
    <row r="3084">
      <c r="A3084" s="9">
        <f t="shared" si="1"/>
        <v>2028</v>
      </c>
      <c r="B3084" s="37" t="s">
        <v>1857</v>
      </c>
      <c r="C3084" s="28" t="s">
        <v>23633</v>
      </c>
    </row>
    <row r="3085">
      <c r="A3085" s="9">
        <f t="shared" si="1"/>
        <v>2029</v>
      </c>
      <c r="B3085" s="5" t="s">
        <v>1858</v>
      </c>
      <c r="C3085" s="6" t="s">
        <v>780</v>
      </c>
    </row>
    <row r="3086">
      <c r="A3086" s="9">
        <f t="shared" si="1"/>
        <v>2030</v>
      </c>
      <c r="B3086" s="5" t="s">
        <v>1859</v>
      </c>
      <c r="C3086" s="6" t="s">
        <v>798</v>
      </c>
    </row>
    <row r="3087">
      <c r="A3087" s="9">
        <f t="shared" si="1"/>
        <v>2030</v>
      </c>
      <c r="B3087" s="5" t="s">
        <v>1859</v>
      </c>
      <c r="C3087" s="6" t="s">
        <v>23628</v>
      </c>
    </row>
    <row r="3088">
      <c r="A3088" s="9">
        <f t="shared" si="1"/>
        <v>2031</v>
      </c>
      <c r="B3088" s="8" t="s">
        <v>1860</v>
      </c>
      <c r="C3088" s="9" t="s">
        <v>502</v>
      </c>
    </row>
    <row r="3089">
      <c r="A3089" s="9">
        <f t="shared" si="1"/>
        <v>2032</v>
      </c>
      <c r="B3089" s="5" t="s">
        <v>1861</v>
      </c>
      <c r="C3089" s="6" t="s">
        <v>603</v>
      </c>
    </row>
    <row r="3090">
      <c r="A3090" s="9">
        <f t="shared" si="1"/>
        <v>2033</v>
      </c>
      <c r="B3090" s="5" t="s">
        <v>1862</v>
      </c>
      <c r="C3090" s="6" t="s">
        <v>1223</v>
      </c>
    </row>
    <row r="3091">
      <c r="A3091" s="9">
        <f t="shared" si="1"/>
        <v>2034</v>
      </c>
      <c r="B3091" s="5" t="s">
        <v>1863</v>
      </c>
      <c r="C3091" s="6" t="s">
        <v>939</v>
      </c>
    </row>
    <row r="3092">
      <c r="A3092" s="9">
        <f t="shared" si="1"/>
        <v>2034</v>
      </c>
      <c r="B3092" s="5" t="s">
        <v>1863</v>
      </c>
      <c r="C3092" s="6" t="s">
        <v>23628</v>
      </c>
    </row>
    <row r="3093">
      <c r="A3093" s="9">
        <f t="shared" si="1"/>
        <v>2035</v>
      </c>
      <c r="B3093" s="5" t="s">
        <v>1864</v>
      </c>
      <c r="C3093" s="6" t="s">
        <v>324</v>
      </c>
    </row>
    <row r="3094">
      <c r="A3094" s="9">
        <f t="shared" si="1"/>
        <v>2035</v>
      </c>
      <c r="B3094" s="5" t="s">
        <v>1864</v>
      </c>
      <c r="C3094" s="6" t="s">
        <v>23637</v>
      </c>
    </row>
    <row r="3095">
      <c r="A3095" s="9">
        <f t="shared" si="1"/>
        <v>2036</v>
      </c>
      <c r="B3095" s="5" t="s">
        <v>1865</v>
      </c>
      <c r="C3095" s="6" t="s">
        <v>1360</v>
      </c>
    </row>
    <row r="3096">
      <c r="A3096" s="9">
        <f t="shared" si="1"/>
        <v>2037</v>
      </c>
      <c r="B3096" s="5" t="s">
        <v>1866</v>
      </c>
      <c r="C3096" s="6" t="s">
        <v>362</v>
      </c>
    </row>
    <row r="3097">
      <c r="A3097" s="9">
        <f t="shared" si="1"/>
        <v>2038</v>
      </c>
      <c r="B3097" s="5" t="s">
        <v>1867</v>
      </c>
      <c r="C3097" s="6" t="s">
        <v>591</v>
      </c>
    </row>
    <row r="3098">
      <c r="A3098" s="9">
        <f t="shared" si="1"/>
        <v>2039</v>
      </c>
      <c r="B3098" s="5" t="s">
        <v>1868</v>
      </c>
      <c r="C3098" s="6" t="s">
        <v>1267</v>
      </c>
    </row>
    <row r="3099">
      <c r="A3099" s="9">
        <f t="shared" si="1"/>
        <v>2040</v>
      </c>
      <c r="B3099" s="5" t="s">
        <v>1869</v>
      </c>
      <c r="C3099" s="6" t="s">
        <v>1207</v>
      </c>
    </row>
    <row r="3100">
      <c r="A3100" s="9">
        <f t="shared" si="1"/>
        <v>2041</v>
      </c>
      <c r="B3100" s="5" t="s">
        <v>1870</v>
      </c>
      <c r="C3100" s="6" t="s">
        <v>1248</v>
      </c>
    </row>
    <row r="3101">
      <c r="A3101" s="9">
        <f t="shared" si="1"/>
        <v>2042</v>
      </c>
      <c r="B3101" s="5" t="s">
        <v>1871</v>
      </c>
      <c r="C3101" s="6" t="s">
        <v>1342</v>
      </c>
    </row>
    <row r="3102">
      <c r="A3102" s="9">
        <f t="shared" si="1"/>
        <v>2043</v>
      </c>
      <c r="B3102" s="5" t="s">
        <v>1872</v>
      </c>
      <c r="C3102" s="6" t="s">
        <v>27</v>
      </c>
    </row>
    <row r="3103">
      <c r="A3103" s="9">
        <f t="shared" si="1"/>
        <v>2044</v>
      </c>
      <c r="B3103" s="5" t="s">
        <v>1873</v>
      </c>
      <c r="C3103" s="6" t="s">
        <v>1324</v>
      </c>
    </row>
    <row r="3104">
      <c r="A3104" s="9">
        <f t="shared" si="1"/>
        <v>2045</v>
      </c>
      <c r="B3104" s="8" t="s">
        <v>1874</v>
      </c>
      <c r="C3104" s="9" t="s">
        <v>399</v>
      </c>
    </row>
    <row r="3105">
      <c r="A3105" s="9">
        <f t="shared" si="1"/>
        <v>2046</v>
      </c>
      <c r="B3105" s="8" t="s">
        <v>1875</v>
      </c>
      <c r="C3105" s="9" t="s">
        <v>1776</v>
      </c>
    </row>
    <row r="3106">
      <c r="A3106" s="9">
        <f t="shared" si="1"/>
        <v>2047</v>
      </c>
      <c r="B3106" s="25" t="s">
        <v>23999</v>
      </c>
      <c r="C3106" s="26" t="s">
        <v>23812</v>
      </c>
    </row>
    <row r="3107">
      <c r="A3107" s="9">
        <f t="shared" si="1"/>
        <v>2048</v>
      </c>
      <c r="B3107" s="5" t="s">
        <v>1876</v>
      </c>
      <c r="C3107" s="6" t="s">
        <v>1207</v>
      </c>
    </row>
    <row r="3108">
      <c r="A3108" s="9">
        <f t="shared" si="1"/>
        <v>2049</v>
      </c>
      <c r="B3108" s="8" t="s">
        <v>1877</v>
      </c>
      <c r="C3108" s="9" t="s">
        <v>1548</v>
      </c>
    </row>
    <row r="3109">
      <c r="A3109" s="9">
        <f t="shared" si="1"/>
        <v>2050</v>
      </c>
      <c r="B3109" s="5" t="s">
        <v>1878</v>
      </c>
      <c r="C3109" s="6" t="s">
        <v>538</v>
      </c>
    </row>
    <row r="3110">
      <c r="A3110" s="9">
        <f t="shared" si="1"/>
        <v>2050</v>
      </c>
      <c r="B3110" s="5" t="s">
        <v>1878</v>
      </c>
      <c r="C3110" s="6" t="s">
        <v>23628</v>
      </c>
    </row>
    <row r="3111">
      <c r="A3111" s="9">
        <f t="shared" si="1"/>
        <v>2051</v>
      </c>
      <c r="B3111" s="25" t="s">
        <v>24000</v>
      </c>
      <c r="C3111" s="26" t="s">
        <v>23812</v>
      </c>
    </row>
    <row r="3112">
      <c r="A3112" s="9">
        <f t="shared" si="1"/>
        <v>2052</v>
      </c>
      <c r="B3112" s="8" t="s">
        <v>1879</v>
      </c>
      <c r="C3112" s="9" t="s">
        <v>733</v>
      </c>
    </row>
    <row r="3113">
      <c r="A3113" s="9">
        <f t="shared" si="1"/>
        <v>2053</v>
      </c>
      <c r="B3113" s="5" t="s">
        <v>1880</v>
      </c>
      <c r="C3113" s="6" t="s">
        <v>1267</v>
      </c>
    </row>
    <row r="3114">
      <c r="A3114" s="9">
        <f t="shared" si="1"/>
        <v>2054</v>
      </c>
      <c r="B3114" s="5" t="s">
        <v>1881</v>
      </c>
      <c r="C3114" s="6" t="s">
        <v>1267</v>
      </c>
    </row>
    <row r="3115">
      <c r="A3115" s="9">
        <f t="shared" si="1"/>
        <v>2055</v>
      </c>
      <c r="B3115" s="8" t="s">
        <v>1882</v>
      </c>
      <c r="C3115" s="9" t="s">
        <v>121</v>
      </c>
    </row>
    <row r="3116">
      <c r="A3116" s="9">
        <f t="shared" si="1"/>
        <v>2056</v>
      </c>
      <c r="B3116" s="5" t="s">
        <v>1883</v>
      </c>
      <c r="C3116" s="6" t="s">
        <v>1324</v>
      </c>
    </row>
    <row r="3117">
      <c r="A3117" s="9">
        <f t="shared" si="1"/>
        <v>2057</v>
      </c>
      <c r="B3117" s="5" t="s">
        <v>1884</v>
      </c>
      <c r="C3117" s="6" t="s">
        <v>1369</v>
      </c>
    </row>
    <row r="3118">
      <c r="A3118" s="9">
        <f t="shared" si="1"/>
        <v>2058</v>
      </c>
      <c r="B3118" s="5" t="s">
        <v>1885</v>
      </c>
      <c r="C3118" s="6" t="s">
        <v>27</v>
      </c>
    </row>
    <row r="3119">
      <c r="A3119" s="9">
        <f t="shared" si="1"/>
        <v>2059</v>
      </c>
      <c r="B3119" s="8" t="s">
        <v>1886</v>
      </c>
      <c r="C3119" s="9" t="s">
        <v>1548</v>
      </c>
    </row>
    <row r="3120">
      <c r="A3120" s="9">
        <f t="shared" si="1"/>
        <v>2060</v>
      </c>
      <c r="B3120" s="5" t="s">
        <v>1887</v>
      </c>
      <c r="C3120" s="6" t="s">
        <v>109</v>
      </c>
    </row>
    <row r="3121">
      <c r="A3121" s="9">
        <f t="shared" si="1"/>
        <v>2061</v>
      </c>
      <c r="B3121" s="5" t="s">
        <v>1888</v>
      </c>
      <c r="C3121" s="6" t="s">
        <v>437</v>
      </c>
    </row>
    <row r="3122">
      <c r="A3122" s="9">
        <f t="shared" si="1"/>
        <v>2062</v>
      </c>
      <c r="B3122" s="25" t="s">
        <v>24001</v>
      </c>
      <c r="C3122" s="26" t="s">
        <v>23845</v>
      </c>
    </row>
    <row r="3123">
      <c r="A3123" s="9">
        <f t="shared" si="1"/>
        <v>2063</v>
      </c>
      <c r="B3123" s="5" t="s">
        <v>1889</v>
      </c>
      <c r="C3123" s="6" t="s">
        <v>731</v>
      </c>
    </row>
    <row r="3124">
      <c r="A3124" s="9">
        <f t="shared" si="1"/>
        <v>2064</v>
      </c>
      <c r="B3124" s="25" t="s">
        <v>24002</v>
      </c>
      <c r="C3124" s="26" t="s">
        <v>8541</v>
      </c>
    </row>
    <row r="3125">
      <c r="A3125" s="9">
        <f t="shared" si="1"/>
        <v>2065</v>
      </c>
      <c r="B3125" s="5" t="s">
        <v>1890</v>
      </c>
      <c r="C3125" s="6" t="s">
        <v>6</v>
      </c>
    </row>
    <row r="3126">
      <c r="A3126" s="9">
        <f t="shared" si="1"/>
        <v>2066</v>
      </c>
      <c r="B3126" s="25" t="s">
        <v>24003</v>
      </c>
      <c r="C3126" s="26" t="s">
        <v>23845</v>
      </c>
    </row>
    <row r="3127">
      <c r="A3127" s="9">
        <f t="shared" si="1"/>
        <v>2067</v>
      </c>
      <c r="B3127" s="25" t="s">
        <v>24004</v>
      </c>
      <c r="C3127" s="26" t="s">
        <v>23748</v>
      </c>
    </row>
    <row r="3128">
      <c r="A3128" s="9">
        <f t="shared" si="1"/>
        <v>2068</v>
      </c>
      <c r="B3128" s="25" t="s">
        <v>24005</v>
      </c>
      <c r="C3128" s="26" t="s">
        <v>23748</v>
      </c>
    </row>
    <row r="3129">
      <c r="A3129" s="9">
        <f t="shared" si="1"/>
        <v>2069</v>
      </c>
      <c r="B3129" s="8" t="s">
        <v>1891</v>
      </c>
      <c r="C3129" s="9" t="s">
        <v>162</v>
      </c>
    </row>
    <row r="3130">
      <c r="A3130" s="9">
        <f t="shared" si="1"/>
        <v>2069</v>
      </c>
      <c r="B3130" s="8" t="s">
        <v>1891</v>
      </c>
      <c r="C3130" s="9" t="s">
        <v>142</v>
      </c>
    </row>
    <row r="3131">
      <c r="A3131" s="9">
        <f t="shared" si="1"/>
        <v>2069</v>
      </c>
      <c r="B3131" s="8" t="s">
        <v>1891</v>
      </c>
      <c r="C3131" s="9" t="s">
        <v>25</v>
      </c>
    </row>
    <row r="3132">
      <c r="A3132" s="9">
        <f t="shared" si="1"/>
        <v>2070</v>
      </c>
      <c r="B3132" s="5" t="s">
        <v>1892</v>
      </c>
      <c r="C3132" s="6" t="s">
        <v>610</v>
      </c>
    </row>
    <row r="3133">
      <c r="A3133" s="9">
        <f t="shared" si="1"/>
        <v>2071</v>
      </c>
      <c r="B3133" s="16" t="s">
        <v>1893</v>
      </c>
      <c r="C3133" s="6" t="s">
        <v>1235</v>
      </c>
    </row>
    <row r="3134">
      <c r="A3134" s="9">
        <f t="shared" si="1"/>
        <v>2071</v>
      </c>
      <c r="B3134" s="16" t="s">
        <v>1893</v>
      </c>
      <c r="C3134" s="6" t="s">
        <v>765</v>
      </c>
    </row>
    <row r="3135">
      <c r="A3135" s="9">
        <f t="shared" si="1"/>
        <v>2072</v>
      </c>
      <c r="B3135" s="5" t="s">
        <v>1894</v>
      </c>
      <c r="C3135" s="6" t="s">
        <v>621</v>
      </c>
    </row>
    <row r="3136">
      <c r="A3136" s="9">
        <f t="shared" si="1"/>
        <v>2073</v>
      </c>
      <c r="B3136" s="5" t="s">
        <v>1895</v>
      </c>
      <c r="C3136" s="6" t="s">
        <v>1267</v>
      </c>
    </row>
    <row r="3137">
      <c r="A3137" s="9">
        <f t="shared" si="1"/>
        <v>2074</v>
      </c>
      <c r="B3137" s="5" t="s">
        <v>1896</v>
      </c>
      <c r="C3137" s="17" t="s">
        <v>1470</v>
      </c>
    </row>
    <row r="3138">
      <c r="A3138" s="9">
        <f t="shared" si="1"/>
        <v>2075</v>
      </c>
      <c r="B3138" s="25" t="s">
        <v>24006</v>
      </c>
      <c r="C3138" s="26" t="s">
        <v>487</v>
      </c>
    </row>
    <row r="3139">
      <c r="A3139" s="9">
        <f t="shared" si="1"/>
        <v>2075</v>
      </c>
      <c r="B3139" s="27" t="s">
        <v>24006</v>
      </c>
      <c r="C3139" s="28" t="s">
        <v>23637</v>
      </c>
    </row>
    <row r="3140">
      <c r="A3140" s="9">
        <f t="shared" si="1"/>
        <v>2076</v>
      </c>
      <c r="B3140" s="5" t="s">
        <v>1897</v>
      </c>
      <c r="C3140" s="6" t="s">
        <v>367</v>
      </c>
    </row>
    <row r="3141">
      <c r="A3141" s="9">
        <f t="shared" si="1"/>
        <v>2077</v>
      </c>
      <c r="B3141" s="5" t="s">
        <v>1898</v>
      </c>
      <c r="C3141" s="6" t="s">
        <v>785</v>
      </c>
    </row>
    <row r="3142">
      <c r="A3142" s="9">
        <f t="shared" si="1"/>
        <v>2078</v>
      </c>
      <c r="B3142" s="5" t="s">
        <v>1899</v>
      </c>
      <c r="C3142" s="6" t="s">
        <v>1223</v>
      </c>
    </row>
    <row r="3143">
      <c r="A3143" s="9">
        <f t="shared" si="1"/>
        <v>2079</v>
      </c>
      <c r="B3143" s="5" t="s">
        <v>1900</v>
      </c>
      <c r="C3143" s="6" t="s">
        <v>32</v>
      </c>
    </row>
    <row r="3144">
      <c r="A3144" s="9">
        <f t="shared" si="1"/>
        <v>2080</v>
      </c>
      <c r="B3144" s="25" t="s">
        <v>24007</v>
      </c>
      <c r="C3144" s="26" t="s">
        <v>8541</v>
      </c>
    </row>
    <row r="3145">
      <c r="A3145" s="9">
        <f t="shared" si="1"/>
        <v>2081</v>
      </c>
      <c r="B3145" s="25" t="s">
        <v>24008</v>
      </c>
      <c r="C3145" s="26" t="s">
        <v>8541</v>
      </c>
    </row>
    <row r="3146">
      <c r="A3146" s="9">
        <f t="shared" si="1"/>
        <v>2082</v>
      </c>
      <c r="B3146" s="8" t="s">
        <v>1901</v>
      </c>
      <c r="C3146" s="9" t="s">
        <v>72</v>
      </c>
    </row>
    <row r="3147">
      <c r="A3147" s="9">
        <f t="shared" si="1"/>
        <v>2083</v>
      </c>
      <c r="B3147" s="5" t="s">
        <v>1902</v>
      </c>
      <c r="C3147" s="6" t="s">
        <v>27</v>
      </c>
    </row>
    <row r="3148">
      <c r="A3148" s="9">
        <f t="shared" si="1"/>
        <v>2084</v>
      </c>
      <c r="B3148" s="5" t="s">
        <v>1903</v>
      </c>
      <c r="C3148" s="6" t="s">
        <v>603</v>
      </c>
    </row>
    <row r="3149">
      <c r="A3149" s="9">
        <f t="shared" si="1"/>
        <v>2084</v>
      </c>
      <c r="B3149" s="5" t="s">
        <v>1903</v>
      </c>
      <c r="C3149" s="6" t="s">
        <v>1371</v>
      </c>
    </row>
    <row r="3150">
      <c r="A3150" s="9">
        <f t="shared" si="1"/>
        <v>2085</v>
      </c>
      <c r="B3150" s="8" t="s">
        <v>1904</v>
      </c>
      <c r="C3150" s="9" t="s">
        <v>722</v>
      </c>
    </row>
    <row r="3151">
      <c r="A3151" s="9">
        <f t="shared" si="1"/>
        <v>2086</v>
      </c>
      <c r="B3151" s="5" t="s">
        <v>1905</v>
      </c>
      <c r="C3151" s="6" t="s">
        <v>1369</v>
      </c>
    </row>
    <row r="3152">
      <c r="A3152" s="9">
        <f t="shared" si="1"/>
        <v>2086</v>
      </c>
      <c r="B3152" s="5" t="s">
        <v>1905</v>
      </c>
      <c r="C3152" s="6" t="s">
        <v>893</v>
      </c>
    </row>
    <row r="3153">
      <c r="A3153" s="9">
        <f t="shared" si="1"/>
        <v>2087</v>
      </c>
      <c r="B3153" s="25" t="s">
        <v>24009</v>
      </c>
      <c r="C3153" s="26" t="s">
        <v>8541</v>
      </c>
    </row>
    <row r="3154">
      <c r="A3154" s="9">
        <f t="shared" si="1"/>
        <v>2088</v>
      </c>
      <c r="B3154" s="5" t="s">
        <v>1906</v>
      </c>
      <c r="C3154" s="6" t="s">
        <v>1262</v>
      </c>
    </row>
    <row r="3155">
      <c r="A3155" s="9">
        <f t="shared" si="1"/>
        <v>2089</v>
      </c>
      <c r="B3155" s="5" t="s">
        <v>1907</v>
      </c>
      <c r="C3155" s="6" t="s">
        <v>1223</v>
      </c>
    </row>
    <row r="3156">
      <c r="A3156" s="9">
        <f t="shared" si="1"/>
        <v>2090</v>
      </c>
      <c r="B3156" s="30" t="s">
        <v>24010</v>
      </c>
      <c r="C3156" s="26" t="s">
        <v>23639</v>
      </c>
    </row>
    <row r="3157">
      <c r="A3157" s="9">
        <f t="shared" si="1"/>
        <v>2091</v>
      </c>
      <c r="B3157" s="5" t="s">
        <v>1908</v>
      </c>
      <c r="C3157" s="6" t="s">
        <v>1369</v>
      </c>
    </row>
    <row r="3158">
      <c r="A3158" s="9">
        <f t="shared" si="1"/>
        <v>2092</v>
      </c>
      <c r="B3158" s="8" t="s">
        <v>1909</v>
      </c>
      <c r="C3158" s="9" t="s">
        <v>42</v>
      </c>
    </row>
    <row r="3159">
      <c r="A3159" s="9">
        <f t="shared" si="1"/>
        <v>2093</v>
      </c>
      <c r="B3159" s="8" t="s">
        <v>1910</v>
      </c>
      <c r="C3159" s="9" t="s">
        <v>874</v>
      </c>
    </row>
    <row r="3160">
      <c r="A3160" s="9">
        <f t="shared" si="1"/>
        <v>2094</v>
      </c>
      <c r="B3160" s="5" t="s">
        <v>1911</v>
      </c>
      <c r="C3160" s="6" t="s">
        <v>621</v>
      </c>
    </row>
    <row r="3161">
      <c r="A3161" s="9">
        <f t="shared" si="1"/>
        <v>2095</v>
      </c>
      <c r="B3161" s="16" t="s">
        <v>1912</v>
      </c>
      <c r="C3161" s="6" t="s">
        <v>1235</v>
      </c>
    </row>
    <row r="3162">
      <c r="A3162" s="9">
        <f t="shared" si="1"/>
        <v>2096</v>
      </c>
      <c r="B3162" s="8" t="s">
        <v>1913</v>
      </c>
      <c r="C3162" s="9" t="s">
        <v>1776</v>
      </c>
    </row>
    <row r="3163">
      <c r="A3163" s="9">
        <f t="shared" si="1"/>
        <v>2097</v>
      </c>
      <c r="B3163" s="25" t="s">
        <v>24011</v>
      </c>
      <c r="C3163" s="26" t="s">
        <v>8541</v>
      </c>
    </row>
    <row r="3164">
      <c r="A3164" s="9">
        <f t="shared" si="1"/>
        <v>2098</v>
      </c>
      <c r="B3164" s="5" t="s">
        <v>1914</v>
      </c>
      <c r="C3164" s="6" t="s">
        <v>1371</v>
      </c>
    </row>
    <row r="3165">
      <c r="A3165" s="9">
        <f t="shared" si="1"/>
        <v>2099</v>
      </c>
      <c r="B3165" s="5" t="s">
        <v>1915</v>
      </c>
      <c r="C3165" s="6" t="s">
        <v>1371</v>
      </c>
    </row>
    <row r="3166">
      <c r="A3166" s="9">
        <f t="shared" si="1"/>
        <v>2100</v>
      </c>
      <c r="B3166" s="5" t="s">
        <v>1916</v>
      </c>
      <c r="C3166" s="6" t="s">
        <v>612</v>
      </c>
    </row>
    <row r="3167">
      <c r="A3167" s="9">
        <f t="shared" si="1"/>
        <v>2101</v>
      </c>
      <c r="B3167" s="5" t="s">
        <v>1917</v>
      </c>
      <c r="C3167" s="6" t="s">
        <v>765</v>
      </c>
    </row>
    <row r="3168">
      <c r="A3168" s="9">
        <f t="shared" si="1"/>
        <v>2102</v>
      </c>
      <c r="B3168" s="8" t="s">
        <v>1918</v>
      </c>
      <c r="C3168" s="9" t="s">
        <v>416</v>
      </c>
    </row>
    <row r="3169">
      <c r="A3169" s="9">
        <f t="shared" si="1"/>
        <v>2103</v>
      </c>
      <c r="B3169" s="25" t="s">
        <v>24012</v>
      </c>
      <c r="C3169" s="26" t="s">
        <v>8541</v>
      </c>
    </row>
    <row r="3170">
      <c r="A3170" s="9">
        <f t="shared" si="1"/>
        <v>2104</v>
      </c>
      <c r="B3170" s="25" t="s">
        <v>24013</v>
      </c>
      <c r="C3170" s="26" t="s">
        <v>23845</v>
      </c>
    </row>
    <row r="3171">
      <c r="A3171" s="9">
        <f t="shared" si="1"/>
        <v>2105</v>
      </c>
      <c r="B3171" s="5" t="s">
        <v>1919</v>
      </c>
      <c r="C3171" s="6" t="s">
        <v>1316</v>
      </c>
    </row>
    <row r="3172">
      <c r="A3172" s="9">
        <f t="shared" si="1"/>
        <v>2106</v>
      </c>
      <c r="B3172" s="38" t="s">
        <v>24014</v>
      </c>
      <c r="C3172" s="26" t="s">
        <v>23636</v>
      </c>
    </row>
    <row r="3173">
      <c r="A3173" s="9">
        <f t="shared" si="1"/>
        <v>2107</v>
      </c>
      <c r="B3173" s="25" t="s">
        <v>24015</v>
      </c>
      <c r="C3173" s="26" t="s">
        <v>8541</v>
      </c>
    </row>
    <row r="3174">
      <c r="A3174" s="9">
        <f t="shared" si="1"/>
        <v>2108</v>
      </c>
      <c r="B3174" s="25" t="s">
        <v>24016</v>
      </c>
      <c r="C3174" s="26" t="s">
        <v>23808</v>
      </c>
    </row>
    <row r="3175">
      <c r="A3175" s="9">
        <f t="shared" si="1"/>
        <v>2109</v>
      </c>
      <c r="B3175" s="25" t="s">
        <v>24017</v>
      </c>
      <c r="C3175" s="26" t="s">
        <v>8541</v>
      </c>
    </row>
    <row r="3176">
      <c r="A3176" s="9">
        <f t="shared" si="1"/>
        <v>2110</v>
      </c>
      <c r="B3176" s="5" t="s">
        <v>1920</v>
      </c>
      <c r="C3176" s="6" t="s">
        <v>591</v>
      </c>
    </row>
    <row r="3177">
      <c r="A3177" s="9">
        <f t="shared" si="1"/>
        <v>2111</v>
      </c>
      <c r="B3177" s="5" t="s">
        <v>1921</v>
      </c>
      <c r="C3177" s="6" t="s">
        <v>714</v>
      </c>
    </row>
    <row r="3178">
      <c r="A3178" s="9">
        <f t="shared" si="1"/>
        <v>2111</v>
      </c>
      <c r="B3178" s="5" t="s">
        <v>1921</v>
      </c>
      <c r="C3178" s="6" t="s">
        <v>23672</v>
      </c>
    </row>
    <row r="3179">
      <c r="A3179" s="9">
        <f t="shared" si="1"/>
        <v>2112</v>
      </c>
      <c r="B3179" s="25" t="s">
        <v>24018</v>
      </c>
      <c r="C3179" s="26" t="s">
        <v>23817</v>
      </c>
    </row>
    <row r="3180">
      <c r="A3180" s="9">
        <f t="shared" si="1"/>
        <v>2113</v>
      </c>
      <c r="B3180" s="8" t="s">
        <v>1922</v>
      </c>
      <c r="C3180" s="9" t="s">
        <v>280</v>
      </c>
    </row>
    <row r="3181">
      <c r="A3181" s="9">
        <f t="shared" si="1"/>
        <v>2114</v>
      </c>
      <c r="B3181" s="8" t="s">
        <v>1923</v>
      </c>
      <c r="C3181" s="9" t="s">
        <v>280</v>
      </c>
    </row>
    <row r="3182">
      <c r="A3182" s="9">
        <f t="shared" si="1"/>
        <v>2115</v>
      </c>
      <c r="B3182" s="25" t="s">
        <v>24019</v>
      </c>
      <c r="C3182" s="26" t="s">
        <v>23845</v>
      </c>
    </row>
    <row r="3183">
      <c r="A3183" s="9">
        <f t="shared" si="1"/>
        <v>2116</v>
      </c>
      <c r="B3183" s="25" t="s">
        <v>24020</v>
      </c>
      <c r="C3183" s="26" t="s">
        <v>23845</v>
      </c>
    </row>
    <row r="3184">
      <c r="A3184" s="9">
        <f t="shared" si="1"/>
        <v>2117</v>
      </c>
      <c r="B3184" s="5" t="s">
        <v>1924</v>
      </c>
      <c r="C3184" s="6" t="s">
        <v>591</v>
      </c>
    </row>
    <row r="3185">
      <c r="A3185" s="9">
        <f t="shared" si="1"/>
        <v>2118</v>
      </c>
      <c r="B3185" s="5" t="s">
        <v>1925</v>
      </c>
      <c r="C3185" s="6" t="s">
        <v>591</v>
      </c>
    </row>
    <row r="3186">
      <c r="A3186" s="9">
        <f t="shared" si="1"/>
        <v>2119</v>
      </c>
      <c r="B3186" s="8" t="s">
        <v>1926</v>
      </c>
      <c r="C3186" s="9" t="s">
        <v>72</v>
      </c>
    </row>
    <row r="3187">
      <c r="A3187" s="9">
        <f t="shared" si="1"/>
        <v>2120</v>
      </c>
      <c r="B3187" s="31" t="s">
        <v>24021</v>
      </c>
      <c r="C3187" s="6" t="s">
        <v>374</v>
      </c>
    </row>
    <row r="3188">
      <c r="A3188" s="9">
        <f t="shared" si="1"/>
        <v>2121</v>
      </c>
      <c r="B3188" s="31" t="s">
        <v>24022</v>
      </c>
      <c r="C3188" s="6" t="s">
        <v>374</v>
      </c>
    </row>
    <row r="3189">
      <c r="A3189" s="9">
        <f t="shared" si="1"/>
        <v>2122</v>
      </c>
      <c r="B3189" s="5" t="s">
        <v>1927</v>
      </c>
      <c r="C3189" s="6" t="s">
        <v>1248</v>
      </c>
    </row>
    <row r="3190">
      <c r="A3190" s="9">
        <f t="shared" si="1"/>
        <v>2123</v>
      </c>
      <c r="B3190" s="8" t="s">
        <v>1928</v>
      </c>
      <c r="C3190" s="9" t="s">
        <v>24</v>
      </c>
    </row>
    <row r="3191">
      <c r="A3191" s="9">
        <f t="shared" si="1"/>
        <v>2124</v>
      </c>
      <c r="B3191" s="8" t="s">
        <v>1929</v>
      </c>
      <c r="C3191" s="6" t="s">
        <v>313</v>
      </c>
    </row>
    <row r="3192">
      <c r="A3192" s="9">
        <f t="shared" si="1"/>
        <v>2124</v>
      </c>
      <c r="B3192" s="8" t="s">
        <v>1929</v>
      </c>
      <c r="C3192" s="9" t="s">
        <v>142</v>
      </c>
    </row>
    <row r="3193">
      <c r="A3193" s="9">
        <f t="shared" si="1"/>
        <v>2125</v>
      </c>
      <c r="B3193" s="5" t="s">
        <v>1930</v>
      </c>
      <c r="C3193" s="6" t="s">
        <v>142</v>
      </c>
    </row>
    <row r="3194">
      <c r="A3194" s="9">
        <f t="shared" si="1"/>
        <v>2126</v>
      </c>
      <c r="B3194" s="8" t="s">
        <v>1931</v>
      </c>
      <c r="C3194" s="9" t="s">
        <v>162</v>
      </c>
    </row>
    <row r="3195">
      <c r="A3195" s="9">
        <f t="shared" si="1"/>
        <v>2127</v>
      </c>
      <c r="B3195" s="8" t="s">
        <v>1932</v>
      </c>
      <c r="C3195" s="9" t="s">
        <v>142</v>
      </c>
    </row>
    <row r="3196">
      <c r="A3196" s="9">
        <f t="shared" si="1"/>
        <v>2128</v>
      </c>
      <c r="B3196" s="8" t="s">
        <v>1933</v>
      </c>
      <c r="C3196" s="9" t="s">
        <v>162</v>
      </c>
    </row>
    <row r="3197">
      <c r="A3197" s="9">
        <f t="shared" si="1"/>
        <v>2129</v>
      </c>
      <c r="B3197" s="5" t="s">
        <v>1934</v>
      </c>
      <c r="C3197" s="6" t="s">
        <v>362</v>
      </c>
    </row>
    <row r="3198">
      <c r="A3198" s="9">
        <f t="shared" si="1"/>
        <v>2130</v>
      </c>
      <c r="B3198" s="8" t="s">
        <v>1935</v>
      </c>
      <c r="C3198" s="9" t="s">
        <v>52</v>
      </c>
    </row>
    <row r="3199">
      <c r="A3199" s="9">
        <f t="shared" si="1"/>
        <v>2131</v>
      </c>
      <c r="B3199" s="8" t="s">
        <v>1936</v>
      </c>
      <c r="C3199" s="9" t="s">
        <v>60</v>
      </c>
    </row>
    <row r="3200">
      <c r="A3200" s="9">
        <f t="shared" si="1"/>
        <v>2132</v>
      </c>
      <c r="B3200" s="8" t="s">
        <v>1937</v>
      </c>
      <c r="C3200" s="9" t="s">
        <v>25</v>
      </c>
    </row>
    <row r="3201">
      <c r="A3201" s="9">
        <f t="shared" si="1"/>
        <v>2133</v>
      </c>
      <c r="B3201" s="8" t="s">
        <v>1938</v>
      </c>
      <c r="C3201" s="6" t="s">
        <v>1939</v>
      </c>
    </row>
    <row r="3202">
      <c r="A3202" s="9">
        <f t="shared" si="1"/>
        <v>2133</v>
      </c>
      <c r="B3202" s="8" t="s">
        <v>1938</v>
      </c>
      <c r="C3202" s="9" t="s">
        <v>177</v>
      </c>
    </row>
    <row r="3203">
      <c r="A3203" s="9">
        <f t="shared" si="1"/>
        <v>2133</v>
      </c>
      <c r="B3203" s="8" t="s">
        <v>1938</v>
      </c>
      <c r="C3203" s="9" t="s">
        <v>25</v>
      </c>
    </row>
    <row r="3204">
      <c r="A3204" s="9">
        <f t="shared" si="1"/>
        <v>2133</v>
      </c>
      <c r="B3204" s="8" t="s">
        <v>1938</v>
      </c>
      <c r="C3204" s="9" t="s">
        <v>60</v>
      </c>
    </row>
    <row r="3205">
      <c r="A3205" s="9">
        <f t="shared" si="1"/>
        <v>2133</v>
      </c>
      <c r="B3205" s="8" t="s">
        <v>1938</v>
      </c>
      <c r="C3205" s="6" t="s">
        <v>23637</v>
      </c>
    </row>
    <row r="3206">
      <c r="A3206" s="9">
        <f t="shared" si="1"/>
        <v>2134</v>
      </c>
      <c r="B3206" s="8" t="s">
        <v>1940</v>
      </c>
      <c r="C3206" s="9" t="s">
        <v>142</v>
      </c>
    </row>
    <row r="3207">
      <c r="A3207" s="9">
        <f t="shared" si="1"/>
        <v>2135</v>
      </c>
      <c r="B3207" s="5" t="s">
        <v>1941</v>
      </c>
      <c r="C3207" s="6" t="s">
        <v>1942</v>
      </c>
    </row>
    <row r="3208">
      <c r="A3208" s="9">
        <f t="shared" si="1"/>
        <v>2135</v>
      </c>
      <c r="B3208" s="5" t="s">
        <v>1941</v>
      </c>
      <c r="C3208" s="6" t="s">
        <v>655</v>
      </c>
    </row>
    <row r="3209">
      <c r="A3209" s="9">
        <f t="shared" si="1"/>
        <v>2135</v>
      </c>
      <c r="B3209" s="5" t="s">
        <v>1941</v>
      </c>
      <c r="C3209" s="6" t="s">
        <v>23637</v>
      </c>
    </row>
    <row r="3210">
      <c r="A3210" s="9">
        <f t="shared" si="1"/>
        <v>2135</v>
      </c>
      <c r="B3210" s="37" t="s">
        <v>1941</v>
      </c>
      <c r="C3210" s="28" t="s">
        <v>23633</v>
      </c>
    </row>
    <row r="3211">
      <c r="A3211" s="9">
        <f t="shared" si="1"/>
        <v>2136</v>
      </c>
      <c r="B3211" s="5" t="s">
        <v>1943</v>
      </c>
      <c r="C3211" s="6" t="s">
        <v>153</v>
      </c>
    </row>
    <row r="3212">
      <c r="A3212" s="9">
        <f t="shared" si="1"/>
        <v>2136</v>
      </c>
      <c r="B3212" s="5" t="s">
        <v>1943</v>
      </c>
      <c r="C3212" s="6" t="s">
        <v>23637</v>
      </c>
    </row>
    <row r="3213">
      <c r="A3213" s="9">
        <f t="shared" si="1"/>
        <v>2137</v>
      </c>
      <c r="B3213" s="5" t="s">
        <v>1944</v>
      </c>
      <c r="C3213" s="6" t="s">
        <v>153</v>
      </c>
    </row>
    <row r="3214">
      <c r="A3214" s="9">
        <f t="shared" si="1"/>
        <v>2137</v>
      </c>
      <c r="B3214" s="5" t="s">
        <v>1944</v>
      </c>
      <c r="C3214" s="6" t="s">
        <v>142</v>
      </c>
    </row>
    <row r="3215">
      <c r="A3215" s="9">
        <f t="shared" si="1"/>
        <v>2137</v>
      </c>
      <c r="B3215" s="5" t="s">
        <v>1944</v>
      </c>
      <c r="C3215" s="6" t="s">
        <v>23637</v>
      </c>
    </row>
    <row r="3216">
      <c r="A3216" s="9">
        <f t="shared" si="1"/>
        <v>2138</v>
      </c>
      <c r="B3216" s="5" t="s">
        <v>1945</v>
      </c>
      <c r="C3216" s="6" t="s">
        <v>1279</v>
      </c>
    </row>
    <row r="3217">
      <c r="A3217" s="9">
        <f t="shared" si="1"/>
        <v>2139</v>
      </c>
      <c r="B3217" s="25" t="s">
        <v>24023</v>
      </c>
      <c r="C3217" s="26" t="s">
        <v>23812</v>
      </c>
    </row>
    <row r="3218">
      <c r="A3218" s="9">
        <f t="shared" si="1"/>
        <v>2140</v>
      </c>
      <c r="B3218" s="25" t="s">
        <v>24024</v>
      </c>
      <c r="C3218" s="26" t="s">
        <v>23812</v>
      </c>
    </row>
    <row r="3219">
      <c r="A3219" s="9">
        <f t="shared" si="1"/>
        <v>2141</v>
      </c>
      <c r="B3219" s="25" t="s">
        <v>24025</v>
      </c>
      <c r="C3219" s="26" t="s">
        <v>12983</v>
      </c>
    </row>
    <row r="3220">
      <c r="A3220" s="9">
        <f t="shared" si="1"/>
        <v>2142</v>
      </c>
      <c r="B3220" s="5" t="s">
        <v>1946</v>
      </c>
      <c r="C3220" s="6" t="s">
        <v>1342</v>
      </c>
    </row>
    <row r="3221">
      <c r="A3221" s="9">
        <f t="shared" si="1"/>
        <v>2143</v>
      </c>
      <c r="B3221" s="5" t="s">
        <v>1947</v>
      </c>
      <c r="C3221" s="6" t="s">
        <v>336</v>
      </c>
    </row>
    <row r="3222">
      <c r="A3222" s="9">
        <f t="shared" si="1"/>
        <v>2143</v>
      </c>
      <c r="B3222" s="5" t="s">
        <v>1947</v>
      </c>
      <c r="C3222" s="6" t="s">
        <v>23637</v>
      </c>
    </row>
    <row r="3223">
      <c r="A3223" s="9">
        <f t="shared" si="1"/>
        <v>2144</v>
      </c>
      <c r="B3223" s="5" t="s">
        <v>1948</v>
      </c>
      <c r="C3223" s="6" t="s">
        <v>1223</v>
      </c>
    </row>
    <row r="3224">
      <c r="A3224" s="9">
        <f t="shared" si="1"/>
        <v>2145</v>
      </c>
      <c r="B3224" s="5" t="s">
        <v>1949</v>
      </c>
      <c r="C3224" s="6" t="s">
        <v>1223</v>
      </c>
    </row>
    <row r="3225">
      <c r="A3225" s="9">
        <f t="shared" si="1"/>
        <v>2146</v>
      </c>
      <c r="B3225" s="5" t="s">
        <v>1950</v>
      </c>
      <c r="C3225" s="6" t="s">
        <v>324</v>
      </c>
    </row>
    <row r="3226">
      <c r="A3226" s="9">
        <f t="shared" si="1"/>
        <v>2146</v>
      </c>
      <c r="B3226" s="5" t="s">
        <v>1950</v>
      </c>
      <c r="C3226" s="6" t="s">
        <v>23637</v>
      </c>
    </row>
    <row r="3227">
      <c r="A3227" s="9">
        <f t="shared" si="1"/>
        <v>2147</v>
      </c>
      <c r="B3227" s="5" t="s">
        <v>1951</v>
      </c>
      <c r="C3227" s="6" t="s">
        <v>12</v>
      </c>
    </row>
    <row r="3228">
      <c r="A3228" s="9">
        <f t="shared" si="1"/>
        <v>2148</v>
      </c>
      <c r="B3228" s="5" t="s">
        <v>1952</v>
      </c>
      <c r="C3228" s="6" t="s">
        <v>324</v>
      </c>
    </row>
    <row r="3229">
      <c r="A3229" s="9">
        <f t="shared" si="1"/>
        <v>2148</v>
      </c>
      <c r="B3229" s="5" t="s">
        <v>1952</v>
      </c>
      <c r="C3229" s="6" t="s">
        <v>23637</v>
      </c>
    </row>
    <row r="3230">
      <c r="A3230" s="9">
        <f t="shared" si="1"/>
        <v>2149</v>
      </c>
      <c r="B3230" s="5" t="s">
        <v>1953</v>
      </c>
      <c r="C3230" s="6" t="s">
        <v>538</v>
      </c>
    </row>
    <row r="3231">
      <c r="A3231" s="9">
        <f t="shared" si="1"/>
        <v>2149</v>
      </c>
      <c r="B3231" s="5" t="s">
        <v>1953</v>
      </c>
      <c r="C3231" s="6" t="s">
        <v>23628</v>
      </c>
    </row>
    <row r="3232">
      <c r="A3232" s="9">
        <f t="shared" si="1"/>
        <v>2150</v>
      </c>
      <c r="B3232" s="5" t="s">
        <v>1954</v>
      </c>
      <c r="C3232" s="6" t="s">
        <v>362</v>
      </c>
    </row>
    <row r="3233">
      <c r="A3233" s="9">
        <f t="shared" si="1"/>
        <v>2151</v>
      </c>
      <c r="B3233" s="25" t="s">
        <v>24026</v>
      </c>
      <c r="C3233" s="26" t="s">
        <v>10122</v>
      </c>
    </row>
    <row r="3234">
      <c r="A3234" s="9">
        <f t="shared" si="1"/>
        <v>2151</v>
      </c>
      <c r="B3234" s="27" t="s">
        <v>24026</v>
      </c>
      <c r="C3234" s="28" t="s">
        <v>23637</v>
      </c>
    </row>
    <row r="3235">
      <c r="A3235" s="9">
        <f t="shared" si="1"/>
        <v>2152</v>
      </c>
      <c r="B3235" s="8" t="s">
        <v>1955</v>
      </c>
      <c r="C3235" s="9" t="s">
        <v>64</v>
      </c>
    </row>
    <row r="3236">
      <c r="A3236" s="9">
        <f t="shared" si="1"/>
        <v>2153</v>
      </c>
      <c r="B3236" s="8" t="s">
        <v>1956</v>
      </c>
      <c r="C3236" s="9" t="s">
        <v>547</v>
      </c>
    </row>
    <row r="3237">
      <c r="A3237" s="9">
        <f t="shared" si="1"/>
        <v>2154</v>
      </c>
      <c r="B3237" s="8" t="s">
        <v>1957</v>
      </c>
      <c r="C3237" s="9" t="s">
        <v>530</v>
      </c>
    </row>
    <row r="3238">
      <c r="A3238" s="9">
        <f t="shared" si="1"/>
        <v>2155</v>
      </c>
      <c r="B3238" s="8" t="s">
        <v>1958</v>
      </c>
      <c r="C3238" s="9" t="s">
        <v>815</v>
      </c>
    </row>
    <row r="3239">
      <c r="A3239" s="9">
        <f t="shared" si="1"/>
        <v>2156</v>
      </c>
      <c r="B3239" s="5" t="s">
        <v>1959</v>
      </c>
      <c r="C3239" s="6" t="s">
        <v>612</v>
      </c>
    </row>
    <row r="3240">
      <c r="A3240" s="9">
        <f t="shared" si="1"/>
        <v>2157</v>
      </c>
      <c r="B3240" s="5" t="s">
        <v>1960</v>
      </c>
      <c r="C3240" s="6" t="s">
        <v>610</v>
      </c>
    </row>
    <row r="3241">
      <c r="A3241" s="9">
        <f t="shared" si="1"/>
        <v>2158</v>
      </c>
      <c r="B3241" s="8" t="s">
        <v>1961</v>
      </c>
      <c r="C3241" s="9" t="s">
        <v>530</v>
      </c>
    </row>
    <row r="3242">
      <c r="A3242" s="9">
        <f t="shared" si="1"/>
        <v>2159</v>
      </c>
      <c r="B3242" s="25" t="s">
        <v>24027</v>
      </c>
      <c r="C3242" s="26" t="s">
        <v>23761</v>
      </c>
    </row>
    <row r="3243">
      <c r="A3243" s="9">
        <f t="shared" si="1"/>
        <v>2160</v>
      </c>
      <c r="B3243" s="25" t="s">
        <v>24028</v>
      </c>
      <c r="C3243" s="26" t="s">
        <v>23748</v>
      </c>
    </row>
    <row r="3244">
      <c r="A3244" s="9">
        <f t="shared" si="1"/>
        <v>2161</v>
      </c>
      <c r="B3244" s="5" t="s">
        <v>1962</v>
      </c>
      <c r="C3244" s="6" t="s">
        <v>74</v>
      </c>
    </row>
    <row r="3245">
      <c r="A3245" s="9">
        <f t="shared" si="1"/>
        <v>2162</v>
      </c>
      <c r="B3245" s="5" t="s">
        <v>1963</v>
      </c>
      <c r="C3245" s="6" t="s">
        <v>1856</v>
      </c>
    </row>
    <row r="3246">
      <c r="A3246" s="9">
        <f t="shared" si="1"/>
        <v>2163</v>
      </c>
      <c r="B3246" s="5" t="s">
        <v>1964</v>
      </c>
      <c r="C3246" s="6" t="s">
        <v>1342</v>
      </c>
    </row>
    <row r="3247">
      <c r="A3247" s="9">
        <f t="shared" si="1"/>
        <v>2164</v>
      </c>
      <c r="B3247" s="5" t="s">
        <v>1965</v>
      </c>
      <c r="C3247" s="6" t="s">
        <v>1248</v>
      </c>
    </row>
    <row r="3248">
      <c r="A3248" s="9">
        <f t="shared" si="1"/>
        <v>2165</v>
      </c>
      <c r="B3248" s="5" t="s">
        <v>1966</v>
      </c>
      <c r="C3248" s="6" t="s">
        <v>74</v>
      </c>
    </row>
    <row r="3249">
      <c r="A3249" s="9">
        <f t="shared" si="1"/>
        <v>2166</v>
      </c>
      <c r="B3249" s="8" t="s">
        <v>1967</v>
      </c>
      <c r="C3249" s="9" t="s">
        <v>1334</v>
      </c>
    </row>
    <row r="3250">
      <c r="A3250" s="9">
        <f t="shared" si="1"/>
        <v>2167</v>
      </c>
      <c r="B3250" s="8" t="s">
        <v>1968</v>
      </c>
      <c r="C3250" s="9" t="s">
        <v>893</v>
      </c>
    </row>
    <row r="3251">
      <c r="A3251" s="9">
        <f t="shared" si="1"/>
        <v>2168</v>
      </c>
      <c r="B3251" s="5" t="s">
        <v>1969</v>
      </c>
      <c r="C3251" s="6" t="s">
        <v>1585</v>
      </c>
    </row>
    <row r="3252">
      <c r="A3252" s="9">
        <f t="shared" si="1"/>
        <v>2169</v>
      </c>
      <c r="B3252" s="25" t="s">
        <v>24029</v>
      </c>
      <c r="C3252" s="26" t="s">
        <v>23748</v>
      </c>
    </row>
    <row r="3253">
      <c r="A3253" s="9">
        <f t="shared" si="1"/>
        <v>2170</v>
      </c>
      <c r="B3253" s="25" t="s">
        <v>24030</v>
      </c>
      <c r="C3253" s="26" t="s">
        <v>23748</v>
      </c>
    </row>
    <row r="3254">
      <c r="A3254" s="9">
        <f t="shared" si="1"/>
        <v>2171</v>
      </c>
      <c r="B3254" s="25" t="s">
        <v>24031</v>
      </c>
      <c r="C3254" s="26" t="s">
        <v>10122</v>
      </c>
    </row>
    <row r="3255">
      <c r="A3255" s="9">
        <f t="shared" si="1"/>
        <v>2171</v>
      </c>
      <c r="B3255" s="27" t="s">
        <v>24031</v>
      </c>
      <c r="C3255" s="28" t="s">
        <v>23637</v>
      </c>
    </row>
    <row r="3256">
      <c r="A3256" s="9">
        <f t="shared" si="1"/>
        <v>2172</v>
      </c>
      <c r="B3256" s="8" t="s">
        <v>1970</v>
      </c>
      <c r="C3256" s="6" t="s">
        <v>1942</v>
      </c>
    </row>
    <row r="3257">
      <c r="A3257" s="9">
        <f t="shared" si="1"/>
        <v>2172</v>
      </c>
      <c r="B3257" s="8" t="s">
        <v>1970</v>
      </c>
      <c r="C3257" s="9" t="s">
        <v>60</v>
      </c>
    </row>
    <row r="3258">
      <c r="A3258" s="9">
        <f t="shared" si="1"/>
        <v>2172</v>
      </c>
      <c r="B3258" s="8" t="s">
        <v>1970</v>
      </c>
      <c r="C3258" s="6" t="s">
        <v>23637</v>
      </c>
    </row>
    <row r="3259">
      <c r="A3259" s="9">
        <f t="shared" si="1"/>
        <v>2173</v>
      </c>
      <c r="B3259" s="8" t="s">
        <v>1971</v>
      </c>
      <c r="C3259" s="6" t="s">
        <v>1972</v>
      </c>
    </row>
    <row r="3260">
      <c r="A3260" s="9">
        <f t="shared" si="1"/>
        <v>2173</v>
      </c>
      <c r="B3260" s="8" t="s">
        <v>1971</v>
      </c>
      <c r="C3260" s="9" t="s">
        <v>25</v>
      </c>
    </row>
    <row r="3261">
      <c r="A3261" s="9">
        <f t="shared" si="1"/>
        <v>2173</v>
      </c>
      <c r="B3261" s="8" t="s">
        <v>1971</v>
      </c>
      <c r="C3261" s="6" t="s">
        <v>23637</v>
      </c>
    </row>
    <row r="3262">
      <c r="A3262" s="9">
        <f t="shared" si="1"/>
        <v>2174</v>
      </c>
      <c r="B3262" s="25" t="s">
        <v>24032</v>
      </c>
      <c r="C3262" s="26" t="s">
        <v>23845</v>
      </c>
    </row>
    <row r="3263">
      <c r="A3263" s="9">
        <f t="shared" si="1"/>
        <v>2175</v>
      </c>
      <c r="B3263" s="25" t="s">
        <v>24033</v>
      </c>
      <c r="C3263" s="26" t="s">
        <v>23845</v>
      </c>
    </row>
    <row r="3264">
      <c r="A3264" s="9">
        <f t="shared" si="1"/>
        <v>2176</v>
      </c>
      <c r="B3264" s="5" t="s">
        <v>1973</v>
      </c>
      <c r="C3264" s="6" t="s">
        <v>1378</v>
      </c>
    </row>
    <row r="3265">
      <c r="A3265" s="9">
        <f t="shared" si="1"/>
        <v>2177</v>
      </c>
      <c r="B3265" s="5" t="s">
        <v>1974</v>
      </c>
      <c r="C3265" s="6" t="s">
        <v>1856</v>
      </c>
    </row>
    <row r="3266">
      <c r="A3266" s="9">
        <f t="shared" si="1"/>
        <v>2177</v>
      </c>
      <c r="B3266" s="5" t="s">
        <v>1974</v>
      </c>
      <c r="C3266" s="6" t="s">
        <v>1042</v>
      </c>
    </row>
    <row r="3267">
      <c r="A3267" s="9">
        <f t="shared" si="1"/>
        <v>2178</v>
      </c>
      <c r="B3267" s="5" t="s">
        <v>1975</v>
      </c>
      <c r="C3267" s="6" t="s">
        <v>142</v>
      </c>
    </row>
    <row r="3268">
      <c r="A3268" s="9">
        <f t="shared" si="1"/>
        <v>2179</v>
      </c>
      <c r="B3268" s="5" t="s">
        <v>1976</v>
      </c>
      <c r="C3268" s="6" t="s">
        <v>1223</v>
      </c>
    </row>
    <row r="3269">
      <c r="A3269" s="9">
        <f t="shared" si="1"/>
        <v>2180</v>
      </c>
      <c r="B3269" s="8" t="s">
        <v>1977</v>
      </c>
      <c r="C3269" s="9" t="s">
        <v>60</v>
      </c>
    </row>
    <row r="3270">
      <c r="A3270" s="9">
        <f t="shared" si="1"/>
        <v>2180</v>
      </c>
      <c r="B3270" s="8" t="s">
        <v>1977</v>
      </c>
      <c r="C3270" s="9" t="s">
        <v>25</v>
      </c>
    </row>
    <row r="3271">
      <c r="A3271" s="9">
        <f t="shared" si="1"/>
        <v>2181</v>
      </c>
      <c r="B3271" s="8" t="s">
        <v>1978</v>
      </c>
      <c r="C3271" s="9" t="s">
        <v>72</v>
      </c>
    </row>
    <row r="3272">
      <c r="A3272" s="9">
        <f t="shared" si="1"/>
        <v>2182</v>
      </c>
      <c r="B3272" s="8" t="s">
        <v>1979</v>
      </c>
      <c r="C3272" s="9" t="s">
        <v>60</v>
      </c>
    </row>
    <row r="3273">
      <c r="A3273" s="9">
        <f t="shared" si="1"/>
        <v>2182</v>
      </c>
      <c r="B3273" s="8" t="s">
        <v>1979</v>
      </c>
      <c r="C3273" s="9" t="s">
        <v>142</v>
      </c>
    </row>
    <row r="3274">
      <c r="A3274" s="9">
        <f t="shared" si="1"/>
        <v>2182</v>
      </c>
      <c r="B3274" s="8" t="s">
        <v>1979</v>
      </c>
      <c r="C3274" s="9" t="s">
        <v>25</v>
      </c>
    </row>
    <row r="3275">
      <c r="A3275" s="9">
        <f t="shared" si="1"/>
        <v>2183</v>
      </c>
      <c r="B3275" s="8" t="s">
        <v>1980</v>
      </c>
      <c r="C3275" s="9" t="s">
        <v>60</v>
      </c>
    </row>
    <row r="3276">
      <c r="A3276" s="9">
        <f t="shared" si="1"/>
        <v>2183</v>
      </c>
      <c r="B3276" s="8" t="s">
        <v>1980</v>
      </c>
      <c r="C3276" s="9" t="s">
        <v>162</v>
      </c>
    </row>
    <row r="3277">
      <c r="A3277" s="9">
        <f t="shared" si="1"/>
        <v>2183</v>
      </c>
      <c r="B3277" s="8" t="s">
        <v>1980</v>
      </c>
      <c r="C3277" s="9" t="s">
        <v>25</v>
      </c>
    </row>
    <row r="3278">
      <c r="A3278" s="9">
        <f t="shared" si="1"/>
        <v>2183</v>
      </c>
      <c r="B3278" s="8" t="s">
        <v>1980</v>
      </c>
      <c r="C3278" s="9" t="s">
        <v>24</v>
      </c>
    </row>
    <row r="3279">
      <c r="A3279" s="9">
        <f t="shared" si="1"/>
        <v>2184</v>
      </c>
      <c r="B3279" s="8" t="s">
        <v>1981</v>
      </c>
      <c r="C3279" s="9" t="s">
        <v>818</v>
      </c>
    </row>
    <row r="3280">
      <c r="A3280" s="9">
        <f t="shared" si="1"/>
        <v>2185</v>
      </c>
      <c r="B3280" s="8" t="s">
        <v>1982</v>
      </c>
      <c r="C3280" s="6" t="s">
        <v>132</v>
      </c>
    </row>
    <row r="3281">
      <c r="A3281" s="9">
        <f t="shared" si="1"/>
        <v>2185</v>
      </c>
      <c r="B3281" s="8" t="s">
        <v>1982</v>
      </c>
      <c r="C3281" s="9" t="s">
        <v>60</v>
      </c>
    </row>
    <row r="3282">
      <c r="A3282" s="9">
        <f t="shared" si="1"/>
        <v>2185</v>
      </c>
      <c r="B3282" s="8" t="s">
        <v>1982</v>
      </c>
      <c r="C3282" s="6" t="s">
        <v>23637</v>
      </c>
    </row>
    <row r="3283">
      <c r="A3283" s="9">
        <f t="shared" si="1"/>
        <v>2186</v>
      </c>
      <c r="B3283" s="5" t="s">
        <v>1983</v>
      </c>
      <c r="C3283" s="6" t="s">
        <v>731</v>
      </c>
    </row>
    <row r="3284">
      <c r="A3284" s="9">
        <f t="shared" si="1"/>
        <v>2187</v>
      </c>
      <c r="B3284" s="8" t="s">
        <v>1984</v>
      </c>
      <c r="C3284" s="9" t="s">
        <v>845</v>
      </c>
    </row>
    <row r="3285">
      <c r="A3285" s="9">
        <f t="shared" si="1"/>
        <v>2188</v>
      </c>
      <c r="B3285" s="8" t="s">
        <v>1985</v>
      </c>
      <c r="C3285" s="9" t="s">
        <v>874</v>
      </c>
    </row>
    <row r="3286">
      <c r="A3286" s="9">
        <f t="shared" si="1"/>
        <v>2189</v>
      </c>
      <c r="B3286" s="5" t="s">
        <v>1986</v>
      </c>
      <c r="C3286" s="6" t="s">
        <v>639</v>
      </c>
    </row>
    <row r="3287">
      <c r="A3287" s="9">
        <f t="shared" si="1"/>
        <v>2190</v>
      </c>
      <c r="B3287" s="5" t="s">
        <v>1987</v>
      </c>
      <c r="C3287" s="6" t="s">
        <v>467</v>
      </c>
    </row>
    <row r="3288">
      <c r="A3288" s="9">
        <f t="shared" si="1"/>
        <v>2190</v>
      </c>
      <c r="B3288" s="5" t="s">
        <v>1987</v>
      </c>
      <c r="C3288" s="6" t="s">
        <v>23628</v>
      </c>
    </row>
    <row r="3289">
      <c r="A3289" s="9">
        <f t="shared" si="1"/>
        <v>2191</v>
      </c>
      <c r="B3289" s="8" t="s">
        <v>1988</v>
      </c>
      <c r="C3289" s="9" t="s">
        <v>845</v>
      </c>
    </row>
    <row r="3290">
      <c r="A3290" s="9">
        <f t="shared" si="1"/>
        <v>2192</v>
      </c>
      <c r="B3290" s="8" t="s">
        <v>1989</v>
      </c>
      <c r="C3290" s="9" t="s">
        <v>818</v>
      </c>
    </row>
    <row r="3291">
      <c r="A3291" s="9">
        <f t="shared" si="1"/>
        <v>2193</v>
      </c>
      <c r="B3291" s="5" t="s">
        <v>1990</v>
      </c>
      <c r="C3291" s="6" t="s">
        <v>324</v>
      </c>
    </row>
    <row r="3292">
      <c r="A3292" s="9">
        <f t="shared" si="1"/>
        <v>2193</v>
      </c>
      <c r="B3292" s="5" t="s">
        <v>1990</v>
      </c>
      <c r="C3292" s="6" t="s">
        <v>23637</v>
      </c>
    </row>
    <row r="3293">
      <c r="A3293" s="9">
        <f t="shared" si="1"/>
        <v>2194</v>
      </c>
      <c r="B3293" s="5" t="s">
        <v>1991</v>
      </c>
      <c r="C3293" s="6" t="s">
        <v>74</v>
      </c>
    </row>
    <row r="3294">
      <c r="A3294" s="9">
        <f t="shared" si="1"/>
        <v>2195</v>
      </c>
      <c r="B3294" s="8" t="s">
        <v>1992</v>
      </c>
      <c r="C3294" s="9" t="s">
        <v>60</v>
      </c>
    </row>
    <row r="3295">
      <c r="A3295" s="9">
        <f t="shared" si="1"/>
        <v>2196</v>
      </c>
      <c r="B3295" s="8" t="s">
        <v>1993</v>
      </c>
      <c r="C3295" s="9" t="s">
        <v>25</v>
      </c>
    </row>
    <row r="3296">
      <c r="A3296" s="9">
        <f t="shared" si="1"/>
        <v>2197</v>
      </c>
      <c r="B3296" s="5" t="s">
        <v>1994</v>
      </c>
      <c r="C3296" s="6" t="s">
        <v>362</v>
      </c>
    </row>
    <row r="3297">
      <c r="A3297" s="9">
        <f t="shared" si="1"/>
        <v>2198</v>
      </c>
      <c r="B3297" s="5" t="s">
        <v>1995</v>
      </c>
      <c r="C3297" s="6" t="s">
        <v>4</v>
      </c>
    </row>
    <row r="3298">
      <c r="A3298" s="9">
        <f t="shared" si="1"/>
        <v>2199</v>
      </c>
      <c r="B3298" s="5" t="s">
        <v>1996</v>
      </c>
      <c r="C3298" s="6" t="s">
        <v>731</v>
      </c>
    </row>
    <row r="3299">
      <c r="A3299" s="9">
        <f t="shared" si="1"/>
        <v>2200</v>
      </c>
      <c r="B3299" s="25" t="s">
        <v>24034</v>
      </c>
      <c r="C3299" s="26" t="s">
        <v>23632</v>
      </c>
    </row>
    <row r="3300">
      <c r="A3300" s="9">
        <f t="shared" si="1"/>
        <v>2200</v>
      </c>
      <c r="B3300" s="27" t="s">
        <v>24034</v>
      </c>
      <c r="C3300" s="28" t="s">
        <v>23633</v>
      </c>
    </row>
    <row r="3301">
      <c r="A3301" s="9">
        <f t="shared" si="1"/>
        <v>2201</v>
      </c>
      <c r="B3301" s="8" t="s">
        <v>1997</v>
      </c>
      <c r="C3301" s="9" t="s">
        <v>60</v>
      </c>
    </row>
    <row r="3302">
      <c r="A3302" s="9">
        <f t="shared" si="1"/>
        <v>2202</v>
      </c>
      <c r="B3302" s="8" t="s">
        <v>1998</v>
      </c>
      <c r="C3302" s="9" t="s">
        <v>60</v>
      </c>
    </row>
    <row r="3303">
      <c r="A3303" s="9">
        <f t="shared" si="1"/>
        <v>2202</v>
      </c>
      <c r="B3303" s="8" t="s">
        <v>1998</v>
      </c>
      <c r="C3303" s="6" t="s">
        <v>153</v>
      </c>
    </row>
    <row r="3304">
      <c r="A3304" s="9">
        <f t="shared" si="1"/>
        <v>2202</v>
      </c>
      <c r="B3304" s="8" t="s">
        <v>1998</v>
      </c>
      <c r="C3304" s="6" t="s">
        <v>23637</v>
      </c>
    </row>
    <row r="3305">
      <c r="A3305" s="9">
        <f t="shared" si="1"/>
        <v>2203</v>
      </c>
      <c r="B3305" s="42" t="s">
        <v>24035</v>
      </c>
      <c r="C3305" s="17" t="s">
        <v>6</v>
      </c>
    </row>
    <row r="3306">
      <c r="A3306" s="9">
        <f t="shared" si="1"/>
        <v>2204</v>
      </c>
      <c r="B3306" s="8" t="s">
        <v>1999</v>
      </c>
      <c r="C3306" s="9" t="s">
        <v>22</v>
      </c>
    </row>
    <row r="3307">
      <c r="A3307" s="9">
        <f t="shared" si="1"/>
        <v>2204</v>
      </c>
      <c r="B3307" s="8" t="s">
        <v>1999</v>
      </c>
      <c r="C3307" s="9" t="s">
        <v>25</v>
      </c>
    </row>
    <row r="3308">
      <c r="A3308" s="9">
        <f t="shared" si="1"/>
        <v>2204</v>
      </c>
      <c r="B3308" s="8" t="s">
        <v>1999</v>
      </c>
      <c r="C3308" s="9" t="s">
        <v>24</v>
      </c>
    </row>
    <row r="3309">
      <c r="A3309" s="9">
        <f t="shared" si="1"/>
        <v>2205</v>
      </c>
      <c r="B3309" s="8" t="s">
        <v>2000</v>
      </c>
      <c r="C3309" s="9" t="s">
        <v>1334</v>
      </c>
    </row>
    <row r="3310">
      <c r="A3310" s="9">
        <f t="shared" si="1"/>
        <v>2206</v>
      </c>
      <c r="B3310" s="8" t="s">
        <v>2001</v>
      </c>
      <c r="C3310" s="9" t="s">
        <v>64</v>
      </c>
    </row>
    <row r="3311">
      <c r="A3311" s="9">
        <f t="shared" si="1"/>
        <v>2207</v>
      </c>
      <c r="B3311" s="8" t="s">
        <v>2002</v>
      </c>
      <c r="C3311" s="9" t="s">
        <v>64</v>
      </c>
    </row>
    <row r="3312">
      <c r="A3312" s="9">
        <f t="shared" si="1"/>
        <v>2208</v>
      </c>
      <c r="B3312" s="5" t="s">
        <v>2003</v>
      </c>
      <c r="C3312" s="6" t="s">
        <v>1856</v>
      </c>
    </row>
    <row r="3313">
      <c r="A3313" s="9">
        <f t="shared" si="1"/>
        <v>2209</v>
      </c>
      <c r="B3313" s="5" t="s">
        <v>2004</v>
      </c>
      <c r="C3313" s="6" t="s">
        <v>1248</v>
      </c>
    </row>
    <row r="3314">
      <c r="A3314" s="9">
        <f t="shared" si="1"/>
        <v>2210</v>
      </c>
      <c r="B3314" s="5" t="s">
        <v>2005</v>
      </c>
      <c r="C3314" s="6" t="s">
        <v>1248</v>
      </c>
    </row>
    <row r="3315">
      <c r="A3315" s="9">
        <f t="shared" si="1"/>
        <v>2211</v>
      </c>
      <c r="B3315" s="5" t="s">
        <v>2006</v>
      </c>
      <c r="C3315" s="6" t="s">
        <v>1248</v>
      </c>
    </row>
    <row r="3316">
      <c r="A3316" s="9">
        <f t="shared" si="1"/>
        <v>2212</v>
      </c>
      <c r="B3316" s="5" t="s">
        <v>2007</v>
      </c>
      <c r="C3316" s="6" t="s">
        <v>1248</v>
      </c>
    </row>
    <row r="3317">
      <c r="A3317" s="9">
        <f t="shared" si="1"/>
        <v>2213</v>
      </c>
      <c r="B3317" s="5" t="s">
        <v>2008</v>
      </c>
      <c r="C3317" s="6" t="s">
        <v>1342</v>
      </c>
    </row>
    <row r="3318">
      <c r="A3318" s="9">
        <f t="shared" si="1"/>
        <v>2214</v>
      </c>
      <c r="B3318" s="5" t="s">
        <v>2009</v>
      </c>
      <c r="C3318" s="6" t="s">
        <v>1342</v>
      </c>
    </row>
    <row r="3319">
      <c r="A3319" s="9">
        <f t="shared" si="1"/>
        <v>2215</v>
      </c>
      <c r="B3319" s="5" t="s">
        <v>2010</v>
      </c>
      <c r="C3319" s="6" t="s">
        <v>1342</v>
      </c>
    </row>
    <row r="3320">
      <c r="A3320" s="9">
        <f t="shared" si="1"/>
        <v>2216</v>
      </c>
      <c r="B3320" s="5" t="s">
        <v>2011</v>
      </c>
      <c r="C3320" s="6" t="s">
        <v>1342</v>
      </c>
    </row>
    <row r="3321">
      <c r="A3321" s="9">
        <f t="shared" si="1"/>
        <v>2217</v>
      </c>
      <c r="B3321" s="5" t="s">
        <v>2012</v>
      </c>
      <c r="C3321" s="6" t="s">
        <v>27</v>
      </c>
    </row>
    <row r="3322">
      <c r="A3322" s="9">
        <f t="shared" si="1"/>
        <v>2218</v>
      </c>
      <c r="B3322" s="25" t="s">
        <v>24036</v>
      </c>
      <c r="C3322" s="26" t="s">
        <v>23812</v>
      </c>
    </row>
    <row r="3323">
      <c r="A3323" s="9">
        <f t="shared" si="1"/>
        <v>2219</v>
      </c>
      <c r="B3323" s="8" t="s">
        <v>2013</v>
      </c>
      <c r="C3323" s="9" t="s">
        <v>758</v>
      </c>
    </row>
    <row r="3324">
      <c r="A3324" s="9">
        <f t="shared" si="1"/>
        <v>2220</v>
      </c>
      <c r="B3324" s="8" t="s">
        <v>2014</v>
      </c>
      <c r="C3324" s="9" t="s">
        <v>1548</v>
      </c>
    </row>
    <row r="3325">
      <c r="A3325" s="9">
        <f t="shared" si="1"/>
        <v>2221</v>
      </c>
      <c r="B3325" s="25" t="s">
        <v>24037</v>
      </c>
      <c r="C3325" s="26" t="s">
        <v>23808</v>
      </c>
    </row>
    <row r="3326">
      <c r="A3326" s="9">
        <f t="shared" si="1"/>
        <v>2222</v>
      </c>
      <c r="B3326" s="25" t="s">
        <v>24038</v>
      </c>
      <c r="C3326" s="26" t="s">
        <v>23817</v>
      </c>
    </row>
    <row r="3327">
      <c r="A3327" s="9">
        <f t="shared" si="1"/>
        <v>2223</v>
      </c>
      <c r="B3327" s="8" t="s">
        <v>2015</v>
      </c>
      <c r="C3327" s="9" t="s">
        <v>1776</v>
      </c>
    </row>
    <row r="3328">
      <c r="A3328" s="9">
        <f t="shared" si="1"/>
        <v>2224</v>
      </c>
      <c r="B3328" s="8" t="s">
        <v>2016</v>
      </c>
      <c r="C3328" s="9" t="s">
        <v>1776</v>
      </c>
    </row>
    <row r="3329">
      <c r="A3329" s="9">
        <f t="shared" si="1"/>
        <v>2225</v>
      </c>
      <c r="B3329" s="5" t="s">
        <v>2017</v>
      </c>
      <c r="C3329" s="6" t="s">
        <v>758</v>
      </c>
    </row>
    <row r="3330">
      <c r="A3330" s="9">
        <f t="shared" si="1"/>
        <v>2225</v>
      </c>
      <c r="B3330" s="5" t="s">
        <v>2017</v>
      </c>
      <c r="C3330" s="6" t="s">
        <v>1007</v>
      </c>
    </row>
    <row r="3331">
      <c r="A3331" s="9">
        <f t="shared" si="1"/>
        <v>2226</v>
      </c>
      <c r="B3331" s="8" t="s">
        <v>2018</v>
      </c>
      <c r="C3331" s="9" t="s">
        <v>758</v>
      </c>
    </row>
    <row r="3332">
      <c r="A3332" s="9">
        <f t="shared" si="1"/>
        <v>2227</v>
      </c>
      <c r="B3332" s="25" t="s">
        <v>24039</v>
      </c>
      <c r="C3332" s="26" t="s">
        <v>23812</v>
      </c>
    </row>
    <row r="3333">
      <c r="A3333" s="9">
        <f t="shared" si="1"/>
        <v>2228</v>
      </c>
      <c r="B3333" s="8" t="s">
        <v>2019</v>
      </c>
      <c r="C3333" s="9" t="s">
        <v>758</v>
      </c>
    </row>
    <row r="3334">
      <c r="A3334" s="9">
        <f t="shared" si="1"/>
        <v>2229</v>
      </c>
      <c r="B3334" s="5" t="s">
        <v>2020</v>
      </c>
      <c r="C3334" s="6" t="s">
        <v>467</v>
      </c>
    </row>
    <row r="3335">
      <c r="A3335" s="9">
        <f t="shared" si="1"/>
        <v>2229</v>
      </c>
      <c r="B3335" s="5" t="s">
        <v>2020</v>
      </c>
      <c r="C3335" s="6" t="s">
        <v>23628</v>
      </c>
    </row>
    <row r="3336">
      <c r="A3336" s="9">
        <f t="shared" si="1"/>
        <v>2230</v>
      </c>
      <c r="B3336" s="5" t="s">
        <v>2021</v>
      </c>
      <c r="C3336" s="6" t="s">
        <v>467</v>
      </c>
    </row>
    <row r="3337">
      <c r="A3337" s="9">
        <f t="shared" si="1"/>
        <v>2230</v>
      </c>
      <c r="B3337" s="5" t="s">
        <v>2021</v>
      </c>
      <c r="C3337" s="6" t="s">
        <v>23628</v>
      </c>
    </row>
    <row r="3338">
      <c r="A3338" s="9">
        <f t="shared" si="1"/>
        <v>2231</v>
      </c>
      <c r="B3338" s="5" t="s">
        <v>2022</v>
      </c>
      <c r="C3338" s="6" t="s">
        <v>467</v>
      </c>
    </row>
    <row r="3339">
      <c r="A3339" s="9">
        <f t="shared" si="1"/>
        <v>2231</v>
      </c>
      <c r="B3339" s="5" t="s">
        <v>2022</v>
      </c>
      <c r="C3339" s="6" t="s">
        <v>23628</v>
      </c>
    </row>
    <row r="3340">
      <c r="A3340" s="9">
        <f t="shared" si="1"/>
        <v>2232</v>
      </c>
      <c r="B3340" s="25" t="s">
        <v>24040</v>
      </c>
      <c r="C3340" s="26" t="s">
        <v>23817</v>
      </c>
    </row>
    <row r="3341">
      <c r="A3341" s="9">
        <f t="shared" si="1"/>
        <v>2233</v>
      </c>
      <c r="B3341" s="25" t="s">
        <v>24041</v>
      </c>
      <c r="C3341" s="26" t="s">
        <v>23817</v>
      </c>
    </row>
    <row r="3342">
      <c r="A3342" s="9">
        <f t="shared" si="1"/>
        <v>2234</v>
      </c>
      <c r="B3342" s="8" t="s">
        <v>2023</v>
      </c>
      <c r="C3342" s="9" t="s">
        <v>416</v>
      </c>
    </row>
    <row r="3343">
      <c r="A3343" s="9">
        <f t="shared" si="1"/>
        <v>2235</v>
      </c>
      <c r="B3343" s="5" t="s">
        <v>2024</v>
      </c>
      <c r="C3343" s="6" t="s">
        <v>798</v>
      </c>
    </row>
    <row r="3344">
      <c r="A3344" s="9">
        <f t="shared" si="1"/>
        <v>2235</v>
      </c>
      <c r="B3344" s="5" t="s">
        <v>2024</v>
      </c>
      <c r="C3344" s="6" t="s">
        <v>23628</v>
      </c>
    </row>
    <row r="3345">
      <c r="A3345" s="9">
        <f t="shared" si="1"/>
        <v>2236</v>
      </c>
      <c r="B3345" s="8" t="s">
        <v>2025</v>
      </c>
      <c r="C3345" s="9" t="s">
        <v>83</v>
      </c>
    </row>
    <row r="3346">
      <c r="A3346" s="9">
        <f t="shared" si="1"/>
        <v>2237</v>
      </c>
      <c r="B3346" s="8" t="s">
        <v>2026</v>
      </c>
      <c r="C3346" s="9" t="s">
        <v>83</v>
      </c>
    </row>
    <row r="3347">
      <c r="A3347" s="9">
        <f t="shared" si="1"/>
        <v>2238</v>
      </c>
      <c r="B3347" s="8" t="s">
        <v>2027</v>
      </c>
      <c r="C3347" s="9" t="s">
        <v>83</v>
      </c>
    </row>
    <row r="3348">
      <c r="A3348" s="9">
        <f t="shared" si="1"/>
        <v>2239</v>
      </c>
      <c r="B3348" s="8" t="s">
        <v>2028</v>
      </c>
      <c r="C3348" s="9" t="s">
        <v>83</v>
      </c>
    </row>
    <row r="3349">
      <c r="A3349" s="9">
        <f t="shared" si="1"/>
        <v>2240</v>
      </c>
      <c r="B3349" s="8" t="s">
        <v>2029</v>
      </c>
      <c r="C3349" s="9" t="s">
        <v>1776</v>
      </c>
    </row>
    <row r="3350">
      <c r="A3350" s="9">
        <f t="shared" si="1"/>
        <v>2241</v>
      </c>
      <c r="B3350" s="5" t="s">
        <v>2030</v>
      </c>
      <c r="C3350" s="6" t="s">
        <v>74</v>
      </c>
    </row>
    <row r="3351">
      <c r="A3351" s="9">
        <f t="shared" si="1"/>
        <v>2242</v>
      </c>
      <c r="B3351" s="5" t="s">
        <v>2031</v>
      </c>
      <c r="C3351" s="6" t="s">
        <v>1120</v>
      </c>
    </row>
    <row r="3352">
      <c r="A3352" s="9">
        <f t="shared" si="1"/>
        <v>2243</v>
      </c>
      <c r="B3352" s="8" t="s">
        <v>2032</v>
      </c>
      <c r="C3352" s="9" t="s">
        <v>46</v>
      </c>
    </row>
    <row r="3353">
      <c r="A3353" s="9">
        <f t="shared" si="1"/>
        <v>2244</v>
      </c>
      <c r="B3353" s="5" t="s">
        <v>2033</v>
      </c>
      <c r="C3353" s="6" t="s">
        <v>365</v>
      </c>
    </row>
    <row r="3354">
      <c r="A3354" s="9">
        <f t="shared" si="1"/>
        <v>2245</v>
      </c>
      <c r="B3354" s="8" t="s">
        <v>2034</v>
      </c>
      <c r="C3354" s="9" t="s">
        <v>83</v>
      </c>
    </row>
    <row r="3355">
      <c r="A3355" s="9">
        <f t="shared" si="1"/>
        <v>2246</v>
      </c>
      <c r="B3355" s="8" t="s">
        <v>2035</v>
      </c>
      <c r="C3355" s="9" t="s">
        <v>83</v>
      </c>
    </row>
    <row r="3356">
      <c r="A3356" s="9">
        <f t="shared" si="1"/>
        <v>2247</v>
      </c>
      <c r="B3356" s="25" t="s">
        <v>24042</v>
      </c>
      <c r="C3356" s="26" t="s">
        <v>8541</v>
      </c>
    </row>
    <row r="3357">
      <c r="A3357" s="9">
        <f t="shared" si="1"/>
        <v>2248</v>
      </c>
      <c r="B3357" s="8" t="s">
        <v>2036</v>
      </c>
      <c r="C3357" s="9" t="s">
        <v>83</v>
      </c>
    </row>
    <row r="3358">
      <c r="A3358" s="9">
        <f t="shared" si="1"/>
        <v>2249</v>
      </c>
      <c r="B3358" s="8" t="s">
        <v>2037</v>
      </c>
      <c r="C3358" s="9" t="s">
        <v>83</v>
      </c>
    </row>
    <row r="3359">
      <c r="A3359" s="9">
        <f t="shared" si="1"/>
        <v>2250</v>
      </c>
      <c r="B3359" s="8" t="s">
        <v>2038</v>
      </c>
      <c r="C3359" s="9" t="s">
        <v>83</v>
      </c>
    </row>
    <row r="3360">
      <c r="A3360" s="9">
        <f t="shared" si="1"/>
        <v>2251</v>
      </c>
      <c r="B3360" s="8" t="s">
        <v>2039</v>
      </c>
      <c r="C3360" s="9" t="s">
        <v>83</v>
      </c>
    </row>
    <row r="3361">
      <c r="A3361" s="9">
        <f t="shared" si="1"/>
        <v>2252</v>
      </c>
      <c r="B3361" s="25" t="s">
        <v>24043</v>
      </c>
      <c r="C3361" s="26" t="s">
        <v>23808</v>
      </c>
    </row>
    <row r="3362">
      <c r="A3362" s="9">
        <f t="shared" si="1"/>
        <v>2253</v>
      </c>
      <c r="B3362" s="5" t="s">
        <v>2040</v>
      </c>
      <c r="C3362" s="6" t="s">
        <v>731</v>
      </c>
    </row>
    <row r="3363">
      <c r="A3363" s="9">
        <f t="shared" si="1"/>
        <v>2254</v>
      </c>
      <c r="B3363" s="5" t="s">
        <v>2041</v>
      </c>
      <c r="C3363" s="6" t="s">
        <v>731</v>
      </c>
    </row>
    <row r="3364">
      <c r="A3364" s="9">
        <f t="shared" si="1"/>
        <v>2255</v>
      </c>
      <c r="B3364" s="5" t="s">
        <v>2042</v>
      </c>
      <c r="C3364" s="6" t="s">
        <v>731</v>
      </c>
    </row>
    <row r="3365">
      <c r="A3365" s="9">
        <f t="shared" si="1"/>
        <v>2256</v>
      </c>
      <c r="B3365" s="25" t="s">
        <v>24044</v>
      </c>
      <c r="C3365" s="26" t="s">
        <v>23812</v>
      </c>
    </row>
    <row r="3366">
      <c r="A3366" s="9">
        <f t="shared" si="1"/>
        <v>2257</v>
      </c>
      <c r="B3366" s="5" t="s">
        <v>2043</v>
      </c>
      <c r="C3366" s="6" t="s">
        <v>639</v>
      </c>
    </row>
    <row r="3367">
      <c r="A3367" s="9">
        <f t="shared" si="1"/>
        <v>2258</v>
      </c>
      <c r="B3367" s="25" t="s">
        <v>24045</v>
      </c>
      <c r="C3367" s="26" t="s">
        <v>23808</v>
      </c>
    </row>
    <row r="3368">
      <c r="A3368" s="9">
        <f t="shared" si="1"/>
        <v>2259</v>
      </c>
      <c r="B3368" s="5" t="s">
        <v>2044</v>
      </c>
      <c r="C3368" s="6" t="s">
        <v>1267</v>
      </c>
    </row>
    <row r="3369">
      <c r="A3369" s="9">
        <f t="shared" si="1"/>
        <v>2260</v>
      </c>
      <c r="B3369" s="8" t="s">
        <v>2045</v>
      </c>
      <c r="C3369" s="9" t="s">
        <v>502</v>
      </c>
    </row>
    <row r="3370">
      <c r="A3370" s="9">
        <f t="shared" si="1"/>
        <v>2261</v>
      </c>
      <c r="B3370" s="25" t="s">
        <v>24046</v>
      </c>
      <c r="C3370" s="26" t="s">
        <v>23748</v>
      </c>
    </row>
    <row r="3371">
      <c r="A3371" s="9">
        <f t="shared" si="1"/>
        <v>2262</v>
      </c>
      <c r="B3371" s="25" t="s">
        <v>24047</v>
      </c>
      <c r="C3371" s="26" t="s">
        <v>23748</v>
      </c>
    </row>
    <row r="3372">
      <c r="A3372" s="9">
        <f t="shared" si="1"/>
        <v>2263</v>
      </c>
      <c r="B3372" s="25" t="s">
        <v>24048</v>
      </c>
      <c r="C3372" s="26" t="s">
        <v>23748</v>
      </c>
    </row>
    <row r="3373">
      <c r="A3373" s="9">
        <f t="shared" si="1"/>
        <v>2263</v>
      </c>
      <c r="B3373" s="25" t="s">
        <v>24048</v>
      </c>
      <c r="C3373" s="26" t="s">
        <v>655</v>
      </c>
    </row>
    <row r="3374">
      <c r="A3374" s="9">
        <f t="shared" si="1"/>
        <v>2263</v>
      </c>
      <c r="B3374" s="27" t="s">
        <v>24048</v>
      </c>
      <c r="C3374" s="28" t="s">
        <v>23633</v>
      </c>
    </row>
    <row r="3375">
      <c r="A3375" s="9">
        <f t="shared" si="1"/>
        <v>2264</v>
      </c>
      <c r="B3375" s="8" t="s">
        <v>2046</v>
      </c>
      <c r="C3375" s="9" t="s">
        <v>874</v>
      </c>
    </row>
    <row r="3376">
      <c r="A3376" s="9">
        <f t="shared" si="1"/>
        <v>2265</v>
      </c>
      <c r="B3376" s="5" t="s">
        <v>2047</v>
      </c>
      <c r="C3376" s="6" t="s">
        <v>591</v>
      </c>
    </row>
    <row r="3377">
      <c r="A3377" s="9">
        <f t="shared" si="1"/>
        <v>2266</v>
      </c>
      <c r="B3377" s="5" t="s">
        <v>2048</v>
      </c>
      <c r="C3377" s="6" t="s">
        <v>591</v>
      </c>
    </row>
    <row r="3378">
      <c r="A3378" s="9">
        <f t="shared" si="1"/>
        <v>2267</v>
      </c>
      <c r="B3378" s="5" t="s">
        <v>2049</v>
      </c>
      <c r="C3378" s="6" t="s">
        <v>591</v>
      </c>
    </row>
    <row r="3379">
      <c r="A3379" s="9">
        <f t="shared" si="1"/>
        <v>2268</v>
      </c>
      <c r="B3379" s="25" t="s">
        <v>24049</v>
      </c>
      <c r="C3379" s="26" t="s">
        <v>23817</v>
      </c>
    </row>
    <row r="3380">
      <c r="A3380" s="9">
        <f t="shared" si="1"/>
        <v>2269</v>
      </c>
      <c r="B3380" s="15" t="s">
        <v>2050</v>
      </c>
      <c r="C3380" s="17" t="s">
        <v>426</v>
      </c>
    </row>
    <row r="3381">
      <c r="A3381" s="9">
        <f t="shared" si="1"/>
        <v>2270</v>
      </c>
      <c r="B3381" s="8" t="s">
        <v>2051</v>
      </c>
      <c r="C3381" s="9" t="s">
        <v>530</v>
      </c>
    </row>
    <row r="3382">
      <c r="A3382" s="9">
        <f t="shared" si="1"/>
        <v>2271</v>
      </c>
      <c r="B3382" s="5" t="s">
        <v>2052</v>
      </c>
      <c r="C3382" s="6" t="s">
        <v>1290</v>
      </c>
    </row>
    <row r="3383">
      <c r="A3383" s="9">
        <f t="shared" si="1"/>
        <v>2272</v>
      </c>
      <c r="B3383" s="5" t="s">
        <v>2053</v>
      </c>
      <c r="C3383" s="6" t="s">
        <v>1267</v>
      </c>
    </row>
    <row r="3384">
      <c r="A3384" s="9">
        <f t="shared" si="1"/>
        <v>2273</v>
      </c>
      <c r="B3384" s="5" t="s">
        <v>2054</v>
      </c>
      <c r="C3384" s="6" t="s">
        <v>1267</v>
      </c>
    </row>
    <row r="3385">
      <c r="A3385" s="9">
        <f t="shared" si="1"/>
        <v>2274</v>
      </c>
      <c r="B3385" s="5" t="s">
        <v>2055</v>
      </c>
      <c r="C3385" s="6" t="s">
        <v>1267</v>
      </c>
    </row>
    <row r="3386">
      <c r="A3386" s="9">
        <f t="shared" si="1"/>
        <v>2275</v>
      </c>
      <c r="B3386" s="8" t="s">
        <v>2056</v>
      </c>
      <c r="C3386" s="9" t="s">
        <v>547</v>
      </c>
    </row>
    <row r="3387">
      <c r="A3387" s="9">
        <f t="shared" si="1"/>
        <v>2276</v>
      </c>
      <c r="B3387" s="8" t="s">
        <v>2057</v>
      </c>
      <c r="C3387" s="9" t="s">
        <v>416</v>
      </c>
    </row>
    <row r="3388">
      <c r="A3388" s="9">
        <f t="shared" si="1"/>
        <v>2277</v>
      </c>
      <c r="B3388" s="8" t="s">
        <v>2058</v>
      </c>
      <c r="C3388" s="9" t="s">
        <v>117</v>
      </c>
    </row>
    <row r="3389">
      <c r="A3389" s="9">
        <f t="shared" si="1"/>
        <v>2277</v>
      </c>
      <c r="B3389" s="8" t="s">
        <v>2058</v>
      </c>
      <c r="C3389" s="9" t="s">
        <v>121</v>
      </c>
    </row>
    <row r="3390">
      <c r="A3390" s="9">
        <f t="shared" si="1"/>
        <v>2278</v>
      </c>
      <c r="B3390" s="8" t="s">
        <v>2059</v>
      </c>
      <c r="C3390" s="9" t="s">
        <v>117</v>
      </c>
    </row>
    <row r="3391">
      <c r="A3391" s="9">
        <f t="shared" si="1"/>
        <v>2279</v>
      </c>
      <c r="B3391" s="8" t="s">
        <v>2060</v>
      </c>
      <c r="C3391" s="9" t="s">
        <v>117</v>
      </c>
    </row>
    <row r="3392">
      <c r="A3392" s="9">
        <f t="shared" si="1"/>
        <v>2280</v>
      </c>
      <c r="B3392" s="8" t="s">
        <v>2061</v>
      </c>
      <c r="C3392" s="9" t="s">
        <v>117</v>
      </c>
    </row>
    <row r="3393">
      <c r="A3393" s="9">
        <f t="shared" si="1"/>
        <v>2281</v>
      </c>
      <c r="B3393" s="8" t="s">
        <v>2062</v>
      </c>
      <c r="C3393" s="9" t="s">
        <v>874</v>
      </c>
    </row>
    <row r="3394">
      <c r="A3394" s="9">
        <f t="shared" si="1"/>
        <v>2282</v>
      </c>
      <c r="B3394" s="8" t="s">
        <v>2063</v>
      </c>
      <c r="C3394" s="9" t="s">
        <v>1334</v>
      </c>
    </row>
    <row r="3395">
      <c r="A3395" s="9">
        <f t="shared" si="1"/>
        <v>2283</v>
      </c>
      <c r="B3395" s="8" t="s">
        <v>2064</v>
      </c>
      <c r="C3395" s="9" t="s">
        <v>46</v>
      </c>
    </row>
    <row r="3396">
      <c r="A3396" s="9">
        <f t="shared" si="1"/>
        <v>2284</v>
      </c>
      <c r="B3396" s="5" t="s">
        <v>2065</v>
      </c>
      <c r="C3396" s="6" t="s">
        <v>196</v>
      </c>
    </row>
    <row r="3397">
      <c r="A3397" s="9">
        <f t="shared" si="1"/>
        <v>2284</v>
      </c>
      <c r="B3397" s="5" t="s">
        <v>2065</v>
      </c>
      <c r="C3397" s="6" t="s">
        <v>23637</v>
      </c>
    </row>
    <row r="3398">
      <c r="A3398" s="9">
        <f t="shared" si="1"/>
        <v>2285</v>
      </c>
      <c r="B3398" s="5" t="s">
        <v>2066</v>
      </c>
      <c r="C3398" s="6" t="s">
        <v>2067</v>
      </c>
    </row>
    <row r="3399">
      <c r="A3399" s="9">
        <f t="shared" si="1"/>
        <v>2285</v>
      </c>
      <c r="B3399" s="5" t="s">
        <v>2066</v>
      </c>
      <c r="C3399" s="6" t="s">
        <v>23637</v>
      </c>
    </row>
    <row r="3400">
      <c r="A3400" s="9">
        <f t="shared" si="1"/>
        <v>2286</v>
      </c>
      <c r="B3400" s="27" t="s">
        <v>24050</v>
      </c>
      <c r="C3400" s="28" t="s">
        <v>23637</v>
      </c>
    </row>
    <row r="3401">
      <c r="A3401" s="9">
        <f t="shared" si="1"/>
        <v>2286</v>
      </c>
      <c r="B3401" s="25" t="s">
        <v>24050</v>
      </c>
      <c r="C3401" s="33" t="s">
        <v>90</v>
      </c>
    </row>
    <row r="3402">
      <c r="A3402" s="9">
        <f t="shared" si="1"/>
        <v>2286</v>
      </c>
      <c r="B3402" s="25" t="s">
        <v>24050</v>
      </c>
      <c r="C3402" s="34" t="s">
        <v>91</v>
      </c>
    </row>
    <row r="3403">
      <c r="A3403" s="9">
        <f t="shared" si="1"/>
        <v>2287</v>
      </c>
      <c r="B3403" s="8" t="s">
        <v>2068</v>
      </c>
      <c r="C3403" s="9" t="s">
        <v>547</v>
      </c>
    </row>
    <row r="3404">
      <c r="A3404" s="9">
        <f t="shared" si="1"/>
        <v>2288</v>
      </c>
      <c r="B3404" s="5" t="s">
        <v>2069</v>
      </c>
      <c r="C3404" s="6" t="s">
        <v>420</v>
      </c>
    </row>
    <row r="3405">
      <c r="A3405" s="9">
        <f t="shared" si="1"/>
        <v>2288</v>
      </c>
      <c r="B3405" s="5" t="s">
        <v>2069</v>
      </c>
      <c r="C3405" s="6" t="s">
        <v>23672</v>
      </c>
    </row>
    <row r="3406">
      <c r="A3406" s="9">
        <f t="shared" si="1"/>
        <v>2289</v>
      </c>
      <c r="B3406" s="5" t="s">
        <v>2070</v>
      </c>
      <c r="C3406" s="6" t="s">
        <v>420</v>
      </c>
    </row>
    <row r="3407">
      <c r="A3407" s="9">
        <f t="shared" si="1"/>
        <v>2289</v>
      </c>
      <c r="B3407" s="5" t="s">
        <v>2070</v>
      </c>
      <c r="C3407" s="6" t="s">
        <v>23672</v>
      </c>
    </row>
    <row r="3408">
      <c r="A3408" s="9">
        <f t="shared" si="1"/>
        <v>2290</v>
      </c>
      <c r="B3408" s="5" t="s">
        <v>2071</v>
      </c>
      <c r="C3408" s="6" t="s">
        <v>1585</v>
      </c>
    </row>
    <row r="3409">
      <c r="A3409" s="9">
        <f t="shared" si="1"/>
        <v>2291</v>
      </c>
      <c r="B3409" s="5" t="s">
        <v>2072</v>
      </c>
      <c r="C3409" s="6" t="s">
        <v>80</v>
      </c>
    </row>
    <row r="3410">
      <c r="A3410" s="9">
        <f t="shared" si="1"/>
        <v>2292</v>
      </c>
      <c r="B3410" s="5" t="s">
        <v>2073</v>
      </c>
      <c r="C3410" s="6" t="s">
        <v>1585</v>
      </c>
    </row>
    <row r="3411">
      <c r="A3411" s="9">
        <f t="shared" si="1"/>
        <v>2293</v>
      </c>
      <c r="B3411" s="5" t="s">
        <v>2074</v>
      </c>
      <c r="C3411" s="6" t="s">
        <v>1369</v>
      </c>
    </row>
    <row r="3412">
      <c r="A3412" s="9">
        <f t="shared" si="1"/>
        <v>2294</v>
      </c>
      <c r="B3412" s="5" t="s">
        <v>2075</v>
      </c>
      <c r="C3412" s="6" t="s">
        <v>1620</v>
      </c>
    </row>
    <row r="3413">
      <c r="A3413" s="9">
        <f t="shared" si="1"/>
        <v>2295</v>
      </c>
      <c r="B3413" s="5" t="s">
        <v>2076</v>
      </c>
      <c r="C3413" s="6" t="s">
        <v>1394</v>
      </c>
    </row>
    <row r="3414">
      <c r="A3414" s="9">
        <f t="shared" si="1"/>
        <v>2296</v>
      </c>
      <c r="B3414" s="5" t="s">
        <v>2077</v>
      </c>
      <c r="C3414" s="6" t="s">
        <v>27</v>
      </c>
    </row>
    <row r="3415">
      <c r="A3415" s="9">
        <f t="shared" si="1"/>
        <v>2297</v>
      </c>
      <c r="B3415" s="5" t="s">
        <v>2078</v>
      </c>
      <c r="C3415" s="6" t="s">
        <v>1267</v>
      </c>
    </row>
    <row r="3416">
      <c r="A3416" s="9">
        <f t="shared" si="1"/>
        <v>2297</v>
      </c>
      <c r="B3416" s="5" t="s">
        <v>2078</v>
      </c>
      <c r="C3416" s="6" t="s">
        <v>969</v>
      </c>
    </row>
    <row r="3417">
      <c r="A3417" s="9">
        <f t="shared" si="1"/>
        <v>2298</v>
      </c>
      <c r="B3417" s="5" t="s">
        <v>2079</v>
      </c>
      <c r="C3417" s="6" t="s">
        <v>1394</v>
      </c>
    </row>
    <row r="3418">
      <c r="A3418" s="9">
        <f t="shared" si="1"/>
        <v>2299</v>
      </c>
      <c r="B3418" s="5" t="s">
        <v>2080</v>
      </c>
      <c r="C3418" s="6" t="s">
        <v>1279</v>
      </c>
    </row>
    <row r="3419">
      <c r="A3419" s="9">
        <f t="shared" si="1"/>
        <v>2300</v>
      </c>
      <c r="B3419" s="5" t="s">
        <v>2081</v>
      </c>
      <c r="C3419" s="6" t="s">
        <v>27</v>
      </c>
    </row>
    <row r="3420">
      <c r="A3420" s="9">
        <f t="shared" si="1"/>
        <v>2301</v>
      </c>
      <c r="B3420" s="8" t="s">
        <v>2082</v>
      </c>
      <c r="C3420" s="9" t="s">
        <v>1548</v>
      </c>
    </row>
    <row r="3421">
      <c r="A3421" s="9">
        <f t="shared" si="1"/>
        <v>2302</v>
      </c>
      <c r="B3421" s="5" t="s">
        <v>2083</v>
      </c>
      <c r="C3421" s="6" t="s">
        <v>731</v>
      </c>
    </row>
    <row r="3422">
      <c r="A3422" s="9">
        <f t="shared" si="1"/>
        <v>2303</v>
      </c>
      <c r="B3422" s="8" t="s">
        <v>2084</v>
      </c>
      <c r="C3422" s="9" t="s">
        <v>24</v>
      </c>
    </row>
    <row r="3423">
      <c r="A3423" s="9">
        <f t="shared" si="1"/>
        <v>2303</v>
      </c>
      <c r="B3423" s="8" t="s">
        <v>2084</v>
      </c>
      <c r="C3423" s="9" t="s">
        <v>25</v>
      </c>
    </row>
    <row r="3424">
      <c r="A3424" s="9">
        <f t="shared" si="1"/>
        <v>2304</v>
      </c>
      <c r="B3424" s="25" t="s">
        <v>24051</v>
      </c>
      <c r="C3424" s="26" t="s">
        <v>23845</v>
      </c>
    </row>
    <row r="3425">
      <c r="A3425" s="9">
        <f t="shared" si="1"/>
        <v>2305</v>
      </c>
      <c r="B3425" s="5" t="s">
        <v>2085</v>
      </c>
      <c r="C3425" s="6" t="s">
        <v>1585</v>
      </c>
    </row>
    <row r="3426">
      <c r="A3426" s="9">
        <f t="shared" si="1"/>
        <v>2306</v>
      </c>
      <c r="B3426" s="25" t="s">
        <v>24052</v>
      </c>
      <c r="C3426" s="26" t="s">
        <v>23845</v>
      </c>
    </row>
    <row r="3427">
      <c r="A3427" s="9">
        <f t="shared" si="1"/>
        <v>2307</v>
      </c>
      <c r="B3427" s="8" t="s">
        <v>2086</v>
      </c>
      <c r="C3427" s="9" t="s">
        <v>1548</v>
      </c>
    </row>
    <row r="3428">
      <c r="A3428" s="9">
        <f t="shared" si="1"/>
        <v>2308</v>
      </c>
      <c r="B3428" s="5" t="s">
        <v>2087</v>
      </c>
      <c r="C3428" s="6" t="s">
        <v>12</v>
      </c>
    </row>
    <row r="3429">
      <c r="A3429" s="9">
        <f t="shared" si="1"/>
        <v>2309</v>
      </c>
      <c r="B3429" s="25" t="s">
        <v>24053</v>
      </c>
      <c r="C3429" s="26" t="s">
        <v>23812</v>
      </c>
    </row>
    <row r="3430">
      <c r="A3430" s="9">
        <f t="shared" si="1"/>
        <v>2310</v>
      </c>
      <c r="B3430" s="5" t="s">
        <v>2088</v>
      </c>
      <c r="C3430" s="6" t="s">
        <v>109</v>
      </c>
    </row>
    <row r="3431">
      <c r="A3431" s="9">
        <f t="shared" si="1"/>
        <v>2311</v>
      </c>
      <c r="B3431" s="5" t="s">
        <v>2089</v>
      </c>
      <c r="C3431" s="6" t="s">
        <v>109</v>
      </c>
    </row>
    <row r="3432">
      <c r="A3432" s="9">
        <f t="shared" si="1"/>
        <v>2312</v>
      </c>
      <c r="B3432" s="8" t="s">
        <v>2090</v>
      </c>
      <c r="C3432" s="9" t="s">
        <v>117</v>
      </c>
    </row>
    <row r="3433">
      <c r="A3433" s="9">
        <f t="shared" si="1"/>
        <v>2313</v>
      </c>
      <c r="B3433" s="8" t="s">
        <v>2091</v>
      </c>
      <c r="C3433" s="9" t="s">
        <v>46</v>
      </c>
    </row>
    <row r="3434">
      <c r="A3434" s="9">
        <f t="shared" si="1"/>
        <v>2314</v>
      </c>
      <c r="B3434" s="8" t="s">
        <v>2092</v>
      </c>
      <c r="C3434" s="9" t="s">
        <v>893</v>
      </c>
    </row>
    <row r="3435">
      <c r="A3435" s="9">
        <f t="shared" si="1"/>
        <v>2315</v>
      </c>
      <c r="B3435" s="8" t="s">
        <v>2093</v>
      </c>
      <c r="C3435" s="9" t="s">
        <v>76</v>
      </c>
    </row>
    <row r="3436">
      <c r="A3436" s="9">
        <f t="shared" si="1"/>
        <v>2316</v>
      </c>
      <c r="B3436" s="5" t="s">
        <v>2094</v>
      </c>
      <c r="C3436" s="6" t="s">
        <v>1279</v>
      </c>
    </row>
    <row r="3437">
      <c r="A3437" s="9">
        <f t="shared" si="1"/>
        <v>2317</v>
      </c>
      <c r="B3437" s="5" t="s">
        <v>2095</v>
      </c>
      <c r="C3437" s="6" t="s">
        <v>1279</v>
      </c>
    </row>
    <row r="3438">
      <c r="A3438" s="9">
        <f t="shared" si="1"/>
        <v>2318</v>
      </c>
      <c r="B3438" s="5" t="s">
        <v>2096</v>
      </c>
      <c r="C3438" s="6" t="s">
        <v>989</v>
      </c>
    </row>
    <row r="3439">
      <c r="A3439" s="9">
        <f t="shared" si="1"/>
        <v>2319</v>
      </c>
      <c r="B3439" s="5" t="s">
        <v>2097</v>
      </c>
      <c r="C3439" s="6" t="s">
        <v>1369</v>
      </c>
    </row>
    <row r="3440">
      <c r="A3440" s="9">
        <f t="shared" si="1"/>
        <v>2319</v>
      </c>
      <c r="B3440" s="5" t="s">
        <v>2097</v>
      </c>
      <c r="C3440" s="6" t="s">
        <v>893</v>
      </c>
    </row>
    <row r="3441">
      <c r="A3441" s="9">
        <f t="shared" si="1"/>
        <v>2320</v>
      </c>
      <c r="B3441" s="5" t="s">
        <v>2098</v>
      </c>
      <c r="C3441" s="6" t="s">
        <v>95</v>
      </c>
    </row>
    <row r="3442">
      <c r="A3442" s="9">
        <f t="shared" si="1"/>
        <v>2321</v>
      </c>
      <c r="B3442" s="8" t="s">
        <v>2099</v>
      </c>
      <c r="C3442" s="9" t="s">
        <v>46</v>
      </c>
    </row>
    <row r="3443">
      <c r="A3443" s="9">
        <f t="shared" si="1"/>
        <v>2322</v>
      </c>
      <c r="B3443" s="8" t="s">
        <v>2100</v>
      </c>
      <c r="C3443" s="9" t="s">
        <v>893</v>
      </c>
    </row>
    <row r="3444">
      <c r="A3444" s="9">
        <f t="shared" si="1"/>
        <v>2323</v>
      </c>
      <c r="B3444" s="8" t="s">
        <v>2101</v>
      </c>
      <c r="C3444" s="9" t="s">
        <v>46</v>
      </c>
    </row>
    <row r="3445">
      <c r="A3445" s="9">
        <f t="shared" si="1"/>
        <v>2324</v>
      </c>
      <c r="B3445" s="8" t="s">
        <v>2102</v>
      </c>
      <c r="C3445" s="9" t="s">
        <v>46</v>
      </c>
    </row>
    <row r="3446">
      <c r="A3446" s="9">
        <f t="shared" si="1"/>
        <v>2325</v>
      </c>
      <c r="B3446" s="8" t="s">
        <v>2103</v>
      </c>
      <c r="C3446" s="9" t="s">
        <v>46</v>
      </c>
    </row>
    <row r="3447">
      <c r="A3447" s="9">
        <f t="shared" si="1"/>
        <v>2326</v>
      </c>
      <c r="B3447" s="8" t="s">
        <v>2104</v>
      </c>
      <c r="C3447" s="9" t="s">
        <v>46</v>
      </c>
    </row>
    <row r="3448">
      <c r="A3448" s="9">
        <f t="shared" si="1"/>
        <v>2327</v>
      </c>
      <c r="B3448" s="8" t="s">
        <v>2105</v>
      </c>
      <c r="C3448" s="9" t="s">
        <v>46</v>
      </c>
    </row>
    <row r="3449">
      <c r="A3449" s="9">
        <f t="shared" si="1"/>
        <v>2328</v>
      </c>
      <c r="B3449" s="5" t="s">
        <v>2106</v>
      </c>
      <c r="C3449" s="6" t="s">
        <v>731</v>
      </c>
    </row>
    <row r="3450">
      <c r="A3450" s="9">
        <f t="shared" si="1"/>
        <v>2329</v>
      </c>
      <c r="B3450" s="40" t="s">
        <v>24054</v>
      </c>
      <c r="C3450" s="40" t="s">
        <v>3126</v>
      </c>
    </row>
    <row r="3451">
      <c r="A3451" s="9">
        <f t="shared" si="1"/>
        <v>2330</v>
      </c>
      <c r="B3451" s="8" t="s">
        <v>2107</v>
      </c>
      <c r="C3451" s="9" t="s">
        <v>728</v>
      </c>
    </row>
    <row r="3452">
      <c r="A3452" s="9">
        <f t="shared" si="1"/>
        <v>2331</v>
      </c>
      <c r="B3452" s="8" t="s">
        <v>2108</v>
      </c>
      <c r="C3452" s="9" t="s">
        <v>893</v>
      </c>
    </row>
    <row r="3453">
      <c r="A3453" s="9">
        <f t="shared" si="1"/>
        <v>2332</v>
      </c>
      <c r="B3453" s="5" t="s">
        <v>2109</v>
      </c>
      <c r="C3453" s="6" t="s">
        <v>86</v>
      </c>
    </row>
    <row r="3454">
      <c r="A3454" s="9">
        <f t="shared" si="1"/>
        <v>2333</v>
      </c>
      <c r="B3454" s="5" t="s">
        <v>2110</v>
      </c>
      <c r="C3454" s="6" t="s">
        <v>437</v>
      </c>
    </row>
    <row r="3455">
      <c r="A3455" s="9">
        <f t="shared" si="1"/>
        <v>2334</v>
      </c>
      <c r="B3455" s="8" t="s">
        <v>2111</v>
      </c>
      <c r="C3455" s="9" t="s">
        <v>893</v>
      </c>
    </row>
    <row r="3456">
      <c r="A3456" s="9">
        <f t="shared" si="1"/>
        <v>2335</v>
      </c>
      <c r="B3456" s="5" t="s">
        <v>2112</v>
      </c>
      <c r="C3456" s="6" t="s">
        <v>1120</v>
      </c>
    </row>
    <row r="3457">
      <c r="A3457" s="9">
        <f t="shared" si="1"/>
        <v>2336</v>
      </c>
      <c r="B3457" s="5" t="s">
        <v>2113</v>
      </c>
      <c r="C3457" s="6" t="s">
        <v>6</v>
      </c>
    </row>
    <row r="3458">
      <c r="A3458" s="9">
        <f t="shared" si="1"/>
        <v>2337</v>
      </c>
      <c r="B3458" s="5" t="s">
        <v>2114</v>
      </c>
      <c r="C3458" s="6" t="s">
        <v>1371</v>
      </c>
    </row>
    <row r="3459">
      <c r="A3459" s="9">
        <f t="shared" si="1"/>
        <v>2338</v>
      </c>
      <c r="B3459" s="25" t="s">
        <v>24055</v>
      </c>
      <c r="C3459" s="26" t="s">
        <v>23845</v>
      </c>
    </row>
    <row r="3460">
      <c r="A3460" s="9">
        <f t="shared" si="1"/>
        <v>2339</v>
      </c>
      <c r="B3460" s="8" t="s">
        <v>2115</v>
      </c>
      <c r="C3460" s="9" t="s">
        <v>83</v>
      </c>
    </row>
    <row r="3461">
      <c r="A3461" s="9">
        <f t="shared" si="1"/>
        <v>2340</v>
      </c>
      <c r="B3461" s="5" t="s">
        <v>2116</v>
      </c>
      <c r="C3461" s="6" t="s">
        <v>1124</v>
      </c>
    </row>
    <row r="3462">
      <c r="A3462" s="9">
        <f t="shared" si="1"/>
        <v>2341</v>
      </c>
      <c r="B3462" s="31" t="s">
        <v>24056</v>
      </c>
      <c r="C3462" s="26" t="s">
        <v>23639</v>
      </c>
    </row>
    <row r="3463">
      <c r="A3463" s="9">
        <f t="shared" si="1"/>
        <v>2342</v>
      </c>
      <c r="B3463" s="8" t="s">
        <v>2117</v>
      </c>
      <c r="C3463" s="9" t="s">
        <v>616</v>
      </c>
    </row>
    <row r="3464">
      <c r="A3464" s="9">
        <f t="shared" si="1"/>
        <v>2343</v>
      </c>
      <c r="B3464" s="5" t="s">
        <v>2118</v>
      </c>
      <c r="C3464" s="6" t="s">
        <v>142</v>
      </c>
    </row>
    <row r="3465">
      <c r="A3465" s="9">
        <f t="shared" si="1"/>
        <v>2344</v>
      </c>
      <c r="B3465" s="5" t="s">
        <v>2119</v>
      </c>
      <c r="C3465" s="6" t="s">
        <v>591</v>
      </c>
    </row>
    <row r="3466">
      <c r="A3466" s="9">
        <f t="shared" si="1"/>
        <v>2345</v>
      </c>
      <c r="B3466" s="5" t="s">
        <v>2120</v>
      </c>
      <c r="C3466" s="6" t="s">
        <v>591</v>
      </c>
    </row>
    <row r="3467">
      <c r="A3467" s="9">
        <f t="shared" si="1"/>
        <v>2346</v>
      </c>
      <c r="B3467" s="8" t="s">
        <v>2121</v>
      </c>
      <c r="C3467" s="9" t="s">
        <v>25</v>
      </c>
    </row>
    <row r="3468">
      <c r="A3468" s="9">
        <f t="shared" si="1"/>
        <v>2346</v>
      </c>
      <c r="B3468" s="8" t="s">
        <v>2121</v>
      </c>
      <c r="C3468" s="9" t="s">
        <v>162</v>
      </c>
    </row>
    <row r="3469">
      <c r="A3469" s="9">
        <f t="shared" si="1"/>
        <v>2347</v>
      </c>
      <c r="B3469" s="5" t="s">
        <v>2122</v>
      </c>
      <c r="C3469" s="6" t="s">
        <v>610</v>
      </c>
    </row>
    <row r="3470">
      <c r="A3470" s="9">
        <f t="shared" si="1"/>
        <v>2348</v>
      </c>
      <c r="B3470" s="5" t="s">
        <v>2123</v>
      </c>
      <c r="C3470" s="6" t="s">
        <v>393</v>
      </c>
    </row>
    <row r="3471">
      <c r="A3471" s="9">
        <f t="shared" si="1"/>
        <v>2349</v>
      </c>
      <c r="B3471" s="8" t="s">
        <v>2124</v>
      </c>
      <c r="C3471" s="9" t="s">
        <v>502</v>
      </c>
    </row>
    <row r="3472">
      <c r="A3472" s="9">
        <f t="shared" si="1"/>
        <v>2350</v>
      </c>
      <c r="B3472" s="40" t="s">
        <v>24057</v>
      </c>
      <c r="C3472" s="40" t="s">
        <v>3126</v>
      </c>
    </row>
    <row r="3473">
      <c r="A3473" s="9">
        <f t="shared" si="1"/>
        <v>2351</v>
      </c>
      <c r="B3473" s="25" t="s">
        <v>24058</v>
      </c>
      <c r="C3473" s="26" t="s">
        <v>23748</v>
      </c>
    </row>
    <row r="3474">
      <c r="A3474" s="9">
        <f t="shared" si="1"/>
        <v>2352</v>
      </c>
      <c r="B3474" s="5" t="s">
        <v>2125</v>
      </c>
      <c r="C3474" s="6" t="s">
        <v>621</v>
      </c>
    </row>
    <row r="3475">
      <c r="A3475" s="9">
        <f t="shared" si="1"/>
        <v>2353</v>
      </c>
      <c r="B3475" s="42" t="s">
        <v>24059</v>
      </c>
      <c r="C3475" s="17" t="s">
        <v>1316</v>
      </c>
    </row>
    <row r="3476">
      <c r="A3476" s="9">
        <f t="shared" si="1"/>
        <v>2354</v>
      </c>
      <c r="B3476" s="25" t="s">
        <v>24060</v>
      </c>
      <c r="C3476" s="26" t="s">
        <v>23812</v>
      </c>
    </row>
    <row r="3477">
      <c r="A3477" s="9">
        <f t="shared" si="1"/>
        <v>2355</v>
      </c>
      <c r="B3477" s="25" t="s">
        <v>24061</v>
      </c>
      <c r="C3477" s="26" t="s">
        <v>23748</v>
      </c>
    </row>
    <row r="3478">
      <c r="A3478" s="9">
        <f t="shared" si="1"/>
        <v>2356</v>
      </c>
      <c r="B3478" s="25" t="s">
        <v>24062</v>
      </c>
      <c r="C3478" s="26" t="s">
        <v>23748</v>
      </c>
    </row>
    <row r="3479">
      <c r="A3479" s="9">
        <f t="shared" si="1"/>
        <v>2357</v>
      </c>
      <c r="B3479" s="25" t="s">
        <v>24063</v>
      </c>
      <c r="C3479" s="26" t="s">
        <v>23761</v>
      </c>
    </row>
    <row r="3480">
      <c r="A3480" s="9">
        <f t="shared" si="1"/>
        <v>2358</v>
      </c>
      <c r="B3480" s="25" t="s">
        <v>24064</v>
      </c>
      <c r="C3480" s="26" t="s">
        <v>23761</v>
      </c>
    </row>
    <row r="3481">
      <c r="A3481" s="9">
        <f t="shared" si="1"/>
        <v>2359</v>
      </c>
      <c r="B3481" s="25" t="s">
        <v>24065</v>
      </c>
      <c r="C3481" s="26" t="s">
        <v>23748</v>
      </c>
    </row>
    <row r="3482">
      <c r="A3482" s="9">
        <f t="shared" si="1"/>
        <v>2360</v>
      </c>
      <c r="B3482" s="5" t="s">
        <v>2126</v>
      </c>
      <c r="C3482" s="6" t="s">
        <v>1223</v>
      </c>
    </row>
    <row r="3483">
      <c r="A3483" s="9">
        <f t="shared" si="1"/>
        <v>2361</v>
      </c>
      <c r="B3483" s="5" t="s">
        <v>2127</v>
      </c>
      <c r="C3483" s="6" t="s">
        <v>48</v>
      </c>
    </row>
    <row r="3484">
      <c r="A3484" s="9">
        <f t="shared" si="1"/>
        <v>2362</v>
      </c>
      <c r="B3484" s="8" t="s">
        <v>2128</v>
      </c>
      <c r="C3484" s="9" t="s">
        <v>650</v>
      </c>
    </row>
    <row r="3485">
      <c r="A3485" s="9">
        <f t="shared" si="1"/>
        <v>2363</v>
      </c>
      <c r="B3485" s="5" t="s">
        <v>2129</v>
      </c>
      <c r="C3485" s="6" t="s">
        <v>591</v>
      </c>
    </row>
    <row r="3486">
      <c r="A3486" s="9">
        <f t="shared" si="1"/>
        <v>2364</v>
      </c>
      <c r="B3486" s="5" t="s">
        <v>2130</v>
      </c>
      <c r="C3486" s="6" t="s">
        <v>1324</v>
      </c>
    </row>
    <row r="3487">
      <c r="A3487" s="9">
        <f t="shared" si="1"/>
        <v>2365</v>
      </c>
      <c r="B3487" s="8" t="s">
        <v>2131</v>
      </c>
      <c r="C3487" s="9" t="s">
        <v>22</v>
      </c>
    </row>
    <row r="3488">
      <c r="A3488" s="9">
        <f t="shared" si="1"/>
        <v>2366</v>
      </c>
      <c r="B3488" s="5" t="s">
        <v>2132</v>
      </c>
      <c r="C3488" s="6" t="s">
        <v>6</v>
      </c>
    </row>
    <row r="3489">
      <c r="A3489" s="9">
        <f t="shared" si="1"/>
        <v>2367</v>
      </c>
      <c r="B3489" s="25" t="s">
        <v>24066</v>
      </c>
      <c r="C3489" s="26" t="s">
        <v>12983</v>
      </c>
    </row>
    <row r="3490">
      <c r="A3490" s="9">
        <f t="shared" si="1"/>
        <v>2368</v>
      </c>
      <c r="B3490" s="8" t="s">
        <v>2133</v>
      </c>
      <c r="C3490" s="9" t="s">
        <v>416</v>
      </c>
    </row>
    <row r="3491">
      <c r="A3491" s="9">
        <f t="shared" si="1"/>
        <v>2368</v>
      </c>
      <c r="B3491" s="8" t="s">
        <v>2133</v>
      </c>
      <c r="C3491" s="9" t="s">
        <v>188</v>
      </c>
    </row>
    <row r="3492">
      <c r="A3492" s="9">
        <f t="shared" si="1"/>
        <v>2369</v>
      </c>
      <c r="B3492" s="5" t="s">
        <v>2134</v>
      </c>
      <c r="C3492" s="6" t="s">
        <v>1342</v>
      </c>
    </row>
    <row r="3493">
      <c r="A3493" s="9">
        <f t="shared" si="1"/>
        <v>2370</v>
      </c>
      <c r="B3493" s="5" t="s">
        <v>2135</v>
      </c>
      <c r="C3493" s="6" t="s">
        <v>1856</v>
      </c>
    </row>
    <row r="3494">
      <c r="A3494" s="9">
        <f t="shared" si="1"/>
        <v>2371</v>
      </c>
      <c r="B3494" s="5" t="s">
        <v>2136</v>
      </c>
      <c r="C3494" s="6" t="s">
        <v>1856</v>
      </c>
    </row>
    <row r="3495">
      <c r="A3495" s="9">
        <f t="shared" si="1"/>
        <v>2372</v>
      </c>
      <c r="B3495" s="25" t="s">
        <v>24067</v>
      </c>
      <c r="C3495" s="26" t="s">
        <v>23845</v>
      </c>
    </row>
    <row r="3496">
      <c r="A3496" s="9">
        <f t="shared" si="1"/>
        <v>2373</v>
      </c>
      <c r="B3496" s="8" t="s">
        <v>2137</v>
      </c>
      <c r="C3496" s="9" t="s">
        <v>83</v>
      </c>
    </row>
    <row r="3497">
      <c r="A3497" s="9">
        <f t="shared" si="1"/>
        <v>2374</v>
      </c>
      <c r="B3497" s="5" t="s">
        <v>2138</v>
      </c>
      <c r="C3497" s="6" t="s">
        <v>1267</v>
      </c>
    </row>
    <row r="3498">
      <c r="A3498" s="9">
        <f t="shared" si="1"/>
        <v>2375</v>
      </c>
      <c r="B3498" s="8" t="s">
        <v>2139</v>
      </c>
      <c r="C3498" s="9" t="s">
        <v>722</v>
      </c>
    </row>
    <row r="3499">
      <c r="A3499" s="9">
        <f t="shared" si="1"/>
        <v>2376</v>
      </c>
      <c r="B3499" s="5" t="s">
        <v>2140</v>
      </c>
      <c r="C3499" s="6" t="s">
        <v>1369</v>
      </c>
    </row>
    <row r="3500">
      <c r="A3500" s="9">
        <f t="shared" si="1"/>
        <v>2377</v>
      </c>
      <c r="B3500" s="5" t="s">
        <v>2141</v>
      </c>
      <c r="C3500" s="6" t="s">
        <v>1223</v>
      </c>
    </row>
    <row r="3501">
      <c r="A3501" s="9">
        <f t="shared" si="1"/>
        <v>2378</v>
      </c>
      <c r="B3501" s="8" t="s">
        <v>2142</v>
      </c>
      <c r="C3501" s="9" t="s">
        <v>72</v>
      </c>
    </row>
    <row r="3502">
      <c r="A3502" s="9">
        <f t="shared" si="1"/>
        <v>2379</v>
      </c>
      <c r="B3502" s="5" t="s">
        <v>2143</v>
      </c>
      <c r="C3502" s="6" t="s">
        <v>1207</v>
      </c>
    </row>
    <row r="3503">
      <c r="A3503" s="9">
        <f t="shared" si="1"/>
        <v>2380</v>
      </c>
      <c r="B3503" s="5" t="s">
        <v>2144</v>
      </c>
      <c r="C3503" s="17" t="s">
        <v>1470</v>
      </c>
    </row>
    <row r="3504">
      <c r="A3504" s="9">
        <f t="shared" si="1"/>
        <v>2381</v>
      </c>
      <c r="B3504" s="5" t="s">
        <v>2145</v>
      </c>
      <c r="C3504" s="6" t="s">
        <v>74</v>
      </c>
    </row>
    <row r="3505">
      <c r="A3505" s="9">
        <f t="shared" si="1"/>
        <v>2382</v>
      </c>
      <c r="B3505" s="5" t="s">
        <v>2146</v>
      </c>
      <c r="C3505" s="6" t="s">
        <v>591</v>
      </c>
    </row>
    <row r="3506">
      <c r="A3506" s="9">
        <f t="shared" si="1"/>
        <v>2383</v>
      </c>
      <c r="B3506" s="5" t="s">
        <v>2147</v>
      </c>
      <c r="C3506" s="6" t="s">
        <v>1223</v>
      </c>
    </row>
    <row r="3507">
      <c r="A3507" s="9">
        <f t="shared" si="1"/>
        <v>2384</v>
      </c>
      <c r="B3507" s="16" t="s">
        <v>2148</v>
      </c>
      <c r="C3507" s="6" t="s">
        <v>1235</v>
      </c>
    </row>
    <row r="3508">
      <c r="A3508" s="9">
        <f t="shared" si="1"/>
        <v>2385</v>
      </c>
      <c r="B3508" s="5" t="s">
        <v>2149</v>
      </c>
      <c r="C3508" s="6" t="s">
        <v>610</v>
      </c>
    </row>
    <row r="3509">
      <c r="A3509" s="9">
        <f t="shared" si="1"/>
        <v>2386</v>
      </c>
      <c r="B3509" s="5" t="s">
        <v>2150</v>
      </c>
      <c r="C3509" s="6" t="s">
        <v>1470</v>
      </c>
    </row>
    <row r="3510">
      <c r="A3510" s="9">
        <f t="shared" si="1"/>
        <v>2387</v>
      </c>
      <c r="B3510" s="5" t="s">
        <v>2151</v>
      </c>
      <c r="C3510" s="6" t="s">
        <v>603</v>
      </c>
    </row>
    <row r="3511">
      <c r="A3511" s="9">
        <f t="shared" si="1"/>
        <v>2387</v>
      </c>
      <c r="B3511" s="8" t="s">
        <v>2151</v>
      </c>
      <c r="C3511" s="9" t="s">
        <v>818</v>
      </c>
    </row>
    <row r="3512">
      <c r="A3512" s="9">
        <f t="shared" si="1"/>
        <v>2388</v>
      </c>
      <c r="B3512" s="5" t="s">
        <v>2152</v>
      </c>
      <c r="C3512" s="6" t="s">
        <v>1267</v>
      </c>
    </row>
    <row r="3513">
      <c r="A3513" s="9">
        <f t="shared" si="1"/>
        <v>2389</v>
      </c>
      <c r="B3513" s="8" t="s">
        <v>2153</v>
      </c>
      <c r="C3513" s="9" t="s">
        <v>188</v>
      </c>
    </row>
    <row r="3514">
      <c r="A3514" s="9">
        <f t="shared" si="1"/>
        <v>2390</v>
      </c>
      <c r="B3514" s="5" t="s">
        <v>2154</v>
      </c>
      <c r="C3514" s="6" t="s">
        <v>27</v>
      </c>
    </row>
    <row r="3515">
      <c r="A3515" s="9">
        <f t="shared" si="1"/>
        <v>2391</v>
      </c>
      <c r="B3515" s="8" t="s">
        <v>2155</v>
      </c>
      <c r="C3515" s="9" t="s">
        <v>818</v>
      </c>
    </row>
    <row r="3516">
      <c r="A3516" s="9">
        <f t="shared" si="1"/>
        <v>2392</v>
      </c>
      <c r="B3516" s="25" t="s">
        <v>24068</v>
      </c>
      <c r="C3516" s="26" t="s">
        <v>23845</v>
      </c>
    </row>
    <row r="3517">
      <c r="A3517" s="9">
        <f t="shared" si="1"/>
        <v>2393</v>
      </c>
      <c r="B3517" s="25" t="s">
        <v>24069</v>
      </c>
      <c r="C3517" s="26" t="s">
        <v>8541</v>
      </c>
    </row>
    <row r="3518">
      <c r="A3518" s="9">
        <f t="shared" si="1"/>
        <v>2394</v>
      </c>
      <c r="B3518" s="25" t="s">
        <v>24070</v>
      </c>
      <c r="C3518" s="26" t="s">
        <v>23845</v>
      </c>
    </row>
    <row r="3519">
      <c r="A3519" s="9">
        <f t="shared" si="1"/>
        <v>2395</v>
      </c>
      <c r="B3519" s="5" t="s">
        <v>2156</v>
      </c>
      <c r="C3519" s="6" t="s">
        <v>336</v>
      </c>
    </row>
    <row r="3520">
      <c r="A3520" s="9">
        <f t="shared" si="1"/>
        <v>2395</v>
      </c>
      <c r="B3520" s="5" t="s">
        <v>2156</v>
      </c>
      <c r="C3520" s="6" t="s">
        <v>23637</v>
      </c>
    </row>
    <row r="3521">
      <c r="A3521" s="9">
        <f t="shared" si="1"/>
        <v>2396</v>
      </c>
      <c r="B3521" s="8" t="s">
        <v>2157</v>
      </c>
      <c r="C3521" s="9" t="s">
        <v>614</v>
      </c>
    </row>
    <row r="3522">
      <c r="A3522" s="9">
        <f t="shared" si="1"/>
        <v>2397</v>
      </c>
      <c r="B3522" s="5" t="s">
        <v>2158</v>
      </c>
      <c r="C3522" s="6" t="s">
        <v>1342</v>
      </c>
    </row>
    <row r="3523">
      <c r="A3523" s="9">
        <f t="shared" si="1"/>
        <v>2398</v>
      </c>
      <c r="B3523" s="8" t="s">
        <v>2159</v>
      </c>
      <c r="C3523" s="9" t="s">
        <v>722</v>
      </c>
    </row>
    <row r="3524">
      <c r="A3524" s="9">
        <f t="shared" si="1"/>
        <v>2399</v>
      </c>
      <c r="B3524" s="5" t="s">
        <v>2160</v>
      </c>
      <c r="C3524" s="6" t="s">
        <v>1342</v>
      </c>
    </row>
    <row r="3525">
      <c r="A3525" s="9">
        <f t="shared" si="1"/>
        <v>2400</v>
      </c>
      <c r="B3525" s="12" t="s">
        <v>2161</v>
      </c>
      <c r="C3525" s="13" t="s">
        <v>420</v>
      </c>
    </row>
    <row r="3526">
      <c r="A3526" s="9">
        <f t="shared" si="1"/>
        <v>2400</v>
      </c>
      <c r="B3526" s="12" t="s">
        <v>2161</v>
      </c>
      <c r="C3526" s="6" t="s">
        <v>23672</v>
      </c>
    </row>
    <row r="3527">
      <c r="A3527" s="9">
        <f t="shared" si="1"/>
        <v>2401</v>
      </c>
      <c r="B3527" s="8" t="s">
        <v>2162</v>
      </c>
      <c r="C3527" s="9" t="s">
        <v>758</v>
      </c>
    </row>
    <row r="3528">
      <c r="A3528" s="9">
        <f t="shared" si="1"/>
        <v>2402</v>
      </c>
      <c r="B3528" s="5" t="s">
        <v>2163</v>
      </c>
      <c r="C3528" s="6" t="s">
        <v>785</v>
      </c>
    </row>
    <row r="3529">
      <c r="A3529" s="9">
        <f t="shared" si="1"/>
        <v>2403</v>
      </c>
      <c r="B3529" s="5" t="s">
        <v>2164</v>
      </c>
      <c r="C3529" s="6" t="s">
        <v>758</v>
      </c>
    </row>
    <row r="3530">
      <c r="A3530" s="9">
        <f t="shared" si="1"/>
        <v>2404</v>
      </c>
      <c r="B3530" s="8" t="s">
        <v>2165</v>
      </c>
      <c r="C3530" s="9" t="s">
        <v>46</v>
      </c>
    </row>
    <row r="3531">
      <c r="A3531" s="9">
        <f t="shared" si="1"/>
        <v>2405</v>
      </c>
      <c r="B3531" s="8" t="s">
        <v>2166</v>
      </c>
      <c r="C3531" s="9" t="s">
        <v>72</v>
      </c>
    </row>
    <row r="3532">
      <c r="A3532" s="9">
        <f t="shared" si="1"/>
        <v>2406</v>
      </c>
      <c r="B3532" s="8" t="s">
        <v>2167</v>
      </c>
      <c r="C3532" s="9" t="s">
        <v>24</v>
      </c>
    </row>
    <row r="3533">
      <c r="A3533" s="9">
        <f t="shared" si="1"/>
        <v>2407</v>
      </c>
      <c r="B3533" s="25" t="s">
        <v>24071</v>
      </c>
      <c r="C3533" s="26" t="s">
        <v>8541</v>
      </c>
    </row>
    <row r="3534">
      <c r="A3534" s="9">
        <f t="shared" si="1"/>
        <v>2408</v>
      </c>
      <c r="B3534" s="8" t="s">
        <v>2168</v>
      </c>
      <c r="C3534" s="9" t="s">
        <v>722</v>
      </c>
    </row>
    <row r="3535">
      <c r="A3535" s="9">
        <f t="shared" si="1"/>
        <v>2409</v>
      </c>
      <c r="B3535" s="5" t="s">
        <v>2169</v>
      </c>
      <c r="C3535" s="6" t="s">
        <v>462</v>
      </c>
    </row>
    <row r="3536">
      <c r="A3536" s="9">
        <f t="shared" si="1"/>
        <v>2409</v>
      </c>
      <c r="B3536" s="5" t="s">
        <v>2169</v>
      </c>
      <c r="C3536" s="6" t="s">
        <v>23637</v>
      </c>
    </row>
    <row r="3537">
      <c r="A3537" s="9">
        <f t="shared" si="1"/>
        <v>2410</v>
      </c>
      <c r="B3537" s="5" t="s">
        <v>2170</v>
      </c>
      <c r="C3537" s="6" t="s">
        <v>765</v>
      </c>
    </row>
    <row r="3538">
      <c r="A3538" s="9">
        <f t="shared" si="1"/>
        <v>2411</v>
      </c>
      <c r="B3538" s="5" t="s">
        <v>2171</v>
      </c>
      <c r="C3538" s="6" t="s">
        <v>32</v>
      </c>
    </row>
    <row r="3539">
      <c r="A3539" s="9">
        <f t="shared" si="1"/>
        <v>2412</v>
      </c>
      <c r="B3539" s="5" t="s">
        <v>2172</v>
      </c>
      <c r="C3539" s="6" t="s">
        <v>731</v>
      </c>
    </row>
    <row r="3540">
      <c r="A3540" s="9">
        <f t="shared" si="1"/>
        <v>2413</v>
      </c>
      <c r="B3540" s="5" t="s">
        <v>2173</v>
      </c>
      <c r="C3540" s="6" t="s">
        <v>80</v>
      </c>
    </row>
    <row r="3541">
      <c r="A3541" s="9">
        <f t="shared" si="1"/>
        <v>2414</v>
      </c>
      <c r="B3541" s="5" t="s">
        <v>2174</v>
      </c>
      <c r="C3541" s="6" t="s">
        <v>610</v>
      </c>
    </row>
    <row r="3542">
      <c r="A3542" s="9">
        <f t="shared" si="1"/>
        <v>2415</v>
      </c>
      <c r="B3542" s="25" t="s">
        <v>24072</v>
      </c>
      <c r="C3542" s="26" t="s">
        <v>23748</v>
      </c>
    </row>
    <row r="3543">
      <c r="A3543" s="9">
        <f t="shared" si="1"/>
        <v>2416</v>
      </c>
      <c r="B3543" s="25" t="s">
        <v>24073</v>
      </c>
      <c r="C3543" s="26" t="s">
        <v>23761</v>
      </c>
    </row>
    <row r="3544">
      <c r="A3544" s="9">
        <f t="shared" si="1"/>
        <v>2417</v>
      </c>
      <c r="B3544" s="5" t="s">
        <v>2175</v>
      </c>
      <c r="C3544" s="6" t="s">
        <v>591</v>
      </c>
    </row>
    <row r="3545">
      <c r="A3545" s="9">
        <f t="shared" si="1"/>
        <v>2418</v>
      </c>
      <c r="B3545" s="8" t="s">
        <v>2176</v>
      </c>
      <c r="C3545" s="9" t="s">
        <v>1548</v>
      </c>
    </row>
    <row r="3546">
      <c r="A3546" s="9">
        <f t="shared" si="1"/>
        <v>2419</v>
      </c>
      <c r="B3546" s="5" t="s">
        <v>2177</v>
      </c>
      <c r="C3546" s="6" t="s">
        <v>1394</v>
      </c>
    </row>
    <row r="3547">
      <c r="A3547" s="9">
        <f t="shared" si="1"/>
        <v>2420</v>
      </c>
      <c r="B3547" s="5" t="s">
        <v>2178</v>
      </c>
      <c r="C3547" s="6" t="s">
        <v>109</v>
      </c>
    </row>
    <row r="3548">
      <c r="A3548" s="9">
        <f t="shared" si="1"/>
        <v>2420</v>
      </c>
      <c r="B3548" s="5" t="s">
        <v>2178</v>
      </c>
      <c r="C3548" s="6" t="s">
        <v>25</v>
      </c>
    </row>
    <row r="3549">
      <c r="A3549" s="9">
        <f t="shared" si="1"/>
        <v>2421</v>
      </c>
      <c r="B3549" s="5" t="s">
        <v>2179</v>
      </c>
      <c r="C3549" s="6" t="s">
        <v>1394</v>
      </c>
    </row>
    <row r="3550">
      <c r="A3550" s="9">
        <f t="shared" si="1"/>
        <v>2422</v>
      </c>
      <c r="B3550" s="5" t="s">
        <v>2180</v>
      </c>
      <c r="C3550" s="6" t="s">
        <v>610</v>
      </c>
    </row>
    <row r="3551">
      <c r="A3551" s="9">
        <f t="shared" si="1"/>
        <v>2423</v>
      </c>
      <c r="B3551" s="5" t="s">
        <v>2181</v>
      </c>
      <c r="C3551" s="6" t="s">
        <v>610</v>
      </c>
    </row>
    <row r="3552">
      <c r="A3552" s="9">
        <f t="shared" si="1"/>
        <v>2424</v>
      </c>
      <c r="B3552" s="5" t="s">
        <v>2182</v>
      </c>
      <c r="C3552" s="6" t="s">
        <v>1223</v>
      </c>
    </row>
    <row r="3553">
      <c r="A3553" s="9">
        <f t="shared" si="1"/>
        <v>2425</v>
      </c>
      <c r="B3553" s="5" t="s">
        <v>2183</v>
      </c>
      <c r="C3553" s="6" t="s">
        <v>1223</v>
      </c>
    </row>
    <row r="3554">
      <c r="A3554" s="9">
        <f t="shared" si="1"/>
        <v>2426</v>
      </c>
      <c r="B3554" s="5" t="s">
        <v>2184</v>
      </c>
      <c r="C3554" s="6" t="s">
        <v>1223</v>
      </c>
    </row>
    <row r="3555">
      <c r="A3555" s="9">
        <f t="shared" si="1"/>
        <v>2427</v>
      </c>
      <c r="B3555" s="5" t="s">
        <v>2185</v>
      </c>
      <c r="C3555" s="6" t="s">
        <v>393</v>
      </c>
    </row>
    <row r="3556">
      <c r="A3556" s="9">
        <f t="shared" si="1"/>
        <v>2428</v>
      </c>
      <c r="B3556" s="5" t="s">
        <v>2186</v>
      </c>
      <c r="C3556" s="6" t="s">
        <v>393</v>
      </c>
    </row>
    <row r="3557">
      <c r="A3557" s="9">
        <f t="shared" si="1"/>
        <v>2429</v>
      </c>
      <c r="B3557" s="8" t="s">
        <v>2187</v>
      </c>
      <c r="C3557" s="9" t="s">
        <v>1042</v>
      </c>
    </row>
    <row r="3558">
      <c r="A3558" s="9">
        <f t="shared" si="1"/>
        <v>2430</v>
      </c>
      <c r="B3558" s="8" t="s">
        <v>2188</v>
      </c>
      <c r="C3558" s="9" t="s">
        <v>40</v>
      </c>
    </row>
    <row r="3559">
      <c r="A3559" s="9">
        <f t="shared" si="1"/>
        <v>2431</v>
      </c>
      <c r="B3559" s="5" t="s">
        <v>2189</v>
      </c>
      <c r="C3559" s="6" t="s">
        <v>1260</v>
      </c>
    </row>
    <row r="3560">
      <c r="A3560" s="9">
        <f t="shared" si="1"/>
        <v>2432</v>
      </c>
      <c r="B3560" s="5" t="s">
        <v>2190</v>
      </c>
      <c r="C3560" s="6" t="s">
        <v>591</v>
      </c>
    </row>
    <row r="3561">
      <c r="A3561" s="9">
        <f t="shared" si="1"/>
        <v>2433</v>
      </c>
      <c r="B3561" s="25" t="s">
        <v>24074</v>
      </c>
      <c r="C3561" s="26" t="s">
        <v>8541</v>
      </c>
    </row>
    <row r="3562">
      <c r="A3562" s="9">
        <f t="shared" si="1"/>
        <v>2434</v>
      </c>
      <c r="B3562" s="5" t="s">
        <v>2191</v>
      </c>
      <c r="C3562" s="6" t="s">
        <v>591</v>
      </c>
    </row>
    <row r="3563">
      <c r="A3563" s="9">
        <f t="shared" si="1"/>
        <v>2435</v>
      </c>
      <c r="B3563" s="5" t="s">
        <v>2192</v>
      </c>
      <c r="C3563" s="6" t="s">
        <v>591</v>
      </c>
    </row>
    <row r="3564">
      <c r="A3564" s="9">
        <f t="shared" si="1"/>
        <v>2436</v>
      </c>
      <c r="B3564" s="25" t="s">
        <v>24075</v>
      </c>
      <c r="C3564" s="26" t="s">
        <v>10122</v>
      </c>
    </row>
    <row r="3565">
      <c r="A3565" s="9">
        <f t="shared" si="1"/>
        <v>2436</v>
      </c>
      <c r="B3565" s="27" t="s">
        <v>24075</v>
      </c>
      <c r="C3565" s="28" t="s">
        <v>23637</v>
      </c>
    </row>
    <row r="3566">
      <c r="A3566" s="9">
        <f t="shared" si="1"/>
        <v>2437</v>
      </c>
      <c r="B3566" s="5" t="s">
        <v>2193</v>
      </c>
      <c r="C3566" s="6" t="s">
        <v>591</v>
      </c>
    </row>
    <row r="3567">
      <c r="A3567" s="9">
        <f t="shared" si="1"/>
        <v>2438</v>
      </c>
      <c r="B3567" s="5" t="s">
        <v>2194</v>
      </c>
      <c r="C3567" s="6" t="s">
        <v>591</v>
      </c>
    </row>
    <row r="3568">
      <c r="A3568" s="9">
        <f t="shared" si="1"/>
        <v>2439</v>
      </c>
      <c r="B3568" s="5" t="s">
        <v>2195</v>
      </c>
      <c r="C3568" s="6" t="s">
        <v>591</v>
      </c>
    </row>
    <row r="3569">
      <c r="A3569" s="9">
        <f t="shared" si="1"/>
        <v>2440</v>
      </c>
      <c r="B3569" s="5" t="s">
        <v>2196</v>
      </c>
      <c r="C3569" s="6" t="s">
        <v>591</v>
      </c>
    </row>
    <row r="3570">
      <c r="A3570" s="9">
        <f t="shared" si="1"/>
        <v>2441</v>
      </c>
      <c r="B3570" s="5" t="s">
        <v>2197</v>
      </c>
      <c r="C3570" s="6" t="s">
        <v>591</v>
      </c>
    </row>
    <row r="3571">
      <c r="A3571" s="9">
        <f t="shared" si="1"/>
        <v>2442</v>
      </c>
      <c r="B3571" s="8" t="s">
        <v>2198</v>
      </c>
      <c r="C3571" s="9" t="s">
        <v>83</v>
      </c>
    </row>
    <row r="3572">
      <c r="A3572" s="9">
        <f t="shared" si="1"/>
        <v>2443</v>
      </c>
      <c r="B3572" s="5" t="s">
        <v>2199</v>
      </c>
      <c r="C3572" s="6" t="s">
        <v>591</v>
      </c>
    </row>
    <row r="3573">
      <c r="A3573" s="9">
        <f t="shared" si="1"/>
        <v>2444</v>
      </c>
      <c r="B3573" s="5" t="s">
        <v>2200</v>
      </c>
      <c r="C3573" s="6" t="s">
        <v>591</v>
      </c>
    </row>
    <row r="3574">
      <c r="A3574" s="9">
        <f t="shared" si="1"/>
        <v>2445</v>
      </c>
      <c r="B3574" s="5" t="s">
        <v>2201</v>
      </c>
      <c r="C3574" s="6" t="s">
        <v>591</v>
      </c>
    </row>
    <row r="3575">
      <c r="A3575" s="9">
        <f t="shared" si="1"/>
        <v>2446</v>
      </c>
      <c r="B3575" s="5" t="s">
        <v>2202</v>
      </c>
      <c r="C3575" s="6" t="s">
        <v>591</v>
      </c>
    </row>
    <row r="3576">
      <c r="A3576" s="9">
        <f t="shared" si="1"/>
        <v>2447</v>
      </c>
      <c r="B3576" s="8" t="s">
        <v>2203</v>
      </c>
      <c r="C3576" s="9" t="s">
        <v>733</v>
      </c>
    </row>
    <row r="3577">
      <c r="A3577" s="9">
        <f t="shared" si="1"/>
        <v>2448</v>
      </c>
      <c r="B3577" s="25" t="s">
        <v>24076</v>
      </c>
      <c r="C3577" s="26" t="s">
        <v>23748</v>
      </c>
    </row>
    <row r="3578">
      <c r="A3578" s="9">
        <f t="shared" si="1"/>
        <v>2448</v>
      </c>
      <c r="B3578" s="25" t="s">
        <v>24076</v>
      </c>
      <c r="C3578" s="26" t="s">
        <v>1548</v>
      </c>
    </row>
    <row r="3579">
      <c r="A3579" s="9">
        <f t="shared" si="1"/>
        <v>2449</v>
      </c>
      <c r="B3579" s="5" t="s">
        <v>2204</v>
      </c>
      <c r="C3579" s="6" t="s">
        <v>591</v>
      </c>
    </row>
    <row r="3580">
      <c r="A3580" s="9">
        <f t="shared" si="1"/>
        <v>2450</v>
      </c>
      <c r="B3580" s="5" t="s">
        <v>2205</v>
      </c>
      <c r="C3580" s="6" t="s">
        <v>362</v>
      </c>
    </row>
    <row r="3581">
      <c r="A3581" s="9">
        <f t="shared" si="1"/>
        <v>2451</v>
      </c>
      <c r="B3581" s="5" t="s">
        <v>2206</v>
      </c>
      <c r="C3581" s="6" t="s">
        <v>765</v>
      </c>
    </row>
    <row r="3582">
      <c r="A3582" s="9">
        <f t="shared" si="1"/>
        <v>2452</v>
      </c>
      <c r="B3582" s="5" t="s">
        <v>2207</v>
      </c>
      <c r="C3582" s="6" t="s">
        <v>765</v>
      </c>
    </row>
    <row r="3583">
      <c r="A3583" s="9">
        <f t="shared" si="1"/>
        <v>2453</v>
      </c>
      <c r="B3583" s="25" t="s">
        <v>24077</v>
      </c>
      <c r="C3583" s="26" t="s">
        <v>12983</v>
      </c>
    </row>
    <row r="3584">
      <c r="A3584" s="9">
        <f t="shared" si="1"/>
        <v>2453</v>
      </c>
      <c r="B3584" s="25" t="s">
        <v>24077</v>
      </c>
      <c r="C3584" s="26" t="s">
        <v>423</v>
      </c>
    </row>
    <row r="3585">
      <c r="A3585" s="9">
        <f t="shared" si="1"/>
        <v>2454</v>
      </c>
      <c r="B3585" s="25" t="s">
        <v>24078</v>
      </c>
      <c r="C3585" s="26" t="s">
        <v>12983</v>
      </c>
    </row>
    <row r="3586">
      <c r="A3586" s="9">
        <f t="shared" si="1"/>
        <v>2455</v>
      </c>
      <c r="B3586" s="25" t="s">
        <v>24079</v>
      </c>
      <c r="C3586" s="26" t="s">
        <v>12983</v>
      </c>
    </row>
    <row r="3587">
      <c r="A3587" s="9">
        <f t="shared" si="1"/>
        <v>2456</v>
      </c>
      <c r="B3587" s="5" t="s">
        <v>2208</v>
      </c>
      <c r="C3587" s="6" t="s">
        <v>765</v>
      </c>
    </row>
    <row r="3588">
      <c r="A3588" s="9">
        <f t="shared" si="1"/>
        <v>2457</v>
      </c>
      <c r="B3588" s="5" t="s">
        <v>2209</v>
      </c>
      <c r="C3588" s="6" t="s">
        <v>765</v>
      </c>
    </row>
    <row r="3589">
      <c r="A3589" s="9">
        <f t="shared" si="1"/>
        <v>2458</v>
      </c>
      <c r="B3589" s="25" t="s">
        <v>24080</v>
      </c>
      <c r="C3589" s="26" t="s">
        <v>12983</v>
      </c>
    </row>
    <row r="3590">
      <c r="A3590" s="9">
        <f t="shared" si="1"/>
        <v>2459</v>
      </c>
      <c r="B3590" s="5" t="s">
        <v>2210</v>
      </c>
      <c r="C3590" s="6" t="s">
        <v>362</v>
      </c>
    </row>
    <row r="3591">
      <c r="A3591" s="9">
        <f t="shared" si="1"/>
        <v>2460</v>
      </c>
      <c r="B3591" s="8" t="s">
        <v>2211</v>
      </c>
      <c r="C3591" s="9" t="s">
        <v>372</v>
      </c>
    </row>
    <row r="3592">
      <c r="A3592" s="9">
        <f t="shared" si="1"/>
        <v>2461</v>
      </c>
      <c r="B3592" s="16" t="s">
        <v>2212</v>
      </c>
      <c r="C3592" s="6" t="s">
        <v>1235</v>
      </c>
    </row>
    <row r="3593">
      <c r="A3593" s="9">
        <f t="shared" si="1"/>
        <v>2462</v>
      </c>
      <c r="B3593" s="5" t="s">
        <v>2213</v>
      </c>
      <c r="C3593" s="6" t="s">
        <v>267</v>
      </c>
    </row>
    <row r="3594">
      <c r="A3594" s="9">
        <f t="shared" si="1"/>
        <v>2462</v>
      </c>
      <c r="B3594" s="5" t="s">
        <v>2213</v>
      </c>
      <c r="C3594" s="6" t="s">
        <v>25</v>
      </c>
    </row>
    <row r="3595">
      <c r="A3595" s="9">
        <f t="shared" si="1"/>
        <v>2462</v>
      </c>
      <c r="B3595" s="5" t="s">
        <v>2213</v>
      </c>
      <c r="C3595" s="6" t="s">
        <v>23637</v>
      </c>
    </row>
    <row r="3596">
      <c r="A3596" s="9">
        <f t="shared" si="1"/>
        <v>2463</v>
      </c>
      <c r="B3596" s="5" t="s">
        <v>2214</v>
      </c>
      <c r="C3596" s="6" t="s">
        <v>326</v>
      </c>
    </row>
    <row r="3597">
      <c r="A3597" s="9">
        <f t="shared" si="1"/>
        <v>2463</v>
      </c>
      <c r="B3597" s="5" t="s">
        <v>2214</v>
      </c>
      <c r="C3597" s="6" t="s">
        <v>23637</v>
      </c>
    </row>
    <row r="3598">
      <c r="A3598" s="9">
        <f t="shared" si="1"/>
        <v>2464</v>
      </c>
      <c r="B3598" s="5" t="s">
        <v>2215</v>
      </c>
      <c r="C3598" s="6" t="s">
        <v>326</v>
      </c>
    </row>
    <row r="3599">
      <c r="A3599" s="9">
        <f t="shared" si="1"/>
        <v>2464</v>
      </c>
      <c r="B3599" s="5" t="s">
        <v>2215</v>
      </c>
      <c r="C3599" s="6" t="s">
        <v>23637</v>
      </c>
    </row>
    <row r="3600">
      <c r="A3600" s="9">
        <f t="shared" si="1"/>
        <v>2465</v>
      </c>
      <c r="B3600" s="25" t="s">
        <v>24081</v>
      </c>
      <c r="C3600" s="26" t="s">
        <v>12983</v>
      </c>
    </row>
    <row r="3601">
      <c r="A3601" s="9">
        <f t="shared" si="1"/>
        <v>2466</v>
      </c>
      <c r="B3601" s="5" t="s">
        <v>2216</v>
      </c>
      <c r="C3601" s="6" t="s">
        <v>765</v>
      </c>
    </row>
    <row r="3602">
      <c r="A3602" s="9">
        <f t="shared" si="1"/>
        <v>2467</v>
      </c>
      <c r="B3602" s="25" t="s">
        <v>24082</v>
      </c>
      <c r="C3602" s="26" t="s">
        <v>12983</v>
      </c>
    </row>
    <row r="3603">
      <c r="A3603" s="9">
        <f t="shared" si="1"/>
        <v>2468</v>
      </c>
      <c r="B3603" s="5" t="s">
        <v>2217</v>
      </c>
      <c r="C3603" s="6" t="s">
        <v>326</v>
      </c>
    </row>
    <row r="3604">
      <c r="A3604" s="9">
        <f t="shared" si="1"/>
        <v>2468</v>
      </c>
      <c r="B3604" s="5" t="s">
        <v>2217</v>
      </c>
      <c r="C3604" s="6" t="s">
        <v>23637</v>
      </c>
    </row>
    <row r="3605">
      <c r="A3605" s="9">
        <f t="shared" si="1"/>
        <v>2469</v>
      </c>
      <c r="B3605" s="5" t="s">
        <v>2218</v>
      </c>
      <c r="C3605" s="6" t="s">
        <v>326</v>
      </c>
    </row>
    <row r="3606">
      <c r="A3606" s="9">
        <f t="shared" si="1"/>
        <v>2469</v>
      </c>
      <c r="B3606" s="5" t="s">
        <v>2218</v>
      </c>
      <c r="C3606" s="6" t="s">
        <v>23637</v>
      </c>
    </row>
    <row r="3607">
      <c r="A3607" s="9">
        <f t="shared" si="1"/>
        <v>2470</v>
      </c>
      <c r="B3607" s="5" t="s">
        <v>2219</v>
      </c>
      <c r="C3607" s="6" t="s">
        <v>1466</v>
      </c>
    </row>
    <row r="3608">
      <c r="A3608" s="9">
        <f t="shared" si="1"/>
        <v>2470</v>
      </c>
      <c r="B3608" s="5" t="s">
        <v>2219</v>
      </c>
      <c r="C3608" s="6" t="s">
        <v>23628</v>
      </c>
    </row>
    <row r="3609">
      <c r="A3609" s="9">
        <f t="shared" si="1"/>
        <v>2471</v>
      </c>
      <c r="B3609" s="5" t="s">
        <v>2220</v>
      </c>
      <c r="C3609" s="6" t="s">
        <v>1466</v>
      </c>
    </row>
    <row r="3610">
      <c r="A3610" s="9">
        <f t="shared" si="1"/>
        <v>2471</v>
      </c>
      <c r="B3610" s="5" t="s">
        <v>2220</v>
      </c>
      <c r="C3610" s="6" t="s">
        <v>23628</v>
      </c>
    </row>
    <row r="3611">
      <c r="A3611" s="9">
        <f t="shared" si="1"/>
        <v>2472</v>
      </c>
      <c r="B3611" s="5" t="s">
        <v>2221</v>
      </c>
      <c r="C3611" s="6" t="s">
        <v>362</v>
      </c>
    </row>
    <row r="3612">
      <c r="A3612" s="9">
        <f t="shared" si="1"/>
        <v>2473</v>
      </c>
      <c r="B3612" s="5" t="s">
        <v>2222</v>
      </c>
      <c r="C3612" s="6" t="s">
        <v>326</v>
      </c>
    </row>
    <row r="3613">
      <c r="A3613" s="9">
        <f t="shared" si="1"/>
        <v>2473</v>
      </c>
      <c r="B3613" s="5" t="s">
        <v>2222</v>
      </c>
      <c r="C3613" s="6" t="s">
        <v>23637</v>
      </c>
    </row>
    <row r="3614">
      <c r="A3614" s="9">
        <f t="shared" si="1"/>
        <v>2474</v>
      </c>
      <c r="B3614" s="5" t="s">
        <v>2223</v>
      </c>
      <c r="C3614" s="6" t="s">
        <v>326</v>
      </c>
    </row>
    <row r="3615">
      <c r="A3615" s="9">
        <f t="shared" si="1"/>
        <v>2474</v>
      </c>
      <c r="B3615" s="5" t="s">
        <v>2223</v>
      </c>
      <c r="C3615" s="6" t="s">
        <v>23637</v>
      </c>
    </row>
    <row r="3616">
      <c r="A3616" s="9">
        <f t="shared" si="1"/>
        <v>2475</v>
      </c>
      <c r="B3616" s="5" t="s">
        <v>2224</v>
      </c>
      <c r="C3616" s="6" t="s">
        <v>1466</v>
      </c>
    </row>
    <row r="3617">
      <c r="A3617" s="9">
        <f t="shared" si="1"/>
        <v>2475</v>
      </c>
      <c r="B3617" s="5" t="s">
        <v>2224</v>
      </c>
      <c r="C3617" s="6" t="s">
        <v>23628</v>
      </c>
    </row>
    <row r="3618">
      <c r="A3618" s="9">
        <f t="shared" si="1"/>
        <v>2476</v>
      </c>
      <c r="B3618" s="25" t="s">
        <v>24083</v>
      </c>
      <c r="C3618" s="26" t="s">
        <v>12983</v>
      </c>
    </row>
    <row r="3619">
      <c r="A3619" s="9">
        <f t="shared" si="1"/>
        <v>2477</v>
      </c>
      <c r="B3619" s="5" t="s">
        <v>2225</v>
      </c>
      <c r="C3619" s="6" t="s">
        <v>34</v>
      </c>
    </row>
    <row r="3620">
      <c r="A3620" s="9">
        <f t="shared" si="1"/>
        <v>2477</v>
      </c>
      <c r="B3620" s="5" t="s">
        <v>2225</v>
      </c>
      <c r="C3620" s="6" t="s">
        <v>23628</v>
      </c>
    </row>
    <row r="3621">
      <c r="A3621" s="9">
        <f t="shared" si="1"/>
        <v>2478</v>
      </c>
      <c r="B3621" s="5" t="s">
        <v>2226</v>
      </c>
      <c r="C3621" s="6" t="s">
        <v>326</v>
      </c>
    </row>
    <row r="3622">
      <c r="A3622" s="9">
        <f t="shared" si="1"/>
        <v>2478</v>
      </c>
      <c r="B3622" s="5" t="s">
        <v>2226</v>
      </c>
      <c r="C3622" s="6" t="s">
        <v>23637</v>
      </c>
    </row>
    <row r="3623">
      <c r="A3623" s="9">
        <f t="shared" si="1"/>
        <v>2479</v>
      </c>
      <c r="B3623" s="5" t="s">
        <v>2227</v>
      </c>
      <c r="C3623" s="6" t="s">
        <v>326</v>
      </c>
    </row>
    <row r="3624">
      <c r="A3624" s="9">
        <f t="shared" si="1"/>
        <v>2479</v>
      </c>
      <c r="B3624" s="5" t="s">
        <v>2227</v>
      </c>
      <c r="C3624" s="6" t="s">
        <v>23637</v>
      </c>
    </row>
    <row r="3625">
      <c r="A3625" s="9">
        <f t="shared" si="1"/>
        <v>2480</v>
      </c>
      <c r="B3625" s="5" t="s">
        <v>2228</v>
      </c>
      <c r="C3625" s="6" t="s">
        <v>818</v>
      </c>
    </row>
    <row r="3626">
      <c r="A3626" s="9">
        <f t="shared" si="1"/>
        <v>2481</v>
      </c>
      <c r="B3626" s="5" t="s">
        <v>2229</v>
      </c>
      <c r="C3626" s="6" t="s">
        <v>405</v>
      </c>
    </row>
    <row r="3627">
      <c r="A3627" s="9">
        <f t="shared" si="1"/>
        <v>2481</v>
      </c>
      <c r="B3627" s="5" t="s">
        <v>2229</v>
      </c>
      <c r="C3627" s="6" t="s">
        <v>23637</v>
      </c>
    </row>
    <row r="3628">
      <c r="A3628" s="9">
        <f t="shared" si="1"/>
        <v>2482</v>
      </c>
      <c r="B3628" s="5" t="s">
        <v>2230</v>
      </c>
      <c r="C3628" s="6" t="s">
        <v>326</v>
      </c>
    </row>
    <row r="3629">
      <c r="A3629" s="9">
        <f t="shared" si="1"/>
        <v>2482</v>
      </c>
      <c r="B3629" s="5" t="s">
        <v>2230</v>
      </c>
      <c r="C3629" s="6" t="s">
        <v>23637</v>
      </c>
    </row>
    <row r="3630">
      <c r="A3630" s="9">
        <f t="shared" si="1"/>
        <v>2483</v>
      </c>
      <c r="B3630" s="25" t="s">
        <v>24084</v>
      </c>
      <c r="C3630" s="26" t="s">
        <v>12983</v>
      </c>
    </row>
    <row r="3631">
      <c r="A3631" s="9">
        <f t="shared" si="1"/>
        <v>2484</v>
      </c>
      <c r="B3631" s="5" t="s">
        <v>2231</v>
      </c>
      <c r="C3631" s="6" t="s">
        <v>733</v>
      </c>
    </row>
    <row r="3632">
      <c r="A3632" s="9">
        <f t="shared" si="1"/>
        <v>2485</v>
      </c>
      <c r="B3632" s="16" t="s">
        <v>2232</v>
      </c>
      <c r="C3632" s="6" t="s">
        <v>1235</v>
      </c>
    </row>
    <row r="3633">
      <c r="A3633" s="9">
        <f t="shared" si="1"/>
        <v>2486</v>
      </c>
      <c r="B3633" s="5" t="s">
        <v>2233</v>
      </c>
      <c r="C3633" s="6" t="s">
        <v>471</v>
      </c>
    </row>
    <row r="3634">
      <c r="A3634" s="9">
        <f t="shared" si="1"/>
        <v>2487</v>
      </c>
      <c r="B3634" s="5" t="s">
        <v>2234</v>
      </c>
      <c r="C3634" s="6" t="s">
        <v>765</v>
      </c>
    </row>
    <row r="3635">
      <c r="A3635" s="9">
        <f t="shared" si="1"/>
        <v>2488</v>
      </c>
      <c r="B3635" s="30" t="s">
        <v>24085</v>
      </c>
      <c r="C3635" s="26" t="s">
        <v>23639</v>
      </c>
    </row>
    <row r="3636">
      <c r="A3636" s="9">
        <f t="shared" si="1"/>
        <v>2488</v>
      </c>
      <c r="B3636" s="30" t="s">
        <v>24085</v>
      </c>
      <c r="C3636" s="26" t="s">
        <v>326</v>
      </c>
    </row>
    <row r="3637">
      <c r="A3637" s="9">
        <f t="shared" si="1"/>
        <v>2488</v>
      </c>
      <c r="B3637" s="30" t="s">
        <v>24085</v>
      </c>
      <c r="C3637" s="26" t="s">
        <v>90</v>
      </c>
    </row>
    <row r="3638">
      <c r="A3638" s="9">
        <f t="shared" si="1"/>
        <v>2488</v>
      </c>
      <c r="B3638" s="30" t="s">
        <v>24085</v>
      </c>
      <c r="C3638" s="26" t="s">
        <v>54</v>
      </c>
    </row>
    <row r="3639">
      <c r="A3639" s="9">
        <f t="shared" si="1"/>
        <v>2488</v>
      </c>
      <c r="B3639" s="30" t="s">
        <v>24085</v>
      </c>
      <c r="C3639" s="26" t="s">
        <v>324</v>
      </c>
    </row>
    <row r="3640">
      <c r="A3640" s="9">
        <f t="shared" si="1"/>
        <v>2489</v>
      </c>
      <c r="B3640" s="5" t="s">
        <v>2235</v>
      </c>
      <c r="C3640" s="6" t="s">
        <v>91</v>
      </c>
    </row>
    <row r="3641">
      <c r="A3641" s="9">
        <f t="shared" si="1"/>
        <v>2489</v>
      </c>
      <c r="B3641" s="18" t="s">
        <v>2235</v>
      </c>
      <c r="C3641" s="6" t="s">
        <v>326</v>
      </c>
    </row>
    <row r="3642">
      <c r="A3642" s="9">
        <f t="shared" si="1"/>
        <v>2489</v>
      </c>
      <c r="B3642" s="18" t="s">
        <v>2235</v>
      </c>
      <c r="C3642" s="6" t="s">
        <v>23637</v>
      </c>
    </row>
    <row r="3643">
      <c r="A3643" s="9">
        <f t="shared" si="1"/>
        <v>2490</v>
      </c>
      <c r="B3643" s="5" t="s">
        <v>2236</v>
      </c>
      <c r="C3643" s="6" t="s">
        <v>765</v>
      </c>
    </row>
    <row r="3644">
      <c r="A3644" s="9">
        <f t="shared" si="1"/>
        <v>2491</v>
      </c>
      <c r="B3644" s="25" t="s">
        <v>24086</v>
      </c>
      <c r="C3644" s="26" t="s">
        <v>12983</v>
      </c>
    </row>
    <row r="3645">
      <c r="A3645" s="9">
        <f t="shared" si="1"/>
        <v>2492</v>
      </c>
      <c r="B3645" s="25" t="s">
        <v>24087</v>
      </c>
      <c r="C3645" s="26" t="s">
        <v>12983</v>
      </c>
    </row>
    <row r="3646">
      <c r="A3646" s="9">
        <f t="shared" si="1"/>
        <v>2493</v>
      </c>
      <c r="B3646" s="5" t="s">
        <v>2237</v>
      </c>
      <c r="C3646" s="6" t="s">
        <v>765</v>
      </c>
    </row>
    <row r="3647">
      <c r="A3647" s="9">
        <f t="shared" si="1"/>
        <v>2494</v>
      </c>
      <c r="B3647" s="31" t="s">
        <v>24088</v>
      </c>
      <c r="C3647" s="6" t="s">
        <v>374</v>
      </c>
    </row>
    <row r="3648">
      <c r="A3648" s="9">
        <f t="shared" si="1"/>
        <v>2495</v>
      </c>
      <c r="B3648" s="25" t="s">
        <v>24089</v>
      </c>
      <c r="C3648" s="26" t="s">
        <v>12983</v>
      </c>
    </row>
    <row r="3649">
      <c r="A3649" s="9">
        <f t="shared" si="1"/>
        <v>2496</v>
      </c>
      <c r="B3649" s="8" t="s">
        <v>2238</v>
      </c>
      <c r="C3649" s="9" t="s">
        <v>54</v>
      </c>
    </row>
    <row r="3650">
      <c r="A3650" s="9">
        <f t="shared" si="1"/>
        <v>2496</v>
      </c>
      <c r="B3650" s="8" t="s">
        <v>2238</v>
      </c>
      <c r="C3650" s="9" t="s">
        <v>60</v>
      </c>
    </row>
    <row r="3651">
      <c r="A3651" s="9">
        <f t="shared" si="1"/>
        <v>2496</v>
      </c>
      <c r="B3651" s="8" t="s">
        <v>2238</v>
      </c>
      <c r="C3651" s="9" t="s">
        <v>25</v>
      </c>
    </row>
    <row r="3652">
      <c r="A3652" s="9">
        <f t="shared" si="1"/>
        <v>2496</v>
      </c>
      <c r="B3652" s="8" t="s">
        <v>2238</v>
      </c>
      <c r="C3652" s="6" t="s">
        <v>23637</v>
      </c>
    </row>
    <row r="3653">
      <c r="A3653" s="9">
        <f t="shared" si="1"/>
        <v>2496</v>
      </c>
      <c r="B3653" s="8" t="s">
        <v>2238</v>
      </c>
      <c r="C3653" s="6" t="s">
        <v>90</v>
      </c>
    </row>
    <row r="3654">
      <c r="A3654" s="9">
        <f t="shared" si="1"/>
        <v>2496</v>
      </c>
      <c r="B3654" s="8" t="s">
        <v>2238</v>
      </c>
      <c r="C3654" s="6" t="s">
        <v>14828</v>
      </c>
    </row>
    <row r="3655">
      <c r="A3655" s="9">
        <f t="shared" si="1"/>
        <v>2496</v>
      </c>
      <c r="B3655" s="8" t="s">
        <v>2238</v>
      </c>
      <c r="C3655" s="6" t="s">
        <v>326</v>
      </c>
    </row>
    <row r="3656">
      <c r="A3656" s="9">
        <f t="shared" si="1"/>
        <v>2497</v>
      </c>
      <c r="B3656" s="5" t="s">
        <v>2239</v>
      </c>
      <c r="C3656" s="6" t="s">
        <v>405</v>
      </c>
    </row>
    <row r="3657">
      <c r="A3657" s="9">
        <f t="shared" si="1"/>
        <v>2497</v>
      </c>
      <c r="B3657" s="5" t="s">
        <v>2239</v>
      </c>
      <c r="C3657" s="6" t="s">
        <v>23637</v>
      </c>
    </row>
    <row r="3658">
      <c r="A3658" s="9">
        <f t="shared" si="1"/>
        <v>2498</v>
      </c>
      <c r="B3658" s="25" t="s">
        <v>24090</v>
      </c>
      <c r="C3658" s="26" t="s">
        <v>12983</v>
      </c>
    </row>
    <row r="3659">
      <c r="A3659" s="9">
        <f t="shared" si="1"/>
        <v>2499</v>
      </c>
      <c r="B3659" s="5" t="s">
        <v>2240</v>
      </c>
      <c r="C3659" s="6" t="s">
        <v>815</v>
      </c>
    </row>
    <row r="3660">
      <c r="A3660" s="9">
        <f t="shared" si="1"/>
        <v>2500</v>
      </c>
      <c r="B3660" s="5" t="s">
        <v>2241</v>
      </c>
      <c r="C3660" s="6" t="s">
        <v>34</v>
      </c>
    </row>
    <row r="3661">
      <c r="A3661" s="9">
        <f t="shared" si="1"/>
        <v>2500</v>
      </c>
      <c r="B3661" s="5" t="s">
        <v>2241</v>
      </c>
      <c r="C3661" s="6" t="s">
        <v>23628</v>
      </c>
    </row>
    <row r="3662">
      <c r="A3662" s="9">
        <f t="shared" si="1"/>
        <v>2501</v>
      </c>
      <c r="B3662" s="8" t="s">
        <v>2242</v>
      </c>
      <c r="C3662" s="9" t="s">
        <v>372</v>
      </c>
    </row>
    <row r="3663">
      <c r="A3663" s="9">
        <f t="shared" si="1"/>
        <v>2502</v>
      </c>
      <c r="B3663" s="5" t="s">
        <v>2243</v>
      </c>
      <c r="C3663" s="6" t="s">
        <v>765</v>
      </c>
    </row>
    <row r="3664">
      <c r="A3664" s="9">
        <f t="shared" si="1"/>
        <v>2503</v>
      </c>
      <c r="B3664" s="16" t="s">
        <v>2244</v>
      </c>
      <c r="C3664" s="6" t="s">
        <v>1235</v>
      </c>
    </row>
    <row r="3665">
      <c r="A3665" s="9">
        <f t="shared" si="1"/>
        <v>2504</v>
      </c>
      <c r="B3665" s="25" t="s">
        <v>24091</v>
      </c>
      <c r="C3665" s="26" t="s">
        <v>12983</v>
      </c>
    </row>
    <row r="3666">
      <c r="A3666" s="9">
        <f t="shared" si="1"/>
        <v>2505</v>
      </c>
      <c r="B3666" s="5" t="s">
        <v>2245</v>
      </c>
      <c r="C3666" s="6" t="s">
        <v>267</v>
      </c>
    </row>
    <row r="3667">
      <c r="A3667" s="9">
        <f t="shared" si="1"/>
        <v>2505</v>
      </c>
      <c r="B3667" s="5" t="s">
        <v>2245</v>
      </c>
      <c r="C3667" s="6" t="s">
        <v>23637</v>
      </c>
    </row>
    <row r="3668">
      <c r="A3668" s="9">
        <f t="shared" si="1"/>
        <v>2506</v>
      </c>
      <c r="B3668" s="5" t="s">
        <v>2246</v>
      </c>
      <c r="C3668" s="6" t="s">
        <v>34</v>
      </c>
    </row>
    <row r="3669">
      <c r="A3669" s="9">
        <f t="shared" si="1"/>
        <v>2506</v>
      </c>
      <c r="B3669" s="5" t="s">
        <v>2246</v>
      </c>
      <c r="C3669" s="6" t="s">
        <v>23628</v>
      </c>
    </row>
    <row r="3670">
      <c r="A3670" s="9">
        <f t="shared" si="1"/>
        <v>2507</v>
      </c>
      <c r="B3670" s="8" t="s">
        <v>2247</v>
      </c>
      <c r="C3670" s="9" t="s">
        <v>372</v>
      </c>
    </row>
    <row r="3671">
      <c r="A3671" s="9">
        <f t="shared" si="1"/>
        <v>2508</v>
      </c>
      <c r="B3671" s="5" t="s">
        <v>2248</v>
      </c>
      <c r="C3671" s="6" t="s">
        <v>34</v>
      </c>
    </row>
    <row r="3672">
      <c r="A3672" s="9">
        <f t="shared" si="1"/>
        <v>2508</v>
      </c>
      <c r="B3672" s="5" t="s">
        <v>2248</v>
      </c>
      <c r="C3672" s="6" t="s">
        <v>23628</v>
      </c>
    </row>
    <row r="3673">
      <c r="A3673" s="9">
        <f t="shared" si="1"/>
        <v>2509</v>
      </c>
      <c r="B3673" s="5" t="s">
        <v>2249</v>
      </c>
      <c r="C3673" s="6" t="s">
        <v>267</v>
      </c>
    </row>
    <row r="3674">
      <c r="A3674" s="9">
        <f t="shared" si="1"/>
        <v>2509</v>
      </c>
      <c r="B3674" s="5" t="s">
        <v>2249</v>
      </c>
      <c r="C3674" s="6" t="s">
        <v>23637</v>
      </c>
    </row>
    <row r="3675">
      <c r="A3675" s="9">
        <f t="shared" si="1"/>
        <v>2510</v>
      </c>
      <c r="B3675" s="5" t="s">
        <v>2250</v>
      </c>
      <c r="C3675" s="6" t="s">
        <v>34</v>
      </c>
    </row>
    <row r="3676">
      <c r="A3676" s="9">
        <f t="shared" si="1"/>
        <v>2510</v>
      </c>
      <c r="B3676" s="5" t="s">
        <v>2250</v>
      </c>
      <c r="C3676" s="6" t="s">
        <v>23628</v>
      </c>
    </row>
    <row r="3677">
      <c r="A3677" s="9">
        <f t="shared" si="1"/>
        <v>2511</v>
      </c>
      <c r="B3677" s="5" t="s">
        <v>2251</v>
      </c>
      <c r="C3677" s="6" t="s">
        <v>34</v>
      </c>
    </row>
    <row r="3678">
      <c r="A3678" s="9">
        <f t="shared" si="1"/>
        <v>2511</v>
      </c>
      <c r="B3678" s="5" t="s">
        <v>2251</v>
      </c>
      <c r="C3678" s="6" t="s">
        <v>23628</v>
      </c>
    </row>
    <row r="3679">
      <c r="A3679" s="9">
        <f t="shared" si="1"/>
        <v>2512</v>
      </c>
      <c r="B3679" s="5" t="s">
        <v>2252</v>
      </c>
      <c r="C3679" s="6" t="s">
        <v>34</v>
      </c>
    </row>
    <row r="3680">
      <c r="A3680" s="9">
        <f t="shared" si="1"/>
        <v>2512</v>
      </c>
      <c r="B3680" s="5" t="s">
        <v>2252</v>
      </c>
      <c r="C3680" s="6" t="s">
        <v>23628</v>
      </c>
    </row>
    <row r="3681">
      <c r="A3681" s="9">
        <f t="shared" si="1"/>
        <v>2513</v>
      </c>
      <c r="B3681" s="5" t="s">
        <v>2253</v>
      </c>
      <c r="C3681" s="6" t="s">
        <v>34</v>
      </c>
    </row>
    <row r="3682">
      <c r="A3682" s="9">
        <f t="shared" si="1"/>
        <v>2513</v>
      </c>
      <c r="B3682" s="5" t="s">
        <v>2253</v>
      </c>
      <c r="C3682" s="6" t="s">
        <v>23628</v>
      </c>
    </row>
    <row r="3683">
      <c r="A3683" s="9">
        <f t="shared" si="1"/>
        <v>2514</v>
      </c>
      <c r="B3683" s="5" t="s">
        <v>2254</v>
      </c>
      <c r="C3683" s="6" t="s">
        <v>34</v>
      </c>
    </row>
    <row r="3684">
      <c r="A3684" s="9">
        <f t="shared" si="1"/>
        <v>2514</v>
      </c>
      <c r="B3684" s="5" t="s">
        <v>2254</v>
      </c>
      <c r="C3684" s="6" t="s">
        <v>23628</v>
      </c>
    </row>
    <row r="3685">
      <c r="A3685" s="9">
        <f t="shared" si="1"/>
        <v>2515</v>
      </c>
      <c r="B3685" s="5" t="s">
        <v>2255</v>
      </c>
      <c r="C3685" s="6" t="s">
        <v>714</v>
      </c>
    </row>
    <row r="3686">
      <c r="A3686" s="9">
        <f t="shared" si="1"/>
        <v>2515</v>
      </c>
      <c r="B3686" s="5" t="s">
        <v>2255</v>
      </c>
      <c r="C3686" s="6" t="s">
        <v>23672</v>
      </c>
    </row>
    <row r="3687">
      <c r="A3687" s="9">
        <f t="shared" si="1"/>
        <v>2516</v>
      </c>
      <c r="B3687" s="5" t="s">
        <v>2256</v>
      </c>
      <c r="C3687" s="6" t="s">
        <v>714</v>
      </c>
    </row>
    <row r="3688">
      <c r="A3688" s="9">
        <f t="shared" si="1"/>
        <v>2516</v>
      </c>
      <c r="B3688" s="5" t="s">
        <v>2256</v>
      </c>
      <c r="C3688" s="6" t="s">
        <v>23672</v>
      </c>
    </row>
    <row r="3689">
      <c r="A3689" s="9">
        <f t="shared" si="1"/>
        <v>2517</v>
      </c>
      <c r="B3689" s="5" t="s">
        <v>2257</v>
      </c>
      <c r="C3689" s="6" t="s">
        <v>405</v>
      </c>
    </row>
    <row r="3690">
      <c r="A3690" s="9">
        <f t="shared" si="1"/>
        <v>2517</v>
      </c>
      <c r="B3690" s="5" t="s">
        <v>2257</v>
      </c>
      <c r="C3690" s="6" t="s">
        <v>23637</v>
      </c>
    </row>
    <row r="3691">
      <c r="A3691" s="9">
        <f t="shared" si="1"/>
        <v>2518</v>
      </c>
      <c r="B3691" s="5" t="s">
        <v>2258</v>
      </c>
      <c r="C3691" s="6" t="s">
        <v>326</v>
      </c>
    </row>
    <row r="3692">
      <c r="A3692" s="9">
        <f t="shared" si="1"/>
        <v>2518</v>
      </c>
      <c r="B3692" s="5" t="s">
        <v>2258</v>
      </c>
      <c r="C3692" s="6" t="s">
        <v>23637</v>
      </c>
    </row>
    <row r="3693">
      <c r="A3693" s="9">
        <f t="shared" si="1"/>
        <v>2519</v>
      </c>
      <c r="B3693" s="25" t="s">
        <v>24092</v>
      </c>
      <c r="C3693" s="26" t="s">
        <v>12983</v>
      </c>
    </row>
    <row r="3694">
      <c r="A3694" s="9">
        <f t="shared" si="1"/>
        <v>2520</v>
      </c>
      <c r="B3694" s="8" t="s">
        <v>2259</v>
      </c>
      <c r="C3694" s="9" t="s">
        <v>372</v>
      </c>
    </row>
    <row r="3695">
      <c r="A3695" s="9">
        <f t="shared" si="1"/>
        <v>2521</v>
      </c>
      <c r="B3695" s="5" t="s">
        <v>2260</v>
      </c>
      <c r="C3695" s="6" t="s">
        <v>326</v>
      </c>
    </row>
    <row r="3696">
      <c r="A3696" s="9">
        <f t="shared" si="1"/>
        <v>2521</v>
      </c>
      <c r="B3696" s="5" t="s">
        <v>2260</v>
      </c>
      <c r="C3696" s="6" t="s">
        <v>23637</v>
      </c>
    </row>
    <row r="3697">
      <c r="A3697" s="9">
        <f t="shared" si="1"/>
        <v>2522</v>
      </c>
      <c r="B3697" s="5" t="s">
        <v>2261</v>
      </c>
      <c r="C3697" s="6" t="s">
        <v>1466</v>
      </c>
    </row>
    <row r="3698">
      <c r="A3698" s="9">
        <f t="shared" si="1"/>
        <v>2522</v>
      </c>
      <c r="B3698" s="5" t="s">
        <v>2261</v>
      </c>
      <c r="C3698" s="6" t="s">
        <v>23628</v>
      </c>
    </row>
    <row r="3699">
      <c r="A3699" s="9">
        <f t="shared" si="1"/>
        <v>2523</v>
      </c>
      <c r="B3699" s="31" t="s">
        <v>24093</v>
      </c>
      <c r="C3699" s="6" t="s">
        <v>374</v>
      </c>
    </row>
    <row r="3700">
      <c r="A3700" s="9">
        <f t="shared" si="1"/>
        <v>2524</v>
      </c>
      <c r="B3700" s="5" t="s">
        <v>2262</v>
      </c>
      <c r="C3700" s="6" t="s">
        <v>1267</v>
      </c>
    </row>
    <row r="3701">
      <c r="A3701" s="9">
        <f t="shared" si="1"/>
        <v>2525</v>
      </c>
      <c r="B3701" s="5" t="s">
        <v>2263</v>
      </c>
      <c r="C3701" s="6" t="s">
        <v>32</v>
      </c>
    </row>
    <row r="3702">
      <c r="A3702" s="9">
        <f t="shared" si="1"/>
        <v>2526</v>
      </c>
      <c r="B3702" s="5" t="s">
        <v>2264</v>
      </c>
      <c r="C3702" s="6" t="s">
        <v>356</v>
      </c>
    </row>
    <row r="3703">
      <c r="A3703" s="9">
        <f t="shared" si="1"/>
        <v>2527</v>
      </c>
      <c r="B3703" s="8" t="s">
        <v>2265</v>
      </c>
      <c r="C3703" s="9" t="s">
        <v>733</v>
      </c>
    </row>
    <row r="3704">
      <c r="A3704" s="9">
        <f t="shared" si="1"/>
        <v>2528</v>
      </c>
      <c r="B3704" s="5" t="s">
        <v>2266</v>
      </c>
      <c r="C3704" s="6" t="s">
        <v>727</v>
      </c>
    </row>
    <row r="3705">
      <c r="A3705" s="9">
        <f t="shared" si="1"/>
        <v>2529</v>
      </c>
      <c r="B3705" s="8" t="s">
        <v>2267</v>
      </c>
      <c r="C3705" s="9" t="s">
        <v>88</v>
      </c>
    </row>
    <row r="3706">
      <c r="A3706" s="9">
        <f t="shared" si="1"/>
        <v>2530</v>
      </c>
      <c r="B3706" s="31" t="s">
        <v>24094</v>
      </c>
      <c r="C3706" s="6" t="s">
        <v>374</v>
      </c>
    </row>
    <row r="3707">
      <c r="A3707" s="9">
        <f t="shared" si="1"/>
        <v>2530</v>
      </c>
      <c r="B3707" s="31" t="s">
        <v>24094</v>
      </c>
      <c r="C3707" s="6" t="s">
        <v>655</v>
      </c>
    </row>
    <row r="3708">
      <c r="A3708" s="9">
        <f t="shared" si="1"/>
        <v>2531</v>
      </c>
      <c r="B3708" s="5" t="s">
        <v>2268</v>
      </c>
      <c r="C3708" s="6" t="s">
        <v>69</v>
      </c>
    </row>
    <row r="3709">
      <c r="A3709" s="9">
        <f t="shared" si="1"/>
        <v>2531</v>
      </c>
      <c r="B3709" s="5" t="s">
        <v>2268</v>
      </c>
      <c r="C3709" s="6" t="s">
        <v>23628</v>
      </c>
    </row>
    <row r="3710">
      <c r="A3710" s="9">
        <f t="shared" si="1"/>
        <v>2532</v>
      </c>
      <c r="B3710" s="5" t="s">
        <v>2269</v>
      </c>
      <c r="C3710" s="6" t="s">
        <v>683</v>
      </c>
    </row>
    <row r="3711">
      <c r="A3711" s="9">
        <f t="shared" si="1"/>
        <v>2532</v>
      </c>
      <c r="B3711" s="37" t="s">
        <v>2269</v>
      </c>
      <c r="C3711" s="28" t="s">
        <v>23633</v>
      </c>
    </row>
    <row r="3712">
      <c r="A3712" s="9">
        <f t="shared" si="1"/>
        <v>2533</v>
      </c>
      <c r="B3712" s="5" t="s">
        <v>2270</v>
      </c>
      <c r="C3712" s="6" t="s">
        <v>683</v>
      </c>
    </row>
    <row r="3713">
      <c r="A3713" s="9">
        <f t="shared" si="1"/>
        <v>2533</v>
      </c>
      <c r="B3713" s="37" t="s">
        <v>2270</v>
      </c>
      <c r="C3713" s="28" t="s">
        <v>23633</v>
      </c>
    </row>
    <row r="3714">
      <c r="A3714" s="9">
        <f t="shared" si="1"/>
        <v>2534</v>
      </c>
      <c r="B3714" s="5" t="s">
        <v>2271</v>
      </c>
      <c r="C3714" s="6" t="s">
        <v>683</v>
      </c>
    </row>
    <row r="3715">
      <c r="A3715" s="9">
        <f t="shared" si="1"/>
        <v>2534</v>
      </c>
      <c r="B3715" s="37" t="s">
        <v>2271</v>
      </c>
      <c r="C3715" s="28" t="s">
        <v>23633</v>
      </c>
    </row>
    <row r="3716">
      <c r="A3716" s="9">
        <f t="shared" si="1"/>
        <v>2535</v>
      </c>
      <c r="B3716" s="8" t="s">
        <v>2272</v>
      </c>
      <c r="C3716" s="9" t="s">
        <v>1470</v>
      </c>
    </row>
    <row r="3717">
      <c r="A3717" s="9">
        <f t="shared" si="1"/>
        <v>2535</v>
      </c>
      <c r="B3717" s="8" t="s">
        <v>2272</v>
      </c>
      <c r="C3717" s="9" t="s">
        <v>728</v>
      </c>
    </row>
    <row r="3718">
      <c r="A3718" s="9">
        <f t="shared" si="1"/>
        <v>2536</v>
      </c>
      <c r="B3718" s="8" t="s">
        <v>2273</v>
      </c>
      <c r="C3718" s="9" t="s">
        <v>733</v>
      </c>
    </row>
    <row r="3719">
      <c r="A3719" s="9">
        <f t="shared" si="1"/>
        <v>2537</v>
      </c>
      <c r="B3719" s="5" t="s">
        <v>2274</v>
      </c>
      <c r="C3719" s="6" t="s">
        <v>650</v>
      </c>
    </row>
    <row r="3720">
      <c r="A3720" s="9">
        <f t="shared" si="1"/>
        <v>2537</v>
      </c>
      <c r="B3720" s="8" t="s">
        <v>2274</v>
      </c>
      <c r="C3720" s="9" t="s">
        <v>946</v>
      </c>
    </row>
    <row r="3721">
      <c r="A3721" s="9">
        <f t="shared" si="1"/>
        <v>2538</v>
      </c>
      <c r="B3721" s="5" t="s">
        <v>2275</v>
      </c>
      <c r="C3721" s="6" t="s">
        <v>603</v>
      </c>
    </row>
    <row r="3722">
      <c r="A3722" s="9">
        <f t="shared" si="1"/>
        <v>2539</v>
      </c>
      <c r="B3722" s="25" t="s">
        <v>24095</v>
      </c>
      <c r="C3722" s="26" t="s">
        <v>11797</v>
      </c>
    </row>
    <row r="3723">
      <c r="A3723" s="9">
        <f t="shared" si="1"/>
        <v>2540</v>
      </c>
      <c r="B3723" s="25" t="s">
        <v>24096</v>
      </c>
      <c r="C3723" s="26" t="s">
        <v>11797</v>
      </c>
    </row>
    <row r="3724">
      <c r="A3724" s="9">
        <f t="shared" si="1"/>
        <v>2541</v>
      </c>
      <c r="B3724" s="43" t="s">
        <v>24097</v>
      </c>
      <c r="C3724" s="26" t="s">
        <v>11797</v>
      </c>
    </row>
    <row r="3725">
      <c r="A3725" s="9">
        <f t="shared" si="1"/>
        <v>2542</v>
      </c>
      <c r="B3725" s="8" t="s">
        <v>2276</v>
      </c>
      <c r="C3725" s="9" t="s">
        <v>40</v>
      </c>
    </row>
    <row r="3726">
      <c r="A3726" s="9">
        <f t="shared" si="1"/>
        <v>2543</v>
      </c>
      <c r="B3726" s="5" t="s">
        <v>2277</v>
      </c>
      <c r="C3726" s="6" t="s">
        <v>639</v>
      </c>
    </row>
    <row r="3727">
      <c r="A3727" s="9">
        <f t="shared" si="1"/>
        <v>2544</v>
      </c>
      <c r="B3727" s="5" t="s">
        <v>2278</v>
      </c>
      <c r="C3727" s="6" t="s">
        <v>362</v>
      </c>
    </row>
    <row r="3728">
      <c r="A3728" s="9">
        <f t="shared" si="1"/>
        <v>2545</v>
      </c>
      <c r="B3728" s="5" t="s">
        <v>2279</v>
      </c>
      <c r="C3728" s="6" t="s">
        <v>1040</v>
      </c>
    </row>
    <row r="3729">
      <c r="A3729" s="9">
        <f t="shared" si="1"/>
        <v>2546</v>
      </c>
      <c r="B3729" s="5" t="s">
        <v>2280</v>
      </c>
      <c r="C3729" s="6" t="s">
        <v>74</v>
      </c>
    </row>
    <row r="3730">
      <c r="A3730" s="9">
        <f t="shared" si="1"/>
        <v>2546</v>
      </c>
      <c r="B3730" s="5" t="s">
        <v>2280</v>
      </c>
      <c r="C3730" s="6" t="s">
        <v>728</v>
      </c>
    </row>
    <row r="3731">
      <c r="A3731" s="9">
        <f t="shared" si="1"/>
        <v>2547</v>
      </c>
      <c r="B3731" s="5" t="s">
        <v>2281</v>
      </c>
      <c r="C3731" s="6" t="s">
        <v>74</v>
      </c>
    </row>
    <row r="3732">
      <c r="A3732" s="9">
        <f t="shared" si="1"/>
        <v>2548</v>
      </c>
      <c r="B3732" s="5" t="s">
        <v>2282</v>
      </c>
      <c r="C3732" s="6" t="s">
        <v>74</v>
      </c>
    </row>
    <row r="3733">
      <c r="A3733" s="9">
        <f t="shared" si="1"/>
        <v>2549</v>
      </c>
      <c r="B3733" s="5" t="s">
        <v>2283</v>
      </c>
      <c r="C3733" s="6" t="s">
        <v>74</v>
      </c>
    </row>
    <row r="3734">
      <c r="A3734" s="9">
        <f t="shared" si="1"/>
        <v>2550</v>
      </c>
      <c r="B3734" s="5" t="s">
        <v>2284</v>
      </c>
      <c r="C3734" s="6" t="s">
        <v>74</v>
      </c>
    </row>
    <row r="3735">
      <c r="A3735" s="9">
        <f t="shared" si="1"/>
        <v>2551</v>
      </c>
      <c r="B3735" s="5" t="s">
        <v>2285</v>
      </c>
      <c r="C3735" s="6" t="s">
        <v>74</v>
      </c>
    </row>
    <row r="3736">
      <c r="A3736" s="9">
        <f t="shared" si="1"/>
        <v>2552</v>
      </c>
      <c r="B3736" s="5" t="s">
        <v>2286</v>
      </c>
      <c r="C3736" s="6" t="s">
        <v>74</v>
      </c>
    </row>
    <row r="3737">
      <c r="A3737" s="9">
        <f t="shared" si="1"/>
        <v>2553</v>
      </c>
      <c r="B3737" s="5" t="s">
        <v>2287</v>
      </c>
      <c r="C3737" s="6" t="s">
        <v>74</v>
      </c>
    </row>
    <row r="3738">
      <c r="A3738" s="9">
        <f t="shared" si="1"/>
        <v>2554</v>
      </c>
      <c r="B3738" s="5" t="s">
        <v>2288</v>
      </c>
      <c r="C3738" s="6" t="s">
        <v>74</v>
      </c>
    </row>
    <row r="3739">
      <c r="A3739" s="9">
        <f t="shared" si="1"/>
        <v>2555</v>
      </c>
      <c r="B3739" s="5" t="s">
        <v>2289</v>
      </c>
      <c r="C3739" s="6" t="s">
        <v>74</v>
      </c>
    </row>
    <row r="3740">
      <c r="A3740" s="9">
        <f t="shared" si="1"/>
        <v>2556</v>
      </c>
      <c r="B3740" s="5" t="s">
        <v>2290</v>
      </c>
      <c r="C3740" s="6" t="s">
        <v>74</v>
      </c>
    </row>
    <row r="3741">
      <c r="A3741" s="9">
        <f t="shared" si="1"/>
        <v>2557</v>
      </c>
      <c r="B3741" s="5" t="s">
        <v>2291</v>
      </c>
      <c r="C3741" s="6" t="s">
        <v>74</v>
      </c>
    </row>
    <row r="3742">
      <c r="A3742" s="9">
        <f t="shared" si="1"/>
        <v>2558</v>
      </c>
      <c r="B3742" s="5" t="s">
        <v>2292</v>
      </c>
      <c r="C3742" s="6" t="s">
        <v>6</v>
      </c>
    </row>
    <row r="3743">
      <c r="A3743" s="9">
        <f t="shared" si="1"/>
        <v>2559</v>
      </c>
      <c r="B3743" s="5" t="s">
        <v>2293</v>
      </c>
      <c r="C3743" s="6" t="s">
        <v>1040</v>
      </c>
    </row>
    <row r="3744">
      <c r="A3744" s="9">
        <f t="shared" si="1"/>
        <v>2560</v>
      </c>
      <c r="B3744" s="5" t="s">
        <v>2294</v>
      </c>
      <c r="C3744" s="6" t="s">
        <v>1040</v>
      </c>
    </row>
    <row r="3745">
      <c r="A3745" s="9">
        <f t="shared" si="1"/>
        <v>2561</v>
      </c>
      <c r="B3745" s="5" t="s">
        <v>2295</v>
      </c>
      <c r="C3745" s="6" t="s">
        <v>1040</v>
      </c>
    </row>
    <row r="3746">
      <c r="A3746" s="9">
        <f t="shared" si="1"/>
        <v>2562</v>
      </c>
      <c r="B3746" s="5" t="s">
        <v>2296</v>
      </c>
      <c r="C3746" s="6" t="s">
        <v>612</v>
      </c>
    </row>
    <row r="3747">
      <c r="A3747" s="9">
        <f t="shared" si="1"/>
        <v>2563</v>
      </c>
      <c r="B3747" s="5" t="s">
        <v>2297</v>
      </c>
      <c r="C3747" s="6" t="s">
        <v>1040</v>
      </c>
    </row>
    <row r="3748">
      <c r="A3748" s="9">
        <f t="shared" si="1"/>
        <v>2564</v>
      </c>
      <c r="B3748" s="5" t="s">
        <v>2298</v>
      </c>
      <c r="C3748" s="6" t="s">
        <v>1040</v>
      </c>
    </row>
    <row r="3749">
      <c r="A3749" s="9">
        <f t="shared" si="1"/>
        <v>2565</v>
      </c>
      <c r="B3749" s="25" t="s">
        <v>24098</v>
      </c>
      <c r="C3749" s="26" t="s">
        <v>23630</v>
      </c>
    </row>
    <row r="3750">
      <c r="A3750" s="9">
        <f t="shared" si="1"/>
        <v>2565</v>
      </c>
      <c r="B3750" s="25" t="s">
        <v>24098</v>
      </c>
      <c r="C3750" s="26" t="s">
        <v>6</v>
      </c>
    </row>
    <row r="3751">
      <c r="A3751" s="9">
        <f t="shared" si="1"/>
        <v>2566</v>
      </c>
      <c r="B3751" s="5" t="s">
        <v>2299</v>
      </c>
      <c r="C3751" s="6" t="s">
        <v>1040</v>
      </c>
    </row>
    <row r="3752">
      <c r="A3752" s="9">
        <f t="shared" si="1"/>
        <v>2567</v>
      </c>
      <c r="B3752" s="5" t="s">
        <v>2300</v>
      </c>
      <c r="C3752" s="6" t="s">
        <v>1360</v>
      </c>
    </row>
    <row r="3753">
      <c r="A3753" s="9">
        <f t="shared" si="1"/>
        <v>2568</v>
      </c>
      <c r="B3753" s="5" t="s">
        <v>2301</v>
      </c>
      <c r="C3753" s="6" t="s">
        <v>1360</v>
      </c>
    </row>
    <row r="3754">
      <c r="A3754" s="9">
        <f t="shared" si="1"/>
        <v>2569</v>
      </c>
      <c r="B3754" s="8" t="s">
        <v>2302</v>
      </c>
      <c r="C3754" s="6" t="s">
        <v>132</v>
      </c>
    </row>
    <row r="3755">
      <c r="A3755" s="9">
        <f t="shared" si="1"/>
        <v>2569</v>
      </c>
      <c r="B3755" s="8" t="s">
        <v>2302</v>
      </c>
      <c r="C3755" s="9" t="s">
        <v>60</v>
      </c>
    </row>
    <row r="3756">
      <c r="A3756" s="9">
        <f t="shared" si="1"/>
        <v>2569</v>
      </c>
      <c r="B3756" s="8" t="s">
        <v>2302</v>
      </c>
      <c r="C3756" s="9" t="s">
        <v>25</v>
      </c>
    </row>
    <row r="3757">
      <c r="A3757" s="9">
        <f t="shared" si="1"/>
        <v>2569</v>
      </c>
      <c r="B3757" s="8" t="s">
        <v>2302</v>
      </c>
      <c r="C3757" s="9" t="s">
        <v>24</v>
      </c>
    </row>
    <row r="3758">
      <c r="A3758" s="9">
        <f t="shared" si="1"/>
        <v>2569</v>
      </c>
      <c r="B3758" s="8" t="s">
        <v>2302</v>
      </c>
      <c r="C3758" s="6" t="s">
        <v>23637</v>
      </c>
    </row>
    <row r="3759">
      <c r="A3759" s="9">
        <f t="shared" si="1"/>
        <v>2570</v>
      </c>
      <c r="B3759" s="5" t="s">
        <v>2303</v>
      </c>
      <c r="C3759" s="6" t="s">
        <v>1007</v>
      </c>
    </row>
    <row r="3760">
      <c r="A3760" s="9">
        <f t="shared" si="1"/>
        <v>2570</v>
      </c>
      <c r="B3760" s="5" t="s">
        <v>2303</v>
      </c>
      <c r="C3760" s="6" t="s">
        <v>346</v>
      </c>
    </row>
    <row r="3761">
      <c r="A3761" s="9">
        <f t="shared" si="1"/>
        <v>2570</v>
      </c>
      <c r="B3761" s="5" t="s">
        <v>2303</v>
      </c>
      <c r="C3761" s="6" t="s">
        <v>23628</v>
      </c>
    </row>
    <row r="3762">
      <c r="A3762" s="9">
        <f t="shared" si="1"/>
        <v>2571</v>
      </c>
      <c r="B3762" s="5" t="s">
        <v>2304</v>
      </c>
      <c r="C3762" s="6" t="s">
        <v>612</v>
      </c>
    </row>
    <row r="3763">
      <c r="A3763" s="9">
        <f t="shared" si="1"/>
        <v>2572</v>
      </c>
      <c r="B3763" s="25" t="s">
        <v>24099</v>
      </c>
      <c r="C3763" s="26" t="s">
        <v>11797</v>
      </c>
    </row>
    <row r="3764">
      <c r="A3764" s="9">
        <f t="shared" si="1"/>
        <v>2573</v>
      </c>
      <c r="B3764" s="25" t="s">
        <v>24100</v>
      </c>
      <c r="C3764" s="26" t="s">
        <v>11797</v>
      </c>
    </row>
    <row r="3765">
      <c r="A3765" s="9">
        <f t="shared" si="1"/>
        <v>2574</v>
      </c>
      <c r="B3765" s="8" t="s">
        <v>2305</v>
      </c>
      <c r="C3765" s="9" t="s">
        <v>733</v>
      </c>
    </row>
    <row r="3766">
      <c r="A3766" s="9">
        <f t="shared" si="1"/>
        <v>2575</v>
      </c>
      <c r="B3766" s="5" t="s">
        <v>2306</v>
      </c>
      <c r="C3766" s="6" t="s">
        <v>1334</v>
      </c>
    </row>
    <row r="3767">
      <c r="A3767" s="9">
        <f t="shared" si="1"/>
        <v>2575</v>
      </c>
      <c r="B3767" s="5" t="s">
        <v>2306</v>
      </c>
      <c r="C3767" s="6" t="s">
        <v>780</v>
      </c>
    </row>
    <row r="3768">
      <c r="A3768" s="9">
        <f t="shared" si="1"/>
        <v>2576</v>
      </c>
      <c r="B3768" s="5" t="s">
        <v>2307</v>
      </c>
      <c r="C3768" s="6" t="s">
        <v>1334</v>
      </c>
    </row>
    <row r="3769">
      <c r="A3769" s="9">
        <f t="shared" si="1"/>
        <v>2577</v>
      </c>
      <c r="B3769" s="5" t="s">
        <v>2308</v>
      </c>
      <c r="C3769" s="6" t="s">
        <v>1334</v>
      </c>
    </row>
    <row r="3770">
      <c r="A3770" s="9">
        <f t="shared" si="1"/>
        <v>2578</v>
      </c>
      <c r="B3770" s="8" t="s">
        <v>2309</v>
      </c>
      <c r="C3770" s="9" t="s">
        <v>1334</v>
      </c>
    </row>
    <row r="3771">
      <c r="A3771" s="9">
        <f t="shared" si="1"/>
        <v>2579</v>
      </c>
      <c r="B3771" s="5" t="s">
        <v>2310</v>
      </c>
      <c r="C3771" s="6" t="s">
        <v>1334</v>
      </c>
    </row>
    <row r="3772">
      <c r="A3772" s="9">
        <f t="shared" si="1"/>
        <v>2580</v>
      </c>
      <c r="B3772" s="5" t="s">
        <v>2311</v>
      </c>
      <c r="C3772" s="6" t="s">
        <v>1334</v>
      </c>
    </row>
    <row r="3773">
      <c r="A3773" s="9">
        <f t="shared" si="1"/>
        <v>2581</v>
      </c>
      <c r="B3773" s="5" t="s">
        <v>2312</v>
      </c>
      <c r="C3773" s="6" t="s">
        <v>1334</v>
      </c>
    </row>
    <row r="3774">
      <c r="A3774" s="9">
        <f t="shared" si="1"/>
        <v>2582</v>
      </c>
      <c r="B3774" s="5" t="s">
        <v>2313</v>
      </c>
      <c r="C3774" s="6" t="s">
        <v>655</v>
      </c>
    </row>
    <row r="3775">
      <c r="A3775" s="9">
        <f t="shared" si="1"/>
        <v>2582</v>
      </c>
      <c r="B3775" s="37" t="s">
        <v>2313</v>
      </c>
      <c r="C3775" s="28" t="s">
        <v>23633</v>
      </c>
    </row>
    <row r="3776">
      <c r="A3776" s="9">
        <f t="shared" si="1"/>
        <v>2583</v>
      </c>
      <c r="B3776" s="5" t="s">
        <v>2314</v>
      </c>
      <c r="C3776" s="6" t="s">
        <v>346</v>
      </c>
    </row>
    <row r="3777">
      <c r="A3777" s="9">
        <f t="shared" si="1"/>
        <v>2583</v>
      </c>
      <c r="B3777" s="5" t="s">
        <v>2314</v>
      </c>
      <c r="C3777" s="6" t="s">
        <v>23628</v>
      </c>
    </row>
    <row r="3778">
      <c r="A3778" s="9">
        <f t="shared" si="1"/>
        <v>2584</v>
      </c>
      <c r="B3778" s="31" t="s">
        <v>24101</v>
      </c>
      <c r="C3778" s="6" t="s">
        <v>374</v>
      </c>
    </row>
    <row r="3779">
      <c r="A3779" s="9">
        <f t="shared" si="1"/>
        <v>2585</v>
      </c>
      <c r="B3779" s="5" t="s">
        <v>2315</v>
      </c>
      <c r="C3779" s="6" t="s">
        <v>1120</v>
      </c>
    </row>
    <row r="3780">
      <c r="A3780" s="9">
        <f t="shared" si="1"/>
        <v>2586</v>
      </c>
      <c r="B3780" s="31" t="s">
        <v>24102</v>
      </c>
      <c r="C3780" s="6" t="s">
        <v>374</v>
      </c>
    </row>
    <row r="3781">
      <c r="A3781" s="9">
        <f t="shared" si="1"/>
        <v>2587</v>
      </c>
      <c r="B3781" s="8" t="s">
        <v>2316</v>
      </c>
      <c r="C3781" s="9" t="s">
        <v>614</v>
      </c>
    </row>
    <row r="3782">
      <c r="A3782" s="9">
        <f t="shared" si="1"/>
        <v>2588</v>
      </c>
      <c r="B3782" s="5" t="s">
        <v>2317</v>
      </c>
      <c r="C3782" s="6" t="s">
        <v>683</v>
      </c>
    </row>
    <row r="3783">
      <c r="A3783" s="9">
        <f t="shared" si="1"/>
        <v>2588</v>
      </c>
      <c r="B3783" s="37" t="s">
        <v>2317</v>
      </c>
      <c r="C3783" s="28" t="s">
        <v>23633</v>
      </c>
    </row>
    <row r="3784">
      <c r="A3784" s="9">
        <f t="shared" si="1"/>
        <v>2589</v>
      </c>
      <c r="B3784" s="8" t="s">
        <v>2318</v>
      </c>
      <c r="C3784" s="9" t="s">
        <v>88</v>
      </c>
    </row>
    <row r="3785">
      <c r="A3785" s="9">
        <f t="shared" si="1"/>
        <v>2590</v>
      </c>
      <c r="B3785" s="8" t="s">
        <v>2319</v>
      </c>
      <c r="C3785" s="9" t="s">
        <v>52</v>
      </c>
    </row>
    <row r="3786">
      <c r="A3786" s="9">
        <f t="shared" si="1"/>
        <v>2591</v>
      </c>
      <c r="B3786" s="8" t="s">
        <v>2320</v>
      </c>
      <c r="C3786" s="9" t="s">
        <v>399</v>
      </c>
    </row>
    <row r="3787">
      <c r="A3787" s="9">
        <f t="shared" si="1"/>
        <v>2592</v>
      </c>
      <c r="B3787" s="8" t="s">
        <v>2321</v>
      </c>
      <c r="C3787" s="9" t="s">
        <v>614</v>
      </c>
    </row>
    <row r="3788">
      <c r="A3788" s="9">
        <f t="shared" si="1"/>
        <v>2593</v>
      </c>
      <c r="B3788" s="5" t="s">
        <v>2322</v>
      </c>
      <c r="C3788" s="6" t="s">
        <v>74</v>
      </c>
    </row>
    <row r="3789">
      <c r="A3789" s="9">
        <f t="shared" si="1"/>
        <v>2593</v>
      </c>
      <c r="B3789" s="5" t="s">
        <v>2322</v>
      </c>
      <c r="C3789" s="6" t="s">
        <v>655</v>
      </c>
    </row>
    <row r="3790">
      <c r="A3790" s="9">
        <f t="shared" si="1"/>
        <v>2593</v>
      </c>
      <c r="B3790" s="37" t="s">
        <v>2322</v>
      </c>
      <c r="C3790" s="28" t="s">
        <v>23633</v>
      </c>
    </row>
    <row r="3791">
      <c r="A3791" s="9">
        <f t="shared" si="1"/>
        <v>2594</v>
      </c>
      <c r="B3791" s="5" t="s">
        <v>2323</v>
      </c>
      <c r="C3791" s="6" t="s">
        <v>1007</v>
      </c>
    </row>
    <row r="3792">
      <c r="A3792" s="9">
        <f t="shared" si="1"/>
        <v>2594</v>
      </c>
      <c r="B3792" s="5" t="s">
        <v>2323</v>
      </c>
      <c r="C3792" s="6" t="s">
        <v>69</v>
      </c>
    </row>
    <row r="3793">
      <c r="A3793" s="9">
        <f t="shared" si="1"/>
        <v>2594</v>
      </c>
      <c r="B3793" s="5" t="s">
        <v>2323</v>
      </c>
      <c r="C3793" s="6" t="s">
        <v>23628</v>
      </c>
    </row>
    <row r="3794">
      <c r="A3794" s="9">
        <f t="shared" si="1"/>
        <v>2595</v>
      </c>
      <c r="B3794" s="5" t="s">
        <v>2324</v>
      </c>
      <c r="C3794" s="6" t="s">
        <v>346</v>
      </c>
    </row>
    <row r="3795">
      <c r="A3795" s="9">
        <f t="shared" si="1"/>
        <v>2595</v>
      </c>
      <c r="B3795" s="5" t="s">
        <v>2324</v>
      </c>
      <c r="C3795" s="6" t="s">
        <v>23628</v>
      </c>
    </row>
    <row r="3796">
      <c r="A3796" s="9">
        <f t="shared" si="1"/>
        <v>2596</v>
      </c>
      <c r="B3796" s="5" t="s">
        <v>2325</v>
      </c>
      <c r="C3796" s="6" t="s">
        <v>1007</v>
      </c>
    </row>
    <row r="3797">
      <c r="A3797" s="9">
        <f t="shared" si="1"/>
        <v>2596</v>
      </c>
      <c r="B3797" s="5" t="s">
        <v>2325</v>
      </c>
      <c r="C3797" s="6" t="s">
        <v>656</v>
      </c>
    </row>
    <row r="3798">
      <c r="A3798" s="9">
        <f t="shared" si="1"/>
        <v>2596</v>
      </c>
      <c r="B3798" s="5" t="s">
        <v>2325</v>
      </c>
      <c r="C3798" s="6" t="s">
        <v>23628</v>
      </c>
    </row>
    <row r="3799">
      <c r="A3799" s="9">
        <f t="shared" si="1"/>
        <v>2597</v>
      </c>
      <c r="B3799" s="8" t="s">
        <v>2326</v>
      </c>
      <c r="C3799" s="9" t="s">
        <v>60</v>
      </c>
    </row>
    <row r="3800">
      <c r="A3800" s="9">
        <f t="shared" si="1"/>
        <v>2598</v>
      </c>
      <c r="B3800" s="8" t="s">
        <v>2327</v>
      </c>
      <c r="C3800" s="9" t="s">
        <v>64</v>
      </c>
    </row>
    <row r="3801">
      <c r="A3801" s="9">
        <f t="shared" si="1"/>
        <v>2599</v>
      </c>
      <c r="B3801" s="8" t="s">
        <v>2328</v>
      </c>
      <c r="C3801" s="9" t="s">
        <v>64</v>
      </c>
    </row>
    <row r="3802">
      <c r="A3802" s="9">
        <f t="shared" si="1"/>
        <v>2600</v>
      </c>
      <c r="B3802" s="5" t="s">
        <v>2329</v>
      </c>
      <c r="C3802" s="6" t="s">
        <v>655</v>
      </c>
    </row>
    <row r="3803">
      <c r="A3803" s="9">
        <f t="shared" si="1"/>
        <v>2600</v>
      </c>
      <c r="B3803" s="5" t="s">
        <v>2329</v>
      </c>
      <c r="C3803" s="6" t="s">
        <v>656</v>
      </c>
    </row>
    <row r="3804">
      <c r="A3804" s="9">
        <f t="shared" si="1"/>
        <v>2600</v>
      </c>
      <c r="B3804" s="5" t="s">
        <v>2329</v>
      </c>
      <c r="C3804" s="6" t="s">
        <v>23628</v>
      </c>
    </row>
    <row r="3805">
      <c r="A3805" s="9">
        <f t="shared" si="1"/>
        <v>2600</v>
      </c>
      <c r="B3805" s="37" t="s">
        <v>2329</v>
      </c>
      <c r="C3805" s="28" t="s">
        <v>23633</v>
      </c>
    </row>
    <row r="3806">
      <c r="A3806" s="9">
        <f t="shared" si="1"/>
        <v>2601</v>
      </c>
      <c r="B3806" s="5" t="s">
        <v>2330</v>
      </c>
      <c r="C3806" s="6" t="s">
        <v>655</v>
      </c>
    </row>
    <row r="3807">
      <c r="A3807" s="9">
        <f t="shared" si="1"/>
        <v>2601</v>
      </c>
      <c r="B3807" s="37" t="s">
        <v>2330</v>
      </c>
      <c r="C3807" s="28" t="s">
        <v>23633</v>
      </c>
    </row>
    <row r="3808">
      <c r="A3808" s="9">
        <f t="shared" si="1"/>
        <v>2602</v>
      </c>
      <c r="B3808" s="31" t="s">
        <v>24103</v>
      </c>
      <c r="C3808" s="6" t="s">
        <v>374</v>
      </c>
    </row>
    <row r="3809">
      <c r="A3809" s="9">
        <f t="shared" si="1"/>
        <v>2603</v>
      </c>
      <c r="B3809" s="32" t="s">
        <v>24104</v>
      </c>
      <c r="C3809" s="26" t="s">
        <v>67</v>
      </c>
    </row>
    <row r="3810">
      <c r="A3810" s="9">
        <f t="shared" si="1"/>
        <v>2604</v>
      </c>
      <c r="B3810" s="5" t="s">
        <v>2331</v>
      </c>
      <c r="C3810" s="6" t="s">
        <v>393</v>
      </c>
    </row>
    <row r="3811">
      <c r="A3811" s="9">
        <f t="shared" si="1"/>
        <v>2605</v>
      </c>
      <c r="B3811" s="8" t="s">
        <v>2332</v>
      </c>
      <c r="C3811" s="9" t="s">
        <v>372</v>
      </c>
    </row>
    <row r="3812">
      <c r="A3812" s="9">
        <f t="shared" si="1"/>
        <v>2606</v>
      </c>
      <c r="B3812" s="8" t="s">
        <v>2333</v>
      </c>
      <c r="C3812" s="9" t="s">
        <v>372</v>
      </c>
    </row>
    <row r="3813">
      <c r="A3813" s="9">
        <f t="shared" si="1"/>
        <v>2607</v>
      </c>
      <c r="B3813" s="5" t="s">
        <v>2334</v>
      </c>
      <c r="C3813" s="6" t="s">
        <v>655</v>
      </c>
    </row>
    <row r="3814">
      <c r="A3814" s="9">
        <f t="shared" si="1"/>
        <v>2607</v>
      </c>
      <c r="B3814" s="37" t="s">
        <v>2334</v>
      </c>
      <c r="C3814" s="28" t="s">
        <v>23633</v>
      </c>
    </row>
    <row r="3815">
      <c r="A3815" s="9">
        <f t="shared" si="1"/>
        <v>2608</v>
      </c>
      <c r="B3815" s="5" t="s">
        <v>2335</v>
      </c>
      <c r="C3815" s="6" t="s">
        <v>765</v>
      </c>
    </row>
    <row r="3816">
      <c r="A3816" s="9">
        <f t="shared" si="1"/>
        <v>2609</v>
      </c>
      <c r="B3816" s="5" t="s">
        <v>2336</v>
      </c>
      <c r="C3816" s="6" t="s">
        <v>765</v>
      </c>
    </row>
    <row r="3817">
      <c r="A3817" s="9">
        <f t="shared" si="1"/>
        <v>2610</v>
      </c>
      <c r="B3817" s="5" t="s">
        <v>2337</v>
      </c>
      <c r="C3817" s="6" t="s">
        <v>765</v>
      </c>
    </row>
    <row r="3818">
      <c r="A3818" s="9">
        <f t="shared" si="1"/>
        <v>2611</v>
      </c>
      <c r="B3818" s="5" t="s">
        <v>2338</v>
      </c>
      <c r="C3818" s="6" t="s">
        <v>765</v>
      </c>
    </row>
    <row r="3819">
      <c r="A3819" s="9">
        <f t="shared" si="1"/>
        <v>2612</v>
      </c>
      <c r="B3819" s="5" t="s">
        <v>2339</v>
      </c>
      <c r="C3819" s="6" t="s">
        <v>765</v>
      </c>
    </row>
    <row r="3820">
      <c r="A3820" s="9">
        <f t="shared" si="1"/>
        <v>2613</v>
      </c>
      <c r="B3820" s="5" t="s">
        <v>2340</v>
      </c>
      <c r="C3820" s="6" t="s">
        <v>765</v>
      </c>
    </row>
    <row r="3821">
      <c r="A3821" s="9">
        <f t="shared" si="1"/>
        <v>2614</v>
      </c>
      <c r="B3821" s="25" t="s">
        <v>24105</v>
      </c>
      <c r="C3821" s="26" t="s">
        <v>650</v>
      </c>
    </row>
    <row r="3822">
      <c r="A3822" s="9">
        <f t="shared" si="1"/>
        <v>2615</v>
      </c>
      <c r="B3822" s="8" t="s">
        <v>2341</v>
      </c>
      <c r="C3822" s="9" t="s">
        <v>733</v>
      </c>
    </row>
    <row r="3823">
      <c r="A3823" s="9">
        <f t="shared" si="1"/>
        <v>2616</v>
      </c>
      <c r="B3823" s="25" t="s">
        <v>24106</v>
      </c>
      <c r="C3823" s="26" t="s">
        <v>650</v>
      </c>
    </row>
    <row r="3824">
      <c r="A3824" s="9">
        <f t="shared" si="1"/>
        <v>2617</v>
      </c>
      <c r="B3824" s="5" t="s">
        <v>2342</v>
      </c>
      <c r="C3824" s="6" t="s">
        <v>362</v>
      </c>
    </row>
    <row r="3825">
      <c r="A3825" s="9">
        <f t="shared" si="1"/>
        <v>2617</v>
      </c>
      <c r="B3825" s="5" t="s">
        <v>2342</v>
      </c>
      <c r="C3825" s="6" t="s">
        <v>655</v>
      </c>
    </row>
    <row r="3826">
      <c r="A3826" s="9">
        <f t="shared" si="1"/>
        <v>2617</v>
      </c>
      <c r="B3826" s="37" t="s">
        <v>2342</v>
      </c>
      <c r="C3826" s="28" t="s">
        <v>23633</v>
      </c>
    </row>
    <row r="3827">
      <c r="A3827" s="9">
        <f t="shared" si="1"/>
        <v>2618</v>
      </c>
      <c r="B3827" s="5" t="s">
        <v>2343</v>
      </c>
      <c r="C3827" s="6" t="s">
        <v>74</v>
      </c>
    </row>
    <row r="3828">
      <c r="A3828" s="9">
        <f t="shared" si="1"/>
        <v>2619</v>
      </c>
      <c r="B3828" s="8" t="s">
        <v>2344</v>
      </c>
      <c r="C3828" s="9" t="s">
        <v>24</v>
      </c>
    </row>
    <row r="3829">
      <c r="A3829" s="9">
        <f t="shared" si="1"/>
        <v>2620</v>
      </c>
      <c r="B3829" s="5" t="s">
        <v>2345</v>
      </c>
      <c r="C3829" s="6" t="s">
        <v>1040</v>
      </c>
    </row>
    <row r="3830">
      <c r="A3830" s="9">
        <f t="shared" si="1"/>
        <v>2621</v>
      </c>
      <c r="B3830" s="25" t="s">
        <v>24107</v>
      </c>
      <c r="C3830" s="26" t="s">
        <v>672</v>
      </c>
    </row>
    <row r="3831">
      <c r="A3831" s="9">
        <f t="shared" si="1"/>
        <v>2621</v>
      </c>
      <c r="B3831" s="27" t="s">
        <v>24107</v>
      </c>
      <c r="C3831" s="28" t="s">
        <v>23637</v>
      </c>
    </row>
    <row r="3832">
      <c r="A3832" s="9">
        <f t="shared" si="1"/>
        <v>2622</v>
      </c>
      <c r="B3832" s="5" t="s">
        <v>2346</v>
      </c>
      <c r="C3832" s="6" t="s">
        <v>731</v>
      </c>
    </row>
    <row r="3833">
      <c r="A3833" s="9">
        <f t="shared" si="1"/>
        <v>2623</v>
      </c>
      <c r="B3833" s="25" t="s">
        <v>24108</v>
      </c>
      <c r="C3833" s="26" t="s">
        <v>12983</v>
      </c>
    </row>
    <row r="3834">
      <c r="A3834" s="9">
        <f t="shared" si="1"/>
        <v>2624</v>
      </c>
      <c r="B3834" s="5" t="s">
        <v>2347</v>
      </c>
      <c r="C3834" s="6" t="s">
        <v>683</v>
      </c>
    </row>
    <row r="3835">
      <c r="A3835" s="9">
        <f t="shared" si="1"/>
        <v>2624</v>
      </c>
      <c r="B3835" s="37" t="s">
        <v>2347</v>
      </c>
      <c r="C3835" s="28" t="s">
        <v>23633</v>
      </c>
    </row>
    <row r="3836">
      <c r="A3836" s="9">
        <f t="shared" si="1"/>
        <v>2625</v>
      </c>
      <c r="B3836" s="8" t="s">
        <v>2348</v>
      </c>
      <c r="C3836" s="9" t="s">
        <v>815</v>
      </c>
    </row>
    <row r="3837">
      <c r="A3837" s="9">
        <f t="shared" si="1"/>
        <v>2626</v>
      </c>
      <c r="B3837" s="5" t="s">
        <v>2349</v>
      </c>
      <c r="C3837" s="6" t="s">
        <v>362</v>
      </c>
    </row>
    <row r="3838">
      <c r="A3838" s="9">
        <f t="shared" si="1"/>
        <v>2627</v>
      </c>
      <c r="B3838" s="8" t="s">
        <v>2350</v>
      </c>
      <c r="C3838" s="9" t="s">
        <v>815</v>
      </c>
    </row>
    <row r="3839">
      <c r="A3839" s="9">
        <f t="shared" si="1"/>
        <v>2628</v>
      </c>
      <c r="B3839" s="8" t="s">
        <v>2351</v>
      </c>
      <c r="C3839" s="9" t="s">
        <v>52</v>
      </c>
    </row>
    <row r="3840">
      <c r="A3840" s="9">
        <f t="shared" si="1"/>
        <v>2629</v>
      </c>
      <c r="B3840" s="5" t="s">
        <v>2352</v>
      </c>
      <c r="C3840" s="6" t="s">
        <v>365</v>
      </c>
    </row>
    <row r="3841">
      <c r="A3841" s="9">
        <f t="shared" si="1"/>
        <v>2630</v>
      </c>
      <c r="B3841" s="5" t="s">
        <v>2353</v>
      </c>
      <c r="C3841" s="6" t="s">
        <v>336</v>
      </c>
    </row>
    <row r="3842">
      <c r="A3842" s="9">
        <f t="shared" si="1"/>
        <v>2630</v>
      </c>
      <c r="B3842" s="5" t="s">
        <v>2353</v>
      </c>
      <c r="C3842" s="6" t="s">
        <v>23637</v>
      </c>
    </row>
    <row r="3843">
      <c r="A3843" s="9">
        <f t="shared" si="1"/>
        <v>2631</v>
      </c>
      <c r="B3843" s="8" t="s">
        <v>2354</v>
      </c>
      <c r="C3843" s="9" t="s">
        <v>1169</v>
      </c>
    </row>
    <row r="3844">
      <c r="A3844" s="9">
        <f t="shared" si="1"/>
        <v>2632</v>
      </c>
      <c r="B3844" s="5" t="s">
        <v>2355</v>
      </c>
      <c r="C3844" s="6" t="s">
        <v>34</v>
      </c>
    </row>
    <row r="3845">
      <c r="A3845" s="9">
        <f t="shared" si="1"/>
        <v>2632</v>
      </c>
      <c r="B3845" s="5" t="s">
        <v>2355</v>
      </c>
      <c r="C3845" s="6" t="s">
        <v>23628</v>
      </c>
    </row>
    <row r="3846">
      <c r="A3846" s="9">
        <f t="shared" si="1"/>
        <v>2633</v>
      </c>
      <c r="B3846" s="5" t="s">
        <v>2356</v>
      </c>
      <c r="C3846" s="6" t="s">
        <v>142</v>
      </c>
    </row>
    <row r="3847">
      <c r="A3847" s="9">
        <f t="shared" si="1"/>
        <v>2634</v>
      </c>
      <c r="B3847" s="8" t="s">
        <v>2357</v>
      </c>
      <c r="C3847" s="9" t="s">
        <v>818</v>
      </c>
    </row>
    <row r="3848">
      <c r="A3848" s="9">
        <f t="shared" si="1"/>
        <v>2635</v>
      </c>
      <c r="B3848" s="32" t="s">
        <v>24109</v>
      </c>
      <c r="C3848" s="26" t="s">
        <v>67</v>
      </c>
    </row>
    <row r="3849">
      <c r="A3849" s="9">
        <f t="shared" si="1"/>
        <v>2636</v>
      </c>
      <c r="B3849" s="8" t="s">
        <v>2358</v>
      </c>
      <c r="C3849" s="9" t="s">
        <v>40</v>
      </c>
    </row>
    <row r="3850">
      <c r="A3850" s="9">
        <f t="shared" si="1"/>
        <v>2637</v>
      </c>
      <c r="B3850" s="5" t="s">
        <v>2359</v>
      </c>
      <c r="C3850" s="6" t="s">
        <v>86</v>
      </c>
    </row>
    <row r="3851">
      <c r="A3851" s="9">
        <f t="shared" si="1"/>
        <v>2638</v>
      </c>
      <c r="B3851" s="25" t="s">
        <v>24110</v>
      </c>
      <c r="C3851" s="26" t="s">
        <v>23845</v>
      </c>
    </row>
    <row r="3852">
      <c r="A3852" s="9">
        <f t="shared" si="1"/>
        <v>2639</v>
      </c>
      <c r="B3852" s="5" t="s">
        <v>2360</v>
      </c>
      <c r="C3852" s="6" t="s">
        <v>1248</v>
      </c>
    </row>
    <row r="3853">
      <c r="A3853" s="9">
        <f t="shared" si="1"/>
        <v>2640</v>
      </c>
      <c r="B3853" s="25" t="s">
        <v>24111</v>
      </c>
      <c r="C3853" s="26" t="s">
        <v>11797</v>
      </c>
    </row>
    <row r="3854">
      <c r="A3854" s="9">
        <f t="shared" si="1"/>
        <v>2641</v>
      </c>
      <c r="B3854" s="5" t="s">
        <v>2361</v>
      </c>
      <c r="C3854" s="6" t="s">
        <v>437</v>
      </c>
    </row>
    <row r="3855">
      <c r="A3855" s="9">
        <f t="shared" si="1"/>
        <v>2642</v>
      </c>
      <c r="B3855" s="5" t="s">
        <v>2362</v>
      </c>
      <c r="C3855" s="6" t="s">
        <v>1495</v>
      </c>
    </row>
    <row r="3856">
      <c r="A3856" s="9">
        <f t="shared" si="1"/>
        <v>2643</v>
      </c>
      <c r="B3856" s="5" t="s">
        <v>2363</v>
      </c>
      <c r="C3856" s="6" t="s">
        <v>437</v>
      </c>
    </row>
    <row r="3857">
      <c r="A3857" s="9">
        <f t="shared" si="1"/>
        <v>2644</v>
      </c>
      <c r="B3857" s="5" t="s">
        <v>2364</v>
      </c>
      <c r="C3857" s="6" t="s">
        <v>591</v>
      </c>
    </row>
    <row r="3858">
      <c r="A3858" s="9">
        <f t="shared" si="1"/>
        <v>2645</v>
      </c>
      <c r="B3858" s="5" t="s">
        <v>2365</v>
      </c>
      <c r="C3858" s="6" t="s">
        <v>1007</v>
      </c>
    </row>
    <row r="3859">
      <c r="A3859" s="9">
        <f t="shared" si="1"/>
        <v>2645</v>
      </c>
      <c r="B3859" s="5" t="s">
        <v>2365</v>
      </c>
      <c r="C3859" s="6" t="s">
        <v>656</v>
      </c>
    </row>
    <row r="3860">
      <c r="A3860" s="9">
        <f t="shared" si="1"/>
        <v>2645</v>
      </c>
      <c r="B3860" s="5" t="s">
        <v>2365</v>
      </c>
      <c r="C3860" s="6" t="s">
        <v>23628</v>
      </c>
    </row>
    <row r="3861">
      <c r="A3861" s="9">
        <f t="shared" si="1"/>
        <v>2646</v>
      </c>
      <c r="B3861" s="32" t="s">
        <v>24112</v>
      </c>
      <c r="C3861" s="26" t="s">
        <v>67</v>
      </c>
    </row>
    <row r="3862">
      <c r="A3862" s="9">
        <f t="shared" si="1"/>
        <v>2647</v>
      </c>
      <c r="B3862" s="32" t="s">
        <v>24113</v>
      </c>
      <c r="C3862" s="26" t="s">
        <v>67</v>
      </c>
    </row>
    <row r="3863">
      <c r="A3863" s="9">
        <f t="shared" si="1"/>
        <v>2648</v>
      </c>
      <c r="B3863" s="32" t="s">
        <v>24114</v>
      </c>
      <c r="C3863" s="26" t="s">
        <v>67</v>
      </c>
    </row>
    <row r="3864">
      <c r="A3864" s="9">
        <f t="shared" si="1"/>
        <v>2649</v>
      </c>
      <c r="B3864" s="32" t="s">
        <v>24115</v>
      </c>
      <c r="C3864" s="26" t="s">
        <v>67</v>
      </c>
    </row>
    <row r="3865">
      <c r="A3865" s="9">
        <f t="shared" si="1"/>
        <v>2650</v>
      </c>
      <c r="B3865" s="32" t="s">
        <v>24116</v>
      </c>
      <c r="C3865" s="26" t="s">
        <v>67</v>
      </c>
    </row>
    <row r="3866">
      <c r="A3866" s="9">
        <f t="shared" si="1"/>
        <v>2651</v>
      </c>
      <c r="B3866" s="32" t="s">
        <v>24117</v>
      </c>
      <c r="C3866" s="26" t="s">
        <v>67</v>
      </c>
    </row>
    <row r="3867">
      <c r="A3867" s="9">
        <f t="shared" si="1"/>
        <v>2652</v>
      </c>
      <c r="B3867" s="32" t="s">
        <v>24118</v>
      </c>
      <c r="C3867" s="26" t="s">
        <v>67</v>
      </c>
    </row>
    <row r="3868">
      <c r="A3868" s="9">
        <f t="shared" si="1"/>
        <v>2653</v>
      </c>
      <c r="B3868" s="32" t="s">
        <v>24119</v>
      </c>
      <c r="C3868" s="26" t="s">
        <v>67</v>
      </c>
    </row>
    <row r="3869">
      <c r="A3869" s="9">
        <f t="shared" si="1"/>
        <v>2654</v>
      </c>
      <c r="B3869" s="32" t="s">
        <v>24120</v>
      </c>
      <c r="C3869" s="26" t="s">
        <v>67</v>
      </c>
    </row>
    <row r="3870">
      <c r="A3870" s="9">
        <f t="shared" si="1"/>
        <v>2655</v>
      </c>
      <c r="B3870" s="32" t="s">
        <v>24121</v>
      </c>
      <c r="C3870" s="26" t="s">
        <v>67</v>
      </c>
    </row>
    <row r="3871">
      <c r="A3871" s="9">
        <f t="shared" si="1"/>
        <v>2656</v>
      </c>
      <c r="B3871" s="5" t="s">
        <v>2366</v>
      </c>
      <c r="C3871" s="6" t="s">
        <v>1223</v>
      </c>
    </row>
    <row r="3872">
      <c r="A3872" s="9">
        <f t="shared" si="1"/>
        <v>2657</v>
      </c>
      <c r="B3872" s="32" t="s">
        <v>24122</v>
      </c>
      <c r="C3872" s="26" t="s">
        <v>67</v>
      </c>
    </row>
    <row r="3873">
      <c r="A3873" s="9">
        <f t="shared" si="1"/>
        <v>2658</v>
      </c>
      <c r="B3873" s="32" t="s">
        <v>24123</v>
      </c>
      <c r="C3873" s="26" t="s">
        <v>67</v>
      </c>
    </row>
    <row r="3874">
      <c r="A3874" s="9">
        <f t="shared" si="1"/>
        <v>2659</v>
      </c>
      <c r="B3874" s="8" t="s">
        <v>2367</v>
      </c>
      <c r="C3874" s="9" t="s">
        <v>40</v>
      </c>
    </row>
    <row r="3875">
      <c r="A3875" s="9">
        <f t="shared" si="1"/>
        <v>2660</v>
      </c>
      <c r="B3875" s="8" t="s">
        <v>2368</v>
      </c>
      <c r="C3875" s="9" t="s">
        <v>40</v>
      </c>
    </row>
    <row r="3876">
      <c r="A3876" s="9">
        <f t="shared" si="1"/>
        <v>2661</v>
      </c>
      <c r="B3876" s="32" t="s">
        <v>24124</v>
      </c>
      <c r="C3876" s="26" t="s">
        <v>67</v>
      </c>
    </row>
    <row r="3877">
      <c r="A3877" s="9">
        <f t="shared" si="1"/>
        <v>2662</v>
      </c>
      <c r="B3877" s="8" t="s">
        <v>2369</v>
      </c>
      <c r="C3877" s="9" t="s">
        <v>40</v>
      </c>
    </row>
    <row r="3878">
      <c r="A3878" s="9">
        <f t="shared" si="1"/>
        <v>2663</v>
      </c>
      <c r="B3878" s="32" t="s">
        <v>24125</v>
      </c>
      <c r="C3878" s="26" t="s">
        <v>67</v>
      </c>
    </row>
    <row r="3879">
      <c r="A3879" s="9">
        <f t="shared" si="1"/>
        <v>2664</v>
      </c>
      <c r="B3879" s="32" t="s">
        <v>24126</v>
      </c>
      <c r="C3879" s="26" t="s">
        <v>67</v>
      </c>
    </row>
    <row r="3880">
      <c r="A3880" s="9">
        <f t="shared" si="1"/>
        <v>2665</v>
      </c>
      <c r="B3880" s="32" t="s">
        <v>24127</v>
      </c>
      <c r="C3880" s="26" t="s">
        <v>67</v>
      </c>
    </row>
    <row r="3881">
      <c r="A3881" s="9">
        <f t="shared" si="1"/>
        <v>2666</v>
      </c>
      <c r="B3881" s="32" t="s">
        <v>24128</v>
      </c>
      <c r="C3881" s="26" t="s">
        <v>67</v>
      </c>
    </row>
    <row r="3882">
      <c r="A3882" s="9">
        <f t="shared" si="1"/>
        <v>2667</v>
      </c>
      <c r="B3882" s="32" t="s">
        <v>24129</v>
      </c>
      <c r="C3882" s="26" t="s">
        <v>67</v>
      </c>
    </row>
    <row r="3883">
      <c r="A3883" s="9">
        <f t="shared" si="1"/>
        <v>2668</v>
      </c>
      <c r="B3883" s="32" t="s">
        <v>24130</v>
      </c>
      <c r="C3883" s="26" t="s">
        <v>67</v>
      </c>
    </row>
    <row r="3884">
      <c r="A3884" s="9">
        <f t="shared" si="1"/>
        <v>2669</v>
      </c>
      <c r="B3884" s="32" t="s">
        <v>24131</v>
      </c>
      <c r="C3884" s="26" t="s">
        <v>67</v>
      </c>
    </row>
    <row r="3885">
      <c r="A3885" s="9">
        <f t="shared" si="1"/>
        <v>2670</v>
      </c>
      <c r="B3885" s="32" t="s">
        <v>24132</v>
      </c>
      <c r="C3885" s="26" t="s">
        <v>67</v>
      </c>
    </row>
    <row r="3886">
      <c r="A3886" s="9">
        <f t="shared" si="1"/>
        <v>2671</v>
      </c>
      <c r="B3886" s="5" t="s">
        <v>2370</v>
      </c>
      <c r="C3886" s="6" t="s">
        <v>20</v>
      </c>
    </row>
    <row r="3887">
      <c r="A3887" s="9">
        <f t="shared" si="1"/>
        <v>2672</v>
      </c>
      <c r="B3887" s="32" t="s">
        <v>24133</v>
      </c>
      <c r="C3887" s="26" t="s">
        <v>67</v>
      </c>
    </row>
    <row r="3888">
      <c r="A3888" s="9">
        <f t="shared" si="1"/>
        <v>2673</v>
      </c>
      <c r="B3888" s="8" t="s">
        <v>2371</v>
      </c>
      <c r="C3888" s="9" t="s">
        <v>40</v>
      </c>
    </row>
    <row r="3889">
      <c r="A3889" s="9">
        <f t="shared" si="1"/>
        <v>2674</v>
      </c>
      <c r="B3889" s="8" t="s">
        <v>2372</v>
      </c>
      <c r="C3889" s="9" t="s">
        <v>40</v>
      </c>
    </row>
    <row r="3890">
      <c r="A3890" s="9">
        <f t="shared" si="1"/>
        <v>2675</v>
      </c>
      <c r="B3890" s="8" t="s">
        <v>2373</v>
      </c>
      <c r="C3890" s="9" t="s">
        <v>40</v>
      </c>
    </row>
    <row r="3891">
      <c r="A3891" s="9">
        <f t="shared" si="1"/>
        <v>2676</v>
      </c>
      <c r="B3891" s="32" t="s">
        <v>24134</v>
      </c>
      <c r="C3891" s="26" t="s">
        <v>67</v>
      </c>
    </row>
    <row r="3892">
      <c r="A3892" s="9">
        <f t="shared" si="1"/>
        <v>2677</v>
      </c>
      <c r="B3892" s="32" t="s">
        <v>24135</v>
      </c>
      <c r="C3892" s="26" t="s">
        <v>67</v>
      </c>
    </row>
    <row r="3893">
      <c r="A3893" s="9">
        <f t="shared" si="1"/>
        <v>2678</v>
      </c>
      <c r="B3893" s="8" t="s">
        <v>2374</v>
      </c>
      <c r="C3893" s="9" t="s">
        <v>40</v>
      </c>
    </row>
    <row r="3894">
      <c r="A3894" s="9">
        <f t="shared" si="1"/>
        <v>2679</v>
      </c>
      <c r="B3894" s="32" t="s">
        <v>24136</v>
      </c>
      <c r="C3894" s="26" t="s">
        <v>67</v>
      </c>
    </row>
    <row r="3895">
      <c r="A3895" s="9">
        <f t="shared" si="1"/>
        <v>2680</v>
      </c>
      <c r="B3895" s="32" t="s">
        <v>24137</v>
      </c>
      <c r="C3895" s="26" t="s">
        <v>67</v>
      </c>
    </row>
    <row r="3896">
      <c r="A3896" s="9">
        <f t="shared" si="1"/>
        <v>2681</v>
      </c>
      <c r="B3896" s="8" t="s">
        <v>2375</v>
      </c>
      <c r="C3896" s="9" t="s">
        <v>40</v>
      </c>
    </row>
    <row r="3897">
      <c r="A3897" s="9">
        <f t="shared" si="1"/>
        <v>2682</v>
      </c>
      <c r="B3897" s="8" t="s">
        <v>2376</v>
      </c>
      <c r="C3897" s="9" t="s">
        <v>40</v>
      </c>
    </row>
    <row r="3898">
      <c r="A3898" s="9">
        <f t="shared" si="1"/>
        <v>2683</v>
      </c>
      <c r="B3898" s="5" t="s">
        <v>2377</v>
      </c>
      <c r="C3898" s="6" t="s">
        <v>1369</v>
      </c>
    </row>
    <row r="3899">
      <c r="A3899" s="9">
        <f t="shared" si="1"/>
        <v>2684</v>
      </c>
      <c r="B3899" s="8" t="s">
        <v>2378</v>
      </c>
      <c r="C3899" s="9" t="s">
        <v>399</v>
      </c>
    </row>
    <row r="3900">
      <c r="A3900" s="9">
        <f t="shared" si="1"/>
        <v>2685</v>
      </c>
      <c r="B3900" s="8" t="s">
        <v>2379</v>
      </c>
      <c r="C3900" s="9" t="s">
        <v>40</v>
      </c>
    </row>
    <row r="3901">
      <c r="A3901" s="9">
        <f t="shared" si="1"/>
        <v>2686</v>
      </c>
      <c r="B3901" s="32" t="s">
        <v>24138</v>
      </c>
      <c r="C3901" s="26" t="s">
        <v>67</v>
      </c>
    </row>
    <row r="3902">
      <c r="A3902" s="9">
        <f t="shared" si="1"/>
        <v>2687</v>
      </c>
      <c r="B3902" s="32" t="s">
        <v>24139</v>
      </c>
      <c r="C3902" s="26" t="s">
        <v>67</v>
      </c>
    </row>
    <row r="3903">
      <c r="A3903" s="9">
        <f t="shared" si="1"/>
        <v>2688</v>
      </c>
      <c r="B3903" s="5" t="s">
        <v>2380</v>
      </c>
      <c r="C3903" s="6" t="s">
        <v>59</v>
      </c>
    </row>
    <row r="3904">
      <c r="A3904" s="9">
        <f t="shared" si="1"/>
        <v>2689</v>
      </c>
      <c r="B3904" s="5" t="s">
        <v>2381</v>
      </c>
      <c r="C3904" s="6" t="s">
        <v>74</v>
      </c>
    </row>
    <row r="3905">
      <c r="A3905" s="9">
        <f t="shared" si="1"/>
        <v>2690</v>
      </c>
      <c r="B3905" s="25" t="s">
        <v>24140</v>
      </c>
      <c r="C3905" s="26" t="s">
        <v>23845</v>
      </c>
    </row>
    <row r="3906">
      <c r="A3906" s="9">
        <f t="shared" si="1"/>
        <v>2691</v>
      </c>
      <c r="B3906" s="32" t="s">
        <v>24141</v>
      </c>
      <c r="C3906" s="26" t="s">
        <v>67</v>
      </c>
    </row>
    <row r="3907">
      <c r="A3907" s="9">
        <f t="shared" si="1"/>
        <v>2692</v>
      </c>
      <c r="B3907" s="5" t="s">
        <v>2382</v>
      </c>
      <c r="C3907" s="6" t="s">
        <v>426</v>
      </c>
    </row>
    <row r="3908">
      <c r="A3908" s="9">
        <f t="shared" si="1"/>
        <v>2693</v>
      </c>
      <c r="B3908" s="5" t="s">
        <v>2383</v>
      </c>
      <c r="C3908" s="6" t="s">
        <v>538</v>
      </c>
    </row>
    <row r="3909">
      <c r="A3909" s="9">
        <f t="shared" si="1"/>
        <v>2693</v>
      </c>
      <c r="B3909" s="5" t="s">
        <v>2383</v>
      </c>
      <c r="C3909" s="6" t="s">
        <v>23628</v>
      </c>
    </row>
    <row r="3910">
      <c r="A3910" s="9">
        <f t="shared" si="1"/>
        <v>2694</v>
      </c>
      <c r="B3910" s="32" t="s">
        <v>24142</v>
      </c>
      <c r="C3910" s="26" t="s">
        <v>67</v>
      </c>
    </row>
    <row r="3911">
      <c r="A3911" s="9">
        <f t="shared" si="1"/>
        <v>2695</v>
      </c>
      <c r="B3911" s="8" t="s">
        <v>2384</v>
      </c>
      <c r="C3911" s="9" t="s">
        <v>40</v>
      </c>
    </row>
    <row r="3912">
      <c r="A3912" s="9">
        <f t="shared" si="1"/>
        <v>2696</v>
      </c>
      <c r="B3912" s="8" t="s">
        <v>2385</v>
      </c>
      <c r="C3912" s="9" t="s">
        <v>547</v>
      </c>
    </row>
    <row r="3913">
      <c r="A3913" s="9">
        <f t="shared" si="1"/>
        <v>2697</v>
      </c>
      <c r="B3913" s="5" t="s">
        <v>2386</v>
      </c>
      <c r="C3913" s="6" t="s">
        <v>78</v>
      </c>
    </row>
    <row r="3914">
      <c r="A3914" s="9">
        <f t="shared" si="1"/>
        <v>2698</v>
      </c>
      <c r="B3914" s="8" t="s">
        <v>2387</v>
      </c>
      <c r="C3914" s="9" t="s">
        <v>188</v>
      </c>
    </row>
    <row r="3915">
      <c r="A3915" s="9">
        <f t="shared" si="1"/>
        <v>2699</v>
      </c>
      <c r="B3915" s="5" t="s">
        <v>2388</v>
      </c>
      <c r="C3915" s="6" t="s">
        <v>479</v>
      </c>
    </row>
    <row r="3916">
      <c r="A3916" s="9">
        <f t="shared" si="1"/>
        <v>2700</v>
      </c>
      <c r="B3916" s="32" t="s">
        <v>24143</v>
      </c>
      <c r="C3916" s="26" t="s">
        <v>67</v>
      </c>
    </row>
    <row r="3917">
      <c r="A3917" s="9">
        <f t="shared" si="1"/>
        <v>2701</v>
      </c>
      <c r="B3917" s="8" t="s">
        <v>2389</v>
      </c>
      <c r="C3917" s="9" t="s">
        <v>142</v>
      </c>
    </row>
    <row r="3918">
      <c r="A3918" s="9">
        <f t="shared" si="1"/>
        <v>2701</v>
      </c>
      <c r="B3918" s="8" t="s">
        <v>2389</v>
      </c>
      <c r="C3918" s="9" t="s">
        <v>60</v>
      </c>
    </row>
    <row r="3919">
      <c r="A3919" s="9">
        <f t="shared" si="1"/>
        <v>2701</v>
      </c>
      <c r="B3919" s="8" t="s">
        <v>2389</v>
      </c>
      <c r="C3919" s="9" t="s">
        <v>162</v>
      </c>
    </row>
    <row r="3920">
      <c r="A3920" s="9">
        <f t="shared" si="1"/>
        <v>2702</v>
      </c>
      <c r="B3920" s="5" t="s">
        <v>2390</v>
      </c>
      <c r="C3920" s="6" t="s">
        <v>1856</v>
      </c>
    </row>
    <row r="3921">
      <c r="A3921" s="9">
        <f t="shared" si="1"/>
        <v>2703</v>
      </c>
      <c r="B3921" s="8" t="s">
        <v>2391</v>
      </c>
      <c r="C3921" s="9" t="s">
        <v>40</v>
      </c>
    </row>
    <row r="3922">
      <c r="A3922" s="9">
        <f t="shared" si="1"/>
        <v>2704</v>
      </c>
      <c r="B3922" s="5" t="s">
        <v>2392</v>
      </c>
      <c r="C3922" s="6" t="s">
        <v>621</v>
      </c>
    </row>
    <row r="3923">
      <c r="A3923" s="9">
        <f t="shared" si="1"/>
        <v>2705</v>
      </c>
      <c r="B3923" s="32" t="s">
        <v>24144</v>
      </c>
      <c r="C3923" s="26" t="s">
        <v>67</v>
      </c>
    </row>
    <row r="3924">
      <c r="A3924" s="9">
        <f t="shared" si="1"/>
        <v>2706</v>
      </c>
      <c r="B3924" s="25" t="s">
        <v>24145</v>
      </c>
      <c r="C3924" s="26" t="s">
        <v>12983</v>
      </c>
    </row>
    <row r="3925">
      <c r="A3925" s="9">
        <f t="shared" si="1"/>
        <v>2707</v>
      </c>
      <c r="B3925" s="5" t="s">
        <v>2393</v>
      </c>
      <c r="C3925" s="6" t="s">
        <v>621</v>
      </c>
    </row>
    <row r="3926">
      <c r="A3926" s="9">
        <f t="shared" si="1"/>
        <v>2708</v>
      </c>
      <c r="B3926" s="5" t="s">
        <v>2394</v>
      </c>
      <c r="C3926" s="6" t="s">
        <v>1585</v>
      </c>
    </row>
    <row r="3927">
      <c r="A3927" s="9">
        <f t="shared" si="1"/>
        <v>2709</v>
      </c>
      <c r="B3927" s="5" t="s">
        <v>2395</v>
      </c>
      <c r="C3927" s="6" t="s">
        <v>538</v>
      </c>
    </row>
    <row r="3928">
      <c r="A3928" s="9">
        <f t="shared" si="1"/>
        <v>2709</v>
      </c>
      <c r="B3928" s="5" t="s">
        <v>2395</v>
      </c>
      <c r="C3928" s="6" t="s">
        <v>23628</v>
      </c>
    </row>
    <row r="3929">
      <c r="A3929" s="9">
        <f t="shared" si="1"/>
        <v>2710</v>
      </c>
      <c r="B3929" s="5" t="s">
        <v>2396</v>
      </c>
      <c r="C3929" s="6" t="s">
        <v>758</v>
      </c>
    </row>
    <row r="3930">
      <c r="A3930" s="9">
        <f t="shared" si="1"/>
        <v>2711</v>
      </c>
      <c r="B3930" s="8" t="s">
        <v>2397</v>
      </c>
      <c r="C3930" s="9" t="s">
        <v>818</v>
      </c>
    </row>
    <row r="3931">
      <c r="A3931" s="9">
        <f t="shared" si="1"/>
        <v>2712</v>
      </c>
      <c r="B3931" s="5" t="s">
        <v>2398</v>
      </c>
      <c r="C3931" s="6" t="s">
        <v>1221</v>
      </c>
    </row>
    <row r="3932">
      <c r="A3932" s="9">
        <f t="shared" si="1"/>
        <v>2713</v>
      </c>
      <c r="B3932" s="5" t="s">
        <v>2399</v>
      </c>
      <c r="C3932" s="6" t="s">
        <v>80</v>
      </c>
    </row>
    <row r="3933">
      <c r="A3933" s="9">
        <f t="shared" si="1"/>
        <v>2714</v>
      </c>
      <c r="B3933" s="5" t="s">
        <v>2400</v>
      </c>
      <c r="C3933" s="6" t="s">
        <v>1585</v>
      </c>
    </row>
    <row r="3934">
      <c r="A3934" s="9">
        <f t="shared" si="1"/>
        <v>2715</v>
      </c>
      <c r="B3934" s="5" t="s">
        <v>2401</v>
      </c>
      <c r="C3934" s="6" t="s">
        <v>538</v>
      </c>
    </row>
    <row r="3935">
      <c r="A3935" s="9">
        <f t="shared" si="1"/>
        <v>2715</v>
      </c>
      <c r="B3935" s="5" t="s">
        <v>2401</v>
      </c>
      <c r="C3935" s="6" t="s">
        <v>23628</v>
      </c>
    </row>
    <row r="3936">
      <c r="A3936" s="9">
        <f t="shared" si="1"/>
        <v>2716</v>
      </c>
      <c r="B3936" s="8" t="s">
        <v>2402</v>
      </c>
      <c r="C3936" s="9" t="s">
        <v>64</v>
      </c>
    </row>
    <row r="3937">
      <c r="A3937" s="9">
        <f t="shared" si="1"/>
        <v>2717</v>
      </c>
      <c r="B3937" s="5" t="s">
        <v>2403</v>
      </c>
      <c r="C3937" s="6" t="s">
        <v>1585</v>
      </c>
    </row>
    <row r="3938">
      <c r="A3938" s="9">
        <f t="shared" si="1"/>
        <v>2718</v>
      </c>
      <c r="B3938" s="8" t="s">
        <v>2404</v>
      </c>
      <c r="C3938" s="9" t="s">
        <v>121</v>
      </c>
    </row>
    <row r="3939">
      <c r="A3939" s="9">
        <f t="shared" si="1"/>
        <v>2719</v>
      </c>
      <c r="B3939" s="5" t="s">
        <v>2405</v>
      </c>
      <c r="C3939" s="6" t="s">
        <v>1585</v>
      </c>
    </row>
    <row r="3940">
      <c r="A3940" s="9">
        <f t="shared" si="1"/>
        <v>2720</v>
      </c>
      <c r="B3940" s="5" t="s">
        <v>2406</v>
      </c>
      <c r="C3940" s="6" t="s">
        <v>758</v>
      </c>
    </row>
    <row r="3941">
      <c r="A3941" s="9">
        <f t="shared" si="1"/>
        <v>2721</v>
      </c>
      <c r="B3941" s="8" t="s">
        <v>2407</v>
      </c>
      <c r="C3941" s="9" t="s">
        <v>162</v>
      </c>
    </row>
    <row r="3942">
      <c r="A3942" s="9">
        <f t="shared" si="1"/>
        <v>2722</v>
      </c>
      <c r="B3942" s="25" t="s">
        <v>24146</v>
      </c>
      <c r="C3942" s="26" t="s">
        <v>23761</v>
      </c>
    </row>
    <row r="3943">
      <c r="A3943" s="9">
        <f t="shared" si="1"/>
        <v>2723</v>
      </c>
      <c r="B3943" s="5" t="s">
        <v>2408</v>
      </c>
      <c r="C3943" s="6" t="s">
        <v>655</v>
      </c>
    </row>
    <row r="3944">
      <c r="A3944" s="9">
        <f t="shared" si="1"/>
        <v>2723</v>
      </c>
      <c r="B3944" s="5" t="s">
        <v>2408</v>
      </c>
      <c r="C3944" s="6" t="s">
        <v>2409</v>
      </c>
    </row>
    <row r="3945">
      <c r="A3945" s="9">
        <f t="shared" si="1"/>
        <v>2723</v>
      </c>
      <c r="B3945" s="5" t="s">
        <v>2408</v>
      </c>
      <c r="C3945" s="6" t="s">
        <v>23628</v>
      </c>
    </row>
    <row r="3946">
      <c r="A3946" s="9">
        <f t="shared" si="1"/>
        <v>2723</v>
      </c>
      <c r="B3946" s="37" t="s">
        <v>2408</v>
      </c>
      <c r="C3946" s="28" t="s">
        <v>23633</v>
      </c>
    </row>
    <row r="3947">
      <c r="A3947" s="9">
        <f t="shared" si="1"/>
        <v>2724</v>
      </c>
      <c r="B3947" s="5" t="s">
        <v>2410</v>
      </c>
      <c r="C3947" s="6" t="s">
        <v>714</v>
      </c>
    </row>
    <row r="3948">
      <c r="A3948" s="9">
        <f t="shared" si="1"/>
        <v>2724</v>
      </c>
      <c r="B3948" s="5" t="s">
        <v>2410</v>
      </c>
      <c r="C3948" s="6" t="s">
        <v>23672</v>
      </c>
    </row>
    <row r="3949">
      <c r="A3949" s="9">
        <f t="shared" si="1"/>
        <v>2725</v>
      </c>
      <c r="B3949" s="5" t="s">
        <v>2411</v>
      </c>
      <c r="C3949" s="6" t="s">
        <v>393</v>
      </c>
    </row>
    <row r="3950">
      <c r="A3950" s="9">
        <f t="shared" si="1"/>
        <v>2726</v>
      </c>
      <c r="B3950" s="5" t="s">
        <v>2412</v>
      </c>
      <c r="C3950" s="6" t="s">
        <v>393</v>
      </c>
    </row>
    <row r="3951">
      <c r="A3951" s="9">
        <f t="shared" si="1"/>
        <v>2727</v>
      </c>
      <c r="B3951" s="5" t="s">
        <v>2413</v>
      </c>
      <c r="C3951" s="6" t="s">
        <v>1279</v>
      </c>
    </row>
    <row r="3952">
      <c r="A3952" s="9">
        <f t="shared" si="1"/>
        <v>2728</v>
      </c>
      <c r="B3952" s="40" t="s">
        <v>24147</v>
      </c>
      <c r="C3952" s="40" t="s">
        <v>3126</v>
      </c>
    </row>
    <row r="3953">
      <c r="A3953" s="9">
        <f t="shared" si="1"/>
        <v>2729</v>
      </c>
      <c r="B3953" s="5" t="s">
        <v>2414</v>
      </c>
      <c r="C3953" s="6" t="s">
        <v>74</v>
      </c>
    </row>
    <row r="3954">
      <c r="A3954" s="9">
        <f t="shared" si="1"/>
        <v>2730</v>
      </c>
      <c r="B3954" s="5" t="s">
        <v>2415</v>
      </c>
      <c r="C3954" s="6" t="s">
        <v>74</v>
      </c>
    </row>
    <row r="3955">
      <c r="A3955" s="9">
        <f t="shared" si="1"/>
        <v>2731</v>
      </c>
      <c r="B3955" s="5" t="s">
        <v>2416</v>
      </c>
      <c r="C3955" s="6" t="s">
        <v>1342</v>
      </c>
    </row>
    <row r="3956">
      <c r="A3956" s="9">
        <f t="shared" si="1"/>
        <v>2732</v>
      </c>
      <c r="B3956" s="8" t="s">
        <v>2417</v>
      </c>
      <c r="C3956" s="9" t="s">
        <v>72</v>
      </c>
    </row>
    <row r="3957">
      <c r="A3957" s="9">
        <f t="shared" si="1"/>
        <v>2733</v>
      </c>
      <c r="B3957" s="5" t="s">
        <v>2418</v>
      </c>
      <c r="C3957" s="6" t="s">
        <v>27</v>
      </c>
    </row>
    <row r="3958">
      <c r="A3958" s="9">
        <f t="shared" si="1"/>
        <v>2734</v>
      </c>
      <c r="B3958" s="5" t="s">
        <v>2419</v>
      </c>
      <c r="C3958" s="6" t="s">
        <v>1342</v>
      </c>
    </row>
    <row r="3959">
      <c r="A3959" s="9">
        <f t="shared" si="1"/>
        <v>2735</v>
      </c>
      <c r="B3959" s="5" t="s">
        <v>2420</v>
      </c>
      <c r="C3959" s="6" t="s">
        <v>1342</v>
      </c>
    </row>
    <row r="3960">
      <c r="A3960" s="9">
        <f t="shared" si="1"/>
        <v>2736</v>
      </c>
      <c r="B3960" s="5" t="s">
        <v>2421</v>
      </c>
      <c r="C3960" s="6" t="s">
        <v>1342</v>
      </c>
    </row>
    <row r="3961">
      <c r="A3961" s="9">
        <f t="shared" si="1"/>
        <v>2737</v>
      </c>
      <c r="B3961" s="8" t="s">
        <v>2422</v>
      </c>
      <c r="C3961" s="9" t="s">
        <v>72</v>
      </c>
    </row>
    <row r="3962">
      <c r="A3962" s="9">
        <f t="shared" si="1"/>
        <v>2738</v>
      </c>
      <c r="B3962" s="5" t="s">
        <v>2423</v>
      </c>
      <c r="C3962" s="6" t="s">
        <v>1324</v>
      </c>
    </row>
    <row r="3963">
      <c r="A3963" s="9">
        <f t="shared" si="1"/>
        <v>2739</v>
      </c>
      <c r="B3963" s="5" t="s">
        <v>2424</v>
      </c>
      <c r="C3963" s="6" t="s">
        <v>1279</v>
      </c>
    </row>
    <row r="3964">
      <c r="A3964" s="9">
        <f t="shared" si="1"/>
        <v>2740</v>
      </c>
      <c r="B3964" s="25" t="s">
        <v>24148</v>
      </c>
      <c r="C3964" s="26" t="s">
        <v>941</v>
      </c>
    </row>
    <row r="3965">
      <c r="A3965" s="9">
        <f t="shared" si="1"/>
        <v>2740</v>
      </c>
      <c r="B3965" s="25" t="s">
        <v>24148</v>
      </c>
      <c r="C3965" s="6" t="s">
        <v>23672</v>
      </c>
    </row>
    <row r="3966">
      <c r="A3966" s="9">
        <f t="shared" si="1"/>
        <v>2741</v>
      </c>
      <c r="B3966" s="5" t="s">
        <v>2425</v>
      </c>
      <c r="C3966" s="6" t="s">
        <v>1248</v>
      </c>
    </row>
    <row r="3967">
      <c r="A3967" s="9">
        <f t="shared" si="1"/>
        <v>2742</v>
      </c>
      <c r="B3967" s="5" t="s">
        <v>2426</v>
      </c>
      <c r="C3967" s="6" t="s">
        <v>1342</v>
      </c>
    </row>
    <row r="3968">
      <c r="A3968" s="9">
        <f t="shared" si="1"/>
        <v>2743</v>
      </c>
      <c r="B3968" s="8" t="s">
        <v>2427</v>
      </c>
      <c r="C3968" s="9" t="s">
        <v>845</v>
      </c>
    </row>
    <row r="3969">
      <c r="A3969" s="9">
        <f t="shared" si="1"/>
        <v>2744</v>
      </c>
      <c r="B3969" s="5" t="s">
        <v>2428</v>
      </c>
      <c r="C3969" s="6" t="s">
        <v>1342</v>
      </c>
    </row>
    <row r="3970">
      <c r="A3970" s="9">
        <f t="shared" si="1"/>
        <v>2745</v>
      </c>
      <c r="B3970" s="5" t="s">
        <v>2429</v>
      </c>
      <c r="C3970" s="6" t="s">
        <v>1248</v>
      </c>
    </row>
    <row r="3971">
      <c r="A3971" s="9">
        <f t="shared" si="1"/>
        <v>2746</v>
      </c>
      <c r="B3971" s="5" t="s">
        <v>2430</v>
      </c>
      <c r="C3971" s="6" t="s">
        <v>62</v>
      </c>
    </row>
    <row r="3972">
      <c r="A3972" s="9">
        <f t="shared" si="1"/>
        <v>2746</v>
      </c>
      <c r="B3972" s="5" t="s">
        <v>2430</v>
      </c>
      <c r="C3972" s="6" t="s">
        <v>23628</v>
      </c>
    </row>
    <row r="3973">
      <c r="A3973" s="9">
        <f t="shared" si="1"/>
        <v>2747</v>
      </c>
      <c r="B3973" s="5" t="s">
        <v>2431</v>
      </c>
      <c r="C3973" s="6" t="s">
        <v>1342</v>
      </c>
    </row>
    <row r="3974">
      <c r="A3974" s="9">
        <f t="shared" si="1"/>
        <v>2748</v>
      </c>
      <c r="B3974" s="5" t="s">
        <v>2432</v>
      </c>
      <c r="C3974" s="6" t="s">
        <v>1342</v>
      </c>
    </row>
    <row r="3975">
      <c r="A3975" s="9">
        <f t="shared" si="1"/>
        <v>2749</v>
      </c>
      <c r="B3975" s="5" t="s">
        <v>2433</v>
      </c>
      <c r="C3975" s="6" t="s">
        <v>1342</v>
      </c>
    </row>
    <row r="3976">
      <c r="A3976" s="9">
        <f t="shared" si="1"/>
        <v>2750</v>
      </c>
      <c r="B3976" s="5" t="s">
        <v>2434</v>
      </c>
      <c r="C3976" s="6" t="s">
        <v>1342</v>
      </c>
    </row>
    <row r="3977">
      <c r="A3977" s="9">
        <f t="shared" si="1"/>
        <v>2751</v>
      </c>
      <c r="B3977" s="5" t="s">
        <v>2435</v>
      </c>
      <c r="C3977" s="6" t="s">
        <v>1207</v>
      </c>
    </row>
    <row r="3978">
      <c r="A3978" s="9">
        <f t="shared" si="1"/>
        <v>2752</v>
      </c>
      <c r="B3978" s="5" t="s">
        <v>2436</v>
      </c>
      <c r="C3978" s="6" t="s">
        <v>1207</v>
      </c>
    </row>
    <row r="3979">
      <c r="A3979" s="9">
        <f t="shared" si="1"/>
        <v>2753</v>
      </c>
      <c r="B3979" s="5" t="s">
        <v>2437</v>
      </c>
      <c r="C3979" s="6" t="s">
        <v>1207</v>
      </c>
    </row>
    <row r="3980">
      <c r="A3980" s="9">
        <f t="shared" si="1"/>
        <v>2754</v>
      </c>
      <c r="B3980" s="8" t="s">
        <v>2438</v>
      </c>
      <c r="C3980" s="9" t="s">
        <v>188</v>
      </c>
    </row>
    <row r="3981">
      <c r="A3981" s="9">
        <f t="shared" si="1"/>
        <v>2755</v>
      </c>
      <c r="B3981" s="25" t="s">
        <v>24149</v>
      </c>
      <c r="C3981" s="26" t="s">
        <v>23812</v>
      </c>
    </row>
    <row r="3982">
      <c r="A3982" s="9">
        <f t="shared" si="1"/>
        <v>2756</v>
      </c>
      <c r="B3982" s="5" t="s">
        <v>2439</v>
      </c>
      <c r="C3982" s="6" t="s">
        <v>1007</v>
      </c>
    </row>
    <row r="3983">
      <c r="A3983" s="9">
        <f t="shared" si="1"/>
        <v>2757</v>
      </c>
      <c r="B3983" s="8" t="s">
        <v>2440</v>
      </c>
      <c r="C3983" s="9" t="s">
        <v>88</v>
      </c>
    </row>
    <row r="3984">
      <c r="A3984" s="9">
        <f t="shared" si="1"/>
        <v>2758</v>
      </c>
      <c r="B3984" s="8" t="s">
        <v>2441</v>
      </c>
      <c r="C3984" s="9" t="s">
        <v>83</v>
      </c>
    </row>
    <row r="3985">
      <c r="A3985" s="9">
        <f t="shared" si="1"/>
        <v>2759</v>
      </c>
      <c r="B3985" s="25" t="s">
        <v>24150</v>
      </c>
      <c r="C3985" s="26" t="s">
        <v>941</v>
      </c>
    </row>
    <row r="3986">
      <c r="A3986" s="9">
        <f t="shared" si="1"/>
        <v>2759</v>
      </c>
      <c r="B3986" s="25" t="s">
        <v>24150</v>
      </c>
      <c r="C3986" s="6" t="s">
        <v>23672</v>
      </c>
    </row>
    <row r="3987">
      <c r="A3987" s="9">
        <f t="shared" si="1"/>
        <v>2760</v>
      </c>
      <c r="B3987" s="8" t="s">
        <v>2442</v>
      </c>
      <c r="C3987" s="9" t="s">
        <v>72</v>
      </c>
    </row>
    <row r="3988">
      <c r="A3988" s="9">
        <f t="shared" si="1"/>
        <v>2761</v>
      </c>
      <c r="B3988" s="8" t="s">
        <v>2443</v>
      </c>
      <c r="C3988" s="9" t="s">
        <v>72</v>
      </c>
    </row>
    <row r="3989">
      <c r="A3989" s="9">
        <f t="shared" si="1"/>
        <v>2762</v>
      </c>
      <c r="B3989" s="8" t="s">
        <v>2444</v>
      </c>
      <c r="C3989" s="9" t="s">
        <v>72</v>
      </c>
    </row>
    <row r="3990">
      <c r="A3990" s="9">
        <f t="shared" si="1"/>
        <v>2763</v>
      </c>
      <c r="B3990" s="8" t="s">
        <v>2445</v>
      </c>
      <c r="C3990" s="9" t="s">
        <v>72</v>
      </c>
    </row>
    <row r="3991">
      <c r="A3991" s="9">
        <f t="shared" si="1"/>
        <v>2764</v>
      </c>
      <c r="B3991" s="5" t="s">
        <v>2446</v>
      </c>
      <c r="C3991" s="6" t="s">
        <v>1394</v>
      </c>
    </row>
    <row r="3992">
      <c r="A3992" s="9">
        <f t="shared" si="1"/>
        <v>2765</v>
      </c>
      <c r="B3992" s="5" t="s">
        <v>2447</v>
      </c>
      <c r="C3992" s="6" t="s">
        <v>32</v>
      </c>
    </row>
    <row r="3993">
      <c r="A3993" s="9">
        <f t="shared" si="1"/>
        <v>2766</v>
      </c>
      <c r="B3993" s="8" t="s">
        <v>2448</v>
      </c>
      <c r="C3993" s="9" t="s">
        <v>547</v>
      </c>
    </row>
    <row r="3994">
      <c r="A3994" s="9">
        <f t="shared" si="1"/>
        <v>2767</v>
      </c>
      <c r="B3994" s="5" t="s">
        <v>2449</v>
      </c>
      <c r="C3994" s="6" t="s">
        <v>1279</v>
      </c>
    </row>
    <row r="3995">
      <c r="A3995" s="9">
        <f t="shared" si="1"/>
        <v>2768</v>
      </c>
      <c r="B3995" s="5" t="s">
        <v>2450</v>
      </c>
      <c r="C3995" s="6" t="s">
        <v>48</v>
      </c>
    </row>
    <row r="3996">
      <c r="A3996" s="9">
        <f t="shared" si="1"/>
        <v>2769</v>
      </c>
      <c r="B3996" s="5" t="s">
        <v>2451</v>
      </c>
      <c r="C3996" s="6" t="s">
        <v>785</v>
      </c>
    </row>
    <row r="3997">
      <c r="A3997" s="9">
        <f t="shared" si="1"/>
        <v>2770</v>
      </c>
      <c r="B3997" s="5" t="s">
        <v>2452</v>
      </c>
      <c r="C3997" s="6" t="s">
        <v>1369</v>
      </c>
    </row>
    <row r="3998">
      <c r="A3998" s="9">
        <f t="shared" si="1"/>
        <v>2771</v>
      </c>
      <c r="B3998" s="5" t="s">
        <v>2453</v>
      </c>
      <c r="C3998" s="6" t="s">
        <v>1279</v>
      </c>
    </row>
    <row r="3999">
      <c r="A3999" s="9">
        <f t="shared" si="1"/>
        <v>2771</v>
      </c>
      <c r="B3999" s="5" t="s">
        <v>2453</v>
      </c>
      <c r="C3999" s="6" t="s">
        <v>1221</v>
      </c>
    </row>
    <row r="4000">
      <c r="A4000" s="9">
        <f t="shared" si="1"/>
        <v>2772</v>
      </c>
      <c r="B4000" s="5" t="s">
        <v>2454</v>
      </c>
      <c r="C4000" s="6" t="s">
        <v>610</v>
      </c>
    </row>
    <row r="4001">
      <c r="A4001" s="9">
        <f t="shared" si="1"/>
        <v>2773</v>
      </c>
      <c r="B4001" s="5" t="s">
        <v>2455</v>
      </c>
      <c r="C4001" s="6" t="s">
        <v>1856</v>
      </c>
    </row>
    <row r="4002">
      <c r="A4002" s="9">
        <f t="shared" si="1"/>
        <v>2774</v>
      </c>
      <c r="B4002" s="5" t="s">
        <v>2456</v>
      </c>
      <c r="C4002" s="6" t="s">
        <v>48</v>
      </c>
    </row>
    <row r="4003">
      <c r="A4003" s="9">
        <f t="shared" si="1"/>
        <v>2775</v>
      </c>
      <c r="B4003" s="5" t="s">
        <v>2457</v>
      </c>
      <c r="C4003" s="6" t="s">
        <v>785</v>
      </c>
    </row>
    <row r="4004">
      <c r="A4004" s="9">
        <f t="shared" si="1"/>
        <v>2775</v>
      </c>
      <c r="B4004" s="5" t="s">
        <v>2457</v>
      </c>
      <c r="C4004" s="6" t="s">
        <v>893</v>
      </c>
    </row>
    <row r="4005">
      <c r="A4005" s="9">
        <f t="shared" si="1"/>
        <v>2776</v>
      </c>
      <c r="B4005" s="5" t="s">
        <v>2458</v>
      </c>
      <c r="C4005" s="6" t="s">
        <v>393</v>
      </c>
    </row>
    <row r="4006">
      <c r="A4006" s="9">
        <f t="shared" si="1"/>
        <v>2777</v>
      </c>
      <c r="B4006" s="5" t="s">
        <v>2459</v>
      </c>
      <c r="C4006" s="6" t="s">
        <v>74</v>
      </c>
    </row>
    <row r="4007">
      <c r="A4007" s="9">
        <f t="shared" si="1"/>
        <v>2778</v>
      </c>
      <c r="B4007" s="5" t="s">
        <v>2460</v>
      </c>
      <c r="C4007" s="6" t="s">
        <v>1248</v>
      </c>
    </row>
    <row r="4008">
      <c r="A4008" s="9">
        <f t="shared" si="1"/>
        <v>2779</v>
      </c>
      <c r="B4008" s="5" t="s">
        <v>2461</v>
      </c>
      <c r="C4008" s="6" t="s">
        <v>758</v>
      </c>
    </row>
    <row r="4009">
      <c r="A4009" s="9">
        <f t="shared" si="1"/>
        <v>2780</v>
      </c>
      <c r="B4009" s="5" t="s">
        <v>2462</v>
      </c>
      <c r="C4009" s="6" t="s">
        <v>1585</v>
      </c>
    </row>
    <row r="4010">
      <c r="A4010" s="9">
        <f t="shared" si="1"/>
        <v>2781</v>
      </c>
      <c r="B4010" s="5" t="s">
        <v>2463</v>
      </c>
      <c r="C4010" s="6" t="s">
        <v>1585</v>
      </c>
    </row>
    <row r="4011">
      <c r="A4011" s="9">
        <f t="shared" si="1"/>
        <v>2782</v>
      </c>
      <c r="B4011" s="5" t="s">
        <v>2464</v>
      </c>
      <c r="C4011" s="6" t="s">
        <v>1585</v>
      </c>
    </row>
    <row r="4012">
      <c r="A4012" s="9">
        <f t="shared" si="1"/>
        <v>2783</v>
      </c>
      <c r="B4012" s="5" t="s">
        <v>2465</v>
      </c>
      <c r="C4012" s="6" t="s">
        <v>603</v>
      </c>
    </row>
    <row r="4013">
      <c r="A4013" s="9">
        <f t="shared" si="1"/>
        <v>2784</v>
      </c>
      <c r="B4013" s="5" t="s">
        <v>2466</v>
      </c>
      <c r="C4013" s="6" t="s">
        <v>785</v>
      </c>
    </row>
    <row r="4014">
      <c r="A4014" s="9">
        <f t="shared" si="1"/>
        <v>2785</v>
      </c>
      <c r="B4014" s="5" t="s">
        <v>2467</v>
      </c>
      <c r="C4014" s="6" t="s">
        <v>48</v>
      </c>
    </row>
    <row r="4015">
      <c r="A4015" s="9">
        <f t="shared" si="1"/>
        <v>2786</v>
      </c>
      <c r="B4015" s="5" t="s">
        <v>2468</v>
      </c>
      <c r="C4015" s="6" t="s">
        <v>27</v>
      </c>
    </row>
    <row r="4016">
      <c r="A4016" s="9">
        <f t="shared" si="1"/>
        <v>2787</v>
      </c>
      <c r="B4016" s="5" t="s">
        <v>2469</v>
      </c>
      <c r="C4016" s="6" t="s">
        <v>785</v>
      </c>
    </row>
    <row r="4017">
      <c r="A4017" s="9">
        <f t="shared" si="1"/>
        <v>2788</v>
      </c>
      <c r="B4017" s="5" t="s">
        <v>2470</v>
      </c>
      <c r="C4017" s="6" t="s">
        <v>1585</v>
      </c>
    </row>
    <row r="4018">
      <c r="A4018" s="9">
        <f t="shared" si="1"/>
        <v>2789</v>
      </c>
      <c r="B4018" s="5" t="s">
        <v>2471</v>
      </c>
      <c r="C4018" s="6" t="s">
        <v>727</v>
      </c>
    </row>
    <row r="4019">
      <c r="A4019" s="9">
        <f t="shared" si="1"/>
        <v>2790</v>
      </c>
      <c r="B4019" s="5" t="s">
        <v>2472</v>
      </c>
      <c r="C4019" s="6" t="s">
        <v>1369</v>
      </c>
    </row>
    <row r="4020">
      <c r="A4020" s="9">
        <f t="shared" si="1"/>
        <v>2791</v>
      </c>
      <c r="B4020" s="5" t="s">
        <v>2473</v>
      </c>
      <c r="C4020" s="6" t="s">
        <v>1248</v>
      </c>
    </row>
    <row r="4021">
      <c r="A4021" s="9">
        <f t="shared" si="1"/>
        <v>2792</v>
      </c>
      <c r="B4021" s="5" t="s">
        <v>2474</v>
      </c>
      <c r="C4021" s="6" t="s">
        <v>1120</v>
      </c>
    </row>
    <row r="4022">
      <c r="A4022" s="9">
        <f t="shared" si="1"/>
        <v>2793</v>
      </c>
      <c r="B4022" s="25" t="s">
        <v>24151</v>
      </c>
      <c r="C4022" s="26" t="s">
        <v>23812</v>
      </c>
    </row>
    <row r="4023">
      <c r="A4023" s="9">
        <f t="shared" si="1"/>
        <v>2794</v>
      </c>
      <c r="B4023" s="25" t="s">
        <v>24152</v>
      </c>
      <c r="C4023" s="26" t="s">
        <v>23808</v>
      </c>
    </row>
    <row r="4024">
      <c r="A4024" s="9">
        <f t="shared" si="1"/>
        <v>2795</v>
      </c>
      <c r="B4024" s="5" t="s">
        <v>2475</v>
      </c>
      <c r="C4024" s="6" t="s">
        <v>467</v>
      </c>
    </row>
    <row r="4025">
      <c r="A4025" s="9">
        <f t="shared" si="1"/>
        <v>2795</v>
      </c>
      <c r="B4025" s="5" t="s">
        <v>2475</v>
      </c>
      <c r="C4025" s="6" t="s">
        <v>23628</v>
      </c>
    </row>
    <row r="4026">
      <c r="A4026" s="9">
        <f t="shared" si="1"/>
        <v>2796</v>
      </c>
      <c r="B4026" s="5" t="s">
        <v>2476</v>
      </c>
      <c r="C4026" s="6" t="s">
        <v>1290</v>
      </c>
    </row>
    <row r="4027">
      <c r="A4027" s="9">
        <f t="shared" si="1"/>
        <v>2797</v>
      </c>
      <c r="B4027" s="5" t="s">
        <v>2477</v>
      </c>
      <c r="C4027" s="6" t="s">
        <v>1585</v>
      </c>
    </row>
    <row r="4028">
      <c r="A4028" s="9">
        <f t="shared" si="1"/>
        <v>2798</v>
      </c>
      <c r="B4028" s="5" t="s">
        <v>2478</v>
      </c>
      <c r="C4028" s="6" t="s">
        <v>471</v>
      </c>
    </row>
    <row r="4029">
      <c r="A4029" s="9">
        <f t="shared" si="1"/>
        <v>2799</v>
      </c>
      <c r="B4029" s="5" t="s">
        <v>2479</v>
      </c>
      <c r="C4029" s="6" t="s">
        <v>437</v>
      </c>
    </row>
    <row r="4030">
      <c r="A4030" s="9">
        <f t="shared" si="1"/>
        <v>2800</v>
      </c>
      <c r="B4030" s="5" t="s">
        <v>2480</v>
      </c>
      <c r="C4030" s="6" t="s">
        <v>1290</v>
      </c>
    </row>
    <row r="4031">
      <c r="A4031" s="9">
        <f t="shared" si="1"/>
        <v>2801</v>
      </c>
      <c r="B4031" s="5" t="s">
        <v>2481</v>
      </c>
      <c r="C4031" s="6" t="s">
        <v>1279</v>
      </c>
    </row>
    <row r="4032">
      <c r="A4032" s="9">
        <f t="shared" si="1"/>
        <v>2802</v>
      </c>
      <c r="B4032" s="5" t="s">
        <v>2482</v>
      </c>
      <c r="C4032" s="6" t="s">
        <v>393</v>
      </c>
    </row>
    <row r="4033">
      <c r="A4033" s="9">
        <f t="shared" si="1"/>
        <v>2803</v>
      </c>
      <c r="B4033" s="8" t="s">
        <v>2483</v>
      </c>
      <c r="C4033" s="9" t="s">
        <v>733</v>
      </c>
    </row>
    <row r="4034">
      <c r="A4034" s="9">
        <f t="shared" si="1"/>
        <v>2804</v>
      </c>
      <c r="B4034" s="5" t="s">
        <v>2484</v>
      </c>
      <c r="C4034" s="6" t="s">
        <v>603</v>
      </c>
    </row>
    <row r="4035">
      <c r="A4035" s="9">
        <f t="shared" si="1"/>
        <v>2805</v>
      </c>
      <c r="B4035" s="5" t="s">
        <v>2485</v>
      </c>
      <c r="C4035" s="6" t="s">
        <v>32</v>
      </c>
    </row>
    <row r="4036">
      <c r="A4036" s="9">
        <f t="shared" si="1"/>
        <v>2806</v>
      </c>
      <c r="B4036" s="5" t="s">
        <v>2486</v>
      </c>
      <c r="C4036" s="6" t="s">
        <v>639</v>
      </c>
    </row>
    <row r="4037">
      <c r="A4037" s="9">
        <f t="shared" si="1"/>
        <v>2807</v>
      </c>
      <c r="B4037" s="8" t="s">
        <v>2487</v>
      </c>
      <c r="C4037" s="9" t="s">
        <v>547</v>
      </c>
    </row>
    <row r="4038">
      <c r="A4038" s="9">
        <f t="shared" si="1"/>
        <v>2808</v>
      </c>
      <c r="B4038" s="5" t="s">
        <v>2488</v>
      </c>
      <c r="C4038" s="6" t="s">
        <v>1040</v>
      </c>
    </row>
    <row r="4039">
      <c r="A4039" s="9">
        <f t="shared" si="1"/>
        <v>2809</v>
      </c>
      <c r="B4039" s="5" t="s">
        <v>2489</v>
      </c>
      <c r="C4039" s="6" t="s">
        <v>1248</v>
      </c>
    </row>
    <row r="4040">
      <c r="A4040" s="9">
        <f t="shared" si="1"/>
        <v>2810</v>
      </c>
      <c r="B4040" s="5" t="s">
        <v>2490</v>
      </c>
      <c r="C4040" s="6" t="s">
        <v>1248</v>
      </c>
    </row>
    <row r="4041">
      <c r="A4041" s="9">
        <f t="shared" si="1"/>
        <v>2811</v>
      </c>
      <c r="B4041" s="8" t="s">
        <v>2491</v>
      </c>
      <c r="C4041" s="9" t="s">
        <v>1334</v>
      </c>
    </row>
    <row r="4042">
      <c r="A4042" s="9">
        <f t="shared" si="1"/>
        <v>2812</v>
      </c>
      <c r="B4042" s="5" t="s">
        <v>2492</v>
      </c>
      <c r="C4042" s="6" t="s">
        <v>1342</v>
      </c>
    </row>
    <row r="4043">
      <c r="A4043" s="9">
        <f t="shared" si="1"/>
        <v>2813</v>
      </c>
      <c r="B4043" s="5" t="s">
        <v>2493</v>
      </c>
      <c r="C4043" s="6" t="s">
        <v>1342</v>
      </c>
    </row>
    <row r="4044">
      <c r="A4044" s="9">
        <f t="shared" si="1"/>
        <v>2814</v>
      </c>
      <c r="B4044" s="5" t="s">
        <v>2494</v>
      </c>
      <c r="C4044" s="6" t="s">
        <v>1342</v>
      </c>
    </row>
    <row r="4045">
      <c r="A4045" s="9">
        <f t="shared" si="1"/>
        <v>2815</v>
      </c>
      <c r="B4045" s="5" t="s">
        <v>2495</v>
      </c>
      <c r="C4045" s="6" t="s">
        <v>1342</v>
      </c>
    </row>
    <row r="4046">
      <c r="A4046" s="9">
        <f t="shared" si="1"/>
        <v>2816</v>
      </c>
      <c r="B4046" s="5" t="s">
        <v>2496</v>
      </c>
      <c r="C4046" s="6" t="s">
        <v>1207</v>
      </c>
    </row>
    <row r="4047">
      <c r="A4047" s="9">
        <f t="shared" si="1"/>
        <v>2817</v>
      </c>
      <c r="B4047" s="5" t="s">
        <v>2497</v>
      </c>
      <c r="C4047" s="6" t="s">
        <v>1207</v>
      </c>
    </row>
    <row r="4048">
      <c r="A4048" s="9">
        <f t="shared" si="1"/>
        <v>2818</v>
      </c>
      <c r="B4048" s="5" t="s">
        <v>2498</v>
      </c>
      <c r="C4048" s="6" t="s">
        <v>1207</v>
      </c>
    </row>
    <row r="4049">
      <c r="A4049" s="9">
        <f t="shared" si="1"/>
        <v>2819</v>
      </c>
      <c r="B4049" s="5" t="s">
        <v>2499</v>
      </c>
      <c r="C4049" s="6" t="s">
        <v>1207</v>
      </c>
    </row>
    <row r="4050">
      <c r="A4050" s="9">
        <f t="shared" si="1"/>
        <v>2820</v>
      </c>
      <c r="B4050" s="5" t="s">
        <v>2500</v>
      </c>
      <c r="C4050" s="6" t="s">
        <v>420</v>
      </c>
    </row>
    <row r="4051">
      <c r="A4051" s="9">
        <f t="shared" si="1"/>
        <v>2820</v>
      </c>
      <c r="B4051" s="5" t="s">
        <v>2500</v>
      </c>
      <c r="C4051" s="6" t="s">
        <v>23672</v>
      </c>
    </row>
    <row r="4052">
      <c r="A4052" s="9">
        <f t="shared" si="1"/>
        <v>2821</v>
      </c>
      <c r="B4052" s="5" t="s">
        <v>2501</v>
      </c>
      <c r="C4052" s="6" t="s">
        <v>346</v>
      </c>
    </row>
    <row r="4053">
      <c r="A4053" s="9">
        <f t="shared" si="1"/>
        <v>2821</v>
      </c>
      <c r="B4053" s="5" t="s">
        <v>2501</v>
      </c>
      <c r="C4053" s="6" t="s">
        <v>23628</v>
      </c>
    </row>
    <row r="4054">
      <c r="A4054" s="9">
        <f t="shared" si="1"/>
        <v>2822</v>
      </c>
      <c r="B4054" s="25" t="s">
        <v>24153</v>
      </c>
      <c r="C4054" s="26" t="s">
        <v>23812</v>
      </c>
    </row>
    <row r="4055">
      <c r="A4055" s="9">
        <f t="shared" si="1"/>
        <v>2823</v>
      </c>
      <c r="B4055" s="5" t="s">
        <v>2502</v>
      </c>
      <c r="C4055" s="6" t="s">
        <v>1458</v>
      </c>
    </row>
    <row r="4056">
      <c r="A4056" s="9">
        <f t="shared" si="1"/>
        <v>2823</v>
      </c>
      <c r="B4056" s="5" t="s">
        <v>2502</v>
      </c>
      <c r="C4056" s="6" t="s">
        <v>23628</v>
      </c>
    </row>
    <row r="4057">
      <c r="A4057" s="9">
        <f t="shared" si="1"/>
        <v>2824</v>
      </c>
      <c r="B4057" s="5" t="s">
        <v>2503</v>
      </c>
      <c r="C4057" s="6" t="s">
        <v>727</v>
      </c>
    </row>
    <row r="4058">
      <c r="A4058" s="9">
        <f t="shared" si="1"/>
        <v>2825</v>
      </c>
      <c r="B4058" s="5" t="s">
        <v>2504</v>
      </c>
      <c r="C4058" s="6" t="s">
        <v>6</v>
      </c>
    </row>
    <row r="4059">
      <c r="A4059" s="9">
        <f t="shared" si="1"/>
        <v>2826</v>
      </c>
      <c r="B4059" s="8" t="s">
        <v>2505</v>
      </c>
      <c r="C4059" s="9" t="s">
        <v>72</v>
      </c>
    </row>
    <row r="4060">
      <c r="A4060" s="9">
        <f t="shared" si="1"/>
        <v>2827</v>
      </c>
      <c r="B4060" s="8" t="s">
        <v>2506</v>
      </c>
      <c r="C4060" s="9" t="s">
        <v>72</v>
      </c>
    </row>
    <row r="4061">
      <c r="A4061" s="9">
        <f t="shared" si="1"/>
        <v>2828</v>
      </c>
      <c r="B4061" s="25" t="s">
        <v>24154</v>
      </c>
      <c r="C4061" s="26" t="s">
        <v>23812</v>
      </c>
    </row>
    <row r="4062">
      <c r="A4062" s="9">
        <f t="shared" si="1"/>
        <v>2829</v>
      </c>
      <c r="B4062" s="40" t="s">
        <v>24155</v>
      </c>
      <c r="C4062" s="40" t="s">
        <v>3126</v>
      </c>
    </row>
    <row r="4063">
      <c r="A4063" s="9">
        <f t="shared" si="1"/>
        <v>2830</v>
      </c>
      <c r="B4063" s="8" t="s">
        <v>2507</v>
      </c>
      <c r="C4063" s="9" t="s">
        <v>46</v>
      </c>
    </row>
    <row r="4064">
      <c r="A4064" s="9">
        <f t="shared" si="1"/>
        <v>2831</v>
      </c>
      <c r="B4064" s="5" t="s">
        <v>2508</v>
      </c>
      <c r="C4064" s="6" t="s">
        <v>32</v>
      </c>
    </row>
    <row r="4065">
      <c r="A4065" s="9">
        <f t="shared" si="1"/>
        <v>2832</v>
      </c>
      <c r="B4065" s="5" t="s">
        <v>2509</v>
      </c>
      <c r="C4065" s="6" t="s">
        <v>32</v>
      </c>
    </row>
    <row r="4066">
      <c r="A4066" s="9">
        <f t="shared" si="1"/>
        <v>2833</v>
      </c>
      <c r="B4066" s="5" t="s">
        <v>2510</v>
      </c>
      <c r="C4066" s="6" t="s">
        <v>603</v>
      </c>
    </row>
    <row r="4067">
      <c r="A4067" s="9">
        <f t="shared" si="1"/>
        <v>2834</v>
      </c>
      <c r="B4067" s="5" t="s">
        <v>2511</v>
      </c>
      <c r="C4067" s="6" t="s">
        <v>603</v>
      </c>
    </row>
    <row r="4068">
      <c r="A4068" s="9">
        <f t="shared" si="1"/>
        <v>2835</v>
      </c>
      <c r="B4068" s="5" t="s">
        <v>2512</v>
      </c>
      <c r="C4068" s="6" t="s">
        <v>603</v>
      </c>
    </row>
    <row r="4069">
      <c r="A4069" s="9">
        <f t="shared" si="1"/>
        <v>2836</v>
      </c>
      <c r="B4069" s="8" t="s">
        <v>2513</v>
      </c>
      <c r="C4069" s="9" t="s">
        <v>547</v>
      </c>
    </row>
    <row r="4070">
      <c r="A4070" s="9">
        <f t="shared" si="1"/>
        <v>2837</v>
      </c>
      <c r="B4070" s="5" t="s">
        <v>2514</v>
      </c>
      <c r="C4070" s="6" t="s">
        <v>1620</v>
      </c>
    </row>
    <row r="4071">
      <c r="A4071" s="9">
        <f t="shared" si="1"/>
        <v>2838</v>
      </c>
      <c r="B4071" s="5" t="s">
        <v>2515</v>
      </c>
      <c r="C4071" s="6" t="s">
        <v>80</v>
      </c>
    </row>
    <row r="4072">
      <c r="A4072" s="9">
        <f t="shared" si="1"/>
        <v>2839</v>
      </c>
      <c r="B4072" s="5" t="s">
        <v>2516</v>
      </c>
      <c r="C4072" s="6" t="s">
        <v>1394</v>
      </c>
    </row>
    <row r="4073">
      <c r="A4073" s="9">
        <f t="shared" si="1"/>
        <v>2840</v>
      </c>
      <c r="B4073" s="5" t="s">
        <v>2517</v>
      </c>
      <c r="C4073" s="6" t="s">
        <v>1324</v>
      </c>
    </row>
    <row r="4074">
      <c r="A4074" s="9">
        <f t="shared" si="1"/>
        <v>2841</v>
      </c>
      <c r="B4074" s="5" t="s">
        <v>2518</v>
      </c>
      <c r="C4074" s="6" t="s">
        <v>1279</v>
      </c>
    </row>
    <row r="4075">
      <c r="A4075" s="9">
        <f t="shared" si="1"/>
        <v>2842</v>
      </c>
      <c r="B4075" s="5" t="s">
        <v>2519</v>
      </c>
      <c r="C4075" s="6" t="s">
        <v>48</v>
      </c>
    </row>
    <row r="4076">
      <c r="A4076" s="9">
        <f t="shared" si="1"/>
        <v>2843</v>
      </c>
      <c r="B4076" s="5" t="s">
        <v>2520</v>
      </c>
      <c r="C4076" s="6" t="s">
        <v>1394</v>
      </c>
    </row>
    <row r="4077">
      <c r="A4077" s="9">
        <f t="shared" si="1"/>
        <v>2844</v>
      </c>
      <c r="B4077" s="5" t="s">
        <v>2521</v>
      </c>
      <c r="C4077" s="6" t="s">
        <v>48</v>
      </c>
    </row>
    <row r="4078">
      <c r="A4078" s="9">
        <f t="shared" si="1"/>
        <v>2845</v>
      </c>
      <c r="B4078" s="5" t="s">
        <v>2522</v>
      </c>
      <c r="C4078" s="6" t="s">
        <v>27</v>
      </c>
    </row>
    <row r="4079">
      <c r="A4079" s="9">
        <f t="shared" si="1"/>
        <v>2846</v>
      </c>
      <c r="B4079" s="5" t="s">
        <v>2523</v>
      </c>
      <c r="C4079" s="6" t="s">
        <v>27</v>
      </c>
    </row>
    <row r="4080">
      <c r="A4080" s="9">
        <f t="shared" si="1"/>
        <v>2847</v>
      </c>
      <c r="B4080" s="5" t="s">
        <v>2524</v>
      </c>
      <c r="C4080" s="6" t="s">
        <v>48</v>
      </c>
    </row>
    <row r="4081">
      <c r="A4081" s="9">
        <f t="shared" si="1"/>
        <v>2848</v>
      </c>
      <c r="B4081" s="5" t="s">
        <v>2525</v>
      </c>
      <c r="C4081" s="6" t="s">
        <v>48</v>
      </c>
    </row>
    <row r="4082">
      <c r="A4082" s="9">
        <f t="shared" si="1"/>
        <v>2849</v>
      </c>
      <c r="B4082" s="5" t="s">
        <v>2526</v>
      </c>
      <c r="C4082" s="6" t="s">
        <v>48</v>
      </c>
    </row>
    <row r="4083">
      <c r="A4083" s="9">
        <f t="shared" si="1"/>
        <v>2850</v>
      </c>
      <c r="B4083" s="5" t="s">
        <v>2527</v>
      </c>
      <c r="C4083" s="6" t="s">
        <v>48</v>
      </c>
    </row>
    <row r="4084">
      <c r="A4084" s="9">
        <f t="shared" si="1"/>
        <v>2851</v>
      </c>
      <c r="B4084" s="25" t="s">
        <v>24156</v>
      </c>
      <c r="C4084" s="26" t="s">
        <v>4721</v>
      </c>
    </row>
    <row r="4085">
      <c r="A4085" s="9">
        <f t="shared" si="1"/>
        <v>2852</v>
      </c>
      <c r="B4085" s="5" t="s">
        <v>2528</v>
      </c>
      <c r="C4085" s="6" t="s">
        <v>731</v>
      </c>
    </row>
    <row r="4086">
      <c r="A4086" s="9">
        <f t="shared" si="1"/>
        <v>2853</v>
      </c>
      <c r="B4086" s="5" t="s">
        <v>2529</v>
      </c>
      <c r="C4086" s="6" t="s">
        <v>1040</v>
      </c>
    </row>
    <row r="4087">
      <c r="A4087" s="9">
        <f t="shared" si="1"/>
        <v>2854</v>
      </c>
      <c r="B4087" s="5" t="s">
        <v>2530</v>
      </c>
      <c r="C4087" s="6" t="s">
        <v>86</v>
      </c>
    </row>
    <row r="4088">
      <c r="A4088" s="9">
        <f t="shared" si="1"/>
        <v>2855</v>
      </c>
      <c r="B4088" s="5" t="s">
        <v>2531</v>
      </c>
      <c r="C4088" s="6" t="s">
        <v>86</v>
      </c>
    </row>
    <row r="4089">
      <c r="A4089" s="9">
        <f t="shared" si="1"/>
        <v>2856</v>
      </c>
      <c r="B4089" s="8" t="s">
        <v>2532</v>
      </c>
      <c r="C4089" s="9" t="s">
        <v>845</v>
      </c>
    </row>
    <row r="4090">
      <c r="A4090" s="9">
        <f t="shared" si="1"/>
        <v>2857</v>
      </c>
      <c r="B4090" s="5" t="s">
        <v>2533</v>
      </c>
      <c r="C4090" s="6" t="s">
        <v>1260</v>
      </c>
    </row>
    <row r="4091">
      <c r="A4091" s="9">
        <f t="shared" si="1"/>
        <v>2858</v>
      </c>
      <c r="B4091" s="5" t="s">
        <v>2534</v>
      </c>
      <c r="C4091" s="6" t="s">
        <v>1394</v>
      </c>
    </row>
    <row r="4092">
      <c r="A4092" s="9">
        <f t="shared" si="1"/>
        <v>2859</v>
      </c>
      <c r="B4092" s="8" t="s">
        <v>2535</v>
      </c>
      <c r="C4092" s="9" t="s">
        <v>893</v>
      </c>
    </row>
    <row r="4093">
      <c r="A4093" s="9">
        <f t="shared" si="1"/>
        <v>2860</v>
      </c>
      <c r="B4093" s="5" t="s">
        <v>2536</v>
      </c>
      <c r="C4093" s="6" t="s">
        <v>27</v>
      </c>
    </row>
    <row r="4094">
      <c r="A4094" s="9">
        <f t="shared" si="1"/>
        <v>2860</v>
      </c>
      <c r="B4094" s="5" t="s">
        <v>2536</v>
      </c>
      <c r="C4094" s="6" t="s">
        <v>48</v>
      </c>
    </row>
    <row r="4095">
      <c r="A4095" s="9">
        <f t="shared" si="1"/>
        <v>2861</v>
      </c>
      <c r="B4095" s="5" t="s">
        <v>2537</v>
      </c>
      <c r="C4095" s="6" t="s">
        <v>74</v>
      </c>
    </row>
    <row r="4096">
      <c r="A4096" s="9">
        <f t="shared" si="1"/>
        <v>2862</v>
      </c>
      <c r="B4096" s="5" t="s">
        <v>2538</v>
      </c>
      <c r="C4096" s="6" t="s">
        <v>74</v>
      </c>
    </row>
    <row r="4097">
      <c r="A4097" s="9">
        <f t="shared" si="1"/>
        <v>2863</v>
      </c>
      <c r="B4097" s="5" t="s">
        <v>2539</v>
      </c>
      <c r="C4097" s="6" t="s">
        <v>621</v>
      </c>
    </row>
    <row r="4098">
      <c r="A4098" s="9">
        <f t="shared" si="1"/>
        <v>2864</v>
      </c>
      <c r="B4098" s="5" t="s">
        <v>2540</v>
      </c>
      <c r="C4098" s="6" t="s">
        <v>1040</v>
      </c>
    </row>
    <row r="4099">
      <c r="A4099" s="9">
        <f t="shared" si="1"/>
        <v>2865</v>
      </c>
      <c r="B4099" s="5" t="s">
        <v>2541</v>
      </c>
      <c r="C4099" s="6" t="s">
        <v>538</v>
      </c>
    </row>
    <row r="4100">
      <c r="A4100" s="9">
        <f t="shared" si="1"/>
        <v>2865</v>
      </c>
      <c r="B4100" s="5" t="s">
        <v>2541</v>
      </c>
      <c r="C4100" s="6" t="s">
        <v>23628</v>
      </c>
    </row>
    <row r="4101">
      <c r="A4101" s="9">
        <f t="shared" si="1"/>
        <v>2866</v>
      </c>
      <c r="B4101" s="5" t="s">
        <v>2542</v>
      </c>
      <c r="C4101" s="6" t="s">
        <v>798</v>
      </c>
    </row>
    <row r="4102">
      <c r="A4102" s="9">
        <f t="shared" si="1"/>
        <v>2866</v>
      </c>
      <c r="B4102" s="5" t="s">
        <v>2542</v>
      </c>
      <c r="C4102" s="6" t="s">
        <v>23628</v>
      </c>
    </row>
    <row r="4103">
      <c r="A4103" s="9">
        <f t="shared" si="1"/>
        <v>2867</v>
      </c>
      <c r="B4103" s="5" t="s">
        <v>2543</v>
      </c>
      <c r="C4103" s="6" t="s">
        <v>1342</v>
      </c>
    </row>
    <row r="4104">
      <c r="A4104" s="9">
        <f t="shared" si="1"/>
        <v>2868</v>
      </c>
      <c r="B4104" s="5" t="s">
        <v>2544</v>
      </c>
      <c r="C4104" s="6" t="s">
        <v>1342</v>
      </c>
    </row>
    <row r="4105">
      <c r="A4105" s="9">
        <f t="shared" si="1"/>
        <v>2869</v>
      </c>
      <c r="B4105" s="8" t="s">
        <v>2545</v>
      </c>
      <c r="C4105" s="9" t="s">
        <v>1042</v>
      </c>
    </row>
    <row r="4106">
      <c r="A4106" s="9">
        <f t="shared" si="1"/>
        <v>2870</v>
      </c>
      <c r="B4106" s="5" t="s">
        <v>2546</v>
      </c>
      <c r="C4106" s="6" t="s">
        <v>1207</v>
      </c>
    </row>
    <row r="4107">
      <c r="A4107" s="9">
        <f t="shared" si="1"/>
        <v>2871</v>
      </c>
      <c r="B4107" s="8" t="s">
        <v>2547</v>
      </c>
      <c r="C4107" s="9" t="s">
        <v>72</v>
      </c>
    </row>
    <row r="4108">
      <c r="A4108" s="9">
        <f t="shared" si="1"/>
        <v>2872</v>
      </c>
      <c r="B4108" s="25" t="s">
        <v>24157</v>
      </c>
      <c r="C4108" s="26" t="s">
        <v>12983</v>
      </c>
    </row>
    <row r="4109">
      <c r="A4109" s="9">
        <f t="shared" si="1"/>
        <v>2873</v>
      </c>
      <c r="B4109" s="25" t="s">
        <v>24158</v>
      </c>
      <c r="C4109" s="26" t="s">
        <v>23817</v>
      </c>
    </row>
    <row r="4110">
      <c r="A4110" s="9">
        <f t="shared" si="1"/>
        <v>2874</v>
      </c>
      <c r="B4110" s="25" t="s">
        <v>24159</v>
      </c>
      <c r="C4110" s="26" t="s">
        <v>23748</v>
      </c>
    </row>
    <row r="4111">
      <c r="A4111" s="9">
        <f t="shared" si="1"/>
        <v>2875</v>
      </c>
      <c r="B4111" s="5" t="s">
        <v>2548</v>
      </c>
      <c r="C4111" s="6" t="s">
        <v>2549</v>
      </c>
    </row>
    <row r="4112">
      <c r="A4112" s="9">
        <f t="shared" si="1"/>
        <v>2875</v>
      </c>
      <c r="B4112" s="5" t="s">
        <v>2548</v>
      </c>
      <c r="C4112" s="6" t="s">
        <v>23628</v>
      </c>
    </row>
    <row r="4113">
      <c r="A4113" s="9">
        <f t="shared" si="1"/>
        <v>2876</v>
      </c>
      <c r="B4113" s="5" t="s">
        <v>2550</v>
      </c>
      <c r="C4113" s="6" t="s">
        <v>1316</v>
      </c>
    </row>
    <row r="4114">
      <c r="A4114" s="9">
        <f t="shared" si="1"/>
        <v>2877</v>
      </c>
      <c r="B4114" s="8" t="s">
        <v>2551</v>
      </c>
      <c r="C4114" s="9" t="s">
        <v>72</v>
      </c>
    </row>
    <row r="4115">
      <c r="A4115" s="9">
        <f t="shared" si="1"/>
        <v>2878</v>
      </c>
      <c r="B4115" s="8" t="s">
        <v>2552</v>
      </c>
      <c r="C4115" s="9" t="s">
        <v>72</v>
      </c>
    </row>
    <row r="4116">
      <c r="A4116" s="9">
        <f t="shared" si="1"/>
        <v>2879</v>
      </c>
      <c r="B4116" s="8" t="s">
        <v>2553</v>
      </c>
      <c r="C4116" s="9" t="s">
        <v>177</v>
      </c>
    </row>
    <row r="4117">
      <c r="A4117" s="9">
        <f t="shared" si="1"/>
        <v>2880</v>
      </c>
      <c r="B4117" s="25" t="s">
        <v>24160</v>
      </c>
      <c r="C4117" s="26" t="s">
        <v>23812</v>
      </c>
    </row>
    <row r="4118">
      <c r="A4118" s="9">
        <f t="shared" si="1"/>
        <v>2881</v>
      </c>
      <c r="B4118" s="5" t="s">
        <v>2554</v>
      </c>
      <c r="C4118" s="6" t="s">
        <v>27</v>
      </c>
    </row>
    <row r="4119">
      <c r="A4119" s="9">
        <f t="shared" si="1"/>
        <v>2882</v>
      </c>
      <c r="B4119" s="5" t="s">
        <v>2555</v>
      </c>
      <c r="C4119" s="6" t="s">
        <v>32</v>
      </c>
    </row>
    <row r="4120">
      <c r="A4120" s="9">
        <f t="shared" si="1"/>
        <v>2883</v>
      </c>
      <c r="B4120" s="5" t="s">
        <v>2556</v>
      </c>
      <c r="C4120" s="6" t="s">
        <v>32</v>
      </c>
    </row>
    <row r="4121">
      <c r="A4121" s="9">
        <f t="shared" si="1"/>
        <v>2884</v>
      </c>
      <c r="B4121" s="5" t="s">
        <v>2557</v>
      </c>
      <c r="C4121" s="6" t="s">
        <v>1360</v>
      </c>
    </row>
    <row r="4122">
      <c r="A4122" s="9">
        <f t="shared" si="1"/>
        <v>2885</v>
      </c>
      <c r="B4122" s="5" t="s">
        <v>2558</v>
      </c>
      <c r="C4122" s="6" t="s">
        <v>1360</v>
      </c>
    </row>
    <row r="4123">
      <c r="A4123" s="9">
        <f t="shared" si="1"/>
        <v>2886</v>
      </c>
      <c r="B4123" s="5" t="s">
        <v>2559</v>
      </c>
      <c r="C4123" s="6" t="s">
        <v>603</v>
      </c>
    </row>
    <row r="4124">
      <c r="A4124" s="9">
        <f t="shared" si="1"/>
        <v>2887</v>
      </c>
      <c r="B4124" s="5" t="s">
        <v>2560</v>
      </c>
      <c r="C4124" s="6" t="s">
        <v>1585</v>
      </c>
    </row>
    <row r="4125">
      <c r="A4125" s="9">
        <f t="shared" si="1"/>
        <v>2888</v>
      </c>
      <c r="B4125" s="5" t="s">
        <v>2561</v>
      </c>
      <c r="C4125" s="6" t="s">
        <v>603</v>
      </c>
    </row>
    <row r="4126">
      <c r="A4126" s="9">
        <f t="shared" si="1"/>
        <v>2889</v>
      </c>
      <c r="B4126" s="5" t="s">
        <v>2562</v>
      </c>
      <c r="C4126" s="6" t="s">
        <v>1279</v>
      </c>
    </row>
    <row r="4127">
      <c r="A4127" s="9">
        <f t="shared" si="1"/>
        <v>2890</v>
      </c>
      <c r="B4127" s="5" t="s">
        <v>2563</v>
      </c>
      <c r="C4127" s="6" t="s">
        <v>1279</v>
      </c>
    </row>
    <row r="4128">
      <c r="A4128" s="9">
        <f t="shared" si="1"/>
        <v>2891</v>
      </c>
      <c r="B4128" s="5" t="s">
        <v>2564</v>
      </c>
      <c r="C4128" s="6" t="s">
        <v>1620</v>
      </c>
    </row>
    <row r="4129">
      <c r="A4129" s="9">
        <f t="shared" si="1"/>
        <v>2892</v>
      </c>
      <c r="B4129" s="5" t="s">
        <v>2565</v>
      </c>
      <c r="C4129" s="6" t="s">
        <v>1394</v>
      </c>
    </row>
    <row r="4130">
      <c r="A4130" s="9">
        <f t="shared" si="1"/>
        <v>2893</v>
      </c>
      <c r="B4130" s="5" t="s">
        <v>2566</v>
      </c>
      <c r="C4130" s="6" t="s">
        <v>80</v>
      </c>
    </row>
    <row r="4131">
      <c r="A4131" s="9">
        <f t="shared" si="1"/>
        <v>2894</v>
      </c>
      <c r="B4131" s="5" t="s">
        <v>2567</v>
      </c>
      <c r="C4131" s="6" t="s">
        <v>86</v>
      </c>
    </row>
    <row r="4132">
      <c r="A4132" s="9">
        <f t="shared" si="1"/>
        <v>2895</v>
      </c>
      <c r="B4132" s="5" t="s">
        <v>2568</v>
      </c>
      <c r="C4132" s="6" t="s">
        <v>639</v>
      </c>
    </row>
    <row r="4133">
      <c r="A4133" s="9">
        <f t="shared" si="1"/>
        <v>2896</v>
      </c>
      <c r="B4133" s="30" t="s">
        <v>24161</v>
      </c>
      <c r="C4133" s="26" t="s">
        <v>23737</v>
      </c>
    </row>
    <row r="4134">
      <c r="A4134" s="9">
        <f t="shared" si="1"/>
        <v>2897</v>
      </c>
      <c r="B4134" s="8" t="s">
        <v>2569</v>
      </c>
      <c r="C4134" s="9" t="s">
        <v>1334</v>
      </c>
    </row>
    <row r="4135">
      <c r="A4135" s="9">
        <f t="shared" si="1"/>
        <v>2898</v>
      </c>
      <c r="B4135" s="5" t="s">
        <v>2570</v>
      </c>
      <c r="C4135" s="6" t="s">
        <v>1207</v>
      </c>
    </row>
    <row r="4136">
      <c r="A4136" s="9">
        <f t="shared" si="1"/>
        <v>2899</v>
      </c>
      <c r="B4136" s="5" t="s">
        <v>2571</v>
      </c>
      <c r="C4136" s="6" t="s">
        <v>1360</v>
      </c>
    </row>
    <row r="4137">
      <c r="A4137" s="9">
        <f t="shared" si="1"/>
        <v>2900</v>
      </c>
      <c r="B4137" s="5" t="s">
        <v>2572</v>
      </c>
      <c r="C4137" s="6" t="s">
        <v>1260</v>
      </c>
    </row>
    <row r="4138">
      <c r="A4138" s="9">
        <f t="shared" si="1"/>
        <v>2901</v>
      </c>
      <c r="B4138" s="5" t="s">
        <v>2573</v>
      </c>
      <c r="C4138" s="6" t="s">
        <v>1378</v>
      </c>
    </row>
    <row r="4139">
      <c r="A4139" s="9">
        <f t="shared" si="1"/>
        <v>2902</v>
      </c>
      <c r="B4139" s="8" t="s">
        <v>2574</v>
      </c>
      <c r="C4139" s="9" t="s">
        <v>72</v>
      </c>
    </row>
    <row r="4140">
      <c r="A4140" s="9">
        <f t="shared" si="1"/>
        <v>2903</v>
      </c>
      <c r="B4140" s="5" t="s">
        <v>2575</v>
      </c>
      <c r="C4140" s="6" t="s">
        <v>80</v>
      </c>
    </row>
    <row r="4141">
      <c r="A4141" s="9">
        <f t="shared" si="1"/>
        <v>2904</v>
      </c>
      <c r="B4141" s="5" t="s">
        <v>2576</v>
      </c>
      <c r="C4141" s="6" t="s">
        <v>80</v>
      </c>
    </row>
    <row r="4142">
      <c r="A4142" s="9">
        <f t="shared" si="1"/>
        <v>2905</v>
      </c>
      <c r="B4142" s="8" t="s">
        <v>2577</v>
      </c>
      <c r="C4142" s="9" t="s">
        <v>547</v>
      </c>
    </row>
    <row r="4143">
      <c r="A4143" s="9">
        <f t="shared" si="1"/>
        <v>2906</v>
      </c>
      <c r="B4143" s="5" t="s">
        <v>2578</v>
      </c>
      <c r="C4143" s="6" t="s">
        <v>610</v>
      </c>
    </row>
    <row r="4144">
      <c r="A4144" s="9">
        <f t="shared" si="1"/>
        <v>2907</v>
      </c>
      <c r="B4144" s="5" t="s">
        <v>2579</v>
      </c>
      <c r="C4144" s="6" t="s">
        <v>1394</v>
      </c>
    </row>
    <row r="4145">
      <c r="A4145" s="9">
        <f t="shared" si="1"/>
        <v>2908</v>
      </c>
      <c r="B4145" s="5" t="s">
        <v>2580</v>
      </c>
      <c r="C4145" s="6" t="s">
        <v>610</v>
      </c>
    </row>
    <row r="4146">
      <c r="A4146" s="9">
        <f t="shared" si="1"/>
        <v>2909</v>
      </c>
      <c r="B4146" s="5" t="s">
        <v>2581</v>
      </c>
      <c r="C4146" s="6" t="s">
        <v>610</v>
      </c>
    </row>
    <row r="4147">
      <c r="A4147" s="9">
        <f t="shared" si="1"/>
        <v>2910</v>
      </c>
      <c r="B4147" s="5" t="s">
        <v>2582</v>
      </c>
      <c r="C4147" s="6" t="s">
        <v>362</v>
      </c>
    </row>
    <row r="4148">
      <c r="A4148" s="9">
        <f t="shared" si="1"/>
        <v>2911</v>
      </c>
      <c r="B4148" s="8" t="s">
        <v>2583</v>
      </c>
      <c r="C4148" s="9" t="s">
        <v>72</v>
      </c>
    </row>
    <row r="4149">
      <c r="A4149" s="9">
        <f t="shared" si="1"/>
        <v>2912</v>
      </c>
      <c r="B4149" s="8" t="s">
        <v>2584</v>
      </c>
      <c r="C4149" s="9" t="s">
        <v>614</v>
      </c>
    </row>
    <row r="4150">
      <c r="A4150" s="9">
        <f t="shared" si="1"/>
        <v>2913</v>
      </c>
      <c r="B4150" s="5" t="s">
        <v>2585</v>
      </c>
      <c r="C4150" s="6" t="s">
        <v>1856</v>
      </c>
    </row>
    <row r="4151">
      <c r="A4151" s="9">
        <f t="shared" si="1"/>
        <v>2913</v>
      </c>
      <c r="B4151" s="5" t="s">
        <v>2585</v>
      </c>
      <c r="C4151" s="6" t="s">
        <v>1342</v>
      </c>
    </row>
    <row r="4152">
      <c r="A4152" s="9">
        <f t="shared" si="1"/>
        <v>2914</v>
      </c>
      <c r="B4152" s="5" t="s">
        <v>2586</v>
      </c>
      <c r="C4152" s="6" t="s">
        <v>1856</v>
      </c>
    </row>
    <row r="4153">
      <c r="A4153" s="9">
        <f t="shared" si="1"/>
        <v>2914</v>
      </c>
      <c r="B4153" s="5" t="s">
        <v>2586</v>
      </c>
      <c r="C4153" s="6" t="s">
        <v>1342</v>
      </c>
    </row>
    <row r="4154">
      <c r="A4154" s="9">
        <f t="shared" si="1"/>
        <v>2915</v>
      </c>
      <c r="B4154" s="5" t="s">
        <v>2587</v>
      </c>
      <c r="C4154" s="6" t="s">
        <v>1342</v>
      </c>
    </row>
    <row r="4155">
      <c r="A4155" s="9">
        <f t="shared" si="1"/>
        <v>2916</v>
      </c>
      <c r="B4155" s="8" t="s">
        <v>2588</v>
      </c>
      <c r="C4155" s="9" t="s">
        <v>1776</v>
      </c>
    </row>
    <row r="4156">
      <c r="A4156" s="9">
        <f t="shared" si="1"/>
        <v>2917</v>
      </c>
      <c r="B4156" s="5" t="s">
        <v>2589</v>
      </c>
      <c r="C4156" s="6" t="s">
        <v>1260</v>
      </c>
    </row>
    <row r="4157">
      <c r="A4157" s="9">
        <f t="shared" si="1"/>
        <v>2918</v>
      </c>
      <c r="B4157" s="5" t="s">
        <v>2590</v>
      </c>
      <c r="C4157" s="6" t="s">
        <v>48</v>
      </c>
    </row>
    <row r="4158">
      <c r="A4158" s="9">
        <f t="shared" si="1"/>
        <v>2919</v>
      </c>
      <c r="B4158" s="5" t="s">
        <v>2591</v>
      </c>
      <c r="C4158" s="6" t="s">
        <v>27</v>
      </c>
    </row>
    <row r="4159">
      <c r="A4159" s="9">
        <f t="shared" si="1"/>
        <v>2920</v>
      </c>
      <c r="B4159" s="8" t="s">
        <v>2592</v>
      </c>
      <c r="C4159" s="9" t="s">
        <v>547</v>
      </c>
    </row>
    <row r="4160">
      <c r="A4160" s="9">
        <f t="shared" si="1"/>
        <v>2921</v>
      </c>
      <c r="B4160" s="5" t="s">
        <v>2593</v>
      </c>
      <c r="C4160" s="6" t="s">
        <v>591</v>
      </c>
    </row>
    <row r="4161">
      <c r="A4161" s="9">
        <f t="shared" si="1"/>
        <v>2922</v>
      </c>
      <c r="B4161" s="5" t="s">
        <v>2594</v>
      </c>
      <c r="C4161" s="6" t="s">
        <v>1585</v>
      </c>
    </row>
    <row r="4162">
      <c r="A4162" s="9">
        <f t="shared" si="1"/>
        <v>2923</v>
      </c>
      <c r="B4162" s="8" t="s">
        <v>2595</v>
      </c>
      <c r="C4162" s="9" t="s">
        <v>76</v>
      </c>
    </row>
    <row r="4163">
      <c r="A4163" s="9">
        <f t="shared" si="1"/>
        <v>2924</v>
      </c>
      <c r="B4163" s="5" t="s">
        <v>2596</v>
      </c>
      <c r="C4163" s="6" t="s">
        <v>393</v>
      </c>
    </row>
    <row r="4164">
      <c r="A4164" s="9">
        <f t="shared" si="1"/>
        <v>2925</v>
      </c>
      <c r="B4164" s="5" t="s">
        <v>2597</v>
      </c>
      <c r="C4164" s="6" t="s">
        <v>86</v>
      </c>
    </row>
    <row r="4165">
      <c r="A4165" s="9">
        <f t="shared" si="1"/>
        <v>2926</v>
      </c>
      <c r="B4165" s="8" t="s">
        <v>2598</v>
      </c>
      <c r="C4165" s="9" t="s">
        <v>72</v>
      </c>
    </row>
    <row r="4166">
      <c r="A4166" s="9">
        <f t="shared" si="1"/>
        <v>2927</v>
      </c>
      <c r="B4166" s="5" t="s">
        <v>2599</v>
      </c>
      <c r="C4166" s="6" t="s">
        <v>758</v>
      </c>
    </row>
    <row r="4167">
      <c r="A4167" s="9">
        <f t="shared" si="1"/>
        <v>2928</v>
      </c>
      <c r="B4167" s="8" t="s">
        <v>2600</v>
      </c>
      <c r="C4167" s="9" t="s">
        <v>1776</v>
      </c>
    </row>
    <row r="4168">
      <c r="A4168" s="9">
        <f t="shared" si="1"/>
        <v>2929</v>
      </c>
      <c r="B4168" s="5" t="s">
        <v>2601</v>
      </c>
      <c r="C4168" s="6" t="s">
        <v>1342</v>
      </c>
    </row>
    <row r="4169">
      <c r="A4169" s="9">
        <f t="shared" si="1"/>
        <v>2930</v>
      </c>
      <c r="B4169" s="5" t="s">
        <v>2602</v>
      </c>
      <c r="C4169" s="6" t="s">
        <v>74</v>
      </c>
    </row>
    <row r="4170">
      <c r="A4170" s="9">
        <f t="shared" si="1"/>
        <v>2931</v>
      </c>
      <c r="B4170" s="5" t="s">
        <v>2603</v>
      </c>
      <c r="C4170" s="6" t="s">
        <v>95</v>
      </c>
    </row>
    <row r="4171">
      <c r="A4171" s="9">
        <f t="shared" si="1"/>
        <v>2932</v>
      </c>
      <c r="B4171" s="5" t="s">
        <v>2604</v>
      </c>
      <c r="C4171" s="6" t="s">
        <v>1585</v>
      </c>
    </row>
    <row r="4172">
      <c r="A4172" s="9">
        <f t="shared" si="1"/>
        <v>2933</v>
      </c>
      <c r="B4172" s="5" t="s">
        <v>2605</v>
      </c>
      <c r="C4172" s="6" t="s">
        <v>86</v>
      </c>
    </row>
    <row r="4173">
      <c r="A4173" s="9">
        <f t="shared" si="1"/>
        <v>2934</v>
      </c>
      <c r="B4173" s="25" t="s">
        <v>24162</v>
      </c>
      <c r="C4173" s="26" t="s">
        <v>23845</v>
      </c>
    </row>
    <row r="4174">
      <c r="A4174" s="9">
        <f t="shared" si="1"/>
        <v>2935</v>
      </c>
      <c r="B4174" s="5" t="s">
        <v>2606</v>
      </c>
      <c r="C4174" s="6" t="s">
        <v>1342</v>
      </c>
    </row>
    <row r="4175">
      <c r="A4175" s="9">
        <f t="shared" si="1"/>
        <v>2936</v>
      </c>
      <c r="B4175" s="5" t="s">
        <v>2607</v>
      </c>
      <c r="C4175" s="6" t="s">
        <v>1856</v>
      </c>
    </row>
    <row r="4176">
      <c r="A4176" s="9">
        <f t="shared" si="1"/>
        <v>2936</v>
      </c>
      <c r="B4176" s="5" t="s">
        <v>2607</v>
      </c>
      <c r="C4176" s="6" t="s">
        <v>1342</v>
      </c>
    </row>
    <row r="4177">
      <c r="A4177" s="9">
        <f t="shared" si="1"/>
        <v>2937</v>
      </c>
      <c r="B4177" s="5" t="s">
        <v>2608</v>
      </c>
      <c r="C4177" s="6" t="s">
        <v>1205</v>
      </c>
    </row>
    <row r="4178">
      <c r="A4178" s="9">
        <f t="shared" si="1"/>
        <v>2937</v>
      </c>
      <c r="B4178" s="5" t="s">
        <v>2608</v>
      </c>
      <c r="C4178" s="6" t="s">
        <v>23628</v>
      </c>
    </row>
    <row r="4179">
      <c r="A4179" s="9">
        <f t="shared" si="1"/>
        <v>2938</v>
      </c>
      <c r="B4179" s="5" t="s">
        <v>2609</v>
      </c>
      <c r="C4179" s="6" t="s">
        <v>1316</v>
      </c>
    </row>
    <row r="4180">
      <c r="A4180" s="9">
        <f t="shared" si="1"/>
        <v>2939</v>
      </c>
      <c r="B4180" s="5" t="s">
        <v>2610</v>
      </c>
      <c r="C4180" s="6" t="s">
        <v>1316</v>
      </c>
    </row>
    <row r="4181">
      <c r="A4181" s="9">
        <f t="shared" si="1"/>
        <v>2940</v>
      </c>
      <c r="B4181" s="5" t="s">
        <v>2611</v>
      </c>
      <c r="C4181" s="6" t="s">
        <v>1316</v>
      </c>
    </row>
    <row r="4182">
      <c r="A4182" s="9">
        <f t="shared" si="1"/>
        <v>2941</v>
      </c>
      <c r="B4182" s="8" t="s">
        <v>2612</v>
      </c>
      <c r="C4182" s="9" t="s">
        <v>8</v>
      </c>
    </row>
    <row r="4183">
      <c r="A4183" s="9">
        <f t="shared" si="1"/>
        <v>2942</v>
      </c>
      <c r="B4183" s="8" t="s">
        <v>2613</v>
      </c>
      <c r="C4183" s="9" t="s">
        <v>8</v>
      </c>
    </row>
    <row r="4184">
      <c r="A4184" s="9">
        <f t="shared" si="1"/>
        <v>2943</v>
      </c>
      <c r="B4184" s="5" t="s">
        <v>2614</v>
      </c>
      <c r="C4184" s="6" t="s">
        <v>59</v>
      </c>
    </row>
    <row r="4185">
      <c r="A4185" s="9">
        <f t="shared" si="1"/>
        <v>2944</v>
      </c>
      <c r="B4185" s="8" t="s">
        <v>2615</v>
      </c>
      <c r="C4185" s="6" t="s">
        <v>59</v>
      </c>
    </row>
    <row r="4186">
      <c r="A4186" s="9">
        <f t="shared" si="1"/>
        <v>2945</v>
      </c>
      <c r="B4186" s="5" t="s">
        <v>2616</v>
      </c>
      <c r="C4186" s="6" t="s">
        <v>1248</v>
      </c>
    </row>
    <row r="4187">
      <c r="A4187" s="9">
        <f t="shared" si="1"/>
        <v>2946</v>
      </c>
      <c r="B4187" s="5" t="s">
        <v>2617</v>
      </c>
      <c r="C4187" s="6" t="s">
        <v>1248</v>
      </c>
    </row>
    <row r="4188">
      <c r="A4188" s="9">
        <f t="shared" si="1"/>
        <v>2947</v>
      </c>
      <c r="B4188" s="8" t="s">
        <v>2618</v>
      </c>
      <c r="C4188" s="9" t="s">
        <v>939</v>
      </c>
    </row>
    <row r="4189">
      <c r="A4189" s="9">
        <f t="shared" si="1"/>
        <v>2947</v>
      </c>
      <c r="B4189" s="8" t="s">
        <v>2618</v>
      </c>
      <c r="C4189" s="6" t="s">
        <v>23628</v>
      </c>
    </row>
    <row r="4190">
      <c r="A4190" s="9">
        <f t="shared" si="1"/>
        <v>2948</v>
      </c>
      <c r="B4190" s="5" t="s">
        <v>2619</v>
      </c>
      <c r="C4190" s="6" t="s">
        <v>393</v>
      </c>
    </row>
    <row r="4191">
      <c r="A4191" s="9">
        <f t="shared" si="1"/>
        <v>2949</v>
      </c>
      <c r="B4191" s="5" t="s">
        <v>2620</v>
      </c>
      <c r="C4191" s="6" t="s">
        <v>798</v>
      </c>
    </row>
    <row r="4192">
      <c r="A4192" s="9">
        <f t="shared" si="1"/>
        <v>2949</v>
      </c>
      <c r="B4192" s="5" t="s">
        <v>2620</v>
      </c>
      <c r="C4192" s="6" t="s">
        <v>23628</v>
      </c>
    </row>
    <row r="4193">
      <c r="A4193" s="9">
        <f t="shared" si="1"/>
        <v>2950</v>
      </c>
      <c r="B4193" s="5" t="s">
        <v>2621</v>
      </c>
      <c r="C4193" s="6" t="s">
        <v>1342</v>
      </c>
    </row>
    <row r="4194">
      <c r="A4194" s="9">
        <f t="shared" si="1"/>
        <v>2951</v>
      </c>
      <c r="B4194" s="5" t="s">
        <v>2622</v>
      </c>
      <c r="C4194" s="6" t="s">
        <v>1856</v>
      </c>
    </row>
    <row r="4195">
      <c r="A4195" s="9">
        <f t="shared" si="1"/>
        <v>2952</v>
      </c>
      <c r="B4195" s="5" t="s">
        <v>2623</v>
      </c>
      <c r="C4195" s="6" t="s">
        <v>1248</v>
      </c>
    </row>
    <row r="4196">
      <c r="A4196" s="9">
        <f t="shared" si="1"/>
        <v>2953</v>
      </c>
      <c r="B4196" s="5" t="s">
        <v>2624</v>
      </c>
      <c r="C4196" s="6" t="s">
        <v>1248</v>
      </c>
    </row>
    <row r="4197">
      <c r="A4197" s="9">
        <f t="shared" si="1"/>
        <v>2954</v>
      </c>
      <c r="B4197" s="5" t="s">
        <v>2625</v>
      </c>
      <c r="C4197" s="6" t="s">
        <v>1248</v>
      </c>
    </row>
    <row r="4198">
      <c r="A4198" s="9">
        <f t="shared" si="1"/>
        <v>2955</v>
      </c>
      <c r="B4198" s="5" t="s">
        <v>2626</v>
      </c>
      <c r="C4198" s="6" t="s">
        <v>467</v>
      </c>
    </row>
    <row r="4199">
      <c r="A4199" s="9">
        <f t="shared" si="1"/>
        <v>2955</v>
      </c>
      <c r="B4199" s="5" t="s">
        <v>2626</v>
      </c>
      <c r="C4199" s="6" t="s">
        <v>23628</v>
      </c>
    </row>
    <row r="4200">
      <c r="A4200" s="9">
        <f t="shared" si="1"/>
        <v>2956</v>
      </c>
      <c r="B4200" s="5" t="s">
        <v>2627</v>
      </c>
      <c r="C4200" s="6" t="s">
        <v>1248</v>
      </c>
    </row>
    <row r="4201">
      <c r="A4201" s="9">
        <f t="shared" si="1"/>
        <v>2957</v>
      </c>
      <c r="B4201" s="5" t="s">
        <v>2628</v>
      </c>
      <c r="C4201" s="6" t="s">
        <v>393</v>
      </c>
    </row>
    <row r="4202">
      <c r="A4202" s="9">
        <f t="shared" si="1"/>
        <v>2958</v>
      </c>
      <c r="B4202" s="5" t="s">
        <v>2629</v>
      </c>
      <c r="C4202" s="6" t="s">
        <v>1248</v>
      </c>
    </row>
    <row r="4203">
      <c r="A4203" s="9">
        <f t="shared" si="1"/>
        <v>2959</v>
      </c>
      <c r="B4203" s="8" t="s">
        <v>2630</v>
      </c>
      <c r="C4203" s="9" t="s">
        <v>52</v>
      </c>
    </row>
    <row r="4204">
      <c r="A4204" s="9">
        <f t="shared" si="1"/>
        <v>2960</v>
      </c>
      <c r="B4204" s="8" t="s">
        <v>2631</v>
      </c>
      <c r="C4204" s="9" t="s">
        <v>1334</v>
      </c>
    </row>
    <row r="4205">
      <c r="A4205" s="9">
        <f t="shared" si="1"/>
        <v>2961</v>
      </c>
      <c r="B4205" s="25" t="s">
        <v>24163</v>
      </c>
      <c r="C4205" s="26" t="s">
        <v>23812</v>
      </c>
    </row>
    <row r="4206">
      <c r="A4206" s="9">
        <f t="shared" si="1"/>
        <v>2962</v>
      </c>
      <c r="B4206" s="5" t="s">
        <v>2632</v>
      </c>
      <c r="C4206" s="6" t="s">
        <v>538</v>
      </c>
    </row>
    <row r="4207">
      <c r="A4207" s="9">
        <f t="shared" si="1"/>
        <v>2962</v>
      </c>
      <c r="B4207" s="5" t="s">
        <v>2632</v>
      </c>
      <c r="C4207" s="6" t="s">
        <v>67</v>
      </c>
    </row>
    <row r="4208">
      <c r="A4208" s="9">
        <f t="shared" si="1"/>
        <v>2962</v>
      </c>
      <c r="B4208" s="5" t="s">
        <v>2632</v>
      </c>
      <c r="C4208" s="6" t="s">
        <v>23628</v>
      </c>
    </row>
    <row r="4209">
      <c r="A4209" s="9">
        <f t="shared" si="1"/>
        <v>2963</v>
      </c>
      <c r="B4209" s="5" t="s">
        <v>2633</v>
      </c>
      <c r="C4209" s="6" t="s">
        <v>1207</v>
      </c>
    </row>
    <row r="4210">
      <c r="A4210" s="9">
        <f t="shared" si="1"/>
        <v>2964</v>
      </c>
      <c r="B4210" s="5" t="s">
        <v>2634</v>
      </c>
      <c r="C4210" s="6" t="s">
        <v>367</v>
      </c>
    </row>
    <row r="4211">
      <c r="A4211" s="9">
        <f t="shared" si="1"/>
        <v>2965</v>
      </c>
      <c r="B4211" s="8" t="s">
        <v>2635</v>
      </c>
      <c r="C4211" s="9" t="s">
        <v>502</v>
      </c>
    </row>
    <row r="4212">
      <c r="A4212" s="9">
        <f t="shared" si="1"/>
        <v>2966</v>
      </c>
      <c r="B4212" s="5" t="s">
        <v>2636</v>
      </c>
      <c r="C4212" s="6" t="s">
        <v>393</v>
      </c>
    </row>
    <row r="4213">
      <c r="A4213" s="9">
        <f t="shared" si="1"/>
        <v>2967</v>
      </c>
      <c r="B4213" s="5" t="s">
        <v>2637</v>
      </c>
      <c r="C4213" s="6" t="s">
        <v>1342</v>
      </c>
    </row>
    <row r="4214">
      <c r="A4214" s="9">
        <f t="shared" si="1"/>
        <v>2968</v>
      </c>
      <c r="B4214" s="5" t="s">
        <v>2638</v>
      </c>
      <c r="C4214" s="6" t="s">
        <v>1342</v>
      </c>
    </row>
    <row r="4215">
      <c r="A4215" s="9">
        <f t="shared" si="1"/>
        <v>2969</v>
      </c>
      <c r="B4215" s="5" t="s">
        <v>2639</v>
      </c>
      <c r="C4215" s="6" t="s">
        <v>1342</v>
      </c>
    </row>
    <row r="4216">
      <c r="A4216" s="9">
        <f t="shared" si="1"/>
        <v>2970</v>
      </c>
      <c r="B4216" s="5" t="s">
        <v>2640</v>
      </c>
      <c r="C4216" s="6" t="s">
        <v>1342</v>
      </c>
    </row>
    <row r="4217">
      <c r="A4217" s="9">
        <f t="shared" si="1"/>
        <v>2971</v>
      </c>
      <c r="B4217" s="5" t="s">
        <v>2641</v>
      </c>
      <c r="C4217" s="6" t="s">
        <v>1342</v>
      </c>
    </row>
    <row r="4218">
      <c r="A4218" s="9">
        <f t="shared" si="1"/>
        <v>2972</v>
      </c>
      <c r="B4218" s="5" t="s">
        <v>2642</v>
      </c>
      <c r="C4218" s="6" t="s">
        <v>1342</v>
      </c>
    </row>
    <row r="4219">
      <c r="A4219" s="9">
        <f t="shared" si="1"/>
        <v>2973</v>
      </c>
      <c r="B4219" s="5" t="s">
        <v>2643</v>
      </c>
      <c r="C4219" s="6" t="s">
        <v>1342</v>
      </c>
    </row>
    <row r="4220">
      <c r="A4220" s="9">
        <f t="shared" si="1"/>
        <v>2974</v>
      </c>
      <c r="B4220" s="5" t="s">
        <v>2644</v>
      </c>
      <c r="C4220" s="6" t="s">
        <v>1342</v>
      </c>
    </row>
    <row r="4221">
      <c r="A4221" s="9">
        <f t="shared" si="1"/>
        <v>2975</v>
      </c>
      <c r="B4221" s="5" t="s">
        <v>2645</v>
      </c>
      <c r="C4221" s="6" t="s">
        <v>1342</v>
      </c>
    </row>
    <row r="4222">
      <c r="A4222" s="9">
        <f t="shared" si="1"/>
        <v>2976</v>
      </c>
      <c r="B4222" s="5" t="s">
        <v>2646</v>
      </c>
      <c r="C4222" s="6" t="s">
        <v>1342</v>
      </c>
    </row>
    <row r="4223">
      <c r="A4223" s="9">
        <f t="shared" si="1"/>
        <v>2977</v>
      </c>
      <c r="B4223" s="5" t="s">
        <v>2647</v>
      </c>
      <c r="C4223" s="6" t="s">
        <v>1342</v>
      </c>
    </row>
    <row r="4224">
      <c r="A4224" s="9">
        <f t="shared" si="1"/>
        <v>2978</v>
      </c>
      <c r="B4224" s="5" t="s">
        <v>2648</v>
      </c>
      <c r="C4224" s="6" t="s">
        <v>467</v>
      </c>
    </row>
    <row r="4225">
      <c r="A4225" s="9">
        <f t="shared" si="1"/>
        <v>2978</v>
      </c>
      <c r="B4225" s="5" t="s">
        <v>2648</v>
      </c>
      <c r="C4225" s="6" t="s">
        <v>23628</v>
      </c>
    </row>
    <row r="4226">
      <c r="A4226" s="9">
        <f t="shared" si="1"/>
        <v>2979</v>
      </c>
      <c r="B4226" s="5" t="s">
        <v>2649</v>
      </c>
      <c r="C4226" s="6" t="s">
        <v>467</v>
      </c>
    </row>
    <row r="4227">
      <c r="A4227" s="9">
        <f t="shared" si="1"/>
        <v>2979</v>
      </c>
      <c r="B4227" s="5" t="s">
        <v>2649</v>
      </c>
      <c r="C4227" s="6" t="s">
        <v>23628</v>
      </c>
    </row>
    <row r="4228">
      <c r="A4228" s="9">
        <f t="shared" si="1"/>
        <v>2980</v>
      </c>
      <c r="B4228" s="5" t="s">
        <v>2650</v>
      </c>
      <c r="C4228" s="6" t="s">
        <v>467</v>
      </c>
    </row>
    <row r="4229">
      <c r="A4229" s="9">
        <f t="shared" si="1"/>
        <v>2980</v>
      </c>
      <c r="B4229" s="5" t="s">
        <v>2650</v>
      </c>
      <c r="C4229" s="6" t="s">
        <v>23628</v>
      </c>
    </row>
    <row r="4230">
      <c r="A4230" s="9">
        <f t="shared" si="1"/>
        <v>2981</v>
      </c>
      <c r="B4230" s="5" t="s">
        <v>2651</v>
      </c>
      <c r="C4230" s="6" t="s">
        <v>798</v>
      </c>
    </row>
    <row r="4231">
      <c r="A4231" s="9">
        <f t="shared" si="1"/>
        <v>2981</v>
      </c>
      <c r="B4231" s="5" t="s">
        <v>2651</v>
      </c>
      <c r="C4231" s="6" t="s">
        <v>23628</v>
      </c>
    </row>
    <row r="4232">
      <c r="A4232" s="9">
        <f t="shared" si="1"/>
        <v>2982</v>
      </c>
      <c r="B4232" s="5" t="s">
        <v>2652</v>
      </c>
      <c r="C4232" s="6" t="s">
        <v>591</v>
      </c>
    </row>
    <row r="4233">
      <c r="A4233" s="9">
        <f t="shared" si="1"/>
        <v>2983</v>
      </c>
      <c r="B4233" s="5" t="s">
        <v>2653</v>
      </c>
      <c r="C4233" s="6" t="s">
        <v>1207</v>
      </c>
    </row>
    <row r="4234">
      <c r="A4234" s="9">
        <f t="shared" si="1"/>
        <v>2984</v>
      </c>
      <c r="B4234" s="5" t="s">
        <v>2654</v>
      </c>
      <c r="C4234" s="6" t="s">
        <v>1207</v>
      </c>
    </row>
    <row r="4235">
      <c r="A4235" s="9">
        <f t="shared" si="1"/>
        <v>2985</v>
      </c>
      <c r="B4235" s="5" t="s">
        <v>2655</v>
      </c>
      <c r="C4235" s="6" t="s">
        <v>1207</v>
      </c>
    </row>
    <row r="4236">
      <c r="A4236" s="9">
        <f t="shared" si="1"/>
        <v>2986</v>
      </c>
      <c r="B4236" s="5" t="s">
        <v>2656</v>
      </c>
      <c r="C4236" s="6" t="s">
        <v>1207</v>
      </c>
    </row>
    <row r="4237">
      <c r="A4237" s="9">
        <f t="shared" si="1"/>
        <v>2987</v>
      </c>
      <c r="B4237" s="5" t="s">
        <v>2657</v>
      </c>
      <c r="C4237" s="6" t="s">
        <v>1207</v>
      </c>
    </row>
    <row r="4238">
      <c r="A4238" s="9">
        <f t="shared" si="1"/>
        <v>2988</v>
      </c>
      <c r="B4238" s="5" t="s">
        <v>2658</v>
      </c>
      <c r="C4238" s="6" t="s">
        <v>1207</v>
      </c>
    </row>
    <row r="4239">
      <c r="A4239" s="9">
        <f t="shared" si="1"/>
        <v>2989</v>
      </c>
      <c r="B4239" s="5" t="s">
        <v>2659</v>
      </c>
      <c r="C4239" s="6" t="s">
        <v>1207</v>
      </c>
    </row>
    <row r="4240">
      <c r="A4240" s="9">
        <f t="shared" si="1"/>
        <v>2990</v>
      </c>
      <c r="B4240" s="5" t="s">
        <v>2660</v>
      </c>
      <c r="C4240" s="6" t="s">
        <v>1207</v>
      </c>
    </row>
    <row r="4241">
      <c r="A4241" s="9">
        <f t="shared" si="1"/>
        <v>2991</v>
      </c>
      <c r="B4241" s="5" t="s">
        <v>2661</v>
      </c>
      <c r="C4241" s="6" t="s">
        <v>1207</v>
      </c>
    </row>
    <row r="4242">
      <c r="A4242" s="9">
        <f t="shared" si="1"/>
        <v>2992</v>
      </c>
      <c r="B4242" s="5" t="s">
        <v>2662</v>
      </c>
      <c r="C4242" s="6" t="s">
        <v>1040</v>
      </c>
    </row>
    <row r="4243">
      <c r="A4243" s="9">
        <f t="shared" si="1"/>
        <v>2993</v>
      </c>
      <c r="B4243" s="8" t="s">
        <v>2663</v>
      </c>
      <c r="C4243" s="9" t="s">
        <v>72</v>
      </c>
    </row>
    <row r="4244">
      <c r="A4244" s="9">
        <f t="shared" si="1"/>
        <v>2994</v>
      </c>
      <c r="B4244" s="8" t="s">
        <v>2664</v>
      </c>
      <c r="C4244" s="9" t="s">
        <v>72</v>
      </c>
    </row>
    <row r="4245">
      <c r="A4245" s="9">
        <f t="shared" si="1"/>
        <v>2995</v>
      </c>
      <c r="B4245" s="8" t="s">
        <v>2665</v>
      </c>
      <c r="C4245" s="9" t="s">
        <v>72</v>
      </c>
    </row>
    <row r="4246">
      <c r="A4246" s="9">
        <f t="shared" si="1"/>
        <v>2996</v>
      </c>
      <c r="B4246" s="5" t="s">
        <v>2666</v>
      </c>
      <c r="C4246" s="6" t="s">
        <v>780</v>
      </c>
    </row>
    <row r="4247">
      <c r="A4247" s="9">
        <f t="shared" si="1"/>
        <v>2997</v>
      </c>
      <c r="B4247" s="8" t="s">
        <v>2667</v>
      </c>
      <c r="C4247" s="9" t="s">
        <v>722</v>
      </c>
    </row>
    <row r="4248">
      <c r="A4248" s="9">
        <f t="shared" si="1"/>
        <v>2998</v>
      </c>
      <c r="B4248" s="5" t="s">
        <v>2668</v>
      </c>
      <c r="C4248" s="6" t="s">
        <v>393</v>
      </c>
    </row>
    <row r="4249">
      <c r="A4249" s="9">
        <f t="shared" si="1"/>
        <v>2999</v>
      </c>
      <c r="B4249" s="5" t="s">
        <v>2669</v>
      </c>
      <c r="C4249" s="6" t="s">
        <v>393</v>
      </c>
    </row>
    <row r="4250">
      <c r="A4250" s="9">
        <f t="shared" si="1"/>
        <v>3000</v>
      </c>
      <c r="B4250" s="5" t="s">
        <v>2670</v>
      </c>
      <c r="C4250" s="6" t="s">
        <v>393</v>
      </c>
    </row>
    <row r="4251">
      <c r="A4251" s="9">
        <f t="shared" si="1"/>
        <v>3001</v>
      </c>
      <c r="B4251" s="5" t="s">
        <v>2671</v>
      </c>
      <c r="C4251" s="6" t="s">
        <v>393</v>
      </c>
    </row>
    <row r="4252">
      <c r="A4252" s="9">
        <f t="shared" si="1"/>
        <v>3002</v>
      </c>
      <c r="B4252" s="25" t="s">
        <v>24164</v>
      </c>
      <c r="C4252" s="26" t="s">
        <v>23817</v>
      </c>
    </row>
    <row r="4253">
      <c r="A4253" s="9">
        <f t="shared" si="1"/>
        <v>3003</v>
      </c>
      <c r="B4253" s="5" t="s">
        <v>2672</v>
      </c>
      <c r="C4253" s="6" t="s">
        <v>731</v>
      </c>
    </row>
    <row r="4254">
      <c r="A4254" s="9">
        <f t="shared" si="1"/>
        <v>3004</v>
      </c>
      <c r="B4254" s="8" t="s">
        <v>2673</v>
      </c>
      <c r="C4254" s="9" t="s">
        <v>399</v>
      </c>
    </row>
    <row r="4255">
      <c r="A4255" s="9">
        <f t="shared" si="1"/>
        <v>3005</v>
      </c>
      <c r="B4255" s="5" t="s">
        <v>2674</v>
      </c>
      <c r="C4255" s="6" t="s">
        <v>714</v>
      </c>
    </row>
    <row r="4256">
      <c r="A4256" s="9">
        <f t="shared" si="1"/>
        <v>3005</v>
      </c>
      <c r="B4256" s="5" t="s">
        <v>2674</v>
      </c>
      <c r="C4256" s="6" t="s">
        <v>23672</v>
      </c>
    </row>
    <row r="4257">
      <c r="A4257" s="9">
        <f t="shared" si="1"/>
        <v>3006</v>
      </c>
      <c r="B4257" s="5" t="s">
        <v>2675</v>
      </c>
      <c r="C4257" s="6" t="s">
        <v>467</v>
      </c>
    </row>
    <row r="4258">
      <c r="A4258" s="9">
        <f t="shared" si="1"/>
        <v>3006</v>
      </c>
      <c r="B4258" s="5" t="s">
        <v>2675</v>
      </c>
      <c r="C4258" s="6" t="s">
        <v>23628</v>
      </c>
    </row>
    <row r="4259">
      <c r="A4259" s="9">
        <f t="shared" si="1"/>
        <v>3007</v>
      </c>
      <c r="B4259" s="5" t="s">
        <v>2676</v>
      </c>
      <c r="C4259" s="6" t="s">
        <v>467</v>
      </c>
    </row>
    <row r="4260">
      <c r="A4260" s="9">
        <f t="shared" si="1"/>
        <v>3007</v>
      </c>
      <c r="B4260" s="5" t="s">
        <v>2676</v>
      </c>
      <c r="C4260" s="6" t="s">
        <v>23628</v>
      </c>
    </row>
    <row r="4261">
      <c r="A4261" s="9">
        <f t="shared" si="1"/>
        <v>3008</v>
      </c>
      <c r="B4261" s="8" t="s">
        <v>2677</v>
      </c>
      <c r="C4261" s="9" t="s">
        <v>72</v>
      </c>
    </row>
    <row r="4262">
      <c r="A4262" s="9">
        <f t="shared" si="1"/>
        <v>3009</v>
      </c>
      <c r="B4262" s="8" t="s">
        <v>2678</v>
      </c>
      <c r="C4262" s="9" t="s">
        <v>72</v>
      </c>
    </row>
    <row r="4263">
      <c r="A4263" s="9">
        <f t="shared" si="1"/>
        <v>3010</v>
      </c>
      <c r="B4263" s="25" t="s">
        <v>24165</v>
      </c>
      <c r="C4263" s="26" t="s">
        <v>23808</v>
      </c>
    </row>
    <row r="4264">
      <c r="A4264" s="9">
        <f t="shared" si="1"/>
        <v>3011</v>
      </c>
      <c r="B4264" s="5" t="s">
        <v>2679</v>
      </c>
      <c r="C4264" s="6" t="s">
        <v>538</v>
      </c>
    </row>
    <row r="4265">
      <c r="A4265" s="9">
        <f t="shared" si="1"/>
        <v>3011</v>
      </c>
      <c r="B4265" s="5" t="s">
        <v>2679</v>
      </c>
      <c r="C4265" s="6" t="s">
        <v>23628</v>
      </c>
    </row>
    <row r="4266">
      <c r="A4266" s="9">
        <f t="shared" si="1"/>
        <v>3012</v>
      </c>
      <c r="B4266" s="5" t="s">
        <v>2680</v>
      </c>
      <c r="C4266" s="6" t="s">
        <v>2549</v>
      </c>
    </row>
    <row r="4267">
      <c r="A4267" s="9">
        <f t="shared" si="1"/>
        <v>3012</v>
      </c>
      <c r="B4267" s="5" t="s">
        <v>2680</v>
      </c>
      <c r="C4267" s="6" t="s">
        <v>23628</v>
      </c>
    </row>
    <row r="4268">
      <c r="A4268" s="9">
        <f t="shared" si="1"/>
        <v>3013</v>
      </c>
      <c r="B4268" s="5" t="s">
        <v>2681</v>
      </c>
      <c r="C4268" s="6" t="s">
        <v>681</v>
      </c>
    </row>
    <row r="4269">
      <c r="A4269" s="9">
        <f t="shared" si="1"/>
        <v>3014</v>
      </c>
      <c r="B4269" s="25" t="s">
        <v>24166</v>
      </c>
      <c r="C4269" s="26" t="s">
        <v>23808</v>
      </c>
    </row>
    <row r="4270">
      <c r="A4270" s="9">
        <f t="shared" si="1"/>
        <v>3015</v>
      </c>
      <c r="B4270" s="5" t="s">
        <v>2682</v>
      </c>
      <c r="C4270" s="6" t="s">
        <v>346</v>
      </c>
    </row>
    <row r="4271">
      <c r="A4271" s="9">
        <f t="shared" si="1"/>
        <v>3015</v>
      </c>
      <c r="B4271" s="5" t="s">
        <v>2682</v>
      </c>
      <c r="C4271" s="6" t="s">
        <v>23628</v>
      </c>
    </row>
    <row r="4272">
      <c r="A4272" s="9">
        <f t="shared" si="1"/>
        <v>3016</v>
      </c>
      <c r="B4272" s="25" t="s">
        <v>24167</v>
      </c>
      <c r="C4272" s="26" t="s">
        <v>23812</v>
      </c>
    </row>
    <row r="4273">
      <c r="A4273" s="9">
        <f t="shared" si="1"/>
        <v>3017</v>
      </c>
      <c r="B4273" s="5" t="s">
        <v>2683</v>
      </c>
      <c r="C4273" s="6" t="s">
        <v>758</v>
      </c>
    </row>
    <row r="4274">
      <c r="A4274" s="9">
        <f t="shared" si="1"/>
        <v>3017</v>
      </c>
      <c r="B4274" s="5" t="s">
        <v>2683</v>
      </c>
      <c r="C4274" s="6" t="s">
        <v>40</v>
      </c>
    </row>
    <row r="4275">
      <c r="A4275" s="9">
        <f t="shared" si="1"/>
        <v>3018</v>
      </c>
      <c r="B4275" s="5" t="s">
        <v>2684</v>
      </c>
      <c r="C4275" s="6" t="s">
        <v>758</v>
      </c>
    </row>
    <row r="4276">
      <c r="A4276" s="9">
        <f t="shared" si="1"/>
        <v>3019</v>
      </c>
      <c r="B4276" s="8" t="s">
        <v>2685</v>
      </c>
      <c r="C4276" s="9" t="s">
        <v>758</v>
      </c>
    </row>
    <row r="4277">
      <c r="A4277" s="9">
        <f t="shared" si="1"/>
        <v>3020</v>
      </c>
      <c r="B4277" s="5" t="s">
        <v>2686</v>
      </c>
      <c r="C4277" s="6" t="s">
        <v>758</v>
      </c>
    </row>
    <row r="4278">
      <c r="A4278" s="9">
        <f t="shared" si="1"/>
        <v>3021</v>
      </c>
      <c r="B4278" s="5" t="s">
        <v>2687</v>
      </c>
      <c r="C4278" s="6" t="s">
        <v>758</v>
      </c>
    </row>
    <row r="4279">
      <c r="A4279" s="9">
        <f t="shared" si="1"/>
        <v>3022</v>
      </c>
      <c r="B4279" s="25" t="s">
        <v>24168</v>
      </c>
      <c r="C4279" s="26" t="s">
        <v>23812</v>
      </c>
    </row>
    <row r="4280">
      <c r="A4280" s="9">
        <f t="shared" si="1"/>
        <v>3023</v>
      </c>
      <c r="B4280" s="8" t="s">
        <v>2688</v>
      </c>
      <c r="C4280" s="9" t="s">
        <v>939</v>
      </c>
    </row>
    <row r="4281">
      <c r="A4281" s="9">
        <f t="shared" si="1"/>
        <v>3023</v>
      </c>
      <c r="B4281" s="8" t="s">
        <v>2688</v>
      </c>
      <c r="C4281" s="6" t="s">
        <v>23628</v>
      </c>
    </row>
    <row r="4282">
      <c r="A4282" s="9">
        <f t="shared" si="1"/>
        <v>3024</v>
      </c>
      <c r="B4282" s="8" t="s">
        <v>2689</v>
      </c>
      <c r="C4282" s="9" t="s">
        <v>1548</v>
      </c>
    </row>
    <row r="4283">
      <c r="A4283" s="9">
        <f t="shared" si="1"/>
        <v>3025</v>
      </c>
      <c r="B4283" s="8" t="s">
        <v>2690</v>
      </c>
      <c r="C4283" s="9" t="s">
        <v>40</v>
      </c>
    </row>
    <row r="4284">
      <c r="A4284" s="9">
        <f t="shared" si="1"/>
        <v>3026</v>
      </c>
      <c r="B4284" s="5" t="s">
        <v>2691</v>
      </c>
      <c r="C4284" s="6" t="s">
        <v>467</v>
      </c>
    </row>
    <row r="4285">
      <c r="A4285" s="9">
        <f t="shared" si="1"/>
        <v>3026</v>
      </c>
      <c r="B4285" s="5" t="s">
        <v>2691</v>
      </c>
      <c r="C4285" s="6" t="s">
        <v>23628</v>
      </c>
    </row>
    <row r="4286">
      <c r="A4286" s="9">
        <f t="shared" si="1"/>
        <v>3027</v>
      </c>
      <c r="B4286" s="5" t="s">
        <v>2692</v>
      </c>
      <c r="C4286" s="6" t="s">
        <v>467</v>
      </c>
    </row>
    <row r="4287">
      <c r="A4287" s="9">
        <f t="shared" si="1"/>
        <v>3027</v>
      </c>
      <c r="B4287" s="5" t="s">
        <v>2692</v>
      </c>
      <c r="C4287" s="6" t="s">
        <v>23628</v>
      </c>
    </row>
    <row r="4288">
      <c r="A4288" s="9">
        <f t="shared" si="1"/>
        <v>3028</v>
      </c>
      <c r="B4288" s="5" t="s">
        <v>2693</v>
      </c>
      <c r="C4288" s="6" t="s">
        <v>467</v>
      </c>
    </row>
    <row r="4289">
      <c r="A4289" s="9">
        <f t="shared" si="1"/>
        <v>3028</v>
      </c>
      <c r="B4289" s="5" t="s">
        <v>2693</v>
      </c>
      <c r="C4289" s="6" t="s">
        <v>23628</v>
      </c>
    </row>
    <row r="4290">
      <c r="A4290" s="9">
        <f t="shared" si="1"/>
        <v>3029</v>
      </c>
      <c r="B4290" s="5" t="s">
        <v>2694</v>
      </c>
      <c r="C4290" s="6" t="s">
        <v>467</v>
      </c>
    </row>
    <row r="4291">
      <c r="A4291" s="9">
        <f t="shared" si="1"/>
        <v>3029</v>
      </c>
      <c r="B4291" s="5" t="s">
        <v>2694</v>
      </c>
      <c r="C4291" s="6" t="s">
        <v>23628</v>
      </c>
    </row>
    <row r="4292">
      <c r="A4292" s="9">
        <f t="shared" si="1"/>
        <v>3030</v>
      </c>
      <c r="B4292" s="5" t="s">
        <v>2695</v>
      </c>
      <c r="C4292" s="6" t="s">
        <v>467</v>
      </c>
    </row>
    <row r="4293">
      <c r="A4293" s="9">
        <f t="shared" si="1"/>
        <v>3030</v>
      </c>
      <c r="B4293" s="5" t="s">
        <v>2695</v>
      </c>
      <c r="C4293" s="6" t="s">
        <v>23628</v>
      </c>
    </row>
    <row r="4294">
      <c r="A4294" s="9">
        <f t="shared" si="1"/>
        <v>3031</v>
      </c>
      <c r="B4294" s="5" t="s">
        <v>2696</v>
      </c>
      <c r="C4294" s="6" t="s">
        <v>591</v>
      </c>
    </row>
    <row r="4295">
      <c r="A4295" s="9">
        <f t="shared" si="1"/>
        <v>3032</v>
      </c>
      <c r="B4295" s="5" t="s">
        <v>2697</v>
      </c>
      <c r="C4295" s="6" t="s">
        <v>393</v>
      </c>
    </row>
    <row r="4296">
      <c r="A4296" s="9">
        <f t="shared" si="1"/>
        <v>3033</v>
      </c>
      <c r="B4296" s="5" t="s">
        <v>2698</v>
      </c>
      <c r="C4296" s="6" t="s">
        <v>393</v>
      </c>
    </row>
    <row r="4297">
      <c r="A4297" s="9">
        <f t="shared" si="1"/>
        <v>3034</v>
      </c>
      <c r="B4297" s="5" t="s">
        <v>2699</v>
      </c>
      <c r="C4297" s="6" t="s">
        <v>1495</v>
      </c>
    </row>
    <row r="4298">
      <c r="A4298" s="9">
        <f t="shared" si="1"/>
        <v>3035</v>
      </c>
      <c r="B4298" s="5" t="s">
        <v>2700</v>
      </c>
      <c r="C4298" s="6" t="s">
        <v>798</v>
      </c>
    </row>
    <row r="4299">
      <c r="A4299" s="9">
        <f t="shared" si="1"/>
        <v>3035</v>
      </c>
      <c r="B4299" s="5" t="s">
        <v>2700</v>
      </c>
      <c r="C4299" s="6" t="s">
        <v>23628</v>
      </c>
    </row>
    <row r="4300">
      <c r="A4300" s="9">
        <f t="shared" si="1"/>
        <v>3036</v>
      </c>
      <c r="B4300" s="5" t="s">
        <v>2701</v>
      </c>
      <c r="C4300" s="6" t="s">
        <v>798</v>
      </c>
    </row>
    <row r="4301">
      <c r="A4301" s="9">
        <f t="shared" si="1"/>
        <v>3036</v>
      </c>
      <c r="B4301" s="5" t="s">
        <v>2701</v>
      </c>
      <c r="C4301" s="6" t="s">
        <v>23628</v>
      </c>
    </row>
    <row r="4302">
      <c r="A4302" s="9">
        <f t="shared" si="1"/>
        <v>3037</v>
      </c>
      <c r="B4302" s="5" t="s">
        <v>2702</v>
      </c>
      <c r="C4302" s="6" t="s">
        <v>393</v>
      </c>
    </row>
    <row r="4303">
      <c r="A4303" s="9">
        <f t="shared" si="1"/>
        <v>3038</v>
      </c>
      <c r="B4303" s="8" t="s">
        <v>2703</v>
      </c>
      <c r="C4303" s="9" t="s">
        <v>83</v>
      </c>
    </row>
    <row r="4304">
      <c r="A4304" s="9">
        <f t="shared" si="1"/>
        <v>3039</v>
      </c>
      <c r="B4304" s="8" t="s">
        <v>2704</v>
      </c>
      <c r="C4304" s="9" t="s">
        <v>88</v>
      </c>
    </row>
    <row r="4305">
      <c r="A4305" s="9">
        <f t="shared" si="1"/>
        <v>3040</v>
      </c>
      <c r="B4305" s="5" t="s">
        <v>2705</v>
      </c>
      <c r="C4305" s="6" t="s">
        <v>393</v>
      </c>
    </row>
    <row r="4306">
      <c r="A4306" s="9">
        <f t="shared" si="1"/>
        <v>3041</v>
      </c>
      <c r="B4306" s="5" t="s">
        <v>2706</v>
      </c>
      <c r="C4306" s="6" t="s">
        <v>393</v>
      </c>
    </row>
    <row r="4307">
      <c r="A4307" s="9">
        <f t="shared" si="1"/>
        <v>3042</v>
      </c>
      <c r="B4307" s="5" t="s">
        <v>2707</v>
      </c>
      <c r="C4307" s="6" t="s">
        <v>393</v>
      </c>
    </row>
    <row r="4308">
      <c r="A4308" s="9">
        <f t="shared" si="1"/>
        <v>3043</v>
      </c>
      <c r="B4308" s="5" t="s">
        <v>2708</v>
      </c>
      <c r="C4308" s="6" t="s">
        <v>393</v>
      </c>
    </row>
    <row r="4309">
      <c r="A4309" s="9">
        <f t="shared" si="1"/>
        <v>3044</v>
      </c>
      <c r="B4309" s="5" t="s">
        <v>2709</v>
      </c>
      <c r="C4309" s="6" t="s">
        <v>393</v>
      </c>
    </row>
    <row r="4310">
      <c r="A4310" s="9">
        <f t="shared" si="1"/>
        <v>3045</v>
      </c>
      <c r="B4310" s="8" t="s">
        <v>2710</v>
      </c>
      <c r="C4310" s="9" t="s">
        <v>83</v>
      </c>
    </row>
    <row r="4311">
      <c r="A4311" s="9">
        <f t="shared" si="1"/>
        <v>3046</v>
      </c>
      <c r="B4311" s="5" t="s">
        <v>2711</v>
      </c>
      <c r="C4311" s="6" t="s">
        <v>78</v>
      </c>
    </row>
    <row r="4312">
      <c r="A4312" s="9">
        <f t="shared" si="1"/>
        <v>3047</v>
      </c>
      <c r="B4312" s="8" t="s">
        <v>2712</v>
      </c>
      <c r="C4312" s="9" t="s">
        <v>72</v>
      </c>
    </row>
    <row r="4313">
      <c r="A4313" s="9">
        <f t="shared" si="1"/>
        <v>3048</v>
      </c>
      <c r="B4313" s="8" t="s">
        <v>2713</v>
      </c>
      <c r="C4313" s="9" t="s">
        <v>72</v>
      </c>
    </row>
    <row r="4314">
      <c r="A4314" s="9">
        <f t="shared" si="1"/>
        <v>3049</v>
      </c>
      <c r="B4314" s="8" t="s">
        <v>2714</v>
      </c>
      <c r="C4314" s="9" t="s">
        <v>72</v>
      </c>
    </row>
    <row r="4315">
      <c r="A4315" s="9">
        <f t="shared" si="1"/>
        <v>3050</v>
      </c>
      <c r="B4315" s="8" t="s">
        <v>2715</v>
      </c>
      <c r="C4315" s="9" t="s">
        <v>72</v>
      </c>
    </row>
    <row r="4316">
      <c r="A4316" s="9">
        <f t="shared" si="1"/>
        <v>3051</v>
      </c>
      <c r="B4316" s="8" t="s">
        <v>2716</v>
      </c>
      <c r="C4316" s="9" t="s">
        <v>72</v>
      </c>
    </row>
    <row r="4317">
      <c r="A4317" s="9">
        <f t="shared" si="1"/>
        <v>3052</v>
      </c>
      <c r="B4317" s="8" t="s">
        <v>2717</v>
      </c>
      <c r="C4317" s="9" t="s">
        <v>72</v>
      </c>
    </row>
    <row r="4318">
      <c r="A4318" s="9">
        <f t="shared" si="1"/>
        <v>3053</v>
      </c>
      <c r="B4318" s="8" t="s">
        <v>2718</v>
      </c>
      <c r="C4318" s="9" t="s">
        <v>72</v>
      </c>
    </row>
    <row r="4319">
      <c r="A4319" s="9">
        <f t="shared" si="1"/>
        <v>3054</v>
      </c>
      <c r="B4319" s="8" t="s">
        <v>2719</v>
      </c>
      <c r="C4319" s="9" t="s">
        <v>72</v>
      </c>
    </row>
    <row r="4320">
      <c r="A4320" s="9">
        <f t="shared" si="1"/>
        <v>3055</v>
      </c>
      <c r="B4320" s="8" t="s">
        <v>2720</v>
      </c>
      <c r="C4320" s="9" t="s">
        <v>72</v>
      </c>
    </row>
    <row r="4321">
      <c r="A4321" s="9">
        <f t="shared" si="1"/>
        <v>3056</v>
      </c>
      <c r="B4321" s="8" t="s">
        <v>2721</v>
      </c>
      <c r="C4321" s="9" t="s">
        <v>72</v>
      </c>
    </row>
    <row r="4322">
      <c r="A4322" s="9">
        <f t="shared" si="1"/>
        <v>3057</v>
      </c>
      <c r="B4322" s="25" t="s">
        <v>24169</v>
      </c>
      <c r="C4322" s="26" t="s">
        <v>23817</v>
      </c>
    </row>
    <row r="4323">
      <c r="A4323" s="9">
        <f t="shared" si="1"/>
        <v>3058</v>
      </c>
      <c r="B4323" s="8" t="s">
        <v>2722</v>
      </c>
      <c r="C4323" s="9" t="s">
        <v>1776</v>
      </c>
    </row>
    <row r="4324">
      <c r="A4324" s="9">
        <f t="shared" si="1"/>
        <v>3059</v>
      </c>
      <c r="B4324" s="8" t="s">
        <v>2723</v>
      </c>
      <c r="C4324" s="9" t="s">
        <v>1776</v>
      </c>
    </row>
    <row r="4325">
      <c r="A4325" s="9">
        <f t="shared" si="1"/>
        <v>3060</v>
      </c>
      <c r="B4325" s="8" t="s">
        <v>2724</v>
      </c>
      <c r="C4325" s="9" t="s">
        <v>1776</v>
      </c>
    </row>
    <row r="4326">
      <c r="A4326" s="9">
        <f t="shared" si="1"/>
        <v>3061</v>
      </c>
      <c r="B4326" s="25" t="s">
        <v>24170</v>
      </c>
      <c r="C4326" s="26" t="s">
        <v>23812</v>
      </c>
    </row>
    <row r="4327">
      <c r="A4327" s="9">
        <f t="shared" si="1"/>
        <v>3062</v>
      </c>
      <c r="B4327" s="5" t="s">
        <v>2725</v>
      </c>
      <c r="C4327" s="6" t="s">
        <v>346</v>
      </c>
    </row>
    <row r="4328">
      <c r="A4328" s="9">
        <f t="shared" si="1"/>
        <v>3062</v>
      </c>
      <c r="B4328" s="5" t="s">
        <v>2725</v>
      </c>
      <c r="C4328" s="6" t="s">
        <v>23628</v>
      </c>
    </row>
    <row r="4329">
      <c r="A4329" s="9">
        <f t="shared" si="1"/>
        <v>3063</v>
      </c>
      <c r="B4329" s="5" t="s">
        <v>2726</v>
      </c>
      <c r="C4329" s="6" t="s">
        <v>1394</v>
      </c>
    </row>
    <row r="4330">
      <c r="A4330" s="9">
        <f t="shared" si="1"/>
        <v>3064</v>
      </c>
      <c r="B4330" s="5" t="s">
        <v>2727</v>
      </c>
      <c r="C4330" s="6" t="s">
        <v>683</v>
      </c>
    </row>
    <row r="4331">
      <c r="A4331" s="9">
        <f t="shared" si="1"/>
        <v>3064</v>
      </c>
      <c r="B4331" s="37" t="s">
        <v>2727</v>
      </c>
      <c r="C4331" s="28" t="s">
        <v>23633</v>
      </c>
    </row>
    <row r="4332">
      <c r="A4332" s="9">
        <f t="shared" si="1"/>
        <v>3065</v>
      </c>
      <c r="B4332" s="5" t="s">
        <v>2728</v>
      </c>
      <c r="C4332" s="6" t="s">
        <v>1267</v>
      </c>
    </row>
    <row r="4333">
      <c r="A4333" s="9">
        <f t="shared" si="1"/>
        <v>3066</v>
      </c>
      <c r="B4333" s="5" t="s">
        <v>2729</v>
      </c>
      <c r="C4333" s="6" t="s">
        <v>32</v>
      </c>
    </row>
    <row r="4334">
      <c r="A4334" s="9">
        <f t="shared" si="1"/>
        <v>3067</v>
      </c>
      <c r="B4334" s="5" t="s">
        <v>2730</v>
      </c>
      <c r="C4334" s="6" t="s">
        <v>1360</v>
      </c>
    </row>
    <row r="4335">
      <c r="A4335" s="9">
        <f t="shared" si="1"/>
        <v>3068</v>
      </c>
      <c r="B4335" s="25" t="s">
        <v>24171</v>
      </c>
      <c r="C4335" s="26" t="s">
        <v>11797</v>
      </c>
    </row>
    <row r="4336">
      <c r="A4336" s="9">
        <f t="shared" si="1"/>
        <v>3069</v>
      </c>
      <c r="B4336" s="5" t="s">
        <v>2731</v>
      </c>
      <c r="C4336" s="6" t="s">
        <v>603</v>
      </c>
    </row>
    <row r="4337">
      <c r="A4337" s="9">
        <f t="shared" si="1"/>
        <v>3070</v>
      </c>
      <c r="B4337" s="5" t="s">
        <v>2732</v>
      </c>
      <c r="C4337" s="6" t="s">
        <v>1495</v>
      </c>
    </row>
    <row r="4338" ht="18.0" customHeight="1">
      <c r="A4338" s="9">
        <f t="shared" si="1"/>
        <v>3071</v>
      </c>
      <c r="B4338" s="5" t="s">
        <v>2733</v>
      </c>
      <c r="C4338" s="6" t="s">
        <v>1585</v>
      </c>
    </row>
    <row r="4339">
      <c r="A4339" s="9">
        <f t="shared" si="1"/>
        <v>3072</v>
      </c>
      <c r="B4339" s="5" t="s">
        <v>2734</v>
      </c>
      <c r="C4339" s="6" t="s">
        <v>1585</v>
      </c>
    </row>
    <row r="4340">
      <c r="A4340" s="9">
        <f t="shared" si="1"/>
        <v>3073</v>
      </c>
      <c r="B4340" s="5" t="s">
        <v>2735</v>
      </c>
      <c r="C4340" s="6" t="s">
        <v>1585</v>
      </c>
    </row>
    <row r="4341">
      <c r="A4341" s="9">
        <f t="shared" si="1"/>
        <v>3074</v>
      </c>
      <c r="B4341" s="5" t="s">
        <v>2736</v>
      </c>
      <c r="C4341" s="6" t="s">
        <v>1585</v>
      </c>
    </row>
    <row r="4342">
      <c r="A4342" s="9">
        <f t="shared" si="1"/>
        <v>3075</v>
      </c>
      <c r="B4342" s="5" t="s">
        <v>2737</v>
      </c>
      <c r="C4342" s="6" t="s">
        <v>1279</v>
      </c>
    </row>
    <row r="4343">
      <c r="A4343" s="9">
        <f t="shared" si="1"/>
        <v>3076</v>
      </c>
      <c r="B4343" s="5" t="s">
        <v>2738</v>
      </c>
      <c r="C4343" s="6" t="s">
        <v>1369</v>
      </c>
    </row>
    <row r="4344">
      <c r="A4344" s="9">
        <f t="shared" si="1"/>
        <v>3076</v>
      </c>
      <c r="B4344" s="5" t="s">
        <v>2738</v>
      </c>
      <c r="C4344" s="6" t="s">
        <v>785</v>
      </c>
    </row>
    <row r="4345">
      <c r="A4345" s="9">
        <f t="shared" si="1"/>
        <v>3077</v>
      </c>
      <c r="B4345" s="5" t="s">
        <v>2739</v>
      </c>
      <c r="C4345" s="6" t="s">
        <v>27</v>
      </c>
    </row>
    <row r="4346">
      <c r="A4346" s="9">
        <f t="shared" si="1"/>
        <v>3078</v>
      </c>
      <c r="B4346" s="5" t="s">
        <v>2740</v>
      </c>
      <c r="C4346" s="6" t="s">
        <v>48</v>
      </c>
    </row>
    <row r="4347">
      <c r="A4347" s="9">
        <f t="shared" si="1"/>
        <v>3079</v>
      </c>
      <c r="B4347" s="5" t="s">
        <v>2741</v>
      </c>
      <c r="C4347" s="6" t="s">
        <v>437</v>
      </c>
    </row>
    <row r="4348">
      <c r="A4348" s="9">
        <f t="shared" si="1"/>
        <v>3080</v>
      </c>
      <c r="B4348" s="5" t="s">
        <v>2742</v>
      </c>
      <c r="C4348" s="6" t="s">
        <v>1585</v>
      </c>
    </row>
    <row r="4349">
      <c r="A4349" s="9">
        <f t="shared" si="1"/>
        <v>3081</v>
      </c>
      <c r="B4349" s="5" t="s">
        <v>2743</v>
      </c>
      <c r="C4349" s="6" t="s">
        <v>1585</v>
      </c>
    </row>
    <row r="4350">
      <c r="A4350" s="9">
        <f t="shared" si="1"/>
        <v>3082</v>
      </c>
      <c r="B4350" s="5" t="s">
        <v>2744</v>
      </c>
      <c r="C4350" s="6" t="s">
        <v>785</v>
      </c>
    </row>
    <row r="4351">
      <c r="A4351" s="9">
        <f t="shared" si="1"/>
        <v>3083</v>
      </c>
      <c r="B4351" s="5" t="s">
        <v>2745</v>
      </c>
      <c r="C4351" s="6" t="s">
        <v>785</v>
      </c>
    </row>
    <row r="4352">
      <c r="A4352" s="9">
        <f t="shared" si="1"/>
        <v>3084</v>
      </c>
      <c r="B4352" s="5" t="s">
        <v>2746</v>
      </c>
      <c r="C4352" s="6" t="s">
        <v>1585</v>
      </c>
    </row>
    <row r="4353">
      <c r="A4353" s="9">
        <f t="shared" si="1"/>
        <v>3085</v>
      </c>
      <c r="B4353" s="5" t="s">
        <v>2747</v>
      </c>
      <c r="C4353" s="6" t="s">
        <v>603</v>
      </c>
    </row>
    <row r="4354">
      <c r="A4354" s="9">
        <f t="shared" si="1"/>
        <v>3086</v>
      </c>
      <c r="B4354" s="25" t="s">
        <v>24172</v>
      </c>
      <c r="C4354" s="26" t="s">
        <v>941</v>
      </c>
    </row>
    <row r="4355">
      <c r="A4355" s="9">
        <f t="shared" si="1"/>
        <v>3086</v>
      </c>
      <c r="B4355" s="25" t="s">
        <v>24172</v>
      </c>
      <c r="C4355" s="6" t="s">
        <v>23672</v>
      </c>
    </row>
    <row r="4356">
      <c r="A4356" s="9">
        <f t="shared" si="1"/>
        <v>3087</v>
      </c>
      <c r="B4356" s="5" t="s">
        <v>2748</v>
      </c>
      <c r="C4356" s="6" t="s">
        <v>2549</v>
      </c>
    </row>
    <row r="4357">
      <c r="A4357" s="9">
        <f t="shared" si="1"/>
        <v>3087</v>
      </c>
      <c r="B4357" s="5" t="s">
        <v>2748</v>
      </c>
      <c r="C4357" s="6" t="s">
        <v>23628</v>
      </c>
    </row>
    <row r="4358">
      <c r="A4358" s="9">
        <f t="shared" si="1"/>
        <v>3088</v>
      </c>
      <c r="B4358" s="8" t="s">
        <v>2749</v>
      </c>
      <c r="C4358" s="9" t="s">
        <v>40</v>
      </c>
    </row>
    <row r="4359">
      <c r="A4359" s="9">
        <f t="shared" si="1"/>
        <v>3089</v>
      </c>
      <c r="B4359" s="5" t="s">
        <v>2750</v>
      </c>
      <c r="C4359" s="6" t="s">
        <v>393</v>
      </c>
    </row>
    <row r="4360">
      <c r="A4360" s="9">
        <f t="shared" si="1"/>
        <v>3090</v>
      </c>
      <c r="B4360" s="25" t="s">
        <v>24173</v>
      </c>
      <c r="C4360" s="26" t="s">
        <v>941</v>
      </c>
    </row>
    <row r="4361">
      <c r="A4361" s="9">
        <f t="shared" si="1"/>
        <v>3090</v>
      </c>
      <c r="B4361" s="25" t="s">
        <v>24173</v>
      </c>
      <c r="C4361" s="6" t="s">
        <v>23672</v>
      </c>
    </row>
    <row r="4362">
      <c r="A4362" s="9">
        <f t="shared" si="1"/>
        <v>3091</v>
      </c>
      <c r="B4362" s="5" t="s">
        <v>2751</v>
      </c>
      <c r="C4362" s="6" t="s">
        <v>1342</v>
      </c>
    </row>
    <row r="4363">
      <c r="A4363" s="9">
        <f t="shared" si="1"/>
        <v>3092</v>
      </c>
      <c r="B4363" s="5" t="s">
        <v>2752</v>
      </c>
      <c r="C4363" s="6" t="s">
        <v>798</v>
      </c>
    </row>
    <row r="4364">
      <c r="A4364" s="9">
        <f t="shared" si="1"/>
        <v>3092</v>
      </c>
      <c r="B4364" s="5" t="s">
        <v>2752</v>
      </c>
      <c r="C4364" s="6" t="s">
        <v>23628</v>
      </c>
    </row>
    <row r="4365">
      <c r="A4365" s="9">
        <f t="shared" si="1"/>
        <v>3093</v>
      </c>
      <c r="B4365" s="8" t="s">
        <v>2753</v>
      </c>
      <c r="C4365" s="9" t="s">
        <v>72</v>
      </c>
    </row>
    <row r="4366">
      <c r="A4366" s="9">
        <f t="shared" si="1"/>
        <v>3094</v>
      </c>
      <c r="B4366" s="5" t="s">
        <v>2754</v>
      </c>
      <c r="C4366" s="6" t="s">
        <v>74</v>
      </c>
    </row>
    <row r="4367">
      <c r="A4367" s="9">
        <f t="shared" si="1"/>
        <v>3095</v>
      </c>
      <c r="B4367" s="8" t="s">
        <v>2755</v>
      </c>
      <c r="C4367" s="9" t="s">
        <v>72</v>
      </c>
    </row>
    <row r="4368">
      <c r="A4368" s="9">
        <f t="shared" si="1"/>
        <v>3096</v>
      </c>
      <c r="B4368" s="5" t="s">
        <v>2756</v>
      </c>
      <c r="C4368" s="6" t="s">
        <v>1248</v>
      </c>
    </row>
    <row r="4369">
      <c r="A4369" s="9">
        <f t="shared" si="1"/>
        <v>3097</v>
      </c>
      <c r="B4369" s="5" t="s">
        <v>2757</v>
      </c>
      <c r="C4369" s="6" t="s">
        <v>1324</v>
      </c>
    </row>
    <row r="4370">
      <c r="A4370" s="9">
        <f t="shared" si="1"/>
        <v>3098</v>
      </c>
      <c r="B4370" s="5" t="s">
        <v>2758</v>
      </c>
      <c r="C4370" s="6" t="s">
        <v>1585</v>
      </c>
    </row>
    <row r="4371">
      <c r="A4371" s="9">
        <f t="shared" si="1"/>
        <v>3099</v>
      </c>
      <c r="B4371" s="5" t="s">
        <v>2759</v>
      </c>
      <c r="C4371" s="6" t="s">
        <v>612</v>
      </c>
    </row>
    <row r="4372">
      <c r="A4372" s="9">
        <f t="shared" si="1"/>
        <v>3100</v>
      </c>
      <c r="B4372" s="5" t="s">
        <v>2760</v>
      </c>
      <c r="C4372" s="6" t="s">
        <v>1360</v>
      </c>
    </row>
    <row r="4373">
      <c r="A4373" s="9">
        <f t="shared" si="1"/>
        <v>3101</v>
      </c>
      <c r="B4373" s="8" t="s">
        <v>2761</v>
      </c>
      <c r="C4373" s="9" t="s">
        <v>121</v>
      </c>
    </row>
    <row r="4374">
      <c r="A4374" s="9">
        <f t="shared" si="1"/>
        <v>3102</v>
      </c>
      <c r="B4374" s="5" t="s">
        <v>2762</v>
      </c>
      <c r="C4374" s="6" t="s">
        <v>12</v>
      </c>
    </row>
    <row r="4375">
      <c r="A4375" s="9">
        <f t="shared" si="1"/>
        <v>3103</v>
      </c>
      <c r="B4375" s="8" t="s">
        <v>2763</v>
      </c>
      <c r="C4375" s="9" t="s">
        <v>372</v>
      </c>
    </row>
    <row r="4376">
      <c r="A4376" s="9">
        <f t="shared" si="1"/>
        <v>3104</v>
      </c>
      <c r="B4376" s="5" t="s">
        <v>2764</v>
      </c>
      <c r="C4376" s="6" t="s">
        <v>1856</v>
      </c>
    </row>
    <row r="4377">
      <c r="A4377" s="9">
        <f t="shared" si="1"/>
        <v>3105</v>
      </c>
      <c r="B4377" s="5" t="s">
        <v>2765</v>
      </c>
      <c r="C4377" s="6" t="s">
        <v>1334</v>
      </c>
    </row>
    <row r="4378">
      <c r="A4378" s="9">
        <f t="shared" si="1"/>
        <v>3106</v>
      </c>
      <c r="B4378" s="8" t="s">
        <v>2766</v>
      </c>
      <c r="C4378" s="9" t="s">
        <v>72</v>
      </c>
    </row>
    <row r="4379">
      <c r="A4379" s="9">
        <f t="shared" si="1"/>
        <v>3107</v>
      </c>
      <c r="B4379" s="5" t="s">
        <v>2767</v>
      </c>
      <c r="C4379" s="6" t="s">
        <v>1248</v>
      </c>
    </row>
    <row r="4380">
      <c r="A4380" s="9">
        <f t="shared" si="1"/>
        <v>3108</v>
      </c>
      <c r="B4380" s="5" t="s">
        <v>2768</v>
      </c>
      <c r="C4380" s="6" t="s">
        <v>1248</v>
      </c>
    </row>
    <row r="4381">
      <c r="A4381" s="9">
        <f t="shared" si="1"/>
        <v>3109</v>
      </c>
      <c r="B4381" s="5" t="s">
        <v>2769</v>
      </c>
      <c r="C4381" s="6" t="s">
        <v>1248</v>
      </c>
    </row>
    <row r="4382">
      <c r="A4382" s="9">
        <f t="shared" si="1"/>
        <v>3110</v>
      </c>
      <c r="B4382" s="5" t="s">
        <v>2770</v>
      </c>
      <c r="C4382" s="6" t="s">
        <v>69</v>
      </c>
    </row>
    <row r="4383">
      <c r="A4383" s="9">
        <f t="shared" si="1"/>
        <v>3110</v>
      </c>
      <c r="B4383" s="5" t="s">
        <v>2770</v>
      </c>
      <c r="C4383" s="6" t="s">
        <v>23628</v>
      </c>
    </row>
    <row r="4384">
      <c r="A4384" s="9">
        <f t="shared" si="1"/>
        <v>3111</v>
      </c>
      <c r="B4384" s="8" t="s">
        <v>2771</v>
      </c>
      <c r="C4384" s="9" t="s">
        <v>372</v>
      </c>
    </row>
    <row r="4385">
      <c r="A4385" s="9">
        <f t="shared" si="1"/>
        <v>3112</v>
      </c>
      <c r="B4385" s="5" t="s">
        <v>2772</v>
      </c>
      <c r="C4385" s="6" t="s">
        <v>1585</v>
      </c>
    </row>
    <row r="4386">
      <c r="A4386" s="9">
        <f t="shared" si="1"/>
        <v>3113</v>
      </c>
      <c r="B4386" s="5" t="s">
        <v>2773</v>
      </c>
      <c r="C4386" s="6" t="s">
        <v>1334</v>
      </c>
    </row>
    <row r="4387">
      <c r="A4387" s="9">
        <f t="shared" si="1"/>
        <v>3114</v>
      </c>
      <c r="B4387" s="5" t="s">
        <v>2774</v>
      </c>
      <c r="C4387" s="6" t="s">
        <v>798</v>
      </c>
    </row>
    <row r="4388">
      <c r="A4388" s="9">
        <f t="shared" si="1"/>
        <v>3114</v>
      </c>
      <c r="B4388" s="5" t="s">
        <v>2774</v>
      </c>
      <c r="C4388" s="6" t="s">
        <v>23628</v>
      </c>
    </row>
    <row r="4389">
      <c r="A4389" s="9">
        <f t="shared" si="1"/>
        <v>3115</v>
      </c>
      <c r="B4389" s="5" t="s">
        <v>2775</v>
      </c>
      <c r="C4389" s="6" t="s">
        <v>603</v>
      </c>
    </row>
    <row r="4390">
      <c r="A4390" s="9">
        <f t="shared" si="1"/>
        <v>3116</v>
      </c>
      <c r="B4390" s="5" t="s">
        <v>2776</v>
      </c>
      <c r="C4390" s="6" t="s">
        <v>1369</v>
      </c>
    </row>
    <row r="4391">
      <c r="A4391" s="9">
        <f t="shared" si="1"/>
        <v>3116</v>
      </c>
      <c r="B4391" s="5" t="s">
        <v>2776</v>
      </c>
      <c r="C4391" s="6" t="s">
        <v>893</v>
      </c>
    </row>
    <row r="4392">
      <c r="A4392" s="9">
        <f t="shared" si="1"/>
        <v>3117</v>
      </c>
      <c r="B4392" s="25" t="s">
        <v>24174</v>
      </c>
      <c r="C4392" s="26" t="s">
        <v>23761</v>
      </c>
    </row>
    <row r="4393">
      <c r="A4393" s="9">
        <f t="shared" si="1"/>
        <v>3118</v>
      </c>
      <c r="B4393" s="5" t="s">
        <v>2777</v>
      </c>
      <c r="C4393" s="6" t="s">
        <v>471</v>
      </c>
    </row>
    <row r="4394">
      <c r="A4394" s="9">
        <f t="shared" si="1"/>
        <v>3119</v>
      </c>
      <c r="B4394" s="8" t="s">
        <v>2778</v>
      </c>
      <c r="C4394" s="9" t="s">
        <v>88</v>
      </c>
    </row>
    <row r="4395">
      <c r="A4395" s="9">
        <f t="shared" si="1"/>
        <v>3120</v>
      </c>
      <c r="B4395" s="5" t="s">
        <v>2779</v>
      </c>
      <c r="C4395" s="6" t="s">
        <v>346</v>
      </c>
    </row>
    <row r="4396">
      <c r="A4396" s="9">
        <f t="shared" si="1"/>
        <v>3120</v>
      </c>
      <c r="B4396" s="5" t="s">
        <v>2779</v>
      </c>
      <c r="C4396" s="6" t="s">
        <v>23628</v>
      </c>
    </row>
    <row r="4397">
      <c r="A4397" s="9">
        <f t="shared" si="1"/>
        <v>3121</v>
      </c>
      <c r="B4397" s="5" t="s">
        <v>2780</v>
      </c>
      <c r="C4397" s="6" t="s">
        <v>1324</v>
      </c>
    </row>
    <row r="4398">
      <c r="A4398" s="9">
        <f t="shared" si="1"/>
        <v>3122</v>
      </c>
      <c r="B4398" s="5" t="s">
        <v>2781</v>
      </c>
      <c r="C4398" s="6" t="s">
        <v>86</v>
      </c>
    </row>
    <row r="4399">
      <c r="A4399" s="9">
        <f t="shared" si="1"/>
        <v>3123</v>
      </c>
      <c r="B4399" s="8" t="s">
        <v>2782</v>
      </c>
      <c r="C4399" s="9" t="s">
        <v>555</v>
      </c>
    </row>
    <row r="4400">
      <c r="A4400" s="9">
        <f t="shared" si="1"/>
        <v>3124</v>
      </c>
      <c r="B4400" s="5" t="s">
        <v>2783</v>
      </c>
      <c r="C4400" s="6" t="s">
        <v>610</v>
      </c>
    </row>
    <row r="4401">
      <c r="A4401" s="9">
        <f t="shared" si="1"/>
        <v>3125</v>
      </c>
      <c r="B4401" s="5" t="s">
        <v>2784</v>
      </c>
      <c r="C4401" s="6" t="s">
        <v>683</v>
      </c>
    </row>
    <row r="4402">
      <c r="A4402" s="9">
        <f t="shared" si="1"/>
        <v>3125</v>
      </c>
      <c r="B4402" s="37" t="s">
        <v>2784</v>
      </c>
      <c r="C4402" s="28" t="s">
        <v>23633</v>
      </c>
    </row>
    <row r="4403">
      <c r="A4403" s="9">
        <f t="shared" si="1"/>
        <v>3126</v>
      </c>
      <c r="B4403" s="5" t="s">
        <v>2785</v>
      </c>
      <c r="C4403" s="6" t="s">
        <v>989</v>
      </c>
    </row>
    <row r="4404">
      <c r="A4404" s="9">
        <f t="shared" si="1"/>
        <v>3127</v>
      </c>
      <c r="B4404" s="5" t="s">
        <v>2786</v>
      </c>
      <c r="C4404" s="6" t="s">
        <v>656</v>
      </c>
    </row>
    <row r="4405">
      <c r="A4405" s="9">
        <f t="shared" si="1"/>
        <v>3127</v>
      </c>
      <c r="B4405" s="5" t="s">
        <v>2786</v>
      </c>
      <c r="C4405" s="6" t="s">
        <v>23628</v>
      </c>
    </row>
    <row r="4406">
      <c r="A4406" s="9">
        <f t="shared" si="1"/>
        <v>3128</v>
      </c>
      <c r="B4406" s="25" t="s">
        <v>24175</v>
      </c>
      <c r="C4406" s="26" t="s">
        <v>23817</v>
      </c>
    </row>
    <row r="4407">
      <c r="A4407" s="9">
        <f t="shared" si="1"/>
        <v>3129</v>
      </c>
      <c r="B4407" s="5" t="s">
        <v>2787</v>
      </c>
      <c r="C4407" s="6" t="s">
        <v>798</v>
      </c>
    </row>
    <row r="4408">
      <c r="A4408" s="9">
        <f t="shared" si="1"/>
        <v>3129</v>
      </c>
      <c r="B4408" s="5" t="s">
        <v>2787</v>
      </c>
      <c r="C4408" s="6" t="s">
        <v>23628</v>
      </c>
    </row>
    <row r="4409">
      <c r="A4409" s="9">
        <f t="shared" si="1"/>
        <v>3130</v>
      </c>
      <c r="B4409" s="5" t="s">
        <v>2788</v>
      </c>
      <c r="C4409" s="6" t="s">
        <v>1334</v>
      </c>
    </row>
    <row r="4410">
      <c r="A4410" s="9">
        <f t="shared" si="1"/>
        <v>3131</v>
      </c>
      <c r="B4410" s="5" t="s">
        <v>2789</v>
      </c>
      <c r="C4410" s="6" t="s">
        <v>69</v>
      </c>
    </row>
    <row r="4411">
      <c r="A4411" s="9">
        <f t="shared" si="1"/>
        <v>3131</v>
      </c>
      <c r="B4411" s="5" t="s">
        <v>2789</v>
      </c>
      <c r="C4411" s="6" t="s">
        <v>23628</v>
      </c>
    </row>
    <row r="4412">
      <c r="A4412" s="9">
        <f t="shared" si="1"/>
        <v>3132</v>
      </c>
      <c r="B4412" s="5" t="s">
        <v>2790</v>
      </c>
      <c r="C4412" s="6" t="s">
        <v>69</v>
      </c>
    </row>
    <row r="4413">
      <c r="A4413" s="9">
        <f t="shared" si="1"/>
        <v>3132</v>
      </c>
      <c r="B4413" s="5" t="s">
        <v>2790</v>
      </c>
      <c r="C4413" s="6" t="s">
        <v>23628</v>
      </c>
    </row>
    <row r="4414">
      <c r="A4414" s="9">
        <f t="shared" si="1"/>
        <v>3133</v>
      </c>
      <c r="B4414" s="5" t="s">
        <v>2791</v>
      </c>
      <c r="C4414" s="6" t="s">
        <v>69</v>
      </c>
    </row>
    <row r="4415">
      <c r="A4415" s="9">
        <f t="shared" si="1"/>
        <v>3133</v>
      </c>
      <c r="B4415" s="5" t="s">
        <v>2791</v>
      </c>
      <c r="C4415" s="6" t="s">
        <v>23628</v>
      </c>
    </row>
    <row r="4416">
      <c r="A4416" s="9">
        <f t="shared" si="1"/>
        <v>3134</v>
      </c>
      <c r="B4416" s="5" t="s">
        <v>2792</v>
      </c>
      <c r="C4416" s="6" t="s">
        <v>780</v>
      </c>
    </row>
    <row r="4417">
      <c r="A4417" s="9">
        <f t="shared" si="1"/>
        <v>3135</v>
      </c>
      <c r="B4417" s="8" t="s">
        <v>2793</v>
      </c>
      <c r="C4417" s="9" t="s">
        <v>1169</v>
      </c>
    </row>
    <row r="4418">
      <c r="A4418" s="9">
        <f t="shared" si="1"/>
        <v>3136</v>
      </c>
      <c r="B4418" s="5" t="s">
        <v>2794</v>
      </c>
      <c r="C4418" s="6" t="s">
        <v>1342</v>
      </c>
    </row>
    <row r="4419">
      <c r="A4419" s="9">
        <f t="shared" si="1"/>
        <v>3137</v>
      </c>
      <c r="B4419" s="5" t="s">
        <v>2795</v>
      </c>
      <c r="C4419" s="6" t="s">
        <v>62</v>
      </c>
    </row>
    <row r="4420">
      <c r="A4420" s="9">
        <f t="shared" si="1"/>
        <v>3137</v>
      </c>
      <c r="B4420" s="5" t="s">
        <v>2795</v>
      </c>
      <c r="C4420" s="6" t="s">
        <v>23628</v>
      </c>
    </row>
    <row r="4421">
      <c r="A4421" s="9">
        <f t="shared" si="1"/>
        <v>3138</v>
      </c>
      <c r="B4421" s="8" t="s">
        <v>2796</v>
      </c>
      <c r="C4421" s="9" t="s">
        <v>1776</v>
      </c>
    </row>
    <row r="4422">
      <c r="A4422" s="9">
        <f t="shared" si="1"/>
        <v>3139</v>
      </c>
      <c r="B4422" s="5" t="s">
        <v>2797</v>
      </c>
      <c r="C4422" s="6" t="s">
        <v>758</v>
      </c>
    </row>
    <row r="4423">
      <c r="A4423" s="9">
        <f t="shared" si="1"/>
        <v>3140</v>
      </c>
      <c r="B4423" s="5" t="s">
        <v>2798</v>
      </c>
      <c r="C4423" s="6" t="s">
        <v>69</v>
      </c>
    </row>
    <row r="4424">
      <c r="A4424" s="9">
        <f t="shared" si="1"/>
        <v>3140</v>
      </c>
      <c r="B4424" s="5" t="s">
        <v>2798</v>
      </c>
      <c r="C4424" s="6" t="s">
        <v>23628</v>
      </c>
    </row>
    <row r="4425">
      <c r="A4425" s="9">
        <f t="shared" si="1"/>
        <v>3141</v>
      </c>
      <c r="B4425" s="25" t="s">
        <v>24176</v>
      </c>
      <c r="C4425" s="26" t="s">
        <v>23812</v>
      </c>
    </row>
    <row r="4426">
      <c r="A4426" s="9">
        <f t="shared" si="1"/>
        <v>3142</v>
      </c>
      <c r="B4426" s="5" t="s">
        <v>2799</v>
      </c>
      <c r="C4426" s="6" t="s">
        <v>467</v>
      </c>
    </row>
    <row r="4427">
      <c r="A4427" s="9">
        <f t="shared" si="1"/>
        <v>3142</v>
      </c>
      <c r="B4427" s="5" t="s">
        <v>2799</v>
      </c>
      <c r="C4427" s="6" t="s">
        <v>23628</v>
      </c>
    </row>
    <row r="4428">
      <c r="A4428" s="9">
        <f t="shared" si="1"/>
        <v>3143</v>
      </c>
      <c r="B4428" s="5" t="s">
        <v>2800</v>
      </c>
      <c r="C4428" s="6" t="s">
        <v>69</v>
      </c>
    </row>
    <row r="4429">
      <c r="A4429" s="9">
        <f t="shared" si="1"/>
        <v>3143</v>
      </c>
      <c r="B4429" s="5" t="s">
        <v>2800</v>
      </c>
      <c r="C4429" s="6" t="s">
        <v>23628</v>
      </c>
    </row>
    <row r="4430">
      <c r="A4430" s="9">
        <f t="shared" si="1"/>
        <v>3144</v>
      </c>
      <c r="B4430" s="8" t="s">
        <v>2801</v>
      </c>
      <c r="C4430" s="9" t="s">
        <v>64</v>
      </c>
    </row>
    <row r="4431">
      <c r="A4431" s="9">
        <f t="shared" si="1"/>
        <v>3145</v>
      </c>
      <c r="B4431" s="5" t="s">
        <v>2802</v>
      </c>
      <c r="C4431" s="6" t="s">
        <v>393</v>
      </c>
    </row>
    <row r="4432">
      <c r="A4432" s="9">
        <f t="shared" si="1"/>
        <v>3146</v>
      </c>
      <c r="B4432" s="5" t="s">
        <v>2803</v>
      </c>
      <c r="C4432" s="6" t="s">
        <v>1856</v>
      </c>
    </row>
    <row r="4433">
      <c r="A4433" s="9">
        <f t="shared" si="1"/>
        <v>3147</v>
      </c>
      <c r="B4433" s="5" t="s">
        <v>2804</v>
      </c>
      <c r="C4433" s="6" t="s">
        <v>69</v>
      </c>
    </row>
    <row r="4434">
      <c r="A4434" s="9">
        <f t="shared" si="1"/>
        <v>3147</v>
      </c>
      <c r="B4434" s="5" t="s">
        <v>2804</v>
      </c>
      <c r="C4434" s="6" t="s">
        <v>23628</v>
      </c>
    </row>
    <row r="4435">
      <c r="A4435" s="9">
        <f t="shared" si="1"/>
        <v>3148</v>
      </c>
      <c r="B4435" s="5" t="s">
        <v>2805</v>
      </c>
      <c r="C4435" s="6" t="s">
        <v>798</v>
      </c>
    </row>
    <row r="4436">
      <c r="A4436" s="9">
        <f t="shared" si="1"/>
        <v>3148</v>
      </c>
      <c r="B4436" s="5" t="s">
        <v>2805</v>
      </c>
      <c r="C4436" s="6" t="s">
        <v>23628</v>
      </c>
    </row>
    <row r="4437">
      <c r="A4437" s="9">
        <f t="shared" si="1"/>
        <v>3149</v>
      </c>
      <c r="B4437" s="8" t="s">
        <v>2806</v>
      </c>
      <c r="C4437" s="9" t="s">
        <v>72</v>
      </c>
    </row>
    <row r="4438">
      <c r="A4438" s="9">
        <f t="shared" si="1"/>
        <v>3150</v>
      </c>
      <c r="B4438" s="25" t="s">
        <v>24177</v>
      </c>
      <c r="C4438" s="26" t="s">
        <v>23812</v>
      </c>
    </row>
    <row r="4439">
      <c r="A4439" s="9">
        <f t="shared" si="1"/>
        <v>3151</v>
      </c>
      <c r="B4439" s="5" t="s">
        <v>2807</v>
      </c>
      <c r="C4439" s="6" t="s">
        <v>1290</v>
      </c>
    </row>
    <row r="4440">
      <c r="A4440" s="9">
        <f t="shared" si="1"/>
        <v>3152</v>
      </c>
      <c r="B4440" s="5" t="s">
        <v>2808</v>
      </c>
      <c r="C4440" s="6" t="s">
        <v>32</v>
      </c>
    </row>
    <row r="4441">
      <c r="A4441" s="9">
        <f t="shared" si="1"/>
        <v>3153</v>
      </c>
      <c r="B4441" s="5" t="s">
        <v>2809</v>
      </c>
      <c r="C4441" s="6" t="s">
        <v>32</v>
      </c>
    </row>
    <row r="4442">
      <c r="A4442" s="9">
        <f t="shared" si="1"/>
        <v>3154</v>
      </c>
      <c r="B4442" s="5" t="s">
        <v>2810</v>
      </c>
      <c r="C4442" s="6" t="s">
        <v>1378</v>
      </c>
    </row>
    <row r="4443">
      <c r="A4443" s="9">
        <f t="shared" si="1"/>
        <v>3155</v>
      </c>
      <c r="B4443" s="5" t="s">
        <v>2811</v>
      </c>
      <c r="C4443" s="6" t="s">
        <v>603</v>
      </c>
    </row>
    <row r="4444">
      <c r="A4444" s="9">
        <f t="shared" si="1"/>
        <v>3156</v>
      </c>
      <c r="B4444" s="5" t="s">
        <v>2812</v>
      </c>
      <c r="C4444" s="6" t="s">
        <v>1620</v>
      </c>
    </row>
    <row r="4445">
      <c r="A4445" s="9">
        <f t="shared" si="1"/>
        <v>3157</v>
      </c>
      <c r="B4445" s="5" t="s">
        <v>2813</v>
      </c>
      <c r="C4445" s="6" t="s">
        <v>27</v>
      </c>
    </row>
    <row r="4446">
      <c r="A4446" s="9">
        <f t="shared" si="1"/>
        <v>3158</v>
      </c>
      <c r="B4446" s="5" t="s">
        <v>2814</v>
      </c>
      <c r="C4446" s="6" t="s">
        <v>1369</v>
      </c>
    </row>
    <row r="4447">
      <c r="A4447" s="9">
        <f t="shared" si="1"/>
        <v>3159</v>
      </c>
      <c r="B4447" s="5" t="s">
        <v>2815</v>
      </c>
      <c r="C4447" s="6" t="s">
        <v>1394</v>
      </c>
    </row>
    <row r="4448">
      <c r="A4448" s="9">
        <f t="shared" si="1"/>
        <v>3160</v>
      </c>
      <c r="B4448" s="5" t="s">
        <v>2816</v>
      </c>
      <c r="C4448" s="6" t="s">
        <v>27</v>
      </c>
    </row>
    <row r="4449">
      <c r="A4449" s="9">
        <f t="shared" si="1"/>
        <v>3161</v>
      </c>
      <c r="B4449" s="5" t="s">
        <v>2817</v>
      </c>
      <c r="C4449" s="6" t="s">
        <v>27</v>
      </c>
    </row>
    <row r="4450">
      <c r="A4450" s="9">
        <f t="shared" si="1"/>
        <v>3161</v>
      </c>
      <c r="B4450" s="5" t="s">
        <v>2817</v>
      </c>
      <c r="C4450" s="6" t="s">
        <v>1221</v>
      </c>
    </row>
    <row r="4451">
      <c r="A4451" s="9">
        <f t="shared" si="1"/>
        <v>3162</v>
      </c>
      <c r="B4451" s="5" t="s">
        <v>2818</v>
      </c>
      <c r="C4451" s="6" t="s">
        <v>1279</v>
      </c>
    </row>
    <row r="4452">
      <c r="A4452" s="9">
        <f t="shared" si="1"/>
        <v>3163</v>
      </c>
      <c r="B4452" s="5" t="s">
        <v>2819</v>
      </c>
      <c r="C4452" s="6" t="s">
        <v>1585</v>
      </c>
    </row>
    <row r="4453">
      <c r="A4453" s="9">
        <f t="shared" si="1"/>
        <v>3164</v>
      </c>
      <c r="B4453" s="5" t="s">
        <v>2820</v>
      </c>
      <c r="C4453" s="6" t="s">
        <v>86</v>
      </c>
    </row>
    <row r="4454">
      <c r="A4454" s="9">
        <f t="shared" si="1"/>
        <v>3165</v>
      </c>
      <c r="B4454" s="5" t="s">
        <v>2821</v>
      </c>
      <c r="C4454" s="6" t="s">
        <v>86</v>
      </c>
    </row>
    <row r="4455">
      <c r="A4455" s="9">
        <f t="shared" si="1"/>
        <v>3166</v>
      </c>
      <c r="B4455" s="5" t="s">
        <v>2822</v>
      </c>
      <c r="C4455" s="6" t="s">
        <v>1378</v>
      </c>
    </row>
    <row r="4456">
      <c r="A4456" s="9">
        <f t="shared" si="1"/>
        <v>3167</v>
      </c>
      <c r="B4456" s="25" t="s">
        <v>24178</v>
      </c>
      <c r="C4456" s="26" t="s">
        <v>23812</v>
      </c>
    </row>
    <row r="4457">
      <c r="A4457" s="9">
        <f t="shared" si="1"/>
        <v>3168</v>
      </c>
      <c r="B4457" s="5" t="s">
        <v>2823</v>
      </c>
      <c r="C4457" s="6" t="s">
        <v>437</v>
      </c>
    </row>
    <row r="4458">
      <c r="A4458" s="9">
        <f t="shared" si="1"/>
        <v>3169</v>
      </c>
      <c r="B4458" s="8" t="s">
        <v>2824</v>
      </c>
      <c r="C4458" s="9" t="s">
        <v>46</v>
      </c>
    </row>
    <row r="4459">
      <c r="A4459" s="9">
        <f t="shared" si="1"/>
        <v>3170</v>
      </c>
      <c r="B4459" s="5" t="s">
        <v>2825</v>
      </c>
      <c r="C4459" s="6" t="s">
        <v>798</v>
      </c>
    </row>
    <row r="4460">
      <c r="A4460" s="9">
        <f t="shared" si="1"/>
        <v>3170</v>
      </c>
      <c r="B4460" s="5" t="s">
        <v>2825</v>
      </c>
      <c r="C4460" s="6" t="s">
        <v>23628</v>
      </c>
    </row>
    <row r="4461">
      <c r="A4461" s="9">
        <f t="shared" si="1"/>
        <v>3171</v>
      </c>
      <c r="B4461" s="5" t="s">
        <v>2826</v>
      </c>
      <c r="C4461" s="6" t="s">
        <v>1248</v>
      </c>
    </row>
    <row r="4462">
      <c r="A4462" s="9">
        <f t="shared" si="1"/>
        <v>3172</v>
      </c>
      <c r="B4462" s="5" t="s">
        <v>2827</v>
      </c>
      <c r="C4462" s="6" t="s">
        <v>1248</v>
      </c>
    </row>
    <row r="4463">
      <c r="A4463" s="9">
        <f t="shared" si="1"/>
        <v>3173</v>
      </c>
      <c r="B4463" s="36" t="s">
        <v>24179</v>
      </c>
      <c r="C4463" s="26" t="s">
        <v>3126</v>
      </c>
    </row>
    <row r="4464">
      <c r="A4464" s="9">
        <f t="shared" si="1"/>
        <v>3174</v>
      </c>
      <c r="B4464" s="8" t="s">
        <v>2828</v>
      </c>
      <c r="C4464" s="9" t="s">
        <v>46</v>
      </c>
    </row>
    <row r="4465">
      <c r="A4465" s="9">
        <f t="shared" si="1"/>
        <v>3175</v>
      </c>
      <c r="B4465" s="25" t="s">
        <v>24180</v>
      </c>
      <c r="C4465" s="26" t="s">
        <v>8541</v>
      </c>
    </row>
    <row r="4466">
      <c r="A4466" s="9">
        <f t="shared" si="1"/>
        <v>3176</v>
      </c>
      <c r="B4466" s="8" t="s">
        <v>2829</v>
      </c>
      <c r="C4466" s="9" t="s">
        <v>8</v>
      </c>
    </row>
    <row r="4467">
      <c r="A4467" s="9">
        <f t="shared" si="1"/>
        <v>3177</v>
      </c>
      <c r="B4467" s="25" t="s">
        <v>24181</v>
      </c>
      <c r="C4467" s="26" t="s">
        <v>487</v>
      </c>
    </row>
    <row r="4468">
      <c r="A4468" s="9">
        <f t="shared" si="1"/>
        <v>3177</v>
      </c>
      <c r="B4468" s="27" t="s">
        <v>24181</v>
      </c>
      <c r="C4468" s="28" t="s">
        <v>23637</v>
      </c>
    </row>
    <row r="4469">
      <c r="A4469" s="9">
        <f t="shared" si="1"/>
        <v>3178</v>
      </c>
      <c r="B4469" s="5" t="s">
        <v>2830</v>
      </c>
      <c r="C4469" s="6" t="s">
        <v>1267</v>
      </c>
    </row>
    <row r="4470">
      <c r="A4470" s="9">
        <f t="shared" si="1"/>
        <v>3179</v>
      </c>
      <c r="B4470" s="8" t="s">
        <v>2831</v>
      </c>
      <c r="C4470" s="9" t="s">
        <v>88</v>
      </c>
    </row>
    <row r="4471">
      <c r="A4471" s="9">
        <f t="shared" si="1"/>
        <v>3180</v>
      </c>
      <c r="B4471" s="8" t="s">
        <v>2832</v>
      </c>
      <c r="C4471" s="9" t="s">
        <v>88</v>
      </c>
    </row>
    <row r="4472">
      <c r="A4472" s="9">
        <f t="shared" si="1"/>
        <v>3181</v>
      </c>
      <c r="B4472" s="5" t="s">
        <v>2833</v>
      </c>
      <c r="C4472" s="6" t="s">
        <v>758</v>
      </c>
    </row>
    <row r="4473">
      <c r="A4473" s="9">
        <f t="shared" si="1"/>
        <v>3182</v>
      </c>
      <c r="B4473" s="8" t="s">
        <v>2834</v>
      </c>
      <c r="C4473" s="9" t="s">
        <v>818</v>
      </c>
    </row>
    <row r="4474">
      <c r="A4474" s="9">
        <f t="shared" si="1"/>
        <v>3183</v>
      </c>
      <c r="B4474" s="8" t="s">
        <v>2835</v>
      </c>
      <c r="C4474" s="9" t="s">
        <v>177</v>
      </c>
    </row>
    <row r="4475">
      <c r="A4475" s="9">
        <f t="shared" si="1"/>
        <v>3184</v>
      </c>
      <c r="B4475" s="8" t="s">
        <v>2836</v>
      </c>
      <c r="C4475" s="9" t="s">
        <v>893</v>
      </c>
    </row>
    <row r="4476">
      <c r="A4476" s="9">
        <f t="shared" si="1"/>
        <v>3185</v>
      </c>
      <c r="B4476" s="8" t="s">
        <v>2837</v>
      </c>
      <c r="C4476" s="9" t="s">
        <v>1169</v>
      </c>
    </row>
    <row r="4477">
      <c r="A4477" s="9">
        <f t="shared" si="1"/>
        <v>3186</v>
      </c>
      <c r="B4477" s="8" t="s">
        <v>2838</v>
      </c>
      <c r="C4477" s="9" t="s">
        <v>547</v>
      </c>
    </row>
    <row r="4478">
      <c r="A4478" s="9">
        <f t="shared" si="1"/>
        <v>3187</v>
      </c>
      <c r="B4478" s="5" t="s">
        <v>2839</v>
      </c>
      <c r="C4478" s="6" t="s">
        <v>538</v>
      </c>
    </row>
    <row r="4479">
      <c r="A4479" s="9">
        <f t="shared" si="1"/>
        <v>3187</v>
      </c>
      <c r="B4479" s="5" t="s">
        <v>2839</v>
      </c>
      <c r="C4479" s="6" t="s">
        <v>23628</v>
      </c>
    </row>
    <row r="4480">
      <c r="A4480" s="9">
        <f t="shared" si="1"/>
        <v>3188</v>
      </c>
      <c r="B4480" s="5" t="s">
        <v>2840</v>
      </c>
      <c r="C4480" s="6" t="s">
        <v>95</v>
      </c>
    </row>
    <row r="4481">
      <c r="A4481" s="9">
        <f t="shared" si="1"/>
        <v>3189</v>
      </c>
      <c r="B4481" s="5" t="s">
        <v>2841</v>
      </c>
      <c r="C4481" s="6" t="s">
        <v>1324</v>
      </c>
    </row>
    <row r="4482">
      <c r="A4482" s="9">
        <f t="shared" si="1"/>
        <v>3190</v>
      </c>
      <c r="B4482" s="5" t="s">
        <v>2842</v>
      </c>
      <c r="C4482" s="6" t="s">
        <v>1394</v>
      </c>
    </row>
    <row r="4483">
      <c r="A4483" s="9">
        <f t="shared" si="1"/>
        <v>3191</v>
      </c>
      <c r="B4483" s="5" t="s">
        <v>2843</v>
      </c>
      <c r="C4483" s="6" t="s">
        <v>612</v>
      </c>
    </row>
    <row r="4484">
      <c r="A4484" s="9">
        <f t="shared" si="1"/>
        <v>3192</v>
      </c>
      <c r="B4484" s="8" t="s">
        <v>2844</v>
      </c>
      <c r="C4484" s="9" t="s">
        <v>65</v>
      </c>
    </row>
    <row r="4485">
      <c r="A4485" s="9">
        <f t="shared" si="1"/>
        <v>3193</v>
      </c>
      <c r="B4485" s="5" t="s">
        <v>2845</v>
      </c>
      <c r="C4485" s="6" t="s">
        <v>69</v>
      </c>
    </row>
    <row r="4486">
      <c r="A4486" s="9">
        <f t="shared" si="1"/>
        <v>3193</v>
      </c>
      <c r="B4486" s="5" t="s">
        <v>2845</v>
      </c>
      <c r="C4486" s="6" t="s">
        <v>23628</v>
      </c>
    </row>
    <row r="4487">
      <c r="A4487" s="9">
        <f t="shared" si="1"/>
        <v>3194</v>
      </c>
      <c r="B4487" s="8" t="s">
        <v>2846</v>
      </c>
      <c r="C4487" s="9" t="s">
        <v>121</v>
      </c>
    </row>
    <row r="4488">
      <c r="A4488" s="9">
        <f t="shared" si="1"/>
        <v>3195</v>
      </c>
      <c r="B4488" s="8" t="s">
        <v>2847</v>
      </c>
      <c r="C4488" s="9" t="s">
        <v>547</v>
      </c>
    </row>
    <row r="4489">
      <c r="A4489" s="9">
        <f t="shared" si="1"/>
        <v>3195</v>
      </c>
      <c r="B4489" s="8" t="s">
        <v>2847</v>
      </c>
      <c r="C4489" s="9" t="s">
        <v>64</v>
      </c>
    </row>
    <row r="4490">
      <c r="A4490" s="9">
        <f t="shared" si="1"/>
        <v>3196</v>
      </c>
      <c r="B4490" s="27" t="s">
        <v>24182</v>
      </c>
      <c r="C4490" s="28" t="s">
        <v>23637</v>
      </c>
    </row>
    <row r="4491">
      <c r="A4491" s="9">
        <f t="shared" si="1"/>
        <v>3196</v>
      </c>
      <c r="B4491" s="25" t="s">
        <v>24182</v>
      </c>
      <c r="C4491" s="33" t="s">
        <v>90</v>
      </c>
    </row>
    <row r="4492">
      <c r="A4492" s="9">
        <f t="shared" si="1"/>
        <v>3196</v>
      </c>
      <c r="B4492" s="25" t="s">
        <v>24182</v>
      </c>
      <c r="C4492" s="34" t="s">
        <v>67</v>
      </c>
    </row>
    <row r="4493">
      <c r="A4493" s="9">
        <f t="shared" si="1"/>
        <v>3196</v>
      </c>
      <c r="B4493" s="25" t="s">
        <v>24182</v>
      </c>
      <c r="C4493" s="34" t="s">
        <v>91</v>
      </c>
    </row>
    <row r="4494">
      <c r="A4494" s="9">
        <f t="shared" si="1"/>
        <v>3196</v>
      </c>
      <c r="B4494" s="25" t="s">
        <v>24182</v>
      </c>
      <c r="C4494" s="34" t="s">
        <v>25</v>
      </c>
    </row>
    <row r="4495">
      <c r="A4495" s="9">
        <f t="shared" si="1"/>
        <v>3197</v>
      </c>
      <c r="B4495" s="30" t="s">
        <v>24183</v>
      </c>
      <c r="C4495" s="26" t="s">
        <v>23737</v>
      </c>
    </row>
    <row r="4496">
      <c r="A4496" s="9">
        <f t="shared" si="1"/>
        <v>3198</v>
      </c>
      <c r="B4496" s="30" t="s">
        <v>24184</v>
      </c>
      <c r="C4496" s="26" t="s">
        <v>23737</v>
      </c>
    </row>
    <row r="4497">
      <c r="A4497" s="9">
        <f t="shared" si="1"/>
        <v>3199</v>
      </c>
      <c r="B4497" s="8" t="s">
        <v>2848</v>
      </c>
      <c r="C4497" s="9" t="s">
        <v>372</v>
      </c>
    </row>
    <row r="4498">
      <c r="A4498" s="9">
        <f t="shared" si="1"/>
        <v>3200</v>
      </c>
      <c r="B4498" s="5" t="s">
        <v>2849</v>
      </c>
      <c r="C4498" s="6" t="s">
        <v>1248</v>
      </c>
    </row>
    <row r="4499">
      <c r="A4499" s="9">
        <f t="shared" si="1"/>
        <v>3201</v>
      </c>
      <c r="B4499" s="5" t="s">
        <v>2850</v>
      </c>
      <c r="C4499" s="6" t="s">
        <v>1223</v>
      </c>
    </row>
    <row r="4500">
      <c r="A4500" s="9">
        <f t="shared" si="1"/>
        <v>3202</v>
      </c>
      <c r="B4500" s="8" t="s">
        <v>2851</v>
      </c>
      <c r="C4500" s="9" t="s">
        <v>818</v>
      </c>
    </row>
    <row r="4501">
      <c r="A4501" s="9">
        <f t="shared" si="1"/>
        <v>3203</v>
      </c>
      <c r="B4501" s="8" t="s">
        <v>2852</v>
      </c>
      <c r="C4501" s="9" t="s">
        <v>46</v>
      </c>
    </row>
    <row r="4502">
      <c r="A4502" s="9">
        <f t="shared" si="1"/>
        <v>3204</v>
      </c>
      <c r="B4502" s="8" t="s">
        <v>2853</v>
      </c>
      <c r="C4502" s="9" t="s">
        <v>76</v>
      </c>
    </row>
    <row r="4503">
      <c r="A4503" s="9">
        <f t="shared" si="1"/>
        <v>3205</v>
      </c>
      <c r="B4503" s="5" t="s">
        <v>2854</v>
      </c>
      <c r="C4503" s="6" t="s">
        <v>27</v>
      </c>
    </row>
    <row r="4504">
      <c r="A4504" s="9">
        <f t="shared" si="1"/>
        <v>3206</v>
      </c>
      <c r="B4504" s="5" t="s">
        <v>2855</v>
      </c>
      <c r="C4504" s="6" t="s">
        <v>32</v>
      </c>
    </row>
    <row r="4505">
      <c r="A4505" s="9">
        <f t="shared" si="1"/>
        <v>3207</v>
      </c>
      <c r="B4505" s="25" t="s">
        <v>24185</v>
      </c>
      <c r="C4505" s="26" t="s">
        <v>10122</v>
      </c>
    </row>
    <row r="4506">
      <c r="A4506" s="9">
        <f t="shared" si="1"/>
        <v>3207</v>
      </c>
      <c r="B4506" s="27" t="s">
        <v>24185</v>
      </c>
      <c r="C4506" s="28" t="s">
        <v>23637</v>
      </c>
    </row>
    <row r="4507">
      <c r="A4507" s="9">
        <f t="shared" si="1"/>
        <v>3208</v>
      </c>
      <c r="B4507" s="8" t="s">
        <v>2856</v>
      </c>
      <c r="C4507" s="9" t="s">
        <v>8</v>
      </c>
    </row>
    <row r="4508">
      <c r="A4508" s="9">
        <f t="shared" si="1"/>
        <v>3209</v>
      </c>
      <c r="B4508" s="8" t="s">
        <v>2857</v>
      </c>
      <c r="C4508" s="9" t="s">
        <v>8</v>
      </c>
    </row>
    <row r="4509">
      <c r="A4509" s="9">
        <f t="shared" si="1"/>
        <v>3210</v>
      </c>
      <c r="B4509" s="5" t="s">
        <v>2858</v>
      </c>
      <c r="C4509" s="6" t="s">
        <v>426</v>
      </c>
    </row>
    <row r="4510">
      <c r="A4510" s="9">
        <f t="shared" si="1"/>
        <v>3211</v>
      </c>
      <c r="B4510" s="5" t="s">
        <v>2859</v>
      </c>
      <c r="C4510" s="6" t="s">
        <v>683</v>
      </c>
    </row>
    <row r="4511">
      <c r="A4511" s="9">
        <f t="shared" si="1"/>
        <v>3211</v>
      </c>
      <c r="B4511" s="37" t="s">
        <v>2859</v>
      </c>
      <c r="C4511" s="28" t="s">
        <v>23633</v>
      </c>
    </row>
    <row r="4512">
      <c r="A4512" s="9">
        <f t="shared" si="1"/>
        <v>3212</v>
      </c>
      <c r="B4512" s="8" t="s">
        <v>2860</v>
      </c>
      <c r="C4512" s="9" t="s">
        <v>845</v>
      </c>
    </row>
    <row r="4513">
      <c r="A4513" s="9">
        <f t="shared" si="1"/>
        <v>3213</v>
      </c>
      <c r="B4513" s="5" t="s">
        <v>2861</v>
      </c>
      <c r="C4513" s="6" t="s">
        <v>74</v>
      </c>
    </row>
    <row r="4514">
      <c r="A4514" s="9">
        <f t="shared" si="1"/>
        <v>3214</v>
      </c>
      <c r="B4514" s="32" t="s">
        <v>24186</v>
      </c>
      <c r="C4514" s="26" t="s">
        <v>67</v>
      </c>
    </row>
    <row r="4515">
      <c r="A4515" s="9">
        <f t="shared" si="1"/>
        <v>3215</v>
      </c>
      <c r="B4515" s="8" t="s">
        <v>2862</v>
      </c>
      <c r="C4515" s="9" t="s">
        <v>25</v>
      </c>
    </row>
    <row r="4516">
      <c r="A4516" s="9">
        <f t="shared" si="1"/>
        <v>3216</v>
      </c>
      <c r="B4516" s="5" t="s">
        <v>2863</v>
      </c>
      <c r="C4516" s="6" t="s">
        <v>346</v>
      </c>
    </row>
    <row r="4517">
      <c r="A4517" s="9">
        <f t="shared" si="1"/>
        <v>3216</v>
      </c>
      <c r="B4517" s="5" t="s">
        <v>2863</v>
      </c>
      <c r="C4517" s="6" t="s">
        <v>23628</v>
      </c>
    </row>
    <row r="4518">
      <c r="A4518" s="9">
        <f t="shared" si="1"/>
        <v>3217</v>
      </c>
      <c r="B4518" s="8" t="s">
        <v>2864</v>
      </c>
      <c r="C4518" s="9" t="s">
        <v>547</v>
      </c>
    </row>
    <row r="4519">
      <c r="A4519" s="9">
        <f t="shared" si="1"/>
        <v>3218</v>
      </c>
      <c r="B4519" s="8" t="s">
        <v>2865</v>
      </c>
      <c r="C4519" s="9" t="s">
        <v>52</v>
      </c>
    </row>
    <row r="4520">
      <c r="A4520" s="9">
        <f t="shared" si="1"/>
        <v>3219</v>
      </c>
      <c r="B4520" s="8" t="s">
        <v>2866</v>
      </c>
      <c r="C4520" s="9" t="s">
        <v>52</v>
      </c>
    </row>
    <row r="4521">
      <c r="A4521" s="9">
        <f t="shared" si="1"/>
        <v>3220</v>
      </c>
      <c r="B4521" s="8" t="s">
        <v>2867</v>
      </c>
      <c r="C4521" s="9" t="s">
        <v>52</v>
      </c>
    </row>
    <row r="4522">
      <c r="A4522" s="9">
        <f t="shared" si="1"/>
        <v>3221</v>
      </c>
      <c r="B4522" s="8" t="s">
        <v>2868</v>
      </c>
      <c r="C4522" s="9" t="s">
        <v>52</v>
      </c>
    </row>
    <row r="4523">
      <c r="A4523" s="9">
        <f t="shared" si="1"/>
        <v>3222</v>
      </c>
      <c r="B4523" s="8" t="s">
        <v>2869</v>
      </c>
      <c r="C4523" s="6" t="s">
        <v>132</v>
      </c>
    </row>
    <row r="4524">
      <c r="A4524" s="9">
        <f t="shared" si="1"/>
        <v>3222</v>
      </c>
      <c r="B4524" s="8" t="s">
        <v>2869</v>
      </c>
      <c r="C4524" s="9" t="s">
        <v>60</v>
      </c>
    </row>
    <row r="4525">
      <c r="A4525" s="9">
        <f t="shared" si="1"/>
        <v>3222</v>
      </c>
      <c r="B4525" s="8" t="s">
        <v>2869</v>
      </c>
      <c r="C4525" s="9" t="s">
        <v>25</v>
      </c>
    </row>
    <row r="4526">
      <c r="A4526" s="9">
        <f t="shared" si="1"/>
        <v>3222</v>
      </c>
      <c r="B4526" s="8" t="s">
        <v>2869</v>
      </c>
      <c r="C4526" s="6" t="s">
        <v>23637</v>
      </c>
    </row>
    <row r="4527">
      <c r="A4527" s="9">
        <f t="shared" si="1"/>
        <v>3223</v>
      </c>
      <c r="B4527" s="25" t="s">
        <v>24187</v>
      </c>
      <c r="C4527" s="26" t="s">
        <v>10122</v>
      </c>
    </row>
    <row r="4528">
      <c r="A4528" s="9">
        <f t="shared" si="1"/>
        <v>3223</v>
      </c>
      <c r="B4528" s="27" t="s">
        <v>24187</v>
      </c>
      <c r="C4528" s="28" t="s">
        <v>23637</v>
      </c>
    </row>
    <row r="4529">
      <c r="A4529" s="9">
        <f t="shared" si="1"/>
        <v>3224</v>
      </c>
      <c r="B4529" s="8" t="s">
        <v>2870</v>
      </c>
      <c r="C4529" s="9" t="s">
        <v>52</v>
      </c>
    </row>
    <row r="4530">
      <c r="A4530" s="9">
        <f t="shared" si="1"/>
        <v>3225</v>
      </c>
      <c r="B4530" s="8" t="s">
        <v>2871</v>
      </c>
      <c r="C4530" s="9" t="s">
        <v>52</v>
      </c>
    </row>
    <row r="4531">
      <c r="A4531" s="9">
        <f t="shared" si="1"/>
        <v>3226</v>
      </c>
      <c r="B4531" s="25" t="s">
        <v>24188</v>
      </c>
      <c r="C4531" s="26" t="s">
        <v>23761</v>
      </c>
    </row>
    <row r="4532">
      <c r="A4532" s="9">
        <f t="shared" si="1"/>
        <v>3227</v>
      </c>
      <c r="B4532" s="8" t="s">
        <v>2872</v>
      </c>
      <c r="C4532" s="9" t="s">
        <v>52</v>
      </c>
    </row>
    <row r="4533">
      <c r="A4533" s="9">
        <f t="shared" si="1"/>
        <v>3228</v>
      </c>
      <c r="B4533" s="5" t="s">
        <v>2873</v>
      </c>
      <c r="C4533" s="6" t="s">
        <v>346</v>
      </c>
    </row>
    <row r="4534">
      <c r="A4534" s="9">
        <f t="shared" si="1"/>
        <v>3228</v>
      </c>
      <c r="B4534" s="5" t="s">
        <v>2873</v>
      </c>
      <c r="C4534" s="6" t="s">
        <v>23628</v>
      </c>
    </row>
    <row r="4535">
      <c r="A4535" s="9">
        <f t="shared" si="1"/>
        <v>3229</v>
      </c>
      <c r="B4535" s="25" t="s">
        <v>24189</v>
      </c>
      <c r="C4535" s="26" t="s">
        <v>11797</v>
      </c>
    </row>
    <row r="4536">
      <c r="A4536" s="9">
        <f t="shared" si="1"/>
        <v>3230</v>
      </c>
      <c r="B4536" s="25" t="s">
        <v>24190</v>
      </c>
      <c r="C4536" s="26" t="s">
        <v>23761</v>
      </c>
    </row>
    <row r="4537">
      <c r="A4537" s="9">
        <f t="shared" si="1"/>
        <v>3231</v>
      </c>
      <c r="B4537" s="30" t="s">
        <v>24191</v>
      </c>
      <c r="C4537" s="26" t="s">
        <v>23737</v>
      </c>
    </row>
    <row r="4538">
      <c r="A4538" s="9">
        <f t="shared" si="1"/>
        <v>3232</v>
      </c>
      <c r="B4538" s="5" t="s">
        <v>2874</v>
      </c>
      <c r="C4538" s="6" t="s">
        <v>1290</v>
      </c>
    </row>
    <row r="4539">
      <c r="A4539" s="9">
        <f t="shared" si="1"/>
        <v>3233</v>
      </c>
      <c r="B4539" s="5" t="s">
        <v>2875</v>
      </c>
      <c r="C4539" s="6" t="s">
        <v>346</v>
      </c>
    </row>
    <row r="4540">
      <c r="A4540" s="9">
        <f t="shared" si="1"/>
        <v>3233</v>
      </c>
      <c r="B4540" s="5" t="s">
        <v>2875</v>
      </c>
      <c r="C4540" s="6" t="s">
        <v>23628</v>
      </c>
    </row>
    <row r="4541">
      <c r="A4541" s="9">
        <f t="shared" si="1"/>
        <v>3234</v>
      </c>
      <c r="B4541" s="8" t="s">
        <v>2876</v>
      </c>
      <c r="C4541" s="9" t="s">
        <v>40</v>
      </c>
    </row>
    <row r="4542">
      <c r="A4542" s="9">
        <f t="shared" si="1"/>
        <v>3235</v>
      </c>
      <c r="B4542" s="25" t="s">
        <v>24192</v>
      </c>
      <c r="C4542" s="26" t="s">
        <v>23761</v>
      </c>
    </row>
    <row r="4543">
      <c r="A4543" s="9">
        <f t="shared" si="1"/>
        <v>3236</v>
      </c>
      <c r="B4543" s="5" t="s">
        <v>2877</v>
      </c>
      <c r="C4543" s="6" t="s">
        <v>162</v>
      </c>
    </row>
    <row r="4544">
      <c r="A4544" s="9">
        <f t="shared" si="1"/>
        <v>3236</v>
      </c>
      <c r="B4544" s="5" t="s">
        <v>2877</v>
      </c>
      <c r="C4544" s="6" t="s">
        <v>62</v>
      </c>
    </row>
    <row r="4545">
      <c r="A4545" s="9">
        <f t="shared" si="1"/>
        <v>3236</v>
      </c>
      <c r="B4545" s="5" t="s">
        <v>2877</v>
      </c>
      <c r="C4545" s="6" t="s">
        <v>23628</v>
      </c>
    </row>
    <row r="4546">
      <c r="A4546" s="9">
        <f t="shared" si="1"/>
        <v>3237</v>
      </c>
      <c r="B4546" s="8" t="s">
        <v>2878</v>
      </c>
      <c r="C4546" s="9" t="s">
        <v>40</v>
      </c>
    </row>
    <row r="4547">
      <c r="A4547" s="9">
        <f t="shared" si="1"/>
        <v>3238</v>
      </c>
      <c r="B4547" s="5" t="s">
        <v>2879</v>
      </c>
      <c r="C4547" s="6" t="s">
        <v>610</v>
      </c>
    </row>
    <row r="4548">
      <c r="A4548" s="9">
        <f t="shared" si="1"/>
        <v>3239</v>
      </c>
      <c r="B4548" s="5" t="s">
        <v>2880</v>
      </c>
      <c r="C4548" s="6" t="s">
        <v>32</v>
      </c>
    </row>
    <row r="4549">
      <c r="A4549" s="9">
        <f t="shared" si="1"/>
        <v>3240</v>
      </c>
      <c r="B4549" s="5" t="s">
        <v>2881</v>
      </c>
      <c r="C4549" s="6" t="s">
        <v>785</v>
      </c>
    </row>
    <row r="4550">
      <c r="A4550" s="9">
        <f t="shared" si="1"/>
        <v>3241</v>
      </c>
      <c r="B4550" s="15" t="s">
        <v>2882</v>
      </c>
      <c r="C4550" s="17" t="s">
        <v>426</v>
      </c>
    </row>
    <row r="4551">
      <c r="A4551" s="9">
        <f t="shared" si="1"/>
        <v>3242</v>
      </c>
      <c r="B4551" s="8" t="s">
        <v>2883</v>
      </c>
      <c r="C4551" s="9" t="s">
        <v>52</v>
      </c>
    </row>
    <row r="4552">
      <c r="A4552" s="9">
        <f t="shared" si="1"/>
        <v>3243</v>
      </c>
      <c r="B4552" s="8" t="s">
        <v>2884</v>
      </c>
      <c r="C4552" s="9" t="s">
        <v>52</v>
      </c>
    </row>
    <row r="4553">
      <c r="A4553" s="9">
        <f t="shared" si="1"/>
        <v>3244</v>
      </c>
      <c r="B4553" s="8" t="s">
        <v>2885</v>
      </c>
      <c r="C4553" s="9" t="s">
        <v>1042</v>
      </c>
    </row>
    <row r="4554">
      <c r="A4554" s="9">
        <f t="shared" si="1"/>
        <v>3245</v>
      </c>
      <c r="B4554" s="8" t="s">
        <v>2886</v>
      </c>
      <c r="C4554" s="9" t="s">
        <v>60</v>
      </c>
    </row>
    <row r="4555">
      <c r="A4555" s="9">
        <f t="shared" si="1"/>
        <v>3245</v>
      </c>
      <c r="B4555" s="8" t="s">
        <v>2886</v>
      </c>
      <c r="C4555" s="6" t="s">
        <v>59</v>
      </c>
    </row>
    <row r="4556">
      <c r="A4556" s="9">
        <f t="shared" si="1"/>
        <v>3245</v>
      </c>
      <c r="B4556" s="8" t="s">
        <v>2886</v>
      </c>
      <c r="C4556" s="9" t="s">
        <v>162</v>
      </c>
    </row>
    <row r="4557">
      <c r="A4557" s="9">
        <f t="shared" si="1"/>
        <v>3246</v>
      </c>
      <c r="B4557" s="5" t="s">
        <v>2887</v>
      </c>
      <c r="C4557" s="6" t="s">
        <v>1007</v>
      </c>
    </row>
    <row r="4558">
      <c r="A4558" s="9">
        <f t="shared" si="1"/>
        <v>3247</v>
      </c>
      <c r="B4558" s="8" t="s">
        <v>2888</v>
      </c>
      <c r="C4558" s="9" t="s">
        <v>372</v>
      </c>
    </row>
    <row r="4559">
      <c r="A4559" s="9">
        <f t="shared" si="1"/>
        <v>3248</v>
      </c>
      <c r="B4559" s="8" t="s">
        <v>2889</v>
      </c>
      <c r="C4559" s="9" t="s">
        <v>815</v>
      </c>
    </row>
    <row r="4560">
      <c r="A4560" s="9">
        <f t="shared" si="1"/>
        <v>3249</v>
      </c>
      <c r="B4560" s="5" t="s">
        <v>2890</v>
      </c>
      <c r="C4560" s="6" t="s">
        <v>683</v>
      </c>
    </row>
    <row r="4561">
      <c r="A4561" s="9">
        <f t="shared" si="1"/>
        <v>3249</v>
      </c>
      <c r="B4561" s="37" t="s">
        <v>2890</v>
      </c>
      <c r="C4561" s="28" t="s">
        <v>23633</v>
      </c>
    </row>
    <row r="4562">
      <c r="A4562" s="9">
        <f t="shared" si="1"/>
        <v>3250</v>
      </c>
      <c r="B4562" s="5" t="s">
        <v>2891</v>
      </c>
      <c r="C4562" s="6" t="s">
        <v>1223</v>
      </c>
    </row>
    <row r="4563">
      <c r="A4563" s="9">
        <f t="shared" si="1"/>
        <v>3251</v>
      </c>
      <c r="B4563" s="5" t="s">
        <v>2892</v>
      </c>
      <c r="C4563" s="6" t="s">
        <v>2549</v>
      </c>
    </row>
    <row r="4564">
      <c r="A4564" s="9">
        <f t="shared" si="1"/>
        <v>3251</v>
      </c>
      <c r="B4564" s="5" t="s">
        <v>2892</v>
      </c>
      <c r="C4564" s="6" t="s">
        <v>23628</v>
      </c>
    </row>
    <row r="4565">
      <c r="A4565" s="9">
        <f t="shared" si="1"/>
        <v>3252</v>
      </c>
      <c r="B4565" s="5" t="s">
        <v>2893</v>
      </c>
      <c r="C4565" s="6" t="s">
        <v>1207</v>
      </c>
    </row>
    <row r="4566">
      <c r="A4566" s="9">
        <f t="shared" si="1"/>
        <v>3253</v>
      </c>
      <c r="B4566" s="5" t="s">
        <v>2894</v>
      </c>
      <c r="C4566" s="6" t="s">
        <v>437</v>
      </c>
    </row>
    <row r="4567">
      <c r="A4567" s="9">
        <f t="shared" si="1"/>
        <v>3254</v>
      </c>
      <c r="B4567" s="5" t="s">
        <v>2895</v>
      </c>
      <c r="C4567" s="6" t="s">
        <v>95</v>
      </c>
    </row>
    <row r="4568">
      <c r="A4568" s="9">
        <f t="shared" si="1"/>
        <v>3255</v>
      </c>
      <c r="B4568" s="8" t="s">
        <v>2896</v>
      </c>
      <c r="C4568" s="9" t="s">
        <v>117</v>
      </c>
    </row>
    <row r="4569">
      <c r="A4569" s="9">
        <f t="shared" si="1"/>
        <v>3256</v>
      </c>
      <c r="B4569" s="25" t="s">
        <v>24193</v>
      </c>
      <c r="C4569" s="26" t="s">
        <v>8541</v>
      </c>
    </row>
    <row r="4570">
      <c r="A4570" s="9">
        <f t="shared" si="1"/>
        <v>3257</v>
      </c>
      <c r="B4570" s="8" t="s">
        <v>2897</v>
      </c>
      <c r="C4570" s="9" t="s">
        <v>40</v>
      </c>
    </row>
    <row r="4571">
      <c r="A4571" s="9">
        <f t="shared" si="1"/>
        <v>3258</v>
      </c>
      <c r="B4571" s="5" t="s">
        <v>2898</v>
      </c>
      <c r="C4571" s="6" t="s">
        <v>86</v>
      </c>
    </row>
    <row r="4572">
      <c r="A4572" s="9">
        <f t="shared" si="1"/>
        <v>3259</v>
      </c>
      <c r="B4572" s="5" t="s">
        <v>2899</v>
      </c>
      <c r="C4572" s="6" t="s">
        <v>798</v>
      </c>
    </row>
    <row r="4573">
      <c r="A4573" s="9">
        <f t="shared" si="1"/>
        <v>3259</v>
      </c>
      <c r="B4573" s="5" t="s">
        <v>2899</v>
      </c>
      <c r="C4573" s="6" t="s">
        <v>23628</v>
      </c>
    </row>
    <row r="4574">
      <c r="A4574" s="9">
        <f t="shared" si="1"/>
        <v>3260</v>
      </c>
      <c r="B4574" s="8" t="s">
        <v>2900</v>
      </c>
      <c r="C4574" s="6" t="s">
        <v>2901</v>
      </c>
    </row>
    <row r="4575">
      <c r="A4575" s="9">
        <f t="shared" si="1"/>
        <v>3260</v>
      </c>
      <c r="B4575" s="8" t="s">
        <v>2900</v>
      </c>
      <c r="C4575" s="9" t="s">
        <v>60</v>
      </c>
    </row>
    <row r="4576">
      <c r="A4576" s="9">
        <f t="shared" si="1"/>
        <v>3260</v>
      </c>
      <c r="B4576" s="8" t="s">
        <v>2900</v>
      </c>
      <c r="C4576" s="6" t="s">
        <v>23637</v>
      </c>
    </row>
    <row r="4577">
      <c r="A4577" s="9">
        <f t="shared" si="1"/>
        <v>3261</v>
      </c>
      <c r="B4577" s="8" t="s">
        <v>2902</v>
      </c>
      <c r="C4577" s="9" t="s">
        <v>1042</v>
      </c>
    </row>
    <row r="4578">
      <c r="A4578" s="9">
        <f t="shared" si="1"/>
        <v>3261</v>
      </c>
      <c r="B4578" s="8" t="s">
        <v>2902</v>
      </c>
      <c r="C4578" s="9" t="s">
        <v>815</v>
      </c>
    </row>
    <row r="4579">
      <c r="A4579" s="9">
        <f t="shared" si="1"/>
        <v>3262</v>
      </c>
      <c r="B4579" s="5" t="s">
        <v>2903</v>
      </c>
      <c r="C4579" s="6" t="s">
        <v>267</v>
      </c>
    </row>
    <row r="4580">
      <c r="A4580" s="9">
        <f t="shared" si="1"/>
        <v>3262</v>
      </c>
      <c r="B4580" s="5" t="s">
        <v>2903</v>
      </c>
      <c r="C4580" s="6" t="s">
        <v>23637</v>
      </c>
    </row>
    <row r="4581">
      <c r="A4581" s="9">
        <f t="shared" si="1"/>
        <v>3263</v>
      </c>
      <c r="B4581" s="5" t="s">
        <v>2904</v>
      </c>
      <c r="C4581" s="6" t="s">
        <v>267</v>
      </c>
    </row>
    <row r="4582">
      <c r="A4582" s="9">
        <f t="shared" si="1"/>
        <v>3263</v>
      </c>
      <c r="B4582" s="5" t="s">
        <v>2904</v>
      </c>
      <c r="C4582" s="6" t="s">
        <v>91</v>
      </c>
    </row>
    <row r="4583">
      <c r="A4583" s="9">
        <f t="shared" si="1"/>
        <v>3263</v>
      </c>
      <c r="B4583" s="5" t="s">
        <v>2904</v>
      </c>
      <c r="C4583" s="6" t="s">
        <v>23637</v>
      </c>
    </row>
    <row r="4584">
      <c r="A4584" s="9">
        <f t="shared" si="1"/>
        <v>3264</v>
      </c>
      <c r="B4584" s="5" t="s">
        <v>2905</v>
      </c>
      <c r="C4584" s="6" t="s">
        <v>818</v>
      </c>
    </row>
    <row r="4585">
      <c r="A4585" s="9">
        <f t="shared" si="1"/>
        <v>3265</v>
      </c>
      <c r="B4585" s="8" t="s">
        <v>2906</v>
      </c>
      <c r="C4585" s="6" t="s">
        <v>23637</v>
      </c>
    </row>
    <row r="4586">
      <c r="A4586" s="9">
        <f t="shared" si="1"/>
        <v>3265</v>
      </c>
      <c r="B4586" s="8" t="s">
        <v>2906</v>
      </c>
      <c r="C4586" s="6" t="s">
        <v>90</v>
      </c>
    </row>
    <row r="4587">
      <c r="A4587" s="9">
        <f t="shared" si="1"/>
        <v>3265</v>
      </c>
      <c r="B4587" s="8" t="s">
        <v>2906</v>
      </c>
      <c r="C4587" s="6" t="s">
        <v>54</v>
      </c>
    </row>
    <row r="4588">
      <c r="A4588" s="9">
        <f t="shared" si="1"/>
        <v>3265</v>
      </c>
      <c r="B4588" s="8" t="s">
        <v>2906</v>
      </c>
      <c r="C4588" s="6" t="s">
        <v>655</v>
      </c>
    </row>
    <row r="4589">
      <c r="A4589" s="9">
        <f t="shared" si="1"/>
        <v>3266</v>
      </c>
      <c r="B4589" s="8" t="s">
        <v>2907</v>
      </c>
      <c r="C4589" s="9" t="s">
        <v>40</v>
      </c>
    </row>
    <row r="4590">
      <c r="A4590" s="9">
        <f t="shared" si="1"/>
        <v>3267</v>
      </c>
      <c r="B4590" s="5" t="s">
        <v>2908</v>
      </c>
      <c r="C4590" s="6" t="s">
        <v>20</v>
      </c>
    </row>
    <row r="4591">
      <c r="A4591" s="9">
        <f t="shared" si="1"/>
        <v>3268</v>
      </c>
      <c r="B4591" s="8" t="s">
        <v>2909</v>
      </c>
      <c r="C4591" s="9" t="s">
        <v>88</v>
      </c>
    </row>
    <row r="4592">
      <c r="A4592" s="9">
        <f t="shared" si="1"/>
        <v>3269</v>
      </c>
      <c r="B4592" s="8" t="s">
        <v>2910</v>
      </c>
      <c r="C4592" s="9" t="s">
        <v>547</v>
      </c>
    </row>
    <row r="4593">
      <c r="A4593" s="9">
        <f t="shared" si="1"/>
        <v>3270</v>
      </c>
      <c r="B4593" s="5" t="s">
        <v>2911</v>
      </c>
      <c r="C4593" s="6" t="s">
        <v>142</v>
      </c>
    </row>
    <row r="4594">
      <c r="A4594" s="9">
        <f t="shared" si="1"/>
        <v>3271</v>
      </c>
      <c r="B4594" s="5" t="s">
        <v>2912</v>
      </c>
      <c r="C4594" s="6" t="s">
        <v>4</v>
      </c>
    </row>
    <row r="4595">
      <c r="A4595" s="9">
        <f t="shared" si="1"/>
        <v>3272</v>
      </c>
      <c r="B4595" s="25" t="s">
        <v>24194</v>
      </c>
      <c r="C4595" s="26" t="s">
        <v>12983</v>
      </c>
    </row>
    <row r="4596">
      <c r="A4596" s="9">
        <f t="shared" si="1"/>
        <v>3273</v>
      </c>
      <c r="B4596" s="25" t="s">
        <v>24195</v>
      </c>
      <c r="C4596" s="26" t="s">
        <v>12983</v>
      </c>
    </row>
    <row r="4597">
      <c r="A4597" s="9">
        <f t="shared" si="1"/>
        <v>3273</v>
      </c>
      <c r="B4597" s="25" t="s">
        <v>24195</v>
      </c>
      <c r="C4597" s="26" t="s">
        <v>423</v>
      </c>
    </row>
    <row r="4598">
      <c r="A4598" s="9">
        <f t="shared" si="1"/>
        <v>3274</v>
      </c>
      <c r="B4598" s="25" t="s">
        <v>24196</v>
      </c>
      <c r="C4598" s="26" t="s">
        <v>12983</v>
      </c>
    </row>
    <row r="4599">
      <c r="A4599" s="9">
        <f t="shared" si="1"/>
        <v>3275</v>
      </c>
      <c r="B4599" s="5" t="s">
        <v>2913</v>
      </c>
      <c r="C4599" s="6" t="s">
        <v>1267</v>
      </c>
    </row>
    <row r="4600">
      <c r="A4600" s="9">
        <f t="shared" si="1"/>
        <v>3276</v>
      </c>
      <c r="B4600" s="25" t="s">
        <v>24197</v>
      </c>
      <c r="C4600" s="26" t="s">
        <v>487</v>
      </c>
    </row>
    <row r="4601">
      <c r="A4601" s="9">
        <f t="shared" si="1"/>
        <v>3276</v>
      </c>
      <c r="B4601" s="27" t="s">
        <v>24197</v>
      </c>
      <c r="C4601" s="28" t="s">
        <v>23637</v>
      </c>
    </row>
    <row r="4602">
      <c r="A4602" s="9">
        <f t="shared" si="1"/>
        <v>3277</v>
      </c>
      <c r="B4602" s="8" t="s">
        <v>2914</v>
      </c>
      <c r="C4602" s="9" t="s">
        <v>40</v>
      </c>
    </row>
    <row r="4603">
      <c r="A4603" s="9">
        <f t="shared" si="1"/>
        <v>3278</v>
      </c>
      <c r="B4603" s="8" t="s">
        <v>2915</v>
      </c>
      <c r="C4603" s="9" t="s">
        <v>54</v>
      </c>
    </row>
    <row r="4604">
      <c r="A4604" s="9">
        <f t="shared" si="1"/>
        <v>3278</v>
      </c>
      <c r="B4604" s="8" t="s">
        <v>2915</v>
      </c>
      <c r="C4604" s="9" t="s">
        <v>25</v>
      </c>
    </row>
    <row r="4605">
      <c r="A4605" s="9">
        <f t="shared" si="1"/>
        <v>3279</v>
      </c>
      <c r="B4605" s="5" t="s">
        <v>2916</v>
      </c>
      <c r="C4605" s="6" t="s">
        <v>1856</v>
      </c>
    </row>
    <row r="4606">
      <c r="A4606" s="9">
        <f t="shared" si="1"/>
        <v>3280</v>
      </c>
      <c r="B4606" s="8" t="s">
        <v>2917</v>
      </c>
      <c r="C4606" s="9" t="s">
        <v>530</v>
      </c>
    </row>
    <row r="4607">
      <c r="A4607" s="9">
        <f t="shared" si="1"/>
        <v>3281</v>
      </c>
      <c r="B4607" s="8" t="s">
        <v>2918</v>
      </c>
      <c r="C4607" s="6" t="s">
        <v>1012</v>
      </c>
    </row>
    <row r="4608">
      <c r="A4608" s="9">
        <f t="shared" si="1"/>
        <v>3282</v>
      </c>
      <c r="B4608" s="8" t="s">
        <v>2919</v>
      </c>
      <c r="C4608" s="9" t="s">
        <v>88</v>
      </c>
    </row>
    <row r="4609">
      <c r="A4609" s="9">
        <f t="shared" si="1"/>
        <v>3283</v>
      </c>
      <c r="B4609" s="8" t="s">
        <v>2920</v>
      </c>
      <c r="C4609" s="9" t="s">
        <v>88</v>
      </c>
    </row>
    <row r="4610">
      <c r="A4610" s="9">
        <f t="shared" si="1"/>
        <v>3284</v>
      </c>
      <c r="B4610" s="5" t="s">
        <v>2921</v>
      </c>
      <c r="C4610" s="6" t="s">
        <v>1585</v>
      </c>
    </row>
    <row r="4611">
      <c r="A4611" s="9">
        <f t="shared" si="1"/>
        <v>3285</v>
      </c>
      <c r="B4611" s="5" t="s">
        <v>2922</v>
      </c>
      <c r="C4611" s="6" t="s">
        <v>612</v>
      </c>
    </row>
    <row r="4612">
      <c r="A4612" s="9">
        <f t="shared" si="1"/>
        <v>3286</v>
      </c>
      <c r="B4612" s="5" t="s">
        <v>2923</v>
      </c>
      <c r="C4612" s="6" t="s">
        <v>1207</v>
      </c>
    </row>
    <row r="4613">
      <c r="A4613" s="9">
        <f t="shared" si="1"/>
        <v>3287</v>
      </c>
      <c r="B4613" s="8" t="s">
        <v>2924</v>
      </c>
      <c r="C4613" s="6" t="s">
        <v>60</v>
      </c>
    </row>
    <row r="4614">
      <c r="A4614" s="9">
        <f t="shared" si="1"/>
        <v>3288</v>
      </c>
      <c r="B4614" s="25" t="s">
        <v>24198</v>
      </c>
      <c r="C4614" s="26" t="s">
        <v>23761</v>
      </c>
    </row>
    <row r="4615">
      <c r="A4615" s="9">
        <f t="shared" si="1"/>
        <v>3289</v>
      </c>
      <c r="B4615" s="8" t="s">
        <v>2925</v>
      </c>
      <c r="C4615" s="9" t="s">
        <v>40</v>
      </c>
    </row>
    <row r="4616">
      <c r="A4616" s="9">
        <f t="shared" si="1"/>
        <v>3290</v>
      </c>
      <c r="B4616" s="8" t="s">
        <v>2926</v>
      </c>
      <c r="C4616" s="9" t="s">
        <v>188</v>
      </c>
    </row>
    <row r="4617">
      <c r="A4617" s="9">
        <f t="shared" si="1"/>
        <v>3291</v>
      </c>
      <c r="B4617" s="8" t="s">
        <v>2927</v>
      </c>
      <c r="C4617" s="9" t="s">
        <v>416</v>
      </c>
    </row>
    <row r="4618">
      <c r="A4618" s="9">
        <f t="shared" si="1"/>
        <v>3292</v>
      </c>
      <c r="B4618" s="8" t="s">
        <v>2928</v>
      </c>
      <c r="C4618" s="9" t="s">
        <v>372</v>
      </c>
    </row>
    <row r="4619">
      <c r="A4619" s="9">
        <f t="shared" si="1"/>
        <v>3293</v>
      </c>
      <c r="B4619" s="5" t="s">
        <v>2929</v>
      </c>
      <c r="C4619" s="6" t="s">
        <v>1267</v>
      </c>
    </row>
    <row r="4620">
      <c r="A4620" s="9">
        <f t="shared" si="1"/>
        <v>3294</v>
      </c>
      <c r="B4620" s="8" t="s">
        <v>2930</v>
      </c>
      <c r="C4620" s="6" t="s">
        <v>132</v>
      </c>
    </row>
    <row r="4621">
      <c r="A4621" s="9">
        <f t="shared" si="1"/>
        <v>3294</v>
      </c>
      <c r="B4621" s="8" t="s">
        <v>2930</v>
      </c>
      <c r="C4621" s="6" t="s">
        <v>334</v>
      </c>
    </row>
    <row r="4622">
      <c r="A4622" s="9">
        <f t="shared" si="1"/>
        <v>3294</v>
      </c>
      <c r="B4622" s="8" t="s">
        <v>2930</v>
      </c>
      <c r="C4622" s="6" t="s">
        <v>179</v>
      </c>
    </row>
    <row r="4623">
      <c r="A4623" s="9">
        <f t="shared" si="1"/>
        <v>3294</v>
      </c>
      <c r="B4623" s="8" t="s">
        <v>2930</v>
      </c>
      <c r="C4623" s="6" t="s">
        <v>153</v>
      </c>
    </row>
    <row r="4624">
      <c r="A4624" s="9">
        <f t="shared" si="1"/>
        <v>3294</v>
      </c>
      <c r="B4624" s="8" t="s">
        <v>2930</v>
      </c>
      <c r="C4624" s="6" t="s">
        <v>2067</v>
      </c>
    </row>
    <row r="4625">
      <c r="A4625" s="9">
        <f t="shared" si="1"/>
        <v>3294</v>
      </c>
      <c r="B4625" s="8" t="s">
        <v>2930</v>
      </c>
      <c r="C4625" s="9" t="s">
        <v>60</v>
      </c>
    </row>
    <row r="4626">
      <c r="A4626" s="9">
        <f t="shared" si="1"/>
        <v>3294</v>
      </c>
      <c r="B4626" s="8" t="s">
        <v>2930</v>
      </c>
      <c r="C4626" s="9" t="s">
        <v>25</v>
      </c>
    </row>
    <row r="4627">
      <c r="A4627" s="9">
        <f t="shared" si="1"/>
        <v>3294</v>
      </c>
      <c r="B4627" s="8" t="s">
        <v>2930</v>
      </c>
      <c r="C4627" s="6" t="s">
        <v>23637</v>
      </c>
    </row>
    <row r="4628">
      <c r="A4628" s="9">
        <f t="shared" si="1"/>
        <v>3295</v>
      </c>
      <c r="B4628" s="8" t="s">
        <v>2931</v>
      </c>
      <c r="C4628" s="9" t="s">
        <v>815</v>
      </c>
    </row>
    <row r="4629">
      <c r="A4629" s="9">
        <f t="shared" si="1"/>
        <v>3296</v>
      </c>
      <c r="B4629" s="5" t="s">
        <v>2932</v>
      </c>
      <c r="C4629" s="6" t="s">
        <v>346</v>
      </c>
    </row>
    <row r="4630">
      <c r="A4630" s="9">
        <f t="shared" si="1"/>
        <v>3296</v>
      </c>
      <c r="B4630" s="5" t="s">
        <v>2932</v>
      </c>
      <c r="C4630" s="6" t="s">
        <v>23628</v>
      </c>
    </row>
    <row r="4631">
      <c r="A4631" s="9">
        <f t="shared" si="1"/>
        <v>3297</v>
      </c>
      <c r="B4631" s="5" t="s">
        <v>2933</v>
      </c>
      <c r="C4631" s="6" t="s">
        <v>462</v>
      </c>
    </row>
    <row r="4632">
      <c r="A4632" s="9">
        <f t="shared" si="1"/>
        <v>3297</v>
      </c>
      <c r="B4632" s="5" t="s">
        <v>2933</v>
      </c>
      <c r="C4632" s="6" t="s">
        <v>23637</v>
      </c>
    </row>
    <row r="4633">
      <c r="A4633" s="9">
        <f t="shared" si="1"/>
        <v>3298</v>
      </c>
      <c r="B4633" s="8" t="s">
        <v>2934</v>
      </c>
      <c r="C4633" s="9" t="s">
        <v>815</v>
      </c>
    </row>
    <row r="4634">
      <c r="A4634" s="9">
        <f t="shared" si="1"/>
        <v>3299</v>
      </c>
      <c r="B4634" s="5" t="s">
        <v>2935</v>
      </c>
      <c r="C4634" s="6" t="s">
        <v>621</v>
      </c>
    </row>
    <row r="4635">
      <c r="A4635" s="9">
        <f t="shared" si="1"/>
        <v>3300</v>
      </c>
      <c r="B4635" s="25" t="s">
        <v>24199</v>
      </c>
      <c r="C4635" s="26" t="s">
        <v>23630</v>
      </c>
    </row>
    <row r="4636">
      <c r="A4636" s="9">
        <f t="shared" si="1"/>
        <v>3301</v>
      </c>
      <c r="B4636" s="5" t="s">
        <v>2936</v>
      </c>
      <c r="C4636" s="6" t="s">
        <v>59</v>
      </c>
    </row>
    <row r="4637">
      <c r="A4637" s="9">
        <f t="shared" si="1"/>
        <v>3302</v>
      </c>
      <c r="B4637" s="5" t="s">
        <v>2937</v>
      </c>
      <c r="C4637" s="6" t="s">
        <v>939</v>
      </c>
    </row>
    <row r="4638">
      <c r="A4638" s="9">
        <f t="shared" si="1"/>
        <v>3302</v>
      </c>
      <c r="B4638" s="5" t="s">
        <v>2937</v>
      </c>
      <c r="C4638" s="6" t="s">
        <v>23628</v>
      </c>
    </row>
    <row r="4639">
      <c r="A4639" s="9">
        <f t="shared" si="1"/>
        <v>3303</v>
      </c>
      <c r="B4639" s="5" t="s">
        <v>2938</v>
      </c>
      <c r="C4639" s="6" t="s">
        <v>655</v>
      </c>
    </row>
    <row r="4640">
      <c r="A4640" s="9">
        <f t="shared" si="1"/>
        <v>3303</v>
      </c>
      <c r="B4640" s="37" t="s">
        <v>2938</v>
      </c>
      <c r="C4640" s="28" t="s">
        <v>23633</v>
      </c>
    </row>
    <row r="4641">
      <c r="A4641" s="9">
        <f t="shared" si="1"/>
        <v>3304</v>
      </c>
      <c r="B4641" s="8" t="s">
        <v>2939</v>
      </c>
      <c r="C4641" s="9" t="s">
        <v>815</v>
      </c>
    </row>
    <row r="4642">
      <c r="A4642" s="9">
        <f t="shared" si="1"/>
        <v>3305</v>
      </c>
      <c r="B4642" s="5" t="s">
        <v>2940</v>
      </c>
      <c r="C4642" s="6" t="s">
        <v>591</v>
      </c>
    </row>
    <row r="4643">
      <c r="A4643" s="9">
        <f t="shared" si="1"/>
        <v>3306</v>
      </c>
      <c r="B4643" s="5" t="s">
        <v>2941</v>
      </c>
      <c r="C4643" s="6" t="s">
        <v>798</v>
      </c>
    </row>
    <row r="4644">
      <c r="A4644" s="9">
        <f t="shared" si="1"/>
        <v>3306</v>
      </c>
      <c r="B4644" s="5" t="s">
        <v>2941</v>
      </c>
      <c r="C4644" s="6" t="s">
        <v>23628</v>
      </c>
    </row>
    <row r="4645">
      <c r="A4645" s="9">
        <f t="shared" si="1"/>
        <v>3307</v>
      </c>
      <c r="B4645" s="8" t="s">
        <v>2942</v>
      </c>
      <c r="C4645" s="9" t="s">
        <v>40</v>
      </c>
    </row>
    <row r="4646">
      <c r="A4646" s="9">
        <f t="shared" si="1"/>
        <v>3308</v>
      </c>
      <c r="B4646" s="8" t="s">
        <v>2943</v>
      </c>
      <c r="C4646" s="6" t="s">
        <v>313</v>
      </c>
    </row>
    <row r="4647">
      <c r="A4647" s="9">
        <f t="shared" si="1"/>
        <v>3308</v>
      </c>
      <c r="B4647" s="8" t="s">
        <v>2943</v>
      </c>
      <c r="C4647" s="9" t="s">
        <v>25</v>
      </c>
    </row>
    <row r="4648">
      <c r="A4648" s="9">
        <f t="shared" si="1"/>
        <v>3308</v>
      </c>
      <c r="B4648" s="8" t="s">
        <v>2943</v>
      </c>
      <c r="C4648" s="9" t="s">
        <v>142</v>
      </c>
    </row>
    <row r="4649">
      <c r="A4649" s="9">
        <f t="shared" si="1"/>
        <v>3309</v>
      </c>
      <c r="B4649" s="31" t="s">
        <v>24200</v>
      </c>
      <c r="C4649" s="6" t="s">
        <v>374</v>
      </c>
    </row>
    <row r="4650">
      <c r="A4650" s="9">
        <f t="shared" si="1"/>
        <v>3310</v>
      </c>
      <c r="B4650" s="5" t="s">
        <v>2944</v>
      </c>
      <c r="C4650" s="6" t="s">
        <v>1495</v>
      </c>
    </row>
    <row r="4651">
      <c r="A4651" s="9">
        <f t="shared" si="1"/>
        <v>3311</v>
      </c>
      <c r="B4651" s="5" t="s">
        <v>2945</v>
      </c>
      <c r="C4651" s="6" t="s">
        <v>471</v>
      </c>
    </row>
    <row r="4652">
      <c r="A4652" s="9">
        <f t="shared" si="1"/>
        <v>3311</v>
      </c>
      <c r="B4652" s="5" t="s">
        <v>2945</v>
      </c>
      <c r="C4652" s="6" t="s">
        <v>20</v>
      </c>
    </row>
    <row r="4653">
      <c r="A4653" s="9">
        <f t="shared" si="1"/>
        <v>3312</v>
      </c>
      <c r="B4653" s="5" t="s">
        <v>2946</v>
      </c>
      <c r="C4653" s="6" t="s">
        <v>367</v>
      </c>
    </row>
    <row r="4654">
      <c r="A4654" s="9">
        <f t="shared" si="1"/>
        <v>3313</v>
      </c>
      <c r="B4654" s="5" t="s">
        <v>2947</v>
      </c>
      <c r="C4654" s="6" t="s">
        <v>1458</v>
      </c>
    </row>
    <row r="4655">
      <c r="A4655" s="9">
        <f t="shared" si="1"/>
        <v>3313</v>
      </c>
      <c r="B4655" s="5" t="s">
        <v>2947</v>
      </c>
      <c r="C4655" s="6" t="s">
        <v>405</v>
      </c>
    </row>
    <row r="4656">
      <c r="A4656" s="9">
        <f t="shared" si="1"/>
        <v>3313</v>
      </c>
      <c r="B4656" s="5" t="s">
        <v>2947</v>
      </c>
      <c r="C4656" s="6" t="s">
        <v>23637</v>
      </c>
    </row>
    <row r="4657">
      <c r="A4657" s="9">
        <f t="shared" si="1"/>
        <v>3313</v>
      </c>
      <c r="B4657" s="5" t="s">
        <v>2947</v>
      </c>
      <c r="C4657" s="6" t="s">
        <v>23628</v>
      </c>
    </row>
    <row r="4658">
      <c r="A4658" s="9">
        <f t="shared" si="1"/>
        <v>3314</v>
      </c>
      <c r="B4658" s="5" t="s">
        <v>2948</v>
      </c>
      <c r="C4658" s="6" t="s">
        <v>367</v>
      </c>
    </row>
    <row r="4659">
      <c r="A4659" s="9">
        <f t="shared" si="1"/>
        <v>3315</v>
      </c>
      <c r="B4659" s="5" t="s">
        <v>2949</v>
      </c>
      <c r="C4659" s="6" t="s">
        <v>1495</v>
      </c>
    </row>
    <row r="4660">
      <c r="A4660" s="9">
        <f t="shared" si="1"/>
        <v>3316</v>
      </c>
      <c r="B4660" s="5" t="s">
        <v>2950</v>
      </c>
      <c r="C4660" s="6" t="s">
        <v>591</v>
      </c>
    </row>
    <row r="4661">
      <c r="A4661" s="9">
        <f t="shared" si="1"/>
        <v>3317</v>
      </c>
      <c r="B4661" s="8" t="s">
        <v>2951</v>
      </c>
      <c r="C4661" s="6" t="s">
        <v>150</v>
      </c>
    </row>
    <row r="4662">
      <c r="A4662" s="9">
        <f t="shared" si="1"/>
        <v>3317</v>
      </c>
      <c r="B4662" s="8" t="s">
        <v>2951</v>
      </c>
      <c r="C4662" s="6" t="s">
        <v>23637</v>
      </c>
    </row>
    <row r="4663">
      <c r="A4663" s="9">
        <f t="shared" si="1"/>
        <v>3318</v>
      </c>
      <c r="B4663" s="5" t="s">
        <v>2952</v>
      </c>
      <c r="C4663" s="6" t="s">
        <v>1007</v>
      </c>
    </row>
    <row r="4664">
      <c r="A4664" s="9">
        <f t="shared" si="1"/>
        <v>3318</v>
      </c>
      <c r="B4664" s="5" t="s">
        <v>2952</v>
      </c>
      <c r="C4664" s="6" t="s">
        <v>656</v>
      </c>
    </row>
    <row r="4665">
      <c r="A4665" s="9">
        <f t="shared" si="1"/>
        <v>3318</v>
      </c>
      <c r="B4665" s="5" t="s">
        <v>2952</v>
      </c>
      <c r="C4665" s="6" t="s">
        <v>23628</v>
      </c>
    </row>
    <row r="4666">
      <c r="A4666" s="9">
        <f t="shared" si="1"/>
        <v>3319</v>
      </c>
      <c r="B4666" s="8" t="s">
        <v>2953</v>
      </c>
      <c r="C4666" s="9" t="s">
        <v>54</v>
      </c>
    </row>
    <row r="4667">
      <c r="A4667" s="9">
        <f t="shared" si="1"/>
        <v>3320</v>
      </c>
      <c r="B4667" s="8" t="s">
        <v>2954</v>
      </c>
      <c r="C4667" s="9" t="s">
        <v>40</v>
      </c>
    </row>
    <row r="4668">
      <c r="A4668" s="9">
        <f t="shared" si="1"/>
        <v>3321</v>
      </c>
      <c r="B4668" s="8" t="s">
        <v>2955</v>
      </c>
      <c r="C4668" s="9" t="s">
        <v>52</v>
      </c>
    </row>
    <row r="4669">
      <c r="A4669" s="9">
        <f t="shared" si="1"/>
        <v>3322</v>
      </c>
      <c r="B4669" s="25" t="s">
        <v>24201</v>
      </c>
      <c r="C4669" s="26" t="s">
        <v>23761</v>
      </c>
    </row>
    <row r="4670">
      <c r="A4670" s="9">
        <f t="shared" si="1"/>
        <v>3323</v>
      </c>
      <c r="B4670" s="8" t="s">
        <v>2956</v>
      </c>
      <c r="C4670" s="9" t="s">
        <v>818</v>
      </c>
    </row>
    <row r="4671">
      <c r="A4671" s="9">
        <f t="shared" si="1"/>
        <v>3324</v>
      </c>
      <c r="B4671" s="8" t="s">
        <v>2957</v>
      </c>
      <c r="C4671" s="9" t="s">
        <v>88</v>
      </c>
    </row>
    <row r="4672">
      <c r="A4672" s="9">
        <f t="shared" si="1"/>
        <v>3325</v>
      </c>
      <c r="B4672" s="5" t="s">
        <v>2958</v>
      </c>
      <c r="C4672" s="6" t="s">
        <v>1007</v>
      </c>
    </row>
    <row r="4673">
      <c r="A4673" s="9">
        <f t="shared" si="1"/>
        <v>3325</v>
      </c>
      <c r="B4673" s="5" t="s">
        <v>2958</v>
      </c>
      <c r="C4673" s="6" t="s">
        <v>656</v>
      </c>
    </row>
    <row r="4674">
      <c r="A4674" s="9">
        <f t="shared" si="1"/>
        <v>3325</v>
      </c>
      <c r="B4674" s="5" t="s">
        <v>2958</v>
      </c>
      <c r="C4674" s="6" t="s">
        <v>23628</v>
      </c>
    </row>
    <row r="4675">
      <c r="A4675" s="9">
        <f t="shared" si="1"/>
        <v>3326</v>
      </c>
      <c r="B4675" s="5" t="s">
        <v>2959</v>
      </c>
      <c r="C4675" s="6" t="s">
        <v>462</v>
      </c>
    </row>
    <row r="4676">
      <c r="A4676" s="9">
        <f t="shared" si="1"/>
        <v>3326</v>
      </c>
      <c r="B4676" s="5" t="s">
        <v>2959</v>
      </c>
      <c r="C4676" s="6" t="s">
        <v>25</v>
      </c>
    </row>
    <row r="4677">
      <c r="A4677" s="9">
        <f t="shared" si="1"/>
        <v>3326</v>
      </c>
      <c r="B4677" s="5" t="s">
        <v>2959</v>
      </c>
      <c r="C4677" s="6" t="s">
        <v>23637</v>
      </c>
    </row>
    <row r="4678">
      <c r="A4678" s="9">
        <f t="shared" si="1"/>
        <v>3327</v>
      </c>
      <c r="B4678" s="5" t="s">
        <v>2960</v>
      </c>
      <c r="C4678" s="6" t="s">
        <v>462</v>
      </c>
    </row>
    <row r="4679">
      <c r="A4679" s="9">
        <f t="shared" si="1"/>
        <v>3327</v>
      </c>
      <c r="B4679" s="5" t="s">
        <v>2960</v>
      </c>
      <c r="C4679" s="6" t="s">
        <v>25</v>
      </c>
    </row>
    <row r="4680">
      <c r="A4680" s="9">
        <f t="shared" si="1"/>
        <v>3327</v>
      </c>
      <c r="B4680" s="5" t="s">
        <v>2960</v>
      </c>
      <c r="C4680" s="6" t="s">
        <v>23637</v>
      </c>
    </row>
    <row r="4681">
      <c r="A4681" s="9">
        <f t="shared" si="1"/>
        <v>3328</v>
      </c>
      <c r="B4681" s="5" t="s">
        <v>2961</v>
      </c>
      <c r="C4681" s="6" t="s">
        <v>462</v>
      </c>
    </row>
    <row r="4682">
      <c r="A4682" s="9">
        <f t="shared" si="1"/>
        <v>3328</v>
      </c>
      <c r="B4682" s="5" t="s">
        <v>2961</v>
      </c>
      <c r="C4682" s="6" t="s">
        <v>23637</v>
      </c>
    </row>
    <row r="4683">
      <c r="A4683" s="9">
        <f t="shared" si="1"/>
        <v>3329</v>
      </c>
      <c r="B4683" s="5" t="s">
        <v>2962</v>
      </c>
      <c r="C4683" s="6" t="s">
        <v>346</v>
      </c>
    </row>
    <row r="4684">
      <c r="A4684" s="9">
        <f t="shared" si="1"/>
        <v>3329</v>
      </c>
      <c r="B4684" s="5" t="s">
        <v>2962</v>
      </c>
      <c r="C4684" s="6" t="s">
        <v>23628</v>
      </c>
    </row>
    <row r="4685">
      <c r="A4685" s="9">
        <f t="shared" si="1"/>
        <v>3330</v>
      </c>
      <c r="B4685" s="8" t="s">
        <v>2963</v>
      </c>
      <c r="C4685" s="9" t="s">
        <v>46</v>
      </c>
    </row>
    <row r="4686">
      <c r="A4686" s="9">
        <f t="shared" si="1"/>
        <v>3331</v>
      </c>
      <c r="B4686" s="8" t="s">
        <v>2964</v>
      </c>
      <c r="C4686" s="6" t="s">
        <v>150</v>
      </c>
    </row>
    <row r="4687">
      <c r="A4687" s="9">
        <f t="shared" si="1"/>
        <v>3331</v>
      </c>
      <c r="B4687" s="8" t="s">
        <v>2964</v>
      </c>
      <c r="C4687" s="6" t="s">
        <v>23637</v>
      </c>
    </row>
    <row r="4688">
      <c r="A4688" s="9">
        <f t="shared" si="1"/>
        <v>3332</v>
      </c>
      <c r="B4688" s="5" t="s">
        <v>2965</v>
      </c>
      <c r="C4688" s="6" t="s">
        <v>20</v>
      </c>
    </row>
    <row r="4689">
      <c r="A4689" s="9">
        <f t="shared" si="1"/>
        <v>3333</v>
      </c>
      <c r="B4689" s="8" t="s">
        <v>2966</v>
      </c>
      <c r="C4689" s="9" t="s">
        <v>60</v>
      </c>
    </row>
    <row r="4690">
      <c r="A4690" s="9">
        <f t="shared" si="1"/>
        <v>3333</v>
      </c>
      <c r="B4690" s="8" t="s">
        <v>2966</v>
      </c>
      <c r="C4690" s="9" t="s">
        <v>40</v>
      </c>
    </row>
    <row r="4691">
      <c r="A4691" s="9">
        <f t="shared" si="1"/>
        <v>3333</v>
      </c>
      <c r="B4691" s="8" t="s">
        <v>2966</v>
      </c>
      <c r="C4691" s="9" t="s">
        <v>142</v>
      </c>
    </row>
    <row r="4692">
      <c r="A4692" s="9">
        <f t="shared" si="1"/>
        <v>3334</v>
      </c>
      <c r="B4692" s="8" t="s">
        <v>2967</v>
      </c>
      <c r="C4692" s="9" t="s">
        <v>815</v>
      </c>
    </row>
    <row r="4693">
      <c r="A4693" s="9">
        <f t="shared" si="1"/>
        <v>3335</v>
      </c>
      <c r="B4693" s="5" t="s">
        <v>2968</v>
      </c>
      <c r="C4693" s="6" t="s">
        <v>471</v>
      </c>
    </row>
    <row r="4694">
      <c r="A4694" s="9">
        <f t="shared" si="1"/>
        <v>3336</v>
      </c>
      <c r="B4694" s="25" t="s">
        <v>24202</v>
      </c>
      <c r="C4694" s="26" t="s">
        <v>23761</v>
      </c>
    </row>
    <row r="4695">
      <c r="A4695" s="9">
        <f t="shared" si="1"/>
        <v>3337</v>
      </c>
      <c r="B4695" s="8" t="s">
        <v>2969</v>
      </c>
      <c r="C4695" s="6" t="s">
        <v>150</v>
      </c>
    </row>
    <row r="4696">
      <c r="A4696" s="9">
        <f t="shared" si="1"/>
        <v>3337</v>
      </c>
      <c r="B4696" s="8" t="s">
        <v>2969</v>
      </c>
      <c r="C4696" s="9" t="s">
        <v>162</v>
      </c>
    </row>
    <row r="4697">
      <c r="A4697" s="9">
        <f t="shared" si="1"/>
        <v>3337</v>
      </c>
      <c r="B4697" s="8" t="s">
        <v>2969</v>
      </c>
      <c r="C4697" s="6" t="s">
        <v>23637</v>
      </c>
    </row>
    <row r="4698">
      <c r="A4698" s="9">
        <f t="shared" si="1"/>
        <v>3338</v>
      </c>
      <c r="B4698" s="25" t="s">
        <v>24203</v>
      </c>
      <c r="C4698" s="26" t="s">
        <v>941</v>
      </c>
    </row>
    <row r="4699">
      <c r="A4699" s="9">
        <f t="shared" si="1"/>
        <v>3338</v>
      </c>
      <c r="B4699" s="25" t="s">
        <v>24203</v>
      </c>
      <c r="C4699" s="6" t="s">
        <v>23672</v>
      </c>
    </row>
    <row r="4700">
      <c r="A4700" s="9">
        <f t="shared" si="1"/>
        <v>3339</v>
      </c>
      <c r="B4700" s="8" t="s">
        <v>2970</v>
      </c>
      <c r="C4700" s="9" t="s">
        <v>64</v>
      </c>
    </row>
    <row r="4701">
      <c r="A4701" s="9">
        <f t="shared" si="1"/>
        <v>3340</v>
      </c>
      <c r="B4701" s="8" t="s">
        <v>2971</v>
      </c>
      <c r="C4701" s="9" t="s">
        <v>40</v>
      </c>
    </row>
    <row r="4702">
      <c r="A4702" s="9">
        <f t="shared" si="1"/>
        <v>3340</v>
      </c>
      <c r="B4702" s="8" t="s">
        <v>2971</v>
      </c>
      <c r="C4702" s="9" t="s">
        <v>399</v>
      </c>
    </row>
    <row r="4703">
      <c r="A4703" s="9">
        <f t="shared" si="1"/>
        <v>3341</v>
      </c>
      <c r="B4703" s="5" t="s">
        <v>2972</v>
      </c>
      <c r="C4703" s="6" t="s">
        <v>1248</v>
      </c>
    </row>
    <row r="4704">
      <c r="A4704" s="9">
        <f t="shared" si="1"/>
        <v>3342</v>
      </c>
      <c r="B4704" s="8" t="s">
        <v>2973</v>
      </c>
      <c r="C4704" s="9" t="s">
        <v>815</v>
      </c>
    </row>
    <row r="4705">
      <c r="A4705" s="9">
        <f t="shared" si="1"/>
        <v>3343</v>
      </c>
      <c r="B4705" s="8" t="s">
        <v>2974</v>
      </c>
      <c r="C4705" s="9" t="s">
        <v>83</v>
      </c>
    </row>
    <row r="4706">
      <c r="A4706" s="9">
        <f t="shared" si="1"/>
        <v>3344</v>
      </c>
      <c r="B4706" s="25" t="s">
        <v>24204</v>
      </c>
      <c r="C4706" s="26" t="s">
        <v>23761</v>
      </c>
    </row>
    <row r="4707">
      <c r="A4707" s="9">
        <f t="shared" si="1"/>
        <v>3345</v>
      </c>
      <c r="B4707" s="5" t="s">
        <v>2975</v>
      </c>
      <c r="C4707" s="6" t="s">
        <v>1007</v>
      </c>
    </row>
    <row r="4708">
      <c r="A4708" s="9">
        <f t="shared" si="1"/>
        <v>3346</v>
      </c>
      <c r="B4708" s="8" t="s">
        <v>2976</v>
      </c>
      <c r="C4708" s="9" t="s">
        <v>83</v>
      </c>
    </row>
    <row r="4709">
      <c r="A4709" s="9">
        <f t="shared" si="1"/>
        <v>3347</v>
      </c>
      <c r="B4709" s="8" t="s">
        <v>2977</v>
      </c>
      <c r="C4709" s="9" t="s">
        <v>40</v>
      </c>
    </row>
    <row r="4710">
      <c r="A4710" s="9">
        <f t="shared" si="1"/>
        <v>3348</v>
      </c>
      <c r="B4710" s="5" t="s">
        <v>2978</v>
      </c>
      <c r="C4710" s="6" t="s">
        <v>731</v>
      </c>
    </row>
    <row r="4711">
      <c r="A4711" s="9">
        <f t="shared" si="1"/>
        <v>3349</v>
      </c>
      <c r="B4711" s="5" t="s">
        <v>2979</v>
      </c>
      <c r="C4711" s="6" t="s">
        <v>20</v>
      </c>
    </row>
    <row r="4712">
      <c r="A4712" s="9">
        <f t="shared" si="1"/>
        <v>3350</v>
      </c>
      <c r="B4712" s="8" t="s">
        <v>2980</v>
      </c>
      <c r="C4712" s="9" t="s">
        <v>616</v>
      </c>
    </row>
    <row r="4713">
      <c r="A4713" s="9">
        <f t="shared" si="1"/>
        <v>3351</v>
      </c>
      <c r="B4713" s="8" t="s">
        <v>2981</v>
      </c>
      <c r="C4713" s="9" t="s">
        <v>845</v>
      </c>
    </row>
    <row r="4714">
      <c r="A4714" s="9">
        <f t="shared" si="1"/>
        <v>3352</v>
      </c>
      <c r="B4714" s="8" t="s">
        <v>2982</v>
      </c>
      <c r="C4714" s="9" t="s">
        <v>162</v>
      </c>
    </row>
    <row r="4715">
      <c r="A4715" s="9">
        <f t="shared" si="1"/>
        <v>3353</v>
      </c>
      <c r="B4715" s="25" t="s">
        <v>24205</v>
      </c>
      <c r="C4715" s="26" t="s">
        <v>23808</v>
      </c>
    </row>
    <row r="4716">
      <c r="A4716" s="9">
        <f t="shared" si="1"/>
        <v>3354</v>
      </c>
      <c r="B4716" s="40" t="s">
        <v>24206</v>
      </c>
      <c r="C4716" s="40" t="s">
        <v>3126</v>
      </c>
    </row>
    <row r="4717">
      <c r="A4717" s="9">
        <f t="shared" si="1"/>
        <v>3355</v>
      </c>
      <c r="B4717" s="8" t="s">
        <v>2983</v>
      </c>
      <c r="C4717" s="9" t="s">
        <v>722</v>
      </c>
    </row>
    <row r="4718">
      <c r="A4718" s="9">
        <f t="shared" si="1"/>
        <v>3356</v>
      </c>
      <c r="B4718" s="8" t="s">
        <v>2984</v>
      </c>
      <c r="C4718" s="9" t="s">
        <v>177</v>
      </c>
    </row>
    <row r="4719">
      <c r="A4719" s="9">
        <f t="shared" si="1"/>
        <v>3357</v>
      </c>
      <c r="B4719" s="5" t="s">
        <v>2985</v>
      </c>
      <c r="C4719" s="6" t="s">
        <v>471</v>
      </c>
    </row>
    <row r="4720">
      <c r="A4720" s="9">
        <f t="shared" si="1"/>
        <v>3358</v>
      </c>
      <c r="B4720" s="8" t="s">
        <v>2986</v>
      </c>
      <c r="C4720" s="9" t="s">
        <v>399</v>
      </c>
    </row>
    <row r="4721">
      <c r="A4721" s="9">
        <f t="shared" si="1"/>
        <v>3359</v>
      </c>
      <c r="B4721" s="8" t="s">
        <v>2987</v>
      </c>
      <c r="C4721" s="9" t="s">
        <v>65</v>
      </c>
    </row>
    <row r="4722">
      <c r="A4722" s="9">
        <f t="shared" si="1"/>
        <v>3360</v>
      </c>
      <c r="B4722" s="5" t="s">
        <v>2988</v>
      </c>
      <c r="C4722" s="6" t="s">
        <v>356</v>
      </c>
    </row>
    <row r="4723">
      <c r="A4723" s="9">
        <f t="shared" si="1"/>
        <v>3361</v>
      </c>
      <c r="B4723" s="25" t="s">
        <v>24207</v>
      </c>
      <c r="C4723" s="26" t="s">
        <v>11797</v>
      </c>
    </row>
    <row r="4724">
      <c r="A4724" s="9">
        <f t="shared" si="1"/>
        <v>3362</v>
      </c>
      <c r="B4724" s="25" t="s">
        <v>24208</v>
      </c>
      <c r="C4724" s="26" t="s">
        <v>23630</v>
      </c>
    </row>
    <row r="4725">
      <c r="A4725" s="9">
        <f t="shared" si="1"/>
        <v>3363</v>
      </c>
      <c r="B4725" s="25" t="s">
        <v>24209</v>
      </c>
      <c r="C4725" s="26" t="s">
        <v>23748</v>
      </c>
    </row>
    <row r="4726">
      <c r="A4726" s="9">
        <f t="shared" si="1"/>
        <v>3364</v>
      </c>
      <c r="B4726" s="25" t="s">
        <v>24210</v>
      </c>
      <c r="C4726" s="26" t="s">
        <v>23748</v>
      </c>
    </row>
    <row r="4727">
      <c r="A4727" s="9">
        <f t="shared" si="1"/>
        <v>3364</v>
      </c>
      <c r="B4727" s="25" t="s">
        <v>24210</v>
      </c>
      <c r="C4727" s="26" t="s">
        <v>655</v>
      </c>
    </row>
    <row r="4728">
      <c r="A4728" s="9">
        <f t="shared" si="1"/>
        <v>3364</v>
      </c>
      <c r="B4728" s="27" t="s">
        <v>24210</v>
      </c>
      <c r="C4728" s="28" t="s">
        <v>23633</v>
      </c>
    </row>
    <row r="4729">
      <c r="A4729" s="9">
        <f t="shared" si="1"/>
        <v>3365</v>
      </c>
      <c r="B4729" s="25" t="s">
        <v>24211</v>
      </c>
      <c r="C4729" s="26" t="s">
        <v>23748</v>
      </c>
    </row>
    <row r="4730">
      <c r="A4730" s="9">
        <f t="shared" si="1"/>
        <v>3366</v>
      </c>
      <c r="B4730" s="25" t="s">
        <v>24212</v>
      </c>
      <c r="C4730" s="26" t="s">
        <v>23630</v>
      </c>
    </row>
    <row r="4731">
      <c r="A4731" s="9">
        <f t="shared" si="1"/>
        <v>3367</v>
      </c>
      <c r="B4731" s="25" t="s">
        <v>24213</v>
      </c>
      <c r="C4731" s="26" t="s">
        <v>23748</v>
      </c>
    </row>
    <row r="4732">
      <c r="A4732" s="9">
        <f t="shared" si="1"/>
        <v>3368</v>
      </c>
      <c r="B4732" s="5" t="s">
        <v>2989</v>
      </c>
      <c r="C4732" s="6" t="s">
        <v>324</v>
      </c>
    </row>
    <row r="4733">
      <c r="A4733" s="9">
        <f t="shared" si="1"/>
        <v>3368</v>
      </c>
      <c r="B4733" s="5" t="s">
        <v>2989</v>
      </c>
      <c r="C4733" s="6" t="s">
        <v>23637</v>
      </c>
    </row>
    <row r="4734">
      <c r="A4734" s="9">
        <f t="shared" si="1"/>
        <v>3369</v>
      </c>
      <c r="B4734" s="25" t="s">
        <v>24214</v>
      </c>
      <c r="C4734" s="26" t="s">
        <v>23630</v>
      </c>
    </row>
    <row r="4735">
      <c r="A4735" s="9">
        <f t="shared" si="1"/>
        <v>3370</v>
      </c>
      <c r="B4735" s="29" t="s">
        <v>24215</v>
      </c>
      <c r="C4735" s="26" t="s">
        <v>23636</v>
      </c>
    </row>
    <row r="4736">
      <c r="A4736" s="9">
        <f t="shared" si="1"/>
        <v>3371</v>
      </c>
      <c r="B4736" s="5" t="s">
        <v>2990</v>
      </c>
      <c r="C4736" s="6" t="s">
        <v>591</v>
      </c>
    </row>
    <row r="4737">
      <c r="A4737" s="9">
        <f t="shared" si="1"/>
        <v>3371</v>
      </c>
      <c r="B4737" s="5" t="s">
        <v>2990</v>
      </c>
      <c r="C4737" s="6" t="s">
        <v>655</v>
      </c>
    </row>
    <row r="4738">
      <c r="A4738" s="9">
        <f t="shared" si="1"/>
        <v>3371</v>
      </c>
      <c r="B4738" s="37" t="s">
        <v>2990</v>
      </c>
      <c r="C4738" s="28" t="s">
        <v>23633</v>
      </c>
    </row>
    <row r="4739">
      <c r="A4739" s="9">
        <f t="shared" si="1"/>
        <v>3372</v>
      </c>
      <c r="B4739" s="5" t="s">
        <v>2991</v>
      </c>
      <c r="C4739" s="6" t="s">
        <v>1007</v>
      </c>
    </row>
    <row r="4740">
      <c r="A4740" s="9">
        <f t="shared" si="1"/>
        <v>3372</v>
      </c>
      <c r="B4740" s="5" t="s">
        <v>2991</v>
      </c>
      <c r="C4740" s="6" t="s">
        <v>656</v>
      </c>
    </row>
    <row r="4741">
      <c r="A4741" s="9">
        <f t="shared" si="1"/>
        <v>3372</v>
      </c>
      <c r="B4741" s="5" t="s">
        <v>2991</v>
      </c>
      <c r="C4741" s="6" t="s">
        <v>23628</v>
      </c>
    </row>
    <row r="4742">
      <c r="A4742" s="9">
        <f t="shared" si="1"/>
        <v>3373</v>
      </c>
      <c r="B4742" s="8" t="s">
        <v>2992</v>
      </c>
      <c r="C4742" s="9" t="s">
        <v>56</v>
      </c>
    </row>
    <row r="4743">
      <c r="A4743" s="9">
        <f t="shared" si="1"/>
        <v>3373</v>
      </c>
      <c r="B4743" s="8" t="s">
        <v>2992</v>
      </c>
      <c r="C4743" s="9" t="s">
        <v>83</v>
      </c>
    </row>
    <row r="4744">
      <c r="A4744" s="9">
        <f t="shared" si="1"/>
        <v>3374</v>
      </c>
      <c r="B4744" s="5" t="s">
        <v>2993</v>
      </c>
      <c r="C4744" s="6" t="s">
        <v>479</v>
      </c>
    </row>
    <row r="4745">
      <c r="A4745" s="9">
        <f t="shared" si="1"/>
        <v>3375</v>
      </c>
      <c r="B4745" s="5" t="s">
        <v>2994</v>
      </c>
      <c r="C4745" s="6" t="s">
        <v>479</v>
      </c>
    </row>
    <row r="4746">
      <c r="A4746" s="9">
        <f t="shared" si="1"/>
        <v>3376</v>
      </c>
      <c r="B4746" s="5" t="s">
        <v>2995</v>
      </c>
      <c r="C4746" s="6" t="s">
        <v>346</v>
      </c>
    </row>
    <row r="4747">
      <c r="A4747" s="9">
        <f t="shared" si="1"/>
        <v>3376</v>
      </c>
      <c r="B4747" s="5" t="s">
        <v>2995</v>
      </c>
      <c r="C4747" s="6" t="s">
        <v>23628</v>
      </c>
    </row>
    <row r="4748">
      <c r="A4748" s="9">
        <f t="shared" si="1"/>
        <v>3377</v>
      </c>
      <c r="B4748" s="8" t="s">
        <v>2996</v>
      </c>
      <c r="C4748" s="9" t="s">
        <v>162</v>
      </c>
    </row>
    <row r="4749">
      <c r="A4749" s="9">
        <f t="shared" si="1"/>
        <v>3378</v>
      </c>
      <c r="B4749" s="8" t="s">
        <v>2997</v>
      </c>
      <c r="C4749" s="9" t="s">
        <v>162</v>
      </c>
    </row>
    <row r="4750">
      <c r="A4750" s="9">
        <f t="shared" si="1"/>
        <v>3379</v>
      </c>
      <c r="B4750" s="8" t="s">
        <v>2998</v>
      </c>
      <c r="C4750" s="9" t="s">
        <v>547</v>
      </c>
    </row>
    <row r="4751">
      <c r="A4751" s="9">
        <f t="shared" si="1"/>
        <v>3380</v>
      </c>
      <c r="B4751" s="8" t="s">
        <v>2999</v>
      </c>
      <c r="C4751" s="6" t="s">
        <v>629</v>
      </c>
    </row>
    <row r="4752">
      <c r="A4752" s="9">
        <f t="shared" si="1"/>
        <v>3380</v>
      </c>
      <c r="B4752" s="8" t="s">
        <v>2999</v>
      </c>
      <c r="C4752" s="9" t="s">
        <v>142</v>
      </c>
    </row>
    <row r="4753">
      <c r="A4753" s="9">
        <f t="shared" si="1"/>
        <v>3380</v>
      </c>
      <c r="B4753" s="8" t="s">
        <v>2999</v>
      </c>
      <c r="C4753" s="6" t="s">
        <v>23637</v>
      </c>
    </row>
    <row r="4754">
      <c r="A4754" s="9">
        <f t="shared" si="1"/>
        <v>3381</v>
      </c>
      <c r="B4754" s="5" t="s">
        <v>3000</v>
      </c>
      <c r="C4754" s="6" t="s">
        <v>1120</v>
      </c>
    </row>
    <row r="4755">
      <c r="A4755" s="9">
        <f t="shared" si="1"/>
        <v>3382</v>
      </c>
      <c r="B4755" s="8" t="s">
        <v>3001</v>
      </c>
      <c r="C4755" s="6" t="s">
        <v>150</v>
      </c>
    </row>
    <row r="4756">
      <c r="A4756" s="9">
        <f t="shared" si="1"/>
        <v>3382</v>
      </c>
      <c r="B4756" s="8" t="s">
        <v>3001</v>
      </c>
      <c r="C4756" s="9" t="s">
        <v>25</v>
      </c>
    </row>
    <row r="4757">
      <c r="A4757" s="9">
        <f t="shared" si="1"/>
        <v>3382</v>
      </c>
      <c r="B4757" s="8" t="s">
        <v>3001</v>
      </c>
      <c r="C4757" s="6" t="s">
        <v>23637</v>
      </c>
    </row>
    <row r="4758">
      <c r="A4758" s="9">
        <f t="shared" si="1"/>
        <v>3383</v>
      </c>
      <c r="B4758" s="8" t="s">
        <v>3002</v>
      </c>
      <c r="C4758" s="9" t="s">
        <v>142</v>
      </c>
    </row>
    <row r="4759">
      <c r="A4759" s="9">
        <f t="shared" si="1"/>
        <v>3384</v>
      </c>
      <c r="B4759" s="5" t="s">
        <v>3003</v>
      </c>
      <c r="C4759" s="6" t="s">
        <v>2549</v>
      </c>
    </row>
    <row r="4760">
      <c r="A4760" s="9">
        <f t="shared" si="1"/>
        <v>3384</v>
      </c>
      <c r="B4760" s="5" t="s">
        <v>3003</v>
      </c>
      <c r="C4760" s="6" t="s">
        <v>23628</v>
      </c>
    </row>
    <row r="4761">
      <c r="A4761" s="9">
        <f t="shared" si="1"/>
        <v>3385</v>
      </c>
      <c r="B4761" s="5" t="s">
        <v>3004</v>
      </c>
      <c r="C4761" s="6" t="s">
        <v>426</v>
      </c>
    </row>
    <row r="4762">
      <c r="A4762" s="9">
        <f t="shared" si="1"/>
        <v>3386</v>
      </c>
      <c r="B4762" s="5" t="s">
        <v>3005</v>
      </c>
      <c r="C4762" s="6" t="s">
        <v>426</v>
      </c>
    </row>
    <row r="4763">
      <c r="A4763" s="9">
        <f t="shared" si="1"/>
        <v>3387</v>
      </c>
      <c r="B4763" s="5" t="s">
        <v>3006</v>
      </c>
      <c r="C4763" s="6" t="s">
        <v>426</v>
      </c>
    </row>
    <row r="4764">
      <c r="A4764" s="9">
        <f t="shared" si="1"/>
        <v>3388</v>
      </c>
      <c r="B4764" s="5" t="s">
        <v>3007</v>
      </c>
      <c r="C4764" s="6" t="s">
        <v>426</v>
      </c>
    </row>
    <row r="4765">
      <c r="A4765" s="9">
        <f t="shared" si="1"/>
        <v>3389</v>
      </c>
      <c r="B4765" s="8" t="s">
        <v>3008</v>
      </c>
      <c r="C4765" s="9" t="s">
        <v>60</v>
      </c>
    </row>
    <row r="4766">
      <c r="A4766" s="9">
        <f t="shared" si="1"/>
        <v>3389</v>
      </c>
      <c r="B4766" s="8" t="s">
        <v>3008</v>
      </c>
      <c r="C4766" s="9" t="s">
        <v>54</v>
      </c>
    </row>
    <row r="4767">
      <c r="A4767" s="9">
        <f t="shared" si="1"/>
        <v>3389</v>
      </c>
      <c r="B4767" s="8" t="s">
        <v>3008</v>
      </c>
      <c r="C4767" s="9" t="s">
        <v>25</v>
      </c>
    </row>
    <row r="4768">
      <c r="A4768" s="9">
        <f t="shared" si="1"/>
        <v>3390</v>
      </c>
      <c r="B4768" s="8" t="s">
        <v>3009</v>
      </c>
      <c r="C4768" s="9" t="s">
        <v>280</v>
      </c>
    </row>
    <row r="4769">
      <c r="A4769" s="9">
        <f t="shared" si="1"/>
        <v>3391</v>
      </c>
      <c r="B4769" s="8" t="s">
        <v>3010</v>
      </c>
      <c r="C4769" s="9" t="s">
        <v>60</v>
      </c>
    </row>
    <row r="4770">
      <c r="A4770" s="9">
        <f t="shared" si="1"/>
        <v>3391</v>
      </c>
      <c r="B4770" s="8" t="s">
        <v>3010</v>
      </c>
      <c r="C4770" s="9" t="s">
        <v>142</v>
      </c>
    </row>
    <row r="4771">
      <c r="A4771" s="9">
        <f t="shared" si="1"/>
        <v>3392</v>
      </c>
      <c r="B4771" s="8" t="s">
        <v>3011</v>
      </c>
      <c r="C4771" s="9" t="s">
        <v>54</v>
      </c>
    </row>
    <row r="4772">
      <c r="A4772" s="9">
        <f t="shared" si="1"/>
        <v>3393</v>
      </c>
      <c r="B4772" s="8" t="s">
        <v>3012</v>
      </c>
      <c r="C4772" s="6" t="s">
        <v>153</v>
      </c>
    </row>
    <row r="4773">
      <c r="A4773" s="9">
        <f t="shared" si="1"/>
        <v>3393</v>
      </c>
      <c r="B4773" s="8" t="s">
        <v>3012</v>
      </c>
      <c r="C4773" s="9" t="s">
        <v>25</v>
      </c>
    </row>
    <row r="4774">
      <c r="A4774" s="9">
        <f t="shared" si="1"/>
        <v>3393</v>
      </c>
      <c r="B4774" s="8" t="s">
        <v>3012</v>
      </c>
      <c r="C4774" s="6" t="s">
        <v>23637</v>
      </c>
    </row>
    <row r="4775">
      <c r="A4775" s="9">
        <f t="shared" si="1"/>
        <v>3394</v>
      </c>
      <c r="B4775" s="8" t="s">
        <v>3013</v>
      </c>
      <c r="C4775" s="6" t="s">
        <v>1939</v>
      </c>
    </row>
    <row r="4776">
      <c r="A4776" s="9">
        <f t="shared" si="1"/>
        <v>3394</v>
      </c>
      <c r="B4776" s="8" t="s">
        <v>3013</v>
      </c>
      <c r="C4776" s="9" t="s">
        <v>25</v>
      </c>
    </row>
    <row r="4777">
      <c r="A4777" s="9">
        <f t="shared" si="1"/>
        <v>3394</v>
      </c>
      <c r="B4777" s="8" t="s">
        <v>3013</v>
      </c>
      <c r="C4777" s="6" t="s">
        <v>23637</v>
      </c>
    </row>
    <row r="4778">
      <c r="A4778" s="9">
        <f t="shared" si="1"/>
        <v>3395</v>
      </c>
      <c r="B4778" s="8" t="s">
        <v>3014</v>
      </c>
      <c r="C4778" s="9" t="s">
        <v>64</v>
      </c>
    </row>
    <row r="4779">
      <c r="A4779" s="9">
        <f t="shared" si="1"/>
        <v>3396</v>
      </c>
      <c r="B4779" s="25" t="s">
        <v>24216</v>
      </c>
      <c r="C4779" s="26" t="s">
        <v>23812</v>
      </c>
    </row>
    <row r="4780">
      <c r="A4780" s="9">
        <f t="shared" si="1"/>
        <v>3397</v>
      </c>
      <c r="B4780" s="8" t="s">
        <v>3015</v>
      </c>
      <c r="C4780" s="6" t="s">
        <v>3016</v>
      </c>
    </row>
    <row r="4781">
      <c r="A4781" s="9">
        <f t="shared" si="1"/>
        <v>3397</v>
      </c>
      <c r="B4781" s="8" t="s">
        <v>3015</v>
      </c>
      <c r="C4781" s="6" t="s">
        <v>23637</v>
      </c>
    </row>
    <row r="4782">
      <c r="A4782" s="9">
        <f t="shared" si="1"/>
        <v>3398</v>
      </c>
      <c r="B4782" s="8" t="s">
        <v>3017</v>
      </c>
      <c r="C4782" s="9" t="s">
        <v>25</v>
      </c>
    </row>
    <row r="4783">
      <c r="A4783" s="9">
        <f t="shared" si="1"/>
        <v>3399</v>
      </c>
      <c r="B4783" s="8" t="s">
        <v>3018</v>
      </c>
      <c r="C4783" s="6" t="s">
        <v>313</v>
      </c>
    </row>
    <row r="4784">
      <c r="A4784" s="9">
        <f t="shared" si="1"/>
        <v>3399</v>
      </c>
      <c r="B4784" s="8" t="s">
        <v>3018</v>
      </c>
      <c r="C4784" s="9" t="s">
        <v>25</v>
      </c>
    </row>
    <row r="4785">
      <c r="A4785" s="9">
        <f t="shared" si="1"/>
        <v>3400</v>
      </c>
      <c r="B4785" s="30" t="s">
        <v>24217</v>
      </c>
      <c r="C4785" s="26" t="s">
        <v>23639</v>
      </c>
    </row>
    <row r="4786">
      <c r="A4786" s="9">
        <f t="shared" si="1"/>
        <v>3400</v>
      </c>
      <c r="B4786" s="30" t="s">
        <v>24217</v>
      </c>
      <c r="C4786" s="26" t="s">
        <v>54</v>
      </c>
    </row>
    <row r="4787">
      <c r="A4787" s="9">
        <f t="shared" si="1"/>
        <v>3400</v>
      </c>
      <c r="B4787" s="30" t="s">
        <v>24217</v>
      </c>
      <c r="C4787" s="26" t="s">
        <v>25</v>
      </c>
    </row>
    <row r="4788">
      <c r="A4788" s="9">
        <f t="shared" si="1"/>
        <v>3400</v>
      </c>
      <c r="B4788" s="30" t="s">
        <v>24217</v>
      </c>
      <c r="C4788" s="26" t="s">
        <v>60</v>
      </c>
    </row>
    <row r="4789">
      <c r="A4789" s="9">
        <f t="shared" si="1"/>
        <v>3401</v>
      </c>
      <c r="B4789" s="44" t="s">
        <v>24218</v>
      </c>
      <c r="C4789" s="26" t="s">
        <v>23639</v>
      </c>
    </row>
    <row r="4790">
      <c r="A4790" s="9">
        <f t="shared" si="1"/>
        <v>3401</v>
      </c>
      <c r="B4790" s="44" t="s">
        <v>24218</v>
      </c>
      <c r="C4790" s="26" t="s">
        <v>54</v>
      </c>
    </row>
    <row r="4791" ht="13.5" customHeight="1">
      <c r="A4791" s="9">
        <f t="shared" si="1"/>
        <v>3401</v>
      </c>
      <c r="B4791" s="44" t="s">
        <v>24218</v>
      </c>
      <c r="C4791" s="26" t="s">
        <v>25</v>
      </c>
    </row>
    <row r="4792">
      <c r="A4792" s="9">
        <f t="shared" si="1"/>
        <v>3401</v>
      </c>
      <c r="B4792" s="44" t="s">
        <v>24218</v>
      </c>
      <c r="C4792" s="26" t="s">
        <v>60</v>
      </c>
    </row>
    <row r="4793">
      <c r="A4793" s="9">
        <f t="shared" si="1"/>
        <v>3402</v>
      </c>
      <c r="B4793" s="30" t="s">
        <v>24219</v>
      </c>
      <c r="C4793" s="26" t="s">
        <v>23639</v>
      </c>
    </row>
    <row r="4794">
      <c r="A4794" s="9">
        <f t="shared" si="1"/>
        <v>3403</v>
      </c>
      <c r="B4794" s="30" t="s">
        <v>24220</v>
      </c>
      <c r="C4794" s="26" t="s">
        <v>23639</v>
      </c>
    </row>
    <row r="4795">
      <c r="A4795" s="9">
        <f t="shared" si="1"/>
        <v>3403</v>
      </c>
      <c r="B4795" s="30" t="s">
        <v>24220</v>
      </c>
      <c r="C4795" s="26" t="s">
        <v>91</v>
      </c>
    </row>
    <row r="4796">
      <c r="A4796" s="9">
        <f t="shared" si="1"/>
        <v>3404</v>
      </c>
      <c r="B4796" s="30" t="s">
        <v>24221</v>
      </c>
      <c r="C4796" s="26" t="s">
        <v>23639</v>
      </c>
    </row>
    <row r="4797">
      <c r="A4797" s="9">
        <f t="shared" si="1"/>
        <v>3405</v>
      </c>
      <c r="B4797" s="30" t="s">
        <v>24222</v>
      </c>
      <c r="C4797" s="26" t="s">
        <v>23639</v>
      </c>
    </row>
    <row r="4798">
      <c r="A4798" s="9">
        <f t="shared" si="1"/>
        <v>3406</v>
      </c>
      <c r="B4798" s="31" t="s">
        <v>24223</v>
      </c>
      <c r="C4798" s="26" t="s">
        <v>23639</v>
      </c>
    </row>
    <row r="4799">
      <c r="A4799" s="9">
        <f t="shared" si="1"/>
        <v>3407</v>
      </c>
      <c r="B4799" s="30" t="s">
        <v>24224</v>
      </c>
      <c r="C4799" s="26" t="s">
        <v>23639</v>
      </c>
    </row>
    <row r="4800">
      <c r="A4800" s="9">
        <f t="shared" si="1"/>
        <v>3408</v>
      </c>
      <c r="B4800" s="8" t="s">
        <v>3019</v>
      </c>
      <c r="C4800" s="9" t="s">
        <v>728</v>
      </c>
    </row>
    <row r="4801">
      <c r="A4801" s="9">
        <f t="shared" si="1"/>
        <v>3409</v>
      </c>
      <c r="B4801" s="8" t="s">
        <v>3020</v>
      </c>
      <c r="C4801" s="6" t="s">
        <v>23637</v>
      </c>
    </row>
    <row r="4802">
      <c r="A4802" s="9">
        <f t="shared" si="1"/>
        <v>3409</v>
      </c>
      <c r="B4802" s="8" t="s">
        <v>3020</v>
      </c>
      <c r="C4802" s="6" t="s">
        <v>90</v>
      </c>
    </row>
    <row r="4803">
      <c r="A4803" s="9">
        <f t="shared" si="1"/>
        <v>3409</v>
      </c>
      <c r="B4803" s="8" t="s">
        <v>3020</v>
      </c>
      <c r="C4803" s="6" t="s">
        <v>54</v>
      </c>
    </row>
    <row r="4804">
      <c r="A4804" s="9">
        <f t="shared" si="1"/>
        <v>3409</v>
      </c>
      <c r="B4804" s="8" t="s">
        <v>3020</v>
      </c>
      <c r="C4804" s="6" t="s">
        <v>655</v>
      </c>
    </row>
    <row r="4805">
      <c r="A4805" s="9">
        <f t="shared" si="1"/>
        <v>3410</v>
      </c>
      <c r="B4805" s="8" t="s">
        <v>3021</v>
      </c>
      <c r="C4805" s="9" t="s">
        <v>24</v>
      </c>
    </row>
    <row r="4806">
      <c r="A4806" s="9">
        <f t="shared" si="1"/>
        <v>3411</v>
      </c>
      <c r="B4806" s="5" t="s">
        <v>3022</v>
      </c>
      <c r="C4806" s="6" t="s">
        <v>426</v>
      </c>
    </row>
    <row r="4807">
      <c r="A4807" s="9">
        <f t="shared" si="1"/>
        <v>3412</v>
      </c>
      <c r="B4807" s="5" t="s">
        <v>3023</v>
      </c>
      <c r="C4807" s="6" t="s">
        <v>1260</v>
      </c>
    </row>
    <row r="4808">
      <c r="A4808" s="9">
        <f t="shared" si="1"/>
        <v>3413</v>
      </c>
      <c r="B4808" s="8" t="s">
        <v>3024</v>
      </c>
      <c r="C4808" s="9" t="s">
        <v>88</v>
      </c>
    </row>
    <row r="4809">
      <c r="A4809" s="9">
        <f t="shared" si="1"/>
        <v>3414</v>
      </c>
      <c r="B4809" s="5" t="s">
        <v>3025</v>
      </c>
      <c r="C4809" s="6" t="s">
        <v>15</v>
      </c>
    </row>
    <row r="4810">
      <c r="A4810" s="9">
        <f t="shared" si="1"/>
        <v>3415</v>
      </c>
      <c r="B4810" s="8" t="s">
        <v>3026</v>
      </c>
      <c r="C4810" s="9" t="s">
        <v>64</v>
      </c>
    </row>
    <row r="4811">
      <c r="A4811" s="9">
        <f t="shared" si="1"/>
        <v>3416</v>
      </c>
      <c r="B4811" s="8" t="s">
        <v>3027</v>
      </c>
      <c r="C4811" s="9" t="s">
        <v>835</v>
      </c>
    </row>
    <row r="4812">
      <c r="A4812" s="9">
        <f t="shared" si="1"/>
        <v>3417</v>
      </c>
      <c r="B4812" s="5" t="s">
        <v>3028</v>
      </c>
      <c r="C4812" s="17" t="s">
        <v>1470</v>
      </c>
    </row>
    <row r="4813">
      <c r="A4813" s="9">
        <f t="shared" si="1"/>
        <v>3418</v>
      </c>
      <c r="B4813" s="5" t="s">
        <v>3029</v>
      </c>
      <c r="C4813" s="17" t="s">
        <v>1470</v>
      </c>
    </row>
    <row r="4814">
      <c r="A4814" s="9">
        <f t="shared" si="1"/>
        <v>3419</v>
      </c>
      <c r="B4814" s="5" t="s">
        <v>3030</v>
      </c>
      <c r="C4814" s="6" t="s">
        <v>591</v>
      </c>
    </row>
    <row r="4815">
      <c r="A4815" s="9">
        <f t="shared" si="1"/>
        <v>3420</v>
      </c>
      <c r="B4815" s="5" t="s">
        <v>3031</v>
      </c>
      <c r="C4815" s="6" t="s">
        <v>162</v>
      </c>
    </row>
    <row r="4816">
      <c r="A4816" s="9">
        <f t="shared" si="1"/>
        <v>3421</v>
      </c>
      <c r="B4816" s="8" t="s">
        <v>3032</v>
      </c>
      <c r="C4816" s="9" t="s">
        <v>40</v>
      </c>
    </row>
    <row r="4817">
      <c r="A4817" s="9">
        <f t="shared" si="1"/>
        <v>3422</v>
      </c>
      <c r="B4817" s="8" t="s">
        <v>3033</v>
      </c>
      <c r="C4817" s="9" t="s">
        <v>399</v>
      </c>
    </row>
    <row r="4818">
      <c r="A4818" s="9">
        <f t="shared" si="1"/>
        <v>3423</v>
      </c>
      <c r="B4818" s="5" t="s">
        <v>3034</v>
      </c>
      <c r="C4818" s="6" t="s">
        <v>356</v>
      </c>
    </row>
    <row r="4819">
      <c r="A4819" s="9">
        <f t="shared" si="1"/>
        <v>3424</v>
      </c>
      <c r="B4819" s="25" t="s">
        <v>24225</v>
      </c>
      <c r="C4819" s="26" t="s">
        <v>23817</v>
      </c>
    </row>
    <row r="4820">
      <c r="A4820" s="9">
        <f t="shared" si="1"/>
        <v>3425</v>
      </c>
      <c r="B4820" s="5" t="s">
        <v>3035</v>
      </c>
      <c r="C4820" s="6" t="s">
        <v>1260</v>
      </c>
    </row>
    <row r="4821">
      <c r="A4821" s="9">
        <f t="shared" si="1"/>
        <v>3426</v>
      </c>
      <c r="B4821" s="5" t="s">
        <v>3036</v>
      </c>
      <c r="C4821" s="6" t="s">
        <v>603</v>
      </c>
    </row>
    <row r="4822">
      <c r="A4822" s="9">
        <f t="shared" si="1"/>
        <v>3427</v>
      </c>
      <c r="B4822" s="25" t="s">
        <v>24226</v>
      </c>
      <c r="C4822" s="26" t="s">
        <v>12983</v>
      </c>
    </row>
    <row r="4823">
      <c r="A4823" s="9">
        <f t="shared" si="1"/>
        <v>3428</v>
      </c>
      <c r="B4823" s="8" t="s">
        <v>3037</v>
      </c>
      <c r="C4823" s="9" t="s">
        <v>142</v>
      </c>
    </row>
    <row r="4824">
      <c r="A4824" s="9">
        <f t="shared" si="1"/>
        <v>3428</v>
      </c>
      <c r="B4824" s="8" t="s">
        <v>3037</v>
      </c>
      <c r="C4824" s="9" t="s">
        <v>162</v>
      </c>
    </row>
    <row r="4825">
      <c r="A4825" s="9">
        <f t="shared" si="1"/>
        <v>3429</v>
      </c>
      <c r="B4825" s="5" t="s">
        <v>3038</v>
      </c>
      <c r="C4825" s="6" t="s">
        <v>367</v>
      </c>
    </row>
    <row r="4826">
      <c r="A4826" s="9">
        <f t="shared" si="1"/>
        <v>3430</v>
      </c>
      <c r="B4826" s="5" t="s">
        <v>3039</v>
      </c>
      <c r="C4826" s="6" t="s">
        <v>603</v>
      </c>
    </row>
    <row r="4827">
      <c r="A4827" s="9">
        <f t="shared" si="1"/>
        <v>3430</v>
      </c>
      <c r="B4827" s="8" t="s">
        <v>3039</v>
      </c>
      <c r="C4827" s="9" t="s">
        <v>555</v>
      </c>
    </row>
    <row r="4828">
      <c r="A4828" s="9">
        <f t="shared" si="1"/>
        <v>3431</v>
      </c>
      <c r="B4828" s="5" t="s">
        <v>3040</v>
      </c>
      <c r="C4828" s="6" t="s">
        <v>27</v>
      </c>
    </row>
    <row r="4829">
      <c r="A4829" s="9">
        <f t="shared" si="1"/>
        <v>3432</v>
      </c>
      <c r="B4829" s="25" t="s">
        <v>24227</v>
      </c>
      <c r="C4829" s="26" t="s">
        <v>487</v>
      </c>
    </row>
    <row r="4830">
      <c r="A4830" s="9">
        <f t="shared" si="1"/>
        <v>3432</v>
      </c>
      <c r="B4830" s="27" t="s">
        <v>24227</v>
      </c>
      <c r="C4830" s="28" t="s">
        <v>23637</v>
      </c>
    </row>
    <row r="4831">
      <c r="A4831" s="9">
        <f t="shared" si="1"/>
        <v>3433</v>
      </c>
      <c r="B4831" s="8" t="s">
        <v>3041</v>
      </c>
      <c r="C4831" s="9" t="s">
        <v>64</v>
      </c>
    </row>
    <row r="4832">
      <c r="A4832" s="9">
        <f t="shared" si="1"/>
        <v>3434</v>
      </c>
      <c r="B4832" s="8" t="s">
        <v>3042</v>
      </c>
      <c r="C4832" s="9" t="s">
        <v>22</v>
      </c>
    </row>
    <row r="4833">
      <c r="A4833" s="9">
        <f t="shared" si="1"/>
        <v>3434</v>
      </c>
      <c r="B4833" s="8" t="s">
        <v>3042</v>
      </c>
      <c r="C4833" s="9" t="s">
        <v>24</v>
      </c>
    </row>
    <row r="4834">
      <c r="A4834" s="9">
        <f t="shared" si="1"/>
        <v>3434</v>
      </c>
      <c r="B4834" s="8" t="s">
        <v>3042</v>
      </c>
      <c r="C4834" s="9" t="s">
        <v>25</v>
      </c>
    </row>
    <row r="4835">
      <c r="A4835" s="9">
        <f t="shared" si="1"/>
        <v>3435</v>
      </c>
      <c r="B4835" s="5" t="s">
        <v>3043</v>
      </c>
      <c r="C4835" s="6" t="s">
        <v>109</v>
      </c>
    </row>
    <row r="4836">
      <c r="A4836" s="9">
        <f t="shared" si="1"/>
        <v>3435</v>
      </c>
      <c r="B4836" s="5" t="s">
        <v>3043</v>
      </c>
      <c r="C4836" s="6" t="s">
        <v>22</v>
      </c>
    </row>
    <row r="4837">
      <c r="A4837" s="9">
        <f t="shared" si="1"/>
        <v>3435</v>
      </c>
      <c r="B4837" s="5" t="s">
        <v>3043</v>
      </c>
      <c r="C4837" s="6" t="s">
        <v>25</v>
      </c>
    </row>
    <row r="4838">
      <c r="A4838" s="9">
        <f t="shared" si="1"/>
        <v>3436</v>
      </c>
      <c r="B4838" s="8" t="s">
        <v>3044</v>
      </c>
      <c r="C4838" s="9" t="s">
        <v>22</v>
      </c>
    </row>
    <row r="4839">
      <c r="A4839" s="9">
        <f t="shared" si="1"/>
        <v>3437</v>
      </c>
      <c r="B4839" s="8" t="s">
        <v>3045</v>
      </c>
      <c r="C4839" s="9" t="s">
        <v>40</v>
      </c>
    </row>
    <row r="4840">
      <c r="A4840" s="9">
        <f t="shared" si="1"/>
        <v>3438</v>
      </c>
      <c r="B4840" s="8" t="s">
        <v>3046</v>
      </c>
      <c r="C4840" s="9" t="s">
        <v>64</v>
      </c>
    </row>
    <row r="4841">
      <c r="A4841" s="9">
        <f t="shared" si="1"/>
        <v>3439</v>
      </c>
      <c r="B4841" s="5" t="s">
        <v>3047</v>
      </c>
      <c r="C4841" s="6" t="s">
        <v>1360</v>
      </c>
    </row>
    <row r="4842">
      <c r="A4842" s="9">
        <f t="shared" si="1"/>
        <v>3440</v>
      </c>
      <c r="B4842" s="8" t="s">
        <v>3048</v>
      </c>
      <c r="C4842" s="9" t="s">
        <v>40</v>
      </c>
    </row>
    <row r="4843">
      <c r="A4843" s="9">
        <f t="shared" si="1"/>
        <v>3441</v>
      </c>
      <c r="B4843" s="25" t="s">
        <v>24228</v>
      </c>
      <c r="C4843" s="26" t="s">
        <v>11797</v>
      </c>
    </row>
    <row r="4844">
      <c r="A4844" s="9">
        <f t="shared" si="1"/>
        <v>3442</v>
      </c>
      <c r="B4844" s="8" t="s">
        <v>3049</v>
      </c>
      <c r="C4844" s="6" t="s">
        <v>153</v>
      </c>
    </row>
    <row r="4845">
      <c r="A4845" s="9">
        <f t="shared" si="1"/>
        <v>3442</v>
      </c>
      <c r="B4845" s="8" t="s">
        <v>3049</v>
      </c>
      <c r="C4845" s="6" t="s">
        <v>23637</v>
      </c>
    </row>
    <row r="4846">
      <c r="A4846" s="9">
        <f t="shared" si="1"/>
        <v>3443</v>
      </c>
      <c r="B4846" s="8" t="s">
        <v>3050</v>
      </c>
      <c r="C4846" s="9" t="s">
        <v>25</v>
      </c>
    </row>
    <row r="4847">
      <c r="A4847" s="9">
        <f t="shared" si="1"/>
        <v>3444</v>
      </c>
      <c r="B4847" s="8" t="s">
        <v>3051</v>
      </c>
      <c r="C4847" s="6" t="s">
        <v>153</v>
      </c>
    </row>
    <row r="4848">
      <c r="A4848" s="9">
        <f t="shared" si="1"/>
        <v>3444</v>
      </c>
      <c r="B4848" s="8" t="s">
        <v>3051</v>
      </c>
      <c r="C4848" s="6" t="s">
        <v>23637</v>
      </c>
    </row>
    <row r="4849">
      <c r="A4849" s="9">
        <f t="shared" si="1"/>
        <v>3445</v>
      </c>
      <c r="B4849" s="8" t="s">
        <v>3052</v>
      </c>
      <c r="C4849" s="6" t="s">
        <v>153</v>
      </c>
    </row>
    <row r="4850">
      <c r="A4850" s="9">
        <f t="shared" si="1"/>
        <v>3445</v>
      </c>
      <c r="B4850" s="8" t="s">
        <v>3052</v>
      </c>
      <c r="C4850" s="6" t="s">
        <v>23637</v>
      </c>
    </row>
    <row r="4851">
      <c r="A4851" s="9">
        <f t="shared" si="1"/>
        <v>3446</v>
      </c>
      <c r="B4851" s="8" t="s">
        <v>3053</v>
      </c>
      <c r="C4851" s="6" t="s">
        <v>153</v>
      </c>
    </row>
    <row r="4852">
      <c r="A4852" s="9">
        <f t="shared" si="1"/>
        <v>3446</v>
      </c>
      <c r="B4852" s="8" t="s">
        <v>3053</v>
      </c>
      <c r="C4852" s="6" t="s">
        <v>23637</v>
      </c>
    </row>
    <row r="4853">
      <c r="A4853" s="9">
        <f t="shared" si="1"/>
        <v>3447</v>
      </c>
      <c r="B4853" s="25" t="s">
        <v>24229</v>
      </c>
      <c r="C4853" s="26" t="s">
        <v>650</v>
      </c>
    </row>
    <row r="4854">
      <c r="A4854" s="9">
        <f t="shared" si="1"/>
        <v>3448</v>
      </c>
      <c r="B4854" s="8" t="s">
        <v>3054</v>
      </c>
      <c r="C4854" s="9" t="s">
        <v>46</v>
      </c>
    </row>
    <row r="4855">
      <c r="A4855" s="9">
        <f t="shared" si="1"/>
        <v>3449</v>
      </c>
      <c r="B4855" s="8" t="s">
        <v>3055</v>
      </c>
      <c r="C4855" s="9" t="s">
        <v>893</v>
      </c>
    </row>
    <row r="4856">
      <c r="A4856" s="9">
        <f t="shared" si="1"/>
        <v>3450</v>
      </c>
      <c r="B4856" s="25" t="s">
        <v>24230</v>
      </c>
      <c r="C4856" s="26" t="s">
        <v>23817</v>
      </c>
    </row>
    <row r="4857">
      <c r="A4857" s="9">
        <f t="shared" si="1"/>
        <v>3451</v>
      </c>
      <c r="B4857" s="8" t="s">
        <v>3056</v>
      </c>
      <c r="C4857" s="9" t="s">
        <v>24</v>
      </c>
    </row>
    <row r="4858">
      <c r="A4858" s="9">
        <f t="shared" si="1"/>
        <v>3452</v>
      </c>
      <c r="B4858" s="8" t="s">
        <v>3057</v>
      </c>
      <c r="C4858" s="6" t="s">
        <v>153</v>
      </c>
    </row>
    <row r="4859">
      <c r="A4859" s="9">
        <f t="shared" si="1"/>
        <v>3452</v>
      </c>
      <c r="B4859" s="8" t="s">
        <v>3057</v>
      </c>
      <c r="C4859" s="6" t="s">
        <v>23637</v>
      </c>
    </row>
    <row r="4860">
      <c r="A4860" s="9">
        <f t="shared" si="1"/>
        <v>3453</v>
      </c>
      <c r="B4860" s="8" t="s">
        <v>3058</v>
      </c>
      <c r="C4860" s="9" t="s">
        <v>162</v>
      </c>
    </row>
    <row r="4861">
      <c r="A4861" s="9">
        <f t="shared" si="1"/>
        <v>3454</v>
      </c>
      <c r="B4861" s="8" t="s">
        <v>3059</v>
      </c>
      <c r="C4861" s="6" t="s">
        <v>3060</v>
      </c>
    </row>
    <row r="4862">
      <c r="A4862" s="9">
        <f t="shared" si="1"/>
        <v>3454</v>
      </c>
      <c r="B4862" s="8" t="s">
        <v>3059</v>
      </c>
      <c r="C4862" s="6" t="s">
        <v>23637</v>
      </c>
    </row>
    <row r="4863">
      <c r="A4863" s="9">
        <f t="shared" si="1"/>
        <v>3455</v>
      </c>
      <c r="B4863" s="5" t="s">
        <v>3061</v>
      </c>
      <c r="C4863" s="6" t="s">
        <v>1279</v>
      </c>
    </row>
    <row r="4864">
      <c r="A4864" s="9">
        <f t="shared" si="1"/>
        <v>3456</v>
      </c>
      <c r="B4864" s="8" t="s">
        <v>3062</v>
      </c>
      <c r="C4864" s="9" t="s">
        <v>60</v>
      </c>
    </row>
    <row r="4865">
      <c r="A4865" s="9">
        <f t="shared" si="1"/>
        <v>3456</v>
      </c>
      <c r="B4865" s="8" t="s">
        <v>3062</v>
      </c>
      <c r="C4865" s="6" t="s">
        <v>150</v>
      </c>
    </row>
    <row r="4866">
      <c r="A4866" s="9">
        <f t="shared" si="1"/>
        <v>3456</v>
      </c>
      <c r="B4866" s="8" t="s">
        <v>3062</v>
      </c>
      <c r="C4866" s="6" t="s">
        <v>3063</v>
      </c>
    </row>
    <row r="4867">
      <c r="A4867" s="9">
        <f t="shared" si="1"/>
        <v>3456</v>
      </c>
      <c r="B4867" s="8" t="s">
        <v>3062</v>
      </c>
      <c r="C4867" s="6" t="s">
        <v>1205</v>
      </c>
    </row>
    <row r="4868">
      <c r="A4868" s="9">
        <f t="shared" si="1"/>
        <v>3456</v>
      </c>
      <c r="B4868" s="8" t="s">
        <v>3062</v>
      </c>
      <c r="C4868" s="6" t="s">
        <v>153</v>
      </c>
    </row>
    <row r="4869">
      <c r="A4869" s="9">
        <f t="shared" si="1"/>
        <v>3456</v>
      </c>
      <c r="B4869" s="8" t="s">
        <v>3062</v>
      </c>
      <c r="C4869" s="6" t="s">
        <v>452</v>
      </c>
    </row>
    <row r="4870">
      <c r="A4870" s="9">
        <f t="shared" si="1"/>
        <v>3456</v>
      </c>
      <c r="B4870" s="8" t="s">
        <v>3062</v>
      </c>
      <c r="C4870" s="6" t="s">
        <v>23637</v>
      </c>
    </row>
    <row r="4871">
      <c r="A4871" s="9">
        <f t="shared" si="1"/>
        <v>3456</v>
      </c>
      <c r="B4871" s="8" t="s">
        <v>3062</v>
      </c>
      <c r="C4871" s="6" t="s">
        <v>23628</v>
      </c>
    </row>
    <row r="4872">
      <c r="A4872" s="9">
        <f t="shared" si="1"/>
        <v>3457</v>
      </c>
      <c r="B4872" s="5" t="s">
        <v>3064</v>
      </c>
      <c r="C4872" s="6" t="s">
        <v>1007</v>
      </c>
    </row>
    <row r="4873">
      <c r="A4873" s="9">
        <f t="shared" si="1"/>
        <v>3457</v>
      </c>
      <c r="B4873" s="5" t="s">
        <v>3064</v>
      </c>
      <c r="C4873" s="6" t="s">
        <v>3065</v>
      </c>
    </row>
    <row r="4874">
      <c r="A4874" s="9">
        <f t="shared" si="1"/>
        <v>3457</v>
      </c>
      <c r="B4874" s="5" t="s">
        <v>3064</v>
      </c>
      <c r="C4874" s="6" t="s">
        <v>23628</v>
      </c>
    </row>
    <row r="4875">
      <c r="A4875" s="9">
        <f t="shared" si="1"/>
        <v>3458</v>
      </c>
      <c r="B4875" s="8" t="s">
        <v>3066</v>
      </c>
      <c r="C4875" s="6" t="s">
        <v>3063</v>
      </c>
    </row>
    <row r="4876">
      <c r="A4876" s="9">
        <f t="shared" si="1"/>
        <v>3458</v>
      </c>
      <c r="B4876" s="8" t="s">
        <v>3066</v>
      </c>
      <c r="C4876" s="9" t="s">
        <v>60</v>
      </c>
    </row>
    <row r="4877">
      <c r="A4877" s="9">
        <f t="shared" si="1"/>
        <v>3458</v>
      </c>
      <c r="B4877" s="8" t="s">
        <v>3066</v>
      </c>
      <c r="C4877" s="9" t="s">
        <v>25</v>
      </c>
    </row>
    <row r="4878">
      <c r="A4878" s="9">
        <f t="shared" si="1"/>
        <v>3458</v>
      </c>
      <c r="B4878" s="8" t="s">
        <v>3066</v>
      </c>
      <c r="C4878" s="6" t="s">
        <v>23637</v>
      </c>
    </row>
    <row r="4879">
      <c r="A4879" s="9">
        <f t="shared" si="1"/>
        <v>3459</v>
      </c>
      <c r="B4879" s="8" t="s">
        <v>3067</v>
      </c>
      <c r="C4879" s="9" t="s">
        <v>1470</v>
      </c>
    </row>
    <row r="4880">
      <c r="A4880" s="9">
        <f t="shared" si="1"/>
        <v>3460</v>
      </c>
      <c r="B4880" s="5" t="s">
        <v>3068</v>
      </c>
      <c r="C4880" s="6" t="s">
        <v>1324</v>
      </c>
    </row>
    <row r="4881">
      <c r="A4881" s="9">
        <f t="shared" si="1"/>
        <v>3461</v>
      </c>
      <c r="B4881" s="5" t="s">
        <v>3069</v>
      </c>
      <c r="C4881" s="6" t="s">
        <v>1394</v>
      </c>
    </row>
    <row r="4882">
      <c r="A4882" s="9">
        <f t="shared" si="1"/>
        <v>3462</v>
      </c>
      <c r="B4882" s="5" t="s">
        <v>3070</v>
      </c>
      <c r="C4882" s="6" t="s">
        <v>59</v>
      </c>
    </row>
    <row r="4883">
      <c r="A4883" s="9">
        <f t="shared" si="1"/>
        <v>3463</v>
      </c>
      <c r="B4883" s="8" t="s">
        <v>3071</v>
      </c>
      <c r="C4883" s="9" t="s">
        <v>946</v>
      </c>
    </row>
    <row r="4884">
      <c r="A4884" s="9">
        <f t="shared" si="1"/>
        <v>3464</v>
      </c>
      <c r="B4884" s="5" t="s">
        <v>3072</v>
      </c>
      <c r="C4884" s="6" t="s">
        <v>471</v>
      </c>
    </row>
    <row r="4885">
      <c r="A4885" s="9">
        <f t="shared" si="1"/>
        <v>3465</v>
      </c>
      <c r="B4885" s="25" t="s">
        <v>24231</v>
      </c>
      <c r="C4885" s="26" t="s">
        <v>4721</v>
      </c>
    </row>
    <row r="4886">
      <c r="A4886" s="9">
        <f t="shared" si="1"/>
        <v>3466</v>
      </c>
      <c r="B4886" s="5" t="s">
        <v>3073</v>
      </c>
      <c r="C4886" s="6" t="s">
        <v>324</v>
      </c>
    </row>
    <row r="4887">
      <c r="A4887" s="9">
        <f t="shared" si="1"/>
        <v>3466</v>
      </c>
      <c r="B4887" s="5" t="s">
        <v>3073</v>
      </c>
      <c r="C4887" s="6" t="s">
        <v>23637</v>
      </c>
    </row>
    <row r="4888">
      <c r="A4888" s="9">
        <f t="shared" si="1"/>
        <v>3467</v>
      </c>
      <c r="B4888" s="25" t="s">
        <v>24232</v>
      </c>
      <c r="C4888" s="26" t="s">
        <v>487</v>
      </c>
    </row>
    <row r="4889">
      <c r="A4889" s="9">
        <f t="shared" si="1"/>
        <v>3467</v>
      </c>
      <c r="B4889" s="27" t="s">
        <v>24232</v>
      </c>
      <c r="C4889" s="28" t="s">
        <v>23637</v>
      </c>
    </row>
    <row r="4890">
      <c r="A4890" s="9">
        <f t="shared" si="1"/>
        <v>3468</v>
      </c>
      <c r="B4890" s="8" t="s">
        <v>3074</v>
      </c>
      <c r="C4890" s="9" t="s">
        <v>372</v>
      </c>
    </row>
    <row r="4891">
      <c r="A4891" s="9">
        <f t="shared" si="1"/>
        <v>3469</v>
      </c>
      <c r="B4891" s="5" t="s">
        <v>3075</v>
      </c>
      <c r="C4891" s="6" t="s">
        <v>328</v>
      </c>
    </row>
    <row r="4892">
      <c r="A4892" s="9">
        <f t="shared" si="1"/>
        <v>3469</v>
      </c>
      <c r="B4892" s="5" t="s">
        <v>3075</v>
      </c>
      <c r="C4892" s="6" t="s">
        <v>23637</v>
      </c>
    </row>
    <row r="4893">
      <c r="A4893" s="9">
        <f t="shared" si="1"/>
        <v>3470</v>
      </c>
      <c r="B4893" s="25" t="s">
        <v>24233</v>
      </c>
      <c r="C4893" s="26" t="s">
        <v>4721</v>
      </c>
    </row>
    <row r="4894">
      <c r="A4894" s="9">
        <f t="shared" si="1"/>
        <v>3471</v>
      </c>
      <c r="B4894" s="5" t="s">
        <v>3076</v>
      </c>
      <c r="C4894" s="6" t="s">
        <v>1324</v>
      </c>
    </row>
    <row r="4895">
      <c r="A4895" s="9">
        <f t="shared" si="1"/>
        <v>3472</v>
      </c>
      <c r="B4895" s="8" t="s">
        <v>3077</v>
      </c>
      <c r="C4895" s="9" t="s">
        <v>722</v>
      </c>
    </row>
    <row r="4896">
      <c r="A4896" s="9">
        <f t="shared" si="1"/>
        <v>3473</v>
      </c>
      <c r="B4896" s="5" t="s">
        <v>3078</v>
      </c>
      <c r="C4896" s="6" t="s">
        <v>1394</v>
      </c>
    </row>
    <row r="4897">
      <c r="A4897" s="9">
        <f t="shared" si="1"/>
        <v>3474</v>
      </c>
      <c r="B4897" s="5" t="s">
        <v>3079</v>
      </c>
      <c r="C4897" s="6" t="s">
        <v>367</v>
      </c>
    </row>
    <row r="4898">
      <c r="A4898" s="9">
        <f t="shared" si="1"/>
        <v>3475</v>
      </c>
      <c r="B4898" s="29" t="s">
        <v>24234</v>
      </c>
      <c r="C4898" s="26" t="s">
        <v>23737</v>
      </c>
    </row>
    <row r="4899">
      <c r="A4899" s="9">
        <f t="shared" si="1"/>
        <v>3476</v>
      </c>
      <c r="B4899" s="8" t="s">
        <v>3080</v>
      </c>
      <c r="C4899" s="9" t="s">
        <v>42</v>
      </c>
    </row>
    <row r="4900">
      <c r="A4900" s="9">
        <f t="shared" si="1"/>
        <v>3477</v>
      </c>
      <c r="B4900" s="5" t="s">
        <v>3081</v>
      </c>
      <c r="C4900" s="6" t="s">
        <v>788</v>
      </c>
    </row>
    <row r="4901">
      <c r="A4901" s="9">
        <f t="shared" si="1"/>
        <v>3477</v>
      </c>
      <c r="B4901" s="5" t="s">
        <v>3081</v>
      </c>
      <c r="C4901" s="6" t="s">
        <v>23637</v>
      </c>
    </row>
    <row r="4902">
      <c r="A4902" s="9">
        <f t="shared" si="1"/>
        <v>3478</v>
      </c>
      <c r="B4902" s="5" t="s">
        <v>3082</v>
      </c>
      <c r="C4902" s="6" t="s">
        <v>1369</v>
      </c>
    </row>
    <row r="4903">
      <c r="A4903" s="9">
        <f t="shared" si="1"/>
        <v>3479</v>
      </c>
      <c r="B4903" s="5" t="s">
        <v>3083</v>
      </c>
      <c r="C4903" s="6" t="s">
        <v>20</v>
      </c>
    </row>
    <row r="4904">
      <c r="A4904" s="9">
        <f t="shared" si="1"/>
        <v>3480</v>
      </c>
      <c r="B4904" s="5" t="s">
        <v>3084</v>
      </c>
      <c r="C4904" s="6" t="s">
        <v>714</v>
      </c>
    </row>
    <row r="4905">
      <c r="A4905" s="9">
        <f t="shared" si="1"/>
        <v>3480</v>
      </c>
      <c r="B4905" s="5" t="s">
        <v>3084</v>
      </c>
      <c r="C4905" s="6" t="s">
        <v>23672</v>
      </c>
    </row>
    <row r="4906">
      <c r="A4906" s="9">
        <f t="shared" si="1"/>
        <v>3481</v>
      </c>
      <c r="B4906" s="5" t="s">
        <v>3085</v>
      </c>
      <c r="C4906" s="6" t="s">
        <v>471</v>
      </c>
    </row>
    <row r="4907">
      <c r="A4907" s="9">
        <f t="shared" si="1"/>
        <v>3482</v>
      </c>
      <c r="B4907" s="5" t="s">
        <v>3086</v>
      </c>
      <c r="C4907" s="6" t="s">
        <v>603</v>
      </c>
    </row>
    <row r="4908">
      <c r="A4908" s="9">
        <f t="shared" si="1"/>
        <v>3483</v>
      </c>
      <c r="B4908" s="5" t="s">
        <v>3087</v>
      </c>
      <c r="C4908" s="6" t="s">
        <v>1324</v>
      </c>
    </row>
    <row r="4909">
      <c r="A4909" s="9">
        <f t="shared" si="1"/>
        <v>3484</v>
      </c>
      <c r="B4909" s="8" t="s">
        <v>3088</v>
      </c>
      <c r="C4909" s="9" t="s">
        <v>121</v>
      </c>
    </row>
    <row r="4910">
      <c r="A4910" s="9">
        <f t="shared" si="1"/>
        <v>3485</v>
      </c>
      <c r="B4910" s="12" t="s">
        <v>3089</v>
      </c>
      <c r="C4910" s="13" t="s">
        <v>420</v>
      </c>
    </row>
    <row r="4911">
      <c r="A4911" s="9">
        <f t="shared" si="1"/>
        <v>3485</v>
      </c>
      <c r="B4911" s="12" t="s">
        <v>3089</v>
      </c>
      <c r="C4911" s="6" t="s">
        <v>23672</v>
      </c>
    </row>
    <row r="4912">
      <c r="A4912" s="9">
        <f t="shared" si="1"/>
        <v>3486</v>
      </c>
      <c r="B4912" s="12" t="s">
        <v>3090</v>
      </c>
      <c r="C4912" s="13" t="s">
        <v>420</v>
      </c>
    </row>
    <row r="4913">
      <c r="A4913" s="9">
        <f t="shared" si="1"/>
        <v>3486</v>
      </c>
      <c r="B4913" s="12" t="s">
        <v>3090</v>
      </c>
      <c r="C4913" s="6" t="s">
        <v>23672</v>
      </c>
    </row>
    <row r="4914">
      <c r="A4914" s="9">
        <f t="shared" si="1"/>
        <v>3487</v>
      </c>
      <c r="B4914" s="5" t="s">
        <v>3091</v>
      </c>
      <c r="C4914" s="6" t="s">
        <v>603</v>
      </c>
    </row>
    <row r="4915">
      <c r="A4915" s="9">
        <f t="shared" si="1"/>
        <v>3488</v>
      </c>
      <c r="B4915" s="25" t="s">
        <v>24235</v>
      </c>
      <c r="C4915" s="26" t="s">
        <v>487</v>
      </c>
    </row>
    <row r="4916">
      <c r="A4916" s="9">
        <f t="shared" si="1"/>
        <v>3488</v>
      </c>
      <c r="B4916" s="27" t="s">
        <v>24235</v>
      </c>
      <c r="C4916" s="28" t="s">
        <v>23637</v>
      </c>
    </row>
    <row r="4917">
      <c r="A4917" s="9">
        <f t="shared" si="1"/>
        <v>3489</v>
      </c>
      <c r="B4917" s="5" t="s">
        <v>3092</v>
      </c>
      <c r="C4917" s="6" t="s">
        <v>142</v>
      </c>
    </row>
    <row r="4918">
      <c r="A4918" s="9">
        <f t="shared" si="1"/>
        <v>3490</v>
      </c>
      <c r="B4918" s="5" t="s">
        <v>3093</v>
      </c>
      <c r="C4918" s="6" t="s">
        <v>656</v>
      </c>
    </row>
    <row r="4919">
      <c r="A4919" s="9">
        <f t="shared" si="1"/>
        <v>3490</v>
      </c>
      <c r="B4919" s="5" t="s">
        <v>3093</v>
      </c>
      <c r="C4919" s="6" t="s">
        <v>23628</v>
      </c>
    </row>
    <row r="4920">
      <c r="A4920" s="9">
        <f t="shared" si="1"/>
        <v>3491</v>
      </c>
      <c r="B4920" s="5" t="s">
        <v>3094</v>
      </c>
      <c r="C4920" s="6" t="s">
        <v>32</v>
      </c>
    </row>
    <row r="4921">
      <c r="A4921" s="9">
        <f t="shared" si="1"/>
        <v>3492</v>
      </c>
      <c r="B4921" s="38" t="s">
        <v>24236</v>
      </c>
      <c r="C4921" s="26" t="s">
        <v>23636</v>
      </c>
    </row>
    <row r="4922">
      <c r="A4922" s="9">
        <f t="shared" si="1"/>
        <v>3493</v>
      </c>
      <c r="B4922" s="31" t="s">
        <v>24237</v>
      </c>
      <c r="C4922" s="26" t="s">
        <v>23639</v>
      </c>
    </row>
    <row r="4923">
      <c r="A4923" s="9">
        <f t="shared" si="1"/>
        <v>3494</v>
      </c>
      <c r="B4923" s="5" t="s">
        <v>3095</v>
      </c>
      <c r="C4923" s="6" t="s">
        <v>1248</v>
      </c>
    </row>
    <row r="4924">
      <c r="A4924" s="9">
        <f t="shared" si="1"/>
        <v>3495</v>
      </c>
      <c r="B4924" s="5" t="s">
        <v>3096</v>
      </c>
      <c r="C4924" s="6" t="s">
        <v>591</v>
      </c>
    </row>
    <row r="4925">
      <c r="A4925" s="9">
        <f t="shared" si="1"/>
        <v>3496</v>
      </c>
      <c r="B4925" s="8" t="s">
        <v>3097</v>
      </c>
      <c r="C4925" s="9" t="s">
        <v>547</v>
      </c>
    </row>
    <row r="4926">
      <c r="A4926" s="9">
        <f t="shared" si="1"/>
        <v>3497</v>
      </c>
      <c r="B4926" s="5" t="s">
        <v>3098</v>
      </c>
      <c r="C4926" s="6" t="s">
        <v>48</v>
      </c>
    </row>
    <row r="4927">
      <c r="A4927" s="9">
        <f t="shared" si="1"/>
        <v>3498</v>
      </c>
      <c r="B4927" s="5" t="s">
        <v>3099</v>
      </c>
      <c r="C4927" s="6" t="s">
        <v>714</v>
      </c>
    </row>
    <row r="4928">
      <c r="A4928" s="9">
        <f t="shared" si="1"/>
        <v>3498</v>
      </c>
      <c r="B4928" s="5" t="s">
        <v>3099</v>
      </c>
      <c r="C4928" s="6" t="s">
        <v>23672</v>
      </c>
    </row>
    <row r="4929">
      <c r="A4929" s="9">
        <f t="shared" si="1"/>
        <v>3499</v>
      </c>
      <c r="B4929" s="5" t="s">
        <v>3100</v>
      </c>
      <c r="C4929" s="6" t="s">
        <v>69</v>
      </c>
    </row>
    <row r="4930">
      <c r="A4930" s="9">
        <f t="shared" si="1"/>
        <v>3499</v>
      </c>
      <c r="B4930" s="5" t="s">
        <v>3100</v>
      </c>
      <c r="C4930" s="6" t="s">
        <v>23628</v>
      </c>
    </row>
    <row r="4931">
      <c r="A4931" s="9">
        <f t="shared" si="1"/>
        <v>3500</v>
      </c>
      <c r="B4931" s="5" t="s">
        <v>3101</v>
      </c>
      <c r="C4931" s="6" t="s">
        <v>367</v>
      </c>
    </row>
    <row r="4932">
      <c r="A4932" s="9">
        <f t="shared" si="1"/>
        <v>3501</v>
      </c>
      <c r="B4932" s="5" t="s">
        <v>3102</v>
      </c>
      <c r="C4932" s="6" t="s">
        <v>452</v>
      </c>
    </row>
    <row r="4933">
      <c r="A4933" s="9">
        <f t="shared" si="1"/>
        <v>3501</v>
      </c>
      <c r="B4933" s="5" t="s">
        <v>3102</v>
      </c>
      <c r="C4933" s="6" t="s">
        <v>23637</v>
      </c>
    </row>
    <row r="4934">
      <c r="A4934" s="9">
        <f t="shared" si="1"/>
        <v>3502</v>
      </c>
      <c r="B4934" s="5" t="s">
        <v>3103</v>
      </c>
      <c r="C4934" s="6" t="s">
        <v>603</v>
      </c>
    </row>
    <row r="4935">
      <c r="A4935" s="9">
        <f t="shared" si="1"/>
        <v>3503</v>
      </c>
      <c r="B4935" s="5" t="s">
        <v>3104</v>
      </c>
      <c r="C4935" s="6" t="s">
        <v>1378</v>
      </c>
    </row>
    <row r="4936">
      <c r="A4936" s="9">
        <f t="shared" si="1"/>
        <v>3504</v>
      </c>
      <c r="B4936" s="25" t="s">
        <v>24238</v>
      </c>
      <c r="C4936" s="26" t="s">
        <v>12983</v>
      </c>
    </row>
    <row r="4937">
      <c r="A4937" s="9">
        <f t="shared" si="1"/>
        <v>3505</v>
      </c>
      <c r="B4937" s="8" t="s">
        <v>3105</v>
      </c>
      <c r="C4937" s="9" t="s">
        <v>88</v>
      </c>
    </row>
    <row r="4938">
      <c r="A4938" s="9">
        <f t="shared" si="1"/>
        <v>3506</v>
      </c>
      <c r="B4938" s="8" t="s">
        <v>3106</v>
      </c>
      <c r="C4938" s="9" t="s">
        <v>60</v>
      </c>
    </row>
    <row r="4939">
      <c r="A4939" s="9">
        <f t="shared" si="1"/>
        <v>3506</v>
      </c>
      <c r="B4939" s="8" t="s">
        <v>3106</v>
      </c>
      <c r="C4939" s="9" t="s">
        <v>162</v>
      </c>
    </row>
    <row r="4940">
      <c r="A4940" s="9">
        <f t="shared" si="1"/>
        <v>3506</v>
      </c>
      <c r="B4940" s="8" t="s">
        <v>3106</v>
      </c>
      <c r="C4940" s="9" t="s">
        <v>142</v>
      </c>
    </row>
    <row r="4941">
      <c r="A4941" s="9">
        <f t="shared" si="1"/>
        <v>3507</v>
      </c>
      <c r="B4941" s="8" t="s">
        <v>3107</v>
      </c>
      <c r="C4941" s="9" t="s">
        <v>530</v>
      </c>
    </row>
    <row r="4942">
      <c r="A4942" s="9">
        <f t="shared" si="1"/>
        <v>3507</v>
      </c>
      <c r="B4942" s="8" t="s">
        <v>3107</v>
      </c>
      <c r="C4942" s="9" t="s">
        <v>60</v>
      </c>
    </row>
    <row r="4943">
      <c r="A4943" s="9">
        <f t="shared" si="1"/>
        <v>3508</v>
      </c>
      <c r="B4943" s="8" t="s">
        <v>3108</v>
      </c>
      <c r="C4943" s="6" t="s">
        <v>446</v>
      </c>
    </row>
    <row r="4944">
      <c r="A4944" s="9">
        <f t="shared" si="1"/>
        <v>3508</v>
      </c>
      <c r="B4944" s="8" t="s">
        <v>3108</v>
      </c>
      <c r="C4944" s="6" t="s">
        <v>313</v>
      </c>
    </row>
    <row r="4945">
      <c r="A4945" s="9">
        <f t="shared" si="1"/>
        <v>3508</v>
      </c>
      <c r="B4945" s="8" t="s">
        <v>3108</v>
      </c>
      <c r="C4945" s="9" t="s">
        <v>60</v>
      </c>
    </row>
    <row r="4946">
      <c r="A4946" s="9">
        <f t="shared" si="1"/>
        <v>3508</v>
      </c>
      <c r="B4946" s="8" t="s">
        <v>3108</v>
      </c>
      <c r="C4946" s="6" t="s">
        <v>23637</v>
      </c>
    </row>
    <row r="4947">
      <c r="A4947" s="9">
        <f t="shared" si="1"/>
        <v>3509</v>
      </c>
      <c r="B4947" s="8" t="s">
        <v>3109</v>
      </c>
      <c r="C4947" s="9" t="s">
        <v>60</v>
      </c>
    </row>
    <row r="4948">
      <c r="A4948" s="9">
        <f t="shared" si="1"/>
        <v>3509</v>
      </c>
      <c r="B4948" s="8" t="s">
        <v>3109</v>
      </c>
      <c r="C4948" s="9" t="s">
        <v>142</v>
      </c>
    </row>
    <row r="4949">
      <c r="A4949" s="9">
        <f t="shared" si="1"/>
        <v>3510</v>
      </c>
      <c r="B4949" s="8" t="s">
        <v>3110</v>
      </c>
      <c r="C4949" s="9" t="s">
        <v>60</v>
      </c>
    </row>
    <row r="4950">
      <c r="A4950" s="9">
        <f t="shared" si="1"/>
        <v>3511</v>
      </c>
      <c r="B4950" s="5" t="s">
        <v>3111</v>
      </c>
      <c r="C4950" s="6" t="s">
        <v>60</v>
      </c>
    </row>
    <row r="4951">
      <c r="A4951" s="9">
        <f t="shared" si="1"/>
        <v>3511</v>
      </c>
      <c r="B4951" s="8" t="s">
        <v>3111</v>
      </c>
      <c r="C4951" s="9" t="s">
        <v>547</v>
      </c>
    </row>
    <row r="4952">
      <c r="A4952" s="9">
        <f t="shared" si="1"/>
        <v>3512</v>
      </c>
      <c r="B4952" s="8" t="s">
        <v>3112</v>
      </c>
      <c r="C4952" s="9" t="s">
        <v>60</v>
      </c>
    </row>
    <row r="4953">
      <c r="A4953" s="9">
        <f t="shared" si="1"/>
        <v>3512</v>
      </c>
      <c r="B4953" s="8" t="s">
        <v>3112</v>
      </c>
      <c r="C4953" s="9" t="s">
        <v>24</v>
      </c>
    </row>
    <row r="4954">
      <c r="A4954" s="9">
        <f t="shared" si="1"/>
        <v>3513</v>
      </c>
      <c r="B4954" s="8" t="s">
        <v>3113</v>
      </c>
      <c r="C4954" s="6" t="s">
        <v>150</v>
      </c>
    </row>
    <row r="4955">
      <c r="A4955" s="9">
        <f t="shared" si="1"/>
        <v>3513</v>
      </c>
      <c r="B4955" s="8" t="s">
        <v>3113</v>
      </c>
      <c r="C4955" s="9" t="s">
        <v>60</v>
      </c>
    </row>
    <row r="4956">
      <c r="A4956" s="9">
        <f t="shared" si="1"/>
        <v>3513</v>
      </c>
      <c r="B4956" s="8" t="s">
        <v>3113</v>
      </c>
      <c r="C4956" s="9" t="s">
        <v>142</v>
      </c>
    </row>
    <row r="4957">
      <c r="A4957" s="9">
        <f t="shared" si="1"/>
        <v>3513</v>
      </c>
      <c r="B4957" s="8" t="s">
        <v>3113</v>
      </c>
      <c r="C4957" s="6" t="s">
        <v>23637</v>
      </c>
    </row>
    <row r="4958">
      <c r="A4958" s="9">
        <f t="shared" si="1"/>
        <v>3514</v>
      </c>
      <c r="B4958" s="8" t="s">
        <v>3114</v>
      </c>
      <c r="C4958" s="9" t="s">
        <v>40</v>
      </c>
    </row>
    <row r="4959">
      <c r="A4959" s="9">
        <f t="shared" si="1"/>
        <v>3515</v>
      </c>
      <c r="B4959" s="8" t="s">
        <v>3115</v>
      </c>
      <c r="C4959" s="6" t="s">
        <v>196</v>
      </c>
    </row>
    <row r="4960">
      <c r="A4960" s="9">
        <f t="shared" si="1"/>
        <v>3515</v>
      </c>
      <c r="B4960" s="8" t="s">
        <v>3115</v>
      </c>
      <c r="C4960" s="9" t="s">
        <v>60</v>
      </c>
    </row>
    <row r="4961">
      <c r="A4961" s="9">
        <f t="shared" si="1"/>
        <v>3515</v>
      </c>
      <c r="B4961" s="8" t="s">
        <v>3115</v>
      </c>
      <c r="C4961" s="6" t="s">
        <v>23637</v>
      </c>
    </row>
    <row r="4962">
      <c r="A4962" s="9">
        <f t="shared" si="1"/>
        <v>3516</v>
      </c>
      <c r="B4962" s="8" t="s">
        <v>3116</v>
      </c>
      <c r="C4962" s="9" t="s">
        <v>60</v>
      </c>
    </row>
    <row r="4963">
      <c r="A4963" s="9">
        <f t="shared" si="1"/>
        <v>3516</v>
      </c>
      <c r="B4963" s="8" t="s">
        <v>3116</v>
      </c>
      <c r="C4963" s="9" t="s">
        <v>25</v>
      </c>
    </row>
    <row r="4964">
      <c r="A4964" s="9">
        <f t="shared" si="1"/>
        <v>3516</v>
      </c>
      <c r="B4964" s="8" t="s">
        <v>3116</v>
      </c>
      <c r="C4964" s="9" t="s">
        <v>24</v>
      </c>
    </row>
    <row r="4965">
      <c r="A4965" s="9">
        <f t="shared" si="1"/>
        <v>3517</v>
      </c>
      <c r="B4965" s="5" t="s">
        <v>3117</v>
      </c>
      <c r="C4965" s="6" t="s">
        <v>367</v>
      </c>
    </row>
    <row r="4966">
      <c r="A4966" s="9">
        <f t="shared" si="1"/>
        <v>3518</v>
      </c>
      <c r="B4966" s="5" t="s">
        <v>3118</v>
      </c>
      <c r="C4966" s="6" t="s">
        <v>621</v>
      </c>
    </row>
    <row r="4967">
      <c r="A4967" s="9">
        <f t="shared" si="1"/>
        <v>3519</v>
      </c>
      <c r="B4967" s="25" t="s">
        <v>24239</v>
      </c>
      <c r="C4967" s="26" t="s">
        <v>12983</v>
      </c>
    </row>
    <row r="4968">
      <c r="A4968" s="9">
        <f t="shared" si="1"/>
        <v>3520</v>
      </c>
      <c r="B4968" s="8" t="s">
        <v>3119</v>
      </c>
      <c r="C4968" s="9" t="s">
        <v>733</v>
      </c>
    </row>
    <row r="4969">
      <c r="A4969" s="9">
        <f t="shared" si="1"/>
        <v>3521</v>
      </c>
      <c r="B4969" s="5" t="s">
        <v>3120</v>
      </c>
      <c r="C4969" s="6" t="s">
        <v>610</v>
      </c>
    </row>
    <row r="4970">
      <c r="A4970" s="9">
        <f t="shared" si="1"/>
        <v>3522</v>
      </c>
      <c r="B4970" s="8" t="s">
        <v>3121</v>
      </c>
      <c r="C4970" s="9" t="s">
        <v>64</v>
      </c>
    </row>
    <row r="4971">
      <c r="A4971" s="9">
        <f t="shared" si="1"/>
        <v>3523</v>
      </c>
      <c r="B4971" s="8" t="s">
        <v>3122</v>
      </c>
      <c r="C4971" s="9" t="s">
        <v>24</v>
      </c>
    </row>
    <row r="4972">
      <c r="A4972" s="9">
        <f t="shared" si="1"/>
        <v>3524</v>
      </c>
      <c r="B4972" s="5" t="s">
        <v>3123</v>
      </c>
      <c r="C4972" s="6" t="s">
        <v>48</v>
      </c>
    </row>
    <row r="4973">
      <c r="A4973" s="9">
        <f t="shared" si="1"/>
        <v>3525</v>
      </c>
      <c r="B4973" s="5" t="s">
        <v>3124</v>
      </c>
      <c r="C4973" s="6" t="s">
        <v>1262</v>
      </c>
    </row>
    <row r="4974">
      <c r="A4974" s="9">
        <f t="shared" si="1"/>
        <v>3526</v>
      </c>
      <c r="B4974" s="40" t="s">
        <v>3125</v>
      </c>
      <c r="C4974" s="40" t="s">
        <v>3126</v>
      </c>
    </row>
    <row r="4975">
      <c r="A4975" s="9">
        <f t="shared" si="1"/>
        <v>3526</v>
      </c>
      <c r="B4975" s="40" t="s">
        <v>3125</v>
      </c>
      <c r="C4975" s="28" t="s">
        <v>1262</v>
      </c>
    </row>
    <row r="4976">
      <c r="A4976" s="9">
        <f t="shared" si="1"/>
        <v>3527</v>
      </c>
      <c r="B4976" s="8" t="s">
        <v>3127</v>
      </c>
      <c r="C4976" s="9" t="s">
        <v>76</v>
      </c>
    </row>
    <row r="4977">
      <c r="A4977" s="9">
        <f t="shared" si="1"/>
        <v>3528</v>
      </c>
      <c r="B4977" s="8" t="s">
        <v>3128</v>
      </c>
      <c r="C4977" s="9" t="s">
        <v>40</v>
      </c>
    </row>
    <row r="4978">
      <c r="A4978" s="9">
        <f t="shared" si="1"/>
        <v>3529</v>
      </c>
      <c r="B4978" s="8" t="s">
        <v>3129</v>
      </c>
      <c r="C4978" s="9" t="s">
        <v>40</v>
      </c>
    </row>
    <row r="4979">
      <c r="A4979" s="9">
        <f t="shared" si="1"/>
        <v>3530</v>
      </c>
      <c r="B4979" s="5" t="s">
        <v>3130</v>
      </c>
      <c r="C4979" s="6" t="s">
        <v>479</v>
      </c>
    </row>
    <row r="4980">
      <c r="A4980" s="9">
        <f t="shared" si="1"/>
        <v>3531</v>
      </c>
      <c r="B4980" s="8" t="s">
        <v>3131</v>
      </c>
      <c r="C4980" s="9" t="s">
        <v>64</v>
      </c>
    </row>
    <row r="4981">
      <c r="A4981" s="9">
        <f t="shared" si="1"/>
        <v>3532</v>
      </c>
      <c r="B4981" s="45" t="s">
        <v>24240</v>
      </c>
      <c r="C4981" s="26" t="s">
        <v>1316</v>
      </c>
    </row>
    <row r="4982">
      <c r="A4982" s="9">
        <f t="shared" si="1"/>
        <v>3533</v>
      </c>
      <c r="B4982" s="5" t="s">
        <v>3132</v>
      </c>
      <c r="C4982" s="6" t="s">
        <v>326</v>
      </c>
    </row>
    <row r="4983">
      <c r="A4983" s="9">
        <f t="shared" si="1"/>
        <v>3533</v>
      </c>
      <c r="B4983" s="5" t="s">
        <v>3132</v>
      </c>
      <c r="C4983" s="6" t="s">
        <v>23637</v>
      </c>
    </row>
    <row r="4984">
      <c r="A4984" s="9">
        <f t="shared" si="1"/>
        <v>3534</v>
      </c>
      <c r="B4984" s="25" t="s">
        <v>24241</v>
      </c>
      <c r="C4984" s="26" t="s">
        <v>23632</v>
      </c>
    </row>
    <row r="4985">
      <c r="A4985" s="9">
        <f t="shared" si="1"/>
        <v>3534</v>
      </c>
      <c r="B4985" s="27" t="s">
        <v>24241</v>
      </c>
      <c r="C4985" s="28" t="s">
        <v>23633</v>
      </c>
    </row>
    <row r="4986">
      <c r="A4986" s="9">
        <f t="shared" si="1"/>
        <v>3535</v>
      </c>
      <c r="B4986" s="5" t="s">
        <v>3133</v>
      </c>
      <c r="C4986" s="6" t="s">
        <v>780</v>
      </c>
    </row>
    <row r="4987">
      <c r="A4987" s="9">
        <f t="shared" si="1"/>
        <v>3536</v>
      </c>
      <c r="B4987" s="25" t="s">
        <v>24242</v>
      </c>
      <c r="C4987" s="26" t="s">
        <v>23845</v>
      </c>
    </row>
    <row r="4988">
      <c r="A4988" s="9">
        <f t="shared" si="1"/>
        <v>3537</v>
      </c>
      <c r="B4988" s="5" t="s">
        <v>3134</v>
      </c>
      <c r="C4988" s="6" t="s">
        <v>555</v>
      </c>
    </row>
    <row r="4989">
      <c r="A4989" s="9">
        <f t="shared" si="1"/>
        <v>3538</v>
      </c>
      <c r="B4989" s="25" t="s">
        <v>24243</v>
      </c>
      <c r="C4989" s="26" t="s">
        <v>23845</v>
      </c>
    </row>
    <row r="4990">
      <c r="A4990" s="9">
        <f t="shared" si="1"/>
        <v>3539</v>
      </c>
      <c r="B4990" s="8" t="s">
        <v>3135</v>
      </c>
      <c r="C4990" s="9" t="s">
        <v>399</v>
      </c>
    </row>
    <row r="4991">
      <c r="A4991" s="9">
        <f t="shared" si="1"/>
        <v>3540</v>
      </c>
      <c r="B4991" s="8" t="s">
        <v>3136</v>
      </c>
      <c r="C4991" s="9" t="s">
        <v>614</v>
      </c>
    </row>
    <row r="4992">
      <c r="A4992" s="9">
        <f t="shared" si="1"/>
        <v>3541</v>
      </c>
      <c r="B4992" s="5" t="s">
        <v>3137</v>
      </c>
      <c r="C4992" s="6" t="s">
        <v>1262</v>
      </c>
    </row>
    <row r="4993">
      <c r="A4993" s="9">
        <f t="shared" si="1"/>
        <v>3542</v>
      </c>
      <c r="B4993" s="5" t="s">
        <v>3138</v>
      </c>
      <c r="C4993" s="6" t="s">
        <v>1260</v>
      </c>
    </row>
    <row r="4994">
      <c r="A4994" s="9">
        <f t="shared" si="1"/>
        <v>3543</v>
      </c>
      <c r="B4994" s="5" t="s">
        <v>3139</v>
      </c>
      <c r="C4994" s="6" t="s">
        <v>362</v>
      </c>
    </row>
    <row r="4995">
      <c r="A4995" s="9">
        <f t="shared" si="1"/>
        <v>3544</v>
      </c>
      <c r="B4995" s="8" t="s">
        <v>3140</v>
      </c>
      <c r="C4995" s="9" t="s">
        <v>121</v>
      </c>
    </row>
    <row r="4996">
      <c r="A4996" s="9">
        <f t="shared" si="1"/>
        <v>3545</v>
      </c>
      <c r="B4996" s="8" t="s">
        <v>3141</v>
      </c>
      <c r="C4996" s="9" t="s">
        <v>1548</v>
      </c>
    </row>
    <row r="4997">
      <c r="A4997" s="9">
        <f t="shared" si="1"/>
        <v>3546</v>
      </c>
      <c r="B4997" s="8" t="s">
        <v>3142</v>
      </c>
      <c r="C4997" s="9" t="s">
        <v>372</v>
      </c>
    </row>
    <row r="4998">
      <c r="A4998" s="9">
        <f t="shared" si="1"/>
        <v>3547</v>
      </c>
      <c r="B4998" s="8" t="s">
        <v>3143</v>
      </c>
      <c r="C4998" s="9" t="s">
        <v>1548</v>
      </c>
    </row>
    <row r="4999">
      <c r="A4999" s="9">
        <f t="shared" si="1"/>
        <v>3548</v>
      </c>
      <c r="B4999" s="5" t="s">
        <v>3144</v>
      </c>
      <c r="C4999" s="6" t="s">
        <v>1450</v>
      </c>
    </row>
    <row r="5000">
      <c r="A5000" s="9">
        <f t="shared" si="1"/>
        <v>3548</v>
      </c>
      <c r="B5000" s="5" t="s">
        <v>3144</v>
      </c>
      <c r="C5000" s="6" t="s">
        <v>23628</v>
      </c>
    </row>
    <row r="5001">
      <c r="A5001" s="9">
        <f t="shared" si="1"/>
        <v>3549</v>
      </c>
      <c r="B5001" s="5" t="s">
        <v>3145</v>
      </c>
      <c r="C5001" s="6" t="s">
        <v>939</v>
      </c>
    </row>
    <row r="5002">
      <c r="A5002" s="9">
        <f t="shared" si="1"/>
        <v>3549</v>
      </c>
      <c r="B5002" s="5" t="s">
        <v>3145</v>
      </c>
      <c r="C5002" s="6" t="s">
        <v>23628</v>
      </c>
    </row>
    <row r="5003">
      <c r="A5003" s="9">
        <f t="shared" si="1"/>
        <v>3550</v>
      </c>
      <c r="B5003" s="25" t="s">
        <v>24244</v>
      </c>
      <c r="C5003" s="26" t="s">
        <v>23812</v>
      </c>
    </row>
    <row r="5004">
      <c r="A5004" s="9">
        <f t="shared" si="1"/>
        <v>3551</v>
      </c>
      <c r="B5004" s="8" t="s">
        <v>3146</v>
      </c>
      <c r="C5004" s="9" t="s">
        <v>177</v>
      </c>
    </row>
    <row r="5005">
      <c r="A5005" s="9">
        <f t="shared" si="1"/>
        <v>3552</v>
      </c>
      <c r="B5005" s="25" t="s">
        <v>24245</v>
      </c>
      <c r="C5005" s="26" t="s">
        <v>553</v>
      </c>
    </row>
    <row r="5006">
      <c r="A5006" s="9">
        <f t="shared" si="1"/>
        <v>3553</v>
      </c>
      <c r="B5006" s="25" t="s">
        <v>24246</v>
      </c>
      <c r="C5006" s="26" t="s">
        <v>553</v>
      </c>
    </row>
    <row r="5007">
      <c r="A5007" s="9">
        <f t="shared" si="1"/>
        <v>3553</v>
      </c>
      <c r="B5007" s="25" t="s">
        <v>24246</v>
      </c>
      <c r="C5007" s="26" t="s">
        <v>54</v>
      </c>
    </row>
    <row r="5008">
      <c r="A5008" s="9">
        <f t="shared" si="1"/>
        <v>3554</v>
      </c>
      <c r="B5008" s="25" t="s">
        <v>24247</v>
      </c>
      <c r="C5008" s="26" t="s">
        <v>553</v>
      </c>
    </row>
    <row r="5009">
      <c r="A5009" s="9">
        <f t="shared" si="1"/>
        <v>3554</v>
      </c>
      <c r="B5009" s="25" t="s">
        <v>24247</v>
      </c>
      <c r="C5009" s="26" t="s">
        <v>54</v>
      </c>
    </row>
    <row r="5010">
      <c r="A5010" s="9">
        <f t="shared" si="1"/>
        <v>3555</v>
      </c>
      <c r="B5010" s="25" t="s">
        <v>24248</v>
      </c>
      <c r="C5010" s="26" t="s">
        <v>553</v>
      </c>
    </row>
    <row r="5011">
      <c r="A5011" s="9">
        <f t="shared" si="1"/>
        <v>3555</v>
      </c>
      <c r="B5011" s="25" t="s">
        <v>24248</v>
      </c>
      <c r="C5011" s="26" t="s">
        <v>54</v>
      </c>
    </row>
    <row r="5012">
      <c r="A5012" s="9">
        <f t="shared" si="1"/>
        <v>3556</v>
      </c>
      <c r="B5012" s="25" t="s">
        <v>24249</v>
      </c>
      <c r="C5012" s="26" t="s">
        <v>553</v>
      </c>
    </row>
    <row r="5013">
      <c r="A5013" s="9">
        <f t="shared" si="1"/>
        <v>3556</v>
      </c>
      <c r="B5013" s="25" t="s">
        <v>24249</v>
      </c>
      <c r="C5013" s="26" t="s">
        <v>54</v>
      </c>
    </row>
    <row r="5014">
      <c r="A5014" s="9">
        <f t="shared" si="1"/>
        <v>3557</v>
      </c>
      <c r="B5014" s="25" t="s">
        <v>24250</v>
      </c>
      <c r="C5014" s="26" t="s">
        <v>553</v>
      </c>
    </row>
    <row r="5015">
      <c r="A5015" s="9">
        <f t="shared" si="1"/>
        <v>3557</v>
      </c>
      <c r="B5015" s="25" t="s">
        <v>24250</v>
      </c>
      <c r="C5015" s="26" t="s">
        <v>54</v>
      </c>
    </row>
    <row r="5016">
      <c r="A5016" s="9">
        <f t="shared" si="1"/>
        <v>3558</v>
      </c>
      <c r="B5016" s="25" t="s">
        <v>24251</v>
      </c>
      <c r="C5016" s="26" t="s">
        <v>553</v>
      </c>
    </row>
    <row r="5017">
      <c r="A5017" s="9">
        <f t="shared" si="1"/>
        <v>3558</v>
      </c>
      <c r="B5017" s="25" t="s">
        <v>24251</v>
      </c>
      <c r="C5017" s="26" t="s">
        <v>54</v>
      </c>
    </row>
    <row r="5018">
      <c r="A5018" s="9">
        <f t="shared" si="1"/>
        <v>3559</v>
      </c>
      <c r="B5018" s="25" t="s">
        <v>24252</v>
      </c>
      <c r="C5018" s="26" t="s">
        <v>553</v>
      </c>
    </row>
    <row r="5019">
      <c r="A5019" s="9">
        <f t="shared" si="1"/>
        <v>3559</v>
      </c>
      <c r="B5019" s="25" t="s">
        <v>24252</v>
      </c>
      <c r="C5019" s="26" t="s">
        <v>54</v>
      </c>
    </row>
    <row r="5020">
      <c r="A5020" s="9">
        <f t="shared" si="1"/>
        <v>3560</v>
      </c>
      <c r="B5020" s="25" t="s">
        <v>24253</v>
      </c>
      <c r="C5020" s="26" t="s">
        <v>553</v>
      </c>
    </row>
    <row r="5021">
      <c r="A5021" s="9">
        <f t="shared" si="1"/>
        <v>3560</v>
      </c>
      <c r="B5021" s="25" t="s">
        <v>24253</v>
      </c>
      <c r="C5021" s="26" t="s">
        <v>54</v>
      </c>
    </row>
    <row r="5022">
      <c r="A5022" s="9">
        <f t="shared" si="1"/>
        <v>3561</v>
      </c>
      <c r="B5022" s="25" t="s">
        <v>24254</v>
      </c>
      <c r="C5022" s="26" t="s">
        <v>553</v>
      </c>
    </row>
    <row r="5023">
      <c r="A5023" s="9">
        <f t="shared" si="1"/>
        <v>3561</v>
      </c>
      <c r="B5023" s="25" t="s">
        <v>24254</v>
      </c>
      <c r="C5023" s="26" t="s">
        <v>54</v>
      </c>
    </row>
    <row r="5024">
      <c r="A5024" s="9">
        <f t="shared" si="1"/>
        <v>3562</v>
      </c>
      <c r="B5024" s="25" t="s">
        <v>24255</v>
      </c>
      <c r="C5024" s="26" t="s">
        <v>487</v>
      </c>
    </row>
    <row r="5025">
      <c r="A5025" s="9">
        <f t="shared" si="1"/>
        <v>3562</v>
      </c>
      <c r="B5025" s="27" t="s">
        <v>24255</v>
      </c>
      <c r="C5025" s="28" t="s">
        <v>23637</v>
      </c>
    </row>
    <row r="5026">
      <c r="A5026" s="9">
        <f t="shared" si="1"/>
        <v>3563</v>
      </c>
      <c r="B5026" s="8" t="s">
        <v>3147</v>
      </c>
      <c r="C5026" s="9" t="s">
        <v>56</v>
      </c>
    </row>
    <row r="5027">
      <c r="A5027" s="9">
        <f t="shared" si="1"/>
        <v>3563</v>
      </c>
      <c r="B5027" s="8" t="s">
        <v>3147</v>
      </c>
      <c r="C5027" s="9" t="s">
        <v>142</v>
      </c>
    </row>
    <row r="5028">
      <c r="A5028" s="9">
        <f t="shared" si="1"/>
        <v>3564</v>
      </c>
      <c r="B5028" s="30" t="s">
        <v>24256</v>
      </c>
      <c r="C5028" s="26" t="s">
        <v>23737</v>
      </c>
    </row>
    <row r="5029">
      <c r="A5029" s="9">
        <f t="shared" si="1"/>
        <v>3565</v>
      </c>
      <c r="B5029" s="5" t="s">
        <v>3148</v>
      </c>
      <c r="C5029" s="6" t="s">
        <v>324</v>
      </c>
    </row>
    <row r="5030">
      <c r="A5030" s="9">
        <f t="shared" si="1"/>
        <v>3565</v>
      </c>
      <c r="B5030" s="5" t="s">
        <v>3148</v>
      </c>
      <c r="C5030" s="6" t="s">
        <v>23637</v>
      </c>
    </row>
    <row r="5031">
      <c r="A5031" s="9">
        <f t="shared" si="1"/>
        <v>3566</v>
      </c>
      <c r="B5031" s="5" t="s">
        <v>3149</v>
      </c>
      <c r="C5031" s="6" t="s">
        <v>97</v>
      </c>
    </row>
    <row r="5032">
      <c r="A5032" s="9">
        <f t="shared" si="1"/>
        <v>3566</v>
      </c>
      <c r="B5032" s="5" t="s">
        <v>3149</v>
      </c>
      <c r="C5032" s="6" t="s">
        <v>23637</v>
      </c>
    </row>
    <row r="5033">
      <c r="A5033" s="9">
        <f t="shared" si="1"/>
        <v>3567</v>
      </c>
      <c r="B5033" s="5" t="s">
        <v>3150</v>
      </c>
      <c r="C5033" s="6" t="s">
        <v>97</v>
      </c>
    </row>
    <row r="5034">
      <c r="A5034" s="9">
        <f t="shared" si="1"/>
        <v>3567</v>
      </c>
      <c r="B5034" s="5" t="s">
        <v>3150</v>
      </c>
      <c r="C5034" s="6" t="s">
        <v>23637</v>
      </c>
    </row>
    <row r="5035">
      <c r="A5035" s="9">
        <f t="shared" si="1"/>
        <v>3568</v>
      </c>
      <c r="B5035" s="5" t="s">
        <v>3151</v>
      </c>
      <c r="C5035" s="6" t="s">
        <v>405</v>
      </c>
    </row>
    <row r="5036">
      <c r="A5036" s="9">
        <f t="shared" si="1"/>
        <v>3568</v>
      </c>
      <c r="B5036" s="5" t="s">
        <v>3151</v>
      </c>
      <c r="C5036" s="6" t="s">
        <v>23637</v>
      </c>
    </row>
    <row r="5037">
      <c r="A5037" s="9">
        <f t="shared" si="1"/>
        <v>3569</v>
      </c>
      <c r="B5037" s="8" t="s">
        <v>3152</v>
      </c>
      <c r="C5037" s="9" t="s">
        <v>24</v>
      </c>
    </row>
    <row r="5038">
      <c r="A5038" s="9">
        <f t="shared" si="1"/>
        <v>3570</v>
      </c>
      <c r="B5038" s="29" t="s">
        <v>24257</v>
      </c>
      <c r="C5038" s="26" t="s">
        <v>23636</v>
      </c>
    </row>
    <row r="5039">
      <c r="A5039" s="9">
        <f t="shared" si="1"/>
        <v>3571</v>
      </c>
      <c r="B5039" s="5" t="s">
        <v>3153</v>
      </c>
      <c r="C5039" s="6" t="s">
        <v>97</v>
      </c>
    </row>
    <row r="5040">
      <c r="A5040" s="9">
        <f t="shared" si="1"/>
        <v>3571</v>
      </c>
      <c r="B5040" s="5" t="s">
        <v>3153</v>
      </c>
      <c r="C5040" s="6" t="s">
        <v>23637</v>
      </c>
    </row>
    <row r="5041">
      <c r="A5041" s="9">
        <f t="shared" si="1"/>
        <v>3572</v>
      </c>
      <c r="B5041" s="8" t="s">
        <v>3154</v>
      </c>
      <c r="C5041" s="9" t="s">
        <v>54</v>
      </c>
    </row>
    <row r="5042">
      <c r="A5042" s="9">
        <f t="shared" si="1"/>
        <v>3573</v>
      </c>
      <c r="B5042" s="5" t="s">
        <v>3155</v>
      </c>
      <c r="C5042" s="6" t="s">
        <v>1378</v>
      </c>
    </row>
    <row r="5043">
      <c r="A5043" s="9">
        <f t="shared" si="1"/>
        <v>3574</v>
      </c>
      <c r="B5043" s="25" t="s">
        <v>24258</v>
      </c>
      <c r="C5043" s="26" t="s">
        <v>23808</v>
      </c>
    </row>
    <row r="5044">
      <c r="A5044" s="9">
        <f t="shared" si="1"/>
        <v>3575</v>
      </c>
      <c r="B5044" s="25" t="s">
        <v>24259</v>
      </c>
      <c r="C5044" s="26" t="s">
        <v>23845</v>
      </c>
    </row>
    <row r="5045">
      <c r="A5045" s="9">
        <f t="shared" si="1"/>
        <v>3576</v>
      </c>
      <c r="B5045" s="5" t="s">
        <v>3156</v>
      </c>
      <c r="C5045" s="6" t="s">
        <v>1267</v>
      </c>
    </row>
    <row r="5046">
      <c r="A5046" s="9">
        <f t="shared" si="1"/>
        <v>3577</v>
      </c>
      <c r="B5046" s="5" t="s">
        <v>3157</v>
      </c>
      <c r="C5046" s="6" t="s">
        <v>1371</v>
      </c>
    </row>
    <row r="5047">
      <c r="A5047" s="9">
        <f t="shared" si="1"/>
        <v>3578</v>
      </c>
      <c r="B5047" s="8" t="s">
        <v>3158</v>
      </c>
      <c r="C5047" s="9" t="s">
        <v>614</v>
      </c>
    </row>
    <row r="5048">
      <c r="A5048" s="9">
        <f t="shared" si="1"/>
        <v>3579</v>
      </c>
      <c r="B5048" s="8" t="s">
        <v>3159</v>
      </c>
      <c r="C5048" s="9" t="s">
        <v>121</v>
      </c>
    </row>
    <row r="5049">
      <c r="A5049" s="9">
        <f t="shared" si="1"/>
        <v>3580</v>
      </c>
      <c r="B5049" s="5" t="s">
        <v>3160</v>
      </c>
      <c r="C5049" s="6" t="s">
        <v>1371</v>
      </c>
    </row>
    <row r="5050">
      <c r="A5050" s="9">
        <f t="shared" si="1"/>
        <v>3581</v>
      </c>
      <c r="B5050" s="5" t="s">
        <v>3161</v>
      </c>
      <c r="C5050" s="6" t="s">
        <v>1371</v>
      </c>
    </row>
    <row r="5051">
      <c r="A5051" s="9">
        <f t="shared" si="1"/>
        <v>3582</v>
      </c>
      <c r="B5051" s="5" t="s">
        <v>3162</v>
      </c>
      <c r="C5051" s="6" t="s">
        <v>555</v>
      </c>
    </row>
    <row r="5052">
      <c r="A5052" s="9">
        <f t="shared" si="1"/>
        <v>3583</v>
      </c>
      <c r="B5052" s="5" t="s">
        <v>3163</v>
      </c>
      <c r="C5052" s="6" t="s">
        <v>555</v>
      </c>
    </row>
    <row r="5053">
      <c r="A5053" s="9">
        <f t="shared" si="1"/>
        <v>3584</v>
      </c>
      <c r="B5053" s="8" t="s">
        <v>3164</v>
      </c>
      <c r="C5053" s="9" t="s">
        <v>1169</v>
      </c>
    </row>
    <row r="5054">
      <c r="A5054" s="9">
        <f t="shared" si="1"/>
        <v>3585</v>
      </c>
      <c r="B5054" s="8" t="s">
        <v>3165</v>
      </c>
      <c r="C5054" s="9" t="s">
        <v>42</v>
      </c>
    </row>
    <row r="5055">
      <c r="A5055" s="9">
        <f t="shared" si="1"/>
        <v>3586</v>
      </c>
      <c r="B5055" s="5" t="s">
        <v>3166</v>
      </c>
      <c r="C5055" s="6" t="s">
        <v>555</v>
      </c>
    </row>
    <row r="5056">
      <c r="A5056" s="9">
        <f t="shared" si="1"/>
        <v>3587</v>
      </c>
      <c r="B5056" s="8" t="s">
        <v>3167</v>
      </c>
      <c r="C5056" s="9" t="s">
        <v>8</v>
      </c>
    </row>
    <row r="5057">
      <c r="A5057" s="9">
        <f t="shared" si="1"/>
        <v>3588</v>
      </c>
      <c r="B5057" s="8" t="s">
        <v>3168</v>
      </c>
      <c r="C5057" s="9" t="s">
        <v>8</v>
      </c>
    </row>
    <row r="5058">
      <c r="A5058" s="9">
        <f t="shared" si="1"/>
        <v>3589</v>
      </c>
      <c r="B5058" s="8" t="s">
        <v>3169</v>
      </c>
      <c r="C5058" s="9" t="s">
        <v>8</v>
      </c>
    </row>
    <row r="5059">
      <c r="A5059" s="9">
        <f t="shared" si="1"/>
        <v>3590</v>
      </c>
      <c r="B5059" s="8" t="s">
        <v>3170</v>
      </c>
      <c r="C5059" s="9" t="s">
        <v>1548</v>
      </c>
    </row>
    <row r="5060">
      <c r="A5060" s="9">
        <f t="shared" si="1"/>
        <v>3591</v>
      </c>
      <c r="B5060" s="5" t="s">
        <v>3171</v>
      </c>
      <c r="C5060" s="6" t="s">
        <v>1248</v>
      </c>
    </row>
    <row r="5061">
      <c r="A5061" s="9">
        <f t="shared" si="1"/>
        <v>3592</v>
      </c>
      <c r="B5061" s="5" t="s">
        <v>3172</v>
      </c>
      <c r="C5061" s="6" t="s">
        <v>1248</v>
      </c>
    </row>
    <row r="5062">
      <c r="A5062" s="9">
        <f t="shared" si="1"/>
        <v>3593</v>
      </c>
      <c r="B5062" s="8" t="s">
        <v>3173</v>
      </c>
      <c r="C5062" s="9" t="s">
        <v>502</v>
      </c>
    </row>
    <row r="5063">
      <c r="A5063" s="9">
        <f t="shared" si="1"/>
        <v>3594</v>
      </c>
      <c r="B5063" s="5" t="s">
        <v>3174</v>
      </c>
      <c r="C5063" s="6" t="s">
        <v>939</v>
      </c>
    </row>
    <row r="5064">
      <c r="A5064" s="9">
        <f t="shared" si="1"/>
        <v>3594</v>
      </c>
      <c r="B5064" s="5" t="s">
        <v>3174</v>
      </c>
      <c r="C5064" s="6" t="s">
        <v>23628</v>
      </c>
    </row>
    <row r="5065">
      <c r="A5065" s="9">
        <f t="shared" si="1"/>
        <v>3595</v>
      </c>
      <c r="B5065" s="8" t="s">
        <v>3175</v>
      </c>
      <c r="C5065" s="9" t="s">
        <v>42</v>
      </c>
    </row>
    <row r="5066">
      <c r="A5066" s="9">
        <f t="shared" si="1"/>
        <v>3596</v>
      </c>
      <c r="B5066" s="5" t="s">
        <v>3176</v>
      </c>
      <c r="C5066" s="6" t="s">
        <v>798</v>
      </c>
    </row>
    <row r="5067">
      <c r="A5067" s="9">
        <f t="shared" si="1"/>
        <v>3596</v>
      </c>
      <c r="B5067" s="5" t="s">
        <v>3176</v>
      </c>
      <c r="C5067" s="6" t="s">
        <v>23628</v>
      </c>
    </row>
    <row r="5068">
      <c r="A5068" s="9">
        <f t="shared" si="1"/>
        <v>3597</v>
      </c>
      <c r="B5068" s="25" t="s">
        <v>24260</v>
      </c>
      <c r="C5068" s="26" t="s">
        <v>23812</v>
      </c>
    </row>
    <row r="5069">
      <c r="A5069" s="9">
        <f t="shared" si="1"/>
        <v>3598</v>
      </c>
      <c r="B5069" s="30" t="s">
        <v>24261</v>
      </c>
      <c r="C5069" s="26" t="s">
        <v>23639</v>
      </c>
    </row>
    <row r="5070">
      <c r="A5070" s="9">
        <f t="shared" si="1"/>
        <v>3598</v>
      </c>
      <c r="B5070" s="30" t="s">
        <v>24261</v>
      </c>
      <c r="C5070" s="26" t="s">
        <v>60</v>
      </c>
    </row>
    <row r="5071">
      <c r="A5071" s="9">
        <f t="shared" si="1"/>
        <v>3599</v>
      </c>
      <c r="B5071" s="5" t="s">
        <v>3177</v>
      </c>
      <c r="C5071" s="6" t="s">
        <v>538</v>
      </c>
    </row>
    <row r="5072">
      <c r="A5072" s="9">
        <f t="shared" si="1"/>
        <v>3599</v>
      </c>
      <c r="B5072" s="5" t="s">
        <v>3177</v>
      </c>
      <c r="C5072" s="6" t="s">
        <v>23628</v>
      </c>
    </row>
    <row r="5073">
      <c r="A5073" s="9">
        <f t="shared" si="1"/>
        <v>3600</v>
      </c>
      <c r="B5073" s="5" t="s">
        <v>3178</v>
      </c>
      <c r="C5073" s="6" t="s">
        <v>681</v>
      </c>
    </row>
    <row r="5074">
      <c r="A5074" s="9">
        <f t="shared" si="1"/>
        <v>3601</v>
      </c>
      <c r="B5074" s="5" t="s">
        <v>3179</v>
      </c>
      <c r="C5074" s="6" t="s">
        <v>62</v>
      </c>
    </row>
    <row r="5075">
      <c r="A5075" s="9">
        <f t="shared" si="1"/>
        <v>3601</v>
      </c>
      <c r="B5075" s="5" t="s">
        <v>3179</v>
      </c>
      <c r="C5075" s="6" t="s">
        <v>23628</v>
      </c>
    </row>
    <row r="5076">
      <c r="A5076" s="9">
        <f t="shared" si="1"/>
        <v>3602</v>
      </c>
      <c r="B5076" s="5" t="s">
        <v>3180</v>
      </c>
      <c r="C5076" s="6" t="s">
        <v>758</v>
      </c>
    </row>
    <row r="5077">
      <c r="A5077" s="9">
        <f t="shared" si="1"/>
        <v>3603</v>
      </c>
      <c r="B5077" s="5" t="s">
        <v>3181</v>
      </c>
      <c r="C5077" s="6" t="s">
        <v>758</v>
      </c>
    </row>
    <row r="5078">
      <c r="A5078" s="9">
        <f t="shared" si="1"/>
        <v>3604</v>
      </c>
      <c r="B5078" s="5" t="s">
        <v>3182</v>
      </c>
      <c r="C5078" s="6" t="s">
        <v>1007</v>
      </c>
    </row>
    <row r="5079">
      <c r="A5079" s="9">
        <f t="shared" si="1"/>
        <v>3605</v>
      </c>
      <c r="B5079" s="8" t="s">
        <v>3183</v>
      </c>
      <c r="C5079" s="9" t="s">
        <v>893</v>
      </c>
    </row>
    <row r="5080">
      <c r="A5080" s="9">
        <f t="shared" si="1"/>
        <v>3606</v>
      </c>
      <c r="B5080" s="5" t="s">
        <v>3184</v>
      </c>
      <c r="C5080" s="6" t="s">
        <v>798</v>
      </c>
    </row>
    <row r="5081">
      <c r="A5081" s="9">
        <f t="shared" si="1"/>
        <v>3606</v>
      </c>
      <c r="B5081" s="5" t="s">
        <v>3184</v>
      </c>
      <c r="C5081" s="6" t="s">
        <v>23628</v>
      </c>
    </row>
    <row r="5082">
      <c r="A5082" s="9">
        <f t="shared" si="1"/>
        <v>3607</v>
      </c>
      <c r="B5082" s="8" t="s">
        <v>3185</v>
      </c>
      <c r="C5082" s="9" t="s">
        <v>64</v>
      </c>
    </row>
    <row r="5083">
      <c r="A5083" s="9">
        <f t="shared" si="1"/>
        <v>3608</v>
      </c>
      <c r="B5083" s="5" t="s">
        <v>3186</v>
      </c>
      <c r="C5083" s="6" t="s">
        <v>1585</v>
      </c>
    </row>
    <row r="5084">
      <c r="A5084" s="9">
        <f t="shared" si="1"/>
        <v>3609</v>
      </c>
      <c r="B5084" s="41" t="s">
        <v>24262</v>
      </c>
      <c r="C5084" s="26" t="s">
        <v>23996</v>
      </c>
    </row>
    <row r="5085">
      <c r="A5085" s="9">
        <f t="shared" si="1"/>
        <v>3610</v>
      </c>
      <c r="B5085" s="5" t="s">
        <v>3187</v>
      </c>
      <c r="C5085" s="6" t="s">
        <v>362</v>
      </c>
    </row>
    <row r="5086">
      <c r="A5086" s="9">
        <f t="shared" si="1"/>
        <v>3611</v>
      </c>
      <c r="B5086" s="5" t="s">
        <v>3188</v>
      </c>
      <c r="C5086" s="6" t="s">
        <v>683</v>
      </c>
    </row>
    <row r="5087">
      <c r="A5087" s="9">
        <f t="shared" si="1"/>
        <v>3611</v>
      </c>
      <c r="B5087" s="37" t="s">
        <v>3188</v>
      </c>
      <c r="C5087" s="28" t="s">
        <v>23633</v>
      </c>
    </row>
    <row r="5088">
      <c r="A5088" s="9">
        <f t="shared" si="1"/>
        <v>3612</v>
      </c>
      <c r="B5088" s="25" t="s">
        <v>24263</v>
      </c>
      <c r="C5088" s="26" t="s">
        <v>23845</v>
      </c>
    </row>
    <row r="5089">
      <c r="A5089" s="9">
        <f t="shared" si="1"/>
        <v>3613</v>
      </c>
      <c r="B5089" s="25" t="s">
        <v>24264</v>
      </c>
      <c r="C5089" s="26" t="s">
        <v>874</v>
      </c>
    </row>
    <row r="5090">
      <c r="A5090" s="9">
        <f t="shared" si="1"/>
        <v>3614</v>
      </c>
      <c r="B5090" s="5" t="s">
        <v>3189</v>
      </c>
      <c r="C5090" s="6" t="s">
        <v>538</v>
      </c>
    </row>
    <row r="5091">
      <c r="A5091" s="9">
        <f t="shared" si="1"/>
        <v>3614</v>
      </c>
      <c r="B5091" s="5" t="s">
        <v>3189</v>
      </c>
      <c r="C5091" s="6" t="s">
        <v>23628</v>
      </c>
    </row>
    <row r="5092">
      <c r="A5092" s="9">
        <f t="shared" si="1"/>
        <v>3615</v>
      </c>
      <c r="B5092" s="5" t="s">
        <v>3190</v>
      </c>
      <c r="C5092" s="6" t="s">
        <v>538</v>
      </c>
    </row>
    <row r="5093">
      <c r="A5093" s="9">
        <f t="shared" si="1"/>
        <v>3615</v>
      </c>
      <c r="B5093" s="5" t="s">
        <v>3190</v>
      </c>
      <c r="C5093" s="6" t="s">
        <v>23628</v>
      </c>
    </row>
    <row r="5094">
      <c r="A5094" s="9">
        <f t="shared" si="1"/>
        <v>3616</v>
      </c>
      <c r="B5094" s="8" t="s">
        <v>3191</v>
      </c>
      <c r="C5094" s="9" t="s">
        <v>1169</v>
      </c>
    </row>
    <row r="5095">
      <c r="A5095" s="9">
        <f t="shared" si="1"/>
        <v>3617</v>
      </c>
      <c r="B5095" s="8" t="s">
        <v>3192</v>
      </c>
      <c r="C5095" s="9" t="s">
        <v>1169</v>
      </c>
    </row>
    <row r="5096">
      <c r="A5096" s="9">
        <f t="shared" si="1"/>
        <v>3618</v>
      </c>
      <c r="B5096" s="8" t="s">
        <v>3193</v>
      </c>
      <c r="C5096" s="9" t="s">
        <v>1169</v>
      </c>
    </row>
    <row r="5097">
      <c r="A5097" s="9">
        <f t="shared" si="1"/>
        <v>3619</v>
      </c>
      <c r="B5097" s="8" t="s">
        <v>3194</v>
      </c>
      <c r="C5097" s="9" t="s">
        <v>1169</v>
      </c>
    </row>
    <row r="5098">
      <c r="A5098" s="9">
        <f t="shared" si="1"/>
        <v>3620</v>
      </c>
      <c r="B5098" s="8" t="s">
        <v>3195</v>
      </c>
      <c r="C5098" s="9" t="s">
        <v>1169</v>
      </c>
    </row>
    <row r="5099">
      <c r="A5099" s="9">
        <f t="shared" si="1"/>
        <v>3621</v>
      </c>
      <c r="B5099" s="8" t="s">
        <v>3196</v>
      </c>
      <c r="C5099" s="9" t="s">
        <v>177</v>
      </c>
    </row>
    <row r="5100">
      <c r="A5100" s="9">
        <f t="shared" si="1"/>
        <v>3622</v>
      </c>
      <c r="B5100" s="8" t="s">
        <v>3197</v>
      </c>
      <c r="C5100" s="9" t="s">
        <v>177</v>
      </c>
    </row>
    <row r="5101">
      <c r="A5101" s="9">
        <f t="shared" si="1"/>
        <v>3623</v>
      </c>
      <c r="B5101" s="25" t="s">
        <v>24265</v>
      </c>
      <c r="C5101" s="26" t="s">
        <v>23817</v>
      </c>
    </row>
    <row r="5102">
      <c r="A5102" s="9">
        <f t="shared" si="1"/>
        <v>3624</v>
      </c>
      <c r="B5102" s="5" t="s">
        <v>3198</v>
      </c>
      <c r="C5102" s="6" t="s">
        <v>1371</v>
      </c>
    </row>
    <row r="5103">
      <c r="A5103" s="9">
        <f t="shared" si="1"/>
        <v>3625</v>
      </c>
      <c r="B5103" s="8" t="s">
        <v>3199</v>
      </c>
      <c r="C5103" s="9" t="s">
        <v>1776</v>
      </c>
    </row>
    <row r="5104">
      <c r="A5104" s="9">
        <f t="shared" si="1"/>
        <v>3626</v>
      </c>
      <c r="B5104" s="8" t="s">
        <v>3200</v>
      </c>
      <c r="C5104" s="9" t="s">
        <v>1776</v>
      </c>
    </row>
    <row r="5105">
      <c r="A5105" s="9">
        <f t="shared" si="1"/>
        <v>3627</v>
      </c>
      <c r="B5105" s="5" t="s">
        <v>3201</v>
      </c>
      <c r="C5105" s="6" t="s">
        <v>785</v>
      </c>
    </row>
    <row r="5106">
      <c r="A5106" s="9">
        <f t="shared" si="1"/>
        <v>3628</v>
      </c>
      <c r="B5106" s="5" t="s">
        <v>3202</v>
      </c>
      <c r="C5106" s="6" t="s">
        <v>59</v>
      </c>
    </row>
    <row r="5107">
      <c r="A5107" s="9">
        <f t="shared" si="1"/>
        <v>3629</v>
      </c>
      <c r="B5107" s="25" t="s">
        <v>24266</v>
      </c>
      <c r="C5107" s="26" t="s">
        <v>23632</v>
      </c>
    </row>
    <row r="5108">
      <c r="A5108" s="9">
        <f t="shared" si="1"/>
        <v>3629</v>
      </c>
      <c r="B5108" s="27" t="s">
        <v>24266</v>
      </c>
      <c r="C5108" s="28" t="s">
        <v>23633</v>
      </c>
    </row>
    <row r="5109">
      <c r="A5109" s="9">
        <f t="shared" si="1"/>
        <v>3630</v>
      </c>
      <c r="B5109" s="5" t="s">
        <v>3203</v>
      </c>
      <c r="C5109" s="6" t="s">
        <v>727</v>
      </c>
    </row>
    <row r="5110">
      <c r="A5110" s="9">
        <f t="shared" si="1"/>
        <v>3631</v>
      </c>
      <c r="B5110" s="8" t="s">
        <v>3204</v>
      </c>
      <c r="C5110" s="9" t="s">
        <v>64</v>
      </c>
    </row>
    <row r="5111">
      <c r="A5111" s="9">
        <f t="shared" si="1"/>
        <v>3632</v>
      </c>
      <c r="B5111" s="5" t="s">
        <v>3205</v>
      </c>
      <c r="C5111" s="6" t="s">
        <v>555</v>
      </c>
    </row>
    <row r="5112">
      <c r="A5112" s="9">
        <f t="shared" si="1"/>
        <v>3632</v>
      </c>
      <c r="B5112" s="5" t="s">
        <v>3205</v>
      </c>
      <c r="C5112" s="6" t="s">
        <v>25</v>
      </c>
    </row>
    <row r="5113">
      <c r="A5113" s="9">
        <f t="shared" si="1"/>
        <v>3632</v>
      </c>
      <c r="B5113" s="5" t="s">
        <v>3205</v>
      </c>
      <c r="C5113" s="6" t="s">
        <v>24</v>
      </c>
    </row>
    <row r="5114">
      <c r="A5114" s="9">
        <f t="shared" si="1"/>
        <v>3633</v>
      </c>
      <c r="B5114" s="8" t="s">
        <v>3206</v>
      </c>
      <c r="C5114" s="9" t="s">
        <v>416</v>
      </c>
    </row>
    <row r="5115">
      <c r="A5115" s="9">
        <f t="shared" si="1"/>
        <v>3634</v>
      </c>
      <c r="B5115" s="5" t="s">
        <v>3207</v>
      </c>
      <c r="C5115" s="6" t="s">
        <v>20</v>
      </c>
    </row>
    <row r="5116">
      <c r="A5116" s="9">
        <f t="shared" si="1"/>
        <v>3635</v>
      </c>
      <c r="B5116" s="8" t="s">
        <v>3208</v>
      </c>
      <c r="C5116" s="9" t="s">
        <v>547</v>
      </c>
    </row>
    <row r="5117">
      <c r="A5117" s="9">
        <f t="shared" si="1"/>
        <v>3636</v>
      </c>
      <c r="B5117" s="25" t="s">
        <v>24267</v>
      </c>
      <c r="C5117" s="26" t="s">
        <v>8541</v>
      </c>
    </row>
    <row r="5118">
      <c r="A5118" s="9">
        <f t="shared" si="1"/>
        <v>3637</v>
      </c>
      <c r="B5118" s="45" t="s">
        <v>24268</v>
      </c>
      <c r="C5118" s="26" t="s">
        <v>1316</v>
      </c>
    </row>
    <row r="5119">
      <c r="A5119" s="9">
        <f t="shared" si="1"/>
        <v>3638</v>
      </c>
      <c r="B5119" s="5" t="s">
        <v>3209</v>
      </c>
      <c r="C5119" s="6" t="s">
        <v>2549</v>
      </c>
    </row>
    <row r="5120">
      <c r="A5120" s="9">
        <f t="shared" si="1"/>
        <v>3638</v>
      </c>
      <c r="B5120" s="5" t="s">
        <v>3209</v>
      </c>
      <c r="C5120" s="6" t="s">
        <v>23628</v>
      </c>
    </row>
    <row r="5121">
      <c r="A5121" s="9">
        <f t="shared" si="1"/>
        <v>3638</v>
      </c>
      <c r="B5121" s="25" t="s">
        <v>3209</v>
      </c>
      <c r="C5121" s="26" t="s">
        <v>446</v>
      </c>
    </row>
    <row r="5122">
      <c r="A5122" s="9">
        <f t="shared" si="1"/>
        <v>3638</v>
      </c>
      <c r="B5122" s="27" t="s">
        <v>3209</v>
      </c>
      <c r="C5122" s="28" t="s">
        <v>23637</v>
      </c>
    </row>
    <row r="5123">
      <c r="A5123" s="9">
        <f t="shared" si="1"/>
        <v>3639</v>
      </c>
      <c r="B5123" s="8" t="s">
        <v>3210</v>
      </c>
      <c r="C5123" s="9" t="s">
        <v>60</v>
      </c>
    </row>
    <row r="5124">
      <c r="A5124" s="9">
        <f t="shared" si="1"/>
        <v>3639</v>
      </c>
      <c r="B5124" s="8" t="s">
        <v>3210</v>
      </c>
      <c r="C5124" s="9" t="s">
        <v>162</v>
      </c>
    </row>
    <row r="5125">
      <c r="A5125" s="9">
        <f t="shared" si="1"/>
        <v>3639</v>
      </c>
      <c r="B5125" s="8" t="s">
        <v>3210</v>
      </c>
      <c r="C5125" s="9" t="s">
        <v>142</v>
      </c>
    </row>
    <row r="5126">
      <c r="A5126" s="9">
        <f t="shared" si="1"/>
        <v>3640</v>
      </c>
      <c r="B5126" s="5" t="s">
        <v>3211</v>
      </c>
      <c r="C5126" s="6" t="s">
        <v>142</v>
      </c>
    </row>
    <row r="5127">
      <c r="A5127" s="9">
        <f t="shared" si="1"/>
        <v>3640</v>
      </c>
      <c r="B5127" s="5" t="s">
        <v>3211</v>
      </c>
      <c r="C5127" s="6" t="s">
        <v>162</v>
      </c>
    </row>
    <row r="5128">
      <c r="A5128" s="9">
        <f t="shared" si="1"/>
        <v>3641</v>
      </c>
      <c r="B5128" s="8" t="s">
        <v>3212</v>
      </c>
      <c r="C5128" s="6" t="s">
        <v>150</v>
      </c>
    </row>
    <row r="5129">
      <c r="A5129" s="9">
        <f t="shared" si="1"/>
        <v>3641</v>
      </c>
      <c r="B5129" s="8" t="s">
        <v>3212</v>
      </c>
      <c r="C5129" s="9" t="s">
        <v>530</v>
      </c>
    </row>
    <row r="5130">
      <c r="A5130" s="9">
        <f t="shared" si="1"/>
        <v>3641</v>
      </c>
      <c r="B5130" s="8" t="s">
        <v>3212</v>
      </c>
      <c r="C5130" s="9" t="s">
        <v>142</v>
      </c>
    </row>
    <row r="5131">
      <c r="A5131" s="9">
        <f t="shared" si="1"/>
        <v>3641</v>
      </c>
      <c r="B5131" s="8" t="s">
        <v>3212</v>
      </c>
      <c r="C5131" s="6" t="s">
        <v>23637</v>
      </c>
    </row>
    <row r="5132">
      <c r="A5132" s="9">
        <f t="shared" si="1"/>
        <v>3642</v>
      </c>
      <c r="B5132" s="8" t="s">
        <v>3213</v>
      </c>
      <c r="C5132" s="9" t="s">
        <v>76</v>
      </c>
    </row>
    <row r="5133">
      <c r="A5133" s="9">
        <f t="shared" si="1"/>
        <v>3643</v>
      </c>
      <c r="B5133" s="25" t="s">
        <v>24269</v>
      </c>
      <c r="C5133" s="26" t="s">
        <v>8541</v>
      </c>
    </row>
    <row r="5134">
      <c r="A5134" s="9">
        <f t="shared" si="1"/>
        <v>3644</v>
      </c>
      <c r="B5134" s="5" t="s">
        <v>3214</v>
      </c>
      <c r="C5134" s="6" t="s">
        <v>80</v>
      </c>
    </row>
    <row r="5135">
      <c r="A5135" s="9">
        <f t="shared" si="1"/>
        <v>3645</v>
      </c>
      <c r="B5135" s="8" t="s">
        <v>3215</v>
      </c>
      <c r="C5135" s="9" t="s">
        <v>10</v>
      </c>
    </row>
    <row r="5136">
      <c r="A5136" s="9">
        <f t="shared" si="1"/>
        <v>3646</v>
      </c>
      <c r="B5136" s="8" t="s">
        <v>3216</v>
      </c>
      <c r="C5136" s="9" t="s">
        <v>10</v>
      </c>
    </row>
    <row r="5137">
      <c r="A5137" s="9">
        <f t="shared" si="1"/>
        <v>3647</v>
      </c>
      <c r="B5137" s="8" t="s">
        <v>3217</v>
      </c>
      <c r="C5137" s="9" t="s">
        <v>10</v>
      </c>
    </row>
    <row r="5138">
      <c r="A5138" s="9">
        <f t="shared" si="1"/>
        <v>3648</v>
      </c>
      <c r="B5138" s="8" t="s">
        <v>3218</v>
      </c>
      <c r="C5138" s="9" t="s">
        <v>1169</v>
      </c>
    </row>
    <row r="5139">
      <c r="A5139" s="9">
        <f t="shared" si="1"/>
        <v>3649</v>
      </c>
      <c r="B5139" s="8" t="s">
        <v>3219</v>
      </c>
      <c r="C5139" s="9" t="s">
        <v>117</v>
      </c>
    </row>
    <row r="5140">
      <c r="A5140" s="9">
        <f t="shared" si="1"/>
        <v>3650</v>
      </c>
      <c r="B5140" s="5" t="s">
        <v>3220</v>
      </c>
      <c r="C5140" s="6" t="s">
        <v>95</v>
      </c>
    </row>
    <row r="5141">
      <c r="A5141" s="9">
        <f t="shared" si="1"/>
        <v>3651</v>
      </c>
      <c r="B5141" s="8" t="s">
        <v>3221</v>
      </c>
      <c r="C5141" s="9" t="s">
        <v>780</v>
      </c>
    </row>
    <row r="5142">
      <c r="A5142" s="9">
        <f t="shared" si="1"/>
        <v>3652</v>
      </c>
      <c r="B5142" s="5" t="s">
        <v>3222</v>
      </c>
      <c r="C5142" s="6" t="s">
        <v>1120</v>
      </c>
    </row>
    <row r="5143">
      <c r="A5143" s="9">
        <f t="shared" si="1"/>
        <v>3653</v>
      </c>
      <c r="B5143" s="8" t="s">
        <v>3223</v>
      </c>
      <c r="C5143" s="9" t="s">
        <v>733</v>
      </c>
    </row>
    <row r="5144">
      <c r="A5144" s="9">
        <f t="shared" si="1"/>
        <v>3654</v>
      </c>
      <c r="B5144" s="12" t="s">
        <v>3224</v>
      </c>
      <c r="C5144" s="13" t="s">
        <v>420</v>
      </c>
    </row>
    <row r="5145">
      <c r="A5145" s="9">
        <f t="shared" si="1"/>
        <v>3654</v>
      </c>
      <c r="B5145" s="12" t="s">
        <v>3224</v>
      </c>
      <c r="C5145" s="6" t="s">
        <v>23672</v>
      </c>
    </row>
    <row r="5146">
      <c r="A5146" s="9">
        <f t="shared" si="1"/>
        <v>3655</v>
      </c>
      <c r="B5146" s="12" t="s">
        <v>3225</v>
      </c>
      <c r="C5146" s="13" t="s">
        <v>420</v>
      </c>
    </row>
    <row r="5147">
      <c r="A5147" s="9">
        <f t="shared" si="1"/>
        <v>3655</v>
      </c>
      <c r="B5147" s="12" t="s">
        <v>3225</v>
      </c>
      <c r="C5147" s="6" t="s">
        <v>23672</v>
      </c>
    </row>
    <row r="5148">
      <c r="A5148" s="9">
        <f t="shared" si="1"/>
        <v>3656</v>
      </c>
      <c r="B5148" s="5" t="s">
        <v>3226</v>
      </c>
      <c r="C5148" s="17" t="s">
        <v>1470</v>
      </c>
    </row>
    <row r="5149">
      <c r="A5149" s="9">
        <f t="shared" si="1"/>
        <v>3657</v>
      </c>
      <c r="B5149" s="5" t="s">
        <v>3227</v>
      </c>
      <c r="C5149" s="6" t="s">
        <v>1267</v>
      </c>
    </row>
    <row r="5150">
      <c r="A5150" s="9">
        <f t="shared" si="1"/>
        <v>3658</v>
      </c>
      <c r="B5150" s="5" t="s">
        <v>3228</v>
      </c>
      <c r="C5150" s="6" t="s">
        <v>32</v>
      </c>
    </row>
    <row r="5151">
      <c r="A5151" s="9">
        <f t="shared" si="1"/>
        <v>3659</v>
      </c>
      <c r="B5151" s="8" t="s">
        <v>3229</v>
      </c>
      <c r="C5151" s="9" t="s">
        <v>42</v>
      </c>
    </row>
    <row r="5152">
      <c r="A5152" s="9">
        <f t="shared" si="1"/>
        <v>3660</v>
      </c>
      <c r="B5152" s="8" t="s">
        <v>3230</v>
      </c>
      <c r="C5152" s="9" t="s">
        <v>42</v>
      </c>
    </row>
    <row r="5153">
      <c r="A5153" s="9">
        <f t="shared" si="1"/>
        <v>3661</v>
      </c>
      <c r="B5153" s="8" t="s">
        <v>3231</v>
      </c>
      <c r="C5153" s="9" t="s">
        <v>42</v>
      </c>
    </row>
    <row r="5154">
      <c r="A5154" s="9">
        <f t="shared" si="1"/>
        <v>3662</v>
      </c>
      <c r="B5154" s="8" t="s">
        <v>3232</v>
      </c>
      <c r="C5154" s="9" t="s">
        <v>42</v>
      </c>
    </row>
    <row r="5155">
      <c r="A5155" s="9">
        <f t="shared" si="1"/>
        <v>3663</v>
      </c>
      <c r="B5155" s="8" t="s">
        <v>3233</v>
      </c>
      <c r="C5155" s="9" t="s">
        <v>42</v>
      </c>
    </row>
    <row r="5156">
      <c r="A5156" s="9">
        <f t="shared" si="1"/>
        <v>3664</v>
      </c>
      <c r="B5156" s="8" t="s">
        <v>3234</v>
      </c>
      <c r="C5156" s="9" t="s">
        <v>121</v>
      </c>
    </row>
    <row r="5157">
      <c r="A5157" s="9">
        <f t="shared" si="1"/>
        <v>3665</v>
      </c>
      <c r="B5157" s="8" t="s">
        <v>3235</v>
      </c>
      <c r="C5157" s="9" t="s">
        <v>121</v>
      </c>
    </row>
    <row r="5158">
      <c r="A5158" s="9">
        <f t="shared" si="1"/>
        <v>3666</v>
      </c>
      <c r="B5158" s="8" t="s">
        <v>3236</v>
      </c>
      <c r="C5158" s="9" t="s">
        <v>722</v>
      </c>
    </row>
    <row r="5159">
      <c r="A5159" s="9">
        <f t="shared" si="1"/>
        <v>3667</v>
      </c>
      <c r="B5159" s="8" t="s">
        <v>3237</v>
      </c>
      <c r="C5159" s="9" t="s">
        <v>874</v>
      </c>
    </row>
    <row r="5160">
      <c r="A5160" s="9">
        <f t="shared" si="1"/>
        <v>3668</v>
      </c>
      <c r="B5160" s="8" t="s">
        <v>3238</v>
      </c>
      <c r="C5160" s="9" t="s">
        <v>874</v>
      </c>
    </row>
    <row r="5161">
      <c r="A5161" s="9">
        <f t="shared" si="1"/>
        <v>3669</v>
      </c>
      <c r="B5161" s="8" t="s">
        <v>3239</v>
      </c>
      <c r="C5161" s="9" t="s">
        <v>117</v>
      </c>
    </row>
    <row r="5162">
      <c r="A5162" s="9">
        <f t="shared" si="1"/>
        <v>3670</v>
      </c>
      <c r="B5162" s="8" t="s">
        <v>3240</v>
      </c>
      <c r="C5162" s="9" t="s">
        <v>117</v>
      </c>
    </row>
    <row r="5163">
      <c r="A5163" s="9">
        <f t="shared" si="1"/>
        <v>3671</v>
      </c>
      <c r="B5163" s="8" t="s">
        <v>3241</v>
      </c>
      <c r="C5163" s="9" t="s">
        <v>188</v>
      </c>
    </row>
    <row r="5164">
      <c r="A5164" s="9">
        <f t="shared" si="1"/>
        <v>3672</v>
      </c>
      <c r="B5164" s="5" t="s">
        <v>3242</v>
      </c>
      <c r="C5164" s="6" t="s">
        <v>437</v>
      </c>
    </row>
    <row r="5165">
      <c r="A5165" s="9">
        <f t="shared" si="1"/>
        <v>3673</v>
      </c>
      <c r="B5165" s="8" t="s">
        <v>3243</v>
      </c>
      <c r="C5165" s="9" t="s">
        <v>188</v>
      </c>
    </row>
    <row r="5166">
      <c r="A5166" s="9">
        <f t="shared" si="1"/>
        <v>3674</v>
      </c>
      <c r="B5166" s="25" t="s">
        <v>24270</v>
      </c>
      <c r="C5166" s="26" t="s">
        <v>23808</v>
      </c>
    </row>
    <row r="5167">
      <c r="A5167" s="9">
        <f t="shared" si="1"/>
        <v>3675</v>
      </c>
      <c r="B5167" s="8" t="s">
        <v>3244</v>
      </c>
      <c r="C5167" s="9" t="s">
        <v>121</v>
      </c>
    </row>
    <row r="5168">
      <c r="A5168" s="9">
        <f t="shared" si="1"/>
        <v>3676</v>
      </c>
      <c r="B5168" s="8" t="s">
        <v>3245</v>
      </c>
      <c r="C5168" s="9" t="s">
        <v>121</v>
      </c>
    </row>
    <row r="5169">
      <c r="A5169" s="9">
        <f t="shared" si="1"/>
        <v>3677</v>
      </c>
      <c r="B5169" s="8" t="s">
        <v>3246</v>
      </c>
      <c r="C5169" s="9" t="s">
        <v>874</v>
      </c>
    </row>
    <row r="5170">
      <c r="A5170" s="9">
        <f t="shared" si="1"/>
        <v>3678</v>
      </c>
      <c r="B5170" s="8" t="s">
        <v>3247</v>
      </c>
      <c r="C5170" s="9" t="s">
        <v>874</v>
      </c>
    </row>
    <row r="5171">
      <c r="A5171" s="9">
        <f t="shared" si="1"/>
        <v>3679</v>
      </c>
      <c r="B5171" s="8" t="s">
        <v>3248</v>
      </c>
      <c r="C5171" s="9" t="s">
        <v>874</v>
      </c>
    </row>
    <row r="5172">
      <c r="A5172" s="9">
        <f t="shared" si="1"/>
        <v>3680</v>
      </c>
      <c r="B5172" s="8" t="s">
        <v>3249</v>
      </c>
      <c r="C5172" s="9" t="s">
        <v>874</v>
      </c>
    </row>
    <row r="5173">
      <c r="A5173" s="9">
        <f t="shared" si="1"/>
        <v>3681</v>
      </c>
      <c r="B5173" s="8" t="s">
        <v>3250</v>
      </c>
      <c r="C5173" s="9" t="s">
        <v>117</v>
      </c>
    </row>
    <row r="5174">
      <c r="A5174" s="9">
        <f t="shared" si="1"/>
        <v>3682</v>
      </c>
      <c r="B5174" s="8" t="s">
        <v>3251</v>
      </c>
      <c r="C5174" s="9" t="s">
        <v>117</v>
      </c>
    </row>
    <row r="5175">
      <c r="A5175" s="9">
        <f t="shared" si="1"/>
        <v>3683</v>
      </c>
      <c r="B5175" s="8" t="s">
        <v>3252</v>
      </c>
      <c r="C5175" s="9" t="s">
        <v>117</v>
      </c>
    </row>
    <row r="5176">
      <c r="A5176" s="9">
        <f t="shared" si="1"/>
        <v>3684</v>
      </c>
      <c r="B5176" s="8" t="s">
        <v>3253</v>
      </c>
      <c r="C5176" s="9" t="s">
        <v>117</v>
      </c>
    </row>
    <row r="5177">
      <c r="A5177" s="9">
        <f t="shared" si="1"/>
        <v>3685</v>
      </c>
      <c r="B5177" s="5" t="s">
        <v>3254</v>
      </c>
      <c r="C5177" s="6" t="s">
        <v>621</v>
      </c>
    </row>
    <row r="5178">
      <c r="A5178" s="9">
        <f t="shared" si="1"/>
        <v>3686</v>
      </c>
      <c r="B5178" s="5" t="s">
        <v>3255</v>
      </c>
      <c r="C5178" s="6" t="s">
        <v>1221</v>
      </c>
    </row>
    <row r="5179">
      <c r="A5179" s="9">
        <f t="shared" si="1"/>
        <v>3687</v>
      </c>
      <c r="B5179" s="8" t="s">
        <v>3256</v>
      </c>
      <c r="C5179" s="9" t="s">
        <v>780</v>
      </c>
    </row>
    <row r="5180">
      <c r="A5180" s="9">
        <f t="shared" si="1"/>
        <v>3688</v>
      </c>
      <c r="B5180" s="5" t="s">
        <v>3257</v>
      </c>
      <c r="C5180" s="6" t="s">
        <v>479</v>
      </c>
    </row>
    <row r="5181">
      <c r="A5181" s="9">
        <f t="shared" si="1"/>
        <v>3689</v>
      </c>
      <c r="B5181" s="5" t="s">
        <v>3258</v>
      </c>
      <c r="C5181" s="6" t="s">
        <v>367</v>
      </c>
    </row>
    <row r="5182">
      <c r="A5182" s="9">
        <f t="shared" si="1"/>
        <v>3690</v>
      </c>
      <c r="B5182" s="8" t="s">
        <v>3259</v>
      </c>
      <c r="C5182" s="9" t="s">
        <v>815</v>
      </c>
    </row>
    <row r="5183">
      <c r="A5183" s="9">
        <f t="shared" si="1"/>
        <v>3691</v>
      </c>
      <c r="B5183" s="5" t="s">
        <v>3260</v>
      </c>
      <c r="C5183" s="6" t="s">
        <v>780</v>
      </c>
    </row>
    <row r="5184">
      <c r="A5184" s="9">
        <f t="shared" si="1"/>
        <v>3692</v>
      </c>
      <c r="B5184" s="5" t="s">
        <v>3261</v>
      </c>
      <c r="C5184" s="6" t="s">
        <v>1324</v>
      </c>
    </row>
    <row r="5185">
      <c r="A5185" s="9">
        <f t="shared" si="1"/>
        <v>3693</v>
      </c>
      <c r="B5185" s="5" t="s">
        <v>3262</v>
      </c>
      <c r="C5185" s="6" t="s">
        <v>1585</v>
      </c>
    </row>
    <row r="5186">
      <c r="A5186" s="9">
        <f t="shared" si="1"/>
        <v>3694</v>
      </c>
      <c r="B5186" s="5" t="s">
        <v>3263</v>
      </c>
      <c r="C5186" s="6" t="s">
        <v>1585</v>
      </c>
    </row>
    <row r="5187">
      <c r="A5187" s="9">
        <f t="shared" si="1"/>
        <v>3695</v>
      </c>
      <c r="B5187" s="5" t="s">
        <v>3264</v>
      </c>
      <c r="C5187" s="6" t="s">
        <v>1585</v>
      </c>
    </row>
    <row r="5188">
      <c r="A5188" s="9">
        <f t="shared" si="1"/>
        <v>3696</v>
      </c>
      <c r="B5188" s="5" t="s">
        <v>3265</v>
      </c>
      <c r="C5188" s="6" t="s">
        <v>1394</v>
      </c>
    </row>
    <row r="5189">
      <c r="A5189" s="9">
        <f t="shared" si="1"/>
        <v>3697</v>
      </c>
      <c r="B5189" s="5" t="s">
        <v>3266</v>
      </c>
      <c r="C5189" s="6" t="s">
        <v>1369</v>
      </c>
    </row>
    <row r="5190">
      <c r="A5190" s="9">
        <f t="shared" si="1"/>
        <v>3698</v>
      </c>
      <c r="B5190" s="5" t="s">
        <v>3267</v>
      </c>
      <c r="C5190" s="6" t="s">
        <v>1324</v>
      </c>
    </row>
    <row r="5191">
      <c r="A5191" s="9">
        <f t="shared" si="1"/>
        <v>3699</v>
      </c>
      <c r="B5191" s="5" t="s">
        <v>3268</v>
      </c>
      <c r="C5191" s="6" t="s">
        <v>1394</v>
      </c>
    </row>
    <row r="5192">
      <c r="A5192" s="9">
        <f t="shared" si="1"/>
        <v>3700</v>
      </c>
      <c r="B5192" s="5" t="s">
        <v>3269</v>
      </c>
      <c r="C5192" s="6" t="s">
        <v>1394</v>
      </c>
    </row>
    <row r="5193">
      <c r="A5193" s="9">
        <f t="shared" si="1"/>
        <v>3701</v>
      </c>
      <c r="B5193" s="5" t="s">
        <v>3270</v>
      </c>
      <c r="C5193" s="6" t="s">
        <v>1279</v>
      </c>
    </row>
    <row r="5194">
      <c r="A5194" s="9">
        <f t="shared" si="1"/>
        <v>3702</v>
      </c>
      <c r="B5194" s="25" t="s">
        <v>24271</v>
      </c>
      <c r="C5194" s="26" t="s">
        <v>650</v>
      </c>
    </row>
    <row r="5195">
      <c r="A5195" s="9">
        <f t="shared" si="1"/>
        <v>3703</v>
      </c>
      <c r="B5195" s="5" t="s">
        <v>3271</v>
      </c>
      <c r="C5195" s="6" t="s">
        <v>610</v>
      </c>
    </row>
    <row r="5196">
      <c r="A5196" s="9">
        <f t="shared" si="1"/>
        <v>3704</v>
      </c>
      <c r="B5196" s="8" t="s">
        <v>3272</v>
      </c>
      <c r="C5196" s="9" t="s">
        <v>733</v>
      </c>
    </row>
    <row r="5197">
      <c r="A5197" s="9">
        <f t="shared" si="1"/>
        <v>3705</v>
      </c>
      <c r="B5197" s="8" t="s">
        <v>3273</v>
      </c>
      <c r="C5197" s="9" t="s">
        <v>177</v>
      </c>
    </row>
    <row r="5198">
      <c r="A5198" s="9">
        <f t="shared" si="1"/>
        <v>3706</v>
      </c>
      <c r="B5198" s="8" t="s">
        <v>3274</v>
      </c>
      <c r="C5198" s="9" t="s">
        <v>177</v>
      </c>
    </row>
    <row r="5199">
      <c r="A5199" s="9">
        <f t="shared" si="1"/>
        <v>3707</v>
      </c>
      <c r="B5199" s="8" t="s">
        <v>3275</v>
      </c>
      <c r="C5199" s="9" t="s">
        <v>1548</v>
      </c>
    </row>
    <row r="5200">
      <c r="A5200" s="9">
        <f t="shared" si="1"/>
        <v>3708</v>
      </c>
      <c r="B5200" s="5" t="s">
        <v>3276</v>
      </c>
      <c r="C5200" s="6" t="s">
        <v>1585</v>
      </c>
    </row>
    <row r="5201">
      <c r="A5201" s="9">
        <f t="shared" si="1"/>
        <v>3709</v>
      </c>
      <c r="B5201" s="5" t="s">
        <v>3277</v>
      </c>
      <c r="C5201" s="6" t="s">
        <v>1585</v>
      </c>
    </row>
    <row r="5202">
      <c r="A5202" s="9">
        <f t="shared" si="1"/>
        <v>3710</v>
      </c>
      <c r="B5202" s="5" t="s">
        <v>3278</v>
      </c>
      <c r="C5202" s="6" t="s">
        <v>1585</v>
      </c>
    </row>
    <row r="5203">
      <c r="A5203" s="9">
        <f t="shared" si="1"/>
        <v>3711</v>
      </c>
      <c r="B5203" s="5" t="s">
        <v>3279</v>
      </c>
      <c r="C5203" s="6" t="s">
        <v>1585</v>
      </c>
    </row>
    <row r="5204">
      <c r="A5204" s="9">
        <f t="shared" si="1"/>
        <v>3712</v>
      </c>
      <c r="B5204" s="5" t="s">
        <v>3280</v>
      </c>
      <c r="C5204" s="6" t="s">
        <v>1585</v>
      </c>
    </row>
    <row r="5205">
      <c r="A5205" s="9">
        <f t="shared" si="1"/>
        <v>3713</v>
      </c>
      <c r="B5205" s="5" t="s">
        <v>3281</v>
      </c>
      <c r="C5205" s="6" t="s">
        <v>785</v>
      </c>
    </row>
    <row r="5206">
      <c r="A5206" s="9">
        <f t="shared" si="1"/>
        <v>3714</v>
      </c>
      <c r="B5206" s="5" t="s">
        <v>3282</v>
      </c>
      <c r="C5206" s="6" t="s">
        <v>1221</v>
      </c>
    </row>
    <row r="5207">
      <c r="A5207" s="9">
        <f t="shared" si="1"/>
        <v>3715</v>
      </c>
      <c r="B5207" s="5" t="s">
        <v>3283</v>
      </c>
      <c r="C5207" s="6" t="s">
        <v>86</v>
      </c>
    </row>
    <row r="5208">
      <c r="A5208" s="9">
        <f t="shared" si="1"/>
        <v>3716</v>
      </c>
      <c r="B5208" s="5" t="s">
        <v>3284</v>
      </c>
      <c r="C5208" s="6" t="s">
        <v>1585</v>
      </c>
    </row>
    <row r="5209">
      <c r="A5209" s="9">
        <f t="shared" si="1"/>
        <v>3717</v>
      </c>
      <c r="B5209" s="5" t="s">
        <v>3285</v>
      </c>
      <c r="C5209" s="6" t="s">
        <v>1585</v>
      </c>
    </row>
    <row r="5210">
      <c r="A5210" s="9">
        <f t="shared" si="1"/>
        <v>3718</v>
      </c>
      <c r="B5210" s="5" t="s">
        <v>3286</v>
      </c>
      <c r="C5210" s="6" t="s">
        <v>1585</v>
      </c>
    </row>
    <row r="5211">
      <c r="A5211" s="9">
        <f t="shared" si="1"/>
        <v>3719</v>
      </c>
      <c r="B5211" s="5" t="s">
        <v>3287</v>
      </c>
      <c r="C5211" s="6" t="s">
        <v>780</v>
      </c>
    </row>
    <row r="5212">
      <c r="A5212" s="9">
        <f t="shared" si="1"/>
        <v>3720</v>
      </c>
      <c r="B5212" s="5" t="s">
        <v>3288</v>
      </c>
      <c r="C5212" s="6" t="s">
        <v>12</v>
      </c>
    </row>
    <row r="5213">
      <c r="A5213" s="9">
        <f t="shared" si="1"/>
        <v>3721</v>
      </c>
      <c r="B5213" s="8" t="s">
        <v>3289</v>
      </c>
      <c r="C5213" s="9" t="s">
        <v>1169</v>
      </c>
    </row>
    <row r="5214">
      <c r="A5214" s="9">
        <f t="shared" si="1"/>
        <v>3722</v>
      </c>
      <c r="B5214" s="5" t="s">
        <v>3290</v>
      </c>
      <c r="C5214" s="6" t="s">
        <v>785</v>
      </c>
    </row>
    <row r="5215">
      <c r="A5215" s="9">
        <f t="shared" si="1"/>
        <v>3723</v>
      </c>
      <c r="B5215" s="5" t="s">
        <v>3291</v>
      </c>
      <c r="C5215" s="6" t="s">
        <v>109</v>
      </c>
    </row>
    <row r="5216">
      <c r="A5216" s="9">
        <f t="shared" si="1"/>
        <v>3724</v>
      </c>
      <c r="B5216" s="5" t="s">
        <v>3292</v>
      </c>
      <c r="C5216" s="6" t="s">
        <v>109</v>
      </c>
    </row>
    <row r="5217">
      <c r="A5217" s="9">
        <f t="shared" si="1"/>
        <v>3725</v>
      </c>
      <c r="B5217" s="25" t="s">
        <v>24272</v>
      </c>
      <c r="C5217" s="26" t="s">
        <v>10122</v>
      </c>
    </row>
    <row r="5218">
      <c r="A5218" s="9">
        <f t="shared" si="1"/>
        <v>3725</v>
      </c>
      <c r="B5218" s="27" t="s">
        <v>24272</v>
      </c>
      <c r="C5218" s="28" t="s">
        <v>23637</v>
      </c>
    </row>
    <row r="5219">
      <c r="A5219" s="9">
        <f t="shared" si="1"/>
        <v>3726</v>
      </c>
      <c r="B5219" s="5" t="s">
        <v>3293</v>
      </c>
      <c r="C5219" s="6" t="s">
        <v>1223</v>
      </c>
    </row>
    <row r="5220">
      <c r="A5220" s="9">
        <f t="shared" si="1"/>
        <v>3727</v>
      </c>
      <c r="B5220" s="5" t="s">
        <v>3294</v>
      </c>
      <c r="C5220" s="6" t="s">
        <v>1223</v>
      </c>
    </row>
    <row r="5221">
      <c r="A5221" s="9">
        <f t="shared" si="1"/>
        <v>3728</v>
      </c>
      <c r="B5221" s="25" t="s">
        <v>24273</v>
      </c>
      <c r="C5221" s="26" t="s">
        <v>23817</v>
      </c>
    </row>
    <row r="5222">
      <c r="A5222" s="9">
        <f t="shared" si="1"/>
        <v>3729</v>
      </c>
      <c r="B5222" s="25" t="s">
        <v>24274</v>
      </c>
      <c r="C5222" s="26" t="s">
        <v>12983</v>
      </c>
    </row>
    <row r="5223">
      <c r="A5223" s="9">
        <f t="shared" si="1"/>
        <v>3730</v>
      </c>
      <c r="B5223" s="8" t="s">
        <v>3295</v>
      </c>
      <c r="C5223" s="9" t="s">
        <v>728</v>
      </c>
    </row>
    <row r="5224">
      <c r="A5224" s="9">
        <f t="shared" si="1"/>
        <v>3731</v>
      </c>
      <c r="B5224" s="5" t="s">
        <v>3296</v>
      </c>
      <c r="C5224" s="6" t="s">
        <v>1360</v>
      </c>
    </row>
    <row r="5225">
      <c r="A5225" s="9">
        <f t="shared" si="1"/>
        <v>3732</v>
      </c>
      <c r="B5225" s="5" t="s">
        <v>3297</v>
      </c>
      <c r="C5225" s="6" t="s">
        <v>1360</v>
      </c>
    </row>
    <row r="5226">
      <c r="A5226" s="9">
        <f t="shared" si="1"/>
        <v>3733</v>
      </c>
      <c r="B5226" s="25" t="s">
        <v>24275</v>
      </c>
      <c r="C5226" s="26" t="s">
        <v>23817</v>
      </c>
    </row>
    <row r="5227">
      <c r="A5227" s="9">
        <f t="shared" si="1"/>
        <v>3734</v>
      </c>
      <c r="B5227" s="25" t="s">
        <v>24276</v>
      </c>
      <c r="C5227" s="26" t="s">
        <v>8541</v>
      </c>
    </row>
    <row r="5228">
      <c r="A5228" s="9">
        <f t="shared" si="1"/>
        <v>3735</v>
      </c>
      <c r="B5228" s="25" t="s">
        <v>24277</v>
      </c>
      <c r="C5228" s="26" t="s">
        <v>8541</v>
      </c>
    </row>
    <row r="5229">
      <c r="A5229" s="9">
        <f t="shared" si="1"/>
        <v>3736</v>
      </c>
      <c r="B5229" s="8" t="s">
        <v>3298</v>
      </c>
      <c r="C5229" s="9" t="s">
        <v>76</v>
      </c>
    </row>
    <row r="5230">
      <c r="A5230" s="9">
        <f t="shared" si="1"/>
        <v>3737</v>
      </c>
      <c r="B5230" s="5" t="s">
        <v>3299</v>
      </c>
      <c r="C5230" s="6" t="s">
        <v>62</v>
      </c>
    </row>
    <row r="5231">
      <c r="A5231" s="9">
        <f t="shared" si="1"/>
        <v>3737</v>
      </c>
      <c r="B5231" s="5" t="s">
        <v>3299</v>
      </c>
      <c r="C5231" s="6" t="s">
        <v>23628</v>
      </c>
    </row>
    <row r="5232">
      <c r="A5232" s="9">
        <f t="shared" si="1"/>
        <v>3738</v>
      </c>
      <c r="B5232" s="5" t="s">
        <v>3300</v>
      </c>
      <c r="C5232" s="6" t="s">
        <v>1620</v>
      </c>
    </row>
    <row r="5233">
      <c r="A5233" s="9">
        <f t="shared" si="1"/>
        <v>3739</v>
      </c>
      <c r="B5233" s="5" t="s">
        <v>3301</v>
      </c>
      <c r="C5233" s="6" t="s">
        <v>1360</v>
      </c>
    </row>
    <row r="5234">
      <c r="A5234" s="9">
        <f t="shared" si="1"/>
        <v>3740</v>
      </c>
      <c r="B5234" s="8" t="s">
        <v>3302</v>
      </c>
      <c r="C5234" s="9" t="s">
        <v>46</v>
      </c>
    </row>
    <row r="5235">
      <c r="A5235" s="9">
        <f t="shared" si="1"/>
        <v>3741</v>
      </c>
      <c r="B5235" s="5" t="s">
        <v>3303</v>
      </c>
      <c r="C5235" s="6" t="s">
        <v>15</v>
      </c>
    </row>
    <row r="5236">
      <c r="A5236" s="9">
        <f t="shared" si="1"/>
        <v>3742</v>
      </c>
      <c r="B5236" s="5" t="s">
        <v>3304</v>
      </c>
      <c r="C5236" s="6" t="s">
        <v>1378</v>
      </c>
    </row>
    <row r="5237">
      <c r="A5237" s="9">
        <f t="shared" si="1"/>
        <v>3743</v>
      </c>
      <c r="B5237" s="25" t="s">
        <v>24278</v>
      </c>
      <c r="C5237" s="26" t="s">
        <v>941</v>
      </c>
    </row>
    <row r="5238">
      <c r="A5238" s="9">
        <f t="shared" si="1"/>
        <v>3743</v>
      </c>
      <c r="B5238" s="25" t="s">
        <v>24278</v>
      </c>
      <c r="C5238" s="6" t="s">
        <v>23672</v>
      </c>
    </row>
    <row r="5239">
      <c r="A5239" s="9">
        <f t="shared" si="1"/>
        <v>3744</v>
      </c>
      <c r="B5239" s="5" t="s">
        <v>3305</v>
      </c>
      <c r="C5239" s="6" t="s">
        <v>196</v>
      </c>
    </row>
    <row r="5240">
      <c r="A5240" s="9">
        <f t="shared" si="1"/>
        <v>3744</v>
      </c>
      <c r="B5240" s="5" t="s">
        <v>3305</v>
      </c>
      <c r="C5240" s="6" t="s">
        <v>23637</v>
      </c>
    </row>
    <row r="5241">
      <c r="A5241" s="9">
        <f t="shared" si="1"/>
        <v>3745</v>
      </c>
      <c r="B5241" s="25" t="s">
        <v>24279</v>
      </c>
      <c r="C5241" s="26" t="s">
        <v>487</v>
      </c>
    </row>
    <row r="5242">
      <c r="A5242" s="9">
        <f t="shared" si="1"/>
        <v>3745</v>
      </c>
      <c r="B5242" s="27" t="s">
        <v>24279</v>
      </c>
      <c r="C5242" s="28" t="s">
        <v>23637</v>
      </c>
    </row>
    <row r="5243">
      <c r="A5243" s="9">
        <f t="shared" si="1"/>
        <v>3746</v>
      </c>
      <c r="B5243" s="5" t="s">
        <v>3306</v>
      </c>
      <c r="C5243" s="6" t="s">
        <v>538</v>
      </c>
    </row>
    <row r="5244">
      <c r="A5244" s="9">
        <f t="shared" si="1"/>
        <v>3746</v>
      </c>
      <c r="B5244" s="5" t="s">
        <v>3306</v>
      </c>
      <c r="C5244" s="6" t="s">
        <v>23628</v>
      </c>
    </row>
    <row r="5245">
      <c r="A5245" s="9">
        <f t="shared" si="1"/>
        <v>3747</v>
      </c>
      <c r="B5245" s="25" t="s">
        <v>24280</v>
      </c>
      <c r="C5245" s="26" t="s">
        <v>4721</v>
      </c>
    </row>
    <row r="5246">
      <c r="A5246" s="9">
        <f t="shared" si="1"/>
        <v>3748</v>
      </c>
      <c r="B5246" s="25" t="s">
        <v>24281</v>
      </c>
      <c r="C5246" s="26" t="s">
        <v>23845</v>
      </c>
    </row>
    <row r="5247">
      <c r="A5247" s="9">
        <f t="shared" si="1"/>
        <v>3749</v>
      </c>
      <c r="B5247" s="5" t="s">
        <v>3307</v>
      </c>
      <c r="C5247" s="6" t="s">
        <v>1124</v>
      </c>
    </row>
    <row r="5248">
      <c r="A5248" s="9">
        <f t="shared" si="1"/>
        <v>3750</v>
      </c>
      <c r="B5248" s="8" t="s">
        <v>3308</v>
      </c>
      <c r="C5248" s="9" t="s">
        <v>818</v>
      </c>
    </row>
    <row r="5249">
      <c r="A5249" s="9">
        <f t="shared" si="1"/>
        <v>3751</v>
      </c>
      <c r="B5249" s="8" t="s">
        <v>3309</v>
      </c>
      <c r="C5249" s="9" t="s">
        <v>818</v>
      </c>
    </row>
    <row r="5250">
      <c r="A5250" s="9">
        <f t="shared" si="1"/>
        <v>3752</v>
      </c>
      <c r="B5250" s="8" t="s">
        <v>3310</v>
      </c>
      <c r="C5250" s="9" t="s">
        <v>893</v>
      </c>
    </row>
    <row r="5251">
      <c r="A5251" s="9">
        <f t="shared" si="1"/>
        <v>3753</v>
      </c>
      <c r="B5251" s="25" t="s">
        <v>24282</v>
      </c>
      <c r="C5251" s="26" t="s">
        <v>672</v>
      </c>
    </row>
    <row r="5252">
      <c r="A5252" s="9">
        <f t="shared" si="1"/>
        <v>3753</v>
      </c>
      <c r="B5252" s="27" t="s">
        <v>24282</v>
      </c>
      <c r="C5252" s="28" t="s">
        <v>23637</v>
      </c>
    </row>
    <row r="5253">
      <c r="A5253" s="9">
        <f t="shared" si="1"/>
        <v>3754</v>
      </c>
      <c r="B5253" s="35" t="s">
        <v>24283</v>
      </c>
      <c r="C5253" s="26" t="s">
        <v>23636</v>
      </c>
    </row>
    <row r="5254">
      <c r="A5254" s="9">
        <f t="shared" si="1"/>
        <v>3755</v>
      </c>
      <c r="B5254" s="8" t="s">
        <v>3311</v>
      </c>
      <c r="C5254" s="9" t="s">
        <v>733</v>
      </c>
    </row>
    <row r="5255">
      <c r="A5255" s="9">
        <f t="shared" si="1"/>
        <v>3756</v>
      </c>
      <c r="B5255" s="8" t="s">
        <v>3312</v>
      </c>
      <c r="C5255" s="9" t="s">
        <v>722</v>
      </c>
    </row>
    <row r="5256">
      <c r="A5256" s="9">
        <f t="shared" si="1"/>
        <v>3757</v>
      </c>
      <c r="B5256" s="8" t="s">
        <v>3313</v>
      </c>
      <c r="C5256" s="9" t="s">
        <v>8</v>
      </c>
    </row>
    <row r="5257">
      <c r="A5257" s="9">
        <f t="shared" si="1"/>
        <v>3758</v>
      </c>
      <c r="B5257" s="8" t="s">
        <v>3314</v>
      </c>
      <c r="C5257" s="9" t="s">
        <v>10</v>
      </c>
    </row>
    <row r="5258">
      <c r="A5258" s="9">
        <f t="shared" si="1"/>
        <v>3759</v>
      </c>
      <c r="B5258" s="5" t="s">
        <v>3315</v>
      </c>
      <c r="C5258" s="6" t="s">
        <v>326</v>
      </c>
    </row>
    <row r="5259">
      <c r="A5259" s="9">
        <f t="shared" si="1"/>
        <v>3759</v>
      </c>
      <c r="B5259" s="5" t="s">
        <v>3315</v>
      </c>
      <c r="C5259" s="6" t="s">
        <v>23637</v>
      </c>
    </row>
    <row r="5260">
      <c r="A5260" s="9">
        <f t="shared" si="1"/>
        <v>3760</v>
      </c>
      <c r="B5260" s="8" t="s">
        <v>3316</v>
      </c>
      <c r="C5260" s="6" t="s">
        <v>150</v>
      </c>
    </row>
    <row r="5261">
      <c r="A5261" s="9">
        <f t="shared" si="1"/>
        <v>3760</v>
      </c>
      <c r="B5261" s="8" t="s">
        <v>3316</v>
      </c>
      <c r="C5261" s="6" t="s">
        <v>23637</v>
      </c>
    </row>
    <row r="5262">
      <c r="A5262" s="9">
        <f t="shared" si="1"/>
        <v>3761</v>
      </c>
      <c r="B5262" s="8" t="s">
        <v>3317</v>
      </c>
      <c r="C5262" s="6" t="s">
        <v>60</v>
      </c>
    </row>
    <row r="5263">
      <c r="A5263" s="9">
        <f t="shared" si="1"/>
        <v>3762</v>
      </c>
      <c r="B5263" s="5" t="s">
        <v>3318</v>
      </c>
      <c r="C5263" s="6" t="s">
        <v>336</v>
      </c>
    </row>
    <row r="5264">
      <c r="A5264" s="9">
        <f t="shared" si="1"/>
        <v>3762</v>
      </c>
      <c r="B5264" s="5" t="s">
        <v>3318</v>
      </c>
      <c r="C5264" s="6" t="s">
        <v>23637</v>
      </c>
    </row>
    <row r="5265">
      <c r="A5265" s="9">
        <f t="shared" si="1"/>
        <v>3763</v>
      </c>
      <c r="B5265" s="25" t="s">
        <v>24284</v>
      </c>
      <c r="C5265" s="26" t="s">
        <v>446</v>
      </c>
    </row>
    <row r="5266">
      <c r="A5266" s="9">
        <f t="shared" si="1"/>
        <v>3763</v>
      </c>
      <c r="B5266" s="27" t="s">
        <v>24284</v>
      </c>
      <c r="C5266" s="28" t="s">
        <v>23637</v>
      </c>
    </row>
    <row r="5267">
      <c r="A5267" s="9">
        <f t="shared" si="1"/>
        <v>3764</v>
      </c>
      <c r="B5267" s="5" t="s">
        <v>3319</v>
      </c>
      <c r="C5267" s="6" t="s">
        <v>179</v>
      </c>
    </row>
    <row r="5268">
      <c r="A5268" s="9">
        <f t="shared" si="1"/>
        <v>3764</v>
      </c>
      <c r="B5268" s="5" t="s">
        <v>3319</v>
      </c>
      <c r="C5268" s="6" t="s">
        <v>23637</v>
      </c>
    </row>
    <row r="5269">
      <c r="A5269" s="9">
        <f t="shared" si="1"/>
        <v>3765</v>
      </c>
      <c r="B5269" s="25" t="s">
        <v>24285</v>
      </c>
      <c r="C5269" s="26" t="s">
        <v>10122</v>
      </c>
    </row>
    <row r="5270">
      <c r="A5270" s="9">
        <f t="shared" si="1"/>
        <v>3765</v>
      </c>
      <c r="B5270" s="27" t="s">
        <v>24285</v>
      </c>
      <c r="C5270" s="28" t="s">
        <v>23637</v>
      </c>
    </row>
    <row r="5271">
      <c r="A5271" s="9">
        <f t="shared" si="1"/>
        <v>3766</v>
      </c>
      <c r="B5271" s="5" t="s">
        <v>3320</v>
      </c>
      <c r="C5271" s="6" t="s">
        <v>179</v>
      </c>
    </row>
    <row r="5272">
      <c r="A5272" s="9">
        <f t="shared" si="1"/>
        <v>3766</v>
      </c>
      <c r="B5272" s="5" t="s">
        <v>3320</v>
      </c>
      <c r="C5272" s="6" t="s">
        <v>23637</v>
      </c>
    </row>
    <row r="5273">
      <c r="A5273" s="9">
        <f t="shared" si="1"/>
        <v>3767</v>
      </c>
      <c r="B5273" s="5" t="s">
        <v>3321</v>
      </c>
      <c r="C5273" s="6" t="s">
        <v>324</v>
      </c>
    </row>
    <row r="5274">
      <c r="A5274" s="9">
        <f t="shared" si="1"/>
        <v>3767</v>
      </c>
      <c r="B5274" s="5" t="s">
        <v>3321</v>
      </c>
      <c r="C5274" s="6" t="s">
        <v>23637</v>
      </c>
    </row>
    <row r="5275">
      <c r="A5275" s="9">
        <f t="shared" si="1"/>
        <v>3768</v>
      </c>
      <c r="B5275" s="5" t="s">
        <v>3322</v>
      </c>
      <c r="C5275" s="6" t="s">
        <v>324</v>
      </c>
    </row>
    <row r="5276">
      <c r="A5276" s="9">
        <f t="shared" si="1"/>
        <v>3768</v>
      </c>
      <c r="B5276" s="5" t="s">
        <v>3322</v>
      </c>
      <c r="C5276" s="6" t="s">
        <v>23637</v>
      </c>
    </row>
    <row r="5277">
      <c r="A5277" s="9">
        <f t="shared" si="1"/>
        <v>3769</v>
      </c>
      <c r="B5277" s="5" t="s">
        <v>3323</v>
      </c>
      <c r="C5277" s="6" t="s">
        <v>336</v>
      </c>
    </row>
    <row r="5278">
      <c r="A5278" s="9">
        <f t="shared" si="1"/>
        <v>3769</v>
      </c>
      <c r="B5278" s="5" t="s">
        <v>3323</v>
      </c>
      <c r="C5278" s="6" t="s">
        <v>23637</v>
      </c>
    </row>
    <row r="5279">
      <c r="A5279" s="9">
        <f t="shared" si="1"/>
        <v>3770</v>
      </c>
      <c r="B5279" s="5" t="s">
        <v>3324</v>
      </c>
      <c r="C5279" s="6" t="s">
        <v>452</v>
      </c>
    </row>
    <row r="5280">
      <c r="A5280" s="9">
        <f t="shared" si="1"/>
        <v>3770</v>
      </c>
      <c r="B5280" s="5" t="s">
        <v>3324</v>
      </c>
      <c r="C5280" s="6" t="s">
        <v>150</v>
      </c>
    </row>
    <row r="5281">
      <c r="A5281" s="9">
        <f t="shared" si="1"/>
        <v>3770</v>
      </c>
      <c r="B5281" s="5" t="s">
        <v>3324</v>
      </c>
      <c r="C5281" s="6" t="s">
        <v>23637</v>
      </c>
    </row>
    <row r="5282">
      <c r="A5282" s="9">
        <f t="shared" si="1"/>
        <v>3771</v>
      </c>
      <c r="B5282" s="25" t="s">
        <v>24286</v>
      </c>
      <c r="C5282" s="26" t="s">
        <v>10122</v>
      </c>
    </row>
    <row r="5283">
      <c r="A5283" s="9">
        <f t="shared" si="1"/>
        <v>3771</v>
      </c>
      <c r="B5283" s="27" t="s">
        <v>24286</v>
      </c>
      <c r="C5283" s="28" t="s">
        <v>23637</v>
      </c>
    </row>
    <row r="5284">
      <c r="A5284" s="9">
        <f t="shared" si="1"/>
        <v>3772</v>
      </c>
      <c r="B5284" s="8" t="s">
        <v>3325</v>
      </c>
      <c r="C5284" s="9" t="s">
        <v>177</v>
      </c>
    </row>
    <row r="5285">
      <c r="A5285" s="9">
        <f t="shared" si="1"/>
        <v>3773</v>
      </c>
      <c r="B5285" s="5" t="s">
        <v>3326</v>
      </c>
      <c r="C5285" s="6" t="s">
        <v>196</v>
      </c>
    </row>
    <row r="5286">
      <c r="A5286" s="9">
        <f t="shared" si="1"/>
        <v>3773</v>
      </c>
      <c r="B5286" s="5" t="s">
        <v>3326</v>
      </c>
      <c r="C5286" s="6" t="s">
        <v>23637</v>
      </c>
    </row>
    <row r="5287">
      <c r="A5287" s="9">
        <f t="shared" si="1"/>
        <v>3774</v>
      </c>
      <c r="B5287" s="8" t="s">
        <v>3327</v>
      </c>
      <c r="C5287" s="9" t="s">
        <v>60</v>
      </c>
    </row>
    <row r="5288">
      <c r="A5288" s="9">
        <f t="shared" si="1"/>
        <v>3775</v>
      </c>
      <c r="B5288" s="5" t="s">
        <v>3328</v>
      </c>
      <c r="C5288" s="6" t="s">
        <v>179</v>
      </c>
    </row>
    <row r="5289">
      <c r="A5289" s="9">
        <f t="shared" si="1"/>
        <v>3775</v>
      </c>
      <c r="B5289" s="5" t="s">
        <v>3328</v>
      </c>
      <c r="C5289" s="6" t="s">
        <v>23637</v>
      </c>
    </row>
    <row r="5290">
      <c r="A5290" s="9">
        <f t="shared" si="1"/>
        <v>3776</v>
      </c>
      <c r="B5290" s="5" t="s">
        <v>3329</v>
      </c>
      <c r="C5290" s="6" t="s">
        <v>365</v>
      </c>
    </row>
    <row r="5291">
      <c r="A5291" s="9">
        <f t="shared" si="1"/>
        <v>3777</v>
      </c>
      <c r="B5291" s="25" t="s">
        <v>24287</v>
      </c>
      <c r="C5291" s="26" t="s">
        <v>91</v>
      </c>
    </row>
    <row r="5292">
      <c r="A5292" s="9">
        <f t="shared" si="1"/>
        <v>3778</v>
      </c>
      <c r="B5292" s="25" t="s">
        <v>24288</v>
      </c>
      <c r="C5292" s="26" t="s">
        <v>91</v>
      </c>
    </row>
    <row r="5293">
      <c r="A5293" s="9">
        <f t="shared" si="1"/>
        <v>3778</v>
      </c>
      <c r="B5293" s="25" t="s">
        <v>24288</v>
      </c>
      <c r="C5293" s="26" t="s">
        <v>54</v>
      </c>
    </row>
    <row r="5294">
      <c r="A5294" s="9">
        <f t="shared" si="1"/>
        <v>3778</v>
      </c>
      <c r="B5294" s="25" t="s">
        <v>24288</v>
      </c>
      <c r="C5294" s="26" t="s">
        <v>454</v>
      </c>
    </row>
    <row r="5295">
      <c r="A5295" s="9">
        <f t="shared" si="1"/>
        <v>3778</v>
      </c>
      <c r="B5295" s="27" t="s">
        <v>24288</v>
      </c>
      <c r="C5295" s="28" t="s">
        <v>23637</v>
      </c>
    </row>
    <row r="5296">
      <c r="A5296" s="9">
        <f t="shared" si="1"/>
        <v>3779</v>
      </c>
      <c r="B5296" s="25" t="s">
        <v>24289</v>
      </c>
      <c r="C5296" s="26" t="s">
        <v>91</v>
      </c>
    </row>
    <row r="5297">
      <c r="A5297" s="9">
        <f t="shared" si="1"/>
        <v>3779</v>
      </c>
      <c r="B5297" s="25" t="s">
        <v>24289</v>
      </c>
      <c r="C5297" s="26" t="s">
        <v>267</v>
      </c>
    </row>
    <row r="5298">
      <c r="A5298" s="9">
        <f t="shared" si="1"/>
        <v>3779</v>
      </c>
      <c r="B5298" s="27" t="s">
        <v>24289</v>
      </c>
      <c r="C5298" s="28" t="s">
        <v>23637</v>
      </c>
    </row>
    <row r="5299">
      <c r="A5299" s="9">
        <f t="shared" si="1"/>
        <v>3780</v>
      </c>
      <c r="B5299" s="5" t="s">
        <v>3330</v>
      </c>
      <c r="C5299" s="6" t="s">
        <v>162</v>
      </c>
    </row>
    <row r="5300">
      <c r="A5300" s="9">
        <f t="shared" si="1"/>
        <v>3780</v>
      </c>
      <c r="B5300" s="25" t="s">
        <v>3330</v>
      </c>
      <c r="C5300" s="26" t="s">
        <v>672</v>
      </c>
    </row>
    <row r="5301">
      <c r="A5301" s="9">
        <f t="shared" si="1"/>
        <v>3780</v>
      </c>
      <c r="B5301" s="27" t="s">
        <v>3330</v>
      </c>
      <c r="C5301" s="28" t="s">
        <v>23637</v>
      </c>
    </row>
    <row r="5302">
      <c r="A5302" s="9">
        <f t="shared" si="1"/>
        <v>3781</v>
      </c>
      <c r="B5302" s="25" t="s">
        <v>24290</v>
      </c>
      <c r="C5302" s="26" t="s">
        <v>487</v>
      </c>
    </row>
    <row r="5303">
      <c r="A5303" s="9">
        <f t="shared" si="1"/>
        <v>3781</v>
      </c>
      <c r="B5303" s="27" t="s">
        <v>24290</v>
      </c>
      <c r="C5303" s="28" t="s">
        <v>23637</v>
      </c>
    </row>
    <row r="5304">
      <c r="A5304" s="9">
        <f t="shared" si="1"/>
        <v>3782</v>
      </c>
      <c r="B5304" s="5" t="s">
        <v>3331</v>
      </c>
      <c r="C5304" s="6" t="s">
        <v>196</v>
      </c>
    </row>
    <row r="5305">
      <c r="A5305" s="9">
        <f t="shared" si="1"/>
        <v>3782</v>
      </c>
      <c r="B5305" s="5" t="s">
        <v>3331</v>
      </c>
      <c r="C5305" s="6" t="s">
        <v>23637</v>
      </c>
    </row>
    <row r="5306">
      <c r="A5306" s="9">
        <f t="shared" si="1"/>
        <v>3783</v>
      </c>
      <c r="B5306" s="8" t="s">
        <v>3332</v>
      </c>
      <c r="C5306" s="9" t="s">
        <v>616</v>
      </c>
    </row>
    <row r="5307">
      <c r="A5307" s="9">
        <f t="shared" si="1"/>
        <v>3784</v>
      </c>
      <c r="B5307" s="5" t="s">
        <v>3333</v>
      </c>
      <c r="C5307" s="6" t="s">
        <v>162</v>
      </c>
    </row>
    <row r="5308">
      <c r="A5308" s="9">
        <f t="shared" si="1"/>
        <v>3785</v>
      </c>
      <c r="B5308" s="5" t="s">
        <v>3334</v>
      </c>
      <c r="C5308" s="6" t="s">
        <v>405</v>
      </c>
    </row>
    <row r="5309">
      <c r="A5309" s="9">
        <f t="shared" si="1"/>
        <v>3785</v>
      </c>
      <c r="B5309" s="5" t="s">
        <v>3334</v>
      </c>
      <c r="C5309" s="6" t="s">
        <v>23637</v>
      </c>
    </row>
    <row r="5310">
      <c r="A5310" s="9">
        <f t="shared" si="1"/>
        <v>3786</v>
      </c>
      <c r="B5310" s="25" t="s">
        <v>24291</v>
      </c>
      <c r="C5310" s="26" t="s">
        <v>672</v>
      </c>
    </row>
    <row r="5311">
      <c r="A5311" s="9">
        <f t="shared" si="1"/>
        <v>3786</v>
      </c>
      <c r="B5311" s="27" t="s">
        <v>24291</v>
      </c>
      <c r="C5311" s="28" t="s">
        <v>23637</v>
      </c>
    </row>
    <row r="5312">
      <c r="A5312" s="9">
        <f t="shared" si="1"/>
        <v>3787</v>
      </c>
      <c r="B5312" s="8" t="s">
        <v>3335</v>
      </c>
      <c r="C5312" s="9" t="s">
        <v>835</v>
      </c>
    </row>
    <row r="5313">
      <c r="A5313" s="9">
        <f t="shared" si="1"/>
        <v>3788</v>
      </c>
      <c r="B5313" s="8" t="s">
        <v>3336</v>
      </c>
      <c r="C5313" s="9" t="s">
        <v>60</v>
      </c>
    </row>
    <row r="5314">
      <c r="A5314" s="9">
        <f t="shared" si="1"/>
        <v>3789</v>
      </c>
      <c r="B5314" s="5" t="s">
        <v>3337</v>
      </c>
      <c r="C5314" s="6" t="s">
        <v>267</v>
      </c>
    </row>
    <row r="5315">
      <c r="A5315" s="9">
        <f t="shared" si="1"/>
        <v>3789</v>
      </c>
      <c r="B5315" s="5" t="s">
        <v>3337</v>
      </c>
      <c r="C5315" s="6" t="s">
        <v>91</v>
      </c>
    </row>
    <row r="5316">
      <c r="A5316" s="9">
        <f t="shared" si="1"/>
        <v>3789</v>
      </c>
      <c r="B5316" s="5" t="s">
        <v>3337</v>
      </c>
      <c r="C5316" s="6" t="s">
        <v>405</v>
      </c>
    </row>
    <row r="5317">
      <c r="A5317" s="9">
        <f t="shared" si="1"/>
        <v>3789</v>
      </c>
      <c r="B5317" s="5" t="s">
        <v>3337</v>
      </c>
      <c r="C5317" s="6" t="s">
        <v>23637</v>
      </c>
    </row>
    <row r="5318">
      <c r="A5318" s="9">
        <f t="shared" si="1"/>
        <v>3790</v>
      </c>
      <c r="B5318" s="8" t="s">
        <v>3338</v>
      </c>
      <c r="C5318" s="9" t="s">
        <v>142</v>
      </c>
    </row>
    <row r="5319">
      <c r="A5319" s="9">
        <f t="shared" si="1"/>
        <v>3791</v>
      </c>
      <c r="B5319" s="5" t="s">
        <v>3339</v>
      </c>
      <c r="C5319" s="6" t="s">
        <v>142</v>
      </c>
    </row>
    <row r="5320">
      <c r="A5320" s="9">
        <f t="shared" si="1"/>
        <v>3792</v>
      </c>
      <c r="B5320" s="25" t="s">
        <v>24292</v>
      </c>
      <c r="C5320" s="26" t="s">
        <v>487</v>
      </c>
    </row>
    <row r="5321">
      <c r="A5321" s="9">
        <f t="shared" si="1"/>
        <v>3792</v>
      </c>
      <c r="B5321" s="27" t="s">
        <v>24292</v>
      </c>
      <c r="C5321" s="28" t="s">
        <v>23637</v>
      </c>
    </row>
    <row r="5322">
      <c r="A5322" s="9">
        <f t="shared" si="1"/>
        <v>3793</v>
      </c>
      <c r="B5322" s="5" t="s">
        <v>3340</v>
      </c>
      <c r="C5322" s="6" t="s">
        <v>313</v>
      </c>
    </row>
    <row r="5323">
      <c r="A5323" s="9">
        <f t="shared" si="1"/>
        <v>3794</v>
      </c>
      <c r="B5323" s="5" t="s">
        <v>3341</v>
      </c>
      <c r="C5323" s="6" t="s">
        <v>153</v>
      </c>
    </row>
    <row r="5324">
      <c r="A5324" s="9">
        <f t="shared" si="1"/>
        <v>3794</v>
      </c>
      <c r="B5324" s="5" t="s">
        <v>3341</v>
      </c>
      <c r="C5324" s="6" t="s">
        <v>23637</v>
      </c>
    </row>
    <row r="5325">
      <c r="A5325" s="9">
        <f t="shared" si="1"/>
        <v>3795</v>
      </c>
      <c r="B5325" s="5" t="s">
        <v>3342</v>
      </c>
      <c r="C5325" s="6" t="s">
        <v>324</v>
      </c>
    </row>
    <row r="5326">
      <c r="A5326" s="9">
        <f t="shared" si="1"/>
        <v>3795</v>
      </c>
      <c r="B5326" s="5" t="s">
        <v>3342</v>
      </c>
      <c r="C5326" s="6" t="s">
        <v>23637</v>
      </c>
    </row>
    <row r="5327">
      <c r="A5327" s="9">
        <f t="shared" si="1"/>
        <v>3796</v>
      </c>
      <c r="B5327" s="5" t="s">
        <v>3343</v>
      </c>
      <c r="C5327" s="6" t="s">
        <v>1376</v>
      </c>
    </row>
    <row r="5328">
      <c r="A5328" s="9">
        <f t="shared" si="1"/>
        <v>3796</v>
      </c>
      <c r="B5328" s="5" t="s">
        <v>3343</v>
      </c>
      <c r="C5328" s="6" t="s">
        <v>23628</v>
      </c>
    </row>
    <row r="5329">
      <c r="A5329" s="9">
        <f t="shared" si="1"/>
        <v>3797</v>
      </c>
      <c r="B5329" s="8" t="s">
        <v>3344</v>
      </c>
      <c r="C5329" s="9" t="s">
        <v>56</v>
      </c>
    </row>
    <row r="5330">
      <c r="A5330" s="9">
        <f t="shared" si="1"/>
        <v>3798</v>
      </c>
      <c r="B5330" s="5" t="s">
        <v>3345</v>
      </c>
      <c r="C5330" s="6" t="s">
        <v>946</v>
      </c>
    </row>
    <row r="5331">
      <c r="A5331" s="9">
        <f t="shared" si="1"/>
        <v>3799</v>
      </c>
      <c r="B5331" s="29" t="s">
        <v>24293</v>
      </c>
      <c r="C5331" s="26" t="s">
        <v>23636</v>
      </c>
    </row>
    <row r="5332">
      <c r="A5332" s="9">
        <f t="shared" si="1"/>
        <v>3800</v>
      </c>
      <c r="B5332" s="30" t="s">
        <v>24294</v>
      </c>
      <c r="C5332" s="26" t="s">
        <v>23639</v>
      </c>
    </row>
    <row r="5333">
      <c r="A5333" s="9">
        <f t="shared" si="1"/>
        <v>3801</v>
      </c>
      <c r="B5333" s="30" t="s">
        <v>24295</v>
      </c>
      <c r="C5333" s="26" t="s">
        <v>23639</v>
      </c>
    </row>
    <row r="5334">
      <c r="A5334" s="9">
        <f t="shared" si="1"/>
        <v>3802</v>
      </c>
      <c r="B5334" s="30" t="s">
        <v>24296</v>
      </c>
      <c r="C5334" s="26" t="s">
        <v>23639</v>
      </c>
    </row>
    <row r="5335">
      <c r="A5335" s="9">
        <f t="shared" si="1"/>
        <v>3802</v>
      </c>
      <c r="B5335" s="30" t="s">
        <v>24296</v>
      </c>
      <c r="C5335" s="26" t="s">
        <v>60</v>
      </c>
    </row>
    <row r="5336">
      <c r="A5336" s="9">
        <f t="shared" si="1"/>
        <v>3803</v>
      </c>
      <c r="B5336" s="8" t="s">
        <v>3346</v>
      </c>
      <c r="C5336" s="9" t="s">
        <v>54</v>
      </c>
    </row>
    <row r="5337">
      <c r="A5337" s="9">
        <f t="shared" si="1"/>
        <v>3804</v>
      </c>
      <c r="B5337" s="25" t="s">
        <v>24297</v>
      </c>
      <c r="C5337" s="26" t="s">
        <v>446</v>
      </c>
    </row>
    <row r="5338">
      <c r="A5338" s="9">
        <f t="shared" si="1"/>
        <v>3804</v>
      </c>
      <c r="B5338" s="27" t="s">
        <v>24297</v>
      </c>
      <c r="C5338" s="28" t="s">
        <v>23637</v>
      </c>
    </row>
    <row r="5339">
      <c r="A5339" s="9">
        <f t="shared" si="1"/>
        <v>3805</v>
      </c>
      <c r="B5339" s="5" t="s">
        <v>3347</v>
      </c>
      <c r="C5339" s="6" t="s">
        <v>267</v>
      </c>
    </row>
    <row r="5340">
      <c r="A5340" s="9">
        <f t="shared" si="1"/>
        <v>3805</v>
      </c>
      <c r="B5340" s="5" t="s">
        <v>3347</v>
      </c>
      <c r="C5340" s="6" t="s">
        <v>23637</v>
      </c>
    </row>
    <row r="5341">
      <c r="A5341" s="9">
        <f t="shared" si="1"/>
        <v>3806</v>
      </c>
      <c r="B5341" s="5" t="s">
        <v>3348</v>
      </c>
      <c r="C5341" s="6" t="s">
        <v>179</v>
      </c>
    </row>
    <row r="5342">
      <c r="A5342" s="9">
        <f t="shared" si="1"/>
        <v>3806</v>
      </c>
      <c r="B5342" s="5" t="s">
        <v>3348</v>
      </c>
      <c r="C5342" s="6" t="s">
        <v>23637</v>
      </c>
    </row>
    <row r="5343">
      <c r="A5343" s="9">
        <f t="shared" si="1"/>
        <v>3807</v>
      </c>
      <c r="B5343" s="8" t="s">
        <v>3349</v>
      </c>
      <c r="C5343" s="9" t="s">
        <v>54</v>
      </c>
    </row>
    <row r="5344">
      <c r="A5344" s="9">
        <f t="shared" si="1"/>
        <v>3808</v>
      </c>
      <c r="B5344" s="8" t="s">
        <v>3350</v>
      </c>
      <c r="C5344" s="9" t="s">
        <v>56</v>
      </c>
    </row>
    <row r="5345">
      <c r="A5345" s="9">
        <f t="shared" si="1"/>
        <v>3809</v>
      </c>
      <c r="B5345" s="25" t="s">
        <v>24298</v>
      </c>
      <c r="C5345" s="26" t="s">
        <v>10122</v>
      </c>
    </row>
    <row r="5346">
      <c r="A5346" s="9">
        <f t="shared" si="1"/>
        <v>3809</v>
      </c>
      <c r="B5346" s="27" t="s">
        <v>24298</v>
      </c>
      <c r="C5346" s="28" t="s">
        <v>23637</v>
      </c>
    </row>
    <row r="5347">
      <c r="A5347" s="9">
        <f t="shared" si="1"/>
        <v>3810</v>
      </c>
      <c r="B5347" s="5" t="s">
        <v>3351</v>
      </c>
      <c r="C5347" s="6" t="s">
        <v>142</v>
      </c>
    </row>
    <row r="5348">
      <c r="A5348" s="9">
        <f t="shared" si="1"/>
        <v>3810</v>
      </c>
      <c r="B5348" s="25" t="s">
        <v>3351</v>
      </c>
      <c r="C5348" s="26" t="s">
        <v>672</v>
      </c>
    </row>
    <row r="5349">
      <c r="A5349" s="9">
        <f t="shared" si="1"/>
        <v>3810</v>
      </c>
      <c r="B5349" s="27" t="s">
        <v>3351</v>
      </c>
      <c r="C5349" s="28" t="s">
        <v>23637</v>
      </c>
    </row>
    <row r="5350">
      <c r="A5350" s="9">
        <f t="shared" si="1"/>
        <v>3811</v>
      </c>
      <c r="B5350" s="5" t="s">
        <v>3352</v>
      </c>
      <c r="C5350" s="6" t="s">
        <v>179</v>
      </c>
    </row>
    <row r="5351">
      <c r="A5351" s="9">
        <f t="shared" si="1"/>
        <v>3811</v>
      </c>
      <c r="B5351" s="5" t="s">
        <v>3352</v>
      </c>
      <c r="C5351" s="6" t="s">
        <v>23637</v>
      </c>
    </row>
    <row r="5352">
      <c r="A5352" s="9">
        <f t="shared" si="1"/>
        <v>3812</v>
      </c>
      <c r="B5352" s="8" t="s">
        <v>3353</v>
      </c>
      <c r="C5352" s="6" t="s">
        <v>150</v>
      </c>
    </row>
    <row r="5353">
      <c r="A5353" s="9">
        <f t="shared" si="1"/>
        <v>3812</v>
      </c>
      <c r="B5353" s="8" t="s">
        <v>3353</v>
      </c>
      <c r="C5353" s="6" t="s">
        <v>162</v>
      </c>
    </row>
    <row r="5354">
      <c r="A5354" s="9">
        <f t="shared" si="1"/>
        <v>3812</v>
      </c>
      <c r="B5354" s="8" t="s">
        <v>3353</v>
      </c>
      <c r="C5354" s="9" t="s">
        <v>60</v>
      </c>
    </row>
    <row r="5355">
      <c r="A5355" s="9">
        <f t="shared" si="1"/>
        <v>3812</v>
      </c>
      <c r="B5355" s="8" t="s">
        <v>3353</v>
      </c>
      <c r="C5355" s="9" t="s">
        <v>142</v>
      </c>
    </row>
    <row r="5356">
      <c r="A5356" s="9">
        <f t="shared" si="1"/>
        <v>3812</v>
      </c>
      <c r="B5356" s="8" t="s">
        <v>3353</v>
      </c>
      <c r="C5356" s="6" t="s">
        <v>23637</v>
      </c>
    </row>
    <row r="5357">
      <c r="A5357" s="9">
        <f t="shared" si="1"/>
        <v>3813</v>
      </c>
      <c r="B5357" s="8" t="s">
        <v>3354</v>
      </c>
      <c r="C5357" s="9" t="s">
        <v>56</v>
      </c>
    </row>
    <row r="5358">
      <c r="A5358" s="9">
        <f t="shared" si="1"/>
        <v>3814</v>
      </c>
      <c r="B5358" s="25" t="s">
        <v>24299</v>
      </c>
      <c r="C5358" s="26" t="s">
        <v>946</v>
      </c>
    </row>
    <row r="5359">
      <c r="A5359" s="9">
        <f t="shared" si="1"/>
        <v>3815</v>
      </c>
      <c r="B5359" s="5" t="s">
        <v>3355</v>
      </c>
      <c r="C5359" s="6" t="s">
        <v>142</v>
      </c>
    </row>
    <row r="5360">
      <c r="A5360" s="9">
        <f t="shared" si="1"/>
        <v>3816</v>
      </c>
      <c r="B5360" s="5" t="s">
        <v>3356</v>
      </c>
      <c r="C5360" s="6" t="s">
        <v>313</v>
      </c>
    </row>
    <row r="5361">
      <c r="A5361" s="9">
        <f t="shared" si="1"/>
        <v>3817</v>
      </c>
      <c r="B5361" s="25" t="s">
        <v>24300</v>
      </c>
      <c r="C5361" s="26" t="s">
        <v>91</v>
      </c>
    </row>
    <row r="5362">
      <c r="A5362" s="9">
        <f t="shared" si="1"/>
        <v>3817</v>
      </c>
      <c r="B5362" s="25" t="s">
        <v>24300</v>
      </c>
      <c r="C5362" s="26" t="s">
        <v>454</v>
      </c>
    </row>
    <row r="5363">
      <c r="A5363" s="9">
        <f t="shared" si="1"/>
        <v>3817</v>
      </c>
      <c r="B5363" s="27" t="s">
        <v>24300</v>
      </c>
      <c r="C5363" s="28" t="s">
        <v>23637</v>
      </c>
    </row>
    <row r="5364">
      <c r="A5364" s="9">
        <f t="shared" si="1"/>
        <v>3818</v>
      </c>
      <c r="B5364" s="5" t="s">
        <v>3357</v>
      </c>
      <c r="C5364" s="6" t="s">
        <v>153</v>
      </c>
    </row>
    <row r="5365">
      <c r="A5365" s="9">
        <f t="shared" si="1"/>
        <v>3818</v>
      </c>
      <c r="B5365" s="5" t="s">
        <v>3357</v>
      </c>
      <c r="C5365" s="6" t="s">
        <v>142</v>
      </c>
    </row>
    <row r="5366">
      <c r="A5366" s="9">
        <f t="shared" si="1"/>
        <v>3818</v>
      </c>
      <c r="B5366" s="5" t="s">
        <v>3357</v>
      </c>
      <c r="C5366" s="6" t="s">
        <v>23637</v>
      </c>
    </row>
    <row r="5367">
      <c r="A5367" s="9">
        <f t="shared" si="1"/>
        <v>3819</v>
      </c>
      <c r="B5367" s="8" t="s">
        <v>3358</v>
      </c>
      <c r="C5367" s="6" t="s">
        <v>132</v>
      </c>
    </row>
    <row r="5368">
      <c r="A5368" s="9">
        <f t="shared" si="1"/>
        <v>3819</v>
      </c>
      <c r="B5368" s="8" t="s">
        <v>3358</v>
      </c>
      <c r="C5368" s="6" t="s">
        <v>23637</v>
      </c>
    </row>
    <row r="5369">
      <c r="A5369" s="9">
        <f t="shared" si="1"/>
        <v>3820</v>
      </c>
      <c r="B5369" s="25" t="s">
        <v>24301</v>
      </c>
      <c r="C5369" s="26" t="s">
        <v>672</v>
      </c>
    </row>
    <row r="5370">
      <c r="A5370" s="9">
        <f t="shared" si="1"/>
        <v>3820</v>
      </c>
      <c r="B5370" s="27" t="s">
        <v>24301</v>
      </c>
      <c r="C5370" s="28" t="s">
        <v>23637</v>
      </c>
    </row>
    <row r="5371">
      <c r="A5371" s="9">
        <f t="shared" si="1"/>
        <v>3821</v>
      </c>
      <c r="B5371" s="5" t="s">
        <v>3359</v>
      </c>
      <c r="C5371" s="6" t="s">
        <v>162</v>
      </c>
    </row>
    <row r="5372">
      <c r="A5372" s="9">
        <f t="shared" si="1"/>
        <v>3822</v>
      </c>
      <c r="B5372" s="5" t="s">
        <v>3360</v>
      </c>
      <c r="C5372" s="6" t="s">
        <v>946</v>
      </c>
    </row>
    <row r="5373">
      <c r="A5373" s="9">
        <f t="shared" si="1"/>
        <v>3823</v>
      </c>
      <c r="B5373" s="25" t="s">
        <v>24302</v>
      </c>
      <c r="C5373" s="26" t="s">
        <v>946</v>
      </c>
    </row>
    <row r="5374">
      <c r="A5374" s="9">
        <f t="shared" si="1"/>
        <v>3824</v>
      </c>
      <c r="B5374" s="5" t="s">
        <v>3361</v>
      </c>
      <c r="C5374" s="6" t="s">
        <v>179</v>
      </c>
    </row>
    <row r="5375">
      <c r="A5375" s="9">
        <f t="shared" si="1"/>
        <v>3824</v>
      </c>
      <c r="B5375" s="5" t="s">
        <v>3361</v>
      </c>
      <c r="C5375" s="6" t="s">
        <v>23637</v>
      </c>
    </row>
    <row r="5376">
      <c r="A5376" s="9">
        <f t="shared" si="1"/>
        <v>3825</v>
      </c>
      <c r="B5376" s="5" t="s">
        <v>3362</v>
      </c>
      <c r="C5376" s="6" t="s">
        <v>365</v>
      </c>
    </row>
    <row r="5377">
      <c r="A5377" s="9">
        <f t="shared" si="1"/>
        <v>3826</v>
      </c>
      <c r="B5377" s="5" t="s">
        <v>3363</v>
      </c>
      <c r="C5377" s="6" t="s">
        <v>326</v>
      </c>
    </row>
    <row r="5378">
      <c r="A5378" s="9">
        <f t="shared" si="1"/>
        <v>3826</v>
      </c>
      <c r="B5378" s="5" t="s">
        <v>3363</v>
      </c>
      <c r="C5378" s="6" t="s">
        <v>23637</v>
      </c>
    </row>
    <row r="5379">
      <c r="A5379" s="9">
        <f t="shared" si="1"/>
        <v>3827</v>
      </c>
      <c r="B5379" s="5" t="s">
        <v>3364</v>
      </c>
      <c r="C5379" s="6" t="s">
        <v>179</v>
      </c>
    </row>
    <row r="5380">
      <c r="A5380" s="9">
        <f t="shared" si="1"/>
        <v>3827</v>
      </c>
      <c r="B5380" s="5" t="s">
        <v>3364</v>
      </c>
      <c r="C5380" s="6" t="s">
        <v>23637</v>
      </c>
    </row>
    <row r="5381">
      <c r="A5381" s="9">
        <f t="shared" si="1"/>
        <v>3828</v>
      </c>
      <c r="B5381" s="5" t="s">
        <v>3365</v>
      </c>
      <c r="C5381" s="6" t="s">
        <v>267</v>
      </c>
    </row>
    <row r="5382">
      <c r="A5382" s="9">
        <f t="shared" si="1"/>
        <v>3828</v>
      </c>
      <c r="B5382" s="5" t="s">
        <v>3365</v>
      </c>
      <c r="C5382" s="6" t="s">
        <v>23637</v>
      </c>
    </row>
    <row r="5383">
      <c r="A5383" s="9">
        <f t="shared" si="1"/>
        <v>3829</v>
      </c>
      <c r="B5383" s="5" t="s">
        <v>3366</v>
      </c>
      <c r="C5383" s="6" t="s">
        <v>365</v>
      </c>
    </row>
    <row r="5384">
      <c r="A5384" s="9">
        <f t="shared" si="1"/>
        <v>3830</v>
      </c>
      <c r="B5384" s="5" t="s">
        <v>3367</v>
      </c>
      <c r="C5384" s="6" t="s">
        <v>142</v>
      </c>
    </row>
    <row r="5385">
      <c r="A5385" s="9">
        <f t="shared" si="1"/>
        <v>3831</v>
      </c>
      <c r="B5385" s="8" t="s">
        <v>3368</v>
      </c>
      <c r="C5385" s="6" t="s">
        <v>196</v>
      </c>
    </row>
    <row r="5386">
      <c r="A5386" s="9">
        <f t="shared" si="1"/>
        <v>3831</v>
      </c>
      <c r="B5386" s="8" t="s">
        <v>3368</v>
      </c>
      <c r="C5386" s="6" t="s">
        <v>23637</v>
      </c>
    </row>
    <row r="5387">
      <c r="A5387" s="9">
        <f t="shared" si="1"/>
        <v>3832</v>
      </c>
      <c r="B5387" s="5" t="s">
        <v>3369</v>
      </c>
      <c r="C5387" s="6" t="s">
        <v>142</v>
      </c>
    </row>
    <row r="5388">
      <c r="A5388" s="9">
        <f t="shared" si="1"/>
        <v>3833</v>
      </c>
      <c r="B5388" s="5" t="s">
        <v>3370</v>
      </c>
      <c r="C5388" s="6" t="s">
        <v>788</v>
      </c>
    </row>
    <row r="5389">
      <c r="A5389" s="9">
        <f t="shared" si="1"/>
        <v>3833</v>
      </c>
      <c r="B5389" s="5" t="s">
        <v>3370</v>
      </c>
      <c r="C5389" s="6" t="s">
        <v>23637</v>
      </c>
    </row>
    <row r="5390">
      <c r="A5390" s="9">
        <f t="shared" si="1"/>
        <v>3834</v>
      </c>
      <c r="B5390" s="25" t="s">
        <v>24303</v>
      </c>
      <c r="C5390" s="26" t="s">
        <v>10122</v>
      </c>
    </row>
    <row r="5391">
      <c r="A5391" s="9">
        <f t="shared" si="1"/>
        <v>3834</v>
      </c>
      <c r="B5391" s="27" t="s">
        <v>24303</v>
      </c>
      <c r="C5391" s="28" t="s">
        <v>23637</v>
      </c>
    </row>
    <row r="5392">
      <c r="A5392" s="9">
        <f t="shared" si="1"/>
        <v>3835</v>
      </c>
      <c r="B5392" s="30" t="s">
        <v>24304</v>
      </c>
      <c r="C5392" s="26" t="s">
        <v>23639</v>
      </c>
    </row>
    <row r="5393">
      <c r="A5393" s="9">
        <f t="shared" si="1"/>
        <v>3836</v>
      </c>
      <c r="B5393" s="8" t="s">
        <v>3371</v>
      </c>
      <c r="C5393" s="9" t="s">
        <v>56</v>
      </c>
    </row>
    <row r="5394">
      <c r="A5394" s="9">
        <f t="shared" si="1"/>
        <v>3837</v>
      </c>
      <c r="B5394" s="8" t="s">
        <v>3372</v>
      </c>
      <c r="C5394" s="6" t="s">
        <v>313</v>
      </c>
    </row>
    <row r="5395">
      <c r="A5395" s="9">
        <f t="shared" si="1"/>
        <v>3837</v>
      </c>
      <c r="B5395" s="8" t="s">
        <v>3372</v>
      </c>
      <c r="C5395" s="6" t="s">
        <v>153</v>
      </c>
    </row>
    <row r="5396">
      <c r="A5396" s="9">
        <f t="shared" si="1"/>
        <v>3837</v>
      </c>
      <c r="B5396" s="8" t="s">
        <v>3372</v>
      </c>
      <c r="C5396" s="9" t="s">
        <v>142</v>
      </c>
    </row>
    <row r="5397">
      <c r="A5397" s="9">
        <f t="shared" si="1"/>
        <v>3837</v>
      </c>
      <c r="B5397" s="8" t="s">
        <v>3372</v>
      </c>
      <c r="C5397" s="6" t="s">
        <v>23637</v>
      </c>
    </row>
    <row r="5398">
      <c r="A5398" s="9">
        <f t="shared" si="1"/>
        <v>3838</v>
      </c>
      <c r="B5398" s="8" t="s">
        <v>3373</v>
      </c>
      <c r="C5398" s="9" t="s">
        <v>616</v>
      </c>
    </row>
    <row r="5399">
      <c r="A5399" s="9">
        <f t="shared" si="1"/>
        <v>3839</v>
      </c>
      <c r="B5399" s="8" t="s">
        <v>3374</v>
      </c>
      <c r="C5399" s="9" t="s">
        <v>56</v>
      </c>
    </row>
    <row r="5400">
      <c r="A5400" s="9">
        <f t="shared" si="1"/>
        <v>3839</v>
      </c>
      <c r="B5400" s="8" t="s">
        <v>3374</v>
      </c>
      <c r="C5400" s="9" t="s">
        <v>616</v>
      </c>
    </row>
    <row r="5401">
      <c r="A5401" s="9">
        <f t="shared" si="1"/>
        <v>3840</v>
      </c>
      <c r="B5401" s="25" t="s">
        <v>24305</v>
      </c>
      <c r="C5401" s="26" t="s">
        <v>487</v>
      </c>
    </row>
    <row r="5402">
      <c r="A5402" s="9">
        <f t="shared" si="1"/>
        <v>3840</v>
      </c>
      <c r="B5402" s="27" t="s">
        <v>24305</v>
      </c>
      <c r="C5402" s="28" t="s">
        <v>23637</v>
      </c>
    </row>
    <row r="5403">
      <c r="A5403" s="9">
        <f t="shared" si="1"/>
        <v>3841</v>
      </c>
      <c r="B5403" s="5" t="s">
        <v>3375</v>
      </c>
      <c r="C5403" s="6" t="s">
        <v>788</v>
      </c>
    </row>
    <row r="5404">
      <c r="A5404" s="9">
        <f t="shared" si="1"/>
        <v>3841</v>
      </c>
      <c r="B5404" s="5" t="s">
        <v>3375</v>
      </c>
      <c r="C5404" s="6" t="s">
        <v>23637</v>
      </c>
    </row>
    <row r="5405">
      <c r="A5405" s="9">
        <f t="shared" si="1"/>
        <v>3842</v>
      </c>
      <c r="B5405" s="5" t="s">
        <v>3376</v>
      </c>
      <c r="C5405" s="6" t="s">
        <v>313</v>
      </c>
    </row>
    <row r="5406">
      <c r="A5406" s="9">
        <f t="shared" si="1"/>
        <v>3843</v>
      </c>
      <c r="B5406" s="5" t="s">
        <v>3377</v>
      </c>
      <c r="C5406" s="6" t="s">
        <v>313</v>
      </c>
    </row>
    <row r="5407">
      <c r="A5407" s="9">
        <f t="shared" si="1"/>
        <v>3843</v>
      </c>
      <c r="B5407" s="5" t="s">
        <v>3377</v>
      </c>
      <c r="C5407" s="6" t="s">
        <v>142</v>
      </c>
    </row>
    <row r="5408">
      <c r="A5408" s="9">
        <f t="shared" si="1"/>
        <v>3844</v>
      </c>
      <c r="B5408" s="5" t="s">
        <v>3378</v>
      </c>
      <c r="C5408" s="6" t="s">
        <v>142</v>
      </c>
    </row>
    <row r="5409">
      <c r="A5409" s="9">
        <f t="shared" si="1"/>
        <v>3845</v>
      </c>
      <c r="B5409" s="25" t="s">
        <v>24306</v>
      </c>
      <c r="C5409" s="26" t="s">
        <v>23808</v>
      </c>
    </row>
    <row r="5410">
      <c r="A5410" s="9">
        <f t="shared" si="1"/>
        <v>3846</v>
      </c>
      <c r="B5410" s="25" t="s">
        <v>24307</v>
      </c>
      <c r="C5410" s="26" t="s">
        <v>672</v>
      </c>
    </row>
    <row r="5411">
      <c r="A5411" s="9">
        <f t="shared" si="1"/>
        <v>3846</v>
      </c>
      <c r="B5411" s="27" t="s">
        <v>24307</v>
      </c>
      <c r="C5411" s="28" t="s">
        <v>23637</v>
      </c>
    </row>
    <row r="5412">
      <c r="A5412" s="9">
        <f t="shared" si="1"/>
        <v>3847</v>
      </c>
      <c r="B5412" s="8" t="s">
        <v>3379</v>
      </c>
      <c r="C5412" s="9" t="s">
        <v>142</v>
      </c>
    </row>
    <row r="5413">
      <c r="A5413" s="9">
        <f t="shared" si="1"/>
        <v>3847</v>
      </c>
      <c r="B5413" s="8" t="s">
        <v>3379</v>
      </c>
      <c r="C5413" s="9" t="s">
        <v>162</v>
      </c>
    </row>
    <row r="5414">
      <c r="A5414" s="9">
        <f t="shared" si="1"/>
        <v>3848</v>
      </c>
      <c r="B5414" s="5" t="s">
        <v>3380</v>
      </c>
      <c r="C5414" s="6" t="s">
        <v>462</v>
      </c>
    </row>
    <row r="5415">
      <c r="A5415" s="9">
        <f t="shared" si="1"/>
        <v>3848</v>
      </c>
      <c r="B5415" s="5" t="s">
        <v>3380</v>
      </c>
      <c r="C5415" s="6" t="s">
        <v>23637</v>
      </c>
    </row>
    <row r="5416">
      <c r="A5416" s="9">
        <f t="shared" si="1"/>
        <v>3849</v>
      </c>
      <c r="B5416" s="5" t="s">
        <v>3381</v>
      </c>
      <c r="C5416" s="6" t="s">
        <v>179</v>
      </c>
    </row>
    <row r="5417">
      <c r="A5417" s="9">
        <f t="shared" si="1"/>
        <v>3849</v>
      </c>
      <c r="B5417" s="5" t="s">
        <v>3381</v>
      </c>
      <c r="C5417" s="6" t="s">
        <v>23637</v>
      </c>
    </row>
    <row r="5418">
      <c r="A5418" s="9">
        <f t="shared" si="1"/>
        <v>3850</v>
      </c>
      <c r="B5418" s="8" t="s">
        <v>3382</v>
      </c>
      <c r="C5418" s="9" t="s">
        <v>56</v>
      </c>
    </row>
    <row r="5419">
      <c r="A5419" s="9">
        <f t="shared" si="1"/>
        <v>3851</v>
      </c>
      <c r="B5419" s="5" t="s">
        <v>3383</v>
      </c>
      <c r="C5419" s="6" t="s">
        <v>142</v>
      </c>
    </row>
    <row r="5420">
      <c r="A5420" s="9">
        <f t="shared" si="1"/>
        <v>3852</v>
      </c>
      <c r="B5420" s="5" t="s">
        <v>3384</v>
      </c>
      <c r="C5420" s="6" t="s">
        <v>313</v>
      </c>
    </row>
    <row r="5421">
      <c r="A5421" s="9">
        <f t="shared" si="1"/>
        <v>3853</v>
      </c>
      <c r="B5421" s="25" t="s">
        <v>24308</v>
      </c>
      <c r="C5421" s="26" t="s">
        <v>446</v>
      </c>
    </row>
    <row r="5422">
      <c r="A5422" s="9">
        <f t="shared" si="1"/>
        <v>3853</v>
      </c>
      <c r="B5422" s="27" t="s">
        <v>24308</v>
      </c>
      <c r="C5422" s="28" t="s">
        <v>23637</v>
      </c>
    </row>
    <row r="5423">
      <c r="A5423" s="9">
        <f t="shared" si="1"/>
        <v>3854</v>
      </c>
      <c r="B5423" s="8" t="s">
        <v>3385</v>
      </c>
      <c r="C5423" s="6" t="s">
        <v>1054</v>
      </c>
    </row>
    <row r="5424">
      <c r="A5424" s="9">
        <f t="shared" si="1"/>
        <v>3854</v>
      </c>
      <c r="B5424" s="8" t="s">
        <v>3385</v>
      </c>
      <c r="C5424" s="6" t="s">
        <v>616</v>
      </c>
    </row>
    <row r="5425">
      <c r="A5425" s="9">
        <f t="shared" si="1"/>
        <v>3854</v>
      </c>
      <c r="B5425" s="8" t="s">
        <v>3385</v>
      </c>
      <c r="C5425" s="9" t="s">
        <v>162</v>
      </c>
    </row>
    <row r="5426">
      <c r="A5426" s="9">
        <f t="shared" si="1"/>
        <v>3854</v>
      </c>
      <c r="B5426" s="8" t="s">
        <v>3385</v>
      </c>
      <c r="C5426" s="6" t="s">
        <v>23637</v>
      </c>
    </row>
    <row r="5427">
      <c r="A5427" s="9">
        <f t="shared" si="1"/>
        <v>3855</v>
      </c>
      <c r="B5427" s="25" t="s">
        <v>24309</v>
      </c>
      <c r="C5427" s="26" t="s">
        <v>553</v>
      </c>
    </row>
    <row r="5428">
      <c r="A5428" s="9">
        <f t="shared" si="1"/>
        <v>3856</v>
      </c>
      <c r="B5428" s="27" t="s">
        <v>24310</v>
      </c>
      <c r="C5428" s="28" t="s">
        <v>23637</v>
      </c>
    </row>
    <row r="5429">
      <c r="A5429" s="9">
        <f t="shared" si="1"/>
        <v>3856</v>
      </c>
      <c r="B5429" s="25" t="s">
        <v>24310</v>
      </c>
      <c r="C5429" s="33" t="s">
        <v>90</v>
      </c>
    </row>
    <row r="5430">
      <c r="A5430" s="9">
        <f t="shared" si="1"/>
        <v>3857</v>
      </c>
      <c r="B5430" s="8" t="s">
        <v>3386</v>
      </c>
      <c r="C5430" s="6" t="s">
        <v>59</v>
      </c>
    </row>
    <row r="5431">
      <c r="A5431" s="9">
        <f t="shared" si="1"/>
        <v>3858</v>
      </c>
      <c r="B5431" s="8" t="s">
        <v>3387</v>
      </c>
      <c r="C5431" s="9" t="s">
        <v>10</v>
      </c>
    </row>
    <row r="5432">
      <c r="A5432" s="9">
        <f t="shared" si="1"/>
        <v>3859</v>
      </c>
      <c r="B5432" s="8" t="s">
        <v>3388</v>
      </c>
      <c r="C5432" s="9" t="s">
        <v>10</v>
      </c>
    </row>
    <row r="5433">
      <c r="A5433" s="9">
        <f t="shared" si="1"/>
        <v>3860</v>
      </c>
      <c r="B5433" s="8" t="s">
        <v>3389</v>
      </c>
      <c r="C5433" s="9" t="s">
        <v>177</v>
      </c>
    </row>
    <row r="5434">
      <c r="A5434" s="9">
        <f t="shared" si="1"/>
        <v>3861</v>
      </c>
      <c r="B5434" s="30" t="s">
        <v>24311</v>
      </c>
      <c r="C5434" s="26" t="s">
        <v>23639</v>
      </c>
    </row>
    <row r="5435">
      <c r="A5435" s="9">
        <f t="shared" si="1"/>
        <v>3862</v>
      </c>
      <c r="B5435" s="25" t="s">
        <v>24312</v>
      </c>
      <c r="C5435" s="26" t="s">
        <v>446</v>
      </c>
    </row>
    <row r="5436">
      <c r="A5436" s="9">
        <f t="shared" si="1"/>
        <v>3862</v>
      </c>
      <c r="B5436" s="27" t="s">
        <v>24312</v>
      </c>
      <c r="C5436" s="28" t="s">
        <v>23637</v>
      </c>
    </row>
    <row r="5437">
      <c r="A5437" s="9">
        <f t="shared" si="1"/>
        <v>3863</v>
      </c>
      <c r="B5437" s="25" t="s">
        <v>24313</v>
      </c>
      <c r="C5437" s="26" t="s">
        <v>446</v>
      </c>
    </row>
    <row r="5438">
      <c r="A5438" s="9">
        <f t="shared" si="1"/>
        <v>3863</v>
      </c>
      <c r="B5438" s="25" t="s">
        <v>24313</v>
      </c>
      <c r="C5438" s="26" t="s">
        <v>59</v>
      </c>
    </row>
    <row r="5439">
      <c r="A5439" s="9">
        <f t="shared" si="1"/>
        <v>3863</v>
      </c>
      <c r="B5439" s="27" t="s">
        <v>24313</v>
      </c>
      <c r="C5439" s="28" t="s">
        <v>23637</v>
      </c>
    </row>
    <row r="5440">
      <c r="A5440" s="9">
        <f t="shared" si="1"/>
        <v>3864</v>
      </c>
      <c r="B5440" s="5" t="s">
        <v>3390</v>
      </c>
      <c r="C5440" s="6" t="s">
        <v>324</v>
      </c>
    </row>
    <row r="5441">
      <c r="A5441" s="9">
        <f t="shared" si="1"/>
        <v>3864</v>
      </c>
      <c r="B5441" s="5" t="s">
        <v>3390</v>
      </c>
      <c r="C5441" s="6" t="s">
        <v>23637</v>
      </c>
    </row>
    <row r="5442">
      <c r="A5442" s="9">
        <f t="shared" si="1"/>
        <v>3865</v>
      </c>
      <c r="B5442" s="8" t="s">
        <v>3391</v>
      </c>
      <c r="C5442" s="9" t="s">
        <v>530</v>
      </c>
    </row>
    <row r="5443">
      <c r="A5443" s="9">
        <f t="shared" si="1"/>
        <v>3866</v>
      </c>
      <c r="B5443" s="8" t="s">
        <v>3392</v>
      </c>
      <c r="C5443" s="9" t="s">
        <v>530</v>
      </c>
    </row>
    <row r="5444">
      <c r="A5444" s="9">
        <f t="shared" si="1"/>
        <v>3867</v>
      </c>
      <c r="B5444" s="8" t="s">
        <v>3393</v>
      </c>
      <c r="C5444" s="9" t="s">
        <v>530</v>
      </c>
    </row>
    <row r="5445">
      <c r="A5445" s="9">
        <f t="shared" si="1"/>
        <v>3868</v>
      </c>
      <c r="B5445" s="8" t="s">
        <v>3394</v>
      </c>
      <c r="C5445" s="9" t="s">
        <v>56</v>
      </c>
    </row>
    <row r="5446">
      <c r="A5446" s="9">
        <f t="shared" si="1"/>
        <v>3869</v>
      </c>
      <c r="B5446" s="5" t="s">
        <v>3395</v>
      </c>
      <c r="C5446" s="6" t="s">
        <v>153</v>
      </c>
    </row>
    <row r="5447">
      <c r="A5447" s="9">
        <f t="shared" si="1"/>
        <v>3869</v>
      </c>
      <c r="B5447" s="5" t="s">
        <v>3395</v>
      </c>
      <c r="C5447" s="6" t="s">
        <v>23637</v>
      </c>
    </row>
    <row r="5448">
      <c r="A5448" s="9">
        <f t="shared" si="1"/>
        <v>3870</v>
      </c>
      <c r="B5448" s="5" t="s">
        <v>3396</v>
      </c>
      <c r="C5448" s="6" t="s">
        <v>267</v>
      </c>
    </row>
    <row r="5449">
      <c r="A5449" s="9">
        <f t="shared" si="1"/>
        <v>3870</v>
      </c>
      <c r="B5449" s="5" t="s">
        <v>3396</v>
      </c>
      <c r="C5449" s="6" t="s">
        <v>405</v>
      </c>
    </row>
    <row r="5450">
      <c r="A5450" s="9">
        <f t="shared" si="1"/>
        <v>3870</v>
      </c>
      <c r="B5450" s="5" t="s">
        <v>3396</v>
      </c>
      <c r="C5450" s="6" t="s">
        <v>23637</v>
      </c>
    </row>
    <row r="5451">
      <c r="A5451" s="9">
        <f t="shared" si="1"/>
        <v>3871</v>
      </c>
      <c r="B5451" s="8" t="s">
        <v>3397</v>
      </c>
      <c r="C5451" s="9" t="s">
        <v>83</v>
      </c>
    </row>
    <row r="5452">
      <c r="A5452" s="9">
        <f t="shared" si="1"/>
        <v>3872</v>
      </c>
      <c r="B5452" s="25" t="s">
        <v>24314</v>
      </c>
      <c r="C5452" s="26" t="s">
        <v>23812</v>
      </c>
    </row>
    <row r="5453">
      <c r="A5453" s="9">
        <f t="shared" si="1"/>
        <v>3873</v>
      </c>
      <c r="B5453" s="8" t="s">
        <v>3398</v>
      </c>
      <c r="C5453" s="9" t="s">
        <v>40</v>
      </c>
    </row>
    <row r="5454">
      <c r="A5454" s="9">
        <f t="shared" si="1"/>
        <v>3874</v>
      </c>
      <c r="B5454" s="5" t="s">
        <v>3399</v>
      </c>
      <c r="C5454" s="17" t="s">
        <v>1470</v>
      </c>
    </row>
    <row r="5455">
      <c r="A5455" s="9">
        <f t="shared" si="1"/>
        <v>3875</v>
      </c>
      <c r="B5455" s="5" t="s">
        <v>3400</v>
      </c>
      <c r="C5455" s="6" t="s">
        <v>2549</v>
      </c>
    </row>
    <row r="5456">
      <c r="A5456" s="9">
        <f t="shared" si="1"/>
        <v>3875</v>
      </c>
      <c r="B5456" s="5" t="s">
        <v>3400</v>
      </c>
      <c r="C5456" s="6" t="s">
        <v>23628</v>
      </c>
    </row>
    <row r="5457">
      <c r="A5457" s="9">
        <f t="shared" si="1"/>
        <v>3876</v>
      </c>
      <c r="B5457" s="5" t="s">
        <v>3401</v>
      </c>
      <c r="C5457" s="6" t="s">
        <v>365</v>
      </c>
    </row>
    <row r="5458">
      <c r="A5458" s="9">
        <f t="shared" si="1"/>
        <v>3877</v>
      </c>
      <c r="B5458" s="5" t="s">
        <v>3402</v>
      </c>
      <c r="C5458" s="6" t="s">
        <v>1378</v>
      </c>
    </row>
    <row r="5459">
      <c r="A5459" s="9">
        <f t="shared" si="1"/>
        <v>3878</v>
      </c>
      <c r="B5459" s="25" t="s">
        <v>24315</v>
      </c>
      <c r="C5459" s="26" t="s">
        <v>23817</v>
      </c>
    </row>
    <row r="5460">
      <c r="A5460" s="9">
        <f t="shared" si="1"/>
        <v>3879</v>
      </c>
      <c r="B5460" s="43" t="s">
        <v>24316</v>
      </c>
      <c r="C5460" s="26" t="s">
        <v>11797</v>
      </c>
    </row>
    <row r="5461">
      <c r="A5461" s="9">
        <f t="shared" si="1"/>
        <v>3880</v>
      </c>
      <c r="B5461" s="5" t="s">
        <v>3403</v>
      </c>
      <c r="C5461" s="6" t="s">
        <v>785</v>
      </c>
    </row>
    <row r="5462">
      <c r="A5462" s="9">
        <f t="shared" si="1"/>
        <v>3881</v>
      </c>
      <c r="B5462" s="5" t="s">
        <v>3404</v>
      </c>
      <c r="C5462" s="6" t="s">
        <v>97</v>
      </c>
    </row>
    <row r="5463">
      <c r="A5463" s="9">
        <f t="shared" si="1"/>
        <v>3881</v>
      </c>
      <c r="B5463" s="5" t="s">
        <v>3404</v>
      </c>
      <c r="C5463" s="6" t="s">
        <v>23637</v>
      </c>
    </row>
    <row r="5464">
      <c r="A5464" s="9">
        <f t="shared" si="1"/>
        <v>3882</v>
      </c>
      <c r="B5464" s="8" t="s">
        <v>3405</v>
      </c>
      <c r="C5464" s="9" t="s">
        <v>818</v>
      </c>
    </row>
    <row r="5465">
      <c r="A5465" s="9">
        <f t="shared" si="1"/>
        <v>3883</v>
      </c>
      <c r="B5465" s="8" t="s">
        <v>3406</v>
      </c>
      <c r="C5465" s="9" t="s">
        <v>874</v>
      </c>
    </row>
    <row r="5466">
      <c r="A5466" s="9">
        <f t="shared" si="1"/>
        <v>3884</v>
      </c>
      <c r="B5466" s="8" t="s">
        <v>3407</v>
      </c>
      <c r="C5466" s="9" t="s">
        <v>416</v>
      </c>
    </row>
    <row r="5467">
      <c r="A5467" s="9">
        <f t="shared" si="1"/>
        <v>3885</v>
      </c>
      <c r="B5467" s="25" t="s">
        <v>24317</v>
      </c>
      <c r="C5467" s="26" t="s">
        <v>91</v>
      </c>
    </row>
    <row r="5468">
      <c r="A5468" s="9">
        <f t="shared" si="1"/>
        <v>3886</v>
      </c>
      <c r="B5468" s="5" t="s">
        <v>3408</v>
      </c>
      <c r="C5468" s="6" t="s">
        <v>420</v>
      </c>
    </row>
    <row r="5469">
      <c r="A5469" s="9">
        <f t="shared" si="1"/>
        <v>3886</v>
      </c>
      <c r="B5469" s="5" t="s">
        <v>3408</v>
      </c>
      <c r="C5469" s="6" t="s">
        <v>23672</v>
      </c>
    </row>
    <row r="5470">
      <c r="A5470" s="9">
        <f t="shared" si="1"/>
        <v>3887</v>
      </c>
      <c r="B5470" s="12" t="s">
        <v>3409</v>
      </c>
      <c r="C5470" s="13" t="s">
        <v>420</v>
      </c>
    </row>
    <row r="5471">
      <c r="A5471" s="9">
        <f t="shared" si="1"/>
        <v>3887</v>
      </c>
      <c r="B5471" s="12" t="s">
        <v>3409</v>
      </c>
      <c r="C5471" s="6" t="s">
        <v>23672</v>
      </c>
    </row>
    <row r="5472">
      <c r="A5472" s="9">
        <f t="shared" si="1"/>
        <v>3888</v>
      </c>
      <c r="B5472" s="5" t="s">
        <v>3410</v>
      </c>
      <c r="C5472" s="6" t="s">
        <v>420</v>
      </c>
    </row>
    <row r="5473">
      <c r="A5473" s="9">
        <f t="shared" si="1"/>
        <v>3888</v>
      </c>
      <c r="B5473" s="5" t="s">
        <v>3410</v>
      </c>
      <c r="C5473" s="6" t="s">
        <v>23672</v>
      </c>
    </row>
    <row r="5474">
      <c r="A5474" s="9">
        <f t="shared" si="1"/>
        <v>3889</v>
      </c>
      <c r="B5474" s="5" t="s">
        <v>3411</v>
      </c>
      <c r="C5474" s="6" t="s">
        <v>420</v>
      </c>
    </row>
    <row r="5475">
      <c r="A5475" s="9">
        <f t="shared" si="1"/>
        <v>3889</v>
      </c>
      <c r="B5475" s="5" t="s">
        <v>3411</v>
      </c>
      <c r="C5475" s="6" t="s">
        <v>23672</v>
      </c>
    </row>
    <row r="5476">
      <c r="A5476" s="9">
        <f t="shared" si="1"/>
        <v>3890</v>
      </c>
      <c r="B5476" s="5" t="s">
        <v>3412</v>
      </c>
      <c r="C5476" s="6" t="s">
        <v>1369</v>
      </c>
    </row>
    <row r="5477">
      <c r="A5477" s="9">
        <f t="shared" si="1"/>
        <v>3891</v>
      </c>
      <c r="B5477" s="12" t="s">
        <v>3413</v>
      </c>
      <c r="C5477" s="13" t="s">
        <v>420</v>
      </c>
    </row>
    <row r="5478">
      <c r="A5478" s="9">
        <f t="shared" si="1"/>
        <v>3891</v>
      </c>
      <c r="B5478" s="12" t="s">
        <v>3413</v>
      </c>
      <c r="C5478" s="6" t="s">
        <v>23672</v>
      </c>
    </row>
    <row r="5479">
      <c r="A5479" s="9">
        <f t="shared" si="1"/>
        <v>3892</v>
      </c>
      <c r="B5479" s="5" t="s">
        <v>3414</v>
      </c>
      <c r="C5479" s="6" t="s">
        <v>420</v>
      </c>
    </row>
    <row r="5480">
      <c r="A5480" s="9">
        <f t="shared" si="1"/>
        <v>3892</v>
      </c>
      <c r="B5480" s="5" t="s">
        <v>3414</v>
      </c>
      <c r="C5480" s="6" t="s">
        <v>23672</v>
      </c>
    </row>
    <row r="5481">
      <c r="A5481" s="9">
        <f t="shared" si="1"/>
        <v>3893</v>
      </c>
      <c r="B5481" s="5" t="s">
        <v>3415</v>
      </c>
      <c r="C5481" s="6" t="s">
        <v>15</v>
      </c>
    </row>
    <row r="5482">
      <c r="A5482" s="9">
        <f t="shared" si="1"/>
        <v>3894</v>
      </c>
      <c r="B5482" s="5" t="s">
        <v>3416</v>
      </c>
      <c r="C5482" s="6" t="s">
        <v>1267</v>
      </c>
    </row>
    <row r="5483">
      <c r="A5483" s="9">
        <f t="shared" si="1"/>
        <v>3895</v>
      </c>
      <c r="B5483" s="25" t="s">
        <v>24318</v>
      </c>
      <c r="C5483" s="26" t="s">
        <v>23808</v>
      </c>
    </row>
    <row r="5484">
      <c r="A5484" s="9">
        <f t="shared" si="1"/>
        <v>3896</v>
      </c>
      <c r="B5484" s="46" t="s">
        <v>24319</v>
      </c>
      <c r="C5484" s="26" t="s">
        <v>6</v>
      </c>
    </row>
    <row r="5485">
      <c r="A5485" s="9">
        <f t="shared" si="1"/>
        <v>3897</v>
      </c>
      <c r="B5485" s="5" t="s">
        <v>3417</v>
      </c>
      <c r="C5485" s="6" t="s">
        <v>681</v>
      </c>
    </row>
    <row r="5486">
      <c r="A5486" s="9">
        <f t="shared" si="1"/>
        <v>3898</v>
      </c>
      <c r="B5486" s="40" t="s">
        <v>24320</v>
      </c>
      <c r="C5486" s="40" t="s">
        <v>3126</v>
      </c>
    </row>
    <row r="5487">
      <c r="A5487" s="9">
        <f t="shared" si="1"/>
        <v>3898</v>
      </c>
      <c r="B5487" s="40" t="s">
        <v>24320</v>
      </c>
      <c r="C5487" s="28" t="s">
        <v>1262</v>
      </c>
    </row>
    <row r="5488">
      <c r="A5488" s="9">
        <f t="shared" si="1"/>
        <v>3899</v>
      </c>
      <c r="B5488" s="8" t="s">
        <v>3418</v>
      </c>
      <c r="C5488" s="9" t="s">
        <v>76</v>
      </c>
    </row>
    <row r="5489">
      <c r="A5489" s="9">
        <f t="shared" si="1"/>
        <v>3900</v>
      </c>
      <c r="B5489" s="25" t="s">
        <v>24321</v>
      </c>
      <c r="C5489" s="26" t="s">
        <v>941</v>
      </c>
    </row>
    <row r="5490">
      <c r="A5490" s="9">
        <f t="shared" si="1"/>
        <v>3900</v>
      </c>
      <c r="B5490" s="25" t="s">
        <v>24321</v>
      </c>
      <c r="C5490" s="6" t="s">
        <v>23672</v>
      </c>
    </row>
    <row r="5491">
      <c r="A5491" s="9">
        <f t="shared" si="1"/>
        <v>3901</v>
      </c>
      <c r="B5491" s="8" t="s">
        <v>3419</v>
      </c>
      <c r="C5491" s="9" t="s">
        <v>530</v>
      </c>
    </row>
    <row r="5492">
      <c r="A5492" s="9">
        <f t="shared" si="1"/>
        <v>3902</v>
      </c>
      <c r="B5492" s="8" t="s">
        <v>3420</v>
      </c>
      <c r="C5492" s="9" t="s">
        <v>416</v>
      </c>
    </row>
    <row r="5493">
      <c r="A5493" s="9">
        <f t="shared" si="1"/>
        <v>3903</v>
      </c>
      <c r="B5493" s="25" t="s">
        <v>24322</v>
      </c>
      <c r="C5493" s="26" t="s">
        <v>553</v>
      </c>
    </row>
    <row r="5494">
      <c r="A5494" s="9">
        <f t="shared" si="1"/>
        <v>3904</v>
      </c>
      <c r="B5494" s="8" t="s">
        <v>3421</v>
      </c>
      <c r="C5494" s="9" t="s">
        <v>10</v>
      </c>
    </row>
    <row r="5495">
      <c r="A5495" s="9">
        <f t="shared" si="1"/>
        <v>3905</v>
      </c>
      <c r="B5495" s="8" t="s">
        <v>3422</v>
      </c>
      <c r="C5495" s="9" t="s">
        <v>835</v>
      </c>
    </row>
    <row r="5496">
      <c r="A5496" s="9">
        <f t="shared" si="1"/>
        <v>3906</v>
      </c>
      <c r="B5496" s="5" t="s">
        <v>3423</v>
      </c>
      <c r="C5496" s="6" t="s">
        <v>1356</v>
      </c>
    </row>
    <row r="5497">
      <c r="A5497" s="9">
        <f t="shared" si="1"/>
        <v>3907</v>
      </c>
      <c r="B5497" s="5" t="s">
        <v>3424</v>
      </c>
      <c r="C5497" s="6" t="s">
        <v>437</v>
      </c>
    </row>
    <row r="5498">
      <c r="A5498" s="9">
        <f t="shared" si="1"/>
        <v>3908</v>
      </c>
      <c r="B5498" s="5" t="s">
        <v>3425</v>
      </c>
      <c r="C5498" s="6" t="s">
        <v>153</v>
      </c>
    </row>
    <row r="5499">
      <c r="A5499" s="9">
        <f t="shared" si="1"/>
        <v>3908</v>
      </c>
      <c r="B5499" s="5" t="s">
        <v>3425</v>
      </c>
      <c r="C5499" s="6" t="s">
        <v>59</v>
      </c>
    </row>
    <row r="5500">
      <c r="A5500" s="9">
        <f t="shared" si="1"/>
        <v>3908</v>
      </c>
      <c r="B5500" s="5" t="s">
        <v>3425</v>
      </c>
      <c r="C5500" s="6" t="s">
        <v>23637</v>
      </c>
    </row>
    <row r="5501">
      <c r="A5501" s="9">
        <f t="shared" si="1"/>
        <v>3909</v>
      </c>
      <c r="B5501" s="5" t="s">
        <v>3426</v>
      </c>
      <c r="C5501" s="6" t="s">
        <v>324</v>
      </c>
    </row>
    <row r="5502">
      <c r="A5502" s="9">
        <f t="shared" si="1"/>
        <v>3909</v>
      </c>
      <c r="B5502" s="5" t="s">
        <v>3426</v>
      </c>
      <c r="C5502" s="6" t="s">
        <v>23637</v>
      </c>
    </row>
    <row r="5503">
      <c r="A5503" s="9">
        <f t="shared" si="1"/>
        <v>3910</v>
      </c>
      <c r="B5503" s="5" t="s">
        <v>3427</v>
      </c>
      <c r="C5503" s="6" t="s">
        <v>683</v>
      </c>
    </row>
    <row r="5504">
      <c r="A5504" s="9">
        <f t="shared" si="1"/>
        <v>3910</v>
      </c>
      <c r="B5504" s="37" t="s">
        <v>3427</v>
      </c>
      <c r="C5504" s="28" t="s">
        <v>23633</v>
      </c>
    </row>
    <row r="5505">
      <c r="A5505" s="9">
        <f t="shared" si="1"/>
        <v>3911</v>
      </c>
      <c r="B5505" s="25" t="s">
        <v>24323</v>
      </c>
      <c r="C5505" s="26" t="s">
        <v>553</v>
      </c>
    </row>
    <row r="5506">
      <c r="A5506" s="9">
        <f t="shared" si="1"/>
        <v>3912</v>
      </c>
      <c r="B5506" s="5" t="s">
        <v>3428</v>
      </c>
      <c r="C5506" s="6" t="s">
        <v>405</v>
      </c>
    </row>
    <row r="5507">
      <c r="A5507" s="9">
        <f t="shared" si="1"/>
        <v>3912</v>
      </c>
      <c r="B5507" s="5" t="s">
        <v>3428</v>
      </c>
      <c r="C5507" s="6" t="s">
        <v>23637</v>
      </c>
    </row>
    <row r="5508">
      <c r="A5508" s="9">
        <f t="shared" si="1"/>
        <v>3913</v>
      </c>
      <c r="B5508" s="8" t="s">
        <v>3429</v>
      </c>
      <c r="C5508" s="9" t="s">
        <v>83</v>
      </c>
    </row>
    <row r="5509">
      <c r="A5509" s="9">
        <f t="shared" si="1"/>
        <v>3914</v>
      </c>
      <c r="B5509" s="5" t="s">
        <v>3430</v>
      </c>
      <c r="C5509" s="6" t="s">
        <v>1376</v>
      </c>
    </row>
    <row r="5510">
      <c r="A5510" s="9">
        <f t="shared" si="1"/>
        <v>3914</v>
      </c>
      <c r="B5510" s="5" t="s">
        <v>3430</v>
      </c>
      <c r="C5510" s="6" t="s">
        <v>23628</v>
      </c>
    </row>
    <row r="5511">
      <c r="A5511" s="9">
        <f t="shared" si="1"/>
        <v>3915</v>
      </c>
      <c r="B5511" s="8" t="s">
        <v>3431</v>
      </c>
      <c r="C5511" s="9" t="s">
        <v>10</v>
      </c>
    </row>
    <row r="5512">
      <c r="A5512" s="9">
        <f t="shared" si="1"/>
        <v>3916</v>
      </c>
      <c r="B5512" s="5" t="s">
        <v>3432</v>
      </c>
      <c r="C5512" s="6" t="s">
        <v>59</v>
      </c>
    </row>
    <row r="5513">
      <c r="A5513" s="9">
        <f t="shared" si="1"/>
        <v>3917</v>
      </c>
      <c r="B5513" s="8" t="s">
        <v>3433</v>
      </c>
      <c r="C5513" s="9" t="s">
        <v>530</v>
      </c>
    </row>
    <row r="5514">
      <c r="A5514" s="9">
        <f t="shared" si="1"/>
        <v>3918</v>
      </c>
      <c r="B5514" s="5" t="s">
        <v>3434</v>
      </c>
      <c r="C5514" s="6" t="s">
        <v>727</v>
      </c>
    </row>
    <row r="5515">
      <c r="A5515" s="9">
        <f t="shared" si="1"/>
        <v>3919</v>
      </c>
      <c r="B5515" s="5" t="s">
        <v>3435</v>
      </c>
      <c r="C5515" s="6" t="s">
        <v>86</v>
      </c>
    </row>
    <row r="5516">
      <c r="A5516" s="9">
        <f t="shared" si="1"/>
        <v>3920</v>
      </c>
      <c r="B5516" s="8" t="s">
        <v>3436</v>
      </c>
      <c r="C5516" s="9" t="s">
        <v>815</v>
      </c>
    </row>
    <row r="5517">
      <c r="A5517" s="9">
        <f t="shared" si="1"/>
        <v>3921</v>
      </c>
      <c r="B5517" s="8" t="s">
        <v>3437</v>
      </c>
      <c r="C5517" s="9" t="s">
        <v>64</v>
      </c>
    </row>
    <row r="5518">
      <c r="A5518" s="9">
        <f t="shared" si="1"/>
        <v>3922</v>
      </c>
      <c r="B5518" s="8" t="s">
        <v>3438</v>
      </c>
      <c r="C5518" s="9" t="s">
        <v>40</v>
      </c>
    </row>
    <row r="5519">
      <c r="A5519" s="9">
        <f t="shared" si="1"/>
        <v>3923</v>
      </c>
      <c r="B5519" s="8" t="s">
        <v>3439</v>
      </c>
      <c r="C5519" s="9" t="s">
        <v>40</v>
      </c>
    </row>
    <row r="5520">
      <c r="A5520" s="9">
        <f t="shared" si="1"/>
        <v>3924</v>
      </c>
      <c r="B5520" s="5" t="s">
        <v>3440</v>
      </c>
      <c r="C5520" s="6" t="s">
        <v>405</v>
      </c>
    </row>
    <row r="5521">
      <c r="A5521" s="9">
        <f t="shared" si="1"/>
        <v>3924</v>
      </c>
      <c r="B5521" s="5" t="s">
        <v>3440</v>
      </c>
      <c r="C5521" s="6" t="s">
        <v>91</v>
      </c>
    </row>
    <row r="5522">
      <c r="A5522" s="9">
        <f t="shared" si="1"/>
        <v>3924</v>
      </c>
      <c r="B5522" s="5" t="s">
        <v>3440</v>
      </c>
      <c r="C5522" s="6" t="s">
        <v>23637</v>
      </c>
    </row>
    <row r="5523">
      <c r="A5523" s="9">
        <f t="shared" si="1"/>
        <v>3925</v>
      </c>
      <c r="B5523" s="8" t="s">
        <v>3441</v>
      </c>
      <c r="C5523" s="9" t="s">
        <v>42</v>
      </c>
    </row>
    <row r="5524">
      <c r="A5524" s="9">
        <f t="shared" si="1"/>
        <v>3926</v>
      </c>
      <c r="B5524" s="5" t="s">
        <v>3442</v>
      </c>
      <c r="C5524" s="6" t="s">
        <v>12</v>
      </c>
    </row>
    <row r="5525">
      <c r="A5525" s="9">
        <f t="shared" si="1"/>
        <v>3927</v>
      </c>
      <c r="B5525" s="8" t="s">
        <v>3443</v>
      </c>
      <c r="C5525" s="9" t="s">
        <v>733</v>
      </c>
    </row>
    <row r="5526">
      <c r="A5526" s="9">
        <f t="shared" si="1"/>
        <v>3928</v>
      </c>
      <c r="B5526" s="5" t="s">
        <v>3444</v>
      </c>
      <c r="C5526" s="6" t="s">
        <v>893</v>
      </c>
    </row>
    <row r="5527">
      <c r="A5527" s="9">
        <f t="shared" si="1"/>
        <v>3929</v>
      </c>
      <c r="B5527" s="8" t="s">
        <v>3445</v>
      </c>
      <c r="C5527" s="9" t="s">
        <v>121</v>
      </c>
    </row>
    <row r="5528">
      <c r="A5528" s="9">
        <f t="shared" si="1"/>
        <v>3930</v>
      </c>
      <c r="B5528" s="25" t="s">
        <v>24324</v>
      </c>
      <c r="C5528" s="26" t="s">
        <v>8541</v>
      </c>
    </row>
    <row r="5529">
      <c r="A5529" s="9">
        <f t="shared" si="1"/>
        <v>3931</v>
      </c>
      <c r="B5529" s="8" t="s">
        <v>3446</v>
      </c>
      <c r="C5529" s="9" t="s">
        <v>893</v>
      </c>
    </row>
    <row r="5530">
      <c r="A5530" s="9">
        <f t="shared" si="1"/>
        <v>3932</v>
      </c>
      <c r="B5530" s="8" t="s">
        <v>3447</v>
      </c>
      <c r="C5530" s="9" t="s">
        <v>547</v>
      </c>
    </row>
    <row r="5531">
      <c r="A5531" s="9">
        <f t="shared" si="1"/>
        <v>3933</v>
      </c>
      <c r="B5531" s="5" t="s">
        <v>3448</v>
      </c>
      <c r="C5531" s="6" t="s">
        <v>1324</v>
      </c>
    </row>
    <row r="5532">
      <c r="A5532" s="9">
        <f t="shared" si="1"/>
        <v>3934</v>
      </c>
      <c r="B5532" s="5" t="s">
        <v>3449</v>
      </c>
      <c r="C5532" s="6" t="s">
        <v>1620</v>
      </c>
    </row>
    <row r="5533">
      <c r="A5533" s="9">
        <f t="shared" si="1"/>
        <v>3935</v>
      </c>
      <c r="B5533" s="5" t="s">
        <v>3450</v>
      </c>
      <c r="C5533" s="6" t="s">
        <v>681</v>
      </c>
    </row>
    <row r="5534">
      <c r="A5534" s="9">
        <f t="shared" si="1"/>
        <v>3936</v>
      </c>
      <c r="B5534" s="5" t="s">
        <v>3451</v>
      </c>
      <c r="C5534" s="6" t="s">
        <v>765</v>
      </c>
    </row>
    <row r="5535">
      <c r="A5535" s="9">
        <f t="shared" si="1"/>
        <v>3937</v>
      </c>
      <c r="B5535" s="5" t="s">
        <v>3452</v>
      </c>
      <c r="C5535" s="6" t="s">
        <v>1267</v>
      </c>
    </row>
    <row r="5536">
      <c r="A5536" s="9">
        <f t="shared" si="1"/>
        <v>3938</v>
      </c>
      <c r="B5536" s="5" t="s">
        <v>3453</v>
      </c>
      <c r="C5536" s="6" t="s">
        <v>1290</v>
      </c>
    </row>
    <row r="5537">
      <c r="A5537" s="9">
        <f t="shared" si="1"/>
        <v>3939</v>
      </c>
      <c r="B5537" s="5" t="s">
        <v>3454</v>
      </c>
      <c r="C5537" s="6" t="s">
        <v>80</v>
      </c>
    </row>
    <row r="5538">
      <c r="A5538" s="9">
        <f t="shared" si="1"/>
        <v>3939</v>
      </c>
      <c r="B5538" s="5" t="s">
        <v>3454</v>
      </c>
      <c r="C5538" s="6" t="s">
        <v>1620</v>
      </c>
    </row>
    <row r="5539">
      <c r="A5539" s="9">
        <f t="shared" si="1"/>
        <v>3940</v>
      </c>
      <c r="B5539" s="5" t="s">
        <v>3455</v>
      </c>
      <c r="C5539" s="6" t="s">
        <v>1371</v>
      </c>
    </row>
    <row r="5540">
      <c r="A5540" s="9">
        <f t="shared" si="1"/>
        <v>3941</v>
      </c>
      <c r="B5540" s="5" t="s">
        <v>3456</v>
      </c>
      <c r="C5540" s="6" t="s">
        <v>1371</v>
      </c>
    </row>
    <row r="5541">
      <c r="A5541" s="9">
        <f t="shared" si="1"/>
        <v>3942</v>
      </c>
      <c r="B5541" s="5" t="s">
        <v>3457</v>
      </c>
      <c r="C5541" s="6" t="s">
        <v>1371</v>
      </c>
    </row>
    <row r="5542">
      <c r="A5542" s="9">
        <f t="shared" si="1"/>
        <v>3943</v>
      </c>
      <c r="B5542" s="5" t="s">
        <v>3458</v>
      </c>
      <c r="C5542" s="6" t="s">
        <v>1620</v>
      </c>
    </row>
    <row r="5543">
      <c r="A5543" s="9">
        <f t="shared" si="1"/>
        <v>3944</v>
      </c>
      <c r="B5543" s="5" t="s">
        <v>3459</v>
      </c>
      <c r="C5543" s="6" t="s">
        <v>80</v>
      </c>
    </row>
    <row r="5544">
      <c r="A5544" s="9">
        <f t="shared" si="1"/>
        <v>3945</v>
      </c>
      <c r="B5544" s="5" t="s">
        <v>3460</v>
      </c>
      <c r="C5544" s="6" t="s">
        <v>20</v>
      </c>
    </row>
    <row r="5545">
      <c r="A5545" s="9">
        <f t="shared" si="1"/>
        <v>3946</v>
      </c>
      <c r="B5545" s="8" t="s">
        <v>3461</v>
      </c>
      <c r="C5545" s="9" t="s">
        <v>8</v>
      </c>
    </row>
    <row r="5546">
      <c r="A5546" s="9">
        <f t="shared" si="1"/>
        <v>3947</v>
      </c>
      <c r="B5546" s="8" t="s">
        <v>3462</v>
      </c>
      <c r="C5546" s="9" t="s">
        <v>121</v>
      </c>
    </row>
    <row r="5547">
      <c r="A5547" s="9">
        <f t="shared" si="1"/>
        <v>3948</v>
      </c>
      <c r="B5547" s="5" t="s">
        <v>3463</v>
      </c>
      <c r="C5547" s="6" t="s">
        <v>2549</v>
      </c>
    </row>
    <row r="5548">
      <c r="A5548" s="9">
        <f t="shared" si="1"/>
        <v>3948</v>
      </c>
      <c r="B5548" s="5" t="s">
        <v>3463</v>
      </c>
      <c r="C5548" s="6" t="s">
        <v>23628</v>
      </c>
    </row>
    <row r="5549">
      <c r="A5549" s="9">
        <f t="shared" si="1"/>
        <v>3949</v>
      </c>
      <c r="B5549" s="8" t="s">
        <v>3464</v>
      </c>
      <c r="C5549" s="9" t="s">
        <v>64</v>
      </c>
    </row>
    <row r="5550">
      <c r="A5550" s="9">
        <f t="shared" si="1"/>
        <v>3950</v>
      </c>
      <c r="B5550" s="5" t="s">
        <v>3465</v>
      </c>
      <c r="C5550" s="6" t="s">
        <v>603</v>
      </c>
    </row>
    <row r="5551">
      <c r="A5551" s="9">
        <f t="shared" si="1"/>
        <v>3951</v>
      </c>
      <c r="B5551" s="8" t="s">
        <v>3466</v>
      </c>
      <c r="C5551" s="9" t="s">
        <v>733</v>
      </c>
    </row>
    <row r="5552">
      <c r="A5552" s="9">
        <f t="shared" si="1"/>
        <v>3952</v>
      </c>
      <c r="B5552" s="5" t="s">
        <v>3467</v>
      </c>
      <c r="C5552" s="6" t="s">
        <v>32</v>
      </c>
    </row>
    <row r="5553">
      <c r="A5553" s="9">
        <f t="shared" si="1"/>
        <v>3953</v>
      </c>
      <c r="B5553" s="8" t="s">
        <v>3468</v>
      </c>
      <c r="C5553" s="9" t="s">
        <v>722</v>
      </c>
    </row>
    <row r="5554">
      <c r="A5554" s="9">
        <f t="shared" si="1"/>
        <v>3954</v>
      </c>
      <c r="B5554" s="8" t="s">
        <v>3469</v>
      </c>
      <c r="C5554" s="9" t="s">
        <v>893</v>
      </c>
    </row>
    <row r="5555">
      <c r="A5555" s="9">
        <f t="shared" si="1"/>
        <v>3955</v>
      </c>
      <c r="B5555" s="29" t="s">
        <v>24325</v>
      </c>
      <c r="C5555" s="26" t="s">
        <v>23636</v>
      </c>
    </row>
    <row r="5556">
      <c r="A5556" s="9">
        <f t="shared" si="1"/>
        <v>3956</v>
      </c>
      <c r="B5556" s="5" t="s">
        <v>3470</v>
      </c>
      <c r="C5556" s="6" t="s">
        <v>656</v>
      </c>
    </row>
    <row r="5557">
      <c r="A5557" s="9">
        <f t="shared" si="1"/>
        <v>3956</v>
      </c>
      <c r="B5557" s="5" t="s">
        <v>3470</v>
      </c>
      <c r="C5557" s="6" t="s">
        <v>23628</v>
      </c>
    </row>
    <row r="5558">
      <c r="A5558" s="9">
        <f t="shared" si="1"/>
        <v>3957</v>
      </c>
      <c r="B5558" s="25" t="s">
        <v>24326</v>
      </c>
      <c r="C5558" s="26" t="s">
        <v>8541</v>
      </c>
    </row>
    <row r="5559">
      <c r="A5559" s="9">
        <f t="shared" si="1"/>
        <v>3958</v>
      </c>
      <c r="B5559" s="8" t="s">
        <v>3471</v>
      </c>
      <c r="C5559" s="9" t="s">
        <v>42</v>
      </c>
    </row>
    <row r="5560">
      <c r="A5560" s="9">
        <f t="shared" si="1"/>
        <v>3959</v>
      </c>
      <c r="B5560" s="8" t="s">
        <v>3472</v>
      </c>
      <c r="C5560" s="9" t="s">
        <v>64</v>
      </c>
    </row>
    <row r="5561">
      <c r="A5561" s="9">
        <f t="shared" si="1"/>
        <v>3960</v>
      </c>
      <c r="B5561" s="5" t="s">
        <v>3473</v>
      </c>
      <c r="C5561" s="6" t="s">
        <v>758</v>
      </c>
    </row>
    <row r="5562">
      <c r="A5562" s="9">
        <f t="shared" si="1"/>
        <v>3961</v>
      </c>
      <c r="B5562" s="5" t="s">
        <v>3474</v>
      </c>
      <c r="C5562" s="6" t="s">
        <v>1279</v>
      </c>
    </row>
    <row r="5563">
      <c r="A5563" s="9">
        <f t="shared" si="1"/>
        <v>3962</v>
      </c>
      <c r="B5563" s="5" t="s">
        <v>3475</v>
      </c>
      <c r="C5563" s="6" t="s">
        <v>4</v>
      </c>
    </row>
    <row r="5564">
      <c r="A5564" s="9">
        <f t="shared" si="1"/>
        <v>3963</v>
      </c>
      <c r="B5564" s="8" t="s">
        <v>3476</v>
      </c>
      <c r="C5564" s="9" t="s">
        <v>65</v>
      </c>
    </row>
    <row r="5565">
      <c r="A5565" s="9">
        <f t="shared" si="1"/>
        <v>3964</v>
      </c>
      <c r="B5565" s="8" t="s">
        <v>3477</v>
      </c>
      <c r="C5565" s="9" t="s">
        <v>815</v>
      </c>
    </row>
    <row r="5566">
      <c r="A5566" s="9">
        <f t="shared" si="1"/>
        <v>3965</v>
      </c>
      <c r="B5566" s="5" t="s">
        <v>3478</v>
      </c>
      <c r="C5566" s="6" t="s">
        <v>785</v>
      </c>
    </row>
    <row r="5567">
      <c r="A5567" s="9">
        <f t="shared" si="1"/>
        <v>3966</v>
      </c>
      <c r="B5567" s="8" t="s">
        <v>3479</v>
      </c>
      <c r="C5567" s="9" t="s">
        <v>24</v>
      </c>
    </row>
    <row r="5568">
      <c r="A5568" s="9">
        <f t="shared" si="1"/>
        <v>3967</v>
      </c>
      <c r="B5568" s="5" t="s">
        <v>3480</v>
      </c>
      <c r="C5568" s="6" t="s">
        <v>1585</v>
      </c>
    </row>
    <row r="5569">
      <c r="A5569" s="9">
        <f t="shared" si="1"/>
        <v>3968</v>
      </c>
      <c r="B5569" s="8" t="s">
        <v>3481</v>
      </c>
      <c r="C5569" s="9" t="s">
        <v>24</v>
      </c>
    </row>
    <row r="5570">
      <c r="A5570" s="9">
        <f t="shared" si="1"/>
        <v>3969</v>
      </c>
      <c r="B5570" s="8" t="s">
        <v>3482</v>
      </c>
      <c r="C5570" s="9" t="s">
        <v>616</v>
      </c>
    </row>
    <row r="5571">
      <c r="A5571" s="9">
        <f t="shared" si="1"/>
        <v>3970</v>
      </c>
      <c r="B5571" s="5" t="s">
        <v>3483</v>
      </c>
      <c r="C5571" s="6" t="s">
        <v>196</v>
      </c>
    </row>
    <row r="5572">
      <c r="A5572" s="9">
        <f t="shared" si="1"/>
        <v>3970</v>
      </c>
      <c r="B5572" s="5" t="s">
        <v>3483</v>
      </c>
      <c r="C5572" s="6" t="s">
        <v>23637</v>
      </c>
    </row>
    <row r="5573">
      <c r="A5573" s="9">
        <f t="shared" si="1"/>
        <v>3971</v>
      </c>
      <c r="B5573" s="8" t="s">
        <v>3484</v>
      </c>
      <c r="C5573" s="9" t="s">
        <v>733</v>
      </c>
    </row>
    <row r="5574">
      <c r="A5574" s="9">
        <f t="shared" si="1"/>
        <v>3972</v>
      </c>
      <c r="B5574" s="5" t="s">
        <v>3485</v>
      </c>
      <c r="C5574" s="6" t="s">
        <v>12</v>
      </c>
    </row>
    <row r="5575">
      <c r="A5575" s="9">
        <f t="shared" si="1"/>
        <v>3973</v>
      </c>
      <c r="B5575" s="5" t="s">
        <v>3486</v>
      </c>
      <c r="C5575" s="6" t="s">
        <v>893</v>
      </c>
    </row>
    <row r="5576">
      <c r="A5576" s="9">
        <f t="shared" si="1"/>
        <v>3974</v>
      </c>
      <c r="B5576" s="5" t="s">
        <v>3487</v>
      </c>
      <c r="C5576" s="6" t="s">
        <v>1369</v>
      </c>
    </row>
    <row r="5577">
      <c r="A5577" s="9">
        <f t="shared" si="1"/>
        <v>3975</v>
      </c>
      <c r="B5577" s="25" t="s">
        <v>24327</v>
      </c>
      <c r="C5577" s="26" t="s">
        <v>8541</v>
      </c>
    </row>
    <row r="5578">
      <c r="A5578" s="9">
        <f t="shared" si="1"/>
        <v>3976</v>
      </c>
      <c r="B5578" s="25" t="s">
        <v>24328</v>
      </c>
      <c r="C5578" s="26" t="s">
        <v>650</v>
      </c>
    </row>
    <row r="5579">
      <c r="A5579" s="9">
        <f t="shared" si="1"/>
        <v>3977</v>
      </c>
      <c r="B5579" s="5" t="s">
        <v>3488</v>
      </c>
      <c r="C5579" s="6" t="s">
        <v>538</v>
      </c>
    </row>
    <row r="5580">
      <c r="A5580" s="9">
        <f t="shared" si="1"/>
        <v>3977</v>
      </c>
      <c r="B5580" s="5" t="s">
        <v>3488</v>
      </c>
      <c r="C5580" s="6" t="s">
        <v>23628</v>
      </c>
    </row>
    <row r="5581">
      <c r="A5581" s="9">
        <f t="shared" si="1"/>
        <v>3978</v>
      </c>
      <c r="B5581" s="32" t="s">
        <v>24329</v>
      </c>
      <c r="C5581" s="26" t="s">
        <v>67</v>
      </c>
    </row>
    <row r="5582">
      <c r="A5582" s="9">
        <f t="shared" si="1"/>
        <v>3979</v>
      </c>
      <c r="B5582" s="5" t="s">
        <v>3489</v>
      </c>
      <c r="C5582" s="6" t="s">
        <v>4</v>
      </c>
    </row>
    <row r="5583">
      <c r="A5583" s="9">
        <f t="shared" si="1"/>
        <v>3980</v>
      </c>
      <c r="B5583" s="5" t="s">
        <v>3490</v>
      </c>
      <c r="C5583" s="6" t="s">
        <v>780</v>
      </c>
    </row>
    <row r="5584">
      <c r="A5584" s="9">
        <f t="shared" si="1"/>
        <v>3981</v>
      </c>
      <c r="B5584" s="8" t="s">
        <v>3491</v>
      </c>
      <c r="C5584" s="6" t="s">
        <v>788</v>
      </c>
    </row>
    <row r="5585">
      <c r="A5585" s="9">
        <f t="shared" si="1"/>
        <v>3981</v>
      </c>
      <c r="B5585" s="8" t="s">
        <v>3491</v>
      </c>
      <c r="C5585" s="9" t="s">
        <v>60</v>
      </c>
    </row>
    <row r="5586">
      <c r="A5586" s="9">
        <f t="shared" si="1"/>
        <v>3981</v>
      </c>
      <c r="B5586" s="8" t="s">
        <v>3491</v>
      </c>
      <c r="C5586" s="6" t="s">
        <v>23637</v>
      </c>
    </row>
    <row r="5587">
      <c r="A5587" s="9">
        <f t="shared" si="1"/>
        <v>3982</v>
      </c>
      <c r="B5587" s="8" t="s">
        <v>3492</v>
      </c>
      <c r="C5587" s="9" t="s">
        <v>60</v>
      </c>
    </row>
    <row r="5588">
      <c r="A5588" s="9">
        <f t="shared" si="1"/>
        <v>3982</v>
      </c>
      <c r="B5588" s="8" t="s">
        <v>3492</v>
      </c>
      <c r="C5588" s="9" t="s">
        <v>162</v>
      </c>
    </row>
    <row r="5589">
      <c r="A5589" s="9">
        <f t="shared" si="1"/>
        <v>3983</v>
      </c>
      <c r="B5589" s="16" t="s">
        <v>3493</v>
      </c>
      <c r="C5589" s="6" t="s">
        <v>1235</v>
      </c>
    </row>
    <row r="5590">
      <c r="A5590" s="9">
        <f t="shared" si="1"/>
        <v>3984</v>
      </c>
      <c r="B5590" s="5" t="s">
        <v>3494</v>
      </c>
      <c r="C5590" s="6" t="s">
        <v>34</v>
      </c>
    </row>
    <row r="5591">
      <c r="A5591" s="9">
        <f t="shared" si="1"/>
        <v>3984</v>
      </c>
      <c r="B5591" s="5" t="s">
        <v>3494</v>
      </c>
      <c r="C5591" s="6" t="s">
        <v>23628</v>
      </c>
    </row>
    <row r="5592">
      <c r="A5592" s="9">
        <f t="shared" si="1"/>
        <v>3985</v>
      </c>
      <c r="B5592" s="5" t="s">
        <v>3495</v>
      </c>
      <c r="C5592" s="6" t="s">
        <v>34</v>
      </c>
    </row>
    <row r="5593">
      <c r="A5593" s="9">
        <f t="shared" si="1"/>
        <v>3985</v>
      </c>
      <c r="B5593" s="5" t="s">
        <v>3495</v>
      </c>
      <c r="C5593" s="6" t="s">
        <v>23628</v>
      </c>
    </row>
    <row r="5594">
      <c r="A5594" s="9">
        <f t="shared" si="1"/>
        <v>3986</v>
      </c>
      <c r="B5594" s="25" t="s">
        <v>24330</v>
      </c>
      <c r="C5594" s="26" t="s">
        <v>23845</v>
      </c>
    </row>
    <row r="5595">
      <c r="A5595" s="9">
        <f t="shared" si="1"/>
        <v>3987</v>
      </c>
      <c r="B5595" s="5" t="s">
        <v>3496</v>
      </c>
      <c r="C5595" s="6" t="s">
        <v>555</v>
      </c>
    </row>
    <row r="5596">
      <c r="A5596" s="9">
        <f t="shared" si="1"/>
        <v>3988</v>
      </c>
      <c r="B5596" s="8" t="s">
        <v>3497</v>
      </c>
      <c r="C5596" s="9" t="s">
        <v>40</v>
      </c>
    </row>
    <row r="5597">
      <c r="A5597" s="9">
        <f t="shared" si="1"/>
        <v>3989</v>
      </c>
      <c r="B5597" s="25" t="s">
        <v>24331</v>
      </c>
      <c r="C5597" s="26" t="s">
        <v>23808</v>
      </c>
    </row>
    <row r="5598">
      <c r="A5598" s="9">
        <f t="shared" si="1"/>
        <v>3990</v>
      </c>
      <c r="B5598" s="5" t="s">
        <v>3498</v>
      </c>
      <c r="C5598" s="6" t="s">
        <v>437</v>
      </c>
    </row>
    <row r="5599">
      <c r="A5599" s="9">
        <f t="shared" si="1"/>
        <v>3991</v>
      </c>
      <c r="B5599" s="32" t="s">
        <v>24332</v>
      </c>
      <c r="C5599" s="26" t="s">
        <v>67</v>
      </c>
    </row>
    <row r="5600">
      <c r="A5600" s="9">
        <f t="shared" si="1"/>
        <v>3992</v>
      </c>
      <c r="B5600" s="5" t="s">
        <v>3499</v>
      </c>
      <c r="C5600" s="6" t="s">
        <v>179</v>
      </c>
    </row>
    <row r="5601">
      <c r="A5601" s="9">
        <f t="shared" si="1"/>
        <v>3992</v>
      </c>
      <c r="B5601" s="5" t="s">
        <v>3499</v>
      </c>
      <c r="C5601" s="6" t="s">
        <v>23637</v>
      </c>
    </row>
    <row r="5602">
      <c r="A5602" s="9">
        <f t="shared" si="1"/>
        <v>3993</v>
      </c>
      <c r="B5602" s="25" t="s">
        <v>24333</v>
      </c>
      <c r="C5602" s="26" t="s">
        <v>4721</v>
      </c>
    </row>
    <row r="5603">
      <c r="A5603" s="9">
        <f t="shared" si="1"/>
        <v>3994</v>
      </c>
      <c r="B5603" s="8" t="s">
        <v>3500</v>
      </c>
      <c r="C5603" s="9" t="s">
        <v>8</v>
      </c>
    </row>
    <row r="5604">
      <c r="A5604" s="9">
        <f t="shared" si="1"/>
        <v>3995</v>
      </c>
      <c r="B5604" s="5" t="s">
        <v>3501</v>
      </c>
      <c r="C5604" s="6" t="s">
        <v>681</v>
      </c>
    </row>
    <row r="5605">
      <c r="A5605" s="9">
        <f t="shared" si="1"/>
        <v>3995</v>
      </c>
      <c r="B5605" s="5" t="s">
        <v>3501</v>
      </c>
      <c r="C5605" s="6" t="s">
        <v>727</v>
      </c>
    </row>
    <row r="5606">
      <c r="A5606" s="9">
        <f t="shared" si="1"/>
        <v>3996</v>
      </c>
      <c r="B5606" s="25" t="s">
        <v>24334</v>
      </c>
      <c r="C5606" s="26" t="s">
        <v>4721</v>
      </c>
    </row>
    <row r="5607">
      <c r="A5607" s="9">
        <f t="shared" si="1"/>
        <v>3997</v>
      </c>
      <c r="B5607" s="5" t="s">
        <v>3502</v>
      </c>
      <c r="C5607" s="6" t="s">
        <v>153</v>
      </c>
    </row>
    <row r="5608">
      <c r="A5608" s="9">
        <f t="shared" si="1"/>
        <v>3997</v>
      </c>
      <c r="B5608" s="5" t="s">
        <v>3502</v>
      </c>
      <c r="C5608" s="6" t="s">
        <v>655</v>
      </c>
    </row>
    <row r="5609">
      <c r="A5609" s="9">
        <f t="shared" si="1"/>
        <v>3997</v>
      </c>
      <c r="B5609" s="5" t="s">
        <v>3502</v>
      </c>
      <c r="C5609" s="6" t="s">
        <v>23637</v>
      </c>
    </row>
    <row r="5610">
      <c r="A5610" s="9">
        <f t="shared" si="1"/>
        <v>3997</v>
      </c>
      <c r="B5610" s="37" t="s">
        <v>3502</v>
      </c>
      <c r="C5610" s="28" t="s">
        <v>23633</v>
      </c>
    </row>
    <row r="5611">
      <c r="A5611" s="9">
        <f t="shared" si="1"/>
        <v>3998</v>
      </c>
      <c r="B5611" s="25" t="s">
        <v>24335</v>
      </c>
      <c r="C5611" s="26" t="s">
        <v>4721</v>
      </c>
    </row>
    <row r="5612">
      <c r="A5612" s="9">
        <f t="shared" si="1"/>
        <v>3999</v>
      </c>
      <c r="B5612" s="5" t="s">
        <v>3503</v>
      </c>
      <c r="C5612" s="6" t="s">
        <v>326</v>
      </c>
    </row>
    <row r="5613">
      <c r="A5613" s="9">
        <f t="shared" si="1"/>
        <v>3999</v>
      </c>
      <c r="B5613" s="5" t="s">
        <v>3503</v>
      </c>
      <c r="C5613" s="6" t="s">
        <v>650</v>
      </c>
    </row>
    <row r="5614">
      <c r="A5614" s="9">
        <f t="shared" si="1"/>
        <v>3999</v>
      </c>
      <c r="B5614" s="5" t="s">
        <v>3503</v>
      </c>
      <c r="C5614" s="6" t="s">
        <v>23637</v>
      </c>
    </row>
    <row r="5615">
      <c r="A5615" s="9">
        <f t="shared" si="1"/>
        <v>4000</v>
      </c>
      <c r="B5615" s="5" t="s">
        <v>3504</v>
      </c>
      <c r="C5615" s="6" t="s">
        <v>196</v>
      </c>
    </row>
    <row r="5616">
      <c r="A5616" s="9">
        <f t="shared" si="1"/>
        <v>4000</v>
      </c>
      <c r="B5616" s="5" t="s">
        <v>3504</v>
      </c>
      <c r="C5616" s="6" t="s">
        <v>23637</v>
      </c>
    </row>
    <row r="5617">
      <c r="A5617" s="9">
        <f t="shared" si="1"/>
        <v>4001</v>
      </c>
      <c r="B5617" s="5" t="s">
        <v>3505</v>
      </c>
      <c r="C5617" s="6" t="s">
        <v>48</v>
      </c>
    </row>
    <row r="5618">
      <c r="A5618" s="9">
        <f t="shared" si="1"/>
        <v>4002</v>
      </c>
      <c r="B5618" s="5" t="s">
        <v>3506</v>
      </c>
      <c r="C5618" s="6" t="s">
        <v>1585</v>
      </c>
    </row>
    <row r="5619">
      <c r="A5619" s="9">
        <f t="shared" si="1"/>
        <v>4003</v>
      </c>
      <c r="B5619" s="5" t="s">
        <v>3507</v>
      </c>
      <c r="C5619" s="6" t="s">
        <v>621</v>
      </c>
    </row>
    <row r="5620">
      <c r="A5620" s="9">
        <f t="shared" si="1"/>
        <v>4004</v>
      </c>
      <c r="B5620" s="25" t="s">
        <v>24336</v>
      </c>
      <c r="C5620" s="26" t="s">
        <v>487</v>
      </c>
    </row>
    <row r="5621">
      <c r="A5621" s="9">
        <f t="shared" si="1"/>
        <v>4004</v>
      </c>
      <c r="B5621" s="27" t="s">
        <v>24336</v>
      </c>
      <c r="C5621" s="28" t="s">
        <v>23637</v>
      </c>
    </row>
    <row r="5622">
      <c r="A5622" s="9">
        <f t="shared" si="1"/>
        <v>4005</v>
      </c>
      <c r="B5622" s="25" t="s">
        <v>24337</v>
      </c>
      <c r="C5622" s="26" t="s">
        <v>4721</v>
      </c>
    </row>
    <row r="5623">
      <c r="A5623" s="9">
        <f t="shared" si="1"/>
        <v>4006</v>
      </c>
      <c r="B5623" s="5" t="s">
        <v>3508</v>
      </c>
      <c r="C5623" s="6" t="s">
        <v>27</v>
      </c>
    </row>
    <row r="5624">
      <c r="A5624" s="9">
        <f t="shared" si="1"/>
        <v>4007</v>
      </c>
      <c r="B5624" s="25" t="s">
        <v>24338</v>
      </c>
      <c r="C5624" s="26" t="s">
        <v>8541</v>
      </c>
    </row>
    <row r="5625">
      <c r="A5625" s="9">
        <f t="shared" si="1"/>
        <v>4008</v>
      </c>
      <c r="B5625" s="25" t="s">
        <v>24339</v>
      </c>
      <c r="C5625" s="26" t="s">
        <v>487</v>
      </c>
    </row>
    <row r="5626">
      <c r="A5626" s="9">
        <f t="shared" si="1"/>
        <v>4008</v>
      </c>
      <c r="B5626" s="27" t="s">
        <v>24339</v>
      </c>
      <c r="C5626" s="28" t="s">
        <v>23637</v>
      </c>
    </row>
    <row r="5627">
      <c r="A5627" s="9">
        <f t="shared" si="1"/>
        <v>4009</v>
      </c>
      <c r="B5627" s="5" t="s">
        <v>3509</v>
      </c>
      <c r="C5627" s="6" t="s">
        <v>179</v>
      </c>
    </row>
    <row r="5628">
      <c r="A5628" s="9">
        <f t="shared" si="1"/>
        <v>4009</v>
      </c>
      <c r="B5628" s="5" t="s">
        <v>3509</v>
      </c>
      <c r="C5628" s="6" t="s">
        <v>23637</v>
      </c>
    </row>
    <row r="5629">
      <c r="A5629" s="9">
        <f t="shared" si="1"/>
        <v>4010</v>
      </c>
      <c r="B5629" s="5" t="s">
        <v>3510</v>
      </c>
      <c r="C5629" s="6" t="s">
        <v>179</v>
      </c>
    </row>
    <row r="5630">
      <c r="A5630" s="9">
        <f t="shared" si="1"/>
        <v>4010</v>
      </c>
      <c r="B5630" s="5" t="s">
        <v>3510</v>
      </c>
      <c r="C5630" s="6" t="s">
        <v>23637</v>
      </c>
    </row>
    <row r="5631">
      <c r="A5631" s="9">
        <f t="shared" si="1"/>
        <v>4011</v>
      </c>
      <c r="B5631" s="5" t="s">
        <v>3511</v>
      </c>
      <c r="C5631" s="6" t="s">
        <v>267</v>
      </c>
    </row>
    <row r="5632">
      <c r="A5632" s="9">
        <f t="shared" si="1"/>
        <v>4011</v>
      </c>
      <c r="B5632" s="5" t="s">
        <v>3511</v>
      </c>
      <c r="C5632" s="6" t="s">
        <v>91</v>
      </c>
    </row>
    <row r="5633">
      <c r="A5633" s="9">
        <f t="shared" si="1"/>
        <v>4011</v>
      </c>
      <c r="B5633" s="5" t="s">
        <v>3511</v>
      </c>
      <c r="C5633" s="6" t="s">
        <v>23637</v>
      </c>
    </row>
    <row r="5634">
      <c r="A5634" s="9">
        <f t="shared" si="1"/>
        <v>4012</v>
      </c>
      <c r="B5634" s="25" t="s">
        <v>24340</v>
      </c>
      <c r="C5634" s="26" t="s">
        <v>487</v>
      </c>
    </row>
    <row r="5635">
      <c r="A5635" s="9">
        <f t="shared" si="1"/>
        <v>4012</v>
      </c>
      <c r="B5635" s="27" t="s">
        <v>24340</v>
      </c>
      <c r="C5635" s="28" t="s">
        <v>23637</v>
      </c>
    </row>
    <row r="5636">
      <c r="A5636" s="9">
        <f t="shared" si="1"/>
        <v>4013</v>
      </c>
      <c r="B5636" s="8" t="s">
        <v>3512</v>
      </c>
      <c r="C5636" s="9" t="s">
        <v>83</v>
      </c>
    </row>
    <row r="5637">
      <c r="A5637" s="9">
        <f t="shared" si="1"/>
        <v>4014</v>
      </c>
      <c r="B5637" s="25" t="s">
        <v>24341</v>
      </c>
      <c r="C5637" s="26" t="s">
        <v>4721</v>
      </c>
    </row>
    <row r="5638">
      <c r="A5638" s="9">
        <f t="shared" si="1"/>
        <v>4015</v>
      </c>
      <c r="B5638" s="5" t="s">
        <v>3513</v>
      </c>
      <c r="C5638" s="6" t="s">
        <v>4</v>
      </c>
    </row>
    <row r="5639">
      <c r="A5639" s="9">
        <f t="shared" si="1"/>
        <v>4016</v>
      </c>
      <c r="B5639" s="8" t="s">
        <v>3514</v>
      </c>
      <c r="C5639" s="9" t="s">
        <v>188</v>
      </c>
    </row>
    <row r="5640">
      <c r="A5640" s="9">
        <f t="shared" si="1"/>
        <v>4017</v>
      </c>
      <c r="B5640" s="5" t="s">
        <v>3515</v>
      </c>
      <c r="C5640" s="6" t="s">
        <v>714</v>
      </c>
    </row>
    <row r="5641">
      <c r="A5641" s="9">
        <f t="shared" si="1"/>
        <v>4017</v>
      </c>
      <c r="B5641" s="5" t="s">
        <v>3515</v>
      </c>
      <c r="C5641" s="6" t="s">
        <v>23672</v>
      </c>
    </row>
    <row r="5642">
      <c r="A5642" s="9">
        <f t="shared" si="1"/>
        <v>4018</v>
      </c>
      <c r="B5642" s="8" t="s">
        <v>3516</v>
      </c>
      <c r="C5642" s="9" t="s">
        <v>733</v>
      </c>
    </row>
    <row r="5643">
      <c r="A5643" s="9">
        <f t="shared" si="1"/>
        <v>4019</v>
      </c>
      <c r="B5643" s="5" t="s">
        <v>3517</v>
      </c>
      <c r="C5643" s="6" t="s">
        <v>1221</v>
      </c>
    </row>
    <row r="5644">
      <c r="A5644" s="9">
        <f t="shared" si="1"/>
        <v>4020</v>
      </c>
      <c r="B5644" s="8" t="s">
        <v>3518</v>
      </c>
      <c r="C5644" s="9" t="s">
        <v>40</v>
      </c>
    </row>
    <row r="5645">
      <c r="A5645" s="9">
        <f t="shared" si="1"/>
        <v>4021</v>
      </c>
      <c r="B5645" s="5" t="s">
        <v>3519</v>
      </c>
      <c r="C5645" s="6" t="s">
        <v>785</v>
      </c>
    </row>
    <row r="5646">
      <c r="A5646" s="9">
        <f t="shared" si="1"/>
        <v>4022</v>
      </c>
      <c r="B5646" s="5" t="s">
        <v>3520</v>
      </c>
      <c r="C5646" s="6" t="s">
        <v>1279</v>
      </c>
    </row>
    <row r="5647">
      <c r="A5647" s="9">
        <f t="shared" si="1"/>
        <v>4023</v>
      </c>
      <c r="B5647" s="5" t="s">
        <v>3521</v>
      </c>
      <c r="C5647" s="6" t="s">
        <v>1620</v>
      </c>
    </row>
    <row r="5648">
      <c r="A5648" s="9">
        <f t="shared" si="1"/>
        <v>4024</v>
      </c>
      <c r="B5648" s="25" t="s">
        <v>24342</v>
      </c>
      <c r="C5648" s="26" t="s">
        <v>4721</v>
      </c>
    </row>
    <row r="5649">
      <c r="A5649" s="9">
        <f t="shared" si="1"/>
        <v>4025</v>
      </c>
      <c r="B5649" s="5" t="s">
        <v>3522</v>
      </c>
      <c r="C5649" s="6" t="s">
        <v>15</v>
      </c>
    </row>
    <row r="5650">
      <c r="A5650" s="9">
        <f t="shared" si="1"/>
        <v>4026</v>
      </c>
      <c r="B5650" s="8" t="s">
        <v>3523</v>
      </c>
      <c r="C5650" s="9" t="s">
        <v>40</v>
      </c>
    </row>
    <row r="5651">
      <c r="A5651" s="9">
        <f t="shared" si="1"/>
        <v>4027</v>
      </c>
      <c r="B5651" s="5" t="s">
        <v>3524</v>
      </c>
      <c r="C5651" s="6" t="s">
        <v>336</v>
      </c>
    </row>
    <row r="5652">
      <c r="A5652" s="9">
        <f t="shared" si="1"/>
        <v>4027</v>
      </c>
      <c r="B5652" s="5" t="s">
        <v>3524</v>
      </c>
      <c r="C5652" s="6" t="s">
        <v>23637</v>
      </c>
    </row>
    <row r="5653">
      <c r="A5653" s="9">
        <f t="shared" si="1"/>
        <v>4028</v>
      </c>
      <c r="B5653" s="25" t="s">
        <v>24343</v>
      </c>
      <c r="C5653" s="26" t="s">
        <v>23845</v>
      </c>
    </row>
    <row r="5654">
      <c r="A5654" s="9">
        <f t="shared" si="1"/>
        <v>4029</v>
      </c>
      <c r="B5654" s="8" t="s">
        <v>3525</v>
      </c>
      <c r="C5654" s="9" t="s">
        <v>72</v>
      </c>
    </row>
    <row r="5655">
      <c r="A5655" s="9">
        <f t="shared" si="1"/>
        <v>4030</v>
      </c>
      <c r="B5655" s="5" t="s">
        <v>3526</v>
      </c>
      <c r="C5655" s="6" t="s">
        <v>1290</v>
      </c>
    </row>
    <row r="5656">
      <c r="A5656" s="9">
        <f t="shared" si="1"/>
        <v>4030</v>
      </c>
      <c r="B5656" s="5" t="s">
        <v>3526</v>
      </c>
      <c r="C5656" s="6" t="s">
        <v>547</v>
      </c>
    </row>
    <row r="5657">
      <c r="A5657" s="9">
        <f t="shared" si="1"/>
        <v>4031</v>
      </c>
      <c r="B5657" s="5" t="s">
        <v>3527</v>
      </c>
      <c r="C5657" s="6" t="s">
        <v>785</v>
      </c>
    </row>
    <row r="5658">
      <c r="A5658" s="9">
        <f t="shared" si="1"/>
        <v>4032</v>
      </c>
      <c r="B5658" s="5" t="s">
        <v>3528</v>
      </c>
      <c r="C5658" s="6" t="s">
        <v>1369</v>
      </c>
    </row>
    <row r="5659">
      <c r="A5659" s="9">
        <f t="shared" si="1"/>
        <v>4033</v>
      </c>
      <c r="B5659" s="8" t="s">
        <v>3529</v>
      </c>
      <c r="C5659" s="6" t="s">
        <v>132</v>
      </c>
    </row>
    <row r="5660">
      <c r="A5660" s="9">
        <f t="shared" si="1"/>
        <v>4033</v>
      </c>
      <c r="B5660" s="8" t="s">
        <v>3529</v>
      </c>
      <c r="C5660" s="9" t="s">
        <v>142</v>
      </c>
    </row>
    <row r="5661">
      <c r="A5661" s="9">
        <f t="shared" si="1"/>
        <v>4033</v>
      </c>
      <c r="B5661" s="8" t="s">
        <v>3529</v>
      </c>
      <c r="C5661" s="6" t="s">
        <v>23637</v>
      </c>
    </row>
    <row r="5662">
      <c r="A5662" s="9">
        <f t="shared" si="1"/>
        <v>4034</v>
      </c>
      <c r="B5662" s="5" t="s">
        <v>3530</v>
      </c>
      <c r="C5662" s="6" t="s">
        <v>538</v>
      </c>
    </row>
    <row r="5663">
      <c r="A5663" s="9">
        <f t="shared" si="1"/>
        <v>4034</v>
      </c>
      <c r="B5663" s="5" t="s">
        <v>3530</v>
      </c>
      <c r="C5663" s="6" t="s">
        <v>23628</v>
      </c>
    </row>
    <row r="5664">
      <c r="A5664" s="9">
        <f t="shared" si="1"/>
        <v>4035</v>
      </c>
      <c r="B5664" s="5" t="s">
        <v>3531</v>
      </c>
      <c r="C5664" s="6" t="s">
        <v>1369</v>
      </c>
    </row>
    <row r="5665">
      <c r="A5665" s="9">
        <f t="shared" si="1"/>
        <v>4036</v>
      </c>
      <c r="B5665" s="8" t="s">
        <v>3532</v>
      </c>
      <c r="C5665" s="9" t="s">
        <v>650</v>
      </c>
    </row>
    <row r="5666">
      <c r="A5666" s="9">
        <f t="shared" si="1"/>
        <v>4037</v>
      </c>
      <c r="B5666" s="5" t="s">
        <v>3533</v>
      </c>
      <c r="C5666" s="6" t="s">
        <v>1378</v>
      </c>
    </row>
    <row r="5667">
      <c r="A5667" s="9">
        <f t="shared" si="1"/>
        <v>4038</v>
      </c>
      <c r="B5667" s="5" t="s">
        <v>3534</v>
      </c>
      <c r="C5667" s="6" t="s">
        <v>1248</v>
      </c>
    </row>
    <row r="5668">
      <c r="A5668" s="9">
        <f t="shared" si="1"/>
        <v>4039</v>
      </c>
      <c r="B5668" s="5" t="s">
        <v>3535</v>
      </c>
      <c r="C5668" s="6" t="s">
        <v>328</v>
      </c>
    </row>
    <row r="5669">
      <c r="A5669" s="9">
        <f t="shared" si="1"/>
        <v>4039</v>
      </c>
      <c r="B5669" s="5" t="s">
        <v>3535</v>
      </c>
      <c r="C5669" s="6" t="s">
        <v>23637</v>
      </c>
    </row>
    <row r="5670">
      <c r="A5670" s="9">
        <f t="shared" si="1"/>
        <v>4040</v>
      </c>
      <c r="B5670" s="25" t="s">
        <v>24344</v>
      </c>
      <c r="C5670" s="26" t="s">
        <v>946</v>
      </c>
    </row>
    <row r="5671">
      <c r="A5671" s="9">
        <f t="shared" si="1"/>
        <v>4041</v>
      </c>
      <c r="B5671" s="5" t="s">
        <v>3536</v>
      </c>
      <c r="C5671" s="6" t="s">
        <v>48</v>
      </c>
    </row>
    <row r="5672">
      <c r="A5672" s="9">
        <f t="shared" si="1"/>
        <v>4042</v>
      </c>
      <c r="B5672" s="25" t="s">
        <v>24345</v>
      </c>
      <c r="C5672" s="26" t="s">
        <v>23812</v>
      </c>
    </row>
    <row r="5673">
      <c r="A5673" s="9">
        <f t="shared" si="1"/>
        <v>4043</v>
      </c>
      <c r="B5673" s="5" t="s">
        <v>3537</v>
      </c>
      <c r="C5673" s="6" t="s">
        <v>326</v>
      </c>
    </row>
    <row r="5674">
      <c r="A5674" s="9">
        <f t="shared" si="1"/>
        <v>4043</v>
      </c>
      <c r="B5674" s="5" t="s">
        <v>3537</v>
      </c>
      <c r="C5674" s="6" t="s">
        <v>23637</v>
      </c>
    </row>
    <row r="5675">
      <c r="A5675" s="9">
        <f t="shared" si="1"/>
        <v>4044</v>
      </c>
      <c r="B5675" s="25" t="s">
        <v>24346</v>
      </c>
      <c r="C5675" s="26" t="s">
        <v>23808</v>
      </c>
    </row>
    <row r="5676">
      <c r="A5676" s="9">
        <f t="shared" si="1"/>
        <v>4045</v>
      </c>
      <c r="B5676" s="25" t="s">
        <v>24347</v>
      </c>
      <c r="C5676" s="26" t="s">
        <v>941</v>
      </c>
    </row>
    <row r="5677">
      <c r="A5677" s="9">
        <f t="shared" si="1"/>
        <v>4045</v>
      </c>
      <c r="B5677" s="25" t="s">
        <v>24347</v>
      </c>
      <c r="C5677" s="6" t="s">
        <v>23672</v>
      </c>
    </row>
    <row r="5678">
      <c r="A5678" s="9">
        <f t="shared" si="1"/>
        <v>4046</v>
      </c>
      <c r="B5678" s="8" t="s">
        <v>3538</v>
      </c>
      <c r="C5678" s="9" t="s">
        <v>22</v>
      </c>
    </row>
    <row r="5679">
      <c r="A5679" s="9">
        <f t="shared" si="1"/>
        <v>4046</v>
      </c>
      <c r="B5679" s="8" t="s">
        <v>3538</v>
      </c>
      <c r="C5679" s="9" t="s">
        <v>117</v>
      </c>
    </row>
    <row r="5680">
      <c r="A5680" s="9">
        <f t="shared" si="1"/>
        <v>4047</v>
      </c>
      <c r="B5680" s="5" t="s">
        <v>3539</v>
      </c>
      <c r="C5680" s="6" t="s">
        <v>683</v>
      </c>
    </row>
    <row r="5681">
      <c r="A5681" s="9">
        <f t="shared" si="1"/>
        <v>4047</v>
      </c>
      <c r="B5681" s="37" t="s">
        <v>3539</v>
      </c>
      <c r="C5681" s="28" t="s">
        <v>23633</v>
      </c>
    </row>
    <row r="5682">
      <c r="A5682" s="9">
        <f t="shared" si="1"/>
        <v>4048</v>
      </c>
      <c r="B5682" s="8" t="s">
        <v>3540</v>
      </c>
      <c r="C5682" s="9" t="s">
        <v>372</v>
      </c>
    </row>
    <row r="5683">
      <c r="A5683" s="9">
        <f t="shared" si="1"/>
        <v>4049</v>
      </c>
      <c r="B5683" s="8" t="s">
        <v>3541</v>
      </c>
      <c r="C5683" s="9" t="s">
        <v>162</v>
      </c>
    </row>
    <row r="5684">
      <c r="A5684" s="9">
        <f t="shared" si="1"/>
        <v>4050</v>
      </c>
      <c r="B5684" s="5" t="s">
        <v>3542</v>
      </c>
      <c r="C5684" s="6" t="s">
        <v>547</v>
      </c>
    </row>
    <row r="5685">
      <c r="A5685" s="9">
        <f t="shared" si="1"/>
        <v>4051</v>
      </c>
      <c r="B5685" s="8" t="s">
        <v>3543</v>
      </c>
      <c r="C5685" s="9" t="s">
        <v>1169</v>
      </c>
    </row>
    <row r="5686">
      <c r="A5686" s="9">
        <f t="shared" si="1"/>
        <v>4052</v>
      </c>
      <c r="B5686" s="8" t="s">
        <v>3544</v>
      </c>
      <c r="C5686" s="9" t="s">
        <v>42</v>
      </c>
    </row>
    <row r="5687">
      <c r="A5687" s="9">
        <f t="shared" si="1"/>
        <v>4053</v>
      </c>
      <c r="B5687" s="5" t="s">
        <v>3545</v>
      </c>
      <c r="C5687" s="6" t="s">
        <v>4</v>
      </c>
    </row>
    <row r="5688">
      <c r="A5688" s="9">
        <f t="shared" si="1"/>
        <v>4054</v>
      </c>
      <c r="B5688" s="36" t="s">
        <v>24348</v>
      </c>
      <c r="C5688" s="26" t="s">
        <v>90</v>
      </c>
    </row>
    <row r="5689">
      <c r="A5689" s="9">
        <f t="shared" si="1"/>
        <v>4054</v>
      </c>
      <c r="B5689" s="36" t="s">
        <v>24348</v>
      </c>
      <c r="C5689" s="26" t="s">
        <v>60</v>
      </c>
    </row>
    <row r="5690">
      <c r="A5690" s="9">
        <f t="shared" si="1"/>
        <v>4055</v>
      </c>
      <c r="B5690" s="5" t="s">
        <v>3546</v>
      </c>
      <c r="C5690" s="6" t="s">
        <v>109</v>
      </c>
    </row>
    <row r="5691">
      <c r="A5691" s="9">
        <f t="shared" si="1"/>
        <v>4056</v>
      </c>
      <c r="B5691" s="5" t="s">
        <v>3547</v>
      </c>
      <c r="C5691" s="6" t="s">
        <v>989</v>
      </c>
    </row>
    <row r="5692">
      <c r="A5692" s="9">
        <f t="shared" si="1"/>
        <v>4057</v>
      </c>
      <c r="B5692" s="5" t="s">
        <v>3548</v>
      </c>
      <c r="C5692" s="6" t="s">
        <v>3549</v>
      </c>
    </row>
    <row r="5693">
      <c r="A5693" s="9">
        <f t="shared" si="1"/>
        <v>4057</v>
      </c>
      <c r="B5693" s="5" t="s">
        <v>3548</v>
      </c>
      <c r="C5693" s="6" t="s">
        <v>3550</v>
      </c>
    </row>
    <row r="5694">
      <c r="A5694" s="9">
        <f t="shared" si="1"/>
        <v>4058</v>
      </c>
      <c r="B5694" s="5" t="s">
        <v>3551</v>
      </c>
      <c r="C5694" s="6" t="s">
        <v>362</v>
      </c>
    </row>
    <row r="5695">
      <c r="A5695" s="9">
        <f t="shared" si="1"/>
        <v>4059</v>
      </c>
      <c r="B5695" s="15" t="s">
        <v>3552</v>
      </c>
      <c r="C5695" s="11" t="s">
        <v>423</v>
      </c>
    </row>
    <row r="5696">
      <c r="A5696" s="9">
        <f t="shared" si="1"/>
        <v>4060</v>
      </c>
      <c r="B5696" s="5" t="s">
        <v>3553</v>
      </c>
      <c r="C5696" s="6" t="s">
        <v>1279</v>
      </c>
    </row>
    <row r="5697">
      <c r="A5697" s="9">
        <f t="shared" si="1"/>
        <v>4060</v>
      </c>
      <c r="B5697" s="5" t="s">
        <v>3553</v>
      </c>
      <c r="C5697" s="6" t="s">
        <v>785</v>
      </c>
    </row>
    <row r="5698">
      <c r="A5698" s="9">
        <f t="shared" si="1"/>
        <v>4061</v>
      </c>
      <c r="B5698" s="5" t="s">
        <v>3554</v>
      </c>
      <c r="C5698" s="6" t="s">
        <v>758</v>
      </c>
    </row>
    <row r="5699">
      <c r="A5699" s="9">
        <f t="shared" si="1"/>
        <v>4062</v>
      </c>
      <c r="B5699" s="8" t="s">
        <v>3555</v>
      </c>
      <c r="C5699" s="9" t="s">
        <v>121</v>
      </c>
    </row>
    <row r="5700">
      <c r="A5700" s="9">
        <f t="shared" si="1"/>
        <v>4063</v>
      </c>
      <c r="B5700" s="5" t="s">
        <v>3556</v>
      </c>
      <c r="C5700" s="6" t="s">
        <v>80</v>
      </c>
    </row>
    <row r="5701">
      <c r="A5701" s="9">
        <f t="shared" si="1"/>
        <v>4064</v>
      </c>
      <c r="B5701" s="5" t="s">
        <v>3557</v>
      </c>
      <c r="C5701" s="6" t="s">
        <v>4</v>
      </c>
    </row>
    <row r="5702">
      <c r="A5702" s="9">
        <f t="shared" si="1"/>
        <v>4065</v>
      </c>
      <c r="B5702" s="8" t="s">
        <v>3558</v>
      </c>
      <c r="C5702" s="9" t="s">
        <v>372</v>
      </c>
    </row>
    <row r="5703">
      <c r="A5703" s="9">
        <f t="shared" si="1"/>
        <v>4066</v>
      </c>
      <c r="B5703" s="8" t="s">
        <v>3559</v>
      </c>
      <c r="C5703" s="9" t="s">
        <v>416</v>
      </c>
    </row>
    <row r="5704">
      <c r="A5704" s="9">
        <f t="shared" si="1"/>
        <v>4067</v>
      </c>
      <c r="B5704" s="5" t="s">
        <v>3560</v>
      </c>
      <c r="C5704" s="6" t="s">
        <v>610</v>
      </c>
    </row>
    <row r="5705">
      <c r="A5705" s="9">
        <f t="shared" si="1"/>
        <v>4068</v>
      </c>
      <c r="B5705" s="8" t="s">
        <v>3561</v>
      </c>
      <c r="C5705" s="9" t="s">
        <v>72</v>
      </c>
    </row>
    <row r="5706">
      <c r="A5706" s="9">
        <f t="shared" si="1"/>
        <v>4069</v>
      </c>
      <c r="B5706" s="5" t="s">
        <v>3562</v>
      </c>
      <c r="C5706" s="6" t="s">
        <v>1248</v>
      </c>
    </row>
    <row r="5707">
      <c r="A5707" s="9">
        <f t="shared" si="1"/>
        <v>4070</v>
      </c>
      <c r="B5707" s="5" t="s">
        <v>3563</v>
      </c>
      <c r="C5707" s="6" t="s">
        <v>4</v>
      </c>
    </row>
    <row r="5708">
      <c r="A5708" s="9">
        <f t="shared" si="1"/>
        <v>4071</v>
      </c>
      <c r="B5708" s="5" t="s">
        <v>3564</v>
      </c>
      <c r="C5708" s="6" t="s">
        <v>538</v>
      </c>
    </row>
    <row r="5709">
      <c r="A5709" s="9">
        <f t="shared" si="1"/>
        <v>4071</v>
      </c>
      <c r="B5709" s="5" t="s">
        <v>3564</v>
      </c>
      <c r="C5709" s="6" t="s">
        <v>23628</v>
      </c>
    </row>
    <row r="5710">
      <c r="A5710" s="9">
        <f t="shared" si="1"/>
        <v>4072</v>
      </c>
      <c r="B5710" s="8" t="s">
        <v>3565</v>
      </c>
      <c r="C5710" s="9" t="s">
        <v>280</v>
      </c>
    </row>
    <row r="5711">
      <c r="A5711" s="9">
        <f t="shared" si="1"/>
        <v>4073</v>
      </c>
      <c r="B5711" s="25" t="s">
        <v>24349</v>
      </c>
      <c r="C5711" s="26" t="s">
        <v>23812</v>
      </c>
    </row>
    <row r="5712">
      <c r="A5712" s="9">
        <f t="shared" si="1"/>
        <v>4074</v>
      </c>
      <c r="B5712" s="36" t="s">
        <v>24350</v>
      </c>
      <c r="C5712" s="26" t="s">
        <v>3126</v>
      </c>
    </row>
    <row r="5713">
      <c r="A5713" s="9">
        <f t="shared" si="1"/>
        <v>4075</v>
      </c>
      <c r="B5713" s="8" t="s">
        <v>3566</v>
      </c>
      <c r="C5713" s="9" t="s">
        <v>416</v>
      </c>
    </row>
    <row r="5714">
      <c r="A5714" s="9">
        <f t="shared" si="1"/>
        <v>4076</v>
      </c>
      <c r="B5714" s="25" t="s">
        <v>24351</v>
      </c>
      <c r="C5714" s="26" t="s">
        <v>8541</v>
      </c>
    </row>
    <row r="5715">
      <c r="A5715" s="9">
        <f t="shared" si="1"/>
        <v>4077</v>
      </c>
      <c r="B5715" s="8" t="s">
        <v>3567</v>
      </c>
      <c r="C5715" s="9" t="s">
        <v>24</v>
      </c>
    </row>
    <row r="5716">
      <c r="A5716" s="9">
        <f t="shared" si="1"/>
        <v>4078</v>
      </c>
      <c r="B5716" s="25" t="s">
        <v>24352</v>
      </c>
      <c r="C5716" s="26" t="s">
        <v>487</v>
      </c>
    </row>
    <row r="5717">
      <c r="A5717" s="9">
        <f t="shared" si="1"/>
        <v>4078</v>
      </c>
      <c r="B5717" s="27" t="s">
        <v>24352</v>
      </c>
      <c r="C5717" s="28" t="s">
        <v>23637</v>
      </c>
    </row>
    <row r="5718">
      <c r="A5718" s="9">
        <f t="shared" si="1"/>
        <v>4079</v>
      </c>
      <c r="B5718" s="5" t="s">
        <v>3568</v>
      </c>
      <c r="C5718" s="6" t="s">
        <v>610</v>
      </c>
    </row>
    <row r="5719">
      <c r="A5719" s="9">
        <f t="shared" si="1"/>
        <v>4080</v>
      </c>
      <c r="B5719" s="8" t="s">
        <v>3569</v>
      </c>
      <c r="C5719" s="9" t="s">
        <v>818</v>
      </c>
    </row>
    <row r="5720">
      <c r="A5720" s="9">
        <f t="shared" si="1"/>
        <v>4081</v>
      </c>
      <c r="B5720" s="8" t="s">
        <v>3570</v>
      </c>
      <c r="C5720" s="9" t="s">
        <v>177</v>
      </c>
    </row>
    <row r="5721">
      <c r="A5721" s="9">
        <f t="shared" si="1"/>
        <v>4082</v>
      </c>
      <c r="B5721" s="5" t="s">
        <v>3571</v>
      </c>
      <c r="C5721" s="6" t="s">
        <v>1120</v>
      </c>
    </row>
    <row r="5722">
      <c r="A5722" s="9">
        <f t="shared" si="1"/>
        <v>4083</v>
      </c>
      <c r="B5722" s="5" t="s">
        <v>3572</v>
      </c>
      <c r="C5722" s="6" t="s">
        <v>727</v>
      </c>
    </row>
    <row r="5723">
      <c r="A5723" s="9">
        <f t="shared" si="1"/>
        <v>4084</v>
      </c>
      <c r="B5723" s="5" t="s">
        <v>3573</v>
      </c>
      <c r="C5723" s="6" t="s">
        <v>1120</v>
      </c>
    </row>
    <row r="5724">
      <c r="A5724" s="9">
        <f t="shared" si="1"/>
        <v>4085</v>
      </c>
      <c r="B5724" s="5" t="s">
        <v>3574</v>
      </c>
      <c r="C5724" s="6" t="s">
        <v>785</v>
      </c>
    </row>
    <row r="5725">
      <c r="A5725" s="9">
        <f t="shared" si="1"/>
        <v>4086</v>
      </c>
      <c r="B5725" s="25" t="s">
        <v>24353</v>
      </c>
      <c r="C5725" s="26" t="s">
        <v>23845</v>
      </c>
    </row>
    <row r="5726">
      <c r="A5726" s="9">
        <f t="shared" si="1"/>
        <v>4087</v>
      </c>
      <c r="B5726" s="25" t="s">
        <v>24354</v>
      </c>
      <c r="C5726" s="26" t="s">
        <v>8541</v>
      </c>
    </row>
    <row r="5727">
      <c r="A5727" s="9">
        <f t="shared" si="1"/>
        <v>4088</v>
      </c>
      <c r="B5727" s="5" t="s">
        <v>3575</v>
      </c>
      <c r="C5727" s="6" t="s">
        <v>20</v>
      </c>
    </row>
    <row r="5728">
      <c r="A5728" s="9">
        <f t="shared" si="1"/>
        <v>4089</v>
      </c>
      <c r="B5728" s="5" t="s">
        <v>3576</v>
      </c>
      <c r="C5728" s="6" t="s">
        <v>538</v>
      </c>
    </row>
    <row r="5729">
      <c r="A5729" s="9">
        <f t="shared" si="1"/>
        <v>4089</v>
      </c>
      <c r="B5729" s="5" t="s">
        <v>3576</v>
      </c>
      <c r="C5729" s="6" t="s">
        <v>23628</v>
      </c>
    </row>
    <row r="5730">
      <c r="A5730" s="9">
        <f t="shared" si="1"/>
        <v>4090</v>
      </c>
      <c r="B5730" s="5" t="s">
        <v>3577</v>
      </c>
      <c r="C5730" s="6" t="s">
        <v>785</v>
      </c>
    </row>
    <row r="5731">
      <c r="A5731" s="9">
        <f t="shared" si="1"/>
        <v>4091</v>
      </c>
      <c r="B5731" s="5" t="s">
        <v>3578</v>
      </c>
      <c r="C5731" s="6" t="s">
        <v>4</v>
      </c>
    </row>
    <row r="5732">
      <c r="A5732" s="9">
        <f t="shared" si="1"/>
        <v>4092</v>
      </c>
      <c r="B5732" s="5" t="s">
        <v>3579</v>
      </c>
      <c r="C5732" s="6" t="s">
        <v>153</v>
      </c>
    </row>
    <row r="5733">
      <c r="A5733" s="9">
        <f t="shared" si="1"/>
        <v>4092</v>
      </c>
      <c r="B5733" s="5" t="s">
        <v>3579</v>
      </c>
      <c r="C5733" s="6" t="s">
        <v>23637</v>
      </c>
    </row>
    <row r="5734">
      <c r="A5734" s="9">
        <f t="shared" si="1"/>
        <v>4093</v>
      </c>
      <c r="B5734" s="8" t="s">
        <v>3580</v>
      </c>
      <c r="C5734" s="9" t="s">
        <v>614</v>
      </c>
    </row>
    <row r="5735">
      <c r="A5735" s="9">
        <f t="shared" si="1"/>
        <v>4094</v>
      </c>
      <c r="B5735" s="8" t="s">
        <v>3581</v>
      </c>
      <c r="C5735" s="9" t="s">
        <v>818</v>
      </c>
    </row>
    <row r="5736">
      <c r="A5736" s="9">
        <f t="shared" si="1"/>
        <v>4095</v>
      </c>
      <c r="B5736" s="8" t="s">
        <v>3582</v>
      </c>
      <c r="C5736" s="9" t="s">
        <v>121</v>
      </c>
    </row>
    <row r="5737">
      <c r="A5737" s="9">
        <f t="shared" si="1"/>
        <v>4096</v>
      </c>
      <c r="B5737" s="27" t="s">
        <v>24355</v>
      </c>
      <c r="C5737" s="28" t="s">
        <v>23637</v>
      </c>
    </row>
    <row r="5738">
      <c r="A5738" s="9">
        <f t="shared" si="1"/>
        <v>4097</v>
      </c>
      <c r="B5738" s="5" t="s">
        <v>3583</v>
      </c>
      <c r="C5738" s="6" t="s">
        <v>788</v>
      </c>
    </row>
    <row r="5739">
      <c r="A5739" s="9">
        <f t="shared" si="1"/>
        <v>4097</v>
      </c>
      <c r="B5739" s="5" t="s">
        <v>3583</v>
      </c>
      <c r="C5739" s="6" t="s">
        <v>23637</v>
      </c>
    </row>
    <row r="5740">
      <c r="A5740" s="9">
        <f t="shared" si="1"/>
        <v>4098</v>
      </c>
      <c r="B5740" s="29" t="s">
        <v>24356</v>
      </c>
      <c r="C5740" s="26" t="s">
        <v>23636</v>
      </c>
    </row>
    <row r="5741">
      <c r="A5741" s="9">
        <f t="shared" si="1"/>
        <v>4099</v>
      </c>
      <c r="B5741" s="8" t="s">
        <v>3584</v>
      </c>
      <c r="C5741" s="9" t="s">
        <v>1548</v>
      </c>
    </row>
    <row r="5742">
      <c r="A5742" s="9">
        <f t="shared" si="1"/>
        <v>4100</v>
      </c>
      <c r="B5742" s="5" t="s">
        <v>3585</v>
      </c>
      <c r="C5742" s="6" t="s">
        <v>1371</v>
      </c>
    </row>
    <row r="5743">
      <c r="A5743" s="9">
        <f t="shared" si="1"/>
        <v>4101</v>
      </c>
      <c r="B5743" s="25" t="s">
        <v>24357</v>
      </c>
      <c r="C5743" s="26" t="s">
        <v>23845</v>
      </c>
    </row>
    <row r="5744">
      <c r="A5744" s="9">
        <f t="shared" si="1"/>
        <v>4102</v>
      </c>
      <c r="B5744" s="8" t="s">
        <v>3586</v>
      </c>
      <c r="C5744" s="9" t="s">
        <v>1548</v>
      </c>
    </row>
    <row r="5745">
      <c r="A5745" s="9">
        <f t="shared" si="1"/>
        <v>4103</v>
      </c>
      <c r="B5745" s="25" t="s">
        <v>24358</v>
      </c>
      <c r="C5745" s="26" t="s">
        <v>23845</v>
      </c>
    </row>
    <row r="5746">
      <c r="A5746" s="9">
        <f t="shared" si="1"/>
        <v>4104</v>
      </c>
      <c r="B5746" s="25" t="s">
        <v>24359</v>
      </c>
      <c r="C5746" s="26" t="s">
        <v>23845</v>
      </c>
    </row>
    <row r="5747">
      <c r="A5747" s="9">
        <f t="shared" si="1"/>
        <v>4105</v>
      </c>
      <c r="B5747" s="5" t="s">
        <v>3587</v>
      </c>
      <c r="C5747" s="6" t="s">
        <v>471</v>
      </c>
    </row>
    <row r="5748">
      <c r="A5748" s="9">
        <f t="shared" si="1"/>
        <v>4106</v>
      </c>
      <c r="B5748" s="8" t="s">
        <v>3588</v>
      </c>
      <c r="C5748" s="9" t="s">
        <v>1548</v>
      </c>
    </row>
    <row r="5749">
      <c r="A5749" s="9">
        <f t="shared" si="1"/>
        <v>4107</v>
      </c>
      <c r="B5749" s="25" t="s">
        <v>24360</v>
      </c>
      <c r="C5749" s="26" t="s">
        <v>23812</v>
      </c>
    </row>
    <row r="5750">
      <c r="A5750" s="9">
        <f t="shared" si="1"/>
        <v>4108</v>
      </c>
      <c r="B5750" s="5" t="s">
        <v>3589</v>
      </c>
      <c r="C5750" s="6" t="s">
        <v>1495</v>
      </c>
    </row>
    <row r="5751">
      <c r="A5751" s="9">
        <f t="shared" si="1"/>
        <v>4109</v>
      </c>
      <c r="B5751" s="8" t="s">
        <v>3590</v>
      </c>
      <c r="C5751" s="9" t="s">
        <v>1548</v>
      </c>
    </row>
    <row r="5752">
      <c r="A5752" s="9">
        <f t="shared" si="1"/>
        <v>4110</v>
      </c>
      <c r="B5752" s="8" t="s">
        <v>3591</v>
      </c>
      <c r="C5752" s="9" t="s">
        <v>83</v>
      </c>
    </row>
    <row r="5753">
      <c r="A5753" s="9">
        <f t="shared" si="1"/>
        <v>4111</v>
      </c>
      <c r="B5753" s="5" t="s">
        <v>3592</v>
      </c>
      <c r="C5753" s="6" t="s">
        <v>1262</v>
      </c>
    </row>
    <row r="5754">
      <c r="A5754" s="9">
        <f t="shared" si="1"/>
        <v>4112</v>
      </c>
      <c r="B5754" s="8" t="s">
        <v>3593</v>
      </c>
      <c r="C5754" s="9" t="s">
        <v>1042</v>
      </c>
    </row>
    <row r="5755">
      <c r="A5755" s="9">
        <f t="shared" si="1"/>
        <v>4113</v>
      </c>
      <c r="B5755" s="5" t="s">
        <v>3594</v>
      </c>
      <c r="C5755" s="6" t="s">
        <v>1360</v>
      </c>
    </row>
    <row r="5756">
      <c r="A5756" s="9">
        <f t="shared" si="1"/>
        <v>4114</v>
      </c>
      <c r="B5756" s="5" t="s">
        <v>3595</v>
      </c>
      <c r="C5756" s="6" t="s">
        <v>1360</v>
      </c>
    </row>
    <row r="5757">
      <c r="A5757" s="9">
        <f t="shared" si="1"/>
        <v>4115</v>
      </c>
      <c r="B5757" s="25" t="s">
        <v>24361</v>
      </c>
      <c r="C5757" s="26" t="s">
        <v>23653</v>
      </c>
    </row>
    <row r="5758">
      <c r="A5758" s="9">
        <f t="shared" si="1"/>
        <v>4116</v>
      </c>
      <c r="B5758" s="8" t="s">
        <v>3596</v>
      </c>
      <c r="C5758" s="6" t="s">
        <v>196</v>
      </c>
    </row>
    <row r="5759">
      <c r="A5759" s="9">
        <f t="shared" si="1"/>
        <v>4116</v>
      </c>
      <c r="B5759" s="8" t="s">
        <v>3596</v>
      </c>
      <c r="C5759" s="6" t="s">
        <v>23637</v>
      </c>
    </row>
    <row r="5760">
      <c r="A5760" s="9">
        <f t="shared" si="1"/>
        <v>4117</v>
      </c>
      <c r="B5760" s="8" t="s">
        <v>3597</v>
      </c>
      <c r="C5760" s="9" t="s">
        <v>25</v>
      </c>
    </row>
    <row r="5761">
      <c r="A5761" s="9">
        <f t="shared" si="1"/>
        <v>4118</v>
      </c>
      <c r="B5761" s="8" t="s">
        <v>3598</v>
      </c>
      <c r="C5761" s="9" t="s">
        <v>162</v>
      </c>
    </row>
    <row r="5762">
      <c r="A5762" s="9">
        <f t="shared" si="1"/>
        <v>4118</v>
      </c>
      <c r="B5762" s="8" t="s">
        <v>3598</v>
      </c>
      <c r="C5762" s="9" t="s">
        <v>142</v>
      </c>
    </row>
    <row r="5763">
      <c r="A5763" s="9">
        <f t="shared" si="1"/>
        <v>4119</v>
      </c>
      <c r="B5763" s="8" t="s">
        <v>3599</v>
      </c>
      <c r="C5763" s="9" t="s">
        <v>24</v>
      </c>
    </row>
    <row r="5764">
      <c r="A5764" s="9">
        <f t="shared" si="1"/>
        <v>4120</v>
      </c>
      <c r="B5764" s="8" t="s">
        <v>3600</v>
      </c>
      <c r="C5764" s="9" t="s">
        <v>162</v>
      </c>
    </row>
    <row r="5765">
      <c r="A5765" s="9">
        <f t="shared" si="1"/>
        <v>4121</v>
      </c>
      <c r="B5765" s="25" t="s">
        <v>24362</v>
      </c>
      <c r="C5765" s="26" t="s">
        <v>23653</v>
      </c>
    </row>
    <row r="5766">
      <c r="A5766" s="9">
        <f t="shared" si="1"/>
        <v>4122</v>
      </c>
      <c r="B5766" s="8" t="s">
        <v>3601</v>
      </c>
      <c r="C5766" s="9" t="s">
        <v>52</v>
      </c>
    </row>
    <row r="5767">
      <c r="A5767" s="9">
        <f t="shared" si="1"/>
        <v>4123</v>
      </c>
      <c r="B5767" s="25" t="s">
        <v>24363</v>
      </c>
      <c r="C5767" s="26" t="s">
        <v>23653</v>
      </c>
    </row>
    <row r="5768">
      <c r="A5768" s="9">
        <f t="shared" si="1"/>
        <v>4124</v>
      </c>
      <c r="B5768" s="8" t="s">
        <v>3602</v>
      </c>
      <c r="C5768" s="9" t="s">
        <v>60</v>
      </c>
    </row>
    <row r="5769">
      <c r="A5769" s="9">
        <f t="shared" si="1"/>
        <v>4125</v>
      </c>
      <c r="B5769" s="8" t="s">
        <v>3603</v>
      </c>
      <c r="C5769" s="9" t="s">
        <v>60</v>
      </c>
    </row>
    <row r="5770">
      <c r="A5770" s="9">
        <f t="shared" si="1"/>
        <v>4126</v>
      </c>
      <c r="B5770" s="5" t="s">
        <v>3604</v>
      </c>
      <c r="C5770" s="6" t="s">
        <v>479</v>
      </c>
    </row>
    <row r="5771">
      <c r="A5771" s="9">
        <f t="shared" si="1"/>
        <v>4127</v>
      </c>
      <c r="B5771" s="8" t="s">
        <v>3605</v>
      </c>
      <c r="C5771" s="9" t="s">
        <v>24</v>
      </c>
    </row>
    <row r="5772">
      <c r="A5772" s="9">
        <f t="shared" si="1"/>
        <v>4127</v>
      </c>
      <c r="B5772" s="8" t="s">
        <v>3605</v>
      </c>
      <c r="C5772" s="9" t="s">
        <v>25</v>
      </c>
    </row>
    <row r="5773">
      <c r="A5773" s="9">
        <f t="shared" si="1"/>
        <v>4128</v>
      </c>
      <c r="B5773" s="25" t="s">
        <v>24364</v>
      </c>
      <c r="C5773" s="26" t="s">
        <v>23632</v>
      </c>
    </row>
    <row r="5774">
      <c r="A5774" s="9">
        <f t="shared" si="1"/>
        <v>4128</v>
      </c>
      <c r="B5774" s="27" t="s">
        <v>24364</v>
      </c>
      <c r="C5774" s="28" t="s">
        <v>23633</v>
      </c>
    </row>
    <row r="5775">
      <c r="A5775" s="9">
        <f t="shared" si="1"/>
        <v>4129</v>
      </c>
      <c r="B5775" s="25" t="s">
        <v>24365</v>
      </c>
      <c r="C5775" s="26" t="s">
        <v>23632</v>
      </c>
    </row>
    <row r="5776">
      <c r="A5776" s="9">
        <f t="shared" si="1"/>
        <v>4129</v>
      </c>
      <c r="B5776" s="27" t="s">
        <v>24365</v>
      </c>
      <c r="C5776" s="28" t="s">
        <v>23633</v>
      </c>
    </row>
    <row r="5777">
      <c r="A5777" s="9">
        <f t="shared" si="1"/>
        <v>4130</v>
      </c>
      <c r="B5777" s="8" t="s">
        <v>3606</v>
      </c>
      <c r="C5777" s="9" t="s">
        <v>188</v>
      </c>
    </row>
    <row r="5778">
      <c r="A5778" s="9">
        <f t="shared" si="1"/>
        <v>4131</v>
      </c>
      <c r="B5778" s="5" t="s">
        <v>3607</v>
      </c>
      <c r="C5778" s="6" t="s">
        <v>1458</v>
      </c>
    </row>
    <row r="5779">
      <c r="A5779" s="9">
        <f t="shared" si="1"/>
        <v>4131</v>
      </c>
      <c r="B5779" s="5" t="s">
        <v>3607</v>
      </c>
      <c r="C5779" s="6" t="s">
        <v>23628</v>
      </c>
    </row>
    <row r="5780">
      <c r="A5780" s="9">
        <f t="shared" si="1"/>
        <v>4132</v>
      </c>
      <c r="B5780" s="5" t="s">
        <v>3608</v>
      </c>
      <c r="C5780" s="6" t="s">
        <v>1458</v>
      </c>
    </row>
    <row r="5781">
      <c r="A5781" s="9">
        <f t="shared" si="1"/>
        <v>4132</v>
      </c>
      <c r="B5781" s="5" t="s">
        <v>3608</v>
      </c>
      <c r="C5781" s="6" t="s">
        <v>23628</v>
      </c>
    </row>
    <row r="5782">
      <c r="A5782" s="9">
        <f t="shared" si="1"/>
        <v>4133</v>
      </c>
      <c r="B5782" s="8" t="s">
        <v>3609</v>
      </c>
      <c r="C5782" s="9" t="s">
        <v>60</v>
      </c>
    </row>
    <row r="5783">
      <c r="A5783" s="9">
        <f t="shared" si="1"/>
        <v>4134</v>
      </c>
      <c r="B5783" s="25" t="s">
        <v>24366</v>
      </c>
      <c r="C5783" s="26" t="s">
        <v>12983</v>
      </c>
    </row>
    <row r="5784">
      <c r="A5784" s="9">
        <f t="shared" si="1"/>
        <v>4135</v>
      </c>
      <c r="B5784" s="5" t="s">
        <v>3610</v>
      </c>
      <c r="C5784" s="6" t="s">
        <v>91</v>
      </c>
    </row>
    <row r="5785">
      <c r="A5785" s="9">
        <f t="shared" si="1"/>
        <v>4135</v>
      </c>
      <c r="B5785" s="5" t="s">
        <v>3610</v>
      </c>
      <c r="C5785" s="6" t="s">
        <v>454</v>
      </c>
    </row>
    <row r="5786">
      <c r="A5786" s="9">
        <f t="shared" si="1"/>
        <v>4135</v>
      </c>
      <c r="B5786" s="5" t="s">
        <v>3610</v>
      </c>
      <c r="C5786" s="6" t="s">
        <v>23637</v>
      </c>
    </row>
    <row r="5787">
      <c r="A5787" s="9">
        <f t="shared" si="1"/>
        <v>4136</v>
      </c>
      <c r="B5787" s="5" t="s">
        <v>3611</v>
      </c>
      <c r="C5787" s="6" t="s">
        <v>1458</v>
      </c>
    </row>
    <row r="5788">
      <c r="A5788" s="9">
        <f t="shared" si="1"/>
        <v>4136</v>
      </c>
      <c r="B5788" s="5" t="s">
        <v>3611</v>
      </c>
      <c r="C5788" s="6" t="s">
        <v>553</v>
      </c>
    </row>
    <row r="5789">
      <c r="A5789" s="9">
        <f t="shared" si="1"/>
        <v>4136</v>
      </c>
      <c r="B5789" s="5" t="s">
        <v>3611</v>
      </c>
      <c r="C5789" s="6" t="s">
        <v>23628</v>
      </c>
    </row>
    <row r="5790">
      <c r="A5790" s="9">
        <f t="shared" si="1"/>
        <v>4137</v>
      </c>
      <c r="B5790" s="5" t="s">
        <v>3612</v>
      </c>
      <c r="C5790" s="6" t="s">
        <v>1458</v>
      </c>
    </row>
    <row r="5791">
      <c r="A5791" s="9">
        <f t="shared" si="1"/>
        <v>4137</v>
      </c>
      <c r="B5791" s="5" t="s">
        <v>3612</v>
      </c>
      <c r="C5791" s="6" t="s">
        <v>23628</v>
      </c>
    </row>
    <row r="5792">
      <c r="A5792" s="9">
        <f t="shared" si="1"/>
        <v>4138</v>
      </c>
      <c r="B5792" s="5" t="s">
        <v>3613</v>
      </c>
      <c r="C5792" s="6" t="s">
        <v>1458</v>
      </c>
    </row>
    <row r="5793">
      <c r="A5793" s="9">
        <f t="shared" si="1"/>
        <v>4138</v>
      </c>
      <c r="B5793" s="5" t="s">
        <v>3613</v>
      </c>
      <c r="C5793" s="6" t="s">
        <v>23628</v>
      </c>
    </row>
    <row r="5794">
      <c r="A5794" s="9">
        <f t="shared" si="1"/>
        <v>4139</v>
      </c>
      <c r="B5794" s="5" t="s">
        <v>3614</v>
      </c>
      <c r="C5794" s="6" t="s">
        <v>1458</v>
      </c>
    </row>
    <row r="5795">
      <c r="A5795" s="9">
        <f t="shared" si="1"/>
        <v>4139</v>
      </c>
      <c r="B5795" s="5" t="s">
        <v>3614</v>
      </c>
      <c r="C5795" s="6" t="s">
        <v>23628</v>
      </c>
    </row>
    <row r="5796">
      <c r="A5796" s="9">
        <f t="shared" si="1"/>
        <v>4140</v>
      </c>
      <c r="B5796" s="5" t="s">
        <v>3615</v>
      </c>
      <c r="C5796" s="6" t="s">
        <v>326</v>
      </c>
    </row>
    <row r="5797">
      <c r="A5797" s="9">
        <f t="shared" si="1"/>
        <v>4140</v>
      </c>
      <c r="B5797" s="5" t="s">
        <v>3615</v>
      </c>
      <c r="C5797" s="6" t="s">
        <v>23637</v>
      </c>
    </row>
    <row r="5798">
      <c r="A5798" s="9">
        <f t="shared" si="1"/>
        <v>4141</v>
      </c>
      <c r="B5798" s="5" t="s">
        <v>3616</v>
      </c>
      <c r="C5798" s="6" t="s">
        <v>765</v>
      </c>
    </row>
    <row r="5799">
      <c r="A5799" s="9">
        <f t="shared" si="1"/>
        <v>4142</v>
      </c>
      <c r="B5799" s="25" t="s">
        <v>24367</v>
      </c>
      <c r="C5799" s="26" t="s">
        <v>487</v>
      </c>
    </row>
    <row r="5800">
      <c r="A5800" s="9">
        <f t="shared" si="1"/>
        <v>4142</v>
      </c>
      <c r="B5800" s="27" t="s">
        <v>24367</v>
      </c>
      <c r="C5800" s="28" t="s">
        <v>23637</v>
      </c>
    </row>
    <row r="5801">
      <c r="A5801" s="9">
        <f t="shared" si="1"/>
        <v>4143</v>
      </c>
      <c r="B5801" s="8" t="s">
        <v>3617</v>
      </c>
      <c r="C5801" s="9" t="s">
        <v>758</v>
      </c>
    </row>
    <row r="5802">
      <c r="A5802" s="9">
        <f t="shared" si="1"/>
        <v>4144</v>
      </c>
      <c r="B5802" s="25" t="s">
        <v>24368</v>
      </c>
      <c r="C5802" s="26" t="s">
        <v>487</v>
      </c>
    </row>
    <row r="5803">
      <c r="A5803" s="9">
        <f t="shared" si="1"/>
        <v>4144</v>
      </c>
      <c r="B5803" s="27" t="s">
        <v>24368</v>
      </c>
      <c r="C5803" s="28" t="s">
        <v>23637</v>
      </c>
    </row>
    <row r="5804">
      <c r="A5804" s="9">
        <f t="shared" si="1"/>
        <v>4145</v>
      </c>
      <c r="B5804" s="25" t="s">
        <v>24369</v>
      </c>
      <c r="C5804" s="26" t="s">
        <v>12983</v>
      </c>
    </row>
    <row r="5805">
      <c r="A5805" s="9">
        <f t="shared" si="1"/>
        <v>4146</v>
      </c>
      <c r="B5805" s="5" t="s">
        <v>3618</v>
      </c>
      <c r="C5805" s="6" t="s">
        <v>1458</v>
      </c>
    </row>
    <row r="5806">
      <c r="A5806" s="9">
        <f t="shared" si="1"/>
        <v>4146</v>
      </c>
      <c r="B5806" s="5" t="s">
        <v>3618</v>
      </c>
      <c r="C5806" s="6" t="s">
        <v>23628</v>
      </c>
    </row>
    <row r="5807">
      <c r="A5807" s="9">
        <f t="shared" si="1"/>
        <v>4147</v>
      </c>
      <c r="B5807" s="25" t="s">
        <v>24370</v>
      </c>
      <c r="C5807" s="26" t="s">
        <v>23761</v>
      </c>
    </row>
    <row r="5808">
      <c r="A5808" s="9">
        <f t="shared" si="1"/>
        <v>4148</v>
      </c>
      <c r="B5808" s="8" t="s">
        <v>3619</v>
      </c>
      <c r="C5808" s="6" t="s">
        <v>328</v>
      </c>
    </row>
    <row r="5809">
      <c r="A5809" s="9">
        <f t="shared" si="1"/>
        <v>4148</v>
      </c>
      <c r="B5809" s="8" t="s">
        <v>3619</v>
      </c>
      <c r="C5809" s="9" t="s">
        <v>25</v>
      </c>
    </row>
    <row r="5810">
      <c r="A5810" s="9">
        <f t="shared" si="1"/>
        <v>4148</v>
      </c>
      <c r="B5810" s="8" t="s">
        <v>3619</v>
      </c>
      <c r="C5810" s="6" t="s">
        <v>23637</v>
      </c>
    </row>
    <row r="5811">
      <c r="A5811" s="9">
        <f t="shared" si="1"/>
        <v>4149</v>
      </c>
      <c r="B5811" s="5" t="s">
        <v>3620</v>
      </c>
      <c r="C5811" s="6" t="s">
        <v>1376</v>
      </c>
    </row>
    <row r="5812">
      <c r="A5812" s="9">
        <f t="shared" si="1"/>
        <v>4149</v>
      </c>
      <c r="B5812" s="5" t="s">
        <v>3620</v>
      </c>
      <c r="C5812" s="6" t="s">
        <v>23628</v>
      </c>
    </row>
    <row r="5813">
      <c r="A5813" s="9">
        <f t="shared" si="1"/>
        <v>4150</v>
      </c>
      <c r="B5813" s="5" t="s">
        <v>3621</v>
      </c>
      <c r="C5813" s="6" t="s">
        <v>328</v>
      </c>
    </row>
    <row r="5814">
      <c r="A5814" s="9">
        <f t="shared" si="1"/>
        <v>4150</v>
      </c>
      <c r="B5814" s="5" t="s">
        <v>3621</v>
      </c>
      <c r="C5814" s="6" t="s">
        <v>24</v>
      </c>
    </row>
    <row r="5815">
      <c r="A5815" s="9">
        <f t="shared" si="1"/>
        <v>4150</v>
      </c>
      <c r="B5815" s="5" t="s">
        <v>3621</v>
      </c>
      <c r="C5815" s="6" t="s">
        <v>23637</v>
      </c>
    </row>
    <row r="5816">
      <c r="A5816" s="9">
        <f t="shared" si="1"/>
        <v>4151</v>
      </c>
      <c r="B5816" s="16" t="s">
        <v>3622</v>
      </c>
      <c r="C5816" s="6" t="s">
        <v>1235</v>
      </c>
    </row>
    <row r="5817">
      <c r="A5817" s="9">
        <f t="shared" si="1"/>
        <v>4152</v>
      </c>
      <c r="B5817" s="5" t="s">
        <v>3623</v>
      </c>
      <c r="C5817" s="6" t="s">
        <v>1376</v>
      </c>
    </row>
    <row r="5818">
      <c r="A5818" s="9">
        <f t="shared" si="1"/>
        <v>4152</v>
      </c>
      <c r="B5818" s="5" t="s">
        <v>3623</v>
      </c>
      <c r="C5818" s="6" t="s">
        <v>23628</v>
      </c>
    </row>
    <row r="5819">
      <c r="A5819" s="9">
        <f t="shared" si="1"/>
        <v>4153</v>
      </c>
      <c r="B5819" s="5" t="s">
        <v>3624</v>
      </c>
      <c r="C5819" s="6" t="s">
        <v>1376</v>
      </c>
    </row>
    <row r="5820">
      <c r="A5820" s="9">
        <f t="shared" si="1"/>
        <v>4153</v>
      </c>
      <c r="B5820" s="5" t="s">
        <v>3624</v>
      </c>
      <c r="C5820" s="6" t="s">
        <v>23628</v>
      </c>
    </row>
    <row r="5821">
      <c r="A5821" s="9">
        <f t="shared" si="1"/>
        <v>4154</v>
      </c>
      <c r="B5821" s="5" t="s">
        <v>3625</v>
      </c>
      <c r="C5821" s="6" t="s">
        <v>1376</v>
      </c>
    </row>
    <row r="5822">
      <c r="A5822" s="9">
        <f t="shared" si="1"/>
        <v>4154</v>
      </c>
      <c r="B5822" s="5" t="s">
        <v>3625</v>
      </c>
      <c r="C5822" s="6" t="s">
        <v>23628</v>
      </c>
    </row>
    <row r="5823">
      <c r="A5823" s="9">
        <f t="shared" si="1"/>
        <v>4155</v>
      </c>
      <c r="B5823" s="8" t="s">
        <v>3626</v>
      </c>
      <c r="C5823" s="9" t="s">
        <v>280</v>
      </c>
    </row>
    <row r="5824">
      <c r="A5824" s="9">
        <f t="shared" si="1"/>
        <v>4156</v>
      </c>
      <c r="B5824" s="8" t="s">
        <v>3627</v>
      </c>
      <c r="C5824" s="6" t="s">
        <v>150</v>
      </c>
    </row>
    <row r="5825">
      <c r="A5825" s="9">
        <f t="shared" si="1"/>
        <v>4156</v>
      </c>
      <c r="B5825" s="8" t="s">
        <v>3627</v>
      </c>
      <c r="C5825" s="9" t="s">
        <v>177</v>
      </c>
    </row>
    <row r="5826">
      <c r="A5826" s="9">
        <f t="shared" si="1"/>
        <v>4156</v>
      </c>
      <c r="B5826" s="8" t="s">
        <v>3627</v>
      </c>
      <c r="C5826" s="6" t="s">
        <v>23637</v>
      </c>
    </row>
    <row r="5827">
      <c r="A5827" s="9">
        <f t="shared" si="1"/>
        <v>4157</v>
      </c>
      <c r="B5827" s="5" t="s">
        <v>3628</v>
      </c>
      <c r="C5827" s="6" t="s">
        <v>603</v>
      </c>
    </row>
    <row r="5828">
      <c r="A5828" s="9">
        <f t="shared" si="1"/>
        <v>4158</v>
      </c>
      <c r="B5828" s="8" t="s">
        <v>3629</v>
      </c>
      <c r="C5828" s="9" t="s">
        <v>280</v>
      </c>
    </row>
    <row r="5829">
      <c r="A5829" s="9">
        <f t="shared" si="1"/>
        <v>4159</v>
      </c>
      <c r="B5829" s="8" t="s">
        <v>3630</v>
      </c>
      <c r="C5829" s="9" t="s">
        <v>60</v>
      </c>
    </row>
    <row r="5830">
      <c r="A5830" s="9">
        <f t="shared" si="1"/>
        <v>4160</v>
      </c>
      <c r="B5830" s="5" t="s">
        <v>3631</v>
      </c>
      <c r="C5830" s="6" t="s">
        <v>91</v>
      </c>
    </row>
    <row r="5831">
      <c r="A5831" s="9">
        <f t="shared" si="1"/>
        <v>4160</v>
      </c>
      <c r="B5831" s="5" t="s">
        <v>3631</v>
      </c>
      <c r="C5831" s="6" t="s">
        <v>454</v>
      </c>
    </row>
    <row r="5832">
      <c r="A5832" s="9">
        <f t="shared" si="1"/>
        <v>4160</v>
      </c>
      <c r="B5832" s="5" t="s">
        <v>3631</v>
      </c>
      <c r="C5832" s="6" t="s">
        <v>23637</v>
      </c>
    </row>
    <row r="5833">
      <c r="A5833" s="9">
        <f t="shared" si="1"/>
        <v>4161</v>
      </c>
      <c r="B5833" s="8" t="s">
        <v>3632</v>
      </c>
      <c r="C5833" s="9" t="s">
        <v>728</v>
      </c>
    </row>
    <row r="5834">
      <c r="A5834" s="9">
        <f t="shared" si="1"/>
        <v>4162</v>
      </c>
      <c r="B5834" s="25" t="s">
        <v>24371</v>
      </c>
      <c r="C5834" s="26" t="s">
        <v>487</v>
      </c>
    </row>
    <row r="5835">
      <c r="A5835" s="9">
        <f t="shared" si="1"/>
        <v>4162</v>
      </c>
      <c r="B5835" s="27" t="s">
        <v>24371</v>
      </c>
      <c r="C5835" s="28" t="s">
        <v>23637</v>
      </c>
    </row>
    <row r="5836">
      <c r="A5836" s="9">
        <f t="shared" si="1"/>
        <v>4163</v>
      </c>
      <c r="B5836" s="5" t="s">
        <v>3633</v>
      </c>
      <c r="C5836" s="6" t="s">
        <v>603</v>
      </c>
    </row>
    <row r="5837">
      <c r="A5837" s="9">
        <f t="shared" si="1"/>
        <v>4164</v>
      </c>
      <c r="B5837" s="5" t="s">
        <v>3634</v>
      </c>
      <c r="C5837" s="6" t="s">
        <v>1360</v>
      </c>
    </row>
    <row r="5838">
      <c r="A5838" s="9">
        <f t="shared" si="1"/>
        <v>4165</v>
      </c>
      <c r="B5838" s="5" t="s">
        <v>3635</v>
      </c>
      <c r="C5838" s="6" t="s">
        <v>1207</v>
      </c>
    </row>
    <row r="5839">
      <c r="A5839" s="9">
        <f t="shared" si="1"/>
        <v>4166</v>
      </c>
      <c r="B5839" s="5" t="s">
        <v>3636</v>
      </c>
      <c r="C5839" s="6" t="s">
        <v>32</v>
      </c>
    </row>
    <row r="5840">
      <c r="A5840" s="9">
        <f t="shared" si="1"/>
        <v>4167</v>
      </c>
      <c r="B5840" s="5" t="s">
        <v>3637</v>
      </c>
      <c r="C5840" s="6" t="s">
        <v>1324</v>
      </c>
    </row>
    <row r="5841">
      <c r="A5841" s="9">
        <f t="shared" si="1"/>
        <v>4167</v>
      </c>
      <c r="B5841" s="5" t="s">
        <v>3637</v>
      </c>
      <c r="C5841" s="6" t="s">
        <v>1221</v>
      </c>
    </row>
    <row r="5842">
      <c r="A5842" s="9">
        <f t="shared" si="1"/>
        <v>4168</v>
      </c>
      <c r="B5842" s="5" t="s">
        <v>3638</v>
      </c>
      <c r="C5842" s="6" t="s">
        <v>610</v>
      </c>
    </row>
    <row r="5843">
      <c r="A5843" s="9">
        <f t="shared" si="1"/>
        <v>4169</v>
      </c>
      <c r="B5843" s="8" t="s">
        <v>3639</v>
      </c>
      <c r="C5843" s="9" t="s">
        <v>547</v>
      </c>
    </row>
    <row r="5844">
      <c r="A5844" s="9">
        <f t="shared" si="1"/>
        <v>4170</v>
      </c>
      <c r="B5844" s="15" t="s">
        <v>3640</v>
      </c>
      <c r="C5844" s="11" t="s">
        <v>423</v>
      </c>
    </row>
    <row r="5845">
      <c r="A5845" s="9">
        <f t="shared" si="1"/>
        <v>4171</v>
      </c>
      <c r="B5845" s="5" t="s">
        <v>3641</v>
      </c>
      <c r="C5845" s="17" t="s">
        <v>1470</v>
      </c>
    </row>
    <row r="5846">
      <c r="A5846" s="9">
        <f t="shared" si="1"/>
        <v>4172</v>
      </c>
      <c r="B5846" s="5" t="s">
        <v>3642</v>
      </c>
      <c r="C5846" s="6" t="s">
        <v>267</v>
      </c>
    </row>
    <row r="5847">
      <c r="A5847" s="9">
        <f t="shared" si="1"/>
        <v>4172</v>
      </c>
      <c r="B5847" s="5" t="s">
        <v>3642</v>
      </c>
      <c r="C5847" s="6" t="s">
        <v>23637</v>
      </c>
    </row>
    <row r="5848">
      <c r="A5848" s="9">
        <f t="shared" si="1"/>
        <v>4173</v>
      </c>
      <c r="B5848" s="5" t="s">
        <v>3643</v>
      </c>
      <c r="C5848" s="6" t="s">
        <v>32</v>
      </c>
    </row>
    <row r="5849">
      <c r="A5849" s="9">
        <f t="shared" si="1"/>
        <v>4174</v>
      </c>
      <c r="B5849" s="8" t="s">
        <v>3644</v>
      </c>
      <c r="C5849" s="9" t="s">
        <v>40</v>
      </c>
    </row>
    <row r="5850">
      <c r="A5850" s="9">
        <f t="shared" si="1"/>
        <v>4175</v>
      </c>
      <c r="B5850" s="8" t="s">
        <v>3645</v>
      </c>
      <c r="C5850" s="9" t="s">
        <v>83</v>
      </c>
    </row>
    <row r="5851">
      <c r="A5851" s="9">
        <f t="shared" si="1"/>
        <v>4176</v>
      </c>
      <c r="B5851" s="8" t="s">
        <v>3646</v>
      </c>
      <c r="C5851" s="9" t="s">
        <v>46</v>
      </c>
    </row>
    <row r="5852">
      <c r="A5852" s="9">
        <f t="shared" si="1"/>
        <v>4177</v>
      </c>
      <c r="B5852" s="5" t="s">
        <v>3647</v>
      </c>
      <c r="C5852" s="6" t="s">
        <v>1260</v>
      </c>
    </row>
    <row r="5853">
      <c r="A5853" s="9">
        <f t="shared" si="1"/>
        <v>4178</v>
      </c>
      <c r="B5853" s="5" t="s">
        <v>3648</v>
      </c>
      <c r="C5853" s="6" t="s">
        <v>1342</v>
      </c>
    </row>
    <row r="5854">
      <c r="A5854" s="9">
        <f t="shared" si="1"/>
        <v>4179</v>
      </c>
      <c r="B5854" s="5" t="s">
        <v>3649</v>
      </c>
      <c r="C5854" s="6" t="s">
        <v>1040</v>
      </c>
    </row>
    <row r="5855">
      <c r="A5855" s="9">
        <f t="shared" si="1"/>
        <v>4180</v>
      </c>
      <c r="B5855" s="5" t="s">
        <v>3650</v>
      </c>
      <c r="C5855" s="6" t="s">
        <v>78</v>
      </c>
    </row>
    <row r="5856">
      <c r="A5856" s="9">
        <f t="shared" si="1"/>
        <v>4181</v>
      </c>
      <c r="B5856" s="25" t="s">
        <v>24372</v>
      </c>
      <c r="C5856" s="26" t="s">
        <v>23653</v>
      </c>
    </row>
    <row r="5857">
      <c r="A5857" s="9">
        <f t="shared" si="1"/>
        <v>4182</v>
      </c>
      <c r="B5857" s="5" t="s">
        <v>3651</v>
      </c>
      <c r="C5857" s="6" t="s">
        <v>86</v>
      </c>
    </row>
    <row r="5858">
      <c r="A5858" s="9">
        <f t="shared" si="1"/>
        <v>4183</v>
      </c>
      <c r="B5858" s="16" t="s">
        <v>3652</v>
      </c>
      <c r="C5858" s="6" t="s">
        <v>1235</v>
      </c>
    </row>
    <row r="5859">
      <c r="A5859" s="9">
        <f t="shared" si="1"/>
        <v>4184</v>
      </c>
      <c r="B5859" s="5" t="s">
        <v>3653</v>
      </c>
      <c r="C5859" s="6" t="s">
        <v>1856</v>
      </c>
    </row>
    <row r="5860">
      <c r="A5860" s="9">
        <f t="shared" si="1"/>
        <v>4185</v>
      </c>
      <c r="B5860" s="5" t="s">
        <v>3654</v>
      </c>
      <c r="C5860" s="6" t="s">
        <v>32</v>
      </c>
    </row>
    <row r="5861">
      <c r="A5861" s="9">
        <f t="shared" si="1"/>
        <v>4186</v>
      </c>
      <c r="B5861" s="5" t="s">
        <v>3655</v>
      </c>
      <c r="C5861" s="6" t="s">
        <v>714</v>
      </c>
    </row>
    <row r="5862">
      <c r="A5862" s="9">
        <f t="shared" si="1"/>
        <v>4186</v>
      </c>
      <c r="B5862" s="5" t="s">
        <v>3655</v>
      </c>
      <c r="C5862" s="6" t="s">
        <v>23672</v>
      </c>
    </row>
    <row r="5863">
      <c r="A5863" s="9">
        <f t="shared" si="1"/>
        <v>4187</v>
      </c>
      <c r="B5863" s="25" t="s">
        <v>24373</v>
      </c>
      <c r="C5863" s="26" t="s">
        <v>12983</v>
      </c>
    </row>
    <row r="5864">
      <c r="A5864" s="9">
        <f t="shared" si="1"/>
        <v>4188</v>
      </c>
      <c r="B5864" s="25" t="s">
        <v>24374</v>
      </c>
      <c r="C5864" s="26" t="s">
        <v>12983</v>
      </c>
    </row>
    <row r="5865">
      <c r="A5865" s="9">
        <f t="shared" si="1"/>
        <v>4189</v>
      </c>
      <c r="B5865" s="25" t="s">
        <v>24375</v>
      </c>
      <c r="C5865" s="26" t="s">
        <v>12983</v>
      </c>
    </row>
    <row r="5866">
      <c r="A5866" s="9">
        <f t="shared" si="1"/>
        <v>4190</v>
      </c>
      <c r="B5866" s="25" t="s">
        <v>24376</v>
      </c>
      <c r="C5866" s="26" t="s">
        <v>12983</v>
      </c>
    </row>
    <row r="5867">
      <c r="A5867" s="9">
        <f t="shared" si="1"/>
        <v>4191</v>
      </c>
      <c r="B5867" s="25" t="s">
        <v>24377</v>
      </c>
      <c r="C5867" s="26" t="s">
        <v>12983</v>
      </c>
    </row>
    <row r="5868">
      <c r="A5868" s="9">
        <f t="shared" si="1"/>
        <v>4192</v>
      </c>
      <c r="B5868" s="5" t="s">
        <v>3656</v>
      </c>
      <c r="C5868" s="6" t="s">
        <v>426</v>
      </c>
    </row>
    <row r="5869">
      <c r="A5869" s="9">
        <f t="shared" si="1"/>
        <v>4193</v>
      </c>
      <c r="B5869" s="25" t="s">
        <v>24378</v>
      </c>
      <c r="C5869" s="26" t="s">
        <v>4721</v>
      </c>
    </row>
    <row r="5870">
      <c r="A5870" s="9">
        <f t="shared" si="1"/>
        <v>4194</v>
      </c>
      <c r="B5870" s="5" t="s">
        <v>3657</v>
      </c>
      <c r="C5870" s="6" t="s">
        <v>20</v>
      </c>
    </row>
    <row r="5871">
      <c r="A5871" s="9">
        <f t="shared" si="1"/>
        <v>4195</v>
      </c>
      <c r="B5871" s="5" t="s">
        <v>3658</v>
      </c>
      <c r="C5871" s="6" t="s">
        <v>32</v>
      </c>
    </row>
    <row r="5872">
      <c r="A5872" s="9">
        <f t="shared" si="1"/>
        <v>4196</v>
      </c>
      <c r="B5872" s="5" t="s">
        <v>3659</v>
      </c>
      <c r="C5872" s="6" t="s">
        <v>1360</v>
      </c>
    </row>
    <row r="5873">
      <c r="A5873" s="9">
        <f t="shared" si="1"/>
        <v>4197</v>
      </c>
      <c r="B5873" s="5" t="s">
        <v>3660</v>
      </c>
      <c r="C5873" s="6" t="s">
        <v>1360</v>
      </c>
    </row>
    <row r="5874">
      <c r="A5874" s="9">
        <f t="shared" si="1"/>
        <v>4198</v>
      </c>
      <c r="B5874" s="5" t="s">
        <v>3661</v>
      </c>
      <c r="C5874" s="6" t="s">
        <v>1120</v>
      </c>
    </row>
    <row r="5875">
      <c r="A5875" s="9">
        <f t="shared" si="1"/>
        <v>4199</v>
      </c>
      <c r="B5875" s="8" t="s">
        <v>3662</v>
      </c>
      <c r="C5875" s="9" t="s">
        <v>502</v>
      </c>
    </row>
    <row r="5876">
      <c r="A5876" s="9">
        <f t="shared" si="1"/>
        <v>4200</v>
      </c>
      <c r="B5876" s="8" t="s">
        <v>3663</v>
      </c>
      <c r="C5876" s="9" t="s">
        <v>502</v>
      </c>
    </row>
    <row r="5877">
      <c r="A5877" s="9">
        <f t="shared" si="1"/>
        <v>4201</v>
      </c>
      <c r="B5877" s="8" t="s">
        <v>3664</v>
      </c>
      <c r="C5877" s="9" t="s">
        <v>502</v>
      </c>
    </row>
    <row r="5878">
      <c r="A5878" s="9">
        <f t="shared" si="1"/>
        <v>4202</v>
      </c>
      <c r="B5878" s="8" t="s">
        <v>3665</v>
      </c>
      <c r="C5878" s="9" t="s">
        <v>502</v>
      </c>
    </row>
    <row r="5879">
      <c r="A5879" s="9">
        <f t="shared" si="1"/>
        <v>4203</v>
      </c>
      <c r="B5879" s="8" t="s">
        <v>3666</v>
      </c>
      <c r="C5879" s="9" t="s">
        <v>502</v>
      </c>
    </row>
    <row r="5880">
      <c r="A5880" s="9">
        <f t="shared" si="1"/>
        <v>4204</v>
      </c>
      <c r="B5880" s="8" t="s">
        <v>3667</v>
      </c>
      <c r="C5880" s="9" t="s">
        <v>502</v>
      </c>
    </row>
    <row r="5881">
      <c r="A5881" s="9">
        <f t="shared" si="1"/>
        <v>4205</v>
      </c>
      <c r="B5881" s="5" t="s">
        <v>3668</v>
      </c>
      <c r="C5881" s="6" t="s">
        <v>731</v>
      </c>
    </row>
    <row r="5882">
      <c r="A5882" s="9">
        <f t="shared" si="1"/>
        <v>4206</v>
      </c>
      <c r="B5882" s="5" t="s">
        <v>3669</v>
      </c>
      <c r="C5882" s="6" t="s">
        <v>731</v>
      </c>
    </row>
    <row r="5883">
      <c r="A5883" s="9">
        <f t="shared" si="1"/>
        <v>4207</v>
      </c>
      <c r="B5883" s="5" t="s">
        <v>3670</v>
      </c>
      <c r="C5883" s="6" t="s">
        <v>731</v>
      </c>
    </row>
    <row r="5884">
      <c r="A5884" s="9">
        <f t="shared" si="1"/>
        <v>4208</v>
      </c>
      <c r="B5884" s="5" t="s">
        <v>3671</v>
      </c>
      <c r="C5884" s="6" t="s">
        <v>731</v>
      </c>
    </row>
    <row r="5885">
      <c r="A5885" s="9">
        <f t="shared" si="1"/>
        <v>4209</v>
      </c>
      <c r="B5885" s="5" t="s">
        <v>3672</v>
      </c>
      <c r="C5885" s="6" t="s">
        <v>731</v>
      </c>
    </row>
    <row r="5886">
      <c r="A5886" s="9">
        <f t="shared" si="1"/>
        <v>4210</v>
      </c>
      <c r="B5886" s="5" t="s">
        <v>3673</v>
      </c>
      <c r="C5886" s="6" t="s">
        <v>731</v>
      </c>
    </row>
    <row r="5887">
      <c r="A5887" s="9">
        <f t="shared" si="1"/>
        <v>4211</v>
      </c>
      <c r="B5887" s="5" t="s">
        <v>3674</v>
      </c>
      <c r="C5887" s="6" t="s">
        <v>731</v>
      </c>
    </row>
    <row r="5888">
      <c r="A5888" s="9">
        <f t="shared" si="1"/>
        <v>4212</v>
      </c>
      <c r="B5888" s="5" t="s">
        <v>3675</v>
      </c>
      <c r="C5888" s="6" t="s">
        <v>731</v>
      </c>
    </row>
    <row r="5889">
      <c r="A5889" s="9">
        <f t="shared" si="1"/>
        <v>4213</v>
      </c>
      <c r="B5889" s="5" t="s">
        <v>3676</v>
      </c>
      <c r="C5889" s="6" t="s">
        <v>731</v>
      </c>
    </row>
    <row r="5890">
      <c r="A5890" s="9">
        <f t="shared" si="1"/>
        <v>4214</v>
      </c>
      <c r="B5890" s="5" t="s">
        <v>3677</v>
      </c>
      <c r="C5890" s="6" t="s">
        <v>731</v>
      </c>
    </row>
    <row r="5891">
      <c r="A5891" s="9">
        <f t="shared" si="1"/>
        <v>4215</v>
      </c>
      <c r="B5891" s="5" t="s">
        <v>3678</v>
      </c>
      <c r="C5891" s="6" t="s">
        <v>1223</v>
      </c>
    </row>
    <row r="5892">
      <c r="A5892" s="9">
        <f t="shared" si="1"/>
        <v>4216</v>
      </c>
      <c r="B5892" s="5" t="s">
        <v>3679</v>
      </c>
      <c r="C5892" s="6" t="s">
        <v>1223</v>
      </c>
    </row>
    <row r="5893">
      <c r="A5893" s="9">
        <f t="shared" si="1"/>
        <v>4217</v>
      </c>
      <c r="B5893" s="5" t="s">
        <v>3680</v>
      </c>
      <c r="C5893" s="6" t="s">
        <v>1120</v>
      </c>
    </row>
    <row r="5894">
      <c r="A5894" s="9">
        <f t="shared" si="1"/>
        <v>4218</v>
      </c>
      <c r="B5894" s="5" t="s">
        <v>3681</v>
      </c>
      <c r="C5894" s="6" t="s">
        <v>1120</v>
      </c>
    </row>
    <row r="5895">
      <c r="A5895" s="9">
        <f t="shared" si="1"/>
        <v>4219</v>
      </c>
      <c r="B5895" s="8" t="s">
        <v>3682</v>
      </c>
      <c r="C5895" s="9" t="s">
        <v>65</v>
      </c>
    </row>
    <row r="5896">
      <c r="A5896" s="9">
        <f t="shared" si="1"/>
        <v>4220</v>
      </c>
      <c r="B5896" s="5" t="s">
        <v>3683</v>
      </c>
      <c r="C5896" s="6" t="s">
        <v>1120</v>
      </c>
    </row>
    <row r="5897">
      <c r="A5897" s="9">
        <f t="shared" si="1"/>
        <v>4221</v>
      </c>
      <c r="B5897" s="15" t="s">
        <v>3684</v>
      </c>
      <c r="C5897" s="11" t="s">
        <v>423</v>
      </c>
    </row>
    <row r="5898">
      <c r="A5898" s="9">
        <f t="shared" si="1"/>
        <v>4222</v>
      </c>
      <c r="B5898" s="25" t="s">
        <v>24379</v>
      </c>
      <c r="C5898" s="26" t="s">
        <v>12983</v>
      </c>
    </row>
    <row r="5899">
      <c r="A5899" s="9">
        <f t="shared" si="1"/>
        <v>4223</v>
      </c>
      <c r="B5899" s="25" t="s">
        <v>24380</v>
      </c>
      <c r="C5899" s="26" t="s">
        <v>12983</v>
      </c>
    </row>
    <row r="5900">
      <c r="A5900" s="9">
        <f t="shared" si="1"/>
        <v>4224</v>
      </c>
      <c r="B5900" s="5" t="s">
        <v>3685</v>
      </c>
      <c r="C5900" s="6" t="s">
        <v>1360</v>
      </c>
    </row>
    <row r="5901">
      <c r="A5901" s="9">
        <f t="shared" si="1"/>
        <v>4225</v>
      </c>
      <c r="B5901" s="25" t="s">
        <v>24381</v>
      </c>
      <c r="C5901" s="26" t="s">
        <v>11797</v>
      </c>
    </row>
    <row r="5902">
      <c r="A5902" s="9">
        <f t="shared" si="1"/>
        <v>4226</v>
      </c>
      <c r="B5902" s="5" t="s">
        <v>3686</v>
      </c>
      <c r="C5902" s="6" t="s">
        <v>1223</v>
      </c>
    </row>
    <row r="5903">
      <c r="A5903" s="9">
        <f t="shared" si="1"/>
        <v>4227</v>
      </c>
      <c r="B5903" s="5" t="s">
        <v>3687</v>
      </c>
      <c r="C5903" s="6" t="s">
        <v>74</v>
      </c>
    </row>
    <row r="5904">
      <c r="A5904" s="9">
        <f t="shared" si="1"/>
        <v>4228</v>
      </c>
      <c r="B5904" s="5" t="s">
        <v>3688</v>
      </c>
      <c r="C5904" s="6" t="s">
        <v>324</v>
      </c>
    </row>
    <row r="5905">
      <c r="A5905" s="9">
        <f t="shared" si="1"/>
        <v>4228</v>
      </c>
      <c r="B5905" s="5" t="s">
        <v>3688</v>
      </c>
      <c r="C5905" s="6" t="s">
        <v>23637</v>
      </c>
    </row>
    <row r="5906">
      <c r="A5906" s="9">
        <f t="shared" si="1"/>
        <v>4229</v>
      </c>
      <c r="B5906" s="8" t="s">
        <v>3689</v>
      </c>
      <c r="C5906" s="9" t="s">
        <v>24</v>
      </c>
    </row>
    <row r="5907">
      <c r="A5907" s="9">
        <f t="shared" si="1"/>
        <v>4230</v>
      </c>
      <c r="B5907" s="8" t="s">
        <v>3690</v>
      </c>
      <c r="C5907" s="9" t="s">
        <v>162</v>
      </c>
    </row>
    <row r="5908">
      <c r="A5908" s="9">
        <f t="shared" si="1"/>
        <v>4231</v>
      </c>
      <c r="B5908" s="25" t="s">
        <v>24382</v>
      </c>
      <c r="C5908" s="26" t="s">
        <v>650</v>
      </c>
    </row>
    <row r="5909">
      <c r="A5909" s="9">
        <f t="shared" si="1"/>
        <v>4232</v>
      </c>
      <c r="B5909" s="25" t="s">
        <v>24383</v>
      </c>
      <c r="C5909" s="26" t="s">
        <v>23653</v>
      </c>
    </row>
    <row r="5910">
      <c r="A5910" s="9">
        <f t="shared" si="1"/>
        <v>4233</v>
      </c>
      <c r="B5910" s="25" t="s">
        <v>24384</v>
      </c>
      <c r="C5910" s="26" t="s">
        <v>23761</v>
      </c>
    </row>
    <row r="5911">
      <c r="A5911" s="9">
        <f t="shared" si="1"/>
        <v>4234</v>
      </c>
      <c r="B5911" s="8" t="s">
        <v>3691</v>
      </c>
      <c r="C5911" s="9" t="s">
        <v>728</v>
      </c>
    </row>
    <row r="5912">
      <c r="A5912" s="9">
        <f t="shared" si="1"/>
        <v>4235</v>
      </c>
      <c r="B5912" s="25" t="s">
        <v>24385</v>
      </c>
      <c r="C5912" s="26" t="s">
        <v>23761</v>
      </c>
    </row>
    <row r="5913">
      <c r="A5913" s="9">
        <f t="shared" si="1"/>
        <v>4236</v>
      </c>
      <c r="B5913" s="8" t="s">
        <v>3692</v>
      </c>
      <c r="C5913" s="9" t="s">
        <v>1470</v>
      </c>
    </row>
    <row r="5914">
      <c r="A5914" s="9">
        <f t="shared" si="1"/>
        <v>4237</v>
      </c>
      <c r="B5914" s="5" t="s">
        <v>3693</v>
      </c>
      <c r="C5914" s="6" t="s">
        <v>162</v>
      </c>
    </row>
    <row r="5915">
      <c r="A5915" s="9">
        <f t="shared" si="1"/>
        <v>4238</v>
      </c>
      <c r="B5915" s="8" t="s">
        <v>3694</v>
      </c>
      <c r="C5915" s="9" t="s">
        <v>52</v>
      </c>
    </row>
    <row r="5916">
      <c r="A5916" s="9">
        <f t="shared" si="1"/>
        <v>4239</v>
      </c>
      <c r="B5916" s="8" t="s">
        <v>3695</v>
      </c>
      <c r="C5916" s="9" t="s">
        <v>616</v>
      </c>
    </row>
    <row r="5917">
      <c r="A5917" s="9">
        <f t="shared" si="1"/>
        <v>4240</v>
      </c>
      <c r="B5917" s="8" t="s">
        <v>3696</v>
      </c>
      <c r="C5917" s="9" t="s">
        <v>52</v>
      </c>
    </row>
    <row r="5918">
      <c r="A5918" s="9">
        <f t="shared" si="1"/>
        <v>4241</v>
      </c>
      <c r="B5918" s="8" t="s">
        <v>3697</v>
      </c>
      <c r="C5918" s="9" t="s">
        <v>52</v>
      </c>
    </row>
    <row r="5919">
      <c r="A5919" s="9">
        <f t="shared" si="1"/>
        <v>4242</v>
      </c>
      <c r="B5919" s="8" t="s">
        <v>3698</v>
      </c>
      <c r="C5919" s="9" t="s">
        <v>52</v>
      </c>
    </row>
    <row r="5920">
      <c r="A5920" s="9">
        <f t="shared" si="1"/>
        <v>4243</v>
      </c>
      <c r="B5920" s="5" t="s">
        <v>3699</v>
      </c>
      <c r="C5920" s="6" t="s">
        <v>1369</v>
      </c>
    </row>
    <row r="5921">
      <c r="A5921" s="9">
        <f t="shared" si="1"/>
        <v>4244</v>
      </c>
      <c r="B5921" s="5" t="s">
        <v>3700</v>
      </c>
      <c r="C5921" s="6" t="s">
        <v>27</v>
      </c>
    </row>
    <row r="5922">
      <c r="A5922" s="9">
        <f t="shared" si="1"/>
        <v>4245</v>
      </c>
      <c r="B5922" s="25" t="s">
        <v>24386</v>
      </c>
      <c r="C5922" s="26" t="s">
        <v>23653</v>
      </c>
    </row>
    <row r="5923">
      <c r="A5923" s="9">
        <f t="shared" si="1"/>
        <v>4246</v>
      </c>
      <c r="B5923" s="5" t="s">
        <v>3701</v>
      </c>
      <c r="C5923" s="6" t="s">
        <v>462</v>
      </c>
    </row>
    <row r="5924">
      <c r="A5924" s="9">
        <f t="shared" si="1"/>
        <v>4246</v>
      </c>
      <c r="B5924" s="5" t="s">
        <v>3701</v>
      </c>
      <c r="C5924" s="6" t="s">
        <v>23637</v>
      </c>
    </row>
    <row r="5925">
      <c r="A5925" s="9">
        <f t="shared" si="1"/>
        <v>4247</v>
      </c>
      <c r="B5925" s="25" t="s">
        <v>24387</v>
      </c>
      <c r="C5925" s="26" t="s">
        <v>23653</v>
      </c>
    </row>
    <row r="5926">
      <c r="A5926" s="9">
        <f t="shared" si="1"/>
        <v>4247</v>
      </c>
      <c r="B5926" s="25" t="s">
        <v>24387</v>
      </c>
      <c r="C5926" s="26" t="s">
        <v>420</v>
      </c>
    </row>
    <row r="5927">
      <c r="A5927" s="9">
        <f t="shared" si="1"/>
        <v>4247</v>
      </c>
      <c r="B5927" s="25" t="s">
        <v>24387</v>
      </c>
      <c r="C5927" s="6" t="s">
        <v>23672</v>
      </c>
    </row>
    <row r="5928">
      <c r="A5928" s="9">
        <f t="shared" si="1"/>
        <v>4248</v>
      </c>
      <c r="B5928" s="5" t="s">
        <v>3702</v>
      </c>
      <c r="C5928" s="6" t="s">
        <v>365</v>
      </c>
    </row>
    <row r="5929">
      <c r="A5929" s="9">
        <f t="shared" si="1"/>
        <v>4249</v>
      </c>
      <c r="B5929" s="5" t="s">
        <v>3703</v>
      </c>
      <c r="C5929" s="6" t="s">
        <v>591</v>
      </c>
    </row>
    <row r="5930">
      <c r="A5930" s="9">
        <f t="shared" si="1"/>
        <v>4250</v>
      </c>
      <c r="B5930" s="8" t="s">
        <v>3704</v>
      </c>
      <c r="C5930" s="9" t="s">
        <v>88</v>
      </c>
    </row>
    <row r="5931">
      <c r="A5931" s="9">
        <f t="shared" si="1"/>
        <v>4251</v>
      </c>
      <c r="B5931" s="5" t="s">
        <v>3705</v>
      </c>
      <c r="C5931" s="6" t="s">
        <v>324</v>
      </c>
    </row>
    <row r="5932">
      <c r="A5932" s="9">
        <f t="shared" si="1"/>
        <v>4251</v>
      </c>
      <c r="B5932" s="5" t="s">
        <v>3705</v>
      </c>
      <c r="C5932" s="6" t="s">
        <v>23637</v>
      </c>
    </row>
    <row r="5933">
      <c r="A5933" s="9">
        <f t="shared" si="1"/>
        <v>4251</v>
      </c>
      <c r="B5933" s="25" t="s">
        <v>3705</v>
      </c>
      <c r="C5933" s="26" t="s">
        <v>487</v>
      </c>
    </row>
    <row r="5934">
      <c r="A5934" s="9">
        <f t="shared" si="1"/>
        <v>4252</v>
      </c>
      <c r="B5934" s="8" t="s">
        <v>3706</v>
      </c>
      <c r="C5934" s="9" t="s">
        <v>399</v>
      </c>
    </row>
    <row r="5935">
      <c r="A5935" s="9">
        <f t="shared" si="1"/>
        <v>4253</v>
      </c>
      <c r="B5935" s="8" t="s">
        <v>3707</v>
      </c>
      <c r="C5935" s="9" t="s">
        <v>874</v>
      </c>
    </row>
    <row r="5936">
      <c r="A5936" s="9">
        <f t="shared" si="1"/>
        <v>4254</v>
      </c>
      <c r="B5936" s="8" t="s">
        <v>3708</v>
      </c>
      <c r="C5936" s="9" t="s">
        <v>815</v>
      </c>
    </row>
    <row r="5937">
      <c r="A5937" s="9">
        <f t="shared" si="1"/>
        <v>4255</v>
      </c>
      <c r="B5937" s="5" t="s">
        <v>3709</v>
      </c>
      <c r="C5937" s="6" t="s">
        <v>20</v>
      </c>
    </row>
    <row r="5938">
      <c r="A5938" s="9">
        <f t="shared" si="1"/>
        <v>4256</v>
      </c>
      <c r="B5938" s="25" t="s">
        <v>24388</v>
      </c>
      <c r="C5938" s="26" t="s">
        <v>23761</v>
      </c>
    </row>
    <row r="5939">
      <c r="A5939" s="9">
        <f t="shared" si="1"/>
        <v>4257</v>
      </c>
      <c r="B5939" s="5" t="s">
        <v>3710</v>
      </c>
      <c r="C5939" s="6" t="s">
        <v>328</v>
      </c>
    </row>
    <row r="5940">
      <c r="A5940" s="9">
        <f t="shared" si="1"/>
        <v>4257</v>
      </c>
      <c r="B5940" s="5" t="s">
        <v>3710</v>
      </c>
      <c r="C5940" s="6" t="s">
        <v>23637</v>
      </c>
    </row>
    <row r="5941">
      <c r="A5941" s="9">
        <f t="shared" si="1"/>
        <v>4258</v>
      </c>
      <c r="B5941" s="8" t="s">
        <v>3711</v>
      </c>
      <c r="C5941" s="9" t="s">
        <v>1470</v>
      </c>
    </row>
    <row r="5942">
      <c r="A5942" s="9">
        <f t="shared" si="1"/>
        <v>4259</v>
      </c>
      <c r="B5942" s="8" t="s">
        <v>3712</v>
      </c>
      <c r="C5942" s="9" t="s">
        <v>845</v>
      </c>
    </row>
    <row r="5943">
      <c r="A5943" s="9">
        <f t="shared" si="1"/>
        <v>4260</v>
      </c>
      <c r="B5943" s="25" t="s">
        <v>24389</v>
      </c>
      <c r="C5943" s="26" t="s">
        <v>12983</v>
      </c>
    </row>
    <row r="5944">
      <c r="A5944" s="9">
        <f t="shared" si="1"/>
        <v>4261</v>
      </c>
      <c r="B5944" s="25" t="s">
        <v>24390</v>
      </c>
      <c r="C5944" s="26" t="s">
        <v>23653</v>
      </c>
    </row>
    <row r="5945">
      <c r="A5945" s="9">
        <f t="shared" si="1"/>
        <v>4262</v>
      </c>
      <c r="B5945" s="25" t="s">
        <v>24391</v>
      </c>
      <c r="C5945" s="26" t="s">
        <v>23653</v>
      </c>
    </row>
    <row r="5946">
      <c r="A5946" s="9">
        <f t="shared" si="1"/>
        <v>4263</v>
      </c>
      <c r="B5946" s="25" t="s">
        <v>24392</v>
      </c>
      <c r="C5946" s="26" t="s">
        <v>23653</v>
      </c>
    </row>
    <row r="5947">
      <c r="A5947" s="9">
        <f t="shared" si="1"/>
        <v>4264</v>
      </c>
      <c r="B5947" s="8" t="s">
        <v>3713</v>
      </c>
      <c r="C5947" s="9" t="s">
        <v>502</v>
      </c>
    </row>
    <row r="5948">
      <c r="A5948" s="9">
        <f t="shared" si="1"/>
        <v>4265</v>
      </c>
      <c r="B5948" s="5" t="s">
        <v>3714</v>
      </c>
      <c r="C5948" s="6" t="s">
        <v>1120</v>
      </c>
    </row>
    <row r="5949">
      <c r="A5949" s="9">
        <f t="shared" si="1"/>
        <v>4266</v>
      </c>
      <c r="B5949" s="8" t="s">
        <v>3715</v>
      </c>
      <c r="C5949" s="9" t="s">
        <v>547</v>
      </c>
    </row>
    <row r="5950">
      <c r="A5950" s="9">
        <f t="shared" si="1"/>
        <v>4266</v>
      </c>
      <c r="B5950" s="8" t="s">
        <v>3715</v>
      </c>
      <c r="C5950" s="9" t="s">
        <v>815</v>
      </c>
    </row>
    <row r="5951">
      <c r="A5951" s="9">
        <f t="shared" si="1"/>
        <v>4267</v>
      </c>
      <c r="B5951" s="25" t="s">
        <v>24393</v>
      </c>
      <c r="C5951" s="26" t="s">
        <v>23653</v>
      </c>
    </row>
    <row r="5952">
      <c r="A5952" s="9">
        <f t="shared" si="1"/>
        <v>4268</v>
      </c>
      <c r="B5952" s="5" t="s">
        <v>3716</v>
      </c>
      <c r="C5952" s="6" t="s">
        <v>655</v>
      </c>
    </row>
    <row r="5953">
      <c r="A5953" s="9">
        <f t="shared" si="1"/>
        <v>4268</v>
      </c>
      <c r="B5953" s="5" t="s">
        <v>3716</v>
      </c>
      <c r="C5953" s="6" t="s">
        <v>69</v>
      </c>
    </row>
    <row r="5954">
      <c r="A5954" s="9">
        <f t="shared" si="1"/>
        <v>4268</v>
      </c>
      <c r="B5954" s="5" t="s">
        <v>3716</v>
      </c>
      <c r="C5954" s="6" t="s">
        <v>23628</v>
      </c>
    </row>
    <row r="5955">
      <c r="A5955" s="9">
        <f t="shared" si="1"/>
        <v>4268</v>
      </c>
      <c r="B5955" s="37" t="s">
        <v>3716</v>
      </c>
      <c r="C5955" s="28" t="s">
        <v>23633</v>
      </c>
    </row>
    <row r="5956">
      <c r="A5956" s="9">
        <f t="shared" si="1"/>
        <v>4269</v>
      </c>
      <c r="B5956" s="25" t="s">
        <v>24394</v>
      </c>
      <c r="C5956" s="26" t="s">
        <v>10122</v>
      </c>
    </row>
    <row r="5957">
      <c r="A5957" s="9">
        <f t="shared" si="1"/>
        <v>4269</v>
      </c>
      <c r="B5957" s="27" t="s">
        <v>24394</v>
      </c>
      <c r="C5957" s="28" t="s">
        <v>23637</v>
      </c>
    </row>
    <row r="5958">
      <c r="A5958" s="9">
        <f t="shared" si="1"/>
        <v>4270</v>
      </c>
      <c r="B5958" s="8" t="s">
        <v>3717</v>
      </c>
      <c r="C5958" s="9" t="s">
        <v>64</v>
      </c>
    </row>
    <row r="5959">
      <c r="A5959" s="9">
        <f t="shared" si="1"/>
        <v>4271</v>
      </c>
      <c r="B5959" s="5" t="s">
        <v>3718</v>
      </c>
      <c r="C5959" s="6" t="s">
        <v>1324</v>
      </c>
    </row>
    <row r="5960">
      <c r="A5960" s="9">
        <f t="shared" si="1"/>
        <v>4272</v>
      </c>
      <c r="B5960" s="5" t="s">
        <v>3719</v>
      </c>
      <c r="C5960" s="6" t="s">
        <v>1378</v>
      </c>
    </row>
    <row r="5961">
      <c r="A5961" s="9">
        <f t="shared" si="1"/>
        <v>4273</v>
      </c>
      <c r="B5961" s="5" t="s">
        <v>3720</v>
      </c>
      <c r="C5961" s="6" t="s">
        <v>74</v>
      </c>
    </row>
    <row r="5962">
      <c r="A5962" s="9">
        <f t="shared" si="1"/>
        <v>4274</v>
      </c>
      <c r="B5962" s="5" t="s">
        <v>3721</v>
      </c>
      <c r="C5962" s="6" t="s">
        <v>681</v>
      </c>
    </row>
    <row r="5963">
      <c r="A5963" s="9">
        <f t="shared" si="1"/>
        <v>4275</v>
      </c>
      <c r="B5963" s="8" t="s">
        <v>3722</v>
      </c>
      <c r="C5963" s="9" t="s">
        <v>83</v>
      </c>
    </row>
    <row r="5964">
      <c r="A5964" s="9">
        <f t="shared" si="1"/>
        <v>4276</v>
      </c>
      <c r="B5964" s="5" t="s">
        <v>3723</v>
      </c>
      <c r="C5964" s="6" t="s">
        <v>1620</v>
      </c>
    </row>
    <row r="5965">
      <c r="A5965" s="9">
        <f t="shared" si="1"/>
        <v>4277</v>
      </c>
      <c r="B5965" s="5" t="s">
        <v>3724</v>
      </c>
      <c r="C5965" s="6" t="s">
        <v>74</v>
      </c>
    </row>
    <row r="5966">
      <c r="A5966" s="9">
        <f t="shared" si="1"/>
        <v>4278</v>
      </c>
      <c r="B5966" s="30" t="s">
        <v>24395</v>
      </c>
      <c r="C5966" s="26" t="s">
        <v>23737</v>
      </c>
    </row>
    <row r="5967">
      <c r="A5967" s="9">
        <f t="shared" si="1"/>
        <v>4279</v>
      </c>
      <c r="B5967" s="8" t="s">
        <v>3725</v>
      </c>
      <c r="C5967" s="9" t="s">
        <v>83</v>
      </c>
    </row>
    <row r="5968">
      <c r="A5968" s="9">
        <f t="shared" si="1"/>
        <v>4280</v>
      </c>
      <c r="B5968" s="5" t="s">
        <v>3726</v>
      </c>
      <c r="C5968" s="6" t="s">
        <v>1223</v>
      </c>
    </row>
    <row r="5969">
      <c r="A5969" s="9">
        <f t="shared" si="1"/>
        <v>4281</v>
      </c>
      <c r="B5969" s="8" t="s">
        <v>3727</v>
      </c>
      <c r="C5969" s="9" t="s">
        <v>142</v>
      </c>
    </row>
    <row r="5970">
      <c r="A5970" s="9">
        <f t="shared" si="1"/>
        <v>4282</v>
      </c>
      <c r="B5970" s="25" t="s">
        <v>24396</v>
      </c>
      <c r="C5970" s="26" t="s">
        <v>23761</v>
      </c>
    </row>
    <row r="5971">
      <c r="A5971" s="9">
        <f t="shared" si="1"/>
        <v>4283</v>
      </c>
      <c r="B5971" s="25" t="s">
        <v>24397</v>
      </c>
      <c r="C5971" s="26" t="s">
        <v>23808</v>
      </c>
    </row>
    <row r="5972">
      <c r="A5972" s="9">
        <f t="shared" si="1"/>
        <v>4284</v>
      </c>
      <c r="B5972" s="25" t="s">
        <v>24398</v>
      </c>
      <c r="C5972" s="26" t="s">
        <v>23761</v>
      </c>
    </row>
    <row r="5973">
      <c r="A5973" s="9">
        <f t="shared" si="1"/>
        <v>4285</v>
      </c>
      <c r="B5973" s="5" t="s">
        <v>3728</v>
      </c>
      <c r="C5973" s="6" t="s">
        <v>1120</v>
      </c>
    </row>
    <row r="5974">
      <c r="A5974" s="9">
        <f t="shared" si="1"/>
        <v>4286</v>
      </c>
      <c r="B5974" s="5" t="s">
        <v>3729</v>
      </c>
      <c r="C5974" s="6" t="s">
        <v>346</v>
      </c>
    </row>
    <row r="5975">
      <c r="A5975" s="9">
        <f t="shared" si="1"/>
        <v>4286</v>
      </c>
      <c r="B5975" s="5" t="s">
        <v>3729</v>
      </c>
      <c r="C5975" s="6" t="s">
        <v>23628</v>
      </c>
    </row>
    <row r="5976">
      <c r="A5976" s="9">
        <f t="shared" si="1"/>
        <v>4287</v>
      </c>
      <c r="B5976" s="5" t="s">
        <v>3730</v>
      </c>
      <c r="C5976" s="6" t="s">
        <v>467</v>
      </c>
    </row>
    <row r="5977">
      <c r="A5977" s="9">
        <f t="shared" si="1"/>
        <v>4287</v>
      </c>
      <c r="B5977" s="5" t="s">
        <v>3730</v>
      </c>
      <c r="C5977" s="6" t="s">
        <v>23628</v>
      </c>
    </row>
    <row r="5978">
      <c r="A5978" s="9">
        <f t="shared" si="1"/>
        <v>4288</v>
      </c>
      <c r="B5978" s="25" t="s">
        <v>24399</v>
      </c>
      <c r="C5978" s="26" t="s">
        <v>23653</v>
      </c>
    </row>
    <row r="5979">
      <c r="A5979" s="9">
        <f t="shared" si="1"/>
        <v>4289</v>
      </c>
      <c r="B5979" s="25" t="s">
        <v>24400</v>
      </c>
      <c r="C5979" s="26" t="s">
        <v>23761</v>
      </c>
    </row>
    <row r="5980">
      <c r="A5980" s="9">
        <f t="shared" si="1"/>
        <v>4290</v>
      </c>
      <c r="B5980" s="5" t="s">
        <v>3731</v>
      </c>
      <c r="C5980" s="6" t="s">
        <v>1007</v>
      </c>
    </row>
    <row r="5981">
      <c r="A5981" s="9">
        <f t="shared" si="1"/>
        <v>4291</v>
      </c>
      <c r="B5981" s="8" t="s">
        <v>3732</v>
      </c>
      <c r="C5981" s="9" t="s">
        <v>40</v>
      </c>
    </row>
    <row r="5982">
      <c r="A5982" s="9">
        <f t="shared" si="1"/>
        <v>4292</v>
      </c>
      <c r="B5982" s="8" t="s">
        <v>3733</v>
      </c>
      <c r="C5982" s="9" t="s">
        <v>845</v>
      </c>
    </row>
    <row r="5983">
      <c r="A5983" s="9">
        <f t="shared" si="1"/>
        <v>4293</v>
      </c>
      <c r="B5983" s="5" t="s">
        <v>3734</v>
      </c>
      <c r="C5983" s="6" t="s">
        <v>471</v>
      </c>
    </row>
    <row r="5984">
      <c r="A5984" s="9">
        <f t="shared" si="1"/>
        <v>4294</v>
      </c>
      <c r="B5984" s="8" t="s">
        <v>3735</v>
      </c>
      <c r="C5984" s="9" t="s">
        <v>52</v>
      </c>
    </row>
    <row r="5985">
      <c r="A5985" s="9">
        <f t="shared" si="1"/>
        <v>4295</v>
      </c>
      <c r="B5985" s="25" t="s">
        <v>24401</v>
      </c>
      <c r="C5985" s="26" t="s">
        <v>23808</v>
      </c>
    </row>
    <row r="5986">
      <c r="A5986" s="9">
        <f t="shared" si="1"/>
        <v>4296</v>
      </c>
      <c r="B5986" s="25" t="s">
        <v>24402</v>
      </c>
      <c r="C5986" s="26" t="s">
        <v>23808</v>
      </c>
    </row>
    <row r="5987">
      <c r="A5987" s="9">
        <f t="shared" si="1"/>
        <v>4297</v>
      </c>
      <c r="B5987" s="8" t="s">
        <v>3736</v>
      </c>
      <c r="C5987" s="9" t="s">
        <v>188</v>
      </c>
    </row>
    <row r="5988">
      <c r="A5988" s="9">
        <f t="shared" si="1"/>
        <v>4298</v>
      </c>
      <c r="B5988" s="5" t="s">
        <v>3737</v>
      </c>
      <c r="C5988" s="6" t="s">
        <v>471</v>
      </c>
    </row>
    <row r="5989">
      <c r="A5989" s="9">
        <f t="shared" si="1"/>
        <v>4299</v>
      </c>
      <c r="B5989" s="5" t="s">
        <v>3738</v>
      </c>
      <c r="C5989" s="6" t="s">
        <v>74</v>
      </c>
    </row>
    <row r="5990">
      <c r="A5990" s="9">
        <f t="shared" si="1"/>
        <v>4300</v>
      </c>
      <c r="B5990" s="5" t="s">
        <v>3739</v>
      </c>
      <c r="C5990" s="6" t="s">
        <v>591</v>
      </c>
    </row>
    <row r="5991">
      <c r="A5991" s="9">
        <f t="shared" si="1"/>
        <v>4301</v>
      </c>
      <c r="B5991" s="5" t="s">
        <v>3740</v>
      </c>
      <c r="C5991" s="6" t="s">
        <v>462</v>
      </c>
    </row>
    <row r="5992">
      <c r="A5992" s="9">
        <f t="shared" si="1"/>
        <v>4301</v>
      </c>
      <c r="B5992" s="5" t="s">
        <v>3740</v>
      </c>
      <c r="C5992" s="6" t="s">
        <v>23637</v>
      </c>
    </row>
    <row r="5993">
      <c r="A5993" s="9">
        <f t="shared" si="1"/>
        <v>4302</v>
      </c>
      <c r="B5993" s="5" t="s">
        <v>3741</v>
      </c>
      <c r="C5993" s="6" t="s">
        <v>346</v>
      </c>
    </row>
    <row r="5994">
      <c r="A5994" s="9">
        <f t="shared" si="1"/>
        <v>4302</v>
      </c>
      <c r="B5994" s="5" t="s">
        <v>3741</v>
      </c>
      <c r="C5994" s="6" t="s">
        <v>23628</v>
      </c>
    </row>
    <row r="5995">
      <c r="A5995" s="9">
        <f t="shared" si="1"/>
        <v>4303</v>
      </c>
      <c r="B5995" s="8" t="s">
        <v>3742</v>
      </c>
      <c r="C5995" s="9" t="s">
        <v>46</v>
      </c>
    </row>
    <row r="5996">
      <c r="A5996" s="9">
        <f t="shared" si="1"/>
        <v>4304</v>
      </c>
      <c r="B5996" s="8" t="s">
        <v>3743</v>
      </c>
      <c r="C5996" s="9" t="s">
        <v>835</v>
      </c>
    </row>
    <row r="5997">
      <c r="A5997" s="9">
        <f t="shared" si="1"/>
        <v>4305</v>
      </c>
      <c r="B5997" s="5" t="s">
        <v>3744</v>
      </c>
      <c r="C5997" s="6" t="s">
        <v>765</v>
      </c>
    </row>
    <row r="5998">
      <c r="A5998" s="9">
        <f t="shared" si="1"/>
        <v>4305</v>
      </c>
      <c r="B5998" s="5" t="s">
        <v>3744</v>
      </c>
      <c r="C5998" s="6" t="s">
        <v>1235</v>
      </c>
    </row>
    <row r="5999">
      <c r="A5999" s="9">
        <f t="shared" si="1"/>
        <v>4306</v>
      </c>
      <c r="B5999" s="5" t="s">
        <v>3745</v>
      </c>
      <c r="C5999" s="6" t="s">
        <v>78</v>
      </c>
    </row>
    <row r="6000">
      <c r="A6000" s="9">
        <f t="shared" si="1"/>
        <v>4307</v>
      </c>
      <c r="B6000" s="5" t="s">
        <v>3746</v>
      </c>
      <c r="C6000" s="6" t="s">
        <v>74</v>
      </c>
    </row>
    <row r="6001">
      <c r="A6001" s="9">
        <f t="shared" si="1"/>
        <v>4308</v>
      </c>
      <c r="B6001" s="25" t="s">
        <v>24403</v>
      </c>
      <c r="C6001" s="26" t="s">
        <v>11797</v>
      </c>
    </row>
    <row r="6002">
      <c r="A6002" s="9">
        <f t="shared" si="1"/>
        <v>4309</v>
      </c>
      <c r="B6002" s="25" t="s">
        <v>24404</v>
      </c>
      <c r="C6002" s="26" t="s">
        <v>11797</v>
      </c>
    </row>
    <row r="6003">
      <c r="A6003" s="9">
        <f t="shared" si="1"/>
        <v>4310</v>
      </c>
      <c r="B6003" s="5" t="s">
        <v>3747</v>
      </c>
      <c r="C6003" s="6" t="s">
        <v>74</v>
      </c>
    </row>
    <row r="6004">
      <c r="A6004" s="9">
        <f t="shared" si="1"/>
        <v>4311</v>
      </c>
      <c r="B6004" s="5" t="s">
        <v>3748</v>
      </c>
      <c r="C6004" s="6" t="s">
        <v>74</v>
      </c>
    </row>
    <row r="6005">
      <c r="A6005" s="9">
        <f t="shared" si="1"/>
        <v>4312</v>
      </c>
      <c r="B6005" s="5" t="s">
        <v>3749</v>
      </c>
      <c r="C6005" s="6" t="s">
        <v>74</v>
      </c>
    </row>
    <row r="6006">
      <c r="A6006" s="9">
        <f t="shared" si="1"/>
        <v>4313</v>
      </c>
      <c r="B6006" s="16" t="s">
        <v>3750</v>
      </c>
      <c r="C6006" s="6" t="s">
        <v>1235</v>
      </c>
    </row>
    <row r="6007">
      <c r="A6007" s="9">
        <f t="shared" si="1"/>
        <v>4314</v>
      </c>
      <c r="B6007" s="32" t="s">
        <v>24405</v>
      </c>
      <c r="C6007" s="26" t="s">
        <v>67</v>
      </c>
    </row>
    <row r="6008">
      <c r="A6008" s="9">
        <f t="shared" si="1"/>
        <v>4315</v>
      </c>
      <c r="B6008" s="8" t="s">
        <v>3751</v>
      </c>
      <c r="C6008" s="6" t="s">
        <v>1012</v>
      </c>
    </row>
    <row r="6009">
      <c r="A6009" s="9">
        <f t="shared" si="1"/>
        <v>4316</v>
      </c>
      <c r="B6009" s="8" t="s">
        <v>3752</v>
      </c>
      <c r="C6009" s="6" t="s">
        <v>1012</v>
      </c>
    </row>
    <row r="6010">
      <c r="A6010" s="9">
        <f t="shared" si="1"/>
        <v>4317</v>
      </c>
      <c r="B6010" s="25" t="s">
        <v>24406</v>
      </c>
      <c r="C6010" s="26" t="s">
        <v>23748</v>
      </c>
    </row>
    <row r="6011">
      <c r="A6011" s="9">
        <f t="shared" si="1"/>
        <v>4318</v>
      </c>
      <c r="B6011" s="25" t="s">
        <v>24407</v>
      </c>
      <c r="C6011" s="26" t="s">
        <v>23748</v>
      </c>
    </row>
    <row r="6012">
      <c r="A6012" s="9">
        <f t="shared" si="1"/>
        <v>4319</v>
      </c>
      <c r="B6012" s="25" t="s">
        <v>24408</v>
      </c>
      <c r="C6012" s="26" t="s">
        <v>23748</v>
      </c>
    </row>
    <row r="6013">
      <c r="A6013" s="9">
        <f t="shared" si="1"/>
        <v>4320</v>
      </c>
      <c r="B6013" s="35" t="s">
        <v>24409</v>
      </c>
      <c r="C6013" s="26" t="s">
        <v>23636</v>
      </c>
    </row>
    <row r="6014">
      <c r="A6014" s="9">
        <f t="shared" si="1"/>
        <v>4321</v>
      </c>
      <c r="B6014" s="5" t="s">
        <v>3753</v>
      </c>
      <c r="C6014" s="6" t="s">
        <v>467</v>
      </c>
    </row>
    <row r="6015">
      <c r="A6015" s="9">
        <f t="shared" si="1"/>
        <v>4321</v>
      </c>
      <c r="B6015" s="5" t="s">
        <v>3753</v>
      </c>
      <c r="C6015" s="6" t="s">
        <v>23628</v>
      </c>
    </row>
    <row r="6016">
      <c r="A6016" s="9">
        <f t="shared" si="1"/>
        <v>4322</v>
      </c>
      <c r="B6016" s="25" t="s">
        <v>24410</v>
      </c>
      <c r="C6016" s="26" t="s">
        <v>23761</v>
      </c>
    </row>
    <row r="6017">
      <c r="A6017" s="9">
        <f t="shared" si="1"/>
        <v>4323</v>
      </c>
      <c r="B6017" s="25" t="s">
        <v>24411</v>
      </c>
      <c r="C6017" s="26" t="s">
        <v>23761</v>
      </c>
    </row>
    <row r="6018">
      <c r="A6018" s="9">
        <f t="shared" si="1"/>
        <v>4324</v>
      </c>
      <c r="B6018" s="25" t="s">
        <v>24412</v>
      </c>
      <c r="C6018" s="26" t="s">
        <v>23761</v>
      </c>
    </row>
    <row r="6019">
      <c r="A6019" s="9">
        <f t="shared" si="1"/>
        <v>4325</v>
      </c>
      <c r="B6019" s="25" t="s">
        <v>24413</v>
      </c>
      <c r="C6019" s="26" t="s">
        <v>23761</v>
      </c>
    </row>
    <row r="6020">
      <c r="A6020" s="9">
        <f t="shared" si="1"/>
        <v>4326</v>
      </c>
      <c r="B6020" s="25" t="s">
        <v>24414</v>
      </c>
      <c r="C6020" s="26" t="s">
        <v>23761</v>
      </c>
    </row>
    <row r="6021">
      <c r="A6021" s="9">
        <f t="shared" si="1"/>
        <v>4327</v>
      </c>
      <c r="B6021" s="25" t="s">
        <v>24415</v>
      </c>
      <c r="C6021" s="26" t="s">
        <v>23761</v>
      </c>
    </row>
    <row r="6022">
      <c r="A6022" s="9">
        <f t="shared" si="1"/>
        <v>4328</v>
      </c>
      <c r="B6022" s="25" t="s">
        <v>24416</v>
      </c>
      <c r="C6022" s="26" t="s">
        <v>23761</v>
      </c>
    </row>
    <row r="6023">
      <c r="A6023" s="9">
        <f t="shared" si="1"/>
        <v>4329</v>
      </c>
      <c r="B6023" s="25" t="s">
        <v>24417</v>
      </c>
      <c r="C6023" s="26" t="s">
        <v>23761</v>
      </c>
    </row>
    <row r="6024">
      <c r="A6024" s="9">
        <f t="shared" si="1"/>
        <v>4330</v>
      </c>
      <c r="B6024" s="25" t="s">
        <v>24418</v>
      </c>
      <c r="C6024" s="26" t="s">
        <v>23761</v>
      </c>
    </row>
    <row r="6025">
      <c r="A6025" s="9">
        <f t="shared" si="1"/>
        <v>4331</v>
      </c>
      <c r="B6025" s="25" t="s">
        <v>24419</v>
      </c>
      <c r="C6025" s="26" t="s">
        <v>23761</v>
      </c>
    </row>
    <row r="6026">
      <c r="A6026" s="9">
        <f t="shared" si="1"/>
        <v>4332</v>
      </c>
      <c r="B6026" s="25" t="s">
        <v>24420</v>
      </c>
      <c r="C6026" s="26" t="s">
        <v>23761</v>
      </c>
    </row>
    <row r="6027">
      <c r="A6027" s="9">
        <f t="shared" si="1"/>
        <v>4333</v>
      </c>
      <c r="B6027" s="5" t="s">
        <v>3754</v>
      </c>
      <c r="C6027" s="6" t="s">
        <v>1207</v>
      </c>
    </row>
    <row r="6028">
      <c r="A6028" s="9">
        <f t="shared" si="1"/>
        <v>4334</v>
      </c>
      <c r="B6028" s="16" t="s">
        <v>3755</v>
      </c>
      <c r="C6028" s="6" t="s">
        <v>1235</v>
      </c>
    </row>
    <row r="6029">
      <c r="A6029" s="9">
        <f t="shared" si="1"/>
        <v>4335</v>
      </c>
      <c r="B6029" s="25" t="s">
        <v>24421</v>
      </c>
      <c r="C6029" s="26" t="s">
        <v>23761</v>
      </c>
    </row>
    <row r="6030">
      <c r="A6030" s="9">
        <f t="shared" si="1"/>
        <v>4336</v>
      </c>
      <c r="B6030" s="8" t="s">
        <v>3756</v>
      </c>
      <c r="C6030" s="9" t="s">
        <v>88</v>
      </c>
    </row>
    <row r="6031">
      <c r="A6031" s="9">
        <f t="shared" si="1"/>
        <v>4337</v>
      </c>
      <c r="B6031" s="8" t="s">
        <v>3757</v>
      </c>
      <c r="C6031" s="9" t="s">
        <v>815</v>
      </c>
    </row>
    <row r="6032">
      <c r="A6032" s="9">
        <f t="shared" si="1"/>
        <v>4338</v>
      </c>
      <c r="B6032" s="25" t="s">
        <v>24422</v>
      </c>
      <c r="C6032" s="26" t="s">
        <v>23812</v>
      </c>
    </row>
    <row r="6033">
      <c r="A6033" s="9">
        <f t="shared" si="1"/>
        <v>4339</v>
      </c>
      <c r="B6033" s="5" t="s">
        <v>3758</v>
      </c>
      <c r="C6033" s="6" t="s">
        <v>785</v>
      </c>
    </row>
    <row r="6034">
      <c r="A6034" s="9">
        <f t="shared" si="1"/>
        <v>4340</v>
      </c>
      <c r="B6034" s="8" t="s">
        <v>3759</v>
      </c>
      <c r="C6034" s="9" t="s">
        <v>88</v>
      </c>
    </row>
    <row r="6035">
      <c r="A6035" s="9">
        <f t="shared" si="1"/>
        <v>4341</v>
      </c>
      <c r="B6035" s="25" t="s">
        <v>24423</v>
      </c>
      <c r="C6035" s="26" t="s">
        <v>23630</v>
      </c>
    </row>
    <row r="6036">
      <c r="A6036" s="9">
        <f t="shared" si="1"/>
        <v>4342</v>
      </c>
      <c r="B6036" s="5" t="s">
        <v>3760</v>
      </c>
      <c r="C6036" s="6" t="s">
        <v>20</v>
      </c>
    </row>
    <row r="6037">
      <c r="A6037" s="9">
        <f t="shared" si="1"/>
        <v>4343</v>
      </c>
      <c r="B6037" s="25" t="s">
        <v>24424</v>
      </c>
      <c r="C6037" s="26" t="s">
        <v>23653</v>
      </c>
    </row>
    <row r="6038">
      <c r="A6038" s="9">
        <f t="shared" si="1"/>
        <v>4344</v>
      </c>
      <c r="B6038" s="25" t="s">
        <v>24425</v>
      </c>
      <c r="C6038" s="26" t="s">
        <v>23653</v>
      </c>
    </row>
    <row r="6039">
      <c r="A6039" s="9">
        <f t="shared" si="1"/>
        <v>4345</v>
      </c>
      <c r="B6039" s="5" t="s">
        <v>3761</v>
      </c>
      <c r="C6039" s="6" t="s">
        <v>1360</v>
      </c>
    </row>
    <row r="6040">
      <c r="A6040" s="9">
        <f t="shared" si="1"/>
        <v>4346</v>
      </c>
      <c r="B6040" s="5" t="s">
        <v>3762</v>
      </c>
      <c r="C6040" s="6" t="s">
        <v>153</v>
      </c>
    </row>
    <row r="6041">
      <c r="A6041" s="9">
        <f t="shared" si="1"/>
        <v>4346</v>
      </c>
      <c r="B6041" s="5" t="s">
        <v>3762</v>
      </c>
      <c r="C6041" s="6" t="s">
        <v>399</v>
      </c>
    </row>
    <row r="6042">
      <c r="A6042" s="9">
        <f t="shared" si="1"/>
        <v>4346</v>
      </c>
      <c r="B6042" s="5" t="s">
        <v>3762</v>
      </c>
      <c r="C6042" s="6" t="s">
        <v>23637</v>
      </c>
    </row>
    <row r="6043">
      <c r="A6043" s="9">
        <f t="shared" si="1"/>
        <v>4347</v>
      </c>
      <c r="B6043" s="5" t="s">
        <v>3763</v>
      </c>
      <c r="C6043" s="6" t="s">
        <v>621</v>
      </c>
    </row>
    <row r="6044">
      <c r="A6044" s="9">
        <f t="shared" si="1"/>
        <v>4348</v>
      </c>
      <c r="B6044" s="25" t="s">
        <v>24426</v>
      </c>
      <c r="C6044" s="26" t="s">
        <v>23812</v>
      </c>
    </row>
    <row r="6045">
      <c r="A6045" s="9">
        <f t="shared" si="1"/>
        <v>4349</v>
      </c>
      <c r="B6045" s="5" t="s">
        <v>3764</v>
      </c>
      <c r="C6045" s="6" t="s">
        <v>683</v>
      </c>
    </row>
    <row r="6046">
      <c r="A6046" s="9">
        <f t="shared" si="1"/>
        <v>4349</v>
      </c>
      <c r="B6046" s="37" t="s">
        <v>3764</v>
      </c>
      <c r="C6046" s="28" t="s">
        <v>23633</v>
      </c>
    </row>
    <row r="6047">
      <c r="A6047" s="9">
        <f t="shared" si="1"/>
        <v>4350</v>
      </c>
      <c r="B6047" s="5" t="s">
        <v>3765</v>
      </c>
      <c r="C6047" s="6" t="s">
        <v>109</v>
      </c>
    </row>
    <row r="6048">
      <c r="A6048" s="9">
        <f t="shared" si="1"/>
        <v>4351</v>
      </c>
      <c r="B6048" s="25" t="s">
        <v>24427</v>
      </c>
      <c r="C6048" s="26" t="s">
        <v>23817</v>
      </c>
    </row>
    <row r="6049">
      <c r="A6049" s="9">
        <f t="shared" si="1"/>
        <v>4352</v>
      </c>
      <c r="B6049" s="5" t="s">
        <v>3766</v>
      </c>
      <c r="C6049" s="6" t="s">
        <v>4</v>
      </c>
    </row>
    <row r="6050">
      <c r="A6050" s="9">
        <f t="shared" si="1"/>
        <v>4353</v>
      </c>
      <c r="B6050" s="5" t="s">
        <v>3767</v>
      </c>
      <c r="C6050" s="6" t="s">
        <v>4</v>
      </c>
    </row>
    <row r="6051">
      <c r="A6051" s="9">
        <f t="shared" si="1"/>
        <v>4354</v>
      </c>
      <c r="B6051" s="5" t="s">
        <v>3768</v>
      </c>
      <c r="C6051" s="6" t="s">
        <v>1369</v>
      </c>
    </row>
    <row r="6052">
      <c r="A6052" s="9">
        <f t="shared" si="1"/>
        <v>4355</v>
      </c>
      <c r="B6052" s="5" t="s">
        <v>3769</v>
      </c>
      <c r="C6052" s="6" t="s">
        <v>727</v>
      </c>
    </row>
    <row r="6053">
      <c r="A6053" s="9">
        <f t="shared" si="1"/>
        <v>4356</v>
      </c>
      <c r="B6053" s="5" t="s">
        <v>3770</v>
      </c>
      <c r="C6053" s="6" t="s">
        <v>591</v>
      </c>
    </row>
    <row r="6054">
      <c r="A6054" s="9">
        <f t="shared" si="1"/>
        <v>4357</v>
      </c>
      <c r="B6054" s="5" t="s">
        <v>3771</v>
      </c>
      <c r="C6054" s="6" t="s">
        <v>591</v>
      </c>
    </row>
    <row r="6055">
      <c r="A6055" s="9">
        <f t="shared" si="1"/>
        <v>4358</v>
      </c>
      <c r="B6055" s="8" t="s">
        <v>3772</v>
      </c>
      <c r="C6055" s="9" t="s">
        <v>728</v>
      </c>
    </row>
    <row r="6056">
      <c r="A6056" s="9">
        <f t="shared" si="1"/>
        <v>4359</v>
      </c>
      <c r="B6056" s="5" t="s">
        <v>3773</v>
      </c>
      <c r="C6056" s="6" t="s">
        <v>731</v>
      </c>
    </row>
    <row r="6057">
      <c r="A6057" s="9">
        <f t="shared" si="1"/>
        <v>4360</v>
      </c>
      <c r="B6057" s="25" t="s">
        <v>24428</v>
      </c>
      <c r="C6057" s="26" t="s">
        <v>12983</v>
      </c>
    </row>
    <row r="6058">
      <c r="A6058" s="9">
        <f t="shared" si="1"/>
        <v>4361</v>
      </c>
      <c r="B6058" s="5" t="s">
        <v>3774</v>
      </c>
      <c r="C6058" s="6" t="s">
        <v>1248</v>
      </c>
    </row>
    <row r="6059">
      <c r="A6059" s="9">
        <f t="shared" si="1"/>
        <v>4362</v>
      </c>
      <c r="B6059" s="5" t="s">
        <v>3775</v>
      </c>
      <c r="C6059" s="6" t="s">
        <v>1040</v>
      </c>
    </row>
    <row r="6060">
      <c r="A6060" s="9">
        <f t="shared" si="1"/>
        <v>4363</v>
      </c>
      <c r="B6060" s="5" t="s">
        <v>3776</v>
      </c>
      <c r="C6060" s="6" t="s">
        <v>59</v>
      </c>
    </row>
    <row r="6061">
      <c r="A6061" s="9">
        <f t="shared" si="1"/>
        <v>4364</v>
      </c>
      <c r="B6061" s="25" t="s">
        <v>24429</v>
      </c>
      <c r="C6061" s="26" t="s">
        <v>12983</v>
      </c>
    </row>
    <row r="6062">
      <c r="A6062" s="9">
        <f t="shared" si="1"/>
        <v>4365</v>
      </c>
      <c r="B6062" s="25" t="s">
        <v>24430</v>
      </c>
      <c r="C6062" s="26" t="s">
        <v>23817</v>
      </c>
    </row>
    <row r="6063">
      <c r="A6063" s="9">
        <f t="shared" si="1"/>
        <v>4366</v>
      </c>
      <c r="B6063" s="5" t="s">
        <v>3777</v>
      </c>
      <c r="C6063" s="6" t="s">
        <v>78</v>
      </c>
    </row>
    <row r="6064">
      <c r="A6064" s="9">
        <f t="shared" si="1"/>
        <v>4367</v>
      </c>
      <c r="B6064" s="25" t="s">
        <v>24431</v>
      </c>
      <c r="C6064" s="26" t="s">
        <v>23817</v>
      </c>
    </row>
    <row r="6065">
      <c r="A6065" s="9">
        <f t="shared" si="1"/>
        <v>4368</v>
      </c>
      <c r="B6065" s="5" t="s">
        <v>3778</v>
      </c>
      <c r="C6065" s="6" t="s">
        <v>591</v>
      </c>
    </row>
    <row r="6066">
      <c r="A6066" s="9">
        <f t="shared" si="1"/>
        <v>4369</v>
      </c>
      <c r="B6066" s="5" t="s">
        <v>3779</v>
      </c>
      <c r="C6066" s="6" t="s">
        <v>6</v>
      </c>
    </row>
    <row r="6067">
      <c r="A6067" s="9">
        <f t="shared" si="1"/>
        <v>4370</v>
      </c>
      <c r="B6067" s="8" t="s">
        <v>3780</v>
      </c>
      <c r="C6067" s="9" t="s">
        <v>728</v>
      </c>
    </row>
    <row r="6068">
      <c r="A6068" s="9">
        <f t="shared" si="1"/>
        <v>4371</v>
      </c>
      <c r="B6068" s="5" t="s">
        <v>3781</v>
      </c>
      <c r="C6068" s="6" t="s">
        <v>1279</v>
      </c>
    </row>
    <row r="6069">
      <c r="A6069" s="9">
        <f t="shared" si="1"/>
        <v>4372</v>
      </c>
      <c r="B6069" s="8" t="s">
        <v>3782</v>
      </c>
      <c r="C6069" s="9" t="s">
        <v>65</v>
      </c>
    </row>
    <row r="6070">
      <c r="A6070" s="9">
        <f t="shared" si="1"/>
        <v>4373</v>
      </c>
      <c r="B6070" s="15" t="s">
        <v>3783</v>
      </c>
      <c r="C6070" s="11" t="s">
        <v>423</v>
      </c>
    </row>
    <row r="6071">
      <c r="A6071" s="9">
        <f t="shared" si="1"/>
        <v>4374</v>
      </c>
      <c r="B6071" s="15" t="s">
        <v>3784</v>
      </c>
      <c r="C6071" s="11" t="s">
        <v>423</v>
      </c>
    </row>
    <row r="6072">
      <c r="A6072" s="9">
        <f t="shared" si="1"/>
        <v>4375</v>
      </c>
      <c r="B6072" s="5" t="s">
        <v>3785</v>
      </c>
      <c r="C6072" s="6" t="s">
        <v>765</v>
      </c>
    </row>
    <row r="6073">
      <c r="A6073" s="9">
        <f t="shared" si="1"/>
        <v>4376</v>
      </c>
      <c r="B6073" s="5" t="s">
        <v>3786</v>
      </c>
      <c r="C6073" s="6" t="s">
        <v>462</v>
      </c>
    </row>
    <row r="6074">
      <c r="A6074" s="9">
        <f t="shared" si="1"/>
        <v>4376</v>
      </c>
      <c r="B6074" s="5" t="s">
        <v>3786</v>
      </c>
      <c r="C6074" s="6" t="s">
        <v>23637</v>
      </c>
    </row>
    <row r="6075">
      <c r="A6075" s="9">
        <f t="shared" si="1"/>
        <v>4377</v>
      </c>
      <c r="B6075" s="5" t="s">
        <v>3787</v>
      </c>
      <c r="C6075" s="6" t="s">
        <v>426</v>
      </c>
    </row>
    <row r="6076">
      <c r="A6076" s="9">
        <f t="shared" si="1"/>
        <v>4378</v>
      </c>
      <c r="B6076" s="15" t="s">
        <v>3788</v>
      </c>
      <c r="C6076" s="17" t="s">
        <v>426</v>
      </c>
    </row>
    <row r="6077">
      <c r="A6077" s="9">
        <f t="shared" si="1"/>
        <v>4379</v>
      </c>
      <c r="B6077" s="8" t="s">
        <v>3789</v>
      </c>
      <c r="C6077" s="9" t="s">
        <v>64</v>
      </c>
    </row>
    <row r="6078">
      <c r="A6078" s="9">
        <f t="shared" si="1"/>
        <v>4380</v>
      </c>
      <c r="B6078" s="5" t="s">
        <v>3790</v>
      </c>
      <c r="C6078" s="6" t="s">
        <v>20</v>
      </c>
    </row>
    <row r="6079">
      <c r="A6079" s="9">
        <f t="shared" si="1"/>
        <v>4381</v>
      </c>
      <c r="B6079" s="5" t="s">
        <v>3791</v>
      </c>
      <c r="C6079" s="6" t="s">
        <v>591</v>
      </c>
    </row>
    <row r="6080">
      <c r="A6080" s="9">
        <f t="shared" si="1"/>
        <v>4382</v>
      </c>
      <c r="B6080" s="8" t="s">
        <v>3792</v>
      </c>
      <c r="C6080" s="9" t="s">
        <v>64</v>
      </c>
    </row>
    <row r="6081">
      <c r="A6081" s="9">
        <f t="shared" si="1"/>
        <v>4383</v>
      </c>
      <c r="B6081" s="5" t="s">
        <v>3793</v>
      </c>
      <c r="C6081" s="6" t="s">
        <v>765</v>
      </c>
    </row>
    <row r="6082">
      <c r="A6082" s="9">
        <f t="shared" si="1"/>
        <v>4384</v>
      </c>
      <c r="B6082" s="25" t="s">
        <v>24432</v>
      </c>
      <c r="C6082" s="26" t="s">
        <v>12983</v>
      </c>
    </row>
    <row r="6083">
      <c r="A6083" s="9">
        <f t="shared" si="1"/>
        <v>4385</v>
      </c>
      <c r="B6083" s="8" t="s">
        <v>3794</v>
      </c>
      <c r="C6083" s="9" t="s">
        <v>142</v>
      </c>
    </row>
    <row r="6084">
      <c r="A6084" s="9">
        <f t="shared" si="1"/>
        <v>4386</v>
      </c>
      <c r="B6084" s="8" t="s">
        <v>3795</v>
      </c>
      <c r="C6084" s="9" t="s">
        <v>24</v>
      </c>
    </row>
    <row r="6085">
      <c r="A6085" s="9">
        <f t="shared" si="1"/>
        <v>4386</v>
      </c>
      <c r="B6085" s="8" t="s">
        <v>3795</v>
      </c>
      <c r="C6085" s="6" t="s">
        <v>23637</v>
      </c>
    </row>
    <row r="6086">
      <c r="A6086" s="9">
        <f t="shared" si="1"/>
        <v>4386</v>
      </c>
      <c r="B6086" s="8" t="s">
        <v>3795</v>
      </c>
      <c r="C6086" s="6" t="s">
        <v>90</v>
      </c>
    </row>
    <row r="6087">
      <c r="A6087" s="9">
        <f t="shared" si="1"/>
        <v>4386</v>
      </c>
      <c r="B6087" s="8" t="s">
        <v>3795</v>
      </c>
      <c r="C6087" s="6" t="s">
        <v>25</v>
      </c>
    </row>
    <row r="6088">
      <c r="A6088" s="9">
        <f t="shared" si="1"/>
        <v>4387</v>
      </c>
      <c r="B6088" s="8" t="s">
        <v>3796</v>
      </c>
      <c r="C6088" s="9" t="s">
        <v>25</v>
      </c>
    </row>
    <row r="6089">
      <c r="A6089" s="9">
        <f t="shared" si="1"/>
        <v>4388</v>
      </c>
      <c r="B6089" s="8" t="s">
        <v>3797</v>
      </c>
      <c r="C6089" s="9" t="s">
        <v>722</v>
      </c>
    </row>
    <row r="6090">
      <c r="A6090" s="9">
        <f t="shared" si="1"/>
        <v>4388</v>
      </c>
      <c r="B6090" s="8" t="s">
        <v>3797</v>
      </c>
      <c r="C6090" s="9" t="s">
        <v>22</v>
      </c>
    </row>
    <row r="6091">
      <c r="A6091" s="9">
        <f t="shared" si="1"/>
        <v>4388</v>
      </c>
      <c r="B6091" s="8" t="s">
        <v>3797</v>
      </c>
      <c r="C6091" s="9" t="s">
        <v>25</v>
      </c>
    </row>
    <row r="6092">
      <c r="A6092" s="9">
        <f t="shared" si="1"/>
        <v>4389</v>
      </c>
      <c r="B6092" s="8" t="s">
        <v>3798</v>
      </c>
      <c r="C6092" s="9" t="s">
        <v>372</v>
      </c>
    </row>
    <row r="6093">
      <c r="A6093" s="9">
        <f t="shared" si="1"/>
        <v>4390</v>
      </c>
      <c r="B6093" s="5" t="s">
        <v>3799</v>
      </c>
      <c r="C6093" s="6" t="s">
        <v>20</v>
      </c>
    </row>
    <row r="6094">
      <c r="A6094" s="9">
        <f t="shared" si="1"/>
        <v>4391</v>
      </c>
      <c r="B6094" s="5" t="s">
        <v>3800</v>
      </c>
      <c r="C6094" s="6" t="s">
        <v>467</v>
      </c>
    </row>
    <row r="6095">
      <c r="A6095" s="9">
        <f t="shared" si="1"/>
        <v>4391</v>
      </c>
      <c r="B6095" s="5" t="s">
        <v>3800</v>
      </c>
      <c r="C6095" s="6" t="s">
        <v>23628</v>
      </c>
    </row>
    <row r="6096">
      <c r="A6096" s="9">
        <f t="shared" si="1"/>
        <v>4392</v>
      </c>
      <c r="B6096" s="25" t="s">
        <v>24433</v>
      </c>
      <c r="C6096" s="26" t="s">
        <v>12983</v>
      </c>
    </row>
    <row r="6097">
      <c r="A6097" s="9">
        <f t="shared" si="1"/>
        <v>4393</v>
      </c>
      <c r="B6097" s="25" t="s">
        <v>24434</v>
      </c>
      <c r="C6097" s="26" t="s">
        <v>11797</v>
      </c>
    </row>
    <row r="6098">
      <c r="A6098" s="9">
        <f t="shared" si="1"/>
        <v>4394</v>
      </c>
      <c r="B6098" s="8" t="s">
        <v>3801</v>
      </c>
      <c r="C6098" s="9" t="s">
        <v>614</v>
      </c>
    </row>
    <row r="6099">
      <c r="A6099" s="9">
        <f t="shared" si="1"/>
        <v>4395</v>
      </c>
      <c r="B6099" s="5" t="s">
        <v>3802</v>
      </c>
      <c r="C6099" s="6" t="s">
        <v>471</v>
      </c>
    </row>
    <row r="6100">
      <c r="A6100" s="9">
        <f t="shared" si="1"/>
        <v>4396</v>
      </c>
      <c r="B6100" s="25" t="s">
        <v>24435</v>
      </c>
      <c r="C6100" s="26" t="s">
        <v>23653</v>
      </c>
    </row>
    <row r="6101">
      <c r="A6101" s="9">
        <f t="shared" si="1"/>
        <v>4397</v>
      </c>
      <c r="B6101" s="25" t="s">
        <v>24436</v>
      </c>
      <c r="C6101" s="26" t="s">
        <v>23748</v>
      </c>
    </row>
    <row r="6102">
      <c r="A6102" s="9">
        <f t="shared" si="1"/>
        <v>4398</v>
      </c>
      <c r="B6102" s="8" t="s">
        <v>3803</v>
      </c>
      <c r="C6102" s="9" t="s">
        <v>893</v>
      </c>
    </row>
    <row r="6103">
      <c r="A6103" s="9">
        <f t="shared" si="1"/>
        <v>4399</v>
      </c>
      <c r="B6103" s="8" t="s">
        <v>3804</v>
      </c>
      <c r="C6103" s="9" t="s">
        <v>83</v>
      </c>
    </row>
    <row r="6104">
      <c r="A6104" s="9">
        <f t="shared" si="1"/>
        <v>4400</v>
      </c>
      <c r="B6104" s="5" t="s">
        <v>3805</v>
      </c>
      <c r="C6104" s="6" t="s">
        <v>1007</v>
      </c>
    </row>
    <row r="6105">
      <c r="A6105" s="9">
        <f t="shared" si="1"/>
        <v>4400</v>
      </c>
      <c r="B6105" s="5" t="s">
        <v>3805</v>
      </c>
      <c r="C6105" s="6" t="s">
        <v>3806</v>
      </c>
    </row>
    <row r="6106">
      <c r="A6106" s="9">
        <f t="shared" si="1"/>
        <v>4400</v>
      </c>
      <c r="B6106" s="5" t="s">
        <v>3805</v>
      </c>
      <c r="C6106" s="6" t="s">
        <v>23628</v>
      </c>
    </row>
    <row r="6107">
      <c r="A6107" s="9">
        <f t="shared" si="1"/>
        <v>4401</v>
      </c>
      <c r="B6107" s="8" t="s">
        <v>3807</v>
      </c>
      <c r="C6107" s="9" t="s">
        <v>399</v>
      </c>
    </row>
    <row r="6108">
      <c r="A6108" s="9">
        <f t="shared" si="1"/>
        <v>4401</v>
      </c>
      <c r="B6108" s="8" t="s">
        <v>3807</v>
      </c>
      <c r="C6108" s="9" t="s">
        <v>722</v>
      </c>
    </row>
    <row r="6109">
      <c r="A6109" s="9">
        <f t="shared" si="1"/>
        <v>4402</v>
      </c>
      <c r="B6109" s="8" t="s">
        <v>3808</v>
      </c>
      <c r="C6109" s="9" t="s">
        <v>46</v>
      </c>
    </row>
    <row r="6110">
      <c r="A6110" s="9">
        <f t="shared" si="1"/>
        <v>4403</v>
      </c>
      <c r="B6110" s="8" t="s">
        <v>3809</v>
      </c>
      <c r="C6110" s="9" t="s">
        <v>46</v>
      </c>
    </row>
    <row r="6111">
      <c r="A6111" s="9">
        <f t="shared" si="1"/>
        <v>4404</v>
      </c>
      <c r="B6111" s="8" t="s">
        <v>3810</v>
      </c>
      <c r="C6111" s="9" t="s">
        <v>46</v>
      </c>
    </row>
    <row r="6112">
      <c r="A6112" s="9">
        <f t="shared" si="1"/>
        <v>4405</v>
      </c>
      <c r="B6112" s="5" t="s">
        <v>3811</v>
      </c>
      <c r="C6112" s="6" t="s">
        <v>610</v>
      </c>
    </row>
    <row r="6113">
      <c r="A6113" s="9">
        <f t="shared" si="1"/>
        <v>4406</v>
      </c>
      <c r="B6113" s="8" t="s">
        <v>3812</v>
      </c>
      <c r="C6113" s="9" t="s">
        <v>142</v>
      </c>
    </row>
    <row r="6114">
      <c r="A6114" s="9">
        <f t="shared" si="1"/>
        <v>4407</v>
      </c>
      <c r="B6114" s="8" t="s">
        <v>3813</v>
      </c>
      <c r="C6114" s="9" t="s">
        <v>142</v>
      </c>
    </row>
    <row r="6115">
      <c r="A6115" s="9">
        <f t="shared" si="1"/>
        <v>4408</v>
      </c>
      <c r="B6115" s="8" t="s">
        <v>3814</v>
      </c>
      <c r="C6115" s="6" t="s">
        <v>132</v>
      </c>
    </row>
    <row r="6116">
      <c r="A6116" s="9">
        <f t="shared" si="1"/>
        <v>4408</v>
      </c>
      <c r="B6116" s="8" t="s">
        <v>3814</v>
      </c>
      <c r="C6116" s="9" t="s">
        <v>60</v>
      </c>
    </row>
    <row r="6117">
      <c r="A6117" s="9">
        <f t="shared" si="1"/>
        <v>4408</v>
      </c>
      <c r="B6117" s="8" t="s">
        <v>3814</v>
      </c>
      <c r="C6117" s="9" t="s">
        <v>25</v>
      </c>
    </row>
    <row r="6118">
      <c r="A6118" s="9">
        <f t="shared" si="1"/>
        <v>4408</v>
      </c>
      <c r="B6118" s="8" t="s">
        <v>3814</v>
      </c>
      <c r="C6118" s="6" t="s">
        <v>23637</v>
      </c>
    </row>
    <row r="6119">
      <c r="A6119" s="9">
        <f t="shared" si="1"/>
        <v>4409</v>
      </c>
      <c r="B6119" s="5" t="s">
        <v>3815</v>
      </c>
      <c r="C6119" s="6" t="s">
        <v>1120</v>
      </c>
    </row>
    <row r="6120">
      <c r="A6120" s="9">
        <f t="shared" si="1"/>
        <v>4410</v>
      </c>
      <c r="B6120" s="25" t="s">
        <v>24437</v>
      </c>
      <c r="C6120" s="26" t="s">
        <v>487</v>
      </c>
    </row>
    <row r="6121">
      <c r="A6121" s="9">
        <f t="shared" si="1"/>
        <v>4410</v>
      </c>
      <c r="B6121" s="25" t="s">
        <v>24437</v>
      </c>
      <c r="C6121" s="26" t="s">
        <v>25</v>
      </c>
    </row>
    <row r="6122">
      <c r="A6122" s="9">
        <f t="shared" si="1"/>
        <v>4410</v>
      </c>
      <c r="B6122" s="27" t="s">
        <v>24437</v>
      </c>
      <c r="C6122" s="28" t="s">
        <v>23637</v>
      </c>
    </row>
    <row r="6123">
      <c r="A6123" s="9">
        <f t="shared" si="1"/>
        <v>4411</v>
      </c>
      <c r="B6123" s="5" t="s">
        <v>3816</v>
      </c>
      <c r="C6123" s="6" t="s">
        <v>714</v>
      </c>
    </row>
    <row r="6124">
      <c r="A6124" s="9">
        <f t="shared" si="1"/>
        <v>4411</v>
      </c>
      <c r="B6124" s="5" t="s">
        <v>3816</v>
      </c>
      <c r="C6124" s="6" t="s">
        <v>23672</v>
      </c>
    </row>
    <row r="6125">
      <c r="A6125" s="9">
        <f t="shared" si="1"/>
        <v>4412</v>
      </c>
      <c r="B6125" s="5" t="s">
        <v>3817</v>
      </c>
      <c r="C6125" s="6" t="s">
        <v>32</v>
      </c>
    </row>
    <row r="6126">
      <c r="A6126" s="9">
        <f t="shared" si="1"/>
        <v>4413</v>
      </c>
      <c r="B6126" s="5" t="s">
        <v>3818</v>
      </c>
      <c r="C6126" s="6" t="s">
        <v>153</v>
      </c>
    </row>
    <row r="6127">
      <c r="A6127" s="9">
        <f t="shared" si="1"/>
        <v>4413</v>
      </c>
      <c r="B6127" s="5" t="s">
        <v>3818</v>
      </c>
      <c r="C6127" s="6" t="s">
        <v>162</v>
      </c>
    </row>
    <row r="6128">
      <c r="A6128" s="9">
        <f t="shared" si="1"/>
        <v>4413</v>
      </c>
      <c r="B6128" s="5" t="s">
        <v>3818</v>
      </c>
      <c r="C6128" s="6" t="s">
        <v>313</v>
      </c>
    </row>
    <row r="6129">
      <c r="A6129" s="9">
        <f t="shared" si="1"/>
        <v>4413</v>
      </c>
      <c r="B6129" s="5" t="s">
        <v>3818</v>
      </c>
      <c r="C6129" s="6" t="s">
        <v>23637</v>
      </c>
    </row>
    <row r="6130">
      <c r="A6130" s="9">
        <f t="shared" si="1"/>
        <v>4414</v>
      </c>
      <c r="B6130" s="8" t="s">
        <v>3819</v>
      </c>
      <c r="C6130" s="9" t="s">
        <v>547</v>
      </c>
    </row>
    <row r="6131">
      <c r="A6131" s="9">
        <f t="shared" si="1"/>
        <v>4415</v>
      </c>
      <c r="B6131" s="5" t="s">
        <v>3820</v>
      </c>
      <c r="C6131" s="6" t="s">
        <v>471</v>
      </c>
    </row>
    <row r="6132">
      <c r="A6132" s="9">
        <f t="shared" si="1"/>
        <v>4416</v>
      </c>
      <c r="B6132" s="5" t="s">
        <v>3821</v>
      </c>
      <c r="C6132" s="6" t="s">
        <v>367</v>
      </c>
    </row>
    <row r="6133">
      <c r="A6133" s="9">
        <f t="shared" si="1"/>
        <v>4417</v>
      </c>
      <c r="B6133" s="5" t="s">
        <v>3822</v>
      </c>
      <c r="C6133" s="6" t="s">
        <v>367</v>
      </c>
    </row>
    <row r="6134">
      <c r="A6134" s="9">
        <f t="shared" si="1"/>
        <v>4418</v>
      </c>
      <c r="B6134" s="25" t="s">
        <v>24438</v>
      </c>
      <c r="C6134" s="26" t="s">
        <v>23845</v>
      </c>
    </row>
    <row r="6135">
      <c r="A6135" s="9">
        <f t="shared" si="1"/>
        <v>4419</v>
      </c>
      <c r="B6135" s="5" t="s">
        <v>3823</v>
      </c>
      <c r="C6135" s="6" t="s">
        <v>1223</v>
      </c>
    </row>
    <row r="6136">
      <c r="A6136" s="9">
        <f t="shared" si="1"/>
        <v>4420</v>
      </c>
      <c r="B6136" s="5" t="s">
        <v>3824</v>
      </c>
      <c r="C6136" s="6" t="s">
        <v>538</v>
      </c>
    </row>
    <row r="6137">
      <c r="A6137" s="9">
        <f t="shared" si="1"/>
        <v>4420</v>
      </c>
      <c r="B6137" s="5" t="s">
        <v>3824</v>
      </c>
      <c r="C6137" s="6" t="s">
        <v>23628</v>
      </c>
    </row>
    <row r="6138">
      <c r="A6138" s="9">
        <f t="shared" si="1"/>
        <v>4421</v>
      </c>
      <c r="B6138" s="8" t="s">
        <v>3825</v>
      </c>
      <c r="C6138" s="9" t="s">
        <v>815</v>
      </c>
    </row>
    <row r="6139">
      <c r="A6139" s="9">
        <f t="shared" si="1"/>
        <v>4422</v>
      </c>
      <c r="B6139" s="8" t="s">
        <v>3826</v>
      </c>
      <c r="C6139" s="6" t="s">
        <v>161</v>
      </c>
    </row>
    <row r="6140">
      <c r="A6140" s="9">
        <f t="shared" si="1"/>
        <v>4422</v>
      </c>
      <c r="B6140" s="8" t="s">
        <v>3826</v>
      </c>
      <c r="C6140" s="9" t="s">
        <v>60</v>
      </c>
    </row>
    <row r="6141">
      <c r="A6141" s="9">
        <f t="shared" si="1"/>
        <v>4422</v>
      </c>
      <c r="B6141" s="8" t="s">
        <v>3826</v>
      </c>
      <c r="C6141" s="9" t="s">
        <v>142</v>
      </c>
    </row>
    <row r="6142">
      <c r="A6142" s="9">
        <f t="shared" si="1"/>
        <v>4422</v>
      </c>
      <c r="B6142" s="8" t="s">
        <v>3826</v>
      </c>
      <c r="C6142" s="6" t="s">
        <v>23637</v>
      </c>
    </row>
    <row r="6143">
      <c r="A6143" s="9">
        <f t="shared" si="1"/>
        <v>4423</v>
      </c>
      <c r="B6143" s="8" t="s">
        <v>3827</v>
      </c>
      <c r="C6143" s="9" t="s">
        <v>835</v>
      </c>
    </row>
    <row r="6144">
      <c r="A6144" s="9">
        <f t="shared" si="1"/>
        <v>4424</v>
      </c>
      <c r="B6144" s="5" t="s">
        <v>3828</v>
      </c>
      <c r="C6144" s="6" t="s">
        <v>4</v>
      </c>
    </row>
    <row r="6145">
      <c r="A6145" s="9">
        <f t="shared" si="1"/>
        <v>4425</v>
      </c>
      <c r="B6145" s="8" t="s">
        <v>3829</v>
      </c>
      <c r="C6145" s="9" t="s">
        <v>818</v>
      </c>
    </row>
    <row r="6146">
      <c r="A6146" s="9">
        <f t="shared" si="1"/>
        <v>4426</v>
      </c>
      <c r="B6146" s="8" t="s">
        <v>3830</v>
      </c>
      <c r="C6146" s="9" t="s">
        <v>76</v>
      </c>
    </row>
    <row r="6147">
      <c r="A6147" s="9">
        <f t="shared" si="1"/>
        <v>4427</v>
      </c>
      <c r="B6147" s="8" t="s">
        <v>3831</v>
      </c>
      <c r="C6147" s="9" t="s">
        <v>177</v>
      </c>
    </row>
    <row r="6148">
      <c r="A6148" s="9">
        <f t="shared" si="1"/>
        <v>4428</v>
      </c>
      <c r="B6148" s="5" t="s">
        <v>3832</v>
      </c>
      <c r="C6148" s="6" t="s">
        <v>731</v>
      </c>
    </row>
    <row r="6149">
      <c r="A6149" s="9">
        <f t="shared" si="1"/>
        <v>4429</v>
      </c>
      <c r="B6149" s="5" t="s">
        <v>3833</v>
      </c>
      <c r="C6149" s="6" t="s">
        <v>74</v>
      </c>
    </row>
    <row r="6150">
      <c r="A6150" s="9">
        <f t="shared" si="1"/>
        <v>4430</v>
      </c>
      <c r="B6150" s="8" t="s">
        <v>3834</v>
      </c>
      <c r="C6150" s="9" t="s">
        <v>88</v>
      </c>
    </row>
    <row r="6151">
      <c r="A6151" s="9">
        <f t="shared" si="1"/>
        <v>4431</v>
      </c>
      <c r="B6151" s="25" t="s">
        <v>24439</v>
      </c>
      <c r="C6151" s="26" t="s">
        <v>23653</v>
      </c>
    </row>
    <row r="6152">
      <c r="A6152" s="9">
        <f t="shared" si="1"/>
        <v>4431</v>
      </c>
      <c r="B6152" s="25" t="s">
        <v>24439</v>
      </c>
      <c r="C6152" s="26" t="s">
        <v>655</v>
      </c>
    </row>
    <row r="6153">
      <c r="A6153" s="9">
        <f t="shared" si="1"/>
        <v>4431</v>
      </c>
      <c r="B6153" s="27" t="s">
        <v>24439</v>
      </c>
      <c r="C6153" s="28" t="s">
        <v>23633</v>
      </c>
    </row>
    <row r="6154">
      <c r="A6154" s="9">
        <f t="shared" si="1"/>
        <v>4432</v>
      </c>
      <c r="B6154" s="25" t="s">
        <v>24440</v>
      </c>
      <c r="C6154" s="26" t="s">
        <v>23761</v>
      </c>
    </row>
    <row r="6155">
      <c r="A6155" s="9">
        <f t="shared" si="1"/>
        <v>4433</v>
      </c>
      <c r="B6155" s="25" t="s">
        <v>24441</v>
      </c>
      <c r="C6155" s="26" t="s">
        <v>23653</v>
      </c>
    </row>
    <row r="6156">
      <c r="A6156" s="9">
        <f t="shared" si="1"/>
        <v>4434</v>
      </c>
      <c r="B6156" s="25" t="s">
        <v>24442</v>
      </c>
      <c r="C6156" s="26" t="s">
        <v>23653</v>
      </c>
    </row>
    <row r="6157">
      <c r="A6157" s="9">
        <f t="shared" si="1"/>
        <v>4435</v>
      </c>
      <c r="B6157" s="25" t="s">
        <v>24443</v>
      </c>
      <c r="C6157" s="26" t="s">
        <v>23653</v>
      </c>
    </row>
    <row r="6158">
      <c r="A6158" s="9">
        <f t="shared" si="1"/>
        <v>4436</v>
      </c>
      <c r="B6158" s="25" t="s">
        <v>24444</v>
      </c>
      <c r="C6158" s="26" t="s">
        <v>23653</v>
      </c>
    </row>
    <row r="6159">
      <c r="A6159" s="9">
        <f t="shared" si="1"/>
        <v>4437</v>
      </c>
      <c r="B6159" s="25" t="s">
        <v>24445</v>
      </c>
      <c r="C6159" s="26" t="s">
        <v>23653</v>
      </c>
    </row>
    <row r="6160">
      <c r="A6160" s="9">
        <f t="shared" si="1"/>
        <v>4438</v>
      </c>
      <c r="B6160" s="25" t="s">
        <v>24446</v>
      </c>
      <c r="C6160" s="26" t="s">
        <v>23653</v>
      </c>
    </row>
    <row r="6161">
      <c r="A6161" s="9">
        <f t="shared" si="1"/>
        <v>4439</v>
      </c>
      <c r="B6161" s="8" t="s">
        <v>3835</v>
      </c>
      <c r="C6161" s="9" t="s">
        <v>614</v>
      </c>
    </row>
    <row r="6162">
      <c r="A6162" s="9">
        <f t="shared" si="1"/>
        <v>4440</v>
      </c>
      <c r="B6162" s="8" t="s">
        <v>3836</v>
      </c>
      <c r="C6162" s="9" t="s">
        <v>818</v>
      </c>
    </row>
    <row r="6163">
      <c r="A6163" s="9">
        <f t="shared" si="1"/>
        <v>4441</v>
      </c>
      <c r="B6163" s="8" t="s">
        <v>3837</v>
      </c>
      <c r="C6163" s="9" t="s">
        <v>845</v>
      </c>
    </row>
    <row r="6164">
      <c r="A6164" s="9">
        <f t="shared" si="1"/>
        <v>4442</v>
      </c>
      <c r="B6164" s="8" t="s">
        <v>3838</v>
      </c>
      <c r="C6164" s="9" t="s">
        <v>65</v>
      </c>
    </row>
    <row r="6165">
      <c r="A6165" s="9">
        <f t="shared" si="1"/>
        <v>4443</v>
      </c>
      <c r="B6165" s="5" t="s">
        <v>3839</v>
      </c>
      <c r="C6165" s="6" t="s">
        <v>437</v>
      </c>
    </row>
    <row r="6166">
      <c r="A6166" s="9">
        <f t="shared" si="1"/>
        <v>4444</v>
      </c>
      <c r="B6166" s="8" t="s">
        <v>3840</v>
      </c>
      <c r="C6166" s="9" t="s">
        <v>815</v>
      </c>
    </row>
    <row r="6167">
      <c r="A6167" s="9">
        <f t="shared" si="1"/>
        <v>4445</v>
      </c>
      <c r="B6167" s="25" t="s">
        <v>24447</v>
      </c>
      <c r="C6167" s="26" t="s">
        <v>23653</v>
      </c>
    </row>
    <row r="6168">
      <c r="A6168" s="9">
        <f t="shared" si="1"/>
        <v>4446</v>
      </c>
      <c r="B6168" s="25" t="s">
        <v>24448</v>
      </c>
      <c r="C6168" s="26" t="s">
        <v>23653</v>
      </c>
    </row>
    <row r="6169">
      <c r="A6169" s="9">
        <f t="shared" si="1"/>
        <v>4447</v>
      </c>
      <c r="B6169" s="5" t="s">
        <v>1262</v>
      </c>
      <c r="C6169" s="6" t="s">
        <v>1262</v>
      </c>
    </row>
    <row r="6170">
      <c r="A6170" s="9">
        <f t="shared" si="1"/>
        <v>4448</v>
      </c>
      <c r="B6170" s="5" t="s">
        <v>3841</v>
      </c>
      <c r="C6170" s="6" t="s">
        <v>1267</v>
      </c>
    </row>
    <row r="6171">
      <c r="A6171" s="9">
        <f t="shared" si="1"/>
        <v>4449</v>
      </c>
      <c r="B6171" s="8" t="s">
        <v>3842</v>
      </c>
      <c r="C6171" s="9" t="s">
        <v>818</v>
      </c>
    </row>
    <row r="6172">
      <c r="A6172" s="9">
        <f t="shared" si="1"/>
        <v>4450</v>
      </c>
      <c r="B6172" s="5" t="s">
        <v>3843</v>
      </c>
      <c r="C6172" s="6" t="s">
        <v>1290</v>
      </c>
    </row>
    <row r="6173">
      <c r="A6173" s="9">
        <f t="shared" si="1"/>
        <v>4451</v>
      </c>
      <c r="B6173" s="5" t="s">
        <v>3844</v>
      </c>
      <c r="C6173" s="6" t="s">
        <v>731</v>
      </c>
    </row>
    <row r="6174">
      <c r="A6174" s="9">
        <f t="shared" si="1"/>
        <v>4452</v>
      </c>
      <c r="B6174" s="8" t="s">
        <v>3845</v>
      </c>
      <c r="C6174" s="9" t="s">
        <v>40</v>
      </c>
    </row>
    <row r="6175">
      <c r="A6175" s="9">
        <f t="shared" si="1"/>
        <v>4452</v>
      </c>
      <c r="B6175" s="8" t="s">
        <v>3845</v>
      </c>
      <c r="C6175" s="9" t="s">
        <v>728</v>
      </c>
    </row>
    <row r="6176">
      <c r="A6176" s="9">
        <f t="shared" si="1"/>
        <v>4453</v>
      </c>
      <c r="B6176" s="40" t="s">
        <v>24449</v>
      </c>
      <c r="C6176" s="40" t="s">
        <v>3126</v>
      </c>
    </row>
    <row r="6177">
      <c r="A6177" s="9">
        <f t="shared" si="1"/>
        <v>4453</v>
      </c>
      <c r="B6177" s="40" t="s">
        <v>24449</v>
      </c>
      <c r="C6177" s="28" t="s">
        <v>1262</v>
      </c>
    </row>
    <row r="6178">
      <c r="A6178" s="9">
        <f t="shared" si="1"/>
        <v>4454</v>
      </c>
      <c r="B6178" s="5" t="s">
        <v>3846</v>
      </c>
      <c r="C6178" s="6" t="s">
        <v>1262</v>
      </c>
    </row>
    <row r="6179">
      <c r="A6179" s="9">
        <f t="shared" si="1"/>
        <v>4455</v>
      </c>
      <c r="B6179" s="40" t="s">
        <v>24450</v>
      </c>
      <c r="C6179" s="40" t="s">
        <v>3126</v>
      </c>
    </row>
    <row r="6180">
      <c r="A6180" s="9">
        <f t="shared" si="1"/>
        <v>4455</v>
      </c>
      <c r="B6180" s="40" t="s">
        <v>24450</v>
      </c>
      <c r="C6180" s="28" t="s">
        <v>1262</v>
      </c>
    </row>
    <row r="6181">
      <c r="A6181" s="9">
        <f t="shared" si="1"/>
        <v>4456</v>
      </c>
      <c r="B6181" s="5" t="s">
        <v>3847</v>
      </c>
      <c r="C6181" s="6" t="s">
        <v>1262</v>
      </c>
    </row>
    <row r="6182">
      <c r="A6182" s="9">
        <f t="shared" si="1"/>
        <v>4457</v>
      </c>
      <c r="B6182" s="8" t="s">
        <v>3848</v>
      </c>
      <c r="C6182" s="9" t="s">
        <v>547</v>
      </c>
    </row>
    <row r="6183">
      <c r="A6183" s="9">
        <f t="shared" si="1"/>
        <v>4458</v>
      </c>
      <c r="B6183" s="5" t="s">
        <v>3849</v>
      </c>
      <c r="C6183" s="6" t="s">
        <v>1262</v>
      </c>
    </row>
    <row r="6184">
      <c r="A6184" s="9">
        <f t="shared" si="1"/>
        <v>4459</v>
      </c>
      <c r="B6184" s="40" t="s">
        <v>24451</v>
      </c>
      <c r="C6184" s="40" t="s">
        <v>3126</v>
      </c>
    </row>
    <row r="6185">
      <c r="A6185" s="9">
        <f t="shared" si="1"/>
        <v>4459</v>
      </c>
      <c r="B6185" s="40" t="s">
        <v>24451</v>
      </c>
      <c r="C6185" s="28" t="s">
        <v>1262</v>
      </c>
    </row>
    <row r="6186">
      <c r="A6186" s="9">
        <f t="shared" si="1"/>
        <v>4460</v>
      </c>
      <c r="B6186" s="5" t="s">
        <v>3850</v>
      </c>
      <c r="C6186" s="6" t="s">
        <v>1262</v>
      </c>
    </row>
    <row r="6187">
      <c r="A6187" s="9">
        <f t="shared" si="1"/>
        <v>4461</v>
      </c>
      <c r="B6187" s="5" t="s">
        <v>3851</v>
      </c>
      <c r="C6187" s="6" t="s">
        <v>1262</v>
      </c>
    </row>
    <row r="6188">
      <c r="A6188" s="9">
        <f t="shared" si="1"/>
        <v>4462</v>
      </c>
      <c r="B6188" s="5" t="s">
        <v>3852</v>
      </c>
      <c r="C6188" s="6" t="s">
        <v>1262</v>
      </c>
    </row>
    <row r="6189">
      <c r="A6189" s="9">
        <f t="shared" si="1"/>
        <v>4463</v>
      </c>
      <c r="B6189" s="8" t="s">
        <v>3853</v>
      </c>
      <c r="C6189" s="9" t="s">
        <v>399</v>
      </c>
    </row>
    <row r="6190">
      <c r="A6190" s="9">
        <f t="shared" si="1"/>
        <v>4464</v>
      </c>
      <c r="B6190" s="8" t="s">
        <v>3854</v>
      </c>
      <c r="C6190" s="9" t="s">
        <v>547</v>
      </c>
    </row>
    <row r="6191">
      <c r="A6191" s="9">
        <f t="shared" si="1"/>
        <v>4465</v>
      </c>
      <c r="B6191" s="40" t="s">
        <v>24452</v>
      </c>
      <c r="C6191" s="40" t="s">
        <v>3126</v>
      </c>
    </row>
    <row r="6192">
      <c r="A6192" s="9">
        <f t="shared" si="1"/>
        <v>4465</v>
      </c>
      <c r="B6192" s="40" t="s">
        <v>24452</v>
      </c>
      <c r="C6192" s="28" t="s">
        <v>1262</v>
      </c>
    </row>
    <row r="6193">
      <c r="A6193" s="9">
        <f t="shared" si="1"/>
        <v>4466</v>
      </c>
      <c r="B6193" s="40" t="s">
        <v>3855</v>
      </c>
      <c r="C6193" s="40" t="s">
        <v>3126</v>
      </c>
    </row>
    <row r="6194">
      <c r="A6194" s="9">
        <f t="shared" si="1"/>
        <v>4466</v>
      </c>
      <c r="B6194" s="40" t="s">
        <v>3855</v>
      </c>
      <c r="C6194" s="28" t="s">
        <v>1262</v>
      </c>
    </row>
    <row r="6195">
      <c r="A6195" s="9">
        <f t="shared" si="1"/>
        <v>4467</v>
      </c>
      <c r="B6195" s="5" t="s">
        <v>3856</v>
      </c>
      <c r="C6195" s="6" t="s">
        <v>86</v>
      </c>
    </row>
    <row r="6196">
      <c r="A6196" s="9">
        <f t="shared" si="1"/>
        <v>4468</v>
      </c>
      <c r="B6196" s="5" t="s">
        <v>3857</v>
      </c>
      <c r="C6196" s="6" t="s">
        <v>95</v>
      </c>
    </row>
    <row r="6197">
      <c r="A6197" s="9">
        <f t="shared" si="1"/>
        <v>4469</v>
      </c>
      <c r="B6197" s="5" t="s">
        <v>3858</v>
      </c>
      <c r="C6197" s="6" t="s">
        <v>1371</v>
      </c>
    </row>
    <row r="6198">
      <c r="A6198" s="9">
        <f t="shared" si="1"/>
        <v>4469</v>
      </c>
      <c r="B6198" s="5" t="s">
        <v>3858</v>
      </c>
      <c r="C6198" s="6" t="s">
        <v>547</v>
      </c>
    </row>
    <row r="6199">
      <c r="A6199" s="9">
        <f t="shared" si="1"/>
        <v>4470</v>
      </c>
      <c r="B6199" s="5" t="s">
        <v>3859</v>
      </c>
      <c r="C6199" s="6" t="s">
        <v>1450</v>
      </c>
    </row>
    <row r="6200">
      <c r="A6200" s="9">
        <f t="shared" si="1"/>
        <v>4470</v>
      </c>
      <c r="B6200" s="5" t="s">
        <v>3859</v>
      </c>
      <c r="C6200" s="6" t="s">
        <v>23628</v>
      </c>
    </row>
    <row r="6201">
      <c r="A6201" s="9">
        <f t="shared" si="1"/>
        <v>4471</v>
      </c>
      <c r="B6201" s="5" t="s">
        <v>3860</v>
      </c>
      <c r="C6201" s="6" t="s">
        <v>1262</v>
      </c>
    </row>
    <row r="6202">
      <c r="A6202" s="9">
        <f t="shared" si="1"/>
        <v>4472</v>
      </c>
      <c r="B6202" s="8" t="s">
        <v>3861</v>
      </c>
      <c r="C6202" s="9" t="s">
        <v>818</v>
      </c>
    </row>
    <row r="6203">
      <c r="A6203" s="9">
        <f t="shared" si="1"/>
        <v>4473</v>
      </c>
      <c r="B6203" s="5" t="s">
        <v>3862</v>
      </c>
      <c r="C6203" s="6" t="s">
        <v>1262</v>
      </c>
    </row>
    <row r="6204">
      <c r="A6204" s="9">
        <f t="shared" si="1"/>
        <v>4474</v>
      </c>
      <c r="B6204" s="8" t="s">
        <v>3863</v>
      </c>
      <c r="C6204" s="9" t="s">
        <v>818</v>
      </c>
    </row>
    <row r="6205">
      <c r="A6205" s="9">
        <f t="shared" si="1"/>
        <v>4475</v>
      </c>
      <c r="B6205" s="8" t="s">
        <v>3864</v>
      </c>
      <c r="C6205" s="9" t="s">
        <v>547</v>
      </c>
    </row>
    <row r="6206">
      <c r="A6206" s="9">
        <f t="shared" si="1"/>
        <v>4476</v>
      </c>
      <c r="B6206" s="8" t="s">
        <v>3865</v>
      </c>
      <c r="C6206" s="9" t="s">
        <v>547</v>
      </c>
    </row>
    <row r="6207">
      <c r="A6207" s="9">
        <f t="shared" si="1"/>
        <v>4477</v>
      </c>
      <c r="B6207" s="5" t="s">
        <v>3866</v>
      </c>
      <c r="C6207" s="6" t="s">
        <v>1262</v>
      </c>
    </row>
    <row r="6208">
      <c r="A6208" s="9">
        <f t="shared" si="1"/>
        <v>4478</v>
      </c>
      <c r="B6208" s="31" t="s">
        <v>24453</v>
      </c>
      <c r="C6208" s="26" t="s">
        <v>23639</v>
      </c>
    </row>
    <row r="6209">
      <c r="A6209" s="9">
        <f t="shared" si="1"/>
        <v>4479</v>
      </c>
      <c r="B6209" s="5" t="s">
        <v>3867</v>
      </c>
      <c r="C6209" s="6" t="s">
        <v>1248</v>
      </c>
    </row>
    <row r="6210">
      <c r="A6210" s="9">
        <f t="shared" si="1"/>
        <v>4480</v>
      </c>
      <c r="B6210" s="5" t="s">
        <v>3868</v>
      </c>
      <c r="C6210" s="6" t="s">
        <v>1290</v>
      </c>
    </row>
    <row r="6211">
      <c r="A6211" s="9">
        <f t="shared" si="1"/>
        <v>4481</v>
      </c>
      <c r="B6211" s="40" t="s">
        <v>24454</v>
      </c>
      <c r="C6211" s="40" t="s">
        <v>3126</v>
      </c>
    </row>
    <row r="6212">
      <c r="A6212" s="9">
        <f t="shared" si="1"/>
        <v>4481</v>
      </c>
      <c r="B6212" s="40" t="s">
        <v>24454</v>
      </c>
      <c r="C6212" s="28" t="s">
        <v>1262</v>
      </c>
    </row>
    <row r="6213">
      <c r="A6213" s="9">
        <f t="shared" si="1"/>
        <v>4482</v>
      </c>
      <c r="B6213" s="40" t="s">
        <v>24455</v>
      </c>
      <c r="C6213" s="40" t="s">
        <v>3126</v>
      </c>
    </row>
    <row r="6214">
      <c r="A6214" s="9">
        <f t="shared" si="1"/>
        <v>4482</v>
      </c>
      <c r="B6214" s="40" t="s">
        <v>24455</v>
      </c>
      <c r="C6214" s="28" t="s">
        <v>1262</v>
      </c>
    </row>
    <row r="6215">
      <c r="A6215" s="9">
        <f t="shared" si="1"/>
        <v>4483</v>
      </c>
      <c r="B6215" s="40" t="s">
        <v>3869</v>
      </c>
      <c r="C6215" s="40" t="s">
        <v>3126</v>
      </c>
    </row>
    <row r="6216">
      <c r="A6216" s="9">
        <f t="shared" si="1"/>
        <v>4483</v>
      </c>
      <c r="B6216" s="40" t="s">
        <v>3869</v>
      </c>
      <c r="C6216" s="28" t="s">
        <v>1262</v>
      </c>
    </row>
    <row r="6217">
      <c r="A6217" s="9">
        <f t="shared" si="1"/>
        <v>4484</v>
      </c>
      <c r="B6217" s="40" t="s">
        <v>3870</v>
      </c>
      <c r="C6217" s="40" t="s">
        <v>3126</v>
      </c>
    </row>
    <row r="6218">
      <c r="A6218" s="9">
        <f t="shared" si="1"/>
        <v>4484</v>
      </c>
      <c r="B6218" s="40" t="s">
        <v>3870</v>
      </c>
      <c r="C6218" s="28" t="s">
        <v>1262</v>
      </c>
    </row>
    <row r="6219">
      <c r="A6219" s="9">
        <f t="shared" si="1"/>
        <v>4485</v>
      </c>
      <c r="B6219" s="40" t="s">
        <v>3871</v>
      </c>
      <c r="C6219" s="40" t="s">
        <v>3126</v>
      </c>
    </row>
    <row r="6220">
      <c r="A6220" s="9">
        <f t="shared" si="1"/>
        <v>4485</v>
      </c>
      <c r="B6220" s="40" t="s">
        <v>3871</v>
      </c>
      <c r="C6220" s="28" t="s">
        <v>1262</v>
      </c>
    </row>
    <row r="6221">
      <c r="A6221" s="9">
        <f t="shared" si="1"/>
        <v>4486</v>
      </c>
      <c r="B6221" s="8" t="s">
        <v>3872</v>
      </c>
      <c r="C6221" s="9" t="s">
        <v>76</v>
      </c>
    </row>
    <row r="6222">
      <c r="A6222" s="9">
        <f t="shared" si="1"/>
        <v>4487</v>
      </c>
      <c r="B6222" s="8" t="s">
        <v>3873</v>
      </c>
      <c r="C6222" s="9" t="s">
        <v>76</v>
      </c>
    </row>
    <row r="6223">
      <c r="A6223" s="9">
        <f t="shared" si="1"/>
        <v>4488</v>
      </c>
      <c r="B6223" s="8" t="s">
        <v>3874</v>
      </c>
      <c r="C6223" s="9" t="s">
        <v>76</v>
      </c>
    </row>
    <row r="6224">
      <c r="A6224" s="9">
        <f t="shared" si="1"/>
        <v>4489</v>
      </c>
      <c r="B6224" s="8" t="s">
        <v>3875</v>
      </c>
      <c r="C6224" s="9" t="s">
        <v>76</v>
      </c>
    </row>
    <row r="6225">
      <c r="A6225" s="9">
        <f t="shared" si="1"/>
        <v>4490</v>
      </c>
      <c r="B6225" s="8" t="s">
        <v>3876</v>
      </c>
      <c r="C6225" s="9" t="s">
        <v>76</v>
      </c>
    </row>
    <row r="6226">
      <c r="A6226" s="9">
        <f t="shared" si="1"/>
        <v>4491</v>
      </c>
      <c r="B6226" s="8" t="s">
        <v>3877</v>
      </c>
      <c r="C6226" s="9" t="s">
        <v>76</v>
      </c>
    </row>
    <row r="6227">
      <c r="A6227" s="9">
        <f t="shared" si="1"/>
        <v>4492</v>
      </c>
      <c r="B6227" s="8" t="s">
        <v>3878</v>
      </c>
      <c r="C6227" s="9" t="s">
        <v>76</v>
      </c>
    </row>
    <row r="6228">
      <c r="A6228" s="9">
        <f t="shared" si="1"/>
        <v>4493</v>
      </c>
      <c r="B6228" s="8" t="s">
        <v>3879</v>
      </c>
      <c r="C6228" s="9" t="s">
        <v>76</v>
      </c>
    </row>
    <row r="6229">
      <c r="A6229" s="9">
        <f t="shared" si="1"/>
        <v>4494</v>
      </c>
      <c r="B6229" s="40" t="s">
        <v>24456</v>
      </c>
      <c r="C6229" s="40" t="s">
        <v>3126</v>
      </c>
    </row>
    <row r="6230">
      <c r="A6230" s="9">
        <f t="shared" si="1"/>
        <v>4494</v>
      </c>
      <c r="B6230" s="40" t="s">
        <v>24456</v>
      </c>
      <c r="C6230" s="28" t="s">
        <v>1262</v>
      </c>
    </row>
    <row r="6231">
      <c r="A6231" s="9">
        <f t="shared" si="1"/>
        <v>4495</v>
      </c>
      <c r="B6231" s="40" t="s">
        <v>24457</v>
      </c>
      <c r="C6231" s="40" t="s">
        <v>3126</v>
      </c>
    </row>
    <row r="6232">
      <c r="A6232" s="9">
        <f t="shared" si="1"/>
        <v>4495</v>
      </c>
      <c r="B6232" s="40" t="s">
        <v>24457</v>
      </c>
      <c r="C6232" s="28" t="s">
        <v>1262</v>
      </c>
    </row>
    <row r="6233">
      <c r="A6233" s="9">
        <f t="shared" si="1"/>
        <v>4496</v>
      </c>
      <c r="B6233" s="40" t="s">
        <v>24458</v>
      </c>
      <c r="C6233" s="40" t="s">
        <v>3126</v>
      </c>
    </row>
    <row r="6234">
      <c r="A6234" s="9">
        <f t="shared" si="1"/>
        <v>4496</v>
      </c>
      <c r="B6234" s="40" t="s">
        <v>24458</v>
      </c>
      <c r="C6234" s="28" t="s">
        <v>1262</v>
      </c>
    </row>
    <row r="6235">
      <c r="A6235" s="9">
        <f t="shared" si="1"/>
        <v>4497</v>
      </c>
      <c r="B6235" s="40" t="s">
        <v>24459</v>
      </c>
      <c r="C6235" s="40" t="s">
        <v>3126</v>
      </c>
    </row>
    <row r="6236">
      <c r="A6236" s="9">
        <f t="shared" si="1"/>
        <v>4497</v>
      </c>
      <c r="B6236" s="40" t="s">
        <v>24459</v>
      </c>
      <c r="C6236" s="28" t="s">
        <v>1262</v>
      </c>
    </row>
    <row r="6237">
      <c r="A6237" s="9">
        <f t="shared" si="1"/>
        <v>4498</v>
      </c>
      <c r="B6237" s="40" t="s">
        <v>24460</v>
      </c>
      <c r="C6237" s="40" t="s">
        <v>3126</v>
      </c>
    </row>
    <row r="6238">
      <c r="A6238" s="9">
        <f t="shared" si="1"/>
        <v>4498</v>
      </c>
      <c r="B6238" s="40" t="s">
        <v>24460</v>
      </c>
      <c r="C6238" s="28" t="s">
        <v>1262</v>
      </c>
    </row>
    <row r="6239">
      <c r="A6239" s="9">
        <f t="shared" si="1"/>
        <v>4499</v>
      </c>
      <c r="B6239" s="25" t="s">
        <v>24461</v>
      </c>
      <c r="C6239" s="26" t="s">
        <v>8541</v>
      </c>
    </row>
    <row r="6240">
      <c r="A6240" s="9">
        <f t="shared" si="1"/>
        <v>4500</v>
      </c>
      <c r="B6240" s="5" t="s">
        <v>3880</v>
      </c>
      <c r="C6240" s="6" t="s">
        <v>80</v>
      </c>
    </row>
    <row r="6241">
      <c r="A6241" s="9">
        <f t="shared" si="1"/>
        <v>4501</v>
      </c>
      <c r="B6241" s="25" t="s">
        <v>24462</v>
      </c>
      <c r="C6241" s="26" t="s">
        <v>8541</v>
      </c>
    </row>
    <row r="6242">
      <c r="A6242" s="9">
        <f t="shared" si="1"/>
        <v>4502</v>
      </c>
      <c r="B6242" s="5" t="s">
        <v>3881</v>
      </c>
      <c r="C6242" s="6" t="s">
        <v>80</v>
      </c>
    </row>
    <row r="6243">
      <c r="A6243" s="9">
        <f t="shared" si="1"/>
        <v>4503</v>
      </c>
      <c r="B6243" s="8" t="s">
        <v>3882</v>
      </c>
      <c r="C6243" s="9" t="s">
        <v>76</v>
      </c>
    </row>
    <row r="6244">
      <c r="A6244" s="9">
        <f t="shared" si="1"/>
        <v>4504</v>
      </c>
      <c r="B6244" s="5" t="s">
        <v>3883</v>
      </c>
      <c r="C6244" s="6" t="s">
        <v>80</v>
      </c>
    </row>
    <row r="6245">
      <c r="A6245" s="9">
        <f t="shared" si="1"/>
        <v>4505</v>
      </c>
      <c r="B6245" s="36" t="s">
        <v>24463</v>
      </c>
      <c r="C6245" s="26" t="s">
        <v>3126</v>
      </c>
    </row>
    <row r="6246">
      <c r="A6246" s="9">
        <f t="shared" si="1"/>
        <v>4505</v>
      </c>
      <c r="B6246" s="36" t="s">
        <v>24463</v>
      </c>
      <c r="C6246" s="26" t="s">
        <v>1262</v>
      </c>
    </row>
    <row r="6247">
      <c r="A6247" s="9">
        <f t="shared" si="1"/>
        <v>4506</v>
      </c>
      <c r="B6247" s="8" t="s">
        <v>3884</v>
      </c>
      <c r="C6247" s="9" t="s">
        <v>76</v>
      </c>
    </row>
    <row r="6248">
      <c r="A6248" s="9">
        <f t="shared" si="1"/>
        <v>4507</v>
      </c>
      <c r="B6248" s="5" t="s">
        <v>3885</v>
      </c>
      <c r="C6248" s="6" t="s">
        <v>621</v>
      </c>
    </row>
    <row r="6249">
      <c r="A6249" s="9">
        <f t="shared" si="1"/>
        <v>4508</v>
      </c>
      <c r="B6249" s="8" t="s">
        <v>3886</v>
      </c>
      <c r="C6249" s="9" t="s">
        <v>76</v>
      </c>
    </row>
    <row r="6250">
      <c r="A6250" s="9">
        <f t="shared" si="1"/>
        <v>4509</v>
      </c>
      <c r="B6250" s="8" t="s">
        <v>3887</v>
      </c>
      <c r="C6250" s="9" t="s">
        <v>76</v>
      </c>
    </row>
    <row r="6251">
      <c r="A6251" s="9">
        <f t="shared" si="1"/>
        <v>4510</v>
      </c>
      <c r="B6251" s="8" t="s">
        <v>3888</v>
      </c>
      <c r="C6251" s="9" t="s">
        <v>76</v>
      </c>
    </row>
    <row r="6252">
      <c r="A6252" s="9">
        <f t="shared" si="1"/>
        <v>4511</v>
      </c>
      <c r="B6252" s="40" t="s">
        <v>24464</v>
      </c>
      <c r="C6252" s="40" t="s">
        <v>3126</v>
      </c>
    </row>
    <row r="6253">
      <c r="A6253" s="9">
        <f t="shared" si="1"/>
        <v>4511</v>
      </c>
      <c r="B6253" s="40" t="s">
        <v>24464</v>
      </c>
      <c r="C6253" s="28" t="s">
        <v>1262</v>
      </c>
    </row>
    <row r="6254">
      <c r="A6254" s="9">
        <f t="shared" si="1"/>
        <v>4512</v>
      </c>
      <c r="B6254" s="5" t="s">
        <v>3889</v>
      </c>
      <c r="C6254" s="6" t="s">
        <v>80</v>
      </c>
    </row>
    <row r="6255">
      <c r="A6255" s="9">
        <f t="shared" si="1"/>
        <v>4513</v>
      </c>
      <c r="B6255" s="5" t="s">
        <v>3890</v>
      </c>
      <c r="C6255" s="6" t="s">
        <v>1290</v>
      </c>
    </row>
    <row r="6256">
      <c r="A6256" s="9">
        <f t="shared" si="1"/>
        <v>4514</v>
      </c>
      <c r="B6256" s="8" t="s">
        <v>3891</v>
      </c>
      <c r="C6256" s="9" t="s">
        <v>547</v>
      </c>
    </row>
    <row r="6257">
      <c r="A6257" s="9">
        <f t="shared" si="1"/>
        <v>4515</v>
      </c>
      <c r="B6257" s="8" t="s">
        <v>3892</v>
      </c>
      <c r="C6257" s="9" t="s">
        <v>547</v>
      </c>
    </row>
    <row r="6258">
      <c r="A6258" s="9">
        <f t="shared" si="1"/>
        <v>4516</v>
      </c>
      <c r="B6258" s="40" t="s">
        <v>24465</v>
      </c>
      <c r="C6258" s="40" t="s">
        <v>3126</v>
      </c>
    </row>
    <row r="6259">
      <c r="A6259" s="9">
        <f t="shared" si="1"/>
        <v>4516</v>
      </c>
      <c r="B6259" s="40" t="s">
        <v>24465</v>
      </c>
      <c r="C6259" s="28" t="s">
        <v>1262</v>
      </c>
    </row>
    <row r="6260">
      <c r="A6260" s="9">
        <f t="shared" si="1"/>
        <v>4517</v>
      </c>
      <c r="B6260" s="8" t="s">
        <v>3893</v>
      </c>
      <c r="C6260" s="9" t="s">
        <v>76</v>
      </c>
    </row>
    <row r="6261">
      <c r="A6261" s="9">
        <f t="shared" si="1"/>
        <v>4518</v>
      </c>
      <c r="B6261" s="8" t="s">
        <v>3894</v>
      </c>
      <c r="C6261" s="9" t="s">
        <v>76</v>
      </c>
    </row>
    <row r="6262">
      <c r="A6262" s="9">
        <f t="shared" si="1"/>
        <v>4519</v>
      </c>
      <c r="B6262" s="5" t="s">
        <v>3895</v>
      </c>
      <c r="C6262" s="6" t="s">
        <v>1262</v>
      </c>
    </row>
    <row r="6263">
      <c r="A6263" s="9">
        <f t="shared" si="1"/>
        <v>4520</v>
      </c>
      <c r="B6263" s="8" t="s">
        <v>3896</v>
      </c>
      <c r="C6263" s="9" t="s">
        <v>76</v>
      </c>
    </row>
    <row r="6264">
      <c r="A6264" s="9">
        <f t="shared" si="1"/>
        <v>4521</v>
      </c>
      <c r="B6264" s="25" t="s">
        <v>24466</v>
      </c>
      <c r="C6264" s="26" t="s">
        <v>23653</v>
      </c>
    </row>
    <row r="6265">
      <c r="A6265" s="9">
        <f t="shared" si="1"/>
        <v>4521</v>
      </c>
      <c r="B6265" s="25" t="s">
        <v>24466</v>
      </c>
      <c r="C6265" s="26" t="s">
        <v>1470</v>
      </c>
    </row>
    <row r="6266">
      <c r="A6266" s="9">
        <f t="shared" si="1"/>
        <v>4522</v>
      </c>
      <c r="B6266" s="25" t="s">
        <v>24467</v>
      </c>
      <c r="C6266" s="26" t="s">
        <v>23653</v>
      </c>
    </row>
    <row r="6267">
      <c r="A6267" s="9">
        <f t="shared" si="1"/>
        <v>4523</v>
      </c>
      <c r="B6267" s="25" t="s">
        <v>24468</v>
      </c>
      <c r="C6267" s="26" t="s">
        <v>23761</v>
      </c>
    </row>
    <row r="6268">
      <c r="A6268" s="9">
        <f t="shared" si="1"/>
        <v>4524</v>
      </c>
      <c r="B6268" s="5" t="s">
        <v>3897</v>
      </c>
      <c r="C6268" s="6" t="s">
        <v>591</v>
      </c>
    </row>
    <row r="6269">
      <c r="A6269" s="9">
        <f t="shared" si="1"/>
        <v>4525</v>
      </c>
      <c r="B6269" s="25" t="s">
        <v>24469</v>
      </c>
      <c r="C6269" s="26" t="s">
        <v>23653</v>
      </c>
    </row>
    <row r="6270">
      <c r="A6270" s="9">
        <f t="shared" si="1"/>
        <v>4526</v>
      </c>
      <c r="B6270" s="25" t="s">
        <v>24470</v>
      </c>
      <c r="C6270" s="26" t="s">
        <v>23761</v>
      </c>
    </row>
    <row r="6271">
      <c r="A6271" s="9">
        <f t="shared" si="1"/>
        <v>4527</v>
      </c>
      <c r="B6271" s="25" t="s">
        <v>24471</v>
      </c>
      <c r="C6271" s="26" t="s">
        <v>23653</v>
      </c>
    </row>
    <row r="6272">
      <c r="A6272" s="9">
        <f t="shared" si="1"/>
        <v>4528</v>
      </c>
      <c r="B6272" s="25" t="s">
        <v>24472</v>
      </c>
      <c r="C6272" s="26" t="s">
        <v>23653</v>
      </c>
    </row>
    <row r="6273">
      <c r="A6273" s="9">
        <f t="shared" si="1"/>
        <v>4529</v>
      </c>
      <c r="B6273" s="25" t="s">
        <v>24473</v>
      </c>
      <c r="C6273" s="26" t="s">
        <v>23653</v>
      </c>
    </row>
    <row r="6274">
      <c r="A6274" s="9">
        <f t="shared" si="1"/>
        <v>4530</v>
      </c>
      <c r="B6274" s="25" t="s">
        <v>24474</v>
      </c>
      <c r="C6274" s="26" t="s">
        <v>23653</v>
      </c>
    </row>
    <row r="6275">
      <c r="A6275" s="9">
        <f t="shared" si="1"/>
        <v>4531</v>
      </c>
      <c r="B6275" s="8" t="s">
        <v>3898</v>
      </c>
      <c r="C6275" s="9" t="s">
        <v>40</v>
      </c>
    </row>
    <row r="6276">
      <c r="A6276" s="9">
        <f t="shared" si="1"/>
        <v>4532</v>
      </c>
      <c r="B6276" s="8" t="s">
        <v>3899</v>
      </c>
      <c r="C6276" s="9" t="s">
        <v>547</v>
      </c>
    </row>
    <row r="6277">
      <c r="A6277" s="9">
        <f t="shared" si="1"/>
        <v>4533</v>
      </c>
      <c r="B6277" s="5" t="s">
        <v>3900</v>
      </c>
      <c r="C6277" s="6" t="s">
        <v>610</v>
      </c>
    </row>
    <row r="6278">
      <c r="A6278" s="9">
        <f t="shared" si="1"/>
        <v>4534</v>
      </c>
      <c r="B6278" s="5" t="s">
        <v>3901</v>
      </c>
      <c r="C6278" s="6" t="s">
        <v>1267</v>
      </c>
    </row>
    <row r="6279">
      <c r="A6279" s="9">
        <f t="shared" si="1"/>
        <v>4535</v>
      </c>
      <c r="B6279" s="8" t="s">
        <v>3902</v>
      </c>
      <c r="C6279" s="9" t="s">
        <v>1042</v>
      </c>
    </row>
    <row r="6280">
      <c r="A6280" s="9">
        <f t="shared" si="1"/>
        <v>4536</v>
      </c>
      <c r="B6280" s="5" t="s">
        <v>3903</v>
      </c>
      <c r="C6280" s="6" t="s">
        <v>538</v>
      </c>
    </row>
    <row r="6281">
      <c r="A6281" s="9">
        <f t="shared" si="1"/>
        <v>4536</v>
      </c>
      <c r="B6281" s="5" t="s">
        <v>3903</v>
      </c>
      <c r="C6281" s="6" t="s">
        <v>23628</v>
      </c>
    </row>
    <row r="6282">
      <c r="A6282" s="9">
        <f t="shared" si="1"/>
        <v>4537</v>
      </c>
      <c r="B6282" s="5" t="s">
        <v>3904</v>
      </c>
      <c r="C6282" s="6" t="s">
        <v>538</v>
      </c>
    </row>
    <row r="6283">
      <c r="A6283" s="9">
        <f t="shared" si="1"/>
        <v>4537</v>
      </c>
      <c r="B6283" s="5" t="s">
        <v>3904</v>
      </c>
      <c r="C6283" s="6" t="s">
        <v>23628</v>
      </c>
    </row>
    <row r="6284">
      <c r="A6284" s="9">
        <f t="shared" si="1"/>
        <v>4538</v>
      </c>
      <c r="B6284" s="5" t="s">
        <v>3905</v>
      </c>
      <c r="C6284" s="6" t="s">
        <v>362</v>
      </c>
    </row>
    <row r="6285">
      <c r="A6285" s="9">
        <f t="shared" si="1"/>
        <v>4539</v>
      </c>
      <c r="B6285" s="8" t="s">
        <v>3906</v>
      </c>
      <c r="C6285" s="9" t="s">
        <v>40</v>
      </c>
    </row>
    <row r="6286">
      <c r="A6286" s="9">
        <f t="shared" si="1"/>
        <v>4540</v>
      </c>
      <c r="B6286" s="8" t="s">
        <v>3907</v>
      </c>
      <c r="C6286" s="9" t="s">
        <v>40</v>
      </c>
    </row>
    <row r="6287">
      <c r="A6287" s="9">
        <f t="shared" si="1"/>
        <v>4541</v>
      </c>
      <c r="B6287" s="8" t="s">
        <v>3908</v>
      </c>
      <c r="C6287" s="9" t="s">
        <v>40</v>
      </c>
    </row>
    <row r="6288">
      <c r="A6288" s="9">
        <f t="shared" si="1"/>
        <v>4542</v>
      </c>
      <c r="B6288" s="8" t="s">
        <v>3909</v>
      </c>
      <c r="C6288" s="9" t="s">
        <v>40</v>
      </c>
    </row>
    <row r="6289">
      <c r="A6289" s="9">
        <f t="shared" si="1"/>
        <v>4543</v>
      </c>
      <c r="B6289" s="8" t="s">
        <v>3910</v>
      </c>
      <c r="C6289" s="9" t="s">
        <v>40</v>
      </c>
    </row>
    <row r="6290">
      <c r="A6290" s="9">
        <f t="shared" si="1"/>
        <v>4544</v>
      </c>
      <c r="B6290" s="8" t="s">
        <v>3911</v>
      </c>
      <c r="C6290" s="9" t="s">
        <v>40</v>
      </c>
    </row>
    <row r="6291">
      <c r="A6291" s="9">
        <f t="shared" si="1"/>
        <v>4545</v>
      </c>
      <c r="B6291" s="8" t="s">
        <v>3912</v>
      </c>
      <c r="C6291" s="9" t="s">
        <v>40</v>
      </c>
    </row>
    <row r="6292">
      <c r="A6292" s="9">
        <f t="shared" si="1"/>
        <v>4546</v>
      </c>
      <c r="B6292" s="8" t="s">
        <v>3913</v>
      </c>
      <c r="C6292" s="9" t="s">
        <v>40</v>
      </c>
    </row>
    <row r="6293">
      <c r="A6293" s="9">
        <f t="shared" si="1"/>
        <v>4547</v>
      </c>
      <c r="B6293" s="8" t="s">
        <v>3914</v>
      </c>
      <c r="C6293" s="9" t="s">
        <v>40</v>
      </c>
    </row>
    <row r="6294">
      <c r="A6294" s="9">
        <f t="shared" si="1"/>
        <v>4548</v>
      </c>
      <c r="B6294" s="8" t="s">
        <v>3915</v>
      </c>
      <c r="C6294" s="9" t="s">
        <v>40</v>
      </c>
    </row>
    <row r="6295">
      <c r="A6295" s="9">
        <f t="shared" si="1"/>
        <v>4549</v>
      </c>
      <c r="B6295" s="8" t="s">
        <v>3916</v>
      </c>
      <c r="C6295" s="9" t="s">
        <v>40</v>
      </c>
    </row>
    <row r="6296">
      <c r="A6296" s="9">
        <f t="shared" si="1"/>
        <v>4550</v>
      </c>
      <c r="B6296" s="8" t="s">
        <v>3917</v>
      </c>
      <c r="C6296" s="9" t="s">
        <v>40</v>
      </c>
    </row>
    <row r="6297">
      <c r="A6297" s="9">
        <f t="shared" si="1"/>
        <v>4551</v>
      </c>
      <c r="B6297" s="8" t="s">
        <v>3918</v>
      </c>
      <c r="C6297" s="9" t="s">
        <v>40</v>
      </c>
    </row>
    <row r="6298">
      <c r="A6298" s="9">
        <f t="shared" si="1"/>
        <v>4552</v>
      </c>
      <c r="B6298" s="8" t="s">
        <v>3919</v>
      </c>
      <c r="C6298" s="9" t="s">
        <v>40</v>
      </c>
    </row>
    <row r="6299">
      <c r="A6299" s="9">
        <f t="shared" si="1"/>
        <v>4553</v>
      </c>
      <c r="B6299" s="8" t="s">
        <v>3920</v>
      </c>
      <c r="C6299" s="9" t="s">
        <v>40</v>
      </c>
    </row>
    <row r="6300">
      <c r="A6300" s="9">
        <f t="shared" si="1"/>
        <v>4554</v>
      </c>
      <c r="B6300" s="8" t="s">
        <v>3921</v>
      </c>
      <c r="C6300" s="9" t="s">
        <v>40</v>
      </c>
    </row>
    <row r="6301">
      <c r="A6301" s="9">
        <f t="shared" si="1"/>
        <v>4555</v>
      </c>
      <c r="B6301" s="8" t="s">
        <v>3922</v>
      </c>
      <c r="C6301" s="9" t="s">
        <v>40</v>
      </c>
    </row>
    <row r="6302">
      <c r="A6302" s="9">
        <f t="shared" si="1"/>
        <v>4556</v>
      </c>
      <c r="B6302" s="8" t="s">
        <v>3923</v>
      </c>
      <c r="C6302" s="9" t="s">
        <v>40</v>
      </c>
    </row>
    <row r="6303">
      <c r="A6303" s="9">
        <f t="shared" si="1"/>
        <v>4557</v>
      </c>
      <c r="B6303" s="8" t="s">
        <v>3924</v>
      </c>
      <c r="C6303" s="9" t="s">
        <v>40</v>
      </c>
    </row>
    <row r="6304">
      <c r="A6304" s="9">
        <f t="shared" si="1"/>
        <v>4558</v>
      </c>
      <c r="B6304" s="8" t="s">
        <v>3925</v>
      </c>
      <c r="C6304" s="9" t="s">
        <v>40</v>
      </c>
    </row>
    <row r="6305">
      <c r="A6305" s="9">
        <f t="shared" si="1"/>
        <v>4559</v>
      </c>
      <c r="B6305" s="8" t="s">
        <v>3926</v>
      </c>
      <c r="C6305" s="9" t="s">
        <v>40</v>
      </c>
    </row>
    <row r="6306">
      <c r="A6306" s="9">
        <f t="shared" si="1"/>
        <v>4560</v>
      </c>
      <c r="B6306" s="8" t="s">
        <v>3927</v>
      </c>
      <c r="C6306" s="9" t="s">
        <v>40</v>
      </c>
    </row>
    <row r="6307">
      <c r="A6307" s="9">
        <f t="shared" si="1"/>
        <v>4561</v>
      </c>
      <c r="B6307" s="8" t="s">
        <v>3928</v>
      </c>
      <c r="C6307" s="9" t="s">
        <v>40</v>
      </c>
    </row>
    <row r="6308">
      <c r="A6308" s="9">
        <f t="shared" si="1"/>
        <v>4562</v>
      </c>
      <c r="B6308" s="8" t="s">
        <v>3929</v>
      </c>
      <c r="C6308" s="9" t="s">
        <v>40</v>
      </c>
    </row>
    <row r="6309">
      <c r="A6309" s="9">
        <f t="shared" si="1"/>
        <v>4563</v>
      </c>
      <c r="B6309" s="8" t="s">
        <v>3930</v>
      </c>
      <c r="C6309" s="9" t="s">
        <v>40</v>
      </c>
    </row>
    <row r="6310">
      <c r="A6310" s="9">
        <f t="shared" si="1"/>
        <v>4564</v>
      </c>
      <c r="B6310" s="8" t="s">
        <v>3931</v>
      </c>
      <c r="C6310" s="9" t="s">
        <v>40</v>
      </c>
    </row>
    <row r="6311">
      <c r="A6311" s="9">
        <f t="shared" si="1"/>
        <v>4565</v>
      </c>
      <c r="B6311" s="8" t="s">
        <v>3932</v>
      </c>
      <c r="C6311" s="9" t="s">
        <v>40</v>
      </c>
    </row>
    <row r="6312">
      <c r="A6312" s="9">
        <f t="shared" si="1"/>
        <v>4566</v>
      </c>
      <c r="B6312" s="8" t="s">
        <v>3933</v>
      </c>
      <c r="C6312" s="9" t="s">
        <v>40</v>
      </c>
    </row>
    <row r="6313">
      <c r="A6313" s="9">
        <f t="shared" si="1"/>
        <v>4567</v>
      </c>
      <c r="B6313" s="8" t="s">
        <v>3934</v>
      </c>
      <c r="C6313" s="9" t="s">
        <v>40</v>
      </c>
    </row>
    <row r="6314">
      <c r="A6314" s="9">
        <f t="shared" si="1"/>
        <v>4568</v>
      </c>
      <c r="B6314" s="8" t="s">
        <v>3935</v>
      </c>
      <c r="C6314" s="9" t="s">
        <v>40</v>
      </c>
    </row>
    <row r="6315">
      <c r="A6315" s="9">
        <f t="shared" si="1"/>
        <v>4569</v>
      </c>
      <c r="B6315" s="8" t="s">
        <v>3936</v>
      </c>
      <c r="C6315" s="9" t="s">
        <v>40</v>
      </c>
    </row>
    <row r="6316">
      <c r="A6316" s="9">
        <f t="shared" si="1"/>
        <v>4570</v>
      </c>
      <c r="B6316" s="8" t="s">
        <v>3937</v>
      </c>
      <c r="C6316" s="9" t="s">
        <v>40</v>
      </c>
    </row>
    <row r="6317">
      <c r="A6317" s="9">
        <f t="shared" si="1"/>
        <v>4571</v>
      </c>
      <c r="B6317" s="8" t="s">
        <v>3938</v>
      </c>
      <c r="C6317" s="9" t="s">
        <v>40</v>
      </c>
    </row>
    <row r="6318">
      <c r="A6318" s="9">
        <f t="shared" si="1"/>
        <v>4572</v>
      </c>
      <c r="B6318" s="8" t="s">
        <v>3939</v>
      </c>
      <c r="C6318" s="9" t="s">
        <v>40</v>
      </c>
    </row>
    <row r="6319">
      <c r="A6319" s="9">
        <f t="shared" si="1"/>
        <v>4573</v>
      </c>
      <c r="B6319" s="8" t="s">
        <v>3940</v>
      </c>
      <c r="C6319" s="9" t="s">
        <v>40</v>
      </c>
    </row>
    <row r="6320">
      <c r="A6320" s="9">
        <f t="shared" si="1"/>
        <v>4574</v>
      </c>
      <c r="B6320" s="8" t="s">
        <v>3941</v>
      </c>
      <c r="C6320" s="9" t="s">
        <v>40</v>
      </c>
    </row>
    <row r="6321">
      <c r="A6321" s="9">
        <f t="shared" si="1"/>
        <v>4575</v>
      </c>
      <c r="B6321" s="8" t="s">
        <v>3942</v>
      </c>
      <c r="C6321" s="9" t="s">
        <v>40</v>
      </c>
    </row>
    <row r="6322">
      <c r="A6322" s="9">
        <f t="shared" si="1"/>
        <v>4576</v>
      </c>
      <c r="B6322" s="8" t="s">
        <v>3943</v>
      </c>
      <c r="C6322" s="9" t="s">
        <v>40</v>
      </c>
    </row>
    <row r="6323">
      <c r="A6323" s="9">
        <f t="shared" si="1"/>
        <v>4577</v>
      </c>
      <c r="B6323" s="8" t="s">
        <v>3944</v>
      </c>
      <c r="C6323" s="9" t="s">
        <v>40</v>
      </c>
    </row>
    <row r="6324">
      <c r="A6324" s="9">
        <f t="shared" si="1"/>
        <v>4578</v>
      </c>
      <c r="B6324" s="8" t="s">
        <v>3945</v>
      </c>
      <c r="C6324" s="9" t="s">
        <v>40</v>
      </c>
    </row>
    <row r="6325">
      <c r="A6325" s="9">
        <f t="shared" si="1"/>
        <v>4579</v>
      </c>
      <c r="B6325" s="8" t="s">
        <v>3946</v>
      </c>
      <c r="C6325" s="9" t="s">
        <v>40</v>
      </c>
    </row>
    <row r="6326">
      <c r="A6326" s="9">
        <f t="shared" si="1"/>
        <v>4580</v>
      </c>
      <c r="B6326" s="8" t="s">
        <v>3947</v>
      </c>
      <c r="C6326" s="9" t="s">
        <v>40</v>
      </c>
    </row>
    <row r="6327">
      <c r="A6327" s="9">
        <f t="shared" si="1"/>
        <v>4581</v>
      </c>
      <c r="B6327" s="8" t="s">
        <v>3948</v>
      </c>
      <c r="C6327" s="9" t="s">
        <v>40</v>
      </c>
    </row>
    <row r="6328">
      <c r="A6328" s="9">
        <f t="shared" si="1"/>
        <v>4582</v>
      </c>
      <c r="B6328" s="8" t="s">
        <v>3949</v>
      </c>
      <c r="C6328" s="9" t="s">
        <v>399</v>
      </c>
    </row>
    <row r="6329">
      <c r="A6329" s="9">
        <f t="shared" si="1"/>
        <v>4583</v>
      </c>
      <c r="B6329" s="8" t="s">
        <v>3950</v>
      </c>
      <c r="C6329" s="9" t="s">
        <v>399</v>
      </c>
    </row>
    <row r="6330">
      <c r="A6330" s="9">
        <f t="shared" si="1"/>
        <v>4584</v>
      </c>
      <c r="B6330" s="5" t="s">
        <v>3951</v>
      </c>
      <c r="C6330" s="6" t="s">
        <v>426</v>
      </c>
    </row>
    <row r="6331">
      <c r="A6331" s="9">
        <f t="shared" si="1"/>
        <v>4585</v>
      </c>
      <c r="B6331" s="15" t="s">
        <v>3952</v>
      </c>
      <c r="C6331" s="11" t="s">
        <v>423</v>
      </c>
    </row>
    <row r="6332">
      <c r="A6332" s="9">
        <f t="shared" si="1"/>
        <v>4586</v>
      </c>
      <c r="B6332" s="25" t="s">
        <v>24475</v>
      </c>
      <c r="C6332" s="26" t="s">
        <v>23812</v>
      </c>
    </row>
    <row r="6333">
      <c r="A6333" s="9">
        <f t="shared" si="1"/>
        <v>4587</v>
      </c>
      <c r="B6333" s="8" t="s">
        <v>3953</v>
      </c>
      <c r="C6333" s="9" t="s">
        <v>142</v>
      </c>
    </row>
    <row r="6334">
      <c r="A6334" s="9">
        <f t="shared" si="1"/>
        <v>4588</v>
      </c>
      <c r="B6334" s="8" t="s">
        <v>3954</v>
      </c>
      <c r="C6334" s="9" t="s">
        <v>40</v>
      </c>
    </row>
    <row r="6335">
      <c r="A6335" s="9">
        <f t="shared" si="1"/>
        <v>4589</v>
      </c>
      <c r="B6335" s="8" t="s">
        <v>3955</v>
      </c>
      <c r="C6335" s="9" t="s">
        <v>40</v>
      </c>
    </row>
    <row r="6336">
      <c r="A6336" s="9">
        <f t="shared" si="1"/>
        <v>4590</v>
      </c>
      <c r="B6336" s="8" t="s">
        <v>3956</v>
      </c>
      <c r="C6336" s="9" t="s">
        <v>40</v>
      </c>
    </row>
    <row r="6337">
      <c r="A6337" s="9">
        <f t="shared" si="1"/>
        <v>4591</v>
      </c>
      <c r="B6337" s="5" t="s">
        <v>3957</v>
      </c>
      <c r="C6337" s="6" t="s">
        <v>1007</v>
      </c>
    </row>
    <row r="6338">
      <c r="A6338" s="9">
        <f t="shared" si="1"/>
        <v>4592</v>
      </c>
      <c r="B6338" s="8" t="s">
        <v>3958</v>
      </c>
      <c r="C6338" s="9" t="s">
        <v>722</v>
      </c>
    </row>
    <row r="6339">
      <c r="A6339" s="9">
        <f t="shared" si="1"/>
        <v>4593</v>
      </c>
      <c r="B6339" s="8" t="s">
        <v>3959</v>
      </c>
      <c r="C6339" s="9" t="s">
        <v>399</v>
      </c>
    </row>
    <row r="6340">
      <c r="A6340" s="9">
        <f t="shared" si="1"/>
        <v>4594</v>
      </c>
      <c r="B6340" s="8" t="s">
        <v>3960</v>
      </c>
      <c r="C6340" s="9" t="s">
        <v>40</v>
      </c>
    </row>
    <row r="6341">
      <c r="A6341" s="9">
        <f t="shared" si="1"/>
        <v>4595</v>
      </c>
      <c r="B6341" s="8" t="s">
        <v>3961</v>
      </c>
      <c r="C6341" s="9" t="s">
        <v>40</v>
      </c>
    </row>
    <row r="6342">
      <c r="A6342" s="9">
        <f t="shared" si="1"/>
        <v>4596</v>
      </c>
      <c r="B6342" s="5" t="s">
        <v>3962</v>
      </c>
      <c r="C6342" s="6" t="s">
        <v>426</v>
      </c>
    </row>
    <row r="6343">
      <c r="A6343" s="9">
        <f t="shared" si="1"/>
        <v>4597</v>
      </c>
      <c r="B6343" s="8" t="s">
        <v>3963</v>
      </c>
      <c r="C6343" s="9" t="s">
        <v>40</v>
      </c>
    </row>
    <row r="6344">
      <c r="A6344" s="9">
        <f t="shared" si="1"/>
        <v>4598</v>
      </c>
      <c r="B6344" s="5" t="s">
        <v>3964</v>
      </c>
      <c r="C6344" s="6" t="s">
        <v>1248</v>
      </c>
    </row>
    <row r="6345">
      <c r="A6345" s="9">
        <f t="shared" si="1"/>
        <v>4599</v>
      </c>
      <c r="B6345" s="8" t="s">
        <v>3965</v>
      </c>
      <c r="C6345" s="9" t="s">
        <v>40</v>
      </c>
    </row>
    <row r="6346">
      <c r="A6346" s="9">
        <f t="shared" si="1"/>
        <v>4600</v>
      </c>
      <c r="B6346" s="5" t="s">
        <v>3966</v>
      </c>
      <c r="C6346" s="6" t="s">
        <v>393</v>
      </c>
    </row>
    <row r="6347">
      <c r="A6347" s="9">
        <f t="shared" si="1"/>
        <v>4601</v>
      </c>
      <c r="B6347" s="5" t="s">
        <v>3967</v>
      </c>
      <c r="C6347" s="6" t="s">
        <v>452</v>
      </c>
    </row>
    <row r="6348">
      <c r="A6348" s="9">
        <f t="shared" si="1"/>
        <v>4601</v>
      </c>
      <c r="B6348" s="5" t="s">
        <v>3967</v>
      </c>
      <c r="C6348" s="6" t="s">
        <v>23637</v>
      </c>
    </row>
    <row r="6349">
      <c r="A6349" s="9">
        <f t="shared" si="1"/>
        <v>4602</v>
      </c>
      <c r="B6349" s="8" t="s">
        <v>3968</v>
      </c>
      <c r="C6349" s="9" t="s">
        <v>64</v>
      </c>
    </row>
    <row r="6350">
      <c r="A6350" s="9">
        <f t="shared" si="1"/>
        <v>4603</v>
      </c>
      <c r="B6350" s="8" t="s">
        <v>3969</v>
      </c>
      <c r="C6350" s="9" t="s">
        <v>52</v>
      </c>
    </row>
    <row r="6351">
      <c r="A6351" s="9">
        <f t="shared" si="1"/>
        <v>4604</v>
      </c>
      <c r="B6351" s="8" t="s">
        <v>3970</v>
      </c>
      <c r="C6351" s="9" t="s">
        <v>24</v>
      </c>
    </row>
    <row r="6352">
      <c r="A6352" s="9">
        <f t="shared" si="1"/>
        <v>4605</v>
      </c>
      <c r="B6352" s="8" t="s">
        <v>3971</v>
      </c>
      <c r="C6352" s="9" t="s">
        <v>24</v>
      </c>
    </row>
    <row r="6353">
      <c r="A6353" s="9">
        <f t="shared" si="1"/>
        <v>4605</v>
      </c>
      <c r="B6353" s="8" t="s">
        <v>3971</v>
      </c>
      <c r="C6353" s="9" t="s">
        <v>25</v>
      </c>
    </row>
    <row r="6354">
      <c r="A6354" s="9">
        <f t="shared" si="1"/>
        <v>4606</v>
      </c>
      <c r="B6354" s="8" t="s">
        <v>3972</v>
      </c>
      <c r="C6354" s="9" t="s">
        <v>24</v>
      </c>
    </row>
    <row r="6355">
      <c r="A6355" s="9">
        <f t="shared" si="1"/>
        <v>4606</v>
      </c>
      <c r="B6355" s="8" t="s">
        <v>3972</v>
      </c>
      <c r="C6355" s="9" t="s">
        <v>25</v>
      </c>
    </row>
    <row r="6356">
      <c r="A6356" s="9">
        <f t="shared" si="1"/>
        <v>4607</v>
      </c>
      <c r="B6356" s="8" t="s">
        <v>3973</v>
      </c>
      <c r="C6356" s="9" t="s">
        <v>24</v>
      </c>
    </row>
    <row r="6357">
      <c r="A6357" s="9">
        <f t="shared" si="1"/>
        <v>4608</v>
      </c>
      <c r="B6357" s="8" t="s">
        <v>3974</v>
      </c>
      <c r="C6357" s="9" t="s">
        <v>1334</v>
      </c>
    </row>
    <row r="6358">
      <c r="A6358" s="9">
        <f t="shared" si="1"/>
        <v>4609</v>
      </c>
      <c r="B6358" s="25" t="s">
        <v>24476</v>
      </c>
      <c r="C6358" s="26" t="s">
        <v>10122</v>
      </c>
    </row>
    <row r="6359">
      <c r="A6359" s="9">
        <f t="shared" si="1"/>
        <v>4609</v>
      </c>
      <c r="B6359" s="27" t="s">
        <v>24476</v>
      </c>
      <c r="C6359" s="28" t="s">
        <v>23637</v>
      </c>
    </row>
    <row r="6360">
      <c r="A6360" s="9">
        <f t="shared" si="1"/>
        <v>4610</v>
      </c>
      <c r="B6360" s="5" t="s">
        <v>3975</v>
      </c>
      <c r="C6360" s="6" t="s">
        <v>1223</v>
      </c>
    </row>
    <row r="6361">
      <c r="A6361" s="9">
        <f t="shared" si="1"/>
        <v>4611</v>
      </c>
      <c r="B6361" s="8" t="s">
        <v>3976</v>
      </c>
      <c r="C6361" s="9" t="s">
        <v>399</v>
      </c>
    </row>
    <row r="6362">
      <c r="A6362" s="9">
        <f t="shared" si="1"/>
        <v>4612</v>
      </c>
      <c r="B6362" s="25" t="s">
        <v>24477</v>
      </c>
      <c r="C6362" s="26" t="s">
        <v>11797</v>
      </c>
    </row>
    <row r="6363">
      <c r="A6363" s="9">
        <f t="shared" si="1"/>
        <v>4613</v>
      </c>
      <c r="B6363" s="8" t="s">
        <v>3977</v>
      </c>
      <c r="C6363" s="6" t="s">
        <v>1012</v>
      </c>
    </row>
    <row r="6364">
      <c r="A6364" s="9">
        <f t="shared" si="1"/>
        <v>4614</v>
      </c>
      <c r="B6364" s="5" t="s">
        <v>3978</v>
      </c>
      <c r="C6364" s="6" t="s">
        <v>479</v>
      </c>
    </row>
    <row r="6365">
      <c r="A6365" s="9">
        <f t="shared" si="1"/>
        <v>4615</v>
      </c>
      <c r="B6365" s="5" t="s">
        <v>3979</v>
      </c>
      <c r="C6365" s="6" t="s">
        <v>731</v>
      </c>
    </row>
    <row r="6366">
      <c r="A6366" s="9">
        <f t="shared" si="1"/>
        <v>4616</v>
      </c>
      <c r="B6366" s="8" t="s">
        <v>3980</v>
      </c>
      <c r="C6366" s="9" t="s">
        <v>1169</v>
      </c>
    </row>
    <row r="6367">
      <c r="A6367" s="9">
        <f t="shared" si="1"/>
        <v>4617</v>
      </c>
      <c r="B6367" s="8" t="s">
        <v>3981</v>
      </c>
      <c r="C6367" s="9" t="s">
        <v>1169</v>
      </c>
    </row>
    <row r="6368">
      <c r="A6368" s="9">
        <f t="shared" si="1"/>
        <v>4618</v>
      </c>
      <c r="B6368" s="8" t="s">
        <v>3982</v>
      </c>
      <c r="C6368" s="9" t="s">
        <v>1169</v>
      </c>
    </row>
    <row r="6369">
      <c r="A6369" s="9">
        <f t="shared" si="1"/>
        <v>4619</v>
      </c>
      <c r="B6369" s="5" t="s">
        <v>3983</v>
      </c>
      <c r="C6369" s="6" t="s">
        <v>610</v>
      </c>
    </row>
    <row r="6370">
      <c r="A6370" s="9">
        <f t="shared" si="1"/>
        <v>4620</v>
      </c>
      <c r="B6370" s="8" t="s">
        <v>3984</v>
      </c>
      <c r="C6370" s="9" t="s">
        <v>1470</v>
      </c>
    </row>
    <row r="6371">
      <c r="A6371" s="9">
        <f t="shared" si="1"/>
        <v>4621</v>
      </c>
      <c r="B6371" s="8" t="s">
        <v>3985</v>
      </c>
      <c r="C6371" s="9" t="s">
        <v>72</v>
      </c>
    </row>
    <row r="6372">
      <c r="A6372" s="9">
        <f t="shared" si="1"/>
        <v>4622</v>
      </c>
      <c r="B6372" s="8" t="s">
        <v>3986</v>
      </c>
      <c r="C6372" s="9" t="s">
        <v>162</v>
      </c>
    </row>
    <row r="6373">
      <c r="A6373" s="9">
        <f t="shared" si="1"/>
        <v>4623</v>
      </c>
      <c r="B6373" s="5" t="s">
        <v>3987</v>
      </c>
      <c r="C6373" s="6" t="s">
        <v>612</v>
      </c>
    </row>
    <row r="6374">
      <c r="A6374" s="9">
        <f t="shared" si="1"/>
        <v>4624</v>
      </c>
      <c r="B6374" s="8" t="s">
        <v>3988</v>
      </c>
      <c r="C6374" s="9" t="s">
        <v>399</v>
      </c>
    </row>
    <row r="6375">
      <c r="A6375" s="9">
        <f t="shared" si="1"/>
        <v>4625</v>
      </c>
      <c r="B6375" s="5" t="s">
        <v>3989</v>
      </c>
      <c r="C6375" s="6" t="s">
        <v>621</v>
      </c>
    </row>
    <row r="6376">
      <c r="A6376" s="9">
        <f t="shared" si="1"/>
        <v>4626</v>
      </c>
      <c r="B6376" s="5" t="s">
        <v>3990</v>
      </c>
      <c r="C6376" s="6" t="s">
        <v>1040</v>
      </c>
    </row>
    <row r="6377">
      <c r="A6377" s="9">
        <f t="shared" si="1"/>
        <v>4627</v>
      </c>
      <c r="B6377" s="8" t="s">
        <v>3991</v>
      </c>
      <c r="C6377" s="9" t="s">
        <v>40</v>
      </c>
    </row>
    <row r="6378">
      <c r="A6378" s="9">
        <f t="shared" si="1"/>
        <v>4628</v>
      </c>
      <c r="B6378" s="8" t="s">
        <v>3992</v>
      </c>
      <c r="C6378" s="9" t="s">
        <v>40</v>
      </c>
    </row>
    <row r="6379">
      <c r="A6379" s="9">
        <f t="shared" si="1"/>
        <v>4629</v>
      </c>
      <c r="B6379" s="8" t="s">
        <v>3993</v>
      </c>
      <c r="C6379" s="9" t="s">
        <v>64</v>
      </c>
    </row>
    <row r="6380">
      <c r="A6380" s="9">
        <f t="shared" si="1"/>
        <v>4630</v>
      </c>
      <c r="B6380" s="8" t="s">
        <v>3994</v>
      </c>
      <c r="C6380" s="9" t="s">
        <v>40</v>
      </c>
    </row>
    <row r="6381">
      <c r="A6381" s="9">
        <f t="shared" si="1"/>
        <v>4631</v>
      </c>
      <c r="B6381" s="5" t="s">
        <v>3995</v>
      </c>
      <c r="C6381" s="6" t="s">
        <v>479</v>
      </c>
    </row>
    <row r="6382">
      <c r="A6382" s="9">
        <f t="shared" si="1"/>
        <v>4632</v>
      </c>
      <c r="B6382" s="8" t="s">
        <v>3996</v>
      </c>
      <c r="C6382" s="9" t="s">
        <v>874</v>
      </c>
    </row>
    <row r="6383" ht="18.0" customHeight="1">
      <c r="A6383" s="9">
        <f t="shared" si="1"/>
        <v>4633</v>
      </c>
      <c r="B6383" s="5" t="s">
        <v>3997</v>
      </c>
      <c r="C6383" s="6" t="s">
        <v>731</v>
      </c>
    </row>
    <row r="6384">
      <c r="A6384" s="9">
        <f t="shared" si="1"/>
        <v>4634</v>
      </c>
      <c r="B6384" s="8" t="s">
        <v>3998</v>
      </c>
      <c r="C6384" s="9" t="s">
        <v>614</v>
      </c>
    </row>
    <row r="6385">
      <c r="A6385" s="9">
        <f t="shared" si="1"/>
        <v>4635</v>
      </c>
      <c r="B6385" s="8" t="s">
        <v>3999</v>
      </c>
      <c r="C6385" s="9" t="s">
        <v>614</v>
      </c>
    </row>
    <row r="6386">
      <c r="A6386" s="9">
        <f t="shared" si="1"/>
        <v>4636</v>
      </c>
      <c r="B6386" s="25" t="s">
        <v>24478</v>
      </c>
      <c r="C6386" s="26" t="s">
        <v>23748</v>
      </c>
    </row>
    <row r="6387">
      <c r="A6387" s="9">
        <f t="shared" si="1"/>
        <v>4636</v>
      </c>
      <c r="B6387" s="25" t="s">
        <v>24478</v>
      </c>
      <c r="C6387" s="26" t="s">
        <v>23630</v>
      </c>
    </row>
    <row r="6388">
      <c r="A6388" s="9">
        <f t="shared" si="1"/>
        <v>4637</v>
      </c>
      <c r="B6388" s="25" t="s">
        <v>24479</v>
      </c>
      <c r="C6388" s="26" t="s">
        <v>23748</v>
      </c>
    </row>
    <row r="6389">
      <c r="A6389" s="9">
        <f t="shared" si="1"/>
        <v>4638</v>
      </c>
      <c r="B6389" s="25" t="s">
        <v>24480</v>
      </c>
      <c r="C6389" s="26" t="s">
        <v>23845</v>
      </c>
    </row>
    <row r="6390">
      <c r="A6390" s="9">
        <f t="shared" si="1"/>
        <v>4639</v>
      </c>
      <c r="B6390" s="8" t="s">
        <v>4000</v>
      </c>
      <c r="C6390" s="9" t="s">
        <v>24</v>
      </c>
    </row>
    <row r="6391">
      <c r="A6391" s="9">
        <f t="shared" si="1"/>
        <v>4639</v>
      </c>
      <c r="B6391" s="8" t="s">
        <v>4000</v>
      </c>
      <c r="C6391" s="9" t="s">
        <v>25</v>
      </c>
    </row>
    <row r="6392">
      <c r="A6392" s="9">
        <f t="shared" si="1"/>
        <v>4640</v>
      </c>
      <c r="B6392" s="25" t="s">
        <v>24481</v>
      </c>
      <c r="C6392" s="26" t="s">
        <v>23761</v>
      </c>
    </row>
    <row r="6393">
      <c r="A6393" s="9">
        <f t="shared" si="1"/>
        <v>4641</v>
      </c>
      <c r="B6393" s="25" t="s">
        <v>24482</v>
      </c>
      <c r="C6393" s="26" t="s">
        <v>23761</v>
      </c>
    </row>
    <row r="6394">
      <c r="A6394" s="9">
        <f t="shared" si="1"/>
        <v>4642</v>
      </c>
      <c r="B6394" s="25" t="s">
        <v>24483</v>
      </c>
      <c r="C6394" s="26" t="s">
        <v>487</v>
      </c>
    </row>
    <row r="6395">
      <c r="A6395" s="9">
        <f t="shared" si="1"/>
        <v>4642</v>
      </c>
      <c r="B6395" s="27" t="s">
        <v>24483</v>
      </c>
      <c r="C6395" s="28" t="s">
        <v>23637</v>
      </c>
    </row>
    <row r="6396">
      <c r="A6396" s="9">
        <f t="shared" si="1"/>
        <v>4643</v>
      </c>
      <c r="B6396" s="8" t="s">
        <v>4001</v>
      </c>
      <c r="C6396" s="6" t="s">
        <v>1012</v>
      </c>
    </row>
    <row r="6397">
      <c r="A6397" s="9">
        <f t="shared" si="1"/>
        <v>4644</v>
      </c>
      <c r="B6397" s="5" t="s">
        <v>4002</v>
      </c>
      <c r="C6397" s="6" t="s">
        <v>15</v>
      </c>
    </row>
    <row r="6398">
      <c r="A6398" s="9">
        <f t="shared" si="1"/>
        <v>4645</v>
      </c>
      <c r="B6398" s="5" t="s">
        <v>4003</v>
      </c>
      <c r="C6398" s="6" t="s">
        <v>591</v>
      </c>
    </row>
    <row r="6399">
      <c r="A6399" s="9">
        <f t="shared" si="1"/>
        <v>4646</v>
      </c>
      <c r="B6399" s="8" t="s">
        <v>4004</v>
      </c>
      <c r="C6399" s="9" t="s">
        <v>614</v>
      </c>
    </row>
    <row r="6400">
      <c r="A6400" s="9">
        <f t="shared" si="1"/>
        <v>4647</v>
      </c>
      <c r="B6400" s="25" t="s">
        <v>24484</v>
      </c>
      <c r="C6400" s="26" t="s">
        <v>487</v>
      </c>
    </row>
    <row r="6401">
      <c r="A6401" s="9">
        <f t="shared" si="1"/>
        <v>4647</v>
      </c>
      <c r="B6401" s="27" t="s">
        <v>24484</v>
      </c>
      <c r="C6401" s="28" t="s">
        <v>23637</v>
      </c>
    </row>
    <row r="6402">
      <c r="A6402" s="9">
        <f t="shared" si="1"/>
        <v>4648</v>
      </c>
      <c r="B6402" s="5" t="s">
        <v>4005</v>
      </c>
      <c r="C6402" s="6" t="s">
        <v>365</v>
      </c>
    </row>
    <row r="6403">
      <c r="A6403" s="9">
        <f t="shared" si="1"/>
        <v>4649</v>
      </c>
      <c r="B6403" s="8" t="s">
        <v>4006</v>
      </c>
      <c r="C6403" s="9" t="s">
        <v>83</v>
      </c>
    </row>
    <row r="6404">
      <c r="A6404" s="9">
        <f t="shared" si="1"/>
        <v>4650</v>
      </c>
      <c r="B6404" s="25" t="s">
        <v>24485</v>
      </c>
      <c r="C6404" s="26" t="s">
        <v>23761</v>
      </c>
    </row>
    <row r="6405">
      <c r="A6405" s="9">
        <f t="shared" si="1"/>
        <v>4651</v>
      </c>
      <c r="B6405" s="25" t="s">
        <v>24486</v>
      </c>
      <c r="C6405" s="26" t="s">
        <v>10122</v>
      </c>
    </row>
    <row r="6406">
      <c r="A6406" s="9">
        <f t="shared" si="1"/>
        <v>4651</v>
      </c>
      <c r="B6406" s="27" t="s">
        <v>24486</v>
      </c>
      <c r="C6406" s="28" t="s">
        <v>23637</v>
      </c>
    </row>
    <row r="6407">
      <c r="A6407" s="9">
        <f t="shared" si="1"/>
        <v>4652</v>
      </c>
      <c r="B6407" s="8" t="s">
        <v>4007</v>
      </c>
      <c r="C6407" s="9" t="s">
        <v>52</v>
      </c>
    </row>
    <row r="6408">
      <c r="A6408" s="9">
        <f t="shared" si="1"/>
        <v>4653</v>
      </c>
      <c r="B6408" s="8" t="s">
        <v>4008</v>
      </c>
      <c r="C6408" s="6" t="s">
        <v>1012</v>
      </c>
    </row>
    <row r="6409">
      <c r="A6409" s="9">
        <f t="shared" si="1"/>
        <v>4654</v>
      </c>
      <c r="B6409" s="8" t="s">
        <v>4009</v>
      </c>
      <c r="C6409" s="9" t="s">
        <v>64</v>
      </c>
    </row>
    <row r="6410">
      <c r="A6410" s="9">
        <f t="shared" si="1"/>
        <v>4654</v>
      </c>
      <c r="B6410" s="8" t="s">
        <v>4009</v>
      </c>
      <c r="C6410" s="9" t="s">
        <v>372</v>
      </c>
    </row>
    <row r="6411">
      <c r="A6411" s="9">
        <f t="shared" si="1"/>
        <v>4655</v>
      </c>
      <c r="B6411" s="8" t="s">
        <v>4010</v>
      </c>
      <c r="C6411" s="6" t="s">
        <v>1012</v>
      </c>
    </row>
    <row r="6412">
      <c r="A6412" s="9">
        <f t="shared" si="1"/>
        <v>4656</v>
      </c>
      <c r="B6412" s="8" t="s">
        <v>4011</v>
      </c>
      <c r="C6412" s="6" t="s">
        <v>1012</v>
      </c>
    </row>
    <row r="6413">
      <c r="A6413" s="9">
        <f t="shared" si="1"/>
        <v>4657</v>
      </c>
      <c r="B6413" s="8" t="s">
        <v>4012</v>
      </c>
      <c r="C6413" s="6" t="s">
        <v>1012</v>
      </c>
    </row>
    <row r="6414">
      <c r="A6414" s="9">
        <f t="shared" si="1"/>
        <v>4658</v>
      </c>
      <c r="B6414" s="8" t="s">
        <v>4013</v>
      </c>
      <c r="C6414" s="9" t="s">
        <v>399</v>
      </c>
    </row>
    <row r="6415">
      <c r="A6415" s="9">
        <f t="shared" si="1"/>
        <v>4659</v>
      </c>
      <c r="B6415" s="25" t="s">
        <v>24487</v>
      </c>
      <c r="C6415" s="26" t="s">
        <v>487</v>
      </c>
    </row>
    <row r="6416">
      <c r="A6416" s="9">
        <f t="shared" si="1"/>
        <v>4659</v>
      </c>
      <c r="B6416" s="27" t="s">
        <v>24487</v>
      </c>
      <c r="C6416" s="28" t="s">
        <v>23637</v>
      </c>
    </row>
    <row r="6417">
      <c r="A6417" s="9">
        <f t="shared" si="1"/>
        <v>4660</v>
      </c>
      <c r="B6417" s="25" t="s">
        <v>24488</v>
      </c>
      <c r="C6417" s="26" t="s">
        <v>23630</v>
      </c>
    </row>
    <row r="6418">
      <c r="A6418" s="9">
        <f t="shared" si="1"/>
        <v>4661</v>
      </c>
      <c r="B6418" s="8" t="s">
        <v>4014</v>
      </c>
      <c r="C6418" s="9" t="s">
        <v>845</v>
      </c>
    </row>
    <row r="6419">
      <c r="A6419" s="9">
        <f t="shared" si="1"/>
        <v>4662</v>
      </c>
      <c r="B6419" s="8" t="s">
        <v>4015</v>
      </c>
      <c r="C6419" s="9" t="s">
        <v>64</v>
      </c>
    </row>
    <row r="6420">
      <c r="A6420" s="9">
        <f t="shared" si="1"/>
        <v>4663</v>
      </c>
      <c r="B6420" s="5" t="s">
        <v>4016</v>
      </c>
      <c r="C6420" s="6" t="s">
        <v>15</v>
      </c>
    </row>
    <row r="6421">
      <c r="A6421" s="9">
        <f t="shared" si="1"/>
        <v>4664</v>
      </c>
      <c r="B6421" s="5" t="s">
        <v>4017</v>
      </c>
      <c r="C6421" s="6" t="s">
        <v>15</v>
      </c>
    </row>
    <row r="6422">
      <c r="A6422" s="9">
        <f t="shared" si="1"/>
        <v>4665</v>
      </c>
      <c r="B6422" s="5" t="s">
        <v>4018</v>
      </c>
      <c r="C6422" s="6" t="s">
        <v>15</v>
      </c>
    </row>
    <row r="6423">
      <c r="A6423" s="9">
        <f t="shared" si="1"/>
        <v>4666</v>
      </c>
      <c r="B6423" s="5" t="s">
        <v>4019</v>
      </c>
      <c r="C6423" s="6" t="s">
        <v>393</v>
      </c>
    </row>
    <row r="6424">
      <c r="A6424" s="9">
        <f t="shared" si="1"/>
        <v>4667</v>
      </c>
      <c r="B6424" s="25" t="s">
        <v>24489</v>
      </c>
      <c r="C6424" s="26" t="s">
        <v>8541</v>
      </c>
    </row>
    <row r="6425">
      <c r="A6425" s="9">
        <f t="shared" si="1"/>
        <v>4668</v>
      </c>
      <c r="B6425" s="8" t="s">
        <v>4020</v>
      </c>
      <c r="C6425" s="9" t="s">
        <v>52</v>
      </c>
    </row>
    <row r="6426">
      <c r="A6426" s="9">
        <f t="shared" si="1"/>
        <v>4669</v>
      </c>
      <c r="B6426" s="5" t="s">
        <v>4021</v>
      </c>
      <c r="C6426" s="6" t="s">
        <v>12</v>
      </c>
    </row>
    <row r="6427">
      <c r="A6427" s="9">
        <f t="shared" si="1"/>
        <v>4670</v>
      </c>
      <c r="B6427" s="8" t="s">
        <v>4022</v>
      </c>
      <c r="C6427" s="9" t="s">
        <v>939</v>
      </c>
    </row>
    <row r="6428">
      <c r="A6428" s="9">
        <f t="shared" si="1"/>
        <v>4670</v>
      </c>
      <c r="B6428" s="8" t="s">
        <v>4022</v>
      </c>
      <c r="C6428" s="6" t="s">
        <v>23628</v>
      </c>
    </row>
    <row r="6429">
      <c r="A6429" s="9">
        <f t="shared" si="1"/>
        <v>4671</v>
      </c>
      <c r="B6429" s="8" t="s">
        <v>4023</v>
      </c>
      <c r="C6429" s="9" t="s">
        <v>1776</v>
      </c>
    </row>
    <row r="6430">
      <c r="A6430" s="9">
        <f t="shared" si="1"/>
        <v>4672</v>
      </c>
      <c r="B6430" s="25" t="s">
        <v>24490</v>
      </c>
      <c r="C6430" s="26" t="s">
        <v>10122</v>
      </c>
    </row>
    <row r="6431">
      <c r="A6431" s="9">
        <f t="shared" si="1"/>
        <v>4672</v>
      </c>
      <c r="B6431" s="25" t="s">
        <v>24490</v>
      </c>
      <c r="C6431" s="26" t="s">
        <v>356</v>
      </c>
    </row>
    <row r="6432">
      <c r="A6432" s="9">
        <f t="shared" si="1"/>
        <v>4672</v>
      </c>
      <c r="B6432" s="27" t="s">
        <v>24490</v>
      </c>
      <c r="C6432" s="28" t="s">
        <v>23637</v>
      </c>
    </row>
    <row r="6433">
      <c r="A6433" s="9">
        <f t="shared" si="1"/>
        <v>4673</v>
      </c>
      <c r="B6433" s="8" t="s">
        <v>4024</v>
      </c>
      <c r="C6433" s="6" t="s">
        <v>132</v>
      </c>
    </row>
    <row r="6434">
      <c r="A6434" s="9">
        <f t="shared" si="1"/>
        <v>4673</v>
      </c>
      <c r="B6434" s="8" t="s">
        <v>4024</v>
      </c>
      <c r="C6434" s="9" t="s">
        <v>60</v>
      </c>
    </row>
    <row r="6435">
      <c r="A6435" s="9">
        <f t="shared" si="1"/>
        <v>4673</v>
      </c>
      <c r="B6435" s="8" t="s">
        <v>4024</v>
      </c>
      <c r="C6435" s="6" t="s">
        <v>23637</v>
      </c>
    </row>
    <row r="6436">
      <c r="A6436" s="9">
        <f t="shared" si="1"/>
        <v>4674</v>
      </c>
      <c r="B6436" s="25" t="s">
        <v>24491</v>
      </c>
      <c r="C6436" s="26" t="s">
        <v>10122</v>
      </c>
    </row>
    <row r="6437">
      <c r="A6437" s="9">
        <f t="shared" si="1"/>
        <v>4674</v>
      </c>
      <c r="B6437" s="27" t="s">
        <v>24491</v>
      </c>
      <c r="C6437" s="28" t="s">
        <v>23637</v>
      </c>
    </row>
    <row r="6438">
      <c r="A6438" s="9">
        <f t="shared" si="1"/>
        <v>4675</v>
      </c>
      <c r="B6438" s="5" t="s">
        <v>4025</v>
      </c>
      <c r="C6438" s="6" t="s">
        <v>1856</v>
      </c>
    </row>
    <row r="6439">
      <c r="A6439" s="9">
        <f t="shared" si="1"/>
        <v>4676</v>
      </c>
      <c r="B6439" s="8" t="s">
        <v>4026</v>
      </c>
      <c r="C6439" s="9" t="s">
        <v>22</v>
      </c>
    </row>
    <row r="6440">
      <c r="A6440" s="9">
        <f t="shared" si="1"/>
        <v>4677</v>
      </c>
      <c r="B6440" s="5" t="s">
        <v>4027</v>
      </c>
      <c r="C6440" s="6" t="s">
        <v>1856</v>
      </c>
    </row>
    <row r="6441">
      <c r="A6441" s="9">
        <f t="shared" si="1"/>
        <v>4678</v>
      </c>
      <c r="B6441" s="8" t="s">
        <v>4028</v>
      </c>
      <c r="C6441" s="9" t="s">
        <v>24</v>
      </c>
    </row>
    <row r="6442">
      <c r="A6442" s="9">
        <f t="shared" si="1"/>
        <v>4679</v>
      </c>
      <c r="B6442" s="8" t="s">
        <v>4029</v>
      </c>
      <c r="C6442" s="9" t="s">
        <v>46</v>
      </c>
    </row>
    <row r="6443">
      <c r="A6443" s="9">
        <f t="shared" si="1"/>
        <v>4680</v>
      </c>
      <c r="B6443" s="5" t="s">
        <v>4030</v>
      </c>
      <c r="C6443" s="6" t="s">
        <v>34</v>
      </c>
    </row>
    <row r="6444">
      <c r="A6444" s="9">
        <f t="shared" si="1"/>
        <v>4680</v>
      </c>
      <c r="B6444" s="5" t="s">
        <v>4030</v>
      </c>
      <c r="C6444" s="6" t="s">
        <v>23628</v>
      </c>
    </row>
    <row r="6445">
      <c r="A6445" s="9">
        <f t="shared" si="1"/>
        <v>4681</v>
      </c>
      <c r="B6445" s="5" t="s">
        <v>4031</v>
      </c>
      <c r="C6445" s="6" t="s">
        <v>80</v>
      </c>
    </row>
    <row r="6446">
      <c r="A6446" s="9">
        <f t="shared" si="1"/>
        <v>4682</v>
      </c>
      <c r="B6446" s="25" t="s">
        <v>24492</v>
      </c>
      <c r="C6446" s="26" t="s">
        <v>10122</v>
      </c>
    </row>
    <row r="6447">
      <c r="A6447" s="9">
        <f t="shared" si="1"/>
        <v>4682</v>
      </c>
      <c r="B6447" s="27" t="s">
        <v>24492</v>
      </c>
      <c r="C6447" s="28" t="s">
        <v>23637</v>
      </c>
    </row>
    <row r="6448">
      <c r="A6448" s="9">
        <f t="shared" si="1"/>
        <v>4683</v>
      </c>
      <c r="B6448" s="5" t="s">
        <v>4032</v>
      </c>
      <c r="C6448" s="6" t="s">
        <v>328</v>
      </c>
    </row>
    <row r="6449">
      <c r="A6449" s="9">
        <f t="shared" si="1"/>
        <v>4683</v>
      </c>
      <c r="B6449" s="5" t="s">
        <v>4032</v>
      </c>
      <c r="C6449" s="6" t="s">
        <v>23637</v>
      </c>
    </row>
    <row r="6450">
      <c r="A6450" s="9">
        <f t="shared" si="1"/>
        <v>4684</v>
      </c>
      <c r="B6450" s="5" t="s">
        <v>4033</v>
      </c>
      <c r="C6450" s="6" t="s">
        <v>362</v>
      </c>
    </row>
    <row r="6451">
      <c r="A6451" s="9">
        <f t="shared" si="1"/>
        <v>4685</v>
      </c>
      <c r="B6451" s="5" t="s">
        <v>4034</v>
      </c>
      <c r="C6451" s="6" t="s">
        <v>196</v>
      </c>
    </row>
    <row r="6452">
      <c r="A6452" s="9">
        <f t="shared" si="1"/>
        <v>4685</v>
      </c>
      <c r="B6452" s="5" t="s">
        <v>4034</v>
      </c>
      <c r="C6452" s="6" t="s">
        <v>23637</v>
      </c>
    </row>
    <row r="6453">
      <c r="A6453" s="9">
        <f t="shared" si="1"/>
        <v>4686</v>
      </c>
      <c r="B6453" s="25" t="s">
        <v>24493</v>
      </c>
      <c r="C6453" s="26" t="s">
        <v>11797</v>
      </c>
    </row>
    <row r="6454">
      <c r="A6454" s="9">
        <f t="shared" si="1"/>
        <v>4687</v>
      </c>
      <c r="B6454" s="5" t="s">
        <v>4035</v>
      </c>
      <c r="C6454" s="6" t="s">
        <v>681</v>
      </c>
    </row>
    <row r="6455">
      <c r="A6455" s="9">
        <f t="shared" si="1"/>
        <v>4688</v>
      </c>
      <c r="B6455" s="5" t="s">
        <v>4036</v>
      </c>
      <c r="C6455" s="6" t="s">
        <v>196</v>
      </c>
    </row>
    <row r="6456">
      <c r="A6456" s="9">
        <f t="shared" si="1"/>
        <v>4688</v>
      </c>
      <c r="B6456" s="5" t="s">
        <v>4036</v>
      </c>
      <c r="C6456" s="6" t="s">
        <v>23637</v>
      </c>
    </row>
    <row r="6457">
      <c r="A6457" s="9">
        <f t="shared" si="1"/>
        <v>4689</v>
      </c>
      <c r="B6457" s="8" t="s">
        <v>4037</v>
      </c>
      <c r="C6457" s="9" t="s">
        <v>52</v>
      </c>
    </row>
    <row r="6458">
      <c r="A6458" s="9">
        <f t="shared" si="1"/>
        <v>4690</v>
      </c>
      <c r="B6458" s="8" t="s">
        <v>4038</v>
      </c>
      <c r="C6458" s="9" t="s">
        <v>728</v>
      </c>
    </row>
    <row r="6459">
      <c r="A6459" s="9">
        <f t="shared" si="1"/>
        <v>4691</v>
      </c>
      <c r="B6459" s="5" t="s">
        <v>4039</v>
      </c>
      <c r="C6459" s="6" t="s">
        <v>727</v>
      </c>
    </row>
    <row r="6460">
      <c r="A6460" s="9">
        <f t="shared" si="1"/>
        <v>4692</v>
      </c>
      <c r="B6460" s="5" t="s">
        <v>4040</v>
      </c>
      <c r="C6460" s="6" t="s">
        <v>681</v>
      </c>
    </row>
    <row r="6461">
      <c r="A6461" s="9">
        <f t="shared" si="1"/>
        <v>4693</v>
      </c>
      <c r="B6461" s="32" t="s">
        <v>24494</v>
      </c>
      <c r="C6461" s="26" t="s">
        <v>67</v>
      </c>
    </row>
    <row r="6462">
      <c r="A6462" s="9">
        <f t="shared" si="1"/>
        <v>4694</v>
      </c>
      <c r="B6462" s="8" t="s">
        <v>4041</v>
      </c>
      <c r="C6462" s="9" t="s">
        <v>52</v>
      </c>
    </row>
    <row r="6463">
      <c r="A6463" s="9">
        <f t="shared" si="1"/>
        <v>4695</v>
      </c>
      <c r="B6463" s="8" t="s">
        <v>4042</v>
      </c>
      <c r="C6463" s="9" t="s">
        <v>52</v>
      </c>
    </row>
    <row r="6464">
      <c r="A6464" s="9">
        <f t="shared" si="1"/>
        <v>4696</v>
      </c>
      <c r="B6464" s="8" t="s">
        <v>4043</v>
      </c>
      <c r="C6464" s="9" t="s">
        <v>52</v>
      </c>
    </row>
    <row r="6465">
      <c r="A6465" s="9">
        <f t="shared" si="1"/>
        <v>4697</v>
      </c>
      <c r="B6465" s="8" t="s">
        <v>4044</v>
      </c>
      <c r="C6465" s="9" t="s">
        <v>52</v>
      </c>
    </row>
    <row r="6466">
      <c r="A6466" s="9">
        <f t="shared" si="1"/>
        <v>4698</v>
      </c>
      <c r="B6466" s="16" t="s">
        <v>4045</v>
      </c>
      <c r="C6466" s="6" t="s">
        <v>1235</v>
      </c>
    </row>
    <row r="6467">
      <c r="A6467" s="9">
        <f t="shared" si="1"/>
        <v>4699</v>
      </c>
      <c r="B6467" s="5" t="s">
        <v>4046</v>
      </c>
      <c r="C6467" s="6" t="s">
        <v>681</v>
      </c>
    </row>
    <row r="6468">
      <c r="A6468" s="9">
        <f t="shared" si="1"/>
        <v>4700</v>
      </c>
      <c r="B6468" s="8" t="s">
        <v>4047</v>
      </c>
      <c r="C6468" s="9" t="s">
        <v>52</v>
      </c>
    </row>
    <row r="6469">
      <c r="A6469" s="9">
        <f t="shared" si="1"/>
        <v>4701</v>
      </c>
      <c r="B6469" s="8" t="s">
        <v>4048</v>
      </c>
      <c r="C6469" s="9" t="s">
        <v>52</v>
      </c>
    </row>
    <row r="6470">
      <c r="A6470" s="9">
        <f t="shared" si="1"/>
        <v>4702</v>
      </c>
      <c r="B6470" s="8" t="s">
        <v>4049</v>
      </c>
      <c r="C6470" s="9" t="s">
        <v>52</v>
      </c>
    </row>
    <row r="6471">
      <c r="A6471" s="9">
        <f t="shared" si="1"/>
        <v>4703</v>
      </c>
      <c r="B6471" s="5" t="s">
        <v>4050</v>
      </c>
      <c r="C6471" s="6" t="s">
        <v>681</v>
      </c>
    </row>
    <row r="6472">
      <c r="A6472" s="9">
        <f t="shared" si="1"/>
        <v>4704</v>
      </c>
      <c r="B6472" s="5" t="s">
        <v>4051</v>
      </c>
      <c r="C6472" s="6" t="s">
        <v>681</v>
      </c>
    </row>
    <row r="6473">
      <c r="A6473" s="9">
        <f t="shared" si="1"/>
        <v>4705</v>
      </c>
      <c r="B6473" s="5" t="s">
        <v>4052</v>
      </c>
      <c r="C6473" s="6" t="s">
        <v>681</v>
      </c>
    </row>
    <row r="6474">
      <c r="A6474" s="9">
        <f t="shared" si="1"/>
        <v>4706</v>
      </c>
      <c r="B6474" s="5" t="s">
        <v>4053</v>
      </c>
      <c r="C6474" s="6" t="s">
        <v>681</v>
      </c>
    </row>
    <row r="6475">
      <c r="A6475" s="9">
        <f t="shared" si="1"/>
        <v>4707</v>
      </c>
      <c r="B6475" s="5" t="s">
        <v>4054</v>
      </c>
      <c r="C6475" s="6" t="s">
        <v>1223</v>
      </c>
    </row>
    <row r="6476">
      <c r="A6476" s="9">
        <f t="shared" si="1"/>
        <v>4708</v>
      </c>
      <c r="B6476" s="32" t="s">
        <v>24495</v>
      </c>
      <c r="C6476" s="26" t="s">
        <v>67</v>
      </c>
    </row>
    <row r="6477">
      <c r="A6477" s="9">
        <f t="shared" si="1"/>
        <v>4709</v>
      </c>
      <c r="B6477" s="5" t="s">
        <v>4055</v>
      </c>
      <c r="C6477" s="6" t="s">
        <v>798</v>
      </c>
    </row>
    <row r="6478">
      <c r="A6478" s="9">
        <f t="shared" si="1"/>
        <v>4709</v>
      </c>
      <c r="B6478" s="5" t="s">
        <v>4055</v>
      </c>
      <c r="C6478" s="6" t="s">
        <v>23628</v>
      </c>
    </row>
    <row r="6479">
      <c r="A6479" s="9">
        <f t="shared" si="1"/>
        <v>4710</v>
      </c>
      <c r="B6479" s="8" t="s">
        <v>4056</v>
      </c>
      <c r="C6479" s="6" t="s">
        <v>196</v>
      </c>
    </row>
    <row r="6480">
      <c r="A6480" s="9">
        <f t="shared" si="1"/>
        <v>4710</v>
      </c>
      <c r="B6480" s="8" t="s">
        <v>4056</v>
      </c>
      <c r="C6480" s="6" t="s">
        <v>23637</v>
      </c>
    </row>
    <row r="6481">
      <c r="A6481" s="9">
        <f t="shared" si="1"/>
        <v>4711</v>
      </c>
      <c r="B6481" s="8" t="s">
        <v>4057</v>
      </c>
      <c r="C6481" s="9" t="s">
        <v>52</v>
      </c>
    </row>
    <row r="6482">
      <c r="A6482" s="9">
        <f t="shared" si="1"/>
        <v>4712</v>
      </c>
      <c r="B6482" s="5" t="s">
        <v>4058</v>
      </c>
      <c r="C6482" s="6" t="s">
        <v>179</v>
      </c>
    </row>
    <row r="6483">
      <c r="A6483" s="9">
        <f t="shared" si="1"/>
        <v>4712</v>
      </c>
      <c r="B6483" s="5" t="s">
        <v>4058</v>
      </c>
      <c r="C6483" s="6" t="s">
        <v>23637</v>
      </c>
    </row>
    <row r="6484">
      <c r="A6484" s="9">
        <f t="shared" si="1"/>
        <v>4713</v>
      </c>
      <c r="B6484" s="8" t="s">
        <v>4059</v>
      </c>
      <c r="C6484" s="9" t="s">
        <v>52</v>
      </c>
    </row>
    <row r="6485">
      <c r="A6485" s="9">
        <f t="shared" si="1"/>
        <v>4714</v>
      </c>
      <c r="B6485" s="8" t="s">
        <v>4060</v>
      </c>
      <c r="C6485" s="9" t="s">
        <v>52</v>
      </c>
    </row>
    <row r="6486">
      <c r="A6486" s="9">
        <f t="shared" si="1"/>
        <v>4715</v>
      </c>
      <c r="B6486" s="8" t="s">
        <v>4061</v>
      </c>
      <c r="C6486" s="9" t="s">
        <v>52</v>
      </c>
    </row>
    <row r="6487">
      <c r="A6487" s="9">
        <f t="shared" si="1"/>
        <v>4716</v>
      </c>
      <c r="B6487" s="5" t="s">
        <v>4062</v>
      </c>
      <c r="C6487" s="6" t="s">
        <v>346</v>
      </c>
    </row>
    <row r="6488">
      <c r="A6488" s="9">
        <f t="shared" si="1"/>
        <v>4716</v>
      </c>
      <c r="B6488" s="5" t="s">
        <v>4062</v>
      </c>
      <c r="C6488" s="6" t="s">
        <v>23628</v>
      </c>
    </row>
    <row r="6489">
      <c r="A6489" s="9">
        <f t="shared" si="1"/>
        <v>4717</v>
      </c>
      <c r="B6489" s="5" t="s">
        <v>4063</v>
      </c>
      <c r="C6489" s="6" t="s">
        <v>681</v>
      </c>
    </row>
    <row r="6490">
      <c r="A6490" s="9">
        <f t="shared" si="1"/>
        <v>4718</v>
      </c>
      <c r="B6490" s="8" t="s">
        <v>4064</v>
      </c>
      <c r="C6490" s="6" t="s">
        <v>1012</v>
      </c>
    </row>
    <row r="6491">
      <c r="A6491" s="9">
        <f t="shared" si="1"/>
        <v>4718</v>
      </c>
      <c r="B6491" s="8" t="s">
        <v>4064</v>
      </c>
      <c r="C6491" s="9" t="s">
        <v>815</v>
      </c>
    </row>
    <row r="6492">
      <c r="A6492" s="9">
        <f t="shared" si="1"/>
        <v>4719</v>
      </c>
      <c r="B6492" s="5" t="s">
        <v>4065</v>
      </c>
      <c r="C6492" s="6" t="s">
        <v>142</v>
      </c>
    </row>
    <row r="6493">
      <c r="A6493" s="9">
        <f t="shared" si="1"/>
        <v>4720</v>
      </c>
      <c r="B6493" s="5" t="s">
        <v>4066</v>
      </c>
      <c r="C6493" s="6" t="s">
        <v>324</v>
      </c>
    </row>
    <row r="6494">
      <c r="A6494" s="9">
        <f t="shared" si="1"/>
        <v>4720</v>
      </c>
      <c r="B6494" s="5" t="s">
        <v>4066</v>
      </c>
      <c r="C6494" s="6" t="s">
        <v>23637</v>
      </c>
    </row>
    <row r="6495">
      <c r="A6495" s="9">
        <f t="shared" si="1"/>
        <v>4721</v>
      </c>
      <c r="B6495" s="8" t="s">
        <v>4067</v>
      </c>
      <c r="C6495" s="9" t="s">
        <v>683</v>
      </c>
    </row>
    <row r="6496">
      <c r="A6496" s="9">
        <f t="shared" si="1"/>
        <v>4721</v>
      </c>
      <c r="B6496" s="39" t="s">
        <v>4067</v>
      </c>
      <c r="C6496" s="28" t="s">
        <v>23633</v>
      </c>
    </row>
    <row r="6497">
      <c r="A6497" s="9">
        <f t="shared" si="1"/>
        <v>4722</v>
      </c>
      <c r="B6497" s="8" t="s">
        <v>4068</v>
      </c>
      <c r="C6497" s="9" t="s">
        <v>893</v>
      </c>
    </row>
    <row r="6498">
      <c r="A6498" s="9">
        <f t="shared" si="1"/>
        <v>4723</v>
      </c>
      <c r="B6498" s="8" t="s">
        <v>4069</v>
      </c>
      <c r="C6498" s="9" t="s">
        <v>72</v>
      </c>
    </row>
    <row r="6499">
      <c r="A6499" s="9">
        <f t="shared" si="1"/>
        <v>4724</v>
      </c>
      <c r="B6499" s="8" t="s">
        <v>4070</v>
      </c>
      <c r="C6499" s="9" t="s">
        <v>72</v>
      </c>
    </row>
    <row r="6500">
      <c r="A6500" s="9">
        <f t="shared" si="1"/>
        <v>4725</v>
      </c>
      <c r="B6500" s="8" t="s">
        <v>4071</v>
      </c>
      <c r="C6500" s="9" t="s">
        <v>8</v>
      </c>
    </row>
    <row r="6501">
      <c r="A6501" s="9">
        <f t="shared" si="1"/>
        <v>4726</v>
      </c>
      <c r="B6501" s="5" t="s">
        <v>4072</v>
      </c>
      <c r="C6501" s="6" t="s">
        <v>324</v>
      </c>
    </row>
    <row r="6502">
      <c r="A6502" s="9">
        <f t="shared" si="1"/>
        <v>4726</v>
      </c>
      <c r="B6502" s="5" t="s">
        <v>4072</v>
      </c>
      <c r="C6502" s="6" t="s">
        <v>23637</v>
      </c>
    </row>
    <row r="6503">
      <c r="A6503" s="9">
        <f t="shared" si="1"/>
        <v>4727</v>
      </c>
      <c r="B6503" s="8" t="s">
        <v>4073</v>
      </c>
      <c r="C6503" s="9" t="s">
        <v>8</v>
      </c>
    </row>
    <row r="6504">
      <c r="A6504" s="9">
        <f t="shared" si="1"/>
        <v>4728</v>
      </c>
      <c r="B6504" s="8" t="s">
        <v>4074</v>
      </c>
      <c r="C6504" s="9" t="s">
        <v>177</v>
      </c>
    </row>
    <row r="6505">
      <c r="A6505" s="9">
        <f t="shared" si="1"/>
        <v>4729</v>
      </c>
      <c r="B6505" s="5" t="s">
        <v>4075</v>
      </c>
      <c r="C6505" s="6" t="s">
        <v>1376</v>
      </c>
    </row>
    <row r="6506">
      <c r="A6506" s="9">
        <f t="shared" si="1"/>
        <v>4729</v>
      </c>
      <c r="B6506" s="5" t="s">
        <v>4075</v>
      </c>
      <c r="C6506" s="6" t="s">
        <v>23628</v>
      </c>
    </row>
    <row r="6507">
      <c r="A6507" s="9">
        <f t="shared" si="1"/>
        <v>4730</v>
      </c>
      <c r="B6507" s="8" t="s">
        <v>4076</v>
      </c>
      <c r="C6507" s="9" t="s">
        <v>10</v>
      </c>
    </row>
    <row r="6508">
      <c r="A6508" s="9">
        <f t="shared" si="1"/>
        <v>4730</v>
      </c>
      <c r="B6508" s="8" t="s">
        <v>4076</v>
      </c>
      <c r="C6508" s="6" t="s">
        <v>150</v>
      </c>
    </row>
    <row r="6509">
      <c r="A6509" s="9">
        <f t="shared" si="1"/>
        <v>4730</v>
      </c>
      <c r="B6509" s="8" t="s">
        <v>4076</v>
      </c>
      <c r="C6509" s="6" t="s">
        <v>23637</v>
      </c>
    </row>
    <row r="6510">
      <c r="A6510" s="9">
        <f t="shared" si="1"/>
        <v>4731</v>
      </c>
      <c r="B6510" s="5" t="s">
        <v>4077</v>
      </c>
      <c r="C6510" s="6" t="s">
        <v>1458</v>
      </c>
    </row>
    <row r="6511">
      <c r="A6511" s="9">
        <f t="shared" si="1"/>
        <v>4731</v>
      </c>
      <c r="B6511" s="5" t="s">
        <v>4077</v>
      </c>
      <c r="C6511" s="6" t="s">
        <v>23628</v>
      </c>
    </row>
    <row r="6512">
      <c r="A6512" s="9">
        <f t="shared" si="1"/>
        <v>4732</v>
      </c>
      <c r="B6512" s="5" t="s">
        <v>4078</v>
      </c>
      <c r="C6512" s="6" t="s">
        <v>1458</v>
      </c>
    </row>
    <row r="6513">
      <c r="A6513" s="9">
        <f t="shared" si="1"/>
        <v>4732</v>
      </c>
      <c r="B6513" s="5" t="s">
        <v>4078</v>
      </c>
      <c r="C6513" s="6" t="s">
        <v>23628</v>
      </c>
    </row>
    <row r="6514">
      <c r="A6514" s="9">
        <f t="shared" si="1"/>
        <v>4733</v>
      </c>
      <c r="B6514" s="5" t="s">
        <v>4079</v>
      </c>
      <c r="C6514" s="6" t="s">
        <v>1458</v>
      </c>
    </row>
    <row r="6515">
      <c r="A6515" s="9">
        <f t="shared" si="1"/>
        <v>4733</v>
      </c>
      <c r="B6515" s="5" t="s">
        <v>4079</v>
      </c>
      <c r="C6515" s="6" t="s">
        <v>23628</v>
      </c>
    </row>
    <row r="6516">
      <c r="A6516" s="9">
        <f t="shared" si="1"/>
        <v>4734</v>
      </c>
      <c r="B6516" s="5" t="s">
        <v>4080</v>
      </c>
      <c r="C6516" s="6" t="s">
        <v>989</v>
      </c>
    </row>
    <row r="6517">
      <c r="A6517" s="9">
        <f t="shared" si="1"/>
        <v>4735</v>
      </c>
      <c r="B6517" s="5" t="s">
        <v>4081</v>
      </c>
      <c r="C6517" s="6" t="s">
        <v>34</v>
      </c>
    </row>
    <row r="6518">
      <c r="A6518" s="9">
        <f t="shared" si="1"/>
        <v>4735</v>
      </c>
      <c r="B6518" s="5" t="s">
        <v>4081</v>
      </c>
      <c r="C6518" s="6" t="s">
        <v>23628</v>
      </c>
    </row>
    <row r="6519">
      <c r="A6519" s="9">
        <f t="shared" si="1"/>
        <v>4736</v>
      </c>
      <c r="B6519" s="5" t="s">
        <v>4082</v>
      </c>
      <c r="C6519" s="6" t="s">
        <v>324</v>
      </c>
    </row>
    <row r="6520">
      <c r="A6520" s="9">
        <f t="shared" si="1"/>
        <v>4736</v>
      </c>
      <c r="B6520" s="5" t="s">
        <v>4082</v>
      </c>
      <c r="C6520" s="6" t="s">
        <v>23637</v>
      </c>
    </row>
    <row r="6521">
      <c r="A6521" s="9">
        <f t="shared" si="1"/>
        <v>4737</v>
      </c>
      <c r="B6521" s="5" t="s">
        <v>4083</v>
      </c>
      <c r="C6521" s="6" t="s">
        <v>4084</v>
      </c>
    </row>
    <row r="6522">
      <c r="A6522" s="9">
        <f t="shared" si="1"/>
        <v>4738</v>
      </c>
      <c r="B6522" s="25" t="s">
        <v>24496</v>
      </c>
      <c r="C6522" s="26" t="s">
        <v>487</v>
      </c>
    </row>
    <row r="6523">
      <c r="A6523" s="9">
        <f t="shared" si="1"/>
        <v>4738</v>
      </c>
      <c r="B6523" s="27" t="s">
        <v>24496</v>
      </c>
      <c r="C6523" s="28" t="s">
        <v>23637</v>
      </c>
    </row>
    <row r="6524">
      <c r="A6524" s="9">
        <f t="shared" si="1"/>
        <v>4739</v>
      </c>
      <c r="B6524" s="5" t="s">
        <v>4085</v>
      </c>
      <c r="C6524" s="6" t="s">
        <v>4084</v>
      </c>
    </row>
    <row r="6525">
      <c r="A6525" s="9">
        <f t="shared" si="1"/>
        <v>4739</v>
      </c>
      <c r="B6525" s="5" t="s">
        <v>4085</v>
      </c>
      <c r="C6525" s="6" t="s">
        <v>655</v>
      </c>
    </row>
    <row r="6526">
      <c r="A6526" s="9">
        <f t="shared" si="1"/>
        <v>4739</v>
      </c>
      <c r="B6526" s="37" t="s">
        <v>4085</v>
      </c>
      <c r="C6526" s="28" t="s">
        <v>23633</v>
      </c>
    </row>
    <row r="6527">
      <c r="A6527" s="9">
        <f t="shared" si="1"/>
        <v>4740</v>
      </c>
      <c r="B6527" s="5" t="s">
        <v>4086</v>
      </c>
      <c r="C6527" s="6" t="s">
        <v>4084</v>
      </c>
    </row>
    <row r="6528">
      <c r="A6528" s="9">
        <f t="shared" si="1"/>
        <v>4740</v>
      </c>
      <c r="B6528" s="5" t="s">
        <v>4086</v>
      </c>
      <c r="C6528" s="6" t="s">
        <v>4087</v>
      </c>
    </row>
    <row r="6529">
      <c r="A6529" s="9">
        <f t="shared" si="1"/>
        <v>4740</v>
      </c>
      <c r="B6529" s="5" t="s">
        <v>4086</v>
      </c>
      <c r="C6529" s="6" t="s">
        <v>23628</v>
      </c>
    </row>
    <row r="6530">
      <c r="A6530" s="9">
        <f t="shared" si="1"/>
        <v>4741</v>
      </c>
      <c r="B6530" s="5" t="s">
        <v>4088</v>
      </c>
      <c r="C6530" s="6" t="s">
        <v>4084</v>
      </c>
    </row>
    <row r="6531">
      <c r="A6531" s="9">
        <f t="shared" si="1"/>
        <v>4741</v>
      </c>
      <c r="B6531" s="5" t="s">
        <v>4088</v>
      </c>
      <c r="C6531" s="6" t="s">
        <v>655</v>
      </c>
    </row>
    <row r="6532">
      <c r="A6532" s="9">
        <f t="shared" si="1"/>
        <v>4741</v>
      </c>
      <c r="B6532" s="5" t="s">
        <v>4088</v>
      </c>
      <c r="C6532" s="6" t="s">
        <v>4089</v>
      </c>
    </row>
    <row r="6533">
      <c r="A6533" s="9">
        <f t="shared" si="1"/>
        <v>4741</v>
      </c>
      <c r="B6533" s="5" t="s">
        <v>4088</v>
      </c>
      <c r="C6533" s="6" t="s">
        <v>23628</v>
      </c>
    </row>
    <row r="6534">
      <c r="A6534" s="9">
        <f t="shared" si="1"/>
        <v>4741</v>
      </c>
      <c r="B6534" s="37" t="s">
        <v>4088</v>
      </c>
      <c r="C6534" s="28" t="s">
        <v>23633</v>
      </c>
    </row>
    <row r="6535">
      <c r="A6535" s="9">
        <f t="shared" si="1"/>
        <v>4742</v>
      </c>
      <c r="B6535" s="5" t="s">
        <v>4090</v>
      </c>
      <c r="C6535" s="6" t="s">
        <v>4084</v>
      </c>
    </row>
    <row r="6536">
      <c r="A6536" s="9">
        <f t="shared" si="1"/>
        <v>4743</v>
      </c>
      <c r="B6536" s="5" t="s">
        <v>4091</v>
      </c>
      <c r="C6536" s="6" t="s">
        <v>656</v>
      </c>
    </row>
    <row r="6537">
      <c r="A6537" s="9">
        <f t="shared" si="1"/>
        <v>4743</v>
      </c>
      <c r="B6537" s="5" t="s">
        <v>4091</v>
      </c>
      <c r="C6537" s="6" t="s">
        <v>4084</v>
      </c>
    </row>
    <row r="6538">
      <c r="A6538" s="9">
        <f t="shared" si="1"/>
        <v>4743</v>
      </c>
      <c r="B6538" s="5" t="s">
        <v>4091</v>
      </c>
      <c r="C6538" s="6" t="s">
        <v>23628</v>
      </c>
    </row>
    <row r="6539">
      <c r="A6539" s="9">
        <f t="shared" si="1"/>
        <v>4744</v>
      </c>
      <c r="B6539" s="5" t="s">
        <v>4092</v>
      </c>
      <c r="C6539" s="6" t="s">
        <v>4084</v>
      </c>
    </row>
    <row r="6540">
      <c r="A6540" s="9">
        <f t="shared" si="1"/>
        <v>4745</v>
      </c>
      <c r="B6540" s="5" t="s">
        <v>4093</v>
      </c>
      <c r="C6540" s="6" t="s">
        <v>4084</v>
      </c>
    </row>
    <row r="6541">
      <c r="A6541" s="9">
        <f t="shared" si="1"/>
        <v>4745</v>
      </c>
      <c r="B6541" s="5" t="s">
        <v>4093</v>
      </c>
      <c r="C6541" s="6" t="s">
        <v>1585</v>
      </c>
    </row>
    <row r="6542">
      <c r="A6542" s="9">
        <f t="shared" si="1"/>
        <v>4746</v>
      </c>
      <c r="B6542" s="5" t="s">
        <v>4094</v>
      </c>
      <c r="C6542" s="6" t="s">
        <v>4084</v>
      </c>
    </row>
    <row r="6543">
      <c r="A6543" s="9">
        <f t="shared" si="1"/>
        <v>4746</v>
      </c>
      <c r="B6543" s="5" t="s">
        <v>4094</v>
      </c>
      <c r="C6543" s="6" t="s">
        <v>4095</v>
      </c>
    </row>
    <row r="6544">
      <c r="A6544" s="9">
        <f t="shared" si="1"/>
        <v>4746</v>
      </c>
      <c r="B6544" s="5" t="s">
        <v>4094</v>
      </c>
      <c r="C6544" s="6" t="s">
        <v>23628</v>
      </c>
    </row>
    <row r="6545">
      <c r="A6545" s="9">
        <f t="shared" si="1"/>
        <v>4747</v>
      </c>
      <c r="B6545" s="5" t="s">
        <v>4096</v>
      </c>
      <c r="C6545" s="6" t="s">
        <v>4084</v>
      </c>
    </row>
    <row r="6546">
      <c r="A6546" s="9">
        <f t="shared" si="1"/>
        <v>4747</v>
      </c>
      <c r="B6546" s="5" t="s">
        <v>4096</v>
      </c>
      <c r="C6546" s="6" t="s">
        <v>62</v>
      </c>
    </row>
    <row r="6547">
      <c r="A6547" s="9">
        <f t="shared" si="1"/>
        <v>4747</v>
      </c>
      <c r="B6547" s="5" t="s">
        <v>4096</v>
      </c>
      <c r="C6547" s="6" t="s">
        <v>23628</v>
      </c>
    </row>
    <row r="6548">
      <c r="A6548" s="9">
        <f t="shared" si="1"/>
        <v>4748</v>
      </c>
      <c r="B6548" s="5" t="s">
        <v>4097</v>
      </c>
      <c r="C6548" s="6" t="s">
        <v>683</v>
      </c>
    </row>
    <row r="6549">
      <c r="A6549" s="9">
        <f t="shared" si="1"/>
        <v>4748</v>
      </c>
      <c r="B6549" s="37" t="s">
        <v>4097</v>
      </c>
      <c r="C6549" s="28" t="s">
        <v>23633</v>
      </c>
    </row>
    <row r="6550">
      <c r="A6550" s="9">
        <f t="shared" si="1"/>
        <v>4749</v>
      </c>
      <c r="B6550" s="5" t="s">
        <v>4098</v>
      </c>
      <c r="C6550" s="6" t="s">
        <v>4084</v>
      </c>
    </row>
    <row r="6551">
      <c r="A6551" s="9">
        <f t="shared" si="1"/>
        <v>4749</v>
      </c>
      <c r="B6551" s="5" t="s">
        <v>4098</v>
      </c>
      <c r="C6551" s="6" t="s">
        <v>132</v>
      </c>
    </row>
    <row r="6552">
      <c r="A6552" s="9">
        <f t="shared" si="1"/>
        <v>4749</v>
      </c>
      <c r="B6552" s="5" t="s">
        <v>4098</v>
      </c>
      <c r="C6552" s="6" t="s">
        <v>655</v>
      </c>
    </row>
    <row r="6553">
      <c r="A6553" s="9">
        <f t="shared" si="1"/>
        <v>4749</v>
      </c>
      <c r="B6553" s="5" t="s">
        <v>4098</v>
      </c>
      <c r="C6553" s="6" t="s">
        <v>939</v>
      </c>
    </row>
    <row r="6554">
      <c r="A6554" s="9">
        <f t="shared" si="1"/>
        <v>4749</v>
      </c>
      <c r="B6554" s="5" t="s">
        <v>4098</v>
      </c>
      <c r="C6554" s="6" t="s">
        <v>23637</v>
      </c>
    </row>
    <row r="6555">
      <c r="A6555" s="9">
        <f t="shared" si="1"/>
        <v>4749</v>
      </c>
      <c r="B6555" s="5" t="s">
        <v>4098</v>
      </c>
      <c r="C6555" s="6" t="s">
        <v>23628</v>
      </c>
    </row>
    <row r="6556">
      <c r="A6556" s="9">
        <f t="shared" si="1"/>
        <v>4749</v>
      </c>
      <c r="B6556" s="37" t="s">
        <v>4098</v>
      </c>
      <c r="C6556" s="28" t="s">
        <v>23633</v>
      </c>
    </row>
    <row r="6557">
      <c r="A6557" s="9">
        <f t="shared" si="1"/>
        <v>4750</v>
      </c>
      <c r="B6557" s="5" t="s">
        <v>4099</v>
      </c>
      <c r="C6557" s="6" t="s">
        <v>612</v>
      </c>
    </row>
    <row r="6558">
      <c r="A6558" s="9">
        <f t="shared" si="1"/>
        <v>4751</v>
      </c>
      <c r="B6558" s="5" t="s">
        <v>4100</v>
      </c>
      <c r="C6558" s="6" t="s">
        <v>4084</v>
      </c>
    </row>
    <row r="6559">
      <c r="A6559" s="9">
        <f t="shared" si="1"/>
        <v>4751</v>
      </c>
      <c r="B6559" s="5" t="s">
        <v>4100</v>
      </c>
      <c r="C6559" s="6" t="s">
        <v>62</v>
      </c>
    </row>
    <row r="6560">
      <c r="A6560" s="9">
        <f t="shared" si="1"/>
        <v>4751</v>
      </c>
      <c r="B6560" s="5" t="s">
        <v>4100</v>
      </c>
      <c r="C6560" s="6" t="s">
        <v>23628</v>
      </c>
    </row>
    <row r="6561">
      <c r="A6561" s="9">
        <f t="shared" si="1"/>
        <v>4752</v>
      </c>
      <c r="B6561" s="18" t="s">
        <v>4101</v>
      </c>
      <c r="C6561" s="20" t="s">
        <v>4084</v>
      </c>
    </row>
    <row r="6562">
      <c r="A6562" s="9">
        <f t="shared" si="1"/>
        <v>4752</v>
      </c>
      <c r="B6562" s="5" t="s">
        <v>4101</v>
      </c>
      <c r="C6562" s="6" t="s">
        <v>59</v>
      </c>
    </row>
    <row r="6563">
      <c r="A6563" s="9">
        <f t="shared" si="1"/>
        <v>4753</v>
      </c>
      <c r="B6563" s="5" t="s">
        <v>4102</v>
      </c>
      <c r="C6563" s="6" t="s">
        <v>4084</v>
      </c>
    </row>
    <row r="6564">
      <c r="A6564" s="9">
        <f t="shared" si="1"/>
        <v>4753</v>
      </c>
      <c r="B6564" s="5" t="s">
        <v>4102</v>
      </c>
      <c r="C6564" s="6" t="s">
        <v>655</v>
      </c>
    </row>
    <row r="6565">
      <c r="A6565" s="9">
        <f t="shared" si="1"/>
        <v>4753</v>
      </c>
      <c r="B6565" s="5" t="s">
        <v>4102</v>
      </c>
      <c r="C6565" s="6" t="s">
        <v>379</v>
      </c>
    </row>
    <row r="6566">
      <c r="A6566" s="9">
        <f t="shared" si="1"/>
        <v>4753</v>
      </c>
      <c r="B6566" s="5" t="s">
        <v>4102</v>
      </c>
      <c r="C6566" s="6" t="s">
        <v>23637</v>
      </c>
    </row>
    <row r="6567">
      <c r="A6567" s="9">
        <f t="shared" si="1"/>
        <v>4753</v>
      </c>
      <c r="B6567" s="37" t="s">
        <v>4102</v>
      </c>
      <c r="C6567" s="28" t="s">
        <v>23633</v>
      </c>
    </row>
    <row r="6568">
      <c r="A6568" s="9">
        <f t="shared" si="1"/>
        <v>4754</v>
      </c>
      <c r="B6568" s="5" t="s">
        <v>4103</v>
      </c>
      <c r="C6568" s="6" t="s">
        <v>4084</v>
      </c>
    </row>
    <row r="6569">
      <c r="A6569" s="9">
        <f t="shared" si="1"/>
        <v>4755</v>
      </c>
      <c r="B6569" s="5" t="s">
        <v>4104</v>
      </c>
      <c r="C6569" s="6" t="s">
        <v>4084</v>
      </c>
    </row>
    <row r="6570">
      <c r="A6570" s="9">
        <f t="shared" si="1"/>
        <v>4756</v>
      </c>
      <c r="B6570" s="5" t="s">
        <v>4105</v>
      </c>
      <c r="C6570" s="6" t="s">
        <v>4084</v>
      </c>
    </row>
    <row r="6571">
      <c r="A6571" s="9">
        <f t="shared" si="1"/>
        <v>4756</v>
      </c>
      <c r="B6571" s="5" t="s">
        <v>4105</v>
      </c>
      <c r="C6571" s="6" t="s">
        <v>467</v>
      </c>
    </row>
    <row r="6572">
      <c r="A6572" s="9">
        <f t="shared" si="1"/>
        <v>4756</v>
      </c>
      <c r="B6572" s="5" t="s">
        <v>4105</v>
      </c>
      <c r="C6572" s="6" t="s">
        <v>23628</v>
      </c>
    </row>
    <row r="6573">
      <c r="A6573" s="9">
        <f t="shared" si="1"/>
        <v>4757</v>
      </c>
      <c r="B6573" s="5" t="s">
        <v>4106</v>
      </c>
      <c r="C6573" s="6" t="s">
        <v>4084</v>
      </c>
    </row>
    <row r="6574">
      <c r="A6574" s="9">
        <f t="shared" si="1"/>
        <v>4757</v>
      </c>
      <c r="B6574" s="5" t="s">
        <v>4106</v>
      </c>
      <c r="C6574" s="6" t="s">
        <v>150</v>
      </c>
    </row>
    <row r="6575">
      <c r="A6575" s="9">
        <f t="shared" si="1"/>
        <v>4757</v>
      </c>
      <c r="B6575" s="5" t="s">
        <v>4106</v>
      </c>
      <c r="C6575" s="6" t="s">
        <v>23637</v>
      </c>
    </row>
    <row r="6576">
      <c r="A6576" s="9">
        <f t="shared" si="1"/>
        <v>4758</v>
      </c>
      <c r="B6576" s="5" t="s">
        <v>4107</v>
      </c>
      <c r="C6576" s="6" t="s">
        <v>4084</v>
      </c>
    </row>
    <row r="6577">
      <c r="A6577" s="9">
        <f t="shared" si="1"/>
        <v>4758</v>
      </c>
      <c r="B6577" s="5" t="s">
        <v>4107</v>
      </c>
      <c r="C6577" s="6" t="s">
        <v>50</v>
      </c>
    </row>
    <row r="6578">
      <c r="A6578" s="9">
        <f t="shared" si="1"/>
        <v>4758</v>
      </c>
      <c r="B6578" s="5" t="s">
        <v>4107</v>
      </c>
      <c r="C6578" s="6" t="s">
        <v>23628</v>
      </c>
    </row>
    <row r="6579">
      <c r="A6579" s="9">
        <f t="shared" si="1"/>
        <v>4759</v>
      </c>
      <c r="B6579" s="5" t="s">
        <v>4108</v>
      </c>
      <c r="C6579" s="6" t="s">
        <v>4084</v>
      </c>
    </row>
    <row r="6580">
      <c r="A6580" s="9">
        <f t="shared" si="1"/>
        <v>4759</v>
      </c>
      <c r="B6580" s="5" t="s">
        <v>4108</v>
      </c>
      <c r="C6580" s="6" t="s">
        <v>40</v>
      </c>
    </row>
    <row r="6581">
      <c r="A6581" s="9">
        <f t="shared" si="1"/>
        <v>4760</v>
      </c>
      <c r="B6581" s="5" t="s">
        <v>4109</v>
      </c>
      <c r="C6581" s="6" t="s">
        <v>4084</v>
      </c>
    </row>
    <row r="6582">
      <c r="A6582" s="9">
        <f t="shared" si="1"/>
        <v>4761</v>
      </c>
      <c r="B6582" s="5" t="s">
        <v>4110</v>
      </c>
      <c r="C6582" s="6" t="s">
        <v>4084</v>
      </c>
    </row>
    <row r="6583">
      <c r="A6583" s="9">
        <f t="shared" si="1"/>
        <v>4761</v>
      </c>
      <c r="B6583" s="5" t="s">
        <v>4110</v>
      </c>
      <c r="C6583" s="6" t="s">
        <v>50</v>
      </c>
    </row>
    <row r="6584">
      <c r="A6584" s="9">
        <f t="shared" si="1"/>
        <v>4761</v>
      </c>
      <c r="B6584" s="5" t="s">
        <v>4110</v>
      </c>
      <c r="C6584" s="6" t="s">
        <v>23628</v>
      </c>
    </row>
    <row r="6585">
      <c r="A6585" s="9">
        <f t="shared" si="1"/>
        <v>4762</v>
      </c>
      <c r="B6585" s="5" t="s">
        <v>4111</v>
      </c>
      <c r="C6585" s="6" t="s">
        <v>4084</v>
      </c>
    </row>
    <row r="6586">
      <c r="A6586" s="9">
        <f t="shared" si="1"/>
        <v>4762</v>
      </c>
      <c r="B6586" s="5" t="s">
        <v>4111</v>
      </c>
      <c r="C6586" s="6" t="s">
        <v>69</v>
      </c>
    </row>
    <row r="6587">
      <c r="A6587" s="9">
        <f t="shared" si="1"/>
        <v>4762</v>
      </c>
      <c r="B6587" s="5" t="s">
        <v>4111</v>
      </c>
      <c r="C6587" s="6" t="s">
        <v>23628</v>
      </c>
    </row>
    <row r="6588">
      <c r="A6588" s="9">
        <f t="shared" si="1"/>
        <v>4763</v>
      </c>
      <c r="B6588" s="5" t="s">
        <v>4112</v>
      </c>
      <c r="C6588" s="6" t="s">
        <v>4084</v>
      </c>
    </row>
    <row r="6589">
      <c r="A6589" s="9">
        <f t="shared" si="1"/>
        <v>4763</v>
      </c>
      <c r="B6589" s="5" t="s">
        <v>4112</v>
      </c>
      <c r="C6589" s="6" t="s">
        <v>50</v>
      </c>
    </row>
    <row r="6590">
      <c r="A6590" s="9">
        <f t="shared" si="1"/>
        <v>4763</v>
      </c>
      <c r="B6590" s="5" t="s">
        <v>4112</v>
      </c>
      <c r="C6590" s="6" t="s">
        <v>23628</v>
      </c>
    </row>
    <row r="6591">
      <c r="A6591" s="9">
        <f t="shared" si="1"/>
        <v>4764</v>
      </c>
      <c r="B6591" s="5" t="s">
        <v>4113</v>
      </c>
      <c r="C6591" s="6" t="s">
        <v>4084</v>
      </c>
    </row>
    <row r="6592">
      <c r="A6592" s="9">
        <f t="shared" si="1"/>
        <v>4764</v>
      </c>
      <c r="B6592" s="5" t="s">
        <v>4113</v>
      </c>
      <c r="C6592" s="6" t="s">
        <v>815</v>
      </c>
    </row>
    <row r="6593">
      <c r="A6593" s="9">
        <f t="shared" si="1"/>
        <v>4765</v>
      </c>
      <c r="B6593" s="5" t="s">
        <v>4114</v>
      </c>
      <c r="C6593" s="6" t="s">
        <v>1223</v>
      </c>
    </row>
    <row r="6594">
      <c r="A6594" s="9">
        <f t="shared" si="1"/>
        <v>4766</v>
      </c>
      <c r="B6594" s="5" t="s">
        <v>4115</v>
      </c>
      <c r="C6594" s="6" t="s">
        <v>4084</v>
      </c>
    </row>
    <row r="6595">
      <c r="A6595" s="9">
        <f t="shared" si="1"/>
        <v>4766</v>
      </c>
      <c r="B6595" s="5" t="s">
        <v>4115</v>
      </c>
      <c r="C6595" s="6" t="s">
        <v>1743</v>
      </c>
    </row>
    <row r="6596">
      <c r="A6596" s="9">
        <f t="shared" si="1"/>
        <v>4767</v>
      </c>
      <c r="B6596" s="5" t="s">
        <v>4116</v>
      </c>
      <c r="C6596" s="6" t="s">
        <v>4084</v>
      </c>
    </row>
    <row r="6597">
      <c r="A6597" s="9">
        <f t="shared" si="1"/>
        <v>4767</v>
      </c>
      <c r="B6597" s="5" t="s">
        <v>4116</v>
      </c>
      <c r="C6597" s="6" t="s">
        <v>1262</v>
      </c>
    </row>
    <row r="6598">
      <c r="A6598" s="9">
        <f t="shared" si="1"/>
        <v>4767</v>
      </c>
      <c r="B6598" s="5" t="s">
        <v>4116</v>
      </c>
      <c r="C6598" s="6" t="s">
        <v>989</v>
      </c>
    </row>
    <row r="6599">
      <c r="A6599" s="9">
        <f t="shared" si="1"/>
        <v>4767</v>
      </c>
      <c r="B6599" s="5" t="s">
        <v>4116</v>
      </c>
      <c r="C6599" s="6" t="s">
        <v>1371</v>
      </c>
    </row>
    <row r="6600">
      <c r="A6600" s="9">
        <f t="shared" si="1"/>
        <v>4767</v>
      </c>
      <c r="B6600" s="5" t="s">
        <v>4116</v>
      </c>
      <c r="C6600" s="6" t="s">
        <v>416</v>
      </c>
    </row>
    <row r="6601">
      <c r="A6601" s="9">
        <f t="shared" si="1"/>
        <v>4768</v>
      </c>
      <c r="B6601" s="5" t="s">
        <v>4117</v>
      </c>
      <c r="C6601" s="6" t="s">
        <v>4084</v>
      </c>
    </row>
    <row r="6602">
      <c r="A6602" s="9">
        <f t="shared" si="1"/>
        <v>4768</v>
      </c>
      <c r="B6602" s="5" t="s">
        <v>4117</v>
      </c>
      <c r="C6602" s="6" t="s">
        <v>4118</v>
      </c>
    </row>
    <row r="6603">
      <c r="A6603" s="9">
        <f t="shared" si="1"/>
        <v>4768</v>
      </c>
      <c r="B6603" s="5" t="s">
        <v>4117</v>
      </c>
      <c r="C6603" s="6" t="s">
        <v>23628</v>
      </c>
    </row>
    <row r="6604">
      <c r="A6604" s="9">
        <f t="shared" si="1"/>
        <v>4769</v>
      </c>
      <c r="B6604" s="5" t="s">
        <v>4119</v>
      </c>
      <c r="C6604" s="6" t="s">
        <v>4084</v>
      </c>
    </row>
    <row r="6605">
      <c r="A6605" s="9">
        <f t="shared" si="1"/>
        <v>4769</v>
      </c>
      <c r="B6605" s="5" t="s">
        <v>4119</v>
      </c>
      <c r="C6605" s="6" t="s">
        <v>467</v>
      </c>
    </row>
    <row r="6606">
      <c r="A6606" s="9">
        <f t="shared" si="1"/>
        <v>4769</v>
      </c>
      <c r="B6606" s="5" t="s">
        <v>4119</v>
      </c>
      <c r="C6606" s="6" t="s">
        <v>23628</v>
      </c>
    </row>
    <row r="6607">
      <c r="A6607" s="9">
        <f t="shared" si="1"/>
        <v>4770</v>
      </c>
      <c r="B6607" s="5" t="s">
        <v>4120</v>
      </c>
      <c r="C6607" s="6" t="s">
        <v>4084</v>
      </c>
    </row>
    <row r="6608">
      <c r="A6608" s="9">
        <f t="shared" si="1"/>
        <v>4770</v>
      </c>
      <c r="B6608" s="5" t="s">
        <v>4120</v>
      </c>
      <c r="C6608" s="6" t="s">
        <v>326</v>
      </c>
    </row>
    <row r="6609">
      <c r="A6609" s="9">
        <f t="shared" si="1"/>
        <v>4770</v>
      </c>
      <c r="B6609" s="5" t="s">
        <v>4120</v>
      </c>
      <c r="C6609" s="6" t="s">
        <v>23637</v>
      </c>
    </row>
    <row r="6610">
      <c r="A6610" s="9">
        <f t="shared" si="1"/>
        <v>4771</v>
      </c>
      <c r="B6610" s="5" t="s">
        <v>4121</v>
      </c>
      <c r="C6610" s="6" t="s">
        <v>655</v>
      </c>
    </row>
    <row r="6611">
      <c r="A6611" s="9">
        <f t="shared" si="1"/>
        <v>4771</v>
      </c>
      <c r="B6611" s="5" t="s">
        <v>4121</v>
      </c>
      <c r="C6611" s="6" t="s">
        <v>4122</v>
      </c>
    </row>
    <row r="6612">
      <c r="A6612" s="9">
        <f t="shared" si="1"/>
        <v>4771</v>
      </c>
      <c r="B6612" s="5" t="s">
        <v>4121</v>
      </c>
      <c r="C6612" s="6" t="s">
        <v>24</v>
      </c>
    </row>
    <row r="6613">
      <c r="A6613" s="9">
        <f t="shared" si="1"/>
        <v>4771</v>
      </c>
      <c r="B6613" s="5" t="s">
        <v>4121</v>
      </c>
      <c r="C6613" s="6" t="s">
        <v>23637</v>
      </c>
    </row>
    <row r="6614">
      <c r="A6614" s="9">
        <f t="shared" si="1"/>
        <v>4771</v>
      </c>
      <c r="B6614" s="37" t="s">
        <v>4121</v>
      </c>
      <c r="C6614" s="28" t="s">
        <v>23633</v>
      </c>
    </row>
    <row r="6615">
      <c r="A6615" s="9">
        <f t="shared" si="1"/>
        <v>4772</v>
      </c>
      <c r="B6615" s="5" t="s">
        <v>4123</v>
      </c>
      <c r="C6615" s="6" t="s">
        <v>4084</v>
      </c>
    </row>
    <row r="6616">
      <c r="A6616" s="9">
        <f t="shared" si="1"/>
        <v>4772</v>
      </c>
      <c r="B6616" s="5" t="s">
        <v>4123</v>
      </c>
      <c r="C6616" s="6" t="s">
        <v>655</v>
      </c>
    </row>
    <row r="6617">
      <c r="A6617" s="9">
        <f t="shared" si="1"/>
        <v>4772</v>
      </c>
      <c r="B6617" s="37" t="s">
        <v>4123</v>
      </c>
      <c r="C6617" s="28" t="s">
        <v>23633</v>
      </c>
    </row>
    <row r="6618">
      <c r="A6618" s="9">
        <f t="shared" si="1"/>
        <v>4773</v>
      </c>
      <c r="B6618" s="8" t="s">
        <v>4124</v>
      </c>
      <c r="C6618" s="9" t="s">
        <v>416</v>
      </c>
    </row>
    <row r="6619">
      <c r="A6619" s="9">
        <f t="shared" si="1"/>
        <v>4774</v>
      </c>
      <c r="B6619" s="5" t="s">
        <v>4125</v>
      </c>
      <c r="C6619" s="6" t="s">
        <v>765</v>
      </c>
    </row>
    <row r="6620">
      <c r="A6620" s="9">
        <f t="shared" si="1"/>
        <v>4775</v>
      </c>
      <c r="B6620" s="5" t="s">
        <v>4126</v>
      </c>
      <c r="C6620" s="6" t="s">
        <v>4084</v>
      </c>
    </row>
    <row r="6621">
      <c r="A6621" s="9">
        <f t="shared" si="1"/>
        <v>4775</v>
      </c>
      <c r="B6621" s="5" t="s">
        <v>4126</v>
      </c>
      <c r="C6621" s="6" t="s">
        <v>656</v>
      </c>
    </row>
    <row r="6622">
      <c r="A6622" s="9">
        <f t="shared" si="1"/>
        <v>4775</v>
      </c>
      <c r="B6622" s="5" t="s">
        <v>4126</v>
      </c>
      <c r="C6622" s="6" t="s">
        <v>40</v>
      </c>
    </row>
    <row r="6623">
      <c r="A6623" s="9">
        <f t="shared" si="1"/>
        <v>4775</v>
      </c>
      <c r="B6623" s="5" t="s">
        <v>4126</v>
      </c>
      <c r="C6623" s="6" t="s">
        <v>23628</v>
      </c>
    </row>
    <row r="6624">
      <c r="A6624" s="9">
        <f t="shared" si="1"/>
        <v>4776</v>
      </c>
      <c r="B6624" s="5" t="s">
        <v>4127</v>
      </c>
      <c r="C6624" s="6" t="s">
        <v>4084</v>
      </c>
    </row>
    <row r="6625">
      <c r="A6625" s="9">
        <f t="shared" si="1"/>
        <v>4776</v>
      </c>
      <c r="B6625" s="5" t="s">
        <v>4127</v>
      </c>
      <c r="C6625" s="6" t="s">
        <v>656</v>
      </c>
    </row>
    <row r="6626">
      <c r="A6626" s="9">
        <f t="shared" si="1"/>
        <v>4776</v>
      </c>
      <c r="B6626" s="5" t="s">
        <v>4127</v>
      </c>
      <c r="C6626" s="6" t="s">
        <v>1007</v>
      </c>
    </row>
    <row r="6627">
      <c r="A6627" s="9">
        <f t="shared" si="1"/>
        <v>4776</v>
      </c>
      <c r="B6627" s="5" t="s">
        <v>4127</v>
      </c>
      <c r="C6627" s="6" t="s">
        <v>23628</v>
      </c>
    </row>
    <row r="6628">
      <c r="A6628" s="9">
        <f t="shared" si="1"/>
        <v>4777</v>
      </c>
      <c r="B6628" s="5" t="s">
        <v>4128</v>
      </c>
      <c r="C6628" s="6" t="s">
        <v>4084</v>
      </c>
    </row>
    <row r="6629">
      <c r="A6629" s="9">
        <f t="shared" si="1"/>
        <v>4777</v>
      </c>
      <c r="B6629" s="5" t="s">
        <v>4128</v>
      </c>
      <c r="C6629" s="6" t="s">
        <v>655</v>
      </c>
    </row>
    <row r="6630">
      <c r="A6630" s="9">
        <f t="shared" si="1"/>
        <v>4777</v>
      </c>
      <c r="B6630" s="37" t="s">
        <v>4128</v>
      </c>
      <c r="C6630" s="28" t="s">
        <v>23633</v>
      </c>
    </row>
    <row r="6631">
      <c r="A6631" s="9">
        <f t="shared" si="1"/>
        <v>4778</v>
      </c>
      <c r="B6631" s="5" t="s">
        <v>4129</v>
      </c>
      <c r="C6631" s="6" t="s">
        <v>4084</v>
      </c>
    </row>
    <row r="6632">
      <c r="A6632" s="9">
        <f t="shared" si="1"/>
        <v>4778</v>
      </c>
      <c r="B6632" s="5" t="s">
        <v>4129</v>
      </c>
      <c r="C6632" s="6" t="s">
        <v>656</v>
      </c>
    </row>
    <row r="6633">
      <c r="A6633" s="9">
        <f t="shared" si="1"/>
        <v>4778</v>
      </c>
      <c r="B6633" s="5" t="s">
        <v>4129</v>
      </c>
      <c r="C6633" s="6" t="s">
        <v>23628</v>
      </c>
    </row>
    <row r="6634">
      <c r="A6634" s="9">
        <f t="shared" si="1"/>
        <v>4779</v>
      </c>
      <c r="B6634" s="5" t="s">
        <v>4130</v>
      </c>
      <c r="C6634" s="6" t="s">
        <v>4084</v>
      </c>
    </row>
    <row r="6635">
      <c r="A6635" s="9">
        <f t="shared" si="1"/>
        <v>4779</v>
      </c>
      <c r="B6635" s="5" t="s">
        <v>4130</v>
      </c>
      <c r="C6635" s="6" t="s">
        <v>655</v>
      </c>
    </row>
    <row r="6636">
      <c r="A6636" s="9">
        <f t="shared" si="1"/>
        <v>4779</v>
      </c>
      <c r="B6636" s="37" t="s">
        <v>4130</v>
      </c>
      <c r="C6636" s="28" t="s">
        <v>23633</v>
      </c>
    </row>
    <row r="6637">
      <c r="A6637" s="9">
        <f t="shared" si="1"/>
        <v>4780</v>
      </c>
      <c r="B6637" s="5" t="s">
        <v>4131</v>
      </c>
      <c r="C6637" s="6" t="s">
        <v>4084</v>
      </c>
    </row>
    <row r="6638">
      <c r="A6638" s="9">
        <f t="shared" si="1"/>
        <v>4780</v>
      </c>
      <c r="B6638" s="5" t="s">
        <v>4131</v>
      </c>
      <c r="C6638" s="6" t="s">
        <v>4132</v>
      </c>
    </row>
    <row r="6639">
      <c r="A6639" s="9">
        <f t="shared" si="1"/>
        <v>4780</v>
      </c>
      <c r="B6639" s="5" t="s">
        <v>4131</v>
      </c>
      <c r="C6639" s="6" t="s">
        <v>23628</v>
      </c>
    </row>
    <row r="6640">
      <c r="A6640" s="9">
        <f t="shared" si="1"/>
        <v>4781</v>
      </c>
      <c r="B6640" s="5" t="s">
        <v>4133</v>
      </c>
      <c r="C6640" s="6" t="s">
        <v>4084</v>
      </c>
    </row>
    <row r="6641">
      <c r="A6641" s="9">
        <f t="shared" si="1"/>
        <v>4781</v>
      </c>
      <c r="B6641" s="5" t="s">
        <v>4133</v>
      </c>
      <c r="C6641" s="6" t="s">
        <v>4134</v>
      </c>
    </row>
    <row r="6642">
      <c r="A6642" s="9">
        <f t="shared" si="1"/>
        <v>4781</v>
      </c>
      <c r="B6642" s="5" t="s">
        <v>4133</v>
      </c>
      <c r="C6642" s="6" t="s">
        <v>162</v>
      </c>
    </row>
    <row r="6643">
      <c r="A6643" s="9">
        <f t="shared" si="1"/>
        <v>4781</v>
      </c>
      <c r="B6643" s="5" t="s">
        <v>4133</v>
      </c>
      <c r="C6643" s="6" t="s">
        <v>23628</v>
      </c>
    </row>
    <row r="6644">
      <c r="A6644" s="9">
        <f t="shared" si="1"/>
        <v>4782</v>
      </c>
      <c r="B6644" s="5" t="s">
        <v>4135</v>
      </c>
      <c r="C6644" s="6" t="s">
        <v>4084</v>
      </c>
    </row>
    <row r="6645">
      <c r="A6645" s="9">
        <f t="shared" si="1"/>
        <v>4782</v>
      </c>
      <c r="B6645" s="5" t="s">
        <v>4135</v>
      </c>
      <c r="C6645" s="6" t="s">
        <v>69</v>
      </c>
    </row>
    <row r="6646">
      <c r="A6646" s="9">
        <f t="shared" si="1"/>
        <v>4782</v>
      </c>
      <c r="B6646" s="5" t="s">
        <v>4135</v>
      </c>
      <c r="C6646" s="6" t="s">
        <v>40</v>
      </c>
    </row>
    <row r="6647">
      <c r="A6647" s="9">
        <f t="shared" si="1"/>
        <v>4782</v>
      </c>
      <c r="B6647" s="5" t="s">
        <v>4135</v>
      </c>
      <c r="C6647" s="6" t="s">
        <v>23628</v>
      </c>
    </row>
    <row r="6648">
      <c r="A6648" s="9">
        <f t="shared" si="1"/>
        <v>4783</v>
      </c>
      <c r="B6648" s="5" t="s">
        <v>4136</v>
      </c>
      <c r="C6648" s="6" t="s">
        <v>4084</v>
      </c>
    </row>
    <row r="6649">
      <c r="A6649" s="9">
        <f t="shared" si="1"/>
        <v>4784</v>
      </c>
      <c r="B6649" s="5" t="s">
        <v>4137</v>
      </c>
      <c r="C6649" s="6" t="s">
        <v>4084</v>
      </c>
    </row>
    <row r="6650">
      <c r="A6650" s="9">
        <f t="shared" si="1"/>
        <v>4785</v>
      </c>
      <c r="B6650" s="5" t="s">
        <v>4138</v>
      </c>
      <c r="C6650" s="6" t="s">
        <v>48</v>
      </c>
    </row>
    <row r="6651">
      <c r="A6651" s="9">
        <f t="shared" si="1"/>
        <v>4786</v>
      </c>
      <c r="B6651" s="5" t="s">
        <v>4139</v>
      </c>
      <c r="C6651" s="6" t="s">
        <v>324</v>
      </c>
    </row>
    <row r="6652">
      <c r="A6652" s="9">
        <f t="shared" si="1"/>
        <v>4786</v>
      </c>
      <c r="B6652" s="5" t="s">
        <v>4139</v>
      </c>
      <c r="C6652" s="6" t="s">
        <v>23637</v>
      </c>
    </row>
    <row r="6653">
      <c r="A6653" s="9">
        <f t="shared" si="1"/>
        <v>4787</v>
      </c>
      <c r="B6653" s="5" t="s">
        <v>4140</v>
      </c>
      <c r="C6653" s="6" t="s">
        <v>324</v>
      </c>
    </row>
    <row r="6654">
      <c r="A6654" s="9">
        <f t="shared" si="1"/>
        <v>4787</v>
      </c>
      <c r="B6654" s="5" t="s">
        <v>4140</v>
      </c>
      <c r="C6654" s="6" t="s">
        <v>23637</v>
      </c>
    </row>
    <row r="6655">
      <c r="A6655" s="9">
        <f t="shared" si="1"/>
        <v>4788</v>
      </c>
      <c r="B6655" s="8" t="s">
        <v>4141</v>
      </c>
      <c r="C6655" s="9" t="s">
        <v>815</v>
      </c>
    </row>
    <row r="6656">
      <c r="A6656" s="9">
        <f t="shared" si="1"/>
        <v>4789</v>
      </c>
      <c r="B6656" s="8" t="s">
        <v>4142</v>
      </c>
      <c r="C6656" s="9" t="s">
        <v>815</v>
      </c>
    </row>
    <row r="6657">
      <c r="A6657" s="9">
        <f t="shared" si="1"/>
        <v>4790</v>
      </c>
      <c r="B6657" s="5" t="s">
        <v>4143</v>
      </c>
      <c r="C6657" s="6" t="s">
        <v>1207</v>
      </c>
    </row>
    <row r="6658">
      <c r="A6658" s="9">
        <f t="shared" si="1"/>
        <v>4791</v>
      </c>
      <c r="B6658" s="8" t="s">
        <v>4144</v>
      </c>
      <c r="C6658" s="9" t="s">
        <v>815</v>
      </c>
    </row>
    <row r="6659">
      <c r="A6659" s="9">
        <f t="shared" si="1"/>
        <v>4792</v>
      </c>
      <c r="B6659" s="32" t="s">
        <v>24497</v>
      </c>
      <c r="C6659" s="26" t="s">
        <v>67</v>
      </c>
    </row>
    <row r="6660">
      <c r="A6660" s="9">
        <f t="shared" si="1"/>
        <v>4793</v>
      </c>
      <c r="B6660" s="8" t="s">
        <v>4145</v>
      </c>
      <c r="C6660" s="9" t="s">
        <v>10</v>
      </c>
    </row>
    <row r="6661">
      <c r="A6661" s="9">
        <f t="shared" si="1"/>
        <v>4793</v>
      </c>
      <c r="B6661" s="8" t="s">
        <v>4145</v>
      </c>
      <c r="C6661" s="9" t="s">
        <v>60</v>
      </c>
    </row>
    <row r="6662">
      <c r="A6662" s="9">
        <f t="shared" si="1"/>
        <v>4793</v>
      </c>
      <c r="B6662" s="8" t="s">
        <v>4145</v>
      </c>
      <c r="C6662" s="9" t="s">
        <v>162</v>
      </c>
    </row>
    <row r="6663">
      <c r="A6663" s="9">
        <f t="shared" si="1"/>
        <v>4794</v>
      </c>
      <c r="B6663" s="8" t="s">
        <v>4146</v>
      </c>
      <c r="C6663" s="9" t="s">
        <v>60</v>
      </c>
    </row>
    <row r="6664">
      <c r="A6664" s="9">
        <f t="shared" si="1"/>
        <v>4794</v>
      </c>
      <c r="B6664" s="8" t="s">
        <v>4146</v>
      </c>
      <c r="C6664" s="6" t="s">
        <v>23637</v>
      </c>
    </row>
    <row r="6665">
      <c r="A6665" s="9">
        <f t="shared" si="1"/>
        <v>4794</v>
      </c>
      <c r="B6665" s="8" t="s">
        <v>4146</v>
      </c>
      <c r="C6665" s="6" t="s">
        <v>90</v>
      </c>
    </row>
    <row r="6666">
      <c r="A6666" s="9">
        <f t="shared" si="1"/>
        <v>4794</v>
      </c>
      <c r="B6666" s="8" t="s">
        <v>4146</v>
      </c>
      <c r="C6666" s="6" t="s">
        <v>91</v>
      </c>
    </row>
    <row r="6667">
      <c r="A6667" s="9">
        <f t="shared" si="1"/>
        <v>4795</v>
      </c>
      <c r="B6667" s="5" t="s">
        <v>4147</v>
      </c>
      <c r="C6667" s="6" t="s">
        <v>471</v>
      </c>
    </row>
    <row r="6668">
      <c r="A6668" s="9">
        <f t="shared" si="1"/>
        <v>4796</v>
      </c>
      <c r="B6668" s="8" t="s">
        <v>4148</v>
      </c>
      <c r="C6668" s="9" t="s">
        <v>83</v>
      </c>
    </row>
    <row r="6669">
      <c r="A6669" s="9">
        <f t="shared" si="1"/>
        <v>4797</v>
      </c>
      <c r="B6669" s="8" t="s">
        <v>4149</v>
      </c>
      <c r="C6669" s="9" t="s">
        <v>40</v>
      </c>
    </row>
    <row r="6670">
      <c r="A6670" s="9">
        <f t="shared" si="1"/>
        <v>4798</v>
      </c>
      <c r="B6670" s="8" t="s">
        <v>4150</v>
      </c>
      <c r="C6670" s="9" t="s">
        <v>88</v>
      </c>
    </row>
    <row r="6671">
      <c r="A6671" s="9">
        <f t="shared" si="1"/>
        <v>4799</v>
      </c>
      <c r="B6671" s="25" t="s">
        <v>24498</v>
      </c>
      <c r="C6671" s="26" t="s">
        <v>23808</v>
      </c>
    </row>
    <row r="6672">
      <c r="A6672" s="9">
        <f t="shared" si="1"/>
        <v>4800</v>
      </c>
      <c r="B6672" s="5" t="s">
        <v>4151</v>
      </c>
      <c r="C6672" s="6" t="s">
        <v>785</v>
      </c>
    </row>
    <row r="6673">
      <c r="A6673" s="9">
        <f t="shared" si="1"/>
        <v>4801</v>
      </c>
      <c r="B6673" s="8" t="s">
        <v>4152</v>
      </c>
      <c r="C6673" s="9" t="s">
        <v>56</v>
      </c>
    </row>
    <row r="6674">
      <c r="A6674" s="9">
        <f t="shared" si="1"/>
        <v>4802</v>
      </c>
      <c r="B6674" s="5" t="s">
        <v>4153</v>
      </c>
      <c r="C6674" s="6" t="s">
        <v>1394</v>
      </c>
    </row>
    <row r="6675">
      <c r="A6675" s="9">
        <f t="shared" si="1"/>
        <v>4803</v>
      </c>
      <c r="B6675" s="5" t="s">
        <v>4154</v>
      </c>
      <c r="C6675" s="6" t="s">
        <v>621</v>
      </c>
    </row>
    <row r="6676">
      <c r="A6676" s="9">
        <f t="shared" si="1"/>
        <v>4804</v>
      </c>
      <c r="B6676" s="5" t="s">
        <v>4155</v>
      </c>
      <c r="C6676" s="6" t="s">
        <v>798</v>
      </c>
    </row>
    <row r="6677">
      <c r="A6677" s="9">
        <f t="shared" si="1"/>
        <v>4804</v>
      </c>
      <c r="B6677" s="5" t="s">
        <v>4155</v>
      </c>
      <c r="C6677" s="6" t="s">
        <v>23628</v>
      </c>
    </row>
    <row r="6678">
      <c r="A6678" s="9">
        <f t="shared" si="1"/>
        <v>4805</v>
      </c>
      <c r="B6678" s="5" t="s">
        <v>4156</v>
      </c>
      <c r="C6678" s="6" t="s">
        <v>1290</v>
      </c>
    </row>
    <row r="6679">
      <c r="A6679" s="9">
        <f t="shared" si="1"/>
        <v>4806</v>
      </c>
      <c r="B6679" s="5" t="s">
        <v>4157</v>
      </c>
      <c r="C6679" s="6" t="s">
        <v>420</v>
      </c>
    </row>
    <row r="6680">
      <c r="A6680" s="9">
        <f t="shared" si="1"/>
        <v>4806</v>
      </c>
      <c r="B6680" s="5" t="s">
        <v>4157</v>
      </c>
      <c r="C6680" s="6" t="s">
        <v>23672</v>
      </c>
    </row>
    <row r="6681">
      <c r="A6681" s="9">
        <f t="shared" si="1"/>
        <v>4807</v>
      </c>
      <c r="B6681" s="5" t="s">
        <v>4158</v>
      </c>
      <c r="C6681" s="6" t="s">
        <v>785</v>
      </c>
    </row>
    <row r="6682">
      <c r="A6682" s="9">
        <f t="shared" si="1"/>
        <v>4808</v>
      </c>
      <c r="B6682" s="5" t="s">
        <v>4159</v>
      </c>
      <c r="C6682" s="6" t="s">
        <v>621</v>
      </c>
    </row>
    <row r="6683">
      <c r="A6683" s="9">
        <f t="shared" si="1"/>
        <v>4809</v>
      </c>
      <c r="B6683" s="8" t="s">
        <v>4160</v>
      </c>
      <c r="C6683" s="9" t="s">
        <v>818</v>
      </c>
    </row>
    <row r="6684">
      <c r="A6684" s="9">
        <f t="shared" si="1"/>
        <v>4810</v>
      </c>
      <c r="B6684" s="5" t="s">
        <v>4161</v>
      </c>
      <c r="C6684" s="6" t="s">
        <v>1324</v>
      </c>
    </row>
    <row r="6685">
      <c r="A6685" s="9">
        <f t="shared" si="1"/>
        <v>4811</v>
      </c>
      <c r="B6685" s="16" t="s">
        <v>4162</v>
      </c>
      <c r="C6685" s="6" t="s">
        <v>1235</v>
      </c>
    </row>
    <row r="6686">
      <c r="A6686" s="9">
        <f t="shared" si="1"/>
        <v>4812</v>
      </c>
      <c r="B6686" s="8" t="s">
        <v>4163</v>
      </c>
      <c r="C6686" s="9" t="s">
        <v>40</v>
      </c>
    </row>
    <row r="6687">
      <c r="A6687" s="9">
        <f t="shared" si="1"/>
        <v>4813</v>
      </c>
      <c r="B6687" s="30" t="s">
        <v>24499</v>
      </c>
      <c r="C6687" s="26" t="s">
        <v>23737</v>
      </c>
    </row>
    <row r="6688">
      <c r="A6688" s="9">
        <f t="shared" si="1"/>
        <v>4814</v>
      </c>
      <c r="B6688" s="5" t="s">
        <v>4164</v>
      </c>
      <c r="C6688" s="6" t="s">
        <v>346</v>
      </c>
    </row>
    <row r="6689">
      <c r="A6689" s="9">
        <f t="shared" si="1"/>
        <v>4814</v>
      </c>
      <c r="B6689" s="5" t="s">
        <v>4164</v>
      </c>
      <c r="C6689" s="6" t="s">
        <v>23628</v>
      </c>
    </row>
    <row r="6690">
      <c r="A6690" s="9">
        <f t="shared" si="1"/>
        <v>4815</v>
      </c>
      <c r="B6690" s="8" t="s">
        <v>4165</v>
      </c>
      <c r="C6690" s="9" t="s">
        <v>1169</v>
      </c>
    </row>
    <row r="6691">
      <c r="A6691" s="9">
        <f t="shared" si="1"/>
        <v>4816</v>
      </c>
      <c r="B6691" s="8" t="s">
        <v>4166</v>
      </c>
      <c r="C6691" s="9" t="s">
        <v>40</v>
      </c>
    </row>
    <row r="6692">
      <c r="A6692" s="9">
        <f t="shared" si="1"/>
        <v>4817</v>
      </c>
      <c r="B6692" s="15" t="s">
        <v>4167</v>
      </c>
      <c r="C6692" s="11" t="s">
        <v>423</v>
      </c>
    </row>
    <row r="6693">
      <c r="A6693" s="9">
        <f t="shared" si="1"/>
        <v>4818</v>
      </c>
      <c r="B6693" s="5" t="s">
        <v>4168</v>
      </c>
      <c r="C6693" s="6" t="s">
        <v>1369</v>
      </c>
    </row>
    <row r="6694">
      <c r="A6694" s="9">
        <f t="shared" si="1"/>
        <v>4818</v>
      </c>
      <c r="B6694" s="5" t="s">
        <v>4168</v>
      </c>
      <c r="C6694" s="6" t="s">
        <v>46</v>
      </c>
    </row>
    <row r="6695">
      <c r="A6695" s="9">
        <f t="shared" si="1"/>
        <v>4819</v>
      </c>
      <c r="B6695" s="8" t="s">
        <v>4169</v>
      </c>
      <c r="C6695" s="9" t="s">
        <v>616</v>
      </c>
    </row>
    <row r="6696">
      <c r="A6696" s="9">
        <f t="shared" si="1"/>
        <v>4820</v>
      </c>
      <c r="B6696" s="5" t="s">
        <v>4170</v>
      </c>
      <c r="C6696" s="6" t="s">
        <v>367</v>
      </c>
    </row>
    <row r="6697">
      <c r="A6697" s="9">
        <f t="shared" si="1"/>
        <v>4821</v>
      </c>
      <c r="B6697" s="8" t="s">
        <v>4171</v>
      </c>
      <c r="C6697" s="9" t="s">
        <v>65</v>
      </c>
    </row>
    <row r="6698">
      <c r="A6698" s="9">
        <f t="shared" si="1"/>
        <v>4822</v>
      </c>
      <c r="B6698" s="8" t="s">
        <v>4172</v>
      </c>
      <c r="C6698" s="9" t="s">
        <v>46</v>
      </c>
    </row>
    <row r="6699">
      <c r="A6699" s="9">
        <f t="shared" si="1"/>
        <v>4823</v>
      </c>
      <c r="B6699" s="8" t="s">
        <v>4173</v>
      </c>
      <c r="C6699" s="9" t="s">
        <v>815</v>
      </c>
    </row>
    <row r="6700">
      <c r="A6700" s="9">
        <f t="shared" si="1"/>
        <v>4824</v>
      </c>
      <c r="B6700" s="8" t="s">
        <v>4174</v>
      </c>
      <c r="C6700" s="9" t="s">
        <v>40</v>
      </c>
    </row>
    <row r="6701">
      <c r="A6701" s="9">
        <f t="shared" si="1"/>
        <v>4825</v>
      </c>
      <c r="B6701" s="5" t="s">
        <v>4175</v>
      </c>
      <c r="C6701" s="6" t="s">
        <v>97</v>
      </c>
    </row>
    <row r="6702">
      <c r="A6702" s="9">
        <f t="shared" si="1"/>
        <v>4825</v>
      </c>
      <c r="B6702" s="5" t="s">
        <v>4175</v>
      </c>
      <c r="C6702" s="6" t="s">
        <v>23637</v>
      </c>
    </row>
    <row r="6703">
      <c r="A6703" s="9">
        <f t="shared" si="1"/>
        <v>4826</v>
      </c>
      <c r="B6703" s="8" t="s">
        <v>4176</v>
      </c>
      <c r="C6703" s="9" t="s">
        <v>40</v>
      </c>
    </row>
    <row r="6704">
      <c r="A6704" s="9">
        <f t="shared" si="1"/>
        <v>4827</v>
      </c>
      <c r="B6704" s="8" t="s">
        <v>4177</v>
      </c>
      <c r="C6704" s="9" t="s">
        <v>835</v>
      </c>
    </row>
    <row r="6705">
      <c r="A6705" s="9">
        <f t="shared" si="1"/>
        <v>4828</v>
      </c>
      <c r="B6705" s="8" t="s">
        <v>4178</v>
      </c>
      <c r="C6705" s="9" t="s">
        <v>40</v>
      </c>
    </row>
    <row r="6706">
      <c r="A6706" s="9">
        <f t="shared" si="1"/>
        <v>4829</v>
      </c>
      <c r="B6706" s="5" t="s">
        <v>4179</v>
      </c>
      <c r="C6706" s="6" t="s">
        <v>40</v>
      </c>
    </row>
    <row r="6707">
      <c r="A6707" s="9">
        <f t="shared" si="1"/>
        <v>4830</v>
      </c>
      <c r="B6707" s="25" t="s">
        <v>24500</v>
      </c>
      <c r="C6707" s="26" t="s">
        <v>23761</v>
      </c>
    </row>
    <row r="6708">
      <c r="A6708" s="9">
        <f t="shared" si="1"/>
        <v>4831</v>
      </c>
      <c r="B6708" s="8" t="s">
        <v>4180</v>
      </c>
      <c r="C6708" s="9" t="s">
        <v>64</v>
      </c>
    </row>
    <row r="6709">
      <c r="A6709" s="9">
        <f t="shared" si="1"/>
        <v>4832</v>
      </c>
      <c r="B6709" s="8" t="s">
        <v>4181</v>
      </c>
      <c r="C6709" s="9" t="s">
        <v>815</v>
      </c>
    </row>
    <row r="6710">
      <c r="A6710" s="9">
        <f t="shared" si="1"/>
        <v>4833</v>
      </c>
      <c r="B6710" s="5" t="s">
        <v>4182</v>
      </c>
      <c r="C6710" s="6" t="s">
        <v>1378</v>
      </c>
    </row>
    <row r="6711">
      <c r="A6711" s="9">
        <f t="shared" si="1"/>
        <v>4834</v>
      </c>
      <c r="B6711" s="8" t="s">
        <v>4183</v>
      </c>
      <c r="C6711" s="9" t="s">
        <v>40</v>
      </c>
    </row>
    <row r="6712">
      <c r="A6712" s="9">
        <f t="shared" si="1"/>
        <v>4835</v>
      </c>
      <c r="B6712" s="8" t="s">
        <v>4184</v>
      </c>
      <c r="C6712" s="9" t="s">
        <v>142</v>
      </c>
    </row>
    <row r="6713">
      <c r="A6713" s="9">
        <f t="shared" si="1"/>
        <v>4836</v>
      </c>
      <c r="B6713" s="5" t="s">
        <v>4185</v>
      </c>
      <c r="C6713" s="6" t="s">
        <v>1007</v>
      </c>
    </row>
    <row r="6714">
      <c r="A6714" s="9">
        <f t="shared" si="1"/>
        <v>4836</v>
      </c>
      <c r="B6714" s="5" t="s">
        <v>4185</v>
      </c>
      <c r="C6714" s="6" t="s">
        <v>656</v>
      </c>
    </row>
    <row r="6715">
      <c r="A6715" s="9">
        <f t="shared" si="1"/>
        <v>4836</v>
      </c>
      <c r="B6715" s="5" t="s">
        <v>4185</v>
      </c>
      <c r="C6715" s="6" t="s">
        <v>23628</v>
      </c>
    </row>
    <row r="6716">
      <c r="A6716" s="9">
        <f t="shared" si="1"/>
        <v>4837</v>
      </c>
      <c r="B6716" s="8" t="s">
        <v>4186</v>
      </c>
      <c r="C6716" s="9" t="s">
        <v>835</v>
      </c>
    </row>
    <row r="6717">
      <c r="A6717" s="9">
        <f t="shared" si="1"/>
        <v>4838</v>
      </c>
      <c r="B6717" s="25" t="s">
        <v>24501</v>
      </c>
      <c r="C6717" s="26" t="s">
        <v>23808</v>
      </c>
    </row>
    <row r="6718">
      <c r="A6718" s="9">
        <f t="shared" si="1"/>
        <v>4839</v>
      </c>
      <c r="B6718" s="5" t="s">
        <v>4187</v>
      </c>
      <c r="C6718" s="6" t="s">
        <v>1378</v>
      </c>
    </row>
    <row r="6719">
      <c r="A6719" s="9">
        <f t="shared" si="1"/>
        <v>4840</v>
      </c>
      <c r="B6719" s="5" t="s">
        <v>4188</v>
      </c>
      <c r="C6719" s="6" t="s">
        <v>142</v>
      </c>
    </row>
    <row r="6720">
      <c r="A6720" s="9">
        <f t="shared" si="1"/>
        <v>4841</v>
      </c>
      <c r="B6720" s="5" t="s">
        <v>4189</v>
      </c>
      <c r="C6720" s="6" t="s">
        <v>655</v>
      </c>
    </row>
    <row r="6721">
      <c r="A6721" s="9">
        <f t="shared" si="1"/>
        <v>4841</v>
      </c>
      <c r="B6721" s="5" t="s">
        <v>4189</v>
      </c>
      <c r="C6721" s="6" t="s">
        <v>656</v>
      </c>
    </row>
    <row r="6722">
      <c r="A6722" s="9">
        <f t="shared" si="1"/>
        <v>4841</v>
      </c>
      <c r="B6722" s="5" t="s">
        <v>4189</v>
      </c>
      <c r="C6722" s="6" t="s">
        <v>23628</v>
      </c>
    </row>
    <row r="6723">
      <c r="A6723" s="9">
        <f t="shared" si="1"/>
        <v>4841</v>
      </c>
      <c r="B6723" s="37" t="s">
        <v>4189</v>
      </c>
      <c r="C6723" s="28" t="s">
        <v>23633</v>
      </c>
    </row>
    <row r="6724">
      <c r="A6724" s="9">
        <f t="shared" si="1"/>
        <v>4842</v>
      </c>
      <c r="B6724" s="8" t="s">
        <v>4190</v>
      </c>
      <c r="C6724" s="9" t="s">
        <v>835</v>
      </c>
    </row>
    <row r="6725">
      <c r="A6725" s="9">
        <f t="shared" si="1"/>
        <v>4843</v>
      </c>
      <c r="B6725" s="5" t="s">
        <v>4191</v>
      </c>
      <c r="C6725" s="6" t="s">
        <v>656</v>
      </c>
    </row>
    <row r="6726">
      <c r="A6726" s="9">
        <f t="shared" si="1"/>
        <v>4843</v>
      </c>
      <c r="B6726" s="5" t="s">
        <v>4191</v>
      </c>
      <c r="C6726" s="6" t="s">
        <v>23628</v>
      </c>
    </row>
    <row r="6727">
      <c r="A6727" s="9">
        <f t="shared" si="1"/>
        <v>4844</v>
      </c>
      <c r="B6727" s="5" t="s">
        <v>4192</v>
      </c>
      <c r="C6727" s="6" t="s">
        <v>1007</v>
      </c>
    </row>
    <row r="6728">
      <c r="A6728" s="9">
        <f t="shared" si="1"/>
        <v>4844</v>
      </c>
      <c r="B6728" s="5" t="s">
        <v>4192</v>
      </c>
      <c r="C6728" s="6" t="s">
        <v>656</v>
      </c>
    </row>
    <row r="6729">
      <c r="A6729" s="9">
        <f t="shared" si="1"/>
        <v>4844</v>
      </c>
      <c r="B6729" s="5" t="s">
        <v>4192</v>
      </c>
      <c r="C6729" s="6" t="s">
        <v>23628</v>
      </c>
    </row>
    <row r="6730">
      <c r="A6730" s="9">
        <f t="shared" si="1"/>
        <v>4845</v>
      </c>
      <c r="B6730" s="5" t="s">
        <v>4193</v>
      </c>
      <c r="C6730" s="6" t="s">
        <v>655</v>
      </c>
    </row>
    <row r="6731">
      <c r="A6731" s="9">
        <f t="shared" si="1"/>
        <v>4845</v>
      </c>
      <c r="B6731" s="37" t="s">
        <v>4193</v>
      </c>
      <c r="C6731" s="28" t="s">
        <v>23633</v>
      </c>
    </row>
    <row r="6732">
      <c r="A6732" s="9">
        <f t="shared" si="1"/>
        <v>4846</v>
      </c>
      <c r="B6732" s="5" t="s">
        <v>4194</v>
      </c>
      <c r="C6732" s="6" t="s">
        <v>656</v>
      </c>
    </row>
    <row r="6733">
      <c r="A6733" s="9">
        <f t="shared" si="1"/>
        <v>4846</v>
      </c>
      <c r="B6733" s="5" t="s">
        <v>4194</v>
      </c>
      <c r="C6733" s="6" t="s">
        <v>655</v>
      </c>
    </row>
    <row r="6734">
      <c r="A6734" s="9">
        <f t="shared" si="1"/>
        <v>4846</v>
      </c>
      <c r="B6734" s="5" t="s">
        <v>4194</v>
      </c>
      <c r="C6734" s="6" t="s">
        <v>23628</v>
      </c>
    </row>
    <row r="6735">
      <c r="A6735" s="9">
        <f t="shared" si="1"/>
        <v>4846</v>
      </c>
      <c r="B6735" s="37" t="s">
        <v>4194</v>
      </c>
      <c r="C6735" s="28" t="s">
        <v>23633</v>
      </c>
    </row>
    <row r="6736">
      <c r="A6736" s="9">
        <f t="shared" si="1"/>
        <v>4847</v>
      </c>
      <c r="B6736" s="8" t="s">
        <v>4195</v>
      </c>
      <c r="C6736" s="9" t="s">
        <v>142</v>
      </c>
    </row>
    <row r="6737">
      <c r="A6737" s="9">
        <f t="shared" si="1"/>
        <v>4848</v>
      </c>
      <c r="B6737" s="8" t="s">
        <v>4196</v>
      </c>
      <c r="C6737" s="9" t="s">
        <v>835</v>
      </c>
    </row>
    <row r="6738">
      <c r="A6738" s="9">
        <f t="shared" si="1"/>
        <v>4849</v>
      </c>
      <c r="B6738" s="8" t="s">
        <v>4197</v>
      </c>
      <c r="C6738" s="9" t="s">
        <v>835</v>
      </c>
    </row>
    <row r="6739">
      <c r="A6739" s="9">
        <f t="shared" si="1"/>
        <v>4850</v>
      </c>
      <c r="B6739" s="5" t="s">
        <v>4198</v>
      </c>
      <c r="C6739" s="6" t="s">
        <v>367</v>
      </c>
    </row>
    <row r="6740" ht="19.5" customHeight="1">
      <c r="A6740" s="9">
        <f t="shared" si="1"/>
        <v>4851</v>
      </c>
      <c r="B6740" s="5" t="s">
        <v>4199</v>
      </c>
      <c r="C6740" s="6" t="s">
        <v>538</v>
      </c>
    </row>
    <row r="6741">
      <c r="A6741" s="9">
        <f t="shared" si="1"/>
        <v>4851</v>
      </c>
      <c r="B6741" s="5" t="s">
        <v>4199</v>
      </c>
      <c r="C6741" s="6" t="s">
        <v>23628</v>
      </c>
    </row>
    <row r="6742">
      <c r="A6742" s="9">
        <f t="shared" si="1"/>
        <v>4852</v>
      </c>
      <c r="B6742" s="8" t="s">
        <v>4200</v>
      </c>
      <c r="C6742" s="9" t="s">
        <v>815</v>
      </c>
    </row>
    <row r="6743">
      <c r="A6743" s="9">
        <f t="shared" si="1"/>
        <v>4853</v>
      </c>
      <c r="B6743" s="8" t="s">
        <v>4201</v>
      </c>
      <c r="C6743" s="9" t="s">
        <v>815</v>
      </c>
    </row>
    <row r="6744">
      <c r="A6744" s="9">
        <f t="shared" si="1"/>
        <v>4854</v>
      </c>
      <c r="B6744" s="8" t="s">
        <v>4202</v>
      </c>
      <c r="C6744" s="9" t="s">
        <v>815</v>
      </c>
    </row>
    <row r="6745">
      <c r="A6745" s="9">
        <f t="shared" si="1"/>
        <v>4855</v>
      </c>
      <c r="B6745" s="8" t="s">
        <v>4203</v>
      </c>
      <c r="C6745" s="9" t="s">
        <v>835</v>
      </c>
    </row>
    <row r="6746">
      <c r="A6746" s="9">
        <f t="shared" si="1"/>
        <v>4856</v>
      </c>
      <c r="B6746" s="8" t="s">
        <v>4204</v>
      </c>
      <c r="C6746" s="9" t="s">
        <v>815</v>
      </c>
    </row>
    <row r="6747">
      <c r="A6747" s="9">
        <f t="shared" si="1"/>
        <v>4857</v>
      </c>
      <c r="B6747" s="8" t="s">
        <v>4205</v>
      </c>
      <c r="C6747" s="9" t="s">
        <v>815</v>
      </c>
    </row>
    <row r="6748">
      <c r="A6748" s="9">
        <f t="shared" si="1"/>
        <v>4858</v>
      </c>
      <c r="B6748" s="8" t="s">
        <v>4206</v>
      </c>
      <c r="C6748" s="9" t="s">
        <v>815</v>
      </c>
    </row>
    <row r="6749">
      <c r="A6749" s="9">
        <f t="shared" si="1"/>
        <v>4859</v>
      </c>
      <c r="B6749" s="8" t="s">
        <v>4207</v>
      </c>
      <c r="C6749" s="9" t="s">
        <v>815</v>
      </c>
    </row>
    <row r="6750">
      <c r="A6750" s="9">
        <f t="shared" si="1"/>
        <v>4860</v>
      </c>
      <c r="B6750" s="8" t="s">
        <v>4208</v>
      </c>
      <c r="C6750" s="9" t="s">
        <v>815</v>
      </c>
    </row>
    <row r="6751">
      <c r="A6751" s="9">
        <f t="shared" si="1"/>
        <v>4861</v>
      </c>
      <c r="B6751" s="8" t="s">
        <v>4209</v>
      </c>
      <c r="C6751" s="9" t="s">
        <v>815</v>
      </c>
    </row>
    <row r="6752">
      <c r="A6752" s="9">
        <f t="shared" si="1"/>
        <v>4862</v>
      </c>
      <c r="B6752" s="5" t="s">
        <v>4210</v>
      </c>
      <c r="C6752" s="6" t="s">
        <v>4</v>
      </c>
    </row>
    <row r="6753">
      <c r="A6753" s="9">
        <f t="shared" si="1"/>
        <v>4863</v>
      </c>
      <c r="B6753" s="5" t="s">
        <v>4211</v>
      </c>
      <c r="C6753" s="6" t="s">
        <v>727</v>
      </c>
    </row>
    <row r="6754">
      <c r="A6754" s="9">
        <f t="shared" si="1"/>
        <v>4863</v>
      </c>
      <c r="B6754" s="5" t="s">
        <v>4211</v>
      </c>
      <c r="C6754" s="6" t="s">
        <v>681</v>
      </c>
    </row>
    <row r="6755">
      <c r="A6755" s="9">
        <f t="shared" si="1"/>
        <v>4864</v>
      </c>
      <c r="B6755" s="8" t="s">
        <v>4212</v>
      </c>
      <c r="C6755" s="9" t="s">
        <v>64</v>
      </c>
    </row>
    <row r="6756">
      <c r="A6756" s="9">
        <f t="shared" si="1"/>
        <v>4865</v>
      </c>
      <c r="B6756" s="25" t="s">
        <v>24502</v>
      </c>
      <c r="C6756" s="26" t="s">
        <v>23808</v>
      </c>
    </row>
    <row r="6757">
      <c r="A6757" s="9">
        <f t="shared" si="1"/>
        <v>4866</v>
      </c>
      <c r="B6757" s="5" t="s">
        <v>4213</v>
      </c>
      <c r="C6757" s="6" t="s">
        <v>1495</v>
      </c>
    </row>
    <row r="6758">
      <c r="A6758" s="9">
        <f t="shared" si="1"/>
        <v>4867</v>
      </c>
      <c r="B6758" s="8" t="s">
        <v>4214</v>
      </c>
      <c r="C6758" s="9" t="s">
        <v>893</v>
      </c>
    </row>
    <row r="6759">
      <c r="A6759" s="9">
        <f t="shared" si="1"/>
        <v>4868</v>
      </c>
      <c r="B6759" s="8" t="s">
        <v>4215</v>
      </c>
      <c r="C6759" s="9" t="s">
        <v>815</v>
      </c>
    </row>
    <row r="6760">
      <c r="A6760" s="9">
        <f t="shared" si="1"/>
        <v>4869</v>
      </c>
      <c r="B6760" s="8" t="s">
        <v>4216</v>
      </c>
      <c r="C6760" s="9" t="s">
        <v>815</v>
      </c>
    </row>
    <row r="6761">
      <c r="A6761" s="9">
        <f t="shared" si="1"/>
        <v>4870</v>
      </c>
      <c r="B6761" s="8" t="s">
        <v>4217</v>
      </c>
      <c r="C6761" s="6" t="s">
        <v>1012</v>
      </c>
    </row>
    <row r="6762">
      <c r="A6762" s="9">
        <f t="shared" si="1"/>
        <v>4871</v>
      </c>
      <c r="B6762" s="8" t="s">
        <v>4218</v>
      </c>
      <c r="C6762" s="9" t="s">
        <v>835</v>
      </c>
    </row>
    <row r="6763">
      <c r="A6763" s="9">
        <f t="shared" si="1"/>
        <v>4872</v>
      </c>
      <c r="B6763" s="8" t="s">
        <v>4219</v>
      </c>
      <c r="C6763" s="9" t="s">
        <v>815</v>
      </c>
    </row>
    <row r="6764">
      <c r="A6764" s="9">
        <f t="shared" si="1"/>
        <v>4873</v>
      </c>
      <c r="B6764" s="8" t="s">
        <v>4220</v>
      </c>
      <c r="C6764" s="6" t="s">
        <v>1012</v>
      </c>
    </row>
    <row r="6765">
      <c r="A6765" s="9">
        <f t="shared" si="1"/>
        <v>4874</v>
      </c>
      <c r="B6765" s="8" t="s">
        <v>4221</v>
      </c>
      <c r="C6765" s="9" t="s">
        <v>52</v>
      </c>
    </row>
    <row r="6766">
      <c r="A6766" s="9">
        <f t="shared" si="1"/>
        <v>4875</v>
      </c>
      <c r="B6766" s="8" t="s">
        <v>4222</v>
      </c>
      <c r="C6766" s="9" t="s">
        <v>547</v>
      </c>
    </row>
    <row r="6767">
      <c r="A6767" s="9">
        <f t="shared" si="1"/>
        <v>4876</v>
      </c>
      <c r="B6767" s="8" t="s">
        <v>4223</v>
      </c>
      <c r="C6767" s="9" t="s">
        <v>815</v>
      </c>
    </row>
    <row r="6768">
      <c r="A6768" s="9">
        <f t="shared" si="1"/>
        <v>4877</v>
      </c>
      <c r="B6768" s="8" t="s">
        <v>4224</v>
      </c>
      <c r="C6768" s="6" t="s">
        <v>1012</v>
      </c>
    </row>
    <row r="6769">
      <c r="A6769" s="9">
        <f t="shared" si="1"/>
        <v>4878</v>
      </c>
      <c r="B6769" s="8" t="s">
        <v>4225</v>
      </c>
      <c r="C6769" s="9" t="s">
        <v>815</v>
      </c>
    </row>
    <row r="6770">
      <c r="A6770" s="9">
        <f t="shared" si="1"/>
        <v>4878</v>
      </c>
      <c r="B6770" s="8" t="s">
        <v>4225</v>
      </c>
      <c r="C6770" s="9" t="s">
        <v>399</v>
      </c>
    </row>
    <row r="6771">
      <c r="A6771" s="9">
        <f t="shared" si="1"/>
        <v>4879</v>
      </c>
      <c r="B6771" s="5" t="s">
        <v>4226</v>
      </c>
      <c r="C6771" s="6" t="s">
        <v>1248</v>
      </c>
    </row>
    <row r="6772">
      <c r="A6772" s="9">
        <f t="shared" si="1"/>
        <v>4879</v>
      </c>
      <c r="B6772" s="5" t="s">
        <v>4226</v>
      </c>
      <c r="C6772" s="6" t="s">
        <v>815</v>
      </c>
    </row>
    <row r="6773">
      <c r="A6773" s="9">
        <f t="shared" si="1"/>
        <v>4880</v>
      </c>
      <c r="B6773" s="8" t="s">
        <v>4227</v>
      </c>
      <c r="C6773" s="9" t="s">
        <v>815</v>
      </c>
    </row>
    <row r="6774">
      <c r="A6774" s="9">
        <f t="shared" si="1"/>
        <v>4881</v>
      </c>
      <c r="B6774" s="8" t="s">
        <v>4228</v>
      </c>
      <c r="C6774" s="9" t="s">
        <v>815</v>
      </c>
    </row>
    <row r="6775">
      <c r="A6775" s="9">
        <f t="shared" si="1"/>
        <v>4882</v>
      </c>
      <c r="B6775" s="8" t="s">
        <v>4229</v>
      </c>
      <c r="C6775" s="9" t="s">
        <v>815</v>
      </c>
    </row>
    <row r="6776">
      <c r="A6776" s="9">
        <f t="shared" si="1"/>
        <v>4883</v>
      </c>
      <c r="B6776" s="25" t="s">
        <v>24503</v>
      </c>
      <c r="C6776" s="26" t="s">
        <v>23761</v>
      </c>
    </row>
    <row r="6777">
      <c r="A6777" s="9">
        <f t="shared" si="1"/>
        <v>4884</v>
      </c>
      <c r="B6777" s="8" t="s">
        <v>4230</v>
      </c>
      <c r="C6777" s="9" t="s">
        <v>815</v>
      </c>
    </row>
    <row r="6778">
      <c r="A6778" s="9">
        <f t="shared" si="1"/>
        <v>4885</v>
      </c>
      <c r="B6778" s="8" t="s">
        <v>4231</v>
      </c>
      <c r="C6778" s="9" t="s">
        <v>815</v>
      </c>
    </row>
    <row r="6779">
      <c r="A6779" s="9">
        <f t="shared" si="1"/>
        <v>4886</v>
      </c>
      <c r="B6779" s="8" t="s">
        <v>4232</v>
      </c>
      <c r="C6779" s="9" t="s">
        <v>815</v>
      </c>
    </row>
    <row r="6780">
      <c r="A6780" s="9">
        <f t="shared" si="1"/>
        <v>4887</v>
      </c>
      <c r="B6780" s="8" t="s">
        <v>4233</v>
      </c>
      <c r="C6780" s="9" t="s">
        <v>815</v>
      </c>
    </row>
    <row r="6781">
      <c r="A6781" s="9">
        <f t="shared" si="1"/>
        <v>4888</v>
      </c>
      <c r="B6781" s="8" t="s">
        <v>4234</v>
      </c>
      <c r="C6781" s="9" t="s">
        <v>815</v>
      </c>
    </row>
    <row r="6782">
      <c r="A6782" s="9">
        <f t="shared" si="1"/>
        <v>4889</v>
      </c>
      <c r="B6782" s="25" t="s">
        <v>24504</v>
      </c>
      <c r="C6782" s="26" t="s">
        <v>23761</v>
      </c>
    </row>
    <row r="6783">
      <c r="A6783" s="9">
        <f t="shared" si="1"/>
        <v>4890</v>
      </c>
      <c r="B6783" s="8" t="s">
        <v>4235</v>
      </c>
      <c r="C6783" s="9" t="s">
        <v>815</v>
      </c>
    </row>
    <row r="6784">
      <c r="A6784" s="9">
        <f t="shared" si="1"/>
        <v>4891</v>
      </c>
      <c r="B6784" s="5" t="s">
        <v>4236</v>
      </c>
      <c r="C6784" s="6" t="s">
        <v>815</v>
      </c>
    </row>
    <row r="6785">
      <c r="A6785" s="9">
        <f t="shared" si="1"/>
        <v>4892</v>
      </c>
      <c r="B6785" s="8" t="s">
        <v>4237</v>
      </c>
      <c r="C6785" s="9" t="s">
        <v>815</v>
      </c>
    </row>
    <row r="6786">
      <c r="A6786" s="9">
        <f t="shared" si="1"/>
        <v>4893</v>
      </c>
      <c r="B6786" s="5" t="s">
        <v>4238</v>
      </c>
      <c r="C6786" s="6" t="s">
        <v>989</v>
      </c>
    </row>
    <row r="6787">
      <c r="A6787" s="9">
        <f t="shared" si="1"/>
        <v>4894</v>
      </c>
      <c r="B6787" s="8" t="s">
        <v>4239</v>
      </c>
      <c r="C6787" s="9" t="s">
        <v>614</v>
      </c>
    </row>
    <row r="6788">
      <c r="A6788" s="9">
        <f t="shared" si="1"/>
        <v>4895</v>
      </c>
      <c r="B6788" s="8" t="s">
        <v>4240</v>
      </c>
      <c r="C6788" s="9" t="s">
        <v>815</v>
      </c>
    </row>
    <row r="6789">
      <c r="A6789" s="9">
        <f t="shared" si="1"/>
        <v>4896</v>
      </c>
      <c r="B6789" s="8" t="s">
        <v>4241</v>
      </c>
      <c r="C6789" s="9" t="s">
        <v>815</v>
      </c>
    </row>
    <row r="6790">
      <c r="A6790" s="9">
        <f t="shared" si="1"/>
        <v>4897</v>
      </c>
      <c r="B6790" s="8" t="s">
        <v>4242</v>
      </c>
      <c r="C6790" s="9" t="s">
        <v>815</v>
      </c>
    </row>
    <row r="6791">
      <c r="A6791" s="9">
        <f t="shared" si="1"/>
        <v>4898</v>
      </c>
      <c r="B6791" s="5" t="s">
        <v>4243</v>
      </c>
      <c r="C6791" s="6" t="s">
        <v>32</v>
      </c>
    </row>
    <row r="6792">
      <c r="A6792" s="9">
        <f t="shared" si="1"/>
        <v>4899</v>
      </c>
      <c r="B6792" s="8" t="s">
        <v>4244</v>
      </c>
      <c r="C6792" s="9" t="s">
        <v>815</v>
      </c>
    </row>
    <row r="6793">
      <c r="A6793" s="9">
        <f t="shared" si="1"/>
        <v>4900</v>
      </c>
      <c r="B6793" s="8" t="s">
        <v>4245</v>
      </c>
      <c r="C6793" s="9" t="s">
        <v>815</v>
      </c>
    </row>
    <row r="6794">
      <c r="A6794" s="9">
        <f t="shared" si="1"/>
        <v>4901</v>
      </c>
      <c r="B6794" s="8" t="s">
        <v>4246</v>
      </c>
      <c r="C6794" s="9" t="s">
        <v>835</v>
      </c>
    </row>
    <row r="6795">
      <c r="A6795" s="9">
        <f t="shared" si="1"/>
        <v>4902</v>
      </c>
      <c r="B6795" s="5" t="s">
        <v>4247</v>
      </c>
      <c r="C6795" s="6" t="s">
        <v>367</v>
      </c>
    </row>
    <row r="6796">
      <c r="A6796" s="9">
        <f t="shared" si="1"/>
        <v>4903</v>
      </c>
      <c r="B6796" s="8" t="s">
        <v>4248</v>
      </c>
      <c r="C6796" s="9" t="s">
        <v>815</v>
      </c>
    </row>
    <row r="6797">
      <c r="A6797" s="9">
        <f t="shared" si="1"/>
        <v>4904</v>
      </c>
      <c r="B6797" s="8" t="s">
        <v>4249</v>
      </c>
      <c r="C6797" s="9" t="s">
        <v>815</v>
      </c>
    </row>
    <row r="6798">
      <c r="A6798" s="9">
        <f t="shared" si="1"/>
        <v>4904</v>
      </c>
      <c r="B6798" s="8" t="s">
        <v>4249</v>
      </c>
      <c r="C6798" s="9" t="s">
        <v>1470</v>
      </c>
    </row>
    <row r="6799">
      <c r="A6799" s="9">
        <f t="shared" si="1"/>
        <v>4905</v>
      </c>
      <c r="B6799" s="5" t="s">
        <v>4250</v>
      </c>
      <c r="C6799" s="6" t="s">
        <v>20</v>
      </c>
    </row>
    <row r="6800">
      <c r="A6800" s="9">
        <f t="shared" si="1"/>
        <v>4906</v>
      </c>
      <c r="B6800" s="5" t="s">
        <v>4251</v>
      </c>
      <c r="C6800" s="6" t="s">
        <v>20</v>
      </c>
    </row>
    <row r="6801">
      <c r="A6801" s="9">
        <f t="shared" si="1"/>
        <v>4907</v>
      </c>
      <c r="B6801" s="5" t="s">
        <v>4252</v>
      </c>
      <c r="C6801" s="6" t="s">
        <v>20</v>
      </c>
    </row>
    <row r="6802">
      <c r="A6802" s="9">
        <f t="shared" si="1"/>
        <v>4908</v>
      </c>
      <c r="B6802" s="5" t="s">
        <v>4253</v>
      </c>
      <c r="C6802" s="6" t="s">
        <v>20</v>
      </c>
    </row>
    <row r="6803">
      <c r="A6803" s="9">
        <f t="shared" si="1"/>
        <v>4909</v>
      </c>
      <c r="B6803" s="8" t="s">
        <v>4254</v>
      </c>
      <c r="C6803" s="9" t="s">
        <v>815</v>
      </c>
    </row>
    <row r="6804">
      <c r="A6804" s="9">
        <f t="shared" si="1"/>
        <v>4910</v>
      </c>
      <c r="B6804" s="5" t="s">
        <v>4255</v>
      </c>
      <c r="C6804" s="6" t="s">
        <v>20</v>
      </c>
    </row>
    <row r="6805">
      <c r="A6805" s="9">
        <f t="shared" si="1"/>
        <v>4911</v>
      </c>
      <c r="B6805" s="5" t="s">
        <v>4256</v>
      </c>
      <c r="C6805" s="6" t="s">
        <v>20</v>
      </c>
    </row>
    <row r="6806">
      <c r="A6806" s="9">
        <f t="shared" si="1"/>
        <v>4912</v>
      </c>
      <c r="B6806" s="8" t="s">
        <v>4257</v>
      </c>
      <c r="C6806" s="9" t="s">
        <v>815</v>
      </c>
    </row>
    <row r="6807">
      <c r="A6807" s="9">
        <f t="shared" si="1"/>
        <v>4913</v>
      </c>
      <c r="B6807" s="25" t="s">
        <v>24505</v>
      </c>
      <c r="C6807" s="26" t="s">
        <v>12983</v>
      </c>
    </row>
    <row r="6808">
      <c r="A6808" s="9">
        <f t="shared" si="1"/>
        <v>4914</v>
      </c>
      <c r="B6808" s="5" t="s">
        <v>4258</v>
      </c>
      <c r="C6808" s="6" t="s">
        <v>20</v>
      </c>
    </row>
    <row r="6809">
      <c r="A6809" s="9">
        <f t="shared" si="1"/>
        <v>4915</v>
      </c>
      <c r="B6809" s="25" t="s">
        <v>24506</v>
      </c>
      <c r="C6809" s="26" t="s">
        <v>23761</v>
      </c>
    </row>
    <row r="6810">
      <c r="A6810" s="9">
        <f t="shared" si="1"/>
        <v>4916</v>
      </c>
      <c r="B6810" s="8" t="s">
        <v>4259</v>
      </c>
      <c r="C6810" s="9" t="s">
        <v>614</v>
      </c>
    </row>
    <row r="6811">
      <c r="A6811" s="9">
        <f t="shared" si="1"/>
        <v>4917</v>
      </c>
      <c r="B6811" s="8" t="s">
        <v>4260</v>
      </c>
      <c r="C6811" s="9" t="s">
        <v>614</v>
      </c>
    </row>
    <row r="6812">
      <c r="A6812" s="9">
        <f t="shared" si="1"/>
        <v>4918</v>
      </c>
      <c r="B6812" s="8" t="s">
        <v>4261</v>
      </c>
      <c r="C6812" s="9" t="s">
        <v>614</v>
      </c>
    </row>
    <row r="6813">
      <c r="A6813" s="9">
        <f t="shared" si="1"/>
        <v>4919</v>
      </c>
      <c r="B6813" s="8" t="s">
        <v>4262</v>
      </c>
      <c r="C6813" s="9" t="s">
        <v>547</v>
      </c>
    </row>
    <row r="6814">
      <c r="A6814" s="9">
        <f t="shared" si="1"/>
        <v>4920</v>
      </c>
      <c r="B6814" s="8" t="s">
        <v>4263</v>
      </c>
      <c r="C6814" s="9" t="s">
        <v>614</v>
      </c>
    </row>
    <row r="6815">
      <c r="A6815" s="9">
        <f t="shared" si="1"/>
        <v>4921</v>
      </c>
      <c r="B6815" s="8" t="s">
        <v>4264</v>
      </c>
      <c r="C6815" s="9" t="s">
        <v>614</v>
      </c>
    </row>
    <row r="6816">
      <c r="A6816" s="9">
        <f t="shared" si="1"/>
        <v>4922</v>
      </c>
      <c r="B6816" s="8" t="s">
        <v>4265</v>
      </c>
      <c r="C6816" s="9" t="s">
        <v>614</v>
      </c>
    </row>
    <row r="6817">
      <c r="A6817" s="9">
        <f t="shared" si="1"/>
        <v>4923</v>
      </c>
      <c r="B6817" s="8" t="s">
        <v>4266</v>
      </c>
      <c r="C6817" s="9" t="s">
        <v>614</v>
      </c>
    </row>
    <row r="6818">
      <c r="A6818" s="9">
        <f t="shared" si="1"/>
        <v>4923</v>
      </c>
      <c r="B6818" s="8" t="s">
        <v>4266</v>
      </c>
      <c r="C6818" s="6" t="s">
        <v>1012</v>
      </c>
    </row>
    <row r="6819">
      <c r="A6819" s="9">
        <f t="shared" si="1"/>
        <v>4924</v>
      </c>
      <c r="B6819" s="8" t="s">
        <v>4267</v>
      </c>
      <c r="C6819" s="9" t="s">
        <v>614</v>
      </c>
    </row>
    <row r="6820">
      <c r="A6820" s="9">
        <f t="shared" si="1"/>
        <v>4925</v>
      </c>
      <c r="B6820" s="8" t="s">
        <v>4268</v>
      </c>
      <c r="C6820" s="9" t="s">
        <v>614</v>
      </c>
    </row>
    <row r="6821">
      <c r="A6821" s="9">
        <f t="shared" si="1"/>
        <v>4926</v>
      </c>
      <c r="B6821" s="8" t="s">
        <v>4269</v>
      </c>
      <c r="C6821" s="9" t="s">
        <v>614</v>
      </c>
    </row>
    <row r="6822">
      <c r="A6822" s="9">
        <f t="shared" si="1"/>
        <v>4927</v>
      </c>
      <c r="B6822" s="8" t="s">
        <v>4270</v>
      </c>
      <c r="C6822" s="9" t="s">
        <v>614</v>
      </c>
    </row>
    <row r="6823">
      <c r="A6823" s="9">
        <f t="shared" si="1"/>
        <v>4928</v>
      </c>
      <c r="B6823" s="8" t="s">
        <v>4271</v>
      </c>
      <c r="C6823" s="9" t="s">
        <v>614</v>
      </c>
    </row>
    <row r="6824">
      <c r="A6824" s="9">
        <f t="shared" si="1"/>
        <v>4929</v>
      </c>
      <c r="B6824" s="8" t="s">
        <v>4272</v>
      </c>
      <c r="C6824" s="6" t="s">
        <v>1012</v>
      </c>
    </row>
    <row r="6825">
      <c r="A6825" s="9">
        <f t="shared" si="1"/>
        <v>4930</v>
      </c>
      <c r="B6825" s="8" t="s">
        <v>4273</v>
      </c>
      <c r="C6825" s="9" t="s">
        <v>614</v>
      </c>
    </row>
    <row r="6826">
      <c r="A6826" s="9">
        <f t="shared" si="1"/>
        <v>4931</v>
      </c>
      <c r="B6826" s="8" t="s">
        <v>4274</v>
      </c>
      <c r="C6826" s="9" t="s">
        <v>614</v>
      </c>
    </row>
    <row r="6827">
      <c r="A6827" s="9">
        <f t="shared" si="1"/>
        <v>4932</v>
      </c>
      <c r="B6827" s="8" t="s">
        <v>4275</v>
      </c>
      <c r="C6827" s="6" t="s">
        <v>1012</v>
      </c>
    </row>
    <row r="6828">
      <c r="A6828" s="9">
        <f t="shared" si="1"/>
        <v>4933</v>
      </c>
      <c r="B6828" s="8" t="s">
        <v>4276</v>
      </c>
      <c r="C6828" s="9" t="s">
        <v>614</v>
      </c>
    </row>
    <row r="6829">
      <c r="A6829" s="9">
        <f t="shared" si="1"/>
        <v>4934</v>
      </c>
      <c r="B6829" s="8" t="s">
        <v>4277</v>
      </c>
      <c r="C6829" s="9" t="s">
        <v>614</v>
      </c>
    </row>
    <row r="6830">
      <c r="A6830" s="9">
        <f t="shared" si="1"/>
        <v>4935</v>
      </c>
      <c r="B6830" s="8" t="s">
        <v>4278</v>
      </c>
      <c r="C6830" s="9" t="s">
        <v>547</v>
      </c>
    </row>
    <row r="6831">
      <c r="A6831" s="9">
        <f t="shared" si="1"/>
        <v>4936</v>
      </c>
      <c r="B6831" s="8" t="s">
        <v>4279</v>
      </c>
      <c r="C6831" s="9" t="s">
        <v>614</v>
      </c>
    </row>
    <row r="6832">
      <c r="A6832" s="9">
        <f t="shared" si="1"/>
        <v>4937</v>
      </c>
      <c r="B6832" s="8" t="s">
        <v>4280</v>
      </c>
      <c r="C6832" s="9" t="s">
        <v>547</v>
      </c>
    </row>
    <row r="6833">
      <c r="A6833" s="9">
        <f t="shared" si="1"/>
        <v>4938</v>
      </c>
      <c r="B6833" s="8" t="s">
        <v>4281</v>
      </c>
      <c r="C6833" s="9" t="s">
        <v>614</v>
      </c>
    </row>
    <row r="6834">
      <c r="A6834" s="9">
        <f t="shared" si="1"/>
        <v>4939</v>
      </c>
      <c r="B6834" s="8" t="s">
        <v>4282</v>
      </c>
      <c r="C6834" s="9" t="s">
        <v>614</v>
      </c>
    </row>
    <row r="6835">
      <c r="A6835" s="9">
        <f t="shared" si="1"/>
        <v>4940</v>
      </c>
      <c r="B6835" s="8" t="s">
        <v>4283</v>
      </c>
      <c r="C6835" s="9" t="s">
        <v>614</v>
      </c>
    </row>
    <row r="6836">
      <c r="A6836" s="9">
        <f t="shared" si="1"/>
        <v>4941</v>
      </c>
      <c r="B6836" s="8" t="s">
        <v>4284</v>
      </c>
      <c r="C6836" s="9" t="s">
        <v>614</v>
      </c>
    </row>
    <row r="6837">
      <c r="A6837" s="9">
        <f t="shared" si="1"/>
        <v>4942</v>
      </c>
      <c r="B6837" s="5" t="s">
        <v>4285</v>
      </c>
      <c r="C6837" s="6" t="s">
        <v>989</v>
      </c>
    </row>
    <row r="6838">
      <c r="A6838" s="9">
        <f t="shared" si="1"/>
        <v>4943</v>
      </c>
      <c r="B6838" s="8" t="s">
        <v>4286</v>
      </c>
      <c r="C6838" s="9" t="s">
        <v>614</v>
      </c>
    </row>
    <row r="6839">
      <c r="A6839" s="9">
        <f t="shared" si="1"/>
        <v>4944</v>
      </c>
      <c r="B6839" s="8" t="s">
        <v>4287</v>
      </c>
      <c r="C6839" s="9" t="s">
        <v>614</v>
      </c>
    </row>
    <row r="6840">
      <c r="A6840" s="9">
        <f t="shared" si="1"/>
        <v>4945</v>
      </c>
      <c r="B6840" s="8" t="s">
        <v>4288</v>
      </c>
      <c r="C6840" s="9" t="s">
        <v>614</v>
      </c>
    </row>
    <row r="6841">
      <c r="A6841" s="9">
        <f t="shared" si="1"/>
        <v>4946</v>
      </c>
      <c r="B6841" s="8" t="s">
        <v>4289</v>
      </c>
      <c r="C6841" s="9" t="s">
        <v>614</v>
      </c>
    </row>
    <row r="6842">
      <c r="A6842" s="9">
        <f t="shared" si="1"/>
        <v>4947</v>
      </c>
      <c r="B6842" s="8" t="s">
        <v>4290</v>
      </c>
      <c r="C6842" s="9" t="s">
        <v>64</v>
      </c>
    </row>
    <row r="6843">
      <c r="A6843" s="9">
        <f t="shared" si="1"/>
        <v>4948</v>
      </c>
      <c r="B6843" s="25" t="s">
        <v>24507</v>
      </c>
      <c r="C6843" s="26" t="s">
        <v>23653</v>
      </c>
    </row>
    <row r="6844">
      <c r="A6844" s="9">
        <f t="shared" si="1"/>
        <v>4949</v>
      </c>
      <c r="B6844" s="8" t="s">
        <v>4291</v>
      </c>
      <c r="C6844" s="9" t="s">
        <v>614</v>
      </c>
    </row>
    <row r="6845">
      <c r="A6845" s="9">
        <f t="shared" si="1"/>
        <v>4950</v>
      </c>
      <c r="B6845" s="8" t="s">
        <v>4292</v>
      </c>
      <c r="C6845" s="9" t="s">
        <v>614</v>
      </c>
    </row>
    <row r="6846">
      <c r="A6846" s="9">
        <f t="shared" si="1"/>
        <v>4951</v>
      </c>
      <c r="B6846" s="5" t="s">
        <v>4293</v>
      </c>
      <c r="C6846" s="6" t="s">
        <v>614</v>
      </c>
    </row>
    <row r="6847">
      <c r="A6847" s="9">
        <f t="shared" si="1"/>
        <v>4952</v>
      </c>
      <c r="B6847" s="8" t="s">
        <v>4294</v>
      </c>
      <c r="C6847" s="9" t="s">
        <v>547</v>
      </c>
    </row>
    <row r="6848">
      <c r="A6848" s="9">
        <f t="shared" si="1"/>
        <v>4953</v>
      </c>
      <c r="B6848" s="8" t="s">
        <v>4295</v>
      </c>
      <c r="C6848" s="9" t="s">
        <v>547</v>
      </c>
    </row>
    <row r="6849">
      <c r="A6849" s="9">
        <f t="shared" si="1"/>
        <v>4954</v>
      </c>
      <c r="B6849" s="8" t="s">
        <v>4296</v>
      </c>
      <c r="C6849" s="9" t="s">
        <v>547</v>
      </c>
    </row>
    <row r="6850">
      <c r="A6850" s="9">
        <f t="shared" si="1"/>
        <v>4955</v>
      </c>
      <c r="B6850" s="8" t="s">
        <v>4297</v>
      </c>
      <c r="C6850" s="9" t="s">
        <v>614</v>
      </c>
    </row>
    <row r="6851">
      <c r="A6851" s="9">
        <f t="shared" si="1"/>
        <v>4956</v>
      </c>
      <c r="B6851" s="8" t="s">
        <v>4298</v>
      </c>
      <c r="C6851" s="9" t="s">
        <v>614</v>
      </c>
    </row>
    <row r="6852">
      <c r="A6852" s="9">
        <f t="shared" si="1"/>
        <v>4957</v>
      </c>
      <c r="B6852" s="8" t="s">
        <v>4299</v>
      </c>
      <c r="C6852" s="9" t="s">
        <v>614</v>
      </c>
    </row>
    <row r="6853">
      <c r="A6853" s="9">
        <f t="shared" si="1"/>
        <v>4958</v>
      </c>
      <c r="B6853" s="8" t="s">
        <v>4300</v>
      </c>
      <c r="C6853" s="9" t="s">
        <v>547</v>
      </c>
    </row>
    <row r="6854">
      <c r="A6854" s="9">
        <f t="shared" si="1"/>
        <v>4959</v>
      </c>
      <c r="B6854" s="8" t="s">
        <v>4301</v>
      </c>
      <c r="C6854" s="9" t="s">
        <v>614</v>
      </c>
    </row>
    <row r="6855">
      <c r="A6855" s="9">
        <f t="shared" si="1"/>
        <v>4960</v>
      </c>
      <c r="B6855" s="8" t="s">
        <v>4302</v>
      </c>
      <c r="C6855" s="9" t="s">
        <v>614</v>
      </c>
    </row>
    <row r="6856">
      <c r="A6856" s="9">
        <f t="shared" si="1"/>
        <v>4961</v>
      </c>
      <c r="B6856" s="8" t="s">
        <v>4303</v>
      </c>
      <c r="C6856" s="9" t="s">
        <v>547</v>
      </c>
    </row>
    <row r="6857">
      <c r="A6857" s="9">
        <f t="shared" si="1"/>
        <v>4962</v>
      </c>
      <c r="B6857" s="8" t="s">
        <v>4304</v>
      </c>
      <c r="C6857" s="9" t="s">
        <v>547</v>
      </c>
    </row>
    <row r="6858">
      <c r="A6858" s="9">
        <f t="shared" si="1"/>
        <v>4963</v>
      </c>
      <c r="B6858" s="8" t="s">
        <v>4305</v>
      </c>
      <c r="C6858" s="9" t="s">
        <v>547</v>
      </c>
    </row>
    <row r="6859">
      <c r="A6859" s="9">
        <f t="shared" si="1"/>
        <v>4964</v>
      </c>
      <c r="B6859" s="5" t="s">
        <v>4306</v>
      </c>
      <c r="C6859" s="6" t="s">
        <v>20</v>
      </c>
    </row>
    <row r="6860">
      <c r="A6860" s="9">
        <f t="shared" si="1"/>
        <v>4965</v>
      </c>
      <c r="B6860" s="8" t="s">
        <v>4307</v>
      </c>
      <c r="C6860" s="9" t="s">
        <v>614</v>
      </c>
    </row>
    <row r="6861">
      <c r="A6861" s="9">
        <f t="shared" si="1"/>
        <v>4966</v>
      </c>
      <c r="B6861" s="8" t="s">
        <v>4308</v>
      </c>
      <c r="C6861" s="9" t="s">
        <v>728</v>
      </c>
    </row>
    <row r="6862">
      <c r="A6862" s="9">
        <f t="shared" si="1"/>
        <v>4967</v>
      </c>
      <c r="B6862" s="8" t="s">
        <v>4309</v>
      </c>
      <c r="C6862" s="9" t="s">
        <v>614</v>
      </c>
    </row>
    <row r="6863">
      <c r="A6863" s="9">
        <f t="shared" si="1"/>
        <v>4968</v>
      </c>
      <c r="B6863" s="8" t="s">
        <v>4310</v>
      </c>
      <c r="C6863" s="9" t="s">
        <v>547</v>
      </c>
    </row>
    <row r="6864">
      <c r="A6864" s="9">
        <f t="shared" si="1"/>
        <v>4969</v>
      </c>
      <c r="B6864" s="8" t="s">
        <v>4311</v>
      </c>
      <c r="C6864" s="9" t="s">
        <v>614</v>
      </c>
    </row>
    <row r="6865">
      <c r="A6865" s="9">
        <f t="shared" si="1"/>
        <v>4970</v>
      </c>
      <c r="B6865" s="8" t="s">
        <v>4312</v>
      </c>
      <c r="C6865" s="9" t="s">
        <v>614</v>
      </c>
    </row>
    <row r="6866">
      <c r="A6866" s="9">
        <f t="shared" si="1"/>
        <v>4971</v>
      </c>
      <c r="B6866" s="8" t="s">
        <v>4313</v>
      </c>
      <c r="C6866" s="9" t="s">
        <v>614</v>
      </c>
    </row>
    <row r="6867">
      <c r="A6867" s="9">
        <f t="shared" si="1"/>
        <v>4972</v>
      </c>
      <c r="B6867" s="8" t="s">
        <v>4314</v>
      </c>
      <c r="C6867" s="9" t="s">
        <v>614</v>
      </c>
    </row>
    <row r="6868">
      <c r="A6868" s="9">
        <f t="shared" si="1"/>
        <v>4973</v>
      </c>
      <c r="B6868" s="5" t="s">
        <v>4315</v>
      </c>
      <c r="C6868" s="6" t="s">
        <v>1620</v>
      </c>
    </row>
    <row r="6869">
      <c r="A6869" s="9">
        <f t="shared" si="1"/>
        <v>4973</v>
      </c>
      <c r="B6869" s="5" t="s">
        <v>4315</v>
      </c>
      <c r="C6869" s="6" t="s">
        <v>76</v>
      </c>
    </row>
    <row r="6870">
      <c r="A6870" s="9">
        <f t="shared" si="1"/>
        <v>4973</v>
      </c>
      <c r="B6870" s="5" t="s">
        <v>4315</v>
      </c>
      <c r="C6870" s="6" t="s">
        <v>547</v>
      </c>
    </row>
    <row r="6871">
      <c r="A6871" s="9">
        <f t="shared" si="1"/>
        <v>4974</v>
      </c>
      <c r="B6871" s="8" t="s">
        <v>4316</v>
      </c>
      <c r="C6871" s="6" t="s">
        <v>1012</v>
      </c>
    </row>
    <row r="6872">
      <c r="A6872" s="9">
        <f t="shared" si="1"/>
        <v>4975</v>
      </c>
      <c r="B6872" s="8" t="s">
        <v>4317</v>
      </c>
      <c r="C6872" s="9" t="s">
        <v>614</v>
      </c>
    </row>
    <row r="6873">
      <c r="A6873" s="9">
        <f t="shared" si="1"/>
        <v>4976</v>
      </c>
      <c r="B6873" s="8" t="s">
        <v>4318</v>
      </c>
      <c r="C6873" s="9" t="s">
        <v>614</v>
      </c>
    </row>
    <row r="6874">
      <c r="A6874" s="9">
        <f t="shared" si="1"/>
        <v>4977</v>
      </c>
      <c r="B6874" s="8" t="s">
        <v>4319</v>
      </c>
      <c r="C6874" s="9" t="s">
        <v>614</v>
      </c>
    </row>
    <row r="6875">
      <c r="A6875" s="9">
        <f t="shared" si="1"/>
        <v>4978</v>
      </c>
      <c r="B6875" s="8" t="s">
        <v>4320</v>
      </c>
      <c r="C6875" s="9" t="s">
        <v>614</v>
      </c>
    </row>
    <row r="6876">
      <c r="A6876" s="9">
        <f t="shared" si="1"/>
        <v>4979</v>
      </c>
      <c r="B6876" s="8" t="s">
        <v>4321</v>
      </c>
      <c r="C6876" s="9" t="s">
        <v>614</v>
      </c>
    </row>
    <row r="6877">
      <c r="A6877" s="9">
        <f t="shared" si="1"/>
        <v>4980</v>
      </c>
      <c r="B6877" s="8" t="s">
        <v>4322</v>
      </c>
      <c r="C6877" s="9" t="s">
        <v>530</v>
      </c>
    </row>
    <row r="6878">
      <c r="A6878" s="9">
        <f t="shared" si="1"/>
        <v>4980</v>
      </c>
      <c r="B6878" s="8" t="s">
        <v>4322</v>
      </c>
      <c r="C6878" s="9" t="s">
        <v>614</v>
      </c>
    </row>
    <row r="6879">
      <c r="A6879" s="9">
        <f t="shared" si="1"/>
        <v>4981</v>
      </c>
      <c r="B6879" s="8" t="s">
        <v>4323</v>
      </c>
      <c r="C6879" s="9" t="s">
        <v>614</v>
      </c>
    </row>
    <row r="6880">
      <c r="A6880" s="9">
        <f t="shared" si="1"/>
        <v>4982</v>
      </c>
      <c r="B6880" s="8" t="s">
        <v>4324</v>
      </c>
      <c r="C6880" s="9" t="s">
        <v>614</v>
      </c>
    </row>
    <row r="6881">
      <c r="A6881" s="9">
        <f t="shared" si="1"/>
        <v>4983</v>
      </c>
      <c r="B6881" s="8" t="s">
        <v>4325</v>
      </c>
      <c r="C6881" s="9" t="s">
        <v>614</v>
      </c>
    </row>
    <row r="6882">
      <c r="A6882" s="9">
        <f t="shared" si="1"/>
        <v>4984</v>
      </c>
      <c r="B6882" s="8" t="s">
        <v>4326</v>
      </c>
      <c r="C6882" s="9" t="s">
        <v>530</v>
      </c>
    </row>
    <row r="6883">
      <c r="A6883" s="9">
        <f t="shared" si="1"/>
        <v>4985</v>
      </c>
      <c r="B6883" s="8" t="s">
        <v>4327</v>
      </c>
      <c r="C6883" s="9" t="s">
        <v>547</v>
      </c>
    </row>
    <row r="6884">
      <c r="A6884" s="9">
        <f t="shared" si="1"/>
        <v>4986</v>
      </c>
      <c r="B6884" s="8" t="s">
        <v>4328</v>
      </c>
      <c r="C6884" s="9" t="s">
        <v>614</v>
      </c>
    </row>
    <row r="6885">
      <c r="A6885" s="9">
        <f t="shared" si="1"/>
        <v>4987</v>
      </c>
      <c r="B6885" s="8" t="s">
        <v>4329</v>
      </c>
      <c r="C6885" s="9" t="s">
        <v>530</v>
      </c>
    </row>
    <row r="6886">
      <c r="A6886" s="9">
        <f t="shared" si="1"/>
        <v>4988</v>
      </c>
      <c r="B6886" s="8" t="s">
        <v>4330</v>
      </c>
      <c r="C6886" s="9" t="s">
        <v>530</v>
      </c>
    </row>
    <row r="6887">
      <c r="A6887" s="9">
        <f t="shared" si="1"/>
        <v>4988</v>
      </c>
      <c r="B6887" s="8" t="s">
        <v>4330</v>
      </c>
      <c r="C6887" s="9" t="s">
        <v>614</v>
      </c>
    </row>
    <row r="6888">
      <c r="A6888" s="9">
        <f t="shared" si="1"/>
        <v>4989</v>
      </c>
      <c r="B6888" s="8" t="s">
        <v>4331</v>
      </c>
      <c r="C6888" s="9" t="s">
        <v>530</v>
      </c>
    </row>
    <row r="6889">
      <c r="A6889" s="9">
        <f t="shared" si="1"/>
        <v>4989</v>
      </c>
      <c r="B6889" s="8" t="s">
        <v>4331</v>
      </c>
      <c r="C6889" s="9" t="s">
        <v>547</v>
      </c>
    </row>
    <row r="6890">
      <c r="A6890" s="9">
        <f t="shared" si="1"/>
        <v>4990</v>
      </c>
      <c r="B6890" s="8" t="s">
        <v>4332</v>
      </c>
      <c r="C6890" s="9" t="s">
        <v>530</v>
      </c>
    </row>
    <row r="6891">
      <c r="A6891" s="9">
        <f t="shared" si="1"/>
        <v>4991</v>
      </c>
      <c r="B6891" s="8" t="s">
        <v>4333</v>
      </c>
      <c r="C6891" s="9" t="s">
        <v>547</v>
      </c>
    </row>
    <row r="6892">
      <c r="A6892" s="9">
        <f t="shared" si="1"/>
        <v>4991</v>
      </c>
      <c r="B6892" s="8" t="s">
        <v>4333</v>
      </c>
      <c r="C6892" s="9" t="s">
        <v>614</v>
      </c>
    </row>
    <row r="6893">
      <c r="A6893" s="9">
        <f t="shared" si="1"/>
        <v>4992</v>
      </c>
      <c r="B6893" s="8" t="s">
        <v>4334</v>
      </c>
      <c r="C6893" s="9" t="s">
        <v>614</v>
      </c>
    </row>
    <row r="6894">
      <c r="A6894" s="9">
        <f t="shared" si="1"/>
        <v>4993</v>
      </c>
      <c r="B6894" s="8" t="s">
        <v>4335</v>
      </c>
      <c r="C6894" s="9" t="s">
        <v>547</v>
      </c>
    </row>
    <row r="6895">
      <c r="A6895" s="9">
        <f t="shared" si="1"/>
        <v>4994</v>
      </c>
      <c r="B6895" s="5" t="s">
        <v>4336</v>
      </c>
      <c r="C6895" s="6" t="s">
        <v>74</v>
      </c>
    </row>
    <row r="6896">
      <c r="A6896" s="9">
        <f t="shared" si="1"/>
        <v>4995</v>
      </c>
      <c r="B6896" s="5" t="s">
        <v>4337</v>
      </c>
      <c r="C6896" s="6" t="s">
        <v>367</v>
      </c>
    </row>
    <row r="6897">
      <c r="A6897" s="9">
        <f t="shared" si="1"/>
        <v>4996</v>
      </c>
      <c r="B6897" s="8" t="s">
        <v>4338</v>
      </c>
      <c r="C6897" s="9" t="s">
        <v>614</v>
      </c>
    </row>
    <row r="6898">
      <c r="A6898" s="9">
        <f t="shared" si="1"/>
        <v>4997</v>
      </c>
      <c r="B6898" s="5" t="s">
        <v>4339</v>
      </c>
      <c r="C6898" s="6" t="s">
        <v>20</v>
      </c>
    </row>
    <row r="6899">
      <c r="A6899" s="9">
        <f t="shared" si="1"/>
        <v>4998</v>
      </c>
      <c r="B6899" s="8" t="s">
        <v>4340</v>
      </c>
      <c r="C6899" s="9" t="s">
        <v>64</v>
      </c>
    </row>
    <row r="6900">
      <c r="A6900" s="9">
        <f t="shared" si="1"/>
        <v>4999</v>
      </c>
      <c r="B6900" s="8" t="s">
        <v>4341</v>
      </c>
      <c r="C6900" s="9" t="s">
        <v>815</v>
      </c>
    </row>
    <row r="6901">
      <c r="A6901" s="9">
        <f t="shared" si="1"/>
        <v>5000</v>
      </c>
      <c r="B6901" s="5" t="s">
        <v>4342</v>
      </c>
      <c r="C6901" s="6" t="s">
        <v>471</v>
      </c>
    </row>
    <row r="6902">
      <c r="A6902" s="9">
        <f t="shared" si="1"/>
        <v>5001</v>
      </c>
      <c r="B6902" s="8" t="s">
        <v>4343</v>
      </c>
      <c r="C6902" s="9" t="s">
        <v>835</v>
      </c>
    </row>
    <row r="6903">
      <c r="A6903" s="9">
        <f t="shared" si="1"/>
        <v>5002</v>
      </c>
      <c r="B6903" s="8" t="s">
        <v>4344</v>
      </c>
      <c r="C6903" s="9" t="s">
        <v>835</v>
      </c>
    </row>
    <row r="6904">
      <c r="A6904" s="9">
        <f t="shared" si="1"/>
        <v>5003</v>
      </c>
      <c r="B6904" s="8" t="s">
        <v>4345</v>
      </c>
      <c r="C6904" s="9" t="s">
        <v>815</v>
      </c>
    </row>
    <row r="6905">
      <c r="A6905" s="9">
        <f t="shared" si="1"/>
        <v>5004</v>
      </c>
      <c r="B6905" s="8" t="s">
        <v>4346</v>
      </c>
      <c r="C6905" s="6" t="s">
        <v>1012</v>
      </c>
    </row>
    <row r="6906">
      <c r="A6906" s="9">
        <f t="shared" si="1"/>
        <v>5005</v>
      </c>
      <c r="B6906" s="8" t="s">
        <v>4347</v>
      </c>
      <c r="C6906" s="9" t="s">
        <v>815</v>
      </c>
    </row>
    <row r="6907">
      <c r="A6907" s="9">
        <f t="shared" si="1"/>
        <v>5006</v>
      </c>
      <c r="B6907" s="8" t="s">
        <v>4348</v>
      </c>
      <c r="C6907" s="9" t="s">
        <v>815</v>
      </c>
    </row>
    <row r="6908">
      <c r="A6908" s="9">
        <f t="shared" si="1"/>
        <v>5007</v>
      </c>
      <c r="B6908" s="8" t="s">
        <v>4349</v>
      </c>
      <c r="C6908" s="9" t="s">
        <v>815</v>
      </c>
    </row>
    <row r="6909">
      <c r="A6909" s="9">
        <f t="shared" si="1"/>
        <v>5008</v>
      </c>
      <c r="B6909" s="8" t="s">
        <v>4350</v>
      </c>
      <c r="C6909" s="9" t="s">
        <v>815</v>
      </c>
    </row>
    <row r="6910">
      <c r="A6910" s="9">
        <f t="shared" si="1"/>
        <v>5009</v>
      </c>
      <c r="B6910" s="8" t="s">
        <v>4351</v>
      </c>
      <c r="C6910" s="9" t="s">
        <v>815</v>
      </c>
    </row>
    <row r="6911">
      <c r="A6911" s="9">
        <f t="shared" si="1"/>
        <v>5010</v>
      </c>
      <c r="B6911" s="8" t="s">
        <v>4352</v>
      </c>
      <c r="C6911" s="9" t="s">
        <v>815</v>
      </c>
    </row>
    <row r="6912">
      <c r="A6912" s="9">
        <f t="shared" si="1"/>
        <v>5011</v>
      </c>
      <c r="B6912" s="25" t="s">
        <v>24508</v>
      </c>
      <c r="C6912" s="26" t="s">
        <v>23812</v>
      </c>
    </row>
    <row r="6913">
      <c r="A6913" s="9">
        <f t="shared" si="1"/>
        <v>5012</v>
      </c>
      <c r="B6913" s="8" t="s">
        <v>4353</v>
      </c>
      <c r="C6913" s="9" t="s">
        <v>815</v>
      </c>
    </row>
    <row r="6914">
      <c r="A6914" s="9">
        <f t="shared" si="1"/>
        <v>5013</v>
      </c>
      <c r="B6914" s="8" t="s">
        <v>4354</v>
      </c>
      <c r="C6914" s="9" t="s">
        <v>835</v>
      </c>
    </row>
    <row r="6915">
      <c r="A6915" s="9">
        <f t="shared" si="1"/>
        <v>5014</v>
      </c>
      <c r="B6915" s="5" t="s">
        <v>4355</v>
      </c>
      <c r="C6915" s="6" t="s">
        <v>20</v>
      </c>
    </row>
    <row r="6916">
      <c r="A6916" s="9">
        <f t="shared" si="1"/>
        <v>5015</v>
      </c>
      <c r="B6916" s="8" t="s">
        <v>4356</v>
      </c>
      <c r="C6916" s="9" t="s">
        <v>815</v>
      </c>
    </row>
    <row r="6917">
      <c r="A6917" s="9">
        <f t="shared" si="1"/>
        <v>5016</v>
      </c>
      <c r="B6917" s="8" t="s">
        <v>4357</v>
      </c>
      <c r="C6917" s="9" t="s">
        <v>815</v>
      </c>
    </row>
    <row r="6918">
      <c r="A6918" s="9">
        <f t="shared" si="1"/>
        <v>5017</v>
      </c>
      <c r="B6918" s="5" t="s">
        <v>4358</v>
      </c>
      <c r="C6918" s="6" t="s">
        <v>20</v>
      </c>
    </row>
    <row r="6919">
      <c r="A6919" s="9">
        <f t="shared" si="1"/>
        <v>5018</v>
      </c>
      <c r="B6919" s="5" t="s">
        <v>4359</v>
      </c>
      <c r="C6919" s="6" t="s">
        <v>20</v>
      </c>
    </row>
    <row r="6920">
      <c r="A6920" s="9">
        <f t="shared" si="1"/>
        <v>5019</v>
      </c>
      <c r="B6920" s="8" t="s">
        <v>4360</v>
      </c>
      <c r="C6920" s="9" t="s">
        <v>835</v>
      </c>
    </row>
    <row r="6921">
      <c r="A6921" s="9">
        <f t="shared" si="1"/>
        <v>5020</v>
      </c>
      <c r="B6921" s="8" t="s">
        <v>4361</v>
      </c>
      <c r="C6921" s="9" t="s">
        <v>815</v>
      </c>
    </row>
    <row r="6922">
      <c r="A6922" s="9">
        <f t="shared" si="1"/>
        <v>5021</v>
      </c>
      <c r="B6922" s="8" t="s">
        <v>4362</v>
      </c>
      <c r="C6922" s="9" t="s">
        <v>835</v>
      </c>
    </row>
    <row r="6923">
      <c r="A6923" s="9">
        <f t="shared" si="1"/>
        <v>5022</v>
      </c>
      <c r="B6923" s="8" t="s">
        <v>4363</v>
      </c>
      <c r="C6923" s="9" t="s">
        <v>815</v>
      </c>
    </row>
    <row r="6924">
      <c r="A6924" s="9">
        <f t="shared" si="1"/>
        <v>5023</v>
      </c>
      <c r="B6924" s="8" t="s">
        <v>4364</v>
      </c>
      <c r="C6924" s="9" t="s">
        <v>815</v>
      </c>
    </row>
    <row r="6925">
      <c r="A6925" s="9">
        <f t="shared" si="1"/>
        <v>5024</v>
      </c>
      <c r="B6925" s="5" t="s">
        <v>4365</v>
      </c>
      <c r="C6925" s="6" t="s">
        <v>20</v>
      </c>
    </row>
    <row r="6926">
      <c r="A6926" s="9">
        <f t="shared" si="1"/>
        <v>5025</v>
      </c>
      <c r="B6926" s="5" t="s">
        <v>4366</v>
      </c>
      <c r="C6926" s="6" t="s">
        <v>20</v>
      </c>
    </row>
    <row r="6927">
      <c r="A6927" s="9">
        <f t="shared" si="1"/>
        <v>5026</v>
      </c>
      <c r="B6927" s="5" t="s">
        <v>4367</v>
      </c>
      <c r="C6927" s="6" t="s">
        <v>20</v>
      </c>
    </row>
    <row r="6928">
      <c r="A6928" s="9">
        <f t="shared" si="1"/>
        <v>5027</v>
      </c>
      <c r="B6928" s="5" t="s">
        <v>4368</v>
      </c>
      <c r="C6928" s="6" t="s">
        <v>20</v>
      </c>
    </row>
    <row r="6929">
      <c r="A6929" s="9">
        <f t="shared" si="1"/>
        <v>5028</v>
      </c>
      <c r="B6929" s="5" t="s">
        <v>4369</v>
      </c>
      <c r="C6929" s="6" t="s">
        <v>20</v>
      </c>
    </row>
    <row r="6930">
      <c r="A6930" s="9">
        <f t="shared" si="1"/>
        <v>5029</v>
      </c>
      <c r="B6930" s="5" t="s">
        <v>4370</v>
      </c>
      <c r="C6930" s="6" t="s">
        <v>20</v>
      </c>
    </row>
    <row r="6931">
      <c r="A6931" s="9">
        <f t="shared" si="1"/>
        <v>5030</v>
      </c>
      <c r="B6931" s="5" t="s">
        <v>4371</v>
      </c>
      <c r="C6931" s="6" t="s">
        <v>20</v>
      </c>
    </row>
    <row r="6932">
      <c r="A6932" s="9">
        <f t="shared" si="1"/>
        <v>5031</v>
      </c>
      <c r="B6932" s="5" t="s">
        <v>4372</v>
      </c>
      <c r="C6932" s="6" t="s">
        <v>20</v>
      </c>
    </row>
    <row r="6933">
      <c r="A6933" s="9">
        <f t="shared" si="1"/>
        <v>5031</v>
      </c>
      <c r="B6933" s="5" t="s">
        <v>4372</v>
      </c>
      <c r="C6933" s="6" t="s">
        <v>1221</v>
      </c>
    </row>
    <row r="6934">
      <c r="A6934" s="9">
        <f t="shared" si="1"/>
        <v>5032</v>
      </c>
      <c r="B6934" s="5" t="s">
        <v>4373</v>
      </c>
      <c r="C6934" s="6" t="s">
        <v>20</v>
      </c>
    </row>
    <row r="6935">
      <c r="A6935" s="9">
        <f t="shared" si="1"/>
        <v>5033</v>
      </c>
      <c r="B6935" s="5" t="s">
        <v>4374</v>
      </c>
      <c r="C6935" s="6" t="s">
        <v>20</v>
      </c>
    </row>
    <row r="6936">
      <c r="A6936" s="9">
        <f t="shared" si="1"/>
        <v>5034</v>
      </c>
      <c r="B6936" s="5" t="s">
        <v>4375</v>
      </c>
      <c r="C6936" s="6" t="s">
        <v>20</v>
      </c>
    </row>
    <row r="6937">
      <c r="A6937" s="9">
        <f t="shared" si="1"/>
        <v>5035</v>
      </c>
      <c r="B6937" s="5" t="s">
        <v>4376</v>
      </c>
      <c r="C6937" s="6" t="s">
        <v>20</v>
      </c>
    </row>
    <row r="6938">
      <c r="A6938" s="9">
        <f t="shared" si="1"/>
        <v>5036</v>
      </c>
      <c r="B6938" s="5" t="s">
        <v>4377</v>
      </c>
      <c r="C6938" s="6" t="s">
        <v>20</v>
      </c>
    </row>
    <row r="6939">
      <c r="A6939" s="9">
        <f t="shared" si="1"/>
        <v>5037</v>
      </c>
      <c r="B6939" s="5" t="s">
        <v>4378</v>
      </c>
      <c r="C6939" s="6" t="s">
        <v>20</v>
      </c>
    </row>
    <row r="6940">
      <c r="A6940" s="9">
        <f t="shared" si="1"/>
        <v>5037</v>
      </c>
      <c r="B6940" s="5" t="s">
        <v>4378</v>
      </c>
      <c r="C6940" s="6" t="s">
        <v>1495</v>
      </c>
    </row>
    <row r="6941">
      <c r="A6941" s="9">
        <f t="shared" si="1"/>
        <v>5038</v>
      </c>
      <c r="B6941" s="8" t="s">
        <v>4379</v>
      </c>
      <c r="C6941" s="9" t="s">
        <v>815</v>
      </c>
    </row>
    <row r="6942">
      <c r="A6942" s="9">
        <f t="shared" si="1"/>
        <v>5039</v>
      </c>
      <c r="B6942" s="5" t="s">
        <v>4380</v>
      </c>
      <c r="C6942" s="6" t="s">
        <v>367</v>
      </c>
    </row>
    <row r="6943">
      <c r="A6943" s="9">
        <f t="shared" si="1"/>
        <v>5040</v>
      </c>
      <c r="B6943" s="5" t="s">
        <v>4381</v>
      </c>
      <c r="C6943" s="6" t="s">
        <v>20</v>
      </c>
    </row>
    <row r="6944">
      <c r="A6944" s="9">
        <f t="shared" si="1"/>
        <v>5041</v>
      </c>
      <c r="B6944" s="5" t="s">
        <v>4382</v>
      </c>
      <c r="C6944" s="6" t="s">
        <v>20</v>
      </c>
    </row>
    <row r="6945">
      <c r="A6945" s="9">
        <f t="shared" si="1"/>
        <v>5041</v>
      </c>
      <c r="B6945" s="5" t="s">
        <v>4382</v>
      </c>
      <c r="C6945" s="6" t="s">
        <v>893</v>
      </c>
    </row>
    <row r="6946">
      <c r="A6946" s="9">
        <f t="shared" si="1"/>
        <v>5042</v>
      </c>
      <c r="B6946" s="5" t="s">
        <v>4383</v>
      </c>
      <c r="C6946" s="6" t="s">
        <v>20</v>
      </c>
    </row>
    <row r="6947">
      <c r="A6947" s="9">
        <f t="shared" si="1"/>
        <v>5043</v>
      </c>
      <c r="B6947" s="5" t="s">
        <v>4384</v>
      </c>
      <c r="C6947" s="6" t="s">
        <v>20</v>
      </c>
    </row>
    <row r="6948">
      <c r="A6948" s="9">
        <f t="shared" si="1"/>
        <v>5044</v>
      </c>
      <c r="B6948" s="5" t="s">
        <v>4385</v>
      </c>
      <c r="C6948" s="6" t="s">
        <v>20</v>
      </c>
    </row>
    <row r="6949">
      <c r="A6949" s="9">
        <f t="shared" si="1"/>
        <v>5045</v>
      </c>
      <c r="B6949" s="5" t="s">
        <v>4386</v>
      </c>
      <c r="C6949" s="6" t="s">
        <v>20</v>
      </c>
    </row>
    <row r="6950">
      <c r="A6950" s="9">
        <f t="shared" si="1"/>
        <v>5046</v>
      </c>
      <c r="B6950" s="5" t="s">
        <v>4387</v>
      </c>
      <c r="C6950" s="6" t="s">
        <v>20</v>
      </c>
    </row>
    <row r="6951">
      <c r="A6951" s="9">
        <f t="shared" si="1"/>
        <v>5047</v>
      </c>
      <c r="B6951" s="5" t="s">
        <v>4388</v>
      </c>
      <c r="C6951" s="6" t="s">
        <v>20</v>
      </c>
    </row>
    <row r="6952">
      <c r="A6952" s="9">
        <f t="shared" si="1"/>
        <v>5048</v>
      </c>
      <c r="B6952" s="5" t="s">
        <v>4389</v>
      </c>
      <c r="C6952" s="6" t="s">
        <v>20</v>
      </c>
    </row>
    <row r="6953">
      <c r="A6953" s="9">
        <f t="shared" si="1"/>
        <v>5049</v>
      </c>
      <c r="B6953" s="5" t="s">
        <v>4390</v>
      </c>
      <c r="C6953" s="6" t="s">
        <v>20</v>
      </c>
    </row>
    <row r="6954">
      <c r="A6954" s="9">
        <f t="shared" si="1"/>
        <v>5050</v>
      </c>
      <c r="B6954" s="5" t="s">
        <v>4391</v>
      </c>
      <c r="C6954" s="6" t="s">
        <v>20</v>
      </c>
    </row>
    <row r="6955">
      <c r="A6955" s="9">
        <f t="shared" si="1"/>
        <v>5051</v>
      </c>
      <c r="B6955" s="8" t="s">
        <v>4392</v>
      </c>
      <c r="C6955" s="9" t="s">
        <v>815</v>
      </c>
    </row>
    <row r="6956">
      <c r="A6956" s="9">
        <f t="shared" si="1"/>
        <v>5052</v>
      </c>
      <c r="B6956" s="25" t="s">
        <v>24509</v>
      </c>
      <c r="C6956" s="26" t="s">
        <v>23761</v>
      </c>
    </row>
    <row r="6957">
      <c r="A6957" s="9">
        <f t="shared" si="1"/>
        <v>5053</v>
      </c>
      <c r="B6957" s="8" t="s">
        <v>4393</v>
      </c>
      <c r="C6957" s="9" t="s">
        <v>758</v>
      </c>
    </row>
    <row r="6958">
      <c r="A6958" s="9">
        <f t="shared" si="1"/>
        <v>5054</v>
      </c>
      <c r="B6958" s="8" t="s">
        <v>4394</v>
      </c>
      <c r="C6958" s="9" t="s">
        <v>614</v>
      </c>
    </row>
    <row r="6959">
      <c r="A6959" s="9">
        <f t="shared" si="1"/>
        <v>5055</v>
      </c>
      <c r="B6959" s="25" t="s">
        <v>24510</v>
      </c>
      <c r="C6959" s="26" t="s">
        <v>446</v>
      </c>
    </row>
    <row r="6960">
      <c r="A6960" s="9">
        <f t="shared" si="1"/>
        <v>5055</v>
      </c>
      <c r="B6960" s="27" t="s">
        <v>24510</v>
      </c>
      <c r="C6960" s="28" t="s">
        <v>23637</v>
      </c>
    </row>
    <row r="6961">
      <c r="A6961" s="9">
        <f t="shared" si="1"/>
        <v>5056</v>
      </c>
      <c r="B6961" s="5" t="s">
        <v>4395</v>
      </c>
      <c r="C6961" s="6" t="s">
        <v>780</v>
      </c>
    </row>
    <row r="6962">
      <c r="A6962" s="9">
        <f t="shared" si="1"/>
        <v>5057</v>
      </c>
      <c r="B6962" s="5" t="s">
        <v>4396</v>
      </c>
      <c r="C6962" s="6" t="s">
        <v>780</v>
      </c>
    </row>
    <row r="6963">
      <c r="A6963" s="9">
        <f t="shared" si="1"/>
        <v>5058</v>
      </c>
      <c r="B6963" s="5" t="s">
        <v>4397</v>
      </c>
      <c r="C6963" s="6" t="s">
        <v>780</v>
      </c>
    </row>
    <row r="6964">
      <c r="A6964" s="9">
        <f t="shared" si="1"/>
        <v>5059</v>
      </c>
      <c r="B6964" s="5" t="s">
        <v>4398</v>
      </c>
      <c r="C6964" s="6" t="s">
        <v>780</v>
      </c>
    </row>
    <row r="6965">
      <c r="A6965" s="9">
        <f t="shared" si="1"/>
        <v>5060</v>
      </c>
      <c r="B6965" s="8" t="s">
        <v>4399</v>
      </c>
      <c r="C6965" s="9" t="s">
        <v>117</v>
      </c>
    </row>
    <row r="6966">
      <c r="A6966" s="9">
        <f t="shared" si="1"/>
        <v>5061</v>
      </c>
      <c r="B6966" s="5" t="s">
        <v>4400</v>
      </c>
      <c r="C6966" s="6" t="s">
        <v>780</v>
      </c>
    </row>
    <row r="6967">
      <c r="A6967" s="9">
        <f t="shared" si="1"/>
        <v>5062</v>
      </c>
      <c r="B6967" s="5" t="s">
        <v>4401</v>
      </c>
      <c r="C6967" s="6" t="s">
        <v>780</v>
      </c>
    </row>
    <row r="6968">
      <c r="A6968" s="9">
        <f t="shared" si="1"/>
        <v>5063</v>
      </c>
      <c r="B6968" s="5" t="s">
        <v>4402</v>
      </c>
      <c r="C6968" s="6" t="s">
        <v>780</v>
      </c>
    </row>
    <row r="6969">
      <c r="A6969" s="9">
        <f t="shared" si="1"/>
        <v>5064</v>
      </c>
      <c r="B6969" s="5" t="s">
        <v>4403</v>
      </c>
      <c r="C6969" s="6" t="s">
        <v>989</v>
      </c>
    </row>
    <row r="6970">
      <c r="A6970" s="9">
        <f t="shared" si="1"/>
        <v>5065</v>
      </c>
      <c r="B6970" s="8" t="s">
        <v>4404</v>
      </c>
      <c r="C6970" s="9" t="s">
        <v>733</v>
      </c>
    </row>
    <row r="6971">
      <c r="A6971" s="9">
        <f t="shared" si="1"/>
        <v>5066</v>
      </c>
      <c r="B6971" s="5" t="s">
        <v>4405</v>
      </c>
      <c r="C6971" s="6" t="s">
        <v>1124</v>
      </c>
    </row>
    <row r="6972">
      <c r="A6972" s="9">
        <f t="shared" si="1"/>
        <v>5067</v>
      </c>
      <c r="B6972" s="25" t="s">
        <v>24511</v>
      </c>
      <c r="C6972" s="26" t="s">
        <v>23845</v>
      </c>
    </row>
    <row r="6973">
      <c r="A6973" s="9">
        <f t="shared" si="1"/>
        <v>5068</v>
      </c>
      <c r="B6973" s="25" t="s">
        <v>24512</v>
      </c>
      <c r="C6973" s="26" t="s">
        <v>23845</v>
      </c>
    </row>
    <row r="6974">
      <c r="A6974" s="9">
        <f t="shared" si="1"/>
        <v>5069</v>
      </c>
      <c r="B6974" s="25" t="s">
        <v>24513</v>
      </c>
      <c r="C6974" s="26" t="s">
        <v>23845</v>
      </c>
    </row>
    <row r="6975">
      <c r="A6975" s="9">
        <f t="shared" si="1"/>
        <v>5070</v>
      </c>
      <c r="B6975" s="25" t="s">
        <v>24514</v>
      </c>
      <c r="C6975" s="26" t="s">
        <v>23845</v>
      </c>
    </row>
    <row r="6976">
      <c r="A6976" s="9">
        <f t="shared" si="1"/>
        <v>5071</v>
      </c>
      <c r="B6976" s="25" t="s">
        <v>24515</v>
      </c>
      <c r="C6976" s="26" t="s">
        <v>23845</v>
      </c>
    </row>
    <row r="6977">
      <c r="A6977" s="9">
        <f t="shared" si="1"/>
        <v>5072</v>
      </c>
      <c r="B6977" s="8" t="s">
        <v>4406</v>
      </c>
      <c r="C6977" s="9" t="s">
        <v>40</v>
      </c>
    </row>
    <row r="6978">
      <c r="A6978" s="9">
        <f t="shared" si="1"/>
        <v>5073</v>
      </c>
      <c r="B6978" s="25" t="s">
        <v>24516</v>
      </c>
      <c r="C6978" s="26" t="s">
        <v>23845</v>
      </c>
    </row>
    <row r="6979">
      <c r="A6979" s="9">
        <f t="shared" si="1"/>
        <v>5074</v>
      </c>
      <c r="B6979" s="5" t="s">
        <v>4407</v>
      </c>
      <c r="C6979" s="6" t="s">
        <v>324</v>
      </c>
    </row>
    <row r="6980">
      <c r="A6980" s="9">
        <f t="shared" si="1"/>
        <v>5074</v>
      </c>
      <c r="B6980" s="5" t="s">
        <v>4407</v>
      </c>
      <c r="C6980" s="6" t="s">
        <v>25</v>
      </c>
    </row>
    <row r="6981">
      <c r="A6981" s="9">
        <f t="shared" si="1"/>
        <v>5074</v>
      </c>
      <c r="B6981" s="5" t="s">
        <v>4407</v>
      </c>
      <c r="C6981" s="6" t="s">
        <v>23637</v>
      </c>
    </row>
    <row r="6982">
      <c r="A6982" s="9">
        <f t="shared" si="1"/>
        <v>5075</v>
      </c>
      <c r="B6982" s="25" t="s">
        <v>24517</v>
      </c>
      <c r="C6982" s="26" t="s">
        <v>553</v>
      </c>
    </row>
    <row r="6983">
      <c r="A6983" s="9">
        <f t="shared" si="1"/>
        <v>5076</v>
      </c>
      <c r="B6983" s="5" t="s">
        <v>4408</v>
      </c>
      <c r="C6983" s="6" t="s">
        <v>324</v>
      </c>
    </row>
    <row r="6984">
      <c r="A6984" s="9">
        <f t="shared" si="1"/>
        <v>5076</v>
      </c>
      <c r="B6984" s="5" t="s">
        <v>4408</v>
      </c>
      <c r="C6984" s="6" t="s">
        <v>23637</v>
      </c>
    </row>
    <row r="6985">
      <c r="A6985" s="9">
        <f t="shared" si="1"/>
        <v>5077</v>
      </c>
      <c r="B6985" s="5" t="s">
        <v>4409</v>
      </c>
      <c r="C6985" s="6" t="s">
        <v>324</v>
      </c>
    </row>
    <row r="6986">
      <c r="A6986" s="9">
        <f t="shared" si="1"/>
        <v>5077</v>
      </c>
      <c r="B6986" s="5" t="s">
        <v>4409</v>
      </c>
      <c r="C6986" s="6" t="s">
        <v>23637</v>
      </c>
    </row>
    <row r="6987">
      <c r="A6987" s="9">
        <f t="shared" si="1"/>
        <v>5078</v>
      </c>
      <c r="B6987" s="5" t="s">
        <v>4410</v>
      </c>
      <c r="C6987" s="6" t="s">
        <v>989</v>
      </c>
    </row>
    <row r="6988">
      <c r="A6988" s="9">
        <f t="shared" si="1"/>
        <v>5079</v>
      </c>
      <c r="B6988" s="5" t="s">
        <v>4411</v>
      </c>
      <c r="C6988" s="6" t="s">
        <v>142</v>
      </c>
    </row>
    <row r="6989">
      <c r="A6989" s="9">
        <f t="shared" si="1"/>
        <v>5080</v>
      </c>
      <c r="B6989" s="5" t="s">
        <v>4412</v>
      </c>
      <c r="C6989" s="6" t="s">
        <v>32</v>
      </c>
    </row>
    <row r="6990">
      <c r="A6990" s="9">
        <f t="shared" si="1"/>
        <v>5081</v>
      </c>
      <c r="B6990" s="5" t="s">
        <v>4413</v>
      </c>
      <c r="C6990" s="6" t="s">
        <v>1040</v>
      </c>
    </row>
    <row r="6991">
      <c r="A6991" s="9">
        <f t="shared" si="1"/>
        <v>5082</v>
      </c>
      <c r="B6991" s="5" t="s">
        <v>4414</v>
      </c>
      <c r="C6991" s="6" t="s">
        <v>74</v>
      </c>
    </row>
    <row r="6992">
      <c r="A6992" s="9">
        <f t="shared" si="1"/>
        <v>5083</v>
      </c>
      <c r="B6992" s="5" t="s">
        <v>4415</v>
      </c>
      <c r="C6992" s="6" t="s">
        <v>74</v>
      </c>
    </row>
    <row r="6993">
      <c r="A6993" s="9">
        <f t="shared" si="1"/>
        <v>5084</v>
      </c>
      <c r="B6993" s="5" t="s">
        <v>4416</v>
      </c>
      <c r="C6993" s="6" t="s">
        <v>6</v>
      </c>
    </row>
    <row r="6994">
      <c r="A6994" s="9">
        <f t="shared" si="1"/>
        <v>5085</v>
      </c>
      <c r="B6994" s="5" t="s">
        <v>4417</v>
      </c>
      <c r="C6994" s="6" t="s">
        <v>1040</v>
      </c>
    </row>
    <row r="6995">
      <c r="A6995" s="9">
        <f t="shared" si="1"/>
        <v>5086</v>
      </c>
      <c r="B6995" s="5" t="s">
        <v>4418</v>
      </c>
      <c r="C6995" s="6" t="s">
        <v>1360</v>
      </c>
    </row>
    <row r="6996">
      <c r="A6996" s="9">
        <f t="shared" si="1"/>
        <v>5087</v>
      </c>
      <c r="B6996" s="5" t="s">
        <v>4419</v>
      </c>
      <c r="C6996" s="6" t="s">
        <v>1360</v>
      </c>
    </row>
    <row r="6997">
      <c r="A6997" s="9">
        <f t="shared" si="1"/>
        <v>5088</v>
      </c>
      <c r="B6997" s="5" t="s">
        <v>4420</v>
      </c>
      <c r="C6997" s="6" t="s">
        <v>1360</v>
      </c>
    </row>
    <row r="6998">
      <c r="A6998" s="9">
        <f t="shared" si="1"/>
        <v>5089</v>
      </c>
      <c r="B6998" s="5" t="s">
        <v>4421</v>
      </c>
      <c r="C6998" s="6" t="s">
        <v>1360</v>
      </c>
    </row>
    <row r="6999">
      <c r="A6999" s="9">
        <f t="shared" si="1"/>
        <v>5090</v>
      </c>
      <c r="B6999" s="5" t="s">
        <v>4422</v>
      </c>
      <c r="C6999" s="6" t="s">
        <v>1360</v>
      </c>
    </row>
    <row r="7000">
      <c r="A7000" s="9">
        <f t="shared" si="1"/>
        <v>5091</v>
      </c>
      <c r="B7000" s="5" t="s">
        <v>4423</v>
      </c>
      <c r="C7000" s="6" t="s">
        <v>1360</v>
      </c>
    </row>
    <row r="7001">
      <c r="A7001" s="9">
        <f t="shared" si="1"/>
        <v>5092</v>
      </c>
      <c r="B7001" s="5" t="s">
        <v>4424</v>
      </c>
      <c r="C7001" s="11" t="s">
        <v>423</v>
      </c>
    </row>
    <row r="7002">
      <c r="A7002" s="9">
        <f t="shared" si="1"/>
        <v>5093</v>
      </c>
      <c r="B7002" s="5" t="s">
        <v>4425</v>
      </c>
      <c r="C7002" s="6" t="s">
        <v>1360</v>
      </c>
    </row>
    <row r="7003">
      <c r="A7003" s="9">
        <f t="shared" si="1"/>
        <v>5094</v>
      </c>
      <c r="B7003" s="5" t="s">
        <v>4426</v>
      </c>
      <c r="C7003" s="6" t="s">
        <v>393</v>
      </c>
    </row>
    <row r="7004">
      <c r="A7004" s="9">
        <f t="shared" si="1"/>
        <v>5095</v>
      </c>
      <c r="B7004" s="5" t="s">
        <v>4427</v>
      </c>
      <c r="C7004" s="6" t="s">
        <v>1360</v>
      </c>
    </row>
    <row r="7005">
      <c r="A7005" s="9">
        <f t="shared" si="1"/>
        <v>5096</v>
      </c>
      <c r="B7005" s="5" t="s">
        <v>4428</v>
      </c>
      <c r="C7005" s="6" t="s">
        <v>328</v>
      </c>
    </row>
    <row r="7006">
      <c r="A7006" s="9">
        <f t="shared" si="1"/>
        <v>5096</v>
      </c>
      <c r="B7006" s="5" t="s">
        <v>4428</v>
      </c>
      <c r="C7006" s="6" t="s">
        <v>23637</v>
      </c>
    </row>
    <row r="7007">
      <c r="A7007" s="9">
        <f t="shared" si="1"/>
        <v>5097</v>
      </c>
      <c r="B7007" s="8" t="s">
        <v>4429</v>
      </c>
      <c r="C7007" s="9" t="s">
        <v>733</v>
      </c>
    </row>
    <row r="7008">
      <c r="A7008" s="9">
        <f t="shared" si="1"/>
        <v>5098</v>
      </c>
      <c r="B7008" s="5" t="s">
        <v>4430</v>
      </c>
      <c r="C7008" s="6" t="s">
        <v>32</v>
      </c>
    </row>
    <row r="7009">
      <c r="A7009" s="9">
        <f t="shared" si="1"/>
        <v>5099</v>
      </c>
      <c r="B7009" s="5" t="s">
        <v>4431</v>
      </c>
      <c r="C7009" s="6" t="s">
        <v>86</v>
      </c>
    </row>
    <row r="7010">
      <c r="A7010" s="9">
        <f t="shared" si="1"/>
        <v>5100</v>
      </c>
      <c r="B7010" s="5" t="s">
        <v>4432</v>
      </c>
      <c r="C7010" s="6" t="s">
        <v>1470</v>
      </c>
    </row>
    <row r="7011">
      <c r="A7011" s="9">
        <f t="shared" si="1"/>
        <v>5101</v>
      </c>
      <c r="B7011" s="29" t="s">
        <v>24518</v>
      </c>
      <c r="C7011" s="26" t="s">
        <v>23636</v>
      </c>
    </row>
    <row r="7012">
      <c r="A7012" s="9">
        <f t="shared" si="1"/>
        <v>5102</v>
      </c>
      <c r="B7012" s="5" t="s">
        <v>4433</v>
      </c>
      <c r="C7012" s="6" t="s">
        <v>1324</v>
      </c>
    </row>
    <row r="7013">
      <c r="A7013" s="9">
        <f t="shared" si="1"/>
        <v>5103</v>
      </c>
      <c r="B7013" s="8" t="s">
        <v>4434</v>
      </c>
      <c r="C7013" s="9" t="s">
        <v>54</v>
      </c>
    </row>
    <row r="7014">
      <c r="A7014" s="9">
        <f t="shared" si="1"/>
        <v>5104</v>
      </c>
      <c r="B7014" s="5" t="s">
        <v>4435</v>
      </c>
      <c r="C7014" s="6" t="s">
        <v>324</v>
      </c>
    </row>
    <row r="7015">
      <c r="A7015" s="9">
        <f t="shared" si="1"/>
        <v>5104</v>
      </c>
      <c r="B7015" s="5" t="s">
        <v>4435</v>
      </c>
      <c r="C7015" s="6" t="s">
        <v>23637</v>
      </c>
    </row>
    <row r="7016">
      <c r="A7016" s="9">
        <f t="shared" si="1"/>
        <v>5105</v>
      </c>
      <c r="B7016" s="5" t="s">
        <v>4436</v>
      </c>
      <c r="C7016" s="6" t="s">
        <v>1007</v>
      </c>
    </row>
    <row r="7017">
      <c r="A7017" s="9">
        <f t="shared" si="1"/>
        <v>5105</v>
      </c>
      <c r="B7017" s="5" t="s">
        <v>4436</v>
      </c>
      <c r="C7017" s="6" t="s">
        <v>656</v>
      </c>
    </row>
    <row r="7018">
      <c r="A7018" s="9">
        <f t="shared" si="1"/>
        <v>5105</v>
      </c>
      <c r="B7018" s="5" t="s">
        <v>4436</v>
      </c>
      <c r="C7018" s="6" t="s">
        <v>23628</v>
      </c>
    </row>
    <row r="7019">
      <c r="A7019" s="9">
        <f t="shared" si="1"/>
        <v>5106</v>
      </c>
      <c r="B7019" s="5" t="s">
        <v>4437</v>
      </c>
      <c r="C7019" s="6" t="s">
        <v>95</v>
      </c>
    </row>
    <row r="7020">
      <c r="A7020" s="9">
        <f t="shared" si="1"/>
        <v>5107</v>
      </c>
      <c r="B7020" s="8" t="s">
        <v>4438</v>
      </c>
      <c r="C7020" s="6" t="s">
        <v>132</v>
      </c>
    </row>
    <row r="7021">
      <c r="A7021" s="9">
        <f t="shared" si="1"/>
        <v>5107</v>
      </c>
      <c r="B7021" s="8" t="s">
        <v>4438</v>
      </c>
      <c r="C7021" s="9" t="s">
        <v>60</v>
      </c>
    </row>
    <row r="7022">
      <c r="A7022" s="9">
        <f t="shared" si="1"/>
        <v>5107</v>
      </c>
      <c r="B7022" s="8" t="s">
        <v>4438</v>
      </c>
      <c r="C7022" s="6" t="s">
        <v>23637</v>
      </c>
    </row>
    <row r="7023">
      <c r="A7023" s="9">
        <f t="shared" si="1"/>
        <v>5108</v>
      </c>
      <c r="B7023" s="8" t="s">
        <v>4439</v>
      </c>
      <c r="C7023" s="9" t="s">
        <v>60</v>
      </c>
    </row>
    <row r="7024">
      <c r="A7024" s="9">
        <f t="shared" si="1"/>
        <v>5108</v>
      </c>
      <c r="B7024" s="8" t="s">
        <v>4439</v>
      </c>
      <c r="C7024" s="9" t="s">
        <v>162</v>
      </c>
    </row>
    <row r="7025">
      <c r="A7025" s="9">
        <f t="shared" si="1"/>
        <v>5108</v>
      </c>
      <c r="B7025" s="8" t="s">
        <v>4439</v>
      </c>
      <c r="C7025" s="9" t="s">
        <v>142</v>
      </c>
    </row>
    <row r="7026">
      <c r="A7026" s="9">
        <f t="shared" si="1"/>
        <v>5109</v>
      </c>
      <c r="B7026" s="8" t="s">
        <v>4440</v>
      </c>
      <c r="C7026" s="9" t="s">
        <v>60</v>
      </c>
    </row>
    <row r="7027">
      <c r="A7027" s="9">
        <f t="shared" si="1"/>
        <v>5110</v>
      </c>
      <c r="B7027" s="5" t="s">
        <v>4441</v>
      </c>
      <c r="C7027" s="6" t="s">
        <v>12</v>
      </c>
    </row>
    <row r="7028">
      <c r="A7028" s="9">
        <f t="shared" si="1"/>
        <v>5111</v>
      </c>
      <c r="B7028" s="5" t="s">
        <v>4442</v>
      </c>
      <c r="C7028" s="6" t="s">
        <v>153</v>
      </c>
    </row>
    <row r="7029">
      <c r="A7029" s="9">
        <f t="shared" si="1"/>
        <v>5111</v>
      </c>
      <c r="B7029" s="5" t="s">
        <v>4442</v>
      </c>
      <c r="C7029" s="6" t="s">
        <v>23637</v>
      </c>
    </row>
    <row r="7030">
      <c r="A7030" s="9">
        <f t="shared" si="1"/>
        <v>5112</v>
      </c>
      <c r="B7030" s="8" t="s">
        <v>4443</v>
      </c>
      <c r="C7030" s="9" t="s">
        <v>60</v>
      </c>
    </row>
    <row r="7031">
      <c r="A7031" s="9">
        <f t="shared" si="1"/>
        <v>5113</v>
      </c>
      <c r="B7031" s="5" t="s">
        <v>4444</v>
      </c>
      <c r="C7031" s="6" t="s">
        <v>1458</v>
      </c>
    </row>
    <row r="7032">
      <c r="A7032" s="9">
        <f t="shared" si="1"/>
        <v>5113</v>
      </c>
      <c r="B7032" s="5" t="s">
        <v>4444</v>
      </c>
      <c r="C7032" s="6" t="s">
        <v>23628</v>
      </c>
    </row>
    <row r="7033">
      <c r="A7033" s="9">
        <f t="shared" si="1"/>
        <v>5114</v>
      </c>
      <c r="B7033" s="8" t="s">
        <v>4445</v>
      </c>
      <c r="C7033" s="9" t="s">
        <v>530</v>
      </c>
    </row>
    <row r="7034">
      <c r="A7034" s="9">
        <f t="shared" si="1"/>
        <v>5114</v>
      </c>
      <c r="B7034" s="8" t="s">
        <v>4445</v>
      </c>
      <c r="C7034" s="9" t="s">
        <v>60</v>
      </c>
    </row>
    <row r="7035">
      <c r="A7035" s="9">
        <f t="shared" si="1"/>
        <v>5115</v>
      </c>
      <c r="B7035" s="5" t="s">
        <v>4446</v>
      </c>
      <c r="C7035" s="6" t="s">
        <v>78</v>
      </c>
    </row>
    <row r="7036">
      <c r="A7036" s="9">
        <f t="shared" si="1"/>
        <v>5115</v>
      </c>
      <c r="B7036" s="5" t="s">
        <v>4446</v>
      </c>
      <c r="C7036" s="6" t="s">
        <v>420</v>
      </c>
    </row>
    <row r="7037">
      <c r="A7037" s="9">
        <f t="shared" si="1"/>
        <v>5115</v>
      </c>
      <c r="B7037" s="5" t="s">
        <v>4446</v>
      </c>
      <c r="C7037" s="6" t="s">
        <v>23672</v>
      </c>
    </row>
    <row r="7038">
      <c r="A7038" s="9">
        <f t="shared" si="1"/>
        <v>5116</v>
      </c>
      <c r="B7038" s="8" t="s">
        <v>4447</v>
      </c>
      <c r="C7038" s="9" t="s">
        <v>60</v>
      </c>
    </row>
    <row r="7039">
      <c r="A7039" s="9">
        <f t="shared" si="1"/>
        <v>5117</v>
      </c>
      <c r="B7039" s="8" t="s">
        <v>4448</v>
      </c>
      <c r="C7039" s="9" t="s">
        <v>25</v>
      </c>
    </row>
    <row r="7040">
      <c r="A7040" s="9">
        <f t="shared" si="1"/>
        <v>5118</v>
      </c>
      <c r="B7040" s="8" t="s">
        <v>4449</v>
      </c>
      <c r="C7040" s="9" t="s">
        <v>60</v>
      </c>
    </row>
    <row r="7041">
      <c r="A7041" s="9">
        <f t="shared" si="1"/>
        <v>5118</v>
      </c>
      <c r="B7041" s="8" t="s">
        <v>4449</v>
      </c>
      <c r="C7041" s="9" t="s">
        <v>162</v>
      </c>
    </row>
    <row r="7042">
      <c r="A7042" s="9">
        <f t="shared" si="1"/>
        <v>5119</v>
      </c>
      <c r="B7042" s="8" t="s">
        <v>4450</v>
      </c>
      <c r="C7042" s="9" t="s">
        <v>60</v>
      </c>
    </row>
    <row r="7043">
      <c r="A7043" s="9">
        <f t="shared" si="1"/>
        <v>5120</v>
      </c>
      <c r="B7043" s="8" t="s">
        <v>4451</v>
      </c>
      <c r="C7043" s="9" t="s">
        <v>60</v>
      </c>
    </row>
    <row r="7044">
      <c r="A7044" s="9">
        <f t="shared" si="1"/>
        <v>5121</v>
      </c>
      <c r="B7044" s="8" t="s">
        <v>4452</v>
      </c>
      <c r="C7044" s="9" t="s">
        <v>60</v>
      </c>
    </row>
    <row r="7045">
      <c r="A7045" s="9">
        <f t="shared" si="1"/>
        <v>5121</v>
      </c>
      <c r="B7045" s="8" t="s">
        <v>4452</v>
      </c>
      <c r="C7045" s="9" t="s">
        <v>24</v>
      </c>
    </row>
    <row r="7046">
      <c r="A7046" s="9">
        <f t="shared" si="1"/>
        <v>5121</v>
      </c>
      <c r="B7046" s="8" t="s">
        <v>4452</v>
      </c>
      <c r="C7046" s="9" t="s">
        <v>25</v>
      </c>
    </row>
    <row r="7047">
      <c r="A7047" s="9">
        <f t="shared" si="1"/>
        <v>5122</v>
      </c>
      <c r="B7047" s="8" t="s">
        <v>4453</v>
      </c>
      <c r="C7047" s="9" t="s">
        <v>60</v>
      </c>
    </row>
    <row r="7048">
      <c r="A7048" s="9">
        <f t="shared" si="1"/>
        <v>5123</v>
      </c>
      <c r="B7048" s="8" t="s">
        <v>4454</v>
      </c>
      <c r="C7048" s="9" t="s">
        <v>60</v>
      </c>
    </row>
    <row r="7049">
      <c r="A7049" s="9">
        <f t="shared" si="1"/>
        <v>5123</v>
      </c>
      <c r="B7049" s="8" t="s">
        <v>4454</v>
      </c>
      <c r="C7049" s="9" t="s">
        <v>25</v>
      </c>
    </row>
    <row r="7050">
      <c r="A7050" s="9">
        <f t="shared" si="1"/>
        <v>5124</v>
      </c>
      <c r="B7050" s="32" t="s">
        <v>24519</v>
      </c>
      <c r="C7050" s="26" t="s">
        <v>67</v>
      </c>
    </row>
    <row r="7051">
      <c r="A7051" s="9">
        <f t="shared" si="1"/>
        <v>5125</v>
      </c>
      <c r="B7051" s="5" t="s">
        <v>4455</v>
      </c>
      <c r="C7051" s="6" t="s">
        <v>153</v>
      </c>
    </row>
    <row r="7052">
      <c r="A7052" s="9">
        <f t="shared" si="1"/>
        <v>5125</v>
      </c>
      <c r="B7052" s="5" t="s">
        <v>4455</v>
      </c>
      <c r="C7052" s="6" t="s">
        <v>23637</v>
      </c>
    </row>
    <row r="7053">
      <c r="A7053" s="9">
        <f t="shared" si="1"/>
        <v>5126</v>
      </c>
      <c r="B7053" s="25" t="s">
        <v>24520</v>
      </c>
      <c r="C7053" s="26" t="s">
        <v>4721</v>
      </c>
    </row>
    <row r="7054">
      <c r="A7054" s="9">
        <f t="shared" si="1"/>
        <v>5127</v>
      </c>
      <c r="B7054" s="27" t="s">
        <v>24521</v>
      </c>
      <c r="C7054" s="28" t="s">
        <v>23637</v>
      </c>
    </row>
    <row r="7055">
      <c r="A7055" s="9">
        <f t="shared" si="1"/>
        <v>5127</v>
      </c>
      <c r="B7055" s="25" t="s">
        <v>24521</v>
      </c>
      <c r="C7055" s="33" t="s">
        <v>90</v>
      </c>
    </row>
    <row r="7056">
      <c r="A7056" s="9">
        <f t="shared" si="1"/>
        <v>5127</v>
      </c>
      <c r="B7056" s="25" t="s">
        <v>24521</v>
      </c>
      <c r="C7056" s="34" t="s">
        <v>91</v>
      </c>
    </row>
    <row r="7057">
      <c r="A7057" s="9">
        <f t="shared" si="1"/>
        <v>5128</v>
      </c>
      <c r="B7057" s="8" t="s">
        <v>4456</v>
      </c>
      <c r="C7057" s="9" t="s">
        <v>142</v>
      </c>
    </row>
    <row r="7058">
      <c r="A7058" s="9">
        <f t="shared" si="1"/>
        <v>5128</v>
      </c>
      <c r="B7058" s="8" t="s">
        <v>4456</v>
      </c>
      <c r="C7058" s="9" t="s">
        <v>60</v>
      </c>
    </row>
    <row r="7059">
      <c r="A7059" s="9">
        <f t="shared" si="1"/>
        <v>5128</v>
      </c>
      <c r="B7059" s="8" t="s">
        <v>4456</v>
      </c>
      <c r="C7059" s="9" t="s">
        <v>162</v>
      </c>
    </row>
    <row r="7060">
      <c r="A7060" s="9">
        <f t="shared" si="1"/>
        <v>5129</v>
      </c>
      <c r="B7060" s="8" t="s">
        <v>4457</v>
      </c>
      <c r="C7060" s="9" t="s">
        <v>60</v>
      </c>
    </row>
    <row r="7061">
      <c r="A7061" s="9">
        <f t="shared" si="1"/>
        <v>5130</v>
      </c>
      <c r="B7061" s="5" t="s">
        <v>4458</v>
      </c>
      <c r="C7061" s="6" t="s">
        <v>109</v>
      </c>
    </row>
    <row r="7062">
      <c r="A7062" s="9">
        <f t="shared" si="1"/>
        <v>5130</v>
      </c>
      <c r="B7062" s="5" t="s">
        <v>4458</v>
      </c>
      <c r="C7062" s="6" t="s">
        <v>91</v>
      </c>
    </row>
    <row r="7063">
      <c r="A7063" s="9">
        <f t="shared" si="1"/>
        <v>5130</v>
      </c>
      <c r="B7063" s="5" t="s">
        <v>4458</v>
      </c>
      <c r="C7063" s="6" t="s">
        <v>25</v>
      </c>
    </row>
    <row r="7064">
      <c r="A7064" s="9">
        <f t="shared" si="1"/>
        <v>5131</v>
      </c>
      <c r="B7064" s="8" t="s">
        <v>4459</v>
      </c>
      <c r="C7064" s="9" t="s">
        <v>40</v>
      </c>
    </row>
    <row r="7065">
      <c r="A7065" s="9">
        <f t="shared" si="1"/>
        <v>5132</v>
      </c>
      <c r="B7065" s="8" t="s">
        <v>4460</v>
      </c>
      <c r="C7065" s="9" t="s">
        <v>40</v>
      </c>
    </row>
    <row r="7066">
      <c r="A7066" s="9">
        <f t="shared" si="1"/>
        <v>5133</v>
      </c>
      <c r="B7066" s="8" t="s">
        <v>4461</v>
      </c>
      <c r="C7066" s="9" t="s">
        <v>40</v>
      </c>
    </row>
    <row r="7067">
      <c r="A7067" s="9">
        <f t="shared" si="1"/>
        <v>5134</v>
      </c>
      <c r="B7067" s="8" t="s">
        <v>4462</v>
      </c>
      <c r="C7067" s="9" t="s">
        <v>40</v>
      </c>
    </row>
    <row r="7068">
      <c r="A7068" s="9">
        <f t="shared" si="1"/>
        <v>5135</v>
      </c>
      <c r="B7068" s="5" t="s">
        <v>4463</v>
      </c>
      <c r="C7068" s="6" t="s">
        <v>150</v>
      </c>
    </row>
    <row r="7069">
      <c r="A7069" s="9">
        <f t="shared" si="1"/>
        <v>5135</v>
      </c>
      <c r="B7069" s="5" t="s">
        <v>4463</v>
      </c>
      <c r="C7069" s="6" t="s">
        <v>142</v>
      </c>
    </row>
    <row r="7070">
      <c r="A7070" s="9">
        <f t="shared" si="1"/>
        <v>5135</v>
      </c>
      <c r="B7070" s="5" t="s">
        <v>4463</v>
      </c>
      <c r="C7070" s="6" t="s">
        <v>25</v>
      </c>
    </row>
    <row r="7071">
      <c r="A7071" s="9">
        <f t="shared" si="1"/>
        <v>5135</v>
      </c>
      <c r="B7071" s="5" t="s">
        <v>4463</v>
      </c>
      <c r="C7071" s="6" t="s">
        <v>24</v>
      </c>
    </row>
    <row r="7072">
      <c r="A7072" s="9">
        <f t="shared" si="1"/>
        <v>5135</v>
      </c>
      <c r="B7072" s="5" t="s">
        <v>4463</v>
      </c>
      <c r="C7072" s="6" t="s">
        <v>23637</v>
      </c>
    </row>
    <row r="7073">
      <c r="A7073" s="9">
        <f t="shared" si="1"/>
        <v>5136</v>
      </c>
      <c r="B7073" s="8" t="s">
        <v>4464</v>
      </c>
      <c r="C7073" s="9" t="s">
        <v>60</v>
      </c>
    </row>
    <row r="7074">
      <c r="A7074" s="9">
        <f t="shared" si="1"/>
        <v>5136</v>
      </c>
      <c r="B7074" s="8" t="s">
        <v>4464</v>
      </c>
      <c r="C7074" s="9" t="s">
        <v>142</v>
      </c>
    </row>
    <row r="7075">
      <c r="A7075" s="9">
        <f t="shared" si="1"/>
        <v>5137</v>
      </c>
      <c r="B7075" s="8" t="s">
        <v>4465</v>
      </c>
      <c r="C7075" s="9" t="s">
        <v>40</v>
      </c>
    </row>
    <row r="7076">
      <c r="A7076" s="9">
        <f t="shared" si="1"/>
        <v>5138</v>
      </c>
      <c r="B7076" s="8" t="s">
        <v>4466</v>
      </c>
      <c r="C7076" s="9" t="s">
        <v>399</v>
      </c>
    </row>
    <row r="7077">
      <c r="A7077" s="9">
        <f t="shared" si="1"/>
        <v>5139</v>
      </c>
      <c r="B7077" s="5" t="s">
        <v>4467</v>
      </c>
      <c r="C7077" s="6" t="s">
        <v>142</v>
      </c>
    </row>
    <row r="7078">
      <c r="A7078" s="9">
        <f t="shared" si="1"/>
        <v>5140</v>
      </c>
      <c r="B7078" s="8" t="s">
        <v>4468</v>
      </c>
      <c r="C7078" s="9" t="s">
        <v>40</v>
      </c>
    </row>
    <row r="7079">
      <c r="A7079" s="9">
        <f t="shared" si="1"/>
        <v>5141</v>
      </c>
      <c r="B7079" s="8" t="s">
        <v>4469</v>
      </c>
      <c r="C7079" s="9" t="s">
        <v>60</v>
      </c>
    </row>
    <row r="7080">
      <c r="A7080" s="9">
        <f t="shared" si="1"/>
        <v>5142</v>
      </c>
      <c r="B7080" s="5" t="s">
        <v>4470</v>
      </c>
      <c r="C7080" s="6" t="s">
        <v>731</v>
      </c>
    </row>
    <row r="7081">
      <c r="A7081" s="9">
        <f t="shared" si="1"/>
        <v>5143</v>
      </c>
      <c r="B7081" s="8" t="s">
        <v>4471</v>
      </c>
      <c r="C7081" s="9" t="s">
        <v>416</v>
      </c>
    </row>
    <row r="7082">
      <c r="A7082" s="9">
        <f t="shared" si="1"/>
        <v>5144</v>
      </c>
      <c r="B7082" s="5" t="s">
        <v>4472</v>
      </c>
      <c r="C7082" s="6" t="s">
        <v>32</v>
      </c>
    </row>
    <row r="7083">
      <c r="A7083" s="9">
        <f t="shared" si="1"/>
        <v>5145</v>
      </c>
      <c r="B7083" s="8" t="s">
        <v>4473</v>
      </c>
      <c r="C7083" s="9" t="s">
        <v>46</v>
      </c>
    </row>
    <row r="7084">
      <c r="A7084" s="9">
        <f t="shared" si="1"/>
        <v>5146</v>
      </c>
      <c r="B7084" s="25" t="s">
        <v>24522</v>
      </c>
      <c r="C7084" s="26" t="s">
        <v>8541</v>
      </c>
    </row>
    <row r="7085">
      <c r="A7085" s="9">
        <f t="shared" si="1"/>
        <v>5147</v>
      </c>
      <c r="B7085" s="25" t="s">
        <v>24523</v>
      </c>
      <c r="C7085" s="26" t="s">
        <v>11797</v>
      </c>
    </row>
    <row r="7086">
      <c r="A7086" s="9">
        <f t="shared" si="1"/>
        <v>5148</v>
      </c>
      <c r="B7086" s="8" t="s">
        <v>4474</v>
      </c>
      <c r="C7086" s="9" t="s">
        <v>733</v>
      </c>
    </row>
    <row r="7087">
      <c r="A7087" s="9">
        <f t="shared" si="1"/>
        <v>5149</v>
      </c>
      <c r="B7087" s="5" t="s">
        <v>4475</v>
      </c>
      <c r="C7087" s="6" t="s">
        <v>1334</v>
      </c>
    </row>
    <row r="7088">
      <c r="A7088" s="9">
        <f t="shared" si="1"/>
        <v>5150</v>
      </c>
      <c r="B7088" s="5" t="s">
        <v>4476</v>
      </c>
      <c r="C7088" s="6" t="s">
        <v>1334</v>
      </c>
    </row>
    <row r="7089">
      <c r="A7089" s="9">
        <f t="shared" si="1"/>
        <v>5151</v>
      </c>
      <c r="B7089" s="29" t="s">
        <v>24524</v>
      </c>
      <c r="C7089" s="26" t="s">
        <v>23737</v>
      </c>
    </row>
    <row r="7090">
      <c r="A7090" s="9">
        <f t="shared" si="1"/>
        <v>5152</v>
      </c>
      <c r="B7090" s="25" t="s">
        <v>24525</v>
      </c>
      <c r="C7090" s="26" t="s">
        <v>446</v>
      </c>
    </row>
    <row r="7091">
      <c r="A7091" s="9">
        <f t="shared" si="1"/>
        <v>5152</v>
      </c>
      <c r="B7091" s="27" t="s">
        <v>24525</v>
      </c>
      <c r="C7091" s="28" t="s">
        <v>23637</v>
      </c>
    </row>
    <row r="7092">
      <c r="A7092" s="9">
        <f t="shared" si="1"/>
        <v>5153</v>
      </c>
      <c r="B7092" s="32" t="s">
        <v>24526</v>
      </c>
      <c r="C7092" s="26" t="s">
        <v>67</v>
      </c>
    </row>
    <row r="7093">
      <c r="A7093" s="9">
        <f t="shared" si="1"/>
        <v>5154</v>
      </c>
      <c r="B7093" s="8" t="s">
        <v>4477</v>
      </c>
      <c r="C7093" s="9" t="s">
        <v>64</v>
      </c>
    </row>
    <row r="7094">
      <c r="A7094" s="9">
        <f t="shared" si="1"/>
        <v>5155</v>
      </c>
      <c r="B7094" s="5" t="s">
        <v>4478</v>
      </c>
      <c r="C7094" s="6" t="s">
        <v>538</v>
      </c>
    </row>
    <row r="7095">
      <c r="A7095" s="9">
        <f t="shared" si="1"/>
        <v>5155</v>
      </c>
      <c r="B7095" s="5" t="s">
        <v>4478</v>
      </c>
      <c r="C7095" s="6" t="s">
        <v>23628</v>
      </c>
    </row>
    <row r="7096">
      <c r="A7096" s="9">
        <f t="shared" si="1"/>
        <v>5156</v>
      </c>
      <c r="B7096" s="8" t="s">
        <v>4479</v>
      </c>
      <c r="C7096" s="9" t="s">
        <v>24</v>
      </c>
    </row>
    <row r="7097">
      <c r="A7097" s="9">
        <f t="shared" si="1"/>
        <v>5157</v>
      </c>
      <c r="B7097" s="5" t="s">
        <v>4480</v>
      </c>
      <c r="C7097" s="6" t="s">
        <v>426</v>
      </c>
    </row>
    <row r="7098">
      <c r="A7098" s="9">
        <f t="shared" si="1"/>
        <v>5158</v>
      </c>
      <c r="B7098" s="16" t="s">
        <v>4481</v>
      </c>
      <c r="C7098" s="6" t="s">
        <v>1235</v>
      </c>
    </row>
    <row r="7099">
      <c r="A7099" s="9">
        <f t="shared" si="1"/>
        <v>5159</v>
      </c>
      <c r="B7099" s="30" t="s">
        <v>24527</v>
      </c>
      <c r="C7099" s="26" t="s">
        <v>23639</v>
      </c>
    </row>
    <row r="7100">
      <c r="A7100" s="9">
        <f t="shared" si="1"/>
        <v>5160</v>
      </c>
      <c r="B7100" s="5" t="s">
        <v>4482</v>
      </c>
      <c r="C7100" s="6" t="s">
        <v>4</v>
      </c>
    </row>
    <row r="7101">
      <c r="A7101" s="9">
        <f t="shared" si="1"/>
        <v>5161</v>
      </c>
      <c r="B7101" s="5" t="s">
        <v>4483</v>
      </c>
      <c r="C7101" s="6" t="s">
        <v>109</v>
      </c>
    </row>
    <row r="7102">
      <c r="A7102" s="9">
        <f t="shared" si="1"/>
        <v>5162</v>
      </c>
      <c r="B7102" s="5" t="s">
        <v>4484</v>
      </c>
      <c r="C7102" s="6" t="s">
        <v>1585</v>
      </c>
    </row>
    <row r="7103">
      <c r="A7103" s="9">
        <f t="shared" si="1"/>
        <v>5163</v>
      </c>
      <c r="B7103" s="8" t="s">
        <v>4485</v>
      </c>
      <c r="C7103" s="9" t="s">
        <v>60</v>
      </c>
    </row>
    <row r="7104">
      <c r="A7104" s="9">
        <f t="shared" si="1"/>
        <v>5163</v>
      </c>
      <c r="B7104" s="8" t="s">
        <v>4485</v>
      </c>
      <c r="C7104" s="9" t="s">
        <v>25</v>
      </c>
    </row>
    <row r="7105">
      <c r="A7105" s="9">
        <f t="shared" si="1"/>
        <v>5164</v>
      </c>
      <c r="B7105" s="5" t="s">
        <v>4486</v>
      </c>
      <c r="C7105" s="6" t="s">
        <v>426</v>
      </c>
    </row>
    <row r="7106">
      <c r="A7106" s="9">
        <f t="shared" si="1"/>
        <v>5165</v>
      </c>
      <c r="B7106" s="8" t="s">
        <v>4487</v>
      </c>
      <c r="C7106" s="9" t="s">
        <v>502</v>
      </c>
    </row>
    <row r="7107">
      <c r="A7107" s="9">
        <f t="shared" si="1"/>
        <v>5166</v>
      </c>
      <c r="B7107" s="8" t="s">
        <v>4488</v>
      </c>
      <c r="C7107" s="9" t="s">
        <v>502</v>
      </c>
    </row>
    <row r="7108">
      <c r="A7108" s="9">
        <f t="shared" si="1"/>
        <v>5167</v>
      </c>
      <c r="B7108" s="5" t="s">
        <v>4489</v>
      </c>
      <c r="C7108" s="6" t="s">
        <v>731</v>
      </c>
    </row>
    <row r="7109">
      <c r="A7109" s="9">
        <f t="shared" si="1"/>
        <v>5168</v>
      </c>
      <c r="B7109" s="5" t="s">
        <v>4490</v>
      </c>
      <c r="C7109" s="6" t="s">
        <v>731</v>
      </c>
    </row>
    <row r="7110">
      <c r="A7110" s="9">
        <f t="shared" si="1"/>
        <v>5169</v>
      </c>
      <c r="B7110" s="5" t="s">
        <v>4491</v>
      </c>
      <c r="C7110" s="6" t="s">
        <v>1120</v>
      </c>
    </row>
    <row r="7111">
      <c r="A7111" s="9">
        <f t="shared" si="1"/>
        <v>5170</v>
      </c>
      <c r="B7111" s="5" t="s">
        <v>4492</v>
      </c>
      <c r="C7111" s="6" t="s">
        <v>1120</v>
      </c>
    </row>
    <row r="7112">
      <c r="A7112" s="9">
        <f t="shared" si="1"/>
        <v>5171</v>
      </c>
      <c r="B7112" s="5" t="s">
        <v>4493</v>
      </c>
      <c r="C7112" s="6" t="s">
        <v>1120</v>
      </c>
    </row>
    <row r="7113">
      <c r="A7113" s="9">
        <f t="shared" si="1"/>
        <v>5172</v>
      </c>
      <c r="B7113" s="5" t="s">
        <v>4494</v>
      </c>
      <c r="C7113" s="6" t="s">
        <v>1120</v>
      </c>
    </row>
    <row r="7114">
      <c r="A7114" s="9">
        <f t="shared" si="1"/>
        <v>5173</v>
      </c>
      <c r="B7114" s="5" t="s">
        <v>4495</v>
      </c>
      <c r="C7114" s="6" t="s">
        <v>1120</v>
      </c>
    </row>
    <row r="7115">
      <c r="A7115" s="9">
        <f t="shared" si="1"/>
        <v>5174</v>
      </c>
      <c r="B7115" s="5" t="s">
        <v>4496</v>
      </c>
      <c r="C7115" s="6" t="s">
        <v>1120</v>
      </c>
    </row>
    <row r="7116">
      <c r="A7116" s="9">
        <f t="shared" si="1"/>
        <v>5175</v>
      </c>
      <c r="B7116" s="5" t="s">
        <v>4497</v>
      </c>
      <c r="C7116" s="6" t="s">
        <v>1120</v>
      </c>
    </row>
    <row r="7117">
      <c r="A7117" s="9">
        <f t="shared" si="1"/>
        <v>5176</v>
      </c>
      <c r="B7117" s="15" t="s">
        <v>4498</v>
      </c>
      <c r="C7117" s="11" t="s">
        <v>423</v>
      </c>
    </row>
    <row r="7118">
      <c r="A7118" s="9">
        <f t="shared" si="1"/>
        <v>5177</v>
      </c>
      <c r="B7118" s="40" t="s">
        <v>4499</v>
      </c>
      <c r="C7118" s="40" t="s">
        <v>3126</v>
      </c>
    </row>
    <row r="7119">
      <c r="A7119" s="9">
        <f t="shared" si="1"/>
        <v>5177</v>
      </c>
      <c r="B7119" s="40" t="s">
        <v>4499</v>
      </c>
      <c r="C7119" s="28" t="s">
        <v>1262</v>
      </c>
    </row>
    <row r="7120">
      <c r="A7120" s="9">
        <f t="shared" si="1"/>
        <v>5178</v>
      </c>
      <c r="B7120" s="25" t="s">
        <v>24528</v>
      </c>
      <c r="C7120" s="26" t="s">
        <v>487</v>
      </c>
    </row>
    <row r="7121">
      <c r="A7121" s="9">
        <f t="shared" si="1"/>
        <v>5178</v>
      </c>
      <c r="B7121" s="27" t="s">
        <v>24528</v>
      </c>
      <c r="C7121" s="28" t="s">
        <v>23637</v>
      </c>
    </row>
    <row r="7122">
      <c r="A7122" s="9">
        <f t="shared" si="1"/>
        <v>5179</v>
      </c>
      <c r="B7122" s="8" t="s">
        <v>4500</v>
      </c>
      <c r="C7122" s="9" t="s">
        <v>76</v>
      </c>
    </row>
    <row r="7123">
      <c r="A7123" s="9">
        <f t="shared" si="1"/>
        <v>5180</v>
      </c>
      <c r="B7123" s="5" t="s">
        <v>4501</v>
      </c>
      <c r="C7123" s="6" t="s">
        <v>1262</v>
      </c>
    </row>
    <row r="7124">
      <c r="A7124" s="9">
        <f t="shared" si="1"/>
        <v>5181</v>
      </c>
      <c r="B7124" s="5" t="s">
        <v>4502</v>
      </c>
      <c r="C7124" s="6" t="s">
        <v>1290</v>
      </c>
    </row>
    <row r="7125">
      <c r="A7125" s="9">
        <f t="shared" si="1"/>
        <v>5182</v>
      </c>
      <c r="B7125" s="8" t="s">
        <v>4503</v>
      </c>
      <c r="C7125" s="9" t="s">
        <v>76</v>
      </c>
    </row>
    <row r="7126">
      <c r="A7126" s="9">
        <f t="shared" si="1"/>
        <v>5183</v>
      </c>
      <c r="B7126" s="8" t="s">
        <v>4504</v>
      </c>
      <c r="C7126" s="9" t="s">
        <v>76</v>
      </c>
    </row>
    <row r="7127">
      <c r="A7127" s="9">
        <f t="shared" si="1"/>
        <v>5184</v>
      </c>
      <c r="B7127" s="5" t="s">
        <v>4505</v>
      </c>
      <c r="C7127" s="6" t="s">
        <v>40</v>
      </c>
    </row>
    <row r="7128">
      <c r="A7128" s="9">
        <f t="shared" si="1"/>
        <v>5185</v>
      </c>
      <c r="B7128" s="5" t="s">
        <v>4506</v>
      </c>
      <c r="C7128" s="6" t="s">
        <v>714</v>
      </c>
    </row>
    <row r="7129">
      <c r="A7129" s="9">
        <f t="shared" si="1"/>
        <v>5185</v>
      </c>
      <c r="B7129" s="5" t="s">
        <v>4506</v>
      </c>
      <c r="C7129" s="6" t="s">
        <v>23672</v>
      </c>
    </row>
    <row r="7130">
      <c r="A7130" s="9">
        <f t="shared" si="1"/>
        <v>5186</v>
      </c>
      <c r="B7130" s="8" t="s">
        <v>4507</v>
      </c>
      <c r="C7130" s="9" t="s">
        <v>40</v>
      </c>
    </row>
    <row r="7131">
      <c r="A7131" s="9">
        <f t="shared" si="1"/>
        <v>5187</v>
      </c>
      <c r="B7131" s="8" t="s">
        <v>4508</v>
      </c>
      <c r="C7131" s="9" t="s">
        <v>40</v>
      </c>
    </row>
    <row r="7132">
      <c r="A7132" s="9">
        <f t="shared" si="1"/>
        <v>5188</v>
      </c>
      <c r="B7132" s="8" t="s">
        <v>4509</v>
      </c>
      <c r="C7132" s="9" t="s">
        <v>40</v>
      </c>
    </row>
    <row r="7133">
      <c r="A7133" s="9">
        <f t="shared" si="1"/>
        <v>5189</v>
      </c>
      <c r="B7133" s="25" t="s">
        <v>24529</v>
      </c>
      <c r="C7133" s="26" t="s">
        <v>553</v>
      </c>
    </row>
    <row r="7134">
      <c r="A7134" s="9">
        <f t="shared" si="1"/>
        <v>5189</v>
      </c>
      <c r="B7134" s="25" t="s">
        <v>24529</v>
      </c>
      <c r="C7134" s="26" t="s">
        <v>150</v>
      </c>
    </row>
    <row r="7135">
      <c r="A7135" s="9">
        <f t="shared" si="1"/>
        <v>5189</v>
      </c>
      <c r="B7135" s="27" t="s">
        <v>24529</v>
      </c>
      <c r="C7135" s="28" t="s">
        <v>23637</v>
      </c>
    </row>
    <row r="7136">
      <c r="A7136" s="9">
        <f t="shared" si="1"/>
        <v>5190</v>
      </c>
      <c r="B7136" s="5" t="s">
        <v>4510</v>
      </c>
      <c r="C7136" s="6" t="s">
        <v>153</v>
      </c>
    </row>
    <row r="7137">
      <c r="A7137" s="9">
        <f t="shared" si="1"/>
        <v>5190</v>
      </c>
      <c r="B7137" s="5" t="s">
        <v>4510</v>
      </c>
      <c r="C7137" s="6" t="s">
        <v>23637</v>
      </c>
    </row>
    <row r="7138">
      <c r="A7138" s="9">
        <f t="shared" si="1"/>
        <v>5191</v>
      </c>
      <c r="B7138" s="25" t="s">
        <v>24530</v>
      </c>
      <c r="C7138" s="26" t="s">
        <v>23817</v>
      </c>
    </row>
    <row r="7139">
      <c r="A7139" s="9">
        <f t="shared" si="1"/>
        <v>5192</v>
      </c>
      <c r="B7139" s="25" t="s">
        <v>24531</v>
      </c>
      <c r="C7139" s="26" t="s">
        <v>23653</v>
      </c>
    </row>
    <row r="7140">
      <c r="A7140" s="9">
        <f t="shared" si="1"/>
        <v>5193</v>
      </c>
      <c r="B7140" s="5" t="s">
        <v>4511</v>
      </c>
      <c r="C7140" s="6" t="s">
        <v>1620</v>
      </c>
    </row>
    <row r="7141">
      <c r="A7141" s="9">
        <f t="shared" si="1"/>
        <v>5194</v>
      </c>
      <c r="B7141" s="5" t="s">
        <v>4512</v>
      </c>
      <c r="C7141" s="6" t="s">
        <v>780</v>
      </c>
    </row>
    <row r="7142">
      <c r="A7142" s="9">
        <f t="shared" si="1"/>
        <v>5195</v>
      </c>
      <c r="B7142" s="5" t="s">
        <v>4513</v>
      </c>
      <c r="C7142" s="6" t="s">
        <v>780</v>
      </c>
    </row>
    <row r="7143">
      <c r="A7143" s="9">
        <f t="shared" si="1"/>
        <v>5196</v>
      </c>
      <c r="B7143" s="5" t="s">
        <v>4514</v>
      </c>
      <c r="C7143" s="6" t="s">
        <v>780</v>
      </c>
    </row>
    <row r="7144">
      <c r="A7144" s="9">
        <f t="shared" si="1"/>
        <v>5197</v>
      </c>
      <c r="B7144" s="5" t="s">
        <v>4515</v>
      </c>
      <c r="C7144" s="6" t="s">
        <v>780</v>
      </c>
    </row>
    <row r="7145">
      <c r="A7145" s="9">
        <f t="shared" si="1"/>
        <v>5198</v>
      </c>
      <c r="B7145" s="5" t="s">
        <v>4516</v>
      </c>
      <c r="C7145" s="6" t="s">
        <v>780</v>
      </c>
    </row>
    <row r="7146">
      <c r="A7146" s="9">
        <f t="shared" si="1"/>
        <v>5199</v>
      </c>
      <c r="B7146" s="5" t="s">
        <v>4517</v>
      </c>
      <c r="C7146" s="6" t="s">
        <v>780</v>
      </c>
    </row>
    <row r="7147">
      <c r="A7147" s="9">
        <f t="shared" si="1"/>
        <v>5200</v>
      </c>
      <c r="B7147" s="25" t="s">
        <v>24532</v>
      </c>
      <c r="C7147" s="26" t="s">
        <v>23808</v>
      </c>
    </row>
    <row r="7148">
      <c r="A7148" s="9">
        <f t="shared" si="1"/>
        <v>5201</v>
      </c>
      <c r="B7148" s="5" t="s">
        <v>4518</v>
      </c>
      <c r="C7148" s="6" t="s">
        <v>1120</v>
      </c>
    </row>
    <row r="7149">
      <c r="A7149" s="9">
        <f t="shared" si="1"/>
        <v>5202</v>
      </c>
      <c r="B7149" s="8" t="s">
        <v>4519</v>
      </c>
      <c r="C7149" s="9" t="s">
        <v>64</v>
      </c>
    </row>
    <row r="7150">
      <c r="A7150" s="9">
        <f t="shared" si="1"/>
        <v>5203</v>
      </c>
      <c r="B7150" s="5" t="s">
        <v>4520</v>
      </c>
      <c r="C7150" s="6" t="s">
        <v>538</v>
      </c>
    </row>
    <row r="7151">
      <c r="A7151" s="9">
        <f t="shared" si="1"/>
        <v>5203</v>
      </c>
      <c r="B7151" s="5" t="s">
        <v>4520</v>
      </c>
      <c r="C7151" s="6" t="s">
        <v>23628</v>
      </c>
    </row>
    <row r="7152">
      <c r="A7152" s="9">
        <f t="shared" si="1"/>
        <v>5204</v>
      </c>
      <c r="B7152" s="5" t="s">
        <v>4521</v>
      </c>
      <c r="C7152" s="6" t="s">
        <v>1120</v>
      </c>
    </row>
    <row r="7153">
      <c r="A7153" s="9">
        <f t="shared" si="1"/>
        <v>5205</v>
      </c>
      <c r="B7153" s="5" t="s">
        <v>4522</v>
      </c>
      <c r="C7153" s="6" t="s">
        <v>1120</v>
      </c>
    </row>
    <row r="7154">
      <c r="A7154" s="9">
        <f t="shared" si="1"/>
        <v>5206</v>
      </c>
      <c r="B7154" s="5" t="s">
        <v>4523</v>
      </c>
      <c r="C7154" s="6" t="s">
        <v>1120</v>
      </c>
    </row>
    <row r="7155">
      <c r="A7155" s="9">
        <f t="shared" si="1"/>
        <v>5207</v>
      </c>
      <c r="B7155" s="5" t="s">
        <v>4524</v>
      </c>
      <c r="C7155" s="6" t="s">
        <v>1223</v>
      </c>
    </row>
    <row r="7156">
      <c r="A7156" s="9">
        <f t="shared" si="1"/>
        <v>5208</v>
      </c>
      <c r="B7156" s="5" t="s">
        <v>4525</v>
      </c>
      <c r="C7156" s="6" t="s">
        <v>1223</v>
      </c>
    </row>
    <row r="7157">
      <c r="A7157" s="9">
        <f t="shared" si="1"/>
        <v>5209</v>
      </c>
      <c r="B7157" s="8" t="s">
        <v>4526</v>
      </c>
      <c r="C7157" s="6" t="s">
        <v>179</v>
      </c>
    </row>
    <row r="7158">
      <c r="A7158" s="9">
        <f t="shared" si="1"/>
        <v>5209</v>
      </c>
      <c r="B7158" s="8" t="s">
        <v>4526</v>
      </c>
      <c r="C7158" s="6" t="s">
        <v>23637</v>
      </c>
    </row>
    <row r="7159">
      <c r="A7159" s="9">
        <f t="shared" si="1"/>
        <v>5210</v>
      </c>
      <c r="B7159" s="5" t="s">
        <v>4527</v>
      </c>
      <c r="C7159" s="6" t="s">
        <v>362</v>
      </c>
    </row>
    <row r="7160">
      <c r="A7160" s="9">
        <f t="shared" si="1"/>
        <v>5211</v>
      </c>
      <c r="B7160" s="5" t="s">
        <v>4528</v>
      </c>
      <c r="C7160" s="6" t="s">
        <v>1120</v>
      </c>
    </row>
    <row r="7161">
      <c r="A7161" s="9">
        <f t="shared" si="1"/>
        <v>5212</v>
      </c>
      <c r="B7161" s="5" t="s">
        <v>4529</v>
      </c>
      <c r="C7161" s="6" t="s">
        <v>1394</v>
      </c>
    </row>
    <row r="7162">
      <c r="A7162" s="9">
        <f t="shared" si="1"/>
        <v>5213</v>
      </c>
      <c r="B7162" s="8" t="s">
        <v>4530</v>
      </c>
      <c r="C7162" s="9" t="s">
        <v>83</v>
      </c>
    </row>
    <row r="7163">
      <c r="A7163" s="9">
        <f t="shared" si="1"/>
        <v>5214</v>
      </c>
      <c r="B7163" s="5" t="s">
        <v>4531</v>
      </c>
      <c r="C7163" s="6" t="s">
        <v>437</v>
      </c>
    </row>
    <row r="7164">
      <c r="A7164" s="9">
        <f t="shared" si="1"/>
        <v>5215</v>
      </c>
      <c r="B7164" s="30" t="s">
        <v>24533</v>
      </c>
      <c r="C7164" s="26" t="s">
        <v>23737</v>
      </c>
    </row>
    <row r="7165">
      <c r="A7165" s="9">
        <f t="shared" si="1"/>
        <v>5216</v>
      </c>
      <c r="B7165" s="8" t="s">
        <v>4532</v>
      </c>
      <c r="C7165" s="9" t="s">
        <v>1042</v>
      </c>
    </row>
    <row r="7166">
      <c r="A7166" s="9">
        <f t="shared" si="1"/>
        <v>5217</v>
      </c>
      <c r="B7166" s="5" t="s">
        <v>4533</v>
      </c>
      <c r="C7166" s="6" t="s">
        <v>4</v>
      </c>
    </row>
    <row r="7167">
      <c r="A7167" s="9">
        <f t="shared" si="1"/>
        <v>5218</v>
      </c>
      <c r="B7167" s="8" t="s">
        <v>4534</v>
      </c>
      <c r="C7167" s="9" t="s">
        <v>1548</v>
      </c>
    </row>
    <row r="7168">
      <c r="A7168" s="9">
        <f t="shared" si="1"/>
        <v>5219</v>
      </c>
      <c r="B7168" s="5" t="s">
        <v>4535</v>
      </c>
      <c r="C7168" s="6" t="s">
        <v>34</v>
      </c>
    </row>
    <row r="7169">
      <c r="A7169" s="9">
        <f t="shared" si="1"/>
        <v>5219</v>
      </c>
      <c r="B7169" s="5" t="s">
        <v>4535</v>
      </c>
      <c r="C7169" s="6" t="s">
        <v>23628</v>
      </c>
    </row>
    <row r="7170">
      <c r="A7170" s="9">
        <f t="shared" si="1"/>
        <v>5220</v>
      </c>
      <c r="B7170" s="5" t="s">
        <v>4536</v>
      </c>
      <c r="C7170" s="6" t="s">
        <v>34</v>
      </c>
    </row>
    <row r="7171">
      <c r="A7171" s="9">
        <f t="shared" si="1"/>
        <v>5220</v>
      </c>
      <c r="B7171" s="5" t="s">
        <v>4536</v>
      </c>
      <c r="C7171" s="6" t="s">
        <v>23628</v>
      </c>
    </row>
    <row r="7172">
      <c r="A7172" s="9">
        <f t="shared" si="1"/>
        <v>5221</v>
      </c>
      <c r="B7172" s="5" t="s">
        <v>4537</v>
      </c>
      <c r="C7172" s="6" t="s">
        <v>1466</v>
      </c>
    </row>
    <row r="7173">
      <c r="A7173" s="9">
        <f t="shared" si="1"/>
        <v>5221</v>
      </c>
      <c r="B7173" s="5" t="s">
        <v>4537</v>
      </c>
      <c r="C7173" s="6" t="s">
        <v>23628</v>
      </c>
    </row>
    <row r="7174">
      <c r="A7174" s="9">
        <f t="shared" si="1"/>
        <v>5222</v>
      </c>
      <c r="B7174" s="5" t="s">
        <v>4538</v>
      </c>
      <c r="C7174" s="6" t="s">
        <v>1466</v>
      </c>
    </row>
    <row r="7175">
      <c r="A7175" s="9">
        <f t="shared" si="1"/>
        <v>5222</v>
      </c>
      <c r="B7175" s="5" t="s">
        <v>4538</v>
      </c>
      <c r="C7175" s="6" t="s">
        <v>23628</v>
      </c>
    </row>
    <row r="7176">
      <c r="A7176" s="9">
        <f t="shared" si="1"/>
        <v>5223</v>
      </c>
      <c r="B7176" s="5" t="s">
        <v>4539</v>
      </c>
      <c r="C7176" s="6" t="s">
        <v>1376</v>
      </c>
    </row>
    <row r="7177">
      <c r="A7177" s="9">
        <f t="shared" si="1"/>
        <v>5223</v>
      </c>
      <c r="B7177" s="5" t="s">
        <v>4539</v>
      </c>
      <c r="C7177" s="6" t="s">
        <v>23628</v>
      </c>
    </row>
    <row r="7178">
      <c r="A7178" s="9">
        <f t="shared" si="1"/>
        <v>5224</v>
      </c>
      <c r="B7178" s="5" t="s">
        <v>4540</v>
      </c>
      <c r="C7178" s="6" t="s">
        <v>1376</v>
      </c>
    </row>
    <row r="7179">
      <c r="A7179" s="9">
        <f t="shared" si="1"/>
        <v>5224</v>
      </c>
      <c r="B7179" s="5" t="s">
        <v>4540</v>
      </c>
      <c r="C7179" s="6" t="s">
        <v>23628</v>
      </c>
    </row>
    <row r="7180">
      <c r="A7180" s="9">
        <f t="shared" si="1"/>
        <v>5225</v>
      </c>
      <c r="B7180" s="5" t="s">
        <v>4541</v>
      </c>
      <c r="C7180" s="6" t="s">
        <v>1450</v>
      </c>
    </row>
    <row r="7181">
      <c r="A7181" s="9">
        <f t="shared" si="1"/>
        <v>5225</v>
      </c>
      <c r="B7181" s="5" t="s">
        <v>4541</v>
      </c>
      <c r="C7181" s="6" t="s">
        <v>23628</v>
      </c>
    </row>
    <row r="7182">
      <c r="A7182" s="9">
        <f t="shared" si="1"/>
        <v>5226</v>
      </c>
      <c r="B7182" s="25" t="s">
        <v>24534</v>
      </c>
      <c r="C7182" s="26" t="s">
        <v>12983</v>
      </c>
    </row>
    <row r="7183">
      <c r="A7183" s="9">
        <f t="shared" si="1"/>
        <v>5227</v>
      </c>
      <c r="B7183" s="5" t="s">
        <v>4542</v>
      </c>
      <c r="C7183" s="6" t="s">
        <v>1450</v>
      </c>
    </row>
    <row r="7184">
      <c r="A7184" s="9">
        <f t="shared" si="1"/>
        <v>5227</v>
      </c>
      <c r="B7184" s="5" t="s">
        <v>4542</v>
      </c>
      <c r="C7184" s="6" t="s">
        <v>23628</v>
      </c>
    </row>
    <row r="7185">
      <c r="A7185" s="9">
        <f t="shared" si="1"/>
        <v>5228</v>
      </c>
      <c r="B7185" s="5" t="s">
        <v>4543</v>
      </c>
      <c r="C7185" s="6" t="s">
        <v>34</v>
      </c>
    </row>
    <row r="7186">
      <c r="A7186" s="9">
        <f t="shared" si="1"/>
        <v>5228</v>
      </c>
      <c r="B7186" s="5" t="s">
        <v>4543</v>
      </c>
      <c r="C7186" s="6" t="s">
        <v>23628</v>
      </c>
    </row>
    <row r="7187">
      <c r="A7187" s="9">
        <f t="shared" si="1"/>
        <v>5229</v>
      </c>
      <c r="B7187" s="5" t="s">
        <v>4544</v>
      </c>
      <c r="C7187" s="6" t="s">
        <v>34</v>
      </c>
    </row>
    <row r="7188">
      <c r="A7188" s="9">
        <f t="shared" si="1"/>
        <v>5229</v>
      </c>
      <c r="B7188" s="5" t="s">
        <v>4544</v>
      </c>
      <c r="C7188" s="6" t="s">
        <v>23628</v>
      </c>
    </row>
    <row r="7189">
      <c r="A7189" s="9">
        <f t="shared" si="1"/>
        <v>5230</v>
      </c>
      <c r="B7189" s="5" t="s">
        <v>4545</v>
      </c>
      <c r="C7189" s="6" t="s">
        <v>1450</v>
      </c>
    </row>
    <row r="7190">
      <c r="A7190" s="9">
        <f t="shared" si="1"/>
        <v>5230</v>
      </c>
      <c r="B7190" s="5" t="s">
        <v>4545</v>
      </c>
      <c r="C7190" s="6" t="s">
        <v>23628</v>
      </c>
    </row>
    <row r="7191">
      <c r="A7191" s="9">
        <f t="shared" si="1"/>
        <v>5231</v>
      </c>
      <c r="B7191" s="5" t="s">
        <v>4546</v>
      </c>
      <c r="C7191" s="6" t="s">
        <v>1450</v>
      </c>
    </row>
    <row r="7192">
      <c r="A7192" s="9">
        <f t="shared" si="1"/>
        <v>5231</v>
      </c>
      <c r="B7192" s="5" t="s">
        <v>4546</v>
      </c>
      <c r="C7192" s="6" t="s">
        <v>23628</v>
      </c>
    </row>
    <row r="7193">
      <c r="A7193" s="9">
        <f t="shared" si="1"/>
        <v>5232</v>
      </c>
      <c r="B7193" s="5" t="s">
        <v>4547</v>
      </c>
      <c r="C7193" s="6" t="s">
        <v>34</v>
      </c>
    </row>
    <row r="7194">
      <c r="A7194" s="9">
        <f t="shared" si="1"/>
        <v>5232</v>
      </c>
      <c r="B7194" s="5" t="s">
        <v>4547</v>
      </c>
      <c r="C7194" s="6" t="s">
        <v>23628</v>
      </c>
    </row>
    <row r="7195">
      <c r="A7195" s="9">
        <f t="shared" si="1"/>
        <v>5233</v>
      </c>
      <c r="B7195" s="5" t="s">
        <v>4548</v>
      </c>
      <c r="C7195" s="6" t="s">
        <v>1450</v>
      </c>
    </row>
    <row r="7196">
      <c r="A7196" s="9">
        <f t="shared" si="1"/>
        <v>5233</v>
      </c>
      <c r="B7196" s="5" t="s">
        <v>4548</v>
      </c>
      <c r="C7196" s="6" t="s">
        <v>23628</v>
      </c>
    </row>
    <row r="7197">
      <c r="A7197" s="9">
        <f t="shared" si="1"/>
        <v>5234</v>
      </c>
      <c r="B7197" s="5" t="s">
        <v>4549</v>
      </c>
      <c r="C7197" s="6" t="s">
        <v>34</v>
      </c>
    </row>
    <row r="7198">
      <c r="A7198" s="9">
        <f t="shared" si="1"/>
        <v>5234</v>
      </c>
      <c r="B7198" s="5" t="s">
        <v>4549</v>
      </c>
      <c r="C7198" s="6" t="s">
        <v>23628</v>
      </c>
    </row>
    <row r="7199">
      <c r="A7199" s="9">
        <f t="shared" si="1"/>
        <v>5235</v>
      </c>
      <c r="B7199" s="5" t="s">
        <v>4550</v>
      </c>
      <c r="C7199" s="6" t="s">
        <v>1450</v>
      </c>
    </row>
    <row r="7200">
      <c r="A7200" s="9">
        <f t="shared" si="1"/>
        <v>5235</v>
      </c>
      <c r="B7200" s="5" t="s">
        <v>4550</v>
      </c>
      <c r="C7200" s="6" t="s">
        <v>23628</v>
      </c>
    </row>
    <row r="7201">
      <c r="A7201" s="9">
        <f t="shared" si="1"/>
        <v>5236</v>
      </c>
      <c r="B7201" s="5" t="s">
        <v>4551</v>
      </c>
      <c r="C7201" s="6" t="s">
        <v>1450</v>
      </c>
    </row>
    <row r="7202">
      <c r="A7202" s="9">
        <f t="shared" si="1"/>
        <v>5236</v>
      </c>
      <c r="B7202" s="5" t="s">
        <v>4551</v>
      </c>
      <c r="C7202" s="6" t="s">
        <v>23628</v>
      </c>
    </row>
    <row r="7203">
      <c r="A7203" s="9">
        <f t="shared" si="1"/>
        <v>5237</v>
      </c>
      <c r="B7203" s="5" t="s">
        <v>4552</v>
      </c>
      <c r="C7203" s="6" t="s">
        <v>34</v>
      </c>
    </row>
    <row r="7204">
      <c r="A7204" s="9">
        <f t="shared" si="1"/>
        <v>5237</v>
      </c>
      <c r="B7204" s="5" t="s">
        <v>4552</v>
      </c>
      <c r="C7204" s="6" t="s">
        <v>23628</v>
      </c>
    </row>
    <row r="7205">
      <c r="A7205" s="9">
        <f t="shared" si="1"/>
        <v>5238</v>
      </c>
      <c r="B7205" s="5" t="s">
        <v>4553</v>
      </c>
      <c r="C7205" s="6" t="s">
        <v>34</v>
      </c>
    </row>
    <row r="7206">
      <c r="A7206" s="9">
        <f t="shared" si="1"/>
        <v>5238</v>
      </c>
      <c r="B7206" s="5" t="s">
        <v>4553</v>
      </c>
      <c r="C7206" s="6" t="s">
        <v>23628</v>
      </c>
    </row>
    <row r="7207">
      <c r="A7207" s="9">
        <f t="shared" si="1"/>
        <v>5239</v>
      </c>
      <c r="B7207" s="5" t="s">
        <v>4554</v>
      </c>
      <c r="C7207" s="6" t="s">
        <v>1376</v>
      </c>
    </row>
    <row r="7208">
      <c r="A7208" s="9">
        <f t="shared" si="1"/>
        <v>5239</v>
      </c>
      <c r="B7208" s="5" t="s">
        <v>4554</v>
      </c>
      <c r="C7208" s="6" t="s">
        <v>23628</v>
      </c>
    </row>
    <row r="7209">
      <c r="A7209" s="9">
        <f t="shared" si="1"/>
        <v>5240</v>
      </c>
      <c r="B7209" s="5" t="s">
        <v>4555</v>
      </c>
      <c r="C7209" s="6" t="s">
        <v>34</v>
      </c>
    </row>
    <row r="7210">
      <c r="A7210" s="9">
        <f t="shared" si="1"/>
        <v>5240</v>
      </c>
      <c r="B7210" s="5" t="s">
        <v>4555</v>
      </c>
      <c r="C7210" s="6" t="s">
        <v>23628</v>
      </c>
    </row>
    <row r="7211">
      <c r="A7211" s="9">
        <f t="shared" si="1"/>
        <v>5241</v>
      </c>
      <c r="B7211" s="5" t="s">
        <v>4556</v>
      </c>
      <c r="C7211" s="6" t="s">
        <v>1376</v>
      </c>
    </row>
    <row r="7212">
      <c r="A7212" s="9">
        <f t="shared" si="1"/>
        <v>5241</v>
      </c>
      <c r="B7212" s="5" t="s">
        <v>4556</v>
      </c>
      <c r="C7212" s="6" t="s">
        <v>23628</v>
      </c>
    </row>
    <row r="7213">
      <c r="A7213" s="9">
        <f t="shared" si="1"/>
        <v>5242</v>
      </c>
      <c r="B7213" s="5" t="s">
        <v>4557</v>
      </c>
      <c r="C7213" s="6" t="s">
        <v>1376</v>
      </c>
    </row>
    <row r="7214">
      <c r="A7214" s="9">
        <f t="shared" si="1"/>
        <v>5242</v>
      </c>
      <c r="B7214" s="5" t="s">
        <v>4557</v>
      </c>
      <c r="C7214" s="6" t="s">
        <v>23628</v>
      </c>
    </row>
    <row r="7215">
      <c r="A7215" s="9">
        <f t="shared" si="1"/>
        <v>5243</v>
      </c>
      <c r="B7215" s="5" t="s">
        <v>4558</v>
      </c>
      <c r="C7215" s="6" t="s">
        <v>1120</v>
      </c>
    </row>
    <row r="7216">
      <c r="A7216" s="9">
        <f t="shared" si="1"/>
        <v>5244</v>
      </c>
      <c r="B7216" s="5" t="s">
        <v>4559</v>
      </c>
      <c r="C7216" s="6" t="s">
        <v>59</v>
      </c>
    </row>
    <row r="7217">
      <c r="A7217" s="9">
        <f t="shared" si="1"/>
        <v>5244</v>
      </c>
      <c r="B7217" s="5" t="s">
        <v>4559</v>
      </c>
      <c r="C7217" s="6" t="s">
        <v>177</v>
      </c>
    </row>
    <row r="7218">
      <c r="A7218" s="9">
        <f t="shared" si="1"/>
        <v>5245</v>
      </c>
      <c r="B7218" s="5" t="s">
        <v>4560</v>
      </c>
      <c r="C7218" s="6" t="s">
        <v>1267</v>
      </c>
    </row>
    <row r="7219">
      <c r="A7219" s="9">
        <f t="shared" si="1"/>
        <v>5246</v>
      </c>
      <c r="B7219" s="8" t="s">
        <v>4561</v>
      </c>
      <c r="C7219" s="9" t="s">
        <v>815</v>
      </c>
    </row>
    <row r="7220">
      <c r="A7220" s="9">
        <f t="shared" si="1"/>
        <v>5247</v>
      </c>
      <c r="B7220" s="5" t="s">
        <v>4562</v>
      </c>
      <c r="C7220" s="6" t="s">
        <v>62</v>
      </c>
    </row>
    <row r="7221">
      <c r="A7221" s="9">
        <f t="shared" si="1"/>
        <v>5247</v>
      </c>
      <c r="B7221" s="5" t="s">
        <v>4562</v>
      </c>
      <c r="C7221" s="6" t="s">
        <v>23628</v>
      </c>
    </row>
    <row r="7222">
      <c r="A7222" s="9">
        <f t="shared" si="1"/>
        <v>5248</v>
      </c>
      <c r="B7222" s="8" t="s">
        <v>4563</v>
      </c>
      <c r="C7222" s="9" t="s">
        <v>502</v>
      </c>
    </row>
    <row r="7223">
      <c r="A7223" s="9">
        <f t="shared" si="1"/>
        <v>5249</v>
      </c>
      <c r="B7223" s="8" t="s">
        <v>4564</v>
      </c>
      <c r="C7223" s="9" t="s">
        <v>60</v>
      </c>
    </row>
    <row r="7224">
      <c r="A7224" s="9">
        <f t="shared" si="1"/>
        <v>5249</v>
      </c>
      <c r="B7224" s="8" t="s">
        <v>4564</v>
      </c>
      <c r="C7224" s="9" t="s">
        <v>142</v>
      </c>
    </row>
    <row r="7225">
      <c r="A7225" s="9">
        <f t="shared" si="1"/>
        <v>5250</v>
      </c>
      <c r="B7225" s="5" t="s">
        <v>4565</v>
      </c>
      <c r="C7225" s="6" t="s">
        <v>324</v>
      </c>
    </row>
    <row r="7226">
      <c r="A7226" s="9">
        <f t="shared" si="1"/>
        <v>5250</v>
      </c>
      <c r="B7226" s="5" t="s">
        <v>4565</v>
      </c>
      <c r="C7226" s="6" t="s">
        <v>23637</v>
      </c>
    </row>
    <row r="7227">
      <c r="A7227" s="9">
        <f t="shared" si="1"/>
        <v>5251</v>
      </c>
      <c r="B7227" s="5" t="s">
        <v>4566</v>
      </c>
      <c r="C7227" s="6" t="s">
        <v>1221</v>
      </c>
    </row>
    <row r="7228">
      <c r="A7228" s="9">
        <f t="shared" si="1"/>
        <v>5252</v>
      </c>
      <c r="B7228" s="8" t="s">
        <v>4567</v>
      </c>
      <c r="C7228" s="9" t="s">
        <v>416</v>
      </c>
    </row>
    <row r="7229">
      <c r="A7229" s="9">
        <f t="shared" si="1"/>
        <v>5253</v>
      </c>
      <c r="B7229" s="25" t="s">
        <v>24535</v>
      </c>
      <c r="C7229" s="26" t="s">
        <v>672</v>
      </c>
    </row>
    <row r="7230">
      <c r="A7230" s="9">
        <f t="shared" si="1"/>
        <v>5253</v>
      </c>
      <c r="B7230" s="27" t="s">
        <v>24535</v>
      </c>
      <c r="C7230" s="28" t="s">
        <v>23637</v>
      </c>
    </row>
    <row r="7231">
      <c r="A7231" s="9">
        <f t="shared" si="1"/>
        <v>5254</v>
      </c>
      <c r="B7231" s="25" t="s">
        <v>24536</v>
      </c>
      <c r="C7231" s="26" t="s">
        <v>10122</v>
      </c>
    </row>
    <row r="7232">
      <c r="A7232" s="9">
        <f t="shared" si="1"/>
        <v>5254</v>
      </c>
      <c r="B7232" s="27" t="s">
        <v>24536</v>
      </c>
      <c r="C7232" s="28" t="s">
        <v>23637</v>
      </c>
    </row>
    <row r="7233">
      <c r="A7233" s="9">
        <f t="shared" si="1"/>
        <v>5255</v>
      </c>
      <c r="B7233" s="5" t="s">
        <v>4568</v>
      </c>
      <c r="C7233" s="6" t="s">
        <v>97</v>
      </c>
    </row>
    <row r="7234">
      <c r="A7234" s="9">
        <f t="shared" si="1"/>
        <v>5255</v>
      </c>
      <c r="B7234" s="5" t="s">
        <v>4568</v>
      </c>
      <c r="C7234" s="6" t="s">
        <v>23637</v>
      </c>
    </row>
    <row r="7235">
      <c r="A7235" s="9">
        <f t="shared" si="1"/>
        <v>5256</v>
      </c>
      <c r="B7235" s="5" t="s">
        <v>4569</v>
      </c>
      <c r="C7235" s="6" t="s">
        <v>97</v>
      </c>
    </row>
    <row r="7236">
      <c r="A7236" s="9">
        <f t="shared" si="1"/>
        <v>5256</v>
      </c>
      <c r="B7236" s="5" t="s">
        <v>4569</v>
      </c>
      <c r="C7236" s="6" t="s">
        <v>23637</v>
      </c>
    </row>
    <row r="7237">
      <c r="A7237" s="9">
        <f t="shared" si="1"/>
        <v>5257</v>
      </c>
      <c r="B7237" s="8" t="s">
        <v>4570</v>
      </c>
      <c r="C7237" s="9" t="s">
        <v>54</v>
      </c>
    </row>
    <row r="7238">
      <c r="A7238" s="9">
        <f t="shared" si="1"/>
        <v>5257</v>
      </c>
      <c r="B7238" s="8" t="s">
        <v>4570</v>
      </c>
      <c r="C7238" s="9" t="s">
        <v>60</v>
      </c>
    </row>
    <row r="7239">
      <c r="A7239" s="9">
        <f t="shared" si="1"/>
        <v>5258</v>
      </c>
      <c r="B7239" s="5" t="s">
        <v>4571</v>
      </c>
      <c r="C7239" s="6" t="s">
        <v>324</v>
      </c>
    </row>
    <row r="7240">
      <c r="A7240" s="9">
        <f t="shared" si="1"/>
        <v>5258</v>
      </c>
      <c r="B7240" s="5" t="s">
        <v>4571</v>
      </c>
      <c r="C7240" s="6" t="s">
        <v>23637</v>
      </c>
    </row>
    <row r="7241">
      <c r="A7241" s="9">
        <f t="shared" si="1"/>
        <v>5259</v>
      </c>
      <c r="B7241" s="5" t="s">
        <v>4572</v>
      </c>
      <c r="C7241" s="6" t="s">
        <v>324</v>
      </c>
    </row>
    <row r="7242">
      <c r="A7242" s="9">
        <f t="shared" si="1"/>
        <v>5259</v>
      </c>
      <c r="B7242" s="5" t="s">
        <v>4572</v>
      </c>
      <c r="C7242" s="6" t="s">
        <v>23637</v>
      </c>
    </row>
    <row r="7243">
      <c r="A7243" s="9">
        <f t="shared" si="1"/>
        <v>5260</v>
      </c>
      <c r="B7243" s="5" t="s">
        <v>4573</v>
      </c>
      <c r="C7243" s="6" t="s">
        <v>328</v>
      </c>
    </row>
    <row r="7244">
      <c r="A7244" s="9">
        <f t="shared" si="1"/>
        <v>5260</v>
      </c>
      <c r="B7244" s="5" t="s">
        <v>4573</v>
      </c>
      <c r="C7244" s="6" t="s">
        <v>23637</v>
      </c>
    </row>
    <row r="7245">
      <c r="A7245" s="9">
        <f t="shared" si="1"/>
        <v>5261</v>
      </c>
      <c r="B7245" s="25" t="s">
        <v>24537</v>
      </c>
      <c r="C7245" s="26" t="s">
        <v>553</v>
      </c>
    </row>
    <row r="7246">
      <c r="A7246" s="9">
        <f t="shared" si="1"/>
        <v>5262</v>
      </c>
      <c r="B7246" s="25" t="s">
        <v>24538</v>
      </c>
      <c r="C7246" s="26" t="s">
        <v>553</v>
      </c>
    </row>
    <row r="7247">
      <c r="A7247" s="9">
        <f t="shared" si="1"/>
        <v>5263</v>
      </c>
      <c r="B7247" s="25" t="s">
        <v>24539</v>
      </c>
      <c r="C7247" s="26" t="s">
        <v>4721</v>
      </c>
    </row>
    <row r="7248">
      <c r="A7248" s="9">
        <f t="shared" si="1"/>
        <v>5264</v>
      </c>
      <c r="B7248" s="5" t="s">
        <v>4574</v>
      </c>
      <c r="C7248" s="6" t="s">
        <v>405</v>
      </c>
    </row>
    <row r="7249">
      <c r="A7249" s="9">
        <f t="shared" si="1"/>
        <v>5264</v>
      </c>
      <c r="B7249" s="5" t="s">
        <v>4574</v>
      </c>
      <c r="C7249" s="6" t="s">
        <v>23637</v>
      </c>
    </row>
    <row r="7250">
      <c r="A7250" s="9">
        <f t="shared" si="1"/>
        <v>5265</v>
      </c>
      <c r="B7250" s="8" t="s">
        <v>4575</v>
      </c>
      <c r="C7250" s="9" t="s">
        <v>54</v>
      </c>
    </row>
    <row r="7251">
      <c r="A7251" s="9">
        <f t="shared" si="1"/>
        <v>5266</v>
      </c>
      <c r="B7251" s="5" t="s">
        <v>4576</v>
      </c>
      <c r="C7251" s="6" t="s">
        <v>324</v>
      </c>
    </row>
    <row r="7252">
      <c r="A7252" s="9">
        <f t="shared" si="1"/>
        <v>5266</v>
      </c>
      <c r="B7252" s="5" t="s">
        <v>4576</v>
      </c>
      <c r="C7252" s="6" t="s">
        <v>23637</v>
      </c>
    </row>
    <row r="7253">
      <c r="A7253" s="9">
        <f t="shared" si="1"/>
        <v>5267</v>
      </c>
      <c r="B7253" s="8" t="s">
        <v>4577</v>
      </c>
      <c r="C7253" s="9" t="s">
        <v>60</v>
      </c>
    </row>
    <row r="7254">
      <c r="A7254" s="9">
        <f t="shared" si="1"/>
        <v>5267</v>
      </c>
      <c r="B7254" s="8" t="s">
        <v>4577</v>
      </c>
      <c r="C7254" s="9" t="s">
        <v>83</v>
      </c>
    </row>
    <row r="7255">
      <c r="A7255" s="9">
        <f t="shared" si="1"/>
        <v>5268</v>
      </c>
      <c r="B7255" s="5" t="s">
        <v>4578</v>
      </c>
      <c r="C7255" s="6" t="s">
        <v>97</v>
      </c>
    </row>
    <row r="7256">
      <c r="A7256" s="9">
        <f t="shared" si="1"/>
        <v>5268</v>
      </c>
      <c r="B7256" s="5" t="s">
        <v>4578</v>
      </c>
      <c r="C7256" s="6" t="s">
        <v>23637</v>
      </c>
    </row>
    <row r="7257">
      <c r="A7257" s="9">
        <f t="shared" si="1"/>
        <v>5269</v>
      </c>
      <c r="B7257" s="5" t="s">
        <v>4579</v>
      </c>
      <c r="C7257" s="6" t="s">
        <v>452</v>
      </c>
    </row>
    <row r="7258">
      <c r="A7258" s="9">
        <f t="shared" si="1"/>
        <v>5269</v>
      </c>
      <c r="B7258" s="5" t="s">
        <v>4579</v>
      </c>
      <c r="C7258" s="6" t="s">
        <v>23637</v>
      </c>
    </row>
    <row r="7259">
      <c r="A7259" s="9">
        <f t="shared" si="1"/>
        <v>5270</v>
      </c>
      <c r="B7259" s="25" t="s">
        <v>24540</v>
      </c>
      <c r="C7259" s="26" t="s">
        <v>487</v>
      </c>
    </row>
    <row r="7260">
      <c r="A7260" s="9">
        <f t="shared" si="1"/>
        <v>5270</v>
      </c>
      <c r="B7260" s="27" t="s">
        <v>24540</v>
      </c>
      <c r="C7260" s="28" t="s">
        <v>23637</v>
      </c>
    </row>
    <row r="7261">
      <c r="A7261" s="9">
        <f t="shared" si="1"/>
        <v>5271</v>
      </c>
      <c r="B7261" s="5" t="s">
        <v>4580</v>
      </c>
      <c r="C7261" s="6" t="s">
        <v>328</v>
      </c>
    </row>
    <row r="7262">
      <c r="A7262" s="9">
        <f t="shared" si="1"/>
        <v>5271</v>
      </c>
      <c r="B7262" s="5" t="s">
        <v>4580</v>
      </c>
      <c r="C7262" s="6" t="s">
        <v>23637</v>
      </c>
    </row>
    <row r="7263">
      <c r="A7263" s="9">
        <f t="shared" si="1"/>
        <v>5272</v>
      </c>
      <c r="B7263" s="8" t="s">
        <v>4581</v>
      </c>
      <c r="C7263" s="9" t="s">
        <v>56</v>
      </c>
    </row>
    <row r="7264">
      <c r="A7264" s="9">
        <f t="shared" si="1"/>
        <v>5273</v>
      </c>
      <c r="B7264" s="8" t="s">
        <v>4582</v>
      </c>
      <c r="C7264" s="6" t="s">
        <v>161</v>
      </c>
    </row>
    <row r="7265">
      <c r="A7265" s="9">
        <f t="shared" si="1"/>
        <v>5273</v>
      </c>
      <c r="B7265" s="8" t="s">
        <v>4582</v>
      </c>
      <c r="C7265" s="6" t="s">
        <v>23637</v>
      </c>
    </row>
    <row r="7266">
      <c r="A7266" s="9">
        <f t="shared" si="1"/>
        <v>5274</v>
      </c>
      <c r="B7266" s="8" t="s">
        <v>4583</v>
      </c>
      <c r="C7266" s="9" t="s">
        <v>56</v>
      </c>
    </row>
    <row r="7267">
      <c r="A7267" s="9">
        <f t="shared" si="1"/>
        <v>5275</v>
      </c>
      <c r="B7267" s="5" t="s">
        <v>4584</v>
      </c>
      <c r="C7267" s="6" t="s">
        <v>153</v>
      </c>
    </row>
    <row r="7268">
      <c r="A7268" s="9">
        <f t="shared" si="1"/>
        <v>5275</v>
      </c>
      <c r="B7268" s="5" t="s">
        <v>4584</v>
      </c>
      <c r="C7268" s="6" t="s">
        <v>23637</v>
      </c>
    </row>
    <row r="7269">
      <c r="A7269" s="9">
        <f t="shared" si="1"/>
        <v>5276</v>
      </c>
      <c r="B7269" s="5" t="s">
        <v>4585</v>
      </c>
      <c r="C7269" s="6" t="s">
        <v>324</v>
      </c>
    </row>
    <row r="7270">
      <c r="A7270" s="9">
        <f t="shared" si="1"/>
        <v>5276</v>
      </c>
      <c r="B7270" s="5" t="s">
        <v>4585</v>
      </c>
      <c r="C7270" s="6" t="s">
        <v>23637</v>
      </c>
    </row>
    <row r="7271">
      <c r="A7271" s="9">
        <f t="shared" si="1"/>
        <v>5277</v>
      </c>
      <c r="B7271" s="5" t="s">
        <v>4586</v>
      </c>
      <c r="C7271" s="6" t="s">
        <v>328</v>
      </c>
    </row>
    <row r="7272">
      <c r="A7272" s="9">
        <f t="shared" si="1"/>
        <v>5277</v>
      </c>
      <c r="B7272" s="5" t="s">
        <v>4586</v>
      </c>
      <c r="C7272" s="6" t="s">
        <v>23637</v>
      </c>
    </row>
    <row r="7273">
      <c r="A7273" s="9">
        <f t="shared" si="1"/>
        <v>5278</v>
      </c>
      <c r="B7273" s="5" t="s">
        <v>4587</v>
      </c>
      <c r="C7273" s="6" t="s">
        <v>328</v>
      </c>
    </row>
    <row r="7274">
      <c r="A7274" s="9">
        <f t="shared" si="1"/>
        <v>5278</v>
      </c>
      <c r="B7274" s="5" t="s">
        <v>4587</v>
      </c>
      <c r="C7274" s="6" t="s">
        <v>23637</v>
      </c>
    </row>
    <row r="7275">
      <c r="A7275" s="9">
        <f t="shared" si="1"/>
        <v>5279</v>
      </c>
      <c r="B7275" s="5" t="s">
        <v>4588</v>
      </c>
      <c r="C7275" s="6" t="s">
        <v>365</v>
      </c>
    </row>
    <row r="7276">
      <c r="A7276" s="9">
        <f t="shared" si="1"/>
        <v>5280</v>
      </c>
      <c r="B7276" s="25" t="s">
        <v>24541</v>
      </c>
      <c r="C7276" s="26" t="s">
        <v>10122</v>
      </c>
    </row>
    <row r="7277">
      <c r="A7277" s="9">
        <f t="shared" si="1"/>
        <v>5280</v>
      </c>
      <c r="B7277" s="27" t="s">
        <v>24541</v>
      </c>
      <c r="C7277" s="28" t="s">
        <v>23637</v>
      </c>
    </row>
    <row r="7278">
      <c r="A7278" s="9">
        <f t="shared" si="1"/>
        <v>5281</v>
      </c>
      <c r="B7278" s="8" t="s">
        <v>4589</v>
      </c>
      <c r="C7278" s="9" t="s">
        <v>56</v>
      </c>
    </row>
    <row r="7279">
      <c r="A7279" s="9">
        <f t="shared" si="1"/>
        <v>5282</v>
      </c>
      <c r="B7279" s="5" t="s">
        <v>4590</v>
      </c>
      <c r="C7279" s="6" t="s">
        <v>1378</v>
      </c>
    </row>
    <row r="7280">
      <c r="A7280" s="9">
        <f t="shared" si="1"/>
        <v>5283</v>
      </c>
      <c r="B7280" s="5" t="s">
        <v>4591</v>
      </c>
      <c r="C7280" s="6" t="s">
        <v>1378</v>
      </c>
    </row>
    <row r="7281">
      <c r="A7281" s="9">
        <f t="shared" si="1"/>
        <v>5284</v>
      </c>
      <c r="B7281" s="8" t="s">
        <v>4592</v>
      </c>
      <c r="C7281" s="9" t="s">
        <v>845</v>
      </c>
    </row>
    <row r="7282">
      <c r="A7282" s="9">
        <f t="shared" si="1"/>
        <v>5285</v>
      </c>
      <c r="B7282" s="8" t="s">
        <v>4593</v>
      </c>
      <c r="C7282" s="9" t="s">
        <v>555</v>
      </c>
    </row>
    <row r="7283">
      <c r="A7283" s="9">
        <f t="shared" si="1"/>
        <v>5286</v>
      </c>
      <c r="B7283" s="8" t="s">
        <v>4594</v>
      </c>
      <c r="C7283" s="9" t="s">
        <v>555</v>
      </c>
    </row>
    <row r="7284">
      <c r="A7284" s="9">
        <f t="shared" si="1"/>
        <v>5287</v>
      </c>
      <c r="B7284" s="8" t="s">
        <v>4595</v>
      </c>
      <c r="C7284" s="9" t="s">
        <v>555</v>
      </c>
    </row>
    <row r="7285">
      <c r="A7285" s="9">
        <f t="shared" si="1"/>
        <v>5288</v>
      </c>
      <c r="B7285" s="8" t="s">
        <v>4596</v>
      </c>
      <c r="C7285" s="9" t="s">
        <v>555</v>
      </c>
    </row>
    <row r="7286">
      <c r="A7286" s="9">
        <f t="shared" si="1"/>
        <v>5289</v>
      </c>
      <c r="B7286" s="5" t="s">
        <v>4597</v>
      </c>
      <c r="C7286" s="6" t="s">
        <v>1371</v>
      </c>
    </row>
    <row r="7287">
      <c r="A7287" s="9">
        <f t="shared" si="1"/>
        <v>5290</v>
      </c>
      <c r="B7287" s="5" t="s">
        <v>4598</v>
      </c>
      <c r="C7287" s="6" t="s">
        <v>3550</v>
      </c>
    </row>
    <row r="7288">
      <c r="A7288" s="9">
        <f t="shared" si="1"/>
        <v>5291</v>
      </c>
      <c r="B7288" s="8" t="s">
        <v>4599</v>
      </c>
      <c r="C7288" s="9" t="s">
        <v>818</v>
      </c>
    </row>
    <row r="7289">
      <c r="A7289" s="9">
        <f t="shared" si="1"/>
        <v>5292</v>
      </c>
      <c r="B7289" s="8" t="s">
        <v>4600</v>
      </c>
      <c r="C7289" s="9" t="s">
        <v>117</v>
      </c>
    </row>
    <row r="7290">
      <c r="A7290" s="9">
        <f t="shared" si="1"/>
        <v>5293</v>
      </c>
      <c r="B7290" s="5" t="s">
        <v>4601</v>
      </c>
      <c r="C7290" s="6" t="s">
        <v>1371</v>
      </c>
    </row>
    <row r="7291">
      <c r="A7291" s="9">
        <f t="shared" si="1"/>
        <v>5294</v>
      </c>
      <c r="B7291" s="5" t="s">
        <v>4602</v>
      </c>
      <c r="C7291" s="6" t="s">
        <v>603</v>
      </c>
    </row>
    <row r="7292">
      <c r="A7292" s="9">
        <f t="shared" si="1"/>
        <v>5295</v>
      </c>
      <c r="B7292" s="8" t="s">
        <v>4603</v>
      </c>
      <c r="C7292" s="9" t="s">
        <v>72</v>
      </c>
    </row>
    <row r="7293">
      <c r="A7293" s="9">
        <f t="shared" si="1"/>
        <v>5296</v>
      </c>
      <c r="B7293" s="8" t="s">
        <v>4604</v>
      </c>
      <c r="C7293" s="9" t="s">
        <v>1169</v>
      </c>
    </row>
    <row r="7294">
      <c r="A7294" s="9">
        <f t="shared" si="1"/>
        <v>5297</v>
      </c>
      <c r="B7294" s="5" t="s">
        <v>4605</v>
      </c>
      <c r="C7294" s="6" t="s">
        <v>12</v>
      </c>
    </row>
    <row r="7295">
      <c r="A7295" s="9">
        <f t="shared" si="1"/>
        <v>5298</v>
      </c>
      <c r="B7295" s="5" t="s">
        <v>4606</v>
      </c>
      <c r="C7295" s="6" t="s">
        <v>555</v>
      </c>
    </row>
    <row r="7296">
      <c r="A7296" s="9">
        <f t="shared" si="1"/>
        <v>5299</v>
      </c>
      <c r="B7296" s="5" t="s">
        <v>4607</v>
      </c>
      <c r="C7296" s="6" t="s">
        <v>555</v>
      </c>
    </row>
    <row r="7297">
      <c r="A7297" s="9">
        <f t="shared" si="1"/>
        <v>5300</v>
      </c>
      <c r="B7297" s="8" t="s">
        <v>4608</v>
      </c>
      <c r="C7297" s="9" t="s">
        <v>8</v>
      </c>
    </row>
    <row r="7298">
      <c r="A7298" s="9">
        <f t="shared" si="1"/>
        <v>5301</v>
      </c>
      <c r="B7298" s="8" t="s">
        <v>4609</v>
      </c>
      <c r="C7298" s="9" t="s">
        <v>8</v>
      </c>
    </row>
    <row r="7299">
      <c r="A7299" s="9">
        <f t="shared" si="1"/>
        <v>5302</v>
      </c>
      <c r="B7299" s="8" t="s">
        <v>4610</v>
      </c>
      <c r="C7299" s="9" t="s">
        <v>8</v>
      </c>
    </row>
    <row r="7300">
      <c r="A7300" s="9">
        <f t="shared" si="1"/>
        <v>5303</v>
      </c>
      <c r="B7300" s="8" t="s">
        <v>4611</v>
      </c>
      <c r="C7300" s="9" t="s">
        <v>8</v>
      </c>
    </row>
    <row r="7301">
      <c r="A7301" s="9">
        <f t="shared" si="1"/>
        <v>5304</v>
      </c>
      <c r="B7301" s="8" t="s">
        <v>4612</v>
      </c>
      <c r="C7301" s="9" t="s">
        <v>8</v>
      </c>
    </row>
    <row r="7302">
      <c r="A7302" s="9">
        <f t="shared" si="1"/>
        <v>5305</v>
      </c>
      <c r="B7302" s="8" t="s">
        <v>4613</v>
      </c>
      <c r="C7302" s="9" t="s">
        <v>8</v>
      </c>
    </row>
    <row r="7303">
      <c r="A7303" s="9">
        <f t="shared" si="1"/>
        <v>5306</v>
      </c>
      <c r="B7303" s="5" t="s">
        <v>4614</v>
      </c>
      <c r="C7303" s="6" t="s">
        <v>555</v>
      </c>
    </row>
    <row r="7304">
      <c r="A7304" s="9">
        <f t="shared" si="1"/>
        <v>5307</v>
      </c>
      <c r="B7304" s="5" t="s">
        <v>4615</v>
      </c>
      <c r="C7304" s="6" t="s">
        <v>12</v>
      </c>
    </row>
    <row r="7305">
      <c r="A7305" s="9">
        <f t="shared" si="1"/>
        <v>5308</v>
      </c>
      <c r="B7305" s="8" t="s">
        <v>4616</v>
      </c>
      <c r="C7305" s="9" t="s">
        <v>893</v>
      </c>
    </row>
    <row r="7306">
      <c r="A7306" s="9">
        <f t="shared" si="1"/>
        <v>5309</v>
      </c>
      <c r="B7306" s="25" t="s">
        <v>24542</v>
      </c>
      <c r="C7306" s="26" t="s">
        <v>8541</v>
      </c>
    </row>
    <row r="7307">
      <c r="A7307" s="9">
        <f t="shared" si="1"/>
        <v>5309</v>
      </c>
      <c r="B7307" s="25" t="s">
        <v>24542</v>
      </c>
      <c r="C7307" s="26" t="s">
        <v>603</v>
      </c>
    </row>
    <row r="7308">
      <c r="A7308" s="9">
        <f t="shared" si="1"/>
        <v>5310</v>
      </c>
      <c r="B7308" s="5" t="s">
        <v>4617</v>
      </c>
      <c r="C7308" s="6" t="s">
        <v>1458</v>
      </c>
    </row>
    <row r="7309">
      <c r="A7309" s="9">
        <f t="shared" si="1"/>
        <v>5310</v>
      </c>
      <c r="B7309" s="5" t="s">
        <v>4617</v>
      </c>
      <c r="C7309" s="6" t="s">
        <v>23628</v>
      </c>
    </row>
    <row r="7310">
      <c r="A7310" s="9">
        <f t="shared" si="1"/>
        <v>5311</v>
      </c>
      <c r="B7310" s="5" t="s">
        <v>4618</v>
      </c>
      <c r="C7310" s="6" t="s">
        <v>798</v>
      </c>
    </row>
    <row r="7311">
      <c r="A7311" s="9">
        <f t="shared" si="1"/>
        <v>5311</v>
      </c>
      <c r="B7311" s="5" t="s">
        <v>4618</v>
      </c>
      <c r="C7311" s="6" t="s">
        <v>23628</v>
      </c>
    </row>
    <row r="7312">
      <c r="A7312" s="9">
        <f t="shared" si="1"/>
        <v>5312</v>
      </c>
      <c r="B7312" s="5" t="s">
        <v>4619</v>
      </c>
      <c r="C7312" s="6" t="s">
        <v>1248</v>
      </c>
    </row>
    <row r="7313">
      <c r="A7313" s="9">
        <f t="shared" si="1"/>
        <v>5313</v>
      </c>
      <c r="B7313" s="5" t="s">
        <v>4620</v>
      </c>
      <c r="C7313" s="6" t="s">
        <v>798</v>
      </c>
    </row>
    <row r="7314">
      <c r="A7314" s="9">
        <f t="shared" si="1"/>
        <v>5313</v>
      </c>
      <c r="B7314" s="5" t="s">
        <v>4620</v>
      </c>
      <c r="C7314" s="6" t="s">
        <v>23628</v>
      </c>
    </row>
    <row r="7315">
      <c r="A7315" s="9">
        <f t="shared" si="1"/>
        <v>5314</v>
      </c>
      <c r="B7315" s="5" t="s">
        <v>4621</v>
      </c>
      <c r="C7315" s="6" t="s">
        <v>97</v>
      </c>
    </row>
    <row r="7316">
      <c r="A7316" s="9">
        <f t="shared" si="1"/>
        <v>5314</v>
      </c>
      <c r="B7316" s="5" t="s">
        <v>4621</v>
      </c>
      <c r="C7316" s="6" t="s">
        <v>23637</v>
      </c>
    </row>
    <row r="7317">
      <c r="A7317" s="9">
        <f t="shared" si="1"/>
        <v>5315</v>
      </c>
      <c r="B7317" s="8" t="s">
        <v>4622</v>
      </c>
      <c r="C7317" s="9" t="s">
        <v>56</v>
      </c>
    </row>
    <row r="7318">
      <c r="A7318" s="9">
        <f t="shared" si="1"/>
        <v>5316</v>
      </c>
      <c r="B7318" s="5" t="s">
        <v>4623</v>
      </c>
      <c r="C7318" s="6" t="s">
        <v>324</v>
      </c>
    </row>
    <row r="7319">
      <c r="A7319" s="9">
        <f t="shared" si="1"/>
        <v>5316</v>
      </c>
      <c r="B7319" s="5" t="s">
        <v>4623</v>
      </c>
      <c r="C7319" s="6" t="s">
        <v>23637</v>
      </c>
    </row>
    <row r="7320">
      <c r="A7320" s="9">
        <f t="shared" si="1"/>
        <v>5316</v>
      </c>
      <c r="B7320" s="25" t="s">
        <v>4623</v>
      </c>
      <c r="C7320" s="26" t="s">
        <v>672</v>
      </c>
    </row>
    <row r="7321">
      <c r="A7321" s="9">
        <f t="shared" si="1"/>
        <v>5317</v>
      </c>
      <c r="B7321" s="5" t="s">
        <v>4624</v>
      </c>
      <c r="C7321" s="6" t="s">
        <v>1120</v>
      </c>
    </row>
    <row r="7322">
      <c r="A7322" s="9">
        <f t="shared" si="1"/>
        <v>5318</v>
      </c>
      <c r="B7322" s="5" t="s">
        <v>4625</v>
      </c>
      <c r="C7322" s="6" t="s">
        <v>538</v>
      </c>
    </row>
    <row r="7323">
      <c r="A7323" s="9">
        <f t="shared" si="1"/>
        <v>5318</v>
      </c>
      <c r="B7323" s="5" t="s">
        <v>4625</v>
      </c>
      <c r="C7323" s="6" t="s">
        <v>23628</v>
      </c>
    </row>
    <row r="7324">
      <c r="A7324" s="9">
        <f t="shared" si="1"/>
        <v>5319</v>
      </c>
      <c r="B7324" s="5" t="s">
        <v>4626</v>
      </c>
      <c r="C7324" s="6" t="s">
        <v>939</v>
      </c>
    </row>
    <row r="7325">
      <c r="A7325" s="9">
        <f t="shared" si="1"/>
        <v>5319</v>
      </c>
      <c r="B7325" s="5" t="s">
        <v>4626</v>
      </c>
      <c r="C7325" s="6" t="s">
        <v>23628</v>
      </c>
    </row>
    <row r="7326">
      <c r="A7326" s="9">
        <f t="shared" si="1"/>
        <v>5320</v>
      </c>
      <c r="B7326" s="5" t="s">
        <v>4627</v>
      </c>
      <c r="C7326" s="6" t="s">
        <v>1324</v>
      </c>
    </row>
    <row r="7327">
      <c r="A7327" s="9">
        <f t="shared" si="1"/>
        <v>5321</v>
      </c>
      <c r="B7327" s="5" t="s">
        <v>4628</v>
      </c>
      <c r="C7327" s="6" t="s">
        <v>1371</v>
      </c>
    </row>
    <row r="7328">
      <c r="A7328" s="9">
        <f t="shared" si="1"/>
        <v>5322</v>
      </c>
      <c r="B7328" s="25" t="s">
        <v>24543</v>
      </c>
      <c r="C7328" s="26" t="s">
        <v>4721</v>
      </c>
    </row>
    <row r="7329">
      <c r="A7329" s="9">
        <f t="shared" si="1"/>
        <v>5323</v>
      </c>
      <c r="B7329" s="5" t="s">
        <v>4629</v>
      </c>
      <c r="C7329" s="6" t="s">
        <v>2549</v>
      </c>
    </row>
    <row r="7330">
      <c r="A7330" s="9">
        <f t="shared" si="1"/>
        <v>5323</v>
      </c>
      <c r="B7330" s="5" t="s">
        <v>4629</v>
      </c>
      <c r="C7330" s="6" t="s">
        <v>23628</v>
      </c>
    </row>
    <row r="7331">
      <c r="A7331" s="9">
        <f t="shared" si="1"/>
        <v>5324</v>
      </c>
      <c r="B7331" s="25" t="s">
        <v>24544</v>
      </c>
      <c r="C7331" s="26" t="s">
        <v>23817</v>
      </c>
    </row>
    <row r="7332">
      <c r="A7332" s="9">
        <f t="shared" si="1"/>
        <v>5325</v>
      </c>
      <c r="B7332" s="5" t="s">
        <v>4630</v>
      </c>
      <c r="C7332" s="6" t="s">
        <v>656</v>
      </c>
    </row>
    <row r="7333">
      <c r="A7333" s="9">
        <f t="shared" si="1"/>
        <v>5325</v>
      </c>
      <c r="B7333" s="5" t="s">
        <v>4630</v>
      </c>
      <c r="C7333" s="6" t="s">
        <v>23628</v>
      </c>
    </row>
    <row r="7334">
      <c r="A7334" s="9">
        <f t="shared" si="1"/>
        <v>5326</v>
      </c>
      <c r="B7334" s="5" t="s">
        <v>4631</v>
      </c>
      <c r="C7334" s="6" t="s">
        <v>336</v>
      </c>
    </row>
    <row r="7335">
      <c r="A7335" s="9">
        <f t="shared" si="1"/>
        <v>5326</v>
      </c>
      <c r="B7335" s="5" t="s">
        <v>4631</v>
      </c>
      <c r="C7335" s="6" t="s">
        <v>23637</v>
      </c>
    </row>
    <row r="7336">
      <c r="A7336" s="9">
        <f t="shared" si="1"/>
        <v>5327</v>
      </c>
      <c r="B7336" s="5" t="s">
        <v>4632</v>
      </c>
      <c r="C7336" s="6" t="s">
        <v>62</v>
      </c>
    </row>
    <row r="7337">
      <c r="A7337" s="9">
        <f t="shared" si="1"/>
        <v>5327</v>
      </c>
      <c r="B7337" s="5" t="s">
        <v>4632</v>
      </c>
      <c r="C7337" s="6" t="s">
        <v>23628</v>
      </c>
    </row>
    <row r="7338">
      <c r="A7338" s="9">
        <f t="shared" si="1"/>
        <v>5328</v>
      </c>
      <c r="B7338" s="5" t="s">
        <v>4633</v>
      </c>
      <c r="C7338" s="6" t="s">
        <v>1207</v>
      </c>
    </row>
    <row r="7339">
      <c r="A7339" s="9">
        <f t="shared" si="1"/>
        <v>5329</v>
      </c>
      <c r="B7339" s="5" t="s">
        <v>4634</v>
      </c>
      <c r="C7339" s="6" t="s">
        <v>939</v>
      </c>
    </row>
    <row r="7340">
      <c r="A7340" s="9">
        <f t="shared" si="1"/>
        <v>5329</v>
      </c>
      <c r="B7340" s="5" t="s">
        <v>4634</v>
      </c>
      <c r="C7340" s="6" t="s">
        <v>23628</v>
      </c>
    </row>
    <row r="7341">
      <c r="A7341" s="9">
        <f t="shared" si="1"/>
        <v>5330</v>
      </c>
      <c r="B7341" s="5" t="s">
        <v>4635</v>
      </c>
      <c r="C7341" s="6" t="s">
        <v>989</v>
      </c>
    </row>
    <row r="7342">
      <c r="A7342" s="9">
        <f t="shared" si="1"/>
        <v>5331</v>
      </c>
      <c r="B7342" s="5" t="s">
        <v>4636</v>
      </c>
      <c r="C7342" s="6" t="s">
        <v>1120</v>
      </c>
    </row>
    <row r="7343">
      <c r="A7343" s="9">
        <f t="shared" si="1"/>
        <v>5332</v>
      </c>
      <c r="B7343" s="5" t="s">
        <v>4637</v>
      </c>
      <c r="C7343" s="6" t="s">
        <v>538</v>
      </c>
    </row>
    <row r="7344">
      <c r="A7344" s="9">
        <f t="shared" si="1"/>
        <v>5332</v>
      </c>
      <c r="B7344" s="5" t="s">
        <v>4637</v>
      </c>
      <c r="C7344" s="6" t="s">
        <v>23628</v>
      </c>
    </row>
    <row r="7345">
      <c r="A7345" s="9">
        <f t="shared" si="1"/>
        <v>5333</v>
      </c>
      <c r="B7345" s="25" t="s">
        <v>24545</v>
      </c>
      <c r="C7345" s="26" t="s">
        <v>23812</v>
      </c>
    </row>
    <row r="7346">
      <c r="A7346" s="9">
        <f t="shared" si="1"/>
        <v>5334</v>
      </c>
      <c r="B7346" s="5" t="s">
        <v>4638</v>
      </c>
      <c r="C7346" s="6" t="s">
        <v>405</v>
      </c>
    </row>
    <row r="7347">
      <c r="A7347" s="9">
        <f t="shared" si="1"/>
        <v>5334</v>
      </c>
      <c r="B7347" s="5" t="s">
        <v>4638</v>
      </c>
      <c r="C7347" s="6" t="s">
        <v>23637</v>
      </c>
    </row>
    <row r="7348">
      <c r="A7348" s="9">
        <f t="shared" si="1"/>
        <v>5335</v>
      </c>
      <c r="B7348" s="5" t="s">
        <v>4639</v>
      </c>
      <c r="C7348" s="6" t="s">
        <v>336</v>
      </c>
    </row>
    <row r="7349">
      <c r="A7349" s="9">
        <f t="shared" si="1"/>
        <v>5335</v>
      </c>
      <c r="B7349" s="5" t="s">
        <v>4639</v>
      </c>
      <c r="C7349" s="6" t="s">
        <v>23637</v>
      </c>
    </row>
    <row r="7350">
      <c r="A7350" s="9">
        <f t="shared" si="1"/>
        <v>5336</v>
      </c>
      <c r="B7350" s="8" t="s">
        <v>4640</v>
      </c>
      <c r="C7350" s="9" t="s">
        <v>874</v>
      </c>
    </row>
    <row r="7351">
      <c r="A7351" s="9">
        <f t="shared" si="1"/>
        <v>5337</v>
      </c>
      <c r="B7351" s="5" t="s">
        <v>4641</v>
      </c>
      <c r="C7351" s="6" t="s">
        <v>758</v>
      </c>
    </row>
    <row r="7352">
      <c r="A7352" s="9">
        <f t="shared" si="1"/>
        <v>5338</v>
      </c>
      <c r="B7352" s="25" t="s">
        <v>24546</v>
      </c>
      <c r="C7352" s="26" t="s">
        <v>23808</v>
      </c>
    </row>
    <row r="7353">
      <c r="A7353" s="9">
        <f t="shared" si="1"/>
        <v>5339</v>
      </c>
      <c r="B7353" s="25" t="s">
        <v>24547</v>
      </c>
      <c r="C7353" s="26" t="s">
        <v>23808</v>
      </c>
    </row>
    <row r="7354">
      <c r="A7354" s="9">
        <f t="shared" si="1"/>
        <v>5340</v>
      </c>
      <c r="B7354" s="5" t="s">
        <v>4642</v>
      </c>
      <c r="C7354" s="6" t="s">
        <v>758</v>
      </c>
    </row>
    <row r="7355">
      <c r="A7355" s="9">
        <f t="shared" si="1"/>
        <v>5341</v>
      </c>
      <c r="B7355" s="5" t="s">
        <v>4643</v>
      </c>
      <c r="C7355" s="6" t="s">
        <v>1495</v>
      </c>
    </row>
    <row r="7356">
      <c r="A7356" s="9">
        <f t="shared" si="1"/>
        <v>5342</v>
      </c>
      <c r="B7356" s="5" t="s">
        <v>4644</v>
      </c>
      <c r="C7356" s="6" t="s">
        <v>467</v>
      </c>
    </row>
    <row r="7357">
      <c r="A7357" s="9">
        <f t="shared" si="1"/>
        <v>5342</v>
      </c>
      <c r="B7357" s="5" t="s">
        <v>4644</v>
      </c>
      <c r="C7357" s="6" t="s">
        <v>23628</v>
      </c>
    </row>
    <row r="7358">
      <c r="A7358" s="9">
        <f t="shared" si="1"/>
        <v>5343</v>
      </c>
      <c r="B7358" s="5" t="s">
        <v>4645</v>
      </c>
      <c r="C7358" s="6" t="s">
        <v>939</v>
      </c>
    </row>
    <row r="7359">
      <c r="A7359" s="9">
        <f t="shared" si="1"/>
        <v>5343</v>
      </c>
      <c r="B7359" s="5" t="s">
        <v>4645</v>
      </c>
      <c r="C7359" s="6" t="s">
        <v>23628</v>
      </c>
    </row>
    <row r="7360">
      <c r="A7360" s="9">
        <f t="shared" si="1"/>
        <v>5344</v>
      </c>
      <c r="B7360" s="5" t="s">
        <v>4646</v>
      </c>
      <c r="C7360" s="6" t="s">
        <v>1458</v>
      </c>
    </row>
    <row r="7361">
      <c r="A7361" s="9">
        <f t="shared" si="1"/>
        <v>5344</v>
      </c>
      <c r="B7361" s="5" t="s">
        <v>4646</v>
      </c>
      <c r="C7361" s="6" t="s">
        <v>23628</v>
      </c>
    </row>
    <row r="7362">
      <c r="A7362" s="9">
        <f t="shared" si="1"/>
        <v>5345</v>
      </c>
      <c r="B7362" s="5" t="s">
        <v>4647</v>
      </c>
      <c r="C7362" s="6" t="s">
        <v>538</v>
      </c>
    </row>
    <row r="7363">
      <c r="A7363" s="9">
        <f t="shared" si="1"/>
        <v>5345</v>
      </c>
      <c r="B7363" s="5" t="s">
        <v>4647</v>
      </c>
      <c r="C7363" s="6" t="s">
        <v>23628</v>
      </c>
    </row>
    <row r="7364">
      <c r="A7364" s="9">
        <f t="shared" si="1"/>
        <v>5346</v>
      </c>
      <c r="B7364" s="5" t="s">
        <v>4648</v>
      </c>
      <c r="C7364" s="6" t="s">
        <v>467</v>
      </c>
    </row>
    <row r="7365">
      <c r="A7365" s="9">
        <f t="shared" si="1"/>
        <v>5346</v>
      </c>
      <c r="B7365" s="5" t="s">
        <v>4648</v>
      </c>
      <c r="C7365" s="6" t="s">
        <v>23628</v>
      </c>
    </row>
    <row r="7366">
      <c r="A7366" s="9">
        <f t="shared" si="1"/>
        <v>5347</v>
      </c>
      <c r="B7366" s="5" t="s">
        <v>4649</v>
      </c>
      <c r="C7366" s="6" t="s">
        <v>798</v>
      </c>
    </row>
    <row r="7367">
      <c r="A7367" s="9">
        <f t="shared" si="1"/>
        <v>5347</v>
      </c>
      <c r="B7367" s="5" t="s">
        <v>4649</v>
      </c>
      <c r="C7367" s="6" t="s">
        <v>23628</v>
      </c>
    </row>
    <row r="7368">
      <c r="A7368" s="9">
        <f t="shared" si="1"/>
        <v>5348</v>
      </c>
      <c r="B7368" s="5" t="s">
        <v>4650</v>
      </c>
      <c r="C7368" s="6" t="s">
        <v>780</v>
      </c>
    </row>
    <row r="7369">
      <c r="A7369" s="9">
        <f t="shared" si="1"/>
        <v>5349</v>
      </c>
      <c r="B7369" s="5" t="s">
        <v>4651</v>
      </c>
      <c r="C7369" s="6" t="s">
        <v>1120</v>
      </c>
    </row>
    <row r="7370">
      <c r="A7370" s="9">
        <f t="shared" si="1"/>
        <v>5350</v>
      </c>
      <c r="B7370" s="5" t="s">
        <v>4652</v>
      </c>
      <c r="C7370" s="6" t="s">
        <v>1458</v>
      </c>
    </row>
    <row r="7371">
      <c r="A7371" s="9">
        <f t="shared" si="1"/>
        <v>5350</v>
      </c>
      <c r="B7371" s="5" t="s">
        <v>4652</v>
      </c>
      <c r="C7371" s="6" t="s">
        <v>23628</v>
      </c>
    </row>
    <row r="7372">
      <c r="A7372" s="9">
        <f t="shared" si="1"/>
        <v>5351</v>
      </c>
      <c r="B7372" s="8" t="s">
        <v>4653</v>
      </c>
      <c r="C7372" s="9" t="s">
        <v>64</v>
      </c>
    </row>
    <row r="7373">
      <c r="A7373" s="9">
        <f t="shared" si="1"/>
        <v>5352</v>
      </c>
      <c r="B7373" s="8" t="s">
        <v>4654</v>
      </c>
      <c r="C7373" s="9" t="s">
        <v>8</v>
      </c>
    </row>
    <row r="7374">
      <c r="A7374" s="9">
        <f t="shared" si="1"/>
        <v>5353</v>
      </c>
      <c r="B7374" s="5" t="s">
        <v>4655</v>
      </c>
      <c r="C7374" s="6" t="s">
        <v>989</v>
      </c>
    </row>
    <row r="7375">
      <c r="A7375" s="9">
        <f t="shared" si="1"/>
        <v>5354</v>
      </c>
      <c r="B7375" s="8" t="s">
        <v>4656</v>
      </c>
      <c r="C7375" s="9" t="s">
        <v>939</v>
      </c>
    </row>
    <row r="7376">
      <c r="A7376" s="9">
        <f t="shared" si="1"/>
        <v>5354</v>
      </c>
      <c r="B7376" s="8" t="s">
        <v>4656</v>
      </c>
      <c r="C7376" s="6" t="s">
        <v>23628</v>
      </c>
    </row>
    <row r="7377">
      <c r="A7377" s="9">
        <f t="shared" si="1"/>
        <v>5355</v>
      </c>
      <c r="B7377" s="8" t="s">
        <v>4657</v>
      </c>
      <c r="C7377" s="9" t="s">
        <v>835</v>
      </c>
    </row>
    <row r="7378">
      <c r="A7378" s="9">
        <f t="shared" si="1"/>
        <v>5356</v>
      </c>
      <c r="B7378" s="8" t="s">
        <v>4658</v>
      </c>
      <c r="C7378" s="9" t="s">
        <v>83</v>
      </c>
    </row>
    <row r="7379">
      <c r="A7379" s="9">
        <f t="shared" si="1"/>
        <v>5357</v>
      </c>
      <c r="B7379" s="5" t="s">
        <v>4659</v>
      </c>
      <c r="C7379" s="6" t="s">
        <v>538</v>
      </c>
    </row>
    <row r="7380">
      <c r="A7380" s="9">
        <f t="shared" si="1"/>
        <v>5357</v>
      </c>
      <c r="B7380" s="5" t="s">
        <v>4659</v>
      </c>
      <c r="C7380" s="6" t="s">
        <v>23628</v>
      </c>
    </row>
    <row r="7381">
      <c r="A7381" s="9">
        <f t="shared" si="1"/>
        <v>5358</v>
      </c>
      <c r="B7381" s="5" t="s">
        <v>4660</v>
      </c>
      <c r="C7381" s="6" t="s">
        <v>538</v>
      </c>
    </row>
    <row r="7382">
      <c r="A7382" s="9">
        <f t="shared" si="1"/>
        <v>5358</v>
      </c>
      <c r="B7382" s="5" t="s">
        <v>4660</v>
      </c>
      <c r="C7382" s="6" t="s">
        <v>23628</v>
      </c>
    </row>
    <row r="7383">
      <c r="A7383" s="9">
        <f t="shared" si="1"/>
        <v>5359</v>
      </c>
      <c r="B7383" s="30" t="s">
        <v>24548</v>
      </c>
      <c r="C7383" s="26" t="s">
        <v>23639</v>
      </c>
    </row>
    <row r="7384">
      <c r="A7384" s="9">
        <f t="shared" si="1"/>
        <v>5360</v>
      </c>
      <c r="B7384" s="8" t="s">
        <v>4661</v>
      </c>
      <c r="C7384" s="9" t="s">
        <v>1776</v>
      </c>
    </row>
    <row r="7385">
      <c r="A7385" s="9">
        <f t="shared" si="1"/>
        <v>5361</v>
      </c>
      <c r="B7385" s="8" t="s">
        <v>4662</v>
      </c>
      <c r="C7385" s="9" t="s">
        <v>1776</v>
      </c>
    </row>
    <row r="7386">
      <c r="A7386" s="9">
        <f t="shared" si="1"/>
        <v>5362</v>
      </c>
      <c r="B7386" s="5" t="s">
        <v>4663</v>
      </c>
      <c r="C7386" s="6" t="s">
        <v>621</v>
      </c>
    </row>
    <row r="7387">
      <c r="A7387" s="9">
        <f t="shared" si="1"/>
        <v>5363</v>
      </c>
      <c r="B7387" s="5" t="s">
        <v>4664</v>
      </c>
      <c r="C7387" s="6" t="s">
        <v>1620</v>
      </c>
    </row>
    <row r="7388">
      <c r="A7388" s="9">
        <f t="shared" si="1"/>
        <v>5364</v>
      </c>
      <c r="B7388" s="8" t="s">
        <v>4665</v>
      </c>
      <c r="C7388" s="9" t="s">
        <v>22</v>
      </c>
    </row>
    <row r="7389">
      <c r="A7389" s="9">
        <f t="shared" si="1"/>
        <v>5365</v>
      </c>
      <c r="B7389" s="8" t="s">
        <v>4666</v>
      </c>
      <c r="C7389" s="9" t="s">
        <v>1470</v>
      </c>
    </row>
    <row r="7390">
      <c r="A7390" s="9">
        <f t="shared" si="1"/>
        <v>5366</v>
      </c>
      <c r="B7390" s="5" t="s">
        <v>4667</v>
      </c>
      <c r="C7390" s="6" t="s">
        <v>153</v>
      </c>
    </row>
    <row r="7391">
      <c r="A7391" s="9">
        <f t="shared" si="1"/>
        <v>5366</v>
      </c>
      <c r="B7391" s="5" t="s">
        <v>4667</v>
      </c>
      <c r="C7391" s="6" t="s">
        <v>23637</v>
      </c>
    </row>
    <row r="7392">
      <c r="A7392" s="9">
        <f t="shared" si="1"/>
        <v>5367</v>
      </c>
      <c r="B7392" s="5" t="s">
        <v>4668</v>
      </c>
      <c r="C7392" s="6" t="s">
        <v>1260</v>
      </c>
    </row>
    <row r="7393">
      <c r="A7393" s="9">
        <f t="shared" si="1"/>
        <v>5368</v>
      </c>
      <c r="B7393" s="5" t="s">
        <v>4669</v>
      </c>
      <c r="C7393" s="6" t="s">
        <v>727</v>
      </c>
    </row>
    <row r="7394">
      <c r="A7394" s="9">
        <f t="shared" si="1"/>
        <v>5369</v>
      </c>
      <c r="B7394" s="5" t="s">
        <v>4670</v>
      </c>
      <c r="C7394" s="6" t="s">
        <v>1371</v>
      </c>
    </row>
    <row r="7395">
      <c r="A7395" s="9">
        <f t="shared" si="1"/>
        <v>5370</v>
      </c>
      <c r="B7395" s="5" t="s">
        <v>4671</v>
      </c>
      <c r="C7395" s="6" t="s">
        <v>78</v>
      </c>
    </row>
    <row r="7396">
      <c r="A7396" s="9">
        <f t="shared" si="1"/>
        <v>5370</v>
      </c>
      <c r="B7396" s="5" t="s">
        <v>4671</v>
      </c>
      <c r="C7396" s="6" t="s">
        <v>420</v>
      </c>
    </row>
    <row r="7397">
      <c r="A7397" s="9">
        <f t="shared" si="1"/>
        <v>5370</v>
      </c>
      <c r="B7397" s="5" t="s">
        <v>4671</v>
      </c>
      <c r="C7397" s="6" t="s">
        <v>23672</v>
      </c>
    </row>
    <row r="7398">
      <c r="A7398" s="9">
        <f t="shared" si="1"/>
        <v>5371</v>
      </c>
      <c r="B7398" s="8" t="s">
        <v>4672</v>
      </c>
      <c r="C7398" s="9" t="s">
        <v>547</v>
      </c>
    </row>
    <row r="7399">
      <c r="A7399" s="9">
        <f t="shared" si="1"/>
        <v>5372</v>
      </c>
      <c r="B7399" s="5" t="s">
        <v>4673</v>
      </c>
      <c r="C7399" s="6" t="s">
        <v>765</v>
      </c>
    </row>
    <row r="7400">
      <c r="A7400" s="9">
        <f t="shared" si="1"/>
        <v>5373</v>
      </c>
      <c r="B7400" s="5" t="s">
        <v>4674</v>
      </c>
      <c r="C7400" s="6" t="s">
        <v>426</v>
      </c>
    </row>
    <row r="7401">
      <c r="A7401" s="9">
        <f t="shared" si="1"/>
        <v>5374</v>
      </c>
      <c r="B7401" s="12" t="s">
        <v>4675</v>
      </c>
      <c r="C7401" s="13" t="s">
        <v>420</v>
      </c>
    </row>
    <row r="7402">
      <c r="A7402" s="9">
        <f t="shared" si="1"/>
        <v>5374</v>
      </c>
      <c r="B7402" s="12" t="s">
        <v>4675</v>
      </c>
      <c r="C7402" s="6" t="s">
        <v>23672</v>
      </c>
    </row>
    <row r="7403">
      <c r="A7403" s="9">
        <f t="shared" si="1"/>
        <v>5375</v>
      </c>
      <c r="B7403" s="5" t="s">
        <v>4676</v>
      </c>
      <c r="C7403" s="6" t="s">
        <v>80</v>
      </c>
    </row>
    <row r="7404">
      <c r="A7404" s="9">
        <f t="shared" si="1"/>
        <v>5376</v>
      </c>
      <c r="B7404" s="5" t="s">
        <v>4677</v>
      </c>
      <c r="C7404" s="6" t="s">
        <v>1223</v>
      </c>
    </row>
    <row r="7405">
      <c r="A7405" s="9">
        <f t="shared" si="1"/>
        <v>5377</v>
      </c>
      <c r="B7405" s="5" t="s">
        <v>4678</v>
      </c>
      <c r="C7405" s="6" t="s">
        <v>1223</v>
      </c>
    </row>
    <row r="7406">
      <c r="A7406" s="9">
        <f t="shared" si="1"/>
        <v>5378</v>
      </c>
      <c r="B7406" s="8" t="s">
        <v>4679</v>
      </c>
      <c r="C7406" s="9" t="s">
        <v>555</v>
      </c>
    </row>
    <row r="7407">
      <c r="A7407" s="9">
        <f t="shared" si="1"/>
        <v>5379</v>
      </c>
      <c r="B7407" s="8" t="s">
        <v>4680</v>
      </c>
      <c r="C7407" s="9" t="s">
        <v>8</v>
      </c>
    </row>
    <row r="7408">
      <c r="A7408" s="9">
        <f t="shared" si="1"/>
        <v>5380</v>
      </c>
      <c r="B7408" s="8" t="s">
        <v>4681</v>
      </c>
      <c r="C7408" s="9" t="s">
        <v>8</v>
      </c>
    </row>
    <row r="7409">
      <c r="A7409" s="9">
        <f t="shared" si="1"/>
        <v>5381</v>
      </c>
      <c r="B7409" s="5" t="s">
        <v>4682</v>
      </c>
      <c r="C7409" s="6" t="s">
        <v>1267</v>
      </c>
    </row>
    <row r="7410">
      <c r="A7410" s="9">
        <f t="shared" si="1"/>
        <v>5382</v>
      </c>
      <c r="B7410" s="5" t="s">
        <v>4683</v>
      </c>
      <c r="C7410" s="6" t="s">
        <v>324</v>
      </c>
    </row>
    <row r="7411">
      <c r="A7411" s="9">
        <f t="shared" si="1"/>
        <v>5382</v>
      </c>
      <c r="B7411" s="5" t="s">
        <v>4683</v>
      </c>
      <c r="C7411" s="6" t="s">
        <v>23637</v>
      </c>
    </row>
    <row r="7412">
      <c r="A7412" s="9">
        <f t="shared" si="1"/>
        <v>5383</v>
      </c>
      <c r="B7412" s="8" t="s">
        <v>4684</v>
      </c>
      <c r="C7412" s="9" t="s">
        <v>10</v>
      </c>
    </row>
    <row r="7413">
      <c r="A7413" s="9">
        <f t="shared" si="1"/>
        <v>5384</v>
      </c>
      <c r="B7413" s="8" t="s">
        <v>4685</v>
      </c>
      <c r="C7413" s="9" t="s">
        <v>818</v>
      </c>
    </row>
    <row r="7414">
      <c r="A7414" s="9">
        <f t="shared" si="1"/>
        <v>5385</v>
      </c>
      <c r="B7414" s="8" t="s">
        <v>4686</v>
      </c>
      <c r="C7414" s="9" t="s">
        <v>10</v>
      </c>
    </row>
    <row r="7415">
      <c r="A7415" s="9">
        <f t="shared" si="1"/>
        <v>5385</v>
      </c>
      <c r="B7415" s="8" t="s">
        <v>4686</v>
      </c>
      <c r="C7415" s="9" t="s">
        <v>60</v>
      </c>
    </row>
    <row r="7416">
      <c r="A7416" s="9">
        <f t="shared" si="1"/>
        <v>5386</v>
      </c>
      <c r="B7416" s="8" t="s">
        <v>4687</v>
      </c>
      <c r="C7416" s="9" t="s">
        <v>10</v>
      </c>
    </row>
    <row r="7417">
      <c r="A7417" s="9">
        <f t="shared" si="1"/>
        <v>5386</v>
      </c>
      <c r="B7417" s="8" t="s">
        <v>4687</v>
      </c>
      <c r="C7417" s="9" t="s">
        <v>60</v>
      </c>
    </row>
    <row r="7418">
      <c r="A7418" s="9">
        <f t="shared" si="1"/>
        <v>5386</v>
      </c>
      <c r="B7418" s="8" t="s">
        <v>4687</v>
      </c>
      <c r="C7418" s="9" t="s">
        <v>142</v>
      </c>
    </row>
    <row r="7419">
      <c r="A7419" s="9">
        <f t="shared" si="1"/>
        <v>5387</v>
      </c>
      <c r="B7419" s="8" t="s">
        <v>4688</v>
      </c>
      <c r="C7419" s="9" t="s">
        <v>10</v>
      </c>
    </row>
    <row r="7420">
      <c r="A7420" s="9">
        <f t="shared" si="1"/>
        <v>5387</v>
      </c>
      <c r="B7420" s="8" t="s">
        <v>4688</v>
      </c>
      <c r="C7420" s="9" t="s">
        <v>162</v>
      </c>
    </row>
    <row r="7421">
      <c r="A7421" s="9">
        <f t="shared" si="1"/>
        <v>5388</v>
      </c>
      <c r="B7421" s="8" t="s">
        <v>4689</v>
      </c>
      <c r="C7421" s="6" t="s">
        <v>150</v>
      </c>
    </row>
    <row r="7422">
      <c r="A7422" s="9">
        <f t="shared" si="1"/>
        <v>5388</v>
      </c>
      <c r="B7422" s="8" t="s">
        <v>4689</v>
      </c>
      <c r="C7422" s="6" t="s">
        <v>10</v>
      </c>
    </row>
    <row r="7423">
      <c r="A7423" s="9">
        <f t="shared" si="1"/>
        <v>5388</v>
      </c>
      <c r="B7423" s="8" t="s">
        <v>4689</v>
      </c>
      <c r="C7423" s="6" t="s">
        <v>24</v>
      </c>
    </row>
    <row r="7424">
      <c r="A7424" s="9">
        <f t="shared" si="1"/>
        <v>5388</v>
      </c>
      <c r="B7424" s="8" t="s">
        <v>4689</v>
      </c>
      <c r="C7424" s="9" t="s">
        <v>25</v>
      </c>
    </row>
    <row r="7425">
      <c r="A7425" s="9">
        <f t="shared" si="1"/>
        <v>5388</v>
      </c>
      <c r="B7425" s="8" t="s">
        <v>4689</v>
      </c>
      <c r="C7425" s="6" t="s">
        <v>23637</v>
      </c>
    </row>
    <row r="7426">
      <c r="A7426" s="9">
        <f t="shared" si="1"/>
        <v>5389</v>
      </c>
      <c r="B7426" s="8" t="s">
        <v>4690</v>
      </c>
      <c r="C7426" s="9" t="s">
        <v>10</v>
      </c>
    </row>
    <row r="7427">
      <c r="A7427" s="9">
        <f t="shared" si="1"/>
        <v>5390</v>
      </c>
      <c r="B7427" s="8" t="s">
        <v>4691</v>
      </c>
      <c r="C7427" s="9" t="s">
        <v>10</v>
      </c>
    </row>
    <row r="7428">
      <c r="A7428" s="9">
        <f t="shared" si="1"/>
        <v>5390</v>
      </c>
      <c r="B7428" s="8" t="s">
        <v>4691</v>
      </c>
      <c r="C7428" s="9" t="s">
        <v>162</v>
      </c>
    </row>
    <row r="7429">
      <c r="A7429" s="9">
        <f t="shared" si="1"/>
        <v>5390</v>
      </c>
      <c r="B7429" s="8" t="s">
        <v>4691</v>
      </c>
      <c r="C7429" s="9" t="s">
        <v>60</v>
      </c>
    </row>
    <row r="7430">
      <c r="A7430" s="9">
        <f t="shared" si="1"/>
        <v>5391</v>
      </c>
      <c r="B7430" s="8" t="s">
        <v>4692</v>
      </c>
      <c r="C7430" s="9" t="s">
        <v>10</v>
      </c>
    </row>
    <row r="7431">
      <c r="A7431" s="9">
        <f t="shared" si="1"/>
        <v>5392</v>
      </c>
      <c r="B7431" s="8" t="s">
        <v>4693</v>
      </c>
      <c r="C7431" s="9" t="s">
        <v>10</v>
      </c>
    </row>
    <row r="7432">
      <c r="A7432" s="9">
        <f t="shared" si="1"/>
        <v>5393</v>
      </c>
      <c r="B7432" s="8" t="s">
        <v>4694</v>
      </c>
      <c r="C7432" s="9" t="s">
        <v>10</v>
      </c>
    </row>
    <row r="7433">
      <c r="A7433" s="9">
        <f t="shared" si="1"/>
        <v>5393</v>
      </c>
      <c r="B7433" s="8" t="s">
        <v>4694</v>
      </c>
      <c r="C7433" s="9" t="s">
        <v>60</v>
      </c>
    </row>
    <row r="7434">
      <c r="A7434" s="9">
        <f t="shared" si="1"/>
        <v>5393</v>
      </c>
      <c r="B7434" s="8" t="s">
        <v>4694</v>
      </c>
      <c r="C7434" s="9" t="s">
        <v>162</v>
      </c>
    </row>
    <row r="7435">
      <c r="A7435" s="9">
        <f t="shared" si="1"/>
        <v>5393</v>
      </c>
      <c r="B7435" s="8" t="s">
        <v>4694</v>
      </c>
      <c r="C7435" s="9" t="s">
        <v>25</v>
      </c>
    </row>
    <row r="7436">
      <c r="A7436" s="9">
        <f t="shared" si="1"/>
        <v>5393</v>
      </c>
      <c r="B7436" s="8" t="s">
        <v>4694</v>
      </c>
      <c r="C7436" s="9" t="s">
        <v>142</v>
      </c>
    </row>
    <row r="7437">
      <c r="A7437" s="9">
        <f t="shared" si="1"/>
        <v>5394</v>
      </c>
      <c r="B7437" s="12" t="s">
        <v>4695</v>
      </c>
      <c r="C7437" s="13" t="s">
        <v>420</v>
      </c>
    </row>
    <row r="7438">
      <c r="A7438" s="9">
        <f t="shared" si="1"/>
        <v>5394</v>
      </c>
      <c r="B7438" s="12" t="s">
        <v>4695</v>
      </c>
      <c r="C7438" s="6" t="s">
        <v>23672</v>
      </c>
    </row>
    <row r="7439">
      <c r="A7439" s="9">
        <f t="shared" si="1"/>
        <v>5395</v>
      </c>
      <c r="B7439" s="8" t="s">
        <v>4696</v>
      </c>
      <c r="C7439" s="9" t="s">
        <v>10</v>
      </c>
    </row>
    <row r="7440">
      <c r="A7440" s="9">
        <f t="shared" si="1"/>
        <v>5395</v>
      </c>
      <c r="B7440" s="8" t="s">
        <v>4696</v>
      </c>
      <c r="C7440" s="9" t="s">
        <v>142</v>
      </c>
    </row>
    <row r="7441">
      <c r="A7441" s="9">
        <f t="shared" si="1"/>
        <v>5395</v>
      </c>
      <c r="B7441" s="8" t="s">
        <v>4696</v>
      </c>
      <c r="C7441" s="9" t="s">
        <v>162</v>
      </c>
    </row>
    <row r="7442">
      <c r="A7442" s="9">
        <f t="shared" si="1"/>
        <v>5395</v>
      </c>
      <c r="B7442" s="8" t="s">
        <v>4696</v>
      </c>
      <c r="C7442" s="9" t="s">
        <v>24</v>
      </c>
    </row>
    <row r="7443">
      <c r="A7443" s="9">
        <f t="shared" si="1"/>
        <v>5395</v>
      </c>
      <c r="B7443" s="8" t="s">
        <v>4696</v>
      </c>
      <c r="C7443" s="9" t="s">
        <v>25</v>
      </c>
    </row>
    <row r="7444">
      <c r="A7444" s="9">
        <f t="shared" si="1"/>
        <v>5396</v>
      </c>
      <c r="B7444" s="5" t="s">
        <v>4697</v>
      </c>
      <c r="C7444" s="6" t="s">
        <v>1369</v>
      </c>
    </row>
    <row r="7445">
      <c r="A7445" s="9">
        <f t="shared" si="1"/>
        <v>5397</v>
      </c>
      <c r="B7445" s="8" t="s">
        <v>4698</v>
      </c>
      <c r="C7445" s="9" t="s">
        <v>547</v>
      </c>
    </row>
    <row r="7446">
      <c r="A7446" s="9">
        <f t="shared" si="1"/>
        <v>5398</v>
      </c>
      <c r="B7446" s="5" t="s">
        <v>4699</v>
      </c>
      <c r="C7446" s="6" t="s">
        <v>1371</v>
      </c>
    </row>
    <row r="7447">
      <c r="A7447" s="9">
        <f t="shared" si="1"/>
        <v>5398</v>
      </c>
      <c r="B7447" s="5" t="s">
        <v>4699</v>
      </c>
      <c r="C7447" s="6" t="s">
        <v>59</v>
      </c>
    </row>
    <row r="7448">
      <c r="A7448" s="9">
        <f t="shared" si="1"/>
        <v>5398</v>
      </c>
      <c r="B7448" s="5" t="s">
        <v>4699</v>
      </c>
      <c r="C7448" s="6" t="s">
        <v>60</v>
      </c>
    </row>
    <row r="7449">
      <c r="A7449" s="9">
        <f t="shared" si="1"/>
        <v>5398</v>
      </c>
      <c r="B7449" s="5" t="s">
        <v>4699</v>
      </c>
      <c r="C7449" s="6" t="s">
        <v>150</v>
      </c>
    </row>
    <row r="7450">
      <c r="A7450" s="9">
        <f t="shared" si="1"/>
        <v>5398</v>
      </c>
      <c r="B7450" s="5" t="s">
        <v>4699</v>
      </c>
      <c r="C7450" s="6" t="s">
        <v>162</v>
      </c>
    </row>
    <row r="7451">
      <c r="A7451" s="9">
        <f t="shared" si="1"/>
        <v>5398</v>
      </c>
      <c r="B7451" s="5" t="s">
        <v>4699</v>
      </c>
      <c r="C7451" s="6" t="s">
        <v>23637</v>
      </c>
    </row>
    <row r="7452">
      <c r="A7452" s="9">
        <f t="shared" si="1"/>
        <v>5399</v>
      </c>
      <c r="B7452" s="5" t="s">
        <v>4700</v>
      </c>
      <c r="C7452" s="6" t="s">
        <v>765</v>
      </c>
    </row>
    <row r="7453">
      <c r="A7453" s="9">
        <f t="shared" si="1"/>
        <v>5400</v>
      </c>
      <c r="B7453" s="8" t="s">
        <v>4701</v>
      </c>
      <c r="C7453" s="9" t="s">
        <v>547</v>
      </c>
    </row>
    <row r="7454">
      <c r="A7454" s="9">
        <f t="shared" si="1"/>
        <v>5401</v>
      </c>
      <c r="B7454" s="5" t="s">
        <v>4702</v>
      </c>
      <c r="C7454" s="6" t="s">
        <v>1371</v>
      </c>
    </row>
    <row r="7455">
      <c r="A7455" s="9">
        <f t="shared" si="1"/>
        <v>5402</v>
      </c>
      <c r="B7455" s="5" t="s">
        <v>4703</v>
      </c>
      <c r="C7455" s="6" t="s">
        <v>603</v>
      </c>
    </row>
    <row r="7456">
      <c r="A7456" s="9">
        <f t="shared" si="1"/>
        <v>5403</v>
      </c>
      <c r="B7456" s="8" t="s">
        <v>4704</v>
      </c>
      <c r="C7456" s="9" t="s">
        <v>614</v>
      </c>
    </row>
    <row r="7457">
      <c r="A7457" s="9">
        <f t="shared" si="1"/>
        <v>5404</v>
      </c>
      <c r="B7457" s="5" t="s">
        <v>4705</v>
      </c>
      <c r="C7457" s="6" t="s">
        <v>656</v>
      </c>
    </row>
    <row r="7458">
      <c r="A7458" s="9">
        <f t="shared" si="1"/>
        <v>5404</v>
      </c>
      <c r="B7458" s="5" t="s">
        <v>4705</v>
      </c>
      <c r="C7458" s="6" t="s">
        <v>23628</v>
      </c>
    </row>
    <row r="7459">
      <c r="A7459" s="9">
        <f t="shared" si="1"/>
        <v>5405</v>
      </c>
      <c r="B7459" s="5" t="s">
        <v>4706</v>
      </c>
      <c r="C7459" s="6" t="s">
        <v>109</v>
      </c>
    </row>
    <row r="7460">
      <c r="A7460" s="9">
        <f t="shared" si="1"/>
        <v>5406</v>
      </c>
      <c r="B7460" s="5" t="s">
        <v>4707</v>
      </c>
      <c r="C7460" s="6" t="s">
        <v>614</v>
      </c>
    </row>
    <row r="7461">
      <c r="A7461" s="9">
        <f t="shared" si="1"/>
        <v>5407</v>
      </c>
      <c r="B7461" s="5" t="s">
        <v>4708</v>
      </c>
      <c r="C7461" s="6" t="s">
        <v>946</v>
      </c>
    </row>
    <row r="7462">
      <c r="A7462" s="9">
        <f t="shared" si="1"/>
        <v>5408</v>
      </c>
      <c r="B7462" s="8" t="s">
        <v>4709</v>
      </c>
      <c r="C7462" s="6" t="s">
        <v>59</v>
      </c>
    </row>
    <row r="7463">
      <c r="A7463" s="9">
        <f t="shared" si="1"/>
        <v>5409</v>
      </c>
      <c r="B7463" s="8" t="s">
        <v>4710</v>
      </c>
      <c r="C7463" s="9" t="s">
        <v>142</v>
      </c>
    </row>
    <row r="7464">
      <c r="A7464" s="9">
        <f t="shared" si="1"/>
        <v>5410</v>
      </c>
      <c r="B7464" s="5" t="s">
        <v>4711</v>
      </c>
      <c r="C7464" s="6" t="s">
        <v>1279</v>
      </c>
    </row>
    <row r="7465">
      <c r="A7465" s="9">
        <f t="shared" si="1"/>
        <v>5410</v>
      </c>
      <c r="B7465" s="5" t="s">
        <v>4711</v>
      </c>
      <c r="C7465" s="6" t="s">
        <v>1221</v>
      </c>
    </row>
    <row r="7466">
      <c r="A7466" s="9">
        <f t="shared" si="1"/>
        <v>5411</v>
      </c>
      <c r="B7466" s="8" t="s">
        <v>4712</v>
      </c>
      <c r="C7466" s="9" t="s">
        <v>530</v>
      </c>
    </row>
    <row r="7467">
      <c r="A7467" s="9">
        <f t="shared" si="1"/>
        <v>5412</v>
      </c>
      <c r="B7467" s="8" t="s">
        <v>4713</v>
      </c>
      <c r="C7467" s="9" t="s">
        <v>616</v>
      </c>
    </row>
    <row r="7468">
      <c r="A7468" s="9">
        <f t="shared" si="1"/>
        <v>5412</v>
      </c>
      <c r="B7468" s="8" t="s">
        <v>4713</v>
      </c>
      <c r="C7468" s="9" t="s">
        <v>60</v>
      </c>
    </row>
    <row r="7469">
      <c r="A7469" s="9">
        <f t="shared" si="1"/>
        <v>5413</v>
      </c>
      <c r="B7469" s="8" t="s">
        <v>4714</v>
      </c>
      <c r="C7469" s="6" t="s">
        <v>267</v>
      </c>
    </row>
    <row r="7470">
      <c r="A7470" s="9">
        <f t="shared" si="1"/>
        <v>5413</v>
      </c>
      <c r="B7470" s="8" t="s">
        <v>4714</v>
      </c>
      <c r="C7470" s="6" t="s">
        <v>616</v>
      </c>
    </row>
    <row r="7471">
      <c r="A7471" s="9">
        <f t="shared" si="1"/>
        <v>5413</v>
      </c>
      <c r="B7471" s="8" t="s">
        <v>4714</v>
      </c>
      <c r="C7471" s="9" t="s">
        <v>60</v>
      </c>
    </row>
    <row r="7472">
      <c r="A7472" s="9">
        <f t="shared" si="1"/>
        <v>5413</v>
      </c>
      <c r="B7472" s="8" t="s">
        <v>4714</v>
      </c>
      <c r="C7472" s="9" t="s">
        <v>162</v>
      </c>
    </row>
    <row r="7473">
      <c r="A7473" s="9">
        <f t="shared" si="1"/>
        <v>5413</v>
      </c>
      <c r="B7473" s="8" t="s">
        <v>4714</v>
      </c>
      <c r="C7473" s="9" t="s">
        <v>24</v>
      </c>
    </row>
    <row r="7474">
      <c r="A7474" s="9">
        <f t="shared" si="1"/>
        <v>5413</v>
      </c>
      <c r="B7474" s="8" t="s">
        <v>4714</v>
      </c>
      <c r="C7474" s="9" t="s">
        <v>25</v>
      </c>
    </row>
    <row r="7475">
      <c r="A7475" s="9">
        <f t="shared" si="1"/>
        <v>5413</v>
      </c>
      <c r="B7475" s="8" t="s">
        <v>4714</v>
      </c>
      <c r="C7475" s="6" t="s">
        <v>23637</v>
      </c>
    </row>
    <row r="7476">
      <c r="A7476" s="9">
        <f t="shared" si="1"/>
        <v>5414</v>
      </c>
      <c r="B7476" s="8" t="s">
        <v>4715</v>
      </c>
      <c r="C7476" s="9" t="s">
        <v>60</v>
      </c>
    </row>
    <row r="7477">
      <c r="A7477" s="9">
        <f t="shared" si="1"/>
        <v>5415</v>
      </c>
      <c r="B7477" s="5" t="s">
        <v>4716</v>
      </c>
      <c r="C7477" s="6" t="s">
        <v>60</v>
      </c>
    </row>
    <row r="7478">
      <c r="A7478" s="9">
        <f t="shared" si="1"/>
        <v>5415</v>
      </c>
      <c r="B7478" s="8" t="s">
        <v>4716</v>
      </c>
      <c r="C7478" s="9" t="s">
        <v>530</v>
      </c>
    </row>
    <row r="7479">
      <c r="A7479" s="9">
        <f t="shared" si="1"/>
        <v>5415</v>
      </c>
      <c r="B7479" s="8" t="s">
        <v>4716</v>
      </c>
      <c r="C7479" s="9" t="s">
        <v>946</v>
      </c>
    </row>
    <row r="7480">
      <c r="A7480" s="9">
        <f t="shared" si="1"/>
        <v>5416</v>
      </c>
      <c r="B7480" s="5" t="s">
        <v>4717</v>
      </c>
      <c r="C7480" s="6" t="s">
        <v>153</v>
      </c>
    </row>
    <row r="7481">
      <c r="A7481" s="9">
        <f t="shared" si="1"/>
        <v>5416</v>
      </c>
      <c r="B7481" s="5" t="s">
        <v>4717</v>
      </c>
      <c r="C7481" s="6" t="s">
        <v>25</v>
      </c>
    </row>
    <row r="7482">
      <c r="A7482" s="9">
        <f t="shared" si="1"/>
        <v>5416</v>
      </c>
      <c r="B7482" s="5" t="s">
        <v>4717</v>
      </c>
      <c r="C7482" s="6" t="s">
        <v>24</v>
      </c>
    </row>
    <row r="7483">
      <c r="A7483" s="9">
        <f t="shared" si="1"/>
        <v>5416</v>
      </c>
      <c r="B7483" s="5" t="s">
        <v>4717</v>
      </c>
      <c r="C7483" s="6" t="s">
        <v>22</v>
      </c>
    </row>
    <row r="7484">
      <c r="A7484" s="9">
        <f t="shared" si="1"/>
        <v>5416</v>
      </c>
      <c r="B7484" s="5" t="s">
        <v>4717</v>
      </c>
      <c r="C7484" s="6" t="s">
        <v>23637</v>
      </c>
    </row>
    <row r="7485">
      <c r="A7485" s="9">
        <f t="shared" si="1"/>
        <v>5417</v>
      </c>
      <c r="B7485" s="8" t="s">
        <v>4718</v>
      </c>
      <c r="C7485" s="9" t="s">
        <v>893</v>
      </c>
    </row>
    <row r="7486">
      <c r="A7486" s="9">
        <f t="shared" si="1"/>
        <v>5418</v>
      </c>
      <c r="B7486" s="8" t="s">
        <v>4719</v>
      </c>
      <c r="C7486" s="6" t="s">
        <v>150</v>
      </c>
    </row>
    <row r="7487">
      <c r="A7487" s="9">
        <f t="shared" si="1"/>
        <v>5418</v>
      </c>
      <c r="B7487" s="8" t="s">
        <v>4719</v>
      </c>
      <c r="C7487" s="6" t="s">
        <v>23637</v>
      </c>
    </row>
    <row r="7488">
      <c r="A7488" s="9">
        <f t="shared" si="1"/>
        <v>5419</v>
      </c>
      <c r="B7488" s="25" t="s">
        <v>24549</v>
      </c>
      <c r="C7488" s="26" t="s">
        <v>10122</v>
      </c>
    </row>
    <row r="7489">
      <c r="A7489" s="9">
        <f t="shared" si="1"/>
        <v>5419</v>
      </c>
      <c r="B7489" s="27" t="s">
        <v>24549</v>
      </c>
      <c r="C7489" s="28" t="s">
        <v>23637</v>
      </c>
    </row>
    <row r="7490">
      <c r="A7490" s="9">
        <f t="shared" si="1"/>
        <v>5420</v>
      </c>
      <c r="B7490" s="25" t="s">
        <v>24550</v>
      </c>
      <c r="C7490" s="26" t="s">
        <v>8541</v>
      </c>
    </row>
    <row r="7491">
      <c r="A7491" s="9">
        <f t="shared" si="1"/>
        <v>5421</v>
      </c>
      <c r="B7491" s="25" t="s">
        <v>24551</v>
      </c>
      <c r="C7491" s="26" t="s">
        <v>4721</v>
      </c>
    </row>
    <row r="7492">
      <c r="A7492" s="9">
        <f t="shared" si="1"/>
        <v>5422</v>
      </c>
      <c r="B7492" s="5" t="s">
        <v>4720</v>
      </c>
      <c r="C7492" s="6" t="s">
        <v>328</v>
      </c>
    </row>
    <row r="7493">
      <c r="A7493" s="9">
        <f t="shared" si="1"/>
        <v>5422</v>
      </c>
      <c r="B7493" s="5" t="s">
        <v>4720</v>
      </c>
      <c r="C7493" s="6" t="s">
        <v>4721</v>
      </c>
    </row>
    <row r="7494">
      <c r="A7494" s="9">
        <f t="shared" si="1"/>
        <v>5422</v>
      </c>
      <c r="B7494" s="5" t="s">
        <v>4720</v>
      </c>
      <c r="C7494" s="6" t="s">
        <v>23637</v>
      </c>
    </row>
    <row r="7495">
      <c r="A7495" s="9">
        <f t="shared" si="1"/>
        <v>5423</v>
      </c>
      <c r="B7495" s="5" t="s">
        <v>4722</v>
      </c>
      <c r="C7495" s="6" t="s">
        <v>603</v>
      </c>
    </row>
    <row r="7496">
      <c r="A7496" s="9">
        <f t="shared" si="1"/>
        <v>5424</v>
      </c>
      <c r="B7496" s="25" t="s">
        <v>24552</v>
      </c>
      <c r="C7496" s="26" t="s">
        <v>4721</v>
      </c>
    </row>
    <row r="7497">
      <c r="A7497" s="9">
        <f t="shared" si="1"/>
        <v>5425</v>
      </c>
      <c r="B7497" s="8" t="s">
        <v>4723</v>
      </c>
      <c r="C7497" s="9" t="s">
        <v>10</v>
      </c>
    </row>
    <row r="7498">
      <c r="A7498" s="9">
        <f t="shared" si="1"/>
        <v>5426</v>
      </c>
      <c r="B7498" s="8" t="s">
        <v>4724</v>
      </c>
      <c r="C7498" s="9" t="s">
        <v>893</v>
      </c>
    </row>
    <row r="7499">
      <c r="A7499" s="9">
        <f t="shared" si="1"/>
        <v>5427</v>
      </c>
      <c r="B7499" s="5" t="s">
        <v>4725</v>
      </c>
      <c r="C7499" s="6" t="s">
        <v>471</v>
      </c>
    </row>
    <row r="7500">
      <c r="A7500" s="9">
        <f t="shared" si="1"/>
        <v>5428</v>
      </c>
      <c r="B7500" s="5" t="s">
        <v>4726</v>
      </c>
      <c r="C7500" s="6" t="s">
        <v>1369</v>
      </c>
    </row>
    <row r="7501">
      <c r="A7501" s="9">
        <f t="shared" si="1"/>
        <v>5428</v>
      </c>
      <c r="B7501" s="5" t="s">
        <v>4726</v>
      </c>
      <c r="C7501" s="6" t="s">
        <v>437</v>
      </c>
    </row>
    <row r="7502">
      <c r="A7502" s="9">
        <f t="shared" si="1"/>
        <v>5429</v>
      </c>
      <c r="B7502" s="8" t="s">
        <v>4727</v>
      </c>
      <c r="C7502" s="9" t="s">
        <v>177</v>
      </c>
    </row>
    <row r="7503">
      <c r="A7503" s="9">
        <f t="shared" si="1"/>
        <v>5430</v>
      </c>
      <c r="B7503" s="5" t="s">
        <v>4728</v>
      </c>
      <c r="C7503" s="6" t="s">
        <v>1371</v>
      </c>
    </row>
    <row r="7504">
      <c r="A7504" s="9">
        <f t="shared" si="1"/>
        <v>5431</v>
      </c>
      <c r="B7504" s="5" t="s">
        <v>4729</v>
      </c>
      <c r="C7504" s="6" t="s">
        <v>471</v>
      </c>
    </row>
    <row r="7505">
      <c r="A7505" s="9">
        <f t="shared" si="1"/>
        <v>5432</v>
      </c>
      <c r="B7505" s="5" t="s">
        <v>4730</v>
      </c>
      <c r="C7505" s="6" t="s">
        <v>487</v>
      </c>
    </row>
    <row r="7506">
      <c r="A7506" s="9">
        <f t="shared" si="1"/>
        <v>5432</v>
      </c>
      <c r="B7506" s="5" t="s">
        <v>4730</v>
      </c>
      <c r="C7506" s="6" t="s">
        <v>603</v>
      </c>
    </row>
    <row r="7507">
      <c r="A7507" s="9">
        <f t="shared" si="1"/>
        <v>5432</v>
      </c>
      <c r="B7507" s="5" t="s">
        <v>4730</v>
      </c>
      <c r="C7507" s="6" t="s">
        <v>23637</v>
      </c>
    </row>
    <row r="7508">
      <c r="A7508" s="9">
        <f t="shared" si="1"/>
        <v>5433</v>
      </c>
      <c r="B7508" s="5" t="s">
        <v>4731</v>
      </c>
      <c r="C7508" s="6" t="s">
        <v>78</v>
      </c>
    </row>
    <row r="7509">
      <c r="A7509" s="9">
        <f t="shared" si="1"/>
        <v>5434</v>
      </c>
      <c r="B7509" s="5" t="s">
        <v>4732</v>
      </c>
      <c r="C7509" s="6" t="s">
        <v>1394</v>
      </c>
    </row>
    <row r="7510">
      <c r="A7510" s="9">
        <f t="shared" si="1"/>
        <v>5435</v>
      </c>
      <c r="B7510" s="25" t="s">
        <v>24553</v>
      </c>
      <c r="C7510" s="26" t="s">
        <v>11797</v>
      </c>
    </row>
    <row r="7511">
      <c r="A7511" s="9">
        <f t="shared" si="1"/>
        <v>5436</v>
      </c>
      <c r="B7511" s="5" t="s">
        <v>4733</v>
      </c>
      <c r="C7511" s="6" t="s">
        <v>1378</v>
      </c>
    </row>
    <row r="7512">
      <c r="A7512" s="9">
        <f t="shared" si="1"/>
        <v>5437</v>
      </c>
      <c r="B7512" s="5" t="s">
        <v>4734</v>
      </c>
      <c r="C7512" s="6" t="s">
        <v>328</v>
      </c>
    </row>
    <row r="7513">
      <c r="A7513" s="9">
        <f t="shared" si="1"/>
        <v>5437</v>
      </c>
      <c r="B7513" s="5" t="s">
        <v>4734</v>
      </c>
      <c r="C7513" s="6" t="s">
        <v>4721</v>
      </c>
    </row>
    <row r="7514">
      <c r="A7514" s="9">
        <f t="shared" si="1"/>
        <v>5437</v>
      </c>
      <c r="B7514" s="5" t="s">
        <v>4734</v>
      </c>
      <c r="C7514" s="6" t="s">
        <v>23637</v>
      </c>
    </row>
    <row r="7515">
      <c r="A7515" s="9">
        <f t="shared" si="1"/>
        <v>5438</v>
      </c>
      <c r="B7515" s="5" t="s">
        <v>4735</v>
      </c>
      <c r="C7515" s="6" t="s">
        <v>97</v>
      </c>
    </row>
    <row r="7516">
      <c r="A7516" s="9">
        <f t="shared" si="1"/>
        <v>5438</v>
      </c>
      <c r="B7516" s="5" t="s">
        <v>4735</v>
      </c>
      <c r="C7516" s="6" t="s">
        <v>23637</v>
      </c>
    </row>
    <row r="7517">
      <c r="A7517" s="9">
        <f t="shared" si="1"/>
        <v>5439</v>
      </c>
      <c r="B7517" s="5" t="s">
        <v>4736</v>
      </c>
      <c r="C7517" s="6" t="s">
        <v>452</v>
      </c>
    </row>
    <row r="7518">
      <c r="A7518" s="9">
        <f t="shared" si="1"/>
        <v>5439</v>
      </c>
      <c r="B7518" s="5" t="s">
        <v>4736</v>
      </c>
      <c r="C7518" s="6" t="s">
        <v>23637</v>
      </c>
    </row>
    <row r="7519">
      <c r="A7519" s="9">
        <f t="shared" si="1"/>
        <v>5440</v>
      </c>
      <c r="B7519" s="8" t="s">
        <v>4737</v>
      </c>
      <c r="C7519" s="9" t="s">
        <v>60</v>
      </c>
    </row>
    <row r="7520">
      <c r="A7520" s="9">
        <f t="shared" si="1"/>
        <v>5440</v>
      </c>
      <c r="B7520" s="8" t="s">
        <v>4737</v>
      </c>
      <c r="C7520" s="9" t="s">
        <v>142</v>
      </c>
    </row>
    <row r="7521">
      <c r="A7521" s="9">
        <f t="shared" si="1"/>
        <v>5441</v>
      </c>
      <c r="B7521" s="5" t="s">
        <v>4738</v>
      </c>
      <c r="C7521" s="6" t="s">
        <v>59</v>
      </c>
    </row>
    <row r="7522">
      <c r="A7522" s="9">
        <f t="shared" si="1"/>
        <v>5442</v>
      </c>
      <c r="B7522" s="8" t="s">
        <v>4739</v>
      </c>
      <c r="C7522" s="9" t="s">
        <v>733</v>
      </c>
    </row>
    <row r="7523">
      <c r="A7523" s="9">
        <f t="shared" si="1"/>
        <v>5443</v>
      </c>
      <c r="B7523" s="8" t="s">
        <v>4740</v>
      </c>
      <c r="C7523" s="9" t="s">
        <v>733</v>
      </c>
    </row>
    <row r="7524">
      <c r="A7524" s="9">
        <f t="shared" si="1"/>
        <v>5444</v>
      </c>
      <c r="B7524" s="5" t="s">
        <v>4741</v>
      </c>
      <c r="C7524" s="6" t="s">
        <v>610</v>
      </c>
    </row>
    <row r="7525">
      <c r="A7525" s="9">
        <f t="shared" si="1"/>
        <v>5445</v>
      </c>
      <c r="B7525" s="5" t="s">
        <v>4742</v>
      </c>
      <c r="C7525" s="6" t="s">
        <v>324</v>
      </c>
    </row>
    <row r="7526">
      <c r="A7526" s="9">
        <f t="shared" si="1"/>
        <v>5445</v>
      </c>
      <c r="B7526" s="5" t="s">
        <v>4742</v>
      </c>
      <c r="C7526" s="6" t="s">
        <v>23637</v>
      </c>
    </row>
    <row r="7527">
      <c r="A7527" s="9">
        <f t="shared" si="1"/>
        <v>5446</v>
      </c>
      <c r="B7527" s="5" t="s">
        <v>4743</v>
      </c>
      <c r="C7527" s="6" t="s">
        <v>4</v>
      </c>
    </row>
    <row r="7528">
      <c r="A7528" s="9">
        <f t="shared" si="1"/>
        <v>5447</v>
      </c>
      <c r="B7528" s="5" t="s">
        <v>4744</v>
      </c>
      <c r="C7528" s="6" t="s">
        <v>1267</v>
      </c>
    </row>
    <row r="7529">
      <c r="A7529" s="9">
        <f t="shared" si="1"/>
        <v>5448</v>
      </c>
      <c r="B7529" s="5" t="s">
        <v>4745</v>
      </c>
      <c r="C7529" s="6" t="s">
        <v>1267</v>
      </c>
    </row>
    <row r="7530">
      <c r="A7530" s="9">
        <f t="shared" si="1"/>
        <v>5449</v>
      </c>
      <c r="B7530" s="5" t="s">
        <v>4746</v>
      </c>
      <c r="C7530" s="6" t="s">
        <v>1267</v>
      </c>
    </row>
    <row r="7531">
      <c r="A7531" s="9">
        <f t="shared" si="1"/>
        <v>5450</v>
      </c>
      <c r="B7531" s="5" t="s">
        <v>4747</v>
      </c>
      <c r="C7531" s="6" t="s">
        <v>1267</v>
      </c>
    </row>
    <row r="7532">
      <c r="A7532" s="9">
        <f t="shared" si="1"/>
        <v>5451</v>
      </c>
      <c r="B7532" s="5" t="s">
        <v>4748</v>
      </c>
      <c r="C7532" s="6" t="s">
        <v>32</v>
      </c>
    </row>
    <row r="7533">
      <c r="A7533" s="9">
        <f t="shared" si="1"/>
        <v>5452</v>
      </c>
      <c r="B7533" s="5" t="s">
        <v>4749</v>
      </c>
      <c r="C7533" s="6" t="s">
        <v>479</v>
      </c>
    </row>
    <row r="7534">
      <c r="A7534" s="9">
        <f t="shared" si="1"/>
        <v>5453</v>
      </c>
      <c r="B7534" s="8" t="s">
        <v>4750</v>
      </c>
      <c r="C7534" s="9" t="s">
        <v>121</v>
      </c>
    </row>
    <row r="7535">
      <c r="A7535" s="9">
        <f t="shared" si="1"/>
        <v>5454</v>
      </c>
      <c r="B7535" s="8" t="s">
        <v>4751</v>
      </c>
      <c r="C7535" s="9" t="s">
        <v>42</v>
      </c>
    </row>
    <row r="7536">
      <c r="A7536" s="9">
        <f t="shared" si="1"/>
        <v>5455</v>
      </c>
      <c r="B7536" s="8" t="s">
        <v>4752</v>
      </c>
      <c r="C7536" s="9" t="s">
        <v>42</v>
      </c>
    </row>
    <row r="7537">
      <c r="A7537" s="9">
        <f t="shared" si="1"/>
        <v>5456</v>
      </c>
      <c r="B7537" s="8" t="s">
        <v>4753</v>
      </c>
      <c r="C7537" s="9" t="s">
        <v>121</v>
      </c>
    </row>
    <row r="7538">
      <c r="A7538" s="9">
        <f t="shared" si="1"/>
        <v>5457</v>
      </c>
      <c r="B7538" s="8" t="s">
        <v>4754</v>
      </c>
      <c r="C7538" s="9" t="s">
        <v>42</v>
      </c>
    </row>
    <row r="7539">
      <c r="A7539" s="9">
        <f t="shared" si="1"/>
        <v>5458</v>
      </c>
      <c r="B7539" s="8" t="s">
        <v>4755</v>
      </c>
      <c r="C7539" s="9" t="s">
        <v>117</v>
      </c>
    </row>
    <row r="7540">
      <c r="A7540" s="9">
        <f t="shared" si="1"/>
        <v>5459</v>
      </c>
      <c r="B7540" s="5" t="s">
        <v>4756</v>
      </c>
      <c r="C7540" s="6" t="s">
        <v>1378</v>
      </c>
    </row>
    <row r="7541">
      <c r="A7541" s="9">
        <f t="shared" si="1"/>
        <v>5460</v>
      </c>
      <c r="B7541" s="8" t="s">
        <v>4757</v>
      </c>
      <c r="C7541" s="9" t="s">
        <v>722</v>
      </c>
    </row>
    <row r="7542">
      <c r="A7542" s="9">
        <f t="shared" si="1"/>
        <v>5461</v>
      </c>
      <c r="B7542" s="5" t="s">
        <v>4758</v>
      </c>
      <c r="C7542" s="6" t="s">
        <v>818</v>
      </c>
    </row>
    <row r="7543">
      <c r="A7543" s="9">
        <f t="shared" si="1"/>
        <v>5462</v>
      </c>
      <c r="B7543" s="5" t="s">
        <v>4759</v>
      </c>
      <c r="C7543" s="6" t="s">
        <v>324</v>
      </c>
    </row>
    <row r="7544">
      <c r="A7544" s="9">
        <f t="shared" si="1"/>
        <v>5462</v>
      </c>
      <c r="B7544" s="5" t="s">
        <v>4759</v>
      </c>
      <c r="C7544" s="6" t="s">
        <v>23637</v>
      </c>
    </row>
    <row r="7545">
      <c r="A7545" s="9">
        <f t="shared" si="1"/>
        <v>5463</v>
      </c>
      <c r="B7545" s="8" t="s">
        <v>4760</v>
      </c>
      <c r="C7545" s="9" t="s">
        <v>188</v>
      </c>
    </row>
    <row r="7546">
      <c r="A7546" s="9">
        <f t="shared" si="1"/>
        <v>5464</v>
      </c>
      <c r="B7546" s="8" t="s">
        <v>4761</v>
      </c>
      <c r="C7546" s="9" t="s">
        <v>188</v>
      </c>
    </row>
    <row r="7547">
      <c r="A7547" s="9">
        <f t="shared" si="1"/>
        <v>5465</v>
      </c>
      <c r="B7547" s="8" t="s">
        <v>4762</v>
      </c>
      <c r="C7547" s="9" t="s">
        <v>188</v>
      </c>
    </row>
    <row r="7548">
      <c r="A7548" s="9">
        <f t="shared" si="1"/>
        <v>5466</v>
      </c>
      <c r="B7548" s="8" t="s">
        <v>4763</v>
      </c>
      <c r="C7548" s="9" t="s">
        <v>416</v>
      </c>
    </row>
    <row r="7549">
      <c r="A7549" s="9">
        <f t="shared" si="1"/>
        <v>5467</v>
      </c>
      <c r="B7549" s="8" t="s">
        <v>4764</v>
      </c>
      <c r="C7549" s="9" t="s">
        <v>188</v>
      </c>
    </row>
    <row r="7550">
      <c r="A7550" s="9">
        <f t="shared" si="1"/>
        <v>5468</v>
      </c>
      <c r="B7550" s="5" t="s">
        <v>4765</v>
      </c>
      <c r="C7550" s="6" t="s">
        <v>1279</v>
      </c>
    </row>
    <row r="7551">
      <c r="A7551" s="9">
        <f t="shared" si="1"/>
        <v>5469</v>
      </c>
      <c r="B7551" s="8" t="s">
        <v>4766</v>
      </c>
      <c r="C7551" s="9" t="s">
        <v>121</v>
      </c>
    </row>
    <row r="7552">
      <c r="A7552" s="9">
        <f t="shared" si="1"/>
        <v>5470</v>
      </c>
      <c r="B7552" s="8" t="s">
        <v>4767</v>
      </c>
      <c r="C7552" s="9" t="s">
        <v>121</v>
      </c>
    </row>
    <row r="7553">
      <c r="A7553" s="9">
        <f t="shared" si="1"/>
        <v>5471</v>
      </c>
      <c r="B7553" s="8" t="s">
        <v>4768</v>
      </c>
      <c r="C7553" s="9" t="s">
        <v>121</v>
      </c>
    </row>
    <row r="7554">
      <c r="A7554" s="9">
        <f t="shared" si="1"/>
        <v>5472</v>
      </c>
      <c r="B7554" s="8" t="s">
        <v>4769</v>
      </c>
      <c r="C7554" s="9" t="s">
        <v>121</v>
      </c>
    </row>
    <row r="7555">
      <c r="A7555" s="9">
        <f t="shared" si="1"/>
        <v>5473</v>
      </c>
      <c r="B7555" s="8" t="s">
        <v>4770</v>
      </c>
      <c r="C7555" s="9" t="s">
        <v>121</v>
      </c>
    </row>
    <row r="7556">
      <c r="A7556" s="9">
        <f t="shared" si="1"/>
        <v>5474</v>
      </c>
      <c r="B7556" s="8" t="s">
        <v>4771</v>
      </c>
      <c r="C7556" s="9" t="s">
        <v>117</v>
      </c>
    </row>
    <row r="7557">
      <c r="A7557" s="9">
        <f t="shared" si="1"/>
        <v>5475</v>
      </c>
      <c r="B7557" s="8" t="s">
        <v>4772</v>
      </c>
      <c r="C7557" s="9" t="s">
        <v>117</v>
      </c>
    </row>
    <row r="7558">
      <c r="A7558" s="9">
        <f t="shared" si="1"/>
        <v>5476</v>
      </c>
      <c r="B7558" s="8" t="s">
        <v>4773</v>
      </c>
      <c r="C7558" s="9" t="s">
        <v>117</v>
      </c>
    </row>
    <row r="7559">
      <c r="A7559" s="9">
        <f t="shared" si="1"/>
        <v>5477</v>
      </c>
      <c r="B7559" s="8" t="s">
        <v>4774</v>
      </c>
      <c r="C7559" s="9" t="s">
        <v>117</v>
      </c>
    </row>
    <row r="7560">
      <c r="A7560" s="9">
        <f t="shared" si="1"/>
        <v>5478</v>
      </c>
      <c r="B7560" s="5" t="s">
        <v>4775</v>
      </c>
      <c r="C7560" s="6" t="s">
        <v>683</v>
      </c>
    </row>
    <row r="7561">
      <c r="A7561" s="9">
        <f t="shared" si="1"/>
        <v>5478</v>
      </c>
      <c r="B7561" s="37" t="s">
        <v>4775</v>
      </c>
      <c r="C7561" s="28" t="s">
        <v>23633</v>
      </c>
    </row>
    <row r="7562">
      <c r="A7562" s="9">
        <f t="shared" si="1"/>
        <v>5479</v>
      </c>
      <c r="B7562" s="8" t="s">
        <v>4776</v>
      </c>
      <c r="C7562" s="9" t="s">
        <v>40</v>
      </c>
    </row>
    <row r="7563">
      <c r="A7563" s="9">
        <f t="shared" si="1"/>
        <v>5480</v>
      </c>
      <c r="B7563" s="5" t="s">
        <v>4777</v>
      </c>
      <c r="C7563" s="6" t="s">
        <v>1378</v>
      </c>
    </row>
    <row r="7564">
      <c r="A7564" s="9">
        <f t="shared" si="1"/>
        <v>5481</v>
      </c>
      <c r="B7564" s="5" t="s">
        <v>4778</v>
      </c>
      <c r="C7564" s="6" t="s">
        <v>62</v>
      </c>
    </row>
    <row r="7565">
      <c r="A7565" s="9">
        <f t="shared" si="1"/>
        <v>5481</v>
      </c>
      <c r="B7565" s="5" t="s">
        <v>4778</v>
      </c>
      <c r="C7565" s="6" t="s">
        <v>23628</v>
      </c>
    </row>
    <row r="7566">
      <c r="A7566" s="9">
        <f t="shared" si="1"/>
        <v>5482</v>
      </c>
      <c r="B7566" s="8" t="s">
        <v>4779</v>
      </c>
      <c r="C7566" s="9" t="s">
        <v>780</v>
      </c>
    </row>
    <row r="7567">
      <c r="A7567" s="9">
        <f t="shared" si="1"/>
        <v>5483</v>
      </c>
      <c r="B7567" s="8" t="s">
        <v>4780</v>
      </c>
      <c r="C7567" s="9" t="s">
        <v>780</v>
      </c>
    </row>
    <row r="7568">
      <c r="A7568" s="9">
        <f t="shared" si="1"/>
        <v>5484</v>
      </c>
      <c r="B7568" s="5" t="s">
        <v>4781</v>
      </c>
      <c r="C7568" s="6" t="s">
        <v>1120</v>
      </c>
    </row>
    <row r="7569">
      <c r="A7569" s="9">
        <f t="shared" si="1"/>
        <v>5485</v>
      </c>
      <c r="B7569" s="5" t="s">
        <v>4782</v>
      </c>
      <c r="C7569" s="6" t="s">
        <v>1120</v>
      </c>
    </row>
    <row r="7570">
      <c r="A7570" s="9">
        <f t="shared" si="1"/>
        <v>5486</v>
      </c>
      <c r="B7570" s="5" t="s">
        <v>4783</v>
      </c>
      <c r="C7570" s="6" t="s">
        <v>1223</v>
      </c>
    </row>
    <row r="7571">
      <c r="A7571" s="9">
        <f t="shared" si="1"/>
        <v>5487</v>
      </c>
      <c r="B7571" s="5" t="s">
        <v>4784</v>
      </c>
      <c r="C7571" s="6" t="s">
        <v>1371</v>
      </c>
    </row>
    <row r="7572">
      <c r="A7572" s="9">
        <f t="shared" si="1"/>
        <v>5488</v>
      </c>
      <c r="B7572" s="5" t="s">
        <v>4785</v>
      </c>
      <c r="C7572" s="6" t="s">
        <v>1324</v>
      </c>
    </row>
    <row r="7573">
      <c r="A7573" s="9">
        <f t="shared" si="1"/>
        <v>5489</v>
      </c>
      <c r="B7573" s="5" t="s">
        <v>4786</v>
      </c>
      <c r="C7573" s="6" t="s">
        <v>1248</v>
      </c>
    </row>
    <row r="7574">
      <c r="A7574" s="9">
        <f t="shared" si="1"/>
        <v>5490</v>
      </c>
      <c r="B7574" s="8" t="s">
        <v>4787</v>
      </c>
      <c r="C7574" s="9" t="s">
        <v>121</v>
      </c>
    </row>
    <row r="7575">
      <c r="A7575" s="9">
        <f t="shared" si="1"/>
        <v>5491</v>
      </c>
      <c r="B7575" s="8" t="s">
        <v>4788</v>
      </c>
      <c r="C7575" s="9" t="s">
        <v>1548</v>
      </c>
    </row>
    <row r="7576">
      <c r="A7576" s="9">
        <f t="shared" si="1"/>
        <v>5492</v>
      </c>
      <c r="B7576" s="8" t="s">
        <v>4789</v>
      </c>
      <c r="C7576" s="9" t="s">
        <v>1548</v>
      </c>
    </row>
    <row r="7577">
      <c r="A7577" s="9">
        <f t="shared" si="1"/>
        <v>5493</v>
      </c>
      <c r="B7577" s="5" t="s">
        <v>4790</v>
      </c>
      <c r="C7577" s="6" t="s">
        <v>1450</v>
      </c>
    </row>
    <row r="7578">
      <c r="A7578" s="9">
        <f t="shared" si="1"/>
        <v>5493</v>
      </c>
      <c r="B7578" s="5" t="s">
        <v>4790</v>
      </c>
      <c r="C7578" s="6" t="s">
        <v>23628</v>
      </c>
    </row>
    <row r="7579">
      <c r="A7579" s="9">
        <f t="shared" si="1"/>
        <v>5494</v>
      </c>
      <c r="B7579" s="32" t="s">
        <v>24554</v>
      </c>
      <c r="C7579" s="26" t="s">
        <v>67</v>
      </c>
    </row>
    <row r="7580">
      <c r="A7580" s="9">
        <f t="shared" si="1"/>
        <v>5495</v>
      </c>
      <c r="B7580" s="5" t="s">
        <v>4791</v>
      </c>
      <c r="C7580" s="6" t="s">
        <v>714</v>
      </c>
    </row>
    <row r="7581">
      <c r="A7581" s="9">
        <f t="shared" si="1"/>
        <v>5495</v>
      </c>
      <c r="B7581" s="5" t="s">
        <v>4791</v>
      </c>
      <c r="C7581" s="6" t="s">
        <v>23672</v>
      </c>
    </row>
    <row r="7582">
      <c r="A7582" s="9">
        <f t="shared" si="1"/>
        <v>5496</v>
      </c>
      <c r="B7582" s="8" t="s">
        <v>4792</v>
      </c>
      <c r="C7582" s="9" t="s">
        <v>780</v>
      </c>
    </row>
    <row r="7583">
      <c r="A7583" s="9">
        <f t="shared" si="1"/>
        <v>5497</v>
      </c>
      <c r="B7583" s="5" t="s">
        <v>4793</v>
      </c>
      <c r="C7583" s="6" t="s">
        <v>780</v>
      </c>
    </row>
    <row r="7584">
      <c r="A7584" s="9">
        <f t="shared" si="1"/>
        <v>5498</v>
      </c>
      <c r="B7584" s="5" t="s">
        <v>4794</v>
      </c>
      <c r="C7584" s="6" t="s">
        <v>785</v>
      </c>
    </row>
    <row r="7585">
      <c r="A7585" s="9">
        <f t="shared" si="1"/>
        <v>5499</v>
      </c>
      <c r="B7585" s="5" t="s">
        <v>4795</v>
      </c>
      <c r="C7585" s="6" t="s">
        <v>1585</v>
      </c>
    </row>
    <row r="7586">
      <c r="A7586" s="9">
        <f t="shared" si="1"/>
        <v>5500</v>
      </c>
      <c r="B7586" s="5" t="s">
        <v>4796</v>
      </c>
      <c r="C7586" s="6" t="s">
        <v>1585</v>
      </c>
    </row>
    <row r="7587">
      <c r="A7587" s="9">
        <f t="shared" si="1"/>
        <v>5501</v>
      </c>
      <c r="B7587" s="5" t="s">
        <v>4797</v>
      </c>
      <c r="C7587" s="6" t="s">
        <v>1585</v>
      </c>
    </row>
    <row r="7588">
      <c r="A7588" s="9">
        <f t="shared" si="1"/>
        <v>5502</v>
      </c>
      <c r="B7588" s="5" t="s">
        <v>4798</v>
      </c>
      <c r="C7588" s="6" t="s">
        <v>1585</v>
      </c>
    </row>
    <row r="7589">
      <c r="A7589" s="9">
        <f t="shared" si="1"/>
        <v>5503</v>
      </c>
      <c r="B7589" s="8" t="s">
        <v>4799</v>
      </c>
      <c r="C7589" s="9" t="s">
        <v>780</v>
      </c>
    </row>
    <row r="7590">
      <c r="A7590" s="9">
        <f t="shared" si="1"/>
        <v>5504</v>
      </c>
      <c r="B7590" s="8" t="s">
        <v>4800</v>
      </c>
      <c r="C7590" s="9" t="s">
        <v>733</v>
      </c>
    </row>
    <row r="7591">
      <c r="A7591" s="9">
        <f t="shared" si="1"/>
        <v>5505</v>
      </c>
      <c r="B7591" s="5" t="s">
        <v>4801</v>
      </c>
      <c r="C7591" s="6" t="s">
        <v>1394</v>
      </c>
    </row>
    <row r="7592">
      <c r="A7592" s="9">
        <f t="shared" si="1"/>
        <v>5506</v>
      </c>
      <c r="B7592" s="5" t="s">
        <v>4802</v>
      </c>
      <c r="C7592" s="6" t="s">
        <v>1279</v>
      </c>
    </row>
    <row r="7593">
      <c r="A7593" s="9">
        <f t="shared" si="1"/>
        <v>5507</v>
      </c>
      <c r="B7593" s="5" t="s">
        <v>4803</v>
      </c>
      <c r="C7593" s="6" t="s">
        <v>1279</v>
      </c>
    </row>
    <row r="7594">
      <c r="A7594" s="9">
        <f t="shared" si="1"/>
        <v>5508</v>
      </c>
      <c r="B7594" s="5" t="s">
        <v>4804</v>
      </c>
      <c r="C7594" s="6" t="s">
        <v>1394</v>
      </c>
    </row>
    <row r="7595">
      <c r="A7595" s="9">
        <f t="shared" si="1"/>
        <v>5509</v>
      </c>
      <c r="B7595" s="5" t="s">
        <v>4805</v>
      </c>
      <c r="C7595" s="6" t="s">
        <v>1394</v>
      </c>
    </row>
    <row r="7596">
      <c r="A7596" s="9">
        <f t="shared" si="1"/>
        <v>5510</v>
      </c>
      <c r="B7596" s="5" t="s">
        <v>4806</v>
      </c>
      <c r="C7596" s="6" t="s">
        <v>1279</v>
      </c>
    </row>
    <row r="7597">
      <c r="A7597" s="9">
        <f t="shared" si="1"/>
        <v>5511</v>
      </c>
      <c r="B7597" s="5" t="s">
        <v>4807</v>
      </c>
      <c r="C7597" s="6" t="s">
        <v>1324</v>
      </c>
    </row>
    <row r="7598">
      <c r="A7598" s="9">
        <f t="shared" si="1"/>
        <v>5512</v>
      </c>
      <c r="B7598" s="5" t="s">
        <v>4808</v>
      </c>
      <c r="C7598" s="6" t="s">
        <v>1369</v>
      </c>
    </row>
    <row r="7599">
      <c r="A7599" s="9">
        <f t="shared" si="1"/>
        <v>5513</v>
      </c>
      <c r="B7599" s="5" t="s">
        <v>4809</v>
      </c>
      <c r="C7599" s="6" t="s">
        <v>1394</v>
      </c>
    </row>
    <row r="7600">
      <c r="A7600" s="9">
        <f t="shared" si="1"/>
        <v>5514</v>
      </c>
      <c r="B7600" s="5" t="s">
        <v>4810</v>
      </c>
      <c r="C7600" s="6" t="s">
        <v>1394</v>
      </c>
    </row>
    <row r="7601">
      <c r="A7601" s="9">
        <f t="shared" si="1"/>
        <v>5515</v>
      </c>
      <c r="B7601" s="5" t="s">
        <v>4811</v>
      </c>
      <c r="C7601" s="6" t="s">
        <v>1279</v>
      </c>
    </row>
    <row r="7602">
      <c r="A7602" s="9">
        <f t="shared" si="1"/>
        <v>5516</v>
      </c>
      <c r="B7602" s="5" t="s">
        <v>4812</v>
      </c>
      <c r="C7602" s="6" t="s">
        <v>785</v>
      </c>
    </row>
    <row r="7603">
      <c r="A7603" s="9">
        <f t="shared" si="1"/>
        <v>5517</v>
      </c>
      <c r="B7603" s="5" t="s">
        <v>4813</v>
      </c>
      <c r="C7603" s="6" t="s">
        <v>1279</v>
      </c>
    </row>
    <row r="7604">
      <c r="A7604" s="9">
        <f t="shared" si="1"/>
        <v>5518</v>
      </c>
      <c r="B7604" s="5" t="s">
        <v>4814</v>
      </c>
      <c r="C7604" s="6" t="s">
        <v>1279</v>
      </c>
    </row>
    <row r="7605">
      <c r="A7605" s="9">
        <f t="shared" si="1"/>
        <v>5519</v>
      </c>
      <c r="B7605" s="5" t="s">
        <v>4815</v>
      </c>
      <c r="C7605" s="6" t="s">
        <v>1221</v>
      </c>
    </row>
    <row r="7606">
      <c r="A7606" s="9">
        <f t="shared" si="1"/>
        <v>5520</v>
      </c>
      <c r="B7606" s="8" t="s">
        <v>4816</v>
      </c>
      <c r="C7606" s="9" t="s">
        <v>117</v>
      </c>
    </row>
    <row r="7607">
      <c r="A7607" s="9">
        <f t="shared" si="1"/>
        <v>5521</v>
      </c>
      <c r="B7607" s="8" t="s">
        <v>4817</v>
      </c>
      <c r="C7607" s="9" t="s">
        <v>121</v>
      </c>
    </row>
    <row r="7608">
      <c r="A7608" s="9">
        <f t="shared" si="1"/>
        <v>5522</v>
      </c>
      <c r="B7608" s="5" t="s">
        <v>4818</v>
      </c>
      <c r="C7608" s="6" t="s">
        <v>324</v>
      </c>
    </row>
    <row r="7609">
      <c r="A7609" s="9">
        <f t="shared" si="1"/>
        <v>5522</v>
      </c>
      <c r="B7609" s="5" t="s">
        <v>4818</v>
      </c>
      <c r="C7609" s="6" t="s">
        <v>23637</v>
      </c>
    </row>
    <row r="7610">
      <c r="A7610" s="9">
        <f t="shared" si="1"/>
        <v>5522</v>
      </c>
      <c r="B7610" s="25" t="s">
        <v>4818</v>
      </c>
      <c r="C7610" s="26" t="s">
        <v>487</v>
      </c>
    </row>
    <row r="7611">
      <c r="A7611" s="9">
        <f t="shared" si="1"/>
        <v>5523</v>
      </c>
      <c r="B7611" s="8" t="s">
        <v>4819</v>
      </c>
      <c r="C7611" s="9" t="s">
        <v>780</v>
      </c>
    </row>
    <row r="7612">
      <c r="A7612" s="9">
        <f t="shared" si="1"/>
        <v>5524</v>
      </c>
      <c r="B7612" s="8" t="s">
        <v>4820</v>
      </c>
      <c r="C7612" s="9" t="s">
        <v>893</v>
      </c>
    </row>
    <row r="7613">
      <c r="A7613" s="9">
        <f t="shared" si="1"/>
        <v>5525</v>
      </c>
      <c r="B7613" s="5" t="s">
        <v>4821</v>
      </c>
      <c r="C7613" s="6" t="s">
        <v>177</v>
      </c>
    </row>
    <row r="7614">
      <c r="A7614" s="9">
        <f t="shared" si="1"/>
        <v>5526</v>
      </c>
      <c r="B7614" s="8" t="s">
        <v>4822</v>
      </c>
      <c r="C7614" s="9" t="s">
        <v>614</v>
      </c>
    </row>
    <row r="7615">
      <c r="A7615" s="9">
        <f t="shared" si="1"/>
        <v>5527</v>
      </c>
      <c r="B7615" s="5" t="s">
        <v>4823</v>
      </c>
      <c r="C7615" s="6" t="s">
        <v>946</v>
      </c>
    </row>
    <row r="7616">
      <c r="A7616" s="9">
        <f t="shared" si="1"/>
        <v>5528</v>
      </c>
      <c r="B7616" s="8" t="s">
        <v>4824</v>
      </c>
      <c r="C7616" s="9" t="s">
        <v>1548</v>
      </c>
    </row>
    <row r="7617">
      <c r="A7617" s="9">
        <f t="shared" si="1"/>
        <v>5529</v>
      </c>
      <c r="B7617" s="5" t="s">
        <v>4825</v>
      </c>
      <c r="C7617" s="6" t="s">
        <v>1585</v>
      </c>
    </row>
    <row r="7618">
      <c r="A7618" s="9">
        <f t="shared" si="1"/>
        <v>5530</v>
      </c>
      <c r="B7618" s="5" t="s">
        <v>4826</v>
      </c>
      <c r="C7618" s="6" t="s">
        <v>1585</v>
      </c>
    </row>
    <row r="7619">
      <c r="A7619" s="9">
        <f t="shared" si="1"/>
        <v>5531</v>
      </c>
      <c r="B7619" s="5" t="s">
        <v>4827</v>
      </c>
      <c r="C7619" s="6" t="s">
        <v>1585</v>
      </c>
    </row>
    <row r="7620">
      <c r="A7620" s="9">
        <f t="shared" si="1"/>
        <v>5532</v>
      </c>
      <c r="B7620" s="8" t="s">
        <v>4828</v>
      </c>
      <c r="C7620" s="9" t="s">
        <v>188</v>
      </c>
    </row>
    <row r="7621">
      <c r="A7621" s="9">
        <f t="shared" si="1"/>
        <v>5533</v>
      </c>
      <c r="B7621" s="5" t="s">
        <v>4829</v>
      </c>
      <c r="C7621" s="6" t="s">
        <v>785</v>
      </c>
    </row>
    <row r="7622">
      <c r="A7622" s="9">
        <f t="shared" si="1"/>
        <v>5534</v>
      </c>
      <c r="B7622" s="5" t="s">
        <v>4830</v>
      </c>
      <c r="C7622" s="6" t="s">
        <v>4</v>
      </c>
    </row>
    <row r="7623">
      <c r="A7623" s="9">
        <f t="shared" si="1"/>
        <v>5535</v>
      </c>
      <c r="B7623" s="8" t="s">
        <v>4831</v>
      </c>
      <c r="C7623" s="9" t="s">
        <v>893</v>
      </c>
    </row>
    <row r="7624">
      <c r="A7624" s="9">
        <f t="shared" si="1"/>
        <v>5536</v>
      </c>
      <c r="B7624" s="8" t="s">
        <v>4832</v>
      </c>
      <c r="C7624" s="9" t="s">
        <v>1548</v>
      </c>
    </row>
    <row r="7625">
      <c r="A7625" s="9">
        <f t="shared" si="1"/>
        <v>5537</v>
      </c>
      <c r="B7625" s="5" t="s">
        <v>4833</v>
      </c>
      <c r="C7625" s="6" t="s">
        <v>1585</v>
      </c>
    </row>
    <row r="7626">
      <c r="A7626" s="9">
        <f t="shared" si="1"/>
        <v>5538</v>
      </c>
      <c r="B7626" s="5" t="s">
        <v>4834</v>
      </c>
      <c r="C7626" s="6" t="s">
        <v>1585</v>
      </c>
    </row>
    <row r="7627">
      <c r="A7627" s="9">
        <f t="shared" si="1"/>
        <v>5539</v>
      </c>
      <c r="B7627" s="8" t="s">
        <v>4835</v>
      </c>
      <c r="C7627" s="9" t="s">
        <v>1334</v>
      </c>
    </row>
    <row r="7628">
      <c r="A7628" s="9">
        <f t="shared" si="1"/>
        <v>5540</v>
      </c>
      <c r="B7628" s="8" t="s">
        <v>4836</v>
      </c>
      <c r="C7628" s="9" t="s">
        <v>1548</v>
      </c>
    </row>
    <row r="7629">
      <c r="A7629" s="9">
        <f t="shared" si="1"/>
        <v>5541</v>
      </c>
      <c r="B7629" s="5" t="s">
        <v>4837</v>
      </c>
      <c r="C7629" s="6" t="s">
        <v>437</v>
      </c>
    </row>
    <row r="7630">
      <c r="A7630" s="9">
        <f t="shared" si="1"/>
        <v>5542</v>
      </c>
      <c r="B7630" s="5" t="s">
        <v>4838</v>
      </c>
      <c r="C7630" s="6" t="s">
        <v>12</v>
      </c>
    </row>
    <row r="7631">
      <c r="A7631" s="9">
        <f t="shared" si="1"/>
        <v>5543</v>
      </c>
      <c r="B7631" s="8" t="s">
        <v>4839</v>
      </c>
      <c r="C7631" s="9" t="s">
        <v>117</v>
      </c>
    </row>
    <row r="7632">
      <c r="A7632" s="9">
        <f t="shared" si="1"/>
        <v>5544</v>
      </c>
      <c r="B7632" s="5" t="s">
        <v>4840</v>
      </c>
      <c r="C7632" s="6" t="s">
        <v>785</v>
      </c>
    </row>
    <row r="7633">
      <c r="A7633" s="9">
        <f t="shared" si="1"/>
        <v>5545</v>
      </c>
      <c r="B7633" s="5" t="s">
        <v>4841</v>
      </c>
      <c r="C7633" s="6" t="s">
        <v>150</v>
      </c>
    </row>
    <row r="7634">
      <c r="A7634" s="9">
        <f t="shared" si="1"/>
        <v>5545</v>
      </c>
      <c r="B7634" s="5" t="s">
        <v>4841</v>
      </c>
      <c r="C7634" s="6" t="s">
        <v>313</v>
      </c>
    </row>
    <row r="7635">
      <c r="A7635" s="9">
        <f t="shared" si="1"/>
        <v>5545</v>
      </c>
      <c r="B7635" s="5" t="s">
        <v>4841</v>
      </c>
      <c r="C7635" s="6" t="s">
        <v>23637</v>
      </c>
    </row>
    <row r="7636">
      <c r="A7636" s="9">
        <f t="shared" si="1"/>
        <v>5546</v>
      </c>
      <c r="B7636" s="8" t="s">
        <v>4842</v>
      </c>
      <c r="C7636" s="9" t="s">
        <v>1548</v>
      </c>
    </row>
    <row r="7637">
      <c r="A7637" s="9">
        <f t="shared" si="1"/>
        <v>5547</v>
      </c>
      <c r="B7637" s="5" t="s">
        <v>4843</v>
      </c>
      <c r="C7637" s="6" t="s">
        <v>109</v>
      </c>
    </row>
    <row r="7638">
      <c r="A7638" s="9">
        <f t="shared" si="1"/>
        <v>5548</v>
      </c>
      <c r="B7638" s="5" t="s">
        <v>4844</v>
      </c>
      <c r="C7638" s="6" t="s">
        <v>109</v>
      </c>
    </row>
    <row r="7639">
      <c r="A7639" s="9">
        <f t="shared" si="1"/>
        <v>5549</v>
      </c>
      <c r="B7639" s="5" t="s">
        <v>4845</v>
      </c>
      <c r="C7639" s="6" t="s">
        <v>109</v>
      </c>
    </row>
    <row r="7640">
      <c r="A7640" s="9">
        <f t="shared" si="1"/>
        <v>5550</v>
      </c>
      <c r="B7640" s="5" t="s">
        <v>4846</v>
      </c>
      <c r="C7640" s="6" t="s">
        <v>109</v>
      </c>
    </row>
    <row r="7641">
      <c r="A7641" s="9">
        <f t="shared" si="1"/>
        <v>5551</v>
      </c>
      <c r="B7641" s="5" t="s">
        <v>4847</v>
      </c>
      <c r="C7641" s="6" t="s">
        <v>109</v>
      </c>
    </row>
    <row r="7642">
      <c r="A7642" s="9">
        <f t="shared" si="1"/>
        <v>5551</v>
      </c>
      <c r="B7642" s="5" t="s">
        <v>4847</v>
      </c>
      <c r="C7642" s="6" t="s">
        <v>25</v>
      </c>
    </row>
    <row r="7643">
      <c r="A7643" s="9">
        <f t="shared" si="1"/>
        <v>5552</v>
      </c>
      <c r="B7643" s="5" t="s">
        <v>4848</v>
      </c>
      <c r="C7643" s="6" t="s">
        <v>109</v>
      </c>
    </row>
    <row r="7644">
      <c r="A7644" s="9">
        <f t="shared" si="1"/>
        <v>5552</v>
      </c>
      <c r="B7644" s="5" t="s">
        <v>4848</v>
      </c>
      <c r="C7644" s="6" t="s">
        <v>25</v>
      </c>
    </row>
    <row r="7645">
      <c r="A7645" s="9">
        <f t="shared" si="1"/>
        <v>5553</v>
      </c>
      <c r="B7645" s="5" t="s">
        <v>4849</v>
      </c>
      <c r="C7645" s="6" t="s">
        <v>109</v>
      </c>
    </row>
    <row r="7646">
      <c r="A7646" s="9">
        <f t="shared" si="1"/>
        <v>5554</v>
      </c>
      <c r="B7646" s="5" t="s">
        <v>4850</v>
      </c>
      <c r="C7646" s="6" t="s">
        <v>1221</v>
      </c>
    </row>
    <row r="7647">
      <c r="A7647" s="9">
        <f t="shared" si="1"/>
        <v>5555</v>
      </c>
      <c r="B7647" s="8" t="s">
        <v>4851</v>
      </c>
      <c r="C7647" s="9" t="s">
        <v>1334</v>
      </c>
    </row>
    <row r="7648">
      <c r="A7648" s="9">
        <f t="shared" si="1"/>
        <v>5556</v>
      </c>
      <c r="B7648" s="8" t="s">
        <v>4852</v>
      </c>
      <c r="C7648" s="9" t="s">
        <v>22</v>
      </c>
    </row>
    <row r="7649">
      <c r="A7649" s="9">
        <f t="shared" si="1"/>
        <v>5556</v>
      </c>
      <c r="B7649" s="8" t="s">
        <v>4852</v>
      </c>
      <c r="C7649" s="9" t="s">
        <v>24</v>
      </c>
    </row>
    <row r="7650">
      <c r="A7650" s="9">
        <f t="shared" si="1"/>
        <v>5556</v>
      </c>
      <c r="B7650" s="8" t="s">
        <v>4852</v>
      </c>
      <c r="C7650" s="9" t="s">
        <v>25</v>
      </c>
    </row>
    <row r="7651">
      <c r="A7651" s="9">
        <f t="shared" si="1"/>
        <v>5557</v>
      </c>
      <c r="B7651" s="5" t="s">
        <v>4853</v>
      </c>
      <c r="C7651" s="6" t="s">
        <v>1585</v>
      </c>
    </row>
    <row r="7652">
      <c r="A7652" s="9">
        <f t="shared" si="1"/>
        <v>5558</v>
      </c>
      <c r="B7652" s="8" t="s">
        <v>4854</v>
      </c>
      <c r="C7652" s="9" t="s">
        <v>24</v>
      </c>
    </row>
    <row r="7653">
      <c r="A7653" s="9">
        <f t="shared" si="1"/>
        <v>5558</v>
      </c>
      <c r="B7653" s="8" t="s">
        <v>4854</v>
      </c>
      <c r="C7653" s="9" t="s">
        <v>25</v>
      </c>
    </row>
    <row r="7654">
      <c r="A7654" s="9">
        <f t="shared" si="1"/>
        <v>5559</v>
      </c>
      <c r="B7654" s="8" t="s">
        <v>4855</v>
      </c>
      <c r="C7654" s="9" t="s">
        <v>52</v>
      </c>
    </row>
    <row r="7655">
      <c r="A7655" s="9">
        <f t="shared" si="1"/>
        <v>5560</v>
      </c>
      <c r="B7655" s="25" t="s">
        <v>24555</v>
      </c>
      <c r="C7655" s="26" t="s">
        <v>11797</v>
      </c>
    </row>
    <row r="7656">
      <c r="A7656" s="9">
        <f t="shared" si="1"/>
        <v>5561</v>
      </c>
      <c r="B7656" s="16" t="s">
        <v>4856</v>
      </c>
      <c r="C7656" s="6" t="s">
        <v>1235</v>
      </c>
    </row>
    <row r="7657">
      <c r="A7657" s="9">
        <f t="shared" si="1"/>
        <v>5562</v>
      </c>
      <c r="B7657" s="5" t="s">
        <v>4857</v>
      </c>
      <c r="C7657" s="6" t="s">
        <v>479</v>
      </c>
    </row>
    <row r="7658">
      <c r="A7658" s="9">
        <f t="shared" si="1"/>
        <v>5563</v>
      </c>
      <c r="B7658" s="5" t="s">
        <v>4858</v>
      </c>
      <c r="C7658" s="6" t="s">
        <v>479</v>
      </c>
    </row>
    <row r="7659">
      <c r="A7659" s="9">
        <f t="shared" si="1"/>
        <v>5564</v>
      </c>
      <c r="B7659" s="5" t="s">
        <v>4859</v>
      </c>
      <c r="C7659" s="6" t="s">
        <v>324</v>
      </c>
    </row>
    <row r="7660">
      <c r="A7660" s="9">
        <f t="shared" si="1"/>
        <v>5564</v>
      </c>
      <c r="B7660" s="5" t="s">
        <v>4859</v>
      </c>
      <c r="C7660" s="6" t="s">
        <v>23637</v>
      </c>
    </row>
    <row r="7661">
      <c r="A7661" s="9">
        <f t="shared" si="1"/>
        <v>5565</v>
      </c>
      <c r="B7661" s="25" t="s">
        <v>24556</v>
      </c>
      <c r="C7661" s="26" t="s">
        <v>23845</v>
      </c>
    </row>
    <row r="7662">
      <c r="A7662" s="9">
        <f t="shared" si="1"/>
        <v>5566</v>
      </c>
      <c r="B7662" s="8" t="s">
        <v>4860</v>
      </c>
      <c r="C7662" s="9" t="s">
        <v>72</v>
      </c>
    </row>
    <row r="7663">
      <c r="A7663" s="9">
        <f t="shared" si="1"/>
        <v>5567</v>
      </c>
      <c r="B7663" s="8" t="s">
        <v>4861</v>
      </c>
      <c r="C7663" s="9" t="s">
        <v>893</v>
      </c>
    </row>
    <row r="7664">
      <c r="A7664" s="9">
        <f t="shared" si="1"/>
        <v>5568</v>
      </c>
      <c r="B7664" s="16" t="s">
        <v>4862</v>
      </c>
      <c r="C7664" s="6" t="s">
        <v>1235</v>
      </c>
    </row>
    <row r="7665">
      <c r="A7665" s="9">
        <f t="shared" si="1"/>
        <v>5569</v>
      </c>
      <c r="B7665" s="8" t="s">
        <v>4863</v>
      </c>
      <c r="C7665" s="9" t="s">
        <v>893</v>
      </c>
    </row>
    <row r="7666">
      <c r="A7666" s="9">
        <f t="shared" si="1"/>
        <v>5570</v>
      </c>
      <c r="B7666" s="5" t="s">
        <v>4864</v>
      </c>
      <c r="C7666" s="6" t="s">
        <v>1040</v>
      </c>
    </row>
    <row r="7667">
      <c r="A7667" s="9">
        <f t="shared" si="1"/>
        <v>5571</v>
      </c>
      <c r="B7667" s="8" t="s">
        <v>4865</v>
      </c>
      <c r="C7667" s="9" t="s">
        <v>818</v>
      </c>
    </row>
    <row r="7668">
      <c r="A7668" s="9">
        <f t="shared" si="1"/>
        <v>5572</v>
      </c>
      <c r="B7668" s="8" t="s">
        <v>4866</v>
      </c>
      <c r="C7668" s="9" t="s">
        <v>893</v>
      </c>
    </row>
    <row r="7669">
      <c r="A7669" s="9">
        <f t="shared" si="1"/>
        <v>5573</v>
      </c>
      <c r="B7669" s="12" t="s">
        <v>4867</v>
      </c>
      <c r="C7669" s="13" t="s">
        <v>420</v>
      </c>
    </row>
    <row r="7670">
      <c r="A7670" s="9">
        <f t="shared" si="1"/>
        <v>5573</v>
      </c>
      <c r="B7670" s="12" t="s">
        <v>4867</v>
      </c>
      <c r="C7670" s="6" t="s">
        <v>23672</v>
      </c>
    </row>
    <row r="7671">
      <c r="A7671" s="9">
        <f t="shared" si="1"/>
        <v>5574</v>
      </c>
      <c r="B7671" s="5" t="s">
        <v>4868</v>
      </c>
      <c r="C7671" s="6" t="s">
        <v>15</v>
      </c>
    </row>
    <row r="7672">
      <c r="A7672" s="9">
        <f t="shared" si="1"/>
        <v>5575</v>
      </c>
      <c r="B7672" s="25" t="s">
        <v>24557</v>
      </c>
      <c r="C7672" s="26" t="s">
        <v>23817</v>
      </c>
    </row>
    <row r="7673">
      <c r="A7673" s="9">
        <f t="shared" si="1"/>
        <v>5576</v>
      </c>
      <c r="B7673" s="8" t="s">
        <v>4869</v>
      </c>
      <c r="C7673" s="9" t="s">
        <v>893</v>
      </c>
    </row>
    <row r="7674">
      <c r="A7674" s="9">
        <f t="shared" si="1"/>
        <v>5577</v>
      </c>
      <c r="B7674" s="8" t="s">
        <v>4870</v>
      </c>
      <c r="C7674" s="9" t="s">
        <v>893</v>
      </c>
    </row>
    <row r="7675">
      <c r="A7675" s="9">
        <f t="shared" si="1"/>
        <v>5578</v>
      </c>
      <c r="B7675" s="8" t="s">
        <v>4871</v>
      </c>
      <c r="C7675" s="9" t="s">
        <v>733</v>
      </c>
      <c r="D7675" s="21"/>
      <c r="E7675" s="21"/>
      <c r="F7675" s="21"/>
      <c r="G7675" s="21"/>
      <c r="H7675" s="21"/>
      <c r="I7675" s="21"/>
      <c r="J7675" s="21"/>
      <c r="K7675" s="21"/>
      <c r="L7675" s="21"/>
      <c r="M7675" s="21"/>
      <c r="N7675" s="21"/>
      <c r="O7675" s="21"/>
      <c r="P7675" s="21"/>
      <c r="Q7675" s="21"/>
      <c r="R7675" s="21"/>
      <c r="S7675" s="21"/>
      <c r="T7675" s="21"/>
      <c r="U7675" s="21"/>
      <c r="V7675" s="21"/>
      <c r="W7675" s="21"/>
      <c r="X7675" s="21"/>
      <c r="Y7675" s="21"/>
      <c r="Z7675" s="21"/>
    </row>
    <row r="7676">
      <c r="A7676" s="9">
        <f t="shared" si="1"/>
        <v>5579</v>
      </c>
      <c r="B7676" s="5" t="s">
        <v>4872</v>
      </c>
      <c r="C7676" s="6" t="s">
        <v>324</v>
      </c>
      <c r="D7676" s="21"/>
      <c r="E7676" s="21"/>
      <c r="F7676" s="21"/>
      <c r="G7676" s="21"/>
      <c r="H7676" s="21"/>
      <c r="I7676" s="21"/>
      <c r="J7676" s="21"/>
      <c r="K7676" s="21"/>
      <c r="L7676" s="21"/>
      <c r="M7676" s="21"/>
      <c r="N7676" s="21"/>
      <c r="O7676" s="21"/>
      <c r="P7676" s="21"/>
      <c r="Q7676" s="21"/>
      <c r="R7676" s="21"/>
      <c r="S7676" s="21"/>
      <c r="T7676" s="21"/>
      <c r="U7676" s="21"/>
      <c r="V7676" s="21"/>
      <c r="W7676" s="21"/>
      <c r="X7676" s="21"/>
      <c r="Y7676" s="21"/>
      <c r="Z7676" s="21"/>
    </row>
    <row r="7677">
      <c r="A7677" s="9">
        <f t="shared" si="1"/>
        <v>5579</v>
      </c>
      <c r="B7677" s="5" t="s">
        <v>4872</v>
      </c>
      <c r="C7677" s="6" t="s">
        <v>23637</v>
      </c>
      <c r="D7677" s="21"/>
      <c r="E7677" s="21"/>
      <c r="F7677" s="21"/>
      <c r="G7677" s="21"/>
      <c r="H7677" s="21"/>
      <c r="I7677" s="21"/>
      <c r="J7677" s="21"/>
      <c r="K7677" s="21"/>
      <c r="L7677" s="21"/>
      <c r="M7677" s="21"/>
      <c r="N7677" s="21"/>
      <c r="O7677" s="21"/>
      <c r="P7677" s="21"/>
      <c r="Q7677" s="21"/>
      <c r="R7677" s="21"/>
      <c r="S7677" s="21"/>
      <c r="T7677" s="21"/>
      <c r="U7677" s="21"/>
      <c r="V7677" s="21"/>
      <c r="W7677" s="21"/>
      <c r="X7677" s="21"/>
      <c r="Y7677" s="21"/>
      <c r="Z7677" s="21"/>
    </row>
    <row r="7678">
      <c r="A7678" s="9">
        <f t="shared" si="1"/>
        <v>5580</v>
      </c>
      <c r="B7678" s="5" t="s">
        <v>4873</v>
      </c>
      <c r="C7678" s="6" t="s">
        <v>1360</v>
      </c>
      <c r="D7678" s="21"/>
      <c r="E7678" s="21"/>
      <c r="F7678" s="21"/>
      <c r="G7678" s="21"/>
      <c r="H7678" s="21"/>
      <c r="I7678" s="21"/>
      <c r="J7678" s="21"/>
      <c r="K7678" s="21"/>
      <c r="L7678" s="21"/>
      <c r="M7678" s="21"/>
      <c r="N7678" s="21"/>
      <c r="O7678" s="21"/>
      <c r="P7678" s="21"/>
      <c r="Q7678" s="21"/>
      <c r="R7678" s="21"/>
      <c r="S7678" s="21"/>
      <c r="T7678" s="21"/>
      <c r="U7678" s="21"/>
      <c r="V7678" s="21"/>
      <c r="W7678" s="21"/>
      <c r="X7678" s="21"/>
      <c r="Y7678" s="21"/>
      <c r="Z7678" s="21"/>
    </row>
    <row r="7679">
      <c r="A7679" s="9">
        <f t="shared" si="1"/>
        <v>5581</v>
      </c>
      <c r="B7679" s="25" t="s">
        <v>24558</v>
      </c>
      <c r="C7679" s="26" t="s">
        <v>8541</v>
      </c>
      <c r="D7679" s="21"/>
      <c r="E7679" s="21"/>
      <c r="F7679" s="21"/>
      <c r="G7679" s="21"/>
      <c r="H7679" s="21"/>
      <c r="I7679" s="21"/>
      <c r="J7679" s="21"/>
      <c r="K7679" s="21"/>
      <c r="L7679" s="21"/>
      <c r="M7679" s="21"/>
      <c r="N7679" s="21"/>
      <c r="O7679" s="21"/>
      <c r="P7679" s="21"/>
      <c r="Q7679" s="21"/>
      <c r="R7679" s="21"/>
      <c r="S7679" s="21"/>
      <c r="T7679" s="21"/>
      <c r="U7679" s="21"/>
      <c r="V7679" s="21"/>
      <c r="W7679" s="21"/>
      <c r="X7679" s="21"/>
      <c r="Y7679" s="21"/>
      <c r="Z7679" s="21"/>
    </row>
    <row r="7680">
      <c r="A7680" s="9">
        <f t="shared" si="1"/>
        <v>5582</v>
      </c>
      <c r="B7680" s="30" t="s">
        <v>24559</v>
      </c>
      <c r="C7680" s="26" t="s">
        <v>23737</v>
      </c>
      <c r="D7680" s="21"/>
      <c r="E7680" s="21"/>
      <c r="F7680" s="21"/>
      <c r="G7680" s="21"/>
      <c r="H7680" s="21"/>
      <c r="I7680" s="21"/>
      <c r="J7680" s="21"/>
      <c r="K7680" s="21"/>
      <c r="L7680" s="21"/>
      <c r="M7680" s="21"/>
      <c r="N7680" s="21"/>
      <c r="O7680" s="21"/>
      <c r="P7680" s="21"/>
      <c r="Q7680" s="21"/>
      <c r="R7680" s="21"/>
      <c r="S7680" s="21"/>
      <c r="T7680" s="21"/>
      <c r="U7680" s="21"/>
      <c r="V7680" s="21"/>
      <c r="W7680" s="21"/>
      <c r="X7680" s="21"/>
      <c r="Y7680" s="21"/>
      <c r="Z7680" s="21"/>
    </row>
    <row r="7681">
      <c r="A7681" s="9">
        <f t="shared" si="1"/>
        <v>5583</v>
      </c>
      <c r="B7681" s="5" t="s">
        <v>4874</v>
      </c>
      <c r="C7681" s="6" t="s">
        <v>538</v>
      </c>
      <c r="D7681" s="21"/>
      <c r="E7681" s="21"/>
      <c r="F7681" s="21"/>
      <c r="G7681" s="21"/>
      <c r="H7681" s="21"/>
      <c r="I7681" s="21"/>
      <c r="J7681" s="21"/>
      <c r="K7681" s="21"/>
      <c r="L7681" s="21"/>
      <c r="M7681" s="21"/>
      <c r="N7681" s="21"/>
      <c r="O7681" s="21"/>
      <c r="P7681" s="21"/>
      <c r="Q7681" s="21"/>
      <c r="R7681" s="21"/>
      <c r="S7681" s="21"/>
      <c r="T7681" s="21"/>
      <c r="U7681" s="21"/>
      <c r="V7681" s="21"/>
      <c r="W7681" s="21"/>
      <c r="X7681" s="21"/>
      <c r="Y7681" s="21"/>
      <c r="Z7681" s="21"/>
    </row>
    <row r="7682">
      <c r="A7682" s="9">
        <f t="shared" si="1"/>
        <v>5583</v>
      </c>
      <c r="B7682" s="5" t="s">
        <v>4874</v>
      </c>
      <c r="C7682" s="6" t="s">
        <v>23628</v>
      </c>
      <c r="D7682" s="21"/>
      <c r="E7682" s="21"/>
      <c r="F7682" s="21"/>
      <c r="G7682" s="21"/>
      <c r="H7682" s="21"/>
      <c r="I7682" s="21"/>
      <c r="J7682" s="21"/>
      <c r="K7682" s="21"/>
      <c r="L7682" s="21"/>
      <c r="M7682" s="21"/>
      <c r="N7682" s="21"/>
      <c r="O7682" s="21"/>
      <c r="P7682" s="21"/>
      <c r="Q7682" s="21"/>
      <c r="R7682" s="21"/>
      <c r="S7682" s="21"/>
      <c r="T7682" s="21"/>
      <c r="U7682" s="21"/>
      <c r="V7682" s="21"/>
      <c r="W7682" s="21"/>
      <c r="X7682" s="21"/>
      <c r="Y7682" s="21"/>
      <c r="Z7682" s="21"/>
    </row>
    <row r="7683">
      <c r="A7683" s="9">
        <f t="shared" si="1"/>
        <v>5584</v>
      </c>
      <c r="B7683" s="5" t="s">
        <v>4875</v>
      </c>
      <c r="C7683" s="6" t="s">
        <v>731</v>
      </c>
      <c r="D7683" s="21"/>
      <c r="E7683" s="21"/>
      <c r="F7683" s="21"/>
      <c r="G7683" s="21"/>
      <c r="H7683" s="21"/>
      <c r="I7683" s="21"/>
      <c r="J7683" s="21"/>
      <c r="K7683" s="21"/>
      <c r="L7683" s="21"/>
      <c r="M7683" s="21"/>
      <c r="N7683" s="21"/>
      <c r="O7683" s="21"/>
      <c r="P7683" s="21"/>
      <c r="Q7683" s="21"/>
      <c r="R7683" s="21"/>
      <c r="S7683" s="21"/>
      <c r="T7683" s="21"/>
      <c r="U7683" s="21"/>
      <c r="V7683" s="21"/>
      <c r="W7683" s="21"/>
      <c r="X7683" s="21"/>
      <c r="Y7683" s="21"/>
      <c r="Z7683" s="21"/>
    </row>
    <row r="7684">
      <c r="A7684" s="9">
        <f t="shared" si="1"/>
        <v>5585</v>
      </c>
      <c r="B7684" s="5" t="s">
        <v>4876</v>
      </c>
      <c r="C7684" s="6" t="s">
        <v>1120</v>
      </c>
      <c r="D7684" s="21"/>
      <c r="E7684" s="21"/>
      <c r="F7684" s="21"/>
      <c r="G7684" s="21"/>
      <c r="H7684" s="21"/>
      <c r="I7684" s="21"/>
      <c r="J7684" s="21"/>
      <c r="K7684" s="21"/>
      <c r="L7684" s="21"/>
      <c r="M7684" s="21"/>
      <c r="N7684" s="21"/>
      <c r="O7684" s="21"/>
      <c r="P7684" s="21"/>
      <c r="Q7684" s="21"/>
      <c r="R7684" s="21"/>
      <c r="S7684" s="21"/>
      <c r="T7684" s="21"/>
      <c r="U7684" s="21"/>
      <c r="V7684" s="21"/>
      <c r="W7684" s="21"/>
      <c r="X7684" s="21"/>
      <c r="Y7684" s="21"/>
      <c r="Z7684" s="21"/>
    </row>
    <row r="7685">
      <c r="A7685" s="9">
        <f t="shared" si="1"/>
        <v>5586</v>
      </c>
      <c r="B7685" s="5" t="s">
        <v>4877</v>
      </c>
      <c r="C7685" s="6" t="s">
        <v>1120</v>
      </c>
      <c r="D7685" s="21"/>
      <c r="E7685" s="21"/>
      <c r="F7685" s="21"/>
      <c r="G7685" s="21"/>
      <c r="H7685" s="21"/>
      <c r="I7685" s="21"/>
      <c r="J7685" s="21"/>
      <c r="K7685" s="21"/>
      <c r="L7685" s="21"/>
      <c r="M7685" s="21"/>
      <c r="N7685" s="21"/>
      <c r="O7685" s="21"/>
      <c r="P7685" s="21"/>
      <c r="Q7685" s="21"/>
      <c r="R7685" s="21"/>
      <c r="S7685" s="21"/>
      <c r="T7685" s="21"/>
      <c r="U7685" s="21"/>
      <c r="V7685" s="21"/>
      <c r="W7685" s="21"/>
      <c r="X7685" s="21"/>
      <c r="Y7685" s="21"/>
      <c r="Z7685" s="21"/>
    </row>
    <row r="7686">
      <c r="A7686" s="9">
        <f t="shared" si="1"/>
        <v>5587</v>
      </c>
      <c r="B7686" s="8" t="s">
        <v>4878</v>
      </c>
      <c r="C7686" s="9" t="s">
        <v>893</v>
      </c>
      <c r="D7686" s="21"/>
      <c r="E7686" s="21"/>
      <c r="F7686" s="21"/>
      <c r="G7686" s="21"/>
      <c r="H7686" s="21"/>
      <c r="I7686" s="21"/>
      <c r="J7686" s="21"/>
      <c r="K7686" s="21"/>
      <c r="L7686" s="21"/>
      <c r="M7686" s="21"/>
      <c r="N7686" s="21"/>
      <c r="O7686" s="21"/>
      <c r="P7686" s="21"/>
      <c r="Q7686" s="21"/>
      <c r="R7686" s="21"/>
      <c r="S7686" s="21"/>
      <c r="T7686" s="21"/>
      <c r="U7686" s="21"/>
      <c r="V7686" s="21"/>
      <c r="W7686" s="21"/>
      <c r="X7686" s="21"/>
      <c r="Y7686" s="21"/>
      <c r="Z7686" s="21"/>
    </row>
    <row r="7687">
      <c r="A7687" s="9">
        <f t="shared" si="1"/>
        <v>5588</v>
      </c>
      <c r="B7687" s="25" t="s">
        <v>24560</v>
      </c>
      <c r="C7687" s="26" t="s">
        <v>23845</v>
      </c>
      <c r="D7687" s="21"/>
      <c r="E7687" s="21"/>
      <c r="F7687" s="21"/>
      <c r="G7687" s="21"/>
      <c r="H7687" s="21"/>
      <c r="I7687" s="21"/>
      <c r="J7687" s="21"/>
      <c r="K7687" s="21"/>
      <c r="L7687" s="21"/>
      <c r="M7687" s="21"/>
      <c r="N7687" s="21"/>
      <c r="O7687" s="21"/>
      <c r="P7687" s="21"/>
      <c r="Q7687" s="21"/>
      <c r="R7687" s="21"/>
      <c r="S7687" s="21"/>
      <c r="T7687" s="21"/>
      <c r="U7687" s="21"/>
      <c r="V7687" s="21"/>
      <c r="W7687" s="21"/>
      <c r="X7687" s="21"/>
      <c r="Y7687" s="21"/>
      <c r="Z7687" s="21"/>
    </row>
    <row r="7688">
      <c r="A7688" s="9">
        <f t="shared" si="1"/>
        <v>5589</v>
      </c>
      <c r="B7688" s="5" t="s">
        <v>4879</v>
      </c>
      <c r="C7688" s="6" t="s">
        <v>818</v>
      </c>
      <c r="D7688" s="21"/>
      <c r="E7688" s="21"/>
      <c r="F7688" s="21"/>
      <c r="G7688" s="21"/>
      <c r="H7688" s="21"/>
      <c r="I7688" s="21"/>
      <c r="J7688" s="21"/>
      <c r="K7688" s="21"/>
      <c r="L7688" s="21"/>
      <c r="M7688" s="21"/>
      <c r="N7688" s="21"/>
      <c r="O7688" s="21"/>
      <c r="P7688" s="21"/>
      <c r="Q7688" s="21"/>
      <c r="R7688" s="21"/>
      <c r="S7688" s="21"/>
      <c r="T7688" s="21"/>
      <c r="U7688" s="21"/>
      <c r="V7688" s="21"/>
      <c r="W7688" s="21"/>
      <c r="X7688" s="21"/>
      <c r="Y7688" s="21"/>
      <c r="Z7688" s="21"/>
    </row>
    <row r="7689">
      <c r="A7689" s="9">
        <f t="shared" si="1"/>
        <v>5590</v>
      </c>
      <c r="B7689" s="8" t="s">
        <v>4880</v>
      </c>
      <c r="C7689" s="9" t="s">
        <v>818</v>
      </c>
      <c r="D7689" s="21"/>
      <c r="E7689" s="21"/>
      <c r="F7689" s="21"/>
      <c r="G7689" s="21"/>
      <c r="H7689" s="21"/>
      <c r="I7689" s="21"/>
      <c r="J7689" s="21"/>
      <c r="K7689" s="21"/>
      <c r="L7689" s="21"/>
      <c r="M7689" s="21"/>
      <c r="N7689" s="21"/>
      <c r="O7689" s="21"/>
      <c r="P7689" s="21"/>
      <c r="Q7689" s="21"/>
      <c r="R7689" s="21"/>
      <c r="S7689" s="21"/>
      <c r="T7689" s="21"/>
      <c r="U7689" s="21"/>
      <c r="V7689" s="21"/>
      <c r="W7689" s="21"/>
      <c r="X7689" s="21"/>
      <c r="Y7689" s="21"/>
      <c r="Z7689" s="21"/>
    </row>
    <row r="7690">
      <c r="A7690" s="9">
        <f t="shared" si="1"/>
        <v>5591</v>
      </c>
      <c r="B7690" s="8" t="s">
        <v>4881</v>
      </c>
      <c r="C7690" s="9" t="s">
        <v>818</v>
      </c>
      <c r="D7690" s="21"/>
      <c r="E7690" s="21"/>
      <c r="F7690" s="21"/>
      <c r="G7690" s="21"/>
      <c r="H7690" s="21"/>
      <c r="I7690" s="21"/>
      <c r="J7690" s="21"/>
      <c r="K7690" s="21"/>
      <c r="L7690" s="21"/>
      <c r="M7690" s="21"/>
      <c r="N7690" s="21"/>
      <c r="O7690" s="21"/>
      <c r="P7690" s="21"/>
      <c r="Q7690" s="21"/>
      <c r="R7690" s="21"/>
      <c r="S7690" s="21"/>
      <c r="T7690" s="21"/>
      <c r="U7690" s="21"/>
      <c r="V7690" s="21"/>
      <c r="W7690" s="21"/>
      <c r="X7690" s="21"/>
      <c r="Y7690" s="21"/>
      <c r="Z7690" s="21"/>
    </row>
    <row r="7691">
      <c r="A7691" s="9">
        <f t="shared" si="1"/>
        <v>5592</v>
      </c>
      <c r="B7691" s="8" t="s">
        <v>4882</v>
      </c>
      <c r="C7691" s="9" t="s">
        <v>818</v>
      </c>
      <c r="D7691" s="21"/>
      <c r="E7691" s="21"/>
      <c r="F7691" s="21"/>
      <c r="G7691" s="21"/>
      <c r="H7691" s="21"/>
      <c r="I7691" s="21"/>
      <c r="J7691" s="21"/>
      <c r="K7691" s="21"/>
      <c r="L7691" s="21"/>
      <c r="M7691" s="21"/>
      <c r="N7691" s="21"/>
      <c r="O7691" s="21"/>
      <c r="P7691" s="21"/>
      <c r="Q7691" s="21"/>
      <c r="R7691" s="21"/>
      <c r="S7691" s="21"/>
      <c r="T7691" s="21"/>
      <c r="U7691" s="21"/>
      <c r="V7691" s="21"/>
      <c r="W7691" s="21"/>
      <c r="X7691" s="21"/>
      <c r="Y7691" s="21"/>
      <c r="Z7691" s="21"/>
    </row>
    <row r="7692">
      <c r="A7692" s="9">
        <f t="shared" si="1"/>
        <v>5593</v>
      </c>
      <c r="B7692" s="5" t="s">
        <v>4883</v>
      </c>
      <c r="C7692" s="6" t="s">
        <v>142</v>
      </c>
      <c r="D7692" s="21"/>
      <c r="E7692" s="21"/>
      <c r="F7692" s="21"/>
      <c r="G7692" s="21"/>
      <c r="H7692" s="21"/>
      <c r="I7692" s="21"/>
      <c r="J7692" s="21"/>
      <c r="K7692" s="21"/>
      <c r="L7692" s="21"/>
      <c r="M7692" s="21"/>
      <c r="N7692" s="21"/>
      <c r="O7692" s="21"/>
      <c r="P7692" s="21"/>
      <c r="Q7692" s="21"/>
      <c r="R7692" s="21"/>
      <c r="S7692" s="21"/>
      <c r="T7692" s="21"/>
      <c r="U7692" s="21"/>
      <c r="V7692" s="21"/>
      <c r="W7692" s="21"/>
      <c r="X7692" s="21"/>
      <c r="Y7692" s="21"/>
      <c r="Z7692" s="21"/>
    </row>
    <row r="7693">
      <c r="A7693" s="9">
        <f t="shared" si="1"/>
        <v>5594</v>
      </c>
      <c r="B7693" s="25" t="s">
        <v>24561</v>
      </c>
      <c r="C7693" s="26" t="s">
        <v>4721</v>
      </c>
      <c r="D7693" s="21"/>
      <c r="E7693" s="21"/>
      <c r="F7693" s="21"/>
      <c r="G7693" s="21"/>
      <c r="H7693" s="21"/>
      <c r="I7693" s="21"/>
      <c r="J7693" s="21"/>
      <c r="K7693" s="21"/>
      <c r="L7693" s="21"/>
      <c r="M7693" s="21"/>
      <c r="N7693" s="21"/>
      <c r="O7693" s="21"/>
      <c r="P7693" s="21"/>
      <c r="Q7693" s="21"/>
      <c r="R7693" s="21"/>
      <c r="S7693" s="21"/>
      <c r="T7693" s="21"/>
      <c r="U7693" s="21"/>
      <c r="V7693" s="21"/>
      <c r="W7693" s="21"/>
      <c r="X7693" s="21"/>
      <c r="Y7693" s="21"/>
      <c r="Z7693" s="21"/>
    </row>
    <row r="7694">
      <c r="A7694" s="9">
        <f t="shared" si="1"/>
        <v>5595</v>
      </c>
      <c r="B7694" s="8" t="s">
        <v>4884</v>
      </c>
      <c r="C7694" s="9" t="s">
        <v>83</v>
      </c>
      <c r="D7694" s="21"/>
      <c r="E7694" s="21"/>
      <c r="F7694" s="21"/>
      <c r="G7694" s="21"/>
      <c r="H7694" s="21"/>
      <c r="I7694" s="21"/>
      <c r="J7694" s="21"/>
      <c r="K7694" s="21"/>
      <c r="L7694" s="21"/>
      <c r="M7694" s="21"/>
      <c r="N7694" s="21"/>
      <c r="O7694" s="21"/>
      <c r="P7694" s="21"/>
      <c r="Q7694" s="21"/>
      <c r="R7694" s="21"/>
      <c r="S7694" s="21"/>
      <c r="T7694" s="21"/>
      <c r="U7694" s="21"/>
      <c r="V7694" s="21"/>
      <c r="W7694" s="21"/>
      <c r="X7694" s="21"/>
      <c r="Y7694" s="21"/>
      <c r="Z7694" s="21"/>
    </row>
    <row r="7695">
      <c r="A7695" s="9">
        <f t="shared" si="1"/>
        <v>5596</v>
      </c>
      <c r="B7695" s="5" t="s">
        <v>4885</v>
      </c>
      <c r="C7695" s="6" t="s">
        <v>1369</v>
      </c>
      <c r="D7695" s="21"/>
      <c r="E7695" s="21"/>
      <c r="F7695" s="21"/>
      <c r="G7695" s="21"/>
      <c r="H7695" s="21"/>
      <c r="I7695" s="21"/>
      <c r="J7695" s="21"/>
      <c r="K7695" s="21"/>
      <c r="L7695" s="21"/>
      <c r="M7695" s="21"/>
      <c r="N7695" s="21"/>
      <c r="O7695" s="21"/>
      <c r="P7695" s="21"/>
      <c r="Q7695" s="21"/>
      <c r="R7695" s="21"/>
      <c r="S7695" s="21"/>
      <c r="T7695" s="21"/>
      <c r="U7695" s="21"/>
      <c r="V7695" s="21"/>
      <c r="W7695" s="21"/>
      <c r="X7695" s="21"/>
      <c r="Y7695" s="21"/>
      <c r="Z7695" s="21"/>
    </row>
    <row r="7696">
      <c r="A7696" s="9">
        <f t="shared" si="1"/>
        <v>5597</v>
      </c>
      <c r="B7696" s="5" t="s">
        <v>4886</v>
      </c>
      <c r="C7696" s="6" t="s">
        <v>1260</v>
      </c>
      <c r="D7696" s="21"/>
      <c r="E7696" s="21"/>
      <c r="F7696" s="21"/>
      <c r="G7696" s="21"/>
      <c r="H7696" s="21"/>
      <c r="I7696" s="21"/>
      <c r="J7696" s="21"/>
      <c r="K7696" s="21"/>
      <c r="L7696" s="21"/>
      <c r="M7696" s="21"/>
      <c r="N7696" s="21"/>
      <c r="O7696" s="21"/>
      <c r="P7696" s="21"/>
      <c r="Q7696" s="21"/>
      <c r="R7696" s="21"/>
      <c r="S7696" s="21"/>
      <c r="T7696" s="21"/>
      <c r="U7696" s="21"/>
      <c r="V7696" s="21"/>
      <c r="W7696" s="21"/>
      <c r="X7696" s="21"/>
      <c r="Y7696" s="21"/>
      <c r="Z7696" s="21"/>
    </row>
    <row r="7697">
      <c r="A7697" s="9">
        <f t="shared" si="1"/>
        <v>5598</v>
      </c>
      <c r="B7697" s="25" t="s">
        <v>24562</v>
      </c>
      <c r="C7697" s="26" t="s">
        <v>487</v>
      </c>
      <c r="D7697" s="21"/>
      <c r="E7697" s="21"/>
      <c r="F7697" s="21"/>
      <c r="G7697" s="21"/>
      <c r="H7697" s="21"/>
      <c r="I7697" s="21"/>
      <c r="J7697" s="21"/>
      <c r="K7697" s="21"/>
      <c r="L7697" s="21"/>
      <c r="M7697" s="21"/>
      <c r="N7697" s="21"/>
      <c r="O7697" s="21"/>
      <c r="P7697" s="21"/>
      <c r="Q7697" s="21"/>
      <c r="R7697" s="21"/>
      <c r="S7697" s="21"/>
      <c r="T7697" s="21"/>
      <c r="U7697" s="21"/>
      <c r="V7697" s="21"/>
      <c r="W7697" s="21"/>
      <c r="X7697" s="21"/>
      <c r="Y7697" s="21"/>
      <c r="Z7697" s="21"/>
    </row>
    <row r="7698">
      <c r="A7698" s="9">
        <f t="shared" si="1"/>
        <v>5598</v>
      </c>
      <c r="B7698" s="27" t="s">
        <v>24562</v>
      </c>
      <c r="C7698" s="28" t="s">
        <v>23637</v>
      </c>
      <c r="D7698" s="21"/>
      <c r="E7698" s="21"/>
      <c r="F7698" s="21"/>
      <c r="G7698" s="21"/>
      <c r="H7698" s="21"/>
      <c r="I7698" s="21"/>
      <c r="J7698" s="21"/>
      <c r="K7698" s="21"/>
      <c r="L7698" s="21"/>
      <c r="M7698" s="21"/>
      <c r="N7698" s="21"/>
      <c r="O7698" s="21"/>
      <c r="P7698" s="21"/>
      <c r="Q7698" s="21"/>
      <c r="R7698" s="21"/>
      <c r="S7698" s="21"/>
      <c r="T7698" s="21"/>
      <c r="U7698" s="21"/>
      <c r="V7698" s="21"/>
      <c r="W7698" s="21"/>
      <c r="X7698" s="21"/>
      <c r="Y7698" s="21"/>
      <c r="Z7698" s="21"/>
    </row>
    <row r="7699">
      <c r="A7699" s="9">
        <f t="shared" si="1"/>
        <v>5599</v>
      </c>
      <c r="B7699" s="5" t="s">
        <v>4887</v>
      </c>
      <c r="C7699" s="6" t="s">
        <v>1040</v>
      </c>
      <c r="D7699" s="21"/>
      <c r="E7699" s="21"/>
      <c r="F7699" s="21"/>
      <c r="G7699" s="21"/>
      <c r="H7699" s="21"/>
      <c r="I7699" s="21"/>
      <c r="J7699" s="21"/>
      <c r="K7699" s="21"/>
      <c r="L7699" s="21"/>
      <c r="M7699" s="21"/>
      <c r="N7699" s="21"/>
      <c r="O7699" s="21"/>
      <c r="P7699" s="21"/>
      <c r="Q7699" s="21"/>
      <c r="R7699" s="21"/>
      <c r="S7699" s="21"/>
      <c r="T7699" s="21"/>
      <c r="U7699" s="21"/>
      <c r="V7699" s="21"/>
      <c r="W7699" s="21"/>
      <c r="X7699" s="21"/>
      <c r="Y7699" s="21"/>
      <c r="Z7699" s="21"/>
    </row>
    <row r="7700">
      <c r="A7700" s="9">
        <f t="shared" si="1"/>
        <v>5600</v>
      </c>
      <c r="B7700" s="8" t="s">
        <v>4888</v>
      </c>
      <c r="C7700" s="9" t="s">
        <v>10</v>
      </c>
      <c r="D7700" s="21"/>
      <c r="E7700" s="21"/>
      <c r="F7700" s="21"/>
      <c r="G7700" s="21"/>
      <c r="H7700" s="21"/>
      <c r="I7700" s="21"/>
      <c r="J7700" s="21"/>
      <c r="K7700" s="21"/>
      <c r="L7700" s="21"/>
      <c r="M7700" s="21"/>
      <c r="N7700" s="21"/>
      <c r="O7700" s="21"/>
      <c r="P7700" s="21"/>
      <c r="Q7700" s="21"/>
      <c r="R7700" s="21"/>
      <c r="S7700" s="21"/>
      <c r="T7700" s="21"/>
      <c r="U7700" s="21"/>
      <c r="V7700" s="21"/>
      <c r="W7700" s="21"/>
      <c r="X7700" s="21"/>
      <c r="Y7700" s="21"/>
      <c r="Z7700" s="21"/>
    </row>
    <row r="7701">
      <c r="A7701" s="9">
        <f t="shared" si="1"/>
        <v>5600</v>
      </c>
      <c r="B7701" s="8" t="s">
        <v>4888</v>
      </c>
      <c r="C7701" s="9" t="s">
        <v>25</v>
      </c>
      <c r="D7701" s="21"/>
      <c r="E7701" s="21"/>
      <c r="F7701" s="21"/>
      <c r="G7701" s="21"/>
      <c r="H7701" s="21"/>
      <c r="I7701" s="21"/>
      <c r="J7701" s="21"/>
      <c r="K7701" s="21"/>
      <c r="L7701" s="21"/>
      <c r="M7701" s="21"/>
      <c r="N7701" s="21"/>
      <c r="O7701" s="21"/>
      <c r="P7701" s="21"/>
      <c r="Q7701" s="21"/>
      <c r="R7701" s="21"/>
      <c r="S7701" s="21"/>
      <c r="T7701" s="21"/>
      <c r="U7701" s="21"/>
      <c r="V7701" s="21"/>
      <c r="W7701" s="21"/>
      <c r="X7701" s="21"/>
      <c r="Y7701" s="21"/>
      <c r="Z7701" s="21"/>
    </row>
    <row r="7702">
      <c r="A7702" s="9">
        <f t="shared" si="1"/>
        <v>5600</v>
      </c>
      <c r="B7702" s="8" t="s">
        <v>4888</v>
      </c>
      <c r="C7702" s="9" t="s">
        <v>24</v>
      </c>
      <c r="D7702" s="21"/>
      <c r="E7702" s="21"/>
      <c r="F7702" s="21"/>
      <c r="G7702" s="21"/>
      <c r="H7702" s="21"/>
      <c r="I7702" s="21"/>
      <c r="J7702" s="21"/>
      <c r="K7702" s="21"/>
      <c r="L7702" s="21"/>
      <c r="M7702" s="21"/>
      <c r="N7702" s="21"/>
      <c r="O7702" s="21"/>
      <c r="P7702" s="21"/>
      <c r="Q7702" s="21"/>
      <c r="R7702" s="21"/>
      <c r="S7702" s="21"/>
      <c r="T7702" s="21"/>
      <c r="U7702" s="21"/>
      <c r="V7702" s="21"/>
      <c r="W7702" s="21"/>
      <c r="X7702" s="21"/>
      <c r="Y7702" s="21"/>
      <c r="Z7702" s="21"/>
    </row>
    <row r="7703">
      <c r="A7703" s="9">
        <f t="shared" si="1"/>
        <v>5601</v>
      </c>
      <c r="B7703" s="8" t="s">
        <v>4889</v>
      </c>
      <c r="C7703" s="9" t="s">
        <v>10</v>
      </c>
      <c r="D7703" s="21"/>
      <c r="E7703" s="21"/>
      <c r="F7703" s="21"/>
      <c r="G7703" s="21"/>
      <c r="H7703" s="21"/>
      <c r="I7703" s="21"/>
      <c r="J7703" s="21"/>
      <c r="K7703" s="21"/>
      <c r="L7703" s="21"/>
      <c r="M7703" s="21"/>
      <c r="N7703" s="21"/>
      <c r="O7703" s="21"/>
      <c r="P7703" s="21"/>
      <c r="Q7703" s="21"/>
      <c r="R7703" s="21"/>
      <c r="S7703" s="21"/>
      <c r="T7703" s="21"/>
      <c r="U7703" s="21"/>
      <c r="V7703" s="21"/>
      <c r="W7703" s="21"/>
      <c r="X7703" s="21"/>
      <c r="Y7703" s="21"/>
      <c r="Z7703" s="21"/>
    </row>
    <row r="7704">
      <c r="A7704" s="9">
        <f t="shared" si="1"/>
        <v>5601</v>
      </c>
      <c r="B7704" s="8" t="s">
        <v>4889</v>
      </c>
      <c r="C7704" s="9" t="s">
        <v>60</v>
      </c>
      <c r="D7704" s="21"/>
      <c r="E7704" s="21"/>
      <c r="F7704" s="21"/>
      <c r="G7704" s="21"/>
      <c r="H7704" s="21"/>
      <c r="I7704" s="21"/>
      <c r="J7704" s="21"/>
      <c r="K7704" s="21"/>
      <c r="L7704" s="21"/>
      <c r="M7704" s="21"/>
      <c r="N7704" s="21"/>
      <c r="O7704" s="21"/>
      <c r="P7704" s="21"/>
      <c r="Q7704" s="21"/>
      <c r="R7704" s="21"/>
      <c r="S7704" s="21"/>
      <c r="T7704" s="21"/>
      <c r="U7704" s="21"/>
      <c r="V7704" s="21"/>
      <c r="W7704" s="21"/>
      <c r="X7704" s="21"/>
      <c r="Y7704" s="21"/>
      <c r="Z7704" s="21"/>
    </row>
    <row r="7705">
      <c r="A7705" s="9">
        <f t="shared" si="1"/>
        <v>5602</v>
      </c>
      <c r="B7705" s="8" t="s">
        <v>4890</v>
      </c>
      <c r="C7705" s="9" t="s">
        <v>10</v>
      </c>
      <c r="D7705" s="21"/>
      <c r="E7705" s="21"/>
      <c r="F7705" s="21"/>
      <c r="G7705" s="21"/>
      <c r="H7705" s="21"/>
      <c r="I7705" s="21"/>
      <c r="J7705" s="21"/>
      <c r="K7705" s="21"/>
      <c r="L7705" s="21"/>
      <c r="M7705" s="21"/>
      <c r="N7705" s="21"/>
      <c r="O7705" s="21"/>
      <c r="P7705" s="21"/>
      <c r="Q7705" s="21"/>
      <c r="R7705" s="21"/>
      <c r="S7705" s="21"/>
      <c r="T7705" s="21"/>
      <c r="U7705" s="21"/>
      <c r="V7705" s="21"/>
      <c r="W7705" s="21"/>
      <c r="X7705" s="21"/>
      <c r="Y7705" s="21"/>
      <c r="Z7705" s="21"/>
    </row>
    <row r="7706">
      <c r="A7706" s="9">
        <f t="shared" si="1"/>
        <v>5603</v>
      </c>
      <c r="B7706" s="8" t="s">
        <v>4891</v>
      </c>
      <c r="C7706" s="9" t="s">
        <v>10</v>
      </c>
      <c r="D7706" s="21"/>
      <c r="E7706" s="21"/>
      <c r="F7706" s="21"/>
      <c r="G7706" s="21"/>
      <c r="H7706" s="21"/>
      <c r="I7706" s="21"/>
      <c r="J7706" s="21"/>
      <c r="K7706" s="21"/>
      <c r="L7706" s="21"/>
      <c r="M7706" s="21"/>
      <c r="N7706" s="21"/>
      <c r="O7706" s="21"/>
      <c r="P7706" s="21"/>
      <c r="Q7706" s="21"/>
      <c r="R7706" s="21"/>
      <c r="S7706" s="21"/>
      <c r="T7706" s="21"/>
      <c r="U7706" s="21"/>
      <c r="V7706" s="21"/>
      <c r="W7706" s="21"/>
      <c r="X7706" s="21"/>
      <c r="Y7706" s="21"/>
      <c r="Z7706" s="21"/>
    </row>
    <row r="7707">
      <c r="A7707" s="9">
        <f t="shared" si="1"/>
        <v>5604</v>
      </c>
      <c r="B7707" s="8" t="s">
        <v>4892</v>
      </c>
      <c r="C7707" s="9" t="s">
        <v>10</v>
      </c>
      <c r="D7707" s="21"/>
      <c r="E7707" s="21"/>
      <c r="F7707" s="21"/>
      <c r="G7707" s="21"/>
      <c r="H7707" s="21"/>
      <c r="I7707" s="21"/>
      <c r="J7707" s="21"/>
      <c r="K7707" s="21"/>
      <c r="L7707" s="21"/>
      <c r="M7707" s="21"/>
      <c r="N7707" s="21"/>
      <c r="O7707" s="21"/>
      <c r="P7707" s="21"/>
      <c r="Q7707" s="21"/>
      <c r="R7707" s="21"/>
      <c r="S7707" s="21"/>
      <c r="T7707" s="21"/>
      <c r="U7707" s="21"/>
      <c r="V7707" s="21"/>
      <c r="W7707" s="21"/>
      <c r="X7707" s="21"/>
      <c r="Y7707" s="21"/>
      <c r="Z7707" s="21"/>
    </row>
    <row r="7708">
      <c r="A7708" s="9">
        <f t="shared" si="1"/>
        <v>5604</v>
      </c>
      <c r="B7708" s="8" t="s">
        <v>4892</v>
      </c>
      <c r="C7708" s="9" t="s">
        <v>60</v>
      </c>
      <c r="D7708" s="21"/>
      <c r="E7708" s="21"/>
      <c r="F7708" s="21"/>
      <c r="G7708" s="21"/>
      <c r="H7708" s="21"/>
      <c r="I7708" s="21"/>
      <c r="J7708" s="21"/>
      <c r="K7708" s="21"/>
      <c r="L7708" s="21"/>
      <c r="M7708" s="21"/>
      <c r="N7708" s="21"/>
      <c r="O7708" s="21"/>
      <c r="P7708" s="21"/>
      <c r="Q7708" s="21"/>
      <c r="R7708" s="21"/>
      <c r="S7708" s="21"/>
      <c r="T7708" s="21"/>
      <c r="U7708" s="21"/>
      <c r="V7708" s="21"/>
      <c r="W7708" s="21"/>
      <c r="X7708" s="21"/>
      <c r="Y7708" s="21"/>
      <c r="Z7708" s="21"/>
    </row>
    <row r="7709">
      <c r="A7709" s="9">
        <f t="shared" si="1"/>
        <v>5605</v>
      </c>
      <c r="B7709" s="8" t="s">
        <v>4893</v>
      </c>
      <c r="C7709" s="9" t="s">
        <v>10</v>
      </c>
      <c r="D7709" s="21"/>
      <c r="E7709" s="21"/>
      <c r="F7709" s="21"/>
      <c r="G7709" s="21"/>
      <c r="H7709" s="21"/>
      <c r="I7709" s="21"/>
      <c r="J7709" s="21"/>
      <c r="K7709" s="21"/>
      <c r="L7709" s="21"/>
      <c r="M7709" s="21"/>
      <c r="N7709" s="21"/>
      <c r="O7709" s="21"/>
      <c r="P7709" s="21"/>
      <c r="Q7709" s="21"/>
      <c r="R7709" s="21"/>
      <c r="S7709" s="21"/>
      <c r="T7709" s="21"/>
      <c r="U7709" s="21"/>
      <c r="V7709" s="21"/>
      <c r="W7709" s="21"/>
      <c r="X7709" s="21"/>
      <c r="Y7709" s="21"/>
      <c r="Z7709" s="21"/>
    </row>
    <row r="7710">
      <c r="A7710" s="9">
        <f t="shared" si="1"/>
        <v>5606</v>
      </c>
      <c r="B7710" s="8" t="s">
        <v>4894</v>
      </c>
      <c r="C7710" s="9" t="s">
        <v>10</v>
      </c>
      <c r="D7710" s="21"/>
      <c r="E7710" s="21"/>
      <c r="F7710" s="21"/>
      <c r="G7710" s="21"/>
      <c r="H7710" s="21"/>
      <c r="I7710" s="21"/>
      <c r="J7710" s="21"/>
      <c r="K7710" s="21"/>
      <c r="L7710" s="21"/>
      <c r="M7710" s="21"/>
      <c r="N7710" s="21"/>
      <c r="O7710" s="21"/>
      <c r="P7710" s="21"/>
      <c r="Q7710" s="21"/>
      <c r="R7710" s="21"/>
      <c r="S7710" s="21"/>
      <c r="T7710" s="21"/>
      <c r="U7710" s="21"/>
      <c r="V7710" s="21"/>
      <c r="W7710" s="21"/>
      <c r="X7710" s="21"/>
      <c r="Y7710" s="21"/>
      <c r="Z7710" s="21"/>
    </row>
    <row r="7711">
      <c r="A7711" s="9">
        <f t="shared" si="1"/>
        <v>5607</v>
      </c>
      <c r="B7711" s="8" t="s">
        <v>4895</v>
      </c>
      <c r="C7711" s="9" t="s">
        <v>10</v>
      </c>
      <c r="D7711" s="21"/>
      <c r="E7711" s="21"/>
      <c r="F7711" s="21"/>
      <c r="G7711" s="21"/>
      <c r="H7711" s="21"/>
      <c r="I7711" s="21"/>
      <c r="J7711" s="21"/>
      <c r="K7711" s="21"/>
      <c r="L7711" s="21"/>
      <c r="M7711" s="21"/>
      <c r="N7711" s="21"/>
      <c r="O7711" s="21"/>
      <c r="P7711" s="21"/>
      <c r="Q7711" s="21"/>
      <c r="R7711" s="21"/>
      <c r="S7711" s="21"/>
      <c r="T7711" s="21"/>
      <c r="U7711" s="21"/>
      <c r="V7711" s="21"/>
      <c r="W7711" s="21"/>
      <c r="X7711" s="21"/>
      <c r="Y7711" s="21"/>
      <c r="Z7711" s="21"/>
    </row>
    <row r="7712">
      <c r="A7712" s="9">
        <f t="shared" si="1"/>
        <v>5608</v>
      </c>
      <c r="B7712" s="8" t="s">
        <v>4896</v>
      </c>
      <c r="C7712" s="9" t="s">
        <v>10</v>
      </c>
      <c r="D7712" s="21"/>
      <c r="E7712" s="21"/>
      <c r="F7712" s="21"/>
      <c r="G7712" s="21"/>
      <c r="H7712" s="21"/>
      <c r="I7712" s="21"/>
      <c r="J7712" s="21"/>
      <c r="K7712" s="21"/>
      <c r="L7712" s="21"/>
      <c r="M7712" s="21"/>
      <c r="N7712" s="21"/>
      <c r="O7712" s="21"/>
      <c r="P7712" s="21"/>
      <c r="Q7712" s="21"/>
      <c r="R7712" s="21"/>
      <c r="S7712" s="21"/>
      <c r="T7712" s="21"/>
      <c r="U7712" s="21"/>
      <c r="V7712" s="21"/>
      <c r="W7712" s="21"/>
      <c r="X7712" s="21"/>
      <c r="Y7712" s="21"/>
      <c r="Z7712" s="21"/>
    </row>
    <row r="7713">
      <c r="A7713" s="9">
        <f t="shared" si="1"/>
        <v>5609</v>
      </c>
      <c r="B7713" s="8" t="s">
        <v>4897</v>
      </c>
      <c r="C7713" s="9" t="s">
        <v>60</v>
      </c>
      <c r="D7713" s="21"/>
      <c r="E7713" s="21"/>
      <c r="F7713" s="21"/>
      <c r="G7713" s="21"/>
      <c r="H7713" s="21"/>
      <c r="I7713" s="21"/>
      <c r="J7713" s="21"/>
      <c r="K7713" s="21"/>
      <c r="L7713" s="21"/>
      <c r="M7713" s="21"/>
      <c r="N7713" s="21"/>
      <c r="O7713" s="21"/>
      <c r="P7713" s="21"/>
      <c r="Q7713" s="21"/>
      <c r="R7713" s="21"/>
      <c r="S7713" s="21"/>
      <c r="T7713" s="21"/>
      <c r="U7713" s="21"/>
      <c r="V7713" s="21"/>
      <c r="W7713" s="21"/>
      <c r="X7713" s="21"/>
      <c r="Y7713" s="21"/>
      <c r="Z7713" s="21"/>
    </row>
    <row r="7714">
      <c r="A7714" s="9">
        <f t="shared" si="1"/>
        <v>5610</v>
      </c>
      <c r="B7714" s="8" t="s">
        <v>4898</v>
      </c>
      <c r="C7714" s="9" t="s">
        <v>10</v>
      </c>
      <c r="D7714" s="21"/>
      <c r="E7714" s="21"/>
      <c r="F7714" s="21"/>
      <c r="G7714" s="21"/>
      <c r="H7714" s="21"/>
      <c r="I7714" s="21"/>
      <c r="J7714" s="21"/>
      <c r="K7714" s="21"/>
      <c r="L7714" s="21"/>
      <c r="M7714" s="21"/>
      <c r="N7714" s="21"/>
      <c r="O7714" s="21"/>
      <c r="P7714" s="21"/>
      <c r="Q7714" s="21"/>
      <c r="R7714" s="21"/>
      <c r="S7714" s="21"/>
      <c r="T7714" s="21"/>
      <c r="U7714" s="21"/>
      <c r="V7714" s="21"/>
      <c r="W7714" s="21"/>
      <c r="X7714" s="21"/>
      <c r="Y7714" s="21"/>
      <c r="Z7714" s="21"/>
    </row>
    <row r="7715">
      <c r="A7715" s="9">
        <f t="shared" si="1"/>
        <v>5611</v>
      </c>
      <c r="B7715" s="25" t="s">
        <v>24563</v>
      </c>
      <c r="C7715" s="26" t="s">
        <v>446</v>
      </c>
      <c r="D7715" s="21"/>
      <c r="E7715" s="21"/>
      <c r="F7715" s="21"/>
      <c r="G7715" s="21"/>
      <c r="H7715" s="21"/>
      <c r="I7715" s="21"/>
      <c r="J7715" s="21"/>
      <c r="K7715" s="21"/>
      <c r="L7715" s="21"/>
      <c r="M7715" s="21"/>
      <c r="N7715" s="21"/>
      <c r="O7715" s="21"/>
      <c r="P7715" s="21"/>
      <c r="Q7715" s="21"/>
      <c r="R7715" s="21"/>
      <c r="S7715" s="21"/>
      <c r="T7715" s="21"/>
      <c r="U7715" s="21"/>
      <c r="V7715" s="21"/>
      <c r="W7715" s="21"/>
      <c r="X7715" s="21"/>
      <c r="Y7715" s="21"/>
      <c r="Z7715" s="21"/>
    </row>
    <row r="7716">
      <c r="A7716" s="9">
        <f t="shared" si="1"/>
        <v>5611</v>
      </c>
      <c r="B7716" s="27" t="s">
        <v>24563</v>
      </c>
      <c r="C7716" s="28" t="s">
        <v>23637</v>
      </c>
      <c r="D7716" s="21"/>
      <c r="E7716" s="21"/>
      <c r="F7716" s="21"/>
      <c r="G7716" s="21"/>
      <c r="H7716" s="21"/>
      <c r="I7716" s="21"/>
      <c r="J7716" s="21"/>
      <c r="K7716" s="21"/>
      <c r="L7716" s="21"/>
      <c r="M7716" s="21"/>
      <c r="N7716" s="21"/>
      <c r="O7716" s="21"/>
      <c r="P7716" s="21"/>
      <c r="Q7716" s="21"/>
      <c r="R7716" s="21"/>
      <c r="S7716" s="21"/>
      <c r="T7716" s="21"/>
      <c r="U7716" s="21"/>
      <c r="V7716" s="21"/>
      <c r="W7716" s="21"/>
      <c r="X7716" s="21"/>
      <c r="Y7716" s="21"/>
      <c r="Z7716" s="21"/>
    </row>
    <row r="7717">
      <c r="A7717" s="9">
        <f t="shared" si="1"/>
        <v>5612</v>
      </c>
      <c r="B7717" s="5" t="s">
        <v>4899</v>
      </c>
      <c r="C7717" s="6" t="s">
        <v>328</v>
      </c>
      <c r="D7717" s="21"/>
      <c r="E7717" s="21"/>
      <c r="F7717" s="21"/>
      <c r="G7717" s="21"/>
      <c r="H7717" s="21"/>
      <c r="I7717" s="21"/>
      <c r="J7717" s="21"/>
      <c r="K7717" s="21"/>
      <c r="L7717" s="21"/>
      <c r="M7717" s="21"/>
      <c r="N7717" s="21"/>
      <c r="O7717" s="21"/>
      <c r="P7717" s="21"/>
      <c r="Q7717" s="21"/>
      <c r="R7717" s="21"/>
      <c r="S7717" s="21"/>
      <c r="T7717" s="21"/>
      <c r="U7717" s="21"/>
      <c r="V7717" s="21"/>
      <c r="W7717" s="21"/>
      <c r="X7717" s="21"/>
      <c r="Y7717" s="21"/>
      <c r="Z7717" s="21"/>
    </row>
    <row r="7718">
      <c r="A7718" s="9">
        <f t="shared" si="1"/>
        <v>5612</v>
      </c>
      <c r="B7718" s="5" t="s">
        <v>4899</v>
      </c>
      <c r="C7718" s="6" t="s">
        <v>23637</v>
      </c>
      <c r="D7718" s="21"/>
      <c r="E7718" s="21"/>
      <c r="F7718" s="21"/>
      <c r="G7718" s="21"/>
      <c r="H7718" s="21"/>
      <c r="I7718" s="21"/>
      <c r="J7718" s="21"/>
      <c r="K7718" s="21"/>
      <c r="L7718" s="21"/>
      <c r="M7718" s="21"/>
      <c r="N7718" s="21"/>
      <c r="O7718" s="21"/>
      <c r="P7718" s="21"/>
      <c r="Q7718" s="21"/>
      <c r="R7718" s="21"/>
      <c r="S7718" s="21"/>
      <c r="T7718" s="21"/>
      <c r="U7718" s="21"/>
      <c r="V7718" s="21"/>
      <c r="W7718" s="21"/>
      <c r="X7718" s="21"/>
      <c r="Y7718" s="21"/>
      <c r="Z7718" s="21"/>
    </row>
    <row r="7719">
      <c r="A7719" s="9">
        <f t="shared" si="1"/>
        <v>5613</v>
      </c>
      <c r="B7719" s="8" t="s">
        <v>4900</v>
      </c>
      <c r="C7719" s="9" t="s">
        <v>555</v>
      </c>
      <c r="D7719" s="21"/>
      <c r="E7719" s="21"/>
      <c r="F7719" s="21"/>
      <c r="G7719" s="21"/>
      <c r="H7719" s="21"/>
      <c r="I7719" s="21"/>
      <c r="J7719" s="21"/>
      <c r="K7719" s="21"/>
      <c r="L7719" s="21"/>
      <c r="M7719" s="21"/>
      <c r="N7719" s="21"/>
      <c r="O7719" s="21"/>
      <c r="P7719" s="21"/>
      <c r="Q7719" s="21"/>
      <c r="R7719" s="21"/>
      <c r="S7719" s="21"/>
      <c r="T7719" s="21"/>
      <c r="U7719" s="21"/>
      <c r="V7719" s="21"/>
      <c r="W7719" s="21"/>
      <c r="X7719" s="21"/>
      <c r="Y7719" s="21"/>
      <c r="Z7719" s="21"/>
    </row>
    <row r="7720">
      <c r="A7720" s="9">
        <f t="shared" si="1"/>
        <v>5614</v>
      </c>
      <c r="B7720" s="5" t="s">
        <v>4901</v>
      </c>
      <c r="C7720" s="6" t="s">
        <v>462</v>
      </c>
      <c r="D7720" s="21"/>
      <c r="E7720" s="21"/>
      <c r="F7720" s="21"/>
      <c r="G7720" s="21"/>
      <c r="H7720" s="21"/>
      <c r="I7720" s="21"/>
      <c r="J7720" s="21"/>
      <c r="K7720" s="21"/>
      <c r="L7720" s="21"/>
      <c r="M7720" s="21"/>
      <c r="N7720" s="21"/>
      <c r="O7720" s="21"/>
      <c r="P7720" s="21"/>
      <c r="Q7720" s="21"/>
      <c r="R7720" s="21"/>
      <c r="S7720" s="21"/>
      <c r="T7720" s="21"/>
      <c r="U7720" s="21"/>
      <c r="V7720" s="21"/>
      <c r="W7720" s="21"/>
      <c r="X7720" s="21"/>
      <c r="Y7720" s="21"/>
      <c r="Z7720" s="21"/>
    </row>
    <row r="7721">
      <c r="A7721" s="9">
        <f t="shared" si="1"/>
        <v>5614</v>
      </c>
      <c r="B7721" s="5" t="s">
        <v>4901</v>
      </c>
      <c r="C7721" s="6" t="s">
        <v>23637</v>
      </c>
      <c r="D7721" s="21"/>
      <c r="E7721" s="21"/>
      <c r="F7721" s="21"/>
      <c r="G7721" s="21"/>
      <c r="H7721" s="21"/>
      <c r="I7721" s="21"/>
      <c r="J7721" s="21"/>
      <c r="K7721" s="21"/>
      <c r="L7721" s="21"/>
      <c r="M7721" s="21"/>
      <c r="N7721" s="21"/>
      <c r="O7721" s="21"/>
      <c r="P7721" s="21"/>
      <c r="Q7721" s="21"/>
      <c r="R7721" s="21"/>
      <c r="S7721" s="21"/>
      <c r="T7721" s="21"/>
      <c r="U7721" s="21"/>
      <c r="V7721" s="21"/>
      <c r="W7721" s="21"/>
      <c r="X7721" s="21"/>
      <c r="Y7721" s="21"/>
      <c r="Z7721" s="21"/>
    </row>
    <row r="7722">
      <c r="A7722" s="9">
        <f t="shared" si="1"/>
        <v>5615</v>
      </c>
      <c r="B7722" s="5" t="s">
        <v>4902</v>
      </c>
      <c r="C7722" s="6" t="s">
        <v>610</v>
      </c>
      <c r="D7722" s="21"/>
      <c r="E7722" s="21"/>
      <c r="F7722" s="21"/>
      <c r="G7722" s="21"/>
      <c r="H7722" s="21"/>
      <c r="I7722" s="21"/>
      <c r="J7722" s="21"/>
      <c r="K7722" s="21"/>
      <c r="L7722" s="21"/>
      <c r="M7722" s="21"/>
      <c r="N7722" s="21"/>
      <c r="O7722" s="21"/>
      <c r="P7722" s="21"/>
      <c r="Q7722" s="21"/>
      <c r="R7722" s="21"/>
      <c r="S7722" s="21"/>
      <c r="T7722" s="21"/>
      <c r="U7722" s="21"/>
      <c r="V7722" s="21"/>
      <c r="W7722" s="21"/>
      <c r="X7722" s="21"/>
      <c r="Y7722" s="21"/>
      <c r="Z7722" s="21"/>
    </row>
    <row r="7723">
      <c r="A7723" s="9">
        <f t="shared" si="1"/>
        <v>5616</v>
      </c>
      <c r="B7723" s="25" t="s">
        <v>24564</v>
      </c>
      <c r="C7723" s="26" t="s">
        <v>446</v>
      </c>
      <c r="D7723" s="21"/>
      <c r="E7723" s="21"/>
      <c r="F7723" s="21"/>
      <c r="G7723" s="21"/>
      <c r="H7723" s="21"/>
      <c r="I7723" s="21"/>
      <c r="J7723" s="21"/>
      <c r="K7723" s="21"/>
      <c r="L7723" s="21"/>
      <c r="M7723" s="21"/>
      <c r="N7723" s="21"/>
      <c r="O7723" s="21"/>
      <c r="P7723" s="21"/>
      <c r="Q7723" s="21"/>
      <c r="R7723" s="21"/>
      <c r="S7723" s="21"/>
      <c r="T7723" s="21"/>
      <c r="U7723" s="21"/>
      <c r="V7723" s="21"/>
      <c r="W7723" s="21"/>
      <c r="X7723" s="21"/>
      <c r="Y7723" s="21"/>
      <c r="Z7723" s="21"/>
    </row>
    <row r="7724">
      <c r="A7724" s="9">
        <f t="shared" si="1"/>
        <v>5616</v>
      </c>
      <c r="B7724" s="27" t="s">
        <v>24564</v>
      </c>
      <c r="C7724" s="28" t="s">
        <v>23637</v>
      </c>
      <c r="D7724" s="21"/>
      <c r="E7724" s="21"/>
      <c r="F7724" s="21"/>
      <c r="G7724" s="21"/>
      <c r="H7724" s="21"/>
      <c r="I7724" s="21"/>
      <c r="J7724" s="21"/>
      <c r="K7724" s="21"/>
      <c r="L7724" s="21"/>
      <c r="M7724" s="21"/>
      <c r="N7724" s="21"/>
      <c r="O7724" s="21"/>
      <c r="P7724" s="21"/>
      <c r="Q7724" s="21"/>
      <c r="R7724" s="21"/>
      <c r="S7724" s="21"/>
      <c r="T7724" s="21"/>
      <c r="U7724" s="21"/>
      <c r="V7724" s="21"/>
      <c r="W7724" s="21"/>
      <c r="X7724" s="21"/>
      <c r="Y7724" s="21"/>
      <c r="Z7724" s="21"/>
    </row>
    <row r="7725">
      <c r="A7725" s="9">
        <f t="shared" si="1"/>
        <v>5617</v>
      </c>
      <c r="B7725" s="25" t="s">
        <v>24565</v>
      </c>
      <c r="C7725" s="26" t="s">
        <v>818</v>
      </c>
      <c r="D7725" s="21"/>
      <c r="E7725" s="21"/>
      <c r="F7725" s="21"/>
      <c r="G7725" s="21"/>
      <c r="H7725" s="21"/>
      <c r="I7725" s="21"/>
      <c r="J7725" s="21"/>
      <c r="K7725" s="21"/>
      <c r="L7725" s="21"/>
      <c r="M7725" s="21"/>
      <c r="N7725" s="21"/>
      <c r="O7725" s="21"/>
      <c r="P7725" s="21"/>
      <c r="Q7725" s="21"/>
      <c r="R7725" s="21"/>
      <c r="S7725" s="21"/>
      <c r="T7725" s="21"/>
      <c r="U7725" s="21"/>
      <c r="V7725" s="21"/>
      <c r="W7725" s="21"/>
      <c r="X7725" s="21"/>
      <c r="Y7725" s="21"/>
      <c r="Z7725" s="21"/>
    </row>
    <row r="7726">
      <c r="A7726" s="9">
        <f t="shared" si="1"/>
        <v>5618</v>
      </c>
      <c r="B7726" s="12" t="s">
        <v>4903</v>
      </c>
      <c r="C7726" s="13" t="s">
        <v>420</v>
      </c>
      <c r="D7726" s="21"/>
      <c r="E7726" s="21"/>
      <c r="F7726" s="21"/>
      <c r="G7726" s="21"/>
      <c r="H7726" s="21"/>
      <c r="I7726" s="21"/>
      <c r="J7726" s="21"/>
      <c r="K7726" s="21"/>
      <c r="L7726" s="21"/>
      <c r="M7726" s="21"/>
      <c r="N7726" s="21"/>
      <c r="O7726" s="21"/>
      <c r="P7726" s="21"/>
      <c r="Q7726" s="21"/>
      <c r="R7726" s="21"/>
      <c r="S7726" s="21"/>
      <c r="T7726" s="21"/>
      <c r="U7726" s="21"/>
      <c r="V7726" s="21"/>
      <c r="W7726" s="21"/>
      <c r="X7726" s="21"/>
      <c r="Y7726" s="21"/>
      <c r="Z7726" s="21"/>
    </row>
    <row r="7727">
      <c r="A7727" s="9">
        <f t="shared" si="1"/>
        <v>5618</v>
      </c>
      <c r="B7727" s="12" t="s">
        <v>4903</v>
      </c>
      <c r="C7727" s="6" t="s">
        <v>23672</v>
      </c>
      <c r="D7727" s="21"/>
      <c r="E7727" s="21"/>
      <c r="F7727" s="21"/>
      <c r="G7727" s="21"/>
      <c r="H7727" s="21"/>
      <c r="I7727" s="21"/>
      <c r="J7727" s="21"/>
      <c r="K7727" s="21"/>
      <c r="L7727" s="21"/>
      <c r="M7727" s="21"/>
      <c r="N7727" s="21"/>
      <c r="O7727" s="21"/>
      <c r="P7727" s="21"/>
      <c r="Q7727" s="21"/>
      <c r="R7727" s="21"/>
      <c r="S7727" s="21"/>
      <c r="T7727" s="21"/>
      <c r="U7727" s="21"/>
      <c r="V7727" s="21"/>
      <c r="W7727" s="21"/>
      <c r="X7727" s="21"/>
      <c r="Y7727" s="21"/>
      <c r="Z7727" s="21"/>
    </row>
    <row r="7728">
      <c r="A7728" s="9">
        <f t="shared" si="1"/>
        <v>5619</v>
      </c>
      <c r="B7728" s="5" t="s">
        <v>4904</v>
      </c>
      <c r="C7728" s="6" t="s">
        <v>818</v>
      </c>
      <c r="D7728" s="21"/>
      <c r="E7728" s="21"/>
      <c r="F7728" s="21"/>
      <c r="G7728" s="21"/>
      <c r="H7728" s="21"/>
      <c r="I7728" s="21"/>
      <c r="J7728" s="21"/>
      <c r="K7728" s="21"/>
      <c r="L7728" s="21"/>
      <c r="M7728" s="21"/>
      <c r="N7728" s="21"/>
      <c r="O7728" s="21"/>
      <c r="P7728" s="21"/>
      <c r="Q7728" s="21"/>
      <c r="R7728" s="21"/>
      <c r="S7728" s="21"/>
      <c r="T7728" s="21"/>
      <c r="U7728" s="21"/>
      <c r="V7728" s="21"/>
      <c r="W7728" s="21"/>
      <c r="X7728" s="21"/>
      <c r="Y7728" s="21"/>
      <c r="Z7728" s="21"/>
    </row>
    <row r="7729">
      <c r="A7729" s="9">
        <f t="shared" si="1"/>
        <v>5620</v>
      </c>
      <c r="B7729" s="5" t="s">
        <v>4905</v>
      </c>
      <c r="C7729" s="6" t="s">
        <v>153</v>
      </c>
      <c r="D7729" s="21"/>
      <c r="E7729" s="21"/>
      <c r="F7729" s="21"/>
      <c r="G7729" s="21"/>
      <c r="H7729" s="21"/>
      <c r="I7729" s="21"/>
      <c r="J7729" s="21"/>
      <c r="K7729" s="21"/>
      <c r="L7729" s="21"/>
      <c r="M7729" s="21"/>
      <c r="N7729" s="21"/>
      <c r="O7729" s="21"/>
      <c r="P7729" s="21"/>
      <c r="Q7729" s="21"/>
      <c r="R7729" s="21"/>
      <c r="S7729" s="21"/>
      <c r="T7729" s="21"/>
      <c r="U7729" s="21"/>
      <c r="V7729" s="21"/>
      <c r="W7729" s="21"/>
      <c r="X7729" s="21"/>
      <c r="Y7729" s="21"/>
      <c r="Z7729" s="21"/>
    </row>
    <row r="7730">
      <c r="A7730" s="9">
        <f t="shared" si="1"/>
        <v>5620</v>
      </c>
      <c r="B7730" s="5" t="s">
        <v>4905</v>
      </c>
      <c r="C7730" s="6" t="s">
        <v>23637</v>
      </c>
      <c r="D7730" s="21"/>
      <c r="E7730" s="21"/>
      <c r="F7730" s="21"/>
      <c r="G7730" s="21"/>
      <c r="H7730" s="21"/>
      <c r="I7730" s="21"/>
      <c r="J7730" s="21"/>
      <c r="K7730" s="21"/>
      <c r="L7730" s="21"/>
      <c r="M7730" s="21"/>
      <c r="N7730" s="21"/>
      <c r="O7730" s="21"/>
      <c r="P7730" s="21"/>
      <c r="Q7730" s="21"/>
      <c r="R7730" s="21"/>
      <c r="S7730" s="21"/>
      <c r="T7730" s="21"/>
      <c r="U7730" s="21"/>
      <c r="V7730" s="21"/>
      <c r="W7730" s="21"/>
      <c r="X7730" s="21"/>
      <c r="Y7730" s="21"/>
      <c r="Z7730" s="21"/>
    </row>
    <row r="7731">
      <c r="A7731" s="9">
        <f t="shared" si="1"/>
        <v>5621</v>
      </c>
      <c r="B7731" s="8" t="s">
        <v>4906</v>
      </c>
      <c r="C7731" s="9" t="s">
        <v>818</v>
      </c>
      <c r="D7731" s="21"/>
      <c r="E7731" s="21"/>
      <c r="F7731" s="21"/>
      <c r="G7731" s="21"/>
      <c r="H7731" s="21"/>
      <c r="I7731" s="21"/>
      <c r="J7731" s="21"/>
      <c r="K7731" s="21"/>
      <c r="L7731" s="21"/>
      <c r="M7731" s="21"/>
      <c r="N7731" s="21"/>
      <c r="O7731" s="21"/>
      <c r="P7731" s="21"/>
      <c r="Q7731" s="21"/>
      <c r="R7731" s="21"/>
      <c r="S7731" s="21"/>
      <c r="T7731" s="21"/>
      <c r="U7731" s="21"/>
      <c r="V7731" s="21"/>
      <c r="W7731" s="21"/>
      <c r="X7731" s="21"/>
      <c r="Y7731" s="21"/>
      <c r="Z7731" s="21"/>
    </row>
    <row r="7732">
      <c r="A7732" s="9">
        <f t="shared" si="1"/>
        <v>5622</v>
      </c>
      <c r="B7732" s="8" t="s">
        <v>4907</v>
      </c>
      <c r="C7732" s="9" t="s">
        <v>818</v>
      </c>
      <c r="D7732" s="21"/>
      <c r="E7732" s="21"/>
      <c r="F7732" s="21"/>
      <c r="G7732" s="21"/>
      <c r="H7732" s="21"/>
      <c r="I7732" s="21"/>
      <c r="J7732" s="21"/>
      <c r="K7732" s="21"/>
      <c r="L7732" s="21"/>
      <c r="M7732" s="21"/>
      <c r="N7732" s="21"/>
      <c r="O7732" s="21"/>
      <c r="P7732" s="21"/>
      <c r="Q7732" s="21"/>
      <c r="R7732" s="21"/>
      <c r="S7732" s="21"/>
      <c r="T7732" s="21"/>
      <c r="U7732" s="21"/>
      <c r="V7732" s="21"/>
      <c r="W7732" s="21"/>
      <c r="X7732" s="21"/>
      <c r="Y7732" s="21"/>
      <c r="Z7732" s="21"/>
    </row>
    <row r="7733">
      <c r="A7733" s="9">
        <f t="shared" si="1"/>
        <v>5623</v>
      </c>
      <c r="B7733" s="8" t="s">
        <v>4908</v>
      </c>
      <c r="C7733" s="9" t="s">
        <v>1334</v>
      </c>
      <c r="D7733" s="21"/>
      <c r="E7733" s="21"/>
      <c r="F7733" s="21"/>
      <c r="G7733" s="21"/>
      <c r="H7733" s="21"/>
      <c r="I7733" s="21"/>
      <c r="J7733" s="21"/>
      <c r="K7733" s="21"/>
      <c r="L7733" s="21"/>
      <c r="M7733" s="21"/>
      <c r="N7733" s="21"/>
      <c r="O7733" s="21"/>
      <c r="P7733" s="21"/>
      <c r="Q7733" s="21"/>
      <c r="R7733" s="21"/>
      <c r="S7733" s="21"/>
      <c r="T7733" s="21"/>
      <c r="U7733" s="21"/>
      <c r="V7733" s="21"/>
      <c r="W7733" s="21"/>
      <c r="X7733" s="21"/>
      <c r="Y7733" s="21"/>
      <c r="Z7733" s="21"/>
    </row>
    <row r="7734">
      <c r="A7734" s="9">
        <f t="shared" si="1"/>
        <v>5624</v>
      </c>
      <c r="B7734" s="8" t="s">
        <v>4909</v>
      </c>
      <c r="C7734" s="9" t="s">
        <v>46</v>
      </c>
      <c r="D7734" s="21"/>
      <c r="E7734" s="21"/>
      <c r="F7734" s="21"/>
      <c r="G7734" s="21"/>
      <c r="H7734" s="21"/>
      <c r="I7734" s="21"/>
      <c r="J7734" s="21"/>
      <c r="K7734" s="21"/>
      <c r="L7734" s="21"/>
      <c r="M7734" s="21"/>
      <c r="N7734" s="21"/>
      <c r="O7734" s="21"/>
      <c r="P7734" s="21"/>
      <c r="Q7734" s="21"/>
      <c r="R7734" s="21"/>
      <c r="S7734" s="21"/>
      <c r="T7734" s="21"/>
      <c r="U7734" s="21"/>
      <c r="V7734" s="21"/>
      <c r="W7734" s="21"/>
      <c r="X7734" s="21"/>
      <c r="Y7734" s="21"/>
      <c r="Z7734" s="21"/>
    </row>
    <row r="7735">
      <c r="A7735" s="9">
        <f t="shared" si="1"/>
        <v>5625</v>
      </c>
      <c r="B7735" s="8" t="s">
        <v>4910</v>
      </c>
      <c r="C7735" s="9" t="s">
        <v>530</v>
      </c>
      <c r="D7735" s="21"/>
      <c r="E7735" s="21"/>
      <c r="F7735" s="21"/>
      <c r="G7735" s="21"/>
      <c r="H7735" s="21"/>
      <c r="I7735" s="21"/>
      <c r="J7735" s="21"/>
      <c r="K7735" s="21"/>
      <c r="L7735" s="21"/>
      <c r="M7735" s="21"/>
      <c r="N7735" s="21"/>
      <c r="O7735" s="21"/>
      <c r="P7735" s="21"/>
      <c r="Q7735" s="21"/>
      <c r="R7735" s="21"/>
      <c r="S7735" s="21"/>
      <c r="T7735" s="21"/>
      <c r="U7735" s="21"/>
      <c r="V7735" s="21"/>
      <c r="W7735" s="21"/>
      <c r="X7735" s="21"/>
      <c r="Y7735" s="21"/>
      <c r="Z7735" s="21"/>
    </row>
    <row r="7736">
      <c r="A7736" s="9">
        <f t="shared" si="1"/>
        <v>5626</v>
      </c>
      <c r="B7736" s="5" t="s">
        <v>4911</v>
      </c>
      <c r="C7736" s="6" t="s">
        <v>1124</v>
      </c>
      <c r="D7736" s="21"/>
      <c r="E7736" s="21"/>
      <c r="F7736" s="21"/>
      <c r="G7736" s="21"/>
      <c r="H7736" s="21"/>
      <c r="I7736" s="21"/>
      <c r="J7736" s="21"/>
      <c r="K7736" s="21"/>
      <c r="L7736" s="21"/>
      <c r="M7736" s="21"/>
      <c r="N7736" s="21"/>
      <c r="O7736" s="21"/>
      <c r="P7736" s="21"/>
      <c r="Q7736" s="21"/>
      <c r="R7736" s="21"/>
      <c r="S7736" s="21"/>
      <c r="T7736" s="21"/>
      <c r="U7736" s="21"/>
      <c r="V7736" s="21"/>
      <c r="W7736" s="21"/>
      <c r="X7736" s="21"/>
      <c r="Y7736" s="21"/>
      <c r="Z7736" s="21"/>
    </row>
    <row r="7737">
      <c r="A7737" s="9">
        <f t="shared" si="1"/>
        <v>5627</v>
      </c>
      <c r="B7737" s="5" t="s">
        <v>4912</v>
      </c>
      <c r="C7737" s="6" t="s">
        <v>1124</v>
      </c>
      <c r="D7737" s="21"/>
      <c r="E7737" s="21"/>
      <c r="F7737" s="21"/>
      <c r="G7737" s="21"/>
      <c r="H7737" s="21"/>
      <c r="I7737" s="21"/>
      <c r="J7737" s="21"/>
      <c r="K7737" s="21"/>
      <c r="L7737" s="21"/>
      <c r="M7737" s="21"/>
      <c r="N7737" s="21"/>
      <c r="O7737" s="21"/>
      <c r="P7737" s="21"/>
      <c r="Q7737" s="21"/>
      <c r="R7737" s="21"/>
      <c r="S7737" s="21"/>
      <c r="T7737" s="21"/>
      <c r="U7737" s="21"/>
      <c r="V7737" s="21"/>
      <c r="W7737" s="21"/>
      <c r="X7737" s="21"/>
      <c r="Y7737" s="21"/>
      <c r="Z7737" s="21"/>
    </row>
    <row r="7738">
      <c r="A7738" s="9">
        <f t="shared" si="1"/>
        <v>5628</v>
      </c>
      <c r="B7738" s="5" t="s">
        <v>4913</v>
      </c>
      <c r="C7738" s="6" t="s">
        <v>989</v>
      </c>
      <c r="D7738" s="21"/>
      <c r="E7738" s="21"/>
      <c r="F7738" s="21"/>
      <c r="G7738" s="21"/>
      <c r="H7738" s="21"/>
      <c r="I7738" s="21"/>
      <c r="J7738" s="21"/>
      <c r="K7738" s="21"/>
      <c r="L7738" s="21"/>
      <c r="M7738" s="21"/>
      <c r="N7738" s="21"/>
      <c r="O7738" s="21"/>
      <c r="P7738" s="21"/>
      <c r="Q7738" s="21"/>
      <c r="R7738" s="21"/>
      <c r="S7738" s="21"/>
      <c r="T7738" s="21"/>
      <c r="U7738" s="21"/>
      <c r="V7738" s="21"/>
      <c r="W7738" s="21"/>
      <c r="X7738" s="21"/>
      <c r="Y7738" s="21"/>
      <c r="Z7738" s="21"/>
    </row>
    <row r="7739">
      <c r="A7739" s="9">
        <f t="shared" si="1"/>
        <v>5629</v>
      </c>
      <c r="B7739" s="8" t="s">
        <v>4914</v>
      </c>
      <c r="C7739" s="9" t="s">
        <v>818</v>
      </c>
      <c r="D7739" s="21"/>
      <c r="E7739" s="21"/>
      <c r="F7739" s="21"/>
      <c r="G7739" s="21"/>
      <c r="H7739" s="21"/>
      <c r="I7739" s="21"/>
      <c r="J7739" s="21"/>
      <c r="K7739" s="21"/>
      <c r="L7739" s="21"/>
      <c r="M7739" s="21"/>
      <c r="N7739" s="21"/>
      <c r="O7739" s="21"/>
      <c r="P7739" s="21"/>
      <c r="Q7739" s="21"/>
      <c r="R7739" s="21"/>
      <c r="S7739" s="21"/>
      <c r="T7739" s="21"/>
      <c r="U7739" s="21"/>
      <c r="V7739" s="21"/>
      <c r="W7739" s="21"/>
      <c r="X7739" s="21"/>
      <c r="Y7739" s="21"/>
      <c r="Z7739" s="21"/>
    </row>
    <row r="7740">
      <c r="A7740" s="9">
        <f t="shared" si="1"/>
        <v>5630</v>
      </c>
      <c r="B7740" s="5" t="s">
        <v>4915</v>
      </c>
      <c r="C7740" s="6" t="s">
        <v>336</v>
      </c>
      <c r="D7740" s="21"/>
      <c r="E7740" s="21"/>
      <c r="F7740" s="21"/>
      <c r="G7740" s="21"/>
      <c r="H7740" s="21"/>
      <c r="I7740" s="21"/>
      <c r="J7740" s="21"/>
      <c r="K7740" s="21"/>
      <c r="L7740" s="21"/>
      <c r="M7740" s="21"/>
      <c r="N7740" s="21"/>
      <c r="O7740" s="21"/>
      <c r="P7740" s="21"/>
      <c r="Q7740" s="21"/>
      <c r="R7740" s="21"/>
      <c r="S7740" s="21"/>
      <c r="T7740" s="21"/>
      <c r="U7740" s="21"/>
      <c r="V7740" s="21"/>
      <c r="W7740" s="21"/>
      <c r="X7740" s="21"/>
      <c r="Y7740" s="21"/>
      <c r="Z7740" s="21"/>
    </row>
    <row r="7741">
      <c r="A7741" s="9">
        <f t="shared" si="1"/>
        <v>5630</v>
      </c>
      <c r="B7741" s="5" t="s">
        <v>4915</v>
      </c>
      <c r="C7741" s="6" t="s">
        <v>23637</v>
      </c>
      <c r="D7741" s="21"/>
      <c r="E7741" s="21"/>
      <c r="F7741" s="21"/>
      <c r="G7741" s="21"/>
      <c r="H7741" s="21"/>
      <c r="I7741" s="21"/>
      <c r="J7741" s="21"/>
      <c r="K7741" s="21"/>
      <c r="L7741" s="21"/>
      <c r="M7741" s="21"/>
      <c r="N7741" s="21"/>
      <c r="O7741" s="21"/>
      <c r="P7741" s="21"/>
      <c r="Q7741" s="21"/>
      <c r="R7741" s="21"/>
      <c r="S7741" s="21"/>
      <c r="T7741" s="21"/>
      <c r="U7741" s="21"/>
      <c r="V7741" s="21"/>
      <c r="W7741" s="21"/>
      <c r="X7741" s="21"/>
      <c r="Y7741" s="21"/>
      <c r="Z7741" s="21"/>
    </row>
    <row r="7742">
      <c r="A7742" s="9">
        <f t="shared" si="1"/>
        <v>5631</v>
      </c>
      <c r="B7742" s="5" t="s">
        <v>4916</v>
      </c>
      <c r="C7742" s="6" t="s">
        <v>179</v>
      </c>
      <c r="D7742" s="21"/>
      <c r="E7742" s="21"/>
      <c r="F7742" s="21"/>
      <c r="G7742" s="21"/>
      <c r="H7742" s="21"/>
      <c r="I7742" s="21"/>
      <c r="J7742" s="21"/>
      <c r="K7742" s="21"/>
      <c r="L7742" s="21"/>
      <c r="M7742" s="21"/>
      <c r="N7742" s="21"/>
      <c r="O7742" s="21"/>
      <c r="P7742" s="21"/>
      <c r="Q7742" s="21"/>
      <c r="R7742" s="21"/>
      <c r="S7742" s="21"/>
      <c r="T7742" s="21"/>
      <c r="U7742" s="21"/>
      <c r="V7742" s="21"/>
      <c r="W7742" s="21"/>
      <c r="X7742" s="21"/>
      <c r="Y7742" s="21"/>
      <c r="Z7742" s="21"/>
    </row>
    <row r="7743">
      <c r="A7743" s="9">
        <f t="shared" si="1"/>
        <v>5631</v>
      </c>
      <c r="B7743" s="5" t="s">
        <v>4916</v>
      </c>
      <c r="C7743" s="6" t="s">
        <v>23637</v>
      </c>
      <c r="D7743" s="21"/>
      <c r="E7743" s="21"/>
      <c r="F7743" s="21"/>
      <c r="G7743" s="21"/>
      <c r="H7743" s="21"/>
      <c r="I7743" s="21"/>
      <c r="J7743" s="21"/>
      <c r="K7743" s="21"/>
      <c r="L7743" s="21"/>
      <c r="M7743" s="21"/>
      <c r="N7743" s="21"/>
      <c r="O7743" s="21"/>
      <c r="P7743" s="21"/>
      <c r="Q7743" s="21"/>
      <c r="R7743" s="21"/>
      <c r="S7743" s="21"/>
      <c r="T7743" s="21"/>
      <c r="U7743" s="21"/>
      <c r="V7743" s="21"/>
      <c r="W7743" s="21"/>
      <c r="X7743" s="21"/>
      <c r="Y7743" s="21"/>
      <c r="Z7743" s="21"/>
    </row>
    <row r="7744">
      <c r="A7744" s="9">
        <f t="shared" si="1"/>
        <v>5632</v>
      </c>
      <c r="B7744" s="25" t="s">
        <v>24566</v>
      </c>
      <c r="C7744" s="26" t="s">
        <v>487</v>
      </c>
      <c r="D7744" s="21"/>
      <c r="E7744" s="21"/>
      <c r="F7744" s="21"/>
      <c r="G7744" s="21"/>
      <c r="H7744" s="21"/>
      <c r="I7744" s="21"/>
      <c r="J7744" s="21"/>
      <c r="K7744" s="21"/>
      <c r="L7744" s="21"/>
      <c r="M7744" s="21"/>
      <c r="N7744" s="21"/>
      <c r="O7744" s="21"/>
      <c r="P7744" s="21"/>
      <c r="Q7744" s="21"/>
      <c r="R7744" s="21"/>
      <c r="S7744" s="21"/>
      <c r="T7744" s="21"/>
      <c r="U7744" s="21"/>
      <c r="V7744" s="21"/>
      <c r="W7744" s="21"/>
      <c r="X7744" s="21"/>
      <c r="Y7744" s="21"/>
      <c r="Z7744" s="21"/>
    </row>
    <row r="7745">
      <c r="A7745" s="9">
        <f t="shared" si="1"/>
        <v>5632</v>
      </c>
      <c r="B7745" s="27" t="s">
        <v>24566</v>
      </c>
      <c r="C7745" s="28" t="s">
        <v>23637</v>
      </c>
      <c r="D7745" s="21"/>
      <c r="E7745" s="21"/>
      <c r="F7745" s="21"/>
      <c r="G7745" s="21"/>
      <c r="H7745" s="21"/>
      <c r="I7745" s="21"/>
      <c r="J7745" s="21"/>
      <c r="K7745" s="21"/>
      <c r="L7745" s="21"/>
      <c r="M7745" s="21"/>
      <c r="N7745" s="21"/>
      <c r="O7745" s="21"/>
      <c r="P7745" s="21"/>
      <c r="Q7745" s="21"/>
      <c r="R7745" s="21"/>
      <c r="S7745" s="21"/>
      <c r="T7745" s="21"/>
      <c r="U7745" s="21"/>
      <c r="V7745" s="21"/>
      <c r="W7745" s="21"/>
      <c r="X7745" s="21"/>
      <c r="Y7745" s="21"/>
      <c r="Z7745" s="21"/>
    </row>
    <row r="7746">
      <c r="A7746" s="9">
        <f t="shared" si="1"/>
        <v>5633</v>
      </c>
      <c r="B7746" s="8" t="s">
        <v>4917</v>
      </c>
      <c r="C7746" s="9" t="s">
        <v>818</v>
      </c>
      <c r="D7746" s="21"/>
      <c r="E7746" s="21"/>
      <c r="F7746" s="21"/>
      <c r="G7746" s="21"/>
      <c r="H7746" s="21"/>
      <c r="I7746" s="21"/>
      <c r="J7746" s="21"/>
      <c r="K7746" s="21"/>
      <c r="L7746" s="21"/>
      <c r="M7746" s="21"/>
      <c r="N7746" s="21"/>
      <c r="O7746" s="21"/>
      <c r="P7746" s="21"/>
      <c r="Q7746" s="21"/>
      <c r="R7746" s="21"/>
      <c r="S7746" s="21"/>
      <c r="T7746" s="21"/>
      <c r="U7746" s="21"/>
      <c r="V7746" s="21"/>
      <c r="W7746" s="21"/>
      <c r="X7746" s="21"/>
      <c r="Y7746" s="21"/>
      <c r="Z7746" s="21"/>
    </row>
    <row r="7747">
      <c r="A7747" s="9">
        <f t="shared" si="1"/>
        <v>5634</v>
      </c>
      <c r="B7747" s="5" t="s">
        <v>4918</v>
      </c>
      <c r="C7747" s="6" t="s">
        <v>328</v>
      </c>
      <c r="D7747" s="21"/>
      <c r="E7747" s="21"/>
      <c r="F7747" s="21"/>
      <c r="G7747" s="21"/>
      <c r="H7747" s="21"/>
      <c r="I7747" s="21"/>
      <c r="J7747" s="21"/>
      <c r="K7747" s="21"/>
      <c r="L7747" s="21"/>
      <c r="M7747" s="21"/>
      <c r="N7747" s="21"/>
      <c r="O7747" s="21"/>
      <c r="P7747" s="21"/>
      <c r="Q7747" s="21"/>
      <c r="R7747" s="21"/>
      <c r="S7747" s="21"/>
      <c r="T7747" s="21"/>
      <c r="U7747" s="21"/>
      <c r="V7747" s="21"/>
      <c r="W7747" s="21"/>
      <c r="X7747" s="21"/>
      <c r="Y7747" s="21"/>
      <c r="Z7747" s="21"/>
    </row>
    <row r="7748">
      <c r="A7748" s="9">
        <f t="shared" si="1"/>
        <v>5634</v>
      </c>
      <c r="B7748" s="5" t="s">
        <v>4918</v>
      </c>
      <c r="C7748" s="6" t="s">
        <v>23637</v>
      </c>
      <c r="D7748" s="21"/>
      <c r="E7748" s="21"/>
      <c r="F7748" s="21"/>
      <c r="G7748" s="21"/>
      <c r="H7748" s="21"/>
      <c r="I7748" s="21"/>
      <c r="J7748" s="21"/>
      <c r="K7748" s="21"/>
      <c r="L7748" s="21"/>
      <c r="M7748" s="21"/>
      <c r="N7748" s="21"/>
      <c r="O7748" s="21"/>
      <c r="P7748" s="21"/>
      <c r="Q7748" s="21"/>
      <c r="R7748" s="21"/>
      <c r="S7748" s="21"/>
      <c r="T7748" s="21"/>
      <c r="U7748" s="21"/>
      <c r="V7748" s="21"/>
      <c r="W7748" s="21"/>
      <c r="X7748" s="21"/>
      <c r="Y7748" s="21"/>
      <c r="Z7748" s="21"/>
    </row>
    <row r="7749">
      <c r="A7749" s="9">
        <f t="shared" si="1"/>
        <v>5635</v>
      </c>
      <c r="B7749" s="5" t="s">
        <v>4919</v>
      </c>
      <c r="C7749" s="6" t="s">
        <v>818</v>
      </c>
      <c r="D7749" s="21"/>
      <c r="E7749" s="21"/>
      <c r="F7749" s="21"/>
      <c r="G7749" s="21"/>
      <c r="H7749" s="21"/>
      <c r="I7749" s="21"/>
      <c r="J7749" s="21"/>
      <c r="K7749" s="21"/>
      <c r="L7749" s="21"/>
      <c r="M7749" s="21"/>
      <c r="N7749" s="21"/>
      <c r="O7749" s="21"/>
      <c r="P7749" s="21"/>
      <c r="Q7749" s="21"/>
      <c r="R7749" s="21"/>
      <c r="S7749" s="21"/>
      <c r="T7749" s="21"/>
      <c r="U7749" s="21"/>
      <c r="V7749" s="21"/>
      <c r="W7749" s="21"/>
      <c r="X7749" s="21"/>
      <c r="Y7749" s="21"/>
      <c r="Z7749" s="21"/>
    </row>
    <row r="7750">
      <c r="A7750" s="9">
        <f t="shared" si="1"/>
        <v>5636</v>
      </c>
      <c r="B7750" s="5" t="s">
        <v>4920</v>
      </c>
      <c r="C7750" s="6" t="s">
        <v>32</v>
      </c>
      <c r="D7750" s="21"/>
      <c r="E7750" s="21"/>
      <c r="F7750" s="21"/>
      <c r="G7750" s="21"/>
      <c r="H7750" s="21"/>
      <c r="I7750" s="21"/>
      <c r="J7750" s="21"/>
      <c r="K7750" s="21"/>
      <c r="L7750" s="21"/>
      <c r="M7750" s="21"/>
      <c r="N7750" s="21"/>
      <c r="O7750" s="21"/>
      <c r="P7750" s="21"/>
      <c r="Q7750" s="21"/>
      <c r="R7750" s="21"/>
      <c r="S7750" s="21"/>
      <c r="T7750" s="21"/>
      <c r="U7750" s="21"/>
      <c r="V7750" s="21"/>
      <c r="W7750" s="21"/>
      <c r="X7750" s="21"/>
      <c r="Y7750" s="21"/>
      <c r="Z7750" s="21"/>
    </row>
    <row r="7751">
      <c r="A7751" s="9">
        <f t="shared" si="1"/>
        <v>5637</v>
      </c>
      <c r="B7751" s="25" t="s">
        <v>24567</v>
      </c>
      <c r="C7751" s="26" t="s">
        <v>10122</v>
      </c>
      <c r="D7751" s="21"/>
      <c r="E7751" s="21"/>
      <c r="F7751" s="21"/>
      <c r="G7751" s="21"/>
      <c r="H7751" s="21"/>
      <c r="I7751" s="21"/>
      <c r="J7751" s="21"/>
      <c r="K7751" s="21"/>
      <c r="L7751" s="21"/>
      <c r="M7751" s="21"/>
      <c r="N7751" s="21"/>
      <c r="O7751" s="21"/>
      <c r="P7751" s="21"/>
      <c r="Q7751" s="21"/>
      <c r="R7751" s="21"/>
      <c r="S7751" s="21"/>
      <c r="T7751" s="21"/>
      <c r="U7751" s="21"/>
      <c r="V7751" s="21"/>
      <c r="W7751" s="21"/>
      <c r="X7751" s="21"/>
      <c r="Y7751" s="21"/>
      <c r="Z7751" s="21"/>
    </row>
    <row r="7752">
      <c r="A7752" s="9">
        <f t="shared" si="1"/>
        <v>5637</v>
      </c>
      <c r="B7752" s="27" t="s">
        <v>24567</v>
      </c>
      <c r="C7752" s="28" t="s">
        <v>23637</v>
      </c>
      <c r="D7752" s="21"/>
      <c r="E7752" s="21"/>
      <c r="F7752" s="21"/>
      <c r="G7752" s="21"/>
      <c r="H7752" s="21"/>
      <c r="I7752" s="21"/>
      <c r="J7752" s="21"/>
      <c r="K7752" s="21"/>
      <c r="L7752" s="21"/>
      <c r="M7752" s="21"/>
      <c r="N7752" s="21"/>
      <c r="O7752" s="21"/>
      <c r="P7752" s="21"/>
      <c r="Q7752" s="21"/>
      <c r="R7752" s="21"/>
      <c r="S7752" s="21"/>
      <c r="T7752" s="21"/>
      <c r="U7752" s="21"/>
      <c r="V7752" s="21"/>
      <c r="W7752" s="21"/>
      <c r="X7752" s="21"/>
      <c r="Y7752" s="21"/>
      <c r="Z7752" s="21"/>
    </row>
    <row r="7753">
      <c r="A7753" s="9">
        <f t="shared" si="1"/>
        <v>5638</v>
      </c>
      <c r="B7753" s="25" t="s">
        <v>24568</v>
      </c>
      <c r="C7753" s="26" t="s">
        <v>4721</v>
      </c>
      <c r="D7753" s="21"/>
      <c r="E7753" s="21"/>
      <c r="F7753" s="21"/>
      <c r="G7753" s="21"/>
      <c r="H7753" s="21"/>
      <c r="I7753" s="21"/>
      <c r="J7753" s="21"/>
      <c r="K7753" s="21"/>
      <c r="L7753" s="21"/>
      <c r="M7753" s="21"/>
      <c r="N7753" s="21"/>
      <c r="O7753" s="21"/>
      <c r="P7753" s="21"/>
      <c r="Q7753" s="21"/>
      <c r="R7753" s="21"/>
      <c r="S7753" s="21"/>
      <c r="T7753" s="21"/>
      <c r="U7753" s="21"/>
      <c r="V7753" s="21"/>
      <c r="W7753" s="21"/>
      <c r="X7753" s="21"/>
      <c r="Y7753" s="21"/>
      <c r="Z7753" s="21"/>
    </row>
    <row r="7754">
      <c r="A7754" s="9">
        <f t="shared" si="1"/>
        <v>5639</v>
      </c>
      <c r="B7754" s="25" t="s">
        <v>24569</v>
      </c>
      <c r="C7754" s="26" t="s">
        <v>23845</v>
      </c>
      <c r="D7754" s="21"/>
      <c r="E7754" s="21"/>
      <c r="F7754" s="21"/>
      <c r="G7754" s="21"/>
      <c r="H7754" s="21"/>
      <c r="I7754" s="21"/>
      <c r="J7754" s="21"/>
      <c r="K7754" s="21"/>
      <c r="L7754" s="21"/>
      <c r="M7754" s="21"/>
      <c r="N7754" s="21"/>
      <c r="O7754" s="21"/>
      <c r="P7754" s="21"/>
      <c r="Q7754" s="21"/>
      <c r="R7754" s="21"/>
      <c r="S7754" s="21"/>
      <c r="T7754" s="21"/>
      <c r="U7754" s="21"/>
      <c r="V7754" s="21"/>
      <c r="W7754" s="21"/>
      <c r="X7754" s="21"/>
      <c r="Y7754" s="21"/>
      <c r="Z7754" s="21"/>
    </row>
    <row r="7755">
      <c r="A7755" s="9">
        <f t="shared" si="1"/>
        <v>5640</v>
      </c>
      <c r="B7755" s="5" t="s">
        <v>4921</v>
      </c>
      <c r="C7755" s="6" t="s">
        <v>471</v>
      </c>
      <c r="D7755" s="21"/>
      <c r="E7755" s="21"/>
      <c r="F7755" s="21"/>
      <c r="G7755" s="21"/>
      <c r="H7755" s="21"/>
      <c r="I7755" s="21"/>
      <c r="J7755" s="21"/>
      <c r="K7755" s="21"/>
      <c r="L7755" s="21"/>
      <c r="M7755" s="21"/>
      <c r="N7755" s="21"/>
      <c r="O7755" s="21"/>
      <c r="P7755" s="21"/>
      <c r="Q7755" s="21"/>
      <c r="R7755" s="21"/>
      <c r="S7755" s="21"/>
      <c r="T7755" s="21"/>
      <c r="U7755" s="21"/>
      <c r="V7755" s="21"/>
      <c r="W7755" s="21"/>
      <c r="X7755" s="21"/>
      <c r="Y7755" s="21"/>
      <c r="Z7755" s="21"/>
    </row>
    <row r="7756">
      <c r="A7756" s="9">
        <f t="shared" si="1"/>
        <v>5641</v>
      </c>
      <c r="B7756" s="25" t="s">
        <v>24570</v>
      </c>
      <c r="C7756" s="26" t="s">
        <v>8541</v>
      </c>
      <c r="D7756" s="21"/>
      <c r="E7756" s="21"/>
      <c r="F7756" s="21"/>
      <c r="G7756" s="21"/>
      <c r="H7756" s="21"/>
      <c r="I7756" s="21"/>
      <c r="J7756" s="21"/>
      <c r="K7756" s="21"/>
      <c r="L7756" s="21"/>
      <c r="M7756" s="21"/>
      <c r="N7756" s="21"/>
      <c r="O7756" s="21"/>
      <c r="P7756" s="21"/>
      <c r="Q7756" s="21"/>
      <c r="R7756" s="21"/>
      <c r="S7756" s="21"/>
      <c r="T7756" s="21"/>
      <c r="U7756" s="21"/>
      <c r="V7756" s="21"/>
      <c r="W7756" s="21"/>
      <c r="X7756" s="21"/>
      <c r="Y7756" s="21"/>
      <c r="Z7756" s="21"/>
    </row>
    <row r="7757">
      <c r="A7757" s="9">
        <f t="shared" si="1"/>
        <v>5642</v>
      </c>
      <c r="B7757" s="5" t="s">
        <v>4922</v>
      </c>
      <c r="C7757" s="6" t="s">
        <v>4</v>
      </c>
      <c r="D7757" s="21"/>
      <c r="E7757" s="21"/>
      <c r="F7757" s="21"/>
      <c r="G7757" s="21"/>
      <c r="H7757" s="21"/>
      <c r="I7757" s="21"/>
      <c r="J7757" s="21"/>
      <c r="K7757" s="21"/>
      <c r="L7757" s="21"/>
      <c r="M7757" s="21"/>
      <c r="N7757" s="21"/>
      <c r="O7757" s="21"/>
      <c r="P7757" s="21"/>
      <c r="Q7757" s="21"/>
      <c r="R7757" s="21"/>
      <c r="S7757" s="21"/>
      <c r="T7757" s="21"/>
      <c r="U7757" s="21"/>
      <c r="V7757" s="21"/>
      <c r="W7757" s="21"/>
      <c r="X7757" s="21"/>
      <c r="Y7757" s="21"/>
      <c r="Z7757" s="21"/>
    </row>
    <row r="7758">
      <c r="A7758" s="9">
        <f t="shared" si="1"/>
        <v>5643</v>
      </c>
      <c r="B7758" s="8" t="s">
        <v>4923</v>
      </c>
      <c r="C7758" s="9" t="s">
        <v>188</v>
      </c>
      <c r="D7758" s="21"/>
      <c r="E7758" s="21"/>
      <c r="F7758" s="21"/>
      <c r="G7758" s="21"/>
      <c r="H7758" s="21"/>
      <c r="I7758" s="21"/>
      <c r="J7758" s="21"/>
      <c r="K7758" s="21"/>
      <c r="L7758" s="21"/>
      <c r="M7758" s="21"/>
      <c r="N7758" s="21"/>
      <c r="O7758" s="21"/>
      <c r="P7758" s="21"/>
      <c r="Q7758" s="21"/>
      <c r="R7758" s="21"/>
      <c r="S7758" s="21"/>
      <c r="T7758" s="21"/>
      <c r="U7758" s="21"/>
      <c r="V7758" s="21"/>
      <c r="W7758" s="21"/>
      <c r="X7758" s="21"/>
      <c r="Y7758" s="21"/>
      <c r="Z7758" s="21"/>
    </row>
    <row r="7759">
      <c r="A7759" s="9">
        <f t="shared" si="1"/>
        <v>5644</v>
      </c>
      <c r="B7759" s="8" t="s">
        <v>4924</v>
      </c>
      <c r="C7759" s="9" t="s">
        <v>10</v>
      </c>
      <c r="D7759" s="21"/>
      <c r="E7759" s="21"/>
      <c r="F7759" s="21"/>
      <c r="G7759" s="21"/>
      <c r="H7759" s="21"/>
      <c r="I7759" s="21"/>
      <c r="J7759" s="21"/>
      <c r="K7759" s="21"/>
      <c r="L7759" s="21"/>
      <c r="M7759" s="21"/>
      <c r="N7759" s="21"/>
      <c r="O7759" s="21"/>
      <c r="P7759" s="21"/>
      <c r="Q7759" s="21"/>
      <c r="R7759" s="21"/>
      <c r="S7759" s="21"/>
      <c r="T7759" s="21"/>
      <c r="U7759" s="21"/>
      <c r="V7759" s="21"/>
      <c r="W7759" s="21"/>
      <c r="X7759" s="21"/>
      <c r="Y7759" s="21"/>
      <c r="Z7759" s="21"/>
    </row>
    <row r="7760">
      <c r="A7760" s="9">
        <f t="shared" si="1"/>
        <v>5644</v>
      </c>
      <c r="B7760" s="8" t="s">
        <v>4924</v>
      </c>
      <c r="C7760" s="9" t="s">
        <v>22</v>
      </c>
      <c r="D7760" s="21"/>
      <c r="E7760" s="21"/>
      <c r="F7760" s="21"/>
      <c r="G7760" s="21"/>
      <c r="H7760" s="21"/>
      <c r="I7760" s="21"/>
      <c r="J7760" s="21"/>
      <c r="K7760" s="21"/>
      <c r="L7760" s="21"/>
      <c r="M7760" s="21"/>
      <c r="N7760" s="21"/>
      <c r="O7760" s="21"/>
      <c r="P7760" s="21"/>
      <c r="Q7760" s="21"/>
      <c r="R7760" s="21"/>
      <c r="S7760" s="21"/>
      <c r="T7760" s="21"/>
      <c r="U7760" s="21"/>
      <c r="V7760" s="21"/>
      <c r="W7760" s="21"/>
      <c r="X7760" s="21"/>
      <c r="Y7760" s="21"/>
      <c r="Z7760" s="21"/>
    </row>
    <row r="7761">
      <c r="A7761" s="9">
        <f t="shared" si="1"/>
        <v>5644</v>
      </c>
      <c r="B7761" s="8" t="s">
        <v>4924</v>
      </c>
      <c r="C7761" s="9" t="s">
        <v>25</v>
      </c>
      <c r="D7761" s="21"/>
      <c r="E7761" s="21"/>
      <c r="F7761" s="21"/>
      <c r="G7761" s="21"/>
      <c r="H7761" s="21"/>
      <c r="I7761" s="21"/>
      <c r="J7761" s="21"/>
      <c r="K7761" s="21"/>
      <c r="L7761" s="21"/>
      <c r="M7761" s="21"/>
      <c r="N7761" s="21"/>
      <c r="O7761" s="21"/>
      <c r="P7761" s="21"/>
      <c r="Q7761" s="21"/>
      <c r="R7761" s="21"/>
      <c r="S7761" s="21"/>
      <c r="T7761" s="21"/>
      <c r="U7761" s="21"/>
      <c r="V7761" s="21"/>
      <c r="W7761" s="21"/>
      <c r="X7761" s="21"/>
      <c r="Y7761" s="21"/>
      <c r="Z7761" s="21"/>
    </row>
    <row r="7762">
      <c r="A7762" s="9">
        <f t="shared" si="1"/>
        <v>5644</v>
      </c>
      <c r="B7762" s="8" t="s">
        <v>4924</v>
      </c>
      <c r="C7762" s="9" t="s">
        <v>24</v>
      </c>
      <c r="D7762" s="21"/>
      <c r="E7762" s="21"/>
      <c r="F7762" s="21"/>
      <c r="G7762" s="21"/>
      <c r="H7762" s="21"/>
      <c r="I7762" s="21"/>
      <c r="J7762" s="21"/>
      <c r="K7762" s="21"/>
      <c r="L7762" s="21"/>
      <c r="M7762" s="21"/>
      <c r="N7762" s="21"/>
      <c r="O7762" s="21"/>
      <c r="P7762" s="21"/>
      <c r="Q7762" s="21"/>
      <c r="R7762" s="21"/>
      <c r="S7762" s="21"/>
      <c r="T7762" s="21"/>
      <c r="U7762" s="21"/>
      <c r="V7762" s="21"/>
      <c r="W7762" s="21"/>
      <c r="X7762" s="21"/>
      <c r="Y7762" s="21"/>
      <c r="Z7762" s="21"/>
    </row>
    <row r="7763">
      <c r="A7763" s="9">
        <f t="shared" si="1"/>
        <v>5644</v>
      </c>
      <c r="B7763" s="8" t="s">
        <v>4924</v>
      </c>
      <c r="C7763" s="6" t="s">
        <v>153</v>
      </c>
      <c r="D7763" s="21"/>
      <c r="E7763" s="21"/>
      <c r="F7763" s="21"/>
      <c r="G7763" s="21"/>
      <c r="H7763" s="21"/>
      <c r="I7763" s="21"/>
      <c r="J7763" s="21"/>
      <c r="K7763" s="21"/>
      <c r="L7763" s="21"/>
      <c r="M7763" s="21"/>
      <c r="N7763" s="21"/>
      <c r="O7763" s="21"/>
      <c r="P7763" s="21"/>
      <c r="Q7763" s="21"/>
      <c r="R7763" s="21"/>
      <c r="S7763" s="21"/>
      <c r="T7763" s="21"/>
      <c r="U7763" s="21"/>
      <c r="V7763" s="21"/>
      <c r="W7763" s="21"/>
      <c r="X7763" s="21"/>
      <c r="Y7763" s="21"/>
      <c r="Z7763" s="21"/>
    </row>
    <row r="7764">
      <c r="A7764" s="9">
        <f t="shared" si="1"/>
        <v>5644</v>
      </c>
      <c r="B7764" s="8" t="s">
        <v>4924</v>
      </c>
      <c r="C7764" s="6" t="s">
        <v>23637</v>
      </c>
      <c r="D7764" s="21"/>
      <c r="E7764" s="21"/>
      <c r="F7764" s="21"/>
      <c r="G7764" s="21"/>
      <c r="H7764" s="21"/>
      <c r="I7764" s="21"/>
      <c r="J7764" s="21"/>
      <c r="K7764" s="21"/>
      <c r="L7764" s="21"/>
      <c r="M7764" s="21"/>
      <c r="N7764" s="21"/>
      <c r="O7764" s="21"/>
      <c r="P7764" s="21"/>
      <c r="Q7764" s="21"/>
      <c r="R7764" s="21"/>
      <c r="S7764" s="21"/>
      <c r="T7764" s="21"/>
      <c r="U7764" s="21"/>
      <c r="V7764" s="21"/>
      <c r="W7764" s="21"/>
      <c r="X7764" s="21"/>
      <c r="Y7764" s="21"/>
      <c r="Z7764" s="21"/>
    </row>
    <row r="7765">
      <c r="A7765" s="9">
        <f t="shared" si="1"/>
        <v>5645</v>
      </c>
      <c r="B7765" s="8" t="s">
        <v>4925</v>
      </c>
      <c r="C7765" s="9" t="s">
        <v>24</v>
      </c>
      <c r="D7765" s="21"/>
      <c r="E7765" s="21"/>
      <c r="F7765" s="21"/>
      <c r="G7765" s="21"/>
      <c r="H7765" s="21"/>
      <c r="I7765" s="21"/>
      <c r="J7765" s="21"/>
      <c r="K7765" s="21"/>
      <c r="L7765" s="21"/>
      <c r="M7765" s="21"/>
      <c r="N7765" s="21"/>
      <c r="O7765" s="21"/>
      <c r="P7765" s="21"/>
      <c r="Q7765" s="21"/>
      <c r="R7765" s="21"/>
      <c r="S7765" s="21"/>
      <c r="T7765" s="21"/>
      <c r="U7765" s="21"/>
      <c r="V7765" s="21"/>
      <c r="W7765" s="21"/>
      <c r="X7765" s="21"/>
      <c r="Y7765" s="21"/>
      <c r="Z7765" s="21"/>
    </row>
    <row r="7766">
      <c r="A7766" s="9">
        <f t="shared" si="1"/>
        <v>5646</v>
      </c>
      <c r="B7766" s="8" t="s">
        <v>4926</v>
      </c>
      <c r="C7766" s="9" t="s">
        <v>1042</v>
      </c>
      <c r="D7766" s="21"/>
      <c r="E7766" s="21"/>
      <c r="F7766" s="21"/>
      <c r="G7766" s="21"/>
      <c r="H7766" s="21"/>
      <c r="I7766" s="21"/>
      <c r="J7766" s="21"/>
      <c r="K7766" s="21"/>
      <c r="L7766" s="21"/>
      <c r="M7766" s="21"/>
      <c r="N7766" s="21"/>
      <c r="O7766" s="21"/>
      <c r="P7766" s="21"/>
      <c r="Q7766" s="21"/>
      <c r="R7766" s="21"/>
      <c r="S7766" s="21"/>
      <c r="T7766" s="21"/>
      <c r="U7766" s="21"/>
      <c r="V7766" s="21"/>
      <c r="W7766" s="21"/>
      <c r="X7766" s="21"/>
      <c r="Y7766" s="21"/>
      <c r="Z7766" s="21"/>
    </row>
    <row r="7767">
      <c r="A7767" s="9">
        <f t="shared" si="1"/>
        <v>5647</v>
      </c>
      <c r="B7767" s="5" t="s">
        <v>4927</v>
      </c>
      <c r="C7767" s="6" t="s">
        <v>538</v>
      </c>
      <c r="D7767" s="21"/>
      <c r="E7767" s="21"/>
      <c r="F7767" s="21"/>
      <c r="G7767" s="21"/>
      <c r="H7767" s="21"/>
      <c r="I7767" s="21"/>
      <c r="J7767" s="21"/>
      <c r="K7767" s="21"/>
      <c r="L7767" s="21"/>
      <c r="M7767" s="21"/>
      <c r="N7767" s="21"/>
      <c r="O7767" s="21"/>
      <c r="P7767" s="21"/>
      <c r="Q7767" s="21"/>
      <c r="R7767" s="21"/>
      <c r="S7767" s="21"/>
      <c r="T7767" s="21"/>
      <c r="U7767" s="21"/>
      <c r="V7767" s="21"/>
      <c r="W7767" s="21"/>
      <c r="X7767" s="21"/>
      <c r="Y7767" s="21"/>
      <c r="Z7767" s="21"/>
    </row>
    <row r="7768">
      <c r="A7768" s="9">
        <f t="shared" si="1"/>
        <v>5647</v>
      </c>
      <c r="B7768" s="5" t="s">
        <v>4927</v>
      </c>
      <c r="C7768" s="6" t="s">
        <v>23628</v>
      </c>
      <c r="D7768" s="21"/>
      <c r="E7768" s="21"/>
      <c r="F7768" s="21"/>
      <c r="G7768" s="21"/>
      <c r="H7768" s="21"/>
      <c r="I7768" s="21"/>
      <c r="J7768" s="21"/>
      <c r="K7768" s="21"/>
      <c r="L7768" s="21"/>
      <c r="M7768" s="21"/>
      <c r="N7768" s="21"/>
      <c r="O7768" s="21"/>
      <c r="P7768" s="21"/>
      <c r="Q7768" s="21"/>
      <c r="R7768" s="21"/>
      <c r="S7768" s="21"/>
      <c r="T7768" s="21"/>
      <c r="U7768" s="21"/>
      <c r="V7768" s="21"/>
      <c r="W7768" s="21"/>
      <c r="X7768" s="21"/>
      <c r="Y7768" s="21"/>
      <c r="Z7768" s="21"/>
    </row>
    <row r="7769">
      <c r="A7769" s="9">
        <f t="shared" si="1"/>
        <v>5648</v>
      </c>
      <c r="B7769" s="5" t="s">
        <v>4928</v>
      </c>
      <c r="C7769" s="6" t="s">
        <v>78</v>
      </c>
      <c r="D7769" s="21"/>
      <c r="E7769" s="21"/>
      <c r="F7769" s="21"/>
      <c r="G7769" s="21"/>
      <c r="H7769" s="21"/>
      <c r="I7769" s="21"/>
      <c r="J7769" s="21"/>
      <c r="K7769" s="21"/>
      <c r="L7769" s="21"/>
      <c r="M7769" s="21"/>
      <c r="N7769" s="21"/>
      <c r="O7769" s="21"/>
      <c r="P7769" s="21"/>
      <c r="Q7769" s="21"/>
      <c r="R7769" s="21"/>
      <c r="S7769" s="21"/>
      <c r="T7769" s="21"/>
      <c r="U7769" s="21"/>
      <c r="V7769" s="21"/>
      <c r="W7769" s="21"/>
      <c r="X7769" s="21"/>
      <c r="Y7769" s="21"/>
      <c r="Z7769" s="21"/>
    </row>
    <row r="7770">
      <c r="A7770" s="9">
        <f t="shared" si="1"/>
        <v>5649</v>
      </c>
      <c r="B7770" s="5" t="s">
        <v>4929</v>
      </c>
      <c r="C7770" s="6" t="s">
        <v>683</v>
      </c>
      <c r="D7770" s="21"/>
      <c r="E7770" s="21"/>
      <c r="F7770" s="21"/>
      <c r="G7770" s="21"/>
      <c r="H7770" s="21"/>
      <c r="I7770" s="21"/>
      <c r="J7770" s="21"/>
      <c r="K7770" s="21"/>
      <c r="L7770" s="21"/>
      <c r="M7770" s="21"/>
      <c r="N7770" s="21"/>
      <c r="O7770" s="21"/>
      <c r="P7770" s="21"/>
      <c r="Q7770" s="21"/>
      <c r="R7770" s="21"/>
      <c r="S7770" s="21"/>
      <c r="T7770" s="21"/>
      <c r="U7770" s="21"/>
      <c r="V7770" s="21"/>
      <c r="W7770" s="21"/>
      <c r="X7770" s="21"/>
      <c r="Y7770" s="21"/>
      <c r="Z7770" s="21"/>
    </row>
    <row r="7771">
      <c r="A7771" s="9">
        <f t="shared" si="1"/>
        <v>5649</v>
      </c>
      <c r="B7771" s="37" t="s">
        <v>4929</v>
      </c>
      <c r="C7771" s="28" t="s">
        <v>23633</v>
      </c>
      <c r="D7771" s="21"/>
      <c r="E7771" s="21"/>
      <c r="F7771" s="21"/>
      <c r="G7771" s="21"/>
      <c r="H7771" s="21"/>
      <c r="I7771" s="21"/>
      <c r="J7771" s="21"/>
      <c r="K7771" s="21"/>
      <c r="L7771" s="21"/>
      <c r="M7771" s="21"/>
      <c r="N7771" s="21"/>
      <c r="O7771" s="21"/>
      <c r="P7771" s="21"/>
      <c r="Q7771" s="21"/>
      <c r="R7771" s="21"/>
      <c r="S7771" s="21"/>
      <c r="T7771" s="21"/>
      <c r="U7771" s="21"/>
      <c r="V7771" s="21"/>
      <c r="W7771" s="21"/>
      <c r="X7771" s="21"/>
      <c r="Y7771" s="21"/>
      <c r="Z7771" s="21"/>
    </row>
    <row r="7772">
      <c r="A7772" s="9">
        <f t="shared" si="1"/>
        <v>5650</v>
      </c>
      <c r="B7772" s="8" t="s">
        <v>4930</v>
      </c>
      <c r="C7772" s="6" t="s">
        <v>59</v>
      </c>
      <c r="D7772" s="21"/>
      <c r="E7772" s="21"/>
      <c r="F7772" s="21"/>
      <c r="G7772" s="21"/>
      <c r="H7772" s="21"/>
      <c r="I7772" s="21"/>
      <c r="J7772" s="21"/>
      <c r="K7772" s="21"/>
      <c r="L7772" s="21"/>
      <c r="M7772" s="21"/>
      <c r="N7772" s="21"/>
      <c r="O7772" s="21"/>
      <c r="P7772" s="21"/>
      <c r="Q7772" s="21"/>
      <c r="R7772" s="21"/>
      <c r="S7772" s="21"/>
      <c r="T7772" s="21"/>
      <c r="U7772" s="21"/>
      <c r="V7772" s="21"/>
      <c r="W7772" s="21"/>
      <c r="X7772" s="21"/>
      <c r="Y7772" s="21"/>
      <c r="Z7772" s="21"/>
    </row>
    <row r="7773">
      <c r="A7773" s="9">
        <f t="shared" si="1"/>
        <v>5651</v>
      </c>
      <c r="B7773" s="5" t="s">
        <v>4931</v>
      </c>
      <c r="C7773" s="6" t="s">
        <v>785</v>
      </c>
      <c r="D7773" s="21"/>
      <c r="E7773" s="21"/>
      <c r="F7773" s="21"/>
      <c r="G7773" s="21"/>
      <c r="H7773" s="21"/>
      <c r="I7773" s="21"/>
      <c r="J7773" s="21"/>
      <c r="K7773" s="21"/>
      <c r="L7773" s="21"/>
      <c r="M7773" s="21"/>
      <c r="N7773" s="21"/>
      <c r="O7773" s="21"/>
      <c r="P7773" s="21"/>
      <c r="Q7773" s="21"/>
      <c r="R7773" s="21"/>
      <c r="S7773" s="21"/>
      <c r="T7773" s="21"/>
      <c r="U7773" s="21"/>
      <c r="V7773" s="21"/>
      <c r="W7773" s="21"/>
      <c r="X7773" s="21"/>
      <c r="Y7773" s="21"/>
      <c r="Z7773" s="21"/>
    </row>
    <row r="7774">
      <c r="A7774" s="9">
        <f t="shared" si="1"/>
        <v>5652</v>
      </c>
      <c r="B7774" s="8" t="s">
        <v>4932</v>
      </c>
      <c r="C7774" s="9" t="s">
        <v>40</v>
      </c>
      <c r="D7774" s="21"/>
      <c r="E7774" s="21"/>
      <c r="F7774" s="21"/>
      <c r="G7774" s="21"/>
      <c r="H7774" s="21"/>
      <c r="I7774" s="21"/>
      <c r="J7774" s="21"/>
      <c r="K7774" s="21"/>
      <c r="L7774" s="21"/>
      <c r="M7774" s="21"/>
      <c r="N7774" s="21"/>
      <c r="O7774" s="21"/>
      <c r="P7774" s="21"/>
      <c r="Q7774" s="21"/>
      <c r="R7774" s="21"/>
      <c r="S7774" s="21"/>
      <c r="T7774" s="21"/>
      <c r="U7774" s="21"/>
      <c r="V7774" s="21"/>
      <c r="W7774" s="21"/>
      <c r="X7774" s="21"/>
      <c r="Y7774" s="21"/>
      <c r="Z7774" s="21"/>
    </row>
    <row r="7775">
      <c r="A7775" s="9">
        <f t="shared" si="1"/>
        <v>5653</v>
      </c>
      <c r="B7775" s="5" t="s">
        <v>4933</v>
      </c>
      <c r="C7775" s="6" t="s">
        <v>788</v>
      </c>
      <c r="D7775" s="21"/>
      <c r="E7775" s="21"/>
      <c r="F7775" s="21"/>
      <c r="G7775" s="21"/>
      <c r="H7775" s="21"/>
      <c r="I7775" s="21"/>
      <c r="J7775" s="21"/>
      <c r="K7775" s="21"/>
      <c r="L7775" s="21"/>
      <c r="M7775" s="21"/>
      <c r="N7775" s="21"/>
      <c r="O7775" s="21"/>
      <c r="P7775" s="21"/>
      <c r="Q7775" s="21"/>
      <c r="R7775" s="21"/>
      <c r="S7775" s="21"/>
      <c r="T7775" s="21"/>
      <c r="U7775" s="21"/>
      <c r="V7775" s="21"/>
      <c r="W7775" s="21"/>
      <c r="X7775" s="21"/>
      <c r="Y7775" s="21"/>
      <c r="Z7775" s="21"/>
    </row>
    <row r="7776">
      <c r="A7776" s="9">
        <f t="shared" si="1"/>
        <v>5653</v>
      </c>
      <c r="B7776" s="5" t="s">
        <v>4933</v>
      </c>
      <c r="C7776" s="6" t="s">
        <v>179</v>
      </c>
      <c r="D7776" s="21"/>
      <c r="E7776" s="21"/>
      <c r="F7776" s="21"/>
      <c r="G7776" s="21"/>
      <c r="H7776" s="21"/>
      <c r="I7776" s="21"/>
      <c r="J7776" s="21"/>
      <c r="K7776" s="21"/>
      <c r="L7776" s="21"/>
      <c r="M7776" s="21"/>
      <c r="N7776" s="21"/>
      <c r="O7776" s="21"/>
      <c r="P7776" s="21"/>
      <c r="Q7776" s="21"/>
      <c r="R7776" s="21"/>
      <c r="S7776" s="21"/>
      <c r="T7776" s="21"/>
      <c r="U7776" s="21"/>
      <c r="V7776" s="21"/>
      <c r="W7776" s="21"/>
      <c r="X7776" s="21"/>
      <c r="Y7776" s="21"/>
      <c r="Z7776" s="21"/>
    </row>
    <row r="7777">
      <c r="A7777" s="9">
        <f t="shared" si="1"/>
        <v>5653</v>
      </c>
      <c r="B7777" s="5" t="s">
        <v>4933</v>
      </c>
      <c r="C7777" s="6" t="s">
        <v>23637</v>
      </c>
      <c r="D7777" s="21"/>
      <c r="E7777" s="21"/>
      <c r="F7777" s="21"/>
      <c r="G7777" s="21"/>
      <c r="H7777" s="21"/>
      <c r="I7777" s="21"/>
      <c r="J7777" s="21"/>
      <c r="K7777" s="21"/>
      <c r="L7777" s="21"/>
      <c r="M7777" s="21"/>
      <c r="N7777" s="21"/>
      <c r="O7777" s="21"/>
      <c r="P7777" s="21"/>
      <c r="Q7777" s="21"/>
      <c r="R7777" s="21"/>
      <c r="S7777" s="21"/>
      <c r="T7777" s="21"/>
      <c r="U7777" s="21"/>
      <c r="V7777" s="21"/>
      <c r="W7777" s="21"/>
      <c r="X7777" s="21"/>
      <c r="Y7777" s="21"/>
      <c r="Z7777" s="21"/>
    </row>
    <row r="7778">
      <c r="A7778" s="9">
        <f t="shared" si="1"/>
        <v>5654</v>
      </c>
      <c r="B7778" s="5" t="s">
        <v>4934</v>
      </c>
      <c r="C7778" s="6" t="s">
        <v>788</v>
      </c>
      <c r="D7778" s="21"/>
      <c r="E7778" s="21"/>
      <c r="F7778" s="21"/>
      <c r="G7778" s="21"/>
      <c r="H7778" s="21"/>
      <c r="I7778" s="21"/>
      <c r="J7778" s="21"/>
      <c r="K7778" s="21"/>
      <c r="L7778" s="21"/>
      <c r="M7778" s="21"/>
      <c r="N7778" s="21"/>
      <c r="O7778" s="21"/>
      <c r="P7778" s="21"/>
      <c r="Q7778" s="21"/>
      <c r="R7778" s="21"/>
      <c r="S7778" s="21"/>
      <c r="T7778" s="21"/>
      <c r="U7778" s="21"/>
      <c r="V7778" s="21"/>
      <c r="W7778" s="21"/>
      <c r="X7778" s="21"/>
      <c r="Y7778" s="21"/>
      <c r="Z7778" s="21"/>
    </row>
    <row r="7779">
      <c r="A7779" s="9">
        <f t="shared" si="1"/>
        <v>5654</v>
      </c>
      <c r="B7779" s="5" t="s">
        <v>4934</v>
      </c>
      <c r="C7779" s="6" t="s">
        <v>23637</v>
      </c>
      <c r="D7779" s="21"/>
      <c r="E7779" s="21"/>
      <c r="F7779" s="21"/>
      <c r="G7779" s="21"/>
      <c r="H7779" s="21"/>
      <c r="I7779" s="21"/>
      <c r="J7779" s="21"/>
      <c r="K7779" s="21"/>
      <c r="L7779" s="21"/>
      <c r="M7779" s="21"/>
      <c r="N7779" s="21"/>
      <c r="O7779" s="21"/>
      <c r="P7779" s="21"/>
      <c r="Q7779" s="21"/>
      <c r="R7779" s="21"/>
      <c r="S7779" s="21"/>
      <c r="T7779" s="21"/>
      <c r="U7779" s="21"/>
      <c r="V7779" s="21"/>
      <c r="W7779" s="21"/>
      <c r="X7779" s="21"/>
      <c r="Y7779" s="21"/>
      <c r="Z7779" s="21"/>
    </row>
    <row r="7780">
      <c r="A7780" s="9">
        <f t="shared" si="1"/>
        <v>5655</v>
      </c>
      <c r="B7780" s="8" t="s">
        <v>4935</v>
      </c>
      <c r="C7780" s="9" t="s">
        <v>1169</v>
      </c>
      <c r="D7780" s="21"/>
      <c r="E7780" s="21"/>
      <c r="F7780" s="21"/>
      <c r="G7780" s="21"/>
      <c r="H7780" s="21"/>
      <c r="I7780" s="21"/>
      <c r="J7780" s="21"/>
      <c r="K7780" s="21"/>
      <c r="L7780" s="21"/>
      <c r="M7780" s="21"/>
      <c r="N7780" s="21"/>
      <c r="O7780" s="21"/>
      <c r="P7780" s="21"/>
      <c r="Q7780" s="21"/>
      <c r="R7780" s="21"/>
      <c r="S7780" s="21"/>
      <c r="T7780" s="21"/>
      <c r="U7780" s="21"/>
      <c r="V7780" s="21"/>
      <c r="W7780" s="21"/>
      <c r="X7780" s="21"/>
      <c r="Y7780" s="21"/>
      <c r="Z7780" s="21"/>
    </row>
    <row r="7781">
      <c r="A7781" s="9">
        <f t="shared" si="1"/>
        <v>5656</v>
      </c>
      <c r="B7781" s="8" t="s">
        <v>4936</v>
      </c>
      <c r="C7781" s="9" t="s">
        <v>56</v>
      </c>
      <c r="D7781" s="21"/>
      <c r="E7781" s="21"/>
      <c r="F7781" s="21"/>
      <c r="G7781" s="21"/>
      <c r="H7781" s="21"/>
      <c r="I7781" s="21"/>
      <c r="J7781" s="21"/>
      <c r="K7781" s="21"/>
      <c r="L7781" s="21"/>
      <c r="M7781" s="21"/>
      <c r="N7781" s="21"/>
      <c r="O7781" s="21"/>
      <c r="P7781" s="21"/>
      <c r="Q7781" s="21"/>
      <c r="R7781" s="21"/>
      <c r="S7781" s="21"/>
      <c r="T7781" s="21"/>
      <c r="U7781" s="21"/>
      <c r="V7781" s="21"/>
      <c r="W7781" s="21"/>
      <c r="X7781" s="21"/>
      <c r="Y7781" s="21"/>
      <c r="Z7781" s="21"/>
    </row>
    <row r="7782">
      <c r="A7782" s="9">
        <f t="shared" si="1"/>
        <v>5657</v>
      </c>
      <c r="B7782" s="5" t="s">
        <v>4937</v>
      </c>
      <c r="C7782" s="6" t="s">
        <v>142</v>
      </c>
      <c r="D7782" s="21"/>
      <c r="E7782" s="21"/>
      <c r="F7782" s="21"/>
      <c r="G7782" s="21"/>
      <c r="H7782" s="21"/>
      <c r="I7782" s="21"/>
      <c r="J7782" s="21"/>
      <c r="K7782" s="21"/>
      <c r="L7782" s="21"/>
      <c r="M7782" s="21"/>
      <c r="N7782" s="21"/>
      <c r="O7782" s="21"/>
      <c r="P7782" s="21"/>
      <c r="Q7782" s="21"/>
      <c r="R7782" s="21"/>
      <c r="S7782" s="21"/>
      <c r="T7782" s="21"/>
      <c r="U7782" s="21"/>
      <c r="V7782" s="21"/>
      <c r="W7782" s="21"/>
      <c r="X7782" s="21"/>
      <c r="Y7782" s="21"/>
      <c r="Z7782" s="21"/>
    </row>
    <row r="7783">
      <c r="A7783" s="9">
        <f t="shared" si="1"/>
        <v>5657</v>
      </c>
      <c r="B7783" s="5" t="s">
        <v>4937</v>
      </c>
      <c r="C7783" s="6" t="s">
        <v>162</v>
      </c>
      <c r="D7783" s="21"/>
      <c r="E7783" s="21"/>
      <c r="F7783" s="21"/>
      <c r="G7783" s="21"/>
      <c r="H7783" s="21"/>
      <c r="I7783" s="21"/>
      <c r="J7783" s="21"/>
      <c r="K7783" s="21"/>
      <c r="L7783" s="21"/>
      <c r="M7783" s="21"/>
      <c r="N7783" s="21"/>
      <c r="O7783" s="21"/>
      <c r="P7783" s="21"/>
      <c r="Q7783" s="21"/>
      <c r="R7783" s="21"/>
      <c r="S7783" s="21"/>
      <c r="T7783" s="21"/>
      <c r="U7783" s="21"/>
      <c r="V7783" s="21"/>
      <c r="W7783" s="21"/>
      <c r="X7783" s="21"/>
      <c r="Y7783" s="21"/>
      <c r="Z7783" s="21"/>
    </row>
    <row r="7784">
      <c r="A7784" s="9">
        <f t="shared" si="1"/>
        <v>5658</v>
      </c>
      <c r="B7784" s="8" t="s">
        <v>4938</v>
      </c>
      <c r="C7784" s="9" t="s">
        <v>56</v>
      </c>
      <c r="D7784" s="21"/>
      <c r="E7784" s="21"/>
      <c r="F7784" s="21"/>
      <c r="G7784" s="21"/>
      <c r="H7784" s="21"/>
      <c r="I7784" s="21"/>
      <c r="J7784" s="21"/>
      <c r="K7784" s="21"/>
      <c r="L7784" s="21"/>
      <c r="M7784" s="21"/>
      <c r="N7784" s="21"/>
      <c r="O7784" s="21"/>
      <c r="P7784" s="21"/>
      <c r="Q7784" s="21"/>
      <c r="R7784" s="21"/>
      <c r="S7784" s="21"/>
      <c r="T7784" s="21"/>
      <c r="U7784" s="21"/>
      <c r="V7784" s="21"/>
      <c r="W7784" s="21"/>
      <c r="X7784" s="21"/>
      <c r="Y7784" s="21"/>
      <c r="Z7784" s="21"/>
    </row>
    <row r="7785">
      <c r="A7785" s="9">
        <f t="shared" si="1"/>
        <v>5658</v>
      </c>
      <c r="B7785" s="8" t="s">
        <v>4938</v>
      </c>
      <c r="C7785" s="9" t="s">
        <v>162</v>
      </c>
      <c r="D7785" s="21"/>
      <c r="E7785" s="21"/>
      <c r="F7785" s="21"/>
      <c r="G7785" s="21"/>
      <c r="H7785" s="21"/>
      <c r="I7785" s="21"/>
      <c r="J7785" s="21"/>
      <c r="K7785" s="21"/>
      <c r="L7785" s="21"/>
      <c r="M7785" s="21"/>
      <c r="N7785" s="21"/>
      <c r="O7785" s="21"/>
      <c r="P7785" s="21"/>
      <c r="Q7785" s="21"/>
      <c r="R7785" s="21"/>
      <c r="S7785" s="21"/>
      <c r="T7785" s="21"/>
      <c r="U7785" s="21"/>
      <c r="V7785" s="21"/>
      <c r="W7785" s="21"/>
      <c r="X7785" s="21"/>
      <c r="Y7785" s="21"/>
      <c r="Z7785" s="21"/>
    </row>
    <row r="7786">
      <c r="A7786" s="9">
        <f t="shared" si="1"/>
        <v>5658</v>
      </c>
      <c r="B7786" s="8" t="s">
        <v>4938</v>
      </c>
      <c r="C7786" s="9" t="s">
        <v>60</v>
      </c>
      <c r="D7786" s="21"/>
      <c r="E7786" s="21"/>
      <c r="F7786" s="21"/>
      <c r="G7786" s="21"/>
      <c r="H7786" s="21"/>
      <c r="I7786" s="21"/>
      <c r="J7786" s="21"/>
      <c r="K7786" s="21"/>
      <c r="L7786" s="21"/>
      <c r="M7786" s="21"/>
      <c r="N7786" s="21"/>
      <c r="O7786" s="21"/>
      <c r="P7786" s="21"/>
      <c r="Q7786" s="21"/>
      <c r="R7786" s="21"/>
      <c r="S7786" s="21"/>
      <c r="T7786" s="21"/>
      <c r="U7786" s="21"/>
      <c r="V7786" s="21"/>
      <c r="W7786" s="21"/>
      <c r="X7786" s="21"/>
      <c r="Y7786" s="21"/>
      <c r="Z7786" s="21"/>
    </row>
    <row r="7787">
      <c r="A7787" s="9">
        <f t="shared" si="1"/>
        <v>5659</v>
      </c>
      <c r="B7787" s="25" t="s">
        <v>24571</v>
      </c>
      <c r="C7787" s="26" t="s">
        <v>446</v>
      </c>
      <c r="D7787" s="21"/>
      <c r="E7787" s="21"/>
      <c r="F7787" s="21"/>
      <c r="G7787" s="21"/>
      <c r="H7787" s="21"/>
      <c r="I7787" s="21"/>
      <c r="J7787" s="21"/>
      <c r="K7787" s="21"/>
      <c r="L7787" s="21"/>
      <c r="M7787" s="21"/>
      <c r="N7787" s="21"/>
      <c r="O7787" s="21"/>
      <c r="P7787" s="21"/>
      <c r="Q7787" s="21"/>
      <c r="R7787" s="21"/>
      <c r="S7787" s="21"/>
      <c r="T7787" s="21"/>
      <c r="U7787" s="21"/>
      <c r="V7787" s="21"/>
      <c r="W7787" s="21"/>
      <c r="X7787" s="21"/>
      <c r="Y7787" s="21"/>
      <c r="Z7787" s="21"/>
    </row>
    <row r="7788">
      <c r="A7788" s="9">
        <f t="shared" si="1"/>
        <v>5659</v>
      </c>
      <c r="B7788" s="27" t="s">
        <v>24571</v>
      </c>
      <c r="C7788" s="28" t="s">
        <v>23637</v>
      </c>
      <c r="D7788" s="21"/>
      <c r="E7788" s="21"/>
      <c r="F7788" s="21"/>
      <c r="G7788" s="21"/>
      <c r="H7788" s="21"/>
      <c r="I7788" s="21"/>
      <c r="J7788" s="21"/>
      <c r="K7788" s="21"/>
      <c r="L7788" s="21"/>
      <c r="M7788" s="21"/>
      <c r="N7788" s="21"/>
      <c r="O7788" s="21"/>
      <c r="P7788" s="21"/>
      <c r="Q7788" s="21"/>
      <c r="R7788" s="21"/>
      <c r="S7788" s="21"/>
      <c r="T7788" s="21"/>
      <c r="U7788" s="21"/>
      <c r="V7788" s="21"/>
      <c r="W7788" s="21"/>
      <c r="X7788" s="21"/>
      <c r="Y7788" s="21"/>
      <c r="Z7788" s="21"/>
    </row>
    <row r="7789">
      <c r="A7789" s="9">
        <f t="shared" si="1"/>
        <v>5660</v>
      </c>
      <c r="B7789" s="5" t="s">
        <v>4939</v>
      </c>
      <c r="C7789" s="6" t="s">
        <v>324</v>
      </c>
      <c r="D7789" s="21"/>
      <c r="E7789" s="21"/>
      <c r="F7789" s="21"/>
      <c r="G7789" s="21"/>
      <c r="H7789" s="21"/>
      <c r="I7789" s="21"/>
      <c r="J7789" s="21"/>
      <c r="K7789" s="21"/>
      <c r="L7789" s="21"/>
      <c r="M7789" s="21"/>
      <c r="N7789" s="21"/>
      <c r="O7789" s="21"/>
      <c r="P7789" s="21"/>
      <c r="Q7789" s="21"/>
      <c r="R7789" s="21"/>
      <c r="S7789" s="21"/>
      <c r="T7789" s="21"/>
      <c r="U7789" s="21"/>
      <c r="V7789" s="21"/>
      <c r="W7789" s="21"/>
      <c r="X7789" s="21"/>
      <c r="Y7789" s="21"/>
      <c r="Z7789" s="21"/>
    </row>
    <row r="7790">
      <c r="A7790" s="9">
        <f t="shared" si="1"/>
        <v>5660</v>
      </c>
      <c r="B7790" s="5" t="s">
        <v>4939</v>
      </c>
      <c r="C7790" s="6" t="s">
        <v>23637</v>
      </c>
      <c r="D7790" s="21"/>
      <c r="E7790" s="21"/>
      <c r="F7790" s="21"/>
      <c r="G7790" s="21"/>
      <c r="H7790" s="21"/>
      <c r="I7790" s="21"/>
      <c r="J7790" s="21"/>
      <c r="K7790" s="21"/>
      <c r="L7790" s="21"/>
      <c r="M7790" s="21"/>
      <c r="N7790" s="21"/>
      <c r="O7790" s="21"/>
      <c r="P7790" s="21"/>
      <c r="Q7790" s="21"/>
      <c r="R7790" s="21"/>
      <c r="S7790" s="21"/>
      <c r="T7790" s="21"/>
      <c r="U7790" s="21"/>
      <c r="V7790" s="21"/>
      <c r="W7790" s="21"/>
      <c r="X7790" s="21"/>
      <c r="Y7790" s="21"/>
      <c r="Z7790" s="21"/>
    </row>
    <row r="7791">
      <c r="A7791" s="9">
        <f t="shared" si="1"/>
        <v>5661</v>
      </c>
      <c r="B7791" s="8" t="s">
        <v>4940</v>
      </c>
      <c r="C7791" s="9" t="s">
        <v>56</v>
      </c>
      <c r="D7791" s="21"/>
      <c r="E7791" s="21"/>
      <c r="F7791" s="21"/>
      <c r="G7791" s="21"/>
      <c r="H7791" s="21"/>
      <c r="I7791" s="21"/>
      <c r="J7791" s="21"/>
      <c r="K7791" s="21"/>
      <c r="L7791" s="21"/>
      <c r="M7791" s="21"/>
      <c r="N7791" s="21"/>
      <c r="O7791" s="21"/>
      <c r="P7791" s="21"/>
      <c r="Q7791" s="21"/>
      <c r="R7791" s="21"/>
      <c r="S7791" s="21"/>
      <c r="T7791" s="21"/>
      <c r="U7791" s="21"/>
      <c r="V7791" s="21"/>
      <c r="W7791" s="21"/>
      <c r="X7791" s="21"/>
      <c r="Y7791" s="21"/>
      <c r="Z7791" s="21"/>
    </row>
    <row r="7792">
      <c r="A7792" s="9">
        <f t="shared" si="1"/>
        <v>5661</v>
      </c>
      <c r="B7792" s="8" t="s">
        <v>4940</v>
      </c>
      <c r="C7792" s="9" t="s">
        <v>60</v>
      </c>
      <c r="D7792" s="21"/>
      <c r="E7792" s="21"/>
      <c r="F7792" s="21"/>
      <c r="G7792" s="21"/>
      <c r="H7792" s="21"/>
      <c r="I7792" s="21"/>
      <c r="J7792" s="21"/>
      <c r="K7792" s="21"/>
      <c r="L7792" s="21"/>
      <c r="M7792" s="21"/>
      <c r="N7792" s="21"/>
      <c r="O7792" s="21"/>
      <c r="P7792" s="21"/>
      <c r="Q7792" s="21"/>
      <c r="R7792" s="21"/>
      <c r="S7792" s="21"/>
      <c r="T7792" s="21"/>
      <c r="U7792" s="21"/>
      <c r="V7792" s="21"/>
      <c r="W7792" s="21"/>
      <c r="X7792" s="21"/>
      <c r="Y7792" s="21"/>
      <c r="Z7792" s="21"/>
    </row>
    <row r="7793">
      <c r="A7793" s="9">
        <f t="shared" si="1"/>
        <v>5661</v>
      </c>
      <c r="B7793" s="8" t="s">
        <v>4940</v>
      </c>
      <c r="C7793" s="9" t="s">
        <v>142</v>
      </c>
      <c r="D7793" s="21"/>
      <c r="E7793" s="21"/>
      <c r="F7793" s="21"/>
      <c r="G7793" s="21"/>
      <c r="H7793" s="21"/>
      <c r="I7793" s="21"/>
      <c r="J7793" s="21"/>
      <c r="K7793" s="21"/>
      <c r="L7793" s="21"/>
      <c r="M7793" s="21"/>
      <c r="N7793" s="21"/>
      <c r="O7793" s="21"/>
      <c r="P7793" s="21"/>
      <c r="Q7793" s="21"/>
      <c r="R7793" s="21"/>
      <c r="S7793" s="21"/>
      <c r="T7793" s="21"/>
      <c r="U7793" s="21"/>
      <c r="V7793" s="21"/>
      <c r="W7793" s="21"/>
      <c r="X7793" s="21"/>
      <c r="Y7793" s="21"/>
      <c r="Z7793" s="21"/>
    </row>
    <row r="7794">
      <c r="A7794" s="9">
        <f t="shared" si="1"/>
        <v>5662</v>
      </c>
      <c r="B7794" s="5" t="s">
        <v>4941</v>
      </c>
      <c r="C7794" s="6" t="s">
        <v>462</v>
      </c>
      <c r="D7794" s="21"/>
      <c r="E7794" s="21"/>
      <c r="F7794" s="21"/>
      <c r="G7794" s="21"/>
      <c r="H7794" s="21"/>
      <c r="I7794" s="21"/>
      <c r="J7794" s="21"/>
      <c r="K7794" s="21"/>
      <c r="L7794" s="21"/>
      <c r="M7794" s="21"/>
      <c r="N7794" s="21"/>
      <c r="O7794" s="21"/>
      <c r="P7794" s="21"/>
      <c r="Q7794" s="21"/>
      <c r="R7794" s="21"/>
      <c r="S7794" s="21"/>
      <c r="T7794" s="21"/>
      <c r="U7794" s="21"/>
      <c r="V7794" s="21"/>
      <c r="W7794" s="21"/>
      <c r="X7794" s="21"/>
      <c r="Y7794" s="21"/>
      <c r="Z7794" s="21"/>
    </row>
    <row r="7795">
      <c r="A7795" s="9">
        <f t="shared" si="1"/>
        <v>5662</v>
      </c>
      <c r="B7795" s="5" t="s">
        <v>4941</v>
      </c>
      <c r="C7795" s="6" t="s">
        <v>23637</v>
      </c>
      <c r="D7795" s="21"/>
      <c r="E7795" s="21"/>
      <c r="F7795" s="21"/>
      <c r="G7795" s="21"/>
      <c r="H7795" s="21"/>
      <c r="I7795" s="21"/>
      <c r="J7795" s="21"/>
      <c r="K7795" s="21"/>
      <c r="L7795" s="21"/>
      <c r="M7795" s="21"/>
      <c r="N7795" s="21"/>
      <c r="O7795" s="21"/>
      <c r="P7795" s="21"/>
      <c r="Q7795" s="21"/>
      <c r="R7795" s="21"/>
      <c r="S7795" s="21"/>
      <c r="T7795" s="21"/>
      <c r="U7795" s="21"/>
      <c r="V7795" s="21"/>
      <c r="W7795" s="21"/>
      <c r="X7795" s="21"/>
      <c r="Y7795" s="21"/>
      <c r="Z7795" s="21"/>
    </row>
    <row r="7796">
      <c r="A7796" s="9">
        <f t="shared" si="1"/>
        <v>5663</v>
      </c>
      <c r="B7796" s="5" t="s">
        <v>4942</v>
      </c>
      <c r="C7796" s="6" t="s">
        <v>150</v>
      </c>
      <c r="D7796" s="21"/>
      <c r="E7796" s="21"/>
      <c r="F7796" s="21"/>
      <c r="G7796" s="21"/>
      <c r="H7796" s="21"/>
      <c r="I7796" s="21"/>
      <c r="J7796" s="21"/>
      <c r="K7796" s="21"/>
      <c r="L7796" s="21"/>
      <c r="M7796" s="21"/>
      <c r="N7796" s="21"/>
      <c r="O7796" s="21"/>
      <c r="P7796" s="21"/>
      <c r="Q7796" s="21"/>
      <c r="R7796" s="21"/>
      <c r="S7796" s="21"/>
      <c r="T7796" s="21"/>
      <c r="U7796" s="21"/>
      <c r="V7796" s="21"/>
      <c r="W7796" s="21"/>
      <c r="X7796" s="21"/>
      <c r="Y7796" s="21"/>
      <c r="Z7796" s="21"/>
    </row>
    <row r="7797">
      <c r="A7797" s="9">
        <f t="shared" si="1"/>
        <v>5663</v>
      </c>
      <c r="B7797" s="5" t="s">
        <v>4942</v>
      </c>
      <c r="C7797" s="6" t="s">
        <v>23637</v>
      </c>
      <c r="D7797" s="21"/>
      <c r="E7797" s="21"/>
      <c r="F7797" s="21"/>
      <c r="G7797" s="21"/>
      <c r="H7797" s="21"/>
      <c r="I7797" s="21"/>
      <c r="J7797" s="21"/>
      <c r="K7797" s="21"/>
      <c r="L7797" s="21"/>
      <c r="M7797" s="21"/>
      <c r="N7797" s="21"/>
      <c r="O7797" s="21"/>
      <c r="P7797" s="21"/>
      <c r="Q7797" s="21"/>
      <c r="R7797" s="21"/>
      <c r="S7797" s="21"/>
      <c r="T7797" s="21"/>
      <c r="U7797" s="21"/>
      <c r="V7797" s="21"/>
      <c r="W7797" s="21"/>
      <c r="X7797" s="21"/>
      <c r="Y7797" s="21"/>
      <c r="Z7797" s="21"/>
    </row>
    <row r="7798">
      <c r="A7798" s="9">
        <f t="shared" si="1"/>
        <v>5664</v>
      </c>
      <c r="B7798" s="8" t="s">
        <v>4943</v>
      </c>
      <c r="C7798" s="9" t="s">
        <v>56</v>
      </c>
      <c r="D7798" s="21"/>
      <c r="E7798" s="21"/>
      <c r="F7798" s="21"/>
      <c r="G7798" s="21"/>
      <c r="H7798" s="21"/>
      <c r="I7798" s="21"/>
      <c r="J7798" s="21"/>
      <c r="K7798" s="21"/>
      <c r="L7798" s="21"/>
      <c r="M7798" s="21"/>
      <c r="N7798" s="21"/>
      <c r="O7798" s="21"/>
      <c r="P7798" s="21"/>
      <c r="Q7798" s="21"/>
      <c r="R7798" s="21"/>
      <c r="S7798" s="21"/>
      <c r="T7798" s="21"/>
      <c r="U7798" s="21"/>
      <c r="V7798" s="21"/>
      <c r="W7798" s="21"/>
      <c r="X7798" s="21"/>
      <c r="Y7798" s="21"/>
      <c r="Z7798" s="21"/>
    </row>
    <row r="7799">
      <c r="A7799" s="9">
        <f t="shared" si="1"/>
        <v>5665</v>
      </c>
      <c r="B7799" s="5" t="s">
        <v>4944</v>
      </c>
      <c r="C7799" s="6" t="s">
        <v>462</v>
      </c>
      <c r="D7799" s="21"/>
      <c r="E7799" s="21"/>
      <c r="F7799" s="21"/>
      <c r="G7799" s="21"/>
      <c r="H7799" s="21"/>
      <c r="I7799" s="21"/>
      <c r="J7799" s="21"/>
      <c r="K7799" s="21"/>
      <c r="L7799" s="21"/>
      <c r="M7799" s="21"/>
      <c r="N7799" s="21"/>
      <c r="O7799" s="21"/>
      <c r="P7799" s="21"/>
      <c r="Q7799" s="21"/>
      <c r="R7799" s="21"/>
      <c r="S7799" s="21"/>
      <c r="T7799" s="21"/>
      <c r="U7799" s="21"/>
      <c r="V7799" s="21"/>
      <c r="W7799" s="21"/>
      <c r="X7799" s="21"/>
      <c r="Y7799" s="21"/>
      <c r="Z7799" s="21"/>
    </row>
    <row r="7800">
      <c r="A7800" s="9">
        <f t="shared" si="1"/>
        <v>5665</v>
      </c>
      <c r="B7800" s="5" t="s">
        <v>4944</v>
      </c>
      <c r="C7800" s="6" t="s">
        <v>23637</v>
      </c>
      <c r="D7800" s="21"/>
      <c r="E7800" s="21"/>
      <c r="F7800" s="21"/>
      <c r="G7800" s="21"/>
      <c r="H7800" s="21"/>
      <c r="I7800" s="21"/>
      <c r="J7800" s="21"/>
      <c r="K7800" s="21"/>
      <c r="L7800" s="21"/>
      <c r="M7800" s="21"/>
      <c r="N7800" s="21"/>
      <c r="O7800" s="21"/>
      <c r="P7800" s="21"/>
      <c r="Q7800" s="21"/>
      <c r="R7800" s="21"/>
      <c r="S7800" s="21"/>
      <c r="T7800" s="21"/>
      <c r="U7800" s="21"/>
      <c r="V7800" s="21"/>
      <c r="W7800" s="21"/>
      <c r="X7800" s="21"/>
      <c r="Y7800" s="21"/>
      <c r="Z7800" s="21"/>
    </row>
    <row r="7801">
      <c r="A7801" s="9">
        <f t="shared" si="1"/>
        <v>5666</v>
      </c>
      <c r="B7801" s="5" t="s">
        <v>4945</v>
      </c>
      <c r="C7801" s="6" t="s">
        <v>788</v>
      </c>
      <c r="D7801" s="21"/>
      <c r="E7801" s="21"/>
      <c r="F7801" s="21"/>
      <c r="G7801" s="21"/>
      <c r="H7801" s="21"/>
      <c r="I7801" s="21"/>
      <c r="J7801" s="21"/>
      <c r="K7801" s="21"/>
      <c r="L7801" s="21"/>
      <c r="M7801" s="21"/>
      <c r="N7801" s="21"/>
      <c r="O7801" s="21"/>
      <c r="P7801" s="21"/>
      <c r="Q7801" s="21"/>
      <c r="R7801" s="21"/>
      <c r="S7801" s="21"/>
      <c r="T7801" s="21"/>
      <c r="U7801" s="21"/>
      <c r="V7801" s="21"/>
      <c r="W7801" s="21"/>
      <c r="X7801" s="21"/>
      <c r="Y7801" s="21"/>
      <c r="Z7801" s="21"/>
    </row>
    <row r="7802">
      <c r="A7802" s="9">
        <f t="shared" si="1"/>
        <v>5666</v>
      </c>
      <c r="B7802" s="5" t="s">
        <v>4945</v>
      </c>
      <c r="C7802" s="6" t="s">
        <v>23637</v>
      </c>
      <c r="D7802" s="21"/>
      <c r="E7802" s="21"/>
      <c r="F7802" s="21"/>
      <c r="G7802" s="21"/>
      <c r="H7802" s="21"/>
      <c r="I7802" s="21"/>
      <c r="J7802" s="21"/>
      <c r="K7802" s="21"/>
      <c r="L7802" s="21"/>
      <c r="M7802" s="21"/>
      <c r="N7802" s="21"/>
      <c r="O7802" s="21"/>
      <c r="P7802" s="21"/>
      <c r="Q7802" s="21"/>
      <c r="R7802" s="21"/>
      <c r="S7802" s="21"/>
      <c r="T7802" s="21"/>
      <c r="U7802" s="21"/>
      <c r="V7802" s="21"/>
      <c r="W7802" s="21"/>
      <c r="X7802" s="21"/>
      <c r="Y7802" s="21"/>
      <c r="Z7802" s="21"/>
    </row>
    <row r="7803">
      <c r="A7803" s="9">
        <f t="shared" si="1"/>
        <v>5667</v>
      </c>
      <c r="B7803" s="8" t="s">
        <v>4946</v>
      </c>
      <c r="C7803" s="6" t="s">
        <v>150</v>
      </c>
      <c r="D7803" s="21"/>
      <c r="E7803" s="21"/>
      <c r="F7803" s="21"/>
      <c r="G7803" s="21"/>
      <c r="H7803" s="21"/>
      <c r="I7803" s="21"/>
      <c r="J7803" s="21"/>
      <c r="K7803" s="21"/>
      <c r="L7803" s="21"/>
      <c r="M7803" s="21"/>
      <c r="N7803" s="21"/>
      <c r="O7803" s="21"/>
      <c r="P7803" s="21"/>
      <c r="Q7803" s="21"/>
      <c r="R7803" s="21"/>
      <c r="S7803" s="21"/>
      <c r="T7803" s="21"/>
      <c r="U7803" s="21"/>
      <c r="V7803" s="21"/>
      <c r="W7803" s="21"/>
      <c r="X7803" s="21"/>
      <c r="Y7803" s="21"/>
      <c r="Z7803" s="21"/>
    </row>
    <row r="7804">
      <c r="A7804" s="9">
        <f t="shared" si="1"/>
        <v>5667</v>
      </c>
      <c r="B7804" s="8" t="s">
        <v>4946</v>
      </c>
      <c r="C7804" s="9" t="s">
        <v>60</v>
      </c>
      <c r="D7804" s="21"/>
      <c r="E7804" s="21"/>
      <c r="F7804" s="21"/>
      <c r="G7804" s="21"/>
      <c r="H7804" s="21"/>
      <c r="I7804" s="21"/>
      <c r="J7804" s="21"/>
      <c r="K7804" s="21"/>
      <c r="L7804" s="21"/>
      <c r="M7804" s="21"/>
      <c r="N7804" s="21"/>
      <c r="O7804" s="21"/>
      <c r="P7804" s="21"/>
      <c r="Q7804" s="21"/>
      <c r="R7804" s="21"/>
      <c r="S7804" s="21"/>
      <c r="T7804" s="21"/>
      <c r="U7804" s="21"/>
      <c r="V7804" s="21"/>
      <c r="W7804" s="21"/>
      <c r="X7804" s="21"/>
      <c r="Y7804" s="21"/>
      <c r="Z7804" s="21"/>
    </row>
    <row r="7805">
      <c r="A7805" s="9">
        <f t="shared" si="1"/>
        <v>5667</v>
      </c>
      <c r="B7805" s="8" t="s">
        <v>4946</v>
      </c>
      <c r="C7805" s="6" t="s">
        <v>23637</v>
      </c>
      <c r="D7805" s="21"/>
      <c r="E7805" s="21"/>
      <c r="F7805" s="21"/>
      <c r="G7805" s="21"/>
      <c r="H7805" s="21"/>
      <c r="I7805" s="21"/>
      <c r="J7805" s="21"/>
      <c r="K7805" s="21"/>
      <c r="L7805" s="21"/>
      <c r="M7805" s="21"/>
      <c r="N7805" s="21"/>
      <c r="O7805" s="21"/>
      <c r="P7805" s="21"/>
      <c r="Q7805" s="21"/>
      <c r="R7805" s="21"/>
      <c r="S7805" s="21"/>
      <c r="T7805" s="21"/>
      <c r="U7805" s="21"/>
      <c r="V7805" s="21"/>
      <c r="W7805" s="21"/>
      <c r="X7805" s="21"/>
      <c r="Y7805" s="21"/>
      <c r="Z7805" s="21"/>
    </row>
    <row r="7806">
      <c r="A7806" s="9">
        <f t="shared" si="1"/>
        <v>5668</v>
      </c>
      <c r="B7806" s="8" t="s">
        <v>4947</v>
      </c>
      <c r="C7806" s="9" t="s">
        <v>22</v>
      </c>
      <c r="D7806" s="21"/>
      <c r="E7806" s="21"/>
      <c r="F7806" s="21"/>
      <c r="G7806" s="21"/>
      <c r="H7806" s="21"/>
      <c r="I7806" s="21"/>
      <c r="J7806" s="21"/>
      <c r="K7806" s="21"/>
      <c r="L7806" s="21"/>
      <c r="M7806" s="21"/>
      <c r="N7806" s="21"/>
      <c r="O7806" s="21"/>
      <c r="P7806" s="21"/>
      <c r="Q7806" s="21"/>
      <c r="R7806" s="21"/>
      <c r="S7806" s="21"/>
      <c r="T7806" s="21"/>
      <c r="U7806" s="21"/>
      <c r="V7806" s="21"/>
      <c r="W7806" s="21"/>
      <c r="X7806" s="21"/>
      <c r="Y7806" s="21"/>
      <c r="Z7806" s="21"/>
    </row>
    <row r="7807">
      <c r="A7807" s="9">
        <f t="shared" si="1"/>
        <v>5669</v>
      </c>
      <c r="B7807" s="31" t="s">
        <v>24572</v>
      </c>
      <c r="C7807" s="26" t="s">
        <v>23639</v>
      </c>
      <c r="D7807" s="21"/>
      <c r="E7807" s="21"/>
      <c r="F7807" s="21"/>
      <c r="G7807" s="21"/>
      <c r="H7807" s="21"/>
      <c r="I7807" s="21"/>
      <c r="J7807" s="21"/>
      <c r="K7807" s="21"/>
      <c r="L7807" s="21"/>
      <c r="M7807" s="21"/>
      <c r="N7807" s="21"/>
      <c r="O7807" s="21"/>
      <c r="P7807" s="21"/>
      <c r="Q7807" s="21"/>
      <c r="R7807" s="21"/>
      <c r="S7807" s="21"/>
      <c r="T7807" s="21"/>
      <c r="U7807" s="21"/>
      <c r="V7807" s="21"/>
      <c r="W7807" s="21"/>
      <c r="X7807" s="21"/>
      <c r="Y7807" s="21"/>
      <c r="Z7807" s="21"/>
    </row>
    <row r="7808">
      <c r="A7808" s="9">
        <f t="shared" si="1"/>
        <v>5670</v>
      </c>
      <c r="B7808" s="5" t="s">
        <v>4948</v>
      </c>
      <c r="C7808" s="6" t="s">
        <v>267</v>
      </c>
      <c r="D7808" s="21"/>
      <c r="E7808" s="21"/>
      <c r="F7808" s="21"/>
      <c r="G7808" s="21"/>
      <c r="H7808" s="21"/>
      <c r="I7808" s="21"/>
      <c r="J7808" s="21"/>
      <c r="K7808" s="21"/>
      <c r="L7808" s="21"/>
      <c r="M7808" s="21"/>
      <c r="N7808" s="21"/>
      <c r="O7808" s="21"/>
      <c r="P7808" s="21"/>
      <c r="Q7808" s="21"/>
      <c r="R7808" s="21"/>
      <c r="S7808" s="21"/>
      <c r="T7808" s="21"/>
      <c r="U7808" s="21"/>
      <c r="V7808" s="21"/>
      <c r="W7808" s="21"/>
      <c r="X7808" s="21"/>
      <c r="Y7808" s="21"/>
      <c r="Z7808" s="21"/>
    </row>
    <row r="7809">
      <c r="A7809" s="9">
        <f t="shared" si="1"/>
        <v>5670</v>
      </c>
      <c r="B7809" s="5" t="s">
        <v>4948</v>
      </c>
      <c r="C7809" s="6" t="s">
        <v>177</v>
      </c>
      <c r="D7809" s="21"/>
      <c r="E7809" s="21"/>
      <c r="F7809" s="21"/>
      <c r="G7809" s="21"/>
      <c r="H7809" s="21"/>
      <c r="I7809" s="21"/>
      <c r="J7809" s="21"/>
      <c r="K7809" s="21"/>
      <c r="L7809" s="21"/>
      <c r="M7809" s="21"/>
      <c r="N7809" s="21"/>
      <c r="O7809" s="21"/>
      <c r="P7809" s="21"/>
      <c r="Q7809" s="21"/>
      <c r="R7809" s="21"/>
      <c r="S7809" s="21"/>
      <c r="T7809" s="21"/>
      <c r="U7809" s="21"/>
      <c r="V7809" s="21"/>
      <c r="W7809" s="21"/>
      <c r="X7809" s="21"/>
      <c r="Y7809" s="21"/>
      <c r="Z7809" s="21"/>
    </row>
    <row r="7810">
      <c r="A7810" s="9">
        <f t="shared" si="1"/>
        <v>5670</v>
      </c>
      <c r="B7810" s="5" t="s">
        <v>4948</v>
      </c>
      <c r="C7810" s="6" t="s">
        <v>23637</v>
      </c>
      <c r="D7810" s="21"/>
      <c r="E7810" s="21"/>
      <c r="F7810" s="21"/>
      <c r="G7810" s="21"/>
      <c r="H7810" s="21"/>
      <c r="I7810" s="21"/>
      <c r="J7810" s="21"/>
      <c r="K7810" s="21"/>
      <c r="L7810" s="21"/>
      <c r="M7810" s="21"/>
      <c r="N7810" s="21"/>
      <c r="O7810" s="21"/>
      <c r="P7810" s="21"/>
      <c r="Q7810" s="21"/>
      <c r="R7810" s="21"/>
      <c r="S7810" s="21"/>
      <c r="T7810" s="21"/>
      <c r="U7810" s="21"/>
      <c r="V7810" s="21"/>
      <c r="W7810" s="21"/>
      <c r="X7810" s="21"/>
      <c r="Y7810" s="21"/>
      <c r="Z7810" s="21"/>
    </row>
    <row r="7811">
      <c r="A7811" s="9">
        <f t="shared" si="1"/>
        <v>5671</v>
      </c>
      <c r="B7811" s="8" t="s">
        <v>4949</v>
      </c>
      <c r="C7811" s="9" t="s">
        <v>177</v>
      </c>
      <c r="D7811" s="21"/>
      <c r="E7811" s="21"/>
      <c r="F7811" s="21"/>
      <c r="G7811" s="21"/>
      <c r="H7811" s="21"/>
      <c r="I7811" s="21"/>
      <c r="J7811" s="21"/>
      <c r="K7811" s="21"/>
      <c r="L7811" s="21"/>
      <c r="M7811" s="21"/>
      <c r="N7811" s="21"/>
      <c r="O7811" s="21"/>
      <c r="P7811" s="21"/>
      <c r="Q7811" s="21"/>
      <c r="R7811" s="21"/>
      <c r="S7811" s="21"/>
      <c r="T7811" s="21"/>
      <c r="U7811" s="21"/>
      <c r="V7811" s="21"/>
      <c r="W7811" s="21"/>
      <c r="X7811" s="21"/>
      <c r="Y7811" s="21"/>
      <c r="Z7811" s="21"/>
    </row>
    <row r="7812">
      <c r="A7812" s="9">
        <f t="shared" si="1"/>
        <v>5672</v>
      </c>
      <c r="B7812" s="25" t="s">
        <v>24573</v>
      </c>
      <c r="C7812" s="26" t="s">
        <v>446</v>
      </c>
      <c r="D7812" s="21"/>
      <c r="E7812" s="21"/>
      <c r="F7812" s="21"/>
      <c r="G7812" s="21"/>
      <c r="H7812" s="21"/>
      <c r="I7812" s="21"/>
      <c r="J7812" s="21"/>
      <c r="K7812" s="21"/>
      <c r="L7812" s="21"/>
      <c r="M7812" s="21"/>
      <c r="N7812" s="21"/>
      <c r="O7812" s="21"/>
      <c r="P7812" s="21"/>
      <c r="Q7812" s="21"/>
      <c r="R7812" s="21"/>
      <c r="S7812" s="21"/>
      <c r="T7812" s="21"/>
      <c r="U7812" s="21"/>
      <c r="V7812" s="21"/>
      <c r="W7812" s="21"/>
      <c r="X7812" s="21"/>
      <c r="Y7812" s="21"/>
      <c r="Z7812" s="21"/>
    </row>
    <row r="7813">
      <c r="A7813" s="9">
        <f t="shared" si="1"/>
        <v>5672</v>
      </c>
      <c r="B7813" s="27" t="s">
        <v>24573</v>
      </c>
      <c r="C7813" s="28" t="s">
        <v>23637</v>
      </c>
    </row>
    <row r="7814">
      <c r="A7814" s="9">
        <f t="shared" si="1"/>
        <v>5673</v>
      </c>
      <c r="B7814" s="5" t="s">
        <v>4950</v>
      </c>
      <c r="C7814" s="6" t="s">
        <v>462</v>
      </c>
    </row>
    <row r="7815">
      <c r="A7815" s="9">
        <f t="shared" si="1"/>
        <v>5673</v>
      </c>
      <c r="B7815" s="5" t="s">
        <v>4950</v>
      </c>
      <c r="C7815" s="6" t="s">
        <v>23637</v>
      </c>
    </row>
    <row r="7816">
      <c r="A7816" s="9">
        <f t="shared" si="1"/>
        <v>5674</v>
      </c>
      <c r="B7816" s="5" t="s">
        <v>4951</v>
      </c>
      <c r="C7816" s="6" t="s">
        <v>405</v>
      </c>
    </row>
    <row r="7817">
      <c r="A7817" s="9">
        <f t="shared" si="1"/>
        <v>5674</v>
      </c>
      <c r="B7817" s="5" t="s">
        <v>4951</v>
      </c>
      <c r="C7817" s="6" t="s">
        <v>23637</v>
      </c>
    </row>
    <row r="7818">
      <c r="A7818" s="9">
        <f t="shared" si="1"/>
        <v>5675</v>
      </c>
      <c r="B7818" s="25" t="s">
        <v>24574</v>
      </c>
      <c r="C7818" s="26" t="s">
        <v>10122</v>
      </c>
    </row>
    <row r="7819">
      <c r="A7819" s="9">
        <f t="shared" si="1"/>
        <v>5675</v>
      </c>
      <c r="B7819" s="27" t="s">
        <v>24574</v>
      </c>
      <c r="C7819" s="28" t="s">
        <v>23637</v>
      </c>
    </row>
    <row r="7820">
      <c r="A7820" s="9">
        <f t="shared" si="1"/>
        <v>5676</v>
      </c>
      <c r="B7820" s="8" t="s">
        <v>4952</v>
      </c>
      <c r="C7820" s="9" t="s">
        <v>530</v>
      </c>
    </row>
    <row r="7821">
      <c r="A7821" s="9">
        <f t="shared" si="1"/>
        <v>5677</v>
      </c>
      <c r="B7821" s="5" t="s">
        <v>4953</v>
      </c>
      <c r="C7821" s="6" t="s">
        <v>196</v>
      </c>
    </row>
    <row r="7822">
      <c r="A7822" s="9">
        <f t="shared" si="1"/>
        <v>5677</v>
      </c>
      <c r="B7822" s="5" t="s">
        <v>4953</v>
      </c>
      <c r="C7822" s="6" t="s">
        <v>23637</v>
      </c>
    </row>
    <row r="7823">
      <c r="A7823" s="9">
        <f t="shared" si="1"/>
        <v>5678</v>
      </c>
      <c r="B7823" s="5" t="s">
        <v>4954</v>
      </c>
      <c r="C7823" s="6" t="s">
        <v>326</v>
      </c>
    </row>
    <row r="7824">
      <c r="A7824" s="9">
        <f t="shared" si="1"/>
        <v>5678</v>
      </c>
      <c r="B7824" s="5" t="s">
        <v>4954</v>
      </c>
      <c r="C7824" s="6" t="s">
        <v>23637</v>
      </c>
    </row>
    <row r="7825">
      <c r="A7825" s="9">
        <f t="shared" si="1"/>
        <v>5679</v>
      </c>
      <c r="B7825" s="5" t="s">
        <v>4955</v>
      </c>
      <c r="C7825" s="6" t="s">
        <v>326</v>
      </c>
    </row>
    <row r="7826">
      <c r="A7826" s="9">
        <f t="shared" si="1"/>
        <v>5679</v>
      </c>
      <c r="B7826" s="5" t="s">
        <v>4955</v>
      </c>
      <c r="C7826" s="6" t="s">
        <v>23637</v>
      </c>
    </row>
    <row r="7827">
      <c r="A7827" s="9">
        <f t="shared" si="1"/>
        <v>5680</v>
      </c>
      <c r="B7827" s="8" t="s">
        <v>4956</v>
      </c>
      <c r="C7827" s="9" t="s">
        <v>56</v>
      </c>
    </row>
    <row r="7828">
      <c r="A7828" s="9">
        <f t="shared" si="1"/>
        <v>5680</v>
      </c>
      <c r="B7828" s="8" t="s">
        <v>4956</v>
      </c>
      <c r="C7828" s="9" t="s">
        <v>60</v>
      </c>
    </row>
    <row r="7829">
      <c r="A7829" s="9">
        <f t="shared" si="1"/>
        <v>5681</v>
      </c>
      <c r="B7829" s="8" t="s">
        <v>4957</v>
      </c>
      <c r="C7829" s="9" t="s">
        <v>56</v>
      </c>
    </row>
    <row r="7830">
      <c r="A7830" s="9">
        <f t="shared" si="1"/>
        <v>5681</v>
      </c>
      <c r="B7830" s="8" t="s">
        <v>4957</v>
      </c>
      <c r="C7830" s="9" t="s">
        <v>60</v>
      </c>
    </row>
    <row r="7831">
      <c r="A7831" s="9">
        <f t="shared" si="1"/>
        <v>5682</v>
      </c>
      <c r="B7831" s="5" t="s">
        <v>4958</v>
      </c>
      <c r="C7831" s="6" t="s">
        <v>150</v>
      </c>
    </row>
    <row r="7832">
      <c r="A7832" s="9">
        <f t="shared" si="1"/>
        <v>5682</v>
      </c>
      <c r="B7832" s="5" t="s">
        <v>4958</v>
      </c>
      <c r="C7832" s="6" t="s">
        <v>313</v>
      </c>
    </row>
    <row r="7833">
      <c r="A7833" s="9">
        <f t="shared" si="1"/>
        <v>5682</v>
      </c>
      <c r="B7833" s="5" t="s">
        <v>4958</v>
      </c>
      <c r="C7833" s="6" t="s">
        <v>23637</v>
      </c>
    </row>
    <row r="7834">
      <c r="A7834" s="9">
        <f t="shared" si="1"/>
        <v>5683</v>
      </c>
      <c r="B7834" s="25" t="s">
        <v>24575</v>
      </c>
      <c r="C7834" s="26" t="s">
        <v>553</v>
      </c>
    </row>
    <row r="7835">
      <c r="A7835" s="9">
        <f t="shared" si="1"/>
        <v>5684</v>
      </c>
      <c r="B7835" s="25" t="s">
        <v>24576</v>
      </c>
      <c r="C7835" s="26" t="s">
        <v>553</v>
      </c>
    </row>
    <row r="7836">
      <c r="A7836" s="9">
        <f t="shared" si="1"/>
        <v>5685</v>
      </c>
      <c r="B7836" s="25" t="s">
        <v>24577</v>
      </c>
      <c r="C7836" s="26" t="s">
        <v>446</v>
      </c>
    </row>
    <row r="7837">
      <c r="A7837" s="9">
        <f t="shared" si="1"/>
        <v>5685</v>
      </c>
      <c r="B7837" s="27" t="s">
        <v>24577</v>
      </c>
      <c r="C7837" s="28" t="s">
        <v>23637</v>
      </c>
    </row>
    <row r="7838">
      <c r="A7838" s="9">
        <f t="shared" si="1"/>
        <v>5686</v>
      </c>
      <c r="B7838" s="29" t="s">
        <v>24578</v>
      </c>
      <c r="C7838" s="26" t="s">
        <v>23737</v>
      </c>
    </row>
    <row r="7839">
      <c r="A7839" s="9">
        <f t="shared" si="1"/>
        <v>5687</v>
      </c>
      <c r="B7839" s="25" t="s">
        <v>24579</v>
      </c>
      <c r="C7839" s="26" t="s">
        <v>91</v>
      </c>
    </row>
    <row r="7840">
      <c r="A7840" s="9">
        <f t="shared" si="1"/>
        <v>5688</v>
      </c>
      <c r="B7840" s="8" t="s">
        <v>4959</v>
      </c>
      <c r="C7840" s="9" t="s">
        <v>60</v>
      </c>
    </row>
    <row r="7841">
      <c r="A7841" s="9">
        <f t="shared" si="1"/>
        <v>5689</v>
      </c>
      <c r="B7841" s="5" t="s">
        <v>4960</v>
      </c>
      <c r="C7841" s="6" t="s">
        <v>326</v>
      </c>
    </row>
    <row r="7842">
      <c r="A7842" s="9">
        <f t="shared" si="1"/>
        <v>5689</v>
      </c>
      <c r="B7842" s="5" t="s">
        <v>4960</v>
      </c>
      <c r="C7842" s="6" t="s">
        <v>23637</v>
      </c>
    </row>
    <row r="7843">
      <c r="A7843" s="9">
        <f t="shared" si="1"/>
        <v>5690</v>
      </c>
      <c r="B7843" s="5" t="s">
        <v>4961</v>
      </c>
      <c r="C7843" s="6" t="s">
        <v>27</v>
      </c>
    </row>
    <row r="7844">
      <c r="A7844" s="9">
        <f t="shared" si="1"/>
        <v>5690</v>
      </c>
      <c r="B7844" s="8" t="s">
        <v>4961</v>
      </c>
      <c r="C7844" s="9" t="s">
        <v>616</v>
      </c>
    </row>
    <row r="7845">
      <c r="A7845" s="9">
        <f t="shared" si="1"/>
        <v>5691</v>
      </c>
      <c r="B7845" s="31" t="s">
        <v>24580</v>
      </c>
      <c r="C7845" s="26" t="s">
        <v>23639</v>
      </c>
    </row>
    <row r="7846">
      <c r="A7846" s="9">
        <f t="shared" si="1"/>
        <v>5692</v>
      </c>
      <c r="B7846" s="29" t="s">
        <v>24581</v>
      </c>
      <c r="C7846" s="26" t="s">
        <v>23636</v>
      </c>
    </row>
    <row r="7847">
      <c r="A7847" s="9">
        <f t="shared" si="1"/>
        <v>5693</v>
      </c>
      <c r="B7847" s="27" t="s">
        <v>24582</v>
      </c>
      <c r="C7847" s="28" t="s">
        <v>23637</v>
      </c>
    </row>
    <row r="7848">
      <c r="A7848" s="9">
        <f t="shared" si="1"/>
        <v>5693</v>
      </c>
      <c r="B7848" s="25" t="s">
        <v>24582</v>
      </c>
      <c r="C7848" s="33" t="s">
        <v>90</v>
      </c>
    </row>
    <row r="7849">
      <c r="A7849" s="9">
        <f t="shared" si="1"/>
        <v>5693</v>
      </c>
      <c r="B7849" s="25" t="s">
        <v>24582</v>
      </c>
      <c r="C7849" s="34" t="s">
        <v>60</v>
      </c>
    </row>
    <row r="7850">
      <c r="A7850" s="9">
        <f t="shared" si="1"/>
        <v>5693</v>
      </c>
      <c r="B7850" s="25" t="s">
        <v>24582</v>
      </c>
      <c r="C7850" s="34" t="s">
        <v>24</v>
      </c>
    </row>
    <row r="7851">
      <c r="A7851" s="9">
        <f t="shared" si="1"/>
        <v>5693</v>
      </c>
      <c r="B7851" s="25" t="s">
        <v>24582</v>
      </c>
      <c r="C7851" s="34" t="s">
        <v>650</v>
      </c>
    </row>
    <row r="7852">
      <c r="A7852" s="9">
        <f t="shared" si="1"/>
        <v>5694</v>
      </c>
      <c r="B7852" s="5" t="s">
        <v>4962</v>
      </c>
      <c r="C7852" s="6" t="s">
        <v>162</v>
      </c>
    </row>
    <row r="7853">
      <c r="A7853" s="9">
        <f t="shared" si="1"/>
        <v>5694</v>
      </c>
      <c r="B7853" s="5" t="s">
        <v>4962</v>
      </c>
      <c r="C7853" s="6" t="s">
        <v>150</v>
      </c>
    </row>
    <row r="7854">
      <c r="A7854" s="9">
        <f t="shared" si="1"/>
        <v>5694</v>
      </c>
      <c r="B7854" s="5" t="s">
        <v>4962</v>
      </c>
      <c r="C7854" s="6" t="s">
        <v>23637</v>
      </c>
    </row>
    <row r="7855">
      <c r="A7855" s="9">
        <f t="shared" si="1"/>
        <v>5695</v>
      </c>
      <c r="B7855" s="5" t="s">
        <v>4963</v>
      </c>
      <c r="C7855" s="6" t="s">
        <v>150</v>
      </c>
    </row>
    <row r="7856">
      <c r="A7856" s="9">
        <f t="shared" si="1"/>
        <v>5695</v>
      </c>
      <c r="B7856" s="5" t="s">
        <v>4963</v>
      </c>
      <c r="C7856" s="6" t="s">
        <v>162</v>
      </c>
    </row>
    <row r="7857">
      <c r="A7857" s="9">
        <f t="shared" si="1"/>
        <v>5695</v>
      </c>
      <c r="B7857" s="5" t="s">
        <v>4963</v>
      </c>
      <c r="C7857" s="6" t="s">
        <v>23637</v>
      </c>
    </row>
    <row r="7858">
      <c r="A7858" s="9">
        <f t="shared" si="1"/>
        <v>5696</v>
      </c>
      <c r="B7858" s="25" t="s">
        <v>24583</v>
      </c>
      <c r="C7858" s="26" t="s">
        <v>446</v>
      </c>
    </row>
    <row r="7859">
      <c r="A7859" s="9">
        <f t="shared" si="1"/>
        <v>5696</v>
      </c>
      <c r="B7859" s="27" t="s">
        <v>24583</v>
      </c>
      <c r="C7859" s="28" t="s">
        <v>23637</v>
      </c>
    </row>
    <row r="7860">
      <c r="A7860" s="9">
        <f t="shared" si="1"/>
        <v>5697</v>
      </c>
      <c r="B7860" s="8" t="s">
        <v>4964</v>
      </c>
      <c r="C7860" s="9" t="s">
        <v>56</v>
      </c>
    </row>
    <row r="7861">
      <c r="A7861" s="9">
        <f t="shared" si="1"/>
        <v>5697</v>
      </c>
      <c r="B7861" s="8" t="s">
        <v>4964</v>
      </c>
      <c r="C7861" s="9" t="s">
        <v>60</v>
      </c>
    </row>
    <row r="7862">
      <c r="A7862" s="9">
        <f t="shared" si="1"/>
        <v>5698</v>
      </c>
      <c r="B7862" s="29" t="s">
        <v>24584</v>
      </c>
      <c r="C7862" s="26" t="s">
        <v>23636</v>
      </c>
    </row>
    <row r="7863">
      <c r="A7863" s="9">
        <f t="shared" si="1"/>
        <v>5699</v>
      </c>
      <c r="B7863" s="8" t="s">
        <v>4965</v>
      </c>
      <c r="C7863" s="9" t="s">
        <v>56</v>
      </c>
    </row>
    <row r="7864">
      <c r="A7864" s="9">
        <f t="shared" si="1"/>
        <v>5700</v>
      </c>
      <c r="B7864" s="25" t="s">
        <v>24585</v>
      </c>
      <c r="C7864" s="26" t="s">
        <v>67</v>
      </c>
    </row>
    <row r="7865">
      <c r="A7865" s="9">
        <f t="shared" si="1"/>
        <v>5700</v>
      </c>
      <c r="B7865" s="25" t="s">
        <v>24585</v>
      </c>
      <c r="C7865" s="26" t="s">
        <v>946</v>
      </c>
    </row>
    <row r="7866">
      <c r="A7866" s="9">
        <f t="shared" si="1"/>
        <v>5701</v>
      </c>
      <c r="B7866" s="8" t="s">
        <v>4966</v>
      </c>
      <c r="C7866" s="9" t="s">
        <v>10</v>
      </c>
    </row>
    <row r="7867">
      <c r="A7867" s="9">
        <f t="shared" si="1"/>
        <v>5701</v>
      </c>
      <c r="B7867" s="8" t="s">
        <v>4966</v>
      </c>
      <c r="C7867" s="9" t="s">
        <v>60</v>
      </c>
    </row>
    <row r="7868">
      <c r="A7868" s="9">
        <f t="shared" si="1"/>
        <v>5702</v>
      </c>
      <c r="B7868" s="25" t="s">
        <v>24586</v>
      </c>
      <c r="C7868" s="26" t="s">
        <v>446</v>
      </c>
    </row>
    <row r="7869">
      <c r="A7869" s="9">
        <f t="shared" si="1"/>
        <v>5702</v>
      </c>
      <c r="B7869" s="27" t="s">
        <v>24586</v>
      </c>
      <c r="C7869" s="28" t="s">
        <v>23637</v>
      </c>
    </row>
    <row r="7870">
      <c r="A7870" s="9">
        <f t="shared" si="1"/>
        <v>5703</v>
      </c>
      <c r="B7870" s="25" t="s">
        <v>24587</v>
      </c>
      <c r="C7870" s="26" t="s">
        <v>446</v>
      </c>
    </row>
    <row r="7871">
      <c r="A7871" s="9">
        <f t="shared" si="1"/>
        <v>5703</v>
      </c>
      <c r="B7871" s="27" t="s">
        <v>24587</v>
      </c>
      <c r="C7871" s="28" t="s">
        <v>23637</v>
      </c>
    </row>
    <row r="7872">
      <c r="A7872" s="9">
        <f t="shared" si="1"/>
        <v>5704</v>
      </c>
      <c r="B7872" s="30" t="s">
        <v>24588</v>
      </c>
      <c r="C7872" s="26" t="s">
        <v>23737</v>
      </c>
    </row>
    <row r="7873">
      <c r="A7873" s="9">
        <f t="shared" si="1"/>
        <v>5705</v>
      </c>
      <c r="B7873" s="8" t="s">
        <v>4967</v>
      </c>
      <c r="C7873" s="6" t="s">
        <v>313</v>
      </c>
    </row>
    <row r="7874">
      <c r="A7874" s="9">
        <f t="shared" si="1"/>
        <v>5705</v>
      </c>
      <c r="B7874" s="8" t="s">
        <v>4967</v>
      </c>
      <c r="C7874" s="9" t="s">
        <v>60</v>
      </c>
    </row>
    <row r="7875">
      <c r="A7875" s="9">
        <f t="shared" si="1"/>
        <v>5706</v>
      </c>
      <c r="B7875" s="8" t="s">
        <v>4968</v>
      </c>
      <c r="C7875" s="9" t="s">
        <v>60</v>
      </c>
    </row>
    <row r="7876">
      <c r="A7876" s="9">
        <f t="shared" si="1"/>
        <v>5707</v>
      </c>
      <c r="B7876" s="5" t="s">
        <v>4969</v>
      </c>
      <c r="C7876" s="6" t="s">
        <v>267</v>
      </c>
    </row>
    <row r="7877">
      <c r="A7877" s="9">
        <f t="shared" si="1"/>
        <v>5707</v>
      </c>
      <c r="B7877" s="5" t="s">
        <v>4969</v>
      </c>
      <c r="C7877" s="6" t="s">
        <v>405</v>
      </c>
    </row>
    <row r="7878">
      <c r="A7878" s="9">
        <f t="shared" si="1"/>
        <v>5707</v>
      </c>
      <c r="B7878" s="5" t="s">
        <v>4969</v>
      </c>
      <c r="C7878" s="6" t="s">
        <v>23637</v>
      </c>
    </row>
    <row r="7879">
      <c r="A7879" s="9">
        <f t="shared" si="1"/>
        <v>5708</v>
      </c>
      <c r="B7879" s="5" t="s">
        <v>4970</v>
      </c>
      <c r="C7879" s="6" t="s">
        <v>179</v>
      </c>
    </row>
    <row r="7880">
      <c r="A7880" s="9">
        <f t="shared" si="1"/>
        <v>5708</v>
      </c>
      <c r="B7880" s="5" t="s">
        <v>4970</v>
      </c>
      <c r="C7880" s="6" t="s">
        <v>23637</v>
      </c>
    </row>
    <row r="7881">
      <c r="A7881" s="9">
        <f t="shared" si="1"/>
        <v>5709</v>
      </c>
      <c r="B7881" s="5" t="s">
        <v>4971</v>
      </c>
      <c r="C7881" s="6" t="s">
        <v>109</v>
      </c>
    </row>
    <row r="7882">
      <c r="A7882" s="9">
        <f t="shared" si="1"/>
        <v>5710</v>
      </c>
      <c r="B7882" s="5" t="s">
        <v>4972</v>
      </c>
      <c r="C7882" s="6" t="s">
        <v>267</v>
      </c>
    </row>
    <row r="7883">
      <c r="A7883" s="9">
        <f t="shared" si="1"/>
        <v>5710</v>
      </c>
      <c r="B7883" s="5" t="s">
        <v>4972</v>
      </c>
      <c r="C7883" s="6" t="s">
        <v>91</v>
      </c>
    </row>
    <row r="7884">
      <c r="A7884" s="9">
        <f t="shared" si="1"/>
        <v>5710</v>
      </c>
      <c r="B7884" s="5" t="s">
        <v>4972</v>
      </c>
      <c r="C7884" s="6" t="s">
        <v>23637</v>
      </c>
    </row>
    <row r="7885">
      <c r="A7885" s="9">
        <f t="shared" si="1"/>
        <v>5711</v>
      </c>
      <c r="B7885" s="8" t="s">
        <v>4973</v>
      </c>
      <c r="C7885" s="9" t="s">
        <v>616</v>
      </c>
    </row>
    <row r="7886">
      <c r="A7886" s="9">
        <f t="shared" si="1"/>
        <v>5711</v>
      </c>
      <c r="B7886" s="8" t="s">
        <v>4973</v>
      </c>
      <c r="C7886" s="9" t="s">
        <v>60</v>
      </c>
    </row>
    <row r="7887">
      <c r="A7887" s="9">
        <f t="shared" si="1"/>
        <v>5712</v>
      </c>
      <c r="B7887" s="5" t="s">
        <v>4974</v>
      </c>
      <c r="C7887" s="6" t="s">
        <v>365</v>
      </c>
    </row>
    <row r="7888">
      <c r="A7888" s="9">
        <f t="shared" si="1"/>
        <v>5713</v>
      </c>
      <c r="B7888" s="5" t="s">
        <v>4975</v>
      </c>
      <c r="C7888" s="6" t="s">
        <v>267</v>
      </c>
    </row>
    <row r="7889">
      <c r="A7889" s="9">
        <f t="shared" si="1"/>
        <v>5713</v>
      </c>
      <c r="B7889" s="5" t="s">
        <v>4975</v>
      </c>
      <c r="C7889" s="6" t="s">
        <v>91</v>
      </c>
    </row>
    <row r="7890">
      <c r="A7890" s="9">
        <f t="shared" si="1"/>
        <v>5713</v>
      </c>
      <c r="B7890" s="5" t="s">
        <v>4975</v>
      </c>
      <c r="C7890" s="6" t="s">
        <v>23637</v>
      </c>
    </row>
    <row r="7891">
      <c r="A7891" s="9">
        <f t="shared" si="1"/>
        <v>5714</v>
      </c>
      <c r="B7891" s="5" t="s">
        <v>4976</v>
      </c>
      <c r="C7891" s="6" t="s">
        <v>196</v>
      </c>
    </row>
    <row r="7892">
      <c r="A7892" s="9">
        <f t="shared" si="1"/>
        <v>5714</v>
      </c>
      <c r="B7892" s="5" t="s">
        <v>4976</v>
      </c>
      <c r="C7892" s="6" t="s">
        <v>23637</v>
      </c>
    </row>
    <row r="7893">
      <c r="A7893" s="9">
        <f t="shared" si="1"/>
        <v>5715</v>
      </c>
      <c r="B7893" s="25" t="s">
        <v>24589</v>
      </c>
      <c r="C7893" s="26" t="s">
        <v>446</v>
      </c>
    </row>
    <row r="7894">
      <c r="A7894" s="9">
        <f t="shared" si="1"/>
        <v>5715</v>
      </c>
      <c r="B7894" s="27" t="s">
        <v>24589</v>
      </c>
      <c r="C7894" s="28" t="s">
        <v>23637</v>
      </c>
    </row>
    <row r="7895">
      <c r="A7895" s="9">
        <f t="shared" si="1"/>
        <v>5716</v>
      </c>
      <c r="B7895" s="5" t="s">
        <v>4977</v>
      </c>
      <c r="C7895" s="6" t="s">
        <v>788</v>
      </c>
    </row>
    <row r="7896">
      <c r="A7896" s="9">
        <f t="shared" si="1"/>
        <v>5716</v>
      </c>
      <c r="B7896" s="5" t="s">
        <v>4977</v>
      </c>
      <c r="C7896" s="6" t="s">
        <v>23637</v>
      </c>
    </row>
    <row r="7897">
      <c r="A7897" s="9">
        <f t="shared" si="1"/>
        <v>5717</v>
      </c>
      <c r="B7897" s="41" t="s">
        <v>24590</v>
      </c>
      <c r="C7897" s="26" t="s">
        <v>23636</v>
      </c>
    </row>
    <row r="7898">
      <c r="A7898" s="9">
        <f t="shared" si="1"/>
        <v>5718</v>
      </c>
      <c r="B7898" s="29" t="s">
        <v>24591</v>
      </c>
      <c r="C7898" s="26" t="s">
        <v>23636</v>
      </c>
    </row>
    <row r="7899">
      <c r="A7899" s="9">
        <f t="shared" si="1"/>
        <v>5719</v>
      </c>
      <c r="B7899" s="8" t="s">
        <v>4978</v>
      </c>
      <c r="C7899" s="9" t="s">
        <v>56</v>
      </c>
    </row>
    <row r="7900">
      <c r="A7900" s="9">
        <f t="shared" si="1"/>
        <v>5720</v>
      </c>
      <c r="B7900" s="5" t="s">
        <v>4979</v>
      </c>
      <c r="C7900" s="6" t="s">
        <v>326</v>
      </c>
    </row>
    <row r="7901">
      <c r="A7901" s="9">
        <f t="shared" si="1"/>
        <v>5720</v>
      </c>
      <c r="B7901" s="5" t="s">
        <v>4979</v>
      </c>
      <c r="C7901" s="6" t="s">
        <v>23637</v>
      </c>
    </row>
    <row r="7902">
      <c r="A7902" s="9">
        <f t="shared" si="1"/>
        <v>5721</v>
      </c>
      <c r="B7902" s="8" t="s">
        <v>4980</v>
      </c>
      <c r="C7902" s="9" t="s">
        <v>22</v>
      </c>
    </row>
    <row r="7903">
      <c r="A7903" s="9">
        <f t="shared" si="1"/>
        <v>5721</v>
      </c>
      <c r="B7903" s="8" t="s">
        <v>4980</v>
      </c>
      <c r="C7903" s="9" t="s">
        <v>25</v>
      </c>
    </row>
    <row r="7904">
      <c r="A7904" s="9">
        <f t="shared" si="1"/>
        <v>5721</v>
      </c>
      <c r="B7904" s="8" t="s">
        <v>4980</v>
      </c>
      <c r="C7904" s="9" t="s">
        <v>24</v>
      </c>
    </row>
    <row r="7905">
      <c r="A7905" s="9">
        <f t="shared" si="1"/>
        <v>5721</v>
      </c>
      <c r="B7905" s="8" t="s">
        <v>4980</v>
      </c>
      <c r="C7905" s="9" t="s">
        <v>60</v>
      </c>
    </row>
    <row r="7906">
      <c r="A7906" s="9">
        <f t="shared" si="1"/>
        <v>5722</v>
      </c>
      <c r="B7906" s="5" t="s">
        <v>4981</v>
      </c>
      <c r="C7906" s="6" t="s">
        <v>324</v>
      </c>
    </row>
    <row r="7907">
      <c r="A7907" s="9">
        <f t="shared" si="1"/>
        <v>5722</v>
      </c>
      <c r="B7907" s="5" t="s">
        <v>4981</v>
      </c>
      <c r="C7907" s="6" t="s">
        <v>23637</v>
      </c>
    </row>
    <row r="7908">
      <c r="A7908" s="9">
        <f t="shared" si="1"/>
        <v>5723</v>
      </c>
      <c r="B7908" s="5" t="s">
        <v>4982</v>
      </c>
      <c r="C7908" s="6" t="s">
        <v>326</v>
      </c>
    </row>
    <row r="7909">
      <c r="A7909" s="9">
        <f t="shared" si="1"/>
        <v>5723</v>
      </c>
      <c r="B7909" s="5" t="s">
        <v>4982</v>
      </c>
      <c r="C7909" s="6" t="s">
        <v>23637</v>
      </c>
    </row>
    <row r="7910">
      <c r="A7910" s="9">
        <f t="shared" si="1"/>
        <v>5724</v>
      </c>
      <c r="B7910" s="5" t="s">
        <v>4983</v>
      </c>
      <c r="C7910" s="6" t="s">
        <v>153</v>
      </c>
    </row>
    <row r="7911">
      <c r="A7911" s="9">
        <f t="shared" si="1"/>
        <v>5724</v>
      </c>
      <c r="B7911" s="5" t="s">
        <v>4983</v>
      </c>
      <c r="C7911" s="6" t="s">
        <v>23637</v>
      </c>
    </row>
    <row r="7912">
      <c r="A7912" s="9">
        <f t="shared" si="1"/>
        <v>5725</v>
      </c>
      <c r="B7912" s="5" t="s">
        <v>4984</v>
      </c>
      <c r="C7912" s="6" t="s">
        <v>142</v>
      </c>
    </row>
    <row r="7913">
      <c r="A7913" s="9">
        <f t="shared" si="1"/>
        <v>5726</v>
      </c>
      <c r="B7913" s="8" t="s">
        <v>4985</v>
      </c>
      <c r="C7913" s="6" t="s">
        <v>313</v>
      </c>
    </row>
    <row r="7914">
      <c r="A7914" s="9">
        <f t="shared" si="1"/>
        <v>5726</v>
      </c>
      <c r="B7914" s="8" t="s">
        <v>4985</v>
      </c>
      <c r="C7914" s="9" t="s">
        <v>142</v>
      </c>
    </row>
    <row r="7915">
      <c r="A7915" s="9">
        <f t="shared" si="1"/>
        <v>5727</v>
      </c>
      <c r="B7915" s="5" t="s">
        <v>4986</v>
      </c>
      <c r="C7915" s="6" t="s">
        <v>153</v>
      </c>
    </row>
    <row r="7916">
      <c r="A7916" s="9">
        <f t="shared" si="1"/>
        <v>5727</v>
      </c>
      <c r="B7916" s="5" t="s">
        <v>4986</v>
      </c>
      <c r="C7916" s="6" t="s">
        <v>23637</v>
      </c>
    </row>
    <row r="7917">
      <c r="A7917" s="9">
        <f t="shared" si="1"/>
        <v>5728</v>
      </c>
      <c r="B7917" s="5" t="s">
        <v>4987</v>
      </c>
      <c r="C7917" s="6" t="s">
        <v>153</v>
      </c>
    </row>
    <row r="7918">
      <c r="A7918" s="9">
        <f t="shared" si="1"/>
        <v>5728</v>
      </c>
      <c r="B7918" s="5" t="s">
        <v>4987</v>
      </c>
      <c r="C7918" s="6" t="s">
        <v>54</v>
      </c>
    </row>
    <row r="7919">
      <c r="A7919" s="9">
        <f t="shared" si="1"/>
        <v>5728</v>
      </c>
      <c r="B7919" s="5" t="s">
        <v>4987</v>
      </c>
      <c r="C7919" s="6" t="s">
        <v>23637</v>
      </c>
    </row>
    <row r="7920">
      <c r="A7920" s="9">
        <f t="shared" si="1"/>
        <v>5729</v>
      </c>
      <c r="B7920" s="5" t="s">
        <v>4988</v>
      </c>
      <c r="C7920" s="6" t="s">
        <v>153</v>
      </c>
    </row>
    <row r="7921">
      <c r="A7921" s="9">
        <f t="shared" si="1"/>
        <v>5729</v>
      </c>
      <c r="B7921" s="5" t="s">
        <v>4988</v>
      </c>
      <c r="C7921" s="6" t="s">
        <v>313</v>
      </c>
    </row>
    <row r="7922">
      <c r="A7922" s="9">
        <f t="shared" si="1"/>
        <v>5729</v>
      </c>
      <c r="B7922" s="5" t="s">
        <v>4988</v>
      </c>
      <c r="C7922" s="6" t="s">
        <v>23637</v>
      </c>
    </row>
    <row r="7923">
      <c r="A7923" s="9">
        <f t="shared" si="1"/>
        <v>5730</v>
      </c>
      <c r="B7923" s="25" t="s">
        <v>24592</v>
      </c>
      <c r="C7923" s="26" t="s">
        <v>487</v>
      </c>
    </row>
    <row r="7924">
      <c r="A7924" s="9">
        <f t="shared" si="1"/>
        <v>5730</v>
      </c>
      <c r="B7924" s="27" t="s">
        <v>24592</v>
      </c>
      <c r="C7924" s="28" t="s">
        <v>23637</v>
      </c>
    </row>
    <row r="7925">
      <c r="A7925" s="9">
        <f t="shared" si="1"/>
        <v>5731</v>
      </c>
      <c r="B7925" s="25" t="s">
        <v>24593</v>
      </c>
      <c r="C7925" s="26" t="s">
        <v>10122</v>
      </c>
    </row>
    <row r="7926">
      <c r="A7926" s="9">
        <f t="shared" si="1"/>
        <v>5731</v>
      </c>
      <c r="B7926" s="27" t="s">
        <v>24593</v>
      </c>
      <c r="C7926" s="28" t="s">
        <v>23637</v>
      </c>
    </row>
    <row r="7927">
      <c r="A7927" s="9">
        <f t="shared" si="1"/>
        <v>5732</v>
      </c>
      <c r="B7927" s="5" t="s">
        <v>4989</v>
      </c>
      <c r="C7927" s="6" t="s">
        <v>326</v>
      </c>
    </row>
    <row r="7928">
      <c r="A7928" s="9">
        <f t="shared" si="1"/>
        <v>5732</v>
      </c>
      <c r="B7928" s="5" t="s">
        <v>4989</v>
      </c>
      <c r="C7928" s="6" t="s">
        <v>23637</v>
      </c>
    </row>
    <row r="7929">
      <c r="A7929" s="9">
        <f t="shared" si="1"/>
        <v>5733</v>
      </c>
      <c r="B7929" s="5" t="s">
        <v>4990</v>
      </c>
      <c r="C7929" s="6" t="s">
        <v>650</v>
      </c>
    </row>
    <row r="7930">
      <c r="A7930" s="9">
        <f t="shared" si="1"/>
        <v>5733</v>
      </c>
      <c r="B7930" s="5" t="s">
        <v>4990</v>
      </c>
      <c r="C7930" s="6" t="s">
        <v>326</v>
      </c>
    </row>
    <row r="7931">
      <c r="A7931" s="9">
        <f t="shared" si="1"/>
        <v>5733</v>
      </c>
      <c r="B7931" s="5" t="s">
        <v>4990</v>
      </c>
      <c r="C7931" s="6" t="s">
        <v>23637</v>
      </c>
    </row>
    <row r="7932">
      <c r="A7932" s="9">
        <f t="shared" si="1"/>
        <v>5734</v>
      </c>
      <c r="B7932" s="5" t="s">
        <v>4991</v>
      </c>
      <c r="C7932" s="6" t="s">
        <v>267</v>
      </c>
    </row>
    <row r="7933">
      <c r="A7933" s="9">
        <f t="shared" si="1"/>
        <v>5734</v>
      </c>
      <c r="B7933" s="5" t="s">
        <v>4991</v>
      </c>
      <c r="C7933" s="6" t="s">
        <v>23637</v>
      </c>
    </row>
    <row r="7934">
      <c r="A7934" s="9">
        <f t="shared" si="1"/>
        <v>5735</v>
      </c>
      <c r="B7934" s="30" t="s">
        <v>24594</v>
      </c>
      <c r="C7934" s="26" t="s">
        <v>23737</v>
      </c>
    </row>
    <row r="7935">
      <c r="A7935" s="9">
        <f t="shared" si="1"/>
        <v>5736</v>
      </c>
      <c r="B7935" s="5" t="s">
        <v>4992</v>
      </c>
      <c r="C7935" s="6" t="s">
        <v>1942</v>
      </c>
    </row>
    <row r="7936">
      <c r="A7936" s="9">
        <f t="shared" si="1"/>
        <v>5736</v>
      </c>
      <c r="B7936" s="5" t="s">
        <v>4992</v>
      </c>
      <c r="C7936" s="6" t="s">
        <v>23637</v>
      </c>
    </row>
    <row r="7937">
      <c r="A7937" s="9">
        <f t="shared" si="1"/>
        <v>5737</v>
      </c>
      <c r="B7937" s="8" t="s">
        <v>4993</v>
      </c>
      <c r="C7937" s="9" t="s">
        <v>56</v>
      </c>
    </row>
    <row r="7938">
      <c r="A7938" s="9">
        <f t="shared" si="1"/>
        <v>5738</v>
      </c>
      <c r="B7938" s="41" t="s">
        <v>24595</v>
      </c>
      <c r="C7938" s="26" t="s">
        <v>23636</v>
      </c>
    </row>
    <row r="7939">
      <c r="A7939" s="9">
        <f t="shared" si="1"/>
        <v>5739</v>
      </c>
      <c r="B7939" s="29" t="s">
        <v>24596</v>
      </c>
      <c r="C7939" s="26" t="s">
        <v>23636</v>
      </c>
    </row>
    <row r="7940" ht="17.25" customHeight="1">
      <c r="A7940" s="9">
        <f t="shared" si="1"/>
        <v>5740</v>
      </c>
      <c r="B7940" s="35" t="s">
        <v>24597</v>
      </c>
      <c r="C7940" s="26" t="s">
        <v>23636</v>
      </c>
    </row>
    <row r="7941">
      <c r="A7941" s="9">
        <f t="shared" si="1"/>
        <v>5741</v>
      </c>
      <c r="B7941" s="5" t="s">
        <v>4994</v>
      </c>
      <c r="C7941" s="6" t="s">
        <v>142</v>
      </c>
    </row>
    <row r="7942">
      <c r="A7942" s="9">
        <f t="shared" si="1"/>
        <v>5742</v>
      </c>
      <c r="B7942" s="8" t="s">
        <v>4995</v>
      </c>
      <c r="C7942" s="9" t="s">
        <v>60</v>
      </c>
    </row>
    <row r="7943">
      <c r="A7943" s="9">
        <f t="shared" si="1"/>
        <v>5742</v>
      </c>
      <c r="B7943" s="8" t="s">
        <v>4995</v>
      </c>
      <c r="C7943" s="9" t="s">
        <v>162</v>
      </c>
    </row>
    <row r="7944">
      <c r="A7944" s="9">
        <f t="shared" si="1"/>
        <v>5743</v>
      </c>
      <c r="B7944" s="5" t="s">
        <v>4996</v>
      </c>
      <c r="C7944" s="6" t="s">
        <v>818</v>
      </c>
    </row>
    <row r="7945">
      <c r="A7945" s="9">
        <f t="shared" si="1"/>
        <v>5744</v>
      </c>
      <c r="B7945" s="25" t="s">
        <v>24598</v>
      </c>
      <c r="C7945" s="26" t="s">
        <v>672</v>
      </c>
    </row>
    <row r="7946">
      <c r="A7946" s="9">
        <f t="shared" si="1"/>
        <v>5744</v>
      </c>
      <c r="B7946" s="27" t="s">
        <v>24598</v>
      </c>
      <c r="C7946" s="28" t="s">
        <v>23637</v>
      </c>
    </row>
    <row r="7947">
      <c r="A7947" s="9">
        <f t="shared" si="1"/>
        <v>5745</v>
      </c>
      <c r="B7947" s="8" t="s">
        <v>4997</v>
      </c>
      <c r="C7947" s="9" t="s">
        <v>56</v>
      </c>
    </row>
    <row r="7948">
      <c r="A7948" s="9">
        <f t="shared" si="1"/>
        <v>5746</v>
      </c>
      <c r="B7948" s="25" t="s">
        <v>24599</v>
      </c>
      <c r="C7948" s="26" t="s">
        <v>10122</v>
      </c>
    </row>
    <row r="7949">
      <c r="A7949" s="9">
        <f t="shared" si="1"/>
        <v>5746</v>
      </c>
      <c r="B7949" s="27" t="s">
        <v>24599</v>
      </c>
      <c r="C7949" s="28" t="s">
        <v>23637</v>
      </c>
    </row>
    <row r="7950">
      <c r="A7950" s="9">
        <f t="shared" si="1"/>
        <v>5747</v>
      </c>
      <c r="B7950" s="25" t="s">
        <v>24600</v>
      </c>
      <c r="C7950" s="26" t="s">
        <v>10122</v>
      </c>
    </row>
    <row r="7951">
      <c r="A7951" s="9">
        <f t="shared" si="1"/>
        <v>5747</v>
      </c>
      <c r="B7951" s="27" t="s">
        <v>24600</v>
      </c>
      <c r="C7951" s="28" t="s">
        <v>23637</v>
      </c>
    </row>
    <row r="7952">
      <c r="A7952" s="9">
        <f t="shared" si="1"/>
        <v>5748</v>
      </c>
      <c r="B7952" s="8" t="s">
        <v>4998</v>
      </c>
      <c r="C7952" s="9" t="s">
        <v>56</v>
      </c>
    </row>
    <row r="7953">
      <c r="A7953" s="9">
        <f t="shared" si="1"/>
        <v>5748</v>
      </c>
      <c r="B7953" s="8" t="s">
        <v>4998</v>
      </c>
      <c r="C7953" s="9" t="s">
        <v>24</v>
      </c>
    </row>
    <row r="7954">
      <c r="A7954" s="9">
        <f t="shared" si="1"/>
        <v>5748</v>
      </c>
      <c r="B7954" s="8" t="s">
        <v>4998</v>
      </c>
      <c r="C7954" s="9" t="s">
        <v>25</v>
      </c>
    </row>
    <row r="7955">
      <c r="A7955" s="9">
        <f t="shared" si="1"/>
        <v>5749</v>
      </c>
      <c r="B7955" s="8" t="s">
        <v>4999</v>
      </c>
      <c r="C7955" s="9" t="s">
        <v>54</v>
      </c>
    </row>
    <row r="7956">
      <c r="A7956" s="9">
        <f t="shared" si="1"/>
        <v>5750</v>
      </c>
      <c r="B7956" s="5" t="s">
        <v>5000</v>
      </c>
      <c r="C7956" s="6" t="s">
        <v>142</v>
      </c>
    </row>
    <row r="7957">
      <c r="A7957" s="9">
        <f t="shared" si="1"/>
        <v>5751</v>
      </c>
      <c r="B7957" s="5" t="s">
        <v>5001</v>
      </c>
      <c r="C7957" s="6" t="s">
        <v>788</v>
      </c>
    </row>
    <row r="7958">
      <c r="A7958" s="9">
        <f t="shared" si="1"/>
        <v>5751</v>
      </c>
      <c r="B7958" s="5" t="s">
        <v>5001</v>
      </c>
      <c r="C7958" s="6" t="s">
        <v>23637</v>
      </c>
    </row>
    <row r="7959">
      <c r="A7959" s="9">
        <f t="shared" si="1"/>
        <v>5752</v>
      </c>
      <c r="B7959" s="25" t="s">
        <v>24601</v>
      </c>
      <c r="C7959" s="26" t="s">
        <v>10122</v>
      </c>
    </row>
    <row r="7960">
      <c r="A7960" s="9">
        <f t="shared" si="1"/>
        <v>5752</v>
      </c>
      <c r="B7960" s="27" t="s">
        <v>24601</v>
      </c>
      <c r="C7960" s="28" t="s">
        <v>23637</v>
      </c>
    </row>
    <row r="7961">
      <c r="A7961" s="9">
        <f t="shared" si="1"/>
        <v>5753</v>
      </c>
      <c r="B7961" s="5" t="s">
        <v>5002</v>
      </c>
      <c r="C7961" s="6" t="s">
        <v>324</v>
      </c>
    </row>
    <row r="7962">
      <c r="A7962" s="9">
        <f t="shared" si="1"/>
        <v>5753</v>
      </c>
      <c r="B7962" s="5" t="s">
        <v>5002</v>
      </c>
      <c r="C7962" s="6" t="s">
        <v>23637</v>
      </c>
    </row>
    <row r="7963">
      <c r="A7963" s="9">
        <f t="shared" si="1"/>
        <v>5754</v>
      </c>
      <c r="B7963" s="5" t="s">
        <v>5003</v>
      </c>
      <c r="C7963" s="6" t="s">
        <v>5004</v>
      </c>
    </row>
    <row r="7964">
      <c r="A7964" s="9">
        <f t="shared" si="1"/>
        <v>5754</v>
      </c>
      <c r="B7964" s="5" t="s">
        <v>5003</v>
      </c>
      <c r="C7964" s="6" t="s">
        <v>23628</v>
      </c>
    </row>
    <row r="7965">
      <c r="A7965" s="9">
        <f t="shared" si="1"/>
        <v>5755</v>
      </c>
      <c r="B7965" s="8" t="s">
        <v>5005</v>
      </c>
      <c r="C7965" s="9" t="s">
        <v>56</v>
      </c>
    </row>
    <row r="7966">
      <c r="A7966" s="9">
        <f t="shared" si="1"/>
        <v>5756</v>
      </c>
      <c r="B7966" s="5" t="s">
        <v>5006</v>
      </c>
      <c r="C7966" s="6" t="s">
        <v>153</v>
      </c>
    </row>
    <row r="7967">
      <c r="A7967" s="9">
        <f t="shared" si="1"/>
        <v>5756</v>
      </c>
      <c r="B7967" s="5" t="s">
        <v>5006</v>
      </c>
      <c r="C7967" s="6" t="s">
        <v>162</v>
      </c>
    </row>
    <row r="7968">
      <c r="A7968" s="9">
        <f t="shared" si="1"/>
        <v>5756</v>
      </c>
      <c r="B7968" s="5" t="s">
        <v>5006</v>
      </c>
      <c r="C7968" s="6" t="s">
        <v>23637</v>
      </c>
    </row>
    <row r="7969">
      <c r="A7969" s="9">
        <f t="shared" si="1"/>
        <v>5757</v>
      </c>
      <c r="B7969" s="5" t="s">
        <v>5007</v>
      </c>
      <c r="C7969" s="6" t="s">
        <v>97</v>
      </c>
    </row>
    <row r="7970">
      <c r="A7970" s="9">
        <f t="shared" si="1"/>
        <v>5757</v>
      </c>
      <c r="B7970" s="5" t="s">
        <v>5007</v>
      </c>
      <c r="C7970" s="6" t="s">
        <v>23637</v>
      </c>
    </row>
    <row r="7971">
      <c r="A7971" s="9">
        <f t="shared" si="1"/>
        <v>5758</v>
      </c>
      <c r="B7971" s="5" t="s">
        <v>5008</v>
      </c>
      <c r="C7971" s="6" t="s">
        <v>336</v>
      </c>
    </row>
    <row r="7972">
      <c r="A7972" s="9">
        <f t="shared" si="1"/>
        <v>5758</v>
      </c>
      <c r="B7972" s="5" t="s">
        <v>5008</v>
      </c>
      <c r="C7972" s="6" t="s">
        <v>553</v>
      </c>
    </row>
    <row r="7973">
      <c r="A7973" s="9">
        <f t="shared" si="1"/>
        <v>5758</v>
      </c>
      <c r="B7973" s="5" t="s">
        <v>5008</v>
      </c>
      <c r="C7973" s="6" t="s">
        <v>23637</v>
      </c>
    </row>
    <row r="7974">
      <c r="A7974" s="9">
        <f t="shared" si="1"/>
        <v>5759</v>
      </c>
      <c r="B7974" s="5" t="s">
        <v>5009</v>
      </c>
      <c r="C7974" s="6" t="s">
        <v>336</v>
      </c>
    </row>
    <row r="7975">
      <c r="A7975" s="9">
        <f t="shared" si="1"/>
        <v>5759</v>
      </c>
      <c r="B7975" s="5" t="s">
        <v>5009</v>
      </c>
      <c r="C7975" s="6" t="s">
        <v>553</v>
      </c>
    </row>
    <row r="7976">
      <c r="A7976" s="9">
        <f t="shared" si="1"/>
        <v>5759</v>
      </c>
      <c r="B7976" s="5" t="s">
        <v>5009</v>
      </c>
      <c r="C7976" s="6" t="s">
        <v>23637</v>
      </c>
    </row>
    <row r="7977">
      <c r="A7977" s="9">
        <f t="shared" si="1"/>
        <v>5760</v>
      </c>
      <c r="B7977" s="5" t="s">
        <v>5010</v>
      </c>
      <c r="C7977" s="6" t="s">
        <v>196</v>
      </c>
    </row>
    <row r="7978">
      <c r="A7978" s="9">
        <f t="shared" si="1"/>
        <v>5760</v>
      </c>
      <c r="B7978" s="5" t="s">
        <v>5010</v>
      </c>
      <c r="C7978" s="6" t="s">
        <v>23637</v>
      </c>
    </row>
    <row r="7979">
      <c r="A7979" s="9">
        <f t="shared" si="1"/>
        <v>5761</v>
      </c>
      <c r="B7979" s="8" t="s">
        <v>5011</v>
      </c>
      <c r="C7979" s="9" t="s">
        <v>142</v>
      </c>
    </row>
    <row r="7980">
      <c r="A7980" s="9">
        <f t="shared" si="1"/>
        <v>5762</v>
      </c>
      <c r="B7980" s="5" t="s">
        <v>5012</v>
      </c>
      <c r="C7980" s="6" t="s">
        <v>328</v>
      </c>
    </row>
    <row r="7981">
      <c r="A7981" s="9">
        <f t="shared" si="1"/>
        <v>5762</v>
      </c>
      <c r="B7981" s="5" t="s">
        <v>5012</v>
      </c>
      <c r="C7981" s="6" t="s">
        <v>23637</v>
      </c>
    </row>
    <row r="7982">
      <c r="A7982" s="9">
        <f t="shared" si="1"/>
        <v>5763</v>
      </c>
      <c r="B7982" s="5" t="s">
        <v>5013</v>
      </c>
      <c r="C7982" s="6" t="s">
        <v>336</v>
      </c>
    </row>
    <row r="7983">
      <c r="A7983" s="9">
        <f t="shared" si="1"/>
        <v>5763</v>
      </c>
      <c r="B7983" s="5" t="s">
        <v>5013</v>
      </c>
      <c r="C7983" s="6" t="s">
        <v>553</v>
      </c>
    </row>
    <row r="7984">
      <c r="A7984" s="9">
        <f t="shared" si="1"/>
        <v>5763</v>
      </c>
      <c r="B7984" s="5" t="s">
        <v>5013</v>
      </c>
      <c r="C7984" s="6" t="s">
        <v>23637</v>
      </c>
    </row>
    <row r="7985">
      <c r="A7985" s="9">
        <f t="shared" si="1"/>
        <v>5764</v>
      </c>
      <c r="B7985" s="5" t="s">
        <v>5014</v>
      </c>
      <c r="C7985" s="6" t="s">
        <v>328</v>
      </c>
    </row>
    <row r="7986">
      <c r="A7986" s="9">
        <f t="shared" si="1"/>
        <v>5764</v>
      </c>
      <c r="B7986" s="5" t="s">
        <v>5014</v>
      </c>
      <c r="C7986" s="6" t="s">
        <v>25</v>
      </c>
    </row>
    <row r="7987">
      <c r="A7987" s="9">
        <f t="shared" si="1"/>
        <v>5764</v>
      </c>
      <c r="B7987" s="5" t="s">
        <v>5014</v>
      </c>
      <c r="C7987" s="6" t="s">
        <v>23637</v>
      </c>
    </row>
    <row r="7988">
      <c r="A7988" s="9">
        <f t="shared" si="1"/>
        <v>5765</v>
      </c>
      <c r="B7988" s="29" t="s">
        <v>24602</v>
      </c>
      <c r="C7988" s="26" t="s">
        <v>23737</v>
      </c>
    </row>
    <row r="7989">
      <c r="A7989" s="9">
        <f t="shared" si="1"/>
        <v>5766</v>
      </c>
      <c r="B7989" s="29" t="s">
        <v>24603</v>
      </c>
      <c r="C7989" s="26" t="s">
        <v>23636</v>
      </c>
    </row>
    <row r="7990">
      <c r="A7990" s="9">
        <f t="shared" si="1"/>
        <v>5767</v>
      </c>
      <c r="B7990" s="5" t="s">
        <v>5015</v>
      </c>
      <c r="C7990" s="6" t="s">
        <v>365</v>
      </c>
    </row>
    <row r="7991">
      <c r="A7991" s="9">
        <f t="shared" si="1"/>
        <v>5768</v>
      </c>
      <c r="B7991" s="5" t="s">
        <v>5016</v>
      </c>
      <c r="C7991" s="6" t="s">
        <v>365</v>
      </c>
    </row>
    <row r="7992">
      <c r="A7992" s="9">
        <f t="shared" si="1"/>
        <v>5769</v>
      </c>
      <c r="B7992" s="5" t="s">
        <v>5017</v>
      </c>
      <c r="C7992" s="6" t="s">
        <v>179</v>
      </c>
    </row>
    <row r="7993">
      <c r="A7993" s="9">
        <f t="shared" si="1"/>
        <v>5769</v>
      </c>
      <c r="B7993" s="5" t="s">
        <v>5017</v>
      </c>
      <c r="C7993" s="6" t="s">
        <v>23637</v>
      </c>
    </row>
    <row r="7994">
      <c r="A7994" s="9">
        <f t="shared" si="1"/>
        <v>5770</v>
      </c>
      <c r="B7994" s="5" t="s">
        <v>5018</v>
      </c>
      <c r="C7994" s="6" t="s">
        <v>365</v>
      </c>
    </row>
    <row r="7995">
      <c r="A7995" s="9">
        <f t="shared" si="1"/>
        <v>5771</v>
      </c>
      <c r="B7995" s="5" t="s">
        <v>5019</v>
      </c>
      <c r="C7995" s="6" t="s">
        <v>365</v>
      </c>
    </row>
    <row r="7996">
      <c r="A7996" s="9">
        <f t="shared" si="1"/>
        <v>5772</v>
      </c>
      <c r="B7996" s="5" t="s">
        <v>5020</v>
      </c>
      <c r="C7996" s="6" t="s">
        <v>452</v>
      </c>
    </row>
    <row r="7997">
      <c r="A7997" s="9">
        <f t="shared" si="1"/>
        <v>5772</v>
      </c>
      <c r="B7997" s="5" t="s">
        <v>5020</v>
      </c>
      <c r="C7997" s="6" t="s">
        <v>23637</v>
      </c>
    </row>
    <row r="7998">
      <c r="A7998" s="9">
        <f t="shared" si="1"/>
        <v>5773</v>
      </c>
      <c r="B7998" s="5" t="s">
        <v>5021</v>
      </c>
      <c r="C7998" s="6" t="s">
        <v>324</v>
      </c>
    </row>
    <row r="7999">
      <c r="A7999" s="9">
        <f t="shared" si="1"/>
        <v>5773</v>
      </c>
      <c r="B7999" s="5" t="s">
        <v>5021</v>
      </c>
      <c r="C7999" s="6" t="s">
        <v>23637</v>
      </c>
    </row>
    <row r="8000">
      <c r="A8000" s="9">
        <f t="shared" si="1"/>
        <v>5774</v>
      </c>
      <c r="B8000" s="5" t="s">
        <v>5022</v>
      </c>
      <c r="C8000" s="6" t="s">
        <v>153</v>
      </c>
    </row>
    <row r="8001">
      <c r="A8001" s="9">
        <f t="shared" si="1"/>
        <v>5774</v>
      </c>
      <c r="B8001" s="5" t="s">
        <v>5022</v>
      </c>
      <c r="C8001" s="6" t="s">
        <v>23637</v>
      </c>
    </row>
    <row r="8002">
      <c r="A8002" s="9">
        <f t="shared" si="1"/>
        <v>5775</v>
      </c>
      <c r="B8002" s="5" t="s">
        <v>5023</v>
      </c>
      <c r="C8002" s="6" t="s">
        <v>365</v>
      </c>
    </row>
    <row r="8003">
      <c r="A8003" s="9">
        <f t="shared" si="1"/>
        <v>5776</v>
      </c>
      <c r="B8003" s="8" t="s">
        <v>5024</v>
      </c>
      <c r="C8003" s="6" t="s">
        <v>132</v>
      </c>
    </row>
    <row r="8004">
      <c r="A8004" s="9">
        <f t="shared" si="1"/>
        <v>5776</v>
      </c>
      <c r="B8004" s="8" t="s">
        <v>5024</v>
      </c>
      <c r="C8004" s="6" t="s">
        <v>23637</v>
      </c>
    </row>
    <row r="8005">
      <c r="A8005" s="9">
        <f t="shared" si="1"/>
        <v>5777</v>
      </c>
      <c r="B8005" s="8" t="s">
        <v>5025</v>
      </c>
      <c r="C8005" s="9" t="s">
        <v>56</v>
      </c>
    </row>
    <row r="8006">
      <c r="A8006" s="9">
        <f t="shared" si="1"/>
        <v>5778</v>
      </c>
      <c r="B8006" s="5" t="s">
        <v>5026</v>
      </c>
      <c r="C8006" s="6" t="s">
        <v>365</v>
      </c>
    </row>
    <row r="8007">
      <c r="A8007" s="9">
        <f t="shared" si="1"/>
        <v>5779</v>
      </c>
      <c r="B8007" s="5" t="s">
        <v>5027</v>
      </c>
      <c r="C8007" s="6" t="s">
        <v>267</v>
      </c>
    </row>
    <row r="8008">
      <c r="A8008" s="9">
        <f t="shared" si="1"/>
        <v>5779</v>
      </c>
      <c r="B8008" s="5" t="s">
        <v>5027</v>
      </c>
      <c r="C8008" s="6" t="s">
        <v>23637</v>
      </c>
    </row>
    <row r="8009">
      <c r="A8009" s="9">
        <f t="shared" si="1"/>
        <v>5780</v>
      </c>
      <c r="B8009" s="25" t="s">
        <v>24604</v>
      </c>
      <c r="C8009" s="26" t="s">
        <v>446</v>
      </c>
    </row>
    <row r="8010">
      <c r="A8010" s="9">
        <f t="shared" si="1"/>
        <v>5780</v>
      </c>
      <c r="B8010" s="27" t="s">
        <v>24604</v>
      </c>
      <c r="C8010" s="28" t="s">
        <v>23637</v>
      </c>
    </row>
    <row r="8011">
      <c r="A8011" s="9">
        <f t="shared" si="1"/>
        <v>5781</v>
      </c>
      <c r="B8011" s="30" t="s">
        <v>24605</v>
      </c>
      <c r="C8011" s="26" t="s">
        <v>23639</v>
      </c>
    </row>
    <row r="8012">
      <c r="A8012" s="9">
        <f t="shared" si="1"/>
        <v>5782</v>
      </c>
      <c r="B8012" s="8" t="s">
        <v>5028</v>
      </c>
      <c r="C8012" s="9" t="s">
        <v>530</v>
      </c>
    </row>
    <row r="8013">
      <c r="A8013" s="9">
        <f t="shared" si="1"/>
        <v>5783</v>
      </c>
      <c r="B8013" s="5" t="s">
        <v>5029</v>
      </c>
      <c r="C8013" s="6" t="s">
        <v>788</v>
      </c>
    </row>
    <row r="8014">
      <c r="A8014" s="9">
        <f t="shared" si="1"/>
        <v>5783</v>
      </c>
      <c r="B8014" s="5" t="s">
        <v>5029</v>
      </c>
      <c r="C8014" s="6" t="s">
        <v>23637</v>
      </c>
    </row>
    <row r="8015">
      <c r="A8015" s="9">
        <f t="shared" si="1"/>
        <v>5784</v>
      </c>
      <c r="B8015" s="5" t="s">
        <v>5030</v>
      </c>
      <c r="C8015" s="6" t="s">
        <v>179</v>
      </c>
    </row>
    <row r="8016">
      <c r="A8016" s="9">
        <f t="shared" si="1"/>
        <v>5784</v>
      </c>
      <c r="B8016" s="5" t="s">
        <v>5030</v>
      </c>
      <c r="C8016" s="6" t="s">
        <v>23637</v>
      </c>
    </row>
    <row r="8017">
      <c r="A8017" s="9">
        <f t="shared" si="1"/>
        <v>5785</v>
      </c>
      <c r="B8017" s="5" t="s">
        <v>5031</v>
      </c>
      <c r="C8017" s="6" t="s">
        <v>179</v>
      </c>
    </row>
    <row r="8018">
      <c r="A8018" s="9">
        <f t="shared" si="1"/>
        <v>5785</v>
      </c>
      <c r="B8018" s="5" t="s">
        <v>5031</v>
      </c>
      <c r="C8018" s="6" t="s">
        <v>23637</v>
      </c>
    </row>
    <row r="8019">
      <c r="A8019" s="9">
        <f t="shared" si="1"/>
        <v>5786</v>
      </c>
      <c r="B8019" s="31" t="s">
        <v>24606</v>
      </c>
      <c r="C8019" s="26" t="s">
        <v>23639</v>
      </c>
    </row>
    <row r="8020">
      <c r="A8020" s="9">
        <f t="shared" si="1"/>
        <v>5787</v>
      </c>
      <c r="B8020" s="5" t="s">
        <v>5032</v>
      </c>
      <c r="C8020" s="6" t="s">
        <v>326</v>
      </c>
    </row>
    <row r="8021">
      <c r="A8021" s="9">
        <f t="shared" si="1"/>
        <v>5787</v>
      </c>
      <c r="B8021" s="5" t="s">
        <v>5032</v>
      </c>
      <c r="C8021" s="6" t="s">
        <v>23637</v>
      </c>
    </row>
    <row r="8022">
      <c r="A8022" s="9">
        <f t="shared" si="1"/>
        <v>5788</v>
      </c>
      <c r="B8022" s="31" t="s">
        <v>24607</v>
      </c>
      <c r="C8022" s="26" t="s">
        <v>23639</v>
      </c>
    </row>
    <row r="8023">
      <c r="A8023" s="9">
        <f t="shared" si="1"/>
        <v>5789</v>
      </c>
      <c r="B8023" s="5" t="s">
        <v>5033</v>
      </c>
      <c r="C8023" s="6" t="s">
        <v>153</v>
      </c>
    </row>
    <row r="8024">
      <c r="A8024" s="9">
        <f t="shared" si="1"/>
        <v>5789</v>
      </c>
      <c r="B8024" s="5" t="s">
        <v>5033</v>
      </c>
      <c r="C8024" s="6" t="s">
        <v>23637</v>
      </c>
    </row>
    <row r="8025">
      <c r="A8025" s="9">
        <f t="shared" si="1"/>
        <v>5790</v>
      </c>
      <c r="B8025" s="5" t="s">
        <v>5034</v>
      </c>
      <c r="C8025" s="6" t="s">
        <v>452</v>
      </c>
    </row>
    <row r="8026">
      <c r="A8026" s="9">
        <f t="shared" si="1"/>
        <v>5790</v>
      </c>
      <c r="B8026" s="5" t="s">
        <v>5034</v>
      </c>
      <c r="C8026" s="6" t="s">
        <v>23637</v>
      </c>
    </row>
    <row r="8027">
      <c r="A8027" s="9">
        <f t="shared" si="1"/>
        <v>5791</v>
      </c>
      <c r="B8027" s="5" t="s">
        <v>5035</v>
      </c>
      <c r="C8027" s="6" t="s">
        <v>142</v>
      </c>
    </row>
    <row r="8028">
      <c r="A8028" s="9">
        <f t="shared" si="1"/>
        <v>5792</v>
      </c>
      <c r="B8028" s="8" t="s">
        <v>5036</v>
      </c>
      <c r="C8028" s="9" t="s">
        <v>60</v>
      </c>
    </row>
    <row r="8029">
      <c r="A8029" s="9">
        <f t="shared" si="1"/>
        <v>5793</v>
      </c>
      <c r="B8029" s="16" t="s">
        <v>5037</v>
      </c>
      <c r="C8029" s="6" t="s">
        <v>1235</v>
      </c>
    </row>
    <row r="8030">
      <c r="A8030" s="9">
        <f t="shared" si="1"/>
        <v>5794</v>
      </c>
      <c r="B8030" s="8" t="s">
        <v>5038</v>
      </c>
      <c r="C8030" s="6" t="s">
        <v>132</v>
      </c>
    </row>
    <row r="8031">
      <c r="A8031" s="9">
        <f t="shared" si="1"/>
        <v>5794</v>
      </c>
      <c r="B8031" s="8" t="s">
        <v>5038</v>
      </c>
      <c r="C8031" s="6" t="s">
        <v>23637</v>
      </c>
    </row>
    <row r="8032">
      <c r="A8032" s="9">
        <f t="shared" si="1"/>
        <v>5795</v>
      </c>
      <c r="B8032" s="8" t="s">
        <v>5039</v>
      </c>
      <c r="C8032" s="9" t="s">
        <v>56</v>
      </c>
    </row>
    <row r="8033">
      <c r="A8033" s="9">
        <f t="shared" si="1"/>
        <v>5796</v>
      </c>
      <c r="B8033" s="8" t="s">
        <v>5040</v>
      </c>
      <c r="C8033" s="9" t="s">
        <v>25</v>
      </c>
    </row>
    <row r="8034">
      <c r="A8034" s="9">
        <f t="shared" si="1"/>
        <v>5796</v>
      </c>
      <c r="B8034" s="8" t="s">
        <v>5040</v>
      </c>
      <c r="C8034" s="9" t="s">
        <v>142</v>
      </c>
    </row>
    <row r="8035">
      <c r="A8035" s="9">
        <f t="shared" si="1"/>
        <v>5796</v>
      </c>
      <c r="B8035" s="8" t="s">
        <v>5040</v>
      </c>
      <c r="C8035" s="9" t="s">
        <v>54</v>
      </c>
    </row>
    <row r="8036">
      <c r="A8036" s="9">
        <f t="shared" si="1"/>
        <v>5796</v>
      </c>
      <c r="B8036" s="8" t="s">
        <v>5040</v>
      </c>
      <c r="C8036" s="9" t="s">
        <v>162</v>
      </c>
    </row>
    <row r="8037">
      <c r="A8037" s="9">
        <f t="shared" si="1"/>
        <v>5797</v>
      </c>
      <c r="B8037" s="8" t="s">
        <v>5041</v>
      </c>
      <c r="C8037" s="9" t="s">
        <v>142</v>
      </c>
    </row>
    <row r="8038">
      <c r="A8038" s="9">
        <f t="shared" si="1"/>
        <v>5798</v>
      </c>
      <c r="B8038" s="8" t="s">
        <v>5042</v>
      </c>
      <c r="C8038" s="9" t="s">
        <v>54</v>
      </c>
    </row>
    <row r="8039">
      <c r="A8039" s="9">
        <f t="shared" si="1"/>
        <v>5798</v>
      </c>
      <c r="B8039" s="8" t="s">
        <v>5042</v>
      </c>
      <c r="C8039" s="9" t="s">
        <v>162</v>
      </c>
    </row>
    <row r="8040">
      <c r="A8040" s="9">
        <f t="shared" si="1"/>
        <v>5799</v>
      </c>
      <c r="B8040" s="5" t="s">
        <v>5043</v>
      </c>
      <c r="C8040" s="6" t="s">
        <v>196</v>
      </c>
    </row>
    <row r="8041">
      <c r="A8041" s="9">
        <f t="shared" si="1"/>
        <v>5799</v>
      </c>
      <c r="B8041" s="5" t="s">
        <v>5043</v>
      </c>
      <c r="C8041" s="6" t="s">
        <v>23637</v>
      </c>
    </row>
    <row r="8042">
      <c r="A8042" s="9">
        <f t="shared" si="1"/>
        <v>5800</v>
      </c>
      <c r="B8042" s="27" t="s">
        <v>24608</v>
      </c>
      <c r="C8042" s="28" t="s">
        <v>23637</v>
      </c>
    </row>
    <row r="8043">
      <c r="A8043" s="9">
        <f t="shared" si="1"/>
        <v>5800</v>
      </c>
      <c r="B8043" s="25" t="s">
        <v>24608</v>
      </c>
      <c r="C8043" s="33" t="s">
        <v>90</v>
      </c>
    </row>
    <row r="8044">
      <c r="A8044" s="9">
        <f t="shared" si="1"/>
        <v>5801</v>
      </c>
      <c r="B8044" s="8" t="s">
        <v>5044</v>
      </c>
      <c r="C8044" s="9" t="s">
        <v>616</v>
      </c>
    </row>
    <row r="8045">
      <c r="A8045" s="9">
        <f t="shared" si="1"/>
        <v>5802</v>
      </c>
      <c r="B8045" s="8" t="s">
        <v>5045</v>
      </c>
      <c r="C8045" s="9" t="s">
        <v>616</v>
      </c>
    </row>
    <row r="8046">
      <c r="A8046" s="9">
        <f t="shared" si="1"/>
        <v>5803</v>
      </c>
      <c r="B8046" s="5" t="s">
        <v>5046</v>
      </c>
      <c r="C8046" s="6" t="s">
        <v>326</v>
      </c>
    </row>
    <row r="8047">
      <c r="A8047" s="9">
        <f t="shared" si="1"/>
        <v>5803</v>
      </c>
      <c r="B8047" s="5" t="s">
        <v>5046</v>
      </c>
      <c r="C8047" s="6" t="s">
        <v>23637</v>
      </c>
    </row>
    <row r="8048">
      <c r="A8048" s="9">
        <f t="shared" si="1"/>
        <v>5804</v>
      </c>
      <c r="B8048" s="8" t="s">
        <v>5047</v>
      </c>
      <c r="C8048" s="6" t="s">
        <v>132</v>
      </c>
    </row>
    <row r="8049">
      <c r="A8049" s="9">
        <f t="shared" si="1"/>
        <v>5804</v>
      </c>
      <c r="B8049" s="8" t="s">
        <v>5047</v>
      </c>
      <c r="C8049" s="6" t="s">
        <v>23637</v>
      </c>
    </row>
    <row r="8050">
      <c r="A8050" s="9">
        <f t="shared" si="1"/>
        <v>5805</v>
      </c>
      <c r="B8050" s="8" t="s">
        <v>5048</v>
      </c>
      <c r="C8050" s="9" t="s">
        <v>60</v>
      </c>
    </row>
    <row r="8051">
      <c r="A8051" s="9">
        <f t="shared" si="1"/>
        <v>5805</v>
      </c>
      <c r="B8051" s="8" t="s">
        <v>5048</v>
      </c>
      <c r="C8051" s="9" t="s">
        <v>188</v>
      </c>
    </row>
    <row r="8052">
      <c r="A8052" s="9">
        <f t="shared" si="1"/>
        <v>5806</v>
      </c>
      <c r="B8052" s="25" t="s">
        <v>24609</v>
      </c>
      <c r="C8052" s="26" t="s">
        <v>487</v>
      </c>
    </row>
    <row r="8053">
      <c r="A8053" s="9">
        <f t="shared" si="1"/>
        <v>5806</v>
      </c>
      <c r="B8053" s="27" t="s">
        <v>24609</v>
      </c>
      <c r="C8053" s="28" t="s">
        <v>23637</v>
      </c>
    </row>
    <row r="8054">
      <c r="A8054" s="9">
        <f t="shared" si="1"/>
        <v>5807</v>
      </c>
      <c r="B8054" s="5" t="s">
        <v>5049</v>
      </c>
      <c r="C8054" s="6" t="s">
        <v>946</v>
      </c>
    </row>
    <row r="8055">
      <c r="A8055" s="9">
        <f t="shared" si="1"/>
        <v>5808</v>
      </c>
      <c r="B8055" s="5" t="s">
        <v>5050</v>
      </c>
      <c r="C8055" s="6" t="s">
        <v>313</v>
      </c>
    </row>
    <row r="8056">
      <c r="A8056" s="9">
        <f t="shared" si="1"/>
        <v>5809</v>
      </c>
      <c r="B8056" s="5" t="s">
        <v>5051</v>
      </c>
      <c r="C8056" s="6" t="s">
        <v>313</v>
      </c>
    </row>
    <row r="8057">
      <c r="A8057" s="9">
        <f t="shared" si="1"/>
        <v>5810</v>
      </c>
      <c r="B8057" s="5" t="s">
        <v>5052</v>
      </c>
      <c r="C8057" s="6" t="s">
        <v>313</v>
      </c>
    </row>
    <row r="8058">
      <c r="A8058" s="9">
        <f t="shared" si="1"/>
        <v>5811</v>
      </c>
      <c r="B8058" s="5" t="s">
        <v>5053</v>
      </c>
      <c r="C8058" s="6" t="s">
        <v>313</v>
      </c>
    </row>
    <row r="8059">
      <c r="A8059" s="9">
        <f t="shared" si="1"/>
        <v>5811</v>
      </c>
      <c r="B8059" s="5" t="s">
        <v>5053</v>
      </c>
      <c r="C8059" s="6" t="s">
        <v>162</v>
      </c>
    </row>
    <row r="8060">
      <c r="A8060" s="9">
        <f t="shared" si="1"/>
        <v>5812</v>
      </c>
      <c r="B8060" s="5" t="s">
        <v>5054</v>
      </c>
      <c r="C8060" s="6" t="s">
        <v>313</v>
      </c>
    </row>
    <row r="8061">
      <c r="A8061" s="9">
        <f t="shared" si="1"/>
        <v>5813</v>
      </c>
      <c r="B8061" s="5" t="s">
        <v>5055</v>
      </c>
      <c r="C8061" s="6" t="s">
        <v>313</v>
      </c>
    </row>
    <row r="8062">
      <c r="A8062" s="9">
        <f t="shared" si="1"/>
        <v>5813</v>
      </c>
      <c r="B8062" s="5" t="s">
        <v>5055</v>
      </c>
      <c r="C8062" s="6" t="s">
        <v>142</v>
      </c>
    </row>
    <row r="8063">
      <c r="A8063" s="9">
        <f t="shared" si="1"/>
        <v>5813</v>
      </c>
      <c r="B8063" s="5" t="s">
        <v>5055</v>
      </c>
      <c r="C8063" s="6" t="s">
        <v>487</v>
      </c>
    </row>
    <row r="8064">
      <c r="A8064" s="9">
        <f t="shared" si="1"/>
        <v>5813</v>
      </c>
      <c r="B8064" s="5" t="s">
        <v>5055</v>
      </c>
      <c r="C8064" s="6" t="s">
        <v>23637</v>
      </c>
    </row>
    <row r="8065">
      <c r="A8065" s="9">
        <f t="shared" si="1"/>
        <v>5814</v>
      </c>
      <c r="B8065" s="5" t="s">
        <v>5056</v>
      </c>
      <c r="C8065" s="6" t="s">
        <v>142</v>
      </c>
    </row>
    <row r="8066">
      <c r="A8066" s="9">
        <f t="shared" si="1"/>
        <v>5815</v>
      </c>
      <c r="B8066" s="5" t="s">
        <v>5057</v>
      </c>
      <c r="C8066" s="6" t="s">
        <v>313</v>
      </c>
    </row>
    <row r="8067">
      <c r="A8067" s="9">
        <f t="shared" si="1"/>
        <v>5816</v>
      </c>
      <c r="B8067" s="5" t="s">
        <v>5058</v>
      </c>
      <c r="C8067" s="6" t="s">
        <v>313</v>
      </c>
    </row>
    <row r="8068">
      <c r="A8068" s="9">
        <f t="shared" si="1"/>
        <v>5817</v>
      </c>
      <c r="B8068" s="5" t="s">
        <v>5059</v>
      </c>
      <c r="C8068" s="6" t="s">
        <v>1324</v>
      </c>
    </row>
    <row r="8069">
      <c r="A8069" s="9">
        <f t="shared" si="1"/>
        <v>5818</v>
      </c>
      <c r="B8069" s="5" t="s">
        <v>5060</v>
      </c>
      <c r="C8069" s="6" t="s">
        <v>142</v>
      </c>
    </row>
    <row r="8070">
      <c r="A8070" s="9">
        <f t="shared" si="1"/>
        <v>5819</v>
      </c>
      <c r="B8070" s="5" t="s">
        <v>5061</v>
      </c>
      <c r="C8070" s="6" t="s">
        <v>142</v>
      </c>
    </row>
    <row r="8071">
      <c r="A8071" s="9">
        <f t="shared" si="1"/>
        <v>5820</v>
      </c>
      <c r="B8071" s="5" t="s">
        <v>5062</v>
      </c>
      <c r="C8071" s="6" t="s">
        <v>142</v>
      </c>
    </row>
    <row r="8072">
      <c r="A8072" s="9">
        <f t="shared" si="1"/>
        <v>5821</v>
      </c>
      <c r="B8072" s="25" t="s">
        <v>24610</v>
      </c>
      <c r="C8072" s="26" t="s">
        <v>672</v>
      </c>
    </row>
    <row r="8073">
      <c r="A8073" s="9">
        <f t="shared" si="1"/>
        <v>5821</v>
      </c>
      <c r="B8073" s="27" t="s">
        <v>24610</v>
      </c>
      <c r="C8073" s="28" t="s">
        <v>23637</v>
      </c>
    </row>
    <row r="8074">
      <c r="A8074" s="9">
        <f t="shared" si="1"/>
        <v>5822</v>
      </c>
      <c r="B8074" s="8" t="s">
        <v>5063</v>
      </c>
      <c r="C8074" s="9" t="s">
        <v>25</v>
      </c>
    </row>
    <row r="8075">
      <c r="A8075" s="9">
        <f t="shared" si="1"/>
        <v>5822</v>
      </c>
      <c r="B8075" s="8" t="s">
        <v>5063</v>
      </c>
      <c r="C8075" s="9" t="s">
        <v>24</v>
      </c>
    </row>
    <row r="8076">
      <c r="A8076" s="9">
        <f t="shared" si="1"/>
        <v>5822</v>
      </c>
      <c r="B8076" s="8" t="s">
        <v>5063</v>
      </c>
      <c r="C8076" s="9" t="s">
        <v>142</v>
      </c>
    </row>
    <row r="8077">
      <c r="A8077" s="9">
        <f t="shared" si="1"/>
        <v>5823</v>
      </c>
      <c r="B8077" s="25" t="s">
        <v>24611</v>
      </c>
      <c r="C8077" s="26" t="s">
        <v>946</v>
      </c>
    </row>
    <row r="8078">
      <c r="A8078" s="9">
        <f t="shared" si="1"/>
        <v>5824</v>
      </c>
      <c r="B8078" s="5" t="s">
        <v>5064</v>
      </c>
      <c r="C8078" s="6" t="s">
        <v>946</v>
      </c>
    </row>
    <row r="8079">
      <c r="A8079" s="9">
        <f t="shared" si="1"/>
        <v>5825</v>
      </c>
      <c r="B8079" s="5" t="s">
        <v>5065</v>
      </c>
      <c r="C8079" s="6" t="s">
        <v>162</v>
      </c>
    </row>
    <row r="8080">
      <c r="A8080" s="9">
        <f t="shared" si="1"/>
        <v>5825</v>
      </c>
      <c r="B8080" s="5" t="s">
        <v>5065</v>
      </c>
      <c r="C8080" s="6" t="s">
        <v>142</v>
      </c>
    </row>
    <row r="8081">
      <c r="A8081" s="9">
        <f t="shared" si="1"/>
        <v>5826</v>
      </c>
      <c r="B8081" s="5" t="s">
        <v>5066</v>
      </c>
      <c r="C8081" s="6" t="s">
        <v>142</v>
      </c>
    </row>
    <row r="8082">
      <c r="A8082" s="9">
        <f t="shared" si="1"/>
        <v>5826</v>
      </c>
      <c r="B8082" s="5" t="s">
        <v>5066</v>
      </c>
      <c r="C8082" s="6" t="s">
        <v>40</v>
      </c>
    </row>
    <row r="8083">
      <c r="A8083" s="9">
        <f t="shared" si="1"/>
        <v>5827</v>
      </c>
      <c r="B8083" s="5" t="s">
        <v>5067</v>
      </c>
      <c r="C8083" s="6" t="s">
        <v>328</v>
      </c>
    </row>
    <row r="8084">
      <c r="A8084" s="9">
        <f t="shared" si="1"/>
        <v>5827</v>
      </c>
      <c r="B8084" s="5" t="s">
        <v>5067</v>
      </c>
      <c r="C8084" s="6" t="s">
        <v>23637</v>
      </c>
    </row>
    <row r="8085">
      <c r="A8085" s="9">
        <f t="shared" si="1"/>
        <v>5827</v>
      </c>
      <c r="B8085" s="25" t="s">
        <v>5067</v>
      </c>
      <c r="C8085" s="26" t="s">
        <v>487</v>
      </c>
    </row>
    <row r="8086">
      <c r="A8086" s="9">
        <f t="shared" si="1"/>
        <v>5828</v>
      </c>
      <c r="B8086" s="8" t="s">
        <v>5068</v>
      </c>
      <c r="C8086" s="9" t="s">
        <v>530</v>
      </c>
    </row>
    <row r="8087">
      <c r="A8087" s="9">
        <f t="shared" si="1"/>
        <v>5829</v>
      </c>
      <c r="B8087" s="5" t="s">
        <v>5069</v>
      </c>
      <c r="C8087" s="6" t="s">
        <v>179</v>
      </c>
    </row>
    <row r="8088">
      <c r="A8088" s="9">
        <f t="shared" si="1"/>
        <v>5829</v>
      </c>
      <c r="B8088" s="5" t="s">
        <v>5069</v>
      </c>
      <c r="C8088" s="6" t="s">
        <v>23637</v>
      </c>
    </row>
    <row r="8089">
      <c r="A8089" s="9">
        <f t="shared" si="1"/>
        <v>5830</v>
      </c>
      <c r="B8089" s="8" t="s">
        <v>5070</v>
      </c>
      <c r="C8089" s="6" t="s">
        <v>946</v>
      </c>
    </row>
    <row r="8090">
      <c r="A8090" s="9">
        <f t="shared" si="1"/>
        <v>5831</v>
      </c>
      <c r="B8090" s="5" t="s">
        <v>5071</v>
      </c>
      <c r="C8090" s="6" t="s">
        <v>324</v>
      </c>
    </row>
    <row r="8091">
      <c r="A8091" s="9">
        <f t="shared" si="1"/>
        <v>5831</v>
      </c>
      <c r="B8091" s="5" t="s">
        <v>5071</v>
      </c>
      <c r="C8091" s="6" t="s">
        <v>23637</v>
      </c>
    </row>
    <row r="8092">
      <c r="A8092" s="9">
        <f t="shared" si="1"/>
        <v>5832</v>
      </c>
      <c r="B8092" s="5" t="s">
        <v>5072</v>
      </c>
      <c r="C8092" s="6" t="s">
        <v>162</v>
      </c>
    </row>
    <row r="8093">
      <c r="A8093" s="9">
        <f t="shared" si="1"/>
        <v>5833</v>
      </c>
      <c r="B8093" s="5" t="s">
        <v>5073</v>
      </c>
      <c r="C8093" s="6" t="s">
        <v>313</v>
      </c>
    </row>
    <row r="8094">
      <c r="A8094" s="9">
        <f t="shared" si="1"/>
        <v>5833</v>
      </c>
      <c r="B8094" s="5" t="s">
        <v>5073</v>
      </c>
      <c r="C8094" s="6" t="s">
        <v>324</v>
      </c>
    </row>
    <row r="8095">
      <c r="A8095" s="9">
        <f t="shared" si="1"/>
        <v>5833</v>
      </c>
      <c r="B8095" s="5" t="s">
        <v>5073</v>
      </c>
      <c r="C8095" s="6" t="s">
        <v>23637</v>
      </c>
    </row>
    <row r="8096">
      <c r="A8096" s="9">
        <f t="shared" si="1"/>
        <v>5834</v>
      </c>
      <c r="B8096" s="5" t="s">
        <v>5074</v>
      </c>
      <c r="C8096" s="6" t="s">
        <v>267</v>
      </c>
    </row>
    <row r="8097">
      <c r="A8097" s="9">
        <f t="shared" si="1"/>
        <v>5834</v>
      </c>
      <c r="B8097" s="5" t="s">
        <v>5074</v>
      </c>
      <c r="C8097" s="6" t="s">
        <v>23637</v>
      </c>
    </row>
    <row r="8098">
      <c r="A8098" s="9">
        <f t="shared" si="1"/>
        <v>5835</v>
      </c>
      <c r="B8098" s="25" t="s">
        <v>24612</v>
      </c>
      <c r="C8098" s="26" t="s">
        <v>487</v>
      </c>
    </row>
    <row r="8099">
      <c r="A8099" s="9">
        <f t="shared" si="1"/>
        <v>5835</v>
      </c>
      <c r="B8099" s="27" t="s">
        <v>24612</v>
      </c>
      <c r="C8099" s="28" t="s">
        <v>23637</v>
      </c>
    </row>
    <row r="8100">
      <c r="A8100" s="9">
        <f t="shared" si="1"/>
        <v>5836</v>
      </c>
      <c r="B8100" s="8" t="s">
        <v>5075</v>
      </c>
      <c r="C8100" s="9" t="s">
        <v>142</v>
      </c>
    </row>
    <row r="8101">
      <c r="A8101" s="9">
        <f t="shared" si="1"/>
        <v>5836</v>
      </c>
      <c r="B8101" s="8" t="s">
        <v>5075</v>
      </c>
      <c r="C8101" s="9" t="s">
        <v>54</v>
      </c>
    </row>
    <row r="8102">
      <c r="A8102" s="9">
        <f t="shared" si="1"/>
        <v>5836</v>
      </c>
      <c r="B8102" s="8" t="s">
        <v>5075</v>
      </c>
      <c r="C8102" s="9" t="s">
        <v>24</v>
      </c>
    </row>
    <row r="8103">
      <c r="A8103" s="9">
        <f t="shared" si="1"/>
        <v>5836</v>
      </c>
      <c r="B8103" s="8" t="s">
        <v>5075</v>
      </c>
      <c r="C8103" s="9" t="s">
        <v>25</v>
      </c>
    </row>
    <row r="8104">
      <c r="A8104" s="9">
        <f t="shared" si="1"/>
        <v>5836</v>
      </c>
      <c r="B8104" s="8" t="s">
        <v>5075</v>
      </c>
      <c r="C8104" s="6" t="s">
        <v>150</v>
      </c>
    </row>
    <row r="8105">
      <c r="A8105" s="9">
        <f t="shared" si="1"/>
        <v>5836</v>
      </c>
      <c r="B8105" s="8" t="s">
        <v>5075</v>
      </c>
      <c r="C8105" s="6" t="s">
        <v>23637</v>
      </c>
    </row>
    <row r="8106">
      <c r="A8106" s="9">
        <f t="shared" si="1"/>
        <v>5837</v>
      </c>
      <c r="B8106" s="5" t="s">
        <v>5076</v>
      </c>
      <c r="C8106" s="6" t="s">
        <v>452</v>
      </c>
    </row>
    <row r="8107">
      <c r="A8107" s="9">
        <f t="shared" si="1"/>
        <v>5837</v>
      </c>
      <c r="B8107" s="5" t="s">
        <v>5076</v>
      </c>
      <c r="C8107" s="6" t="s">
        <v>23637</v>
      </c>
    </row>
    <row r="8108">
      <c r="A8108" s="9">
        <f t="shared" si="1"/>
        <v>5838</v>
      </c>
      <c r="B8108" s="8" t="s">
        <v>5077</v>
      </c>
      <c r="C8108" s="9" t="s">
        <v>162</v>
      </c>
    </row>
    <row r="8109">
      <c r="A8109" s="9">
        <f t="shared" si="1"/>
        <v>5839</v>
      </c>
      <c r="B8109" s="5" t="s">
        <v>5078</v>
      </c>
      <c r="C8109" s="6" t="s">
        <v>621</v>
      </c>
    </row>
    <row r="8110">
      <c r="A8110" s="9">
        <f t="shared" si="1"/>
        <v>5840</v>
      </c>
      <c r="B8110" s="5" t="s">
        <v>5079</v>
      </c>
      <c r="C8110" s="6" t="s">
        <v>336</v>
      </c>
    </row>
    <row r="8111">
      <c r="A8111" s="9">
        <f t="shared" si="1"/>
        <v>5840</v>
      </c>
      <c r="B8111" s="5" t="s">
        <v>5079</v>
      </c>
      <c r="C8111" s="6" t="s">
        <v>23637</v>
      </c>
    </row>
    <row r="8112">
      <c r="A8112" s="9">
        <f t="shared" si="1"/>
        <v>5841</v>
      </c>
      <c r="B8112" s="38" t="s">
        <v>24613</v>
      </c>
      <c r="C8112" s="26" t="s">
        <v>23636</v>
      </c>
    </row>
    <row r="8113">
      <c r="A8113" s="9">
        <f t="shared" si="1"/>
        <v>5842</v>
      </c>
      <c r="B8113" s="30" t="s">
        <v>24614</v>
      </c>
      <c r="C8113" s="26" t="s">
        <v>23737</v>
      </c>
    </row>
    <row r="8114">
      <c r="A8114" s="9">
        <f t="shared" si="1"/>
        <v>5843</v>
      </c>
      <c r="B8114" s="8" t="s">
        <v>5080</v>
      </c>
      <c r="C8114" s="9" t="s">
        <v>60</v>
      </c>
    </row>
    <row r="8115">
      <c r="A8115" s="9">
        <f t="shared" si="1"/>
        <v>5843</v>
      </c>
      <c r="B8115" s="8" t="s">
        <v>5080</v>
      </c>
      <c r="C8115" s="6" t="s">
        <v>132</v>
      </c>
    </row>
    <row r="8116">
      <c r="A8116" s="9">
        <f t="shared" si="1"/>
        <v>5843</v>
      </c>
      <c r="B8116" s="8" t="s">
        <v>5080</v>
      </c>
      <c r="C8116" s="6" t="s">
        <v>23637</v>
      </c>
    </row>
    <row r="8117">
      <c r="A8117" s="9">
        <f t="shared" si="1"/>
        <v>5844</v>
      </c>
      <c r="B8117" s="5" t="s">
        <v>5081</v>
      </c>
      <c r="C8117" s="6" t="s">
        <v>326</v>
      </c>
    </row>
    <row r="8118">
      <c r="A8118" s="9">
        <f t="shared" si="1"/>
        <v>5844</v>
      </c>
      <c r="B8118" s="5" t="s">
        <v>5081</v>
      </c>
      <c r="C8118" s="6" t="s">
        <v>23637</v>
      </c>
    </row>
    <row r="8119">
      <c r="A8119" s="9">
        <f t="shared" si="1"/>
        <v>5845</v>
      </c>
      <c r="B8119" s="5" t="s">
        <v>5082</v>
      </c>
      <c r="C8119" s="6" t="s">
        <v>162</v>
      </c>
    </row>
    <row r="8120">
      <c r="A8120" s="9">
        <f t="shared" si="1"/>
        <v>5846</v>
      </c>
      <c r="B8120" s="25" t="s">
        <v>24615</v>
      </c>
      <c r="C8120" s="26" t="s">
        <v>10122</v>
      </c>
    </row>
    <row r="8121">
      <c r="A8121" s="9">
        <f t="shared" si="1"/>
        <v>5846</v>
      </c>
      <c r="B8121" s="27" t="s">
        <v>24615</v>
      </c>
      <c r="C8121" s="28" t="s">
        <v>23637</v>
      </c>
    </row>
    <row r="8122">
      <c r="A8122" s="9">
        <f t="shared" si="1"/>
        <v>5847</v>
      </c>
      <c r="B8122" s="47" t="s">
        <v>24616</v>
      </c>
      <c r="C8122" s="28" t="s">
        <v>23637</v>
      </c>
    </row>
    <row r="8123">
      <c r="A8123" s="9">
        <f t="shared" si="1"/>
        <v>5847</v>
      </c>
      <c r="B8123" s="48" t="s">
        <v>24616</v>
      </c>
      <c r="C8123" s="33" t="s">
        <v>90</v>
      </c>
    </row>
    <row r="8124">
      <c r="A8124" s="9">
        <f t="shared" si="1"/>
        <v>5848</v>
      </c>
      <c r="B8124" s="5" t="s">
        <v>5083</v>
      </c>
      <c r="C8124" s="6" t="s">
        <v>196</v>
      </c>
    </row>
    <row r="8125">
      <c r="A8125" s="9">
        <f t="shared" si="1"/>
        <v>5848</v>
      </c>
      <c r="B8125" s="5" t="s">
        <v>5083</v>
      </c>
      <c r="C8125" s="6" t="s">
        <v>798</v>
      </c>
    </row>
    <row r="8126">
      <c r="A8126" s="9">
        <f t="shared" si="1"/>
        <v>5848</v>
      </c>
      <c r="B8126" s="5" t="s">
        <v>5083</v>
      </c>
      <c r="C8126" s="6" t="s">
        <v>23637</v>
      </c>
    </row>
    <row r="8127">
      <c r="A8127" s="9">
        <f t="shared" si="1"/>
        <v>5848</v>
      </c>
      <c r="B8127" s="5" t="s">
        <v>5083</v>
      </c>
      <c r="C8127" s="6" t="s">
        <v>23628</v>
      </c>
    </row>
    <row r="8128">
      <c r="A8128" s="9">
        <f t="shared" si="1"/>
        <v>5849</v>
      </c>
      <c r="B8128" s="44" t="s">
        <v>24617</v>
      </c>
      <c r="C8128" s="26" t="s">
        <v>23639</v>
      </c>
    </row>
    <row r="8129">
      <c r="A8129" s="9">
        <f t="shared" si="1"/>
        <v>5849</v>
      </c>
      <c r="B8129" s="44" t="s">
        <v>24617</v>
      </c>
      <c r="C8129" s="26" t="s">
        <v>91</v>
      </c>
    </row>
    <row r="8130">
      <c r="A8130" s="9">
        <f t="shared" si="1"/>
        <v>5850</v>
      </c>
      <c r="B8130" s="30" t="s">
        <v>24618</v>
      </c>
      <c r="C8130" s="26" t="s">
        <v>23737</v>
      </c>
    </row>
    <row r="8131">
      <c r="A8131" s="9">
        <f t="shared" si="1"/>
        <v>5851</v>
      </c>
      <c r="B8131" s="8" t="s">
        <v>5084</v>
      </c>
      <c r="C8131" s="9" t="s">
        <v>616</v>
      </c>
    </row>
    <row r="8132">
      <c r="A8132" s="9">
        <f t="shared" si="1"/>
        <v>5852</v>
      </c>
      <c r="B8132" s="25" t="s">
        <v>24619</v>
      </c>
      <c r="C8132" s="26" t="s">
        <v>672</v>
      </c>
    </row>
    <row r="8133">
      <c r="A8133" s="9">
        <f t="shared" si="1"/>
        <v>5852</v>
      </c>
      <c r="B8133" s="27" t="s">
        <v>24619</v>
      </c>
      <c r="C8133" s="28" t="s">
        <v>23637</v>
      </c>
    </row>
    <row r="8134">
      <c r="A8134" s="9">
        <f t="shared" si="1"/>
        <v>5853</v>
      </c>
      <c r="B8134" s="5" t="s">
        <v>5085</v>
      </c>
      <c r="C8134" s="6" t="s">
        <v>1262</v>
      </c>
    </row>
    <row r="8135">
      <c r="A8135" s="9">
        <f t="shared" si="1"/>
        <v>5853</v>
      </c>
      <c r="B8135" s="25" t="s">
        <v>5085</v>
      </c>
      <c r="C8135" s="26" t="s">
        <v>946</v>
      </c>
    </row>
    <row r="8136">
      <c r="A8136" s="9">
        <f t="shared" si="1"/>
        <v>5853</v>
      </c>
      <c r="B8136" s="25" t="s">
        <v>5085</v>
      </c>
      <c r="C8136" s="26" t="s">
        <v>672</v>
      </c>
    </row>
    <row r="8137">
      <c r="A8137" s="9">
        <f t="shared" si="1"/>
        <v>5853</v>
      </c>
      <c r="B8137" s="27" t="s">
        <v>5085</v>
      </c>
      <c r="C8137" s="28" t="s">
        <v>23637</v>
      </c>
    </row>
    <row r="8138">
      <c r="A8138" s="9">
        <f t="shared" si="1"/>
        <v>5854</v>
      </c>
      <c r="B8138" s="5" t="s">
        <v>5086</v>
      </c>
      <c r="C8138" s="6" t="s">
        <v>621</v>
      </c>
    </row>
    <row r="8139">
      <c r="A8139" s="9">
        <f t="shared" si="1"/>
        <v>5855</v>
      </c>
      <c r="B8139" s="5" t="s">
        <v>5087</v>
      </c>
      <c r="C8139" s="6" t="s">
        <v>59</v>
      </c>
    </row>
    <row r="8140">
      <c r="A8140" s="9">
        <f t="shared" si="1"/>
        <v>5856</v>
      </c>
      <c r="B8140" s="5" t="s">
        <v>5088</v>
      </c>
      <c r="C8140" s="6" t="s">
        <v>59</v>
      </c>
    </row>
    <row r="8141">
      <c r="A8141" s="9">
        <f t="shared" si="1"/>
        <v>5857</v>
      </c>
      <c r="B8141" s="5" t="s">
        <v>5089</v>
      </c>
      <c r="C8141" s="6" t="s">
        <v>59</v>
      </c>
    </row>
    <row r="8142">
      <c r="A8142" s="9">
        <f t="shared" si="1"/>
        <v>5858</v>
      </c>
      <c r="B8142" s="5" t="s">
        <v>5090</v>
      </c>
      <c r="C8142" s="6" t="s">
        <v>196</v>
      </c>
    </row>
    <row r="8143">
      <c r="A8143" s="9">
        <f t="shared" si="1"/>
        <v>5858</v>
      </c>
      <c r="B8143" s="5" t="s">
        <v>5090</v>
      </c>
      <c r="C8143" s="6" t="s">
        <v>798</v>
      </c>
    </row>
    <row r="8144">
      <c r="A8144" s="9">
        <f t="shared" si="1"/>
        <v>5858</v>
      </c>
      <c r="B8144" s="5" t="s">
        <v>5090</v>
      </c>
      <c r="C8144" s="6" t="s">
        <v>23637</v>
      </c>
    </row>
    <row r="8145">
      <c r="A8145" s="9">
        <f t="shared" si="1"/>
        <v>5858</v>
      </c>
      <c r="B8145" s="5" t="s">
        <v>5090</v>
      </c>
      <c r="C8145" s="6" t="s">
        <v>23628</v>
      </c>
    </row>
    <row r="8146">
      <c r="A8146" s="9">
        <f t="shared" si="1"/>
        <v>5859</v>
      </c>
      <c r="B8146" s="5" t="s">
        <v>5091</v>
      </c>
      <c r="C8146" s="6" t="s">
        <v>788</v>
      </c>
    </row>
    <row r="8147">
      <c r="A8147" s="9">
        <f t="shared" si="1"/>
        <v>5859</v>
      </c>
      <c r="B8147" s="5" t="s">
        <v>5091</v>
      </c>
      <c r="C8147" s="6" t="s">
        <v>23637</v>
      </c>
    </row>
    <row r="8148">
      <c r="A8148" s="9">
        <f t="shared" si="1"/>
        <v>5860</v>
      </c>
      <c r="B8148" s="5" t="s">
        <v>5092</v>
      </c>
      <c r="C8148" s="6" t="s">
        <v>59</v>
      </c>
    </row>
    <row r="8149">
      <c r="A8149" s="9">
        <f t="shared" si="1"/>
        <v>5860</v>
      </c>
      <c r="B8149" s="5" t="s">
        <v>5092</v>
      </c>
      <c r="C8149" s="6" t="s">
        <v>60</v>
      </c>
    </row>
    <row r="8150">
      <c r="A8150" s="9">
        <f t="shared" si="1"/>
        <v>5860</v>
      </c>
      <c r="B8150" s="5" t="s">
        <v>5092</v>
      </c>
      <c r="C8150" s="6" t="s">
        <v>162</v>
      </c>
    </row>
    <row r="8151">
      <c r="A8151" s="9">
        <f t="shared" si="1"/>
        <v>5860</v>
      </c>
      <c r="B8151" s="5" t="s">
        <v>5092</v>
      </c>
      <c r="C8151" s="6" t="s">
        <v>150</v>
      </c>
    </row>
    <row r="8152">
      <c r="A8152" s="9">
        <f t="shared" si="1"/>
        <v>5860</v>
      </c>
      <c r="B8152" s="5" t="s">
        <v>5092</v>
      </c>
      <c r="C8152" s="6" t="s">
        <v>23637</v>
      </c>
    </row>
    <row r="8153">
      <c r="A8153" s="9">
        <f t="shared" si="1"/>
        <v>5861</v>
      </c>
      <c r="B8153" s="5" t="s">
        <v>5093</v>
      </c>
      <c r="C8153" s="6" t="s">
        <v>324</v>
      </c>
    </row>
    <row r="8154">
      <c r="A8154" s="9">
        <f t="shared" si="1"/>
        <v>5861</v>
      </c>
      <c r="B8154" s="5" t="s">
        <v>5093</v>
      </c>
      <c r="C8154" s="6" t="s">
        <v>23637</v>
      </c>
    </row>
    <row r="8155">
      <c r="A8155" s="9">
        <f t="shared" si="1"/>
        <v>5862</v>
      </c>
      <c r="B8155" s="8" t="s">
        <v>5094</v>
      </c>
      <c r="C8155" s="9" t="s">
        <v>56</v>
      </c>
    </row>
    <row r="8156">
      <c r="A8156" s="9">
        <f t="shared" si="1"/>
        <v>5863</v>
      </c>
      <c r="B8156" s="29" t="s">
        <v>24620</v>
      </c>
      <c r="C8156" s="26" t="s">
        <v>23636</v>
      </c>
    </row>
    <row r="8157">
      <c r="A8157" s="9">
        <f t="shared" si="1"/>
        <v>5864</v>
      </c>
      <c r="B8157" s="5" t="s">
        <v>5095</v>
      </c>
      <c r="C8157" s="6" t="s">
        <v>405</v>
      </c>
    </row>
    <row r="8158">
      <c r="A8158" s="9">
        <f t="shared" si="1"/>
        <v>5864</v>
      </c>
      <c r="B8158" s="5" t="s">
        <v>5095</v>
      </c>
      <c r="C8158" s="6" t="s">
        <v>23637</v>
      </c>
    </row>
    <row r="8159">
      <c r="A8159" s="9">
        <f t="shared" si="1"/>
        <v>5865</v>
      </c>
      <c r="B8159" s="5" t="s">
        <v>5096</v>
      </c>
      <c r="C8159" s="6" t="s">
        <v>336</v>
      </c>
    </row>
    <row r="8160">
      <c r="A8160" s="9">
        <f t="shared" si="1"/>
        <v>5865</v>
      </c>
      <c r="B8160" s="5" t="s">
        <v>5096</v>
      </c>
      <c r="C8160" s="6" t="s">
        <v>23637</v>
      </c>
    </row>
    <row r="8161">
      <c r="A8161" s="9">
        <f t="shared" si="1"/>
        <v>5866</v>
      </c>
      <c r="B8161" s="5" t="s">
        <v>5097</v>
      </c>
      <c r="C8161" s="6" t="s">
        <v>59</v>
      </c>
    </row>
    <row r="8162">
      <c r="A8162" s="9">
        <f t="shared" si="1"/>
        <v>5867</v>
      </c>
      <c r="B8162" s="8" t="s">
        <v>5098</v>
      </c>
      <c r="C8162" s="9" t="s">
        <v>530</v>
      </c>
    </row>
    <row r="8163">
      <c r="A8163" s="9">
        <f t="shared" si="1"/>
        <v>5868</v>
      </c>
      <c r="B8163" s="8" t="s">
        <v>5099</v>
      </c>
      <c r="C8163" s="9" t="s">
        <v>60</v>
      </c>
    </row>
    <row r="8164">
      <c r="A8164" s="9">
        <f t="shared" si="1"/>
        <v>5868</v>
      </c>
      <c r="B8164" s="8" t="s">
        <v>5099</v>
      </c>
      <c r="C8164" s="9" t="s">
        <v>142</v>
      </c>
    </row>
    <row r="8165">
      <c r="A8165" s="9">
        <f t="shared" si="1"/>
        <v>5869</v>
      </c>
      <c r="B8165" s="5" t="s">
        <v>5100</v>
      </c>
      <c r="C8165" s="6" t="s">
        <v>142</v>
      </c>
    </row>
    <row r="8166">
      <c r="A8166" s="9">
        <f t="shared" si="1"/>
        <v>5870</v>
      </c>
      <c r="B8166" s="5" t="s">
        <v>5101</v>
      </c>
      <c r="C8166" s="6" t="s">
        <v>153</v>
      </c>
    </row>
    <row r="8167">
      <c r="A8167" s="9">
        <f t="shared" si="1"/>
        <v>5870</v>
      </c>
      <c r="B8167" s="5" t="s">
        <v>5101</v>
      </c>
      <c r="C8167" s="6" t="s">
        <v>142</v>
      </c>
    </row>
    <row r="8168">
      <c r="A8168" s="9">
        <f t="shared" si="1"/>
        <v>5870</v>
      </c>
      <c r="B8168" s="5" t="s">
        <v>5101</v>
      </c>
      <c r="C8168" s="6" t="s">
        <v>23637</v>
      </c>
    </row>
    <row r="8169">
      <c r="A8169" s="9">
        <f t="shared" si="1"/>
        <v>5871</v>
      </c>
      <c r="B8169" s="5" t="s">
        <v>5102</v>
      </c>
      <c r="C8169" s="6" t="s">
        <v>142</v>
      </c>
    </row>
    <row r="8170">
      <c r="A8170" s="9">
        <f t="shared" si="1"/>
        <v>5872</v>
      </c>
      <c r="B8170" s="8" t="s">
        <v>5103</v>
      </c>
      <c r="C8170" s="9" t="s">
        <v>54</v>
      </c>
    </row>
    <row r="8171">
      <c r="A8171" s="9">
        <f t="shared" si="1"/>
        <v>5873</v>
      </c>
      <c r="B8171" s="25" t="s">
        <v>24621</v>
      </c>
      <c r="C8171" s="26" t="s">
        <v>10122</v>
      </c>
    </row>
    <row r="8172">
      <c r="A8172" s="9">
        <f t="shared" si="1"/>
        <v>5873</v>
      </c>
      <c r="B8172" s="27" t="s">
        <v>24621</v>
      </c>
      <c r="C8172" s="28" t="s">
        <v>23637</v>
      </c>
    </row>
    <row r="8173">
      <c r="A8173" s="9">
        <f t="shared" si="1"/>
        <v>5874</v>
      </c>
      <c r="B8173" s="8" t="s">
        <v>5104</v>
      </c>
      <c r="C8173" s="9" t="s">
        <v>56</v>
      </c>
    </row>
    <row r="8174">
      <c r="A8174" s="9">
        <f t="shared" si="1"/>
        <v>5875</v>
      </c>
      <c r="B8174" s="8" t="s">
        <v>5105</v>
      </c>
      <c r="C8174" s="9" t="s">
        <v>56</v>
      </c>
    </row>
    <row r="8175">
      <c r="A8175" s="9">
        <f t="shared" si="1"/>
        <v>5876</v>
      </c>
      <c r="B8175" s="8" t="s">
        <v>5106</v>
      </c>
      <c r="C8175" s="9" t="s">
        <v>56</v>
      </c>
    </row>
    <row r="8176">
      <c r="A8176" s="9">
        <f t="shared" si="1"/>
        <v>5877</v>
      </c>
      <c r="B8176" s="8" t="s">
        <v>5107</v>
      </c>
      <c r="C8176" s="9" t="s">
        <v>56</v>
      </c>
    </row>
    <row r="8177">
      <c r="A8177" s="9">
        <f t="shared" si="1"/>
        <v>5878</v>
      </c>
      <c r="B8177" s="8" t="s">
        <v>5108</v>
      </c>
      <c r="C8177" s="9" t="s">
        <v>56</v>
      </c>
    </row>
    <row r="8178">
      <c r="A8178" s="9">
        <f t="shared" si="1"/>
        <v>5879</v>
      </c>
      <c r="B8178" s="8" t="s">
        <v>5109</v>
      </c>
      <c r="C8178" s="6" t="s">
        <v>132</v>
      </c>
    </row>
    <row r="8179">
      <c r="A8179" s="9">
        <f t="shared" si="1"/>
        <v>5879</v>
      </c>
      <c r="B8179" s="8" t="s">
        <v>5109</v>
      </c>
      <c r="C8179" s="6" t="s">
        <v>23637</v>
      </c>
    </row>
    <row r="8180">
      <c r="A8180" s="9">
        <f t="shared" si="1"/>
        <v>5880</v>
      </c>
      <c r="B8180" s="8" t="s">
        <v>5110</v>
      </c>
      <c r="C8180" s="9" t="s">
        <v>530</v>
      </c>
    </row>
    <row r="8181">
      <c r="A8181" s="9">
        <f t="shared" si="1"/>
        <v>5881</v>
      </c>
      <c r="B8181" s="5" t="s">
        <v>5111</v>
      </c>
      <c r="C8181" s="6" t="s">
        <v>788</v>
      </c>
    </row>
    <row r="8182">
      <c r="A8182" s="9">
        <f t="shared" si="1"/>
        <v>5881</v>
      </c>
      <c r="B8182" s="5" t="s">
        <v>5111</v>
      </c>
      <c r="C8182" s="6" t="s">
        <v>23637</v>
      </c>
    </row>
    <row r="8183">
      <c r="A8183" s="9">
        <f t="shared" si="1"/>
        <v>5882</v>
      </c>
      <c r="B8183" s="8" t="s">
        <v>5112</v>
      </c>
      <c r="C8183" s="9" t="s">
        <v>733</v>
      </c>
    </row>
    <row r="8184">
      <c r="A8184" s="9">
        <f t="shared" si="1"/>
        <v>5883</v>
      </c>
      <c r="B8184" s="8" t="s">
        <v>5113</v>
      </c>
      <c r="C8184" s="9" t="s">
        <v>60</v>
      </c>
    </row>
    <row r="8185">
      <c r="A8185" s="9">
        <f t="shared" si="1"/>
        <v>5884</v>
      </c>
      <c r="B8185" s="5" t="s">
        <v>5114</v>
      </c>
      <c r="C8185" s="6" t="s">
        <v>32</v>
      </c>
    </row>
    <row r="8186">
      <c r="A8186" s="9">
        <f t="shared" si="1"/>
        <v>5885</v>
      </c>
      <c r="B8186" s="5" t="s">
        <v>5115</v>
      </c>
      <c r="C8186" s="6" t="s">
        <v>1267</v>
      </c>
    </row>
    <row r="8187">
      <c r="A8187" s="9">
        <f t="shared" si="1"/>
        <v>5886</v>
      </c>
      <c r="B8187" s="32" t="s">
        <v>24622</v>
      </c>
      <c r="C8187" s="26" t="s">
        <v>67</v>
      </c>
    </row>
    <row r="8188">
      <c r="A8188" s="9">
        <f t="shared" si="1"/>
        <v>5887</v>
      </c>
      <c r="B8188" s="25" t="s">
        <v>24623</v>
      </c>
      <c r="C8188" s="26" t="s">
        <v>23632</v>
      </c>
    </row>
    <row r="8189">
      <c r="A8189" s="9">
        <f t="shared" si="1"/>
        <v>5887</v>
      </c>
      <c r="B8189" s="27" t="s">
        <v>24623</v>
      </c>
      <c r="C8189" s="28" t="s">
        <v>23633</v>
      </c>
    </row>
    <row r="8190">
      <c r="A8190" s="9">
        <f t="shared" si="1"/>
        <v>5888</v>
      </c>
      <c r="B8190" s="8" t="s">
        <v>5116</v>
      </c>
      <c r="C8190" s="9" t="s">
        <v>24</v>
      </c>
    </row>
    <row r="8191">
      <c r="A8191" s="9">
        <f t="shared" si="1"/>
        <v>5888</v>
      </c>
      <c r="B8191" s="8" t="s">
        <v>5116</v>
      </c>
      <c r="C8191" s="9" t="s">
        <v>25</v>
      </c>
    </row>
    <row r="8192">
      <c r="A8192" s="9">
        <f t="shared" si="1"/>
        <v>5888</v>
      </c>
      <c r="B8192" s="8" t="s">
        <v>5116</v>
      </c>
      <c r="C8192" s="9" t="s">
        <v>22</v>
      </c>
    </row>
    <row r="8193">
      <c r="A8193" s="9">
        <f t="shared" si="1"/>
        <v>5889</v>
      </c>
      <c r="B8193" s="8" t="s">
        <v>5117</v>
      </c>
      <c r="C8193" s="9" t="s">
        <v>24</v>
      </c>
    </row>
    <row r="8194">
      <c r="A8194" s="9">
        <f t="shared" si="1"/>
        <v>5890</v>
      </c>
      <c r="B8194" s="8" t="s">
        <v>5118</v>
      </c>
      <c r="C8194" s="9" t="s">
        <v>25</v>
      </c>
    </row>
    <row r="8195">
      <c r="A8195" s="9">
        <f t="shared" si="1"/>
        <v>5890</v>
      </c>
      <c r="B8195" s="8" t="s">
        <v>5118</v>
      </c>
      <c r="C8195" s="9" t="s">
        <v>24</v>
      </c>
    </row>
    <row r="8196">
      <c r="A8196" s="9">
        <f t="shared" si="1"/>
        <v>5890</v>
      </c>
      <c r="B8196" s="8" t="s">
        <v>5118</v>
      </c>
      <c r="C8196" s="6" t="s">
        <v>22</v>
      </c>
    </row>
    <row r="8197">
      <c r="A8197" s="9">
        <f t="shared" si="1"/>
        <v>5891</v>
      </c>
      <c r="B8197" s="5" t="s">
        <v>5119</v>
      </c>
      <c r="C8197" s="6" t="s">
        <v>97</v>
      </c>
    </row>
    <row r="8198">
      <c r="A8198" s="9">
        <f t="shared" si="1"/>
        <v>5891</v>
      </c>
      <c r="B8198" s="5" t="s">
        <v>5119</v>
      </c>
      <c r="C8198" s="6" t="s">
        <v>23637</v>
      </c>
    </row>
    <row r="8199">
      <c r="A8199" s="9">
        <f t="shared" si="1"/>
        <v>5892</v>
      </c>
      <c r="B8199" s="5" t="s">
        <v>5120</v>
      </c>
      <c r="C8199" s="6" t="s">
        <v>1221</v>
      </c>
    </row>
    <row r="8200">
      <c r="A8200" s="9">
        <f t="shared" si="1"/>
        <v>5893</v>
      </c>
      <c r="B8200" s="5" t="s">
        <v>5121</v>
      </c>
      <c r="C8200" s="6" t="s">
        <v>59</v>
      </c>
    </row>
    <row r="8201">
      <c r="A8201" s="9">
        <f t="shared" si="1"/>
        <v>5894</v>
      </c>
      <c r="B8201" s="8" t="s">
        <v>5122</v>
      </c>
      <c r="C8201" s="9" t="s">
        <v>1548</v>
      </c>
    </row>
    <row r="8202">
      <c r="A8202" s="9">
        <f t="shared" si="1"/>
        <v>5895</v>
      </c>
      <c r="B8202" s="25" t="s">
        <v>24624</v>
      </c>
      <c r="C8202" s="26" t="s">
        <v>23817</v>
      </c>
    </row>
    <row r="8203">
      <c r="A8203" s="9">
        <f t="shared" si="1"/>
        <v>5896</v>
      </c>
      <c r="B8203" s="8" t="s">
        <v>5123</v>
      </c>
      <c r="C8203" s="6" t="s">
        <v>629</v>
      </c>
    </row>
    <row r="8204">
      <c r="A8204" s="9">
        <f t="shared" si="1"/>
        <v>5896</v>
      </c>
      <c r="B8204" s="8" t="s">
        <v>5123</v>
      </c>
      <c r="C8204" s="6" t="s">
        <v>23637</v>
      </c>
    </row>
    <row r="8205">
      <c r="A8205" s="9">
        <f t="shared" si="1"/>
        <v>5897</v>
      </c>
      <c r="B8205" s="5" t="s">
        <v>5124</v>
      </c>
      <c r="C8205" s="6" t="s">
        <v>731</v>
      </c>
    </row>
    <row r="8206">
      <c r="A8206" s="9">
        <f t="shared" si="1"/>
        <v>5898</v>
      </c>
      <c r="B8206" s="5" t="s">
        <v>5125</v>
      </c>
      <c r="C8206" s="6" t="s">
        <v>731</v>
      </c>
    </row>
    <row r="8207">
      <c r="A8207" s="9">
        <f t="shared" si="1"/>
        <v>5899</v>
      </c>
      <c r="B8207" s="8" t="s">
        <v>5126</v>
      </c>
      <c r="C8207" s="9" t="s">
        <v>60</v>
      </c>
    </row>
    <row r="8208">
      <c r="A8208" s="9">
        <f t="shared" si="1"/>
        <v>5899</v>
      </c>
      <c r="B8208" s="8" t="s">
        <v>5126</v>
      </c>
      <c r="C8208" s="6" t="s">
        <v>788</v>
      </c>
    </row>
    <row r="8209">
      <c r="A8209" s="9">
        <f t="shared" si="1"/>
        <v>5899</v>
      </c>
      <c r="B8209" s="8" t="s">
        <v>5126</v>
      </c>
      <c r="C8209" s="6" t="s">
        <v>23637</v>
      </c>
    </row>
    <row r="8210">
      <c r="A8210" s="9">
        <f t="shared" si="1"/>
        <v>5900</v>
      </c>
      <c r="B8210" s="5" t="s">
        <v>5127</v>
      </c>
      <c r="C8210" s="6" t="s">
        <v>1585</v>
      </c>
    </row>
    <row r="8211">
      <c r="A8211" s="9">
        <f t="shared" si="1"/>
        <v>5901</v>
      </c>
      <c r="B8211" s="5" t="s">
        <v>5128</v>
      </c>
      <c r="C8211" s="6" t="s">
        <v>1120</v>
      </c>
    </row>
    <row r="8212">
      <c r="A8212" s="9">
        <f t="shared" si="1"/>
        <v>5902</v>
      </c>
      <c r="B8212" s="8" t="s">
        <v>5129</v>
      </c>
      <c r="C8212" s="9" t="s">
        <v>1548</v>
      </c>
    </row>
    <row r="8213">
      <c r="A8213" s="9">
        <f t="shared" si="1"/>
        <v>5903</v>
      </c>
      <c r="B8213" s="5" t="s">
        <v>5130</v>
      </c>
      <c r="C8213" s="6" t="s">
        <v>97</v>
      </c>
    </row>
    <row r="8214">
      <c r="A8214" s="9">
        <f t="shared" si="1"/>
        <v>5903</v>
      </c>
      <c r="B8214" s="5" t="s">
        <v>5130</v>
      </c>
      <c r="C8214" s="6" t="s">
        <v>23637</v>
      </c>
    </row>
    <row r="8215">
      <c r="A8215" s="9">
        <f t="shared" si="1"/>
        <v>5904</v>
      </c>
      <c r="B8215" s="5" t="s">
        <v>5131</v>
      </c>
      <c r="C8215" s="6" t="s">
        <v>267</v>
      </c>
    </row>
    <row r="8216">
      <c r="A8216" s="9">
        <f t="shared" si="1"/>
        <v>5904</v>
      </c>
      <c r="B8216" s="5" t="s">
        <v>5131</v>
      </c>
      <c r="C8216" s="6" t="s">
        <v>25</v>
      </c>
    </row>
    <row r="8217">
      <c r="A8217" s="9">
        <f t="shared" si="1"/>
        <v>5904</v>
      </c>
      <c r="B8217" s="5" t="s">
        <v>5131</v>
      </c>
      <c r="C8217" s="6" t="s">
        <v>24</v>
      </c>
    </row>
    <row r="8218">
      <c r="A8218" s="9">
        <f t="shared" si="1"/>
        <v>5904</v>
      </c>
      <c r="B8218" s="5" t="s">
        <v>5131</v>
      </c>
      <c r="C8218" s="6" t="s">
        <v>23637</v>
      </c>
    </row>
    <row r="8219">
      <c r="A8219" s="9">
        <f t="shared" si="1"/>
        <v>5905</v>
      </c>
      <c r="B8219" s="5" t="s">
        <v>5132</v>
      </c>
      <c r="C8219" s="6" t="s">
        <v>1221</v>
      </c>
    </row>
    <row r="8220">
      <c r="A8220" s="9">
        <f t="shared" si="1"/>
        <v>5906</v>
      </c>
      <c r="B8220" s="8" t="s">
        <v>5133</v>
      </c>
      <c r="C8220" s="9" t="s">
        <v>722</v>
      </c>
    </row>
    <row r="8221">
      <c r="A8221" s="9">
        <f t="shared" si="1"/>
        <v>5907</v>
      </c>
      <c r="B8221" s="5" t="s">
        <v>5134</v>
      </c>
      <c r="C8221" s="6" t="s">
        <v>1324</v>
      </c>
    </row>
    <row r="8222">
      <c r="A8222" s="9">
        <f t="shared" si="1"/>
        <v>5908</v>
      </c>
      <c r="B8222" s="5" t="s">
        <v>5135</v>
      </c>
      <c r="C8222" s="6" t="s">
        <v>59</v>
      </c>
    </row>
    <row r="8223">
      <c r="A8223" s="9">
        <f t="shared" si="1"/>
        <v>5908</v>
      </c>
      <c r="B8223" s="5" t="s">
        <v>5135</v>
      </c>
      <c r="C8223" s="6" t="s">
        <v>142</v>
      </c>
    </row>
    <row r="8224">
      <c r="A8224" s="9">
        <f t="shared" si="1"/>
        <v>5909</v>
      </c>
      <c r="B8224" s="5" t="s">
        <v>5136</v>
      </c>
      <c r="C8224" s="6" t="s">
        <v>1376</v>
      </c>
    </row>
    <row r="8225">
      <c r="A8225" s="9">
        <f t="shared" si="1"/>
        <v>5909</v>
      </c>
      <c r="B8225" s="5" t="s">
        <v>5136</v>
      </c>
      <c r="C8225" s="6" t="s">
        <v>23628</v>
      </c>
    </row>
    <row r="8226">
      <c r="A8226" s="9">
        <f t="shared" si="1"/>
        <v>5910</v>
      </c>
      <c r="B8226" s="5" t="s">
        <v>5137</v>
      </c>
      <c r="C8226" s="6" t="s">
        <v>681</v>
      </c>
    </row>
    <row r="8227">
      <c r="A8227" s="9">
        <f t="shared" si="1"/>
        <v>5911</v>
      </c>
      <c r="B8227" s="8" t="s">
        <v>5138</v>
      </c>
      <c r="C8227" s="9" t="s">
        <v>64</v>
      </c>
    </row>
    <row r="8228">
      <c r="A8228" s="9">
        <f t="shared" si="1"/>
        <v>5912</v>
      </c>
      <c r="B8228" s="8" t="s">
        <v>5139</v>
      </c>
      <c r="C8228" s="6" t="s">
        <v>1371</v>
      </c>
    </row>
    <row r="8229">
      <c r="A8229" s="9">
        <f t="shared" si="1"/>
        <v>5912</v>
      </c>
      <c r="B8229" s="8" t="s">
        <v>5139</v>
      </c>
      <c r="C8229" s="6" t="s">
        <v>20</v>
      </c>
    </row>
    <row r="8230">
      <c r="A8230" s="9">
        <f t="shared" si="1"/>
        <v>5913</v>
      </c>
      <c r="B8230" s="8" t="s">
        <v>5140</v>
      </c>
      <c r="C8230" s="9" t="s">
        <v>76</v>
      </c>
    </row>
    <row r="8231">
      <c r="A8231" s="9">
        <f t="shared" si="1"/>
        <v>5914</v>
      </c>
      <c r="B8231" s="8" t="s">
        <v>5141</v>
      </c>
      <c r="C8231" s="9" t="s">
        <v>547</v>
      </c>
    </row>
    <row r="8232">
      <c r="A8232" s="9">
        <f t="shared" si="1"/>
        <v>5915</v>
      </c>
      <c r="B8232" s="8" t="s">
        <v>5142</v>
      </c>
      <c r="C8232" s="9" t="s">
        <v>547</v>
      </c>
    </row>
    <row r="8233">
      <c r="A8233" s="9">
        <f t="shared" si="1"/>
        <v>5916</v>
      </c>
      <c r="B8233" s="5" t="s">
        <v>5143</v>
      </c>
      <c r="C8233" s="6" t="s">
        <v>1279</v>
      </c>
    </row>
    <row r="8234">
      <c r="A8234" s="9">
        <f t="shared" si="1"/>
        <v>5917</v>
      </c>
      <c r="B8234" s="25" t="s">
        <v>24625</v>
      </c>
      <c r="C8234" s="26" t="s">
        <v>10122</v>
      </c>
    </row>
    <row r="8235">
      <c r="A8235" s="9">
        <f t="shared" si="1"/>
        <v>5917</v>
      </c>
      <c r="B8235" s="27" t="s">
        <v>24625</v>
      </c>
      <c r="C8235" s="28" t="s">
        <v>23637</v>
      </c>
    </row>
    <row r="8236">
      <c r="A8236" s="9">
        <f t="shared" si="1"/>
        <v>5918</v>
      </c>
      <c r="B8236" s="5" t="s">
        <v>5144</v>
      </c>
      <c r="C8236" s="6" t="s">
        <v>1394</v>
      </c>
    </row>
    <row r="8237">
      <c r="A8237" s="9">
        <f t="shared" si="1"/>
        <v>5919</v>
      </c>
      <c r="B8237" s="5" t="s">
        <v>5145</v>
      </c>
      <c r="C8237" s="6" t="s">
        <v>4</v>
      </c>
    </row>
    <row r="8238">
      <c r="A8238" s="9">
        <f t="shared" si="1"/>
        <v>5920</v>
      </c>
      <c r="B8238" s="5" t="s">
        <v>5146</v>
      </c>
      <c r="C8238" s="6" t="s">
        <v>34</v>
      </c>
    </row>
    <row r="8239">
      <c r="A8239" s="9">
        <f t="shared" si="1"/>
        <v>5920</v>
      </c>
      <c r="B8239" s="5" t="s">
        <v>5146</v>
      </c>
      <c r="C8239" s="6" t="s">
        <v>23628</v>
      </c>
    </row>
    <row r="8240">
      <c r="A8240" s="9">
        <f t="shared" si="1"/>
        <v>5921</v>
      </c>
      <c r="B8240" s="8" t="s">
        <v>5147</v>
      </c>
      <c r="C8240" s="9" t="s">
        <v>547</v>
      </c>
    </row>
    <row r="8241">
      <c r="A8241" s="9">
        <f t="shared" si="1"/>
        <v>5922</v>
      </c>
      <c r="B8241" s="27" t="s">
        <v>24626</v>
      </c>
      <c r="C8241" s="28" t="s">
        <v>23637</v>
      </c>
    </row>
    <row r="8242">
      <c r="A8242" s="9">
        <f t="shared" si="1"/>
        <v>5923</v>
      </c>
      <c r="B8242" s="8" t="s">
        <v>5148</v>
      </c>
      <c r="C8242" s="6" t="s">
        <v>313</v>
      </c>
    </row>
    <row r="8243">
      <c r="A8243" s="9">
        <f t="shared" si="1"/>
        <v>5924</v>
      </c>
      <c r="B8243" s="5" t="s">
        <v>5149</v>
      </c>
      <c r="C8243" s="6" t="s">
        <v>939</v>
      </c>
    </row>
    <row r="8244">
      <c r="A8244" s="9">
        <f t="shared" si="1"/>
        <v>5924</v>
      </c>
      <c r="B8244" s="5" t="s">
        <v>5149</v>
      </c>
      <c r="C8244" s="6" t="s">
        <v>23628</v>
      </c>
    </row>
    <row r="8245">
      <c r="A8245" s="9">
        <f t="shared" si="1"/>
        <v>5925</v>
      </c>
      <c r="B8245" s="25" t="s">
        <v>24627</v>
      </c>
      <c r="C8245" s="26" t="s">
        <v>420</v>
      </c>
    </row>
    <row r="8246">
      <c r="A8246" s="9">
        <f t="shared" si="1"/>
        <v>5925</v>
      </c>
      <c r="B8246" s="25" t="s">
        <v>24627</v>
      </c>
      <c r="C8246" s="6" t="s">
        <v>23672</v>
      </c>
    </row>
    <row r="8247">
      <c r="A8247" s="9">
        <f t="shared" si="1"/>
        <v>5926</v>
      </c>
      <c r="B8247" s="12" t="s">
        <v>5150</v>
      </c>
      <c r="C8247" s="13" t="s">
        <v>420</v>
      </c>
    </row>
    <row r="8248">
      <c r="A8248" s="9">
        <f t="shared" si="1"/>
        <v>5926</v>
      </c>
      <c r="B8248" s="12" t="s">
        <v>5150</v>
      </c>
      <c r="C8248" s="6" t="s">
        <v>23672</v>
      </c>
    </row>
    <row r="8249">
      <c r="A8249" s="9">
        <f t="shared" si="1"/>
        <v>5927</v>
      </c>
      <c r="B8249" s="25" t="s">
        <v>24628</v>
      </c>
      <c r="C8249" s="26" t="s">
        <v>91</v>
      </c>
    </row>
    <row r="8250">
      <c r="A8250" s="9">
        <f t="shared" si="1"/>
        <v>5928</v>
      </c>
      <c r="B8250" s="25" t="s">
        <v>24629</v>
      </c>
      <c r="C8250" s="26" t="s">
        <v>91</v>
      </c>
    </row>
    <row r="8251">
      <c r="A8251" s="9">
        <f t="shared" si="1"/>
        <v>5929</v>
      </c>
      <c r="B8251" s="25" t="s">
        <v>24630</v>
      </c>
      <c r="C8251" s="26" t="s">
        <v>91</v>
      </c>
    </row>
    <row r="8252">
      <c r="A8252" s="9">
        <f t="shared" si="1"/>
        <v>5930</v>
      </c>
      <c r="B8252" s="25" t="s">
        <v>24631</v>
      </c>
      <c r="C8252" s="26" t="s">
        <v>91</v>
      </c>
    </row>
    <row r="8253">
      <c r="A8253" s="9">
        <f t="shared" si="1"/>
        <v>5930</v>
      </c>
      <c r="B8253" s="25" t="s">
        <v>24631</v>
      </c>
      <c r="C8253" s="26" t="s">
        <v>267</v>
      </c>
    </row>
    <row r="8254">
      <c r="A8254" s="9">
        <f t="shared" si="1"/>
        <v>5930</v>
      </c>
      <c r="B8254" s="27" t="s">
        <v>24631</v>
      </c>
      <c r="C8254" s="28" t="s">
        <v>23637</v>
      </c>
    </row>
    <row r="8255">
      <c r="A8255" s="9">
        <f t="shared" si="1"/>
        <v>5931</v>
      </c>
      <c r="B8255" s="5" t="s">
        <v>5151</v>
      </c>
      <c r="C8255" s="6" t="s">
        <v>20</v>
      </c>
    </row>
    <row r="8256">
      <c r="A8256" s="9">
        <f t="shared" si="1"/>
        <v>5932</v>
      </c>
      <c r="B8256" s="12" t="s">
        <v>5152</v>
      </c>
      <c r="C8256" s="13" t="s">
        <v>420</v>
      </c>
    </row>
    <row r="8257">
      <c r="A8257" s="9">
        <f t="shared" si="1"/>
        <v>5932</v>
      </c>
      <c r="B8257" s="12" t="s">
        <v>5152</v>
      </c>
      <c r="C8257" s="6" t="s">
        <v>23672</v>
      </c>
    </row>
    <row r="8258">
      <c r="A8258" s="9">
        <f t="shared" si="1"/>
        <v>5933</v>
      </c>
      <c r="B8258" s="12" t="s">
        <v>5153</v>
      </c>
      <c r="C8258" s="13" t="s">
        <v>420</v>
      </c>
    </row>
    <row r="8259">
      <c r="A8259" s="9">
        <f t="shared" si="1"/>
        <v>5933</v>
      </c>
      <c r="B8259" s="12" t="s">
        <v>5153</v>
      </c>
      <c r="C8259" s="6" t="s">
        <v>23672</v>
      </c>
    </row>
    <row r="8260">
      <c r="A8260" s="9">
        <f t="shared" si="1"/>
        <v>5934</v>
      </c>
      <c r="B8260" s="5" t="s">
        <v>5154</v>
      </c>
      <c r="C8260" s="6" t="s">
        <v>785</v>
      </c>
    </row>
    <row r="8261">
      <c r="A8261" s="9">
        <f t="shared" si="1"/>
        <v>5935</v>
      </c>
      <c r="B8261" s="12" t="s">
        <v>5155</v>
      </c>
      <c r="C8261" s="13" t="s">
        <v>420</v>
      </c>
    </row>
    <row r="8262">
      <c r="A8262" s="9">
        <f t="shared" si="1"/>
        <v>5935</v>
      </c>
      <c r="B8262" s="12" t="s">
        <v>5155</v>
      </c>
      <c r="C8262" s="6" t="s">
        <v>23672</v>
      </c>
    </row>
    <row r="8263">
      <c r="A8263" s="9">
        <f t="shared" si="1"/>
        <v>5936</v>
      </c>
      <c r="B8263" s="12" t="s">
        <v>5156</v>
      </c>
      <c r="C8263" s="13" t="s">
        <v>420</v>
      </c>
    </row>
    <row r="8264">
      <c r="A8264" s="9">
        <f t="shared" si="1"/>
        <v>5936</v>
      </c>
      <c r="B8264" s="12" t="s">
        <v>5156</v>
      </c>
      <c r="C8264" s="6" t="s">
        <v>23672</v>
      </c>
    </row>
    <row r="8265">
      <c r="A8265" s="9">
        <f t="shared" si="1"/>
        <v>5937</v>
      </c>
      <c r="B8265" s="5" t="s">
        <v>5157</v>
      </c>
      <c r="C8265" s="6" t="s">
        <v>420</v>
      </c>
    </row>
    <row r="8266">
      <c r="A8266" s="9">
        <f t="shared" si="1"/>
        <v>5937</v>
      </c>
      <c r="B8266" s="5" t="s">
        <v>5157</v>
      </c>
      <c r="C8266" s="6" t="s">
        <v>23672</v>
      </c>
    </row>
    <row r="8267">
      <c r="A8267" s="9">
        <f t="shared" si="1"/>
        <v>5938</v>
      </c>
      <c r="B8267" s="5" t="s">
        <v>5158</v>
      </c>
      <c r="C8267" s="6" t="s">
        <v>420</v>
      </c>
    </row>
    <row r="8268">
      <c r="A8268" s="9">
        <f t="shared" si="1"/>
        <v>5938</v>
      </c>
      <c r="B8268" s="5" t="s">
        <v>5158</v>
      </c>
      <c r="C8268" s="6" t="s">
        <v>23672</v>
      </c>
    </row>
    <row r="8269">
      <c r="A8269" s="9">
        <f t="shared" si="1"/>
        <v>5939</v>
      </c>
      <c r="B8269" s="5" t="s">
        <v>5159</v>
      </c>
      <c r="C8269" s="6" t="s">
        <v>420</v>
      </c>
    </row>
    <row r="8270">
      <c r="A8270" s="9">
        <f t="shared" si="1"/>
        <v>5939</v>
      </c>
      <c r="B8270" s="5" t="s">
        <v>5159</v>
      </c>
      <c r="C8270" s="6" t="s">
        <v>23672</v>
      </c>
    </row>
    <row r="8271">
      <c r="A8271" s="9">
        <f t="shared" si="1"/>
        <v>5940</v>
      </c>
      <c r="B8271" s="5" t="s">
        <v>5160</v>
      </c>
      <c r="C8271" s="6" t="s">
        <v>420</v>
      </c>
    </row>
    <row r="8272">
      <c r="A8272" s="9">
        <f t="shared" si="1"/>
        <v>5940</v>
      </c>
      <c r="B8272" s="5" t="s">
        <v>5160</v>
      </c>
      <c r="C8272" s="6" t="s">
        <v>23672</v>
      </c>
    </row>
    <row r="8273">
      <c r="A8273" s="9">
        <f t="shared" si="1"/>
        <v>5941</v>
      </c>
      <c r="B8273" s="5" t="s">
        <v>5161</v>
      </c>
      <c r="C8273" s="6" t="s">
        <v>788</v>
      </c>
    </row>
    <row r="8274">
      <c r="A8274" s="9">
        <f t="shared" si="1"/>
        <v>5941</v>
      </c>
      <c r="B8274" s="5" t="s">
        <v>5161</v>
      </c>
      <c r="C8274" s="6" t="s">
        <v>23637</v>
      </c>
    </row>
    <row r="8275">
      <c r="A8275" s="9">
        <f t="shared" si="1"/>
        <v>5942</v>
      </c>
      <c r="B8275" s="12" t="s">
        <v>5162</v>
      </c>
      <c r="C8275" s="13" t="s">
        <v>420</v>
      </c>
    </row>
    <row r="8276">
      <c r="A8276" s="9">
        <f t="shared" si="1"/>
        <v>5942</v>
      </c>
      <c r="B8276" s="12" t="s">
        <v>5162</v>
      </c>
      <c r="C8276" s="6" t="s">
        <v>23672</v>
      </c>
    </row>
    <row r="8277">
      <c r="A8277" s="9">
        <f t="shared" si="1"/>
        <v>5943</v>
      </c>
      <c r="B8277" s="5" t="s">
        <v>5163</v>
      </c>
      <c r="C8277" s="6" t="s">
        <v>1378</v>
      </c>
    </row>
    <row r="8278">
      <c r="A8278" s="9">
        <f t="shared" si="1"/>
        <v>5944</v>
      </c>
      <c r="B8278" s="25" t="s">
        <v>24632</v>
      </c>
      <c r="C8278" s="26" t="s">
        <v>941</v>
      </c>
    </row>
    <row r="8279">
      <c r="A8279" s="9">
        <f t="shared" si="1"/>
        <v>5944</v>
      </c>
      <c r="B8279" s="25" t="s">
        <v>24632</v>
      </c>
      <c r="C8279" s="6" t="s">
        <v>23672</v>
      </c>
    </row>
    <row r="8280">
      <c r="A8280" s="9">
        <f t="shared" si="1"/>
        <v>5945</v>
      </c>
      <c r="B8280" s="25" t="s">
        <v>24633</v>
      </c>
      <c r="C8280" s="26" t="s">
        <v>23632</v>
      </c>
    </row>
    <row r="8281">
      <c r="A8281" s="9">
        <f t="shared" si="1"/>
        <v>5945</v>
      </c>
      <c r="B8281" s="27" t="s">
        <v>24633</v>
      </c>
      <c r="C8281" s="28" t="s">
        <v>23633</v>
      </c>
    </row>
    <row r="8282">
      <c r="A8282" s="9">
        <f t="shared" si="1"/>
        <v>5946</v>
      </c>
      <c r="B8282" s="5" t="s">
        <v>5164</v>
      </c>
      <c r="C8282" s="6" t="s">
        <v>1207</v>
      </c>
    </row>
    <row r="8283">
      <c r="A8283" s="9">
        <f t="shared" si="1"/>
        <v>5947</v>
      </c>
      <c r="B8283" s="25" t="s">
        <v>24634</v>
      </c>
      <c r="C8283" s="26" t="s">
        <v>12983</v>
      </c>
    </row>
    <row r="8284">
      <c r="A8284" s="9">
        <f t="shared" si="1"/>
        <v>5948</v>
      </c>
      <c r="B8284" s="8" t="s">
        <v>5165</v>
      </c>
      <c r="C8284" s="9" t="s">
        <v>10</v>
      </c>
    </row>
    <row r="8285">
      <c r="A8285" s="9">
        <f t="shared" si="1"/>
        <v>5948</v>
      </c>
      <c r="B8285" s="8" t="s">
        <v>5165</v>
      </c>
      <c r="C8285" s="9" t="s">
        <v>60</v>
      </c>
    </row>
    <row r="8286">
      <c r="A8286" s="9">
        <f t="shared" si="1"/>
        <v>5949</v>
      </c>
      <c r="B8286" s="8" t="s">
        <v>5166</v>
      </c>
      <c r="C8286" s="9" t="s">
        <v>547</v>
      </c>
    </row>
    <row r="8287">
      <c r="A8287" s="9">
        <f t="shared" si="1"/>
        <v>5950</v>
      </c>
      <c r="B8287" s="8" t="s">
        <v>5167</v>
      </c>
      <c r="C8287" s="9" t="s">
        <v>818</v>
      </c>
    </row>
    <row r="8288">
      <c r="A8288" s="9">
        <f t="shared" si="1"/>
        <v>5951</v>
      </c>
      <c r="B8288" s="8" t="s">
        <v>5168</v>
      </c>
      <c r="C8288" s="6" t="s">
        <v>132</v>
      </c>
    </row>
    <row r="8289">
      <c r="A8289" s="9">
        <f t="shared" si="1"/>
        <v>5951</v>
      </c>
      <c r="B8289" s="8" t="s">
        <v>5168</v>
      </c>
      <c r="C8289" s="6" t="s">
        <v>23637</v>
      </c>
    </row>
    <row r="8290">
      <c r="A8290" s="9">
        <f t="shared" si="1"/>
        <v>5952</v>
      </c>
      <c r="B8290" s="8" t="s">
        <v>5169</v>
      </c>
      <c r="C8290" s="9" t="s">
        <v>815</v>
      </c>
    </row>
    <row r="8291">
      <c r="A8291" s="9">
        <f t="shared" si="1"/>
        <v>5953</v>
      </c>
      <c r="B8291" s="5" t="s">
        <v>5170</v>
      </c>
      <c r="C8291" s="6" t="s">
        <v>1316</v>
      </c>
    </row>
    <row r="8292">
      <c r="A8292" s="9">
        <f t="shared" si="1"/>
        <v>5954</v>
      </c>
      <c r="B8292" s="8" t="s">
        <v>5171</v>
      </c>
      <c r="C8292" s="6" t="s">
        <v>150</v>
      </c>
    </row>
    <row r="8293">
      <c r="A8293" s="9">
        <f t="shared" si="1"/>
        <v>5954</v>
      </c>
      <c r="B8293" s="8" t="s">
        <v>5171</v>
      </c>
      <c r="C8293" s="6" t="s">
        <v>23637</v>
      </c>
    </row>
    <row r="8294">
      <c r="A8294" s="9">
        <f t="shared" si="1"/>
        <v>5955</v>
      </c>
      <c r="B8294" s="8" t="s">
        <v>5172</v>
      </c>
      <c r="C8294" s="9" t="s">
        <v>142</v>
      </c>
    </row>
    <row r="8295">
      <c r="A8295" s="9">
        <f t="shared" si="1"/>
        <v>5956</v>
      </c>
      <c r="B8295" s="5" t="s">
        <v>5173</v>
      </c>
      <c r="C8295" s="6" t="s">
        <v>1221</v>
      </c>
    </row>
    <row r="8296">
      <c r="A8296" s="9">
        <f t="shared" si="1"/>
        <v>5957</v>
      </c>
      <c r="B8296" s="5" t="s">
        <v>5174</v>
      </c>
      <c r="C8296" s="6" t="s">
        <v>798</v>
      </c>
    </row>
    <row r="8297">
      <c r="A8297" s="9">
        <f t="shared" si="1"/>
        <v>5957</v>
      </c>
      <c r="B8297" s="5" t="s">
        <v>5174</v>
      </c>
      <c r="C8297" s="6" t="s">
        <v>23628</v>
      </c>
    </row>
    <row r="8298">
      <c r="A8298" s="9">
        <f t="shared" si="1"/>
        <v>5958</v>
      </c>
      <c r="B8298" s="12" t="s">
        <v>5175</v>
      </c>
      <c r="C8298" s="13" t="s">
        <v>420</v>
      </c>
    </row>
    <row r="8299">
      <c r="A8299" s="9">
        <f t="shared" si="1"/>
        <v>5958</v>
      </c>
      <c r="B8299" s="12" t="s">
        <v>5175</v>
      </c>
      <c r="C8299" s="6" t="s">
        <v>23672</v>
      </c>
    </row>
    <row r="8300">
      <c r="A8300" s="9">
        <f t="shared" si="1"/>
        <v>5959</v>
      </c>
      <c r="B8300" s="12" t="s">
        <v>5176</v>
      </c>
      <c r="C8300" s="13" t="s">
        <v>420</v>
      </c>
    </row>
    <row r="8301">
      <c r="A8301" s="9">
        <f t="shared" si="1"/>
        <v>5959</v>
      </c>
      <c r="B8301" s="12" t="s">
        <v>5176</v>
      </c>
      <c r="C8301" s="6" t="s">
        <v>23672</v>
      </c>
    </row>
    <row r="8302">
      <c r="A8302" s="9">
        <f t="shared" si="1"/>
        <v>5960</v>
      </c>
      <c r="B8302" s="12" t="s">
        <v>5177</v>
      </c>
      <c r="C8302" s="13" t="s">
        <v>420</v>
      </c>
    </row>
    <row r="8303">
      <c r="A8303" s="9">
        <f t="shared" si="1"/>
        <v>5960</v>
      </c>
      <c r="B8303" s="12" t="s">
        <v>5177</v>
      </c>
      <c r="C8303" s="6" t="s">
        <v>23672</v>
      </c>
    </row>
    <row r="8304">
      <c r="A8304" s="9">
        <f t="shared" si="1"/>
        <v>5961</v>
      </c>
      <c r="B8304" s="12" t="s">
        <v>5178</v>
      </c>
      <c r="C8304" s="13" t="s">
        <v>420</v>
      </c>
    </row>
    <row r="8305">
      <c r="A8305" s="9">
        <f t="shared" si="1"/>
        <v>5961</v>
      </c>
      <c r="B8305" s="12" t="s">
        <v>5178</v>
      </c>
      <c r="C8305" s="6" t="s">
        <v>23672</v>
      </c>
    </row>
    <row r="8306">
      <c r="A8306" s="9">
        <f t="shared" si="1"/>
        <v>5962</v>
      </c>
      <c r="B8306" s="5" t="s">
        <v>5179</v>
      </c>
      <c r="C8306" s="6" t="s">
        <v>196</v>
      </c>
    </row>
    <row r="8307">
      <c r="A8307" s="9">
        <f t="shared" si="1"/>
        <v>5962</v>
      </c>
      <c r="B8307" s="5" t="s">
        <v>5179</v>
      </c>
      <c r="C8307" s="6" t="s">
        <v>23637</v>
      </c>
    </row>
    <row r="8308">
      <c r="A8308" s="9">
        <f t="shared" si="1"/>
        <v>5963</v>
      </c>
      <c r="B8308" s="5" t="s">
        <v>5180</v>
      </c>
      <c r="C8308" s="6" t="s">
        <v>939</v>
      </c>
    </row>
    <row r="8309">
      <c r="A8309" s="9">
        <f t="shared" si="1"/>
        <v>5963</v>
      </c>
      <c r="B8309" s="5" t="s">
        <v>5180</v>
      </c>
      <c r="C8309" s="6" t="s">
        <v>23628</v>
      </c>
    </row>
    <row r="8310">
      <c r="A8310" s="9">
        <f t="shared" si="1"/>
        <v>5964</v>
      </c>
      <c r="B8310" s="5" t="s">
        <v>5181</v>
      </c>
      <c r="C8310" s="6" t="s">
        <v>367</v>
      </c>
    </row>
    <row r="8311">
      <c r="A8311" s="9">
        <f t="shared" si="1"/>
        <v>5965</v>
      </c>
      <c r="B8311" s="5" t="s">
        <v>5182</v>
      </c>
      <c r="C8311" s="6" t="s">
        <v>59</v>
      </c>
    </row>
    <row r="8312">
      <c r="A8312" s="9">
        <f t="shared" si="1"/>
        <v>5966</v>
      </c>
      <c r="B8312" s="5" t="s">
        <v>5183</v>
      </c>
      <c r="C8312" s="6" t="s">
        <v>20</v>
      </c>
    </row>
    <row r="8313">
      <c r="A8313" s="9">
        <f t="shared" si="1"/>
        <v>5967</v>
      </c>
      <c r="B8313" s="5" t="s">
        <v>5184</v>
      </c>
      <c r="C8313" s="6" t="s">
        <v>59</v>
      </c>
    </row>
    <row r="8314">
      <c r="A8314" s="9">
        <f t="shared" si="1"/>
        <v>5968</v>
      </c>
      <c r="B8314" s="5" t="s">
        <v>5185</v>
      </c>
      <c r="C8314" s="6" t="s">
        <v>59</v>
      </c>
    </row>
    <row r="8315">
      <c r="A8315" s="9">
        <f t="shared" si="1"/>
        <v>5969</v>
      </c>
      <c r="B8315" s="5" t="s">
        <v>5186</v>
      </c>
      <c r="C8315" s="6" t="s">
        <v>420</v>
      </c>
    </row>
    <row r="8316">
      <c r="A8316" s="9">
        <f t="shared" si="1"/>
        <v>5969</v>
      </c>
      <c r="B8316" s="5" t="s">
        <v>5186</v>
      </c>
      <c r="C8316" s="6" t="s">
        <v>23672</v>
      </c>
    </row>
    <row r="8317">
      <c r="A8317" s="9">
        <f t="shared" si="1"/>
        <v>5970</v>
      </c>
      <c r="B8317" s="12" t="s">
        <v>5187</v>
      </c>
      <c r="C8317" s="13" t="s">
        <v>420</v>
      </c>
    </row>
    <row r="8318">
      <c r="A8318" s="9">
        <f t="shared" si="1"/>
        <v>5970</v>
      </c>
      <c r="B8318" s="12" t="s">
        <v>5187</v>
      </c>
      <c r="C8318" s="6" t="s">
        <v>23672</v>
      </c>
    </row>
    <row r="8319">
      <c r="A8319" s="9">
        <f t="shared" si="1"/>
        <v>5971</v>
      </c>
      <c r="B8319" s="5" t="s">
        <v>5188</v>
      </c>
      <c r="C8319" s="6" t="s">
        <v>59</v>
      </c>
    </row>
    <row r="8320">
      <c r="A8320" s="9">
        <f t="shared" si="1"/>
        <v>5971</v>
      </c>
      <c r="B8320" s="5" t="s">
        <v>5188</v>
      </c>
      <c r="C8320" s="6" t="s">
        <v>150</v>
      </c>
    </row>
    <row r="8321">
      <c r="A8321" s="9">
        <f t="shared" si="1"/>
        <v>5971</v>
      </c>
      <c r="B8321" s="5" t="s">
        <v>5188</v>
      </c>
      <c r="C8321" s="6" t="s">
        <v>23637</v>
      </c>
    </row>
    <row r="8322">
      <c r="A8322" s="9">
        <f t="shared" si="1"/>
        <v>5972</v>
      </c>
      <c r="B8322" s="12" t="s">
        <v>5189</v>
      </c>
      <c r="C8322" s="13" t="s">
        <v>420</v>
      </c>
    </row>
    <row r="8323">
      <c r="A8323" s="9">
        <f t="shared" si="1"/>
        <v>5972</v>
      </c>
      <c r="B8323" s="12" t="s">
        <v>5189</v>
      </c>
      <c r="C8323" s="6" t="s">
        <v>23672</v>
      </c>
    </row>
    <row r="8324">
      <c r="A8324" s="9">
        <f t="shared" si="1"/>
        <v>5973</v>
      </c>
      <c r="B8324" s="5" t="s">
        <v>5190</v>
      </c>
      <c r="C8324" s="6" t="s">
        <v>362</v>
      </c>
    </row>
    <row r="8325">
      <c r="A8325" s="9">
        <f t="shared" si="1"/>
        <v>5973</v>
      </c>
      <c r="B8325" s="8" t="s">
        <v>5190</v>
      </c>
      <c r="C8325" s="9" t="s">
        <v>614</v>
      </c>
    </row>
    <row r="8326">
      <c r="A8326" s="9">
        <f t="shared" si="1"/>
        <v>5974</v>
      </c>
      <c r="B8326" s="8" t="s">
        <v>5191</v>
      </c>
      <c r="C8326" s="9" t="s">
        <v>177</v>
      </c>
    </row>
    <row r="8327">
      <c r="A8327" s="9">
        <f t="shared" si="1"/>
        <v>5975</v>
      </c>
      <c r="B8327" s="8" t="s">
        <v>5192</v>
      </c>
      <c r="C8327" s="9" t="s">
        <v>530</v>
      </c>
    </row>
    <row r="8328">
      <c r="A8328" s="9">
        <f t="shared" si="1"/>
        <v>5976</v>
      </c>
      <c r="B8328" s="5" t="s">
        <v>5193</v>
      </c>
      <c r="C8328" s="6" t="s">
        <v>1207</v>
      </c>
    </row>
    <row r="8329">
      <c r="A8329" s="9">
        <f t="shared" si="1"/>
        <v>5977</v>
      </c>
      <c r="B8329" s="25" t="s">
        <v>24635</v>
      </c>
      <c r="C8329" s="26" t="s">
        <v>23632</v>
      </c>
    </row>
    <row r="8330">
      <c r="A8330" s="9">
        <f t="shared" si="1"/>
        <v>5977</v>
      </c>
      <c r="B8330" s="27" t="s">
        <v>24635</v>
      </c>
      <c r="C8330" s="28" t="s">
        <v>23633</v>
      </c>
    </row>
    <row r="8331">
      <c r="A8331" s="9">
        <f t="shared" si="1"/>
        <v>5978</v>
      </c>
      <c r="B8331" s="5" t="s">
        <v>5194</v>
      </c>
      <c r="C8331" s="6" t="s">
        <v>365</v>
      </c>
    </row>
    <row r="8332">
      <c r="A8332" s="9">
        <f t="shared" si="1"/>
        <v>5979</v>
      </c>
      <c r="B8332" s="8" t="s">
        <v>5195</v>
      </c>
      <c r="C8332" s="6" t="s">
        <v>132</v>
      </c>
    </row>
    <row r="8333">
      <c r="A8333" s="9">
        <f t="shared" si="1"/>
        <v>5979</v>
      </c>
      <c r="B8333" s="8" t="s">
        <v>5195</v>
      </c>
      <c r="C8333" s="6" t="s">
        <v>23637</v>
      </c>
    </row>
    <row r="8334">
      <c r="A8334" s="9">
        <f t="shared" si="1"/>
        <v>5980</v>
      </c>
      <c r="B8334" s="30" t="s">
        <v>24636</v>
      </c>
      <c r="C8334" s="26" t="s">
        <v>23737</v>
      </c>
    </row>
    <row r="8335">
      <c r="A8335" s="9">
        <f t="shared" si="1"/>
        <v>5981</v>
      </c>
      <c r="B8335" s="5" t="s">
        <v>5196</v>
      </c>
      <c r="C8335" s="6" t="s">
        <v>731</v>
      </c>
    </row>
    <row r="8336">
      <c r="A8336" s="9">
        <f t="shared" si="1"/>
        <v>5982</v>
      </c>
      <c r="B8336" s="8" t="s">
        <v>5197</v>
      </c>
      <c r="C8336" s="9" t="s">
        <v>46</v>
      </c>
    </row>
    <row r="8337">
      <c r="A8337" s="9">
        <f t="shared" si="1"/>
        <v>5983</v>
      </c>
      <c r="B8337" s="8" t="s">
        <v>5198</v>
      </c>
      <c r="C8337" s="9" t="s">
        <v>42</v>
      </c>
    </row>
    <row r="8338">
      <c r="A8338" s="9">
        <f t="shared" si="1"/>
        <v>5984</v>
      </c>
      <c r="B8338" s="8" t="s">
        <v>5199</v>
      </c>
      <c r="C8338" s="9" t="s">
        <v>722</v>
      </c>
    </row>
    <row r="8339">
      <c r="A8339" s="9">
        <f t="shared" si="1"/>
        <v>5985</v>
      </c>
      <c r="B8339" s="8" t="s">
        <v>5200</v>
      </c>
      <c r="C8339" s="9" t="s">
        <v>188</v>
      </c>
    </row>
    <row r="8340">
      <c r="A8340" s="9">
        <f t="shared" si="1"/>
        <v>5986</v>
      </c>
      <c r="B8340" s="5" t="s">
        <v>5201</v>
      </c>
      <c r="C8340" s="6" t="s">
        <v>437</v>
      </c>
    </row>
    <row r="8341">
      <c r="A8341" s="9">
        <f t="shared" si="1"/>
        <v>5987</v>
      </c>
      <c r="B8341" s="5" t="s">
        <v>5202</v>
      </c>
      <c r="C8341" s="6" t="s">
        <v>356</v>
      </c>
    </row>
    <row r="8342">
      <c r="A8342" s="9">
        <f t="shared" si="1"/>
        <v>5987</v>
      </c>
      <c r="B8342" s="8" t="s">
        <v>5202</v>
      </c>
      <c r="C8342" s="9" t="s">
        <v>815</v>
      </c>
    </row>
    <row r="8343">
      <c r="A8343" s="9">
        <f t="shared" si="1"/>
        <v>5988</v>
      </c>
      <c r="B8343" s="25" t="s">
        <v>24637</v>
      </c>
      <c r="C8343" s="26" t="s">
        <v>8541</v>
      </c>
    </row>
    <row r="8344">
      <c r="A8344" s="9">
        <f t="shared" si="1"/>
        <v>5989</v>
      </c>
      <c r="B8344" s="41" t="s">
        <v>24638</v>
      </c>
      <c r="C8344" s="26" t="s">
        <v>23636</v>
      </c>
    </row>
    <row r="8345">
      <c r="A8345" s="9">
        <f t="shared" si="1"/>
        <v>5990</v>
      </c>
      <c r="B8345" s="5" t="s">
        <v>5203</v>
      </c>
      <c r="C8345" s="6" t="s">
        <v>365</v>
      </c>
    </row>
    <row r="8346">
      <c r="A8346" s="9">
        <f t="shared" si="1"/>
        <v>5991</v>
      </c>
      <c r="B8346" s="8" t="s">
        <v>5204</v>
      </c>
      <c r="C8346" s="9" t="s">
        <v>56</v>
      </c>
    </row>
    <row r="8347">
      <c r="A8347" s="9">
        <f t="shared" si="1"/>
        <v>5992</v>
      </c>
      <c r="B8347" s="5" t="s">
        <v>5205</v>
      </c>
      <c r="C8347" s="6" t="s">
        <v>656</v>
      </c>
    </row>
    <row r="8348">
      <c r="A8348" s="9">
        <f t="shared" si="1"/>
        <v>5992</v>
      </c>
      <c r="B8348" s="5" t="s">
        <v>5205</v>
      </c>
      <c r="C8348" s="6" t="s">
        <v>23628</v>
      </c>
    </row>
    <row r="8349">
      <c r="A8349" s="9">
        <f t="shared" si="1"/>
        <v>5993</v>
      </c>
      <c r="B8349" s="5" t="s">
        <v>5206</v>
      </c>
      <c r="C8349" s="6" t="s">
        <v>324</v>
      </c>
    </row>
    <row r="8350">
      <c r="A8350" s="9">
        <f t="shared" si="1"/>
        <v>5993</v>
      </c>
      <c r="B8350" s="5" t="s">
        <v>5206</v>
      </c>
      <c r="C8350" s="6" t="s">
        <v>313</v>
      </c>
    </row>
    <row r="8351">
      <c r="A8351" s="9">
        <f t="shared" si="1"/>
        <v>5993</v>
      </c>
      <c r="B8351" s="5" t="s">
        <v>5206</v>
      </c>
      <c r="C8351" s="6" t="s">
        <v>23637</v>
      </c>
    </row>
    <row r="8352">
      <c r="A8352" s="9">
        <f t="shared" si="1"/>
        <v>5994</v>
      </c>
      <c r="B8352" s="5" t="s">
        <v>5207</v>
      </c>
      <c r="C8352" s="6" t="s">
        <v>714</v>
      </c>
    </row>
    <row r="8353">
      <c r="A8353" s="9">
        <f t="shared" si="1"/>
        <v>5994</v>
      </c>
      <c r="B8353" s="5" t="s">
        <v>5207</v>
      </c>
      <c r="C8353" s="6" t="s">
        <v>23672</v>
      </c>
    </row>
    <row r="8354">
      <c r="A8354" s="9">
        <f t="shared" si="1"/>
        <v>5995</v>
      </c>
      <c r="B8354" s="5" t="s">
        <v>5208</v>
      </c>
      <c r="C8354" s="6" t="s">
        <v>326</v>
      </c>
    </row>
    <row r="8355">
      <c r="A8355" s="9">
        <f t="shared" si="1"/>
        <v>5995</v>
      </c>
      <c r="B8355" s="5" t="s">
        <v>5208</v>
      </c>
      <c r="C8355" s="6" t="s">
        <v>23637</v>
      </c>
    </row>
    <row r="8356">
      <c r="A8356" s="9">
        <f t="shared" si="1"/>
        <v>5996</v>
      </c>
      <c r="B8356" s="8" t="s">
        <v>5209</v>
      </c>
      <c r="C8356" s="9" t="s">
        <v>60</v>
      </c>
    </row>
    <row r="8357">
      <c r="A8357" s="9">
        <f t="shared" si="1"/>
        <v>5997</v>
      </c>
      <c r="B8357" s="8" t="s">
        <v>5210</v>
      </c>
      <c r="C8357" s="6" t="s">
        <v>1054</v>
      </c>
    </row>
    <row r="8358">
      <c r="A8358" s="9">
        <f t="shared" si="1"/>
        <v>5997</v>
      </c>
      <c r="B8358" s="8" t="s">
        <v>5210</v>
      </c>
      <c r="C8358" s="9" t="s">
        <v>60</v>
      </c>
    </row>
    <row r="8359">
      <c r="A8359" s="9">
        <f t="shared" si="1"/>
        <v>5997</v>
      </c>
      <c r="B8359" s="8" t="s">
        <v>5210</v>
      </c>
      <c r="C8359" s="6" t="s">
        <v>23637</v>
      </c>
    </row>
    <row r="8360">
      <c r="A8360" s="9">
        <f t="shared" si="1"/>
        <v>5998</v>
      </c>
      <c r="B8360" s="5" t="s">
        <v>5211</v>
      </c>
      <c r="C8360" s="6" t="s">
        <v>1450</v>
      </c>
    </row>
    <row r="8361">
      <c r="A8361" s="9">
        <f t="shared" si="1"/>
        <v>5998</v>
      </c>
      <c r="B8361" s="5" t="s">
        <v>5211</v>
      </c>
      <c r="C8361" s="6" t="s">
        <v>23628</v>
      </c>
    </row>
    <row r="8362">
      <c r="A8362" s="9">
        <f t="shared" si="1"/>
        <v>5999</v>
      </c>
      <c r="B8362" s="12" t="s">
        <v>5212</v>
      </c>
      <c r="C8362" s="13" t="s">
        <v>420</v>
      </c>
    </row>
    <row r="8363">
      <c r="A8363" s="9">
        <f t="shared" si="1"/>
        <v>5999</v>
      </c>
      <c r="B8363" s="12" t="s">
        <v>5212</v>
      </c>
      <c r="C8363" s="6" t="s">
        <v>23672</v>
      </c>
    </row>
    <row r="8364">
      <c r="A8364" s="9">
        <f t="shared" si="1"/>
        <v>6000</v>
      </c>
      <c r="B8364" s="12" t="s">
        <v>5213</v>
      </c>
      <c r="C8364" s="13" t="s">
        <v>420</v>
      </c>
    </row>
    <row r="8365">
      <c r="A8365" s="9">
        <f t="shared" si="1"/>
        <v>6000</v>
      </c>
      <c r="B8365" s="12" t="s">
        <v>5213</v>
      </c>
      <c r="C8365" s="6" t="s">
        <v>23672</v>
      </c>
    </row>
    <row r="8366">
      <c r="A8366" s="9">
        <f t="shared" si="1"/>
        <v>6001</v>
      </c>
      <c r="B8366" s="5" t="s">
        <v>5214</v>
      </c>
      <c r="C8366" s="6" t="s">
        <v>714</v>
      </c>
    </row>
    <row r="8367">
      <c r="A8367" s="9">
        <f t="shared" si="1"/>
        <v>6001</v>
      </c>
      <c r="B8367" s="5" t="s">
        <v>5214</v>
      </c>
      <c r="C8367" s="6" t="s">
        <v>23672</v>
      </c>
    </row>
    <row r="8368">
      <c r="A8368" s="9">
        <f t="shared" si="1"/>
        <v>6002</v>
      </c>
      <c r="B8368" s="5" t="s">
        <v>5215</v>
      </c>
      <c r="C8368" s="6" t="s">
        <v>59</v>
      </c>
    </row>
    <row r="8369">
      <c r="A8369" s="9">
        <f t="shared" si="1"/>
        <v>6003</v>
      </c>
      <c r="B8369" s="8" t="s">
        <v>5216</v>
      </c>
      <c r="C8369" s="9" t="s">
        <v>530</v>
      </c>
    </row>
    <row r="8370">
      <c r="A8370" s="9">
        <f t="shared" si="1"/>
        <v>6004</v>
      </c>
      <c r="B8370" s="8" t="s">
        <v>5217</v>
      </c>
      <c r="C8370" s="6" t="s">
        <v>132</v>
      </c>
    </row>
    <row r="8371">
      <c r="A8371" s="9">
        <f t="shared" si="1"/>
        <v>6004</v>
      </c>
      <c r="B8371" s="8" t="s">
        <v>5217</v>
      </c>
      <c r="C8371" s="6" t="s">
        <v>23637</v>
      </c>
    </row>
    <row r="8372">
      <c r="A8372" s="9">
        <f t="shared" si="1"/>
        <v>6005</v>
      </c>
      <c r="B8372" s="8" t="s">
        <v>5218</v>
      </c>
      <c r="C8372" s="9" t="s">
        <v>64</v>
      </c>
    </row>
    <row r="8373">
      <c r="A8373" s="9">
        <f t="shared" si="1"/>
        <v>6006</v>
      </c>
      <c r="B8373" s="8" t="s">
        <v>5219</v>
      </c>
      <c r="C8373" s="9" t="s">
        <v>722</v>
      </c>
    </row>
    <row r="8374">
      <c r="A8374" s="9">
        <f t="shared" si="1"/>
        <v>6007</v>
      </c>
      <c r="B8374" s="8" t="s">
        <v>5220</v>
      </c>
      <c r="C8374" s="9" t="s">
        <v>874</v>
      </c>
    </row>
    <row r="8375">
      <c r="A8375" s="9">
        <f t="shared" si="1"/>
        <v>6008</v>
      </c>
      <c r="B8375" s="8" t="s">
        <v>5221</v>
      </c>
      <c r="C8375" s="9" t="s">
        <v>874</v>
      </c>
    </row>
    <row r="8376">
      <c r="A8376" s="9">
        <f t="shared" si="1"/>
        <v>6009</v>
      </c>
      <c r="B8376" s="8" t="s">
        <v>5222</v>
      </c>
      <c r="C8376" s="9" t="s">
        <v>142</v>
      </c>
    </row>
    <row r="8377">
      <c r="A8377" s="9">
        <f t="shared" si="1"/>
        <v>6010</v>
      </c>
      <c r="B8377" s="8" t="s">
        <v>5223</v>
      </c>
      <c r="C8377" s="9" t="s">
        <v>530</v>
      </c>
    </row>
    <row r="8378">
      <c r="A8378" s="9">
        <f t="shared" si="1"/>
        <v>6011</v>
      </c>
      <c r="B8378" s="8" t="s">
        <v>5224</v>
      </c>
      <c r="C8378" s="6" t="s">
        <v>132</v>
      </c>
    </row>
    <row r="8379">
      <c r="A8379" s="9">
        <f t="shared" si="1"/>
        <v>6011</v>
      </c>
      <c r="B8379" s="8" t="s">
        <v>5224</v>
      </c>
      <c r="C8379" s="6" t="s">
        <v>23637</v>
      </c>
    </row>
    <row r="8380">
      <c r="A8380" s="9">
        <f t="shared" si="1"/>
        <v>6012</v>
      </c>
      <c r="B8380" s="5" t="s">
        <v>5225</v>
      </c>
      <c r="C8380" s="6" t="s">
        <v>393</v>
      </c>
    </row>
    <row r="8381">
      <c r="A8381" s="9">
        <f t="shared" si="1"/>
        <v>6013</v>
      </c>
      <c r="B8381" s="25" t="s">
        <v>24639</v>
      </c>
      <c r="C8381" s="26" t="s">
        <v>941</v>
      </c>
    </row>
    <row r="8382">
      <c r="A8382" s="9">
        <f t="shared" si="1"/>
        <v>6013</v>
      </c>
      <c r="B8382" s="25" t="s">
        <v>24639</v>
      </c>
      <c r="C8382" s="6" t="s">
        <v>23672</v>
      </c>
    </row>
    <row r="8383">
      <c r="A8383" s="9">
        <f t="shared" si="1"/>
        <v>6014</v>
      </c>
      <c r="B8383" s="8" t="s">
        <v>5226</v>
      </c>
      <c r="C8383" s="6" t="s">
        <v>59</v>
      </c>
    </row>
    <row r="8384">
      <c r="A8384" s="9">
        <f t="shared" si="1"/>
        <v>6014</v>
      </c>
      <c r="B8384" s="8" t="s">
        <v>5226</v>
      </c>
      <c r="C8384" s="9" t="s">
        <v>60</v>
      </c>
    </row>
    <row r="8385">
      <c r="A8385" s="9">
        <f t="shared" si="1"/>
        <v>6015</v>
      </c>
      <c r="B8385" s="5" t="s">
        <v>5227</v>
      </c>
      <c r="C8385" s="6" t="s">
        <v>328</v>
      </c>
    </row>
    <row r="8386">
      <c r="A8386" s="9">
        <f t="shared" si="1"/>
        <v>6015</v>
      </c>
      <c r="B8386" s="5" t="s">
        <v>5227</v>
      </c>
      <c r="C8386" s="6" t="s">
        <v>23637</v>
      </c>
    </row>
    <row r="8387">
      <c r="A8387" s="9">
        <f t="shared" si="1"/>
        <v>6016</v>
      </c>
      <c r="B8387" s="5" t="s">
        <v>5228</v>
      </c>
      <c r="C8387" s="6" t="s">
        <v>1260</v>
      </c>
    </row>
    <row r="8388">
      <c r="A8388" s="9">
        <f t="shared" si="1"/>
        <v>6017</v>
      </c>
      <c r="B8388" s="5" t="s">
        <v>5229</v>
      </c>
      <c r="C8388" s="6" t="s">
        <v>603</v>
      </c>
    </row>
    <row r="8389">
      <c r="A8389" s="9">
        <f t="shared" si="1"/>
        <v>6018</v>
      </c>
      <c r="B8389" s="5" t="s">
        <v>5230</v>
      </c>
      <c r="C8389" s="6" t="s">
        <v>1120</v>
      </c>
    </row>
    <row r="8390">
      <c r="A8390" s="9">
        <f t="shared" si="1"/>
        <v>6019</v>
      </c>
      <c r="B8390" s="8" t="s">
        <v>5231</v>
      </c>
      <c r="C8390" s="9" t="s">
        <v>64</v>
      </c>
    </row>
    <row r="8391">
      <c r="A8391" s="9">
        <f t="shared" si="1"/>
        <v>6020</v>
      </c>
      <c r="B8391" s="8" t="s">
        <v>5232</v>
      </c>
      <c r="C8391" s="9" t="s">
        <v>733</v>
      </c>
    </row>
    <row r="8392">
      <c r="A8392" s="9">
        <f t="shared" si="1"/>
        <v>6021</v>
      </c>
      <c r="B8392" s="5" t="s">
        <v>5233</v>
      </c>
      <c r="C8392" s="6" t="s">
        <v>785</v>
      </c>
    </row>
    <row r="8393">
      <c r="A8393" s="9">
        <f t="shared" si="1"/>
        <v>6022</v>
      </c>
      <c r="B8393" s="8" t="s">
        <v>5234</v>
      </c>
      <c r="C8393" s="6" t="s">
        <v>32</v>
      </c>
    </row>
    <row r="8394">
      <c r="A8394" s="9">
        <f t="shared" si="1"/>
        <v>6023</v>
      </c>
      <c r="B8394" s="8" t="s">
        <v>5235</v>
      </c>
      <c r="C8394" s="9" t="s">
        <v>547</v>
      </c>
    </row>
    <row r="8395">
      <c r="A8395" s="9">
        <f t="shared" si="1"/>
        <v>6024</v>
      </c>
      <c r="B8395" s="8" t="s">
        <v>5236</v>
      </c>
      <c r="C8395" s="9" t="s">
        <v>547</v>
      </c>
    </row>
    <row r="8396">
      <c r="A8396" s="9">
        <f t="shared" si="1"/>
        <v>6024</v>
      </c>
      <c r="B8396" s="8" t="s">
        <v>5236</v>
      </c>
      <c r="C8396" s="9" t="s">
        <v>40</v>
      </c>
    </row>
    <row r="8397">
      <c r="A8397" s="9">
        <f t="shared" si="1"/>
        <v>6025</v>
      </c>
      <c r="B8397" s="5" t="s">
        <v>5237</v>
      </c>
      <c r="C8397" s="6" t="s">
        <v>471</v>
      </c>
    </row>
    <row r="8398">
      <c r="A8398" s="9">
        <f t="shared" si="1"/>
        <v>6026</v>
      </c>
      <c r="B8398" s="5" t="s">
        <v>5238</v>
      </c>
      <c r="C8398" s="6" t="s">
        <v>471</v>
      </c>
    </row>
    <row r="8399">
      <c r="A8399" s="9">
        <f t="shared" si="1"/>
        <v>6027</v>
      </c>
      <c r="B8399" s="5" t="s">
        <v>5239</v>
      </c>
      <c r="C8399" s="6" t="s">
        <v>27</v>
      </c>
    </row>
    <row r="8400">
      <c r="A8400" s="9">
        <f t="shared" si="1"/>
        <v>6028</v>
      </c>
      <c r="B8400" s="5" t="s">
        <v>5240</v>
      </c>
      <c r="C8400" s="6" t="s">
        <v>547</v>
      </c>
    </row>
    <row r="8401">
      <c r="A8401" s="9">
        <f t="shared" si="1"/>
        <v>6028</v>
      </c>
      <c r="B8401" s="5" t="s">
        <v>5240</v>
      </c>
      <c r="C8401" s="6" t="s">
        <v>1290</v>
      </c>
    </row>
    <row r="8402">
      <c r="A8402" s="9">
        <f t="shared" si="1"/>
        <v>6029</v>
      </c>
      <c r="B8402" s="5" t="s">
        <v>5241</v>
      </c>
      <c r="C8402" s="6" t="s">
        <v>1450</v>
      </c>
    </row>
    <row r="8403">
      <c r="A8403" s="9">
        <f t="shared" si="1"/>
        <v>6029</v>
      </c>
      <c r="B8403" s="5" t="s">
        <v>5241</v>
      </c>
      <c r="C8403" s="6" t="s">
        <v>23628</v>
      </c>
    </row>
    <row r="8404">
      <c r="A8404" s="9">
        <f t="shared" si="1"/>
        <v>6030</v>
      </c>
      <c r="B8404" s="5" t="s">
        <v>5242</v>
      </c>
      <c r="C8404" s="6" t="s">
        <v>785</v>
      </c>
    </row>
    <row r="8405">
      <c r="A8405" s="9">
        <f t="shared" si="1"/>
        <v>6031</v>
      </c>
      <c r="B8405" s="5" t="s">
        <v>5243</v>
      </c>
      <c r="C8405" s="6" t="s">
        <v>1450</v>
      </c>
    </row>
    <row r="8406">
      <c r="A8406" s="9">
        <f t="shared" si="1"/>
        <v>6031</v>
      </c>
      <c r="B8406" s="5" t="s">
        <v>5243</v>
      </c>
      <c r="C8406" s="6" t="s">
        <v>23628</v>
      </c>
    </row>
    <row r="8407">
      <c r="A8407" s="9">
        <f t="shared" si="1"/>
        <v>6032</v>
      </c>
      <c r="B8407" s="5" t="s">
        <v>5244</v>
      </c>
      <c r="C8407" s="6" t="s">
        <v>426</v>
      </c>
    </row>
    <row r="8408">
      <c r="A8408" s="9">
        <f t="shared" si="1"/>
        <v>6033</v>
      </c>
      <c r="B8408" s="8" t="s">
        <v>5245</v>
      </c>
      <c r="C8408" s="9" t="s">
        <v>547</v>
      </c>
    </row>
    <row r="8409">
      <c r="A8409" s="9">
        <f t="shared" si="1"/>
        <v>6034</v>
      </c>
      <c r="B8409" s="8" t="s">
        <v>5246</v>
      </c>
      <c r="C8409" s="9" t="s">
        <v>547</v>
      </c>
    </row>
    <row r="8410">
      <c r="A8410" s="9">
        <f t="shared" si="1"/>
        <v>6035</v>
      </c>
      <c r="B8410" s="5" t="s">
        <v>5247</v>
      </c>
      <c r="C8410" s="6" t="s">
        <v>1378</v>
      </c>
    </row>
    <row r="8411">
      <c r="A8411" s="9">
        <f t="shared" si="1"/>
        <v>6036</v>
      </c>
      <c r="B8411" s="5" t="s">
        <v>5248</v>
      </c>
      <c r="C8411" s="6" t="s">
        <v>15</v>
      </c>
    </row>
    <row r="8412">
      <c r="A8412" s="9">
        <f t="shared" si="1"/>
        <v>6037</v>
      </c>
      <c r="B8412" s="5" t="s">
        <v>5249</v>
      </c>
      <c r="C8412" s="6" t="s">
        <v>32</v>
      </c>
    </row>
    <row r="8413">
      <c r="A8413" s="9">
        <f t="shared" si="1"/>
        <v>6038</v>
      </c>
      <c r="B8413" s="5" t="s">
        <v>5250</v>
      </c>
      <c r="C8413" s="6" t="s">
        <v>1290</v>
      </c>
    </row>
    <row r="8414">
      <c r="A8414" s="9">
        <f t="shared" si="1"/>
        <v>6039</v>
      </c>
      <c r="B8414" s="5" t="s">
        <v>5251</v>
      </c>
      <c r="C8414" s="6" t="s">
        <v>1290</v>
      </c>
    </row>
    <row r="8415">
      <c r="A8415" s="9">
        <f t="shared" si="1"/>
        <v>6040</v>
      </c>
      <c r="B8415" s="5" t="s">
        <v>5252</v>
      </c>
      <c r="C8415" s="11" t="s">
        <v>423</v>
      </c>
    </row>
    <row r="8416">
      <c r="A8416" s="9">
        <f t="shared" si="1"/>
        <v>6041</v>
      </c>
      <c r="B8416" s="5" t="s">
        <v>5253</v>
      </c>
      <c r="C8416" s="6" t="s">
        <v>989</v>
      </c>
    </row>
    <row r="8417">
      <c r="A8417" s="9">
        <f t="shared" si="1"/>
        <v>6042</v>
      </c>
      <c r="B8417" s="5" t="s">
        <v>5254</v>
      </c>
      <c r="C8417" s="6" t="s">
        <v>48</v>
      </c>
    </row>
    <row r="8418">
      <c r="A8418" s="9">
        <f t="shared" si="1"/>
        <v>6043</v>
      </c>
      <c r="B8418" s="5" t="s">
        <v>5255</v>
      </c>
      <c r="C8418" s="6" t="s">
        <v>1221</v>
      </c>
    </row>
    <row r="8419">
      <c r="A8419" s="9">
        <f t="shared" si="1"/>
        <v>6044</v>
      </c>
      <c r="B8419" s="5" t="s">
        <v>5256</v>
      </c>
      <c r="C8419" s="6" t="s">
        <v>80</v>
      </c>
    </row>
    <row r="8420">
      <c r="A8420" s="9">
        <f t="shared" si="1"/>
        <v>6045</v>
      </c>
      <c r="B8420" s="5" t="s">
        <v>5257</v>
      </c>
      <c r="C8420" s="6" t="s">
        <v>785</v>
      </c>
    </row>
    <row r="8421">
      <c r="A8421" s="9">
        <f t="shared" si="1"/>
        <v>6046</v>
      </c>
      <c r="B8421" s="5" t="s">
        <v>5258</v>
      </c>
      <c r="C8421" s="6" t="s">
        <v>547</v>
      </c>
    </row>
    <row r="8422">
      <c r="A8422" s="9">
        <f t="shared" si="1"/>
        <v>6046</v>
      </c>
      <c r="B8422" s="5" t="s">
        <v>5258</v>
      </c>
      <c r="C8422" s="6" t="s">
        <v>1290</v>
      </c>
    </row>
    <row r="8423">
      <c r="A8423" s="9">
        <f t="shared" si="1"/>
        <v>6047</v>
      </c>
      <c r="B8423" s="5" t="s">
        <v>5259</v>
      </c>
      <c r="C8423" s="6" t="s">
        <v>20</v>
      </c>
    </row>
    <row r="8424">
      <c r="A8424" s="9">
        <f t="shared" si="1"/>
        <v>6048</v>
      </c>
      <c r="B8424" s="5" t="s">
        <v>5260</v>
      </c>
      <c r="C8424" s="6" t="s">
        <v>1371</v>
      </c>
    </row>
    <row r="8425">
      <c r="A8425" s="9">
        <f t="shared" si="1"/>
        <v>6048</v>
      </c>
      <c r="B8425" s="5" t="s">
        <v>5260</v>
      </c>
      <c r="C8425" s="6" t="s">
        <v>1262</v>
      </c>
    </row>
    <row r="8426">
      <c r="A8426" s="9">
        <f t="shared" si="1"/>
        <v>6049</v>
      </c>
      <c r="B8426" s="5" t="s">
        <v>5261</v>
      </c>
      <c r="C8426" s="6" t="s">
        <v>1279</v>
      </c>
    </row>
    <row r="8427">
      <c r="A8427" s="9">
        <f t="shared" si="1"/>
        <v>6049</v>
      </c>
      <c r="B8427" s="5" t="s">
        <v>5261</v>
      </c>
      <c r="C8427" s="6" t="s">
        <v>1221</v>
      </c>
    </row>
    <row r="8428">
      <c r="A8428" s="9">
        <f t="shared" si="1"/>
        <v>6050</v>
      </c>
      <c r="B8428" s="5" t="s">
        <v>5262</v>
      </c>
      <c r="C8428" s="6" t="s">
        <v>1620</v>
      </c>
    </row>
    <row r="8429">
      <c r="A8429" s="9">
        <f t="shared" si="1"/>
        <v>6051</v>
      </c>
      <c r="B8429" s="40" t="s">
        <v>24640</v>
      </c>
      <c r="C8429" s="40" t="s">
        <v>3126</v>
      </c>
    </row>
    <row r="8430">
      <c r="A8430" s="9">
        <f t="shared" si="1"/>
        <v>6051</v>
      </c>
      <c r="B8430" s="40" t="s">
        <v>24640</v>
      </c>
      <c r="C8430" s="28" t="s">
        <v>1262</v>
      </c>
    </row>
    <row r="8431">
      <c r="A8431" s="9">
        <f t="shared" si="1"/>
        <v>6052</v>
      </c>
      <c r="B8431" s="5" t="s">
        <v>5263</v>
      </c>
      <c r="C8431" s="6" t="s">
        <v>27</v>
      </c>
    </row>
    <row r="8432">
      <c r="A8432" s="9">
        <f t="shared" si="1"/>
        <v>6052</v>
      </c>
      <c r="B8432" s="5" t="s">
        <v>5263</v>
      </c>
      <c r="C8432" s="6" t="s">
        <v>1324</v>
      </c>
    </row>
    <row r="8433">
      <c r="A8433" s="9">
        <f t="shared" si="1"/>
        <v>6053</v>
      </c>
      <c r="B8433" s="5" t="s">
        <v>5264</v>
      </c>
      <c r="C8433" s="6" t="s">
        <v>1290</v>
      </c>
    </row>
    <row r="8434">
      <c r="A8434" s="9">
        <f t="shared" si="1"/>
        <v>6054</v>
      </c>
      <c r="B8434" s="5" t="s">
        <v>5265</v>
      </c>
      <c r="C8434" s="6" t="s">
        <v>15</v>
      </c>
    </row>
    <row r="8435">
      <c r="A8435" s="9">
        <f t="shared" si="1"/>
        <v>6055</v>
      </c>
      <c r="B8435" s="8" t="s">
        <v>5266</v>
      </c>
      <c r="C8435" s="9" t="s">
        <v>547</v>
      </c>
    </row>
    <row r="8436">
      <c r="A8436" s="9">
        <f t="shared" si="1"/>
        <v>6056</v>
      </c>
      <c r="B8436" s="5" t="s">
        <v>5267</v>
      </c>
      <c r="C8436" s="6" t="s">
        <v>80</v>
      </c>
    </row>
    <row r="8437">
      <c r="A8437" s="9">
        <f t="shared" si="1"/>
        <v>6057</v>
      </c>
      <c r="B8437" s="8" t="s">
        <v>5268</v>
      </c>
      <c r="C8437" s="9" t="s">
        <v>547</v>
      </c>
    </row>
    <row r="8438">
      <c r="A8438" s="9">
        <f t="shared" si="1"/>
        <v>6058</v>
      </c>
      <c r="B8438" s="5" t="s">
        <v>5269</v>
      </c>
      <c r="C8438" s="6" t="s">
        <v>1371</v>
      </c>
    </row>
    <row r="8439">
      <c r="A8439" s="9">
        <f t="shared" si="1"/>
        <v>6059</v>
      </c>
      <c r="B8439" s="5" t="s">
        <v>5270</v>
      </c>
      <c r="C8439" s="6" t="s">
        <v>1279</v>
      </c>
    </row>
    <row r="8440">
      <c r="A8440" s="9">
        <f t="shared" si="1"/>
        <v>6060</v>
      </c>
      <c r="B8440" s="5" t="s">
        <v>5271</v>
      </c>
      <c r="C8440" s="6" t="s">
        <v>15</v>
      </c>
    </row>
    <row r="8441">
      <c r="A8441" s="9">
        <f t="shared" si="1"/>
        <v>6061</v>
      </c>
      <c r="B8441" s="5" t="s">
        <v>5272</v>
      </c>
      <c r="C8441" s="6" t="s">
        <v>547</v>
      </c>
    </row>
    <row r="8442">
      <c r="A8442" s="9">
        <f t="shared" si="1"/>
        <v>6062</v>
      </c>
      <c r="B8442" s="5" t="s">
        <v>5273</v>
      </c>
      <c r="C8442" s="6" t="s">
        <v>471</v>
      </c>
    </row>
    <row r="8443">
      <c r="A8443" s="9">
        <f t="shared" si="1"/>
        <v>6063</v>
      </c>
      <c r="B8443" s="5" t="s">
        <v>5274</v>
      </c>
      <c r="C8443" s="6" t="s">
        <v>80</v>
      </c>
    </row>
    <row r="8444">
      <c r="A8444" s="9">
        <f t="shared" si="1"/>
        <v>6064</v>
      </c>
      <c r="B8444" s="5" t="s">
        <v>5275</v>
      </c>
      <c r="C8444" s="6" t="s">
        <v>1371</v>
      </c>
    </row>
    <row r="8445">
      <c r="A8445" s="9">
        <f t="shared" si="1"/>
        <v>6064</v>
      </c>
      <c r="B8445" s="5" t="s">
        <v>5275</v>
      </c>
      <c r="C8445" s="6" t="s">
        <v>547</v>
      </c>
    </row>
    <row r="8446">
      <c r="A8446" s="9">
        <f t="shared" si="1"/>
        <v>6064</v>
      </c>
      <c r="B8446" s="5" t="s">
        <v>5275</v>
      </c>
      <c r="C8446" s="6" t="s">
        <v>1262</v>
      </c>
    </row>
    <row r="8447">
      <c r="A8447" s="9">
        <f t="shared" si="1"/>
        <v>6065</v>
      </c>
      <c r="B8447" s="5" t="s">
        <v>5276</v>
      </c>
      <c r="C8447" s="6" t="s">
        <v>80</v>
      </c>
    </row>
    <row r="8448">
      <c r="A8448" s="9">
        <f t="shared" si="1"/>
        <v>6066</v>
      </c>
      <c r="B8448" s="5" t="s">
        <v>5277</v>
      </c>
      <c r="C8448" s="6" t="s">
        <v>1324</v>
      </c>
    </row>
    <row r="8449">
      <c r="A8449" s="9">
        <f t="shared" si="1"/>
        <v>6067</v>
      </c>
      <c r="B8449" s="8" t="s">
        <v>5278</v>
      </c>
      <c r="C8449" s="9" t="s">
        <v>650</v>
      </c>
    </row>
    <row r="8450">
      <c r="A8450" s="9">
        <f t="shared" si="1"/>
        <v>6068</v>
      </c>
      <c r="B8450" s="8" t="s">
        <v>5279</v>
      </c>
      <c r="C8450" s="9" t="s">
        <v>416</v>
      </c>
    </row>
    <row r="8451">
      <c r="A8451" s="9">
        <f t="shared" si="1"/>
        <v>6069</v>
      </c>
      <c r="B8451" s="5" t="s">
        <v>5280</v>
      </c>
      <c r="C8451" s="6" t="s">
        <v>1620</v>
      </c>
    </row>
    <row r="8452">
      <c r="A8452" s="9">
        <f t="shared" si="1"/>
        <v>6070</v>
      </c>
      <c r="B8452" s="5" t="s">
        <v>5281</v>
      </c>
      <c r="C8452" s="6" t="s">
        <v>437</v>
      </c>
    </row>
    <row r="8453">
      <c r="A8453" s="9">
        <f t="shared" si="1"/>
        <v>6071</v>
      </c>
      <c r="B8453" s="5" t="s">
        <v>5282</v>
      </c>
      <c r="C8453" s="6" t="s">
        <v>603</v>
      </c>
    </row>
    <row r="8454">
      <c r="A8454" s="9">
        <f t="shared" si="1"/>
        <v>6072</v>
      </c>
      <c r="B8454" s="8" t="s">
        <v>5283</v>
      </c>
      <c r="C8454" s="9" t="s">
        <v>52</v>
      </c>
    </row>
    <row r="8455">
      <c r="A8455" s="9">
        <f t="shared" si="1"/>
        <v>6073</v>
      </c>
      <c r="B8455" s="5" t="s">
        <v>5284</v>
      </c>
      <c r="C8455" s="6" t="s">
        <v>471</v>
      </c>
    </row>
    <row r="8456">
      <c r="A8456" s="9">
        <f t="shared" si="1"/>
        <v>6074</v>
      </c>
      <c r="B8456" s="5" t="s">
        <v>5285</v>
      </c>
      <c r="C8456" s="6" t="s">
        <v>34</v>
      </c>
    </row>
    <row r="8457">
      <c r="A8457" s="9">
        <f t="shared" si="1"/>
        <v>6074</v>
      </c>
      <c r="B8457" s="5" t="s">
        <v>5285</v>
      </c>
      <c r="C8457" s="6" t="s">
        <v>23628</v>
      </c>
    </row>
    <row r="8458">
      <c r="A8458" s="9">
        <f t="shared" si="1"/>
        <v>6075</v>
      </c>
      <c r="B8458" s="5" t="s">
        <v>5286</v>
      </c>
      <c r="C8458" s="6" t="s">
        <v>97</v>
      </c>
    </row>
    <row r="8459">
      <c r="A8459" s="9">
        <f t="shared" si="1"/>
        <v>6075</v>
      </c>
      <c r="B8459" s="5" t="s">
        <v>5286</v>
      </c>
      <c r="C8459" s="6" t="s">
        <v>23637</v>
      </c>
    </row>
    <row r="8460">
      <c r="A8460" s="9">
        <f t="shared" si="1"/>
        <v>6076</v>
      </c>
      <c r="B8460" s="5" t="s">
        <v>5287</v>
      </c>
      <c r="C8460" s="6" t="s">
        <v>538</v>
      </c>
    </row>
    <row r="8461">
      <c r="A8461" s="9">
        <f t="shared" si="1"/>
        <v>6076</v>
      </c>
      <c r="B8461" s="5" t="s">
        <v>5287</v>
      </c>
      <c r="C8461" s="6" t="s">
        <v>23628</v>
      </c>
    </row>
    <row r="8462">
      <c r="A8462" s="9">
        <f t="shared" si="1"/>
        <v>6077</v>
      </c>
      <c r="B8462" s="5" t="s">
        <v>5288</v>
      </c>
      <c r="C8462" s="6" t="s">
        <v>426</v>
      </c>
    </row>
    <row r="8463">
      <c r="A8463" s="9">
        <f t="shared" si="1"/>
        <v>6078</v>
      </c>
      <c r="B8463" s="5" t="s">
        <v>5289</v>
      </c>
      <c r="C8463" s="6" t="s">
        <v>610</v>
      </c>
    </row>
    <row r="8464">
      <c r="A8464" s="9">
        <f t="shared" si="1"/>
        <v>6079</v>
      </c>
      <c r="B8464" s="5" t="s">
        <v>5290</v>
      </c>
      <c r="C8464" s="6" t="s">
        <v>785</v>
      </c>
    </row>
    <row r="8465">
      <c r="A8465" s="9">
        <f t="shared" si="1"/>
        <v>6080</v>
      </c>
      <c r="B8465" s="5" t="s">
        <v>5291</v>
      </c>
      <c r="C8465" s="6" t="s">
        <v>603</v>
      </c>
    </row>
    <row r="8466">
      <c r="A8466" s="9">
        <f t="shared" si="1"/>
        <v>6081</v>
      </c>
      <c r="B8466" s="8" t="s">
        <v>5292</v>
      </c>
      <c r="C8466" s="9" t="s">
        <v>733</v>
      </c>
    </row>
    <row r="8467">
      <c r="A8467" s="9">
        <f t="shared" si="1"/>
        <v>6082</v>
      </c>
      <c r="B8467" s="5" t="s">
        <v>5293</v>
      </c>
      <c r="C8467" s="6" t="s">
        <v>1260</v>
      </c>
    </row>
    <row r="8468">
      <c r="A8468" s="9">
        <f t="shared" si="1"/>
        <v>6083</v>
      </c>
      <c r="B8468" s="5" t="s">
        <v>5294</v>
      </c>
      <c r="C8468" s="6" t="s">
        <v>758</v>
      </c>
    </row>
    <row r="8469">
      <c r="A8469" s="9">
        <f t="shared" si="1"/>
        <v>6083</v>
      </c>
      <c r="B8469" s="5" t="s">
        <v>5294</v>
      </c>
      <c r="C8469" s="6" t="s">
        <v>40</v>
      </c>
    </row>
    <row r="8470">
      <c r="A8470" s="9">
        <f t="shared" si="1"/>
        <v>6084</v>
      </c>
      <c r="B8470" s="5" t="s">
        <v>5295</v>
      </c>
      <c r="C8470" s="6" t="s">
        <v>555</v>
      </c>
    </row>
    <row r="8471">
      <c r="A8471" s="9">
        <f t="shared" si="1"/>
        <v>6085</v>
      </c>
      <c r="B8471" s="5" t="s">
        <v>5296</v>
      </c>
      <c r="C8471" s="6" t="s">
        <v>683</v>
      </c>
    </row>
    <row r="8472">
      <c r="A8472" s="9">
        <f t="shared" si="1"/>
        <v>6085</v>
      </c>
      <c r="B8472" s="37" t="s">
        <v>5296</v>
      </c>
      <c r="C8472" s="28" t="s">
        <v>23633</v>
      </c>
    </row>
    <row r="8473">
      <c r="A8473" s="9">
        <f t="shared" si="1"/>
        <v>6086</v>
      </c>
      <c r="B8473" s="5" t="s">
        <v>5297</v>
      </c>
      <c r="C8473" s="6" t="s">
        <v>1369</v>
      </c>
    </row>
    <row r="8474">
      <c r="A8474" s="9">
        <f t="shared" si="1"/>
        <v>6087</v>
      </c>
      <c r="B8474" s="30" t="s">
        <v>24641</v>
      </c>
      <c r="C8474" s="26" t="s">
        <v>23639</v>
      </c>
    </row>
    <row r="8475">
      <c r="A8475" s="9">
        <f t="shared" si="1"/>
        <v>6087</v>
      </c>
      <c r="B8475" s="30" t="s">
        <v>24641</v>
      </c>
      <c r="C8475" s="26" t="s">
        <v>91</v>
      </c>
    </row>
    <row r="8476">
      <c r="A8476" s="9">
        <f t="shared" si="1"/>
        <v>6088</v>
      </c>
      <c r="B8476" s="5" t="s">
        <v>5298</v>
      </c>
      <c r="C8476" s="6" t="s">
        <v>727</v>
      </c>
    </row>
    <row r="8477">
      <c r="A8477" s="9">
        <f t="shared" si="1"/>
        <v>6089</v>
      </c>
      <c r="B8477" s="5" t="s">
        <v>5299</v>
      </c>
      <c r="C8477" s="6" t="s">
        <v>356</v>
      </c>
    </row>
    <row r="8478">
      <c r="A8478" s="9">
        <f t="shared" si="1"/>
        <v>6090</v>
      </c>
      <c r="B8478" s="5" t="s">
        <v>5300</v>
      </c>
      <c r="C8478" s="6" t="s">
        <v>1334</v>
      </c>
    </row>
    <row r="8479">
      <c r="A8479" s="9">
        <f t="shared" si="1"/>
        <v>6091</v>
      </c>
      <c r="B8479" s="5" t="s">
        <v>5301</v>
      </c>
      <c r="C8479" s="6" t="s">
        <v>6</v>
      </c>
    </row>
    <row r="8480">
      <c r="A8480" s="9">
        <f t="shared" si="1"/>
        <v>6092</v>
      </c>
      <c r="B8480" s="8" t="s">
        <v>5302</v>
      </c>
      <c r="C8480" s="9" t="s">
        <v>24</v>
      </c>
    </row>
    <row r="8481">
      <c r="A8481" s="9">
        <f t="shared" si="1"/>
        <v>6093</v>
      </c>
      <c r="B8481" s="8" t="s">
        <v>5303</v>
      </c>
      <c r="C8481" s="9" t="s">
        <v>24</v>
      </c>
    </row>
    <row r="8482">
      <c r="A8482" s="9">
        <f t="shared" si="1"/>
        <v>6093</v>
      </c>
      <c r="B8482" s="8" t="s">
        <v>5303</v>
      </c>
      <c r="C8482" s="9" t="s">
        <v>25</v>
      </c>
    </row>
    <row r="8483">
      <c r="A8483" s="9">
        <f t="shared" si="1"/>
        <v>6094</v>
      </c>
      <c r="B8483" s="5" t="s">
        <v>5304</v>
      </c>
      <c r="C8483" s="6" t="s">
        <v>1378</v>
      </c>
    </row>
    <row r="8484">
      <c r="A8484" s="9">
        <f t="shared" si="1"/>
        <v>6095</v>
      </c>
      <c r="B8484" s="25" t="s">
        <v>24642</v>
      </c>
      <c r="C8484" s="26" t="s">
        <v>8541</v>
      </c>
    </row>
    <row r="8485">
      <c r="A8485" s="9">
        <f t="shared" si="1"/>
        <v>6096</v>
      </c>
      <c r="B8485" s="31" t="s">
        <v>24643</v>
      </c>
      <c r="C8485" s="6" t="s">
        <v>374</v>
      </c>
    </row>
    <row r="8486">
      <c r="A8486" s="9">
        <f t="shared" si="1"/>
        <v>6097</v>
      </c>
      <c r="B8486" s="5" t="s">
        <v>5305</v>
      </c>
      <c r="C8486" s="6" t="s">
        <v>656</v>
      </c>
    </row>
    <row r="8487">
      <c r="A8487" s="9">
        <f t="shared" si="1"/>
        <v>6097</v>
      </c>
      <c r="B8487" s="5" t="s">
        <v>5305</v>
      </c>
      <c r="C8487" s="6" t="s">
        <v>23628</v>
      </c>
    </row>
    <row r="8488">
      <c r="A8488" s="9">
        <f t="shared" si="1"/>
        <v>6098</v>
      </c>
      <c r="B8488" s="25" t="s">
        <v>24644</v>
      </c>
      <c r="C8488" s="26" t="s">
        <v>11797</v>
      </c>
    </row>
    <row r="8489">
      <c r="A8489" s="9">
        <f t="shared" si="1"/>
        <v>6099</v>
      </c>
      <c r="B8489" s="8" t="s">
        <v>5306</v>
      </c>
      <c r="C8489" s="9" t="s">
        <v>547</v>
      </c>
    </row>
    <row r="8490">
      <c r="A8490" s="9">
        <f t="shared" si="1"/>
        <v>6100</v>
      </c>
      <c r="B8490" s="25" t="s">
        <v>24645</v>
      </c>
      <c r="C8490" s="26" t="s">
        <v>8541</v>
      </c>
    </row>
    <row r="8491">
      <c r="A8491" s="9">
        <f t="shared" si="1"/>
        <v>6101</v>
      </c>
      <c r="B8491" s="25" t="s">
        <v>24646</v>
      </c>
      <c r="C8491" s="26" t="s">
        <v>12983</v>
      </c>
    </row>
    <row r="8492">
      <c r="A8492" s="9">
        <f t="shared" si="1"/>
        <v>6102</v>
      </c>
      <c r="B8492" s="25" t="s">
        <v>24647</v>
      </c>
      <c r="C8492" s="26" t="s">
        <v>23761</v>
      </c>
    </row>
    <row r="8493">
      <c r="A8493" s="9">
        <f t="shared" si="1"/>
        <v>6103</v>
      </c>
      <c r="B8493" s="5" t="s">
        <v>5307</v>
      </c>
      <c r="C8493" s="6" t="s">
        <v>27</v>
      </c>
    </row>
    <row r="8494">
      <c r="A8494" s="9">
        <f t="shared" si="1"/>
        <v>6104</v>
      </c>
      <c r="B8494" s="5" t="s">
        <v>5308</v>
      </c>
      <c r="C8494" s="6" t="s">
        <v>62</v>
      </c>
    </row>
    <row r="8495">
      <c r="A8495" s="9">
        <f t="shared" si="1"/>
        <v>6104</v>
      </c>
      <c r="B8495" s="5" t="s">
        <v>5308</v>
      </c>
      <c r="C8495" s="6" t="s">
        <v>23628</v>
      </c>
    </row>
    <row r="8496">
      <c r="A8496" s="9">
        <f t="shared" si="1"/>
        <v>6105</v>
      </c>
      <c r="B8496" s="5" t="s">
        <v>5309</v>
      </c>
      <c r="C8496" s="6" t="s">
        <v>267</v>
      </c>
    </row>
    <row r="8497">
      <c r="A8497" s="9">
        <f t="shared" si="1"/>
        <v>6105</v>
      </c>
      <c r="B8497" s="5" t="s">
        <v>5309</v>
      </c>
      <c r="C8497" s="6" t="s">
        <v>23637</v>
      </c>
    </row>
    <row r="8498">
      <c r="A8498" s="9">
        <f t="shared" si="1"/>
        <v>6106</v>
      </c>
      <c r="B8498" s="8" t="s">
        <v>5310</v>
      </c>
      <c r="C8498" s="9" t="s">
        <v>117</v>
      </c>
    </row>
    <row r="8499">
      <c r="A8499" s="9">
        <f t="shared" si="1"/>
        <v>6107</v>
      </c>
      <c r="B8499" s="5" t="s">
        <v>5311</v>
      </c>
      <c r="C8499" s="6" t="s">
        <v>683</v>
      </c>
    </row>
    <row r="8500">
      <c r="A8500" s="9">
        <f t="shared" si="1"/>
        <v>6107</v>
      </c>
      <c r="B8500" s="37" t="s">
        <v>5311</v>
      </c>
      <c r="C8500" s="28" t="s">
        <v>23633</v>
      </c>
    </row>
    <row r="8501">
      <c r="A8501" s="9">
        <f t="shared" si="1"/>
        <v>6108</v>
      </c>
      <c r="B8501" s="8" t="s">
        <v>5312</v>
      </c>
      <c r="C8501" s="9" t="s">
        <v>722</v>
      </c>
    </row>
    <row r="8502">
      <c r="A8502" s="9">
        <f t="shared" si="1"/>
        <v>6109</v>
      </c>
      <c r="B8502" s="5" t="s">
        <v>5313</v>
      </c>
      <c r="C8502" s="6" t="s">
        <v>34</v>
      </c>
    </row>
    <row r="8503">
      <c r="A8503" s="9">
        <f t="shared" si="1"/>
        <v>6109</v>
      </c>
      <c r="B8503" s="5" t="s">
        <v>5313</v>
      </c>
      <c r="C8503" s="6" t="s">
        <v>23628</v>
      </c>
    </row>
    <row r="8504">
      <c r="A8504" s="9">
        <f t="shared" si="1"/>
        <v>6110</v>
      </c>
      <c r="B8504" s="5" t="s">
        <v>5314</v>
      </c>
      <c r="C8504" s="6" t="s">
        <v>34</v>
      </c>
    </row>
    <row r="8505">
      <c r="A8505" s="9">
        <f t="shared" si="1"/>
        <v>6110</v>
      </c>
      <c r="B8505" s="5" t="s">
        <v>5314</v>
      </c>
      <c r="C8505" s="6" t="s">
        <v>23628</v>
      </c>
    </row>
    <row r="8506">
      <c r="A8506" s="9">
        <f t="shared" si="1"/>
        <v>6111</v>
      </c>
      <c r="B8506" s="5" t="s">
        <v>5315</v>
      </c>
      <c r="C8506" s="6" t="s">
        <v>1450</v>
      </c>
    </row>
    <row r="8507">
      <c r="A8507" s="9">
        <f t="shared" si="1"/>
        <v>6111</v>
      </c>
      <c r="B8507" s="5" t="s">
        <v>5315</v>
      </c>
      <c r="C8507" s="6" t="s">
        <v>23628</v>
      </c>
    </row>
    <row r="8508">
      <c r="A8508" s="9">
        <f t="shared" si="1"/>
        <v>6112</v>
      </c>
      <c r="B8508" s="5" t="s">
        <v>5316</v>
      </c>
      <c r="C8508" s="6" t="s">
        <v>1450</v>
      </c>
    </row>
    <row r="8509">
      <c r="A8509" s="9">
        <f t="shared" si="1"/>
        <v>6112</v>
      </c>
      <c r="B8509" s="5" t="s">
        <v>5316</v>
      </c>
      <c r="C8509" s="6" t="s">
        <v>23628</v>
      </c>
    </row>
    <row r="8510">
      <c r="A8510" s="9">
        <f t="shared" si="1"/>
        <v>6113</v>
      </c>
      <c r="B8510" s="5" t="s">
        <v>5317</v>
      </c>
      <c r="C8510" s="6" t="s">
        <v>538</v>
      </c>
    </row>
    <row r="8511">
      <c r="A8511" s="9">
        <f t="shared" si="1"/>
        <v>6113</v>
      </c>
      <c r="B8511" s="5" t="s">
        <v>5317</v>
      </c>
      <c r="C8511" s="6" t="s">
        <v>23628</v>
      </c>
    </row>
    <row r="8512">
      <c r="A8512" s="9">
        <f t="shared" si="1"/>
        <v>6114</v>
      </c>
      <c r="B8512" s="8" t="s">
        <v>5318</v>
      </c>
      <c r="C8512" s="9" t="s">
        <v>818</v>
      </c>
    </row>
    <row r="8513">
      <c r="A8513" s="9">
        <f t="shared" si="1"/>
        <v>6115</v>
      </c>
      <c r="B8513" s="5" t="s">
        <v>5319</v>
      </c>
      <c r="C8513" s="6" t="s">
        <v>1376</v>
      </c>
    </row>
    <row r="8514">
      <c r="A8514" s="9">
        <f t="shared" si="1"/>
        <v>6115</v>
      </c>
      <c r="B8514" s="5" t="s">
        <v>5319</v>
      </c>
      <c r="C8514" s="6" t="s">
        <v>23628</v>
      </c>
    </row>
    <row r="8515">
      <c r="A8515" s="9">
        <f t="shared" si="1"/>
        <v>6116</v>
      </c>
      <c r="B8515" s="5" t="s">
        <v>5320</v>
      </c>
      <c r="C8515" s="6" t="s">
        <v>1376</v>
      </c>
    </row>
    <row r="8516">
      <c r="A8516" s="9">
        <f t="shared" si="1"/>
        <v>6116</v>
      </c>
      <c r="B8516" s="5" t="s">
        <v>5320</v>
      </c>
      <c r="C8516" s="6" t="s">
        <v>23628</v>
      </c>
    </row>
    <row r="8517">
      <c r="A8517" s="9">
        <f t="shared" si="1"/>
        <v>6117</v>
      </c>
      <c r="B8517" s="5" t="s">
        <v>5321</v>
      </c>
      <c r="C8517" s="6" t="s">
        <v>34</v>
      </c>
    </row>
    <row r="8518">
      <c r="A8518" s="9">
        <f t="shared" si="1"/>
        <v>6117</v>
      </c>
      <c r="B8518" s="5" t="s">
        <v>5321</v>
      </c>
      <c r="C8518" s="6" t="s">
        <v>23628</v>
      </c>
    </row>
    <row r="8519">
      <c r="A8519" s="9">
        <f t="shared" si="1"/>
        <v>6118</v>
      </c>
      <c r="B8519" s="5" t="s">
        <v>5322</v>
      </c>
      <c r="C8519" s="6" t="s">
        <v>1376</v>
      </c>
    </row>
    <row r="8520">
      <c r="A8520" s="9">
        <f t="shared" si="1"/>
        <v>6118</v>
      </c>
      <c r="B8520" s="5" t="s">
        <v>5322</v>
      </c>
      <c r="C8520" s="6" t="s">
        <v>23628</v>
      </c>
    </row>
    <row r="8521">
      <c r="A8521" s="9">
        <f t="shared" si="1"/>
        <v>6119</v>
      </c>
      <c r="B8521" s="5" t="s">
        <v>5323</v>
      </c>
      <c r="C8521" s="6" t="s">
        <v>1376</v>
      </c>
    </row>
    <row r="8522">
      <c r="A8522" s="9">
        <f t="shared" si="1"/>
        <v>6119</v>
      </c>
      <c r="B8522" s="5" t="s">
        <v>5323</v>
      </c>
      <c r="C8522" s="6" t="s">
        <v>23628</v>
      </c>
    </row>
    <row r="8523">
      <c r="A8523" s="9">
        <f t="shared" si="1"/>
        <v>6120</v>
      </c>
      <c r="B8523" s="25" t="s">
        <v>24648</v>
      </c>
      <c r="C8523" s="26" t="s">
        <v>23761</v>
      </c>
    </row>
    <row r="8524">
      <c r="A8524" s="9">
        <f t="shared" si="1"/>
        <v>6121</v>
      </c>
      <c r="B8524" s="5" t="s">
        <v>5324</v>
      </c>
      <c r="C8524" s="6" t="s">
        <v>1376</v>
      </c>
    </row>
    <row r="8525">
      <c r="A8525" s="9">
        <f t="shared" si="1"/>
        <v>6121</v>
      </c>
      <c r="B8525" s="5" t="s">
        <v>5324</v>
      </c>
      <c r="C8525" s="6" t="s">
        <v>23628</v>
      </c>
    </row>
    <row r="8526">
      <c r="A8526" s="9">
        <f t="shared" si="1"/>
        <v>6122</v>
      </c>
      <c r="B8526" s="5" t="s">
        <v>5325</v>
      </c>
      <c r="C8526" s="6" t="s">
        <v>34</v>
      </c>
    </row>
    <row r="8527">
      <c r="A8527" s="9">
        <f t="shared" si="1"/>
        <v>6122</v>
      </c>
      <c r="B8527" s="5" t="s">
        <v>5325</v>
      </c>
      <c r="C8527" s="6" t="s">
        <v>23628</v>
      </c>
    </row>
    <row r="8528">
      <c r="A8528" s="9">
        <f t="shared" si="1"/>
        <v>6123</v>
      </c>
      <c r="B8528" s="5" t="s">
        <v>5326</v>
      </c>
      <c r="C8528" s="6" t="s">
        <v>34</v>
      </c>
    </row>
    <row r="8529">
      <c r="A8529" s="9">
        <f t="shared" si="1"/>
        <v>6123</v>
      </c>
      <c r="B8529" s="5" t="s">
        <v>5326</v>
      </c>
      <c r="C8529" s="6" t="s">
        <v>23628</v>
      </c>
    </row>
    <row r="8530">
      <c r="A8530" s="9">
        <f t="shared" si="1"/>
        <v>6124</v>
      </c>
      <c r="B8530" s="5" t="s">
        <v>5327</v>
      </c>
      <c r="C8530" s="6" t="s">
        <v>1450</v>
      </c>
    </row>
    <row r="8531">
      <c r="A8531" s="9">
        <f t="shared" si="1"/>
        <v>6124</v>
      </c>
      <c r="B8531" s="5" t="s">
        <v>5327</v>
      </c>
      <c r="C8531" s="6" t="s">
        <v>23628</v>
      </c>
    </row>
    <row r="8532">
      <c r="A8532" s="9">
        <f t="shared" si="1"/>
        <v>6125</v>
      </c>
      <c r="B8532" s="5" t="s">
        <v>5328</v>
      </c>
      <c r="C8532" s="6" t="s">
        <v>1466</v>
      </c>
    </row>
    <row r="8533">
      <c r="A8533" s="9">
        <f t="shared" si="1"/>
        <v>6125</v>
      </c>
      <c r="B8533" s="5" t="s">
        <v>5328</v>
      </c>
      <c r="C8533" s="6" t="s">
        <v>23628</v>
      </c>
    </row>
    <row r="8534">
      <c r="A8534" s="9">
        <f t="shared" si="1"/>
        <v>6126</v>
      </c>
      <c r="B8534" s="5" t="s">
        <v>5329</v>
      </c>
      <c r="C8534" s="6" t="s">
        <v>1450</v>
      </c>
    </row>
    <row r="8535">
      <c r="A8535" s="9">
        <f t="shared" si="1"/>
        <v>6126</v>
      </c>
      <c r="B8535" s="5" t="s">
        <v>5329</v>
      </c>
      <c r="C8535" s="6" t="s">
        <v>23628</v>
      </c>
    </row>
    <row r="8536">
      <c r="A8536" s="9">
        <f t="shared" si="1"/>
        <v>6127</v>
      </c>
      <c r="B8536" s="5" t="s">
        <v>5330</v>
      </c>
      <c r="C8536" s="6" t="s">
        <v>34</v>
      </c>
    </row>
    <row r="8537">
      <c r="A8537" s="9">
        <f t="shared" si="1"/>
        <v>6127</v>
      </c>
      <c r="B8537" s="5" t="s">
        <v>5330</v>
      </c>
      <c r="C8537" s="6" t="s">
        <v>23628</v>
      </c>
    </row>
    <row r="8538">
      <c r="A8538" s="9">
        <f t="shared" si="1"/>
        <v>6128</v>
      </c>
      <c r="B8538" s="5" t="s">
        <v>5331</v>
      </c>
      <c r="C8538" s="6" t="s">
        <v>34</v>
      </c>
    </row>
    <row r="8539">
      <c r="A8539" s="9">
        <f t="shared" si="1"/>
        <v>6128</v>
      </c>
      <c r="B8539" s="5" t="s">
        <v>5331</v>
      </c>
      <c r="C8539" s="6" t="s">
        <v>23628</v>
      </c>
    </row>
    <row r="8540">
      <c r="A8540" s="9">
        <f t="shared" si="1"/>
        <v>6129</v>
      </c>
      <c r="B8540" s="5" t="s">
        <v>5332</v>
      </c>
      <c r="C8540" s="6" t="s">
        <v>1376</v>
      </c>
    </row>
    <row r="8541">
      <c r="A8541" s="9">
        <f t="shared" si="1"/>
        <v>6129</v>
      </c>
      <c r="B8541" s="5" t="s">
        <v>5332</v>
      </c>
      <c r="C8541" s="6" t="s">
        <v>23628</v>
      </c>
    </row>
    <row r="8542">
      <c r="A8542" s="9">
        <f t="shared" si="1"/>
        <v>6130</v>
      </c>
      <c r="B8542" s="5" t="s">
        <v>5333</v>
      </c>
      <c r="C8542" s="6" t="s">
        <v>34</v>
      </c>
    </row>
    <row r="8543">
      <c r="A8543" s="9">
        <f t="shared" si="1"/>
        <v>6130</v>
      </c>
      <c r="B8543" s="5" t="s">
        <v>5333</v>
      </c>
      <c r="C8543" s="6" t="s">
        <v>23628</v>
      </c>
    </row>
    <row r="8544">
      <c r="A8544" s="9">
        <f t="shared" si="1"/>
        <v>6131</v>
      </c>
      <c r="B8544" s="5" t="s">
        <v>5334</v>
      </c>
      <c r="C8544" s="6" t="s">
        <v>1450</v>
      </c>
    </row>
    <row r="8545">
      <c r="A8545" s="9">
        <f t="shared" si="1"/>
        <v>6131</v>
      </c>
      <c r="B8545" s="5" t="s">
        <v>5334</v>
      </c>
      <c r="C8545" s="6" t="s">
        <v>23628</v>
      </c>
    </row>
    <row r="8546">
      <c r="A8546" s="9">
        <f t="shared" si="1"/>
        <v>6132</v>
      </c>
      <c r="B8546" s="5" t="s">
        <v>5335</v>
      </c>
      <c r="C8546" s="6" t="s">
        <v>1376</v>
      </c>
    </row>
    <row r="8547">
      <c r="A8547" s="9">
        <f t="shared" si="1"/>
        <v>6132</v>
      </c>
      <c r="B8547" s="5" t="s">
        <v>5335</v>
      </c>
      <c r="C8547" s="6" t="s">
        <v>23628</v>
      </c>
    </row>
    <row r="8548">
      <c r="A8548" s="9">
        <f t="shared" si="1"/>
        <v>6133</v>
      </c>
      <c r="B8548" s="5" t="s">
        <v>5336</v>
      </c>
      <c r="C8548" s="6" t="s">
        <v>34</v>
      </c>
    </row>
    <row r="8549">
      <c r="A8549" s="9">
        <f t="shared" si="1"/>
        <v>6133</v>
      </c>
      <c r="B8549" s="5" t="s">
        <v>5336</v>
      </c>
      <c r="C8549" s="6" t="s">
        <v>23628</v>
      </c>
    </row>
    <row r="8550">
      <c r="A8550" s="9">
        <f t="shared" si="1"/>
        <v>6134</v>
      </c>
      <c r="B8550" s="5" t="s">
        <v>5337</v>
      </c>
      <c r="C8550" s="6" t="s">
        <v>1450</v>
      </c>
    </row>
    <row r="8551">
      <c r="A8551" s="9">
        <f t="shared" si="1"/>
        <v>6134</v>
      </c>
      <c r="B8551" s="5" t="s">
        <v>5337</v>
      </c>
      <c r="C8551" s="6" t="s">
        <v>23628</v>
      </c>
    </row>
    <row r="8552">
      <c r="A8552" s="9">
        <f t="shared" si="1"/>
        <v>6135</v>
      </c>
      <c r="B8552" s="5" t="s">
        <v>5338</v>
      </c>
      <c r="C8552" s="6" t="s">
        <v>34</v>
      </c>
    </row>
    <row r="8553">
      <c r="A8553" s="9">
        <f t="shared" si="1"/>
        <v>6135</v>
      </c>
      <c r="B8553" s="5" t="s">
        <v>5338</v>
      </c>
      <c r="C8553" s="6" t="s">
        <v>23628</v>
      </c>
    </row>
    <row r="8554">
      <c r="A8554" s="9">
        <f t="shared" si="1"/>
        <v>6136</v>
      </c>
      <c r="B8554" s="15" t="s">
        <v>5339</v>
      </c>
      <c r="C8554" s="17" t="s">
        <v>426</v>
      </c>
    </row>
    <row r="8555">
      <c r="A8555" s="9">
        <f t="shared" si="1"/>
        <v>6137</v>
      </c>
      <c r="B8555" s="5" t="s">
        <v>5340</v>
      </c>
      <c r="C8555" s="6" t="s">
        <v>34</v>
      </c>
    </row>
    <row r="8556">
      <c r="A8556" s="9">
        <f t="shared" si="1"/>
        <v>6137</v>
      </c>
      <c r="B8556" s="5" t="s">
        <v>5340</v>
      </c>
      <c r="C8556" s="6" t="s">
        <v>23628</v>
      </c>
    </row>
    <row r="8557">
      <c r="A8557" s="9">
        <f t="shared" si="1"/>
        <v>6138</v>
      </c>
      <c r="B8557" s="5" t="s">
        <v>5341</v>
      </c>
      <c r="C8557" s="6" t="s">
        <v>683</v>
      </c>
    </row>
    <row r="8558">
      <c r="A8558" s="9">
        <f t="shared" si="1"/>
        <v>6138</v>
      </c>
      <c r="B8558" s="37" t="s">
        <v>5341</v>
      </c>
      <c r="C8558" s="28" t="s">
        <v>23633</v>
      </c>
    </row>
    <row r="8559">
      <c r="A8559" s="9">
        <f t="shared" si="1"/>
        <v>6139</v>
      </c>
      <c r="B8559" s="5" t="s">
        <v>5342</v>
      </c>
      <c r="C8559" s="6" t="s">
        <v>538</v>
      </c>
    </row>
    <row r="8560">
      <c r="A8560" s="9">
        <f t="shared" si="1"/>
        <v>6139</v>
      </c>
      <c r="B8560" s="5" t="s">
        <v>5342</v>
      </c>
      <c r="C8560" s="6" t="s">
        <v>23628</v>
      </c>
    </row>
    <row r="8561">
      <c r="A8561" s="9">
        <f t="shared" si="1"/>
        <v>6140</v>
      </c>
      <c r="B8561" s="5" t="s">
        <v>5343</v>
      </c>
      <c r="C8561" s="11" t="s">
        <v>423</v>
      </c>
    </row>
    <row r="8562">
      <c r="A8562" s="9">
        <f t="shared" si="1"/>
        <v>6141</v>
      </c>
      <c r="B8562" s="5" t="s">
        <v>5344</v>
      </c>
      <c r="C8562" s="6" t="s">
        <v>328</v>
      </c>
    </row>
    <row r="8563">
      <c r="A8563" s="9">
        <f t="shared" si="1"/>
        <v>6141</v>
      </c>
      <c r="B8563" s="5" t="s">
        <v>5344</v>
      </c>
      <c r="C8563" s="6" t="s">
        <v>23637</v>
      </c>
    </row>
    <row r="8564">
      <c r="A8564" s="9">
        <f t="shared" si="1"/>
        <v>6142</v>
      </c>
      <c r="B8564" s="5" t="s">
        <v>5345</v>
      </c>
      <c r="C8564" s="6" t="s">
        <v>1279</v>
      </c>
    </row>
    <row r="8565">
      <c r="A8565" s="9">
        <f t="shared" si="1"/>
        <v>6143</v>
      </c>
      <c r="B8565" s="5" t="s">
        <v>5346</v>
      </c>
      <c r="C8565" s="6" t="s">
        <v>2549</v>
      </c>
    </row>
    <row r="8566">
      <c r="A8566" s="9">
        <f t="shared" si="1"/>
        <v>6143</v>
      </c>
      <c r="B8566" s="5" t="s">
        <v>5346</v>
      </c>
      <c r="C8566" s="6" t="s">
        <v>23628</v>
      </c>
    </row>
    <row r="8567">
      <c r="A8567" s="9">
        <f t="shared" si="1"/>
        <v>6144</v>
      </c>
      <c r="B8567" s="5" t="s">
        <v>5347</v>
      </c>
      <c r="C8567" s="6" t="s">
        <v>1248</v>
      </c>
    </row>
    <row r="8568">
      <c r="A8568" s="9">
        <f t="shared" si="1"/>
        <v>6145</v>
      </c>
      <c r="B8568" s="5" t="s">
        <v>5348</v>
      </c>
      <c r="C8568" s="6" t="s">
        <v>538</v>
      </c>
    </row>
    <row r="8569">
      <c r="A8569" s="9">
        <f t="shared" si="1"/>
        <v>6145</v>
      </c>
      <c r="B8569" s="5" t="s">
        <v>5348</v>
      </c>
      <c r="C8569" s="6" t="s">
        <v>23628</v>
      </c>
    </row>
    <row r="8570">
      <c r="A8570" s="9">
        <f t="shared" si="1"/>
        <v>6146</v>
      </c>
      <c r="B8570" s="5" t="s">
        <v>5349</v>
      </c>
      <c r="C8570" s="6" t="s">
        <v>939</v>
      </c>
    </row>
    <row r="8571">
      <c r="A8571" s="9">
        <f t="shared" si="1"/>
        <v>6146</v>
      </c>
      <c r="B8571" s="5" t="s">
        <v>5349</v>
      </c>
      <c r="C8571" s="6" t="s">
        <v>23628</v>
      </c>
    </row>
    <row r="8572">
      <c r="A8572" s="9">
        <f t="shared" si="1"/>
        <v>6147</v>
      </c>
      <c r="B8572" s="8" t="s">
        <v>5350</v>
      </c>
      <c r="C8572" s="9" t="s">
        <v>815</v>
      </c>
    </row>
    <row r="8573">
      <c r="A8573" s="9">
        <f t="shared" si="1"/>
        <v>6148</v>
      </c>
      <c r="B8573" s="5" t="s">
        <v>5351</v>
      </c>
      <c r="C8573" s="6" t="s">
        <v>328</v>
      </c>
    </row>
    <row r="8574">
      <c r="A8574" s="9">
        <f t="shared" si="1"/>
        <v>6148</v>
      </c>
      <c r="B8574" s="5" t="s">
        <v>5351</v>
      </c>
      <c r="C8574" s="6" t="s">
        <v>23637</v>
      </c>
    </row>
    <row r="8575">
      <c r="A8575" s="9">
        <f t="shared" si="1"/>
        <v>6149</v>
      </c>
      <c r="B8575" s="25" t="s">
        <v>24649</v>
      </c>
      <c r="C8575" s="26" t="s">
        <v>4721</v>
      </c>
    </row>
    <row r="8576">
      <c r="A8576" s="9">
        <f t="shared" si="1"/>
        <v>6150</v>
      </c>
      <c r="B8576" s="8" t="s">
        <v>5352</v>
      </c>
      <c r="C8576" s="9" t="s">
        <v>893</v>
      </c>
    </row>
    <row r="8577">
      <c r="A8577" s="9">
        <f t="shared" si="1"/>
        <v>6151</v>
      </c>
      <c r="B8577" s="8" t="s">
        <v>5353</v>
      </c>
      <c r="C8577" s="9" t="s">
        <v>42</v>
      </c>
    </row>
    <row r="8578">
      <c r="A8578" s="9">
        <f t="shared" si="1"/>
        <v>6152</v>
      </c>
      <c r="B8578" s="8" t="s">
        <v>5354</v>
      </c>
      <c r="C8578" s="9" t="s">
        <v>722</v>
      </c>
    </row>
    <row r="8579">
      <c r="A8579" s="9">
        <f t="shared" si="1"/>
        <v>6153</v>
      </c>
      <c r="B8579" s="8" t="s">
        <v>5355</v>
      </c>
      <c r="C8579" s="9" t="s">
        <v>8</v>
      </c>
    </row>
    <row r="8580">
      <c r="A8580" s="9">
        <f t="shared" si="1"/>
        <v>6154</v>
      </c>
      <c r="B8580" s="25" t="s">
        <v>24650</v>
      </c>
      <c r="C8580" s="26" t="s">
        <v>23845</v>
      </c>
    </row>
    <row r="8581">
      <c r="A8581" s="9">
        <f t="shared" si="1"/>
        <v>6155</v>
      </c>
      <c r="B8581" s="8" t="s">
        <v>5356</v>
      </c>
      <c r="C8581" s="9" t="s">
        <v>42</v>
      </c>
    </row>
    <row r="8582">
      <c r="A8582" s="9">
        <f t="shared" si="1"/>
        <v>6156</v>
      </c>
      <c r="B8582" s="8" t="s">
        <v>5357</v>
      </c>
      <c r="C8582" s="9" t="s">
        <v>8</v>
      </c>
    </row>
    <row r="8583">
      <c r="A8583" s="9">
        <f t="shared" si="1"/>
        <v>6157</v>
      </c>
      <c r="B8583" s="8" t="s">
        <v>5358</v>
      </c>
      <c r="C8583" s="9" t="s">
        <v>8</v>
      </c>
    </row>
    <row r="8584">
      <c r="A8584" s="9">
        <f t="shared" si="1"/>
        <v>6158</v>
      </c>
      <c r="B8584" s="8" t="s">
        <v>5359</v>
      </c>
      <c r="C8584" s="9" t="s">
        <v>8</v>
      </c>
    </row>
    <row r="8585">
      <c r="A8585" s="9">
        <f t="shared" si="1"/>
        <v>6159</v>
      </c>
      <c r="B8585" s="25" t="s">
        <v>24651</v>
      </c>
      <c r="C8585" s="26" t="s">
        <v>4721</v>
      </c>
    </row>
    <row r="8586">
      <c r="A8586" s="9">
        <f t="shared" si="1"/>
        <v>6160</v>
      </c>
      <c r="B8586" s="8" t="s">
        <v>5360</v>
      </c>
      <c r="C8586" s="6" t="s">
        <v>132</v>
      </c>
    </row>
    <row r="8587">
      <c r="A8587" s="9">
        <f t="shared" si="1"/>
        <v>6160</v>
      </c>
      <c r="B8587" s="8" t="s">
        <v>5360</v>
      </c>
      <c r="C8587" s="6" t="s">
        <v>23637</v>
      </c>
    </row>
    <row r="8588">
      <c r="A8588" s="9">
        <f t="shared" si="1"/>
        <v>6161</v>
      </c>
      <c r="B8588" s="8" t="s">
        <v>5361</v>
      </c>
      <c r="C8588" s="9" t="s">
        <v>54</v>
      </c>
    </row>
    <row r="8589">
      <c r="A8589" s="9">
        <f t="shared" si="1"/>
        <v>6162</v>
      </c>
      <c r="B8589" s="5" t="s">
        <v>5362</v>
      </c>
      <c r="C8589" s="6" t="s">
        <v>1376</v>
      </c>
    </row>
    <row r="8590">
      <c r="A8590" s="9">
        <f t="shared" si="1"/>
        <v>6162</v>
      </c>
      <c r="B8590" s="5" t="s">
        <v>5362</v>
      </c>
      <c r="C8590" s="6" t="s">
        <v>23628</v>
      </c>
    </row>
    <row r="8591">
      <c r="A8591" s="9">
        <f t="shared" si="1"/>
        <v>6163</v>
      </c>
      <c r="B8591" s="8" t="s">
        <v>5363</v>
      </c>
      <c r="C8591" s="9" t="s">
        <v>83</v>
      </c>
    </row>
    <row r="8592">
      <c r="A8592" s="9">
        <f t="shared" si="1"/>
        <v>6164</v>
      </c>
      <c r="B8592" s="5" t="s">
        <v>5364</v>
      </c>
      <c r="C8592" s="6" t="s">
        <v>1620</v>
      </c>
    </row>
    <row r="8593">
      <c r="A8593" s="9">
        <f t="shared" si="1"/>
        <v>6164</v>
      </c>
      <c r="B8593" s="5" t="s">
        <v>5364</v>
      </c>
      <c r="C8593" s="6" t="s">
        <v>547</v>
      </c>
    </row>
    <row r="8594">
      <c r="A8594" s="9">
        <f t="shared" si="1"/>
        <v>6164</v>
      </c>
      <c r="B8594" s="5" t="s">
        <v>5364</v>
      </c>
      <c r="C8594" s="6" t="s">
        <v>1371</v>
      </c>
    </row>
    <row r="8595">
      <c r="A8595" s="9">
        <f t="shared" si="1"/>
        <v>6165</v>
      </c>
      <c r="B8595" s="5" t="s">
        <v>5365</v>
      </c>
      <c r="C8595" s="6" t="s">
        <v>1324</v>
      </c>
    </row>
    <row r="8596">
      <c r="A8596" s="9">
        <f t="shared" si="1"/>
        <v>6166</v>
      </c>
      <c r="B8596" s="5" t="s">
        <v>5366</v>
      </c>
      <c r="C8596" s="6" t="s">
        <v>1394</v>
      </c>
    </row>
    <row r="8597">
      <c r="A8597" s="9">
        <f t="shared" si="1"/>
        <v>6167</v>
      </c>
      <c r="B8597" s="8" t="s">
        <v>5367</v>
      </c>
      <c r="C8597" s="9" t="s">
        <v>40</v>
      </c>
    </row>
    <row r="8598">
      <c r="A8598" s="9">
        <f t="shared" si="1"/>
        <v>6168</v>
      </c>
      <c r="B8598" s="8" t="s">
        <v>5368</v>
      </c>
      <c r="C8598" s="9" t="s">
        <v>733</v>
      </c>
    </row>
    <row r="8599">
      <c r="A8599" s="9">
        <f t="shared" si="1"/>
        <v>6169</v>
      </c>
      <c r="B8599" s="5" t="s">
        <v>5369</v>
      </c>
      <c r="C8599" s="6" t="s">
        <v>328</v>
      </c>
    </row>
    <row r="8600">
      <c r="A8600" s="9">
        <f t="shared" si="1"/>
        <v>6169</v>
      </c>
      <c r="B8600" s="5" t="s">
        <v>5369</v>
      </c>
      <c r="C8600" s="6" t="s">
        <v>4721</v>
      </c>
    </row>
    <row r="8601">
      <c r="A8601" s="9">
        <f t="shared" si="1"/>
        <v>6169</v>
      </c>
      <c r="B8601" s="5" t="s">
        <v>5369</v>
      </c>
      <c r="C8601" s="6" t="s">
        <v>23637</v>
      </c>
    </row>
    <row r="8602">
      <c r="A8602" s="9">
        <f t="shared" si="1"/>
        <v>6170</v>
      </c>
      <c r="B8602" s="8" t="s">
        <v>5370</v>
      </c>
      <c r="C8602" s="9" t="s">
        <v>117</v>
      </c>
    </row>
    <row r="8603">
      <c r="A8603" s="9">
        <f t="shared" si="1"/>
        <v>6171</v>
      </c>
      <c r="B8603" s="8" t="s">
        <v>5371</v>
      </c>
      <c r="C8603" s="9" t="s">
        <v>10</v>
      </c>
    </row>
    <row r="8604">
      <c r="A8604" s="9">
        <f t="shared" si="1"/>
        <v>6171</v>
      </c>
      <c r="B8604" s="8" t="s">
        <v>5371</v>
      </c>
      <c r="C8604" s="9" t="s">
        <v>142</v>
      </c>
    </row>
    <row r="8605">
      <c r="A8605" s="9">
        <f t="shared" si="1"/>
        <v>6171</v>
      </c>
      <c r="B8605" s="8" t="s">
        <v>5371</v>
      </c>
      <c r="C8605" s="9" t="s">
        <v>60</v>
      </c>
    </row>
    <row r="8606">
      <c r="A8606" s="9">
        <f t="shared" si="1"/>
        <v>6171</v>
      </c>
      <c r="B8606" s="8" t="s">
        <v>5371</v>
      </c>
      <c r="C8606" s="9" t="s">
        <v>162</v>
      </c>
    </row>
    <row r="8607">
      <c r="A8607" s="9">
        <f t="shared" si="1"/>
        <v>6172</v>
      </c>
      <c r="B8607" s="8" t="s">
        <v>5372</v>
      </c>
      <c r="C8607" s="9" t="s">
        <v>54</v>
      </c>
    </row>
    <row r="8608">
      <c r="A8608" s="9">
        <f t="shared" si="1"/>
        <v>6172</v>
      </c>
      <c r="B8608" s="8" t="s">
        <v>5372</v>
      </c>
      <c r="C8608" s="9" t="s">
        <v>60</v>
      </c>
    </row>
    <row r="8609">
      <c r="A8609" s="9">
        <f t="shared" si="1"/>
        <v>6173</v>
      </c>
      <c r="B8609" s="16" t="s">
        <v>5373</v>
      </c>
      <c r="C8609" s="6" t="s">
        <v>1235</v>
      </c>
    </row>
    <row r="8610">
      <c r="A8610" s="9">
        <f t="shared" si="1"/>
        <v>6174</v>
      </c>
      <c r="B8610" s="5" t="s">
        <v>5374</v>
      </c>
      <c r="C8610" s="6" t="s">
        <v>788</v>
      </c>
    </row>
    <row r="8611">
      <c r="A8611" s="9">
        <f t="shared" si="1"/>
        <v>6174</v>
      </c>
      <c r="B8611" s="5" t="s">
        <v>5374</v>
      </c>
      <c r="C8611" s="6" t="s">
        <v>23637</v>
      </c>
    </row>
    <row r="8612">
      <c r="A8612" s="9">
        <f t="shared" si="1"/>
        <v>6175</v>
      </c>
      <c r="B8612" s="5" t="s">
        <v>5375</v>
      </c>
      <c r="C8612" s="6" t="s">
        <v>74</v>
      </c>
    </row>
    <row r="8613">
      <c r="A8613" s="9">
        <f t="shared" si="1"/>
        <v>6176</v>
      </c>
      <c r="B8613" s="5" t="s">
        <v>5376</v>
      </c>
      <c r="C8613" s="6" t="s">
        <v>1120</v>
      </c>
    </row>
    <row r="8614">
      <c r="A8614" s="9">
        <f t="shared" si="1"/>
        <v>6177</v>
      </c>
      <c r="B8614" s="8" t="s">
        <v>5377</v>
      </c>
      <c r="C8614" s="9" t="s">
        <v>121</v>
      </c>
    </row>
    <row r="8615">
      <c r="A8615" s="9">
        <f t="shared" si="1"/>
        <v>6178</v>
      </c>
      <c r="B8615" s="5" t="s">
        <v>5378</v>
      </c>
      <c r="C8615" s="6" t="s">
        <v>1120</v>
      </c>
    </row>
    <row r="8616">
      <c r="A8616" s="9">
        <f t="shared" si="1"/>
        <v>6179</v>
      </c>
      <c r="B8616" s="5" t="s">
        <v>5379</v>
      </c>
      <c r="C8616" s="6" t="s">
        <v>714</v>
      </c>
    </row>
    <row r="8617">
      <c r="A8617" s="9">
        <f t="shared" si="1"/>
        <v>6179</v>
      </c>
      <c r="B8617" s="5" t="s">
        <v>5379</v>
      </c>
      <c r="C8617" s="6" t="s">
        <v>23672</v>
      </c>
    </row>
    <row r="8618">
      <c r="A8618" s="9">
        <f t="shared" si="1"/>
        <v>6180</v>
      </c>
      <c r="B8618" s="5" t="s">
        <v>5380</v>
      </c>
      <c r="C8618" s="6" t="s">
        <v>4</v>
      </c>
    </row>
    <row r="8619">
      <c r="A8619" s="9">
        <f t="shared" si="1"/>
        <v>6181</v>
      </c>
      <c r="B8619" s="5" t="s">
        <v>5381</v>
      </c>
      <c r="C8619" s="6" t="s">
        <v>1324</v>
      </c>
    </row>
    <row r="8620">
      <c r="A8620" s="9">
        <f t="shared" si="1"/>
        <v>6182</v>
      </c>
      <c r="B8620" s="5" t="s">
        <v>5382</v>
      </c>
      <c r="C8620" s="6" t="s">
        <v>1394</v>
      </c>
    </row>
    <row r="8621">
      <c r="A8621" s="9">
        <f t="shared" si="1"/>
        <v>6183</v>
      </c>
      <c r="B8621" s="5" t="s">
        <v>5383</v>
      </c>
      <c r="C8621" s="6" t="s">
        <v>1324</v>
      </c>
    </row>
    <row r="8622">
      <c r="A8622" s="9">
        <f t="shared" si="1"/>
        <v>6184</v>
      </c>
      <c r="B8622" s="5" t="s">
        <v>5384</v>
      </c>
      <c r="C8622" s="6" t="s">
        <v>1324</v>
      </c>
    </row>
    <row r="8623">
      <c r="A8623" s="9">
        <f t="shared" si="1"/>
        <v>6185</v>
      </c>
      <c r="B8623" s="5" t="s">
        <v>5385</v>
      </c>
      <c r="C8623" s="6" t="s">
        <v>32</v>
      </c>
    </row>
    <row r="8624">
      <c r="A8624" s="9">
        <f t="shared" si="1"/>
        <v>6186</v>
      </c>
      <c r="B8624" s="5" t="s">
        <v>5386</v>
      </c>
      <c r="C8624" s="6" t="s">
        <v>1394</v>
      </c>
    </row>
    <row r="8625">
      <c r="A8625" s="9">
        <f t="shared" si="1"/>
        <v>6187</v>
      </c>
      <c r="B8625" s="25" t="s">
        <v>24652</v>
      </c>
      <c r="C8625" s="26" t="s">
        <v>4721</v>
      </c>
    </row>
    <row r="8626">
      <c r="A8626" s="9">
        <f t="shared" si="1"/>
        <v>6188</v>
      </c>
      <c r="B8626" s="5" t="s">
        <v>5387</v>
      </c>
      <c r="C8626" s="6" t="s">
        <v>1394</v>
      </c>
    </row>
    <row r="8627">
      <c r="A8627" s="9">
        <f t="shared" si="1"/>
        <v>6189</v>
      </c>
      <c r="B8627" s="5" t="s">
        <v>5388</v>
      </c>
      <c r="C8627" s="6" t="s">
        <v>939</v>
      </c>
    </row>
    <row r="8628">
      <c r="A8628" s="9">
        <f t="shared" si="1"/>
        <v>6189</v>
      </c>
      <c r="B8628" s="5" t="s">
        <v>5388</v>
      </c>
      <c r="C8628" s="6" t="s">
        <v>23628</v>
      </c>
    </row>
    <row r="8629">
      <c r="A8629" s="9">
        <f t="shared" si="1"/>
        <v>6190</v>
      </c>
      <c r="B8629" s="5" t="s">
        <v>5389</v>
      </c>
      <c r="C8629" s="6" t="s">
        <v>62</v>
      </c>
    </row>
    <row r="8630">
      <c r="A8630" s="9">
        <f t="shared" si="1"/>
        <v>6190</v>
      </c>
      <c r="B8630" s="5" t="s">
        <v>5389</v>
      </c>
      <c r="C8630" s="6" t="s">
        <v>23628</v>
      </c>
    </row>
    <row r="8631">
      <c r="A8631" s="9">
        <f t="shared" si="1"/>
        <v>6191</v>
      </c>
      <c r="B8631" s="25" t="s">
        <v>24653</v>
      </c>
      <c r="C8631" s="26" t="s">
        <v>8541</v>
      </c>
    </row>
    <row r="8632">
      <c r="A8632" s="9">
        <f t="shared" si="1"/>
        <v>6192</v>
      </c>
      <c r="B8632" s="5" t="s">
        <v>5390</v>
      </c>
      <c r="C8632" s="6" t="s">
        <v>1262</v>
      </c>
    </row>
    <row r="8633">
      <c r="A8633" s="9">
        <f t="shared" si="1"/>
        <v>6193</v>
      </c>
      <c r="B8633" s="5" t="s">
        <v>5391</v>
      </c>
      <c r="C8633" s="6" t="s">
        <v>1223</v>
      </c>
    </row>
    <row r="8634">
      <c r="A8634" s="9">
        <f t="shared" si="1"/>
        <v>6194</v>
      </c>
      <c r="B8634" s="5" t="s">
        <v>5392</v>
      </c>
      <c r="C8634" s="6" t="s">
        <v>59</v>
      </c>
    </row>
    <row r="8635">
      <c r="A8635" s="9">
        <f t="shared" si="1"/>
        <v>6195</v>
      </c>
      <c r="B8635" s="25" t="s">
        <v>24654</v>
      </c>
      <c r="C8635" s="26" t="s">
        <v>4721</v>
      </c>
    </row>
    <row r="8636">
      <c r="A8636" s="9">
        <f t="shared" si="1"/>
        <v>6196</v>
      </c>
      <c r="B8636" s="5" t="s">
        <v>5393</v>
      </c>
      <c r="C8636" s="6" t="s">
        <v>1279</v>
      </c>
    </row>
    <row r="8637">
      <c r="A8637" s="9">
        <f t="shared" si="1"/>
        <v>6197</v>
      </c>
      <c r="B8637" s="25" t="s">
        <v>24655</v>
      </c>
      <c r="C8637" s="26" t="s">
        <v>23845</v>
      </c>
    </row>
    <row r="8638">
      <c r="A8638" s="9">
        <f t="shared" si="1"/>
        <v>6198</v>
      </c>
      <c r="B8638" s="5" t="s">
        <v>5394</v>
      </c>
      <c r="C8638" s="6" t="s">
        <v>452</v>
      </c>
    </row>
    <row r="8639">
      <c r="A8639" s="9">
        <f t="shared" si="1"/>
        <v>6198</v>
      </c>
      <c r="B8639" s="5" t="s">
        <v>5394</v>
      </c>
      <c r="C8639" s="6" t="s">
        <v>23637</v>
      </c>
    </row>
    <row r="8640">
      <c r="A8640" s="9">
        <f t="shared" si="1"/>
        <v>6199</v>
      </c>
      <c r="B8640" s="5" t="s">
        <v>5395</v>
      </c>
      <c r="C8640" s="6" t="s">
        <v>336</v>
      </c>
    </row>
    <row r="8641">
      <c r="A8641" s="9">
        <f t="shared" si="1"/>
        <v>6199</v>
      </c>
      <c r="B8641" s="5" t="s">
        <v>5395</v>
      </c>
      <c r="C8641" s="6" t="s">
        <v>23637</v>
      </c>
    </row>
    <row r="8642">
      <c r="A8642" s="9">
        <f t="shared" si="1"/>
        <v>6200</v>
      </c>
      <c r="B8642" s="5" t="s">
        <v>5396</v>
      </c>
      <c r="C8642" s="6" t="s">
        <v>179</v>
      </c>
    </row>
    <row r="8643">
      <c r="A8643" s="9">
        <f t="shared" si="1"/>
        <v>6200</v>
      </c>
      <c r="B8643" s="5" t="s">
        <v>5396</v>
      </c>
      <c r="C8643" s="6" t="s">
        <v>23637</v>
      </c>
    </row>
    <row r="8644">
      <c r="A8644" s="9">
        <f t="shared" si="1"/>
        <v>6201</v>
      </c>
      <c r="B8644" s="5" t="s">
        <v>5397</v>
      </c>
      <c r="C8644" s="6" t="s">
        <v>365</v>
      </c>
    </row>
    <row r="8645">
      <c r="A8645" s="9">
        <f t="shared" si="1"/>
        <v>6202</v>
      </c>
      <c r="B8645" s="5" t="s">
        <v>5398</v>
      </c>
      <c r="C8645" s="6" t="s">
        <v>946</v>
      </c>
    </row>
    <row r="8646">
      <c r="A8646" s="9">
        <f t="shared" si="1"/>
        <v>6203</v>
      </c>
      <c r="B8646" s="25" t="s">
        <v>24656</v>
      </c>
      <c r="C8646" s="26" t="s">
        <v>4721</v>
      </c>
    </row>
    <row r="8647">
      <c r="A8647" s="9">
        <f t="shared" si="1"/>
        <v>6204</v>
      </c>
      <c r="B8647" s="5" t="s">
        <v>5399</v>
      </c>
      <c r="C8647" s="6" t="s">
        <v>1585</v>
      </c>
    </row>
    <row r="8648">
      <c r="A8648" s="9">
        <f t="shared" si="1"/>
        <v>6205</v>
      </c>
      <c r="B8648" s="5" t="s">
        <v>5400</v>
      </c>
      <c r="C8648" s="6" t="s">
        <v>785</v>
      </c>
    </row>
    <row r="8649">
      <c r="A8649" s="9">
        <f t="shared" si="1"/>
        <v>6206</v>
      </c>
      <c r="B8649" s="8" t="s">
        <v>5401</v>
      </c>
      <c r="C8649" s="9" t="s">
        <v>893</v>
      </c>
    </row>
    <row r="8650">
      <c r="A8650" s="9">
        <f t="shared" si="1"/>
        <v>6207</v>
      </c>
      <c r="B8650" s="8" t="s">
        <v>5402</v>
      </c>
      <c r="C8650" s="9" t="s">
        <v>121</v>
      </c>
    </row>
    <row r="8651">
      <c r="A8651" s="9">
        <f t="shared" si="1"/>
        <v>6208</v>
      </c>
      <c r="B8651" s="5" t="s">
        <v>5403</v>
      </c>
      <c r="C8651" s="6" t="s">
        <v>603</v>
      </c>
    </row>
    <row r="8652">
      <c r="A8652" s="9">
        <f t="shared" si="1"/>
        <v>6209</v>
      </c>
      <c r="B8652" s="5" t="s">
        <v>5404</v>
      </c>
      <c r="C8652" s="6" t="s">
        <v>437</v>
      </c>
    </row>
    <row r="8653">
      <c r="A8653" s="9">
        <f t="shared" si="1"/>
        <v>6210</v>
      </c>
      <c r="B8653" s="5" t="s">
        <v>5405</v>
      </c>
      <c r="C8653" s="6" t="s">
        <v>610</v>
      </c>
    </row>
    <row r="8654">
      <c r="A8654" s="9">
        <f t="shared" si="1"/>
        <v>6211</v>
      </c>
      <c r="B8654" s="5" t="s">
        <v>5406</v>
      </c>
      <c r="C8654" s="6" t="s">
        <v>1279</v>
      </c>
    </row>
    <row r="8655">
      <c r="A8655" s="9">
        <f t="shared" si="1"/>
        <v>6211</v>
      </c>
      <c r="B8655" s="5" t="s">
        <v>5406</v>
      </c>
      <c r="C8655" s="6" t="s">
        <v>1221</v>
      </c>
    </row>
    <row r="8656">
      <c r="A8656" s="9">
        <f t="shared" si="1"/>
        <v>6212</v>
      </c>
      <c r="B8656" s="25" t="s">
        <v>24657</v>
      </c>
      <c r="C8656" s="26" t="s">
        <v>8541</v>
      </c>
    </row>
    <row r="8657">
      <c r="A8657" s="9">
        <f t="shared" si="1"/>
        <v>6213</v>
      </c>
      <c r="B8657" s="5" t="s">
        <v>5407</v>
      </c>
      <c r="C8657" s="6" t="s">
        <v>426</v>
      </c>
    </row>
    <row r="8658">
      <c r="A8658" s="9">
        <f t="shared" si="1"/>
        <v>6214</v>
      </c>
      <c r="B8658" s="5" t="s">
        <v>5408</v>
      </c>
      <c r="C8658" s="6" t="s">
        <v>714</v>
      </c>
    </row>
    <row r="8659">
      <c r="A8659" s="9">
        <f t="shared" si="1"/>
        <v>6214</v>
      </c>
      <c r="B8659" s="5" t="s">
        <v>5408</v>
      </c>
      <c r="C8659" s="6" t="s">
        <v>23672</v>
      </c>
    </row>
    <row r="8660">
      <c r="A8660" s="9">
        <f t="shared" si="1"/>
        <v>6215</v>
      </c>
      <c r="B8660" s="5" t="s">
        <v>5409</v>
      </c>
      <c r="C8660" s="6" t="s">
        <v>714</v>
      </c>
    </row>
    <row r="8661">
      <c r="A8661" s="9">
        <f t="shared" si="1"/>
        <v>6215</v>
      </c>
      <c r="B8661" s="5" t="s">
        <v>5409</v>
      </c>
      <c r="C8661" s="6" t="s">
        <v>23672</v>
      </c>
    </row>
    <row r="8662">
      <c r="A8662" s="9">
        <f t="shared" si="1"/>
        <v>6216</v>
      </c>
      <c r="B8662" s="8" t="s">
        <v>5410</v>
      </c>
      <c r="C8662" s="9" t="s">
        <v>65</v>
      </c>
    </row>
    <row r="8663">
      <c r="A8663" s="9">
        <f t="shared" si="1"/>
        <v>6217</v>
      </c>
      <c r="B8663" s="5" t="s">
        <v>5411</v>
      </c>
      <c r="C8663" s="6" t="s">
        <v>1120</v>
      </c>
    </row>
    <row r="8664">
      <c r="A8664" s="9">
        <f t="shared" si="1"/>
        <v>6218</v>
      </c>
      <c r="B8664" s="25" t="s">
        <v>24658</v>
      </c>
      <c r="C8664" s="26" t="s">
        <v>4721</v>
      </c>
    </row>
    <row r="8665">
      <c r="A8665" s="9">
        <f t="shared" si="1"/>
        <v>6219</v>
      </c>
      <c r="B8665" s="15" t="s">
        <v>5412</v>
      </c>
      <c r="C8665" s="11" t="s">
        <v>423</v>
      </c>
    </row>
    <row r="8666">
      <c r="A8666" s="9">
        <f t="shared" si="1"/>
        <v>6220</v>
      </c>
      <c r="B8666" s="5" t="s">
        <v>5413</v>
      </c>
      <c r="C8666" s="6" t="s">
        <v>603</v>
      </c>
    </row>
    <row r="8667">
      <c r="A8667" s="9">
        <f t="shared" si="1"/>
        <v>6221</v>
      </c>
      <c r="B8667" s="5" t="s">
        <v>5414</v>
      </c>
      <c r="C8667" s="6" t="s">
        <v>34</v>
      </c>
    </row>
    <row r="8668">
      <c r="A8668" s="9">
        <f t="shared" si="1"/>
        <v>6221</v>
      </c>
      <c r="B8668" s="5" t="s">
        <v>5414</v>
      </c>
      <c r="C8668" s="6" t="s">
        <v>23628</v>
      </c>
    </row>
    <row r="8669">
      <c r="A8669" s="9">
        <f t="shared" si="1"/>
        <v>6222</v>
      </c>
      <c r="B8669" s="5" t="s">
        <v>5415</v>
      </c>
      <c r="C8669" s="6" t="s">
        <v>656</v>
      </c>
    </row>
    <row r="8670">
      <c r="A8670" s="9">
        <f t="shared" si="1"/>
        <v>6222</v>
      </c>
      <c r="B8670" s="5" t="s">
        <v>5415</v>
      </c>
      <c r="C8670" s="6" t="s">
        <v>23628</v>
      </c>
    </row>
    <row r="8671">
      <c r="A8671" s="9">
        <f t="shared" si="1"/>
        <v>6223</v>
      </c>
      <c r="B8671" s="5" t="s">
        <v>5416</v>
      </c>
      <c r="C8671" s="6" t="s">
        <v>267</v>
      </c>
    </row>
    <row r="8672">
      <c r="A8672" s="9">
        <f t="shared" si="1"/>
        <v>6223</v>
      </c>
      <c r="B8672" s="5" t="s">
        <v>5416</v>
      </c>
      <c r="C8672" s="6" t="s">
        <v>23637</v>
      </c>
    </row>
    <row r="8673">
      <c r="A8673" s="9">
        <f t="shared" si="1"/>
        <v>6224</v>
      </c>
      <c r="B8673" s="5" t="s">
        <v>5417</v>
      </c>
      <c r="C8673" s="6" t="s">
        <v>59</v>
      </c>
    </row>
    <row r="8674">
      <c r="A8674" s="9">
        <f t="shared" si="1"/>
        <v>6225</v>
      </c>
      <c r="B8674" s="5" t="s">
        <v>5418</v>
      </c>
      <c r="C8674" s="6" t="s">
        <v>788</v>
      </c>
    </row>
    <row r="8675">
      <c r="A8675" s="9">
        <f t="shared" si="1"/>
        <v>6225</v>
      </c>
      <c r="B8675" s="5" t="s">
        <v>5418</v>
      </c>
      <c r="C8675" s="6" t="s">
        <v>23637</v>
      </c>
    </row>
    <row r="8676">
      <c r="A8676" s="9">
        <f t="shared" si="1"/>
        <v>6226</v>
      </c>
      <c r="B8676" s="25" t="s">
        <v>24659</v>
      </c>
      <c r="C8676" s="26" t="s">
        <v>8541</v>
      </c>
    </row>
    <row r="8677">
      <c r="A8677" s="9">
        <f t="shared" si="1"/>
        <v>6227</v>
      </c>
      <c r="B8677" s="25" t="s">
        <v>24660</v>
      </c>
      <c r="C8677" s="26" t="s">
        <v>23845</v>
      </c>
    </row>
    <row r="8678">
      <c r="A8678" s="9">
        <f t="shared" si="1"/>
        <v>6228</v>
      </c>
      <c r="B8678" s="5" t="s">
        <v>5419</v>
      </c>
      <c r="C8678" s="6" t="s">
        <v>48</v>
      </c>
    </row>
    <row r="8679">
      <c r="A8679" s="9">
        <f t="shared" si="1"/>
        <v>6229</v>
      </c>
      <c r="B8679" s="5" t="s">
        <v>5420</v>
      </c>
      <c r="C8679" s="6" t="s">
        <v>34</v>
      </c>
    </row>
    <row r="8680">
      <c r="A8680" s="9">
        <f t="shared" si="1"/>
        <v>6229</v>
      </c>
      <c r="B8680" s="5" t="s">
        <v>5420</v>
      </c>
      <c r="C8680" s="6" t="s">
        <v>23628</v>
      </c>
    </row>
    <row r="8681">
      <c r="A8681" s="9">
        <f t="shared" si="1"/>
        <v>6230</v>
      </c>
      <c r="B8681" s="5" t="s">
        <v>5421</v>
      </c>
      <c r="C8681" s="6" t="s">
        <v>86</v>
      </c>
    </row>
    <row r="8682">
      <c r="A8682" s="9">
        <f t="shared" si="1"/>
        <v>6231</v>
      </c>
      <c r="B8682" s="8" t="s">
        <v>5422</v>
      </c>
      <c r="C8682" s="9" t="s">
        <v>60</v>
      </c>
    </row>
    <row r="8683">
      <c r="A8683" s="9">
        <f t="shared" si="1"/>
        <v>6232</v>
      </c>
      <c r="B8683" s="8" t="s">
        <v>5423</v>
      </c>
      <c r="C8683" s="9" t="s">
        <v>874</v>
      </c>
    </row>
    <row r="8684">
      <c r="A8684" s="9">
        <f t="shared" si="1"/>
        <v>6233</v>
      </c>
      <c r="B8684" s="16" t="s">
        <v>5424</v>
      </c>
      <c r="C8684" s="6" t="s">
        <v>1235</v>
      </c>
    </row>
    <row r="8685">
      <c r="A8685" s="9">
        <f t="shared" si="1"/>
        <v>6234</v>
      </c>
      <c r="B8685" s="5" t="s">
        <v>5425</v>
      </c>
      <c r="C8685" s="6" t="s">
        <v>59</v>
      </c>
    </row>
    <row r="8686">
      <c r="A8686" s="9">
        <f t="shared" si="1"/>
        <v>6235</v>
      </c>
      <c r="B8686" s="5" t="s">
        <v>5426</v>
      </c>
      <c r="C8686" s="6" t="s">
        <v>452</v>
      </c>
    </row>
    <row r="8687">
      <c r="A8687" s="9">
        <f t="shared" si="1"/>
        <v>6235</v>
      </c>
      <c r="B8687" s="5" t="s">
        <v>5426</v>
      </c>
      <c r="C8687" s="6" t="s">
        <v>23637</v>
      </c>
    </row>
    <row r="8688">
      <c r="A8688" s="9">
        <f t="shared" si="1"/>
        <v>6236</v>
      </c>
      <c r="B8688" s="8" t="s">
        <v>5427</v>
      </c>
      <c r="C8688" s="9" t="s">
        <v>733</v>
      </c>
    </row>
    <row r="8689">
      <c r="A8689" s="9">
        <f t="shared" si="1"/>
        <v>6237</v>
      </c>
      <c r="B8689" s="5" t="s">
        <v>5428</v>
      </c>
      <c r="C8689" s="6" t="s">
        <v>1394</v>
      </c>
    </row>
    <row r="8690">
      <c r="A8690" s="9">
        <f t="shared" si="1"/>
        <v>6238</v>
      </c>
      <c r="B8690" s="8" t="s">
        <v>5429</v>
      </c>
      <c r="C8690" s="9" t="s">
        <v>60</v>
      </c>
    </row>
    <row r="8691">
      <c r="A8691" s="9">
        <f t="shared" si="1"/>
        <v>6239</v>
      </c>
      <c r="B8691" s="15" t="s">
        <v>5430</v>
      </c>
      <c r="C8691" s="17" t="s">
        <v>426</v>
      </c>
    </row>
    <row r="8692">
      <c r="A8692" s="9">
        <f t="shared" si="1"/>
        <v>6240</v>
      </c>
      <c r="B8692" s="8" t="s">
        <v>5431</v>
      </c>
      <c r="C8692" s="9" t="s">
        <v>399</v>
      </c>
    </row>
    <row r="8693">
      <c r="A8693" s="9">
        <f t="shared" si="1"/>
        <v>6241</v>
      </c>
      <c r="B8693" s="5" t="s">
        <v>5432</v>
      </c>
      <c r="C8693" s="6" t="s">
        <v>196</v>
      </c>
    </row>
    <row r="8694">
      <c r="A8694" s="9">
        <f t="shared" si="1"/>
        <v>6241</v>
      </c>
      <c r="B8694" s="5" t="s">
        <v>5432</v>
      </c>
      <c r="C8694" s="6" t="s">
        <v>23637</v>
      </c>
    </row>
    <row r="8695">
      <c r="A8695" s="9">
        <f t="shared" si="1"/>
        <v>6242</v>
      </c>
      <c r="B8695" s="5" t="s">
        <v>5433</v>
      </c>
      <c r="C8695" s="6" t="s">
        <v>62</v>
      </c>
    </row>
    <row r="8696">
      <c r="A8696" s="9">
        <f t="shared" si="1"/>
        <v>6242</v>
      </c>
      <c r="B8696" s="5" t="s">
        <v>5433</v>
      </c>
      <c r="C8696" s="6" t="s">
        <v>23628</v>
      </c>
    </row>
    <row r="8697">
      <c r="A8697" s="9">
        <f t="shared" si="1"/>
        <v>6243</v>
      </c>
      <c r="B8697" s="5" t="s">
        <v>5434</v>
      </c>
      <c r="C8697" s="6" t="s">
        <v>437</v>
      </c>
    </row>
    <row r="8698">
      <c r="A8698" s="9">
        <f t="shared" si="1"/>
        <v>6244</v>
      </c>
      <c r="B8698" s="5" t="s">
        <v>5435</v>
      </c>
      <c r="C8698" s="6" t="s">
        <v>639</v>
      </c>
    </row>
    <row r="8699">
      <c r="A8699" s="9">
        <f t="shared" si="1"/>
        <v>6245</v>
      </c>
      <c r="B8699" s="5" t="s">
        <v>5436</v>
      </c>
      <c r="C8699" s="6" t="s">
        <v>639</v>
      </c>
    </row>
    <row r="8700">
      <c r="A8700" s="9">
        <f t="shared" si="1"/>
        <v>6246</v>
      </c>
      <c r="B8700" s="5" t="s">
        <v>5437</v>
      </c>
      <c r="C8700" s="6" t="s">
        <v>639</v>
      </c>
    </row>
    <row r="8701">
      <c r="A8701" s="9">
        <f t="shared" si="1"/>
        <v>6247</v>
      </c>
      <c r="B8701" s="5" t="s">
        <v>5438</v>
      </c>
      <c r="C8701" s="6" t="s">
        <v>639</v>
      </c>
    </row>
    <row r="8702">
      <c r="A8702" s="9">
        <f t="shared" si="1"/>
        <v>6248</v>
      </c>
      <c r="B8702" s="5" t="s">
        <v>5439</v>
      </c>
      <c r="C8702" s="6" t="s">
        <v>639</v>
      </c>
    </row>
    <row r="8703">
      <c r="A8703" s="9">
        <f t="shared" si="1"/>
        <v>6249</v>
      </c>
      <c r="B8703" s="5" t="s">
        <v>5440</v>
      </c>
      <c r="C8703" s="6" t="s">
        <v>639</v>
      </c>
    </row>
    <row r="8704">
      <c r="A8704" s="9">
        <f t="shared" si="1"/>
        <v>6250</v>
      </c>
      <c r="B8704" s="5" t="s">
        <v>5441</v>
      </c>
      <c r="C8704" s="6" t="s">
        <v>639</v>
      </c>
    </row>
    <row r="8705">
      <c r="A8705" s="9">
        <f t="shared" si="1"/>
        <v>6251</v>
      </c>
      <c r="B8705" s="49" t="s">
        <v>24661</v>
      </c>
      <c r="C8705" s="17" t="s">
        <v>639</v>
      </c>
    </row>
    <row r="8706">
      <c r="A8706" s="9">
        <f t="shared" si="1"/>
        <v>6252</v>
      </c>
      <c r="B8706" s="49" t="s">
        <v>24662</v>
      </c>
      <c r="C8706" s="17" t="s">
        <v>639</v>
      </c>
    </row>
    <row r="8707">
      <c r="A8707" s="9">
        <f t="shared" si="1"/>
        <v>6253</v>
      </c>
      <c r="B8707" s="50" t="s">
        <v>24663</v>
      </c>
      <c r="C8707" s="17" t="s">
        <v>639</v>
      </c>
    </row>
    <row r="8708">
      <c r="A8708" s="9">
        <f t="shared" si="1"/>
        <v>6254</v>
      </c>
      <c r="B8708" s="5" t="s">
        <v>5442</v>
      </c>
      <c r="C8708" s="6" t="s">
        <v>639</v>
      </c>
    </row>
    <row r="8709">
      <c r="A8709" s="9">
        <f t="shared" si="1"/>
        <v>6255</v>
      </c>
      <c r="B8709" s="49" t="s">
        <v>24664</v>
      </c>
      <c r="C8709" s="17" t="s">
        <v>639</v>
      </c>
    </row>
    <row r="8710">
      <c r="A8710" s="9">
        <f t="shared" si="1"/>
        <v>6256</v>
      </c>
      <c r="B8710" s="49" t="s">
        <v>24665</v>
      </c>
      <c r="C8710" s="17" t="s">
        <v>639</v>
      </c>
    </row>
    <row r="8711">
      <c r="A8711" s="9">
        <f t="shared" si="1"/>
        <v>6257</v>
      </c>
      <c r="B8711" s="5" t="s">
        <v>5443</v>
      </c>
      <c r="C8711" s="6" t="s">
        <v>639</v>
      </c>
    </row>
    <row r="8712">
      <c r="A8712" s="9">
        <f t="shared" si="1"/>
        <v>6258</v>
      </c>
      <c r="B8712" s="5" t="s">
        <v>5444</v>
      </c>
      <c r="C8712" s="6" t="s">
        <v>639</v>
      </c>
    </row>
    <row r="8713">
      <c r="A8713" s="9">
        <f t="shared" si="1"/>
        <v>6259</v>
      </c>
      <c r="B8713" s="49" t="s">
        <v>24666</v>
      </c>
      <c r="C8713" s="17" t="s">
        <v>639</v>
      </c>
    </row>
    <row r="8714">
      <c r="A8714" s="9">
        <f t="shared" si="1"/>
        <v>6260</v>
      </c>
      <c r="B8714" s="5" t="s">
        <v>5445</v>
      </c>
      <c r="C8714" s="6" t="s">
        <v>639</v>
      </c>
    </row>
    <row r="8715">
      <c r="A8715" s="9">
        <f t="shared" si="1"/>
        <v>6261</v>
      </c>
      <c r="B8715" s="5" t="s">
        <v>5446</v>
      </c>
      <c r="C8715" s="6" t="s">
        <v>639</v>
      </c>
    </row>
    <row r="8716">
      <c r="A8716" s="9">
        <f t="shared" si="1"/>
        <v>6262</v>
      </c>
      <c r="B8716" s="5" t="s">
        <v>5447</v>
      </c>
      <c r="C8716" s="6" t="s">
        <v>1495</v>
      </c>
    </row>
    <row r="8717">
      <c r="A8717" s="9">
        <f t="shared" si="1"/>
        <v>6263</v>
      </c>
      <c r="B8717" s="5" t="s">
        <v>5448</v>
      </c>
      <c r="C8717" s="6" t="s">
        <v>1495</v>
      </c>
    </row>
    <row r="8718">
      <c r="A8718" s="9">
        <f t="shared" si="1"/>
        <v>6264</v>
      </c>
      <c r="B8718" s="5" t="s">
        <v>5449</v>
      </c>
      <c r="C8718" s="6" t="s">
        <v>1495</v>
      </c>
    </row>
    <row r="8719">
      <c r="A8719" s="9">
        <f t="shared" si="1"/>
        <v>6265</v>
      </c>
      <c r="B8719" s="5" t="s">
        <v>5450</v>
      </c>
      <c r="C8719" s="6" t="s">
        <v>86</v>
      </c>
    </row>
    <row r="8720">
      <c r="A8720" s="9">
        <f t="shared" si="1"/>
        <v>6266</v>
      </c>
      <c r="B8720" s="5" t="s">
        <v>5451</v>
      </c>
      <c r="C8720" s="6" t="s">
        <v>1856</v>
      </c>
    </row>
    <row r="8721">
      <c r="A8721" s="9">
        <f t="shared" si="1"/>
        <v>6267</v>
      </c>
      <c r="B8721" s="5" t="s">
        <v>5452</v>
      </c>
      <c r="C8721" s="6" t="s">
        <v>324</v>
      </c>
    </row>
    <row r="8722">
      <c r="A8722" s="9">
        <f t="shared" si="1"/>
        <v>6267</v>
      </c>
      <c r="B8722" s="5" t="s">
        <v>5452</v>
      </c>
      <c r="C8722" s="6" t="s">
        <v>23637</v>
      </c>
    </row>
    <row r="8723">
      <c r="A8723" s="9">
        <f t="shared" si="1"/>
        <v>6268</v>
      </c>
      <c r="B8723" s="5" t="s">
        <v>5453</v>
      </c>
      <c r="C8723" s="6" t="s">
        <v>142</v>
      </c>
    </row>
    <row r="8724">
      <c r="A8724" s="9">
        <f t="shared" si="1"/>
        <v>6269</v>
      </c>
      <c r="B8724" s="5" t="s">
        <v>5454</v>
      </c>
      <c r="C8724" s="6" t="s">
        <v>34</v>
      </c>
    </row>
    <row r="8725">
      <c r="A8725" s="9">
        <f t="shared" si="1"/>
        <v>6269</v>
      </c>
      <c r="B8725" s="5" t="s">
        <v>5454</v>
      </c>
      <c r="C8725" s="6" t="s">
        <v>23628</v>
      </c>
    </row>
    <row r="8726">
      <c r="A8726" s="9">
        <f t="shared" si="1"/>
        <v>6270</v>
      </c>
      <c r="B8726" s="5" t="s">
        <v>5455</v>
      </c>
      <c r="C8726" s="6" t="s">
        <v>1124</v>
      </c>
    </row>
    <row r="8727">
      <c r="A8727" s="9">
        <f t="shared" si="1"/>
        <v>6271</v>
      </c>
      <c r="B8727" s="8" t="s">
        <v>5456</v>
      </c>
      <c r="C8727" s="9" t="s">
        <v>547</v>
      </c>
    </row>
    <row r="8728">
      <c r="A8728" s="9">
        <f t="shared" si="1"/>
        <v>6272</v>
      </c>
      <c r="B8728" s="25" t="s">
        <v>24667</v>
      </c>
      <c r="C8728" s="26" t="s">
        <v>4721</v>
      </c>
    </row>
    <row r="8729">
      <c r="A8729" s="9">
        <f t="shared" si="1"/>
        <v>6273</v>
      </c>
      <c r="B8729" s="25" t="s">
        <v>24668</v>
      </c>
      <c r="C8729" s="26" t="s">
        <v>4721</v>
      </c>
    </row>
    <row r="8730">
      <c r="A8730" s="9">
        <f t="shared" si="1"/>
        <v>6274</v>
      </c>
      <c r="B8730" s="8" t="s">
        <v>5457</v>
      </c>
      <c r="C8730" s="9" t="s">
        <v>530</v>
      </c>
    </row>
    <row r="8731">
      <c r="A8731" s="9">
        <f t="shared" si="1"/>
        <v>6275</v>
      </c>
      <c r="B8731" s="5" t="s">
        <v>5458</v>
      </c>
      <c r="C8731" s="6" t="s">
        <v>780</v>
      </c>
    </row>
    <row r="8732">
      <c r="A8732" s="9">
        <f t="shared" si="1"/>
        <v>6276</v>
      </c>
      <c r="B8732" s="8" t="s">
        <v>5459</v>
      </c>
      <c r="C8732" s="9" t="s">
        <v>162</v>
      </c>
    </row>
    <row r="8733">
      <c r="A8733" s="9">
        <f t="shared" si="1"/>
        <v>6277</v>
      </c>
      <c r="B8733" s="5" t="s">
        <v>5460</v>
      </c>
      <c r="C8733" s="6" t="s">
        <v>326</v>
      </c>
    </row>
    <row r="8734">
      <c r="A8734" s="9">
        <f t="shared" si="1"/>
        <v>6277</v>
      </c>
      <c r="B8734" s="5" t="s">
        <v>5460</v>
      </c>
      <c r="C8734" s="6" t="s">
        <v>23637</v>
      </c>
    </row>
    <row r="8735">
      <c r="A8735" s="9">
        <f t="shared" si="1"/>
        <v>6278</v>
      </c>
      <c r="B8735" s="5" t="s">
        <v>5461</v>
      </c>
      <c r="C8735" s="6" t="s">
        <v>603</v>
      </c>
    </row>
    <row r="8736">
      <c r="A8736" s="9">
        <f t="shared" si="1"/>
        <v>6279</v>
      </c>
      <c r="B8736" s="8" t="s">
        <v>5462</v>
      </c>
      <c r="C8736" s="9" t="s">
        <v>76</v>
      </c>
    </row>
    <row r="8737">
      <c r="A8737" s="9">
        <f t="shared" si="1"/>
        <v>6280</v>
      </c>
      <c r="B8737" s="8" t="s">
        <v>5463</v>
      </c>
      <c r="C8737" s="9" t="s">
        <v>65</v>
      </c>
    </row>
    <row r="8738">
      <c r="A8738" s="9">
        <f t="shared" si="1"/>
        <v>6281</v>
      </c>
      <c r="B8738" s="8" t="s">
        <v>5464</v>
      </c>
      <c r="C8738" s="9" t="s">
        <v>64</v>
      </c>
    </row>
    <row r="8739">
      <c r="A8739" s="9">
        <f t="shared" si="1"/>
        <v>6282</v>
      </c>
      <c r="B8739" s="25" t="s">
        <v>24669</v>
      </c>
      <c r="C8739" s="26" t="s">
        <v>23808</v>
      </c>
    </row>
    <row r="8740">
      <c r="A8740" s="9">
        <f t="shared" si="1"/>
        <v>6283</v>
      </c>
      <c r="B8740" s="5" t="s">
        <v>5465</v>
      </c>
      <c r="C8740" s="6" t="s">
        <v>989</v>
      </c>
    </row>
    <row r="8741">
      <c r="A8741" s="9">
        <f t="shared" si="1"/>
        <v>6284</v>
      </c>
      <c r="B8741" s="15" t="s">
        <v>5466</v>
      </c>
      <c r="C8741" s="11" t="s">
        <v>423</v>
      </c>
    </row>
    <row r="8742">
      <c r="A8742" s="9">
        <f t="shared" si="1"/>
        <v>6285</v>
      </c>
      <c r="B8742" s="8" t="s">
        <v>5467</v>
      </c>
      <c r="C8742" s="9" t="s">
        <v>530</v>
      </c>
    </row>
    <row r="8743">
      <c r="A8743" s="9">
        <f t="shared" si="1"/>
        <v>6286</v>
      </c>
      <c r="B8743" s="5" t="s">
        <v>5468</v>
      </c>
      <c r="C8743" s="6" t="s">
        <v>328</v>
      </c>
    </row>
    <row r="8744">
      <c r="A8744" s="9">
        <f t="shared" si="1"/>
        <v>6286</v>
      </c>
      <c r="B8744" s="5" t="s">
        <v>5468</v>
      </c>
      <c r="C8744" s="6" t="s">
        <v>603</v>
      </c>
    </row>
    <row r="8745">
      <c r="A8745" s="9">
        <f t="shared" si="1"/>
        <v>6286</v>
      </c>
      <c r="B8745" s="5" t="s">
        <v>5468</v>
      </c>
      <c r="C8745" s="6" t="s">
        <v>23637</v>
      </c>
    </row>
    <row r="8746">
      <c r="A8746" s="9">
        <f t="shared" si="1"/>
        <v>6287</v>
      </c>
      <c r="B8746" s="8" t="s">
        <v>5469</v>
      </c>
      <c r="C8746" s="9" t="s">
        <v>162</v>
      </c>
    </row>
    <row r="8747">
      <c r="A8747" s="9">
        <f t="shared" si="1"/>
        <v>6288</v>
      </c>
      <c r="B8747" s="25" t="s">
        <v>24670</v>
      </c>
      <c r="C8747" s="26" t="s">
        <v>487</v>
      </c>
    </row>
    <row r="8748">
      <c r="A8748" s="9">
        <f t="shared" si="1"/>
        <v>6288</v>
      </c>
      <c r="B8748" s="27" t="s">
        <v>24670</v>
      </c>
      <c r="C8748" s="28" t="s">
        <v>23637</v>
      </c>
    </row>
    <row r="8749">
      <c r="A8749" s="9">
        <f t="shared" si="1"/>
        <v>6289</v>
      </c>
      <c r="B8749" s="25" t="s">
        <v>24671</v>
      </c>
      <c r="C8749" s="26" t="s">
        <v>23653</v>
      </c>
    </row>
    <row r="8750">
      <c r="A8750" s="9">
        <f t="shared" si="1"/>
        <v>6290</v>
      </c>
      <c r="B8750" s="25" t="s">
        <v>24672</v>
      </c>
      <c r="C8750" s="26" t="s">
        <v>23653</v>
      </c>
    </row>
    <row r="8751">
      <c r="A8751" s="9">
        <f t="shared" si="1"/>
        <v>6291</v>
      </c>
      <c r="B8751" s="25" t="s">
        <v>24673</v>
      </c>
      <c r="C8751" s="26" t="s">
        <v>23808</v>
      </c>
    </row>
    <row r="8752">
      <c r="A8752" s="9">
        <f t="shared" si="1"/>
        <v>6292</v>
      </c>
      <c r="B8752" s="5" t="s">
        <v>5470</v>
      </c>
      <c r="C8752" s="6" t="s">
        <v>1378</v>
      </c>
    </row>
    <row r="8753">
      <c r="A8753" s="9">
        <f t="shared" si="1"/>
        <v>6293</v>
      </c>
      <c r="B8753" s="5" t="s">
        <v>5471</v>
      </c>
      <c r="C8753" s="6" t="s">
        <v>80</v>
      </c>
    </row>
    <row r="8754">
      <c r="A8754" s="9">
        <f t="shared" si="1"/>
        <v>6294</v>
      </c>
      <c r="B8754" s="5" t="s">
        <v>5472</v>
      </c>
      <c r="C8754" s="6" t="s">
        <v>34</v>
      </c>
    </row>
    <row r="8755">
      <c r="A8755" s="9">
        <f t="shared" si="1"/>
        <v>6294</v>
      </c>
      <c r="B8755" s="5" t="s">
        <v>5472</v>
      </c>
      <c r="C8755" s="6" t="s">
        <v>23628</v>
      </c>
    </row>
    <row r="8756">
      <c r="A8756" s="9">
        <f t="shared" si="1"/>
        <v>6295</v>
      </c>
      <c r="B8756" s="5" t="s">
        <v>5473</v>
      </c>
      <c r="C8756" s="6" t="s">
        <v>1248</v>
      </c>
    </row>
    <row r="8757">
      <c r="A8757" s="9">
        <f t="shared" si="1"/>
        <v>6296</v>
      </c>
      <c r="B8757" s="5" t="s">
        <v>5474</v>
      </c>
      <c r="C8757" s="6" t="s">
        <v>142</v>
      </c>
    </row>
    <row r="8758">
      <c r="A8758" s="9">
        <f t="shared" si="1"/>
        <v>6297</v>
      </c>
      <c r="B8758" s="5" t="s">
        <v>5475</v>
      </c>
      <c r="C8758" s="6" t="s">
        <v>989</v>
      </c>
    </row>
    <row r="8759">
      <c r="A8759" s="9">
        <f t="shared" si="1"/>
        <v>6298</v>
      </c>
      <c r="B8759" s="5" t="s">
        <v>5476</v>
      </c>
      <c r="C8759" s="6" t="s">
        <v>639</v>
      </c>
    </row>
    <row r="8760">
      <c r="A8760" s="9">
        <f t="shared" si="1"/>
        <v>6299</v>
      </c>
      <c r="B8760" s="25" t="s">
        <v>24674</v>
      </c>
      <c r="C8760" s="26" t="s">
        <v>23808</v>
      </c>
    </row>
    <row r="8761">
      <c r="A8761" s="9">
        <f t="shared" si="1"/>
        <v>6300</v>
      </c>
      <c r="B8761" s="5" t="s">
        <v>5477</v>
      </c>
      <c r="C8761" s="6" t="s">
        <v>356</v>
      </c>
    </row>
    <row r="8762">
      <c r="A8762" s="9">
        <f t="shared" si="1"/>
        <v>6301</v>
      </c>
      <c r="B8762" s="25" t="s">
        <v>24675</v>
      </c>
      <c r="C8762" s="26" t="s">
        <v>23817</v>
      </c>
    </row>
    <row r="8763">
      <c r="A8763" s="9">
        <f t="shared" si="1"/>
        <v>6302</v>
      </c>
      <c r="B8763" s="5" t="s">
        <v>5478</v>
      </c>
      <c r="C8763" s="6" t="s">
        <v>15</v>
      </c>
    </row>
    <row r="8764">
      <c r="A8764" s="9">
        <f t="shared" si="1"/>
        <v>6303</v>
      </c>
      <c r="B8764" s="5" t="s">
        <v>5479</v>
      </c>
      <c r="C8764" s="6" t="s">
        <v>758</v>
      </c>
    </row>
    <row r="8765">
      <c r="A8765" s="9">
        <f t="shared" si="1"/>
        <v>6304</v>
      </c>
      <c r="B8765" s="5" t="s">
        <v>5480</v>
      </c>
      <c r="C8765" s="6" t="s">
        <v>426</v>
      </c>
    </row>
    <row r="8766">
      <c r="A8766" s="9">
        <f t="shared" si="1"/>
        <v>6305</v>
      </c>
      <c r="B8766" s="5" t="s">
        <v>5481</v>
      </c>
      <c r="C8766" s="6" t="s">
        <v>785</v>
      </c>
    </row>
    <row r="8767">
      <c r="A8767" s="9">
        <f t="shared" si="1"/>
        <v>6306</v>
      </c>
      <c r="B8767" s="5" t="s">
        <v>5482</v>
      </c>
      <c r="C8767" s="6" t="s">
        <v>471</v>
      </c>
    </row>
    <row r="8768">
      <c r="A8768" s="9">
        <f t="shared" si="1"/>
        <v>6307</v>
      </c>
      <c r="B8768" s="5" t="s">
        <v>5483</v>
      </c>
      <c r="C8768" s="6" t="s">
        <v>20</v>
      </c>
    </row>
    <row r="8769">
      <c r="A8769" s="9">
        <f t="shared" si="1"/>
        <v>6308</v>
      </c>
      <c r="B8769" s="8" t="s">
        <v>5484</v>
      </c>
      <c r="C8769" s="9" t="s">
        <v>40</v>
      </c>
    </row>
    <row r="8770">
      <c r="A8770" s="9">
        <f t="shared" si="1"/>
        <v>6309</v>
      </c>
      <c r="B8770" s="5" t="s">
        <v>5485</v>
      </c>
      <c r="C8770" s="6" t="s">
        <v>1394</v>
      </c>
    </row>
    <row r="8771">
      <c r="A8771" s="9">
        <f t="shared" si="1"/>
        <v>6310</v>
      </c>
      <c r="B8771" s="8" t="s">
        <v>5486</v>
      </c>
      <c r="C8771" s="9" t="s">
        <v>83</v>
      </c>
    </row>
    <row r="8772">
      <c r="A8772" s="9">
        <f t="shared" si="1"/>
        <v>6311</v>
      </c>
      <c r="B8772" s="8" t="s">
        <v>5487</v>
      </c>
      <c r="C8772" s="9" t="s">
        <v>76</v>
      </c>
    </row>
    <row r="8773">
      <c r="A8773" s="9">
        <f t="shared" si="1"/>
        <v>6312</v>
      </c>
      <c r="B8773" s="8" t="s">
        <v>5488</v>
      </c>
      <c r="C8773" s="9" t="s">
        <v>818</v>
      </c>
    </row>
    <row r="8774">
      <c r="A8774" s="9">
        <f t="shared" si="1"/>
        <v>6313</v>
      </c>
      <c r="B8774" s="5" t="s">
        <v>5489</v>
      </c>
      <c r="C8774" s="6" t="s">
        <v>1290</v>
      </c>
    </row>
    <row r="8775">
      <c r="A8775" s="9">
        <f t="shared" si="1"/>
        <v>6314</v>
      </c>
      <c r="B8775" s="5" t="s">
        <v>5490</v>
      </c>
      <c r="C8775" s="6" t="s">
        <v>758</v>
      </c>
    </row>
    <row r="8776">
      <c r="A8776" s="9">
        <f t="shared" si="1"/>
        <v>6315</v>
      </c>
      <c r="B8776" s="5" t="s">
        <v>5491</v>
      </c>
      <c r="C8776" s="6" t="s">
        <v>1369</v>
      </c>
    </row>
    <row r="8777">
      <c r="A8777" s="9">
        <f t="shared" si="1"/>
        <v>6315</v>
      </c>
      <c r="B8777" s="5" t="s">
        <v>5491</v>
      </c>
      <c r="C8777" s="6" t="s">
        <v>1221</v>
      </c>
    </row>
    <row r="8778">
      <c r="A8778" s="9">
        <f t="shared" si="1"/>
        <v>6316</v>
      </c>
      <c r="B8778" s="5" t="s">
        <v>5492</v>
      </c>
      <c r="C8778" s="17" t="s">
        <v>1470</v>
      </c>
    </row>
    <row r="8779">
      <c r="A8779" s="9">
        <f t="shared" si="1"/>
        <v>6317</v>
      </c>
      <c r="B8779" s="8" t="s">
        <v>5493</v>
      </c>
      <c r="C8779" s="9" t="s">
        <v>56</v>
      </c>
    </row>
    <row r="8780">
      <c r="A8780" s="9">
        <f t="shared" si="1"/>
        <v>6317</v>
      </c>
      <c r="B8780" s="8" t="s">
        <v>5493</v>
      </c>
      <c r="C8780" s="9" t="s">
        <v>60</v>
      </c>
    </row>
    <row r="8781">
      <c r="A8781" s="9">
        <f t="shared" si="1"/>
        <v>6317</v>
      </c>
      <c r="B8781" s="8" t="s">
        <v>5493</v>
      </c>
      <c r="C8781" s="9" t="s">
        <v>188</v>
      </c>
    </row>
    <row r="8782">
      <c r="A8782" s="9">
        <f t="shared" si="1"/>
        <v>6318</v>
      </c>
      <c r="B8782" s="8" t="s">
        <v>5494</v>
      </c>
      <c r="C8782" s="9" t="s">
        <v>25</v>
      </c>
    </row>
    <row r="8783">
      <c r="A8783" s="9">
        <f t="shared" si="1"/>
        <v>6318</v>
      </c>
      <c r="B8783" s="8" t="s">
        <v>5494</v>
      </c>
      <c r="C8783" s="9" t="s">
        <v>24</v>
      </c>
    </row>
    <row r="8784">
      <c r="A8784" s="9">
        <f t="shared" si="1"/>
        <v>6319</v>
      </c>
      <c r="B8784" s="5" t="s">
        <v>5495</v>
      </c>
      <c r="C8784" s="6" t="s">
        <v>714</v>
      </c>
    </row>
    <row r="8785">
      <c r="A8785" s="9">
        <f t="shared" si="1"/>
        <v>6319</v>
      </c>
      <c r="B8785" s="5" t="s">
        <v>5495</v>
      </c>
      <c r="C8785" s="6" t="s">
        <v>23672</v>
      </c>
    </row>
    <row r="8786">
      <c r="A8786" s="9">
        <f t="shared" si="1"/>
        <v>6320</v>
      </c>
      <c r="B8786" s="8" t="s">
        <v>5496</v>
      </c>
      <c r="C8786" s="9" t="s">
        <v>280</v>
      </c>
    </row>
    <row r="8787">
      <c r="A8787" s="9">
        <f t="shared" si="1"/>
        <v>6321</v>
      </c>
      <c r="B8787" s="8" t="s">
        <v>5497</v>
      </c>
      <c r="C8787" s="9" t="s">
        <v>280</v>
      </c>
    </row>
    <row r="8788">
      <c r="A8788" s="9">
        <f t="shared" si="1"/>
        <v>6322</v>
      </c>
      <c r="B8788" s="8" t="s">
        <v>5498</v>
      </c>
      <c r="C8788" s="9" t="s">
        <v>555</v>
      </c>
    </row>
    <row r="8789">
      <c r="A8789" s="9">
        <f t="shared" si="1"/>
        <v>6323</v>
      </c>
      <c r="B8789" s="5" t="s">
        <v>5499</v>
      </c>
      <c r="C8789" s="6" t="s">
        <v>393</v>
      </c>
    </row>
    <row r="8790">
      <c r="A8790" s="9">
        <f t="shared" si="1"/>
        <v>6324</v>
      </c>
      <c r="B8790" s="5" t="s">
        <v>5500</v>
      </c>
      <c r="C8790" s="6" t="s">
        <v>727</v>
      </c>
    </row>
    <row r="8791">
      <c r="A8791" s="9">
        <f t="shared" si="1"/>
        <v>6325</v>
      </c>
      <c r="B8791" s="8" t="s">
        <v>5501</v>
      </c>
      <c r="C8791" s="9" t="s">
        <v>42</v>
      </c>
    </row>
    <row r="8792">
      <c r="A8792" s="9">
        <f t="shared" si="1"/>
        <v>6326</v>
      </c>
      <c r="B8792" s="5" t="s">
        <v>5502</v>
      </c>
      <c r="C8792" s="6" t="s">
        <v>815</v>
      </c>
    </row>
    <row r="8793">
      <c r="A8793" s="9">
        <f t="shared" si="1"/>
        <v>6327</v>
      </c>
      <c r="B8793" s="5" t="s">
        <v>5503</v>
      </c>
      <c r="C8793" s="6" t="s">
        <v>714</v>
      </c>
    </row>
    <row r="8794">
      <c r="A8794" s="9">
        <f t="shared" si="1"/>
        <v>6327</v>
      </c>
      <c r="B8794" s="5" t="s">
        <v>5503</v>
      </c>
      <c r="C8794" s="6" t="s">
        <v>23672</v>
      </c>
    </row>
    <row r="8795">
      <c r="A8795" s="9">
        <f t="shared" si="1"/>
        <v>6328</v>
      </c>
      <c r="B8795" s="5" t="s">
        <v>5504</v>
      </c>
      <c r="C8795" s="6" t="s">
        <v>1120</v>
      </c>
    </row>
    <row r="8796">
      <c r="A8796" s="9">
        <f t="shared" si="1"/>
        <v>6329</v>
      </c>
      <c r="B8796" s="5" t="s">
        <v>5505</v>
      </c>
      <c r="C8796" s="6" t="s">
        <v>538</v>
      </c>
    </row>
    <row r="8797">
      <c r="A8797" s="9">
        <f t="shared" si="1"/>
        <v>6329</v>
      </c>
      <c r="B8797" s="5" t="s">
        <v>5505</v>
      </c>
      <c r="C8797" s="6" t="s">
        <v>23628</v>
      </c>
    </row>
    <row r="8798">
      <c r="A8798" s="9">
        <f t="shared" si="1"/>
        <v>6330</v>
      </c>
      <c r="B8798" s="5" t="s">
        <v>5506</v>
      </c>
      <c r="C8798" s="6" t="s">
        <v>59</v>
      </c>
    </row>
    <row r="8799">
      <c r="A8799" s="9">
        <f t="shared" si="1"/>
        <v>6331</v>
      </c>
      <c r="B8799" s="8" t="s">
        <v>5507</v>
      </c>
      <c r="C8799" s="6" t="s">
        <v>132</v>
      </c>
    </row>
    <row r="8800">
      <c r="A8800" s="9">
        <f t="shared" si="1"/>
        <v>6331</v>
      </c>
      <c r="B8800" s="8" t="s">
        <v>5507</v>
      </c>
      <c r="C8800" s="6" t="s">
        <v>23637</v>
      </c>
    </row>
    <row r="8801">
      <c r="A8801" s="9">
        <f t="shared" si="1"/>
        <v>6332</v>
      </c>
      <c r="B8801" s="25" t="s">
        <v>24676</v>
      </c>
      <c r="C8801" s="26" t="s">
        <v>23808</v>
      </c>
    </row>
    <row r="8802">
      <c r="A8802" s="9">
        <f t="shared" si="1"/>
        <v>6333</v>
      </c>
      <c r="B8802" s="8" t="s">
        <v>5508</v>
      </c>
      <c r="C8802" s="9" t="s">
        <v>10</v>
      </c>
    </row>
    <row r="8803">
      <c r="A8803" s="9">
        <f t="shared" si="1"/>
        <v>6333</v>
      </c>
      <c r="B8803" s="8" t="s">
        <v>5508</v>
      </c>
      <c r="C8803" s="9" t="s">
        <v>142</v>
      </c>
    </row>
    <row r="8804">
      <c r="A8804" s="9">
        <f t="shared" si="1"/>
        <v>6333</v>
      </c>
      <c r="B8804" s="8" t="s">
        <v>5508</v>
      </c>
      <c r="C8804" s="6" t="s">
        <v>150</v>
      </c>
    </row>
    <row r="8805">
      <c r="A8805" s="9">
        <f t="shared" si="1"/>
        <v>6333</v>
      </c>
      <c r="B8805" s="8" t="s">
        <v>5508</v>
      </c>
      <c r="C8805" s="6" t="s">
        <v>313</v>
      </c>
    </row>
    <row r="8806">
      <c r="A8806" s="9">
        <f t="shared" si="1"/>
        <v>6333</v>
      </c>
      <c r="B8806" s="8" t="s">
        <v>5508</v>
      </c>
      <c r="C8806" s="6" t="s">
        <v>23637</v>
      </c>
    </row>
    <row r="8807">
      <c r="A8807" s="9">
        <f t="shared" si="1"/>
        <v>6334</v>
      </c>
      <c r="B8807" s="5" t="s">
        <v>5509</v>
      </c>
      <c r="C8807" s="6" t="s">
        <v>1371</v>
      </c>
    </row>
    <row r="8808">
      <c r="A8808" s="9">
        <f t="shared" si="1"/>
        <v>6335</v>
      </c>
      <c r="B8808" s="8" t="s">
        <v>5510</v>
      </c>
      <c r="C8808" s="9" t="s">
        <v>72</v>
      </c>
    </row>
    <row r="8809">
      <c r="A8809" s="9">
        <f t="shared" si="1"/>
        <v>6336</v>
      </c>
      <c r="B8809" s="8" t="s">
        <v>5511</v>
      </c>
      <c r="C8809" s="9" t="s">
        <v>547</v>
      </c>
    </row>
    <row r="8810">
      <c r="A8810" s="9">
        <f t="shared" si="1"/>
        <v>6337</v>
      </c>
      <c r="B8810" s="5" t="s">
        <v>5512</v>
      </c>
      <c r="C8810" s="6" t="s">
        <v>989</v>
      </c>
    </row>
    <row r="8811">
      <c r="A8811" s="9">
        <f t="shared" si="1"/>
        <v>6338</v>
      </c>
      <c r="B8811" s="5" t="s">
        <v>5513</v>
      </c>
      <c r="C8811" s="6" t="s">
        <v>656</v>
      </c>
    </row>
    <row r="8812">
      <c r="A8812" s="9">
        <f t="shared" si="1"/>
        <v>6338</v>
      </c>
      <c r="B8812" s="5" t="s">
        <v>5513</v>
      </c>
      <c r="C8812" s="6" t="s">
        <v>23628</v>
      </c>
    </row>
    <row r="8813">
      <c r="A8813" s="9">
        <f t="shared" si="1"/>
        <v>6339</v>
      </c>
      <c r="B8813" s="5" t="s">
        <v>5514</v>
      </c>
      <c r="C8813" s="6" t="s">
        <v>610</v>
      </c>
    </row>
    <row r="8814">
      <c r="A8814" s="9">
        <f t="shared" si="1"/>
        <v>6340</v>
      </c>
      <c r="B8814" s="25" t="s">
        <v>24677</v>
      </c>
      <c r="C8814" s="26" t="s">
        <v>10122</v>
      </c>
    </row>
    <row r="8815">
      <c r="A8815" s="9">
        <f t="shared" si="1"/>
        <v>6340</v>
      </c>
      <c r="B8815" s="27" t="s">
        <v>24677</v>
      </c>
      <c r="C8815" s="28" t="s">
        <v>23637</v>
      </c>
    </row>
    <row r="8816">
      <c r="A8816" s="9">
        <f t="shared" si="1"/>
        <v>6341</v>
      </c>
      <c r="B8816" s="8" t="s">
        <v>5515</v>
      </c>
      <c r="C8816" s="9" t="s">
        <v>10</v>
      </c>
    </row>
    <row r="8817">
      <c r="A8817" s="9">
        <f t="shared" si="1"/>
        <v>6342</v>
      </c>
      <c r="B8817" s="5" t="s">
        <v>5516</v>
      </c>
      <c r="C8817" s="6" t="s">
        <v>367</v>
      </c>
    </row>
    <row r="8818">
      <c r="A8818" s="9">
        <f t="shared" si="1"/>
        <v>6343</v>
      </c>
      <c r="B8818" s="5" t="s">
        <v>5517</v>
      </c>
      <c r="C8818" s="6" t="s">
        <v>20</v>
      </c>
    </row>
    <row r="8819">
      <c r="A8819" s="9">
        <f t="shared" si="1"/>
        <v>6344</v>
      </c>
      <c r="B8819" s="5" t="s">
        <v>5518</v>
      </c>
      <c r="C8819" s="6" t="s">
        <v>4</v>
      </c>
    </row>
    <row r="8820">
      <c r="A8820" s="9">
        <f t="shared" si="1"/>
        <v>6345</v>
      </c>
      <c r="B8820" s="5" t="s">
        <v>5519</v>
      </c>
      <c r="C8820" s="6" t="s">
        <v>1207</v>
      </c>
    </row>
    <row r="8821">
      <c r="A8821" s="9">
        <f t="shared" si="1"/>
        <v>6346</v>
      </c>
      <c r="B8821" s="5" t="s">
        <v>5520</v>
      </c>
      <c r="C8821" s="6" t="s">
        <v>1371</v>
      </c>
    </row>
    <row r="8822">
      <c r="A8822" s="9">
        <f t="shared" si="1"/>
        <v>6347</v>
      </c>
      <c r="B8822" s="5" t="s">
        <v>5521</v>
      </c>
      <c r="C8822" s="6" t="s">
        <v>471</v>
      </c>
    </row>
    <row r="8823">
      <c r="A8823" s="9">
        <f t="shared" si="1"/>
        <v>6348</v>
      </c>
      <c r="B8823" s="5" t="s">
        <v>5522</v>
      </c>
      <c r="C8823" s="6" t="s">
        <v>538</v>
      </c>
    </row>
    <row r="8824">
      <c r="A8824" s="9">
        <f t="shared" si="1"/>
        <v>6348</v>
      </c>
      <c r="B8824" s="5" t="s">
        <v>5522</v>
      </c>
      <c r="C8824" s="6" t="s">
        <v>23628</v>
      </c>
    </row>
    <row r="8825">
      <c r="A8825" s="9">
        <f t="shared" si="1"/>
        <v>6349</v>
      </c>
      <c r="B8825" s="25" t="s">
        <v>24678</v>
      </c>
      <c r="C8825" s="26" t="s">
        <v>4721</v>
      </c>
    </row>
    <row r="8826">
      <c r="A8826" s="9">
        <f t="shared" si="1"/>
        <v>6350</v>
      </c>
      <c r="B8826" s="5" t="s">
        <v>5523</v>
      </c>
      <c r="C8826" s="6" t="s">
        <v>27</v>
      </c>
    </row>
    <row r="8827">
      <c r="A8827" s="9">
        <f t="shared" si="1"/>
        <v>6351</v>
      </c>
      <c r="B8827" s="25" t="s">
        <v>24679</v>
      </c>
      <c r="C8827" s="26" t="s">
        <v>23845</v>
      </c>
    </row>
    <row r="8828">
      <c r="A8828" s="9">
        <f t="shared" si="1"/>
        <v>6352</v>
      </c>
      <c r="B8828" s="8" t="s">
        <v>5524</v>
      </c>
      <c r="C8828" s="9" t="s">
        <v>1548</v>
      </c>
    </row>
    <row r="8829">
      <c r="A8829" s="9">
        <f t="shared" si="1"/>
        <v>6353</v>
      </c>
      <c r="B8829" s="8" t="s">
        <v>5525</v>
      </c>
      <c r="C8829" s="9" t="s">
        <v>1548</v>
      </c>
    </row>
    <row r="8830">
      <c r="A8830" s="9">
        <f t="shared" si="1"/>
        <v>6354</v>
      </c>
      <c r="B8830" s="5" t="s">
        <v>5526</v>
      </c>
      <c r="C8830" s="6" t="s">
        <v>610</v>
      </c>
    </row>
    <row r="8831">
      <c r="A8831" s="9">
        <f t="shared" si="1"/>
        <v>6355</v>
      </c>
      <c r="B8831" s="5" t="s">
        <v>5527</v>
      </c>
      <c r="C8831" s="6" t="s">
        <v>555</v>
      </c>
    </row>
    <row r="8832">
      <c r="A8832" s="9">
        <f t="shared" si="1"/>
        <v>6356</v>
      </c>
      <c r="B8832" s="5" t="s">
        <v>5528</v>
      </c>
      <c r="C8832" s="6" t="s">
        <v>97</v>
      </c>
    </row>
    <row r="8833">
      <c r="A8833" s="9">
        <f t="shared" si="1"/>
        <v>6356</v>
      </c>
      <c r="B8833" s="5" t="s">
        <v>5528</v>
      </c>
      <c r="C8833" s="6" t="s">
        <v>23637</v>
      </c>
    </row>
    <row r="8834">
      <c r="A8834" s="9">
        <f t="shared" si="1"/>
        <v>6357</v>
      </c>
      <c r="B8834" s="29" t="s">
        <v>24680</v>
      </c>
      <c r="C8834" s="26" t="s">
        <v>23737</v>
      </c>
    </row>
    <row r="8835">
      <c r="A8835" s="9">
        <f t="shared" si="1"/>
        <v>6358</v>
      </c>
      <c r="B8835" s="8" t="s">
        <v>5529</v>
      </c>
      <c r="C8835" s="9" t="s">
        <v>1042</v>
      </c>
    </row>
    <row r="8836">
      <c r="A8836" s="9">
        <f t="shared" si="1"/>
        <v>6359</v>
      </c>
      <c r="B8836" s="5" t="s">
        <v>5530</v>
      </c>
      <c r="C8836" s="6" t="s">
        <v>610</v>
      </c>
    </row>
    <row r="8837">
      <c r="A8837" s="9">
        <f t="shared" si="1"/>
        <v>6360</v>
      </c>
      <c r="B8837" s="5" t="s">
        <v>5531</v>
      </c>
      <c r="C8837" s="6" t="s">
        <v>20</v>
      </c>
    </row>
    <row r="8838">
      <c r="A8838" s="9">
        <f t="shared" si="1"/>
        <v>6361</v>
      </c>
      <c r="B8838" s="8" t="s">
        <v>5532</v>
      </c>
      <c r="C8838" s="9" t="s">
        <v>121</v>
      </c>
    </row>
    <row r="8839">
      <c r="A8839" s="9">
        <f t="shared" si="1"/>
        <v>6362</v>
      </c>
      <c r="B8839" s="5" t="s">
        <v>5533</v>
      </c>
      <c r="C8839" s="6" t="s">
        <v>610</v>
      </c>
    </row>
    <row r="8840">
      <c r="A8840" s="9">
        <f t="shared" si="1"/>
        <v>6363</v>
      </c>
      <c r="B8840" s="8" t="s">
        <v>5534</v>
      </c>
      <c r="C8840" s="9" t="s">
        <v>728</v>
      </c>
    </row>
    <row r="8841">
      <c r="A8841" s="9">
        <f t="shared" si="1"/>
        <v>6364</v>
      </c>
      <c r="B8841" s="5" t="s">
        <v>5535</v>
      </c>
      <c r="C8841" s="6" t="s">
        <v>153</v>
      </c>
    </row>
    <row r="8842">
      <c r="A8842" s="9">
        <f t="shared" si="1"/>
        <v>6364</v>
      </c>
      <c r="B8842" s="5" t="s">
        <v>5535</v>
      </c>
      <c r="C8842" s="6" t="s">
        <v>23637</v>
      </c>
    </row>
    <row r="8843">
      <c r="A8843" s="9">
        <f t="shared" si="1"/>
        <v>6365</v>
      </c>
      <c r="B8843" s="5" t="s">
        <v>5536</v>
      </c>
      <c r="C8843" s="6" t="s">
        <v>780</v>
      </c>
    </row>
    <row r="8844">
      <c r="A8844" s="9">
        <f t="shared" si="1"/>
        <v>6366</v>
      </c>
      <c r="B8844" s="8" t="s">
        <v>5537</v>
      </c>
      <c r="C8844" s="9" t="s">
        <v>24</v>
      </c>
    </row>
    <row r="8845">
      <c r="A8845" s="9">
        <f t="shared" si="1"/>
        <v>6367</v>
      </c>
      <c r="B8845" s="8" t="s">
        <v>5538</v>
      </c>
      <c r="C8845" s="9" t="s">
        <v>8</v>
      </c>
    </row>
    <row r="8846">
      <c r="A8846" s="9">
        <f t="shared" si="1"/>
        <v>6368</v>
      </c>
      <c r="B8846" s="5" t="s">
        <v>5539</v>
      </c>
      <c r="C8846" s="6" t="s">
        <v>437</v>
      </c>
    </row>
    <row r="8847">
      <c r="A8847" s="9">
        <f t="shared" si="1"/>
        <v>6369</v>
      </c>
      <c r="B8847" s="5" t="s">
        <v>5540</v>
      </c>
      <c r="C8847" s="6" t="s">
        <v>603</v>
      </c>
    </row>
    <row r="8848">
      <c r="A8848" s="9">
        <f t="shared" si="1"/>
        <v>6370</v>
      </c>
      <c r="B8848" s="5" t="s">
        <v>5541</v>
      </c>
      <c r="C8848" s="6" t="s">
        <v>1450</v>
      </c>
    </row>
    <row r="8849">
      <c r="A8849" s="9">
        <f t="shared" si="1"/>
        <v>6370</v>
      </c>
      <c r="B8849" s="5" t="s">
        <v>5541</v>
      </c>
      <c r="C8849" s="6" t="s">
        <v>23628</v>
      </c>
    </row>
    <row r="8850">
      <c r="A8850" s="9">
        <f t="shared" si="1"/>
        <v>6371</v>
      </c>
      <c r="B8850" s="8" t="s">
        <v>5542</v>
      </c>
      <c r="C8850" s="9" t="s">
        <v>815</v>
      </c>
    </row>
    <row r="8851">
      <c r="A8851" s="9">
        <f t="shared" si="1"/>
        <v>6372</v>
      </c>
      <c r="B8851" s="8" t="s">
        <v>5543</v>
      </c>
      <c r="C8851" s="9" t="s">
        <v>60</v>
      </c>
    </row>
    <row r="8852">
      <c r="A8852" s="9">
        <f t="shared" si="1"/>
        <v>6373</v>
      </c>
      <c r="B8852" s="8" t="s">
        <v>5544</v>
      </c>
      <c r="C8852" s="9" t="s">
        <v>60</v>
      </c>
    </row>
    <row r="8853">
      <c r="A8853" s="9">
        <f t="shared" si="1"/>
        <v>6374</v>
      </c>
      <c r="B8853" s="5" t="s">
        <v>5545</v>
      </c>
      <c r="C8853" s="6" t="s">
        <v>367</v>
      </c>
    </row>
    <row r="8854">
      <c r="A8854" s="9">
        <f t="shared" si="1"/>
        <v>6375</v>
      </c>
      <c r="B8854" s="25" t="s">
        <v>24681</v>
      </c>
      <c r="C8854" s="26" t="s">
        <v>23748</v>
      </c>
    </row>
    <row r="8855">
      <c r="A8855" s="9">
        <f t="shared" si="1"/>
        <v>6376</v>
      </c>
      <c r="B8855" s="8" t="s">
        <v>5546</v>
      </c>
      <c r="C8855" s="9" t="s">
        <v>614</v>
      </c>
    </row>
    <row r="8856">
      <c r="A8856" s="9">
        <f t="shared" si="1"/>
        <v>6377</v>
      </c>
      <c r="B8856" s="5" t="s">
        <v>5547</v>
      </c>
      <c r="C8856" s="6" t="s">
        <v>467</v>
      </c>
    </row>
    <row r="8857">
      <c r="A8857" s="9">
        <f t="shared" si="1"/>
        <v>6377</v>
      </c>
      <c r="B8857" s="5" t="s">
        <v>5547</v>
      </c>
      <c r="C8857" s="6" t="s">
        <v>23628</v>
      </c>
    </row>
    <row r="8858">
      <c r="A8858" s="9">
        <f t="shared" si="1"/>
        <v>6378</v>
      </c>
      <c r="B8858" s="5" t="s">
        <v>5548</v>
      </c>
      <c r="C8858" s="6" t="s">
        <v>367</v>
      </c>
    </row>
    <row r="8859">
      <c r="A8859" s="9">
        <f t="shared" si="1"/>
        <v>6379</v>
      </c>
      <c r="B8859" s="8" t="s">
        <v>5549</v>
      </c>
      <c r="C8859" s="9" t="s">
        <v>40</v>
      </c>
    </row>
    <row r="8860">
      <c r="A8860" s="9">
        <f t="shared" si="1"/>
        <v>6380</v>
      </c>
      <c r="B8860" s="8" t="s">
        <v>5550</v>
      </c>
      <c r="C8860" s="9" t="s">
        <v>40</v>
      </c>
    </row>
    <row r="8861">
      <c r="A8861" s="9">
        <f t="shared" si="1"/>
        <v>6381</v>
      </c>
      <c r="B8861" s="8" t="s">
        <v>5551</v>
      </c>
      <c r="C8861" s="9" t="s">
        <v>399</v>
      </c>
    </row>
    <row r="8862">
      <c r="A8862" s="9">
        <f t="shared" si="1"/>
        <v>6382</v>
      </c>
      <c r="B8862" s="8" t="s">
        <v>5552</v>
      </c>
      <c r="C8862" s="9" t="s">
        <v>399</v>
      </c>
    </row>
    <row r="8863">
      <c r="A8863" s="9">
        <f t="shared" si="1"/>
        <v>6383</v>
      </c>
      <c r="B8863" s="8" t="s">
        <v>5553</v>
      </c>
      <c r="C8863" s="9" t="s">
        <v>399</v>
      </c>
    </row>
    <row r="8864">
      <c r="A8864" s="9">
        <f t="shared" si="1"/>
        <v>6384</v>
      </c>
      <c r="B8864" s="25" t="s">
        <v>24682</v>
      </c>
      <c r="C8864" s="26" t="s">
        <v>23817</v>
      </c>
    </row>
    <row r="8865">
      <c r="A8865" s="9">
        <f t="shared" si="1"/>
        <v>6385</v>
      </c>
      <c r="B8865" s="8" t="s">
        <v>5554</v>
      </c>
      <c r="C8865" s="9" t="s">
        <v>835</v>
      </c>
    </row>
    <row r="8866">
      <c r="A8866" s="9">
        <f t="shared" si="1"/>
        <v>6386</v>
      </c>
      <c r="B8866" s="8" t="s">
        <v>5555</v>
      </c>
      <c r="C8866" s="9" t="s">
        <v>399</v>
      </c>
    </row>
    <row r="8867">
      <c r="A8867" s="9">
        <f t="shared" si="1"/>
        <v>6387</v>
      </c>
      <c r="B8867" s="5" t="s">
        <v>5556</v>
      </c>
      <c r="C8867" s="6" t="s">
        <v>74</v>
      </c>
    </row>
    <row r="8868">
      <c r="A8868" s="9">
        <f t="shared" si="1"/>
        <v>6388</v>
      </c>
      <c r="B8868" s="5" t="s">
        <v>5557</v>
      </c>
      <c r="C8868" s="6" t="s">
        <v>12</v>
      </c>
    </row>
    <row r="8869">
      <c r="A8869" s="9">
        <f t="shared" si="1"/>
        <v>6389</v>
      </c>
      <c r="B8869" s="5" t="s">
        <v>5558</v>
      </c>
      <c r="C8869" s="6" t="s">
        <v>610</v>
      </c>
    </row>
    <row r="8870">
      <c r="A8870" s="9">
        <f t="shared" si="1"/>
        <v>6389</v>
      </c>
      <c r="B8870" s="8" t="s">
        <v>5558</v>
      </c>
      <c r="C8870" s="9" t="s">
        <v>733</v>
      </c>
    </row>
    <row r="8871">
      <c r="A8871" s="9">
        <f t="shared" si="1"/>
        <v>6390</v>
      </c>
      <c r="B8871" s="8" t="s">
        <v>5559</v>
      </c>
      <c r="C8871" s="9" t="s">
        <v>733</v>
      </c>
    </row>
    <row r="8872">
      <c r="A8872" s="9">
        <f t="shared" si="1"/>
        <v>6391</v>
      </c>
      <c r="B8872" s="8" t="s">
        <v>5560</v>
      </c>
      <c r="C8872" s="9" t="s">
        <v>733</v>
      </c>
    </row>
    <row r="8873">
      <c r="A8873" s="9">
        <f t="shared" si="1"/>
        <v>6392</v>
      </c>
      <c r="B8873" s="5" t="s">
        <v>5561</v>
      </c>
      <c r="C8873" s="6" t="s">
        <v>437</v>
      </c>
    </row>
    <row r="8874">
      <c r="A8874" s="9">
        <f t="shared" si="1"/>
        <v>6393</v>
      </c>
      <c r="B8874" s="8" t="s">
        <v>5562</v>
      </c>
      <c r="C8874" s="9" t="s">
        <v>399</v>
      </c>
    </row>
    <row r="8875">
      <c r="A8875" s="9">
        <f t="shared" si="1"/>
        <v>6394</v>
      </c>
      <c r="B8875" s="25" t="s">
        <v>24683</v>
      </c>
      <c r="C8875" s="26" t="s">
        <v>4721</v>
      </c>
    </row>
    <row r="8876">
      <c r="A8876" s="9">
        <f t="shared" si="1"/>
        <v>6395</v>
      </c>
      <c r="B8876" s="8" t="s">
        <v>5563</v>
      </c>
      <c r="C8876" s="6" t="s">
        <v>60</v>
      </c>
    </row>
    <row r="8877">
      <c r="A8877" s="9">
        <f t="shared" si="1"/>
        <v>6395</v>
      </c>
      <c r="B8877" s="8" t="s">
        <v>5563</v>
      </c>
      <c r="C8877" s="9" t="s">
        <v>162</v>
      </c>
    </row>
    <row r="8878">
      <c r="A8878" s="9">
        <f t="shared" si="1"/>
        <v>6395</v>
      </c>
      <c r="B8878" s="8" t="s">
        <v>5563</v>
      </c>
      <c r="C8878" s="9" t="s">
        <v>24</v>
      </c>
    </row>
    <row r="8879">
      <c r="A8879" s="9">
        <f t="shared" si="1"/>
        <v>6395</v>
      </c>
      <c r="B8879" s="8" t="s">
        <v>5563</v>
      </c>
      <c r="C8879" s="9" t="s">
        <v>650</v>
      </c>
    </row>
    <row r="8880">
      <c r="A8880" s="9">
        <f t="shared" si="1"/>
        <v>6396</v>
      </c>
      <c r="B8880" s="8" t="s">
        <v>5564</v>
      </c>
      <c r="C8880" s="9" t="s">
        <v>733</v>
      </c>
    </row>
    <row r="8881">
      <c r="A8881" s="9">
        <f t="shared" si="1"/>
        <v>6397</v>
      </c>
      <c r="B8881" s="5" t="s">
        <v>5565</v>
      </c>
      <c r="C8881" s="6" t="s">
        <v>80</v>
      </c>
    </row>
    <row r="8882">
      <c r="A8882" s="9">
        <f t="shared" si="1"/>
        <v>6398</v>
      </c>
      <c r="B8882" s="8" t="s">
        <v>5566</v>
      </c>
      <c r="C8882" s="6" t="s">
        <v>60</v>
      </c>
    </row>
    <row r="8883">
      <c r="A8883" s="9">
        <f t="shared" si="1"/>
        <v>6399</v>
      </c>
      <c r="B8883" s="5" t="s">
        <v>5567</v>
      </c>
      <c r="C8883" s="6" t="s">
        <v>555</v>
      </c>
    </row>
    <row r="8884">
      <c r="A8884" s="9">
        <f t="shared" si="1"/>
        <v>6400</v>
      </c>
      <c r="B8884" s="8" t="s">
        <v>5568</v>
      </c>
      <c r="C8884" s="9" t="s">
        <v>56</v>
      </c>
    </row>
    <row r="8885">
      <c r="A8885" s="9">
        <f t="shared" si="1"/>
        <v>6400</v>
      </c>
      <c r="B8885" s="8" t="s">
        <v>5568</v>
      </c>
      <c r="C8885" s="9" t="s">
        <v>60</v>
      </c>
    </row>
    <row r="8886">
      <c r="A8886" s="9">
        <f t="shared" si="1"/>
        <v>6400</v>
      </c>
      <c r="B8886" s="8" t="s">
        <v>5568</v>
      </c>
      <c r="C8886" s="9" t="s">
        <v>142</v>
      </c>
    </row>
    <row r="8887">
      <c r="A8887" s="9">
        <f t="shared" si="1"/>
        <v>6401</v>
      </c>
      <c r="B8887" s="5" t="s">
        <v>5569</v>
      </c>
      <c r="C8887" s="6" t="s">
        <v>681</v>
      </c>
    </row>
    <row r="8888">
      <c r="A8888" s="9">
        <f t="shared" si="1"/>
        <v>6402</v>
      </c>
      <c r="B8888" s="8" t="s">
        <v>5570</v>
      </c>
      <c r="C8888" s="9" t="s">
        <v>1334</v>
      </c>
    </row>
    <row r="8889">
      <c r="A8889" s="9">
        <f t="shared" si="1"/>
        <v>6403</v>
      </c>
      <c r="B8889" s="5" t="s">
        <v>5571</v>
      </c>
      <c r="C8889" s="6" t="s">
        <v>1360</v>
      </c>
    </row>
    <row r="8890">
      <c r="A8890" s="9">
        <f t="shared" si="1"/>
        <v>6404</v>
      </c>
      <c r="B8890" s="5" t="s">
        <v>5572</v>
      </c>
      <c r="C8890" s="6" t="s">
        <v>1360</v>
      </c>
    </row>
    <row r="8891">
      <c r="A8891" s="9">
        <f t="shared" si="1"/>
        <v>6405</v>
      </c>
      <c r="B8891" s="5" t="s">
        <v>5573</v>
      </c>
      <c r="C8891" s="6" t="s">
        <v>6</v>
      </c>
    </row>
    <row r="8892">
      <c r="A8892" s="9">
        <f t="shared" si="1"/>
        <v>6406</v>
      </c>
      <c r="B8892" s="5" t="s">
        <v>5574</v>
      </c>
      <c r="C8892" s="6" t="s">
        <v>1360</v>
      </c>
    </row>
    <row r="8893">
      <c r="A8893" s="9">
        <f t="shared" si="1"/>
        <v>6407</v>
      </c>
      <c r="B8893" s="5" t="s">
        <v>5575</v>
      </c>
      <c r="C8893" s="6" t="s">
        <v>1360</v>
      </c>
    </row>
    <row r="8894">
      <c r="A8894" s="9">
        <f t="shared" si="1"/>
        <v>6408</v>
      </c>
      <c r="B8894" s="51" t="s">
        <v>24684</v>
      </c>
      <c r="C8894" s="26" t="s">
        <v>1316</v>
      </c>
    </row>
    <row r="8895">
      <c r="A8895" s="9">
        <f t="shared" si="1"/>
        <v>6409</v>
      </c>
      <c r="B8895" s="45" t="s">
        <v>24685</v>
      </c>
      <c r="C8895" s="26" t="s">
        <v>1316</v>
      </c>
    </row>
    <row r="8896">
      <c r="A8896" s="9">
        <f t="shared" si="1"/>
        <v>6410</v>
      </c>
      <c r="B8896" s="5" t="s">
        <v>5576</v>
      </c>
      <c r="C8896" s="6" t="s">
        <v>1360</v>
      </c>
    </row>
    <row r="8897">
      <c r="A8897" s="9">
        <f t="shared" si="1"/>
        <v>6411</v>
      </c>
      <c r="B8897" s="5" t="s">
        <v>5577</v>
      </c>
      <c r="C8897" s="6" t="s">
        <v>1316</v>
      </c>
    </row>
    <row r="8898">
      <c r="A8898" s="9">
        <f t="shared" si="1"/>
        <v>6412</v>
      </c>
      <c r="B8898" s="5" t="s">
        <v>5578</v>
      </c>
      <c r="C8898" s="6" t="s">
        <v>1316</v>
      </c>
    </row>
    <row r="8899">
      <c r="A8899" s="9">
        <f t="shared" si="1"/>
        <v>6413</v>
      </c>
      <c r="B8899" s="5" t="s">
        <v>5579</v>
      </c>
      <c r="C8899" s="6" t="s">
        <v>1316</v>
      </c>
    </row>
    <row r="8900">
      <c r="A8900" s="9">
        <f t="shared" si="1"/>
        <v>6414</v>
      </c>
      <c r="B8900" s="5" t="s">
        <v>5580</v>
      </c>
      <c r="C8900" s="6" t="s">
        <v>1316</v>
      </c>
    </row>
    <row r="8901">
      <c r="A8901" s="9">
        <f t="shared" si="1"/>
        <v>6415</v>
      </c>
      <c r="B8901" s="5" t="s">
        <v>5581</v>
      </c>
      <c r="C8901" s="6" t="s">
        <v>1360</v>
      </c>
    </row>
    <row r="8902">
      <c r="A8902" s="9">
        <f t="shared" si="1"/>
        <v>6416</v>
      </c>
      <c r="B8902" s="5" t="s">
        <v>5582</v>
      </c>
      <c r="C8902" s="6" t="s">
        <v>1316</v>
      </c>
    </row>
    <row r="8903">
      <c r="A8903" s="9">
        <f t="shared" si="1"/>
        <v>6417</v>
      </c>
      <c r="B8903" s="5" t="s">
        <v>5583</v>
      </c>
      <c r="C8903" s="6" t="s">
        <v>1316</v>
      </c>
    </row>
    <row r="8904">
      <c r="A8904" s="9">
        <f t="shared" si="1"/>
        <v>6418</v>
      </c>
      <c r="B8904" s="5" t="s">
        <v>5584</v>
      </c>
      <c r="C8904" s="6" t="s">
        <v>1316</v>
      </c>
    </row>
    <row r="8905">
      <c r="A8905" s="9">
        <f t="shared" si="1"/>
        <v>6419</v>
      </c>
      <c r="B8905" s="5" t="s">
        <v>5585</v>
      </c>
      <c r="C8905" s="6" t="s">
        <v>1316</v>
      </c>
    </row>
    <row r="8906">
      <c r="A8906" s="9">
        <f t="shared" si="1"/>
        <v>6420</v>
      </c>
      <c r="B8906" s="5" t="s">
        <v>5586</v>
      </c>
      <c r="C8906" s="6" t="s">
        <v>1316</v>
      </c>
    </row>
    <row r="8907">
      <c r="A8907" s="9">
        <f t="shared" si="1"/>
        <v>6421</v>
      </c>
      <c r="B8907" s="5" t="s">
        <v>5587</v>
      </c>
      <c r="C8907" s="6" t="s">
        <v>1316</v>
      </c>
    </row>
    <row r="8908">
      <c r="A8908" s="9">
        <f t="shared" si="1"/>
        <v>6422</v>
      </c>
      <c r="B8908" s="5" t="s">
        <v>5588</v>
      </c>
      <c r="C8908" s="6" t="s">
        <v>1316</v>
      </c>
    </row>
    <row r="8909">
      <c r="A8909" s="9">
        <f t="shared" si="1"/>
        <v>6423</v>
      </c>
      <c r="B8909" s="5" t="s">
        <v>5589</v>
      </c>
      <c r="C8909" s="6" t="s">
        <v>1316</v>
      </c>
    </row>
    <row r="8910">
      <c r="A8910" s="9">
        <f t="shared" si="1"/>
        <v>6424</v>
      </c>
      <c r="B8910" s="5" t="s">
        <v>5590</v>
      </c>
      <c r="C8910" s="6" t="s">
        <v>1316</v>
      </c>
    </row>
    <row r="8911">
      <c r="A8911" s="9">
        <f t="shared" si="1"/>
        <v>6425</v>
      </c>
      <c r="B8911" s="45" t="s">
        <v>24686</v>
      </c>
      <c r="C8911" s="26" t="s">
        <v>1316</v>
      </c>
    </row>
    <row r="8912">
      <c r="A8912" s="9">
        <f t="shared" si="1"/>
        <v>6426</v>
      </c>
      <c r="B8912" s="5" t="s">
        <v>5591</v>
      </c>
      <c r="C8912" s="6" t="s">
        <v>1316</v>
      </c>
    </row>
    <row r="8913">
      <c r="A8913" s="9">
        <f t="shared" si="1"/>
        <v>6427</v>
      </c>
      <c r="B8913" s="5" t="s">
        <v>5592</v>
      </c>
      <c r="C8913" s="6" t="s">
        <v>1316</v>
      </c>
    </row>
    <row r="8914">
      <c r="A8914" s="9">
        <f t="shared" si="1"/>
        <v>6428</v>
      </c>
      <c r="B8914" s="5" t="s">
        <v>5593</v>
      </c>
      <c r="C8914" s="6" t="s">
        <v>1316</v>
      </c>
    </row>
    <row r="8915">
      <c r="A8915" s="9">
        <f t="shared" si="1"/>
        <v>6429</v>
      </c>
      <c r="B8915" s="5" t="s">
        <v>5594</v>
      </c>
      <c r="C8915" s="6" t="s">
        <v>1316</v>
      </c>
    </row>
    <row r="8916">
      <c r="A8916" s="9">
        <f t="shared" si="1"/>
        <v>6430</v>
      </c>
      <c r="B8916" s="5" t="s">
        <v>5595</v>
      </c>
      <c r="C8916" s="6" t="s">
        <v>1316</v>
      </c>
    </row>
    <row r="8917">
      <c r="A8917" s="9">
        <f t="shared" si="1"/>
        <v>6431</v>
      </c>
      <c r="B8917" s="5" t="s">
        <v>5596</v>
      </c>
      <c r="C8917" s="6" t="s">
        <v>1316</v>
      </c>
    </row>
    <row r="8918">
      <c r="A8918" s="9">
        <f t="shared" si="1"/>
        <v>6432</v>
      </c>
      <c r="B8918" s="5" t="s">
        <v>5597</v>
      </c>
      <c r="C8918" s="6" t="s">
        <v>1360</v>
      </c>
    </row>
    <row r="8919">
      <c r="A8919" s="9">
        <f t="shared" si="1"/>
        <v>6433</v>
      </c>
      <c r="B8919" s="5" t="s">
        <v>5598</v>
      </c>
      <c r="C8919" s="6" t="s">
        <v>393</v>
      </c>
    </row>
    <row r="8920">
      <c r="A8920" s="9">
        <f t="shared" si="1"/>
        <v>6434</v>
      </c>
      <c r="B8920" s="5" t="s">
        <v>5599</v>
      </c>
      <c r="C8920" s="6" t="s">
        <v>1360</v>
      </c>
    </row>
    <row r="8921">
      <c r="A8921" s="9">
        <f t="shared" si="1"/>
        <v>6435</v>
      </c>
      <c r="B8921" s="5" t="s">
        <v>5600</v>
      </c>
      <c r="C8921" s="6" t="s">
        <v>1360</v>
      </c>
    </row>
    <row r="8922">
      <c r="A8922" s="9">
        <f t="shared" si="1"/>
        <v>6436</v>
      </c>
      <c r="B8922" s="5" t="s">
        <v>5601</v>
      </c>
      <c r="C8922" s="6" t="s">
        <v>1316</v>
      </c>
    </row>
    <row r="8923">
      <c r="A8923" s="9">
        <f t="shared" si="1"/>
        <v>6437</v>
      </c>
      <c r="B8923" s="5" t="s">
        <v>5602</v>
      </c>
      <c r="C8923" s="6" t="s">
        <v>1360</v>
      </c>
    </row>
    <row r="8924">
      <c r="A8924" s="9">
        <f t="shared" si="1"/>
        <v>6438</v>
      </c>
      <c r="B8924" s="25" t="s">
        <v>24687</v>
      </c>
      <c r="C8924" s="26" t="s">
        <v>23748</v>
      </c>
    </row>
    <row r="8925">
      <c r="A8925" s="9">
        <f t="shared" si="1"/>
        <v>6438</v>
      </c>
      <c r="B8925" s="25" t="s">
        <v>24687</v>
      </c>
      <c r="C8925" s="26" t="s">
        <v>7783</v>
      </c>
    </row>
    <row r="8926">
      <c r="A8926" s="9">
        <f t="shared" si="1"/>
        <v>6439</v>
      </c>
      <c r="B8926" s="8" t="s">
        <v>5603</v>
      </c>
      <c r="C8926" s="6" t="s">
        <v>553</v>
      </c>
    </row>
    <row r="8927">
      <c r="A8927" s="9">
        <f t="shared" si="1"/>
        <v>6439</v>
      </c>
      <c r="B8927" s="8" t="s">
        <v>5603</v>
      </c>
      <c r="C8927" s="6" t="s">
        <v>150</v>
      </c>
    </row>
    <row r="8928">
      <c r="A8928" s="9">
        <f t="shared" si="1"/>
        <v>6439</v>
      </c>
      <c r="B8928" s="8" t="s">
        <v>5603</v>
      </c>
      <c r="C8928" s="9" t="s">
        <v>60</v>
      </c>
    </row>
    <row r="8929">
      <c r="A8929" s="9">
        <f t="shared" si="1"/>
        <v>6439</v>
      </c>
      <c r="B8929" s="8" t="s">
        <v>5603</v>
      </c>
      <c r="C8929" s="6" t="s">
        <v>23637</v>
      </c>
    </row>
    <row r="8930">
      <c r="A8930" s="9">
        <f t="shared" si="1"/>
        <v>6440</v>
      </c>
      <c r="B8930" s="8" t="s">
        <v>5604</v>
      </c>
      <c r="C8930" s="9" t="s">
        <v>83</v>
      </c>
    </row>
    <row r="8931">
      <c r="A8931" s="9">
        <f t="shared" si="1"/>
        <v>6441</v>
      </c>
      <c r="B8931" s="5" t="s">
        <v>5605</v>
      </c>
      <c r="C8931" s="6" t="s">
        <v>20</v>
      </c>
    </row>
    <row r="8932">
      <c r="A8932" s="9">
        <f t="shared" si="1"/>
        <v>6442</v>
      </c>
      <c r="B8932" s="5" t="s">
        <v>5606</v>
      </c>
      <c r="C8932" s="6" t="s">
        <v>328</v>
      </c>
    </row>
    <row r="8933">
      <c r="A8933" s="9">
        <f t="shared" si="1"/>
        <v>6442</v>
      </c>
      <c r="B8933" s="5" t="s">
        <v>5606</v>
      </c>
      <c r="C8933" s="6" t="s">
        <v>326</v>
      </c>
    </row>
    <row r="8934">
      <c r="A8934" s="9">
        <f t="shared" si="1"/>
        <v>6442</v>
      </c>
      <c r="B8934" s="5" t="s">
        <v>5606</v>
      </c>
      <c r="C8934" s="6" t="s">
        <v>23637</v>
      </c>
    </row>
    <row r="8935">
      <c r="A8935" s="9">
        <f t="shared" si="1"/>
        <v>6443</v>
      </c>
      <c r="B8935" s="5" t="s">
        <v>5607</v>
      </c>
      <c r="C8935" s="6" t="s">
        <v>946</v>
      </c>
    </row>
    <row r="8936">
      <c r="A8936" s="9">
        <f t="shared" si="1"/>
        <v>6444</v>
      </c>
      <c r="B8936" s="5" t="s">
        <v>5608</v>
      </c>
      <c r="C8936" s="6" t="s">
        <v>1585</v>
      </c>
    </row>
    <row r="8937">
      <c r="A8937" s="9">
        <f t="shared" si="1"/>
        <v>6445</v>
      </c>
      <c r="B8937" s="5" t="s">
        <v>5609</v>
      </c>
      <c r="C8937" s="6" t="s">
        <v>196</v>
      </c>
    </row>
    <row r="8938">
      <c r="A8938" s="9">
        <f t="shared" si="1"/>
        <v>6445</v>
      </c>
      <c r="B8938" s="5" t="s">
        <v>5609</v>
      </c>
      <c r="C8938" s="6" t="s">
        <v>23637</v>
      </c>
    </row>
    <row r="8939">
      <c r="A8939" s="9">
        <f t="shared" si="1"/>
        <v>6446</v>
      </c>
      <c r="B8939" s="5" t="s">
        <v>5610</v>
      </c>
      <c r="C8939" s="6" t="s">
        <v>179</v>
      </c>
    </row>
    <row r="8940">
      <c r="A8940" s="9">
        <f t="shared" si="1"/>
        <v>6446</v>
      </c>
      <c r="B8940" s="5" t="s">
        <v>5610</v>
      </c>
      <c r="C8940" s="6" t="s">
        <v>23637</v>
      </c>
    </row>
    <row r="8941">
      <c r="A8941" s="9">
        <f t="shared" si="1"/>
        <v>6447</v>
      </c>
      <c r="B8941" s="5" t="s">
        <v>5611</v>
      </c>
      <c r="C8941" s="6" t="s">
        <v>946</v>
      </c>
    </row>
    <row r="8942">
      <c r="A8942" s="9">
        <f t="shared" si="1"/>
        <v>6448</v>
      </c>
      <c r="B8942" s="29" t="s">
        <v>24688</v>
      </c>
      <c r="C8942" s="26" t="s">
        <v>23636</v>
      </c>
    </row>
    <row r="8943">
      <c r="A8943" s="9">
        <f t="shared" si="1"/>
        <v>6449</v>
      </c>
      <c r="B8943" s="8" t="s">
        <v>5612</v>
      </c>
      <c r="C8943" s="6" t="s">
        <v>5613</v>
      </c>
    </row>
    <row r="8944">
      <c r="A8944" s="9">
        <f t="shared" si="1"/>
        <v>6449</v>
      </c>
      <c r="B8944" s="8" t="s">
        <v>5612</v>
      </c>
      <c r="C8944" s="6" t="s">
        <v>23637</v>
      </c>
    </row>
    <row r="8945">
      <c r="A8945" s="9">
        <f t="shared" si="1"/>
        <v>6450</v>
      </c>
      <c r="B8945" s="5" t="s">
        <v>5614</v>
      </c>
      <c r="C8945" s="6" t="s">
        <v>196</v>
      </c>
    </row>
    <row r="8946">
      <c r="A8946" s="9">
        <f t="shared" si="1"/>
        <v>6450</v>
      </c>
      <c r="B8946" s="5" t="s">
        <v>5614</v>
      </c>
      <c r="C8946" s="6" t="s">
        <v>23637</v>
      </c>
    </row>
    <row r="8947">
      <c r="A8947" s="9">
        <f t="shared" si="1"/>
        <v>6451</v>
      </c>
      <c r="B8947" s="5" t="s">
        <v>5615</v>
      </c>
      <c r="C8947" s="6" t="s">
        <v>109</v>
      </c>
    </row>
    <row r="8948">
      <c r="A8948" s="9">
        <f t="shared" si="1"/>
        <v>6451</v>
      </c>
      <c r="B8948" s="5" t="s">
        <v>5615</v>
      </c>
      <c r="C8948" s="6" t="s">
        <v>142</v>
      </c>
    </row>
    <row r="8949">
      <c r="A8949" s="9">
        <f t="shared" si="1"/>
        <v>6451</v>
      </c>
      <c r="B8949" s="5" t="s">
        <v>5615</v>
      </c>
      <c r="C8949" s="6" t="s">
        <v>162</v>
      </c>
    </row>
    <row r="8950">
      <c r="A8950" s="9">
        <f t="shared" si="1"/>
        <v>6451</v>
      </c>
      <c r="B8950" s="5" t="s">
        <v>5615</v>
      </c>
      <c r="C8950" s="6" t="s">
        <v>25</v>
      </c>
    </row>
    <row r="8951">
      <c r="A8951" s="9">
        <f t="shared" si="1"/>
        <v>6452</v>
      </c>
      <c r="B8951" s="8" t="s">
        <v>5616</v>
      </c>
      <c r="C8951" s="9" t="s">
        <v>60</v>
      </c>
    </row>
    <row r="8952">
      <c r="A8952" s="9">
        <f t="shared" si="1"/>
        <v>6453</v>
      </c>
      <c r="B8952" s="12" t="s">
        <v>5617</v>
      </c>
      <c r="C8952" s="13" t="s">
        <v>420</v>
      </c>
    </row>
    <row r="8953">
      <c r="A8953" s="9">
        <f t="shared" si="1"/>
        <v>6453</v>
      </c>
      <c r="B8953" s="12" t="s">
        <v>5617</v>
      </c>
      <c r="C8953" s="6" t="s">
        <v>23672</v>
      </c>
    </row>
    <row r="8954">
      <c r="A8954" s="9">
        <f t="shared" si="1"/>
        <v>6454</v>
      </c>
      <c r="B8954" s="5" t="s">
        <v>5618</v>
      </c>
      <c r="C8954" s="6" t="s">
        <v>1620</v>
      </c>
    </row>
    <row r="8955">
      <c r="A8955" s="9">
        <f t="shared" si="1"/>
        <v>6455</v>
      </c>
      <c r="B8955" s="5" t="s">
        <v>5619</v>
      </c>
      <c r="C8955" s="6" t="s">
        <v>798</v>
      </c>
    </row>
    <row r="8956">
      <c r="A8956" s="9">
        <f t="shared" si="1"/>
        <v>6455</v>
      </c>
      <c r="B8956" s="5" t="s">
        <v>5619</v>
      </c>
      <c r="C8956" s="6" t="s">
        <v>23628</v>
      </c>
    </row>
    <row r="8957">
      <c r="A8957" s="9">
        <f t="shared" si="1"/>
        <v>6456</v>
      </c>
      <c r="B8957" s="8" t="s">
        <v>5620</v>
      </c>
      <c r="C8957" s="9" t="s">
        <v>650</v>
      </c>
    </row>
    <row r="8958">
      <c r="A8958" s="9">
        <f t="shared" si="1"/>
        <v>6457</v>
      </c>
      <c r="B8958" s="5" t="s">
        <v>5621</v>
      </c>
      <c r="C8958" s="6" t="s">
        <v>109</v>
      </c>
    </row>
    <row r="8959">
      <c r="A8959" s="9">
        <f t="shared" si="1"/>
        <v>6457</v>
      </c>
      <c r="B8959" s="5" t="s">
        <v>5621</v>
      </c>
      <c r="C8959" s="6" t="s">
        <v>313</v>
      </c>
    </row>
    <row r="8960">
      <c r="A8960" s="9">
        <f t="shared" si="1"/>
        <v>6458</v>
      </c>
      <c r="B8960" s="8" t="s">
        <v>5622</v>
      </c>
      <c r="C8960" s="9" t="s">
        <v>530</v>
      </c>
    </row>
    <row r="8961">
      <c r="A8961" s="9">
        <f t="shared" si="1"/>
        <v>6459</v>
      </c>
      <c r="B8961" s="5" t="s">
        <v>5623</v>
      </c>
      <c r="C8961" s="6" t="s">
        <v>59</v>
      </c>
    </row>
    <row r="8962">
      <c r="A8962" s="9">
        <f t="shared" si="1"/>
        <v>6460</v>
      </c>
      <c r="B8962" s="8" t="s">
        <v>5624</v>
      </c>
      <c r="C8962" s="9" t="s">
        <v>142</v>
      </c>
    </row>
    <row r="8963">
      <c r="A8963" s="9">
        <f t="shared" si="1"/>
        <v>6460</v>
      </c>
      <c r="B8963" s="8" t="s">
        <v>5624</v>
      </c>
      <c r="C8963" s="9" t="s">
        <v>60</v>
      </c>
    </row>
    <row r="8964">
      <c r="A8964" s="9">
        <f t="shared" si="1"/>
        <v>6460</v>
      </c>
      <c r="B8964" s="8" t="s">
        <v>5624</v>
      </c>
      <c r="C8964" s="9" t="s">
        <v>162</v>
      </c>
    </row>
    <row r="8965">
      <c r="A8965" s="9">
        <f t="shared" si="1"/>
        <v>6461</v>
      </c>
      <c r="B8965" s="8" t="s">
        <v>5625</v>
      </c>
      <c r="C8965" s="9" t="s">
        <v>22</v>
      </c>
    </row>
    <row r="8966">
      <c r="A8966" s="9">
        <f t="shared" si="1"/>
        <v>6461</v>
      </c>
      <c r="B8966" s="8" t="s">
        <v>5625</v>
      </c>
      <c r="C8966" s="9" t="s">
        <v>25</v>
      </c>
    </row>
    <row r="8967">
      <c r="A8967" s="9">
        <f t="shared" si="1"/>
        <v>6461</v>
      </c>
      <c r="B8967" s="8" t="s">
        <v>5625</v>
      </c>
      <c r="C8967" s="9" t="s">
        <v>24</v>
      </c>
    </row>
    <row r="8968">
      <c r="A8968" s="9">
        <f t="shared" si="1"/>
        <v>6461</v>
      </c>
      <c r="B8968" s="8" t="s">
        <v>5625</v>
      </c>
      <c r="C8968" s="9" t="s">
        <v>162</v>
      </c>
    </row>
    <row r="8969">
      <c r="A8969" s="9">
        <f t="shared" si="1"/>
        <v>6461</v>
      </c>
      <c r="B8969" s="8" t="s">
        <v>5625</v>
      </c>
      <c r="C8969" s="9" t="s">
        <v>142</v>
      </c>
    </row>
    <row r="8970">
      <c r="A8970" s="9">
        <f t="shared" si="1"/>
        <v>6462</v>
      </c>
      <c r="B8970" s="8" t="s">
        <v>5626</v>
      </c>
      <c r="C8970" s="6" t="s">
        <v>60</v>
      </c>
    </row>
    <row r="8971">
      <c r="A8971" s="9">
        <f t="shared" si="1"/>
        <v>6462</v>
      </c>
      <c r="B8971" s="8" t="s">
        <v>5626</v>
      </c>
      <c r="C8971" s="9" t="s">
        <v>25</v>
      </c>
    </row>
    <row r="8972">
      <c r="A8972" s="9">
        <f t="shared" si="1"/>
        <v>6462</v>
      </c>
      <c r="B8972" s="8" t="s">
        <v>5626</v>
      </c>
      <c r="C8972" s="9" t="s">
        <v>24</v>
      </c>
    </row>
    <row r="8973">
      <c r="A8973" s="9">
        <f t="shared" si="1"/>
        <v>6463</v>
      </c>
      <c r="B8973" s="29" t="s">
        <v>24689</v>
      </c>
      <c r="C8973" s="26" t="s">
        <v>23636</v>
      </c>
    </row>
    <row r="8974">
      <c r="A8974" s="9">
        <f t="shared" si="1"/>
        <v>6464</v>
      </c>
      <c r="B8974" s="5" t="s">
        <v>5627</v>
      </c>
      <c r="C8974" s="6" t="s">
        <v>1620</v>
      </c>
    </row>
    <row r="8975">
      <c r="A8975" s="9">
        <f t="shared" si="1"/>
        <v>6465</v>
      </c>
      <c r="B8975" s="5" t="s">
        <v>5628</v>
      </c>
      <c r="C8975" s="6" t="s">
        <v>336</v>
      </c>
    </row>
    <row r="8976">
      <c r="A8976" s="9">
        <f t="shared" si="1"/>
        <v>6465</v>
      </c>
      <c r="B8976" s="5" t="s">
        <v>5628</v>
      </c>
      <c r="C8976" s="6" t="s">
        <v>553</v>
      </c>
    </row>
    <row r="8977">
      <c r="A8977" s="9">
        <f t="shared" si="1"/>
        <v>6465</v>
      </c>
      <c r="B8977" s="5" t="s">
        <v>5628</v>
      </c>
      <c r="C8977" s="6" t="s">
        <v>23637</v>
      </c>
    </row>
    <row r="8978">
      <c r="A8978" s="9">
        <f t="shared" si="1"/>
        <v>6466</v>
      </c>
      <c r="B8978" s="8" t="s">
        <v>5629</v>
      </c>
      <c r="C8978" s="9" t="s">
        <v>60</v>
      </c>
    </row>
    <row r="8979">
      <c r="A8979" s="9">
        <f t="shared" si="1"/>
        <v>6466</v>
      </c>
      <c r="B8979" s="8" t="s">
        <v>5629</v>
      </c>
      <c r="C8979" s="9" t="s">
        <v>22</v>
      </c>
    </row>
    <row r="8980">
      <c r="A8980" s="9">
        <f t="shared" si="1"/>
        <v>6466</v>
      </c>
      <c r="B8980" s="8" t="s">
        <v>5629</v>
      </c>
      <c r="C8980" s="9" t="s">
        <v>24</v>
      </c>
    </row>
    <row r="8981">
      <c r="A8981" s="9">
        <f t="shared" si="1"/>
        <v>6466</v>
      </c>
      <c r="B8981" s="8" t="s">
        <v>5629</v>
      </c>
      <c r="C8981" s="9" t="s">
        <v>25</v>
      </c>
    </row>
    <row r="8982">
      <c r="A8982" s="9">
        <f t="shared" si="1"/>
        <v>6467</v>
      </c>
      <c r="B8982" s="8" t="s">
        <v>5630</v>
      </c>
      <c r="C8982" s="9" t="s">
        <v>60</v>
      </c>
    </row>
    <row r="8983">
      <c r="A8983" s="9">
        <f t="shared" si="1"/>
        <v>6467</v>
      </c>
      <c r="B8983" s="8" t="s">
        <v>5630</v>
      </c>
      <c r="C8983" s="9" t="s">
        <v>25</v>
      </c>
    </row>
    <row r="8984">
      <c r="A8984" s="9">
        <f t="shared" si="1"/>
        <v>6468</v>
      </c>
      <c r="B8984" s="8" t="s">
        <v>5631</v>
      </c>
      <c r="C8984" s="9" t="s">
        <v>60</v>
      </c>
    </row>
    <row r="8985">
      <c r="A8985" s="9">
        <f t="shared" si="1"/>
        <v>6468</v>
      </c>
      <c r="B8985" s="8" t="s">
        <v>5631</v>
      </c>
      <c r="C8985" s="9" t="s">
        <v>162</v>
      </c>
    </row>
    <row r="8986">
      <c r="A8986" s="9">
        <f t="shared" si="1"/>
        <v>6468</v>
      </c>
      <c r="B8986" s="8" t="s">
        <v>5631</v>
      </c>
      <c r="C8986" s="9" t="s">
        <v>142</v>
      </c>
    </row>
    <row r="8987">
      <c r="A8987" s="9">
        <f t="shared" si="1"/>
        <v>6469</v>
      </c>
      <c r="B8987" s="8" t="s">
        <v>5632</v>
      </c>
      <c r="C8987" s="9" t="s">
        <v>142</v>
      </c>
    </row>
    <row r="8988">
      <c r="A8988" s="9">
        <f t="shared" si="1"/>
        <v>6469</v>
      </c>
      <c r="B8988" s="8" t="s">
        <v>5632</v>
      </c>
      <c r="C8988" s="9" t="s">
        <v>60</v>
      </c>
    </row>
    <row r="8989">
      <c r="A8989" s="9">
        <f t="shared" si="1"/>
        <v>6469</v>
      </c>
      <c r="B8989" s="8" t="s">
        <v>5632</v>
      </c>
      <c r="C8989" s="9" t="s">
        <v>162</v>
      </c>
    </row>
    <row r="8990">
      <c r="A8990" s="9">
        <f t="shared" si="1"/>
        <v>6470</v>
      </c>
      <c r="B8990" s="8" t="s">
        <v>5633</v>
      </c>
      <c r="C8990" s="9" t="s">
        <v>60</v>
      </c>
    </row>
    <row r="8991">
      <c r="A8991" s="9">
        <f t="shared" si="1"/>
        <v>6470</v>
      </c>
      <c r="B8991" s="8" t="s">
        <v>5633</v>
      </c>
      <c r="C8991" s="9" t="s">
        <v>162</v>
      </c>
    </row>
    <row r="8992">
      <c r="A8992" s="9">
        <f t="shared" si="1"/>
        <v>6471</v>
      </c>
      <c r="B8992" s="8" t="s">
        <v>5634</v>
      </c>
      <c r="C8992" s="9" t="s">
        <v>60</v>
      </c>
    </row>
    <row r="8993">
      <c r="A8993" s="9">
        <f t="shared" si="1"/>
        <v>6471</v>
      </c>
      <c r="B8993" s="8" t="s">
        <v>5634</v>
      </c>
      <c r="C8993" s="9" t="s">
        <v>162</v>
      </c>
    </row>
    <row r="8994">
      <c r="A8994" s="9">
        <f t="shared" si="1"/>
        <v>6471</v>
      </c>
      <c r="B8994" s="8" t="s">
        <v>5634</v>
      </c>
      <c r="C8994" s="9" t="s">
        <v>25</v>
      </c>
    </row>
    <row r="8995">
      <c r="A8995" s="9">
        <f t="shared" si="1"/>
        <v>6471</v>
      </c>
      <c r="B8995" s="8" t="s">
        <v>5634</v>
      </c>
      <c r="C8995" s="9" t="s">
        <v>24</v>
      </c>
    </row>
    <row r="8996">
      <c r="A8996" s="9">
        <f t="shared" si="1"/>
        <v>6472</v>
      </c>
      <c r="B8996" s="5" t="s">
        <v>5635</v>
      </c>
      <c r="C8996" s="6" t="s">
        <v>471</v>
      </c>
    </row>
    <row r="8997">
      <c r="A8997" s="9">
        <f t="shared" si="1"/>
        <v>6473</v>
      </c>
      <c r="B8997" s="25" t="s">
        <v>24690</v>
      </c>
      <c r="C8997" s="26" t="s">
        <v>946</v>
      </c>
    </row>
    <row r="8998">
      <c r="A8998" s="9">
        <f t="shared" si="1"/>
        <v>6474</v>
      </c>
      <c r="B8998" s="8" t="s">
        <v>5636</v>
      </c>
      <c r="C8998" s="9" t="s">
        <v>60</v>
      </c>
    </row>
    <row r="8999">
      <c r="A8999" s="9">
        <f t="shared" si="1"/>
        <v>6474</v>
      </c>
      <c r="B8999" s="8" t="s">
        <v>5636</v>
      </c>
      <c r="C8999" s="9" t="s">
        <v>25</v>
      </c>
    </row>
    <row r="9000">
      <c r="A9000" s="9">
        <f t="shared" si="1"/>
        <v>6475</v>
      </c>
      <c r="B9000" s="8" t="s">
        <v>5637</v>
      </c>
      <c r="C9000" s="9" t="s">
        <v>24</v>
      </c>
    </row>
    <row r="9001">
      <c r="A9001" s="9">
        <f t="shared" si="1"/>
        <v>6476</v>
      </c>
      <c r="B9001" s="5" t="s">
        <v>5638</v>
      </c>
      <c r="C9001" s="6" t="s">
        <v>109</v>
      </c>
    </row>
    <row r="9002">
      <c r="A9002" s="9">
        <f t="shared" si="1"/>
        <v>6476</v>
      </c>
      <c r="B9002" s="5" t="s">
        <v>5638</v>
      </c>
      <c r="C9002" s="6" t="s">
        <v>60</v>
      </c>
    </row>
    <row r="9003">
      <c r="A9003" s="9">
        <f t="shared" si="1"/>
        <v>6476</v>
      </c>
      <c r="B9003" s="5" t="s">
        <v>5638</v>
      </c>
      <c r="C9003" s="6" t="s">
        <v>25</v>
      </c>
    </row>
    <row r="9004">
      <c r="A9004" s="9">
        <f t="shared" si="1"/>
        <v>6477</v>
      </c>
      <c r="B9004" s="8" t="s">
        <v>5639</v>
      </c>
      <c r="C9004" s="9" t="s">
        <v>616</v>
      </c>
    </row>
    <row r="9005">
      <c r="A9005" s="9">
        <f t="shared" si="1"/>
        <v>6478</v>
      </c>
      <c r="B9005" s="5" t="s">
        <v>5640</v>
      </c>
      <c r="C9005" s="6" t="s">
        <v>150</v>
      </c>
    </row>
    <row r="9006">
      <c r="A9006" s="9">
        <f t="shared" si="1"/>
        <v>6478</v>
      </c>
      <c r="B9006" s="5" t="s">
        <v>5640</v>
      </c>
      <c r="C9006" s="6" t="s">
        <v>23637</v>
      </c>
    </row>
    <row r="9007">
      <c r="A9007" s="9">
        <f t="shared" si="1"/>
        <v>6479</v>
      </c>
      <c r="B9007" s="25" t="s">
        <v>24691</v>
      </c>
      <c r="C9007" s="26" t="s">
        <v>23761</v>
      </c>
    </row>
    <row r="9008">
      <c r="A9008" s="9">
        <f t="shared" si="1"/>
        <v>6480</v>
      </c>
      <c r="B9008" s="8" t="s">
        <v>5641</v>
      </c>
      <c r="C9008" s="9" t="s">
        <v>60</v>
      </c>
    </row>
    <row r="9009">
      <c r="A9009" s="9">
        <f t="shared" si="1"/>
        <v>6480</v>
      </c>
      <c r="B9009" s="8" t="s">
        <v>5641</v>
      </c>
      <c r="C9009" s="9" t="s">
        <v>24</v>
      </c>
    </row>
    <row r="9010">
      <c r="A9010" s="9">
        <f t="shared" si="1"/>
        <v>6480</v>
      </c>
      <c r="B9010" s="8" t="s">
        <v>5641</v>
      </c>
      <c r="C9010" s="9" t="s">
        <v>25</v>
      </c>
    </row>
    <row r="9011">
      <c r="A9011" s="9">
        <f t="shared" si="1"/>
        <v>6481</v>
      </c>
      <c r="B9011" s="8" t="s">
        <v>5642</v>
      </c>
      <c r="C9011" s="6" t="s">
        <v>313</v>
      </c>
    </row>
    <row r="9012">
      <c r="A9012" s="9">
        <f t="shared" si="1"/>
        <v>6481</v>
      </c>
      <c r="B9012" s="8" t="s">
        <v>5642</v>
      </c>
      <c r="C9012" s="9" t="s">
        <v>60</v>
      </c>
    </row>
    <row r="9013">
      <c r="A9013" s="9">
        <f t="shared" si="1"/>
        <v>6482</v>
      </c>
      <c r="B9013" s="8" t="s">
        <v>5643</v>
      </c>
      <c r="C9013" s="9" t="s">
        <v>60</v>
      </c>
    </row>
    <row r="9014">
      <c r="A9014" s="9">
        <f t="shared" si="1"/>
        <v>6482</v>
      </c>
      <c r="B9014" s="8" t="s">
        <v>5643</v>
      </c>
      <c r="C9014" s="9" t="s">
        <v>142</v>
      </c>
    </row>
    <row r="9015">
      <c r="A9015" s="9">
        <f t="shared" si="1"/>
        <v>6482</v>
      </c>
      <c r="B9015" s="8" t="s">
        <v>5643</v>
      </c>
      <c r="C9015" s="9" t="s">
        <v>162</v>
      </c>
    </row>
    <row r="9016">
      <c r="A9016" s="9">
        <f t="shared" si="1"/>
        <v>6483</v>
      </c>
      <c r="B9016" s="8" t="s">
        <v>5644</v>
      </c>
      <c r="C9016" s="9" t="s">
        <v>25</v>
      </c>
    </row>
    <row r="9017">
      <c r="A9017" s="9">
        <f t="shared" si="1"/>
        <v>6483</v>
      </c>
      <c r="B9017" s="8" t="s">
        <v>5644</v>
      </c>
      <c r="C9017" s="9" t="s">
        <v>24</v>
      </c>
    </row>
    <row r="9018">
      <c r="A9018" s="9">
        <f t="shared" si="1"/>
        <v>6484</v>
      </c>
      <c r="B9018" s="8" t="s">
        <v>5645</v>
      </c>
      <c r="C9018" s="9" t="s">
        <v>42</v>
      </c>
    </row>
    <row r="9019">
      <c r="A9019" s="9">
        <f t="shared" si="1"/>
        <v>6485</v>
      </c>
      <c r="B9019" s="8" t="s">
        <v>5646</v>
      </c>
      <c r="C9019" s="9" t="s">
        <v>722</v>
      </c>
    </row>
    <row r="9020">
      <c r="A9020" s="9">
        <f t="shared" si="1"/>
        <v>6486</v>
      </c>
      <c r="B9020" s="8" t="s">
        <v>5647</v>
      </c>
      <c r="C9020" s="9" t="s">
        <v>722</v>
      </c>
    </row>
    <row r="9021">
      <c r="A9021" s="9">
        <f t="shared" si="1"/>
        <v>6487</v>
      </c>
      <c r="B9021" s="8" t="s">
        <v>5648</v>
      </c>
      <c r="C9021" s="9" t="s">
        <v>22</v>
      </c>
    </row>
    <row r="9022">
      <c r="A9022" s="9">
        <f t="shared" si="1"/>
        <v>6488</v>
      </c>
      <c r="B9022" s="8" t="s">
        <v>5649</v>
      </c>
      <c r="C9022" s="9" t="s">
        <v>280</v>
      </c>
    </row>
    <row r="9023">
      <c r="A9023" s="9">
        <f t="shared" si="1"/>
        <v>6489</v>
      </c>
      <c r="B9023" s="8" t="s">
        <v>5650</v>
      </c>
      <c r="C9023" s="9" t="s">
        <v>177</v>
      </c>
    </row>
    <row r="9024">
      <c r="A9024" s="9">
        <f t="shared" si="1"/>
        <v>6490</v>
      </c>
      <c r="B9024" s="8" t="s">
        <v>5651</v>
      </c>
      <c r="C9024" s="9" t="s">
        <v>83</v>
      </c>
    </row>
    <row r="9025">
      <c r="A9025" s="9">
        <f t="shared" si="1"/>
        <v>6491</v>
      </c>
      <c r="B9025" s="5" t="s">
        <v>5652</v>
      </c>
      <c r="C9025" s="6" t="s">
        <v>731</v>
      </c>
    </row>
    <row r="9026">
      <c r="A9026" s="9">
        <f t="shared" si="1"/>
        <v>6492</v>
      </c>
      <c r="B9026" s="5" t="s">
        <v>5653</v>
      </c>
      <c r="C9026" s="6" t="s">
        <v>555</v>
      </c>
    </row>
    <row r="9027">
      <c r="A9027" s="9">
        <f t="shared" si="1"/>
        <v>6493</v>
      </c>
      <c r="B9027" s="8" t="s">
        <v>5654</v>
      </c>
      <c r="C9027" s="6" t="s">
        <v>150</v>
      </c>
    </row>
    <row r="9028">
      <c r="A9028" s="9">
        <f t="shared" si="1"/>
        <v>6493</v>
      </c>
      <c r="B9028" s="8" t="s">
        <v>5654</v>
      </c>
      <c r="C9028" s="6" t="s">
        <v>162</v>
      </c>
    </row>
    <row r="9029">
      <c r="A9029" s="9">
        <f t="shared" si="1"/>
        <v>6493</v>
      </c>
      <c r="B9029" s="8" t="s">
        <v>5654</v>
      </c>
      <c r="C9029" s="9" t="s">
        <v>60</v>
      </c>
    </row>
    <row r="9030">
      <c r="A9030" s="9">
        <f t="shared" si="1"/>
        <v>6493</v>
      </c>
      <c r="B9030" s="8" t="s">
        <v>5654</v>
      </c>
      <c r="C9030" s="9" t="s">
        <v>142</v>
      </c>
    </row>
    <row r="9031">
      <c r="A9031" s="9">
        <f t="shared" si="1"/>
        <v>6493</v>
      </c>
      <c r="B9031" s="8" t="s">
        <v>5654</v>
      </c>
      <c r="C9031" s="6" t="s">
        <v>23637</v>
      </c>
    </row>
    <row r="9032">
      <c r="A9032" s="9">
        <f t="shared" si="1"/>
        <v>6494</v>
      </c>
      <c r="B9032" s="5" t="s">
        <v>5655</v>
      </c>
      <c r="C9032" s="6" t="s">
        <v>328</v>
      </c>
    </row>
    <row r="9033">
      <c r="A9033" s="9">
        <f t="shared" si="1"/>
        <v>6494</v>
      </c>
      <c r="B9033" s="5" t="s">
        <v>5655</v>
      </c>
      <c r="C9033" s="6" t="s">
        <v>941</v>
      </c>
    </row>
    <row r="9034">
      <c r="A9034" s="9">
        <f t="shared" si="1"/>
        <v>6494</v>
      </c>
      <c r="B9034" s="5" t="s">
        <v>5655</v>
      </c>
      <c r="C9034" s="6" t="s">
        <v>25</v>
      </c>
    </row>
    <row r="9035">
      <c r="A9035" s="9">
        <f t="shared" si="1"/>
        <v>6494</v>
      </c>
      <c r="B9035" s="5" t="s">
        <v>5655</v>
      </c>
      <c r="C9035" s="6" t="s">
        <v>24</v>
      </c>
    </row>
    <row r="9036">
      <c r="A9036" s="9">
        <f t="shared" si="1"/>
        <v>6494</v>
      </c>
      <c r="B9036" s="5" t="s">
        <v>5655</v>
      </c>
      <c r="C9036" s="6" t="s">
        <v>23637</v>
      </c>
    </row>
    <row r="9037">
      <c r="A9037" s="9">
        <f t="shared" si="1"/>
        <v>6494</v>
      </c>
      <c r="B9037" s="5" t="s">
        <v>5655</v>
      </c>
      <c r="C9037" s="6" t="s">
        <v>23672</v>
      </c>
    </row>
    <row r="9038">
      <c r="A9038" s="9">
        <f t="shared" si="1"/>
        <v>6495</v>
      </c>
      <c r="B9038" s="8" t="s">
        <v>5656</v>
      </c>
      <c r="C9038" s="9" t="s">
        <v>60</v>
      </c>
    </row>
    <row r="9039">
      <c r="A9039" s="9">
        <f t="shared" si="1"/>
        <v>6495</v>
      </c>
      <c r="B9039" s="8" t="s">
        <v>5656</v>
      </c>
      <c r="C9039" s="9" t="s">
        <v>162</v>
      </c>
    </row>
    <row r="9040">
      <c r="A9040" s="9">
        <f t="shared" si="1"/>
        <v>6496</v>
      </c>
      <c r="B9040" s="8" t="s">
        <v>5657</v>
      </c>
      <c r="C9040" s="6" t="s">
        <v>379</v>
      </c>
    </row>
    <row r="9041">
      <c r="A9041" s="9">
        <f t="shared" si="1"/>
        <v>6496</v>
      </c>
      <c r="B9041" s="8" t="s">
        <v>5657</v>
      </c>
      <c r="C9041" s="9" t="s">
        <v>177</v>
      </c>
    </row>
    <row r="9042">
      <c r="A9042" s="9">
        <f t="shared" si="1"/>
        <v>6496</v>
      </c>
      <c r="B9042" s="8" t="s">
        <v>5657</v>
      </c>
      <c r="C9042" s="9" t="s">
        <v>60</v>
      </c>
    </row>
    <row r="9043">
      <c r="A9043" s="9">
        <f t="shared" si="1"/>
        <v>6496</v>
      </c>
      <c r="B9043" s="8" t="s">
        <v>5657</v>
      </c>
      <c r="C9043" s="6" t="s">
        <v>23637</v>
      </c>
    </row>
    <row r="9044">
      <c r="A9044" s="9">
        <f t="shared" si="1"/>
        <v>6497</v>
      </c>
      <c r="B9044" s="8" t="s">
        <v>5658</v>
      </c>
      <c r="C9044" s="6" t="s">
        <v>150</v>
      </c>
    </row>
    <row r="9045">
      <c r="A9045" s="9">
        <f t="shared" si="1"/>
        <v>6497</v>
      </c>
      <c r="B9045" s="8" t="s">
        <v>5658</v>
      </c>
      <c r="C9045" s="9" t="s">
        <v>162</v>
      </c>
    </row>
    <row r="9046">
      <c r="A9046" s="9">
        <f t="shared" si="1"/>
        <v>6497</v>
      </c>
      <c r="B9046" s="8" t="s">
        <v>5658</v>
      </c>
      <c r="C9046" s="6" t="s">
        <v>23637</v>
      </c>
    </row>
    <row r="9047">
      <c r="A9047" s="9">
        <f t="shared" si="1"/>
        <v>6498</v>
      </c>
      <c r="B9047" s="5" t="s">
        <v>5659</v>
      </c>
      <c r="C9047" s="6" t="s">
        <v>1124</v>
      </c>
    </row>
    <row r="9048">
      <c r="A9048" s="9">
        <f t="shared" si="1"/>
        <v>6499</v>
      </c>
      <c r="B9048" s="5" t="s">
        <v>5660</v>
      </c>
      <c r="C9048" s="6" t="s">
        <v>34</v>
      </c>
    </row>
    <row r="9049">
      <c r="A9049" s="9">
        <f t="shared" si="1"/>
        <v>6499</v>
      </c>
      <c r="B9049" s="5" t="s">
        <v>5660</v>
      </c>
      <c r="C9049" s="6" t="s">
        <v>23628</v>
      </c>
    </row>
    <row r="9050">
      <c r="A9050" s="9">
        <f t="shared" si="1"/>
        <v>6500</v>
      </c>
      <c r="B9050" s="5" t="s">
        <v>5661</v>
      </c>
      <c r="C9050" s="6" t="s">
        <v>1120</v>
      </c>
    </row>
    <row r="9051">
      <c r="A9051" s="9">
        <f t="shared" si="1"/>
        <v>6501</v>
      </c>
      <c r="B9051" s="8" t="s">
        <v>5662</v>
      </c>
      <c r="C9051" s="9" t="s">
        <v>874</v>
      </c>
    </row>
    <row r="9052">
      <c r="A9052" s="9">
        <f t="shared" si="1"/>
        <v>6502</v>
      </c>
      <c r="B9052" s="8" t="s">
        <v>5663</v>
      </c>
      <c r="C9052" s="9" t="s">
        <v>65</v>
      </c>
    </row>
    <row r="9053">
      <c r="A9053" s="9">
        <f t="shared" si="1"/>
        <v>6503</v>
      </c>
      <c r="B9053" s="5" t="s">
        <v>5664</v>
      </c>
      <c r="C9053" s="6" t="s">
        <v>34</v>
      </c>
    </row>
    <row r="9054">
      <c r="A9054" s="9">
        <f t="shared" si="1"/>
        <v>6503</v>
      </c>
      <c r="B9054" s="5" t="s">
        <v>5664</v>
      </c>
      <c r="C9054" s="6" t="s">
        <v>23628</v>
      </c>
    </row>
    <row r="9055">
      <c r="A9055" s="9">
        <f t="shared" si="1"/>
        <v>6504</v>
      </c>
      <c r="B9055" s="5" t="s">
        <v>5665</v>
      </c>
      <c r="C9055" s="6" t="s">
        <v>69</v>
      </c>
    </row>
    <row r="9056">
      <c r="A9056" s="9">
        <f t="shared" si="1"/>
        <v>6504</v>
      </c>
      <c r="B9056" s="5" t="s">
        <v>5665</v>
      </c>
      <c r="C9056" s="6" t="s">
        <v>23628</v>
      </c>
    </row>
    <row r="9057">
      <c r="A9057" s="9">
        <f t="shared" si="1"/>
        <v>6505</v>
      </c>
      <c r="B9057" s="5" t="s">
        <v>5666</v>
      </c>
      <c r="C9057" s="6" t="s">
        <v>1120</v>
      </c>
    </row>
    <row r="9058">
      <c r="A9058" s="9">
        <f t="shared" si="1"/>
        <v>6506</v>
      </c>
      <c r="B9058" s="8" t="s">
        <v>5667</v>
      </c>
      <c r="C9058" s="6" t="s">
        <v>313</v>
      </c>
    </row>
    <row r="9059">
      <c r="A9059" s="9">
        <f t="shared" si="1"/>
        <v>6507</v>
      </c>
      <c r="B9059" s="8" t="s">
        <v>5668</v>
      </c>
      <c r="C9059" s="9" t="s">
        <v>60</v>
      </c>
    </row>
    <row r="9060">
      <c r="A9060" s="9">
        <f t="shared" si="1"/>
        <v>6507</v>
      </c>
      <c r="B9060" s="8" t="s">
        <v>5668</v>
      </c>
      <c r="C9060" s="9" t="s">
        <v>25</v>
      </c>
    </row>
    <row r="9061">
      <c r="A9061" s="9">
        <f t="shared" si="1"/>
        <v>6507</v>
      </c>
      <c r="B9061" s="8" t="s">
        <v>5668</v>
      </c>
      <c r="C9061" s="9" t="s">
        <v>24</v>
      </c>
    </row>
    <row r="9062">
      <c r="A9062" s="9">
        <f t="shared" si="1"/>
        <v>6508</v>
      </c>
      <c r="B9062" s="5" t="s">
        <v>5669</v>
      </c>
      <c r="C9062" s="6" t="s">
        <v>109</v>
      </c>
    </row>
    <row r="9063">
      <c r="A9063" s="9">
        <f t="shared" si="1"/>
        <v>6508</v>
      </c>
      <c r="B9063" s="5" t="s">
        <v>5669</v>
      </c>
      <c r="C9063" s="6" t="s">
        <v>60</v>
      </c>
    </row>
    <row r="9064">
      <c r="A9064" s="9">
        <f t="shared" si="1"/>
        <v>6508</v>
      </c>
      <c r="B9064" s="5" t="s">
        <v>5669</v>
      </c>
      <c r="C9064" s="6" t="s">
        <v>162</v>
      </c>
    </row>
    <row r="9065">
      <c r="A9065" s="9">
        <f t="shared" si="1"/>
        <v>6508</v>
      </c>
      <c r="B9065" s="5" t="s">
        <v>5669</v>
      </c>
      <c r="C9065" s="6" t="s">
        <v>25</v>
      </c>
    </row>
    <row r="9066">
      <c r="A9066" s="9">
        <f t="shared" si="1"/>
        <v>6509</v>
      </c>
      <c r="B9066" s="8" t="s">
        <v>5670</v>
      </c>
      <c r="C9066" s="9" t="s">
        <v>121</v>
      </c>
    </row>
    <row r="9067">
      <c r="A9067" s="9">
        <f t="shared" si="1"/>
        <v>6510</v>
      </c>
      <c r="B9067" s="5" t="s">
        <v>5671</v>
      </c>
      <c r="C9067" s="6" t="s">
        <v>153</v>
      </c>
    </row>
    <row r="9068">
      <c r="A9068" s="9">
        <f t="shared" si="1"/>
        <v>6510</v>
      </c>
      <c r="B9068" s="5" t="s">
        <v>5671</v>
      </c>
      <c r="C9068" s="6" t="s">
        <v>54</v>
      </c>
    </row>
    <row r="9069">
      <c r="A9069" s="9">
        <f t="shared" si="1"/>
        <v>6510</v>
      </c>
      <c r="B9069" s="5" t="s">
        <v>5671</v>
      </c>
      <c r="C9069" s="6" t="s">
        <v>23637</v>
      </c>
    </row>
    <row r="9070">
      <c r="A9070" s="9">
        <f t="shared" si="1"/>
        <v>6511</v>
      </c>
      <c r="B9070" s="8" t="s">
        <v>5672</v>
      </c>
      <c r="C9070" s="9" t="s">
        <v>845</v>
      </c>
    </row>
    <row r="9071">
      <c r="A9071" s="9">
        <f t="shared" si="1"/>
        <v>6512</v>
      </c>
      <c r="B9071" s="5" t="s">
        <v>5673</v>
      </c>
      <c r="C9071" s="6" t="s">
        <v>731</v>
      </c>
    </row>
    <row r="9072">
      <c r="A9072" s="9">
        <f t="shared" si="1"/>
        <v>6513</v>
      </c>
      <c r="B9072" s="5" t="s">
        <v>5674</v>
      </c>
      <c r="C9072" s="6" t="s">
        <v>74</v>
      </c>
    </row>
    <row r="9073">
      <c r="A9073" s="9">
        <f t="shared" si="1"/>
        <v>6514</v>
      </c>
      <c r="B9073" s="32" t="s">
        <v>24692</v>
      </c>
      <c r="C9073" s="26" t="s">
        <v>67</v>
      </c>
    </row>
    <row r="9074">
      <c r="A9074" s="9">
        <f t="shared" si="1"/>
        <v>6515</v>
      </c>
      <c r="B9074" s="8" t="s">
        <v>5675</v>
      </c>
      <c r="C9074" s="6" t="s">
        <v>379</v>
      </c>
    </row>
    <row r="9075">
      <c r="A9075" s="9">
        <f t="shared" si="1"/>
        <v>6515</v>
      </c>
      <c r="B9075" s="8" t="s">
        <v>5675</v>
      </c>
      <c r="C9075" s="9" t="s">
        <v>25</v>
      </c>
    </row>
    <row r="9076">
      <c r="A9076" s="9">
        <f t="shared" si="1"/>
        <v>6515</v>
      </c>
      <c r="B9076" s="8" t="s">
        <v>5675</v>
      </c>
      <c r="C9076" s="6" t="s">
        <v>23637</v>
      </c>
    </row>
    <row r="9077">
      <c r="A9077" s="9">
        <f t="shared" si="1"/>
        <v>6516</v>
      </c>
      <c r="B9077" s="8" t="s">
        <v>5676</v>
      </c>
      <c r="C9077" s="9" t="s">
        <v>64</v>
      </c>
    </row>
    <row r="9078">
      <c r="A9078" s="9">
        <f t="shared" si="1"/>
        <v>6517</v>
      </c>
      <c r="B9078" s="8" t="s">
        <v>5677</v>
      </c>
      <c r="C9078" s="9" t="s">
        <v>88</v>
      </c>
    </row>
    <row r="9079">
      <c r="A9079" s="9">
        <f t="shared" si="1"/>
        <v>6518</v>
      </c>
      <c r="B9079" s="8" t="s">
        <v>5678</v>
      </c>
      <c r="C9079" s="9" t="s">
        <v>52</v>
      </c>
    </row>
    <row r="9080">
      <c r="A9080" s="9">
        <f t="shared" si="1"/>
        <v>6518</v>
      </c>
      <c r="B9080" s="8" t="s">
        <v>5678</v>
      </c>
      <c r="C9080" s="9" t="s">
        <v>399</v>
      </c>
    </row>
    <row r="9081">
      <c r="A9081" s="9">
        <f t="shared" si="1"/>
        <v>6519</v>
      </c>
      <c r="B9081" s="5" t="s">
        <v>5679</v>
      </c>
      <c r="C9081" s="6" t="s">
        <v>74</v>
      </c>
    </row>
    <row r="9082">
      <c r="A9082" s="9">
        <f t="shared" si="1"/>
        <v>6520</v>
      </c>
      <c r="B9082" s="8" t="s">
        <v>5680</v>
      </c>
      <c r="C9082" s="9" t="s">
        <v>10</v>
      </c>
    </row>
    <row r="9083">
      <c r="A9083" s="9">
        <f t="shared" si="1"/>
        <v>6521</v>
      </c>
      <c r="B9083" s="8" t="s">
        <v>5681</v>
      </c>
      <c r="C9083" s="9" t="s">
        <v>10</v>
      </c>
    </row>
    <row r="9084">
      <c r="A9084" s="9">
        <f t="shared" si="1"/>
        <v>6522</v>
      </c>
      <c r="B9084" s="8" t="s">
        <v>5682</v>
      </c>
      <c r="C9084" s="9" t="s">
        <v>54</v>
      </c>
    </row>
    <row r="9085">
      <c r="A9085" s="9">
        <f t="shared" si="1"/>
        <v>6523</v>
      </c>
      <c r="B9085" s="5" t="s">
        <v>5683</v>
      </c>
      <c r="C9085" s="6" t="s">
        <v>946</v>
      </c>
    </row>
    <row r="9086">
      <c r="A9086" s="9">
        <f t="shared" si="1"/>
        <v>6524</v>
      </c>
      <c r="B9086" s="8" t="s">
        <v>5684</v>
      </c>
      <c r="C9086" s="9" t="s">
        <v>60</v>
      </c>
    </row>
    <row r="9087">
      <c r="A9087" s="9">
        <f t="shared" si="1"/>
        <v>6524</v>
      </c>
      <c r="B9087" s="8" t="s">
        <v>5684</v>
      </c>
      <c r="C9087" s="9" t="s">
        <v>162</v>
      </c>
    </row>
    <row r="9088">
      <c r="A9088" s="9">
        <f t="shared" si="1"/>
        <v>6524</v>
      </c>
      <c r="B9088" s="8" t="s">
        <v>5684</v>
      </c>
      <c r="C9088" s="9" t="s">
        <v>142</v>
      </c>
    </row>
    <row r="9089">
      <c r="A9089" s="9">
        <f t="shared" si="1"/>
        <v>6525</v>
      </c>
      <c r="B9089" s="5" t="s">
        <v>5685</v>
      </c>
      <c r="C9089" s="6" t="s">
        <v>4</v>
      </c>
    </row>
    <row r="9090">
      <c r="A9090" s="9">
        <f t="shared" si="1"/>
        <v>6526</v>
      </c>
      <c r="B9090" s="45" t="s">
        <v>24693</v>
      </c>
      <c r="C9090" s="26" t="s">
        <v>1316</v>
      </c>
    </row>
    <row r="9091">
      <c r="A9091" s="9">
        <f t="shared" si="1"/>
        <v>6527</v>
      </c>
      <c r="B9091" s="5" t="s">
        <v>5686</v>
      </c>
      <c r="C9091" s="6" t="s">
        <v>621</v>
      </c>
    </row>
    <row r="9092">
      <c r="A9092" s="9">
        <f t="shared" si="1"/>
        <v>6528</v>
      </c>
      <c r="B9092" s="8" t="s">
        <v>5687</v>
      </c>
      <c r="C9092" s="9" t="s">
        <v>142</v>
      </c>
    </row>
    <row r="9093">
      <c r="A9093" s="9">
        <f t="shared" si="1"/>
        <v>6529</v>
      </c>
      <c r="B9093" s="8" t="s">
        <v>5688</v>
      </c>
      <c r="C9093" s="9" t="s">
        <v>56</v>
      </c>
    </row>
    <row r="9094">
      <c r="A9094" s="9">
        <f t="shared" si="1"/>
        <v>6529</v>
      </c>
      <c r="B9094" s="8" t="s">
        <v>5688</v>
      </c>
      <c r="C9094" s="9" t="s">
        <v>25</v>
      </c>
    </row>
    <row r="9095">
      <c r="A9095" s="9">
        <f t="shared" si="1"/>
        <v>6529</v>
      </c>
      <c r="B9095" s="8" t="s">
        <v>5688</v>
      </c>
      <c r="C9095" s="9" t="s">
        <v>54</v>
      </c>
    </row>
    <row r="9096">
      <c r="A9096" s="9">
        <f t="shared" si="1"/>
        <v>6530</v>
      </c>
      <c r="B9096" s="8" t="s">
        <v>5689</v>
      </c>
      <c r="C9096" s="9" t="s">
        <v>42</v>
      </c>
    </row>
    <row r="9097">
      <c r="A9097" s="9">
        <f t="shared" si="1"/>
        <v>6531</v>
      </c>
      <c r="B9097" s="8" t="s">
        <v>5690</v>
      </c>
      <c r="C9097" s="9" t="s">
        <v>10</v>
      </c>
    </row>
    <row r="9098">
      <c r="A9098" s="9">
        <f t="shared" si="1"/>
        <v>6532</v>
      </c>
      <c r="B9098" s="30" t="s">
        <v>24694</v>
      </c>
      <c r="C9098" s="26" t="s">
        <v>23737</v>
      </c>
    </row>
    <row r="9099">
      <c r="A9099" s="9">
        <f t="shared" si="1"/>
        <v>6533</v>
      </c>
      <c r="B9099" s="8" t="s">
        <v>5691</v>
      </c>
      <c r="C9099" s="9" t="s">
        <v>188</v>
      </c>
    </row>
    <row r="9100">
      <c r="A9100" s="9">
        <f t="shared" si="1"/>
        <v>6534</v>
      </c>
      <c r="B9100" s="8" t="s">
        <v>5692</v>
      </c>
      <c r="C9100" s="9" t="s">
        <v>416</v>
      </c>
    </row>
    <row r="9101">
      <c r="A9101" s="9">
        <f t="shared" si="1"/>
        <v>6535</v>
      </c>
      <c r="B9101" s="8" t="s">
        <v>5693</v>
      </c>
      <c r="C9101" s="9" t="s">
        <v>188</v>
      </c>
    </row>
    <row r="9102">
      <c r="A9102" s="9">
        <f t="shared" si="1"/>
        <v>6536</v>
      </c>
      <c r="B9102" s="8" t="s">
        <v>5694</v>
      </c>
      <c r="C9102" s="9" t="s">
        <v>416</v>
      </c>
    </row>
    <row r="9103">
      <c r="A9103" s="9">
        <f t="shared" si="1"/>
        <v>6537</v>
      </c>
      <c r="B9103" s="8" t="s">
        <v>5695</v>
      </c>
      <c r="C9103" s="9" t="s">
        <v>10</v>
      </c>
    </row>
    <row r="9104">
      <c r="A9104" s="9">
        <f t="shared" si="1"/>
        <v>6538</v>
      </c>
      <c r="B9104" s="8" t="s">
        <v>5696</v>
      </c>
      <c r="C9104" s="9" t="s">
        <v>177</v>
      </c>
    </row>
    <row r="9105">
      <c r="A9105" s="9">
        <f t="shared" si="1"/>
        <v>6539</v>
      </c>
      <c r="B9105" s="25" t="s">
        <v>24695</v>
      </c>
      <c r="C9105" s="26" t="s">
        <v>12983</v>
      </c>
    </row>
    <row r="9106">
      <c r="A9106" s="9">
        <f t="shared" si="1"/>
        <v>6540</v>
      </c>
      <c r="B9106" s="5" t="s">
        <v>5697</v>
      </c>
      <c r="C9106" s="6" t="s">
        <v>1040</v>
      </c>
    </row>
    <row r="9107">
      <c r="A9107" s="9">
        <f t="shared" si="1"/>
        <v>6541</v>
      </c>
      <c r="B9107" s="5" t="s">
        <v>5698</v>
      </c>
      <c r="C9107" s="6" t="s">
        <v>765</v>
      </c>
    </row>
    <row r="9108">
      <c r="A9108" s="9">
        <f t="shared" si="1"/>
        <v>6542</v>
      </c>
      <c r="B9108" s="5" t="s">
        <v>5699</v>
      </c>
      <c r="C9108" s="6" t="s">
        <v>426</v>
      </c>
    </row>
    <row r="9109">
      <c r="A9109" s="9">
        <f t="shared" si="1"/>
        <v>6543</v>
      </c>
      <c r="B9109" s="5" t="s">
        <v>5700</v>
      </c>
      <c r="C9109" s="6" t="s">
        <v>1260</v>
      </c>
    </row>
    <row r="9110">
      <c r="A9110" s="9">
        <f t="shared" si="1"/>
        <v>6544</v>
      </c>
      <c r="B9110" s="5" t="s">
        <v>5701</v>
      </c>
      <c r="C9110" s="6" t="s">
        <v>683</v>
      </c>
    </row>
    <row r="9111">
      <c r="A9111" s="9">
        <f t="shared" si="1"/>
        <v>6544</v>
      </c>
      <c r="B9111" s="37" t="s">
        <v>5701</v>
      </c>
      <c r="C9111" s="28" t="s">
        <v>23633</v>
      </c>
    </row>
    <row r="9112">
      <c r="A9112" s="9">
        <f t="shared" si="1"/>
        <v>6545</v>
      </c>
      <c r="B9112" s="5" t="s">
        <v>5702</v>
      </c>
      <c r="C9112" s="6" t="s">
        <v>326</v>
      </c>
    </row>
    <row r="9113">
      <c r="A9113" s="9">
        <f t="shared" si="1"/>
        <v>6545</v>
      </c>
      <c r="B9113" s="5" t="s">
        <v>5702</v>
      </c>
      <c r="C9113" s="6" t="s">
        <v>23637</v>
      </c>
    </row>
    <row r="9114">
      <c r="A9114" s="9">
        <f t="shared" si="1"/>
        <v>6546</v>
      </c>
      <c r="B9114" s="25" t="s">
        <v>24696</v>
      </c>
      <c r="C9114" s="26" t="s">
        <v>487</v>
      </c>
    </row>
    <row r="9115">
      <c r="A9115" s="9">
        <f t="shared" si="1"/>
        <v>6546</v>
      </c>
      <c r="B9115" s="27" t="s">
        <v>24696</v>
      </c>
      <c r="C9115" s="28" t="s">
        <v>23637</v>
      </c>
    </row>
    <row r="9116">
      <c r="A9116" s="9">
        <f t="shared" si="1"/>
        <v>6547</v>
      </c>
      <c r="B9116" s="5" t="s">
        <v>5703</v>
      </c>
      <c r="C9116" s="6" t="s">
        <v>142</v>
      </c>
    </row>
    <row r="9117">
      <c r="A9117" s="9">
        <f t="shared" si="1"/>
        <v>6548</v>
      </c>
      <c r="B9117" s="8" t="s">
        <v>5704</v>
      </c>
      <c r="C9117" s="9" t="s">
        <v>60</v>
      </c>
    </row>
    <row r="9118">
      <c r="A9118" s="9">
        <f t="shared" si="1"/>
        <v>6549</v>
      </c>
      <c r="B9118" s="8" t="s">
        <v>5705</v>
      </c>
      <c r="C9118" s="9" t="s">
        <v>60</v>
      </c>
    </row>
    <row r="9119">
      <c r="A9119" s="9">
        <f t="shared" si="1"/>
        <v>6549</v>
      </c>
      <c r="B9119" s="8" t="s">
        <v>5705</v>
      </c>
      <c r="C9119" s="9" t="s">
        <v>142</v>
      </c>
    </row>
    <row r="9120">
      <c r="A9120" s="9">
        <f t="shared" si="1"/>
        <v>6550</v>
      </c>
      <c r="B9120" s="8" t="s">
        <v>5706</v>
      </c>
      <c r="C9120" s="9" t="s">
        <v>177</v>
      </c>
    </row>
    <row r="9121">
      <c r="A9121" s="9">
        <f t="shared" si="1"/>
        <v>6551</v>
      </c>
      <c r="B9121" s="8" t="s">
        <v>5707</v>
      </c>
      <c r="C9121" s="6" t="s">
        <v>59</v>
      </c>
    </row>
    <row r="9122">
      <c r="A9122" s="9">
        <f t="shared" si="1"/>
        <v>6552</v>
      </c>
      <c r="B9122" s="8" t="s">
        <v>5708</v>
      </c>
      <c r="C9122" s="9" t="s">
        <v>60</v>
      </c>
    </row>
    <row r="9123">
      <c r="A9123" s="9">
        <f t="shared" si="1"/>
        <v>6552</v>
      </c>
      <c r="B9123" s="8" t="s">
        <v>5708</v>
      </c>
      <c r="C9123" s="6" t="s">
        <v>59</v>
      </c>
    </row>
    <row r="9124">
      <c r="A9124" s="9">
        <f t="shared" si="1"/>
        <v>6553</v>
      </c>
      <c r="B9124" s="5" t="s">
        <v>5709</v>
      </c>
      <c r="C9124" s="6" t="s">
        <v>20</v>
      </c>
    </row>
    <row r="9125">
      <c r="A9125" s="9">
        <f t="shared" si="1"/>
        <v>6554</v>
      </c>
      <c r="B9125" s="5" t="s">
        <v>5710</v>
      </c>
      <c r="C9125" s="6" t="s">
        <v>324</v>
      </c>
    </row>
    <row r="9126">
      <c r="A9126" s="9">
        <f t="shared" si="1"/>
        <v>6554</v>
      </c>
      <c r="B9126" s="5" t="s">
        <v>5710</v>
      </c>
      <c r="C9126" s="6" t="s">
        <v>23637</v>
      </c>
    </row>
    <row r="9127">
      <c r="A9127" s="9">
        <f t="shared" si="1"/>
        <v>6555</v>
      </c>
      <c r="B9127" s="8" t="s">
        <v>5711</v>
      </c>
      <c r="C9127" s="9" t="s">
        <v>1548</v>
      </c>
    </row>
    <row r="9128">
      <c r="A9128" s="9">
        <f t="shared" si="1"/>
        <v>6556</v>
      </c>
      <c r="B9128" s="8" t="s">
        <v>5712</v>
      </c>
      <c r="C9128" s="9" t="s">
        <v>1548</v>
      </c>
    </row>
    <row r="9129">
      <c r="A9129" s="9">
        <f t="shared" si="1"/>
        <v>6557</v>
      </c>
      <c r="B9129" s="5" t="s">
        <v>5713</v>
      </c>
      <c r="C9129" s="6" t="s">
        <v>69</v>
      </c>
    </row>
    <row r="9130">
      <c r="A9130" s="9">
        <f t="shared" si="1"/>
        <v>6557</v>
      </c>
      <c r="B9130" s="5" t="s">
        <v>5713</v>
      </c>
      <c r="C9130" s="6" t="s">
        <v>23628</v>
      </c>
    </row>
    <row r="9131">
      <c r="A9131" s="9">
        <f t="shared" si="1"/>
        <v>6558</v>
      </c>
      <c r="B9131" s="8" t="s">
        <v>5714</v>
      </c>
      <c r="C9131" s="9" t="s">
        <v>24</v>
      </c>
    </row>
    <row r="9132">
      <c r="A9132" s="9">
        <f t="shared" si="1"/>
        <v>6559</v>
      </c>
      <c r="B9132" s="8" t="s">
        <v>5715</v>
      </c>
      <c r="C9132" s="9" t="s">
        <v>1042</v>
      </c>
    </row>
    <row r="9133">
      <c r="A9133" s="9">
        <f t="shared" si="1"/>
        <v>6560</v>
      </c>
      <c r="B9133" s="8" t="s">
        <v>5716</v>
      </c>
      <c r="C9133" s="9" t="s">
        <v>1042</v>
      </c>
    </row>
    <row r="9134">
      <c r="A9134" s="9">
        <f t="shared" si="1"/>
        <v>6561</v>
      </c>
      <c r="B9134" s="46" t="s">
        <v>24697</v>
      </c>
      <c r="C9134" s="26" t="s">
        <v>6</v>
      </c>
    </row>
    <row r="9135">
      <c r="A9135" s="9">
        <f t="shared" si="1"/>
        <v>6562</v>
      </c>
      <c r="B9135" s="5" t="s">
        <v>5717</v>
      </c>
      <c r="C9135" s="6" t="s">
        <v>655</v>
      </c>
    </row>
    <row r="9136">
      <c r="A9136" s="9">
        <f t="shared" si="1"/>
        <v>6562</v>
      </c>
      <c r="B9136" s="5" t="s">
        <v>5717</v>
      </c>
      <c r="C9136" s="6" t="s">
        <v>656</v>
      </c>
    </row>
    <row r="9137">
      <c r="A9137" s="9">
        <f t="shared" si="1"/>
        <v>6562</v>
      </c>
      <c r="B9137" s="5" t="s">
        <v>5717</v>
      </c>
      <c r="C9137" s="6" t="s">
        <v>23628</v>
      </c>
    </row>
    <row r="9138">
      <c r="A9138" s="9">
        <f t="shared" si="1"/>
        <v>6562</v>
      </c>
      <c r="B9138" s="37" t="s">
        <v>5717</v>
      </c>
      <c r="C9138" s="28" t="s">
        <v>23633</v>
      </c>
    </row>
    <row r="9139">
      <c r="A9139" s="9">
        <f t="shared" si="1"/>
        <v>6563</v>
      </c>
      <c r="B9139" s="25" t="s">
        <v>24698</v>
      </c>
      <c r="C9139" s="26" t="s">
        <v>23632</v>
      </c>
    </row>
    <row r="9140">
      <c r="A9140" s="9">
        <f t="shared" si="1"/>
        <v>6563</v>
      </c>
      <c r="B9140" s="27" t="s">
        <v>24698</v>
      </c>
      <c r="C9140" s="28" t="s">
        <v>23633</v>
      </c>
    </row>
    <row r="9141">
      <c r="A9141" s="9">
        <f t="shared" si="1"/>
        <v>6564</v>
      </c>
      <c r="B9141" s="45" t="s">
        <v>24699</v>
      </c>
      <c r="C9141" s="26" t="s">
        <v>1316</v>
      </c>
    </row>
    <row r="9142">
      <c r="A9142" s="9">
        <f t="shared" si="1"/>
        <v>6565</v>
      </c>
      <c r="B9142" s="8" t="s">
        <v>5718</v>
      </c>
      <c r="C9142" s="9" t="s">
        <v>502</v>
      </c>
    </row>
    <row r="9143">
      <c r="A9143" s="9">
        <f t="shared" si="1"/>
        <v>6566</v>
      </c>
      <c r="B9143" s="5" t="s">
        <v>5719</v>
      </c>
      <c r="C9143" s="6" t="s">
        <v>1120</v>
      </c>
    </row>
    <row r="9144">
      <c r="A9144" s="9">
        <f t="shared" si="1"/>
        <v>6567</v>
      </c>
      <c r="B9144" s="5" t="s">
        <v>5720</v>
      </c>
      <c r="C9144" s="6" t="s">
        <v>731</v>
      </c>
    </row>
    <row r="9145">
      <c r="A9145" s="9">
        <f t="shared" si="1"/>
        <v>6568</v>
      </c>
      <c r="B9145" s="8" t="s">
        <v>5721</v>
      </c>
      <c r="C9145" s="6" t="s">
        <v>379</v>
      </c>
    </row>
    <row r="9146">
      <c r="A9146" s="9">
        <f t="shared" si="1"/>
        <v>6568</v>
      </c>
      <c r="B9146" s="8" t="s">
        <v>5721</v>
      </c>
      <c r="C9146" s="6" t="s">
        <v>23637</v>
      </c>
    </row>
    <row r="9147">
      <c r="A9147" s="9">
        <f t="shared" si="1"/>
        <v>6569</v>
      </c>
      <c r="B9147" s="8" t="s">
        <v>5722</v>
      </c>
      <c r="C9147" s="9" t="s">
        <v>60</v>
      </c>
    </row>
    <row r="9148">
      <c r="A9148" s="9">
        <f t="shared" si="1"/>
        <v>6570</v>
      </c>
      <c r="B9148" s="8" t="s">
        <v>5723</v>
      </c>
      <c r="C9148" s="9" t="s">
        <v>142</v>
      </c>
    </row>
    <row r="9149">
      <c r="A9149" s="9">
        <f t="shared" si="1"/>
        <v>6571</v>
      </c>
      <c r="B9149" s="5" t="s">
        <v>5724</v>
      </c>
      <c r="C9149" s="6" t="s">
        <v>1334</v>
      </c>
    </row>
    <row r="9150">
      <c r="A9150" s="9">
        <f t="shared" si="1"/>
        <v>6572</v>
      </c>
      <c r="B9150" s="8" t="s">
        <v>5725</v>
      </c>
      <c r="C9150" s="9" t="s">
        <v>60</v>
      </c>
    </row>
    <row r="9151">
      <c r="A9151" s="9">
        <f t="shared" si="1"/>
        <v>6573</v>
      </c>
      <c r="B9151" s="8" t="s">
        <v>5726</v>
      </c>
      <c r="C9151" s="9" t="s">
        <v>60</v>
      </c>
    </row>
    <row r="9152">
      <c r="A9152" s="9">
        <f t="shared" si="1"/>
        <v>6573</v>
      </c>
      <c r="B9152" s="8" t="s">
        <v>5726</v>
      </c>
      <c r="C9152" s="9" t="s">
        <v>162</v>
      </c>
    </row>
    <row r="9153">
      <c r="A9153" s="9">
        <f t="shared" si="1"/>
        <v>6574</v>
      </c>
      <c r="B9153" s="8" t="s">
        <v>5727</v>
      </c>
      <c r="C9153" s="9" t="s">
        <v>10</v>
      </c>
    </row>
    <row r="9154">
      <c r="A9154" s="9">
        <f t="shared" si="1"/>
        <v>6574</v>
      </c>
      <c r="B9154" s="8" t="s">
        <v>5727</v>
      </c>
      <c r="C9154" s="9" t="s">
        <v>60</v>
      </c>
    </row>
    <row r="9155">
      <c r="A9155" s="9">
        <f t="shared" si="1"/>
        <v>6575</v>
      </c>
      <c r="B9155" s="8" t="s">
        <v>5728</v>
      </c>
      <c r="C9155" s="6" t="s">
        <v>324</v>
      </c>
    </row>
    <row r="9156">
      <c r="A9156" s="9">
        <f t="shared" si="1"/>
        <v>6575</v>
      </c>
      <c r="B9156" s="8" t="s">
        <v>5728</v>
      </c>
      <c r="C9156" s="9" t="s">
        <v>60</v>
      </c>
    </row>
    <row r="9157">
      <c r="A9157" s="9">
        <f t="shared" si="1"/>
        <v>6575</v>
      </c>
      <c r="B9157" s="8" t="s">
        <v>5728</v>
      </c>
      <c r="C9157" s="9" t="s">
        <v>25</v>
      </c>
    </row>
    <row r="9158">
      <c r="A9158" s="9">
        <f t="shared" si="1"/>
        <v>6575</v>
      </c>
      <c r="B9158" s="8" t="s">
        <v>5728</v>
      </c>
      <c r="C9158" s="6" t="s">
        <v>23637</v>
      </c>
    </row>
    <row r="9159">
      <c r="A9159" s="9">
        <f t="shared" si="1"/>
        <v>6576</v>
      </c>
      <c r="B9159" s="8" t="s">
        <v>5729</v>
      </c>
      <c r="C9159" s="9" t="s">
        <v>60</v>
      </c>
    </row>
    <row r="9160">
      <c r="A9160" s="9">
        <f t="shared" si="1"/>
        <v>6577</v>
      </c>
      <c r="B9160" s="8" t="s">
        <v>5730</v>
      </c>
      <c r="C9160" s="9" t="s">
        <v>60</v>
      </c>
    </row>
    <row r="9161">
      <c r="A9161" s="9">
        <f t="shared" si="1"/>
        <v>6577</v>
      </c>
      <c r="B9161" s="8" t="s">
        <v>5730</v>
      </c>
      <c r="C9161" s="9" t="s">
        <v>24</v>
      </c>
    </row>
    <row r="9162">
      <c r="A9162" s="9">
        <f t="shared" si="1"/>
        <v>6578</v>
      </c>
      <c r="B9162" s="8" t="s">
        <v>5731</v>
      </c>
      <c r="C9162" s="6" t="s">
        <v>196</v>
      </c>
    </row>
    <row r="9163">
      <c r="A9163" s="9">
        <f t="shared" si="1"/>
        <v>6578</v>
      </c>
      <c r="B9163" s="8" t="s">
        <v>5731</v>
      </c>
      <c r="C9163" s="9" t="s">
        <v>60</v>
      </c>
    </row>
    <row r="9164">
      <c r="A9164" s="9">
        <f t="shared" si="1"/>
        <v>6578</v>
      </c>
      <c r="B9164" s="8" t="s">
        <v>5731</v>
      </c>
      <c r="C9164" s="9" t="s">
        <v>25</v>
      </c>
    </row>
    <row r="9165">
      <c r="A9165" s="9">
        <f t="shared" si="1"/>
        <v>6578</v>
      </c>
      <c r="B9165" s="8" t="s">
        <v>5731</v>
      </c>
      <c r="C9165" s="6" t="s">
        <v>23637</v>
      </c>
    </row>
    <row r="9166">
      <c r="A9166" s="9">
        <f t="shared" si="1"/>
        <v>6579</v>
      </c>
      <c r="B9166" s="5" t="s">
        <v>5732</v>
      </c>
      <c r="C9166" s="6" t="s">
        <v>109</v>
      </c>
    </row>
    <row r="9167">
      <c r="A9167" s="9">
        <f t="shared" si="1"/>
        <v>6579</v>
      </c>
      <c r="B9167" s="5" t="s">
        <v>5732</v>
      </c>
      <c r="C9167" s="6" t="s">
        <v>60</v>
      </c>
    </row>
    <row r="9168">
      <c r="A9168" s="9">
        <f t="shared" si="1"/>
        <v>6580</v>
      </c>
      <c r="B9168" s="5" t="s">
        <v>5733</v>
      </c>
      <c r="C9168" s="6" t="s">
        <v>365</v>
      </c>
    </row>
    <row r="9169">
      <c r="A9169" s="9">
        <f t="shared" si="1"/>
        <v>6581</v>
      </c>
      <c r="B9169" s="5" t="s">
        <v>5734</v>
      </c>
      <c r="C9169" s="6" t="s">
        <v>365</v>
      </c>
    </row>
    <row r="9170">
      <c r="A9170" s="9">
        <f t="shared" si="1"/>
        <v>6582</v>
      </c>
      <c r="B9170" s="36" t="s">
        <v>24700</v>
      </c>
      <c r="C9170" s="26" t="s">
        <v>90</v>
      </c>
    </row>
    <row r="9171">
      <c r="A9171" s="9">
        <f t="shared" si="1"/>
        <v>6582</v>
      </c>
      <c r="B9171" s="36" t="s">
        <v>24700</v>
      </c>
      <c r="C9171" s="26" t="s">
        <v>60</v>
      </c>
    </row>
    <row r="9172">
      <c r="A9172" s="9">
        <f t="shared" si="1"/>
        <v>6583</v>
      </c>
      <c r="B9172" s="5" t="s">
        <v>5735</v>
      </c>
      <c r="C9172" s="6" t="s">
        <v>426</v>
      </c>
    </row>
    <row r="9173">
      <c r="A9173" s="9">
        <f t="shared" si="1"/>
        <v>6584</v>
      </c>
      <c r="B9173" s="5" t="s">
        <v>5736</v>
      </c>
      <c r="C9173" s="6" t="s">
        <v>34</v>
      </c>
    </row>
    <row r="9174">
      <c r="A9174" s="9">
        <f t="shared" si="1"/>
        <v>6584</v>
      </c>
      <c r="B9174" s="5" t="s">
        <v>5736</v>
      </c>
      <c r="C9174" s="6" t="s">
        <v>23628</v>
      </c>
    </row>
    <row r="9175">
      <c r="A9175" s="9">
        <f t="shared" si="1"/>
        <v>6585</v>
      </c>
      <c r="B9175" s="8" t="s">
        <v>5737</v>
      </c>
      <c r="C9175" s="6" t="s">
        <v>267</v>
      </c>
    </row>
    <row r="9176">
      <c r="A9176" s="9">
        <f t="shared" si="1"/>
        <v>6585</v>
      </c>
      <c r="B9176" s="8" t="s">
        <v>5737</v>
      </c>
      <c r="C9176" s="6" t="s">
        <v>23637</v>
      </c>
    </row>
    <row r="9177">
      <c r="A9177" s="9">
        <f t="shared" si="1"/>
        <v>6586</v>
      </c>
      <c r="B9177" s="8" t="s">
        <v>5738</v>
      </c>
      <c r="C9177" s="9" t="s">
        <v>10</v>
      </c>
    </row>
    <row r="9178">
      <c r="A9178" s="9">
        <f t="shared" si="1"/>
        <v>6586</v>
      </c>
      <c r="B9178" s="8" t="s">
        <v>5738</v>
      </c>
      <c r="C9178" s="9" t="s">
        <v>60</v>
      </c>
    </row>
    <row r="9179">
      <c r="A9179" s="9">
        <f t="shared" si="1"/>
        <v>6586</v>
      </c>
      <c r="B9179" s="8" t="s">
        <v>5738</v>
      </c>
      <c r="C9179" s="9" t="s">
        <v>24</v>
      </c>
    </row>
    <row r="9180">
      <c r="A9180" s="9">
        <f t="shared" si="1"/>
        <v>6586</v>
      </c>
      <c r="B9180" s="8" t="s">
        <v>5738</v>
      </c>
      <c r="C9180" s="9" t="s">
        <v>25</v>
      </c>
    </row>
    <row r="9181">
      <c r="A9181" s="9">
        <f t="shared" si="1"/>
        <v>6587</v>
      </c>
      <c r="B9181" s="8" t="s">
        <v>5739</v>
      </c>
      <c r="C9181" s="6" t="s">
        <v>788</v>
      </c>
    </row>
    <row r="9182">
      <c r="A9182" s="9">
        <f t="shared" si="1"/>
        <v>6587</v>
      </c>
      <c r="B9182" s="8" t="s">
        <v>5739</v>
      </c>
      <c r="C9182" s="9" t="s">
        <v>60</v>
      </c>
    </row>
    <row r="9183">
      <c r="A9183" s="9">
        <f t="shared" si="1"/>
        <v>6587</v>
      </c>
      <c r="B9183" s="8" t="s">
        <v>5739</v>
      </c>
      <c r="C9183" s="9" t="s">
        <v>25</v>
      </c>
    </row>
    <row r="9184">
      <c r="A9184" s="9">
        <f t="shared" si="1"/>
        <v>6587</v>
      </c>
      <c r="B9184" s="8" t="s">
        <v>5739</v>
      </c>
      <c r="C9184" s="6" t="s">
        <v>23637</v>
      </c>
    </row>
    <row r="9185">
      <c r="A9185" s="9">
        <f t="shared" si="1"/>
        <v>6588</v>
      </c>
      <c r="B9185" s="5" t="s">
        <v>5740</v>
      </c>
      <c r="C9185" s="6" t="s">
        <v>1207</v>
      </c>
    </row>
    <row r="9186">
      <c r="A9186" s="9">
        <f t="shared" si="1"/>
        <v>6589</v>
      </c>
      <c r="B9186" s="5" t="s">
        <v>5741</v>
      </c>
      <c r="C9186" s="6" t="s">
        <v>179</v>
      </c>
    </row>
    <row r="9187">
      <c r="A9187" s="9">
        <f t="shared" si="1"/>
        <v>6589</v>
      </c>
      <c r="B9187" s="5" t="s">
        <v>5741</v>
      </c>
      <c r="C9187" s="6" t="s">
        <v>23637</v>
      </c>
    </row>
    <row r="9188">
      <c r="A9188" s="9">
        <f t="shared" si="1"/>
        <v>6590</v>
      </c>
      <c r="B9188" s="5" t="s">
        <v>5742</v>
      </c>
      <c r="C9188" s="6" t="s">
        <v>405</v>
      </c>
    </row>
    <row r="9189">
      <c r="A9189" s="9">
        <f t="shared" si="1"/>
        <v>6590</v>
      </c>
      <c r="B9189" s="5" t="s">
        <v>5742</v>
      </c>
      <c r="C9189" s="6" t="s">
        <v>267</v>
      </c>
    </row>
    <row r="9190">
      <c r="A9190" s="9">
        <f t="shared" si="1"/>
        <v>6590</v>
      </c>
      <c r="B9190" s="5" t="s">
        <v>5742</v>
      </c>
      <c r="C9190" s="6" t="s">
        <v>23637</v>
      </c>
    </row>
    <row r="9191">
      <c r="A9191" s="9">
        <f t="shared" si="1"/>
        <v>6591</v>
      </c>
      <c r="B9191" s="8" t="s">
        <v>5743</v>
      </c>
      <c r="C9191" s="6" t="s">
        <v>5744</v>
      </c>
    </row>
    <row r="9192">
      <c r="A9192" s="9">
        <f t="shared" si="1"/>
        <v>6591</v>
      </c>
      <c r="B9192" s="8" t="s">
        <v>5743</v>
      </c>
      <c r="C9192" s="9" t="s">
        <v>60</v>
      </c>
    </row>
    <row r="9193">
      <c r="A9193" s="9">
        <f t="shared" si="1"/>
        <v>6591</v>
      </c>
      <c r="B9193" s="8" t="s">
        <v>5743</v>
      </c>
      <c r="C9193" s="6" t="s">
        <v>23637</v>
      </c>
    </row>
    <row r="9194">
      <c r="A9194" s="9">
        <f t="shared" si="1"/>
        <v>6592</v>
      </c>
      <c r="B9194" s="5" t="s">
        <v>5745</v>
      </c>
      <c r="C9194" s="6" t="s">
        <v>109</v>
      </c>
    </row>
    <row r="9195">
      <c r="A9195" s="9">
        <f t="shared" si="1"/>
        <v>6592</v>
      </c>
      <c r="B9195" s="5" t="s">
        <v>5745</v>
      </c>
      <c r="C9195" s="6" t="s">
        <v>60</v>
      </c>
    </row>
    <row r="9196">
      <c r="A9196" s="9">
        <f t="shared" si="1"/>
        <v>6592</v>
      </c>
      <c r="B9196" s="5" t="s">
        <v>5745</v>
      </c>
      <c r="C9196" s="6" t="s">
        <v>25</v>
      </c>
    </row>
    <row r="9197">
      <c r="A9197" s="9">
        <f t="shared" si="1"/>
        <v>6592</v>
      </c>
      <c r="B9197" s="5" t="s">
        <v>5745</v>
      </c>
      <c r="C9197" s="6" t="s">
        <v>196</v>
      </c>
    </row>
    <row r="9198">
      <c r="A9198" s="9">
        <f t="shared" si="1"/>
        <v>6592</v>
      </c>
      <c r="B9198" s="5" t="s">
        <v>5745</v>
      </c>
      <c r="C9198" s="6" t="s">
        <v>23637</v>
      </c>
    </row>
    <row r="9199">
      <c r="A9199" s="9">
        <f t="shared" si="1"/>
        <v>6593</v>
      </c>
      <c r="B9199" s="41" t="s">
        <v>24701</v>
      </c>
      <c r="C9199" s="26" t="s">
        <v>90</v>
      </c>
    </row>
    <row r="9200">
      <c r="A9200" s="9">
        <f t="shared" si="1"/>
        <v>6593</v>
      </c>
      <c r="B9200" s="41" t="s">
        <v>24701</v>
      </c>
      <c r="C9200" s="26" t="s">
        <v>60</v>
      </c>
    </row>
    <row r="9201">
      <c r="A9201" s="9">
        <f t="shared" si="1"/>
        <v>6594</v>
      </c>
      <c r="B9201" s="8" t="s">
        <v>5746</v>
      </c>
      <c r="C9201" s="9" t="s">
        <v>60</v>
      </c>
    </row>
    <row r="9202">
      <c r="A9202" s="9">
        <f t="shared" si="1"/>
        <v>6594</v>
      </c>
      <c r="B9202" s="8" t="s">
        <v>5746</v>
      </c>
      <c r="C9202" s="9" t="s">
        <v>142</v>
      </c>
    </row>
    <row r="9203">
      <c r="A9203" s="9">
        <f t="shared" si="1"/>
        <v>6595</v>
      </c>
      <c r="B9203" s="8" t="s">
        <v>5747</v>
      </c>
      <c r="C9203" s="9" t="s">
        <v>60</v>
      </c>
    </row>
    <row r="9204">
      <c r="A9204" s="9">
        <f t="shared" si="1"/>
        <v>6595</v>
      </c>
      <c r="B9204" s="8" t="s">
        <v>5747</v>
      </c>
      <c r="C9204" s="9" t="s">
        <v>162</v>
      </c>
    </row>
    <row r="9205">
      <c r="A9205" s="9">
        <f t="shared" si="1"/>
        <v>6595</v>
      </c>
      <c r="B9205" s="8" t="s">
        <v>5747</v>
      </c>
      <c r="C9205" s="9" t="s">
        <v>142</v>
      </c>
    </row>
    <row r="9206">
      <c r="A9206" s="9">
        <f t="shared" si="1"/>
        <v>6596</v>
      </c>
      <c r="B9206" s="8" t="s">
        <v>5748</v>
      </c>
      <c r="C9206" s="9" t="s">
        <v>10</v>
      </c>
    </row>
    <row r="9207">
      <c r="A9207" s="9">
        <f t="shared" si="1"/>
        <v>6596</v>
      </c>
      <c r="B9207" s="8" t="s">
        <v>5748</v>
      </c>
      <c r="C9207" s="9" t="s">
        <v>60</v>
      </c>
    </row>
    <row r="9208">
      <c r="A9208" s="9">
        <f t="shared" si="1"/>
        <v>6597</v>
      </c>
      <c r="B9208" s="5" t="s">
        <v>5749</v>
      </c>
      <c r="C9208" s="6" t="s">
        <v>367</v>
      </c>
    </row>
    <row r="9209">
      <c r="A9209" s="9">
        <f t="shared" si="1"/>
        <v>6598</v>
      </c>
      <c r="B9209" s="8" t="s">
        <v>5750</v>
      </c>
      <c r="C9209" s="6" t="s">
        <v>10</v>
      </c>
    </row>
    <row r="9210">
      <c r="A9210" s="9">
        <f t="shared" si="1"/>
        <v>6599</v>
      </c>
      <c r="B9210" s="5" t="s">
        <v>5751</v>
      </c>
      <c r="C9210" s="6" t="s">
        <v>267</v>
      </c>
    </row>
    <row r="9211">
      <c r="A9211" s="9">
        <f t="shared" si="1"/>
        <v>6599</v>
      </c>
      <c r="B9211" s="5" t="s">
        <v>5751</v>
      </c>
      <c r="C9211" s="6" t="s">
        <v>23637</v>
      </c>
    </row>
    <row r="9212">
      <c r="A9212" s="9">
        <f t="shared" si="1"/>
        <v>6600</v>
      </c>
      <c r="B9212" s="8" t="s">
        <v>5752</v>
      </c>
      <c r="C9212" s="6" t="s">
        <v>405</v>
      </c>
    </row>
    <row r="9213">
      <c r="A9213" s="9">
        <f t="shared" si="1"/>
        <v>6600</v>
      </c>
      <c r="B9213" s="8" t="s">
        <v>5752</v>
      </c>
      <c r="C9213" s="9" t="s">
        <v>60</v>
      </c>
    </row>
    <row r="9214">
      <c r="A9214" s="9">
        <f t="shared" si="1"/>
        <v>6600</v>
      </c>
      <c r="B9214" s="8" t="s">
        <v>5752</v>
      </c>
      <c r="C9214" s="6" t="s">
        <v>23637</v>
      </c>
    </row>
    <row r="9215">
      <c r="A9215" s="9">
        <f t="shared" si="1"/>
        <v>6601</v>
      </c>
      <c r="B9215" s="8" t="s">
        <v>5753</v>
      </c>
      <c r="C9215" s="6" t="s">
        <v>313</v>
      </c>
    </row>
    <row r="9216">
      <c r="A9216" s="9">
        <f t="shared" si="1"/>
        <v>6601</v>
      </c>
      <c r="B9216" s="8" t="s">
        <v>5753</v>
      </c>
      <c r="C9216" s="9" t="s">
        <v>60</v>
      </c>
    </row>
    <row r="9217">
      <c r="A9217" s="9">
        <f t="shared" si="1"/>
        <v>6602</v>
      </c>
      <c r="B9217" s="8" t="s">
        <v>5754</v>
      </c>
      <c r="C9217" s="6" t="s">
        <v>132</v>
      </c>
    </row>
    <row r="9218">
      <c r="A9218" s="9">
        <f t="shared" si="1"/>
        <v>6602</v>
      </c>
      <c r="B9218" s="8" t="s">
        <v>5754</v>
      </c>
      <c r="C9218" s="9" t="s">
        <v>60</v>
      </c>
    </row>
    <row r="9219">
      <c r="A9219" s="9">
        <f t="shared" si="1"/>
        <v>6602</v>
      </c>
      <c r="B9219" s="8" t="s">
        <v>5754</v>
      </c>
      <c r="C9219" s="9" t="s">
        <v>142</v>
      </c>
    </row>
    <row r="9220">
      <c r="A9220" s="9">
        <f t="shared" si="1"/>
        <v>6602</v>
      </c>
      <c r="B9220" s="8" t="s">
        <v>5754</v>
      </c>
      <c r="C9220" s="6" t="s">
        <v>23637</v>
      </c>
    </row>
    <row r="9221">
      <c r="A9221" s="9">
        <f t="shared" si="1"/>
        <v>6603</v>
      </c>
      <c r="B9221" s="8" t="s">
        <v>5755</v>
      </c>
      <c r="C9221" s="9" t="s">
        <v>60</v>
      </c>
    </row>
    <row r="9222">
      <c r="A9222" s="9">
        <f t="shared" si="1"/>
        <v>6604</v>
      </c>
      <c r="B9222" s="8" t="s">
        <v>5756</v>
      </c>
      <c r="C9222" s="9" t="s">
        <v>60</v>
      </c>
    </row>
    <row r="9223">
      <c r="A9223" s="9">
        <f t="shared" si="1"/>
        <v>6604</v>
      </c>
      <c r="B9223" s="8" t="s">
        <v>5756</v>
      </c>
      <c r="C9223" s="9" t="s">
        <v>142</v>
      </c>
    </row>
    <row r="9224">
      <c r="A9224" s="9">
        <f t="shared" si="1"/>
        <v>6605</v>
      </c>
      <c r="B9224" s="5" t="s">
        <v>5757</v>
      </c>
      <c r="C9224" s="6" t="s">
        <v>69</v>
      </c>
    </row>
    <row r="9225">
      <c r="A9225" s="9">
        <f t="shared" si="1"/>
        <v>6605</v>
      </c>
      <c r="B9225" s="5" t="s">
        <v>5757</v>
      </c>
      <c r="C9225" s="6" t="s">
        <v>655</v>
      </c>
    </row>
    <row r="9226">
      <c r="A9226" s="9">
        <f t="shared" si="1"/>
        <v>6605</v>
      </c>
      <c r="B9226" s="5" t="s">
        <v>5757</v>
      </c>
      <c r="C9226" s="6" t="s">
        <v>23628</v>
      </c>
    </row>
    <row r="9227">
      <c r="A9227" s="9">
        <f t="shared" si="1"/>
        <v>6605</v>
      </c>
      <c r="B9227" s="37" t="s">
        <v>5757</v>
      </c>
      <c r="C9227" s="28" t="s">
        <v>23633</v>
      </c>
    </row>
    <row r="9228">
      <c r="A9228" s="9">
        <f t="shared" si="1"/>
        <v>6606</v>
      </c>
      <c r="B9228" s="5" t="s">
        <v>5758</v>
      </c>
      <c r="C9228" s="6" t="s">
        <v>2549</v>
      </c>
    </row>
    <row r="9229">
      <c r="A9229" s="9">
        <f t="shared" si="1"/>
        <v>6606</v>
      </c>
      <c r="B9229" s="5" t="s">
        <v>5758</v>
      </c>
      <c r="C9229" s="6" t="s">
        <v>23628</v>
      </c>
    </row>
    <row r="9230">
      <c r="A9230" s="9">
        <f t="shared" si="1"/>
        <v>6607</v>
      </c>
      <c r="B9230" s="5" t="s">
        <v>5759</v>
      </c>
      <c r="C9230" s="6" t="s">
        <v>1376</v>
      </c>
    </row>
    <row r="9231">
      <c r="A9231" s="9">
        <f t="shared" si="1"/>
        <v>6607</v>
      </c>
      <c r="B9231" s="5" t="s">
        <v>5759</v>
      </c>
      <c r="C9231" s="6" t="s">
        <v>23628</v>
      </c>
    </row>
    <row r="9232">
      <c r="A9232" s="9">
        <f t="shared" si="1"/>
        <v>6608</v>
      </c>
      <c r="B9232" s="5" t="s">
        <v>5760</v>
      </c>
      <c r="C9232" s="6" t="s">
        <v>1316</v>
      </c>
    </row>
    <row r="9233">
      <c r="A9233" s="9">
        <f t="shared" si="1"/>
        <v>6609</v>
      </c>
      <c r="B9233" s="5" t="s">
        <v>5761</v>
      </c>
      <c r="C9233" s="6" t="s">
        <v>346</v>
      </c>
    </row>
    <row r="9234">
      <c r="A9234" s="9">
        <f t="shared" si="1"/>
        <v>6609</v>
      </c>
      <c r="B9234" s="5" t="s">
        <v>5761</v>
      </c>
      <c r="C9234" s="6" t="s">
        <v>23628</v>
      </c>
    </row>
    <row r="9235">
      <c r="A9235" s="9">
        <f t="shared" si="1"/>
        <v>6610</v>
      </c>
      <c r="B9235" s="8" t="s">
        <v>5762</v>
      </c>
      <c r="C9235" s="9" t="s">
        <v>162</v>
      </c>
    </row>
    <row r="9236">
      <c r="A9236" s="9">
        <f t="shared" si="1"/>
        <v>6611</v>
      </c>
      <c r="B9236" s="5" t="s">
        <v>5763</v>
      </c>
      <c r="C9236" s="6" t="s">
        <v>1120</v>
      </c>
    </row>
    <row r="9237">
      <c r="A9237" s="9">
        <f t="shared" si="1"/>
        <v>6612</v>
      </c>
      <c r="B9237" s="8" t="s">
        <v>5764</v>
      </c>
      <c r="C9237" s="6" t="s">
        <v>153</v>
      </c>
    </row>
    <row r="9238">
      <c r="A9238" s="9">
        <f t="shared" si="1"/>
        <v>6612</v>
      </c>
      <c r="B9238" s="8" t="s">
        <v>5764</v>
      </c>
      <c r="C9238" s="9" t="s">
        <v>25</v>
      </c>
    </row>
    <row r="9239">
      <c r="A9239" s="9">
        <f t="shared" si="1"/>
        <v>6612</v>
      </c>
      <c r="B9239" s="8" t="s">
        <v>5764</v>
      </c>
      <c r="C9239" s="6" t="s">
        <v>23637</v>
      </c>
    </row>
    <row r="9240">
      <c r="A9240" s="9">
        <f t="shared" si="1"/>
        <v>6613</v>
      </c>
      <c r="B9240" s="8" t="s">
        <v>5765</v>
      </c>
      <c r="C9240" s="9" t="s">
        <v>22</v>
      </c>
    </row>
    <row r="9241">
      <c r="A9241" s="9">
        <f t="shared" si="1"/>
        <v>6613</v>
      </c>
      <c r="B9241" s="8" t="s">
        <v>5765</v>
      </c>
      <c r="C9241" s="9" t="s">
        <v>25</v>
      </c>
    </row>
    <row r="9242">
      <c r="A9242" s="9">
        <f t="shared" si="1"/>
        <v>6614</v>
      </c>
      <c r="B9242" s="8" t="s">
        <v>5766</v>
      </c>
      <c r="C9242" s="6" t="s">
        <v>313</v>
      </c>
    </row>
    <row r="9243">
      <c r="A9243" s="9">
        <f t="shared" si="1"/>
        <v>6615</v>
      </c>
      <c r="B9243" s="5" t="s">
        <v>5767</v>
      </c>
      <c r="C9243" s="6" t="s">
        <v>555</v>
      </c>
    </row>
    <row r="9244">
      <c r="A9244" s="9">
        <f t="shared" si="1"/>
        <v>6616</v>
      </c>
      <c r="B9244" s="8" t="s">
        <v>5768</v>
      </c>
      <c r="C9244" s="9" t="s">
        <v>1548</v>
      </c>
    </row>
    <row r="9245">
      <c r="A9245" s="9">
        <f t="shared" si="1"/>
        <v>6617</v>
      </c>
      <c r="B9245" s="8" t="s">
        <v>5769</v>
      </c>
      <c r="C9245" s="9" t="s">
        <v>1548</v>
      </c>
    </row>
    <row r="9246">
      <c r="A9246" s="9">
        <f t="shared" si="1"/>
        <v>6618</v>
      </c>
      <c r="B9246" s="8" t="s">
        <v>5770</v>
      </c>
      <c r="C9246" s="9" t="s">
        <v>502</v>
      </c>
    </row>
    <row r="9247">
      <c r="A9247" s="9">
        <f t="shared" si="1"/>
        <v>6619</v>
      </c>
      <c r="B9247" s="5" t="s">
        <v>5771</v>
      </c>
      <c r="C9247" s="6" t="s">
        <v>326</v>
      </c>
    </row>
    <row r="9248">
      <c r="A9248" s="9">
        <f t="shared" si="1"/>
        <v>6619</v>
      </c>
      <c r="B9248" s="5" t="s">
        <v>5771</v>
      </c>
      <c r="C9248" s="6" t="s">
        <v>23637</v>
      </c>
    </row>
    <row r="9249">
      <c r="A9249" s="9">
        <f t="shared" si="1"/>
        <v>6620</v>
      </c>
      <c r="B9249" s="5" t="s">
        <v>5772</v>
      </c>
      <c r="C9249" s="6" t="s">
        <v>1360</v>
      </c>
    </row>
    <row r="9250">
      <c r="A9250" s="9">
        <f t="shared" si="1"/>
        <v>6621</v>
      </c>
      <c r="B9250" s="8" t="s">
        <v>5773</v>
      </c>
      <c r="C9250" s="9" t="s">
        <v>162</v>
      </c>
    </row>
    <row r="9251">
      <c r="A9251" s="9">
        <f t="shared" si="1"/>
        <v>6621</v>
      </c>
      <c r="B9251" s="8" t="s">
        <v>5773</v>
      </c>
      <c r="C9251" s="9" t="s">
        <v>24</v>
      </c>
    </row>
    <row r="9252">
      <c r="A9252" s="9">
        <f t="shared" si="1"/>
        <v>6621</v>
      </c>
      <c r="B9252" s="8" t="s">
        <v>5773</v>
      </c>
      <c r="C9252" s="9" t="s">
        <v>25</v>
      </c>
    </row>
    <row r="9253">
      <c r="A9253" s="9">
        <f t="shared" si="1"/>
        <v>6622</v>
      </c>
      <c r="B9253" s="8" t="s">
        <v>5774</v>
      </c>
      <c r="C9253" s="9" t="s">
        <v>42</v>
      </c>
    </row>
    <row r="9254">
      <c r="A9254" s="9">
        <f t="shared" si="1"/>
        <v>6623</v>
      </c>
      <c r="B9254" s="8" t="s">
        <v>5775</v>
      </c>
      <c r="C9254" s="9" t="s">
        <v>42</v>
      </c>
    </row>
    <row r="9255">
      <c r="A9255" s="9">
        <f t="shared" si="1"/>
        <v>6624</v>
      </c>
      <c r="B9255" s="8" t="s">
        <v>5776</v>
      </c>
      <c r="C9255" s="9" t="s">
        <v>188</v>
      </c>
    </row>
    <row r="9256">
      <c r="A9256" s="9">
        <f t="shared" si="1"/>
        <v>6625</v>
      </c>
      <c r="B9256" s="8" t="s">
        <v>5777</v>
      </c>
      <c r="C9256" s="9" t="s">
        <v>188</v>
      </c>
    </row>
    <row r="9257">
      <c r="A9257" s="9">
        <f t="shared" si="1"/>
        <v>6626</v>
      </c>
      <c r="B9257" s="8" t="s">
        <v>5778</v>
      </c>
      <c r="C9257" s="9" t="s">
        <v>188</v>
      </c>
    </row>
    <row r="9258">
      <c r="A9258" s="9">
        <f t="shared" si="1"/>
        <v>6627</v>
      </c>
      <c r="B9258" s="8" t="s">
        <v>5779</v>
      </c>
      <c r="C9258" s="9" t="s">
        <v>416</v>
      </c>
    </row>
    <row r="9259">
      <c r="A9259" s="9">
        <f t="shared" si="1"/>
        <v>6628</v>
      </c>
      <c r="B9259" s="5" t="s">
        <v>5780</v>
      </c>
      <c r="C9259" s="6" t="s">
        <v>1450</v>
      </c>
    </row>
    <row r="9260">
      <c r="A9260" s="9">
        <f t="shared" si="1"/>
        <v>6628</v>
      </c>
      <c r="B9260" s="5" t="s">
        <v>5780</v>
      </c>
      <c r="C9260" s="6" t="s">
        <v>23628</v>
      </c>
    </row>
    <row r="9261">
      <c r="A9261" s="9">
        <f t="shared" si="1"/>
        <v>6629</v>
      </c>
      <c r="B9261" s="5" t="s">
        <v>5781</v>
      </c>
      <c r="C9261" s="6" t="s">
        <v>1450</v>
      </c>
    </row>
    <row r="9262">
      <c r="A9262" s="9">
        <f t="shared" si="1"/>
        <v>6629</v>
      </c>
      <c r="B9262" s="5" t="s">
        <v>5781</v>
      </c>
      <c r="C9262" s="6" t="s">
        <v>23628</v>
      </c>
    </row>
    <row r="9263">
      <c r="A9263" s="9">
        <f t="shared" si="1"/>
        <v>6630</v>
      </c>
      <c r="B9263" s="5" t="s">
        <v>5782</v>
      </c>
      <c r="C9263" s="6" t="s">
        <v>1376</v>
      </c>
    </row>
    <row r="9264">
      <c r="A9264" s="9">
        <f t="shared" si="1"/>
        <v>6630</v>
      </c>
      <c r="B9264" s="5" t="s">
        <v>5782</v>
      </c>
      <c r="C9264" s="6" t="s">
        <v>23628</v>
      </c>
    </row>
    <row r="9265">
      <c r="A9265" s="9">
        <f t="shared" si="1"/>
        <v>6631</v>
      </c>
      <c r="B9265" s="5" t="s">
        <v>5783</v>
      </c>
      <c r="C9265" s="6" t="s">
        <v>1376</v>
      </c>
    </row>
    <row r="9266">
      <c r="A9266" s="9">
        <f t="shared" si="1"/>
        <v>6631</v>
      </c>
      <c r="B9266" s="5" t="s">
        <v>5783</v>
      </c>
      <c r="C9266" s="6" t="s">
        <v>23628</v>
      </c>
    </row>
    <row r="9267">
      <c r="A9267" s="9">
        <f t="shared" si="1"/>
        <v>6632</v>
      </c>
      <c r="B9267" s="16" t="s">
        <v>5784</v>
      </c>
      <c r="C9267" s="6" t="s">
        <v>1235</v>
      </c>
    </row>
    <row r="9268">
      <c r="A9268" s="9">
        <f t="shared" si="1"/>
        <v>6633</v>
      </c>
      <c r="B9268" s="5" t="s">
        <v>5785</v>
      </c>
      <c r="C9268" s="6" t="s">
        <v>656</v>
      </c>
    </row>
    <row r="9269">
      <c r="A9269" s="9">
        <f t="shared" si="1"/>
        <v>6633</v>
      </c>
      <c r="B9269" s="5" t="s">
        <v>5785</v>
      </c>
      <c r="C9269" s="6" t="s">
        <v>40</v>
      </c>
    </row>
    <row r="9270">
      <c r="A9270" s="9">
        <f t="shared" si="1"/>
        <v>6633</v>
      </c>
      <c r="B9270" s="5" t="s">
        <v>5785</v>
      </c>
      <c r="C9270" s="6" t="s">
        <v>23628</v>
      </c>
    </row>
    <row r="9271">
      <c r="A9271" s="9">
        <f t="shared" si="1"/>
        <v>6634</v>
      </c>
      <c r="B9271" s="5" t="s">
        <v>5786</v>
      </c>
      <c r="C9271" s="6" t="s">
        <v>1466</v>
      </c>
    </row>
    <row r="9272">
      <c r="A9272" s="9">
        <f t="shared" si="1"/>
        <v>6634</v>
      </c>
      <c r="B9272" s="5" t="s">
        <v>5786</v>
      </c>
      <c r="C9272" s="6" t="s">
        <v>23628</v>
      </c>
    </row>
    <row r="9273">
      <c r="A9273" s="9">
        <f t="shared" si="1"/>
        <v>6635</v>
      </c>
      <c r="B9273" s="5" t="s">
        <v>5787</v>
      </c>
      <c r="C9273" s="6" t="s">
        <v>34</v>
      </c>
    </row>
    <row r="9274">
      <c r="A9274" s="9">
        <f t="shared" si="1"/>
        <v>6635</v>
      </c>
      <c r="B9274" s="5" t="s">
        <v>5787</v>
      </c>
      <c r="C9274" s="6" t="s">
        <v>23628</v>
      </c>
    </row>
    <row r="9275">
      <c r="A9275" s="9">
        <f t="shared" si="1"/>
        <v>6636</v>
      </c>
      <c r="B9275" s="5" t="s">
        <v>5788</v>
      </c>
      <c r="C9275" s="6" t="s">
        <v>1450</v>
      </c>
    </row>
    <row r="9276">
      <c r="A9276" s="9">
        <f t="shared" si="1"/>
        <v>6636</v>
      </c>
      <c r="B9276" s="5" t="s">
        <v>5788</v>
      </c>
      <c r="C9276" s="6" t="s">
        <v>23628</v>
      </c>
    </row>
    <row r="9277">
      <c r="A9277" s="9">
        <f t="shared" si="1"/>
        <v>6637</v>
      </c>
      <c r="B9277" s="5" t="s">
        <v>5789</v>
      </c>
      <c r="C9277" s="6" t="s">
        <v>1466</v>
      </c>
    </row>
    <row r="9278">
      <c r="A9278" s="9">
        <f t="shared" si="1"/>
        <v>6637</v>
      </c>
      <c r="B9278" s="5" t="s">
        <v>5789</v>
      </c>
      <c r="C9278" s="6" t="s">
        <v>23628</v>
      </c>
    </row>
    <row r="9279">
      <c r="A9279" s="9">
        <f t="shared" si="1"/>
        <v>6638</v>
      </c>
      <c r="B9279" s="5" t="s">
        <v>5790</v>
      </c>
      <c r="C9279" s="6" t="s">
        <v>1376</v>
      </c>
    </row>
    <row r="9280">
      <c r="A9280" s="9">
        <f t="shared" si="1"/>
        <v>6638</v>
      </c>
      <c r="B9280" s="5" t="s">
        <v>5790</v>
      </c>
      <c r="C9280" s="6" t="s">
        <v>23628</v>
      </c>
    </row>
    <row r="9281">
      <c r="A9281" s="9">
        <f t="shared" si="1"/>
        <v>6639</v>
      </c>
      <c r="B9281" s="5" t="s">
        <v>5791</v>
      </c>
      <c r="C9281" s="6" t="s">
        <v>1466</v>
      </c>
    </row>
    <row r="9282">
      <c r="A9282" s="9">
        <f t="shared" si="1"/>
        <v>6639</v>
      </c>
      <c r="B9282" s="5" t="s">
        <v>5791</v>
      </c>
      <c r="C9282" s="6" t="s">
        <v>23628</v>
      </c>
    </row>
    <row r="9283">
      <c r="A9283" s="9">
        <f t="shared" si="1"/>
        <v>6640</v>
      </c>
      <c r="B9283" s="5" t="s">
        <v>5792</v>
      </c>
      <c r="C9283" s="6" t="s">
        <v>34</v>
      </c>
    </row>
    <row r="9284">
      <c r="A9284" s="9">
        <f t="shared" si="1"/>
        <v>6640</v>
      </c>
      <c r="B9284" s="5" t="s">
        <v>5792</v>
      </c>
      <c r="C9284" s="6" t="s">
        <v>23628</v>
      </c>
    </row>
    <row r="9285">
      <c r="A9285" s="9">
        <f t="shared" si="1"/>
        <v>6641</v>
      </c>
      <c r="B9285" s="5" t="s">
        <v>5793</v>
      </c>
      <c r="C9285" s="6" t="s">
        <v>1450</v>
      </c>
    </row>
    <row r="9286">
      <c r="A9286" s="9">
        <f t="shared" si="1"/>
        <v>6641</v>
      </c>
      <c r="B9286" s="5" t="s">
        <v>5793</v>
      </c>
      <c r="C9286" s="6" t="s">
        <v>23628</v>
      </c>
    </row>
    <row r="9287">
      <c r="A9287" s="9">
        <f t="shared" si="1"/>
        <v>6642</v>
      </c>
      <c r="B9287" s="5" t="s">
        <v>5794</v>
      </c>
      <c r="C9287" s="6" t="s">
        <v>1376</v>
      </c>
    </row>
    <row r="9288">
      <c r="A9288" s="9">
        <f t="shared" si="1"/>
        <v>6642</v>
      </c>
      <c r="B9288" s="5" t="s">
        <v>5794</v>
      </c>
      <c r="C9288" s="6" t="s">
        <v>23628</v>
      </c>
    </row>
    <row r="9289">
      <c r="A9289" s="9">
        <f t="shared" si="1"/>
        <v>6643</v>
      </c>
      <c r="B9289" s="5" t="s">
        <v>5795</v>
      </c>
      <c r="C9289" s="6" t="s">
        <v>1376</v>
      </c>
    </row>
    <row r="9290">
      <c r="A9290" s="9">
        <f t="shared" si="1"/>
        <v>6643</v>
      </c>
      <c r="B9290" s="5" t="s">
        <v>5795</v>
      </c>
      <c r="C9290" s="6" t="s">
        <v>23628</v>
      </c>
    </row>
    <row r="9291">
      <c r="A9291" s="9">
        <f t="shared" si="1"/>
        <v>6644</v>
      </c>
      <c r="B9291" s="32" t="s">
        <v>24702</v>
      </c>
      <c r="C9291" s="26" t="s">
        <v>67</v>
      </c>
    </row>
    <row r="9292">
      <c r="A9292" s="9">
        <f t="shared" si="1"/>
        <v>6645</v>
      </c>
      <c r="B9292" s="5" t="s">
        <v>5796</v>
      </c>
      <c r="C9292" s="6" t="s">
        <v>34</v>
      </c>
    </row>
    <row r="9293">
      <c r="A9293" s="9">
        <f t="shared" si="1"/>
        <v>6645</v>
      </c>
      <c r="B9293" s="5" t="s">
        <v>5796</v>
      </c>
      <c r="C9293" s="6" t="s">
        <v>23628</v>
      </c>
    </row>
    <row r="9294">
      <c r="A9294" s="9">
        <f t="shared" si="1"/>
        <v>6646</v>
      </c>
      <c r="B9294" s="5" t="s">
        <v>5797</v>
      </c>
      <c r="C9294" s="6" t="s">
        <v>34</v>
      </c>
    </row>
    <row r="9295">
      <c r="A9295" s="9">
        <f t="shared" si="1"/>
        <v>6646</v>
      </c>
      <c r="B9295" s="5" t="s">
        <v>5797</v>
      </c>
      <c r="C9295" s="6" t="s">
        <v>23628</v>
      </c>
    </row>
    <row r="9296">
      <c r="A9296" s="9">
        <f t="shared" si="1"/>
        <v>6647</v>
      </c>
      <c r="B9296" s="5" t="s">
        <v>5798</v>
      </c>
      <c r="C9296" s="6" t="s">
        <v>69</v>
      </c>
    </row>
    <row r="9297">
      <c r="A9297" s="9">
        <f t="shared" si="1"/>
        <v>6647</v>
      </c>
      <c r="B9297" s="5" t="s">
        <v>5798</v>
      </c>
      <c r="C9297" s="6" t="s">
        <v>23628</v>
      </c>
    </row>
    <row r="9298">
      <c r="A9298" s="9">
        <f t="shared" si="1"/>
        <v>6648</v>
      </c>
      <c r="B9298" s="5" t="s">
        <v>5799</v>
      </c>
      <c r="C9298" s="6" t="s">
        <v>656</v>
      </c>
    </row>
    <row r="9299">
      <c r="A9299" s="9">
        <f t="shared" si="1"/>
        <v>6648</v>
      </c>
      <c r="B9299" s="5" t="s">
        <v>5799</v>
      </c>
      <c r="C9299" s="6" t="s">
        <v>23628</v>
      </c>
    </row>
    <row r="9300">
      <c r="A9300" s="9">
        <f t="shared" si="1"/>
        <v>6649</v>
      </c>
      <c r="B9300" s="5" t="s">
        <v>5800</v>
      </c>
      <c r="C9300" s="6" t="s">
        <v>1450</v>
      </c>
    </row>
    <row r="9301">
      <c r="A9301" s="9">
        <f t="shared" si="1"/>
        <v>6649</v>
      </c>
      <c r="B9301" s="5" t="s">
        <v>5800</v>
      </c>
      <c r="C9301" s="6" t="s">
        <v>23628</v>
      </c>
    </row>
    <row r="9302">
      <c r="A9302" s="9">
        <f t="shared" si="1"/>
        <v>6650</v>
      </c>
      <c r="B9302" s="5" t="s">
        <v>5801</v>
      </c>
      <c r="C9302" s="6" t="s">
        <v>34</v>
      </c>
    </row>
    <row r="9303">
      <c r="A9303" s="9">
        <f t="shared" si="1"/>
        <v>6650</v>
      </c>
      <c r="B9303" s="5" t="s">
        <v>5801</v>
      </c>
      <c r="C9303" s="6" t="s">
        <v>23628</v>
      </c>
    </row>
    <row r="9304">
      <c r="A9304" s="9">
        <f t="shared" si="1"/>
        <v>6651</v>
      </c>
      <c r="B9304" s="5" t="s">
        <v>5802</v>
      </c>
      <c r="C9304" s="6" t="s">
        <v>1450</v>
      </c>
    </row>
    <row r="9305">
      <c r="A9305" s="9">
        <f t="shared" si="1"/>
        <v>6651</v>
      </c>
      <c r="B9305" s="5" t="s">
        <v>5802</v>
      </c>
      <c r="C9305" s="6" t="s">
        <v>23628</v>
      </c>
    </row>
    <row r="9306">
      <c r="A9306" s="9">
        <f t="shared" si="1"/>
        <v>6652</v>
      </c>
      <c r="B9306" s="5" t="s">
        <v>5803</v>
      </c>
      <c r="C9306" s="6" t="s">
        <v>1450</v>
      </c>
    </row>
    <row r="9307">
      <c r="A9307" s="9">
        <f t="shared" si="1"/>
        <v>6652</v>
      </c>
      <c r="B9307" s="5" t="s">
        <v>5803</v>
      </c>
      <c r="C9307" s="6" t="s">
        <v>23628</v>
      </c>
    </row>
    <row r="9308">
      <c r="A9308" s="9">
        <f t="shared" si="1"/>
        <v>6653</v>
      </c>
      <c r="B9308" s="5" t="s">
        <v>5804</v>
      </c>
      <c r="C9308" s="6" t="s">
        <v>758</v>
      </c>
    </row>
    <row r="9309">
      <c r="A9309" s="9">
        <f t="shared" si="1"/>
        <v>6654</v>
      </c>
      <c r="B9309" s="5" t="s">
        <v>5805</v>
      </c>
      <c r="C9309" s="6" t="s">
        <v>1450</v>
      </c>
    </row>
    <row r="9310">
      <c r="A9310" s="9">
        <f t="shared" si="1"/>
        <v>6654</v>
      </c>
      <c r="B9310" s="5" t="s">
        <v>5805</v>
      </c>
      <c r="C9310" s="6" t="s">
        <v>23628</v>
      </c>
    </row>
    <row r="9311">
      <c r="A9311" s="9">
        <f t="shared" si="1"/>
        <v>6655</v>
      </c>
      <c r="B9311" s="5" t="s">
        <v>5806</v>
      </c>
      <c r="C9311" s="6" t="s">
        <v>1450</v>
      </c>
    </row>
    <row r="9312">
      <c r="A9312" s="9">
        <f t="shared" si="1"/>
        <v>6655</v>
      </c>
      <c r="B9312" s="5" t="s">
        <v>5806</v>
      </c>
      <c r="C9312" s="6" t="s">
        <v>23628</v>
      </c>
    </row>
    <row r="9313">
      <c r="A9313" s="9">
        <f t="shared" si="1"/>
        <v>6656</v>
      </c>
      <c r="B9313" s="8" t="s">
        <v>5807</v>
      </c>
      <c r="C9313" s="9" t="s">
        <v>8</v>
      </c>
    </row>
    <row r="9314">
      <c r="A9314" s="9">
        <f t="shared" si="1"/>
        <v>6657</v>
      </c>
      <c r="B9314" s="5" t="s">
        <v>5808</v>
      </c>
      <c r="C9314" s="6" t="s">
        <v>34</v>
      </c>
    </row>
    <row r="9315">
      <c r="A9315" s="9">
        <f t="shared" si="1"/>
        <v>6657</v>
      </c>
      <c r="B9315" s="5" t="s">
        <v>5808</v>
      </c>
      <c r="C9315" s="6" t="s">
        <v>23628</v>
      </c>
    </row>
    <row r="9316">
      <c r="A9316" s="9">
        <f t="shared" si="1"/>
        <v>6658</v>
      </c>
      <c r="B9316" s="5" t="s">
        <v>5809</v>
      </c>
      <c r="C9316" s="6" t="s">
        <v>1376</v>
      </c>
    </row>
    <row r="9317">
      <c r="A9317" s="9">
        <f t="shared" si="1"/>
        <v>6658</v>
      </c>
      <c r="B9317" s="5" t="s">
        <v>5809</v>
      </c>
      <c r="C9317" s="6" t="s">
        <v>23628</v>
      </c>
    </row>
    <row r="9318">
      <c r="A9318" s="9">
        <f t="shared" si="1"/>
        <v>6659</v>
      </c>
      <c r="B9318" s="5" t="s">
        <v>5810</v>
      </c>
      <c r="C9318" s="6" t="s">
        <v>34</v>
      </c>
    </row>
    <row r="9319">
      <c r="A9319" s="9">
        <f t="shared" si="1"/>
        <v>6659</v>
      </c>
      <c r="B9319" s="5" t="s">
        <v>5810</v>
      </c>
      <c r="C9319" s="6" t="s">
        <v>23628</v>
      </c>
    </row>
    <row r="9320">
      <c r="A9320" s="9">
        <f t="shared" si="1"/>
        <v>6660</v>
      </c>
      <c r="B9320" s="5" t="s">
        <v>5811</v>
      </c>
      <c r="C9320" s="6" t="s">
        <v>34</v>
      </c>
    </row>
    <row r="9321">
      <c r="A9321" s="9">
        <f t="shared" si="1"/>
        <v>6660</v>
      </c>
      <c r="B9321" s="5" t="s">
        <v>5811</v>
      </c>
      <c r="C9321" s="6" t="s">
        <v>23628</v>
      </c>
    </row>
    <row r="9322">
      <c r="A9322" s="9">
        <f t="shared" si="1"/>
        <v>6661</v>
      </c>
      <c r="B9322" s="5" t="s">
        <v>5812</v>
      </c>
      <c r="C9322" s="6" t="s">
        <v>34</v>
      </c>
    </row>
    <row r="9323">
      <c r="A9323" s="9">
        <f t="shared" si="1"/>
        <v>6661</v>
      </c>
      <c r="B9323" s="5" t="s">
        <v>5812</v>
      </c>
      <c r="C9323" s="6" t="s">
        <v>23628</v>
      </c>
    </row>
    <row r="9324">
      <c r="A9324" s="9">
        <f t="shared" si="1"/>
        <v>6662</v>
      </c>
      <c r="B9324" s="5" t="s">
        <v>5813</v>
      </c>
      <c r="C9324" s="6" t="s">
        <v>34</v>
      </c>
    </row>
    <row r="9325">
      <c r="A9325" s="9">
        <f t="shared" si="1"/>
        <v>6662</v>
      </c>
      <c r="B9325" s="5" t="s">
        <v>5813</v>
      </c>
      <c r="C9325" s="6" t="s">
        <v>23628</v>
      </c>
    </row>
    <row r="9326">
      <c r="A9326" s="9">
        <f t="shared" si="1"/>
        <v>6663</v>
      </c>
      <c r="B9326" s="5" t="s">
        <v>5814</v>
      </c>
      <c r="C9326" s="6" t="s">
        <v>34</v>
      </c>
    </row>
    <row r="9327">
      <c r="A9327" s="9">
        <f t="shared" si="1"/>
        <v>6663</v>
      </c>
      <c r="B9327" s="5" t="s">
        <v>5814</v>
      </c>
      <c r="C9327" s="6" t="s">
        <v>23628</v>
      </c>
    </row>
    <row r="9328">
      <c r="A9328" s="9">
        <f t="shared" si="1"/>
        <v>6664</v>
      </c>
      <c r="B9328" s="5" t="s">
        <v>5815</v>
      </c>
      <c r="C9328" s="6" t="s">
        <v>1450</v>
      </c>
    </row>
    <row r="9329">
      <c r="A9329" s="9">
        <f t="shared" si="1"/>
        <v>6664</v>
      </c>
      <c r="B9329" s="5" t="s">
        <v>5815</v>
      </c>
      <c r="C9329" s="6" t="s">
        <v>23628</v>
      </c>
    </row>
    <row r="9330">
      <c r="A9330" s="9">
        <f t="shared" si="1"/>
        <v>6665</v>
      </c>
      <c r="B9330" s="5" t="s">
        <v>5816</v>
      </c>
      <c r="C9330" s="6" t="s">
        <v>1376</v>
      </c>
    </row>
    <row r="9331">
      <c r="A9331" s="9">
        <f t="shared" si="1"/>
        <v>6665</v>
      </c>
      <c r="B9331" s="5" t="s">
        <v>5816</v>
      </c>
      <c r="C9331" s="6" t="s">
        <v>23628</v>
      </c>
    </row>
    <row r="9332">
      <c r="A9332" s="9">
        <f t="shared" si="1"/>
        <v>6666</v>
      </c>
      <c r="B9332" s="5" t="s">
        <v>5817</v>
      </c>
      <c r="C9332" s="6" t="s">
        <v>1450</v>
      </c>
    </row>
    <row r="9333">
      <c r="A9333" s="9">
        <f t="shared" si="1"/>
        <v>6666</v>
      </c>
      <c r="B9333" s="5" t="s">
        <v>5817</v>
      </c>
      <c r="C9333" s="6" t="s">
        <v>23628</v>
      </c>
    </row>
    <row r="9334">
      <c r="A9334" s="9">
        <f t="shared" si="1"/>
        <v>6667</v>
      </c>
      <c r="B9334" s="5" t="s">
        <v>5818</v>
      </c>
      <c r="C9334" s="6" t="s">
        <v>1450</v>
      </c>
    </row>
    <row r="9335">
      <c r="A9335" s="9">
        <f t="shared" si="1"/>
        <v>6667</v>
      </c>
      <c r="B9335" s="5" t="s">
        <v>5818</v>
      </c>
      <c r="C9335" s="6" t="s">
        <v>23628</v>
      </c>
    </row>
    <row r="9336">
      <c r="A9336" s="9">
        <f t="shared" si="1"/>
        <v>6668</v>
      </c>
      <c r="B9336" s="5" t="s">
        <v>5819</v>
      </c>
      <c r="C9336" s="6" t="s">
        <v>34</v>
      </c>
    </row>
    <row r="9337">
      <c r="A9337" s="9">
        <f t="shared" si="1"/>
        <v>6668</v>
      </c>
      <c r="B9337" s="5" t="s">
        <v>5819</v>
      </c>
      <c r="C9337" s="6" t="s">
        <v>23628</v>
      </c>
    </row>
    <row r="9338">
      <c r="A9338" s="9">
        <f t="shared" si="1"/>
        <v>6669</v>
      </c>
      <c r="B9338" s="5" t="s">
        <v>5820</v>
      </c>
      <c r="C9338" s="6" t="s">
        <v>34</v>
      </c>
    </row>
    <row r="9339">
      <c r="A9339" s="9">
        <f t="shared" si="1"/>
        <v>6669</v>
      </c>
      <c r="B9339" s="5" t="s">
        <v>5820</v>
      </c>
      <c r="C9339" s="6" t="s">
        <v>23628</v>
      </c>
    </row>
    <row r="9340">
      <c r="A9340" s="9">
        <f t="shared" si="1"/>
        <v>6670</v>
      </c>
      <c r="B9340" s="5" t="s">
        <v>5821</v>
      </c>
      <c r="C9340" s="6" t="s">
        <v>479</v>
      </c>
    </row>
    <row r="9341">
      <c r="A9341" s="9">
        <f t="shared" si="1"/>
        <v>6671</v>
      </c>
      <c r="B9341" s="5" t="s">
        <v>5822</v>
      </c>
      <c r="C9341" s="6" t="s">
        <v>1450</v>
      </c>
    </row>
    <row r="9342">
      <c r="A9342" s="9">
        <f t="shared" si="1"/>
        <v>6671</v>
      </c>
      <c r="B9342" s="5" t="s">
        <v>5822</v>
      </c>
      <c r="C9342" s="6" t="s">
        <v>23628</v>
      </c>
    </row>
    <row r="9343">
      <c r="A9343" s="9">
        <f t="shared" si="1"/>
        <v>6672</v>
      </c>
      <c r="B9343" s="5" t="s">
        <v>5823</v>
      </c>
      <c r="C9343" s="6" t="s">
        <v>1376</v>
      </c>
    </row>
    <row r="9344">
      <c r="A9344" s="9">
        <f t="shared" si="1"/>
        <v>6672</v>
      </c>
      <c r="B9344" s="5" t="s">
        <v>5823</v>
      </c>
      <c r="C9344" s="6" t="s">
        <v>23628</v>
      </c>
    </row>
    <row r="9345">
      <c r="A9345" s="9">
        <f t="shared" si="1"/>
        <v>6673</v>
      </c>
      <c r="B9345" s="5" t="s">
        <v>5824</v>
      </c>
      <c r="C9345" s="6" t="s">
        <v>4</v>
      </c>
    </row>
    <row r="9346">
      <c r="A9346" s="9">
        <f t="shared" si="1"/>
        <v>6674</v>
      </c>
      <c r="B9346" s="5" t="s">
        <v>5825</v>
      </c>
      <c r="C9346" s="6" t="s">
        <v>1376</v>
      </c>
    </row>
    <row r="9347">
      <c r="A9347" s="9">
        <f t="shared" si="1"/>
        <v>6674</v>
      </c>
      <c r="B9347" s="5" t="s">
        <v>5825</v>
      </c>
      <c r="C9347" s="6" t="s">
        <v>23628</v>
      </c>
    </row>
    <row r="9348">
      <c r="A9348" s="9">
        <f t="shared" si="1"/>
        <v>6675</v>
      </c>
      <c r="B9348" s="5" t="s">
        <v>5826</v>
      </c>
      <c r="C9348" s="6" t="s">
        <v>1450</v>
      </c>
    </row>
    <row r="9349">
      <c r="A9349" s="9">
        <f t="shared" si="1"/>
        <v>6675</v>
      </c>
      <c r="B9349" s="5" t="s">
        <v>5826</v>
      </c>
      <c r="C9349" s="6" t="s">
        <v>23628</v>
      </c>
    </row>
    <row r="9350">
      <c r="A9350" s="9">
        <f t="shared" si="1"/>
        <v>6676</v>
      </c>
      <c r="B9350" s="5" t="s">
        <v>5827</v>
      </c>
      <c r="C9350" s="6" t="s">
        <v>1450</v>
      </c>
    </row>
    <row r="9351">
      <c r="A9351" s="9">
        <f t="shared" si="1"/>
        <v>6676</v>
      </c>
      <c r="B9351" s="5" t="s">
        <v>5827</v>
      </c>
      <c r="C9351" s="6" t="s">
        <v>23628</v>
      </c>
    </row>
    <row r="9352">
      <c r="A9352" s="9">
        <f t="shared" si="1"/>
        <v>6677</v>
      </c>
      <c r="B9352" s="5" t="s">
        <v>5828</v>
      </c>
      <c r="C9352" s="6" t="s">
        <v>1450</v>
      </c>
    </row>
    <row r="9353">
      <c r="A9353" s="9">
        <f t="shared" si="1"/>
        <v>6677</v>
      </c>
      <c r="B9353" s="5" t="s">
        <v>5828</v>
      </c>
      <c r="C9353" s="6" t="s">
        <v>23628</v>
      </c>
    </row>
    <row r="9354">
      <c r="A9354" s="9">
        <f t="shared" si="1"/>
        <v>6678</v>
      </c>
      <c r="B9354" s="5" t="s">
        <v>5829</v>
      </c>
      <c r="C9354" s="6" t="s">
        <v>1450</v>
      </c>
    </row>
    <row r="9355">
      <c r="A9355" s="9">
        <f t="shared" si="1"/>
        <v>6678</v>
      </c>
      <c r="B9355" s="5" t="s">
        <v>5829</v>
      </c>
      <c r="C9355" s="6" t="s">
        <v>23628</v>
      </c>
    </row>
    <row r="9356">
      <c r="A9356" s="9">
        <f t="shared" si="1"/>
        <v>6679</v>
      </c>
      <c r="B9356" s="8" t="s">
        <v>5830</v>
      </c>
      <c r="C9356" s="9" t="s">
        <v>162</v>
      </c>
    </row>
    <row r="9357">
      <c r="A9357" s="9">
        <f t="shared" si="1"/>
        <v>6680</v>
      </c>
      <c r="B9357" s="5" t="s">
        <v>5831</v>
      </c>
      <c r="C9357" s="6" t="s">
        <v>69</v>
      </c>
    </row>
    <row r="9358">
      <c r="A9358" s="9">
        <f t="shared" si="1"/>
        <v>6680</v>
      </c>
      <c r="B9358" s="5" t="s">
        <v>5831</v>
      </c>
      <c r="C9358" s="6" t="s">
        <v>23628</v>
      </c>
    </row>
    <row r="9359">
      <c r="A9359" s="9">
        <f t="shared" si="1"/>
        <v>6681</v>
      </c>
      <c r="B9359" s="5" t="s">
        <v>5832</v>
      </c>
      <c r="C9359" s="6" t="s">
        <v>69</v>
      </c>
    </row>
    <row r="9360">
      <c r="A9360" s="9">
        <f t="shared" si="1"/>
        <v>6681</v>
      </c>
      <c r="B9360" s="5" t="s">
        <v>5832</v>
      </c>
      <c r="C9360" s="6" t="s">
        <v>23628</v>
      </c>
    </row>
    <row r="9361">
      <c r="A9361" s="9">
        <f t="shared" si="1"/>
        <v>6682</v>
      </c>
      <c r="B9361" s="5" t="s">
        <v>5833</v>
      </c>
      <c r="C9361" s="6" t="s">
        <v>1466</v>
      </c>
    </row>
    <row r="9362">
      <c r="A9362" s="9">
        <f t="shared" si="1"/>
        <v>6682</v>
      </c>
      <c r="B9362" s="5" t="s">
        <v>5833</v>
      </c>
      <c r="C9362" s="6" t="s">
        <v>23628</v>
      </c>
    </row>
    <row r="9363">
      <c r="A9363" s="9">
        <f t="shared" si="1"/>
        <v>6683</v>
      </c>
      <c r="B9363" s="5" t="s">
        <v>5834</v>
      </c>
      <c r="C9363" s="6" t="s">
        <v>1450</v>
      </c>
    </row>
    <row r="9364">
      <c r="A9364" s="9">
        <f t="shared" si="1"/>
        <v>6683</v>
      </c>
      <c r="B9364" s="5" t="s">
        <v>5834</v>
      </c>
      <c r="C9364" s="6" t="s">
        <v>23628</v>
      </c>
    </row>
    <row r="9365">
      <c r="A9365" s="9">
        <f t="shared" si="1"/>
        <v>6684</v>
      </c>
      <c r="B9365" s="5" t="s">
        <v>5835</v>
      </c>
      <c r="C9365" s="6" t="s">
        <v>34</v>
      </c>
    </row>
    <row r="9366">
      <c r="A9366" s="9">
        <f t="shared" si="1"/>
        <v>6684</v>
      </c>
      <c r="B9366" s="5" t="s">
        <v>5835</v>
      </c>
      <c r="C9366" s="6" t="s">
        <v>23628</v>
      </c>
    </row>
    <row r="9367">
      <c r="A9367" s="9">
        <f t="shared" si="1"/>
        <v>6685</v>
      </c>
      <c r="B9367" s="5" t="s">
        <v>5836</v>
      </c>
      <c r="C9367" s="6" t="s">
        <v>86</v>
      </c>
    </row>
    <row r="9368">
      <c r="A9368" s="9">
        <f t="shared" si="1"/>
        <v>6686</v>
      </c>
      <c r="B9368" s="5" t="s">
        <v>5837</v>
      </c>
      <c r="C9368" s="6" t="s">
        <v>1207</v>
      </c>
    </row>
    <row r="9369">
      <c r="A9369" s="9">
        <f t="shared" si="1"/>
        <v>6687</v>
      </c>
      <c r="B9369" s="5" t="s">
        <v>5838</v>
      </c>
      <c r="C9369" s="6" t="s">
        <v>656</v>
      </c>
    </row>
    <row r="9370">
      <c r="A9370" s="9">
        <f t="shared" si="1"/>
        <v>6687</v>
      </c>
      <c r="B9370" s="5" t="s">
        <v>5838</v>
      </c>
      <c r="C9370" s="6" t="s">
        <v>23628</v>
      </c>
    </row>
    <row r="9371">
      <c r="A9371" s="9">
        <f t="shared" si="1"/>
        <v>6688</v>
      </c>
      <c r="B9371" s="5" t="s">
        <v>5839</v>
      </c>
      <c r="C9371" s="6" t="s">
        <v>1450</v>
      </c>
    </row>
    <row r="9372">
      <c r="A9372" s="9">
        <f t="shared" si="1"/>
        <v>6688</v>
      </c>
      <c r="B9372" s="5" t="s">
        <v>5839</v>
      </c>
      <c r="C9372" s="6" t="s">
        <v>23628</v>
      </c>
    </row>
    <row r="9373">
      <c r="A9373" s="9">
        <f t="shared" si="1"/>
        <v>6689</v>
      </c>
      <c r="B9373" s="15" t="s">
        <v>5840</v>
      </c>
      <c r="C9373" s="11" t="s">
        <v>423</v>
      </c>
    </row>
    <row r="9374">
      <c r="A9374" s="9">
        <f t="shared" si="1"/>
        <v>6690</v>
      </c>
      <c r="B9374" s="5" t="s">
        <v>5841</v>
      </c>
      <c r="C9374" s="6" t="s">
        <v>1450</v>
      </c>
    </row>
    <row r="9375">
      <c r="A9375" s="9">
        <f t="shared" si="1"/>
        <v>6690</v>
      </c>
      <c r="B9375" s="5" t="s">
        <v>5841</v>
      </c>
      <c r="C9375" s="6" t="s">
        <v>23628</v>
      </c>
    </row>
    <row r="9376">
      <c r="A9376" s="9">
        <f t="shared" si="1"/>
        <v>6691</v>
      </c>
      <c r="B9376" s="5" t="s">
        <v>5842</v>
      </c>
      <c r="C9376" s="6" t="s">
        <v>34</v>
      </c>
    </row>
    <row r="9377">
      <c r="A9377" s="9">
        <f t="shared" si="1"/>
        <v>6691</v>
      </c>
      <c r="B9377" s="5" t="s">
        <v>5842</v>
      </c>
      <c r="C9377" s="6" t="s">
        <v>23628</v>
      </c>
    </row>
    <row r="9378">
      <c r="A9378" s="9">
        <f t="shared" si="1"/>
        <v>6692</v>
      </c>
      <c r="B9378" s="5" t="s">
        <v>5843</v>
      </c>
      <c r="C9378" s="6" t="s">
        <v>1376</v>
      </c>
    </row>
    <row r="9379">
      <c r="A9379" s="9">
        <f t="shared" si="1"/>
        <v>6692</v>
      </c>
      <c r="B9379" s="5" t="s">
        <v>5843</v>
      </c>
      <c r="C9379" s="6" t="s">
        <v>23628</v>
      </c>
    </row>
    <row r="9380">
      <c r="A9380" s="9">
        <f t="shared" si="1"/>
        <v>6693</v>
      </c>
      <c r="B9380" s="5" t="s">
        <v>5844</v>
      </c>
      <c r="C9380" s="6" t="s">
        <v>34</v>
      </c>
    </row>
    <row r="9381">
      <c r="A9381" s="9">
        <f t="shared" si="1"/>
        <v>6693</v>
      </c>
      <c r="B9381" s="5" t="s">
        <v>5844</v>
      </c>
      <c r="C9381" s="6" t="s">
        <v>23628</v>
      </c>
    </row>
    <row r="9382">
      <c r="A9382" s="9">
        <f t="shared" si="1"/>
        <v>6694</v>
      </c>
      <c r="B9382" s="5" t="s">
        <v>5845</v>
      </c>
      <c r="C9382" s="6" t="s">
        <v>1450</v>
      </c>
    </row>
    <row r="9383">
      <c r="A9383" s="9">
        <f t="shared" si="1"/>
        <v>6694</v>
      </c>
      <c r="B9383" s="5" t="s">
        <v>5845</v>
      </c>
      <c r="C9383" s="6" t="s">
        <v>23628</v>
      </c>
    </row>
    <row r="9384">
      <c r="A9384" s="9">
        <f t="shared" si="1"/>
        <v>6695</v>
      </c>
      <c r="B9384" s="5" t="s">
        <v>5846</v>
      </c>
      <c r="C9384" s="6" t="s">
        <v>656</v>
      </c>
    </row>
    <row r="9385">
      <c r="A9385" s="9">
        <f t="shared" si="1"/>
        <v>6695</v>
      </c>
      <c r="B9385" s="5" t="s">
        <v>5846</v>
      </c>
      <c r="C9385" s="6" t="s">
        <v>23628</v>
      </c>
    </row>
    <row r="9386">
      <c r="A9386" s="9">
        <f t="shared" si="1"/>
        <v>6696</v>
      </c>
      <c r="B9386" s="5" t="s">
        <v>5847</v>
      </c>
      <c r="C9386" s="6" t="s">
        <v>656</v>
      </c>
    </row>
    <row r="9387">
      <c r="A9387" s="9">
        <f t="shared" si="1"/>
        <v>6696</v>
      </c>
      <c r="B9387" s="5" t="s">
        <v>5847</v>
      </c>
      <c r="C9387" s="6" t="s">
        <v>23628</v>
      </c>
    </row>
    <row r="9388">
      <c r="A9388" s="9">
        <f t="shared" si="1"/>
        <v>6697</v>
      </c>
      <c r="B9388" s="5" t="s">
        <v>5848</v>
      </c>
      <c r="C9388" s="6" t="s">
        <v>656</v>
      </c>
    </row>
    <row r="9389">
      <c r="A9389" s="9">
        <f t="shared" si="1"/>
        <v>6697</v>
      </c>
      <c r="B9389" s="5" t="s">
        <v>5848</v>
      </c>
      <c r="C9389" s="6" t="s">
        <v>23628</v>
      </c>
    </row>
    <row r="9390">
      <c r="A9390" s="9">
        <f t="shared" si="1"/>
        <v>6698</v>
      </c>
      <c r="B9390" s="5" t="s">
        <v>5849</v>
      </c>
      <c r="C9390" s="6" t="s">
        <v>1450</v>
      </c>
    </row>
    <row r="9391">
      <c r="A9391" s="9">
        <f t="shared" si="1"/>
        <v>6698</v>
      </c>
      <c r="B9391" s="5" t="s">
        <v>5849</v>
      </c>
      <c r="C9391" s="6" t="s">
        <v>23628</v>
      </c>
    </row>
    <row r="9392">
      <c r="A9392" s="9">
        <f t="shared" si="1"/>
        <v>6699</v>
      </c>
      <c r="B9392" s="5" t="s">
        <v>5850</v>
      </c>
      <c r="C9392" s="6" t="s">
        <v>1450</v>
      </c>
    </row>
    <row r="9393">
      <c r="A9393" s="9">
        <f t="shared" si="1"/>
        <v>6699</v>
      </c>
      <c r="B9393" s="5" t="s">
        <v>5850</v>
      </c>
      <c r="C9393" s="6" t="s">
        <v>23628</v>
      </c>
    </row>
    <row r="9394">
      <c r="A9394" s="9">
        <f t="shared" si="1"/>
        <v>6700</v>
      </c>
      <c r="B9394" s="25" t="s">
        <v>24703</v>
      </c>
      <c r="C9394" s="26" t="s">
        <v>12983</v>
      </c>
    </row>
    <row r="9395">
      <c r="A9395" s="9">
        <f t="shared" si="1"/>
        <v>6700</v>
      </c>
      <c r="B9395" s="25" t="s">
        <v>24703</v>
      </c>
      <c r="C9395" s="26" t="s">
        <v>765</v>
      </c>
    </row>
    <row r="9396">
      <c r="A9396" s="9">
        <f t="shared" si="1"/>
        <v>6701</v>
      </c>
      <c r="B9396" s="8" t="s">
        <v>5851</v>
      </c>
      <c r="C9396" s="9" t="s">
        <v>64</v>
      </c>
    </row>
    <row r="9397">
      <c r="A9397" s="9">
        <f t="shared" si="1"/>
        <v>6702</v>
      </c>
      <c r="B9397" s="5" t="s">
        <v>5852</v>
      </c>
      <c r="C9397" s="6" t="s">
        <v>34</v>
      </c>
    </row>
    <row r="9398">
      <c r="A9398" s="9">
        <f t="shared" si="1"/>
        <v>6702</v>
      </c>
      <c r="B9398" s="5" t="s">
        <v>5852</v>
      </c>
      <c r="C9398" s="6" t="s">
        <v>23628</v>
      </c>
    </row>
    <row r="9399">
      <c r="A9399" s="9">
        <f t="shared" si="1"/>
        <v>6703</v>
      </c>
      <c r="B9399" s="16" t="s">
        <v>5853</v>
      </c>
      <c r="C9399" s="6" t="s">
        <v>1235</v>
      </c>
    </row>
    <row r="9400">
      <c r="A9400" s="9">
        <f t="shared" si="1"/>
        <v>6704</v>
      </c>
      <c r="B9400" s="8" t="s">
        <v>5854</v>
      </c>
      <c r="C9400" s="9" t="s">
        <v>616</v>
      </c>
    </row>
    <row r="9401">
      <c r="A9401" s="9">
        <f t="shared" si="1"/>
        <v>6705</v>
      </c>
      <c r="B9401" s="5" t="s">
        <v>5855</v>
      </c>
      <c r="C9401" s="6" t="s">
        <v>313</v>
      </c>
    </row>
    <row r="9402">
      <c r="A9402" s="9">
        <f t="shared" si="1"/>
        <v>6705</v>
      </c>
      <c r="B9402" s="5" t="s">
        <v>5855</v>
      </c>
      <c r="C9402" s="6" t="s">
        <v>162</v>
      </c>
    </row>
    <row r="9403">
      <c r="A9403" s="9">
        <f t="shared" si="1"/>
        <v>6706</v>
      </c>
      <c r="B9403" s="8" t="s">
        <v>5856</v>
      </c>
      <c r="C9403" s="6" t="s">
        <v>150</v>
      </c>
    </row>
    <row r="9404">
      <c r="A9404" s="9">
        <f t="shared" si="1"/>
        <v>6706</v>
      </c>
      <c r="B9404" s="8" t="s">
        <v>5856</v>
      </c>
      <c r="C9404" s="9" t="s">
        <v>142</v>
      </c>
    </row>
    <row r="9405">
      <c r="A9405" s="9">
        <f t="shared" si="1"/>
        <v>6706</v>
      </c>
      <c r="B9405" s="8" t="s">
        <v>5856</v>
      </c>
      <c r="C9405" s="6" t="s">
        <v>23637</v>
      </c>
    </row>
    <row r="9406">
      <c r="A9406" s="9">
        <f t="shared" si="1"/>
        <v>6707</v>
      </c>
      <c r="B9406" s="8" t="s">
        <v>5857</v>
      </c>
      <c r="C9406" s="9" t="s">
        <v>142</v>
      </c>
    </row>
    <row r="9407">
      <c r="A9407" s="9">
        <f t="shared" si="1"/>
        <v>6708</v>
      </c>
      <c r="B9407" s="8" t="s">
        <v>5858</v>
      </c>
      <c r="C9407" s="6" t="s">
        <v>60</v>
      </c>
    </row>
    <row r="9408">
      <c r="A9408" s="9">
        <f t="shared" si="1"/>
        <v>6709</v>
      </c>
      <c r="B9408" s="5" t="s">
        <v>5859</v>
      </c>
      <c r="C9408" s="6" t="s">
        <v>150</v>
      </c>
    </row>
    <row r="9409">
      <c r="A9409" s="9">
        <f t="shared" si="1"/>
        <v>6709</v>
      </c>
      <c r="B9409" s="5" t="s">
        <v>5859</v>
      </c>
      <c r="C9409" s="6" t="s">
        <v>25</v>
      </c>
    </row>
    <row r="9410">
      <c r="A9410" s="9">
        <f t="shared" si="1"/>
        <v>6709</v>
      </c>
      <c r="B9410" s="5" t="s">
        <v>5859</v>
      </c>
      <c r="C9410" s="6" t="s">
        <v>23637</v>
      </c>
    </row>
    <row r="9411">
      <c r="A9411" s="9">
        <f t="shared" si="1"/>
        <v>6710</v>
      </c>
      <c r="B9411" s="5" t="s">
        <v>5860</v>
      </c>
      <c r="C9411" s="6" t="s">
        <v>109</v>
      </c>
    </row>
    <row r="9412">
      <c r="A9412" s="9">
        <f t="shared" si="1"/>
        <v>6711</v>
      </c>
      <c r="B9412" s="5" t="s">
        <v>5861</v>
      </c>
      <c r="C9412" s="6" t="s">
        <v>109</v>
      </c>
    </row>
    <row r="9413">
      <c r="A9413" s="9">
        <f t="shared" si="1"/>
        <v>6711</v>
      </c>
      <c r="B9413" s="5" t="s">
        <v>5861</v>
      </c>
      <c r="C9413" s="6" t="s">
        <v>25</v>
      </c>
    </row>
    <row r="9414">
      <c r="A9414" s="9">
        <f t="shared" si="1"/>
        <v>6712</v>
      </c>
      <c r="B9414" s="8" t="s">
        <v>5862</v>
      </c>
      <c r="C9414" s="6" t="s">
        <v>10</v>
      </c>
    </row>
    <row r="9415">
      <c r="A9415" s="9">
        <f t="shared" si="1"/>
        <v>6712</v>
      </c>
      <c r="B9415" s="8" t="s">
        <v>5862</v>
      </c>
      <c r="C9415" s="6" t="s">
        <v>153</v>
      </c>
    </row>
    <row r="9416">
      <c r="A9416" s="9">
        <f t="shared" si="1"/>
        <v>6712</v>
      </c>
      <c r="B9416" s="8" t="s">
        <v>5862</v>
      </c>
      <c r="C9416" s="9" t="s">
        <v>142</v>
      </c>
    </row>
    <row r="9417">
      <c r="A9417" s="9">
        <f t="shared" si="1"/>
        <v>6712</v>
      </c>
      <c r="B9417" s="8" t="s">
        <v>5862</v>
      </c>
      <c r="C9417" s="6" t="s">
        <v>23637</v>
      </c>
    </row>
    <row r="9418">
      <c r="A9418" s="9">
        <f t="shared" si="1"/>
        <v>6713</v>
      </c>
      <c r="B9418" s="5" t="s">
        <v>5863</v>
      </c>
      <c r="C9418" s="6" t="s">
        <v>538</v>
      </c>
    </row>
    <row r="9419">
      <c r="A9419" s="9">
        <f t="shared" si="1"/>
        <v>6713</v>
      </c>
      <c r="B9419" s="5" t="s">
        <v>5863</v>
      </c>
      <c r="C9419" s="6" t="s">
        <v>23628</v>
      </c>
    </row>
    <row r="9420">
      <c r="A9420" s="9">
        <f t="shared" si="1"/>
        <v>6714</v>
      </c>
      <c r="B9420" s="5" t="s">
        <v>5864</v>
      </c>
      <c r="C9420" s="6" t="s">
        <v>179</v>
      </c>
    </row>
    <row r="9421">
      <c r="A9421" s="9">
        <f t="shared" si="1"/>
        <v>6714</v>
      </c>
      <c r="B9421" s="5" t="s">
        <v>5864</v>
      </c>
      <c r="C9421" s="6" t="s">
        <v>23637</v>
      </c>
    </row>
    <row r="9422">
      <c r="A9422" s="9">
        <f t="shared" si="1"/>
        <v>6715</v>
      </c>
      <c r="B9422" s="36" t="s">
        <v>24704</v>
      </c>
      <c r="C9422" s="26" t="s">
        <v>90</v>
      </c>
    </row>
    <row r="9423">
      <c r="A9423" s="9">
        <f t="shared" si="1"/>
        <v>6715</v>
      </c>
      <c r="B9423" s="36" t="s">
        <v>24704</v>
      </c>
      <c r="C9423" s="26" t="s">
        <v>60</v>
      </c>
    </row>
    <row r="9424">
      <c r="A9424" s="9">
        <f t="shared" si="1"/>
        <v>6716</v>
      </c>
      <c r="B9424" s="8" t="s">
        <v>5865</v>
      </c>
      <c r="C9424" s="6" t="s">
        <v>132</v>
      </c>
    </row>
    <row r="9425">
      <c r="A9425" s="9">
        <f t="shared" si="1"/>
        <v>6716</v>
      </c>
      <c r="B9425" s="8" t="s">
        <v>5865</v>
      </c>
      <c r="C9425" s="6" t="s">
        <v>23637</v>
      </c>
    </row>
    <row r="9426">
      <c r="A9426" s="9">
        <f t="shared" si="1"/>
        <v>6717</v>
      </c>
      <c r="B9426" s="8" t="s">
        <v>5866</v>
      </c>
      <c r="C9426" s="9" t="s">
        <v>10</v>
      </c>
    </row>
    <row r="9427">
      <c r="A9427" s="9">
        <f t="shared" si="1"/>
        <v>6718</v>
      </c>
      <c r="B9427" s="8" t="s">
        <v>5867</v>
      </c>
      <c r="C9427" s="9" t="s">
        <v>10</v>
      </c>
    </row>
    <row r="9428">
      <c r="A9428" s="9">
        <f t="shared" si="1"/>
        <v>6719</v>
      </c>
      <c r="B9428" s="8" t="s">
        <v>5868</v>
      </c>
      <c r="C9428" s="6" t="s">
        <v>23637</v>
      </c>
    </row>
    <row r="9429">
      <c r="A9429" s="9">
        <f t="shared" si="1"/>
        <v>6719</v>
      </c>
      <c r="B9429" s="8" t="s">
        <v>5868</v>
      </c>
      <c r="C9429" s="6" t="s">
        <v>90</v>
      </c>
    </row>
    <row r="9430">
      <c r="A9430" s="9">
        <f t="shared" si="1"/>
        <v>6719</v>
      </c>
      <c r="B9430" s="8" t="s">
        <v>5868</v>
      </c>
      <c r="C9430" s="6" t="s">
        <v>91</v>
      </c>
    </row>
    <row r="9431">
      <c r="A9431" s="9">
        <f t="shared" si="1"/>
        <v>6720</v>
      </c>
      <c r="B9431" s="8" t="s">
        <v>5869</v>
      </c>
      <c r="C9431" s="9" t="s">
        <v>372</v>
      </c>
    </row>
    <row r="9432">
      <c r="A9432" s="9">
        <f t="shared" si="1"/>
        <v>6721</v>
      </c>
      <c r="B9432" s="8" t="s">
        <v>5870</v>
      </c>
      <c r="C9432" s="9" t="s">
        <v>162</v>
      </c>
    </row>
    <row r="9433">
      <c r="A9433" s="9">
        <f t="shared" si="1"/>
        <v>6722</v>
      </c>
      <c r="B9433" s="8" t="s">
        <v>5871</v>
      </c>
      <c r="C9433" s="9" t="s">
        <v>40</v>
      </c>
    </row>
    <row r="9434">
      <c r="A9434" s="9">
        <f t="shared" si="1"/>
        <v>6723</v>
      </c>
      <c r="B9434" s="29" t="s">
        <v>24705</v>
      </c>
      <c r="C9434" s="26" t="s">
        <v>23636</v>
      </c>
    </row>
    <row r="9435">
      <c r="A9435" s="9">
        <f t="shared" si="1"/>
        <v>6724</v>
      </c>
      <c r="B9435" s="8" t="s">
        <v>5872</v>
      </c>
      <c r="C9435" s="6" t="s">
        <v>179</v>
      </c>
    </row>
    <row r="9436">
      <c r="A9436" s="9">
        <f t="shared" si="1"/>
        <v>6724</v>
      </c>
      <c r="B9436" s="8" t="s">
        <v>5872</v>
      </c>
      <c r="C9436" s="6" t="s">
        <v>23637</v>
      </c>
    </row>
    <row r="9437">
      <c r="A9437" s="9">
        <f t="shared" si="1"/>
        <v>6725</v>
      </c>
      <c r="B9437" s="5" t="s">
        <v>5873</v>
      </c>
      <c r="C9437" s="6" t="s">
        <v>714</v>
      </c>
    </row>
    <row r="9438">
      <c r="A9438" s="9">
        <f t="shared" si="1"/>
        <v>6725</v>
      </c>
      <c r="B9438" s="5" t="s">
        <v>5873</v>
      </c>
      <c r="C9438" s="6" t="s">
        <v>23672</v>
      </c>
    </row>
    <row r="9439">
      <c r="A9439" s="9">
        <f t="shared" si="1"/>
        <v>6726</v>
      </c>
      <c r="B9439" s="8" t="s">
        <v>5874</v>
      </c>
      <c r="C9439" s="6" t="s">
        <v>5875</v>
      </c>
    </row>
    <row r="9440">
      <c r="A9440" s="9">
        <f t="shared" si="1"/>
        <v>6726</v>
      </c>
      <c r="B9440" s="8" t="s">
        <v>5874</v>
      </c>
      <c r="C9440" s="9" t="s">
        <v>555</v>
      </c>
    </row>
    <row r="9441">
      <c r="A9441" s="9">
        <f t="shared" si="1"/>
        <v>6726</v>
      </c>
      <c r="B9441" s="8" t="s">
        <v>5874</v>
      </c>
      <c r="C9441" s="6" t="s">
        <v>23637</v>
      </c>
    </row>
    <row r="9442">
      <c r="A9442" s="9">
        <f t="shared" si="1"/>
        <v>6727</v>
      </c>
      <c r="B9442" s="8" t="s">
        <v>5876</v>
      </c>
      <c r="C9442" s="9" t="s">
        <v>142</v>
      </c>
    </row>
    <row r="9443">
      <c r="A9443" s="9">
        <f t="shared" si="1"/>
        <v>6728</v>
      </c>
      <c r="B9443" s="5" t="s">
        <v>5877</v>
      </c>
      <c r="C9443" s="6" t="s">
        <v>731</v>
      </c>
    </row>
    <row r="9444">
      <c r="A9444" s="9">
        <f t="shared" si="1"/>
        <v>6729</v>
      </c>
      <c r="B9444" s="8" t="s">
        <v>5878</v>
      </c>
      <c r="C9444" s="9" t="s">
        <v>56</v>
      </c>
    </row>
    <row r="9445">
      <c r="A9445" s="9">
        <f t="shared" si="1"/>
        <v>6729</v>
      </c>
      <c r="B9445" s="8" t="s">
        <v>5878</v>
      </c>
      <c r="C9445" s="9" t="s">
        <v>142</v>
      </c>
    </row>
    <row r="9446">
      <c r="A9446" s="9">
        <f t="shared" si="1"/>
        <v>6730</v>
      </c>
      <c r="B9446" s="8" t="s">
        <v>5879</v>
      </c>
      <c r="C9446" s="9" t="s">
        <v>1548</v>
      </c>
    </row>
    <row r="9447">
      <c r="A9447" s="9">
        <f t="shared" si="1"/>
        <v>6731</v>
      </c>
      <c r="B9447" s="25" t="s">
        <v>24706</v>
      </c>
      <c r="C9447" s="26" t="s">
        <v>23817</v>
      </c>
    </row>
    <row r="9448">
      <c r="A9448" s="9">
        <f t="shared" si="1"/>
        <v>6732</v>
      </c>
      <c r="B9448" s="8" t="s">
        <v>5880</v>
      </c>
      <c r="C9448" s="9" t="s">
        <v>1548</v>
      </c>
    </row>
    <row r="9449">
      <c r="A9449" s="9">
        <f t="shared" si="1"/>
        <v>6733</v>
      </c>
      <c r="B9449" s="5" t="s">
        <v>5881</v>
      </c>
      <c r="C9449" s="6" t="s">
        <v>681</v>
      </c>
    </row>
    <row r="9450">
      <c r="A9450" s="9">
        <f t="shared" si="1"/>
        <v>6734</v>
      </c>
      <c r="B9450" s="5" t="s">
        <v>5882</v>
      </c>
      <c r="C9450" s="6" t="s">
        <v>62</v>
      </c>
    </row>
    <row r="9451">
      <c r="A9451" s="9">
        <f t="shared" si="1"/>
        <v>6734</v>
      </c>
      <c r="B9451" s="5" t="s">
        <v>5882</v>
      </c>
      <c r="C9451" s="6" t="s">
        <v>1548</v>
      </c>
    </row>
    <row r="9452">
      <c r="A9452" s="9">
        <f t="shared" si="1"/>
        <v>6734</v>
      </c>
      <c r="B9452" s="5" t="s">
        <v>5882</v>
      </c>
      <c r="C9452" s="6" t="s">
        <v>162</v>
      </c>
    </row>
    <row r="9453">
      <c r="A9453" s="9">
        <f t="shared" si="1"/>
        <v>6734</v>
      </c>
      <c r="B9453" s="5" t="s">
        <v>5882</v>
      </c>
      <c r="C9453" s="6" t="s">
        <v>23628</v>
      </c>
    </row>
    <row r="9454">
      <c r="A9454" s="9">
        <f t="shared" si="1"/>
        <v>6735</v>
      </c>
      <c r="B9454" s="8" t="s">
        <v>5883</v>
      </c>
      <c r="C9454" s="9" t="s">
        <v>52</v>
      </c>
    </row>
    <row r="9455">
      <c r="A9455" s="9">
        <f t="shared" si="1"/>
        <v>6736</v>
      </c>
      <c r="B9455" s="5" t="s">
        <v>5884</v>
      </c>
      <c r="C9455" s="6" t="s">
        <v>69</v>
      </c>
    </row>
    <row r="9456">
      <c r="A9456" s="9">
        <f t="shared" si="1"/>
        <v>6736</v>
      </c>
      <c r="B9456" s="5" t="s">
        <v>5884</v>
      </c>
      <c r="C9456" s="6" t="s">
        <v>23628</v>
      </c>
    </row>
    <row r="9457">
      <c r="A9457" s="9">
        <f t="shared" si="1"/>
        <v>6737</v>
      </c>
      <c r="B9457" s="8" t="s">
        <v>5885</v>
      </c>
      <c r="C9457" s="9" t="s">
        <v>1548</v>
      </c>
    </row>
    <row r="9458">
      <c r="A9458" s="9">
        <f t="shared" si="1"/>
        <v>6738</v>
      </c>
      <c r="B9458" s="5" t="s">
        <v>5886</v>
      </c>
      <c r="C9458" s="6" t="s">
        <v>731</v>
      </c>
    </row>
    <row r="9459">
      <c r="A9459" s="9">
        <f t="shared" si="1"/>
        <v>6739</v>
      </c>
      <c r="B9459" s="8" t="s">
        <v>5887</v>
      </c>
      <c r="C9459" s="9" t="s">
        <v>1548</v>
      </c>
    </row>
    <row r="9460">
      <c r="A9460" s="9">
        <f t="shared" si="1"/>
        <v>6740</v>
      </c>
      <c r="B9460" s="8" t="s">
        <v>5888</v>
      </c>
      <c r="C9460" s="9" t="s">
        <v>1548</v>
      </c>
    </row>
    <row r="9461">
      <c r="A9461" s="9">
        <f t="shared" si="1"/>
        <v>6741</v>
      </c>
      <c r="B9461" s="8" t="s">
        <v>5889</v>
      </c>
      <c r="C9461" s="9" t="s">
        <v>88</v>
      </c>
    </row>
    <row r="9462">
      <c r="A9462" s="9">
        <f t="shared" si="1"/>
        <v>6742</v>
      </c>
      <c r="B9462" s="8" t="s">
        <v>5890</v>
      </c>
      <c r="C9462" s="9" t="s">
        <v>502</v>
      </c>
    </row>
    <row r="9463">
      <c r="A9463" s="9">
        <f t="shared" si="1"/>
        <v>6743</v>
      </c>
      <c r="B9463" s="8" t="s">
        <v>5891</v>
      </c>
      <c r="C9463" s="9" t="s">
        <v>1042</v>
      </c>
    </row>
    <row r="9464">
      <c r="A9464" s="9">
        <f t="shared" si="1"/>
        <v>6744</v>
      </c>
      <c r="B9464" s="8" t="s">
        <v>5892</v>
      </c>
      <c r="C9464" s="9" t="s">
        <v>1042</v>
      </c>
    </row>
    <row r="9465">
      <c r="A9465" s="9">
        <f t="shared" si="1"/>
        <v>6745</v>
      </c>
      <c r="B9465" s="25" t="s">
        <v>24707</v>
      </c>
      <c r="C9465" s="26" t="s">
        <v>23632</v>
      </c>
    </row>
    <row r="9466">
      <c r="A9466" s="9">
        <f t="shared" si="1"/>
        <v>6745</v>
      </c>
      <c r="B9466" s="27" t="s">
        <v>24707</v>
      </c>
      <c r="C9466" s="28" t="s">
        <v>23633</v>
      </c>
    </row>
    <row r="9467">
      <c r="A9467" s="9">
        <f t="shared" si="1"/>
        <v>6746</v>
      </c>
      <c r="B9467" s="8" t="s">
        <v>5893</v>
      </c>
      <c r="C9467" s="9" t="s">
        <v>416</v>
      </c>
    </row>
    <row r="9468">
      <c r="A9468" s="9">
        <f t="shared" si="1"/>
        <v>6747</v>
      </c>
      <c r="B9468" s="8" t="s">
        <v>5894</v>
      </c>
      <c r="C9468" s="9" t="s">
        <v>117</v>
      </c>
    </row>
    <row r="9469">
      <c r="A9469" s="9">
        <f t="shared" si="1"/>
        <v>6748</v>
      </c>
      <c r="B9469" s="5" t="s">
        <v>5895</v>
      </c>
      <c r="C9469" s="6" t="s">
        <v>362</v>
      </c>
    </row>
    <row r="9470">
      <c r="A9470" s="9">
        <f t="shared" si="1"/>
        <v>6749</v>
      </c>
      <c r="B9470" s="5" t="s">
        <v>5896</v>
      </c>
      <c r="C9470" s="6" t="s">
        <v>1120</v>
      </c>
    </row>
    <row r="9471">
      <c r="A9471" s="9">
        <f t="shared" si="1"/>
        <v>6750</v>
      </c>
      <c r="B9471" s="5" t="s">
        <v>5897</v>
      </c>
      <c r="C9471" s="6" t="s">
        <v>280</v>
      </c>
    </row>
    <row r="9472">
      <c r="A9472" s="9">
        <f t="shared" si="1"/>
        <v>6751</v>
      </c>
      <c r="B9472" s="8" t="s">
        <v>5898</v>
      </c>
      <c r="C9472" s="9" t="s">
        <v>280</v>
      </c>
    </row>
    <row r="9473">
      <c r="A9473" s="9">
        <f t="shared" si="1"/>
        <v>6752</v>
      </c>
      <c r="B9473" s="16" t="s">
        <v>5899</v>
      </c>
      <c r="C9473" s="6" t="s">
        <v>1235</v>
      </c>
    </row>
    <row r="9474">
      <c r="A9474" s="9">
        <f t="shared" si="1"/>
        <v>6753</v>
      </c>
      <c r="B9474" s="25" t="s">
        <v>24708</v>
      </c>
      <c r="C9474" s="26" t="s">
        <v>446</v>
      </c>
    </row>
    <row r="9475">
      <c r="A9475" s="9">
        <f t="shared" si="1"/>
        <v>6753</v>
      </c>
      <c r="B9475" s="27" t="s">
        <v>24708</v>
      </c>
      <c r="C9475" s="28" t="s">
        <v>23637</v>
      </c>
    </row>
    <row r="9476">
      <c r="A9476" s="9">
        <f t="shared" si="1"/>
        <v>6754</v>
      </c>
      <c r="B9476" s="5" t="s">
        <v>5900</v>
      </c>
      <c r="C9476" s="6" t="s">
        <v>97</v>
      </c>
    </row>
    <row r="9477">
      <c r="A9477" s="9">
        <f t="shared" si="1"/>
        <v>6754</v>
      </c>
      <c r="B9477" s="5" t="s">
        <v>5900</v>
      </c>
      <c r="C9477" s="6" t="s">
        <v>23637</v>
      </c>
    </row>
    <row r="9478">
      <c r="A9478" s="9">
        <f t="shared" si="1"/>
        <v>6755</v>
      </c>
      <c r="B9478" s="5" t="s">
        <v>5901</v>
      </c>
      <c r="C9478" s="6" t="s">
        <v>97</v>
      </c>
    </row>
    <row r="9479">
      <c r="A9479" s="9">
        <f t="shared" si="1"/>
        <v>6755</v>
      </c>
      <c r="B9479" s="5" t="s">
        <v>5901</v>
      </c>
      <c r="C9479" s="6" t="s">
        <v>23637</v>
      </c>
    </row>
    <row r="9480">
      <c r="A9480" s="9">
        <f t="shared" si="1"/>
        <v>6756</v>
      </c>
      <c r="B9480" s="8" t="s">
        <v>5902</v>
      </c>
      <c r="C9480" s="6" t="s">
        <v>132</v>
      </c>
    </row>
    <row r="9481">
      <c r="A9481" s="9">
        <f t="shared" si="1"/>
        <v>6756</v>
      </c>
      <c r="B9481" s="8" t="s">
        <v>5902</v>
      </c>
      <c r="C9481" s="6" t="s">
        <v>23637</v>
      </c>
    </row>
    <row r="9482">
      <c r="A9482" s="9">
        <f t="shared" si="1"/>
        <v>6757</v>
      </c>
      <c r="B9482" s="8" t="s">
        <v>5903</v>
      </c>
      <c r="C9482" s="6" t="s">
        <v>132</v>
      </c>
    </row>
    <row r="9483">
      <c r="A9483" s="9">
        <f t="shared" si="1"/>
        <v>6757</v>
      </c>
      <c r="B9483" s="8" t="s">
        <v>5903</v>
      </c>
      <c r="C9483" s="9" t="s">
        <v>60</v>
      </c>
    </row>
    <row r="9484">
      <c r="A9484" s="9">
        <f t="shared" si="1"/>
        <v>6757</v>
      </c>
      <c r="B9484" s="8" t="s">
        <v>5903</v>
      </c>
      <c r="C9484" s="6" t="s">
        <v>23637</v>
      </c>
    </row>
    <row r="9485">
      <c r="A9485" s="9">
        <f t="shared" si="1"/>
        <v>6758</v>
      </c>
      <c r="B9485" s="8" t="s">
        <v>5904</v>
      </c>
      <c r="C9485" s="6" t="s">
        <v>788</v>
      </c>
    </row>
    <row r="9486">
      <c r="A9486" s="9">
        <f t="shared" si="1"/>
        <v>6758</v>
      </c>
      <c r="B9486" s="8" t="s">
        <v>5904</v>
      </c>
      <c r="C9486" s="6" t="s">
        <v>24</v>
      </c>
    </row>
    <row r="9487">
      <c r="A9487" s="9">
        <f t="shared" si="1"/>
        <v>6758</v>
      </c>
      <c r="B9487" s="8" t="s">
        <v>5904</v>
      </c>
      <c r="C9487" s="9" t="s">
        <v>60</v>
      </c>
    </row>
    <row r="9488">
      <c r="A9488" s="9">
        <f t="shared" si="1"/>
        <v>6758</v>
      </c>
      <c r="B9488" s="8" t="s">
        <v>5904</v>
      </c>
      <c r="C9488" s="9" t="s">
        <v>25</v>
      </c>
    </row>
    <row r="9489">
      <c r="A9489" s="9">
        <f t="shared" si="1"/>
        <v>6758</v>
      </c>
      <c r="B9489" s="8" t="s">
        <v>5904</v>
      </c>
      <c r="C9489" s="6" t="s">
        <v>23637</v>
      </c>
    </row>
    <row r="9490">
      <c r="A9490" s="9">
        <f t="shared" si="1"/>
        <v>6759</v>
      </c>
      <c r="B9490" s="8" t="s">
        <v>5905</v>
      </c>
      <c r="C9490" s="9" t="s">
        <v>83</v>
      </c>
    </row>
    <row r="9491">
      <c r="A9491" s="9">
        <f t="shared" si="1"/>
        <v>6760</v>
      </c>
      <c r="B9491" s="5" t="s">
        <v>5906</v>
      </c>
      <c r="C9491" s="6" t="s">
        <v>336</v>
      </c>
    </row>
    <row r="9492">
      <c r="A9492" s="9">
        <f t="shared" si="1"/>
        <v>6760</v>
      </c>
      <c r="B9492" s="5" t="s">
        <v>5906</v>
      </c>
      <c r="C9492" s="6" t="s">
        <v>23637</v>
      </c>
    </row>
    <row r="9493">
      <c r="A9493" s="9">
        <f t="shared" si="1"/>
        <v>6761</v>
      </c>
      <c r="B9493" s="8" t="s">
        <v>5907</v>
      </c>
      <c r="C9493" s="9" t="s">
        <v>1548</v>
      </c>
    </row>
    <row r="9494">
      <c r="A9494" s="9">
        <f t="shared" si="1"/>
        <v>6762</v>
      </c>
      <c r="B9494" s="5" t="s">
        <v>5908</v>
      </c>
      <c r="C9494" s="6" t="s">
        <v>324</v>
      </c>
    </row>
    <row r="9495">
      <c r="A9495" s="9">
        <f t="shared" si="1"/>
        <v>6762</v>
      </c>
      <c r="B9495" s="5" t="s">
        <v>5908</v>
      </c>
      <c r="C9495" s="6" t="s">
        <v>23637</v>
      </c>
    </row>
    <row r="9496">
      <c r="A9496" s="9">
        <f t="shared" si="1"/>
        <v>6762</v>
      </c>
      <c r="B9496" s="25" t="s">
        <v>5908</v>
      </c>
      <c r="C9496" s="26" t="s">
        <v>487</v>
      </c>
    </row>
    <row r="9497">
      <c r="A9497" s="9">
        <f t="shared" si="1"/>
        <v>6762</v>
      </c>
      <c r="B9497" s="25" t="s">
        <v>5908</v>
      </c>
      <c r="C9497" s="26" t="s">
        <v>280</v>
      </c>
    </row>
    <row r="9498">
      <c r="A9498" s="9">
        <f t="shared" si="1"/>
        <v>6763</v>
      </c>
      <c r="B9498" s="5" t="s">
        <v>5909</v>
      </c>
      <c r="C9498" s="6" t="s">
        <v>405</v>
      </c>
    </row>
    <row r="9499">
      <c r="A9499" s="9">
        <f t="shared" si="1"/>
        <v>6763</v>
      </c>
      <c r="B9499" s="5" t="s">
        <v>5909</v>
      </c>
      <c r="C9499" s="6" t="s">
        <v>23637</v>
      </c>
    </row>
    <row r="9500">
      <c r="A9500" s="9">
        <f t="shared" si="1"/>
        <v>6764</v>
      </c>
      <c r="B9500" s="8" t="s">
        <v>5910</v>
      </c>
      <c r="C9500" s="9" t="s">
        <v>1042</v>
      </c>
    </row>
    <row r="9501">
      <c r="A9501" s="9">
        <f t="shared" si="1"/>
        <v>6765</v>
      </c>
      <c r="B9501" s="16" t="s">
        <v>5911</v>
      </c>
      <c r="C9501" s="6" t="s">
        <v>1235</v>
      </c>
    </row>
    <row r="9502">
      <c r="A9502" s="9">
        <f t="shared" si="1"/>
        <v>6766</v>
      </c>
      <c r="B9502" s="8" t="s">
        <v>5912</v>
      </c>
      <c r="C9502" s="9" t="s">
        <v>502</v>
      </c>
    </row>
    <row r="9503">
      <c r="A9503" s="9">
        <f t="shared" si="1"/>
        <v>6767</v>
      </c>
      <c r="B9503" s="8" t="s">
        <v>5913</v>
      </c>
      <c r="C9503" s="9" t="s">
        <v>502</v>
      </c>
    </row>
    <row r="9504">
      <c r="A9504" s="9">
        <f t="shared" si="1"/>
        <v>6768</v>
      </c>
      <c r="B9504" s="8" t="s">
        <v>5914</v>
      </c>
      <c r="C9504" s="9" t="s">
        <v>502</v>
      </c>
    </row>
    <row r="9505">
      <c r="A9505" s="9">
        <f t="shared" si="1"/>
        <v>6769</v>
      </c>
      <c r="B9505" s="8" t="s">
        <v>5915</v>
      </c>
      <c r="C9505" s="6" t="s">
        <v>60</v>
      </c>
    </row>
    <row r="9506">
      <c r="A9506" s="9">
        <f t="shared" si="1"/>
        <v>6770</v>
      </c>
      <c r="B9506" s="8" t="s">
        <v>5916</v>
      </c>
      <c r="C9506" s="9" t="s">
        <v>60</v>
      </c>
    </row>
    <row r="9507">
      <c r="A9507" s="9">
        <f t="shared" si="1"/>
        <v>6771</v>
      </c>
      <c r="B9507" s="8" t="s">
        <v>5917</v>
      </c>
      <c r="C9507" s="9" t="s">
        <v>64</v>
      </c>
    </row>
    <row r="9508">
      <c r="A9508" s="9">
        <f t="shared" si="1"/>
        <v>6772</v>
      </c>
      <c r="B9508" s="5" t="s">
        <v>5918</v>
      </c>
      <c r="C9508" s="6" t="s">
        <v>1369</v>
      </c>
    </row>
    <row r="9509">
      <c r="A9509" s="9">
        <f t="shared" si="1"/>
        <v>6773</v>
      </c>
      <c r="B9509" s="5" t="s">
        <v>5919</v>
      </c>
      <c r="C9509" s="6" t="s">
        <v>452</v>
      </c>
    </row>
    <row r="9510">
      <c r="A9510" s="9">
        <f t="shared" si="1"/>
        <v>6773</v>
      </c>
      <c r="B9510" s="5" t="s">
        <v>5919</v>
      </c>
      <c r="C9510" s="6" t="s">
        <v>23637</v>
      </c>
    </row>
    <row r="9511">
      <c r="A9511" s="9">
        <f t="shared" si="1"/>
        <v>6774</v>
      </c>
      <c r="B9511" s="8" t="s">
        <v>5920</v>
      </c>
      <c r="C9511" s="9" t="s">
        <v>1042</v>
      </c>
    </row>
    <row r="9512">
      <c r="A9512" s="9">
        <f t="shared" si="1"/>
        <v>6775</v>
      </c>
      <c r="B9512" s="8" t="s">
        <v>5921</v>
      </c>
      <c r="C9512" s="9" t="s">
        <v>1042</v>
      </c>
    </row>
    <row r="9513">
      <c r="A9513" s="9">
        <f t="shared" si="1"/>
        <v>6776</v>
      </c>
      <c r="B9513" s="8" t="s">
        <v>5922</v>
      </c>
      <c r="C9513" s="9" t="s">
        <v>416</v>
      </c>
    </row>
    <row r="9514">
      <c r="A9514" s="9">
        <f t="shared" si="1"/>
        <v>6777</v>
      </c>
      <c r="B9514" s="8" t="s">
        <v>5923</v>
      </c>
      <c r="C9514" s="9" t="s">
        <v>874</v>
      </c>
    </row>
    <row r="9515">
      <c r="A9515" s="9">
        <f t="shared" si="1"/>
        <v>6778</v>
      </c>
      <c r="B9515" s="8" t="s">
        <v>5924</v>
      </c>
      <c r="C9515" s="9" t="s">
        <v>188</v>
      </c>
    </row>
    <row r="9516">
      <c r="A9516" s="9">
        <f t="shared" si="1"/>
        <v>6779</v>
      </c>
      <c r="B9516" s="5" t="s">
        <v>5925</v>
      </c>
      <c r="C9516" s="6" t="s">
        <v>452</v>
      </c>
    </row>
    <row r="9517">
      <c r="A9517" s="9">
        <f t="shared" si="1"/>
        <v>6779</v>
      </c>
      <c r="B9517" s="5" t="s">
        <v>5925</v>
      </c>
      <c r="C9517" s="6" t="s">
        <v>23637</v>
      </c>
    </row>
    <row r="9518">
      <c r="A9518" s="9">
        <f t="shared" si="1"/>
        <v>6780</v>
      </c>
      <c r="B9518" s="8" t="s">
        <v>5926</v>
      </c>
      <c r="C9518" s="9" t="s">
        <v>60</v>
      </c>
    </row>
    <row r="9519">
      <c r="A9519" s="9">
        <f t="shared" si="1"/>
        <v>6780</v>
      </c>
      <c r="B9519" s="8" t="s">
        <v>5926</v>
      </c>
      <c r="C9519" s="9" t="s">
        <v>162</v>
      </c>
    </row>
    <row r="9520">
      <c r="A9520" s="9">
        <f t="shared" si="1"/>
        <v>6781</v>
      </c>
      <c r="B9520" s="8" t="s">
        <v>5927</v>
      </c>
      <c r="C9520" s="9" t="s">
        <v>60</v>
      </c>
    </row>
    <row r="9521">
      <c r="A9521" s="9">
        <f t="shared" si="1"/>
        <v>6781</v>
      </c>
      <c r="B9521" s="8" t="s">
        <v>5927</v>
      </c>
      <c r="C9521" s="9" t="s">
        <v>162</v>
      </c>
    </row>
    <row r="9522">
      <c r="A9522" s="9">
        <f t="shared" si="1"/>
        <v>6781</v>
      </c>
      <c r="B9522" s="8" t="s">
        <v>5927</v>
      </c>
      <c r="C9522" s="9" t="s">
        <v>142</v>
      </c>
    </row>
    <row r="9523">
      <c r="A9523" s="9">
        <f t="shared" si="1"/>
        <v>6782</v>
      </c>
      <c r="B9523" s="8" t="s">
        <v>5928</v>
      </c>
      <c r="C9523" s="6" t="s">
        <v>5744</v>
      </c>
    </row>
    <row r="9524">
      <c r="A9524" s="9">
        <f t="shared" si="1"/>
        <v>6782</v>
      </c>
      <c r="B9524" s="8" t="s">
        <v>5928</v>
      </c>
      <c r="C9524" s="9" t="s">
        <v>60</v>
      </c>
    </row>
    <row r="9525">
      <c r="A9525" s="9">
        <f t="shared" si="1"/>
        <v>6782</v>
      </c>
      <c r="B9525" s="8" t="s">
        <v>5928</v>
      </c>
      <c r="C9525" s="6" t="s">
        <v>23637</v>
      </c>
    </row>
    <row r="9526">
      <c r="A9526" s="9">
        <f t="shared" si="1"/>
        <v>6783</v>
      </c>
      <c r="B9526" s="5" t="s">
        <v>5929</v>
      </c>
      <c r="C9526" s="6" t="s">
        <v>405</v>
      </c>
    </row>
    <row r="9527">
      <c r="A9527" s="9">
        <f t="shared" si="1"/>
        <v>6783</v>
      </c>
      <c r="B9527" s="5" t="s">
        <v>5929</v>
      </c>
      <c r="C9527" s="6" t="s">
        <v>23637</v>
      </c>
    </row>
    <row r="9528">
      <c r="A9528" s="9">
        <f t="shared" si="1"/>
        <v>6784</v>
      </c>
      <c r="B9528" s="8" t="s">
        <v>5930</v>
      </c>
      <c r="C9528" s="9" t="s">
        <v>60</v>
      </c>
    </row>
    <row r="9529">
      <c r="A9529" s="9">
        <f t="shared" si="1"/>
        <v>6784</v>
      </c>
      <c r="B9529" s="8" t="s">
        <v>5930</v>
      </c>
      <c r="C9529" s="9" t="s">
        <v>25</v>
      </c>
    </row>
    <row r="9530">
      <c r="A9530" s="9">
        <f t="shared" si="1"/>
        <v>6784</v>
      </c>
      <c r="B9530" s="8" t="s">
        <v>5930</v>
      </c>
      <c r="C9530" s="9" t="s">
        <v>24</v>
      </c>
    </row>
    <row r="9531">
      <c r="A9531" s="9">
        <f t="shared" si="1"/>
        <v>6785</v>
      </c>
      <c r="B9531" s="32" t="s">
        <v>24709</v>
      </c>
      <c r="C9531" s="26" t="s">
        <v>67</v>
      </c>
    </row>
    <row r="9532">
      <c r="A9532" s="9">
        <f t="shared" si="1"/>
        <v>6786</v>
      </c>
      <c r="B9532" s="5" t="s">
        <v>5931</v>
      </c>
      <c r="C9532" s="6" t="s">
        <v>109</v>
      </c>
    </row>
    <row r="9533">
      <c r="A9533" s="9">
        <f t="shared" si="1"/>
        <v>6786</v>
      </c>
      <c r="B9533" s="5" t="s">
        <v>5931</v>
      </c>
      <c r="C9533" s="6" t="s">
        <v>25</v>
      </c>
    </row>
    <row r="9534">
      <c r="A9534" s="9">
        <f t="shared" si="1"/>
        <v>6786</v>
      </c>
      <c r="B9534" s="5" t="s">
        <v>5931</v>
      </c>
      <c r="C9534" s="6" t="s">
        <v>60</v>
      </c>
    </row>
    <row r="9535">
      <c r="A9535" s="9">
        <f t="shared" si="1"/>
        <v>6787</v>
      </c>
      <c r="B9535" s="5" t="s">
        <v>5932</v>
      </c>
      <c r="C9535" s="6" t="s">
        <v>4</v>
      </c>
    </row>
    <row r="9536">
      <c r="A9536" s="9">
        <f t="shared" si="1"/>
        <v>6788</v>
      </c>
      <c r="B9536" s="5" t="s">
        <v>5933</v>
      </c>
      <c r="C9536" s="6" t="s">
        <v>1120</v>
      </c>
    </row>
    <row r="9537">
      <c r="A9537" s="9">
        <f t="shared" si="1"/>
        <v>6789</v>
      </c>
      <c r="B9537" s="16" t="s">
        <v>5934</v>
      </c>
      <c r="C9537" s="6" t="s">
        <v>1235</v>
      </c>
    </row>
    <row r="9538">
      <c r="A9538" s="9">
        <f t="shared" si="1"/>
        <v>6790</v>
      </c>
      <c r="B9538" s="8" t="s">
        <v>5935</v>
      </c>
      <c r="C9538" s="9" t="s">
        <v>142</v>
      </c>
    </row>
    <row r="9539">
      <c r="A9539" s="9">
        <f t="shared" si="1"/>
        <v>6791</v>
      </c>
      <c r="B9539" s="8" t="s">
        <v>5936</v>
      </c>
      <c r="C9539" s="9" t="s">
        <v>142</v>
      </c>
    </row>
    <row r="9540">
      <c r="A9540" s="9">
        <f t="shared" si="1"/>
        <v>6792</v>
      </c>
      <c r="B9540" s="5" t="s">
        <v>5937</v>
      </c>
      <c r="C9540" s="6" t="s">
        <v>336</v>
      </c>
    </row>
    <row r="9541">
      <c r="A9541" s="9">
        <f t="shared" si="1"/>
        <v>6792</v>
      </c>
      <c r="B9541" s="5" t="s">
        <v>5937</v>
      </c>
      <c r="C9541" s="6" t="s">
        <v>23637</v>
      </c>
    </row>
    <row r="9542">
      <c r="A9542" s="9">
        <f t="shared" si="1"/>
        <v>6793</v>
      </c>
      <c r="B9542" s="5" t="s">
        <v>5938</v>
      </c>
      <c r="C9542" s="6" t="s">
        <v>326</v>
      </c>
    </row>
    <row r="9543">
      <c r="A9543" s="9">
        <f t="shared" si="1"/>
        <v>6793</v>
      </c>
      <c r="B9543" s="5" t="s">
        <v>5938</v>
      </c>
      <c r="C9543" s="6" t="s">
        <v>23637</v>
      </c>
    </row>
    <row r="9544">
      <c r="A9544" s="9">
        <f t="shared" si="1"/>
        <v>6794</v>
      </c>
      <c r="B9544" s="18" t="s">
        <v>5939</v>
      </c>
      <c r="C9544" s="6" t="s">
        <v>650</v>
      </c>
    </row>
    <row r="9545">
      <c r="A9545" s="9">
        <f t="shared" si="1"/>
        <v>6794</v>
      </c>
      <c r="B9545" s="5" t="s">
        <v>5939</v>
      </c>
      <c r="C9545" s="6" t="s">
        <v>326</v>
      </c>
    </row>
    <row r="9546">
      <c r="A9546" s="9">
        <f t="shared" si="1"/>
        <v>6794</v>
      </c>
      <c r="B9546" s="5" t="s">
        <v>5939</v>
      </c>
      <c r="C9546" s="6" t="s">
        <v>23637</v>
      </c>
    </row>
    <row r="9547">
      <c r="A9547" s="9">
        <f t="shared" si="1"/>
        <v>6795</v>
      </c>
      <c r="B9547" s="5" t="s">
        <v>5940</v>
      </c>
      <c r="C9547" s="6" t="s">
        <v>1267</v>
      </c>
    </row>
    <row r="9548">
      <c r="A9548" s="9">
        <f t="shared" si="1"/>
        <v>6796</v>
      </c>
      <c r="B9548" s="8" t="s">
        <v>5941</v>
      </c>
      <c r="C9548" s="9" t="s">
        <v>1042</v>
      </c>
    </row>
    <row r="9549">
      <c r="A9549" s="9">
        <f t="shared" si="1"/>
        <v>6797</v>
      </c>
      <c r="B9549" s="30" t="s">
        <v>24710</v>
      </c>
      <c r="C9549" s="26" t="s">
        <v>23737</v>
      </c>
    </row>
    <row r="9550">
      <c r="A9550" s="9">
        <f t="shared" si="1"/>
        <v>6798</v>
      </c>
      <c r="B9550" s="8" t="s">
        <v>5942</v>
      </c>
      <c r="C9550" s="9" t="s">
        <v>722</v>
      </c>
    </row>
    <row r="9551">
      <c r="A9551" s="9">
        <f t="shared" si="1"/>
        <v>6799</v>
      </c>
      <c r="B9551" s="8" t="s">
        <v>5943</v>
      </c>
      <c r="C9551" s="9" t="s">
        <v>722</v>
      </c>
    </row>
    <row r="9552">
      <c r="A9552" s="9">
        <f t="shared" si="1"/>
        <v>6800</v>
      </c>
      <c r="B9552" s="8" t="s">
        <v>5944</v>
      </c>
      <c r="C9552" s="9" t="s">
        <v>722</v>
      </c>
    </row>
    <row r="9553">
      <c r="A9553" s="9">
        <f t="shared" si="1"/>
        <v>6801</v>
      </c>
      <c r="B9553" s="8" t="s">
        <v>5945</v>
      </c>
      <c r="C9553" s="9" t="s">
        <v>874</v>
      </c>
    </row>
    <row r="9554">
      <c r="A9554" s="9">
        <f t="shared" si="1"/>
        <v>6802</v>
      </c>
      <c r="B9554" s="8" t="s">
        <v>5946</v>
      </c>
      <c r="C9554" s="9" t="s">
        <v>874</v>
      </c>
    </row>
    <row r="9555">
      <c r="A9555" s="9">
        <f t="shared" si="1"/>
        <v>6803</v>
      </c>
      <c r="B9555" s="8" t="s">
        <v>5947</v>
      </c>
      <c r="C9555" s="9" t="s">
        <v>121</v>
      </c>
    </row>
    <row r="9556">
      <c r="A9556" s="9">
        <f t="shared" si="1"/>
        <v>6804</v>
      </c>
      <c r="B9556" s="8" t="s">
        <v>5948</v>
      </c>
      <c r="C9556" s="9" t="s">
        <v>121</v>
      </c>
    </row>
    <row r="9557">
      <c r="A9557" s="9">
        <f t="shared" si="1"/>
        <v>6805</v>
      </c>
      <c r="B9557" s="8" t="s">
        <v>5949</v>
      </c>
      <c r="C9557" s="9" t="s">
        <v>874</v>
      </c>
    </row>
    <row r="9558">
      <c r="A9558" s="9">
        <f t="shared" si="1"/>
        <v>6806</v>
      </c>
      <c r="B9558" s="8" t="s">
        <v>5950</v>
      </c>
      <c r="C9558" s="9" t="s">
        <v>117</v>
      </c>
    </row>
    <row r="9559">
      <c r="A9559" s="9">
        <f t="shared" si="1"/>
        <v>6807</v>
      </c>
      <c r="B9559" s="8" t="s">
        <v>5951</v>
      </c>
      <c r="C9559" s="9" t="s">
        <v>117</v>
      </c>
    </row>
    <row r="9560">
      <c r="A9560" s="9">
        <f t="shared" si="1"/>
        <v>6808</v>
      </c>
      <c r="B9560" s="8" t="s">
        <v>5952</v>
      </c>
      <c r="C9560" s="6" t="s">
        <v>132</v>
      </c>
    </row>
    <row r="9561">
      <c r="A9561" s="9">
        <f t="shared" si="1"/>
        <v>6808</v>
      </c>
      <c r="B9561" s="8" t="s">
        <v>5952</v>
      </c>
      <c r="C9561" s="6" t="s">
        <v>23637</v>
      </c>
    </row>
    <row r="9562">
      <c r="A9562" s="9">
        <f t="shared" si="1"/>
        <v>6809</v>
      </c>
      <c r="B9562" s="8" t="s">
        <v>5953</v>
      </c>
      <c r="C9562" s="9" t="s">
        <v>60</v>
      </c>
    </row>
    <row r="9563">
      <c r="A9563" s="9">
        <f t="shared" si="1"/>
        <v>6809</v>
      </c>
      <c r="B9563" s="8" t="s">
        <v>5953</v>
      </c>
      <c r="C9563" s="9" t="s">
        <v>162</v>
      </c>
    </row>
    <row r="9564">
      <c r="A9564" s="9">
        <f t="shared" si="1"/>
        <v>6810</v>
      </c>
      <c r="B9564" s="15" t="s">
        <v>5954</v>
      </c>
      <c r="C9564" s="11" t="s">
        <v>423</v>
      </c>
    </row>
    <row r="9565">
      <c r="A9565" s="9">
        <f t="shared" si="1"/>
        <v>6811</v>
      </c>
      <c r="B9565" s="8" t="s">
        <v>5955</v>
      </c>
      <c r="C9565" s="9" t="s">
        <v>1776</v>
      </c>
    </row>
    <row r="9566">
      <c r="A9566" s="9">
        <f t="shared" si="1"/>
        <v>6812</v>
      </c>
      <c r="B9566" s="5" t="s">
        <v>5956</v>
      </c>
      <c r="C9566" s="6" t="s">
        <v>393</v>
      </c>
    </row>
    <row r="9567">
      <c r="A9567" s="9">
        <f t="shared" si="1"/>
        <v>6813</v>
      </c>
      <c r="B9567" s="29" t="s">
        <v>24711</v>
      </c>
      <c r="C9567" s="26" t="s">
        <v>23996</v>
      </c>
    </row>
    <row r="9568">
      <c r="A9568" s="9">
        <f t="shared" si="1"/>
        <v>6814</v>
      </c>
      <c r="B9568" s="5" t="s">
        <v>5957</v>
      </c>
      <c r="C9568" s="6" t="s">
        <v>538</v>
      </c>
    </row>
    <row r="9569">
      <c r="A9569" s="9">
        <f t="shared" si="1"/>
        <v>6814</v>
      </c>
      <c r="B9569" s="5" t="s">
        <v>5957</v>
      </c>
      <c r="C9569" s="6" t="s">
        <v>23628</v>
      </c>
    </row>
    <row r="9570">
      <c r="A9570" s="9">
        <f t="shared" si="1"/>
        <v>6815</v>
      </c>
      <c r="B9570" s="5" t="s">
        <v>5958</v>
      </c>
      <c r="C9570" s="6" t="s">
        <v>62</v>
      </c>
    </row>
    <row r="9571">
      <c r="A9571" s="9">
        <f t="shared" si="1"/>
        <v>6815</v>
      </c>
      <c r="B9571" s="5" t="s">
        <v>5958</v>
      </c>
      <c r="C9571" s="6" t="s">
        <v>23628</v>
      </c>
    </row>
    <row r="9572">
      <c r="A9572" s="9">
        <f t="shared" si="1"/>
        <v>6816</v>
      </c>
      <c r="B9572" s="25" t="s">
        <v>24712</v>
      </c>
      <c r="C9572" s="26" t="s">
        <v>12983</v>
      </c>
    </row>
    <row r="9573">
      <c r="A9573" s="9">
        <f t="shared" si="1"/>
        <v>6817</v>
      </c>
      <c r="B9573" s="5" t="s">
        <v>5959</v>
      </c>
      <c r="C9573" s="6" t="s">
        <v>1223</v>
      </c>
    </row>
    <row r="9574">
      <c r="A9574" s="9">
        <f t="shared" si="1"/>
        <v>6818</v>
      </c>
      <c r="B9574" s="5" t="s">
        <v>5960</v>
      </c>
      <c r="C9574" s="6" t="s">
        <v>1585</v>
      </c>
    </row>
    <row r="9575">
      <c r="A9575" s="9">
        <f t="shared" si="1"/>
        <v>6819</v>
      </c>
      <c r="B9575" s="5" t="s">
        <v>5961</v>
      </c>
      <c r="C9575" s="6" t="s">
        <v>681</v>
      </c>
    </row>
    <row r="9576">
      <c r="A9576" s="9">
        <f t="shared" si="1"/>
        <v>6820</v>
      </c>
      <c r="B9576" s="8" t="s">
        <v>5962</v>
      </c>
      <c r="C9576" s="6" t="s">
        <v>1012</v>
      </c>
    </row>
    <row r="9577">
      <c r="A9577" s="9">
        <f t="shared" si="1"/>
        <v>6821</v>
      </c>
      <c r="B9577" s="8" t="s">
        <v>5963</v>
      </c>
      <c r="C9577" s="9" t="s">
        <v>64</v>
      </c>
    </row>
    <row r="9578">
      <c r="A9578" s="9">
        <f t="shared" si="1"/>
        <v>6822</v>
      </c>
      <c r="B9578" s="5" t="s">
        <v>5964</v>
      </c>
      <c r="C9578" s="6" t="s">
        <v>1316</v>
      </c>
    </row>
    <row r="9579">
      <c r="A9579" s="9">
        <f t="shared" si="1"/>
        <v>6823</v>
      </c>
      <c r="B9579" s="5" t="s">
        <v>5965</v>
      </c>
      <c r="C9579" s="6" t="s">
        <v>74</v>
      </c>
    </row>
    <row r="9580">
      <c r="A9580" s="9">
        <f t="shared" si="1"/>
        <v>6824</v>
      </c>
      <c r="B9580" s="8" t="s">
        <v>5966</v>
      </c>
      <c r="C9580" s="9" t="s">
        <v>1169</v>
      </c>
    </row>
    <row r="9581">
      <c r="A9581" s="9">
        <f t="shared" si="1"/>
        <v>6825</v>
      </c>
      <c r="B9581" s="5" t="s">
        <v>5967</v>
      </c>
      <c r="C9581" s="6" t="s">
        <v>538</v>
      </c>
    </row>
    <row r="9582">
      <c r="A9582" s="9">
        <f t="shared" si="1"/>
        <v>6825</v>
      </c>
      <c r="B9582" s="5" t="s">
        <v>5967</v>
      </c>
      <c r="C9582" s="6" t="s">
        <v>23628</v>
      </c>
    </row>
    <row r="9583">
      <c r="A9583" s="9">
        <f t="shared" si="1"/>
        <v>6826</v>
      </c>
      <c r="B9583" s="5" t="s">
        <v>5968</v>
      </c>
      <c r="C9583" s="6" t="s">
        <v>681</v>
      </c>
    </row>
    <row r="9584">
      <c r="A9584" s="9">
        <f t="shared" si="1"/>
        <v>6827</v>
      </c>
      <c r="B9584" s="5" t="s">
        <v>5969</v>
      </c>
      <c r="C9584" s="6" t="s">
        <v>758</v>
      </c>
    </row>
    <row r="9585">
      <c r="A9585" s="9">
        <f t="shared" si="1"/>
        <v>6828</v>
      </c>
      <c r="B9585" s="8" t="s">
        <v>5970</v>
      </c>
      <c r="C9585" s="9" t="s">
        <v>614</v>
      </c>
    </row>
    <row r="9586">
      <c r="A9586" s="9">
        <f t="shared" si="1"/>
        <v>6829</v>
      </c>
      <c r="B9586" s="5" t="s">
        <v>5971</v>
      </c>
      <c r="C9586" s="6" t="s">
        <v>426</v>
      </c>
    </row>
    <row r="9587">
      <c r="A9587" s="9">
        <f t="shared" si="1"/>
        <v>6830</v>
      </c>
      <c r="B9587" s="5" t="s">
        <v>5972</v>
      </c>
      <c r="C9587" s="6" t="s">
        <v>393</v>
      </c>
    </row>
    <row r="9588">
      <c r="A9588" s="9">
        <f t="shared" si="1"/>
        <v>6831</v>
      </c>
      <c r="B9588" s="5" t="s">
        <v>5973</v>
      </c>
      <c r="C9588" s="6" t="s">
        <v>683</v>
      </c>
    </row>
    <row r="9589">
      <c r="A9589" s="9">
        <f t="shared" si="1"/>
        <v>6831</v>
      </c>
      <c r="B9589" s="37" t="s">
        <v>5973</v>
      </c>
      <c r="C9589" s="28" t="s">
        <v>23633</v>
      </c>
    </row>
    <row r="9590">
      <c r="A9590" s="9">
        <f t="shared" si="1"/>
        <v>6832</v>
      </c>
      <c r="B9590" s="8" t="s">
        <v>5974</v>
      </c>
      <c r="C9590" s="9" t="s">
        <v>845</v>
      </c>
    </row>
    <row r="9591">
      <c r="A9591" s="9">
        <f t="shared" si="1"/>
        <v>6833</v>
      </c>
      <c r="B9591" s="8" t="s">
        <v>5975</v>
      </c>
      <c r="C9591" s="9" t="s">
        <v>1470</v>
      </c>
    </row>
    <row r="9592">
      <c r="A9592" s="9">
        <f t="shared" si="1"/>
        <v>6834</v>
      </c>
      <c r="B9592" s="5" t="s">
        <v>5976</v>
      </c>
      <c r="C9592" s="6" t="s">
        <v>1040</v>
      </c>
    </row>
    <row r="9593">
      <c r="A9593" s="9">
        <f t="shared" si="1"/>
        <v>6835</v>
      </c>
      <c r="B9593" s="5" t="s">
        <v>5977</v>
      </c>
      <c r="C9593" s="6" t="s">
        <v>1040</v>
      </c>
    </row>
    <row r="9594">
      <c r="A9594" s="9">
        <f t="shared" si="1"/>
        <v>6836</v>
      </c>
      <c r="B9594" s="5" t="s">
        <v>5978</v>
      </c>
      <c r="C9594" s="6" t="s">
        <v>86</v>
      </c>
    </row>
    <row r="9595">
      <c r="A9595" s="9">
        <f t="shared" si="1"/>
        <v>6837</v>
      </c>
      <c r="B9595" s="5" t="s">
        <v>5979</v>
      </c>
      <c r="C9595" s="6" t="s">
        <v>362</v>
      </c>
    </row>
    <row r="9596">
      <c r="A9596" s="9">
        <f t="shared" si="1"/>
        <v>6838</v>
      </c>
      <c r="B9596" s="32" t="s">
        <v>24713</v>
      </c>
      <c r="C9596" s="26" t="s">
        <v>67</v>
      </c>
    </row>
    <row r="9597">
      <c r="A9597" s="9">
        <f t="shared" si="1"/>
        <v>6839</v>
      </c>
      <c r="B9597" s="5" t="s">
        <v>5980</v>
      </c>
      <c r="C9597" s="6" t="s">
        <v>1316</v>
      </c>
    </row>
    <row r="9598">
      <c r="A9598" s="9">
        <f t="shared" si="1"/>
        <v>6840</v>
      </c>
      <c r="B9598" s="25" t="s">
        <v>24714</v>
      </c>
      <c r="C9598" s="26" t="s">
        <v>12983</v>
      </c>
    </row>
    <row r="9599">
      <c r="A9599" s="9">
        <f t="shared" si="1"/>
        <v>6841</v>
      </c>
      <c r="B9599" s="8" t="s">
        <v>5981</v>
      </c>
      <c r="C9599" s="9" t="s">
        <v>65</v>
      </c>
    </row>
    <row r="9600">
      <c r="A9600" s="9">
        <f t="shared" si="1"/>
        <v>6842</v>
      </c>
      <c r="B9600" s="5" t="s">
        <v>5982</v>
      </c>
      <c r="C9600" s="6" t="s">
        <v>86</v>
      </c>
    </row>
    <row r="9601">
      <c r="A9601" s="9">
        <f t="shared" si="1"/>
        <v>6843</v>
      </c>
      <c r="B9601" s="5" t="s">
        <v>5983</v>
      </c>
      <c r="C9601" s="6" t="s">
        <v>2549</v>
      </c>
    </row>
    <row r="9602">
      <c r="A9602" s="9">
        <f t="shared" si="1"/>
        <v>6843</v>
      </c>
      <c r="B9602" s="5" t="s">
        <v>5983</v>
      </c>
      <c r="C9602" s="6" t="s">
        <v>23628</v>
      </c>
    </row>
    <row r="9603">
      <c r="A9603" s="9">
        <f t="shared" si="1"/>
        <v>6844</v>
      </c>
      <c r="B9603" s="5" t="s">
        <v>5984</v>
      </c>
      <c r="C9603" s="6" t="s">
        <v>393</v>
      </c>
    </row>
    <row r="9604">
      <c r="A9604" s="9">
        <f t="shared" si="1"/>
        <v>6845</v>
      </c>
      <c r="B9604" s="5" t="s">
        <v>5985</v>
      </c>
      <c r="C9604" s="6" t="s">
        <v>758</v>
      </c>
    </row>
    <row r="9605">
      <c r="A9605" s="9">
        <f t="shared" si="1"/>
        <v>6845</v>
      </c>
      <c r="B9605" s="5" t="s">
        <v>5985</v>
      </c>
      <c r="C9605" s="6" t="s">
        <v>40</v>
      </c>
    </row>
    <row r="9606">
      <c r="A9606" s="9">
        <f t="shared" si="1"/>
        <v>6846</v>
      </c>
      <c r="B9606" s="5" t="s">
        <v>5986</v>
      </c>
      <c r="C9606" s="6" t="s">
        <v>731</v>
      </c>
    </row>
    <row r="9607">
      <c r="A9607" s="9">
        <f t="shared" si="1"/>
        <v>6847</v>
      </c>
      <c r="B9607" s="5" t="s">
        <v>5987</v>
      </c>
      <c r="C9607" s="6" t="s">
        <v>1495</v>
      </c>
    </row>
    <row r="9608">
      <c r="A9608" s="9">
        <f t="shared" si="1"/>
        <v>6848</v>
      </c>
      <c r="B9608" s="8" t="s">
        <v>5988</v>
      </c>
      <c r="C9608" s="9" t="s">
        <v>399</v>
      </c>
    </row>
    <row r="9609">
      <c r="A9609" s="9">
        <f t="shared" si="1"/>
        <v>6849</v>
      </c>
      <c r="B9609" s="5" t="s">
        <v>5989</v>
      </c>
      <c r="C9609" s="6" t="s">
        <v>2549</v>
      </c>
    </row>
    <row r="9610">
      <c r="A9610" s="9">
        <f t="shared" si="1"/>
        <v>6849</v>
      </c>
      <c r="B9610" s="5" t="s">
        <v>5989</v>
      </c>
      <c r="C9610" s="6" t="s">
        <v>23628</v>
      </c>
    </row>
    <row r="9611">
      <c r="A9611" s="9">
        <f t="shared" si="1"/>
        <v>6850</v>
      </c>
      <c r="B9611" s="5" t="s">
        <v>5990</v>
      </c>
      <c r="C9611" s="6" t="s">
        <v>356</v>
      </c>
    </row>
    <row r="9612">
      <c r="A9612" s="9">
        <f t="shared" si="1"/>
        <v>6851</v>
      </c>
      <c r="B9612" s="25" t="s">
        <v>24715</v>
      </c>
      <c r="C9612" s="26" t="s">
        <v>4721</v>
      </c>
    </row>
    <row r="9613">
      <c r="A9613" s="9">
        <f t="shared" si="1"/>
        <v>6852</v>
      </c>
      <c r="B9613" s="15" t="s">
        <v>5991</v>
      </c>
      <c r="C9613" s="11" t="s">
        <v>423</v>
      </c>
    </row>
    <row r="9614">
      <c r="A9614" s="9">
        <f t="shared" si="1"/>
        <v>6853</v>
      </c>
      <c r="B9614" s="5" t="s">
        <v>5992</v>
      </c>
      <c r="C9614" s="6" t="s">
        <v>69</v>
      </c>
    </row>
    <row r="9615">
      <c r="A9615" s="9">
        <f t="shared" si="1"/>
        <v>6853</v>
      </c>
      <c r="B9615" s="5" t="s">
        <v>5992</v>
      </c>
      <c r="C9615" s="6" t="s">
        <v>23628</v>
      </c>
    </row>
    <row r="9616">
      <c r="A9616" s="9">
        <f t="shared" si="1"/>
        <v>6854</v>
      </c>
      <c r="B9616" s="5" t="s">
        <v>5993</v>
      </c>
      <c r="C9616" s="6" t="s">
        <v>538</v>
      </c>
    </row>
    <row r="9617">
      <c r="A9617" s="9">
        <f t="shared" si="1"/>
        <v>6854</v>
      </c>
      <c r="B9617" s="5" t="s">
        <v>5993</v>
      </c>
      <c r="C9617" s="6" t="s">
        <v>23628</v>
      </c>
    </row>
    <row r="9618">
      <c r="A9618" s="9">
        <f t="shared" si="1"/>
        <v>6855</v>
      </c>
      <c r="B9618" s="5" t="s">
        <v>5994</v>
      </c>
      <c r="C9618" s="6" t="s">
        <v>1342</v>
      </c>
    </row>
    <row r="9619">
      <c r="A9619" s="9">
        <f t="shared" si="1"/>
        <v>6856</v>
      </c>
      <c r="B9619" s="5" t="s">
        <v>5995</v>
      </c>
      <c r="C9619" s="6" t="s">
        <v>1342</v>
      </c>
    </row>
    <row r="9620">
      <c r="A9620" s="9">
        <f t="shared" si="1"/>
        <v>6857</v>
      </c>
      <c r="B9620" s="16" t="s">
        <v>5996</v>
      </c>
      <c r="C9620" s="6" t="s">
        <v>1235</v>
      </c>
    </row>
    <row r="9621">
      <c r="A9621" s="9">
        <f t="shared" si="1"/>
        <v>6858</v>
      </c>
      <c r="B9621" s="5" t="s">
        <v>5997</v>
      </c>
      <c r="C9621" s="6" t="s">
        <v>4</v>
      </c>
    </row>
    <row r="9622">
      <c r="A9622" s="9">
        <f t="shared" si="1"/>
        <v>6859</v>
      </c>
      <c r="B9622" s="5" t="s">
        <v>5998</v>
      </c>
      <c r="C9622" s="6" t="s">
        <v>765</v>
      </c>
    </row>
    <row r="9623">
      <c r="A9623" s="9">
        <f t="shared" si="1"/>
        <v>6860</v>
      </c>
      <c r="B9623" s="32" t="s">
        <v>24716</v>
      </c>
      <c r="C9623" s="26" t="s">
        <v>67</v>
      </c>
    </row>
    <row r="9624">
      <c r="A9624" s="9">
        <f t="shared" si="1"/>
        <v>6861</v>
      </c>
      <c r="B9624" s="5" t="s">
        <v>5999</v>
      </c>
      <c r="C9624" s="6" t="s">
        <v>362</v>
      </c>
    </row>
    <row r="9625">
      <c r="A9625" s="9">
        <f t="shared" si="1"/>
        <v>6862</v>
      </c>
      <c r="B9625" s="8" t="s">
        <v>6000</v>
      </c>
      <c r="C9625" s="9" t="s">
        <v>65</v>
      </c>
    </row>
    <row r="9626">
      <c r="A9626" s="9">
        <f t="shared" si="1"/>
        <v>6863</v>
      </c>
      <c r="B9626" s="8" t="s">
        <v>6001</v>
      </c>
      <c r="C9626" s="9" t="s">
        <v>372</v>
      </c>
    </row>
    <row r="9627">
      <c r="A9627" s="9">
        <f t="shared" si="1"/>
        <v>6864</v>
      </c>
      <c r="B9627" s="5" t="s">
        <v>6002</v>
      </c>
      <c r="C9627" s="6" t="s">
        <v>714</v>
      </c>
    </row>
    <row r="9628">
      <c r="A9628" s="9">
        <f t="shared" si="1"/>
        <v>6864</v>
      </c>
      <c r="B9628" s="5" t="s">
        <v>6002</v>
      </c>
      <c r="C9628" s="6" t="s">
        <v>23672</v>
      </c>
    </row>
    <row r="9629">
      <c r="A9629" s="9">
        <f t="shared" si="1"/>
        <v>6865</v>
      </c>
      <c r="B9629" s="5" t="s">
        <v>6003</v>
      </c>
      <c r="C9629" s="6" t="s">
        <v>612</v>
      </c>
    </row>
    <row r="9630">
      <c r="A9630" s="9">
        <f t="shared" si="1"/>
        <v>6866</v>
      </c>
      <c r="B9630" s="5" t="s">
        <v>6004</v>
      </c>
      <c r="C9630" s="6" t="s">
        <v>95</v>
      </c>
    </row>
    <row r="9631">
      <c r="A9631" s="9">
        <f t="shared" si="1"/>
        <v>6867</v>
      </c>
      <c r="B9631" s="5" t="s">
        <v>6005</v>
      </c>
      <c r="C9631" s="6" t="s">
        <v>788</v>
      </c>
    </row>
    <row r="9632">
      <c r="A9632" s="9">
        <f t="shared" si="1"/>
        <v>6867</v>
      </c>
      <c r="B9632" s="5" t="s">
        <v>6005</v>
      </c>
      <c r="C9632" s="6" t="s">
        <v>23637</v>
      </c>
    </row>
    <row r="9633">
      <c r="A9633" s="9">
        <f t="shared" si="1"/>
        <v>6868</v>
      </c>
      <c r="B9633" s="5" t="s">
        <v>6006</v>
      </c>
      <c r="C9633" s="6" t="s">
        <v>326</v>
      </c>
    </row>
    <row r="9634">
      <c r="A9634" s="9">
        <f t="shared" si="1"/>
        <v>6868</v>
      </c>
      <c r="B9634" s="5" t="s">
        <v>6006</v>
      </c>
      <c r="C9634" s="6" t="s">
        <v>23637</v>
      </c>
    </row>
    <row r="9635">
      <c r="A9635" s="9">
        <f t="shared" si="1"/>
        <v>6869</v>
      </c>
      <c r="B9635" s="30" t="s">
        <v>24717</v>
      </c>
      <c r="C9635" s="26" t="s">
        <v>23639</v>
      </c>
    </row>
    <row r="9636">
      <c r="A9636" s="9">
        <f t="shared" si="1"/>
        <v>6869</v>
      </c>
      <c r="B9636" s="30" t="s">
        <v>24717</v>
      </c>
      <c r="C9636" s="26" t="s">
        <v>60</v>
      </c>
    </row>
    <row r="9637">
      <c r="A9637" s="9">
        <f t="shared" si="1"/>
        <v>6869</v>
      </c>
      <c r="B9637" s="30" t="s">
        <v>24717</v>
      </c>
      <c r="C9637" s="26" t="s">
        <v>91</v>
      </c>
    </row>
    <row r="9638">
      <c r="A9638" s="9">
        <f t="shared" si="1"/>
        <v>6870</v>
      </c>
      <c r="B9638" s="5" t="s">
        <v>6007</v>
      </c>
      <c r="C9638" s="6" t="s">
        <v>142</v>
      </c>
    </row>
    <row r="9639">
      <c r="A9639" s="9">
        <f t="shared" si="1"/>
        <v>6871</v>
      </c>
      <c r="B9639" s="5" t="s">
        <v>6008</v>
      </c>
      <c r="C9639" s="6" t="s">
        <v>365</v>
      </c>
    </row>
    <row r="9640">
      <c r="A9640" s="9">
        <f t="shared" si="1"/>
        <v>6872</v>
      </c>
      <c r="B9640" s="8" t="s">
        <v>6009</v>
      </c>
      <c r="C9640" s="6" t="s">
        <v>150</v>
      </c>
    </row>
    <row r="9641">
      <c r="A9641" s="9">
        <f t="shared" si="1"/>
        <v>6872</v>
      </c>
      <c r="B9641" s="8" t="s">
        <v>6009</v>
      </c>
      <c r="C9641" s="9" t="s">
        <v>162</v>
      </c>
    </row>
    <row r="9642">
      <c r="A9642" s="9">
        <f t="shared" si="1"/>
        <v>6872</v>
      </c>
      <c r="B9642" s="8" t="s">
        <v>6009</v>
      </c>
      <c r="C9642" s="6" t="s">
        <v>23637</v>
      </c>
    </row>
    <row r="9643">
      <c r="A9643" s="9">
        <f t="shared" si="1"/>
        <v>6873</v>
      </c>
      <c r="B9643" s="8" t="s">
        <v>6010</v>
      </c>
      <c r="C9643" s="9" t="s">
        <v>121</v>
      </c>
    </row>
    <row r="9644">
      <c r="A9644" s="9">
        <f t="shared" si="1"/>
        <v>6874</v>
      </c>
      <c r="B9644" s="16" t="s">
        <v>6011</v>
      </c>
      <c r="C9644" s="6" t="s">
        <v>1235</v>
      </c>
    </row>
    <row r="9645">
      <c r="A9645" s="9">
        <f t="shared" si="1"/>
        <v>6875</v>
      </c>
      <c r="B9645" s="5" t="s">
        <v>6012</v>
      </c>
      <c r="C9645" s="6" t="s">
        <v>4084</v>
      </c>
    </row>
    <row r="9646">
      <c r="A9646" s="9">
        <f t="shared" si="1"/>
        <v>6875</v>
      </c>
      <c r="B9646" s="5" t="s">
        <v>6012</v>
      </c>
      <c r="C9646" s="6" t="s">
        <v>1042</v>
      </c>
    </row>
    <row r="9647">
      <c r="A9647" s="9">
        <f t="shared" si="1"/>
        <v>6876</v>
      </c>
      <c r="B9647" s="5" t="s">
        <v>6013</v>
      </c>
      <c r="C9647" s="6" t="s">
        <v>362</v>
      </c>
    </row>
    <row r="9648">
      <c r="A9648" s="9">
        <f t="shared" si="1"/>
        <v>6877</v>
      </c>
      <c r="B9648" s="8" t="s">
        <v>6014</v>
      </c>
      <c r="C9648" s="9" t="s">
        <v>722</v>
      </c>
    </row>
    <row r="9649">
      <c r="A9649" s="9">
        <f t="shared" si="1"/>
        <v>6878</v>
      </c>
      <c r="B9649" s="5" t="s">
        <v>6015</v>
      </c>
      <c r="C9649" s="6" t="s">
        <v>731</v>
      </c>
    </row>
    <row r="9650">
      <c r="A9650" s="9">
        <f t="shared" si="1"/>
        <v>6879</v>
      </c>
      <c r="B9650" s="5" t="s">
        <v>6016</v>
      </c>
      <c r="C9650" s="6" t="s">
        <v>731</v>
      </c>
    </row>
    <row r="9651">
      <c r="A9651" s="9">
        <f t="shared" si="1"/>
        <v>6880</v>
      </c>
      <c r="B9651" s="5" t="s">
        <v>6017</v>
      </c>
      <c r="C9651" s="6" t="s">
        <v>362</v>
      </c>
    </row>
    <row r="9652">
      <c r="A9652" s="9">
        <f t="shared" si="1"/>
        <v>6881</v>
      </c>
      <c r="B9652" s="8" t="s">
        <v>6018</v>
      </c>
      <c r="C9652" s="9" t="s">
        <v>1548</v>
      </c>
    </row>
    <row r="9653">
      <c r="A9653" s="9">
        <f t="shared" si="1"/>
        <v>6882</v>
      </c>
      <c r="B9653" s="8" t="s">
        <v>6019</v>
      </c>
      <c r="C9653" s="9" t="s">
        <v>1548</v>
      </c>
    </row>
    <row r="9654">
      <c r="A9654" s="9">
        <f t="shared" si="1"/>
        <v>6883</v>
      </c>
      <c r="B9654" s="8" t="s">
        <v>6020</v>
      </c>
      <c r="C9654" s="9" t="s">
        <v>1548</v>
      </c>
    </row>
    <row r="9655">
      <c r="A9655" s="9">
        <f t="shared" si="1"/>
        <v>6884</v>
      </c>
      <c r="B9655" s="8" t="s">
        <v>6021</v>
      </c>
      <c r="C9655" s="9" t="s">
        <v>1548</v>
      </c>
    </row>
    <row r="9656">
      <c r="A9656" s="9">
        <f t="shared" si="1"/>
        <v>6885</v>
      </c>
      <c r="B9656" s="8" t="s">
        <v>6022</v>
      </c>
      <c r="C9656" s="9" t="s">
        <v>1548</v>
      </c>
    </row>
    <row r="9657">
      <c r="A9657" s="9">
        <f t="shared" si="1"/>
        <v>6886</v>
      </c>
      <c r="B9657" s="8" t="s">
        <v>6023</v>
      </c>
      <c r="C9657" s="9" t="s">
        <v>1548</v>
      </c>
    </row>
    <row r="9658">
      <c r="A9658" s="9">
        <f t="shared" si="1"/>
        <v>6887</v>
      </c>
      <c r="B9658" s="8" t="s">
        <v>6024</v>
      </c>
      <c r="C9658" s="9" t="s">
        <v>1548</v>
      </c>
    </row>
    <row r="9659">
      <c r="A9659" s="9">
        <f t="shared" si="1"/>
        <v>6888</v>
      </c>
      <c r="B9659" s="8" t="s">
        <v>6025</v>
      </c>
      <c r="C9659" s="9" t="s">
        <v>1548</v>
      </c>
    </row>
    <row r="9660">
      <c r="A9660" s="9">
        <f t="shared" si="1"/>
        <v>6889</v>
      </c>
      <c r="B9660" s="8" t="s">
        <v>6026</v>
      </c>
      <c r="C9660" s="9" t="s">
        <v>142</v>
      </c>
    </row>
    <row r="9661">
      <c r="A9661" s="9">
        <f t="shared" si="1"/>
        <v>6890</v>
      </c>
      <c r="B9661" s="8" t="s">
        <v>6027</v>
      </c>
      <c r="C9661" s="9" t="s">
        <v>1548</v>
      </c>
    </row>
    <row r="9662">
      <c r="A9662" s="9">
        <f t="shared" si="1"/>
        <v>6891</v>
      </c>
      <c r="B9662" s="8" t="s">
        <v>6028</v>
      </c>
      <c r="C9662" s="9" t="s">
        <v>1548</v>
      </c>
    </row>
    <row r="9663">
      <c r="A9663" s="9">
        <f t="shared" si="1"/>
        <v>6892</v>
      </c>
      <c r="B9663" s="8" t="s">
        <v>6029</v>
      </c>
      <c r="C9663" s="9" t="s">
        <v>1548</v>
      </c>
    </row>
    <row r="9664">
      <c r="A9664" s="9">
        <f t="shared" si="1"/>
        <v>6893</v>
      </c>
      <c r="B9664" s="8" t="s">
        <v>6030</v>
      </c>
      <c r="C9664" s="9" t="s">
        <v>1548</v>
      </c>
    </row>
    <row r="9665">
      <c r="A9665" s="9">
        <f t="shared" si="1"/>
        <v>6894</v>
      </c>
      <c r="B9665" s="8" t="s">
        <v>6031</v>
      </c>
      <c r="C9665" s="9" t="s">
        <v>1548</v>
      </c>
    </row>
    <row r="9666">
      <c r="A9666" s="9">
        <f t="shared" si="1"/>
        <v>6895</v>
      </c>
      <c r="B9666" s="5" t="s">
        <v>6032</v>
      </c>
      <c r="C9666" s="6" t="s">
        <v>362</v>
      </c>
    </row>
    <row r="9667">
      <c r="A9667" s="9">
        <f t="shared" si="1"/>
        <v>6896</v>
      </c>
      <c r="B9667" s="5" t="s">
        <v>6033</v>
      </c>
      <c r="C9667" s="6" t="s">
        <v>362</v>
      </c>
    </row>
    <row r="9668">
      <c r="A9668" s="9">
        <f t="shared" si="1"/>
        <v>6897</v>
      </c>
      <c r="B9668" s="8" t="s">
        <v>6034</v>
      </c>
      <c r="C9668" s="9" t="s">
        <v>1548</v>
      </c>
    </row>
    <row r="9669">
      <c r="A9669" s="9">
        <f t="shared" si="1"/>
        <v>6898</v>
      </c>
      <c r="B9669" s="5" t="s">
        <v>6035</v>
      </c>
      <c r="C9669" s="6" t="s">
        <v>1450</v>
      </c>
    </row>
    <row r="9670">
      <c r="A9670" s="9">
        <f t="shared" si="1"/>
        <v>6898</v>
      </c>
      <c r="B9670" s="5" t="s">
        <v>6035</v>
      </c>
      <c r="C9670" s="6" t="s">
        <v>23628</v>
      </c>
    </row>
    <row r="9671">
      <c r="A9671" s="9">
        <f t="shared" si="1"/>
        <v>6899</v>
      </c>
      <c r="B9671" s="8" t="s">
        <v>6036</v>
      </c>
      <c r="C9671" s="9" t="s">
        <v>1548</v>
      </c>
    </row>
    <row r="9672">
      <c r="A9672" s="9">
        <f t="shared" si="1"/>
        <v>6900</v>
      </c>
      <c r="B9672" s="5" t="s">
        <v>6037</v>
      </c>
      <c r="C9672" s="6" t="s">
        <v>362</v>
      </c>
    </row>
    <row r="9673">
      <c r="A9673" s="9">
        <f t="shared" si="1"/>
        <v>6901</v>
      </c>
      <c r="B9673" s="8" t="s">
        <v>6038</v>
      </c>
      <c r="C9673" s="9" t="s">
        <v>502</v>
      </c>
    </row>
    <row r="9674">
      <c r="A9674" s="9">
        <f t="shared" si="1"/>
        <v>6902</v>
      </c>
      <c r="B9674" s="8" t="s">
        <v>6039</v>
      </c>
      <c r="C9674" s="9" t="s">
        <v>502</v>
      </c>
    </row>
    <row r="9675">
      <c r="A9675" s="9">
        <f t="shared" si="1"/>
        <v>6903</v>
      </c>
      <c r="B9675" s="8" t="s">
        <v>6040</v>
      </c>
      <c r="C9675" s="9" t="s">
        <v>1042</v>
      </c>
    </row>
    <row r="9676">
      <c r="A9676" s="9">
        <f t="shared" si="1"/>
        <v>6904</v>
      </c>
      <c r="B9676" s="25" t="s">
        <v>24718</v>
      </c>
      <c r="C9676" s="26" t="s">
        <v>23632</v>
      </c>
    </row>
    <row r="9677">
      <c r="A9677" s="9">
        <f t="shared" si="1"/>
        <v>6904</v>
      </c>
      <c r="B9677" s="27" t="s">
        <v>24718</v>
      </c>
      <c r="C9677" s="28" t="s">
        <v>23633</v>
      </c>
    </row>
    <row r="9678">
      <c r="A9678" s="9">
        <f t="shared" si="1"/>
        <v>6905</v>
      </c>
      <c r="B9678" s="25" t="s">
        <v>24719</v>
      </c>
      <c r="C9678" s="26" t="s">
        <v>23632</v>
      </c>
    </row>
    <row r="9679">
      <c r="A9679" s="9">
        <f t="shared" si="1"/>
        <v>6905</v>
      </c>
      <c r="B9679" s="27" t="s">
        <v>24719</v>
      </c>
      <c r="C9679" s="28" t="s">
        <v>23633</v>
      </c>
    </row>
    <row r="9680">
      <c r="A9680" s="9">
        <f t="shared" si="1"/>
        <v>6906</v>
      </c>
      <c r="B9680" s="25" t="s">
        <v>24720</v>
      </c>
      <c r="C9680" s="26" t="s">
        <v>23632</v>
      </c>
    </row>
    <row r="9681">
      <c r="A9681" s="9">
        <f t="shared" si="1"/>
        <v>6906</v>
      </c>
      <c r="B9681" s="27" t="s">
        <v>24720</v>
      </c>
      <c r="C9681" s="28" t="s">
        <v>23633</v>
      </c>
    </row>
    <row r="9682">
      <c r="A9682" s="9">
        <f t="shared" si="1"/>
        <v>6907</v>
      </c>
      <c r="B9682" s="25" t="s">
        <v>24721</v>
      </c>
      <c r="C9682" s="26" t="s">
        <v>23632</v>
      </c>
    </row>
    <row r="9683">
      <c r="A9683" s="9">
        <f t="shared" si="1"/>
        <v>6907</v>
      </c>
      <c r="B9683" s="27" t="s">
        <v>24721</v>
      </c>
      <c r="C9683" s="28" t="s">
        <v>23633</v>
      </c>
    </row>
    <row r="9684">
      <c r="A9684" s="9">
        <f t="shared" si="1"/>
        <v>6908</v>
      </c>
      <c r="B9684" s="25" t="s">
        <v>24722</v>
      </c>
      <c r="C9684" s="26" t="s">
        <v>23632</v>
      </c>
    </row>
    <row r="9685">
      <c r="A9685" s="9">
        <f t="shared" si="1"/>
        <v>6908</v>
      </c>
      <c r="B9685" s="27" t="s">
        <v>24722</v>
      </c>
      <c r="C9685" s="28" t="s">
        <v>23633</v>
      </c>
    </row>
    <row r="9686">
      <c r="A9686" s="9">
        <f t="shared" si="1"/>
        <v>6909</v>
      </c>
      <c r="B9686" s="25" t="s">
        <v>24723</v>
      </c>
      <c r="C9686" s="26" t="s">
        <v>23632</v>
      </c>
    </row>
    <row r="9687">
      <c r="A9687" s="9">
        <f t="shared" si="1"/>
        <v>6909</v>
      </c>
      <c r="B9687" s="27" t="s">
        <v>24723</v>
      </c>
      <c r="C9687" s="28" t="s">
        <v>23633</v>
      </c>
    </row>
    <row r="9688">
      <c r="A9688" s="9">
        <f t="shared" si="1"/>
        <v>6910</v>
      </c>
      <c r="B9688" s="25" t="s">
        <v>24724</v>
      </c>
      <c r="C9688" s="26" t="s">
        <v>23632</v>
      </c>
    </row>
    <row r="9689">
      <c r="A9689" s="9">
        <f t="shared" si="1"/>
        <v>6910</v>
      </c>
      <c r="B9689" s="27" t="s">
        <v>24724</v>
      </c>
      <c r="C9689" s="28" t="s">
        <v>23633</v>
      </c>
    </row>
    <row r="9690">
      <c r="A9690" s="9">
        <f t="shared" si="1"/>
        <v>6911</v>
      </c>
      <c r="B9690" s="25" t="s">
        <v>24725</v>
      </c>
      <c r="C9690" s="26" t="s">
        <v>23632</v>
      </c>
    </row>
    <row r="9691">
      <c r="A9691" s="9">
        <f t="shared" si="1"/>
        <v>6911</v>
      </c>
      <c r="B9691" s="27" t="s">
        <v>24725</v>
      </c>
      <c r="C9691" s="28" t="s">
        <v>23633</v>
      </c>
    </row>
    <row r="9692">
      <c r="A9692" s="9">
        <f t="shared" si="1"/>
        <v>6912</v>
      </c>
      <c r="B9692" s="25" t="s">
        <v>24726</v>
      </c>
      <c r="C9692" s="26" t="s">
        <v>23632</v>
      </c>
    </row>
    <row r="9693">
      <c r="A9693" s="9">
        <f t="shared" si="1"/>
        <v>6912</v>
      </c>
      <c r="B9693" s="27" t="s">
        <v>24726</v>
      </c>
      <c r="C9693" s="28" t="s">
        <v>23633</v>
      </c>
    </row>
    <row r="9694">
      <c r="A9694" s="9">
        <f t="shared" si="1"/>
        <v>6913</v>
      </c>
      <c r="B9694" s="25" t="s">
        <v>24727</v>
      </c>
      <c r="C9694" s="26" t="s">
        <v>23632</v>
      </c>
    </row>
    <row r="9695">
      <c r="A9695" s="9">
        <f t="shared" si="1"/>
        <v>6913</v>
      </c>
      <c r="B9695" s="27" t="s">
        <v>24727</v>
      </c>
      <c r="C9695" s="28" t="s">
        <v>23633</v>
      </c>
    </row>
    <row r="9696">
      <c r="A9696" s="9">
        <f t="shared" si="1"/>
        <v>6914</v>
      </c>
      <c r="B9696" s="25" t="s">
        <v>24728</v>
      </c>
      <c r="C9696" s="26" t="s">
        <v>23632</v>
      </c>
    </row>
    <row r="9697">
      <c r="A9697" s="9">
        <f t="shared" si="1"/>
        <v>6914</v>
      </c>
      <c r="B9697" s="27" t="s">
        <v>24728</v>
      </c>
      <c r="C9697" s="28" t="s">
        <v>23633</v>
      </c>
    </row>
    <row r="9698">
      <c r="A9698" s="9">
        <f t="shared" si="1"/>
        <v>6915</v>
      </c>
      <c r="B9698" s="25" t="s">
        <v>24729</v>
      </c>
      <c r="C9698" s="26" t="s">
        <v>23632</v>
      </c>
    </row>
    <row r="9699">
      <c r="A9699" s="9">
        <f t="shared" si="1"/>
        <v>6915</v>
      </c>
      <c r="B9699" s="27" t="s">
        <v>24729</v>
      </c>
      <c r="C9699" s="28" t="s">
        <v>23633</v>
      </c>
    </row>
    <row r="9700">
      <c r="A9700" s="9">
        <f t="shared" si="1"/>
        <v>6916</v>
      </c>
      <c r="B9700" s="25" t="s">
        <v>24730</v>
      </c>
      <c r="C9700" s="26" t="s">
        <v>23632</v>
      </c>
    </row>
    <row r="9701">
      <c r="A9701" s="9">
        <f t="shared" si="1"/>
        <v>6916</v>
      </c>
      <c r="B9701" s="27" t="s">
        <v>24730</v>
      </c>
      <c r="C9701" s="28" t="s">
        <v>23633</v>
      </c>
    </row>
    <row r="9702">
      <c r="A9702" s="9">
        <f t="shared" si="1"/>
        <v>6917</v>
      </c>
      <c r="B9702" s="26" t="s">
        <v>24731</v>
      </c>
      <c r="C9702" s="26" t="s">
        <v>23632</v>
      </c>
    </row>
    <row r="9703">
      <c r="A9703" s="9">
        <f t="shared" si="1"/>
        <v>6917</v>
      </c>
      <c r="B9703" s="40" t="s">
        <v>24731</v>
      </c>
      <c r="C9703" s="28" t="s">
        <v>23633</v>
      </c>
    </row>
    <row r="9704">
      <c r="A9704" s="9">
        <f t="shared" si="1"/>
        <v>6918</v>
      </c>
      <c r="B9704" s="25" t="s">
        <v>24732</v>
      </c>
      <c r="C9704" s="26" t="s">
        <v>23632</v>
      </c>
    </row>
    <row r="9705">
      <c r="A9705" s="9">
        <f t="shared" si="1"/>
        <v>6918</v>
      </c>
      <c r="B9705" s="27" t="s">
        <v>24732</v>
      </c>
      <c r="C9705" s="28" t="s">
        <v>23633</v>
      </c>
    </row>
    <row r="9706">
      <c r="A9706" s="9">
        <f t="shared" si="1"/>
        <v>6919</v>
      </c>
      <c r="B9706" s="25" t="s">
        <v>24733</v>
      </c>
      <c r="C9706" s="26" t="s">
        <v>23632</v>
      </c>
    </row>
    <row r="9707">
      <c r="A9707" s="9">
        <f t="shared" si="1"/>
        <v>6919</v>
      </c>
      <c r="B9707" s="27" t="s">
        <v>24733</v>
      </c>
      <c r="C9707" s="28" t="s">
        <v>23633</v>
      </c>
    </row>
    <row r="9708">
      <c r="A9708" s="9">
        <f t="shared" si="1"/>
        <v>6920</v>
      </c>
      <c r="B9708" s="25" t="s">
        <v>24734</v>
      </c>
      <c r="C9708" s="26" t="s">
        <v>23632</v>
      </c>
    </row>
    <row r="9709">
      <c r="A9709" s="9">
        <f t="shared" si="1"/>
        <v>6920</v>
      </c>
      <c r="B9709" s="27" t="s">
        <v>24734</v>
      </c>
      <c r="C9709" s="28" t="s">
        <v>23633</v>
      </c>
    </row>
    <row r="9710">
      <c r="A9710" s="9">
        <f t="shared" si="1"/>
        <v>6921</v>
      </c>
      <c r="B9710" s="25" t="s">
        <v>24735</v>
      </c>
      <c r="C9710" s="26" t="s">
        <v>23632</v>
      </c>
    </row>
    <row r="9711">
      <c r="A9711" s="9">
        <f t="shared" si="1"/>
        <v>6921</v>
      </c>
      <c r="B9711" s="27" t="s">
        <v>24735</v>
      </c>
      <c r="C9711" s="28" t="s">
        <v>23633</v>
      </c>
    </row>
    <row r="9712">
      <c r="A9712" s="9">
        <f t="shared" si="1"/>
        <v>6922</v>
      </c>
      <c r="B9712" s="25" t="s">
        <v>24736</v>
      </c>
      <c r="C9712" s="26" t="s">
        <v>23632</v>
      </c>
    </row>
    <row r="9713">
      <c r="A9713" s="9">
        <f t="shared" si="1"/>
        <v>6922</v>
      </c>
      <c r="B9713" s="27" t="s">
        <v>24736</v>
      </c>
      <c r="C9713" s="28" t="s">
        <v>23633</v>
      </c>
    </row>
    <row r="9714">
      <c r="A9714" s="9">
        <f t="shared" si="1"/>
        <v>6923</v>
      </c>
      <c r="B9714" s="25" t="s">
        <v>24737</v>
      </c>
      <c r="C9714" s="26" t="s">
        <v>23632</v>
      </c>
    </row>
    <row r="9715">
      <c r="A9715" s="9">
        <f t="shared" si="1"/>
        <v>6923</v>
      </c>
      <c r="B9715" s="27" t="s">
        <v>24737</v>
      </c>
      <c r="C9715" s="28" t="s">
        <v>23633</v>
      </c>
    </row>
    <row r="9716">
      <c r="A9716" s="9">
        <f t="shared" si="1"/>
        <v>6924</v>
      </c>
      <c r="B9716" s="25" t="s">
        <v>24738</v>
      </c>
      <c r="C9716" s="26" t="s">
        <v>23632</v>
      </c>
    </row>
    <row r="9717">
      <c r="A9717" s="9">
        <f t="shared" si="1"/>
        <v>6924</v>
      </c>
      <c r="B9717" s="27" t="s">
        <v>24738</v>
      </c>
      <c r="C9717" s="28" t="s">
        <v>23633</v>
      </c>
    </row>
    <row r="9718">
      <c r="A9718" s="9">
        <f t="shared" si="1"/>
        <v>6925</v>
      </c>
      <c r="B9718" s="25" t="s">
        <v>24739</v>
      </c>
      <c r="C9718" s="26" t="s">
        <v>23632</v>
      </c>
    </row>
    <row r="9719">
      <c r="A9719" s="9">
        <f t="shared" si="1"/>
        <v>6925</v>
      </c>
      <c r="B9719" s="27" t="s">
        <v>24739</v>
      </c>
      <c r="C9719" s="28" t="s">
        <v>23633</v>
      </c>
    </row>
    <row r="9720">
      <c r="A9720" s="9">
        <f t="shared" si="1"/>
        <v>6926</v>
      </c>
      <c r="B9720" s="25" t="s">
        <v>24740</v>
      </c>
      <c r="C9720" s="26" t="s">
        <v>23632</v>
      </c>
    </row>
    <row r="9721">
      <c r="A9721" s="9">
        <f t="shared" si="1"/>
        <v>6926</v>
      </c>
      <c r="B9721" s="27" t="s">
        <v>24740</v>
      </c>
      <c r="C9721" s="28" t="s">
        <v>23633</v>
      </c>
    </row>
    <row r="9722">
      <c r="A9722" s="9">
        <f t="shared" si="1"/>
        <v>6927</v>
      </c>
      <c r="B9722" s="25" t="s">
        <v>24741</v>
      </c>
      <c r="C9722" s="26" t="s">
        <v>23632</v>
      </c>
    </row>
    <row r="9723">
      <c r="A9723" s="9">
        <f t="shared" si="1"/>
        <v>6927</v>
      </c>
      <c r="B9723" s="27" t="s">
        <v>24741</v>
      </c>
      <c r="C9723" s="28" t="s">
        <v>23633</v>
      </c>
    </row>
    <row r="9724">
      <c r="A9724" s="9">
        <f t="shared" si="1"/>
        <v>6928</v>
      </c>
      <c r="B9724" s="25" t="s">
        <v>24742</v>
      </c>
      <c r="C9724" s="26" t="s">
        <v>23632</v>
      </c>
    </row>
    <row r="9725">
      <c r="A9725" s="9">
        <f t="shared" si="1"/>
        <v>6928</v>
      </c>
      <c r="B9725" s="27" t="s">
        <v>24742</v>
      </c>
      <c r="C9725" s="28" t="s">
        <v>23633</v>
      </c>
    </row>
    <row r="9726">
      <c r="A9726" s="9">
        <f t="shared" si="1"/>
        <v>6929</v>
      </c>
      <c r="B9726" s="25" t="s">
        <v>24743</v>
      </c>
      <c r="C9726" s="26" t="s">
        <v>23632</v>
      </c>
    </row>
    <row r="9727">
      <c r="A9727" s="9">
        <f t="shared" si="1"/>
        <v>6929</v>
      </c>
      <c r="B9727" s="27" t="s">
        <v>24743</v>
      </c>
      <c r="C9727" s="28" t="s">
        <v>23633</v>
      </c>
    </row>
    <row r="9728">
      <c r="A9728" s="9">
        <f t="shared" si="1"/>
        <v>6930</v>
      </c>
      <c r="B9728" s="25" t="s">
        <v>24744</v>
      </c>
      <c r="C9728" s="26" t="s">
        <v>23632</v>
      </c>
    </row>
    <row r="9729">
      <c r="A9729" s="9">
        <f t="shared" si="1"/>
        <v>6930</v>
      </c>
      <c r="B9729" s="27" t="s">
        <v>24744</v>
      </c>
      <c r="C9729" s="28" t="s">
        <v>23633</v>
      </c>
    </row>
    <row r="9730">
      <c r="A9730" s="9">
        <f t="shared" si="1"/>
        <v>6931</v>
      </c>
      <c r="B9730" s="5" t="s">
        <v>6041</v>
      </c>
      <c r="C9730" s="6" t="s">
        <v>655</v>
      </c>
    </row>
    <row r="9731">
      <c r="A9731" s="9">
        <f t="shared" si="1"/>
        <v>6931</v>
      </c>
      <c r="B9731" s="5" t="s">
        <v>6041</v>
      </c>
      <c r="C9731" s="6" t="s">
        <v>69</v>
      </c>
    </row>
    <row r="9732">
      <c r="A9732" s="9">
        <f t="shared" si="1"/>
        <v>6931</v>
      </c>
      <c r="B9732" s="5" t="s">
        <v>6041</v>
      </c>
      <c r="C9732" s="6" t="s">
        <v>23628</v>
      </c>
    </row>
    <row r="9733">
      <c r="A9733" s="9">
        <f t="shared" si="1"/>
        <v>6931</v>
      </c>
      <c r="B9733" s="37" t="s">
        <v>6041</v>
      </c>
      <c r="C9733" s="28" t="s">
        <v>23633</v>
      </c>
    </row>
    <row r="9734">
      <c r="A9734" s="9">
        <f t="shared" si="1"/>
        <v>6932</v>
      </c>
      <c r="B9734" s="5" t="s">
        <v>6042</v>
      </c>
      <c r="C9734" s="6" t="s">
        <v>69</v>
      </c>
    </row>
    <row r="9735">
      <c r="A9735" s="9">
        <f t="shared" si="1"/>
        <v>6932</v>
      </c>
      <c r="B9735" s="5" t="s">
        <v>6042</v>
      </c>
      <c r="C9735" s="6" t="s">
        <v>23628</v>
      </c>
    </row>
    <row r="9736">
      <c r="A9736" s="9">
        <f t="shared" si="1"/>
        <v>6933</v>
      </c>
      <c r="B9736" s="8" t="s">
        <v>6043</v>
      </c>
      <c r="C9736" s="9" t="s">
        <v>502</v>
      </c>
    </row>
    <row r="9737">
      <c r="A9737" s="9">
        <f t="shared" si="1"/>
        <v>6934</v>
      </c>
      <c r="B9737" s="8" t="s">
        <v>6044</v>
      </c>
      <c r="C9737" s="9" t="s">
        <v>502</v>
      </c>
    </row>
    <row r="9738">
      <c r="A9738" s="9">
        <f t="shared" si="1"/>
        <v>6935</v>
      </c>
      <c r="B9738" s="8" t="s">
        <v>6045</v>
      </c>
      <c r="C9738" s="9" t="s">
        <v>502</v>
      </c>
    </row>
    <row r="9739">
      <c r="A9739" s="9">
        <f t="shared" si="1"/>
        <v>6936</v>
      </c>
      <c r="B9739" s="8" t="s">
        <v>6046</v>
      </c>
      <c r="C9739" s="9" t="s">
        <v>121</v>
      </c>
    </row>
    <row r="9740">
      <c r="A9740" s="9">
        <f t="shared" si="1"/>
        <v>6937</v>
      </c>
      <c r="B9740" s="5" t="s">
        <v>6047</v>
      </c>
      <c r="C9740" s="6" t="s">
        <v>362</v>
      </c>
    </row>
    <row r="9741">
      <c r="A9741" s="9">
        <f t="shared" si="1"/>
        <v>6938</v>
      </c>
      <c r="B9741" s="5" t="s">
        <v>6048</v>
      </c>
      <c r="C9741" s="6" t="s">
        <v>731</v>
      </c>
    </row>
    <row r="9742">
      <c r="A9742" s="9">
        <f t="shared" si="1"/>
        <v>6939</v>
      </c>
      <c r="B9742" s="5" t="s">
        <v>6049</v>
      </c>
      <c r="C9742" s="6" t="s">
        <v>731</v>
      </c>
    </row>
    <row r="9743">
      <c r="A9743" s="9">
        <f t="shared" si="1"/>
        <v>6940</v>
      </c>
      <c r="B9743" s="8" t="s">
        <v>6050</v>
      </c>
      <c r="C9743" s="9" t="s">
        <v>60</v>
      </c>
    </row>
    <row r="9744">
      <c r="A9744" s="9">
        <f t="shared" si="1"/>
        <v>6941</v>
      </c>
      <c r="B9744" s="8" t="s">
        <v>6051</v>
      </c>
      <c r="C9744" s="6" t="s">
        <v>196</v>
      </c>
    </row>
    <row r="9745">
      <c r="A9745" s="9">
        <f t="shared" si="1"/>
        <v>6941</v>
      </c>
      <c r="B9745" s="8" t="s">
        <v>6051</v>
      </c>
      <c r="C9745" s="9" t="s">
        <v>60</v>
      </c>
    </row>
    <row r="9746">
      <c r="A9746" s="9">
        <f t="shared" si="1"/>
        <v>6941</v>
      </c>
      <c r="B9746" s="8" t="s">
        <v>6051</v>
      </c>
      <c r="C9746" s="6" t="s">
        <v>23637</v>
      </c>
    </row>
    <row r="9747">
      <c r="A9747" s="9">
        <f t="shared" si="1"/>
        <v>6942</v>
      </c>
      <c r="B9747" s="8" t="s">
        <v>6052</v>
      </c>
      <c r="C9747" s="9" t="s">
        <v>733</v>
      </c>
    </row>
    <row r="9748">
      <c r="A9748" s="9">
        <f t="shared" si="1"/>
        <v>6943</v>
      </c>
      <c r="B9748" s="8" t="s">
        <v>6053</v>
      </c>
      <c r="C9748" s="9" t="s">
        <v>60</v>
      </c>
    </row>
    <row r="9749">
      <c r="A9749" s="9">
        <f t="shared" si="1"/>
        <v>6944</v>
      </c>
      <c r="B9749" s="8" t="s">
        <v>6054</v>
      </c>
      <c r="C9749" s="9" t="s">
        <v>60</v>
      </c>
    </row>
    <row r="9750">
      <c r="A9750" s="9">
        <f t="shared" si="1"/>
        <v>6945</v>
      </c>
      <c r="B9750" s="5" t="s">
        <v>6055</v>
      </c>
      <c r="C9750" s="6" t="s">
        <v>109</v>
      </c>
    </row>
    <row r="9751">
      <c r="A9751" s="9">
        <f t="shared" si="1"/>
        <v>6945</v>
      </c>
      <c r="B9751" s="5" t="s">
        <v>6055</v>
      </c>
      <c r="C9751" s="6" t="s">
        <v>60</v>
      </c>
    </row>
    <row r="9752">
      <c r="A9752" s="9">
        <f t="shared" si="1"/>
        <v>6946</v>
      </c>
      <c r="B9752" s="45" t="s">
        <v>24745</v>
      </c>
      <c r="C9752" s="26" t="s">
        <v>1316</v>
      </c>
    </row>
    <row r="9753">
      <c r="A9753" s="9">
        <f t="shared" si="1"/>
        <v>6947</v>
      </c>
      <c r="B9753" s="8" t="s">
        <v>6056</v>
      </c>
      <c r="C9753" s="6" t="s">
        <v>179</v>
      </c>
    </row>
    <row r="9754">
      <c r="A9754" s="9">
        <f t="shared" si="1"/>
        <v>6947</v>
      </c>
      <c r="B9754" s="8" t="s">
        <v>6056</v>
      </c>
      <c r="C9754" s="6" t="s">
        <v>23637</v>
      </c>
    </row>
    <row r="9755">
      <c r="A9755" s="9">
        <f t="shared" si="1"/>
        <v>6948</v>
      </c>
      <c r="B9755" s="8" t="s">
        <v>6057</v>
      </c>
      <c r="C9755" s="9" t="s">
        <v>25</v>
      </c>
    </row>
    <row r="9756">
      <c r="A9756" s="9">
        <f t="shared" si="1"/>
        <v>6948</v>
      </c>
      <c r="B9756" s="8" t="s">
        <v>6057</v>
      </c>
      <c r="C9756" s="9" t="s">
        <v>24</v>
      </c>
    </row>
    <row r="9757">
      <c r="A9757" s="9">
        <f t="shared" si="1"/>
        <v>6948</v>
      </c>
      <c r="B9757" s="8" t="s">
        <v>6057</v>
      </c>
      <c r="C9757" s="9" t="s">
        <v>142</v>
      </c>
    </row>
    <row r="9758">
      <c r="A9758" s="9">
        <f t="shared" si="1"/>
        <v>6949</v>
      </c>
      <c r="B9758" s="25" t="s">
        <v>24746</v>
      </c>
      <c r="C9758" s="26" t="s">
        <v>553</v>
      </c>
    </row>
    <row r="9759">
      <c r="A9759" s="9">
        <f t="shared" si="1"/>
        <v>6950</v>
      </c>
      <c r="B9759" s="5" t="s">
        <v>6058</v>
      </c>
      <c r="C9759" s="6" t="s">
        <v>4</v>
      </c>
    </row>
    <row r="9760">
      <c r="A9760" s="9">
        <f t="shared" si="1"/>
        <v>6951</v>
      </c>
      <c r="B9760" s="5" t="s">
        <v>6059</v>
      </c>
      <c r="C9760" s="6" t="s">
        <v>326</v>
      </c>
    </row>
    <row r="9761">
      <c r="A9761" s="9">
        <f t="shared" si="1"/>
        <v>6951</v>
      </c>
      <c r="B9761" s="5" t="s">
        <v>6059</v>
      </c>
      <c r="C9761" s="6" t="s">
        <v>23637</v>
      </c>
    </row>
    <row r="9762">
      <c r="A9762" s="9">
        <f t="shared" si="1"/>
        <v>6952</v>
      </c>
      <c r="B9762" s="8" t="s">
        <v>6060</v>
      </c>
      <c r="C9762" s="9" t="s">
        <v>60</v>
      </c>
    </row>
    <row r="9763">
      <c r="A9763" s="9">
        <f t="shared" si="1"/>
        <v>6953</v>
      </c>
      <c r="B9763" s="8" t="s">
        <v>6061</v>
      </c>
      <c r="C9763" s="9" t="s">
        <v>42</v>
      </c>
    </row>
    <row r="9764">
      <c r="A9764" s="9">
        <f t="shared" si="1"/>
        <v>6954</v>
      </c>
      <c r="B9764" s="8" t="s">
        <v>6062</v>
      </c>
      <c r="C9764" s="9" t="s">
        <v>42</v>
      </c>
    </row>
    <row r="9765">
      <c r="A9765" s="9">
        <f t="shared" si="1"/>
        <v>6955</v>
      </c>
      <c r="B9765" s="8" t="s">
        <v>6063</v>
      </c>
      <c r="C9765" s="9" t="s">
        <v>42</v>
      </c>
    </row>
    <row r="9766">
      <c r="A9766" s="9">
        <f t="shared" si="1"/>
        <v>6956</v>
      </c>
      <c r="B9766" s="8" t="s">
        <v>6064</v>
      </c>
      <c r="C9766" s="9" t="s">
        <v>121</v>
      </c>
    </row>
    <row r="9767">
      <c r="A9767" s="9">
        <f t="shared" si="1"/>
        <v>6957</v>
      </c>
      <c r="B9767" s="8" t="s">
        <v>6065</v>
      </c>
      <c r="C9767" s="9" t="s">
        <v>121</v>
      </c>
    </row>
    <row r="9768">
      <c r="A9768" s="9">
        <f t="shared" si="1"/>
        <v>6957</v>
      </c>
      <c r="B9768" s="8" t="s">
        <v>6065</v>
      </c>
      <c r="C9768" s="9" t="s">
        <v>42</v>
      </c>
    </row>
    <row r="9769">
      <c r="A9769" s="9">
        <f t="shared" si="1"/>
        <v>6958</v>
      </c>
      <c r="B9769" s="8" t="s">
        <v>6066</v>
      </c>
      <c r="C9769" s="9" t="s">
        <v>121</v>
      </c>
    </row>
    <row r="9770">
      <c r="A9770" s="9">
        <f t="shared" si="1"/>
        <v>6959</v>
      </c>
      <c r="B9770" s="8" t="s">
        <v>6067</v>
      </c>
      <c r="C9770" s="9" t="s">
        <v>121</v>
      </c>
    </row>
    <row r="9771">
      <c r="A9771" s="9">
        <f t="shared" si="1"/>
        <v>6960</v>
      </c>
      <c r="B9771" s="8" t="s">
        <v>6068</v>
      </c>
      <c r="C9771" s="9" t="s">
        <v>121</v>
      </c>
    </row>
    <row r="9772">
      <c r="A9772" s="9">
        <f t="shared" si="1"/>
        <v>6961</v>
      </c>
      <c r="B9772" s="5" t="s">
        <v>6069</v>
      </c>
      <c r="C9772" s="6" t="s">
        <v>683</v>
      </c>
    </row>
    <row r="9773">
      <c r="A9773" s="9">
        <f t="shared" si="1"/>
        <v>6961</v>
      </c>
      <c r="B9773" s="37" t="s">
        <v>6069</v>
      </c>
      <c r="C9773" s="28" t="s">
        <v>23633</v>
      </c>
    </row>
    <row r="9774">
      <c r="A9774" s="9">
        <f t="shared" si="1"/>
        <v>6962</v>
      </c>
      <c r="B9774" s="5" t="s">
        <v>6070</v>
      </c>
      <c r="C9774" s="6" t="s">
        <v>1466</v>
      </c>
    </row>
    <row r="9775">
      <c r="A9775" s="9">
        <f t="shared" si="1"/>
        <v>6962</v>
      </c>
      <c r="B9775" s="5" t="s">
        <v>6070</v>
      </c>
      <c r="C9775" s="6" t="s">
        <v>23628</v>
      </c>
    </row>
    <row r="9776">
      <c r="A9776" s="9">
        <f t="shared" si="1"/>
        <v>6963</v>
      </c>
      <c r="B9776" s="5" t="s">
        <v>6071</v>
      </c>
      <c r="C9776" s="6" t="s">
        <v>34</v>
      </c>
    </row>
    <row r="9777">
      <c r="A9777" s="9">
        <f t="shared" si="1"/>
        <v>6963</v>
      </c>
      <c r="B9777" s="5" t="s">
        <v>6071</v>
      </c>
      <c r="C9777" s="6" t="s">
        <v>23628</v>
      </c>
    </row>
    <row r="9778">
      <c r="A9778" s="9">
        <f t="shared" si="1"/>
        <v>6964</v>
      </c>
      <c r="B9778" s="5" t="s">
        <v>6072</v>
      </c>
      <c r="C9778" s="6" t="s">
        <v>1450</v>
      </c>
    </row>
    <row r="9779">
      <c r="A9779" s="9">
        <f t="shared" si="1"/>
        <v>6964</v>
      </c>
      <c r="B9779" s="5" t="s">
        <v>6072</v>
      </c>
      <c r="C9779" s="6" t="s">
        <v>23628</v>
      </c>
    </row>
    <row r="9780">
      <c r="A9780" s="9">
        <f t="shared" si="1"/>
        <v>6965</v>
      </c>
      <c r="B9780" s="5" t="s">
        <v>6073</v>
      </c>
      <c r="C9780" s="6" t="s">
        <v>1450</v>
      </c>
    </row>
    <row r="9781">
      <c r="A9781" s="9">
        <f t="shared" si="1"/>
        <v>6965</v>
      </c>
      <c r="B9781" s="5" t="s">
        <v>6073</v>
      </c>
      <c r="C9781" s="6" t="s">
        <v>23628</v>
      </c>
    </row>
    <row r="9782">
      <c r="A9782" s="9">
        <f t="shared" si="1"/>
        <v>6966</v>
      </c>
      <c r="B9782" s="5" t="s">
        <v>6074</v>
      </c>
      <c r="C9782" s="6" t="s">
        <v>34</v>
      </c>
    </row>
    <row r="9783">
      <c r="A9783" s="9">
        <f t="shared" si="1"/>
        <v>6966</v>
      </c>
      <c r="B9783" s="5" t="s">
        <v>6074</v>
      </c>
      <c r="C9783" s="6" t="s">
        <v>23628</v>
      </c>
    </row>
    <row r="9784">
      <c r="A9784" s="9">
        <f t="shared" si="1"/>
        <v>6967</v>
      </c>
      <c r="B9784" s="5" t="s">
        <v>6075</v>
      </c>
      <c r="C9784" s="6" t="s">
        <v>34</v>
      </c>
    </row>
    <row r="9785">
      <c r="A9785" s="9">
        <f t="shared" si="1"/>
        <v>6967</v>
      </c>
      <c r="B9785" s="5" t="s">
        <v>6075</v>
      </c>
      <c r="C9785" s="6" t="s">
        <v>23628</v>
      </c>
    </row>
    <row r="9786">
      <c r="A9786" s="9">
        <f t="shared" si="1"/>
        <v>6968</v>
      </c>
      <c r="B9786" s="5" t="s">
        <v>6076</v>
      </c>
      <c r="C9786" s="6" t="s">
        <v>1376</v>
      </c>
    </row>
    <row r="9787">
      <c r="A9787" s="9">
        <f t="shared" si="1"/>
        <v>6968</v>
      </c>
      <c r="B9787" s="5" t="s">
        <v>6076</v>
      </c>
      <c r="C9787" s="6" t="s">
        <v>23628</v>
      </c>
    </row>
    <row r="9788">
      <c r="A9788" s="9">
        <f t="shared" si="1"/>
        <v>6969</v>
      </c>
      <c r="B9788" s="5" t="s">
        <v>6077</v>
      </c>
      <c r="C9788" s="6" t="s">
        <v>656</v>
      </c>
    </row>
    <row r="9789">
      <c r="A9789" s="9">
        <f t="shared" si="1"/>
        <v>6969</v>
      </c>
      <c r="B9789" s="5" t="s">
        <v>6077</v>
      </c>
      <c r="C9789" s="6" t="s">
        <v>23628</v>
      </c>
    </row>
    <row r="9790">
      <c r="A9790" s="9">
        <f t="shared" si="1"/>
        <v>6970</v>
      </c>
      <c r="B9790" s="5" t="s">
        <v>6078</v>
      </c>
      <c r="C9790" s="6" t="s">
        <v>681</v>
      </c>
    </row>
    <row r="9791">
      <c r="A9791" s="9">
        <f t="shared" si="1"/>
        <v>6971</v>
      </c>
      <c r="B9791" s="5" t="s">
        <v>6079</v>
      </c>
      <c r="C9791" s="6" t="s">
        <v>1466</v>
      </c>
    </row>
    <row r="9792">
      <c r="A9792" s="9">
        <f t="shared" si="1"/>
        <v>6971</v>
      </c>
      <c r="B9792" s="5" t="s">
        <v>6079</v>
      </c>
      <c r="C9792" s="6" t="s">
        <v>23628</v>
      </c>
    </row>
    <row r="9793">
      <c r="A9793" s="9">
        <f t="shared" si="1"/>
        <v>6972</v>
      </c>
      <c r="B9793" s="5" t="s">
        <v>6080</v>
      </c>
      <c r="C9793" s="6" t="s">
        <v>1466</v>
      </c>
    </row>
    <row r="9794">
      <c r="A9794" s="9">
        <f t="shared" si="1"/>
        <v>6972</v>
      </c>
      <c r="B9794" s="5" t="s">
        <v>6080</v>
      </c>
      <c r="C9794" s="6" t="s">
        <v>23628</v>
      </c>
    </row>
    <row r="9795">
      <c r="A9795" s="9">
        <f t="shared" si="1"/>
        <v>6973</v>
      </c>
      <c r="B9795" s="5" t="s">
        <v>6081</v>
      </c>
      <c r="C9795" s="6" t="s">
        <v>1466</v>
      </c>
    </row>
    <row r="9796">
      <c r="A9796" s="9">
        <f t="shared" si="1"/>
        <v>6973</v>
      </c>
      <c r="B9796" s="5" t="s">
        <v>6081</v>
      </c>
      <c r="C9796" s="6" t="s">
        <v>23628</v>
      </c>
    </row>
    <row r="9797">
      <c r="A9797" s="9">
        <f t="shared" si="1"/>
        <v>6974</v>
      </c>
      <c r="B9797" s="5" t="s">
        <v>6082</v>
      </c>
      <c r="C9797" s="6" t="s">
        <v>1466</v>
      </c>
    </row>
    <row r="9798">
      <c r="A9798" s="9">
        <f t="shared" si="1"/>
        <v>6974</v>
      </c>
      <c r="B9798" s="5" t="s">
        <v>6082</v>
      </c>
      <c r="C9798" s="6" t="s">
        <v>23628</v>
      </c>
    </row>
    <row r="9799">
      <c r="A9799" s="9">
        <f t="shared" si="1"/>
        <v>6975</v>
      </c>
      <c r="B9799" s="5" t="s">
        <v>6083</v>
      </c>
      <c r="C9799" s="6" t="s">
        <v>1466</v>
      </c>
    </row>
    <row r="9800">
      <c r="A9800" s="9">
        <f t="shared" si="1"/>
        <v>6975</v>
      </c>
      <c r="B9800" s="5" t="s">
        <v>6083</v>
      </c>
      <c r="C9800" s="6" t="s">
        <v>23628</v>
      </c>
    </row>
    <row r="9801">
      <c r="A9801" s="9">
        <f t="shared" si="1"/>
        <v>6976</v>
      </c>
      <c r="B9801" s="5" t="s">
        <v>6084</v>
      </c>
      <c r="C9801" s="6" t="s">
        <v>1466</v>
      </c>
    </row>
    <row r="9802">
      <c r="A9802" s="9">
        <f t="shared" si="1"/>
        <v>6976</v>
      </c>
      <c r="B9802" s="5" t="s">
        <v>6084</v>
      </c>
      <c r="C9802" s="6" t="s">
        <v>23628</v>
      </c>
    </row>
    <row r="9803">
      <c r="A9803" s="9">
        <f t="shared" si="1"/>
        <v>6977</v>
      </c>
      <c r="B9803" s="5" t="s">
        <v>6085</v>
      </c>
      <c r="C9803" s="6" t="s">
        <v>1466</v>
      </c>
    </row>
    <row r="9804">
      <c r="A9804" s="9">
        <f t="shared" si="1"/>
        <v>6977</v>
      </c>
      <c r="B9804" s="5" t="s">
        <v>6085</v>
      </c>
      <c r="C9804" s="6" t="s">
        <v>23628</v>
      </c>
    </row>
    <row r="9805">
      <c r="A9805" s="9">
        <f t="shared" si="1"/>
        <v>6978</v>
      </c>
      <c r="B9805" s="5" t="s">
        <v>6086</v>
      </c>
      <c r="C9805" s="6" t="s">
        <v>1466</v>
      </c>
    </row>
    <row r="9806">
      <c r="A9806" s="9">
        <f t="shared" si="1"/>
        <v>6978</v>
      </c>
      <c r="B9806" s="5" t="s">
        <v>6086</v>
      </c>
      <c r="C9806" s="6" t="s">
        <v>23628</v>
      </c>
    </row>
    <row r="9807">
      <c r="A9807" s="9">
        <f t="shared" si="1"/>
        <v>6979</v>
      </c>
      <c r="B9807" s="5" t="s">
        <v>6087</v>
      </c>
      <c r="C9807" s="6" t="s">
        <v>1466</v>
      </c>
    </row>
    <row r="9808">
      <c r="A9808" s="9">
        <f t="shared" si="1"/>
        <v>6979</v>
      </c>
      <c r="B9808" s="5" t="s">
        <v>6087</v>
      </c>
      <c r="C9808" s="6" t="s">
        <v>23628</v>
      </c>
    </row>
    <row r="9809">
      <c r="A9809" s="9">
        <f t="shared" si="1"/>
        <v>6980</v>
      </c>
      <c r="B9809" s="5" t="s">
        <v>6088</v>
      </c>
      <c r="C9809" s="6" t="s">
        <v>1466</v>
      </c>
    </row>
    <row r="9810">
      <c r="A9810" s="9">
        <f t="shared" si="1"/>
        <v>6980</v>
      </c>
      <c r="B9810" s="5" t="s">
        <v>6088</v>
      </c>
      <c r="C9810" s="6" t="s">
        <v>23628</v>
      </c>
    </row>
    <row r="9811">
      <c r="A9811" s="9">
        <f t="shared" si="1"/>
        <v>6981</v>
      </c>
      <c r="B9811" s="5" t="s">
        <v>6089</v>
      </c>
      <c r="C9811" s="6" t="s">
        <v>1466</v>
      </c>
    </row>
    <row r="9812">
      <c r="A9812" s="9">
        <f t="shared" si="1"/>
        <v>6981</v>
      </c>
      <c r="B9812" s="5" t="s">
        <v>6089</v>
      </c>
      <c r="C9812" s="6" t="s">
        <v>23628</v>
      </c>
    </row>
    <row r="9813">
      <c r="A9813" s="9">
        <f t="shared" si="1"/>
        <v>6982</v>
      </c>
      <c r="B9813" s="5" t="s">
        <v>6090</v>
      </c>
      <c r="C9813" s="6" t="s">
        <v>1466</v>
      </c>
    </row>
    <row r="9814">
      <c r="A9814" s="9">
        <f t="shared" si="1"/>
        <v>6982</v>
      </c>
      <c r="B9814" s="5" t="s">
        <v>6090</v>
      </c>
      <c r="C9814" s="6" t="s">
        <v>23628</v>
      </c>
    </row>
    <row r="9815">
      <c r="A9815" s="9">
        <f t="shared" si="1"/>
        <v>6983</v>
      </c>
      <c r="B9815" s="5" t="s">
        <v>6091</v>
      </c>
      <c r="C9815" s="6" t="s">
        <v>34</v>
      </c>
    </row>
    <row r="9816">
      <c r="A9816" s="9">
        <f t="shared" si="1"/>
        <v>6983</v>
      </c>
      <c r="B9816" s="5" t="s">
        <v>6091</v>
      </c>
      <c r="C9816" s="6" t="s">
        <v>23628</v>
      </c>
    </row>
    <row r="9817">
      <c r="A9817" s="9">
        <f t="shared" si="1"/>
        <v>6984</v>
      </c>
      <c r="B9817" s="5" t="s">
        <v>6092</v>
      </c>
      <c r="C9817" s="6" t="s">
        <v>34</v>
      </c>
    </row>
    <row r="9818">
      <c r="A9818" s="9">
        <f t="shared" si="1"/>
        <v>6984</v>
      </c>
      <c r="B9818" s="5" t="s">
        <v>6092</v>
      </c>
      <c r="C9818" s="6" t="s">
        <v>23628</v>
      </c>
    </row>
    <row r="9819">
      <c r="A9819" s="9">
        <f t="shared" si="1"/>
        <v>6985</v>
      </c>
      <c r="B9819" s="5" t="s">
        <v>6093</v>
      </c>
      <c r="C9819" s="6" t="s">
        <v>34</v>
      </c>
    </row>
    <row r="9820">
      <c r="A9820" s="9">
        <f t="shared" si="1"/>
        <v>6985</v>
      </c>
      <c r="B9820" s="5" t="s">
        <v>6093</v>
      </c>
      <c r="C9820" s="6" t="s">
        <v>23628</v>
      </c>
    </row>
    <row r="9821">
      <c r="A9821" s="9">
        <f t="shared" si="1"/>
        <v>6986</v>
      </c>
      <c r="B9821" s="5" t="s">
        <v>6094</v>
      </c>
      <c r="C9821" s="6" t="s">
        <v>34</v>
      </c>
    </row>
    <row r="9822">
      <c r="A9822" s="9">
        <f t="shared" si="1"/>
        <v>6986</v>
      </c>
      <c r="B9822" s="5" t="s">
        <v>6094</v>
      </c>
      <c r="C9822" s="6" t="s">
        <v>23628</v>
      </c>
    </row>
    <row r="9823">
      <c r="A9823" s="9">
        <f t="shared" si="1"/>
        <v>6987</v>
      </c>
      <c r="B9823" s="5" t="s">
        <v>6095</v>
      </c>
      <c r="C9823" s="6" t="s">
        <v>34</v>
      </c>
    </row>
    <row r="9824">
      <c r="A9824" s="9">
        <f t="shared" si="1"/>
        <v>6987</v>
      </c>
      <c r="B9824" s="5" t="s">
        <v>6095</v>
      </c>
      <c r="C9824" s="6" t="s">
        <v>23628</v>
      </c>
    </row>
    <row r="9825">
      <c r="A9825" s="9">
        <f t="shared" si="1"/>
        <v>6988</v>
      </c>
      <c r="B9825" s="5" t="s">
        <v>6096</v>
      </c>
      <c r="C9825" s="6" t="s">
        <v>34</v>
      </c>
    </row>
    <row r="9826">
      <c r="A9826" s="9">
        <f t="shared" si="1"/>
        <v>6988</v>
      </c>
      <c r="B9826" s="5" t="s">
        <v>6096</v>
      </c>
      <c r="C9826" s="6" t="s">
        <v>23628</v>
      </c>
    </row>
    <row r="9827">
      <c r="A9827" s="9">
        <f t="shared" si="1"/>
        <v>6989</v>
      </c>
      <c r="B9827" s="5" t="s">
        <v>6097</v>
      </c>
      <c r="C9827" s="6" t="s">
        <v>34</v>
      </c>
    </row>
    <row r="9828">
      <c r="A9828" s="9">
        <f t="shared" si="1"/>
        <v>6989</v>
      </c>
      <c r="B9828" s="5" t="s">
        <v>6097</v>
      </c>
      <c r="C9828" s="6" t="s">
        <v>1466</v>
      </c>
    </row>
    <row r="9829">
      <c r="A9829" s="9">
        <f t="shared" si="1"/>
        <v>6989</v>
      </c>
      <c r="B9829" s="5" t="s">
        <v>6097</v>
      </c>
      <c r="C9829" s="6" t="s">
        <v>23628</v>
      </c>
    </row>
    <row r="9830">
      <c r="A9830" s="9">
        <f t="shared" si="1"/>
        <v>6990</v>
      </c>
      <c r="B9830" s="5" t="s">
        <v>6098</v>
      </c>
      <c r="C9830" s="6" t="s">
        <v>34</v>
      </c>
    </row>
    <row r="9831">
      <c r="A9831" s="9">
        <f t="shared" si="1"/>
        <v>6990</v>
      </c>
      <c r="B9831" s="5" t="s">
        <v>6098</v>
      </c>
      <c r="C9831" s="6" t="s">
        <v>23628</v>
      </c>
    </row>
    <row r="9832">
      <c r="A9832" s="9">
        <f t="shared" si="1"/>
        <v>6991</v>
      </c>
      <c r="B9832" s="5" t="s">
        <v>6099</v>
      </c>
      <c r="C9832" s="6" t="s">
        <v>34</v>
      </c>
    </row>
    <row r="9833">
      <c r="A9833" s="9">
        <f t="shared" si="1"/>
        <v>6991</v>
      </c>
      <c r="B9833" s="5" t="s">
        <v>6099</v>
      </c>
      <c r="C9833" s="6" t="s">
        <v>23628</v>
      </c>
    </row>
    <row r="9834">
      <c r="A9834" s="9">
        <f t="shared" si="1"/>
        <v>6992</v>
      </c>
      <c r="B9834" s="5" t="s">
        <v>6100</v>
      </c>
      <c r="C9834" s="6" t="s">
        <v>34</v>
      </c>
    </row>
    <row r="9835">
      <c r="A9835" s="9">
        <f t="shared" si="1"/>
        <v>6992</v>
      </c>
      <c r="B9835" s="5" t="s">
        <v>6100</v>
      </c>
      <c r="C9835" s="6" t="s">
        <v>23628</v>
      </c>
    </row>
    <row r="9836">
      <c r="A9836" s="9">
        <f t="shared" si="1"/>
        <v>6993</v>
      </c>
      <c r="B9836" s="5" t="s">
        <v>6101</v>
      </c>
      <c r="C9836" s="6" t="s">
        <v>34</v>
      </c>
    </row>
    <row r="9837">
      <c r="A9837" s="9">
        <f t="shared" si="1"/>
        <v>6993</v>
      </c>
      <c r="B9837" s="5" t="s">
        <v>6101</v>
      </c>
      <c r="C9837" s="6" t="s">
        <v>23628</v>
      </c>
    </row>
    <row r="9838">
      <c r="A9838" s="9">
        <f t="shared" si="1"/>
        <v>6994</v>
      </c>
      <c r="B9838" s="5" t="s">
        <v>6102</v>
      </c>
      <c r="C9838" s="6" t="s">
        <v>34</v>
      </c>
    </row>
    <row r="9839">
      <c r="A9839" s="9">
        <f t="shared" si="1"/>
        <v>6994</v>
      </c>
      <c r="B9839" s="5" t="s">
        <v>6102</v>
      </c>
      <c r="C9839" s="6" t="s">
        <v>23628</v>
      </c>
    </row>
    <row r="9840">
      <c r="A9840" s="9">
        <f t="shared" si="1"/>
        <v>6995</v>
      </c>
      <c r="B9840" s="5" t="s">
        <v>6103</v>
      </c>
      <c r="C9840" s="6" t="s">
        <v>34</v>
      </c>
    </row>
    <row r="9841">
      <c r="A9841" s="9">
        <f t="shared" si="1"/>
        <v>6995</v>
      </c>
      <c r="B9841" s="5" t="s">
        <v>6103</v>
      </c>
      <c r="C9841" s="6" t="s">
        <v>23628</v>
      </c>
    </row>
    <row r="9842">
      <c r="A9842" s="9">
        <f t="shared" si="1"/>
        <v>6996</v>
      </c>
      <c r="B9842" s="5" t="s">
        <v>6104</v>
      </c>
      <c r="C9842" s="6" t="s">
        <v>34</v>
      </c>
    </row>
    <row r="9843">
      <c r="A9843" s="9">
        <f t="shared" si="1"/>
        <v>6996</v>
      </c>
      <c r="B9843" s="5" t="s">
        <v>6104</v>
      </c>
      <c r="C9843" s="6" t="s">
        <v>23628</v>
      </c>
    </row>
    <row r="9844">
      <c r="A9844" s="9">
        <f t="shared" si="1"/>
        <v>6997</v>
      </c>
      <c r="B9844" s="5" t="s">
        <v>6105</v>
      </c>
      <c r="C9844" s="6" t="s">
        <v>34</v>
      </c>
    </row>
    <row r="9845">
      <c r="A9845" s="9">
        <f t="shared" si="1"/>
        <v>6997</v>
      </c>
      <c r="B9845" s="5" t="s">
        <v>6105</v>
      </c>
      <c r="C9845" s="6" t="s">
        <v>23628</v>
      </c>
    </row>
    <row r="9846">
      <c r="A9846" s="9">
        <f t="shared" si="1"/>
        <v>6998</v>
      </c>
      <c r="B9846" s="5" t="s">
        <v>6106</v>
      </c>
      <c r="C9846" s="6" t="s">
        <v>34</v>
      </c>
    </row>
    <row r="9847">
      <c r="A9847" s="9">
        <f t="shared" si="1"/>
        <v>6998</v>
      </c>
      <c r="B9847" s="5" t="s">
        <v>6106</v>
      </c>
      <c r="C9847" s="6" t="s">
        <v>23628</v>
      </c>
    </row>
    <row r="9848">
      <c r="A9848" s="9">
        <f t="shared" si="1"/>
        <v>6999</v>
      </c>
      <c r="B9848" s="5" t="s">
        <v>6107</v>
      </c>
      <c r="C9848" s="6" t="s">
        <v>656</v>
      </c>
    </row>
    <row r="9849">
      <c r="A9849" s="9">
        <f t="shared" si="1"/>
        <v>6999</v>
      </c>
      <c r="B9849" s="5" t="s">
        <v>6107</v>
      </c>
      <c r="C9849" s="6" t="s">
        <v>23628</v>
      </c>
    </row>
    <row r="9850">
      <c r="A9850" s="9">
        <f t="shared" si="1"/>
        <v>7000</v>
      </c>
      <c r="B9850" s="5" t="s">
        <v>6108</v>
      </c>
      <c r="C9850" s="6" t="s">
        <v>1376</v>
      </c>
    </row>
    <row r="9851">
      <c r="A9851" s="9">
        <f t="shared" si="1"/>
        <v>7000</v>
      </c>
      <c r="B9851" s="5" t="s">
        <v>6108</v>
      </c>
      <c r="C9851" s="6" t="s">
        <v>23628</v>
      </c>
    </row>
    <row r="9852">
      <c r="A9852" s="9">
        <f t="shared" si="1"/>
        <v>7001</v>
      </c>
      <c r="B9852" s="5" t="s">
        <v>6109</v>
      </c>
      <c r="C9852" s="6" t="s">
        <v>34</v>
      </c>
    </row>
    <row r="9853">
      <c r="A9853" s="9">
        <f t="shared" si="1"/>
        <v>7001</v>
      </c>
      <c r="B9853" s="5" t="s">
        <v>6109</v>
      </c>
      <c r="C9853" s="6" t="s">
        <v>23628</v>
      </c>
    </row>
    <row r="9854">
      <c r="A9854" s="9">
        <f t="shared" si="1"/>
        <v>7002</v>
      </c>
      <c r="B9854" s="5" t="s">
        <v>6110</v>
      </c>
      <c r="C9854" s="6" t="s">
        <v>34</v>
      </c>
    </row>
    <row r="9855">
      <c r="A9855" s="9">
        <f t="shared" si="1"/>
        <v>7002</v>
      </c>
      <c r="B9855" s="5" t="s">
        <v>6110</v>
      </c>
      <c r="C9855" s="6" t="s">
        <v>23628</v>
      </c>
    </row>
    <row r="9856">
      <c r="A9856" s="9">
        <f t="shared" si="1"/>
        <v>7003</v>
      </c>
      <c r="B9856" s="5" t="s">
        <v>6111</v>
      </c>
      <c r="C9856" s="6" t="s">
        <v>1466</v>
      </c>
    </row>
    <row r="9857">
      <c r="A9857" s="9">
        <f t="shared" si="1"/>
        <v>7003</v>
      </c>
      <c r="B9857" s="5" t="s">
        <v>6111</v>
      </c>
      <c r="C9857" s="6" t="s">
        <v>23628</v>
      </c>
    </row>
    <row r="9858">
      <c r="A9858" s="9">
        <f t="shared" si="1"/>
        <v>7004</v>
      </c>
      <c r="B9858" s="5" t="s">
        <v>6112</v>
      </c>
      <c r="C9858" s="6" t="s">
        <v>1466</v>
      </c>
    </row>
    <row r="9859">
      <c r="A9859" s="9">
        <f t="shared" si="1"/>
        <v>7004</v>
      </c>
      <c r="B9859" s="5" t="s">
        <v>6112</v>
      </c>
      <c r="C9859" s="6" t="s">
        <v>23628</v>
      </c>
    </row>
    <row r="9860">
      <c r="A9860" s="9">
        <f t="shared" si="1"/>
        <v>7005</v>
      </c>
      <c r="B9860" s="5" t="s">
        <v>6113</v>
      </c>
      <c r="C9860" s="6" t="s">
        <v>393</v>
      </c>
    </row>
    <row r="9861">
      <c r="A9861" s="9">
        <f t="shared" si="1"/>
        <v>7006</v>
      </c>
      <c r="B9861" s="5" t="s">
        <v>6114</v>
      </c>
      <c r="C9861" s="6" t="s">
        <v>1466</v>
      </c>
    </row>
    <row r="9862">
      <c r="A9862" s="9">
        <f t="shared" si="1"/>
        <v>7006</v>
      </c>
      <c r="B9862" s="5" t="s">
        <v>6114</v>
      </c>
      <c r="C9862" s="6" t="s">
        <v>23628</v>
      </c>
    </row>
    <row r="9863">
      <c r="A9863" s="9">
        <f t="shared" si="1"/>
        <v>7007</v>
      </c>
      <c r="B9863" s="5" t="s">
        <v>6115</v>
      </c>
      <c r="C9863" s="6" t="s">
        <v>1466</v>
      </c>
    </row>
    <row r="9864">
      <c r="A9864" s="9">
        <f t="shared" si="1"/>
        <v>7007</v>
      </c>
      <c r="B9864" s="5" t="s">
        <v>6115</v>
      </c>
      <c r="C9864" s="6" t="s">
        <v>23628</v>
      </c>
    </row>
    <row r="9865">
      <c r="A9865" s="9">
        <f t="shared" si="1"/>
        <v>7008</v>
      </c>
      <c r="B9865" s="5" t="s">
        <v>6116</v>
      </c>
      <c r="C9865" s="6" t="s">
        <v>1466</v>
      </c>
    </row>
    <row r="9866">
      <c r="A9866" s="9">
        <f t="shared" si="1"/>
        <v>7008</v>
      </c>
      <c r="B9866" s="5" t="s">
        <v>6116</v>
      </c>
      <c r="C9866" s="6" t="s">
        <v>23628</v>
      </c>
    </row>
    <row r="9867">
      <c r="A9867" s="9">
        <f t="shared" si="1"/>
        <v>7009</v>
      </c>
      <c r="B9867" s="5" t="s">
        <v>6117</v>
      </c>
      <c r="C9867" s="6" t="s">
        <v>1466</v>
      </c>
    </row>
    <row r="9868">
      <c r="A9868" s="9">
        <f t="shared" si="1"/>
        <v>7009</v>
      </c>
      <c r="B9868" s="5" t="s">
        <v>6117</v>
      </c>
      <c r="C9868" s="6" t="s">
        <v>23628</v>
      </c>
    </row>
    <row r="9869">
      <c r="A9869" s="9">
        <f t="shared" si="1"/>
        <v>7010</v>
      </c>
      <c r="B9869" s="5" t="s">
        <v>6118</v>
      </c>
      <c r="C9869" s="6" t="s">
        <v>1466</v>
      </c>
    </row>
    <row r="9870">
      <c r="A9870" s="9">
        <f t="shared" si="1"/>
        <v>7010</v>
      </c>
      <c r="B9870" s="5" t="s">
        <v>6118</v>
      </c>
      <c r="C9870" s="6" t="s">
        <v>23628</v>
      </c>
    </row>
    <row r="9871">
      <c r="A9871" s="9">
        <f t="shared" si="1"/>
        <v>7011</v>
      </c>
      <c r="B9871" s="5" t="s">
        <v>6119</v>
      </c>
      <c r="C9871" s="6" t="s">
        <v>1466</v>
      </c>
    </row>
    <row r="9872">
      <c r="A9872" s="9">
        <f t="shared" si="1"/>
        <v>7011</v>
      </c>
      <c r="B9872" s="5" t="s">
        <v>6119</v>
      </c>
      <c r="C9872" s="6" t="s">
        <v>23628</v>
      </c>
    </row>
    <row r="9873">
      <c r="A9873" s="9">
        <f t="shared" si="1"/>
        <v>7012</v>
      </c>
      <c r="B9873" s="5" t="s">
        <v>6120</v>
      </c>
      <c r="C9873" s="6" t="s">
        <v>1466</v>
      </c>
    </row>
    <row r="9874">
      <c r="A9874" s="9">
        <f t="shared" si="1"/>
        <v>7012</v>
      </c>
      <c r="B9874" s="5" t="s">
        <v>6120</v>
      </c>
      <c r="C9874" s="6" t="s">
        <v>23628</v>
      </c>
    </row>
    <row r="9875">
      <c r="A9875" s="9">
        <f t="shared" si="1"/>
        <v>7013</v>
      </c>
      <c r="B9875" s="5" t="s">
        <v>6121</v>
      </c>
      <c r="C9875" s="6" t="s">
        <v>1466</v>
      </c>
    </row>
    <row r="9876">
      <c r="A9876" s="9">
        <f t="shared" si="1"/>
        <v>7013</v>
      </c>
      <c r="B9876" s="5" t="s">
        <v>6121</v>
      </c>
      <c r="C9876" s="6" t="s">
        <v>23628</v>
      </c>
    </row>
    <row r="9877">
      <c r="A9877" s="9">
        <f t="shared" si="1"/>
        <v>7014</v>
      </c>
      <c r="B9877" s="5" t="s">
        <v>6122</v>
      </c>
      <c r="C9877" s="6" t="s">
        <v>34</v>
      </c>
    </row>
    <row r="9878">
      <c r="A9878" s="9">
        <f t="shared" si="1"/>
        <v>7014</v>
      </c>
      <c r="B9878" s="5" t="s">
        <v>6122</v>
      </c>
      <c r="C9878" s="6" t="s">
        <v>23628</v>
      </c>
    </row>
    <row r="9879">
      <c r="A9879" s="9">
        <f t="shared" si="1"/>
        <v>7015</v>
      </c>
      <c r="B9879" s="5" t="s">
        <v>6123</v>
      </c>
      <c r="C9879" s="6" t="s">
        <v>798</v>
      </c>
    </row>
    <row r="9880">
      <c r="A9880" s="9">
        <f t="shared" si="1"/>
        <v>7015</v>
      </c>
      <c r="B9880" s="5" t="s">
        <v>6123</v>
      </c>
      <c r="C9880" s="6" t="s">
        <v>23628</v>
      </c>
    </row>
    <row r="9881">
      <c r="A9881" s="9">
        <f t="shared" si="1"/>
        <v>7016</v>
      </c>
      <c r="B9881" s="5" t="s">
        <v>6124</v>
      </c>
      <c r="C9881" s="6" t="s">
        <v>34</v>
      </c>
    </row>
    <row r="9882">
      <c r="A9882" s="9">
        <f t="shared" si="1"/>
        <v>7016</v>
      </c>
      <c r="B9882" s="5" t="s">
        <v>6124</v>
      </c>
      <c r="C9882" s="6" t="s">
        <v>23628</v>
      </c>
    </row>
    <row r="9883">
      <c r="A9883" s="9">
        <f t="shared" si="1"/>
        <v>7017</v>
      </c>
      <c r="B9883" s="5" t="s">
        <v>6125</v>
      </c>
      <c r="C9883" s="6" t="s">
        <v>1450</v>
      </c>
    </row>
    <row r="9884">
      <c r="A9884" s="9">
        <f t="shared" si="1"/>
        <v>7017</v>
      </c>
      <c r="B9884" s="5" t="s">
        <v>6125</v>
      </c>
      <c r="C9884" s="6" t="s">
        <v>23628</v>
      </c>
    </row>
    <row r="9885">
      <c r="A9885" s="9">
        <f t="shared" si="1"/>
        <v>7018</v>
      </c>
      <c r="B9885" s="5" t="s">
        <v>6126</v>
      </c>
      <c r="C9885" s="6" t="s">
        <v>1466</v>
      </c>
    </row>
    <row r="9886">
      <c r="A9886" s="9">
        <f t="shared" si="1"/>
        <v>7018</v>
      </c>
      <c r="B9886" s="5" t="s">
        <v>6126</v>
      </c>
      <c r="C9886" s="6" t="s">
        <v>23628</v>
      </c>
    </row>
    <row r="9887">
      <c r="A9887" s="9">
        <f t="shared" si="1"/>
        <v>7019</v>
      </c>
      <c r="B9887" s="5" t="s">
        <v>6127</v>
      </c>
      <c r="C9887" s="6" t="s">
        <v>1450</v>
      </c>
    </row>
    <row r="9888">
      <c r="A9888" s="9">
        <f t="shared" si="1"/>
        <v>7019</v>
      </c>
      <c r="B9888" s="5" t="s">
        <v>6127</v>
      </c>
      <c r="C9888" s="6" t="s">
        <v>23628</v>
      </c>
    </row>
    <row r="9889">
      <c r="A9889" s="9">
        <f t="shared" si="1"/>
        <v>7020</v>
      </c>
      <c r="B9889" s="5" t="s">
        <v>6128</v>
      </c>
      <c r="C9889" s="6" t="s">
        <v>1450</v>
      </c>
    </row>
    <row r="9890">
      <c r="A9890" s="9">
        <f t="shared" si="1"/>
        <v>7020</v>
      </c>
      <c r="B9890" s="5" t="s">
        <v>6128</v>
      </c>
      <c r="C9890" s="6" t="s">
        <v>23628</v>
      </c>
    </row>
    <row r="9891">
      <c r="A9891" s="9">
        <f t="shared" si="1"/>
        <v>7021</v>
      </c>
      <c r="B9891" s="5" t="s">
        <v>6129</v>
      </c>
      <c r="C9891" s="6" t="s">
        <v>1450</v>
      </c>
    </row>
    <row r="9892">
      <c r="A9892" s="9">
        <f t="shared" si="1"/>
        <v>7021</v>
      </c>
      <c r="B9892" s="5" t="s">
        <v>6129</v>
      </c>
      <c r="C9892" s="6" t="s">
        <v>23628</v>
      </c>
    </row>
    <row r="9893">
      <c r="A9893" s="9">
        <f t="shared" si="1"/>
        <v>7022</v>
      </c>
      <c r="B9893" s="5" t="s">
        <v>6130</v>
      </c>
      <c r="C9893" s="6" t="s">
        <v>1466</v>
      </c>
    </row>
    <row r="9894">
      <c r="A9894" s="9">
        <f t="shared" si="1"/>
        <v>7022</v>
      </c>
      <c r="B9894" s="5" t="s">
        <v>6130</v>
      </c>
      <c r="C9894" s="6" t="s">
        <v>23628</v>
      </c>
    </row>
    <row r="9895">
      <c r="A9895" s="9">
        <f t="shared" si="1"/>
        <v>7023</v>
      </c>
      <c r="B9895" s="5" t="s">
        <v>6131</v>
      </c>
      <c r="C9895" s="6" t="s">
        <v>1450</v>
      </c>
    </row>
    <row r="9896">
      <c r="A9896" s="9">
        <f t="shared" si="1"/>
        <v>7023</v>
      </c>
      <c r="B9896" s="5" t="s">
        <v>6131</v>
      </c>
      <c r="C9896" s="6" t="s">
        <v>23628</v>
      </c>
    </row>
    <row r="9897">
      <c r="A9897" s="9">
        <f t="shared" si="1"/>
        <v>7024</v>
      </c>
      <c r="B9897" s="5" t="s">
        <v>6132</v>
      </c>
      <c r="C9897" s="6" t="s">
        <v>2549</v>
      </c>
    </row>
    <row r="9898">
      <c r="A9898" s="9">
        <f t="shared" si="1"/>
        <v>7024</v>
      </c>
      <c r="B9898" s="5" t="s">
        <v>6132</v>
      </c>
      <c r="C9898" s="6" t="s">
        <v>23628</v>
      </c>
    </row>
    <row r="9899">
      <c r="A9899" s="9">
        <f t="shared" si="1"/>
        <v>7025</v>
      </c>
      <c r="B9899" s="5" t="s">
        <v>6133</v>
      </c>
      <c r="C9899" s="6" t="s">
        <v>34</v>
      </c>
    </row>
    <row r="9900">
      <c r="A9900" s="9">
        <f t="shared" si="1"/>
        <v>7025</v>
      </c>
      <c r="B9900" s="5" t="s">
        <v>6133</v>
      </c>
      <c r="C9900" s="6" t="s">
        <v>23628</v>
      </c>
    </row>
    <row r="9901">
      <c r="A9901" s="9">
        <f t="shared" si="1"/>
        <v>7026</v>
      </c>
      <c r="B9901" s="8" t="s">
        <v>6134</v>
      </c>
      <c r="C9901" s="9" t="s">
        <v>72</v>
      </c>
    </row>
    <row r="9902">
      <c r="A9902" s="9">
        <f t="shared" si="1"/>
        <v>7027</v>
      </c>
      <c r="B9902" s="5" t="s">
        <v>6135</v>
      </c>
      <c r="C9902" s="6" t="s">
        <v>34</v>
      </c>
    </row>
    <row r="9903">
      <c r="A9903" s="9">
        <f t="shared" si="1"/>
        <v>7027</v>
      </c>
      <c r="B9903" s="5" t="s">
        <v>6135</v>
      </c>
      <c r="C9903" s="6" t="s">
        <v>23628</v>
      </c>
    </row>
    <row r="9904">
      <c r="A9904" s="9">
        <f t="shared" si="1"/>
        <v>7028</v>
      </c>
      <c r="B9904" s="5" t="s">
        <v>6136</v>
      </c>
      <c r="C9904" s="6" t="s">
        <v>1466</v>
      </c>
    </row>
    <row r="9905">
      <c r="A9905" s="9">
        <f t="shared" si="1"/>
        <v>7028</v>
      </c>
      <c r="B9905" s="5" t="s">
        <v>6136</v>
      </c>
      <c r="C9905" s="6" t="s">
        <v>23628</v>
      </c>
    </row>
    <row r="9906">
      <c r="A9906" s="9">
        <f t="shared" si="1"/>
        <v>7029</v>
      </c>
      <c r="B9906" s="5" t="s">
        <v>6137</v>
      </c>
      <c r="C9906" s="6" t="s">
        <v>34</v>
      </c>
    </row>
    <row r="9907">
      <c r="A9907" s="9">
        <f t="shared" si="1"/>
        <v>7029</v>
      </c>
      <c r="B9907" s="5" t="s">
        <v>6137</v>
      </c>
      <c r="C9907" s="6" t="s">
        <v>23628</v>
      </c>
    </row>
    <row r="9908">
      <c r="A9908" s="9">
        <f t="shared" si="1"/>
        <v>7030</v>
      </c>
      <c r="B9908" s="5" t="s">
        <v>6138</v>
      </c>
      <c r="C9908" s="6" t="s">
        <v>1450</v>
      </c>
    </row>
    <row r="9909">
      <c r="A9909" s="9">
        <f t="shared" si="1"/>
        <v>7030</v>
      </c>
      <c r="B9909" s="5" t="s">
        <v>6138</v>
      </c>
      <c r="C9909" s="6" t="s">
        <v>23628</v>
      </c>
    </row>
    <row r="9910">
      <c r="A9910" s="9">
        <f t="shared" si="1"/>
        <v>7031</v>
      </c>
      <c r="B9910" s="5" t="s">
        <v>6139</v>
      </c>
      <c r="C9910" s="6" t="s">
        <v>34</v>
      </c>
    </row>
    <row r="9911">
      <c r="A9911" s="9">
        <f t="shared" si="1"/>
        <v>7031</v>
      </c>
      <c r="B9911" s="5" t="s">
        <v>6139</v>
      </c>
      <c r="C9911" s="6" t="s">
        <v>23628</v>
      </c>
    </row>
    <row r="9912">
      <c r="A9912" s="9">
        <f t="shared" si="1"/>
        <v>7032</v>
      </c>
      <c r="B9912" s="5" t="s">
        <v>6140</v>
      </c>
      <c r="C9912" s="6" t="s">
        <v>1376</v>
      </c>
    </row>
    <row r="9913">
      <c r="A9913" s="9">
        <f t="shared" si="1"/>
        <v>7032</v>
      </c>
      <c r="B9913" s="5" t="s">
        <v>6140</v>
      </c>
      <c r="C9913" s="6" t="s">
        <v>23628</v>
      </c>
    </row>
    <row r="9914">
      <c r="A9914" s="9">
        <f t="shared" si="1"/>
        <v>7033</v>
      </c>
      <c r="B9914" s="5" t="s">
        <v>6141</v>
      </c>
      <c r="C9914" s="6" t="s">
        <v>1376</v>
      </c>
    </row>
    <row r="9915">
      <c r="A9915" s="9">
        <f t="shared" si="1"/>
        <v>7033</v>
      </c>
      <c r="B9915" s="5" t="s">
        <v>6141</v>
      </c>
      <c r="C9915" s="6" t="s">
        <v>23628</v>
      </c>
    </row>
    <row r="9916">
      <c r="A9916" s="9">
        <f t="shared" si="1"/>
        <v>7034</v>
      </c>
      <c r="B9916" s="5" t="s">
        <v>6142</v>
      </c>
      <c r="C9916" s="6" t="s">
        <v>1466</v>
      </c>
    </row>
    <row r="9917">
      <c r="A9917" s="9">
        <f t="shared" si="1"/>
        <v>7034</v>
      </c>
      <c r="B9917" s="5" t="s">
        <v>6142</v>
      </c>
      <c r="C9917" s="6" t="s">
        <v>23628</v>
      </c>
    </row>
    <row r="9918">
      <c r="A9918" s="9">
        <f t="shared" si="1"/>
        <v>7035</v>
      </c>
      <c r="B9918" s="5" t="s">
        <v>6143</v>
      </c>
      <c r="C9918" s="6" t="s">
        <v>34</v>
      </c>
    </row>
    <row r="9919">
      <c r="A9919" s="9">
        <f t="shared" si="1"/>
        <v>7035</v>
      </c>
      <c r="B9919" s="5" t="s">
        <v>6143</v>
      </c>
      <c r="C9919" s="6" t="s">
        <v>23628</v>
      </c>
    </row>
    <row r="9920">
      <c r="A9920" s="9">
        <f t="shared" si="1"/>
        <v>7036</v>
      </c>
      <c r="B9920" s="8" t="s">
        <v>6144</v>
      </c>
      <c r="C9920" s="9" t="s">
        <v>1334</v>
      </c>
    </row>
    <row r="9921">
      <c r="A9921" s="9">
        <f t="shared" si="1"/>
        <v>7037</v>
      </c>
      <c r="B9921" s="5" t="s">
        <v>6145</v>
      </c>
      <c r="C9921" s="6" t="s">
        <v>1450</v>
      </c>
    </row>
    <row r="9922">
      <c r="A9922" s="9">
        <f t="shared" si="1"/>
        <v>7037</v>
      </c>
      <c r="B9922" s="5" t="s">
        <v>6145</v>
      </c>
      <c r="C9922" s="6" t="s">
        <v>23628</v>
      </c>
    </row>
    <row r="9923">
      <c r="A9923" s="9">
        <f t="shared" si="1"/>
        <v>7038</v>
      </c>
      <c r="B9923" s="5" t="s">
        <v>6146</v>
      </c>
      <c r="C9923" s="6" t="s">
        <v>1466</v>
      </c>
    </row>
    <row r="9924">
      <c r="A9924" s="9">
        <f t="shared" si="1"/>
        <v>7038</v>
      </c>
      <c r="B9924" s="5" t="s">
        <v>6146</v>
      </c>
      <c r="C9924" s="6" t="s">
        <v>23628</v>
      </c>
    </row>
    <row r="9925">
      <c r="A9925" s="9">
        <f t="shared" si="1"/>
        <v>7039</v>
      </c>
      <c r="B9925" s="5" t="s">
        <v>6147</v>
      </c>
      <c r="C9925" s="6" t="s">
        <v>34</v>
      </c>
    </row>
    <row r="9926">
      <c r="A9926" s="9">
        <f t="shared" si="1"/>
        <v>7039</v>
      </c>
      <c r="B9926" s="5" t="s">
        <v>6147</v>
      </c>
      <c r="C9926" s="6" t="s">
        <v>23628</v>
      </c>
    </row>
    <row r="9927">
      <c r="A9927" s="9">
        <f t="shared" si="1"/>
        <v>7040</v>
      </c>
      <c r="B9927" s="5" t="s">
        <v>6148</v>
      </c>
      <c r="C9927" s="6" t="s">
        <v>1260</v>
      </c>
    </row>
    <row r="9928">
      <c r="A9928" s="9">
        <f t="shared" si="1"/>
        <v>7040</v>
      </c>
      <c r="B9928" s="5" t="s">
        <v>6148</v>
      </c>
      <c r="C9928" s="6" t="s">
        <v>1316</v>
      </c>
    </row>
    <row r="9929">
      <c r="A9929" s="9">
        <f t="shared" si="1"/>
        <v>7041</v>
      </c>
      <c r="B9929" s="5" t="s">
        <v>6149</v>
      </c>
      <c r="C9929" s="6" t="s">
        <v>1466</v>
      </c>
    </row>
    <row r="9930">
      <c r="A9930" s="9">
        <f t="shared" si="1"/>
        <v>7041</v>
      </c>
      <c r="B9930" s="5" t="s">
        <v>6149</v>
      </c>
      <c r="C9930" s="6" t="s">
        <v>23628</v>
      </c>
    </row>
    <row r="9931">
      <c r="A9931" s="9">
        <f t="shared" si="1"/>
        <v>7042</v>
      </c>
      <c r="B9931" s="5" t="s">
        <v>6150</v>
      </c>
      <c r="C9931" s="6" t="s">
        <v>34</v>
      </c>
    </row>
    <row r="9932">
      <c r="A9932" s="9">
        <f t="shared" si="1"/>
        <v>7042</v>
      </c>
      <c r="B9932" s="5" t="s">
        <v>6150</v>
      </c>
      <c r="C9932" s="6" t="s">
        <v>23628</v>
      </c>
    </row>
    <row r="9933">
      <c r="A9933" s="9">
        <f t="shared" si="1"/>
        <v>7043</v>
      </c>
      <c r="B9933" s="5" t="s">
        <v>6151</v>
      </c>
      <c r="C9933" s="6" t="s">
        <v>1450</v>
      </c>
    </row>
    <row r="9934">
      <c r="A9934" s="9">
        <f t="shared" si="1"/>
        <v>7043</v>
      </c>
      <c r="B9934" s="5" t="s">
        <v>6151</v>
      </c>
      <c r="C9934" s="6" t="s">
        <v>23628</v>
      </c>
    </row>
    <row r="9935">
      <c r="A9935" s="9">
        <f t="shared" si="1"/>
        <v>7044</v>
      </c>
      <c r="B9935" s="5" t="s">
        <v>6152</v>
      </c>
      <c r="C9935" s="6" t="s">
        <v>34</v>
      </c>
    </row>
    <row r="9936">
      <c r="A9936" s="9">
        <f t="shared" si="1"/>
        <v>7044</v>
      </c>
      <c r="B9936" s="5" t="s">
        <v>6152</v>
      </c>
      <c r="C9936" s="6" t="s">
        <v>23628</v>
      </c>
    </row>
    <row r="9937">
      <c r="A9937" s="9">
        <f t="shared" si="1"/>
        <v>7045</v>
      </c>
      <c r="B9937" s="5" t="s">
        <v>6153</v>
      </c>
      <c r="C9937" s="6" t="s">
        <v>1376</v>
      </c>
    </row>
    <row r="9938">
      <c r="A9938" s="9">
        <f t="shared" si="1"/>
        <v>7045</v>
      </c>
      <c r="B9938" s="5" t="s">
        <v>6153</v>
      </c>
      <c r="C9938" s="6" t="s">
        <v>655</v>
      </c>
    </row>
    <row r="9939">
      <c r="A9939" s="9">
        <f t="shared" si="1"/>
        <v>7045</v>
      </c>
      <c r="B9939" s="5" t="s">
        <v>6153</v>
      </c>
      <c r="C9939" s="6" t="s">
        <v>23628</v>
      </c>
    </row>
    <row r="9940">
      <c r="A9940" s="9">
        <f t="shared" si="1"/>
        <v>7045</v>
      </c>
      <c r="B9940" s="37" t="s">
        <v>6153</v>
      </c>
      <c r="C9940" s="28" t="s">
        <v>23633</v>
      </c>
    </row>
    <row r="9941">
      <c r="A9941" s="9">
        <f t="shared" si="1"/>
        <v>7046</v>
      </c>
      <c r="B9941" s="5" t="s">
        <v>6154</v>
      </c>
      <c r="C9941" s="6" t="s">
        <v>1376</v>
      </c>
    </row>
    <row r="9942">
      <c r="A9942" s="9">
        <f t="shared" si="1"/>
        <v>7046</v>
      </c>
      <c r="B9942" s="5" t="s">
        <v>6154</v>
      </c>
      <c r="C9942" s="6" t="s">
        <v>23628</v>
      </c>
    </row>
    <row r="9943">
      <c r="A9943" s="9">
        <f t="shared" si="1"/>
        <v>7047</v>
      </c>
      <c r="B9943" s="5" t="s">
        <v>6155</v>
      </c>
      <c r="C9943" s="6" t="s">
        <v>1466</v>
      </c>
    </row>
    <row r="9944">
      <c r="A9944" s="9">
        <f t="shared" si="1"/>
        <v>7047</v>
      </c>
      <c r="B9944" s="5" t="s">
        <v>6155</v>
      </c>
      <c r="C9944" s="6" t="s">
        <v>23628</v>
      </c>
    </row>
    <row r="9945">
      <c r="A9945" s="9">
        <f t="shared" si="1"/>
        <v>7048</v>
      </c>
      <c r="B9945" s="5" t="s">
        <v>6156</v>
      </c>
      <c r="C9945" s="6" t="s">
        <v>1466</v>
      </c>
    </row>
    <row r="9946">
      <c r="A9946" s="9">
        <f t="shared" si="1"/>
        <v>7048</v>
      </c>
      <c r="B9946" s="5" t="s">
        <v>6156</v>
      </c>
      <c r="C9946" s="6" t="s">
        <v>23628</v>
      </c>
    </row>
    <row r="9947">
      <c r="A9947" s="9">
        <f t="shared" si="1"/>
        <v>7049</v>
      </c>
      <c r="B9947" s="5" t="s">
        <v>6157</v>
      </c>
      <c r="C9947" s="6" t="s">
        <v>34</v>
      </c>
    </row>
    <row r="9948">
      <c r="A9948" s="9">
        <f t="shared" si="1"/>
        <v>7049</v>
      </c>
      <c r="B9948" s="5" t="s">
        <v>6157</v>
      </c>
      <c r="C9948" s="6" t="s">
        <v>23628</v>
      </c>
    </row>
    <row r="9949">
      <c r="A9949" s="9">
        <f t="shared" si="1"/>
        <v>7050</v>
      </c>
      <c r="B9949" s="5" t="s">
        <v>6158</v>
      </c>
      <c r="C9949" s="6" t="s">
        <v>798</v>
      </c>
    </row>
    <row r="9950">
      <c r="A9950" s="9">
        <f t="shared" si="1"/>
        <v>7050</v>
      </c>
      <c r="B9950" s="5" t="s">
        <v>6158</v>
      </c>
      <c r="C9950" s="6" t="s">
        <v>1235</v>
      </c>
    </row>
    <row r="9951">
      <c r="A9951" s="9">
        <f t="shared" si="1"/>
        <v>7050</v>
      </c>
      <c r="B9951" s="5" t="s">
        <v>6158</v>
      </c>
      <c r="C9951" s="6" t="s">
        <v>23628</v>
      </c>
    </row>
    <row r="9952">
      <c r="A9952" s="9">
        <f t="shared" si="1"/>
        <v>7051</v>
      </c>
      <c r="B9952" s="25" t="s">
        <v>24747</v>
      </c>
      <c r="C9952" s="26" t="s">
        <v>11797</v>
      </c>
    </row>
    <row r="9953">
      <c r="A9953" s="9">
        <f t="shared" si="1"/>
        <v>7052</v>
      </c>
      <c r="B9953" s="5" t="s">
        <v>6159</v>
      </c>
      <c r="C9953" s="6" t="s">
        <v>34</v>
      </c>
    </row>
    <row r="9954">
      <c r="A9954" s="9">
        <f t="shared" si="1"/>
        <v>7052</v>
      </c>
      <c r="B9954" s="5" t="s">
        <v>6159</v>
      </c>
      <c r="C9954" s="6" t="s">
        <v>23628</v>
      </c>
    </row>
    <row r="9955">
      <c r="A9955" s="9">
        <f t="shared" si="1"/>
        <v>7053</v>
      </c>
      <c r="B9955" s="5" t="s">
        <v>6160</v>
      </c>
      <c r="C9955" s="6" t="s">
        <v>1376</v>
      </c>
    </row>
    <row r="9956">
      <c r="A9956" s="9">
        <f t="shared" si="1"/>
        <v>7053</v>
      </c>
      <c r="B9956" s="5" t="s">
        <v>6160</v>
      </c>
      <c r="C9956" s="6" t="s">
        <v>23628</v>
      </c>
    </row>
    <row r="9957">
      <c r="A9957" s="9">
        <f t="shared" si="1"/>
        <v>7054</v>
      </c>
      <c r="B9957" s="5" t="s">
        <v>6161</v>
      </c>
      <c r="C9957" s="6" t="s">
        <v>479</v>
      </c>
    </row>
    <row r="9958">
      <c r="A9958" s="9">
        <f t="shared" si="1"/>
        <v>7055</v>
      </c>
      <c r="B9958" s="49" t="s">
        <v>24748</v>
      </c>
      <c r="C9958" s="17" t="s">
        <v>639</v>
      </c>
    </row>
    <row r="9959">
      <c r="A9959" s="9">
        <f t="shared" si="1"/>
        <v>7056</v>
      </c>
      <c r="B9959" s="5" t="s">
        <v>6162</v>
      </c>
      <c r="C9959" s="6" t="s">
        <v>1466</v>
      </c>
    </row>
    <row r="9960">
      <c r="A9960" s="9">
        <f t="shared" si="1"/>
        <v>7056</v>
      </c>
      <c r="B9960" s="5" t="s">
        <v>6162</v>
      </c>
      <c r="C9960" s="6" t="s">
        <v>23628</v>
      </c>
    </row>
    <row r="9961">
      <c r="A9961" s="9">
        <f t="shared" si="1"/>
        <v>7057</v>
      </c>
      <c r="B9961" s="5" t="s">
        <v>6163</v>
      </c>
      <c r="C9961" s="6" t="s">
        <v>426</v>
      </c>
    </row>
    <row r="9962">
      <c r="A9962" s="9">
        <f t="shared" si="1"/>
        <v>7058</v>
      </c>
      <c r="B9962" s="5" t="s">
        <v>6164</v>
      </c>
      <c r="C9962" s="6" t="s">
        <v>1466</v>
      </c>
    </row>
    <row r="9963">
      <c r="A9963" s="9">
        <f t="shared" si="1"/>
        <v>7058</v>
      </c>
      <c r="B9963" s="5" t="s">
        <v>6164</v>
      </c>
      <c r="C9963" s="6" t="s">
        <v>23628</v>
      </c>
    </row>
    <row r="9964">
      <c r="A9964" s="9">
        <f t="shared" si="1"/>
        <v>7059</v>
      </c>
      <c r="B9964" s="5" t="s">
        <v>6165</v>
      </c>
      <c r="C9964" s="6" t="s">
        <v>1466</v>
      </c>
    </row>
    <row r="9965">
      <c r="A9965" s="9">
        <f t="shared" si="1"/>
        <v>7059</v>
      </c>
      <c r="B9965" s="5" t="s">
        <v>6165</v>
      </c>
      <c r="C9965" s="6" t="s">
        <v>23628</v>
      </c>
    </row>
    <row r="9966">
      <c r="A9966" s="9">
        <f t="shared" si="1"/>
        <v>7060</v>
      </c>
      <c r="B9966" s="5" t="s">
        <v>6166</v>
      </c>
      <c r="C9966" s="6" t="s">
        <v>1466</v>
      </c>
    </row>
    <row r="9967">
      <c r="A9967" s="9">
        <f t="shared" si="1"/>
        <v>7060</v>
      </c>
      <c r="B9967" s="5" t="s">
        <v>6166</v>
      </c>
      <c r="C9967" s="6" t="s">
        <v>23628</v>
      </c>
    </row>
    <row r="9968">
      <c r="A9968" s="9">
        <f t="shared" si="1"/>
        <v>7061</v>
      </c>
      <c r="B9968" s="5" t="s">
        <v>6167</v>
      </c>
      <c r="C9968" s="6" t="s">
        <v>1466</v>
      </c>
    </row>
    <row r="9969">
      <c r="A9969" s="9">
        <f t="shared" si="1"/>
        <v>7061</v>
      </c>
      <c r="B9969" s="5" t="s">
        <v>6167</v>
      </c>
      <c r="C9969" s="6" t="s">
        <v>23628</v>
      </c>
    </row>
    <row r="9970">
      <c r="A9970" s="9">
        <f t="shared" si="1"/>
        <v>7062</v>
      </c>
      <c r="B9970" s="25" t="s">
        <v>24749</v>
      </c>
      <c r="C9970" s="26" t="s">
        <v>23761</v>
      </c>
    </row>
    <row r="9971">
      <c r="A9971" s="9">
        <f t="shared" si="1"/>
        <v>7063</v>
      </c>
      <c r="B9971" s="5" t="s">
        <v>6168</v>
      </c>
      <c r="C9971" s="6" t="s">
        <v>1450</v>
      </c>
    </row>
    <row r="9972">
      <c r="A9972" s="9">
        <f t="shared" si="1"/>
        <v>7063</v>
      </c>
      <c r="B9972" s="5" t="s">
        <v>6168</v>
      </c>
      <c r="C9972" s="6" t="s">
        <v>23628</v>
      </c>
    </row>
    <row r="9973">
      <c r="A9973" s="9">
        <f t="shared" si="1"/>
        <v>7064</v>
      </c>
      <c r="B9973" s="5" t="s">
        <v>6169</v>
      </c>
      <c r="C9973" s="6" t="s">
        <v>1376</v>
      </c>
    </row>
    <row r="9974">
      <c r="A9974" s="9">
        <f t="shared" si="1"/>
        <v>7064</v>
      </c>
      <c r="B9974" s="5" t="s">
        <v>6169</v>
      </c>
      <c r="C9974" s="6" t="s">
        <v>23628</v>
      </c>
    </row>
    <row r="9975">
      <c r="A9975" s="9">
        <f t="shared" si="1"/>
        <v>7065</v>
      </c>
      <c r="B9975" s="5" t="s">
        <v>6170</v>
      </c>
      <c r="C9975" s="6" t="s">
        <v>34</v>
      </c>
    </row>
    <row r="9976">
      <c r="A9976" s="9">
        <f t="shared" si="1"/>
        <v>7065</v>
      </c>
      <c r="B9976" s="5" t="s">
        <v>6170</v>
      </c>
      <c r="C9976" s="6" t="s">
        <v>23628</v>
      </c>
    </row>
    <row r="9977">
      <c r="A9977" s="9">
        <f t="shared" si="1"/>
        <v>7066</v>
      </c>
      <c r="B9977" s="5" t="s">
        <v>6171</v>
      </c>
      <c r="C9977" s="6" t="s">
        <v>1450</v>
      </c>
    </row>
    <row r="9978">
      <c r="A9978" s="9">
        <f t="shared" si="1"/>
        <v>7066</v>
      </c>
      <c r="B9978" s="5" t="s">
        <v>6171</v>
      </c>
      <c r="C9978" s="6" t="s">
        <v>23628</v>
      </c>
    </row>
    <row r="9979">
      <c r="A9979" s="9">
        <f t="shared" si="1"/>
        <v>7067</v>
      </c>
      <c r="B9979" s="5" t="s">
        <v>6172</v>
      </c>
      <c r="C9979" s="6" t="s">
        <v>426</v>
      </c>
    </row>
    <row r="9980">
      <c r="A9980" s="9">
        <f t="shared" si="1"/>
        <v>7068</v>
      </c>
      <c r="B9980" s="5" t="s">
        <v>6173</v>
      </c>
      <c r="C9980" s="6" t="s">
        <v>1450</v>
      </c>
    </row>
    <row r="9981">
      <c r="A9981" s="9">
        <f t="shared" si="1"/>
        <v>7068</v>
      </c>
      <c r="B9981" s="5" t="s">
        <v>6173</v>
      </c>
      <c r="C9981" s="6" t="s">
        <v>23628</v>
      </c>
    </row>
    <row r="9982">
      <c r="A9982" s="9">
        <f t="shared" si="1"/>
        <v>7069</v>
      </c>
      <c r="B9982" s="5" t="s">
        <v>6174</v>
      </c>
      <c r="C9982" s="6" t="s">
        <v>1466</v>
      </c>
    </row>
    <row r="9983">
      <c r="A9983" s="9">
        <f t="shared" si="1"/>
        <v>7069</v>
      </c>
      <c r="B9983" s="5" t="s">
        <v>6174</v>
      </c>
      <c r="C9983" s="6" t="s">
        <v>23628</v>
      </c>
    </row>
    <row r="9984">
      <c r="A9984" s="9">
        <f t="shared" si="1"/>
        <v>7070</v>
      </c>
      <c r="B9984" s="5" t="s">
        <v>6175</v>
      </c>
      <c r="C9984" s="6" t="s">
        <v>34</v>
      </c>
    </row>
    <row r="9985">
      <c r="A9985" s="9">
        <f t="shared" si="1"/>
        <v>7070</v>
      </c>
      <c r="B9985" s="5" t="s">
        <v>6175</v>
      </c>
      <c r="C9985" s="6" t="s">
        <v>23628</v>
      </c>
    </row>
    <row r="9986">
      <c r="A9986" s="9">
        <f t="shared" si="1"/>
        <v>7071</v>
      </c>
      <c r="B9986" s="5" t="s">
        <v>6176</v>
      </c>
      <c r="C9986" s="6" t="s">
        <v>74</v>
      </c>
    </row>
    <row r="9987">
      <c r="A9987" s="9">
        <f t="shared" si="1"/>
        <v>7072</v>
      </c>
      <c r="B9987" s="5" t="s">
        <v>6177</v>
      </c>
      <c r="C9987" s="6" t="s">
        <v>34</v>
      </c>
    </row>
    <row r="9988">
      <c r="A9988" s="9">
        <f t="shared" si="1"/>
        <v>7072</v>
      </c>
      <c r="B9988" s="5" t="s">
        <v>6177</v>
      </c>
      <c r="C9988" s="6" t="s">
        <v>23628</v>
      </c>
    </row>
    <row r="9989">
      <c r="A9989" s="9">
        <f t="shared" si="1"/>
        <v>7073</v>
      </c>
      <c r="B9989" s="5" t="s">
        <v>6178</v>
      </c>
      <c r="C9989" s="6" t="s">
        <v>1466</v>
      </c>
    </row>
    <row r="9990">
      <c r="A9990" s="9">
        <f t="shared" si="1"/>
        <v>7073</v>
      </c>
      <c r="B9990" s="5" t="s">
        <v>6178</v>
      </c>
      <c r="C9990" s="6" t="s">
        <v>23628</v>
      </c>
    </row>
    <row r="9991">
      <c r="A9991" s="9">
        <f t="shared" si="1"/>
        <v>7074</v>
      </c>
      <c r="B9991" s="5" t="s">
        <v>6179</v>
      </c>
      <c r="C9991" s="6" t="s">
        <v>656</v>
      </c>
    </row>
    <row r="9992">
      <c r="A9992" s="9">
        <f t="shared" si="1"/>
        <v>7074</v>
      </c>
      <c r="B9992" s="5" t="s">
        <v>6179</v>
      </c>
      <c r="C9992" s="6" t="s">
        <v>23628</v>
      </c>
    </row>
    <row r="9993">
      <c r="A9993" s="9">
        <f t="shared" si="1"/>
        <v>7075</v>
      </c>
      <c r="B9993" s="5" t="s">
        <v>6180</v>
      </c>
      <c r="C9993" s="11" t="s">
        <v>423</v>
      </c>
    </row>
    <row r="9994">
      <c r="A9994" s="9">
        <f t="shared" si="1"/>
        <v>7076</v>
      </c>
      <c r="B9994" s="8" t="s">
        <v>6181</v>
      </c>
      <c r="C9994" s="6" t="s">
        <v>1012</v>
      </c>
    </row>
    <row r="9995">
      <c r="A9995" s="9">
        <f t="shared" si="1"/>
        <v>7076</v>
      </c>
      <c r="B9995" s="8" t="s">
        <v>6181</v>
      </c>
      <c r="C9995" s="9" t="s">
        <v>1470</v>
      </c>
    </row>
    <row r="9996">
      <c r="A9996" s="9">
        <f t="shared" si="1"/>
        <v>7077</v>
      </c>
      <c r="B9996" s="32" t="s">
        <v>24750</v>
      </c>
      <c r="C9996" s="26" t="s">
        <v>67</v>
      </c>
    </row>
    <row r="9997">
      <c r="A9997" s="9">
        <f t="shared" si="1"/>
        <v>7078</v>
      </c>
      <c r="B9997" s="5" t="s">
        <v>6182</v>
      </c>
      <c r="C9997" s="6" t="s">
        <v>34</v>
      </c>
    </row>
    <row r="9998">
      <c r="A9998" s="9">
        <f t="shared" si="1"/>
        <v>7078</v>
      </c>
      <c r="B9998" s="5" t="s">
        <v>6182</v>
      </c>
      <c r="C9998" s="6" t="s">
        <v>23628</v>
      </c>
    </row>
    <row r="9999">
      <c r="A9999" s="9">
        <f t="shared" si="1"/>
        <v>7079</v>
      </c>
      <c r="B9999" s="5" t="s">
        <v>6183</v>
      </c>
      <c r="C9999" s="6" t="s">
        <v>1466</v>
      </c>
    </row>
    <row r="10000">
      <c r="A10000" s="9">
        <f t="shared" si="1"/>
        <v>7079</v>
      </c>
      <c r="B10000" s="5" t="s">
        <v>6183</v>
      </c>
      <c r="C10000" s="6" t="s">
        <v>23628</v>
      </c>
    </row>
    <row r="10001">
      <c r="A10001" s="9">
        <f t="shared" si="1"/>
        <v>7080</v>
      </c>
      <c r="B10001" s="5" t="s">
        <v>6184</v>
      </c>
      <c r="C10001" s="6" t="s">
        <v>1450</v>
      </c>
    </row>
    <row r="10002">
      <c r="A10002" s="9">
        <f t="shared" si="1"/>
        <v>7080</v>
      </c>
      <c r="B10002" s="5" t="s">
        <v>6184</v>
      </c>
      <c r="C10002" s="6" t="s">
        <v>23628</v>
      </c>
    </row>
    <row r="10003">
      <c r="A10003" s="9">
        <f t="shared" si="1"/>
        <v>7081</v>
      </c>
      <c r="B10003" s="5" t="s">
        <v>6185</v>
      </c>
      <c r="C10003" s="6" t="s">
        <v>34</v>
      </c>
    </row>
    <row r="10004">
      <c r="A10004" s="9">
        <f t="shared" si="1"/>
        <v>7081</v>
      </c>
      <c r="B10004" s="5" t="s">
        <v>6185</v>
      </c>
      <c r="C10004" s="6" t="s">
        <v>23628</v>
      </c>
    </row>
    <row r="10005">
      <c r="A10005" s="9">
        <f t="shared" si="1"/>
        <v>7082</v>
      </c>
      <c r="B10005" s="5" t="s">
        <v>6186</v>
      </c>
      <c r="C10005" s="6" t="s">
        <v>34</v>
      </c>
    </row>
    <row r="10006">
      <c r="A10006" s="9">
        <f t="shared" si="1"/>
        <v>7082</v>
      </c>
      <c r="B10006" s="5" t="s">
        <v>6186</v>
      </c>
      <c r="C10006" s="6" t="s">
        <v>23628</v>
      </c>
    </row>
    <row r="10007">
      <c r="A10007" s="9">
        <f t="shared" si="1"/>
        <v>7083</v>
      </c>
      <c r="B10007" s="5" t="s">
        <v>6187</v>
      </c>
      <c r="C10007" s="6" t="s">
        <v>34</v>
      </c>
    </row>
    <row r="10008">
      <c r="A10008" s="9">
        <f t="shared" si="1"/>
        <v>7083</v>
      </c>
      <c r="B10008" s="5" t="s">
        <v>6187</v>
      </c>
      <c r="C10008" s="6" t="s">
        <v>23628</v>
      </c>
    </row>
    <row r="10009">
      <c r="A10009" s="9">
        <f t="shared" si="1"/>
        <v>7084</v>
      </c>
      <c r="B10009" s="5" t="s">
        <v>6188</v>
      </c>
      <c r="C10009" s="6" t="s">
        <v>656</v>
      </c>
    </row>
    <row r="10010">
      <c r="A10010" s="9">
        <f t="shared" si="1"/>
        <v>7084</v>
      </c>
      <c r="B10010" s="5" t="s">
        <v>6188</v>
      </c>
      <c r="C10010" s="6" t="s">
        <v>23628</v>
      </c>
    </row>
    <row r="10011">
      <c r="A10011" s="9">
        <f t="shared" si="1"/>
        <v>7085</v>
      </c>
      <c r="B10011" s="5" t="s">
        <v>6189</v>
      </c>
      <c r="C10011" s="6" t="s">
        <v>34</v>
      </c>
    </row>
    <row r="10012">
      <c r="A10012" s="9">
        <f t="shared" si="1"/>
        <v>7085</v>
      </c>
      <c r="B10012" s="5" t="s">
        <v>6189</v>
      </c>
      <c r="C10012" s="6" t="s">
        <v>23628</v>
      </c>
    </row>
    <row r="10013">
      <c r="A10013" s="9">
        <f t="shared" si="1"/>
        <v>7086</v>
      </c>
      <c r="B10013" s="5" t="s">
        <v>6190</v>
      </c>
      <c r="C10013" s="6" t="s">
        <v>34</v>
      </c>
    </row>
    <row r="10014">
      <c r="A10014" s="9">
        <f t="shared" si="1"/>
        <v>7086</v>
      </c>
      <c r="B10014" s="5" t="s">
        <v>6190</v>
      </c>
      <c r="C10014" s="6" t="s">
        <v>1466</v>
      </c>
    </row>
    <row r="10015">
      <c r="A10015" s="9">
        <f t="shared" si="1"/>
        <v>7086</v>
      </c>
      <c r="B10015" s="5" t="s">
        <v>6190</v>
      </c>
      <c r="C10015" s="6" t="s">
        <v>23628</v>
      </c>
    </row>
    <row r="10016">
      <c r="A10016" s="9">
        <f t="shared" si="1"/>
        <v>7087</v>
      </c>
      <c r="B10016" s="5" t="s">
        <v>6191</v>
      </c>
      <c r="C10016" s="6" t="s">
        <v>1466</v>
      </c>
    </row>
    <row r="10017">
      <c r="A10017" s="9">
        <f t="shared" si="1"/>
        <v>7087</v>
      </c>
      <c r="B10017" s="5" t="s">
        <v>6191</v>
      </c>
      <c r="C10017" s="6" t="s">
        <v>23628</v>
      </c>
    </row>
    <row r="10018">
      <c r="A10018" s="9">
        <f t="shared" si="1"/>
        <v>7088</v>
      </c>
      <c r="B10018" s="5" t="s">
        <v>6192</v>
      </c>
      <c r="C10018" s="6" t="s">
        <v>1466</v>
      </c>
    </row>
    <row r="10019">
      <c r="A10019" s="9">
        <f t="shared" si="1"/>
        <v>7088</v>
      </c>
      <c r="B10019" s="5" t="s">
        <v>6192</v>
      </c>
      <c r="C10019" s="6" t="s">
        <v>23628</v>
      </c>
    </row>
    <row r="10020">
      <c r="A10020" s="9">
        <f t="shared" si="1"/>
        <v>7089</v>
      </c>
      <c r="B10020" s="5" t="s">
        <v>6193</v>
      </c>
      <c r="C10020" s="6" t="s">
        <v>1466</v>
      </c>
    </row>
    <row r="10021">
      <c r="A10021" s="9">
        <f t="shared" si="1"/>
        <v>7089</v>
      </c>
      <c r="B10021" s="5" t="s">
        <v>6193</v>
      </c>
      <c r="C10021" s="6" t="s">
        <v>23628</v>
      </c>
    </row>
    <row r="10022">
      <c r="A10022" s="9">
        <f t="shared" si="1"/>
        <v>7090</v>
      </c>
      <c r="B10022" s="5" t="s">
        <v>6194</v>
      </c>
      <c r="C10022" s="6" t="s">
        <v>1466</v>
      </c>
    </row>
    <row r="10023">
      <c r="A10023" s="9">
        <f t="shared" si="1"/>
        <v>7090</v>
      </c>
      <c r="B10023" s="5" t="s">
        <v>6194</v>
      </c>
      <c r="C10023" s="6" t="s">
        <v>23628</v>
      </c>
    </row>
    <row r="10024">
      <c r="A10024" s="9">
        <f t="shared" si="1"/>
        <v>7091</v>
      </c>
      <c r="B10024" s="5" t="s">
        <v>6195</v>
      </c>
      <c r="C10024" s="6" t="s">
        <v>1466</v>
      </c>
    </row>
    <row r="10025">
      <c r="A10025" s="9">
        <f t="shared" si="1"/>
        <v>7091</v>
      </c>
      <c r="B10025" s="5" t="s">
        <v>6195</v>
      </c>
      <c r="C10025" s="6" t="s">
        <v>23628</v>
      </c>
    </row>
    <row r="10026">
      <c r="A10026" s="9">
        <f t="shared" si="1"/>
        <v>7092</v>
      </c>
      <c r="B10026" s="5" t="s">
        <v>6196</v>
      </c>
      <c r="C10026" s="6" t="s">
        <v>1376</v>
      </c>
    </row>
    <row r="10027">
      <c r="A10027" s="9">
        <f t="shared" si="1"/>
        <v>7092</v>
      </c>
      <c r="B10027" s="5" t="s">
        <v>6196</v>
      </c>
      <c r="C10027" s="6" t="s">
        <v>655</v>
      </c>
    </row>
    <row r="10028">
      <c r="A10028" s="9">
        <f t="shared" si="1"/>
        <v>7092</v>
      </c>
      <c r="B10028" s="5" t="s">
        <v>6196</v>
      </c>
      <c r="C10028" s="6" t="s">
        <v>23628</v>
      </c>
    </row>
    <row r="10029">
      <c r="A10029" s="9">
        <f t="shared" si="1"/>
        <v>7092</v>
      </c>
      <c r="B10029" s="37" t="s">
        <v>6196</v>
      </c>
      <c r="C10029" s="28" t="s">
        <v>23633</v>
      </c>
    </row>
    <row r="10030">
      <c r="A10030" s="9">
        <f t="shared" si="1"/>
        <v>7093</v>
      </c>
      <c r="B10030" s="5" t="s">
        <v>6197</v>
      </c>
      <c r="C10030" s="6" t="s">
        <v>1376</v>
      </c>
    </row>
    <row r="10031">
      <c r="A10031" s="9">
        <f t="shared" si="1"/>
        <v>7093</v>
      </c>
      <c r="B10031" s="5" t="s">
        <v>6197</v>
      </c>
      <c r="C10031" s="6" t="s">
        <v>23628</v>
      </c>
    </row>
    <row r="10032">
      <c r="A10032" s="9">
        <f t="shared" si="1"/>
        <v>7094</v>
      </c>
      <c r="B10032" s="5" t="s">
        <v>6198</v>
      </c>
      <c r="C10032" s="6" t="s">
        <v>656</v>
      </c>
    </row>
    <row r="10033">
      <c r="A10033" s="9">
        <f t="shared" si="1"/>
        <v>7094</v>
      </c>
      <c r="B10033" s="5" t="s">
        <v>6198</v>
      </c>
      <c r="C10033" s="6" t="s">
        <v>23628</v>
      </c>
    </row>
    <row r="10034">
      <c r="A10034" s="9">
        <f t="shared" si="1"/>
        <v>7095</v>
      </c>
      <c r="B10034" s="5" t="s">
        <v>6199</v>
      </c>
      <c r="C10034" s="6" t="s">
        <v>1376</v>
      </c>
    </row>
    <row r="10035">
      <c r="A10035" s="9">
        <f t="shared" si="1"/>
        <v>7095</v>
      </c>
      <c r="B10035" s="5" t="s">
        <v>6199</v>
      </c>
      <c r="C10035" s="6" t="s">
        <v>23628</v>
      </c>
    </row>
    <row r="10036">
      <c r="A10036" s="9">
        <f t="shared" si="1"/>
        <v>7096</v>
      </c>
      <c r="B10036" s="5" t="s">
        <v>6200</v>
      </c>
      <c r="C10036" s="6" t="s">
        <v>34</v>
      </c>
    </row>
    <row r="10037">
      <c r="A10037" s="9">
        <f t="shared" si="1"/>
        <v>7096</v>
      </c>
      <c r="B10037" s="5" t="s">
        <v>6200</v>
      </c>
      <c r="C10037" s="6" t="s">
        <v>23628</v>
      </c>
    </row>
    <row r="10038">
      <c r="A10038" s="9">
        <f t="shared" si="1"/>
        <v>7097</v>
      </c>
      <c r="B10038" s="5" t="s">
        <v>6201</v>
      </c>
      <c r="C10038" s="6" t="s">
        <v>34</v>
      </c>
    </row>
    <row r="10039">
      <c r="A10039" s="9">
        <f t="shared" si="1"/>
        <v>7097</v>
      </c>
      <c r="B10039" s="5" t="s">
        <v>6201</v>
      </c>
      <c r="C10039" s="6" t="s">
        <v>23628</v>
      </c>
    </row>
    <row r="10040">
      <c r="A10040" s="9">
        <f t="shared" si="1"/>
        <v>7098</v>
      </c>
      <c r="B10040" s="5" t="s">
        <v>6202</v>
      </c>
      <c r="C10040" s="6" t="s">
        <v>1376</v>
      </c>
    </row>
    <row r="10041">
      <c r="A10041" s="9">
        <f t="shared" si="1"/>
        <v>7098</v>
      </c>
      <c r="B10041" s="5" t="s">
        <v>6202</v>
      </c>
      <c r="C10041" s="6" t="s">
        <v>23628</v>
      </c>
    </row>
    <row r="10042">
      <c r="A10042" s="9">
        <f t="shared" si="1"/>
        <v>7099</v>
      </c>
      <c r="B10042" s="5" t="s">
        <v>6203</v>
      </c>
      <c r="C10042" s="6" t="s">
        <v>639</v>
      </c>
    </row>
    <row r="10043">
      <c r="A10043" s="9">
        <f t="shared" si="1"/>
        <v>7100</v>
      </c>
      <c r="B10043" s="5" t="s">
        <v>6204</v>
      </c>
      <c r="C10043" s="6" t="s">
        <v>34</v>
      </c>
    </row>
    <row r="10044">
      <c r="A10044" s="9">
        <f t="shared" si="1"/>
        <v>7100</v>
      </c>
      <c r="B10044" s="5" t="s">
        <v>6204</v>
      </c>
      <c r="C10044" s="6" t="s">
        <v>683</v>
      </c>
    </row>
    <row r="10045">
      <c r="A10045" s="9">
        <f t="shared" si="1"/>
        <v>7100</v>
      </c>
      <c r="B10045" s="5" t="s">
        <v>6204</v>
      </c>
      <c r="C10045" s="6" t="s">
        <v>23628</v>
      </c>
    </row>
    <row r="10046">
      <c r="A10046" s="9">
        <f t="shared" si="1"/>
        <v>7100</v>
      </c>
      <c r="B10046" s="37" t="s">
        <v>6204</v>
      </c>
      <c r="C10046" s="28" t="s">
        <v>23633</v>
      </c>
    </row>
    <row r="10047">
      <c r="A10047" s="9">
        <f t="shared" si="1"/>
        <v>7101</v>
      </c>
      <c r="B10047" s="5" t="s">
        <v>6205</v>
      </c>
      <c r="C10047" s="6" t="s">
        <v>656</v>
      </c>
    </row>
    <row r="10048">
      <c r="A10048" s="9">
        <f t="shared" si="1"/>
        <v>7101</v>
      </c>
      <c r="B10048" s="5" t="s">
        <v>6205</v>
      </c>
      <c r="C10048" s="6" t="s">
        <v>23628</v>
      </c>
    </row>
    <row r="10049">
      <c r="A10049" s="9">
        <f t="shared" si="1"/>
        <v>7102</v>
      </c>
      <c r="B10049" s="5" t="s">
        <v>6206</v>
      </c>
      <c r="C10049" s="6" t="s">
        <v>34</v>
      </c>
    </row>
    <row r="10050">
      <c r="A10050" s="9">
        <f t="shared" si="1"/>
        <v>7102</v>
      </c>
      <c r="B10050" s="5" t="s">
        <v>6206</v>
      </c>
      <c r="C10050" s="6" t="s">
        <v>23628</v>
      </c>
    </row>
    <row r="10051">
      <c r="A10051" s="9">
        <f t="shared" si="1"/>
        <v>7103</v>
      </c>
      <c r="B10051" s="5" t="s">
        <v>6207</v>
      </c>
      <c r="C10051" s="6" t="s">
        <v>1376</v>
      </c>
    </row>
    <row r="10052">
      <c r="A10052" s="9">
        <f t="shared" si="1"/>
        <v>7103</v>
      </c>
      <c r="B10052" s="5" t="s">
        <v>6207</v>
      </c>
      <c r="C10052" s="6" t="s">
        <v>23628</v>
      </c>
    </row>
    <row r="10053">
      <c r="A10053" s="9">
        <f t="shared" si="1"/>
        <v>7104</v>
      </c>
      <c r="B10053" s="5" t="s">
        <v>6208</v>
      </c>
      <c r="C10053" s="6" t="s">
        <v>1466</v>
      </c>
    </row>
    <row r="10054">
      <c r="A10054" s="9">
        <f t="shared" si="1"/>
        <v>7104</v>
      </c>
      <c r="B10054" s="5" t="s">
        <v>6208</v>
      </c>
      <c r="C10054" s="6" t="s">
        <v>23628</v>
      </c>
    </row>
    <row r="10055">
      <c r="A10055" s="9">
        <f t="shared" si="1"/>
        <v>7105</v>
      </c>
      <c r="B10055" s="5" t="s">
        <v>6209</v>
      </c>
      <c r="C10055" s="6" t="s">
        <v>1040</v>
      </c>
    </row>
    <row r="10056">
      <c r="A10056" s="9">
        <f t="shared" si="1"/>
        <v>7106</v>
      </c>
      <c r="B10056" s="5" t="s">
        <v>6210</v>
      </c>
      <c r="C10056" s="6" t="s">
        <v>1466</v>
      </c>
    </row>
    <row r="10057">
      <c r="A10057" s="9">
        <f t="shared" si="1"/>
        <v>7106</v>
      </c>
      <c r="B10057" s="5" t="s">
        <v>6210</v>
      </c>
      <c r="C10057" s="6" t="s">
        <v>23628</v>
      </c>
    </row>
    <row r="10058">
      <c r="A10058" s="9">
        <f t="shared" si="1"/>
        <v>7107</v>
      </c>
      <c r="B10058" s="8" t="s">
        <v>6211</v>
      </c>
      <c r="C10058" s="9" t="s">
        <v>372</v>
      </c>
    </row>
    <row r="10059">
      <c r="A10059" s="9">
        <f t="shared" si="1"/>
        <v>7108</v>
      </c>
      <c r="B10059" s="5" t="s">
        <v>6212</v>
      </c>
      <c r="C10059" s="6" t="s">
        <v>1466</v>
      </c>
    </row>
    <row r="10060">
      <c r="A10060" s="9">
        <f t="shared" si="1"/>
        <v>7108</v>
      </c>
      <c r="B10060" s="5" t="s">
        <v>6212</v>
      </c>
      <c r="C10060" s="6" t="s">
        <v>23628</v>
      </c>
    </row>
    <row r="10061">
      <c r="A10061" s="9">
        <f t="shared" si="1"/>
        <v>7109</v>
      </c>
      <c r="B10061" s="5" t="s">
        <v>6213</v>
      </c>
      <c r="C10061" s="6" t="s">
        <v>34</v>
      </c>
    </row>
    <row r="10062">
      <c r="A10062" s="9">
        <f t="shared" si="1"/>
        <v>7109</v>
      </c>
      <c r="B10062" s="5" t="s">
        <v>6213</v>
      </c>
      <c r="C10062" s="6" t="s">
        <v>23628</v>
      </c>
    </row>
    <row r="10063">
      <c r="A10063" s="9">
        <f t="shared" si="1"/>
        <v>7110</v>
      </c>
      <c r="B10063" s="15" t="s">
        <v>6214</v>
      </c>
      <c r="C10063" s="11" t="s">
        <v>423</v>
      </c>
    </row>
    <row r="10064">
      <c r="A10064" s="9">
        <f t="shared" si="1"/>
        <v>7111</v>
      </c>
      <c r="B10064" s="5" t="s">
        <v>6215</v>
      </c>
      <c r="C10064" s="6" t="s">
        <v>4</v>
      </c>
    </row>
    <row r="10065">
      <c r="A10065" s="9">
        <f t="shared" si="1"/>
        <v>7112</v>
      </c>
      <c r="B10065" s="5" t="s">
        <v>6216</v>
      </c>
      <c r="C10065" s="6" t="s">
        <v>1450</v>
      </c>
    </row>
    <row r="10066">
      <c r="A10066" s="9">
        <f t="shared" si="1"/>
        <v>7112</v>
      </c>
      <c r="B10066" s="5" t="s">
        <v>6216</v>
      </c>
      <c r="C10066" s="6" t="s">
        <v>23628</v>
      </c>
    </row>
    <row r="10067">
      <c r="A10067" s="9">
        <f t="shared" si="1"/>
        <v>7113</v>
      </c>
      <c r="B10067" s="5" t="s">
        <v>6217</v>
      </c>
      <c r="C10067" s="6" t="s">
        <v>1450</v>
      </c>
    </row>
    <row r="10068">
      <c r="A10068" s="9">
        <f t="shared" si="1"/>
        <v>7113</v>
      </c>
      <c r="B10068" s="5" t="s">
        <v>6217</v>
      </c>
      <c r="C10068" s="6" t="s">
        <v>23628</v>
      </c>
    </row>
    <row r="10069">
      <c r="A10069" s="9">
        <f t="shared" si="1"/>
        <v>7114</v>
      </c>
      <c r="B10069" s="5" t="s">
        <v>6218</v>
      </c>
      <c r="C10069" s="6" t="s">
        <v>1450</v>
      </c>
    </row>
    <row r="10070">
      <c r="A10070" s="9">
        <f t="shared" si="1"/>
        <v>7114</v>
      </c>
      <c r="B10070" s="5" t="s">
        <v>6218</v>
      </c>
      <c r="C10070" s="6" t="s">
        <v>23628</v>
      </c>
    </row>
    <row r="10071">
      <c r="A10071" s="9">
        <f t="shared" si="1"/>
        <v>7115</v>
      </c>
      <c r="B10071" s="5" t="s">
        <v>6219</v>
      </c>
      <c r="C10071" s="6" t="s">
        <v>1450</v>
      </c>
    </row>
    <row r="10072">
      <c r="A10072" s="9">
        <f t="shared" si="1"/>
        <v>7115</v>
      </c>
      <c r="B10072" s="5" t="s">
        <v>6219</v>
      </c>
      <c r="C10072" s="6" t="s">
        <v>23628</v>
      </c>
    </row>
    <row r="10073">
      <c r="A10073" s="9">
        <f t="shared" si="1"/>
        <v>7116</v>
      </c>
      <c r="B10073" s="5" t="s">
        <v>6220</v>
      </c>
      <c r="C10073" s="6" t="s">
        <v>1450</v>
      </c>
    </row>
    <row r="10074">
      <c r="A10074" s="9">
        <f t="shared" si="1"/>
        <v>7116</v>
      </c>
      <c r="B10074" s="5" t="s">
        <v>6220</v>
      </c>
      <c r="C10074" s="6" t="s">
        <v>23628</v>
      </c>
    </row>
    <row r="10075">
      <c r="A10075" s="9">
        <f t="shared" si="1"/>
        <v>7117</v>
      </c>
      <c r="B10075" s="5" t="s">
        <v>6221</v>
      </c>
      <c r="C10075" s="6" t="s">
        <v>1450</v>
      </c>
    </row>
    <row r="10076">
      <c r="A10076" s="9">
        <f t="shared" si="1"/>
        <v>7117</v>
      </c>
      <c r="B10076" s="5" t="s">
        <v>6221</v>
      </c>
      <c r="C10076" s="6" t="s">
        <v>23628</v>
      </c>
    </row>
    <row r="10077">
      <c r="A10077" s="9">
        <f t="shared" si="1"/>
        <v>7118</v>
      </c>
      <c r="B10077" s="5" t="s">
        <v>6222</v>
      </c>
      <c r="C10077" s="6" t="s">
        <v>1450</v>
      </c>
    </row>
    <row r="10078">
      <c r="A10078" s="9">
        <f t="shared" si="1"/>
        <v>7118</v>
      </c>
      <c r="B10078" s="5" t="s">
        <v>6222</v>
      </c>
      <c r="C10078" s="6" t="s">
        <v>23628</v>
      </c>
    </row>
    <row r="10079">
      <c r="A10079" s="9">
        <f t="shared" si="1"/>
        <v>7119</v>
      </c>
      <c r="B10079" s="5" t="s">
        <v>6223</v>
      </c>
      <c r="C10079" s="6" t="s">
        <v>1450</v>
      </c>
    </row>
    <row r="10080">
      <c r="A10080" s="9">
        <f t="shared" si="1"/>
        <v>7119</v>
      </c>
      <c r="B10080" s="5" t="s">
        <v>6223</v>
      </c>
      <c r="C10080" s="6" t="s">
        <v>23628</v>
      </c>
    </row>
    <row r="10081">
      <c r="A10081" s="9">
        <f t="shared" si="1"/>
        <v>7120</v>
      </c>
      <c r="B10081" s="5" t="s">
        <v>6224</v>
      </c>
      <c r="C10081" s="6" t="s">
        <v>1450</v>
      </c>
    </row>
    <row r="10082">
      <c r="A10082" s="9">
        <f t="shared" si="1"/>
        <v>7120</v>
      </c>
      <c r="B10082" s="5" t="s">
        <v>6224</v>
      </c>
      <c r="C10082" s="6" t="s">
        <v>23628</v>
      </c>
    </row>
    <row r="10083">
      <c r="A10083" s="9">
        <f t="shared" si="1"/>
        <v>7121</v>
      </c>
      <c r="B10083" s="5" t="s">
        <v>6225</v>
      </c>
      <c r="C10083" s="6" t="s">
        <v>34</v>
      </c>
    </row>
    <row r="10084">
      <c r="A10084" s="9">
        <f t="shared" si="1"/>
        <v>7121</v>
      </c>
      <c r="B10084" s="5" t="s">
        <v>6225</v>
      </c>
      <c r="C10084" s="6" t="s">
        <v>23628</v>
      </c>
    </row>
    <row r="10085">
      <c r="A10085" s="9">
        <f t="shared" si="1"/>
        <v>7122</v>
      </c>
      <c r="B10085" s="5" t="s">
        <v>6226</v>
      </c>
      <c r="C10085" s="6" t="s">
        <v>34</v>
      </c>
    </row>
    <row r="10086">
      <c r="A10086" s="9">
        <f t="shared" si="1"/>
        <v>7122</v>
      </c>
      <c r="B10086" s="5" t="s">
        <v>6226</v>
      </c>
      <c r="C10086" s="6" t="s">
        <v>23628</v>
      </c>
    </row>
    <row r="10087">
      <c r="A10087" s="9">
        <f t="shared" si="1"/>
        <v>7123</v>
      </c>
      <c r="B10087" s="5" t="s">
        <v>6227</v>
      </c>
      <c r="C10087" s="6" t="s">
        <v>34</v>
      </c>
    </row>
    <row r="10088">
      <c r="A10088" s="9">
        <f t="shared" si="1"/>
        <v>7123</v>
      </c>
      <c r="B10088" s="5" t="s">
        <v>6227</v>
      </c>
      <c r="C10088" s="6" t="s">
        <v>23628</v>
      </c>
    </row>
    <row r="10089">
      <c r="A10089" s="9">
        <f t="shared" si="1"/>
        <v>7124</v>
      </c>
      <c r="B10089" s="5" t="s">
        <v>6228</v>
      </c>
      <c r="C10089" s="6" t="s">
        <v>34</v>
      </c>
    </row>
    <row r="10090">
      <c r="A10090" s="9">
        <f t="shared" si="1"/>
        <v>7124</v>
      </c>
      <c r="B10090" s="5" t="s">
        <v>6228</v>
      </c>
      <c r="C10090" s="6" t="s">
        <v>23628</v>
      </c>
    </row>
    <row r="10091">
      <c r="A10091" s="9">
        <f t="shared" si="1"/>
        <v>7125</v>
      </c>
      <c r="B10091" s="5" t="s">
        <v>6229</v>
      </c>
      <c r="C10091" s="6" t="s">
        <v>34</v>
      </c>
    </row>
    <row r="10092">
      <c r="A10092" s="9">
        <f t="shared" si="1"/>
        <v>7125</v>
      </c>
      <c r="B10092" s="5" t="s">
        <v>6229</v>
      </c>
      <c r="C10092" s="6" t="s">
        <v>23628</v>
      </c>
    </row>
    <row r="10093">
      <c r="A10093" s="9">
        <f t="shared" si="1"/>
        <v>7126</v>
      </c>
      <c r="B10093" s="5" t="s">
        <v>6230</v>
      </c>
      <c r="C10093" s="6" t="s">
        <v>34</v>
      </c>
    </row>
    <row r="10094">
      <c r="A10094" s="9">
        <f t="shared" si="1"/>
        <v>7126</v>
      </c>
      <c r="B10094" s="5" t="s">
        <v>6230</v>
      </c>
      <c r="C10094" s="6" t="s">
        <v>23628</v>
      </c>
    </row>
    <row r="10095">
      <c r="A10095" s="9">
        <f t="shared" si="1"/>
        <v>7127</v>
      </c>
      <c r="B10095" s="5" t="s">
        <v>6231</v>
      </c>
      <c r="C10095" s="6" t="s">
        <v>34</v>
      </c>
    </row>
    <row r="10096">
      <c r="A10096" s="9">
        <f t="shared" si="1"/>
        <v>7127</v>
      </c>
      <c r="B10096" s="5" t="s">
        <v>6231</v>
      </c>
      <c r="C10096" s="6" t="s">
        <v>23628</v>
      </c>
    </row>
    <row r="10097">
      <c r="A10097" s="9">
        <f t="shared" si="1"/>
        <v>7128</v>
      </c>
      <c r="B10097" s="5" t="s">
        <v>6232</v>
      </c>
      <c r="C10097" s="6" t="s">
        <v>34</v>
      </c>
    </row>
    <row r="10098">
      <c r="A10098" s="9">
        <f t="shared" si="1"/>
        <v>7128</v>
      </c>
      <c r="B10098" s="5" t="s">
        <v>6232</v>
      </c>
      <c r="C10098" s="6" t="s">
        <v>23628</v>
      </c>
    </row>
    <row r="10099">
      <c r="A10099" s="9">
        <f t="shared" si="1"/>
        <v>7129</v>
      </c>
      <c r="B10099" s="5" t="s">
        <v>6233</v>
      </c>
      <c r="C10099" s="6" t="s">
        <v>34</v>
      </c>
    </row>
    <row r="10100">
      <c r="A10100" s="9">
        <f t="shared" si="1"/>
        <v>7129</v>
      </c>
      <c r="B10100" s="5" t="s">
        <v>6233</v>
      </c>
      <c r="C10100" s="6" t="s">
        <v>23628</v>
      </c>
    </row>
    <row r="10101">
      <c r="A10101" s="9">
        <f t="shared" si="1"/>
        <v>7130</v>
      </c>
      <c r="B10101" s="5" t="s">
        <v>6234</v>
      </c>
      <c r="C10101" s="6" t="s">
        <v>34</v>
      </c>
    </row>
    <row r="10102">
      <c r="A10102" s="9">
        <f t="shared" si="1"/>
        <v>7130</v>
      </c>
      <c r="B10102" s="5" t="s">
        <v>6234</v>
      </c>
      <c r="C10102" s="6" t="s">
        <v>23628</v>
      </c>
    </row>
    <row r="10103">
      <c r="A10103" s="9">
        <f t="shared" si="1"/>
        <v>7131</v>
      </c>
      <c r="B10103" s="5" t="s">
        <v>6235</v>
      </c>
      <c r="C10103" s="6" t="s">
        <v>34</v>
      </c>
    </row>
    <row r="10104">
      <c r="A10104" s="9">
        <f t="shared" si="1"/>
        <v>7131</v>
      </c>
      <c r="B10104" s="5" t="s">
        <v>6235</v>
      </c>
      <c r="C10104" s="6" t="s">
        <v>23628</v>
      </c>
    </row>
    <row r="10105">
      <c r="A10105" s="9">
        <f t="shared" si="1"/>
        <v>7132</v>
      </c>
      <c r="B10105" s="5" t="s">
        <v>6236</v>
      </c>
      <c r="C10105" s="6" t="s">
        <v>34</v>
      </c>
    </row>
    <row r="10106">
      <c r="A10106" s="9">
        <f t="shared" si="1"/>
        <v>7132</v>
      </c>
      <c r="B10106" s="5" t="s">
        <v>6236</v>
      </c>
      <c r="C10106" s="6" t="s">
        <v>23628</v>
      </c>
    </row>
    <row r="10107">
      <c r="A10107" s="9">
        <f t="shared" si="1"/>
        <v>7133</v>
      </c>
      <c r="B10107" s="5" t="s">
        <v>6237</v>
      </c>
      <c r="C10107" s="6" t="s">
        <v>69</v>
      </c>
    </row>
    <row r="10108">
      <c r="A10108" s="9">
        <f t="shared" si="1"/>
        <v>7133</v>
      </c>
      <c r="B10108" s="5" t="s">
        <v>6237</v>
      </c>
      <c r="C10108" s="6" t="s">
        <v>23628</v>
      </c>
    </row>
    <row r="10109">
      <c r="A10109" s="9">
        <f t="shared" si="1"/>
        <v>7134</v>
      </c>
      <c r="B10109" s="5" t="s">
        <v>6238</v>
      </c>
      <c r="C10109" s="6" t="s">
        <v>34</v>
      </c>
    </row>
    <row r="10110">
      <c r="A10110" s="9">
        <f t="shared" si="1"/>
        <v>7134</v>
      </c>
      <c r="B10110" s="5" t="s">
        <v>6238</v>
      </c>
      <c r="C10110" s="6" t="s">
        <v>23628</v>
      </c>
    </row>
    <row r="10111">
      <c r="A10111" s="9">
        <f t="shared" si="1"/>
        <v>7135</v>
      </c>
      <c r="B10111" s="8" t="s">
        <v>6239</v>
      </c>
      <c r="C10111" s="9" t="s">
        <v>416</v>
      </c>
    </row>
    <row r="10112">
      <c r="A10112" s="9">
        <f t="shared" si="1"/>
        <v>7136</v>
      </c>
      <c r="B10112" s="5" t="s">
        <v>6240</v>
      </c>
      <c r="C10112" s="6" t="s">
        <v>1466</v>
      </c>
    </row>
    <row r="10113">
      <c r="A10113" s="9">
        <f t="shared" si="1"/>
        <v>7136</v>
      </c>
      <c r="B10113" s="5" t="s">
        <v>6240</v>
      </c>
      <c r="C10113" s="6" t="s">
        <v>23628</v>
      </c>
    </row>
    <row r="10114">
      <c r="A10114" s="9">
        <f t="shared" si="1"/>
        <v>7137</v>
      </c>
      <c r="B10114" s="5" t="s">
        <v>6241</v>
      </c>
      <c r="C10114" s="6" t="s">
        <v>1466</v>
      </c>
    </row>
    <row r="10115">
      <c r="A10115" s="9">
        <f t="shared" si="1"/>
        <v>7137</v>
      </c>
      <c r="B10115" s="5" t="s">
        <v>6241</v>
      </c>
      <c r="C10115" s="6" t="s">
        <v>23628</v>
      </c>
    </row>
    <row r="10116">
      <c r="A10116" s="9">
        <f t="shared" si="1"/>
        <v>7138</v>
      </c>
      <c r="B10116" s="5" t="s">
        <v>6242</v>
      </c>
      <c r="C10116" s="6" t="s">
        <v>34</v>
      </c>
    </row>
    <row r="10117">
      <c r="A10117" s="9">
        <f t="shared" si="1"/>
        <v>7138</v>
      </c>
      <c r="B10117" s="5" t="s">
        <v>6242</v>
      </c>
      <c r="C10117" s="6" t="s">
        <v>23628</v>
      </c>
    </row>
    <row r="10118">
      <c r="A10118" s="9">
        <f t="shared" si="1"/>
        <v>7139</v>
      </c>
      <c r="B10118" s="5" t="s">
        <v>6243</v>
      </c>
      <c r="C10118" s="6" t="s">
        <v>34</v>
      </c>
    </row>
    <row r="10119">
      <c r="A10119" s="9">
        <f t="shared" si="1"/>
        <v>7139</v>
      </c>
      <c r="B10119" s="5" t="s">
        <v>6243</v>
      </c>
      <c r="C10119" s="6" t="s">
        <v>23628</v>
      </c>
    </row>
    <row r="10120">
      <c r="A10120" s="9">
        <f t="shared" si="1"/>
        <v>7140</v>
      </c>
      <c r="B10120" s="5" t="s">
        <v>6244</v>
      </c>
      <c r="C10120" s="6" t="s">
        <v>4</v>
      </c>
    </row>
    <row r="10121">
      <c r="A10121" s="9">
        <f t="shared" si="1"/>
        <v>7141</v>
      </c>
      <c r="B10121" s="5" t="s">
        <v>6245</v>
      </c>
      <c r="C10121" s="6" t="s">
        <v>1466</v>
      </c>
    </row>
    <row r="10122">
      <c r="A10122" s="9">
        <f t="shared" si="1"/>
        <v>7141</v>
      </c>
      <c r="B10122" s="5" t="s">
        <v>6245</v>
      </c>
      <c r="C10122" s="6" t="s">
        <v>23628</v>
      </c>
    </row>
    <row r="10123">
      <c r="A10123" s="9">
        <f t="shared" si="1"/>
        <v>7142</v>
      </c>
      <c r="B10123" s="5" t="s">
        <v>6246</v>
      </c>
      <c r="C10123" s="6" t="s">
        <v>1466</v>
      </c>
    </row>
    <row r="10124">
      <c r="A10124" s="9">
        <f t="shared" si="1"/>
        <v>7142</v>
      </c>
      <c r="B10124" s="5" t="s">
        <v>6246</v>
      </c>
      <c r="C10124" s="6" t="s">
        <v>23628</v>
      </c>
    </row>
    <row r="10125">
      <c r="A10125" s="9">
        <f t="shared" si="1"/>
        <v>7143</v>
      </c>
      <c r="B10125" s="16" t="s">
        <v>6247</v>
      </c>
      <c r="C10125" s="6" t="s">
        <v>1235</v>
      </c>
    </row>
    <row r="10126">
      <c r="A10126" s="9">
        <f t="shared" si="1"/>
        <v>7144</v>
      </c>
      <c r="B10126" s="25" t="s">
        <v>24751</v>
      </c>
      <c r="C10126" s="26" t="s">
        <v>23845</v>
      </c>
    </row>
    <row r="10127">
      <c r="A10127" s="9">
        <f t="shared" si="1"/>
        <v>7145</v>
      </c>
      <c r="B10127" s="5" t="s">
        <v>6248</v>
      </c>
      <c r="C10127" s="6" t="s">
        <v>1466</v>
      </c>
    </row>
    <row r="10128">
      <c r="A10128" s="9">
        <f t="shared" si="1"/>
        <v>7145</v>
      </c>
      <c r="B10128" s="5" t="s">
        <v>6248</v>
      </c>
      <c r="C10128" s="6" t="s">
        <v>23628</v>
      </c>
    </row>
    <row r="10129">
      <c r="A10129" s="9">
        <f t="shared" si="1"/>
        <v>7146</v>
      </c>
      <c r="B10129" s="5" t="s">
        <v>6249</v>
      </c>
      <c r="C10129" s="6" t="s">
        <v>1450</v>
      </c>
    </row>
    <row r="10130">
      <c r="A10130" s="9">
        <f t="shared" si="1"/>
        <v>7146</v>
      </c>
      <c r="B10130" s="5" t="s">
        <v>6249</v>
      </c>
      <c r="C10130" s="6" t="s">
        <v>23628</v>
      </c>
    </row>
    <row r="10131">
      <c r="A10131" s="9">
        <f t="shared" si="1"/>
        <v>7147</v>
      </c>
      <c r="B10131" s="5" t="s">
        <v>6250</v>
      </c>
      <c r="C10131" s="6" t="s">
        <v>34</v>
      </c>
    </row>
    <row r="10132">
      <c r="A10132" s="9">
        <f t="shared" si="1"/>
        <v>7147</v>
      </c>
      <c r="B10132" s="5" t="s">
        <v>6250</v>
      </c>
      <c r="C10132" s="6" t="s">
        <v>23628</v>
      </c>
    </row>
    <row r="10133">
      <c r="A10133" s="9">
        <f t="shared" si="1"/>
        <v>7148</v>
      </c>
      <c r="B10133" s="5" t="s">
        <v>6251</v>
      </c>
      <c r="C10133" s="6" t="s">
        <v>69</v>
      </c>
    </row>
    <row r="10134">
      <c r="A10134" s="9">
        <f t="shared" si="1"/>
        <v>7148</v>
      </c>
      <c r="B10134" s="5" t="s">
        <v>6251</v>
      </c>
      <c r="C10134" s="6" t="s">
        <v>23628</v>
      </c>
    </row>
    <row r="10135">
      <c r="A10135" s="9">
        <f t="shared" si="1"/>
        <v>7149</v>
      </c>
      <c r="B10135" s="5" t="s">
        <v>6252</v>
      </c>
      <c r="C10135" s="6" t="s">
        <v>1376</v>
      </c>
    </row>
    <row r="10136">
      <c r="A10136" s="9">
        <f t="shared" si="1"/>
        <v>7149</v>
      </c>
      <c r="B10136" s="5" t="s">
        <v>6252</v>
      </c>
      <c r="C10136" s="6" t="s">
        <v>23628</v>
      </c>
    </row>
    <row r="10137">
      <c r="A10137" s="9">
        <f t="shared" si="1"/>
        <v>7150</v>
      </c>
      <c r="B10137" s="5" t="s">
        <v>6253</v>
      </c>
      <c r="C10137" s="6" t="s">
        <v>34</v>
      </c>
    </row>
    <row r="10138">
      <c r="A10138" s="9">
        <f t="shared" si="1"/>
        <v>7150</v>
      </c>
      <c r="B10138" s="5" t="s">
        <v>6253</v>
      </c>
      <c r="C10138" s="6" t="s">
        <v>23628</v>
      </c>
    </row>
    <row r="10139">
      <c r="A10139" s="9">
        <f t="shared" si="1"/>
        <v>7151</v>
      </c>
      <c r="B10139" s="5" t="s">
        <v>6254</v>
      </c>
      <c r="C10139" s="6" t="s">
        <v>34</v>
      </c>
    </row>
    <row r="10140">
      <c r="A10140" s="9">
        <f t="shared" si="1"/>
        <v>7151</v>
      </c>
      <c r="B10140" s="5" t="s">
        <v>6254</v>
      </c>
      <c r="C10140" s="6" t="s">
        <v>23628</v>
      </c>
    </row>
    <row r="10141">
      <c r="A10141" s="9">
        <f t="shared" si="1"/>
        <v>7152</v>
      </c>
      <c r="B10141" s="5" t="s">
        <v>6255</v>
      </c>
      <c r="C10141" s="6" t="s">
        <v>34</v>
      </c>
    </row>
    <row r="10142">
      <c r="A10142" s="9">
        <f t="shared" si="1"/>
        <v>7152</v>
      </c>
      <c r="B10142" s="5" t="s">
        <v>6255</v>
      </c>
      <c r="C10142" s="6" t="s">
        <v>23628</v>
      </c>
    </row>
    <row r="10143">
      <c r="A10143" s="9">
        <f t="shared" si="1"/>
        <v>7153</v>
      </c>
      <c r="B10143" s="5" t="s">
        <v>6256</v>
      </c>
      <c r="C10143" s="6" t="s">
        <v>393</v>
      </c>
    </row>
    <row r="10144">
      <c r="A10144" s="9">
        <f t="shared" si="1"/>
        <v>7154</v>
      </c>
      <c r="B10144" s="5" t="s">
        <v>6257</v>
      </c>
      <c r="C10144" s="6" t="s">
        <v>34</v>
      </c>
    </row>
    <row r="10145">
      <c r="A10145" s="9">
        <f t="shared" si="1"/>
        <v>7154</v>
      </c>
      <c r="B10145" s="5" t="s">
        <v>6257</v>
      </c>
      <c r="C10145" s="6" t="s">
        <v>23628</v>
      </c>
    </row>
    <row r="10146">
      <c r="A10146" s="9">
        <f t="shared" si="1"/>
        <v>7155</v>
      </c>
      <c r="B10146" s="5" t="s">
        <v>6258</v>
      </c>
      <c r="C10146" s="6" t="s">
        <v>1376</v>
      </c>
    </row>
    <row r="10147">
      <c r="A10147" s="9">
        <f t="shared" si="1"/>
        <v>7155</v>
      </c>
      <c r="B10147" s="5" t="s">
        <v>6258</v>
      </c>
      <c r="C10147" s="6" t="s">
        <v>23628</v>
      </c>
    </row>
    <row r="10148">
      <c r="A10148" s="9">
        <f t="shared" si="1"/>
        <v>7156</v>
      </c>
      <c r="B10148" s="8" t="s">
        <v>6259</v>
      </c>
      <c r="C10148" s="9" t="s">
        <v>83</v>
      </c>
    </row>
    <row r="10149">
      <c r="A10149" s="9">
        <f t="shared" si="1"/>
        <v>7157</v>
      </c>
      <c r="B10149" s="5" t="s">
        <v>6260</v>
      </c>
      <c r="C10149" s="6" t="s">
        <v>34</v>
      </c>
    </row>
    <row r="10150">
      <c r="A10150" s="9">
        <f t="shared" si="1"/>
        <v>7157</v>
      </c>
      <c r="B10150" s="5" t="s">
        <v>6260</v>
      </c>
      <c r="C10150" s="6" t="s">
        <v>23628</v>
      </c>
    </row>
    <row r="10151">
      <c r="A10151" s="9">
        <f t="shared" si="1"/>
        <v>7158</v>
      </c>
      <c r="B10151" s="5" t="s">
        <v>6261</v>
      </c>
      <c r="C10151" s="6" t="s">
        <v>34</v>
      </c>
    </row>
    <row r="10152">
      <c r="A10152" s="9">
        <f t="shared" si="1"/>
        <v>7158</v>
      </c>
      <c r="B10152" s="5" t="s">
        <v>6261</v>
      </c>
      <c r="C10152" s="6" t="s">
        <v>23628</v>
      </c>
    </row>
    <row r="10153">
      <c r="A10153" s="9">
        <f t="shared" si="1"/>
        <v>7159</v>
      </c>
      <c r="B10153" s="5" t="s">
        <v>6262</v>
      </c>
      <c r="C10153" s="6" t="s">
        <v>1450</v>
      </c>
    </row>
    <row r="10154">
      <c r="A10154" s="9">
        <f t="shared" si="1"/>
        <v>7159</v>
      </c>
      <c r="B10154" s="5" t="s">
        <v>6262</v>
      </c>
      <c r="C10154" s="6" t="s">
        <v>23628</v>
      </c>
    </row>
    <row r="10155">
      <c r="A10155" s="9">
        <f t="shared" si="1"/>
        <v>7160</v>
      </c>
      <c r="B10155" s="5" t="s">
        <v>6263</v>
      </c>
      <c r="C10155" s="6" t="s">
        <v>1450</v>
      </c>
    </row>
    <row r="10156">
      <c r="A10156" s="9">
        <f t="shared" si="1"/>
        <v>7160</v>
      </c>
      <c r="B10156" s="5" t="s">
        <v>6263</v>
      </c>
      <c r="C10156" s="6" t="s">
        <v>23628</v>
      </c>
    </row>
    <row r="10157">
      <c r="A10157" s="9">
        <f t="shared" si="1"/>
        <v>7161</v>
      </c>
      <c r="B10157" s="25" t="s">
        <v>24752</v>
      </c>
      <c r="C10157" s="26" t="s">
        <v>23761</v>
      </c>
    </row>
    <row r="10158">
      <c r="A10158" s="9">
        <f t="shared" si="1"/>
        <v>7162</v>
      </c>
      <c r="B10158" s="5" t="s">
        <v>6264</v>
      </c>
      <c r="C10158" s="6" t="s">
        <v>1376</v>
      </c>
    </row>
    <row r="10159">
      <c r="A10159" s="9">
        <f t="shared" si="1"/>
        <v>7162</v>
      </c>
      <c r="B10159" s="5" t="s">
        <v>6264</v>
      </c>
      <c r="C10159" s="6" t="s">
        <v>23628</v>
      </c>
    </row>
    <row r="10160">
      <c r="A10160" s="9">
        <f t="shared" si="1"/>
        <v>7163</v>
      </c>
      <c r="B10160" s="5" t="s">
        <v>6265</v>
      </c>
      <c r="C10160" s="6" t="s">
        <v>1450</v>
      </c>
    </row>
    <row r="10161">
      <c r="A10161" s="9">
        <f t="shared" si="1"/>
        <v>7163</v>
      </c>
      <c r="B10161" s="5" t="s">
        <v>6265</v>
      </c>
      <c r="C10161" s="6" t="s">
        <v>23628</v>
      </c>
    </row>
    <row r="10162">
      <c r="A10162" s="9">
        <f t="shared" si="1"/>
        <v>7164</v>
      </c>
      <c r="B10162" s="5" t="s">
        <v>6266</v>
      </c>
      <c r="C10162" s="6" t="s">
        <v>1450</v>
      </c>
    </row>
    <row r="10163">
      <c r="A10163" s="9">
        <f t="shared" si="1"/>
        <v>7164</v>
      </c>
      <c r="B10163" s="5" t="s">
        <v>6266</v>
      </c>
      <c r="C10163" s="6" t="s">
        <v>23628</v>
      </c>
    </row>
    <row r="10164">
      <c r="A10164" s="9">
        <f t="shared" si="1"/>
        <v>7165</v>
      </c>
      <c r="B10164" s="5" t="s">
        <v>6267</v>
      </c>
      <c r="C10164" s="6" t="s">
        <v>1450</v>
      </c>
    </row>
    <row r="10165">
      <c r="A10165" s="9">
        <f t="shared" si="1"/>
        <v>7165</v>
      </c>
      <c r="B10165" s="5" t="s">
        <v>6267</v>
      </c>
      <c r="C10165" s="6" t="s">
        <v>23628</v>
      </c>
    </row>
    <row r="10166">
      <c r="A10166" s="9">
        <f t="shared" si="1"/>
        <v>7166</v>
      </c>
      <c r="B10166" s="5" t="s">
        <v>6268</v>
      </c>
      <c r="C10166" s="6" t="s">
        <v>1450</v>
      </c>
    </row>
    <row r="10167">
      <c r="A10167" s="9">
        <f t="shared" si="1"/>
        <v>7166</v>
      </c>
      <c r="B10167" s="5" t="s">
        <v>6268</v>
      </c>
      <c r="C10167" s="6" t="s">
        <v>23628</v>
      </c>
    </row>
    <row r="10168">
      <c r="A10168" s="9">
        <f t="shared" si="1"/>
        <v>7167</v>
      </c>
      <c r="B10168" s="5" t="s">
        <v>6269</v>
      </c>
      <c r="C10168" s="6" t="s">
        <v>1450</v>
      </c>
    </row>
    <row r="10169">
      <c r="A10169" s="9">
        <f t="shared" si="1"/>
        <v>7167</v>
      </c>
      <c r="B10169" s="5" t="s">
        <v>6269</v>
      </c>
      <c r="C10169" s="6" t="s">
        <v>23628</v>
      </c>
    </row>
    <row r="10170">
      <c r="A10170" s="9">
        <f t="shared" si="1"/>
        <v>7168</v>
      </c>
      <c r="B10170" s="25" t="s">
        <v>24753</v>
      </c>
      <c r="C10170" s="26" t="s">
        <v>23761</v>
      </c>
    </row>
    <row r="10171">
      <c r="A10171" s="9">
        <f t="shared" si="1"/>
        <v>7169</v>
      </c>
      <c r="B10171" s="5" t="s">
        <v>6270</v>
      </c>
      <c r="C10171" s="6" t="s">
        <v>1466</v>
      </c>
    </row>
    <row r="10172">
      <c r="A10172" s="9">
        <f t="shared" si="1"/>
        <v>7169</v>
      </c>
      <c r="B10172" s="5" t="s">
        <v>6270</v>
      </c>
      <c r="C10172" s="6" t="s">
        <v>23628</v>
      </c>
    </row>
    <row r="10173">
      <c r="A10173" s="9">
        <f t="shared" si="1"/>
        <v>7170</v>
      </c>
      <c r="B10173" s="5" t="s">
        <v>6271</v>
      </c>
      <c r="C10173" s="6" t="s">
        <v>34</v>
      </c>
    </row>
    <row r="10174">
      <c r="A10174" s="9">
        <f t="shared" si="1"/>
        <v>7170</v>
      </c>
      <c r="B10174" s="5" t="s">
        <v>6271</v>
      </c>
      <c r="C10174" s="6" t="s">
        <v>23628</v>
      </c>
    </row>
    <row r="10175">
      <c r="A10175" s="9">
        <f t="shared" si="1"/>
        <v>7171</v>
      </c>
      <c r="B10175" s="5" t="s">
        <v>6272</v>
      </c>
      <c r="C10175" s="6" t="s">
        <v>1376</v>
      </c>
    </row>
    <row r="10176">
      <c r="A10176" s="9">
        <f t="shared" si="1"/>
        <v>7171</v>
      </c>
      <c r="B10176" s="5" t="s">
        <v>6272</v>
      </c>
      <c r="C10176" s="6" t="s">
        <v>23628</v>
      </c>
    </row>
    <row r="10177">
      <c r="A10177" s="9">
        <f t="shared" si="1"/>
        <v>7172</v>
      </c>
      <c r="B10177" s="5" t="s">
        <v>6273</v>
      </c>
      <c r="C10177" s="6" t="s">
        <v>34</v>
      </c>
    </row>
    <row r="10178">
      <c r="A10178" s="9">
        <f t="shared" si="1"/>
        <v>7172</v>
      </c>
      <c r="B10178" s="5" t="s">
        <v>6273</v>
      </c>
      <c r="C10178" s="6" t="s">
        <v>23628</v>
      </c>
    </row>
    <row r="10179">
      <c r="A10179" s="9">
        <f t="shared" si="1"/>
        <v>7173</v>
      </c>
      <c r="B10179" s="5" t="s">
        <v>6274</v>
      </c>
      <c r="C10179" s="6" t="s">
        <v>1207</v>
      </c>
    </row>
    <row r="10180">
      <c r="A10180" s="9">
        <f t="shared" si="1"/>
        <v>7174</v>
      </c>
      <c r="B10180" s="5" t="s">
        <v>6275</v>
      </c>
      <c r="C10180" s="6" t="s">
        <v>1466</v>
      </c>
    </row>
    <row r="10181">
      <c r="A10181" s="9">
        <f t="shared" si="1"/>
        <v>7174</v>
      </c>
      <c r="B10181" s="5" t="s">
        <v>6275</v>
      </c>
      <c r="C10181" s="6" t="s">
        <v>23628</v>
      </c>
    </row>
    <row r="10182">
      <c r="A10182" s="9">
        <f t="shared" si="1"/>
        <v>7175</v>
      </c>
      <c r="B10182" s="5" t="s">
        <v>6276</v>
      </c>
      <c r="C10182" s="6" t="s">
        <v>1450</v>
      </c>
    </row>
    <row r="10183">
      <c r="A10183" s="9">
        <f t="shared" si="1"/>
        <v>7175</v>
      </c>
      <c r="B10183" s="5" t="s">
        <v>6276</v>
      </c>
      <c r="C10183" s="6" t="s">
        <v>23628</v>
      </c>
    </row>
    <row r="10184">
      <c r="A10184" s="9">
        <f t="shared" si="1"/>
        <v>7176</v>
      </c>
      <c r="B10184" s="5" t="s">
        <v>6277</v>
      </c>
      <c r="C10184" s="6" t="s">
        <v>1466</v>
      </c>
    </row>
    <row r="10185">
      <c r="A10185" s="9">
        <f t="shared" si="1"/>
        <v>7176</v>
      </c>
      <c r="B10185" s="5" t="s">
        <v>6277</v>
      </c>
      <c r="C10185" s="6" t="s">
        <v>23628</v>
      </c>
    </row>
    <row r="10186">
      <c r="A10186" s="9">
        <f t="shared" si="1"/>
        <v>7177</v>
      </c>
      <c r="B10186" s="5" t="s">
        <v>6278</v>
      </c>
      <c r="C10186" s="6" t="s">
        <v>1466</v>
      </c>
    </row>
    <row r="10187">
      <c r="A10187" s="9">
        <f t="shared" si="1"/>
        <v>7177</v>
      </c>
      <c r="B10187" s="5" t="s">
        <v>6278</v>
      </c>
      <c r="C10187" s="6" t="s">
        <v>23628</v>
      </c>
    </row>
    <row r="10188">
      <c r="A10188" s="9">
        <f t="shared" si="1"/>
        <v>7178</v>
      </c>
      <c r="B10188" s="5" t="s">
        <v>6279</v>
      </c>
      <c r="C10188" s="6" t="s">
        <v>34</v>
      </c>
    </row>
    <row r="10189">
      <c r="A10189" s="9">
        <f t="shared" si="1"/>
        <v>7178</v>
      </c>
      <c r="B10189" s="5" t="s">
        <v>6279</v>
      </c>
      <c r="C10189" s="6" t="s">
        <v>23628</v>
      </c>
    </row>
    <row r="10190">
      <c r="A10190" s="9">
        <f t="shared" si="1"/>
        <v>7179</v>
      </c>
      <c r="B10190" s="5" t="s">
        <v>6280</v>
      </c>
      <c r="C10190" s="6" t="s">
        <v>1376</v>
      </c>
    </row>
    <row r="10191">
      <c r="A10191" s="9">
        <f t="shared" si="1"/>
        <v>7179</v>
      </c>
      <c r="B10191" s="5" t="s">
        <v>6280</v>
      </c>
      <c r="C10191" s="6" t="s">
        <v>23628</v>
      </c>
    </row>
    <row r="10192">
      <c r="A10192" s="9">
        <f t="shared" si="1"/>
        <v>7180</v>
      </c>
      <c r="B10192" s="5" t="s">
        <v>6281</v>
      </c>
      <c r="C10192" s="6" t="s">
        <v>34</v>
      </c>
    </row>
    <row r="10193">
      <c r="A10193" s="9">
        <f t="shared" si="1"/>
        <v>7180</v>
      </c>
      <c r="B10193" s="5" t="s">
        <v>6281</v>
      </c>
      <c r="C10193" s="6" t="s">
        <v>23628</v>
      </c>
    </row>
    <row r="10194">
      <c r="A10194" s="9">
        <f t="shared" si="1"/>
        <v>7181</v>
      </c>
      <c r="B10194" s="5" t="s">
        <v>6282</v>
      </c>
      <c r="C10194" s="6" t="s">
        <v>1450</v>
      </c>
    </row>
    <row r="10195">
      <c r="A10195" s="9">
        <f t="shared" si="1"/>
        <v>7181</v>
      </c>
      <c r="B10195" s="5" t="s">
        <v>6282</v>
      </c>
      <c r="C10195" s="6" t="s">
        <v>23628</v>
      </c>
    </row>
    <row r="10196">
      <c r="A10196" s="9">
        <f t="shared" si="1"/>
        <v>7182</v>
      </c>
      <c r="B10196" s="5" t="s">
        <v>6283</v>
      </c>
      <c r="C10196" s="6" t="s">
        <v>69</v>
      </c>
    </row>
    <row r="10197">
      <c r="A10197" s="9">
        <f t="shared" si="1"/>
        <v>7182</v>
      </c>
      <c r="B10197" s="5" t="s">
        <v>6283</v>
      </c>
      <c r="C10197" s="6" t="s">
        <v>23628</v>
      </c>
    </row>
    <row r="10198">
      <c r="A10198" s="9">
        <f t="shared" si="1"/>
        <v>7183</v>
      </c>
      <c r="B10198" s="5" t="s">
        <v>6284</v>
      </c>
      <c r="C10198" s="6" t="s">
        <v>34</v>
      </c>
    </row>
    <row r="10199">
      <c r="A10199" s="9">
        <f t="shared" si="1"/>
        <v>7183</v>
      </c>
      <c r="B10199" s="5" t="s">
        <v>6284</v>
      </c>
      <c r="C10199" s="6" t="s">
        <v>23628</v>
      </c>
    </row>
    <row r="10200">
      <c r="A10200" s="9">
        <f t="shared" si="1"/>
        <v>7184</v>
      </c>
      <c r="B10200" s="5" t="s">
        <v>6285</v>
      </c>
      <c r="C10200" s="6" t="s">
        <v>34</v>
      </c>
    </row>
    <row r="10201">
      <c r="A10201" s="9">
        <f t="shared" si="1"/>
        <v>7184</v>
      </c>
      <c r="B10201" s="5" t="s">
        <v>6285</v>
      </c>
      <c r="C10201" s="6" t="s">
        <v>23628</v>
      </c>
    </row>
    <row r="10202">
      <c r="A10202" s="9">
        <f t="shared" si="1"/>
        <v>7185</v>
      </c>
      <c r="B10202" s="5" t="s">
        <v>6286</v>
      </c>
      <c r="C10202" s="6" t="s">
        <v>1376</v>
      </c>
    </row>
    <row r="10203">
      <c r="A10203" s="9">
        <f t="shared" si="1"/>
        <v>7185</v>
      </c>
      <c r="B10203" s="5" t="s">
        <v>6286</v>
      </c>
      <c r="C10203" s="6" t="s">
        <v>23628</v>
      </c>
    </row>
    <row r="10204">
      <c r="A10204" s="9">
        <f t="shared" si="1"/>
        <v>7186</v>
      </c>
      <c r="B10204" s="5" t="s">
        <v>6287</v>
      </c>
      <c r="C10204" s="6" t="s">
        <v>1466</v>
      </c>
    </row>
    <row r="10205">
      <c r="A10205" s="9">
        <f t="shared" si="1"/>
        <v>7186</v>
      </c>
      <c r="B10205" s="5" t="s">
        <v>6287</v>
      </c>
      <c r="C10205" s="6" t="s">
        <v>23628</v>
      </c>
    </row>
    <row r="10206">
      <c r="A10206" s="9">
        <f t="shared" si="1"/>
        <v>7187</v>
      </c>
      <c r="B10206" s="5" t="s">
        <v>6288</v>
      </c>
      <c r="C10206" s="6" t="s">
        <v>681</v>
      </c>
    </row>
    <row r="10207">
      <c r="A10207" s="9">
        <f t="shared" si="1"/>
        <v>7188</v>
      </c>
      <c r="B10207" s="5" t="s">
        <v>6289</v>
      </c>
      <c r="C10207" s="6" t="s">
        <v>1466</v>
      </c>
    </row>
    <row r="10208">
      <c r="A10208" s="9">
        <f t="shared" si="1"/>
        <v>7188</v>
      </c>
      <c r="B10208" s="5" t="s">
        <v>6289</v>
      </c>
      <c r="C10208" s="6" t="s">
        <v>23628</v>
      </c>
    </row>
    <row r="10209">
      <c r="A10209" s="9">
        <f t="shared" si="1"/>
        <v>7189</v>
      </c>
      <c r="B10209" s="5" t="s">
        <v>6290</v>
      </c>
      <c r="C10209" s="6" t="s">
        <v>34</v>
      </c>
    </row>
    <row r="10210">
      <c r="A10210" s="9">
        <f t="shared" si="1"/>
        <v>7189</v>
      </c>
      <c r="B10210" s="5" t="s">
        <v>6290</v>
      </c>
      <c r="C10210" s="6" t="s">
        <v>23628</v>
      </c>
    </row>
    <row r="10211">
      <c r="A10211" s="9">
        <f t="shared" si="1"/>
        <v>7190</v>
      </c>
      <c r="B10211" s="5" t="s">
        <v>6291</v>
      </c>
      <c r="C10211" s="6" t="s">
        <v>1450</v>
      </c>
    </row>
    <row r="10212">
      <c r="A10212" s="9">
        <f t="shared" si="1"/>
        <v>7190</v>
      </c>
      <c r="B10212" s="5" t="s">
        <v>6291</v>
      </c>
      <c r="C10212" s="6" t="s">
        <v>23628</v>
      </c>
    </row>
    <row r="10213">
      <c r="A10213" s="9">
        <f t="shared" si="1"/>
        <v>7191</v>
      </c>
      <c r="B10213" s="32" t="s">
        <v>24754</v>
      </c>
      <c r="C10213" s="26" t="s">
        <v>67</v>
      </c>
    </row>
    <row r="10214">
      <c r="A10214" s="9">
        <f t="shared" si="1"/>
        <v>7192</v>
      </c>
      <c r="B10214" s="5" t="s">
        <v>6292</v>
      </c>
      <c r="C10214" s="6" t="s">
        <v>1376</v>
      </c>
    </row>
    <row r="10215">
      <c r="A10215" s="9">
        <f t="shared" si="1"/>
        <v>7192</v>
      </c>
      <c r="B10215" s="5" t="s">
        <v>6292</v>
      </c>
      <c r="C10215" s="6" t="s">
        <v>23628</v>
      </c>
    </row>
    <row r="10216">
      <c r="A10216" s="9">
        <f t="shared" si="1"/>
        <v>7193</v>
      </c>
      <c r="B10216" s="5" t="s">
        <v>6293</v>
      </c>
      <c r="C10216" s="6" t="s">
        <v>1342</v>
      </c>
    </row>
    <row r="10217">
      <c r="A10217" s="9">
        <f t="shared" si="1"/>
        <v>7194</v>
      </c>
      <c r="B10217" s="5" t="s">
        <v>6294</v>
      </c>
      <c r="C10217" s="6" t="s">
        <v>1376</v>
      </c>
    </row>
    <row r="10218">
      <c r="A10218" s="9">
        <f t="shared" si="1"/>
        <v>7194</v>
      </c>
      <c r="B10218" s="5" t="s">
        <v>6294</v>
      </c>
      <c r="C10218" s="6" t="s">
        <v>23628</v>
      </c>
    </row>
    <row r="10219">
      <c r="A10219" s="9">
        <f t="shared" si="1"/>
        <v>7195</v>
      </c>
      <c r="B10219" s="5" t="s">
        <v>6295</v>
      </c>
      <c r="C10219" s="6" t="s">
        <v>1376</v>
      </c>
    </row>
    <row r="10220">
      <c r="A10220" s="9">
        <f t="shared" si="1"/>
        <v>7195</v>
      </c>
      <c r="B10220" s="5" t="s">
        <v>6295</v>
      </c>
      <c r="C10220" s="6" t="s">
        <v>23628</v>
      </c>
    </row>
    <row r="10221">
      <c r="A10221" s="9">
        <f t="shared" si="1"/>
        <v>7196</v>
      </c>
      <c r="B10221" s="5" t="s">
        <v>6296</v>
      </c>
      <c r="C10221" s="6" t="s">
        <v>6</v>
      </c>
    </row>
    <row r="10222">
      <c r="A10222" s="9">
        <f t="shared" si="1"/>
        <v>7197</v>
      </c>
      <c r="B10222" s="5" t="s">
        <v>6297</v>
      </c>
      <c r="C10222" s="6" t="s">
        <v>4</v>
      </c>
    </row>
    <row r="10223">
      <c r="A10223" s="9">
        <f t="shared" si="1"/>
        <v>7198</v>
      </c>
      <c r="B10223" s="5" t="s">
        <v>6298</v>
      </c>
      <c r="C10223" s="6" t="s">
        <v>34</v>
      </c>
    </row>
    <row r="10224">
      <c r="A10224" s="9">
        <f t="shared" si="1"/>
        <v>7198</v>
      </c>
      <c r="B10224" s="5" t="s">
        <v>6298</v>
      </c>
      <c r="C10224" s="6" t="s">
        <v>23628</v>
      </c>
    </row>
    <row r="10225">
      <c r="A10225" s="9">
        <f t="shared" si="1"/>
        <v>7199</v>
      </c>
      <c r="B10225" s="5" t="s">
        <v>6299</v>
      </c>
      <c r="C10225" s="6" t="s">
        <v>656</v>
      </c>
    </row>
    <row r="10226">
      <c r="A10226" s="9">
        <f t="shared" si="1"/>
        <v>7199</v>
      </c>
      <c r="B10226" s="5" t="s">
        <v>6299</v>
      </c>
      <c r="C10226" s="6" t="s">
        <v>23628</v>
      </c>
    </row>
    <row r="10227">
      <c r="A10227" s="9">
        <f t="shared" si="1"/>
        <v>7200</v>
      </c>
      <c r="B10227" s="5" t="s">
        <v>6300</v>
      </c>
      <c r="C10227" s="6" t="s">
        <v>109</v>
      </c>
    </row>
    <row r="10228">
      <c r="A10228" s="9">
        <f t="shared" si="1"/>
        <v>7201</v>
      </c>
      <c r="B10228" s="5" t="s">
        <v>6301</v>
      </c>
      <c r="C10228" s="6" t="s">
        <v>34</v>
      </c>
    </row>
    <row r="10229">
      <c r="A10229" s="9">
        <f t="shared" si="1"/>
        <v>7201</v>
      </c>
      <c r="B10229" s="5" t="s">
        <v>6301</v>
      </c>
      <c r="C10229" s="6" t="s">
        <v>23628</v>
      </c>
    </row>
    <row r="10230">
      <c r="A10230" s="9">
        <f t="shared" si="1"/>
        <v>7202</v>
      </c>
      <c r="B10230" s="5" t="s">
        <v>6302</v>
      </c>
      <c r="C10230" s="6" t="s">
        <v>1466</v>
      </c>
    </row>
    <row r="10231">
      <c r="A10231" s="9">
        <f t="shared" si="1"/>
        <v>7202</v>
      </c>
      <c r="B10231" s="5" t="s">
        <v>6302</v>
      </c>
      <c r="C10231" s="6" t="s">
        <v>23628</v>
      </c>
    </row>
    <row r="10232">
      <c r="A10232" s="9">
        <f t="shared" si="1"/>
        <v>7203</v>
      </c>
      <c r="B10232" s="5" t="s">
        <v>6303</v>
      </c>
      <c r="C10232" s="6" t="s">
        <v>1450</v>
      </c>
    </row>
    <row r="10233">
      <c r="A10233" s="9">
        <f t="shared" si="1"/>
        <v>7203</v>
      </c>
      <c r="B10233" s="5" t="s">
        <v>6303</v>
      </c>
      <c r="C10233" s="6" t="s">
        <v>23628</v>
      </c>
    </row>
    <row r="10234">
      <c r="A10234" s="9">
        <f t="shared" si="1"/>
        <v>7204</v>
      </c>
      <c r="B10234" s="5" t="s">
        <v>6304</v>
      </c>
      <c r="C10234" s="6" t="s">
        <v>1450</v>
      </c>
    </row>
    <row r="10235">
      <c r="A10235" s="9">
        <f t="shared" si="1"/>
        <v>7204</v>
      </c>
      <c r="B10235" s="5" t="s">
        <v>6304</v>
      </c>
      <c r="C10235" s="6" t="s">
        <v>23628</v>
      </c>
    </row>
    <row r="10236">
      <c r="A10236" s="9">
        <f t="shared" si="1"/>
        <v>7205</v>
      </c>
      <c r="B10236" s="5" t="s">
        <v>6305</v>
      </c>
      <c r="C10236" s="6" t="s">
        <v>1856</v>
      </c>
    </row>
    <row r="10237">
      <c r="A10237" s="9">
        <f t="shared" si="1"/>
        <v>7206</v>
      </c>
      <c r="B10237" s="5" t="s">
        <v>6306</v>
      </c>
      <c r="C10237" s="6" t="s">
        <v>34</v>
      </c>
    </row>
    <row r="10238">
      <c r="A10238" s="9">
        <f t="shared" si="1"/>
        <v>7206</v>
      </c>
      <c r="B10238" s="5" t="s">
        <v>6306</v>
      </c>
      <c r="C10238" s="6" t="s">
        <v>23628</v>
      </c>
    </row>
    <row r="10239">
      <c r="A10239" s="9">
        <f t="shared" si="1"/>
        <v>7207</v>
      </c>
      <c r="B10239" s="5" t="s">
        <v>6307</v>
      </c>
      <c r="C10239" s="6" t="s">
        <v>1376</v>
      </c>
    </row>
    <row r="10240">
      <c r="A10240" s="9">
        <f t="shared" si="1"/>
        <v>7207</v>
      </c>
      <c r="B10240" s="5" t="s">
        <v>6307</v>
      </c>
      <c r="C10240" s="6" t="s">
        <v>23628</v>
      </c>
    </row>
    <row r="10241">
      <c r="A10241" s="9">
        <f t="shared" si="1"/>
        <v>7208</v>
      </c>
      <c r="B10241" s="5" t="s">
        <v>6308</v>
      </c>
      <c r="C10241" s="6" t="s">
        <v>612</v>
      </c>
    </row>
    <row r="10242">
      <c r="A10242" s="9">
        <f t="shared" si="1"/>
        <v>7209</v>
      </c>
      <c r="B10242" s="5" t="s">
        <v>6309</v>
      </c>
      <c r="C10242" s="6" t="s">
        <v>34</v>
      </c>
    </row>
    <row r="10243">
      <c r="A10243" s="9">
        <f t="shared" si="1"/>
        <v>7209</v>
      </c>
      <c r="B10243" s="5" t="s">
        <v>6309</v>
      </c>
      <c r="C10243" s="6" t="s">
        <v>23628</v>
      </c>
    </row>
    <row r="10244">
      <c r="A10244" s="9">
        <f t="shared" si="1"/>
        <v>7210</v>
      </c>
      <c r="B10244" s="5" t="s">
        <v>6310</v>
      </c>
      <c r="C10244" s="6" t="s">
        <v>34</v>
      </c>
    </row>
    <row r="10245">
      <c r="A10245" s="9">
        <f t="shared" si="1"/>
        <v>7210</v>
      </c>
      <c r="B10245" s="5" t="s">
        <v>6310</v>
      </c>
      <c r="C10245" s="6" t="s">
        <v>23628</v>
      </c>
    </row>
    <row r="10246">
      <c r="A10246" s="9">
        <f t="shared" si="1"/>
        <v>7211</v>
      </c>
      <c r="B10246" s="5" t="s">
        <v>6311</v>
      </c>
      <c r="C10246" s="6" t="s">
        <v>656</v>
      </c>
    </row>
    <row r="10247">
      <c r="A10247" s="9">
        <f t="shared" si="1"/>
        <v>7211</v>
      </c>
      <c r="B10247" s="5" t="s">
        <v>6311</v>
      </c>
      <c r="C10247" s="6" t="s">
        <v>23628</v>
      </c>
    </row>
    <row r="10248">
      <c r="A10248" s="9">
        <f t="shared" si="1"/>
        <v>7212</v>
      </c>
      <c r="B10248" s="5" t="s">
        <v>6312</v>
      </c>
      <c r="C10248" s="6" t="s">
        <v>34</v>
      </c>
    </row>
    <row r="10249">
      <c r="A10249" s="9">
        <f t="shared" si="1"/>
        <v>7212</v>
      </c>
      <c r="B10249" s="5" t="s">
        <v>6312</v>
      </c>
      <c r="C10249" s="6" t="s">
        <v>23628</v>
      </c>
    </row>
    <row r="10250">
      <c r="A10250" s="9">
        <f t="shared" si="1"/>
        <v>7213</v>
      </c>
      <c r="B10250" s="5" t="s">
        <v>6313</v>
      </c>
      <c r="C10250" s="6" t="s">
        <v>34</v>
      </c>
    </row>
    <row r="10251">
      <c r="A10251" s="9">
        <f t="shared" si="1"/>
        <v>7213</v>
      </c>
      <c r="B10251" s="5" t="s">
        <v>6313</v>
      </c>
      <c r="C10251" s="6" t="s">
        <v>23628</v>
      </c>
    </row>
    <row r="10252">
      <c r="A10252" s="9">
        <f t="shared" si="1"/>
        <v>7214</v>
      </c>
      <c r="B10252" s="5" t="s">
        <v>6314</v>
      </c>
      <c r="C10252" s="6" t="s">
        <v>34</v>
      </c>
    </row>
    <row r="10253">
      <c r="A10253" s="9">
        <f t="shared" si="1"/>
        <v>7214</v>
      </c>
      <c r="B10253" s="5" t="s">
        <v>6314</v>
      </c>
      <c r="C10253" s="6" t="s">
        <v>23628</v>
      </c>
    </row>
    <row r="10254">
      <c r="A10254" s="9">
        <f t="shared" si="1"/>
        <v>7215</v>
      </c>
      <c r="B10254" s="5" t="s">
        <v>6315</v>
      </c>
      <c r="C10254" s="6" t="s">
        <v>1466</v>
      </c>
    </row>
    <row r="10255">
      <c r="A10255" s="9">
        <f t="shared" si="1"/>
        <v>7215</v>
      </c>
      <c r="B10255" s="5" t="s">
        <v>6315</v>
      </c>
      <c r="C10255" s="6" t="s">
        <v>23628</v>
      </c>
    </row>
    <row r="10256">
      <c r="A10256" s="9">
        <f t="shared" si="1"/>
        <v>7216</v>
      </c>
      <c r="B10256" s="5" t="s">
        <v>6316</v>
      </c>
      <c r="C10256" s="6" t="s">
        <v>362</v>
      </c>
    </row>
    <row r="10257">
      <c r="A10257" s="9">
        <f t="shared" si="1"/>
        <v>7217</v>
      </c>
      <c r="B10257" s="5" t="s">
        <v>6317</v>
      </c>
      <c r="C10257" s="6" t="s">
        <v>1376</v>
      </c>
    </row>
    <row r="10258">
      <c r="A10258" s="9">
        <f t="shared" si="1"/>
        <v>7217</v>
      </c>
      <c r="B10258" s="5" t="s">
        <v>6317</v>
      </c>
      <c r="C10258" s="6" t="s">
        <v>23628</v>
      </c>
    </row>
    <row r="10259">
      <c r="A10259" s="9">
        <f t="shared" si="1"/>
        <v>7218</v>
      </c>
      <c r="B10259" s="5" t="s">
        <v>6318</v>
      </c>
      <c r="C10259" s="6" t="s">
        <v>1466</v>
      </c>
    </row>
    <row r="10260">
      <c r="A10260" s="9">
        <f t="shared" si="1"/>
        <v>7218</v>
      </c>
      <c r="B10260" s="5" t="s">
        <v>6318</v>
      </c>
      <c r="C10260" s="6" t="s">
        <v>23628</v>
      </c>
    </row>
    <row r="10261">
      <c r="A10261" s="9">
        <f t="shared" si="1"/>
        <v>7219</v>
      </c>
      <c r="B10261" s="5" t="s">
        <v>6319</v>
      </c>
      <c r="C10261" s="6" t="s">
        <v>1376</v>
      </c>
    </row>
    <row r="10262">
      <c r="A10262" s="9">
        <f t="shared" si="1"/>
        <v>7219</v>
      </c>
      <c r="B10262" s="5" t="s">
        <v>6319</v>
      </c>
      <c r="C10262" s="6" t="s">
        <v>23628</v>
      </c>
    </row>
    <row r="10263">
      <c r="A10263" s="9">
        <f t="shared" si="1"/>
        <v>7220</v>
      </c>
      <c r="B10263" s="5" t="s">
        <v>6320</v>
      </c>
      <c r="C10263" s="6" t="s">
        <v>1466</v>
      </c>
    </row>
    <row r="10264">
      <c r="A10264" s="9">
        <f t="shared" si="1"/>
        <v>7220</v>
      </c>
      <c r="B10264" s="5" t="s">
        <v>6320</v>
      </c>
      <c r="C10264" s="6" t="s">
        <v>23628</v>
      </c>
    </row>
    <row r="10265">
      <c r="A10265" s="9">
        <f t="shared" si="1"/>
        <v>7221</v>
      </c>
      <c r="B10265" s="5" t="s">
        <v>6321</v>
      </c>
      <c r="C10265" s="6" t="s">
        <v>34</v>
      </c>
    </row>
    <row r="10266">
      <c r="A10266" s="9">
        <f t="shared" si="1"/>
        <v>7221</v>
      </c>
      <c r="B10266" s="5" t="s">
        <v>6321</v>
      </c>
      <c r="C10266" s="6" t="s">
        <v>23628</v>
      </c>
    </row>
    <row r="10267">
      <c r="A10267" s="9">
        <f t="shared" si="1"/>
        <v>7222</v>
      </c>
      <c r="B10267" s="5" t="s">
        <v>6322</v>
      </c>
      <c r="C10267" s="6" t="s">
        <v>1856</v>
      </c>
    </row>
    <row r="10268">
      <c r="A10268" s="9">
        <f t="shared" si="1"/>
        <v>7223</v>
      </c>
      <c r="B10268" s="5" t="s">
        <v>6323</v>
      </c>
      <c r="C10268" s="6" t="s">
        <v>1466</v>
      </c>
    </row>
    <row r="10269">
      <c r="A10269" s="9">
        <f t="shared" si="1"/>
        <v>7223</v>
      </c>
      <c r="B10269" s="5" t="s">
        <v>6323</v>
      </c>
      <c r="C10269" s="6" t="s">
        <v>23628</v>
      </c>
    </row>
    <row r="10270">
      <c r="A10270" s="9">
        <f t="shared" si="1"/>
        <v>7224</v>
      </c>
      <c r="B10270" s="5" t="s">
        <v>6324</v>
      </c>
      <c r="C10270" s="6" t="s">
        <v>1450</v>
      </c>
    </row>
    <row r="10271">
      <c r="A10271" s="9">
        <f t="shared" si="1"/>
        <v>7224</v>
      </c>
      <c r="B10271" s="5" t="s">
        <v>6324</v>
      </c>
      <c r="C10271" s="6" t="s">
        <v>23628</v>
      </c>
    </row>
    <row r="10272">
      <c r="A10272" s="9">
        <f t="shared" si="1"/>
        <v>7225</v>
      </c>
      <c r="B10272" s="5" t="s">
        <v>6325</v>
      </c>
      <c r="C10272" s="6" t="s">
        <v>1450</v>
      </c>
    </row>
    <row r="10273">
      <c r="A10273" s="9">
        <f t="shared" si="1"/>
        <v>7225</v>
      </c>
      <c r="B10273" s="5" t="s">
        <v>6325</v>
      </c>
      <c r="C10273" s="6" t="s">
        <v>23628</v>
      </c>
    </row>
    <row r="10274">
      <c r="A10274" s="9">
        <f t="shared" si="1"/>
        <v>7226</v>
      </c>
      <c r="B10274" s="5" t="s">
        <v>6326</v>
      </c>
      <c r="C10274" s="6" t="s">
        <v>1466</v>
      </c>
    </row>
    <row r="10275">
      <c r="A10275" s="9">
        <f t="shared" si="1"/>
        <v>7226</v>
      </c>
      <c r="B10275" s="5" t="s">
        <v>6326</v>
      </c>
      <c r="C10275" s="6" t="s">
        <v>23628</v>
      </c>
    </row>
    <row r="10276">
      <c r="A10276" s="9">
        <f t="shared" si="1"/>
        <v>7227</v>
      </c>
      <c r="B10276" s="5" t="s">
        <v>6327</v>
      </c>
      <c r="C10276" s="6" t="s">
        <v>1466</v>
      </c>
    </row>
    <row r="10277">
      <c r="A10277" s="9">
        <f t="shared" si="1"/>
        <v>7227</v>
      </c>
      <c r="B10277" s="5" t="s">
        <v>6327</v>
      </c>
      <c r="C10277" s="6" t="s">
        <v>23628</v>
      </c>
    </row>
    <row r="10278">
      <c r="A10278" s="9">
        <f t="shared" si="1"/>
        <v>7228</v>
      </c>
      <c r="B10278" s="8" t="s">
        <v>6328</v>
      </c>
      <c r="C10278" s="6" t="s">
        <v>405</v>
      </c>
    </row>
    <row r="10279">
      <c r="A10279" s="9">
        <f t="shared" si="1"/>
        <v>7228</v>
      </c>
      <c r="B10279" s="8" t="s">
        <v>6328</v>
      </c>
      <c r="C10279" s="6" t="s">
        <v>23637</v>
      </c>
    </row>
    <row r="10280">
      <c r="A10280" s="9">
        <f t="shared" si="1"/>
        <v>7229</v>
      </c>
      <c r="B10280" s="5" t="s">
        <v>6329</v>
      </c>
      <c r="C10280" s="6" t="s">
        <v>326</v>
      </c>
    </row>
    <row r="10281">
      <c r="A10281" s="9">
        <f t="shared" si="1"/>
        <v>7229</v>
      </c>
      <c r="B10281" s="5" t="s">
        <v>6329</v>
      </c>
      <c r="C10281" s="6" t="s">
        <v>23637</v>
      </c>
    </row>
    <row r="10282">
      <c r="A10282" s="9">
        <f t="shared" si="1"/>
        <v>7230</v>
      </c>
      <c r="B10282" s="8" t="s">
        <v>6330</v>
      </c>
      <c r="C10282" s="6" t="s">
        <v>132</v>
      </c>
    </row>
    <row r="10283">
      <c r="A10283" s="9">
        <f t="shared" si="1"/>
        <v>7230</v>
      </c>
      <c r="B10283" s="8" t="s">
        <v>6330</v>
      </c>
      <c r="C10283" s="6" t="s">
        <v>23637</v>
      </c>
    </row>
    <row r="10284">
      <c r="A10284" s="9">
        <f t="shared" si="1"/>
        <v>7231</v>
      </c>
      <c r="B10284" s="8" t="s">
        <v>6331</v>
      </c>
      <c r="C10284" s="9" t="s">
        <v>555</v>
      </c>
    </row>
    <row r="10285">
      <c r="A10285" s="9">
        <f t="shared" si="1"/>
        <v>7232</v>
      </c>
      <c r="B10285" s="8" t="s">
        <v>6332</v>
      </c>
      <c r="C10285" s="9" t="s">
        <v>1169</v>
      </c>
    </row>
    <row r="10286">
      <c r="A10286" s="9">
        <f t="shared" si="1"/>
        <v>7233</v>
      </c>
      <c r="B10286" s="5" t="s">
        <v>6333</v>
      </c>
      <c r="C10286" s="6" t="s">
        <v>393</v>
      </c>
    </row>
    <row r="10287">
      <c r="A10287" s="9">
        <f t="shared" si="1"/>
        <v>7234</v>
      </c>
      <c r="B10287" s="8" t="s">
        <v>6334</v>
      </c>
      <c r="C10287" s="9" t="s">
        <v>1548</v>
      </c>
    </row>
    <row r="10288">
      <c r="A10288" s="9">
        <f t="shared" si="1"/>
        <v>7235</v>
      </c>
      <c r="B10288" s="8" t="s">
        <v>6335</v>
      </c>
      <c r="C10288" s="9" t="s">
        <v>722</v>
      </c>
    </row>
    <row r="10289">
      <c r="A10289" s="9">
        <f t="shared" si="1"/>
        <v>7236</v>
      </c>
      <c r="B10289" s="8" t="s">
        <v>6336</v>
      </c>
      <c r="C10289" s="9" t="s">
        <v>874</v>
      </c>
    </row>
    <row r="10290">
      <c r="A10290" s="9">
        <f t="shared" si="1"/>
        <v>7237</v>
      </c>
      <c r="B10290" s="8" t="s">
        <v>6337</v>
      </c>
      <c r="C10290" s="9" t="s">
        <v>874</v>
      </c>
    </row>
    <row r="10291">
      <c r="A10291" s="9">
        <f t="shared" si="1"/>
        <v>7238</v>
      </c>
      <c r="B10291" s="8" t="s">
        <v>6338</v>
      </c>
      <c r="C10291" s="9" t="s">
        <v>1548</v>
      </c>
    </row>
    <row r="10292">
      <c r="A10292" s="9">
        <f t="shared" si="1"/>
        <v>7239</v>
      </c>
      <c r="B10292" s="8" t="s">
        <v>6339</v>
      </c>
      <c r="C10292" s="9" t="s">
        <v>280</v>
      </c>
    </row>
    <row r="10293">
      <c r="A10293" s="9">
        <f t="shared" si="1"/>
        <v>7240</v>
      </c>
      <c r="B10293" s="5" t="s">
        <v>6340</v>
      </c>
      <c r="C10293" s="6" t="s">
        <v>437</v>
      </c>
    </row>
    <row r="10294">
      <c r="A10294" s="9">
        <f t="shared" si="1"/>
        <v>7241</v>
      </c>
      <c r="B10294" s="5" t="s">
        <v>6341</v>
      </c>
      <c r="C10294" s="6" t="s">
        <v>1007</v>
      </c>
    </row>
    <row r="10295">
      <c r="A10295" s="9">
        <f t="shared" si="1"/>
        <v>7242</v>
      </c>
      <c r="B10295" s="8" t="s">
        <v>6342</v>
      </c>
      <c r="C10295" s="9" t="s">
        <v>177</v>
      </c>
    </row>
    <row r="10296">
      <c r="A10296" s="9">
        <f t="shared" si="1"/>
        <v>7243</v>
      </c>
      <c r="B10296" s="5" t="s">
        <v>6343</v>
      </c>
      <c r="C10296" s="6" t="s">
        <v>1548</v>
      </c>
    </row>
    <row r="10297">
      <c r="A10297" s="9">
        <f t="shared" si="1"/>
        <v>7244</v>
      </c>
      <c r="B10297" s="5" t="s">
        <v>6344</v>
      </c>
      <c r="C10297" s="6" t="s">
        <v>681</v>
      </c>
    </row>
    <row r="10298">
      <c r="A10298" s="9">
        <f t="shared" si="1"/>
        <v>7245</v>
      </c>
      <c r="B10298" s="8" t="s">
        <v>6345</v>
      </c>
      <c r="C10298" s="9" t="s">
        <v>1548</v>
      </c>
    </row>
    <row r="10299">
      <c r="A10299" s="9">
        <f t="shared" si="1"/>
        <v>7246</v>
      </c>
      <c r="B10299" s="8" t="s">
        <v>6346</v>
      </c>
      <c r="C10299" s="9" t="s">
        <v>1548</v>
      </c>
    </row>
    <row r="10300">
      <c r="A10300" s="9">
        <f t="shared" si="1"/>
        <v>7247</v>
      </c>
      <c r="B10300" s="5" t="s">
        <v>6347</v>
      </c>
      <c r="C10300" s="6" t="s">
        <v>362</v>
      </c>
    </row>
    <row r="10301">
      <c r="A10301" s="9">
        <f t="shared" si="1"/>
        <v>7248</v>
      </c>
      <c r="B10301" s="8" t="s">
        <v>6348</v>
      </c>
      <c r="C10301" s="9" t="s">
        <v>1548</v>
      </c>
    </row>
    <row r="10302">
      <c r="A10302" s="9">
        <f t="shared" si="1"/>
        <v>7249</v>
      </c>
      <c r="B10302" s="8" t="s">
        <v>6349</v>
      </c>
      <c r="C10302" s="9" t="s">
        <v>502</v>
      </c>
    </row>
    <row r="10303">
      <c r="A10303" s="9">
        <f t="shared" si="1"/>
        <v>7250</v>
      </c>
      <c r="B10303" s="5" t="s">
        <v>6350</v>
      </c>
      <c r="C10303" s="6" t="s">
        <v>393</v>
      </c>
    </row>
    <row r="10304">
      <c r="A10304" s="9">
        <f t="shared" si="1"/>
        <v>7251</v>
      </c>
      <c r="B10304" s="8" t="s">
        <v>6351</v>
      </c>
      <c r="C10304" s="9" t="s">
        <v>502</v>
      </c>
    </row>
    <row r="10305">
      <c r="A10305" s="9">
        <f t="shared" si="1"/>
        <v>7252</v>
      </c>
      <c r="B10305" s="8" t="s">
        <v>6352</v>
      </c>
      <c r="C10305" s="9" t="s">
        <v>502</v>
      </c>
    </row>
    <row r="10306">
      <c r="A10306" s="9">
        <f t="shared" si="1"/>
        <v>7253</v>
      </c>
      <c r="B10306" s="5" t="s">
        <v>6353</v>
      </c>
      <c r="C10306" s="6" t="s">
        <v>1369</v>
      </c>
    </row>
    <row r="10307">
      <c r="A10307" s="9">
        <f t="shared" si="1"/>
        <v>7253</v>
      </c>
      <c r="B10307" s="5" t="s">
        <v>6353</v>
      </c>
      <c r="C10307" s="6" t="s">
        <v>1221</v>
      </c>
    </row>
    <row r="10308">
      <c r="A10308" s="9">
        <f t="shared" si="1"/>
        <v>7254</v>
      </c>
      <c r="B10308" s="25" t="s">
        <v>24755</v>
      </c>
      <c r="C10308" s="26" t="s">
        <v>23632</v>
      </c>
    </row>
    <row r="10309">
      <c r="A10309" s="9">
        <f t="shared" si="1"/>
        <v>7254</v>
      </c>
      <c r="B10309" s="27" t="s">
        <v>24755</v>
      </c>
      <c r="C10309" s="28" t="s">
        <v>23633</v>
      </c>
    </row>
    <row r="10310">
      <c r="A10310" s="9">
        <f t="shared" si="1"/>
        <v>7255</v>
      </c>
      <c r="B10310" s="25" t="s">
        <v>24756</v>
      </c>
      <c r="C10310" s="26" t="s">
        <v>23632</v>
      </c>
    </row>
    <row r="10311">
      <c r="A10311" s="9">
        <f t="shared" si="1"/>
        <v>7255</v>
      </c>
      <c r="B10311" s="27" t="s">
        <v>24756</v>
      </c>
      <c r="C10311" s="28" t="s">
        <v>23633</v>
      </c>
    </row>
    <row r="10312">
      <c r="A10312" s="9">
        <f t="shared" si="1"/>
        <v>7256</v>
      </c>
      <c r="B10312" s="25" t="s">
        <v>24757</v>
      </c>
      <c r="C10312" s="26" t="s">
        <v>23632</v>
      </c>
    </row>
    <row r="10313">
      <c r="A10313" s="9">
        <f t="shared" si="1"/>
        <v>7256</v>
      </c>
      <c r="B10313" s="27" t="s">
        <v>24757</v>
      </c>
      <c r="C10313" s="28" t="s">
        <v>23633</v>
      </c>
    </row>
    <row r="10314">
      <c r="A10314" s="9">
        <f t="shared" si="1"/>
        <v>7257</v>
      </c>
      <c r="B10314" s="25" t="s">
        <v>24758</v>
      </c>
      <c r="C10314" s="26" t="s">
        <v>23632</v>
      </c>
    </row>
    <row r="10315">
      <c r="A10315" s="9">
        <f t="shared" si="1"/>
        <v>7257</v>
      </c>
      <c r="B10315" s="27" t="s">
        <v>24758</v>
      </c>
      <c r="C10315" s="28" t="s">
        <v>23633</v>
      </c>
    </row>
    <row r="10316">
      <c r="A10316" s="9">
        <f t="shared" si="1"/>
        <v>7258</v>
      </c>
      <c r="B10316" s="25" t="s">
        <v>24759</v>
      </c>
      <c r="C10316" s="26" t="s">
        <v>23632</v>
      </c>
    </row>
    <row r="10317">
      <c r="A10317" s="9">
        <f t="shared" si="1"/>
        <v>7258</v>
      </c>
      <c r="B10317" s="27" t="s">
        <v>24759</v>
      </c>
      <c r="C10317" s="28" t="s">
        <v>23633</v>
      </c>
    </row>
    <row r="10318">
      <c r="A10318" s="9">
        <f t="shared" si="1"/>
        <v>7259</v>
      </c>
      <c r="B10318" s="25" t="s">
        <v>24760</v>
      </c>
      <c r="C10318" s="26" t="s">
        <v>23632</v>
      </c>
    </row>
    <row r="10319">
      <c r="A10319" s="9">
        <f t="shared" si="1"/>
        <v>7259</v>
      </c>
      <c r="B10319" s="27" t="s">
        <v>24760</v>
      </c>
      <c r="C10319" s="28" t="s">
        <v>23633</v>
      </c>
    </row>
    <row r="10320">
      <c r="A10320" s="9">
        <f t="shared" si="1"/>
        <v>7260</v>
      </c>
      <c r="B10320" s="26" t="s">
        <v>24761</v>
      </c>
      <c r="C10320" s="26" t="s">
        <v>23632</v>
      </c>
    </row>
    <row r="10321">
      <c r="A10321" s="9">
        <f t="shared" si="1"/>
        <v>7260</v>
      </c>
      <c r="B10321" s="40" t="s">
        <v>24761</v>
      </c>
      <c r="C10321" s="28" t="s">
        <v>23633</v>
      </c>
    </row>
    <row r="10322">
      <c r="A10322" s="9">
        <f t="shared" si="1"/>
        <v>7261</v>
      </c>
      <c r="B10322" s="25" t="s">
        <v>24762</v>
      </c>
      <c r="C10322" s="26" t="s">
        <v>23632</v>
      </c>
    </row>
    <row r="10323">
      <c r="A10323" s="9">
        <f t="shared" si="1"/>
        <v>7261</v>
      </c>
      <c r="B10323" s="27" t="s">
        <v>24762</v>
      </c>
      <c r="C10323" s="28" t="s">
        <v>23633</v>
      </c>
    </row>
    <row r="10324">
      <c r="A10324" s="9">
        <f t="shared" si="1"/>
        <v>7262</v>
      </c>
      <c r="B10324" s="25" t="s">
        <v>24763</v>
      </c>
      <c r="C10324" s="26" t="s">
        <v>23632</v>
      </c>
    </row>
    <row r="10325">
      <c r="A10325" s="9">
        <f t="shared" si="1"/>
        <v>7262</v>
      </c>
      <c r="B10325" s="27" t="s">
        <v>24763</v>
      </c>
      <c r="C10325" s="28" t="s">
        <v>23633</v>
      </c>
    </row>
    <row r="10326">
      <c r="A10326" s="9">
        <f t="shared" si="1"/>
        <v>7263</v>
      </c>
      <c r="B10326" s="25" t="s">
        <v>24764</v>
      </c>
      <c r="C10326" s="26" t="s">
        <v>23632</v>
      </c>
    </row>
    <row r="10327">
      <c r="A10327" s="9">
        <f t="shared" si="1"/>
        <v>7263</v>
      </c>
      <c r="B10327" s="27" t="s">
        <v>24764</v>
      </c>
      <c r="C10327" s="28" t="s">
        <v>23633</v>
      </c>
    </row>
    <row r="10328">
      <c r="A10328" s="9">
        <f t="shared" si="1"/>
        <v>7264</v>
      </c>
      <c r="B10328" s="25" t="s">
        <v>24765</v>
      </c>
      <c r="C10328" s="26" t="s">
        <v>23632</v>
      </c>
    </row>
    <row r="10329">
      <c r="A10329" s="9">
        <f t="shared" si="1"/>
        <v>7264</v>
      </c>
      <c r="B10329" s="27" t="s">
        <v>24765</v>
      </c>
      <c r="C10329" s="28" t="s">
        <v>23633</v>
      </c>
    </row>
    <row r="10330">
      <c r="A10330" s="9">
        <f t="shared" si="1"/>
        <v>7265</v>
      </c>
      <c r="B10330" s="5" t="s">
        <v>6354</v>
      </c>
      <c r="C10330" s="6" t="s">
        <v>346</v>
      </c>
    </row>
    <row r="10331">
      <c r="A10331" s="9">
        <f t="shared" si="1"/>
        <v>7265</v>
      </c>
      <c r="B10331" s="5" t="s">
        <v>6354</v>
      </c>
      <c r="C10331" s="6" t="s">
        <v>23628</v>
      </c>
    </row>
    <row r="10332">
      <c r="A10332" s="9">
        <f t="shared" si="1"/>
        <v>7266</v>
      </c>
      <c r="B10332" s="5" t="s">
        <v>6355</v>
      </c>
      <c r="C10332" s="6" t="s">
        <v>683</v>
      </c>
    </row>
    <row r="10333">
      <c r="A10333" s="9">
        <f t="shared" si="1"/>
        <v>7266</v>
      </c>
      <c r="B10333" s="37" t="s">
        <v>6355</v>
      </c>
      <c r="C10333" s="28" t="s">
        <v>23633</v>
      </c>
    </row>
    <row r="10334">
      <c r="A10334" s="9">
        <f t="shared" si="1"/>
        <v>7267</v>
      </c>
      <c r="B10334" s="5" t="s">
        <v>6356</v>
      </c>
      <c r="C10334" s="6" t="s">
        <v>346</v>
      </c>
    </row>
    <row r="10335">
      <c r="A10335" s="9">
        <f t="shared" si="1"/>
        <v>7267</v>
      </c>
      <c r="B10335" s="5" t="s">
        <v>6356</v>
      </c>
      <c r="C10335" s="6" t="s">
        <v>23628</v>
      </c>
    </row>
    <row r="10336">
      <c r="A10336" s="9">
        <f t="shared" si="1"/>
        <v>7268</v>
      </c>
      <c r="B10336" s="16" t="s">
        <v>6357</v>
      </c>
      <c r="C10336" s="6" t="s">
        <v>1235</v>
      </c>
    </row>
    <row r="10337">
      <c r="A10337" s="9">
        <f t="shared" si="1"/>
        <v>7269</v>
      </c>
      <c r="B10337" s="5" t="s">
        <v>6358</v>
      </c>
      <c r="C10337" s="6" t="s">
        <v>1040</v>
      </c>
    </row>
    <row r="10338">
      <c r="A10338" s="9">
        <f t="shared" si="1"/>
        <v>7270</v>
      </c>
      <c r="B10338" s="8" t="s">
        <v>6359</v>
      </c>
      <c r="C10338" s="9" t="s">
        <v>1548</v>
      </c>
    </row>
    <row r="10339">
      <c r="A10339" s="9">
        <f t="shared" si="1"/>
        <v>7271</v>
      </c>
      <c r="B10339" s="5" t="s">
        <v>6360</v>
      </c>
      <c r="C10339" s="6" t="s">
        <v>555</v>
      </c>
    </row>
    <row r="10340">
      <c r="A10340" s="9">
        <f t="shared" si="1"/>
        <v>7272</v>
      </c>
      <c r="B10340" s="8" t="s">
        <v>6361</v>
      </c>
      <c r="C10340" s="9" t="s">
        <v>1548</v>
      </c>
    </row>
    <row r="10341">
      <c r="A10341" s="9">
        <f t="shared" si="1"/>
        <v>7273</v>
      </c>
      <c r="B10341" s="5" t="s">
        <v>6362</v>
      </c>
      <c r="C10341" s="6" t="s">
        <v>393</v>
      </c>
    </row>
    <row r="10342">
      <c r="A10342" s="9">
        <f t="shared" si="1"/>
        <v>7274</v>
      </c>
      <c r="B10342" s="5" t="s">
        <v>6363</v>
      </c>
      <c r="C10342" s="6" t="s">
        <v>346</v>
      </c>
    </row>
    <row r="10343">
      <c r="A10343" s="9">
        <f t="shared" si="1"/>
        <v>7274</v>
      </c>
      <c r="B10343" s="5" t="s">
        <v>6363</v>
      </c>
      <c r="C10343" s="6" t="s">
        <v>23628</v>
      </c>
    </row>
    <row r="10344">
      <c r="A10344" s="9">
        <f t="shared" si="1"/>
        <v>7275</v>
      </c>
      <c r="B10344" s="5" t="s">
        <v>6364</v>
      </c>
      <c r="C10344" s="6" t="s">
        <v>346</v>
      </c>
    </row>
    <row r="10345">
      <c r="A10345" s="9">
        <f t="shared" si="1"/>
        <v>7275</v>
      </c>
      <c r="B10345" s="5" t="s">
        <v>6364</v>
      </c>
      <c r="C10345" s="6" t="s">
        <v>23628</v>
      </c>
    </row>
    <row r="10346">
      <c r="A10346" s="9">
        <f t="shared" si="1"/>
        <v>7276</v>
      </c>
      <c r="B10346" s="5" t="s">
        <v>6365</v>
      </c>
      <c r="C10346" s="6" t="s">
        <v>346</v>
      </c>
    </row>
    <row r="10347">
      <c r="A10347" s="9">
        <f t="shared" si="1"/>
        <v>7276</v>
      </c>
      <c r="B10347" s="5" t="s">
        <v>6365</v>
      </c>
      <c r="C10347" s="6" t="s">
        <v>23628</v>
      </c>
    </row>
    <row r="10348">
      <c r="A10348" s="9">
        <f t="shared" si="1"/>
        <v>7277</v>
      </c>
      <c r="B10348" s="5" t="s">
        <v>6366</v>
      </c>
      <c r="C10348" s="6" t="s">
        <v>346</v>
      </c>
    </row>
    <row r="10349">
      <c r="A10349" s="9">
        <f t="shared" si="1"/>
        <v>7277</v>
      </c>
      <c r="B10349" s="5" t="s">
        <v>6366</v>
      </c>
      <c r="C10349" s="6" t="s">
        <v>23628</v>
      </c>
    </row>
    <row r="10350">
      <c r="A10350" s="9">
        <f t="shared" si="1"/>
        <v>7278</v>
      </c>
      <c r="B10350" s="25" t="s">
        <v>24766</v>
      </c>
      <c r="C10350" s="26" t="s">
        <v>23653</v>
      </c>
    </row>
    <row r="10351">
      <c r="A10351" s="9">
        <f t="shared" si="1"/>
        <v>7278</v>
      </c>
      <c r="B10351" s="25" t="s">
        <v>24766</v>
      </c>
      <c r="C10351" s="26" t="s">
        <v>655</v>
      </c>
    </row>
    <row r="10352">
      <c r="A10352" s="9">
        <f t="shared" si="1"/>
        <v>7278</v>
      </c>
      <c r="B10352" s="27" t="s">
        <v>24766</v>
      </c>
      <c r="C10352" s="28" t="s">
        <v>23633</v>
      </c>
    </row>
    <row r="10353">
      <c r="A10353" s="9">
        <f t="shared" si="1"/>
        <v>7279</v>
      </c>
      <c r="B10353" s="8" t="s">
        <v>6367</v>
      </c>
      <c r="C10353" s="9" t="s">
        <v>60</v>
      </c>
    </row>
    <row r="10354">
      <c r="A10354" s="9">
        <f t="shared" si="1"/>
        <v>7279</v>
      </c>
      <c r="B10354" s="8" t="s">
        <v>6367</v>
      </c>
      <c r="C10354" s="9" t="s">
        <v>142</v>
      </c>
    </row>
    <row r="10355">
      <c r="A10355" s="9">
        <f t="shared" si="1"/>
        <v>7280</v>
      </c>
      <c r="B10355" s="5" t="s">
        <v>6368</v>
      </c>
      <c r="C10355" s="6" t="s">
        <v>74</v>
      </c>
    </row>
    <row r="10356">
      <c r="A10356" s="9">
        <f t="shared" si="1"/>
        <v>7281</v>
      </c>
      <c r="B10356" s="8" t="s">
        <v>6369</v>
      </c>
      <c r="C10356" s="9" t="s">
        <v>72</v>
      </c>
    </row>
    <row r="10357">
      <c r="A10357" s="9">
        <f t="shared" si="1"/>
        <v>7282</v>
      </c>
      <c r="B10357" s="5" t="s">
        <v>6370</v>
      </c>
      <c r="C10357" s="6" t="s">
        <v>731</v>
      </c>
    </row>
    <row r="10358">
      <c r="A10358" s="9">
        <f t="shared" si="1"/>
        <v>7283</v>
      </c>
      <c r="B10358" s="5" t="s">
        <v>6371</v>
      </c>
      <c r="C10358" s="6" t="s">
        <v>731</v>
      </c>
    </row>
    <row r="10359">
      <c r="A10359" s="9">
        <f t="shared" si="1"/>
        <v>7284</v>
      </c>
      <c r="B10359" s="8" t="s">
        <v>6372</v>
      </c>
      <c r="C10359" s="9" t="s">
        <v>835</v>
      </c>
    </row>
    <row r="10360">
      <c r="A10360" s="9">
        <f t="shared" si="1"/>
        <v>7285</v>
      </c>
      <c r="B10360" s="8" t="s">
        <v>6373</v>
      </c>
      <c r="C10360" s="9" t="s">
        <v>815</v>
      </c>
    </row>
    <row r="10361">
      <c r="A10361" s="9">
        <f t="shared" si="1"/>
        <v>7286</v>
      </c>
      <c r="B10361" s="25" t="s">
        <v>24767</v>
      </c>
      <c r="C10361" s="26" t="s">
        <v>23845</v>
      </c>
    </row>
    <row r="10362">
      <c r="A10362" s="9">
        <f t="shared" si="1"/>
        <v>7287</v>
      </c>
      <c r="B10362" s="5" t="s">
        <v>6374</v>
      </c>
      <c r="C10362" s="6" t="s">
        <v>467</v>
      </c>
    </row>
    <row r="10363">
      <c r="A10363" s="9">
        <f t="shared" si="1"/>
        <v>7287</v>
      </c>
      <c r="B10363" s="5" t="s">
        <v>6374</v>
      </c>
      <c r="C10363" s="6" t="s">
        <v>23628</v>
      </c>
    </row>
    <row r="10364">
      <c r="A10364" s="9">
        <f t="shared" si="1"/>
        <v>7288</v>
      </c>
      <c r="B10364" s="25" t="s">
        <v>24768</v>
      </c>
      <c r="C10364" s="26" t="s">
        <v>23630</v>
      </c>
    </row>
    <row r="10365">
      <c r="A10365" s="9">
        <f t="shared" si="1"/>
        <v>7289</v>
      </c>
      <c r="B10365" s="25" t="s">
        <v>24769</v>
      </c>
      <c r="C10365" s="26" t="s">
        <v>23761</v>
      </c>
    </row>
    <row r="10366">
      <c r="A10366" s="9">
        <f t="shared" si="1"/>
        <v>7290</v>
      </c>
      <c r="B10366" s="25" t="s">
        <v>24770</v>
      </c>
      <c r="C10366" s="26" t="s">
        <v>23845</v>
      </c>
    </row>
    <row r="10367">
      <c r="A10367" s="9">
        <f t="shared" si="1"/>
        <v>7291</v>
      </c>
      <c r="B10367" s="16" t="s">
        <v>6375</v>
      </c>
      <c r="C10367" s="6" t="s">
        <v>1235</v>
      </c>
    </row>
    <row r="10368">
      <c r="A10368" s="9">
        <f t="shared" si="1"/>
        <v>7292</v>
      </c>
      <c r="B10368" s="8" t="s">
        <v>6376</v>
      </c>
      <c r="C10368" s="9" t="s">
        <v>614</v>
      </c>
    </row>
    <row r="10369">
      <c r="A10369" s="9">
        <f t="shared" si="1"/>
        <v>7293</v>
      </c>
      <c r="B10369" s="5" t="s">
        <v>6377</v>
      </c>
      <c r="C10369" s="6" t="s">
        <v>1040</v>
      </c>
    </row>
    <row r="10370">
      <c r="A10370" s="9">
        <f t="shared" si="1"/>
        <v>7294</v>
      </c>
      <c r="B10370" s="5" t="s">
        <v>6378</v>
      </c>
      <c r="C10370" s="6" t="s">
        <v>1120</v>
      </c>
    </row>
    <row r="10371">
      <c r="A10371" s="9">
        <f t="shared" si="1"/>
        <v>7295</v>
      </c>
      <c r="B10371" s="25" t="s">
        <v>24771</v>
      </c>
      <c r="C10371" s="26" t="s">
        <v>23761</v>
      </c>
    </row>
    <row r="10372">
      <c r="A10372" s="9">
        <f t="shared" si="1"/>
        <v>7296</v>
      </c>
      <c r="B10372" s="5" t="s">
        <v>6379</v>
      </c>
      <c r="C10372" s="6" t="s">
        <v>1007</v>
      </c>
    </row>
    <row r="10373">
      <c r="A10373" s="9">
        <f t="shared" si="1"/>
        <v>7297</v>
      </c>
      <c r="B10373" s="5" t="s">
        <v>6380</v>
      </c>
      <c r="C10373" s="6" t="s">
        <v>467</v>
      </c>
    </row>
    <row r="10374">
      <c r="A10374" s="9">
        <f t="shared" si="1"/>
        <v>7297</v>
      </c>
      <c r="B10374" s="5" t="s">
        <v>6380</v>
      </c>
      <c r="C10374" s="6" t="s">
        <v>23628</v>
      </c>
    </row>
    <row r="10375">
      <c r="A10375" s="9">
        <f t="shared" si="1"/>
        <v>7298</v>
      </c>
      <c r="B10375" s="25" t="s">
        <v>24772</v>
      </c>
      <c r="C10375" s="26" t="s">
        <v>12983</v>
      </c>
    </row>
    <row r="10376">
      <c r="A10376" s="9">
        <f t="shared" si="1"/>
        <v>7299</v>
      </c>
      <c r="B10376" s="8" t="s">
        <v>6381</v>
      </c>
      <c r="C10376" s="9" t="s">
        <v>65</v>
      </c>
    </row>
    <row r="10377">
      <c r="A10377" s="9">
        <f t="shared" si="1"/>
        <v>7300</v>
      </c>
      <c r="B10377" s="8" t="s">
        <v>6382</v>
      </c>
      <c r="C10377" s="9" t="s">
        <v>815</v>
      </c>
    </row>
    <row r="10378">
      <c r="A10378" s="9">
        <f t="shared" si="1"/>
        <v>7301</v>
      </c>
      <c r="B10378" s="8" t="s">
        <v>6383</v>
      </c>
      <c r="C10378" s="9" t="s">
        <v>722</v>
      </c>
    </row>
    <row r="10379">
      <c r="A10379" s="9">
        <f t="shared" si="1"/>
        <v>7302</v>
      </c>
      <c r="B10379" s="5" t="s">
        <v>6384</v>
      </c>
      <c r="C10379" s="6" t="s">
        <v>6</v>
      </c>
    </row>
    <row r="10380">
      <c r="A10380" s="9">
        <f t="shared" si="1"/>
        <v>7303</v>
      </c>
      <c r="B10380" s="8" t="s">
        <v>6385</v>
      </c>
      <c r="C10380" s="9" t="s">
        <v>188</v>
      </c>
    </row>
    <row r="10381">
      <c r="A10381" s="9">
        <f t="shared" si="1"/>
        <v>7304</v>
      </c>
      <c r="B10381" s="5" t="s">
        <v>6386</v>
      </c>
      <c r="C10381" s="6" t="s">
        <v>479</v>
      </c>
    </row>
    <row r="10382">
      <c r="A10382" s="9">
        <f t="shared" si="1"/>
        <v>7305</v>
      </c>
      <c r="B10382" s="5" t="s">
        <v>6387</v>
      </c>
      <c r="C10382" s="6" t="s">
        <v>426</v>
      </c>
    </row>
    <row r="10383">
      <c r="A10383" s="9">
        <f t="shared" si="1"/>
        <v>7306</v>
      </c>
      <c r="B10383" s="25" t="s">
        <v>24773</v>
      </c>
      <c r="C10383" s="26" t="s">
        <v>23630</v>
      </c>
    </row>
    <row r="10384">
      <c r="A10384" s="9">
        <f t="shared" si="1"/>
        <v>7307</v>
      </c>
      <c r="B10384" s="25" t="s">
        <v>24774</v>
      </c>
      <c r="C10384" s="26" t="s">
        <v>23761</v>
      </c>
    </row>
    <row r="10385">
      <c r="A10385" s="9">
        <f t="shared" si="1"/>
        <v>7308</v>
      </c>
      <c r="B10385" s="5" t="s">
        <v>6388</v>
      </c>
      <c r="C10385" s="6" t="s">
        <v>731</v>
      </c>
    </row>
    <row r="10386">
      <c r="A10386" s="9">
        <f t="shared" si="1"/>
        <v>7309</v>
      </c>
      <c r="B10386" s="5" t="s">
        <v>6389</v>
      </c>
      <c r="C10386" s="6" t="s">
        <v>731</v>
      </c>
    </row>
    <row r="10387">
      <c r="A10387" s="9">
        <f t="shared" si="1"/>
        <v>7310</v>
      </c>
      <c r="B10387" s="5" t="s">
        <v>6390</v>
      </c>
      <c r="C10387" s="6" t="s">
        <v>80</v>
      </c>
    </row>
    <row r="10388">
      <c r="A10388" s="9">
        <f t="shared" si="1"/>
        <v>7311</v>
      </c>
      <c r="B10388" s="5" t="s">
        <v>6391</v>
      </c>
      <c r="C10388" s="6" t="s">
        <v>27</v>
      </c>
    </row>
    <row r="10389">
      <c r="A10389" s="9">
        <f t="shared" si="1"/>
        <v>7312</v>
      </c>
      <c r="B10389" s="5" t="s">
        <v>6392</v>
      </c>
      <c r="C10389" s="6" t="s">
        <v>95</v>
      </c>
    </row>
    <row r="10390">
      <c r="A10390" s="9">
        <f t="shared" si="1"/>
        <v>7313</v>
      </c>
      <c r="B10390" s="8" t="s">
        <v>6393</v>
      </c>
      <c r="C10390" s="9" t="s">
        <v>121</v>
      </c>
    </row>
    <row r="10391">
      <c r="A10391" s="9">
        <f t="shared" si="1"/>
        <v>7314</v>
      </c>
      <c r="B10391" s="5" t="s">
        <v>6394</v>
      </c>
      <c r="C10391" s="6" t="s">
        <v>97</v>
      </c>
    </row>
    <row r="10392">
      <c r="A10392" s="9">
        <f t="shared" si="1"/>
        <v>7314</v>
      </c>
      <c r="B10392" s="5" t="s">
        <v>6394</v>
      </c>
      <c r="C10392" s="6" t="s">
        <v>23637</v>
      </c>
    </row>
    <row r="10393">
      <c r="A10393" s="9">
        <f t="shared" si="1"/>
        <v>7315</v>
      </c>
      <c r="B10393" s="5" t="s">
        <v>6395</v>
      </c>
      <c r="C10393" s="6" t="s">
        <v>4</v>
      </c>
    </row>
    <row r="10394">
      <c r="A10394" s="9">
        <f t="shared" si="1"/>
        <v>7316</v>
      </c>
      <c r="B10394" s="8" t="s">
        <v>6396</v>
      </c>
      <c r="C10394" s="9" t="s">
        <v>60</v>
      </c>
    </row>
    <row r="10395">
      <c r="A10395" s="9">
        <f t="shared" si="1"/>
        <v>7317</v>
      </c>
      <c r="B10395" s="8" t="s">
        <v>6397</v>
      </c>
      <c r="C10395" s="6" t="s">
        <v>132</v>
      </c>
    </row>
    <row r="10396">
      <c r="A10396" s="9">
        <f t="shared" si="1"/>
        <v>7317</v>
      </c>
      <c r="B10396" s="8" t="s">
        <v>6397</v>
      </c>
      <c r="C10396" s="9" t="s">
        <v>60</v>
      </c>
    </row>
    <row r="10397">
      <c r="A10397" s="9">
        <f t="shared" si="1"/>
        <v>7317</v>
      </c>
      <c r="B10397" s="8" t="s">
        <v>6397</v>
      </c>
      <c r="C10397" s="6" t="s">
        <v>23637</v>
      </c>
    </row>
    <row r="10398">
      <c r="A10398" s="9">
        <f t="shared" si="1"/>
        <v>7318</v>
      </c>
      <c r="B10398" s="8" t="s">
        <v>6398</v>
      </c>
      <c r="C10398" s="9" t="s">
        <v>121</v>
      </c>
    </row>
    <row r="10399">
      <c r="A10399" s="9">
        <f t="shared" si="1"/>
        <v>7319</v>
      </c>
      <c r="B10399" s="8" t="s">
        <v>6399</v>
      </c>
      <c r="C10399" s="9" t="s">
        <v>874</v>
      </c>
    </row>
    <row r="10400">
      <c r="A10400" s="9">
        <f t="shared" si="1"/>
        <v>7320</v>
      </c>
      <c r="B10400" s="8" t="s">
        <v>6400</v>
      </c>
      <c r="C10400" s="9" t="s">
        <v>64</v>
      </c>
    </row>
    <row r="10401">
      <c r="A10401" s="9">
        <f t="shared" si="1"/>
        <v>7321</v>
      </c>
      <c r="B10401" s="8" t="s">
        <v>6401</v>
      </c>
      <c r="C10401" s="9" t="s">
        <v>83</v>
      </c>
    </row>
    <row r="10402">
      <c r="A10402" s="9">
        <f t="shared" si="1"/>
        <v>7322</v>
      </c>
      <c r="B10402" s="5" t="s">
        <v>6402</v>
      </c>
      <c r="C10402" s="6" t="s">
        <v>2549</v>
      </c>
    </row>
    <row r="10403">
      <c r="A10403" s="9">
        <f t="shared" si="1"/>
        <v>7322</v>
      </c>
      <c r="B10403" s="5" t="s">
        <v>6402</v>
      </c>
      <c r="C10403" s="6" t="s">
        <v>23628</v>
      </c>
    </row>
    <row r="10404">
      <c r="A10404" s="9">
        <f t="shared" si="1"/>
        <v>7323</v>
      </c>
      <c r="B10404" s="5" t="s">
        <v>6403</v>
      </c>
      <c r="C10404" s="6" t="s">
        <v>681</v>
      </c>
    </row>
    <row r="10405">
      <c r="A10405" s="9">
        <f t="shared" si="1"/>
        <v>7324</v>
      </c>
      <c r="B10405" s="5" t="s">
        <v>6404</v>
      </c>
      <c r="C10405" s="6" t="s">
        <v>815</v>
      </c>
    </row>
    <row r="10406">
      <c r="A10406" s="9">
        <f t="shared" si="1"/>
        <v>7325</v>
      </c>
      <c r="B10406" s="8" t="s">
        <v>6405</v>
      </c>
      <c r="C10406" s="9" t="s">
        <v>835</v>
      </c>
    </row>
    <row r="10407">
      <c r="A10407" s="9">
        <f t="shared" si="1"/>
        <v>7326</v>
      </c>
      <c r="B10407" s="8" t="s">
        <v>6406</v>
      </c>
      <c r="C10407" s="9" t="s">
        <v>56</v>
      </c>
    </row>
    <row r="10408">
      <c r="A10408" s="9">
        <f t="shared" si="1"/>
        <v>7327</v>
      </c>
      <c r="B10408" s="8" t="s">
        <v>6407</v>
      </c>
      <c r="C10408" s="9" t="s">
        <v>60</v>
      </c>
    </row>
    <row r="10409">
      <c r="A10409" s="9">
        <f t="shared" si="1"/>
        <v>7327</v>
      </c>
      <c r="B10409" s="8" t="s">
        <v>6407</v>
      </c>
      <c r="C10409" s="9" t="s">
        <v>40</v>
      </c>
    </row>
    <row r="10410">
      <c r="A10410" s="9">
        <f t="shared" si="1"/>
        <v>7328</v>
      </c>
      <c r="B10410" s="5" t="s">
        <v>6408</v>
      </c>
      <c r="C10410" s="6" t="s">
        <v>326</v>
      </c>
    </row>
    <row r="10411">
      <c r="A10411" s="9">
        <f t="shared" si="1"/>
        <v>7328</v>
      </c>
      <c r="B10411" s="5" t="s">
        <v>6408</v>
      </c>
      <c r="C10411" s="6" t="s">
        <v>23637</v>
      </c>
    </row>
    <row r="10412">
      <c r="A10412" s="9">
        <f t="shared" si="1"/>
        <v>7329</v>
      </c>
      <c r="B10412" s="8" t="s">
        <v>6409</v>
      </c>
      <c r="C10412" s="6" t="s">
        <v>132</v>
      </c>
    </row>
    <row r="10413">
      <c r="A10413" s="9">
        <f t="shared" si="1"/>
        <v>7329</v>
      </c>
      <c r="B10413" s="8" t="s">
        <v>6409</v>
      </c>
      <c r="C10413" s="6" t="s">
        <v>23637</v>
      </c>
    </row>
    <row r="10414">
      <c r="A10414" s="9">
        <f t="shared" si="1"/>
        <v>7330</v>
      </c>
      <c r="B10414" s="5" t="s">
        <v>6410</v>
      </c>
      <c r="C10414" s="6" t="s">
        <v>362</v>
      </c>
    </row>
    <row r="10415">
      <c r="A10415" s="9">
        <f t="shared" si="1"/>
        <v>7330</v>
      </c>
      <c r="B10415" s="5" t="s">
        <v>6410</v>
      </c>
      <c r="C10415" s="6" t="s">
        <v>64</v>
      </c>
    </row>
    <row r="10416">
      <c r="A10416" s="9">
        <f t="shared" si="1"/>
        <v>7331</v>
      </c>
      <c r="B10416" s="8" t="s">
        <v>6411</v>
      </c>
      <c r="C10416" s="9" t="s">
        <v>72</v>
      </c>
    </row>
    <row r="10417">
      <c r="A10417" s="9">
        <f t="shared" si="1"/>
        <v>7332</v>
      </c>
      <c r="B10417" s="8" t="s">
        <v>6412</v>
      </c>
      <c r="C10417" s="9" t="s">
        <v>502</v>
      </c>
    </row>
    <row r="10418">
      <c r="A10418" s="9">
        <f t="shared" si="1"/>
        <v>7333</v>
      </c>
      <c r="B10418" s="15" t="s">
        <v>6413</v>
      </c>
      <c r="C10418" s="11" t="s">
        <v>423</v>
      </c>
    </row>
    <row r="10419">
      <c r="A10419" s="9">
        <f t="shared" si="1"/>
        <v>7333</v>
      </c>
      <c r="B10419" s="15" t="s">
        <v>6413</v>
      </c>
      <c r="C10419" s="11" t="s">
        <v>502</v>
      </c>
    </row>
    <row r="10420">
      <c r="A10420" s="9">
        <f t="shared" si="1"/>
        <v>7334</v>
      </c>
      <c r="B10420" s="8" t="s">
        <v>6414</v>
      </c>
      <c r="C10420" s="9" t="s">
        <v>502</v>
      </c>
    </row>
    <row r="10421">
      <c r="A10421" s="9">
        <f t="shared" si="1"/>
        <v>7335</v>
      </c>
      <c r="B10421" s="25" t="s">
        <v>24775</v>
      </c>
      <c r="C10421" s="26" t="s">
        <v>23632</v>
      </c>
    </row>
    <row r="10422">
      <c r="A10422" s="9">
        <f t="shared" si="1"/>
        <v>7335</v>
      </c>
      <c r="B10422" s="27" t="s">
        <v>24775</v>
      </c>
      <c r="C10422" s="28" t="s">
        <v>23633</v>
      </c>
    </row>
    <row r="10423">
      <c r="A10423" s="9">
        <f t="shared" si="1"/>
        <v>7336</v>
      </c>
      <c r="B10423" s="25" t="s">
        <v>24776</v>
      </c>
      <c r="C10423" s="26" t="s">
        <v>23632</v>
      </c>
    </row>
    <row r="10424">
      <c r="A10424" s="9">
        <f t="shared" si="1"/>
        <v>7336</v>
      </c>
      <c r="B10424" s="27" t="s">
        <v>24776</v>
      </c>
      <c r="C10424" s="28" t="s">
        <v>23633</v>
      </c>
    </row>
    <row r="10425">
      <c r="A10425" s="9">
        <f t="shared" si="1"/>
        <v>7337</v>
      </c>
      <c r="B10425" s="25" t="s">
        <v>24777</v>
      </c>
      <c r="C10425" s="26" t="s">
        <v>23632</v>
      </c>
    </row>
    <row r="10426">
      <c r="A10426" s="9">
        <f t="shared" si="1"/>
        <v>7337</v>
      </c>
      <c r="B10426" s="27" t="s">
        <v>24777</v>
      </c>
      <c r="C10426" s="28" t="s">
        <v>23633</v>
      </c>
    </row>
    <row r="10427">
      <c r="A10427" s="9">
        <f t="shared" si="1"/>
        <v>7338</v>
      </c>
      <c r="B10427" s="25" t="s">
        <v>24778</v>
      </c>
      <c r="C10427" s="26" t="s">
        <v>23632</v>
      </c>
    </row>
    <row r="10428">
      <c r="A10428" s="9">
        <f t="shared" si="1"/>
        <v>7338</v>
      </c>
      <c r="B10428" s="27" t="s">
        <v>24778</v>
      </c>
      <c r="C10428" s="28" t="s">
        <v>23633</v>
      </c>
    </row>
    <row r="10429">
      <c r="A10429" s="9">
        <f t="shared" si="1"/>
        <v>7339</v>
      </c>
      <c r="B10429" s="25" t="s">
        <v>24779</v>
      </c>
      <c r="C10429" s="26" t="s">
        <v>23632</v>
      </c>
    </row>
    <row r="10430">
      <c r="A10430" s="9">
        <f t="shared" si="1"/>
        <v>7339</v>
      </c>
      <c r="B10430" s="25" t="s">
        <v>24779</v>
      </c>
      <c r="C10430" s="26" t="s">
        <v>362</v>
      </c>
    </row>
    <row r="10431">
      <c r="A10431" s="9">
        <f t="shared" si="1"/>
        <v>7339</v>
      </c>
      <c r="B10431" s="27" t="s">
        <v>24779</v>
      </c>
      <c r="C10431" s="28" t="s">
        <v>23633</v>
      </c>
    </row>
    <row r="10432">
      <c r="A10432" s="9">
        <f t="shared" si="1"/>
        <v>7340</v>
      </c>
      <c r="B10432" s="5" t="s">
        <v>6415</v>
      </c>
      <c r="C10432" s="6" t="s">
        <v>683</v>
      </c>
    </row>
    <row r="10433">
      <c r="A10433" s="9">
        <f t="shared" si="1"/>
        <v>7340</v>
      </c>
      <c r="B10433" s="37" t="s">
        <v>6415</v>
      </c>
      <c r="C10433" s="28" t="s">
        <v>23633</v>
      </c>
    </row>
    <row r="10434">
      <c r="A10434" s="9">
        <f t="shared" si="1"/>
        <v>7341</v>
      </c>
      <c r="B10434" s="8" t="s">
        <v>6416</v>
      </c>
      <c r="C10434" s="9" t="s">
        <v>845</v>
      </c>
    </row>
    <row r="10435">
      <c r="A10435" s="9">
        <f t="shared" si="1"/>
        <v>7342</v>
      </c>
      <c r="B10435" s="16" t="s">
        <v>6417</v>
      </c>
      <c r="C10435" s="6" t="s">
        <v>1235</v>
      </c>
    </row>
    <row r="10436">
      <c r="A10436" s="9">
        <f t="shared" si="1"/>
        <v>7343</v>
      </c>
      <c r="B10436" s="5" t="s">
        <v>6418</v>
      </c>
      <c r="C10436" s="6" t="s">
        <v>591</v>
      </c>
    </row>
    <row r="10437">
      <c r="A10437" s="9">
        <f t="shared" si="1"/>
        <v>7344</v>
      </c>
      <c r="B10437" s="29" t="s">
        <v>24780</v>
      </c>
      <c r="C10437" s="26" t="s">
        <v>23636</v>
      </c>
    </row>
    <row r="10438">
      <c r="A10438" s="9">
        <f t="shared" si="1"/>
        <v>7345</v>
      </c>
      <c r="B10438" s="25" t="s">
        <v>24781</v>
      </c>
      <c r="C10438" s="26" t="s">
        <v>23632</v>
      </c>
    </row>
    <row r="10439">
      <c r="A10439" s="9">
        <f t="shared" si="1"/>
        <v>7345</v>
      </c>
      <c r="B10439" s="27" t="s">
        <v>24781</v>
      </c>
      <c r="C10439" s="28" t="s">
        <v>23633</v>
      </c>
    </row>
    <row r="10440">
      <c r="A10440" s="9">
        <f t="shared" si="1"/>
        <v>7346</v>
      </c>
      <c r="B10440" s="5" t="s">
        <v>6419</v>
      </c>
      <c r="C10440" s="6" t="s">
        <v>1856</v>
      </c>
    </row>
    <row r="10441">
      <c r="A10441" s="9">
        <f t="shared" si="1"/>
        <v>7346</v>
      </c>
      <c r="B10441" s="5" t="s">
        <v>6419</v>
      </c>
      <c r="C10441" s="6" t="s">
        <v>1342</v>
      </c>
    </row>
    <row r="10442">
      <c r="A10442" s="9">
        <f t="shared" si="1"/>
        <v>7347</v>
      </c>
      <c r="B10442" s="5" t="s">
        <v>6420</v>
      </c>
      <c r="C10442" s="6" t="s">
        <v>74</v>
      </c>
    </row>
    <row r="10443">
      <c r="A10443" s="9">
        <f t="shared" si="1"/>
        <v>7347</v>
      </c>
      <c r="B10443" s="5" t="s">
        <v>6420</v>
      </c>
      <c r="C10443" s="6" t="s">
        <v>815</v>
      </c>
    </row>
    <row r="10444">
      <c r="A10444" s="9">
        <f t="shared" si="1"/>
        <v>7348</v>
      </c>
      <c r="B10444" s="8" t="s">
        <v>6421</v>
      </c>
      <c r="C10444" s="9" t="s">
        <v>60</v>
      </c>
    </row>
    <row r="10445">
      <c r="A10445" s="9">
        <f t="shared" si="1"/>
        <v>7348</v>
      </c>
      <c r="B10445" s="8" t="s">
        <v>6421</v>
      </c>
      <c r="C10445" s="9" t="s">
        <v>40</v>
      </c>
    </row>
    <row r="10446">
      <c r="A10446" s="9">
        <f t="shared" si="1"/>
        <v>7349</v>
      </c>
      <c r="B10446" s="5" t="s">
        <v>6422</v>
      </c>
      <c r="C10446" s="6" t="s">
        <v>324</v>
      </c>
    </row>
    <row r="10447">
      <c r="A10447" s="9">
        <f t="shared" si="1"/>
        <v>7349</v>
      </c>
      <c r="B10447" s="5" t="s">
        <v>6422</v>
      </c>
      <c r="C10447" s="6" t="s">
        <v>25</v>
      </c>
    </row>
    <row r="10448">
      <c r="A10448" s="9">
        <f t="shared" si="1"/>
        <v>7349</v>
      </c>
      <c r="B10448" s="5" t="s">
        <v>6422</v>
      </c>
      <c r="C10448" s="6" t="s">
        <v>24</v>
      </c>
    </row>
    <row r="10449">
      <c r="A10449" s="9">
        <f t="shared" si="1"/>
        <v>7349</v>
      </c>
      <c r="B10449" s="5" t="s">
        <v>6422</v>
      </c>
      <c r="C10449" s="6" t="s">
        <v>23637</v>
      </c>
    </row>
    <row r="10450">
      <c r="A10450" s="9">
        <f t="shared" si="1"/>
        <v>7350</v>
      </c>
      <c r="B10450" s="8" t="s">
        <v>6423</v>
      </c>
      <c r="C10450" s="6" t="s">
        <v>313</v>
      </c>
    </row>
    <row r="10451">
      <c r="A10451" s="9">
        <f t="shared" si="1"/>
        <v>7350</v>
      </c>
      <c r="B10451" s="8" t="s">
        <v>6423</v>
      </c>
      <c r="C10451" s="9" t="s">
        <v>60</v>
      </c>
    </row>
    <row r="10452">
      <c r="A10452" s="9">
        <f t="shared" si="1"/>
        <v>7351</v>
      </c>
      <c r="B10452" s="5" t="s">
        <v>6424</v>
      </c>
      <c r="C10452" s="6" t="s">
        <v>109</v>
      </c>
    </row>
    <row r="10453">
      <c r="A10453" s="9">
        <f t="shared" si="1"/>
        <v>7351</v>
      </c>
      <c r="B10453" s="5" t="s">
        <v>6424</v>
      </c>
      <c r="C10453" s="6" t="s">
        <v>365</v>
      </c>
    </row>
    <row r="10454">
      <c r="A10454" s="9">
        <f t="shared" si="1"/>
        <v>7352</v>
      </c>
      <c r="B10454" s="8" t="s">
        <v>6425</v>
      </c>
      <c r="C10454" s="9" t="s">
        <v>60</v>
      </c>
    </row>
    <row r="10455">
      <c r="A10455" s="9">
        <f t="shared" si="1"/>
        <v>7352</v>
      </c>
      <c r="B10455" s="8" t="s">
        <v>6425</v>
      </c>
      <c r="C10455" s="9" t="s">
        <v>142</v>
      </c>
    </row>
    <row r="10456">
      <c r="A10456" s="9">
        <f t="shared" si="1"/>
        <v>7353</v>
      </c>
      <c r="B10456" s="25" t="s">
        <v>24782</v>
      </c>
      <c r="C10456" s="26" t="s">
        <v>487</v>
      </c>
    </row>
    <row r="10457">
      <c r="A10457" s="9">
        <f t="shared" si="1"/>
        <v>7353</v>
      </c>
      <c r="B10457" s="27" t="s">
        <v>24782</v>
      </c>
      <c r="C10457" s="28" t="s">
        <v>23637</v>
      </c>
    </row>
    <row r="10458">
      <c r="A10458" s="9">
        <f t="shared" si="1"/>
        <v>7354</v>
      </c>
      <c r="B10458" s="5" t="s">
        <v>6426</v>
      </c>
      <c r="C10458" s="6" t="s">
        <v>780</v>
      </c>
    </row>
    <row r="10459">
      <c r="A10459" s="9">
        <f t="shared" si="1"/>
        <v>7354</v>
      </c>
      <c r="B10459" s="5" t="s">
        <v>6426</v>
      </c>
      <c r="C10459" s="6" t="s">
        <v>60</v>
      </c>
    </row>
    <row r="10460">
      <c r="A10460" s="9">
        <f t="shared" si="1"/>
        <v>7355</v>
      </c>
      <c r="B10460" s="5" t="s">
        <v>6427</v>
      </c>
      <c r="C10460" s="6" t="s">
        <v>109</v>
      </c>
    </row>
    <row r="10461">
      <c r="A10461" s="9">
        <f t="shared" si="1"/>
        <v>7355</v>
      </c>
      <c r="B10461" s="5" t="s">
        <v>6427</v>
      </c>
      <c r="C10461" s="6" t="s">
        <v>60</v>
      </c>
    </row>
    <row r="10462">
      <c r="A10462" s="9">
        <f t="shared" si="1"/>
        <v>7355</v>
      </c>
      <c r="B10462" s="5" t="s">
        <v>6427</v>
      </c>
      <c r="C10462" s="6" t="s">
        <v>25</v>
      </c>
    </row>
    <row r="10463">
      <c r="A10463" s="9">
        <f t="shared" si="1"/>
        <v>7356</v>
      </c>
      <c r="B10463" s="8" t="s">
        <v>6428</v>
      </c>
      <c r="C10463" s="9" t="s">
        <v>60</v>
      </c>
    </row>
    <row r="10464">
      <c r="A10464" s="9">
        <f t="shared" si="1"/>
        <v>7356</v>
      </c>
      <c r="B10464" s="8" t="s">
        <v>6428</v>
      </c>
      <c r="C10464" s="9" t="s">
        <v>24</v>
      </c>
    </row>
    <row r="10465">
      <c r="A10465" s="9">
        <f t="shared" si="1"/>
        <v>7357</v>
      </c>
      <c r="B10465" s="8" t="s">
        <v>6429</v>
      </c>
      <c r="C10465" s="6" t="s">
        <v>150</v>
      </c>
    </row>
    <row r="10466">
      <c r="A10466" s="9">
        <f t="shared" si="1"/>
        <v>7357</v>
      </c>
      <c r="B10466" s="8" t="s">
        <v>6429</v>
      </c>
      <c r="C10466" s="9" t="s">
        <v>60</v>
      </c>
    </row>
    <row r="10467">
      <c r="A10467" s="9">
        <f t="shared" si="1"/>
        <v>7357</v>
      </c>
      <c r="B10467" s="8" t="s">
        <v>6429</v>
      </c>
      <c r="C10467" s="6" t="s">
        <v>23637</v>
      </c>
    </row>
    <row r="10468">
      <c r="A10468" s="9">
        <f t="shared" si="1"/>
        <v>7358</v>
      </c>
      <c r="B10468" s="16" t="s">
        <v>6430</v>
      </c>
      <c r="C10468" s="6" t="s">
        <v>1235</v>
      </c>
    </row>
    <row r="10469">
      <c r="A10469" s="9">
        <f t="shared" si="1"/>
        <v>7359</v>
      </c>
      <c r="B10469" s="8" t="s">
        <v>6431</v>
      </c>
      <c r="C10469" s="9" t="s">
        <v>60</v>
      </c>
    </row>
    <row r="10470">
      <c r="A10470" s="9">
        <f t="shared" si="1"/>
        <v>7360</v>
      </c>
      <c r="B10470" s="5" t="s">
        <v>6432</v>
      </c>
      <c r="C10470" s="6" t="s">
        <v>1585</v>
      </c>
    </row>
    <row r="10471">
      <c r="A10471" s="9">
        <f t="shared" si="1"/>
        <v>7360</v>
      </c>
      <c r="B10471" s="5" t="s">
        <v>6432</v>
      </c>
      <c r="C10471" s="6" t="s">
        <v>60</v>
      </c>
    </row>
    <row r="10472">
      <c r="A10472" s="9">
        <f t="shared" si="1"/>
        <v>7361</v>
      </c>
      <c r="B10472" s="5" t="s">
        <v>6433</v>
      </c>
      <c r="C10472" s="6" t="s">
        <v>714</v>
      </c>
    </row>
    <row r="10473">
      <c r="A10473" s="9">
        <f t="shared" si="1"/>
        <v>7361</v>
      </c>
      <c r="B10473" s="5" t="s">
        <v>6433</v>
      </c>
      <c r="C10473" s="6" t="s">
        <v>23672</v>
      </c>
    </row>
    <row r="10474">
      <c r="A10474" s="9">
        <f t="shared" si="1"/>
        <v>7362</v>
      </c>
      <c r="B10474" s="5" t="s">
        <v>6434</v>
      </c>
      <c r="C10474" s="6" t="s">
        <v>346</v>
      </c>
    </row>
    <row r="10475">
      <c r="A10475" s="9">
        <f t="shared" si="1"/>
        <v>7362</v>
      </c>
      <c r="B10475" s="5" t="s">
        <v>6434</v>
      </c>
      <c r="C10475" s="6" t="s">
        <v>23628</v>
      </c>
    </row>
    <row r="10476">
      <c r="A10476" s="9">
        <f t="shared" si="1"/>
        <v>7363</v>
      </c>
      <c r="B10476" s="5" t="s">
        <v>6435</v>
      </c>
      <c r="C10476" s="6" t="s">
        <v>69</v>
      </c>
    </row>
    <row r="10477">
      <c r="A10477" s="9">
        <f t="shared" si="1"/>
        <v>7363</v>
      </c>
      <c r="B10477" s="5" t="s">
        <v>6435</v>
      </c>
      <c r="C10477" s="6" t="s">
        <v>23628</v>
      </c>
    </row>
    <row r="10478">
      <c r="A10478" s="9">
        <f t="shared" si="1"/>
        <v>7364</v>
      </c>
      <c r="B10478" s="25" t="s">
        <v>24783</v>
      </c>
      <c r="C10478" s="26" t="s">
        <v>672</v>
      </c>
    </row>
    <row r="10479">
      <c r="A10479" s="9">
        <f t="shared" si="1"/>
        <v>7364</v>
      </c>
      <c r="B10479" s="27" t="s">
        <v>24783</v>
      </c>
      <c r="C10479" s="28" t="s">
        <v>23637</v>
      </c>
    </row>
    <row r="10480">
      <c r="A10480" s="9">
        <f t="shared" si="1"/>
        <v>7365</v>
      </c>
      <c r="B10480" s="8" t="s">
        <v>6436</v>
      </c>
      <c r="C10480" s="9" t="s">
        <v>60</v>
      </c>
    </row>
    <row r="10481">
      <c r="A10481" s="9">
        <f t="shared" si="1"/>
        <v>7365</v>
      </c>
      <c r="B10481" s="8" t="s">
        <v>6436</v>
      </c>
      <c r="C10481" s="9" t="s">
        <v>25</v>
      </c>
    </row>
    <row r="10482">
      <c r="A10482" s="9">
        <f t="shared" si="1"/>
        <v>7365</v>
      </c>
      <c r="B10482" s="8" t="s">
        <v>6436</v>
      </c>
      <c r="C10482" s="9" t="s">
        <v>24</v>
      </c>
    </row>
    <row r="10483">
      <c r="A10483" s="9">
        <f t="shared" si="1"/>
        <v>7365</v>
      </c>
      <c r="B10483" s="8" t="s">
        <v>6436</v>
      </c>
      <c r="C10483" s="9" t="s">
        <v>142</v>
      </c>
    </row>
    <row r="10484">
      <c r="A10484" s="9">
        <f t="shared" si="1"/>
        <v>7366</v>
      </c>
      <c r="B10484" s="5" t="s">
        <v>6437</v>
      </c>
      <c r="C10484" s="6" t="s">
        <v>59</v>
      </c>
    </row>
    <row r="10485">
      <c r="A10485" s="9">
        <f t="shared" si="1"/>
        <v>7367</v>
      </c>
      <c r="B10485" s="31" t="s">
        <v>24784</v>
      </c>
      <c r="C10485" s="26" t="s">
        <v>23639</v>
      </c>
    </row>
    <row r="10486">
      <c r="A10486" s="9">
        <f t="shared" si="1"/>
        <v>7368</v>
      </c>
      <c r="B10486" s="8" t="s">
        <v>6438</v>
      </c>
      <c r="C10486" s="9" t="s">
        <v>60</v>
      </c>
    </row>
    <row r="10487">
      <c r="A10487" s="9">
        <f t="shared" si="1"/>
        <v>7368</v>
      </c>
      <c r="B10487" s="8" t="s">
        <v>6438</v>
      </c>
      <c r="C10487" s="9" t="s">
        <v>142</v>
      </c>
    </row>
    <row r="10488">
      <c r="A10488" s="9">
        <f t="shared" si="1"/>
        <v>7369</v>
      </c>
      <c r="B10488" s="8" t="s">
        <v>6439</v>
      </c>
      <c r="C10488" s="9" t="s">
        <v>60</v>
      </c>
    </row>
    <row r="10489">
      <c r="A10489" s="9">
        <f t="shared" si="1"/>
        <v>7370</v>
      </c>
      <c r="B10489" s="8" t="s">
        <v>6440</v>
      </c>
      <c r="C10489" s="9" t="s">
        <v>60</v>
      </c>
    </row>
    <row r="10490">
      <c r="A10490" s="9">
        <f t="shared" si="1"/>
        <v>7371</v>
      </c>
      <c r="B10490" s="8" t="s">
        <v>6441</v>
      </c>
      <c r="C10490" s="9" t="s">
        <v>399</v>
      </c>
    </row>
    <row r="10491">
      <c r="A10491" s="9">
        <f t="shared" si="1"/>
        <v>7372</v>
      </c>
      <c r="B10491" s="5" t="s">
        <v>6442</v>
      </c>
      <c r="C10491" s="6" t="s">
        <v>1120</v>
      </c>
    </row>
    <row r="10492">
      <c r="A10492" s="9">
        <f t="shared" si="1"/>
        <v>7373</v>
      </c>
      <c r="B10492" s="5" t="s">
        <v>6443</v>
      </c>
      <c r="C10492" s="6" t="s">
        <v>1120</v>
      </c>
    </row>
    <row r="10493">
      <c r="A10493" s="9">
        <f t="shared" si="1"/>
        <v>7374</v>
      </c>
      <c r="B10493" s="5" t="s">
        <v>6444</v>
      </c>
      <c r="C10493" s="6" t="s">
        <v>1120</v>
      </c>
    </row>
    <row r="10494">
      <c r="A10494" s="9">
        <f t="shared" si="1"/>
        <v>7375</v>
      </c>
      <c r="B10494" s="8" t="s">
        <v>6445</v>
      </c>
      <c r="C10494" s="9" t="s">
        <v>60</v>
      </c>
    </row>
    <row r="10495">
      <c r="A10495" s="9">
        <f t="shared" si="1"/>
        <v>7375</v>
      </c>
      <c r="B10495" s="8" t="s">
        <v>6445</v>
      </c>
      <c r="C10495" s="9" t="s">
        <v>142</v>
      </c>
    </row>
    <row r="10496">
      <c r="A10496" s="9">
        <f t="shared" si="1"/>
        <v>7376</v>
      </c>
      <c r="B10496" s="8" t="s">
        <v>6446</v>
      </c>
      <c r="C10496" s="9" t="s">
        <v>530</v>
      </c>
    </row>
    <row r="10497">
      <c r="A10497" s="9">
        <f t="shared" si="1"/>
        <v>7377</v>
      </c>
      <c r="B10497" s="5" t="s">
        <v>6447</v>
      </c>
      <c r="C10497" s="6" t="s">
        <v>681</v>
      </c>
    </row>
    <row r="10498">
      <c r="A10498" s="9">
        <f t="shared" si="1"/>
        <v>7378</v>
      </c>
      <c r="B10498" s="8" t="s">
        <v>6448</v>
      </c>
      <c r="C10498" s="9" t="s">
        <v>845</v>
      </c>
    </row>
    <row r="10499">
      <c r="A10499" s="9">
        <f t="shared" si="1"/>
        <v>7379</v>
      </c>
      <c r="B10499" s="5" t="s">
        <v>6449</v>
      </c>
      <c r="C10499" s="6" t="s">
        <v>462</v>
      </c>
    </row>
    <row r="10500">
      <c r="A10500" s="9">
        <f t="shared" si="1"/>
        <v>7379</v>
      </c>
      <c r="B10500" s="5" t="s">
        <v>6449</v>
      </c>
      <c r="C10500" s="6" t="s">
        <v>23637</v>
      </c>
    </row>
    <row r="10501">
      <c r="A10501" s="9">
        <f t="shared" si="1"/>
        <v>7380</v>
      </c>
      <c r="B10501" s="5" t="s">
        <v>6450</v>
      </c>
      <c r="C10501" s="6" t="s">
        <v>399</v>
      </c>
    </row>
    <row r="10502">
      <c r="A10502" s="9">
        <f t="shared" si="1"/>
        <v>7381</v>
      </c>
      <c r="B10502" s="8" t="s">
        <v>6451</v>
      </c>
      <c r="C10502" s="9" t="s">
        <v>1548</v>
      </c>
    </row>
    <row r="10503">
      <c r="A10503" s="9">
        <f t="shared" si="1"/>
        <v>7382</v>
      </c>
      <c r="B10503" s="8" t="s">
        <v>6452</v>
      </c>
      <c r="C10503" s="9" t="s">
        <v>162</v>
      </c>
    </row>
    <row r="10504">
      <c r="A10504" s="9">
        <f t="shared" si="1"/>
        <v>7383</v>
      </c>
      <c r="B10504" s="8" t="s">
        <v>6453</v>
      </c>
      <c r="C10504" s="9" t="s">
        <v>188</v>
      </c>
    </row>
    <row r="10505">
      <c r="A10505" s="9">
        <f t="shared" si="1"/>
        <v>7384</v>
      </c>
      <c r="B10505" s="5" t="s">
        <v>6454</v>
      </c>
      <c r="C10505" s="6" t="s">
        <v>326</v>
      </c>
    </row>
    <row r="10506">
      <c r="A10506" s="9">
        <f t="shared" si="1"/>
        <v>7384</v>
      </c>
      <c r="B10506" s="5" t="s">
        <v>6454</v>
      </c>
      <c r="C10506" s="6" t="s">
        <v>650</v>
      </c>
    </row>
    <row r="10507">
      <c r="A10507" s="9">
        <f t="shared" si="1"/>
        <v>7384</v>
      </c>
      <c r="B10507" s="5" t="s">
        <v>6454</v>
      </c>
      <c r="C10507" s="6" t="s">
        <v>23637</v>
      </c>
    </row>
    <row r="10508">
      <c r="A10508" s="9">
        <f t="shared" si="1"/>
        <v>7385</v>
      </c>
      <c r="B10508" s="5" t="s">
        <v>6455</v>
      </c>
      <c r="C10508" s="6" t="s">
        <v>267</v>
      </c>
    </row>
    <row r="10509">
      <c r="A10509" s="9">
        <f t="shared" si="1"/>
        <v>7385</v>
      </c>
      <c r="B10509" s="5" t="s">
        <v>6455</v>
      </c>
      <c r="C10509" s="6" t="s">
        <v>23637</v>
      </c>
    </row>
    <row r="10510">
      <c r="A10510" s="9">
        <f t="shared" si="1"/>
        <v>7386</v>
      </c>
      <c r="B10510" s="38" t="s">
        <v>24785</v>
      </c>
      <c r="C10510" s="26" t="s">
        <v>23636</v>
      </c>
    </row>
    <row r="10511">
      <c r="A10511" s="9">
        <f t="shared" si="1"/>
        <v>7387</v>
      </c>
      <c r="B10511" s="8" t="s">
        <v>6456</v>
      </c>
      <c r="C10511" s="9" t="s">
        <v>60</v>
      </c>
    </row>
    <row r="10512">
      <c r="A10512" s="9">
        <f t="shared" si="1"/>
        <v>7388</v>
      </c>
      <c r="B10512" s="8" t="s">
        <v>6457</v>
      </c>
      <c r="C10512" s="9" t="s">
        <v>142</v>
      </c>
    </row>
    <row r="10513">
      <c r="A10513" s="9">
        <f t="shared" si="1"/>
        <v>7389</v>
      </c>
      <c r="B10513" s="8" t="s">
        <v>6458</v>
      </c>
      <c r="C10513" s="9" t="s">
        <v>42</v>
      </c>
    </row>
    <row r="10514">
      <c r="A10514" s="9">
        <f t="shared" si="1"/>
        <v>7390</v>
      </c>
      <c r="B10514" s="5" t="s">
        <v>6459</v>
      </c>
      <c r="C10514" s="6" t="s">
        <v>1221</v>
      </c>
    </row>
    <row r="10515">
      <c r="A10515" s="9">
        <f t="shared" si="1"/>
        <v>7391</v>
      </c>
      <c r="B10515" s="8" t="s">
        <v>6460</v>
      </c>
      <c r="C10515" s="9" t="s">
        <v>874</v>
      </c>
    </row>
    <row r="10516">
      <c r="A10516" s="9">
        <f t="shared" si="1"/>
        <v>7392</v>
      </c>
      <c r="B10516" s="8" t="s">
        <v>6461</v>
      </c>
      <c r="C10516" s="9" t="s">
        <v>722</v>
      </c>
    </row>
    <row r="10517">
      <c r="A10517" s="9">
        <f t="shared" si="1"/>
        <v>7393</v>
      </c>
      <c r="B10517" s="8" t="s">
        <v>6462</v>
      </c>
      <c r="C10517" s="9" t="s">
        <v>722</v>
      </c>
    </row>
    <row r="10518">
      <c r="A10518" s="9">
        <f t="shared" si="1"/>
        <v>7394</v>
      </c>
      <c r="B10518" s="8" t="s">
        <v>6463</v>
      </c>
      <c r="C10518" s="9" t="s">
        <v>722</v>
      </c>
    </row>
    <row r="10519">
      <c r="A10519" s="9">
        <f t="shared" si="1"/>
        <v>7395</v>
      </c>
      <c r="B10519" s="8" t="s">
        <v>6464</v>
      </c>
      <c r="C10519" s="9" t="s">
        <v>874</v>
      </c>
    </row>
    <row r="10520">
      <c r="A10520" s="9">
        <f t="shared" si="1"/>
        <v>7396</v>
      </c>
      <c r="B10520" s="8" t="s">
        <v>6465</v>
      </c>
      <c r="C10520" s="9" t="s">
        <v>874</v>
      </c>
    </row>
    <row r="10521">
      <c r="A10521" s="9">
        <f t="shared" si="1"/>
        <v>7397</v>
      </c>
      <c r="B10521" s="31" t="s">
        <v>24786</v>
      </c>
      <c r="C10521" s="26" t="s">
        <v>23639</v>
      </c>
    </row>
    <row r="10522">
      <c r="A10522" s="9">
        <f t="shared" si="1"/>
        <v>7398</v>
      </c>
      <c r="B10522" s="8" t="s">
        <v>6466</v>
      </c>
      <c r="C10522" s="9" t="s">
        <v>874</v>
      </c>
    </row>
    <row r="10523">
      <c r="A10523" s="9">
        <f t="shared" si="1"/>
        <v>7399</v>
      </c>
      <c r="B10523" s="8" t="s">
        <v>6467</v>
      </c>
      <c r="C10523" s="9" t="s">
        <v>188</v>
      </c>
    </row>
    <row r="10524">
      <c r="A10524" s="9">
        <f t="shared" si="1"/>
        <v>7400</v>
      </c>
      <c r="B10524" s="8" t="s">
        <v>6468</v>
      </c>
      <c r="C10524" s="9" t="s">
        <v>416</v>
      </c>
    </row>
    <row r="10525">
      <c r="A10525" s="9">
        <f t="shared" si="1"/>
        <v>7401</v>
      </c>
      <c r="B10525" s="8" t="s">
        <v>6469</v>
      </c>
      <c r="C10525" s="9" t="s">
        <v>874</v>
      </c>
    </row>
    <row r="10526">
      <c r="A10526" s="9">
        <f t="shared" si="1"/>
        <v>7402</v>
      </c>
      <c r="B10526" s="8" t="s">
        <v>6470</v>
      </c>
      <c r="C10526" s="9" t="s">
        <v>117</v>
      </c>
    </row>
    <row r="10527">
      <c r="A10527" s="9">
        <f t="shared" si="1"/>
        <v>7403</v>
      </c>
      <c r="B10527" s="8" t="s">
        <v>6471</v>
      </c>
      <c r="C10527" s="9" t="s">
        <v>117</v>
      </c>
    </row>
    <row r="10528">
      <c r="A10528" s="9">
        <f t="shared" si="1"/>
        <v>7404</v>
      </c>
      <c r="B10528" s="8" t="s">
        <v>6472</v>
      </c>
      <c r="C10528" s="9" t="s">
        <v>874</v>
      </c>
    </row>
    <row r="10529">
      <c r="A10529" s="9">
        <f t="shared" si="1"/>
        <v>7405</v>
      </c>
      <c r="B10529" s="8" t="s">
        <v>6473</v>
      </c>
      <c r="C10529" s="6" t="s">
        <v>150</v>
      </c>
    </row>
    <row r="10530">
      <c r="A10530" s="9">
        <f t="shared" si="1"/>
        <v>7405</v>
      </c>
      <c r="B10530" s="8" t="s">
        <v>6473</v>
      </c>
      <c r="C10530" s="6" t="s">
        <v>23637</v>
      </c>
    </row>
    <row r="10531">
      <c r="A10531" s="9">
        <f t="shared" si="1"/>
        <v>7406</v>
      </c>
      <c r="B10531" s="8" t="s">
        <v>6474</v>
      </c>
      <c r="C10531" s="6" t="s">
        <v>313</v>
      </c>
    </row>
    <row r="10532">
      <c r="A10532" s="9">
        <f t="shared" si="1"/>
        <v>7406</v>
      </c>
      <c r="B10532" s="8" t="s">
        <v>6474</v>
      </c>
      <c r="C10532" s="9" t="s">
        <v>60</v>
      </c>
    </row>
    <row r="10533">
      <c r="A10533" s="9">
        <f t="shared" si="1"/>
        <v>7407</v>
      </c>
      <c r="B10533" s="5" t="s">
        <v>6475</v>
      </c>
      <c r="C10533" s="6" t="s">
        <v>1548</v>
      </c>
    </row>
    <row r="10534">
      <c r="A10534" s="9">
        <f t="shared" si="1"/>
        <v>7408</v>
      </c>
      <c r="B10534" s="5" t="s">
        <v>6476</v>
      </c>
      <c r="C10534" s="6" t="s">
        <v>69</v>
      </c>
    </row>
    <row r="10535">
      <c r="A10535" s="9">
        <f t="shared" si="1"/>
        <v>7408</v>
      </c>
      <c r="B10535" s="5" t="s">
        <v>6476</v>
      </c>
      <c r="C10535" s="6" t="s">
        <v>23628</v>
      </c>
    </row>
    <row r="10536">
      <c r="A10536" s="9">
        <f t="shared" si="1"/>
        <v>7409</v>
      </c>
      <c r="B10536" s="25" t="s">
        <v>24787</v>
      </c>
      <c r="C10536" s="26" t="s">
        <v>23761</v>
      </c>
    </row>
    <row r="10537">
      <c r="A10537" s="9">
        <f t="shared" si="1"/>
        <v>7410</v>
      </c>
      <c r="B10537" s="8" t="s">
        <v>6477</v>
      </c>
      <c r="C10537" s="9" t="s">
        <v>40</v>
      </c>
    </row>
    <row r="10538">
      <c r="A10538" s="9">
        <f t="shared" si="1"/>
        <v>7411</v>
      </c>
      <c r="B10538" s="5" t="s">
        <v>6478</v>
      </c>
      <c r="C10538" s="6" t="s">
        <v>1856</v>
      </c>
    </row>
    <row r="10539">
      <c r="A10539" s="9">
        <f t="shared" si="1"/>
        <v>7412</v>
      </c>
      <c r="B10539" s="5" t="s">
        <v>6479</v>
      </c>
      <c r="C10539" s="6" t="s">
        <v>1248</v>
      </c>
    </row>
    <row r="10540">
      <c r="A10540" s="9">
        <f t="shared" si="1"/>
        <v>7413</v>
      </c>
      <c r="B10540" s="8" t="s">
        <v>6480</v>
      </c>
      <c r="C10540" s="9" t="s">
        <v>72</v>
      </c>
    </row>
    <row r="10541">
      <c r="A10541" s="9">
        <f t="shared" si="1"/>
        <v>7414</v>
      </c>
      <c r="B10541" s="5" t="s">
        <v>6481</v>
      </c>
      <c r="C10541" s="6" t="s">
        <v>393</v>
      </c>
    </row>
    <row r="10542">
      <c r="A10542" s="9">
        <f t="shared" si="1"/>
        <v>7415</v>
      </c>
      <c r="B10542" s="5" t="s">
        <v>6482</v>
      </c>
      <c r="C10542" s="6" t="s">
        <v>467</v>
      </c>
    </row>
    <row r="10543">
      <c r="A10543" s="9">
        <f t="shared" si="1"/>
        <v>7415</v>
      </c>
      <c r="B10543" s="5" t="s">
        <v>6482</v>
      </c>
      <c r="C10543" s="6" t="s">
        <v>23628</v>
      </c>
    </row>
    <row r="10544">
      <c r="A10544" s="9">
        <f t="shared" si="1"/>
        <v>7416</v>
      </c>
      <c r="B10544" s="5" t="s">
        <v>6483</v>
      </c>
      <c r="C10544" s="6" t="s">
        <v>467</v>
      </c>
    </row>
    <row r="10545">
      <c r="A10545" s="9">
        <f t="shared" si="1"/>
        <v>7416</v>
      </c>
      <c r="B10545" s="5" t="s">
        <v>6483</v>
      </c>
      <c r="C10545" s="6" t="s">
        <v>23628</v>
      </c>
    </row>
    <row r="10546">
      <c r="A10546" s="9">
        <f t="shared" si="1"/>
        <v>7417</v>
      </c>
      <c r="B10546" s="8" t="s">
        <v>6484</v>
      </c>
      <c r="C10546" s="9" t="s">
        <v>72</v>
      </c>
    </row>
    <row r="10547">
      <c r="A10547" s="9">
        <f t="shared" si="1"/>
        <v>7418</v>
      </c>
      <c r="B10547" s="8" t="s">
        <v>6485</v>
      </c>
      <c r="C10547" s="9" t="s">
        <v>54</v>
      </c>
    </row>
    <row r="10548">
      <c r="A10548" s="9">
        <f t="shared" si="1"/>
        <v>7419</v>
      </c>
      <c r="B10548" s="25" t="s">
        <v>24788</v>
      </c>
      <c r="C10548" s="26" t="s">
        <v>23808</v>
      </c>
    </row>
    <row r="10549">
      <c r="A10549" s="9">
        <f t="shared" si="1"/>
        <v>7420</v>
      </c>
      <c r="B10549" s="5" t="s">
        <v>6486</v>
      </c>
      <c r="C10549" s="6" t="s">
        <v>1360</v>
      </c>
    </row>
    <row r="10550">
      <c r="A10550" s="9">
        <f t="shared" si="1"/>
        <v>7421</v>
      </c>
      <c r="B10550" s="5" t="s">
        <v>6487</v>
      </c>
      <c r="C10550" s="6" t="s">
        <v>1223</v>
      </c>
    </row>
    <row r="10551">
      <c r="A10551" s="9">
        <f t="shared" si="1"/>
        <v>7422</v>
      </c>
      <c r="B10551" s="5" t="s">
        <v>6488</v>
      </c>
      <c r="C10551" s="6" t="s">
        <v>1223</v>
      </c>
    </row>
    <row r="10552">
      <c r="A10552" s="9">
        <f t="shared" si="1"/>
        <v>7423</v>
      </c>
      <c r="B10552" s="25" t="s">
        <v>24789</v>
      </c>
      <c r="C10552" s="26" t="s">
        <v>12983</v>
      </c>
    </row>
    <row r="10553">
      <c r="A10553" s="9">
        <f t="shared" si="1"/>
        <v>7424</v>
      </c>
      <c r="B10553" s="5" t="s">
        <v>6489</v>
      </c>
      <c r="C10553" s="6" t="s">
        <v>639</v>
      </c>
    </row>
    <row r="10554">
      <c r="A10554" s="9">
        <f t="shared" si="1"/>
        <v>7425</v>
      </c>
      <c r="B10554" s="5" t="s">
        <v>6490</v>
      </c>
      <c r="C10554" s="6" t="s">
        <v>1316</v>
      </c>
    </row>
    <row r="10555">
      <c r="A10555" s="9">
        <f t="shared" si="1"/>
        <v>7426</v>
      </c>
      <c r="B10555" s="25" t="s">
        <v>24790</v>
      </c>
      <c r="C10555" s="26" t="s">
        <v>941</v>
      </c>
    </row>
    <row r="10556">
      <c r="A10556" s="9">
        <f t="shared" si="1"/>
        <v>7426</v>
      </c>
      <c r="B10556" s="25" t="s">
        <v>24790</v>
      </c>
      <c r="C10556" s="6" t="s">
        <v>23672</v>
      </c>
    </row>
    <row r="10557">
      <c r="A10557" s="9">
        <f t="shared" si="1"/>
        <v>7427</v>
      </c>
      <c r="B10557" s="25" t="s">
        <v>24791</v>
      </c>
      <c r="C10557" s="26" t="s">
        <v>23817</v>
      </c>
    </row>
    <row r="10558">
      <c r="A10558" s="9">
        <f t="shared" si="1"/>
        <v>7428</v>
      </c>
      <c r="B10558" s="25" t="s">
        <v>24792</v>
      </c>
      <c r="C10558" s="26" t="s">
        <v>23748</v>
      </c>
    </row>
    <row r="10559">
      <c r="A10559" s="9">
        <f t="shared" si="1"/>
        <v>7429</v>
      </c>
      <c r="B10559" s="8" t="s">
        <v>6491</v>
      </c>
      <c r="C10559" s="9" t="s">
        <v>64</v>
      </c>
    </row>
    <row r="10560">
      <c r="A10560" s="9">
        <f t="shared" si="1"/>
        <v>7430</v>
      </c>
      <c r="B10560" s="5" t="s">
        <v>6492</v>
      </c>
      <c r="C10560" s="6" t="s">
        <v>681</v>
      </c>
    </row>
    <row r="10561">
      <c r="A10561" s="9">
        <f t="shared" si="1"/>
        <v>7431</v>
      </c>
      <c r="B10561" s="8" t="s">
        <v>6493</v>
      </c>
      <c r="C10561" s="9" t="s">
        <v>1776</v>
      </c>
    </row>
    <row r="10562">
      <c r="A10562" s="9">
        <f t="shared" si="1"/>
        <v>7432</v>
      </c>
      <c r="B10562" s="8" t="s">
        <v>6494</v>
      </c>
      <c r="C10562" s="9" t="s">
        <v>88</v>
      </c>
    </row>
    <row r="10563">
      <c r="A10563" s="9">
        <f t="shared" si="1"/>
        <v>7433</v>
      </c>
      <c r="B10563" s="25" t="s">
        <v>24793</v>
      </c>
      <c r="C10563" s="26" t="s">
        <v>23630</v>
      </c>
    </row>
    <row r="10564">
      <c r="A10564" s="9">
        <f t="shared" si="1"/>
        <v>7433</v>
      </c>
      <c r="B10564" s="25" t="s">
        <v>24793</v>
      </c>
      <c r="C10564" s="26" t="s">
        <v>731</v>
      </c>
    </row>
    <row r="10565">
      <c r="A10565" s="9">
        <f t="shared" si="1"/>
        <v>7434</v>
      </c>
      <c r="B10565" s="25" t="s">
        <v>24794</v>
      </c>
      <c r="C10565" s="26" t="s">
        <v>23630</v>
      </c>
    </row>
    <row r="10566">
      <c r="A10566" s="9">
        <f t="shared" si="1"/>
        <v>7435</v>
      </c>
      <c r="B10566" s="25" t="s">
        <v>24795</v>
      </c>
      <c r="C10566" s="26" t="s">
        <v>23761</v>
      </c>
    </row>
    <row r="10567">
      <c r="A10567" s="9">
        <f t="shared" si="1"/>
        <v>7436</v>
      </c>
      <c r="B10567" s="8" t="s">
        <v>6495</v>
      </c>
      <c r="C10567" s="9" t="s">
        <v>1042</v>
      </c>
    </row>
    <row r="10568">
      <c r="A10568" s="9">
        <f t="shared" si="1"/>
        <v>7437</v>
      </c>
      <c r="B10568" s="8" t="s">
        <v>6496</v>
      </c>
      <c r="C10568" s="9" t="s">
        <v>1042</v>
      </c>
    </row>
    <row r="10569">
      <c r="A10569" s="9">
        <f t="shared" si="1"/>
        <v>7438</v>
      </c>
      <c r="B10569" s="8" t="s">
        <v>6497</v>
      </c>
      <c r="C10569" s="9" t="s">
        <v>845</v>
      </c>
    </row>
    <row r="10570">
      <c r="A10570" s="9">
        <f t="shared" si="1"/>
        <v>7439</v>
      </c>
      <c r="B10570" s="25" t="s">
        <v>24796</v>
      </c>
      <c r="C10570" s="26" t="s">
        <v>23653</v>
      </c>
    </row>
    <row r="10571">
      <c r="A10571" s="9">
        <f t="shared" si="1"/>
        <v>7440</v>
      </c>
      <c r="B10571" s="25" t="s">
        <v>24797</v>
      </c>
      <c r="C10571" s="26" t="s">
        <v>23748</v>
      </c>
    </row>
    <row r="10572">
      <c r="A10572" s="9">
        <f t="shared" si="1"/>
        <v>7441</v>
      </c>
      <c r="B10572" s="5" t="s">
        <v>6498</v>
      </c>
      <c r="C10572" s="6" t="s">
        <v>714</v>
      </c>
    </row>
    <row r="10573">
      <c r="A10573" s="9">
        <f t="shared" si="1"/>
        <v>7441</v>
      </c>
      <c r="B10573" s="5" t="s">
        <v>6498</v>
      </c>
      <c r="C10573" s="6" t="s">
        <v>23672</v>
      </c>
    </row>
    <row r="10574">
      <c r="A10574" s="9">
        <f t="shared" si="1"/>
        <v>7442</v>
      </c>
      <c r="B10574" s="8" t="s">
        <v>6499</v>
      </c>
      <c r="C10574" s="9" t="s">
        <v>54</v>
      </c>
    </row>
    <row r="10575">
      <c r="A10575" s="9">
        <f t="shared" si="1"/>
        <v>7443</v>
      </c>
      <c r="B10575" s="5" t="s">
        <v>6500</v>
      </c>
      <c r="C10575" s="6" t="s">
        <v>69</v>
      </c>
    </row>
    <row r="10576">
      <c r="A10576" s="9">
        <f t="shared" si="1"/>
        <v>7443</v>
      </c>
      <c r="B10576" s="5" t="s">
        <v>6500</v>
      </c>
      <c r="C10576" s="6" t="s">
        <v>23628</v>
      </c>
    </row>
    <row r="10577">
      <c r="A10577" s="9">
        <f t="shared" si="1"/>
        <v>7444</v>
      </c>
      <c r="B10577" s="5" t="s">
        <v>6501</v>
      </c>
      <c r="C10577" s="6" t="s">
        <v>683</v>
      </c>
    </row>
    <row r="10578">
      <c r="A10578" s="9">
        <f t="shared" si="1"/>
        <v>7444</v>
      </c>
      <c r="B10578" s="37" t="s">
        <v>6501</v>
      </c>
      <c r="C10578" s="28" t="s">
        <v>23633</v>
      </c>
    </row>
    <row r="10579">
      <c r="A10579" s="9">
        <f t="shared" si="1"/>
        <v>7445</v>
      </c>
      <c r="B10579" s="5" t="s">
        <v>6502</v>
      </c>
      <c r="C10579" s="6" t="s">
        <v>683</v>
      </c>
    </row>
    <row r="10580">
      <c r="A10580" s="9">
        <f t="shared" si="1"/>
        <v>7445</v>
      </c>
      <c r="B10580" s="5" t="s">
        <v>6502</v>
      </c>
      <c r="C10580" s="6" t="s">
        <v>62</v>
      </c>
    </row>
    <row r="10581">
      <c r="A10581" s="9">
        <f t="shared" si="1"/>
        <v>7445</v>
      </c>
      <c r="B10581" s="5" t="s">
        <v>6502</v>
      </c>
      <c r="C10581" s="6" t="s">
        <v>23628</v>
      </c>
    </row>
    <row r="10582">
      <c r="A10582" s="9">
        <f t="shared" si="1"/>
        <v>7445</v>
      </c>
      <c r="B10582" s="37" t="s">
        <v>6502</v>
      </c>
      <c r="C10582" s="28" t="s">
        <v>23633</v>
      </c>
    </row>
    <row r="10583">
      <c r="A10583" s="9">
        <f t="shared" si="1"/>
        <v>7446</v>
      </c>
      <c r="B10583" s="5" t="s">
        <v>6503</v>
      </c>
      <c r="C10583" s="6" t="s">
        <v>683</v>
      </c>
    </row>
    <row r="10584">
      <c r="A10584" s="9">
        <f t="shared" si="1"/>
        <v>7446</v>
      </c>
      <c r="B10584" s="37" t="s">
        <v>6503</v>
      </c>
      <c r="C10584" s="28" t="s">
        <v>23633</v>
      </c>
    </row>
    <row r="10585">
      <c r="A10585" s="9">
        <f t="shared" si="1"/>
        <v>7447</v>
      </c>
      <c r="B10585" s="5" t="s">
        <v>6504</v>
      </c>
      <c r="C10585" s="6" t="s">
        <v>639</v>
      </c>
    </row>
    <row r="10586">
      <c r="A10586" s="9">
        <f t="shared" si="1"/>
        <v>7448</v>
      </c>
      <c r="B10586" s="25" t="s">
        <v>24798</v>
      </c>
      <c r="C10586" s="26" t="s">
        <v>23761</v>
      </c>
    </row>
    <row r="10587">
      <c r="A10587" s="9">
        <f t="shared" si="1"/>
        <v>7449</v>
      </c>
      <c r="B10587" s="8" t="s">
        <v>6505</v>
      </c>
      <c r="C10587" s="9" t="s">
        <v>845</v>
      </c>
    </row>
    <row r="10588">
      <c r="A10588" s="9">
        <f t="shared" si="1"/>
        <v>7450</v>
      </c>
      <c r="B10588" s="5" t="s">
        <v>6506</v>
      </c>
      <c r="C10588" s="6" t="s">
        <v>1856</v>
      </c>
    </row>
    <row r="10589">
      <c r="A10589" s="9">
        <f t="shared" si="1"/>
        <v>7451</v>
      </c>
      <c r="B10589" s="25" t="s">
        <v>24799</v>
      </c>
      <c r="C10589" s="26" t="s">
        <v>23748</v>
      </c>
    </row>
    <row r="10590">
      <c r="A10590" s="9">
        <f t="shared" si="1"/>
        <v>7452</v>
      </c>
      <c r="B10590" s="25" t="s">
        <v>24800</v>
      </c>
      <c r="C10590" s="26" t="s">
        <v>23748</v>
      </c>
    </row>
    <row r="10591">
      <c r="A10591" s="9">
        <f t="shared" si="1"/>
        <v>7453</v>
      </c>
      <c r="B10591" s="5" t="s">
        <v>6507</v>
      </c>
      <c r="C10591" s="6" t="s">
        <v>34</v>
      </c>
    </row>
    <row r="10592">
      <c r="A10592" s="9">
        <f t="shared" si="1"/>
        <v>7453</v>
      </c>
      <c r="B10592" s="5" t="s">
        <v>6507</v>
      </c>
      <c r="C10592" s="6" t="s">
        <v>23628</v>
      </c>
    </row>
    <row r="10593">
      <c r="A10593" s="9">
        <f t="shared" si="1"/>
        <v>7454</v>
      </c>
      <c r="B10593" s="8" t="s">
        <v>6508</v>
      </c>
      <c r="C10593" s="6" t="s">
        <v>1012</v>
      </c>
    </row>
    <row r="10594">
      <c r="A10594" s="9">
        <f t="shared" si="1"/>
        <v>7454</v>
      </c>
      <c r="B10594" s="8" t="s">
        <v>6508</v>
      </c>
      <c r="C10594" s="9" t="s">
        <v>815</v>
      </c>
    </row>
    <row r="10595">
      <c r="A10595" s="9">
        <f t="shared" si="1"/>
        <v>7455</v>
      </c>
      <c r="B10595" s="5" t="s">
        <v>6509</v>
      </c>
      <c r="C10595" s="6" t="s">
        <v>4</v>
      </c>
    </row>
    <row r="10596">
      <c r="A10596" s="9">
        <f t="shared" si="1"/>
        <v>7456</v>
      </c>
      <c r="B10596" s="25" t="s">
        <v>24801</v>
      </c>
      <c r="C10596" s="26" t="s">
        <v>23748</v>
      </c>
    </row>
    <row r="10597">
      <c r="A10597" s="9">
        <f t="shared" si="1"/>
        <v>7457</v>
      </c>
      <c r="B10597" s="25" t="s">
        <v>24802</v>
      </c>
      <c r="C10597" s="26" t="s">
        <v>23653</v>
      </c>
    </row>
    <row r="10598">
      <c r="A10598" s="9">
        <f t="shared" si="1"/>
        <v>7458</v>
      </c>
      <c r="B10598" s="8" t="s">
        <v>6510</v>
      </c>
      <c r="C10598" s="9" t="s">
        <v>372</v>
      </c>
    </row>
    <row r="10599">
      <c r="A10599" s="9">
        <f t="shared" si="1"/>
        <v>7459</v>
      </c>
      <c r="B10599" s="5" t="s">
        <v>6511</v>
      </c>
      <c r="C10599" s="6" t="s">
        <v>765</v>
      </c>
    </row>
    <row r="10600">
      <c r="A10600" s="9">
        <f t="shared" si="1"/>
        <v>7460</v>
      </c>
      <c r="B10600" s="8" t="s">
        <v>6512</v>
      </c>
      <c r="C10600" s="9" t="s">
        <v>845</v>
      </c>
    </row>
    <row r="10601">
      <c r="A10601" s="9">
        <f t="shared" si="1"/>
        <v>7461</v>
      </c>
      <c r="B10601" s="25" t="s">
        <v>24803</v>
      </c>
      <c r="C10601" s="26" t="s">
        <v>12983</v>
      </c>
    </row>
    <row r="10602">
      <c r="A10602" s="9">
        <f t="shared" si="1"/>
        <v>7462</v>
      </c>
      <c r="B10602" s="5" t="s">
        <v>6513</v>
      </c>
      <c r="C10602" s="6" t="s">
        <v>612</v>
      </c>
    </row>
    <row r="10603">
      <c r="A10603" s="9">
        <f t="shared" si="1"/>
        <v>7463</v>
      </c>
      <c r="B10603" s="5" t="s">
        <v>6514</v>
      </c>
      <c r="C10603" s="6" t="s">
        <v>78</v>
      </c>
    </row>
    <row r="10604">
      <c r="A10604" s="9">
        <f t="shared" si="1"/>
        <v>7464</v>
      </c>
      <c r="B10604" s="5" t="s">
        <v>6515</v>
      </c>
      <c r="C10604" s="6" t="s">
        <v>538</v>
      </c>
    </row>
    <row r="10605">
      <c r="A10605" s="9">
        <f t="shared" si="1"/>
        <v>7464</v>
      </c>
      <c r="B10605" s="5" t="s">
        <v>6515</v>
      </c>
      <c r="C10605" s="6" t="s">
        <v>23628</v>
      </c>
    </row>
    <row r="10606">
      <c r="A10606" s="9">
        <f t="shared" si="1"/>
        <v>7465</v>
      </c>
      <c r="B10606" s="5" t="s">
        <v>6516</v>
      </c>
      <c r="C10606" s="6" t="s">
        <v>6</v>
      </c>
    </row>
    <row r="10607">
      <c r="A10607" s="9">
        <f t="shared" si="1"/>
        <v>7466</v>
      </c>
      <c r="B10607" s="8" t="s">
        <v>6517</v>
      </c>
      <c r="C10607" s="9" t="s">
        <v>40</v>
      </c>
    </row>
    <row r="10608">
      <c r="A10608" s="9">
        <f t="shared" si="1"/>
        <v>7467</v>
      </c>
      <c r="B10608" s="5" t="s">
        <v>6518</v>
      </c>
      <c r="C10608" s="6" t="s">
        <v>362</v>
      </c>
    </row>
    <row r="10609">
      <c r="A10609" s="9">
        <f t="shared" si="1"/>
        <v>7468</v>
      </c>
      <c r="B10609" s="5" t="s">
        <v>6519</v>
      </c>
      <c r="C10609" s="6" t="s">
        <v>765</v>
      </c>
    </row>
    <row r="10610">
      <c r="A10610" s="9">
        <f t="shared" si="1"/>
        <v>7469</v>
      </c>
      <c r="B10610" s="8" t="s">
        <v>6520</v>
      </c>
      <c r="C10610" s="9" t="s">
        <v>65</v>
      </c>
    </row>
    <row r="10611">
      <c r="A10611" s="9">
        <f t="shared" si="1"/>
        <v>7470</v>
      </c>
      <c r="B10611" s="29" t="s">
        <v>24804</v>
      </c>
      <c r="C10611" s="26" t="s">
        <v>23636</v>
      </c>
    </row>
    <row r="10612">
      <c r="A10612" s="9">
        <f t="shared" si="1"/>
        <v>7471</v>
      </c>
      <c r="B10612" s="5" t="s">
        <v>6521</v>
      </c>
      <c r="C10612" s="6" t="s">
        <v>1856</v>
      </c>
    </row>
    <row r="10613">
      <c r="A10613" s="9">
        <f t="shared" si="1"/>
        <v>7472</v>
      </c>
      <c r="B10613" s="5" t="s">
        <v>6522</v>
      </c>
      <c r="C10613" s="6" t="s">
        <v>1342</v>
      </c>
    </row>
    <row r="10614">
      <c r="A10614" s="9">
        <f t="shared" si="1"/>
        <v>7473</v>
      </c>
      <c r="B10614" s="8" t="s">
        <v>6523</v>
      </c>
      <c r="C10614" s="9" t="s">
        <v>1042</v>
      </c>
    </row>
    <row r="10615">
      <c r="A10615" s="9">
        <f t="shared" si="1"/>
        <v>7474</v>
      </c>
      <c r="B10615" s="5" t="s">
        <v>6524</v>
      </c>
      <c r="C10615" s="6" t="s">
        <v>69</v>
      </c>
    </row>
    <row r="10616">
      <c r="A10616" s="9">
        <f t="shared" si="1"/>
        <v>7474</v>
      </c>
      <c r="B10616" s="5" t="s">
        <v>6524</v>
      </c>
      <c r="C10616" s="6" t="s">
        <v>23628</v>
      </c>
    </row>
    <row r="10617">
      <c r="A10617" s="9">
        <f t="shared" si="1"/>
        <v>7475</v>
      </c>
      <c r="B10617" s="5" t="s">
        <v>6525</v>
      </c>
      <c r="C10617" s="6" t="s">
        <v>467</v>
      </c>
    </row>
    <row r="10618">
      <c r="A10618" s="9">
        <f t="shared" si="1"/>
        <v>7475</v>
      </c>
      <c r="B10618" s="5" t="s">
        <v>6525</v>
      </c>
      <c r="C10618" s="6" t="s">
        <v>23628</v>
      </c>
    </row>
    <row r="10619">
      <c r="A10619" s="9">
        <f t="shared" si="1"/>
        <v>7476</v>
      </c>
      <c r="B10619" s="5" t="s">
        <v>6526</v>
      </c>
      <c r="C10619" s="6" t="s">
        <v>656</v>
      </c>
    </row>
    <row r="10620">
      <c r="A10620" s="9">
        <f t="shared" si="1"/>
        <v>7476</v>
      </c>
      <c r="B10620" s="5" t="s">
        <v>6526</v>
      </c>
      <c r="C10620" s="6" t="s">
        <v>23628</v>
      </c>
    </row>
    <row r="10621">
      <c r="A10621" s="9">
        <f t="shared" si="1"/>
        <v>7477</v>
      </c>
      <c r="B10621" s="5" t="s">
        <v>6527</v>
      </c>
      <c r="C10621" s="6" t="s">
        <v>1585</v>
      </c>
    </row>
    <row r="10622">
      <c r="A10622" s="9">
        <f t="shared" si="1"/>
        <v>7478</v>
      </c>
      <c r="B10622" s="5" t="s">
        <v>6528</v>
      </c>
      <c r="C10622" s="6" t="s">
        <v>1342</v>
      </c>
    </row>
    <row r="10623">
      <c r="A10623" s="9">
        <f t="shared" si="1"/>
        <v>7479</v>
      </c>
      <c r="B10623" s="5" t="s">
        <v>6529</v>
      </c>
      <c r="C10623" s="6" t="s">
        <v>1495</v>
      </c>
    </row>
    <row r="10624">
      <c r="A10624" s="9">
        <f t="shared" si="1"/>
        <v>7480</v>
      </c>
      <c r="B10624" s="25" t="s">
        <v>24805</v>
      </c>
      <c r="C10624" s="26" t="s">
        <v>23761</v>
      </c>
    </row>
    <row r="10625">
      <c r="A10625" s="9">
        <f t="shared" si="1"/>
        <v>7481</v>
      </c>
      <c r="B10625" s="8" t="s">
        <v>6530</v>
      </c>
      <c r="C10625" s="9" t="s">
        <v>728</v>
      </c>
    </row>
    <row r="10626">
      <c r="A10626" s="9">
        <f t="shared" si="1"/>
        <v>7482</v>
      </c>
      <c r="B10626" s="8" t="s">
        <v>6531</v>
      </c>
      <c r="C10626" s="9" t="s">
        <v>46</v>
      </c>
    </row>
    <row r="10627">
      <c r="A10627" s="9">
        <f t="shared" si="1"/>
        <v>7483</v>
      </c>
      <c r="B10627" s="5" t="s">
        <v>6532</v>
      </c>
      <c r="C10627" s="6" t="s">
        <v>1458</v>
      </c>
    </row>
    <row r="10628">
      <c r="A10628" s="9">
        <f t="shared" si="1"/>
        <v>7483</v>
      </c>
      <c r="B10628" s="5" t="s">
        <v>6532</v>
      </c>
      <c r="C10628" s="6" t="s">
        <v>23628</v>
      </c>
    </row>
    <row r="10629">
      <c r="A10629" s="9">
        <f t="shared" si="1"/>
        <v>7484</v>
      </c>
      <c r="B10629" s="8" t="s">
        <v>6533</v>
      </c>
      <c r="C10629" s="9" t="s">
        <v>1334</v>
      </c>
    </row>
    <row r="10630">
      <c r="A10630" s="9">
        <f t="shared" si="1"/>
        <v>7485</v>
      </c>
      <c r="B10630" s="5" t="s">
        <v>6534</v>
      </c>
      <c r="C10630" s="6" t="s">
        <v>538</v>
      </c>
    </row>
    <row r="10631">
      <c r="A10631" s="9">
        <f t="shared" si="1"/>
        <v>7485</v>
      </c>
      <c r="B10631" s="5" t="s">
        <v>6534</v>
      </c>
      <c r="C10631" s="6" t="s">
        <v>23628</v>
      </c>
    </row>
    <row r="10632">
      <c r="A10632" s="9">
        <f t="shared" si="1"/>
        <v>7486</v>
      </c>
      <c r="B10632" s="5" t="s">
        <v>6535</v>
      </c>
      <c r="C10632" s="6" t="s">
        <v>1040</v>
      </c>
    </row>
    <row r="10633">
      <c r="A10633" s="9">
        <f t="shared" si="1"/>
        <v>7487</v>
      </c>
      <c r="B10633" s="5" t="s">
        <v>6536</v>
      </c>
      <c r="C10633" s="6" t="s">
        <v>538</v>
      </c>
    </row>
    <row r="10634">
      <c r="A10634" s="9">
        <f t="shared" si="1"/>
        <v>7487</v>
      </c>
      <c r="B10634" s="5" t="s">
        <v>6536</v>
      </c>
      <c r="C10634" s="6" t="s">
        <v>23628</v>
      </c>
    </row>
    <row r="10635">
      <c r="A10635" s="9">
        <f t="shared" si="1"/>
        <v>7488</v>
      </c>
      <c r="B10635" s="5" t="s">
        <v>6537</v>
      </c>
      <c r="C10635" s="6" t="s">
        <v>1260</v>
      </c>
    </row>
    <row r="10636">
      <c r="A10636" s="9">
        <f t="shared" si="1"/>
        <v>7489</v>
      </c>
      <c r="B10636" s="5" t="s">
        <v>6538</v>
      </c>
      <c r="C10636" s="6" t="s">
        <v>1260</v>
      </c>
    </row>
    <row r="10637">
      <c r="A10637" s="9">
        <f t="shared" si="1"/>
        <v>7490</v>
      </c>
      <c r="B10637" s="5" t="s">
        <v>6539</v>
      </c>
      <c r="C10637" s="6" t="s">
        <v>1260</v>
      </c>
    </row>
    <row r="10638">
      <c r="A10638" s="9">
        <f t="shared" si="1"/>
        <v>7491</v>
      </c>
      <c r="B10638" s="8" t="s">
        <v>6540</v>
      </c>
      <c r="C10638" s="9" t="s">
        <v>65</v>
      </c>
    </row>
    <row r="10639">
      <c r="A10639" s="9">
        <f t="shared" si="1"/>
        <v>7492</v>
      </c>
      <c r="B10639" s="5" t="s">
        <v>6541</v>
      </c>
      <c r="C10639" s="6" t="s">
        <v>714</v>
      </c>
    </row>
    <row r="10640">
      <c r="A10640" s="9">
        <f t="shared" si="1"/>
        <v>7492</v>
      </c>
      <c r="B10640" s="5" t="s">
        <v>6541</v>
      </c>
      <c r="C10640" s="6" t="s">
        <v>23672</v>
      </c>
    </row>
    <row r="10641">
      <c r="A10641" s="9">
        <f t="shared" si="1"/>
        <v>7493</v>
      </c>
      <c r="B10641" s="5" t="s">
        <v>6542</v>
      </c>
      <c r="C10641" s="6" t="s">
        <v>393</v>
      </c>
    </row>
    <row r="10642">
      <c r="A10642" s="9">
        <f t="shared" si="1"/>
        <v>7494</v>
      </c>
      <c r="B10642" s="5" t="s">
        <v>6543</v>
      </c>
      <c r="C10642" s="6" t="s">
        <v>612</v>
      </c>
    </row>
    <row r="10643">
      <c r="A10643" s="9">
        <f t="shared" si="1"/>
        <v>7495</v>
      </c>
      <c r="B10643" s="8" t="s">
        <v>6544</v>
      </c>
      <c r="C10643" s="9" t="s">
        <v>72</v>
      </c>
    </row>
    <row r="10644">
      <c r="A10644" s="9">
        <f t="shared" si="1"/>
        <v>7496</v>
      </c>
      <c r="B10644" s="5" t="s">
        <v>6545</v>
      </c>
      <c r="C10644" s="6" t="s">
        <v>1360</v>
      </c>
    </row>
    <row r="10645">
      <c r="A10645" s="9">
        <f t="shared" si="1"/>
        <v>7497</v>
      </c>
      <c r="B10645" s="15" t="s">
        <v>6546</v>
      </c>
      <c r="C10645" s="11" t="s">
        <v>423</v>
      </c>
    </row>
    <row r="10646">
      <c r="A10646" s="9">
        <f t="shared" si="1"/>
        <v>7497</v>
      </c>
      <c r="B10646" s="15" t="s">
        <v>6546</v>
      </c>
      <c r="C10646" s="11" t="s">
        <v>64</v>
      </c>
    </row>
    <row r="10647">
      <c r="A10647" s="9">
        <f t="shared" si="1"/>
        <v>7498</v>
      </c>
      <c r="B10647" s="8" t="s">
        <v>6547</v>
      </c>
      <c r="C10647" s="9" t="s">
        <v>530</v>
      </c>
    </row>
    <row r="10648">
      <c r="A10648" s="9">
        <f t="shared" si="1"/>
        <v>7499</v>
      </c>
      <c r="B10648" s="5" t="s">
        <v>6548</v>
      </c>
      <c r="C10648" s="6" t="s">
        <v>462</v>
      </c>
    </row>
    <row r="10649">
      <c r="A10649" s="9">
        <f t="shared" si="1"/>
        <v>7499</v>
      </c>
      <c r="B10649" s="5" t="s">
        <v>6548</v>
      </c>
      <c r="C10649" s="6" t="s">
        <v>23637</v>
      </c>
    </row>
    <row r="10650">
      <c r="A10650" s="9">
        <f t="shared" si="1"/>
        <v>7500</v>
      </c>
      <c r="B10650" s="5" t="s">
        <v>6549</v>
      </c>
      <c r="C10650" s="6" t="s">
        <v>91</v>
      </c>
    </row>
    <row r="10651">
      <c r="A10651" s="9">
        <f t="shared" si="1"/>
        <v>7500</v>
      </c>
      <c r="B10651" s="5" t="s">
        <v>6549</v>
      </c>
      <c r="C10651" s="6" t="s">
        <v>267</v>
      </c>
    </row>
    <row r="10652">
      <c r="A10652" s="9">
        <f t="shared" si="1"/>
        <v>7500</v>
      </c>
      <c r="B10652" s="5" t="s">
        <v>6549</v>
      </c>
      <c r="C10652" s="6" t="s">
        <v>23637</v>
      </c>
    </row>
    <row r="10653">
      <c r="A10653" s="9">
        <f t="shared" si="1"/>
        <v>7501</v>
      </c>
      <c r="B10653" s="5" t="s">
        <v>6550</v>
      </c>
      <c r="C10653" s="6" t="s">
        <v>328</v>
      </c>
    </row>
    <row r="10654">
      <c r="A10654" s="9">
        <f t="shared" si="1"/>
        <v>7501</v>
      </c>
      <c r="B10654" s="5" t="s">
        <v>6550</v>
      </c>
      <c r="C10654" s="6" t="s">
        <v>25</v>
      </c>
    </row>
    <row r="10655">
      <c r="A10655" s="9">
        <f t="shared" si="1"/>
        <v>7501</v>
      </c>
      <c r="B10655" s="5" t="s">
        <v>6550</v>
      </c>
      <c r="C10655" s="6" t="s">
        <v>23637</v>
      </c>
    </row>
    <row r="10656">
      <c r="A10656" s="9">
        <f t="shared" si="1"/>
        <v>7502</v>
      </c>
      <c r="B10656" s="25" t="s">
        <v>24806</v>
      </c>
      <c r="C10656" s="26" t="s">
        <v>10122</v>
      </c>
    </row>
    <row r="10657">
      <c r="A10657" s="9">
        <f t="shared" si="1"/>
        <v>7503</v>
      </c>
      <c r="B10657" s="29" t="s">
        <v>24807</v>
      </c>
      <c r="C10657" s="26" t="s">
        <v>23636</v>
      </c>
    </row>
    <row r="10658">
      <c r="A10658" s="9">
        <f t="shared" si="1"/>
        <v>7504</v>
      </c>
      <c r="B10658" s="29" t="s">
        <v>24808</v>
      </c>
      <c r="C10658" s="26" t="s">
        <v>23636</v>
      </c>
    </row>
    <row r="10659">
      <c r="A10659" s="9">
        <f t="shared" si="1"/>
        <v>7505</v>
      </c>
      <c r="B10659" s="5" t="s">
        <v>6551</v>
      </c>
      <c r="C10659" s="6" t="s">
        <v>267</v>
      </c>
    </row>
    <row r="10660">
      <c r="A10660" s="9">
        <f t="shared" si="1"/>
        <v>7505</v>
      </c>
      <c r="B10660" s="5" t="s">
        <v>6551</v>
      </c>
      <c r="C10660" s="6" t="s">
        <v>23637</v>
      </c>
    </row>
    <row r="10661">
      <c r="A10661" s="9">
        <f t="shared" si="1"/>
        <v>7506</v>
      </c>
      <c r="B10661" s="8" t="s">
        <v>6552</v>
      </c>
      <c r="C10661" s="9" t="s">
        <v>162</v>
      </c>
    </row>
    <row r="10662">
      <c r="A10662" s="9">
        <f t="shared" si="1"/>
        <v>7507</v>
      </c>
      <c r="B10662" s="5" t="s">
        <v>6553</v>
      </c>
      <c r="C10662" s="6" t="s">
        <v>109</v>
      </c>
    </row>
    <row r="10663">
      <c r="A10663" s="9">
        <f t="shared" si="1"/>
        <v>7507</v>
      </c>
      <c r="B10663" s="5" t="s">
        <v>6553</v>
      </c>
      <c r="C10663" s="6" t="s">
        <v>25</v>
      </c>
    </row>
    <row r="10664">
      <c r="A10664" s="9">
        <f t="shared" si="1"/>
        <v>7508</v>
      </c>
      <c r="B10664" s="8" t="s">
        <v>6554</v>
      </c>
      <c r="C10664" s="9" t="s">
        <v>83</v>
      </c>
    </row>
    <row r="10665">
      <c r="A10665" s="9">
        <f t="shared" si="1"/>
        <v>7509</v>
      </c>
      <c r="B10665" s="8" t="s">
        <v>6555</v>
      </c>
      <c r="C10665" s="6" t="s">
        <v>132</v>
      </c>
    </row>
    <row r="10666">
      <c r="A10666" s="9">
        <f t="shared" si="1"/>
        <v>7509</v>
      </c>
      <c r="B10666" s="8" t="s">
        <v>6555</v>
      </c>
      <c r="C10666" s="6" t="s">
        <v>23637</v>
      </c>
    </row>
    <row r="10667">
      <c r="A10667" s="9">
        <f t="shared" si="1"/>
        <v>7510</v>
      </c>
      <c r="B10667" s="8" t="s">
        <v>6556</v>
      </c>
      <c r="C10667" s="6" t="s">
        <v>132</v>
      </c>
    </row>
    <row r="10668">
      <c r="A10668" s="9">
        <f t="shared" si="1"/>
        <v>7510</v>
      </c>
      <c r="B10668" s="8" t="s">
        <v>6556</v>
      </c>
      <c r="C10668" s="9" t="s">
        <v>60</v>
      </c>
    </row>
    <row r="10669">
      <c r="A10669" s="9">
        <f t="shared" si="1"/>
        <v>7510</v>
      </c>
      <c r="B10669" s="8" t="s">
        <v>6556</v>
      </c>
      <c r="C10669" s="9" t="s">
        <v>142</v>
      </c>
    </row>
    <row r="10670">
      <c r="A10670" s="9">
        <f t="shared" si="1"/>
        <v>7510</v>
      </c>
      <c r="B10670" s="8" t="s">
        <v>6556</v>
      </c>
      <c r="C10670" s="6" t="s">
        <v>23637</v>
      </c>
    </row>
    <row r="10671">
      <c r="A10671" s="9">
        <f t="shared" si="1"/>
        <v>7511</v>
      </c>
      <c r="B10671" s="8" t="s">
        <v>6557</v>
      </c>
      <c r="C10671" s="9" t="s">
        <v>60</v>
      </c>
    </row>
    <row r="10672">
      <c r="A10672" s="9">
        <f t="shared" si="1"/>
        <v>7511</v>
      </c>
      <c r="B10672" s="8" t="s">
        <v>6557</v>
      </c>
      <c r="C10672" s="9" t="s">
        <v>530</v>
      </c>
    </row>
    <row r="10673">
      <c r="A10673" s="9">
        <f t="shared" si="1"/>
        <v>7512</v>
      </c>
      <c r="B10673" s="5" t="s">
        <v>6558</v>
      </c>
      <c r="C10673" s="6" t="s">
        <v>1120</v>
      </c>
    </row>
    <row r="10674">
      <c r="A10674" s="9">
        <f t="shared" si="1"/>
        <v>7513</v>
      </c>
      <c r="B10674" s="5" t="s">
        <v>6559</v>
      </c>
      <c r="C10674" s="6" t="s">
        <v>59</v>
      </c>
    </row>
    <row r="10675">
      <c r="A10675" s="9">
        <f t="shared" si="1"/>
        <v>7514</v>
      </c>
      <c r="B10675" s="25" t="s">
        <v>24809</v>
      </c>
      <c r="C10675" s="26" t="s">
        <v>23812</v>
      </c>
    </row>
    <row r="10676">
      <c r="A10676" s="9">
        <f t="shared" si="1"/>
        <v>7515</v>
      </c>
      <c r="B10676" s="5" t="s">
        <v>6560</v>
      </c>
      <c r="C10676" s="6" t="s">
        <v>989</v>
      </c>
    </row>
    <row r="10677">
      <c r="A10677" s="9">
        <f t="shared" si="1"/>
        <v>7516</v>
      </c>
      <c r="B10677" s="8" t="s">
        <v>6561</v>
      </c>
      <c r="C10677" s="9" t="s">
        <v>874</v>
      </c>
    </row>
    <row r="10678">
      <c r="A10678" s="9">
        <f t="shared" si="1"/>
        <v>7517</v>
      </c>
      <c r="B10678" s="8" t="s">
        <v>6562</v>
      </c>
      <c r="C10678" s="9" t="s">
        <v>555</v>
      </c>
    </row>
    <row r="10679">
      <c r="A10679" s="9">
        <f t="shared" si="1"/>
        <v>7518</v>
      </c>
      <c r="B10679" s="8" t="s">
        <v>6563</v>
      </c>
      <c r="C10679" s="9" t="s">
        <v>162</v>
      </c>
    </row>
    <row r="10680">
      <c r="A10680" s="9">
        <f t="shared" si="1"/>
        <v>7519</v>
      </c>
      <c r="B10680" s="8" t="s">
        <v>6564</v>
      </c>
      <c r="C10680" s="9" t="s">
        <v>42</v>
      </c>
    </row>
    <row r="10681">
      <c r="A10681" s="9">
        <f t="shared" si="1"/>
        <v>7520</v>
      </c>
      <c r="B10681" s="8" t="s">
        <v>6565</v>
      </c>
      <c r="C10681" s="9" t="s">
        <v>722</v>
      </c>
    </row>
    <row r="10682">
      <c r="A10682" s="9">
        <f t="shared" si="1"/>
        <v>7521</v>
      </c>
      <c r="B10682" s="8" t="s">
        <v>6566</v>
      </c>
      <c r="C10682" s="9" t="s">
        <v>874</v>
      </c>
    </row>
    <row r="10683">
      <c r="A10683" s="9">
        <f t="shared" si="1"/>
        <v>7522</v>
      </c>
      <c r="B10683" s="5" t="s">
        <v>6567</v>
      </c>
      <c r="C10683" s="6" t="s">
        <v>731</v>
      </c>
    </row>
    <row r="10684">
      <c r="A10684" s="9">
        <f t="shared" si="1"/>
        <v>7523</v>
      </c>
      <c r="B10684" s="8" t="s">
        <v>6568</v>
      </c>
      <c r="C10684" s="9" t="s">
        <v>280</v>
      </c>
    </row>
    <row r="10685">
      <c r="A10685" s="9">
        <f t="shared" si="1"/>
        <v>7524</v>
      </c>
      <c r="B10685" s="8" t="s">
        <v>6569</v>
      </c>
      <c r="C10685" s="9" t="s">
        <v>24</v>
      </c>
    </row>
    <row r="10686">
      <c r="A10686" s="9">
        <f t="shared" si="1"/>
        <v>7524</v>
      </c>
      <c r="B10686" s="8" t="s">
        <v>6569</v>
      </c>
      <c r="C10686" s="9" t="s">
        <v>25</v>
      </c>
    </row>
    <row r="10687">
      <c r="A10687" s="9">
        <f t="shared" si="1"/>
        <v>7525</v>
      </c>
      <c r="B10687" s="5" t="s">
        <v>6570</v>
      </c>
      <c r="C10687" s="6" t="s">
        <v>393</v>
      </c>
    </row>
    <row r="10688">
      <c r="A10688" s="9">
        <f t="shared" si="1"/>
        <v>7526</v>
      </c>
      <c r="B10688" s="8" t="s">
        <v>6571</v>
      </c>
      <c r="C10688" s="9" t="s">
        <v>530</v>
      </c>
    </row>
    <row r="10689">
      <c r="A10689" s="9">
        <f t="shared" si="1"/>
        <v>7527</v>
      </c>
      <c r="B10689" s="25" t="s">
        <v>24810</v>
      </c>
      <c r="C10689" s="26" t="s">
        <v>10122</v>
      </c>
    </row>
    <row r="10690">
      <c r="A10690" s="9">
        <f t="shared" si="1"/>
        <v>7527</v>
      </c>
      <c r="B10690" s="27" t="s">
        <v>24810</v>
      </c>
      <c r="C10690" s="28" t="s">
        <v>23637</v>
      </c>
    </row>
    <row r="10691">
      <c r="A10691" s="9">
        <f t="shared" si="1"/>
        <v>7528</v>
      </c>
      <c r="B10691" s="8" t="s">
        <v>6572</v>
      </c>
      <c r="C10691" s="9" t="s">
        <v>1548</v>
      </c>
    </row>
    <row r="10692">
      <c r="A10692" s="9">
        <f t="shared" si="1"/>
        <v>7529</v>
      </c>
      <c r="B10692" s="8" t="s">
        <v>6573</v>
      </c>
      <c r="C10692" s="9" t="s">
        <v>1548</v>
      </c>
    </row>
    <row r="10693">
      <c r="A10693" s="9">
        <f t="shared" si="1"/>
        <v>7530</v>
      </c>
      <c r="B10693" s="5" t="s">
        <v>6574</v>
      </c>
      <c r="C10693" s="6" t="s">
        <v>731</v>
      </c>
    </row>
    <row r="10694">
      <c r="A10694" s="9">
        <f t="shared" si="1"/>
        <v>7531</v>
      </c>
      <c r="B10694" s="5" t="s">
        <v>6575</v>
      </c>
      <c r="C10694" s="6" t="s">
        <v>1223</v>
      </c>
    </row>
    <row r="10695">
      <c r="A10695" s="9">
        <f t="shared" si="1"/>
        <v>7532</v>
      </c>
      <c r="B10695" s="16" t="s">
        <v>6576</v>
      </c>
      <c r="C10695" s="6" t="s">
        <v>1235</v>
      </c>
    </row>
    <row r="10696">
      <c r="A10696" s="9">
        <f t="shared" si="1"/>
        <v>7533</v>
      </c>
      <c r="B10696" s="8" t="s">
        <v>6577</v>
      </c>
      <c r="C10696" s="9" t="s">
        <v>1548</v>
      </c>
    </row>
    <row r="10697">
      <c r="A10697" s="9">
        <f t="shared" si="1"/>
        <v>7534</v>
      </c>
      <c r="B10697" s="25" t="s">
        <v>24811</v>
      </c>
      <c r="C10697" s="26" t="s">
        <v>23845</v>
      </c>
    </row>
    <row r="10698">
      <c r="A10698" s="9">
        <f t="shared" si="1"/>
        <v>7535</v>
      </c>
      <c r="B10698" s="8" t="s">
        <v>6578</v>
      </c>
      <c r="C10698" s="9" t="s">
        <v>1548</v>
      </c>
    </row>
    <row r="10699">
      <c r="A10699" s="9">
        <f t="shared" si="1"/>
        <v>7536</v>
      </c>
      <c r="B10699" s="8" t="s">
        <v>6579</v>
      </c>
      <c r="C10699" s="9" t="s">
        <v>1548</v>
      </c>
    </row>
    <row r="10700">
      <c r="A10700" s="9">
        <f t="shared" si="1"/>
        <v>7537</v>
      </c>
      <c r="B10700" s="8" t="s">
        <v>6580</v>
      </c>
      <c r="C10700" s="9" t="s">
        <v>1548</v>
      </c>
    </row>
    <row r="10701">
      <c r="A10701" s="9">
        <f t="shared" si="1"/>
        <v>7538</v>
      </c>
      <c r="B10701" s="8" t="s">
        <v>6581</v>
      </c>
      <c r="C10701" s="9" t="s">
        <v>72</v>
      </c>
    </row>
    <row r="10702">
      <c r="A10702" s="9">
        <f t="shared" si="1"/>
        <v>7539</v>
      </c>
      <c r="B10702" s="8" t="s">
        <v>6582</v>
      </c>
      <c r="C10702" s="9" t="s">
        <v>1548</v>
      </c>
    </row>
    <row r="10703">
      <c r="A10703" s="9">
        <f t="shared" si="1"/>
        <v>7540</v>
      </c>
      <c r="B10703" s="5" t="s">
        <v>6583</v>
      </c>
      <c r="C10703" s="6" t="s">
        <v>62</v>
      </c>
    </row>
    <row r="10704">
      <c r="A10704" s="9">
        <f t="shared" si="1"/>
        <v>7540</v>
      </c>
      <c r="B10704" s="5" t="s">
        <v>6583</v>
      </c>
      <c r="C10704" s="6" t="s">
        <v>23628</v>
      </c>
    </row>
    <row r="10705">
      <c r="A10705" s="9">
        <f t="shared" si="1"/>
        <v>7541</v>
      </c>
      <c r="B10705" s="25" t="s">
        <v>24812</v>
      </c>
      <c r="C10705" s="26" t="s">
        <v>23812</v>
      </c>
    </row>
    <row r="10706">
      <c r="A10706" s="9">
        <f t="shared" si="1"/>
        <v>7542</v>
      </c>
      <c r="B10706" s="5" t="s">
        <v>6584</v>
      </c>
      <c r="C10706" s="6" t="s">
        <v>462</v>
      </c>
    </row>
    <row r="10707">
      <c r="A10707" s="9">
        <f t="shared" si="1"/>
        <v>7542</v>
      </c>
      <c r="B10707" s="5" t="s">
        <v>6584</v>
      </c>
      <c r="C10707" s="6" t="s">
        <v>23637</v>
      </c>
    </row>
    <row r="10708">
      <c r="A10708" s="9">
        <f t="shared" si="1"/>
        <v>7543</v>
      </c>
      <c r="B10708" s="8" t="s">
        <v>6585</v>
      </c>
      <c r="C10708" s="9" t="s">
        <v>1548</v>
      </c>
    </row>
    <row r="10709">
      <c r="A10709" s="9">
        <f t="shared" si="1"/>
        <v>7544</v>
      </c>
      <c r="B10709" s="8" t="s">
        <v>6586</v>
      </c>
      <c r="C10709" s="9" t="s">
        <v>1548</v>
      </c>
    </row>
    <row r="10710">
      <c r="A10710" s="9">
        <f t="shared" si="1"/>
        <v>7545</v>
      </c>
      <c r="B10710" s="8" t="s">
        <v>6587</v>
      </c>
      <c r="C10710" s="9" t="s">
        <v>1548</v>
      </c>
    </row>
    <row r="10711">
      <c r="A10711" s="9">
        <f t="shared" si="1"/>
        <v>7546</v>
      </c>
      <c r="B10711" s="8" t="s">
        <v>6588</v>
      </c>
      <c r="C10711" s="9" t="s">
        <v>1548</v>
      </c>
    </row>
    <row r="10712">
      <c r="A10712" s="9">
        <f t="shared" si="1"/>
        <v>7547</v>
      </c>
      <c r="B10712" s="5" t="s">
        <v>6589</v>
      </c>
      <c r="C10712" s="6" t="s">
        <v>362</v>
      </c>
    </row>
    <row r="10713">
      <c r="A10713" s="9">
        <f t="shared" si="1"/>
        <v>7548</v>
      </c>
      <c r="B10713" s="5" t="s">
        <v>6590</v>
      </c>
      <c r="C10713" s="6" t="s">
        <v>365</v>
      </c>
    </row>
    <row r="10714">
      <c r="A10714" s="9">
        <f t="shared" si="1"/>
        <v>7549</v>
      </c>
      <c r="B10714" s="8" t="s">
        <v>6591</v>
      </c>
      <c r="C10714" s="9" t="s">
        <v>1548</v>
      </c>
    </row>
    <row r="10715">
      <c r="A10715" s="9">
        <f t="shared" si="1"/>
        <v>7550</v>
      </c>
      <c r="B10715" s="5" t="s">
        <v>6592</v>
      </c>
      <c r="C10715" s="6" t="s">
        <v>683</v>
      </c>
    </row>
    <row r="10716">
      <c r="A10716" s="9">
        <f t="shared" si="1"/>
        <v>7550</v>
      </c>
      <c r="B10716" s="37" t="s">
        <v>6592</v>
      </c>
      <c r="C10716" s="28" t="s">
        <v>23633</v>
      </c>
    </row>
    <row r="10717">
      <c r="A10717" s="9">
        <f t="shared" si="1"/>
        <v>7551</v>
      </c>
      <c r="B10717" s="8" t="s">
        <v>6593</v>
      </c>
      <c r="C10717" s="9" t="s">
        <v>142</v>
      </c>
    </row>
    <row r="10718">
      <c r="A10718" s="9">
        <f t="shared" si="1"/>
        <v>7552</v>
      </c>
      <c r="B10718" s="5" t="s">
        <v>6594</v>
      </c>
      <c r="C10718" s="6" t="s">
        <v>362</v>
      </c>
    </row>
    <row r="10719">
      <c r="A10719" s="9">
        <f t="shared" si="1"/>
        <v>7552</v>
      </c>
      <c r="B10719" s="5" t="s">
        <v>6594</v>
      </c>
      <c r="C10719" s="6" t="s">
        <v>50</v>
      </c>
    </row>
    <row r="10720">
      <c r="A10720" s="9">
        <f t="shared" si="1"/>
        <v>7552</v>
      </c>
      <c r="B10720" s="5" t="s">
        <v>6594</v>
      </c>
      <c r="C10720" s="6" t="s">
        <v>728</v>
      </c>
    </row>
    <row r="10721">
      <c r="A10721" s="9">
        <f t="shared" si="1"/>
        <v>7552</v>
      </c>
      <c r="B10721" s="5" t="s">
        <v>6594</v>
      </c>
      <c r="C10721" s="6" t="s">
        <v>655</v>
      </c>
    </row>
    <row r="10722">
      <c r="A10722" s="9">
        <f t="shared" si="1"/>
        <v>7552</v>
      </c>
      <c r="B10722" s="5" t="s">
        <v>6594</v>
      </c>
      <c r="C10722" s="6" t="s">
        <v>23628</v>
      </c>
    </row>
    <row r="10723">
      <c r="A10723" s="9">
        <f t="shared" si="1"/>
        <v>7552</v>
      </c>
      <c r="B10723" s="37" t="s">
        <v>6594</v>
      </c>
      <c r="C10723" s="28" t="s">
        <v>23633</v>
      </c>
    </row>
    <row r="10724">
      <c r="A10724" s="9">
        <f t="shared" si="1"/>
        <v>7553</v>
      </c>
      <c r="B10724" s="8" t="s">
        <v>6595</v>
      </c>
      <c r="C10724" s="9" t="s">
        <v>502</v>
      </c>
    </row>
    <row r="10725">
      <c r="A10725" s="9">
        <f t="shared" si="1"/>
        <v>7554</v>
      </c>
      <c r="B10725" s="5" t="s">
        <v>6596</v>
      </c>
      <c r="C10725" s="6" t="s">
        <v>731</v>
      </c>
    </row>
    <row r="10726">
      <c r="A10726" s="9">
        <f t="shared" si="1"/>
        <v>7554</v>
      </c>
      <c r="B10726" s="8" t="s">
        <v>6596</v>
      </c>
      <c r="C10726" s="9" t="s">
        <v>479</v>
      </c>
    </row>
    <row r="10727">
      <c r="A10727" s="9">
        <f t="shared" si="1"/>
        <v>7555</v>
      </c>
      <c r="B10727" s="8" t="s">
        <v>6597</v>
      </c>
      <c r="C10727" s="9" t="s">
        <v>502</v>
      </c>
    </row>
    <row r="10728">
      <c r="A10728" s="9">
        <f t="shared" si="1"/>
        <v>7556</v>
      </c>
      <c r="B10728" s="8" t="s">
        <v>6598</v>
      </c>
      <c r="C10728" s="9" t="s">
        <v>502</v>
      </c>
    </row>
    <row r="10729">
      <c r="A10729" s="9">
        <f t="shared" si="1"/>
        <v>7557</v>
      </c>
      <c r="B10729" s="8" t="s">
        <v>6599</v>
      </c>
      <c r="C10729" s="9" t="s">
        <v>1042</v>
      </c>
    </row>
    <row r="10730">
      <c r="A10730" s="9">
        <f t="shared" si="1"/>
        <v>7558</v>
      </c>
      <c r="B10730" s="8" t="s">
        <v>6600</v>
      </c>
      <c r="C10730" s="9" t="s">
        <v>1042</v>
      </c>
    </row>
    <row r="10731">
      <c r="A10731" s="9">
        <f t="shared" si="1"/>
        <v>7559</v>
      </c>
      <c r="B10731" s="8" t="s">
        <v>6601</v>
      </c>
      <c r="C10731" s="9" t="s">
        <v>1042</v>
      </c>
    </row>
    <row r="10732">
      <c r="A10732" s="9">
        <f t="shared" si="1"/>
        <v>7560</v>
      </c>
      <c r="B10732" s="8" t="s">
        <v>6602</v>
      </c>
      <c r="C10732" s="9" t="s">
        <v>1042</v>
      </c>
    </row>
    <row r="10733">
      <c r="A10733" s="9">
        <f t="shared" si="1"/>
        <v>7561</v>
      </c>
      <c r="B10733" s="5" t="s">
        <v>6603</v>
      </c>
      <c r="C10733" s="6" t="s">
        <v>393</v>
      </c>
    </row>
    <row r="10734">
      <c r="A10734" s="9">
        <f t="shared" si="1"/>
        <v>7562</v>
      </c>
      <c r="B10734" s="30" t="s">
        <v>24813</v>
      </c>
      <c r="C10734" s="26" t="s">
        <v>23639</v>
      </c>
    </row>
    <row r="10735">
      <c r="A10735" s="9">
        <f t="shared" si="1"/>
        <v>7563</v>
      </c>
      <c r="B10735" s="5" t="s">
        <v>6604</v>
      </c>
      <c r="C10735" s="6" t="s">
        <v>74</v>
      </c>
    </row>
    <row r="10736">
      <c r="A10736" s="9">
        <f t="shared" si="1"/>
        <v>7563</v>
      </c>
      <c r="B10736" s="5" t="s">
        <v>6604</v>
      </c>
      <c r="C10736" s="6" t="s">
        <v>655</v>
      </c>
    </row>
    <row r="10737">
      <c r="A10737" s="9">
        <f t="shared" si="1"/>
        <v>7563</v>
      </c>
      <c r="B10737" s="37" t="s">
        <v>6604</v>
      </c>
      <c r="C10737" s="28" t="s">
        <v>23633</v>
      </c>
    </row>
    <row r="10738">
      <c r="A10738" s="9">
        <f t="shared" si="1"/>
        <v>7564</v>
      </c>
      <c r="B10738" s="25" t="s">
        <v>24814</v>
      </c>
      <c r="C10738" s="26" t="s">
        <v>23632</v>
      </c>
    </row>
    <row r="10739">
      <c r="A10739" s="9">
        <f t="shared" si="1"/>
        <v>7564</v>
      </c>
      <c r="B10739" s="27" t="s">
        <v>24814</v>
      </c>
      <c r="C10739" s="28" t="s">
        <v>23633</v>
      </c>
    </row>
    <row r="10740">
      <c r="A10740" s="9">
        <f t="shared" si="1"/>
        <v>7565</v>
      </c>
      <c r="B10740" s="26" t="s">
        <v>24815</v>
      </c>
      <c r="C10740" s="26" t="s">
        <v>23632</v>
      </c>
    </row>
    <row r="10741">
      <c r="A10741" s="9">
        <f t="shared" si="1"/>
        <v>7565</v>
      </c>
      <c r="B10741" s="40" t="s">
        <v>24815</v>
      </c>
      <c r="C10741" s="28" t="s">
        <v>23633</v>
      </c>
    </row>
    <row r="10742">
      <c r="A10742" s="9">
        <f t="shared" si="1"/>
        <v>7566</v>
      </c>
      <c r="B10742" s="25" t="s">
        <v>24816</v>
      </c>
      <c r="C10742" s="26" t="s">
        <v>23632</v>
      </c>
    </row>
    <row r="10743">
      <c r="A10743" s="9">
        <f t="shared" si="1"/>
        <v>7566</v>
      </c>
      <c r="B10743" s="27" t="s">
        <v>24816</v>
      </c>
      <c r="C10743" s="28" t="s">
        <v>23633</v>
      </c>
    </row>
    <row r="10744">
      <c r="A10744" s="9">
        <f t="shared" si="1"/>
        <v>7567</v>
      </c>
      <c r="B10744" s="25" t="s">
        <v>24817</v>
      </c>
      <c r="C10744" s="26" t="s">
        <v>23632</v>
      </c>
    </row>
    <row r="10745">
      <c r="A10745" s="9">
        <f t="shared" si="1"/>
        <v>7567</v>
      </c>
      <c r="B10745" s="27" t="s">
        <v>24817</v>
      </c>
      <c r="C10745" s="28" t="s">
        <v>23633</v>
      </c>
    </row>
    <row r="10746">
      <c r="A10746" s="9">
        <f t="shared" si="1"/>
        <v>7568</v>
      </c>
      <c r="B10746" s="25" t="s">
        <v>24818</v>
      </c>
      <c r="C10746" s="26" t="s">
        <v>23632</v>
      </c>
    </row>
    <row r="10747">
      <c r="A10747" s="9">
        <f t="shared" si="1"/>
        <v>7568</v>
      </c>
      <c r="B10747" s="27" t="s">
        <v>24818</v>
      </c>
      <c r="C10747" s="28" t="s">
        <v>23633</v>
      </c>
    </row>
    <row r="10748">
      <c r="A10748" s="9">
        <f t="shared" si="1"/>
        <v>7569</v>
      </c>
      <c r="B10748" s="25" t="s">
        <v>24819</v>
      </c>
      <c r="C10748" s="26" t="s">
        <v>23632</v>
      </c>
    </row>
    <row r="10749">
      <c r="A10749" s="9">
        <f t="shared" si="1"/>
        <v>7569</v>
      </c>
      <c r="B10749" s="27" t="s">
        <v>24819</v>
      </c>
      <c r="C10749" s="28" t="s">
        <v>23633</v>
      </c>
    </row>
    <row r="10750">
      <c r="A10750" s="9">
        <f t="shared" si="1"/>
        <v>7570</v>
      </c>
      <c r="B10750" s="25" t="s">
        <v>24820</v>
      </c>
      <c r="C10750" s="26" t="s">
        <v>23632</v>
      </c>
    </row>
    <row r="10751">
      <c r="A10751" s="9">
        <f t="shared" si="1"/>
        <v>7570</v>
      </c>
      <c r="B10751" s="27" t="s">
        <v>24820</v>
      </c>
      <c r="C10751" s="28" t="s">
        <v>23633</v>
      </c>
    </row>
    <row r="10752">
      <c r="A10752" s="9">
        <f t="shared" si="1"/>
        <v>7571</v>
      </c>
      <c r="B10752" s="25" t="s">
        <v>24821</v>
      </c>
      <c r="C10752" s="26" t="s">
        <v>23632</v>
      </c>
    </row>
    <row r="10753">
      <c r="A10753" s="9">
        <f t="shared" si="1"/>
        <v>7571</v>
      </c>
      <c r="B10753" s="27" t="s">
        <v>24821</v>
      </c>
      <c r="C10753" s="28" t="s">
        <v>23633</v>
      </c>
    </row>
    <row r="10754">
      <c r="A10754" s="9">
        <f t="shared" si="1"/>
        <v>7572</v>
      </c>
      <c r="B10754" s="25" t="s">
        <v>24822</v>
      </c>
      <c r="C10754" s="26" t="s">
        <v>23632</v>
      </c>
    </row>
    <row r="10755">
      <c r="A10755" s="9">
        <f t="shared" si="1"/>
        <v>7572</v>
      </c>
      <c r="B10755" s="27" t="s">
        <v>24822</v>
      </c>
      <c r="C10755" s="28" t="s">
        <v>23633</v>
      </c>
    </row>
    <row r="10756">
      <c r="A10756" s="9">
        <f t="shared" si="1"/>
        <v>7573</v>
      </c>
      <c r="B10756" s="25" t="s">
        <v>24823</v>
      </c>
      <c r="C10756" s="26" t="s">
        <v>23632</v>
      </c>
    </row>
    <row r="10757">
      <c r="A10757" s="9">
        <f t="shared" si="1"/>
        <v>7573</v>
      </c>
      <c r="B10757" s="27" t="s">
        <v>24823</v>
      </c>
      <c r="C10757" s="28" t="s">
        <v>23633</v>
      </c>
    </row>
    <row r="10758">
      <c r="A10758" s="9">
        <f t="shared" si="1"/>
        <v>7574</v>
      </c>
      <c r="B10758" s="25" t="s">
        <v>24824</v>
      </c>
      <c r="C10758" s="26" t="s">
        <v>23632</v>
      </c>
    </row>
    <row r="10759">
      <c r="A10759" s="9">
        <f t="shared" si="1"/>
        <v>7574</v>
      </c>
      <c r="B10759" s="27" t="s">
        <v>24824</v>
      </c>
      <c r="C10759" s="28" t="s">
        <v>23633</v>
      </c>
    </row>
    <row r="10760">
      <c r="A10760" s="9">
        <f t="shared" si="1"/>
        <v>7575</v>
      </c>
      <c r="B10760" s="25" t="s">
        <v>24825</v>
      </c>
      <c r="C10760" s="26" t="s">
        <v>23632</v>
      </c>
    </row>
    <row r="10761">
      <c r="A10761" s="9">
        <f t="shared" si="1"/>
        <v>7575</v>
      </c>
      <c r="B10761" s="27" t="s">
        <v>24825</v>
      </c>
      <c r="C10761" s="28" t="s">
        <v>23633</v>
      </c>
    </row>
    <row r="10762">
      <c r="A10762" s="9">
        <f t="shared" si="1"/>
        <v>7576</v>
      </c>
      <c r="B10762" s="25" t="s">
        <v>24826</v>
      </c>
      <c r="C10762" s="26" t="s">
        <v>23632</v>
      </c>
    </row>
    <row r="10763">
      <c r="A10763" s="9">
        <f t="shared" si="1"/>
        <v>7576</v>
      </c>
      <c r="B10763" s="27" t="s">
        <v>24826</v>
      </c>
      <c r="C10763" s="28" t="s">
        <v>23633</v>
      </c>
    </row>
    <row r="10764">
      <c r="A10764" s="9">
        <f t="shared" si="1"/>
        <v>7577</v>
      </c>
      <c r="B10764" s="25" t="s">
        <v>24827</v>
      </c>
      <c r="C10764" s="26" t="s">
        <v>23632</v>
      </c>
    </row>
    <row r="10765">
      <c r="A10765" s="9">
        <f t="shared" si="1"/>
        <v>7577</v>
      </c>
      <c r="B10765" s="27" t="s">
        <v>24827</v>
      </c>
      <c r="C10765" s="28" t="s">
        <v>23633</v>
      </c>
    </row>
    <row r="10766">
      <c r="A10766" s="9">
        <f t="shared" si="1"/>
        <v>7578</v>
      </c>
      <c r="B10766" s="25" t="s">
        <v>24828</v>
      </c>
      <c r="C10766" s="26" t="s">
        <v>23632</v>
      </c>
    </row>
    <row r="10767">
      <c r="A10767" s="9">
        <f t="shared" si="1"/>
        <v>7578</v>
      </c>
      <c r="B10767" s="27" t="s">
        <v>24828</v>
      </c>
      <c r="C10767" s="28" t="s">
        <v>23633</v>
      </c>
    </row>
    <row r="10768">
      <c r="A10768" s="9">
        <f t="shared" si="1"/>
        <v>7579</v>
      </c>
      <c r="B10768" s="25" t="s">
        <v>24829</v>
      </c>
      <c r="C10768" s="26" t="s">
        <v>23632</v>
      </c>
    </row>
    <row r="10769">
      <c r="A10769" s="9">
        <f t="shared" si="1"/>
        <v>7579</v>
      </c>
      <c r="B10769" s="27" t="s">
        <v>24829</v>
      </c>
      <c r="C10769" s="28" t="s">
        <v>23633</v>
      </c>
    </row>
    <row r="10770">
      <c r="A10770" s="9">
        <f t="shared" si="1"/>
        <v>7580</v>
      </c>
      <c r="B10770" s="25" t="s">
        <v>24830</v>
      </c>
      <c r="C10770" s="26" t="s">
        <v>23632</v>
      </c>
    </row>
    <row r="10771">
      <c r="A10771" s="9">
        <f t="shared" si="1"/>
        <v>7580</v>
      </c>
      <c r="B10771" s="27" t="s">
        <v>24830</v>
      </c>
      <c r="C10771" s="28" t="s">
        <v>23633</v>
      </c>
    </row>
    <row r="10772">
      <c r="A10772" s="9">
        <f t="shared" si="1"/>
        <v>7581</v>
      </c>
      <c r="B10772" s="25" t="s">
        <v>24831</v>
      </c>
      <c r="C10772" s="26" t="s">
        <v>23632</v>
      </c>
    </row>
    <row r="10773">
      <c r="A10773" s="9">
        <f t="shared" si="1"/>
        <v>7581</v>
      </c>
      <c r="B10773" s="27" t="s">
        <v>24831</v>
      </c>
      <c r="C10773" s="28" t="s">
        <v>23633</v>
      </c>
    </row>
    <row r="10774">
      <c r="A10774" s="9">
        <f t="shared" si="1"/>
        <v>7582</v>
      </c>
      <c r="B10774" s="25" t="s">
        <v>24832</v>
      </c>
      <c r="C10774" s="26" t="s">
        <v>23632</v>
      </c>
    </row>
    <row r="10775">
      <c r="A10775" s="9">
        <f t="shared" si="1"/>
        <v>7582</v>
      </c>
      <c r="B10775" s="27" t="s">
        <v>24832</v>
      </c>
      <c r="C10775" s="28" t="s">
        <v>23633</v>
      </c>
    </row>
    <row r="10776">
      <c r="A10776" s="9">
        <f t="shared" si="1"/>
        <v>7583</v>
      </c>
      <c r="B10776" s="26" t="s">
        <v>24833</v>
      </c>
      <c r="C10776" s="26" t="s">
        <v>23632</v>
      </c>
    </row>
    <row r="10777">
      <c r="A10777" s="9">
        <f t="shared" si="1"/>
        <v>7583</v>
      </c>
      <c r="B10777" s="40" t="s">
        <v>24833</v>
      </c>
      <c r="C10777" s="28" t="s">
        <v>23633</v>
      </c>
    </row>
    <row r="10778">
      <c r="A10778" s="9">
        <f t="shared" si="1"/>
        <v>7584</v>
      </c>
      <c r="B10778" s="25" t="s">
        <v>24834</v>
      </c>
      <c r="C10778" s="26" t="s">
        <v>23632</v>
      </c>
    </row>
    <row r="10779">
      <c r="A10779" s="9">
        <f t="shared" si="1"/>
        <v>7584</v>
      </c>
      <c r="B10779" s="27" t="s">
        <v>24834</v>
      </c>
      <c r="C10779" s="28" t="s">
        <v>23633</v>
      </c>
    </row>
    <row r="10780">
      <c r="A10780" s="9">
        <f t="shared" si="1"/>
        <v>7585</v>
      </c>
      <c r="B10780" s="25" t="s">
        <v>24835</v>
      </c>
      <c r="C10780" s="26" t="s">
        <v>23632</v>
      </c>
    </row>
    <row r="10781">
      <c r="A10781" s="9">
        <f t="shared" si="1"/>
        <v>7585</v>
      </c>
      <c r="B10781" s="27" t="s">
        <v>24835</v>
      </c>
      <c r="C10781" s="28" t="s">
        <v>23633</v>
      </c>
    </row>
    <row r="10782">
      <c r="A10782" s="9">
        <f t="shared" si="1"/>
        <v>7586</v>
      </c>
      <c r="B10782" s="26" t="s">
        <v>24836</v>
      </c>
      <c r="C10782" s="26" t="s">
        <v>23632</v>
      </c>
    </row>
    <row r="10783">
      <c r="A10783" s="9">
        <f t="shared" si="1"/>
        <v>7586</v>
      </c>
      <c r="B10783" s="40" t="s">
        <v>24836</v>
      </c>
      <c r="C10783" s="28" t="s">
        <v>23633</v>
      </c>
    </row>
    <row r="10784">
      <c r="A10784" s="9">
        <f t="shared" si="1"/>
        <v>7587</v>
      </c>
      <c r="B10784" s="26" t="s">
        <v>24837</v>
      </c>
      <c r="C10784" s="26" t="s">
        <v>23632</v>
      </c>
    </row>
    <row r="10785">
      <c r="A10785" s="9">
        <f t="shared" si="1"/>
        <v>7587</v>
      </c>
      <c r="B10785" s="40" t="s">
        <v>24837</v>
      </c>
      <c r="C10785" s="28" t="s">
        <v>23633</v>
      </c>
    </row>
    <row r="10786">
      <c r="A10786" s="9">
        <f t="shared" si="1"/>
        <v>7588</v>
      </c>
      <c r="B10786" s="25" t="s">
        <v>24838</v>
      </c>
      <c r="C10786" s="26" t="s">
        <v>23632</v>
      </c>
    </row>
    <row r="10787">
      <c r="A10787" s="9">
        <f t="shared" si="1"/>
        <v>7588</v>
      </c>
      <c r="B10787" s="27" t="s">
        <v>24838</v>
      </c>
      <c r="C10787" s="28" t="s">
        <v>23633</v>
      </c>
    </row>
    <row r="10788">
      <c r="A10788" s="9">
        <f t="shared" si="1"/>
        <v>7589</v>
      </c>
      <c r="B10788" s="25" t="s">
        <v>24839</v>
      </c>
      <c r="C10788" s="26" t="s">
        <v>23632</v>
      </c>
    </row>
    <row r="10789">
      <c r="A10789" s="9">
        <f t="shared" si="1"/>
        <v>7589</v>
      </c>
      <c r="B10789" s="27" t="s">
        <v>24839</v>
      </c>
      <c r="C10789" s="28" t="s">
        <v>23633</v>
      </c>
    </row>
    <row r="10790">
      <c r="A10790" s="9">
        <f t="shared" si="1"/>
        <v>7590</v>
      </c>
      <c r="B10790" s="5" t="s">
        <v>6605</v>
      </c>
      <c r="C10790" s="6" t="s">
        <v>683</v>
      </c>
    </row>
    <row r="10791">
      <c r="A10791" s="9">
        <f t="shared" si="1"/>
        <v>7590</v>
      </c>
      <c r="B10791" s="37" t="s">
        <v>6605</v>
      </c>
      <c r="C10791" s="28" t="s">
        <v>23633</v>
      </c>
    </row>
    <row r="10792">
      <c r="A10792" s="9">
        <f t="shared" si="1"/>
        <v>7591</v>
      </c>
      <c r="B10792" s="8" t="s">
        <v>6606</v>
      </c>
      <c r="C10792" s="9" t="s">
        <v>502</v>
      </c>
    </row>
    <row r="10793">
      <c r="A10793" s="9">
        <f t="shared" si="1"/>
        <v>7592</v>
      </c>
      <c r="B10793" s="8" t="s">
        <v>6607</v>
      </c>
      <c r="C10793" s="9" t="s">
        <v>1042</v>
      </c>
    </row>
    <row r="10794">
      <c r="A10794" s="9">
        <f t="shared" si="1"/>
        <v>7593</v>
      </c>
      <c r="B10794" s="5" t="s">
        <v>6608</v>
      </c>
      <c r="C10794" s="6" t="s">
        <v>655</v>
      </c>
    </row>
    <row r="10795">
      <c r="A10795" s="9">
        <f t="shared" si="1"/>
        <v>7593</v>
      </c>
      <c r="B10795" s="5" t="s">
        <v>6608</v>
      </c>
      <c r="C10795" s="6" t="s">
        <v>4095</v>
      </c>
    </row>
    <row r="10796">
      <c r="A10796" s="9">
        <f t="shared" si="1"/>
        <v>7593</v>
      </c>
      <c r="B10796" s="5" t="s">
        <v>6608</v>
      </c>
      <c r="C10796" s="6" t="s">
        <v>23628</v>
      </c>
    </row>
    <row r="10797">
      <c r="A10797" s="9">
        <f t="shared" si="1"/>
        <v>7593</v>
      </c>
      <c r="B10797" s="37" t="s">
        <v>6608</v>
      </c>
      <c r="C10797" s="28" t="s">
        <v>23633</v>
      </c>
    </row>
    <row r="10798">
      <c r="A10798" s="9">
        <f t="shared" si="1"/>
        <v>7594</v>
      </c>
      <c r="B10798" s="5" t="s">
        <v>6609</v>
      </c>
      <c r="C10798" s="6" t="s">
        <v>1342</v>
      </c>
    </row>
    <row r="10799">
      <c r="A10799" s="9">
        <f t="shared" si="1"/>
        <v>7595</v>
      </c>
      <c r="B10799" s="8" t="s">
        <v>6610</v>
      </c>
      <c r="C10799" s="9" t="s">
        <v>845</v>
      </c>
    </row>
    <row r="10800">
      <c r="A10800" s="9">
        <f t="shared" si="1"/>
        <v>7596</v>
      </c>
      <c r="B10800" s="5" t="s">
        <v>6611</v>
      </c>
      <c r="C10800" s="6" t="s">
        <v>1120</v>
      </c>
    </row>
    <row r="10801">
      <c r="A10801" s="9">
        <f t="shared" si="1"/>
        <v>7597</v>
      </c>
      <c r="B10801" s="5" t="s">
        <v>6612</v>
      </c>
      <c r="C10801" s="6" t="s">
        <v>1120</v>
      </c>
    </row>
    <row r="10802">
      <c r="A10802" s="9">
        <f t="shared" si="1"/>
        <v>7598</v>
      </c>
      <c r="B10802" s="5" t="s">
        <v>6613</v>
      </c>
      <c r="C10802" s="6" t="s">
        <v>1120</v>
      </c>
    </row>
    <row r="10803">
      <c r="A10803" s="9">
        <f t="shared" si="1"/>
        <v>7599</v>
      </c>
      <c r="B10803" s="8" t="s">
        <v>6614</v>
      </c>
      <c r="C10803" s="9" t="s">
        <v>399</v>
      </c>
    </row>
    <row r="10804">
      <c r="A10804" s="9">
        <f t="shared" si="1"/>
        <v>7600</v>
      </c>
      <c r="B10804" s="25" t="s">
        <v>24840</v>
      </c>
      <c r="C10804" s="26" t="s">
        <v>23845</v>
      </c>
    </row>
    <row r="10805">
      <c r="A10805" s="9">
        <f t="shared" si="1"/>
        <v>7601</v>
      </c>
      <c r="B10805" s="8" t="s">
        <v>6615</v>
      </c>
      <c r="C10805" s="9" t="s">
        <v>758</v>
      </c>
    </row>
    <row r="10806">
      <c r="A10806" s="9">
        <f t="shared" si="1"/>
        <v>7602</v>
      </c>
      <c r="B10806" s="8" t="s">
        <v>6616</v>
      </c>
      <c r="C10806" s="9" t="s">
        <v>40</v>
      </c>
    </row>
    <row r="10807">
      <c r="A10807" s="9">
        <f t="shared" si="1"/>
        <v>7603</v>
      </c>
      <c r="B10807" s="5" t="s">
        <v>6617</v>
      </c>
      <c r="C10807" s="6" t="s">
        <v>362</v>
      </c>
    </row>
    <row r="10808">
      <c r="A10808" s="9">
        <f t="shared" si="1"/>
        <v>7603</v>
      </c>
      <c r="B10808" s="5" t="s">
        <v>6617</v>
      </c>
      <c r="C10808" s="6" t="s">
        <v>64</v>
      </c>
    </row>
    <row r="10809">
      <c r="A10809" s="9">
        <f t="shared" si="1"/>
        <v>7603</v>
      </c>
      <c r="B10809" s="5" t="s">
        <v>6617</v>
      </c>
      <c r="C10809" s="6" t="s">
        <v>655</v>
      </c>
    </row>
    <row r="10810">
      <c r="A10810" s="9">
        <f t="shared" si="1"/>
        <v>7603</v>
      </c>
      <c r="B10810" s="37" t="s">
        <v>6617</v>
      </c>
      <c r="C10810" s="28" t="s">
        <v>23633</v>
      </c>
    </row>
    <row r="10811">
      <c r="A10811" s="9">
        <f t="shared" si="1"/>
        <v>7604</v>
      </c>
      <c r="B10811" s="8" t="s">
        <v>6618</v>
      </c>
      <c r="C10811" s="9" t="s">
        <v>1548</v>
      </c>
    </row>
    <row r="10812">
      <c r="A10812" s="9">
        <f t="shared" si="1"/>
        <v>7605</v>
      </c>
      <c r="B10812" s="5" t="s">
        <v>6619</v>
      </c>
      <c r="C10812" s="6" t="s">
        <v>1120</v>
      </c>
    </row>
    <row r="10813">
      <c r="A10813" s="9">
        <f t="shared" si="1"/>
        <v>7606</v>
      </c>
      <c r="B10813" s="5" t="s">
        <v>6620</v>
      </c>
      <c r="C10813" s="6" t="s">
        <v>731</v>
      </c>
    </row>
    <row r="10814">
      <c r="A10814" s="9">
        <f t="shared" si="1"/>
        <v>7606</v>
      </c>
      <c r="B10814" s="8" t="s">
        <v>6620</v>
      </c>
      <c r="C10814" s="9" t="s">
        <v>1548</v>
      </c>
    </row>
    <row r="10815">
      <c r="A10815" s="9">
        <f t="shared" si="1"/>
        <v>7607</v>
      </c>
      <c r="B10815" s="8" t="s">
        <v>6621</v>
      </c>
      <c r="C10815" s="9" t="s">
        <v>1548</v>
      </c>
    </row>
    <row r="10816">
      <c r="A10816" s="9">
        <f t="shared" si="1"/>
        <v>7608</v>
      </c>
      <c r="B10816" s="5" t="s">
        <v>6622</v>
      </c>
      <c r="C10816" s="6" t="s">
        <v>109</v>
      </c>
    </row>
    <row r="10817">
      <c r="A10817" s="9">
        <f t="shared" si="1"/>
        <v>7609</v>
      </c>
      <c r="B10817" s="8" t="s">
        <v>6623</v>
      </c>
      <c r="C10817" s="9" t="s">
        <v>60</v>
      </c>
    </row>
    <row r="10818">
      <c r="A10818" s="9">
        <f t="shared" si="1"/>
        <v>7609</v>
      </c>
      <c r="B10818" s="8" t="s">
        <v>6623</v>
      </c>
      <c r="C10818" s="9" t="s">
        <v>162</v>
      </c>
    </row>
    <row r="10819">
      <c r="A10819" s="9">
        <f t="shared" si="1"/>
        <v>7609</v>
      </c>
      <c r="B10819" s="8" t="s">
        <v>6623</v>
      </c>
      <c r="C10819" s="9" t="s">
        <v>24</v>
      </c>
    </row>
    <row r="10820">
      <c r="A10820" s="9">
        <f t="shared" si="1"/>
        <v>7609</v>
      </c>
      <c r="B10820" s="8" t="s">
        <v>6623</v>
      </c>
      <c r="C10820" s="9" t="s">
        <v>25</v>
      </c>
    </row>
    <row r="10821">
      <c r="A10821" s="9">
        <f t="shared" si="1"/>
        <v>7610</v>
      </c>
      <c r="B10821" s="25" t="s">
        <v>24841</v>
      </c>
      <c r="C10821" s="26" t="s">
        <v>23845</v>
      </c>
    </row>
    <row r="10822">
      <c r="A10822" s="9">
        <f t="shared" si="1"/>
        <v>7611</v>
      </c>
      <c r="B10822" s="25" t="s">
        <v>24842</v>
      </c>
      <c r="C10822" s="26" t="s">
        <v>23632</v>
      </c>
    </row>
    <row r="10823">
      <c r="A10823" s="9">
        <f t="shared" si="1"/>
        <v>7611</v>
      </c>
      <c r="B10823" s="27" t="s">
        <v>24842</v>
      </c>
      <c r="C10823" s="28" t="s">
        <v>23633</v>
      </c>
    </row>
    <row r="10824">
      <c r="A10824" s="9">
        <f t="shared" si="1"/>
        <v>7612</v>
      </c>
      <c r="B10824" s="8" t="s">
        <v>6624</v>
      </c>
      <c r="C10824" s="9" t="s">
        <v>60</v>
      </c>
    </row>
    <row r="10825">
      <c r="A10825" s="9">
        <f t="shared" si="1"/>
        <v>7613</v>
      </c>
      <c r="B10825" s="5" t="s">
        <v>6625</v>
      </c>
      <c r="C10825" s="6" t="s">
        <v>109</v>
      </c>
    </row>
    <row r="10826">
      <c r="A10826" s="9">
        <f t="shared" si="1"/>
        <v>7614</v>
      </c>
      <c r="B10826" s="8" t="s">
        <v>6626</v>
      </c>
      <c r="C10826" s="9" t="s">
        <v>60</v>
      </c>
    </row>
    <row r="10827">
      <c r="A10827" s="9">
        <f t="shared" si="1"/>
        <v>7614</v>
      </c>
      <c r="B10827" s="8" t="s">
        <v>6626</v>
      </c>
      <c r="C10827" s="9" t="s">
        <v>162</v>
      </c>
    </row>
    <row r="10828">
      <c r="A10828" s="9">
        <f t="shared" si="1"/>
        <v>7615</v>
      </c>
      <c r="B10828" s="5" t="s">
        <v>6627</v>
      </c>
      <c r="C10828" s="6" t="s">
        <v>1120</v>
      </c>
    </row>
    <row r="10829">
      <c r="A10829" s="9">
        <f t="shared" si="1"/>
        <v>7616</v>
      </c>
      <c r="B10829" s="29" t="s">
        <v>24843</v>
      </c>
      <c r="C10829" s="26" t="s">
        <v>23636</v>
      </c>
    </row>
    <row r="10830">
      <c r="A10830" s="9">
        <f t="shared" si="1"/>
        <v>7617</v>
      </c>
      <c r="B10830" s="5" t="s">
        <v>6628</v>
      </c>
      <c r="C10830" s="6" t="s">
        <v>714</v>
      </c>
    </row>
    <row r="10831">
      <c r="A10831" s="9">
        <f t="shared" si="1"/>
        <v>7617</v>
      </c>
      <c r="B10831" s="5" t="s">
        <v>6628</v>
      </c>
      <c r="C10831" s="6" t="s">
        <v>23672</v>
      </c>
    </row>
    <row r="10832">
      <c r="A10832" s="9">
        <f t="shared" si="1"/>
        <v>7618</v>
      </c>
      <c r="B10832" s="25" t="s">
        <v>24844</v>
      </c>
      <c r="C10832" s="26" t="s">
        <v>12983</v>
      </c>
    </row>
    <row r="10833">
      <c r="A10833" s="9">
        <f t="shared" si="1"/>
        <v>7619</v>
      </c>
      <c r="B10833" s="31" t="s">
        <v>24845</v>
      </c>
      <c r="C10833" s="26" t="s">
        <v>23639</v>
      </c>
    </row>
    <row r="10834">
      <c r="A10834" s="9">
        <f t="shared" si="1"/>
        <v>7620</v>
      </c>
      <c r="B10834" s="8" t="s">
        <v>6629</v>
      </c>
      <c r="C10834" s="9" t="s">
        <v>162</v>
      </c>
    </row>
    <row r="10835">
      <c r="A10835" s="9">
        <f t="shared" si="1"/>
        <v>7621</v>
      </c>
      <c r="B10835" s="25" t="s">
        <v>24846</v>
      </c>
      <c r="C10835" s="26" t="s">
        <v>23845</v>
      </c>
    </row>
    <row r="10836">
      <c r="A10836" s="9">
        <f t="shared" si="1"/>
        <v>7622</v>
      </c>
      <c r="B10836" s="25" t="s">
        <v>24847</v>
      </c>
      <c r="C10836" s="26" t="s">
        <v>23632</v>
      </c>
    </row>
    <row r="10837">
      <c r="A10837" s="9">
        <f t="shared" si="1"/>
        <v>7622</v>
      </c>
      <c r="B10837" s="27" t="s">
        <v>24847</v>
      </c>
      <c r="C10837" s="28" t="s">
        <v>23633</v>
      </c>
    </row>
    <row r="10838">
      <c r="A10838" s="9">
        <f t="shared" si="1"/>
        <v>7623</v>
      </c>
      <c r="B10838" s="25" t="s">
        <v>24848</v>
      </c>
      <c r="C10838" s="26" t="s">
        <v>23632</v>
      </c>
    </row>
    <row r="10839">
      <c r="A10839" s="9">
        <f t="shared" si="1"/>
        <v>7623</v>
      </c>
      <c r="B10839" s="27" t="s">
        <v>24848</v>
      </c>
      <c r="C10839" s="28" t="s">
        <v>23633</v>
      </c>
    </row>
    <row r="10840">
      <c r="A10840" s="9">
        <f t="shared" si="1"/>
        <v>7624</v>
      </c>
      <c r="B10840" s="8" t="s">
        <v>6630</v>
      </c>
      <c r="C10840" s="9" t="s">
        <v>60</v>
      </c>
    </row>
    <row r="10841">
      <c r="A10841" s="9">
        <f t="shared" si="1"/>
        <v>7625</v>
      </c>
      <c r="B10841" s="5" t="s">
        <v>6631</v>
      </c>
      <c r="C10841" s="6" t="s">
        <v>109</v>
      </c>
    </row>
    <row r="10842">
      <c r="A10842" s="9">
        <f t="shared" si="1"/>
        <v>7625</v>
      </c>
      <c r="B10842" s="5" t="s">
        <v>6631</v>
      </c>
      <c r="C10842" s="6" t="s">
        <v>142</v>
      </c>
    </row>
    <row r="10843">
      <c r="A10843" s="9">
        <f t="shared" si="1"/>
        <v>7625</v>
      </c>
      <c r="B10843" s="5" t="s">
        <v>6631</v>
      </c>
      <c r="C10843" s="6" t="s">
        <v>25</v>
      </c>
    </row>
    <row r="10844">
      <c r="A10844" s="9">
        <f t="shared" si="1"/>
        <v>7625</v>
      </c>
      <c r="B10844" s="5" t="s">
        <v>6631</v>
      </c>
      <c r="C10844" s="6" t="s">
        <v>162</v>
      </c>
    </row>
    <row r="10845">
      <c r="A10845" s="9">
        <f t="shared" si="1"/>
        <v>7626</v>
      </c>
      <c r="B10845" s="8" t="s">
        <v>6632</v>
      </c>
      <c r="C10845" s="9" t="s">
        <v>60</v>
      </c>
    </row>
    <row r="10846">
      <c r="A10846" s="9">
        <f t="shared" si="1"/>
        <v>7627</v>
      </c>
      <c r="B10846" s="5" t="s">
        <v>6633</v>
      </c>
      <c r="C10846" s="6" t="s">
        <v>731</v>
      </c>
    </row>
    <row r="10847">
      <c r="A10847" s="9">
        <f t="shared" si="1"/>
        <v>7628</v>
      </c>
      <c r="B10847" s="8" t="s">
        <v>6634</v>
      </c>
      <c r="C10847" s="9" t="s">
        <v>60</v>
      </c>
    </row>
    <row r="10848">
      <c r="A10848" s="9">
        <f t="shared" si="1"/>
        <v>7628</v>
      </c>
      <c r="B10848" s="8" t="s">
        <v>6634</v>
      </c>
      <c r="C10848" s="9" t="s">
        <v>25</v>
      </c>
    </row>
    <row r="10849">
      <c r="A10849" s="9">
        <f t="shared" si="1"/>
        <v>7629</v>
      </c>
      <c r="B10849" s="8" t="s">
        <v>6635</v>
      </c>
      <c r="C10849" s="9" t="s">
        <v>88</v>
      </c>
    </row>
    <row r="10850">
      <c r="A10850" s="9">
        <f t="shared" si="1"/>
        <v>7630</v>
      </c>
      <c r="B10850" s="8" t="s">
        <v>6636</v>
      </c>
      <c r="C10850" s="9" t="s">
        <v>46</v>
      </c>
    </row>
    <row r="10851">
      <c r="A10851" s="9">
        <f t="shared" si="1"/>
        <v>7631</v>
      </c>
      <c r="B10851" s="5" t="s">
        <v>6637</v>
      </c>
      <c r="C10851" s="6" t="s">
        <v>109</v>
      </c>
    </row>
    <row r="10852">
      <c r="A10852" s="9">
        <f t="shared" si="1"/>
        <v>7631</v>
      </c>
      <c r="B10852" s="5" t="s">
        <v>6637</v>
      </c>
      <c r="C10852" s="6" t="s">
        <v>60</v>
      </c>
    </row>
    <row r="10853">
      <c r="A10853" s="9">
        <f t="shared" si="1"/>
        <v>7631</v>
      </c>
      <c r="B10853" s="5" t="s">
        <v>6637</v>
      </c>
      <c r="C10853" s="6" t="s">
        <v>25</v>
      </c>
    </row>
    <row r="10854">
      <c r="A10854" s="9">
        <f t="shared" si="1"/>
        <v>7632</v>
      </c>
      <c r="B10854" s="8" t="s">
        <v>6638</v>
      </c>
      <c r="C10854" s="9" t="s">
        <v>162</v>
      </c>
    </row>
    <row r="10855">
      <c r="A10855" s="9">
        <f t="shared" si="1"/>
        <v>7632</v>
      </c>
      <c r="B10855" s="8" t="s">
        <v>6638</v>
      </c>
      <c r="C10855" s="9" t="s">
        <v>142</v>
      </c>
    </row>
    <row r="10856">
      <c r="A10856" s="9">
        <f t="shared" si="1"/>
        <v>7633</v>
      </c>
      <c r="B10856" s="25" t="s">
        <v>24849</v>
      </c>
      <c r="C10856" s="26" t="s">
        <v>23630</v>
      </c>
    </row>
    <row r="10857">
      <c r="A10857" s="9">
        <f t="shared" si="1"/>
        <v>7634</v>
      </c>
      <c r="B10857" s="5" t="s">
        <v>6639</v>
      </c>
      <c r="C10857" s="6" t="s">
        <v>437</v>
      </c>
    </row>
    <row r="10858">
      <c r="A10858" s="9">
        <f t="shared" si="1"/>
        <v>7635</v>
      </c>
      <c r="B10858" s="8" t="s">
        <v>6640</v>
      </c>
      <c r="C10858" s="9" t="s">
        <v>76</v>
      </c>
    </row>
    <row r="10859">
      <c r="A10859" s="9">
        <f t="shared" si="1"/>
        <v>7636</v>
      </c>
      <c r="B10859" s="5" t="s">
        <v>6641</v>
      </c>
      <c r="C10859" s="6" t="s">
        <v>324</v>
      </c>
    </row>
    <row r="10860">
      <c r="A10860" s="9">
        <f t="shared" si="1"/>
        <v>7636</v>
      </c>
      <c r="B10860" s="5" t="s">
        <v>6641</v>
      </c>
      <c r="C10860" s="6" t="s">
        <v>23637</v>
      </c>
    </row>
    <row r="10861">
      <c r="A10861" s="9">
        <f t="shared" si="1"/>
        <v>7637</v>
      </c>
      <c r="B10861" s="5" t="s">
        <v>6642</v>
      </c>
      <c r="C10861" s="6" t="s">
        <v>731</v>
      </c>
    </row>
    <row r="10862">
      <c r="A10862" s="9">
        <f t="shared" si="1"/>
        <v>7638</v>
      </c>
      <c r="B10862" s="5" t="s">
        <v>6643</v>
      </c>
      <c r="C10862" s="6" t="s">
        <v>610</v>
      </c>
    </row>
    <row r="10863">
      <c r="A10863" s="9">
        <f t="shared" si="1"/>
        <v>7639</v>
      </c>
      <c r="B10863" s="8" t="s">
        <v>6644</v>
      </c>
      <c r="C10863" s="9" t="s">
        <v>60</v>
      </c>
    </row>
    <row r="10864">
      <c r="A10864" s="9">
        <f t="shared" si="1"/>
        <v>7640</v>
      </c>
      <c r="B10864" s="5" t="s">
        <v>6645</v>
      </c>
      <c r="C10864" s="6" t="s">
        <v>1223</v>
      </c>
    </row>
    <row r="10865">
      <c r="A10865" s="9">
        <f t="shared" si="1"/>
        <v>7641</v>
      </c>
      <c r="B10865" s="5" t="s">
        <v>6646</v>
      </c>
      <c r="C10865" s="6" t="s">
        <v>267</v>
      </c>
    </row>
    <row r="10866">
      <c r="A10866" s="9">
        <f t="shared" si="1"/>
        <v>7641</v>
      </c>
      <c r="B10866" s="5" t="s">
        <v>6646</v>
      </c>
      <c r="C10866" s="6" t="s">
        <v>91</v>
      </c>
    </row>
    <row r="10867">
      <c r="A10867" s="9">
        <f t="shared" si="1"/>
        <v>7641</v>
      </c>
      <c r="B10867" s="5" t="s">
        <v>6646</v>
      </c>
      <c r="C10867" s="6" t="s">
        <v>405</v>
      </c>
    </row>
    <row r="10868">
      <c r="A10868" s="9">
        <f t="shared" si="1"/>
        <v>7641</v>
      </c>
      <c r="B10868" s="5" t="s">
        <v>6646</v>
      </c>
      <c r="C10868" s="6" t="s">
        <v>23637</v>
      </c>
    </row>
    <row r="10869">
      <c r="A10869" s="9">
        <f t="shared" si="1"/>
        <v>7642</v>
      </c>
      <c r="B10869" s="5" t="s">
        <v>6647</v>
      </c>
      <c r="C10869" s="6" t="s">
        <v>4</v>
      </c>
    </row>
    <row r="10870">
      <c r="A10870" s="9">
        <f t="shared" si="1"/>
        <v>7643</v>
      </c>
      <c r="B10870" s="8" t="s">
        <v>6648</v>
      </c>
      <c r="C10870" s="9" t="s">
        <v>1042</v>
      </c>
    </row>
    <row r="10871">
      <c r="A10871" s="9">
        <f t="shared" si="1"/>
        <v>7644</v>
      </c>
      <c r="B10871" s="16" t="s">
        <v>6649</v>
      </c>
      <c r="C10871" s="6" t="s">
        <v>1235</v>
      </c>
    </row>
    <row r="10872">
      <c r="A10872" s="9">
        <f t="shared" si="1"/>
        <v>7645</v>
      </c>
      <c r="B10872" s="8" t="s">
        <v>6650</v>
      </c>
      <c r="C10872" s="9" t="s">
        <v>177</v>
      </c>
    </row>
    <row r="10873">
      <c r="A10873" s="9">
        <f t="shared" si="1"/>
        <v>7646</v>
      </c>
      <c r="B10873" s="5" t="s">
        <v>6651</v>
      </c>
      <c r="C10873" s="6" t="s">
        <v>95</v>
      </c>
    </row>
    <row r="10874">
      <c r="A10874" s="9">
        <f t="shared" si="1"/>
        <v>7647</v>
      </c>
      <c r="B10874" s="5" t="s">
        <v>6652</v>
      </c>
      <c r="C10874" s="6" t="s">
        <v>95</v>
      </c>
    </row>
    <row r="10875">
      <c r="A10875" s="9">
        <f t="shared" si="1"/>
        <v>7648</v>
      </c>
      <c r="B10875" s="5" t="s">
        <v>6653</v>
      </c>
      <c r="C10875" s="6" t="s">
        <v>95</v>
      </c>
    </row>
    <row r="10876">
      <c r="A10876" s="9">
        <f t="shared" si="1"/>
        <v>7649</v>
      </c>
      <c r="B10876" s="8" t="s">
        <v>6654</v>
      </c>
      <c r="C10876" s="9" t="s">
        <v>60</v>
      </c>
    </row>
    <row r="10877">
      <c r="A10877" s="9">
        <f t="shared" si="1"/>
        <v>7650</v>
      </c>
      <c r="B10877" s="5" t="s">
        <v>6655</v>
      </c>
      <c r="C10877" s="6" t="s">
        <v>731</v>
      </c>
    </row>
    <row r="10878">
      <c r="A10878" s="9">
        <f t="shared" si="1"/>
        <v>7651</v>
      </c>
      <c r="B10878" s="8" t="s">
        <v>6656</v>
      </c>
      <c r="C10878" s="9" t="s">
        <v>60</v>
      </c>
    </row>
    <row r="10879">
      <c r="A10879" s="9">
        <f t="shared" si="1"/>
        <v>7651</v>
      </c>
      <c r="B10879" s="8" t="s">
        <v>6656</v>
      </c>
      <c r="C10879" s="9" t="s">
        <v>24</v>
      </c>
    </row>
    <row r="10880">
      <c r="A10880" s="9">
        <f t="shared" si="1"/>
        <v>7651</v>
      </c>
      <c r="B10880" s="8" t="s">
        <v>6656</v>
      </c>
      <c r="C10880" s="9" t="s">
        <v>142</v>
      </c>
    </row>
    <row r="10881">
      <c r="A10881" s="9">
        <f t="shared" si="1"/>
        <v>7652</v>
      </c>
      <c r="B10881" s="46" t="s">
        <v>24850</v>
      </c>
      <c r="C10881" s="17" t="s">
        <v>6</v>
      </c>
    </row>
    <row r="10882">
      <c r="A10882" s="9">
        <f t="shared" si="1"/>
        <v>7653</v>
      </c>
      <c r="B10882" s="8" t="s">
        <v>6657</v>
      </c>
      <c r="C10882" s="9" t="s">
        <v>502</v>
      </c>
    </row>
    <row r="10883">
      <c r="A10883" s="9">
        <f t="shared" si="1"/>
        <v>7654</v>
      </c>
      <c r="B10883" s="5" t="s">
        <v>6658</v>
      </c>
      <c r="C10883" s="6" t="s">
        <v>1040</v>
      </c>
    </row>
    <row r="10884">
      <c r="A10884" s="9">
        <f t="shared" si="1"/>
        <v>7655</v>
      </c>
      <c r="B10884" s="5" t="s">
        <v>6659</v>
      </c>
      <c r="C10884" s="6" t="s">
        <v>1040</v>
      </c>
    </row>
    <row r="10885">
      <c r="A10885" s="9">
        <f t="shared" si="1"/>
        <v>7656</v>
      </c>
      <c r="B10885" s="46" t="s">
        <v>24851</v>
      </c>
      <c r="C10885" s="17" t="s">
        <v>6</v>
      </c>
    </row>
    <row r="10886">
      <c r="A10886" s="9">
        <f t="shared" si="1"/>
        <v>7657</v>
      </c>
      <c r="B10886" s="46" t="s">
        <v>24852</v>
      </c>
      <c r="C10886" s="17" t="s">
        <v>6</v>
      </c>
    </row>
    <row r="10887">
      <c r="A10887" s="9">
        <f t="shared" si="1"/>
        <v>7658</v>
      </c>
      <c r="B10887" s="46" t="s">
        <v>24853</v>
      </c>
      <c r="C10887" s="17" t="s">
        <v>6</v>
      </c>
    </row>
    <row r="10888">
      <c r="A10888" s="9">
        <f t="shared" si="1"/>
        <v>7659</v>
      </c>
      <c r="B10888" s="46" t="s">
        <v>24854</v>
      </c>
      <c r="C10888" s="17" t="s">
        <v>6</v>
      </c>
    </row>
    <row r="10889">
      <c r="A10889" s="9">
        <f t="shared" si="1"/>
        <v>7660</v>
      </c>
      <c r="B10889" s="46" t="s">
        <v>24855</v>
      </c>
      <c r="C10889" s="17" t="s">
        <v>6</v>
      </c>
    </row>
    <row r="10890">
      <c r="A10890" s="9">
        <f t="shared" si="1"/>
        <v>7661</v>
      </c>
      <c r="B10890" s="5" t="s">
        <v>6660</v>
      </c>
      <c r="C10890" s="6" t="s">
        <v>74</v>
      </c>
    </row>
    <row r="10891">
      <c r="A10891" s="9">
        <f t="shared" si="1"/>
        <v>7662</v>
      </c>
      <c r="B10891" s="8" t="s">
        <v>6661</v>
      </c>
      <c r="C10891" s="9" t="s">
        <v>60</v>
      </c>
    </row>
    <row r="10892">
      <c r="A10892" s="9">
        <f t="shared" si="1"/>
        <v>7663</v>
      </c>
      <c r="B10892" s="8" t="s">
        <v>6662</v>
      </c>
      <c r="C10892" s="9" t="s">
        <v>399</v>
      </c>
    </row>
    <row r="10893">
      <c r="A10893" s="9">
        <f t="shared" si="1"/>
        <v>7664</v>
      </c>
      <c r="B10893" s="8" t="s">
        <v>6663</v>
      </c>
      <c r="C10893" s="9" t="s">
        <v>1042</v>
      </c>
    </row>
    <row r="10894">
      <c r="A10894" s="9">
        <f t="shared" si="1"/>
        <v>7665</v>
      </c>
      <c r="B10894" s="25" t="s">
        <v>24856</v>
      </c>
      <c r="C10894" s="26" t="s">
        <v>23748</v>
      </c>
    </row>
    <row r="10895">
      <c r="A10895" s="9">
        <f t="shared" si="1"/>
        <v>7666</v>
      </c>
      <c r="B10895" s="25" t="s">
        <v>24857</v>
      </c>
      <c r="C10895" s="26" t="s">
        <v>23630</v>
      </c>
    </row>
    <row r="10896">
      <c r="A10896" s="9">
        <f t="shared" si="1"/>
        <v>7667</v>
      </c>
      <c r="B10896" s="5" t="s">
        <v>6664</v>
      </c>
      <c r="C10896" s="6" t="s">
        <v>1207</v>
      </c>
    </row>
    <row r="10897">
      <c r="A10897" s="9">
        <f t="shared" si="1"/>
        <v>7667</v>
      </c>
      <c r="B10897" s="5" t="s">
        <v>6664</v>
      </c>
      <c r="C10897" s="6" t="s">
        <v>655</v>
      </c>
    </row>
    <row r="10898">
      <c r="A10898" s="9">
        <f t="shared" si="1"/>
        <v>7667</v>
      </c>
      <c r="B10898" s="37" t="s">
        <v>6664</v>
      </c>
      <c r="C10898" s="28" t="s">
        <v>23633</v>
      </c>
    </row>
    <row r="10899">
      <c r="A10899" s="9">
        <f t="shared" si="1"/>
        <v>7668</v>
      </c>
      <c r="B10899" s="8" t="s">
        <v>6665</v>
      </c>
      <c r="C10899" s="9" t="s">
        <v>88</v>
      </c>
    </row>
    <row r="10900">
      <c r="A10900" s="9">
        <f t="shared" si="1"/>
        <v>7668</v>
      </c>
      <c r="B10900" s="8" t="s">
        <v>6665</v>
      </c>
      <c r="C10900" s="9" t="s">
        <v>65</v>
      </c>
    </row>
    <row r="10901">
      <c r="A10901" s="9">
        <f t="shared" si="1"/>
        <v>7669</v>
      </c>
      <c r="B10901" s="46" t="s">
        <v>24858</v>
      </c>
      <c r="C10901" s="17" t="s">
        <v>6</v>
      </c>
    </row>
    <row r="10902">
      <c r="A10902" s="9">
        <f t="shared" si="1"/>
        <v>7670</v>
      </c>
      <c r="B10902" s="5" t="s">
        <v>6666</v>
      </c>
      <c r="C10902" s="6" t="s">
        <v>362</v>
      </c>
    </row>
    <row r="10903">
      <c r="A10903" s="9">
        <f t="shared" si="1"/>
        <v>7671</v>
      </c>
      <c r="B10903" s="46" t="s">
        <v>24859</v>
      </c>
      <c r="C10903" s="17" t="s">
        <v>6</v>
      </c>
    </row>
    <row r="10904">
      <c r="A10904" s="9">
        <f t="shared" si="1"/>
        <v>7672</v>
      </c>
      <c r="B10904" s="8" t="s">
        <v>6667</v>
      </c>
      <c r="C10904" s="9" t="s">
        <v>1042</v>
      </c>
    </row>
    <row r="10905">
      <c r="A10905" s="9">
        <f t="shared" si="1"/>
        <v>7673</v>
      </c>
      <c r="B10905" s="8" t="s">
        <v>6668</v>
      </c>
      <c r="C10905" s="9" t="s">
        <v>60</v>
      </c>
    </row>
    <row r="10906">
      <c r="A10906" s="9">
        <f t="shared" si="1"/>
        <v>7673</v>
      </c>
      <c r="B10906" s="8" t="s">
        <v>6668</v>
      </c>
      <c r="C10906" s="9" t="s">
        <v>142</v>
      </c>
    </row>
    <row r="10907">
      <c r="A10907" s="9">
        <f t="shared" si="1"/>
        <v>7674</v>
      </c>
      <c r="B10907" s="8" t="s">
        <v>6669</v>
      </c>
      <c r="C10907" s="9" t="s">
        <v>60</v>
      </c>
    </row>
    <row r="10908">
      <c r="A10908" s="9">
        <f t="shared" si="1"/>
        <v>7675</v>
      </c>
      <c r="B10908" s="8" t="s">
        <v>6670</v>
      </c>
      <c r="C10908" s="9" t="s">
        <v>815</v>
      </c>
    </row>
    <row r="10909">
      <c r="A10909" s="9">
        <f t="shared" si="1"/>
        <v>7676</v>
      </c>
      <c r="B10909" s="5" t="s">
        <v>6671</v>
      </c>
      <c r="C10909" s="6" t="s">
        <v>393</v>
      </c>
    </row>
    <row r="10910">
      <c r="A10910" s="9">
        <f t="shared" si="1"/>
        <v>7677</v>
      </c>
      <c r="B10910" s="5" t="s">
        <v>6672</v>
      </c>
      <c r="C10910" s="6" t="s">
        <v>393</v>
      </c>
    </row>
    <row r="10911">
      <c r="A10911" s="9">
        <f t="shared" si="1"/>
        <v>7678</v>
      </c>
      <c r="B10911" s="5" t="s">
        <v>6673</v>
      </c>
      <c r="C10911" s="6" t="s">
        <v>393</v>
      </c>
    </row>
    <row r="10912">
      <c r="A10912" s="9">
        <f t="shared" si="1"/>
        <v>7679</v>
      </c>
      <c r="B10912" s="8" t="s">
        <v>6674</v>
      </c>
      <c r="C10912" s="9" t="s">
        <v>121</v>
      </c>
    </row>
    <row r="10913">
      <c r="A10913" s="9">
        <f t="shared" si="1"/>
        <v>7680</v>
      </c>
      <c r="B10913" s="8" t="s">
        <v>6675</v>
      </c>
      <c r="C10913" s="9" t="s">
        <v>416</v>
      </c>
    </row>
    <row r="10914">
      <c r="A10914" s="9">
        <f t="shared" si="1"/>
        <v>7681</v>
      </c>
      <c r="B10914" s="5" t="s">
        <v>6676</v>
      </c>
      <c r="C10914" s="6" t="s">
        <v>603</v>
      </c>
    </row>
    <row r="10915">
      <c r="A10915" s="9">
        <f t="shared" si="1"/>
        <v>7682</v>
      </c>
      <c r="B10915" s="8" t="s">
        <v>6677</v>
      </c>
      <c r="C10915" s="9" t="s">
        <v>502</v>
      </c>
    </row>
    <row r="10916">
      <c r="A10916" s="9">
        <f t="shared" si="1"/>
        <v>7683</v>
      </c>
      <c r="B10916" s="5" t="s">
        <v>6678</v>
      </c>
      <c r="C10916" s="6" t="s">
        <v>34</v>
      </c>
    </row>
    <row r="10917">
      <c r="A10917" s="9">
        <f t="shared" si="1"/>
        <v>7683</v>
      </c>
      <c r="B10917" s="5" t="s">
        <v>6678</v>
      </c>
      <c r="C10917" s="6" t="s">
        <v>23628</v>
      </c>
    </row>
    <row r="10918">
      <c r="A10918" s="9">
        <f t="shared" si="1"/>
        <v>7684</v>
      </c>
      <c r="B10918" s="5" t="s">
        <v>6679</v>
      </c>
      <c r="C10918" s="6" t="s">
        <v>683</v>
      </c>
    </row>
    <row r="10919">
      <c r="A10919" s="9">
        <f t="shared" si="1"/>
        <v>7684</v>
      </c>
      <c r="B10919" s="37" t="s">
        <v>6679</v>
      </c>
      <c r="C10919" s="28" t="s">
        <v>23633</v>
      </c>
    </row>
    <row r="10920">
      <c r="A10920" s="9">
        <f t="shared" si="1"/>
        <v>7685</v>
      </c>
      <c r="B10920" s="8" t="s">
        <v>6680</v>
      </c>
      <c r="C10920" s="9" t="s">
        <v>1548</v>
      </c>
    </row>
    <row r="10921">
      <c r="A10921" s="9">
        <f t="shared" si="1"/>
        <v>7686</v>
      </c>
      <c r="B10921" s="8" t="s">
        <v>6681</v>
      </c>
      <c r="C10921" s="9" t="s">
        <v>1548</v>
      </c>
    </row>
    <row r="10922">
      <c r="A10922" s="9">
        <f t="shared" si="1"/>
        <v>7687</v>
      </c>
      <c r="B10922" s="25" t="s">
        <v>24860</v>
      </c>
      <c r="C10922" s="26" t="s">
        <v>10122</v>
      </c>
    </row>
    <row r="10923">
      <c r="A10923" s="9">
        <f t="shared" si="1"/>
        <v>7687</v>
      </c>
      <c r="B10923" s="27" t="s">
        <v>24860</v>
      </c>
      <c r="C10923" s="28" t="s">
        <v>23637</v>
      </c>
    </row>
    <row r="10924">
      <c r="A10924" s="9">
        <f t="shared" si="1"/>
        <v>7688</v>
      </c>
      <c r="B10924" s="8" t="s">
        <v>6682</v>
      </c>
      <c r="C10924" s="9" t="s">
        <v>1548</v>
      </c>
    </row>
    <row r="10925">
      <c r="A10925" s="9">
        <f t="shared" si="1"/>
        <v>7689</v>
      </c>
      <c r="B10925" s="5" t="s">
        <v>6683</v>
      </c>
      <c r="C10925" s="6" t="s">
        <v>731</v>
      </c>
    </row>
    <row r="10926">
      <c r="A10926" s="9">
        <f t="shared" si="1"/>
        <v>7690</v>
      </c>
      <c r="B10926" s="5" t="s">
        <v>6684</v>
      </c>
      <c r="C10926" s="6" t="s">
        <v>731</v>
      </c>
    </row>
    <row r="10927">
      <c r="A10927" s="9">
        <f t="shared" si="1"/>
        <v>7691</v>
      </c>
      <c r="B10927" s="5" t="s">
        <v>6685</v>
      </c>
      <c r="C10927" s="6" t="s">
        <v>1120</v>
      </c>
    </row>
    <row r="10928">
      <c r="A10928" s="9">
        <f t="shared" si="1"/>
        <v>7692</v>
      </c>
      <c r="B10928" s="5" t="s">
        <v>6686</v>
      </c>
      <c r="C10928" s="6" t="s">
        <v>324</v>
      </c>
    </row>
    <row r="10929">
      <c r="A10929" s="9">
        <f t="shared" si="1"/>
        <v>7692</v>
      </c>
      <c r="B10929" s="5" t="s">
        <v>6686</v>
      </c>
      <c r="C10929" s="6" t="s">
        <v>23637</v>
      </c>
    </row>
    <row r="10930">
      <c r="A10930" s="9">
        <f t="shared" si="1"/>
        <v>7692</v>
      </c>
      <c r="B10930" s="25" t="s">
        <v>6686</v>
      </c>
      <c r="C10930" s="33" t="s">
        <v>90</v>
      </c>
    </row>
    <row r="10931">
      <c r="A10931" s="9">
        <f t="shared" si="1"/>
        <v>7693</v>
      </c>
      <c r="B10931" s="8" t="s">
        <v>6687</v>
      </c>
      <c r="C10931" s="9" t="s">
        <v>1548</v>
      </c>
    </row>
    <row r="10932">
      <c r="A10932" s="9">
        <f t="shared" si="1"/>
        <v>7694</v>
      </c>
      <c r="B10932" s="5" t="s">
        <v>6688</v>
      </c>
      <c r="C10932" s="6" t="s">
        <v>95</v>
      </c>
    </row>
    <row r="10933">
      <c r="A10933" s="9">
        <f t="shared" si="1"/>
        <v>7695</v>
      </c>
      <c r="B10933" s="8" t="s">
        <v>6689</v>
      </c>
      <c r="C10933" s="9" t="s">
        <v>1548</v>
      </c>
    </row>
    <row r="10934">
      <c r="A10934" s="9">
        <f t="shared" si="1"/>
        <v>7696</v>
      </c>
      <c r="B10934" s="5" t="s">
        <v>6690</v>
      </c>
      <c r="C10934" s="6" t="s">
        <v>1120</v>
      </c>
    </row>
    <row r="10935">
      <c r="A10935" s="9">
        <f t="shared" si="1"/>
        <v>7697</v>
      </c>
      <c r="B10935" s="5" t="s">
        <v>6691</v>
      </c>
      <c r="C10935" s="6" t="s">
        <v>1007</v>
      </c>
    </row>
    <row r="10936">
      <c r="A10936" s="9">
        <f t="shared" si="1"/>
        <v>7697</v>
      </c>
      <c r="B10936" s="5" t="s">
        <v>6691</v>
      </c>
      <c r="C10936" s="6" t="s">
        <v>656</v>
      </c>
    </row>
    <row r="10937">
      <c r="A10937" s="9">
        <f t="shared" si="1"/>
        <v>7697</v>
      </c>
      <c r="B10937" s="5" t="s">
        <v>6691</v>
      </c>
      <c r="C10937" s="6" t="s">
        <v>23628</v>
      </c>
    </row>
    <row r="10938">
      <c r="A10938" s="9">
        <f t="shared" si="1"/>
        <v>7698</v>
      </c>
      <c r="B10938" s="8" t="s">
        <v>6692</v>
      </c>
      <c r="C10938" s="9" t="s">
        <v>83</v>
      </c>
    </row>
    <row r="10939">
      <c r="A10939" s="9">
        <f t="shared" si="1"/>
        <v>7699</v>
      </c>
      <c r="B10939" s="8" t="s">
        <v>6693</v>
      </c>
      <c r="C10939" s="9" t="s">
        <v>1548</v>
      </c>
    </row>
    <row r="10940">
      <c r="A10940" s="9">
        <f t="shared" si="1"/>
        <v>7700</v>
      </c>
      <c r="B10940" s="8" t="s">
        <v>6694</v>
      </c>
      <c r="C10940" s="9" t="s">
        <v>1548</v>
      </c>
    </row>
    <row r="10941">
      <c r="A10941" s="9">
        <f t="shared" si="1"/>
        <v>7701</v>
      </c>
      <c r="B10941" s="8" t="s">
        <v>6695</v>
      </c>
      <c r="C10941" s="9" t="s">
        <v>1548</v>
      </c>
    </row>
    <row r="10942">
      <c r="A10942" s="9">
        <f t="shared" si="1"/>
        <v>7702</v>
      </c>
      <c r="B10942" s="5" t="s">
        <v>6696</v>
      </c>
      <c r="C10942" s="6" t="s">
        <v>4</v>
      </c>
    </row>
    <row r="10943">
      <c r="A10943" s="9">
        <f t="shared" si="1"/>
        <v>7703</v>
      </c>
      <c r="B10943" s="8" t="s">
        <v>6697</v>
      </c>
      <c r="C10943" s="9" t="s">
        <v>1548</v>
      </c>
    </row>
    <row r="10944">
      <c r="A10944" s="9">
        <f t="shared" si="1"/>
        <v>7704</v>
      </c>
      <c r="B10944" s="8" t="s">
        <v>6698</v>
      </c>
      <c r="C10944" s="9" t="s">
        <v>188</v>
      </c>
    </row>
    <row r="10945">
      <c r="A10945" s="9">
        <f t="shared" si="1"/>
        <v>7705</v>
      </c>
      <c r="B10945" s="8" t="s">
        <v>6699</v>
      </c>
      <c r="C10945" s="9" t="s">
        <v>1548</v>
      </c>
    </row>
    <row r="10946">
      <c r="A10946" s="9">
        <f t="shared" si="1"/>
        <v>7706</v>
      </c>
      <c r="B10946" s="8" t="s">
        <v>6700</v>
      </c>
      <c r="C10946" s="9" t="s">
        <v>1548</v>
      </c>
    </row>
    <row r="10947">
      <c r="A10947" s="9">
        <f t="shared" si="1"/>
        <v>7707</v>
      </c>
      <c r="B10947" s="8" t="s">
        <v>6701</v>
      </c>
      <c r="C10947" s="9" t="s">
        <v>1548</v>
      </c>
    </row>
    <row r="10948">
      <c r="A10948" s="9">
        <f t="shared" si="1"/>
        <v>7708</v>
      </c>
      <c r="B10948" s="8" t="s">
        <v>6702</v>
      </c>
      <c r="C10948" s="9" t="s">
        <v>1548</v>
      </c>
    </row>
    <row r="10949">
      <c r="A10949" s="9">
        <f t="shared" si="1"/>
        <v>7709</v>
      </c>
      <c r="B10949" s="8" t="s">
        <v>6703</v>
      </c>
      <c r="C10949" s="9" t="s">
        <v>845</v>
      </c>
    </row>
    <row r="10950">
      <c r="A10950" s="9">
        <f t="shared" si="1"/>
        <v>7710</v>
      </c>
      <c r="B10950" s="5" t="s">
        <v>6704</v>
      </c>
      <c r="C10950" s="6" t="s">
        <v>69</v>
      </c>
    </row>
    <row r="10951">
      <c r="A10951" s="9">
        <f t="shared" si="1"/>
        <v>7710</v>
      </c>
      <c r="B10951" s="5" t="s">
        <v>6704</v>
      </c>
      <c r="C10951" s="6" t="s">
        <v>23628</v>
      </c>
    </row>
    <row r="10952">
      <c r="A10952" s="9">
        <f t="shared" si="1"/>
        <v>7711</v>
      </c>
      <c r="B10952" s="5" t="s">
        <v>6705</v>
      </c>
      <c r="C10952" s="6" t="s">
        <v>328</v>
      </c>
    </row>
    <row r="10953">
      <c r="A10953" s="9">
        <f t="shared" si="1"/>
        <v>7711</v>
      </c>
      <c r="B10953" s="5" t="s">
        <v>6705</v>
      </c>
      <c r="C10953" s="6" t="s">
        <v>23637</v>
      </c>
    </row>
    <row r="10954">
      <c r="A10954" s="9">
        <f t="shared" si="1"/>
        <v>7712</v>
      </c>
      <c r="B10954" s="8" t="s">
        <v>6706</v>
      </c>
      <c r="C10954" s="9" t="s">
        <v>1548</v>
      </c>
    </row>
    <row r="10955">
      <c r="A10955" s="9">
        <f t="shared" si="1"/>
        <v>7713</v>
      </c>
      <c r="B10955" s="5" t="s">
        <v>6707</v>
      </c>
      <c r="C10955" s="6" t="s">
        <v>95</v>
      </c>
    </row>
    <row r="10956">
      <c r="A10956" s="9">
        <f t="shared" si="1"/>
        <v>7714</v>
      </c>
      <c r="B10956" s="5" t="s">
        <v>6708</v>
      </c>
      <c r="C10956" s="6" t="s">
        <v>95</v>
      </c>
    </row>
    <row r="10957">
      <c r="A10957" s="9">
        <f t="shared" si="1"/>
        <v>7715</v>
      </c>
      <c r="B10957" s="5" t="s">
        <v>6709</v>
      </c>
      <c r="C10957" s="6" t="s">
        <v>731</v>
      </c>
    </row>
    <row r="10958">
      <c r="A10958" s="9">
        <f t="shared" si="1"/>
        <v>7716</v>
      </c>
      <c r="B10958" s="5" t="s">
        <v>6710</v>
      </c>
      <c r="C10958" s="6" t="s">
        <v>731</v>
      </c>
    </row>
    <row r="10959">
      <c r="A10959" s="9">
        <f t="shared" si="1"/>
        <v>7717</v>
      </c>
      <c r="B10959" s="5" t="s">
        <v>6711</v>
      </c>
      <c r="C10959" s="6" t="s">
        <v>731</v>
      </c>
    </row>
    <row r="10960">
      <c r="A10960" s="9">
        <f t="shared" si="1"/>
        <v>7718</v>
      </c>
      <c r="B10960" s="5" t="s">
        <v>6712</v>
      </c>
      <c r="C10960" s="6" t="s">
        <v>1120</v>
      </c>
    </row>
    <row r="10961">
      <c r="A10961" s="9">
        <f t="shared" si="1"/>
        <v>7719</v>
      </c>
      <c r="B10961" s="8" t="s">
        <v>6713</v>
      </c>
      <c r="C10961" s="9" t="s">
        <v>1042</v>
      </c>
    </row>
    <row r="10962">
      <c r="A10962" s="9">
        <f t="shared" si="1"/>
        <v>7720</v>
      </c>
      <c r="B10962" s="8" t="s">
        <v>6714</v>
      </c>
      <c r="C10962" s="9" t="s">
        <v>88</v>
      </c>
    </row>
    <row r="10963">
      <c r="A10963" s="9">
        <f t="shared" si="1"/>
        <v>7721</v>
      </c>
      <c r="B10963" s="8" t="s">
        <v>6715</v>
      </c>
      <c r="C10963" s="9" t="s">
        <v>502</v>
      </c>
    </row>
    <row r="10964">
      <c r="A10964" s="9">
        <f t="shared" si="1"/>
        <v>7722</v>
      </c>
      <c r="B10964" s="8" t="s">
        <v>6716</v>
      </c>
      <c r="C10964" s="9" t="s">
        <v>1042</v>
      </c>
    </row>
    <row r="10965">
      <c r="A10965" s="9">
        <f t="shared" si="1"/>
        <v>7723</v>
      </c>
      <c r="B10965" s="8" t="s">
        <v>6717</v>
      </c>
      <c r="C10965" s="9" t="s">
        <v>1042</v>
      </c>
    </row>
    <row r="10966">
      <c r="A10966" s="9">
        <f t="shared" si="1"/>
        <v>7724</v>
      </c>
      <c r="B10966" s="8" t="s">
        <v>6718</v>
      </c>
      <c r="C10966" s="9" t="s">
        <v>1042</v>
      </c>
    </row>
    <row r="10967">
      <c r="A10967" s="9">
        <f t="shared" si="1"/>
        <v>7725</v>
      </c>
      <c r="B10967" s="8" t="s">
        <v>6719</v>
      </c>
      <c r="C10967" s="9" t="s">
        <v>502</v>
      </c>
    </row>
    <row r="10968">
      <c r="A10968" s="9">
        <f t="shared" si="1"/>
        <v>7726</v>
      </c>
      <c r="B10968" s="32" t="s">
        <v>24861</v>
      </c>
      <c r="C10968" s="26" t="s">
        <v>67</v>
      </c>
    </row>
    <row r="10969">
      <c r="A10969" s="9">
        <f t="shared" si="1"/>
        <v>7727</v>
      </c>
      <c r="B10969" s="5" t="s">
        <v>6720</v>
      </c>
      <c r="C10969" s="6" t="s">
        <v>346</v>
      </c>
    </row>
    <row r="10970">
      <c r="A10970" s="9">
        <f t="shared" si="1"/>
        <v>7727</v>
      </c>
      <c r="B10970" s="5" t="s">
        <v>6720</v>
      </c>
      <c r="C10970" s="6" t="s">
        <v>23628</v>
      </c>
    </row>
    <row r="10971">
      <c r="A10971" s="9">
        <f t="shared" si="1"/>
        <v>7728</v>
      </c>
      <c r="B10971" s="25" t="s">
        <v>24862</v>
      </c>
      <c r="C10971" s="26" t="s">
        <v>23632</v>
      </c>
    </row>
    <row r="10972">
      <c r="A10972" s="9">
        <f t="shared" si="1"/>
        <v>7728</v>
      </c>
      <c r="B10972" s="27" t="s">
        <v>24862</v>
      </c>
      <c r="C10972" s="28" t="s">
        <v>23633</v>
      </c>
    </row>
    <row r="10973">
      <c r="A10973" s="9">
        <f t="shared" si="1"/>
        <v>7729</v>
      </c>
      <c r="B10973" s="25" t="s">
        <v>24863</v>
      </c>
      <c r="C10973" s="26" t="s">
        <v>23632</v>
      </c>
    </row>
    <row r="10974">
      <c r="A10974" s="9">
        <f t="shared" si="1"/>
        <v>7729</v>
      </c>
      <c r="B10974" s="27" t="s">
        <v>24863</v>
      </c>
      <c r="C10974" s="28" t="s">
        <v>23633</v>
      </c>
    </row>
    <row r="10975">
      <c r="A10975" s="9">
        <f t="shared" si="1"/>
        <v>7730</v>
      </c>
      <c r="B10975" s="26" t="s">
        <v>24864</v>
      </c>
      <c r="C10975" s="26" t="s">
        <v>23632</v>
      </c>
    </row>
    <row r="10976">
      <c r="A10976" s="9">
        <f t="shared" si="1"/>
        <v>7730</v>
      </c>
      <c r="B10976" s="40" t="s">
        <v>24864</v>
      </c>
      <c r="C10976" s="28" t="s">
        <v>23633</v>
      </c>
    </row>
    <row r="10977">
      <c r="A10977" s="9">
        <f t="shared" si="1"/>
        <v>7731</v>
      </c>
      <c r="B10977" s="25" t="s">
        <v>24865</v>
      </c>
      <c r="C10977" s="26" t="s">
        <v>23632</v>
      </c>
    </row>
    <row r="10978">
      <c r="A10978" s="9">
        <f t="shared" si="1"/>
        <v>7731</v>
      </c>
      <c r="B10978" s="27" t="s">
        <v>24865</v>
      </c>
      <c r="C10978" s="28" t="s">
        <v>23633</v>
      </c>
    </row>
    <row r="10979">
      <c r="A10979" s="9">
        <f t="shared" si="1"/>
        <v>7732</v>
      </c>
      <c r="B10979" s="25" t="s">
        <v>24866</v>
      </c>
      <c r="C10979" s="26" t="s">
        <v>23632</v>
      </c>
    </row>
    <row r="10980">
      <c r="A10980" s="9">
        <f t="shared" si="1"/>
        <v>7732</v>
      </c>
      <c r="B10980" s="27" t="s">
        <v>24866</v>
      </c>
      <c r="C10980" s="28" t="s">
        <v>23633</v>
      </c>
    </row>
    <row r="10981">
      <c r="A10981" s="9">
        <f t="shared" si="1"/>
        <v>7733</v>
      </c>
      <c r="B10981" s="25" t="s">
        <v>24867</v>
      </c>
      <c r="C10981" s="26" t="s">
        <v>23632</v>
      </c>
    </row>
    <row r="10982">
      <c r="A10982" s="9">
        <f t="shared" si="1"/>
        <v>7733</v>
      </c>
      <c r="B10982" s="27" t="s">
        <v>24867</v>
      </c>
      <c r="C10982" s="28" t="s">
        <v>23633</v>
      </c>
    </row>
    <row r="10983">
      <c r="A10983" s="9">
        <f t="shared" si="1"/>
        <v>7734</v>
      </c>
      <c r="B10983" s="25" t="s">
        <v>24868</v>
      </c>
      <c r="C10983" s="26" t="s">
        <v>23632</v>
      </c>
    </row>
    <row r="10984">
      <c r="A10984" s="9">
        <f t="shared" si="1"/>
        <v>7734</v>
      </c>
      <c r="B10984" s="27" t="s">
        <v>24868</v>
      </c>
      <c r="C10984" s="28" t="s">
        <v>23633</v>
      </c>
    </row>
    <row r="10985">
      <c r="A10985" s="9">
        <f t="shared" si="1"/>
        <v>7735</v>
      </c>
      <c r="B10985" s="25" t="s">
        <v>24869</v>
      </c>
      <c r="C10985" s="26" t="s">
        <v>23632</v>
      </c>
    </row>
    <row r="10986">
      <c r="A10986" s="9">
        <f t="shared" si="1"/>
        <v>7735</v>
      </c>
      <c r="B10986" s="27" t="s">
        <v>24869</v>
      </c>
      <c r="C10986" s="28" t="s">
        <v>23633</v>
      </c>
    </row>
    <row r="10987">
      <c r="A10987" s="9">
        <f t="shared" si="1"/>
        <v>7736</v>
      </c>
      <c r="B10987" s="25" t="s">
        <v>24870</v>
      </c>
      <c r="C10987" s="26" t="s">
        <v>23632</v>
      </c>
    </row>
    <row r="10988">
      <c r="A10988" s="9">
        <f t="shared" si="1"/>
        <v>7736</v>
      </c>
      <c r="B10988" s="27" t="s">
        <v>24870</v>
      </c>
      <c r="C10988" s="28" t="s">
        <v>23633</v>
      </c>
    </row>
    <row r="10989">
      <c r="A10989" s="9">
        <f t="shared" si="1"/>
        <v>7737</v>
      </c>
      <c r="B10989" s="26" t="s">
        <v>24871</v>
      </c>
      <c r="C10989" s="26" t="s">
        <v>23632</v>
      </c>
    </row>
    <row r="10990">
      <c r="A10990" s="9">
        <f t="shared" si="1"/>
        <v>7737</v>
      </c>
      <c r="B10990" s="40" t="s">
        <v>24871</v>
      </c>
      <c r="C10990" s="28" t="s">
        <v>23633</v>
      </c>
    </row>
    <row r="10991">
      <c r="A10991" s="9">
        <f t="shared" si="1"/>
        <v>7738</v>
      </c>
      <c r="B10991" s="25" t="s">
        <v>24872</v>
      </c>
      <c r="C10991" s="26" t="s">
        <v>23632</v>
      </c>
    </row>
    <row r="10992">
      <c r="A10992" s="9">
        <f t="shared" si="1"/>
        <v>7738</v>
      </c>
      <c r="B10992" s="27" t="s">
        <v>24872</v>
      </c>
      <c r="C10992" s="28" t="s">
        <v>23633</v>
      </c>
    </row>
    <row r="10993">
      <c r="A10993" s="9">
        <f t="shared" si="1"/>
        <v>7739</v>
      </c>
      <c r="B10993" s="25" t="s">
        <v>24873</v>
      </c>
      <c r="C10993" s="26" t="s">
        <v>23632</v>
      </c>
    </row>
    <row r="10994">
      <c r="A10994" s="9">
        <f t="shared" si="1"/>
        <v>7739</v>
      </c>
      <c r="B10994" s="27" t="s">
        <v>24873</v>
      </c>
      <c r="C10994" s="28" t="s">
        <v>23633</v>
      </c>
    </row>
    <row r="10995">
      <c r="A10995" s="9">
        <f t="shared" si="1"/>
        <v>7740</v>
      </c>
      <c r="B10995" s="25" t="s">
        <v>24874</v>
      </c>
      <c r="C10995" s="26" t="s">
        <v>23632</v>
      </c>
    </row>
    <row r="10996">
      <c r="A10996" s="9">
        <f t="shared" si="1"/>
        <v>7740</v>
      </c>
      <c r="B10996" s="27" t="s">
        <v>24874</v>
      </c>
      <c r="C10996" s="28" t="s">
        <v>23633</v>
      </c>
    </row>
    <row r="10997">
      <c r="A10997" s="9">
        <f t="shared" si="1"/>
        <v>7741</v>
      </c>
      <c r="B10997" s="5" t="s">
        <v>6721</v>
      </c>
      <c r="C10997" s="6" t="s">
        <v>655</v>
      </c>
    </row>
    <row r="10998">
      <c r="A10998" s="9">
        <f t="shared" si="1"/>
        <v>7741</v>
      </c>
      <c r="B10998" s="37" t="s">
        <v>6721</v>
      </c>
      <c r="C10998" s="28" t="s">
        <v>23633</v>
      </c>
    </row>
    <row r="10999">
      <c r="A10999" s="9">
        <f t="shared" si="1"/>
        <v>7742</v>
      </c>
      <c r="B10999" s="8" t="s">
        <v>6722</v>
      </c>
      <c r="C10999" s="9" t="s">
        <v>52</v>
      </c>
    </row>
    <row r="11000">
      <c r="A11000" s="9">
        <f t="shared" si="1"/>
        <v>7743</v>
      </c>
      <c r="B11000" s="5" t="s">
        <v>6723</v>
      </c>
      <c r="C11000" s="6" t="s">
        <v>362</v>
      </c>
    </row>
    <row r="11001">
      <c r="A11001" s="9">
        <f t="shared" si="1"/>
        <v>7743</v>
      </c>
      <c r="B11001" s="5" t="s">
        <v>6723</v>
      </c>
      <c r="C11001" s="6" t="s">
        <v>655</v>
      </c>
    </row>
    <row r="11002">
      <c r="A11002" s="9">
        <f t="shared" si="1"/>
        <v>7743</v>
      </c>
      <c r="B11002" s="37" t="s">
        <v>6723</v>
      </c>
      <c r="C11002" s="28" t="s">
        <v>23633</v>
      </c>
    </row>
    <row r="11003">
      <c r="A11003" s="9">
        <f t="shared" si="1"/>
        <v>7744</v>
      </c>
      <c r="B11003" s="5" t="s">
        <v>6724</v>
      </c>
      <c r="C11003" s="6" t="s">
        <v>346</v>
      </c>
    </row>
    <row r="11004">
      <c r="A11004" s="9">
        <f t="shared" si="1"/>
        <v>7744</v>
      </c>
      <c r="B11004" s="5" t="s">
        <v>6724</v>
      </c>
      <c r="C11004" s="6" t="s">
        <v>23628</v>
      </c>
    </row>
    <row r="11005">
      <c r="A11005" s="9">
        <f t="shared" si="1"/>
        <v>7745</v>
      </c>
      <c r="B11005" s="5" t="s">
        <v>6725</v>
      </c>
      <c r="C11005" s="6" t="s">
        <v>683</v>
      </c>
    </row>
    <row r="11006">
      <c r="A11006" s="9">
        <f t="shared" si="1"/>
        <v>7745</v>
      </c>
      <c r="B11006" s="37" t="s">
        <v>6725</v>
      </c>
      <c r="C11006" s="28" t="s">
        <v>23633</v>
      </c>
    </row>
    <row r="11007">
      <c r="A11007" s="9">
        <f t="shared" si="1"/>
        <v>7746</v>
      </c>
      <c r="B11007" s="5" t="s">
        <v>6726</v>
      </c>
      <c r="C11007" s="6" t="s">
        <v>731</v>
      </c>
    </row>
    <row r="11008">
      <c r="A11008" s="9">
        <f t="shared" si="1"/>
        <v>7747</v>
      </c>
      <c r="B11008" s="8" t="s">
        <v>6727</v>
      </c>
      <c r="C11008" s="9" t="s">
        <v>399</v>
      </c>
    </row>
    <row r="11009">
      <c r="A11009" s="9">
        <f t="shared" si="1"/>
        <v>7748</v>
      </c>
      <c r="B11009" s="8" t="s">
        <v>6728</v>
      </c>
      <c r="C11009" s="9" t="s">
        <v>399</v>
      </c>
    </row>
    <row r="11010">
      <c r="A11010" s="9">
        <f t="shared" si="1"/>
        <v>7749</v>
      </c>
      <c r="B11010" s="8" t="s">
        <v>6729</v>
      </c>
      <c r="C11010" s="9" t="s">
        <v>722</v>
      </c>
    </row>
    <row r="11011">
      <c r="A11011" s="9">
        <f t="shared" si="1"/>
        <v>7750</v>
      </c>
      <c r="B11011" s="8" t="s">
        <v>6730</v>
      </c>
      <c r="C11011" s="9" t="s">
        <v>88</v>
      </c>
    </row>
    <row r="11012">
      <c r="A11012" s="9">
        <f t="shared" si="1"/>
        <v>7751</v>
      </c>
      <c r="B11012" s="30" t="s">
        <v>24875</v>
      </c>
      <c r="C11012" s="26" t="s">
        <v>23737</v>
      </c>
    </row>
    <row r="11013">
      <c r="A11013" s="9">
        <f t="shared" si="1"/>
        <v>7752</v>
      </c>
      <c r="B11013" s="8" t="s">
        <v>6731</v>
      </c>
      <c r="C11013" s="9" t="s">
        <v>25</v>
      </c>
    </row>
    <row r="11014">
      <c r="A11014" s="9">
        <f t="shared" si="1"/>
        <v>7753</v>
      </c>
      <c r="B11014" s="5" t="s">
        <v>6732</v>
      </c>
      <c r="C11014" s="6" t="s">
        <v>362</v>
      </c>
    </row>
    <row r="11015">
      <c r="A11015" s="9">
        <f t="shared" si="1"/>
        <v>7753</v>
      </c>
      <c r="B11015" s="5" t="s">
        <v>6732</v>
      </c>
      <c r="C11015" s="6" t="s">
        <v>655</v>
      </c>
    </row>
    <row r="11016">
      <c r="A11016" s="9">
        <f t="shared" si="1"/>
        <v>7753</v>
      </c>
      <c r="B11016" s="37" t="s">
        <v>6732</v>
      </c>
      <c r="C11016" s="28" t="s">
        <v>23633</v>
      </c>
    </row>
    <row r="11017">
      <c r="A11017" s="9">
        <f t="shared" si="1"/>
        <v>7754</v>
      </c>
      <c r="B11017" s="8" t="s">
        <v>6733</v>
      </c>
      <c r="C11017" s="9" t="s">
        <v>728</v>
      </c>
    </row>
    <row r="11018">
      <c r="A11018" s="9">
        <f t="shared" si="1"/>
        <v>7755</v>
      </c>
      <c r="B11018" s="16" t="s">
        <v>6734</v>
      </c>
      <c r="C11018" s="6" t="s">
        <v>1235</v>
      </c>
    </row>
    <row r="11019">
      <c r="A11019" s="9">
        <f t="shared" si="1"/>
        <v>7756</v>
      </c>
      <c r="B11019" s="5" t="s">
        <v>6735</v>
      </c>
      <c r="C11019" s="6" t="s">
        <v>731</v>
      </c>
    </row>
    <row r="11020">
      <c r="A11020" s="9">
        <f t="shared" si="1"/>
        <v>7757</v>
      </c>
      <c r="B11020" s="5" t="s">
        <v>6736</v>
      </c>
      <c r="C11020" s="6" t="s">
        <v>1040</v>
      </c>
    </row>
    <row r="11021">
      <c r="A11021" s="9">
        <f t="shared" si="1"/>
        <v>7758</v>
      </c>
      <c r="B11021" s="5" t="s">
        <v>6737</v>
      </c>
      <c r="C11021" s="6" t="s">
        <v>731</v>
      </c>
    </row>
    <row r="11022">
      <c r="A11022" s="9">
        <f t="shared" si="1"/>
        <v>7759</v>
      </c>
      <c r="B11022" s="5" t="s">
        <v>6738</v>
      </c>
      <c r="C11022" s="6" t="s">
        <v>731</v>
      </c>
    </row>
    <row r="11023">
      <c r="A11023" s="9">
        <f t="shared" si="1"/>
        <v>7760</v>
      </c>
      <c r="B11023" s="8" t="s">
        <v>6739</v>
      </c>
      <c r="C11023" s="9" t="s">
        <v>60</v>
      </c>
    </row>
    <row r="11024">
      <c r="A11024" s="9">
        <f t="shared" si="1"/>
        <v>7760</v>
      </c>
      <c r="B11024" s="8" t="s">
        <v>6739</v>
      </c>
      <c r="C11024" s="9" t="s">
        <v>162</v>
      </c>
    </row>
    <row r="11025">
      <c r="A11025" s="9">
        <f t="shared" si="1"/>
        <v>7760</v>
      </c>
      <c r="B11025" s="8" t="s">
        <v>6739</v>
      </c>
      <c r="C11025" s="9" t="s">
        <v>142</v>
      </c>
    </row>
    <row r="11026">
      <c r="A11026" s="9">
        <f t="shared" si="1"/>
        <v>7760</v>
      </c>
      <c r="B11026" s="8" t="s">
        <v>6739</v>
      </c>
      <c r="C11026" s="9" t="s">
        <v>24</v>
      </c>
    </row>
    <row r="11027">
      <c r="A11027" s="9">
        <f t="shared" si="1"/>
        <v>7760</v>
      </c>
      <c r="B11027" s="8" t="s">
        <v>6739</v>
      </c>
      <c r="C11027" s="9" t="s">
        <v>25</v>
      </c>
    </row>
    <row r="11028">
      <c r="A11028" s="9">
        <f t="shared" si="1"/>
        <v>7761</v>
      </c>
      <c r="B11028" s="8" t="s">
        <v>6740</v>
      </c>
      <c r="C11028" s="6" t="s">
        <v>132</v>
      </c>
    </row>
    <row r="11029">
      <c r="A11029" s="9">
        <f t="shared" si="1"/>
        <v>7761</v>
      </c>
      <c r="B11029" s="8" t="s">
        <v>6740</v>
      </c>
      <c r="C11029" s="9" t="s">
        <v>60</v>
      </c>
    </row>
    <row r="11030">
      <c r="A11030" s="9">
        <f t="shared" si="1"/>
        <v>7761</v>
      </c>
      <c r="B11030" s="8" t="s">
        <v>6740</v>
      </c>
      <c r="C11030" s="6" t="s">
        <v>23637</v>
      </c>
    </row>
    <row r="11031">
      <c r="A11031" s="9">
        <f t="shared" si="1"/>
        <v>7762</v>
      </c>
      <c r="B11031" s="5" t="s">
        <v>6741</v>
      </c>
      <c r="C11031" s="6" t="s">
        <v>324</v>
      </c>
    </row>
    <row r="11032">
      <c r="A11032" s="9">
        <f t="shared" si="1"/>
        <v>7762</v>
      </c>
      <c r="B11032" s="5" t="s">
        <v>6741</v>
      </c>
      <c r="C11032" s="6" t="s">
        <v>23637</v>
      </c>
    </row>
    <row r="11033">
      <c r="A11033" s="9">
        <f t="shared" si="1"/>
        <v>7763</v>
      </c>
      <c r="B11033" s="5" t="s">
        <v>6742</v>
      </c>
      <c r="C11033" s="6" t="s">
        <v>1267</v>
      </c>
    </row>
    <row r="11034">
      <c r="A11034" s="9">
        <f t="shared" si="1"/>
        <v>7764</v>
      </c>
      <c r="B11034" s="8" t="s">
        <v>6743</v>
      </c>
      <c r="C11034" s="9" t="s">
        <v>399</v>
      </c>
    </row>
    <row r="11035">
      <c r="A11035" s="9">
        <f t="shared" si="1"/>
        <v>7765</v>
      </c>
      <c r="B11035" s="8" t="s">
        <v>6744</v>
      </c>
      <c r="C11035" s="9" t="s">
        <v>530</v>
      </c>
    </row>
    <row r="11036">
      <c r="A11036" s="9">
        <f t="shared" si="1"/>
        <v>7766</v>
      </c>
      <c r="B11036" s="31" t="s">
        <v>24876</v>
      </c>
      <c r="C11036" s="6" t="s">
        <v>374</v>
      </c>
    </row>
    <row r="11037">
      <c r="A11037" s="9">
        <f t="shared" si="1"/>
        <v>7767</v>
      </c>
      <c r="B11037" s="8" t="s">
        <v>6745</v>
      </c>
      <c r="C11037" s="9" t="s">
        <v>1548</v>
      </c>
    </row>
    <row r="11038">
      <c r="A11038" s="9">
        <f t="shared" si="1"/>
        <v>7768</v>
      </c>
      <c r="B11038" s="25" t="s">
        <v>24877</v>
      </c>
      <c r="C11038" s="26" t="s">
        <v>23761</v>
      </c>
    </row>
    <row r="11039">
      <c r="A11039" s="9">
        <f t="shared" si="1"/>
        <v>7769</v>
      </c>
      <c r="B11039" s="8" t="s">
        <v>6746</v>
      </c>
      <c r="C11039" s="9" t="s">
        <v>60</v>
      </c>
    </row>
    <row r="11040">
      <c r="A11040" s="9">
        <f t="shared" si="1"/>
        <v>7770</v>
      </c>
      <c r="B11040" s="8" t="s">
        <v>6747</v>
      </c>
      <c r="C11040" s="6" t="s">
        <v>313</v>
      </c>
    </row>
    <row r="11041">
      <c r="A11041" s="9">
        <f t="shared" si="1"/>
        <v>7771</v>
      </c>
      <c r="B11041" s="5" t="s">
        <v>6748</v>
      </c>
      <c r="C11041" s="6" t="s">
        <v>328</v>
      </c>
    </row>
    <row r="11042">
      <c r="A11042" s="9">
        <f t="shared" si="1"/>
        <v>7771</v>
      </c>
      <c r="B11042" s="5" t="s">
        <v>6748</v>
      </c>
      <c r="C11042" s="6" t="s">
        <v>23637</v>
      </c>
    </row>
    <row r="11043">
      <c r="A11043" s="9">
        <f t="shared" si="1"/>
        <v>7772</v>
      </c>
      <c r="B11043" s="40" t="s">
        <v>24878</v>
      </c>
      <c r="C11043" s="40" t="s">
        <v>3126</v>
      </c>
    </row>
    <row r="11044">
      <c r="A11044" s="9">
        <f t="shared" si="1"/>
        <v>7773</v>
      </c>
      <c r="B11044" s="5" t="s">
        <v>6749</v>
      </c>
      <c r="C11044" s="6" t="s">
        <v>610</v>
      </c>
    </row>
    <row r="11045">
      <c r="A11045" s="9">
        <f t="shared" si="1"/>
        <v>7774</v>
      </c>
      <c r="B11045" s="8" t="s">
        <v>6750</v>
      </c>
      <c r="C11045" s="9" t="s">
        <v>815</v>
      </c>
    </row>
    <row r="11046">
      <c r="A11046" s="9">
        <f t="shared" si="1"/>
        <v>7775</v>
      </c>
      <c r="B11046" s="5" t="s">
        <v>6751</v>
      </c>
      <c r="C11046" s="6" t="s">
        <v>1342</v>
      </c>
    </row>
    <row r="11047">
      <c r="A11047" s="9">
        <f t="shared" si="1"/>
        <v>7776</v>
      </c>
      <c r="B11047" s="5" t="s">
        <v>6752</v>
      </c>
      <c r="C11047" s="6" t="s">
        <v>62</v>
      </c>
    </row>
    <row r="11048">
      <c r="A11048" s="9">
        <f t="shared" si="1"/>
        <v>7776</v>
      </c>
      <c r="B11048" s="5" t="s">
        <v>6752</v>
      </c>
      <c r="C11048" s="6" t="s">
        <v>23628</v>
      </c>
    </row>
    <row r="11049">
      <c r="A11049" s="9">
        <f t="shared" si="1"/>
        <v>7777</v>
      </c>
      <c r="B11049" s="5" t="s">
        <v>6753</v>
      </c>
      <c r="C11049" s="6" t="s">
        <v>1342</v>
      </c>
    </row>
    <row r="11050">
      <c r="A11050" s="9">
        <f t="shared" si="1"/>
        <v>7778</v>
      </c>
      <c r="B11050" s="8" t="s">
        <v>6754</v>
      </c>
      <c r="C11050" s="6" t="s">
        <v>1012</v>
      </c>
    </row>
    <row r="11051">
      <c r="A11051" s="9">
        <f t="shared" si="1"/>
        <v>7779</v>
      </c>
      <c r="B11051" s="5" t="s">
        <v>6755</v>
      </c>
      <c r="C11051" s="6" t="s">
        <v>69</v>
      </c>
    </row>
    <row r="11052">
      <c r="A11052" s="9">
        <f t="shared" si="1"/>
        <v>7779</v>
      </c>
      <c r="B11052" s="5" t="s">
        <v>6755</v>
      </c>
      <c r="C11052" s="6" t="s">
        <v>23628</v>
      </c>
    </row>
    <row r="11053">
      <c r="A11053" s="9">
        <f t="shared" si="1"/>
        <v>7780</v>
      </c>
      <c r="B11053" s="8" t="s">
        <v>6756</v>
      </c>
      <c r="C11053" s="9" t="s">
        <v>939</v>
      </c>
    </row>
    <row r="11054">
      <c r="A11054" s="9">
        <f t="shared" si="1"/>
        <v>7780</v>
      </c>
      <c r="B11054" s="8" t="s">
        <v>6756</v>
      </c>
      <c r="C11054" s="6" t="s">
        <v>23628</v>
      </c>
    </row>
    <row r="11055">
      <c r="A11055" s="9">
        <f t="shared" si="1"/>
        <v>7781</v>
      </c>
      <c r="B11055" s="5" t="s">
        <v>6757</v>
      </c>
      <c r="C11055" s="6" t="s">
        <v>74</v>
      </c>
    </row>
    <row r="11056">
      <c r="A11056" s="9">
        <f t="shared" si="1"/>
        <v>7782</v>
      </c>
      <c r="B11056" s="25" t="s">
        <v>24879</v>
      </c>
      <c r="C11056" s="26" t="s">
        <v>23653</v>
      </c>
    </row>
    <row r="11057">
      <c r="A11057" s="9">
        <f t="shared" si="1"/>
        <v>7783</v>
      </c>
      <c r="B11057" s="8" t="s">
        <v>6758</v>
      </c>
      <c r="C11057" s="9" t="s">
        <v>502</v>
      </c>
    </row>
    <row r="11058">
      <c r="A11058" s="9">
        <f t="shared" si="1"/>
        <v>7784</v>
      </c>
      <c r="B11058" s="5" t="s">
        <v>6759</v>
      </c>
      <c r="C11058" s="6" t="s">
        <v>80</v>
      </c>
    </row>
    <row r="11059">
      <c r="A11059" s="9">
        <f t="shared" si="1"/>
        <v>7785</v>
      </c>
      <c r="B11059" s="25" t="s">
        <v>24880</v>
      </c>
      <c r="C11059" s="26" t="s">
        <v>10122</v>
      </c>
    </row>
    <row r="11060">
      <c r="A11060" s="9">
        <f t="shared" si="1"/>
        <v>7785</v>
      </c>
      <c r="B11060" s="27" t="s">
        <v>24880</v>
      </c>
      <c r="C11060" s="28" t="s">
        <v>23637</v>
      </c>
    </row>
    <row r="11061">
      <c r="A11061" s="9">
        <f t="shared" si="1"/>
        <v>7786</v>
      </c>
      <c r="B11061" s="5" t="s">
        <v>6760</v>
      </c>
      <c r="C11061" s="6" t="s">
        <v>1360</v>
      </c>
    </row>
    <row r="11062">
      <c r="A11062" s="9">
        <f t="shared" si="1"/>
        <v>7787</v>
      </c>
      <c r="B11062" s="5" t="s">
        <v>6761</v>
      </c>
      <c r="C11062" s="6" t="s">
        <v>367</v>
      </c>
    </row>
    <row r="11063">
      <c r="A11063" s="9">
        <f t="shared" si="1"/>
        <v>7788</v>
      </c>
      <c r="B11063" s="32" t="s">
        <v>24881</v>
      </c>
      <c r="C11063" s="26" t="s">
        <v>67</v>
      </c>
    </row>
    <row r="11064">
      <c r="A11064" s="9">
        <f t="shared" si="1"/>
        <v>7789</v>
      </c>
      <c r="B11064" s="16" t="s">
        <v>6762</v>
      </c>
      <c r="C11064" s="6" t="s">
        <v>1235</v>
      </c>
    </row>
    <row r="11065">
      <c r="A11065" s="9">
        <f t="shared" si="1"/>
        <v>7790</v>
      </c>
      <c r="B11065" s="5" t="s">
        <v>6763</v>
      </c>
      <c r="C11065" s="6" t="s">
        <v>4</v>
      </c>
    </row>
    <row r="11066">
      <c r="A11066" s="9">
        <f t="shared" si="1"/>
        <v>7791</v>
      </c>
      <c r="B11066" s="5" t="s">
        <v>6764</v>
      </c>
      <c r="C11066" s="6" t="s">
        <v>591</v>
      </c>
    </row>
    <row r="11067">
      <c r="A11067" s="9">
        <f t="shared" si="1"/>
        <v>7792</v>
      </c>
      <c r="B11067" s="5" t="s">
        <v>6765</v>
      </c>
      <c r="C11067" s="6" t="s">
        <v>591</v>
      </c>
    </row>
    <row r="11068">
      <c r="A11068" s="9">
        <f t="shared" si="1"/>
        <v>7793</v>
      </c>
      <c r="B11068" s="15" t="s">
        <v>6766</v>
      </c>
      <c r="C11068" s="11" t="s">
        <v>423</v>
      </c>
    </row>
    <row r="11069">
      <c r="A11069" s="9">
        <f t="shared" si="1"/>
        <v>7794</v>
      </c>
      <c r="B11069" s="5" t="s">
        <v>6767</v>
      </c>
      <c r="C11069" s="6" t="s">
        <v>946</v>
      </c>
    </row>
    <row r="11070">
      <c r="A11070" s="9">
        <f t="shared" si="1"/>
        <v>7795</v>
      </c>
      <c r="B11070" s="25" t="s">
        <v>24882</v>
      </c>
      <c r="C11070" s="26" t="s">
        <v>946</v>
      </c>
    </row>
    <row r="11071">
      <c r="A11071" s="9">
        <f t="shared" si="1"/>
        <v>7796</v>
      </c>
      <c r="B11071" s="5" t="s">
        <v>6768</v>
      </c>
      <c r="C11071" s="6" t="s">
        <v>153</v>
      </c>
    </row>
    <row r="11072">
      <c r="A11072" s="9">
        <f t="shared" si="1"/>
        <v>7796</v>
      </c>
      <c r="B11072" s="5" t="s">
        <v>6768</v>
      </c>
      <c r="C11072" s="6" t="s">
        <v>23637</v>
      </c>
    </row>
    <row r="11073">
      <c r="A11073" s="9">
        <f t="shared" si="1"/>
        <v>7797</v>
      </c>
      <c r="B11073" s="5" t="s">
        <v>6769</v>
      </c>
      <c r="C11073" s="6" t="s">
        <v>25</v>
      </c>
    </row>
    <row r="11074">
      <c r="A11074" s="9">
        <f t="shared" si="1"/>
        <v>7797</v>
      </c>
      <c r="B11074" s="8" t="s">
        <v>6769</v>
      </c>
      <c r="C11074" s="9" t="s">
        <v>946</v>
      </c>
    </row>
    <row r="11075">
      <c r="A11075" s="9">
        <f t="shared" si="1"/>
        <v>7798</v>
      </c>
      <c r="B11075" s="5" t="s">
        <v>6770</v>
      </c>
      <c r="C11075" s="6" t="s">
        <v>788</v>
      </c>
    </row>
    <row r="11076">
      <c r="A11076" s="9">
        <f t="shared" si="1"/>
        <v>7798</v>
      </c>
      <c r="B11076" s="5" t="s">
        <v>6770</v>
      </c>
      <c r="C11076" s="6" t="s">
        <v>23637</v>
      </c>
    </row>
    <row r="11077">
      <c r="A11077" s="9">
        <f t="shared" si="1"/>
        <v>7799</v>
      </c>
      <c r="B11077" s="8" t="s">
        <v>6771</v>
      </c>
      <c r="C11077" s="9" t="s">
        <v>177</v>
      </c>
    </row>
    <row r="11078">
      <c r="A11078" s="9">
        <f t="shared" si="1"/>
        <v>7800</v>
      </c>
      <c r="B11078" s="8" t="s">
        <v>6772</v>
      </c>
      <c r="C11078" s="6" t="s">
        <v>379</v>
      </c>
    </row>
    <row r="11079">
      <c r="A11079" s="9">
        <f t="shared" si="1"/>
        <v>7800</v>
      </c>
      <c r="B11079" s="8" t="s">
        <v>6772</v>
      </c>
      <c r="C11079" s="9" t="s">
        <v>142</v>
      </c>
    </row>
    <row r="11080">
      <c r="A11080" s="9">
        <f t="shared" si="1"/>
        <v>7800</v>
      </c>
      <c r="B11080" s="8" t="s">
        <v>6772</v>
      </c>
      <c r="C11080" s="6" t="s">
        <v>23637</v>
      </c>
    </row>
    <row r="11081">
      <c r="A11081" s="9">
        <f t="shared" si="1"/>
        <v>7801</v>
      </c>
      <c r="B11081" s="5" t="s">
        <v>6773</v>
      </c>
      <c r="C11081" s="6" t="s">
        <v>788</v>
      </c>
    </row>
    <row r="11082">
      <c r="A11082" s="9">
        <f t="shared" si="1"/>
        <v>7801</v>
      </c>
      <c r="B11082" s="5" t="s">
        <v>6773</v>
      </c>
      <c r="C11082" s="6" t="s">
        <v>23637</v>
      </c>
    </row>
    <row r="11083">
      <c r="A11083" s="9">
        <f t="shared" si="1"/>
        <v>7802</v>
      </c>
      <c r="B11083" s="5" t="s">
        <v>6774</v>
      </c>
      <c r="C11083" s="6" t="s">
        <v>324</v>
      </c>
    </row>
    <row r="11084">
      <c r="A11084" s="9">
        <f t="shared" si="1"/>
        <v>7802</v>
      </c>
      <c r="B11084" s="5" t="s">
        <v>6774</v>
      </c>
      <c r="C11084" s="6" t="s">
        <v>23637</v>
      </c>
    </row>
    <row r="11085">
      <c r="A11085" s="9">
        <f t="shared" si="1"/>
        <v>7803</v>
      </c>
      <c r="B11085" s="5" t="s">
        <v>6775</v>
      </c>
      <c r="C11085" s="6" t="s">
        <v>324</v>
      </c>
    </row>
    <row r="11086">
      <c r="A11086" s="9">
        <f t="shared" si="1"/>
        <v>7803</v>
      </c>
      <c r="B11086" s="5" t="s">
        <v>6775</v>
      </c>
      <c r="C11086" s="6" t="s">
        <v>23637</v>
      </c>
    </row>
    <row r="11087">
      <c r="A11087" s="9">
        <f t="shared" si="1"/>
        <v>7804</v>
      </c>
      <c r="B11087" s="5" t="s">
        <v>6776</v>
      </c>
      <c r="C11087" s="6" t="s">
        <v>462</v>
      </c>
    </row>
    <row r="11088">
      <c r="A11088" s="9">
        <f t="shared" si="1"/>
        <v>7804</v>
      </c>
      <c r="B11088" s="5" t="s">
        <v>6776</v>
      </c>
      <c r="C11088" s="6" t="s">
        <v>23637</v>
      </c>
    </row>
    <row r="11089">
      <c r="A11089" s="9">
        <f t="shared" si="1"/>
        <v>7805</v>
      </c>
      <c r="B11089" s="5" t="s">
        <v>6777</v>
      </c>
      <c r="C11089" s="6" t="s">
        <v>328</v>
      </c>
    </row>
    <row r="11090">
      <c r="A11090" s="9">
        <f t="shared" si="1"/>
        <v>7805</v>
      </c>
      <c r="B11090" s="5" t="s">
        <v>6777</v>
      </c>
      <c r="C11090" s="6" t="s">
        <v>23637</v>
      </c>
    </row>
    <row r="11091">
      <c r="A11091" s="9">
        <f t="shared" si="1"/>
        <v>7806</v>
      </c>
      <c r="B11091" s="25" t="s">
        <v>24883</v>
      </c>
      <c r="C11091" s="26" t="s">
        <v>553</v>
      </c>
    </row>
    <row r="11092">
      <c r="A11092" s="9">
        <f t="shared" si="1"/>
        <v>7807</v>
      </c>
      <c r="B11092" s="25" t="s">
        <v>24884</v>
      </c>
      <c r="C11092" s="26" t="s">
        <v>553</v>
      </c>
    </row>
    <row r="11093">
      <c r="A11093" s="9">
        <f t="shared" si="1"/>
        <v>7808</v>
      </c>
      <c r="B11093" s="8" t="s">
        <v>6778</v>
      </c>
      <c r="C11093" s="9" t="s">
        <v>177</v>
      </c>
    </row>
    <row r="11094">
      <c r="A11094" s="9">
        <f t="shared" si="1"/>
        <v>7809</v>
      </c>
      <c r="B11094" s="5" t="s">
        <v>6779</v>
      </c>
      <c r="C11094" s="6" t="s">
        <v>365</v>
      </c>
    </row>
    <row r="11095">
      <c r="A11095" s="9">
        <f t="shared" si="1"/>
        <v>7810</v>
      </c>
      <c r="B11095" s="5" t="s">
        <v>6780</v>
      </c>
      <c r="C11095" s="6" t="s">
        <v>324</v>
      </c>
    </row>
    <row r="11096">
      <c r="A11096" s="9">
        <f t="shared" si="1"/>
        <v>7810</v>
      </c>
      <c r="B11096" s="5" t="s">
        <v>6780</v>
      </c>
      <c r="C11096" s="6" t="s">
        <v>23637</v>
      </c>
    </row>
    <row r="11097">
      <c r="A11097" s="9">
        <f t="shared" si="1"/>
        <v>7811</v>
      </c>
      <c r="B11097" s="5" t="s">
        <v>6781</v>
      </c>
      <c r="C11097" s="6" t="s">
        <v>328</v>
      </c>
    </row>
    <row r="11098">
      <c r="A11098" s="9">
        <f t="shared" si="1"/>
        <v>7811</v>
      </c>
      <c r="B11098" s="5" t="s">
        <v>6781</v>
      </c>
      <c r="C11098" s="6" t="s">
        <v>324</v>
      </c>
    </row>
    <row r="11099">
      <c r="A11099" s="9">
        <f t="shared" si="1"/>
        <v>7811</v>
      </c>
      <c r="B11099" s="5" t="s">
        <v>6781</v>
      </c>
      <c r="C11099" s="6" t="s">
        <v>23637</v>
      </c>
    </row>
    <row r="11100">
      <c r="A11100" s="9">
        <f t="shared" si="1"/>
        <v>7812</v>
      </c>
      <c r="B11100" s="25" t="s">
        <v>24885</v>
      </c>
      <c r="C11100" s="26" t="s">
        <v>553</v>
      </c>
    </row>
    <row r="11101">
      <c r="A11101" s="9">
        <f t="shared" si="1"/>
        <v>7813</v>
      </c>
      <c r="B11101" s="25" t="s">
        <v>24886</v>
      </c>
      <c r="C11101" s="26" t="s">
        <v>10122</v>
      </c>
    </row>
    <row r="11102">
      <c r="A11102" s="9">
        <f t="shared" si="1"/>
        <v>7813</v>
      </c>
      <c r="B11102" s="27" t="s">
        <v>24886</v>
      </c>
      <c r="C11102" s="28" t="s">
        <v>23637</v>
      </c>
    </row>
    <row r="11103">
      <c r="A11103" s="9">
        <f t="shared" si="1"/>
        <v>7814</v>
      </c>
      <c r="B11103" s="5" t="s">
        <v>6782</v>
      </c>
      <c r="C11103" s="6" t="s">
        <v>97</v>
      </c>
    </row>
    <row r="11104">
      <c r="A11104" s="9">
        <f t="shared" si="1"/>
        <v>7814</v>
      </c>
      <c r="B11104" s="5" t="s">
        <v>6782</v>
      </c>
      <c r="C11104" s="6" t="s">
        <v>23637</v>
      </c>
    </row>
    <row r="11105">
      <c r="A11105" s="9">
        <f t="shared" si="1"/>
        <v>7815</v>
      </c>
      <c r="B11105" s="5" t="s">
        <v>6783</v>
      </c>
      <c r="C11105" s="6" t="s">
        <v>150</v>
      </c>
    </row>
    <row r="11106">
      <c r="A11106" s="9">
        <f t="shared" si="1"/>
        <v>7815</v>
      </c>
      <c r="B11106" s="5" t="s">
        <v>6783</v>
      </c>
      <c r="C11106" s="6" t="s">
        <v>23637</v>
      </c>
    </row>
    <row r="11107">
      <c r="A11107" s="9">
        <f t="shared" si="1"/>
        <v>7816</v>
      </c>
      <c r="B11107" s="25" t="s">
        <v>24887</v>
      </c>
      <c r="C11107" s="26" t="s">
        <v>10122</v>
      </c>
    </row>
    <row r="11108">
      <c r="A11108" s="9">
        <f t="shared" si="1"/>
        <v>7816</v>
      </c>
      <c r="B11108" s="27" t="s">
        <v>24887</v>
      </c>
      <c r="C11108" s="28" t="s">
        <v>23637</v>
      </c>
    </row>
    <row r="11109">
      <c r="A11109" s="9">
        <f t="shared" si="1"/>
        <v>7817</v>
      </c>
      <c r="B11109" s="5" t="s">
        <v>6784</v>
      </c>
      <c r="C11109" s="6" t="s">
        <v>462</v>
      </c>
    </row>
    <row r="11110">
      <c r="A11110" s="9">
        <f t="shared" si="1"/>
        <v>7817</v>
      </c>
      <c r="B11110" s="5" t="s">
        <v>6784</v>
      </c>
      <c r="C11110" s="6" t="s">
        <v>23637</v>
      </c>
    </row>
    <row r="11111">
      <c r="A11111" s="9">
        <f t="shared" si="1"/>
        <v>7818</v>
      </c>
      <c r="B11111" s="8" t="s">
        <v>6785</v>
      </c>
      <c r="C11111" s="6" t="s">
        <v>150</v>
      </c>
    </row>
    <row r="11112">
      <c r="A11112" s="9">
        <f t="shared" si="1"/>
        <v>7818</v>
      </c>
      <c r="B11112" s="8" t="s">
        <v>6785</v>
      </c>
      <c r="C11112" s="6" t="s">
        <v>23637</v>
      </c>
    </row>
    <row r="11113">
      <c r="A11113" s="9">
        <f t="shared" si="1"/>
        <v>7819</v>
      </c>
      <c r="B11113" s="5" t="s">
        <v>6786</v>
      </c>
      <c r="C11113" s="6" t="s">
        <v>324</v>
      </c>
    </row>
    <row r="11114">
      <c r="A11114" s="9">
        <f t="shared" si="1"/>
        <v>7819</v>
      </c>
      <c r="B11114" s="5" t="s">
        <v>6786</v>
      </c>
      <c r="C11114" s="6" t="s">
        <v>23637</v>
      </c>
    </row>
    <row r="11115">
      <c r="A11115" s="9">
        <f t="shared" si="1"/>
        <v>7820</v>
      </c>
      <c r="B11115" s="25" t="s">
        <v>24888</v>
      </c>
      <c r="C11115" s="26" t="s">
        <v>446</v>
      </c>
    </row>
    <row r="11116">
      <c r="A11116" s="9">
        <f t="shared" si="1"/>
        <v>7820</v>
      </c>
      <c r="B11116" s="27" t="s">
        <v>24888</v>
      </c>
      <c r="C11116" s="28" t="s">
        <v>23637</v>
      </c>
    </row>
    <row r="11117">
      <c r="A11117" s="9">
        <f t="shared" si="1"/>
        <v>7821</v>
      </c>
      <c r="B11117" s="25" t="s">
        <v>24889</v>
      </c>
      <c r="C11117" s="26" t="s">
        <v>446</v>
      </c>
    </row>
    <row r="11118">
      <c r="A11118" s="9">
        <f t="shared" si="1"/>
        <v>7821</v>
      </c>
      <c r="B11118" s="27" t="s">
        <v>24889</v>
      </c>
      <c r="C11118" s="28" t="s">
        <v>23637</v>
      </c>
    </row>
    <row r="11119">
      <c r="A11119" s="9">
        <f t="shared" si="1"/>
        <v>7822</v>
      </c>
      <c r="B11119" s="25" t="s">
        <v>24890</v>
      </c>
      <c r="C11119" s="26" t="s">
        <v>946</v>
      </c>
    </row>
    <row r="11120">
      <c r="A11120" s="9">
        <f t="shared" si="1"/>
        <v>7823</v>
      </c>
      <c r="B11120" s="25" t="s">
        <v>24891</v>
      </c>
      <c r="C11120" s="26" t="s">
        <v>4721</v>
      </c>
    </row>
    <row r="11121">
      <c r="A11121" s="9">
        <f t="shared" si="1"/>
        <v>7824</v>
      </c>
      <c r="B11121" s="5" t="s">
        <v>6787</v>
      </c>
      <c r="C11121" s="6" t="s">
        <v>452</v>
      </c>
    </row>
    <row r="11122">
      <c r="A11122" s="9">
        <f t="shared" si="1"/>
        <v>7824</v>
      </c>
      <c r="B11122" s="5" t="s">
        <v>6787</v>
      </c>
      <c r="C11122" s="6" t="s">
        <v>23637</v>
      </c>
    </row>
    <row r="11123">
      <c r="A11123" s="9">
        <f t="shared" si="1"/>
        <v>7825</v>
      </c>
      <c r="B11123" s="25" t="s">
        <v>24892</v>
      </c>
      <c r="C11123" s="26" t="s">
        <v>487</v>
      </c>
    </row>
    <row r="11124">
      <c r="A11124" s="9">
        <f t="shared" si="1"/>
        <v>7825</v>
      </c>
      <c r="B11124" s="27" t="s">
        <v>24892</v>
      </c>
      <c r="C11124" s="28" t="s">
        <v>23637</v>
      </c>
    </row>
    <row r="11125">
      <c r="A11125" s="9">
        <f t="shared" si="1"/>
        <v>7826</v>
      </c>
      <c r="B11125" s="25" t="s">
        <v>24893</v>
      </c>
      <c r="C11125" s="26" t="s">
        <v>487</v>
      </c>
    </row>
    <row r="11126">
      <c r="A11126" s="9">
        <f t="shared" si="1"/>
        <v>7826</v>
      </c>
      <c r="B11126" s="27" t="s">
        <v>24893</v>
      </c>
      <c r="C11126" s="28" t="s">
        <v>23637</v>
      </c>
    </row>
    <row r="11127">
      <c r="A11127" s="9">
        <f t="shared" si="1"/>
        <v>7827</v>
      </c>
      <c r="B11127" s="8" t="s">
        <v>6788</v>
      </c>
      <c r="C11127" s="6" t="s">
        <v>153</v>
      </c>
    </row>
    <row r="11128">
      <c r="A11128" s="9">
        <f t="shared" si="1"/>
        <v>7827</v>
      </c>
      <c r="B11128" s="8" t="s">
        <v>6788</v>
      </c>
      <c r="C11128" s="9" t="s">
        <v>142</v>
      </c>
    </row>
    <row r="11129">
      <c r="A11129" s="9">
        <f t="shared" si="1"/>
        <v>7827</v>
      </c>
      <c r="B11129" s="8" t="s">
        <v>6788</v>
      </c>
      <c r="C11129" s="6" t="s">
        <v>23637</v>
      </c>
    </row>
    <row r="11130">
      <c r="A11130" s="9">
        <f t="shared" si="1"/>
        <v>7828</v>
      </c>
      <c r="B11130" s="25" t="s">
        <v>24894</v>
      </c>
      <c r="C11130" s="26" t="s">
        <v>487</v>
      </c>
    </row>
    <row r="11131">
      <c r="A11131" s="9">
        <f t="shared" si="1"/>
        <v>7828</v>
      </c>
      <c r="B11131" s="27" t="s">
        <v>24894</v>
      </c>
      <c r="C11131" s="28" t="s">
        <v>23637</v>
      </c>
    </row>
    <row r="11132">
      <c r="A11132" s="9">
        <f t="shared" si="1"/>
        <v>7829</v>
      </c>
      <c r="B11132" s="5" t="s">
        <v>6789</v>
      </c>
      <c r="C11132" s="6" t="s">
        <v>328</v>
      </c>
    </row>
    <row r="11133">
      <c r="A11133" s="9">
        <f t="shared" si="1"/>
        <v>7829</v>
      </c>
      <c r="B11133" s="5" t="s">
        <v>6789</v>
      </c>
      <c r="C11133" s="6" t="s">
        <v>23637</v>
      </c>
    </row>
    <row r="11134">
      <c r="A11134" s="9">
        <f t="shared" si="1"/>
        <v>7830</v>
      </c>
      <c r="B11134" s="8" t="s">
        <v>6790</v>
      </c>
      <c r="C11134" s="6" t="s">
        <v>313</v>
      </c>
    </row>
    <row r="11135">
      <c r="A11135" s="9">
        <f t="shared" si="1"/>
        <v>7830</v>
      </c>
      <c r="B11135" s="8" t="s">
        <v>6790</v>
      </c>
      <c r="C11135" s="9" t="s">
        <v>60</v>
      </c>
    </row>
    <row r="11136">
      <c r="A11136" s="9">
        <f t="shared" si="1"/>
        <v>7831</v>
      </c>
      <c r="B11136" s="25" t="s">
        <v>24895</v>
      </c>
      <c r="C11136" s="26" t="s">
        <v>672</v>
      </c>
    </row>
    <row r="11137">
      <c r="A11137" s="9">
        <f t="shared" si="1"/>
        <v>7831</v>
      </c>
      <c r="B11137" s="27" t="s">
        <v>24895</v>
      </c>
      <c r="C11137" s="28" t="s">
        <v>23637</v>
      </c>
    </row>
    <row r="11138">
      <c r="A11138" s="9">
        <f t="shared" si="1"/>
        <v>7832</v>
      </c>
      <c r="B11138" s="5" t="s">
        <v>6791</v>
      </c>
      <c r="C11138" s="6" t="s">
        <v>267</v>
      </c>
    </row>
    <row r="11139">
      <c r="A11139" s="9">
        <f t="shared" si="1"/>
        <v>7832</v>
      </c>
      <c r="B11139" s="5" t="s">
        <v>6791</v>
      </c>
      <c r="C11139" s="6" t="s">
        <v>23637</v>
      </c>
    </row>
    <row r="11140">
      <c r="A11140" s="9">
        <f t="shared" si="1"/>
        <v>7833</v>
      </c>
      <c r="B11140" s="5" t="s">
        <v>6792</v>
      </c>
      <c r="C11140" s="6" t="s">
        <v>267</v>
      </c>
    </row>
    <row r="11141">
      <c r="A11141" s="9">
        <f t="shared" si="1"/>
        <v>7833</v>
      </c>
      <c r="B11141" s="5" t="s">
        <v>6792</v>
      </c>
      <c r="C11141" s="6" t="s">
        <v>23637</v>
      </c>
    </row>
    <row r="11142">
      <c r="A11142" s="9">
        <f t="shared" si="1"/>
        <v>7834</v>
      </c>
      <c r="B11142" s="5" t="s">
        <v>6793</v>
      </c>
      <c r="C11142" s="6" t="s">
        <v>452</v>
      </c>
    </row>
    <row r="11143">
      <c r="A11143" s="9">
        <f t="shared" si="1"/>
        <v>7834</v>
      </c>
      <c r="B11143" s="5" t="s">
        <v>6793</v>
      </c>
      <c r="C11143" s="6" t="s">
        <v>23637</v>
      </c>
    </row>
    <row r="11144">
      <c r="A11144" s="9">
        <f t="shared" si="1"/>
        <v>7835</v>
      </c>
      <c r="B11144" s="8" t="s">
        <v>6794</v>
      </c>
      <c r="C11144" s="6" t="s">
        <v>150</v>
      </c>
    </row>
    <row r="11145">
      <c r="A11145" s="9">
        <f t="shared" si="1"/>
        <v>7835</v>
      </c>
      <c r="B11145" s="8" t="s">
        <v>6794</v>
      </c>
      <c r="C11145" s="9" t="s">
        <v>60</v>
      </c>
    </row>
    <row r="11146">
      <c r="A11146" s="9">
        <f t="shared" si="1"/>
        <v>7835</v>
      </c>
      <c r="B11146" s="8" t="s">
        <v>6794</v>
      </c>
      <c r="C11146" s="6" t="s">
        <v>23637</v>
      </c>
    </row>
    <row r="11147">
      <c r="A11147" s="9">
        <f t="shared" si="1"/>
        <v>7836</v>
      </c>
      <c r="B11147" s="5" t="s">
        <v>6795</v>
      </c>
      <c r="C11147" s="6" t="s">
        <v>946</v>
      </c>
    </row>
    <row r="11148">
      <c r="A11148" s="9">
        <f t="shared" si="1"/>
        <v>7837</v>
      </c>
      <c r="B11148" s="8" t="s">
        <v>6796</v>
      </c>
      <c r="C11148" s="9" t="s">
        <v>56</v>
      </c>
    </row>
    <row r="11149">
      <c r="A11149" s="9">
        <f t="shared" si="1"/>
        <v>7838</v>
      </c>
      <c r="B11149" s="8" t="s">
        <v>6797</v>
      </c>
      <c r="C11149" s="9" t="s">
        <v>56</v>
      </c>
    </row>
    <row r="11150">
      <c r="A11150" s="9">
        <f t="shared" si="1"/>
        <v>7838</v>
      </c>
      <c r="B11150" s="8" t="s">
        <v>6797</v>
      </c>
      <c r="C11150" s="9" t="s">
        <v>60</v>
      </c>
    </row>
    <row r="11151">
      <c r="A11151" s="9">
        <f t="shared" si="1"/>
        <v>7839</v>
      </c>
      <c r="B11151" s="5" t="s">
        <v>6798</v>
      </c>
      <c r="C11151" s="6" t="s">
        <v>405</v>
      </c>
    </row>
    <row r="11152">
      <c r="A11152" s="9">
        <f t="shared" si="1"/>
        <v>7839</v>
      </c>
      <c r="B11152" s="5" t="s">
        <v>6798</v>
      </c>
      <c r="C11152" s="6" t="s">
        <v>23637</v>
      </c>
    </row>
    <row r="11153">
      <c r="A11153" s="9">
        <f t="shared" si="1"/>
        <v>7840</v>
      </c>
      <c r="B11153" s="25" t="s">
        <v>24896</v>
      </c>
      <c r="C11153" s="26" t="s">
        <v>487</v>
      </c>
    </row>
    <row r="11154">
      <c r="A11154" s="9">
        <f t="shared" si="1"/>
        <v>7840</v>
      </c>
      <c r="B11154" s="27" t="s">
        <v>24896</v>
      </c>
      <c r="C11154" s="28" t="s">
        <v>23637</v>
      </c>
    </row>
    <row r="11155">
      <c r="A11155" s="9">
        <f t="shared" si="1"/>
        <v>7841</v>
      </c>
      <c r="B11155" s="5" t="s">
        <v>6799</v>
      </c>
      <c r="C11155" s="6" t="s">
        <v>328</v>
      </c>
    </row>
    <row r="11156">
      <c r="A11156" s="9">
        <f t="shared" si="1"/>
        <v>7841</v>
      </c>
      <c r="B11156" s="5" t="s">
        <v>6799</v>
      </c>
      <c r="C11156" s="6" t="s">
        <v>23637</v>
      </c>
    </row>
    <row r="11157">
      <c r="A11157" s="9">
        <f t="shared" si="1"/>
        <v>7842</v>
      </c>
      <c r="B11157" s="8" t="s">
        <v>6800</v>
      </c>
      <c r="C11157" s="6" t="s">
        <v>3016</v>
      </c>
    </row>
    <row r="11158">
      <c r="A11158" s="9">
        <f t="shared" si="1"/>
        <v>7842</v>
      </c>
      <c r="B11158" s="8" t="s">
        <v>6800</v>
      </c>
      <c r="C11158" s="6" t="s">
        <v>324</v>
      </c>
    </row>
    <row r="11159">
      <c r="A11159" s="9">
        <f t="shared" si="1"/>
        <v>7842</v>
      </c>
      <c r="B11159" s="8" t="s">
        <v>6800</v>
      </c>
      <c r="C11159" s="6" t="s">
        <v>23637</v>
      </c>
    </row>
    <row r="11160">
      <c r="A11160" s="9">
        <f t="shared" si="1"/>
        <v>7843</v>
      </c>
      <c r="B11160" s="5" t="s">
        <v>6801</v>
      </c>
      <c r="C11160" s="6" t="s">
        <v>326</v>
      </c>
    </row>
    <row r="11161">
      <c r="A11161" s="9">
        <f t="shared" si="1"/>
        <v>7843</v>
      </c>
      <c r="B11161" s="5" t="s">
        <v>6801</v>
      </c>
      <c r="C11161" s="6" t="s">
        <v>23637</v>
      </c>
    </row>
    <row r="11162">
      <c r="A11162" s="9">
        <f t="shared" si="1"/>
        <v>7844</v>
      </c>
      <c r="B11162" s="5" t="s">
        <v>6802</v>
      </c>
      <c r="C11162" s="6" t="s">
        <v>328</v>
      </c>
    </row>
    <row r="11163">
      <c r="A11163" s="9">
        <f t="shared" si="1"/>
        <v>7844</v>
      </c>
      <c r="B11163" s="5" t="s">
        <v>6802</v>
      </c>
      <c r="C11163" s="6" t="s">
        <v>655</v>
      </c>
    </row>
    <row r="11164">
      <c r="A11164" s="9">
        <f t="shared" si="1"/>
        <v>7844</v>
      </c>
      <c r="B11164" s="5" t="s">
        <v>6802</v>
      </c>
      <c r="C11164" s="6" t="s">
        <v>23637</v>
      </c>
    </row>
    <row r="11165">
      <c r="A11165" s="9">
        <f t="shared" si="1"/>
        <v>7844</v>
      </c>
      <c r="B11165" s="37" t="s">
        <v>6802</v>
      </c>
      <c r="C11165" s="28" t="s">
        <v>23633</v>
      </c>
    </row>
    <row r="11166">
      <c r="A11166" s="9">
        <f t="shared" si="1"/>
        <v>7845</v>
      </c>
      <c r="B11166" s="5" t="s">
        <v>6803</v>
      </c>
      <c r="C11166" s="6" t="s">
        <v>1290</v>
      </c>
    </row>
    <row r="11167">
      <c r="A11167" s="9">
        <f t="shared" si="1"/>
        <v>7846</v>
      </c>
      <c r="B11167" s="8" t="s">
        <v>6804</v>
      </c>
      <c r="C11167" s="9" t="s">
        <v>10</v>
      </c>
    </row>
    <row r="11168">
      <c r="A11168" s="9">
        <f t="shared" si="1"/>
        <v>7847</v>
      </c>
      <c r="B11168" s="5" t="s">
        <v>6805</v>
      </c>
      <c r="C11168" s="6" t="s">
        <v>153</v>
      </c>
    </row>
    <row r="11169">
      <c r="A11169" s="9">
        <f t="shared" si="1"/>
        <v>7847</v>
      </c>
      <c r="B11169" s="5" t="s">
        <v>6805</v>
      </c>
      <c r="C11169" s="6" t="s">
        <v>23637</v>
      </c>
    </row>
    <row r="11170">
      <c r="A11170" s="9">
        <f t="shared" si="1"/>
        <v>7848</v>
      </c>
      <c r="B11170" s="5" t="s">
        <v>6806</v>
      </c>
      <c r="C11170" s="6" t="s">
        <v>153</v>
      </c>
    </row>
    <row r="11171">
      <c r="A11171" s="9">
        <f t="shared" si="1"/>
        <v>7848</v>
      </c>
      <c r="B11171" s="5" t="s">
        <v>6806</v>
      </c>
      <c r="C11171" s="6" t="s">
        <v>23637</v>
      </c>
    </row>
    <row r="11172">
      <c r="A11172" s="9">
        <f t="shared" si="1"/>
        <v>7849</v>
      </c>
      <c r="B11172" s="25" t="s">
        <v>24897</v>
      </c>
      <c r="C11172" s="26" t="s">
        <v>10122</v>
      </c>
    </row>
    <row r="11173">
      <c r="A11173" s="9">
        <f t="shared" si="1"/>
        <v>7849</v>
      </c>
      <c r="B11173" s="27" t="s">
        <v>24897</v>
      </c>
      <c r="C11173" s="28" t="s">
        <v>23637</v>
      </c>
    </row>
    <row r="11174">
      <c r="A11174" s="9">
        <f t="shared" si="1"/>
        <v>7850</v>
      </c>
      <c r="B11174" s="5" t="s">
        <v>6807</v>
      </c>
      <c r="C11174" s="6" t="s">
        <v>487</v>
      </c>
    </row>
    <row r="11175">
      <c r="A11175" s="9">
        <f t="shared" si="1"/>
        <v>7850</v>
      </c>
      <c r="B11175" s="5" t="s">
        <v>6807</v>
      </c>
      <c r="C11175" s="6" t="s">
        <v>23637</v>
      </c>
    </row>
    <row r="11176">
      <c r="A11176" s="9">
        <f t="shared" si="1"/>
        <v>7851</v>
      </c>
      <c r="B11176" s="25" t="s">
        <v>24898</v>
      </c>
      <c r="C11176" s="26" t="s">
        <v>487</v>
      </c>
    </row>
    <row r="11177">
      <c r="A11177" s="9">
        <f t="shared" si="1"/>
        <v>7851</v>
      </c>
      <c r="B11177" s="27" t="s">
        <v>24898</v>
      </c>
      <c r="C11177" s="28" t="s">
        <v>23637</v>
      </c>
    </row>
    <row r="11178">
      <c r="A11178" s="9">
        <f t="shared" si="1"/>
        <v>7852</v>
      </c>
      <c r="B11178" s="5" t="s">
        <v>6808</v>
      </c>
      <c r="C11178" s="6" t="s">
        <v>97</v>
      </c>
    </row>
    <row r="11179">
      <c r="A11179" s="9">
        <f t="shared" si="1"/>
        <v>7852</v>
      </c>
      <c r="B11179" s="5" t="s">
        <v>6808</v>
      </c>
      <c r="C11179" s="6" t="s">
        <v>23637</v>
      </c>
    </row>
    <row r="11180">
      <c r="A11180" s="9">
        <f t="shared" si="1"/>
        <v>7853</v>
      </c>
      <c r="B11180" s="5" t="s">
        <v>6809</v>
      </c>
      <c r="C11180" s="6" t="s">
        <v>179</v>
      </c>
    </row>
    <row r="11181">
      <c r="A11181" s="9">
        <f t="shared" si="1"/>
        <v>7853</v>
      </c>
      <c r="B11181" s="5" t="s">
        <v>6809</v>
      </c>
      <c r="C11181" s="6" t="s">
        <v>23637</v>
      </c>
    </row>
    <row r="11182">
      <c r="A11182" s="9">
        <f t="shared" si="1"/>
        <v>7854</v>
      </c>
      <c r="B11182" s="8" t="s">
        <v>6810</v>
      </c>
      <c r="C11182" s="9" t="s">
        <v>818</v>
      </c>
    </row>
    <row r="11183">
      <c r="A11183" s="9">
        <f t="shared" si="1"/>
        <v>7855</v>
      </c>
      <c r="B11183" s="5" t="s">
        <v>6811</v>
      </c>
      <c r="C11183" s="6" t="s">
        <v>621</v>
      </c>
    </row>
    <row r="11184">
      <c r="A11184" s="9">
        <f t="shared" si="1"/>
        <v>7856</v>
      </c>
      <c r="B11184" s="5" t="s">
        <v>6812</v>
      </c>
      <c r="C11184" s="6" t="s">
        <v>328</v>
      </c>
    </row>
    <row r="11185">
      <c r="A11185" s="9">
        <f t="shared" si="1"/>
        <v>7856</v>
      </c>
      <c r="B11185" s="5" t="s">
        <v>6812</v>
      </c>
      <c r="C11185" s="6" t="s">
        <v>23637</v>
      </c>
    </row>
    <row r="11186">
      <c r="A11186" s="9">
        <f t="shared" si="1"/>
        <v>7857</v>
      </c>
      <c r="B11186" s="5" t="s">
        <v>6813</v>
      </c>
      <c r="C11186" s="6" t="s">
        <v>785</v>
      </c>
    </row>
    <row r="11187">
      <c r="A11187" s="9">
        <f t="shared" si="1"/>
        <v>7858</v>
      </c>
      <c r="B11187" s="5" t="s">
        <v>6814</v>
      </c>
      <c r="C11187" s="6" t="s">
        <v>336</v>
      </c>
    </row>
    <row r="11188">
      <c r="A11188" s="9">
        <f t="shared" si="1"/>
        <v>7858</v>
      </c>
      <c r="B11188" s="5" t="s">
        <v>6814</v>
      </c>
      <c r="C11188" s="6" t="s">
        <v>23637</v>
      </c>
    </row>
    <row r="11189">
      <c r="A11189" s="9">
        <f t="shared" si="1"/>
        <v>7859</v>
      </c>
      <c r="B11189" s="5" t="s">
        <v>6815</v>
      </c>
      <c r="C11189" s="6" t="s">
        <v>324</v>
      </c>
    </row>
    <row r="11190">
      <c r="A11190" s="9">
        <f t="shared" si="1"/>
        <v>7859</v>
      </c>
      <c r="B11190" s="5" t="s">
        <v>6815</v>
      </c>
      <c r="C11190" s="6" t="s">
        <v>23637</v>
      </c>
    </row>
    <row r="11191">
      <c r="A11191" s="9">
        <f t="shared" si="1"/>
        <v>7860</v>
      </c>
      <c r="B11191" s="8" t="s">
        <v>6816</v>
      </c>
      <c r="C11191" s="9" t="s">
        <v>60</v>
      </c>
    </row>
    <row r="11192">
      <c r="A11192" s="9">
        <f t="shared" si="1"/>
        <v>7861</v>
      </c>
      <c r="B11192" s="8" t="s">
        <v>6817</v>
      </c>
      <c r="C11192" s="6" t="s">
        <v>60</v>
      </c>
    </row>
    <row r="11193">
      <c r="A11193" s="9">
        <f t="shared" si="1"/>
        <v>7862</v>
      </c>
      <c r="B11193" s="8" t="s">
        <v>6818</v>
      </c>
      <c r="C11193" s="6" t="s">
        <v>405</v>
      </c>
    </row>
    <row r="11194">
      <c r="A11194" s="9">
        <f t="shared" si="1"/>
        <v>7862</v>
      </c>
      <c r="B11194" s="8" t="s">
        <v>6818</v>
      </c>
      <c r="C11194" s="6" t="s">
        <v>23637</v>
      </c>
    </row>
    <row r="11195">
      <c r="A11195" s="9">
        <f t="shared" si="1"/>
        <v>7863</v>
      </c>
      <c r="B11195" s="5" t="s">
        <v>6819</v>
      </c>
      <c r="C11195" s="6" t="s">
        <v>97</v>
      </c>
    </row>
    <row r="11196">
      <c r="A11196" s="9">
        <f t="shared" si="1"/>
        <v>7863</v>
      </c>
      <c r="B11196" s="5" t="s">
        <v>6819</v>
      </c>
      <c r="C11196" s="6" t="s">
        <v>23637</v>
      </c>
    </row>
    <row r="11197">
      <c r="A11197" s="9">
        <f t="shared" si="1"/>
        <v>7864</v>
      </c>
      <c r="B11197" s="25" t="s">
        <v>24899</v>
      </c>
      <c r="C11197" s="26" t="s">
        <v>10122</v>
      </c>
    </row>
    <row r="11198">
      <c r="A11198" s="9">
        <f t="shared" si="1"/>
        <v>7864</v>
      </c>
      <c r="B11198" s="27" t="s">
        <v>24899</v>
      </c>
      <c r="C11198" s="28" t="s">
        <v>23637</v>
      </c>
    </row>
    <row r="11199">
      <c r="A11199" s="9">
        <f t="shared" si="1"/>
        <v>7865</v>
      </c>
      <c r="B11199" s="5" t="s">
        <v>6820</v>
      </c>
      <c r="C11199" s="6" t="s">
        <v>452</v>
      </c>
    </row>
    <row r="11200">
      <c r="A11200" s="9">
        <f t="shared" si="1"/>
        <v>7865</v>
      </c>
      <c r="B11200" s="5" t="s">
        <v>6820</v>
      </c>
      <c r="C11200" s="6" t="s">
        <v>23637</v>
      </c>
    </row>
    <row r="11201">
      <c r="A11201" s="9">
        <f t="shared" si="1"/>
        <v>7866</v>
      </c>
      <c r="B11201" s="8" t="s">
        <v>6821</v>
      </c>
      <c r="C11201" s="6" t="s">
        <v>97</v>
      </c>
    </row>
    <row r="11202">
      <c r="A11202" s="9">
        <f t="shared" si="1"/>
        <v>7866</v>
      </c>
      <c r="B11202" s="5" t="s">
        <v>6821</v>
      </c>
      <c r="C11202" s="6" t="s">
        <v>326</v>
      </c>
    </row>
    <row r="11203">
      <c r="A11203" s="9">
        <f t="shared" si="1"/>
        <v>7866</v>
      </c>
      <c r="B11203" s="8" t="s">
        <v>6821</v>
      </c>
      <c r="C11203" s="6" t="s">
        <v>23637</v>
      </c>
    </row>
    <row r="11204">
      <c r="A11204" s="9">
        <f t="shared" si="1"/>
        <v>7867</v>
      </c>
      <c r="B11204" s="5" t="s">
        <v>6822</v>
      </c>
      <c r="C11204" s="6" t="s">
        <v>326</v>
      </c>
    </row>
    <row r="11205">
      <c r="A11205" s="9">
        <f t="shared" si="1"/>
        <v>7867</v>
      </c>
      <c r="B11205" s="5" t="s">
        <v>6822</v>
      </c>
      <c r="C11205" s="6" t="s">
        <v>23637</v>
      </c>
    </row>
    <row r="11206">
      <c r="A11206" s="9">
        <f t="shared" si="1"/>
        <v>7868</v>
      </c>
      <c r="B11206" s="8" t="s">
        <v>6823</v>
      </c>
      <c r="C11206" s="9" t="s">
        <v>121</v>
      </c>
    </row>
    <row r="11207">
      <c r="A11207" s="9">
        <f t="shared" si="1"/>
        <v>7869</v>
      </c>
      <c r="B11207" s="5" t="s">
        <v>6824</v>
      </c>
      <c r="C11207" s="6" t="s">
        <v>452</v>
      </c>
    </row>
    <row r="11208">
      <c r="A11208" s="9">
        <f t="shared" si="1"/>
        <v>7869</v>
      </c>
      <c r="B11208" s="5" t="s">
        <v>6824</v>
      </c>
      <c r="C11208" s="6" t="s">
        <v>23637</v>
      </c>
    </row>
    <row r="11209">
      <c r="A11209" s="9">
        <f t="shared" si="1"/>
        <v>7870</v>
      </c>
      <c r="B11209" s="5" t="s">
        <v>6825</v>
      </c>
      <c r="C11209" s="6" t="s">
        <v>109</v>
      </c>
    </row>
    <row r="11210">
      <c r="A11210" s="9">
        <f t="shared" si="1"/>
        <v>7871</v>
      </c>
      <c r="B11210" s="8" t="s">
        <v>6826</v>
      </c>
      <c r="C11210" s="6" t="s">
        <v>946</v>
      </c>
    </row>
    <row r="11211">
      <c r="A11211" s="9">
        <f t="shared" si="1"/>
        <v>7871</v>
      </c>
      <c r="B11211" s="8" t="s">
        <v>6826</v>
      </c>
      <c r="C11211" s="9" t="s">
        <v>25</v>
      </c>
    </row>
    <row r="11212">
      <c r="A11212" s="9">
        <f t="shared" si="1"/>
        <v>7872</v>
      </c>
      <c r="B11212" s="5" t="s">
        <v>6827</v>
      </c>
      <c r="C11212" s="6" t="s">
        <v>452</v>
      </c>
    </row>
    <row r="11213">
      <c r="A11213" s="9">
        <f t="shared" si="1"/>
        <v>7872</v>
      </c>
      <c r="B11213" s="5" t="s">
        <v>6827</v>
      </c>
      <c r="C11213" s="6" t="s">
        <v>23637</v>
      </c>
    </row>
    <row r="11214">
      <c r="A11214" s="9">
        <f t="shared" si="1"/>
        <v>7873</v>
      </c>
      <c r="B11214" s="5" t="s">
        <v>6828</v>
      </c>
      <c r="C11214" s="6" t="s">
        <v>452</v>
      </c>
    </row>
    <row r="11215">
      <c r="A11215" s="9">
        <f t="shared" si="1"/>
        <v>7873</v>
      </c>
      <c r="B11215" s="5" t="s">
        <v>6828</v>
      </c>
      <c r="C11215" s="6" t="s">
        <v>23637</v>
      </c>
    </row>
    <row r="11216">
      <c r="A11216" s="9">
        <f t="shared" si="1"/>
        <v>7874</v>
      </c>
      <c r="B11216" s="25" t="s">
        <v>24900</v>
      </c>
      <c r="C11216" s="26" t="s">
        <v>446</v>
      </c>
    </row>
    <row r="11217">
      <c r="A11217" s="9">
        <f t="shared" si="1"/>
        <v>7874</v>
      </c>
      <c r="B11217" s="27" t="s">
        <v>24900</v>
      </c>
      <c r="C11217" s="28" t="s">
        <v>23637</v>
      </c>
    </row>
    <row r="11218">
      <c r="A11218" s="9">
        <f t="shared" si="1"/>
        <v>7875</v>
      </c>
      <c r="B11218" s="5" t="s">
        <v>6829</v>
      </c>
      <c r="C11218" s="6" t="s">
        <v>328</v>
      </c>
    </row>
    <row r="11219">
      <c r="A11219" s="9">
        <f t="shared" si="1"/>
        <v>7875</v>
      </c>
      <c r="B11219" s="5" t="s">
        <v>6829</v>
      </c>
      <c r="C11219" s="6" t="s">
        <v>23637</v>
      </c>
    </row>
    <row r="11220">
      <c r="A11220" s="9">
        <f t="shared" si="1"/>
        <v>7875</v>
      </c>
      <c r="B11220" s="25" t="s">
        <v>6829</v>
      </c>
      <c r="C11220" s="33" t="s">
        <v>90</v>
      </c>
    </row>
    <row r="11221">
      <c r="A11221" s="9">
        <f t="shared" si="1"/>
        <v>7876</v>
      </c>
      <c r="B11221" s="8" t="s">
        <v>6830</v>
      </c>
      <c r="C11221" s="9" t="s">
        <v>60</v>
      </c>
    </row>
    <row r="11222">
      <c r="A11222" s="9">
        <f t="shared" si="1"/>
        <v>7876</v>
      </c>
      <c r="B11222" s="8" t="s">
        <v>6830</v>
      </c>
      <c r="C11222" s="9" t="s">
        <v>142</v>
      </c>
    </row>
    <row r="11223">
      <c r="A11223" s="9">
        <f t="shared" si="1"/>
        <v>7877</v>
      </c>
      <c r="B11223" s="5" t="s">
        <v>6831</v>
      </c>
      <c r="C11223" s="6" t="s">
        <v>179</v>
      </c>
    </row>
    <row r="11224">
      <c r="A11224" s="9">
        <f t="shared" si="1"/>
        <v>7877</v>
      </c>
      <c r="B11224" s="5" t="s">
        <v>6831</v>
      </c>
      <c r="C11224" s="6" t="s">
        <v>23637</v>
      </c>
    </row>
    <row r="11225">
      <c r="A11225" s="9">
        <f t="shared" si="1"/>
        <v>7878</v>
      </c>
      <c r="B11225" s="5" t="s">
        <v>6832</v>
      </c>
      <c r="C11225" s="6" t="s">
        <v>405</v>
      </c>
    </row>
    <row r="11226">
      <c r="A11226" s="9">
        <f t="shared" si="1"/>
        <v>7878</v>
      </c>
      <c r="B11226" s="5" t="s">
        <v>6832</v>
      </c>
      <c r="C11226" s="6" t="s">
        <v>91</v>
      </c>
    </row>
    <row r="11227">
      <c r="A11227" s="9">
        <f t="shared" si="1"/>
        <v>7878</v>
      </c>
      <c r="B11227" s="5" t="s">
        <v>6832</v>
      </c>
      <c r="C11227" s="6" t="s">
        <v>23637</v>
      </c>
    </row>
    <row r="11228">
      <c r="A11228" s="9">
        <f t="shared" si="1"/>
        <v>7879</v>
      </c>
      <c r="B11228" s="5" t="s">
        <v>6833</v>
      </c>
      <c r="C11228" s="6" t="s">
        <v>328</v>
      </c>
    </row>
    <row r="11229">
      <c r="A11229" s="9">
        <f t="shared" si="1"/>
        <v>7879</v>
      </c>
      <c r="B11229" s="5" t="s">
        <v>6833</v>
      </c>
      <c r="C11229" s="6" t="s">
        <v>23637</v>
      </c>
    </row>
    <row r="11230">
      <c r="A11230" s="9">
        <f t="shared" si="1"/>
        <v>7880</v>
      </c>
      <c r="B11230" s="5" t="s">
        <v>6834</v>
      </c>
      <c r="C11230" s="6" t="s">
        <v>405</v>
      </c>
    </row>
    <row r="11231">
      <c r="A11231" s="9">
        <f t="shared" si="1"/>
        <v>7880</v>
      </c>
      <c r="B11231" s="5" t="s">
        <v>6834</v>
      </c>
      <c r="C11231" s="6" t="s">
        <v>91</v>
      </c>
    </row>
    <row r="11232">
      <c r="A11232" s="9">
        <f t="shared" si="1"/>
        <v>7880</v>
      </c>
      <c r="B11232" s="5" t="s">
        <v>6834</v>
      </c>
      <c r="C11232" s="6" t="s">
        <v>23637</v>
      </c>
    </row>
    <row r="11233">
      <c r="A11233" s="9">
        <f t="shared" si="1"/>
        <v>7881</v>
      </c>
      <c r="B11233" s="25" t="s">
        <v>24901</v>
      </c>
      <c r="C11233" s="26" t="s">
        <v>487</v>
      </c>
    </row>
    <row r="11234">
      <c r="A11234" s="9">
        <f t="shared" si="1"/>
        <v>7881</v>
      </c>
      <c r="B11234" s="27" t="s">
        <v>24901</v>
      </c>
      <c r="C11234" s="28" t="s">
        <v>23637</v>
      </c>
    </row>
    <row r="11235">
      <c r="A11235" s="9">
        <f t="shared" si="1"/>
        <v>7882</v>
      </c>
      <c r="B11235" s="8" t="s">
        <v>6835</v>
      </c>
      <c r="C11235" s="9" t="s">
        <v>54</v>
      </c>
    </row>
    <row r="11236">
      <c r="A11236" s="9">
        <f t="shared" si="1"/>
        <v>7883</v>
      </c>
      <c r="B11236" s="5" t="s">
        <v>6836</v>
      </c>
      <c r="C11236" s="6" t="s">
        <v>97</v>
      </c>
    </row>
    <row r="11237">
      <c r="A11237" s="9">
        <f t="shared" si="1"/>
        <v>7883</v>
      </c>
      <c r="B11237" s="5" t="s">
        <v>6836</v>
      </c>
      <c r="C11237" s="6" t="s">
        <v>162</v>
      </c>
    </row>
    <row r="11238">
      <c r="A11238" s="9">
        <f t="shared" si="1"/>
        <v>7883</v>
      </c>
      <c r="B11238" s="5" t="s">
        <v>6836</v>
      </c>
      <c r="C11238" s="6" t="s">
        <v>23637</v>
      </c>
    </row>
    <row r="11239">
      <c r="A11239" s="9">
        <f t="shared" si="1"/>
        <v>7884</v>
      </c>
      <c r="B11239" s="5" t="s">
        <v>6837</v>
      </c>
      <c r="C11239" s="6" t="s">
        <v>97</v>
      </c>
    </row>
    <row r="11240">
      <c r="A11240" s="9">
        <f t="shared" si="1"/>
        <v>7884</v>
      </c>
      <c r="B11240" s="5" t="s">
        <v>6837</v>
      </c>
      <c r="C11240" s="6" t="s">
        <v>162</v>
      </c>
    </row>
    <row r="11241">
      <c r="A11241" s="9">
        <f t="shared" si="1"/>
        <v>7884</v>
      </c>
      <c r="B11241" s="5" t="s">
        <v>6837</v>
      </c>
      <c r="C11241" s="6" t="s">
        <v>23637</v>
      </c>
    </row>
    <row r="11242">
      <c r="A11242" s="9">
        <f t="shared" si="1"/>
        <v>7885</v>
      </c>
      <c r="B11242" s="5" t="s">
        <v>6838</v>
      </c>
      <c r="C11242" s="6" t="s">
        <v>97</v>
      </c>
    </row>
    <row r="11243">
      <c r="A11243" s="9">
        <f t="shared" si="1"/>
        <v>7885</v>
      </c>
      <c r="B11243" s="5" t="s">
        <v>6838</v>
      </c>
      <c r="C11243" s="6" t="s">
        <v>162</v>
      </c>
    </row>
    <row r="11244">
      <c r="A11244" s="9">
        <f t="shared" si="1"/>
        <v>7885</v>
      </c>
      <c r="B11244" s="5" t="s">
        <v>6838</v>
      </c>
      <c r="C11244" s="6" t="s">
        <v>23637</v>
      </c>
    </row>
    <row r="11245">
      <c r="A11245" s="9">
        <f t="shared" si="1"/>
        <v>7886</v>
      </c>
      <c r="B11245" s="5" t="s">
        <v>6839</v>
      </c>
      <c r="C11245" s="6" t="s">
        <v>336</v>
      </c>
    </row>
    <row r="11246">
      <c r="A11246" s="9">
        <f t="shared" si="1"/>
        <v>7886</v>
      </c>
      <c r="B11246" s="5" t="s">
        <v>6839</v>
      </c>
      <c r="C11246" s="6" t="s">
        <v>23637</v>
      </c>
    </row>
    <row r="11247">
      <c r="A11247" s="9">
        <f t="shared" si="1"/>
        <v>7887</v>
      </c>
      <c r="B11247" s="5" t="s">
        <v>6840</v>
      </c>
      <c r="C11247" s="6" t="s">
        <v>267</v>
      </c>
    </row>
    <row r="11248">
      <c r="A11248" s="9">
        <f t="shared" si="1"/>
        <v>7887</v>
      </c>
      <c r="B11248" s="5" t="s">
        <v>6840</v>
      </c>
      <c r="C11248" s="6" t="s">
        <v>23637</v>
      </c>
    </row>
    <row r="11249">
      <c r="A11249" s="9">
        <f t="shared" si="1"/>
        <v>7888</v>
      </c>
      <c r="B11249" s="8" t="s">
        <v>6841</v>
      </c>
      <c r="C11249" s="9" t="s">
        <v>60</v>
      </c>
    </row>
    <row r="11250">
      <c r="A11250" s="9">
        <f t="shared" si="1"/>
        <v>7889</v>
      </c>
      <c r="B11250" s="8" t="s">
        <v>6842</v>
      </c>
      <c r="C11250" s="9" t="s">
        <v>177</v>
      </c>
    </row>
    <row r="11251">
      <c r="A11251" s="9">
        <f t="shared" si="1"/>
        <v>7890</v>
      </c>
      <c r="B11251" s="8" t="s">
        <v>6843</v>
      </c>
      <c r="C11251" s="9" t="s">
        <v>280</v>
      </c>
    </row>
    <row r="11252">
      <c r="A11252" s="9">
        <f t="shared" si="1"/>
        <v>7891</v>
      </c>
      <c r="B11252" s="8" t="s">
        <v>6844</v>
      </c>
      <c r="C11252" s="9" t="s">
        <v>56</v>
      </c>
    </row>
    <row r="11253">
      <c r="A11253" s="9">
        <f t="shared" si="1"/>
        <v>7892</v>
      </c>
      <c r="B11253" s="8" t="s">
        <v>6845</v>
      </c>
      <c r="C11253" s="9" t="s">
        <v>56</v>
      </c>
    </row>
    <row r="11254">
      <c r="A11254" s="9">
        <f t="shared" si="1"/>
        <v>7893</v>
      </c>
      <c r="B11254" s="25" t="s">
        <v>24902</v>
      </c>
      <c r="C11254" s="26" t="s">
        <v>8541</v>
      </c>
    </row>
    <row r="11255">
      <c r="A11255" s="9">
        <f t="shared" si="1"/>
        <v>7894</v>
      </c>
      <c r="B11255" s="25" t="s">
        <v>24903</v>
      </c>
      <c r="C11255" s="26" t="s">
        <v>10122</v>
      </c>
    </row>
    <row r="11256">
      <c r="A11256" s="9">
        <f t="shared" si="1"/>
        <v>7894</v>
      </c>
      <c r="B11256" s="25" t="s">
        <v>24903</v>
      </c>
      <c r="C11256" s="26" t="s">
        <v>313</v>
      </c>
    </row>
    <row r="11257">
      <c r="A11257" s="9">
        <f t="shared" si="1"/>
        <v>7894</v>
      </c>
      <c r="B11257" s="27" t="s">
        <v>24903</v>
      </c>
      <c r="C11257" s="28" t="s">
        <v>23637</v>
      </c>
    </row>
    <row r="11258">
      <c r="A11258" s="9">
        <f t="shared" si="1"/>
        <v>7895</v>
      </c>
      <c r="B11258" s="5" t="s">
        <v>6846</v>
      </c>
      <c r="C11258" s="6" t="s">
        <v>336</v>
      </c>
    </row>
    <row r="11259">
      <c r="A11259" s="9">
        <f t="shared" si="1"/>
        <v>7895</v>
      </c>
      <c r="B11259" s="5" t="s">
        <v>6846</v>
      </c>
      <c r="C11259" s="6" t="s">
        <v>23637</v>
      </c>
    </row>
    <row r="11260">
      <c r="A11260" s="9">
        <f t="shared" si="1"/>
        <v>7896</v>
      </c>
      <c r="B11260" s="5" t="s">
        <v>6847</v>
      </c>
      <c r="C11260" s="6" t="s">
        <v>462</v>
      </c>
    </row>
    <row r="11261">
      <c r="A11261" s="9">
        <f t="shared" si="1"/>
        <v>7896</v>
      </c>
      <c r="B11261" s="5" t="s">
        <v>6847</v>
      </c>
      <c r="C11261" s="6" t="s">
        <v>23637</v>
      </c>
    </row>
    <row r="11262">
      <c r="A11262" s="9">
        <f t="shared" si="1"/>
        <v>7897</v>
      </c>
      <c r="B11262" s="5" t="s">
        <v>6848</v>
      </c>
      <c r="C11262" s="6" t="s">
        <v>462</v>
      </c>
    </row>
    <row r="11263">
      <c r="A11263" s="9">
        <f t="shared" si="1"/>
        <v>7897</v>
      </c>
      <c r="B11263" s="5" t="s">
        <v>6848</v>
      </c>
      <c r="C11263" s="6" t="s">
        <v>23637</v>
      </c>
    </row>
    <row r="11264">
      <c r="A11264" s="9">
        <f t="shared" si="1"/>
        <v>7898</v>
      </c>
      <c r="B11264" s="8" t="s">
        <v>6849</v>
      </c>
      <c r="C11264" s="6" t="s">
        <v>6850</v>
      </c>
    </row>
    <row r="11265">
      <c r="A11265" s="9">
        <f t="shared" si="1"/>
        <v>7898</v>
      </c>
      <c r="B11265" s="8" t="s">
        <v>6849</v>
      </c>
      <c r="C11265" s="6" t="s">
        <v>23637</v>
      </c>
    </row>
    <row r="11266">
      <c r="A11266" s="9">
        <f t="shared" si="1"/>
        <v>7899</v>
      </c>
      <c r="B11266" s="5" t="s">
        <v>6851</v>
      </c>
      <c r="C11266" s="6" t="s">
        <v>59</v>
      </c>
    </row>
    <row r="11267">
      <c r="A11267" s="9">
        <f t="shared" si="1"/>
        <v>7899</v>
      </c>
      <c r="B11267" s="5" t="s">
        <v>6851</v>
      </c>
      <c r="C11267" s="6" t="s">
        <v>6852</v>
      </c>
    </row>
    <row r="11268">
      <c r="A11268" s="9">
        <f t="shared" si="1"/>
        <v>7899</v>
      </c>
      <c r="B11268" s="5" t="s">
        <v>6851</v>
      </c>
      <c r="C11268" s="6" t="s">
        <v>162</v>
      </c>
    </row>
    <row r="11269">
      <c r="A11269" s="9">
        <f t="shared" si="1"/>
        <v>7900</v>
      </c>
      <c r="B11269" s="5" t="s">
        <v>6853</v>
      </c>
      <c r="C11269" s="6" t="s">
        <v>267</v>
      </c>
    </row>
    <row r="11270">
      <c r="A11270" s="9">
        <f t="shared" si="1"/>
        <v>7900</v>
      </c>
      <c r="B11270" s="5" t="s">
        <v>6853</v>
      </c>
      <c r="C11270" s="6" t="s">
        <v>23637</v>
      </c>
    </row>
    <row r="11271">
      <c r="A11271" s="9">
        <f t="shared" si="1"/>
        <v>7901</v>
      </c>
      <c r="B11271" s="8" t="s">
        <v>6854</v>
      </c>
      <c r="C11271" s="9" t="s">
        <v>56</v>
      </c>
    </row>
    <row r="11272">
      <c r="A11272" s="9">
        <f t="shared" si="1"/>
        <v>7901</v>
      </c>
      <c r="B11272" s="8" t="s">
        <v>6854</v>
      </c>
      <c r="C11272" s="9" t="s">
        <v>54</v>
      </c>
    </row>
    <row r="11273">
      <c r="A11273" s="9">
        <f t="shared" si="1"/>
        <v>7902</v>
      </c>
      <c r="B11273" s="5" t="s">
        <v>6855</v>
      </c>
      <c r="C11273" s="6" t="s">
        <v>405</v>
      </c>
    </row>
    <row r="11274">
      <c r="A11274" s="9">
        <f t="shared" si="1"/>
        <v>7902</v>
      </c>
      <c r="B11274" s="5" t="s">
        <v>6855</v>
      </c>
      <c r="C11274" s="6" t="s">
        <v>196</v>
      </c>
    </row>
    <row r="11275">
      <c r="A11275" s="9">
        <f t="shared" si="1"/>
        <v>7902</v>
      </c>
      <c r="B11275" s="5" t="s">
        <v>6855</v>
      </c>
      <c r="C11275" s="6" t="s">
        <v>34</v>
      </c>
    </row>
    <row r="11276">
      <c r="A11276" s="9">
        <f t="shared" si="1"/>
        <v>7902</v>
      </c>
      <c r="B11276" s="5" t="s">
        <v>6855</v>
      </c>
      <c r="C11276" s="6" t="s">
        <v>23637</v>
      </c>
    </row>
    <row r="11277">
      <c r="A11277" s="9">
        <f t="shared" si="1"/>
        <v>7902</v>
      </c>
      <c r="B11277" s="5" t="s">
        <v>6855</v>
      </c>
      <c r="C11277" s="6" t="s">
        <v>23628</v>
      </c>
    </row>
    <row r="11278">
      <c r="A11278" s="9">
        <f t="shared" si="1"/>
        <v>7903</v>
      </c>
      <c r="B11278" s="25" t="s">
        <v>24904</v>
      </c>
      <c r="C11278" s="26" t="s">
        <v>946</v>
      </c>
    </row>
    <row r="11279">
      <c r="A11279" s="9">
        <f t="shared" si="1"/>
        <v>7904</v>
      </c>
      <c r="B11279" s="25" t="s">
        <v>24905</v>
      </c>
      <c r="C11279" s="26" t="s">
        <v>487</v>
      </c>
    </row>
    <row r="11280">
      <c r="A11280" s="9">
        <f t="shared" si="1"/>
        <v>7904</v>
      </c>
      <c r="B11280" s="27" t="s">
        <v>24905</v>
      </c>
      <c r="C11280" s="28" t="s">
        <v>23637</v>
      </c>
    </row>
    <row r="11281">
      <c r="A11281" s="9">
        <f t="shared" si="1"/>
        <v>7905</v>
      </c>
      <c r="B11281" s="25" t="s">
        <v>24906</v>
      </c>
      <c r="C11281" s="26" t="s">
        <v>487</v>
      </c>
    </row>
    <row r="11282">
      <c r="A11282" s="9">
        <f t="shared" si="1"/>
        <v>7905</v>
      </c>
      <c r="B11282" s="27" t="s">
        <v>24906</v>
      </c>
      <c r="C11282" s="28" t="s">
        <v>23637</v>
      </c>
    </row>
    <row r="11283">
      <c r="A11283" s="9">
        <f t="shared" si="1"/>
        <v>7906</v>
      </c>
      <c r="B11283" s="5" t="s">
        <v>6856</v>
      </c>
      <c r="C11283" s="6" t="s">
        <v>328</v>
      </c>
    </row>
    <row r="11284">
      <c r="A11284" s="9">
        <f t="shared" si="1"/>
        <v>7906</v>
      </c>
      <c r="B11284" s="5" t="s">
        <v>6856</v>
      </c>
      <c r="C11284" s="6" t="s">
        <v>23637</v>
      </c>
    </row>
    <row r="11285">
      <c r="A11285" s="9">
        <f t="shared" si="1"/>
        <v>7907</v>
      </c>
      <c r="B11285" s="5" t="s">
        <v>6857</v>
      </c>
      <c r="C11285" s="6" t="s">
        <v>452</v>
      </c>
    </row>
    <row r="11286">
      <c r="A11286" s="9">
        <f t="shared" si="1"/>
        <v>7907</v>
      </c>
      <c r="B11286" s="5" t="s">
        <v>6857</v>
      </c>
      <c r="C11286" s="6" t="s">
        <v>23637</v>
      </c>
    </row>
    <row r="11287">
      <c r="A11287" s="9">
        <f t="shared" si="1"/>
        <v>7908</v>
      </c>
      <c r="B11287" s="5" t="s">
        <v>6858</v>
      </c>
      <c r="C11287" s="6" t="s">
        <v>324</v>
      </c>
    </row>
    <row r="11288">
      <c r="A11288" s="9">
        <f t="shared" si="1"/>
        <v>7908</v>
      </c>
      <c r="B11288" s="5" t="s">
        <v>6858</v>
      </c>
      <c r="C11288" s="6" t="s">
        <v>23637</v>
      </c>
    </row>
    <row r="11289">
      <c r="A11289" s="9">
        <f t="shared" si="1"/>
        <v>7909</v>
      </c>
      <c r="B11289" s="25" t="s">
        <v>24907</v>
      </c>
      <c r="C11289" s="26" t="s">
        <v>487</v>
      </c>
    </row>
    <row r="11290">
      <c r="A11290" s="9">
        <f t="shared" si="1"/>
        <v>7909</v>
      </c>
      <c r="B11290" s="27" t="s">
        <v>24907</v>
      </c>
      <c r="C11290" s="28" t="s">
        <v>23637</v>
      </c>
    </row>
    <row r="11291">
      <c r="A11291" s="9">
        <f t="shared" si="1"/>
        <v>7910</v>
      </c>
      <c r="B11291" s="8" t="s">
        <v>6859</v>
      </c>
      <c r="C11291" s="9" t="s">
        <v>177</v>
      </c>
    </row>
    <row r="11292">
      <c r="A11292" s="9">
        <f t="shared" si="1"/>
        <v>7911</v>
      </c>
      <c r="B11292" s="5" t="s">
        <v>6860</v>
      </c>
      <c r="C11292" s="6" t="s">
        <v>462</v>
      </c>
    </row>
    <row r="11293">
      <c r="A11293" s="9">
        <f t="shared" si="1"/>
        <v>7911</v>
      </c>
      <c r="B11293" s="5" t="s">
        <v>6860</v>
      </c>
      <c r="C11293" s="6" t="s">
        <v>23637</v>
      </c>
    </row>
    <row r="11294">
      <c r="A11294" s="9">
        <f t="shared" si="1"/>
        <v>7912</v>
      </c>
      <c r="B11294" s="8" t="s">
        <v>6861</v>
      </c>
      <c r="C11294" s="9" t="s">
        <v>177</v>
      </c>
    </row>
    <row r="11295">
      <c r="A11295" s="9">
        <f t="shared" si="1"/>
        <v>7913</v>
      </c>
      <c r="B11295" s="25" t="s">
        <v>24908</v>
      </c>
      <c r="C11295" s="26" t="s">
        <v>4721</v>
      </c>
    </row>
    <row r="11296">
      <c r="A11296" s="9">
        <f t="shared" si="1"/>
        <v>7914</v>
      </c>
      <c r="B11296" s="8" t="s">
        <v>6862</v>
      </c>
      <c r="C11296" s="6" t="s">
        <v>313</v>
      </c>
    </row>
    <row r="11297">
      <c r="A11297" s="9">
        <f t="shared" si="1"/>
        <v>7915</v>
      </c>
      <c r="B11297" s="5" t="s">
        <v>6863</v>
      </c>
      <c r="C11297" s="6" t="s">
        <v>324</v>
      </c>
    </row>
    <row r="11298">
      <c r="A11298" s="9">
        <f t="shared" si="1"/>
        <v>7915</v>
      </c>
      <c r="B11298" s="5" t="s">
        <v>6863</v>
      </c>
      <c r="C11298" s="6" t="s">
        <v>23637</v>
      </c>
    </row>
    <row r="11299">
      <c r="A11299" s="9">
        <f t="shared" si="1"/>
        <v>7916</v>
      </c>
      <c r="B11299" s="5" t="s">
        <v>6864</v>
      </c>
      <c r="C11299" s="6" t="s">
        <v>97</v>
      </c>
    </row>
    <row r="11300">
      <c r="A11300" s="9">
        <f t="shared" si="1"/>
        <v>7916</v>
      </c>
      <c r="B11300" s="5" t="s">
        <v>6864</v>
      </c>
      <c r="C11300" s="6" t="s">
        <v>23637</v>
      </c>
    </row>
    <row r="11301">
      <c r="A11301" s="9">
        <f t="shared" si="1"/>
        <v>7917</v>
      </c>
      <c r="B11301" s="8" t="s">
        <v>6865</v>
      </c>
      <c r="C11301" s="6" t="s">
        <v>150</v>
      </c>
    </row>
    <row r="11302">
      <c r="A11302" s="9">
        <f t="shared" si="1"/>
        <v>7917</v>
      </c>
      <c r="B11302" s="8" t="s">
        <v>6865</v>
      </c>
      <c r="C11302" s="6" t="s">
        <v>23637</v>
      </c>
    </row>
    <row r="11303">
      <c r="A11303" s="9">
        <f t="shared" si="1"/>
        <v>7918</v>
      </c>
      <c r="B11303" s="5" t="s">
        <v>6866</v>
      </c>
      <c r="C11303" s="6" t="s">
        <v>365</v>
      </c>
    </row>
    <row r="11304">
      <c r="A11304" s="9">
        <f t="shared" si="1"/>
        <v>7919</v>
      </c>
      <c r="B11304" s="8" t="s">
        <v>6867</v>
      </c>
      <c r="C11304" s="9" t="s">
        <v>60</v>
      </c>
    </row>
    <row r="11305">
      <c r="A11305" s="9">
        <f t="shared" si="1"/>
        <v>7920</v>
      </c>
      <c r="B11305" s="25" t="s">
        <v>24909</v>
      </c>
      <c r="C11305" s="26" t="s">
        <v>672</v>
      </c>
    </row>
    <row r="11306">
      <c r="A11306" s="9">
        <f t="shared" si="1"/>
        <v>7920</v>
      </c>
      <c r="B11306" s="27" t="s">
        <v>24909</v>
      </c>
      <c r="C11306" s="28" t="s">
        <v>23637</v>
      </c>
    </row>
    <row r="11307">
      <c r="A11307" s="9">
        <f t="shared" si="1"/>
        <v>7921</v>
      </c>
      <c r="B11307" s="5" t="s">
        <v>6868</v>
      </c>
      <c r="C11307" s="6" t="s">
        <v>452</v>
      </c>
    </row>
    <row r="11308">
      <c r="A11308" s="9">
        <f t="shared" si="1"/>
        <v>7921</v>
      </c>
      <c r="B11308" s="5" t="s">
        <v>6868</v>
      </c>
      <c r="C11308" s="6" t="s">
        <v>405</v>
      </c>
    </row>
    <row r="11309">
      <c r="A11309" s="9">
        <f t="shared" si="1"/>
        <v>7921</v>
      </c>
      <c r="B11309" s="5" t="s">
        <v>6868</v>
      </c>
      <c r="C11309" s="6" t="s">
        <v>196</v>
      </c>
    </row>
    <row r="11310">
      <c r="A11310" s="9">
        <f t="shared" si="1"/>
        <v>7921</v>
      </c>
      <c r="B11310" s="5" t="s">
        <v>6868</v>
      </c>
      <c r="C11310" s="6" t="s">
        <v>23637</v>
      </c>
    </row>
    <row r="11311">
      <c r="A11311" s="9">
        <f t="shared" si="1"/>
        <v>7922</v>
      </c>
      <c r="B11311" s="5" t="s">
        <v>6869</v>
      </c>
      <c r="C11311" s="6" t="s">
        <v>462</v>
      </c>
    </row>
    <row r="11312">
      <c r="A11312" s="9">
        <f t="shared" si="1"/>
        <v>7922</v>
      </c>
      <c r="B11312" s="5" t="s">
        <v>6869</v>
      </c>
      <c r="C11312" s="6" t="s">
        <v>23637</v>
      </c>
    </row>
    <row r="11313">
      <c r="A11313" s="9">
        <f t="shared" si="1"/>
        <v>7923</v>
      </c>
      <c r="B11313" s="8" t="s">
        <v>6870</v>
      </c>
      <c r="C11313" s="9" t="s">
        <v>874</v>
      </c>
    </row>
    <row r="11314">
      <c r="A11314" s="9">
        <f t="shared" si="1"/>
        <v>7924</v>
      </c>
      <c r="B11314" s="5" t="s">
        <v>6871</v>
      </c>
      <c r="C11314" s="6" t="s">
        <v>324</v>
      </c>
    </row>
    <row r="11315">
      <c r="A11315" s="9">
        <f t="shared" si="1"/>
        <v>7924</v>
      </c>
      <c r="B11315" s="5" t="s">
        <v>6871</v>
      </c>
      <c r="C11315" s="6" t="s">
        <v>23637</v>
      </c>
    </row>
    <row r="11316">
      <c r="A11316" s="9">
        <f t="shared" si="1"/>
        <v>7925</v>
      </c>
      <c r="B11316" s="5" t="s">
        <v>6872</v>
      </c>
      <c r="C11316" s="6" t="s">
        <v>324</v>
      </c>
    </row>
    <row r="11317">
      <c r="A11317" s="9">
        <f t="shared" si="1"/>
        <v>7925</v>
      </c>
      <c r="B11317" s="5" t="s">
        <v>6872</v>
      </c>
      <c r="C11317" s="6" t="s">
        <v>1548</v>
      </c>
    </row>
    <row r="11318">
      <c r="A11318" s="9">
        <f t="shared" si="1"/>
        <v>7925</v>
      </c>
      <c r="B11318" s="5" t="s">
        <v>6872</v>
      </c>
      <c r="C11318" s="6" t="s">
        <v>23637</v>
      </c>
    </row>
    <row r="11319">
      <c r="A11319" s="9">
        <f t="shared" si="1"/>
        <v>7926</v>
      </c>
      <c r="B11319" s="5" t="s">
        <v>6873</v>
      </c>
      <c r="C11319" s="6" t="s">
        <v>267</v>
      </c>
    </row>
    <row r="11320">
      <c r="A11320" s="9">
        <f t="shared" si="1"/>
        <v>7926</v>
      </c>
      <c r="B11320" s="5" t="s">
        <v>6873</v>
      </c>
      <c r="C11320" s="6" t="s">
        <v>91</v>
      </c>
    </row>
    <row r="11321">
      <c r="A11321" s="9">
        <f t="shared" si="1"/>
        <v>7926</v>
      </c>
      <c r="B11321" s="5" t="s">
        <v>6873</v>
      </c>
      <c r="C11321" s="6" t="s">
        <v>23637</v>
      </c>
    </row>
    <row r="11322">
      <c r="A11322" s="9">
        <f t="shared" si="1"/>
        <v>7927</v>
      </c>
      <c r="B11322" s="5" t="s">
        <v>6874</v>
      </c>
      <c r="C11322" s="6" t="s">
        <v>326</v>
      </c>
    </row>
    <row r="11323">
      <c r="A11323" s="9">
        <f t="shared" si="1"/>
        <v>7927</v>
      </c>
      <c r="B11323" s="5" t="s">
        <v>6874</v>
      </c>
      <c r="C11323" s="6" t="s">
        <v>23637</v>
      </c>
    </row>
    <row r="11324">
      <c r="A11324" s="9">
        <f t="shared" si="1"/>
        <v>7928</v>
      </c>
      <c r="B11324" s="8" t="s">
        <v>6875</v>
      </c>
      <c r="C11324" s="9" t="s">
        <v>60</v>
      </c>
    </row>
    <row r="11325">
      <c r="A11325" s="9">
        <f t="shared" si="1"/>
        <v>7929</v>
      </c>
      <c r="B11325" s="5" t="s">
        <v>6876</v>
      </c>
      <c r="C11325" s="6" t="s">
        <v>946</v>
      </c>
    </row>
    <row r="11326">
      <c r="A11326" s="9">
        <f t="shared" si="1"/>
        <v>7930</v>
      </c>
      <c r="B11326" s="5" t="s">
        <v>6877</v>
      </c>
      <c r="C11326" s="6" t="s">
        <v>1369</v>
      </c>
    </row>
    <row r="11327">
      <c r="A11327" s="9">
        <f t="shared" si="1"/>
        <v>7931</v>
      </c>
      <c r="B11327" s="8" t="s">
        <v>6878</v>
      </c>
      <c r="C11327" s="6" t="s">
        <v>629</v>
      </c>
    </row>
    <row r="11328">
      <c r="A11328" s="9">
        <f t="shared" si="1"/>
        <v>7931</v>
      </c>
      <c r="B11328" s="8" t="s">
        <v>6878</v>
      </c>
      <c r="C11328" s="6" t="s">
        <v>23637</v>
      </c>
    </row>
    <row r="11329">
      <c r="A11329" s="9">
        <f t="shared" si="1"/>
        <v>7932</v>
      </c>
      <c r="B11329" s="25" t="s">
        <v>24910</v>
      </c>
      <c r="C11329" s="26" t="s">
        <v>487</v>
      </c>
    </row>
    <row r="11330">
      <c r="A11330" s="9">
        <f t="shared" si="1"/>
        <v>7932</v>
      </c>
      <c r="B11330" s="27" t="s">
        <v>24910</v>
      </c>
      <c r="C11330" s="28" t="s">
        <v>23637</v>
      </c>
    </row>
    <row r="11331">
      <c r="A11331" s="9">
        <f t="shared" si="1"/>
        <v>7933</v>
      </c>
      <c r="B11331" s="25" t="s">
        <v>24911</v>
      </c>
      <c r="C11331" s="26" t="s">
        <v>487</v>
      </c>
    </row>
    <row r="11332">
      <c r="A11332" s="9">
        <f t="shared" si="1"/>
        <v>7933</v>
      </c>
      <c r="B11332" s="27" t="s">
        <v>24911</v>
      </c>
      <c r="C11332" s="28" t="s">
        <v>23637</v>
      </c>
    </row>
    <row r="11333">
      <c r="A11333" s="9">
        <f t="shared" si="1"/>
        <v>7934</v>
      </c>
      <c r="B11333" s="5" t="s">
        <v>6879</v>
      </c>
      <c r="C11333" s="6" t="s">
        <v>179</v>
      </c>
    </row>
    <row r="11334">
      <c r="A11334" s="9">
        <f t="shared" si="1"/>
        <v>7934</v>
      </c>
      <c r="B11334" s="5" t="s">
        <v>6879</v>
      </c>
      <c r="C11334" s="6" t="s">
        <v>59</v>
      </c>
    </row>
    <row r="11335">
      <c r="A11335" s="9">
        <f t="shared" si="1"/>
        <v>7934</v>
      </c>
      <c r="B11335" s="5" t="s">
        <v>6879</v>
      </c>
      <c r="C11335" s="6" t="s">
        <v>23637</v>
      </c>
    </row>
    <row r="11336">
      <c r="A11336" s="9">
        <f t="shared" si="1"/>
        <v>7935</v>
      </c>
      <c r="B11336" s="5" t="s">
        <v>6880</v>
      </c>
      <c r="C11336" s="6" t="s">
        <v>179</v>
      </c>
    </row>
    <row r="11337">
      <c r="A11337" s="9">
        <f t="shared" si="1"/>
        <v>7935</v>
      </c>
      <c r="B11337" s="5" t="s">
        <v>6880</v>
      </c>
      <c r="C11337" s="6" t="s">
        <v>23637</v>
      </c>
    </row>
    <row r="11338">
      <c r="A11338" s="9">
        <f t="shared" si="1"/>
        <v>7936</v>
      </c>
      <c r="B11338" s="5" t="s">
        <v>6881</v>
      </c>
      <c r="C11338" s="6" t="s">
        <v>328</v>
      </c>
    </row>
    <row r="11339">
      <c r="A11339" s="9">
        <f t="shared" si="1"/>
        <v>7936</v>
      </c>
      <c r="B11339" s="5" t="s">
        <v>6881</v>
      </c>
      <c r="C11339" s="6" t="s">
        <v>23637</v>
      </c>
    </row>
    <row r="11340">
      <c r="A11340" s="9">
        <f t="shared" si="1"/>
        <v>7937</v>
      </c>
      <c r="B11340" s="8" t="s">
        <v>6882</v>
      </c>
      <c r="C11340" s="9" t="s">
        <v>25</v>
      </c>
    </row>
    <row r="11341">
      <c r="A11341" s="9">
        <f t="shared" si="1"/>
        <v>7938</v>
      </c>
      <c r="B11341" s="25" t="s">
        <v>24912</v>
      </c>
      <c r="C11341" s="26" t="s">
        <v>10122</v>
      </c>
    </row>
    <row r="11342">
      <c r="A11342" s="9">
        <f t="shared" si="1"/>
        <v>7938</v>
      </c>
      <c r="B11342" s="27" t="s">
        <v>24912</v>
      </c>
      <c r="C11342" s="28" t="s">
        <v>23637</v>
      </c>
    </row>
    <row r="11343">
      <c r="A11343" s="9">
        <f t="shared" si="1"/>
        <v>7939</v>
      </c>
      <c r="B11343" s="5" t="s">
        <v>6883</v>
      </c>
      <c r="C11343" s="6" t="s">
        <v>324</v>
      </c>
    </row>
    <row r="11344">
      <c r="A11344" s="9">
        <f t="shared" si="1"/>
        <v>7939</v>
      </c>
      <c r="B11344" s="5" t="s">
        <v>6883</v>
      </c>
      <c r="C11344" s="6" t="s">
        <v>23637</v>
      </c>
    </row>
    <row r="11345">
      <c r="A11345" s="9">
        <f t="shared" si="1"/>
        <v>7939</v>
      </c>
      <c r="B11345" s="25" t="s">
        <v>6883</v>
      </c>
      <c r="C11345" s="26" t="s">
        <v>487</v>
      </c>
    </row>
    <row r="11346">
      <c r="A11346" s="9">
        <f t="shared" si="1"/>
        <v>7940</v>
      </c>
      <c r="B11346" s="5" t="s">
        <v>6884</v>
      </c>
      <c r="C11346" s="6" t="s">
        <v>452</v>
      </c>
    </row>
    <row r="11347">
      <c r="A11347" s="9">
        <f t="shared" si="1"/>
        <v>7940</v>
      </c>
      <c r="B11347" s="5" t="s">
        <v>6884</v>
      </c>
      <c r="C11347" s="6" t="s">
        <v>23637</v>
      </c>
    </row>
    <row r="11348">
      <c r="A11348" s="9">
        <f t="shared" si="1"/>
        <v>7941</v>
      </c>
      <c r="B11348" s="5" t="s">
        <v>6885</v>
      </c>
      <c r="C11348" s="6" t="s">
        <v>324</v>
      </c>
    </row>
    <row r="11349">
      <c r="A11349" s="9">
        <f t="shared" si="1"/>
        <v>7941</v>
      </c>
      <c r="B11349" s="5" t="s">
        <v>6885</v>
      </c>
      <c r="C11349" s="6" t="s">
        <v>23637</v>
      </c>
    </row>
    <row r="11350">
      <c r="A11350" s="9">
        <f t="shared" si="1"/>
        <v>7942</v>
      </c>
      <c r="B11350" s="5" t="s">
        <v>6886</v>
      </c>
      <c r="C11350" s="6" t="s">
        <v>59</v>
      </c>
    </row>
    <row r="11351">
      <c r="A11351" s="9">
        <f t="shared" si="1"/>
        <v>7943</v>
      </c>
      <c r="B11351" s="5" t="s">
        <v>6887</v>
      </c>
      <c r="C11351" s="6" t="s">
        <v>59</v>
      </c>
    </row>
    <row r="11352">
      <c r="A11352" s="9">
        <f t="shared" si="1"/>
        <v>7944</v>
      </c>
      <c r="B11352" s="5" t="s">
        <v>6888</v>
      </c>
      <c r="C11352" s="6" t="s">
        <v>603</v>
      </c>
    </row>
    <row r="11353">
      <c r="A11353" s="9">
        <f t="shared" si="1"/>
        <v>7945</v>
      </c>
      <c r="B11353" s="25" t="s">
        <v>24913</v>
      </c>
      <c r="C11353" s="26" t="s">
        <v>4721</v>
      </c>
    </row>
    <row r="11354">
      <c r="A11354" s="9">
        <f t="shared" si="1"/>
        <v>7946</v>
      </c>
      <c r="B11354" s="5" t="s">
        <v>6889</v>
      </c>
      <c r="C11354" s="6" t="s">
        <v>621</v>
      </c>
    </row>
    <row r="11355">
      <c r="A11355" s="9">
        <f t="shared" si="1"/>
        <v>7947</v>
      </c>
      <c r="B11355" s="25" t="s">
        <v>24914</v>
      </c>
      <c r="C11355" s="26" t="s">
        <v>8541</v>
      </c>
    </row>
    <row r="11356">
      <c r="A11356" s="9">
        <f t="shared" si="1"/>
        <v>7948</v>
      </c>
      <c r="B11356" s="5" t="s">
        <v>6890</v>
      </c>
      <c r="C11356" s="6" t="s">
        <v>1378</v>
      </c>
    </row>
    <row r="11357">
      <c r="A11357" s="9">
        <f t="shared" si="1"/>
        <v>7949</v>
      </c>
      <c r="B11357" s="5" t="s">
        <v>6891</v>
      </c>
      <c r="C11357" s="6" t="s">
        <v>1378</v>
      </c>
    </row>
    <row r="11358">
      <c r="A11358" s="9">
        <f t="shared" si="1"/>
        <v>7950</v>
      </c>
      <c r="B11358" s="5" t="s">
        <v>6892</v>
      </c>
      <c r="C11358" s="6" t="s">
        <v>621</v>
      </c>
    </row>
    <row r="11359">
      <c r="A11359" s="9">
        <f t="shared" si="1"/>
        <v>7951</v>
      </c>
      <c r="B11359" s="8" t="s">
        <v>6893</v>
      </c>
      <c r="C11359" s="9" t="s">
        <v>24</v>
      </c>
    </row>
    <row r="11360">
      <c r="A11360" s="9">
        <f t="shared" si="1"/>
        <v>7951</v>
      </c>
      <c r="B11360" s="8" t="s">
        <v>6893</v>
      </c>
      <c r="C11360" s="9" t="s">
        <v>25</v>
      </c>
    </row>
    <row r="11361">
      <c r="A11361" s="9">
        <f t="shared" si="1"/>
        <v>7952</v>
      </c>
      <c r="B11361" s="8" t="s">
        <v>6894</v>
      </c>
      <c r="C11361" s="9" t="s">
        <v>46</v>
      </c>
    </row>
    <row r="11362">
      <c r="A11362" s="9">
        <f t="shared" si="1"/>
        <v>7953</v>
      </c>
      <c r="B11362" s="8" t="s">
        <v>6895</v>
      </c>
      <c r="C11362" s="9" t="s">
        <v>24</v>
      </c>
    </row>
    <row r="11363">
      <c r="A11363" s="9">
        <f t="shared" si="1"/>
        <v>7953</v>
      </c>
      <c r="B11363" s="8" t="s">
        <v>6895</v>
      </c>
      <c r="C11363" s="9" t="s">
        <v>25</v>
      </c>
    </row>
    <row r="11364">
      <c r="A11364" s="9">
        <f t="shared" si="1"/>
        <v>7954</v>
      </c>
      <c r="B11364" s="5" t="s">
        <v>6896</v>
      </c>
      <c r="C11364" s="6" t="s">
        <v>785</v>
      </c>
    </row>
    <row r="11365">
      <c r="A11365" s="9">
        <f t="shared" si="1"/>
        <v>7955</v>
      </c>
      <c r="B11365" s="5" t="s">
        <v>6897</v>
      </c>
      <c r="C11365" s="6" t="s">
        <v>555</v>
      </c>
    </row>
    <row r="11366">
      <c r="A11366" s="9">
        <f t="shared" si="1"/>
        <v>7956</v>
      </c>
      <c r="B11366" s="5" t="s">
        <v>6898</v>
      </c>
      <c r="C11366" s="6" t="s">
        <v>74</v>
      </c>
    </row>
    <row r="11367">
      <c r="A11367" s="9">
        <f t="shared" si="1"/>
        <v>7957</v>
      </c>
      <c r="B11367" s="5" t="s">
        <v>6899</v>
      </c>
      <c r="C11367" s="6" t="s">
        <v>1007</v>
      </c>
    </row>
    <row r="11368">
      <c r="A11368" s="9">
        <f t="shared" si="1"/>
        <v>7958</v>
      </c>
      <c r="B11368" s="5" t="s">
        <v>6900</v>
      </c>
      <c r="C11368" s="6" t="s">
        <v>74</v>
      </c>
    </row>
    <row r="11369">
      <c r="A11369" s="9">
        <f t="shared" si="1"/>
        <v>7959</v>
      </c>
      <c r="B11369" s="5" t="s">
        <v>6901</v>
      </c>
      <c r="C11369" s="6" t="s">
        <v>367</v>
      </c>
    </row>
    <row r="11370">
      <c r="A11370" s="9">
        <f t="shared" si="1"/>
        <v>7960</v>
      </c>
      <c r="B11370" s="25" t="s">
        <v>24915</v>
      </c>
      <c r="C11370" s="26" t="s">
        <v>487</v>
      </c>
    </row>
    <row r="11371">
      <c r="A11371" s="9">
        <f t="shared" si="1"/>
        <v>7960</v>
      </c>
      <c r="B11371" s="27" t="s">
        <v>24915</v>
      </c>
      <c r="C11371" s="28" t="s">
        <v>23637</v>
      </c>
    </row>
    <row r="11372">
      <c r="A11372" s="9">
        <f t="shared" si="1"/>
        <v>7961</v>
      </c>
      <c r="B11372" s="8" t="s">
        <v>6902</v>
      </c>
      <c r="C11372" s="9" t="s">
        <v>733</v>
      </c>
    </row>
    <row r="11373">
      <c r="A11373" s="9">
        <f t="shared" si="1"/>
        <v>7962</v>
      </c>
      <c r="B11373" s="8" t="s">
        <v>6903</v>
      </c>
      <c r="C11373" s="9" t="s">
        <v>76</v>
      </c>
    </row>
    <row r="11374">
      <c r="A11374" s="9">
        <f t="shared" si="1"/>
        <v>7963</v>
      </c>
      <c r="B11374" s="8" t="s">
        <v>6904</v>
      </c>
      <c r="C11374" s="9" t="s">
        <v>76</v>
      </c>
    </row>
    <row r="11375">
      <c r="A11375" s="9">
        <f t="shared" si="1"/>
        <v>7964</v>
      </c>
      <c r="B11375" s="5" t="s">
        <v>6905</v>
      </c>
      <c r="C11375" s="6" t="s">
        <v>27</v>
      </c>
    </row>
    <row r="11376">
      <c r="A11376" s="9">
        <f t="shared" si="1"/>
        <v>7965</v>
      </c>
      <c r="B11376" s="25" t="s">
        <v>24916</v>
      </c>
      <c r="C11376" s="26" t="s">
        <v>23630</v>
      </c>
    </row>
    <row r="11377">
      <c r="A11377" s="9">
        <f t="shared" si="1"/>
        <v>7966</v>
      </c>
      <c r="B11377" s="5" t="s">
        <v>6906</v>
      </c>
      <c r="C11377" s="6" t="s">
        <v>681</v>
      </c>
    </row>
    <row r="11378">
      <c r="A11378" s="9">
        <f t="shared" si="1"/>
        <v>7967</v>
      </c>
      <c r="B11378" s="5" t="s">
        <v>6907</v>
      </c>
      <c r="C11378" s="6" t="s">
        <v>1856</v>
      </c>
    </row>
    <row r="11379">
      <c r="A11379" s="9">
        <f t="shared" si="1"/>
        <v>7968</v>
      </c>
      <c r="B11379" s="8" t="s">
        <v>6908</v>
      </c>
      <c r="C11379" s="9" t="s">
        <v>162</v>
      </c>
    </row>
    <row r="11380">
      <c r="A11380" s="9">
        <f t="shared" si="1"/>
        <v>7969</v>
      </c>
      <c r="B11380" s="8" t="s">
        <v>6909</v>
      </c>
      <c r="C11380" s="9" t="s">
        <v>547</v>
      </c>
    </row>
    <row r="11381">
      <c r="A11381" s="9">
        <f t="shared" si="1"/>
        <v>7970</v>
      </c>
      <c r="B11381" s="8" t="s">
        <v>6910</v>
      </c>
      <c r="C11381" s="9" t="s">
        <v>177</v>
      </c>
    </row>
    <row r="11382">
      <c r="A11382" s="9">
        <f t="shared" si="1"/>
        <v>7971</v>
      </c>
      <c r="B11382" s="8" t="s">
        <v>6911</v>
      </c>
      <c r="C11382" s="9" t="s">
        <v>40</v>
      </c>
    </row>
    <row r="11383">
      <c r="A11383" s="9">
        <f t="shared" si="1"/>
        <v>7972</v>
      </c>
      <c r="B11383" s="5" t="s">
        <v>6912</v>
      </c>
      <c r="C11383" s="6" t="s">
        <v>1378</v>
      </c>
    </row>
    <row r="11384">
      <c r="A11384" s="9">
        <f t="shared" si="1"/>
        <v>7973</v>
      </c>
      <c r="B11384" s="8" t="s">
        <v>6913</v>
      </c>
      <c r="C11384" s="9" t="s">
        <v>845</v>
      </c>
    </row>
    <row r="11385">
      <c r="A11385" s="9">
        <f t="shared" si="1"/>
        <v>7974</v>
      </c>
      <c r="B11385" s="8" t="s">
        <v>6914</v>
      </c>
      <c r="C11385" s="9" t="s">
        <v>76</v>
      </c>
    </row>
    <row r="11386">
      <c r="A11386" s="9">
        <f t="shared" si="1"/>
        <v>7975</v>
      </c>
      <c r="B11386" s="25" t="s">
        <v>24917</v>
      </c>
      <c r="C11386" s="26" t="s">
        <v>941</v>
      </c>
    </row>
    <row r="11387">
      <c r="A11387" s="9">
        <f t="shared" si="1"/>
        <v>7975</v>
      </c>
      <c r="B11387" s="25" t="s">
        <v>24917</v>
      </c>
      <c r="C11387" s="6" t="s">
        <v>23672</v>
      </c>
    </row>
    <row r="11388">
      <c r="A11388" s="9">
        <f t="shared" si="1"/>
        <v>7976</v>
      </c>
      <c r="B11388" s="8" t="s">
        <v>6915</v>
      </c>
      <c r="C11388" s="6" t="s">
        <v>132</v>
      </c>
    </row>
    <row r="11389">
      <c r="A11389" s="9">
        <f t="shared" si="1"/>
        <v>7976</v>
      </c>
      <c r="B11389" s="8" t="s">
        <v>6915</v>
      </c>
      <c r="C11389" s="6" t="s">
        <v>23637</v>
      </c>
    </row>
    <row r="11390">
      <c r="A11390" s="9">
        <f t="shared" si="1"/>
        <v>7977</v>
      </c>
      <c r="B11390" s="8" t="s">
        <v>6916</v>
      </c>
      <c r="C11390" s="9" t="s">
        <v>547</v>
      </c>
    </row>
    <row r="11391">
      <c r="A11391" s="9">
        <f t="shared" si="1"/>
        <v>7978</v>
      </c>
      <c r="B11391" s="8" t="s">
        <v>6917</v>
      </c>
      <c r="C11391" s="9" t="s">
        <v>142</v>
      </c>
    </row>
    <row r="11392">
      <c r="A11392" s="9">
        <f t="shared" si="1"/>
        <v>7979</v>
      </c>
      <c r="B11392" s="25" t="s">
        <v>24918</v>
      </c>
      <c r="C11392" s="26" t="s">
        <v>12983</v>
      </c>
    </row>
    <row r="11393">
      <c r="A11393" s="9">
        <f t="shared" si="1"/>
        <v>7980</v>
      </c>
      <c r="B11393" s="8" t="s">
        <v>6918</v>
      </c>
      <c r="C11393" s="9" t="s">
        <v>1470</v>
      </c>
    </row>
    <row r="11394">
      <c r="A11394" s="9">
        <f t="shared" si="1"/>
        <v>7980</v>
      </c>
      <c r="B11394" s="8" t="s">
        <v>6918</v>
      </c>
      <c r="C11394" s="9" t="s">
        <v>1548</v>
      </c>
    </row>
    <row r="11395">
      <c r="A11395" s="9">
        <f t="shared" si="1"/>
        <v>7981</v>
      </c>
      <c r="B11395" s="8" t="s">
        <v>6919</v>
      </c>
      <c r="C11395" s="9" t="s">
        <v>845</v>
      </c>
    </row>
    <row r="11396">
      <c r="A11396" s="9">
        <f t="shared" si="1"/>
        <v>7982</v>
      </c>
      <c r="B11396" s="8" t="s">
        <v>6920</v>
      </c>
      <c r="C11396" s="9" t="s">
        <v>1548</v>
      </c>
    </row>
    <row r="11397">
      <c r="A11397" s="9">
        <f t="shared" si="1"/>
        <v>7983</v>
      </c>
      <c r="B11397" s="8" t="s">
        <v>6921</v>
      </c>
      <c r="C11397" s="9" t="s">
        <v>1548</v>
      </c>
    </row>
    <row r="11398">
      <c r="A11398" s="9">
        <f t="shared" si="1"/>
        <v>7984</v>
      </c>
      <c r="B11398" s="8" t="s">
        <v>6922</v>
      </c>
      <c r="C11398" s="9" t="s">
        <v>845</v>
      </c>
    </row>
    <row r="11399">
      <c r="A11399" s="9">
        <f t="shared" si="1"/>
        <v>7985</v>
      </c>
      <c r="B11399" s="8" t="s">
        <v>6923</v>
      </c>
      <c r="C11399" s="9" t="s">
        <v>758</v>
      </c>
    </row>
    <row r="11400">
      <c r="A11400" s="9">
        <f t="shared" si="1"/>
        <v>7986</v>
      </c>
      <c r="B11400" s="8" t="s">
        <v>6924</v>
      </c>
      <c r="C11400" s="9" t="s">
        <v>88</v>
      </c>
    </row>
    <row r="11401">
      <c r="A11401" s="9">
        <f t="shared" si="1"/>
        <v>7987</v>
      </c>
      <c r="B11401" s="8" t="s">
        <v>6925</v>
      </c>
      <c r="C11401" s="9" t="s">
        <v>1548</v>
      </c>
    </row>
    <row r="11402">
      <c r="A11402" s="9">
        <f t="shared" si="1"/>
        <v>7988</v>
      </c>
      <c r="B11402" s="5" t="s">
        <v>6926</v>
      </c>
      <c r="C11402" s="6" t="s">
        <v>1548</v>
      </c>
    </row>
    <row r="11403">
      <c r="A11403" s="9">
        <f t="shared" si="1"/>
        <v>7989</v>
      </c>
      <c r="B11403" s="8" t="s">
        <v>6927</v>
      </c>
      <c r="C11403" s="9" t="s">
        <v>1548</v>
      </c>
    </row>
    <row r="11404">
      <c r="A11404" s="9">
        <f t="shared" si="1"/>
        <v>7990</v>
      </c>
      <c r="B11404" s="8" t="s">
        <v>6928</v>
      </c>
      <c r="C11404" s="9" t="s">
        <v>52</v>
      </c>
    </row>
    <row r="11405">
      <c r="A11405" s="9">
        <f t="shared" si="1"/>
        <v>7991</v>
      </c>
      <c r="B11405" s="8" t="s">
        <v>6929</v>
      </c>
      <c r="C11405" s="9" t="s">
        <v>1548</v>
      </c>
    </row>
    <row r="11406">
      <c r="A11406" s="9">
        <f t="shared" si="1"/>
        <v>7992</v>
      </c>
      <c r="B11406" s="5" t="s">
        <v>6930</v>
      </c>
      <c r="C11406" s="6" t="s">
        <v>362</v>
      </c>
    </row>
    <row r="11407">
      <c r="A11407" s="9">
        <f t="shared" si="1"/>
        <v>7993</v>
      </c>
      <c r="B11407" s="5" t="s">
        <v>6931</v>
      </c>
      <c r="C11407" s="6" t="s">
        <v>362</v>
      </c>
    </row>
    <row r="11408">
      <c r="A11408" s="9">
        <f t="shared" si="1"/>
        <v>7994</v>
      </c>
      <c r="B11408" s="31" t="s">
        <v>24919</v>
      </c>
      <c r="C11408" s="26" t="s">
        <v>23639</v>
      </c>
    </row>
    <row r="11409">
      <c r="A11409" s="9">
        <f t="shared" si="1"/>
        <v>7995</v>
      </c>
      <c r="B11409" s="25" t="s">
        <v>24920</v>
      </c>
      <c r="C11409" s="26" t="s">
        <v>10122</v>
      </c>
    </row>
    <row r="11410">
      <c r="A11410" s="9">
        <f t="shared" si="1"/>
        <v>7995</v>
      </c>
      <c r="B11410" s="27" t="s">
        <v>24920</v>
      </c>
      <c r="C11410" s="28" t="s">
        <v>23637</v>
      </c>
    </row>
    <row r="11411">
      <c r="A11411" s="9">
        <f t="shared" si="1"/>
        <v>7996</v>
      </c>
      <c r="B11411" s="8" t="s">
        <v>6932</v>
      </c>
      <c r="C11411" s="9" t="s">
        <v>555</v>
      </c>
    </row>
    <row r="11412">
      <c r="A11412" s="9">
        <f t="shared" si="1"/>
        <v>7997</v>
      </c>
      <c r="B11412" s="5" t="s">
        <v>6933</v>
      </c>
      <c r="C11412" s="6" t="s">
        <v>356</v>
      </c>
    </row>
    <row r="11413">
      <c r="A11413" s="9">
        <f t="shared" si="1"/>
        <v>7997</v>
      </c>
      <c r="B11413" s="8" t="s">
        <v>6933</v>
      </c>
      <c r="C11413" s="9" t="s">
        <v>555</v>
      </c>
    </row>
    <row r="11414">
      <c r="A11414" s="9">
        <f t="shared" si="1"/>
        <v>7998</v>
      </c>
      <c r="B11414" s="25" t="s">
        <v>24921</v>
      </c>
      <c r="C11414" s="26" t="s">
        <v>941</v>
      </c>
    </row>
    <row r="11415">
      <c r="A11415" s="9">
        <f t="shared" si="1"/>
        <v>7998</v>
      </c>
      <c r="B11415" s="25" t="s">
        <v>24921</v>
      </c>
      <c r="C11415" s="6" t="s">
        <v>23672</v>
      </c>
    </row>
    <row r="11416">
      <c r="A11416" s="9">
        <f t="shared" si="1"/>
        <v>7999</v>
      </c>
      <c r="B11416" s="8" t="s">
        <v>6934</v>
      </c>
      <c r="C11416" s="9" t="s">
        <v>555</v>
      </c>
    </row>
    <row r="11417">
      <c r="A11417" s="9">
        <f t="shared" si="1"/>
        <v>8000</v>
      </c>
      <c r="B11417" s="25" t="s">
        <v>24922</v>
      </c>
      <c r="C11417" s="26" t="s">
        <v>941</v>
      </c>
    </row>
    <row r="11418">
      <c r="A11418" s="9">
        <f t="shared" si="1"/>
        <v>8000</v>
      </c>
      <c r="B11418" s="25" t="s">
        <v>24922</v>
      </c>
      <c r="C11418" s="6" t="s">
        <v>23672</v>
      </c>
    </row>
    <row r="11419">
      <c r="A11419" s="9">
        <f t="shared" si="1"/>
        <v>8001</v>
      </c>
      <c r="B11419" s="25" t="s">
        <v>24923</v>
      </c>
      <c r="C11419" s="26" t="s">
        <v>11797</v>
      </c>
    </row>
    <row r="11420">
      <c r="A11420" s="9">
        <f t="shared" si="1"/>
        <v>8002</v>
      </c>
      <c r="B11420" s="5" t="s">
        <v>6935</v>
      </c>
      <c r="C11420" s="6" t="s">
        <v>1394</v>
      </c>
    </row>
    <row r="11421">
      <c r="A11421" s="9">
        <f t="shared" si="1"/>
        <v>8003</v>
      </c>
      <c r="B11421" s="5" t="s">
        <v>6936</v>
      </c>
      <c r="C11421" s="6" t="s">
        <v>639</v>
      </c>
    </row>
    <row r="11422">
      <c r="A11422" s="9">
        <f t="shared" si="1"/>
        <v>8004</v>
      </c>
      <c r="B11422" s="5" t="s">
        <v>6937</v>
      </c>
      <c r="C11422" s="6" t="s">
        <v>80</v>
      </c>
    </row>
    <row r="11423">
      <c r="A11423" s="9">
        <f t="shared" si="1"/>
        <v>8005</v>
      </c>
      <c r="B11423" s="5" t="s">
        <v>6938</v>
      </c>
      <c r="C11423" s="6" t="s">
        <v>367</v>
      </c>
    </row>
    <row r="11424">
      <c r="A11424" s="9">
        <f t="shared" si="1"/>
        <v>8006</v>
      </c>
      <c r="B11424" s="5" t="s">
        <v>6939</v>
      </c>
      <c r="C11424" s="6" t="s">
        <v>471</v>
      </c>
    </row>
    <row r="11425">
      <c r="A11425" s="9">
        <f t="shared" si="1"/>
        <v>8007</v>
      </c>
      <c r="B11425" s="5" t="s">
        <v>6940</v>
      </c>
      <c r="C11425" s="6" t="s">
        <v>471</v>
      </c>
    </row>
    <row r="11426">
      <c r="A11426" s="9">
        <f t="shared" si="1"/>
        <v>8008</v>
      </c>
      <c r="B11426" s="5" t="s">
        <v>6941</v>
      </c>
      <c r="C11426" s="6" t="s">
        <v>6</v>
      </c>
    </row>
    <row r="11427">
      <c r="A11427" s="9">
        <f t="shared" si="1"/>
        <v>8009</v>
      </c>
      <c r="B11427" s="8" t="s">
        <v>6942</v>
      </c>
      <c r="C11427" s="9" t="s">
        <v>555</v>
      </c>
    </row>
    <row r="11428">
      <c r="A11428" s="9">
        <f t="shared" si="1"/>
        <v>8010</v>
      </c>
      <c r="B11428" s="5" t="s">
        <v>6943</v>
      </c>
      <c r="C11428" s="6" t="s">
        <v>610</v>
      </c>
    </row>
    <row r="11429">
      <c r="A11429" s="9">
        <f t="shared" si="1"/>
        <v>8011</v>
      </c>
      <c r="B11429" s="8" t="s">
        <v>6944</v>
      </c>
      <c r="C11429" s="9" t="s">
        <v>399</v>
      </c>
    </row>
    <row r="11430">
      <c r="A11430" s="9">
        <f t="shared" si="1"/>
        <v>8012</v>
      </c>
      <c r="B11430" s="5" t="s">
        <v>6945</v>
      </c>
      <c r="C11430" s="6" t="s">
        <v>1260</v>
      </c>
    </row>
    <row r="11431">
      <c r="A11431" s="9">
        <f t="shared" si="1"/>
        <v>8013</v>
      </c>
      <c r="B11431" s="5" t="s">
        <v>6946</v>
      </c>
      <c r="C11431" s="6" t="s">
        <v>20</v>
      </c>
    </row>
    <row r="11432">
      <c r="A11432" s="9">
        <f t="shared" si="1"/>
        <v>8014</v>
      </c>
      <c r="B11432" s="8" t="s">
        <v>6947</v>
      </c>
      <c r="C11432" s="9" t="s">
        <v>142</v>
      </c>
    </row>
    <row r="11433">
      <c r="A11433" s="9">
        <f t="shared" si="1"/>
        <v>8015</v>
      </c>
      <c r="B11433" s="8" t="s">
        <v>6948</v>
      </c>
      <c r="C11433" s="9" t="s">
        <v>614</v>
      </c>
    </row>
    <row r="11434">
      <c r="A11434" s="9">
        <f t="shared" si="1"/>
        <v>8016</v>
      </c>
      <c r="B11434" s="8" t="s">
        <v>6949</v>
      </c>
      <c r="C11434" s="9" t="s">
        <v>1548</v>
      </c>
    </row>
    <row r="11435">
      <c r="A11435" s="9">
        <f t="shared" si="1"/>
        <v>8017</v>
      </c>
      <c r="B11435" s="5" t="s">
        <v>6950</v>
      </c>
      <c r="C11435" s="6" t="s">
        <v>2549</v>
      </c>
    </row>
    <row r="11436">
      <c r="A11436" s="9">
        <f t="shared" si="1"/>
        <v>8017</v>
      </c>
      <c r="B11436" s="5" t="s">
        <v>6950</v>
      </c>
      <c r="C11436" s="6" t="s">
        <v>23628</v>
      </c>
    </row>
    <row r="11437">
      <c r="A11437" s="9">
        <f t="shared" si="1"/>
        <v>8018</v>
      </c>
      <c r="B11437" s="8" t="s">
        <v>6951</v>
      </c>
      <c r="C11437" s="9" t="s">
        <v>722</v>
      </c>
    </row>
    <row r="11438">
      <c r="A11438" s="9">
        <f t="shared" si="1"/>
        <v>8018</v>
      </c>
      <c r="B11438" s="8" t="s">
        <v>6951</v>
      </c>
      <c r="C11438" s="9" t="s">
        <v>399</v>
      </c>
    </row>
    <row r="11439">
      <c r="A11439" s="9">
        <f t="shared" si="1"/>
        <v>8019</v>
      </c>
      <c r="B11439" s="5" t="s">
        <v>6952</v>
      </c>
      <c r="C11439" s="6" t="s">
        <v>603</v>
      </c>
    </row>
    <row r="11440">
      <c r="A11440" s="9">
        <f t="shared" si="1"/>
        <v>8020</v>
      </c>
      <c r="B11440" s="5" t="s">
        <v>6953</v>
      </c>
      <c r="C11440" s="6" t="s">
        <v>818</v>
      </c>
    </row>
    <row r="11441">
      <c r="A11441" s="9">
        <f t="shared" si="1"/>
        <v>8021</v>
      </c>
      <c r="B11441" s="5" t="s">
        <v>6954</v>
      </c>
      <c r="C11441" s="6" t="s">
        <v>48</v>
      </c>
    </row>
    <row r="11442">
      <c r="A11442" s="9">
        <f t="shared" si="1"/>
        <v>8022</v>
      </c>
      <c r="B11442" s="5" t="s">
        <v>6955</v>
      </c>
      <c r="C11442" s="6" t="s">
        <v>48</v>
      </c>
    </row>
    <row r="11443">
      <c r="A11443" s="9">
        <f t="shared" si="1"/>
        <v>8023</v>
      </c>
      <c r="B11443" s="5" t="s">
        <v>6956</v>
      </c>
      <c r="C11443" s="6" t="s">
        <v>62</v>
      </c>
    </row>
    <row r="11444">
      <c r="A11444" s="9">
        <f t="shared" si="1"/>
        <v>8023</v>
      </c>
      <c r="B11444" s="5" t="s">
        <v>6956</v>
      </c>
      <c r="C11444" s="6" t="s">
        <v>23628</v>
      </c>
    </row>
    <row r="11445">
      <c r="A11445" s="9">
        <f t="shared" si="1"/>
        <v>8024</v>
      </c>
      <c r="B11445" s="8" t="s">
        <v>6957</v>
      </c>
      <c r="C11445" s="9" t="s">
        <v>40</v>
      </c>
    </row>
    <row r="11446">
      <c r="A11446" s="9">
        <f t="shared" si="1"/>
        <v>8025</v>
      </c>
      <c r="B11446" s="5" t="s">
        <v>6958</v>
      </c>
      <c r="C11446" s="6" t="s">
        <v>714</v>
      </c>
    </row>
    <row r="11447">
      <c r="A11447" s="9">
        <f t="shared" si="1"/>
        <v>8025</v>
      </c>
      <c r="B11447" s="5" t="s">
        <v>6958</v>
      </c>
      <c r="C11447" s="6" t="s">
        <v>23672</v>
      </c>
    </row>
    <row r="11448">
      <c r="A11448" s="9">
        <f t="shared" si="1"/>
        <v>8026</v>
      </c>
      <c r="B11448" s="8" t="s">
        <v>6959</v>
      </c>
      <c r="C11448" s="9" t="s">
        <v>722</v>
      </c>
    </row>
    <row r="11449">
      <c r="A11449" s="9">
        <f t="shared" si="1"/>
        <v>8027</v>
      </c>
      <c r="B11449" s="5" t="s">
        <v>6960</v>
      </c>
      <c r="C11449" s="6" t="s">
        <v>989</v>
      </c>
    </row>
    <row r="11450">
      <c r="A11450" s="9">
        <f t="shared" si="1"/>
        <v>8028</v>
      </c>
      <c r="B11450" s="5" t="s">
        <v>6961</v>
      </c>
      <c r="C11450" s="6" t="s">
        <v>989</v>
      </c>
    </row>
    <row r="11451">
      <c r="A11451" s="9">
        <f t="shared" si="1"/>
        <v>8028</v>
      </c>
      <c r="B11451" s="8" t="s">
        <v>6961</v>
      </c>
      <c r="C11451" s="9" t="s">
        <v>614</v>
      </c>
    </row>
    <row r="11452">
      <c r="A11452" s="9">
        <f t="shared" si="1"/>
        <v>8029</v>
      </c>
      <c r="B11452" s="5" t="s">
        <v>6962</v>
      </c>
      <c r="C11452" s="6" t="s">
        <v>32</v>
      </c>
    </row>
    <row r="11453">
      <c r="A11453" s="9">
        <f t="shared" si="1"/>
        <v>8030</v>
      </c>
      <c r="B11453" s="8" t="s">
        <v>6963</v>
      </c>
      <c r="C11453" s="9" t="s">
        <v>818</v>
      </c>
    </row>
    <row r="11454">
      <c r="A11454" s="9">
        <f t="shared" si="1"/>
        <v>8031</v>
      </c>
      <c r="B11454" s="5" t="s">
        <v>6964</v>
      </c>
      <c r="C11454" s="6" t="s">
        <v>20</v>
      </c>
    </row>
    <row r="11455">
      <c r="A11455" s="9">
        <f t="shared" si="1"/>
        <v>8032</v>
      </c>
      <c r="B11455" s="5" t="s">
        <v>6965</v>
      </c>
      <c r="C11455" s="6" t="s">
        <v>603</v>
      </c>
    </row>
    <row r="11456">
      <c r="A11456" s="9">
        <f t="shared" si="1"/>
        <v>8033</v>
      </c>
      <c r="B11456" s="5" t="s">
        <v>6966</v>
      </c>
      <c r="C11456" s="6" t="s">
        <v>471</v>
      </c>
    </row>
    <row r="11457">
      <c r="A11457" s="9">
        <f t="shared" si="1"/>
        <v>8034</v>
      </c>
      <c r="B11457" s="5" t="s">
        <v>6967</v>
      </c>
      <c r="C11457" s="6" t="s">
        <v>471</v>
      </c>
    </row>
    <row r="11458">
      <c r="A11458" s="9">
        <f t="shared" si="1"/>
        <v>8035</v>
      </c>
      <c r="B11458" s="5" t="s">
        <v>6968</v>
      </c>
      <c r="C11458" s="6" t="s">
        <v>1342</v>
      </c>
    </row>
    <row r="11459">
      <c r="A11459" s="9">
        <f t="shared" si="1"/>
        <v>8036</v>
      </c>
      <c r="B11459" s="5" t="s">
        <v>6969</v>
      </c>
      <c r="C11459" s="6" t="s">
        <v>367</v>
      </c>
    </row>
    <row r="11460">
      <c r="A11460" s="9">
        <f t="shared" si="1"/>
        <v>8037</v>
      </c>
      <c r="B11460" s="5" t="s">
        <v>6970</v>
      </c>
      <c r="C11460" s="6" t="s">
        <v>365</v>
      </c>
    </row>
    <row r="11461">
      <c r="A11461" s="9">
        <f t="shared" si="1"/>
        <v>8038</v>
      </c>
      <c r="B11461" s="5" t="s">
        <v>6971</v>
      </c>
      <c r="C11461" s="6" t="s">
        <v>603</v>
      </c>
    </row>
    <row r="11462">
      <c r="A11462" s="9">
        <f t="shared" si="1"/>
        <v>8039</v>
      </c>
      <c r="B11462" s="8" t="s">
        <v>6972</v>
      </c>
      <c r="C11462" s="9" t="s">
        <v>64</v>
      </c>
    </row>
    <row r="11463">
      <c r="A11463" s="9">
        <f t="shared" si="1"/>
        <v>8040</v>
      </c>
      <c r="B11463" s="5" t="s">
        <v>6973</v>
      </c>
      <c r="C11463" s="6" t="s">
        <v>1248</v>
      </c>
    </row>
    <row r="11464">
      <c r="A11464" s="9">
        <f t="shared" si="1"/>
        <v>8041</v>
      </c>
      <c r="B11464" s="5" t="s">
        <v>6974</v>
      </c>
      <c r="C11464" s="6" t="s">
        <v>80</v>
      </c>
    </row>
    <row r="11465">
      <c r="A11465" s="9">
        <f t="shared" si="1"/>
        <v>8042</v>
      </c>
      <c r="B11465" s="8" t="s">
        <v>6975</v>
      </c>
      <c r="C11465" s="9" t="s">
        <v>25</v>
      </c>
    </row>
    <row r="11466">
      <c r="A11466" s="9">
        <f t="shared" si="1"/>
        <v>8043</v>
      </c>
      <c r="B11466" s="5" t="s">
        <v>6976</v>
      </c>
      <c r="C11466" s="17" t="s">
        <v>1470</v>
      </c>
    </row>
    <row r="11467">
      <c r="A11467" s="9">
        <f t="shared" si="1"/>
        <v>8043</v>
      </c>
      <c r="B11467" s="5" t="s">
        <v>6976</v>
      </c>
      <c r="C11467" s="17" t="s">
        <v>655</v>
      </c>
    </row>
    <row r="11468">
      <c r="A11468" s="9">
        <f t="shared" si="1"/>
        <v>8043</v>
      </c>
      <c r="B11468" s="5" t="s">
        <v>6976</v>
      </c>
      <c r="C11468" s="17" t="s">
        <v>1007</v>
      </c>
    </row>
    <row r="11469">
      <c r="A11469" s="9">
        <f t="shared" si="1"/>
        <v>8043</v>
      </c>
      <c r="B11469" s="37" t="s">
        <v>6976</v>
      </c>
      <c r="C11469" s="28" t="s">
        <v>23633</v>
      </c>
    </row>
    <row r="11470">
      <c r="A11470" s="9">
        <f t="shared" si="1"/>
        <v>8044</v>
      </c>
      <c r="B11470" s="8" t="s">
        <v>6977</v>
      </c>
      <c r="C11470" s="9" t="s">
        <v>60</v>
      </c>
    </row>
    <row r="11471">
      <c r="A11471" s="9">
        <f t="shared" si="1"/>
        <v>8045</v>
      </c>
      <c r="B11471" s="5" t="s">
        <v>6978</v>
      </c>
      <c r="C11471" s="6" t="s">
        <v>1342</v>
      </c>
    </row>
    <row r="11472">
      <c r="A11472" s="9">
        <f t="shared" si="1"/>
        <v>8046</v>
      </c>
      <c r="B11472" s="5" t="s">
        <v>6979</v>
      </c>
      <c r="C11472" s="6" t="s">
        <v>1371</v>
      </c>
    </row>
    <row r="11473">
      <c r="A11473" s="9">
        <f t="shared" si="1"/>
        <v>8047</v>
      </c>
      <c r="B11473" s="5" t="s">
        <v>6980</v>
      </c>
      <c r="C11473" s="6" t="s">
        <v>1007</v>
      </c>
    </row>
    <row r="11474">
      <c r="A11474" s="9">
        <f t="shared" si="1"/>
        <v>8048</v>
      </c>
      <c r="B11474" s="25" t="s">
        <v>24924</v>
      </c>
      <c r="C11474" s="26" t="s">
        <v>4721</v>
      </c>
    </row>
    <row r="11475">
      <c r="A11475" s="9">
        <f t="shared" si="1"/>
        <v>8049</v>
      </c>
      <c r="B11475" s="8" t="s">
        <v>6981</v>
      </c>
      <c r="C11475" s="9" t="s">
        <v>733</v>
      </c>
    </row>
    <row r="11476">
      <c r="A11476" s="9">
        <f t="shared" si="1"/>
        <v>8050</v>
      </c>
      <c r="B11476" s="8" t="s">
        <v>6982</v>
      </c>
      <c r="C11476" s="9" t="s">
        <v>188</v>
      </c>
    </row>
    <row r="11477">
      <c r="A11477" s="9">
        <f t="shared" si="1"/>
        <v>8051</v>
      </c>
      <c r="B11477" s="5" t="s">
        <v>6983</v>
      </c>
      <c r="C11477" s="6" t="s">
        <v>731</v>
      </c>
    </row>
    <row r="11478">
      <c r="A11478" s="9">
        <f t="shared" si="1"/>
        <v>8052</v>
      </c>
      <c r="B11478" s="5" t="s">
        <v>6984</v>
      </c>
      <c r="C11478" s="6" t="s">
        <v>603</v>
      </c>
    </row>
    <row r="11479">
      <c r="A11479" s="9">
        <f t="shared" si="1"/>
        <v>8053</v>
      </c>
      <c r="B11479" s="5" t="s">
        <v>6985</v>
      </c>
      <c r="C11479" s="6" t="s">
        <v>1369</v>
      </c>
    </row>
    <row r="11480">
      <c r="A11480" s="9">
        <f t="shared" si="1"/>
        <v>8053</v>
      </c>
      <c r="B11480" s="5" t="s">
        <v>6985</v>
      </c>
      <c r="C11480" s="6" t="s">
        <v>1279</v>
      </c>
    </row>
    <row r="11481">
      <c r="A11481" s="9">
        <f t="shared" si="1"/>
        <v>8054</v>
      </c>
      <c r="B11481" s="5" t="s">
        <v>6986</v>
      </c>
      <c r="C11481" s="6" t="s">
        <v>367</v>
      </c>
    </row>
    <row r="11482">
      <c r="A11482" s="9">
        <f t="shared" si="1"/>
        <v>8055</v>
      </c>
      <c r="B11482" s="5" t="s">
        <v>6987</v>
      </c>
      <c r="C11482" s="6" t="s">
        <v>367</v>
      </c>
    </row>
    <row r="11483">
      <c r="A11483" s="9">
        <f t="shared" si="1"/>
        <v>8056</v>
      </c>
      <c r="B11483" s="5" t="s">
        <v>6988</v>
      </c>
      <c r="C11483" s="6" t="s">
        <v>393</v>
      </c>
    </row>
    <row r="11484">
      <c r="A11484" s="9">
        <f t="shared" si="1"/>
        <v>8057</v>
      </c>
      <c r="B11484" s="5" t="s">
        <v>6989</v>
      </c>
      <c r="C11484" s="6" t="s">
        <v>621</v>
      </c>
    </row>
    <row r="11485">
      <c r="A11485" s="9">
        <f t="shared" si="1"/>
        <v>8058</v>
      </c>
      <c r="B11485" s="5" t="s">
        <v>6990</v>
      </c>
      <c r="C11485" s="6" t="s">
        <v>1371</v>
      </c>
    </row>
    <row r="11486">
      <c r="A11486" s="9">
        <f t="shared" si="1"/>
        <v>8059</v>
      </c>
      <c r="B11486" s="5" t="s">
        <v>6991</v>
      </c>
      <c r="C11486" s="6" t="s">
        <v>328</v>
      </c>
    </row>
    <row r="11487">
      <c r="A11487" s="9">
        <f t="shared" si="1"/>
        <v>8059</v>
      </c>
      <c r="B11487" s="5" t="s">
        <v>6991</v>
      </c>
      <c r="C11487" s="6" t="s">
        <v>25</v>
      </c>
    </row>
    <row r="11488">
      <c r="A11488" s="9">
        <f t="shared" si="1"/>
        <v>8059</v>
      </c>
      <c r="B11488" s="5" t="s">
        <v>6991</v>
      </c>
      <c r="C11488" s="6" t="s">
        <v>603</v>
      </c>
    </row>
    <row r="11489">
      <c r="A11489" s="9">
        <f t="shared" si="1"/>
        <v>8059</v>
      </c>
      <c r="B11489" s="5" t="s">
        <v>6991</v>
      </c>
      <c r="C11489" s="6" t="s">
        <v>23637</v>
      </c>
    </row>
    <row r="11490">
      <c r="A11490" s="9">
        <f t="shared" si="1"/>
        <v>8060</v>
      </c>
      <c r="B11490" s="5" t="s">
        <v>6992</v>
      </c>
      <c r="C11490" s="6" t="s">
        <v>74</v>
      </c>
    </row>
    <row r="11491">
      <c r="A11491" s="9">
        <f t="shared" si="1"/>
        <v>8061</v>
      </c>
      <c r="B11491" s="25" t="s">
        <v>24925</v>
      </c>
      <c r="C11491" s="26" t="s">
        <v>23653</v>
      </c>
    </row>
    <row r="11492">
      <c r="A11492" s="9">
        <f t="shared" si="1"/>
        <v>8062</v>
      </c>
      <c r="B11492" s="8" t="s">
        <v>6993</v>
      </c>
      <c r="C11492" s="9" t="s">
        <v>177</v>
      </c>
    </row>
    <row r="11493">
      <c r="A11493" s="9">
        <f t="shared" si="1"/>
        <v>8062</v>
      </c>
      <c r="B11493" s="8" t="s">
        <v>6993</v>
      </c>
      <c r="C11493" s="9" t="s">
        <v>54</v>
      </c>
    </row>
    <row r="11494">
      <c r="A11494" s="9">
        <f t="shared" si="1"/>
        <v>8063</v>
      </c>
      <c r="B11494" s="8" t="s">
        <v>6994</v>
      </c>
      <c r="C11494" s="9" t="s">
        <v>56</v>
      </c>
    </row>
    <row r="11495">
      <c r="A11495" s="9">
        <f t="shared" si="1"/>
        <v>8064</v>
      </c>
      <c r="B11495" s="5" t="s">
        <v>6995</v>
      </c>
      <c r="C11495" s="6" t="s">
        <v>346</v>
      </c>
    </row>
    <row r="11496">
      <c r="A11496" s="9">
        <f t="shared" si="1"/>
        <v>8064</v>
      </c>
      <c r="B11496" s="5" t="s">
        <v>6995</v>
      </c>
      <c r="C11496" s="6" t="s">
        <v>23628</v>
      </c>
    </row>
    <row r="11497">
      <c r="A11497" s="9">
        <f t="shared" si="1"/>
        <v>8065</v>
      </c>
      <c r="B11497" s="5" t="s">
        <v>6996</v>
      </c>
      <c r="C11497" s="6" t="s">
        <v>97</v>
      </c>
    </row>
    <row r="11498">
      <c r="A11498" s="9">
        <f t="shared" si="1"/>
        <v>8065</v>
      </c>
      <c r="B11498" s="5" t="s">
        <v>6996</v>
      </c>
      <c r="C11498" s="6" t="s">
        <v>23637</v>
      </c>
    </row>
    <row r="11499">
      <c r="A11499" s="9">
        <f t="shared" si="1"/>
        <v>8066</v>
      </c>
      <c r="B11499" s="25" t="s">
        <v>24926</v>
      </c>
      <c r="C11499" s="26" t="s">
        <v>11797</v>
      </c>
    </row>
    <row r="11500">
      <c r="A11500" s="9">
        <f t="shared" si="1"/>
        <v>8067</v>
      </c>
      <c r="B11500" s="25" t="s">
        <v>24927</v>
      </c>
      <c r="C11500" s="26" t="s">
        <v>11797</v>
      </c>
    </row>
    <row r="11501">
      <c r="A11501" s="9">
        <f t="shared" si="1"/>
        <v>8068</v>
      </c>
      <c r="B11501" s="5" t="s">
        <v>6997</v>
      </c>
      <c r="C11501" s="6" t="s">
        <v>656</v>
      </c>
    </row>
    <row r="11502">
      <c r="A11502" s="9">
        <f t="shared" si="1"/>
        <v>8068</v>
      </c>
      <c r="B11502" s="5" t="s">
        <v>6997</v>
      </c>
      <c r="C11502" s="6" t="s">
        <v>23628</v>
      </c>
    </row>
    <row r="11503">
      <c r="A11503" s="9">
        <f t="shared" si="1"/>
        <v>8069</v>
      </c>
      <c r="B11503" s="8" t="s">
        <v>6998</v>
      </c>
      <c r="C11503" s="9" t="s">
        <v>547</v>
      </c>
    </row>
    <row r="11504">
      <c r="A11504" s="9">
        <f t="shared" si="1"/>
        <v>8070</v>
      </c>
      <c r="B11504" s="5" t="s">
        <v>6999</v>
      </c>
      <c r="C11504" s="6" t="s">
        <v>15</v>
      </c>
    </row>
    <row r="11505">
      <c r="A11505" s="9">
        <f t="shared" si="1"/>
        <v>8071</v>
      </c>
      <c r="B11505" s="8" t="s">
        <v>7000</v>
      </c>
      <c r="C11505" s="9" t="s">
        <v>76</v>
      </c>
    </row>
    <row r="11506">
      <c r="A11506" s="9">
        <f t="shared" si="1"/>
        <v>8072</v>
      </c>
      <c r="B11506" s="5" t="s">
        <v>7001</v>
      </c>
      <c r="C11506" s="6" t="s">
        <v>714</v>
      </c>
    </row>
    <row r="11507">
      <c r="A11507" s="9">
        <f t="shared" si="1"/>
        <v>8072</v>
      </c>
      <c r="B11507" s="5" t="s">
        <v>7001</v>
      </c>
      <c r="C11507" s="6" t="s">
        <v>23672</v>
      </c>
    </row>
    <row r="11508">
      <c r="A11508" s="9">
        <f t="shared" si="1"/>
        <v>8073</v>
      </c>
      <c r="B11508" s="5" t="s">
        <v>7002</v>
      </c>
      <c r="C11508" s="6" t="s">
        <v>714</v>
      </c>
    </row>
    <row r="11509">
      <c r="A11509" s="9">
        <f t="shared" si="1"/>
        <v>8073</v>
      </c>
      <c r="B11509" s="5" t="s">
        <v>7002</v>
      </c>
      <c r="C11509" s="6" t="s">
        <v>23672</v>
      </c>
    </row>
    <row r="11510">
      <c r="A11510" s="9">
        <f t="shared" si="1"/>
        <v>8074</v>
      </c>
      <c r="B11510" s="5" t="s">
        <v>7003</v>
      </c>
      <c r="C11510" s="6" t="s">
        <v>714</v>
      </c>
    </row>
    <row r="11511">
      <c r="A11511" s="9">
        <f t="shared" si="1"/>
        <v>8074</v>
      </c>
      <c r="B11511" s="5" t="s">
        <v>7003</v>
      </c>
      <c r="C11511" s="6" t="s">
        <v>23672</v>
      </c>
    </row>
    <row r="11512">
      <c r="A11512" s="9">
        <f t="shared" si="1"/>
        <v>8075</v>
      </c>
      <c r="B11512" s="5" t="s">
        <v>7004</v>
      </c>
      <c r="C11512" s="6" t="s">
        <v>393</v>
      </c>
    </row>
    <row r="11513">
      <c r="A11513" s="9">
        <f t="shared" si="1"/>
        <v>8076</v>
      </c>
      <c r="B11513" s="5" t="s">
        <v>7005</v>
      </c>
      <c r="C11513" s="6" t="s">
        <v>393</v>
      </c>
    </row>
    <row r="11514">
      <c r="A11514" s="9">
        <f t="shared" si="1"/>
        <v>8077</v>
      </c>
      <c r="B11514" s="8" t="s">
        <v>7006</v>
      </c>
      <c r="C11514" s="9" t="s">
        <v>530</v>
      </c>
    </row>
    <row r="11515">
      <c r="A11515" s="9">
        <f t="shared" si="1"/>
        <v>8078</v>
      </c>
      <c r="B11515" s="8" t="s">
        <v>7007</v>
      </c>
      <c r="C11515" s="9" t="s">
        <v>555</v>
      </c>
    </row>
    <row r="11516">
      <c r="A11516" s="9">
        <f t="shared" si="1"/>
        <v>8079</v>
      </c>
      <c r="B11516" s="5" t="s">
        <v>7008</v>
      </c>
      <c r="C11516" s="6" t="s">
        <v>1585</v>
      </c>
    </row>
    <row r="11517">
      <c r="A11517" s="9">
        <f t="shared" si="1"/>
        <v>8080</v>
      </c>
      <c r="B11517" s="5" t="s">
        <v>7009</v>
      </c>
      <c r="C11517" s="6" t="s">
        <v>80</v>
      </c>
    </row>
    <row r="11518">
      <c r="A11518" s="9">
        <f t="shared" si="1"/>
        <v>8081</v>
      </c>
      <c r="B11518" s="5" t="s">
        <v>7010</v>
      </c>
      <c r="C11518" s="6" t="s">
        <v>362</v>
      </c>
    </row>
    <row r="11519">
      <c r="A11519" s="9">
        <f t="shared" si="1"/>
        <v>8082</v>
      </c>
      <c r="B11519" s="25" t="s">
        <v>24928</v>
      </c>
      <c r="C11519" s="26" t="s">
        <v>23632</v>
      </c>
    </row>
    <row r="11520">
      <c r="A11520" s="9">
        <f t="shared" si="1"/>
        <v>8082</v>
      </c>
      <c r="B11520" s="27" t="s">
        <v>24928</v>
      </c>
      <c r="C11520" s="28" t="s">
        <v>23633</v>
      </c>
    </row>
    <row r="11521">
      <c r="A11521" s="9">
        <f t="shared" si="1"/>
        <v>8083</v>
      </c>
      <c r="B11521" s="8" t="s">
        <v>7011</v>
      </c>
      <c r="C11521" s="9" t="s">
        <v>555</v>
      </c>
    </row>
    <row r="11522">
      <c r="A11522" s="9">
        <f t="shared" si="1"/>
        <v>8084</v>
      </c>
      <c r="B11522" s="8" t="s">
        <v>7012</v>
      </c>
      <c r="C11522" s="9" t="s">
        <v>733</v>
      </c>
    </row>
    <row r="11523">
      <c r="A11523" s="9">
        <f t="shared" si="1"/>
        <v>8085</v>
      </c>
      <c r="B11523" s="8" t="s">
        <v>7013</v>
      </c>
      <c r="C11523" s="9" t="s">
        <v>399</v>
      </c>
    </row>
    <row r="11524">
      <c r="A11524" s="9">
        <f t="shared" si="1"/>
        <v>8086</v>
      </c>
      <c r="B11524" s="5" t="s">
        <v>7014</v>
      </c>
      <c r="C11524" s="6" t="s">
        <v>621</v>
      </c>
    </row>
    <row r="11525">
      <c r="A11525" s="9">
        <f t="shared" si="1"/>
        <v>8087</v>
      </c>
      <c r="B11525" s="5" t="s">
        <v>7015</v>
      </c>
      <c r="C11525" s="6" t="s">
        <v>1267</v>
      </c>
    </row>
    <row r="11526">
      <c r="A11526" s="9">
        <f t="shared" si="1"/>
        <v>8088</v>
      </c>
      <c r="B11526" s="8" t="s">
        <v>7016</v>
      </c>
      <c r="C11526" s="9" t="s">
        <v>121</v>
      </c>
    </row>
    <row r="11527">
      <c r="A11527" s="9">
        <f t="shared" si="1"/>
        <v>8089</v>
      </c>
      <c r="B11527" s="5" t="s">
        <v>7017</v>
      </c>
      <c r="C11527" s="6" t="s">
        <v>1279</v>
      </c>
    </row>
    <row r="11528">
      <c r="A11528" s="9">
        <f t="shared" si="1"/>
        <v>8090</v>
      </c>
      <c r="B11528" s="5" t="s">
        <v>7018</v>
      </c>
      <c r="C11528" s="6" t="s">
        <v>785</v>
      </c>
    </row>
    <row r="11529">
      <c r="A11529" s="9">
        <f t="shared" si="1"/>
        <v>8091</v>
      </c>
      <c r="B11529" s="8" t="s">
        <v>7019</v>
      </c>
      <c r="C11529" s="9" t="s">
        <v>1548</v>
      </c>
    </row>
    <row r="11530">
      <c r="A11530" s="9">
        <f t="shared" si="1"/>
        <v>8092</v>
      </c>
      <c r="B11530" s="5" t="s">
        <v>7020</v>
      </c>
      <c r="C11530" s="6" t="s">
        <v>1585</v>
      </c>
    </row>
    <row r="11531">
      <c r="A11531" s="9">
        <f t="shared" si="1"/>
        <v>8093</v>
      </c>
      <c r="B11531" s="5" t="s">
        <v>7021</v>
      </c>
      <c r="C11531" s="6" t="s">
        <v>109</v>
      </c>
    </row>
    <row r="11532">
      <c r="A11532" s="9">
        <f t="shared" si="1"/>
        <v>8094</v>
      </c>
      <c r="B11532" s="5" t="s">
        <v>7022</v>
      </c>
      <c r="C11532" s="6" t="s">
        <v>1120</v>
      </c>
    </row>
    <row r="11533">
      <c r="A11533" s="9">
        <f t="shared" si="1"/>
        <v>8095</v>
      </c>
      <c r="B11533" s="29" t="s">
        <v>24929</v>
      </c>
      <c r="C11533" s="26" t="s">
        <v>23636</v>
      </c>
    </row>
    <row r="11534">
      <c r="A11534" s="9">
        <f t="shared" si="1"/>
        <v>8096</v>
      </c>
      <c r="B11534" s="8" t="s">
        <v>7023</v>
      </c>
      <c r="C11534" s="6" t="s">
        <v>132</v>
      </c>
    </row>
    <row r="11535">
      <c r="A11535" s="9">
        <f t="shared" si="1"/>
        <v>8096</v>
      </c>
      <c r="B11535" s="8" t="s">
        <v>7023</v>
      </c>
      <c r="C11535" s="9" t="s">
        <v>60</v>
      </c>
    </row>
    <row r="11536">
      <c r="A11536" s="9">
        <f t="shared" si="1"/>
        <v>8096</v>
      </c>
      <c r="B11536" s="8" t="s">
        <v>7023</v>
      </c>
      <c r="C11536" s="6" t="s">
        <v>23637</v>
      </c>
    </row>
    <row r="11537">
      <c r="A11537" s="9">
        <f t="shared" si="1"/>
        <v>8097</v>
      </c>
      <c r="B11537" s="5" t="s">
        <v>7024</v>
      </c>
      <c r="C11537" s="6" t="s">
        <v>179</v>
      </c>
    </row>
    <row r="11538">
      <c r="A11538" s="9">
        <f t="shared" si="1"/>
        <v>8097</v>
      </c>
      <c r="B11538" s="5" t="s">
        <v>7024</v>
      </c>
      <c r="C11538" s="6" t="s">
        <v>23637</v>
      </c>
    </row>
    <row r="11539">
      <c r="A11539" s="9">
        <f t="shared" si="1"/>
        <v>8098</v>
      </c>
      <c r="B11539" s="8" t="s">
        <v>7025</v>
      </c>
      <c r="C11539" s="9" t="s">
        <v>555</v>
      </c>
    </row>
    <row r="11540">
      <c r="A11540" s="9">
        <f t="shared" si="1"/>
        <v>8099</v>
      </c>
      <c r="B11540" s="8" t="s">
        <v>7026</v>
      </c>
      <c r="C11540" s="9" t="s">
        <v>530</v>
      </c>
    </row>
    <row r="11541">
      <c r="A11541" s="9">
        <f t="shared" si="1"/>
        <v>8099</v>
      </c>
      <c r="B11541" s="8" t="s">
        <v>7026</v>
      </c>
      <c r="C11541" s="9" t="s">
        <v>60</v>
      </c>
    </row>
    <row r="11542">
      <c r="A11542" s="9">
        <f t="shared" si="1"/>
        <v>8100</v>
      </c>
      <c r="B11542" s="5" t="s">
        <v>7027</v>
      </c>
      <c r="C11542" s="6" t="s">
        <v>426</v>
      </c>
    </row>
    <row r="11543">
      <c r="A11543" s="9">
        <f t="shared" si="1"/>
        <v>8101</v>
      </c>
      <c r="B11543" s="5" t="s">
        <v>7028</v>
      </c>
      <c r="C11543" s="6" t="s">
        <v>1376</v>
      </c>
    </row>
    <row r="11544">
      <c r="A11544" s="9">
        <f t="shared" si="1"/>
        <v>8101</v>
      </c>
      <c r="B11544" s="5" t="s">
        <v>7028</v>
      </c>
      <c r="C11544" s="6" t="s">
        <v>23628</v>
      </c>
    </row>
    <row r="11545">
      <c r="A11545" s="9">
        <f t="shared" si="1"/>
        <v>8102</v>
      </c>
      <c r="B11545" s="8" t="s">
        <v>7029</v>
      </c>
      <c r="C11545" s="9" t="s">
        <v>780</v>
      </c>
    </row>
    <row r="11546">
      <c r="A11546" s="9">
        <f t="shared" si="1"/>
        <v>8103</v>
      </c>
      <c r="B11546" s="5" t="s">
        <v>7030</v>
      </c>
      <c r="C11546" s="6" t="s">
        <v>365</v>
      </c>
    </row>
    <row r="11547">
      <c r="A11547" s="9">
        <f t="shared" si="1"/>
        <v>8104</v>
      </c>
      <c r="B11547" s="12" t="s">
        <v>7031</v>
      </c>
      <c r="C11547" s="13" t="s">
        <v>420</v>
      </c>
    </row>
    <row r="11548">
      <c r="A11548" s="9">
        <f t="shared" si="1"/>
        <v>8104</v>
      </c>
      <c r="B11548" s="12" t="s">
        <v>7031</v>
      </c>
      <c r="C11548" s="6" t="s">
        <v>23672</v>
      </c>
    </row>
    <row r="11549">
      <c r="A11549" s="9">
        <f t="shared" si="1"/>
        <v>8105</v>
      </c>
      <c r="B11549" s="5" t="s">
        <v>7032</v>
      </c>
      <c r="C11549" s="6" t="s">
        <v>555</v>
      </c>
    </row>
    <row r="11550">
      <c r="A11550" s="9">
        <f t="shared" si="1"/>
        <v>8106</v>
      </c>
      <c r="B11550" s="5" t="s">
        <v>7033</v>
      </c>
      <c r="C11550" s="6" t="s">
        <v>785</v>
      </c>
    </row>
    <row r="11551">
      <c r="A11551" s="9">
        <f t="shared" si="1"/>
        <v>8107</v>
      </c>
      <c r="B11551" s="5" t="s">
        <v>7034</v>
      </c>
      <c r="C11551" s="6" t="s">
        <v>437</v>
      </c>
    </row>
    <row r="11552">
      <c r="A11552" s="9">
        <f t="shared" si="1"/>
        <v>8108</v>
      </c>
      <c r="B11552" s="8" t="s">
        <v>7035</v>
      </c>
      <c r="C11552" s="9" t="s">
        <v>1169</v>
      </c>
    </row>
    <row r="11553">
      <c r="A11553" s="9">
        <f t="shared" si="1"/>
        <v>8109</v>
      </c>
      <c r="B11553" s="8" t="s">
        <v>7036</v>
      </c>
      <c r="C11553" s="9" t="s">
        <v>1169</v>
      </c>
    </row>
    <row r="11554">
      <c r="A11554" s="9">
        <f t="shared" si="1"/>
        <v>8110</v>
      </c>
      <c r="B11554" s="5" t="s">
        <v>7037</v>
      </c>
      <c r="C11554" s="6" t="s">
        <v>1378</v>
      </c>
    </row>
    <row r="11555">
      <c r="A11555" s="9">
        <f t="shared" si="1"/>
        <v>8111</v>
      </c>
      <c r="B11555" s="8" t="s">
        <v>7038</v>
      </c>
      <c r="C11555" s="9" t="s">
        <v>1169</v>
      </c>
    </row>
    <row r="11556">
      <c r="A11556" s="9">
        <f t="shared" si="1"/>
        <v>8112</v>
      </c>
      <c r="B11556" s="25" t="s">
        <v>24930</v>
      </c>
      <c r="C11556" s="26" t="s">
        <v>941</v>
      </c>
    </row>
    <row r="11557">
      <c r="A11557" s="9">
        <f t="shared" si="1"/>
        <v>8112</v>
      </c>
      <c r="B11557" s="25" t="s">
        <v>24930</v>
      </c>
      <c r="C11557" s="6" t="s">
        <v>23672</v>
      </c>
    </row>
    <row r="11558">
      <c r="A11558" s="9">
        <f t="shared" si="1"/>
        <v>8113</v>
      </c>
      <c r="B11558" s="25" t="s">
        <v>24931</v>
      </c>
      <c r="C11558" s="26" t="s">
        <v>23812</v>
      </c>
    </row>
    <row r="11559">
      <c r="A11559" s="9">
        <f t="shared" si="1"/>
        <v>8114</v>
      </c>
      <c r="B11559" s="8" t="s">
        <v>7039</v>
      </c>
      <c r="C11559" s="9" t="s">
        <v>162</v>
      </c>
    </row>
    <row r="11560">
      <c r="A11560" s="9">
        <f t="shared" si="1"/>
        <v>8114</v>
      </c>
      <c r="B11560" s="8" t="s">
        <v>7039</v>
      </c>
      <c r="C11560" s="9" t="s">
        <v>142</v>
      </c>
    </row>
    <row r="11561">
      <c r="A11561" s="9">
        <f t="shared" si="1"/>
        <v>8115</v>
      </c>
      <c r="B11561" s="8" t="s">
        <v>7040</v>
      </c>
      <c r="C11561" s="9" t="s">
        <v>1169</v>
      </c>
    </row>
    <row r="11562">
      <c r="A11562" s="9">
        <f t="shared" si="1"/>
        <v>8116</v>
      </c>
      <c r="B11562" s="8" t="s">
        <v>7041</v>
      </c>
      <c r="C11562" s="9" t="s">
        <v>64</v>
      </c>
    </row>
    <row r="11563">
      <c r="A11563" s="9">
        <f t="shared" si="1"/>
        <v>8117</v>
      </c>
      <c r="B11563" s="5" t="s">
        <v>7042</v>
      </c>
      <c r="C11563" s="6" t="s">
        <v>324</v>
      </c>
    </row>
    <row r="11564">
      <c r="A11564" s="9">
        <f t="shared" si="1"/>
        <v>8117</v>
      </c>
      <c r="B11564" s="5" t="s">
        <v>7042</v>
      </c>
      <c r="C11564" s="6" t="s">
        <v>23637</v>
      </c>
    </row>
    <row r="11565">
      <c r="A11565" s="9">
        <f t="shared" si="1"/>
        <v>8118</v>
      </c>
      <c r="B11565" s="5" t="s">
        <v>7043</v>
      </c>
      <c r="C11565" s="6" t="s">
        <v>939</v>
      </c>
    </row>
    <row r="11566">
      <c r="A11566" s="9">
        <f t="shared" si="1"/>
        <v>8118</v>
      </c>
      <c r="B11566" s="5" t="s">
        <v>7043</v>
      </c>
      <c r="C11566" s="6" t="s">
        <v>538</v>
      </c>
    </row>
    <row r="11567">
      <c r="A11567" s="9">
        <f t="shared" si="1"/>
        <v>8118</v>
      </c>
      <c r="B11567" s="5" t="s">
        <v>7043</v>
      </c>
      <c r="C11567" s="6" t="s">
        <v>23628</v>
      </c>
    </row>
    <row r="11568">
      <c r="A11568" s="9">
        <f t="shared" si="1"/>
        <v>8119</v>
      </c>
      <c r="B11568" s="5" t="s">
        <v>7044</v>
      </c>
      <c r="C11568" s="6" t="s">
        <v>80</v>
      </c>
    </row>
    <row r="11569">
      <c r="A11569" s="9">
        <f t="shared" si="1"/>
        <v>8120</v>
      </c>
      <c r="B11569" s="25" t="s">
        <v>24932</v>
      </c>
      <c r="C11569" s="26" t="s">
        <v>23812</v>
      </c>
    </row>
    <row r="11570">
      <c r="A11570" s="9">
        <f t="shared" si="1"/>
        <v>8121</v>
      </c>
      <c r="B11570" s="8" t="s">
        <v>7045</v>
      </c>
      <c r="C11570" s="9" t="s">
        <v>758</v>
      </c>
    </row>
    <row r="11571">
      <c r="A11571" s="9">
        <f t="shared" si="1"/>
        <v>8122</v>
      </c>
      <c r="B11571" s="5" t="s">
        <v>7046</v>
      </c>
      <c r="C11571" s="6" t="s">
        <v>69</v>
      </c>
    </row>
    <row r="11572">
      <c r="A11572" s="9">
        <f t="shared" si="1"/>
        <v>8122</v>
      </c>
      <c r="B11572" s="5" t="s">
        <v>7046</v>
      </c>
      <c r="C11572" s="6" t="s">
        <v>23628</v>
      </c>
    </row>
    <row r="11573">
      <c r="A11573" s="9">
        <f t="shared" si="1"/>
        <v>8123</v>
      </c>
      <c r="B11573" s="8" t="s">
        <v>7047</v>
      </c>
      <c r="C11573" s="9" t="s">
        <v>8</v>
      </c>
    </row>
    <row r="11574">
      <c r="A11574" s="9">
        <f t="shared" si="1"/>
        <v>8124</v>
      </c>
      <c r="B11574" s="8" t="s">
        <v>7048</v>
      </c>
      <c r="C11574" s="9" t="s">
        <v>60</v>
      </c>
    </row>
    <row r="11575">
      <c r="A11575" s="9">
        <f t="shared" si="1"/>
        <v>8124</v>
      </c>
      <c r="B11575" s="8" t="s">
        <v>7048</v>
      </c>
      <c r="C11575" s="9" t="s">
        <v>162</v>
      </c>
    </row>
    <row r="11576">
      <c r="A11576" s="9">
        <f t="shared" si="1"/>
        <v>8124</v>
      </c>
      <c r="B11576" s="8" t="s">
        <v>7048</v>
      </c>
      <c r="C11576" s="9" t="s">
        <v>142</v>
      </c>
    </row>
    <row r="11577">
      <c r="A11577" s="9">
        <f t="shared" si="1"/>
        <v>8125</v>
      </c>
      <c r="B11577" s="25" t="s">
        <v>24933</v>
      </c>
      <c r="C11577" s="26" t="s">
        <v>23808</v>
      </c>
    </row>
    <row r="11578">
      <c r="A11578" s="9">
        <f t="shared" si="1"/>
        <v>8126</v>
      </c>
      <c r="B11578" s="8" t="s">
        <v>7049</v>
      </c>
      <c r="C11578" s="9" t="s">
        <v>40</v>
      </c>
    </row>
    <row r="11579">
      <c r="A11579" s="9">
        <f t="shared" si="1"/>
        <v>8127</v>
      </c>
      <c r="B11579" s="25" t="s">
        <v>24934</v>
      </c>
      <c r="C11579" s="26" t="s">
        <v>23812</v>
      </c>
    </row>
    <row r="11580">
      <c r="A11580" s="9">
        <f t="shared" si="1"/>
        <v>8128</v>
      </c>
      <c r="B11580" s="8" t="s">
        <v>7050</v>
      </c>
      <c r="C11580" s="9" t="s">
        <v>88</v>
      </c>
    </row>
    <row r="11581">
      <c r="A11581" s="9">
        <f t="shared" si="1"/>
        <v>8129</v>
      </c>
      <c r="B11581" s="8" t="s">
        <v>7051</v>
      </c>
      <c r="C11581" s="9" t="s">
        <v>142</v>
      </c>
    </row>
    <row r="11582">
      <c r="A11582" s="9">
        <f t="shared" si="1"/>
        <v>8130</v>
      </c>
      <c r="B11582" s="25" t="s">
        <v>24935</v>
      </c>
      <c r="C11582" s="26" t="s">
        <v>10122</v>
      </c>
    </row>
    <row r="11583">
      <c r="A11583" s="9">
        <f t="shared" si="1"/>
        <v>8130</v>
      </c>
      <c r="B11583" s="27" t="s">
        <v>24935</v>
      </c>
      <c r="C11583" s="28" t="s">
        <v>23637</v>
      </c>
    </row>
    <row r="11584">
      <c r="A11584" s="9">
        <f t="shared" si="1"/>
        <v>8131</v>
      </c>
      <c r="B11584" s="5" t="s">
        <v>7052</v>
      </c>
      <c r="C11584" s="6" t="s">
        <v>1458</v>
      </c>
    </row>
    <row r="11585">
      <c r="A11585" s="9">
        <f t="shared" si="1"/>
        <v>8131</v>
      </c>
      <c r="B11585" s="5" t="s">
        <v>7052</v>
      </c>
      <c r="C11585" s="6" t="s">
        <v>23628</v>
      </c>
    </row>
    <row r="11586">
      <c r="A11586" s="9">
        <f t="shared" si="1"/>
        <v>8132</v>
      </c>
      <c r="B11586" s="8" t="s">
        <v>7053</v>
      </c>
      <c r="C11586" s="9" t="s">
        <v>893</v>
      </c>
    </row>
    <row r="11587">
      <c r="A11587" s="9">
        <f t="shared" si="1"/>
        <v>8133</v>
      </c>
      <c r="B11587" s="25" t="s">
        <v>24936</v>
      </c>
      <c r="C11587" s="26" t="s">
        <v>487</v>
      </c>
    </row>
    <row r="11588">
      <c r="A11588" s="9">
        <f t="shared" si="1"/>
        <v>8133</v>
      </c>
      <c r="B11588" s="27" t="s">
        <v>24936</v>
      </c>
      <c r="C11588" s="28" t="s">
        <v>23637</v>
      </c>
    </row>
    <row r="11589">
      <c r="A11589" s="9">
        <f t="shared" si="1"/>
        <v>8134</v>
      </c>
      <c r="B11589" s="8" t="s">
        <v>7054</v>
      </c>
      <c r="C11589" s="9" t="s">
        <v>1548</v>
      </c>
    </row>
    <row r="11590">
      <c r="A11590" s="9">
        <f t="shared" si="1"/>
        <v>8135</v>
      </c>
      <c r="B11590" s="5" t="s">
        <v>7055</v>
      </c>
      <c r="C11590" s="6" t="s">
        <v>610</v>
      </c>
    </row>
    <row r="11591">
      <c r="A11591" s="9">
        <f t="shared" si="1"/>
        <v>8136</v>
      </c>
      <c r="B11591" s="8" t="s">
        <v>7056</v>
      </c>
      <c r="C11591" s="9" t="s">
        <v>64</v>
      </c>
    </row>
    <row r="11592">
      <c r="A11592" s="9">
        <f t="shared" si="1"/>
        <v>8136</v>
      </c>
      <c r="B11592" s="8" t="s">
        <v>7056</v>
      </c>
      <c r="C11592" s="9" t="s">
        <v>65</v>
      </c>
    </row>
    <row r="11593">
      <c r="A11593" s="9">
        <f t="shared" si="1"/>
        <v>8137</v>
      </c>
      <c r="B11593" s="8" t="s">
        <v>7057</v>
      </c>
      <c r="C11593" s="9" t="s">
        <v>65</v>
      </c>
    </row>
    <row r="11594">
      <c r="A11594" s="9">
        <f t="shared" si="1"/>
        <v>8138</v>
      </c>
      <c r="B11594" s="8" t="s">
        <v>7058</v>
      </c>
      <c r="C11594" s="9" t="s">
        <v>65</v>
      </c>
    </row>
    <row r="11595">
      <c r="A11595" s="9">
        <f t="shared" si="1"/>
        <v>8139</v>
      </c>
      <c r="B11595" s="8" t="s">
        <v>7059</v>
      </c>
      <c r="C11595" s="9" t="s">
        <v>1548</v>
      </c>
    </row>
    <row r="11596">
      <c r="A11596" s="9">
        <f t="shared" si="1"/>
        <v>8140</v>
      </c>
      <c r="B11596" s="25" t="s">
        <v>24937</v>
      </c>
      <c r="C11596" s="26" t="s">
        <v>23812</v>
      </c>
    </row>
    <row r="11597">
      <c r="A11597" s="9">
        <f t="shared" si="1"/>
        <v>8141</v>
      </c>
      <c r="B11597" s="8" t="s">
        <v>7060</v>
      </c>
      <c r="C11597" s="9" t="s">
        <v>1548</v>
      </c>
    </row>
    <row r="11598">
      <c r="A11598" s="9">
        <f t="shared" si="1"/>
        <v>8142</v>
      </c>
      <c r="B11598" s="25" t="s">
        <v>24938</v>
      </c>
      <c r="C11598" s="26" t="s">
        <v>23630</v>
      </c>
    </row>
    <row r="11599">
      <c r="A11599" s="9">
        <f t="shared" si="1"/>
        <v>8143</v>
      </c>
      <c r="B11599" s="8" t="s">
        <v>7061</v>
      </c>
      <c r="C11599" s="9" t="s">
        <v>399</v>
      </c>
    </row>
    <row r="11600">
      <c r="A11600" s="9">
        <f t="shared" si="1"/>
        <v>8144</v>
      </c>
      <c r="B11600" s="8" t="s">
        <v>7062</v>
      </c>
      <c r="C11600" s="9" t="s">
        <v>1548</v>
      </c>
    </row>
    <row r="11601">
      <c r="A11601" s="9">
        <f t="shared" si="1"/>
        <v>8145</v>
      </c>
      <c r="B11601" s="8" t="s">
        <v>7063</v>
      </c>
      <c r="C11601" s="9" t="s">
        <v>40</v>
      </c>
    </row>
    <row r="11602">
      <c r="A11602" s="9">
        <f t="shared" si="1"/>
        <v>8146</v>
      </c>
      <c r="B11602" s="8" t="s">
        <v>7064</v>
      </c>
      <c r="C11602" s="9" t="s">
        <v>1169</v>
      </c>
    </row>
    <row r="11603">
      <c r="A11603" s="9">
        <f t="shared" si="1"/>
        <v>8147</v>
      </c>
      <c r="B11603" s="8" t="s">
        <v>7065</v>
      </c>
      <c r="C11603" s="9" t="s">
        <v>758</v>
      </c>
    </row>
    <row r="11604">
      <c r="A11604" s="9">
        <f t="shared" si="1"/>
        <v>8148</v>
      </c>
      <c r="B11604" s="25" t="s">
        <v>24939</v>
      </c>
      <c r="C11604" s="26" t="s">
        <v>23812</v>
      </c>
    </row>
    <row r="11605">
      <c r="A11605" s="9">
        <f t="shared" si="1"/>
        <v>8149</v>
      </c>
      <c r="B11605" s="5" t="s">
        <v>7066</v>
      </c>
      <c r="C11605" s="6" t="s">
        <v>20</v>
      </c>
    </row>
    <row r="11606">
      <c r="A11606" s="9">
        <f t="shared" si="1"/>
        <v>8150</v>
      </c>
      <c r="B11606" s="25" t="s">
        <v>24940</v>
      </c>
      <c r="C11606" s="26" t="s">
        <v>23808</v>
      </c>
    </row>
    <row r="11607">
      <c r="A11607" s="9">
        <f t="shared" si="1"/>
        <v>8151</v>
      </c>
      <c r="B11607" s="25" t="s">
        <v>24941</v>
      </c>
      <c r="C11607" s="26" t="s">
        <v>23808</v>
      </c>
    </row>
    <row r="11608">
      <c r="A11608" s="9">
        <f t="shared" si="1"/>
        <v>8152</v>
      </c>
      <c r="B11608" s="8" t="s">
        <v>7067</v>
      </c>
      <c r="C11608" s="9" t="s">
        <v>83</v>
      </c>
    </row>
    <row r="11609">
      <c r="A11609" s="9">
        <f t="shared" si="1"/>
        <v>8153</v>
      </c>
      <c r="B11609" s="8" t="s">
        <v>7068</v>
      </c>
      <c r="C11609" s="6" t="s">
        <v>1012</v>
      </c>
    </row>
    <row r="11610">
      <c r="A11610" s="9">
        <f t="shared" si="1"/>
        <v>8154</v>
      </c>
      <c r="B11610" s="8" t="s">
        <v>7069</v>
      </c>
      <c r="C11610" s="9" t="s">
        <v>64</v>
      </c>
    </row>
    <row r="11611">
      <c r="A11611" s="9">
        <f t="shared" si="1"/>
        <v>8155</v>
      </c>
      <c r="B11611" s="8" t="s">
        <v>7070</v>
      </c>
      <c r="C11611" s="9" t="s">
        <v>733</v>
      </c>
    </row>
    <row r="11612">
      <c r="A11612" s="9">
        <f t="shared" si="1"/>
        <v>8156</v>
      </c>
      <c r="B11612" s="5" t="s">
        <v>7071</v>
      </c>
      <c r="C11612" s="6" t="s">
        <v>153</v>
      </c>
    </row>
    <row r="11613">
      <c r="A11613" s="9">
        <f t="shared" si="1"/>
        <v>8156</v>
      </c>
      <c r="B11613" s="5" t="s">
        <v>7071</v>
      </c>
      <c r="C11613" s="6" t="s">
        <v>23637</v>
      </c>
    </row>
    <row r="11614">
      <c r="A11614" s="9">
        <f t="shared" si="1"/>
        <v>8157</v>
      </c>
      <c r="B11614" s="8" t="s">
        <v>7072</v>
      </c>
      <c r="C11614" s="9" t="s">
        <v>83</v>
      </c>
    </row>
    <row r="11615">
      <c r="A11615" s="9">
        <f t="shared" si="1"/>
        <v>8158</v>
      </c>
      <c r="B11615" s="5" t="s">
        <v>7073</v>
      </c>
      <c r="C11615" s="6" t="s">
        <v>1248</v>
      </c>
    </row>
    <row r="11616">
      <c r="A11616" s="9">
        <f t="shared" si="1"/>
        <v>8159</v>
      </c>
      <c r="B11616" s="38" t="s">
        <v>24942</v>
      </c>
      <c r="C11616" s="26" t="s">
        <v>23636</v>
      </c>
    </row>
    <row r="11617">
      <c r="A11617" s="9">
        <f t="shared" si="1"/>
        <v>8160</v>
      </c>
      <c r="B11617" s="5" t="s">
        <v>7074</v>
      </c>
      <c r="C11617" s="6" t="s">
        <v>2549</v>
      </c>
    </row>
    <row r="11618">
      <c r="A11618" s="9">
        <f t="shared" si="1"/>
        <v>8160</v>
      </c>
      <c r="B11618" s="5" t="s">
        <v>7074</v>
      </c>
      <c r="C11618" s="6" t="s">
        <v>23628</v>
      </c>
    </row>
    <row r="11619">
      <c r="A11619" s="9">
        <f t="shared" si="1"/>
        <v>8161</v>
      </c>
      <c r="B11619" s="5" t="s">
        <v>7075</v>
      </c>
      <c r="C11619" s="6" t="s">
        <v>939</v>
      </c>
    </row>
    <row r="11620">
      <c r="A11620" s="9">
        <f t="shared" si="1"/>
        <v>8161</v>
      </c>
      <c r="B11620" s="5" t="s">
        <v>7075</v>
      </c>
      <c r="C11620" s="6" t="s">
        <v>23628</v>
      </c>
    </row>
    <row r="11621">
      <c r="A11621" s="9">
        <f t="shared" si="1"/>
        <v>8162</v>
      </c>
      <c r="B11621" s="5" t="s">
        <v>7076</v>
      </c>
      <c r="C11621" s="6" t="s">
        <v>731</v>
      </c>
    </row>
    <row r="11622">
      <c r="A11622" s="9">
        <f t="shared" si="1"/>
        <v>8163</v>
      </c>
      <c r="B11622" s="5" t="s">
        <v>7077</v>
      </c>
      <c r="C11622" s="6" t="s">
        <v>731</v>
      </c>
    </row>
    <row r="11623">
      <c r="A11623" s="9">
        <f t="shared" si="1"/>
        <v>8164</v>
      </c>
      <c r="B11623" s="8" t="s">
        <v>7078</v>
      </c>
      <c r="C11623" s="9" t="s">
        <v>1042</v>
      </c>
    </row>
    <row r="11624">
      <c r="A11624" s="9">
        <f t="shared" si="1"/>
        <v>8165</v>
      </c>
      <c r="B11624" s="5" t="s">
        <v>7079</v>
      </c>
      <c r="C11624" s="6" t="s">
        <v>346</v>
      </c>
    </row>
    <row r="11625">
      <c r="A11625" s="9">
        <f t="shared" si="1"/>
        <v>8165</v>
      </c>
      <c r="B11625" s="5" t="s">
        <v>7079</v>
      </c>
      <c r="C11625" s="6" t="s">
        <v>656</v>
      </c>
    </row>
    <row r="11626">
      <c r="A11626" s="9">
        <f t="shared" si="1"/>
        <v>8165</v>
      </c>
      <c r="B11626" s="5" t="s">
        <v>7079</v>
      </c>
      <c r="C11626" s="6" t="s">
        <v>23628</v>
      </c>
    </row>
    <row r="11627">
      <c r="A11627" s="9">
        <f t="shared" si="1"/>
        <v>8166</v>
      </c>
      <c r="B11627" s="5" t="s">
        <v>7080</v>
      </c>
      <c r="C11627" s="6" t="s">
        <v>467</v>
      </c>
    </row>
    <row r="11628">
      <c r="A11628" s="9">
        <f t="shared" si="1"/>
        <v>8166</v>
      </c>
      <c r="B11628" s="5" t="s">
        <v>7080</v>
      </c>
      <c r="C11628" s="6" t="s">
        <v>23628</v>
      </c>
    </row>
    <row r="11629">
      <c r="A11629" s="9">
        <f t="shared" si="1"/>
        <v>8167</v>
      </c>
      <c r="B11629" s="5" t="s">
        <v>7081</v>
      </c>
      <c r="C11629" s="6" t="s">
        <v>1856</v>
      </c>
    </row>
    <row r="11630">
      <c r="A11630" s="9">
        <f t="shared" si="1"/>
        <v>8168</v>
      </c>
      <c r="B11630" s="5" t="s">
        <v>7082</v>
      </c>
      <c r="C11630" s="6" t="s">
        <v>1856</v>
      </c>
    </row>
    <row r="11631">
      <c r="A11631" s="9">
        <f t="shared" si="1"/>
        <v>8169</v>
      </c>
      <c r="B11631" s="5" t="s">
        <v>7083</v>
      </c>
      <c r="C11631" s="6" t="s">
        <v>1856</v>
      </c>
    </row>
    <row r="11632">
      <c r="A11632" s="9">
        <f t="shared" si="1"/>
        <v>8170</v>
      </c>
      <c r="B11632" s="5" t="s">
        <v>7084</v>
      </c>
      <c r="C11632" s="6" t="s">
        <v>1856</v>
      </c>
    </row>
    <row r="11633">
      <c r="A11633" s="9">
        <f t="shared" si="1"/>
        <v>8171</v>
      </c>
      <c r="B11633" s="5" t="s">
        <v>7085</v>
      </c>
      <c r="C11633" s="6" t="s">
        <v>1856</v>
      </c>
    </row>
    <row r="11634">
      <c r="A11634" s="9">
        <f t="shared" si="1"/>
        <v>8172</v>
      </c>
      <c r="B11634" s="5" t="s">
        <v>7086</v>
      </c>
      <c r="C11634" s="6" t="s">
        <v>1856</v>
      </c>
    </row>
    <row r="11635">
      <c r="A11635" s="9">
        <f t="shared" si="1"/>
        <v>8173</v>
      </c>
      <c r="B11635" s="5" t="s">
        <v>7087</v>
      </c>
      <c r="C11635" s="6" t="s">
        <v>1856</v>
      </c>
    </row>
    <row r="11636">
      <c r="A11636" s="9">
        <f t="shared" si="1"/>
        <v>8174</v>
      </c>
      <c r="B11636" s="5" t="s">
        <v>7088</v>
      </c>
      <c r="C11636" s="6" t="s">
        <v>1856</v>
      </c>
    </row>
    <row r="11637">
      <c r="A11637" s="9">
        <f t="shared" si="1"/>
        <v>8175</v>
      </c>
      <c r="B11637" s="5" t="s">
        <v>7089</v>
      </c>
      <c r="C11637" s="6" t="s">
        <v>1856</v>
      </c>
    </row>
    <row r="11638">
      <c r="A11638" s="9">
        <f t="shared" si="1"/>
        <v>8176</v>
      </c>
      <c r="B11638" s="5" t="s">
        <v>7090</v>
      </c>
      <c r="C11638" s="6" t="s">
        <v>1856</v>
      </c>
    </row>
    <row r="11639">
      <c r="A11639" s="9">
        <f t="shared" si="1"/>
        <v>8177</v>
      </c>
      <c r="B11639" s="5" t="s">
        <v>7091</v>
      </c>
      <c r="C11639" s="6" t="s">
        <v>1856</v>
      </c>
    </row>
    <row r="11640">
      <c r="A11640" s="9">
        <f t="shared" si="1"/>
        <v>8178</v>
      </c>
      <c r="B11640" s="5" t="s">
        <v>7092</v>
      </c>
      <c r="C11640" s="6" t="s">
        <v>1856</v>
      </c>
    </row>
    <row r="11641">
      <c r="A11641" s="9">
        <f t="shared" si="1"/>
        <v>8179</v>
      </c>
      <c r="B11641" s="5" t="s">
        <v>7093</v>
      </c>
      <c r="C11641" s="6" t="s">
        <v>1856</v>
      </c>
    </row>
    <row r="11642">
      <c r="A11642" s="9">
        <f t="shared" si="1"/>
        <v>8180</v>
      </c>
      <c r="B11642" s="5" t="s">
        <v>7094</v>
      </c>
      <c r="C11642" s="6" t="s">
        <v>1856</v>
      </c>
    </row>
    <row r="11643">
      <c r="A11643" s="9">
        <f t="shared" si="1"/>
        <v>8181</v>
      </c>
      <c r="B11643" s="5" t="s">
        <v>7095</v>
      </c>
      <c r="C11643" s="6" t="s">
        <v>467</v>
      </c>
    </row>
    <row r="11644">
      <c r="A11644" s="9">
        <f t="shared" si="1"/>
        <v>8181</v>
      </c>
      <c r="B11644" s="5" t="s">
        <v>7095</v>
      </c>
      <c r="C11644" s="6" t="s">
        <v>23628</v>
      </c>
    </row>
    <row r="11645">
      <c r="A11645" s="9">
        <f t="shared" si="1"/>
        <v>8182</v>
      </c>
      <c r="B11645" s="5" t="s">
        <v>7096</v>
      </c>
      <c r="C11645" s="6" t="s">
        <v>1248</v>
      </c>
    </row>
    <row r="11646">
      <c r="A11646" s="9">
        <f t="shared" si="1"/>
        <v>8183</v>
      </c>
      <c r="B11646" s="5" t="s">
        <v>7097</v>
      </c>
      <c r="C11646" s="6" t="s">
        <v>1248</v>
      </c>
    </row>
    <row r="11647">
      <c r="A11647" s="9">
        <f t="shared" si="1"/>
        <v>8184</v>
      </c>
      <c r="B11647" s="5" t="s">
        <v>7098</v>
      </c>
      <c r="C11647" s="6" t="s">
        <v>362</v>
      </c>
    </row>
    <row r="11648">
      <c r="A11648" s="9">
        <f t="shared" si="1"/>
        <v>8185</v>
      </c>
      <c r="B11648" s="8" t="s">
        <v>7099</v>
      </c>
      <c r="C11648" s="9" t="s">
        <v>64</v>
      </c>
    </row>
    <row r="11649">
      <c r="A11649" s="9">
        <f t="shared" si="1"/>
        <v>8186</v>
      </c>
      <c r="B11649" s="5" t="s">
        <v>7100</v>
      </c>
      <c r="C11649" s="6" t="s">
        <v>393</v>
      </c>
    </row>
    <row r="11650">
      <c r="A11650" s="9">
        <f t="shared" si="1"/>
        <v>8187</v>
      </c>
      <c r="B11650" s="5" t="s">
        <v>7101</v>
      </c>
      <c r="C11650" s="6" t="s">
        <v>393</v>
      </c>
    </row>
    <row r="11651">
      <c r="A11651" s="9">
        <f t="shared" si="1"/>
        <v>8188</v>
      </c>
      <c r="B11651" s="5" t="s">
        <v>7102</v>
      </c>
      <c r="C11651" s="6" t="s">
        <v>393</v>
      </c>
    </row>
    <row r="11652">
      <c r="A11652" s="9">
        <f t="shared" si="1"/>
        <v>8189</v>
      </c>
      <c r="B11652" s="5" t="s">
        <v>7103</v>
      </c>
      <c r="C11652" s="6" t="s">
        <v>393</v>
      </c>
    </row>
    <row r="11653">
      <c r="A11653" s="9">
        <f t="shared" si="1"/>
        <v>8190</v>
      </c>
      <c r="B11653" s="5" t="s">
        <v>7104</v>
      </c>
      <c r="C11653" s="6" t="s">
        <v>393</v>
      </c>
    </row>
    <row r="11654">
      <c r="A11654" s="9">
        <f t="shared" si="1"/>
        <v>8191</v>
      </c>
      <c r="B11654" s="5" t="s">
        <v>7105</v>
      </c>
      <c r="C11654" s="6" t="s">
        <v>393</v>
      </c>
    </row>
    <row r="11655">
      <c r="A11655" s="9">
        <f t="shared" si="1"/>
        <v>8192</v>
      </c>
      <c r="B11655" s="5" t="s">
        <v>7106</v>
      </c>
      <c r="C11655" s="6" t="s">
        <v>1248</v>
      </c>
    </row>
    <row r="11656">
      <c r="A11656" s="9">
        <f t="shared" si="1"/>
        <v>8193</v>
      </c>
      <c r="B11656" s="5" t="s">
        <v>7107</v>
      </c>
      <c r="C11656" s="6" t="s">
        <v>1248</v>
      </c>
    </row>
    <row r="11657">
      <c r="A11657" s="9">
        <f t="shared" si="1"/>
        <v>8194</v>
      </c>
      <c r="B11657" s="8" t="s">
        <v>7108</v>
      </c>
      <c r="C11657" s="9" t="s">
        <v>1042</v>
      </c>
    </row>
    <row r="11658">
      <c r="A11658" s="9">
        <f t="shared" si="1"/>
        <v>8195</v>
      </c>
      <c r="B11658" s="5" t="s">
        <v>7109</v>
      </c>
      <c r="C11658" s="6" t="s">
        <v>731</v>
      </c>
    </row>
    <row r="11659">
      <c r="A11659" s="9">
        <f t="shared" si="1"/>
        <v>8196</v>
      </c>
      <c r="B11659" s="5" t="s">
        <v>7110</v>
      </c>
      <c r="C11659" s="6" t="s">
        <v>2549</v>
      </c>
    </row>
    <row r="11660">
      <c r="A11660" s="9">
        <f t="shared" si="1"/>
        <v>8196</v>
      </c>
      <c r="B11660" s="5" t="s">
        <v>7110</v>
      </c>
      <c r="C11660" s="6" t="s">
        <v>23628</v>
      </c>
    </row>
    <row r="11661">
      <c r="A11661" s="9">
        <f t="shared" si="1"/>
        <v>8197</v>
      </c>
      <c r="B11661" s="8" t="s">
        <v>7111</v>
      </c>
      <c r="C11661" s="9" t="s">
        <v>40</v>
      </c>
    </row>
    <row r="11662">
      <c r="A11662" s="9">
        <f t="shared" si="1"/>
        <v>8198</v>
      </c>
      <c r="B11662" s="5" t="s">
        <v>7112</v>
      </c>
      <c r="C11662" s="6" t="s">
        <v>362</v>
      </c>
    </row>
    <row r="11663">
      <c r="A11663" s="9">
        <f t="shared" si="1"/>
        <v>8199</v>
      </c>
      <c r="B11663" s="8" t="s">
        <v>7113</v>
      </c>
      <c r="C11663" s="9" t="s">
        <v>1042</v>
      </c>
    </row>
    <row r="11664">
      <c r="A11664" s="9">
        <f t="shared" si="1"/>
        <v>8199</v>
      </c>
      <c r="B11664" s="8" t="s">
        <v>7113</v>
      </c>
      <c r="C11664" s="9" t="s">
        <v>614</v>
      </c>
    </row>
    <row r="11665">
      <c r="A11665" s="9">
        <f t="shared" si="1"/>
        <v>8200</v>
      </c>
      <c r="B11665" s="5" t="s">
        <v>7114</v>
      </c>
      <c r="C11665" s="6" t="s">
        <v>95</v>
      </c>
    </row>
    <row r="11666">
      <c r="A11666" s="9">
        <f t="shared" si="1"/>
        <v>8201</v>
      </c>
      <c r="B11666" s="8" t="s">
        <v>7115</v>
      </c>
      <c r="C11666" s="9" t="s">
        <v>65</v>
      </c>
    </row>
    <row r="11667">
      <c r="A11667" s="9">
        <f t="shared" si="1"/>
        <v>8202</v>
      </c>
      <c r="B11667" s="25" t="s">
        <v>24943</v>
      </c>
      <c r="C11667" s="26" t="s">
        <v>11797</v>
      </c>
    </row>
    <row r="11668">
      <c r="A11668" s="9">
        <f t="shared" si="1"/>
        <v>8203</v>
      </c>
      <c r="B11668" s="5" t="s">
        <v>7116</v>
      </c>
      <c r="C11668" s="6" t="s">
        <v>74</v>
      </c>
    </row>
    <row r="11669">
      <c r="A11669" s="9">
        <f t="shared" si="1"/>
        <v>8204</v>
      </c>
      <c r="B11669" s="5" t="s">
        <v>7117</v>
      </c>
      <c r="C11669" s="6" t="s">
        <v>74</v>
      </c>
    </row>
    <row r="11670">
      <c r="A11670" s="9">
        <f t="shared" si="1"/>
        <v>8205</v>
      </c>
      <c r="B11670" s="5" t="s">
        <v>7118</v>
      </c>
      <c r="C11670" s="6" t="s">
        <v>1040</v>
      </c>
    </row>
    <row r="11671">
      <c r="A11671" s="9">
        <f t="shared" si="1"/>
        <v>8206</v>
      </c>
      <c r="B11671" s="25" t="s">
        <v>24944</v>
      </c>
      <c r="C11671" s="26" t="s">
        <v>23630</v>
      </c>
    </row>
    <row r="11672">
      <c r="A11672" s="9">
        <f t="shared" si="1"/>
        <v>8207</v>
      </c>
      <c r="B11672" s="8" t="s">
        <v>7119</v>
      </c>
      <c r="C11672" s="9" t="s">
        <v>1334</v>
      </c>
    </row>
    <row r="11673">
      <c r="A11673" s="9">
        <f t="shared" si="1"/>
        <v>8208</v>
      </c>
      <c r="B11673" s="5" t="s">
        <v>7120</v>
      </c>
      <c r="C11673" s="6" t="s">
        <v>1334</v>
      </c>
    </row>
    <row r="11674">
      <c r="A11674" s="9">
        <f t="shared" si="1"/>
        <v>8209</v>
      </c>
      <c r="B11674" s="5" t="s">
        <v>7121</v>
      </c>
      <c r="C11674" s="6" t="s">
        <v>1334</v>
      </c>
    </row>
    <row r="11675">
      <c r="A11675" s="9">
        <f t="shared" si="1"/>
        <v>8210</v>
      </c>
      <c r="B11675" s="5" t="s">
        <v>7122</v>
      </c>
      <c r="C11675" s="6" t="s">
        <v>1334</v>
      </c>
    </row>
    <row r="11676">
      <c r="A11676" s="9">
        <f t="shared" si="1"/>
        <v>8211</v>
      </c>
      <c r="B11676" s="8" t="s">
        <v>7123</v>
      </c>
      <c r="C11676" s="9" t="s">
        <v>1334</v>
      </c>
    </row>
    <row r="11677">
      <c r="A11677" s="9">
        <f t="shared" si="1"/>
        <v>8212</v>
      </c>
      <c r="B11677" s="5" t="s">
        <v>7124</v>
      </c>
      <c r="C11677" s="6" t="s">
        <v>1334</v>
      </c>
    </row>
    <row r="11678">
      <c r="A11678" s="9">
        <f t="shared" si="1"/>
        <v>8213</v>
      </c>
      <c r="B11678" s="5" t="s">
        <v>7125</v>
      </c>
      <c r="C11678" s="6" t="s">
        <v>1334</v>
      </c>
    </row>
    <row r="11679">
      <c r="A11679" s="9">
        <f t="shared" si="1"/>
        <v>8214</v>
      </c>
      <c r="B11679" s="8" t="s">
        <v>7126</v>
      </c>
      <c r="C11679" s="9" t="s">
        <v>1334</v>
      </c>
    </row>
    <row r="11680">
      <c r="A11680" s="9">
        <f t="shared" si="1"/>
        <v>8215</v>
      </c>
      <c r="B11680" s="8" t="s">
        <v>7127</v>
      </c>
      <c r="C11680" s="9" t="s">
        <v>1334</v>
      </c>
    </row>
    <row r="11681">
      <c r="A11681" s="9">
        <f t="shared" si="1"/>
        <v>8216</v>
      </c>
      <c r="B11681" s="5" t="s">
        <v>7128</v>
      </c>
      <c r="C11681" s="6" t="s">
        <v>1334</v>
      </c>
    </row>
    <row r="11682">
      <c r="A11682" s="9">
        <f t="shared" si="1"/>
        <v>8217</v>
      </c>
      <c r="B11682" s="8" t="s">
        <v>7129</v>
      </c>
      <c r="C11682" s="9" t="s">
        <v>1334</v>
      </c>
    </row>
    <row r="11683">
      <c r="A11683" s="9">
        <f t="shared" si="1"/>
        <v>8218</v>
      </c>
      <c r="B11683" s="8" t="s">
        <v>7130</v>
      </c>
      <c r="C11683" s="9" t="s">
        <v>1334</v>
      </c>
    </row>
    <row r="11684">
      <c r="A11684" s="9">
        <f t="shared" si="1"/>
        <v>8219</v>
      </c>
      <c r="B11684" s="5" t="s">
        <v>7131</v>
      </c>
      <c r="C11684" s="6" t="s">
        <v>1334</v>
      </c>
    </row>
    <row r="11685">
      <c r="A11685" s="9">
        <f t="shared" si="1"/>
        <v>8220</v>
      </c>
      <c r="B11685" s="5" t="s">
        <v>7132</v>
      </c>
      <c r="C11685" s="6" t="s">
        <v>1334</v>
      </c>
    </row>
    <row r="11686">
      <c r="A11686" s="9">
        <f t="shared" si="1"/>
        <v>8221</v>
      </c>
      <c r="B11686" s="8" t="s">
        <v>7133</v>
      </c>
      <c r="C11686" s="9" t="s">
        <v>1334</v>
      </c>
    </row>
    <row r="11687">
      <c r="A11687" s="9">
        <f t="shared" si="1"/>
        <v>8222</v>
      </c>
      <c r="B11687" s="8" t="s">
        <v>7134</v>
      </c>
      <c r="C11687" s="9" t="s">
        <v>372</v>
      </c>
    </row>
    <row r="11688">
      <c r="A11688" s="9">
        <f t="shared" si="1"/>
        <v>8223</v>
      </c>
      <c r="B11688" s="8" t="s">
        <v>7135</v>
      </c>
      <c r="C11688" s="9" t="s">
        <v>372</v>
      </c>
    </row>
    <row r="11689">
      <c r="A11689" s="9">
        <f t="shared" si="1"/>
        <v>8224</v>
      </c>
      <c r="B11689" s="8" t="s">
        <v>7136</v>
      </c>
      <c r="C11689" s="9" t="s">
        <v>1548</v>
      </c>
    </row>
    <row r="11690">
      <c r="A11690" s="9">
        <f t="shared" si="1"/>
        <v>8225</v>
      </c>
      <c r="B11690" s="5" t="s">
        <v>7137</v>
      </c>
      <c r="C11690" s="6" t="s">
        <v>731</v>
      </c>
    </row>
    <row r="11691">
      <c r="A11691" s="9">
        <f t="shared" si="1"/>
        <v>8226</v>
      </c>
      <c r="B11691" s="5" t="s">
        <v>7138</v>
      </c>
      <c r="C11691" s="11" t="s">
        <v>423</v>
      </c>
    </row>
    <row r="11692">
      <c r="A11692" s="9">
        <f t="shared" si="1"/>
        <v>8227</v>
      </c>
      <c r="B11692" s="8" t="s">
        <v>7139</v>
      </c>
      <c r="C11692" s="6" t="s">
        <v>1012</v>
      </c>
    </row>
    <row r="11693">
      <c r="A11693" s="9">
        <f t="shared" si="1"/>
        <v>8228</v>
      </c>
      <c r="B11693" s="8" t="s">
        <v>7140</v>
      </c>
      <c r="C11693" s="6" t="s">
        <v>1012</v>
      </c>
    </row>
    <row r="11694">
      <c r="A11694" s="9">
        <f t="shared" si="1"/>
        <v>8229</v>
      </c>
      <c r="B11694" s="8" t="s">
        <v>7141</v>
      </c>
      <c r="C11694" s="6" t="s">
        <v>1012</v>
      </c>
    </row>
    <row r="11695">
      <c r="A11695" s="9">
        <f t="shared" si="1"/>
        <v>8230</v>
      </c>
      <c r="B11695" s="8" t="s">
        <v>7142</v>
      </c>
      <c r="C11695" s="6" t="s">
        <v>1012</v>
      </c>
    </row>
    <row r="11696">
      <c r="A11696" s="9">
        <f t="shared" si="1"/>
        <v>8231</v>
      </c>
      <c r="B11696" s="8" t="s">
        <v>7143</v>
      </c>
      <c r="C11696" s="9" t="s">
        <v>65</v>
      </c>
    </row>
    <row r="11697">
      <c r="A11697" s="9">
        <f t="shared" si="1"/>
        <v>8232</v>
      </c>
      <c r="B11697" s="8" t="s">
        <v>7144</v>
      </c>
      <c r="C11697" s="9" t="s">
        <v>65</v>
      </c>
    </row>
    <row r="11698">
      <c r="A11698" s="9">
        <f t="shared" si="1"/>
        <v>8233</v>
      </c>
      <c r="B11698" s="8" t="s">
        <v>7145</v>
      </c>
      <c r="C11698" s="9" t="s">
        <v>65</v>
      </c>
    </row>
    <row r="11699">
      <c r="A11699" s="9">
        <f t="shared" si="1"/>
        <v>8234</v>
      </c>
      <c r="B11699" s="8" t="s">
        <v>7146</v>
      </c>
      <c r="C11699" s="9" t="s">
        <v>65</v>
      </c>
    </row>
    <row r="11700">
      <c r="A11700" s="9">
        <f t="shared" si="1"/>
        <v>8235</v>
      </c>
      <c r="B11700" s="8" t="s">
        <v>7147</v>
      </c>
      <c r="C11700" s="9" t="s">
        <v>65</v>
      </c>
    </row>
    <row r="11701">
      <c r="A11701" s="9">
        <f t="shared" si="1"/>
        <v>8236</v>
      </c>
      <c r="B11701" s="8" t="s">
        <v>7148</v>
      </c>
      <c r="C11701" s="9" t="s">
        <v>65</v>
      </c>
    </row>
    <row r="11702">
      <c r="A11702" s="9">
        <f t="shared" si="1"/>
        <v>8237</v>
      </c>
      <c r="B11702" s="8" t="s">
        <v>7149</v>
      </c>
      <c r="C11702" s="9" t="s">
        <v>65</v>
      </c>
    </row>
    <row r="11703">
      <c r="A11703" s="9">
        <f t="shared" si="1"/>
        <v>8238</v>
      </c>
      <c r="B11703" s="8" t="s">
        <v>7150</v>
      </c>
      <c r="C11703" s="9" t="s">
        <v>52</v>
      </c>
    </row>
    <row r="11704">
      <c r="A11704" s="9">
        <f t="shared" si="1"/>
        <v>8239</v>
      </c>
      <c r="B11704" s="8" t="s">
        <v>7151</v>
      </c>
      <c r="C11704" s="9" t="s">
        <v>52</v>
      </c>
    </row>
    <row r="11705">
      <c r="A11705" s="9">
        <f t="shared" si="1"/>
        <v>8240</v>
      </c>
      <c r="B11705" s="8" t="s">
        <v>7152</v>
      </c>
      <c r="C11705" s="9" t="s">
        <v>758</v>
      </c>
    </row>
    <row r="11706">
      <c r="A11706" s="9">
        <f t="shared" si="1"/>
        <v>8241</v>
      </c>
      <c r="B11706" s="25" t="s">
        <v>24945</v>
      </c>
      <c r="C11706" s="26" t="s">
        <v>23817</v>
      </c>
    </row>
    <row r="11707">
      <c r="A11707" s="9">
        <f t="shared" si="1"/>
        <v>8242</v>
      </c>
      <c r="B11707" s="5" t="s">
        <v>7153</v>
      </c>
      <c r="C11707" s="6" t="s">
        <v>591</v>
      </c>
    </row>
    <row r="11708">
      <c r="A11708" s="9">
        <f t="shared" si="1"/>
        <v>8243</v>
      </c>
      <c r="B11708" s="8" t="s">
        <v>7154</v>
      </c>
      <c r="C11708" s="9" t="s">
        <v>758</v>
      </c>
    </row>
    <row r="11709">
      <c r="A11709" s="9">
        <f t="shared" si="1"/>
        <v>8244</v>
      </c>
      <c r="B11709" s="8" t="s">
        <v>7155</v>
      </c>
      <c r="C11709" s="9" t="s">
        <v>835</v>
      </c>
    </row>
    <row r="11710">
      <c r="A11710" s="9">
        <f t="shared" si="1"/>
        <v>8245</v>
      </c>
      <c r="B11710" s="8" t="s">
        <v>7156</v>
      </c>
      <c r="C11710" s="9" t="s">
        <v>64</v>
      </c>
    </row>
    <row r="11711">
      <c r="A11711" s="9">
        <f t="shared" si="1"/>
        <v>8246</v>
      </c>
      <c r="B11711" s="8" t="s">
        <v>7157</v>
      </c>
      <c r="C11711" s="9" t="s">
        <v>83</v>
      </c>
    </row>
    <row r="11712">
      <c r="A11712" s="9">
        <f t="shared" si="1"/>
        <v>8247</v>
      </c>
      <c r="B11712" s="8" t="s">
        <v>7158</v>
      </c>
      <c r="C11712" s="9" t="s">
        <v>758</v>
      </c>
    </row>
    <row r="11713">
      <c r="A11713" s="9">
        <f t="shared" si="1"/>
        <v>8248</v>
      </c>
      <c r="B11713" s="5" t="s">
        <v>7159</v>
      </c>
      <c r="C11713" s="6" t="s">
        <v>328</v>
      </c>
    </row>
    <row r="11714">
      <c r="A11714" s="9">
        <f t="shared" si="1"/>
        <v>8248</v>
      </c>
      <c r="B11714" s="5" t="s">
        <v>7159</v>
      </c>
      <c r="C11714" s="6" t="s">
        <v>23637</v>
      </c>
    </row>
    <row r="11715">
      <c r="A11715" s="9">
        <f t="shared" si="1"/>
        <v>8249</v>
      </c>
      <c r="B11715" s="5" t="s">
        <v>7160</v>
      </c>
      <c r="C11715" s="6" t="s">
        <v>1205</v>
      </c>
    </row>
    <row r="11716">
      <c r="A11716" s="9">
        <f t="shared" si="1"/>
        <v>8249</v>
      </c>
      <c r="B11716" s="5" t="s">
        <v>7160</v>
      </c>
      <c r="C11716" s="6" t="s">
        <v>23628</v>
      </c>
    </row>
    <row r="11717">
      <c r="A11717" s="9">
        <f t="shared" si="1"/>
        <v>8250</v>
      </c>
      <c r="B11717" s="5" t="s">
        <v>7161</v>
      </c>
      <c r="C11717" s="6" t="s">
        <v>2549</v>
      </c>
    </row>
    <row r="11718">
      <c r="A11718" s="9">
        <f t="shared" si="1"/>
        <v>8250</v>
      </c>
      <c r="B11718" s="5" t="s">
        <v>7161</v>
      </c>
      <c r="C11718" s="6" t="s">
        <v>23628</v>
      </c>
    </row>
    <row r="11719">
      <c r="A11719" s="9">
        <f t="shared" si="1"/>
        <v>8251</v>
      </c>
      <c r="B11719" s="5" t="s">
        <v>7162</v>
      </c>
      <c r="C11719" s="6" t="s">
        <v>2549</v>
      </c>
    </row>
    <row r="11720">
      <c r="A11720" s="9">
        <f t="shared" si="1"/>
        <v>8251</v>
      </c>
      <c r="B11720" s="5" t="s">
        <v>7162</v>
      </c>
      <c r="C11720" s="6" t="s">
        <v>23628</v>
      </c>
    </row>
    <row r="11721">
      <c r="A11721" s="9">
        <f t="shared" si="1"/>
        <v>8252</v>
      </c>
      <c r="B11721" s="5" t="s">
        <v>7163</v>
      </c>
      <c r="C11721" s="6" t="s">
        <v>59</v>
      </c>
    </row>
    <row r="11722">
      <c r="A11722" s="9">
        <f t="shared" si="1"/>
        <v>8252</v>
      </c>
      <c r="B11722" s="5" t="s">
        <v>7163</v>
      </c>
      <c r="C11722" s="6" t="s">
        <v>420</v>
      </c>
    </row>
    <row r="11723">
      <c r="A11723" s="9">
        <f t="shared" si="1"/>
        <v>8252</v>
      </c>
      <c r="B11723" s="5" t="s">
        <v>7163</v>
      </c>
      <c r="C11723" s="6" t="s">
        <v>23672</v>
      </c>
    </row>
    <row r="11724">
      <c r="A11724" s="9">
        <f t="shared" si="1"/>
        <v>8253</v>
      </c>
      <c r="B11724" s="8" t="s">
        <v>7164</v>
      </c>
      <c r="C11724" s="9" t="s">
        <v>65</v>
      </c>
    </row>
    <row r="11725">
      <c r="A11725" s="9">
        <f t="shared" si="1"/>
        <v>8254</v>
      </c>
      <c r="B11725" s="5" t="s">
        <v>7165</v>
      </c>
      <c r="C11725" s="6" t="s">
        <v>2549</v>
      </c>
    </row>
    <row r="11726">
      <c r="A11726" s="9">
        <f t="shared" si="1"/>
        <v>8254</v>
      </c>
      <c r="B11726" s="5" t="s">
        <v>7165</v>
      </c>
      <c r="C11726" s="6" t="s">
        <v>23628</v>
      </c>
    </row>
    <row r="11727">
      <c r="A11727" s="9">
        <f t="shared" si="1"/>
        <v>8255</v>
      </c>
      <c r="B11727" s="5" t="s">
        <v>7166</v>
      </c>
      <c r="C11727" s="6" t="s">
        <v>1458</v>
      </c>
    </row>
    <row r="11728">
      <c r="A11728" s="9">
        <f t="shared" si="1"/>
        <v>8255</v>
      </c>
      <c r="B11728" s="5" t="s">
        <v>7166</v>
      </c>
      <c r="C11728" s="6" t="s">
        <v>23628</v>
      </c>
    </row>
    <row r="11729">
      <c r="A11729" s="9">
        <f t="shared" si="1"/>
        <v>8256</v>
      </c>
      <c r="B11729" s="5" t="s">
        <v>7167</v>
      </c>
      <c r="C11729" s="6" t="s">
        <v>1458</v>
      </c>
    </row>
    <row r="11730">
      <c r="A11730" s="9">
        <f t="shared" si="1"/>
        <v>8256</v>
      </c>
      <c r="B11730" s="5" t="s">
        <v>7167</v>
      </c>
      <c r="C11730" s="6" t="s">
        <v>23628</v>
      </c>
    </row>
    <row r="11731">
      <c r="A11731" s="9">
        <f t="shared" si="1"/>
        <v>8257</v>
      </c>
      <c r="B11731" s="5" t="s">
        <v>7168</v>
      </c>
      <c r="C11731" s="6" t="s">
        <v>1458</v>
      </c>
    </row>
    <row r="11732">
      <c r="A11732" s="9">
        <f t="shared" si="1"/>
        <v>8257</v>
      </c>
      <c r="B11732" s="5" t="s">
        <v>7168</v>
      </c>
      <c r="C11732" s="6" t="s">
        <v>23628</v>
      </c>
    </row>
    <row r="11733">
      <c r="A11733" s="9">
        <f t="shared" si="1"/>
        <v>8258</v>
      </c>
      <c r="B11733" s="5" t="s">
        <v>7169</v>
      </c>
      <c r="C11733" s="6" t="s">
        <v>1458</v>
      </c>
    </row>
    <row r="11734">
      <c r="A11734" s="9">
        <f t="shared" si="1"/>
        <v>8258</v>
      </c>
      <c r="B11734" s="5" t="s">
        <v>7169</v>
      </c>
      <c r="C11734" s="6" t="s">
        <v>23628</v>
      </c>
    </row>
    <row r="11735">
      <c r="A11735" s="9">
        <f t="shared" si="1"/>
        <v>8259</v>
      </c>
      <c r="B11735" s="5" t="s">
        <v>7170</v>
      </c>
      <c r="C11735" s="6" t="s">
        <v>1458</v>
      </c>
    </row>
    <row r="11736">
      <c r="A11736" s="9">
        <f t="shared" si="1"/>
        <v>8259</v>
      </c>
      <c r="B11736" s="5" t="s">
        <v>7170</v>
      </c>
      <c r="C11736" s="6" t="s">
        <v>23628</v>
      </c>
    </row>
    <row r="11737">
      <c r="A11737" s="9">
        <f t="shared" si="1"/>
        <v>8260</v>
      </c>
      <c r="B11737" s="5" t="s">
        <v>7171</v>
      </c>
      <c r="C11737" s="6" t="s">
        <v>1458</v>
      </c>
    </row>
    <row r="11738">
      <c r="A11738" s="9">
        <f t="shared" si="1"/>
        <v>8260</v>
      </c>
      <c r="B11738" s="5" t="s">
        <v>7171</v>
      </c>
      <c r="C11738" s="6" t="s">
        <v>23628</v>
      </c>
    </row>
    <row r="11739">
      <c r="A11739" s="9">
        <f t="shared" si="1"/>
        <v>8261</v>
      </c>
      <c r="B11739" s="5" t="s">
        <v>7172</v>
      </c>
      <c r="C11739" s="6" t="s">
        <v>1458</v>
      </c>
    </row>
    <row r="11740">
      <c r="A11740" s="9">
        <f t="shared" si="1"/>
        <v>8261</v>
      </c>
      <c r="B11740" s="5" t="s">
        <v>7172</v>
      </c>
      <c r="C11740" s="6" t="s">
        <v>23628</v>
      </c>
    </row>
    <row r="11741">
      <c r="A11741" s="9">
        <f t="shared" si="1"/>
        <v>8262</v>
      </c>
      <c r="B11741" s="5" t="s">
        <v>7173</v>
      </c>
      <c r="C11741" s="6" t="s">
        <v>1458</v>
      </c>
    </row>
    <row r="11742">
      <c r="A11742" s="9">
        <f t="shared" si="1"/>
        <v>8262</v>
      </c>
      <c r="B11742" s="5" t="s">
        <v>7173</v>
      </c>
      <c r="C11742" s="6" t="s">
        <v>23628</v>
      </c>
    </row>
    <row r="11743">
      <c r="A11743" s="9">
        <f t="shared" si="1"/>
        <v>8263</v>
      </c>
      <c r="B11743" s="5" t="s">
        <v>7174</v>
      </c>
      <c r="C11743" s="6" t="s">
        <v>1458</v>
      </c>
    </row>
    <row r="11744">
      <c r="A11744" s="9">
        <f t="shared" si="1"/>
        <v>8263</v>
      </c>
      <c r="B11744" s="5" t="s">
        <v>7174</v>
      </c>
      <c r="C11744" s="6" t="s">
        <v>23628</v>
      </c>
    </row>
    <row r="11745">
      <c r="A11745" s="9">
        <f t="shared" si="1"/>
        <v>8264</v>
      </c>
      <c r="B11745" s="5" t="s">
        <v>7175</v>
      </c>
      <c r="C11745" s="6" t="s">
        <v>1458</v>
      </c>
    </row>
    <row r="11746">
      <c r="A11746" s="9">
        <f t="shared" si="1"/>
        <v>8264</v>
      </c>
      <c r="B11746" s="5" t="s">
        <v>7175</v>
      </c>
      <c r="C11746" s="6" t="s">
        <v>23628</v>
      </c>
    </row>
    <row r="11747">
      <c r="A11747" s="9">
        <f t="shared" si="1"/>
        <v>8265</v>
      </c>
      <c r="B11747" s="5" t="s">
        <v>7176</v>
      </c>
      <c r="C11747" s="6" t="s">
        <v>1458</v>
      </c>
    </row>
    <row r="11748">
      <c r="A11748" s="9">
        <f t="shared" si="1"/>
        <v>8265</v>
      </c>
      <c r="B11748" s="5" t="s">
        <v>7176</v>
      </c>
      <c r="C11748" s="6" t="s">
        <v>23628</v>
      </c>
    </row>
    <row r="11749">
      <c r="A11749" s="9">
        <f t="shared" si="1"/>
        <v>8266</v>
      </c>
      <c r="B11749" s="5" t="s">
        <v>7177</v>
      </c>
      <c r="C11749" s="6" t="s">
        <v>1458</v>
      </c>
    </row>
    <row r="11750">
      <c r="A11750" s="9">
        <f t="shared" si="1"/>
        <v>8266</v>
      </c>
      <c r="B11750" s="5" t="s">
        <v>7177</v>
      </c>
      <c r="C11750" s="6" t="s">
        <v>23628</v>
      </c>
    </row>
    <row r="11751">
      <c r="A11751" s="9">
        <f t="shared" si="1"/>
        <v>8267</v>
      </c>
      <c r="B11751" s="5" t="s">
        <v>7178</v>
      </c>
      <c r="C11751" s="6" t="s">
        <v>1458</v>
      </c>
    </row>
    <row r="11752">
      <c r="A11752" s="9">
        <f t="shared" si="1"/>
        <v>8267</v>
      </c>
      <c r="B11752" s="5" t="s">
        <v>7178</v>
      </c>
      <c r="C11752" s="6" t="s">
        <v>23628</v>
      </c>
    </row>
    <row r="11753">
      <c r="A11753" s="9">
        <f t="shared" si="1"/>
        <v>8268</v>
      </c>
      <c r="B11753" s="5" t="s">
        <v>7179</v>
      </c>
      <c r="C11753" s="6" t="s">
        <v>1458</v>
      </c>
    </row>
    <row r="11754">
      <c r="A11754" s="9">
        <f t="shared" si="1"/>
        <v>8268</v>
      </c>
      <c r="B11754" s="5" t="s">
        <v>7179</v>
      </c>
      <c r="C11754" s="6" t="s">
        <v>23628</v>
      </c>
    </row>
    <row r="11755">
      <c r="A11755" s="9">
        <f t="shared" si="1"/>
        <v>8269</v>
      </c>
      <c r="B11755" s="8" t="s">
        <v>7180</v>
      </c>
      <c r="C11755" s="9" t="s">
        <v>83</v>
      </c>
    </row>
    <row r="11756">
      <c r="A11756" s="9">
        <f t="shared" si="1"/>
        <v>8270</v>
      </c>
      <c r="B11756" s="25" t="s">
        <v>24946</v>
      </c>
      <c r="C11756" s="26" t="s">
        <v>23817</v>
      </c>
    </row>
    <row r="11757">
      <c r="A11757" s="9">
        <f t="shared" si="1"/>
        <v>8271</v>
      </c>
      <c r="B11757" s="8" t="s">
        <v>7181</v>
      </c>
      <c r="C11757" s="9" t="s">
        <v>40</v>
      </c>
    </row>
    <row r="11758">
      <c r="A11758" s="9">
        <f t="shared" si="1"/>
        <v>8272</v>
      </c>
      <c r="B11758" s="25" t="s">
        <v>24947</v>
      </c>
      <c r="C11758" s="26" t="s">
        <v>10122</v>
      </c>
    </row>
    <row r="11759">
      <c r="A11759" s="9">
        <f t="shared" si="1"/>
        <v>8272</v>
      </c>
      <c r="B11759" s="27" t="s">
        <v>24947</v>
      </c>
      <c r="C11759" s="28" t="s">
        <v>23637</v>
      </c>
    </row>
    <row r="11760">
      <c r="A11760" s="9">
        <f t="shared" si="1"/>
        <v>8273</v>
      </c>
      <c r="B11760" s="5" t="s">
        <v>7182</v>
      </c>
      <c r="C11760" s="6" t="s">
        <v>785</v>
      </c>
    </row>
    <row r="11761">
      <c r="A11761" s="9">
        <f t="shared" si="1"/>
        <v>8274</v>
      </c>
      <c r="B11761" s="25" t="s">
        <v>24948</v>
      </c>
      <c r="C11761" s="26" t="s">
        <v>23808</v>
      </c>
    </row>
    <row r="11762">
      <c r="A11762" s="9">
        <f t="shared" si="1"/>
        <v>8275</v>
      </c>
      <c r="B11762" s="8" t="s">
        <v>7183</v>
      </c>
      <c r="C11762" s="9" t="s">
        <v>88</v>
      </c>
    </row>
    <row r="11763">
      <c r="A11763" s="9">
        <f t="shared" si="1"/>
        <v>8276</v>
      </c>
      <c r="B11763" s="8" t="s">
        <v>7184</v>
      </c>
      <c r="C11763" s="9" t="s">
        <v>88</v>
      </c>
    </row>
    <row r="11764">
      <c r="A11764" s="9">
        <f t="shared" si="1"/>
        <v>8277</v>
      </c>
      <c r="B11764" s="25" t="s">
        <v>24949</v>
      </c>
      <c r="C11764" s="26" t="s">
        <v>23817</v>
      </c>
    </row>
    <row r="11765">
      <c r="A11765" s="9">
        <f t="shared" si="1"/>
        <v>8278</v>
      </c>
      <c r="B11765" s="8" t="s">
        <v>7185</v>
      </c>
      <c r="C11765" s="9" t="s">
        <v>40</v>
      </c>
    </row>
    <row r="11766">
      <c r="A11766" s="9">
        <f t="shared" si="1"/>
        <v>8279</v>
      </c>
      <c r="B11766" s="8" t="s">
        <v>7186</v>
      </c>
      <c r="C11766" s="9" t="s">
        <v>177</v>
      </c>
    </row>
    <row r="11767">
      <c r="A11767" s="9">
        <f t="shared" si="1"/>
        <v>8280</v>
      </c>
      <c r="B11767" s="5" t="s">
        <v>7187</v>
      </c>
      <c r="C11767" s="6" t="s">
        <v>20</v>
      </c>
    </row>
    <row r="11768">
      <c r="A11768" s="9">
        <f t="shared" si="1"/>
        <v>8281</v>
      </c>
      <c r="B11768" s="5" t="s">
        <v>7188</v>
      </c>
      <c r="C11768" s="6" t="s">
        <v>437</v>
      </c>
    </row>
    <row r="11769">
      <c r="A11769" s="9">
        <f t="shared" si="1"/>
        <v>8282</v>
      </c>
      <c r="B11769" s="8" t="s">
        <v>7189</v>
      </c>
      <c r="C11769" s="9" t="s">
        <v>64</v>
      </c>
    </row>
    <row r="11770">
      <c r="A11770" s="9">
        <f t="shared" si="1"/>
        <v>8283</v>
      </c>
      <c r="B11770" s="8" t="s">
        <v>7190</v>
      </c>
      <c r="C11770" s="9" t="s">
        <v>1169</v>
      </c>
    </row>
    <row r="11771">
      <c r="A11771" s="9">
        <f t="shared" si="1"/>
        <v>8284</v>
      </c>
      <c r="B11771" s="8" t="s">
        <v>7191</v>
      </c>
      <c r="C11771" s="9" t="s">
        <v>46</v>
      </c>
    </row>
    <row r="11772">
      <c r="A11772" s="9">
        <f t="shared" si="1"/>
        <v>8285</v>
      </c>
      <c r="B11772" s="5" t="s">
        <v>7192</v>
      </c>
      <c r="C11772" s="6" t="s">
        <v>538</v>
      </c>
    </row>
    <row r="11773">
      <c r="A11773" s="9">
        <f t="shared" si="1"/>
        <v>8285</v>
      </c>
      <c r="B11773" s="5" t="s">
        <v>7192</v>
      </c>
      <c r="C11773" s="6" t="s">
        <v>23628</v>
      </c>
    </row>
    <row r="11774">
      <c r="A11774" s="9">
        <f t="shared" si="1"/>
        <v>8286</v>
      </c>
      <c r="B11774" s="5" t="s">
        <v>7193</v>
      </c>
      <c r="C11774" s="6" t="s">
        <v>538</v>
      </c>
    </row>
    <row r="11775">
      <c r="A11775" s="9">
        <f t="shared" si="1"/>
        <v>8286</v>
      </c>
      <c r="B11775" s="5" t="s">
        <v>7193</v>
      </c>
      <c r="C11775" s="6" t="s">
        <v>23628</v>
      </c>
    </row>
    <row r="11776">
      <c r="A11776" s="9">
        <f t="shared" si="1"/>
        <v>8287</v>
      </c>
      <c r="B11776" s="5" t="s">
        <v>7194</v>
      </c>
      <c r="C11776" s="6" t="s">
        <v>538</v>
      </c>
    </row>
    <row r="11777">
      <c r="A11777" s="9">
        <f t="shared" si="1"/>
        <v>8287</v>
      </c>
      <c r="B11777" s="5" t="s">
        <v>7194</v>
      </c>
      <c r="C11777" s="6" t="s">
        <v>23628</v>
      </c>
    </row>
    <row r="11778">
      <c r="A11778" s="9">
        <f t="shared" si="1"/>
        <v>8288</v>
      </c>
      <c r="B11778" s="5" t="s">
        <v>7195</v>
      </c>
      <c r="C11778" s="6" t="s">
        <v>538</v>
      </c>
    </row>
    <row r="11779">
      <c r="A11779" s="9">
        <f t="shared" si="1"/>
        <v>8288</v>
      </c>
      <c r="B11779" s="5" t="s">
        <v>7195</v>
      </c>
      <c r="C11779" s="6" t="s">
        <v>23628</v>
      </c>
    </row>
    <row r="11780">
      <c r="A11780" s="9">
        <f t="shared" si="1"/>
        <v>8289</v>
      </c>
      <c r="B11780" s="5" t="s">
        <v>7196</v>
      </c>
      <c r="C11780" s="6" t="s">
        <v>538</v>
      </c>
    </row>
    <row r="11781">
      <c r="A11781" s="9">
        <f t="shared" si="1"/>
        <v>8289</v>
      </c>
      <c r="B11781" s="5" t="s">
        <v>7196</v>
      </c>
      <c r="C11781" s="6" t="s">
        <v>23628</v>
      </c>
    </row>
    <row r="11782">
      <c r="A11782" s="9">
        <f t="shared" si="1"/>
        <v>8290</v>
      </c>
      <c r="B11782" s="5" t="s">
        <v>7197</v>
      </c>
      <c r="C11782" s="6" t="s">
        <v>538</v>
      </c>
    </row>
    <row r="11783">
      <c r="A11783" s="9">
        <f t="shared" si="1"/>
        <v>8290</v>
      </c>
      <c r="B11783" s="5" t="s">
        <v>7197</v>
      </c>
      <c r="C11783" s="6" t="s">
        <v>23628</v>
      </c>
    </row>
    <row r="11784">
      <c r="A11784" s="9">
        <f t="shared" si="1"/>
        <v>8291</v>
      </c>
      <c r="B11784" s="5" t="s">
        <v>7198</v>
      </c>
      <c r="C11784" s="6" t="s">
        <v>538</v>
      </c>
    </row>
    <row r="11785">
      <c r="A11785" s="9">
        <f t="shared" si="1"/>
        <v>8291</v>
      </c>
      <c r="B11785" s="5" t="s">
        <v>7198</v>
      </c>
      <c r="C11785" s="6" t="s">
        <v>23628</v>
      </c>
    </row>
    <row r="11786">
      <c r="A11786" s="9">
        <f t="shared" si="1"/>
        <v>8292</v>
      </c>
      <c r="B11786" s="5" t="s">
        <v>7199</v>
      </c>
      <c r="C11786" s="6" t="s">
        <v>538</v>
      </c>
    </row>
    <row r="11787">
      <c r="A11787" s="9">
        <f t="shared" si="1"/>
        <v>8292</v>
      </c>
      <c r="B11787" s="5" t="s">
        <v>7199</v>
      </c>
      <c r="C11787" s="6" t="s">
        <v>23628</v>
      </c>
    </row>
    <row r="11788">
      <c r="A11788" s="9">
        <f t="shared" si="1"/>
        <v>8293</v>
      </c>
      <c r="B11788" s="8" t="s">
        <v>7200</v>
      </c>
      <c r="C11788" s="9" t="s">
        <v>64</v>
      </c>
    </row>
    <row r="11789">
      <c r="A11789" s="9">
        <f t="shared" si="1"/>
        <v>8294</v>
      </c>
      <c r="B11789" s="8" t="s">
        <v>7201</v>
      </c>
      <c r="C11789" s="9" t="s">
        <v>555</v>
      </c>
    </row>
    <row r="11790">
      <c r="A11790" s="9">
        <f t="shared" si="1"/>
        <v>8295</v>
      </c>
      <c r="B11790" s="25" t="s">
        <v>24950</v>
      </c>
      <c r="C11790" s="26" t="s">
        <v>12983</v>
      </c>
    </row>
    <row r="11791">
      <c r="A11791" s="9">
        <f t="shared" si="1"/>
        <v>8296</v>
      </c>
      <c r="B11791" s="8" t="s">
        <v>7202</v>
      </c>
      <c r="C11791" s="9" t="s">
        <v>1169</v>
      </c>
    </row>
    <row r="11792">
      <c r="A11792" s="9">
        <f t="shared" si="1"/>
        <v>8297</v>
      </c>
      <c r="B11792" s="8" t="s">
        <v>7203</v>
      </c>
      <c r="C11792" s="9" t="s">
        <v>1169</v>
      </c>
    </row>
    <row r="11793">
      <c r="A11793" s="9">
        <f t="shared" si="1"/>
        <v>8298</v>
      </c>
      <c r="B11793" s="5" t="s">
        <v>7204</v>
      </c>
      <c r="C11793" s="6" t="s">
        <v>765</v>
      </c>
    </row>
    <row r="11794">
      <c r="A11794" s="9">
        <f t="shared" si="1"/>
        <v>8299</v>
      </c>
      <c r="B11794" s="8" t="s">
        <v>7205</v>
      </c>
      <c r="C11794" s="9" t="s">
        <v>40</v>
      </c>
    </row>
    <row r="11795">
      <c r="A11795" s="9">
        <f t="shared" si="1"/>
        <v>8300</v>
      </c>
      <c r="B11795" s="5" t="s">
        <v>7206</v>
      </c>
      <c r="C11795" s="6" t="s">
        <v>1207</v>
      </c>
    </row>
    <row r="11796">
      <c r="A11796" s="9">
        <f t="shared" si="1"/>
        <v>8301</v>
      </c>
      <c r="B11796" s="8" t="s">
        <v>7207</v>
      </c>
      <c r="C11796" s="9" t="s">
        <v>1169</v>
      </c>
    </row>
    <row r="11797">
      <c r="A11797" s="9">
        <f t="shared" si="1"/>
        <v>8302</v>
      </c>
      <c r="B11797" s="8" t="s">
        <v>7208</v>
      </c>
      <c r="C11797" s="9" t="s">
        <v>845</v>
      </c>
    </row>
    <row r="11798">
      <c r="A11798" s="9">
        <f t="shared" si="1"/>
        <v>8303</v>
      </c>
      <c r="B11798" s="5" t="s">
        <v>7209</v>
      </c>
      <c r="C11798" s="6" t="s">
        <v>467</v>
      </c>
    </row>
    <row r="11799">
      <c r="A11799" s="9">
        <f t="shared" si="1"/>
        <v>8303</v>
      </c>
      <c r="B11799" s="5" t="s">
        <v>7209</v>
      </c>
      <c r="C11799" s="6" t="s">
        <v>23628</v>
      </c>
    </row>
    <row r="11800">
      <c r="A11800" s="9">
        <f t="shared" si="1"/>
        <v>8304</v>
      </c>
      <c r="B11800" s="8" t="s">
        <v>7210</v>
      </c>
      <c r="C11800" s="9" t="s">
        <v>60</v>
      </c>
    </row>
    <row r="11801">
      <c r="A11801" s="9">
        <f t="shared" si="1"/>
        <v>8305</v>
      </c>
      <c r="B11801" s="8" t="s">
        <v>7211</v>
      </c>
      <c r="C11801" s="9" t="s">
        <v>64</v>
      </c>
    </row>
    <row r="11802">
      <c r="A11802" s="9">
        <f t="shared" si="1"/>
        <v>8306</v>
      </c>
      <c r="B11802" s="5" t="s">
        <v>7212</v>
      </c>
      <c r="C11802" s="6" t="s">
        <v>939</v>
      </c>
    </row>
    <row r="11803">
      <c r="A11803" s="9">
        <f t="shared" si="1"/>
        <v>8306</v>
      </c>
      <c r="B11803" s="5" t="s">
        <v>7212</v>
      </c>
      <c r="C11803" s="6" t="s">
        <v>23628</v>
      </c>
    </row>
    <row r="11804">
      <c r="A11804" s="9">
        <f t="shared" si="1"/>
        <v>8307</v>
      </c>
      <c r="B11804" s="5" t="s">
        <v>7213</v>
      </c>
      <c r="C11804" s="6" t="s">
        <v>727</v>
      </c>
    </row>
    <row r="11805">
      <c r="A11805" s="9">
        <f t="shared" si="1"/>
        <v>8308</v>
      </c>
      <c r="B11805" s="5" t="s">
        <v>7214</v>
      </c>
      <c r="C11805" s="6" t="s">
        <v>2549</v>
      </c>
    </row>
    <row r="11806">
      <c r="A11806" s="9">
        <f t="shared" si="1"/>
        <v>8308</v>
      </c>
      <c r="B11806" s="5" t="s">
        <v>7214</v>
      </c>
      <c r="C11806" s="6" t="s">
        <v>23628</v>
      </c>
    </row>
    <row r="11807">
      <c r="A11807" s="9">
        <f t="shared" si="1"/>
        <v>8309</v>
      </c>
      <c r="B11807" s="5" t="s">
        <v>7215</v>
      </c>
      <c r="C11807" s="6" t="s">
        <v>798</v>
      </c>
    </row>
    <row r="11808">
      <c r="A11808" s="9">
        <f t="shared" si="1"/>
        <v>8309</v>
      </c>
      <c r="B11808" s="5" t="s">
        <v>7215</v>
      </c>
      <c r="C11808" s="6" t="s">
        <v>23628</v>
      </c>
    </row>
    <row r="11809">
      <c r="A11809" s="9">
        <f t="shared" si="1"/>
        <v>8310</v>
      </c>
      <c r="B11809" s="5" t="s">
        <v>7216</v>
      </c>
      <c r="C11809" s="6" t="s">
        <v>681</v>
      </c>
    </row>
    <row r="11810">
      <c r="A11810" s="9">
        <f t="shared" si="1"/>
        <v>8311</v>
      </c>
      <c r="B11810" s="5" t="s">
        <v>7217</v>
      </c>
      <c r="C11810" s="6" t="s">
        <v>324</v>
      </c>
    </row>
    <row r="11811">
      <c r="A11811" s="9">
        <f t="shared" si="1"/>
        <v>8311</v>
      </c>
      <c r="B11811" s="5" t="s">
        <v>7217</v>
      </c>
      <c r="C11811" s="6" t="s">
        <v>23637</v>
      </c>
    </row>
    <row r="11812">
      <c r="A11812" s="9">
        <f t="shared" si="1"/>
        <v>8312</v>
      </c>
      <c r="B11812" s="5" t="s">
        <v>7218</v>
      </c>
      <c r="C11812" s="6" t="s">
        <v>1458</v>
      </c>
    </row>
    <row r="11813">
      <c r="A11813" s="9">
        <f t="shared" si="1"/>
        <v>8312</v>
      </c>
      <c r="B11813" s="5" t="s">
        <v>7218</v>
      </c>
      <c r="C11813" s="6" t="s">
        <v>23628</v>
      </c>
    </row>
    <row r="11814">
      <c r="A11814" s="9">
        <f t="shared" si="1"/>
        <v>8313</v>
      </c>
      <c r="B11814" s="5" t="s">
        <v>7219</v>
      </c>
      <c r="C11814" s="6" t="s">
        <v>1458</v>
      </c>
    </row>
    <row r="11815">
      <c r="A11815" s="9">
        <f t="shared" si="1"/>
        <v>8313</v>
      </c>
      <c r="B11815" s="5" t="s">
        <v>7219</v>
      </c>
      <c r="C11815" s="6" t="s">
        <v>23628</v>
      </c>
    </row>
    <row r="11816">
      <c r="A11816" s="9">
        <f t="shared" si="1"/>
        <v>8314</v>
      </c>
      <c r="B11816" s="8" t="s">
        <v>7220</v>
      </c>
      <c r="C11816" s="9" t="s">
        <v>614</v>
      </c>
    </row>
    <row r="11817">
      <c r="A11817" s="9">
        <f t="shared" si="1"/>
        <v>8315</v>
      </c>
      <c r="B11817" s="8" t="s">
        <v>7221</v>
      </c>
      <c r="C11817" s="9" t="s">
        <v>835</v>
      </c>
    </row>
    <row r="11818">
      <c r="A11818" s="9">
        <f t="shared" si="1"/>
        <v>8316</v>
      </c>
      <c r="B11818" s="25" t="s">
        <v>24951</v>
      </c>
      <c r="C11818" s="26" t="s">
        <v>23812</v>
      </c>
    </row>
    <row r="11819">
      <c r="A11819" s="9">
        <f t="shared" si="1"/>
        <v>8317</v>
      </c>
      <c r="B11819" s="8" t="s">
        <v>7222</v>
      </c>
      <c r="C11819" s="9" t="s">
        <v>40</v>
      </c>
    </row>
    <row r="11820">
      <c r="A11820" s="9">
        <f t="shared" si="1"/>
        <v>8317</v>
      </c>
      <c r="B11820" s="8" t="s">
        <v>7222</v>
      </c>
      <c r="C11820" s="9" t="s">
        <v>758</v>
      </c>
    </row>
    <row r="11821">
      <c r="A11821" s="9">
        <f t="shared" si="1"/>
        <v>8318</v>
      </c>
      <c r="B11821" s="8" t="s">
        <v>7223</v>
      </c>
      <c r="C11821" s="9" t="s">
        <v>835</v>
      </c>
    </row>
    <row r="11822">
      <c r="A11822" s="9">
        <f t="shared" si="1"/>
        <v>8319</v>
      </c>
      <c r="B11822" s="8" t="s">
        <v>7224</v>
      </c>
      <c r="C11822" s="9" t="s">
        <v>614</v>
      </c>
    </row>
    <row r="11823">
      <c r="A11823" s="9">
        <f t="shared" si="1"/>
        <v>8320</v>
      </c>
      <c r="B11823" s="8" t="s">
        <v>7225</v>
      </c>
      <c r="C11823" s="9" t="s">
        <v>614</v>
      </c>
    </row>
    <row r="11824">
      <c r="A11824" s="9">
        <f t="shared" si="1"/>
        <v>8321</v>
      </c>
      <c r="B11824" s="8" t="s">
        <v>7226</v>
      </c>
      <c r="C11824" s="9" t="s">
        <v>614</v>
      </c>
    </row>
    <row r="11825">
      <c r="A11825" s="9">
        <f t="shared" si="1"/>
        <v>8322</v>
      </c>
      <c r="B11825" s="8" t="s">
        <v>7227</v>
      </c>
      <c r="C11825" s="9" t="s">
        <v>614</v>
      </c>
    </row>
    <row r="11826">
      <c r="A11826" s="9">
        <f t="shared" si="1"/>
        <v>8323</v>
      </c>
      <c r="B11826" s="8" t="s">
        <v>7228</v>
      </c>
      <c r="C11826" s="9" t="s">
        <v>614</v>
      </c>
    </row>
    <row r="11827">
      <c r="A11827" s="9">
        <f t="shared" si="1"/>
        <v>8324</v>
      </c>
      <c r="B11827" s="25" t="s">
        <v>24952</v>
      </c>
      <c r="C11827" s="26" t="s">
        <v>23808</v>
      </c>
    </row>
    <row r="11828">
      <c r="A11828" s="9">
        <f t="shared" si="1"/>
        <v>8325</v>
      </c>
      <c r="B11828" s="5" t="s">
        <v>7229</v>
      </c>
      <c r="C11828" s="6" t="s">
        <v>20</v>
      </c>
    </row>
    <row r="11829">
      <c r="A11829" s="9">
        <f t="shared" si="1"/>
        <v>8326</v>
      </c>
      <c r="B11829" s="5" t="s">
        <v>7230</v>
      </c>
      <c r="C11829" s="6" t="s">
        <v>780</v>
      </c>
    </row>
    <row r="11830">
      <c r="A11830" s="9">
        <f t="shared" si="1"/>
        <v>8327</v>
      </c>
      <c r="B11830" s="5" t="s">
        <v>7231</v>
      </c>
      <c r="C11830" s="6" t="s">
        <v>780</v>
      </c>
    </row>
    <row r="11831">
      <c r="A11831" s="9">
        <f t="shared" si="1"/>
        <v>8328</v>
      </c>
      <c r="B11831" s="5" t="s">
        <v>7232</v>
      </c>
      <c r="C11831" s="6" t="s">
        <v>780</v>
      </c>
    </row>
    <row r="11832">
      <c r="A11832" s="9">
        <f t="shared" si="1"/>
        <v>8329</v>
      </c>
      <c r="B11832" s="5" t="s">
        <v>7233</v>
      </c>
      <c r="C11832" s="6" t="s">
        <v>780</v>
      </c>
    </row>
    <row r="11833">
      <c r="A11833" s="9">
        <f t="shared" si="1"/>
        <v>8330</v>
      </c>
      <c r="B11833" s="5" t="s">
        <v>7234</v>
      </c>
      <c r="C11833" s="6" t="s">
        <v>780</v>
      </c>
    </row>
    <row r="11834">
      <c r="A11834" s="9">
        <f t="shared" si="1"/>
        <v>8331</v>
      </c>
      <c r="B11834" s="8" t="s">
        <v>7235</v>
      </c>
      <c r="C11834" s="9" t="s">
        <v>780</v>
      </c>
    </row>
    <row r="11835">
      <c r="A11835" s="9">
        <f t="shared" si="1"/>
        <v>8332</v>
      </c>
      <c r="B11835" s="8" t="s">
        <v>7236</v>
      </c>
      <c r="C11835" s="9" t="s">
        <v>502</v>
      </c>
    </row>
    <row r="11836">
      <c r="A11836" s="9">
        <f t="shared" si="1"/>
        <v>8333</v>
      </c>
      <c r="B11836" s="8" t="s">
        <v>7237</v>
      </c>
      <c r="C11836" s="9" t="s">
        <v>24</v>
      </c>
    </row>
    <row r="11837">
      <c r="A11837" s="9">
        <f t="shared" si="1"/>
        <v>8334</v>
      </c>
      <c r="B11837" s="5" t="s">
        <v>7238</v>
      </c>
      <c r="C11837" s="6" t="s">
        <v>639</v>
      </c>
    </row>
    <row r="11838">
      <c r="A11838" s="9">
        <f t="shared" si="1"/>
        <v>8335</v>
      </c>
      <c r="B11838" s="5" t="s">
        <v>7239</v>
      </c>
      <c r="C11838" s="6" t="s">
        <v>639</v>
      </c>
    </row>
    <row r="11839">
      <c r="A11839" s="9">
        <f t="shared" si="1"/>
        <v>8336</v>
      </c>
      <c r="B11839" s="5" t="s">
        <v>7240</v>
      </c>
      <c r="C11839" s="6" t="s">
        <v>74</v>
      </c>
    </row>
    <row r="11840">
      <c r="A11840" s="9">
        <f t="shared" si="1"/>
        <v>8337</v>
      </c>
      <c r="B11840" s="5" t="s">
        <v>7241</v>
      </c>
      <c r="C11840" s="6" t="s">
        <v>95</v>
      </c>
    </row>
    <row r="11841">
      <c r="A11841" s="9">
        <f t="shared" si="1"/>
        <v>8338</v>
      </c>
      <c r="B11841" s="5" t="s">
        <v>7242</v>
      </c>
      <c r="C11841" s="6" t="s">
        <v>1316</v>
      </c>
    </row>
    <row r="11842">
      <c r="A11842" s="9">
        <f t="shared" si="1"/>
        <v>8339</v>
      </c>
      <c r="B11842" s="25" t="s">
        <v>24953</v>
      </c>
      <c r="C11842" s="26" t="s">
        <v>23761</v>
      </c>
    </row>
    <row r="11843">
      <c r="A11843" s="9">
        <f t="shared" si="1"/>
        <v>8340</v>
      </c>
      <c r="B11843" s="8" t="s">
        <v>7243</v>
      </c>
      <c r="C11843" s="9" t="s">
        <v>530</v>
      </c>
    </row>
    <row r="11844">
      <c r="A11844" s="9">
        <f t="shared" si="1"/>
        <v>8341</v>
      </c>
      <c r="B11844" s="5" t="s">
        <v>7244</v>
      </c>
      <c r="C11844" s="6" t="s">
        <v>95</v>
      </c>
    </row>
    <row r="11845">
      <c r="A11845" s="9">
        <f t="shared" si="1"/>
        <v>8342</v>
      </c>
      <c r="B11845" s="5" t="s">
        <v>7245</v>
      </c>
      <c r="C11845" s="6" t="s">
        <v>95</v>
      </c>
    </row>
    <row r="11846">
      <c r="A11846" s="9">
        <f t="shared" si="1"/>
        <v>8343</v>
      </c>
      <c r="B11846" s="5" t="s">
        <v>7246</v>
      </c>
      <c r="C11846" s="6" t="s">
        <v>95</v>
      </c>
    </row>
    <row r="11847">
      <c r="A11847" s="9">
        <f t="shared" si="1"/>
        <v>8344</v>
      </c>
      <c r="B11847" s="5" t="s">
        <v>7247</v>
      </c>
      <c r="C11847" s="6" t="s">
        <v>393</v>
      </c>
    </row>
    <row r="11848">
      <c r="A11848" s="9">
        <f t="shared" si="1"/>
        <v>8345</v>
      </c>
      <c r="B11848" s="5" t="s">
        <v>7248</v>
      </c>
      <c r="C11848" s="6" t="s">
        <v>393</v>
      </c>
    </row>
    <row r="11849">
      <c r="A11849" s="9">
        <f t="shared" si="1"/>
        <v>8346</v>
      </c>
      <c r="B11849" s="25" t="s">
        <v>24954</v>
      </c>
      <c r="C11849" s="26" t="s">
        <v>23761</v>
      </c>
    </row>
    <row r="11850">
      <c r="A11850" s="9">
        <f t="shared" si="1"/>
        <v>8347</v>
      </c>
      <c r="B11850" s="5" t="s">
        <v>7249</v>
      </c>
      <c r="C11850" s="6" t="s">
        <v>798</v>
      </c>
    </row>
    <row r="11851">
      <c r="A11851" s="9">
        <f t="shared" si="1"/>
        <v>8347</v>
      </c>
      <c r="B11851" s="5" t="s">
        <v>7249</v>
      </c>
      <c r="C11851" s="6" t="s">
        <v>23628</v>
      </c>
    </row>
    <row r="11852">
      <c r="A11852" s="9">
        <f t="shared" si="1"/>
        <v>8348</v>
      </c>
      <c r="B11852" s="5" t="s">
        <v>7250</v>
      </c>
      <c r="C11852" s="6" t="s">
        <v>798</v>
      </c>
    </row>
    <row r="11853">
      <c r="A11853" s="9">
        <f t="shared" si="1"/>
        <v>8348</v>
      </c>
      <c r="B11853" s="5" t="s">
        <v>7250</v>
      </c>
      <c r="C11853" s="6" t="s">
        <v>23628</v>
      </c>
    </row>
    <row r="11854">
      <c r="A11854" s="9">
        <f t="shared" si="1"/>
        <v>8349</v>
      </c>
      <c r="B11854" s="5" t="s">
        <v>7251</v>
      </c>
      <c r="C11854" s="6" t="s">
        <v>798</v>
      </c>
    </row>
    <row r="11855">
      <c r="A11855" s="9">
        <f t="shared" si="1"/>
        <v>8349</v>
      </c>
      <c r="B11855" s="5" t="s">
        <v>7251</v>
      </c>
      <c r="C11855" s="6" t="s">
        <v>23628</v>
      </c>
    </row>
    <row r="11856">
      <c r="A11856" s="9">
        <f t="shared" si="1"/>
        <v>8350</v>
      </c>
      <c r="B11856" s="5" t="s">
        <v>7252</v>
      </c>
      <c r="C11856" s="6" t="s">
        <v>798</v>
      </c>
    </row>
    <row r="11857">
      <c r="A11857" s="9">
        <f t="shared" si="1"/>
        <v>8350</v>
      </c>
      <c r="B11857" s="5" t="s">
        <v>7252</v>
      </c>
      <c r="C11857" s="6" t="s">
        <v>23628</v>
      </c>
    </row>
    <row r="11858">
      <c r="A11858" s="9">
        <f t="shared" si="1"/>
        <v>8351</v>
      </c>
      <c r="B11858" s="5" t="s">
        <v>7253</v>
      </c>
      <c r="C11858" s="6" t="s">
        <v>798</v>
      </c>
    </row>
    <row r="11859">
      <c r="A11859" s="9">
        <f t="shared" si="1"/>
        <v>8351</v>
      </c>
      <c r="B11859" s="5" t="s">
        <v>7253</v>
      </c>
      <c r="C11859" s="6" t="s">
        <v>23628</v>
      </c>
    </row>
    <row r="11860">
      <c r="A11860" s="9">
        <f t="shared" si="1"/>
        <v>8352</v>
      </c>
      <c r="B11860" s="5" t="s">
        <v>7254</v>
      </c>
      <c r="C11860" s="6" t="s">
        <v>798</v>
      </c>
    </row>
    <row r="11861">
      <c r="A11861" s="9">
        <f t="shared" si="1"/>
        <v>8352</v>
      </c>
      <c r="B11861" s="5" t="s">
        <v>7254</v>
      </c>
      <c r="C11861" s="6" t="s">
        <v>23628</v>
      </c>
    </row>
    <row r="11862">
      <c r="A11862" s="9">
        <f t="shared" si="1"/>
        <v>8353</v>
      </c>
      <c r="B11862" s="5" t="s">
        <v>7255</v>
      </c>
      <c r="C11862" s="6" t="s">
        <v>798</v>
      </c>
    </row>
    <row r="11863">
      <c r="A11863" s="9">
        <f t="shared" si="1"/>
        <v>8353</v>
      </c>
      <c r="B11863" s="5" t="s">
        <v>7255</v>
      </c>
      <c r="C11863" s="6" t="s">
        <v>23628</v>
      </c>
    </row>
    <row r="11864">
      <c r="A11864" s="9">
        <f t="shared" si="1"/>
        <v>8354</v>
      </c>
      <c r="B11864" s="5" t="s">
        <v>7256</v>
      </c>
      <c r="C11864" s="6" t="s">
        <v>798</v>
      </c>
    </row>
    <row r="11865">
      <c r="A11865" s="9">
        <f t="shared" si="1"/>
        <v>8354</v>
      </c>
      <c r="B11865" s="5" t="s">
        <v>7256</v>
      </c>
      <c r="C11865" s="6" t="s">
        <v>23628</v>
      </c>
    </row>
    <row r="11866">
      <c r="A11866" s="9">
        <f t="shared" si="1"/>
        <v>8355</v>
      </c>
      <c r="B11866" s="25" t="s">
        <v>24955</v>
      </c>
      <c r="C11866" s="26" t="s">
        <v>23761</v>
      </c>
    </row>
    <row r="11867">
      <c r="A11867" s="9">
        <f t="shared" si="1"/>
        <v>8356</v>
      </c>
      <c r="B11867" s="25" t="s">
        <v>24956</v>
      </c>
      <c r="C11867" s="26" t="s">
        <v>23761</v>
      </c>
    </row>
    <row r="11868">
      <c r="A11868" s="9">
        <f t="shared" si="1"/>
        <v>8357</v>
      </c>
      <c r="B11868" s="25" t="s">
        <v>24957</v>
      </c>
      <c r="C11868" s="26" t="s">
        <v>23761</v>
      </c>
    </row>
    <row r="11869">
      <c r="A11869" s="9">
        <f t="shared" si="1"/>
        <v>8358</v>
      </c>
      <c r="B11869" s="25" t="s">
        <v>24958</v>
      </c>
      <c r="C11869" s="26" t="s">
        <v>23761</v>
      </c>
    </row>
    <row r="11870">
      <c r="A11870" s="9">
        <f t="shared" si="1"/>
        <v>8359</v>
      </c>
      <c r="B11870" s="25" t="s">
        <v>24959</v>
      </c>
      <c r="C11870" s="26" t="s">
        <v>23761</v>
      </c>
    </row>
    <row r="11871">
      <c r="A11871" s="9">
        <f t="shared" si="1"/>
        <v>8360</v>
      </c>
      <c r="B11871" s="25" t="s">
        <v>24960</v>
      </c>
      <c r="C11871" s="26" t="s">
        <v>23761</v>
      </c>
    </row>
    <row r="11872">
      <c r="A11872" s="9">
        <f t="shared" si="1"/>
        <v>8361</v>
      </c>
      <c r="B11872" s="25" t="s">
        <v>24961</v>
      </c>
      <c r="C11872" s="26" t="s">
        <v>23761</v>
      </c>
    </row>
    <row r="11873">
      <c r="A11873" s="9">
        <f t="shared" si="1"/>
        <v>8362</v>
      </c>
      <c r="B11873" s="25" t="s">
        <v>24962</v>
      </c>
      <c r="C11873" s="26" t="s">
        <v>23761</v>
      </c>
    </row>
    <row r="11874">
      <c r="A11874" s="9">
        <f t="shared" si="1"/>
        <v>8363</v>
      </c>
      <c r="B11874" s="25" t="s">
        <v>24963</v>
      </c>
      <c r="C11874" s="26" t="s">
        <v>23761</v>
      </c>
    </row>
    <row r="11875">
      <c r="A11875" s="9">
        <f t="shared" si="1"/>
        <v>8364</v>
      </c>
      <c r="B11875" s="25" t="s">
        <v>24964</v>
      </c>
      <c r="C11875" s="26" t="s">
        <v>23761</v>
      </c>
    </row>
    <row r="11876">
      <c r="A11876" s="9">
        <f t="shared" si="1"/>
        <v>8365</v>
      </c>
      <c r="B11876" s="25" t="s">
        <v>24965</v>
      </c>
      <c r="C11876" s="26" t="s">
        <v>23761</v>
      </c>
    </row>
    <row r="11877">
      <c r="A11877" s="9">
        <f t="shared" si="1"/>
        <v>8366</v>
      </c>
      <c r="B11877" s="8" t="s">
        <v>7257</v>
      </c>
      <c r="C11877" s="9" t="s">
        <v>10</v>
      </c>
    </row>
    <row r="11878">
      <c r="A11878" s="9">
        <f t="shared" si="1"/>
        <v>8367</v>
      </c>
      <c r="B11878" s="5" t="s">
        <v>7258</v>
      </c>
      <c r="C11878" s="6" t="s">
        <v>97</v>
      </c>
    </row>
    <row r="11879">
      <c r="A11879" s="9">
        <f t="shared" si="1"/>
        <v>8367</v>
      </c>
      <c r="B11879" s="5" t="s">
        <v>7258</v>
      </c>
      <c r="C11879" s="6" t="s">
        <v>23637</v>
      </c>
    </row>
    <row r="11880">
      <c r="A11880" s="9">
        <f t="shared" si="1"/>
        <v>8368</v>
      </c>
      <c r="B11880" s="5" t="s">
        <v>7259</v>
      </c>
      <c r="C11880" s="6" t="s">
        <v>727</v>
      </c>
    </row>
    <row r="11881">
      <c r="A11881" s="9">
        <f t="shared" si="1"/>
        <v>8369</v>
      </c>
      <c r="B11881" s="8" t="s">
        <v>7260</v>
      </c>
      <c r="C11881" s="9" t="s">
        <v>728</v>
      </c>
    </row>
    <row r="11882">
      <c r="A11882" s="9">
        <f t="shared" si="1"/>
        <v>8370</v>
      </c>
      <c r="B11882" s="8" t="s">
        <v>7261</v>
      </c>
      <c r="C11882" s="9" t="s">
        <v>399</v>
      </c>
    </row>
    <row r="11883">
      <c r="A11883" s="9">
        <f t="shared" si="1"/>
        <v>8371</v>
      </c>
      <c r="B11883" s="8" t="s">
        <v>7262</v>
      </c>
      <c r="C11883" s="9" t="s">
        <v>64</v>
      </c>
    </row>
    <row r="11884">
      <c r="A11884" s="9">
        <f t="shared" si="1"/>
        <v>8372</v>
      </c>
      <c r="B11884" s="8" t="s">
        <v>7263</v>
      </c>
      <c r="C11884" s="9" t="s">
        <v>64</v>
      </c>
    </row>
    <row r="11885">
      <c r="A11885" s="9">
        <f t="shared" si="1"/>
        <v>8373</v>
      </c>
      <c r="B11885" s="5" t="s">
        <v>7264</v>
      </c>
      <c r="C11885" s="6" t="s">
        <v>714</v>
      </c>
    </row>
    <row r="11886">
      <c r="A11886" s="9">
        <f t="shared" si="1"/>
        <v>8373</v>
      </c>
      <c r="B11886" s="5" t="s">
        <v>7264</v>
      </c>
      <c r="C11886" s="6" t="s">
        <v>23672</v>
      </c>
    </row>
    <row r="11887">
      <c r="A11887" s="9">
        <f t="shared" si="1"/>
        <v>8374</v>
      </c>
      <c r="B11887" s="5" t="s">
        <v>7265</v>
      </c>
      <c r="C11887" s="6" t="s">
        <v>714</v>
      </c>
    </row>
    <row r="11888">
      <c r="A11888" s="9">
        <f t="shared" si="1"/>
        <v>8374</v>
      </c>
      <c r="B11888" s="5" t="s">
        <v>7265</v>
      </c>
      <c r="C11888" s="6" t="s">
        <v>23672</v>
      </c>
    </row>
    <row r="11889">
      <c r="A11889" s="9">
        <f t="shared" si="1"/>
        <v>8375</v>
      </c>
      <c r="B11889" s="5" t="s">
        <v>7266</v>
      </c>
      <c r="C11889" s="6" t="s">
        <v>714</v>
      </c>
    </row>
    <row r="11890">
      <c r="A11890" s="9">
        <f t="shared" si="1"/>
        <v>8375</v>
      </c>
      <c r="B11890" s="5" t="s">
        <v>7266</v>
      </c>
      <c r="C11890" s="6" t="s">
        <v>23672</v>
      </c>
    </row>
    <row r="11891">
      <c r="A11891" s="9">
        <f t="shared" si="1"/>
        <v>8376</v>
      </c>
      <c r="B11891" s="5" t="s">
        <v>7267</v>
      </c>
      <c r="C11891" s="6" t="s">
        <v>538</v>
      </c>
    </row>
    <row r="11892">
      <c r="A11892" s="9">
        <f t="shared" si="1"/>
        <v>8376</v>
      </c>
      <c r="B11892" s="5" t="s">
        <v>7267</v>
      </c>
      <c r="C11892" s="6" t="s">
        <v>23628</v>
      </c>
    </row>
    <row r="11893">
      <c r="A11893" s="9">
        <f t="shared" si="1"/>
        <v>8377</v>
      </c>
      <c r="B11893" s="8" t="s">
        <v>7268</v>
      </c>
      <c r="C11893" s="9" t="s">
        <v>815</v>
      </c>
    </row>
    <row r="11894">
      <c r="A11894" s="9">
        <f t="shared" si="1"/>
        <v>8378</v>
      </c>
      <c r="B11894" s="8" t="s">
        <v>7269</v>
      </c>
      <c r="C11894" s="9" t="s">
        <v>815</v>
      </c>
    </row>
    <row r="11895">
      <c r="A11895" s="9">
        <f t="shared" si="1"/>
        <v>8379</v>
      </c>
      <c r="B11895" s="8" t="s">
        <v>7270</v>
      </c>
      <c r="C11895" s="9" t="s">
        <v>815</v>
      </c>
    </row>
    <row r="11896">
      <c r="A11896" s="9">
        <f t="shared" si="1"/>
        <v>8380</v>
      </c>
      <c r="B11896" s="5" t="s">
        <v>7271</v>
      </c>
      <c r="C11896" s="6" t="s">
        <v>1856</v>
      </c>
    </row>
    <row r="11897">
      <c r="A11897" s="9">
        <f t="shared" si="1"/>
        <v>8381</v>
      </c>
      <c r="B11897" s="8" t="s">
        <v>7272</v>
      </c>
      <c r="C11897" s="9" t="s">
        <v>1169</v>
      </c>
    </row>
    <row r="11898">
      <c r="A11898" s="9">
        <f t="shared" si="1"/>
        <v>8382</v>
      </c>
      <c r="B11898" s="5" t="s">
        <v>7273</v>
      </c>
      <c r="C11898" s="6" t="s">
        <v>538</v>
      </c>
    </row>
    <row r="11899">
      <c r="A11899" s="9">
        <f t="shared" si="1"/>
        <v>8382</v>
      </c>
      <c r="B11899" s="5" t="s">
        <v>7273</v>
      </c>
      <c r="C11899" s="6" t="s">
        <v>23628</v>
      </c>
    </row>
    <row r="11900">
      <c r="A11900" s="9">
        <f t="shared" si="1"/>
        <v>8383</v>
      </c>
      <c r="B11900" s="5" t="s">
        <v>7274</v>
      </c>
      <c r="C11900" s="6" t="s">
        <v>179</v>
      </c>
    </row>
    <row r="11901">
      <c r="A11901" s="9">
        <f t="shared" si="1"/>
        <v>8383</v>
      </c>
      <c r="B11901" s="5" t="s">
        <v>7274</v>
      </c>
      <c r="C11901" s="6" t="s">
        <v>23637</v>
      </c>
    </row>
    <row r="11902">
      <c r="A11902" s="9">
        <f t="shared" si="1"/>
        <v>8384</v>
      </c>
      <c r="B11902" s="5" t="s">
        <v>7275</v>
      </c>
      <c r="C11902" s="6" t="s">
        <v>538</v>
      </c>
    </row>
    <row r="11903">
      <c r="A11903" s="9">
        <f t="shared" si="1"/>
        <v>8384</v>
      </c>
      <c r="B11903" s="5" t="s">
        <v>7275</v>
      </c>
      <c r="C11903" s="6" t="s">
        <v>23628</v>
      </c>
    </row>
    <row r="11904">
      <c r="A11904" s="9">
        <f t="shared" si="1"/>
        <v>8385</v>
      </c>
      <c r="B11904" s="5" t="s">
        <v>7276</v>
      </c>
      <c r="C11904" s="6" t="s">
        <v>538</v>
      </c>
    </row>
    <row r="11905">
      <c r="A11905" s="9">
        <f t="shared" si="1"/>
        <v>8385</v>
      </c>
      <c r="B11905" s="5" t="s">
        <v>7276</v>
      </c>
      <c r="C11905" s="6" t="s">
        <v>23628</v>
      </c>
    </row>
    <row r="11906">
      <c r="A11906" s="9">
        <f t="shared" si="1"/>
        <v>8386</v>
      </c>
      <c r="B11906" s="5" t="s">
        <v>7277</v>
      </c>
      <c r="C11906" s="6" t="s">
        <v>538</v>
      </c>
    </row>
    <row r="11907">
      <c r="A11907" s="9">
        <f t="shared" si="1"/>
        <v>8386</v>
      </c>
      <c r="B11907" s="5" t="s">
        <v>7277</v>
      </c>
      <c r="C11907" s="6" t="s">
        <v>23628</v>
      </c>
    </row>
    <row r="11908">
      <c r="A11908" s="9">
        <f t="shared" si="1"/>
        <v>8387</v>
      </c>
      <c r="B11908" s="5" t="s">
        <v>7278</v>
      </c>
      <c r="C11908" s="6" t="s">
        <v>538</v>
      </c>
    </row>
    <row r="11909">
      <c r="A11909" s="9">
        <f t="shared" si="1"/>
        <v>8387</v>
      </c>
      <c r="B11909" s="5" t="s">
        <v>7278</v>
      </c>
      <c r="C11909" s="6" t="s">
        <v>23628</v>
      </c>
    </row>
    <row r="11910">
      <c r="A11910" s="9">
        <f t="shared" si="1"/>
        <v>8388</v>
      </c>
      <c r="B11910" s="5" t="s">
        <v>7279</v>
      </c>
      <c r="C11910" s="6" t="s">
        <v>538</v>
      </c>
    </row>
    <row r="11911">
      <c r="A11911" s="9">
        <f t="shared" si="1"/>
        <v>8388</v>
      </c>
      <c r="B11911" s="5" t="s">
        <v>7279</v>
      </c>
      <c r="C11911" s="6" t="s">
        <v>23628</v>
      </c>
    </row>
    <row r="11912">
      <c r="A11912" s="9">
        <f t="shared" si="1"/>
        <v>8389</v>
      </c>
      <c r="B11912" s="5" t="s">
        <v>7280</v>
      </c>
      <c r="C11912" s="6" t="s">
        <v>538</v>
      </c>
    </row>
    <row r="11913">
      <c r="A11913" s="9">
        <f t="shared" si="1"/>
        <v>8389</v>
      </c>
      <c r="B11913" s="5" t="s">
        <v>7280</v>
      </c>
      <c r="C11913" s="6" t="s">
        <v>23628</v>
      </c>
    </row>
    <row r="11914">
      <c r="A11914" s="9">
        <f t="shared" si="1"/>
        <v>8390</v>
      </c>
      <c r="B11914" s="5" t="s">
        <v>7281</v>
      </c>
      <c r="C11914" s="6" t="s">
        <v>538</v>
      </c>
    </row>
    <row r="11915">
      <c r="A11915" s="9">
        <f t="shared" si="1"/>
        <v>8390</v>
      </c>
      <c r="B11915" s="5" t="s">
        <v>7281</v>
      </c>
      <c r="C11915" s="6" t="s">
        <v>23628</v>
      </c>
    </row>
    <row r="11916">
      <c r="A11916" s="9">
        <f t="shared" si="1"/>
        <v>8391</v>
      </c>
      <c r="B11916" s="8" t="s">
        <v>7282</v>
      </c>
      <c r="C11916" s="9" t="s">
        <v>88</v>
      </c>
    </row>
    <row r="11917">
      <c r="A11917" s="9">
        <f t="shared" si="1"/>
        <v>8392</v>
      </c>
      <c r="B11917" s="25" t="s">
        <v>24966</v>
      </c>
      <c r="C11917" s="26" t="s">
        <v>23812</v>
      </c>
    </row>
    <row r="11918">
      <c r="A11918" s="9">
        <f t="shared" si="1"/>
        <v>8393</v>
      </c>
      <c r="B11918" s="8" t="s">
        <v>7283</v>
      </c>
      <c r="C11918" s="9" t="s">
        <v>1776</v>
      </c>
    </row>
    <row r="11919">
      <c r="A11919" s="9">
        <f t="shared" si="1"/>
        <v>8394</v>
      </c>
      <c r="B11919" s="25" t="s">
        <v>24967</v>
      </c>
      <c r="C11919" s="26" t="s">
        <v>23761</v>
      </c>
    </row>
    <row r="11920">
      <c r="A11920" s="9">
        <f t="shared" si="1"/>
        <v>8395</v>
      </c>
      <c r="B11920" s="8" t="s">
        <v>7284</v>
      </c>
      <c r="C11920" s="9" t="s">
        <v>758</v>
      </c>
    </row>
    <row r="11921">
      <c r="A11921" s="9">
        <f t="shared" si="1"/>
        <v>8396</v>
      </c>
      <c r="B11921" s="8" t="s">
        <v>7285</v>
      </c>
      <c r="C11921" s="9" t="s">
        <v>88</v>
      </c>
    </row>
    <row r="11922">
      <c r="A11922" s="9">
        <f t="shared" si="1"/>
        <v>8397</v>
      </c>
      <c r="B11922" s="8" t="s">
        <v>7286</v>
      </c>
      <c r="C11922" s="9" t="s">
        <v>88</v>
      </c>
    </row>
    <row r="11923">
      <c r="A11923" s="9">
        <f t="shared" si="1"/>
        <v>8398</v>
      </c>
      <c r="B11923" s="8" t="s">
        <v>7287</v>
      </c>
      <c r="C11923" s="9" t="s">
        <v>88</v>
      </c>
    </row>
    <row r="11924">
      <c r="A11924" s="9">
        <f t="shared" si="1"/>
        <v>8399</v>
      </c>
      <c r="B11924" s="8" t="s">
        <v>7288</v>
      </c>
      <c r="C11924" s="9" t="s">
        <v>88</v>
      </c>
    </row>
    <row r="11925">
      <c r="A11925" s="9">
        <f t="shared" si="1"/>
        <v>8400</v>
      </c>
      <c r="B11925" s="8" t="s">
        <v>7289</v>
      </c>
      <c r="C11925" s="9" t="s">
        <v>88</v>
      </c>
    </row>
    <row r="11926">
      <c r="A11926" s="9">
        <f t="shared" si="1"/>
        <v>8401</v>
      </c>
      <c r="B11926" s="8" t="s">
        <v>7290</v>
      </c>
      <c r="C11926" s="9" t="s">
        <v>88</v>
      </c>
    </row>
    <row r="11927">
      <c r="A11927" s="9">
        <f t="shared" si="1"/>
        <v>8402</v>
      </c>
      <c r="B11927" s="8" t="s">
        <v>7291</v>
      </c>
      <c r="C11927" s="9" t="s">
        <v>502</v>
      </c>
    </row>
    <row r="11928">
      <c r="A11928" s="9">
        <f t="shared" si="1"/>
        <v>8403</v>
      </c>
      <c r="B11928" s="8" t="s">
        <v>7292</v>
      </c>
      <c r="C11928" s="9" t="s">
        <v>399</v>
      </c>
    </row>
    <row r="11929">
      <c r="A11929" s="9">
        <f t="shared" si="1"/>
        <v>8404</v>
      </c>
      <c r="B11929" s="8" t="s">
        <v>7293</v>
      </c>
      <c r="C11929" s="9" t="s">
        <v>399</v>
      </c>
    </row>
    <row r="11930">
      <c r="A11930" s="9">
        <f t="shared" si="1"/>
        <v>8405</v>
      </c>
      <c r="B11930" s="8" t="s">
        <v>7294</v>
      </c>
      <c r="C11930" s="9" t="s">
        <v>399</v>
      </c>
    </row>
    <row r="11931">
      <c r="A11931" s="9">
        <f t="shared" si="1"/>
        <v>8406</v>
      </c>
      <c r="B11931" s="8" t="s">
        <v>7295</v>
      </c>
      <c r="C11931" s="9" t="s">
        <v>52</v>
      </c>
    </row>
    <row r="11932">
      <c r="A11932" s="9">
        <f t="shared" si="1"/>
        <v>8407</v>
      </c>
      <c r="B11932" s="8" t="s">
        <v>7296</v>
      </c>
      <c r="C11932" s="9" t="s">
        <v>547</v>
      </c>
    </row>
    <row r="11933">
      <c r="A11933" s="9">
        <f t="shared" si="1"/>
        <v>8408</v>
      </c>
      <c r="B11933" s="5" t="s">
        <v>7297</v>
      </c>
      <c r="C11933" s="6" t="s">
        <v>78</v>
      </c>
    </row>
    <row r="11934">
      <c r="A11934" s="9">
        <f t="shared" si="1"/>
        <v>8409</v>
      </c>
      <c r="B11934" s="12" t="s">
        <v>7298</v>
      </c>
      <c r="C11934" s="13" t="s">
        <v>420</v>
      </c>
    </row>
    <row r="11935">
      <c r="A11935" s="9">
        <f t="shared" si="1"/>
        <v>8409</v>
      </c>
      <c r="B11935" s="12" t="s">
        <v>7298</v>
      </c>
      <c r="C11935" s="6" t="s">
        <v>23672</v>
      </c>
    </row>
    <row r="11936">
      <c r="A11936" s="9">
        <f t="shared" si="1"/>
        <v>8410</v>
      </c>
      <c r="B11936" s="5" t="s">
        <v>7299</v>
      </c>
      <c r="C11936" s="6" t="s">
        <v>467</v>
      </c>
    </row>
    <row r="11937">
      <c r="A11937" s="9">
        <f t="shared" si="1"/>
        <v>8410</v>
      </c>
      <c r="B11937" s="5" t="s">
        <v>7299</v>
      </c>
      <c r="C11937" s="6" t="s">
        <v>23628</v>
      </c>
    </row>
    <row r="11938">
      <c r="A11938" s="9">
        <f t="shared" si="1"/>
        <v>8411</v>
      </c>
      <c r="B11938" s="5" t="s">
        <v>7300</v>
      </c>
      <c r="C11938" s="6" t="s">
        <v>467</v>
      </c>
    </row>
    <row r="11939">
      <c r="A11939" s="9">
        <f t="shared" si="1"/>
        <v>8411</v>
      </c>
      <c r="B11939" s="5" t="s">
        <v>7300</v>
      </c>
      <c r="C11939" s="6" t="s">
        <v>23628</v>
      </c>
    </row>
    <row r="11940">
      <c r="A11940" s="9">
        <f t="shared" si="1"/>
        <v>8412</v>
      </c>
      <c r="B11940" s="5" t="s">
        <v>7301</v>
      </c>
      <c r="C11940" s="6" t="s">
        <v>1342</v>
      </c>
    </row>
    <row r="11941">
      <c r="A11941" s="9">
        <f t="shared" si="1"/>
        <v>8413</v>
      </c>
      <c r="B11941" s="5" t="s">
        <v>7302</v>
      </c>
      <c r="C11941" s="6" t="s">
        <v>1342</v>
      </c>
    </row>
    <row r="11942">
      <c r="A11942" s="9">
        <f t="shared" si="1"/>
        <v>8414</v>
      </c>
      <c r="B11942" s="5" t="s">
        <v>7303</v>
      </c>
      <c r="C11942" s="6" t="s">
        <v>1342</v>
      </c>
    </row>
    <row r="11943">
      <c r="A11943" s="9">
        <f t="shared" si="1"/>
        <v>8415</v>
      </c>
      <c r="B11943" s="5" t="s">
        <v>7304</v>
      </c>
      <c r="C11943" s="6" t="s">
        <v>1342</v>
      </c>
    </row>
    <row r="11944">
      <c r="A11944" s="9">
        <f t="shared" si="1"/>
        <v>8416</v>
      </c>
      <c r="B11944" s="5" t="s">
        <v>7305</v>
      </c>
      <c r="C11944" s="6" t="s">
        <v>1342</v>
      </c>
    </row>
    <row r="11945">
      <c r="A11945" s="9">
        <f t="shared" si="1"/>
        <v>8417</v>
      </c>
      <c r="B11945" s="5" t="s">
        <v>7306</v>
      </c>
      <c r="C11945" s="6" t="s">
        <v>1342</v>
      </c>
    </row>
    <row r="11946">
      <c r="A11946" s="9">
        <f t="shared" si="1"/>
        <v>8418</v>
      </c>
      <c r="B11946" s="5" t="s">
        <v>7307</v>
      </c>
      <c r="C11946" s="6" t="s">
        <v>1342</v>
      </c>
    </row>
    <row r="11947">
      <c r="A11947" s="9">
        <f t="shared" si="1"/>
        <v>8419</v>
      </c>
      <c r="B11947" s="5" t="s">
        <v>7308</v>
      </c>
      <c r="C11947" s="6" t="s">
        <v>1342</v>
      </c>
    </row>
    <row r="11948">
      <c r="A11948" s="9">
        <f t="shared" si="1"/>
        <v>8420</v>
      </c>
      <c r="B11948" s="5" t="s">
        <v>7309</v>
      </c>
      <c r="C11948" s="6" t="s">
        <v>1342</v>
      </c>
    </row>
    <row r="11949">
      <c r="A11949" s="9">
        <f t="shared" si="1"/>
        <v>8421</v>
      </c>
      <c r="B11949" s="5" t="s">
        <v>7310</v>
      </c>
      <c r="C11949" s="6" t="s">
        <v>1342</v>
      </c>
    </row>
    <row r="11950">
      <c r="A11950" s="9">
        <f t="shared" si="1"/>
        <v>8422</v>
      </c>
      <c r="B11950" s="5" t="s">
        <v>7311</v>
      </c>
      <c r="C11950" s="6" t="s">
        <v>1342</v>
      </c>
    </row>
    <row r="11951">
      <c r="A11951" s="9">
        <f t="shared" si="1"/>
        <v>8423</v>
      </c>
      <c r="B11951" s="5" t="s">
        <v>7312</v>
      </c>
      <c r="C11951" s="6" t="s">
        <v>1342</v>
      </c>
    </row>
    <row r="11952">
      <c r="A11952" s="9">
        <f t="shared" si="1"/>
        <v>8424</v>
      </c>
      <c r="B11952" s="5" t="s">
        <v>7313</v>
      </c>
      <c r="C11952" s="6" t="s">
        <v>1342</v>
      </c>
    </row>
    <row r="11953">
      <c r="A11953" s="9">
        <f t="shared" si="1"/>
        <v>8425</v>
      </c>
      <c r="B11953" s="5" t="s">
        <v>7314</v>
      </c>
      <c r="C11953" s="6" t="s">
        <v>1342</v>
      </c>
    </row>
    <row r="11954">
      <c r="A11954" s="9">
        <f t="shared" si="1"/>
        <v>8426</v>
      </c>
      <c r="B11954" s="5" t="s">
        <v>7315</v>
      </c>
      <c r="C11954" s="6" t="s">
        <v>1342</v>
      </c>
    </row>
    <row r="11955">
      <c r="A11955" s="9">
        <f t="shared" si="1"/>
        <v>8427</v>
      </c>
      <c r="B11955" s="5" t="s">
        <v>7316</v>
      </c>
      <c r="C11955" s="6" t="s">
        <v>1342</v>
      </c>
    </row>
    <row r="11956">
      <c r="A11956" s="9">
        <f t="shared" si="1"/>
        <v>8428</v>
      </c>
      <c r="B11956" s="5" t="s">
        <v>7317</v>
      </c>
      <c r="C11956" s="6" t="s">
        <v>1342</v>
      </c>
    </row>
    <row r="11957">
      <c r="A11957" s="9">
        <f t="shared" si="1"/>
        <v>8429</v>
      </c>
      <c r="B11957" s="5" t="s">
        <v>7318</v>
      </c>
      <c r="C11957" s="6" t="s">
        <v>1342</v>
      </c>
    </row>
    <row r="11958">
      <c r="A11958" s="9">
        <f t="shared" si="1"/>
        <v>8430</v>
      </c>
      <c r="B11958" s="5" t="s">
        <v>7319</v>
      </c>
      <c r="C11958" s="6" t="s">
        <v>1342</v>
      </c>
    </row>
    <row r="11959">
      <c r="A11959" s="9">
        <f t="shared" si="1"/>
        <v>8431</v>
      </c>
      <c r="B11959" s="5" t="s">
        <v>7320</v>
      </c>
      <c r="C11959" s="6" t="s">
        <v>1342</v>
      </c>
    </row>
    <row r="11960">
      <c r="A11960" s="9">
        <f t="shared" si="1"/>
        <v>8432</v>
      </c>
      <c r="B11960" s="5" t="s">
        <v>7321</v>
      </c>
      <c r="C11960" s="6" t="s">
        <v>1342</v>
      </c>
    </row>
    <row r="11961">
      <c r="A11961" s="9">
        <f t="shared" si="1"/>
        <v>8433</v>
      </c>
      <c r="B11961" s="5" t="s">
        <v>7322</v>
      </c>
      <c r="C11961" s="6" t="s">
        <v>1342</v>
      </c>
    </row>
    <row r="11962">
      <c r="A11962" s="9">
        <f t="shared" si="1"/>
        <v>8434</v>
      </c>
      <c r="B11962" s="5" t="s">
        <v>7323</v>
      </c>
      <c r="C11962" s="6" t="s">
        <v>467</v>
      </c>
    </row>
    <row r="11963">
      <c r="A11963" s="9">
        <f t="shared" si="1"/>
        <v>8434</v>
      </c>
      <c r="B11963" s="5" t="s">
        <v>7323</v>
      </c>
      <c r="C11963" s="6" t="s">
        <v>23628</v>
      </c>
    </row>
    <row r="11964">
      <c r="A11964" s="9">
        <f t="shared" si="1"/>
        <v>8435</v>
      </c>
      <c r="B11964" s="5" t="s">
        <v>7324</v>
      </c>
      <c r="C11964" s="6" t="s">
        <v>467</v>
      </c>
    </row>
    <row r="11965">
      <c r="A11965" s="9">
        <f t="shared" si="1"/>
        <v>8435</v>
      </c>
      <c r="B11965" s="5" t="s">
        <v>7324</v>
      </c>
      <c r="C11965" s="6" t="s">
        <v>23628</v>
      </c>
    </row>
    <row r="11966">
      <c r="A11966" s="9">
        <f t="shared" si="1"/>
        <v>8436</v>
      </c>
      <c r="B11966" s="5" t="s">
        <v>7325</v>
      </c>
      <c r="C11966" s="6" t="s">
        <v>467</v>
      </c>
    </row>
    <row r="11967">
      <c r="A11967" s="9">
        <f t="shared" si="1"/>
        <v>8436</v>
      </c>
      <c r="B11967" s="5" t="s">
        <v>7325</v>
      </c>
      <c r="C11967" s="6" t="s">
        <v>23628</v>
      </c>
    </row>
    <row r="11968">
      <c r="A11968" s="9">
        <f t="shared" si="1"/>
        <v>8437</v>
      </c>
      <c r="B11968" s="5" t="s">
        <v>7326</v>
      </c>
      <c r="C11968" s="6" t="s">
        <v>467</v>
      </c>
    </row>
    <row r="11969">
      <c r="A11969" s="9">
        <f t="shared" si="1"/>
        <v>8437</v>
      </c>
      <c r="B11969" s="5" t="s">
        <v>7326</v>
      </c>
      <c r="C11969" s="6" t="s">
        <v>23628</v>
      </c>
    </row>
    <row r="11970">
      <c r="A11970" s="9">
        <f t="shared" si="1"/>
        <v>8438</v>
      </c>
      <c r="B11970" s="25" t="s">
        <v>24968</v>
      </c>
      <c r="C11970" s="26" t="s">
        <v>23817</v>
      </c>
    </row>
    <row r="11971">
      <c r="A11971" s="9">
        <f t="shared" si="1"/>
        <v>8439</v>
      </c>
      <c r="B11971" s="8" t="s">
        <v>7327</v>
      </c>
      <c r="C11971" s="9" t="s">
        <v>758</v>
      </c>
    </row>
    <row r="11972">
      <c r="A11972" s="9">
        <f t="shared" si="1"/>
        <v>8440</v>
      </c>
      <c r="B11972" s="8" t="s">
        <v>7328</v>
      </c>
      <c r="C11972" s="9" t="s">
        <v>64</v>
      </c>
    </row>
    <row r="11973">
      <c r="A11973" s="9">
        <f t="shared" si="1"/>
        <v>8441</v>
      </c>
      <c r="B11973" s="8" t="s">
        <v>7329</v>
      </c>
      <c r="C11973" s="9" t="s">
        <v>502</v>
      </c>
    </row>
    <row r="11974">
      <c r="A11974" s="9">
        <f t="shared" si="1"/>
        <v>8442</v>
      </c>
      <c r="B11974" s="8" t="s">
        <v>7330</v>
      </c>
      <c r="C11974" s="9" t="s">
        <v>835</v>
      </c>
    </row>
    <row r="11975">
      <c r="A11975" s="9">
        <f t="shared" si="1"/>
        <v>8443</v>
      </c>
      <c r="B11975" s="8" t="s">
        <v>7331</v>
      </c>
      <c r="C11975" s="9" t="s">
        <v>835</v>
      </c>
    </row>
    <row r="11976">
      <c r="A11976" s="9">
        <f t="shared" si="1"/>
        <v>8444</v>
      </c>
      <c r="B11976" s="8" t="s">
        <v>7332</v>
      </c>
      <c r="C11976" s="9" t="s">
        <v>835</v>
      </c>
    </row>
    <row r="11977">
      <c r="A11977" s="9">
        <f t="shared" si="1"/>
        <v>8445</v>
      </c>
      <c r="B11977" s="5" t="s">
        <v>7333</v>
      </c>
      <c r="C11977" s="6" t="s">
        <v>939</v>
      </c>
    </row>
    <row r="11978">
      <c r="A11978" s="9">
        <f t="shared" si="1"/>
        <v>8445</v>
      </c>
      <c r="B11978" s="5" t="s">
        <v>7333</v>
      </c>
      <c r="C11978" s="6" t="s">
        <v>23628</v>
      </c>
    </row>
    <row r="11979">
      <c r="A11979" s="9">
        <f t="shared" si="1"/>
        <v>8446</v>
      </c>
      <c r="B11979" s="5" t="s">
        <v>7334</v>
      </c>
      <c r="C11979" s="6" t="s">
        <v>939</v>
      </c>
    </row>
    <row r="11980">
      <c r="A11980" s="9">
        <f t="shared" si="1"/>
        <v>8446</v>
      </c>
      <c r="B11980" s="5" t="s">
        <v>7334</v>
      </c>
      <c r="C11980" s="6" t="s">
        <v>23628</v>
      </c>
    </row>
    <row r="11981">
      <c r="A11981" s="9">
        <f t="shared" si="1"/>
        <v>8447</v>
      </c>
      <c r="B11981" s="5" t="s">
        <v>7335</v>
      </c>
      <c r="C11981" s="6" t="s">
        <v>939</v>
      </c>
    </row>
    <row r="11982">
      <c r="A11982" s="9">
        <f t="shared" si="1"/>
        <v>8447</v>
      </c>
      <c r="B11982" s="5" t="s">
        <v>7335</v>
      </c>
      <c r="C11982" s="6" t="s">
        <v>23628</v>
      </c>
    </row>
    <row r="11983">
      <c r="A11983" s="9">
        <f t="shared" si="1"/>
        <v>8448</v>
      </c>
      <c r="B11983" s="5" t="s">
        <v>7336</v>
      </c>
      <c r="C11983" s="6" t="s">
        <v>939</v>
      </c>
    </row>
    <row r="11984">
      <c r="A11984" s="9">
        <f t="shared" si="1"/>
        <v>8448</v>
      </c>
      <c r="B11984" s="5" t="s">
        <v>7336</v>
      </c>
      <c r="C11984" s="6" t="s">
        <v>23628</v>
      </c>
    </row>
    <row r="11985">
      <c r="A11985" s="9">
        <f t="shared" si="1"/>
        <v>8449</v>
      </c>
      <c r="B11985" s="5" t="s">
        <v>7337</v>
      </c>
      <c r="C11985" s="6" t="s">
        <v>939</v>
      </c>
    </row>
    <row r="11986">
      <c r="A11986" s="9">
        <f t="shared" si="1"/>
        <v>8449</v>
      </c>
      <c r="B11986" s="5" t="s">
        <v>7337</v>
      </c>
      <c r="C11986" s="6" t="s">
        <v>23628</v>
      </c>
    </row>
    <row r="11987">
      <c r="A11987" s="9">
        <f t="shared" si="1"/>
        <v>8450</v>
      </c>
      <c r="B11987" s="5" t="s">
        <v>7338</v>
      </c>
      <c r="C11987" s="6" t="s">
        <v>939</v>
      </c>
    </row>
    <row r="11988">
      <c r="A11988" s="9">
        <f t="shared" si="1"/>
        <v>8450</v>
      </c>
      <c r="B11988" s="5" t="s">
        <v>7338</v>
      </c>
      <c r="C11988" s="6" t="s">
        <v>23628</v>
      </c>
    </row>
    <row r="11989">
      <c r="A11989" s="9">
        <f t="shared" si="1"/>
        <v>8451</v>
      </c>
      <c r="B11989" s="8" t="s">
        <v>7339</v>
      </c>
      <c r="C11989" s="9" t="s">
        <v>64</v>
      </c>
    </row>
    <row r="11990">
      <c r="A11990" s="9">
        <f t="shared" si="1"/>
        <v>8452</v>
      </c>
      <c r="B11990" s="5" t="s">
        <v>7340</v>
      </c>
      <c r="C11990" s="6" t="s">
        <v>939</v>
      </c>
    </row>
    <row r="11991">
      <c r="A11991" s="9">
        <f t="shared" si="1"/>
        <v>8452</v>
      </c>
      <c r="B11991" s="5" t="s">
        <v>7340</v>
      </c>
      <c r="C11991" s="6" t="s">
        <v>23628</v>
      </c>
    </row>
    <row r="11992">
      <c r="A11992" s="9">
        <f t="shared" si="1"/>
        <v>8453</v>
      </c>
      <c r="B11992" s="5" t="s">
        <v>7341</v>
      </c>
      <c r="C11992" s="6" t="s">
        <v>939</v>
      </c>
    </row>
    <row r="11993">
      <c r="A11993" s="9">
        <f t="shared" si="1"/>
        <v>8453</v>
      </c>
      <c r="B11993" s="5" t="s">
        <v>7341</v>
      </c>
      <c r="C11993" s="6" t="s">
        <v>23628</v>
      </c>
    </row>
    <row r="11994">
      <c r="A11994" s="9">
        <f t="shared" si="1"/>
        <v>8454</v>
      </c>
      <c r="B11994" s="5" t="s">
        <v>7342</v>
      </c>
      <c r="C11994" s="6" t="s">
        <v>939</v>
      </c>
    </row>
    <row r="11995">
      <c r="A11995" s="9">
        <f t="shared" si="1"/>
        <v>8454</v>
      </c>
      <c r="B11995" s="5" t="s">
        <v>7342</v>
      </c>
      <c r="C11995" s="6" t="s">
        <v>23628</v>
      </c>
    </row>
    <row r="11996">
      <c r="A11996" s="9">
        <f t="shared" si="1"/>
        <v>8455</v>
      </c>
      <c r="B11996" s="5" t="s">
        <v>7343</v>
      </c>
      <c r="C11996" s="6" t="s">
        <v>939</v>
      </c>
    </row>
    <row r="11997">
      <c r="A11997" s="9">
        <f t="shared" si="1"/>
        <v>8455</v>
      </c>
      <c r="B11997" s="5" t="s">
        <v>7343</v>
      </c>
      <c r="C11997" s="6" t="s">
        <v>23628</v>
      </c>
    </row>
    <row r="11998">
      <c r="A11998" s="9">
        <f t="shared" si="1"/>
        <v>8456</v>
      </c>
      <c r="B11998" s="5" t="s">
        <v>7344</v>
      </c>
      <c r="C11998" s="6" t="s">
        <v>939</v>
      </c>
    </row>
    <row r="11999">
      <c r="A11999" s="9">
        <f t="shared" si="1"/>
        <v>8456</v>
      </c>
      <c r="B11999" s="5" t="s">
        <v>7344</v>
      </c>
      <c r="C11999" s="6" t="s">
        <v>23628</v>
      </c>
    </row>
    <row r="12000">
      <c r="A12000" s="9">
        <f t="shared" si="1"/>
        <v>8457</v>
      </c>
      <c r="B12000" s="5" t="s">
        <v>7345</v>
      </c>
      <c r="C12000" s="6" t="s">
        <v>939</v>
      </c>
    </row>
    <row r="12001">
      <c r="A12001" s="9">
        <f t="shared" si="1"/>
        <v>8457</v>
      </c>
      <c r="B12001" s="5" t="s">
        <v>7345</v>
      </c>
      <c r="C12001" s="6" t="s">
        <v>23628</v>
      </c>
    </row>
    <row r="12002">
      <c r="A12002" s="9">
        <f t="shared" si="1"/>
        <v>8458</v>
      </c>
      <c r="B12002" s="5" t="s">
        <v>7346</v>
      </c>
      <c r="C12002" s="6" t="s">
        <v>939</v>
      </c>
    </row>
    <row r="12003">
      <c r="A12003" s="9">
        <f t="shared" si="1"/>
        <v>8458</v>
      </c>
      <c r="B12003" s="5" t="s">
        <v>7346</v>
      </c>
      <c r="C12003" s="6" t="s">
        <v>23628</v>
      </c>
    </row>
    <row r="12004">
      <c r="A12004" s="9">
        <f t="shared" si="1"/>
        <v>8459</v>
      </c>
      <c r="B12004" s="5" t="s">
        <v>7347</v>
      </c>
      <c r="C12004" s="6" t="s">
        <v>939</v>
      </c>
    </row>
    <row r="12005">
      <c r="A12005" s="9">
        <f t="shared" si="1"/>
        <v>8459</v>
      </c>
      <c r="B12005" s="5" t="s">
        <v>7347</v>
      </c>
      <c r="C12005" s="6" t="s">
        <v>23628</v>
      </c>
    </row>
    <row r="12006">
      <c r="A12006" s="9">
        <f t="shared" si="1"/>
        <v>8460</v>
      </c>
      <c r="B12006" s="5" t="s">
        <v>7348</v>
      </c>
      <c r="C12006" s="6" t="s">
        <v>939</v>
      </c>
    </row>
    <row r="12007">
      <c r="A12007" s="9">
        <f t="shared" si="1"/>
        <v>8460</v>
      </c>
      <c r="B12007" s="5" t="s">
        <v>7348</v>
      </c>
      <c r="C12007" s="6" t="s">
        <v>23628</v>
      </c>
    </row>
    <row r="12008">
      <c r="A12008" s="9">
        <f t="shared" si="1"/>
        <v>8461</v>
      </c>
      <c r="B12008" s="5" t="s">
        <v>7349</v>
      </c>
      <c r="C12008" s="6" t="s">
        <v>939</v>
      </c>
    </row>
    <row r="12009">
      <c r="A12009" s="9">
        <f t="shared" si="1"/>
        <v>8461</v>
      </c>
      <c r="B12009" s="5" t="s">
        <v>7349</v>
      </c>
      <c r="C12009" s="6" t="s">
        <v>23628</v>
      </c>
    </row>
    <row r="12010">
      <c r="A12010" s="9">
        <f t="shared" si="1"/>
        <v>8462</v>
      </c>
      <c r="B12010" s="5" t="s">
        <v>7350</v>
      </c>
      <c r="C12010" s="6" t="s">
        <v>939</v>
      </c>
    </row>
    <row r="12011">
      <c r="A12011" s="9">
        <f t="shared" si="1"/>
        <v>8462</v>
      </c>
      <c r="B12011" s="5" t="s">
        <v>7350</v>
      </c>
      <c r="C12011" s="6" t="s">
        <v>23628</v>
      </c>
    </row>
    <row r="12012">
      <c r="A12012" s="9">
        <f t="shared" si="1"/>
        <v>8463</v>
      </c>
      <c r="B12012" s="5" t="s">
        <v>7351</v>
      </c>
      <c r="C12012" s="6" t="s">
        <v>939</v>
      </c>
    </row>
    <row r="12013">
      <c r="A12013" s="9">
        <f t="shared" si="1"/>
        <v>8463</v>
      </c>
      <c r="B12013" s="5" t="s">
        <v>7351</v>
      </c>
      <c r="C12013" s="6" t="s">
        <v>23628</v>
      </c>
    </row>
    <row r="12014">
      <c r="A12014" s="9">
        <f t="shared" si="1"/>
        <v>8464</v>
      </c>
      <c r="B12014" s="8" t="s">
        <v>7352</v>
      </c>
      <c r="C12014" s="9" t="s">
        <v>64</v>
      </c>
    </row>
    <row r="12015">
      <c r="A12015" s="9">
        <f t="shared" si="1"/>
        <v>8465</v>
      </c>
      <c r="B12015" s="5" t="s">
        <v>7353</v>
      </c>
      <c r="C12015" s="6" t="s">
        <v>939</v>
      </c>
    </row>
    <row r="12016">
      <c r="A12016" s="9">
        <f t="shared" si="1"/>
        <v>8465</v>
      </c>
      <c r="B12016" s="5" t="s">
        <v>7353</v>
      </c>
      <c r="C12016" s="6" t="s">
        <v>23628</v>
      </c>
    </row>
    <row r="12017">
      <c r="A12017" s="9">
        <f t="shared" si="1"/>
        <v>8466</v>
      </c>
      <c r="B12017" s="8" t="s">
        <v>7354</v>
      </c>
      <c r="C12017" s="9" t="s">
        <v>64</v>
      </c>
    </row>
    <row r="12018">
      <c r="A12018" s="9">
        <f t="shared" si="1"/>
        <v>8467</v>
      </c>
      <c r="B12018" s="5" t="s">
        <v>7355</v>
      </c>
      <c r="C12018" s="6" t="s">
        <v>939</v>
      </c>
    </row>
    <row r="12019">
      <c r="A12019" s="9">
        <f t="shared" si="1"/>
        <v>8467</v>
      </c>
      <c r="B12019" s="5" t="s">
        <v>7355</v>
      </c>
      <c r="C12019" s="6" t="s">
        <v>23628</v>
      </c>
    </row>
    <row r="12020">
      <c r="A12020" s="9">
        <f t="shared" si="1"/>
        <v>8468</v>
      </c>
      <c r="B12020" s="5" t="s">
        <v>7356</v>
      </c>
      <c r="C12020" s="6" t="s">
        <v>1458</v>
      </c>
    </row>
    <row r="12021">
      <c r="A12021" s="9">
        <f t="shared" si="1"/>
        <v>8468</v>
      </c>
      <c r="B12021" s="5" t="s">
        <v>7356</v>
      </c>
      <c r="C12021" s="6" t="s">
        <v>23628</v>
      </c>
    </row>
    <row r="12022">
      <c r="A12022" s="9">
        <f t="shared" si="1"/>
        <v>8469</v>
      </c>
      <c r="B12022" s="5" t="s">
        <v>7357</v>
      </c>
      <c r="C12022" s="6" t="s">
        <v>798</v>
      </c>
    </row>
    <row r="12023">
      <c r="A12023" s="9">
        <f t="shared" si="1"/>
        <v>8469</v>
      </c>
      <c r="B12023" s="5" t="s">
        <v>7357</v>
      </c>
      <c r="C12023" s="6" t="s">
        <v>23628</v>
      </c>
    </row>
    <row r="12024">
      <c r="A12024" s="9">
        <f t="shared" si="1"/>
        <v>8470</v>
      </c>
      <c r="B12024" s="5" t="s">
        <v>7358</v>
      </c>
      <c r="C12024" s="6" t="s">
        <v>939</v>
      </c>
    </row>
    <row r="12025">
      <c r="A12025" s="9">
        <f t="shared" si="1"/>
        <v>8470</v>
      </c>
      <c r="B12025" s="5" t="s">
        <v>7358</v>
      </c>
      <c r="C12025" s="6" t="s">
        <v>23628</v>
      </c>
    </row>
    <row r="12026">
      <c r="A12026" s="9">
        <f t="shared" si="1"/>
        <v>8471</v>
      </c>
      <c r="B12026" s="5" t="s">
        <v>7359</v>
      </c>
      <c r="C12026" s="6" t="s">
        <v>939</v>
      </c>
    </row>
    <row r="12027">
      <c r="A12027" s="9">
        <f t="shared" si="1"/>
        <v>8471</v>
      </c>
      <c r="B12027" s="5" t="s">
        <v>7359</v>
      </c>
      <c r="C12027" s="6" t="s">
        <v>23628</v>
      </c>
    </row>
    <row r="12028">
      <c r="A12028" s="9">
        <f t="shared" si="1"/>
        <v>8472</v>
      </c>
      <c r="B12028" s="5" t="s">
        <v>7360</v>
      </c>
      <c r="C12028" s="6" t="s">
        <v>939</v>
      </c>
    </row>
    <row r="12029">
      <c r="A12029" s="9">
        <f t="shared" si="1"/>
        <v>8472</v>
      </c>
      <c r="B12029" s="5" t="s">
        <v>7360</v>
      </c>
      <c r="C12029" s="6" t="s">
        <v>23628</v>
      </c>
    </row>
    <row r="12030">
      <c r="A12030" s="9">
        <f t="shared" si="1"/>
        <v>8473</v>
      </c>
      <c r="B12030" s="8" t="s">
        <v>7361</v>
      </c>
      <c r="C12030" s="9" t="s">
        <v>399</v>
      </c>
    </row>
    <row r="12031">
      <c r="A12031" s="9">
        <f t="shared" si="1"/>
        <v>8474</v>
      </c>
      <c r="B12031" s="8" t="s">
        <v>7362</v>
      </c>
      <c r="C12031" s="9" t="s">
        <v>835</v>
      </c>
    </row>
    <row r="12032">
      <c r="A12032" s="9">
        <f t="shared" si="1"/>
        <v>8475</v>
      </c>
      <c r="B12032" s="8" t="s">
        <v>7363</v>
      </c>
      <c r="C12032" s="9" t="s">
        <v>835</v>
      </c>
    </row>
    <row r="12033">
      <c r="A12033" s="9">
        <f t="shared" si="1"/>
        <v>8476</v>
      </c>
      <c r="B12033" s="8" t="s">
        <v>7364</v>
      </c>
      <c r="C12033" s="9" t="s">
        <v>54</v>
      </c>
    </row>
    <row r="12034">
      <c r="A12034" s="9">
        <f t="shared" si="1"/>
        <v>8476</v>
      </c>
      <c r="B12034" s="8" t="s">
        <v>7364</v>
      </c>
      <c r="C12034" s="9" t="s">
        <v>399</v>
      </c>
    </row>
    <row r="12035">
      <c r="A12035" s="9">
        <f t="shared" si="1"/>
        <v>8477</v>
      </c>
      <c r="B12035" s="5" t="s">
        <v>7365</v>
      </c>
      <c r="C12035" s="6" t="s">
        <v>731</v>
      </c>
    </row>
    <row r="12036">
      <c r="A12036" s="9">
        <f t="shared" si="1"/>
        <v>8478</v>
      </c>
      <c r="B12036" s="8" t="s">
        <v>7366</v>
      </c>
      <c r="C12036" s="9" t="s">
        <v>416</v>
      </c>
    </row>
    <row r="12037">
      <c r="A12037" s="9">
        <f t="shared" si="1"/>
        <v>8479</v>
      </c>
      <c r="B12037" s="5" t="s">
        <v>7367</v>
      </c>
      <c r="C12037" s="6" t="s">
        <v>74</v>
      </c>
    </row>
    <row r="12038">
      <c r="A12038" s="9">
        <f t="shared" si="1"/>
        <v>8480</v>
      </c>
      <c r="B12038" s="5" t="s">
        <v>7368</v>
      </c>
      <c r="C12038" s="6" t="s">
        <v>20</v>
      </c>
    </row>
    <row r="12039">
      <c r="A12039" s="9">
        <f t="shared" si="1"/>
        <v>8481</v>
      </c>
      <c r="B12039" s="5" t="s">
        <v>7369</v>
      </c>
      <c r="C12039" s="6" t="s">
        <v>1040</v>
      </c>
    </row>
    <row r="12040">
      <c r="A12040" s="9">
        <f t="shared" si="1"/>
        <v>8482</v>
      </c>
      <c r="B12040" s="5" t="s">
        <v>7370</v>
      </c>
      <c r="C12040" s="6" t="s">
        <v>62</v>
      </c>
    </row>
    <row r="12041">
      <c r="A12041" s="9">
        <f t="shared" si="1"/>
        <v>8482</v>
      </c>
      <c r="B12041" s="5" t="s">
        <v>7370</v>
      </c>
      <c r="C12041" s="6" t="s">
        <v>23628</v>
      </c>
    </row>
    <row r="12042">
      <c r="A12042" s="9">
        <f t="shared" si="1"/>
        <v>8483</v>
      </c>
      <c r="B12042" s="5" t="s">
        <v>7371</v>
      </c>
      <c r="C12042" s="6" t="s">
        <v>367</v>
      </c>
    </row>
    <row r="12043">
      <c r="A12043" s="9">
        <f t="shared" si="1"/>
        <v>8484</v>
      </c>
      <c r="B12043" s="8" t="s">
        <v>7372</v>
      </c>
      <c r="C12043" s="9" t="s">
        <v>758</v>
      </c>
    </row>
    <row r="12044">
      <c r="A12044" s="9">
        <f t="shared" si="1"/>
        <v>8485</v>
      </c>
      <c r="B12044" s="8" t="s">
        <v>7373</v>
      </c>
      <c r="C12044" s="9" t="s">
        <v>88</v>
      </c>
    </row>
    <row r="12045">
      <c r="A12045" s="9">
        <f t="shared" si="1"/>
        <v>8485</v>
      </c>
      <c r="B12045" s="8" t="s">
        <v>7373</v>
      </c>
      <c r="C12045" s="6" t="s">
        <v>1012</v>
      </c>
    </row>
    <row r="12046">
      <c r="A12046" s="9">
        <f t="shared" si="1"/>
        <v>8486</v>
      </c>
      <c r="B12046" s="5" t="s">
        <v>7374</v>
      </c>
      <c r="C12046" s="6" t="s">
        <v>2549</v>
      </c>
    </row>
    <row r="12047">
      <c r="A12047" s="9">
        <f t="shared" si="1"/>
        <v>8486</v>
      </c>
      <c r="B12047" s="5" t="s">
        <v>7374</v>
      </c>
      <c r="C12047" s="6" t="s">
        <v>23628</v>
      </c>
    </row>
    <row r="12048">
      <c r="A12048" s="9">
        <f t="shared" si="1"/>
        <v>8487</v>
      </c>
      <c r="B12048" s="5" t="s">
        <v>7375</v>
      </c>
      <c r="C12048" s="6" t="s">
        <v>798</v>
      </c>
    </row>
    <row r="12049">
      <c r="A12049" s="9">
        <f t="shared" si="1"/>
        <v>8487</v>
      </c>
      <c r="B12049" s="5" t="s">
        <v>7375</v>
      </c>
      <c r="C12049" s="6" t="s">
        <v>23628</v>
      </c>
    </row>
    <row r="12050">
      <c r="A12050" s="9">
        <f t="shared" si="1"/>
        <v>8488</v>
      </c>
      <c r="B12050" s="5" t="s">
        <v>7376</v>
      </c>
      <c r="C12050" s="6" t="s">
        <v>939</v>
      </c>
    </row>
    <row r="12051">
      <c r="A12051" s="9">
        <f t="shared" si="1"/>
        <v>8488</v>
      </c>
      <c r="B12051" s="5" t="s">
        <v>7376</v>
      </c>
      <c r="C12051" s="6" t="s">
        <v>23628</v>
      </c>
    </row>
    <row r="12052">
      <c r="A12052" s="9">
        <f t="shared" si="1"/>
        <v>8489</v>
      </c>
      <c r="B12052" s="8" t="s">
        <v>7377</v>
      </c>
      <c r="C12052" s="6" t="s">
        <v>132</v>
      </c>
    </row>
    <row r="12053">
      <c r="A12053" s="9">
        <f t="shared" si="1"/>
        <v>8489</v>
      </c>
      <c r="B12053" s="8" t="s">
        <v>7377</v>
      </c>
      <c r="C12053" s="6" t="s">
        <v>23637</v>
      </c>
    </row>
    <row r="12054">
      <c r="A12054" s="9">
        <f t="shared" si="1"/>
        <v>8490</v>
      </c>
      <c r="B12054" s="5" t="s">
        <v>7378</v>
      </c>
      <c r="C12054" s="6" t="s">
        <v>538</v>
      </c>
    </row>
    <row r="12055">
      <c r="A12055" s="9">
        <f t="shared" si="1"/>
        <v>8490</v>
      </c>
      <c r="B12055" s="5" t="s">
        <v>7378</v>
      </c>
      <c r="C12055" s="6" t="s">
        <v>23628</v>
      </c>
    </row>
    <row r="12056">
      <c r="A12056" s="9">
        <f t="shared" si="1"/>
        <v>8491</v>
      </c>
      <c r="B12056" s="25" t="s">
        <v>24969</v>
      </c>
      <c r="C12056" s="26" t="s">
        <v>23761</v>
      </c>
    </row>
    <row r="12057">
      <c r="A12057" s="9">
        <f t="shared" si="1"/>
        <v>8492</v>
      </c>
      <c r="B12057" s="5" t="s">
        <v>7379</v>
      </c>
      <c r="C12057" s="6" t="s">
        <v>1248</v>
      </c>
    </row>
    <row r="12058">
      <c r="A12058" s="9">
        <f t="shared" si="1"/>
        <v>8493</v>
      </c>
      <c r="B12058" s="8" t="s">
        <v>7380</v>
      </c>
      <c r="C12058" s="6" t="s">
        <v>656</v>
      </c>
    </row>
    <row r="12059">
      <c r="A12059" s="9">
        <f t="shared" si="1"/>
        <v>8493</v>
      </c>
      <c r="B12059" s="8" t="s">
        <v>7380</v>
      </c>
      <c r="C12059" s="9" t="s">
        <v>142</v>
      </c>
    </row>
    <row r="12060">
      <c r="A12060" s="9">
        <f t="shared" si="1"/>
        <v>8493</v>
      </c>
      <c r="B12060" s="8" t="s">
        <v>7380</v>
      </c>
      <c r="C12060" s="6" t="s">
        <v>23628</v>
      </c>
    </row>
    <row r="12061">
      <c r="A12061" s="9">
        <f t="shared" si="1"/>
        <v>8494</v>
      </c>
      <c r="B12061" s="8" t="s">
        <v>7381</v>
      </c>
      <c r="C12061" s="9" t="s">
        <v>40</v>
      </c>
    </row>
    <row r="12062">
      <c r="A12062" s="9">
        <f t="shared" si="1"/>
        <v>8495</v>
      </c>
      <c r="B12062" s="5" t="s">
        <v>7382</v>
      </c>
      <c r="C12062" s="6" t="s">
        <v>393</v>
      </c>
    </row>
    <row r="12063">
      <c r="A12063" s="9">
        <f t="shared" si="1"/>
        <v>8496</v>
      </c>
      <c r="B12063" s="8" t="s">
        <v>7383</v>
      </c>
      <c r="C12063" s="9" t="s">
        <v>83</v>
      </c>
    </row>
    <row r="12064">
      <c r="A12064" s="9">
        <f t="shared" si="1"/>
        <v>8497</v>
      </c>
      <c r="B12064" s="5" t="s">
        <v>7384</v>
      </c>
      <c r="C12064" s="6" t="s">
        <v>1267</v>
      </c>
    </row>
    <row r="12065">
      <c r="A12065" s="9">
        <f t="shared" si="1"/>
        <v>8498</v>
      </c>
      <c r="B12065" s="5" t="s">
        <v>7385</v>
      </c>
      <c r="C12065" s="6" t="s">
        <v>1207</v>
      </c>
    </row>
    <row r="12066">
      <c r="A12066" s="9">
        <f t="shared" si="1"/>
        <v>8499</v>
      </c>
      <c r="B12066" s="5" t="s">
        <v>7386</v>
      </c>
      <c r="C12066" s="6" t="s">
        <v>1495</v>
      </c>
    </row>
    <row r="12067">
      <c r="A12067" s="9">
        <f t="shared" si="1"/>
        <v>8500</v>
      </c>
      <c r="B12067" s="5" t="s">
        <v>7387</v>
      </c>
      <c r="C12067" s="6" t="s">
        <v>95</v>
      </c>
    </row>
    <row r="12068">
      <c r="A12068" s="9">
        <f t="shared" si="1"/>
        <v>8501</v>
      </c>
      <c r="B12068" s="5" t="s">
        <v>7388</v>
      </c>
      <c r="C12068" s="6" t="s">
        <v>95</v>
      </c>
    </row>
    <row r="12069">
      <c r="A12069" s="9">
        <f t="shared" si="1"/>
        <v>8502</v>
      </c>
      <c r="B12069" s="5" t="s">
        <v>7389</v>
      </c>
      <c r="C12069" s="6" t="s">
        <v>538</v>
      </c>
    </row>
    <row r="12070">
      <c r="A12070" s="9">
        <f t="shared" si="1"/>
        <v>8502</v>
      </c>
      <c r="B12070" s="5" t="s">
        <v>7389</v>
      </c>
      <c r="C12070" s="6" t="s">
        <v>23628</v>
      </c>
    </row>
    <row r="12071">
      <c r="A12071" s="9">
        <f t="shared" si="1"/>
        <v>8503</v>
      </c>
      <c r="B12071" s="5" t="s">
        <v>7390</v>
      </c>
      <c r="C12071" s="6" t="s">
        <v>95</v>
      </c>
    </row>
    <row r="12072">
      <c r="A12072" s="9">
        <f t="shared" si="1"/>
        <v>8504</v>
      </c>
      <c r="B12072" s="5" t="s">
        <v>7391</v>
      </c>
      <c r="C12072" s="6" t="s">
        <v>95</v>
      </c>
    </row>
    <row r="12073">
      <c r="A12073" s="9">
        <f t="shared" si="1"/>
        <v>8505</v>
      </c>
      <c r="B12073" s="5" t="s">
        <v>7392</v>
      </c>
      <c r="C12073" s="6" t="s">
        <v>95</v>
      </c>
    </row>
    <row r="12074">
      <c r="A12074" s="9">
        <f t="shared" si="1"/>
        <v>8506</v>
      </c>
      <c r="B12074" s="8" t="s">
        <v>7393</v>
      </c>
      <c r="C12074" s="9" t="s">
        <v>1548</v>
      </c>
    </row>
    <row r="12075">
      <c r="A12075" s="9">
        <f t="shared" si="1"/>
        <v>8507</v>
      </c>
      <c r="B12075" s="8" t="s">
        <v>7394</v>
      </c>
      <c r="C12075" s="9" t="s">
        <v>88</v>
      </c>
    </row>
    <row r="12076">
      <c r="A12076" s="9">
        <f t="shared" si="1"/>
        <v>8508</v>
      </c>
      <c r="B12076" s="5" t="s">
        <v>7395</v>
      </c>
      <c r="C12076" s="6" t="s">
        <v>714</v>
      </c>
    </row>
    <row r="12077">
      <c r="A12077" s="9">
        <f t="shared" si="1"/>
        <v>8508</v>
      </c>
      <c r="B12077" s="5" t="s">
        <v>7395</v>
      </c>
      <c r="C12077" s="6" t="s">
        <v>23672</v>
      </c>
    </row>
    <row r="12078">
      <c r="A12078" s="9">
        <f t="shared" si="1"/>
        <v>8509</v>
      </c>
      <c r="B12078" s="8" t="s">
        <v>7396</v>
      </c>
      <c r="C12078" s="9" t="s">
        <v>614</v>
      </c>
    </row>
    <row r="12079">
      <c r="A12079" s="9">
        <f t="shared" si="1"/>
        <v>8510</v>
      </c>
      <c r="B12079" s="25" t="s">
        <v>24970</v>
      </c>
      <c r="C12079" s="26" t="s">
        <v>12983</v>
      </c>
    </row>
    <row r="12080">
      <c r="A12080" s="9">
        <f t="shared" si="1"/>
        <v>8510</v>
      </c>
      <c r="B12080" s="25" t="s">
        <v>24970</v>
      </c>
      <c r="C12080" s="26" t="s">
        <v>423</v>
      </c>
    </row>
    <row r="12081">
      <c r="A12081" s="9">
        <f t="shared" si="1"/>
        <v>8511</v>
      </c>
      <c r="B12081" s="8" t="s">
        <v>7397</v>
      </c>
      <c r="C12081" s="9" t="s">
        <v>65</v>
      </c>
    </row>
    <row r="12082">
      <c r="A12082" s="9">
        <f t="shared" si="1"/>
        <v>8512</v>
      </c>
      <c r="B12082" s="8" t="s">
        <v>7398</v>
      </c>
      <c r="C12082" s="9" t="s">
        <v>1042</v>
      </c>
    </row>
    <row r="12083">
      <c r="A12083" s="9">
        <f t="shared" si="1"/>
        <v>8513</v>
      </c>
      <c r="B12083" s="8" t="s">
        <v>7399</v>
      </c>
      <c r="C12083" s="9" t="s">
        <v>1042</v>
      </c>
    </row>
    <row r="12084">
      <c r="A12084" s="9">
        <f t="shared" si="1"/>
        <v>8514</v>
      </c>
      <c r="B12084" s="8" t="s">
        <v>7400</v>
      </c>
      <c r="C12084" s="9" t="s">
        <v>64</v>
      </c>
    </row>
    <row r="12085">
      <c r="A12085" s="9">
        <f t="shared" si="1"/>
        <v>8515</v>
      </c>
      <c r="B12085" s="5" t="s">
        <v>7401</v>
      </c>
      <c r="C12085" s="6" t="s">
        <v>78</v>
      </c>
    </row>
    <row r="12086">
      <c r="A12086" s="9">
        <f t="shared" si="1"/>
        <v>8516</v>
      </c>
      <c r="B12086" s="8" t="s">
        <v>7402</v>
      </c>
      <c r="C12086" s="9" t="s">
        <v>83</v>
      </c>
    </row>
    <row r="12087">
      <c r="A12087" s="9">
        <f t="shared" si="1"/>
        <v>8517</v>
      </c>
      <c r="B12087" s="5" t="s">
        <v>7403</v>
      </c>
      <c r="C12087" s="6" t="s">
        <v>1120</v>
      </c>
    </row>
    <row r="12088">
      <c r="A12088" s="9">
        <f t="shared" si="1"/>
        <v>8518</v>
      </c>
      <c r="B12088" s="25" t="s">
        <v>24971</v>
      </c>
      <c r="C12088" s="26" t="s">
        <v>23817</v>
      </c>
    </row>
    <row r="12089">
      <c r="A12089" s="9">
        <f t="shared" si="1"/>
        <v>8519</v>
      </c>
      <c r="B12089" s="25" t="s">
        <v>24972</v>
      </c>
      <c r="C12089" s="26" t="s">
        <v>23653</v>
      </c>
    </row>
    <row r="12090">
      <c r="A12090" s="9">
        <f t="shared" si="1"/>
        <v>8520</v>
      </c>
      <c r="B12090" s="5" t="s">
        <v>7404</v>
      </c>
      <c r="C12090" s="6" t="s">
        <v>1495</v>
      </c>
    </row>
    <row r="12091">
      <c r="A12091" s="9">
        <f t="shared" si="1"/>
        <v>8521</v>
      </c>
      <c r="B12091" s="5" t="s">
        <v>7405</v>
      </c>
      <c r="C12091" s="6" t="s">
        <v>1495</v>
      </c>
    </row>
    <row r="12092">
      <c r="A12092" s="9">
        <f t="shared" si="1"/>
        <v>8522</v>
      </c>
      <c r="B12092" s="5" t="s">
        <v>7406</v>
      </c>
      <c r="C12092" s="6" t="s">
        <v>62</v>
      </c>
    </row>
    <row r="12093">
      <c r="A12093" s="9">
        <f t="shared" si="1"/>
        <v>8522</v>
      </c>
      <c r="B12093" s="5" t="s">
        <v>7406</v>
      </c>
      <c r="C12093" s="6" t="s">
        <v>23628</v>
      </c>
    </row>
    <row r="12094">
      <c r="A12094" s="9">
        <f t="shared" si="1"/>
        <v>8523</v>
      </c>
      <c r="B12094" s="5" t="s">
        <v>7407</v>
      </c>
      <c r="C12094" s="6" t="s">
        <v>97</v>
      </c>
    </row>
    <row r="12095">
      <c r="A12095" s="9">
        <f t="shared" si="1"/>
        <v>8523</v>
      </c>
      <c r="B12095" s="5" t="s">
        <v>7407</v>
      </c>
      <c r="C12095" s="6" t="s">
        <v>162</v>
      </c>
    </row>
    <row r="12096">
      <c r="A12096" s="9">
        <f t="shared" si="1"/>
        <v>8523</v>
      </c>
      <c r="B12096" s="5" t="s">
        <v>7407</v>
      </c>
      <c r="C12096" s="6" t="s">
        <v>23637</v>
      </c>
    </row>
    <row r="12097">
      <c r="A12097" s="9">
        <f t="shared" si="1"/>
        <v>8524</v>
      </c>
      <c r="B12097" s="30" t="s">
        <v>24973</v>
      </c>
      <c r="C12097" s="26" t="s">
        <v>23737</v>
      </c>
    </row>
    <row r="12098">
      <c r="A12098" s="9">
        <f t="shared" si="1"/>
        <v>8525</v>
      </c>
      <c r="B12098" s="8" t="s">
        <v>7408</v>
      </c>
      <c r="C12098" s="9" t="s">
        <v>188</v>
      </c>
    </row>
    <row r="12099">
      <c r="A12099" s="9">
        <f t="shared" si="1"/>
        <v>8526</v>
      </c>
      <c r="B12099" s="8" t="s">
        <v>7409</v>
      </c>
      <c r="C12099" s="9" t="s">
        <v>40</v>
      </c>
    </row>
    <row r="12100">
      <c r="A12100" s="9">
        <f t="shared" si="1"/>
        <v>8527</v>
      </c>
      <c r="B12100" s="25" t="s">
        <v>24974</v>
      </c>
      <c r="C12100" s="26" t="s">
        <v>23812</v>
      </c>
    </row>
    <row r="12101">
      <c r="A12101" s="9">
        <f t="shared" si="1"/>
        <v>8528</v>
      </c>
      <c r="B12101" s="8" t="s">
        <v>7410</v>
      </c>
      <c r="C12101" s="9" t="s">
        <v>40</v>
      </c>
    </row>
    <row r="12102">
      <c r="A12102" s="9">
        <f t="shared" si="1"/>
        <v>8529</v>
      </c>
      <c r="B12102" s="8" t="s">
        <v>7411</v>
      </c>
      <c r="C12102" s="9" t="s">
        <v>40</v>
      </c>
    </row>
    <row r="12103">
      <c r="A12103" s="9">
        <f t="shared" si="1"/>
        <v>8530</v>
      </c>
      <c r="B12103" s="8" t="s">
        <v>7412</v>
      </c>
      <c r="C12103" s="9" t="s">
        <v>121</v>
      </c>
    </row>
    <row r="12104">
      <c r="A12104" s="9">
        <f t="shared" si="1"/>
        <v>8531</v>
      </c>
      <c r="B12104" s="8" t="s">
        <v>7413</v>
      </c>
      <c r="C12104" s="9" t="s">
        <v>121</v>
      </c>
    </row>
    <row r="12105">
      <c r="A12105" s="9">
        <f t="shared" si="1"/>
        <v>8532</v>
      </c>
      <c r="B12105" s="8" t="s">
        <v>7414</v>
      </c>
      <c r="C12105" s="9" t="s">
        <v>616</v>
      </c>
    </row>
    <row r="12106">
      <c r="A12106" s="9">
        <f t="shared" si="1"/>
        <v>8533</v>
      </c>
      <c r="B12106" s="8" t="s">
        <v>7415</v>
      </c>
      <c r="C12106" s="9" t="s">
        <v>142</v>
      </c>
    </row>
    <row r="12107">
      <c r="A12107" s="9">
        <f t="shared" si="1"/>
        <v>8534</v>
      </c>
      <c r="B12107" s="8" t="s">
        <v>7416</v>
      </c>
      <c r="C12107" s="9" t="s">
        <v>614</v>
      </c>
    </row>
    <row r="12108">
      <c r="A12108" s="9">
        <f t="shared" si="1"/>
        <v>8535</v>
      </c>
      <c r="B12108" s="8" t="s">
        <v>7417</v>
      </c>
      <c r="C12108" s="9" t="s">
        <v>614</v>
      </c>
    </row>
    <row r="12109">
      <c r="A12109" s="9">
        <f t="shared" si="1"/>
        <v>8536</v>
      </c>
      <c r="B12109" s="5" t="s">
        <v>7418</v>
      </c>
      <c r="C12109" s="6" t="s">
        <v>20</v>
      </c>
    </row>
    <row r="12110">
      <c r="A12110" s="9">
        <f t="shared" si="1"/>
        <v>8537</v>
      </c>
      <c r="B12110" s="5" t="s">
        <v>7419</v>
      </c>
      <c r="C12110" s="6" t="s">
        <v>1334</v>
      </c>
    </row>
    <row r="12111">
      <c r="A12111" s="9">
        <f t="shared" si="1"/>
        <v>8538</v>
      </c>
      <c r="B12111" s="5" t="s">
        <v>7420</v>
      </c>
      <c r="C12111" s="6" t="s">
        <v>1360</v>
      </c>
    </row>
    <row r="12112">
      <c r="A12112" s="9">
        <f t="shared" si="1"/>
        <v>8539</v>
      </c>
      <c r="B12112" s="12" t="s">
        <v>7421</v>
      </c>
      <c r="C12112" s="13" t="s">
        <v>420</v>
      </c>
    </row>
    <row r="12113">
      <c r="A12113" s="9">
        <f t="shared" si="1"/>
        <v>8539</v>
      </c>
      <c r="B12113" s="12" t="s">
        <v>7421</v>
      </c>
      <c r="C12113" s="6" t="s">
        <v>23672</v>
      </c>
    </row>
    <row r="12114">
      <c r="A12114" s="9">
        <f t="shared" si="1"/>
        <v>8540</v>
      </c>
      <c r="B12114" s="25" t="s">
        <v>24975</v>
      </c>
      <c r="C12114" s="26" t="s">
        <v>23748</v>
      </c>
    </row>
    <row r="12115">
      <c r="A12115" s="9">
        <f t="shared" si="1"/>
        <v>8541</v>
      </c>
      <c r="B12115" s="5" t="s">
        <v>7422</v>
      </c>
      <c r="C12115" s="6" t="s">
        <v>95</v>
      </c>
    </row>
    <row r="12116">
      <c r="A12116" s="9">
        <f t="shared" si="1"/>
        <v>8542</v>
      </c>
      <c r="B12116" s="5" t="s">
        <v>7423</v>
      </c>
      <c r="C12116" s="6" t="s">
        <v>393</v>
      </c>
    </row>
    <row r="12117">
      <c r="A12117" s="9">
        <f t="shared" si="1"/>
        <v>8543</v>
      </c>
      <c r="B12117" s="8" t="s">
        <v>7424</v>
      </c>
      <c r="C12117" s="9" t="s">
        <v>733</v>
      </c>
    </row>
    <row r="12118">
      <c r="A12118" s="9">
        <f t="shared" si="1"/>
        <v>8544</v>
      </c>
      <c r="B12118" s="5" t="s">
        <v>7425</v>
      </c>
      <c r="C12118" s="6" t="s">
        <v>95</v>
      </c>
    </row>
    <row r="12119">
      <c r="A12119" s="9">
        <f t="shared" si="1"/>
        <v>8545</v>
      </c>
      <c r="B12119" s="5" t="s">
        <v>7426</v>
      </c>
      <c r="C12119" s="6" t="s">
        <v>95</v>
      </c>
    </row>
    <row r="12120">
      <c r="A12120" s="9">
        <f t="shared" si="1"/>
        <v>8546</v>
      </c>
      <c r="B12120" s="5" t="s">
        <v>7427</v>
      </c>
      <c r="C12120" s="6" t="s">
        <v>95</v>
      </c>
    </row>
    <row r="12121">
      <c r="A12121" s="9">
        <f t="shared" si="1"/>
        <v>8547</v>
      </c>
      <c r="B12121" s="5" t="s">
        <v>7428</v>
      </c>
      <c r="C12121" s="6" t="s">
        <v>95</v>
      </c>
    </row>
    <row r="12122">
      <c r="A12122" s="9">
        <f t="shared" si="1"/>
        <v>8548</v>
      </c>
      <c r="B12122" s="5" t="s">
        <v>7429</v>
      </c>
      <c r="C12122" s="6" t="s">
        <v>34</v>
      </c>
    </row>
    <row r="12123">
      <c r="A12123" s="9">
        <f t="shared" si="1"/>
        <v>8548</v>
      </c>
      <c r="B12123" s="5" t="s">
        <v>7429</v>
      </c>
      <c r="C12123" s="6" t="s">
        <v>23628</v>
      </c>
    </row>
    <row r="12124">
      <c r="A12124" s="9">
        <f t="shared" si="1"/>
        <v>8549</v>
      </c>
      <c r="B12124" s="5" t="s">
        <v>7430</v>
      </c>
      <c r="C12124" s="6" t="s">
        <v>12</v>
      </c>
    </row>
    <row r="12125">
      <c r="A12125" s="9">
        <f t="shared" si="1"/>
        <v>8550</v>
      </c>
      <c r="B12125" s="5" t="s">
        <v>7431</v>
      </c>
      <c r="C12125" s="6" t="s">
        <v>4</v>
      </c>
    </row>
    <row r="12126">
      <c r="A12126" s="9">
        <f t="shared" si="1"/>
        <v>8551</v>
      </c>
      <c r="B12126" s="8" t="s">
        <v>7432</v>
      </c>
      <c r="C12126" s="9" t="s">
        <v>502</v>
      </c>
    </row>
    <row r="12127">
      <c r="A12127" s="9">
        <f t="shared" si="1"/>
        <v>8552</v>
      </c>
      <c r="B12127" s="25" t="s">
        <v>24976</v>
      </c>
      <c r="C12127" s="26" t="s">
        <v>650</v>
      </c>
    </row>
    <row r="12128">
      <c r="A12128" s="9">
        <f t="shared" si="1"/>
        <v>8553</v>
      </c>
      <c r="B12128" s="5" t="s">
        <v>7433</v>
      </c>
      <c r="C12128" s="6" t="s">
        <v>989</v>
      </c>
    </row>
    <row r="12129">
      <c r="A12129" s="9">
        <f t="shared" si="1"/>
        <v>8554</v>
      </c>
      <c r="B12129" s="8" t="s">
        <v>7434</v>
      </c>
      <c r="C12129" s="9" t="s">
        <v>722</v>
      </c>
    </row>
    <row r="12130">
      <c r="A12130" s="9">
        <f t="shared" si="1"/>
        <v>8555</v>
      </c>
      <c r="B12130" s="5" t="s">
        <v>7435</v>
      </c>
      <c r="C12130" s="6" t="s">
        <v>621</v>
      </c>
    </row>
    <row r="12131">
      <c r="A12131" s="9">
        <f t="shared" si="1"/>
        <v>8556</v>
      </c>
      <c r="B12131" s="5" t="s">
        <v>7436</v>
      </c>
      <c r="C12131" s="6" t="s">
        <v>86</v>
      </c>
    </row>
    <row r="12132">
      <c r="A12132" s="9">
        <f t="shared" si="1"/>
        <v>8557</v>
      </c>
      <c r="B12132" s="8" t="s">
        <v>7437</v>
      </c>
      <c r="C12132" s="9" t="s">
        <v>780</v>
      </c>
    </row>
    <row r="12133">
      <c r="A12133" s="9">
        <f t="shared" si="1"/>
        <v>8558</v>
      </c>
      <c r="B12133" s="5" t="s">
        <v>7438</v>
      </c>
      <c r="C12133" s="6" t="s">
        <v>621</v>
      </c>
    </row>
    <row r="12134">
      <c r="A12134" s="9">
        <f t="shared" si="1"/>
        <v>8559</v>
      </c>
      <c r="B12134" s="5" t="s">
        <v>7439</v>
      </c>
      <c r="C12134" s="6" t="s">
        <v>731</v>
      </c>
    </row>
    <row r="12135">
      <c r="A12135" s="9">
        <f t="shared" si="1"/>
        <v>8560</v>
      </c>
      <c r="B12135" s="5" t="s">
        <v>7440</v>
      </c>
      <c r="C12135" s="6" t="s">
        <v>621</v>
      </c>
    </row>
    <row r="12136">
      <c r="A12136" s="9">
        <f t="shared" si="1"/>
        <v>8561</v>
      </c>
      <c r="B12136" s="5" t="s">
        <v>7441</v>
      </c>
      <c r="C12136" s="6" t="s">
        <v>1221</v>
      </c>
    </row>
    <row r="12137">
      <c r="A12137" s="9">
        <f t="shared" si="1"/>
        <v>8562</v>
      </c>
      <c r="B12137" s="30" t="s">
        <v>24977</v>
      </c>
      <c r="C12137" s="26" t="s">
        <v>23737</v>
      </c>
    </row>
    <row r="12138">
      <c r="A12138" s="9">
        <f t="shared" si="1"/>
        <v>8563</v>
      </c>
      <c r="B12138" s="5" t="s">
        <v>7442</v>
      </c>
      <c r="C12138" s="6" t="s">
        <v>683</v>
      </c>
    </row>
    <row r="12139">
      <c r="A12139" s="9">
        <f t="shared" si="1"/>
        <v>8563</v>
      </c>
      <c r="B12139" s="37" t="s">
        <v>7442</v>
      </c>
      <c r="C12139" s="28" t="s">
        <v>23633</v>
      </c>
    </row>
    <row r="12140">
      <c r="A12140" s="9">
        <f t="shared" si="1"/>
        <v>8564</v>
      </c>
      <c r="B12140" s="5" t="s">
        <v>7443</v>
      </c>
      <c r="C12140" s="6" t="s">
        <v>989</v>
      </c>
    </row>
    <row r="12141">
      <c r="A12141" s="9">
        <f t="shared" si="1"/>
        <v>8565</v>
      </c>
      <c r="B12141" s="5" t="s">
        <v>7444</v>
      </c>
      <c r="C12141" s="6" t="s">
        <v>420</v>
      </c>
    </row>
    <row r="12142">
      <c r="A12142" s="9">
        <f t="shared" si="1"/>
        <v>8565</v>
      </c>
      <c r="B12142" s="5" t="s">
        <v>7444</v>
      </c>
      <c r="C12142" s="6" t="s">
        <v>23672</v>
      </c>
    </row>
    <row r="12143">
      <c r="A12143" s="9">
        <f t="shared" si="1"/>
        <v>8566</v>
      </c>
      <c r="B12143" s="5" t="s">
        <v>7445</v>
      </c>
      <c r="C12143" s="6" t="s">
        <v>78</v>
      </c>
    </row>
    <row r="12144">
      <c r="A12144" s="9">
        <f t="shared" si="1"/>
        <v>8567</v>
      </c>
      <c r="B12144" s="12" t="s">
        <v>7446</v>
      </c>
      <c r="C12144" s="13" t="s">
        <v>420</v>
      </c>
    </row>
    <row r="12145">
      <c r="A12145" s="9">
        <f t="shared" si="1"/>
        <v>8567</v>
      </c>
      <c r="B12145" s="12" t="s">
        <v>7446</v>
      </c>
      <c r="C12145" s="6" t="s">
        <v>23672</v>
      </c>
    </row>
    <row r="12146">
      <c r="A12146" s="9">
        <f t="shared" si="1"/>
        <v>8568</v>
      </c>
      <c r="B12146" s="12" t="s">
        <v>7447</v>
      </c>
      <c r="C12146" s="13" t="s">
        <v>420</v>
      </c>
    </row>
    <row r="12147">
      <c r="A12147" s="9">
        <f t="shared" si="1"/>
        <v>8568</v>
      </c>
      <c r="B12147" s="12" t="s">
        <v>7447</v>
      </c>
      <c r="C12147" s="6" t="s">
        <v>23672</v>
      </c>
    </row>
    <row r="12148">
      <c r="A12148" s="9">
        <f t="shared" si="1"/>
        <v>8569</v>
      </c>
      <c r="B12148" s="5" t="s">
        <v>7448</v>
      </c>
      <c r="C12148" s="6" t="s">
        <v>78</v>
      </c>
    </row>
    <row r="12149">
      <c r="A12149" s="9">
        <f t="shared" si="1"/>
        <v>8570</v>
      </c>
      <c r="B12149" s="12" t="s">
        <v>7449</v>
      </c>
      <c r="C12149" s="13" t="s">
        <v>420</v>
      </c>
    </row>
    <row r="12150">
      <c r="A12150" s="9">
        <f t="shared" si="1"/>
        <v>8570</v>
      </c>
      <c r="B12150" s="12" t="s">
        <v>7449</v>
      </c>
      <c r="C12150" s="6" t="s">
        <v>23672</v>
      </c>
    </row>
    <row r="12151">
      <c r="A12151" s="9">
        <f t="shared" si="1"/>
        <v>8571</v>
      </c>
      <c r="B12151" s="30" t="s">
        <v>24978</v>
      </c>
      <c r="C12151" s="26" t="s">
        <v>23737</v>
      </c>
    </row>
    <row r="12152">
      <c r="A12152" s="9">
        <f t="shared" si="1"/>
        <v>8572</v>
      </c>
      <c r="B12152" s="5" t="s">
        <v>7450</v>
      </c>
      <c r="C12152" s="6" t="s">
        <v>78</v>
      </c>
    </row>
    <row r="12153">
      <c r="A12153" s="9">
        <f t="shared" si="1"/>
        <v>8573</v>
      </c>
      <c r="B12153" s="5" t="s">
        <v>7451</v>
      </c>
      <c r="C12153" s="6" t="s">
        <v>78</v>
      </c>
    </row>
    <row r="12154">
      <c r="A12154" s="9">
        <f t="shared" si="1"/>
        <v>8574</v>
      </c>
      <c r="B12154" s="5" t="s">
        <v>7452</v>
      </c>
      <c r="C12154" s="6" t="s">
        <v>78</v>
      </c>
    </row>
    <row r="12155">
      <c r="A12155" s="9">
        <f t="shared" si="1"/>
        <v>8575</v>
      </c>
      <c r="B12155" s="5" t="s">
        <v>7453</v>
      </c>
      <c r="C12155" s="6" t="s">
        <v>78</v>
      </c>
    </row>
    <row r="12156">
      <c r="A12156" s="9">
        <f t="shared" si="1"/>
        <v>8576</v>
      </c>
      <c r="B12156" s="5" t="s">
        <v>7454</v>
      </c>
      <c r="C12156" s="6" t="s">
        <v>78</v>
      </c>
    </row>
    <row r="12157">
      <c r="A12157" s="9">
        <f t="shared" si="1"/>
        <v>8577</v>
      </c>
      <c r="B12157" s="8" t="s">
        <v>7455</v>
      </c>
      <c r="C12157" s="9" t="s">
        <v>815</v>
      </c>
    </row>
    <row r="12158">
      <c r="A12158" s="9">
        <f t="shared" si="1"/>
        <v>8578</v>
      </c>
      <c r="B12158" s="8" t="s">
        <v>7456</v>
      </c>
      <c r="C12158" s="9" t="s">
        <v>815</v>
      </c>
    </row>
    <row r="12159">
      <c r="A12159" s="9">
        <f t="shared" si="1"/>
        <v>8579</v>
      </c>
      <c r="B12159" s="5" t="s">
        <v>7457</v>
      </c>
      <c r="C12159" s="6" t="s">
        <v>1279</v>
      </c>
    </row>
    <row r="12160">
      <c r="A12160" s="9">
        <f t="shared" si="1"/>
        <v>8580</v>
      </c>
      <c r="B12160" s="5" t="s">
        <v>7458</v>
      </c>
      <c r="C12160" s="6" t="s">
        <v>1394</v>
      </c>
    </row>
    <row r="12161">
      <c r="A12161" s="9">
        <f t="shared" si="1"/>
        <v>8581</v>
      </c>
      <c r="B12161" s="5" t="s">
        <v>7459</v>
      </c>
      <c r="C12161" s="6" t="s">
        <v>1324</v>
      </c>
    </row>
    <row r="12162">
      <c r="A12162" s="9">
        <f t="shared" si="1"/>
        <v>8582</v>
      </c>
      <c r="B12162" s="5" t="s">
        <v>7460</v>
      </c>
      <c r="C12162" s="6" t="s">
        <v>1324</v>
      </c>
    </row>
    <row r="12163">
      <c r="A12163" s="9">
        <f t="shared" si="1"/>
        <v>8583</v>
      </c>
      <c r="B12163" s="5" t="s">
        <v>7461</v>
      </c>
      <c r="C12163" s="6" t="s">
        <v>1324</v>
      </c>
    </row>
    <row r="12164">
      <c r="A12164" s="9">
        <f t="shared" si="1"/>
        <v>8584</v>
      </c>
      <c r="B12164" s="5" t="s">
        <v>7462</v>
      </c>
      <c r="C12164" s="6" t="s">
        <v>1369</v>
      </c>
    </row>
    <row r="12165">
      <c r="A12165" s="9">
        <f t="shared" si="1"/>
        <v>8585</v>
      </c>
      <c r="B12165" s="5" t="s">
        <v>7463</v>
      </c>
      <c r="C12165" s="6" t="s">
        <v>1394</v>
      </c>
    </row>
    <row r="12166">
      <c r="A12166" s="9">
        <f t="shared" si="1"/>
        <v>8586</v>
      </c>
      <c r="B12166" s="5" t="s">
        <v>7464</v>
      </c>
      <c r="C12166" s="6" t="s">
        <v>27</v>
      </c>
    </row>
    <row r="12167">
      <c r="A12167" s="9">
        <f t="shared" si="1"/>
        <v>8587</v>
      </c>
      <c r="B12167" s="5" t="s">
        <v>7465</v>
      </c>
      <c r="C12167" s="6" t="s">
        <v>27</v>
      </c>
    </row>
    <row r="12168">
      <c r="A12168" s="9">
        <f t="shared" si="1"/>
        <v>8588</v>
      </c>
      <c r="B12168" s="5" t="s">
        <v>7466</v>
      </c>
      <c r="C12168" s="6" t="s">
        <v>1324</v>
      </c>
    </row>
    <row r="12169">
      <c r="A12169" s="9">
        <f t="shared" si="1"/>
        <v>8589</v>
      </c>
      <c r="B12169" s="5" t="s">
        <v>7467</v>
      </c>
      <c r="C12169" s="6" t="s">
        <v>1324</v>
      </c>
    </row>
    <row r="12170">
      <c r="A12170" s="9">
        <f t="shared" si="1"/>
        <v>8590</v>
      </c>
      <c r="B12170" s="5" t="s">
        <v>7468</v>
      </c>
      <c r="C12170" s="6" t="s">
        <v>1369</v>
      </c>
    </row>
    <row r="12171">
      <c r="A12171" s="9">
        <f t="shared" si="1"/>
        <v>8591</v>
      </c>
      <c r="B12171" s="5" t="s">
        <v>7469</v>
      </c>
      <c r="C12171" s="6" t="s">
        <v>467</v>
      </c>
    </row>
    <row r="12172">
      <c r="A12172" s="9">
        <f t="shared" si="1"/>
        <v>8591</v>
      </c>
      <c r="B12172" s="5" t="s">
        <v>7469</v>
      </c>
      <c r="C12172" s="6" t="s">
        <v>23628</v>
      </c>
    </row>
    <row r="12173">
      <c r="A12173" s="9">
        <f t="shared" si="1"/>
        <v>8592</v>
      </c>
      <c r="B12173" s="8" t="s">
        <v>7470</v>
      </c>
      <c r="C12173" s="9" t="s">
        <v>40</v>
      </c>
    </row>
    <row r="12174">
      <c r="A12174" s="9">
        <f t="shared" si="1"/>
        <v>8593</v>
      </c>
      <c r="B12174" s="5" t="s">
        <v>7471</v>
      </c>
      <c r="C12174" s="6" t="s">
        <v>1279</v>
      </c>
    </row>
    <row r="12175">
      <c r="A12175" s="9">
        <f t="shared" si="1"/>
        <v>8593</v>
      </c>
      <c r="B12175" s="5" t="s">
        <v>7471</v>
      </c>
      <c r="C12175" s="6" t="s">
        <v>97</v>
      </c>
    </row>
    <row r="12176">
      <c r="A12176" s="9">
        <f t="shared" si="1"/>
        <v>8593</v>
      </c>
      <c r="B12176" s="5" t="s">
        <v>7471</v>
      </c>
      <c r="C12176" s="6" t="s">
        <v>23637</v>
      </c>
    </row>
    <row r="12177">
      <c r="A12177" s="9">
        <f t="shared" si="1"/>
        <v>8594</v>
      </c>
      <c r="B12177" s="5" t="s">
        <v>7472</v>
      </c>
      <c r="C12177" s="6" t="s">
        <v>62</v>
      </c>
    </row>
    <row r="12178">
      <c r="A12178" s="9">
        <f t="shared" si="1"/>
        <v>8594</v>
      </c>
      <c r="B12178" s="5" t="s">
        <v>7472</v>
      </c>
      <c r="C12178" s="6" t="s">
        <v>23628</v>
      </c>
    </row>
    <row r="12179">
      <c r="A12179" s="9">
        <f t="shared" si="1"/>
        <v>8595</v>
      </c>
      <c r="B12179" s="5" t="s">
        <v>7473</v>
      </c>
      <c r="C12179" s="6" t="s">
        <v>62</v>
      </c>
    </row>
    <row r="12180">
      <c r="A12180" s="9">
        <f t="shared" si="1"/>
        <v>8595</v>
      </c>
      <c r="B12180" s="5" t="s">
        <v>7473</v>
      </c>
      <c r="C12180" s="6" t="s">
        <v>23628</v>
      </c>
    </row>
    <row r="12181">
      <c r="A12181" s="9">
        <f t="shared" si="1"/>
        <v>8596</v>
      </c>
      <c r="B12181" s="5" t="s">
        <v>7474</v>
      </c>
      <c r="C12181" s="6" t="s">
        <v>97</v>
      </c>
    </row>
    <row r="12182">
      <c r="A12182" s="9">
        <f t="shared" si="1"/>
        <v>8596</v>
      </c>
      <c r="B12182" s="5" t="s">
        <v>7474</v>
      </c>
      <c r="C12182" s="6" t="s">
        <v>23637</v>
      </c>
    </row>
    <row r="12183">
      <c r="A12183" s="9">
        <f t="shared" si="1"/>
        <v>8597</v>
      </c>
      <c r="B12183" s="5" t="s">
        <v>7475</v>
      </c>
      <c r="C12183" s="6" t="s">
        <v>62</v>
      </c>
    </row>
    <row r="12184">
      <c r="A12184" s="9">
        <f t="shared" si="1"/>
        <v>8597</v>
      </c>
      <c r="B12184" s="5" t="s">
        <v>7475</v>
      </c>
      <c r="C12184" s="6" t="s">
        <v>23628</v>
      </c>
    </row>
    <row r="12185">
      <c r="A12185" s="9">
        <f t="shared" si="1"/>
        <v>8598</v>
      </c>
      <c r="B12185" s="5" t="s">
        <v>7476</v>
      </c>
      <c r="C12185" s="6" t="s">
        <v>62</v>
      </c>
    </row>
    <row r="12186">
      <c r="A12186" s="9">
        <f t="shared" si="1"/>
        <v>8598</v>
      </c>
      <c r="B12186" s="5" t="s">
        <v>7476</v>
      </c>
      <c r="C12186" s="6" t="s">
        <v>23628</v>
      </c>
    </row>
    <row r="12187">
      <c r="A12187" s="9">
        <f t="shared" si="1"/>
        <v>8599</v>
      </c>
      <c r="B12187" s="5" t="s">
        <v>7477</v>
      </c>
      <c r="C12187" s="6" t="s">
        <v>1205</v>
      </c>
    </row>
    <row r="12188">
      <c r="A12188" s="9">
        <f t="shared" si="1"/>
        <v>8599</v>
      </c>
      <c r="B12188" s="5" t="s">
        <v>7477</v>
      </c>
      <c r="C12188" s="6" t="s">
        <v>23628</v>
      </c>
    </row>
    <row r="12189">
      <c r="A12189" s="9">
        <f t="shared" si="1"/>
        <v>8600</v>
      </c>
      <c r="B12189" s="5" t="s">
        <v>7478</v>
      </c>
      <c r="C12189" s="6" t="s">
        <v>1205</v>
      </c>
    </row>
    <row r="12190">
      <c r="A12190" s="9">
        <f t="shared" si="1"/>
        <v>8600</v>
      </c>
      <c r="B12190" s="5" t="s">
        <v>7478</v>
      </c>
      <c r="C12190" s="6" t="s">
        <v>23628</v>
      </c>
    </row>
    <row r="12191">
      <c r="A12191" s="9">
        <f t="shared" si="1"/>
        <v>8601</v>
      </c>
      <c r="B12191" s="5" t="s">
        <v>7479</v>
      </c>
      <c r="C12191" s="6" t="s">
        <v>62</v>
      </c>
    </row>
    <row r="12192">
      <c r="A12192" s="9">
        <f t="shared" si="1"/>
        <v>8601</v>
      </c>
      <c r="B12192" s="5" t="s">
        <v>7479</v>
      </c>
      <c r="C12192" s="6" t="s">
        <v>23628</v>
      </c>
    </row>
    <row r="12193">
      <c r="A12193" s="9">
        <f t="shared" si="1"/>
        <v>8602</v>
      </c>
      <c r="B12193" s="5" t="s">
        <v>7480</v>
      </c>
      <c r="C12193" s="6" t="s">
        <v>62</v>
      </c>
    </row>
    <row r="12194">
      <c r="A12194" s="9">
        <f t="shared" si="1"/>
        <v>8602</v>
      </c>
      <c r="B12194" s="5" t="s">
        <v>7480</v>
      </c>
      <c r="C12194" s="6" t="s">
        <v>23628</v>
      </c>
    </row>
    <row r="12195">
      <c r="A12195" s="9">
        <f t="shared" si="1"/>
        <v>8603</v>
      </c>
      <c r="B12195" s="5" t="s">
        <v>7481</v>
      </c>
      <c r="C12195" s="6" t="s">
        <v>1942</v>
      </c>
    </row>
    <row r="12196">
      <c r="A12196" s="9">
        <f t="shared" si="1"/>
        <v>8603</v>
      </c>
      <c r="B12196" s="5" t="s">
        <v>7481</v>
      </c>
      <c r="C12196" s="6" t="s">
        <v>23637</v>
      </c>
    </row>
    <row r="12197">
      <c r="A12197" s="9">
        <f t="shared" si="1"/>
        <v>8604</v>
      </c>
      <c r="B12197" s="5" t="s">
        <v>7482</v>
      </c>
      <c r="C12197" s="6" t="s">
        <v>62</v>
      </c>
    </row>
    <row r="12198">
      <c r="A12198" s="9">
        <f t="shared" si="1"/>
        <v>8604</v>
      </c>
      <c r="B12198" s="5" t="s">
        <v>7482</v>
      </c>
      <c r="C12198" s="6" t="s">
        <v>23628</v>
      </c>
    </row>
    <row r="12199">
      <c r="A12199" s="9">
        <f t="shared" si="1"/>
        <v>8605</v>
      </c>
      <c r="B12199" s="5" t="s">
        <v>7483</v>
      </c>
      <c r="C12199" s="6" t="s">
        <v>62</v>
      </c>
    </row>
    <row r="12200">
      <c r="A12200" s="9">
        <f t="shared" si="1"/>
        <v>8605</v>
      </c>
      <c r="B12200" s="5" t="s">
        <v>7483</v>
      </c>
      <c r="C12200" s="6" t="s">
        <v>23628</v>
      </c>
    </row>
    <row r="12201">
      <c r="A12201" s="9">
        <f t="shared" si="1"/>
        <v>8606</v>
      </c>
      <c r="B12201" s="5" t="s">
        <v>7484</v>
      </c>
      <c r="C12201" s="6" t="s">
        <v>62</v>
      </c>
    </row>
    <row r="12202">
      <c r="A12202" s="9">
        <f t="shared" si="1"/>
        <v>8606</v>
      </c>
      <c r="B12202" s="5" t="s">
        <v>7484</v>
      </c>
      <c r="C12202" s="6" t="s">
        <v>23628</v>
      </c>
    </row>
    <row r="12203">
      <c r="A12203" s="9">
        <f t="shared" si="1"/>
        <v>8607</v>
      </c>
      <c r="B12203" s="5" t="s">
        <v>7485</v>
      </c>
      <c r="C12203" s="6" t="s">
        <v>62</v>
      </c>
    </row>
    <row r="12204">
      <c r="A12204" s="9">
        <f t="shared" si="1"/>
        <v>8607</v>
      </c>
      <c r="B12204" s="5" t="s">
        <v>7485</v>
      </c>
      <c r="C12204" s="6" t="s">
        <v>23628</v>
      </c>
    </row>
    <row r="12205">
      <c r="A12205" s="9">
        <f t="shared" si="1"/>
        <v>8608</v>
      </c>
      <c r="B12205" s="5" t="s">
        <v>7486</v>
      </c>
      <c r="C12205" s="6" t="s">
        <v>62</v>
      </c>
    </row>
    <row r="12206">
      <c r="A12206" s="9">
        <f t="shared" si="1"/>
        <v>8608</v>
      </c>
      <c r="B12206" s="5" t="s">
        <v>7486</v>
      </c>
      <c r="C12206" s="6" t="s">
        <v>23628</v>
      </c>
    </row>
    <row r="12207">
      <c r="A12207" s="9">
        <f t="shared" si="1"/>
        <v>8609</v>
      </c>
      <c r="B12207" s="5" t="s">
        <v>7487</v>
      </c>
      <c r="C12207" s="6" t="s">
        <v>62</v>
      </c>
    </row>
    <row r="12208">
      <c r="A12208" s="9">
        <f t="shared" si="1"/>
        <v>8609</v>
      </c>
      <c r="B12208" s="5" t="s">
        <v>7487</v>
      </c>
      <c r="C12208" s="6" t="s">
        <v>23628</v>
      </c>
    </row>
    <row r="12209">
      <c r="A12209" s="9">
        <f t="shared" si="1"/>
        <v>8610</v>
      </c>
      <c r="B12209" s="5" t="s">
        <v>7488</v>
      </c>
      <c r="C12209" s="6" t="s">
        <v>62</v>
      </c>
    </row>
    <row r="12210">
      <c r="A12210" s="9">
        <f t="shared" si="1"/>
        <v>8610</v>
      </c>
      <c r="B12210" s="5" t="s">
        <v>7488</v>
      </c>
      <c r="C12210" s="6" t="s">
        <v>23628</v>
      </c>
    </row>
    <row r="12211">
      <c r="A12211" s="9">
        <f t="shared" si="1"/>
        <v>8611</v>
      </c>
      <c r="B12211" s="5" t="s">
        <v>7489</v>
      </c>
      <c r="C12211" s="6" t="s">
        <v>62</v>
      </c>
    </row>
    <row r="12212">
      <c r="A12212" s="9">
        <f t="shared" si="1"/>
        <v>8611</v>
      </c>
      <c r="B12212" s="5" t="s">
        <v>7489</v>
      </c>
      <c r="C12212" s="6" t="s">
        <v>23628</v>
      </c>
    </row>
    <row r="12213">
      <c r="A12213" s="9">
        <f t="shared" si="1"/>
        <v>8612</v>
      </c>
      <c r="B12213" s="5" t="s">
        <v>7490</v>
      </c>
      <c r="C12213" s="6" t="s">
        <v>62</v>
      </c>
    </row>
    <row r="12214">
      <c r="A12214" s="9">
        <f t="shared" si="1"/>
        <v>8612</v>
      </c>
      <c r="B12214" s="5" t="s">
        <v>7490</v>
      </c>
      <c r="C12214" s="6" t="s">
        <v>23628</v>
      </c>
    </row>
    <row r="12215">
      <c r="A12215" s="9">
        <f t="shared" si="1"/>
        <v>8613</v>
      </c>
      <c r="B12215" s="5" t="s">
        <v>7491</v>
      </c>
      <c r="C12215" s="6" t="s">
        <v>1040</v>
      </c>
    </row>
    <row r="12216">
      <c r="A12216" s="9">
        <f t="shared" si="1"/>
        <v>8614</v>
      </c>
      <c r="B12216" s="5" t="s">
        <v>7492</v>
      </c>
      <c r="C12216" s="6" t="s">
        <v>1207</v>
      </c>
    </row>
    <row r="12217">
      <c r="A12217" s="9">
        <f t="shared" si="1"/>
        <v>8615</v>
      </c>
      <c r="B12217" s="5" t="s">
        <v>7493</v>
      </c>
      <c r="C12217" s="6" t="s">
        <v>1207</v>
      </c>
    </row>
    <row r="12218">
      <c r="A12218" s="9">
        <f t="shared" si="1"/>
        <v>8616</v>
      </c>
      <c r="B12218" s="5" t="s">
        <v>7494</v>
      </c>
      <c r="C12218" s="6" t="s">
        <v>1207</v>
      </c>
    </row>
    <row r="12219">
      <c r="A12219" s="9">
        <f t="shared" si="1"/>
        <v>8617</v>
      </c>
      <c r="B12219" s="5" t="s">
        <v>7495</v>
      </c>
      <c r="C12219" s="6" t="s">
        <v>1207</v>
      </c>
    </row>
    <row r="12220">
      <c r="A12220" s="9">
        <f t="shared" si="1"/>
        <v>8618</v>
      </c>
      <c r="B12220" s="5" t="s">
        <v>7496</v>
      </c>
      <c r="C12220" s="6" t="s">
        <v>1207</v>
      </c>
    </row>
    <row r="12221">
      <c r="A12221" s="9">
        <f t="shared" si="1"/>
        <v>8619</v>
      </c>
      <c r="B12221" s="5" t="s">
        <v>7497</v>
      </c>
      <c r="C12221" s="6" t="s">
        <v>1207</v>
      </c>
    </row>
    <row r="12222">
      <c r="A12222" s="9">
        <f t="shared" si="1"/>
        <v>8620</v>
      </c>
      <c r="B12222" s="5" t="s">
        <v>7498</v>
      </c>
      <c r="C12222" s="6" t="s">
        <v>1207</v>
      </c>
    </row>
    <row r="12223">
      <c r="A12223" s="9">
        <f t="shared" si="1"/>
        <v>8621</v>
      </c>
      <c r="B12223" s="5" t="s">
        <v>7499</v>
      </c>
      <c r="C12223" s="6" t="s">
        <v>1207</v>
      </c>
    </row>
    <row r="12224">
      <c r="A12224" s="9">
        <f t="shared" si="1"/>
        <v>8622</v>
      </c>
      <c r="B12224" s="25" t="s">
        <v>24979</v>
      </c>
      <c r="C12224" s="26" t="s">
        <v>23817</v>
      </c>
    </row>
    <row r="12225">
      <c r="A12225" s="9">
        <f t="shared" si="1"/>
        <v>8623</v>
      </c>
      <c r="B12225" s="8" t="s">
        <v>7500</v>
      </c>
      <c r="C12225" s="9" t="s">
        <v>614</v>
      </c>
    </row>
    <row r="12226">
      <c r="A12226" s="9">
        <f t="shared" si="1"/>
        <v>8624</v>
      </c>
      <c r="B12226" s="5" t="s">
        <v>7501</v>
      </c>
      <c r="C12226" s="6" t="s">
        <v>731</v>
      </c>
    </row>
    <row r="12227">
      <c r="A12227" s="9">
        <f t="shared" si="1"/>
        <v>8625</v>
      </c>
      <c r="B12227" s="5" t="s">
        <v>7502</v>
      </c>
      <c r="C12227" s="6" t="s">
        <v>1120</v>
      </c>
    </row>
    <row r="12228">
      <c r="A12228" s="9">
        <f t="shared" si="1"/>
        <v>8626</v>
      </c>
      <c r="B12228" s="5" t="s">
        <v>7503</v>
      </c>
      <c r="C12228" s="6" t="s">
        <v>1120</v>
      </c>
    </row>
    <row r="12229">
      <c r="A12229" s="9">
        <f t="shared" si="1"/>
        <v>8627</v>
      </c>
      <c r="B12229" s="5" t="s">
        <v>7504</v>
      </c>
      <c r="C12229" s="6" t="s">
        <v>1207</v>
      </c>
    </row>
    <row r="12230">
      <c r="A12230" s="9">
        <f t="shared" si="1"/>
        <v>8628</v>
      </c>
      <c r="B12230" s="5" t="s">
        <v>7505</v>
      </c>
      <c r="C12230" s="6" t="s">
        <v>1207</v>
      </c>
    </row>
    <row r="12231">
      <c r="A12231" s="9">
        <f t="shared" si="1"/>
        <v>8629</v>
      </c>
      <c r="B12231" s="5" t="s">
        <v>7506</v>
      </c>
      <c r="C12231" s="6" t="s">
        <v>1207</v>
      </c>
    </row>
    <row r="12232">
      <c r="A12232" s="9">
        <f t="shared" si="1"/>
        <v>8630</v>
      </c>
      <c r="B12232" s="8" t="s">
        <v>7507</v>
      </c>
      <c r="C12232" s="9" t="s">
        <v>614</v>
      </c>
    </row>
    <row r="12233">
      <c r="A12233" s="9">
        <f t="shared" si="1"/>
        <v>8630</v>
      </c>
      <c r="B12233" s="8" t="s">
        <v>7507</v>
      </c>
      <c r="C12233" s="9" t="s">
        <v>374</v>
      </c>
    </row>
    <row r="12234">
      <c r="A12234" s="9">
        <f t="shared" si="1"/>
        <v>8630</v>
      </c>
      <c r="B12234" s="8" t="s">
        <v>7507</v>
      </c>
      <c r="C12234" s="9" t="s">
        <v>52</v>
      </c>
    </row>
    <row r="12235">
      <c r="A12235" s="9">
        <f t="shared" si="1"/>
        <v>8631</v>
      </c>
      <c r="B12235" s="5" t="s">
        <v>7508</v>
      </c>
      <c r="C12235" s="6" t="s">
        <v>1207</v>
      </c>
    </row>
    <row r="12236">
      <c r="A12236" s="9">
        <f t="shared" si="1"/>
        <v>8632</v>
      </c>
      <c r="B12236" s="5" t="s">
        <v>7509</v>
      </c>
      <c r="C12236" s="6" t="s">
        <v>1207</v>
      </c>
    </row>
    <row r="12237">
      <c r="A12237" s="9">
        <f t="shared" si="1"/>
        <v>8633</v>
      </c>
      <c r="B12237" s="5" t="s">
        <v>7510</v>
      </c>
      <c r="C12237" s="6" t="s">
        <v>1207</v>
      </c>
    </row>
    <row r="12238">
      <c r="A12238" s="9">
        <f t="shared" si="1"/>
        <v>8634</v>
      </c>
      <c r="B12238" s="8" t="s">
        <v>7511</v>
      </c>
      <c r="C12238" s="9" t="s">
        <v>728</v>
      </c>
    </row>
    <row r="12239">
      <c r="A12239" s="9">
        <f t="shared" si="1"/>
        <v>8635</v>
      </c>
      <c r="B12239" s="8" t="s">
        <v>7512</v>
      </c>
      <c r="C12239" s="9" t="s">
        <v>399</v>
      </c>
    </row>
    <row r="12240">
      <c r="A12240" s="9">
        <f t="shared" si="1"/>
        <v>8636</v>
      </c>
      <c r="B12240" s="25" t="s">
        <v>24980</v>
      </c>
      <c r="C12240" s="26" t="s">
        <v>10122</v>
      </c>
    </row>
    <row r="12241">
      <c r="A12241" s="9">
        <f t="shared" si="1"/>
        <v>8636</v>
      </c>
      <c r="B12241" s="27" t="s">
        <v>24980</v>
      </c>
      <c r="C12241" s="28" t="s">
        <v>23637</v>
      </c>
    </row>
    <row r="12242">
      <c r="A12242" s="9">
        <f t="shared" si="1"/>
        <v>8637</v>
      </c>
      <c r="B12242" s="5" t="s">
        <v>7513</v>
      </c>
      <c r="C12242" s="6" t="s">
        <v>681</v>
      </c>
    </row>
    <row r="12243">
      <c r="A12243" s="9">
        <f t="shared" si="1"/>
        <v>8638</v>
      </c>
      <c r="B12243" s="25" t="s">
        <v>24981</v>
      </c>
      <c r="C12243" s="26" t="s">
        <v>23808</v>
      </c>
    </row>
    <row r="12244">
      <c r="A12244" s="9">
        <f t="shared" si="1"/>
        <v>8639</v>
      </c>
      <c r="B12244" s="5" t="s">
        <v>7514</v>
      </c>
      <c r="C12244" s="6" t="s">
        <v>328</v>
      </c>
    </row>
    <row r="12245">
      <c r="A12245" s="9">
        <f t="shared" si="1"/>
        <v>8639</v>
      </c>
      <c r="B12245" s="5" t="s">
        <v>7514</v>
      </c>
      <c r="C12245" s="6" t="s">
        <v>23637</v>
      </c>
    </row>
    <row r="12246">
      <c r="A12246" s="9">
        <f t="shared" si="1"/>
        <v>8640</v>
      </c>
      <c r="B12246" s="8" t="s">
        <v>7515</v>
      </c>
      <c r="C12246" s="9" t="s">
        <v>177</v>
      </c>
    </row>
    <row r="12247">
      <c r="A12247" s="9">
        <f t="shared" si="1"/>
        <v>8641</v>
      </c>
      <c r="B12247" s="8" t="s">
        <v>7516</v>
      </c>
      <c r="C12247" s="9" t="s">
        <v>893</v>
      </c>
    </row>
    <row r="12248">
      <c r="A12248" s="9">
        <f t="shared" si="1"/>
        <v>8642</v>
      </c>
      <c r="B12248" s="5" t="s">
        <v>7517</v>
      </c>
      <c r="C12248" s="6" t="s">
        <v>538</v>
      </c>
    </row>
    <row r="12249">
      <c r="A12249" s="9">
        <f t="shared" si="1"/>
        <v>8642</v>
      </c>
      <c r="B12249" s="5" t="s">
        <v>7517</v>
      </c>
      <c r="C12249" s="6" t="s">
        <v>23628</v>
      </c>
    </row>
    <row r="12250">
      <c r="A12250" s="9">
        <f t="shared" si="1"/>
        <v>8643</v>
      </c>
      <c r="B12250" s="16" t="s">
        <v>7518</v>
      </c>
      <c r="C12250" s="6" t="s">
        <v>1235</v>
      </c>
    </row>
    <row r="12251">
      <c r="A12251" s="9">
        <f t="shared" si="1"/>
        <v>8644</v>
      </c>
      <c r="B12251" s="16" t="s">
        <v>7519</v>
      </c>
      <c r="C12251" s="6" t="s">
        <v>1235</v>
      </c>
    </row>
    <row r="12252">
      <c r="A12252" s="9">
        <f t="shared" si="1"/>
        <v>8645</v>
      </c>
      <c r="B12252" s="16" t="s">
        <v>7520</v>
      </c>
      <c r="C12252" s="6" t="s">
        <v>1235</v>
      </c>
    </row>
    <row r="12253">
      <c r="A12253" s="9">
        <f t="shared" si="1"/>
        <v>8646</v>
      </c>
      <c r="B12253" s="16" t="s">
        <v>7521</v>
      </c>
      <c r="C12253" s="6" t="s">
        <v>1235</v>
      </c>
    </row>
    <row r="12254">
      <c r="A12254" s="9">
        <f t="shared" si="1"/>
        <v>8647</v>
      </c>
      <c r="B12254" s="16" t="s">
        <v>7522</v>
      </c>
      <c r="C12254" s="6" t="s">
        <v>1235</v>
      </c>
    </row>
    <row r="12255">
      <c r="A12255" s="9">
        <f t="shared" si="1"/>
        <v>8648</v>
      </c>
      <c r="B12255" s="16" t="s">
        <v>7523</v>
      </c>
      <c r="C12255" s="6" t="s">
        <v>1235</v>
      </c>
    </row>
    <row r="12256">
      <c r="A12256" s="9">
        <f t="shared" si="1"/>
        <v>8649</v>
      </c>
      <c r="B12256" s="16" t="s">
        <v>7524</v>
      </c>
      <c r="C12256" s="6" t="s">
        <v>1235</v>
      </c>
    </row>
    <row r="12257">
      <c r="A12257" s="9">
        <f t="shared" si="1"/>
        <v>8650</v>
      </c>
      <c r="B12257" s="5" t="s">
        <v>7525</v>
      </c>
      <c r="C12257" s="6" t="s">
        <v>785</v>
      </c>
    </row>
    <row r="12258">
      <c r="A12258" s="9">
        <f t="shared" si="1"/>
        <v>8651</v>
      </c>
      <c r="B12258" s="5" t="s">
        <v>7526</v>
      </c>
      <c r="C12258" s="6" t="s">
        <v>1207</v>
      </c>
    </row>
    <row r="12259">
      <c r="A12259" s="9">
        <f t="shared" si="1"/>
        <v>8652</v>
      </c>
      <c r="B12259" s="5" t="s">
        <v>7527</v>
      </c>
      <c r="C12259" s="6" t="s">
        <v>62</v>
      </c>
    </row>
    <row r="12260">
      <c r="A12260" s="9">
        <f t="shared" si="1"/>
        <v>8652</v>
      </c>
      <c r="B12260" s="5" t="s">
        <v>7527</v>
      </c>
      <c r="C12260" s="6" t="s">
        <v>23628</v>
      </c>
    </row>
    <row r="12261">
      <c r="A12261" s="9">
        <f t="shared" si="1"/>
        <v>8653</v>
      </c>
      <c r="B12261" s="8" t="s">
        <v>7528</v>
      </c>
      <c r="C12261" s="9" t="s">
        <v>530</v>
      </c>
    </row>
    <row r="12262">
      <c r="A12262" s="9">
        <f t="shared" si="1"/>
        <v>8654</v>
      </c>
      <c r="B12262" s="8" t="s">
        <v>7529</v>
      </c>
      <c r="C12262" s="9" t="s">
        <v>64</v>
      </c>
    </row>
    <row r="12263">
      <c r="A12263" s="9">
        <f t="shared" si="1"/>
        <v>8655</v>
      </c>
      <c r="B12263" s="8" t="s">
        <v>7530</v>
      </c>
      <c r="C12263" s="9" t="s">
        <v>64</v>
      </c>
    </row>
    <row r="12264">
      <c r="A12264" s="9">
        <f t="shared" si="1"/>
        <v>8656</v>
      </c>
      <c r="B12264" s="8" t="s">
        <v>7531</v>
      </c>
      <c r="C12264" s="9" t="s">
        <v>64</v>
      </c>
    </row>
    <row r="12265">
      <c r="A12265" s="9">
        <f t="shared" si="1"/>
        <v>8657</v>
      </c>
      <c r="B12265" s="8" t="s">
        <v>7532</v>
      </c>
      <c r="C12265" s="9" t="s">
        <v>1548</v>
      </c>
    </row>
    <row r="12266">
      <c r="A12266" s="9">
        <f t="shared" si="1"/>
        <v>8658</v>
      </c>
      <c r="B12266" s="8" t="s">
        <v>7533</v>
      </c>
      <c r="C12266" s="9" t="s">
        <v>1548</v>
      </c>
    </row>
    <row r="12267">
      <c r="A12267" s="9">
        <f t="shared" si="1"/>
        <v>8659</v>
      </c>
      <c r="B12267" s="8" t="s">
        <v>7534</v>
      </c>
      <c r="C12267" s="9" t="s">
        <v>1548</v>
      </c>
    </row>
    <row r="12268">
      <c r="A12268" s="9">
        <f t="shared" si="1"/>
        <v>8660</v>
      </c>
      <c r="B12268" s="5" t="s">
        <v>7535</v>
      </c>
      <c r="C12268" s="6" t="s">
        <v>1040</v>
      </c>
    </row>
    <row r="12269">
      <c r="A12269" s="9">
        <f t="shared" si="1"/>
        <v>8661</v>
      </c>
      <c r="B12269" s="5" t="s">
        <v>7536</v>
      </c>
      <c r="C12269" s="6" t="s">
        <v>1040</v>
      </c>
    </row>
    <row r="12270">
      <c r="A12270" s="9">
        <f t="shared" si="1"/>
        <v>8662</v>
      </c>
      <c r="B12270" s="5" t="s">
        <v>7537</v>
      </c>
      <c r="C12270" s="6" t="s">
        <v>1040</v>
      </c>
    </row>
    <row r="12271">
      <c r="A12271" s="9">
        <f t="shared" si="1"/>
        <v>8663</v>
      </c>
      <c r="B12271" s="8" t="s">
        <v>7538</v>
      </c>
      <c r="C12271" s="9" t="s">
        <v>555</v>
      </c>
    </row>
    <row r="12272">
      <c r="A12272" s="9">
        <f t="shared" si="1"/>
        <v>8663</v>
      </c>
      <c r="B12272" s="8" t="s">
        <v>7538</v>
      </c>
      <c r="C12272" s="9" t="s">
        <v>72</v>
      </c>
    </row>
    <row r="12273">
      <c r="A12273" s="9">
        <f t="shared" si="1"/>
        <v>8664</v>
      </c>
      <c r="B12273" s="8" t="s">
        <v>7539</v>
      </c>
      <c r="C12273" s="9" t="s">
        <v>72</v>
      </c>
    </row>
    <row r="12274">
      <c r="A12274" s="9">
        <f t="shared" si="1"/>
        <v>8665</v>
      </c>
      <c r="B12274" s="8" t="s">
        <v>7540</v>
      </c>
      <c r="C12274" s="9" t="s">
        <v>72</v>
      </c>
    </row>
    <row r="12275">
      <c r="A12275" s="9">
        <f t="shared" si="1"/>
        <v>8666</v>
      </c>
      <c r="B12275" s="8" t="s">
        <v>7541</v>
      </c>
      <c r="C12275" s="9" t="s">
        <v>72</v>
      </c>
    </row>
    <row r="12276">
      <c r="A12276" s="9">
        <f t="shared" si="1"/>
        <v>8667</v>
      </c>
      <c r="B12276" s="8" t="s">
        <v>7542</v>
      </c>
      <c r="C12276" s="9" t="s">
        <v>83</v>
      </c>
    </row>
    <row r="12277">
      <c r="A12277" s="9">
        <f t="shared" si="1"/>
        <v>8668</v>
      </c>
      <c r="B12277" s="8" t="s">
        <v>7543</v>
      </c>
      <c r="C12277" s="9" t="s">
        <v>83</v>
      </c>
    </row>
    <row r="12278">
      <c r="A12278" s="9">
        <f t="shared" si="1"/>
        <v>8669</v>
      </c>
      <c r="B12278" s="8" t="s">
        <v>7544</v>
      </c>
      <c r="C12278" s="9" t="s">
        <v>83</v>
      </c>
    </row>
    <row r="12279">
      <c r="A12279" s="9">
        <f t="shared" si="1"/>
        <v>8670</v>
      </c>
      <c r="B12279" s="8" t="s">
        <v>7545</v>
      </c>
      <c r="C12279" s="9" t="s">
        <v>83</v>
      </c>
    </row>
    <row r="12280">
      <c r="A12280" s="9">
        <f t="shared" si="1"/>
        <v>8671</v>
      </c>
      <c r="B12280" s="8" t="s">
        <v>7546</v>
      </c>
      <c r="C12280" s="9" t="s">
        <v>83</v>
      </c>
    </row>
    <row r="12281">
      <c r="A12281" s="9">
        <f t="shared" si="1"/>
        <v>8672</v>
      </c>
      <c r="B12281" s="8" t="s">
        <v>7547</v>
      </c>
      <c r="C12281" s="9" t="s">
        <v>83</v>
      </c>
    </row>
    <row r="12282">
      <c r="A12282" s="9">
        <f t="shared" si="1"/>
        <v>8673</v>
      </c>
      <c r="B12282" s="5" t="s">
        <v>7548</v>
      </c>
      <c r="C12282" s="6" t="s">
        <v>437</v>
      </c>
    </row>
    <row r="12283">
      <c r="A12283" s="9">
        <f t="shared" si="1"/>
        <v>8674</v>
      </c>
      <c r="B12283" s="8" t="s">
        <v>7549</v>
      </c>
      <c r="C12283" s="9" t="s">
        <v>416</v>
      </c>
    </row>
    <row r="12284">
      <c r="A12284" s="9">
        <f t="shared" si="1"/>
        <v>8675</v>
      </c>
      <c r="B12284" s="8" t="s">
        <v>7550</v>
      </c>
      <c r="C12284" s="9" t="s">
        <v>416</v>
      </c>
    </row>
    <row r="12285">
      <c r="A12285" s="9">
        <f t="shared" si="1"/>
        <v>8676</v>
      </c>
      <c r="B12285" s="5" t="s">
        <v>7551</v>
      </c>
      <c r="C12285" s="6" t="s">
        <v>393</v>
      </c>
    </row>
    <row r="12286">
      <c r="A12286" s="9">
        <f t="shared" si="1"/>
        <v>8677</v>
      </c>
      <c r="B12286" s="5" t="s">
        <v>7552</v>
      </c>
      <c r="C12286" s="6" t="s">
        <v>393</v>
      </c>
    </row>
    <row r="12287">
      <c r="A12287" s="9">
        <f t="shared" si="1"/>
        <v>8678</v>
      </c>
      <c r="B12287" s="5" t="s">
        <v>7553</v>
      </c>
      <c r="C12287" s="6" t="s">
        <v>393</v>
      </c>
    </row>
    <row r="12288">
      <c r="A12288" s="9">
        <f t="shared" si="1"/>
        <v>8679</v>
      </c>
      <c r="B12288" s="5" t="s">
        <v>7554</v>
      </c>
      <c r="C12288" s="6" t="s">
        <v>393</v>
      </c>
    </row>
    <row r="12289">
      <c r="A12289" s="9">
        <f t="shared" si="1"/>
        <v>8680</v>
      </c>
      <c r="B12289" s="5" t="s">
        <v>7555</v>
      </c>
      <c r="C12289" s="6" t="s">
        <v>32</v>
      </c>
    </row>
    <row r="12290">
      <c r="A12290" s="9">
        <f t="shared" si="1"/>
        <v>8681</v>
      </c>
      <c r="B12290" s="8" t="s">
        <v>7556</v>
      </c>
      <c r="C12290" s="9" t="s">
        <v>758</v>
      </c>
    </row>
    <row r="12291">
      <c r="A12291" s="9">
        <f t="shared" si="1"/>
        <v>8682</v>
      </c>
      <c r="B12291" s="8" t="s">
        <v>7557</v>
      </c>
      <c r="C12291" s="9" t="s">
        <v>616</v>
      </c>
    </row>
    <row r="12292">
      <c r="A12292" s="9">
        <f t="shared" si="1"/>
        <v>8683</v>
      </c>
      <c r="B12292" s="5" t="s">
        <v>7558</v>
      </c>
      <c r="C12292" s="6" t="s">
        <v>393</v>
      </c>
    </row>
    <row r="12293">
      <c r="A12293" s="9">
        <f t="shared" si="1"/>
        <v>8684</v>
      </c>
      <c r="B12293" s="25" t="s">
        <v>24982</v>
      </c>
      <c r="C12293" s="26" t="s">
        <v>553</v>
      </c>
    </row>
    <row r="12294">
      <c r="A12294" s="9">
        <f t="shared" si="1"/>
        <v>8685</v>
      </c>
      <c r="B12294" s="5" t="s">
        <v>7559</v>
      </c>
      <c r="C12294" s="6" t="s">
        <v>1458</v>
      </c>
    </row>
    <row r="12295">
      <c r="A12295" s="9">
        <f t="shared" si="1"/>
        <v>8685</v>
      </c>
      <c r="B12295" s="5" t="s">
        <v>7559</v>
      </c>
      <c r="C12295" s="6" t="s">
        <v>23628</v>
      </c>
    </row>
    <row r="12296">
      <c r="A12296" s="9">
        <f t="shared" si="1"/>
        <v>8686</v>
      </c>
      <c r="B12296" s="8" t="s">
        <v>7560</v>
      </c>
      <c r="C12296" s="9" t="s">
        <v>502</v>
      </c>
    </row>
    <row r="12297">
      <c r="A12297" s="9">
        <f t="shared" si="1"/>
        <v>8687</v>
      </c>
      <c r="B12297" s="25" t="s">
        <v>24983</v>
      </c>
      <c r="C12297" s="26" t="s">
        <v>12983</v>
      </c>
    </row>
    <row r="12298">
      <c r="A12298" s="9">
        <f t="shared" si="1"/>
        <v>8688</v>
      </c>
      <c r="B12298" s="8" t="s">
        <v>7561</v>
      </c>
      <c r="C12298" s="9" t="s">
        <v>502</v>
      </c>
    </row>
    <row r="12299">
      <c r="A12299" s="9">
        <f t="shared" si="1"/>
        <v>8689</v>
      </c>
      <c r="B12299" s="5" t="s">
        <v>7562</v>
      </c>
      <c r="C12299" s="6" t="s">
        <v>731</v>
      </c>
    </row>
    <row r="12300">
      <c r="A12300" s="9">
        <f t="shared" si="1"/>
        <v>8690</v>
      </c>
      <c r="B12300" s="5" t="s">
        <v>7563</v>
      </c>
      <c r="C12300" s="6" t="s">
        <v>731</v>
      </c>
    </row>
    <row r="12301">
      <c r="A12301" s="9">
        <f t="shared" si="1"/>
        <v>8691</v>
      </c>
      <c r="B12301" s="5" t="s">
        <v>7564</v>
      </c>
      <c r="C12301" s="6" t="s">
        <v>731</v>
      </c>
    </row>
    <row r="12302">
      <c r="A12302" s="9">
        <f t="shared" si="1"/>
        <v>8692</v>
      </c>
      <c r="B12302" s="5" t="s">
        <v>7565</v>
      </c>
      <c r="C12302" s="6" t="s">
        <v>731</v>
      </c>
    </row>
    <row r="12303">
      <c r="A12303" s="9">
        <f t="shared" si="1"/>
        <v>8693</v>
      </c>
      <c r="B12303" s="5" t="s">
        <v>7566</v>
      </c>
      <c r="C12303" s="6" t="s">
        <v>731</v>
      </c>
    </row>
    <row r="12304">
      <c r="A12304" s="9">
        <f t="shared" si="1"/>
        <v>8694</v>
      </c>
      <c r="B12304" s="5" t="s">
        <v>7567</v>
      </c>
      <c r="C12304" s="6" t="s">
        <v>731</v>
      </c>
    </row>
    <row r="12305">
      <c r="A12305" s="9">
        <f t="shared" si="1"/>
        <v>8695</v>
      </c>
      <c r="B12305" s="5" t="s">
        <v>7568</v>
      </c>
      <c r="C12305" s="6" t="s">
        <v>731</v>
      </c>
    </row>
    <row r="12306">
      <c r="A12306" s="9">
        <f t="shared" si="1"/>
        <v>8696</v>
      </c>
      <c r="B12306" s="5" t="s">
        <v>7569</v>
      </c>
      <c r="C12306" s="6" t="s">
        <v>731</v>
      </c>
    </row>
    <row r="12307">
      <c r="A12307" s="9">
        <f t="shared" si="1"/>
        <v>8697</v>
      </c>
      <c r="B12307" s="5" t="s">
        <v>7570</v>
      </c>
      <c r="C12307" s="6" t="s">
        <v>731</v>
      </c>
    </row>
    <row r="12308">
      <c r="A12308" s="9">
        <f t="shared" si="1"/>
        <v>8698</v>
      </c>
      <c r="B12308" s="5" t="s">
        <v>7571</v>
      </c>
      <c r="C12308" s="6" t="s">
        <v>731</v>
      </c>
    </row>
    <row r="12309">
      <c r="A12309" s="9">
        <f t="shared" si="1"/>
        <v>8699</v>
      </c>
      <c r="B12309" s="5" t="s">
        <v>7572</v>
      </c>
      <c r="C12309" s="6" t="s">
        <v>731</v>
      </c>
    </row>
    <row r="12310">
      <c r="A12310" s="9">
        <f t="shared" si="1"/>
        <v>8700</v>
      </c>
      <c r="B12310" s="5" t="s">
        <v>7573</v>
      </c>
      <c r="C12310" s="6" t="s">
        <v>731</v>
      </c>
    </row>
    <row r="12311">
      <c r="A12311" s="9">
        <f t="shared" si="1"/>
        <v>8701</v>
      </c>
      <c r="B12311" s="5" t="s">
        <v>7574</v>
      </c>
      <c r="C12311" s="6" t="s">
        <v>731</v>
      </c>
    </row>
    <row r="12312">
      <c r="A12312" s="9">
        <f t="shared" si="1"/>
        <v>8702</v>
      </c>
      <c r="B12312" s="5" t="s">
        <v>7575</v>
      </c>
      <c r="C12312" s="6" t="s">
        <v>731</v>
      </c>
    </row>
    <row r="12313">
      <c r="A12313" s="9">
        <f t="shared" si="1"/>
        <v>8703</v>
      </c>
      <c r="B12313" s="5" t="s">
        <v>7576</v>
      </c>
      <c r="C12313" s="6" t="s">
        <v>731</v>
      </c>
    </row>
    <row r="12314">
      <c r="A12314" s="9">
        <f t="shared" si="1"/>
        <v>8704</v>
      </c>
      <c r="B12314" s="5" t="s">
        <v>7577</v>
      </c>
      <c r="C12314" s="6" t="s">
        <v>1120</v>
      </c>
    </row>
    <row r="12315">
      <c r="A12315" s="9">
        <f t="shared" si="1"/>
        <v>8705</v>
      </c>
      <c r="B12315" s="5" t="s">
        <v>7578</v>
      </c>
      <c r="C12315" s="6" t="s">
        <v>1120</v>
      </c>
    </row>
    <row r="12316">
      <c r="A12316" s="9">
        <f t="shared" si="1"/>
        <v>8706</v>
      </c>
      <c r="B12316" s="5" t="s">
        <v>7579</v>
      </c>
      <c r="C12316" s="6" t="s">
        <v>1120</v>
      </c>
    </row>
    <row r="12317">
      <c r="A12317" s="9">
        <f t="shared" si="1"/>
        <v>8707</v>
      </c>
      <c r="B12317" s="5" t="s">
        <v>7580</v>
      </c>
      <c r="C12317" s="17" t="s">
        <v>1470</v>
      </c>
    </row>
    <row r="12318">
      <c r="A12318" s="9">
        <f t="shared" si="1"/>
        <v>8708</v>
      </c>
      <c r="B12318" s="5" t="s">
        <v>7581</v>
      </c>
      <c r="C12318" s="6" t="s">
        <v>780</v>
      </c>
    </row>
    <row r="12319">
      <c r="A12319" s="9">
        <f t="shared" si="1"/>
        <v>8709</v>
      </c>
      <c r="B12319" s="8" t="s">
        <v>7582</v>
      </c>
      <c r="C12319" s="9" t="s">
        <v>64</v>
      </c>
    </row>
    <row r="12320">
      <c r="A12320" s="9">
        <f t="shared" si="1"/>
        <v>8710</v>
      </c>
      <c r="B12320" s="5" t="s">
        <v>7583</v>
      </c>
      <c r="C12320" s="6" t="s">
        <v>621</v>
      </c>
    </row>
    <row r="12321">
      <c r="A12321" s="9">
        <f t="shared" si="1"/>
        <v>8711</v>
      </c>
      <c r="B12321" s="36" t="s">
        <v>24984</v>
      </c>
      <c r="C12321" s="26" t="s">
        <v>3126</v>
      </c>
    </row>
    <row r="12322">
      <c r="A12322" s="9">
        <f t="shared" si="1"/>
        <v>8712</v>
      </c>
      <c r="B12322" s="5" t="s">
        <v>7584</v>
      </c>
      <c r="C12322" s="6" t="s">
        <v>12</v>
      </c>
    </row>
    <row r="12323">
      <c r="A12323" s="9">
        <f t="shared" si="1"/>
        <v>8713</v>
      </c>
      <c r="B12323" s="8" t="s">
        <v>7585</v>
      </c>
      <c r="C12323" s="9" t="s">
        <v>650</v>
      </c>
    </row>
    <row r="12324">
      <c r="A12324" s="9">
        <f t="shared" si="1"/>
        <v>8714</v>
      </c>
      <c r="B12324" s="8" t="s">
        <v>7586</v>
      </c>
      <c r="C12324" s="9" t="s">
        <v>1470</v>
      </c>
    </row>
    <row r="12325">
      <c r="A12325" s="9">
        <f t="shared" si="1"/>
        <v>8715</v>
      </c>
      <c r="B12325" s="16" t="s">
        <v>7587</v>
      </c>
      <c r="C12325" s="6" t="s">
        <v>1235</v>
      </c>
    </row>
    <row r="12326">
      <c r="A12326" s="9">
        <f t="shared" si="1"/>
        <v>8716</v>
      </c>
      <c r="B12326" s="5" t="s">
        <v>7588</v>
      </c>
      <c r="C12326" s="6" t="s">
        <v>2549</v>
      </c>
    </row>
    <row r="12327">
      <c r="A12327" s="9">
        <f t="shared" si="1"/>
        <v>8716</v>
      </c>
      <c r="B12327" s="5" t="s">
        <v>7588</v>
      </c>
      <c r="C12327" s="6" t="s">
        <v>23628</v>
      </c>
    </row>
    <row r="12328">
      <c r="A12328" s="9">
        <f t="shared" si="1"/>
        <v>8717</v>
      </c>
      <c r="B12328" s="5" t="s">
        <v>7589</v>
      </c>
      <c r="C12328" s="6" t="s">
        <v>798</v>
      </c>
    </row>
    <row r="12329">
      <c r="A12329" s="9">
        <f t="shared" si="1"/>
        <v>8717</v>
      </c>
      <c r="B12329" s="5" t="s">
        <v>7589</v>
      </c>
      <c r="C12329" s="6" t="s">
        <v>23628</v>
      </c>
    </row>
    <row r="12330">
      <c r="A12330" s="9">
        <f t="shared" si="1"/>
        <v>8718</v>
      </c>
      <c r="B12330" s="5" t="s">
        <v>7590</v>
      </c>
      <c r="C12330" s="6" t="s">
        <v>798</v>
      </c>
    </row>
    <row r="12331">
      <c r="A12331" s="9">
        <f t="shared" si="1"/>
        <v>8718</v>
      </c>
      <c r="B12331" s="5" t="s">
        <v>7590</v>
      </c>
      <c r="C12331" s="6" t="s">
        <v>23628</v>
      </c>
    </row>
    <row r="12332">
      <c r="A12332" s="9">
        <f t="shared" si="1"/>
        <v>8719</v>
      </c>
      <c r="B12332" s="5" t="s">
        <v>7591</v>
      </c>
      <c r="C12332" s="6" t="s">
        <v>798</v>
      </c>
    </row>
    <row r="12333">
      <c r="A12333" s="9">
        <f t="shared" si="1"/>
        <v>8719</v>
      </c>
      <c r="B12333" s="5" t="s">
        <v>7591</v>
      </c>
      <c r="C12333" s="6" t="s">
        <v>23628</v>
      </c>
    </row>
    <row r="12334">
      <c r="A12334" s="9">
        <f t="shared" si="1"/>
        <v>8720</v>
      </c>
      <c r="B12334" s="5" t="s">
        <v>7592</v>
      </c>
      <c r="C12334" s="6" t="s">
        <v>798</v>
      </c>
    </row>
    <row r="12335">
      <c r="A12335" s="9">
        <f t="shared" si="1"/>
        <v>8720</v>
      </c>
      <c r="B12335" s="5" t="s">
        <v>7592</v>
      </c>
      <c r="C12335" s="6" t="s">
        <v>23628</v>
      </c>
    </row>
    <row r="12336">
      <c r="A12336" s="9">
        <f t="shared" si="1"/>
        <v>8721</v>
      </c>
      <c r="B12336" s="5" t="s">
        <v>7593</v>
      </c>
      <c r="C12336" s="6" t="s">
        <v>798</v>
      </c>
    </row>
    <row r="12337">
      <c r="A12337" s="9">
        <f t="shared" si="1"/>
        <v>8721</v>
      </c>
      <c r="B12337" s="5" t="s">
        <v>7593</v>
      </c>
      <c r="C12337" s="6" t="s">
        <v>23628</v>
      </c>
    </row>
    <row r="12338">
      <c r="A12338" s="9">
        <f t="shared" si="1"/>
        <v>8722</v>
      </c>
      <c r="B12338" s="5" t="s">
        <v>7594</v>
      </c>
      <c r="C12338" s="6" t="s">
        <v>798</v>
      </c>
    </row>
    <row r="12339">
      <c r="A12339" s="9">
        <f t="shared" si="1"/>
        <v>8722</v>
      </c>
      <c r="B12339" s="5" t="s">
        <v>7594</v>
      </c>
      <c r="C12339" s="6" t="s">
        <v>23628</v>
      </c>
    </row>
    <row r="12340">
      <c r="A12340" s="9">
        <f t="shared" si="1"/>
        <v>8723</v>
      </c>
      <c r="B12340" s="5" t="s">
        <v>7595</v>
      </c>
      <c r="C12340" s="6" t="s">
        <v>798</v>
      </c>
    </row>
    <row r="12341">
      <c r="A12341" s="9">
        <f t="shared" si="1"/>
        <v>8723</v>
      </c>
      <c r="B12341" s="5" t="s">
        <v>7595</v>
      </c>
      <c r="C12341" s="6" t="s">
        <v>23628</v>
      </c>
    </row>
    <row r="12342">
      <c r="A12342" s="9">
        <f t="shared" si="1"/>
        <v>8724</v>
      </c>
      <c r="B12342" s="8" t="s">
        <v>7596</v>
      </c>
      <c r="C12342" s="9" t="s">
        <v>502</v>
      </c>
    </row>
    <row r="12343">
      <c r="A12343" s="9">
        <f t="shared" si="1"/>
        <v>8725</v>
      </c>
      <c r="B12343" s="5" t="s">
        <v>7597</v>
      </c>
      <c r="C12343" s="6" t="s">
        <v>798</v>
      </c>
    </row>
    <row r="12344">
      <c r="A12344" s="9">
        <f t="shared" si="1"/>
        <v>8725</v>
      </c>
      <c r="B12344" s="5" t="s">
        <v>7597</v>
      </c>
      <c r="C12344" s="6" t="s">
        <v>23628</v>
      </c>
    </row>
    <row r="12345">
      <c r="A12345" s="9">
        <f t="shared" si="1"/>
        <v>8726</v>
      </c>
      <c r="B12345" s="5" t="s">
        <v>7598</v>
      </c>
      <c r="C12345" s="6" t="s">
        <v>798</v>
      </c>
    </row>
    <row r="12346">
      <c r="A12346" s="9">
        <f t="shared" si="1"/>
        <v>8726</v>
      </c>
      <c r="B12346" s="5" t="s">
        <v>7598</v>
      </c>
      <c r="C12346" s="6" t="s">
        <v>23628</v>
      </c>
    </row>
    <row r="12347">
      <c r="A12347" s="9">
        <f t="shared" si="1"/>
        <v>8727</v>
      </c>
      <c r="B12347" s="5" t="s">
        <v>7599</v>
      </c>
      <c r="C12347" s="6" t="s">
        <v>798</v>
      </c>
    </row>
    <row r="12348">
      <c r="A12348" s="9">
        <f t="shared" si="1"/>
        <v>8727</v>
      </c>
      <c r="B12348" s="5" t="s">
        <v>7599</v>
      </c>
      <c r="C12348" s="6" t="s">
        <v>23628</v>
      </c>
    </row>
    <row r="12349">
      <c r="A12349" s="9">
        <f t="shared" si="1"/>
        <v>8728</v>
      </c>
      <c r="B12349" s="5" t="s">
        <v>7600</v>
      </c>
      <c r="C12349" s="6" t="s">
        <v>798</v>
      </c>
    </row>
    <row r="12350">
      <c r="A12350" s="9">
        <f t="shared" si="1"/>
        <v>8728</v>
      </c>
      <c r="B12350" s="5" t="s">
        <v>7600</v>
      </c>
      <c r="C12350" s="6" t="s">
        <v>23628</v>
      </c>
    </row>
    <row r="12351">
      <c r="A12351" s="9">
        <f t="shared" si="1"/>
        <v>8729</v>
      </c>
      <c r="B12351" s="5" t="s">
        <v>7601</v>
      </c>
      <c r="C12351" s="6" t="s">
        <v>196</v>
      </c>
    </row>
    <row r="12352">
      <c r="A12352" s="9">
        <f t="shared" si="1"/>
        <v>8729</v>
      </c>
      <c r="B12352" s="5" t="s">
        <v>7601</v>
      </c>
      <c r="C12352" s="6" t="s">
        <v>798</v>
      </c>
    </row>
    <row r="12353">
      <c r="A12353" s="9">
        <f t="shared" si="1"/>
        <v>8729</v>
      </c>
      <c r="B12353" s="5" t="s">
        <v>7601</v>
      </c>
      <c r="C12353" s="6" t="s">
        <v>23637</v>
      </c>
    </row>
    <row r="12354">
      <c r="A12354" s="9">
        <f t="shared" si="1"/>
        <v>8729</v>
      </c>
      <c r="B12354" s="5" t="s">
        <v>7601</v>
      </c>
      <c r="C12354" s="6" t="s">
        <v>23628</v>
      </c>
    </row>
    <row r="12355">
      <c r="A12355" s="9">
        <f t="shared" si="1"/>
        <v>8730</v>
      </c>
      <c r="B12355" s="5" t="s">
        <v>7602</v>
      </c>
      <c r="C12355" s="6" t="s">
        <v>1207</v>
      </c>
    </row>
    <row r="12356">
      <c r="A12356" s="9">
        <f t="shared" si="1"/>
        <v>8731</v>
      </c>
      <c r="B12356" s="5" t="s">
        <v>7603</v>
      </c>
      <c r="C12356" s="6" t="s">
        <v>1207</v>
      </c>
    </row>
    <row r="12357">
      <c r="A12357" s="9">
        <f t="shared" si="1"/>
        <v>8732</v>
      </c>
      <c r="B12357" s="5" t="s">
        <v>7604</v>
      </c>
      <c r="C12357" s="6" t="s">
        <v>1450</v>
      </c>
    </row>
    <row r="12358">
      <c r="A12358" s="9">
        <f t="shared" si="1"/>
        <v>8732</v>
      </c>
      <c r="B12358" s="5" t="s">
        <v>7604</v>
      </c>
      <c r="C12358" s="6" t="s">
        <v>23628</v>
      </c>
    </row>
    <row r="12359">
      <c r="A12359" s="9">
        <f t="shared" si="1"/>
        <v>8733</v>
      </c>
      <c r="B12359" s="5" t="s">
        <v>7605</v>
      </c>
      <c r="C12359" s="6" t="s">
        <v>2549</v>
      </c>
    </row>
    <row r="12360">
      <c r="A12360" s="9">
        <f t="shared" si="1"/>
        <v>8733</v>
      </c>
      <c r="B12360" s="5" t="s">
        <v>7605</v>
      </c>
      <c r="C12360" s="6" t="s">
        <v>23628</v>
      </c>
    </row>
    <row r="12361">
      <c r="A12361" s="9">
        <f t="shared" si="1"/>
        <v>8734</v>
      </c>
      <c r="B12361" s="5" t="s">
        <v>7606</v>
      </c>
      <c r="C12361" s="6" t="s">
        <v>2549</v>
      </c>
    </row>
    <row r="12362">
      <c r="A12362" s="9">
        <f t="shared" si="1"/>
        <v>8734</v>
      </c>
      <c r="B12362" s="5" t="s">
        <v>7606</v>
      </c>
      <c r="C12362" s="6" t="s">
        <v>23628</v>
      </c>
    </row>
    <row r="12363">
      <c r="A12363" s="9">
        <f t="shared" si="1"/>
        <v>8735</v>
      </c>
      <c r="B12363" s="5" t="s">
        <v>7607</v>
      </c>
      <c r="C12363" s="6" t="s">
        <v>2549</v>
      </c>
    </row>
    <row r="12364">
      <c r="A12364" s="9">
        <f t="shared" si="1"/>
        <v>8735</v>
      </c>
      <c r="B12364" s="5" t="s">
        <v>7607</v>
      </c>
      <c r="C12364" s="6" t="s">
        <v>23628</v>
      </c>
    </row>
    <row r="12365">
      <c r="A12365" s="9">
        <f t="shared" si="1"/>
        <v>8736</v>
      </c>
      <c r="B12365" s="5" t="s">
        <v>7608</v>
      </c>
      <c r="C12365" s="6" t="s">
        <v>2549</v>
      </c>
    </row>
    <row r="12366">
      <c r="A12366" s="9">
        <f t="shared" si="1"/>
        <v>8736</v>
      </c>
      <c r="B12366" s="5" t="s">
        <v>7608</v>
      </c>
      <c r="C12366" s="6" t="s">
        <v>23628</v>
      </c>
    </row>
    <row r="12367">
      <c r="A12367" s="9">
        <f t="shared" si="1"/>
        <v>8737</v>
      </c>
      <c r="B12367" s="5" t="s">
        <v>7609</v>
      </c>
      <c r="C12367" s="6" t="s">
        <v>731</v>
      </c>
    </row>
    <row r="12368">
      <c r="A12368" s="9">
        <f t="shared" si="1"/>
        <v>8738</v>
      </c>
      <c r="B12368" s="5" t="s">
        <v>7610</v>
      </c>
      <c r="C12368" s="6" t="s">
        <v>538</v>
      </c>
    </row>
    <row r="12369">
      <c r="A12369" s="9">
        <f t="shared" si="1"/>
        <v>8738</v>
      </c>
      <c r="B12369" s="5" t="s">
        <v>7610</v>
      </c>
      <c r="C12369" s="6" t="s">
        <v>23628</v>
      </c>
    </row>
    <row r="12370">
      <c r="A12370" s="9">
        <f t="shared" si="1"/>
        <v>8739</v>
      </c>
      <c r="B12370" s="5" t="s">
        <v>7611</v>
      </c>
      <c r="C12370" s="6" t="s">
        <v>7612</v>
      </c>
    </row>
    <row r="12371">
      <c r="A12371" s="9">
        <f t="shared" si="1"/>
        <v>8739</v>
      </c>
      <c r="B12371" s="5" t="s">
        <v>7611</v>
      </c>
      <c r="C12371" s="6" t="s">
        <v>23628</v>
      </c>
    </row>
    <row r="12372">
      <c r="A12372" s="9">
        <f t="shared" si="1"/>
        <v>8740</v>
      </c>
      <c r="B12372" s="5" t="s">
        <v>7613</v>
      </c>
      <c r="C12372" s="6" t="s">
        <v>7612</v>
      </c>
    </row>
    <row r="12373">
      <c r="A12373" s="9">
        <f t="shared" si="1"/>
        <v>8740</v>
      </c>
      <c r="B12373" s="5" t="s">
        <v>7613</v>
      </c>
      <c r="C12373" s="6" t="s">
        <v>23628</v>
      </c>
    </row>
    <row r="12374">
      <c r="A12374" s="9">
        <f t="shared" si="1"/>
        <v>8741</v>
      </c>
      <c r="B12374" s="5" t="s">
        <v>7614</v>
      </c>
      <c r="C12374" s="6" t="s">
        <v>798</v>
      </c>
    </row>
    <row r="12375">
      <c r="A12375" s="9">
        <f t="shared" si="1"/>
        <v>8741</v>
      </c>
      <c r="B12375" s="5" t="s">
        <v>7614</v>
      </c>
      <c r="C12375" s="6" t="s">
        <v>23628</v>
      </c>
    </row>
    <row r="12376">
      <c r="A12376" s="9">
        <f t="shared" si="1"/>
        <v>8742</v>
      </c>
      <c r="B12376" s="5" t="s">
        <v>7615</v>
      </c>
      <c r="C12376" s="6" t="s">
        <v>785</v>
      </c>
    </row>
    <row r="12377">
      <c r="A12377" s="9">
        <f t="shared" si="1"/>
        <v>8743</v>
      </c>
      <c r="B12377" s="5" t="s">
        <v>7616</v>
      </c>
      <c r="C12377" s="6" t="s">
        <v>1260</v>
      </c>
    </row>
    <row r="12378">
      <c r="A12378" s="9">
        <f t="shared" si="1"/>
        <v>8744</v>
      </c>
      <c r="B12378" s="5" t="s">
        <v>7617</v>
      </c>
      <c r="C12378" s="6" t="s">
        <v>1856</v>
      </c>
    </row>
    <row r="12379">
      <c r="A12379" s="9">
        <f t="shared" si="1"/>
        <v>8745</v>
      </c>
      <c r="B12379" s="5" t="s">
        <v>7618</v>
      </c>
      <c r="C12379" s="6" t="s">
        <v>1458</v>
      </c>
    </row>
    <row r="12380">
      <c r="A12380" s="9">
        <f t="shared" si="1"/>
        <v>8745</v>
      </c>
      <c r="B12380" s="5" t="s">
        <v>7618</v>
      </c>
      <c r="C12380" s="6" t="s">
        <v>23628</v>
      </c>
    </row>
    <row r="12381">
      <c r="A12381" s="9">
        <f t="shared" si="1"/>
        <v>8746</v>
      </c>
      <c r="B12381" s="5" t="s">
        <v>7619</v>
      </c>
      <c r="C12381" s="6" t="s">
        <v>1450</v>
      </c>
    </row>
    <row r="12382">
      <c r="A12382" s="9">
        <f t="shared" si="1"/>
        <v>8746</v>
      </c>
      <c r="B12382" s="5" t="s">
        <v>7619</v>
      </c>
      <c r="C12382" s="6" t="s">
        <v>23628</v>
      </c>
    </row>
    <row r="12383">
      <c r="A12383" s="9">
        <f t="shared" si="1"/>
        <v>8747</v>
      </c>
      <c r="B12383" s="5" t="s">
        <v>7620</v>
      </c>
      <c r="C12383" s="6" t="s">
        <v>714</v>
      </c>
    </row>
    <row r="12384">
      <c r="A12384" s="9">
        <f t="shared" si="1"/>
        <v>8747</v>
      </c>
      <c r="B12384" s="5" t="s">
        <v>7620</v>
      </c>
      <c r="C12384" s="6" t="s">
        <v>23672</v>
      </c>
    </row>
    <row r="12385">
      <c r="A12385" s="9">
        <f t="shared" si="1"/>
        <v>8748</v>
      </c>
      <c r="B12385" s="5" t="s">
        <v>7621</v>
      </c>
      <c r="C12385" s="6" t="s">
        <v>714</v>
      </c>
    </row>
    <row r="12386">
      <c r="A12386" s="9">
        <f t="shared" si="1"/>
        <v>8748</v>
      </c>
      <c r="B12386" s="5" t="s">
        <v>7621</v>
      </c>
      <c r="C12386" s="6" t="s">
        <v>23672</v>
      </c>
    </row>
    <row r="12387">
      <c r="A12387" s="9">
        <f t="shared" si="1"/>
        <v>8749</v>
      </c>
      <c r="B12387" s="5" t="s">
        <v>7622</v>
      </c>
      <c r="C12387" s="6" t="s">
        <v>714</v>
      </c>
    </row>
    <row r="12388">
      <c r="A12388" s="9">
        <f t="shared" si="1"/>
        <v>8749</v>
      </c>
      <c r="B12388" s="5" t="s">
        <v>7622</v>
      </c>
      <c r="C12388" s="6" t="s">
        <v>23672</v>
      </c>
    </row>
    <row r="12389">
      <c r="A12389" s="9">
        <f t="shared" si="1"/>
        <v>8750</v>
      </c>
      <c r="B12389" s="12" t="s">
        <v>7623</v>
      </c>
      <c r="C12389" s="13" t="s">
        <v>420</v>
      </c>
    </row>
    <row r="12390">
      <c r="A12390" s="9">
        <f t="shared" si="1"/>
        <v>8750</v>
      </c>
      <c r="B12390" s="12" t="s">
        <v>7623</v>
      </c>
      <c r="C12390" s="6" t="s">
        <v>23672</v>
      </c>
    </row>
    <row r="12391">
      <c r="A12391" s="9">
        <f t="shared" si="1"/>
        <v>8751</v>
      </c>
      <c r="B12391" s="5" t="s">
        <v>7624</v>
      </c>
      <c r="C12391" s="6" t="s">
        <v>714</v>
      </c>
    </row>
    <row r="12392">
      <c r="A12392" s="9">
        <f t="shared" si="1"/>
        <v>8751</v>
      </c>
      <c r="B12392" s="5" t="s">
        <v>7624</v>
      </c>
      <c r="C12392" s="6" t="s">
        <v>23672</v>
      </c>
    </row>
    <row r="12393">
      <c r="A12393" s="9">
        <f t="shared" si="1"/>
        <v>8752</v>
      </c>
      <c r="B12393" s="5" t="s">
        <v>7625</v>
      </c>
      <c r="C12393" s="6" t="s">
        <v>714</v>
      </c>
    </row>
    <row r="12394">
      <c r="A12394" s="9">
        <f t="shared" si="1"/>
        <v>8752</v>
      </c>
      <c r="B12394" s="5" t="s">
        <v>7625</v>
      </c>
      <c r="C12394" s="6" t="s">
        <v>23672</v>
      </c>
    </row>
    <row r="12395">
      <c r="A12395" s="9">
        <f t="shared" si="1"/>
        <v>8753</v>
      </c>
      <c r="B12395" s="5" t="s">
        <v>7626</v>
      </c>
      <c r="C12395" s="6" t="s">
        <v>714</v>
      </c>
    </row>
    <row r="12396">
      <c r="A12396" s="9">
        <f t="shared" si="1"/>
        <v>8753</v>
      </c>
      <c r="B12396" s="5" t="s">
        <v>7626</v>
      </c>
      <c r="C12396" s="6" t="s">
        <v>23672</v>
      </c>
    </row>
    <row r="12397">
      <c r="A12397" s="9">
        <f t="shared" si="1"/>
        <v>8754</v>
      </c>
      <c r="B12397" s="5" t="s">
        <v>7627</v>
      </c>
      <c r="C12397" s="6" t="s">
        <v>714</v>
      </c>
    </row>
    <row r="12398">
      <c r="A12398" s="9">
        <f t="shared" si="1"/>
        <v>8754</v>
      </c>
      <c r="B12398" s="5" t="s">
        <v>7627</v>
      </c>
      <c r="C12398" s="6" t="s">
        <v>23672</v>
      </c>
    </row>
    <row r="12399">
      <c r="A12399" s="9">
        <f t="shared" si="1"/>
        <v>8755</v>
      </c>
      <c r="B12399" s="5" t="s">
        <v>7628</v>
      </c>
      <c r="C12399" s="6" t="s">
        <v>714</v>
      </c>
    </row>
    <row r="12400">
      <c r="A12400" s="9">
        <f t="shared" si="1"/>
        <v>8755</v>
      </c>
      <c r="B12400" s="5" t="s">
        <v>7628</v>
      </c>
      <c r="C12400" s="6" t="s">
        <v>23672</v>
      </c>
    </row>
    <row r="12401">
      <c r="A12401" s="9">
        <f t="shared" si="1"/>
        <v>8756</v>
      </c>
      <c r="B12401" s="5" t="s">
        <v>7629</v>
      </c>
      <c r="C12401" s="6" t="s">
        <v>714</v>
      </c>
    </row>
    <row r="12402">
      <c r="A12402" s="9">
        <f t="shared" si="1"/>
        <v>8756</v>
      </c>
      <c r="B12402" s="5" t="s">
        <v>7629</v>
      </c>
      <c r="C12402" s="6" t="s">
        <v>23672</v>
      </c>
    </row>
    <row r="12403">
      <c r="A12403" s="9">
        <f t="shared" si="1"/>
        <v>8757</v>
      </c>
      <c r="B12403" s="5" t="s">
        <v>7630</v>
      </c>
      <c r="C12403" s="6" t="s">
        <v>714</v>
      </c>
    </row>
    <row r="12404">
      <c r="A12404" s="9">
        <f t="shared" si="1"/>
        <v>8757</v>
      </c>
      <c r="B12404" s="5" t="s">
        <v>7630</v>
      </c>
      <c r="C12404" s="6" t="s">
        <v>23672</v>
      </c>
    </row>
    <row r="12405">
      <c r="A12405" s="9">
        <f t="shared" si="1"/>
        <v>8758</v>
      </c>
      <c r="B12405" s="5" t="s">
        <v>7631</v>
      </c>
      <c r="C12405" s="6" t="s">
        <v>714</v>
      </c>
    </row>
    <row r="12406">
      <c r="A12406" s="9">
        <f t="shared" si="1"/>
        <v>8758</v>
      </c>
      <c r="B12406" s="5" t="s">
        <v>7631</v>
      </c>
      <c r="C12406" s="6" t="s">
        <v>23672</v>
      </c>
    </row>
    <row r="12407">
      <c r="A12407" s="9">
        <f t="shared" si="1"/>
        <v>8759</v>
      </c>
      <c r="B12407" s="5" t="s">
        <v>7632</v>
      </c>
      <c r="C12407" s="6" t="s">
        <v>714</v>
      </c>
    </row>
    <row r="12408">
      <c r="A12408" s="9">
        <f t="shared" si="1"/>
        <v>8759</v>
      </c>
      <c r="B12408" s="5" t="s">
        <v>7632</v>
      </c>
      <c r="C12408" s="6" t="s">
        <v>23672</v>
      </c>
    </row>
    <row r="12409">
      <c r="A12409" s="9">
        <f t="shared" si="1"/>
        <v>8760</v>
      </c>
      <c r="B12409" s="5" t="s">
        <v>7633</v>
      </c>
      <c r="C12409" s="6" t="s">
        <v>714</v>
      </c>
    </row>
    <row r="12410">
      <c r="A12410" s="9">
        <f t="shared" si="1"/>
        <v>8760</v>
      </c>
      <c r="B12410" s="5" t="s">
        <v>7633</v>
      </c>
      <c r="C12410" s="6" t="s">
        <v>23672</v>
      </c>
    </row>
    <row r="12411">
      <c r="A12411" s="9">
        <f t="shared" si="1"/>
        <v>8761</v>
      </c>
      <c r="B12411" s="5" t="s">
        <v>7634</v>
      </c>
      <c r="C12411" s="6" t="s">
        <v>798</v>
      </c>
    </row>
    <row r="12412">
      <c r="A12412" s="9">
        <f t="shared" si="1"/>
        <v>8761</v>
      </c>
      <c r="B12412" s="5" t="s">
        <v>7634</v>
      </c>
      <c r="C12412" s="6" t="s">
        <v>23628</v>
      </c>
    </row>
    <row r="12413">
      <c r="A12413" s="9">
        <f t="shared" si="1"/>
        <v>8762</v>
      </c>
      <c r="B12413" s="8" t="s">
        <v>7635</v>
      </c>
      <c r="C12413" s="9" t="s">
        <v>399</v>
      </c>
    </row>
    <row r="12414">
      <c r="A12414" s="9">
        <f t="shared" si="1"/>
        <v>8763</v>
      </c>
      <c r="B12414" s="8" t="s">
        <v>7636</v>
      </c>
      <c r="C12414" s="9" t="s">
        <v>399</v>
      </c>
    </row>
    <row r="12415">
      <c r="A12415" s="9">
        <f t="shared" si="1"/>
        <v>8764</v>
      </c>
      <c r="B12415" s="8" t="s">
        <v>7637</v>
      </c>
      <c r="C12415" s="9" t="s">
        <v>399</v>
      </c>
    </row>
    <row r="12416">
      <c r="A12416" s="9">
        <f t="shared" si="1"/>
        <v>8765</v>
      </c>
      <c r="B12416" s="8" t="s">
        <v>7638</v>
      </c>
      <c r="C12416" s="9" t="s">
        <v>399</v>
      </c>
    </row>
    <row r="12417">
      <c r="A12417" s="9">
        <f t="shared" si="1"/>
        <v>8766</v>
      </c>
      <c r="B12417" s="8" t="s">
        <v>7639</v>
      </c>
      <c r="C12417" s="9" t="s">
        <v>399</v>
      </c>
    </row>
    <row r="12418">
      <c r="A12418" s="9">
        <f t="shared" si="1"/>
        <v>8767</v>
      </c>
      <c r="B12418" s="8" t="s">
        <v>7640</v>
      </c>
      <c r="C12418" s="9" t="s">
        <v>399</v>
      </c>
    </row>
    <row r="12419">
      <c r="A12419" s="9">
        <f t="shared" si="1"/>
        <v>8768</v>
      </c>
      <c r="B12419" s="8" t="s">
        <v>7641</v>
      </c>
      <c r="C12419" s="9" t="s">
        <v>399</v>
      </c>
    </row>
    <row r="12420">
      <c r="A12420" s="9">
        <f t="shared" si="1"/>
        <v>8769</v>
      </c>
      <c r="B12420" s="8" t="s">
        <v>7642</v>
      </c>
      <c r="C12420" s="9" t="s">
        <v>399</v>
      </c>
    </row>
    <row r="12421">
      <c r="A12421" s="9">
        <f t="shared" si="1"/>
        <v>8770</v>
      </c>
      <c r="B12421" s="8" t="s">
        <v>7643</v>
      </c>
      <c r="C12421" s="9" t="s">
        <v>399</v>
      </c>
    </row>
    <row r="12422">
      <c r="A12422" s="9">
        <f t="shared" si="1"/>
        <v>8771</v>
      </c>
      <c r="B12422" s="8" t="s">
        <v>7644</v>
      </c>
      <c r="C12422" s="9" t="s">
        <v>399</v>
      </c>
    </row>
    <row r="12423">
      <c r="A12423" s="9">
        <f t="shared" si="1"/>
        <v>8772</v>
      </c>
      <c r="B12423" s="25" t="s">
        <v>24985</v>
      </c>
      <c r="C12423" s="26" t="s">
        <v>23817</v>
      </c>
    </row>
    <row r="12424">
      <c r="A12424" s="9">
        <f t="shared" si="1"/>
        <v>8773</v>
      </c>
      <c r="B12424" s="25" t="s">
        <v>24986</v>
      </c>
      <c r="C12424" s="26" t="s">
        <v>23817</v>
      </c>
    </row>
    <row r="12425">
      <c r="A12425" s="9">
        <f t="shared" si="1"/>
        <v>8774</v>
      </c>
      <c r="B12425" s="25" t="s">
        <v>24987</v>
      </c>
      <c r="C12425" s="26" t="s">
        <v>23817</v>
      </c>
    </row>
    <row r="12426">
      <c r="A12426" s="9">
        <f t="shared" si="1"/>
        <v>8775</v>
      </c>
      <c r="B12426" s="25" t="s">
        <v>24988</v>
      </c>
      <c r="C12426" s="26" t="s">
        <v>23817</v>
      </c>
    </row>
    <row r="12427">
      <c r="A12427" s="9">
        <f t="shared" si="1"/>
        <v>8776</v>
      </c>
      <c r="B12427" s="25" t="s">
        <v>24989</v>
      </c>
      <c r="C12427" s="26" t="s">
        <v>23812</v>
      </c>
    </row>
    <row r="12428">
      <c r="A12428" s="9">
        <f t="shared" si="1"/>
        <v>8777</v>
      </c>
      <c r="B12428" s="25" t="s">
        <v>24990</v>
      </c>
      <c r="C12428" s="26" t="s">
        <v>23812</v>
      </c>
    </row>
    <row r="12429">
      <c r="A12429" s="9">
        <f t="shared" si="1"/>
        <v>8778</v>
      </c>
      <c r="B12429" s="5" t="s">
        <v>7645</v>
      </c>
      <c r="C12429" s="6" t="s">
        <v>69</v>
      </c>
    </row>
    <row r="12430">
      <c r="A12430" s="9">
        <f t="shared" si="1"/>
        <v>8778</v>
      </c>
      <c r="B12430" s="5" t="s">
        <v>7645</v>
      </c>
      <c r="C12430" s="6" t="s">
        <v>23628</v>
      </c>
    </row>
    <row r="12431">
      <c r="A12431" s="9">
        <f t="shared" si="1"/>
        <v>8779</v>
      </c>
      <c r="B12431" s="25" t="s">
        <v>24991</v>
      </c>
      <c r="C12431" s="26" t="s">
        <v>23812</v>
      </c>
    </row>
    <row r="12432">
      <c r="A12432" s="9">
        <f t="shared" si="1"/>
        <v>8780</v>
      </c>
      <c r="B12432" s="25" t="s">
        <v>24992</v>
      </c>
      <c r="C12432" s="26" t="s">
        <v>23812</v>
      </c>
    </row>
    <row r="12433">
      <c r="A12433" s="9">
        <f t="shared" si="1"/>
        <v>8781</v>
      </c>
      <c r="B12433" s="25" t="s">
        <v>24993</v>
      </c>
      <c r="C12433" s="26" t="s">
        <v>23812</v>
      </c>
    </row>
    <row r="12434">
      <c r="A12434" s="9">
        <f t="shared" si="1"/>
        <v>8782</v>
      </c>
      <c r="B12434" s="25" t="s">
        <v>24994</v>
      </c>
      <c r="C12434" s="26" t="s">
        <v>23812</v>
      </c>
    </row>
    <row r="12435">
      <c r="A12435" s="9">
        <f t="shared" si="1"/>
        <v>8783</v>
      </c>
      <c r="B12435" s="25" t="s">
        <v>24995</v>
      </c>
      <c r="C12435" s="26" t="s">
        <v>23812</v>
      </c>
    </row>
    <row r="12436">
      <c r="A12436" s="9">
        <f t="shared" si="1"/>
        <v>8784</v>
      </c>
      <c r="B12436" s="25" t="s">
        <v>24996</v>
      </c>
      <c r="C12436" s="26" t="s">
        <v>23812</v>
      </c>
    </row>
    <row r="12437">
      <c r="A12437" s="9">
        <f t="shared" si="1"/>
        <v>8785</v>
      </c>
      <c r="B12437" s="25" t="s">
        <v>24997</v>
      </c>
      <c r="C12437" s="26" t="s">
        <v>23812</v>
      </c>
    </row>
    <row r="12438">
      <c r="A12438" s="9">
        <f t="shared" si="1"/>
        <v>8786</v>
      </c>
      <c r="B12438" s="25" t="s">
        <v>24998</v>
      </c>
      <c r="C12438" s="26" t="s">
        <v>23812</v>
      </c>
    </row>
    <row r="12439">
      <c r="A12439" s="9">
        <f t="shared" si="1"/>
        <v>8787</v>
      </c>
      <c r="B12439" s="25" t="s">
        <v>24999</v>
      </c>
      <c r="C12439" s="26" t="s">
        <v>23812</v>
      </c>
    </row>
    <row r="12440">
      <c r="A12440" s="9">
        <f t="shared" si="1"/>
        <v>8788</v>
      </c>
      <c r="B12440" s="25" t="s">
        <v>25000</v>
      </c>
      <c r="C12440" s="26" t="s">
        <v>23812</v>
      </c>
    </row>
    <row r="12441">
      <c r="A12441" s="9">
        <f t="shared" si="1"/>
        <v>8789</v>
      </c>
      <c r="B12441" s="25" t="s">
        <v>25001</v>
      </c>
      <c r="C12441" s="26" t="s">
        <v>23812</v>
      </c>
    </row>
    <row r="12442">
      <c r="A12442" s="9">
        <f t="shared" si="1"/>
        <v>8790</v>
      </c>
      <c r="B12442" s="5" t="s">
        <v>7646</v>
      </c>
      <c r="C12442" s="6" t="s">
        <v>346</v>
      </c>
    </row>
    <row r="12443">
      <c r="A12443" s="9">
        <f t="shared" si="1"/>
        <v>8790</v>
      </c>
      <c r="B12443" s="5" t="s">
        <v>7646</v>
      </c>
      <c r="C12443" s="6" t="s">
        <v>23628</v>
      </c>
    </row>
    <row r="12444">
      <c r="A12444" s="9">
        <f t="shared" si="1"/>
        <v>8791</v>
      </c>
      <c r="B12444" s="5" t="s">
        <v>7647</v>
      </c>
      <c r="C12444" s="6" t="s">
        <v>798</v>
      </c>
    </row>
    <row r="12445">
      <c r="A12445" s="9">
        <f t="shared" si="1"/>
        <v>8791</v>
      </c>
      <c r="B12445" s="5" t="s">
        <v>7647</v>
      </c>
      <c r="C12445" s="6" t="s">
        <v>23628</v>
      </c>
    </row>
    <row r="12446">
      <c r="A12446" s="9">
        <f t="shared" si="1"/>
        <v>8792</v>
      </c>
      <c r="B12446" s="5" t="s">
        <v>7648</v>
      </c>
      <c r="C12446" s="6" t="s">
        <v>346</v>
      </c>
    </row>
    <row r="12447">
      <c r="A12447" s="9">
        <f t="shared" si="1"/>
        <v>8792</v>
      </c>
      <c r="B12447" s="5" t="s">
        <v>7648</v>
      </c>
      <c r="C12447" s="6" t="s">
        <v>23628</v>
      </c>
    </row>
    <row r="12448">
      <c r="A12448" s="9">
        <f t="shared" si="1"/>
        <v>8793</v>
      </c>
      <c r="B12448" s="5" t="s">
        <v>7649</v>
      </c>
      <c r="C12448" s="6" t="s">
        <v>346</v>
      </c>
    </row>
    <row r="12449">
      <c r="A12449" s="9">
        <f t="shared" si="1"/>
        <v>8793</v>
      </c>
      <c r="B12449" s="5" t="s">
        <v>7649</v>
      </c>
      <c r="C12449" s="6" t="s">
        <v>23628</v>
      </c>
    </row>
    <row r="12450">
      <c r="A12450" s="9">
        <f t="shared" si="1"/>
        <v>8794</v>
      </c>
      <c r="B12450" s="5" t="s">
        <v>7650</v>
      </c>
      <c r="C12450" s="6" t="s">
        <v>346</v>
      </c>
    </row>
    <row r="12451">
      <c r="A12451" s="9">
        <f t="shared" si="1"/>
        <v>8794</v>
      </c>
      <c r="B12451" s="5" t="s">
        <v>7650</v>
      </c>
      <c r="C12451" s="6" t="s">
        <v>23628</v>
      </c>
    </row>
    <row r="12452">
      <c r="A12452" s="9">
        <f t="shared" si="1"/>
        <v>8795</v>
      </c>
      <c r="B12452" s="5" t="s">
        <v>7651</v>
      </c>
      <c r="C12452" s="6" t="s">
        <v>346</v>
      </c>
    </row>
    <row r="12453">
      <c r="A12453" s="9">
        <f t="shared" si="1"/>
        <v>8795</v>
      </c>
      <c r="B12453" s="5" t="s">
        <v>7651</v>
      </c>
      <c r="C12453" s="6" t="s">
        <v>23628</v>
      </c>
    </row>
    <row r="12454">
      <c r="A12454" s="9">
        <f t="shared" si="1"/>
        <v>8796</v>
      </c>
      <c r="B12454" s="5" t="s">
        <v>7652</v>
      </c>
      <c r="C12454" s="6" t="s">
        <v>346</v>
      </c>
    </row>
    <row r="12455">
      <c r="A12455" s="9">
        <f t="shared" si="1"/>
        <v>8796</v>
      </c>
      <c r="B12455" s="5" t="s">
        <v>7652</v>
      </c>
      <c r="C12455" s="6" t="s">
        <v>23628</v>
      </c>
    </row>
    <row r="12456">
      <c r="A12456" s="9">
        <f t="shared" si="1"/>
        <v>8797</v>
      </c>
      <c r="B12456" s="5" t="s">
        <v>7653</v>
      </c>
      <c r="C12456" s="6" t="s">
        <v>467</v>
      </c>
    </row>
    <row r="12457">
      <c r="A12457" s="9">
        <f t="shared" si="1"/>
        <v>8797</v>
      </c>
      <c r="B12457" s="5" t="s">
        <v>7653</v>
      </c>
      <c r="C12457" s="6" t="s">
        <v>23628</v>
      </c>
    </row>
    <row r="12458">
      <c r="A12458" s="9">
        <f t="shared" si="1"/>
        <v>8798</v>
      </c>
      <c r="B12458" s="5" t="s">
        <v>7654</v>
      </c>
      <c r="C12458" s="6" t="s">
        <v>467</v>
      </c>
    </row>
    <row r="12459">
      <c r="A12459" s="9">
        <f t="shared" si="1"/>
        <v>8798</v>
      </c>
      <c r="B12459" s="5" t="s">
        <v>7654</v>
      </c>
      <c r="C12459" s="6" t="s">
        <v>23628</v>
      </c>
    </row>
    <row r="12460">
      <c r="A12460" s="9">
        <f t="shared" si="1"/>
        <v>8799</v>
      </c>
      <c r="B12460" s="8" t="s">
        <v>7655</v>
      </c>
      <c r="C12460" s="9" t="s">
        <v>893</v>
      </c>
    </row>
    <row r="12461">
      <c r="A12461" s="9">
        <f t="shared" si="1"/>
        <v>8800</v>
      </c>
      <c r="B12461" s="8" t="s">
        <v>7656</v>
      </c>
      <c r="C12461" s="9" t="s">
        <v>40</v>
      </c>
    </row>
    <row r="12462">
      <c r="A12462" s="9">
        <f t="shared" si="1"/>
        <v>8801</v>
      </c>
      <c r="B12462" s="25" t="s">
        <v>25002</v>
      </c>
      <c r="C12462" s="26" t="s">
        <v>23748</v>
      </c>
    </row>
    <row r="12463">
      <c r="A12463" s="9">
        <f t="shared" si="1"/>
        <v>8801</v>
      </c>
      <c r="B12463" s="25" t="s">
        <v>25002</v>
      </c>
      <c r="C12463" s="26" t="s">
        <v>7783</v>
      </c>
    </row>
    <row r="12464">
      <c r="A12464" s="9">
        <f t="shared" si="1"/>
        <v>8802</v>
      </c>
      <c r="B12464" s="5" t="s">
        <v>7657</v>
      </c>
      <c r="C12464" s="6" t="s">
        <v>69</v>
      </c>
    </row>
    <row r="12465">
      <c r="A12465" s="9">
        <f t="shared" si="1"/>
        <v>8802</v>
      </c>
      <c r="B12465" s="5" t="s">
        <v>7657</v>
      </c>
      <c r="C12465" s="6" t="s">
        <v>23628</v>
      </c>
    </row>
    <row r="12466">
      <c r="A12466" s="9">
        <f t="shared" si="1"/>
        <v>8803</v>
      </c>
      <c r="B12466" s="5" t="s">
        <v>7658</v>
      </c>
      <c r="C12466" s="6" t="s">
        <v>69</v>
      </c>
    </row>
    <row r="12467">
      <c r="A12467" s="9">
        <f t="shared" si="1"/>
        <v>8803</v>
      </c>
      <c r="B12467" s="5" t="s">
        <v>7658</v>
      </c>
      <c r="C12467" s="6" t="s">
        <v>23628</v>
      </c>
    </row>
    <row r="12468">
      <c r="A12468" s="9">
        <f t="shared" si="1"/>
        <v>8804</v>
      </c>
      <c r="B12468" s="5" t="s">
        <v>7659</v>
      </c>
      <c r="C12468" s="6" t="s">
        <v>467</v>
      </c>
    </row>
    <row r="12469">
      <c r="A12469" s="9">
        <f t="shared" si="1"/>
        <v>8804</v>
      </c>
      <c r="B12469" s="5" t="s">
        <v>7659</v>
      </c>
      <c r="C12469" s="6" t="s">
        <v>23628</v>
      </c>
    </row>
    <row r="12470">
      <c r="A12470" s="9">
        <f t="shared" si="1"/>
        <v>8805</v>
      </c>
      <c r="B12470" s="5" t="s">
        <v>7660</v>
      </c>
      <c r="C12470" s="6" t="s">
        <v>62</v>
      </c>
    </row>
    <row r="12471">
      <c r="A12471" s="9">
        <f t="shared" si="1"/>
        <v>8805</v>
      </c>
      <c r="B12471" s="5" t="s">
        <v>7660</v>
      </c>
      <c r="C12471" s="6" t="s">
        <v>23628</v>
      </c>
    </row>
    <row r="12472">
      <c r="A12472" s="9">
        <f t="shared" si="1"/>
        <v>8806</v>
      </c>
      <c r="B12472" s="8" t="s">
        <v>7661</v>
      </c>
      <c r="C12472" s="9" t="s">
        <v>40</v>
      </c>
    </row>
    <row r="12473">
      <c r="A12473" s="9">
        <f t="shared" si="1"/>
        <v>8807</v>
      </c>
      <c r="B12473" s="5" t="s">
        <v>7662</v>
      </c>
      <c r="C12473" s="6" t="s">
        <v>731</v>
      </c>
    </row>
    <row r="12474">
      <c r="A12474" s="9">
        <f t="shared" si="1"/>
        <v>8808</v>
      </c>
      <c r="B12474" s="5" t="s">
        <v>7663</v>
      </c>
      <c r="C12474" s="6" t="s">
        <v>727</v>
      </c>
    </row>
    <row r="12475">
      <c r="A12475" s="9">
        <f t="shared" si="1"/>
        <v>8809</v>
      </c>
      <c r="B12475" s="25" t="s">
        <v>25003</v>
      </c>
      <c r="C12475" s="26" t="s">
        <v>487</v>
      </c>
    </row>
    <row r="12476">
      <c r="A12476" s="9">
        <f t="shared" si="1"/>
        <v>8809</v>
      </c>
      <c r="B12476" s="27" t="s">
        <v>25003</v>
      </c>
      <c r="C12476" s="28" t="s">
        <v>23637</v>
      </c>
    </row>
    <row r="12477">
      <c r="A12477" s="9">
        <f t="shared" si="1"/>
        <v>8810</v>
      </c>
      <c r="B12477" s="8" t="s">
        <v>7664</v>
      </c>
      <c r="C12477" s="9" t="s">
        <v>399</v>
      </c>
    </row>
    <row r="12478">
      <c r="A12478" s="9">
        <f t="shared" si="1"/>
        <v>8811</v>
      </c>
      <c r="B12478" s="8" t="s">
        <v>7665</v>
      </c>
      <c r="C12478" s="9" t="s">
        <v>399</v>
      </c>
    </row>
    <row r="12479">
      <c r="A12479" s="9">
        <f t="shared" si="1"/>
        <v>8812</v>
      </c>
      <c r="B12479" s="8" t="s">
        <v>7666</v>
      </c>
      <c r="C12479" s="9" t="s">
        <v>399</v>
      </c>
    </row>
    <row r="12480">
      <c r="A12480" s="9">
        <f t="shared" si="1"/>
        <v>8813</v>
      </c>
      <c r="B12480" s="5" t="s">
        <v>7667</v>
      </c>
      <c r="C12480" s="6" t="s">
        <v>346</v>
      </c>
    </row>
    <row r="12481">
      <c r="A12481" s="9">
        <f t="shared" si="1"/>
        <v>8813</v>
      </c>
      <c r="B12481" s="5" t="s">
        <v>7667</v>
      </c>
      <c r="C12481" s="6" t="s">
        <v>23628</v>
      </c>
    </row>
    <row r="12482">
      <c r="A12482" s="9">
        <f t="shared" si="1"/>
        <v>8814</v>
      </c>
      <c r="B12482" s="8" t="s">
        <v>7668</v>
      </c>
      <c r="C12482" s="9" t="s">
        <v>399</v>
      </c>
    </row>
    <row r="12483">
      <c r="A12483" s="9">
        <f t="shared" si="1"/>
        <v>8815</v>
      </c>
      <c r="B12483" s="8" t="s">
        <v>7669</v>
      </c>
      <c r="C12483" s="9" t="s">
        <v>83</v>
      </c>
    </row>
    <row r="12484">
      <c r="A12484" s="9">
        <f t="shared" si="1"/>
        <v>8816</v>
      </c>
      <c r="B12484" s="8" t="s">
        <v>7670</v>
      </c>
      <c r="C12484" s="9" t="s">
        <v>88</v>
      </c>
    </row>
    <row r="12485">
      <c r="A12485" s="9">
        <f t="shared" si="1"/>
        <v>8817</v>
      </c>
      <c r="B12485" s="8" t="s">
        <v>7671</v>
      </c>
      <c r="C12485" s="9" t="s">
        <v>88</v>
      </c>
    </row>
    <row r="12486">
      <c r="A12486" s="9">
        <f t="shared" si="1"/>
        <v>8818</v>
      </c>
      <c r="B12486" s="8" t="s">
        <v>7672</v>
      </c>
      <c r="C12486" s="9" t="s">
        <v>835</v>
      </c>
    </row>
    <row r="12487">
      <c r="A12487" s="9">
        <f t="shared" si="1"/>
        <v>8819</v>
      </c>
      <c r="B12487" s="8" t="s">
        <v>7673</v>
      </c>
      <c r="C12487" s="9" t="s">
        <v>52</v>
      </c>
    </row>
    <row r="12488">
      <c r="A12488" s="9">
        <f t="shared" si="1"/>
        <v>8820</v>
      </c>
      <c r="B12488" s="8" t="s">
        <v>7674</v>
      </c>
      <c r="C12488" s="9" t="s">
        <v>372</v>
      </c>
    </row>
    <row r="12489">
      <c r="A12489" s="9">
        <f t="shared" si="1"/>
        <v>8821</v>
      </c>
      <c r="B12489" s="5" t="s">
        <v>7675</v>
      </c>
      <c r="C12489" s="6" t="s">
        <v>4</v>
      </c>
    </row>
    <row r="12490">
      <c r="A12490" s="9">
        <f t="shared" si="1"/>
        <v>8822</v>
      </c>
      <c r="B12490" s="5" t="s">
        <v>7676</v>
      </c>
      <c r="C12490" s="6" t="s">
        <v>765</v>
      </c>
    </row>
    <row r="12491">
      <c r="A12491" s="9">
        <f t="shared" si="1"/>
        <v>8823</v>
      </c>
      <c r="B12491" s="25" t="s">
        <v>25004</v>
      </c>
      <c r="C12491" s="26" t="s">
        <v>23817</v>
      </c>
    </row>
    <row r="12492">
      <c r="A12492" s="9">
        <f t="shared" si="1"/>
        <v>8824</v>
      </c>
      <c r="B12492" s="32" t="s">
        <v>25005</v>
      </c>
      <c r="C12492" s="26" t="s">
        <v>67</v>
      </c>
    </row>
    <row r="12493">
      <c r="A12493" s="9">
        <f t="shared" si="1"/>
        <v>8825</v>
      </c>
      <c r="B12493" s="8" t="s">
        <v>7677</v>
      </c>
      <c r="C12493" s="9" t="s">
        <v>88</v>
      </c>
    </row>
    <row r="12494">
      <c r="A12494" s="9">
        <f t="shared" si="1"/>
        <v>8826</v>
      </c>
      <c r="B12494" s="8" t="s">
        <v>7678</v>
      </c>
      <c r="C12494" s="9" t="s">
        <v>835</v>
      </c>
    </row>
    <row r="12495">
      <c r="A12495" s="9">
        <f t="shared" si="1"/>
        <v>8827</v>
      </c>
      <c r="B12495" s="8" t="s">
        <v>7679</v>
      </c>
      <c r="C12495" s="9" t="s">
        <v>52</v>
      </c>
    </row>
    <row r="12496">
      <c r="A12496" s="9">
        <f t="shared" si="1"/>
        <v>8828</v>
      </c>
      <c r="B12496" s="5" t="s">
        <v>7680</v>
      </c>
      <c r="C12496" s="6" t="s">
        <v>59</v>
      </c>
    </row>
    <row r="12497">
      <c r="A12497" s="9">
        <f t="shared" si="1"/>
        <v>8829</v>
      </c>
      <c r="B12497" s="25" t="s">
        <v>25006</v>
      </c>
      <c r="C12497" s="26" t="s">
        <v>23817</v>
      </c>
    </row>
    <row r="12498">
      <c r="A12498" s="9">
        <f t="shared" si="1"/>
        <v>8830</v>
      </c>
      <c r="B12498" s="5" t="s">
        <v>7681</v>
      </c>
      <c r="C12498" s="6" t="s">
        <v>4</v>
      </c>
    </row>
    <row r="12499">
      <c r="A12499" s="9">
        <f t="shared" si="1"/>
        <v>8831</v>
      </c>
      <c r="B12499" s="5" t="s">
        <v>7682</v>
      </c>
      <c r="C12499" s="6" t="s">
        <v>467</v>
      </c>
    </row>
    <row r="12500">
      <c r="A12500" s="9">
        <f t="shared" si="1"/>
        <v>8831</v>
      </c>
      <c r="B12500" s="5" t="s">
        <v>7682</v>
      </c>
      <c r="C12500" s="6" t="s">
        <v>23628</v>
      </c>
    </row>
    <row r="12501">
      <c r="A12501" s="9">
        <f t="shared" si="1"/>
        <v>8832</v>
      </c>
      <c r="B12501" s="5" t="s">
        <v>7683</v>
      </c>
      <c r="C12501" s="6" t="s">
        <v>2549</v>
      </c>
    </row>
    <row r="12502">
      <c r="A12502" s="9">
        <f t="shared" si="1"/>
        <v>8832</v>
      </c>
      <c r="B12502" s="5" t="s">
        <v>7683</v>
      </c>
      <c r="C12502" s="6" t="s">
        <v>23628</v>
      </c>
    </row>
    <row r="12503">
      <c r="A12503" s="9">
        <f t="shared" si="1"/>
        <v>8833</v>
      </c>
      <c r="B12503" s="8" t="s">
        <v>7684</v>
      </c>
      <c r="C12503" s="9" t="s">
        <v>835</v>
      </c>
    </row>
    <row r="12504">
      <c r="A12504" s="9">
        <f t="shared" si="1"/>
        <v>8834</v>
      </c>
      <c r="B12504" s="5" t="s">
        <v>7685</v>
      </c>
      <c r="C12504" s="6" t="s">
        <v>538</v>
      </c>
    </row>
    <row r="12505">
      <c r="A12505" s="9">
        <f t="shared" si="1"/>
        <v>8834</v>
      </c>
      <c r="B12505" s="5" t="s">
        <v>7685</v>
      </c>
      <c r="C12505" s="6" t="s">
        <v>23628</v>
      </c>
    </row>
    <row r="12506">
      <c r="A12506" s="9">
        <f t="shared" si="1"/>
        <v>8835</v>
      </c>
      <c r="B12506" s="5" t="s">
        <v>7686</v>
      </c>
      <c r="C12506" s="6" t="s">
        <v>346</v>
      </c>
    </row>
    <row r="12507">
      <c r="A12507" s="9">
        <f t="shared" si="1"/>
        <v>8835</v>
      </c>
      <c r="B12507" s="5" t="s">
        <v>7686</v>
      </c>
      <c r="C12507" s="6" t="s">
        <v>23628</v>
      </c>
    </row>
    <row r="12508">
      <c r="A12508" s="9">
        <f t="shared" si="1"/>
        <v>8836</v>
      </c>
      <c r="B12508" s="8" t="s">
        <v>7687</v>
      </c>
      <c r="C12508" s="9" t="s">
        <v>758</v>
      </c>
    </row>
    <row r="12509">
      <c r="A12509" s="9">
        <f t="shared" si="1"/>
        <v>8837</v>
      </c>
      <c r="B12509" s="5" t="s">
        <v>7688</v>
      </c>
      <c r="C12509" s="6" t="s">
        <v>798</v>
      </c>
    </row>
    <row r="12510">
      <c r="A12510" s="9">
        <f t="shared" si="1"/>
        <v>8837</v>
      </c>
      <c r="B12510" s="5" t="s">
        <v>7688</v>
      </c>
      <c r="C12510" s="6" t="s">
        <v>23628</v>
      </c>
    </row>
    <row r="12511">
      <c r="A12511" s="9">
        <f t="shared" si="1"/>
        <v>8838</v>
      </c>
      <c r="B12511" s="8" t="s">
        <v>7689</v>
      </c>
      <c r="C12511" s="9" t="s">
        <v>40</v>
      </c>
    </row>
    <row r="12512">
      <c r="A12512" s="9">
        <f t="shared" si="1"/>
        <v>8839</v>
      </c>
      <c r="B12512" s="8" t="s">
        <v>7690</v>
      </c>
      <c r="C12512" s="9" t="s">
        <v>758</v>
      </c>
    </row>
    <row r="12513">
      <c r="A12513" s="9">
        <f t="shared" si="1"/>
        <v>8840</v>
      </c>
      <c r="B12513" s="8" t="s">
        <v>7691</v>
      </c>
      <c r="C12513" s="9" t="s">
        <v>399</v>
      </c>
    </row>
    <row r="12514">
      <c r="A12514" s="9">
        <f t="shared" si="1"/>
        <v>8841</v>
      </c>
      <c r="B12514" s="5" t="s">
        <v>7692</v>
      </c>
      <c r="C12514" s="6" t="s">
        <v>2549</v>
      </c>
    </row>
    <row r="12515">
      <c r="A12515" s="9">
        <f t="shared" si="1"/>
        <v>8841</v>
      </c>
      <c r="B12515" s="5" t="s">
        <v>7692</v>
      </c>
      <c r="C12515" s="6" t="s">
        <v>23628</v>
      </c>
    </row>
    <row r="12516">
      <c r="A12516" s="9">
        <f t="shared" si="1"/>
        <v>8842</v>
      </c>
      <c r="B12516" s="5" t="s">
        <v>7693</v>
      </c>
      <c r="C12516" s="6" t="s">
        <v>2549</v>
      </c>
    </row>
    <row r="12517">
      <c r="A12517" s="9">
        <f t="shared" si="1"/>
        <v>8842</v>
      </c>
      <c r="B12517" s="5" t="s">
        <v>7693</v>
      </c>
      <c r="C12517" s="6" t="s">
        <v>23628</v>
      </c>
    </row>
    <row r="12518">
      <c r="A12518" s="9">
        <f t="shared" si="1"/>
        <v>8843</v>
      </c>
      <c r="B12518" s="25" t="s">
        <v>25007</v>
      </c>
      <c r="C12518" s="26" t="s">
        <v>23817</v>
      </c>
    </row>
    <row r="12519">
      <c r="A12519" s="9">
        <f t="shared" si="1"/>
        <v>8844</v>
      </c>
      <c r="B12519" s="25" t="s">
        <v>25008</v>
      </c>
      <c r="C12519" s="26" t="s">
        <v>23817</v>
      </c>
    </row>
    <row r="12520">
      <c r="A12520" s="9">
        <f t="shared" si="1"/>
        <v>8845</v>
      </c>
      <c r="B12520" s="25" t="s">
        <v>25009</v>
      </c>
      <c r="C12520" s="26" t="s">
        <v>23808</v>
      </c>
    </row>
    <row r="12521">
      <c r="A12521" s="9">
        <f t="shared" si="1"/>
        <v>8846</v>
      </c>
      <c r="B12521" s="8" t="s">
        <v>7694</v>
      </c>
      <c r="C12521" s="9" t="s">
        <v>64</v>
      </c>
    </row>
    <row r="12522">
      <c r="A12522" s="9">
        <f t="shared" si="1"/>
        <v>8847</v>
      </c>
      <c r="B12522" s="5" t="s">
        <v>7695</v>
      </c>
      <c r="C12522" s="6" t="s">
        <v>2549</v>
      </c>
    </row>
    <row r="12523">
      <c r="A12523" s="9">
        <f t="shared" si="1"/>
        <v>8847</v>
      </c>
      <c r="B12523" s="5" t="s">
        <v>7695</v>
      </c>
      <c r="C12523" s="6" t="s">
        <v>23628</v>
      </c>
    </row>
    <row r="12524">
      <c r="A12524" s="9">
        <f t="shared" si="1"/>
        <v>8848</v>
      </c>
      <c r="B12524" s="25" t="s">
        <v>25010</v>
      </c>
      <c r="C12524" s="26" t="s">
        <v>23812</v>
      </c>
    </row>
    <row r="12525">
      <c r="A12525" s="9">
        <f t="shared" si="1"/>
        <v>8849</v>
      </c>
      <c r="B12525" s="5" t="s">
        <v>7696</v>
      </c>
      <c r="C12525" s="6" t="s">
        <v>1007</v>
      </c>
    </row>
    <row r="12526">
      <c r="A12526" s="9">
        <f t="shared" si="1"/>
        <v>8850</v>
      </c>
      <c r="B12526" s="5" t="s">
        <v>7697</v>
      </c>
      <c r="C12526" s="6" t="s">
        <v>1007</v>
      </c>
    </row>
    <row r="12527">
      <c r="A12527" s="9">
        <f t="shared" si="1"/>
        <v>8851</v>
      </c>
      <c r="B12527" s="5" t="s">
        <v>7698</v>
      </c>
      <c r="C12527" s="6" t="s">
        <v>1007</v>
      </c>
    </row>
    <row r="12528">
      <c r="A12528" s="9">
        <f t="shared" si="1"/>
        <v>8852</v>
      </c>
      <c r="B12528" s="5" t="s">
        <v>7699</v>
      </c>
      <c r="C12528" s="6" t="s">
        <v>1007</v>
      </c>
    </row>
    <row r="12529">
      <c r="A12529" s="9">
        <f t="shared" si="1"/>
        <v>8853</v>
      </c>
      <c r="B12529" s="5" t="s">
        <v>7700</v>
      </c>
      <c r="C12529" s="6" t="s">
        <v>1007</v>
      </c>
    </row>
    <row r="12530">
      <c r="A12530" s="9">
        <f t="shared" si="1"/>
        <v>8854</v>
      </c>
      <c r="B12530" s="25" t="s">
        <v>25011</v>
      </c>
      <c r="C12530" s="26" t="s">
        <v>23808</v>
      </c>
    </row>
    <row r="12531">
      <c r="A12531" s="9">
        <f t="shared" si="1"/>
        <v>8855</v>
      </c>
      <c r="B12531" s="25" t="s">
        <v>25012</v>
      </c>
      <c r="C12531" s="26" t="s">
        <v>23808</v>
      </c>
    </row>
    <row r="12532">
      <c r="A12532" s="9">
        <f t="shared" si="1"/>
        <v>8856</v>
      </c>
      <c r="B12532" s="25" t="s">
        <v>25013</v>
      </c>
      <c r="C12532" s="26" t="s">
        <v>23808</v>
      </c>
    </row>
    <row r="12533">
      <c r="A12533" s="9">
        <f t="shared" si="1"/>
        <v>8857</v>
      </c>
      <c r="B12533" s="8" t="s">
        <v>7701</v>
      </c>
      <c r="C12533" s="9" t="s">
        <v>1548</v>
      </c>
    </row>
    <row r="12534">
      <c r="A12534" s="9">
        <f t="shared" si="1"/>
        <v>8858</v>
      </c>
      <c r="B12534" s="8" t="s">
        <v>7702</v>
      </c>
      <c r="C12534" s="9" t="s">
        <v>60</v>
      </c>
    </row>
    <row r="12535">
      <c r="A12535" s="9">
        <f t="shared" si="1"/>
        <v>8858</v>
      </c>
      <c r="B12535" s="8" t="s">
        <v>7702</v>
      </c>
      <c r="C12535" s="9" t="s">
        <v>142</v>
      </c>
    </row>
    <row r="12536">
      <c r="A12536" s="9">
        <f t="shared" si="1"/>
        <v>8859</v>
      </c>
      <c r="B12536" s="5" t="s">
        <v>7703</v>
      </c>
      <c r="C12536" s="6" t="s">
        <v>479</v>
      </c>
    </row>
    <row r="12537">
      <c r="A12537" s="9">
        <f t="shared" si="1"/>
        <v>8859</v>
      </c>
      <c r="B12537" s="5" t="s">
        <v>7703</v>
      </c>
      <c r="C12537" s="6" t="s">
        <v>1007</v>
      </c>
    </row>
    <row r="12538">
      <c r="A12538" s="9">
        <f t="shared" si="1"/>
        <v>8859</v>
      </c>
      <c r="B12538" s="5" t="s">
        <v>7703</v>
      </c>
      <c r="C12538" s="6" t="s">
        <v>835</v>
      </c>
    </row>
    <row r="12539">
      <c r="A12539" s="9">
        <f t="shared" si="1"/>
        <v>8859</v>
      </c>
      <c r="B12539" s="5" t="s">
        <v>7703</v>
      </c>
      <c r="C12539" s="6" t="s">
        <v>815</v>
      </c>
    </row>
    <row r="12540">
      <c r="A12540" s="9">
        <f t="shared" si="1"/>
        <v>8860</v>
      </c>
      <c r="B12540" s="5" t="s">
        <v>7704</v>
      </c>
      <c r="C12540" s="6" t="s">
        <v>758</v>
      </c>
    </row>
    <row r="12541">
      <c r="A12541" s="9">
        <f t="shared" si="1"/>
        <v>8861</v>
      </c>
      <c r="B12541" s="5" t="s">
        <v>7705</v>
      </c>
      <c r="C12541" s="6" t="s">
        <v>758</v>
      </c>
    </row>
    <row r="12542">
      <c r="A12542" s="9">
        <f t="shared" si="1"/>
        <v>8862</v>
      </c>
      <c r="B12542" s="8" t="s">
        <v>7706</v>
      </c>
      <c r="C12542" s="9" t="s">
        <v>142</v>
      </c>
    </row>
    <row r="12543">
      <c r="A12543" s="9">
        <f t="shared" si="1"/>
        <v>8863</v>
      </c>
      <c r="B12543" s="25" t="s">
        <v>25014</v>
      </c>
      <c r="C12543" s="26" t="s">
        <v>23761</v>
      </c>
    </row>
    <row r="12544">
      <c r="A12544" s="9">
        <f t="shared" si="1"/>
        <v>8864</v>
      </c>
      <c r="B12544" s="25" t="s">
        <v>25015</v>
      </c>
      <c r="C12544" s="26" t="s">
        <v>23808</v>
      </c>
    </row>
    <row r="12545">
      <c r="A12545" s="9">
        <f t="shared" si="1"/>
        <v>8865</v>
      </c>
      <c r="B12545" s="25" t="s">
        <v>25016</v>
      </c>
      <c r="C12545" s="26" t="s">
        <v>23808</v>
      </c>
    </row>
    <row r="12546">
      <c r="A12546" s="9">
        <f t="shared" si="1"/>
        <v>8866</v>
      </c>
      <c r="B12546" s="25" t="s">
        <v>25017</v>
      </c>
      <c r="C12546" s="26" t="s">
        <v>23808</v>
      </c>
    </row>
    <row r="12547">
      <c r="A12547" s="9">
        <f t="shared" si="1"/>
        <v>8867</v>
      </c>
      <c r="B12547" s="25" t="s">
        <v>25018</v>
      </c>
      <c r="C12547" s="26" t="s">
        <v>23808</v>
      </c>
    </row>
    <row r="12548">
      <c r="A12548" s="9">
        <f t="shared" si="1"/>
        <v>8868</v>
      </c>
      <c r="B12548" s="25" t="s">
        <v>25019</v>
      </c>
      <c r="C12548" s="26" t="s">
        <v>23808</v>
      </c>
    </row>
    <row r="12549">
      <c r="A12549" s="9">
        <f t="shared" si="1"/>
        <v>8869</v>
      </c>
      <c r="B12549" s="25" t="s">
        <v>25020</v>
      </c>
      <c r="C12549" s="26" t="s">
        <v>23808</v>
      </c>
    </row>
    <row r="12550">
      <c r="A12550" s="9">
        <f t="shared" si="1"/>
        <v>8870</v>
      </c>
      <c r="B12550" s="25" t="s">
        <v>25021</v>
      </c>
      <c r="C12550" s="26" t="s">
        <v>23808</v>
      </c>
    </row>
    <row r="12551">
      <c r="A12551" s="9">
        <f t="shared" si="1"/>
        <v>8871</v>
      </c>
      <c r="B12551" s="25" t="s">
        <v>25022</v>
      </c>
      <c r="C12551" s="26" t="s">
        <v>23808</v>
      </c>
    </row>
    <row r="12552">
      <c r="A12552" s="9">
        <f t="shared" si="1"/>
        <v>8872</v>
      </c>
      <c r="B12552" s="25" t="s">
        <v>25023</v>
      </c>
      <c r="C12552" s="26" t="s">
        <v>23808</v>
      </c>
    </row>
    <row r="12553">
      <c r="A12553" s="9">
        <f t="shared" si="1"/>
        <v>8873</v>
      </c>
      <c r="B12553" s="25" t="s">
        <v>25024</v>
      </c>
      <c r="C12553" s="26" t="s">
        <v>23808</v>
      </c>
    </row>
    <row r="12554">
      <c r="A12554" s="9">
        <f t="shared" si="1"/>
        <v>8874</v>
      </c>
      <c r="B12554" s="25" t="s">
        <v>25025</v>
      </c>
      <c r="C12554" s="26" t="s">
        <v>23808</v>
      </c>
    </row>
    <row r="12555">
      <c r="A12555" s="9">
        <f t="shared" si="1"/>
        <v>8875</v>
      </c>
      <c r="B12555" s="25" t="s">
        <v>25026</v>
      </c>
      <c r="C12555" s="26" t="s">
        <v>23808</v>
      </c>
    </row>
    <row r="12556">
      <c r="A12556" s="9">
        <f t="shared" si="1"/>
        <v>8876</v>
      </c>
      <c r="B12556" s="8" t="s">
        <v>7707</v>
      </c>
      <c r="C12556" s="9" t="s">
        <v>52</v>
      </c>
    </row>
    <row r="12557">
      <c r="A12557" s="9">
        <f t="shared" si="1"/>
        <v>8877</v>
      </c>
      <c r="B12557" s="5" t="s">
        <v>7708</v>
      </c>
      <c r="C12557" s="6" t="s">
        <v>462</v>
      </c>
    </row>
    <row r="12558">
      <c r="A12558" s="9">
        <f t="shared" si="1"/>
        <v>8877</v>
      </c>
      <c r="B12558" s="5" t="s">
        <v>7708</v>
      </c>
      <c r="C12558" s="6" t="s">
        <v>23637</v>
      </c>
    </row>
    <row r="12559">
      <c r="A12559" s="9">
        <f t="shared" si="1"/>
        <v>8878</v>
      </c>
      <c r="B12559" s="5" t="s">
        <v>7709</v>
      </c>
      <c r="C12559" s="6" t="s">
        <v>346</v>
      </c>
    </row>
    <row r="12560">
      <c r="A12560" s="9">
        <f t="shared" si="1"/>
        <v>8878</v>
      </c>
      <c r="B12560" s="5" t="s">
        <v>7709</v>
      </c>
      <c r="C12560" s="6" t="s">
        <v>23628</v>
      </c>
    </row>
    <row r="12561">
      <c r="A12561" s="9">
        <f t="shared" si="1"/>
        <v>8879</v>
      </c>
      <c r="B12561" s="8" t="s">
        <v>7710</v>
      </c>
      <c r="C12561" s="9" t="s">
        <v>88</v>
      </c>
    </row>
    <row r="12562">
      <c r="A12562" s="9">
        <f t="shared" si="1"/>
        <v>8880</v>
      </c>
      <c r="B12562" s="5" t="s">
        <v>7711</v>
      </c>
      <c r="C12562" s="6" t="s">
        <v>328</v>
      </c>
    </row>
    <row r="12563">
      <c r="A12563" s="9">
        <f t="shared" si="1"/>
        <v>8880</v>
      </c>
      <c r="B12563" s="5" t="s">
        <v>7711</v>
      </c>
      <c r="C12563" s="6" t="s">
        <v>23637</v>
      </c>
    </row>
    <row r="12564">
      <c r="A12564" s="9">
        <f t="shared" si="1"/>
        <v>8881</v>
      </c>
      <c r="B12564" s="5" t="s">
        <v>7712</v>
      </c>
      <c r="C12564" s="6" t="s">
        <v>346</v>
      </c>
    </row>
    <row r="12565">
      <c r="A12565" s="9">
        <f t="shared" si="1"/>
        <v>8881</v>
      </c>
      <c r="B12565" s="5" t="s">
        <v>7712</v>
      </c>
      <c r="C12565" s="6" t="s">
        <v>23628</v>
      </c>
    </row>
    <row r="12566">
      <c r="A12566" s="9">
        <f t="shared" si="1"/>
        <v>8882</v>
      </c>
      <c r="B12566" s="5" t="s">
        <v>7713</v>
      </c>
      <c r="C12566" s="6" t="s">
        <v>346</v>
      </c>
    </row>
    <row r="12567">
      <c r="A12567" s="9">
        <f t="shared" si="1"/>
        <v>8882</v>
      </c>
      <c r="B12567" s="5" t="s">
        <v>7713</v>
      </c>
      <c r="C12567" s="6" t="s">
        <v>23628</v>
      </c>
    </row>
    <row r="12568">
      <c r="A12568" s="9">
        <f t="shared" si="1"/>
        <v>8883</v>
      </c>
      <c r="B12568" s="5" t="s">
        <v>7714</v>
      </c>
      <c r="C12568" s="6" t="s">
        <v>346</v>
      </c>
    </row>
    <row r="12569">
      <c r="A12569" s="9">
        <f t="shared" si="1"/>
        <v>8883</v>
      </c>
      <c r="B12569" s="5" t="s">
        <v>7714</v>
      </c>
      <c r="C12569" s="6" t="s">
        <v>23628</v>
      </c>
    </row>
    <row r="12570">
      <c r="A12570" s="9">
        <f t="shared" si="1"/>
        <v>8884</v>
      </c>
      <c r="B12570" s="5" t="s">
        <v>7715</v>
      </c>
      <c r="C12570" s="6" t="s">
        <v>346</v>
      </c>
    </row>
    <row r="12571">
      <c r="A12571" s="9">
        <f t="shared" si="1"/>
        <v>8884</v>
      </c>
      <c r="B12571" s="5" t="s">
        <v>7715</v>
      </c>
      <c r="C12571" s="6" t="s">
        <v>23628</v>
      </c>
    </row>
    <row r="12572">
      <c r="A12572" s="9">
        <f t="shared" si="1"/>
        <v>8885</v>
      </c>
      <c r="B12572" s="5" t="s">
        <v>7716</v>
      </c>
      <c r="C12572" s="6" t="s">
        <v>346</v>
      </c>
    </row>
    <row r="12573">
      <c r="A12573" s="9">
        <f t="shared" si="1"/>
        <v>8885</v>
      </c>
      <c r="B12573" s="5" t="s">
        <v>7716</v>
      </c>
      <c r="C12573" s="6" t="s">
        <v>23628</v>
      </c>
    </row>
    <row r="12574">
      <c r="A12574" s="9">
        <f t="shared" si="1"/>
        <v>8886</v>
      </c>
      <c r="B12574" s="5" t="s">
        <v>7717</v>
      </c>
      <c r="C12574" s="6" t="s">
        <v>462</v>
      </c>
    </row>
    <row r="12575">
      <c r="A12575" s="9">
        <f t="shared" si="1"/>
        <v>8886</v>
      </c>
      <c r="B12575" s="5" t="s">
        <v>7717</v>
      </c>
      <c r="C12575" s="6" t="s">
        <v>23637</v>
      </c>
    </row>
    <row r="12576">
      <c r="A12576" s="9">
        <f t="shared" si="1"/>
        <v>8887</v>
      </c>
      <c r="B12576" s="8" t="s">
        <v>7718</v>
      </c>
      <c r="C12576" s="9" t="s">
        <v>142</v>
      </c>
    </row>
    <row r="12577">
      <c r="A12577" s="9">
        <f t="shared" si="1"/>
        <v>8888</v>
      </c>
      <c r="B12577" s="5" t="s">
        <v>7719</v>
      </c>
      <c r="C12577" s="6" t="s">
        <v>69</v>
      </c>
    </row>
    <row r="12578">
      <c r="A12578" s="9">
        <f t="shared" si="1"/>
        <v>8888</v>
      </c>
      <c r="B12578" s="5" t="s">
        <v>7719</v>
      </c>
      <c r="C12578" s="6" t="s">
        <v>23628</v>
      </c>
    </row>
    <row r="12579">
      <c r="A12579" s="9">
        <f t="shared" si="1"/>
        <v>8889</v>
      </c>
      <c r="B12579" s="5" t="s">
        <v>7720</v>
      </c>
      <c r="C12579" s="6" t="s">
        <v>467</v>
      </c>
    </row>
    <row r="12580">
      <c r="A12580" s="9">
        <f t="shared" si="1"/>
        <v>8889</v>
      </c>
      <c r="B12580" s="5" t="s">
        <v>7720</v>
      </c>
      <c r="C12580" s="6" t="s">
        <v>23628</v>
      </c>
    </row>
    <row r="12581">
      <c r="A12581" s="9">
        <f t="shared" si="1"/>
        <v>8890</v>
      </c>
      <c r="B12581" s="5" t="s">
        <v>7721</v>
      </c>
      <c r="C12581" s="6" t="s">
        <v>1450</v>
      </c>
    </row>
    <row r="12582">
      <c r="A12582" s="9">
        <f t="shared" si="1"/>
        <v>8890</v>
      </c>
      <c r="B12582" s="5" t="s">
        <v>7721</v>
      </c>
      <c r="C12582" s="6" t="s">
        <v>23628</v>
      </c>
    </row>
    <row r="12583">
      <c r="A12583" s="9">
        <f t="shared" si="1"/>
        <v>8891</v>
      </c>
      <c r="B12583" s="5" t="s">
        <v>7722</v>
      </c>
      <c r="C12583" s="6" t="s">
        <v>538</v>
      </c>
    </row>
    <row r="12584">
      <c r="A12584" s="9">
        <f t="shared" si="1"/>
        <v>8891</v>
      </c>
      <c r="B12584" s="5" t="s">
        <v>7722</v>
      </c>
      <c r="C12584" s="6" t="s">
        <v>23628</v>
      </c>
    </row>
    <row r="12585">
      <c r="A12585" s="9">
        <f t="shared" si="1"/>
        <v>8892</v>
      </c>
      <c r="B12585" s="5" t="s">
        <v>7723</v>
      </c>
      <c r="C12585" s="6" t="s">
        <v>1466</v>
      </c>
    </row>
    <row r="12586">
      <c r="A12586" s="9">
        <f t="shared" si="1"/>
        <v>8892</v>
      </c>
      <c r="B12586" s="5" t="s">
        <v>7723</v>
      </c>
      <c r="C12586" s="6" t="s">
        <v>23628</v>
      </c>
    </row>
    <row r="12587">
      <c r="A12587" s="9">
        <f t="shared" si="1"/>
        <v>8893</v>
      </c>
      <c r="B12587" s="25" t="s">
        <v>25027</v>
      </c>
      <c r="C12587" s="26" t="s">
        <v>23808</v>
      </c>
    </row>
    <row r="12588">
      <c r="A12588" s="9">
        <f t="shared" si="1"/>
        <v>8894</v>
      </c>
      <c r="B12588" s="8" t="s">
        <v>7724</v>
      </c>
      <c r="C12588" s="9" t="s">
        <v>142</v>
      </c>
    </row>
    <row r="12589">
      <c r="A12589" s="9">
        <f t="shared" si="1"/>
        <v>8895</v>
      </c>
      <c r="B12589" s="5" t="s">
        <v>7725</v>
      </c>
      <c r="C12589" s="6" t="s">
        <v>62</v>
      </c>
    </row>
    <row r="12590">
      <c r="A12590" s="9">
        <f t="shared" si="1"/>
        <v>8895</v>
      </c>
      <c r="B12590" s="5" t="s">
        <v>7725</v>
      </c>
      <c r="C12590" s="6" t="s">
        <v>23628</v>
      </c>
    </row>
    <row r="12591">
      <c r="A12591" s="9">
        <f t="shared" si="1"/>
        <v>8896</v>
      </c>
      <c r="B12591" s="5" t="s">
        <v>7726</v>
      </c>
      <c r="C12591" s="6" t="s">
        <v>62</v>
      </c>
    </row>
    <row r="12592">
      <c r="A12592" s="9">
        <f t="shared" si="1"/>
        <v>8896</v>
      </c>
      <c r="B12592" s="5" t="s">
        <v>7726</v>
      </c>
      <c r="C12592" s="6" t="s">
        <v>23628</v>
      </c>
    </row>
    <row r="12593">
      <c r="A12593" s="9">
        <f t="shared" si="1"/>
        <v>8897</v>
      </c>
      <c r="B12593" s="5" t="s">
        <v>7727</v>
      </c>
      <c r="C12593" s="6" t="s">
        <v>62</v>
      </c>
    </row>
    <row r="12594">
      <c r="A12594" s="9">
        <f t="shared" si="1"/>
        <v>8897</v>
      </c>
      <c r="B12594" s="5" t="s">
        <v>7727</v>
      </c>
      <c r="C12594" s="6" t="s">
        <v>23628</v>
      </c>
    </row>
    <row r="12595">
      <c r="A12595" s="9">
        <f t="shared" si="1"/>
        <v>8898</v>
      </c>
      <c r="B12595" s="5" t="s">
        <v>7728</v>
      </c>
      <c r="C12595" s="6" t="s">
        <v>62</v>
      </c>
    </row>
    <row r="12596">
      <c r="A12596" s="9">
        <f t="shared" si="1"/>
        <v>8898</v>
      </c>
      <c r="B12596" s="5" t="s">
        <v>7728</v>
      </c>
      <c r="C12596" s="6" t="s">
        <v>23628</v>
      </c>
    </row>
    <row r="12597">
      <c r="A12597" s="9">
        <f t="shared" si="1"/>
        <v>8899</v>
      </c>
      <c r="B12597" s="8" t="s">
        <v>7729</v>
      </c>
      <c r="C12597" s="9" t="s">
        <v>83</v>
      </c>
    </row>
    <row r="12598">
      <c r="A12598" s="9">
        <f t="shared" si="1"/>
        <v>8900</v>
      </c>
      <c r="B12598" s="8" t="s">
        <v>7730</v>
      </c>
      <c r="C12598" s="9" t="s">
        <v>83</v>
      </c>
    </row>
    <row r="12599">
      <c r="A12599" s="9">
        <f t="shared" si="1"/>
        <v>8901</v>
      </c>
      <c r="B12599" s="8" t="s">
        <v>7731</v>
      </c>
      <c r="C12599" s="9" t="s">
        <v>83</v>
      </c>
    </row>
    <row r="12600">
      <c r="A12600" s="9">
        <f t="shared" si="1"/>
        <v>8902</v>
      </c>
      <c r="B12600" s="25" t="s">
        <v>25028</v>
      </c>
      <c r="C12600" s="26" t="s">
        <v>23808</v>
      </c>
    </row>
    <row r="12601">
      <c r="A12601" s="9">
        <f t="shared" si="1"/>
        <v>8903</v>
      </c>
      <c r="B12601" s="5" t="s">
        <v>7732</v>
      </c>
      <c r="C12601" s="6" t="s">
        <v>393</v>
      </c>
    </row>
    <row r="12602">
      <c r="A12602" s="9">
        <f t="shared" si="1"/>
        <v>8904</v>
      </c>
      <c r="B12602" s="25" t="s">
        <v>25029</v>
      </c>
      <c r="C12602" s="26" t="s">
        <v>23812</v>
      </c>
    </row>
    <row r="12603">
      <c r="A12603" s="9">
        <f t="shared" si="1"/>
        <v>8905</v>
      </c>
      <c r="B12603" s="8" t="s">
        <v>7733</v>
      </c>
      <c r="C12603" s="9" t="s">
        <v>1776</v>
      </c>
    </row>
    <row r="12604">
      <c r="A12604" s="9">
        <f t="shared" si="1"/>
        <v>8906</v>
      </c>
      <c r="B12604" s="8" t="s">
        <v>7734</v>
      </c>
      <c r="C12604" s="9" t="s">
        <v>1776</v>
      </c>
    </row>
    <row r="12605">
      <c r="A12605" s="9">
        <f t="shared" si="1"/>
        <v>8907</v>
      </c>
      <c r="B12605" s="8" t="s">
        <v>7735</v>
      </c>
      <c r="C12605" s="9" t="s">
        <v>1776</v>
      </c>
    </row>
    <row r="12606">
      <c r="A12606" s="9">
        <f t="shared" si="1"/>
        <v>8908</v>
      </c>
      <c r="B12606" s="8" t="s">
        <v>7736</v>
      </c>
      <c r="C12606" s="9" t="s">
        <v>1548</v>
      </c>
    </row>
    <row r="12607">
      <c r="A12607" s="9">
        <f t="shared" si="1"/>
        <v>8909</v>
      </c>
      <c r="B12607" s="25" t="s">
        <v>25030</v>
      </c>
      <c r="C12607" s="26" t="s">
        <v>23812</v>
      </c>
    </row>
    <row r="12608">
      <c r="A12608" s="9">
        <f t="shared" si="1"/>
        <v>8910</v>
      </c>
      <c r="B12608" s="8" t="s">
        <v>7737</v>
      </c>
      <c r="C12608" s="9" t="s">
        <v>88</v>
      </c>
    </row>
    <row r="12609">
      <c r="A12609" s="9">
        <f t="shared" si="1"/>
        <v>8911</v>
      </c>
      <c r="B12609" s="25" t="s">
        <v>25031</v>
      </c>
      <c r="C12609" s="26" t="s">
        <v>23761</v>
      </c>
    </row>
    <row r="12610">
      <c r="A12610" s="9">
        <f t="shared" si="1"/>
        <v>8912</v>
      </c>
      <c r="B12610" s="25" t="s">
        <v>25032</v>
      </c>
      <c r="C12610" s="26" t="s">
        <v>23808</v>
      </c>
    </row>
    <row r="12611">
      <c r="A12611" s="9">
        <f t="shared" si="1"/>
        <v>8913</v>
      </c>
      <c r="B12611" s="8" t="s">
        <v>7738</v>
      </c>
      <c r="C12611" s="9" t="s">
        <v>1776</v>
      </c>
    </row>
    <row r="12612">
      <c r="A12612" s="9">
        <f t="shared" si="1"/>
        <v>8914</v>
      </c>
      <c r="B12612" s="8" t="s">
        <v>7739</v>
      </c>
      <c r="C12612" s="9" t="s">
        <v>1776</v>
      </c>
    </row>
    <row r="12613">
      <c r="A12613" s="9">
        <f t="shared" si="1"/>
        <v>8915</v>
      </c>
      <c r="B12613" s="8" t="s">
        <v>7740</v>
      </c>
      <c r="C12613" s="9" t="s">
        <v>1776</v>
      </c>
    </row>
    <row r="12614">
      <c r="A12614" s="9">
        <f t="shared" si="1"/>
        <v>8916</v>
      </c>
      <c r="B12614" s="8" t="s">
        <v>7741</v>
      </c>
      <c r="C12614" s="9" t="s">
        <v>1776</v>
      </c>
    </row>
    <row r="12615">
      <c r="A12615" s="9">
        <f t="shared" si="1"/>
        <v>8917</v>
      </c>
      <c r="B12615" s="8" t="s">
        <v>7742</v>
      </c>
      <c r="C12615" s="9" t="s">
        <v>1776</v>
      </c>
    </row>
    <row r="12616">
      <c r="A12616" s="9">
        <f t="shared" si="1"/>
        <v>8918</v>
      </c>
      <c r="B12616" s="8" t="s">
        <v>7743</v>
      </c>
      <c r="C12616" s="9" t="s">
        <v>1776</v>
      </c>
    </row>
    <row r="12617">
      <c r="A12617" s="9">
        <f t="shared" si="1"/>
        <v>8919</v>
      </c>
      <c r="B12617" s="8" t="s">
        <v>7744</v>
      </c>
      <c r="C12617" s="9" t="s">
        <v>1776</v>
      </c>
    </row>
    <row r="12618">
      <c r="A12618" s="9">
        <f t="shared" si="1"/>
        <v>8920</v>
      </c>
      <c r="B12618" s="8" t="s">
        <v>7745</v>
      </c>
      <c r="C12618" s="9" t="s">
        <v>1776</v>
      </c>
    </row>
    <row r="12619">
      <c r="A12619" s="9">
        <f t="shared" si="1"/>
        <v>8921</v>
      </c>
      <c r="B12619" s="8" t="s">
        <v>7746</v>
      </c>
      <c r="C12619" s="9" t="s">
        <v>1776</v>
      </c>
    </row>
    <row r="12620">
      <c r="A12620" s="9">
        <f t="shared" si="1"/>
        <v>8922</v>
      </c>
      <c r="B12620" s="8" t="s">
        <v>7747</v>
      </c>
      <c r="C12620" s="9" t="s">
        <v>1776</v>
      </c>
    </row>
    <row r="12621">
      <c r="A12621" s="9">
        <f t="shared" si="1"/>
        <v>8923</v>
      </c>
      <c r="B12621" s="8" t="s">
        <v>7748</v>
      </c>
      <c r="C12621" s="9" t="s">
        <v>1776</v>
      </c>
    </row>
    <row r="12622">
      <c r="A12622" s="9">
        <f t="shared" si="1"/>
        <v>8924</v>
      </c>
      <c r="B12622" s="8" t="s">
        <v>7749</v>
      </c>
      <c r="C12622" s="9" t="s">
        <v>1776</v>
      </c>
    </row>
    <row r="12623">
      <c r="A12623" s="9">
        <f t="shared" si="1"/>
        <v>8925</v>
      </c>
      <c r="B12623" s="8" t="s">
        <v>7750</v>
      </c>
      <c r="C12623" s="9" t="s">
        <v>1776</v>
      </c>
    </row>
    <row r="12624">
      <c r="A12624" s="9">
        <f t="shared" si="1"/>
        <v>8926</v>
      </c>
      <c r="B12624" s="8" t="s">
        <v>7751</v>
      </c>
      <c r="C12624" s="9" t="s">
        <v>1776</v>
      </c>
    </row>
    <row r="12625">
      <c r="A12625" s="9">
        <f t="shared" si="1"/>
        <v>8927</v>
      </c>
      <c r="B12625" s="8" t="s">
        <v>7752</v>
      </c>
      <c r="C12625" s="9" t="s">
        <v>1776</v>
      </c>
    </row>
    <row r="12626">
      <c r="A12626" s="9">
        <f t="shared" si="1"/>
        <v>8928</v>
      </c>
      <c r="B12626" s="8" t="s">
        <v>7753</v>
      </c>
      <c r="C12626" s="9" t="s">
        <v>1776</v>
      </c>
    </row>
    <row r="12627">
      <c r="A12627" s="9">
        <f t="shared" si="1"/>
        <v>8929</v>
      </c>
      <c r="B12627" s="8" t="s">
        <v>7754</v>
      </c>
      <c r="C12627" s="9" t="s">
        <v>1776</v>
      </c>
    </row>
    <row r="12628">
      <c r="A12628" s="9">
        <f t="shared" si="1"/>
        <v>8930</v>
      </c>
      <c r="B12628" s="25" t="s">
        <v>25033</v>
      </c>
      <c r="C12628" s="26" t="s">
        <v>23817</v>
      </c>
    </row>
    <row r="12629">
      <c r="A12629" s="9">
        <f t="shared" si="1"/>
        <v>8931</v>
      </c>
      <c r="B12629" s="25" t="s">
        <v>25034</v>
      </c>
      <c r="C12629" s="26" t="s">
        <v>23817</v>
      </c>
    </row>
    <row r="12630">
      <c r="A12630" s="9">
        <f t="shared" si="1"/>
        <v>8932</v>
      </c>
      <c r="B12630" s="8" t="s">
        <v>7755</v>
      </c>
      <c r="C12630" s="9" t="s">
        <v>1776</v>
      </c>
    </row>
    <row r="12631">
      <c r="A12631" s="9">
        <f t="shared" si="1"/>
        <v>8933</v>
      </c>
      <c r="B12631" s="25" t="s">
        <v>25035</v>
      </c>
      <c r="C12631" s="26" t="s">
        <v>23812</v>
      </c>
    </row>
    <row r="12632">
      <c r="A12632" s="9">
        <f t="shared" si="1"/>
        <v>8934</v>
      </c>
      <c r="B12632" s="25" t="s">
        <v>25036</v>
      </c>
      <c r="C12632" s="26" t="s">
        <v>23812</v>
      </c>
    </row>
    <row r="12633">
      <c r="A12633" s="9">
        <f t="shared" si="1"/>
        <v>8935</v>
      </c>
      <c r="B12633" s="8" t="s">
        <v>7756</v>
      </c>
      <c r="C12633" s="9" t="s">
        <v>1776</v>
      </c>
    </row>
    <row r="12634">
      <c r="A12634" s="9">
        <f t="shared" si="1"/>
        <v>8936</v>
      </c>
      <c r="B12634" s="25" t="s">
        <v>25037</v>
      </c>
      <c r="C12634" s="26" t="s">
        <v>23812</v>
      </c>
    </row>
    <row r="12635">
      <c r="A12635" s="9">
        <f t="shared" si="1"/>
        <v>8937</v>
      </c>
      <c r="B12635" s="8" t="s">
        <v>7757</v>
      </c>
      <c r="C12635" s="9" t="s">
        <v>1776</v>
      </c>
    </row>
    <row r="12636">
      <c r="A12636" s="9">
        <f t="shared" si="1"/>
        <v>8938</v>
      </c>
      <c r="B12636" s="25" t="s">
        <v>25038</v>
      </c>
      <c r="C12636" s="26" t="s">
        <v>23812</v>
      </c>
    </row>
    <row r="12637">
      <c r="A12637" s="9">
        <f t="shared" si="1"/>
        <v>8939</v>
      </c>
      <c r="B12637" s="25" t="s">
        <v>25039</v>
      </c>
      <c r="C12637" s="26" t="s">
        <v>23808</v>
      </c>
    </row>
    <row r="12638">
      <c r="A12638" s="9">
        <f t="shared" si="1"/>
        <v>8940</v>
      </c>
      <c r="B12638" s="25" t="s">
        <v>25040</v>
      </c>
      <c r="C12638" s="26" t="s">
        <v>23817</v>
      </c>
    </row>
    <row r="12639">
      <c r="A12639" s="9">
        <f t="shared" si="1"/>
        <v>8941</v>
      </c>
      <c r="B12639" s="25" t="s">
        <v>25041</v>
      </c>
      <c r="C12639" s="26" t="s">
        <v>23817</v>
      </c>
    </row>
    <row r="12640">
      <c r="A12640" s="9">
        <f t="shared" si="1"/>
        <v>8942</v>
      </c>
      <c r="B12640" s="25" t="s">
        <v>25042</v>
      </c>
      <c r="C12640" s="26" t="s">
        <v>23812</v>
      </c>
    </row>
    <row r="12641">
      <c r="A12641" s="9">
        <f t="shared" si="1"/>
        <v>8943</v>
      </c>
      <c r="B12641" s="8" t="s">
        <v>7758</v>
      </c>
      <c r="C12641" s="9" t="s">
        <v>1776</v>
      </c>
    </row>
    <row r="12642">
      <c r="A12642" s="9">
        <f t="shared" si="1"/>
        <v>8944</v>
      </c>
      <c r="B12642" s="8" t="s">
        <v>7759</v>
      </c>
      <c r="C12642" s="9" t="s">
        <v>1776</v>
      </c>
    </row>
    <row r="12643">
      <c r="A12643" s="9">
        <f t="shared" si="1"/>
        <v>8945</v>
      </c>
      <c r="B12643" s="8" t="s">
        <v>7760</v>
      </c>
      <c r="C12643" s="9" t="s">
        <v>1776</v>
      </c>
    </row>
    <row r="12644">
      <c r="A12644" s="9">
        <f t="shared" si="1"/>
        <v>8946</v>
      </c>
      <c r="B12644" s="8" t="s">
        <v>7761</v>
      </c>
      <c r="C12644" s="9" t="s">
        <v>1776</v>
      </c>
    </row>
    <row r="12645">
      <c r="A12645" s="9">
        <f t="shared" si="1"/>
        <v>8947</v>
      </c>
      <c r="B12645" s="8" t="s">
        <v>7762</v>
      </c>
      <c r="C12645" s="9" t="s">
        <v>1776</v>
      </c>
    </row>
    <row r="12646">
      <c r="A12646" s="9">
        <f t="shared" si="1"/>
        <v>8948</v>
      </c>
      <c r="B12646" s="8" t="s">
        <v>7763</v>
      </c>
      <c r="C12646" s="9" t="s">
        <v>1776</v>
      </c>
    </row>
    <row r="12647">
      <c r="A12647" s="9">
        <f t="shared" si="1"/>
        <v>8949</v>
      </c>
      <c r="B12647" s="8" t="s">
        <v>7764</v>
      </c>
      <c r="C12647" s="9" t="s">
        <v>1776</v>
      </c>
    </row>
    <row r="12648">
      <c r="A12648" s="9">
        <f t="shared" si="1"/>
        <v>8950</v>
      </c>
      <c r="B12648" s="8" t="s">
        <v>7765</v>
      </c>
      <c r="C12648" s="9" t="s">
        <v>1776</v>
      </c>
    </row>
    <row r="12649">
      <c r="A12649" s="9">
        <f t="shared" si="1"/>
        <v>8951</v>
      </c>
      <c r="B12649" s="8" t="s">
        <v>7766</v>
      </c>
      <c r="C12649" s="9" t="s">
        <v>1776</v>
      </c>
    </row>
    <row r="12650">
      <c r="A12650" s="9">
        <f t="shared" si="1"/>
        <v>8952</v>
      </c>
      <c r="B12650" s="8" t="s">
        <v>7767</v>
      </c>
      <c r="C12650" s="9" t="s">
        <v>1776</v>
      </c>
    </row>
    <row r="12651">
      <c r="A12651" s="9">
        <f t="shared" si="1"/>
        <v>8953</v>
      </c>
      <c r="B12651" s="8" t="s">
        <v>7768</v>
      </c>
      <c r="C12651" s="9" t="s">
        <v>1776</v>
      </c>
    </row>
    <row r="12652">
      <c r="A12652" s="9">
        <f t="shared" si="1"/>
        <v>8954</v>
      </c>
      <c r="B12652" s="8" t="s">
        <v>7769</v>
      </c>
      <c r="C12652" s="9" t="s">
        <v>1776</v>
      </c>
    </row>
    <row r="12653">
      <c r="A12653" s="9">
        <f t="shared" si="1"/>
        <v>8955</v>
      </c>
      <c r="B12653" s="8" t="s">
        <v>7770</v>
      </c>
      <c r="C12653" s="9" t="s">
        <v>1776</v>
      </c>
    </row>
    <row r="12654">
      <c r="A12654" s="9">
        <f t="shared" si="1"/>
        <v>8956</v>
      </c>
      <c r="B12654" s="8" t="s">
        <v>7771</v>
      </c>
      <c r="C12654" s="9" t="s">
        <v>1776</v>
      </c>
    </row>
    <row r="12655">
      <c r="A12655" s="9">
        <f t="shared" si="1"/>
        <v>8957</v>
      </c>
      <c r="B12655" s="8" t="s">
        <v>7772</v>
      </c>
      <c r="C12655" s="9" t="s">
        <v>1776</v>
      </c>
    </row>
    <row r="12656">
      <c r="A12656" s="9">
        <f t="shared" si="1"/>
        <v>8958</v>
      </c>
      <c r="B12656" s="8" t="s">
        <v>7773</v>
      </c>
      <c r="C12656" s="9" t="s">
        <v>1776</v>
      </c>
    </row>
    <row r="12657">
      <c r="A12657" s="9">
        <f t="shared" si="1"/>
        <v>8959</v>
      </c>
      <c r="B12657" s="8" t="s">
        <v>7774</v>
      </c>
      <c r="C12657" s="9" t="s">
        <v>1776</v>
      </c>
    </row>
    <row r="12658">
      <c r="A12658" s="9">
        <f t="shared" si="1"/>
        <v>8960</v>
      </c>
      <c r="B12658" s="8" t="s">
        <v>7775</v>
      </c>
      <c r="C12658" s="9" t="s">
        <v>1776</v>
      </c>
    </row>
    <row r="12659">
      <c r="A12659" s="9">
        <f t="shared" si="1"/>
        <v>8961</v>
      </c>
      <c r="B12659" s="8" t="s">
        <v>7776</v>
      </c>
      <c r="C12659" s="9" t="s">
        <v>1776</v>
      </c>
    </row>
    <row r="12660">
      <c r="A12660" s="9">
        <f t="shared" si="1"/>
        <v>8962</v>
      </c>
      <c r="B12660" s="8" t="s">
        <v>7777</v>
      </c>
      <c r="C12660" s="9" t="s">
        <v>1776</v>
      </c>
    </row>
    <row r="12661">
      <c r="A12661" s="9">
        <f t="shared" si="1"/>
        <v>8963</v>
      </c>
      <c r="B12661" s="8" t="s">
        <v>7778</v>
      </c>
      <c r="C12661" s="9" t="s">
        <v>1776</v>
      </c>
    </row>
    <row r="12662">
      <c r="A12662" s="9">
        <f t="shared" si="1"/>
        <v>8964</v>
      </c>
      <c r="B12662" s="8" t="s">
        <v>7779</v>
      </c>
      <c r="C12662" s="9" t="s">
        <v>1776</v>
      </c>
    </row>
    <row r="12663">
      <c r="A12663" s="9">
        <f t="shared" si="1"/>
        <v>8965</v>
      </c>
      <c r="B12663" s="8" t="s">
        <v>7780</v>
      </c>
      <c r="C12663" s="9" t="s">
        <v>1776</v>
      </c>
    </row>
    <row r="12664">
      <c r="A12664" s="9">
        <f t="shared" si="1"/>
        <v>8966</v>
      </c>
      <c r="B12664" s="8" t="s">
        <v>7781</v>
      </c>
      <c r="C12664" s="9" t="s">
        <v>1776</v>
      </c>
    </row>
    <row r="12665">
      <c r="A12665" s="9">
        <f t="shared" si="1"/>
        <v>8967</v>
      </c>
      <c r="B12665" s="5" t="s">
        <v>7782</v>
      </c>
      <c r="C12665" s="6" t="s">
        <v>7783</v>
      </c>
    </row>
    <row r="12666">
      <c r="A12666" s="9">
        <f t="shared" si="1"/>
        <v>8968</v>
      </c>
      <c r="B12666" s="25" t="s">
        <v>25043</v>
      </c>
      <c r="C12666" s="26" t="s">
        <v>23808</v>
      </c>
    </row>
    <row r="12667">
      <c r="A12667" s="9">
        <f t="shared" si="1"/>
        <v>8969</v>
      </c>
      <c r="B12667" s="25" t="s">
        <v>25044</v>
      </c>
      <c r="C12667" s="26" t="s">
        <v>23812</v>
      </c>
    </row>
    <row r="12668">
      <c r="A12668" s="9">
        <f t="shared" si="1"/>
        <v>8970</v>
      </c>
      <c r="B12668" s="25" t="s">
        <v>25045</v>
      </c>
      <c r="C12668" s="26" t="s">
        <v>23812</v>
      </c>
    </row>
    <row r="12669">
      <c r="A12669" s="9">
        <f t="shared" si="1"/>
        <v>8971</v>
      </c>
      <c r="B12669" s="25" t="s">
        <v>25046</v>
      </c>
      <c r="C12669" s="26" t="s">
        <v>23812</v>
      </c>
    </row>
    <row r="12670">
      <c r="A12670" s="9">
        <f t="shared" si="1"/>
        <v>8972</v>
      </c>
      <c r="B12670" s="25" t="s">
        <v>25047</v>
      </c>
      <c r="C12670" s="26" t="s">
        <v>23812</v>
      </c>
    </row>
    <row r="12671">
      <c r="A12671" s="9">
        <f t="shared" si="1"/>
        <v>8973</v>
      </c>
      <c r="B12671" s="25" t="s">
        <v>25048</v>
      </c>
      <c r="C12671" s="26" t="s">
        <v>23812</v>
      </c>
    </row>
    <row r="12672">
      <c r="A12672" s="9">
        <f t="shared" si="1"/>
        <v>8974</v>
      </c>
      <c r="B12672" s="25" t="s">
        <v>25049</v>
      </c>
      <c r="C12672" s="26" t="s">
        <v>23812</v>
      </c>
    </row>
    <row r="12673">
      <c r="A12673" s="9">
        <f t="shared" si="1"/>
        <v>8975</v>
      </c>
      <c r="B12673" s="25" t="s">
        <v>25050</v>
      </c>
      <c r="C12673" s="26" t="s">
        <v>23812</v>
      </c>
    </row>
    <row r="12674">
      <c r="A12674" s="9">
        <f t="shared" si="1"/>
        <v>8976</v>
      </c>
      <c r="B12674" s="5" t="s">
        <v>7784</v>
      </c>
      <c r="C12674" s="6" t="s">
        <v>1007</v>
      </c>
    </row>
    <row r="12675">
      <c r="A12675" s="9">
        <f t="shared" si="1"/>
        <v>8977</v>
      </c>
      <c r="B12675" s="5" t="s">
        <v>7785</v>
      </c>
      <c r="C12675" s="6" t="s">
        <v>1007</v>
      </c>
    </row>
    <row r="12676">
      <c r="A12676" s="9">
        <f t="shared" si="1"/>
        <v>8978</v>
      </c>
      <c r="B12676" s="5" t="s">
        <v>7786</v>
      </c>
      <c r="C12676" s="6" t="s">
        <v>1007</v>
      </c>
    </row>
    <row r="12677">
      <c r="A12677" s="9">
        <f t="shared" si="1"/>
        <v>8978</v>
      </c>
      <c r="B12677" s="5" t="s">
        <v>7786</v>
      </c>
      <c r="C12677" s="6" t="s">
        <v>1548</v>
      </c>
    </row>
    <row r="12678">
      <c r="A12678" s="9">
        <f t="shared" si="1"/>
        <v>8979</v>
      </c>
      <c r="B12678" s="5" t="s">
        <v>7787</v>
      </c>
      <c r="C12678" s="6" t="s">
        <v>1007</v>
      </c>
    </row>
    <row r="12679">
      <c r="A12679" s="9">
        <f t="shared" si="1"/>
        <v>8980</v>
      </c>
      <c r="B12679" s="5" t="s">
        <v>7788</v>
      </c>
      <c r="C12679" s="6" t="s">
        <v>1007</v>
      </c>
    </row>
    <row r="12680">
      <c r="A12680" s="9">
        <f t="shared" si="1"/>
        <v>8981</v>
      </c>
      <c r="B12680" s="5" t="s">
        <v>7789</v>
      </c>
      <c r="C12680" s="6" t="s">
        <v>1007</v>
      </c>
    </row>
    <row r="12681">
      <c r="A12681" s="9">
        <f t="shared" si="1"/>
        <v>8982</v>
      </c>
      <c r="B12681" s="5" t="s">
        <v>7790</v>
      </c>
      <c r="C12681" s="6" t="s">
        <v>1007</v>
      </c>
    </row>
    <row r="12682">
      <c r="A12682" s="9">
        <f t="shared" si="1"/>
        <v>8983</v>
      </c>
      <c r="B12682" s="5" t="s">
        <v>7791</v>
      </c>
      <c r="C12682" s="6" t="s">
        <v>1007</v>
      </c>
    </row>
    <row r="12683">
      <c r="A12683" s="9">
        <f t="shared" si="1"/>
        <v>8984</v>
      </c>
      <c r="B12683" s="5" t="s">
        <v>7792</v>
      </c>
      <c r="C12683" s="6" t="s">
        <v>1007</v>
      </c>
    </row>
    <row r="12684">
      <c r="A12684" s="9">
        <f t="shared" si="1"/>
        <v>8985</v>
      </c>
      <c r="B12684" s="5" t="s">
        <v>7793</v>
      </c>
      <c r="C12684" s="6" t="s">
        <v>1007</v>
      </c>
    </row>
    <row r="12685">
      <c r="A12685" s="9">
        <f t="shared" si="1"/>
        <v>8985</v>
      </c>
      <c r="B12685" s="5" t="s">
        <v>7793</v>
      </c>
      <c r="C12685" s="6" t="s">
        <v>655</v>
      </c>
    </row>
    <row r="12686">
      <c r="A12686" s="9">
        <f t="shared" si="1"/>
        <v>8985</v>
      </c>
      <c r="B12686" s="37" t="s">
        <v>7793</v>
      </c>
      <c r="C12686" s="28" t="s">
        <v>23633</v>
      </c>
    </row>
    <row r="12687">
      <c r="A12687" s="9">
        <f t="shared" si="1"/>
        <v>8986</v>
      </c>
      <c r="B12687" s="5" t="s">
        <v>7794</v>
      </c>
      <c r="C12687" s="6" t="s">
        <v>1007</v>
      </c>
    </row>
    <row r="12688">
      <c r="A12688" s="9">
        <f t="shared" si="1"/>
        <v>8987</v>
      </c>
      <c r="B12688" s="5" t="s">
        <v>7795</v>
      </c>
      <c r="C12688" s="6" t="s">
        <v>1007</v>
      </c>
    </row>
    <row r="12689">
      <c r="A12689" s="9">
        <f t="shared" si="1"/>
        <v>8987</v>
      </c>
      <c r="B12689" s="5" t="s">
        <v>7795</v>
      </c>
      <c r="C12689" s="6" t="s">
        <v>655</v>
      </c>
    </row>
    <row r="12690">
      <c r="A12690" s="9">
        <f t="shared" si="1"/>
        <v>8987</v>
      </c>
      <c r="B12690" s="37" t="s">
        <v>7795</v>
      </c>
      <c r="C12690" s="28" t="s">
        <v>23633</v>
      </c>
    </row>
    <row r="12691">
      <c r="A12691" s="9">
        <f t="shared" si="1"/>
        <v>8988</v>
      </c>
      <c r="B12691" s="5" t="s">
        <v>7796</v>
      </c>
      <c r="C12691" s="6" t="s">
        <v>1007</v>
      </c>
    </row>
    <row r="12692">
      <c r="A12692" s="9">
        <f t="shared" si="1"/>
        <v>8988</v>
      </c>
      <c r="B12692" s="5" t="s">
        <v>7796</v>
      </c>
      <c r="C12692" s="6" t="s">
        <v>356</v>
      </c>
    </row>
    <row r="12693">
      <c r="A12693" s="9">
        <f t="shared" si="1"/>
        <v>8989</v>
      </c>
      <c r="B12693" s="5" t="s">
        <v>7797</v>
      </c>
      <c r="C12693" s="6" t="s">
        <v>1007</v>
      </c>
    </row>
    <row r="12694">
      <c r="A12694" s="9">
        <f t="shared" si="1"/>
        <v>8990</v>
      </c>
      <c r="B12694" s="25" t="s">
        <v>25051</v>
      </c>
      <c r="C12694" s="26" t="s">
        <v>23812</v>
      </c>
    </row>
    <row r="12695">
      <c r="A12695" s="9">
        <f t="shared" si="1"/>
        <v>8991</v>
      </c>
      <c r="B12695" s="25" t="s">
        <v>25052</v>
      </c>
      <c r="C12695" s="26" t="s">
        <v>23812</v>
      </c>
    </row>
    <row r="12696">
      <c r="A12696" s="9">
        <f t="shared" si="1"/>
        <v>8992</v>
      </c>
      <c r="B12696" s="8" t="s">
        <v>7798</v>
      </c>
      <c r="C12696" s="9" t="s">
        <v>372</v>
      </c>
    </row>
    <row r="12697">
      <c r="A12697" s="9">
        <f t="shared" si="1"/>
        <v>8993</v>
      </c>
      <c r="B12697" s="8" t="s">
        <v>7799</v>
      </c>
      <c r="C12697" s="9" t="s">
        <v>188</v>
      </c>
    </row>
    <row r="12698">
      <c r="A12698" s="9">
        <f t="shared" si="1"/>
        <v>8994</v>
      </c>
      <c r="B12698" s="8" t="s">
        <v>7800</v>
      </c>
      <c r="C12698" s="9" t="s">
        <v>372</v>
      </c>
    </row>
    <row r="12699">
      <c r="A12699" s="9">
        <f t="shared" si="1"/>
        <v>8995</v>
      </c>
      <c r="B12699" s="8" t="s">
        <v>7801</v>
      </c>
      <c r="C12699" s="9" t="s">
        <v>372</v>
      </c>
    </row>
    <row r="12700">
      <c r="A12700" s="9">
        <f t="shared" si="1"/>
        <v>8996</v>
      </c>
      <c r="B12700" s="8" t="s">
        <v>7802</v>
      </c>
      <c r="C12700" s="9" t="s">
        <v>372</v>
      </c>
    </row>
    <row r="12701">
      <c r="A12701" s="9">
        <f t="shared" si="1"/>
        <v>8997</v>
      </c>
      <c r="B12701" s="8" t="s">
        <v>7803</v>
      </c>
      <c r="C12701" s="9" t="s">
        <v>372</v>
      </c>
    </row>
    <row r="12702">
      <c r="A12702" s="9">
        <f t="shared" si="1"/>
        <v>8998</v>
      </c>
      <c r="B12702" s="8" t="s">
        <v>7804</v>
      </c>
      <c r="C12702" s="9" t="s">
        <v>372</v>
      </c>
    </row>
    <row r="12703">
      <c r="A12703" s="9">
        <f t="shared" si="1"/>
        <v>8999</v>
      </c>
      <c r="B12703" s="8" t="s">
        <v>7805</v>
      </c>
      <c r="C12703" s="9" t="s">
        <v>372</v>
      </c>
    </row>
    <row r="12704">
      <c r="A12704" s="9">
        <f t="shared" si="1"/>
        <v>9000</v>
      </c>
      <c r="B12704" s="8" t="s">
        <v>7806</v>
      </c>
      <c r="C12704" s="9" t="s">
        <v>372</v>
      </c>
    </row>
    <row r="12705">
      <c r="A12705" s="9">
        <f t="shared" si="1"/>
        <v>9001</v>
      </c>
      <c r="B12705" s="8" t="s">
        <v>7807</v>
      </c>
      <c r="C12705" s="9" t="s">
        <v>372</v>
      </c>
    </row>
    <row r="12706">
      <c r="A12706" s="9">
        <f t="shared" si="1"/>
        <v>9002</v>
      </c>
      <c r="B12706" s="8" t="s">
        <v>7808</v>
      </c>
      <c r="C12706" s="9" t="s">
        <v>372</v>
      </c>
    </row>
    <row r="12707">
      <c r="A12707" s="9">
        <f t="shared" si="1"/>
        <v>9003</v>
      </c>
      <c r="B12707" s="8" t="s">
        <v>7809</v>
      </c>
      <c r="C12707" s="9" t="s">
        <v>372</v>
      </c>
    </row>
    <row r="12708">
      <c r="A12708" s="9">
        <f t="shared" si="1"/>
        <v>9004</v>
      </c>
      <c r="B12708" s="8" t="s">
        <v>7810</v>
      </c>
      <c r="C12708" s="9" t="s">
        <v>372</v>
      </c>
    </row>
    <row r="12709">
      <c r="A12709" s="9">
        <f t="shared" si="1"/>
        <v>9005</v>
      </c>
      <c r="B12709" s="8" t="s">
        <v>7811</v>
      </c>
      <c r="C12709" s="9" t="s">
        <v>372</v>
      </c>
    </row>
    <row r="12710">
      <c r="A12710" s="9">
        <f t="shared" si="1"/>
        <v>9006</v>
      </c>
      <c r="B12710" s="8" t="s">
        <v>7812</v>
      </c>
      <c r="C12710" s="9" t="s">
        <v>372</v>
      </c>
    </row>
    <row r="12711">
      <c r="A12711" s="9">
        <f t="shared" si="1"/>
        <v>9007</v>
      </c>
      <c r="B12711" s="5" t="s">
        <v>7813</v>
      </c>
      <c r="C12711" s="6" t="s">
        <v>538</v>
      </c>
    </row>
    <row r="12712">
      <c r="A12712" s="9">
        <f t="shared" si="1"/>
        <v>9007</v>
      </c>
      <c r="B12712" s="5" t="s">
        <v>7813</v>
      </c>
      <c r="C12712" s="6" t="s">
        <v>23628</v>
      </c>
    </row>
    <row r="12713">
      <c r="A12713" s="9">
        <f t="shared" si="1"/>
        <v>9008</v>
      </c>
      <c r="B12713" s="5" t="s">
        <v>7814</v>
      </c>
      <c r="C12713" s="6" t="s">
        <v>538</v>
      </c>
    </row>
    <row r="12714">
      <c r="A12714" s="9">
        <f t="shared" si="1"/>
        <v>9008</v>
      </c>
      <c r="B12714" s="5" t="s">
        <v>7814</v>
      </c>
      <c r="C12714" s="6" t="s">
        <v>23628</v>
      </c>
    </row>
    <row r="12715">
      <c r="A12715" s="9">
        <f t="shared" si="1"/>
        <v>9009</v>
      </c>
      <c r="B12715" s="8" t="s">
        <v>7815</v>
      </c>
      <c r="C12715" s="9" t="s">
        <v>65</v>
      </c>
    </row>
    <row r="12716">
      <c r="A12716" s="9">
        <f t="shared" si="1"/>
        <v>9010</v>
      </c>
      <c r="B12716" s="5" t="s">
        <v>7816</v>
      </c>
      <c r="C12716" s="6" t="s">
        <v>1458</v>
      </c>
    </row>
    <row r="12717">
      <c r="A12717" s="9">
        <f t="shared" si="1"/>
        <v>9010</v>
      </c>
      <c r="B12717" s="5" t="s">
        <v>7816</v>
      </c>
      <c r="C12717" s="6" t="s">
        <v>23628</v>
      </c>
    </row>
    <row r="12718">
      <c r="A12718" s="9">
        <f t="shared" si="1"/>
        <v>9011</v>
      </c>
      <c r="B12718" s="5" t="s">
        <v>7817</v>
      </c>
      <c r="C12718" s="6" t="s">
        <v>1458</v>
      </c>
    </row>
    <row r="12719">
      <c r="A12719" s="9">
        <f t="shared" si="1"/>
        <v>9011</v>
      </c>
      <c r="B12719" s="5" t="s">
        <v>7817</v>
      </c>
      <c r="C12719" s="6" t="s">
        <v>23628</v>
      </c>
    </row>
    <row r="12720">
      <c r="A12720" s="9">
        <f t="shared" si="1"/>
        <v>9012</v>
      </c>
      <c r="B12720" s="5" t="s">
        <v>7818</v>
      </c>
      <c r="C12720" s="6" t="s">
        <v>1458</v>
      </c>
    </row>
    <row r="12721">
      <c r="A12721" s="9">
        <f t="shared" si="1"/>
        <v>9012</v>
      </c>
      <c r="B12721" s="5" t="s">
        <v>7818</v>
      </c>
      <c r="C12721" s="6" t="s">
        <v>23628</v>
      </c>
    </row>
    <row r="12722">
      <c r="A12722" s="9">
        <f t="shared" si="1"/>
        <v>9013</v>
      </c>
      <c r="B12722" s="5" t="s">
        <v>7819</v>
      </c>
      <c r="C12722" s="6" t="s">
        <v>1458</v>
      </c>
    </row>
    <row r="12723">
      <c r="A12723" s="9">
        <f t="shared" si="1"/>
        <v>9013</v>
      </c>
      <c r="B12723" s="5" t="s">
        <v>7819</v>
      </c>
      <c r="C12723" s="6" t="s">
        <v>23628</v>
      </c>
    </row>
    <row r="12724">
      <c r="A12724" s="9">
        <f t="shared" si="1"/>
        <v>9014</v>
      </c>
      <c r="B12724" s="5" t="s">
        <v>7820</v>
      </c>
      <c r="C12724" s="6" t="s">
        <v>1458</v>
      </c>
    </row>
    <row r="12725">
      <c r="A12725" s="9">
        <f t="shared" si="1"/>
        <v>9014</v>
      </c>
      <c r="B12725" s="5" t="s">
        <v>7820</v>
      </c>
      <c r="C12725" s="6" t="s">
        <v>23628</v>
      </c>
    </row>
    <row r="12726">
      <c r="A12726" s="9">
        <f t="shared" si="1"/>
        <v>9015</v>
      </c>
      <c r="B12726" s="5" t="s">
        <v>7821</v>
      </c>
      <c r="C12726" s="6" t="s">
        <v>1458</v>
      </c>
    </row>
    <row r="12727">
      <c r="A12727" s="9">
        <f t="shared" si="1"/>
        <v>9015</v>
      </c>
      <c r="B12727" s="5" t="s">
        <v>7821</v>
      </c>
      <c r="C12727" s="6" t="s">
        <v>23628</v>
      </c>
    </row>
    <row r="12728">
      <c r="A12728" s="9">
        <f t="shared" si="1"/>
        <v>9016</v>
      </c>
      <c r="B12728" s="5" t="s">
        <v>7822</v>
      </c>
      <c r="C12728" s="6" t="s">
        <v>1458</v>
      </c>
    </row>
    <row r="12729">
      <c r="A12729" s="9">
        <f t="shared" si="1"/>
        <v>9016</v>
      </c>
      <c r="B12729" s="5" t="s">
        <v>7822</v>
      </c>
      <c r="C12729" s="6" t="s">
        <v>23628</v>
      </c>
    </row>
    <row r="12730">
      <c r="A12730" s="9">
        <f t="shared" si="1"/>
        <v>9017</v>
      </c>
      <c r="B12730" s="5" t="s">
        <v>7823</v>
      </c>
      <c r="C12730" s="6" t="s">
        <v>356</v>
      </c>
    </row>
    <row r="12731">
      <c r="A12731" s="9">
        <f t="shared" si="1"/>
        <v>9018</v>
      </c>
      <c r="B12731" s="5" t="s">
        <v>7824</v>
      </c>
      <c r="C12731" s="6" t="s">
        <v>538</v>
      </c>
    </row>
    <row r="12732">
      <c r="A12732" s="9">
        <f t="shared" si="1"/>
        <v>9018</v>
      </c>
      <c r="B12732" s="5" t="s">
        <v>7824</v>
      </c>
      <c r="C12732" s="6" t="s">
        <v>23628</v>
      </c>
    </row>
    <row r="12733">
      <c r="A12733" s="9">
        <f t="shared" si="1"/>
        <v>9019</v>
      </c>
      <c r="B12733" s="8" t="s">
        <v>7825</v>
      </c>
      <c r="C12733" s="9" t="s">
        <v>372</v>
      </c>
    </row>
    <row r="12734">
      <c r="A12734" s="9">
        <f t="shared" si="1"/>
        <v>9020</v>
      </c>
      <c r="B12734" s="8" t="s">
        <v>7826</v>
      </c>
      <c r="C12734" s="9" t="s">
        <v>40</v>
      </c>
    </row>
    <row r="12735">
      <c r="A12735" s="9">
        <f t="shared" si="1"/>
        <v>9021</v>
      </c>
      <c r="B12735" s="5" t="s">
        <v>7827</v>
      </c>
      <c r="C12735" s="6" t="s">
        <v>69</v>
      </c>
    </row>
    <row r="12736">
      <c r="A12736" s="9">
        <f t="shared" si="1"/>
        <v>9021</v>
      </c>
      <c r="B12736" s="5" t="s">
        <v>7827</v>
      </c>
      <c r="C12736" s="6" t="s">
        <v>23628</v>
      </c>
    </row>
    <row r="12737">
      <c r="A12737" s="9">
        <f t="shared" si="1"/>
        <v>9022</v>
      </c>
      <c r="B12737" s="5" t="s">
        <v>7828</v>
      </c>
      <c r="C12737" s="6" t="s">
        <v>69</v>
      </c>
    </row>
    <row r="12738">
      <c r="A12738" s="9">
        <f t="shared" si="1"/>
        <v>9022</v>
      </c>
      <c r="B12738" s="5" t="s">
        <v>7828</v>
      </c>
      <c r="C12738" s="6" t="s">
        <v>23628</v>
      </c>
    </row>
    <row r="12739">
      <c r="A12739" s="9">
        <f t="shared" si="1"/>
        <v>9023</v>
      </c>
      <c r="B12739" s="5" t="s">
        <v>7829</v>
      </c>
      <c r="C12739" s="6" t="s">
        <v>97</v>
      </c>
    </row>
    <row r="12740">
      <c r="A12740" s="9">
        <f t="shared" si="1"/>
        <v>9023</v>
      </c>
      <c r="B12740" s="5" t="s">
        <v>7829</v>
      </c>
      <c r="C12740" s="6" t="s">
        <v>153</v>
      </c>
    </row>
    <row r="12741">
      <c r="A12741" s="9">
        <f t="shared" si="1"/>
        <v>9023</v>
      </c>
      <c r="B12741" s="5" t="s">
        <v>7829</v>
      </c>
      <c r="C12741" s="6" t="s">
        <v>23637</v>
      </c>
    </row>
    <row r="12742">
      <c r="A12742" s="9">
        <f t="shared" si="1"/>
        <v>9024</v>
      </c>
      <c r="B12742" s="5" t="s">
        <v>7830</v>
      </c>
      <c r="C12742" s="6" t="s">
        <v>69</v>
      </c>
    </row>
    <row r="12743">
      <c r="A12743" s="9">
        <f t="shared" si="1"/>
        <v>9024</v>
      </c>
      <c r="B12743" s="5" t="s">
        <v>7830</v>
      </c>
      <c r="C12743" s="6" t="s">
        <v>23628</v>
      </c>
    </row>
    <row r="12744">
      <c r="A12744" s="9">
        <f t="shared" si="1"/>
        <v>9025</v>
      </c>
      <c r="B12744" s="12" t="s">
        <v>7831</v>
      </c>
      <c r="C12744" s="13" t="s">
        <v>420</v>
      </c>
    </row>
    <row r="12745">
      <c r="A12745" s="9">
        <f t="shared" si="1"/>
        <v>9025</v>
      </c>
      <c r="B12745" s="12" t="s">
        <v>7831</v>
      </c>
      <c r="C12745" s="6" t="s">
        <v>23672</v>
      </c>
    </row>
    <row r="12746">
      <c r="A12746" s="9">
        <f t="shared" si="1"/>
        <v>9026</v>
      </c>
      <c r="B12746" s="5" t="s">
        <v>7832</v>
      </c>
      <c r="C12746" s="6" t="s">
        <v>681</v>
      </c>
    </row>
    <row r="12747">
      <c r="A12747" s="9">
        <f t="shared" si="1"/>
        <v>9027</v>
      </c>
      <c r="B12747" s="5" t="s">
        <v>7833</v>
      </c>
      <c r="C12747" s="6" t="s">
        <v>727</v>
      </c>
    </row>
    <row r="12748">
      <c r="A12748" s="9">
        <f t="shared" si="1"/>
        <v>9028</v>
      </c>
      <c r="B12748" s="5" t="s">
        <v>7834</v>
      </c>
      <c r="C12748" s="6" t="s">
        <v>727</v>
      </c>
    </row>
    <row r="12749">
      <c r="A12749" s="9">
        <f t="shared" si="1"/>
        <v>9029</v>
      </c>
      <c r="B12749" s="5" t="s">
        <v>7835</v>
      </c>
      <c r="C12749" s="6" t="s">
        <v>727</v>
      </c>
    </row>
    <row r="12750">
      <c r="A12750" s="9">
        <f t="shared" si="1"/>
        <v>9030</v>
      </c>
      <c r="B12750" s="5" t="s">
        <v>7836</v>
      </c>
      <c r="C12750" s="6" t="s">
        <v>1207</v>
      </c>
    </row>
    <row r="12751">
      <c r="A12751" s="9">
        <f t="shared" si="1"/>
        <v>9031</v>
      </c>
      <c r="B12751" s="25" t="s">
        <v>25053</v>
      </c>
      <c r="C12751" s="26" t="s">
        <v>23812</v>
      </c>
    </row>
    <row r="12752">
      <c r="A12752" s="9">
        <f t="shared" si="1"/>
        <v>9032</v>
      </c>
      <c r="B12752" s="25" t="s">
        <v>25054</v>
      </c>
      <c r="C12752" s="26" t="s">
        <v>23812</v>
      </c>
    </row>
    <row r="12753">
      <c r="A12753" s="9">
        <f t="shared" si="1"/>
        <v>9033</v>
      </c>
      <c r="B12753" s="25" t="s">
        <v>25055</v>
      </c>
      <c r="C12753" s="26" t="s">
        <v>23812</v>
      </c>
    </row>
    <row r="12754">
      <c r="A12754" s="9">
        <f t="shared" si="1"/>
        <v>9034</v>
      </c>
      <c r="B12754" s="8" t="s">
        <v>7837</v>
      </c>
      <c r="C12754" s="9" t="s">
        <v>142</v>
      </c>
    </row>
    <row r="12755">
      <c r="A12755" s="9">
        <f t="shared" si="1"/>
        <v>9035</v>
      </c>
      <c r="B12755" s="5" t="s">
        <v>7838</v>
      </c>
      <c r="C12755" s="6" t="s">
        <v>2549</v>
      </c>
    </row>
    <row r="12756">
      <c r="A12756" s="9">
        <f t="shared" si="1"/>
        <v>9035</v>
      </c>
      <c r="B12756" s="5" t="s">
        <v>7838</v>
      </c>
      <c r="C12756" s="6" t="s">
        <v>23628</v>
      </c>
    </row>
    <row r="12757">
      <c r="A12757" s="9">
        <f t="shared" si="1"/>
        <v>9036</v>
      </c>
      <c r="B12757" s="5" t="s">
        <v>7839</v>
      </c>
      <c r="C12757" s="6" t="s">
        <v>393</v>
      </c>
    </row>
    <row r="12758">
      <c r="A12758" s="9">
        <f t="shared" si="1"/>
        <v>9037</v>
      </c>
      <c r="B12758" s="8" t="s">
        <v>7840</v>
      </c>
      <c r="C12758" s="9" t="s">
        <v>88</v>
      </c>
    </row>
    <row r="12759">
      <c r="A12759" s="9">
        <f t="shared" si="1"/>
        <v>9038</v>
      </c>
      <c r="B12759" s="5" t="s">
        <v>7841</v>
      </c>
      <c r="C12759" s="6" t="s">
        <v>785</v>
      </c>
    </row>
    <row r="12760">
      <c r="A12760" s="9">
        <f t="shared" si="1"/>
        <v>9039</v>
      </c>
      <c r="B12760" s="5" t="s">
        <v>7842</v>
      </c>
      <c r="C12760" s="6" t="s">
        <v>1207</v>
      </c>
    </row>
    <row r="12761">
      <c r="A12761" s="9">
        <f t="shared" si="1"/>
        <v>9040</v>
      </c>
      <c r="B12761" s="25" t="s">
        <v>25056</v>
      </c>
      <c r="C12761" s="26" t="s">
        <v>10122</v>
      </c>
    </row>
    <row r="12762">
      <c r="A12762" s="9">
        <f t="shared" si="1"/>
        <v>9040</v>
      </c>
      <c r="B12762" s="27" t="s">
        <v>25056</v>
      </c>
      <c r="C12762" s="28" t="s">
        <v>23637</v>
      </c>
    </row>
    <row r="12763">
      <c r="A12763" s="9">
        <f t="shared" si="1"/>
        <v>9041</v>
      </c>
      <c r="B12763" s="5" t="s">
        <v>7843</v>
      </c>
      <c r="C12763" s="6" t="s">
        <v>362</v>
      </c>
    </row>
    <row r="12764">
      <c r="A12764" s="9">
        <f t="shared" si="1"/>
        <v>9042</v>
      </c>
      <c r="B12764" s="5" t="s">
        <v>7844</v>
      </c>
      <c r="C12764" s="6" t="s">
        <v>78</v>
      </c>
    </row>
    <row r="12765">
      <c r="A12765" s="9">
        <f t="shared" si="1"/>
        <v>9043</v>
      </c>
      <c r="B12765" s="8" t="s">
        <v>7845</v>
      </c>
      <c r="C12765" s="9" t="s">
        <v>64</v>
      </c>
    </row>
    <row r="12766">
      <c r="A12766" s="9">
        <f t="shared" si="1"/>
        <v>9044</v>
      </c>
      <c r="B12766" s="8" t="s">
        <v>7846</v>
      </c>
      <c r="C12766" s="9" t="s">
        <v>1470</v>
      </c>
    </row>
    <row r="12767">
      <c r="A12767" s="9">
        <f t="shared" si="1"/>
        <v>9045</v>
      </c>
      <c r="B12767" s="8" t="s">
        <v>7847</v>
      </c>
      <c r="C12767" s="9" t="s">
        <v>845</v>
      </c>
    </row>
    <row r="12768">
      <c r="A12768" s="9">
        <f t="shared" si="1"/>
        <v>9046</v>
      </c>
      <c r="B12768" s="8" t="s">
        <v>7848</v>
      </c>
      <c r="C12768" s="6" t="s">
        <v>1012</v>
      </c>
    </row>
    <row r="12769">
      <c r="A12769" s="9">
        <f t="shared" si="1"/>
        <v>9046</v>
      </c>
      <c r="B12769" s="8" t="s">
        <v>7848</v>
      </c>
      <c r="C12769" s="9" t="s">
        <v>815</v>
      </c>
    </row>
    <row r="12770">
      <c r="A12770" s="9">
        <f t="shared" si="1"/>
        <v>9047</v>
      </c>
      <c r="B12770" s="8" t="s">
        <v>7849</v>
      </c>
      <c r="C12770" s="9" t="s">
        <v>555</v>
      </c>
    </row>
    <row r="12771">
      <c r="A12771" s="9">
        <f t="shared" si="1"/>
        <v>9048</v>
      </c>
      <c r="B12771" s="5" t="s">
        <v>7850</v>
      </c>
      <c r="C12771" s="6" t="s">
        <v>69</v>
      </c>
    </row>
    <row r="12772">
      <c r="A12772" s="9">
        <f t="shared" si="1"/>
        <v>9048</v>
      </c>
      <c r="B12772" s="5" t="s">
        <v>7850</v>
      </c>
      <c r="C12772" s="6" t="s">
        <v>23628</v>
      </c>
    </row>
    <row r="12773">
      <c r="A12773" s="9">
        <f t="shared" si="1"/>
        <v>9049</v>
      </c>
      <c r="B12773" s="25" t="s">
        <v>25057</v>
      </c>
      <c r="C12773" s="26" t="s">
        <v>23812</v>
      </c>
    </row>
    <row r="12774">
      <c r="A12774" s="9">
        <f t="shared" si="1"/>
        <v>9050</v>
      </c>
      <c r="B12774" s="5" t="s">
        <v>7851</v>
      </c>
      <c r="C12774" s="6" t="s">
        <v>69</v>
      </c>
    </row>
    <row r="12775">
      <c r="A12775" s="9">
        <f t="shared" si="1"/>
        <v>9050</v>
      </c>
      <c r="B12775" s="5" t="s">
        <v>7851</v>
      </c>
      <c r="C12775" s="6" t="s">
        <v>40</v>
      </c>
    </row>
    <row r="12776">
      <c r="A12776" s="9">
        <f t="shared" si="1"/>
        <v>9050</v>
      </c>
      <c r="B12776" s="5" t="s">
        <v>7851</v>
      </c>
      <c r="C12776" s="6" t="s">
        <v>23628</v>
      </c>
    </row>
    <row r="12777">
      <c r="A12777" s="9">
        <f t="shared" si="1"/>
        <v>9051</v>
      </c>
      <c r="B12777" s="8" t="s">
        <v>7852</v>
      </c>
      <c r="C12777" s="6" t="s">
        <v>1012</v>
      </c>
    </row>
    <row r="12778">
      <c r="A12778" s="9">
        <f t="shared" si="1"/>
        <v>9052</v>
      </c>
      <c r="B12778" s="5" t="s">
        <v>7853</v>
      </c>
      <c r="C12778" s="6" t="s">
        <v>1376</v>
      </c>
    </row>
    <row r="12779">
      <c r="A12779" s="9">
        <f t="shared" si="1"/>
        <v>9052</v>
      </c>
      <c r="B12779" s="5" t="s">
        <v>7853</v>
      </c>
      <c r="C12779" s="6" t="s">
        <v>23628</v>
      </c>
    </row>
    <row r="12780">
      <c r="A12780" s="9">
        <f t="shared" si="1"/>
        <v>9053</v>
      </c>
      <c r="B12780" s="5" t="s">
        <v>7854</v>
      </c>
      <c r="C12780" s="6" t="s">
        <v>1007</v>
      </c>
    </row>
    <row r="12781">
      <c r="A12781" s="9">
        <f t="shared" si="1"/>
        <v>9054</v>
      </c>
      <c r="B12781" s="25" t="s">
        <v>25058</v>
      </c>
      <c r="C12781" s="26" t="s">
        <v>23808</v>
      </c>
    </row>
    <row r="12782">
      <c r="A12782" s="9">
        <f t="shared" si="1"/>
        <v>9055</v>
      </c>
      <c r="B12782" s="25" t="s">
        <v>25059</v>
      </c>
      <c r="C12782" s="26" t="s">
        <v>23812</v>
      </c>
    </row>
    <row r="12783">
      <c r="A12783" s="9">
        <f t="shared" si="1"/>
        <v>9056</v>
      </c>
      <c r="B12783" s="25" t="s">
        <v>25060</v>
      </c>
      <c r="C12783" s="26" t="s">
        <v>23812</v>
      </c>
    </row>
    <row r="12784">
      <c r="A12784" s="9">
        <f t="shared" si="1"/>
        <v>9057</v>
      </c>
      <c r="B12784" s="5" t="s">
        <v>7855</v>
      </c>
      <c r="C12784" s="6" t="s">
        <v>727</v>
      </c>
    </row>
    <row r="12785">
      <c r="A12785" s="9">
        <f t="shared" si="1"/>
        <v>9058</v>
      </c>
      <c r="B12785" s="8" t="s">
        <v>7856</v>
      </c>
      <c r="C12785" s="9" t="s">
        <v>40</v>
      </c>
    </row>
    <row r="12786">
      <c r="A12786" s="9">
        <f t="shared" si="1"/>
        <v>9059</v>
      </c>
      <c r="B12786" s="8" t="s">
        <v>7857</v>
      </c>
      <c r="C12786" s="9" t="s">
        <v>52</v>
      </c>
    </row>
    <row r="12787">
      <c r="A12787" s="9">
        <f t="shared" si="1"/>
        <v>9060</v>
      </c>
      <c r="B12787" s="8" t="s">
        <v>7858</v>
      </c>
      <c r="C12787" s="9" t="s">
        <v>52</v>
      </c>
    </row>
    <row r="12788">
      <c r="A12788" s="9">
        <f t="shared" si="1"/>
        <v>9061</v>
      </c>
      <c r="B12788" s="8" t="s">
        <v>7859</v>
      </c>
      <c r="C12788" s="9" t="s">
        <v>83</v>
      </c>
    </row>
    <row r="12789">
      <c r="A12789" s="9">
        <f t="shared" si="1"/>
        <v>9062</v>
      </c>
      <c r="B12789" s="16" t="s">
        <v>7860</v>
      </c>
      <c r="C12789" s="6" t="s">
        <v>1235</v>
      </c>
    </row>
    <row r="12790">
      <c r="A12790" s="9">
        <f t="shared" si="1"/>
        <v>9063</v>
      </c>
      <c r="B12790" s="5" t="s">
        <v>7861</v>
      </c>
      <c r="C12790" s="6" t="s">
        <v>727</v>
      </c>
    </row>
    <row r="12791">
      <c r="A12791" s="9">
        <f t="shared" si="1"/>
        <v>9064</v>
      </c>
      <c r="B12791" s="5" t="s">
        <v>7862</v>
      </c>
      <c r="C12791" s="6" t="s">
        <v>681</v>
      </c>
    </row>
    <row r="12792">
      <c r="A12792" s="9">
        <f t="shared" si="1"/>
        <v>9065</v>
      </c>
      <c r="B12792" s="5" t="s">
        <v>7863</v>
      </c>
      <c r="C12792" s="6" t="s">
        <v>1376</v>
      </c>
    </row>
    <row r="12793">
      <c r="A12793" s="9">
        <f t="shared" si="1"/>
        <v>9065</v>
      </c>
      <c r="B12793" s="5" t="s">
        <v>7863</v>
      </c>
      <c r="C12793" s="6" t="s">
        <v>23628</v>
      </c>
    </row>
    <row r="12794">
      <c r="A12794" s="9">
        <f t="shared" si="1"/>
        <v>9066</v>
      </c>
      <c r="B12794" s="5" t="s">
        <v>7864</v>
      </c>
      <c r="C12794" s="6" t="s">
        <v>2549</v>
      </c>
    </row>
    <row r="12795">
      <c r="A12795" s="9">
        <f t="shared" si="1"/>
        <v>9066</v>
      </c>
      <c r="B12795" s="5" t="s">
        <v>7864</v>
      </c>
      <c r="C12795" s="6" t="s">
        <v>23628</v>
      </c>
    </row>
    <row r="12796">
      <c r="A12796" s="9">
        <f t="shared" si="1"/>
        <v>9067</v>
      </c>
      <c r="B12796" s="5" t="s">
        <v>7865</v>
      </c>
      <c r="C12796" s="6" t="s">
        <v>2549</v>
      </c>
    </row>
    <row r="12797">
      <c r="A12797" s="9">
        <f t="shared" si="1"/>
        <v>9067</v>
      </c>
      <c r="B12797" s="5" t="s">
        <v>7865</v>
      </c>
      <c r="C12797" s="6" t="s">
        <v>23628</v>
      </c>
    </row>
    <row r="12798">
      <c r="A12798" s="9">
        <f t="shared" si="1"/>
        <v>9068</v>
      </c>
      <c r="B12798" s="5" t="s">
        <v>7866</v>
      </c>
      <c r="C12798" s="6" t="s">
        <v>467</v>
      </c>
    </row>
    <row r="12799">
      <c r="A12799" s="9">
        <f t="shared" si="1"/>
        <v>9068</v>
      </c>
      <c r="B12799" s="5" t="s">
        <v>7866</v>
      </c>
      <c r="C12799" s="6" t="s">
        <v>23628</v>
      </c>
    </row>
    <row r="12800">
      <c r="A12800" s="9">
        <f t="shared" si="1"/>
        <v>9069</v>
      </c>
      <c r="B12800" s="5" t="s">
        <v>7867</v>
      </c>
      <c r="C12800" s="6" t="s">
        <v>467</v>
      </c>
    </row>
    <row r="12801">
      <c r="A12801" s="9">
        <f t="shared" si="1"/>
        <v>9069</v>
      </c>
      <c r="B12801" s="5" t="s">
        <v>7867</v>
      </c>
      <c r="C12801" s="6" t="s">
        <v>23628</v>
      </c>
    </row>
    <row r="12802">
      <c r="A12802" s="9">
        <f t="shared" si="1"/>
        <v>9070</v>
      </c>
      <c r="B12802" s="5" t="s">
        <v>7868</v>
      </c>
      <c r="C12802" s="6" t="s">
        <v>467</v>
      </c>
    </row>
    <row r="12803">
      <c r="A12803" s="9">
        <f t="shared" si="1"/>
        <v>9070</v>
      </c>
      <c r="B12803" s="5" t="s">
        <v>7868</v>
      </c>
      <c r="C12803" s="6" t="s">
        <v>23628</v>
      </c>
    </row>
    <row r="12804">
      <c r="A12804" s="9">
        <f t="shared" si="1"/>
        <v>9071</v>
      </c>
      <c r="B12804" s="5" t="s">
        <v>7869</v>
      </c>
      <c r="C12804" s="6" t="s">
        <v>467</v>
      </c>
    </row>
    <row r="12805">
      <c r="A12805" s="9">
        <f t="shared" si="1"/>
        <v>9071</v>
      </c>
      <c r="B12805" s="5" t="s">
        <v>7869</v>
      </c>
      <c r="C12805" s="6" t="s">
        <v>23628</v>
      </c>
    </row>
    <row r="12806">
      <c r="A12806" s="9">
        <f t="shared" si="1"/>
        <v>9072</v>
      </c>
      <c r="B12806" s="5" t="s">
        <v>7870</v>
      </c>
      <c r="C12806" s="6" t="s">
        <v>467</v>
      </c>
    </row>
    <row r="12807">
      <c r="A12807" s="9">
        <f t="shared" si="1"/>
        <v>9072</v>
      </c>
      <c r="B12807" s="5" t="s">
        <v>7870</v>
      </c>
      <c r="C12807" s="6" t="s">
        <v>23628</v>
      </c>
    </row>
    <row r="12808">
      <c r="A12808" s="9">
        <f t="shared" si="1"/>
        <v>9073</v>
      </c>
      <c r="B12808" s="5" t="s">
        <v>7871</v>
      </c>
      <c r="C12808" s="6" t="s">
        <v>467</v>
      </c>
    </row>
    <row r="12809">
      <c r="A12809" s="9">
        <f t="shared" si="1"/>
        <v>9073</v>
      </c>
      <c r="B12809" s="5" t="s">
        <v>7871</v>
      </c>
      <c r="C12809" s="6" t="s">
        <v>23628</v>
      </c>
    </row>
    <row r="12810">
      <c r="A12810" s="9">
        <f t="shared" si="1"/>
        <v>9074</v>
      </c>
      <c r="B12810" s="5" t="s">
        <v>7872</v>
      </c>
      <c r="C12810" s="6" t="s">
        <v>467</v>
      </c>
    </row>
    <row r="12811">
      <c r="A12811" s="9">
        <f t="shared" si="1"/>
        <v>9074</v>
      </c>
      <c r="B12811" s="5" t="s">
        <v>7872</v>
      </c>
      <c r="C12811" s="6" t="s">
        <v>23628</v>
      </c>
    </row>
    <row r="12812">
      <c r="A12812" s="9">
        <f t="shared" si="1"/>
        <v>9075</v>
      </c>
      <c r="B12812" s="5" t="s">
        <v>7873</v>
      </c>
      <c r="C12812" s="6" t="s">
        <v>467</v>
      </c>
    </row>
    <row r="12813">
      <c r="A12813" s="9">
        <f t="shared" si="1"/>
        <v>9075</v>
      </c>
      <c r="B12813" s="5" t="s">
        <v>7873</v>
      </c>
      <c r="C12813" s="6" t="s">
        <v>23628</v>
      </c>
    </row>
    <row r="12814">
      <c r="A12814" s="9">
        <f t="shared" si="1"/>
        <v>9076</v>
      </c>
      <c r="B12814" s="5" t="s">
        <v>7874</v>
      </c>
      <c r="C12814" s="6" t="s">
        <v>467</v>
      </c>
    </row>
    <row r="12815">
      <c r="A12815" s="9">
        <f t="shared" si="1"/>
        <v>9076</v>
      </c>
      <c r="B12815" s="5" t="s">
        <v>7874</v>
      </c>
      <c r="C12815" s="6" t="s">
        <v>23628</v>
      </c>
    </row>
    <row r="12816">
      <c r="A12816" s="9">
        <f t="shared" si="1"/>
        <v>9077</v>
      </c>
      <c r="B12816" s="5" t="s">
        <v>7875</v>
      </c>
      <c r="C12816" s="6" t="s">
        <v>467</v>
      </c>
    </row>
    <row r="12817">
      <c r="A12817" s="9">
        <f t="shared" si="1"/>
        <v>9077</v>
      </c>
      <c r="B12817" s="5" t="s">
        <v>7875</v>
      </c>
      <c r="C12817" s="6" t="s">
        <v>23628</v>
      </c>
    </row>
    <row r="12818">
      <c r="A12818" s="9">
        <f t="shared" si="1"/>
        <v>9078</v>
      </c>
      <c r="B12818" s="5" t="s">
        <v>7876</v>
      </c>
      <c r="C12818" s="6" t="s">
        <v>467</v>
      </c>
    </row>
    <row r="12819">
      <c r="A12819" s="9">
        <f t="shared" si="1"/>
        <v>9078</v>
      </c>
      <c r="B12819" s="5" t="s">
        <v>7876</v>
      </c>
      <c r="C12819" s="6" t="s">
        <v>23628</v>
      </c>
    </row>
    <row r="12820">
      <c r="A12820" s="9">
        <f t="shared" si="1"/>
        <v>9079</v>
      </c>
      <c r="B12820" s="5" t="s">
        <v>7877</v>
      </c>
      <c r="C12820" s="6" t="s">
        <v>467</v>
      </c>
    </row>
    <row r="12821">
      <c r="A12821" s="9">
        <f t="shared" si="1"/>
        <v>9079</v>
      </c>
      <c r="B12821" s="5" t="s">
        <v>7877</v>
      </c>
      <c r="C12821" s="6" t="s">
        <v>23628</v>
      </c>
    </row>
    <row r="12822">
      <c r="A12822" s="9">
        <f t="shared" si="1"/>
        <v>9080</v>
      </c>
      <c r="B12822" s="5" t="s">
        <v>7878</v>
      </c>
      <c r="C12822" s="6" t="s">
        <v>467</v>
      </c>
    </row>
    <row r="12823">
      <c r="A12823" s="9">
        <f t="shared" si="1"/>
        <v>9080</v>
      </c>
      <c r="B12823" s="5" t="s">
        <v>7878</v>
      </c>
      <c r="C12823" s="6" t="s">
        <v>23628</v>
      </c>
    </row>
    <row r="12824">
      <c r="A12824" s="9">
        <f t="shared" si="1"/>
        <v>9081</v>
      </c>
      <c r="B12824" s="5" t="s">
        <v>7879</v>
      </c>
      <c r="C12824" s="6" t="s">
        <v>467</v>
      </c>
    </row>
    <row r="12825">
      <c r="A12825" s="9">
        <f t="shared" si="1"/>
        <v>9081</v>
      </c>
      <c r="B12825" s="5" t="s">
        <v>7879</v>
      </c>
      <c r="C12825" s="6" t="s">
        <v>23628</v>
      </c>
    </row>
    <row r="12826">
      <c r="A12826" s="9">
        <f t="shared" si="1"/>
        <v>9082</v>
      </c>
      <c r="B12826" s="5" t="s">
        <v>7880</v>
      </c>
      <c r="C12826" s="6" t="s">
        <v>467</v>
      </c>
    </row>
    <row r="12827">
      <c r="A12827" s="9">
        <f t="shared" si="1"/>
        <v>9082</v>
      </c>
      <c r="B12827" s="5" t="s">
        <v>7880</v>
      </c>
      <c r="C12827" s="6" t="s">
        <v>23628</v>
      </c>
    </row>
    <row r="12828">
      <c r="A12828" s="9">
        <f t="shared" si="1"/>
        <v>9083</v>
      </c>
      <c r="B12828" s="5" t="s">
        <v>7881</v>
      </c>
      <c r="C12828" s="6" t="s">
        <v>467</v>
      </c>
    </row>
    <row r="12829">
      <c r="A12829" s="9">
        <f t="shared" si="1"/>
        <v>9083</v>
      </c>
      <c r="B12829" s="5" t="s">
        <v>7881</v>
      </c>
      <c r="C12829" s="6" t="s">
        <v>23628</v>
      </c>
    </row>
    <row r="12830">
      <c r="A12830" s="9">
        <f t="shared" si="1"/>
        <v>9084</v>
      </c>
      <c r="B12830" s="5" t="s">
        <v>7882</v>
      </c>
      <c r="C12830" s="6" t="s">
        <v>467</v>
      </c>
    </row>
    <row r="12831">
      <c r="A12831" s="9">
        <f t="shared" si="1"/>
        <v>9084</v>
      </c>
      <c r="B12831" s="5" t="s">
        <v>7882</v>
      </c>
      <c r="C12831" s="6" t="s">
        <v>23628</v>
      </c>
    </row>
    <row r="12832">
      <c r="A12832" s="9">
        <f t="shared" si="1"/>
        <v>9085</v>
      </c>
      <c r="B12832" s="5" t="s">
        <v>7883</v>
      </c>
      <c r="C12832" s="6" t="s">
        <v>467</v>
      </c>
    </row>
    <row r="12833">
      <c r="A12833" s="9">
        <f t="shared" si="1"/>
        <v>9085</v>
      </c>
      <c r="B12833" s="5" t="s">
        <v>7883</v>
      </c>
      <c r="C12833" s="6" t="s">
        <v>23628</v>
      </c>
    </row>
    <row r="12834">
      <c r="A12834" s="9">
        <f t="shared" si="1"/>
        <v>9086</v>
      </c>
      <c r="B12834" s="5" t="s">
        <v>7884</v>
      </c>
      <c r="C12834" s="6" t="s">
        <v>467</v>
      </c>
    </row>
    <row r="12835">
      <c r="A12835" s="9">
        <f t="shared" si="1"/>
        <v>9086</v>
      </c>
      <c r="B12835" s="5" t="s">
        <v>7884</v>
      </c>
      <c r="C12835" s="6" t="s">
        <v>23628</v>
      </c>
    </row>
    <row r="12836">
      <c r="A12836" s="9">
        <f t="shared" si="1"/>
        <v>9087</v>
      </c>
      <c r="B12836" s="5" t="s">
        <v>7885</v>
      </c>
      <c r="C12836" s="6" t="s">
        <v>467</v>
      </c>
    </row>
    <row r="12837">
      <c r="A12837" s="9">
        <f t="shared" si="1"/>
        <v>9087</v>
      </c>
      <c r="B12837" s="5" t="s">
        <v>7885</v>
      </c>
      <c r="C12837" s="6" t="s">
        <v>23628</v>
      </c>
    </row>
    <row r="12838">
      <c r="A12838" s="9">
        <f t="shared" si="1"/>
        <v>9088</v>
      </c>
      <c r="B12838" s="5" t="s">
        <v>7886</v>
      </c>
      <c r="C12838" s="6" t="s">
        <v>467</v>
      </c>
    </row>
    <row r="12839">
      <c r="A12839" s="9">
        <f t="shared" si="1"/>
        <v>9088</v>
      </c>
      <c r="B12839" s="5" t="s">
        <v>7886</v>
      </c>
      <c r="C12839" s="6" t="s">
        <v>23628</v>
      </c>
    </row>
    <row r="12840">
      <c r="A12840" s="9">
        <f t="shared" si="1"/>
        <v>9089</v>
      </c>
      <c r="B12840" s="5" t="s">
        <v>7887</v>
      </c>
      <c r="C12840" s="6" t="s">
        <v>467</v>
      </c>
    </row>
    <row r="12841">
      <c r="A12841" s="9">
        <f t="shared" si="1"/>
        <v>9089</v>
      </c>
      <c r="B12841" s="5" t="s">
        <v>7887</v>
      </c>
      <c r="C12841" s="6" t="s">
        <v>23628</v>
      </c>
    </row>
    <row r="12842">
      <c r="A12842" s="9">
        <f t="shared" si="1"/>
        <v>9090</v>
      </c>
      <c r="B12842" s="5" t="s">
        <v>7888</v>
      </c>
      <c r="C12842" s="6" t="s">
        <v>467</v>
      </c>
    </row>
    <row r="12843">
      <c r="A12843" s="9">
        <f t="shared" si="1"/>
        <v>9090</v>
      </c>
      <c r="B12843" s="5" t="s">
        <v>7888</v>
      </c>
      <c r="C12843" s="6" t="s">
        <v>23628</v>
      </c>
    </row>
    <row r="12844">
      <c r="A12844" s="9">
        <f t="shared" si="1"/>
        <v>9091</v>
      </c>
      <c r="B12844" s="5" t="s">
        <v>7889</v>
      </c>
      <c r="C12844" s="6" t="s">
        <v>467</v>
      </c>
    </row>
    <row r="12845">
      <c r="A12845" s="9">
        <f t="shared" si="1"/>
        <v>9091</v>
      </c>
      <c r="B12845" s="5" t="s">
        <v>7889</v>
      </c>
      <c r="C12845" s="6" t="s">
        <v>23628</v>
      </c>
    </row>
    <row r="12846">
      <c r="A12846" s="9">
        <f t="shared" si="1"/>
        <v>9092</v>
      </c>
      <c r="B12846" s="5" t="s">
        <v>7890</v>
      </c>
      <c r="C12846" s="6" t="s">
        <v>467</v>
      </c>
    </row>
    <row r="12847">
      <c r="A12847" s="9">
        <f t="shared" si="1"/>
        <v>9092</v>
      </c>
      <c r="B12847" s="5" t="s">
        <v>7890</v>
      </c>
      <c r="C12847" s="6" t="s">
        <v>23628</v>
      </c>
    </row>
    <row r="12848">
      <c r="A12848" s="9">
        <f t="shared" si="1"/>
        <v>9093</v>
      </c>
      <c r="B12848" s="5" t="s">
        <v>7891</v>
      </c>
      <c r="C12848" s="6" t="s">
        <v>467</v>
      </c>
    </row>
    <row r="12849">
      <c r="A12849" s="9">
        <f t="shared" si="1"/>
        <v>9093</v>
      </c>
      <c r="B12849" s="5" t="s">
        <v>7891</v>
      </c>
      <c r="C12849" s="6" t="s">
        <v>23628</v>
      </c>
    </row>
    <row r="12850">
      <c r="A12850" s="9">
        <f t="shared" si="1"/>
        <v>9094</v>
      </c>
      <c r="B12850" s="5" t="s">
        <v>7892</v>
      </c>
      <c r="C12850" s="6" t="s">
        <v>467</v>
      </c>
    </row>
    <row r="12851">
      <c r="A12851" s="9">
        <f t="shared" si="1"/>
        <v>9094</v>
      </c>
      <c r="B12851" s="5" t="s">
        <v>7892</v>
      </c>
      <c r="C12851" s="6" t="s">
        <v>23628</v>
      </c>
    </row>
    <row r="12852">
      <c r="A12852" s="9">
        <f t="shared" si="1"/>
        <v>9095</v>
      </c>
      <c r="B12852" s="5" t="s">
        <v>7893</v>
      </c>
      <c r="C12852" s="6" t="s">
        <v>467</v>
      </c>
    </row>
    <row r="12853">
      <c r="A12853" s="9">
        <f t="shared" si="1"/>
        <v>9095</v>
      </c>
      <c r="B12853" s="5" t="s">
        <v>7893</v>
      </c>
      <c r="C12853" s="6" t="s">
        <v>23628</v>
      </c>
    </row>
    <row r="12854">
      <c r="A12854" s="9">
        <f t="shared" si="1"/>
        <v>9096</v>
      </c>
      <c r="B12854" s="5" t="s">
        <v>7894</v>
      </c>
      <c r="C12854" s="6" t="s">
        <v>467</v>
      </c>
    </row>
    <row r="12855">
      <c r="A12855" s="9">
        <f t="shared" si="1"/>
        <v>9096</v>
      </c>
      <c r="B12855" s="5" t="s">
        <v>7894</v>
      </c>
      <c r="C12855" s="6" t="s">
        <v>23628</v>
      </c>
    </row>
    <row r="12856">
      <c r="A12856" s="9">
        <f t="shared" si="1"/>
        <v>9097</v>
      </c>
      <c r="B12856" s="5" t="s">
        <v>7895</v>
      </c>
      <c r="C12856" s="6" t="s">
        <v>467</v>
      </c>
    </row>
    <row r="12857">
      <c r="A12857" s="9">
        <f t="shared" si="1"/>
        <v>9097</v>
      </c>
      <c r="B12857" s="5" t="s">
        <v>7895</v>
      </c>
      <c r="C12857" s="6" t="s">
        <v>23628</v>
      </c>
    </row>
    <row r="12858">
      <c r="A12858" s="9">
        <f t="shared" si="1"/>
        <v>9098</v>
      </c>
      <c r="B12858" s="5" t="s">
        <v>7896</v>
      </c>
      <c r="C12858" s="6" t="s">
        <v>467</v>
      </c>
    </row>
    <row r="12859">
      <c r="A12859" s="9">
        <f t="shared" si="1"/>
        <v>9098</v>
      </c>
      <c r="B12859" s="5" t="s">
        <v>7896</v>
      </c>
      <c r="C12859" s="6" t="s">
        <v>23628</v>
      </c>
    </row>
    <row r="12860">
      <c r="A12860" s="9">
        <f t="shared" si="1"/>
        <v>9099</v>
      </c>
      <c r="B12860" s="5" t="s">
        <v>7897</v>
      </c>
      <c r="C12860" s="6" t="s">
        <v>467</v>
      </c>
    </row>
    <row r="12861">
      <c r="A12861" s="9">
        <f t="shared" si="1"/>
        <v>9099</v>
      </c>
      <c r="B12861" s="5" t="s">
        <v>7897</v>
      </c>
      <c r="C12861" s="6" t="s">
        <v>23628</v>
      </c>
    </row>
    <row r="12862">
      <c r="A12862" s="9">
        <f t="shared" si="1"/>
        <v>9100</v>
      </c>
      <c r="B12862" s="5" t="s">
        <v>7898</v>
      </c>
      <c r="C12862" s="6" t="s">
        <v>467</v>
      </c>
    </row>
    <row r="12863">
      <c r="A12863" s="9">
        <f t="shared" si="1"/>
        <v>9100</v>
      </c>
      <c r="B12863" s="5" t="s">
        <v>7898</v>
      </c>
      <c r="C12863" s="6" t="s">
        <v>23628</v>
      </c>
    </row>
    <row r="12864">
      <c r="A12864" s="9">
        <f t="shared" si="1"/>
        <v>9101</v>
      </c>
      <c r="B12864" s="5" t="s">
        <v>7899</v>
      </c>
      <c r="C12864" s="6" t="s">
        <v>467</v>
      </c>
    </row>
    <row r="12865">
      <c r="A12865" s="9">
        <f t="shared" si="1"/>
        <v>9101</v>
      </c>
      <c r="B12865" s="5" t="s">
        <v>7899</v>
      </c>
      <c r="C12865" s="6" t="s">
        <v>23628</v>
      </c>
    </row>
    <row r="12866">
      <c r="A12866" s="9">
        <f t="shared" si="1"/>
        <v>9102</v>
      </c>
      <c r="B12866" s="5" t="s">
        <v>7900</v>
      </c>
      <c r="C12866" s="6" t="s">
        <v>467</v>
      </c>
    </row>
    <row r="12867">
      <c r="A12867" s="9">
        <f t="shared" si="1"/>
        <v>9102</v>
      </c>
      <c r="B12867" s="5" t="s">
        <v>7900</v>
      </c>
      <c r="C12867" s="6" t="s">
        <v>23628</v>
      </c>
    </row>
    <row r="12868">
      <c r="A12868" s="9">
        <f t="shared" si="1"/>
        <v>9103</v>
      </c>
      <c r="B12868" s="5" t="s">
        <v>7901</v>
      </c>
      <c r="C12868" s="6" t="s">
        <v>467</v>
      </c>
    </row>
    <row r="12869">
      <c r="A12869" s="9">
        <f t="shared" si="1"/>
        <v>9103</v>
      </c>
      <c r="B12869" s="5" t="s">
        <v>7901</v>
      </c>
      <c r="C12869" s="6" t="s">
        <v>23628</v>
      </c>
    </row>
    <row r="12870">
      <c r="A12870" s="9">
        <f t="shared" si="1"/>
        <v>9104</v>
      </c>
      <c r="B12870" s="5" t="s">
        <v>7902</v>
      </c>
      <c r="C12870" s="6" t="s">
        <v>467</v>
      </c>
    </row>
    <row r="12871">
      <c r="A12871" s="9">
        <f t="shared" si="1"/>
        <v>9104</v>
      </c>
      <c r="B12871" s="5" t="s">
        <v>7902</v>
      </c>
      <c r="C12871" s="6" t="s">
        <v>23628</v>
      </c>
    </row>
    <row r="12872">
      <c r="A12872" s="9">
        <f t="shared" si="1"/>
        <v>9105</v>
      </c>
      <c r="B12872" s="5" t="s">
        <v>7903</v>
      </c>
      <c r="C12872" s="6" t="s">
        <v>467</v>
      </c>
    </row>
    <row r="12873">
      <c r="A12873" s="9">
        <f t="shared" si="1"/>
        <v>9105</v>
      </c>
      <c r="B12873" s="5" t="s">
        <v>7903</v>
      </c>
      <c r="C12873" s="6" t="s">
        <v>23628</v>
      </c>
    </row>
    <row r="12874">
      <c r="A12874" s="9">
        <f t="shared" si="1"/>
        <v>9106</v>
      </c>
      <c r="B12874" s="5" t="s">
        <v>7904</v>
      </c>
      <c r="C12874" s="6" t="s">
        <v>467</v>
      </c>
    </row>
    <row r="12875">
      <c r="A12875" s="9">
        <f t="shared" si="1"/>
        <v>9106</v>
      </c>
      <c r="B12875" s="5" t="s">
        <v>7904</v>
      </c>
      <c r="C12875" s="6" t="s">
        <v>23628</v>
      </c>
    </row>
    <row r="12876">
      <c r="A12876" s="9">
        <f t="shared" si="1"/>
        <v>9107</v>
      </c>
      <c r="B12876" s="5" t="s">
        <v>7905</v>
      </c>
      <c r="C12876" s="6" t="s">
        <v>467</v>
      </c>
    </row>
    <row r="12877">
      <c r="A12877" s="9">
        <f t="shared" si="1"/>
        <v>9107</v>
      </c>
      <c r="B12877" s="5" t="s">
        <v>7905</v>
      </c>
      <c r="C12877" s="6" t="s">
        <v>23628</v>
      </c>
    </row>
    <row r="12878">
      <c r="A12878" s="9">
        <f t="shared" si="1"/>
        <v>9108</v>
      </c>
      <c r="B12878" s="5" t="s">
        <v>7906</v>
      </c>
      <c r="C12878" s="6" t="s">
        <v>467</v>
      </c>
    </row>
    <row r="12879">
      <c r="A12879" s="9">
        <f t="shared" si="1"/>
        <v>9108</v>
      </c>
      <c r="B12879" s="5" t="s">
        <v>7906</v>
      </c>
      <c r="C12879" s="6" t="s">
        <v>23628</v>
      </c>
    </row>
    <row r="12880">
      <c r="A12880" s="9">
        <f t="shared" si="1"/>
        <v>9109</v>
      </c>
      <c r="B12880" s="5" t="s">
        <v>7907</v>
      </c>
      <c r="C12880" s="6" t="s">
        <v>467</v>
      </c>
    </row>
    <row r="12881">
      <c r="A12881" s="9">
        <f t="shared" si="1"/>
        <v>9109</v>
      </c>
      <c r="B12881" s="5" t="s">
        <v>7907</v>
      </c>
      <c r="C12881" s="6" t="s">
        <v>23628</v>
      </c>
    </row>
    <row r="12882">
      <c r="A12882" s="9">
        <f t="shared" si="1"/>
        <v>9110</v>
      </c>
      <c r="B12882" s="5" t="s">
        <v>7908</v>
      </c>
      <c r="C12882" s="6" t="s">
        <v>467</v>
      </c>
    </row>
    <row r="12883">
      <c r="A12883" s="9">
        <f t="shared" si="1"/>
        <v>9110</v>
      </c>
      <c r="B12883" s="5" t="s">
        <v>7908</v>
      </c>
      <c r="C12883" s="6" t="s">
        <v>23628</v>
      </c>
    </row>
    <row r="12884">
      <c r="A12884" s="9">
        <f t="shared" si="1"/>
        <v>9111</v>
      </c>
      <c r="B12884" s="5" t="s">
        <v>7909</v>
      </c>
      <c r="C12884" s="6" t="s">
        <v>467</v>
      </c>
    </row>
    <row r="12885">
      <c r="A12885" s="9">
        <f t="shared" si="1"/>
        <v>9111</v>
      </c>
      <c r="B12885" s="5" t="s">
        <v>7909</v>
      </c>
      <c r="C12885" s="6" t="s">
        <v>23628</v>
      </c>
    </row>
    <row r="12886">
      <c r="A12886" s="9">
        <f t="shared" si="1"/>
        <v>9112</v>
      </c>
      <c r="B12886" s="5" t="s">
        <v>7910</v>
      </c>
      <c r="C12886" s="6" t="s">
        <v>467</v>
      </c>
    </row>
    <row r="12887">
      <c r="A12887" s="9">
        <f t="shared" si="1"/>
        <v>9112</v>
      </c>
      <c r="B12887" s="5" t="s">
        <v>7910</v>
      </c>
      <c r="C12887" s="6" t="s">
        <v>23628</v>
      </c>
    </row>
    <row r="12888">
      <c r="A12888" s="9">
        <f t="shared" si="1"/>
        <v>9113</v>
      </c>
      <c r="B12888" s="5" t="s">
        <v>7911</v>
      </c>
      <c r="C12888" s="6" t="s">
        <v>467</v>
      </c>
    </row>
    <row r="12889">
      <c r="A12889" s="9">
        <f t="shared" si="1"/>
        <v>9113</v>
      </c>
      <c r="B12889" s="5" t="s">
        <v>7911</v>
      </c>
      <c r="C12889" s="6" t="s">
        <v>23628</v>
      </c>
    </row>
    <row r="12890">
      <c r="A12890" s="9">
        <f t="shared" si="1"/>
        <v>9114</v>
      </c>
      <c r="B12890" s="5" t="s">
        <v>7912</v>
      </c>
      <c r="C12890" s="6" t="s">
        <v>467</v>
      </c>
    </row>
    <row r="12891">
      <c r="A12891" s="9">
        <f t="shared" si="1"/>
        <v>9114</v>
      </c>
      <c r="B12891" s="5" t="s">
        <v>7912</v>
      </c>
      <c r="C12891" s="6" t="s">
        <v>23628</v>
      </c>
    </row>
    <row r="12892">
      <c r="A12892" s="9">
        <f t="shared" si="1"/>
        <v>9115</v>
      </c>
      <c r="B12892" s="5" t="s">
        <v>7913</v>
      </c>
      <c r="C12892" s="6" t="s">
        <v>467</v>
      </c>
    </row>
    <row r="12893">
      <c r="A12893" s="9">
        <f t="shared" si="1"/>
        <v>9115</v>
      </c>
      <c r="B12893" s="5" t="s">
        <v>7913</v>
      </c>
      <c r="C12893" s="6" t="s">
        <v>23628</v>
      </c>
    </row>
    <row r="12894">
      <c r="A12894" s="9">
        <f t="shared" si="1"/>
        <v>9116</v>
      </c>
      <c r="B12894" s="5" t="s">
        <v>7914</v>
      </c>
      <c r="C12894" s="6" t="s">
        <v>467</v>
      </c>
    </row>
    <row r="12895">
      <c r="A12895" s="9">
        <f t="shared" si="1"/>
        <v>9116</v>
      </c>
      <c r="B12895" s="5" t="s">
        <v>7914</v>
      </c>
      <c r="C12895" s="6" t="s">
        <v>23628</v>
      </c>
    </row>
    <row r="12896">
      <c r="A12896" s="9">
        <f t="shared" si="1"/>
        <v>9117</v>
      </c>
      <c r="B12896" s="5" t="s">
        <v>7915</v>
      </c>
      <c r="C12896" s="6" t="s">
        <v>467</v>
      </c>
    </row>
    <row r="12897">
      <c r="A12897" s="9">
        <f t="shared" si="1"/>
        <v>9117</v>
      </c>
      <c r="B12897" s="5" t="s">
        <v>7915</v>
      </c>
      <c r="C12897" s="6" t="s">
        <v>23628</v>
      </c>
    </row>
    <row r="12898">
      <c r="A12898" s="9">
        <f t="shared" si="1"/>
        <v>9118</v>
      </c>
      <c r="B12898" s="5" t="s">
        <v>7916</v>
      </c>
      <c r="C12898" s="6" t="s">
        <v>467</v>
      </c>
    </row>
    <row r="12899">
      <c r="A12899" s="9">
        <f t="shared" si="1"/>
        <v>9118</v>
      </c>
      <c r="B12899" s="5" t="s">
        <v>7916</v>
      </c>
      <c r="C12899" s="6" t="s">
        <v>23628</v>
      </c>
    </row>
    <row r="12900">
      <c r="A12900" s="9">
        <f t="shared" si="1"/>
        <v>9119</v>
      </c>
      <c r="B12900" s="5" t="s">
        <v>7917</v>
      </c>
      <c r="C12900" s="6" t="s">
        <v>467</v>
      </c>
    </row>
    <row r="12901">
      <c r="A12901" s="9">
        <f t="shared" si="1"/>
        <v>9119</v>
      </c>
      <c r="B12901" s="5" t="s">
        <v>7917</v>
      </c>
      <c r="C12901" s="6" t="s">
        <v>23628</v>
      </c>
    </row>
    <row r="12902">
      <c r="A12902" s="9">
        <f t="shared" si="1"/>
        <v>9120</v>
      </c>
      <c r="B12902" s="5" t="s">
        <v>7918</v>
      </c>
      <c r="C12902" s="6" t="s">
        <v>467</v>
      </c>
    </row>
    <row r="12903">
      <c r="A12903" s="9">
        <f t="shared" si="1"/>
        <v>9120</v>
      </c>
      <c r="B12903" s="5" t="s">
        <v>7918</v>
      </c>
      <c r="C12903" s="6" t="s">
        <v>23628</v>
      </c>
    </row>
    <row r="12904">
      <c r="A12904" s="9">
        <f t="shared" si="1"/>
        <v>9121</v>
      </c>
      <c r="B12904" s="5" t="s">
        <v>7919</v>
      </c>
      <c r="C12904" s="6" t="s">
        <v>467</v>
      </c>
    </row>
    <row r="12905">
      <c r="A12905" s="9">
        <f t="shared" si="1"/>
        <v>9121</v>
      </c>
      <c r="B12905" s="5" t="s">
        <v>7919</v>
      </c>
      <c r="C12905" s="6" t="s">
        <v>23628</v>
      </c>
    </row>
    <row r="12906">
      <c r="A12906" s="9">
        <f t="shared" si="1"/>
        <v>9122</v>
      </c>
      <c r="B12906" s="8" t="s">
        <v>7920</v>
      </c>
      <c r="C12906" s="9" t="s">
        <v>815</v>
      </c>
    </row>
    <row r="12907">
      <c r="A12907" s="9">
        <f t="shared" si="1"/>
        <v>9123</v>
      </c>
      <c r="B12907" s="8" t="s">
        <v>7921</v>
      </c>
      <c r="C12907" s="9" t="s">
        <v>88</v>
      </c>
    </row>
    <row r="12908">
      <c r="A12908" s="9">
        <f t="shared" si="1"/>
        <v>9124</v>
      </c>
      <c r="B12908" s="5" t="s">
        <v>7922</v>
      </c>
      <c r="C12908" s="6" t="s">
        <v>765</v>
      </c>
    </row>
    <row r="12909">
      <c r="A12909" s="9">
        <f t="shared" si="1"/>
        <v>9125</v>
      </c>
      <c r="B12909" s="25" t="s">
        <v>25061</v>
      </c>
      <c r="C12909" s="26" t="s">
        <v>12983</v>
      </c>
    </row>
    <row r="12910">
      <c r="A12910" s="9">
        <f t="shared" si="1"/>
        <v>9126</v>
      </c>
      <c r="B12910" s="8" t="s">
        <v>7923</v>
      </c>
      <c r="C12910" s="6" t="s">
        <v>1012</v>
      </c>
    </row>
    <row r="12911">
      <c r="A12911" s="9">
        <f t="shared" si="1"/>
        <v>9127</v>
      </c>
      <c r="B12911" s="8" t="s">
        <v>7924</v>
      </c>
      <c r="C12911" s="6" t="s">
        <v>1012</v>
      </c>
    </row>
    <row r="12912">
      <c r="A12912" s="9">
        <f t="shared" si="1"/>
        <v>9128</v>
      </c>
      <c r="B12912" s="5" t="s">
        <v>7925</v>
      </c>
      <c r="C12912" s="6" t="s">
        <v>196</v>
      </c>
    </row>
    <row r="12913">
      <c r="A12913" s="9">
        <f t="shared" si="1"/>
        <v>9128</v>
      </c>
      <c r="B12913" s="5" t="s">
        <v>7925</v>
      </c>
      <c r="C12913" s="6" t="s">
        <v>23637</v>
      </c>
    </row>
    <row r="12914">
      <c r="A12914" s="9">
        <f t="shared" si="1"/>
        <v>9129</v>
      </c>
      <c r="B12914" s="8" t="s">
        <v>7926</v>
      </c>
      <c r="C12914" s="9" t="s">
        <v>1169</v>
      </c>
    </row>
    <row r="12915">
      <c r="A12915" s="9">
        <f t="shared" si="1"/>
        <v>9130</v>
      </c>
      <c r="B12915" s="8" t="s">
        <v>7927</v>
      </c>
      <c r="C12915" s="9" t="s">
        <v>1169</v>
      </c>
    </row>
    <row r="12916">
      <c r="A12916" s="9">
        <f t="shared" si="1"/>
        <v>9131</v>
      </c>
      <c r="B12916" s="5" t="s">
        <v>7928</v>
      </c>
      <c r="C12916" s="6" t="s">
        <v>74</v>
      </c>
    </row>
    <row r="12917">
      <c r="A12917" s="9">
        <f t="shared" si="1"/>
        <v>9132</v>
      </c>
      <c r="B12917" s="8" t="s">
        <v>7929</v>
      </c>
      <c r="C12917" s="9" t="s">
        <v>46</v>
      </c>
    </row>
    <row r="12918">
      <c r="A12918" s="9">
        <f t="shared" si="1"/>
        <v>9133</v>
      </c>
      <c r="B12918" s="5" t="s">
        <v>7930</v>
      </c>
      <c r="C12918" s="6" t="s">
        <v>362</v>
      </c>
    </row>
    <row r="12919">
      <c r="A12919" s="9">
        <f t="shared" si="1"/>
        <v>9133</v>
      </c>
      <c r="B12919" s="8" t="s">
        <v>7930</v>
      </c>
      <c r="C12919" s="9" t="s">
        <v>142</v>
      </c>
    </row>
    <row r="12920">
      <c r="A12920" s="9">
        <f t="shared" si="1"/>
        <v>9134</v>
      </c>
      <c r="B12920" s="8" t="s">
        <v>7931</v>
      </c>
      <c r="C12920" s="9" t="s">
        <v>893</v>
      </c>
    </row>
    <row r="12921">
      <c r="A12921" s="9">
        <f t="shared" si="1"/>
        <v>9135</v>
      </c>
      <c r="B12921" s="5" t="s">
        <v>7932</v>
      </c>
      <c r="C12921" s="6" t="s">
        <v>2549</v>
      </c>
    </row>
    <row r="12922">
      <c r="A12922" s="9">
        <f t="shared" si="1"/>
        <v>9135</v>
      </c>
      <c r="B12922" s="5" t="s">
        <v>7932</v>
      </c>
      <c r="C12922" s="6" t="s">
        <v>23628</v>
      </c>
    </row>
    <row r="12923">
      <c r="A12923" s="9">
        <f t="shared" si="1"/>
        <v>9136</v>
      </c>
      <c r="B12923" s="5" t="s">
        <v>7933</v>
      </c>
      <c r="C12923" s="6" t="s">
        <v>2549</v>
      </c>
    </row>
    <row r="12924">
      <c r="A12924" s="9">
        <f t="shared" si="1"/>
        <v>9136</v>
      </c>
      <c r="B12924" s="5" t="s">
        <v>7933</v>
      </c>
      <c r="C12924" s="6" t="s">
        <v>23628</v>
      </c>
    </row>
    <row r="12925">
      <c r="A12925" s="9">
        <f t="shared" si="1"/>
        <v>9137</v>
      </c>
      <c r="B12925" s="5" t="s">
        <v>7934</v>
      </c>
      <c r="C12925" s="6" t="s">
        <v>2549</v>
      </c>
    </row>
    <row r="12926">
      <c r="A12926" s="9">
        <f t="shared" si="1"/>
        <v>9137</v>
      </c>
      <c r="B12926" s="5" t="s">
        <v>7934</v>
      </c>
      <c r="C12926" s="6" t="s">
        <v>23628</v>
      </c>
    </row>
    <row r="12927">
      <c r="A12927" s="9">
        <f t="shared" si="1"/>
        <v>9138</v>
      </c>
      <c r="B12927" s="5" t="s">
        <v>7935</v>
      </c>
      <c r="C12927" s="6" t="s">
        <v>2549</v>
      </c>
    </row>
    <row r="12928">
      <c r="A12928" s="9">
        <f t="shared" si="1"/>
        <v>9138</v>
      </c>
      <c r="B12928" s="5" t="s">
        <v>7935</v>
      </c>
      <c r="C12928" s="6" t="s">
        <v>23628</v>
      </c>
    </row>
    <row r="12929">
      <c r="A12929" s="9">
        <f t="shared" si="1"/>
        <v>9139</v>
      </c>
      <c r="B12929" s="8" t="s">
        <v>7936</v>
      </c>
      <c r="C12929" s="9" t="s">
        <v>280</v>
      </c>
    </row>
    <row r="12930">
      <c r="A12930" s="9">
        <f t="shared" si="1"/>
        <v>9140</v>
      </c>
      <c r="B12930" s="5" t="s">
        <v>7937</v>
      </c>
      <c r="C12930" s="6" t="s">
        <v>591</v>
      </c>
    </row>
    <row r="12931">
      <c r="A12931" s="9">
        <f t="shared" si="1"/>
        <v>9141</v>
      </c>
      <c r="B12931" s="5" t="s">
        <v>7938</v>
      </c>
      <c r="C12931" s="6" t="s">
        <v>591</v>
      </c>
    </row>
    <row r="12932">
      <c r="A12932" s="9">
        <f t="shared" si="1"/>
        <v>9142</v>
      </c>
      <c r="B12932" s="5" t="s">
        <v>7939</v>
      </c>
      <c r="C12932" s="6" t="s">
        <v>1207</v>
      </c>
    </row>
    <row r="12933">
      <c r="A12933" s="9">
        <f t="shared" si="1"/>
        <v>9143</v>
      </c>
      <c r="B12933" s="5" t="s">
        <v>7940</v>
      </c>
      <c r="C12933" s="6" t="s">
        <v>74</v>
      </c>
    </row>
    <row r="12934">
      <c r="A12934" s="9">
        <f t="shared" si="1"/>
        <v>9144</v>
      </c>
      <c r="B12934" s="5" t="s">
        <v>7941</v>
      </c>
      <c r="C12934" s="6" t="s">
        <v>1458</v>
      </c>
    </row>
    <row r="12935">
      <c r="A12935" s="9">
        <f t="shared" si="1"/>
        <v>9144</v>
      </c>
      <c r="B12935" s="5" t="s">
        <v>7941</v>
      </c>
      <c r="C12935" s="6" t="s">
        <v>23628</v>
      </c>
    </row>
    <row r="12936">
      <c r="A12936" s="9">
        <f t="shared" si="1"/>
        <v>9145</v>
      </c>
      <c r="B12936" s="5" t="s">
        <v>7942</v>
      </c>
      <c r="C12936" s="6" t="s">
        <v>1458</v>
      </c>
    </row>
    <row r="12937">
      <c r="A12937" s="9">
        <f t="shared" si="1"/>
        <v>9145</v>
      </c>
      <c r="B12937" s="5" t="s">
        <v>7942</v>
      </c>
      <c r="C12937" s="6" t="s">
        <v>23628</v>
      </c>
    </row>
    <row r="12938">
      <c r="A12938" s="9">
        <f t="shared" si="1"/>
        <v>9146</v>
      </c>
      <c r="B12938" s="8" t="s">
        <v>7943</v>
      </c>
      <c r="C12938" s="9" t="s">
        <v>758</v>
      </c>
    </row>
    <row r="12939">
      <c r="A12939" s="9">
        <f t="shared" si="1"/>
        <v>9147</v>
      </c>
      <c r="B12939" s="5" t="s">
        <v>7944</v>
      </c>
      <c r="C12939" s="6" t="s">
        <v>62</v>
      </c>
    </row>
    <row r="12940">
      <c r="A12940" s="9">
        <f t="shared" si="1"/>
        <v>9147</v>
      </c>
      <c r="B12940" s="5" t="s">
        <v>7944</v>
      </c>
      <c r="C12940" s="6" t="s">
        <v>23628</v>
      </c>
    </row>
    <row r="12941">
      <c r="A12941" s="9">
        <f t="shared" si="1"/>
        <v>9148</v>
      </c>
      <c r="B12941" s="5" t="s">
        <v>7945</v>
      </c>
      <c r="C12941" s="6" t="s">
        <v>1260</v>
      </c>
    </row>
    <row r="12942">
      <c r="A12942" s="9">
        <f t="shared" si="1"/>
        <v>9149</v>
      </c>
      <c r="B12942" s="8" t="s">
        <v>7946</v>
      </c>
      <c r="C12942" s="9" t="s">
        <v>893</v>
      </c>
    </row>
    <row r="12943">
      <c r="A12943" s="9">
        <f t="shared" si="1"/>
        <v>9150</v>
      </c>
      <c r="B12943" s="8" t="s">
        <v>7947</v>
      </c>
      <c r="C12943" s="9" t="s">
        <v>64</v>
      </c>
    </row>
    <row r="12944">
      <c r="A12944" s="9">
        <f t="shared" si="1"/>
        <v>9151</v>
      </c>
      <c r="B12944" s="25" t="s">
        <v>25062</v>
      </c>
      <c r="C12944" s="26" t="s">
        <v>23808</v>
      </c>
    </row>
    <row r="12945">
      <c r="A12945" s="9">
        <f t="shared" si="1"/>
        <v>9152</v>
      </c>
      <c r="B12945" s="25" t="s">
        <v>25063</v>
      </c>
      <c r="C12945" s="26" t="s">
        <v>23808</v>
      </c>
    </row>
    <row r="12946">
      <c r="A12946" s="9">
        <f t="shared" si="1"/>
        <v>9153</v>
      </c>
      <c r="B12946" s="25" t="s">
        <v>25064</v>
      </c>
      <c r="C12946" s="26" t="s">
        <v>23808</v>
      </c>
    </row>
    <row r="12947">
      <c r="A12947" s="9">
        <f t="shared" si="1"/>
        <v>9154</v>
      </c>
      <c r="B12947" s="8" t="s">
        <v>7948</v>
      </c>
      <c r="C12947" s="9" t="s">
        <v>40</v>
      </c>
    </row>
    <row r="12948">
      <c r="A12948" s="9">
        <f t="shared" si="1"/>
        <v>9155</v>
      </c>
      <c r="B12948" s="8" t="s">
        <v>7949</v>
      </c>
      <c r="C12948" s="9" t="s">
        <v>64</v>
      </c>
    </row>
    <row r="12949">
      <c r="A12949" s="9">
        <f t="shared" si="1"/>
        <v>9156</v>
      </c>
      <c r="B12949" s="25" t="s">
        <v>25065</v>
      </c>
      <c r="C12949" s="26" t="s">
        <v>23812</v>
      </c>
    </row>
    <row r="12950">
      <c r="A12950" s="9">
        <f t="shared" si="1"/>
        <v>9157</v>
      </c>
      <c r="B12950" s="25" t="s">
        <v>25066</v>
      </c>
      <c r="C12950" s="26" t="s">
        <v>23812</v>
      </c>
    </row>
    <row r="12951">
      <c r="A12951" s="9">
        <f t="shared" si="1"/>
        <v>9158</v>
      </c>
      <c r="B12951" s="8" t="s">
        <v>7950</v>
      </c>
      <c r="C12951" s="9" t="s">
        <v>40</v>
      </c>
    </row>
    <row r="12952">
      <c r="A12952" s="9">
        <f t="shared" si="1"/>
        <v>9159</v>
      </c>
      <c r="B12952" s="8" t="s">
        <v>7951</v>
      </c>
      <c r="C12952" s="9" t="s">
        <v>40</v>
      </c>
    </row>
    <row r="12953">
      <c r="A12953" s="9">
        <f t="shared" si="1"/>
        <v>9160</v>
      </c>
      <c r="B12953" s="8" t="s">
        <v>7952</v>
      </c>
      <c r="C12953" s="9" t="s">
        <v>815</v>
      </c>
    </row>
    <row r="12954">
      <c r="A12954" s="9">
        <f t="shared" si="1"/>
        <v>9161</v>
      </c>
      <c r="B12954" s="5" t="s">
        <v>7953</v>
      </c>
      <c r="C12954" s="6" t="s">
        <v>393</v>
      </c>
    </row>
    <row r="12955">
      <c r="A12955" s="9">
        <f t="shared" si="1"/>
        <v>9162</v>
      </c>
      <c r="B12955" s="5" t="s">
        <v>7954</v>
      </c>
      <c r="C12955" s="6" t="s">
        <v>1260</v>
      </c>
    </row>
    <row r="12956">
      <c r="A12956" s="9">
        <f t="shared" si="1"/>
        <v>9163</v>
      </c>
      <c r="B12956" s="5" t="s">
        <v>7955</v>
      </c>
      <c r="C12956" s="6" t="s">
        <v>6</v>
      </c>
    </row>
    <row r="12957">
      <c r="A12957" s="9">
        <f t="shared" si="1"/>
        <v>9164</v>
      </c>
      <c r="B12957" s="46" t="s">
        <v>25067</v>
      </c>
      <c r="C12957" s="17" t="s">
        <v>6</v>
      </c>
    </row>
    <row r="12958">
      <c r="A12958" s="9">
        <f t="shared" si="1"/>
        <v>9165</v>
      </c>
      <c r="B12958" s="5" t="s">
        <v>7956</v>
      </c>
      <c r="C12958" s="6" t="s">
        <v>538</v>
      </c>
    </row>
    <row r="12959">
      <c r="A12959" s="9">
        <f t="shared" si="1"/>
        <v>9165</v>
      </c>
      <c r="B12959" s="5" t="s">
        <v>7956</v>
      </c>
      <c r="C12959" s="6" t="s">
        <v>23628</v>
      </c>
    </row>
    <row r="12960">
      <c r="A12960" s="9">
        <f t="shared" si="1"/>
        <v>9166</v>
      </c>
      <c r="B12960" s="5" t="s">
        <v>7957</v>
      </c>
      <c r="C12960" s="6" t="s">
        <v>538</v>
      </c>
    </row>
    <row r="12961">
      <c r="A12961" s="9">
        <f t="shared" si="1"/>
        <v>9166</v>
      </c>
      <c r="B12961" s="5" t="s">
        <v>7957</v>
      </c>
      <c r="C12961" s="6" t="s">
        <v>23628</v>
      </c>
    </row>
    <row r="12962">
      <c r="A12962" s="9">
        <f t="shared" si="1"/>
        <v>9167</v>
      </c>
      <c r="B12962" s="5" t="s">
        <v>7958</v>
      </c>
      <c r="C12962" s="6" t="s">
        <v>538</v>
      </c>
    </row>
    <row r="12963">
      <c r="A12963" s="9">
        <f t="shared" si="1"/>
        <v>9167</v>
      </c>
      <c r="B12963" s="5" t="s">
        <v>7958</v>
      </c>
      <c r="C12963" s="6" t="s">
        <v>23628</v>
      </c>
    </row>
    <row r="12964">
      <c r="A12964" s="9">
        <f t="shared" si="1"/>
        <v>9168</v>
      </c>
      <c r="B12964" s="5" t="s">
        <v>7959</v>
      </c>
      <c r="C12964" s="6" t="s">
        <v>538</v>
      </c>
    </row>
    <row r="12965">
      <c r="A12965" s="9">
        <f t="shared" si="1"/>
        <v>9168</v>
      </c>
      <c r="B12965" s="5" t="s">
        <v>7959</v>
      </c>
      <c r="C12965" s="6" t="s">
        <v>23628</v>
      </c>
    </row>
    <row r="12966">
      <c r="A12966" s="9">
        <f t="shared" si="1"/>
        <v>9169</v>
      </c>
      <c r="B12966" s="5" t="s">
        <v>7960</v>
      </c>
      <c r="C12966" s="6" t="s">
        <v>538</v>
      </c>
    </row>
    <row r="12967">
      <c r="A12967" s="9">
        <f t="shared" si="1"/>
        <v>9169</v>
      </c>
      <c r="B12967" s="5" t="s">
        <v>7960</v>
      </c>
      <c r="C12967" s="6" t="s">
        <v>23628</v>
      </c>
    </row>
    <row r="12968">
      <c r="A12968" s="9">
        <f t="shared" si="1"/>
        <v>9170</v>
      </c>
      <c r="B12968" s="5" t="s">
        <v>7961</v>
      </c>
      <c r="C12968" s="6" t="s">
        <v>538</v>
      </c>
    </row>
    <row r="12969">
      <c r="A12969" s="9">
        <f t="shared" si="1"/>
        <v>9170</v>
      </c>
      <c r="B12969" s="5" t="s">
        <v>7961</v>
      </c>
      <c r="C12969" s="6" t="s">
        <v>23628</v>
      </c>
    </row>
    <row r="12970">
      <c r="A12970" s="9">
        <f t="shared" si="1"/>
        <v>9171</v>
      </c>
      <c r="B12970" s="25" t="s">
        <v>25068</v>
      </c>
      <c r="C12970" s="26" t="s">
        <v>23817</v>
      </c>
    </row>
    <row r="12971">
      <c r="A12971" s="9">
        <f t="shared" si="1"/>
        <v>9172</v>
      </c>
      <c r="B12971" s="25" t="s">
        <v>25069</v>
      </c>
      <c r="C12971" s="26" t="s">
        <v>23817</v>
      </c>
    </row>
    <row r="12972">
      <c r="A12972" s="9">
        <f t="shared" si="1"/>
        <v>9173</v>
      </c>
      <c r="B12972" s="25" t="s">
        <v>25070</v>
      </c>
      <c r="C12972" s="26" t="s">
        <v>23817</v>
      </c>
    </row>
    <row r="12973">
      <c r="A12973" s="9">
        <f t="shared" si="1"/>
        <v>9174</v>
      </c>
      <c r="B12973" s="25" t="s">
        <v>25071</v>
      </c>
      <c r="C12973" s="26" t="s">
        <v>23817</v>
      </c>
    </row>
    <row r="12974">
      <c r="A12974" s="9">
        <f t="shared" si="1"/>
        <v>9175</v>
      </c>
      <c r="B12974" s="5" t="s">
        <v>7962</v>
      </c>
      <c r="C12974" s="6" t="s">
        <v>467</v>
      </c>
    </row>
    <row r="12975">
      <c r="A12975" s="9">
        <f t="shared" si="1"/>
        <v>9175</v>
      </c>
      <c r="B12975" s="5" t="s">
        <v>7962</v>
      </c>
      <c r="C12975" s="6" t="s">
        <v>23628</v>
      </c>
    </row>
    <row r="12976">
      <c r="A12976" s="9">
        <f t="shared" si="1"/>
        <v>9176</v>
      </c>
      <c r="B12976" s="5" t="s">
        <v>7963</v>
      </c>
      <c r="C12976" s="6" t="s">
        <v>452</v>
      </c>
    </row>
    <row r="12977">
      <c r="A12977" s="9">
        <f t="shared" si="1"/>
        <v>9176</v>
      </c>
      <c r="B12977" s="5" t="s">
        <v>7963</v>
      </c>
      <c r="C12977" s="6" t="s">
        <v>467</v>
      </c>
    </row>
    <row r="12978">
      <c r="A12978" s="9">
        <f t="shared" si="1"/>
        <v>9176</v>
      </c>
      <c r="B12978" s="5" t="s">
        <v>7963</v>
      </c>
      <c r="C12978" s="6" t="s">
        <v>23637</v>
      </c>
    </row>
    <row r="12979">
      <c r="A12979" s="9">
        <f t="shared" si="1"/>
        <v>9176</v>
      </c>
      <c r="B12979" s="5" t="s">
        <v>7963</v>
      </c>
      <c r="C12979" s="6" t="s">
        <v>23628</v>
      </c>
    </row>
    <row r="12980">
      <c r="A12980" s="9">
        <f t="shared" si="1"/>
        <v>9177</v>
      </c>
      <c r="B12980" s="5" t="s">
        <v>7964</v>
      </c>
      <c r="C12980" s="6" t="s">
        <v>467</v>
      </c>
    </row>
    <row r="12981">
      <c r="A12981" s="9">
        <f t="shared" si="1"/>
        <v>9177</v>
      </c>
      <c r="B12981" s="5" t="s">
        <v>7964</v>
      </c>
      <c r="C12981" s="6" t="s">
        <v>23628</v>
      </c>
    </row>
    <row r="12982">
      <c r="A12982" s="9">
        <f t="shared" si="1"/>
        <v>9178</v>
      </c>
      <c r="B12982" s="5" t="s">
        <v>7965</v>
      </c>
      <c r="C12982" s="6" t="s">
        <v>467</v>
      </c>
    </row>
    <row r="12983">
      <c r="A12983" s="9">
        <f t="shared" si="1"/>
        <v>9178</v>
      </c>
      <c r="B12983" s="5" t="s">
        <v>7965</v>
      </c>
      <c r="C12983" s="6" t="s">
        <v>23628</v>
      </c>
    </row>
    <row r="12984">
      <c r="A12984" s="9">
        <f t="shared" si="1"/>
        <v>9179</v>
      </c>
      <c r="B12984" s="5" t="s">
        <v>7966</v>
      </c>
      <c r="C12984" s="6" t="s">
        <v>467</v>
      </c>
    </row>
    <row r="12985">
      <c r="A12985" s="9">
        <f t="shared" si="1"/>
        <v>9179</v>
      </c>
      <c r="B12985" s="5" t="s">
        <v>7966</v>
      </c>
      <c r="C12985" s="6" t="s">
        <v>23628</v>
      </c>
    </row>
    <row r="12986">
      <c r="A12986" s="9">
        <f t="shared" si="1"/>
        <v>9180</v>
      </c>
      <c r="B12986" s="5" t="s">
        <v>7967</v>
      </c>
      <c r="C12986" s="6" t="s">
        <v>467</v>
      </c>
    </row>
    <row r="12987">
      <c r="A12987" s="9">
        <f t="shared" si="1"/>
        <v>9180</v>
      </c>
      <c r="B12987" s="5" t="s">
        <v>7967</v>
      </c>
      <c r="C12987" s="6" t="s">
        <v>23628</v>
      </c>
    </row>
    <row r="12988">
      <c r="A12988" s="9">
        <f t="shared" si="1"/>
        <v>9181</v>
      </c>
      <c r="B12988" s="5" t="s">
        <v>7968</v>
      </c>
      <c r="C12988" s="6" t="s">
        <v>467</v>
      </c>
    </row>
    <row r="12989">
      <c r="A12989" s="9">
        <f t="shared" si="1"/>
        <v>9181</v>
      </c>
      <c r="B12989" s="5" t="s">
        <v>7968</v>
      </c>
      <c r="C12989" s="6" t="s">
        <v>23628</v>
      </c>
    </row>
    <row r="12990">
      <c r="A12990" s="9">
        <f t="shared" si="1"/>
        <v>9182</v>
      </c>
      <c r="B12990" s="5" t="s">
        <v>7969</v>
      </c>
      <c r="C12990" s="6" t="s">
        <v>467</v>
      </c>
    </row>
    <row r="12991">
      <c r="A12991" s="9">
        <f t="shared" si="1"/>
        <v>9182</v>
      </c>
      <c r="B12991" s="5" t="s">
        <v>7969</v>
      </c>
      <c r="C12991" s="6" t="s">
        <v>23628</v>
      </c>
    </row>
    <row r="12992">
      <c r="A12992" s="9">
        <f t="shared" si="1"/>
        <v>9183</v>
      </c>
      <c r="B12992" s="5" t="s">
        <v>7970</v>
      </c>
      <c r="C12992" s="6" t="s">
        <v>467</v>
      </c>
    </row>
    <row r="12993">
      <c r="A12993" s="9">
        <f t="shared" si="1"/>
        <v>9183</v>
      </c>
      <c r="B12993" s="5" t="s">
        <v>7970</v>
      </c>
      <c r="C12993" s="6" t="s">
        <v>23628</v>
      </c>
    </row>
    <row r="12994">
      <c r="A12994" s="9">
        <f t="shared" si="1"/>
        <v>9184</v>
      </c>
      <c r="B12994" s="5" t="s">
        <v>7971</v>
      </c>
      <c r="C12994" s="6" t="s">
        <v>731</v>
      </c>
    </row>
    <row r="12995">
      <c r="A12995" s="9">
        <f t="shared" si="1"/>
        <v>9185</v>
      </c>
      <c r="B12995" s="8" t="s">
        <v>7972</v>
      </c>
      <c r="C12995" s="9" t="s">
        <v>40</v>
      </c>
    </row>
    <row r="12996">
      <c r="A12996" s="9">
        <f t="shared" si="1"/>
        <v>9186</v>
      </c>
      <c r="B12996" s="8" t="s">
        <v>7973</v>
      </c>
      <c r="C12996" s="9" t="s">
        <v>40</v>
      </c>
    </row>
    <row r="12997">
      <c r="A12997" s="9">
        <f t="shared" si="1"/>
        <v>9187</v>
      </c>
      <c r="B12997" s="8" t="s">
        <v>7974</v>
      </c>
      <c r="C12997" s="9" t="s">
        <v>40</v>
      </c>
    </row>
    <row r="12998">
      <c r="A12998" s="9">
        <f t="shared" si="1"/>
        <v>9188</v>
      </c>
      <c r="B12998" s="5" t="s">
        <v>7975</v>
      </c>
      <c r="C12998" s="6" t="s">
        <v>1120</v>
      </c>
    </row>
    <row r="12999">
      <c r="A12999" s="9">
        <f t="shared" si="1"/>
        <v>9189</v>
      </c>
      <c r="B12999" s="8" t="s">
        <v>7976</v>
      </c>
      <c r="C12999" s="9" t="s">
        <v>162</v>
      </c>
    </row>
    <row r="13000">
      <c r="A13000" s="9">
        <f t="shared" si="1"/>
        <v>9190</v>
      </c>
      <c r="B13000" s="8" t="s">
        <v>7977</v>
      </c>
      <c r="C13000" s="9" t="s">
        <v>40</v>
      </c>
    </row>
    <row r="13001">
      <c r="A13001" s="9">
        <f t="shared" si="1"/>
        <v>9191</v>
      </c>
      <c r="B13001" s="25" t="s">
        <v>25072</v>
      </c>
      <c r="C13001" s="26" t="s">
        <v>23817</v>
      </c>
    </row>
    <row r="13002">
      <c r="A13002" s="9">
        <f t="shared" si="1"/>
        <v>9192</v>
      </c>
      <c r="B13002" s="25" t="s">
        <v>25073</v>
      </c>
      <c r="C13002" s="26" t="s">
        <v>23630</v>
      </c>
    </row>
    <row r="13003">
      <c r="A13003" s="9">
        <f t="shared" si="1"/>
        <v>9193</v>
      </c>
      <c r="B13003" s="8" t="s">
        <v>7978</v>
      </c>
      <c r="C13003" s="9" t="s">
        <v>399</v>
      </c>
    </row>
    <row r="13004">
      <c r="A13004" s="9">
        <f t="shared" si="1"/>
        <v>9194</v>
      </c>
      <c r="B13004" s="8" t="s">
        <v>7979</v>
      </c>
      <c r="C13004" s="9" t="s">
        <v>40</v>
      </c>
    </row>
    <row r="13005">
      <c r="A13005" s="9">
        <f t="shared" si="1"/>
        <v>9195</v>
      </c>
      <c r="B13005" s="8" t="s">
        <v>7980</v>
      </c>
      <c r="C13005" s="9" t="s">
        <v>1470</v>
      </c>
    </row>
    <row r="13006">
      <c r="A13006" s="9">
        <f t="shared" si="1"/>
        <v>9195</v>
      </c>
      <c r="B13006" s="8" t="s">
        <v>7980</v>
      </c>
      <c r="C13006" s="9" t="s">
        <v>142</v>
      </c>
    </row>
    <row r="13007">
      <c r="A13007" s="9">
        <f t="shared" si="1"/>
        <v>9196</v>
      </c>
      <c r="B13007" s="25" t="s">
        <v>25074</v>
      </c>
      <c r="C13007" s="26" t="s">
        <v>23812</v>
      </c>
    </row>
    <row r="13008">
      <c r="A13008" s="9">
        <f t="shared" si="1"/>
        <v>9197</v>
      </c>
      <c r="B13008" s="25" t="s">
        <v>25075</v>
      </c>
      <c r="C13008" s="26" t="s">
        <v>23812</v>
      </c>
    </row>
    <row r="13009">
      <c r="A13009" s="9">
        <f t="shared" si="1"/>
        <v>9198</v>
      </c>
      <c r="B13009" s="25" t="s">
        <v>25076</v>
      </c>
      <c r="C13009" s="26" t="s">
        <v>23812</v>
      </c>
    </row>
    <row r="13010">
      <c r="A13010" s="9">
        <f t="shared" si="1"/>
        <v>9199</v>
      </c>
      <c r="B13010" s="8" t="s">
        <v>7981</v>
      </c>
      <c r="C13010" s="9" t="s">
        <v>815</v>
      </c>
    </row>
    <row r="13011">
      <c r="A13011" s="9">
        <f t="shared" si="1"/>
        <v>9199</v>
      </c>
      <c r="B13011" s="8" t="s">
        <v>7981</v>
      </c>
      <c r="C13011" s="9" t="s">
        <v>40</v>
      </c>
    </row>
    <row r="13012">
      <c r="A13012" s="9">
        <f t="shared" si="1"/>
        <v>9200</v>
      </c>
      <c r="B13012" s="5" t="s">
        <v>7982</v>
      </c>
      <c r="C13012" s="6" t="s">
        <v>727</v>
      </c>
    </row>
    <row r="13013">
      <c r="A13013" s="9">
        <f t="shared" si="1"/>
        <v>9200</v>
      </c>
      <c r="B13013" s="8" t="s">
        <v>7982</v>
      </c>
      <c r="C13013" s="9" t="s">
        <v>530</v>
      </c>
    </row>
    <row r="13014">
      <c r="A13014" s="9">
        <f t="shared" si="1"/>
        <v>9201</v>
      </c>
      <c r="B13014" s="8" t="s">
        <v>7983</v>
      </c>
      <c r="C13014" s="9" t="s">
        <v>24</v>
      </c>
    </row>
    <row r="13015">
      <c r="A13015" s="9">
        <f t="shared" si="1"/>
        <v>9202</v>
      </c>
      <c r="B13015" s="5" t="s">
        <v>7984</v>
      </c>
      <c r="C13015" s="6" t="s">
        <v>20</v>
      </c>
    </row>
    <row r="13016">
      <c r="A13016" s="9">
        <f t="shared" si="1"/>
        <v>9203</v>
      </c>
      <c r="B13016" s="5" t="s">
        <v>7985</v>
      </c>
      <c r="C13016" s="6" t="s">
        <v>1856</v>
      </c>
    </row>
    <row r="13017">
      <c r="A13017" s="9">
        <f t="shared" si="1"/>
        <v>9204</v>
      </c>
      <c r="B13017" s="5" t="s">
        <v>7986</v>
      </c>
      <c r="C13017" s="6" t="s">
        <v>362</v>
      </c>
    </row>
    <row r="13018">
      <c r="A13018" s="9">
        <f t="shared" si="1"/>
        <v>9205</v>
      </c>
      <c r="B13018" s="8" t="s">
        <v>7987</v>
      </c>
      <c r="C13018" s="9" t="s">
        <v>40</v>
      </c>
    </row>
    <row r="13019">
      <c r="A13019" s="9">
        <f t="shared" si="1"/>
        <v>9206</v>
      </c>
      <c r="B13019" s="8" t="s">
        <v>7988</v>
      </c>
      <c r="C13019" s="9" t="s">
        <v>40</v>
      </c>
    </row>
    <row r="13020">
      <c r="A13020" s="9">
        <f t="shared" si="1"/>
        <v>9207</v>
      </c>
      <c r="B13020" s="8" t="s">
        <v>7989</v>
      </c>
      <c r="C13020" s="9" t="s">
        <v>40</v>
      </c>
    </row>
    <row r="13021">
      <c r="A13021" s="9">
        <f t="shared" si="1"/>
        <v>9208</v>
      </c>
      <c r="B13021" s="8" t="s">
        <v>7990</v>
      </c>
      <c r="C13021" s="9" t="s">
        <v>40</v>
      </c>
    </row>
    <row r="13022">
      <c r="A13022" s="9">
        <f t="shared" si="1"/>
        <v>9209</v>
      </c>
      <c r="B13022" s="8" t="s">
        <v>7991</v>
      </c>
      <c r="C13022" s="9" t="s">
        <v>40</v>
      </c>
    </row>
    <row r="13023">
      <c r="A13023" s="9">
        <f t="shared" si="1"/>
        <v>9210</v>
      </c>
      <c r="B13023" s="8" t="s">
        <v>7992</v>
      </c>
      <c r="C13023" s="9" t="s">
        <v>40</v>
      </c>
    </row>
    <row r="13024">
      <c r="A13024" s="9">
        <f t="shared" si="1"/>
        <v>9211</v>
      </c>
      <c r="B13024" s="8" t="s">
        <v>7993</v>
      </c>
      <c r="C13024" s="9" t="s">
        <v>40</v>
      </c>
    </row>
    <row r="13025">
      <c r="A13025" s="9">
        <f t="shared" si="1"/>
        <v>9212</v>
      </c>
      <c r="B13025" s="8" t="s">
        <v>7994</v>
      </c>
      <c r="C13025" s="9" t="s">
        <v>40</v>
      </c>
    </row>
    <row r="13026">
      <c r="A13026" s="9">
        <f t="shared" si="1"/>
        <v>9213</v>
      </c>
      <c r="B13026" s="8" t="s">
        <v>7995</v>
      </c>
      <c r="C13026" s="9" t="s">
        <v>40</v>
      </c>
    </row>
    <row r="13027">
      <c r="A13027" s="9">
        <f t="shared" si="1"/>
        <v>9214</v>
      </c>
      <c r="B13027" s="8" t="s">
        <v>7996</v>
      </c>
      <c r="C13027" s="9" t="s">
        <v>40</v>
      </c>
    </row>
    <row r="13028">
      <c r="A13028" s="9">
        <f t="shared" si="1"/>
        <v>9215</v>
      </c>
      <c r="B13028" s="8" t="s">
        <v>7997</v>
      </c>
      <c r="C13028" s="9" t="s">
        <v>40</v>
      </c>
    </row>
    <row r="13029">
      <c r="A13029" s="9">
        <f t="shared" si="1"/>
        <v>9216</v>
      </c>
      <c r="B13029" s="8" t="s">
        <v>7998</v>
      </c>
      <c r="C13029" s="9" t="s">
        <v>40</v>
      </c>
    </row>
    <row r="13030">
      <c r="A13030" s="9">
        <f t="shared" si="1"/>
        <v>9217</v>
      </c>
      <c r="B13030" s="8" t="s">
        <v>7999</v>
      </c>
      <c r="C13030" s="9" t="s">
        <v>40</v>
      </c>
    </row>
    <row r="13031">
      <c r="A13031" s="9">
        <f t="shared" si="1"/>
        <v>9218</v>
      </c>
      <c r="B13031" s="8" t="s">
        <v>8000</v>
      </c>
      <c r="C13031" s="9" t="s">
        <v>40</v>
      </c>
    </row>
    <row r="13032">
      <c r="A13032" s="9">
        <f t="shared" si="1"/>
        <v>9219</v>
      </c>
      <c r="B13032" s="8" t="s">
        <v>8001</v>
      </c>
      <c r="C13032" s="9" t="s">
        <v>40</v>
      </c>
    </row>
    <row r="13033">
      <c r="A13033" s="9">
        <f t="shared" si="1"/>
        <v>9220</v>
      </c>
      <c r="B13033" s="8" t="s">
        <v>8002</v>
      </c>
      <c r="C13033" s="9" t="s">
        <v>40</v>
      </c>
    </row>
    <row r="13034">
      <c r="A13034" s="9">
        <f t="shared" si="1"/>
        <v>9221</v>
      </c>
      <c r="B13034" s="8" t="s">
        <v>8003</v>
      </c>
      <c r="C13034" s="9" t="s">
        <v>40</v>
      </c>
    </row>
    <row r="13035">
      <c r="A13035" s="9">
        <f t="shared" si="1"/>
        <v>9222</v>
      </c>
      <c r="B13035" s="8" t="s">
        <v>8004</v>
      </c>
      <c r="C13035" s="9" t="s">
        <v>40</v>
      </c>
    </row>
    <row r="13036">
      <c r="A13036" s="9">
        <f t="shared" si="1"/>
        <v>9223</v>
      </c>
      <c r="B13036" s="8" t="s">
        <v>8005</v>
      </c>
      <c r="C13036" s="9" t="s">
        <v>40</v>
      </c>
    </row>
    <row r="13037">
      <c r="A13037" s="9">
        <f t="shared" si="1"/>
        <v>9224</v>
      </c>
      <c r="B13037" s="8" t="s">
        <v>8006</v>
      </c>
      <c r="C13037" s="9" t="s">
        <v>40</v>
      </c>
    </row>
    <row r="13038">
      <c r="A13038" s="9">
        <f t="shared" si="1"/>
        <v>9225</v>
      </c>
      <c r="B13038" s="8" t="s">
        <v>8007</v>
      </c>
      <c r="C13038" s="9" t="s">
        <v>40</v>
      </c>
    </row>
    <row r="13039">
      <c r="A13039" s="9">
        <f t="shared" si="1"/>
        <v>9226</v>
      </c>
      <c r="B13039" s="5" t="s">
        <v>8008</v>
      </c>
      <c r="C13039" s="6" t="s">
        <v>2549</v>
      </c>
    </row>
    <row r="13040">
      <c r="A13040" s="9">
        <f t="shared" si="1"/>
        <v>9226</v>
      </c>
      <c r="B13040" s="5" t="s">
        <v>8008</v>
      </c>
      <c r="C13040" s="6" t="s">
        <v>23628</v>
      </c>
    </row>
    <row r="13041">
      <c r="A13041" s="9">
        <f t="shared" si="1"/>
        <v>9227</v>
      </c>
      <c r="B13041" s="5" t="s">
        <v>8009</v>
      </c>
      <c r="C13041" s="6" t="s">
        <v>1450</v>
      </c>
    </row>
    <row r="13042">
      <c r="A13042" s="9">
        <f t="shared" si="1"/>
        <v>9227</v>
      </c>
      <c r="B13042" s="5" t="s">
        <v>8009</v>
      </c>
      <c r="C13042" s="6" t="s">
        <v>23628</v>
      </c>
    </row>
    <row r="13043">
      <c r="A13043" s="9">
        <f t="shared" si="1"/>
        <v>9228</v>
      </c>
      <c r="B13043" s="5" t="s">
        <v>8010</v>
      </c>
      <c r="C13043" s="6" t="s">
        <v>179</v>
      </c>
    </row>
    <row r="13044">
      <c r="A13044" s="9">
        <f t="shared" si="1"/>
        <v>9228</v>
      </c>
      <c r="B13044" s="5" t="s">
        <v>8010</v>
      </c>
      <c r="C13044" s="6" t="s">
        <v>23637</v>
      </c>
    </row>
    <row r="13045">
      <c r="A13045" s="9">
        <f t="shared" si="1"/>
        <v>9229</v>
      </c>
      <c r="B13045" s="5" t="s">
        <v>8011</v>
      </c>
      <c r="C13045" s="6" t="s">
        <v>2549</v>
      </c>
    </row>
    <row r="13046">
      <c r="A13046" s="9">
        <f t="shared" si="1"/>
        <v>9229</v>
      </c>
      <c r="B13046" s="5" t="s">
        <v>8011</v>
      </c>
      <c r="C13046" s="6" t="s">
        <v>23628</v>
      </c>
    </row>
    <row r="13047">
      <c r="A13047" s="9">
        <f t="shared" si="1"/>
        <v>9230</v>
      </c>
      <c r="B13047" s="5" t="s">
        <v>8012</v>
      </c>
      <c r="C13047" s="6" t="s">
        <v>2549</v>
      </c>
    </row>
    <row r="13048">
      <c r="A13048" s="9">
        <f t="shared" si="1"/>
        <v>9230</v>
      </c>
      <c r="B13048" s="5" t="s">
        <v>8012</v>
      </c>
      <c r="C13048" s="6" t="s">
        <v>23628</v>
      </c>
    </row>
    <row r="13049">
      <c r="A13049" s="9">
        <f t="shared" si="1"/>
        <v>9231</v>
      </c>
      <c r="B13049" s="5" t="s">
        <v>8013</v>
      </c>
      <c r="C13049" s="6" t="s">
        <v>1207</v>
      </c>
    </row>
    <row r="13050">
      <c r="A13050" s="9">
        <f t="shared" si="1"/>
        <v>9232</v>
      </c>
      <c r="B13050" s="8" t="s">
        <v>8014</v>
      </c>
      <c r="C13050" s="9" t="s">
        <v>83</v>
      </c>
    </row>
    <row r="13051">
      <c r="A13051" s="9">
        <f t="shared" si="1"/>
        <v>9233</v>
      </c>
      <c r="B13051" s="5" t="s">
        <v>8015</v>
      </c>
      <c r="C13051" s="6" t="s">
        <v>798</v>
      </c>
    </row>
    <row r="13052">
      <c r="A13052" s="9">
        <f t="shared" si="1"/>
        <v>9233</v>
      </c>
      <c r="B13052" s="5" t="s">
        <v>8015</v>
      </c>
      <c r="C13052" s="6" t="s">
        <v>23628</v>
      </c>
    </row>
    <row r="13053">
      <c r="A13053" s="9">
        <f t="shared" si="1"/>
        <v>9234</v>
      </c>
      <c r="B13053" s="5" t="s">
        <v>8016</v>
      </c>
      <c r="C13053" s="6" t="s">
        <v>798</v>
      </c>
    </row>
    <row r="13054">
      <c r="A13054" s="9">
        <f t="shared" si="1"/>
        <v>9234</v>
      </c>
      <c r="B13054" s="5" t="s">
        <v>8016</v>
      </c>
      <c r="C13054" s="6" t="s">
        <v>23628</v>
      </c>
    </row>
    <row r="13055">
      <c r="A13055" s="9">
        <f t="shared" si="1"/>
        <v>9235</v>
      </c>
      <c r="B13055" s="5" t="s">
        <v>8017</v>
      </c>
      <c r="C13055" s="6" t="s">
        <v>1458</v>
      </c>
    </row>
    <row r="13056">
      <c r="A13056" s="9">
        <f t="shared" si="1"/>
        <v>9235</v>
      </c>
      <c r="B13056" s="5" t="s">
        <v>8017</v>
      </c>
      <c r="C13056" s="6" t="s">
        <v>23628</v>
      </c>
    </row>
    <row r="13057">
      <c r="A13057" s="9">
        <f t="shared" si="1"/>
        <v>9236</v>
      </c>
      <c r="B13057" s="8" t="s">
        <v>8018</v>
      </c>
      <c r="C13057" s="6" t="s">
        <v>97</v>
      </c>
    </row>
    <row r="13058">
      <c r="A13058" s="9">
        <f t="shared" si="1"/>
        <v>9236</v>
      </c>
      <c r="B13058" s="8" t="s">
        <v>8018</v>
      </c>
      <c r="C13058" s="6" t="s">
        <v>23637</v>
      </c>
    </row>
    <row r="13059">
      <c r="A13059" s="9">
        <f t="shared" si="1"/>
        <v>9237</v>
      </c>
      <c r="B13059" s="35" t="s">
        <v>25077</v>
      </c>
      <c r="C13059" s="26" t="s">
        <v>23996</v>
      </c>
    </row>
    <row r="13060">
      <c r="A13060" s="9">
        <f t="shared" si="1"/>
        <v>9238</v>
      </c>
      <c r="B13060" s="5" t="s">
        <v>8019</v>
      </c>
      <c r="C13060" s="6" t="s">
        <v>798</v>
      </c>
    </row>
    <row r="13061">
      <c r="A13061" s="9">
        <f t="shared" si="1"/>
        <v>9238</v>
      </c>
      <c r="B13061" s="5" t="s">
        <v>8019</v>
      </c>
      <c r="C13061" s="6" t="s">
        <v>23628</v>
      </c>
    </row>
    <row r="13062">
      <c r="A13062" s="9">
        <f t="shared" si="1"/>
        <v>9239</v>
      </c>
      <c r="B13062" s="5" t="s">
        <v>8020</v>
      </c>
      <c r="C13062" s="6" t="s">
        <v>798</v>
      </c>
    </row>
    <row r="13063">
      <c r="A13063" s="9">
        <f t="shared" si="1"/>
        <v>9239</v>
      </c>
      <c r="B13063" s="5" t="s">
        <v>8020</v>
      </c>
      <c r="C13063" s="6" t="s">
        <v>23628</v>
      </c>
    </row>
    <row r="13064">
      <c r="A13064" s="9">
        <f t="shared" si="1"/>
        <v>9240</v>
      </c>
      <c r="B13064" s="5" t="s">
        <v>8021</v>
      </c>
      <c r="C13064" s="6" t="s">
        <v>798</v>
      </c>
    </row>
    <row r="13065">
      <c r="A13065" s="9">
        <f t="shared" si="1"/>
        <v>9240</v>
      </c>
      <c r="B13065" s="5" t="s">
        <v>8021</v>
      </c>
      <c r="C13065" s="6" t="s">
        <v>23628</v>
      </c>
    </row>
    <row r="13066">
      <c r="A13066" s="9">
        <f t="shared" si="1"/>
        <v>9241</v>
      </c>
      <c r="B13066" s="5" t="s">
        <v>8022</v>
      </c>
      <c r="C13066" s="6" t="s">
        <v>798</v>
      </c>
    </row>
    <row r="13067">
      <c r="A13067" s="9">
        <f t="shared" si="1"/>
        <v>9241</v>
      </c>
      <c r="B13067" s="5" t="s">
        <v>8022</v>
      </c>
      <c r="C13067" s="6" t="s">
        <v>23628</v>
      </c>
    </row>
    <row r="13068">
      <c r="A13068" s="9">
        <f t="shared" si="1"/>
        <v>9242</v>
      </c>
      <c r="B13068" s="5" t="s">
        <v>8023</v>
      </c>
      <c r="C13068" s="6" t="s">
        <v>538</v>
      </c>
    </row>
    <row r="13069">
      <c r="A13069" s="9">
        <f t="shared" si="1"/>
        <v>9242</v>
      </c>
      <c r="B13069" s="5" t="s">
        <v>8023</v>
      </c>
      <c r="C13069" s="6" t="s">
        <v>23628</v>
      </c>
    </row>
    <row r="13070">
      <c r="A13070" s="9">
        <f t="shared" si="1"/>
        <v>9243</v>
      </c>
      <c r="B13070" s="8" t="s">
        <v>8024</v>
      </c>
      <c r="C13070" s="9" t="s">
        <v>40</v>
      </c>
    </row>
    <row r="13071">
      <c r="A13071" s="9">
        <f t="shared" si="1"/>
        <v>9244</v>
      </c>
      <c r="B13071" s="8" t="s">
        <v>8025</v>
      </c>
      <c r="C13071" s="9" t="s">
        <v>40</v>
      </c>
    </row>
    <row r="13072">
      <c r="A13072" s="9">
        <f t="shared" si="1"/>
        <v>9245</v>
      </c>
      <c r="B13072" s="8" t="s">
        <v>8026</v>
      </c>
      <c r="C13072" s="9" t="s">
        <v>40</v>
      </c>
    </row>
    <row r="13073">
      <c r="A13073" s="9">
        <f t="shared" si="1"/>
        <v>9246</v>
      </c>
      <c r="B13073" s="8" t="s">
        <v>8027</v>
      </c>
      <c r="C13073" s="9" t="s">
        <v>40</v>
      </c>
    </row>
    <row r="13074">
      <c r="A13074" s="9">
        <f t="shared" si="1"/>
        <v>9247</v>
      </c>
      <c r="B13074" s="5" t="s">
        <v>8028</v>
      </c>
      <c r="C13074" s="6" t="s">
        <v>1221</v>
      </c>
    </row>
    <row r="13075">
      <c r="A13075" s="9">
        <f t="shared" si="1"/>
        <v>9248</v>
      </c>
      <c r="B13075" s="8" t="s">
        <v>8029</v>
      </c>
      <c r="C13075" s="9" t="s">
        <v>40</v>
      </c>
    </row>
    <row r="13076">
      <c r="A13076" s="9">
        <f t="shared" si="1"/>
        <v>9249</v>
      </c>
      <c r="B13076" s="8" t="s">
        <v>8030</v>
      </c>
      <c r="C13076" s="9" t="s">
        <v>65</v>
      </c>
    </row>
    <row r="13077">
      <c r="A13077" s="9">
        <f t="shared" si="1"/>
        <v>9250</v>
      </c>
      <c r="B13077" s="8" t="s">
        <v>8031</v>
      </c>
      <c r="C13077" s="9" t="s">
        <v>65</v>
      </c>
    </row>
    <row r="13078">
      <c r="A13078" s="9">
        <f t="shared" si="1"/>
        <v>9251</v>
      </c>
      <c r="B13078" s="8" t="s">
        <v>8032</v>
      </c>
      <c r="C13078" s="9" t="s">
        <v>65</v>
      </c>
    </row>
    <row r="13079">
      <c r="A13079" s="9">
        <f t="shared" si="1"/>
        <v>9252</v>
      </c>
      <c r="B13079" s="8" t="s">
        <v>8033</v>
      </c>
      <c r="C13079" s="9" t="s">
        <v>65</v>
      </c>
    </row>
    <row r="13080">
      <c r="A13080" s="9">
        <f t="shared" si="1"/>
        <v>9253</v>
      </c>
      <c r="B13080" s="8" t="s">
        <v>8034</v>
      </c>
      <c r="C13080" s="9" t="s">
        <v>65</v>
      </c>
    </row>
    <row r="13081">
      <c r="A13081" s="9">
        <f t="shared" si="1"/>
        <v>9254</v>
      </c>
      <c r="B13081" s="8" t="s">
        <v>8035</v>
      </c>
      <c r="C13081" s="9" t="s">
        <v>65</v>
      </c>
    </row>
    <row r="13082">
      <c r="A13082" s="9">
        <f t="shared" si="1"/>
        <v>9255</v>
      </c>
      <c r="B13082" s="8" t="s">
        <v>8036</v>
      </c>
      <c r="C13082" s="9" t="s">
        <v>65</v>
      </c>
    </row>
    <row r="13083">
      <c r="A13083" s="9">
        <f t="shared" si="1"/>
        <v>9256</v>
      </c>
      <c r="B13083" s="8" t="s">
        <v>8037</v>
      </c>
      <c r="C13083" s="9" t="s">
        <v>65</v>
      </c>
    </row>
    <row r="13084">
      <c r="A13084" s="9">
        <f t="shared" si="1"/>
        <v>9257</v>
      </c>
      <c r="B13084" s="8" t="s">
        <v>8038</v>
      </c>
      <c r="C13084" s="9" t="s">
        <v>65</v>
      </c>
    </row>
    <row r="13085">
      <c r="A13085" s="9">
        <f t="shared" si="1"/>
        <v>9258</v>
      </c>
      <c r="B13085" s="8" t="s">
        <v>8039</v>
      </c>
      <c r="C13085" s="9" t="s">
        <v>65</v>
      </c>
    </row>
    <row r="13086">
      <c r="A13086" s="9">
        <f t="shared" si="1"/>
        <v>9259</v>
      </c>
      <c r="B13086" s="8" t="s">
        <v>8040</v>
      </c>
      <c r="C13086" s="9" t="s">
        <v>65</v>
      </c>
    </row>
    <row r="13087">
      <c r="A13087" s="9">
        <f t="shared" si="1"/>
        <v>9260</v>
      </c>
      <c r="B13087" s="8" t="s">
        <v>8041</v>
      </c>
      <c r="C13087" s="9" t="s">
        <v>65</v>
      </c>
    </row>
    <row r="13088">
      <c r="A13088" s="9">
        <f t="shared" si="1"/>
        <v>9261</v>
      </c>
      <c r="B13088" s="8" t="s">
        <v>8042</v>
      </c>
      <c r="C13088" s="9" t="s">
        <v>65</v>
      </c>
    </row>
    <row r="13089">
      <c r="A13089" s="9">
        <f t="shared" si="1"/>
        <v>9262</v>
      </c>
      <c r="B13089" s="8" t="s">
        <v>8043</v>
      </c>
      <c r="C13089" s="9" t="s">
        <v>65</v>
      </c>
    </row>
    <row r="13090">
      <c r="A13090" s="9">
        <f t="shared" si="1"/>
        <v>9263</v>
      </c>
      <c r="B13090" s="8" t="s">
        <v>8044</v>
      </c>
      <c r="C13090" s="9" t="s">
        <v>65</v>
      </c>
    </row>
    <row r="13091">
      <c r="A13091" s="9">
        <f t="shared" si="1"/>
        <v>9264</v>
      </c>
      <c r="B13091" s="8" t="s">
        <v>8045</v>
      </c>
      <c r="C13091" s="9" t="s">
        <v>65</v>
      </c>
    </row>
    <row r="13092">
      <c r="A13092" s="9">
        <f t="shared" si="1"/>
        <v>9265</v>
      </c>
      <c r="B13092" s="8" t="s">
        <v>8046</v>
      </c>
      <c r="C13092" s="9" t="s">
        <v>65</v>
      </c>
    </row>
    <row r="13093">
      <c r="A13093" s="9">
        <f t="shared" si="1"/>
        <v>9266</v>
      </c>
      <c r="B13093" s="8" t="s">
        <v>8047</v>
      </c>
      <c r="C13093" s="9" t="s">
        <v>65</v>
      </c>
    </row>
    <row r="13094">
      <c r="A13094" s="9">
        <f t="shared" si="1"/>
        <v>9267</v>
      </c>
      <c r="B13094" s="25" t="s">
        <v>25078</v>
      </c>
      <c r="C13094" s="26" t="s">
        <v>487</v>
      </c>
    </row>
    <row r="13095">
      <c r="A13095" s="9">
        <f t="shared" si="1"/>
        <v>9267</v>
      </c>
      <c r="B13095" s="27" t="s">
        <v>25078</v>
      </c>
      <c r="C13095" s="28" t="s">
        <v>23637</v>
      </c>
    </row>
    <row r="13096">
      <c r="A13096" s="9">
        <f t="shared" si="1"/>
        <v>9268</v>
      </c>
      <c r="B13096" s="25" t="s">
        <v>25079</v>
      </c>
      <c r="C13096" s="26" t="s">
        <v>487</v>
      </c>
    </row>
    <row r="13097">
      <c r="A13097" s="9">
        <f t="shared" si="1"/>
        <v>9268</v>
      </c>
      <c r="B13097" s="27" t="s">
        <v>25079</v>
      </c>
      <c r="C13097" s="28" t="s">
        <v>23637</v>
      </c>
    </row>
    <row r="13098">
      <c r="A13098" s="9">
        <f t="shared" si="1"/>
        <v>9269</v>
      </c>
      <c r="B13098" s="25" t="s">
        <v>25080</v>
      </c>
      <c r="C13098" s="26" t="s">
        <v>23817</v>
      </c>
    </row>
    <row r="13099">
      <c r="A13099" s="9">
        <f t="shared" si="1"/>
        <v>9270</v>
      </c>
      <c r="B13099" s="8" t="s">
        <v>8048</v>
      </c>
      <c r="C13099" s="9" t="s">
        <v>64</v>
      </c>
    </row>
    <row r="13100">
      <c r="A13100" s="9">
        <f t="shared" si="1"/>
        <v>9271</v>
      </c>
      <c r="B13100" s="5" t="s">
        <v>8049</v>
      </c>
      <c r="C13100" s="6" t="s">
        <v>1120</v>
      </c>
    </row>
    <row r="13101">
      <c r="A13101" s="9">
        <f t="shared" si="1"/>
        <v>9272</v>
      </c>
      <c r="B13101" s="8" t="s">
        <v>8050</v>
      </c>
      <c r="C13101" s="6" t="s">
        <v>32</v>
      </c>
    </row>
    <row r="13102">
      <c r="A13102" s="9">
        <f t="shared" si="1"/>
        <v>9273</v>
      </c>
      <c r="B13102" s="5" t="s">
        <v>8051</v>
      </c>
      <c r="C13102" s="6" t="s">
        <v>467</v>
      </c>
    </row>
    <row r="13103">
      <c r="A13103" s="9">
        <f t="shared" si="1"/>
        <v>9273</v>
      </c>
      <c r="B13103" s="5" t="s">
        <v>8051</v>
      </c>
      <c r="C13103" s="6" t="s">
        <v>23628</v>
      </c>
    </row>
    <row r="13104">
      <c r="A13104" s="9">
        <f t="shared" si="1"/>
        <v>9274</v>
      </c>
      <c r="B13104" s="5" t="s">
        <v>8052</v>
      </c>
      <c r="C13104" s="6" t="s">
        <v>467</v>
      </c>
    </row>
    <row r="13105">
      <c r="A13105" s="9">
        <f t="shared" si="1"/>
        <v>9274</v>
      </c>
      <c r="B13105" s="5" t="s">
        <v>8052</v>
      </c>
      <c r="C13105" s="6" t="s">
        <v>23628</v>
      </c>
    </row>
    <row r="13106">
      <c r="A13106" s="9">
        <f t="shared" si="1"/>
        <v>9275</v>
      </c>
      <c r="B13106" s="5" t="s">
        <v>8053</v>
      </c>
      <c r="C13106" s="6" t="s">
        <v>939</v>
      </c>
    </row>
    <row r="13107">
      <c r="A13107" s="9">
        <f t="shared" si="1"/>
        <v>9275</v>
      </c>
      <c r="B13107" s="5" t="s">
        <v>8053</v>
      </c>
      <c r="C13107" s="6" t="s">
        <v>23628</v>
      </c>
    </row>
    <row r="13108">
      <c r="A13108" s="9">
        <f t="shared" si="1"/>
        <v>9276</v>
      </c>
      <c r="B13108" s="5" t="s">
        <v>8054</v>
      </c>
      <c r="C13108" s="6" t="s">
        <v>362</v>
      </c>
    </row>
    <row r="13109">
      <c r="A13109" s="9">
        <f t="shared" si="1"/>
        <v>9277</v>
      </c>
      <c r="B13109" s="5" t="s">
        <v>8055</v>
      </c>
      <c r="C13109" s="6" t="s">
        <v>2549</v>
      </c>
    </row>
    <row r="13110">
      <c r="A13110" s="9">
        <f t="shared" si="1"/>
        <v>9277</v>
      </c>
      <c r="B13110" s="5" t="s">
        <v>8055</v>
      </c>
      <c r="C13110" s="6" t="s">
        <v>23628</v>
      </c>
    </row>
    <row r="13111">
      <c r="A13111" s="9">
        <f t="shared" si="1"/>
        <v>9278</v>
      </c>
      <c r="B13111" s="5" t="s">
        <v>8056</v>
      </c>
      <c r="C13111" s="6" t="s">
        <v>2549</v>
      </c>
    </row>
    <row r="13112">
      <c r="A13112" s="9">
        <f t="shared" si="1"/>
        <v>9278</v>
      </c>
      <c r="B13112" s="5" t="s">
        <v>8056</v>
      </c>
      <c r="C13112" s="6" t="s">
        <v>23628</v>
      </c>
    </row>
    <row r="13113">
      <c r="A13113" s="9">
        <f t="shared" si="1"/>
        <v>9279</v>
      </c>
      <c r="B13113" s="5" t="s">
        <v>8057</v>
      </c>
      <c r="C13113" s="6" t="s">
        <v>2549</v>
      </c>
    </row>
    <row r="13114">
      <c r="A13114" s="9">
        <f t="shared" si="1"/>
        <v>9279</v>
      </c>
      <c r="B13114" s="5" t="s">
        <v>8057</v>
      </c>
      <c r="C13114" s="6" t="s">
        <v>23628</v>
      </c>
    </row>
    <row r="13115">
      <c r="A13115" s="9">
        <f t="shared" si="1"/>
        <v>9280</v>
      </c>
      <c r="B13115" s="8" t="s">
        <v>8058</v>
      </c>
      <c r="C13115" s="9" t="s">
        <v>65</v>
      </c>
    </row>
    <row r="13116">
      <c r="A13116" s="9">
        <f t="shared" si="1"/>
        <v>9281</v>
      </c>
      <c r="B13116" s="8" t="s">
        <v>8059</v>
      </c>
      <c r="C13116" s="9" t="s">
        <v>728</v>
      </c>
    </row>
    <row r="13117">
      <c r="A13117" s="9">
        <f t="shared" si="1"/>
        <v>9282</v>
      </c>
      <c r="B13117" s="8" t="s">
        <v>8060</v>
      </c>
      <c r="C13117" s="9" t="s">
        <v>845</v>
      </c>
    </row>
    <row r="13118">
      <c r="A13118" s="9">
        <f t="shared" si="1"/>
        <v>9283</v>
      </c>
      <c r="B13118" s="8" t="s">
        <v>8061</v>
      </c>
      <c r="C13118" s="9" t="s">
        <v>845</v>
      </c>
    </row>
    <row r="13119">
      <c r="A13119" s="9">
        <f t="shared" si="1"/>
        <v>9284</v>
      </c>
      <c r="B13119" s="8" t="s">
        <v>8062</v>
      </c>
      <c r="C13119" s="9" t="s">
        <v>845</v>
      </c>
    </row>
    <row r="13120">
      <c r="A13120" s="9">
        <f t="shared" si="1"/>
        <v>9285</v>
      </c>
      <c r="B13120" s="8" t="s">
        <v>8063</v>
      </c>
      <c r="C13120" s="9" t="s">
        <v>845</v>
      </c>
    </row>
    <row r="13121">
      <c r="A13121" s="9">
        <f t="shared" si="1"/>
        <v>9286</v>
      </c>
      <c r="B13121" s="8" t="s">
        <v>8064</v>
      </c>
      <c r="C13121" s="9" t="s">
        <v>845</v>
      </c>
    </row>
    <row r="13122">
      <c r="A13122" s="9">
        <f t="shared" si="1"/>
        <v>9287</v>
      </c>
      <c r="B13122" s="8" t="s">
        <v>8065</v>
      </c>
      <c r="C13122" s="9" t="s">
        <v>845</v>
      </c>
    </row>
    <row r="13123">
      <c r="A13123" s="9">
        <f t="shared" si="1"/>
        <v>9288</v>
      </c>
      <c r="B13123" s="5" t="s">
        <v>8066</v>
      </c>
      <c r="C13123" s="17" t="s">
        <v>1470</v>
      </c>
    </row>
    <row r="13124">
      <c r="A13124" s="9">
        <f t="shared" si="1"/>
        <v>9289</v>
      </c>
      <c r="B13124" s="5" t="s">
        <v>8067</v>
      </c>
      <c r="C13124" s="17" t="s">
        <v>1470</v>
      </c>
    </row>
    <row r="13125">
      <c r="A13125" s="9">
        <f t="shared" si="1"/>
        <v>9290</v>
      </c>
      <c r="B13125" s="8" t="s">
        <v>8068</v>
      </c>
      <c r="C13125" s="9" t="s">
        <v>52</v>
      </c>
    </row>
    <row r="13126">
      <c r="A13126" s="9">
        <f t="shared" si="1"/>
        <v>9291</v>
      </c>
      <c r="B13126" s="5" t="s">
        <v>8069</v>
      </c>
      <c r="C13126" s="6" t="s">
        <v>362</v>
      </c>
    </row>
    <row r="13127">
      <c r="A13127" s="9">
        <f t="shared" si="1"/>
        <v>9292</v>
      </c>
      <c r="B13127" s="5" t="s">
        <v>8070</v>
      </c>
      <c r="C13127" s="6" t="s">
        <v>362</v>
      </c>
    </row>
    <row r="13128">
      <c r="A13128" s="9">
        <f t="shared" si="1"/>
        <v>9293</v>
      </c>
      <c r="B13128" s="5" t="s">
        <v>8071</v>
      </c>
      <c r="C13128" s="6" t="s">
        <v>362</v>
      </c>
    </row>
    <row r="13129">
      <c r="A13129" s="9">
        <f t="shared" si="1"/>
        <v>9294</v>
      </c>
      <c r="B13129" s="5" t="s">
        <v>8072</v>
      </c>
      <c r="C13129" s="6" t="s">
        <v>393</v>
      </c>
    </row>
    <row r="13130">
      <c r="A13130" s="9">
        <f t="shared" si="1"/>
        <v>9295</v>
      </c>
      <c r="B13130" s="5" t="s">
        <v>8073</v>
      </c>
      <c r="C13130" s="6" t="s">
        <v>467</v>
      </c>
    </row>
    <row r="13131">
      <c r="A13131" s="9">
        <f t="shared" si="1"/>
        <v>9295</v>
      </c>
      <c r="B13131" s="5" t="s">
        <v>8073</v>
      </c>
      <c r="C13131" s="6" t="s">
        <v>23628</v>
      </c>
    </row>
    <row r="13132">
      <c r="A13132" s="9">
        <f t="shared" si="1"/>
        <v>9296</v>
      </c>
      <c r="B13132" s="5" t="s">
        <v>8074</v>
      </c>
      <c r="C13132" s="6" t="s">
        <v>610</v>
      </c>
    </row>
    <row r="13133">
      <c r="A13133" s="9">
        <f t="shared" si="1"/>
        <v>9297</v>
      </c>
      <c r="B13133" s="5" t="s">
        <v>8075</v>
      </c>
      <c r="C13133" s="6" t="s">
        <v>69</v>
      </c>
    </row>
    <row r="13134">
      <c r="A13134" s="9">
        <f t="shared" si="1"/>
        <v>9297</v>
      </c>
      <c r="B13134" s="5" t="s">
        <v>8075</v>
      </c>
      <c r="C13134" s="6" t="s">
        <v>23628</v>
      </c>
    </row>
    <row r="13135">
      <c r="A13135" s="9">
        <f t="shared" si="1"/>
        <v>9298</v>
      </c>
      <c r="B13135" s="8" t="s">
        <v>8076</v>
      </c>
      <c r="C13135" s="9" t="s">
        <v>530</v>
      </c>
    </row>
    <row r="13136">
      <c r="A13136" s="9">
        <f t="shared" si="1"/>
        <v>9299</v>
      </c>
      <c r="B13136" s="8" t="s">
        <v>8077</v>
      </c>
      <c r="C13136" s="6" t="s">
        <v>1012</v>
      </c>
    </row>
    <row r="13137">
      <c r="A13137" s="9">
        <f t="shared" si="1"/>
        <v>9300</v>
      </c>
      <c r="B13137" s="8" t="s">
        <v>8078</v>
      </c>
      <c r="C13137" s="9" t="s">
        <v>845</v>
      </c>
    </row>
    <row r="13138">
      <c r="A13138" s="9">
        <f t="shared" si="1"/>
        <v>9301</v>
      </c>
      <c r="B13138" s="5" t="s">
        <v>8079</v>
      </c>
      <c r="C13138" s="6" t="s">
        <v>467</v>
      </c>
    </row>
    <row r="13139">
      <c r="A13139" s="9">
        <f t="shared" si="1"/>
        <v>9301</v>
      </c>
      <c r="B13139" s="5" t="s">
        <v>8079</v>
      </c>
      <c r="C13139" s="6" t="s">
        <v>23628</v>
      </c>
    </row>
    <row r="13140">
      <c r="A13140" s="9">
        <f t="shared" si="1"/>
        <v>9302</v>
      </c>
      <c r="B13140" s="8" t="s">
        <v>8080</v>
      </c>
      <c r="C13140" s="9" t="s">
        <v>121</v>
      </c>
    </row>
    <row r="13141">
      <c r="A13141" s="9">
        <f t="shared" si="1"/>
        <v>9303</v>
      </c>
      <c r="B13141" s="8" t="s">
        <v>8081</v>
      </c>
      <c r="C13141" s="9" t="s">
        <v>416</v>
      </c>
    </row>
    <row r="13142">
      <c r="A13142" s="9">
        <f t="shared" si="1"/>
        <v>9304</v>
      </c>
      <c r="B13142" s="25" t="s">
        <v>25081</v>
      </c>
      <c r="C13142" s="26" t="s">
        <v>23808</v>
      </c>
    </row>
    <row r="13143">
      <c r="A13143" s="9">
        <f t="shared" si="1"/>
        <v>9305</v>
      </c>
      <c r="B13143" s="5" t="s">
        <v>8082</v>
      </c>
      <c r="C13143" s="6" t="s">
        <v>780</v>
      </c>
    </row>
    <row r="13144">
      <c r="A13144" s="9">
        <f t="shared" si="1"/>
        <v>9306</v>
      </c>
      <c r="B13144" s="5" t="s">
        <v>8083</v>
      </c>
      <c r="C13144" s="6" t="s">
        <v>362</v>
      </c>
    </row>
    <row r="13145">
      <c r="A13145" s="9">
        <f t="shared" si="1"/>
        <v>9307</v>
      </c>
      <c r="B13145" s="5" t="s">
        <v>8084</v>
      </c>
      <c r="C13145" s="6" t="s">
        <v>1207</v>
      </c>
    </row>
    <row r="13146">
      <c r="A13146" s="9">
        <f t="shared" si="1"/>
        <v>9308</v>
      </c>
      <c r="B13146" s="8" t="s">
        <v>8085</v>
      </c>
      <c r="C13146" s="9" t="s">
        <v>1548</v>
      </c>
    </row>
    <row r="13147">
      <c r="A13147" s="9">
        <f t="shared" si="1"/>
        <v>9309</v>
      </c>
      <c r="B13147" s="8" t="s">
        <v>8086</v>
      </c>
      <c r="C13147" s="9" t="s">
        <v>1548</v>
      </c>
    </row>
    <row r="13148">
      <c r="A13148" s="9">
        <f t="shared" si="1"/>
        <v>9310</v>
      </c>
      <c r="B13148" s="8" t="s">
        <v>8087</v>
      </c>
      <c r="C13148" s="9" t="s">
        <v>188</v>
      </c>
    </row>
    <row r="13149">
      <c r="A13149" s="9">
        <f t="shared" si="1"/>
        <v>9311</v>
      </c>
      <c r="B13149" s="8" t="s">
        <v>8088</v>
      </c>
      <c r="C13149" s="9" t="s">
        <v>117</v>
      </c>
    </row>
    <row r="13150">
      <c r="A13150" s="9">
        <f t="shared" si="1"/>
        <v>9311</v>
      </c>
      <c r="B13150" s="8" t="s">
        <v>8088</v>
      </c>
      <c r="C13150" s="9" t="s">
        <v>121</v>
      </c>
    </row>
    <row r="13151">
      <c r="A13151" s="9">
        <f t="shared" si="1"/>
        <v>9312</v>
      </c>
      <c r="B13151" s="5" t="s">
        <v>8089</v>
      </c>
      <c r="C13151" s="6" t="s">
        <v>487</v>
      </c>
    </row>
    <row r="13152">
      <c r="A13152" s="9">
        <f t="shared" si="1"/>
        <v>9312</v>
      </c>
      <c r="B13152" s="5" t="s">
        <v>8089</v>
      </c>
      <c r="C13152" s="6" t="s">
        <v>78</v>
      </c>
    </row>
    <row r="13153">
      <c r="A13153" s="9">
        <f t="shared" si="1"/>
        <v>9312</v>
      </c>
      <c r="B13153" s="5" t="s">
        <v>8089</v>
      </c>
      <c r="C13153" s="6" t="s">
        <v>23637</v>
      </c>
    </row>
    <row r="13154">
      <c r="A13154" s="9">
        <f t="shared" si="1"/>
        <v>9313</v>
      </c>
      <c r="B13154" s="8" t="s">
        <v>8090</v>
      </c>
      <c r="C13154" s="9" t="s">
        <v>1548</v>
      </c>
    </row>
    <row r="13155">
      <c r="A13155" s="9">
        <f t="shared" si="1"/>
        <v>9314</v>
      </c>
      <c r="B13155" s="29" t="s">
        <v>25082</v>
      </c>
      <c r="C13155" s="26" t="s">
        <v>23636</v>
      </c>
    </row>
    <row r="13156">
      <c r="A13156" s="9">
        <f t="shared" si="1"/>
        <v>9315</v>
      </c>
      <c r="B13156" s="8" t="s">
        <v>8091</v>
      </c>
      <c r="C13156" s="9" t="s">
        <v>372</v>
      </c>
    </row>
    <row r="13157">
      <c r="A13157" s="9">
        <f t="shared" si="1"/>
        <v>9316</v>
      </c>
      <c r="B13157" s="5" t="s">
        <v>8092</v>
      </c>
      <c r="C13157" s="6" t="s">
        <v>1260</v>
      </c>
    </row>
    <row r="13158">
      <c r="A13158" s="9">
        <f t="shared" si="1"/>
        <v>9317</v>
      </c>
      <c r="B13158" s="8" t="s">
        <v>8093</v>
      </c>
      <c r="C13158" s="9" t="s">
        <v>722</v>
      </c>
    </row>
    <row r="13159">
      <c r="A13159" s="9">
        <f t="shared" si="1"/>
        <v>9318</v>
      </c>
      <c r="B13159" s="5" t="s">
        <v>8094</v>
      </c>
      <c r="C13159" s="6" t="s">
        <v>681</v>
      </c>
    </row>
    <row r="13160">
      <c r="A13160" s="9">
        <f t="shared" si="1"/>
        <v>9319</v>
      </c>
      <c r="B13160" s="5" t="s">
        <v>8095</v>
      </c>
      <c r="C13160" s="6" t="s">
        <v>59</v>
      </c>
    </row>
    <row r="13161">
      <c r="A13161" s="9">
        <f t="shared" si="1"/>
        <v>9320</v>
      </c>
      <c r="B13161" s="5" t="s">
        <v>8096</v>
      </c>
      <c r="C13161" s="6" t="s">
        <v>1458</v>
      </c>
    </row>
    <row r="13162">
      <c r="A13162" s="9">
        <f t="shared" si="1"/>
        <v>9320</v>
      </c>
      <c r="B13162" s="5" t="s">
        <v>8096</v>
      </c>
      <c r="C13162" s="6" t="s">
        <v>23628</v>
      </c>
    </row>
    <row r="13163">
      <c r="A13163" s="9">
        <f t="shared" si="1"/>
        <v>9321</v>
      </c>
      <c r="B13163" s="5" t="s">
        <v>8097</v>
      </c>
      <c r="C13163" s="6" t="s">
        <v>1458</v>
      </c>
    </row>
    <row r="13164">
      <c r="A13164" s="9">
        <f t="shared" si="1"/>
        <v>9321</v>
      </c>
      <c r="B13164" s="5" t="s">
        <v>8097</v>
      </c>
      <c r="C13164" s="6" t="s">
        <v>23628</v>
      </c>
    </row>
    <row r="13165">
      <c r="A13165" s="9">
        <f t="shared" si="1"/>
        <v>9322</v>
      </c>
      <c r="B13165" s="5" t="s">
        <v>8098</v>
      </c>
      <c r="C13165" s="6" t="s">
        <v>1458</v>
      </c>
    </row>
    <row r="13166">
      <c r="A13166" s="9">
        <f t="shared" si="1"/>
        <v>9322</v>
      </c>
      <c r="B13166" s="5" t="s">
        <v>8098</v>
      </c>
      <c r="C13166" s="6" t="s">
        <v>23628</v>
      </c>
    </row>
    <row r="13167">
      <c r="A13167" s="9">
        <f t="shared" si="1"/>
        <v>9323</v>
      </c>
      <c r="B13167" s="5" t="s">
        <v>8099</v>
      </c>
      <c r="C13167" s="6" t="s">
        <v>1458</v>
      </c>
    </row>
    <row r="13168">
      <c r="A13168" s="9">
        <f t="shared" si="1"/>
        <v>9323</v>
      </c>
      <c r="B13168" s="5" t="s">
        <v>8099</v>
      </c>
      <c r="C13168" s="6" t="s">
        <v>23628</v>
      </c>
    </row>
    <row r="13169">
      <c r="A13169" s="9">
        <f t="shared" si="1"/>
        <v>9324</v>
      </c>
      <c r="B13169" s="5" t="s">
        <v>8100</v>
      </c>
      <c r="C13169" s="6" t="s">
        <v>1458</v>
      </c>
    </row>
    <row r="13170">
      <c r="A13170" s="9">
        <f t="shared" si="1"/>
        <v>9324</v>
      </c>
      <c r="B13170" s="5" t="s">
        <v>8100</v>
      </c>
      <c r="C13170" s="6" t="s">
        <v>23628</v>
      </c>
    </row>
    <row r="13171">
      <c r="A13171" s="9">
        <f t="shared" si="1"/>
        <v>9325</v>
      </c>
      <c r="B13171" s="5" t="s">
        <v>8101</v>
      </c>
      <c r="C13171" s="6" t="s">
        <v>1458</v>
      </c>
    </row>
    <row r="13172">
      <c r="A13172" s="9">
        <f t="shared" si="1"/>
        <v>9325</v>
      </c>
      <c r="B13172" s="5" t="s">
        <v>8101</v>
      </c>
      <c r="C13172" s="6" t="s">
        <v>23628</v>
      </c>
    </row>
    <row r="13173">
      <c r="A13173" s="9">
        <f t="shared" si="1"/>
        <v>9326</v>
      </c>
      <c r="B13173" s="5" t="s">
        <v>8102</v>
      </c>
      <c r="C13173" s="6" t="s">
        <v>1458</v>
      </c>
    </row>
    <row r="13174">
      <c r="A13174" s="9">
        <f t="shared" si="1"/>
        <v>9326</v>
      </c>
      <c r="B13174" s="5" t="s">
        <v>8102</v>
      </c>
      <c r="C13174" s="6" t="s">
        <v>23628</v>
      </c>
    </row>
    <row r="13175">
      <c r="A13175" s="9">
        <f t="shared" si="1"/>
        <v>9327</v>
      </c>
      <c r="B13175" s="5" t="s">
        <v>8103</v>
      </c>
      <c r="C13175" s="6" t="s">
        <v>1458</v>
      </c>
    </row>
    <row r="13176">
      <c r="A13176" s="9">
        <f t="shared" si="1"/>
        <v>9327</v>
      </c>
      <c r="B13176" s="5" t="s">
        <v>8103</v>
      </c>
      <c r="C13176" s="6" t="s">
        <v>23628</v>
      </c>
    </row>
    <row r="13177">
      <c r="A13177" s="9">
        <f t="shared" si="1"/>
        <v>9328</v>
      </c>
      <c r="B13177" s="5" t="s">
        <v>8104</v>
      </c>
      <c r="C13177" s="6" t="s">
        <v>1458</v>
      </c>
    </row>
    <row r="13178">
      <c r="A13178" s="9">
        <f t="shared" si="1"/>
        <v>9328</v>
      </c>
      <c r="B13178" s="5" t="s">
        <v>8104</v>
      </c>
      <c r="C13178" s="6" t="s">
        <v>23628</v>
      </c>
    </row>
    <row r="13179">
      <c r="A13179" s="9">
        <f t="shared" si="1"/>
        <v>9329</v>
      </c>
      <c r="B13179" s="5" t="s">
        <v>8105</v>
      </c>
      <c r="C13179" s="6" t="s">
        <v>1458</v>
      </c>
    </row>
    <row r="13180">
      <c r="A13180" s="9">
        <f t="shared" si="1"/>
        <v>9329</v>
      </c>
      <c r="B13180" s="5" t="s">
        <v>8105</v>
      </c>
      <c r="C13180" s="6" t="s">
        <v>23628</v>
      </c>
    </row>
    <row r="13181">
      <c r="A13181" s="9">
        <f t="shared" si="1"/>
        <v>9330</v>
      </c>
      <c r="B13181" s="5" t="s">
        <v>8106</v>
      </c>
      <c r="C13181" s="6" t="s">
        <v>1458</v>
      </c>
    </row>
    <row r="13182">
      <c r="A13182" s="9">
        <f t="shared" si="1"/>
        <v>9330</v>
      </c>
      <c r="B13182" s="5" t="s">
        <v>8106</v>
      </c>
      <c r="C13182" s="6" t="s">
        <v>23628</v>
      </c>
    </row>
    <row r="13183">
      <c r="A13183" s="9">
        <f t="shared" si="1"/>
        <v>9331</v>
      </c>
      <c r="B13183" s="5" t="s">
        <v>8107</v>
      </c>
      <c r="C13183" s="6" t="s">
        <v>1458</v>
      </c>
    </row>
    <row r="13184">
      <c r="A13184" s="9">
        <f t="shared" si="1"/>
        <v>9331</v>
      </c>
      <c r="B13184" s="5" t="s">
        <v>8107</v>
      </c>
      <c r="C13184" s="6" t="s">
        <v>23628</v>
      </c>
    </row>
    <row r="13185">
      <c r="A13185" s="9">
        <f t="shared" si="1"/>
        <v>9332</v>
      </c>
      <c r="B13185" s="5" t="s">
        <v>8108</v>
      </c>
      <c r="C13185" s="6" t="s">
        <v>1458</v>
      </c>
    </row>
    <row r="13186">
      <c r="A13186" s="9">
        <f t="shared" si="1"/>
        <v>9332</v>
      </c>
      <c r="B13186" s="5" t="s">
        <v>8108</v>
      </c>
      <c r="C13186" s="6" t="s">
        <v>23628</v>
      </c>
    </row>
    <row r="13187">
      <c r="A13187" s="9">
        <f t="shared" si="1"/>
        <v>9332</v>
      </c>
      <c r="B13187" s="41" t="s">
        <v>8108</v>
      </c>
      <c r="C13187" s="26" t="s">
        <v>23996</v>
      </c>
    </row>
    <row r="13188">
      <c r="A13188" s="9">
        <f t="shared" si="1"/>
        <v>9333</v>
      </c>
      <c r="B13188" s="5" t="s">
        <v>8109</v>
      </c>
      <c r="C13188" s="6" t="s">
        <v>1458</v>
      </c>
    </row>
    <row r="13189">
      <c r="A13189" s="9">
        <f t="shared" si="1"/>
        <v>9333</v>
      </c>
      <c r="B13189" s="5" t="s">
        <v>8109</v>
      </c>
      <c r="C13189" s="6" t="s">
        <v>23628</v>
      </c>
    </row>
    <row r="13190">
      <c r="A13190" s="9">
        <f t="shared" si="1"/>
        <v>9334</v>
      </c>
      <c r="B13190" s="8" t="s">
        <v>8110</v>
      </c>
      <c r="C13190" s="9" t="s">
        <v>835</v>
      </c>
    </row>
    <row r="13191">
      <c r="A13191" s="9">
        <f t="shared" si="1"/>
        <v>9335</v>
      </c>
      <c r="B13191" s="5" t="s">
        <v>8111</v>
      </c>
      <c r="C13191" s="6" t="s">
        <v>74</v>
      </c>
    </row>
    <row r="13192">
      <c r="A13192" s="9">
        <f t="shared" si="1"/>
        <v>9336</v>
      </c>
      <c r="B13192" s="5" t="s">
        <v>8112</v>
      </c>
      <c r="C13192" s="6" t="s">
        <v>1260</v>
      </c>
    </row>
    <row r="13193">
      <c r="A13193" s="9">
        <f t="shared" si="1"/>
        <v>9337</v>
      </c>
      <c r="B13193" s="5" t="s">
        <v>8113</v>
      </c>
      <c r="C13193" s="6" t="s">
        <v>1260</v>
      </c>
    </row>
    <row r="13194">
      <c r="A13194" s="9">
        <f t="shared" si="1"/>
        <v>9338</v>
      </c>
      <c r="B13194" s="5" t="s">
        <v>8114</v>
      </c>
      <c r="C13194" s="6" t="s">
        <v>1260</v>
      </c>
    </row>
    <row r="13195">
      <c r="A13195" s="9">
        <f t="shared" si="1"/>
        <v>9339</v>
      </c>
      <c r="B13195" s="5" t="s">
        <v>8115</v>
      </c>
      <c r="C13195" s="6" t="s">
        <v>681</v>
      </c>
    </row>
    <row r="13196">
      <c r="A13196" s="9">
        <f t="shared" si="1"/>
        <v>9340</v>
      </c>
      <c r="B13196" s="5" t="s">
        <v>8116</v>
      </c>
      <c r="C13196" s="6" t="s">
        <v>681</v>
      </c>
    </row>
    <row r="13197">
      <c r="A13197" s="9">
        <f t="shared" si="1"/>
        <v>9341</v>
      </c>
      <c r="B13197" s="5" t="s">
        <v>8117</v>
      </c>
      <c r="C13197" s="6" t="s">
        <v>681</v>
      </c>
    </row>
    <row r="13198">
      <c r="A13198" s="9">
        <f t="shared" si="1"/>
        <v>9342</v>
      </c>
      <c r="B13198" s="5" t="s">
        <v>8118</v>
      </c>
      <c r="C13198" s="6" t="s">
        <v>681</v>
      </c>
    </row>
    <row r="13199">
      <c r="A13199" s="9">
        <f t="shared" si="1"/>
        <v>9343</v>
      </c>
      <c r="B13199" s="5" t="s">
        <v>8119</v>
      </c>
      <c r="C13199" s="6" t="s">
        <v>538</v>
      </c>
    </row>
    <row r="13200">
      <c r="A13200" s="9">
        <f t="shared" si="1"/>
        <v>9343</v>
      </c>
      <c r="B13200" s="5" t="s">
        <v>8119</v>
      </c>
      <c r="C13200" s="6" t="s">
        <v>23628</v>
      </c>
    </row>
    <row r="13201">
      <c r="A13201" s="9">
        <f t="shared" si="1"/>
        <v>9344</v>
      </c>
      <c r="B13201" s="8" t="s">
        <v>8120</v>
      </c>
      <c r="C13201" s="9" t="s">
        <v>64</v>
      </c>
    </row>
    <row r="13202">
      <c r="A13202" s="9">
        <f t="shared" si="1"/>
        <v>9345</v>
      </c>
      <c r="B13202" s="5" t="s">
        <v>8121</v>
      </c>
      <c r="C13202" s="6" t="s">
        <v>798</v>
      </c>
    </row>
    <row r="13203">
      <c r="A13203" s="9">
        <f t="shared" si="1"/>
        <v>9345</v>
      </c>
      <c r="B13203" s="5" t="s">
        <v>8121</v>
      </c>
      <c r="C13203" s="6" t="s">
        <v>23628</v>
      </c>
    </row>
    <row r="13204">
      <c r="A13204" s="9">
        <f t="shared" si="1"/>
        <v>9346</v>
      </c>
      <c r="B13204" s="5" t="s">
        <v>8122</v>
      </c>
      <c r="C13204" s="6" t="s">
        <v>939</v>
      </c>
    </row>
    <row r="13205">
      <c r="A13205" s="9">
        <f t="shared" si="1"/>
        <v>9346</v>
      </c>
      <c r="B13205" s="5" t="s">
        <v>8122</v>
      </c>
      <c r="C13205" s="6" t="s">
        <v>23628</v>
      </c>
    </row>
    <row r="13206">
      <c r="A13206" s="9">
        <f t="shared" si="1"/>
        <v>9347</v>
      </c>
      <c r="B13206" s="8" t="s">
        <v>8123</v>
      </c>
      <c r="C13206" s="9" t="s">
        <v>64</v>
      </c>
    </row>
    <row r="13207">
      <c r="A13207" s="9">
        <f t="shared" si="1"/>
        <v>9348</v>
      </c>
      <c r="B13207" s="8" t="s">
        <v>8124</v>
      </c>
      <c r="C13207" s="9" t="s">
        <v>64</v>
      </c>
    </row>
    <row r="13208">
      <c r="A13208" s="9">
        <f t="shared" si="1"/>
        <v>9349</v>
      </c>
      <c r="B13208" s="8" t="s">
        <v>8125</v>
      </c>
      <c r="C13208" s="9" t="s">
        <v>64</v>
      </c>
    </row>
    <row r="13209">
      <c r="A13209" s="9">
        <f t="shared" si="1"/>
        <v>9350</v>
      </c>
      <c r="B13209" s="8" t="s">
        <v>8126</v>
      </c>
      <c r="C13209" s="9" t="s">
        <v>64</v>
      </c>
    </row>
    <row r="13210">
      <c r="A13210" s="9">
        <f t="shared" si="1"/>
        <v>9351</v>
      </c>
      <c r="B13210" s="8" t="s">
        <v>8127</v>
      </c>
      <c r="C13210" s="9" t="s">
        <v>64</v>
      </c>
    </row>
    <row r="13211">
      <c r="A13211" s="9">
        <f t="shared" si="1"/>
        <v>9352</v>
      </c>
      <c r="B13211" s="8" t="s">
        <v>8128</v>
      </c>
      <c r="C13211" s="9" t="s">
        <v>64</v>
      </c>
    </row>
    <row r="13212">
      <c r="A13212" s="9">
        <f t="shared" si="1"/>
        <v>9353</v>
      </c>
      <c r="B13212" s="5" t="s">
        <v>8129</v>
      </c>
      <c r="C13212" s="6" t="s">
        <v>95</v>
      </c>
    </row>
    <row r="13213">
      <c r="A13213" s="9">
        <f t="shared" si="1"/>
        <v>9354</v>
      </c>
      <c r="B13213" s="5" t="s">
        <v>8130</v>
      </c>
      <c r="C13213" s="6" t="s">
        <v>95</v>
      </c>
    </row>
    <row r="13214">
      <c r="A13214" s="9">
        <f t="shared" si="1"/>
        <v>9355</v>
      </c>
      <c r="B13214" s="8" t="s">
        <v>8131</v>
      </c>
      <c r="C13214" s="9" t="s">
        <v>1470</v>
      </c>
    </row>
    <row r="13215">
      <c r="A13215" s="9">
        <f t="shared" si="1"/>
        <v>9356</v>
      </c>
      <c r="B13215" s="8" t="s">
        <v>8132</v>
      </c>
      <c r="C13215" s="9" t="s">
        <v>1470</v>
      </c>
    </row>
    <row r="13216">
      <c r="A13216" s="9">
        <f t="shared" si="1"/>
        <v>9357</v>
      </c>
      <c r="B13216" s="25" t="s">
        <v>25083</v>
      </c>
      <c r="C13216" s="26" t="s">
        <v>23653</v>
      </c>
    </row>
    <row r="13217">
      <c r="A13217" s="9">
        <f t="shared" si="1"/>
        <v>9358</v>
      </c>
      <c r="B13217" s="8" t="s">
        <v>8133</v>
      </c>
      <c r="C13217" s="9" t="s">
        <v>65</v>
      </c>
    </row>
    <row r="13218">
      <c r="A13218" s="9">
        <f t="shared" si="1"/>
        <v>9359</v>
      </c>
      <c r="B13218" s="8" t="s">
        <v>8134</v>
      </c>
      <c r="C13218" s="9" t="s">
        <v>65</v>
      </c>
    </row>
    <row r="13219">
      <c r="A13219" s="9">
        <f t="shared" si="1"/>
        <v>9360</v>
      </c>
      <c r="B13219" s="5" t="s">
        <v>8135</v>
      </c>
      <c r="C13219" s="6" t="s">
        <v>437</v>
      </c>
    </row>
    <row r="13220">
      <c r="A13220" s="9">
        <f t="shared" si="1"/>
        <v>9361</v>
      </c>
      <c r="B13220" s="8" t="s">
        <v>8136</v>
      </c>
      <c r="C13220" s="9" t="s">
        <v>142</v>
      </c>
    </row>
    <row r="13221">
      <c r="A13221" s="9">
        <f t="shared" si="1"/>
        <v>9362</v>
      </c>
      <c r="B13221" s="8" t="s">
        <v>8137</v>
      </c>
      <c r="C13221" s="9" t="s">
        <v>142</v>
      </c>
    </row>
    <row r="13222">
      <c r="A13222" s="9">
        <f t="shared" si="1"/>
        <v>9363</v>
      </c>
      <c r="B13222" s="8" t="s">
        <v>8138</v>
      </c>
      <c r="C13222" s="9" t="s">
        <v>83</v>
      </c>
    </row>
    <row r="13223">
      <c r="A13223" s="9">
        <f t="shared" si="1"/>
        <v>9364</v>
      </c>
      <c r="B13223" s="8" t="s">
        <v>8139</v>
      </c>
      <c r="C13223" s="9" t="s">
        <v>372</v>
      </c>
    </row>
    <row r="13224">
      <c r="A13224" s="9">
        <f t="shared" si="1"/>
        <v>9365</v>
      </c>
      <c r="B13224" s="5" t="s">
        <v>8140</v>
      </c>
      <c r="C13224" s="6" t="s">
        <v>393</v>
      </c>
    </row>
    <row r="13225">
      <c r="A13225" s="9">
        <f t="shared" si="1"/>
        <v>9366</v>
      </c>
      <c r="B13225" s="5" t="s">
        <v>8141</v>
      </c>
      <c r="C13225" s="6" t="s">
        <v>393</v>
      </c>
    </row>
    <row r="13226">
      <c r="A13226" s="9">
        <f t="shared" si="1"/>
        <v>9367</v>
      </c>
      <c r="B13226" s="5" t="s">
        <v>8142</v>
      </c>
      <c r="C13226" s="6" t="s">
        <v>393</v>
      </c>
    </row>
    <row r="13227">
      <c r="A13227" s="9">
        <f t="shared" si="1"/>
        <v>9368</v>
      </c>
      <c r="B13227" s="5" t="s">
        <v>8143</v>
      </c>
      <c r="C13227" s="6" t="s">
        <v>393</v>
      </c>
    </row>
    <row r="13228">
      <c r="A13228" s="9">
        <f t="shared" si="1"/>
        <v>9369</v>
      </c>
      <c r="B13228" s="5" t="s">
        <v>8144</v>
      </c>
      <c r="C13228" s="6" t="s">
        <v>393</v>
      </c>
    </row>
    <row r="13229">
      <c r="A13229" s="9">
        <f t="shared" si="1"/>
        <v>9370</v>
      </c>
      <c r="B13229" s="5" t="s">
        <v>8145</v>
      </c>
      <c r="C13229" s="6" t="s">
        <v>393</v>
      </c>
    </row>
    <row r="13230">
      <c r="A13230" s="9">
        <f t="shared" si="1"/>
        <v>9371</v>
      </c>
      <c r="B13230" s="5" t="s">
        <v>8146</v>
      </c>
      <c r="C13230" s="6" t="s">
        <v>393</v>
      </c>
    </row>
    <row r="13231">
      <c r="A13231" s="9">
        <f t="shared" si="1"/>
        <v>9372</v>
      </c>
      <c r="B13231" s="5" t="s">
        <v>8147</v>
      </c>
      <c r="C13231" s="6" t="s">
        <v>393</v>
      </c>
    </row>
    <row r="13232">
      <c r="A13232" s="9">
        <f t="shared" si="1"/>
        <v>9373</v>
      </c>
      <c r="B13232" s="5" t="s">
        <v>8148</v>
      </c>
      <c r="C13232" s="6" t="s">
        <v>393</v>
      </c>
    </row>
    <row r="13233">
      <c r="A13233" s="9">
        <f t="shared" si="1"/>
        <v>9374</v>
      </c>
      <c r="B13233" s="5" t="s">
        <v>8149</v>
      </c>
      <c r="C13233" s="6" t="s">
        <v>393</v>
      </c>
    </row>
    <row r="13234">
      <c r="A13234" s="9">
        <f t="shared" si="1"/>
        <v>9375</v>
      </c>
      <c r="B13234" s="5" t="s">
        <v>8150</v>
      </c>
      <c r="C13234" s="6" t="s">
        <v>393</v>
      </c>
    </row>
    <row r="13235">
      <c r="A13235" s="9">
        <f t="shared" si="1"/>
        <v>9376</v>
      </c>
      <c r="B13235" s="5" t="s">
        <v>8151</v>
      </c>
      <c r="C13235" s="6" t="s">
        <v>393</v>
      </c>
    </row>
    <row r="13236">
      <c r="A13236" s="9">
        <f t="shared" si="1"/>
        <v>9377</v>
      </c>
      <c r="B13236" s="5" t="s">
        <v>8152</v>
      </c>
      <c r="C13236" s="6" t="s">
        <v>393</v>
      </c>
    </row>
    <row r="13237">
      <c r="A13237" s="9">
        <f t="shared" si="1"/>
        <v>9378</v>
      </c>
      <c r="B13237" s="5" t="s">
        <v>8153</v>
      </c>
      <c r="C13237" s="6" t="s">
        <v>393</v>
      </c>
    </row>
    <row r="13238">
      <c r="A13238" s="9">
        <f t="shared" si="1"/>
        <v>9379</v>
      </c>
      <c r="B13238" s="8" t="s">
        <v>8154</v>
      </c>
      <c r="C13238" s="9" t="s">
        <v>893</v>
      </c>
    </row>
    <row r="13239">
      <c r="A13239" s="9">
        <f t="shared" si="1"/>
        <v>9380</v>
      </c>
      <c r="B13239" s="5" t="s">
        <v>8155</v>
      </c>
      <c r="C13239" s="6" t="s">
        <v>467</v>
      </c>
    </row>
    <row r="13240">
      <c r="A13240" s="9">
        <f t="shared" si="1"/>
        <v>9380</v>
      </c>
      <c r="B13240" s="5" t="s">
        <v>8155</v>
      </c>
      <c r="C13240" s="6" t="s">
        <v>23628</v>
      </c>
    </row>
    <row r="13241">
      <c r="A13241" s="9">
        <f t="shared" si="1"/>
        <v>9381</v>
      </c>
      <c r="B13241" s="8" t="s">
        <v>8156</v>
      </c>
      <c r="C13241" s="9" t="s">
        <v>722</v>
      </c>
    </row>
    <row r="13242">
      <c r="A13242" s="9">
        <f t="shared" si="1"/>
        <v>9382</v>
      </c>
      <c r="B13242" s="5" t="s">
        <v>8157</v>
      </c>
      <c r="C13242" s="6" t="s">
        <v>714</v>
      </c>
    </row>
    <row r="13243">
      <c r="A13243" s="9">
        <f t="shared" si="1"/>
        <v>9382</v>
      </c>
      <c r="B13243" s="5" t="s">
        <v>8157</v>
      </c>
      <c r="C13243" s="6" t="s">
        <v>23672</v>
      </c>
    </row>
    <row r="13244">
      <c r="A13244" s="9">
        <f t="shared" si="1"/>
        <v>9383</v>
      </c>
      <c r="B13244" s="8" t="s">
        <v>8158</v>
      </c>
      <c r="C13244" s="9" t="s">
        <v>399</v>
      </c>
    </row>
    <row r="13245">
      <c r="A13245" s="9">
        <f t="shared" si="1"/>
        <v>9384</v>
      </c>
      <c r="B13245" s="8" t="s">
        <v>8159</v>
      </c>
      <c r="C13245" s="9" t="s">
        <v>52</v>
      </c>
    </row>
    <row r="13246">
      <c r="A13246" s="9">
        <f t="shared" si="1"/>
        <v>9385</v>
      </c>
      <c r="B13246" s="8" t="s">
        <v>8160</v>
      </c>
      <c r="C13246" s="9" t="s">
        <v>40</v>
      </c>
    </row>
    <row r="13247">
      <c r="A13247" s="9">
        <f t="shared" si="1"/>
        <v>9386</v>
      </c>
      <c r="B13247" s="5" t="s">
        <v>8161</v>
      </c>
      <c r="C13247" s="6" t="s">
        <v>939</v>
      </c>
    </row>
    <row r="13248">
      <c r="A13248" s="9">
        <f t="shared" si="1"/>
        <v>9386</v>
      </c>
      <c r="B13248" s="5" t="s">
        <v>8161</v>
      </c>
      <c r="C13248" s="6" t="s">
        <v>23628</v>
      </c>
    </row>
    <row r="13249">
      <c r="A13249" s="9">
        <f t="shared" si="1"/>
        <v>9387</v>
      </c>
      <c r="B13249" s="5" t="s">
        <v>8162</v>
      </c>
      <c r="C13249" s="6" t="s">
        <v>939</v>
      </c>
    </row>
    <row r="13250">
      <c r="A13250" s="9">
        <f t="shared" si="1"/>
        <v>9387</v>
      </c>
      <c r="B13250" s="5" t="s">
        <v>8162</v>
      </c>
      <c r="C13250" s="6" t="s">
        <v>23628</v>
      </c>
    </row>
    <row r="13251">
      <c r="A13251" s="9">
        <f t="shared" si="1"/>
        <v>9388</v>
      </c>
      <c r="B13251" s="5" t="s">
        <v>8163</v>
      </c>
      <c r="C13251" s="6" t="s">
        <v>939</v>
      </c>
    </row>
    <row r="13252">
      <c r="A13252" s="9">
        <f t="shared" si="1"/>
        <v>9388</v>
      </c>
      <c r="B13252" s="5" t="s">
        <v>8163</v>
      </c>
      <c r="C13252" s="6" t="s">
        <v>23628</v>
      </c>
    </row>
    <row r="13253">
      <c r="A13253" s="9">
        <f t="shared" si="1"/>
        <v>9389</v>
      </c>
      <c r="B13253" s="8" t="s">
        <v>8164</v>
      </c>
      <c r="C13253" s="9" t="s">
        <v>939</v>
      </c>
    </row>
    <row r="13254">
      <c r="A13254" s="9">
        <f t="shared" si="1"/>
        <v>9389</v>
      </c>
      <c r="B13254" s="8" t="s">
        <v>8164</v>
      </c>
      <c r="C13254" s="6" t="s">
        <v>23628</v>
      </c>
    </row>
    <row r="13255">
      <c r="A13255" s="9">
        <f t="shared" si="1"/>
        <v>9390</v>
      </c>
      <c r="B13255" s="8" t="s">
        <v>8165</v>
      </c>
      <c r="C13255" s="9" t="s">
        <v>939</v>
      </c>
    </row>
    <row r="13256">
      <c r="A13256" s="9">
        <f t="shared" si="1"/>
        <v>9390</v>
      </c>
      <c r="B13256" s="8" t="s">
        <v>8165</v>
      </c>
      <c r="C13256" s="6" t="s">
        <v>23628</v>
      </c>
    </row>
    <row r="13257">
      <c r="A13257" s="9">
        <f t="shared" si="1"/>
        <v>9391</v>
      </c>
      <c r="B13257" s="5" t="s">
        <v>8166</v>
      </c>
      <c r="C13257" s="6" t="s">
        <v>939</v>
      </c>
    </row>
    <row r="13258">
      <c r="A13258" s="9">
        <f t="shared" si="1"/>
        <v>9391</v>
      </c>
      <c r="B13258" s="5" t="s">
        <v>8166</v>
      </c>
      <c r="C13258" s="6" t="s">
        <v>23628</v>
      </c>
    </row>
    <row r="13259">
      <c r="A13259" s="9">
        <f t="shared" si="1"/>
        <v>9392</v>
      </c>
      <c r="B13259" s="5" t="s">
        <v>8167</v>
      </c>
      <c r="C13259" s="6" t="s">
        <v>538</v>
      </c>
    </row>
    <row r="13260">
      <c r="A13260" s="9">
        <f t="shared" si="1"/>
        <v>9392</v>
      </c>
      <c r="B13260" s="5" t="s">
        <v>8167</v>
      </c>
      <c r="C13260" s="6" t="s">
        <v>23628</v>
      </c>
    </row>
    <row r="13261">
      <c r="A13261" s="9">
        <f t="shared" si="1"/>
        <v>9393</v>
      </c>
      <c r="B13261" s="25" t="s">
        <v>25084</v>
      </c>
      <c r="C13261" s="26" t="s">
        <v>941</v>
      </c>
    </row>
    <row r="13262">
      <c r="A13262" s="9">
        <f t="shared" si="1"/>
        <v>9393</v>
      </c>
      <c r="B13262" s="25" t="s">
        <v>25084</v>
      </c>
      <c r="C13262" s="6" t="s">
        <v>23672</v>
      </c>
    </row>
    <row r="13263">
      <c r="A13263" s="9">
        <f t="shared" si="1"/>
        <v>9394</v>
      </c>
      <c r="B13263" s="25" t="s">
        <v>25085</v>
      </c>
      <c r="C13263" s="26" t="s">
        <v>23808</v>
      </c>
    </row>
    <row r="13264">
      <c r="A13264" s="9">
        <f t="shared" si="1"/>
        <v>9395</v>
      </c>
      <c r="B13264" s="25" t="s">
        <v>25086</v>
      </c>
      <c r="C13264" s="26" t="s">
        <v>23808</v>
      </c>
    </row>
    <row r="13265">
      <c r="A13265" s="9">
        <f t="shared" si="1"/>
        <v>9396</v>
      </c>
      <c r="B13265" s="25" t="s">
        <v>25087</v>
      </c>
      <c r="C13265" s="26" t="s">
        <v>23808</v>
      </c>
    </row>
    <row r="13266">
      <c r="A13266" s="9">
        <f t="shared" si="1"/>
        <v>9397</v>
      </c>
      <c r="B13266" s="25" t="s">
        <v>25088</v>
      </c>
      <c r="C13266" s="26" t="s">
        <v>23808</v>
      </c>
    </row>
    <row r="13267">
      <c r="A13267" s="9">
        <f t="shared" si="1"/>
        <v>9398</v>
      </c>
      <c r="B13267" s="8" t="s">
        <v>8168</v>
      </c>
      <c r="C13267" s="9" t="s">
        <v>88</v>
      </c>
    </row>
    <row r="13268">
      <c r="A13268" s="9">
        <f t="shared" si="1"/>
        <v>9399</v>
      </c>
      <c r="B13268" s="25" t="s">
        <v>25089</v>
      </c>
      <c r="C13268" s="26" t="s">
        <v>23808</v>
      </c>
    </row>
    <row r="13269">
      <c r="A13269" s="9">
        <f t="shared" si="1"/>
        <v>9400</v>
      </c>
      <c r="B13269" s="5" t="s">
        <v>8169</v>
      </c>
      <c r="C13269" s="6" t="s">
        <v>1324</v>
      </c>
    </row>
    <row r="13270">
      <c r="A13270" s="9">
        <f t="shared" si="1"/>
        <v>9401</v>
      </c>
      <c r="B13270" s="8" t="s">
        <v>8170</v>
      </c>
      <c r="C13270" s="9" t="s">
        <v>372</v>
      </c>
    </row>
    <row r="13271">
      <c r="A13271" s="9">
        <f t="shared" si="1"/>
        <v>9402</v>
      </c>
      <c r="B13271" s="5" t="s">
        <v>8171</v>
      </c>
      <c r="C13271" s="6" t="s">
        <v>731</v>
      </c>
    </row>
    <row r="13272">
      <c r="A13272" s="9">
        <f t="shared" si="1"/>
        <v>9403</v>
      </c>
      <c r="B13272" s="5" t="s">
        <v>8172</v>
      </c>
      <c r="C13272" s="6" t="s">
        <v>731</v>
      </c>
    </row>
    <row r="13273">
      <c r="A13273" s="9">
        <f t="shared" si="1"/>
        <v>9404</v>
      </c>
      <c r="B13273" s="5" t="s">
        <v>8173</v>
      </c>
      <c r="C13273" s="6" t="s">
        <v>731</v>
      </c>
    </row>
    <row r="13274">
      <c r="A13274" s="9">
        <f t="shared" si="1"/>
        <v>9405</v>
      </c>
      <c r="B13274" s="5" t="s">
        <v>8174</v>
      </c>
      <c r="C13274" s="6" t="s">
        <v>731</v>
      </c>
    </row>
    <row r="13275">
      <c r="A13275" s="9">
        <f t="shared" si="1"/>
        <v>9406</v>
      </c>
      <c r="B13275" s="5" t="s">
        <v>8175</v>
      </c>
      <c r="C13275" s="6" t="s">
        <v>731</v>
      </c>
    </row>
    <row r="13276">
      <c r="A13276" s="9">
        <f t="shared" si="1"/>
        <v>9407</v>
      </c>
      <c r="B13276" s="5" t="s">
        <v>8176</v>
      </c>
      <c r="C13276" s="6" t="s">
        <v>731</v>
      </c>
    </row>
    <row r="13277">
      <c r="A13277" s="9">
        <f t="shared" si="1"/>
        <v>9408</v>
      </c>
      <c r="B13277" s="5" t="s">
        <v>8177</v>
      </c>
      <c r="C13277" s="6" t="s">
        <v>731</v>
      </c>
    </row>
    <row r="13278">
      <c r="A13278" s="9">
        <f t="shared" si="1"/>
        <v>9409</v>
      </c>
      <c r="B13278" s="5" t="s">
        <v>8178</v>
      </c>
      <c r="C13278" s="6" t="s">
        <v>731</v>
      </c>
    </row>
    <row r="13279">
      <c r="A13279" s="9">
        <f t="shared" si="1"/>
        <v>9410</v>
      </c>
      <c r="B13279" s="5" t="s">
        <v>8179</v>
      </c>
      <c r="C13279" s="6" t="s">
        <v>731</v>
      </c>
    </row>
    <row r="13280">
      <c r="A13280" s="9">
        <f t="shared" si="1"/>
        <v>9411</v>
      </c>
      <c r="B13280" s="5" t="s">
        <v>8180</v>
      </c>
      <c r="C13280" s="6" t="s">
        <v>1120</v>
      </c>
    </row>
    <row r="13281">
      <c r="A13281" s="9">
        <f t="shared" si="1"/>
        <v>9412</v>
      </c>
      <c r="B13281" s="8" t="s">
        <v>8181</v>
      </c>
      <c r="C13281" s="9" t="s">
        <v>502</v>
      </c>
    </row>
    <row r="13282">
      <c r="A13282" s="9">
        <f t="shared" si="1"/>
        <v>9413</v>
      </c>
      <c r="B13282" s="5" t="s">
        <v>8182</v>
      </c>
      <c r="C13282" s="6" t="s">
        <v>1458</v>
      </c>
    </row>
    <row r="13283">
      <c r="A13283" s="9">
        <f t="shared" si="1"/>
        <v>9413</v>
      </c>
      <c r="B13283" s="5" t="s">
        <v>8182</v>
      </c>
      <c r="C13283" s="6" t="s">
        <v>23628</v>
      </c>
    </row>
    <row r="13284">
      <c r="A13284" s="9">
        <f t="shared" si="1"/>
        <v>9414</v>
      </c>
      <c r="B13284" s="5" t="s">
        <v>8183</v>
      </c>
      <c r="C13284" s="6" t="s">
        <v>731</v>
      </c>
    </row>
    <row r="13285">
      <c r="A13285" s="9">
        <f t="shared" si="1"/>
        <v>9415</v>
      </c>
      <c r="B13285" s="5" t="s">
        <v>8184</v>
      </c>
      <c r="C13285" s="6" t="s">
        <v>1458</v>
      </c>
    </row>
    <row r="13286">
      <c r="A13286" s="9">
        <f t="shared" si="1"/>
        <v>9415</v>
      </c>
      <c r="B13286" s="5" t="s">
        <v>8184</v>
      </c>
      <c r="C13286" s="6" t="s">
        <v>23628</v>
      </c>
    </row>
    <row r="13287">
      <c r="A13287" s="9">
        <f t="shared" si="1"/>
        <v>9416</v>
      </c>
      <c r="B13287" s="5" t="s">
        <v>8185</v>
      </c>
      <c r="C13287" s="6" t="s">
        <v>538</v>
      </c>
    </row>
    <row r="13288">
      <c r="A13288" s="9">
        <f t="shared" si="1"/>
        <v>9416</v>
      </c>
      <c r="B13288" s="5" t="s">
        <v>8185</v>
      </c>
      <c r="C13288" s="6" t="s">
        <v>23628</v>
      </c>
    </row>
    <row r="13289">
      <c r="A13289" s="9">
        <f t="shared" si="1"/>
        <v>9417</v>
      </c>
      <c r="B13289" s="5" t="s">
        <v>8186</v>
      </c>
      <c r="C13289" s="6" t="s">
        <v>731</v>
      </c>
    </row>
    <row r="13290">
      <c r="A13290" s="9">
        <f t="shared" si="1"/>
        <v>9418</v>
      </c>
      <c r="B13290" s="5" t="s">
        <v>8187</v>
      </c>
      <c r="C13290" s="6" t="s">
        <v>538</v>
      </c>
    </row>
    <row r="13291">
      <c r="A13291" s="9">
        <f t="shared" si="1"/>
        <v>9418</v>
      </c>
      <c r="B13291" s="5" t="s">
        <v>8187</v>
      </c>
      <c r="C13291" s="6" t="s">
        <v>23628</v>
      </c>
    </row>
    <row r="13292">
      <c r="A13292" s="9">
        <f t="shared" si="1"/>
        <v>9419</v>
      </c>
      <c r="B13292" s="5" t="s">
        <v>8188</v>
      </c>
      <c r="C13292" s="6" t="s">
        <v>538</v>
      </c>
    </row>
    <row r="13293">
      <c r="A13293" s="9">
        <f t="shared" si="1"/>
        <v>9419</v>
      </c>
      <c r="B13293" s="5" t="s">
        <v>8188</v>
      </c>
      <c r="C13293" s="6" t="s">
        <v>23628</v>
      </c>
    </row>
    <row r="13294">
      <c r="A13294" s="9">
        <f t="shared" si="1"/>
        <v>9420</v>
      </c>
      <c r="B13294" s="5" t="s">
        <v>8189</v>
      </c>
      <c r="C13294" s="6" t="s">
        <v>538</v>
      </c>
    </row>
    <row r="13295">
      <c r="A13295" s="9">
        <f t="shared" si="1"/>
        <v>9420</v>
      </c>
      <c r="B13295" s="5" t="s">
        <v>8189</v>
      </c>
      <c r="C13295" s="6" t="s">
        <v>23628</v>
      </c>
    </row>
    <row r="13296">
      <c r="A13296" s="9">
        <f t="shared" si="1"/>
        <v>9421</v>
      </c>
      <c r="B13296" s="5" t="s">
        <v>8190</v>
      </c>
      <c r="C13296" s="6" t="s">
        <v>538</v>
      </c>
    </row>
    <row r="13297">
      <c r="A13297" s="9">
        <f t="shared" si="1"/>
        <v>9421</v>
      </c>
      <c r="B13297" s="5" t="s">
        <v>8190</v>
      </c>
      <c r="C13297" s="6" t="s">
        <v>23628</v>
      </c>
    </row>
    <row r="13298">
      <c r="A13298" s="9">
        <f t="shared" si="1"/>
        <v>9422</v>
      </c>
      <c r="B13298" s="5" t="s">
        <v>8191</v>
      </c>
      <c r="C13298" s="6" t="s">
        <v>538</v>
      </c>
    </row>
    <row r="13299">
      <c r="A13299" s="9">
        <f t="shared" si="1"/>
        <v>9422</v>
      </c>
      <c r="B13299" s="5" t="s">
        <v>8191</v>
      </c>
      <c r="C13299" s="6" t="s">
        <v>23628</v>
      </c>
    </row>
    <row r="13300">
      <c r="A13300" s="9">
        <f t="shared" si="1"/>
        <v>9423</v>
      </c>
      <c r="B13300" s="5" t="s">
        <v>8192</v>
      </c>
      <c r="C13300" s="6" t="s">
        <v>538</v>
      </c>
    </row>
    <row r="13301">
      <c r="A13301" s="9">
        <f t="shared" si="1"/>
        <v>9423</v>
      </c>
      <c r="B13301" s="5" t="s">
        <v>8192</v>
      </c>
      <c r="C13301" s="6" t="s">
        <v>23628</v>
      </c>
    </row>
    <row r="13302">
      <c r="A13302" s="9">
        <f t="shared" si="1"/>
        <v>9424</v>
      </c>
      <c r="B13302" s="5" t="s">
        <v>8193</v>
      </c>
      <c r="C13302" s="6" t="s">
        <v>538</v>
      </c>
    </row>
    <row r="13303">
      <c r="A13303" s="9">
        <f t="shared" si="1"/>
        <v>9424</v>
      </c>
      <c r="B13303" s="5" t="s">
        <v>8193</v>
      </c>
      <c r="C13303" s="6" t="s">
        <v>23628</v>
      </c>
    </row>
    <row r="13304">
      <c r="A13304" s="9">
        <f t="shared" si="1"/>
        <v>9425</v>
      </c>
      <c r="B13304" s="5" t="s">
        <v>8194</v>
      </c>
      <c r="C13304" s="6" t="s">
        <v>538</v>
      </c>
    </row>
    <row r="13305">
      <c r="A13305" s="9">
        <f t="shared" si="1"/>
        <v>9425</v>
      </c>
      <c r="B13305" s="5" t="s">
        <v>8194</v>
      </c>
      <c r="C13305" s="6" t="s">
        <v>23628</v>
      </c>
    </row>
    <row r="13306">
      <c r="A13306" s="9">
        <f t="shared" si="1"/>
        <v>9426</v>
      </c>
      <c r="B13306" s="5" t="s">
        <v>8195</v>
      </c>
      <c r="C13306" s="6" t="s">
        <v>538</v>
      </c>
    </row>
    <row r="13307">
      <c r="A13307" s="9">
        <f t="shared" si="1"/>
        <v>9426</v>
      </c>
      <c r="B13307" s="5" t="s">
        <v>8195</v>
      </c>
      <c r="C13307" s="6" t="s">
        <v>23628</v>
      </c>
    </row>
    <row r="13308">
      <c r="A13308" s="9">
        <f t="shared" si="1"/>
        <v>9427</v>
      </c>
      <c r="B13308" s="5" t="s">
        <v>8196</v>
      </c>
      <c r="C13308" s="6" t="s">
        <v>1267</v>
      </c>
    </row>
    <row r="13309">
      <c r="A13309" s="9">
        <f t="shared" si="1"/>
        <v>9428</v>
      </c>
      <c r="B13309" s="8" t="s">
        <v>8197</v>
      </c>
      <c r="C13309" s="9" t="s">
        <v>64</v>
      </c>
    </row>
    <row r="13310">
      <c r="A13310" s="9">
        <f t="shared" si="1"/>
        <v>9429</v>
      </c>
      <c r="B13310" s="8" t="s">
        <v>8198</v>
      </c>
      <c r="C13310" s="9" t="s">
        <v>142</v>
      </c>
    </row>
    <row r="13311">
      <c r="A13311" s="9">
        <f t="shared" si="1"/>
        <v>9430</v>
      </c>
      <c r="B13311" s="8" t="s">
        <v>8199</v>
      </c>
      <c r="C13311" s="9" t="s">
        <v>40</v>
      </c>
    </row>
    <row r="13312">
      <c r="A13312" s="9">
        <f t="shared" si="1"/>
        <v>9431</v>
      </c>
      <c r="B13312" s="5" t="s">
        <v>8200</v>
      </c>
      <c r="C13312" s="6" t="s">
        <v>59</v>
      </c>
    </row>
    <row r="13313">
      <c r="A13313" s="9">
        <f t="shared" si="1"/>
        <v>9432</v>
      </c>
      <c r="B13313" s="8" t="s">
        <v>8201</v>
      </c>
      <c r="C13313" s="9" t="s">
        <v>845</v>
      </c>
    </row>
    <row r="13314">
      <c r="A13314" s="9">
        <f t="shared" si="1"/>
        <v>9433</v>
      </c>
      <c r="B13314" s="5" t="s">
        <v>8202</v>
      </c>
      <c r="C13314" s="6" t="s">
        <v>939</v>
      </c>
    </row>
    <row r="13315">
      <c r="A13315" s="9">
        <f t="shared" si="1"/>
        <v>9433</v>
      </c>
      <c r="B13315" s="5" t="s">
        <v>8202</v>
      </c>
      <c r="C13315" s="6" t="s">
        <v>23628</v>
      </c>
    </row>
    <row r="13316">
      <c r="A13316" s="9">
        <f t="shared" si="1"/>
        <v>9434</v>
      </c>
      <c r="B13316" s="5" t="s">
        <v>8203</v>
      </c>
      <c r="C13316" s="6" t="s">
        <v>196</v>
      </c>
    </row>
    <row r="13317">
      <c r="A13317" s="9">
        <f t="shared" si="1"/>
        <v>9434</v>
      </c>
      <c r="B13317" s="5" t="s">
        <v>8203</v>
      </c>
      <c r="C13317" s="6" t="s">
        <v>356</v>
      </c>
    </row>
    <row r="13318">
      <c r="A13318" s="9">
        <f t="shared" si="1"/>
        <v>9434</v>
      </c>
      <c r="B13318" s="5" t="s">
        <v>8203</v>
      </c>
      <c r="C13318" s="6" t="s">
        <v>798</v>
      </c>
    </row>
    <row r="13319">
      <c r="A13319" s="9">
        <f t="shared" si="1"/>
        <v>9434</v>
      </c>
      <c r="B13319" s="5" t="s">
        <v>8203</v>
      </c>
      <c r="C13319" s="6" t="s">
        <v>23637</v>
      </c>
    </row>
    <row r="13320">
      <c r="A13320" s="9">
        <f t="shared" si="1"/>
        <v>9434</v>
      </c>
      <c r="B13320" s="5" t="s">
        <v>8203</v>
      </c>
      <c r="C13320" s="6" t="s">
        <v>23628</v>
      </c>
    </row>
    <row r="13321">
      <c r="A13321" s="9">
        <f t="shared" si="1"/>
        <v>9435</v>
      </c>
      <c r="B13321" s="5" t="s">
        <v>8204</v>
      </c>
      <c r="C13321" s="6" t="s">
        <v>798</v>
      </c>
    </row>
    <row r="13322">
      <c r="A13322" s="9">
        <f t="shared" si="1"/>
        <v>9435</v>
      </c>
      <c r="B13322" s="5" t="s">
        <v>8204</v>
      </c>
      <c r="C13322" s="6" t="s">
        <v>23628</v>
      </c>
    </row>
    <row r="13323">
      <c r="A13323" s="9">
        <f t="shared" si="1"/>
        <v>9436</v>
      </c>
      <c r="B13323" s="5" t="s">
        <v>8205</v>
      </c>
      <c r="C13323" s="6" t="s">
        <v>798</v>
      </c>
    </row>
    <row r="13324">
      <c r="A13324" s="9">
        <f t="shared" si="1"/>
        <v>9436</v>
      </c>
      <c r="B13324" s="5" t="s">
        <v>8205</v>
      </c>
      <c r="C13324" s="6" t="s">
        <v>23628</v>
      </c>
    </row>
    <row r="13325">
      <c r="A13325" s="9">
        <f t="shared" si="1"/>
        <v>9437</v>
      </c>
      <c r="B13325" s="5" t="s">
        <v>8206</v>
      </c>
      <c r="C13325" s="6" t="s">
        <v>798</v>
      </c>
    </row>
    <row r="13326">
      <c r="A13326" s="9">
        <f t="shared" si="1"/>
        <v>9437</v>
      </c>
      <c r="B13326" s="5" t="s">
        <v>8206</v>
      </c>
      <c r="C13326" s="6" t="s">
        <v>23628</v>
      </c>
    </row>
    <row r="13327">
      <c r="A13327" s="9">
        <f t="shared" si="1"/>
        <v>9438</v>
      </c>
      <c r="B13327" s="5" t="s">
        <v>8207</v>
      </c>
      <c r="C13327" s="6" t="s">
        <v>939</v>
      </c>
    </row>
    <row r="13328">
      <c r="A13328" s="9">
        <f t="shared" si="1"/>
        <v>9438</v>
      </c>
      <c r="B13328" s="5" t="s">
        <v>8207</v>
      </c>
      <c r="C13328" s="6" t="s">
        <v>23628</v>
      </c>
    </row>
    <row r="13329">
      <c r="A13329" s="9">
        <f t="shared" si="1"/>
        <v>9439</v>
      </c>
      <c r="B13329" s="8" t="s">
        <v>8208</v>
      </c>
      <c r="C13329" s="9" t="s">
        <v>72</v>
      </c>
    </row>
    <row r="13330">
      <c r="A13330" s="9">
        <f t="shared" si="1"/>
        <v>9440</v>
      </c>
      <c r="B13330" s="8" t="s">
        <v>8209</v>
      </c>
      <c r="C13330" s="9" t="s">
        <v>72</v>
      </c>
    </row>
    <row r="13331">
      <c r="A13331" s="9">
        <f t="shared" si="1"/>
        <v>9441</v>
      </c>
      <c r="B13331" s="8" t="s">
        <v>8210</v>
      </c>
      <c r="C13331" s="9" t="s">
        <v>72</v>
      </c>
    </row>
    <row r="13332">
      <c r="A13332" s="9">
        <f t="shared" si="1"/>
        <v>9442</v>
      </c>
      <c r="B13332" s="8" t="s">
        <v>8211</v>
      </c>
      <c r="C13332" s="9" t="s">
        <v>72</v>
      </c>
    </row>
    <row r="13333">
      <c r="A13333" s="9">
        <f t="shared" si="1"/>
        <v>9443</v>
      </c>
      <c r="B13333" s="8" t="s">
        <v>8212</v>
      </c>
      <c r="C13333" s="9" t="s">
        <v>728</v>
      </c>
    </row>
    <row r="13334">
      <c r="A13334" s="9">
        <f t="shared" si="1"/>
        <v>9444</v>
      </c>
      <c r="B13334" s="5" t="s">
        <v>8213</v>
      </c>
      <c r="C13334" s="6" t="s">
        <v>405</v>
      </c>
    </row>
    <row r="13335">
      <c r="A13335" s="9">
        <f t="shared" si="1"/>
        <v>9444</v>
      </c>
      <c r="B13335" s="5" t="s">
        <v>8213</v>
      </c>
      <c r="C13335" s="6" t="s">
        <v>91</v>
      </c>
    </row>
    <row r="13336">
      <c r="A13336" s="9">
        <f t="shared" si="1"/>
        <v>9444</v>
      </c>
      <c r="B13336" s="5" t="s">
        <v>8213</v>
      </c>
      <c r="C13336" s="6" t="s">
        <v>23637</v>
      </c>
    </row>
    <row r="13337">
      <c r="A13337" s="9">
        <f t="shared" si="1"/>
        <v>9445</v>
      </c>
      <c r="B13337" s="25" t="s">
        <v>25090</v>
      </c>
      <c r="C13337" s="26" t="s">
        <v>23653</v>
      </c>
    </row>
    <row r="13338">
      <c r="A13338" s="9">
        <f t="shared" si="1"/>
        <v>9446</v>
      </c>
      <c r="B13338" s="8" t="s">
        <v>8214</v>
      </c>
      <c r="C13338" s="9" t="s">
        <v>40</v>
      </c>
    </row>
    <row r="13339">
      <c r="A13339" s="9">
        <f t="shared" si="1"/>
        <v>9447</v>
      </c>
      <c r="B13339" s="5" t="s">
        <v>8215</v>
      </c>
      <c r="C13339" s="6" t="s">
        <v>683</v>
      </c>
    </row>
    <row r="13340">
      <c r="A13340" s="9">
        <f t="shared" si="1"/>
        <v>9447</v>
      </c>
      <c r="B13340" s="37" t="s">
        <v>8215</v>
      </c>
      <c r="C13340" s="28" t="s">
        <v>23633</v>
      </c>
    </row>
    <row r="13341">
      <c r="A13341" s="9">
        <f t="shared" si="1"/>
        <v>9448</v>
      </c>
      <c r="B13341" s="8" t="s">
        <v>8216</v>
      </c>
      <c r="C13341" s="9" t="s">
        <v>40</v>
      </c>
    </row>
    <row r="13342">
      <c r="A13342" s="9">
        <f t="shared" si="1"/>
        <v>9449</v>
      </c>
      <c r="B13342" s="8" t="s">
        <v>8217</v>
      </c>
      <c r="C13342" s="9" t="s">
        <v>40</v>
      </c>
    </row>
    <row r="13343">
      <c r="A13343" s="9">
        <f t="shared" si="1"/>
        <v>9450</v>
      </c>
      <c r="B13343" s="5" t="s">
        <v>8218</v>
      </c>
      <c r="C13343" s="6" t="s">
        <v>1458</v>
      </c>
    </row>
    <row r="13344">
      <c r="A13344" s="9">
        <f t="shared" si="1"/>
        <v>9450</v>
      </c>
      <c r="B13344" s="5" t="s">
        <v>8218</v>
      </c>
      <c r="C13344" s="6" t="s">
        <v>23628</v>
      </c>
    </row>
    <row r="13345">
      <c r="A13345" s="9">
        <f t="shared" si="1"/>
        <v>9451</v>
      </c>
      <c r="B13345" s="8" t="s">
        <v>8219</v>
      </c>
      <c r="C13345" s="9" t="s">
        <v>1776</v>
      </c>
    </row>
    <row r="13346">
      <c r="A13346" s="9">
        <f t="shared" si="1"/>
        <v>9452</v>
      </c>
      <c r="B13346" s="8" t="s">
        <v>8220</v>
      </c>
      <c r="C13346" s="9" t="s">
        <v>40</v>
      </c>
    </row>
    <row r="13347">
      <c r="A13347" s="9">
        <f t="shared" si="1"/>
        <v>9453</v>
      </c>
      <c r="B13347" s="8" t="s">
        <v>8221</v>
      </c>
      <c r="C13347" s="9" t="s">
        <v>1169</v>
      </c>
    </row>
    <row r="13348">
      <c r="A13348" s="9">
        <f t="shared" si="1"/>
        <v>9454</v>
      </c>
      <c r="B13348" s="8" t="s">
        <v>8222</v>
      </c>
      <c r="C13348" s="9" t="s">
        <v>1169</v>
      </c>
    </row>
    <row r="13349">
      <c r="A13349" s="9">
        <f t="shared" si="1"/>
        <v>9455</v>
      </c>
      <c r="B13349" s="8" t="s">
        <v>8223</v>
      </c>
      <c r="C13349" s="9" t="s">
        <v>1169</v>
      </c>
    </row>
    <row r="13350">
      <c r="A13350" s="9">
        <f t="shared" si="1"/>
        <v>9456</v>
      </c>
      <c r="B13350" s="8" t="s">
        <v>8224</v>
      </c>
      <c r="C13350" s="9" t="s">
        <v>1169</v>
      </c>
    </row>
    <row r="13351">
      <c r="A13351" s="9">
        <f t="shared" si="1"/>
        <v>9457</v>
      </c>
      <c r="B13351" s="8" t="s">
        <v>8225</v>
      </c>
      <c r="C13351" s="9" t="s">
        <v>1169</v>
      </c>
    </row>
    <row r="13352">
      <c r="A13352" s="9">
        <f t="shared" si="1"/>
        <v>9458</v>
      </c>
      <c r="B13352" s="8" t="s">
        <v>8226</v>
      </c>
      <c r="C13352" s="9" t="s">
        <v>1169</v>
      </c>
    </row>
    <row r="13353">
      <c r="A13353" s="9">
        <f t="shared" si="1"/>
        <v>9459</v>
      </c>
      <c r="B13353" s="8" t="s">
        <v>8227</v>
      </c>
      <c r="C13353" s="9" t="s">
        <v>1169</v>
      </c>
    </row>
    <row r="13354">
      <c r="A13354" s="9">
        <f t="shared" si="1"/>
        <v>9460</v>
      </c>
      <c r="B13354" s="8" t="s">
        <v>8228</v>
      </c>
      <c r="C13354" s="9" t="s">
        <v>1169</v>
      </c>
    </row>
    <row r="13355">
      <c r="A13355" s="9">
        <f t="shared" si="1"/>
        <v>9461</v>
      </c>
      <c r="B13355" s="8" t="s">
        <v>8229</v>
      </c>
      <c r="C13355" s="9" t="s">
        <v>1169</v>
      </c>
    </row>
    <row r="13356">
      <c r="A13356" s="9">
        <f t="shared" si="1"/>
        <v>9462</v>
      </c>
      <c r="B13356" s="8" t="s">
        <v>8230</v>
      </c>
      <c r="C13356" s="9" t="s">
        <v>1169</v>
      </c>
    </row>
    <row r="13357">
      <c r="A13357" s="9">
        <f t="shared" si="1"/>
        <v>9463</v>
      </c>
      <c r="B13357" s="8" t="s">
        <v>8231</v>
      </c>
      <c r="C13357" s="9" t="s">
        <v>1169</v>
      </c>
    </row>
    <row r="13358">
      <c r="A13358" s="9">
        <f t="shared" si="1"/>
        <v>9464</v>
      </c>
      <c r="B13358" s="8" t="s">
        <v>8232</v>
      </c>
      <c r="C13358" s="9" t="s">
        <v>1169</v>
      </c>
    </row>
    <row r="13359">
      <c r="A13359" s="9">
        <f t="shared" si="1"/>
        <v>9465</v>
      </c>
      <c r="B13359" s="8" t="s">
        <v>8233</v>
      </c>
      <c r="C13359" s="9" t="s">
        <v>1169</v>
      </c>
    </row>
    <row r="13360">
      <c r="A13360" s="9">
        <f t="shared" si="1"/>
        <v>9466</v>
      </c>
      <c r="B13360" s="8" t="s">
        <v>8234</v>
      </c>
      <c r="C13360" s="9" t="s">
        <v>1169</v>
      </c>
    </row>
    <row r="13361">
      <c r="A13361" s="9">
        <f t="shared" si="1"/>
        <v>9467</v>
      </c>
      <c r="B13361" s="8" t="s">
        <v>8235</v>
      </c>
      <c r="C13361" s="9" t="s">
        <v>1169</v>
      </c>
    </row>
    <row r="13362">
      <c r="A13362" s="9">
        <f t="shared" si="1"/>
        <v>9468</v>
      </c>
      <c r="B13362" s="8" t="s">
        <v>8236</v>
      </c>
      <c r="C13362" s="9" t="s">
        <v>1169</v>
      </c>
    </row>
    <row r="13363">
      <c r="A13363" s="9">
        <f t="shared" si="1"/>
        <v>9469</v>
      </c>
      <c r="B13363" s="8" t="s">
        <v>8237</v>
      </c>
      <c r="C13363" s="9" t="s">
        <v>1169</v>
      </c>
    </row>
    <row r="13364">
      <c r="A13364" s="9">
        <f t="shared" si="1"/>
        <v>9470</v>
      </c>
      <c r="B13364" s="8" t="s">
        <v>8238</v>
      </c>
      <c r="C13364" s="9" t="s">
        <v>1169</v>
      </c>
    </row>
    <row r="13365">
      <c r="A13365" s="9">
        <f t="shared" si="1"/>
        <v>9471</v>
      </c>
      <c r="B13365" s="5" t="s">
        <v>8239</v>
      </c>
      <c r="C13365" s="6" t="s">
        <v>324</v>
      </c>
    </row>
    <row r="13366">
      <c r="A13366" s="9">
        <f t="shared" si="1"/>
        <v>9471</v>
      </c>
      <c r="B13366" s="5" t="s">
        <v>8239</v>
      </c>
      <c r="C13366" s="6" t="s">
        <v>23637</v>
      </c>
    </row>
    <row r="13367">
      <c r="A13367" s="9">
        <f t="shared" si="1"/>
        <v>9472</v>
      </c>
      <c r="B13367" s="8" t="s">
        <v>8240</v>
      </c>
      <c r="C13367" s="9" t="s">
        <v>1169</v>
      </c>
    </row>
    <row r="13368">
      <c r="A13368" s="9">
        <f t="shared" si="1"/>
        <v>9473</v>
      </c>
      <c r="B13368" s="8" t="s">
        <v>8241</v>
      </c>
      <c r="C13368" s="9" t="s">
        <v>1169</v>
      </c>
    </row>
    <row r="13369">
      <c r="A13369" s="9">
        <f t="shared" si="1"/>
        <v>9474</v>
      </c>
      <c r="B13369" s="8" t="s">
        <v>8242</v>
      </c>
      <c r="C13369" s="9" t="s">
        <v>1169</v>
      </c>
    </row>
    <row r="13370">
      <c r="A13370" s="9">
        <f t="shared" si="1"/>
        <v>9475</v>
      </c>
      <c r="B13370" s="8" t="s">
        <v>8243</v>
      </c>
      <c r="C13370" s="9" t="s">
        <v>1169</v>
      </c>
    </row>
    <row r="13371">
      <c r="A13371" s="9">
        <f t="shared" si="1"/>
        <v>9476</v>
      </c>
      <c r="B13371" s="8" t="s">
        <v>8244</v>
      </c>
      <c r="C13371" s="9" t="s">
        <v>1169</v>
      </c>
    </row>
    <row r="13372">
      <c r="A13372" s="9">
        <f t="shared" si="1"/>
        <v>9477</v>
      </c>
      <c r="B13372" s="8" t="s">
        <v>8245</v>
      </c>
      <c r="C13372" s="9" t="s">
        <v>1169</v>
      </c>
    </row>
    <row r="13373">
      <c r="A13373" s="9">
        <f t="shared" si="1"/>
        <v>9478</v>
      </c>
      <c r="B13373" s="5" t="s">
        <v>8246</v>
      </c>
      <c r="C13373" s="6" t="s">
        <v>1260</v>
      </c>
    </row>
    <row r="13374">
      <c r="A13374" s="9">
        <f t="shared" si="1"/>
        <v>9478</v>
      </c>
      <c r="B13374" s="5" t="s">
        <v>8246</v>
      </c>
      <c r="C13374" s="6" t="s">
        <v>1169</v>
      </c>
    </row>
    <row r="13375">
      <c r="A13375" s="9">
        <f t="shared" si="1"/>
        <v>9479</v>
      </c>
      <c r="B13375" s="8" t="s">
        <v>8247</v>
      </c>
      <c r="C13375" s="9" t="s">
        <v>1169</v>
      </c>
    </row>
    <row r="13376">
      <c r="A13376" s="9">
        <f t="shared" si="1"/>
        <v>9480</v>
      </c>
      <c r="B13376" s="8" t="s">
        <v>8248</v>
      </c>
      <c r="C13376" s="9" t="s">
        <v>1169</v>
      </c>
    </row>
    <row r="13377">
      <c r="A13377" s="9">
        <f t="shared" si="1"/>
        <v>9481</v>
      </c>
      <c r="B13377" s="8" t="s">
        <v>8249</v>
      </c>
      <c r="C13377" s="9" t="s">
        <v>1169</v>
      </c>
    </row>
    <row r="13378">
      <c r="A13378" s="9">
        <f t="shared" si="1"/>
        <v>9482</v>
      </c>
      <c r="B13378" s="8" t="s">
        <v>8250</v>
      </c>
      <c r="C13378" s="9" t="s">
        <v>1169</v>
      </c>
    </row>
    <row r="13379">
      <c r="A13379" s="9">
        <f t="shared" si="1"/>
        <v>9483</v>
      </c>
      <c r="B13379" s="8" t="s">
        <v>8251</v>
      </c>
      <c r="C13379" s="9" t="s">
        <v>1169</v>
      </c>
    </row>
    <row r="13380">
      <c r="A13380" s="9">
        <f t="shared" si="1"/>
        <v>9484</v>
      </c>
      <c r="B13380" s="8" t="s">
        <v>8252</v>
      </c>
      <c r="C13380" s="9" t="s">
        <v>1169</v>
      </c>
    </row>
    <row r="13381">
      <c r="A13381" s="9">
        <f t="shared" si="1"/>
        <v>9485</v>
      </c>
      <c r="B13381" s="8" t="s">
        <v>8253</v>
      </c>
      <c r="C13381" s="9" t="s">
        <v>1169</v>
      </c>
    </row>
    <row r="13382">
      <c r="A13382" s="9">
        <f t="shared" si="1"/>
        <v>9486</v>
      </c>
      <c r="B13382" s="25" t="s">
        <v>25091</v>
      </c>
      <c r="C13382" s="26" t="s">
        <v>11797</v>
      </c>
    </row>
    <row r="13383">
      <c r="A13383" s="9">
        <f t="shared" si="1"/>
        <v>9487</v>
      </c>
      <c r="B13383" s="8" t="s">
        <v>8254</v>
      </c>
      <c r="C13383" s="9" t="s">
        <v>88</v>
      </c>
    </row>
    <row r="13384">
      <c r="A13384" s="9">
        <f t="shared" si="1"/>
        <v>9488</v>
      </c>
      <c r="B13384" s="5" t="s">
        <v>8255</v>
      </c>
      <c r="C13384" s="6" t="s">
        <v>80</v>
      </c>
    </row>
    <row r="13385">
      <c r="A13385" s="9">
        <f t="shared" si="1"/>
        <v>9489</v>
      </c>
      <c r="B13385" s="8" t="s">
        <v>8256</v>
      </c>
      <c r="C13385" s="9" t="s">
        <v>372</v>
      </c>
    </row>
    <row r="13386">
      <c r="A13386" s="9">
        <f t="shared" si="1"/>
        <v>9490</v>
      </c>
      <c r="B13386" s="25" t="s">
        <v>25092</v>
      </c>
      <c r="C13386" s="26" t="s">
        <v>23812</v>
      </c>
    </row>
    <row r="13387">
      <c r="A13387" s="9">
        <f t="shared" si="1"/>
        <v>9491</v>
      </c>
      <c r="B13387" s="8" t="s">
        <v>8257</v>
      </c>
      <c r="C13387" s="9" t="s">
        <v>46</v>
      </c>
    </row>
    <row r="13388">
      <c r="A13388" s="9">
        <f t="shared" si="1"/>
        <v>9492</v>
      </c>
      <c r="B13388" s="8" t="s">
        <v>8258</v>
      </c>
      <c r="C13388" s="9" t="s">
        <v>530</v>
      </c>
    </row>
    <row r="13389">
      <c r="A13389" s="9">
        <f t="shared" si="1"/>
        <v>9493</v>
      </c>
      <c r="B13389" s="5" t="s">
        <v>8259</v>
      </c>
      <c r="C13389" s="6" t="s">
        <v>1394</v>
      </c>
    </row>
    <row r="13390">
      <c r="A13390" s="9">
        <f t="shared" si="1"/>
        <v>9494</v>
      </c>
      <c r="B13390" s="5" t="s">
        <v>8260</v>
      </c>
      <c r="C13390" s="6" t="s">
        <v>393</v>
      </c>
    </row>
    <row r="13391">
      <c r="A13391" s="9">
        <f t="shared" si="1"/>
        <v>9495</v>
      </c>
      <c r="B13391" s="25" t="s">
        <v>25093</v>
      </c>
      <c r="C13391" s="26" t="s">
        <v>23845</v>
      </c>
    </row>
    <row r="13392">
      <c r="A13392" s="9">
        <f t="shared" si="1"/>
        <v>9496</v>
      </c>
      <c r="B13392" s="5" t="s">
        <v>8261</v>
      </c>
      <c r="C13392" s="6" t="s">
        <v>27</v>
      </c>
    </row>
    <row r="13393">
      <c r="A13393" s="9">
        <f t="shared" si="1"/>
        <v>9497</v>
      </c>
      <c r="B13393" s="5" t="s">
        <v>8262</v>
      </c>
      <c r="C13393" s="6" t="s">
        <v>62</v>
      </c>
    </row>
    <row r="13394">
      <c r="A13394" s="9">
        <f t="shared" si="1"/>
        <v>9497</v>
      </c>
      <c r="B13394" s="5" t="s">
        <v>8262</v>
      </c>
      <c r="C13394" s="6" t="s">
        <v>23628</v>
      </c>
    </row>
    <row r="13395">
      <c r="A13395" s="9">
        <f t="shared" si="1"/>
        <v>9498</v>
      </c>
      <c r="B13395" s="8" t="s">
        <v>8263</v>
      </c>
      <c r="C13395" s="9" t="s">
        <v>46</v>
      </c>
    </row>
    <row r="13396">
      <c r="A13396" s="9">
        <f t="shared" si="1"/>
        <v>9499</v>
      </c>
      <c r="B13396" s="5" t="s">
        <v>8264</v>
      </c>
      <c r="C13396" s="6" t="s">
        <v>1743</v>
      </c>
    </row>
    <row r="13397">
      <c r="A13397" s="9">
        <f t="shared" si="1"/>
        <v>9500</v>
      </c>
      <c r="B13397" s="5" t="s">
        <v>8265</v>
      </c>
      <c r="C13397" s="6" t="s">
        <v>346</v>
      </c>
    </row>
    <row r="13398">
      <c r="A13398" s="9">
        <f t="shared" si="1"/>
        <v>9500</v>
      </c>
      <c r="B13398" s="5" t="s">
        <v>8265</v>
      </c>
      <c r="C13398" s="6" t="s">
        <v>23628</v>
      </c>
    </row>
    <row r="13399">
      <c r="A13399" s="9">
        <f t="shared" si="1"/>
        <v>9501</v>
      </c>
      <c r="B13399" s="25" t="s">
        <v>25094</v>
      </c>
      <c r="C13399" s="26" t="s">
        <v>23845</v>
      </c>
    </row>
    <row r="13400">
      <c r="A13400" s="9">
        <f t="shared" si="1"/>
        <v>9502</v>
      </c>
      <c r="B13400" s="31" t="s">
        <v>25095</v>
      </c>
      <c r="C13400" s="6" t="s">
        <v>374</v>
      </c>
    </row>
    <row r="13401">
      <c r="A13401" s="9">
        <f t="shared" si="1"/>
        <v>9503</v>
      </c>
      <c r="B13401" s="5" t="s">
        <v>8266</v>
      </c>
      <c r="C13401" s="6" t="s">
        <v>362</v>
      </c>
    </row>
    <row r="13402">
      <c r="A13402" s="9">
        <f t="shared" si="1"/>
        <v>9504</v>
      </c>
      <c r="B13402" s="8" t="s">
        <v>8267</v>
      </c>
      <c r="C13402" s="6" t="s">
        <v>132</v>
      </c>
    </row>
    <row r="13403">
      <c r="A13403" s="9">
        <f t="shared" si="1"/>
        <v>9504</v>
      </c>
      <c r="B13403" s="8" t="s">
        <v>8267</v>
      </c>
      <c r="C13403" s="9" t="s">
        <v>60</v>
      </c>
    </row>
    <row r="13404">
      <c r="A13404" s="9">
        <f t="shared" si="1"/>
        <v>9504</v>
      </c>
      <c r="B13404" s="8" t="s">
        <v>8267</v>
      </c>
      <c r="C13404" s="9" t="s">
        <v>162</v>
      </c>
    </row>
    <row r="13405">
      <c r="A13405" s="9">
        <f t="shared" si="1"/>
        <v>9504</v>
      </c>
      <c r="B13405" s="8" t="s">
        <v>8267</v>
      </c>
      <c r="C13405" s="6" t="s">
        <v>23637</v>
      </c>
    </row>
    <row r="13406">
      <c r="A13406" s="9">
        <f t="shared" si="1"/>
        <v>9505</v>
      </c>
      <c r="B13406" s="5" t="s">
        <v>8268</v>
      </c>
      <c r="C13406" s="6" t="s">
        <v>538</v>
      </c>
    </row>
    <row r="13407">
      <c r="A13407" s="9">
        <f t="shared" si="1"/>
        <v>9505</v>
      </c>
      <c r="B13407" s="5" t="s">
        <v>8268</v>
      </c>
      <c r="C13407" s="6" t="s">
        <v>23628</v>
      </c>
    </row>
    <row r="13408">
      <c r="A13408" s="9">
        <f t="shared" si="1"/>
        <v>9506</v>
      </c>
      <c r="B13408" s="5" t="s">
        <v>8269</v>
      </c>
      <c r="C13408" s="6" t="s">
        <v>538</v>
      </c>
    </row>
    <row r="13409">
      <c r="A13409" s="9">
        <f t="shared" si="1"/>
        <v>9506</v>
      </c>
      <c r="B13409" s="5" t="s">
        <v>8269</v>
      </c>
      <c r="C13409" s="6" t="s">
        <v>23628</v>
      </c>
    </row>
    <row r="13410">
      <c r="A13410" s="9">
        <f t="shared" si="1"/>
        <v>9507</v>
      </c>
      <c r="B13410" s="5" t="s">
        <v>8270</v>
      </c>
      <c r="C13410" s="6" t="s">
        <v>538</v>
      </c>
    </row>
    <row r="13411">
      <c r="A13411" s="9">
        <f t="shared" si="1"/>
        <v>9507</v>
      </c>
      <c r="B13411" s="5" t="s">
        <v>8270</v>
      </c>
      <c r="C13411" s="6" t="s">
        <v>23628</v>
      </c>
    </row>
    <row r="13412">
      <c r="A13412" s="9">
        <f t="shared" si="1"/>
        <v>9508</v>
      </c>
      <c r="B13412" s="5" t="s">
        <v>8271</v>
      </c>
      <c r="C13412" s="6" t="s">
        <v>538</v>
      </c>
    </row>
    <row r="13413">
      <c r="A13413" s="9">
        <f t="shared" si="1"/>
        <v>9508</v>
      </c>
      <c r="B13413" s="5" t="s">
        <v>8271</v>
      </c>
      <c r="C13413" s="6" t="s">
        <v>23628</v>
      </c>
    </row>
    <row r="13414">
      <c r="A13414" s="9">
        <f t="shared" si="1"/>
        <v>9509</v>
      </c>
      <c r="B13414" s="5" t="s">
        <v>8272</v>
      </c>
      <c r="C13414" s="6" t="s">
        <v>538</v>
      </c>
    </row>
    <row r="13415">
      <c r="A13415" s="9">
        <f t="shared" si="1"/>
        <v>9509</v>
      </c>
      <c r="B13415" s="5" t="s">
        <v>8272</v>
      </c>
      <c r="C13415" s="6" t="s">
        <v>23628</v>
      </c>
    </row>
    <row r="13416">
      <c r="A13416" s="9">
        <f t="shared" si="1"/>
        <v>9510</v>
      </c>
      <c r="B13416" s="5" t="s">
        <v>8273</v>
      </c>
      <c r="C13416" s="6" t="s">
        <v>538</v>
      </c>
    </row>
    <row r="13417">
      <c r="A13417" s="9">
        <f t="shared" si="1"/>
        <v>9510</v>
      </c>
      <c r="B13417" s="5" t="s">
        <v>8273</v>
      </c>
      <c r="C13417" s="6" t="s">
        <v>23628</v>
      </c>
    </row>
    <row r="13418">
      <c r="A13418" s="9">
        <f t="shared" si="1"/>
        <v>9511</v>
      </c>
      <c r="B13418" s="5" t="s">
        <v>8274</v>
      </c>
      <c r="C13418" s="6" t="s">
        <v>538</v>
      </c>
    </row>
    <row r="13419">
      <c r="A13419" s="9">
        <f t="shared" si="1"/>
        <v>9511</v>
      </c>
      <c r="B13419" s="5" t="s">
        <v>8274</v>
      </c>
      <c r="C13419" s="6" t="s">
        <v>23628</v>
      </c>
    </row>
    <row r="13420">
      <c r="A13420" s="9">
        <f t="shared" si="1"/>
        <v>9512</v>
      </c>
      <c r="B13420" s="5" t="s">
        <v>8275</v>
      </c>
      <c r="C13420" s="6" t="s">
        <v>538</v>
      </c>
    </row>
    <row r="13421">
      <c r="A13421" s="9">
        <f t="shared" si="1"/>
        <v>9512</v>
      </c>
      <c r="B13421" s="5" t="s">
        <v>8275</v>
      </c>
      <c r="C13421" s="6" t="s">
        <v>23628</v>
      </c>
    </row>
    <row r="13422">
      <c r="A13422" s="9">
        <f t="shared" si="1"/>
        <v>9513</v>
      </c>
      <c r="B13422" s="5" t="s">
        <v>8276</v>
      </c>
      <c r="C13422" s="6" t="s">
        <v>538</v>
      </c>
    </row>
    <row r="13423">
      <c r="A13423" s="9">
        <f t="shared" si="1"/>
        <v>9513</v>
      </c>
      <c r="B13423" s="5" t="s">
        <v>8276</v>
      </c>
      <c r="C13423" s="6" t="s">
        <v>23628</v>
      </c>
    </row>
    <row r="13424">
      <c r="A13424" s="9">
        <f t="shared" si="1"/>
        <v>9514</v>
      </c>
      <c r="B13424" s="31" t="s">
        <v>25096</v>
      </c>
      <c r="C13424" s="6" t="s">
        <v>374</v>
      </c>
    </row>
    <row r="13425">
      <c r="A13425" s="9">
        <f t="shared" si="1"/>
        <v>9515</v>
      </c>
      <c r="B13425" s="5" t="s">
        <v>8277</v>
      </c>
      <c r="C13425" s="6" t="s">
        <v>538</v>
      </c>
    </row>
    <row r="13426">
      <c r="A13426" s="9">
        <f t="shared" si="1"/>
        <v>9515</v>
      </c>
      <c r="B13426" s="5" t="s">
        <v>8277</v>
      </c>
      <c r="C13426" s="6" t="s">
        <v>23628</v>
      </c>
    </row>
    <row r="13427">
      <c r="A13427" s="9">
        <f t="shared" si="1"/>
        <v>9516</v>
      </c>
      <c r="B13427" s="5" t="s">
        <v>8278</v>
      </c>
      <c r="C13427" s="6" t="s">
        <v>538</v>
      </c>
    </row>
    <row r="13428">
      <c r="A13428" s="9">
        <f t="shared" si="1"/>
        <v>9516</v>
      </c>
      <c r="B13428" s="5" t="s">
        <v>8278</v>
      </c>
      <c r="C13428" s="6" t="s">
        <v>23628</v>
      </c>
    </row>
    <row r="13429">
      <c r="A13429" s="9">
        <f t="shared" si="1"/>
        <v>9517</v>
      </c>
      <c r="B13429" s="5" t="s">
        <v>8279</v>
      </c>
      <c r="C13429" s="6" t="s">
        <v>538</v>
      </c>
    </row>
    <row r="13430">
      <c r="A13430" s="9">
        <f t="shared" si="1"/>
        <v>9517</v>
      </c>
      <c r="B13430" s="5" t="s">
        <v>8279</v>
      </c>
      <c r="C13430" s="6" t="s">
        <v>23628</v>
      </c>
    </row>
    <row r="13431">
      <c r="A13431" s="9">
        <f t="shared" si="1"/>
        <v>9518</v>
      </c>
      <c r="B13431" s="5" t="s">
        <v>8280</v>
      </c>
      <c r="C13431" s="6" t="s">
        <v>788</v>
      </c>
    </row>
    <row r="13432">
      <c r="A13432" s="9">
        <f t="shared" si="1"/>
        <v>9518</v>
      </c>
      <c r="B13432" s="5" t="s">
        <v>8280</v>
      </c>
      <c r="C13432" s="6" t="s">
        <v>23637</v>
      </c>
    </row>
    <row r="13433">
      <c r="A13433" s="9">
        <f t="shared" si="1"/>
        <v>9519</v>
      </c>
      <c r="B13433" s="5" t="s">
        <v>8281</v>
      </c>
      <c r="C13433" s="6" t="s">
        <v>538</v>
      </c>
    </row>
    <row r="13434">
      <c r="A13434" s="9">
        <f t="shared" si="1"/>
        <v>9519</v>
      </c>
      <c r="B13434" s="5" t="s">
        <v>8281</v>
      </c>
      <c r="C13434" s="6" t="s">
        <v>23628</v>
      </c>
    </row>
    <row r="13435">
      <c r="A13435" s="9">
        <f t="shared" si="1"/>
        <v>9520</v>
      </c>
      <c r="B13435" s="5" t="s">
        <v>8282</v>
      </c>
      <c r="C13435" s="6" t="s">
        <v>538</v>
      </c>
    </row>
    <row r="13436">
      <c r="A13436" s="9">
        <f t="shared" si="1"/>
        <v>9520</v>
      </c>
      <c r="B13436" s="5" t="s">
        <v>8282</v>
      </c>
      <c r="C13436" s="6" t="s">
        <v>23628</v>
      </c>
    </row>
    <row r="13437">
      <c r="A13437" s="9">
        <f t="shared" si="1"/>
        <v>9521</v>
      </c>
      <c r="B13437" s="30" t="s">
        <v>25097</v>
      </c>
      <c r="C13437" s="26" t="s">
        <v>23737</v>
      </c>
    </row>
    <row r="13438">
      <c r="A13438" s="9">
        <f t="shared" si="1"/>
        <v>9522</v>
      </c>
      <c r="B13438" s="8" t="s">
        <v>8283</v>
      </c>
      <c r="C13438" s="6" t="s">
        <v>946</v>
      </c>
    </row>
    <row r="13439">
      <c r="A13439" s="9">
        <f t="shared" si="1"/>
        <v>9523</v>
      </c>
      <c r="B13439" s="8" t="s">
        <v>8284</v>
      </c>
      <c r="C13439" s="6" t="s">
        <v>132</v>
      </c>
    </row>
    <row r="13440">
      <c r="A13440" s="9">
        <f t="shared" si="1"/>
        <v>9523</v>
      </c>
      <c r="B13440" s="8" t="s">
        <v>8284</v>
      </c>
      <c r="C13440" s="6" t="s">
        <v>23637</v>
      </c>
    </row>
    <row r="13441">
      <c r="A13441" s="9">
        <f t="shared" si="1"/>
        <v>9524</v>
      </c>
      <c r="B13441" s="5" t="s">
        <v>8285</v>
      </c>
      <c r="C13441" s="6" t="s">
        <v>639</v>
      </c>
    </row>
    <row r="13442">
      <c r="A13442" s="9">
        <f t="shared" si="1"/>
        <v>9525</v>
      </c>
      <c r="B13442" s="5" t="s">
        <v>8286</v>
      </c>
      <c r="C13442" s="6" t="s">
        <v>365</v>
      </c>
    </row>
    <row r="13443">
      <c r="A13443" s="9">
        <f t="shared" si="1"/>
        <v>9526</v>
      </c>
      <c r="B13443" s="5" t="s">
        <v>8287</v>
      </c>
      <c r="C13443" s="6" t="s">
        <v>34</v>
      </c>
    </row>
    <row r="13444">
      <c r="A13444" s="9">
        <f t="shared" si="1"/>
        <v>9526</v>
      </c>
      <c r="B13444" s="5" t="s">
        <v>8287</v>
      </c>
      <c r="C13444" s="6" t="s">
        <v>23628</v>
      </c>
    </row>
    <row r="13445">
      <c r="A13445" s="9">
        <f t="shared" si="1"/>
        <v>9527</v>
      </c>
      <c r="B13445" s="5" t="s">
        <v>8288</v>
      </c>
      <c r="C13445" s="6" t="s">
        <v>479</v>
      </c>
    </row>
    <row r="13446">
      <c r="A13446" s="9">
        <f t="shared" si="1"/>
        <v>9528</v>
      </c>
      <c r="B13446" s="25" t="s">
        <v>25098</v>
      </c>
      <c r="C13446" s="26" t="s">
        <v>12983</v>
      </c>
    </row>
    <row r="13447">
      <c r="A13447" s="9">
        <f t="shared" si="1"/>
        <v>9529</v>
      </c>
      <c r="B13447" s="5" t="s">
        <v>8289</v>
      </c>
      <c r="C13447" s="6" t="s">
        <v>365</v>
      </c>
    </row>
    <row r="13448">
      <c r="A13448" s="9">
        <f t="shared" si="1"/>
        <v>9530</v>
      </c>
      <c r="B13448" s="25" t="s">
        <v>25099</v>
      </c>
      <c r="C13448" s="26" t="s">
        <v>23632</v>
      </c>
    </row>
    <row r="13449">
      <c r="A13449" s="9">
        <f t="shared" si="1"/>
        <v>9530</v>
      </c>
      <c r="B13449" s="27" t="s">
        <v>25099</v>
      </c>
      <c r="C13449" s="28" t="s">
        <v>23633</v>
      </c>
    </row>
    <row r="13450">
      <c r="A13450" s="9">
        <f t="shared" si="1"/>
        <v>9531</v>
      </c>
      <c r="B13450" s="25" t="s">
        <v>25100</v>
      </c>
      <c r="C13450" s="26" t="s">
        <v>23632</v>
      </c>
    </row>
    <row r="13451">
      <c r="A13451" s="9">
        <f t="shared" si="1"/>
        <v>9531</v>
      </c>
      <c r="B13451" s="27" t="s">
        <v>25100</v>
      </c>
      <c r="C13451" s="28" t="s">
        <v>23633</v>
      </c>
    </row>
    <row r="13452">
      <c r="A13452" s="9">
        <f t="shared" si="1"/>
        <v>9532</v>
      </c>
      <c r="B13452" s="8" t="s">
        <v>8290</v>
      </c>
      <c r="C13452" s="9" t="s">
        <v>372</v>
      </c>
    </row>
    <row r="13453">
      <c r="A13453" s="9">
        <f t="shared" si="1"/>
        <v>9533</v>
      </c>
      <c r="B13453" s="32" t="s">
        <v>25101</v>
      </c>
      <c r="C13453" s="26" t="s">
        <v>67</v>
      </c>
    </row>
    <row r="13454">
      <c r="A13454" s="9">
        <f t="shared" si="1"/>
        <v>9534</v>
      </c>
      <c r="B13454" s="5" t="s">
        <v>8291</v>
      </c>
      <c r="C13454" s="6" t="s">
        <v>714</v>
      </c>
    </row>
    <row r="13455">
      <c r="A13455" s="9">
        <f t="shared" si="1"/>
        <v>9534</v>
      </c>
      <c r="B13455" s="5" t="s">
        <v>8291</v>
      </c>
      <c r="C13455" s="6" t="s">
        <v>23672</v>
      </c>
    </row>
    <row r="13456">
      <c r="A13456" s="9">
        <f t="shared" si="1"/>
        <v>9535</v>
      </c>
      <c r="B13456" s="5" t="s">
        <v>8292</v>
      </c>
      <c r="C13456" s="6" t="s">
        <v>681</v>
      </c>
    </row>
    <row r="13457">
      <c r="A13457" s="9">
        <f t="shared" si="1"/>
        <v>9536</v>
      </c>
      <c r="B13457" s="5" t="s">
        <v>8293</v>
      </c>
      <c r="C13457" s="6" t="s">
        <v>538</v>
      </c>
    </row>
    <row r="13458">
      <c r="A13458" s="9">
        <f t="shared" si="1"/>
        <v>9536</v>
      </c>
      <c r="B13458" s="5" t="s">
        <v>8293</v>
      </c>
      <c r="C13458" s="6" t="s">
        <v>23628</v>
      </c>
    </row>
    <row r="13459">
      <c r="A13459" s="9">
        <f t="shared" si="1"/>
        <v>9537</v>
      </c>
      <c r="B13459" s="5" t="s">
        <v>8294</v>
      </c>
      <c r="C13459" s="6" t="s">
        <v>365</v>
      </c>
    </row>
    <row r="13460">
      <c r="A13460" s="9">
        <f t="shared" si="1"/>
        <v>9538</v>
      </c>
      <c r="B13460" s="8" t="s">
        <v>8295</v>
      </c>
      <c r="C13460" s="9" t="s">
        <v>1776</v>
      </c>
    </row>
    <row r="13461">
      <c r="A13461" s="9">
        <f t="shared" si="1"/>
        <v>9539</v>
      </c>
      <c r="B13461" s="25" t="s">
        <v>25102</v>
      </c>
      <c r="C13461" s="26" t="s">
        <v>23748</v>
      </c>
    </row>
    <row r="13462">
      <c r="A13462" s="9">
        <f t="shared" si="1"/>
        <v>9540</v>
      </c>
      <c r="B13462" s="5" t="s">
        <v>8296</v>
      </c>
      <c r="C13462" s="6" t="s">
        <v>153</v>
      </c>
    </row>
    <row r="13463">
      <c r="A13463" s="9">
        <f t="shared" si="1"/>
        <v>9540</v>
      </c>
      <c r="B13463" s="5" t="s">
        <v>8296</v>
      </c>
      <c r="C13463" s="6" t="s">
        <v>177</v>
      </c>
    </row>
    <row r="13464">
      <c r="A13464" s="9">
        <f t="shared" si="1"/>
        <v>9540</v>
      </c>
      <c r="B13464" s="5" t="s">
        <v>8296</v>
      </c>
      <c r="C13464" s="6" t="s">
        <v>23637</v>
      </c>
    </row>
    <row r="13465">
      <c r="A13465" s="9">
        <f t="shared" si="1"/>
        <v>9541</v>
      </c>
      <c r="B13465" s="5" t="s">
        <v>8297</v>
      </c>
      <c r="C13465" s="6" t="s">
        <v>621</v>
      </c>
    </row>
    <row r="13466">
      <c r="A13466" s="9">
        <f t="shared" si="1"/>
        <v>9542</v>
      </c>
      <c r="B13466" s="8" t="s">
        <v>8298</v>
      </c>
      <c r="C13466" s="9" t="s">
        <v>22</v>
      </c>
    </row>
    <row r="13467">
      <c r="A13467" s="9">
        <f t="shared" si="1"/>
        <v>9543</v>
      </c>
      <c r="B13467" s="5" t="s">
        <v>8299</v>
      </c>
      <c r="C13467" s="6" t="s">
        <v>74</v>
      </c>
    </row>
    <row r="13468">
      <c r="A13468" s="9">
        <f t="shared" si="1"/>
        <v>9544</v>
      </c>
      <c r="B13468" s="5" t="s">
        <v>8300</v>
      </c>
      <c r="C13468" s="6" t="s">
        <v>612</v>
      </c>
    </row>
    <row r="13469">
      <c r="A13469" s="9">
        <f t="shared" si="1"/>
        <v>9545</v>
      </c>
      <c r="B13469" s="8" t="s">
        <v>8301</v>
      </c>
      <c r="C13469" s="9" t="s">
        <v>40</v>
      </c>
    </row>
    <row r="13470">
      <c r="A13470" s="9">
        <f t="shared" si="1"/>
        <v>9546</v>
      </c>
      <c r="B13470" s="8" t="s">
        <v>8302</v>
      </c>
      <c r="C13470" s="9" t="s">
        <v>1470</v>
      </c>
    </row>
    <row r="13471">
      <c r="A13471" s="9">
        <f t="shared" si="1"/>
        <v>9547</v>
      </c>
      <c r="B13471" s="25" t="s">
        <v>25103</v>
      </c>
      <c r="C13471" s="26" t="s">
        <v>23817</v>
      </c>
    </row>
    <row r="13472">
      <c r="A13472" s="9">
        <f t="shared" si="1"/>
        <v>9548</v>
      </c>
      <c r="B13472" s="25" t="s">
        <v>25104</v>
      </c>
      <c r="C13472" s="26" t="s">
        <v>23845</v>
      </c>
    </row>
    <row r="13473">
      <c r="A13473" s="9">
        <f t="shared" si="1"/>
        <v>9549</v>
      </c>
      <c r="B13473" s="5" t="s">
        <v>8303</v>
      </c>
      <c r="C13473" s="6" t="s">
        <v>714</v>
      </c>
    </row>
    <row r="13474">
      <c r="A13474" s="9">
        <f t="shared" si="1"/>
        <v>9549</v>
      </c>
      <c r="B13474" s="5" t="s">
        <v>8303</v>
      </c>
      <c r="C13474" s="6" t="s">
        <v>23672</v>
      </c>
    </row>
    <row r="13475">
      <c r="A13475" s="9">
        <f t="shared" si="1"/>
        <v>9550</v>
      </c>
      <c r="B13475" s="32" t="s">
        <v>25105</v>
      </c>
      <c r="C13475" s="26" t="s">
        <v>67</v>
      </c>
    </row>
    <row r="13476">
      <c r="A13476" s="9">
        <f t="shared" si="1"/>
        <v>9551</v>
      </c>
      <c r="B13476" s="5" t="s">
        <v>8304</v>
      </c>
      <c r="C13476" s="6" t="s">
        <v>621</v>
      </c>
    </row>
    <row r="13477">
      <c r="A13477" s="9">
        <f t="shared" si="1"/>
        <v>9552</v>
      </c>
      <c r="B13477" s="8" t="s">
        <v>8305</v>
      </c>
      <c r="C13477" s="9" t="s">
        <v>8</v>
      </c>
    </row>
    <row r="13478">
      <c r="A13478" s="9">
        <f t="shared" si="1"/>
        <v>9553</v>
      </c>
      <c r="B13478" s="5" t="s">
        <v>8306</v>
      </c>
      <c r="C13478" s="6" t="s">
        <v>74</v>
      </c>
    </row>
    <row r="13479">
      <c r="A13479" s="9">
        <f t="shared" si="1"/>
        <v>9554</v>
      </c>
      <c r="B13479" s="25" t="s">
        <v>25106</v>
      </c>
      <c r="C13479" s="26" t="s">
        <v>23748</v>
      </c>
    </row>
    <row r="13480">
      <c r="A13480" s="9">
        <f t="shared" si="1"/>
        <v>9555</v>
      </c>
      <c r="B13480" s="8" t="s">
        <v>8307</v>
      </c>
      <c r="C13480" s="9" t="s">
        <v>818</v>
      </c>
    </row>
    <row r="13481">
      <c r="A13481" s="9">
        <f t="shared" si="1"/>
        <v>9556</v>
      </c>
      <c r="B13481" s="8" t="s">
        <v>8308</v>
      </c>
      <c r="C13481" s="9" t="s">
        <v>177</v>
      </c>
    </row>
    <row r="13482">
      <c r="A13482" s="9">
        <f t="shared" si="1"/>
        <v>9557</v>
      </c>
      <c r="B13482" s="25" t="s">
        <v>25107</v>
      </c>
      <c r="C13482" s="26" t="s">
        <v>23812</v>
      </c>
    </row>
    <row r="13483">
      <c r="A13483" s="9">
        <f t="shared" si="1"/>
        <v>9558</v>
      </c>
      <c r="B13483" s="25" t="s">
        <v>25108</v>
      </c>
      <c r="C13483" s="26" t="s">
        <v>23812</v>
      </c>
    </row>
    <row r="13484">
      <c r="A13484" s="9">
        <f t="shared" si="1"/>
        <v>9559</v>
      </c>
      <c r="B13484" s="25" t="s">
        <v>25109</v>
      </c>
      <c r="C13484" s="26" t="s">
        <v>23812</v>
      </c>
    </row>
    <row r="13485">
      <c r="A13485" s="9">
        <f t="shared" si="1"/>
        <v>9560</v>
      </c>
      <c r="B13485" s="25" t="s">
        <v>25110</v>
      </c>
      <c r="C13485" s="26" t="s">
        <v>23748</v>
      </c>
    </row>
    <row r="13486">
      <c r="A13486" s="9">
        <f t="shared" si="1"/>
        <v>9561</v>
      </c>
      <c r="B13486" s="5" t="s">
        <v>8309</v>
      </c>
      <c r="C13486" s="6" t="s">
        <v>153</v>
      </c>
    </row>
    <row r="13487">
      <c r="A13487" s="9">
        <f t="shared" si="1"/>
        <v>9561</v>
      </c>
      <c r="B13487" s="5" t="s">
        <v>8309</v>
      </c>
      <c r="C13487" s="6" t="s">
        <v>54</v>
      </c>
    </row>
    <row r="13488">
      <c r="A13488" s="9">
        <f t="shared" si="1"/>
        <v>9561</v>
      </c>
      <c r="B13488" s="5" t="s">
        <v>8309</v>
      </c>
      <c r="C13488" s="6" t="s">
        <v>23637</v>
      </c>
    </row>
    <row r="13489">
      <c r="A13489" s="9">
        <f t="shared" si="1"/>
        <v>9562</v>
      </c>
      <c r="B13489" s="25" t="s">
        <v>25111</v>
      </c>
      <c r="C13489" s="26" t="s">
        <v>487</v>
      </c>
    </row>
    <row r="13490">
      <c r="A13490" s="9">
        <f t="shared" si="1"/>
        <v>9562</v>
      </c>
      <c r="B13490" s="27" t="s">
        <v>25111</v>
      </c>
      <c r="C13490" s="28" t="s">
        <v>23637</v>
      </c>
    </row>
    <row r="13491">
      <c r="A13491" s="9">
        <f t="shared" si="1"/>
        <v>9563</v>
      </c>
      <c r="B13491" s="5" t="s">
        <v>8310</v>
      </c>
      <c r="C13491" s="6" t="s">
        <v>733</v>
      </c>
    </row>
    <row r="13492">
      <c r="A13492" s="9">
        <f t="shared" si="1"/>
        <v>9564</v>
      </c>
      <c r="B13492" s="5" t="s">
        <v>8311</v>
      </c>
      <c r="C13492" s="6" t="s">
        <v>326</v>
      </c>
    </row>
    <row r="13493">
      <c r="A13493" s="9">
        <f t="shared" si="1"/>
        <v>9564</v>
      </c>
      <c r="B13493" s="5" t="s">
        <v>8311</v>
      </c>
      <c r="C13493" s="6" t="s">
        <v>23637</v>
      </c>
    </row>
    <row r="13494">
      <c r="A13494" s="9">
        <f t="shared" si="1"/>
        <v>9565</v>
      </c>
      <c r="B13494" s="5" t="s">
        <v>8312</v>
      </c>
      <c r="C13494" s="6" t="s">
        <v>1120</v>
      </c>
    </row>
    <row r="13495">
      <c r="A13495" s="9">
        <f t="shared" si="1"/>
        <v>9566</v>
      </c>
      <c r="B13495" s="5" t="s">
        <v>8313</v>
      </c>
      <c r="C13495" s="6" t="s">
        <v>59</v>
      </c>
    </row>
    <row r="13496">
      <c r="A13496" s="9">
        <f t="shared" si="1"/>
        <v>9567</v>
      </c>
      <c r="B13496" s="25" t="s">
        <v>25112</v>
      </c>
      <c r="C13496" s="26" t="s">
        <v>12983</v>
      </c>
    </row>
    <row r="13497">
      <c r="A13497" s="9">
        <f t="shared" si="1"/>
        <v>9568</v>
      </c>
      <c r="B13497" s="8" t="s">
        <v>8314</v>
      </c>
      <c r="C13497" s="9" t="s">
        <v>46</v>
      </c>
    </row>
    <row r="13498">
      <c r="A13498" s="9">
        <f t="shared" si="1"/>
        <v>9569</v>
      </c>
      <c r="B13498" s="30" t="s">
        <v>25113</v>
      </c>
      <c r="C13498" s="26" t="s">
        <v>23737</v>
      </c>
    </row>
    <row r="13499">
      <c r="A13499" s="9">
        <f t="shared" si="1"/>
        <v>9570</v>
      </c>
      <c r="B13499" s="5" t="s">
        <v>8315</v>
      </c>
      <c r="C13499" s="6" t="s">
        <v>1394</v>
      </c>
    </row>
    <row r="13500">
      <c r="A13500" s="9">
        <f t="shared" si="1"/>
        <v>9571</v>
      </c>
      <c r="B13500" s="25" t="s">
        <v>25114</v>
      </c>
      <c r="C13500" s="26" t="s">
        <v>23808</v>
      </c>
    </row>
    <row r="13501">
      <c r="A13501" s="9">
        <f t="shared" si="1"/>
        <v>9572</v>
      </c>
      <c r="B13501" s="25" t="s">
        <v>25115</v>
      </c>
      <c r="C13501" s="26" t="s">
        <v>23817</v>
      </c>
    </row>
    <row r="13502">
      <c r="A13502" s="9">
        <f t="shared" si="1"/>
        <v>9573</v>
      </c>
      <c r="B13502" s="25" t="s">
        <v>25116</v>
      </c>
      <c r="C13502" s="26" t="s">
        <v>946</v>
      </c>
    </row>
    <row r="13503">
      <c r="A13503" s="9">
        <f t="shared" si="1"/>
        <v>9574</v>
      </c>
      <c r="B13503" s="25" t="s">
        <v>25117</v>
      </c>
      <c r="C13503" s="26" t="s">
        <v>23817</v>
      </c>
    </row>
    <row r="13504">
      <c r="A13504" s="9">
        <f t="shared" si="1"/>
        <v>9575</v>
      </c>
      <c r="B13504" s="5" t="s">
        <v>8316</v>
      </c>
      <c r="C13504" s="6" t="s">
        <v>946</v>
      </c>
    </row>
    <row r="13505">
      <c r="A13505" s="9">
        <f t="shared" si="1"/>
        <v>9576</v>
      </c>
      <c r="B13505" s="8" t="s">
        <v>8317</v>
      </c>
      <c r="C13505" s="9" t="s">
        <v>893</v>
      </c>
    </row>
    <row r="13506">
      <c r="A13506" s="9">
        <f t="shared" si="1"/>
        <v>9577</v>
      </c>
      <c r="B13506" s="8" t="s">
        <v>8318</v>
      </c>
      <c r="C13506" s="9" t="s">
        <v>815</v>
      </c>
    </row>
    <row r="13507">
      <c r="A13507" s="9">
        <f t="shared" si="1"/>
        <v>9578</v>
      </c>
      <c r="B13507" s="29" t="s">
        <v>25118</v>
      </c>
      <c r="C13507" s="26" t="s">
        <v>23636</v>
      </c>
    </row>
    <row r="13508">
      <c r="A13508" s="9">
        <f t="shared" si="1"/>
        <v>9579</v>
      </c>
      <c r="B13508" s="31" t="s">
        <v>25119</v>
      </c>
      <c r="C13508" s="26" t="s">
        <v>23639</v>
      </c>
    </row>
    <row r="13509">
      <c r="A13509" s="9">
        <f t="shared" si="1"/>
        <v>9580</v>
      </c>
      <c r="B13509" s="5" t="s">
        <v>8319</v>
      </c>
      <c r="C13509" s="6" t="s">
        <v>1458</v>
      </c>
    </row>
    <row r="13510">
      <c r="A13510" s="9">
        <f t="shared" si="1"/>
        <v>9580</v>
      </c>
      <c r="B13510" s="5" t="s">
        <v>8319</v>
      </c>
      <c r="C13510" s="6" t="s">
        <v>23628</v>
      </c>
    </row>
    <row r="13511">
      <c r="A13511" s="9">
        <f t="shared" si="1"/>
        <v>9581</v>
      </c>
      <c r="B13511" s="25" t="s">
        <v>25120</v>
      </c>
      <c r="C13511" s="26" t="s">
        <v>23817</v>
      </c>
    </row>
    <row r="13512">
      <c r="A13512" s="9">
        <f t="shared" si="1"/>
        <v>9582</v>
      </c>
      <c r="B13512" s="30" t="s">
        <v>25121</v>
      </c>
      <c r="C13512" s="26" t="s">
        <v>23639</v>
      </c>
    </row>
    <row r="13513">
      <c r="A13513" s="9">
        <f t="shared" si="1"/>
        <v>9582</v>
      </c>
      <c r="B13513" s="30" t="s">
        <v>25121</v>
      </c>
      <c r="C13513" s="26" t="s">
        <v>60</v>
      </c>
    </row>
    <row r="13514">
      <c r="A13514" s="9">
        <f t="shared" si="1"/>
        <v>9583</v>
      </c>
      <c r="B13514" s="25" t="s">
        <v>25122</v>
      </c>
      <c r="C13514" s="26" t="s">
        <v>23748</v>
      </c>
    </row>
    <row r="13515">
      <c r="A13515" s="9">
        <f t="shared" si="1"/>
        <v>9584</v>
      </c>
      <c r="B13515" s="5" t="s">
        <v>8320</v>
      </c>
      <c r="C13515" s="6" t="s">
        <v>610</v>
      </c>
    </row>
    <row r="13516">
      <c r="A13516" s="9">
        <f t="shared" si="1"/>
        <v>9585</v>
      </c>
      <c r="B13516" s="5" t="s">
        <v>8321</v>
      </c>
      <c r="C13516" s="6" t="s">
        <v>324</v>
      </c>
    </row>
    <row r="13517">
      <c r="A13517" s="9">
        <f t="shared" si="1"/>
        <v>9585</v>
      </c>
      <c r="B13517" s="5" t="s">
        <v>8321</v>
      </c>
      <c r="C13517" s="6" t="s">
        <v>23637</v>
      </c>
    </row>
    <row r="13518">
      <c r="A13518" s="9">
        <f t="shared" si="1"/>
        <v>9586</v>
      </c>
      <c r="B13518" s="5" t="s">
        <v>8322</v>
      </c>
      <c r="C13518" s="6" t="s">
        <v>467</v>
      </c>
    </row>
    <row r="13519">
      <c r="A13519" s="9">
        <f t="shared" si="1"/>
        <v>9586</v>
      </c>
      <c r="B13519" s="5" t="s">
        <v>8322</v>
      </c>
      <c r="C13519" s="6" t="s">
        <v>23628</v>
      </c>
    </row>
    <row r="13520">
      <c r="A13520" s="9">
        <f t="shared" si="1"/>
        <v>9587</v>
      </c>
      <c r="B13520" s="25" t="s">
        <v>25123</v>
      </c>
      <c r="C13520" s="26" t="s">
        <v>23817</v>
      </c>
    </row>
    <row r="13521">
      <c r="A13521" s="9">
        <f t="shared" si="1"/>
        <v>9588</v>
      </c>
      <c r="B13521" s="5" t="s">
        <v>8323</v>
      </c>
      <c r="C13521" s="6" t="s">
        <v>621</v>
      </c>
    </row>
    <row r="13522">
      <c r="A13522" s="9">
        <f t="shared" si="1"/>
        <v>9589</v>
      </c>
      <c r="B13522" s="5" t="s">
        <v>8324</v>
      </c>
      <c r="C13522" s="6" t="s">
        <v>1262</v>
      </c>
    </row>
    <row r="13523">
      <c r="A13523" s="9">
        <f t="shared" si="1"/>
        <v>9590</v>
      </c>
      <c r="B13523" s="5" t="s">
        <v>8325</v>
      </c>
      <c r="C13523" s="6" t="s">
        <v>1262</v>
      </c>
    </row>
    <row r="13524">
      <c r="A13524" s="9">
        <f t="shared" si="1"/>
        <v>9591</v>
      </c>
      <c r="B13524" s="8" t="s">
        <v>8326</v>
      </c>
      <c r="C13524" s="9" t="s">
        <v>40</v>
      </c>
    </row>
    <row r="13525">
      <c r="A13525" s="9">
        <f t="shared" si="1"/>
        <v>9592</v>
      </c>
      <c r="B13525" s="5" t="s">
        <v>8327</v>
      </c>
      <c r="C13525" s="6" t="s">
        <v>324</v>
      </c>
    </row>
    <row r="13526">
      <c r="A13526" s="9">
        <f t="shared" si="1"/>
        <v>9592</v>
      </c>
      <c r="B13526" s="5" t="s">
        <v>8327</v>
      </c>
      <c r="C13526" s="6" t="s">
        <v>23637</v>
      </c>
    </row>
    <row r="13527">
      <c r="A13527" s="9">
        <f t="shared" si="1"/>
        <v>9593</v>
      </c>
      <c r="B13527" s="25" t="s">
        <v>25124</v>
      </c>
      <c r="C13527" s="26" t="s">
        <v>446</v>
      </c>
    </row>
    <row r="13528">
      <c r="A13528" s="9">
        <f t="shared" si="1"/>
        <v>9593</v>
      </c>
      <c r="B13528" s="27" t="s">
        <v>25124</v>
      </c>
      <c r="C13528" s="28" t="s">
        <v>23637</v>
      </c>
    </row>
    <row r="13529">
      <c r="A13529" s="9">
        <f t="shared" si="1"/>
        <v>9594</v>
      </c>
      <c r="B13529" s="5" t="s">
        <v>8328</v>
      </c>
      <c r="C13529" s="6" t="s">
        <v>1856</v>
      </c>
    </row>
    <row r="13530">
      <c r="A13530" s="9">
        <f t="shared" si="1"/>
        <v>9595</v>
      </c>
      <c r="B13530" s="5" t="s">
        <v>8329</v>
      </c>
      <c r="C13530" s="6" t="s">
        <v>1324</v>
      </c>
    </row>
    <row r="13531">
      <c r="A13531" s="9">
        <f t="shared" si="1"/>
        <v>9596</v>
      </c>
      <c r="B13531" s="5" t="s">
        <v>8330</v>
      </c>
      <c r="C13531" s="6" t="s">
        <v>639</v>
      </c>
    </row>
    <row r="13532">
      <c r="A13532" s="9">
        <f t="shared" si="1"/>
        <v>9597</v>
      </c>
      <c r="B13532" s="5" t="s">
        <v>8331</v>
      </c>
      <c r="C13532" s="6" t="s">
        <v>639</v>
      </c>
    </row>
    <row r="13533">
      <c r="A13533" s="9">
        <f t="shared" si="1"/>
        <v>9598</v>
      </c>
      <c r="B13533" s="5" t="s">
        <v>8332</v>
      </c>
      <c r="C13533" s="6" t="s">
        <v>639</v>
      </c>
    </row>
    <row r="13534">
      <c r="A13534" s="9">
        <f t="shared" si="1"/>
        <v>9599</v>
      </c>
      <c r="B13534" s="5" t="s">
        <v>8333</v>
      </c>
      <c r="C13534" s="6" t="s">
        <v>639</v>
      </c>
    </row>
    <row r="13535">
      <c r="A13535" s="9">
        <f t="shared" si="1"/>
        <v>9600</v>
      </c>
      <c r="B13535" s="5" t="s">
        <v>8334</v>
      </c>
      <c r="C13535" s="6" t="s">
        <v>367</v>
      </c>
    </row>
    <row r="13536">
      <c r="A13536" s="9">
        <f t="shared" si="1"/>
        <v>9601</v>
      </c>
      <c r="B13536" s="25" t="s">
        <v>25125</v>
      </c>
      <c r="C13536" s="26" t="s">
        <v>23817</v>
      </c>
    </row>
    <row r="13537">
      <c r="A13537" s="9">
        <f t="shared" si="1"/>
        <v>9602</v>
      </c>
      <c r="B13537" s="5" t="s">
        <v>8335</v>
      </c>
      <c r="C13537" s="6" t="s">
        <v>941</v>
      </c>
    </row>
    <row r="13538">
      <c r="A13538" s="9">
        <f t="shared" si="1"/>
        <v>9602</v>
      </c>
      <c r="B13538" s="5" t="s">
        <v>8335</v>
      </c>
      <c r="C13538" s="6" t="s">
        <v>818</v>
      </c>
    </row>
    <row r="13539">
      <c r="A13539" s="9">
        <f t="shared" si="1"/>
        <v>9602</v>
      </c>
      <c r="B13539" s="5" t="s">
        <v>8335</v>
      </c>
      <c r="C13539" s="6" t="s">
        <v>23672</v>
      </c>
    </row>
    <row r="13540">
      <c r="A13540" s="9">
        <f t="shared" si="1"/>
        <v>9603</v>
      </c>
      <c r="B13540" s="8" t="s">
        <v>8336</v>
      </c>
      <c r="C13540" s="9" t="s">
        <v>65</v>
      </c>
    </row>
    <row r="13541">
      <c r="A13541" s="9">
        <f t="shared" si="1"/>
        <v>9604</v>
      </c>
      <c r="B13541" s="25" t="s">
        <v>25126</v>
      </c>
      <c r="C13541" s="26" t="s">
        <v>23632</v>
      </c>
    </row>
    <row r="13542">
      <c r="A13542" s="9">
        <f t="shared" si="1"/>
        <v>9604</v>
      </c>
      <c r="B13542" s="27" t="s">
        <v>25126</v>
      </c>
      <c r="C13542" s="28" t="s">
        <v>23633</v>
      </c>
    </row>
    <row r="13543">
      <c r="A13543" s="9">
        <f t="shared" si="1"/>
        <v>9605</v>
      </c>
      <c r="B13543" s="5" t="s">
        <v>8337</v>
      </c>
      <c r="C13543" s="6" t="s">
        <v>1007</v>
      </c>
    </row>
    <row r="13544">
      <c r="A13544" s="9">
        <f t="shared" si="1"/>
        <v>9606</v>
      </c>
      <c r="B13544" s="25" t="s">
        <v>25127</v>
      </c>
      <c r="C13544" s="26" t="s">
        <v>23817</v>
      </c>
    </row>
    <row r="13545">
      <c r="A13545" s="9">
        <f t="shared" si="1"/>
        <v>9607</v>
      </c>
      <c r="B13545" s="5" t="s">
        <v>8338</v>
      </c>
      <c r="C13545" s="17" t="s">
        <v>1470</v>
      </c>
    </row>
    <row r="13546">
      <c r="A13546" s="9">
        <f t="shared" si="1"/>
        <v>9608</v>
      </c>
      <c r="B13546" s="5" t="s">
        <v>8339</v>
      </c>
      <c r="C13546" s="6" t="s">
        <v>462</v>
      </c>
    </row>
    <row r="13547">
      <c r="A13547" s="9">
        <f t="shared" si="1"/>
        <v>9608</v>
      </c>
      <c r="B13547" s="5" t="s">
        <v>8339</v>
      </c>
      <c r="C13547" s="6" t="s">
        <v>23637</v>
      </c>
    </row>
    <row r="13548">
      <c r="A13548" s="9">
        <f t="shared" si="1"/>
        <v>9609</v>
      </c>
      <c r="B13548" s="8" t="s">
        <v>8340</v>
      </c>
      <c r="C13548" s="9" t="s">
        <v>64</v>
      </c>
    </row>
    <row r="13549">
      <c r="A13549" s="9">
        <f t="shared" si="1"/>
        <v>9610</v>
      </c>
      <c r="B13549" s="25" t="s">
        <v>25128</v>
      </c>
      <c r="C13549" s="26" t="s">
        <v>23748</v>
      </c>
    </row>
    <row r="13550">
      <c r="A13550" s="9">
        <f t="shared" si="1"/>
        <v>9611</v>
      </c>
      <c r="B13550" s="8" t="s">
        <v>8341</v>
      </c>
      <c r="C13550" s="9" t="s">
        <v>162</v>
      </c>
    </row>
    <row r="13551">
      <c r="A13551" s="9">
        <f t="shared" si="1"/>
        <v>9612</v>
      </c>
      <c r="B13551" s="25" t="s">
        <v>25129</v>
      </c>
      <c r="C13551" s="26" t="s">
        <v>23817</v>
      </c>
    </row>
    <row r="13552">
      <c r="A13552" s="9">
        <f t="shared" si="1"/>
        <v>9613</v>
      </c>
      <c r="B13552" s="25" t="s">
        <v>25130</v>
      </c>
      <c r="C13552" s="26" t="s">
        <v>23761</v>
      </c>
    </row>
    <row r="13553">
      <c r="A13553" s="9">
        <f t="shared" si="1"/>
        <v>9614</v>
      </c>
      <c r="B13553" s="8" t="s">
        <v>8342</v>
      </c>
      <c r="C13553" s="9" t="s">
        <v>52</v>
      </c>
    </row>
    <row r="13554">
      <c r="A13554" s="9">
        <f t="shared" si="1"/>
        <v>9615</v>
      </c>
      <c r="B13554" s="8" t="s">
        <v>8343</v>
      </c>
      <c r="C13554" s="9" t="s">
        <v>88</v>
      </c>
    </row>
    <row r="13555">
      <c r="A13555" s="9">
        <f t="shared" si="1"/>
        <v>9616</v>
      </c>
      <c r="B13555" s="5" t="s">
        <v>8344</v>
      </c>
      <c r="C13555" s="6" t="s">
        <v>48</v>
      </c>
    </row>
    <row r="13556">
      <c r="A13556" s="9">
        <f t="shared" si="1"/>
        <v>9617</v>
      </c>
      <c r="B13556" s="8" t="s">
        <v>8345</v>
      </c>
      <c r="C13556" s="9" t="s">
        <v>1548</v>
      </c>
    </row>
    <row r="13557">
      <c r="A13557" s="9">
        <f t="shared" si="1"/>
        <v>9618</v>
      </c>
      <c r="B13557" s="8" t="s">
        <v>8346</v>
      </c>
      <c r="C13557" s="9" t="s">
        <v>24</v>
      </c>
    </row>
    <row r="13558">
      <c r="A13558" s="9">
        <f t="shared" si="1"/>
        <v>9619</v>
      </c>
      <c r="B13558" s="5" t="s">
        <v>8347</v>
      </c>
      <c r="C13558" s="17" t="s">
        <v>1470</v>
      </c>
    </row>
    <row r="13559">
      <c r="A13559" s="9">
        <f t="shared" si="1"/>
        <v>9620</v>
      </c>
      <c r="B13559" s="8" t="s">
        <v>8348</v>
      </c>
      <c r="C13559" s="9" t="s">
        <v>40</v>
      </c>
    </row>
    <row r="13560">
      <c r="A13560" s="9">
        <f t="shared" si="1"/>
        <v>9621</v>
      </c>
      <c r="B13560" s="5" t="s">
        <v>8349</v>
      </c>
      <c r="C13560" s="6" t="s">
        <v>1495</v>
      </c>
    </row>
    <row r="13561">
      <c r="A13561" s="9">
        <f t="shared" si="1"/>
        <v>9622</v>
      </c>
      <c r="B13561" s="5" t="s">
        <v>8350</v>
      </c>
      <c r="C13561" s="6" t="s">
        <v>1360</v>
      </c>
    </row>
    <row r="13562">
      <c r="A13562" s="9">
        <f t="shared" si="1"/>
        <v>9623</v>
      </c>
      <c r="B13562" s="5" t="s">
        <v>8351</v>
      </c>
      <c r="C13562" s="6" t="s">
        <v>1360</v>
      </c>
    </row>
    <row r="13563">
      <c r="A13563" s="9">
        <f t="shared" si="1"/>
        <v>9624</v>
      </c>
      <c r="B13563" s="5" t="s">
        <v>8352</v>
      </c>
      <c r="C13563" s="6" t="s">
        <v>1371</v>
      </c>
    </row>
    <row r="13564">
      <c r="A13564" s="9">
        <f t="shared" si="1"/>
        <v>9625</v>
      </c>
      <c r="B13564" s="8" t="s">
        <v>8353</v>
      </c>
      <c r="C13564" s="9" t="s">
        <v>416</v>
      </c>
    </row>
    <row r="13565">
      <c r="A13565" s="9">
        <f t="shared" si="1"/>
        <v>9626</v>
      </c>
      <c r="B13565" s="5" t="s">
        <v>8354</v>
      </c>
      <c r="C13565" s="6" t="s">
        <v>196</v>
      </c>
    </row>
    <row r="13566">
      <c r="A13566" s="9">
        <f t="shared" si="1"/>
        <v>9626</v>
      </c>
      <c r="B13566" s="5" t="s">
        <v>8354</v>
      </c>
      <c r="C13566" s="6" t="s">
        <v>23637</v>
      </c>
    </row>
    <row r="13567">
      <c r="A13567" s="9">
        <f t="shared" si="1"/>
        <v>9627</v>
      </c>
      <c r="B13567" s="5" t="s">
        <v>8355</v>
      </c>
      <c r="C13567" s="6" t="s">
        <v>78</v>
      </c>
    </row>
    <row r="13568">
      <c r="A13568" s="9">
        <f t="shared" si="1"/>
        <v>9628</v>
      </c>
      <c r="B13568" s="5" t="s">
        <v>8356</v>
      </c>
      <c r="C13568" s="6" t="s">
        <v>939</v>
      </c>
    </row>
    <row r="13569">
      <c r="A13569" s="9">
        <f t="shared" si="1"/>
        <v>9628</v>
      </c>
      <c r="B13569" s="5" t="s">
        <v>8356</v>
      </c>
      <c r="C13569" s="6" t="s">
        <v>1120</v>
      </c>
    </row>
    <row r="13570">
      <c r="A13570" s="9">
        <f t="shared" si="1"/>
        <v>9628</v>
      </c>
      <c r="B13570" s="5" t="s">
        <v>8356</v>
      </c>
      <c r="C13570" s="6" t="s">
        <v>23628</v>
      </c>
    </row>
    <row r="13571">
      <c r="A13571" s="9">
        <f t="shared" si="1"/>
        <v>9629</v>
      </c>
      <c r="B13571" s="32" t="s">
        <v>25131</v>
      </c>
      <c r="C13571" s="26" t="s">
        <v>67</v>
      </c>
    </row>
    <row r="13572">
      <c r="A13572" s="9">
        <f t="shared" si="1"/>
        <v>9630</v>
      </c>
      <c r="B13572" s="32" t="s">
        <v>25132</v>
      </c>
      <c r="C13572" s="26" t="s">
        <v>67</v>
      </c>
    </row>
    <row r="13573">
      <c r="A13573" s="9">
        <f t="shared" si="1"/>
        <v>9631</v>
      </c>
      <c r="B13573" s="5" t="s">
        <v>8357</v>
      </c>
      <c r="C13573" s="6" t="s">
        <v>153</v>
      </c>
    </row>
    <row r="13574">
      <c r="A13574" s="9">
        <f t="shared" si="1"/>
        <v>9631</v>
      </c>
      <c r="B13574" s="5" t="s">
        <v>8357</v>
      </c>
      <c r="C13574" s="6" t="s">
        <v>23637</v>
      </c>
    </row>
    <row r="13575">
      <c r="A13575" s="9">
        <f t="shared" si="1"/>
        <v>9632</v>
      </c>
      <c r="B13575" s="25" t="s">
        <v>25133</v>
      </c>
      <c r="C13575" s="26" t="s">
        <v>23630</v>
      </c>
    </row>
    <row r="13576">
      <c r="A13576" s="9">
        <f t="shared" si="1"/>
        <v>9632</v>
      </c>
      <c r="B13576" s="25" t="s">
        <v>25133</v>
      </c>
      <c r="C13576" s="26" t="s">
        <v>655</v>
      </c>
    </row>
    <row r="13577">
      <c r="A13577" s="9">
        <f t="shared" si="1"/>
        <v>9632</v>
      </c>
      <c r="B13577" s="27" t="s">
        <v>25133</v>
      </c>
      <c r="C13577" s="28" t="s">
        <v>23633</v>
      </c>
    </row>
    <row r="13578">
      <c r="A13578" s="9">
        <f t="shared" si="1"/>
        <v>9633</v>
      </c>
      <c r="B13578" s="8" t="s">
        <v>8358</v>
      </c>
      <c r="C13578" s="9" t="s">
        <v>818</v>
      </c>
    </row>
    <row r="13579">
      <c r="A13579" s="9">
        <f t="shared" si="1"/>
        <v>9634</v>
      </c>
      <c r="B13579" s="8" t="s">
        <v>8359</v>
      </c>
      <c r="C13579" s="9" t="s">
        <v>818</v>
      </c>
    </row>
    <row r="13580">
      <c r="A13580" s="9">
        <f t="shared" si="1"/>
        <v>9635</v>
      </c>
      <c r="B13580" s="5" t="s">
        <v>8360</v>
      </c>
      <c r="C13580" s="6" t="s">
        <v>1007</v>
      </c>
    </row>
    <row r="13581">
      <c r="A13581" s="9">
        <f t="shared" si="1"/>
        <v>9636</v>
      </c>
      <c r="B13581" s="8" t="s">
        <v>8361</v>
      </c>
      <c r="C13581" s="9" t="s">
        <v>722</v>
      </c>
    </row>
    <row r="13582">
      <c r="A13582" s="9">
        <f t="shared" si="1"/>
        <v>9637</v>
      </c>
      <c r="B13582" s="25" t="s">
        <v>25134</v>
      </c>
      <c r="C13582" s="26" t="s">
        <v>23748</v>
      </c>
    </row>
    <row r="13583">
      <c r="A13583" s="9">
        <f t="shared" si="1"/>
        <v>9638</v>
      </c>
      <c r="B13583" s="5" t="s">
        <v>8362</v>
      </c>
      <c r="C13583" s="6" t="s">
        <v>78</v>
      </c>
    </row>
    <row r="13584">
      <c r="A13584" s="9">
        <f t="shared" si="1"/>
        <v>9639</v>
      </c>
      <c r="B13584" s="5" t="s">
        <v>8363</v>
      </c>
      <c r="C13584" s="6" t="s">
        <v>78</v>
      </c>
    </row>
    <row r="13585">
      <c r="A13585" s="9">
        <f t="shared" si="1"/>
        <v>9640</v>
      </c>
      <c r="B13585" s="5" t="s">
        <v>8364</v>
      </c>
      <c r="C13585" s="6" t="s">
        <v>27</v>
      </c>
    </row>
    <row r="13586">
      <c r="A13586" s="9">
        <f t="shared" si="1"/>
        <v>9641</v>
      </c>
      <c r="B13586" s="5" t="s">
        <v>8365</v>
      </c>
      <c r="C13586" s="6" t="s">
        <v>1394</v>
      </c>
    </row>
    <row r="13587">
      <c r="A13587" s="9">
        <f t="shared" si="1"/>
        <v>9642</v>
      </c>
      <c r="B13587" s="5" t="s">
        <v>8366</v>
      </c>
      <c r="C13587" s="6" t="s">
        <v>48</v>
      </c>
    </row>
    <row r="13588">
      <c r="A13588" s="9">
        <f t="shared" si="1"/>
        <v>9643</v>
      </c>
      <c r="B13588" s="5" t="s">
        <v>8367</v>
      </c>
      <c r="C13588" s="6" t="s">
        <v>1279</v>
      </c>
    </row>
    <row r="13589">
      <c r="A13589" s="9">
        <f t="shared" si="1"/>
        <v>9644</v>
      </c>
      <c r="B13589" s="5" t="s">
        <v>8368</v>
      </c>
      <c r="C13589" s="6" t="s">
        <v>27</v>
      </c>
    </row>
    <row r="13590">
      <c r="A13590" s="9">
        <f t="shared" si="1"/>
        <v>9644</v>
      </c>
      <c r="B13590" s="5" t="s">
        <v>8368</v>
      </c>
      <c r="C13590" s="6" t="s">
        <v>48</v>
      </c>
    </row>
    <row r="13591">
      <c r="A13591" s="9">
        <f t="shared" si="1"/>
        <v>9645</v>
      </c>
      <c r="B13591" s="5" t="s">
        <v>8369</v>
      </c>
      <c r="C13591" s="6" t="s">
        <v>785</v>
      </c>
    </row>
    <row r="13592">
      <c r="A13592" s="9">
        <f t="shared" si="1"/>
        <v>9646</v>
      </c>
      <c r="B13592" s="5" t="s">
        <v>8370</v>
      </c>
      <c r="C13592" s="6" t="s">
        <v>97</v>
      </c>
    </row>
    <row r="13593">
      <c r="A13593" s="9">
        <f t="shared" si="1"/>
        <v>9646</v>
      </c>
      <c r="B13593" s="5" t="s">
        <v>8370</v>
      </c>
      <c r="C13593" s="6" t="s">
        <v>162</v>
      </c>
    </row>
    <row r="13594">
      <c r="A13594" s="9">
        <f t="shared" si="1"/>
        <v>9646</v>
      </c>
      <c r="B13594" s="5" t="s">
        <v>8370</v>
      </c>
      <c r="C13594" s="6" t="s">
        <v>23637</v>
      </c>
    </row>
    <row r="13595">
      <c r="A13595" s="9">
        <f t="shared" si="1"/>
        <v>9647</v>
      </c>
      <c r="B13595" s="5" t="s">
        <v>8371</v>
      </c>
      <c r="C13595" s="6" t="s">
        <v>621</v>
      </c>
    </row>
    <row r="13596">
      <c r="A13596" s="9">
        <f t="shared" si="1"/>
        <v>9648</v>
      </c>
      <c r="B13596" s="35" t="s">
        <v>25135</v>
      </c>
      <c r="C13596" s="26" t="s">
        <v>23636</v>
      </c>
    </row>
    <row r="13597">
      <c r="A13597" s="9">
        <f t="shared" si="1"/>
        <v>9649</v>
      </c>
      <c r="B13597" s="16" t="s">
        <v>8372</v>
      </c>
      <c r="C13597" s="6" t="s">
        <v>1235</v>
      </c>
    </row>
    <row r="13598">
      <c r="A13598" s="9">
        <f t="shared" si="1"/>
        <v>9650</v>
      </c>
      <c r="B13598" s="16" t="s">
        <v>8373</v>
      </c>
      <c r="C13598" s="6" t="s">
        <v>1235</v>
      </c>
    </row>
    <row r="13599">
      <c r="A13599" s="9">
        <f t="shared" si="1"/>
        <v>9651</v>
      </c>
      <c r="B13599" s="16" t="s">
        <v>8374</v>
      </c>
      <c r="C13599" s="6" t="s">
        <v>1235</v>
      </c>
    </row>
    <row r="13600">
      <c r="A13600" s="9">
        <f t="shared" si="1"/>
        <v>9652</v>
      </c>
      <c r="B13600" s="16" t="s">
        <v>8375</v>
      </c>
      <c r="C13600" s="6" t="s">
        <v>1235</v>
      </c>
    </row>
    <row r="13601">
      <c r="A13601" s="9">
        <f t="shared" si="1"/>
        <v>9653</v>
      </c>
      <c r="B13601" s="16" t="s">
        <v>8376</v>
      </c>
      <c r="C13601" s="6" t="s">
        <v>1235</v>
      </c>
    </row>
    <row r="13602">
      <c r="A13602" s="9">
        <f t="shared" si="1"/>
        <v>9654</v>
      </c>
      <c r="B13602" s="25" t="s">
        <v>25136</v>
      </c>
      <c r="C13602" s="26" t="s">
        <v>672</v>
      </c>
    </row>
    <row r="13603">
      <c r="A13603" s="9">
        <f t="shared" si="1"/>
        <v>9654</v>
      </c>
      <c r="B13603" s="27" t="s">
        <v>25136</v>
      </c>
      <c r="C13603" s="28" t="s">
        <v>23637</v>
      </c>
    </row>
    <row r="13604">
      <c r="A13604" s="9">
        <f t="shared" si="1"/>
        <v>9655</v>
      </c>
      <c r="B13604" s="8" t="s">
        <v>8377</v>
      </c>
      <c r="C13604" s="9" t="s">
        <v>614</v>
      </c>
    </row>
    <row r="13605">
      <c r="A13605" s="9">
        <f t="shared" si="1"/>
        <v>9656</v>
      </c>
      <c r="B13605" s="5" t="s">
        <v>8378</v>
      </c>
      <c r="C13605" s="6" t="s">
        <v>426</v>
      </c>
    </row>
    <row r="13606">
      <c r="A13606" s="9">
        <f t="shared" si="1"/>
        <v>9657</v>
      </c>
      <c r="B13606" s="5" t="s">
        <v>8379</v>
      </c>
      <c r="C13606" s="6" t="s">
        <v>1040</v>
      </c>
    </row>
    <row r="13607">
      <c r="A13607" s="9">
        <f t="shared" si="1"/>
        <v>9658</v>
      </c>
      <c r="B13607" s="8" t="s">
        <v>8380</v>
      </c>
      <c r="C13607" s="9" t="s">
        <v>142</v>
      </c>
    </row>
    <row r="13608">
      <c r="A13608" s="9">
        <f t="shared" si="1"/>
        <v>9659</v>
      </c>
      <c r="B13608" s="8" t="s">
        <v>8381</v>
      </c>
      <c r="C13608" s="9" t="s">
        <v>83</v>
      </c>
    </row>
    <row r="13609">
      <c r="A13609" s="9">
        <f t="shared" si="1"/>
        <v>9660</v>
      </c>
      <c r="B13609" s="5" t="s">
        <v>8382</v>
      </c>
      <c r="C13609" s="6" t="s">
        <v>86</v>
      </c>
    </row>
    <row r="13610">
      <c r="A13610" s="9">
        <f t="shared" si="1"/>
        <v>9661</v>
      </c>
      <c r="B13610" s="5" t="s">
        <v>8383</v>
      </c>
      <c r="C13610" s="6" t="s">
        <v>324</v>
      </c>
    </row>
    <row r="13611">
      <c r="A13611" s="9">
        <f t="shared" si="1"/>
        <v>9661</v>
      </c>
      <c r="B13611" s="5" t="s">
        <v>8383</v>
      </c>
      <c r="C13611" s="6" t="s">
        <v>23637</v>
      </c>
    </row>
    <row r="13612">
      <c r="A13612" s="9">
        <f t="shared" si="1"/>
        <v>9662</v>
      </c>
      <c r="B13612" s="5" t="s">
        <v>8384</v>
      </c>
      <c r="C13612" s="6" t="s">
        <v>86</v>
      </c>
    </row>
    <row r="13613">
      <c r="A13613" s="9">
        <f t="shared" si="1"/>
        <v>9663</v>
      </c>
      <c r="B13613" s="5" t="s">
        <v>8385</v>
      </c>
      <c r="C13613" s="6" t="s">
        <v>86</v>
      </c>
    </row>
    <row r="13614">
      <c r="A13614" s="9">
        <f t="shared" si="1"/>
        <v>9664</v>
      </c>
      <c r="B13614" s="5" t="s">
        <v>8386</v>
      </c>
      <c r="C13614" s="6" t="s">
        <v>1207</v>
      </c>
    </row>
    <row r="13615">
      <c r="A13615" s="9">
        <f t="shared" si="1"/>
        <v>9665</v>
      </c>
      <c r="B13615" s="25" t="s">
        <v>25137</v>
      </c>
      <c r="C13615" s="26" t="s">
        <v>23653</v>
      </c>
    </row>
    <row r="13616">
      <c r="A13616" s="9">
        <f t="shared" si="1"/>
        <v>9666</v>
      </c>
      <c r="B13616" s="25" t="s">
        <v>25138</v>
      </c>
      <c r="C13616" s="26" t="s">
        <v>23748</v>
      </c>
    </row>
    <row r="13617">
      <c r="A13617" s="9">
        <f t="shared" si="1"/>
        <v>9667</v>
      </c>
      <c r="B13617" s="25" t="s">
        <v>25139</v>
      </c>
      <c r="C13617" s="26" t="s">
        <v>23808</v>
      </c>
    </row>
    <row r="13618">
      <c r="A13618" s="9">
        <f t="shared" si="1"/>
        <v>9668</v>
      </c>
      <c r="B13618" s="8" t="s">
        <v>8387</v>
      </c>
      <c r="C13618" s="9" t="s">
        <v>758</v>
      </c>
    </row>
    <row r="13619">
      <c r="A13619" s="9">
        <f t="shared" si="1"/>
        <v>9669</v>
      </c>
      <c r="B13619" s="5" t="s">
        <v>8388</v>
      </c>
      <c r="C13619" s="6" t="s">
        <v>179</v>
      </c>
    </row>
    <row r="13620">
      <c r="A13620" s="9">
        <f t="shared" si="1"/>
        <v>9669</v>
      </c>
      <c r="B13620" s="5" t="s">
        <v>8388</v>
      </c>
      <c r="C13620" s="6" t="s">
        <v>23637</v>
      </c>
    </row>
    <row r="13621">
      <c r="A13621" s="9">
        <f t="shared" si="1"/>
        <v>9670</v>
      </c>
      <c r="B13621" s="29" t="s">
        <v>25140</v>
      </c>
      <c r="C13621" s="26" t="s">
        <v>23636</v>
      </c>
    </row>
    <row r="13622">
      <c r="A13622" s="9">
        <f t="shared" si="1"/>
        <v>9671</v>
      </c>
      <c r="B13622" s="8" t="s">
        <v>8389</v>
      </c>
      <c r="C13622" s="9" t="s">
        <v>939</v>
      </c>
    </row>
    <row r="13623">
      <c r="A13623" s="9">
        <f t="shared" si="1"/>
        <v>9671</v>
      </c>
      <c r="B13623" s="8" t="s">
        <v>8389</v>
      </c>
      <c r="C13623" s="6" t="s">
        <v>23628</v>
      </c>
    </row>
    <row r="13624">
      <c r="A13624" s="9">
        <f t="shared" si="1"/>
        <v>9672</v>
      </c>
      <c r="B13624" s="5" t="s">
        <v>8390</v>
      </c>
      <c r="C13624" s="6" t="s">
        <v>1007</v>
      </c>
    </row>
    <row r="13625">
      <c r="A13625" s="9">
        <f t="shared" si="1"/>
        <v>9673</v>
      </c>
      <c r="B13625" s="5" t="s">
        <v>8391</v>
      </c>
      <c r="C13625" s="6" t="s">
        <v>714</v>
      </c>
    </row>
    <row r="13626">
      <c r="A13626" s="9">
        <f t="shared" si="1"/>
        <v>9673</v>
      </c>
      <c r="B13626" s="5" t="s">
        <v>8391</v>
      </c>
      <c r="C13626" s="6" t="s">
        <v>23672</v>
      </c>
    </row>
    <row r="13627">
      <c r="A13627" s="9">
        <f t="shared" si="1"/>
        <v>9674</v>
      </c>
      <c r="B13627" s="25" t="s">
        <v>25141</v>
      </c>
      <c r="C13627" s="26" t="s">
        <v>23812</v>
      </c>
    </row>
    <row r="13628">
      <c r="A13628" s="9">
        <f t="shared" si="1"/>
        <v>9675</v>
      </c>
      <c r="B13628" s="25" t="s">
        <v>25142</v>
      </c>
      <c r="C13628" s="26" t="s">
        <v>23812</v>
      </c>
    </row>
    <row r="13629">
      <c r="A13629" s="9">
        <f t="shared" si="1"/>
        <v>9676</v>
      </c>
      <c r="B13629" s="25" t="s">
        <v>25143</v>
      </c>
      <c r="C13629" s="26" t="s">
        <v>23812</v>
      </c>
    </row>
    <row r="13630">
      <c r="A13630" s="9">
        <f t="shared" si="1"/>
        <v>9677</v>
      </c>
      <c r="B13630" s="25" t="s">
        <v>25144</v>
      </c>
      <c r="C13630" s="26" t="s">
        <v>23812</v>
      </c>
    </row>
    <row r="13631">
      <c r="A13631" s="9">
        <f t="shared" si="1"/>
        <v>9678</v>
      </c>
      <c r="B13631" s="25" t="s">
        <v>25145</v>
      </c>
      <c r="C13631" s="26" t="s">
        <v>23812</v>
      </c>
    </row>
    <row r="13632">
      <c r="A13632" s="9">
        <f t="shared" si="1"/>
        <v>9679</v>
      </c>
      <c r="B13632" s="25" t="s">
        <v>25146</v>
      </c>
      <c r="C13632" s="26" t="s">
        <v>23812</v>
      </c>
    </row>
    <row r="13633">
      <c r="A13633" s="9">
        <f t="shared" si="1"/>
        <v>9680</v>
      </c>
      <c r="B13633" s="25" t="s">
        <v>25147</v>
      </c>
      <c r="C13633" s="26" t="s">
        <v>23812</v>
      </c>
    </row>
    <row r="13634">
      <c r="A13634" s="9">
        <f t="shared" si="1"/>
        <v>9681</v>
      </c>
      <c r="B13634" s="25" t="s">
        <v>25148</v>
      </c>
      <c r="C13634" s="26" t="s">
        <v>23812</v>
      </c>
    </row>
    <row r="13635">
      <c r="A13635" s="9">
        <f t="shared" si="1"/>
        <v>9682</v>
      </c>
      <c r="B13635" s="25" t="s">
        <v>25149</v>
      </c>
      <c r="C13635" s="26" t="s">
        <v>23812</v>
      </c>
    </row>
    <row r="13636">
      <c r="A13636" s="9">
        <f t="shared" si="1"/>
        <v>9683</v>
      </c>
      <c r="B13636" s="25" t="s">
        <v>25150</v>
      </c>
      <c r="C13636" s="26" t="s">
        <v>23812</v>
      </c>
    </row>
    <row r="13637">
      <c r="A13637" s="9">
        <f t="shared" si="1"/>
        <v>9684</v>
      </c>
      <c r="B13637" s="25" t="s">
        <v>25151</v>
      </c>
      <c r="C13637" s="26" t="s">
        <v>23812</v>
      </c>
    </row>
    <row r="13638">
      <c r="A13638" s="9">
        <f t="shared" si="1"/>
        <v>9685</v>
      </c>
      <c r="B13638" s="25" t="s">
        <v>25152</v>
      </c>
      <c r="C13638" s="26" t="s">
        <v>8541</v>
      </c>
    </row>
    <row r="13639">
      <c r="A13639" s="9">
        <f t="shared" si="1"/>
        <v>9686</v>
      </c>
      <c r="B13639" s="5" t="s">
        <v>8392</v>
      </c>
      <c r="C13639" s="6" t="s">
        <v>946</v>
      </c>
    </row>
    <row r="13640">
      <c r="A13640" s="9">
        <f t="shared" si="1"/>
        <v>9687</v>
      </c>
      <c r="B13640" s="8" t="s">
        <v>8393</v>
      </c>
      <c r="C13640" s="9" t="s">
        <v>52</v>
      </c>
    </row>
    <row r="13641">
      <c r="A13641" s="9">
        <f t="shared" si="1"/>
        <v>9688</v>
      </c>
      <c r="B13641" s="25" t="s">
        <v>25153</v>
      </c>
      <c r="C13641" s="26" t="s">
        <v>23817</v>
      </c>
    </row>
    <row r="13642">
      <c r="A13642" s="9">
        <f t="shared" si="1"/>
        <v>9689</v>
      </c>
      <c r="B13642" s="8" t="s">
        <v>8394</v>
      </c>
      <c r="C13642" s="9" t="s">
        <v>88</v>
      </c>
    </row>
    <row r="13643">
      <c r="A13643" s="9">
        <f t="shared" si="1"/>
        <v>9690</v>
      </c>
      <c r="B13643" s="8" t="s">
        <v>8395</v>
      </c>
      <c r="C13643" s="9" t="s">
        <v>88</v>
      </c>
    </row>
    <row r="13644">
      <c r="A13644" s="9">
        <f t="shared" si="1"/>
        <v>9691</v>
      </c>
      <c r="B13644" s="8" t="s">
        <v>8396</v>
      </c>
      <c r="C13644" s="9" t="s">
        <v>46</v>
      </c>
    </row>
    <row r="13645">
      <c r="A13645" s="9">
        <f t="shared" si="1"/>
        <v>9692</v>
      </c>
      <c r="B13645" s="25" t="s">
        <v>25154</v>
      </c>
      <c r="C13645" s="26" t="s">
        <v>23808</v>
      </c>
    </row>
    <row r="13646">
      <c r="A13646" s="9">
        <f t="shared" si="1"/>
        <v>9693</v>
      </c>
      <c r="B13646" s="25" t="s">
        <v>25155</v>
      </c>
      <c r="C13646" s="26" t="s">
        <v>23812</v>
      </c>
    </row>
    <row r="13647">
      <c r="A13647" s="9">
        <f t="shared" si="1"/>
        <v>9694</v>
      </c>
      <c r="B13647" s="5" t="s">
        <v>8397</v>
      </c>
      <c r="C13647" s="6" t="s">
        <v>1007</v>
      </c>
    </row>
    <row r="13648">
      <c r="A13648" s="9">
        <f t="shared" si="1"/>
        <v>9695</v>
      </c>
      <c r="B13648" s="5" t="s">
        <v>8398</v>
      </c>
      <c r="C13648" s="6" t="s">
        <v>1007</v>
      </c>
    </row>
    <row r="13649">
      <c r="A13649" s="9">
        <f t="shared" si="1"/>
        <v>9696</v>
      </c>
      <c r="B13649" s="5" t="s">
        <v>8399</v>
      </c>
      <c r="C13649" s="6" t="s">
        <v>1007</v>
      </c>
    </row>
    <row r="13650">
      <c r="A13650" s="9">
        <f t="shared" si="1"/>
        <v>9697</v>
      </c>
      <c r="B13650" s="25" t="s">
        <v>25156</v>
      </c>
      <c r="C13650" s="26" t="s">
        <v>23812</v>
      </c>
    </row>
    <row r="13651">
      <c r="A13651" s="9">
        <f t="shared" si="1"/>
        <v>9698</v>
      </c>
      <c r="B13651" s="25" t="s">
        <v>25157</v>
      </c>
      <c r="C13651" s="26" t="s">
        <v>23812</v>
      </c>
    </row>
    <row r="13652">
      <c r="A13652" s="9">
        <f t="shared" si="1"/>
        <v>9699</v>
      </c>
      <c r="B13652" s="5" t="s">
        <v>8400</v>
      </c>
      <c r="C13652" s="6" t="s">
        <v>162</v>
      </c>
    </row>
    <row r="13653">
      <c r="A13653" s="9">
        <f t="shared" si="1"/>
        <v>9700</v>
      </c>
      <c r="B13653" s="25" t="s">
        <v>25158</v>
      </c>
      <c r="C13653" s="26" t="s">
        <v>23808</v>
      </c>
    </row>
    <row r="13654">
      <c r="A13654" s="9">
        <f t="shared" si="1"/>
        <v>9701</v>
      </c>
      <c r="B13654" s="25" t="s">
        <v>25159</v>
      </c>
      <c r="C13654" s="26" t="s">
        <v>23808</v>
      </c>
    </row>
    <row r="13655">
      <c r="A13655" s="9">
        <f t="shared" si="1"/>
        <v>9702</v>
      </c>
      <c r="B13655" s="25" t="s">
        <v>25160</v>
      </c>
      <c r="C13655" s="26" t="s">
        <v>23808</v>
      </c>
    </row>
    <row r="13656">
      <c r="A13656" s="9">
        <f t="shared" si="1"/>
        <v>9703</v>
      </c>
      <c r="B13656" s="25" t="s">
        <v>25161</v>
      </c>
      <c r="C13656" s="26" t="s">
        <v>23653</v>
      </c>
    </row>
    <row r="13657">
      <c r="A13657" s="9">
        <f t="shared" si="1"/>
        <v>9704</v>
      </c>
      <c r="B13657" s="25" t="s">
        <v>25162</v>
      </c>
      <c r="C13657" s="26" t="s">
        <v>487</v>
      </c>
    </row>
    <row r="13658">
      <c r="A13658" s="9">
        <f t="shared" si="1"/>
        <v>9704</v>
      </c>
      <c r="B13658" s="27" t="s">
        <v>25162</v>
      </c>
      <c r="C13658" s="28" t="s">
        <v>23637</v>
      </c>
    </row>
    <row r="13659">
      <c r="A13659" s="9">
        <f t="shared" si="1"/>
        <v>9705</v>
      </c>
      <c r="B13659" s="5" t="s">
        <v>8401</v>
      </c>
      <c r="C13659" s="6" t="s">
        <v>324</v>
      </c>
    </row>
    <row r="13660">
      <c r="A13660" s="9">
        <f t="shared" si="1"/>
        <v>9705</v>
      </c>
      <c r="B13660" s="5" t="s">
        <v>8401</v>
      </c>
      <c r="C13660" s="6" t="s">
        <v>23637</v>
      </c>
    </row>
    <row r="13661">
      <c r="A13661" s="9">
        <f t="shared" si="1"/>
        <v>9706</v>
      </c>
      <c r="B13661" s="25" t="s">
        <v>25163</v>
      </c>
      <c r="C13661" s="26" t="s">
        <v>23761</v>
      </c>
    </row>
    <row r="13662">
      <c r="A13662" s="9">
        <f t="shared" si="1"/>
        <v>9707</v>
      </c>
      <c r="B13662" s="5" t="s">
        <v>8402</v>
      </c>
      <c r="C13662" s="6" t="s">
        <v>437</v>
      </c>
    </row>
    <row r="13663">
      <c r="A13663" s="9">
        <f t="shared" si="1"/>
        <v>9708</v>
      </c>
      <c r="B13663" s="25" t="s">
        <v>25164</v>
      </c>
      <c r="C13663" s="26" t="s">
        <v>23817</v>
      </c>
    </row>
    <row r="13664">
      <c r="A13664" s="9">
        <f t="shared" si="1"/>
        <v>9709</v>
      </c>
      <c r="B13664" s="25" t="s">
        <v>25165</v>
      </c>
      <c r="C13664" s="26" t="s">
        <v>23812</v>
      </c>
    </row>
    <row r="13665">
      <c r="A13665" s="9">
        <f t="shared" si="1"/>
        <v>9710</v>
      </c>
      <c r="B13665" s="25" t="s">
        <v>25166</v>
      </c>
      <c r="C13665" s="26" t="s">
        <v>23812</v>
      </c>
    </row>
    <row r="13666">
      <c r="A13666" s="9">
        <f t="shared" si="1"/>
        <v>9711</v>
      </c>
      <c r="B13666" s="25" t="s">
        <v>25167</v>
      </c>
      <c r="C13666" s="26" t="s">
        <v>23812</v>
      </c>
    </row>
    <row r="13667">
      <c r="A13667" s="9">
        <f t="shared" si="1"/>
        <v>9712</v>
      </c>
      <c r="B13667" s="25" t="s">
        <v>25168</v>
      </c>
      <c r="C13667" s="26" t="s">
        <v>23812</v>
      </c>
    </row>
    <row r="13668">
      <c r="A13668" s="9">
        <f t="shared" si="1"/>
        <v>9713</v>
      </c>
      <c r="B13668" s="25" t="s">
        <v>25169</v>
      </c>
      <c r="C13668" s="26" t="s">
        <v>23817</v>
      </c>
    </row>
    <row r="13669">
      <c r="A13669" s="9">
        <f t="shared" si="1"/>
        <v>9714</v>
      </c>
      <c r="B13669" s="8" t="s">
        <v>8403</v>
      </c>
      <c r="C13669" s="9" t="s">
        <v>614</v>
      </c>
    </row>
    <row r="13670">
      <c r="A13670" s="9">
        <f t="shared" si="1"/>
        <v>9715</v>
      </c>
      <c r="B13670" s="25" t="s">
        <v>25170</v>
      </c>
      <c r="C13670" s="26" t="s">
        <v>23817</v>
      </c>
    </row>
    <row r="13671">
      <c r="A13671" s="9">
        <f t="shared" si="1"/>
        <v>9716</v>
      </c>
      <c r="B13671" s="8" t="s">
        <v>8404</v>
      </c>
      <c r="C13671" s="9" t="s">
        <v>1776</v>
      </c>
    </row>
    <row r="13672">
      <c r="A13672" s="9">
        <f t="shared" si="1"/>
        <v>9717</v>
      </c>
      <c r="B13672" s="25" t="s">
        <v>25171</v>
      </c>
      <c r="C13672" s="26" t="s">
        <v>23812</v>
      </c>
    </row>
    <row r="13673">
      <c r="A13673" s="9">
        <f t="shared" si="1"/>
        <v>9718</v>
      </c>
      <c r="B13673" s="8" t="s">
        <v>8405</v>
      </c>
      <c r="C13673" s="9" t="s">
        <v>1776</v>
      </c>
    </row>
    <row r="13674">
      <c r="A13674" s="9">
        <f t="shared" si="1"/>
        <v>9719</v>
      </c>
      <c r="B13674" s="8" t="s">
        <v>8406</v>
      </c>
      <c r="C13674" s="9" t="s">
        <v>1776</v>
      </c>
    </row>
    <row r="13675">
      <c r="A13675" s="9">
        <f t="shared" si="1"/>
        <v>9720</v>
      </c>
      <c r="B13675" s="8" t="s">
        <v>8407</v>
      </c>
      <c r="C13675" s="9" t="s">
        <v>1776</v>
      </c>
    </row>
    <row r="13676">
      <c r="A13676" s="9">
        <f t="shared" si="1"/>
        <v>9721</v>
      </c>
      <c r="B13676" s="8" t="s">
        <v>8408</v>
      </c>
      <c r="C13676" s="9" t="s">
        <v>1776</v>
      </c>
    </row>
    <row r="13677">
      <c r="A13677" s="9">
        <f t="shared" si="1"/>
        <v>9722</v>
      </c>
      <c r="B13677" s="8" t="s">
        <v>8409</v>
      </c>
      <c r="C13677" s="9" t="s">
        <v>1776</v>
      </c>
    </row>
    <row r="13678">
      <c r="A13678" s="9">
        <f t="shared" si="1"/>
        <v>9723</v>
      </c>
      <c r="B13678" s="8" t="s">
        <v>8410</v>
      </c>
      <c r="C13678" s="9" t="s">
        <v>1776</v>
      </c>
    </row>
    <row r="13679">
      <c r="A13679" s="9">
        <f t="shared" si="1"/>
        <v>9724</v>
      </c>
      <c r="B13679" s="8" t="s">
        <v>8411</v>
      </c>
      <c r="C13679" s="9" t="s">
        <v>1776</v>
      </c>
    </row>
    <row r="13680">
      <c r="A13680" s="9">
        <f t="shared" si="1"/>
        <v>9725</v>
      </c>
      <c r="B13680" s="8" t="s">
        <v>8412</v>
      </c>
      <c r="C13680" s="9" t="s">
        <v>1776</v>
      </c>
    </row>
    <row r="13681">
      <c r="A13681" s="9">
        <f t="shared" si="1"/>
        <v>9726</v>
      </c>
      <c r="B13681" s="8" t="s">
        <v>8413</v>
      </c>
      <c r="C13681" s="9" t="s">
        <v>1776</v>
      </c>
    </row>
    <row r="13682">
      <c r="A13682" s="9">
        <f t="shared" si="1"/>
        <v>9727</v>
      </c>
      <c r="B13682" s="8" t="s">
        <v>8414</v>
      </c>
      <c r="C13682" s="9" t="s">
        <v>1776</v>
      </c>
    </row>
    <row r="13683">
      <c r="A13683" s="9">
        <f t="shared" si="1"/>
        <v>9728</v>
      </c>
      <c r="B13683" s="8" t="s">
        <v>8415</v>
      </c>
      <c r="C13683" s="9" t="s">
        <v>1776</v>
      </c>
    </row>
    <row r="13684">
      <c r="A13684" s="9">
        <f t="shared" si="1"/>
        <v>9729</v>
      </c>
      <c r="B13684" s="25" t="s">
        <v>25172</v>
      </c>
      <c r="C13684" s="26" t="s">
        <v>23817</v>
      </c>
    </row>
    <row r="13685">
      <c r="A13685" s="9">
        <f t="shared" si="1"/>
        <v>9730</v>
      </c>
      <c r="B13685" s="25" t="s">
        <v>25173</v>
      </c>
      <c r="C13685" s="26" t="s">
        <v>23812</v>
      </c>
    </row>
    <row r="13686">
      <c r="A13686" s="9">
        <f t="shared" si="1"/>
        <v>9731</v>
      </c>
      <c r="B13686" s="25" t="s">
        <v>25174</v>
      </c>
      <c r="C13686" s="26" t="s">
        <v>23812</v>
      </c>
    </row>
    <row r="13687">
      <c r="A13687" s="9">
        <f t="shared" si="1"/>
        <v>9732</v>
      </c>
      <c r="B13687" s="25" t="s">
        <v>25175</v>
      </c>
      <c r="C13687" s="26" t="s">
        <v>23812</v>
      </c>
    </row>
    <row r="13688">
      <c r="A13688" s="9">
        <f t="shared" si="1"/>
        <v>9733</v>
      </c>
      <c r="B13688" s="25" t="s">
        <v>25176</v>
      </c>
      <c r="C13688" s="26" t="s">
        <v>23812</v>
      </c>
    </row>
    <row r="13689">
      <c r="A13689" s="9">
        <f t="shared" si="1"/>
        <v>9734</v>
      </c>
      <c r="B13689" s="8" t="s">
        <v>8416</v>
      </c>
      <c r="C13689" s="9" t="s">
        <v>1776</v>
      </c>
    </row>
    <row r="13690">
      <c r="A13690" s="9">
        <f t="shared" si="1"/>
        <v>9735</v>
      </c>
      <c r="B13690" s="25" t="s">
        <v>25177</v>
      </c>
      <c r="C13690" s="26" t="s">
        <v>23812</v>
      </c>
    </row>
    <row r="13691">
      <c r="A13691" s="9">
        <f t="shared" si="1"/>
        <v>9736</v>
      </c>
      <c r="B13691" s="25" t="s">
        <v>25178</v>
      </c>
      <c r="C13691" s="26" t="s">
        <v>23808</v>
      </c>
    </row>
    <row r="13692">
      <c r="A13692" s="9">
        <f t="shared" si="1"/>
        <v>9737</v>
      </c>
      <c r="B13692" s="8" t="s">
        <v>8417</v>
      </c>
      <c r="C13692" s="9" t="s">
        <v>1776</v>
      </c>
    </row>
    <row r="13693">
      <c r="A13693" s="9">
        <f t="shared" si="1"/>
        <v>9738</v>
      </c>
      <c r="B13693" s="8" t="s">
        <v>8418</v>
      </c>
      <c r="C13693" s="9" t="s">
        <v>1776</v>
      </c>
    </row>
    <row r="13694">
      <c r="A13694" s="9">
        <f t="shared" si="1"/>
        <v>9739</v>
      </c>
      <c r="B13694" s="8" t="s">
        <v>8419</v>
      </c>
      <c r="C13694" s="9" t="s">
        <v>1776</v>
      </c>
    </row>
    <row r="13695">
      <c r="A13695" s="9">
        <f t="shared" si="1"/>
        <v>9740</v>
      </c>
      <c r="B13695" s="5" t="s">
        <v>8420</v>
      </c>
      <c r="C13695" s="6" t="s">
        <v>59</v>
      </c>
    </row>
    <row r="13696">
      <c r="A13696" s="9">
        <f t="shared" si="1"/>
        <v>9741</v>
      </c>
      <c r="B13696" s="8" t="s">
        <v>8421</v>
      </c>
      <c r="C13696" s="9" t="s">
        <v>1776</v>
      </c>
    </row>
    <row r="13697">
      <c r="A13697" s="9">
        <f t="shared" si="1"/>
        <v>9742</v>
      </c>
      <c r="B13697" s="8" t="s">
        <v>8422</v>
      </c>
      <c r="C13697" s="9" t="s">
        <v>1776</v>
      </c>
    </row>
    <row r="13698">
      <c r="A13698" s="9">
        <f t="shared" si="1"/>
        <v>9743</v>
      </c>
      <c r="B13698" s="8" t="s">
        <v>8423</v>
      </c>
      <c r="C13698" s="9" t="s">
        <v>1776</v>
      </c>
    </row>
    <row r="13699">
      <c r="A13699" s="9">
        <f t="shared" si="1"/>
        <v>9744</v>
      </c>
      <c r="B13699" s="8" t="s">
        <v>8424</v>
      </c>
      <c r="C13699" s="9" t="s">
        <v>1776</v>
      </c>
    </row>
    <row r="13700">
      <c r="A13700" s="9">
        <f t="shared" si="1"/>
        <v>9745</v>
      </c>
      <c r="B13700" s="8" t="s">
        <v>8425</v>
      </c>
      <c r="C13700" s="9" t="s">
        <v>1776</v>
      </c>
    </row>
    <row r="13701">
      <c r="A13701" s="9">
        <f t="shared" si="1"/>
        <v>9746</v>
      </c>
      <c r="B13701" s="8" t="s">
        <v>8426</v>
      </c>
      <c r="C13701" s="9" t="s">
        <v>1776</v>
      </c>
    </row>
    <row r="13702">
      <c r="A13702" s="9">
        <f t="shared" si="1"/>
        <v>9747</v>
      </c>
      <c r="B13702" s="8" t="s">
        <v>8427</v>
      </c>
      <c r="C13702" s="9" t="s">
        <v>1776</v>
      </c>
    </row>
    <row r="13703">
      <c r="A13703" s="9">
        <f t="shared" si="1"/>
        <v>9748</v>
      </c>
      <c r="B13703" s="8" t="s">
        <v>8428</v>
      </c>
      <c r="C13703" s="9" t="s">
        <v>1776</v>
      </c>
    </row>
    <row r="13704">
      <c r="A13704" s="9">
        <f t="shared" si="1"/>
        <v>9749</v>
      </c>
      <c r="B13704" s="8" t="s">
        <v>8429</v>
      </c>
      <c r="C13704" s="9" t="s">
        <v>1776</v>
      </c>
    </row>
    <row r="13705">
      <c r="A13705" s="9">
        <f t="shared" si="1"/>
        <v>9750</v>
      </c>
      <c r="B13705" s="8" t="s">
        <v>8430</v>
      </c>
      <c r="C13705" s="9" t="s">
        <v>1776</v>
      </c>
    </row>
    <row r="13706">
      <c r="A13706" s="9">
        <f t="shared" si="1"/>
        <v>9751</v>
      </c>
      <c r="B13706" s="8" t="s">
        <v>8431</v>
      </c>
      <c r="C13706" s="9" t="s">
        <v>1776</v>
      </c>
    </row>
    <row r="13707">
      <c r="A13707" s="9">
        <f t="shared" si="1"/>
        <v>9752</v>
      </c>
      <c r="B13707" s="8" t="s">
        <v>8432</v>
      </c>
      <c r="C13707" s="9" t="s">
        <v>1776</v>
      </c>
    </row>
    <row r="13708">
      <c r="A13708" s="9">
        <f t="shared" si="1"/>
        <v>9753</v>
      </c>
      <c r="B13708" s="8" t="s">
        <v>8433</v>
      </c>
      <c r="C13708" s="9" t="s">
        <v>1776</v>
      </c>
    </row>
    <row r="13709">
      <c r="A13709" s="9">
        <f t="shared" si="1"/>
        <v>9754</v>
      </c>
      <c r="B13709" s="8" t="s">
        <v>8434</v>
      </c>
      <c r="C13709" s="9" t="s">
        <v>1776</v>
      </c>
    </row>
    <row r="13710">
      <c r="A13710" s="9">
        <f t="shared" si="1"/>
        <v>9755</v>
      </c>
      <c r="B13710" s="8" t="s">
        <v>8435</v>
      </c>
      <c r="C13710" s="9" t="s">
        <v>1776</v>
      </c>
    </row>
    <row r="13711">
      <c r="A13711" s="9">
        <f t="shared" si="1"/>
        <v>9756</v>
      </c>
      <c r="B13711" s="8" t="s">
        <v>8436</v>
      </c>
      <c r="C13711" s="9" t="s">
        <v>1776</v>
      </c>
    </row>
    <row r="13712">
      <c r="A13712" s="9">
        <f t="shared" si="1"/>
        <v>9757</v>
      </c>
      <c r="B13712" s="8" t="s">
        <v>8437</v>
      </c>
      <c r="C13712" s="9" t="s">
        <v>1776</v>
      </c>
    </row>
    <row r="13713">
      <c r="A13713" s="9">
        <f t="shared" si="1"/>
        <v>9758</v>
      </c>
      <c r="B13713" s="8" t="s">
        <v>8438</v>
      </c>
      <c r="C13713" s="9" t="s">
        <v>1776</v>
      </c>
    </row>
    <row r="13714">
      <c r="A13714" s="9">
        <f t="shared" si="1"/>
        <v>9759</v>
      </c>
      <c r="B13714" s="8" t="s">
        <v>8439</v>
      </c>
      <c r="C13714" s="9" t="s">
        <v>1776</v>
      </c>
    </row>
    <row r="13715">
      <c r="A13715" s="9">
        <f t="shared" si="1"/>
        <v>9760</v>
      </c>
      <c r="B13715" s="8" t="s">
        <v>8440</v>
      </c>
      <c r="C13715" s="9" t="s">
        <v>1776</v>
      </c>
    </row>
    <row r="13716">
      <c r="A13716" s="9">
        <f t="shared" si="1"/>
        <v>9761</v>
      </c>
      <c r="B13716" s="5" t="s">
        <v>8441</v>
      </c>
      <c r="C13716" s="6" t="s">
        <v>591</v>
      </c>
    </row>
    <row r="13717">
      <c r="A13717" s="9">
        <f t="shared" si="1"/>
        <v>9762</v>
      </c>
      <c r="B13717" s="25" t="s">
        <v>25179</v>
      </c>
      <c r="C13717" s="26" t="s">
        <v>23812</v>
      </c>
    </row>
    <row r="13718">
      <c r="A13718" s="9">
        <f t="shared" si="1"/>
        <v>9763</v>
      </c>
      <c r="B13718" s="25" t="s">
        <v>25180</v>
      </c>
      <c r="C13718" s="26" t="s">
        <v>23812</v>
      </c>
    </row>
    <row r="13719">
      <c r="A13719" s="9">
        <f t="shared" si="1"/>
        <v>9764</v>
      </c>
      <c r="B13719" s="25" t="s">
        <v>25181</v>
      </c>
      <c r="C13719" s="26" t="s">
        <v>23812</v>
      </c>
    </row>
    <row r="13720">
      <c r="A13720" s="9">
        <f t="shared" si="1"/>
        <v>9765</v>
      </c>
      <c r="B13720" s="25" t="s">
        <v>25182</v>
      </c>
      <c r="C13720" s="26" t="s">
        <v>23812</v>
      </c>
    </row>
    <row r="13721">
      <c r="A13721" s="9">
        <f t="shared" si="1"/>
        <v>9766</v>
      </c>
      <c r="B13721" s="25" t="s">
        <v>25183</v>
      </c>
      <c r="C13721" s="26" t="s">
        <v>23812</v>
      </c>
    </row>
    <row r="13722">
      <c r="A13722" s="9">
        <f t="shared" si="1"/>
        <v>9767</v>
      </c>
      <c r="B13722" s="25" t="s">
        <v>25184</v>
      </c>
      <c r="C13722" s="26" t="s">
        <v>23812</v>
      </c>
    </row>
    <row r="13723">
      <c r="A13723" s="9">
        <f t="shared" si="1"/>
        <v>9768</v>
      </c>
      <c r="B13723" s="25" t="s">
        <v>25185</v>
      </c>
      <c r="C13723" s="26" t="s">
        <v>23812</v>
      </c>
    </row>
    <row r="13724">
      <c r="A13724" s="9">
        <f t="shared" si="1"/>
        <v>9769</v>
      </c>
      <c r="B13724" s="25" t="s">
        <v>25186</v>
      </c>
      <c r="C13724" s="26" t="s">
        <v>23812</v>
      </c>
    </row>
    <row r="13725">
      <c r="A13725" s="9">
        <f t="shared" si="1"/>
        <v>9770</v>
      </c>
      <c r="B13725" s="5" t="s">
        <v>8442</v>
      </c>
      <c r="C13725" s="6" t="s">
        <v>621</v>
      </c>
    </row>
    <row r="13726">
      <c r="A13726" s="9">
        <f t="shared" si="1"/>
        <v>9771</v>
      </c>
      <c r="B13726" s="25" t="s">
        <v>25187</v>
      </c>
      <c r="C13726" s="26" t="s">
        <v>23812</v>
      </c>
    </row>
    <row r="13727">
      <c r="A13727" s="9">
        <f t="shared" si="1"/>
        <v>9772</v>
      </c>
      <c r="B13727" s="5" t="s">
        <v>8443</v>
      </c>
      <c r="C13727" s="6" t="s">
        <v>785</v>
      </c>
    </row>
    <row r="13728">
      <c r="A13728" s="9">
        <f t="shared" si="1"/>
        <v>9773</v>
      </c>
      <c r="B13728" s="8" t="s">
        <v>8444</v>
      </c>
      <c r="C13728" s="9" t="s">
        <v>372</v>
      </c>
    </row>
    <row r="13729">
      <c r="A13729" s="9">
        <f t="shared" si="1"/>
        <v>9774</v>
      </c>
      <c r="B13729" s="8" t="s">
        <v>8445</v>
      </c>
      <c r="C13729" s="9" t="s">
        <v>65</v>
      </c>
    </row>
    <row r="13730">
      <c r="A13730" s="9">
        <f t="shared" si="1"/>
        <v>9775</v>
      </c>
      <c r="B13730" s="5" t="s">
        <v>8446</v>
      </c>
      <c r="C13730" s="6" t="s">
        <v>69</v>
      </c>
    </row>
    <row r="13731">
      <c r="A13731" s="9">
        <f t="shared" si="1"/>
        <v>9775</v>
      </c>
      <c r="B13731" s="5" t="s">
        <v>8446</v>
      </c>
      <c r="C13731" s="6" t="s">
        <v>23628</v>
      </c>
    </row>
    <row r="13732">
      <c r="A13732" s="9">
        <f t="shared" si="1"/>
        <v>9776</v>
      </c>
      <c r="B13732" s="12" t="s">
        <v>8447</v>
      </c>
      <c r="C13732" s="13" t="s">
        <v>420</v>
      </c>
    </row>
    <row r="13733">
      <c r="A13733" s="9">
        <f t="shared" si="1"/>
        <v>9776</v>
      </c>
      <c r="B13733" s="12" t="s">
        <v>8447</v>
      </c>
      <c r="C13733" s="6" t="s">
        <v>23672</v>
      </c>
    </row>
    <row r="13734">
      <c r="A13734" s="9">
        <f t="shared" si="1"/>
        <v>9777</v>
      </c>
      <c r="B13734" s="5" t="s">
        <v>8448</v>
      </c>
      <c r="C13734" s="6" t="s">
        <v>1262</v>
      </c>
    </row>
    <row r="13735">
      <c r="A13735" s="9">
        <f t="shared" si="1"/>
        <v>9778</v>
      </c>
      <c r="B13735" s="12" t="s">
        <v>8449</v>
      </c>
      <c r="C13735" s="13" t="s">
        <v>420</v>
      </c>
    </row>
    <row r="13736">
      <c r="A13736" s="9">
        <f t="shared" si="1"/>
        <v>9778</v>
      </c>
      <c r="B13736" s="12" t="s">
        <v>8449</v>
      </c>
      <c r="C13736" s="6" t="s">
        <v>23672</v>
      </c>
    </row>
    <row r="13737">
      <c r="A13737" s="9">
        <f t="shared" si="1"/>
        <v>9779</v>
      </c>
      <c r="B13737" s="5" t="s">
        <v>8450</v>
      </c>
      <c r="C13737" s="6" t="s">
        <v>681</v>
      </c>
    </row>
    <row r="13738">
      <c r="A13738" s="9">
        <f t="shared" si="1"/>
        <v>9780</v>
      </c>
      <c r="B13738" s="5" t="s">
        <v>8451</v>
      </c>
      <c r="C13738" s="6" t="s">
        <v>393</v>
      </c>
    </row>
    <row r="13739">
      <c r="A13739" s="9">
        <f t="shared" si="1"/>
        <v>9781</v>
      </c>
      <c r="B13739" s="5" t="s">
        <v>8452</v>
      </c>
      <c r="C13739" s="6" t="s">
        <v>393</v>
      </c>
    </row>
    <row r="13740">
      <c r="A13740" s="9">
        <f t="shared" si="1"/>
        <v>9782</v>
      </c>
      <c r="B13740" s="5" t="s">
        <v>8453</v>
      </c>
      <c r="C13740" s="6" t="s">
        <v>97</v>
      </c>
    </row>
    <row r="13741">
      <c r="A13741" s="9">
        <f t="shared" si="1"/>
        <v>9782</v>
      </c>
      <c r="B13741" s="5" t="s">
        <v>8453</v>
      </c>
      <c r="C13741" s="6" t="s">
        <v>23637</v>
      </c>
    </row>
    <row r="13742">
      <c r="A13742" s="9">
        <f t="shared" si="1"/>
        <v>9783</v>
      </c>
      <c r="B13742" s="5" t="s">
        <v>8454</v>
      </c>
      <c r="C13742" s="6" t="s">
        <v>612</v>
      </c>
    </row>
    <row r="13743">
      <c r="A13743" s="9">
        <f t="shared" si="1"/>
        <v>9784</v>
      </c>
      <c r="B13743" s="25" t="s">
        <v>25188</v>
      </c>
      <c r="C13743" s="26" t="s">
        <v>23761</v>
      </c>
    </row>
    <row r="13744">
      <c r="A13744" s="9">
        <f t="shared" si="1"/>
        <v>9785</v>
      </c>
      <c r="B13744" s="25" t="s">
        <v>25189</v>
      </c>
      <c r="C13744" s="26" t="s">
        <v>23748</v>
      </c>
    </row>
    <row r="13745">
      <c r="A13745" s="9">
        <f t="shared" si="1"/>
        <v>9786</v>
      </c>
      <c r="B13745" s="25" t="s">
        <v>25190</v>
      </c>
      <c r="C13745" s="26" t="s">
        <v>23761</v>
      </c>
    </row>
    <row r="13746">
      <c r="A13746" s="9">
        <f t="shared" si="1"/>
        <v>9787</v>
      </c>
      <c r="B13746" s="5" t="s">
        <v>8455</v>
      </c>
      <c r="C13746" s="6" t="s">
        <v>74</v>
      </c>
    </row>
    <row r="13747">
      <c r="A13747" s="9">
        <f t="shared" si="1"/>
        <v>9788</v>
      </c>
      <c r="B13747" s="8" t="s">
        <v>8456</v>
      </c>
      <c r="C13747" s="9" t="s">
        <v>614</v>
      </c>
    </row>
    <row r="13748">
      <c r="A13748" s="9">
        <f t="shared" si="1"/>
        <v>9789</v>
      </c>
      <c r="B13748" s="5" t="s">
        <v>8457</v>
      </c>
      <c r="C13748" s="6" t="s">
        <v>74</v>
      </c>
    </row>
    <row r="13749">
      <c r="A13749" s="9">
        <f t="shared" si="1"/>
        <v>9790</v>
      </c>
      <c r="B13749" s="25" t="s">
        <v>25191</v>
      </c>
      <c r="C13749" s="26" t="s">
        <v>23761</v>
      </c>
    </row>
    <row r="13750">
      <c r="A13750" s="9">
        <f t="shared" si="1"/>
        <v>9791</v>
      </c>
      <c r="B13750" s="25" t="s">
        <v>25192</v>
      </c>
      <c r="C13750" s="26" t="s">
        <v>23761</v>
      </c>
    </row>
    <row r="13751">
      <c r="A13751" s="9">
        <f t="shared" si="1"/>
        <v>9792</v>
      </c>
      <c r="B13751" s="25" t="s">
        <v>25193</v>
      </c>
      <c r="C13751" s="26" t="s">
        <v>23761</v>
      </c>
    </row>
    <row r="13752">
      <c r="A13752" s="9">
        <f t="shared" si="1"/>
        <v>9793</v>
      </c>
      <c r="B13752" s="25" t="s">
        <v>25194</v>
      </c>
      <c r="C13752" s="26" t="s">
        <v>23761</v>
      </c>
    </row>
    <row r="13753">
      <c r="A13753" s="9">
        <f t="shared" si="1"/>
        <v>9794</v>
      </c>
      <c r="B13753" s="25" t="s">
        <v>25195</v>
      </c>
      <c r="C13753" s="26" t="s">
        <v>23761</v>
      </c>
    </row>
    <row r="13754">
      <c r="A13754" s="9">
        <f t="shared" si="1"/>
        <v>9795</v>
      </c>
      <c r="B13754" s="5" t="s">
        <v>8458</v>
      </c>
      <c r="C13754" s="6" t="s">
        <v>74</v>
      </c>
    </row>
    <row r="13755">
      <c r="A13755" s="9">
        <f t="shared" si="1"/>
        <v>9795</v>
      </c>
      <c r="B13755" s="8" t="s">
        <v>8458</v>
      </c>
      <c r="C13755" s="9" t="s">
        <v>1776</v>
      </c>
    </row>
    <row r="13756">
      <c r="A13756" s="9">
        <f t="shared" si="1"/>
        <v>9796</v>
      </c>
      <c r="B13756" s="5" t="s">
        <v>8459</v>
      </c>
      <c r="C13756" s="6" t="s">
        <v>393</v>
      </c>
    </row>
    <row r="13757">
      <c r="A13757" s="9">
        <f t="shared" si="1"/>
        <v>9797</v>
      </c>
      <c r="B13757" s="8" t="s">
        <v>8460</v>
      </c>
      <c r="C13757" s="9" t="s">
        <v>46</v>
      </c>
    </row>
    <row r="13758">
      <c r="A13758" s="9">
        <f t="shared" si="1"/>
        <v>9798</v>
      </c>
      <c r="B13758" s="8" t="s">
        <v>8461</v>
      </c>
      <c r="C13758" s="9" t="s">
        <v>88</v>
      </c>
    </row>
    <row r="13759">
      <c r="A13759" s="9">
        <f t="shared" si="1"/>
        <v>9799</v>
      </c>
      <c r="B13759" s="5" t="s">
        <v>8462</v>
      </c>
      <c r="C13759" s="17" t="s">
        <v>1470</v>
      </c>
    </row>
    <row r="13760">
      <c r="A13760" s="9">
        <f t="shared" si="1"/>
        <v>9800</v>
      </c>
      <c r="B13760" s="5" t="s">
        <v>8463</v>
      </c>
      <c r="C13760" s="6" t="s">
        <v>1360</v>
      </c>
    </row>
    <row r="13761">
      <c r="A13761" s="9">
        <f t="shared" si="1"/>
        <v>9801</v>
      </c>
      <c r="B13761" s="25" t="s">
        <v>25196</v>
      </c>
      <c r="C13761" s="26" t="s">
        <v>23748</v>
      </c>
    </row>
    <row r="13762">
      <c r="A13762" s="9">
        <f t="shared" si="1"/>
        <v>9802</v>
      </c>
      <c r="B13762" s="25" t="s">
        <v>25197</v>
      </c>
      <c r="C13762" s="26" t="s">
        <v>23630</v>
      </c>
    </row>
    <row r="13763">
      <c r="A13763" s="9">
        <f t="shared" si="1"/>
        <v>9803</v>
      </c>
      <c r="B13763" s="8" t="s">
        <v>8464</v>
      </c>
      <c r="C13763" s="9" t="s">
        <v>52</v>
      </c>
    </row>
    <row r="13764">
      <c r="A13764" s="9">
        <f t="shared" si="1"/>
        <v>9804</v>
      </c>
      <c r="B13764" s="25" t="s">
        <v>25198</v>
      </c>
      <c r="C13764" s="26" t="s">
        <v>23653</v>
      </c>
    </row>
    <row r="13765">
      <c r="A13765" s="9">
        <f t="shared" si="1"/>
        <v>9805</v>
      </c>
      <c r="B13765" s="25" t="s">
        <v>25199</v>
      </c>
      <c r="C13765" s="26" t="s">
        <v>23653</v>
      </c>
    </row>
    <row r="13766">
      <c r="A13766" s="9">
        <f t="shared" si="1"/>
        <v>9806</v>
      </c>
      <c r="B13766" s="25" t="s">
        <v>25200</v>
      </c>
      <c r="C13766" s="26" t="s">
        <v>23653</v>
      </c>
    </row>
    <row r="13767">
      <c r="A13767" s="9">
        <f t="shared" si="1"/>
        <v>9807</v>
      </c>
      <c r="B13767" s="25" t="s">
        <v>25201</v>
      </c>
      <c r="C13767" s="26" t="s">
        <v>23653</v>
      </c>
    </row>
    <row r="13768">
      <c r="A13768" s="9">
        <f t="shared" si="1"/>
        <v>9808</v>
      </c>
      <c r="B13768" s="5" t="s">
        <v>8465</v>
      </c>
      <c r="C13768" s="6" t="s">
        <v>78</v>
      </c>
    </row>
    <row r="13769">
      <c r="A13769" s="9">
        <f t="shared" si="1"/>
        <v>9808</v>
      </c>
      <c r="B13769" s="5" t="s">
        <v>8465</v>
      </c>
      <c r="C13769" s="6" t="s">
        <v>8466</v>
      </c>
    </row>
    <row r="13770">
      <c r="A13770" s="9">
        <f t="shared" si="1"/>
        <v>9808</v>
      </c>
      <c r="B13770" s="5" t="s">
        <v>8465</v>
      </c>
      <c r="C13770" s="6" t="s">
        <v>23628</v>
      </c>
    </row>
    <row r="13771">
      <c r="A13771" s="9">
        <f t="shared" si="1"/>
        <v>9809</v>
      </c>
      <c r="B13771" s="8" t="s">
        <v>8467</v>
      </c>
      <c r="C13771" s="9" t="s">
        <v>40</v>
      </c>
    </row>
    <row r="13772">
      <c r="A13772" s="9">
        <f t="shared" si="1"/>
        <v>9810</v>
      </c>
      <c r="B13772" s="8" t="s">
        <v>8468</v>
      </c>
      <c r="C13772" s="9" t="s">
        <v>60</v>
      </c>
    </row>
    <row r="13773">
      <c r="A13773" s="9">
        <f t="shared" si="1"/>
        <v>9811</v>
      </c>
      <c r="B13773" s="8" t="s">
        <v>8469</v>
      </c>
      <c r="C13773" s="9" t="s">
        <v>88</v>
      </c>
    </row>
    <row r="13774">
      <c r="A13774" s="9">
        <f t="shared" si="1"/>
        <v>9812</v>
      </c>
      <c r="B13774" s="8" t="s">
        <v>8470</v>
      </c>
      <c r="C13774" s="9" t="s">
        <v>845</v>
      </c>
    </row>
    <row r="13775">
      <c r="A13775" s="9">
        <f t="shared" si="1"/>
        <v>9813</v>
      </c>
      <c r="B13775" s="5" t="s">
        <v>8471</v>
      </c>
      <c r="C13775" s="6" t="s">
        <v>591</v>
      </c>
    </row>
    <row r="13776">
      <c r="A13776" s="9">
        <f t="shared" si="1"/>
        <v>9814</v>
      </c>
      <c r="B13776" s="5" t="s">
        <v>8472</v>
      </c>
      <c r="C13776" s="6" t="s">
        <v>1207</v>
      </c>
    </row>
    <row r="13777">
      <c r="A13777" s="9">
        <f t="shared" si="1"/>
        <v>9815</v>
      </c>
      <c r="B13777" s="5" t="s">
        <v>8473</v>
      </c>
      <c r="C13777" s="6" t="s">
        <v>109</v>
      </c>
    </row>
    <row r="13778">
      <c r="A13778" s="9">
        <f t="shared" si="1"/>
        <v>9816</v>
      </c>
      <c r="B13778" s="5" t="s">
        <v>8474</v>
      </c>
      <c r="C13778" s="6" t="s">
        <v>437</v>
      </c>
    </row>
    <row r="13779">
      <c r="A13779" s="9">
        <f t="shared" si="1"/>
        <v>9817</v>
      </c>
      <c r="B13779" s="5" t="s">
        <v>8475</v>
      </c>
      <c r="C13779" s="6" t="s">
        <v>1040</v>
      </c>
    </row>
    <row r="13780">
      <c r="A13780" s="9">
        <f t="shared" si="1"/>
        <v>9818</v>
      </c>
      <c r="B13780" s="5" t="s">
        <v>8476</v>
      </c>
      <c r="C13780" s="6" t="s">
        <v>48</v>
      </c>
    </row>
    <row r="13781">
      <c r="A13781" s="9">
        <f t="shared" si="1"/>
        <v>9819</v>
      </c>
      <c r="B13781" s="32" t="s">
        <v>25202</v>
      </c>
      <c r="C13781" s="26" t="s">
        <v>67</v>
      </c>
    </row>
    <row r="13782">
      <c r="A13782" s="9">
        <f t="shared" si="1"/>
        <v>9820</v>
      </c>
      <c r="B13782" s="25" t="s">
        <v>25203</v>
      </c>
      <c r="C13782" s="26" t="s">
        <v>23812</v>
      </c>
    </row>
    <row r="13783">
      <c r="A13783" s="9">
        <f t="shared" si="1"/>
        <v>9821</v>
      </c>
      <c r="B13783" s="8" t="s">
        <v>8477</v>
      </c>
      <c r="C13783" s="9" t="s">
        <v>83</v>
      </c>
    </row>
    <row r="13784">
      <c r="A13784" s="9">
        <f t="shared" si="1"/>
        <v>9822</v>
      </c>
      <c r="B13784" s="25" t="s">
        <v>25204</v>
      </c>
      <c r="C13784" s="26" t="s">
        <v>23812</v>
      </c>
    </row>
    <row r="13785">
      <c r="A13785" s="9">
        <f t="shared" si="1"/>
        <v>9823</v>
      </c>
      <c r="B13785" s="25" t="s">
        <v>25205</v>
      </c>
      <c r="C13785" s="26" t="s">
        <v>23808</v>
      </c>
    </row>
    <row r="13786">
      <c r="A13786" s="9">
        <f t="shared" si="1"/>
        <v>9824</v>
      </c>
      <c r="B13786" s="25" t="s">
        <v>25206</v>
      </c>
      <c r="C13786" s="26" t="s">
        <v>23653</v>
      </c>
    </row>
    <row r="13787">
      <c r="A13787" s="9">
        <f t="shared" si="1"/>
        <v>9825</v>
      </c>
      <c r="B13787" s="5" t="s">
        <v>8478</v>
      </c>
      <c r="C13787" s="6" t="s">
        <v>324</v>
      </c>
    </row>
    <row r="13788">
      <c r="A13788" s="9">
        <f t="shared" si="1"/>
        <v>9825</v>
      </c>
      <c r="B13788" s="5" t="s">
        <v>8478</v>
      </c>
      <c r="C13788" s="6" t="s">
        <v>23637</v>
      </c>
    </row>
    <row r="13789">
      <c r="A13789" s="9">
        <f t="shared" si="1"/>
        <v>9826</v>
      </c>
      <c r="B13789" s="8" t="s">
        <v>8479</v>
      </c>
      <c r="C13789" s="9" t="s">
        <v>758</v>
      </c>
    </row>
    <row r="13790">
      <c r="A13790" s="9">
        <f t="shared" si="1"/>
        <v>9827</v>
      </c>
      <c r="B13790" s="25" t="s">
        <v>25207</v>
      </c>
      <c r="C13790" s="26" t="s">
        <v>23761</v>
      </c>
    </row>
    <row r="13791">
      <c r="A13791" s="9">
        <f t="shared" si="1"/>
        <v>9828</v>
      </c>
      <c r="B13791" s="5" t="s">
        <v>8480</v>
      </c>
      <c r="C13791" s="6" t="s">
        <v>714</v>
      </c>
    </row>
    <row r="13792">
      <c r="A13792" s="9">
        <f t="shared" si="1"/>
        <v>9828</v>
      </c>
      <c r="B13792" s="5" t="s">
        <v>8480</v>
      </c>
      <c r="C13792" s="6" t="s">
        <v>23672</v>
      </c>
    </row>
    <row r="13793">
      <c r="A13793" s="9">
        <f t="shared" si="1"/>
        <v>9829</v>
      </c>
      <c r="B13793" s="5" t="s">
        <v>8481</v>
      </c>
      <c r="C13793" s="6" t="s">
        <v>1221</v>
      </c>
    </row>
    <row r="13794">
      <c r="A13794" s="9">
        <f t="shared" si="1"/>
        <v>9830</v>
      </c>
      <c r="B13794" s="25" t="s">
        <v>25208</v>
      </c>
      <c r="C13794" s="26" t="s">
        <v>23812</v>
      </c>
    </row>
    <row r="13795">
      <c r="A13795" s="9">
        <f t="shared" si="1"/>
        <v>9831</v>
      </c>
      <c r="B13795" s="8" t="s">
        <v>8482</v>
      </c>
      <c r="C13795" s="9" t="s">
        <v>40</v>
      </c>
    </row>
    <row r="13796">
      <c r="A13796" s="9">
        <f t="shared" si="1"/>
        <v>9832</v>
      </c>
      <c r="B13796" s="8" t="s">
        <v>8483</v>
      </c>
      <c r="C13796" s="6" t="s">
        <v>150</v>
      </c>
    </row>
    <row r="13797">
      <c r="A13797" s="9">
        <f t="shared" si="1"/>
        <v>9832</v>
      </c>
      <c r="B13797" s="8" t="s">
        <v>8483</v>
      </c>
      <c r="C13797" s="9" t="s">
        <v>60</v>
      </c>
    </row>
    <row r="13798">
      <c r="A13798" s="9">
        <f t="shared" si="1"/>
        <v>9832</v>
      </c>
      <c r="B13798" s="8" t="s">
        <v>8483</v>
      </c>
      <c r="C13798" s="6" t="s">
        <v>23637</v>
      </c>
    </row>
    <row r="13799">
      <c r="A13799" s="9">
        <f t="shared" si="1"/>
        <v>9833</v>
      </c>
      <c r="B13799" s="25" t="s">
        <v>25209</v>
      </c>
      <c r="C13799" s="26" t="s">
        <v>23812</v>
      </c>
    </row>
    <row r="13800">
      <c r="A13800" s="9">
        <f t="shared" si="1"/>
        <v>9834</v>
      </c>
      <c r="B13800" s="25" t="s">
        <v>25210</v>
      </c>
      <c r="C13800" s="26" t="s">
        <v>23761</v>
      </c>
    </row>
    <row r="13801">
      <c r="A13801" s="9">
        <f t="shared" si="1"/>
        <v>9835</v>
      </c>
      <c r="B13801" s="5" t="s">
        <v>8484</v>
      </c>
      <c r="C13801" s="6" t="s">
        <v>1394</v>
      </c>
    </row>
    <row r="13802">
      <c r="A13802" s="9">
        <f t="shared" si="1"/>
        <v>9836</v>
      </c>
      <c r="B13802" s="8" t="s">
        <v>8485</v>
      </c>
      <c r="C13802" s="9" t="s">
        <v>40</v>
      </c>
    </row>
    <row r="13803">
      <c r="A13803" s="9">
        <f t="shared" si="1"/>
        <v>9837</v>
      </c>
      <c r="B13803" s="5" t="s">
        <v>8486</v>
      </c>
      <c r="C13803" s="6" t="s">
        <v>452</v>
      </c>
    </row>
    <row r="13804">
      <c r="A13804" s="9">
        <f t="shared" si="1"/>
        <v>9837</v>
      </c>
      <c r="B13804" s="5" t="s">
        <v>8486</v>
      </c>
      <c r="C13804" s="6" t="s">
        <v>23637</v>
      </c>
    </row>
    <row r="13805">
      <c r="A13805" s="9">
        <f t="shared" si="1"/>
        <v>9838</v>
      </c>
      <c r="B13805" s="25" t="s">
        <v>25211</v>
      </c>
      <c r="C13805" s="26" t="s">
        <v>23748</v>
      </c>
    </row>
    <row r="13806">
      <c r="A13806" s="9">
        <f t="shared" si="1"/>
        <v>9839</v>
      </c>
      <c r="B13806" s="5" t="s">
        <v>8487</v>
      </c>
      <c r="C13806" s="6" t="s">
        <v>758</v>
      </c>
    </row>
    <row r="13807">
      <c r="A13807" s="9">
        <f t="shared" si="1"/>
        <v>9840</v>
      </c>
      <c r="B13807" s="5" t="s">
        <v>8488</v>
      </c>
      <c r="C13807" s="11" t="s">
        <v>423</v>
      </c>
    </row>
    <row r="13808">
      <c r="A13808" s="9">
        <f t="shared" si="1"/>
        <v>9841</v>
      </c>
      <c r="B13808" s="15" t="s">
        <v>8489</v>
      </c>
      <c r="C13808" s="11" t="s">
        <v>423</v>
      </c>
    </row>
    <row r="13809">
      <c r="A13809" s="9">
        <f t="shared" si="1"/>
        <v>9842</v>
      </c>
      <c r="B13809" s="15" t="s">
        <v>8490</v>
      </c>
      <c r="C13809" s="11" t="s">
        <v>423</v>
      </c>
    </row>
    <row r="13810">
      <c r="A13810" s="9">
        <f t="shared" si="1"/>
        <v>9843</v>
      </c>
      <c r="B13810" s="25" t="s">
        <v>25212</v>
      </c>
      <c r="C13810" s="26" t="s">
        <v>23812</v>
      </c>
    </row>
    <row r="13811">
      <c r="A13811" s="9">
        <f t="shared" si="1"/>
        <v>9844</v>
      </c>
      <c r="B13811" s="5" t="s">
        <v>8491</v>
      </c>
      <c r="C13811" s="6" t="s">
        <v>20</v>
      </c>
    </row>
    <row r="13812">
      <c r="A13812" s="9">
        <f t="shared" si="1"/>
        <v>9845</v>
      </c>
      <c r="B13812" s="5" t="s">
        <v>8492</v>
      </c>
      <c r="C13812" s="6" t="s">
        <v>610</v>
      </c>
    </row>
    <row r="13813">
      <c r="A13813" s="9">
        <f t="shared" si="1"/>
        <v>9846</v>
      </c>
      <c r="B13813" s="25" t="s">
        <v>25213</v>
      </c>
      <c r="C13813" s="26" t="s">
        <v>8541</v>
      </c>
    </row>
    <row r="13814">
      <c r="A13814" s="9">
        <f t="shared" si="1"/>
        <v>9847</v>
      </c>
      <c r="B13814" s="5" t="s">
        <v>8493</v>
      </c>
      <c r="C13814" s="6" t="s">
        <v>437</v>
      </c>
    </row>
    <row r="13815">
      <c r="A13815" s="9">
        <f t="shared" si="1"/>
        <v>9848</v>
      </c>
      <c r="B13815" s="8" t="s">
        <v>8494</v>
      </c>
      <c r="C13815" s="9" t="s">
        <v>40</v>
      </c>
    </row>
    <row r="13816">
      <c r="A13816" s="9">
        <f t="shared" si="1"/>
        <v>9849</v>
      </c>
      <c r="B13816" s="8" t="s">
        <v>8495</v>
      </c>
      <c r="C13816" s="9" t="s">
        <v>40</v>
      </c>
    </row>
    <row r="13817">
      <c r="A13817" s="9">
        <f t="shared" si="1"/>
        <v>9850</v>
      </c>
      <c r="B13817" s="8" t="s">
        <v>8496</v>
      </c>
      <c r="C13817" s="9" t="s">
        <v>40</v>
      </c>
    </row>
    <row r="13818">
      <c r="A13818" s="9">
        <f t="shared" si="1"/>
        <v>9851</v>
      </c>
      <c r="B13818" s="8" t="s">
        <v>8497</v>
      </c>
      <c r="C13818" s="9" t="s">
        <v>416</v>
      </c>
    </row>
    <row r="13819">
      <c r="A13819" s="9">
        <f t="shared" si="1"/>
        <v>9852</v>
      </c>
      <c r="B13819" s="8" t="s">
        <v>8498</v>
      </c>
      <c r="C13819" s="9" t="s">
        <v>40</v>
      </c>
    </row>
    <row r="13820">
      <c r="A13820" s="9">
        <f t="shared" si="1"/>
        <v>9853</v>
      </c>
      <c r="B13820" s="8" t="s">
        <v>8499</v>
      </c>
      <c r="C13820" s="9" t="s">
        <v>83</v>
      </c>
    </row>
    <row r="13821">
      <c r="A13821" s="9">
        <f t="shared" si="1"/>
        <v>9854</v>
      </c>
      <c r="B13821" s="8" t="s">
        <v>8500</v>
      </c>
      <c r="C13821" s="9" t="s">
        <v>162</v>
      </c>
    </row>
    <row r="13822">
      <c r="A13822" s="9">
        <f t="shared" si="1"/>
        <v>9855</v>
      </c>
      <c r="B13822" s="8" t="s">
        <v>8501</v>
      </c>
      <c r="C13822" s="9" t="s">
        <v>40</v>
      </c>
    </row>
    <row r="13823">
      <c r="A13823" s="9">
        <f t="shared" si="1"/>
        <v>9856</v>
      </c>
      <c r="B13823" s="35" t="s">
        <v>25214</v>
      </c>
      <c r="C13823" s="26" t="s">
        <v>14828</v>
      </c>
    </row>
    <row r="13824">
      <c r="A13824" s="9">
        <f t="shared" si="1"/>
        <v>9856</v>
      </c>
      <c r="B13824" s="35" t="s">
        <v>25214</v>
      </c>
      <c r="C13824" s="26" t="s">
        <v>60</v>
      </c>
    </row>
    <row r="13825">
      <c r="A13825" s="9">
        <f t="shared" si="1"/>
        <v>9857</v>
      </c>
      <c r="B13825" s="8" t="s">
        <v>8502</v>
      </c>
      <c r="C13825" s="9" t="s">
        <v>40</v>
      </c>
    </row>
    <row r="13826">
      <c r="A13826" s="9">
        <f t="shared" si="1"/>
        <v>9858</v>
      </c>
      <c r="B13826" s="5" t="s">
        <v>8503</v>
      </c>
      <c r="C13826" s="6" t="s">
        <v>328</v>
      </c>
    </row>
    <row r="13827">
      <c r="A13827" s="9">
        <f t="shared" si="1"/>
        <v>9858</v>
      </c>
      <c r="B13827" s="5" t="s">
        <v>8503</v>
      </c>
      <c r="C13827" s="6" t="s">
        <v>23637</v>
      </c>
    </row>
    <row r="13828">
      <c r="A13828" s="9">
        <f t="shared" si="1"/>
        <v>9859</v>
      </c>
      <c r="B13828" s="8" t="s">
        <v>8504</v>
      </c>
      <c r="C13828" s="9" t="s">
        <v>142</v>
      </c>
    </row>
    <row r="13829">
      <c r="A13829" s="9">
        <f t="shared" si="1"/>
        <v>9860</v>
      </c>
      <c r="B13829" s="25" t="s">
        <v>25215</v>
      </c>
      <c r="C13829" s="26" t="s">
        <v>487</v>
      </c>
    </row>
    <row r="13830">
      <c r="A13830" s="9">
        <f t="shared" si="1"/>
        <v>9860</v>
      </c>
      <c r="B13830" s="27" t="s">
        <v>25215</v>
      </c>
      <c r="C13830" s="28" t="s">
        <v>23637</v>
      </c>
    </row>
    <row r="13831">
      <c r="A13831" s="9">
        <f t="shared" si="1"/>
        <v>9861</v>
      </c>
      <c r="B13831" s="8" t="s">
        <v>8505</v>
      </c>
      <c r="C13831" s="9" t="s">
        <v>188</v>
      </c>
    </row>
    <row r="13832">
      <c r="A13832" s="9">
        <f t="shared" si="1"/>
        <v>9862</v>
      </c>
      <c r="B13832" s="8" t="s">
        <v>8506</v>
      </c>
      <c r="C13832" s="9" t="s">
        <v>46</v>
      </c>
    </row>
    <row r="13833">
      <c r="A13833" s="9">
        <f t="shared" si="1"/>
        <v>9863</v>
      </c>
      <c r="B13833" s="5" t="s">
        <v>8507</v>
      </c>
      <c r="C13833" s="6" t="s">
        <v>59</v>
      </c>
    </row>
    <row r="13834">
      <c r="A13834" s="9">
        <f t="shared" si="1"/>
        <v>9864</v>
      </c>
      <c r="B13834" s="5" t="s">
        <v>8508</v>
      </c>
      <c r="C13834" s="6" t="s">
        <v>785</v>
      </c>
    </row>
    <row r="13835">
      <c r="A13835" s="9">
        <f t="shared" si="1"/>
        <v>9865</v>
      </c>
      <c r="B13835" s="8" t="s">
        <v>8509</v>
      </c>
      <c r="C13835" s="9" t="s">
        <v>939</v>
      </c>
    </row>
    <row r="13836">
      <c r="A13836" s="9">
        <f t="shared" si="1"/>
        <v>9865</v>
      </c>
      <c r="B13836" s="8" t="s">
        <v>8509</v>
      </c>
      <c r="C13836" s="6" t="s">
        <v>23628</v>
      </c>
    </row>
    <row r="13837">
      <c r="A13837" s="9">
        <f t="shared" si="1"/>
        <v>9866</v>
      </c>
      <c r="B13837" s="5" t="s">
        <v>8510</v>
      </c>
      <c r="C13837" s="6" t="s">
        <v>405</v>
      </c>
    </row>
    <row r="13838">
      <c r="A13838" s="9">
        <f t="shared" si="1"/>
        <v>9866</v>
      </c>
      <c r="B13838" s="5" t="s">
        <v>8510</v>
      </c>
      <c r="C13838" s="6" t="s">
        <v>23637</v>
      </c>
    </row>
    <row r="13839">
      <c r="A13839" s="9">
        <f t="shared" si="1"/>
        <v>9867</v>
      </c>
      <c r="B13839" s="8" t="s">
        <v>8511</v>
      </c>
      <c r="C13839" s="9" t="s">
        <v>1470</v>
      </c>
    </row>
    <row r="13840">
      <c r="A13840" s="9">
        <f t="shared" si="1"/>
        <v>9868</v>
      </c>
      <c r="B13840" s="32" t="s">
        <v>25216</v>
      </c>
      <c r="C13840" s="26" t="s">
        <v>67</v>
      </c>
    </row>
    <row r="13841">
      <c r="A13841" s="9">
        <f t="shared" si="1"/>
        <v>9869</v>
      </c>
      <c r="B13841" s="32" t="s">
        <v>25217</v>
      </c>
      <c r="C13841" s="26" t="s">
        <v>67</v>
      </c>
    </row>
    <row r="13842">
      <c r="A13842" s="9">
        <f t="shared" si="1"/>
        <v>9870</v>
      </c>
      <c r="B13842" s="25" t="s">
        <v>25218</v>
      </c>
      <c r="C13842" s="26" t="s">
        <v>8541</v>
      </c>
    </row>
    <row r="13843">
      <c r="A13843" s="9">
        <f t="shared" si="1"/>
        <v>9871</v>
      </c>
      <c r="B13843" s="25" t="s">
        <v>25219</v>
      </c>
      <c r="C13843" s="26" t="s">
        <v>23808</v>
      </c>
    </row>
    <row r="13844">
      <c r="A13844" s="9">
        <f t="shared" si="1"/>
        <v>9872</v>
      </c>
      <c r="B13844" s="5" t="s">
        <v>8512</v>
      </c>
      <c r="C13844" s="6" t="s">
        <v>74</v>
      </c>
    </row>
    <row r="13845">
      <c r="A13845" s="9">
        <f t="shared" si="1"/>
        <v>9873</v>
      </c>
      <c r="B13845" s="8" t="s">
        <v>8513</v>
      </c>
      <c r="C13845" s="9" t="s">
        <v>46</v>
      </c>
    </row>
    <row r="13846">
      <c r="A13846" s="9">
        <f t="shared" si="1"/>
        <v>9874</v>
      </c>
      <c r="B13846" s="8" t="s">
        <v>8514</v>
      </c>
      <c r="C13846" s="9" t="s">
        <v>939</v>
      </c>
    </row>
    <row r="13847">
      <c r="A13847" s="9">
        <f t="shared" si="1"/>
        <v>9874</v>
      </c>
      <c r="B13847" s="8" t="s">
        <v>8514</v>
      </c>
      <c r="C13847" s="6" t="s">
        <v>23628</v>
      </c>
    </row>
    <row r="13848">
      <c r="A13848" s="9">
        <f t="shared" si="1"/>
        <v>9875</v>
      </c>
      <c r="B13848" s="8" t="s">
        <v>8515</v>
      </c>
      <c r="C13848" s="6" t="s">
        <v>132</v>
      </c>
    </row>
    <row r="13849">
      <c r="A13849" s="9">
        <f t="shared" si="1"/>
        <v>9875</v>
      </c>
      <c r="B13849" s="8" t="s">
        <v>8515</v>
      </c>
      <c r="C13849" s="9" t="s">
        <v>60</v>
      </c>
    </row>
    <row r="13850">
      <c r="A13850" s="9">
        <f t="shared" si="1"/>
        <v>9875</v>
      </c>
      <c r="B13850" s="8" t="s">
        <v>8515</v>
      </c>
      <c r="C13850" s="6" t="s">
        <v>23637</v>
      </c>
    </row>
    <row r="13851">
      <c r="A13851" s="9">
        <f t="shared" si="1"/>
        <v>9876</v>
      </c>
      <c r="B13851" s="25" t="s">
        <v>25220</v>
      </c>
      <c r="C13851" s="26" t="s">
        <v>672</v>
      </c>
    </row>
    <row r="13852">
      <c r="A13852" s="9">
        <f t="shared" si="1"/>
        <v>9876</v>
      </c>
      <c r="B13852" s="27" t="s">
        <v>25220</v>
      </c>
      <c r="C13852" s="28" t="s">
        <v>23637</v>
      </c>
    </row>
    <row r="13853">
      <c r="A13853" s="9">
        <f t="shared" si="1"/>
        <v>9877</v>
      </c>
      <c r="B13853" s="8" t="s">
        <v>8516</v>
      </c>
      <c r="C13853" s="9" t="s">
        <v>56</v>
      </c>
    </row>
    <row r="13854">
      <c r="A13854" s="9">
        <f t="shared" si="1"/>
        <v>9878</v>
      </c>
      <c r="B13854" s="5" t="s">
        <v>8517</v>
      </c>
      <c r="C13854" s="6" t="s">
        <v>437</v>
      </c>
    </row>
    <row r="13855">
      <c r="A13855" s="9">
        <f t="shared" si="1"/>
        <v>9879</v>
      </c>
      <c r="B13855" s="5" t="s">
        <v>8518</v>
      </c>
      <c r="C13855" s="6" t="s">
        <v>610</v>
      </c>
    </row>
    <row r="13856">
      <c r="A13856" s="9">
        <f t="shared" si="1"/>
        <v>9880</v>
      </c>
      <c r="B13856" s="5" t="s">
        <v>8519</v>
      </c>
      <c r="C13856" s="6" t="s">
        <v>4</v>
      </c>
    </row>
    <row r="13857">
      <c r="A13857" s="9">
        <f t="shared" si="1"/>
        <v>9881</v>
      </c>
      <c r="B13857" s="25" t="s">
        <v>25221</v>
      </c>
      <c r="C13857" s="26" t="s">
        <v>23761</v>
      </c>
    </row>
    <row r="13858">
      <c r="A13858" s="9">
        <f t="shared" si="1"/>
        <v>9882</v>
      </c>
      <c r="B13858" s="5" t="s">
        <v>8520</v>
      </c>
      <c r="C13858" s="6" t="s">
        <v>405</v>
      </c>
    </row>
    <row r="13859">
      <c r="A13859" s="9">
        <f t="shared" si="1"/>
        <v>9882</v>
      </c>
      <c r="B13859" s="5" t="s">
        <v>8520</v>
      </c>
      <c r="C13859" s="6" t="s">
        <v>23637</v>
      </c>
    </row>
    <row r="13860">
      <c r="A13860" s="9">
        <f t="shared" si="1"/>
        <v>9883</v>
      </c>
      <c r="B13860" s="32" t="s">
        <v>25222</v>
      </c>
      <c r="C13860" s="26" t="s">
        <v>67</v>
      </c>
    </row>
    <row r="13861">
      <c r="A13861" s="9">
        <f t="shared" si="1"/>
        <v>9884</v>
      </c>
      <c r="B13861" s="8" t="s">
        <v>8521</v>
      </c>
      <c r="C13861" s="9" t="s">
        <v>52</v>
      </c>
    </row>
    <row r="13862">
      <c r="A13862" s="9">
        <f t="shared" si="1"/>
        <v>9885</v>
      </c>
      <c r="B13862" s="8" t="s">
        <v>8522</v>
      </c>
      <c r="C13862" s="6" t="s">
        <v>132</v>
      </c>
    </row>
    <row r="13863">
      <c r="A13863" s="9">
        <f t="shared" si="1"/>
        <v>9885</v>
      </c>
      <c r="B13863" s="8" t="s">
        <v>8522</v>
      </c>
      <c r="C13863" s="6" t="s">
        <v>23637</v>
      </c>
    </row>
    <row r="13864">
      <c r="A13864" s="9">
        <f t="shared" si="1"/>
        <v>9886</v>
      </c>
      <c r="B13864" s="8" t="s">
        <v>8523</v>
      </c>
      <c r="C13864" s="9" t="s">
        <v>162</v>
      </c>
    </row>
    <row r="13865">
      <c r="A13865" s="9">
        <f t="shared" si="1"/>
        <v>9886</v>
      </c>
      <c r="B13865" s="8" t="s">
        <v>8523</v>
      </c>
      <c r="C13865" s="9" t="s">
        <v>142</v>
      </c>
    </row>
    <row r="13866">
      <c r="A13866" s="9">
        <f t="shared" si="1"/>
        <v>9887</v>
      </c>
      <c r="B13866" s="5" t="s">
        <v>8524</v>
      </c>
      <c r="C13866" s="6" t="s">
        <v>788</v>
      </c>
    </row>
    <row r="13867">
      <c r="A13867" s="9">
        <f t="shared" si="1"/>
        <v>9887</v>
      </c>
      <c r="B13867" s="5" t="s">
        <v>8524</v>
      </c>
      <c r="C13867" s="6" t="s">
        <v>23637</v>
      </c>
    </row>
    <row r="13868">
      <c r="A13868" s="9">
        <f t="shared" si="1"/>
        <v>9888</v>
      </c>
      <c r="B13868" s="8" t="s">
        <v>8525</v>
      </c>
      <c r="C13868" s="9" t="s">
        <v>1548</v>
      </c>
    </row>
    <row r="13869">
      <c r="A13869" s="9">
        <f t="shared" si="1"/>
        <v>9889</v>
      </c>
      <c r="B13869" s="8" t="s">
        <v>8526</v>
      </c>
      <c r="C13869" s="9" t="s">
        <v>8</v>
      </c>
    </row>
    <row r="13870">
      <c r="A13870" s="9">
        <f t="shared" si="1"/>
        <v>9890</v>
      </c>
      <c r="B13870" s="5" t="s">
        <v>8527</v>
      </c>
      <c r="C13870" s="6" t="s">
        <v>393</v>
      </c>
    </row>
    <row r="13871">
      <c r="A13871" s="9">
        <f t="shared" si="1"/>
        <v>9891</v>
      </c>
      <c r="B13871" s="8" t="s">
        <v>8528</v>
      </c>
      <c r="C13871" s="9" t="s">
        <v>815</v>
      </c>
    </row>
    <row r="13872">
      <c r="A13872" s="9">
        <f t="shared" si="1"/>
        <v>9892</v>
      </c>
      <c r="B13872" s="5" t="s">
        <v>8529</v>
      </c>
      <c r="C13872" s="6" t="s">
        <v>798</v>
      </c>
    </row>
    <row r="13873">
      <c r="A13873" s="9">
        <f t="shared" si="1"/>
        <v>9892</v>
      </c>
      <c r="B13873" s="5" t="s">
        <v>8529</v>
      </c>
      <c r="C13873" s="6" t="s">
        <v>23628</v>
      </c>
    </row>
    <row r="13874">
      <c r="A13874" s="9">
        <f t="shared" si="1"/>
        <v>9893</v>
      </c>
      <c r="B13874" s="5" t="s">
        <v>8530</v>
      </c>
      <c r="C13874" s="6" t="s">
        <v>538</v>
      </c>
    </row>
    <row r="13875">
      <c r="A13875" s="9">
        <f t="shared" si="1"/>
        <v>9893</v>
      </c>
      <c r="B13875" s="5" t="s">
        <v>8530</v>
      </c>
      <c r="C13875" s="6" t="s">
        <v>23628</v>
      </c>
    </row>
    <row r="13876">
      <c r="A13876" s="9">
        <f t="shared" si="1"/>
        <v>9894</v>
      </c>
      <c r="B13876" s="5" t="s">
        <v>8531</v>
      </c>
      <c r="C13876" s="6" t="s">
        <v>946</v>
      </c>
    </row>
    <row r="13877">
      <c r="A13877" s="9">
        <f t="shared" si="1"/>
        <v>9895</v>
      </c>
      <c r="B13877" s="5" t="s">
        <v>8532</v>
      </c>
      <c r="C13877" s="6" t="s">
        <v>547</v>
      </c>
    </row>
    <row r="13878">
      <c r="A13878" s="9">
        <f t="shared" si="1"/>
        <v>9895</v>
      </c>
      <c r="B13878" s="40" t="s">
        <v>8532</v>
      </c>
      <c r="C13878" s="28" t="s">
        <v>1262</v>
      </c>
    </row>
    <row r="13879">
      <c r="A13879" s="9">
        <f t="shared" si="1"/>
        <v>9895</v>
      </c>
      <c r="B13879" s="40" t="s">
        <v>8532</v>
      </c>
      <c r="C13879" s="40" t="s">
        <v>3126</v>
      </c>
    </row>
    <row r="13880">
      <c r="A13880" s="9">
        <f t="shared" si="1"/>
        <v>9896</v>
      </c>
      <c r="B13880" s="5" t="s">
        <v>8533</v>
      </c>
      <c r="C13880" s="6" t="s">
        <v>1290</v>
      </c>
    </row>
    <row r="13881">
      <c r="A13881" s="9">
        <f t="shared" si="1"/>
        <v>9897</v>
      </c>
      <c r="B13881" s="8" t="s">
        <v>8534</v>
      </c>
      <c r="C13881" s="9" t="s">
        <v>416</v>
      </c>
    </row>
    <row r="13882">
      <c r="A13882" s="9">
        <f t="shared" si="1"/>
        <v>9898</v>
      </c>
      <c r="B13882" s="8" t="s">
        <v>8535</v>
      </c>
      <c r="C13882" s="9" t="s">
        <v>56</v>
      </c>
    </row>
    <row r="13883">
      <c r="A13883" s="9">
        <f t="shared" si="1"/>
        <v>9898</v>
      </c>
      <c r="B13883" s="8" t="s">
        <v>8535</v>
      </c>
      <c r="C13883" s="9" t="s">
        <v>25</v>
      </c>
    </row>
    <row r="13884">
      <c r="A13884" s="9">
        <f t="shared" si="1"/>
        <v>9899</v>
      </c>
      <c r="B13884" s="25" t="s">
        <v>25223</v>
      </c>
      <c r="C13884" s="26" t="s">
        <v>650</v>
      </c>
    </row>
    <row r="13885">
      <c r="A13885" s="9">
        <f t="shared" si="1"/>
        <v>9900</v>
      </c>
      <c r="B13885" s="25" t="s">
        <v>25224</v>
      </c>
      <c r="C13885" s="26" t="s">
        <v>650</v>
      </c>
    </row>
    <row r="13886">
      <c r="A13886" s="9">
        <f t="shared" si="1"/>
        <v>9901</v>
      </c>
      <c r="B13886" s="5" t="s">
        <v>8536</v>
      </c>
      <c r="C13886" s="6" t="s">
        <v>12</v>
      </c>
    </row>
    <row r="13887">
      <c r="A13887" s="9">
        <f t="shared" si="1"/>
        <v>9902</v>
      </c>
      <c r="B13887" s="5" t="s">
        <v>8537</v>
      </c>
      <c r="C13887" s="6" t="s">
        <v>1279</v>
      </c>
    </row>
    <row r="13888">
      <c r="A13888" s="9">
        <f t="shared" si="1"/>
        <v>9903</v>
      </c>
      <c r="B13888" s="8" t="s">
        <v>8538</v>
      </c>
      <c r="C13888" s="9" t="s">
        <v>893</v>
      </c>
    </row>
    <row r="13889">
      <c r="A13889" s="9">
        <f t="shared" si="1"/>
        <v>9904</v>
      </c>
      <c r="B13889" s="8" t="s">
        <v>8539</v>
      </c>
      <c r="C13889" s="9" t="s">
        <v>1334</v>
      </c>
    </row>
    <row r="13890">
      <c r="A13890" s="9">
        <f t="shared" si="1"/>
        <v>9905</v>
      </c>
      <c r="B13890" s="5" t="s">
        <v>8540</v>
      </c>
      <c r="C13890" s="6" t="s">
        <v>788</v>
      </c>
    </row>
    <row r="13891">
      <c r="A13891" s="9">
        <f t="shared" si="1"/>
        <v>9905</v>
      </c>
      <c r="B13891" s="5" t="s">
        <v>8540</v>
      </c>
      <c r="C13891" s="6" t="s">
        <v>8541</v>
      </c>
    </row>
    <row r="13892">
      <c r="A13892" s="9">
        <f t="shared" si="1"/>
        <v>9905</v>
      </c>
      <c r="B13892" s="5" t="s">
        <v>8540</v>
      </c>
      <c r="C13892" s="6" t="s">
        <v>23637</v>
      </c>
    </row>
    <row r="13893">
      <c r="A13893" s="9">
        <f t="shared" si="1"/>
        <v>9906</v>
      </c>
      <c r="B13893" s="5" t="s">
        <v>8542</v>
      </c>
      <c r="C13893" s="6" t="s">
        <v>86</v>
      </c>
    </row>
    <row r="13894">
      <c r="A13894" s="9">
        <f t="shared" si="1"/>
        <v>9907</v>
      </c>
      <c r="B13894" s="5" t="s">
        <v>8543</v>
      </c>
      <c r="C13894" s="6" t="s">
        <v>196</v>
      </c>
    </row>
    <row r="13895">
      <c r="A13895" s="9">
        <f t="shared" si="1"/>
        <v>9907</v>
      </c>
      <c r="B13895" s="5" t="s">
        <v>8543</v>
      </c>
      <c r="C13895" s="6" t="s">
        <v>23637</v>
      </c>
    </row>
    <row r="13896">
      <c r="A13896" s="9">
        <f t="shared" si="1"/>
        <v>9908</v>
      </c>
      <c r="B13896" s="31" t="s">
        <v>25225</v>
      </c>
      <c r="C13896" s="6" t="s">
        <v>374</v>
      </c>
    </row>
    <row r="13897">
      <c r="A13897" s="9">
        <f t="shared" si="1"/>
        <v>9909</v>
      </c>
      <c r="B13897" s="5" t="s">
        <v>8544</v>
      </c>
      <c r="C13897" s="6" t="s">
        <v>59</v>
      </c>
    </row>
    <row r="13898">
      <c r="A13898" s="9">
        <f t="shared" si="1"/>
        <v>9909</v>
      </c>
      <c r="B13898" s="5" t="s">
        <v>8544</v>
      </c>
      <c r="C13898" s="6" t="s">
        <v>60</v>
      </c>
    </row>
    <row r="13899">
      <c r="A13899" s="9">
        <f t="shared" si="1"/>
        <v>9910</v>
      </c>
      <c r="B13899" s="12" t="s">
        <v>8545</v>
      </c>
      <c r="C13899" s="13" t="s">
        <v>420</v>
      </c>
    </row>
    <row r="13900">
      <c r="A13900" s="9">
        <f t="shared" si="1"/>
        <v>9910</v>
      </c>
      <c r="B13900" s="12" t="s">
        <v>8545</v>
      </c>
      <c r="C13900" s="6" t="s">
        <v>23672</v>
      </c>
    </row>
    <row r="13901">
      <c r="A13901" s="9">
        <f t="shared" si="1"/>
        <v>9911</v>
      </c>
      <c r="B13901" s="5" t="s">
        <v>8546</v>
      </c>
      <c r="C13901" s="6" t="s">
        <v>346</v>
      </c>
    </row>
    <row r="13902">
      <c r="A13902" s="9">
        <f t="shared" si="1"/>
        <v>9911</v>
      </c>
      <c r="B13902" s="5" t="s">
        <v>8546</v>
      </c>
      <c r="C13902" s="6" t="s">
        <v>23628</v>
      </c>
    </row>
    <row r="13903">
      <c r="A13903" s="9">
        <f t="shared" si="1"/>
        <v>9912</v>
      </c>
      <c r="B13903" s="5" t="s">
        <v>8547</v>
      </c>
      <c r="C13903" s="6" t="s">
        <v>324</v>
      </c>
    </row>
    <row r="13904">
      <c r="A13904" s="9">
        <f t="shared" si="1"/>
        <v>9912</v>
      </c>
      <c r="B13904" s="5" t="s">
        <v>8547</v>
      </c>
      <c r="C13904" s="6" t="s">
        <v>23637</v>
      </c>
    </row>
    <row r="13905">
      <c r="A13905" s="9">
        <f t="shared" si="1"/>
        <v>9913</v>
      </c>
      <c r="B13905" s="5" t="s">
        <v>8548</v>
      </c>
      <c r="C13905" s="6" t="s">
        <v>1394</v>
      </c>
    </row>
    <row r="13906">
      <c r="A13906" s="9">
        <f t="shared" si="1"/>
        <v>9914</v>
      </c>
      <c r="B13906" s="25" t="s">
        <v>25226</v>
      </c>
      <c r="C13906" s="26" t="s">
        <v>23817</v>
      </c>
    </row>
    <row r="13907">
      <c r="A13907" s="9">
        <f t="shared" si="1"/>
        <v>9915</v>
      </c>
      <c r="B13907" s="25" t="s">
        <v>25227</v>
      </c>
      <c r="C13907" s="26" t="s">
        <v>487</v>
      </c>
    </row>
    <row r="13908">
      <c r="A13908" s="9">
        <f t="shared" si="1"/>
        <v>9915</v>
      </c>
      <c r="B13908" s="27" t="s">
        <v>25227</v>
      </c>
      <c r="C13908" s="28" t="s">
        <v>23637</v>
      </c>
    </row>
    <row r="13909">
      <c r="A13909" s="9">
        <f t="shared" si="1"/>
        <v>9916</v>
      </c>
      <c r="B13909" s="5" t="s">
        <v>8549</v>
      </c>
      <c r="C13909" s="6" t="s">
        <v>80</v>
      </c>
    </row>
    <row r="13910">
      <c r="A13910" s="9">
        <f t="shared" si="1"/>
        <v>9916</v>
      </c>
      <c r="B13910" s="5" t="s">
        <v>8549</v>
      </c>
      <c r="C13910" s="6" t="s">
        <v>1290</v>
      </c>
    </row>
    <row r="13911">
      <c r="A13911" s="9">
        <f t="shared" si="1"/>
        <v>9917</v>
      </c>
      <c r="B13911" s="8" t="s">
        <v>8550</v>
      </c>
      <c r="C13911" s="9" t="s">
        <v>188</v>
      </c>
    </row>
    <row r="13912">
      <c r="A13912" s="9">
        <f t="shared" si="1"/>
        <v>9918</v>
      </c>
      <c r="B13912" s="5" t="s">
        <v>8551</v>
      </c>
      <c r="C13912" s="6" t="s">
        <v>1450</v>
      </c>
    </row>
    <row r="13913">
      <c r="A13913" s="9">
        <f t="shared" si="1"/>
        <v>9918</v>
      </c>
      <c r="B13913" s="5" t="s">
        <v>8551</v>
      </c>
      <c r="C13913" s="6" t="s">
        <v>23628</v>
      </c>
    </row>
    <row r="13914">
      <c r="A13914" s="9">
        <f t="shared" si="1"/>
        <v>9919</v>
      </c>
      <c r="B13914" s="5" t="s">
        <v>8552</v>
      </c>
      <c r="C13914" s="6" t="s">
        <v>1324</v>
      </c>
    </row>
    <row r="13915">
      <c r="A13915" s="9">
        <f t="shared" si="1"/>
        <v>9919</v>
      </c>
      <c r="B13915" s="5" t="s">
        <v>8552</v>
      </c>
      <c r="C13915" s="6" t="s">
        <v>1369</v>
      </c>
    </row>
    <row r="13916">
      <c r="A13916" s="9">
        <f t="shared" si="1"/>
        <v>9919</v>
      </c>
      <c r="B13916" s="5" t="s">
        <v>8552</v>
      </c>
      <c r="C13916" s="6" t="s">
        <v>989</v>
      </c>
    </row>
    <row r="13917">
      <c r="A13917" s="9">
        <f t="shared" si="1"/>
        <v>9919</v>
      </c>
      <c r="B13917" s="5" t="s">
        <v>8552</v>
      </c>
      <c r="C13917" s="6" t="s">
        <v>20</v>
      </c>
    </row>
    <row r="13918">
      <c r="A13918" s="9">
        <f t="shared" si="1"/>
        <v>9920</v>
      </c>
      <c r="B13918" s="8" t="s">
        <v>8553</v>
      </c>
      <c r="C13918" s="9" t="s">
        <v>502</v>
      </c>
    </row>
    <row r="13919">
      <c r="A13919" s="9">
        <f t="shared" si="1"/>
        <v>9921</v>
      </c>
      <c r="B13919" s="8" t="s">
        <v>8554</v>
      </c>
      <c r="C13919" s="9" t="s">
        <v>22</v>
      </c>
    </row>
    <row r="13920">
      <c r="A13920" s="9">
        <f t="shared" si="1"/>
        <v>9922</v>
      </c>
      <c r="B13920" s="5" t="s">
        <v>8555</v>
      </c>
      <c r="C13920" s="6" t="s">
        <v>4</v>
      </c>
    </row>
    <row r="13921">
      <c r="A13921" s="9">
        <f t="shared" si="1"/>
        <v>9923</v>
      </c>
      <c r="B13921" s="5" t="s">
        <v>8556</v>
      </c>
      <c r="C13921" s="6" t="s">
        <v>346</v>
      </c>
    </row>
    <row r="13922">
      <c r="A13922" s="9">
        <f t="shared" si="1"/>
        <v>9923</v>
      </c>
      <c r="B13922" s="5" t="s">
        <v>8556</v>
      </c>
      <c r="C13922" s="6" t="s">
        <v>462</v>
      </c>
    </row>
    <row r="13923">
      <c r="A13923" s="9">
        <f t="shared" si="1"/>
        <v>9923</v>
      </c>
      <c r="B13923" s="5" t="s">
        <v>8556</v>
      </c>
      <c r="C13923" s="6" t="s">
        <v>150</v>
      </c>
    </row>
    <row r="13924">
      <c r="A13924" s="9">
        <f t="shared" si="1"/>
        <v>9923</v>
      </c>
      <c r="B13924" s="5" t="s">
        <v>8556</v>
      </c>
      <c r="C13924" s="6" t="s">
        <v>23637</v>
      </c>
    </row>
    <row r="13925">
      <c r="A13925" s="9">
        <f t="shared" si="1"/>
        <v>9923</v>
      </c>
      <c r="B13925" s="5" t="s">
        <v>8556</v>
      </c>
      <c r="C13925" s="6" t="s">
        <v>23628</v>
      </c>
    </row>
    <row r="13926">
      <c r="A13926" s="9">
        <f t="shared" si="1"/>
        <v>9924</v>
      </c>
      <c r="B13926" s="8" t="s">
        <v>8557</v>
      </c>
      <c r="C13926" s="9" t="s">
        <v>758</v>
      </c>
    </row>
    <row r="13927">
      <c r="A13927" s="9">
        <f t="shared" si="1"/>
        <v>9925</v>
      </c>
      <c r="B13927" s="8" t="s">
        <v>8558</v>
      </c>
      <c r="C13927" s="6" t="s">
        <v>150</v>
      </c>
    </row>
    <row r="13928">
      <c r="A13928" s="9">
        <f t="shared" si="1"/>
        <v>9925</v>
      </c>
      <c r="B13928" s="8" t="s">
        <v>8558</v>
      </c>
      <c r="C13928" s="6" t="s">
        <v>162</v>
      </c>
    </row>
    <row r="13929">
      <c r="A13929" s="9">
        <f t="shared" si="1"/>
        <v>9925</v>
      </c>
      <c r="B13929" s="8" t="s">
        <v>8558</v>
      </c>
      <c r="C13929" s="9" t="s">
        <v>40</v>
      </c>
    </row>
    <row r="13930">
      <c r="A13930" s="9">
        <f t="shared" si="1"/>
        <v>9925</v>
      </c>
      <c r="B13930" s="8" t="s">
        <v>8558</v>
      </c>
      <c r="C13930" s="6" t="s">
        <v>23637</v>
      </c>
    </row>
    <row r="13931">
      <c r="A13931" s="9">
        <f t="shared" si="1"/>
        <v>9926</v>
      </c>
      <c r="B13931" s="8" t="s">
        <v>8559</v>
      </c>
      <c r="C13931" s="9" t="s">
        <v>52</v>
      </c>
    </row>
    <row r="13932">
      <c r="A13932" s="9">
        <f t="shared" si="1"/>
        <v>9927</v>
      </c>
      <c r="B13932" s="8" t="s">
        <v>8560</v>
      </c>
      <c r="C13932" s="9" t="s">
        <v>52</v>
      </c>
    </row>
    <row r="13933">
      <c r="A13933" s="9">
        <f t="shared" si="1"/>
        <v>9928</v>
      </c>
      <c r="B13933" s="30" t="s">
        <v>25228</v>
      </c>
      <c r="C13933" s="26" t="s">
        <v>23737</v>
      </c>
    </row>
    <row r="13934">
      <c r="A13934" s="9">
        <f t="shared" si="1"/>
        <v>9929</v>
      </c>
      <c r="B13934" s="30" t="s">
        <v>25229</v>
      </c>
      <c r="C13934" s="26" t="s">
        <v>23737</v>
      </c>
    </row>
    <row r="13935">
      <c r="A13935" s="9">
        <f t="shared" si="1"/>
        <v>9930</v>
      </c>
      <c r="B13935" s="8" t="s">
        <v>8561</v>
      </c>
      <c r="C13935" s="9" t="s">
        <v>52</v>
      </c>
    </row>
    <row r="13936">
      <c r="A13936" s="9">
        <f t="shared" si="1"/>
        <v>9931</v>
      </c>
      <c r="B13936" s="8" t="s">
        <v>8562</v>
      </c>
      <c r="C13936" s="9" t="s">
        <v>88</v>
      </c>
    </row>
    <row r="13937">
      <c r="A13937" s="9">
        <f t="shared" si="1"/>
        <v>9932</v>
      </c>
      <c r="B13937" s="5" t="s">
        <v>8563</v>
      </c>
      <c r="C13937" s="6" t="s">
        <v>426</v>
      </c>
    </row>
    <row r="13938">
      <c r="A13938" s="9">
        <f t="shared" si="1"/>
        <v>9933</v>
      </c>
      <c r="B13938" s="5" t="s">
        <v>8564</v>
      </c>
      <c r="C13938" s="6" t="s">
        <v>1120</v>
      </c>
    </row>
    <row r="13939">
      <c r="A13939" s="9">
        <f t="shared" si="1"/>
        <v>9934</v>
      </c>
      <c r="B13939" s="5" t="s">
        <v>8565</v>
      </c>
      <c r="C13939" s="6" t="s">
        <v>1120</v>
      </c>
    </row>
    <row r="13940">
      <c r="A13940" s="9">
        <f t="shared" si="1"/>
        <v>9935</v>
      </c>
      <c r="B13940" s="8" t="s">
        <v>8566</v>
      </c>
      <c r="C13940" s="9" t="s">
        <v>64</v>
      </c>
    </row>
    <row r="13941">
      <c r="A13941" s="9">
        <f t="shared" si="1"/>
        <v>9936</v>
      </c>
      <c r="B13941" s="5" t="s">
        <v>8567</v>
      </c>
      <c r="C13941" s="6" t="s">
        <v>731</v>
      </c>
    </row>
    <row r="13942">
      <c r="A13942" s="9">
        <f t="shared" si="1"/>
        <v>9937</v>
      </c>
      <c r="B13942" s="5" t="s">
        <v>8568</v>
      </c>
      <c r="C13942" s="6" t="s">
        <v>731</v>
      </c>
    </row>
    <row r="13943">
      <c r="A13943" s="9">
        <f t="shared" si="1"/>
        <v>9938</v>
      </c>
      <c r="B13943" s="5" t="s">
        <v>8569</v>
      </c>
      <c r="C13943" s="6" t="s">
        <v>727</v>
      </c>
    </row>
    <row r="13944">
      <c r="A13944" s="9">
        <f t="shared" si="1"/>
        <v>9939</v>
      </c>
      <c r="B13944" s="8" t="s">
        <v>8570</v>
      </c>
      <c r="C13944" s="6" t="s">
        <v>150</v>
      </c>
    </row>
    <row r="13945">
      <c r="A13945" s="9">
        <f t="shared" si="1"/>
        <v>9939</v>
      </c>
      <c r="B13945" s="8" t="s">
        <v>8570</v>
      </c>
      <c r="C13945" s="9" t="s">
        <v>60</v>
      </c>
    </row>
    <row r="13946">
      <c r="A13946" s="9">
        <f t="shared" si="1"/>
        <v>9939</v>
      </c>
      <c r="B13946" s="8" t="s">
        <v>8570</v>
      </c>
      <c r="C13946" s="6" t="s">
        <v>23637</v>
      </c>
    </row>
    <row r="13947">
      <c r="A13947" s="9">
        <f t="shared" si="1"/>
        <v>9940</v>
      </c>
      <c r="B13947" s="8" t="s">
        <v>8571</v>
      </c>
      <c r="C13947" s="9" t="s">
        <v>88</v>
      </c>
    </row>
    <row r="13948">
      <c r="A13948" s="9">
        <f t="shared" si="1"/>
        <v>9941</v>
      </c>
      <c r="B13948" s="8" t="s">
        <v>8572</v>
      </c>
      <c r="C13948" s="9" t="s">
        <v>88</v>
      </c>
    </row>
    <row r="13949">
      <c r="A13949" s="9">
        <f t="shared" si="1"/>
        <v>9942</v>
      </c>
      <c r="B13949" s="8" t="s">
        <v>8573</v>
      </c>
      <c r="C13949" s="9" t="s">
        <v>88</v>
      </c>
    </row>
    <row r="13950">
      <c r="A13950" s="9">
        <f t="shared" si="1"/>
        <v>9943</v>
      </c>
      <c r="B13950" s="8" t="s">
        <v>8574</v>
      </c>
      <c r="C13950" s="9" t="s">
        <v>88</v>
      </c>
    </row>
    <row r="13951">
      <c r="A13951" s="9">
        <f t="shared" si="1"/>
        <v>9944</v>
      </c>
      <c r="B13951" s="8" t="s">
        <v>8575</v>
      </c>
      <c r="C13951" s="9" t="s">
        <v>88</v>
      </c>
    </row>
    <row r="13952">
      <c r="A13952" s="9">
        <f t="shared" si="1"/>
        <v>9945</v>
      </c>
      <c r="B13952" s="8" t="s">
        <v>8576</v>
      </c>
      <c r="C13952" s="9" t="s">
        <v>88</v>
      </c>
    </row>
    <row r="13953">
      <c r="A13953" s="9">
        <f t="shared" si="1"/>
        <v>9946</v>
      </c>
      <c r="B13953" s="8" t="s">
        <v>8577</v>
      </c>
      <c r="C13953" s="9" t="s">
        <v>88</v>
      </c>
    </row>
    <row r="13954">
      <c r="A13954" s="9">
        <f t="shared" si="1"/>
        <v>9947</v>
      </c>
      <c r="B13954" s="8" t="s">
        <v>8578</v>
      </c>
      <c r="C13954" s="9" t="s">
        <v>88</v>
      </c>
    </row>
    <row r="13955">
      <c r="A13955" s="9">
        <f t="shared" si="1"/>
        <v>9948</v>
      </c>
      <c r="B13955" s="8" t="s">
        <v>8579</v>
      </c>
      <c r="C13955" s="9" t="s">
        <v>88</v>
      </c>
    </row>
    <row r="13956">
      <c r="A13956" s="9">
        <f t="shared" si="1"/>
        <v>9949</v>
      </c>
      <c r="B13956" s="25" t="s">
        <v>25230</v>
      </c>
      <c r="C13956" s="26" t="s">
        <v>23630</v>
      </c>
    </row>
    <row r="13957">
      <c r="A13957" s="9">
        <f t="shared" si="1"/>
        <v>9949</v>
      </c>
      <c r="B13957" s="25" t="s">
        <v>25230</v>
      </c>
      <c r="C13957" s="26" t="s">
        <v>88</v>
      </c>
    </row>
    <row r="13958">
      <c r="A13958" s="9">
        <f t="shared" si="1"/>
        <v>9950</v>
      </c>
      <c r="B13958" s="8" t="s">
        <v>8580</v>
      </c>
      <c r="C13958" s="9" t="s">
        <v>88</v>
      </c>
    </row>
    <row r="13959">
      <c r="A13959" s="9">
        <f t="shared" si="1"/>
        <v>9951</v>
      </c>
      <c r="B13959" s="8" t="s">
        <v>8581</v>
      </c>
      <c r="C13959" s="9" t="s">
        <v>88</v>
      </c>
    </row>
    <row r="13960">
      <c r="A13960" s="9">
        <f t="shared" si="1"/>
        <v>9952</v>
      </c>
      <c r="B13960" s="5" t="s">
        <v>8582</v>
      </c>
      <c r="C13960" s="6" t="s">
        <v>785</v>
      </c>
    </row>
    <row r="13961">
      <c r="A13961" s="9">
        <f t="shared" si="1"/>
        <v>9953</v>
      </c>
      <c r="B13961" s="5" t="s">
        <v>8583</v>
      </c>
      <c r="C13961" s="6" t="s">
        <v>1223</v>
      </c>
    </row>
    <row r="13962">
      <c r="A13962" s="9">
        <f t="shared" si="1"/>
        <v>9954</v>
      </c>
      <c r="B13962" s="5" t="s">
        <v>8584</v>
      </c>
      <c r="C13962" s="6" t="s">
        <v>610</v>
      </c>
    </row>
    <row r="13963">
      <c r="A13963" s="9">
        <f t="shared" si="1"/>
        <v>9955</v>
      </c>
      <c r="B13963" s="8" t="s">
        <v>8585</v>
      </c>
      <c r="C13963" s="9" t="s">
        <v>22</v>
      </c>
    </row>
    <row r="13964">
      <c r="A13964" s="9">
        <f t="shared" si="1"/>
        <v>9955</v>
      </c>
      <c r="B13964" s="8" t="s">
        <v>8585</v>
      </c>
      <c r="C13964" s="9" t="s">
        <v>24</v>
      </c>
    </row>
    <row r="13965">
      <c r="A13965" s="9">
        <f t="shared" si="1"/>
        <v>9956</v>
      </c>
      <c r="B13965" s="8" t="s">
        <v>8586</v>
      </c>
      <c r="C13965" s="9" t="s">
        <v>24</v>
      </c>
    </row>
    <row r="13966">
      <c r="A13966" s="9">
        <f t="shared" si="1"/>
        <v>9956</v>
      </c>
      <c r="B13966" s="8" t="s">
        <v>8586</v>
      </c>
      <c r="C13966" s="9" t="s">
        <v>25</v>
      </c>
    </row>
    <row r="13967">
      <c r="A13967" s="9">
        <f t="shared" si="1"/>
        <v>9957</v>
      </c>
      <c r="B13967" s="5" t="s">
        <v>8587</v>
      </c>
      <c r="C13967" s="6" t="s">
        <v>610</v>
      </c>
    </row>
    <row r="13968">
      <c r="A13968" s="9">
        <f t="shared" si="1"/>
        <v>9958</v>
      </c>
      <c r="B13968" s="5" t="s">
        <v>8588</v>
      </c>
      <c r="C13968" s="6" t="s">
        <v>74</v>
      </c>
    </row>
    <row r="13969">
      <c r="A13969" s="9">
        <f t="shared" si="1"/>
        <v>9959</v>
      </c>
      <c r="B13969" s="15" t="s">
        <v>8589</v>
      </c>
      <c r="C13969" s="11" t="s">
        <v>423</v>
      </c>
    </row>
    <row r="13970">
      <c r="A13970" s="9">
        <f t="shared" si="1"/>
        <v>9960</v>
      </c>
      <c r="B13970" s="8" t="s">
        <v>8590</v>
      </c>
      <c r="C13970" s="9" t="s">
        <v>46</v>
      </c>
    </row>
    <row r="13971">
      <c r="A13971" s="9">
        <f t="shared" si="1"/>
        <v>9961</v>
      </c>
      <c r="B13971" s="8" t="s">
        <v>8591</v>
      </c>
      <c r="C13971" s="6" t="s">
        <v>132</v>
      </c>
    </row>
    <row r="13972">
      <c r="A13972" s="9">
        <f t="shared" si="1"/>
        <v>9961</v>
      </c>
      <c r="B13972" s="8" t="s">
        <v>8591</v>
      </c>
      <c r="C13972" s="6" t="s">
        <v>23637</v>
      </c>
    </row>
    <row r="13973">
      <c r="A13973" s="9">
        <f t="shared" si="1"/>
        <v>9962</v>
      </c>
      <c r="B13973" s="8" t="s">
        <v>8592</v>
      </c>
      <c r="C13973" s="6" t="s">
        <v>132</v>
      </c>
    </row>
    <row r="13974">
      <c r="A13974" s="9">
        <f t="shared" si="1"/>
        <v>9962</v>
      </c>
      <c r="B13974" s="8" t="s">
        <v>8592</v>
      </c>
      <c r="C13974" s="6" t="s">
        <v>23637</v>
      </c>
    </row>
    <row r="13975">
      <c r="A13975" s="9">
        <f t="shared" si="1"/>
        <v>9963</v>
      </c>
      <c r="B13975" s="8" t="s">
        <v>8593</v>
      </c>
      <c r="C13975" s="6" t="s">
        <v>132</v>
      </c>
    </row>
    <row r="13976">
      <c r="A13976" s="9">
        <f t="shared" si="1"/>
        <v>9963</v>
      </c>
      <c r="B13976" s="8" t="s">
        <v>8593</v>
      </c>
      <c r="C13976" s="6" t="s">
        <v>23637</v>
      </c>
    </row>
    <row r="13977">
      <c r="A13977" s="9">
        <f t="shared" si="1"/>
        <v>9964</v>
      </c>
      <c r="B13977" s="8" t="s">
        <v>8594</v>
      </c>
      <c r="C13977" s="6" t="s">
        <v>132</v>
      </c>
    </row>
    <row r="13978">
      <c r="A13978" s="9">
        <f t="shared" si="1"/>
        <v>9964</v>
      </c>
      <c r="B13978" s="8" t="s">
        <v>8594</v>
      </c>
      <c r="C13978" s="9" t="s">
        <v>25</v>
      </c>
    </row>
    <row r="13979">
      <c r="A13979" s="9">
        <f t="shared" si="1"/>
        <v>9964</v>
      </c>
      <c r="B13979" s="8" t="s">
        <v>8594</v>
      </c>
      <c r="C13979" s="6" t="s">
        <v>23637</v>
      </c>
    </row>
    <row r="13980">
      <c r="A13980" s="9">
        <f t="shared" si="1"/>
        <v>9965</v>
      </c>
      <c r="B13980" s="8" t="s">
        <v>8595</v>
      </c>
      <c r="C13980" s="6" t="s">
        <v>132</v>
      </c>
    </row>
    <row r="13981">
      <c r="A13981" s="9">
        <f t="shared" si="1"/>
        <v>9965</v>
      </c>
      <c r="B13981" s="8" t="s">
        <v>8595</v>
      </c>
      <c r="C13981" s="9" t="s">
        <v>25</v>
      </c>
    </row>
    <row r="13982">
      <c r="A13982" s="9">
        <f t="shared" si="1"/>
        <v>9965</v>
      </c>
      <c r="B13982" s="8" t="s">
        <v>8595</v>
      </c>
      <c r="C13982" s="6" t="s">
        <v>23637</v>
      </c>
    </row>
    <row r="13983">
      <c r="A13983" s="9">
        <f t="shared" si="1"/>
        <v>9966</v>
      </c>
      <c r="B13983" s="8" t="s">
        <v>8596</v>
      </c>
      <c r="C13983" s="6" t="s">
        <v>132</v>
      </c>
    </row>
    <row r="13984">
      <c r="A13984" s="9">
        <f t="shared" si="1"/>
        <v>9966</v>
      </c>
      <c r="B13984" s="8" t="s">
        <v>8596</v>
      </c>
      <c r="C13984" s="6" t="s">
        <v>23637</v>
      </c>
    </row>
    <row r="13985">
      <c r="A13985" s="9">
        <f t="shared" si="1"/>
        <v>9967</v>
      </c>
      <c r="B13985" s="8" t="s">
        <v>8597</v>
      </c>
      <c r="C13985" s="6" t="s">
        <v>132</v>
      </c>
    </row>
    <row r="13986">
      <c r="A13986" s="9">
        <f t="shared" si="1"/>
        <v>9967</v>
      </c>
      <c r="B13986" s="8" t="s">
        <v>8597</v>
      </c>
      <c r="C13986" s="9" t="s">
        <v>25</v>
      </c>
    </row>
    <row r="13987">
      <c r="A13987" s="9">
        <f t="shared" si="1"/>
        <v>9967</v>
      </c>
      <c r="B13987" s="8" t="s">
        <v>8597</v>
      </c>
      <c r="C13987" s="6" t="s">
        <v>23637</v>
      </c>
    </row>
    <row r="13988">
      <c r="A13988" s="9">
        <f t="shared" si="1"/>
        <v>9968</v>
      </c>
      <c r="B13988" s="5" t="s">
        <v>8598</v>
      </c>
      <c r="C13988" s="6" t="s">
        <v>621</v>
      </c>
    </row>
    <row r="13989">
      <c r="A13989" s="9">
        <f t="shared" si="1"/>
        <v>9969</v>
      </c>
      <c r="B13989" s="8" t="s">
        <v>8599</v>
      </c>
      <c r="C13989" s="9" t="s">
        <v>64</v>
      </c>
    </row>
    <row r="13990">
      <c r="A13990" s="9">
        <f t="shared" si="1"/>
        <v>9970</v>
      </c>
      <c r="B13990" s="8" t="s">
        <v>8600</v>
      </c>
      <c r="C13990" s="9" t="s">
        <v>65</v>
      </c>
    </row>
    <row r="13991">
      <c r="A13991" s="9">
        <f t="shared" si="1"/>
        <v>9971</v>
      </c>
      <c r="B13991" s="5" t="s">
        <v>8601</v>
      </c>
      <c r="C13991" s="6" t="s">
        <v>32</v>
      </c>
    </row>
    <row r="13992">
      <c r="A13992" s="9">
        <f t="shared" si="1"/>
        <v>9972</v>
      </c>
      <c r="B13992" s="5" t="s">
        <v>8602</v>
      </c>
      <c r="C13992" s="6" t="s">
        <v>32</v>
      </c>
    </row>
    <row r="13993">
      <c r="A13993" s="9">
        <f t="shared" si="1"/>
        <v>9973</v>
      </c>
      <c r="B13993" s="5" t="s">
        <v>8603</v>
      </c>
      <c r="C13993" s="6" t="s">
        <v>80</v>
      </c>
    </row>
    <row r="13994">
      <c r="A13994" s="9">
        <f t="shared" si="1"/>
        <v>9974</v>
      </c>
      <c r="B13994" s="5" t="s">
        <v>8604</v>
      </c>
      <c r="C13994" s="6" t="s">
        <v>1342</v>
      </c>
    </row>
    <row r="13995">
      <c r="A13995" s="9">
        <f t="shared" si="1"/>
        <v>9975</v>
      </c>
      <c r="B13995" s="8" t="s">
        <v>8605</v>
      </c>
      <c r="C13995" s="9" t="s">
        <v>372</v>
      </c>
    </row>
    <row r="13996">
      <c r="A13996" s="9">
        <f t="shared" si="1"/>
        <v>9976</v>
      </c>
      <c r="B13996" s="5" t="s">
        <v>8606</v>
      </c>
      <c r="C13996" s="6" t="s">
        <v>727</v>
      </c>
    </row>
    <row r="13997">
      <c r="A13997" s="9">
        <f t="shared" si="1"/>
        <v>9977</v>
      </c>
      <c r="B13997" s="8" t="s">
        <v>8607</v>
      </c>
      <c r="C13997" s="9" t="s">
        <v>372</v>
      </c>
    </row>
    <row r="13998">
      <c r="A13998" s="9">
        <f t="shared" si="1"/>
        <v>9978</v>
      </c>
      <c r="B13998" s="5" t="s">
        <v>8608</v>
      </c>
      <c r="C13998" s="6" t="s">
        <v>941</v>
      </c>
    </row>
    <row r="13999">
      <c r="A13999" s="9">
        <f t="shared" si="1"/>
        <v>9978</v>
      </c>
      <c r="B13999" s="5" t="s">
        <v>8608</v>
      </c>
      <c r="C13999" s="6" t="s">
        <v>23672</v>
      </c>
    </row>
    <row r="14000">
      <c r="A14000" s="9">
        <f t="shared" si="1"/>
        <v>9979</v>
      </c>
      <c r="B14000" s="5" t="s">
        <v>8609</v>
      </c>
      <c r="C14000" s="6" t="s">
        <v>1360</v>
      </c>
    </row>
    <row r="14001">
      <c r="A14001" s="9">
        <f t="shared" si="1"/>
        <v>9980</v>
      </c>
      <c r="B14001" s="5" t="s">
        <v>8610</v>
      </c>
      <c r="C14001" s="6" t="s">
        <v>1316</v>
      </c>
    </row>
    <row r="14002">
      <c r="A14002" s="9">
        <f t="shared" si="1"/>
        <v>9981</v>
      </c>
      <c r="B14002" s="5" t="s">
        <v>8611</v>
      </c>
      <c r="C14002" s="6" t="s">
        <v>1360</v>
      </c>
    </row>
    <row r="14003">
      <c r="A14003" s="9">
        <f t="shared" si="1"/>
        <v>9982</v>
      </c>
      <c r="B14003" s="5" t="s">
        <v>8612</v>
      </c>
      <c r="C14003" s="6" t="s">
        <v>1360</v>
      </c>
    </row>
    <row r="14004">
      <c r="A14004" s="9">
        <f t="shared" si="1"/>
        <v>9983</v>
      </c>
      <c r="B14004" s="8" t="s">
        <v>8613</v>
      </c>
      <c r="C14004" s="9" t="s">
        <v>893</v>
      </c>
    </row>
    <row r="14005">
      <c r="A14005" s="9">
        <f t="shared" si="1"/>
        <v>9984</v>
      </c>
      <c r="B14005" s="5" t="s">
        <v>8614</v>
      </c>
      <c r="C14005" s="6" t="s">
        <v>1360</v>
      </c>
    </row>
    <row r="14006">
      <c r="A14006" s="9">
        <f t="shared" si="1"/>
        <v>9985</v>
      </c>
      <c r="B14006" s="5" t="s">
        <v>8615</v>
      </c>
      <c r="C14006" s="6" t="s">
        <v>6</v>
      </c>
    </row>
    <row r="14007">
      <c r="A14007" s="9">
        <f t="shared" si="1"/>
        <v>9986</v>
      </c>
      <c r="B14007" s="8" t="s">
        <v>8616</v>
      </c>
      <c r="C14007" s="9" t="s">
        <v>24</v>
      </c>
    </row>
    <row r="14008">
      <c r="A14008" s="9">
        <f t="shared" si="1"/>
        <v>9987</v>
      </c>
      <c r="B14008" s="5" t="s">
        <v>8617</v>
      </c>
      <c r="C14008" s="6" t="s">
        <v>610</v>
      </c>
    </row>
    <row r="14009">
      <c r="A14009" s="9">
        <f t="shared" si="1"/>
        <v>9988</v>
      </c>
      <c r="B14009" s="5" t="s">
        <v>8618</v>
      </c>
      <c r="C14009" s="6" t="s">
        <v>452</v>
      </c>
    </row>
    <row r="14010">
      <c r="A14010" s="9">
        <f t="shared" si="1"/>
        <v>9988</v>
      </c>
      <c r="B14010" s="5" t="s">
        <v>8618</v>
      </c>
      <c r="C14010" s="6" t="s">
        <v>23637</v>
      </c>
    </row>
    <row r="14011">
      <c r="A14011" s="9">
        <f t="shared" si="1"/>
        <v>9989</v>
      </c>
      <c r="B14011" s="8" t="s">
        <v>8619</v>
      </c>
      <c r="C14011" s="9" t="s">
        <v>24</v>
      </c>
    </row>
    <row r="14012">
      <c r="A14012" s="9">
        <f t="shared" si="1"/>
        <v>9990</v>
      </c>
      <c r="B14012" s="5" t="s">
        <v>8620</v>
      </c>
      <c r="C14012" s="6" t="s">
        <v>1248</v>
      </c>
    </row>
    <row r="14013">
      <c r="A14013" s="9">
        <f t="shared" si="1"/>
        <v>9991</v>
      </c>
      <c r="B14013" s="8" t="s">
        <v>8621</v>
      </c>
      <c r="C14013" s="9" t="s">
        <v>24</v>
      </c>
    </row>
    <row r="14014">
      <c r="A14014" s="9">
        <f t="shared" si="1"/>
        <v>9992</v>
      </c>
      <c r="B14014" s="5" t="s">
        <v>8622</v>
      </c>
      <c r="C14014" s="6" t="s">
        <v>1040</v>
      </c>
    </row>
    <row r="14015">
      <c r="A14015" s="9">
        <f t="shared" si="1"/>
        <v>9993</v>
      </c>
      <c r="B14015" s="8" t="s">
        <v>8623</v>
      </c>
      <c r="C14015" s="6" t="s">
        <v>1012</v>
      </c>
    </row>
    <row r="14016">
      <c r="A14016" s="9">
        <f t="shared" si="1"/>
        <v>9994</v>
      </c>
      <c r="B14016" s="8" t="s">
        <v>8624</v>
      </c>
      <c r="C14016" s="9" t="s">
        <v>1470</v>
      </c>
    </row>
    <row r="14017">
      <c r="A14017" s="9">
        <f t="shared" si="1"/>
        <v>9995</v>
      </c>
      <c r="B14017" s="5" t="s">
        <v>8625</v>
      </c>
      <c r="C14017" s="6" t="s">
        <v>591</v>
      </c>
    </row>
    <row r="14018">
      <c r="A14018" s="9">
        <f t="shared" si="1"/>
        <v>9996</v>
      </c>
      <c r="B14018" s="5" t="s">
        <v>8626</v>
      </c>
      <c r="C14018" s="6" t="s">
        <v>591</v>
      </c>
    </row>
    <row r="14019">
      <c r="A14019" s="9">
        <f t="shared" si="1"/>
        <v>9997</v>
      </c>
      <c r="B14019" s="5" t="s">
        <v>8627</v>
      </c>
      <c r="C14019" s="17" t="s">
        <v>1470</v>
      </c>
    </row>
    <row r="14020">
      <c r="A14020" s="9">
        <f t="shared" si="1"/>
        <v>9998</v>
      </c>
      <c r="B14020" s="8" t="s">
        <v>8628</v>
      </c>
      <c r="C14020" s="9" t="s">
        <v>280</v>
      </c>
    </row>
    <row r="14021">
      <c r="A14021" s="9">
        <f t="shared" si="1"/>
        <v>9999</v>
      </c>
      <c r="B14021" s="8" t="s">
        <v>8629</v>
      </c>
      <c r="C14021" s="9" t="s">
        <v>280</v>
      </c>
    </row>
    <row r="14022">
      <c r="A14022" s="9">
        <f t="shared" si="1"/>
        <v>10000</v>
      </c>
      <c r="B14022" s="5" t="s">
        <v>8630</v>
      </c>
      <c r="C14022" s="6" t="s">
        <v>324</v>
      </c>
    </row>
    <row r="14023">
      <c r="A14023" s="9">
        <f t="shared" si="1"/>
        <v>10000</v>
      </c>
      <c r="B14023" s="5" t="s">
        <v>8630</v>
      </c>
      <c r="C14023" s="6" t="s">
        <v>153</v>
      </c>
    </row>
    <row r="14024">
      <c r="A14024" s="9">
        <f t="shared" si="1"/>
        <v>10000</v>
      </c>
      <c r="B14024" s="5" t="s">
        <v>8630</v>
      </c>
      <c r="C14024" s="6" t="s">
        <v>97</v>
      </c>
    </row>
    <row r="14025">
      <c r="A14025" s="9">
        <f t="shared" si="1"/>
        <v>10000</v>
      </c>
      <c r="B14025" s="5" t="s">
        <v>8630</v>
      </c>
      <c r="C14025" s="6" t="s">
        <v>23637</v>
      </c>
    </row>
    <row r="14026">
      <c r="A14026" s="9">
        <f t="shared" si="1"/>
        <v>10001</v>
      </c>
      <c r="B14026" s="8" t="s">
        <v>8631</v>
      </c>
      <c r="C14026" s="9" t="s">
        <v>10</v>
      </c>
    </row>
    <row r="14027">
      <c r="A14027" s="9">
        <f t="shared" si="1"/>
        <v>10002</v>
      </c>
      <c r="B14027" s="5" t="s">
        <v>8632</v>
      </c>
      <c r="C14027" s="6" t="s">
        <v>785</v>
      </c>
    </row>
    <row r="14028">
      <c r="A14028" s="9">
        <f t="shared" si="1"/>
        <v>10003</v>
      </c>
      <c r="B14028" s="5" t="s">
        <v>8633</v>
      </c>
      <c r="C14028" s="6" t="s">
        <v>74</v>
      </c>
    </row>
    <row r="14029">
      <c r="A14029" s="9">
        <f t="shared" si="1"/>
        <v>10004</v>
      </c>
      <c r="B14029" s="8" t="s">
        <v>8634</v>
      </c>
      <c r="C14029" s="9" t="s">
        <v>280</v>
      </c>
    </row>
    <row r="14030">
      <c r="A14030" s="9">
        <f t="shared" si="1"/>
        <v>10005</v>
      </c>
      <c r="B14030" s="5" t="s">
        <v>8635</v>
      </c>
      <c r="C14030" s="6" t="s">
        <v>1040</v>
      </c>
    </row>
    <row r="14031">
      <c r="A14031" s="9">
        <f t="shared" si="1"/>
        <v>10006</v>
      </c>
      <c r="B14031" s="8" t="s">
        <v>8636</v>
      </c>
      <c r="C14031" s="9" t="s">
        <v>280</v>
      </c>
    </row>
    <row r="14032">
      <c r="A14032" s="9">
        <f t="shared" si="1"/>
        <v>10007</v>
      </c>
      <c r="B14032" s="5" t="s">
        <v>8637</v>
      </c>
      <c r="C14032" s="6" t="s">
        <v>74</v>
      </c>
    </row>
    <row r="14033">
      <c r="A14033" s="9">
        <f t="shared" si="1"/>
        <v>10008</v>
      </c>
      <c r="B14033" s="5" t="s">
        <v>8638</v>
      </c>
      <c r="C14033" s="6" t="s">
        <v>74</v>
      </c>
    </row>
    <row r="14034">
      <c r="A14034" s="9">
        <f t="shared" si="1"/>
        <v>10009</v>
      </c>
      <c r="B14034" s="8" t="s">
        <v>8639</v>
      </c>
      <c r="C14034" s="9" t="s">
        <v>372</v>
      </c>
    </row>
    <row r="14035">
      <c r="A14035" s="9">
        <f t="shared" si="1"/>
        <v>10010</v>
      </c>
      <c r="B14035" s="30" t="s">
        <v>25231</v>
      </c>
      <c r="C14035" s="26" t="s">
        <v>23737</v>
      </c>
    </row>
    <row r="14036">
      <c r="A14036" s="9">
        <f t="shared" si="1"/>
        <v>10011</v>
      </c>
      <c r="B14036" s="25" t="s">
        <v>25232</v>
      </c>
      <c r="C14036" s="26" t="s">
        <v>23630</v>
      </c>
    </row>
    <row r="14037">
      <c r="A14037" s="9">
        <f t="shared" si="1"/>
        <v>10012</v>
      </c>
      <c r="B14037" s="25" t="s">
        <v>25233</v>
      </c>
      <c r="C14037" s="26" t="s">
        <v>23808</v>
      </c>
    </row>
    <row r="14038">
      <c r="A14038" s="9">
        <f t="shared" si="1"/>
        <v>10013</v>
      </c>
      <c r="B14038" s="8" t="s">
        <v>8640</v>
      </c>
      <c r="C14038" s="9" t="s">
        <v>1470</v>
      </c>
    </row>
    <row r="14039">
      <c r="A14039" s="9">
        <f t="shared" si="1"/>
        <v>10014</v>
      </c>
      <c r="B14039" s="8" t="s">
        <v>8641</v>
      </c>
      <c r="C14039" s="9" t="s">
        <v>728</v>
      </c>
    </row>
    <row r="14040">
      <c r="A14040" s="9">
        <f t="shared" si="1"/>
        <v>10015</v>
      </c>
      <c r="B14040" s="25" t="s">
        <v>25234</v>
      </c>
      <c r="C14040" s="26" t="s">
        <v>23630</v>
      </c>
    </row>
    <row r="14041">
      <c r="A14041" s="9">
        <f t="shared" si="1"/>
        <v>10016</v>
      </c>
      <c r="B14041" s="5" t="s">
        <v>8642</v>
      </c>
      <c r="C14041" s="6" t="s">
        <v>612</v>
      </c>
    </row>
    <row r="14042">
      <c r="A14042" s="9">
        <f t="shared" si="1"/>
        <v>10017</v>
      </c>
      <c r="B14042" s="8" t="s">
        <v>8643</v>
      </c>
      <c r="C14042" s="9" t="s">
        <v>372</v>
      </c>
    </row>
    <row r="14043">
      <c r="A14043" s="9">
        <f t="shared" si="1"/>
        <v>10018</v>
      </c>
      <c r="B14043" s="5" t="s">
        <v>8644</v>
      </c>
      <c r="C14043" s="6" t="s">
        <v>20</v>
      </c>
    </row>
    <row r="14044">
      <c r="A14044" s="9">
        <f t="shared" si="1"/>
        <v>10019</v>
      </c>
      <c r="B14044" s="5" t="s">
        <v>8645</v>
      </c>
      <c r="C14044" s="6" t="s">
        <v>1223</v>
      </c>
    </row>
    <row r="14045">
      <c r="A14045" s="9">
        <f t="shared" si="1"/>
        <v>10020</v>
      </c>
      <c r="B14045" s="8" t="s">
        <v>8646</v>
      </c>
      <c r="C14045" s="9" t="s">
        <v>835</v>
      </c>
    </row>
    <row r="14046">
      <c r="A14046" s="9">
        <f t="shared" si="1"/>
        <v>10021</v>
      </c>
      <c r="B14046" s="5" t="s">
        <v>8647</v>
      </c>
      <c r="C14046" s="6" t="s">
        <v>59</v>
      </c>
    </row>
    <row r="14047">
      <c r="A14047" s="9">
        <f t="shared" si="1"/>
        <v>10022</v>
      </c>
      <c r="B14047" s="5" t="s">
        <v>8648</v>
      </c>
      <c r="C14047" s="6" t="s">
        <v>365</v>
      </c>
    </row>
    <row r="14048">
      <c r="A14048" s="9">
        <f t="shared" si="1"/>
        <v>10023</v>
      </c>
      <c r="B14048" s="8" t="s">
        <v>8649</v>
      </c>
      <c r="C14048" s="9" t="s">
        <v>46</v>
      </c>
    </row>
    <row r="14049">
      <c r="A14049" s="9">
        <f t="shared" si="1"/>
        <v>10024</v>
      </c>
      <c r="B14049" s="8" t="s">
        <v>8650</v>
      </c>
      <c r="C14049" s="9" t="s">
        <v>780</v>
      </c>
    </row>
    <row r="14050">
      <c r="A14050" s="9">
        <f t="shared" si="1"/>
        <v>10025</v>
      </c>
      <c r="B14050" s="25" t="s">
        <v>25235</v>
      </c>
      <c r="C14050" s="26" t="s">
        <v>23817</v>
      </c>
    </row>
    <row r="14051">
      <c r="A14051" s="9">
        <f t="shared" si="1"/>
        <v>10026</v>
      </c>
      <c r="B14051" s="5" t="s">
        <v>8651</v>
      </c>
      <c r="C14051" s="6" t="s">
        <v>1207</v>
      </c>
    </row>
    <row r="14052">
      <c r="A14052" s="9">
        <f t="shared" si="1"/>
        <v>10027</v>
      </c>
      <c r="B14052" s="25" t="s">
        <v>25236</v>
      </c>
      <c r="C14052" s="26" t="s">
        <v>23812</v>
      </c>
    </row>
    <row r="14053">
      <c r="A14053" s="9">
        <f t="shared" si="1"/>
        <v>10028</v>
      </c>
      <c r="B14053" s="5" t="s">
        <v>8652</v>
      </c>
      <c r="C14053" s="6" t="s">
        <v>610</v>
      </c>
    </row>
    <row r="14054">
      <c r="A14054" s="9">
        <f t="shared" si="1"/>
        <v>10029</v>
      </c>
      <c r="B14054" s="5" t="s">
        <v>8653</v>
      </c>
      <c r="C14054" s="6" t="s">
        <v>1342</v>
      </c>
    </row>
    <row r="14055">
      <c r="A14055" s="9">
        <f t="shared" si="1"/>
        <v>10030</v>
      </c>
      <c r="B14055" s="25" t="s">
        <v>25237</v>
      </c>
      <c r="C14055" s="26" t="s">
        <v>23817</v>
      </c>
    </row>
    <row r="14056">
      <c r="A14056" s="9">
        <f t="shared" si="1"/>
        <v>10031</v>
      </c>
      <c r="B14056" s="5" t="s">
        <v>8654</v>
      </c>
      <c r="C14056" s="6" t="s">
        <v>74</v>
      </c>
    </row>
    <row r="14057">
      <c r="A14057" s="9">
        <f t="shared" si="1"/>
        <v>10032</v>
      </c>
      <c r="B14057" s="5" t="s">
        <v>8655</v>
      </c>
      <c r="C14057" s="6" t="s">
        <v>12</v>
      </c>
    </row>
    <row r="14058">
      <c r="A14058" s="9">
        <f t="shared" si="1"/>
        <v>10033</v>
      </c>
      <c r="B14058" s="8" t="s">
        <v>8656</v>
      </c>
      <c r="C14058" s="9" t="s">
        <v>64</v>
      </c>
    </row>
    <row r="14059">
      <c r="A14059" s="9">
        <f t="shared" si="1"/>
        <v>10034</v>
      </c>
      <c r="B14059" s="8" t="s">
        <v>8657</v>
      </c>
      <c r="C14059" s="9" t="s">
        <v>46</v>
      </c>
    </row>
    <row r="14060">
      <c r="A14060" s="9">
        <f t="shared" si="1"/>
        <v>10035</v>
      </c>
      <c r="B14060" s="5" t="s">
        <v>8658</v>
      </c>
      <c r="C14060" s="6" t="s">
        <v>555</v>
      </c>
    </row>
    <row r="14061">
      <c r="A14061" s="9">
        <f t="shared" si="1"/>
        <v>10036</v>
      </c>
      <c r="B14061" s="8" t="s">
        <v>8659</v>
      </c>
      <c r="C14061" s="9" t="s">
        <v>10</v>
      </c>
    </row>
    <row r="14062">
      <c r="A14062" s="9">
        <f t="shared" si="1"/>
        <v>10036</v>
      </c>
      <c r="B14062" s="8" t="s">
        <v>8659</v>
      </c>
      <c r="C14062" s="9" t="s">
        <v>142</v>
      </c>
    </row>
    <row r="14063">
      <c r="A14063" s="9">
        <f t="shared" si="1"/>
        <v>10037</v>
      </c>
      <c r="B14063" s="5" t="s">
        <v>8660</v>
      </c>
      <c r="C14063" s="6" t="s">
        <v>1369</v>
      </c>
    </row>
    <row r="14064">
      <c r="A14064" s="9">
        <f t="shared" si="1"/>
        <v>10038</v>
      </c>
      <c r="B14064" s="29" t="s">
        <v>25238</v>
      </c>
      <c r="C14064" s="26" t="s">
        <v>23636</v>
      </c>
    </row>
    <row r="14065">
      <c r="A14065" s="9">
        <f t="shared" si="1"/>
        <v>10039</v>
      </c>
      <c r="B14065" s="25" t="s">
        <v>25239</v>
      </c>
      <c r="C14065" s="26" t="s">
        <v>946</v>
      </c>
    </row>
    <row r="14066">
      <c r="A14066" s="9">
        <f t="shared" si="1"/>
        <v>10040</v>
      </c>
      <c r="B14066" s="5" t="s">
        <v>8661</v>
      </c>
      <c r="C14066" s="6" t="s">
        <v>655</v>
      </c>
    </row>
    <row r="14067">
      <c r="A14067" s="9">
        <f t="shared" si="1"/>
        <v>10040</v>
      </c>
      <c r="B14067" s="5" t="s">
        <v>8661</v>
      </c>
      <c r="C14067" s="6" t="s">
        <v>8662</v>
      </c>
    </row>
    <row r="14068">
      <c r="A14068" s="9">
        <f t="shared" si="1"/>
        <v>10040</v>
      </c>
      <c r="B14068" s="5" t="s">
        <v>8661</v>
      </c>
      <c r="C14068" s="6" t="s">
        <v>23628</v>
      </c>
    </row>
    <row r="14069">
      <c r="A14069" s="9">
        <f t="shared" si="1"/>
        <v>10040</v>
      </c>
      <c r="B14069" s="37" t="s">
        <v>8661</v>
      </c>
      <c r="C14069" s="28" t="s">
        <v>23633</v>
      </c>
    </row>
    <row r="14070">
      <c r="A14070" s="9">
        <f t="shared" si="1"/>
        <v>10041</v>
      </c>
      <c r="B14070" s="8" t="s">
        <v>8663</v>
      </c>
      <c r="C14070" s="9" t="s">
        <v>24</v>
      </c>
    </row>
    <row r="14071">
      <c r="A14071" s="9">
        <f t="shared" si="1"/>
        <v>10041</v>
      </c>
      <c r="B14071" s="8" t="s">
        <v>8663</v>
      </c>
      <c r="C14071" s="9" t="s">
        <v>25</v>
      </c>
    </row>
    <row r="14072">
      <c r="A14072" s="9">
        <f t="shared" si="1"/>
        <v>10042</v>
      </c>
      <c r="B14072" s="40" t="s">
        <v>25240</v>
      </c>
      <c r="C14072" s="40" t="s">
        <v>3126</v>
      </c>
    </row>
    <row r="14073">
      <c r="A14073" s="9">
        <f t="shared" si="1"/>
        <v>10043</v>
      </c>
      <c r="B14073" s="8" t="s">
        <v>8664</v>
      </c>
      <c r="C14073" s="9" t="s">
        <v>728</v>
      </c>
    </row>
    <row r="14074">
      <c r="A14074" s="9">
        <f t="shared" si="1"/>
        <v>10044</v>
      </c>
      <c r="B14074" s="5" t="s">
        <v>8665</v>
      </c>
      <c r="C14074" s="6" t="s">
        <v>566</v>
      </c>
    </row>
    <row r="14075">
      <c r="A14075" s="9">
        <f t="shared" si="1"/>
        <v>10045</v>
      </c>
      <c r="B14075" s="8" t="s">
        <v>8666</v>
      </c>
      <c r="C14075" s="9" t="s">
        <v>530</v>
      </c>
    </row>
    <row r="14076">
      <c r="A14076" s="9">
        <f t="shared" si="1"/>
        <v>10046</v>
      </c>
      <c r="B14076" s="8" t="s">
        <v>8667</v>
      </c>
      <c r="C14076" s="9" t="s">
        <v>24</v>
      </c>
    </row>
    <row r="14077">
      <c r="A14077" s="9">
        <f t="shared" si="1"/>
        <v>10047</v>
      </c>
      <c r="B14077" s="25" t="s">
        <v>25241</v>
      </c>
      <c r="C14077" s="26" t="s">
        <v>941</v>
      </c>
    </row>
    <row r="14078">
      <c r="A14078" s="9">
        <f t="shared" si="1"/>
        <v>10047</v>
      </c>
      <c r="B14078" s="25" t="s">
        <v>25241</v>
      </c>
      <c r="C14078" s="6" t="s">
        <v>23672</v>
      </c>
    </row>
    <row r="14079">
      <c r="A14079" s="9">
        <f t="shared" si="1"/>
        <v>10048</v>
      </c>
      <c r="B14079" s="8" t="s">
        <v>8668</v>
      </c>
      <c r="C14079" s="9" t="s">
        <v>547</v>
      </c>
    </row>
    <row r="14080">
      <c r="A14080" s="9">
        <f t="shared" si="1"/>
        <v>10049</v>
      </c>
      <c r="B14080" s="8" t="s">
        <v>8669</v>
      </c>
      <c r="C14080" s="9" t="s">
        <v>547</v>
      </c>
    </row>
    <row r="14081">
      <c r="A14081" s="9">
        <f t="shared" si="1"/>
        <v>10050</v>
      </c>
      <c r="B14081" s="5" t="s">
        <v>8670</v>
      </c>
      <c r="C14081" s="6" t="s">
        <v>59</v>
      </c>
    </row>
    <row r="14082">
      <c r="A14082" s="9">
        <f t="shared" si="1"/>
        <v>10051</v>
      </c>
      <c r="B14082" s="5" t="s">
        <v>8671</v>
      </c>
      <c r="C14082" s="6" t="s">
        <v>1324</v>
      </c>
    </row>
    <row r="14083">
      <c r="A14083" s="9">
        <f t="shared" si="1"/>
        <v>10052</v>
      </c>
      <c r="B14083" s="5" t="s">
        <v>8672</v>
      </c>
      <c r="C14083" s="6" t="s">
        <v>989</v>
      </c>
    </row>
    <row r="14084">
      <c r="A14084" s="9">
        <f t="shared" si="1"/>
        <v>10053</v>
      </c>
      <c r="B14084" s="5" t="s">
        <v>8673</v>
      </c>
      <c r="C14084" s="6" t="s">
        <v>467</v>
      </c>
    </row>
    <row r="14085">
      <c r="A14085" s="9">
        <f t="shared" si="1"/>
        <v>10053</v>
      </c>
      <c r="B14085" s="5" t="s">
        <v>8673</v>
      </c>
      <c r="C14085" s="6" t="s">
        <v>23628</v>
      </c>
    </row>
    <row r="14086">
      <c r="A14086" s="9">
        <f t="shared" si="1"/>
        <v>10054</v>
      </c>
      <c r="B14086" s="8" t="s">
        <v>8674</v>
      </c>
      <c r="C14086" s="9" t="s">
        <v>162</v>
      </c>
    </row>
    <row r="14087">
      <c r="A14087" s="9">
        <f t="shared" si="1"/>
        <v>10054</v>
      </c>
      <c r="B14087" s="8" t="s">
        <v>8674</v>
      </c>
      <c r="C14087" s="9" t="s">
        <v>142</v>
      </c>
    </row>
    <row r="14088">
      <c r="A14088" s="9">
        <f t="shared" si="1"/>
        <v>10054</v>
      </c>
      <c r="B14088" s="8" t="s">
        <v>8674</v>
      </c>
      <c r="C14088" s="9" t="s">
        <v>25</v>
      </c>
    </row>
    <row r="14089">
      <c r="A14089" s="9">
        <f t="shared" si="1"/>
        <v>10055</v>
      </c>
      <c r="B14089" s="5" t="s">
        <v>8675</v>
      </c>
      <c r="C14089" s="6" t="s">
        <v>591</v>
      </c>
    </row>
    <row r="14090">
      <c r="A14090" s="9">
        <f t="shared" si="1"/>
        <v>10056</v>
      </c>
      <c r="B14090" s="8" t="s">
        <v>8676</v>
      </c>
      <c r="C14090" s="9" t="s">
        <v>399</v>
      </c>
    </row>
    <row r="14091">
      <c r="A14091" s="9">
        <f t="shared" si="1"/>
        <v>10057</v>
      </c>
      <c r="B14091" s="5" t="s">
        <v>8677</v>
      </c>
      <c r="C14091" s="6" t="s">
        <v>1007</v>
      </c>
    </row>
    <row r="14092">
      <c r="A14092" s="9">
        <f t="shared" si="1"/>
        <v>10057</v>
      </c>
      <c r="B14092" s="5" t="s">
        <v>8677</v>
      </c>
      <c r="C14092" s="6" t="s">
        <v>656</v>
      </c>
    </row>
    <row r="14093">
      <c r="A14093" s="9">
        <f t="shared" si="1"/>
        <v>10057</v>
      </c>
      <c r="B14093" s="5" t="s">
        <v>8677</v>
      </c>
      <c r="C14093" s="6" t="s">
        <v>23628</v>
      </c>
    </row>
    <row r="14094">
      <c r="A14094" s="9">
        <f t="shared" si="1"/>
        <v>10058</v>
      </c>
      <c r="B14094" s="8" t="s">
        <v>8678</v>
      </c>
      <c r="C14094" s="9" t="s">
        <v>40</v>
      </c>
    </row>
    <row r="14095">
      <c r="A14095" s="9">
        <f t="shared" si="1"/>
        <v>10059</v>
      </c>
      <c r="B14095" s="8" t="s">
        <v>8679</v>
      </c>
      <c r="C14095" s="9" t="s">
        <v>399</v>
      </c>
    </row>
    <row r="14096">
      <c r="A14096" s="9">
        <f t="shared" si="1"/>
        <v>10060</v>
      </c>
      <c r="B14096" s="8" t="s">
        <v>8680</v>
      </c>
      <c r="C14096" s="6" t="s">
        <v>150</v>
      </c>
    </row>
    <row r="14097">
      <c r="A14097" s="9">
        <f t="shared" si="1"/>
        <v>10060</v>
      </c>
      <c r="B14097" s="8" t="s">
        <v>8680</v>
      </c>
      <c r="C14097" s="6" t="s">
        <v>23637</v>
      </c>
    </row>
    <row r="14098">
      <c r="A14098" s="9">
        <f t="shared" si="1"/>
        <v>10061</v>
      </c>
      <c r="B14098" s="25" t="s">
        <v>25242</v>
      </c>
      <c r="C14098" s="26" t="s">
        <v>23653</v>
      </c>
    </row>
    <row r="14099">
      <c r="A14099" s="9">
        <f t="shared" si="1"/>
        <v>10062</v>
      </c>
      <c r="B14099" s="8" t="s">
        <v>8681</v>
      </c>
      <c r="C14099" s="9" t="s">
        <v>40</v>
      </c>
    </row>
    <row r="14100">
      <c r="A14100" s="9">
        <f t="shared" si="1"/>
        <v>10063</v>
      </c>
      <c r="B14100" s="8" t="s">
        <v>8682</v>
      </c>
      <c r="C14100" s="9" t="s">
        <v>24</v>
      </c>
    </row>
    <row r="14101">
      <c r="A14101" s="9">
        <f t="shared" si="1"/>
        <v>10064</v>
      </c>
      <c r="B14101" s="8" t="s">
        <v>8683</v>
      </c>
      <c r="C14101" s="6" t="s">
        <v>313</v>
      </c>
    </row>
    <row r="14102">
      <c r="A14102" s="9">
        <f t="shared" si="1"/>
        <v>10065</v>
      </c>
      <c r="B14102" s="8" t="s">
        <v>8684</v>
      </c>
      <c r="C14102" s="6" t="s">
        <v>313</v>
      </c>
    </row>
    <row r="14103">
      <c r="A14103" s="9">
        <f t="shared" si="1"/>
        <v>10065</v>
      </c>
      <c r="B14103" s="8" t="s">
        <v>8684</v>
      </c>
      <c r="C14103" s="9" t="s">
        <v>25</v>
      </c>
    </row>
    <row r="14104">
      <c r="A14104" s="9">
        <f t="shared" si="1"/>
        <v>10066</v>
      </c>
      <c r="B14104" s="8" t="s">
        <v>8685</v>
      </c>
      <c r="C14104" s="9" t="s">
        <v>25</v>
      </c>
    </row>
    <row r="14105">
      <c r="A14105" s="9">
        <f t="shared" si="1"/>
        <v>10067</v>
      </c>
      <c r="B14105" s="8" t="s">
        <v>8686</v>
      </c>
      <c r="C14105" s="9" t="s">
        <v>162</v>
      </c>
    </row>
    <row r="14106">
      <c r="A14106" s="9">
        <f t="shared" si="1"/>
        <v>10068</v>
      </c>
      <c r="B14106" s="8" t="s">
        <v>8687</v>
      </c>
      <c r="C14106" s="9" t="s">
        <v>25</v>
      </c>
    </row>
    <row r="14107">
      <c r="A14107" s="9">
        <f t="shared" si="1"/>
        <v>10069</v>
      </c>
      <c r="B14107" s="8" t="s">
        <v>8688</v>
      </c>
      <c r="C14107" s="9" t="s">
        <v>162</v>
      </c>
    </row>
    <row r="14108">
      <c r="A14108" s="9">
        <f t="shared" si="1"/>
        <v>10070</v>
      </c>
      <c r="B14108" s="8" t="s">
        <v>8689</v>
      </c>
      <c r="C14108" s="9" t="s">
        <v>162</v>
      </c>
    </row>
    <row r="14109">
      <c r="A14109" s="9">
        <f t="shared" si="1"/>
        <v>10071</v>
      </c>
      <c r="B14109" s="8" t="s">
        <v>8690</v>
      </c>
      <c r="C14109" s="9" t="s">
        <v>547</v>
      </c>
    </row>
    <row r="14110">
      <c r="A14110" s="9">
        <f t="shared" si="1"/>
        <v>10072</v>
      </c>
      <c r="B14110" s="8" t="s">
        <v>8691</v>
      </c>
      <c r="C14110" s="9" t="s">
        <v>547</v>
      </c>
    </row>
    <row r="14111">
      <c r="A14111" s="9">
        <f t="shared" si="1"/>
        <v>10073</v>
      </c>
      <c r="B14111" s="8" t="s">
        <v>8692</v>
      </c>
      <c r="C14111" s="9" t="s">
        <v>547</v>
      </c>
    </row>
    <row r="14112">
      <c r="A14112" s="9">
        <f t="shared" si="1"/>
        <v>10074</v>
      </c>
      <c r="B14112" s="5" t="s">
        <v>8693</v>
      </c>
      <c r="C14112" s="6" t="s">
        <v>1124</v>
      </c>
    </row>
    <row r="14113">
      <c r="A14113" s="9">
        <f t="shared" si="1"/>
        <v>10075</v>
      </c>
      <c r="B14113" s="5" t="s">
        <v>8694</v>
      </c>
      <c r="C14113" s="6" t="s">
        <v>74</v>
      </c>
    </row>
    <row r="14114">
      <c r="A14114" s="9">
        <f t="shared" si="1"/>
        <v>10076</v>
      </c>
      <c r="B14114" s="5" t="s">
        <v>8695</v>
      </c>
      <c r="C14114" s="6" t="s">
        <v>1369</v>
      </c>
    </row>
    <row r="14115">
      <c r="A14115" s="9">
        <f t="shared" si="1"/>
        <v>10077</v>
      </c>
      <c r="B14115" s="5" t="s">
        <v>8696</v>
      </c>
      <c r="C14115" s="6" t="s">
        <v>1262</v>
      </c>
    </row>
    <row r="14116">
      <c r="A14116" s="9">
        <f t="shared" si="1"/>
        <v>10078</v>
      </c>
      <c r="B14116" s="5" t="s">
        <v>8697</v>
      </c>
      <c r="C14116" s="6" t="s">
        <v>1262</v>
      </c>
    </row>
    <row r="14117">
      <c r="A14117" s="9">
        <f t="shared" si="1"/>
        <v>10079</v>
      </c>
      <c r="B14117" s="8" t="s">
        <v>8698</v>
      </c>
      <c r="C14117" s="9" t="s">
        <v>56</v>
      </c>
    </row>
    <row r="14118">
      <c r="A14118" s="9">
        <f t="shared" si="1"/>
        <v>10080</v>
      </c>
      <c r="B14118" s="25" t="s">
        <v>25243</v>
      </c>
      <c r="C14118" s="26" t="s">
        <v>23761</v>
      </c>
    </row>
    <row r="14119">
      <c r="A14119" s="9">
        <f t="shared" si="1"/>
        <v>10081</v>
      </c>
      <c r="B14119" s="5" t="s">
        <v>8699</v>
      </c>
      <c r="C14119" s="6" t="s">
        <v>4</v>
      </c>
    </row>
    <row r="14120">
      <c r="A14120" s="9">
        <f t="shared" si="1"/>
        <v>10082</v>
      </c>
      <c r="B14120" s="8" t="s">
        <v>8700</v>
      </c>
      <c r="C14120" s="9" t="s">
        <v>25</v>
      </c>
    </row>
    <row r="14121">
      <c r="A14121" s="9">
        <f t="shared" si="1"/>
        <v>10083</v>
      </c>
      <c r="B14121" s="32" t="s">
        <v>25244</v>
      </c>
      <c r="C14121" s="26" t="s">
        <v>67</v>
      </c>
    </row>
    <row r="14122">
      <c r="A14122" s="9">
        <f t="shared" si="1"/>
        <v>10084</v>
      </c>
      <c r="B14122" s="31" t="s">
        <v>25245</v>
      </c>
      <c r="C14122" s="6" t="s">
        <v>374</v>
      </c>
    </row>
    <row r="14123">
      <c r="A14123" s="9">
        <f t="shared" si="1"/>
        <v>10085</v>
      </c>
      <c r="B14123" s="31" t="s">
        <v>25246</v>
      </c>
      <c r="C14123" s="6" t="s">
        <v>374</v>
      </c>
    </row>
    <row r="14124">
      <c r="A14124" s="9">
        <f t="shared" si="1"/>
        <v>10086</v>
      </c>
      <c r="B14124" s="8" t="s">
        <v>8701</v>
      </c>
      <c r="C14124" s="9" t="s">
        <v>24</v>
      </c>
    </row>
    <row r="14125">
      <c r="A14125" s="9">
        <f t="shared" si="1"/>
        <v>10086</v>
      </c>
      <c r="B14125" s="8" t="s">
        <v>8701</v>
      </c>
      <c r="C14125" s="9" t="s">
        <v>25</v>
      </c>
    </row>
    <row r="14126">
      <c r="A14126" s="9">
        <f t="shared" si="1"/>
        <v>10087</v>
      </c>
      <c r="B14126" s="8" t="s">
        <v>8702</v>
      </c>
      <c r="C14126" s="9" t="s">
        <v>8</v>
      </c>
    </row>
    <row r="14127">
      <c r="A14127" s="9">
        <f t="shared" si="1"/>
        <v>10088</v>
      </c>
      <c r="B14127" s="25" t="s">
        <v>25247</v>
      </c>
      <c r="C14127" s="26" t="s">
        <v>23812</v>
      </c>
    </row>
    <row r="14128">
      <c r="A14128" s="9">
        <f t="shared" si="1"/>
        <v>10089</v>
      </c>
      <c r="B14128" s="5" t="s">
        <v>8703</v>
      </c>
      <c r="C14128" s="6" t="s">
        <v>1040</v>
      </c>
    </row>
    <row r="14129">
      <c r="A14129" s="9">
        <f t="shared" si="1"/>
        <v>10090</v>
      </c>
      <c r="B14129" s="5" t="s">
        <v>8704</v>
      </c>
      <c r="C14129" s="6" t="s">
        <v>74</v>
      </c>
    </row>
    <row r="14130">
      <c r="A14130" s="9">
        <f t="shared" si="1"/>
        <v>10091</v>
      </c>
      <c r="B14130" s="8" t="s">
        <v>8705</v>
      </c>
      <c r="C14130" s="9" t="s">
        <v>65</v>
      </c>
    </row>
    <row r="14131">
      <c r="A14131" s="9">
        <f t="shared" si="1"/>
        <v>10092</v>
      </c>
      <c r="B14131" s="8" t="s">
        <v>8706</v>
      </c>
      <c r="C14131" s="9" t="s">
        <v>8</v>
      </c>
    </row>
    <row r="14132">
      <c r="A14132" s="9">
        <f t="shared" si="1"/>
        <v>10093</v>
      </c>
      <c r="B14132" s="5" t="s">
        <v>8707</v>
      </c>
      <c r="C14132" s="6" t="s">
        <v>1262</v>
      </c>
    </row>
    <row r="14133">
      <c r="A14133" s="9">
        <f t="shared" si="1"/>
        <v>10094</v>
      </c>
      <c r="B14133" s="8" t="s">
        <v>8708</v>
      </c>
      <c r="C14133" s="9" t="s">
        <v>72</v>
      </c>
    </row>
    <row r="14134">
      <c r="A14134" s="9">
        <f t="shared" si="1"/>
        <v>10095</v>
      </c>
      <c r="B14134" s="5" t="s">
        <v>8709</v>
      </c>
      <c r="C14134" s="6" t="s">
        <v>1856</v>
      </c>
    </row>
    <row r="14135">
      <c r="A14135" s="9">
        <f t="shared" si="1"/>
        <v>10096</v>
      </c>
      <c r="B14135" s="5" t="s">
        <v>8710</v>
      </c>
      <c r="C14135" s="6" t="s">
        <v>1376</v>
      </c>
    </row>
    <row r="14136">
      <c r="A14136" s="9">
        <f t="shared" si="1"/>
        <v>10096</v>
      </c>
      <c r="B14136" s="5" t="s">
        <v>8710</v>
      </c>
      <c r="C14136" s="6" t="s">
        <v>23628</v>
      </c>
    </row>
    <row r="14137">
      <c r="A14137" s="9">
        <f t="shared" si="1"/>
        <v>10097</v>
      </c>
      <c r="B14137" s="26" t="s">
        <v>25248</v>
      </c>
      <c r="C14137" s="26" t="s">
        <v>23632</v>
      </c>
    </row>
    <row r="14138">
      <c r="A14138" s="9">
        <f t="shared" si="1"/>
        <v>10097</v>
      </c>
      <c r="B14138" s="40" t="s">
        <v>25248</v>
      </c>
      <c r="C14138" s="28" t="s">
        <v>23633</v>
      </c>
    </row>
    <row r="14139">
      <c r="A14139" s="9">
        <f t="shared" si="1"/>
        <v>10098</v>
      </c>
      <c r="B14139" s="5" t="s">
        <v>8711</v>
      </c>
      <c r="C14139" s="6" t="s">
        <v>591</v>
      </c>
    </row>
    <row r="14140">
      <c r="A14140" s="9">
        <f t="shared" si="1"/>
        <v>10099</v>
      </c>
      <c r="B14140" s="5" t="s">
        <v>8712</v>
      </c>
      <c r="C14140" s="6" t="s">
        <v>393</v>
      </c>
    </row>
    <row r="14141">
      <c r="A14141" s="9">
        <f t="shared" si="1"/>
        <v>10100</v>
      </c>
      <c r="B14141" s="8" t="s">
        <v>8713</v>
      </c>
      <c r="C14141" s="9" t="s">
        <v>72</v>
      </c>
    </row>
    <row r="14142">
      <c r="A14142" s="9">
        <f t="shared" si="1"/>
        <v>10101</v>
      </c>
      <c r="B14142" s="25" t="s">
        <v>25249</v>
      </c>
      <c r="C14142" s="26" t="s">
        <v>23817</v>
      </c>
    </row>
    <row r="14143">
      <c r="A14143" s="9">
        <f t="shared" si="1"/>
        <v>10102</v>
      </c>
      <c r="B14143" s="29" t="s">
        <v>25250</v>
      </c>
      <c r="C14143" s="26" t="s">
        <v>23636</v>
      </c>
    </row>
    <row r="14144">
      <c r="A14144" s="9">
        <f t="shared" si="1"/>
        <v>10103</v>
      </c>
      <c r="B14144" s="5" t="s">
        <v>8714</v>
      </c>
      <c r="C14144" s="6" t="s">
        <v>150</v>
      </c>
    </row>
    <row r="14145">
      <c r="A14145" s="9">
        <f t="shared" si="1"/>
        <v>10103</v>
      </c>
      <c r="B14145" s="5" t="s">
        <v>8714</v>
      </c>
      <c r="C14145" s="6" t="s">
        <v>153</v>
      </c>
    </row>
    <row r="14146">
      <c r="A14146" s="9">
        <f t="shared" si="1"/>
        <v>10103</v>
      </c>
      <c r="B14146" s="5" t="s">
        <v>8714</v>
      </c>
      <c r="C14146" s="6" t="s">
        <v>23637</v>
      </c>
    </row>
    <row r="14147">
      <c r="A14147" s="9">
        <f t="shared" si="1"/>
        <v>10104</v>
      </c>
      <c r="B14147" s="25" t="s">
        <v>25251</v>
      </c>
      <c r="C14147" s="26" t="s">
        <v>23812</v>
      </c>
    </row>
    <row r="14148">
      <c r="A14148" s="9">
        <f t="shared" si="1"/>
        <v>10105</v>
      </c>
      <c r="B14148" s="5" t="s">
        <v>8715</v>
      </c>
      <c r="C14148" s="6" t="s">
        <v>1495</v>
      </c>
    </row>
    <row r="14149">
      <c r="A14149" s="9">
        <f t="shared" si="1"/>
        <v>10106</v>
      </c>
      <c r="B14149" s="5" t="s">
        <v>8716</v>
      </c>
      <c r="C14149" s="6" t="s">
        <v>150</v>
      </c>
    </row>
    <row r="14150">
      <c r="A14150" s="9">
        <f t="shared" si="1"/>
        <v>10106</v>
      </c>
      <c r="B14150" s="5" t="s">
        <v>8716</v>
      </c>
      <c r="C14150" s="6" t="s">
        <v>23637</v>
      </c>
    </row>
    <row r="14151">
      <c r="A14151" s="9">
        <f t="shared" si="1"/>
        <v>10107</v>
      </c>
      <c r="B14151" s="25" t="s">
        <v>25252</v>
      </c>
      <c r="C14151" s="26" t="s">
        <v>11797</v>
      </c>
    </row>
    <row r="14152">
      <c r="A14152" s="9">
        <f t="shared" si="1"/>
        <v>10108</v>
      </c>
      <c r="B14152" s="25" t="s">
        <v>25253</v>
      </c>
      <c r="C14152" s="26" t="s">
        <v>23817</v>
      </c>
    </row>
    <row r="14153">
      <c r="A14153" s="9">
        <f t="shared" si="1"/>
        <v>10109</v>
      </c>
      <c r="B14153" s="5" t="s">
        <v>8717</v>
      </c>
      <c r="C14153" s="6" t="s">
        <v>591</v>
      </c>
    </row>
    <row r="14154">
      <c r="A14154" s="9">
        <f t="shared" si="1"/>
        <v>10110</v>
      </c>
      <c r="B14154" s="25" t="s">
        <v>25254</v>
      </c>
      <c r="C14154" s="26" t="s">
        <v>23808</v>
      </c>
    </row>
    <row r="14155">
      <c r="A14155" s="9">
        <f t="shared" si="1"/>
        <v>10111</v>
      </c>
      <c r="B14155" s="5" t="s">
        <v>8718</v>
      </c>
      <c r="C14155" s="6" t="s">
        <v>765</v>
      </c>
    </row>
    <row r="14156">
      <c r="A14156" s="9">
        <f t="shared" si="1"/>
        <v>10112</v>
      </c>
      <c r="B14156" s="5" t="s">
        <v>8719</v>
      </c>
      <c r="C14156" s="6" t="s">
        <v>74</v>
      </c>
    </row>
    <row r="14157">
      <c r="A14157" s="9">
        <f t="shared" si="1"/>
        <v>10113</v>
      </c>
      <c r="B14157" s="5" t="s">
        <v>8720</v>
      </c>
      <c r="C14157" s="6" t="s">
        <v>765</v>
      </c>
    </row>
    <row r="14158">
      <c r="A14158" s="9">
        <f t="shared" si="1"/>
        <v>10114</v>
      </c>
      <c r="B14158" s="25" t="s">
        <v>25255</v>
      </c>
      <c r="C14158" s="26" t="s">
        <v>12983</v>
      </c>
    </row>
    <row r="14159">
      <c r="A14159" s="9">
        <f t="shared" si="1"/>
        <v>10115</v>
      </c>
      <c r="B14159" s="5" t="s">
        <v>8721</v>
      </c>
      <c r="C14159" s="6" t="s">
        <v>1223</v>
      </c>
    </row>
    <row r="14160">
      <c r="A14160" s="9">
        <f t="shared" si="1"/>
        <v>10116</v>
      </c>
      <c r="B14160" s="32" t="s">
        <v>25256</v>
      </c>
      <c r="C14160" s="26" t="s">
        <v>67</v>
      </c>
    </row>
    <row r="14161">
      <c r="A14161" s="9">
        <f t="shared" si="1"/>
        <v>10116</v>
      </c>
      <c r="B14161" s="32" t="s">
        <v>25256</v>
      </c>
      <c r="C14161" s="26" t="s">
        <v>655</v>
      </c>
    </row>
    <row r="14162">
      <c r="A14162" s="9">
        <f t="shared" si="1"/>
        <v>10117</v>
      </c>
      <c r="B14162" s="5" t="s">
        <v>8722</v>
      </c>
      <c r="C14162" s="6" t="s">
        <v>4</v>
      </c>
    </row>
    <row r="14163">
      <c r="A14163" s="9">
        <f t="shared" si="1"/>
        <v>10118</v>
      </c>
      <c r="B14163" s="5" t="s">
        <v>8723</v>
      </c>
      <c r="C14163" s="6" t="s">
        <v>48</v>
      </c>
    </row>
    <row r="14164">
      <c r="A14164" s="9">
        <f t="shared" si="1"/>
        <v>10119</v>
      </c>
      <c r="B14164" s="5" t="s">
        <v>8724</v>
      </c>
      <c r="C14164" s="6" t="s">
        <v>639</v>
      </c>
    </row>
    <row r="14165">
      <c r="A14165" s="9">
        <f t="shared" si="1"/>
        <v>10120</v>
      </c>
      <c r="B14165" s="5" t="s">
        <v>8725</v>
      </c>
      <c r="C14165" s="6" t="s">
        <v>1040</v>
      </c>
    </row>
    <row r="14166">
      <c r="A14166" s="9">
        <f t="shared" si="1"/>
        <v>10121</v>
      </c>
      <c r="B14166" s="5" t="s">
        <v>8726</v>
      </c>
      <c r="C14166" s="6" t="s">
        <v>1040</v>
      </c>
    </row>
    <row r="14167">
      <c r="A14167" s="9">
        <f t="shared" si="1"/>
        <v>10122</v>
      </c>
      <c r="B14167" s="5" t="s">
        <v>8727</v>
      </c>
      <c r="C14167" s="6" t="s">
        <v>86</v>
      </c>
    </row>
    <row r="14168">
      <c r="A14168" s="9">
        <f t="shared" si="1"/>
        <v>10123</v>
      </c>
      <c r="B14168" s="5" t="s">
        <v>8728</v>
      </c>
      <c r="C14168" s="6" t="s">
        <v>86</v>
      </c>
    </row>
    <row r="14169">
      <c r="A14169" s="9">
        <f t="shared" si="1"/>
        <v>10124</v>
      </c>
      <c r="B14169" s="5" t="s">
        <v>8729</v>
      </c>
      <c r="C14169" s="6" t="s">
        <v>34</v>
      </c>
    </row>
    <row r="14170">
      <c r="A14170" s="9">
        <f t="shared" si="1"/>
        <v>10124</v>
      </c>
      <c r="B14170" s="5" t="s">
        <v>8729</v>
      </c>
      <c r="C14170" s="6" t="s">
        <v>23628</v>
      </c>
    </row>
    <row r="14171">
      <c r="A14171" s="9">
        <f t="shared" si="1"/>
        <v>10125</v>
      </c>
      <c r="B14171" s="5" t="s">
        <v>8730</v>
      </c>
      <c r="C14171" s="6" t="s">
        <v>393</v>
      </c>
    </row>
    <row r="14172">
      <c r="A14172" s="9">
        <f t="shared" si="1"/>
        <v>10126</v>
      </c>
      <c r="B14172" s="25" t="s">
        <v>25257</v>
      </c>
      <c r="C14172" s="26" t="s">
        <v>23812</v>
      </c>
    </row>
    <row r="14173">
      <c r="A14173" s="9">
        <f t="shared" si="1"/>
        <v>10127</v>
      </c>
      <c r="B14173" s="5" t="s">
        <v>8731</v>
      </c>
      <c r="C14173" s="6" t="s">
        <v>393</v>
      </c>
    </row>
    <row r="14174">
      <c r="A14174" s="9">
        <f t="shared" si="1"/>
        <v>10128</v>
      </c>
      <c r="B14174" s="8" t="s">
        <v>8732</v>
      </c>
      <c r="C14174" s="9" t="s">
        <v>1776</v>
      </c>
    </row>
    <row r="14175">
      <c r="A14175" s="9">
        <f t="shared" si="1"/>
        <v>10129</v>
      </c>
      <c r="B14175" s="25" t="s">
        <v>25258</v>
      </c>
      <c r="C14175" s="26" t="s">
        <v>23812</v>
      </c>
    </row>
    <row r="14176">
      <c r="A14176" s="9">
        <f t="shared" si="1"/>
        <v>10130</v>
      </c>
      <c r="B14176" s="5" t="s">
        <v>8733</v>
      </c>
      <c r="C14176" s="6" t="s">
        <v>393</v>
      </c>
    </row>
    <row r="14177">
      <c r="A14177" s="9">
        <f t="shared" si="1"/>
        <v>10131</v>
      </c>
      <c r="B14177" s="5" t="s">
        <v>8734</v>
      </c>
      <c r="C14177" s="6" t="s">
        <v>1856</v>
      </c>
    </row>
    <row r="14178">
      <c r="A14178" s="9">
        <f t="shared" si="1"/>
        <v>10132</v>
      </c>
      <c r="B14178" s="5" t="s">
        <v>8735</v>
      </c>
      <c r="C14178" s="6" t="s">
        <v>362</v>
      </c>
    </row>
    <row r="14179">
      <c r="A14179" s="9">
        <f t="shared" si="1"/>
        <v>10133</v>
      </c>
      <c r="B14179" s="8" t="s">
        <v>8736</v>
      </c>
      <c r="C14179" s="9" t="s">
        <v>1776</v>
      </c>
    </row>
    <row r="14180">
      <c r="A14180" s="9">
        <f t="shared" si="1"/>
        <v>10134</v>
      </c>
      <c r="B14180" s="5" t="s">
        <v>8737</v>
      </c>
      <c r="C14180" s="6" t="s">
        <v>34</v>
      </c>
    </row>
    <row r="14181">
      <c r="A14181" s="9">
        <f t="shared" si="1"/>
        <v>10134</v>
      </c>
      <c r="B14181" s="5" t="s">
        <v>8737</v>
      </c>
      <c r="C14181" s="6" t="s">
        <v>23628</v>
      </c>
    </row>
    <row r="14182">
      <c r="A14182" s="9">
        <f t="shared" si="1"/>
        <v>10135</v>
      </c>
      <c r="B14182" s="8" t="s">
        <v>8738</v>
      </c>
      <c r="C14182" s="9" t="s">
        <v>40</v>
      </c>
    </row>
    <row r="14183">
      <c r="A14183" s="9">
        <f t="shared" si="1"/>
        <v>10136</v>
      </c>
      <c r="B14183" s="8" t="s">
        <v>8739</v>
      </c>
      <c r="C14183" s="6" t="s">
        <v>150</v>
      </c>
    </row>
    <row r="14184">
      <c r="A14184" s="9">
        <f t="shared" si="1"/>
        <v>10136</v>
      </c>
      <c r="B14184" s="8" t="s">
        <v>8739</v>
      </c>
      <c r="C14184" s="9" t="s">
        <v>280</v>
      </c>
    </row>
    <row r="14185">
      <c r="A14185" s="9">
        <f t="shared" si="1"/>
        <v>10136</v>
      </c>
      <c r="B14185" s="8" t="s">
        <v>8739</v>
      </c>
      <c r="C14185" s="6" t="s">
        <v>23637</v>
      </c>
    </row>
    <row r="14186">
      <c r="A14186" s="9">
        <f t="shared" si="1"/>
        <v>10137</v>
      </c>
      <c r="B14186" s="25" t="s">
        <v>25259</v>
      </c>
      <c r="C14186" s="26" t="s">
        <v>23748</v>
      </c>
    </row>
    <row r="14187">
      <c r="A14187" s="9">
        <f t="shared" si="1"/>
        <v>10138</v>
      </c>
      <c r="B14187" s="5" t="s">
        <v>8740</v>
      </c>
      <c r="C14187" s="6" t="s">
        <v>1450</v>
      </c>
    </row>
    <row r="14188">
      <c r="A14188" s="9">
        <f t="shared" si="1"/>
        <v>10138</v>
      </c>
      <c r="B14188" s="5" t="s">
        <v>8740</v>
      </c>
      <c r="C14188" s="6" t="s">
        <v>23628</v>
      </c>
    </row>
    <row r="14189">
      <c r="A14189" s="9">
        <f t="shared" si="1"/>
        <v>10139</v>
      </c>
      <c r="B14189" s="25" t="s">
        <v>25260</v>
      </c>
      <c r="C14189" s="26" t="s">
        <v>12983</v>
      </c>
    </row>
    <row r="14190">
      <c r="A14190" s="9">
        <f t="shared" si="1"/>
        <v>10140</v>
      </c>
      <c r="B14190" s="5" t="s">
        <v>8741</v>
      </c>
      <c r="C14190" s="6" t="s">
        <v>780</v>
      </c>
    </row>
    <row r="14191">
      <c r="A14191" s="9">
        <f t="shared" si="1"/>
        <v>10141</v>
      </c>
      <c r="B14191" s="5" t="s">
        <v>8742</v>
      </c>
      <c r="C14191" s="6" t="s">
        <v>437</v>
      </c>
    </row>
    <row r="14192">
      <c r="A14192" s="9">
        <f t="shared" si="1"/>
        <v>10142</v>
      </c>
      <c r="B14192" s="5" t="s">
        <v>8743</v>
      </c>
      <c r="C14192" s="6" t="s">
        <v>1040</v>
      </c>
    </row>
    <row r="14193">
      <c r="A14193" s="9">
        <f t="shared" si="1"/>
        <v>10143</v>
      </c>
      <c r="B14193" s="5" t="s">
        <v>8744</v>
      </c>
      <c r="C14193" s="6" t="s">
        <v>12</v>
      </c>
    </row>
    <row r="14194">
      <c r="A14194" s="9">
        <f t="shared" si="1"/>
        <v>10144</v>
      </c>
      <c r="B14194" s="25" t="s">
        <v>25261</v>
      </c>
      <c r="C14194" s="26" t="s">
        <v>91</v>
      </c>
    </row>
    <row r="14195">
      <c r="A14195" s="9">
        <f t="shared" si="1"/>
        <v>10145</v>
      </c>
      <c r="B14195" s="8" t="s">
        <v>8745</v>
      </c>
      <c r="C14195" s="9" t="s">
        <v>10</v>
      </c>
    </row>
    <row r="14196">
      <c r="A14196" s="9">
        <f t="shared" si="1"/>
        <v>10145</v>
      </c>
      <c r="B14196" s="8" t="s">
        <v>8745</v>
      </c>
      <c r="C14196" s="9" t="s">
        <v>60</v>
      </c>
    </row>
    <row r="14197">
      <c r="A14197" s="9">
        <f t="shared" si="1"/>
        <v>10146</v>
      </c>
      <c r="B14197" s="25" t="s">
        <v>25262</v>
      </c>
      <c r="C14197" s="26" t="s">
        <v>487</v>
      </c>
    </row>
    <row r="14198">
      <c r="A14198" s="9">
        <f t="shared" si="1"/>
        <v>10146</v>
      </c>
      <c r="B14198" s="27" t="s">
        <v>25262</v>
      </c>
      <c r="C14198" s="28" t="s">
        <v>23637</v>
      </c>
    </row>
    <row r="14199">
      <c r="A14199" s="9">
        <f t="shared" si="1"/>
        <v>10147</v>
      </c>
      <c r="B14199" s="25" t="s">
        <v>25263</v>
      </c>
      <c r="C14199" s="26" t="s">
        <v>23817</v>
      </c>
    </row>
    <row r="14200">
      <c r="A14200" s="9">
        <f t="shared" si="1"/>
        <v>10148</v>
      </c>
      <c r="B14200" s="8" t="s">
        <v>8746</v>
      </c>
      <c r="C14200" s="9" t="s">
        <v>60</v>
      </c>
    </row>
    <row r="14201">
      <c r="A14201" s="9">
        <f t="shared" si="1"/>
        <v>10148</v>
      </c>
      <c r="B14201" s="8" t="s">
        <v>8746</v>
      </c>
      <c r="C14201" s="9" t="s">
        <v>530</v>
      </c>
    </row>
    <row r="14202">
      <c r="A14202" s="9">
        <f t="shared" si="1"/>
        <v>10149</v>
      </c>
      <c r="B14202" s="25" t="s">
        <v>25264</v>
      </c>
      <c r="C14202" s="26" t="s">
        <v>12983</v>
      </c>
    </row>
    <row r="14203">
      <c r="A14203" s="9">
        <f t="shared" si="1"/>
        <v>10150</v>
      </c>
      <c r="B14203" s="8" t="s">
        <v>8747</v>
      </c>
      <c r="C14203" s="9" t="s">
        <v>874</v>
      </c>
    </row>
    <row r="14204">
      <c r="A14204" s="9">
        <f t="shared" si="1"/>
        <v>10151</v>
      </c>
      <c r="B14204" s="5" t="s">
        <v>8748</v>
      </c>
      <c r="C14204" s="6" t="s">
        <v>405</v>
      </c>
    </row>
    <row r="14205">
      <c r="A14205" s="9">
        <f t="shared" si="1"/>
        <v>10151</v>
      </c>
      <c r="B14205" s="5" t="s">
        <v>8748</v>
      </c>
      <c r="C14205" s="6" t="s">
        <v>23637</v>
      </c>
    </row>
    <row r="14206">
      <c r="A14206" s="9">
        <f t="shared" si="1"/>
        <v>10152</v>
      </c>
      <c r="B14206" s="25" t="s">
        <v>25265</v>
      </c>
      <c r="C14206" s="26" t="s">
        <v>8541</v>
      </c>
    </row>
    <row r="14207">
      <c r="A14207" s="9">
        <f t="shared" si="1"/>
        <v>10153</v>
      </c>
      <c r="B14207" s="25" t="s">
        <v>25266</v>
      </c>
      <c r="C14207" s="26" t="s">
        <v>23817</v>
      </c>
    </row>
    <row r="14208">
      <c r="A14208" s="9">
        <f t="shared" si="1"/>
        <v>10154</v>
      </c>
      <c r="B14208" s="5" t="s">
        <v>8749</v>
      </c>
      <c r="C14208" s="6" t="s">
        <v>2549</v>
      </c>
    </row>
    <row r="14209">
      <c r="A14209" s="9">
        <f t="shared" si="1"/>
        <v>10154</v>
      </c>
      <c r="B14209" s="5" t="s">
        <v>8749</v>
      </c>
      <c r="C14209" s="6" t="s">
        <v>23628</v>
      </c>
    </row>
    <row r="14210">
      <c r="A14210" s="9">
        <f t="shared" si="1"/>
        <v>10155</v>
      </c>
      <c r="B14210" s="15" t="s">
        <v>8750</v>
      </c>
      <c r="C14210" s="17" t="s">
        <v>426</v>
      </c>
    </row>
    <row r="14211">
      <c r="A14211" s="9">
        <f t="shared" si="1"/>
        <v>10156</v>
      </c>
      <c r="B14211" s="8" t="s">
        <v>8751</v>
      </c>
      <c r="C14211" s="9" t="s">
        <v>815</v>
      </c>
    </row>
    <row r="14212">
      <c r="A14212" s="9">
        <f t="shared" si="1"/>
        <v>10157</v>
      </c>
      <c r="B14212" s="8" t="s">
        <v>8752</v>
      </c>
      <c r="C14212" s="9" t="s">
        <v>758</v>
      </c>
    </row>
    <row r="14213">
      <c r="A14213" s="9">
        <f t="shared" si="1"/>
        <v>10158</v>
      </c>
      <c r="B14213" s="5" t="s">
        <v>8753</v>
      </c>
      <c r="C14213" s="6" t="s">
        <v>1221</v>
      </c>
    </row>
    <row r="14214">
      <c r="A14214" s="9">
        <f t="shared" si="1"/>
        <v>10159</v>
      </c>
      <c r="B14214" s="5" t="s">
        <v>8754</v>
      </c>
      <c r="C14214" s="6" t="s">
        <v>1262</v>
      </c>
    </row>
    <row r="14215">
      <c r="A14215" s="9">
        <f t="shared" si="1"/>
        <v>10160</v>
      </c>
      <c r="B14215" s="40" t="s">
        <v>25267</v>
      </c>
      <c r="C14215" s="28" t="s">
        <v>1262</v>
      </c>
    </row>
    <row r="14216">
      <c r="A14216" s="9">
        <f t="shared" si="1"/>
        <v>10160</v>
      </c>
      <c r="B14216" s="40" t="s">
        <v>25267</v>
      </c>
      <c r="C14216" s="40" t="s">
        <v>3126</v>
      </c>
    </row>
    <row r="14217">
      <c r="A14217" s="9">
        <f t="shared" si="1"/>
        <v>10161</v>
      </c>
      <c r="B14217" s="8" t="s">
        <v>8755</v>
      </c>
      <c r="C14217" s="9" t="s">
        <v>76</v>
      </c>
    </row>
    <row r="14218">
      <c r="A14218" s="9">
        <f t="shared" si="1"/>
        <v>10162</v>
      </c>
      <c r="B14218" s="8" t="s">
        <v>8756</v>
      </c>
      <c r="C14218" s="9" t="s">
        <v>76</v>
      </c>
    </row>
    <row r="14219">
      <c r="A14219" s="9">
        <f t="shared" si="1"/>
        <v>10163</v>
      </c>
      <c r="B14219" s="5" t="s">
        <v>8757</v>
      </c>
      <c r="C14219" s="6" t="s">
        <v>1262</v>
      </c>
    </row>
    <row r="14220">
      <c r="A14220" s="9">
        <f t="shared" si="1"/>
        <v>10164</v>
      </c>
      <c r="B14220" s="25" t="s">
        <v>25268</v>
      </c>
      <c r="C14220" s="26" t="s">
        <v>23817</v>
      </c>
    </row>
    <row r="14221">
      <c r="A14221" s="9">
        <f t="shared" si="1"/>
        <v>10165</v>
      </c>
      <c r="B14221" s="8" t="s">
        <v>8758</v>
      </c>
      <c r="C14221" s="9" t="s">
        <v>52</v>
      </c>
    </row>
    <row r="14222">
      <c r="A14222" s="9">
        <f t="shared" si="1"/>
        <v>10166</v>
      </c>
      <c r="B14222" s="5" t="s">
        <v>8759</v>
      </c>
      <c r="C14222" s="6" t="s">
        <v>4084</v>
      </c>
    </row>
    <row r="14223">
      <c r="A14223" s="9">
        <f t="shared" si="1"/>
        <v>10166</v>
      </c>
      <c r="B14223" s="5" t="s">
        <v>8759</v>
      </c>
      <c r="C14223" s="6" t="s">
        <v>50</v>
      </c>
    </row>
    <row r="14224">
      <c r="A14224" s="9">
        <f t="shared" si="1"/>
        <v>10166</v>
      </c>
      <c r="B14224" s="5" t="s">
        <v>8759</v>
      </c>
      <c r="C14224" s="6" t="s">
        <v>23628</v>
      </c>
    </row>
    <row r="14225">
      <c r="A14225" s="9">
        <f t="shared" si="1"/>
        <v>10167</v>
      </c>
      <c r="B14225" s="5" t="s">
        <v>8760</v>
      </c>
      <c r="C14225" s="6" t="s">
        <v>4084</v>
      </c>
    </row>
    <row r="14226">
      <c r="A14226" s="9">
        <f t="shared" si="1"/>
        <v>10167</v>
      </c>
      <c r="B14226" s="5" t="s">
        <v>8760</v>
      </c>
      <c r="C14226" s="6" t="s">
        <v>8761</v>
      </c>
    </row>
    <row r="14227">
      <c r="A14227" s="9">
        <f t="shared" si="1"/>
        <v>10167</v>
      </c>
      <c r="B14227" s="5" t="s">
        <v>8760</v>
      </c>
      <c r="C14227" s="6" t="s">
        <v>23628</v>
      </c>
    </row>
    <row r="14228">
      <c r="A14228" s="9">
        <f t="shared" si="1"/>
        <v>10168</v>
      </c>
      <c r="B14228" s="5" t="s">
        <v>8762</v>
      </c>
      <c r="C14228" s="6" t="s">
        <v>1260</v>
      </c>
    </row>
    <row r="14229">
      <c r="A14229" s="9">
        <f t="shared" si="1"/>
        <v>10169</v>
      </c>
      <c r="B14229" s="5" t="s">
        <v>8763</v>
      </c>
      <c r="C14229" s="6" t="s">
        <v>12</v>
      </c>
    </row>
    <row r="14230">
      <c r="A14230" s="9">
        <f t="shared" si="1"/>
        <v>10170</v>
      </c>
      <c r="B14230" s="5" t="s">
        <v>8764</v>
      </c>
      <c r="C14230" s="6" t="s">
        <v>326</v>
      </c>
    </row>
    <row r="14231">
      <c r="A14231" s="9">
        <f t="shared" si="1"/>
        <v>10170</v>
      </c>
      <c r="B14231" s="5" t="s">
        <v>8764</v>
      </c>
      <c r="C14231" s="6" t="s">
        <v>23637</v>
      </c>
    </row>
    <row r="14232">
      <c r="A14232" s="9">
        <f t="shared" si="1"/>
        <v>10171</v>
      </c>
      <c r="B14232" s="5" t="s">
        <v>8765</v>
      </c>
      <c r="C14232" s="6" t="s">
        <v>780</v>
      </c>
    </row>
    <row r="14233">
      <c r="A14233" s="9">
        <f t="shared" si="1"/>
        <v>10172</v>
      </c>
      <c r="B14233" s="5" t="s">
        <v>8766</v>
      </c>
      <c r="C14233" s="6" t="s">
        <v>34</v>
      </c>
    </row>
    <row r="14234">
      <c r="A14234" s="9">
        <f t="shared" si="1"/>
        <v>10172</v>
      </c>
      <c r="B14234" s="5" t="s">
        <v>8766</v>
      </c>
      <c r="C14234" s="6" t="s">
        <v>23628</v>
      </c>
    </row>
    <row r="14235">
      <c r="A14235" s="9">
        <f t="shared" si="1"/>
        <v>10173</v>
      </c>
      <c r="B14235" s="5" t="s">
        <v>8767</v>
      </c>
      <c r="C14235" s="6" t="s">
        <v>393</v>
      </c>
    </row>
    <row r="14236">
      <c r="A14236" s="9">
        <f t="shared" si="1"/>
        <v>10174</v>
      </c>
      <c r="B14236" s="27" t="s">
        <v>25269</v>
      </c>
      <c r="C14236" s="28" t="s">
        <v>23637</v>
      </c>
    </row>
    <row r="14237">
      <c r="A14237" s="9">
        <f t="shared" si="1"/>
        <v>10175</v>
      </c>
      <c r="B14237" s="5" t="s">
        <v>8768</v>
      </c>
      <c r="C14237" s="6" t="s">
        <v>939</v>
      </c>
    </row>
    <row r="14238">
      <c r="A14238" s="9">
        <f t="shared" si="1"/>
        <v>10175</v>
      </c>
      <c r="B14238" s="5" t="s">
        <v>8768</v>
      </c>
      <c r="C14238" s="6" t="s">
        <v>23628</v>
      </c>
    </row>
    <row r="14239">
      <c r="A14239" s="9">
        <f t="shared" si="1"/>
        <v>10176</v>
      </c>
      <c r="B14239" s="5" t="s">
        <v>8769</v>
      </c>
      <c r="C14239" s="6" t="s">
        <v>437</v>
      </c>
    </row>
    <row r="14240">
      <c r="A14240" s="9">
        <f t="shared" si="1"/>
        <v>10177</v>
      </c>
      <c r="B14240" s="25" t="s">
        <v>25270</v>
      </c>
      <c r="C14240" s="26" t="s">
        <v>874</v>
      </c>
    </row>
    <row r="14241">
      <c r="A14241" s="9">
        <f t="shared" si="1"/>
        <v>10178</v>
      </c>
      <c r="B14241" s="8" t="s">
        <v>8770</v>
      </c>
      <c r="C14241" s="9" t="s">
        <v>121</v>
      </c>
    </row>
    <row r="14242">
      <c r="A14242" s="9">
        <f t="shared" si="1"/>
        <v>10179</v>
      </c>
      <c r="B14242" s="25" t="s">
        <v>25271</v>
      </c>
      <c r="C14242" s="26" t="s">
        <v>23845</v>
      </c>
    </row>
    <row r="14243">
      <c r="A14243" s="9">
        <f t="shared" si="1"/>
        <v>10180</v>
      </c>
      <c r="B14243" s="5" t="s">
        <v>8771</v>
      </c>
      <c r="C14243" s="6" t="s">
        <v>437</v>
      </c>
    </row>
    <row r="14244">
      <c r="A14244" s="9">
        <f t="shared" si="1"/>
        <v>10181</v>
      </c>
      <c r="B14244" s="5" t="s">
        <v>8772</v>
      </c>
      <c r="C14244" s="6" t="s">
        <v>179</v>
      </c>
    </row>
    <row r="14245">
      <c r="A14245" s="9">
        <f t="shared" si="1"/>
        <v>10181</v>
      </c>
      <c r="B14245" s="5" t="s">
        <v>8772</v>
      </c>
      <c r="C14245" s="6" t="s">
        <v>23637</v>
      </c>
    </row>
    <row r="14246">
      <c r="A14246" s="9">
        <f t="shared" si="1"/>
        <v>10182</v>
      </c>
      <c r="B14246" s="8" t="s">
        <v>8773</v>
      </c>
      <c r="C14246" s="9" t="s">
        <v>83</v>
      </c>
    </row>
    <row r="14247">
      <c r="A14247" s="9">
        <f t="shared" si="1"/>
        <v>10183</v>
      </c>
      <c r="B14247" s="5" t="s">
        <v>8774</v>
      </c>
      <c r="C14247" s="6" t="s">
        <v>34</v>
      </c>
    </row>
    <row r="14248">
      <c r="A14248" s="9">
        <f t="shared" si="1"/>
        <v>10183</v>
      </c>
      <c r="B14248" s="5" t="s">
        <v>8774</v>
      </c>
      <c r="C14248" s="6" t="s">
        <v>23628</v>
      </c>
    </row>
    <row r="14249">
      <c r="A14249" s="9">
        <f t="shared" si="1"/>
        <v>10184</v>
      </c>
      <c r="B14249" s="5" t="s">
        <v>8775</v>
      </c>
      <c r="C14249" s="6" t="s">
        <v>34</v>
      </c>
    </row>
    <row r="14250">
      <c r="A14250" s="9">
        <f t="shared" si="1"/>
        <v>10184</v>
      </c>
      <c r="B14250" s="5" t="s">
        <v>8775</v>
      </c>
      <c r="C14250" s="6" t="s">
        <v>23628</v>
      </c>
    </row>
    <row r="14251">
      <c r="A14251" s="9">
        <f t="shared" si="1"/>
        <v>10185</v>
      </c>
      <c r="B14251" s="5" t="s">
        <v>8776</v>
      </c>
      <c r="C14251" s="6" t="s">
        <v>639</v>
      </c>
    </row>
    <row r="14252">
      <c r="A14252" s="9">
        <f t="shared" si="1"/>
        <v>10186</v>
      </c>
      <c r="B14252" s="5" t="s">
        <v>8777</v>
      </c>
      <c r="C14252" s="6" t="s">
        <v>1495</v>
      </c>
    </row>
    <row r="14253">
      <c r="A14253" s="9">
        <f t="shared" si="1"/>
        <v>10187</v>
      </c>
      <c r="B14253" s="8" t="s">
        <v>8778</v>
      </c>
      <c r="C14253" s="9" t="s">
        <v>280</v>
      </c>
    </row>
    <row r="14254">
      <c r="A14254" s="9">
        <f t="shared" si="1"/>
        <v>10188</v>
      </c>
      <c r="B14254" s="16" t="s">
        <v>8779</v>
      </c>
      <c r="C14254" s="6" t="s">
        <v>1235</v>
      </c>
    </row>
    <row r="14255">
      <c r="A14255" s="9">
        <f t="shared" si="1"/>
        <v>10189</v>
      </c>
      <c r="B14255" s="31" t="s">
        <v>25272</v>
      </c>
      <c r="C14255" s="6" t="s">
        <v>374</v>
      </c>
    </row>
    <row r="14256">
      <c r="A14256" s="9">
        <f t="shared" si="1"/>
        <v>10190</v>
      </c>
      <c r="B14256" s="31" t="s">
        <v>25273</v>
      </c>
      <c r="C14256" s="6" t="s">
        <v>374</v>
      </c>
    </row>
    <row r="14257">
      <c r="A14257" s="9">
        <f t="shared" si="1"/>
        <v>10191</v>
      </c>
      <c r="B14257" s="8" t="s">
        <v>8780</v>
      </c>
      <c r="C14257" s="9" t="s">
        <v>399</v>
      </c>
    </row>
    <row r="14258">
      <c r="A14258" s="9">
        <f t="shared" si="1"/>
        <v>10192</v>
      </c>
      <c r="B14258" s="5" t="s">
        <v>8781</v>
      </c>
      <c r="C14258" s="6" t="s">
        <v>59</v>
      </c>
    </row>
    <row r="14259">
      <c r="A14259" s="9">
        <f t="shared" si="1"/>
        <v>10193</v>
      </c>
      <c r="B14259" s="8" t="s">
        <v>8782</v>
      </c>
      <c r="C14259" s="6" t="s">
        <v>8783</v>
      </c>
    </row>
    <row r="14260">
      <c r="A14260" s="9">
        <f t="shared" si="1"/>
        <v>10193</v>
      </c>
      <c r="B14260" s="8" t="s">
        <v>8782</v>
      </c>
      <c r="C14260" s="6" t="s">
        <v>616</v>
      </c>
    </row>
    <row r="14261">
      <c r="A14261" s="9">
        <f t="shared" si="1"/>
        <v>10193</v>
      </c>
      <c r="B14261" s="8" t="s">
        <v>8782</v>
      </c>
      <c r="C14261" s="9" t="s">
        <v>399</v>
      </c>
    </row>
    <row r="14262">
      <c r="A14262" s="9">
        <f t="shared" si="1"/>
        <v>10193</v>
      </c>
      <c r="B14262" s="8" t="s">
        <v>8782</v>
      </c>
      <c r="C14262" s="9" t="s">
        <v>54</v>
      </c>
    </row>
    <row r="14263">
      <c r="A14263" s="9">
        <f t="shared" si="1"/>
        <v>10193</v>
      </c>
      <c r="B14263" s="8" t="s">
        <v>8782</v>
      </c>
      <c r="C14263" s="9" t="s">
        <v>60</v>
      </c>
    </row>
    <row r="14264">
      <c r="A14264" s="9">
        <f t="shared" si="1"/>
        <v>10193</v>
      </c>
      <c r="B14264" s="8" t="s">
        <v>8782</v>
      </c>
      <c r="C14264" s="6" t="s">
        <v>23637</v>
      </c>
    </row>
    <row r="14265">
      <c r="A14265" s="9">
        <f t="shared" si="1"/>
        <v>10194</v>
      </c>
      <c r="B14265" s="8" t="s">
        <v>8784</v>
      </c>
      <c r="C14265" s="9" t="s">
        <v>188</v>
      </c>
    </row>
    <row r="14266">
      <c r="A14266" s="9">
        <f t="shared" si="1"/>
        <v>10195</v>
      </c>
      <c r="B14266" s="8" t="s">
        <v>8785</v>
      </c>
      <c r="C14266" s="9" t="s">
        <v>121</v>
      </c>
    </row>
    <row r="14267">
      <c r="A14267" s="9">
        <f t="shared" si="1"/>
        <v>10196</v>
      </c>
      <c r="B14267" s="25" t="s">
        <v>25274</v>
      </c>
      <c r="C14267" s="26" t="s">
        <v>11797</v>
      </c>
    </row>
    <row r="14268">
      <c r="A14268" s="9">
        <f t="shared" si="1"/>
        <v>10197</v>
      </c>
      <c r="B14268" s="25" t="s">
        <v>25275</v>
      </c>
      <c r="C14268" s="26" t="s">
        <v>12983</v>
      </c>
    </row>
    <row r="14269">
      <c r="A14269" s="9">
        <f t="shared" si="1"/>
        <v>10198</v>
      </c>
      <c r="B14269" s="5" t="s">
        <v>8786</v>
      </c>
      <c r="C14269" s="6" t="s">
        <v>1360</v>
      </c>
    </row>
    <row r="14270">
      <c r="A14270" s="9">
        <f t="shared" si="1"/>
        <v>10199</v>
      </c>
      <c r="B14270" s="5" t="s">
        <v>8787</v>
      </c>
      <c r="C14270" s="6" t="s">
        <v>467</v>
      </c>
    </row>
    <row r="14271">
      <c r="A14271" s="9">
        <f t="shared" si="1"/>
        <v>10199</v>
      </c>
      <c r="B14271" s="5" t="s">
        <v>8787</v>
      </c>
      <c r="C14271" s="6" t="s">
        <v>23628</v>
      </c>
    </row>
    <row r="14272">
      <c r="A14272" s="9">
        <f t="shared" si="1"/>
        <v>10200</v>
      </c>
      <c r="B14272" s="5" t="s">
        <v>8788</v>
      </c>
      <c r="C14272" s="6" t="s">
        <v>74</v>
      </c>
    </row>
    <row r="14273">
      <c r="A14273" s="9">
        <f t="shared" si="1"/>
        <v>10201</v>
      </c>
      <c r="B14273" s="5" t="s">
        <v>8789</v>
      </c>
      <c r="C14273" s="6" t="s">
        <v>1207</v>
      </c>
    </row>
    <row r="14274">
      <c r="A14274" s="9">
        <f t="shared" si="1"/>
        <v>10202</v>
      </c>
      <c r="B14274" s="5" t="s">
        <v>8790</v>
      </c>
      <c r="C14274" s="6" t="s">
        <v>426</v>
      </c>
    </row>
    <row r="14275">
      <c r="A14275" s="9">
        <f t="shared" si="1"/>
        <v>10203</v>
      </c>
      <c r="B14275" s="25" t="s">
        <v>25276</v>
      </c>
      <c r="C14275" s="26" t="s">
        <v>12983</v>
      </c>
    </row>
    <row r="14276">
      <c r="A14276" s="9">
        <f t="shared" si="1"/>
        <v>10204</v>
      </c>
      <c r="B14276" s="5" t="s">
        <v>8791</v>
      </c>
      <c r="C14276" s="6" t="s">
        <v>362</v>
      </c>
    </row>
    <row r="14277">
      <c r="A14277" s="9">
        <f t="shared" si="1"/>
        <v>10205</v>
      </c>
      <c r="B14277" s="5" t="s">
        <v>8792</v>
      </c>
      <c r="C14277" s="6" t="s">
        <v>1466</v>
      </c>
    </row>
    <row r="14278">
      <c r="A14278" s="9">
        <f t="shared" si="1"/>
        <v>10205</v>
      </c>
      <c r="B14278" s="5" t="s">
        <v>8792</v>
      </c>
      <c r="C14278" s="6" t="s">
        <v>23628</v>
      </c>
    </row>
    <row r="14279">
      <c r="A14279" s="9">
        <f t="shared" si="1"/>
        <v>10206</v>
      </c>
      <c r="B14279" s="5" t="s">
        <v>8793</v>
      </c>
      <c r="C14279" s="6" t="s">
        <v>1376</v>
      </c>
    </row>
    <row r="14280">
      <c r="A14280" s="9">
        <f t="shared" si="1"/>
        <v>10206</v>
      </c>
      <c r="B14280" s="5" t="s">
        <v>8793</v>
      </c>
      <c r="C14280" s="6" t="s">
        <v>23628</v>
      </c>
    </row>
    <row r="14281">
      <c r="A14281" s="9">
        <f t="shared" si="1"/>
        <v>10207</v>
      </c>
      <c r="B14281" s="5" t="s">
        <v>8794</v>
      </c>
      <c r="C14281" s="6" t="s">
        <v>1466</v>
      </c>
    </row>
    <row r="14282">
      <c r="A14282" s="9">
        <f t="shared" si="1"/>
        <v>10207</v>
      </c>
      <c r="B14282" s="5" t="s">
        <v>8794</v>
      </c>
      <c r="C14282" s="6" t="s">
        <v>23628</v>
      </c>
    </row>
    <row r="14283">
      <c r="A14283" s="9">
        <f t="shared" si="1"/>
        <v>10208</v>
      </c>
      <c r="B14283" s="5" t="s">
        <v>8795</v>
      </c>
      <c r="C14283" s="6" t="s">
        <v>1466</v>
      </c>
    </row>
    <row r="14284">
      <c r="A14284" s="9">
        <f t="shared" si="1"/>
        <v>10208</v>
      </c>
      <c r="B14284" s="5" t="s">
        <v>8795</v>
      </c>
      <c r="C14284" s="6" t="s">
        <v>23628</v>
      </c>
    </row>
    <row r="14285">
      <c r="A14285" s="9">
        <f t="shared" si="1"/>
        <v>10209</v>
      </c>
      <c r="B14285" s="5" t="s">
        <v>8796</v>
      </c>
      <c r="C14285" s="6" t="s">
        <v>1466</v>
      </c>
    </row>
    <row r="14286">
      <c r="A14286" s="9">
        <f t="shared" si="1"/>
        <v>10209</v>
      </c>
      <c r="B14286" s="5" t="s">
        <v>8796</v>
      </c>
      <c r="C14286" s="6" t="s">
        <v>23628</v>
      </c>
    </row>
    <row r="14287">
      <c r="A14287" s="9">
        <f t="shared" si="1"/>
        <v>10210</v>
      </c>
      <c r="B14287" s="5" t="s">
        <v>8797</v>
      </c>
      <c r="C14287" s="6" t="s">
        <v>1466</v>
      </c>
    </row>
    <row r="14288">
      <c r="A14288" s="9">
        <f t="shared" si="1"/>
        <v>10210</v>
      </c>
      <c r="B14288" s="5" t="s">
        <v>8797</v>
      </c>
      <c r="C14288" s="6" t="s">
        <v>23628</v>
      </c>
    </row>
    <row r="14289">
      <c r="A14289" s="9">
        <f t="shared" si="1"/>
        <v>10211</v>
      </c>
      <c r="B14289" s="5" t="s">
        <v>8798</v>
      </c>
      <c r="C14289" s="6" t="s">
        <v>1466</v>
      </c>
    </row>
    <row r="14290">
      <c r="A14290" s="9">
        <f t="shared" si="1"/>
        <v>10211</v>
      </c>
      <c r="B14290" s="5" t="s">
        <v>8798</v>
      </c>
      <c r="C14290" s="6" t="s">
        <v>23628</v>
      </c>
    </row>
    <row r="14291">
      <c r="A14291" s="9">
        <f t="shared" si="1"/>
        <v>10212</v>
      </c>
      <c r="B14291" s="5" t="s">
        <v>8799</v>
      </c>
      <c r="C14291" s="6" t="s">
        <v>34</v>
      </c>
    </row>
    <row r="14292">
      <c r="A14292" s="9">
        <f t="shared" si="1"/>
        <v>10212</v>
      </c>
      <c r="B14292" s="5" t="s">
        <v>8799</v>
      </c>
      <c r="C14292" s="6" t="s">
        <v>23628</v>
      </c>
    </row>
    <row r="14293">
      <c r="A14293" s="9">
        <f t="shared" si="1"/>
        <v>10213</v>
      </c>
      <c r="B14293" s="5" t="s">
        <v>8800</v>
      </c>
      <c r="C14293" s="6" t="s">
        <v>34</v>
      </c>
    </row>
    <row r="14294">
      <c r="A14294" s="9">
        <f t="shared" si="1"/>
        <v>10213</v>
      </c>
      <c r="B14294" s="5" t="s">
        <v>8800</v>
      </c>
      <c r="C14294" s="6" t="s">
        <v>23628</v>
      </c>
    </row>
    <row r="14295">
      <c r="A14295" s="9">
        <f t="shared" si="1"/>
        <v>10214</v>
      </c>
      <c r="B14295" s="5" t="s">
        <v>8801</v>
      </c>
      <c r="C14295" s="6" t="s">
        <v>1466</v>
      </c>
    </row>
    <row r="14296">
      <c r="A14296" s="9">
        <f t="shared" si="1"/>
        <v>10214</v>
      </c>
      <c r="B14296" s="5" t="s">
        <v>8801</v>
      </c>
      <c r="C14296" s="6" t="s">
        <v>23628</v>
      </c>
    </row>
    <row r="14297">
      <c r="A14297" s="9">
        <f t="shared" si="1"/>
        <v>10215</v>
      </c>
      <c r="B14297" s="5" t="s">
        <v>8802</v>
      </c>
      <c r="C14297" s="6" t="s">
        <v>34</v>
      </c>
    </row>
    <row r="14298">
      <c r="A14298" s="9">
        <f t="shared" si="1"/>
        <v>10215</v>
      </c>
      <c r="B14298" s="5" t="s">
        <v>8802</v>
      </c>
      <c r="C14298" s="6" t="s">
        <v>23628</v>
      </c>
    </row>
    <row r="14299">
      <c r="A14299" s="9">
        <f t="shared" si="1"/>
        <v>10216</v>
      </c>
      <c r="B14299" s="5" t="s">
        <v>8803</v>
      </c>
      <c r="C14299" s="6" t="s">
        <v>1466</v>
      </c>
    </row>
    <row r="14300">
      <c r="A14300" s="9">
        <f t="shared" si="1"/>
        <v>10216</v>
      </c>
      <c r="B14300" s="5" t="s">
        <v>8803</v>
      </c>
      <c r="C14300" s="6" t="s">
        <v>23628</v>
      </c>
    </row>
    <row r="14301">
      <c r="A14301" s="9">
        <f t="shared" si="1"/>
        <v>10217</v>
      </c>
      <c r="B14301" s="5" t="s">
        <v>8804</v>
      </c>
      <c r="C14301" s="6" t="s">
        <v>1466</v>
      </c>
    </row>
    <row r="14302">
      <c r="A14302" s="9">
        <f t="shared" si="1"/>
        <v>10217</v>
      </c>
      <c r="B14302" s="5" t="s">
        <v>8804</v>
      </c>
      <c r="C14302" s="6" t="s">
        <v>23628</v>
      </c>
    </row>
    <row r="14303">
      <c r="A14303" s="9">
        <f t="shared" si="1"/>
        <v>10218</v>
      </c>
      <c r="B14303" s="5" t="s">
        <v>8805</v>
      </c>
      <c r="C14303" s="6" t="s">
        <v>34</v>
      </c>
    </row>
    <row r="14304">
      <c r="A14304" s="9">
        <f t="shared" si="1"/>
        <v>10218</v>
      </c>
      <c r="B14304" s="5" t="s">
        <v>8805</v>
      </c>
      <c r="C14304" s="6" t="s">
        <v>23628</v>
      </c>
    </row>
    <row r="14305">
      <c r="A14305" s="9">
        <f t="shared" si="1"/>
        <v>10219</v>
      </c>
      <c r="B14305" s="5" t="s">
        <v>8806</v>
      </c>
      <c r="C14305" s="6" t="s">
        <v>74</v>
      </c>
    </row>
    <row r="14306">
      <c r="A14306" s="9">
        <f t="shared" si="1"/>
        <v>10220</v>
      </c>
      <c r="B14306" s="5" t="s">
        <v>8807</v>
      </c>
      <c r="C14306" s="6" t="s">
        <v>34</v>
      </c>
    </row>
    <row r="14307">
      <c r="A14307" s="9">
        <f t="shared" si="1"/>
        <v>10220</v>
      </c>
      <c r="B14307" s="5" t="s">
        <v>8807</v>
      </c>
      <c r="C14307" s="6" t="s">
        <v>23628</v>
      </c>
    </row>
    <row r="14308">
      <c r="A14308" s="9">
        <f t="shared" si="1"/>
        <v>10221</v>
      </c>
      <c r="B14308" s="5" t="s">
        <v>8808</v>
      </c>
      <c r="C14308" s="6" t="s">
        <v>1450</v>
      </c>
    </row>
    <row r="14309">
      <c r="A14309" s="9">
        <f t="shared" si="1"/>
        <v>10221</v>
      </c>
      <c r="B14309" s="5" t="s">
        <v>8808</v>
      </c>
      <c r="C14309" s="6" t="s">
        <v>23628</v>
      </c>
    </row>
    <row r="14310">
      <c r="A14310" s="9">
        <f t="shared" si="1"/>
        <v>10222</v>
      </c>
      <c r="B14310" s="5" t="s">
        <v>8809</v>
      </c>
      <c r="C14310" s="6" t="s">
        <v>1466</v>
      </c>
    </row>
    <row r="14311">
      <c r="A14311" s="9">
        <f t="shared" si="1"/>
        <v>10222</v>
      </c>
      <c r="B14311" s="5" t="s">
        <v>8809</v>
      </c>
      <c r="C14311" s="6" t="s">
        <v>23628</v>
      </c>
    </row>
    <row r="14312">
      <c r="A14312" s="9">
        <f t="shared" si="1"/>
        <v>10223</v>
      </c>
      <c r="B14312" s="5" t="s">
        <v>8810</v>
      </c>
      <c r="C14312" s="6" t="s">
        <v>1450</v>
      </c>
    </row>
    <row r="14313">
      <c r="A14313" s="9">
        <f t="shared" si="1"/>
        <v>10223</v>
      </c>
      <c r="B14313" s="5" t="s">
        <v>8810</v>
      </c>
      <c r="C14313" s="6" t="s">
        <v>23628</v>
      </c>
    </row>
    <row r="14314">
      <c r="A14314" s="9">
        <f t="shared" si="1"/>
        <v>10224</v>
      </c>
      <c r="B14314" s="5" t="s">
        <v>8811</v>
      </c>
      <c r="C14314" s="6" t="s">
        <v>1466</v>
      </c>
    </row>
    <row r="14315">
      <c r="A14315" s="9">
        <f t="shared" si="1"/>
        <v>10224</v>
      </c>
      <c r="B14315" s="5" t="s">
        <v>8811</v>
      </c>
      <c r="C14315" s="6" t="s">
        <v>23628</v>
      </c>
    </row>
    <row r="14316">
      <c r="A14316" s="9">
        <f t="shared" si="1"/>
        <v>10225</v>
      </c>
      <c r="B14316" s="5" t="s">
        <v>8812</v>
      </c>
      <c r="C14316" s="6" t="s">
        <v>1466</v>
      </c>
    </row>
    <row r="14317">
      <c r="A14317" s="9">
        <f t="shared" si="1"/>
        <v>10225</v>
      </c>
      <c r="B14317" s="5" t="s">
        <v>8812</v>
      </c>
      <c r="C14317" s="6" t="s">
        <v>23628</v>
      </c>
    </row>
    <row r="14318">
      <c r="A14318" s="9">
        <f t="shared" si="1"/>
        <v>10226</v>
      </c>
      <c r="B14318" s="5" t="s">
        <v>8813</v>
      </c>
      <c r="C14318" s="6" t="s">
        <v>34</v>
      </c>
    </row>
    <row r="14319">
      <c r="A14319" s="9">
        <f t="shared" si="1"/>
        <v>10226</v>
      </c>
      <c r="B14319" s="5" t="s">
        <v>8813</v>
      </c>
      <c r="C14319" s="6" t="s">
        <v>23628</v>
      </c>
    </row>
    <row r="14320">
      <c r="A14320" s="9">
        <f t="shared" si="1"/>
        <v>10227</v>
      </c>
      <c r="B14320" s="5" t="s">
        <v>8814</v>
      </c>
      <c r="C14320" s="6" t="s">
        <v>1376</v>
      </c>
    </row>
    <row r="14321">
      <c r="A14321" s="9">
        <f t="shared" si="1"/>
        <v>10227</v>
      </c>
      <c r="B14321" s="5" t="s">
        <v>8814</v>
      </c>
      <c r="C14321" s="6" t="s">
        <v>23628</v>
      </c>
    </row>
    <row r="14322">
      <c r="A14322" s="9">
        <f t="shared" si="1"/>
        <v>10228</v>
      </c>
      <c r="B14322" s="5" t="s">
        <v>8815</v>
      </c>
      <c r="C14322" s="6" t="s">
        <v>34</v>
      </c>
    </row>
    <row r="14323">
      <c r="A14323" s="9">
        <f t="shared" si="1"/>
        <v>10228</v>
      </c>
      <c r="B14323" s="5" t="s">
        <v>8815</v>
      </c>
      <c r="C14323" s="6" t="s">
        <v>23628</v>
      </c>
    </row>
    <row r="14324">
      <c r="A14324" s="9">
        <f t="shared" si="1"/>
        <v>10229</v>
      </c>
      <c r="B14324" s="5" t="s">
        <v>8816</v>
      </c>
      <c r="C14324" s="6" t="s">
        <v>1466</v>
      </c>
    </row>
    <row r="14325">
      <c r="A14325" s="9">
        <f t="shared" si="1"/>
        <v>10229</v>
      </c>
      <c r="B14325" s="5" t="s">
        <v>8816</v>
      </c>
      <c r="C14325" s="6" t="s">
        <v>23628</v>
      </c>
    </row>
    <row r="14326">
      <c r="A14326" s="9">
        <f t="shared" si="1"/>
        <v>10230</v>
      </c>
      <c r="B14326" s="5" t="s">
        <v>8817</v>
      </c>
      <c r="C14326" s="6" t="s">
        <v>1466</v>
      </c>
    </row>
    <row r="14327">
      <c r="A14327" s="9">
        <f t="shared" si="1"/>
        <v>10230</v>
      </c>
      <c r="B14327" s="5" t="s">
        <v>8817</v>
      </c>
      <c r="C14327" s="6" t="s">
        <v>23628</v>
      </c>
    </row>
    <row r="14328">
      <c r="A14328" s="9">
        <f t="shared" si="1"/>
        <v>10231</v>
      </c>
      <c r="B14328" s="5" t="s">
        <v>8818</v>
      </c>
      <c r="C14328" s="6" t="s">
        <v>1466</v>
      </c>
    </row>
    <row r="14329">
      <c r="A14329" s="9">
        <f t="shared" si="1"/>
        <v>10231</v>
      </c>
      <c r="B14329" s="5" t="s">
        <v>8818</v>
      </c>
      <c r="C14329" s="6" t="s">
        <v>23628</v>
      </c>
    </row>
    <row r="14330">
      <c r="A14330" s="9">
        <f t="shared" si="1"/>
        <v>10232</v>
      </c>
      <c r="B14330" s="5" t="s">
        <v>8819</v>
      </c>
      <c r="C14330" s="6" t="s">
        <v>798</v>
      </c>
    </row>
    <row r="14331">
      <c r="A14331" s="9">
        <f t="shared" si="1"/>
        <v>10232</v>
      </c>
      <c r="B14331" s="5" t="s">
        <v>8819</v>
      </c>
      <c r="C14331" s="6" t="s">
        <v>23628</v>
      </c>
    </row>
    <row r="14332">
      <c r="A14332" s="9">
        <f t="shared" si="1"/>
        <v>10233</v>
      </c>
      <c r="B14332" s="5" t="s">
        <v>8820</v>
      </c>
      <c r="C14332" s="6" t="s">
        <v>1450</v>
      </c>
    </row>
    <row r="14333">
      <c r="A14333" s="9">
        <f t="shared" si="1"/>
        <v>10233</v>
      </c>
      <c r="B14333" s="5" t="s">
        <v>8820</v>
      </c>
      <c r="C14333" s="6" t="s">
        <v>23628</v>
      </c>
    </row>
    <row r="14334">
      <c r="A14334" s="9">
        <f t="shared" si="1"/>
        <v>10234</v>
      </c>
      <c r="B14334" s="5" t="s">
        <v>8821</v>
      </c>
      <c r="C14334" s="6" t="s">
        <v>34</v>
      </c>
    </row>
    <row r="14335">
      <c r="A14335" s="9">
        <f t="shared" si="1"/>
        <v>10234</v>
      </c>
      <c r="B14335" s="5" t="s">
        <v>8821</v>
      </c>
      <c r="C14335" s="6" t="s">
        <v>23628</v>
      </c>
    </row>
    <row r="14336">
      <c r="A14336" s="9">
        <f t="shared" si="1"/>
        <v>10235</v>
      </c>
      <c r="B14336" s="5" t="s">
        <v>8822</v>
      </c>
      <c r="C14336" s="6" t="s">
        <v>1376</v>
      </c>
    </row>
    <row r="14337">
      <c r="A14337" s="9">
        <f t="shared" si="1"/>
        <v>10235</v>
      </c>
      <c r="B14337" s="5" t="s">
        <v>8822</v>
      </c>
      <c r="C14337" s="6" t="s">
        <v>23628</v>
      </c>
    </row>
    <row r="14338">
      <c r="A14338" s="9">
        <f t="shared" si="1"/>
        <v>10236</v>
      </c>
      <c r="B14338" s="5" t="s">
        <v>8823</v>
      </c>
      <c r="C14338" s="6" t="s">
        <v>393</v>
      </c>
    </row>
    <row r="14339">
      <c r="A14339" s="9">
        <f t="shared" si="1"/>
        <v>10237</v>
      </c>
      <c r="B14339" s="5" t="s">
        <v>8824</v>
      </c>
      <c r="C14339" s="6" t="s">
        <v>34</v>
      </c>
    </row>
    <row r="14340">
      <c r="A14340" s="9">
        <f t="shared" si="1"/>
        <v>10237</v>
      </c>
      <c r="B14340" s="5" t="s">
        <v>8824</v>
      </c>
      <c r="C14340" s="6" t="s">
        <v>23628</v>
      </c>
    </row>
    <row r="14341">
      <c r="A14341" s="9">
        <f t="shared" si="1"/>
        <v>10238</v>
      </c>
      <c r="B14341" s="8" t="s">
        <v>8825</v>
      </c>
      <c r="C14341" s="9" t="s">
        <v>52</v>
      </c>
    </row>
    <row r="14342">
      <c r="A14342" s="9">
        <f t="shared" si="1"/>
        <v>10239</v>
      </c>
      <c r="B14342" s="5" t="s">
        <v>8826</v>
      </c>
      <c r="C14342" s="6" t="s">
        <v>1466</v>
      </c>
    </row>
    <row r="14343">
      <c r="A14343" s="9">
        <f t="shared" si="1"/>
        <v>10239</v>
      </c>
      <c r="B14343" s="5" t="s">
        <v>8826</v>
      </c>
      <c r="C14343" s="6" t="s">
        <v>23628</v>
      </c>
    </row>
    <row r="14344">
      <c r="A14344" s="9">
        <f t="shared" si="1"/>
        <v>10240</v>
      </c>
      <c r="B14344" s="5" t="s">
        <v>8827</v>
      </c>
      <c r="C14344" s="6" t="s">
        <v>1466</v>
      </c>
    </row>
    <row r="14345">
      <c r="A14345" s="9">
        <f t="shared" si="1"/>
        <v>10240</v>
      </c>
      <c r="B14345" s="5" t="s">
        <v>8827</v>
      </c>
      <c r="C14345" s="6" t="s">
        <v>23628</v>
      </c>
    </row>
    <row r="14346">
      <c r="A14346" s="9">
        <f t="shared" si="1"/>
        <v>10241</v>
      </c>
      <c r="B14346" s="5" t="s">
        <v>8828</v>
      </c>
      <c r="C14346" s="6" t="s">
        <v>1466</v>
      </c>
    </row>
    <row r="14347">
      <c r="A14347" s="9">
        <f t="shared" si="1"/>
        <v>10241</v>
      </c>
      <c r="B14347" s="5" t="s">
        <v>8828</v>
      </c>
      <c r="C14347" s="6" t="s">
        <v>23628</v>
      </c>
    </row>
    <row r="14348">
      <c r="A14348" s="9">
        <f t="shared" si="1"/>
        <v>10242</v>
      </c>
      <c r="B14348" s="5" t="s">
        <v>8829</v>
      </c>
      <c r="C14348" s="6" t="s">
        <v>1450</v>
      </c>
    </row>
    <row r="14349">
      <c r="A14349" s="9">
        <f t="shared" si="1"/>
        <v>10242</v>
      </c>
      <c r="B14349" s="5" t="s">
        <v>8829</v>
      </c>
      <c r="C14349" s="6" t="s">
        <v>23628</v>
      </c>
    </row>
    <row r="14350">
      <c r="A14350" s="9">
        <f t="shared" si="1"/>
        <v>10243</v>
      </c>
      <c r="B14350" s="5" t="s">
        <v>8830</v>
      </c>
      <c r="C14350" s="6" t="s">
        <v>34</v>
      </c>
    </row>
    <row r="14351">
      <c r="A14351" s="9">
        <f t="shared" si="1"/>
        <v>10243</v>
      </c>
      <c r="B14351" s="5" t="s">
        <v>8830</v>
      </c>
      <c r="C14351" s="6" t="s">
        <v>23628</v>
      </c>
    </row>
    <row r="14352">
      <c r="A14352" s="9">
        <f t="shared" si="1"/>
        <v>10244</v>
      </c>
      <c r="B14352" s="5" t="s">
        <v>8831</v>
      </c>
      <c r="C14352" s="6" t="s">
        <v>34</v>
      </c>
    </row>
    <row r="14353">
      <c r="A14353" s="9">
        <f t="shared" si="1"/>
        <v>10244</v>
      </c>
      <c r="B14353" s="5" t="s">
        <v>8831</v>
      </c>
      <c r="C14353" s="6" t="s">
        <v>23628</v>
      </c>
    </row>
    <row r="14354">
      <c r="A14354" s="9">
        <f t="shared" si="1"/>
        <v>10245</v>
      </c>
      <c r="B14354" s="5" t="s">
        <v>8832</v>
      </c>
      <c r="C14354" s="6" t="s">
        <v>34</v>
      </c>
    </row>
    <row r="14355">
      <c r="A14355" s="9">
        <f t="shared" si="1"/>
        <v>10245</v>
      </c>
      <c r="B14355" s="5" t="s">
        <v>8832</v>
      </c>
      <c r="C14355" s="6" t="s">
        <v>23628</v>
      </c>
    </row>
    <row r="14356">
      <c r="A14356" s="9">
        <f t="shared" si="1"/>
        <v>10246</v>
      </c>
      <c r="B14356" s="5" t="s">
        <v>8833</v>
      </c>
      <c r="C14356" s="6" t="s">
        <v>34</v>
      </c>
    </row>
    <row r="14357">
      <c r="A14357" s="9">
        <f t="shared" si="1"/>
        <v>10246</v>
      </c>
      <c r="B14357" s="5" t="s">
        <v>8833</v>
      </c>
      <c r="C14357" s="6" t="s">
        <v>23628</v>
      </c>
    </row>
    <row r="14358">
      <c r="A14358" s="9">
        <f t="shared" si="1"/>
        <v>10247</v>
      </c>
      <c r="B14358" s="5" t="s">
        <v>8834</v>
      </c>
      <c r="C14358" s="6" t="s">
        <v>34</v>
      </c>
    </row>
    <row r="14359">
      <c r="A14359" s="9">
        <f t="shared" si="1"/>
        <v>10247</v>
      </c>
      <c r="B14359" s="5" t="s">
        <v>8834</v>
      </c>
      <c r="C14359" s="6" t="s">
        <v>23628</v>
      </c>
    </row>
    <row r="14360">
      <c r="A14360" s="9">
        <f t="shared" si="1"/>
        <v>10248</v>
      </c>
      <c r="B14360" s="5" t="s">
        <v>8835</v>
      </c>
      <c r="C14360" s="6" t="s">
        <v>34</v>
      </c>
    </row>
    <row r="14361">
      <c r="A14361" s="9">
        <f t="shared" si="1"/>
        <v>10248</v>
      </c>
      <c r="B14361" s="5" t="s">
        <v>8835</v>
      </c>
      <c r="C14361" s="6" t="s">
        <v>23628</v>
      </c>
    </row>
    <row r="14362">
      <c r="A14362" s="9">
        <f t="shared" si="1"/>
        <v>10249</v>
      </c>
      <c r="B14362" s="5" t="s">
        <v>8836</v>
      </c>
      <c r="C14362" s="6" t="s">
        <v>1466</v>
      </c>
    </row>
    <row r="14363">
      <c r="A14363" s="9">
        <f t="shared" si="1"/>
        <v>10249</v>
      </c>
      <c r="B14363" s="5" t="s">
        <v>8836</v>
      </c>
      <c r="C14363" s="6" t="s">
        <v>23628</v>
      </c>
    </row>
    <row r="14364">
      <c r="A14364" s="9">
        <f t="shared" si="1"/>
        <v>10250</v>
      </c>
      <c r="B14364" s="5" t="s">
        <v>8837</v>
      </c>
      <c r="C14364" s="6" t="s">
        <v>1466</v>
      </c>
    </row>
    <row r="14365">
      <c r="A14365" s="9">
        <f t="shared" si="1"/>
        <v>10250</v>
      </c>
      <c r="B14365" s="5" t="s">
        <v>8837</v>
      </c>
      <c r="C14365" s="6" t="s">
        <v>23628</v>
      </c>
    </row>
    <row r="14366">
      <c r="A14366" s="9">
        <f t="shared" si="1"/>
        <v>10251</v>
      </c>
      <c r="B14366" s="5" t="s">
        <v>8838</v>
      </c>
      <c r="C14366" s="6" t="s">
        <v>798</v>
      </c>
    </row>
    <row r="14367">
      <c r="A14367" s="9">
        <f t="shared" si="1"/>
        <v>10251</v>
      </c>
      <c r="B14367" s="5" t="s">
        <v>8838</v>
      </c>
      <c r="C14367" s="6" t="s">
        <v>23628</v>
      </c>
    </row>
    <row r="14368">
      <c r="A14368" s="9">
        <f t="shared" si="1"/>
        <v>10252</v>
      </c>
      <c r="B14368" s="5" t="s">
        <v>8839</v>
      </c>
      <c r="C14368" s="6" t="s">
        <v>1450</v>
      </c>
    </row>
    <row r="14369">
      <c r="A14369" s="9">
        <f t="shared" si="1"/>
        <v>10252</v>
      </c>
      <c r="B14369" s="5" t="s">
        <v>8839</v>
      </c>
      <c r="C14369" s="6" t="s">
        <v>23628</v>
      </c>
    </row>
    <row r="14370">
      <c r="A14370" s="9">
        <f t="shared" si="1"/>
        <v>10253</v>
      </c>
      <c r="B14370" s="5" t="s">
        <v>8840</v>
      </c>
      <c r="C14370" s="6" t="s">
        <v>34</v>
      </c>
    </row>
    <row r="14371">
      <c r="A14371" s="9">
        <f t="shared" si="1"/>
        <v>10253</v>
      </c>
      <c r="B14371" s="5" t="s">
        <v>8840</v>
      </c>
      <c r="C14371" s="6" t="s">
        <v>23628</v>
      </c>
    </row>
    <row r="14372">
      <c r="A14372" s="9">
        <f t="shared" si="1"/>
        <v>10254</v>
      </c>
      <c r="B14372" s="5" t="s">
        <v>8841</v>
      </c>
      <c r="C14372" s="6" t="s">
        <v>1376</v>
      </c>
    </row>
    <row r="14373">
      <c r="A14373" s="9">
        <f t="shared" si="1"/>
        <v>10254</v>
      </c>
      <c r="B14373" s="5" t="s">
        <v>8841</v>
      </c>
      <c r="C14373" s="6" t="s">
        <v>23628</v>
      </c>
    </row>
    <row r="14374">
      <c r="A14374" s="9">
        <f t="shared" si="1"/>
        <v>10255</v>
      </c>
      <c r="B14374" s="5" t="s">
        <v>8842</v>
      </c>
      <c r="C14374" s="6" t="s">
        <v>1466</v>
      </c>
    </row>
    <row r="14375">
      <c r="A14375" s="9">
        <f t="shared" si="1"/>
        <v>10255</v>
      </c>
      <c r="B14375" s="5" t="s">
        <v>8842</v>
      </c>
      <c r="C14375" s="6" t="s">
        <v>23628</v>
      </c>
    </row>
    <row r="14376">
      <c r="A14376" s="9">
        <f t="shared" si="1"/>
        <v>10256</v>
      </c>
      <c r="B14376" s="5" t="s">
        <v>8843</v>
      </c>
      <c r="C14376" s="6" t="s">
        <v>34</v>
      </c>
    </row>
    <row r="14377">
      <c r="A14377" s="9">
        <f t="shared" si="1"/>
        <v>10256</v>
      </c>
      <c r="B14377" s="5" t="s">
        <v>8843</v>
      </c>
      <c r="C14377" s="6" t="s">
        <v>23628</v>
      </c>
    </row>
    <row r="14378">
      <c r="A14378" s="9">
        <f t="shared" si="1"/>
        <v>10257</v>
      </c>
      <c r="B14378" s="8" t="s">
        <v>8844</v>
      </c>
      <c r="C14378" s="9" t="s">
        <v>24</v>
      </c>
    </row>
    <row r="14379">
      <c r="A14379" s="9">
        <f t="shared" si="1"/>
        <v>10258</v>
      </c>
      <c r="B14379" s="5" t="s">
        <v>8845</v>
      </c>
      <c r="C14379" s="6" t="s">
        <v>1376</v>
      </c>
    </row>
    <row r="14380">
      <c r="A14380" s="9">
        <f t="shared" si="1"/>
        <v>10258</v>
      </c>
      <c r="B14380" s="5" t="s">
        <v>8845</v>
      </c>
      <c r="C14380" s="6" t="s">
        <v>23628</v>
      </c>
    </row>
    <row r="14381">
      <c r="A14381" s="9">
        <f t="shared" si="1"/>
        <v>10259</v>
      </c>
      <c r="B14381" s="5" t="s">
        <v>8846</v>
      </c>
      <c r="C14381" s="6" t="s">
        <v>1450</v>
      </c>
    </row>
    <row r="14382">
      <c r="A14382" s="9">
        <f t="shared" si="1"/>
        <v>10259</v>
      </c>
      <c r="B14382" s="5" t="s">
        <v>8846</v>
      </c>
      <c r="C14382" s="6" t="s">
        <v>23628</v>
      </c>
    </row>
    <row r="14383">
      <c r="A14383" s="9">
        <f t="shared" si="1"/>
        <v>10260</v>
      </c>
      <c r="B14383" s="5" t="s">
        <v>8847</v>
      </c>
      <c r="C14383" s="6" t="s">
        <v>1450</v>
      </c>
    </row>
    <row r="14384">
      <c r="A14384" s="9">
        <f t="shared" si="1"/>
        <v>10260</v>
      </c>
      <c r="B14384" s="5" t="s">
        <v>8847</v>
      </c>
      <c r="C14384" s="6" t="s">
        <v>23628</v>
      </c>
    </row>
    <row r="14385">
      <c r="A14385" s="9">
        <f t="shared" si="1"/>
        <v>10261</v>
      </c>
      <c r="B14385" s="5" t="s">
        <v>8848</v>
      </c>
      <c r="C14385" s="6" t="s">
        <v>1450</v>
      </c>
    </row>
    <row r="14386">
      <c r="A14386" s="9">
        <f t="shared" si="1"/>
        <v>10261</v>
      </c>
      <c r="B14386" s="5" t="s">
        <v>8848</v>
      </c>
      <c r="C14386" s="6" t="s">
        <v>23628</v>
      </c>
    </row>
    <row r="14387">
      <c r="A14387" s="9">
        <f t="shared" si="1"/>
        <v>10262</v>
      </c>
      <c r="B14387" s="5" t="s">
        <v>8849</v>
      </c>
      <c r="C14387" s="6" t="s">
        <v>34</v>
      </c>
    </row>
    <row r="14388">
      <c r="A14388" s="9">
        <f t="shared" si="1"/>
        <v>10262</v>
      </c>
      <c r="B14388" s="5" t="s">
        <v>8849</v>
      </c>
      <c r="C14388" s="6" t="s">
        <v>23628</v>
      </c>
    </row>
    <row r="14389">
      <c r="A14389" s="9">
        <f t="shared" si="1"/>
        <v>10263</v>
      </c>
      <c r="B14389" s="5" t="s">
        <v>8850</v>
      </c>
      <c r="C14389" s="6" t="s">
        <v>34</v>
      </c>
    </row>
    <row r="14390">
      <c r="A14390" s="9">
        <f t="shared" si="1"/>
        <v>10263</v>
      </c>
      <c r="B14390" s="5" t="s">
        <v>8850</v>
      </c>
      <c r="C14390" s="6" t="s">
        <v>23628</v>
      </c>
    </row>
    <row r="14391">
      <c r="A14391" s="9">
        <f t="shared" si="1"/>
        <v>10264</v>
      </c>
      <c r="B14391" s="5" t="s">
        <v>8851</v>
      </c>
      <c r="C14391" s="6" t="s">
        <v>34</v>
      </c>
    </row>
    <row r="14392">
      <c r="A14392" s="9">
        <f t="shared" si="1"/>
        <v>10264</v>
      </c>
      <c r="B14392" s="5" t="s">
        <v>8851</v>
      </c>
      <c r="C14392" s="6" t="s">
        <v>23628</v>
      </c>
    </row>
    <row r="14393">
      <c r="A14393" s="9">
        <f t="shared" si="1"/>
        <v>10265</v>
      </c>
      <c r="B14393" s="5" t="s">
        <v>8852</v>
      </c>
      <c r="C14393" s="6" t="s">
        <v>8853</v>
      </c>
    </row>
    <row r="14394">
      <c r="A14394" s="9">
        <f t="shared" si="1"/>
        <v>10265</v>
      </c>
      <c r="B14394" s="5" t="s">
        <v>8852</v>
      </c>
      <c r="C14394" s="6" t="s">
        <v>23628</v>
      </c>
    </row>
    <row r="14395">
      <c r="A14395" s="9">
        <f t="shared" si="1"/>
        <v>10266</v>
      </c>
      <c r="B14395" s="25" t="s">
        <v>25277</v>
      </c>
      <c r="C14395" s="26" t="s">
        <v>12983</v>
      </c>
    </row>
    <row r="14396">
      <c r="A14396" s="9">
        <f t="shared" si="1"/>
        <v>10267</v>
      </c>
      <c r="B14396" s="5" t="s">
        <v>8854</v>
      </c>
      <c r="C14396" s="6" t="s">
        <v>34</v>
      </c>
    </row>
    <row r="14397">
      <c r="A14397" s="9">
        <f t="shared" si="1"/>
        <v>10267</v>
      </c>
      <c r="B14397" s="5" t="s">
        <v>8854</v>
      </c>
      <c r="C14397" s="6" t="s">
        <v>23628</v>
      </c>
    </row>
    <row r="14398">
      <c r="A14398" s="9">
        <f t="shared" si="1"/>
        <v>10268</v>
      </c>
      <c r="B14398" s="5" t="s">
        <v>8855</v>
      </c>
      <c r="C14398" s="6" t="s">
        <v>1466</v>
      </c>
    </row>
    <row r="14399">
      <c r="A14399" s="9">
        <f t="shared" si="1"/>
        <v>10268</v>
      </c>
      <c r="B14399" s="5" t="s">
        <v>8855</v>
      </c>
      <c r="C14399" s="6" t="s">
        <v>23628</v>
      </c>
    </row>
    <row r="14400">
      <c r="A14400" s="9">
        <f t="shared" si="1"/>
        <v>10269</v>
      </c>
      <c r="B14400" s="5" t="s">
        <v>8856</v>
      </c>
      <c r="C14400" s="6" t="s">
        <v>1376</v>
      </c>
    </row>
    <row r="14401">
      <c r="A14401" s="9">
        <f t="shared" si="1"/>
        <v>10269</v>
      </c>
      <c r="B14401" s="5" t="s">
        <v>8856</v>
      </c>
      <c r="C14401" s="6" t="s">
        <v>23628</v>
      </c>
    </row>
    <row r="14402">
      <c r="A14402" s="9">
        <f t="shared" si="1"/>
        <v>10270</v>
      </c>
      <c r="B14402" s="5" t="s">
        <v>8857</v>
      </c>
      <c r="C14402" s="6" t="s">
        <v>656</v>
      </c>
    </row>
    <row r="14403">
      <c r="A14403" s="9">
        <f t="shared" si="1"/>
        <v>10270</v>
      </c>
      <c r="B14403" s="5" t="s">
        <v>8857</v>
      </c>
      <c r="C14403" s="6" t="s">
        <v>23628</v>
      </c>
    </row>
    <row r="14404">
      <c r="A14404" s="9">
        <f t="shared" si="1"/>
        <v>10271</v>
      </c>
      <c r="B14404" s="5" t="s">
        <v>8858</v>
      </c>
      <c r="C14404" s="6" t="s">
        <v>1376</v>
      </c>
    </row>
    <row r="14405">
      <c r="A14405" s="9">
        <f t="shared" si="1"/>
        <v>10271</v>
      </c>
      <c r="B14405" s="5" t="s">
        <v>8858</v>
      </c>
      <c r="C14405" s="6" t="s">
        <v>23628</v>
      </c>
    </row>
    <row r="14406">
      <c r="A14406" s="9">
        <f t="shared" si="1"/>
        <v>10272</v>
      </c>
      <c r="B14406" s="5" t="s">
        <v>8859</v>
      </c>
      <c r="C14406" s="6" t="s">
        <v>34</v>
      </c>
    </row>
    <row r="14407">
      <c r="A14407" s="9">
        <f t="shared" si="1"/>
        <v>10272</v>
      </c>
      <c r="B14407" s="5" t="s">
        <v>8859</v>
      </c>
      <c r="C14407" s="6" t="s">
        <v>23628</v>
      </c>
    </row>
    <row r="14408">
      <c r="A14408" s="9">
        <f t="shared" si="1"/>
        <v>10273</v>
      </c>
      <c r="B14408" s="5" t="s">
        <v>8860</v>
      </c>
      <c r="C14408" s="6" t="s">
        <v>1376</v>
      </c>
    </row>
    <row r="14409">
      <c r="A14409" s="9">
        <f t="shared" si="1"/>
        <v>10273</v>
      </c>
      <c r="B14409" s="5" t="s">
        <v>8860</v>
      </c>
      <c r="C14409" s="6" t="s">
        <v>23628</v>
      </c>
    </row>
    <row r="14410">
      <c r="A14410" s="9">
        <f t="shared" si="1"/>
        <v>10274</v>
      </c>
      <c r="B14410" s="5" t="s">
        <v>8861</v>
      </c>
      <c r="C14410" s="6" t="s">
        <v>612</v>
      </c>
    </row>
    <row r="14411">
      <c r="A14411" s="9">
        <f t="shared" si="1"/>
        <v>10275</v>
      </c>
      <c r="B14411" s="25" t="s">
        <v>25278</v>
      </c>
      <c r="C14411" s="26" t="s">
        <v>446</v>
      </c>
    </row>
    <row r="14412">
      <c r="A14412" s="9">
        <f t="shared" si="1"/>
        <v>10275</v>
      </c>
      <c r="B14412" s="27" t="s">
        <v>25278</v>
      </c>
      <c r="C14412" s="28" t="s">
        <v>23637</v>
      </c>
    </row>
    <row r="14413">
      <c r="A14413" s="9">
        <f t="shared" si="1"/>
        <v>10276</v>
      </c>
      <c r="B14413" s="25" t="s">
        <v>25279</v>
      </c>
      <c r="C14413" s="26" t="s">
        <v>23632</v>
      </c>
    </row>
    <row r="14414">
      <c r="A14414" s="9">
        <f t="shared" si="1"/>
        <v>10276</v>
      </c>
      <c r="B14414" s="27" t="s">
        <v>25279</v>
      </c>
      <c r="C14414" s="28" t="s">
        <v>23633</v>
      </c>
    </row>
    <row r="14415">
      <c r="A14415" s="9">
        <f t="shared" si="1"/>
        <v>10277</v>
      </c>
      <c r="B14415" s="31" t="s">
        <v>25280</v>
      </c>
      <c r="C14415" s="6" t="s">
        <v>374</v>
      </c>
    </row>
    <row r="14416">
      <c r="A14416" s="9">
        <f t="shared" si="1"/>
        <v>10278</v>
      </c>
      <c r="B14416" s="5" t="s">
        <v>8862</v>
      </c>
      <c r="C14416" s="6" t="s">
        <v>765</v>
      </c>
    </row>
    <row r="14417">
      <c r="A14417" s="9">
        <f t="shared" si="1"/>
        <v>10279</v>
      </c>
      <c r="B14417" s="5" t="s">
        <v>8863</v>
      </c>
      <c r="C14417" s="6" t="s">
        <v>683</v>
      </c>
    </row>
    <row r="14418">
      <c r="A14418" s="9">
        <f t="shared" si="1"/>
        <v>10279</v>
      </c>
      <c r="B14418" s="37" t="s">
        <v>8863</v>
      </c>
      <c r="C14418" s="28" t="s">
        <v>23633</v>
      </c>
    </row>
    <row r="14419">
      <c r="A14419" s="9">
        <f t="shared" si="1"/>
        <v>10280</v>
      </c>
      <c r="B14419" s="5" t="s">
        <v>8864</v>
      </c>
      <c r="C14419" s="6" t="s">
        <v>6</v>
      </c>
    </row>
    <row r="14420">
      <c r="A14420" s="9">
        <f t="shared" si="1"/>
        <v>10281</v>
      </c>
      <c r="B14420" s="5" t="s">
        <v>8865</v>
      </c>
      <c r="C14420" s="6" t="s">
        <v>639</v>
      </c>
    </row>
    <row r="14421">
      <c r="A14421" s="9">
        <f t="shared" si="1"/>
        <v>10282</v>
      </c>
      <c r="B14421" s="8" t="s">
        <v>8866</v>
      </c>
      <c r="C14421" s="9" t="s">
        <v>530</v>
      </c>
    </row>
    <row r="14422">
      <c r="A14422" s="9">
        <f t="shared" si="1"/>
        <v>10283</v>
      </c>
      <c r="B14422" s="8" t="s">
        <v>8867</v>
      </c>
      <c r="C14422" s="9" t="s">
        <v>76</v>
      </c>
    </row>
    <row r="14423">
      <c r="A14423" s="9">
        <f t="shared" si="1"/>
        <v>10284</v>
      </c>
      <c r="B14423" s="8" t="s">
        <v>8868</v>
      </c>
      <c r="C14423" s="9" t="s">
        <v>555</v>
      </c>
    </row>
    <row r="14424">
      <c r="A14424" s="9">
        <f t="shared" si="1"/>
        <v>10285</v>
      </c>
      <c r="B14424" s="25" t="s">
        <v>25281</v>
      </c>
      <c r="C14424" s="26" t="s">
        <v>11797</v>
      </c>
    </row>
    <row r="14425">
      <c r="A14425" s="9">
        <f t="shared" si="1"/>
        <v>10286</v>
      </c>
      <c r="B14425" s="25" t="s">
        <v>25282</v>
      </c>
      <c r="C14425" s="26" t="s">
        <v>23808</v>
      </c>
    </row>
    <row r="14426">
      <c r="A14426" s="9">
        <f t="shared" si="1"/>
        <v>10287</v>
      </c>
      <c r="B14426" s="25" t="s">
        <v>25283</v>
      </c>
      <c r="C14426" s="26" t="s">
        <v>23845</v>
      </c>
    </row>
    <row r="14427">
      <c r="A14427" s="9">
        <f t="shared" si="1"/>
        <v>10288</v>
      </c>
      <c r="B14427" s="8" t="s">
        <v>8869</v>
      </c>
      <c r="C14427" s="9" t="s">
        <v>60</v>
      </c>
    </row>
    <row r="14428">
      <c r="A14428" s="9">
        <f t="shared" si="1"/>
        <v>10289</v>
      </c>
      <c r="B14428" s="5" t="s">
        <v>8870</v>
      </c>
      <c r="C14428" s="6" t="s">
        <v>1040</v>
      </c>
    </row>
    <row r="14429">
      <c r="A14429" s="9">
        <f t="shared" si="1"/>
        <v>10290</v>
      </c>
      <c r="B14429" s="5" t="s">
        <v>8871</v>
      </c>
      <c r="C14429" s="6" t="s">
        <v>2549</v>
      </c>
    </row>
    <row r="14430">
      <c r="A14430" s="9">
        <f t="shared" si="1"/>
        <v>10290</v>
      </c>
      <c r="B14430" s="5" t="s">
        <v>8871</v>
      </c>
      <c r="C14430" s="6" t="s">
        <v>23628</v>
      </c>
    </row>
    <row r="14431">
      <c r="A14431" s="9">
        <f t="shared" si="1"/>
        <v>10291</v>
      </c>
      <c r="B14431" s="25" t="s">
        <v>25284</v>
      </c>
      <c r="C14431" s="26" t="s">
        <v>23748</v>
      </c>
    </row>
    <row r="14432">
      <c r="A14432" s="9">
        <f t="shared" si="1"/>
        <v>10292</v>
      </c>
      <c r="B14432" s="5" t="s">
        <v>8872</v>
      </c>
      <c r="C14432" s="6" t="s">
        <v>356</v>
      </c>
    </row>
    <row r="14433">
      <c r="A14433" s="9">
        <f t="shared" si="1"/>
        <v>10293</v>
      </c>
      <c r="B14433" s="8" t="s">
        <v>8873</v>
      </c>
      <c r="C14433" s="9" t="s">
        <v>614</v>
      </c>
    </row>
    <row r="14434">
      <c r="A14434" s="9">
        <f t="shared" si="1"/>
        <v>10294</v>
      </c>
      <c r="B14434" s="8" t="s">
        <v>8874</v>
      </c>
      <c r="C14434" s="9" t="s">
        <v>1169</v>
      </c>
    </row>
    <row r="14435">
      <c r="A14435" s="9">
        <f t="shared" si="1"/>
        <v>10295</v>
      </c>
      <c r="B14435" s="8" t="s">
        <v>8875</v>
      </c>
      <c r="C14435" s="9" t="s">
        <v>835</v>
      </c>
    </row>
    <row r="14436">
      <c r="A14436" s="9">
        <f t="shared" si="1"/>
        <v>10296</v>
      </c>
      <c r="B14436" s="8" t="s">
        <v>8876</v>
      </c>
      <c r="C14436" s="9" t="s">
        <v>547</v>
      </c>
    </row>
    <row r="14437">
      <c r="A14437" s="9">
        <f t="shared" si="1"/>
        <v>10297</v>
      </c>
      <c r="B14437" s="5" t="s">
        <v>8877</v>
      </c>
      <c r="C14437" s="6" t="s">
        <v>1221</v>
      </c>
    </row>
    <row r="14438">
      <c r="A14438" s="9">
        <f t="shared" si="1"/>
        <v>10298</v>
      </c>
      <c r="B14438" s="8" t="s">
        <v>8878</v>
      </c>
      <c r="C14438" s="9" t="s">
        <v>733</v>
      </c>
    </row>
    <row r="14439">
      <c r="A14439" s="9">
        <f t="shared" si="1"/>
        <v>10299</v>
      </c>
      <c r="B14439" s="5" t="s">
        <v>8879</v>
      </c>
      <c r="C14439" s="6" t="s">
        <v>393</v>
      </c>
    </row>
    <row r="14440">
      <c r="A14440" s="9">
        <f t="shared" si="1"/>
        <v>10300</v>
      </c>
      <c r="B14440" s="5" t="s">
        <v>8880</v>
      </c>
      <c r="C14440" s="6" t="s">
        <v>142</v>
      </c>
    </row>
    <row r="14441">
      <c r="A14441" s="9">
        <f t="shared" si="1"/>
        <v>10301</v>
      </c>
      <c r="B14441" s="8" t="s">
        <v>8881</v>
      </c>
      <c r="C14441" s="9" t="s">
        <v>40</v>
      </c>
    </row>
    <row r="14442">
      <c r="A14442" s="9">
        <f t="shared" si="1"/>
        <v>10301</v>
      </c>
      <c r="B14442" s="8" t="s">
        <v>8881</v>
      </c>
      <c r="C14442" s="9" t="s">
        <v>728</v>
      </c>
    </row>
    <row r="14443">
      <c r="A14443" s="9">
        <f t="shared" si="1"/>
        <v>10302</v>
      </c>
      <c r="B14443" s="8" t="s">
        <v>8882</v>
      </c>
      <c r="C14443" s="9" t="s">
        <v>1776</v>
      </c>
    </row>
    <row r="14444">
      <c r="A14444" s="9">
        <f t="shared" si="1"/>
        <v>10303</v>
      </c>
      <c r="B14444" s="8" t="s">
        <v>8883</v>
      </c>
      <c r="C14444" s="9" t="s">
        <v>1776</v>
      </c>
    </row>
    <row r="14445">
      <c r="A14445" s="9">
        <f t="shared" si="1"/>
        <v>10304</v>
      </c>
      <c r="B14445" s="5" t="s">
        <v>8884</v>
      </c>
      <c r="C14445" s="6" t="s">
        <v>758</v>
      </c>
    </row>
    <row r="14446">
      <c r="A14446" s="9">
        <f t="shared" si="1"/>
        <v>10305</v>
      </c>
      <c r="B14446" s="25" t="s">
        <v>25285</v>
      </c>
      <c r="C14446" s="26" t="s">
        <v>23812</v>
      </c>
    </row>
    <row r="14447">
      <c r="A14447" s="9">
        <f t="shared" si="1"/>
        <v>10306</v>
      </c>
      <c r="B14447" s="8" t="s">
        <v>8885</v>
      </c>
      <c r="C14447" s="9" t="s">
        <v>614</v>
      </c>
    </row>
    <row r="14448">
      <c r="A14448" s="9">
        <f t="shared" si="1"/>
        <v>10307</v>
      </c>
      <c r="B14448" s="8" t="s">
        <v>8886</v>
      </c>
      <c r="C14448" s="9" t="s">
        <v>65</v>
      </c>
    </row>
    <row r="14449">
      <c r="A14449" s="9">
        <f t="shared" si="1"/>
        <v>10308</v>
      </c>
      <c r="B14449" s="8" t="s">
        <v>8887</v>
      </c>
      <c r="C14449" s="9" t="s">
        <v>1169</v>
      </c>
    </row>
    <row r="14450">
      <c r="A14450" s="9">
        <f t="shared" si="1"/>
        <v>10309</v>
      </c>
      <c r="B14450" s="25" t="s">
        <v>25286</v>
      </c>
      <c r="C14450" s="26" t="s">
        <v>23808</v>
      </c>
    </row>
    <row r="14451">
      <c r="A14451" s="9">
        <f t="shared" si="1"/>
        <v>10310</v>
      </c>
      <c r="B14451" s="5" t="s">
        <v>8888</v>
      </c>
      <c r="C14451" s="6" t="s">
        <v>1371</v>
      </c>
    </row>
    <row r="14452">
      <c r="A14452" s="9">
        <f t="shared" si="1"/>
        <v>10311</v>
      </c>
      <c r="B14452" s="5" t="s">
        <v>8889</v>
      </c>
      <c r="C14452" s="6" t="s">
        <v>15</v>
      </c>
    </row>
    <row r="14453">
      <c r="A14453" s="9">
        <f t="shared" si="1"/>
        <v>10312</v>
      </c>
      <c r="B14453" s="25" t="s">
        <v>25287</v>
      </c>
      <c r="C14453" s="26" t="s">
        <v>23808</v>
      </c>
    </row>
    <row r="14454">
      <c r="A14454" s="9">
        <f t="shared" si="1"/>
        <v>10313</v>
      </c>
      <c r="B14454" s="25" t="s">
        <v>25288</v>
      </c>
      <c r="C14454" s="26" t="s">
        <v>23812</v>
      </c>
    </row>
    <row r="14455">
      <c r="A14455" s="9">
        <f t="shared" si="1"/>
        <v>10314</v>
      </c>
      <c r="B14455" s="15" t="s">
        <v>8890</v>
      </c>
      <c r="C14455" s="17" t="s">
        <v>426</v>
      </c>
    </row>
    <row r="14456">
      <c r="A14456" s="9">
        <f t="shared" si="1"/>
        <v>10315</v>
      </c>
      <c r="B14456" s="8" t="s">
        <v>8891</v>
      </c>
      <c r="C14456" s="9" t="s">
        <v>399</v>
      </c>
    </row>
    <row r="14457">
      <c r="A14457" s="9">
        <f t="shared" si="1"/>
        <v>10316</v>
      </c>
      <c r="B14457" s="8" t="s">
        <v>8892</v>
      </c>
      <c r="C14457" s="9" t="s">
        <v>650</v>
      </c>
    </row>
    <row r="14458">
      <c r="A14458" s="9">
        <f t="shared" si="1"/>
        <v>10317</v>
      </c>
      <c r="B14458" s="5" t="s">
        <v>8893</v>
      </c>
      <c r="C14458" s="6" t="s">
        <v>1495</v>
      </c>
    </row>
    <row r="14459">
      <c r="A14459" s="9">
        <f t="shared" si="1"/>
        <v>10318</v>
      </c>
      <c r="B14459" s="25" t="s">
        <v>25289</v>
      </c>
      <c r="C14459" s="26" t="s">
        <v>23817</v>
      </c>
    </row>
    <row r="14460">
      <c r="A14460" s="9">
        <f t="shared" si="1"/>
        <v>10319</v>
      </c>
      <c r="B14460" s="15" t="s">
        <v>8894</v>
      </c>
      <c r="C14460" s="17" t="s">
        <v>426</v>
      </c>
    </row>
    <row r="14461">
      <c r="A14461" s="9">
        <f t="shared" si="1"/>
        <v>10320</v>
      </c>
      <c r="B14461" s="15" t="s">
        <v>8895</v>
      </c>
      <c r="C14461" s="17" t="s">
        <v>426</v>
      </c>
    </row>
    <row r="14462">
      <c r="A14462" s="9">
        <f t="shared" si="1"/>
        <v>10321</v>
      </c>
      <c r="B14462" s="5" t="s">
        <v>8896</v>
      </c>
      <c r="C14462" s="6" t="s">
        <v>714</v>
      </c>
    </row>
    <row r="14463">
      <c r="A14463" s="9">
        <f t="shared" si="1"/>
        <v>10321</v>
      </c>
      <c r="B14463" s="5" t="s">
        <v>8896</v>
      </c>
      <c r="C14463" s="6" t="s">
        <v>23672</v>
      </c>
    </row>
    <row r="14464">
      <c r="A14464" s="9">
        <f t="shared" si="1"/>
        <v>10322</v>
      </c>
      <c r="B14464" s="5" t="s">
        <v>8897</v>
      </c>
      <c r="C14464" s="6" t="s">
        <v>95</v>
      </c>
    </row>
    <row r="14465">
      <c r="A14465" s="9">
        <f t="shared" si="1"/>
        <v>10323</v>
      </c>
      <c r="B14465" s="25" t="s">
        <v>25290</v>
      </c>
      <c r="C14465" s="26" t="s">
        <v>23630</v>
      </c>
    </row>
    <row r="14466">
      <c r="A14466" s="9">
        <f t="shared" si="1"/>
        <v>10324</v>
      </c>
      <c r="B14466" s="8" t="s">
        <v>8898</v>
      </c>
      <c r="C14466" s="9" t="s">
        <v>52</v>
      </c>
    </row>
    <row r="14467">
      <c r="A14467" s="9">
        <f t="shared" si="1"/>
        <v>10325</v>
      </c>
      <c r="B14467" s="5" t="s">
        <v>8899</v>
      </c>
      <c r="C14467" s="6" t="s">
        <v>74</v>
      </c>
    </row>
    <row r="14468">
      <c r="A14468" s="9">
        <f t="shared" si="1"/>
        <v>10326</v>
      </c>
      <c r="B14468" s="5" t="s">
        <v>8900</v>
      </c>
      <c r="C14468" s="6" t="s">
        <v>1316</v>
      </c>
    </row>
    <row r="14469">
      <c r="A14469" s="9">
        <f t="shared" si="1"/>
        <v>10327</v>
      </c>
      <c r="B14469" s="5" t="s">
        <v>8901</v>
      </c>
      <c r="C14469" s="6" t="s">
        <v>1221</v>
      </c>
    </row>
    <row r="14470">
      <c r="A14470" s="9">
        <f t="shared" si="1"/>
        <v>10328</v>
      </c>
      <c r="B14470" s="5" t="s">
        <v>8902</v>
      </c>
      <c r="C14470" s="6" t="s">
        <v>621</v>
      </c>
    </row>
    <row r="14471">
      <c r="A14471" s="9">
        <f t="shared" si="1"/>
        <v>10329</v>
      </c>
      <c r="B14471" s="5" t="s">
        <v>8903</v>
      </c>
      <c r="C14471" s="6" t="s">
        <v>365</v>
      </c>
    </row>
    <row r="14472">
      <c r="A14472" s="9">
        <f t="shared" si="1"/>
        <v>10330</v>
      </c>
      <c r="B14472" s="5" t="s">
        <v>8904</v>
      </c>
      <c r="C14472" s="6" t="s">
        <v>328</v>
      </c>
    </row>
    <row r="14473">
      <c r="A14473" s="9">
        <f t="shared" si="1"/>
        <v>10330</v>
      </c>
      <c r="B14473" s="5" t="s">
        <v>8904</v>
      </c>
      <c r="C14473" s="6" t="s">
        <v>23637</v>
      </c>
    </row>
    <row r="14474">
      <c r="A14474" s="9">
        <f t="shared" si="1"/>
        <v>10331</v>
      </c>
      <c r="B14474" s="5" t="s">
        <v>8905</v>
      </c>
      <c r="C14474" s="6" t="s">
        <v>452</v>
      </c>
    </row>
    <row r="14475">
      <c r="A14475" s="9">
        <f t="shared" si="1"/>
        <v>10331</v>
      </c>
      <c r="B14475" s="5" t="s">
        <v>8905</v>
      </c>
      <c r="C14475" s="6" t="s">
        <v>23637</v>
      </c>
    </row>
    <row r="14476">
      <c r="A14476" s="9">
        <f t="shared" si="1"/>
        <v>10332</v>
      </c>
      <c r="B14476" s="25" t="s">
        <v>25291</v>
      </c>
      <c r="C14476" s="26" t="s">
        <v>23845</v>
      </c>
    </row>
    <row r="14477">
      <c r="A14477" s="9">
        <f t="shared" si="1"/>
        <v>10333</v>
      </c>
      <c r="B14477" s="8" t="s">
        <v>8906</v>
      </c>
      <c r="C14477" s="9" t="s">
        <v>121</v>
      </c>
    </row>
    <row r="14478">
      <c r="A14478" s="9">
        <f t="shared" si="1"/>
        <v>10334</v>
      </c>
      <c r="B14478" s="8" t="s">
        <v>8907</v>
      </c>
      <c r="C14478" s="9" t="s">
        <v>835</v>
      </c>
    </row>
    <row r="14479">
      <c r="A14479" s="9">
        <f t="shared" si="1"/>
        <v>10335</v>
      </c>
      <c r="B14479" s="8" t="s">
        <v>8908</v>
      </c>
      <c r="C14479" s="9" t="s">
        <v>42</v>
      </c>
    </row>
    <row r="14480">
      <c r="A14480" s="9">
        <f t="shared" si="1"/>
        <v>10336</v>
      </c>
      <c r="B14480" s="8" t="s">
        <v>8909</v>
      </c>
      <c r="C14480" s="9" t="s">
        <v>117</v>
      </c>
    </row>
    <row r="14481">
      <c r="A14481" s="9">
        <f t="shared" si="1"/>
        <v>10337</v>
      </c>
      <c r="B14481" s="5" t="s">
        <v>8910</v>
      </c>
      <c r="C14481" s="6" t="s">
        <v>462</v>
      </c>
    </row>
    <row r="14482">
      <c r="A14482" s="9">
        <f t="shared" si="1"/>
        <v>10337</v>
      </c>
      <c r="B14482" s="5" t="s">
        <v>8910</v>
      </c>
      <c r="C14482" s="6" t="s">
        <v>23637</v>
      </c>
    </row>
    <row r="14483">
      <c r="A14483" s="9">
        <f t="shared" si="1"/>
        <v>10338</v>
      </c>
      <c r="B14483" s="25" t="s">
        <v>25292</v>
      </c>
      <c r="C14483" s="26" t="s">
        <v>8541</v>
      </c>
    </row>
    <row r="14484">
      <c r="A14484" s="9">
        <f t="shared" si="1"/>
        <v>10339</v>
      </c>
      <c r="B14484" s="5" t="s">
        <v>8911</v>
      </c>
      <c r="C14484" s="6" t="s">
        <v>1040</v>
      </c>
    </row>
    <row r="14485">
      <c r="A14485" s="9">
        <f t="shared" si="1"/>
        <v>10340</v>
      </c>
      <c r="B14485" s="15" t="s">
        <v>8912</v>
      </c>
      <c r="C14485" s="11" t="s">
        <v>423</v>
      </c>
    </row>
    <row r="14486">
      <c r="A14486" s="9">
        <f t="shared" si="1"/>
        <v>10341</v>
      </c>
      <c r="B14486" s="8" t="s">
        <v>8913</v>
      </c>
      <c r="C14486" s="9" t="s">
        <v>1334</v>
      </c>
    </row>
    <row r="14487">
      <c r="A14487" s="9">
        <f t="shared" si="1"/>
        <v>10342</v>
      </c>
      <c r="B14487" s="30" t="s">
        <v>25293</v>
      </c>
      <c r="C14487" s="26" t="s">
        <v>23737</v>
      </c>
    </row>
    <row r="14488">
      <c r="A14488" s="9">
        <f t="shared" si="1"/>
        <v>10343</v>
      </c>
      <c r="B14488" s="32" t="s">
        <v>25294</v>
      </c>
      <c r="C14488" s="26" t="s">
        <v>67</v>
      </c>
    </row>
    <row r="14489">
      <c r="A14489" s="9">
        <f t="shared" si="1"/>
        <v>10344</v>
      </c>
      <c r="B14489" s="5" t="s">
        <v>8914</v>
      </c>
      <c r="C14489" s="6" t="s">
        <v>621</v>
      </c>
    </row>
    <row r="14490">
      <c r="A14490" s="9">
        <f t="shared" si="1"/>
        <v>10345</v>
      </c>
      <c r="B14490" s="8" t="s">
        <v>8915</v>
      </c>
      <c r="C14490" s="9" t="s">
        <v>76</v>
      </c>
    </row>
    <row r="14491">
      <c r="A14491" s="9">
        <f t="shared" si="1"/>
        <v>10346</v>
      </c>
      <c r="B14491" s="8" t="s">
        <v>8916</v>
      </c>
      <c r="C14491" s="9" t="s">
        <v>76</v>
      </c>
    </row>
    <row r="14492">
      <c r="A14492" s="9">
        <f t="shared" si="1"/>
        <v>10347</v>
      </c>
      <c r="B14492" s="8" t="s">
        <v>8917</v>
      </c>
      <c r="C14492" s="9" t="s">
        <v>76</v>
      </c>
    </row>
    <row r="14493">
      <c r="A14493" s="9">
        <f t="shared" si="1"/>
        <v>10348</v>
      </c>
      <c r="B14493" s="8" t="s">
        <v>8918</v>
      </c>
      <c r="C14493" s="9" t="s">
        <v>76</v>
      </c>
    </row>
    <row r="14494">
      <c r="A14494" s="9">
        <f t="shared" si="1"/>
        <v>10349</v>
      </c>
      <c r="B14494" s="5" t="s">
        <v>8919</v>
      </c>
      <c r="C14494" s="6" t="s">
        <v>4084</v>
      </c>
    </row>
    <row r="14495">
      <c r="A14495" s="9">
        <f t="shared" si="1"/>
        <v>10350</v>
      </c>
      <c r="B14495" s="5" t="s">
        <v>8920</v>
      </c>
      <c r="C14495" s="6" t="s">
        <v>150</v>
      </c>
    </row>
    <row r="14496">
      <c r="A14496" s="9">
        <f t="shared" si="1"/>
        <v>10350</v>
      </c>
      <c r="B14496" s="5" t="s">
        <v>8920</v>
      </c>
      <c r="C14496" s="6" t="s">
        <v>162</v>
      </c>
    </row>
    <row r="14497">
      <c r="A14497" s="9">
        <f t="shared" si="1"/>
        <v>10350</v>
      </c>
      <c r="B14497" s="5" t="s">
        <v>8920</v>
      </c>
      <c r="C14497" s="6" t="s">
        <v>23637</v>
      </c>
    </row>
    <row r="14498">
      <c r="A14498" s="9">
        <f t="shared" si="1"/>
        <v>10351</v>
      </c>
      <c r="B14498" s="8" t="s">
        <v>8921</v>
      </c>
      <c r="C14498" s="9" t="s">
        <v>8</v>
      </c>
    </row>
    <row r="14499">
      <c r="A14499" s="9">
        <f t="shared" si="1"/>
        <v>10352</v>
      </c>
      <c r="B14499" s="8" t="s">
        <v>8922</v>
      </c>
      <c r="C14499" s="9" t="s">
        <v>8</v>
      </c>
    </row>
    <row r="14500">
      <c r="A14500" s="9">
        <f t="shared" si="1"/>
        <v>10353</v>
      </c>
      <c r="B14500" s="25" t="s">
        <v>25295</v>
      </c>
      <c r="C14500" s="26" t="s">
        <v>23808</v>
      </c>
    </row>
    <row r="14501">
      <c r="A14501" s="9">
        <f t="shared" si="1"/>
        <v>10354</v>
      </c>
      <c r="B14501" s="5" t="s">
        <v>8923</v>
      </c>
      <c r="C14501" s="6" t="s">
        <v>765</v>
      </c>
    </row>
    <row r="14502">
      <c r="A14502" s="9">
        <f t="shared" si="1"/>
        <v>10355</v>
      </c>
      <c r="B14502" s="5" t="s">
        <v>8924</v>
      </c>
      <c r="C14502" s="6" t="s">
        <v>12</v>
      </c>
    </row>
    <row r="14503">
      <c r="A14503" s="9">
        <f t="shared" si="1"/>
        <v>10356</v>
      </c>
      <c r="B14503" s="5" t="s">
        <v>8925</v>
      </c>
      <c r="C14503" s="6" t="s">
        <v>12</v>
      </c>
    </row>
    <row r="14504">
      <c r="A14504" s="9">
        <f t="shared" si="1"/>
        <v>10357</v>
      </c>
      <c r="B14504" s="5" t="s">
        <v>8926</v>
      </c>
      <c r="C14504" s="6" t="s">
        <v>59</v>
      </c>
    </row>
    <row r="14505">
      <c r="A14505" s="9">
        <f t="shared" si="1"/>
        <v>10358</v>
      </c>
      <c r="B14505" s="5" t="s">
        <v>8927</v>
      </c>
      <c r="C14505" s="6" t="s">
        <v>324</v>
      </c>
    </row>
    <row r="14506">
      <c r="A14506" s="9">
        <f t="shared" si="1"/>
        <v>10358</v>
      </c>
      <c r="B14506" s="5" t="s">
        <v>8927</v>
      </c>
      <c r="C14506" s="6" t="s">
        <v>23637</v>
      </c>
    </row>
    <row r="14507">
      <c r="A14507" s="9">
        <f t="shared" si="1"/>
        <v>10359</v>
      </c>
      <c r="B14507" s="8" t="s">
        <v>8928</v>
      </c>
      <c r="C14507" s="9" t="s">
        <v>65</v>
      </c>
    </row>
    <row r="14508">
      <c r="A14508" s="9">
        <f t="shared" si="1"/>
        <v>10360</v>
      </c>
      <c r="B14508" s="32" t="s">
        <v>25296</v>
      </c>
      <c r="C14508" s="26" t="s">
        <v>67</v>
      </c>
    </row>
    <row r="14509">
      <c r="A14509" s="9">
        <f t="shared" si="1"/>
        <v>10361</v>
      </c>
      <c r="B14509" s="25" t="s">
        <v>25297</v>
      </c>
      <c r="C14509" s="26" t="s">
        <v>941</v>
      </c>
    </row>
    <row r="14510">
      <c r="A14510" s="9">
        <f t="shared" si="1"/>
        <v>10361</v>
      </c>
      <c r="B14510" s="25" t="s">
        <v>25297</v>
      </c>
      <c r="C14510" s="6" t="s">
        <v>23672</v>
      </c>
    </row>
    <row r="14511">
      <c r="A14511" s="9">
        <f t="shared" si="1"/>
        <v>10362</v>
      </c>
      <c r="B14511" s="5" t="s">
        <v>8929</v>
      </c>
      <c r="C14511" s="6" t="s">
        <v>1262</v>
      </c>
    </row>
    <row r="14512">
      <c r="A14512" s="9">
        <f t="shared" si="1"/>
        <v>10363</v>
      </c>
      <c r="B14512" s="5" t="s">
        <v>8930</v>
      </c>
      <c r="C14512" s="6" t="s">
        <v>1223</v>
      </c>
    </row>
    <row r="14513">
      <c r="A14513" s="9">
        <f t="shared" si="1"/>
        <v>10364</v>
      </c>
      <c r="B14513" s="25" t="s">
        <v>25298</v>
      </c>
      <c r="C14513" s="26" t="s">
        <v>553</v>
      </c>
    </row>
    <row r="14514">
      <c r="A14514" s="9">
        <f t="shared" si="1"/>
        <v>10365</v>
      </c>
      <c r="B14514" s="25" t="s">
        <v>25299</v>
      </c>
      <c r="C14514" s="26" t="s">
        <v>553</v>
      </c>
    </row>
    <row r="14515">
      <c r="A14515" s="9">
        <f t="shared" si="1"/>
        <v>10366</v>
      </c>
      <c r="B14515" s="25" t="s">
        <v>25300</v>
      </c>
      <c r="C14515" s="26" t="s">
        <v>946</v>
      </c>
    </row>
    <row r="14516">
      <c r="A14516" s="9">
        <f t="shared" si="1"/>
        <v>10367</v>
      </c>
      <c r="B14516" s="5" t="s">
        <v>8931</v>
      </c>
      <c r="C14516" s="6" t="s">
        <v>1120</v>
      </c>
    </row>
    <row r="14517">
      <c r="A14517" s="9">
        <f t="shared" si="1"/>
        <v>10368</v>
      </c>
      <c r="B14517" s="5" t="s">
        <v>8932</v>
      </c>
      <c r="C14517" s="6" t="s">
        <v>538</v>
      </c>
    </row>
    <row r="14518">
      <c r="A14518" s="9">
        <f t="shared" si="1"/>
        <v>10368</v>
      </c>
      <c r="B14518" s="5" t="s">
        <v>8932</v>
      </c>
      <c r="C14518" s="6" t="s">
        <v>23628</v>
      </c>
    </row>
    <row r="14519">
      <c r="A14519" s="9">
        <f t="shared" si="1"/>
        <v>10369</v>
      </c>
      <c r="B14519" s="5" t="s">
        <v>8933</v>
      </c>
      <c r="C14519" s="6" t="s">
        <v>1371</v>
      </c>
    </row>
    <row r="14520">
      <c r="A14520" s="9">
        <f t="shared" si="1"/>
        <v>10370</v>
      </c>
      <c r="B14520" s="5" t="s">
        <v>8934</v>
      </c>
      <c r="C14520" s="6" t="s">
        <v>1495</v>
      </c>
    </row>
    <row r="14521">
      <c r="A14521" s="9">
        <f t="shared" si="1"/>
        <v>10371</v>
      </c>
      <c r="B14521" s="8" t="s">
        <v>8935</v>
      </c>
      <c r="C14521" s="9" t="s">
        <v>818</v>
      </c>
    </row>
    <row r="14522">
      <c r="A14522" s="9">
        <f t="shared" si="1"/>
        <v>10372</v>
      </c>
      <c r="B14522" s="5" t="s">
        <v>8936</v>
      </c>
      <c r="C14522" s="6" t="s">
        <v>471</v>
      </c>
    </row>
    <row r="14523">
      <c r="A14523" s="9">
        <f t="shared" si="1"/>
        <v>10373</v>
      </c>
      <c r="B14523" s="5" t="s">
        <v>8937</v>
      </c>
      <c r="C14523" s="6" t="s">
        <v>437</v>
      </c>
    </row>
    <row r="14524">
      <c r="A14524" s="9">
        <f t="shared" si="1"/>
        <v>10374</v>
      </c>
      <c r="B14524" s="5" t="s">
        <v>8938</v>
      </c>
      <c r="C14524" s="6" t="s">
        <v>989</v>
      </c>
    </row>
    <row r="14525">
      <c r="A14525" s="9">
        <f t="shared" si="1"/>
        <v>10375</v>
      </c>
      <c r="B14525" s="25" t="s">
        <v>25301</v>
      </c>
      <c r="C14525" s="26" t="s">
        <v>23632</v>
      </c>
    </row>
    <row r="14526">
      <c r="A14526" s="9">
        <f t="shared" si="1"/>
        <v>10375</v>
      </c>
      <c r="B14526" s="27" t="s">
        <v>25301</v>
      </c>
      <c r="C14526" s="28" t="s">
        <v>23633</v>
      </c>
    </row>
    <row r="14527">
      <c r="A14527" s="9">
        <f t="shared" si="1"/>
        <v>10376</v>
      </c>
      <c r="B14527" s="5" t="s">
        <v>8939</v>
      </c>
      <c r="C14527" s="6" t="s">
        <v>639</v>
      </c>
    </row>
    <row r="14528">
      <c r="A14528" s="9">
        <f t="shared" si="1"/>
        <v>10377</v>
      </c>
      <c r="B14528" s="8" t="s">
        <v>8940</v>
      </c>
      <c r="C14528" s="9" t="s">
        <v>76</v>
      </c>
    </row>
    <row r="14529">
      <c r="A14529" s="9">
        <f t="shared" si="1"/>
        <v>10377</v>
      </c>
      <c r="B14529" s="40" t="s">
        <v>8940</v>
      </c>
      <c r="C14529" s="28" t="s">
        <v>1262</v>
      </c>
    </row>
    <row r="14530">
      <c r="A14530" s="9">
        <f t="shared" si="1"/>
        <v>10377</v>
      </c>
      <c r="B14530" s="40" t="s">
        <v>8940</v>
      </c>
      <c r="C14530" s="40" t="s">
        <v>3126</v>
      </c>
    </row>
    <row r="14531">
      <c r="A14531" s="9">
        <f t="shared" si="1"/>
        <v>10378</v>
      </c>
      <c r="B14531" s="5" t="s">
        <v>8941</v>
      </c>
      <c r="C14531" s="6" t="s">
        <v>1290</v>
      </c>
    </row>
    <row r="14532">
      <c r="A14532" s="9">
        <f t="shared" si="1"/>
        <v>10379</v>
      </c>
      <c r="B14532" s="8" t="s">
        <v>8942</v>
      </c>
      <c r="C14532" s="9" t="s">
        <v>40</v>
      </c>
    </row>
    <row r="14533">
      <c r="A14533" s="9">
        <f t="shared" si="1"/>
        <v>10380</v>
      </c>
      <c r="B14533" s="5" t="s">
        <v>8943</v>
      </c>
      <c r="C14533" s="6" t="s">
        <v>336</v>
      </c>
    </row>
    <row r="14534">
      <c r="A14534" s="9">
        <f t="shared" si="1"/>
        <v>10380</v>
      </c>
      <c r="B14534" s="5" t="s">
        <v>8943</v>
      </c>
      <c r="C14534" s="6" t="s">
        <v>23637</v>
      </c>
    </row>
    <row r="14535">
      <c r="A14535" s="9">
        <f t="shared" si="1"/>
        <v>10381</v>
      </c>
      <c r="B14535" s="5" t="s">
        <v>8944</v>
      </c>
      <c r="C14535" s="6" t="s">
        <v>4084</v>
      </c>
    </row>
    <row r="14536">
      <c r="A14536" s="9">
        <f t="shared" si="1"/>
        <v>10382</v>
      </c>
      <c r="B14536" s="5" t="s">
        <v>8945</v>
      </c>
      <c r="C14536" s="6" t="s">
        <v>4084</v>
      </c>
    </row>
    <row r="14537">
      <c r="A14537" s="9">
        <f t="shared" si="1"/>
        <v>10382</v>
      </c>
      <c r="B14537" s="5" t="s">
        <v>8945</v>
      </c>
      <c r="C14537" s="6" t="s">
        <v>326</v>
      </c>
    </row>
    <row r="14538">
      <c r="A14538" s="9">
        <f t="shared" si="1"/>
        <v>10382</v>
      </c>
      <c r="B14538" s="5" t="s">
        <v>8945</v>
      </c>
      <c r="C14538" s="6" t="s">
        <v>162</v>
      </c>
    </row>
    <row r="14539">
      <c r="A14539" s="9">
        <f t="shared" si="1"/>
        <v>10382</v>
      </c>
      <c r="B14539" s="5" t="s">
        <v>8945</v>
      </c>
      <c r="C14539" s="6" t="s">
        <v>23637</v>
      </c>
    </row>
    <row r="14540">
      <c r="A14540" s="9">
        <f t="shared" si="1"/>
        <v>10383</v>
      </c>
      <c r="B14540" s="5" t="s">
        <v>8946</v>
      </c>
      <c r="C14540" s="6" t="s">
        <v>765</v>
      </c>
    </row>
    <row r="14541">
      <c r="A14541" s="9">
        <f t="shared" si="1"/>
        <v>10384</v>
      </c>
      <c r="B14541" s="25" t="s">
        <v>25302</v>
      </c>
      <c r="C14541" s="26" t="s">
        <v>10122</v>
      </c>
    </row>
    <row r="14542">
      <c r="A14542" s="9">
        <f t="shared" si="1"/>
        <v>10384</v>
      </c>
      <c r="B14542" s="27" t="s">
        <v>25302</v>
      </c>
      <c r="C14542" s="28" t="s">
        <v>23637</v>
      </c>
    </row>
    <row r="14543">
      <c r="A14543" s="9">
        <f t="shared" si="1"/>
        <v>10385</v>
      </c>
      <c r="B14543" s="25" t="s">
        <v>25303</v>
      </c>
      <c r="C14543" s="26" t="s">
        <v>10122</v>
      </c>
    </row>
    <row r="14544">
      <c r="A14544" s="9">
        <f t="shared" si="1"/>
        <v>10385</v>
      </c>
      <c r="B14544" s="27" t="s">
        <v>25303</v>
      </c>
      <c r="C14544" s="28" t="s">
        <v>23637</v>
      </c>
    </row>
    <row r="14545">
      <c r="A14545" s="9">
        <f t="shared" si="1"/>
        <v>10386</v>
      </c>
      <c r="B14545" s="25" t="s">
        <v>25304</v>
      </c>
      <c r="C14545" s="26" t="s">
        <v>23812</v>
      </c>
    </row>
    <row r="14546">
      <c r="A14546" s="9">
        <f t="shared" si="1"/>
        <v>10387</v>
      </c>
      <c r="B14546" s="25" t="s">
        <v>25305</v>
      </c>
      <c r="C14546" s="26" t="s">
        <v>12983</v>
      </c>
    </row>
    <row r="14547">
      <c r="A14547" s="9">
        <f t="shared" si="1"/>
        <v>10388</v>
      </c>
      <c r="B14547" s="25" t="s">
        <v>25306</v>
      </c>
      <c r="C14547" s="26" t="s">
        <v>446</v>
      </c>
    </row>
    <row r="14548">
      <c r="A14548" s="9">
        <f t="shared" si="1"/>
        <v>10388</v>
      </c>
      <c r="B14548" s="27" t="s">
        <v>25306</v>
      </c>
      <c r="C14548" s="28" t="s">
        <v>23637</v>
      </c>
    </row>
    <row r="14549">
      <c r="A14549" s="9">
        <f t="shared" si="1"/>
        <v>10389</v>
      </c>
      <c r="B14549" s="8" t="s">
        <v>8947</v>
      </c>
      <c r="C14549" s="9" t="s">
        <v>1169</v>
      </c>
    </row>
    <row r="14550">
      <c r="A14550" s="9">
        <f t="shared" si="1"/>
        <v>10390</v>
      </c>
      <c r="B14550" s="5" t="s">
        <v>8948</v>
      </c>
      <c r="C14550" s="6" t="s">
        <v>324</v>
      </c>
    </row>
    <row r="14551">
      <c r="A14551" s="9">
        <f t="shared" si="1"/>
        <v>10390</v>
      </c>
      <c r="B14551" s="5" t="s">
        <v>8948</v>
      </c>
      <c r="C14551" s="6" t="s">
        <v>23637</v>
      </c>
    </row>
    <row r="14552">
      <c r="A14552" s="9">
        <f t="shared" si="1"/>
        <v>10391</v>
      </c>
      <c r="B14552" s="5" t="s">
        <v>8949</v>
      </c>
      <c r="C14552" s="6" t="s">
        <v>86</v>
      </c>
    </row>
    <row r="14553">
      <c r="A14553" s="9">
        <f t="shared" si="1"/>
        <v>10392</v>
      </c>
      <c r="B14553" s="15" t="s">
        <v>8950</v>
      </c>
      <c r="C14553" s="17" t="s">
        <v>426</v>
      </c>
    </row>
    <row r="14554">
      <c r="A14554" s="9">
        <f t="shared" si="1"/>
        <v>10393</v>
      </c>
      <c r="B14554" s="5" t="s">
        <v>8951</v>
      </c>
      <c r="C14554" s="6" t="s">
        <v>1040</v>
      </c>
    </row>
    <row r="14555">
      <c r="A14555" s="9">
        <f t="shared" si="1"/>
        <v>10394</v>
      </c>
      <c r="B14555" s="5" t="s">
        <v>8952</v>
      </c>
      <c r="C14555" s="6" t="s">
        <v>1378</v>
      </c>
    </row>
    <row r="14556">
      <c r="A14556" s="9">
        <f t="shared" si="1"/>
        <v>10395</v>
      </c>
      <c r="B14556" s="5" t="s">
        <v>8953</v>
      </c>
      <c r="C14556" s="6" t="s">
        <v>365</v>
      </c>
    </row>
    <row r="14557">
      <c r="A14557" s="9">
        <f t="shared" si="1"/>
        <v>10396</v>
      </c>
      <c r="B14557" s="8" t="s">
        <v>8954</v>
      </c>
      <c r="C14557" s="9" t="s">
        <v>530</v>
      </c>
    </row>
    <row r="14558">
      <c r="A14558" s="9">
        <f t="shared" si="1"/>
        <v>10397</v>
      </c>
      <c r="B14558" s="8" t="s">
        <v>8955</v>
      </c>
      <c r="C14558" s="9" t="s">
        <v>616</v>
      </c>
    </row>
    <row r="14559">
      <c r="A14559" s="9">
        <f t="shared" si="1"/>
        <v>10398</v>
      </c>
      <c r="B14559" s="8" t="s">
        <v>8956</v>
      </c>
      <c r="C14559" s="9" t="s">
        <v>162</v>
      </c>
    </row>
    <row r="14560">
      <c r="A14560" s="9">
        <f t="shared" si="1"/>
        <v>10399</v>
      </c>
      <c r="B14560" s="8" t="s">
        <v>8957</v>
      </c>
      <c r="C14560" s="6" t="s">
        <v>6850</v>
      </c>
    </row>
    <row r="14561">
      <c r="A14561" s="9">
        <f t="shared" si="1"/>
        <v>10399</v>
      </c>
      <c r="B14561" s="8" t="s">
        <v>8957</v>
      </c>
      <c r="C14561" s="6" t="s">
        <v>616</v>
      </c>
    </row>
    <row r="14562">
      <c r="A14562" s="9">
        <f t="shared" si="1"/>
        <v>10399</v>
      </c>
      <c r="B14562" s="8" t="s">
        <v>8957</v>
      </c>
      <c r="C14562" s="9" t="s">
        <v>399</v>
      </c>
    </row>
    <row r="14563">
      <c r="A14563" s="9">
        <f t="shared" si="1"/>
        <v>10399</v>
      </c>
      <c r="B14563" s="8" t="s">
        <v>8957</v>
      </c>
      <c r="C14563" s="9" t="s">
        <v>60</v>
      </c>
    </row>
    <row r="14564">
      <c r="A14564" s="9">
        <f t="shared" si="1"/>
        <v>10399</v>
      </c>
      <c r="B14564" s="8" t="s">
        <v>8957</v>
      </c>
      <c r="C14564" s="6" t="s">
        <v>23637</v>
      </c>
    </row>
    <row r="14565">
      <c r="A14565" s="9">
        <f t="shared" si="1"/>
        <v>10400</v>
      </c>
      <c r="B14565" s="5" t="s">
        <v>8958</v>
      </c>
      <c r="C14565" s="6" t="s">
        <v>1450</v>
      </c>
    </row>
    <row r="14566">
      <c r="A14566" s="9">
        <f t="shared" si="1"/>
        <v>10400</v>
      </c>
      <c r="B14566" s="5" t="s">
        <v>8958</v>
      </c>
      <c r="C14566" s="6" t="s">
        <v>23628</v>
      </c>
    </row>
    <row r="14567">
      <c r="A14567" s="9">
        <f t="shared" si="1"/>
        <v>10401</v>
      </c>
      <c r="B14567" s="8" t="s">
        <v>8959</v>
      </c>
      <c r="C14567" s="9" t="s">
        <v>22</v>
      </c>
    </row>
    <row r="14568">
      <c r="A14568" s="9">
        <f t="shared" si="1"/>
        <v>10401</v>
      </c>
      <c r="B14568" s="8" t="s">
        <v>8959</v>
      </c>
      <c r="C14568" s="9" t="s">
        <v>25</v>
      </c>
    </row>
    <row r="14569">
      <c r="A14569" s="9">
        <f t="shared" si="1"/>
        <v>10401</v>
      </c>
      <c r="B14569" s="8" t="s">
        <v>8959</v>
      </c>
      <c r="C14569" s="9" t="s">
        <v>24</v>
      </c>
    </row>
    <row r="14570">
      <c r="A14570" s="9">
        <f t="shared" si="1"/>
        <v>10402</v>
      </c>
      <c r="B14570" s="5" t="s">
        <v>8960</v>
      </c>
      <c r="C14570" s="6" t="s">
        <v>12</v>
      </c>
    </row>
    <row r="14571">
      <c r="A14571" s="9">
        <f t="shared" si="1"/>
        <v>10403</v>
      </c>
      <c r="B14571" s="5" t="s">
        <v>8961</v>
      </c>
      <c r="C14571" s="6" t="s">
        <v>393</v>
      </c>
    </row>
    <row r="14572">
      <c r="A14572" s="9">
        <f t="shared" si="1"/>
        <v>10404</v>
      </c>
      <c r="B14572" s="8" t="s">
        <v>8962</v>
      </c>
      <c r="C14572" s="9" t="s">
        <v>502</v>
      </c>
    </row>
    <row r="14573">
      <c r="A14573" s="9">
        <f t="shared" si="1"/>
        <v>10405</v>
      </c>
      <c r="B14573" s="8" t="s">
        <v>8963</v>
      </c>
      <c r="C14573" s="9" t="s">
        <v>818</v>
      </c>
    </row>
    <row r="14574">
      <c r="A14574" s="9">
        <f t="shared" si="1"/>
        <v>10406</v>
      </c>
      <c r="B14574" s="25" t="s">
        <v>25307</v>
      </c>
      <c r="C14574" s="26" t="s">
        <v>23817</v>
      </c>
    </row>
    <row r="14575">
      <c r="A14575" s="9">
        <f t="shared" si="1"/>
        <v>10407</v>
      </c>
      <c r="B14575" s="25" t="s">
        <v>25308</v>
      </c>
      <c r="C14575" s="26" t="s">
        <v>23817</v>
      </c>
    </row>
    <row r="14576">
      <c r="A14576" s="9">
        <f t="shared" si="1"/>
        <v>10408</v>
      </c>
      <c r="B14576" s="5" t="s">
        <v>8964</v>
      </c>
      <c r="C14576" s="6" t="s">
        <v>6</v>
      </c>
    </row>
    <row r="14577">
      <c r="A14577" s="9">
        <f t="shared" si="1"/>
        <v>10409</v>
      </c>
      <c r="B14577" s="5" t="s">
        <v>8965</v>
      </c>
      <c r="C14577" s="6" t="s">
        <v>74</v>
      </c>
    </row>
    <row r="14578">
      <c r="A14578" s="9">
        <f t="shared" si="1"/>
        <v>10410</v>
      </c>
      <c r="B14578" s="5" t="s">
        <v>8966</v>
      </c>
      <c r="C14578" s="6" t="s">
        <v>639</v>
      </c>
    </row>
    <row r="14579">
      <c r="A14579" s="9">
        <f t="shared" si="1"/>
        <v>10411</v>
      </c>
      <c r="B14579" s="5" t="s">
        <v>8967</v>
      </c>
      <c r="C14579" s="6" t="s">
        <v>1316</v>
      </c>
    </row>
    <row r="14580">
      <c r="A14580" s="9">
        <f t="shared" si="1"/>
        <v>10412</v>
      </c>
      <c r="B14580" s="5" t="s">
        <v>8968</v>
      </c>
      <c r="C14580" s="6" t="s">
        <v>62</v>
      </c>
    </row>
    <row r="14581">
      <c r="A14581" s="9">
        <f t="shared" si="1"/>
        <v>10412</v>
      </c>
      <c r="B14581" s="5" t="s">
        <v>8968</v>
      </c>
      <c r="C14581" s="6" t="s">
        <v>23628</v>
      </c>
    </row>
    <row r="14582">
      <c r="A14582" s="9">
        <f t="shared" si="1"/>
        <v>10413</v>
      </c>
      <c r="B14582" s="5" t="s">
        <v>8969</v>
      </c>
      <c r="C14582" s="6" t="s">
        <v>555</v>
      </c>
    </row>
    <row r="14583">
      <c r="A14583" s="9">
        <f t="shared" si="1"/>
        <v>10414</v>
      </c>
      <c r="B14583" s="8" t="s">
        <v>8970</v>
      </c>
      <c r="C14583" s="9" t="s">
        <v>1548</v>
      </c>
    </row>
    <row r="14584">
      <c r="A14584" s="9">
        <f t="shared" si="1"/>
        <v>10415</v>
      </c>
      <c r="B14584" s="25" t="s">
        <v>25309</v>
      </c>
      <c r="C14584" s="26" t="s">
        <v>23812</v>
      </c>
    </row>
    <row r="14585">
      <c r="A14585" s="9">
        <f t="shared" si="1"/>
        <v>10416</v>
      </c>
      <c r="B14585" s="5" t="s">
        <v>8971</v>
      </c>
      <c r="C14585" s="6" t="s">
        <v>12</v>
      </c>
    </row>
    <row r="14586">
      <c r="A14586" s="9">
        <f t="shared" si="1"/>
        <v>10417</v>
      </c>
      <c r="B14586" s="5" t="s">
        <v>8972</v>
      </c>
      <c r="C14586" s="6" t="s">
        <v>109</v>
      </c>
    </row>
    <row r="14587">
      <c r="A14587" s="9">
        <f t="shared" si="1"/>
        <v>10418</v>
      </c>
      <c r="B14587" s="5" t="s">
        <v>8973</v>
      </c>
      <c r="C14587" s="6" t="s">
        <v>109</v>
      </c>
    </row>
    <row r="14588">
      <c r="A14588" s="9">
        <f t="shared" si="1"/>
        <v>10418</v>
      </c>
      <c r="B14588" s="5" t="s">
        <v>8973</v>
      </c>
      <c r="C14588" s="6" t="s">
        <v>25</v>
      </c>
    </row>
    <row r="14589">
      <c r="A14589" s="9">
        <f t="shared" si="1"/>
        <v>10419</v>
      </c>
      <c r="B14589" s="8" t="s">
        <v>8974</v>
      </c>
      <c r="C14589" s="9" t="s">
        <v>728</v>
      </c>
    </row>
    <row r="14590">
      <c r="A14590" s="9">
        <f t="shared" si="1"/>
        <v>10420</v>
      </c>
      <c r="B14590" s="8" t="s">
        <v>8975</v>
      </c>
      <c r="C14590" s="9" t="s">
        <v>728</v>
      </c>
    </row>
    <row r="14591">
      <c r="A14591" s="9">
        <f t="shared" si="1"/>
        <v>10421</v>
      </c>
      <c r="B14591" s="25" t="s">
        <v>25310</v>
      </c>
      <c r="C14591" s="26" t="s">
        <v>23817</v>
      </c>
    </row>
    <row r="14592">
      <c r="A14592" s="9">
        <f t="shared" si="1"/>
        <v>10422</v>
      </c>
      <c r="B14592" s="5" t="s">
        <v>8976</v>
      </c>
      <c r="C14592" s="6" t="s">
        <v>591</v>
      </c>
    </row>
    <row r="14593">
      <c r="A14593" s="9">
        <f t="shared" si="1"/>
        <v>10423</v>
      </c>
      <c r="B14593" s="25" t="s">
        <v>25311</v>
      </c>
      <c r="C14593" s="26" t="s">
        <v>941</v>
      </c>
    </row>
    <row r="14594">
      <c r="A14594" s="9">
        <f t="shared" si="1"/>
        <v>10423</v>
      </c>
      <c r="B14594" s="25" t="s">
        <v>25311</v>
      </c>
      <c r="C14594" s="6" t="s">
        <v>23672</v>
      </c>
    </row>
    <row r="14595">
      <c r="A14595" s="9">
        <f t="shared" si="1"/>
        <v>10424</v>
      </c>
      <c r="B14595" s="8" t="s">
        <v>8977</v>
      </c>
      <c r="C14595" s="9" t="s">
        <v>818</v>
      </c>
    </row>
    <row r="14596">
      <c r="A14596" s="9">
        <f t="shared" si="1"/>
        <v>10425</v>
      </c>
      <c r="B14596" s="8" t="s">
        <v>8978</v>
      </c>
      <c r="C14596" s="9" t="s">
        <v>372</v>
      </c>
    </row>
    <row r="14597">
      <c r="A14597" s="9">
        <f t="shared" si="1"/>
        <v>10426</v>
      </c>
      <c r="B14597" s="5" t="s">
        <v>8979</v>
      </c>
      <c r="C14597" s="6" t="s">
        <v>1040</v>
      </c>
    </row>
    <row r="14598">
      <c r="A14598" s="9">
        <f t="shared" si="1"/>
        <v>10427</v>
      </c>
      <c r="B14598" s="5" t="s">
        <v>8980</v>
      </c>
      <c r="C14598" s="6" t="s">
        <v>1040</v>
      </c>
    </row>
    <row r="14599">
      <c r="A14599" s="9">
        <f t="shared" si="1"/>
        <v>10428</v>
      </c>
      <c r="B14599" s="31" t="s">
        <v>25312</v>
      </c>
      <c r="C14599" s="6" t="s">
        <v>374</v>
      </c>
    </row>
    <row r="14600">
      <c r="A14600" s="9">
        <f t="shared" si="1"/>
        <v>10429</v>
      </c>
      <c r="B14600" s="5" t="s">
        <v>8981</v>
      </c>
      <c r="C14600" s="6" t="s">
        <v>27</v>
      </c>
    </row>
    <row r="14601">
      <c r="A14601" s="9">
        <f t="shared" si="1"/>
        <v>10430</v>
      </c>
      <c r="B14601" s="5" t="s">
        <v>8982</v>
      </c>
      <c r="C14601" s="6" t="s">
        <v>1394</v>
      </c>
    </row>
    <row r="14602">
      <c r="A14602" s="9">
        <f t="shared" si="1"/>
        <v>10431</v>
      </c>
      <c r="B14602" s="5" t="s">
        <v>8983</v>
      </c>
      <c r="C14602" s="6" t="s">
        <v>1120</v>
      </c>
    </row>
    <row r="14603">
      <c r="A14603" s="9">
        <f t="shared" si="1"/>
        <v>10432</v>
      </c>
      <c r="B14603" s="5" t="s">
        <v>8984</v>
      </c>
      <c r="C14603" s="6" t="s">
        <v>591</v>
      </c>
    </row>
    <row r="14604">
      <c r="A14604" s="9">
        <f t="shared" si="1"/>
        <v>10433</v>
      </c>
      <c r="B14604" s="25" t="s">
        <v>25313</v>
      </c>
      <c r="C14604" s="26" t="s">
        <v>8541</v>
      </c>
    </row>
    <row r="14605">
      <c r="A14605" s="9">
        <f t="shared" si="1"/>
        <v>10434</v>
      </c>
      <c r="B14605" s="5" t="s">
        <v>8985</v>
      </c>
      <c r="C14605" s="6" t="s">
        <v>80</v>
      </c>
    </row>
    <row r="14606">
      <c r="A14606" s="9">
        <f t="shared" si="1"/>
        <v>10435</v>
      </c>
      <c r="B14606" s="5" t="s">
        <v>8986</v>
      </c>
      <c r="C14606" s="6" t="s">
        <v>74</v>
      </c>
    </row>
    <row r="14607">
      <c r="A14607" s="9">
        <f t="shared" si="1"/>
        <v>10436</v>
      </c>
      <c r="B14607" s="25" t="s">
        <v>25314</v>
      </c>
      <c r="C14607" s="26" t="s">
        <v>23817</v>
      </c>
    </row>
    <row r="14608">
      <c r="A14608" s="9">
        <f t="shared" si="1"/>
        <v>10437</v>
      </c>
      <c r="B14608" s="5" t="s">
        <v>8987</v>
      </c>
      <c r="C14608" s="6" t="s">
        <v>621</v>
      </c>
    </row>
    <row r="14609">
      <c r="A14609" s="9">
        <f t="shared" si="1"/>
        <v>10438</v>
      </c>
      <c r="B14609" s="5" t="s">
        <v>8988</v>
      </c>
      <c r="C14609" s="6" t="s">
        <v>989</v>
      </c>
    </row>
    <row r="14610">
      <c r="A14610" s="9">
        <f t="shared" si="1"/>
        <v>10439</v>
      </c>
      <c r="B14610" s="8" t="s">
        <v>8989</v>
      </c>
      <c r="C14610" s="9" t="s">
        <v>650</v>
      </c>
    </row>
    <row r="14611">
      <c r="A14611" s="9">
        <f t="shared" si="1"/>
        <v>10440</v>
      </c>
      <c r="B14611" s="5" t="s">
        <v>8990</v>
      </c>
      <c r="C14611" s="6" t="s">
        <v>621</v>
      </c>
    </row>
    <row r="14612">
      <c r="A14612" s="9">
        <f t="shared" si="1"/>
        <v>10441</v>
      </c>
      <c r="B14612" s="5" t="s">
        <v>8991</v>
      </c>
      <c r="C14612" s="6" t="s">
        <v>12</v>
      </c>
    </row>
    <row r="14613">
      <c r="A14613" s="9">
        <f t="shared" si="1"/>
        <v>10442</v>
      </c>
      <c r="B14613" s="5" t="s">
        <v>8992</v>
      </c>
      <c r="C14613" s="6" t="s">
        <v>2549</v>
      </c>
    </row>
    <row r="14614">
      <c r="A14614" s="9">
        <f t="shared" si="1"/>
        <v>10442</v>
      </c>
      <c r="B14614" s="5" t="s">
        <v>8992</v>
      </c>
      <c r="C14614" s="6" t="s">
        <v>23628</v>
      </c>
    </row>
    <row r="14615">
      <c r="A14615" s="9">
        <f t="shared" si="1"/>
        <v>10443</v>
      </c>
      <c r="B14615" s="25" t="s">
        <v>25315</v>
      </c>
      <c r="C14615" s="26" t="s">
        <v>8541</v>
      </c>
    </row>
    <row r="14616">
      <c r="A14616" s="9">
        <f t="shared" si="1"/>
        <v>10444</v>
      </c>
      <c r="B14616" s="25" t="s">
        <v>25316</v>
      </c>
      <c r="C14616" s="26" t="s">
        <v>11797</v>
      </c>
    </row>
    <row r="14617">
      <c r="A14617" s="9">
        <f t="shared" si="1"/>
        <v>10445</v>
      </c>
      <c r="B14617" s="25" t="s">
        <v>25317</v>
      </c>
      <c r="C14617" s="26" t="s">
        <v>23748</v>
      </c>
    </row>
    <row r="14618">
      <c r="A14618" s="9">
        <f t="shared" si="1"/>
        <v>10446</v>
      </c>
      <c r="B14618" s="5" t="s">
        <v>8993</v>
      </c>
      <c r="C14618" s="6" t="s">
        <v>80</v>
      </c>
    </row>
    <row r="14619">
      <c r="A14619" s="9">
        <f t="shared" si="1"/>
        <v>10446</v>
      </c>
      <c r="B14619" s="5" t="s">
        <v>8993</v>
      </c>
      <c r="C14619" s="6" t="s">
        <v>547</v>
      </c>
    </row>
    <row r="14620">
      <c r="A14620" s="9">
        <f t="shared" si="1"/>
        <v>10447</v>
      </c>
      <c r="B14620" s="25" t="s">
        <v>25318</v>
      </c>
      <c r="C14620" s="26" t="s">
        <v>23817</v>
      </c>
    </row>
    <row r="14621">
      <c r="A14621" s="9">
        <f t="shared" si="1"/>
        <v>10448</v>
      </c>
      <c r="B14621" s="25" t="s">
        <v>25319</v>
      </c>
      <c r="C14621" s="26" t="s">
        <v>23817</v>
      </c>
    </row>
    <row r="14622">
      <c r="A14622" s="9">
        <f t="shared" si="1"/>
        <v>10449</v>
      </c>
      <c r="B14622" s="25" t="s">
        <v>25320</v>
      </c>
      <c r="C14622" s="26" t="s">
        <v>23817</v>
      </c>
    </row>
    <row r="14623">
      <c r="A14623" s="9">
        <f t="shared" si="1"/>
        <v>10450</v>
      </c>
      <c r="B14623" s="8" t="s">
        <v>8994</v>
      </c>
      <c r="C14623" s="9" t="s">
        <v>399</v>
      </c>
    </row>
    <row r="14624">
      <c r="A14624" s="9">
        <f t="shared" si="1"/>
        <v>10451</v>
      </c>
      <c r="B14624" s="25" t="s">
        <v>25321</v>
      </c>
      <c r="C14624" s="26" t="s">
        <v>23817</v>
      </c>
    </row>
    <row r="14625">
      <c r="A14625" s="9">
        <f t="shared" si="1"/>
        <v>10452</v>
      </c>
      <c r="B14625" s="15" t="s">
        <v>8995</v>
      </c>
      <c r="C14625" s="17" t="s">
        <v>426</v>
      </c>
    </row>
    <row r="14626">
      <c r="A14626" s="9">
        <f t="shared" si="1"/>
        <v>10453</v>
      </c>
      <c r="B14626" s="5" t="s">
        <v>8996</v>
      </c>
      <c r="C14626" s="6" t="s">
        <v>621</v>
      </c>
    </row>
    <row r="14627">
      <c r="A14627" s="9">
        <f t="shared" si="1"/>
        <v>10454</v>
      </c>
      <c r="B14627" s="5" t="s">
        <v>8997</v>
      </c>
      <c r="C14627" s="6" t="s">
        <v>69</v>
      </c>
    </row>
    <row r="14628">
      <c r="A14628" s="9">
        <f t="shared" si="1"/>
        <v>10454</v>
      </c>
      <c r="B14628" s="5" t="s">
        <v>8997</v>
      </c>
      <c r="C14628" s="6" t="s">
        <v>23628</v>
      </c>
    </row>
    <row r="14629">
      <c r="A14629" s="9">
        <f t="shared" si="1"/>
        <v>10455</v>
      </c>
      <c r="B14629" s="5" t="s">
        <v>8998</v>
      </c>
      <c r="C14629" s="6" t="s">
        <v>267</v>
      </c>
    </row>
    <row r="14630">
      <c r="A14630" s="9">
        <f t="shared" si="1"/>
        <v>10455</v>
      </c>
      <c r="B14630" s="5" t="s">
        <v>8998</v>
      </c>
      <c r="C14630" s="6" t="s">
        <v>23637</v>
      </c>
    </row>
    <row r="14631">
      <c r="A14631" s="9">
        <f t="shared" si="1"/>
        <v>10456</v>
      </c>
      <c r="B14631" s="5" t="s">
        <v>8999</v>
      </c>
      <c r="C14631" s="6" t="s">
        <v>788</v>
      </c>
    </row>
    <row r="14632">
      <c r="A14632" s="9">
        <f t="shared" si="1"/>
        <v>10456</v>
      </c>
      <c r="B14632" s="5" t="s">
        <v>8999</v>
      </c>
      <c r="C14632" s="6" t="s">
        <v>23637</v>
      </c>
    </row>
    <row r="14633">
      <c r="A14633" s="9">
        <f t="shared" si="1"/>
        <v>10457</v>
      </c>
      <c r="B14633" s="5" t="s">
        <v>9000</v>
      </c>
      <c r="C14633" s="6" t="s">
        <v>405</v>
      </c>
    </row>
    <row r="14634">
      <c r="A14634" s="9">
        <f t="shared" si="1"/>
        <v>10457</v>
      </c>
      <c r="B14634" s="5" t="s">
        <v>9000</v>
      </c>
      <c r="C14634" s="6" t="s">
        <v>23637</v>
      </c>
    </row>
    <row r="14635">
      <c r="A14635" s="9">
        <f t="shared" si="1"/>
        <v>10458</v>
      </c>
      <c r="B14635" s="31" t="s">
        <v>25322</v>
      </c>
      <c r="C14635" s="26" t="s">
        <v>23639</v>
      </c>
    </row>
    <row r="14636">
      <c r="A14636" s="9">
        <f t="shared" si="1"/>
        <v>10459</v>
      </c>
      <c r="B14636" s="31" t="s">
        <v>25323</v>
      </c>
      <c r="C14636" s="26" t="s">
        <v>23639</v>
      </c>
    </row>
    <row r="14637">
      <c r="A14637" s="9">
        <f t="shared" si="1"/>
        <v>10460</v>
      </c>
      <c r="B14637" s="5" t="s">
        <v>9001</v>
      </c>
      <c r="C14637" s="6" t="s">
        <v>365</v>
      </c>
    </row>
    <row r="14638">
      <c r="A14638" s="9">
        <f t="shared" si="1"/>
        <v>10461</v>
      </c>
      <c r="B14638" s="25" t="s">
        <v>25324</v>
      </c>
      <c r="C14638" s="26" t="s">
        <v>446</v>
      </c>
    </row>
    <row r="14639">
      <c r="A14639" s="9">
        <f t="shared" si="1"/>
        <v>10461</v>
      </c>
      <c r="B14639" s="27" t="s">
        <v>25324</v>
      </c>
      <c r="C14639" s="28" t="s">
        <v>23637</v>
      </c>
    </row>
    <row r="14640">
      <c r="A14640" s="9">
        <f t="shared" si="1"/>
        <v>10462</v>
      </c>
      <c r="B14640" s="31" t="s">
        <v>25325</v>
      </c>
      <c r="C14640" s="26" t="s">
        <v>23639</v>
      </c>
    </row>
    <row r="14641">
      <c r="A14641" s="9">
        <f t="shared" si="1"/>
        <v>10463</v>
      </c>
      <c r="B14641" s="25" t="s">
        <v>25326</v>
      </c>
      <c r="C14641" s="26" t="s">
        <v>672</v>
      </c>
    </row>
    <row r="14642">
      <c r="A14642" s="9">
        <f t="shared" si="1"/>
        <v>10463</v>
      </c>
      <c r="B14642" s="27" t="s">
        <v>25326</v>
      </c>
      <c r="C14642" s="28" t="s">
        <v>23637</v>
      </c>
    </row>
    <row r="14643">
      <c r="A14643" s="9">
        <f t="shared" si="1"/>
        <v>10464</v>
      </c>
      <c r="B14643" s="5" t="s">
        <v>9002</v>
      </c>
      <c r="C14643" s="6" t="s">
        <v>365</v>
      </c>
    </row>
    <row r="14644">
      <c r="A14644" s="9">
        <f t="shared" si="1"/>
        <v>10465</v>
      </c>
      <c r="B14644" s="5" t="s">
        <v>9003</v>
      </c>
      <c r="C14644" s="6" t="s">
        <v>365</v>
      </c>
    </row>
    <row r="14645">
      <c r="A14645" s="9">
        <f t="shared" si="1"/>
        <v>10466</v>
      </c>
      <c r="B14645" s="5" t="s">
        <v>9004</v>
      </c>
      <c r="C14645" s="6" t="s">
        <v>365</v>
      </c>
    </row>
    <row r="14646">
      <c r="A14646" s="9">
        <f t="shared" si="1"/>
        <v>10467</v>
      </c>
      <c r="B14646" s="31" t="s">
        <v>25327</v>
      </c>
      <c r="C14646" s="26" t="s">
        <v>23639</v>
      </c>
    </row>
    <row r="14647">
      <c r="A14647" s="9">
        <f t="shared" si="1"/>
        <v>10468</v>
      </c>
      <c r="B14647" s="5" t="s">
        <v>9005</v>
      </c>
      <c r="C14647" s="6" t="s">
        <v>267</v>
      </c>
    </row>
    <row r="14648">
      <c r="A14648" s="9">
        <f t="shared" si="1"/>
        <v>10468</v>
      </c>
      <c r="B14648" s="5" t="s">
        <v>9005</v>
      </c>
      <c r="C14648" s="6" t="s">
        <v>23637</v>
      </c>
    </row>
    <row r="14649">
      <c r="A14649" s="9">
        <f t="shared" si="1"/>
        <v>10469</v>
      </c>
      <c r="B14649" s="44" t="s">
        <v>25328</v>
      </c>
      <c r="C14649" s="26" t="s">
        <v>23737</v>
      </c>
    </row>
    <row r="14650">
      <c r="A14650" s="9">
        <f t="shared" si="1"/>
        <v>10470</v>
      </c>
      <c r="B14650" s="8" t="s">
        <v>9006</v>
      </c>
      <c r="C14650" s="9" t="s">
        <v>142</v>
      </c>
    </row>
    <row r="14651">
      <c r="A14651" s="9">
        <f t="shared" si="1"/>
        <v>10471</v>
      </c>
      <c r="B14651" s="5" t="s">
        <v>9007</v>
      </c>
      <c r="C14651" s="6" t="s">
        <v>365</v>
      </c>
    </row>
    <row r="14652">
      <c r="A14652" s="9">
        <f t="shared" si="1"/>
        <v>10472</v>
      </c>
      <c r="B14652" s="25" t="s">
        <v>25329</v>
      </c>
      <c r="C14652" s="26" t="s">
        <v>553</v>
      </c>
    </row>
    <row r="14653">
      <c r="A14653" s="9">
        <f t="shared" si="1"/>
        <v>10473</v>
      </c>
      <c r="B14653" s="5" t="s">
        <v>9008</v>
      </c>
      <c r="C14653" s="6" t="s">
        <v>479</v>
      </c>
    </row>
    <row r="14654">
      <c r="A14654" s="9">
        <f t="shared" si="1"/>
        <v>10474</v>
      </c>
      <c r="B14654" s="8" t="s">
        <v>9009</v>
      </c>
      <c r="C14654" s="9" t="s">
        <v>121</v>
      </c>
    </row>
    <row r="14655">
      <c r="A14655" s="9">
        <f t="shared" si="1"/>
        <v>10475</v>
      </c>
      <c r="B14655" s="25" t="s">
        <v>25330</v>
      </c>
      <c r="C14655" s="26" t="s">
        <v>23817</v>
      </c>
    </row>
    <row r="14656">
      <c r="A14656" s="9">
        <f t="shared" si="1"/>
        <v>10476</v>
      </c>
      <c r="B14656" s="5" t="s">
        <v>9010</v>
      </c>
      <c r="C14656" s="6" t="s">
        <v>86</v>
      </c>
    </row>
    <row r="14657">
      <c r="A14657" s="9">
        <f t="shared" si="1"/>
        <v>10477</v>
      </c>
      <c r="B14657" s="32" t="s">
        <v>25331</v>
      </c>
      <c r="C14657" s="26" t="s">
        <v>67</v>
      </c>
    </row>
    <row r="14658">
      <c r="A14658" s="9">
        <f t="shared" si="1"/>
        <v>10478</v>
      </c>
      <c r="B14658" s="25" t="s">
        <v>25332</v>
      </c>
      <c r="C14658" s="26" t="s">
        <v>23808</v>
      </c>
    </row>
    <row r="14659">
      <c r="A14659" s="9">
        <f t="shared" si="1"/>
        <v>10479</v>
      </c>
      <c r="B14659" s="25" t="s">
        <v>25333</v>
      </c>
      <c r="C14659" s="26" t="s">
        <v>23761</v>
      </c>
    </row>
    <row r="14660">
      <c r="A14660" s="9">
        <f t="shared" si="1"/>
        <v>10480</v>
      </c>
      <c r="B14660" s="25" t="s">
        <v>25334</v>
      </c>
      <c r="C14660" s="26" t="s">
        <v>23630</v>
      </c>
    </row>
    <row r="14661">
      <c r="A14661" s="9">
        <f t="shared" si="1"/>
        <v>10481</v>
      </c>
      <c r="B14661" s="5" t="s">
        <v>9011</v>
      </c>
      <c r="C14661" s="6" t="s">
        <v>74</v>
      </c>
    </row>
    <row r="14662">
      <c r="A14662" s="9">
        <f t="shared" si="1"/>
        <v>10482</v>
      </c>
      <c r="B14662" s="5" t="s">
        <v>9012</v>
      </c>
      <c r="C14662" s="6" t="s">
        <v>367</v>
      </c>
    </row>
    <row r="14663">
      <c r="A14663" s="9">
        <f t="shared" si="1"/>
        <v>10483</v>
      </c>
      <c r="B14663" s="5" t="s">
        <v>9013</v>
      </c>
      <c r="C14663" s="6" t="s">
        <v>538</v>
      </c>
    </row>
    <row r="14664">
      <c r="A14664" s="9">
        <f t="shared" si="1"/>
        <v>10483</v>
      </c>
      <c r="B14664" s="5" t="s">
        <v>9013</v>
      </c>
      <c r="C14664" s="6" t="s">
        <v>23628</v>
      </c>
    </row>
    <row r="14665">
      <c r="A14665" s="9">
        <f t="shared" si="1"/>
        <v>10484</v>
      </c>
      <c r="B14665" s="25" t="s">
        <v>25335</v>
      </c>
      <c r="C14665" s="26" t="s">
        <v>23808</v>
      </c>
    </row>
    <row r="14666">
      <c r="A14666" s="9">
        <f t="shared" si="1"/>
        <v>10485</v>
      </c>
      <c r="B14666" s="25" t="s">
        <v>25336</v>
      </c>
      <c r="C14666" s="26" t="s">
        <v>23817</v>
      </c>
    </row>
    <row r="14667">
      <c r="A14667" s="9">
        <f t="shared" si="1"/>
        <v>10486</v>
      </c>
      <c r="B14667" s="25" t="s">
        <v>25337</v>
      </c>
      <c r="C14667" s="26" t="s">
        <v>23817</v>
      </c>
    </row>
    <row r="14668">
      <c r="A14668" s="9">
        <f t="shared" si="1"/>
        <v>10487</v>
      </c>
      <c r="B14668" s="25" t="s">
        <v>25338</v>
      </c>
      <c r="C14668" s="26" t="s">
        <v>23817</v>
      </c>
    </row>
    <row r="14669">
      <c r="A14669" s="9">
        <f t="shared" si="1"/>
        <v>10488</v>
      </c>
      <c r="B14669" s="5" t="s">
        <v>9014</v>
      </c>
      <c r="C14669" s="6" t="s">
        <v>80</v>
      </c>
    </row>
    <row r="14670">
      <c r="A14670" s="9">
        <f t="shared" si="1"/>
        <v>10489</v>
      </c>
      <c r="B14670" s="5" t="s">
        <v>9015</v>
      </c>
      <c r="C14670" s="6" t="s">
        <v>765</v>
      </c>
    </row>
    <row r="14671">
      <c r="A14671" s="9">
        <f t="shared" si="1"/>
        <v>10490</v>
      </c>
      <c r="B14671" s="5" t="s">
        <v>9016</v>
      </c>
      <c r="C14671" s="6" t="s">
        <v>479</v>
      </c>
    </row>
    <row r="14672">
      <c r="A14672" s="9">
        <f t="shared" si="1"/>
        <v>10491</v>
      </c>
      <c r="B14672" s="5" t="s">
        <v>9017</v>
      </c>
      <c r="C14672" s="6" t="s">
        <v>1342</v>
      </c>
    </row>
    <row r="14673">
      <c r="A14673" s="9">
        <f t="shared" si="1"/>
        <v>10492</v>
      </c>
      <c r="B14673" s="12" t="s">
        <v>9018</v>
      </c>
      <c r="C14673" s="13" t="s">
        <v>420</v>
      </c>
    </row>
    <row r="14674">
      <c r="A14674" s="9">
        <f t="shared" si="1"/>
        <v>10492</v>
      </c>
      <c r="B14674" s="12" t="s">
        <v>9018</v>
      </c>
      <c r="C14674" s="6" t="s">
        <v>23672</v>
      </c>
    </row>
    <row r="14675">
      <c r="A14675" s="9">
        <f t="shared" si="1"/>
        <v>10493</v>
      </c>
      <c r="B14675" s="5" t="s">
        <v>9019</v>
      </c>
      <c r="C14675" s="6" t="s">
        <v>1007</v>
      </c>
    </row>
    <row r="14676">
      <c r="A14676" s="9">
        <f t="shared" si="1"/>
        <v>10494</v>
      </c>
      <c r="B14676" s="25" t="s">
        <v>25339</v>
      </c>
      <c r="C14676" s="26" t="s">
        <v>941</v>
      </c>
    </row>
    <row r="14677">
      <c r="A14677" s="9">
        <f t="shared" si="1"/>
        <v>10494</v>
      </c>
      <c r="B14677" s="25" t="s">
        <v>25339</v>
      </c>
      <c r="C14677" s="6" t="s">
        <v>23672</v>
      </c>
    </row>
    <row r="14678">
      <c r="A14678" s="9">
        <f t="shared" si="1"/>
        <v>10495</v>
      </c>
      <c r="B14678" s="8" t="s">
        <v>9020</v>
      </c>
      <c r="C14678" s="9" t="s">
        <v>1776</v>
      </c>
    </row>
    <row r="14679">
      <c r="A14679" s="9">
        <f t="shared" si="1"/>
        <v>10496</v>
      </c>
      <c r="B14679" s="25" t="s">
        <v>25340</v>
      </c>
      <c r="C14679" s="26" t="s">
        <v>23812</v>
      </c>
    </row>
    <row r="14680">
      <c r="A14680" s="9">
        <f t="shared" si="1"/>
        <v>10497</v>
      </c>
      <c r="B14680" s="31" t="s">
        <v>25341</v>
      </c>
      <c r="C14680" s="6" t="s">
        <v>374</v>
      </c>
    </row>
    <row r="14681">
      <c r="A14681" s="9">
        <f t="shared" si="1"/>
        <v>10498</v>
      </c>
      <c r="B14681" s="29" t="s">
        <v>25342</v>
      </c>
      <c r="C14681" s="26" t="s">
        <v>23636</v>
      </c>
    </row>
    <row r="14682">
      <c r="A14682" s="9">
        <f t="shared" si="1"/>
        <v>10499</v>
      </c>
      <c r="B14682" s="5" t="s">
        <v>9021</v>
      </c>
      <c r="C14682" s="6" t="s">
        <v>1585</v>
      </c>
    </row>
    <row r="14683">
      <c r="A14683" s="9">
        <f t="shared" si="1"/>
        <v>10500</v>
      </c>
      <c r="B14683" s="5" t="s">
        <v>9022</v>
      </c>
      <c r="C14683" s="6" t="s">
        <v>1585</v>
      </c>
    </row>
    <row r="14684">
      <c r="A14684" s="9">
        <f t="shared" si="1"/>
        <v>10501</v>
      </c>
      <c r="B14684" s="8" t="s">
        <v>9023</v>
      </c>
      <c r="C14684" s="9" t="s">
        <v>733</v>
      </c>
    </row>
    <row r="14685">
      <c r="A14685" s="9">
        <f t="shared" si="1"/>
        <v>10502</v>
      </c>
      <c r="B14685" s="5" t="s">
        <v>9024</v>
      </c>
      <c r="C14685" s="6" t="s">
        <v>179</v>
      </c>
    </row>
    <row r="14686">
      <c r="A14686" s="9">
        <f t="shared" si="1"/>
        <v>10502</v>
      </c>
      <c r="B14686" s="5" t="s">
        <v>9024</v>
      </c>
      <c r="C14686" s="6" t="s">
        <v>23637</v>
      </c>
    </row>
    <row r="14687">
      <c r="A14687" s="9">
        <f t="shared" si="1"/>
        <v>10503</v>
      </c>
      <c r="B14687" s="25" t="s">
        <v>25343</v>
      </c>
      <c r="C14687" s="26" t="s">
        <v>946</v>
      </c>
    </row>
    <row r="14688">
      <c r="A14688" s="9">
        <f t="shared" si="1"/>
        <v>10504</v>
      </c>
      <c r="B14688" s="5" t="s">
        <v>9025</v>
      </c>
      <c r="C14688" s="6" t="s">
        <v>393</v>
      </c>
    </row>
    <row r="14689">
      <c r="A14689" s="9">
        <f t="shared" si="1"/>
        <v>10505</v>
      </c>
      <c r="B14689" s="5" t="s">
        <v>9026</v>
      </c>
      <c r="C14689" s="6" t="s">
        <v>326</v>
      </c>
    </row>
    <row r="14690">
      <c r="A14690" s="9">
        <f t="shared" si="1"/>
        <v>10505</v>
      </c>
      <c r="B14690" s="5" t="s">
        <v>9026</v>
      </c>
      <c r="C14690" s="6" t="s">
        <v>23637</v>
      </c>
    </row>
    <row r="14691">
      <c r="A14691" s="9">
        <f t="shared" si="1"/>
        <v>10506</v>
      </c>
      <c r="B14691" s="25" t="s">
        <v>25344</v>
      </c>
      <c r="C14691" s="26" t="s">
        <v>23748</v>
      </c>
    </row>
    <row r="14692">
      <c r="A14692" s="9">
        <f t="shared" si="1"/>
        <v>10507</v>
      </c>
      <c r="B14692" s="5" t="s">
        <v>9027</v>
      </c>
      <c r="C14692" s="6" t="s">
        <v>1856</v>
      </c>
    </row>
    <row r="14693">
      <c r="A14693" s="9">
        <f t="shared" si="1"/>
        <v>10508</v>
      </c>
      <c r="B14693" s="5" t="s">
        <v>9028</v>
      </c>
      <c r="C14693" s="6" t="s">
        <v>15</v>
      </c>
    </row>
    <row r="14694">
      <c r="A14694" s="9">
        <f t="shared" si="1"/>
        <v>10509</v>
      </c>
      <c r="B14694" s="25" t="s">
        <v>25345</v>
      </c>
      <c r="C14694" s="26" t="s">
        <v>23748</v>
      </c>
    </row>
    <row r="14695">
      <c r="A14695" s="9">
        <f t="shared" si="1"/>
        <v>10510</v>
      </c>
      <c r="B14695" s="25" t="s">
        <v>25346</v>
      </c>
      <c r="C14695" s="26" t="s">
        <v>91</v>
      </c>
    </row>
    <row r="14696">
      <c r="A14696" s="9">
        <f t="shared" si="1"/>
        <v>10511</v>
      </c>
      <c r="B14696" s="5" t="s">
        <v>9029</v>
      </c>
      <c r="C14696" s="6" t="s">
        <v>420</v>
      </c>
    </row>
    <row r="14697">
      <c r="A14697" s="9">
        <f t="shared" si="1"/>
        <v>10511</v>
      </c>
      <c r="B14697" s="5" t="s">
        <v>9029</v>
      </c>
      <c r="C14697" s="6" t="s">
        <v>23672</v>
      </c>
    </row>
    <row r="14698">
      <c r="A14698" s="9">
        <f t="shared" si="1"/>
        <v>10512</v>
      </c>
      <c r="B14698" s="25" t="s">
        <v>25347</v>
      </c>
      <c r="C14698" s="26" t="s">
        <v>941</v>
      </c>
    </row>
    <row r="14699">
      <c r="A14699" s="9">
        <f t="shared" si="1"/>
        <v>10512</v>
      </c>
      <c r="B14699" s="25" t="s">
        <v>25347</v>
      </c>
      <c r="C14699" s="6" t="s">
        <v>23672</v>
      </c>
    </row>
    <row r="14700">
      <c r="A14700" s="9">
        <f t="shared" si="1"/>
        <v>10513</v>
      </c>
      <c r="B14700" s="5" t="s">
        <v>9030</v>
      </c>
      <c r="C14700" s="6" t="s">
        <v>727</v>
      </c>
    </row>
    <row r="14701">
      <c r="A14701" s="9">
        <f t="shared" si="1"/>
        <v>10514</v>
      </c>
      <c r="B14701" s="8" t="s">
        <v>9031</v>
      </c>
      <c r="C14701" s="9" t="s">
        <v>177</v>
      </c>
    </row>
    <row r="14702">
      <c r="A14702" s="9">
        <f t="shared" si="1"/>
        <v>10515</v>
      </c>
      <c r="B14702" s="29" t="s">
        <v>25348</v>
      </c>
      <c r="C14702" s="26" t="s">
        <v>23636</v>
      </c>
    </row>
    <row r="14703">
      <c r="A14703" s="9">
        <f t="shared" si="1"/>
        <v>10516</v>
      </c>
      <c r="B14703" s="5" t="s">
        <v>9032</v>
      </c>
      <c r="C14703" s="6" t="s">
        <v>420</v>
      </c>
    </row>
    <row r="14704">
      <c r="A14704" s="9">
        <f t="shared" si="1"/>
        <v>10516</v>
      </c>
      <c r="B14704" s="5" t="s">
        <v>9032</v>
      </c>
      <c r="C14704" s="6" t="s">
        <v>23672</v>
      </c>
    </row>
    <row r="14705">
      <c r="A14705" s="9">
        <f t="shared" si="1"/>
        <v>10517</v>
      </c>
      <c r="B14705" s="5" t="s">
        <v>9033</v>
      </c>
      <c r="C14705" s="6" t="s">
        <v>393</v>
      </c>
    </row>
    <row r="14706">
      <c r="A14706" s="9">
        <f t="shared" si="1"/>
        <v>10518</v>
      </c>
      <c r="B14706" s="5" t="s">
        <v>9034</v>
      </c>
      <c r="C14706" s="6" t="s">
        <v>393</v>
      </c>
    </row>
    <row r="14707">
      <c r="A14707" s="9">
        <f t="shared" si="1"/>
        <v>10519</v>
      </c>
      <c r="B14707" s="8" t="s">
        <v>9035</v>
      </c>
      <c r="C14707" s="9" t="s">
        <v>65</v>
      </c>
    </row>
    <row r="14708">
      <c r="A14708" s="9">
        <f t="shared" si="1"/>
        <v>10520</v>
      </c>
      <c r="B14708" s="5" t="s">
        <v>9036</v>
      </c>
      <c r="C14708" s="6" t="s">
        <v>86</v>
      </c>
    </row>
    <row r="14709">
      <c r="A14709" s="9">
        <f t="shared" si="1"/>
        <v>10521</v>
      </c>
      <c r="B14709" s="8" t="s">
        <v>9037</v>
      </c>
      <c r="C14709" s="9" t="s">
        <v>399</v>
      </c>
    </row>
    <row r="14710">
      <c r="A14710" s="9">
        <f t="shared" si="1"/>
        <v>10522</v>
      </c>
      <c r="B14710" s="8" t="s">
        <v>9038</v>
      </c>
      <c r="C14710" s="9" t="s">
        <v>547</v>
      </c>
    </row>
    <row r="14711">
      <c r="A14711" s="9">
        <f t="shared" si="1"/>
        <v>10523</v>
      </c>
      <c r="B14711" s="5" t="s">
        <v>9039</v>
      </c>
      <c r="C14711" s="6" t="s">
        <v>86</v>
      </c>
    </row>
    <row r="14712">
      <c r="A14712" s="9">
        <f t="shared" si="1"/>
        <v>10524</v>
      </c>
      <c r="B14712" s="8" t="s">
        <v>9040</v>
      </c>
      <c r="C14712" s="9" t="s">
        <v>72</v>
      </c>
    </row>
    <row r="14713">
      <c r="A14713" s="9">
        <f t="shared" si="1"/>
        <v>10525</v>
      </c>
      <c r="B14713" s="5" t="s">
        <v>9041</v>
      </c>
      <c r="C14713" s="6" t="s">
        <v>1260</v>
      </c>
    </row>
    <row r="14714">
      <c r="A14714" s="9">
        <f t="shared" si="1"/>
        <v>10526</v>
      </c>
      <c r="B14714" s="16" t="s">
        <v>9042</v>
      </c>
      <c r="C14714" s="6" t="s">
        <v>1235</v>
      </c>
    </row>
    <row r="14715">
      <c r="A14715" s="9">
        <f t="shared" si="1"/>
        <v>10527</v>
      </c>
      <c r="B14715" s="5" t="s">
        <v>9043</v>
      </c>
      <c r="C14715" s="6" t="s">
        <v>714</v>
      </c>
    </row>
    <row r="14716">
      <c r="A14716" s="9">
        <f t="shared" si="1"/>
        <v>10527</v>
      </c>
      <c r="B14716" s="5" t="s">
        <v>9043</v>
      </c>
      <c r="C14716" s="6" t="s">
        <v>23672</v>
      </c>
    </row>
    <row r="14717">
      <c r="A14717" s="9">
        <f t="shared" si="1"/>
        <v>10528</v>
      </c>
      <c r="B14717" s="8" t="s">
        <v>9044</v>
      </c>
      <c r="C14717" s="9" t="s">
        <v>76</v>
      </c>
    </row>
    <row r="14718">
      <c r="A14718" s="9">
        <f t="shared" si="1"/>
        <v>10529</v>
      </c>
      <c r="B14718" s="5" t="s">
        <v>9045</v>
      </c>
      <c r="C14718" s="6" t="s">
        <v>365</v>
      </c>
    </row>
    <row r="14719">
      <c r="A14719" s="9">
        <f t="shared" si="1"/>
        <v>10530</v>
      </c>
      <c r="B14719" s="5" t="s">
        <v>9046</v>
      </c>
      <c r="C14719" s="6" t="s">
        <v>1262</v>
      </c>
    </row>
    <row r="14720">
      <c r="A14720" s="9">
        <f t="shared" si="1"/>
        <v>10531</v>
      </c>
      <c r="B14720" s="8" t="s">
        <v>9047</v>
      </c>
      <c r="C14720" s="9" t="s">
        <v>280</v>
      </c>
    </row>
    <row r="14721">
      <c r="A14721" s="9">
        <f t="shared" si="1"/>
        <v>10532</v>
      </c>
      <c r="B14721" s="5" t="s">
        <v>9048</v>
      </c>
      <c r="C14721" s="6" t="s">
        <v>765</v>
      </c>
    </row>
    <row r="14722">
      <c r="A14722" s="9">
        <f t="shared" si="1"/>
        <v>10533</v>
      </c>
      <c r="B14722" s="5" t="s">
        <v>9049</v>
      </c>
      <c r="C14722" s="6" t="s">
        <v>1267</v>
      </c>
    </row>
    <row r="14723">
      <c r="A14723" s="9">
        <f t="shared" si="1"/>
        <v>10534</v>
      </c>
      <c r="B14723" s="8" t="s">
        <v>9050</v>
      </c>
      <c r="C14723" s="6" t="s">
        <v>153</v>
      </c>
    </row>
    <row r="14724">
      <c r="A14724" s="9">
        <f t="shared" si="1"/>
        <v>10534</v>
      </c>
      <c r="B14724" s="8" t="s">
        <v>9050</v>
      </c>
      <c r="C14724" s="9" t="s">
        <v>54</v>
      </c>
    </row>
    <row r="14725">
      <c r="A14725" s="9">
        <f t="shared" si="1"/>
        <v>10534</v>
      </c>
      <c r="B14725" s="8" t="s">
        <v>9050</v>
      </c>
      <c r="C14725" s="6" t="s">
        <v>23637</v>
      </c>
    </row>
    <row r="14726">
      <c r="A14726" s="9">
        <f t="shared" si="1"/>
        <v>10534</v>
      </c>
      <c r="B14726" s="30" t="s">
        <v>9050</v>
      </c>
      <c r="C14726" s="26" t="s">
        <v>23737</v>
      </c>
    </row>
    <row r="14727">
      <c r="A14727" s="9">
        <f t="shared" si="1"/>
        <v>10535</v>
      </c>
      <c r="B14727" s="8" t="s">
        <v>9051</v>
      </c>
      <c r="C14727" s="9" t="s">
        <v>76</v>
      </c>
    </row>
    <row r="14728">
      <c r="A14728" s="9">
        <f t="shared" si="1"/>
        <v>10536</v>
      </c>
      <c r="B14728" s="8" t="s">
        <v>9052</v>
      </c>
      <c r="C14728" s="9" t="s">
        <v>722</v>
      </c>
    </row>
    <row r="14729">
      <c r="A14729" s="9">
        <f t="shared" si="1"/>
        <v>10537</v>
      </c>
      <c r="B14729" s="5" t="s">
        <v>9053</v>
      </c>
      <c r="C14729" s="6" t="s">
        <v>86</v>
      </c>
    </row>
    <row r="14730">
      <c r="A14730" s="9">
        <f t="shared" si="1"/>
        <v>10538</v>
      </c>
      <c r="B14730" s="5" t="s">
        <v>9054</v>
      </c>
      <c r="C14730" s="6" t="s">
        <v>714</v>
      </c>
    </row>
    <row r="14731">
      <c r="A14731" s="9">
        <f t="shared" si="1"/>
        <v>10538</v>
      </c>
      <c r="B14731" s="5" t="s">
        <v>9054</v>
      </c>
      <c r="C14731" s="6" t="s">
        <v>23672</v>
      </c>
    </row>
    <row r="14732">
      <c r="A14732" s="9">
        <f t="shared" si="1"/>
        <v>10539</v>
      </c>
      <c r="B14732" s="25" t="s">
        <v>25349</v>
      </c>
      <c r="C14732" s="26" t="s">
        <v>23808</v>
      </c>
    </row>
    <row r="14733">
      <c r="A14733" s="9">
        <f t="shared" si="1"/>
        <v>10540</v>
      </c>
      <c r="B14733" s="5" t="s">
        <v>9055</v>
      </c>
      <c r="C14733" s="6" t="s">
        <v>6</v>
      </c>
    </row>
    <row r="14734">
      <c r="A14734" s="9">
        <f t="shared" si="1"/>
        <v>10541</v>
      </c>
      <c r="B14734" s="5" t="s">
        <v>9056</v>
      </c>
      <c r="C14734" s="6" t="s">
        <v>86</v>
      </c>
    </row>
    <row r="14735">
      <c r="A14735" s="9">
        <f t="shared" si="1"/>
        <v>10542</v>
      </c>
      <c r="B14735" s="5" t="s">
        <v>9057</v>
      </c>
      <c r="C14735" s="6" t="s">
        <v>86</v>
      </c>
    </row>
    <row r="14736">
      <c r="A14736" s="9">
        <f t="shared" si="1"/>
        <v>10543</v>
      </c>
      <c r="B14736" s="5" t="s">
        <v>9058</v>
      </c>
      <c r="C14736" s="6" t="s">
        <v>86</v>
      </c>
    </row>
    <row r="14737">
      <c r="A14737" s="9">
        <f t="shared" si="1"/>
        <v>10544</v>
      </c>
      <c r="B14737" s="5" t="s">
        <v>9059</v>
      </c>
      <c r="C14737" s="6" t="s">
        <v>1620</v>
      </c>
    </row>
    <row r="14738">
      <c r="A14738" s="9">
        <f t="shared" si="1"/>
        <v>10545</v>
      </c>
      <c r="B14738" s="8" t="s">
        <v>9060</v>
      </c>
      <c r="C14738" s="9" t="s">
        <v>818</v>
      </c>
    </row>
    <row r="14739">
      <c r="A14739" s="9">
        <f t="shared" si="1"/>
        <v>10546</v>
      </c>
      <c r="B14739" s="5" t="s">
        <v>9061</v>
      </c>
      <c r="C14739" s="6" t="s">
        <v>479</v>
      </c>
    </row>
    <row r="14740">
      <c r="A14740" s="9">
        <f t="shared" si="1"/>
        <v>10547</v>
      </c>
      <c r="B14740" s="8" t="s">
        <v>9062</v>
      </c>
      <c r="C14740" s="9" t="s">
        <v>60</v>
      </c>
    </row>
    <row r="14741">
      <c r="A14741" s="9">
        <f t="shared" si="1"/>
        <v>10547</v>
      </c>
      <c r="B14741" s="8" t="s">
        <v>9062</v>
      </c>
      <c r="C14741" s="9" t="s">
        <v>162</v>
      </c>
    </row>
    <row r="14742">
      <c r="A14742" s="9">
        <f t="shared" si="1"/>
        <v>10547</v>
      </c>
      <c r="B14742" s="8" t="s">
        <v>9062</v>
      </c>
      <c r="C14742" s="9" t="s">
        <v>142</v>
      </c>
    </row>
    <row r="14743">
      <c r="A14743" s="9">
        <f t="shared" si="1"/>
        <v>10548</v>
      </c>
      <c r="B14743" s="8" t="s">
        <v>9063</v>
      </c>
      <c r="C14743" s="6" t="s">
        <v>150</v>
      </c>
    </row>
    <row r="14744">
      <c r="A14744" s="9">
        <f t="shared" si="1"/>
        <v>10548</v>
      </c>
      <c r="B14744" s="8" t="s">
        <v>9063</v>
      </c>
      <c r="C14744" s="6" t="s">
        <v>23637</v>
      </c>
    </row>
    <row r="14745">
      <c r="A14745" s="9">
        <f t="shared" si="1"/>
        <v>10549</v>
      </c>
      <c r="B14745" s="5" t="s">
        <v>9064</v>
      </c>
      <c r="C14745" s="6" t="s">
        <v>80</v>
      </c>
    </row>
    <row r="14746">
      <c r="A14746" s="9">
        <f t="shared" si="1"/>
        <v>10550</v>
      </c>
      <c r="B14746" s="25" t="s">
        <v>25350</v>
      </c>
      <c r="C14746" s="26" t="s">
        <v>23761</v>
      </c>
    </row>
    <row r="14747">
      <c r="A14747" s="9">
        <f t="shared" si="1"/>
        <v>10551</v>
      </c>
      <c r="B14747" s="25" t="s">
        <v>25351</v>
      </c>
      <c r="C14747" s="26" t="s">
        <v>6852</v>
      </c>
    </row>
    <row r="14748">
      <c r="A14748" s="9">
        <f t="shared" si="1"/>
        <v>10552</v>
      </c>
      <c r="B14748" s="5" t="s">
        <v>9065</v>
      </c>
      <c r="C14748" s="6" t="s">
        <v>1450</v>
      </c>
    </row>
    <row r="14749">
      <c r="A14749" s="9">
        <f t="shared" si="1"/>
        <v>10552</v>
      </c>
      <c r="B14749" s="5" t="s">
        <v>9065</v>
      </c>
      <c r="C14749" s="6" t="s">
        <v>23628</v>
      </c>
    </row>
    <row r="14750">
      <c r="A14750" s="9">
        <f t="shared" si="1"/>
        <v>10553</v>
      </c>
      <c r="B14750" s="5" t="s">
        <v>9066</v>
      </c>
      <c r="C14750" s="6" t="s">
        <v>1450</v>
      </c>
    </row>
    <row r="14751">
      <c r="A14751" s="9">
        <f t="shared" si="1"/>
        <v>10553</v>
      </c>
      <c r="B14751" s="5" t="s">
        <v>9066</v>
      </c>
      <c r="C14751" s="6" t="s">
        <v>23628</v>
      </c>
    </row>
    <row r="14752">
      <c r="A14752" s="9">
        <f t="shared" si="1"/>
        <v>10554</v>
      </c>
      <c r="B14752" s="25" t="s">
        <v>25352</v>
      </c>
      <c r="C14752" s="26" t="s">
        <v>23812</v>
      </c>
    </row>
    <row r="14753">
      <c r="A14753" s="9">
        <f t="shared" si="1"/>
        <v>10555</v>
      </c>
      <c r="B14753" s="5" t="s">
        <v>9067</v>
      </c>
      <c r="C14753" s="6" t="s">
        <v>69</v>
      </c>
    </row>
    <row r="14754">
      <c r="A14754" s="9">
        <f t="shared" si="1"/>
        <v>10555</v>
      </c>
      <c r="B14754" s="5" t="s">
        <v>9067</v>
      </c>
      <c r="C14754" s="6" t="s">
        <v>23628</v>
      </c>
    </row>
    <row r="14755">
      <c r="A14755" s="9">
        <f t="shared" si="1"/>
        <v>10556</v>
      </c>
      <c r="B14755" s="5" t="s">
        <v>9068</v>
      </c>
      <c r="C14755" s="6" t="s">
        <v>69</v>
      </c>
    </row>
    <row r="14756">
      <c r="A14756" s="9">
        <f t="shared" si="1"/>
        <v>10556</v>
      </c>
      <c r="B14756" s="5" t="s">
        <v>9068</v>
      </c>
      <c r="C14756" s="6" t="s">
        <v>23628</v>
      </c>
    </row>
    <row r="14757">
      <c r="A14757" s="9">
        <f t="shared" si="1"/>
        <v>10557</v>
      </c>
      <c r="B14757" s="5" t="s">
        <v>9069</v>
      </c>
      <c r="C14757" s="6" t="s">
        <v>656</v>
      </c>
    </row>
    <row r="14758">
      <c r="A14758" s="9">
        <f t="shared" si="1"/>
        <v>10557</v>
      </c>
      <c r="B14758" s="5" t="s">
        <v>9069</v>
      </c>
      <c r="C14758" s="6" t="s">
        <v>23628</v>
      </c>
    </row>
    <row r="14759">
      <c r="A14759" s="9">
        <f t="shared" si="1"/>
        <v>10558</v>
      </c>
      <c r="B14759" s="25" t="s">
        <v>25353</v>
      </c>
      <c r="C14759" s="26" t="s">
        <v>23812</v>
      </c>
    </row>
    <row r="14760">
      <c r="A14760" s="9">
        <f t="shared" si="1"/>
        <v>10559</v>
      </c>
      <c r="B14760" s="8" t="s">
        <v>9070</v>
      </c>
      <c r="C14760" s="9" t="s">
        <v>117</v>
      </c>
    </row>
    <row r="14761">
      <c r="A14761" s="9">
        <f t="shared" si="1"/>
        <v>10560</v>
      </c>
      <c r="B14761" s="8" t="s">
        <v>9071</v>
      </c>
      <c r="C14761" s="9" t="s">
        <v>121</v>
      </c>
    </row>
    <row r="14762">
      <c r="A14762" s="9">
        <f t="shared" si="1"/>
        <v>10561</v>
      </c>
      <c r="B14762" s="5" t="s">
        <v>9072</v>
      </c>
      <c r="C14762" s="6" t="s">
        <v>1279</v>
      </c>
    </row>
    <row r="14763">
      <c r="A14763" s="9">
        <f t="shared" si="1"/>
        <v>10562</v>
      </c>
      <c r="B14763" s="5" t="s">
        <v>9073</v>
      </c>
      <c r="C14763" s="6" t="s">
        <v>1279</v>
      </c>
    </row>
    <row r="14764">
      <c r="A14764" s="9">
        <f t="shared" si="1"/>
        <v>10563</v>
      </c>
      <c r="B14764" s="5" t="s">
        <v>9074</v>
      </c>
      <c r="C14764" s="6" t="s">
        <v>1369</v>
      </c>
    </row>
    <row r="14765">
      <c r="A14765" s="9">
        <f t="shared" si="1"/>
        <v>10564</v>
      </c>
      <c r="B14765" s="5" t="s">
        <v>9075</v>
      </c>
      <c r="C14765" s="6" t="s">
        <v>785</v>
      </c>
    </row>
    <row r="14766">
      <c r="A14766" s="9">
        <f t="shared" si="1"/>
        <v>10565</v>
      </c>
      <c r="B14766" s="8" t="s">
        <v>9076</v>
      </c>
      <c r="C14766" s="9" t="s">
        <v>530</v>
      </c>
    </row>
    <row r="14767">
      <c r="A14767" s="9">
        <f t="shared" si="1"/>
        <v>10566</v>
      </c>
      <c r="B14767" s="5" t="s">
        <v>9077</v>
      </c>
      <c r="C14767" s="6" t="s">
        <v>12</v>
      </c>
    </row>
    <row r="14768">
      <c r="A14768" s="9">
        <f t="shared" si="1"/>
        <v>10567</v>
      </c>
      <c r="B14768" s="40" t="s">
        <v>25354</v>
      </c>
      <c r="C14768" s="40" t="s">
        <v>3126</v>
      </c>
    </row>
    <row r="14769">
      <c r="A14769" s="9">
        <f t="shared" si="1"/>
        <v>10568</v>
      </c>
      <c r="B14769" s="25" t="s">
        <v>25355</v>
      </c>
      <c r="C14769" s="26" t="s">
        <v>8541</v>
      </c>
    </row>
    <row r="14770">
      <c r="A14770" s="9">
        <f t="shared" si="1"/>
        <v>10569</v>
      </c>
      <c r="B14770" s="8" t="s">
        <v>9078</v>
      </c>
      <c r="C14770" s="9" t="s">
        <v>60</v>
      </c>
    </row>
    <row r="14771">
      <c r="A14771" s="9">
        <f t="shared" si="1"/>
        <v>10569</v>
      </c>
      <c r="B14771" s="8" t="s">
        <v>9078</v>
      </c>
      <c r="C14771" s="9" t="s">
        <v>162</v>
      </c>
    </row>
    <row r="14772">
      <c r="A14772" s="9">
        <f t="shared" si="1"/>
        <v>10570</v>
      </c>
      <c r="B14772" s="5" t="s">
        <v>9079</v>
      </c>
      <c r="C14772" s="6" t="s">
        <v>365</v>
      </c>
    </row>
    <row r="14773">
      <c r="A14773" s="9">
        <f t="shared" si="1"/>
        <v>10571</v>
      </c>
      <c r="B14773" s="5" t="s">
        <v>9080</v>
      </c>
      <c r="C14773" s="6" t="s">
        <v>1369</v>
      </c>
    </row>
    <row r="14774">
      <c r="A14774" s="9">
        <f t="shared" si="1"/>
        <v>10572</v>
      </c>
      <c r="B14774" s="5" t="s">
        <v>9081</v>
      </c>
      <c r="C14774" s="6" t="s">
        <v>758</v>
      </c>
    </row>
    <row r="14775">
      <c r="A14775" s="9">
        <f t="shared" si="1"/>
        <v>10573</v>
      </c>
      <c r="B14775" s="5" t="s">
        <v>9082</v>
      </c>
      <c r="C14775" s="6" t="s">
        <v>1466</v>
      </c>
    </row>
    <row r="14776">
      <c r="A14776" s="9">
        <f t="shared" si="1"/>
        <v>10573</v>
      </c>
      <c r="B14776" s="5" t="s">
        <v>9082</v>
      </c>
      <c r="C14776" s="6" t="s">
        <v>23628</v>
      </c>
    </row>
    <row r="14777">
      <c r="A14777" s="9">
        <f t="shared" si="1"/>
        <v>10574</v>
      </c>
      <c r="B14777" s="5" t="s">
        <v>9083</v>
      </c>
      <c r="C14777" s="6" t="s">
        <v>34</v>
      </c>
    </row>
    <row r="14778">
      <c r="A14778" s="9">
        <f t="shared" si="1"/>
        <v>10574</v>
      </c>
      <c r="B14778" s="5" t="s">
        <v>9083</v>
      </c>
      <c r="C14778" s="6" t="s">
        <v>23628</v>
      </c>
    </row>
    <row r="14779">
      <c r="A14779" s="9">
        <f t="shared" si="1"/>
        <v>10575</v>
      </c>
      <c r="B14779" s="5" t="s">
        <v>9084</v>
      </c>
      <c r="C14779" s="6" t="s">
        <v>34</v>
      </c>
    </row>
    <row r="14780">
      <c r="A14780" s="9">
        <f t="shared" si="1"/>
        <v>10575</v>
      </c>
      <c r="B14780" s="5" t="s">
        <v>9084</v>
      </c>
      <c r="C14780" s="6" t="s">
        <v>23628</v>
      </c>
    </row>
    <row r="14781">
      <c r="A14781" s="9">
        <f t="shared" si="1"/>
        <v>10576</v>
      </c>
      <c r="B14781" s="5" t="s">
        <v>9085</v>
      </c>
      <c r="C14781" s="6" t="s">
        <v>34</v>
      </c>
    </row>
    <row r="14782">
      <c r="A14782" s="9">
        <f t="shared" si="1"/>
        <v>10576</v>
      </c>
      <c r="B14782" s="5" t="s">
        <v>9085</v>
      </c>
      <c r="C14782" s="6" t="s">
        <v>23628</v>
      </c>
    </row>
    <row r="14783">
      <c r="A14783" s="9">
        <f t="shared" si="1"/>
        <v>10577</v>
      </c>
      <c r="B14783" s="5" t="s">
        <v>9086</v>
      </c>
      <c r="C14783" s="6" t="s">
        <v>4</v>
      </c>
    </row>
    <row r="14784">
      <c r="A14784" s="9">
        <f t="shared" si="1"/>
        <v>10578</v>
      </c>
      <c r="B14784" s="16" t="s">
        <v>9087</v>
      </c>
      <c r="C14784" s="6" t="s">
        <v>1235</v>
      </c>
    </row>
    <row r="14785">
      <c r="A14785" s="9">
        <f t="shared" si="1"/>
        <v>10579</v>
      </c>
      <c r="B14785" s="5" t="s">
        <v>9088</v>
      </c>
      <c r="C14785" s="6" t="s">
        <v>1450</v>
      </c>
    </row>
    <row r="14786">
      <c r="A14786" s="9">
        <f t="shared" si="1"/>
        <v>10579</v>
      </c>
      <c r="B14786" s="5" t="s">
        <v>9088</v>
      </c>
      <c r="C14786" s="6" t="s">
        <v>23628</v>
      </c>
    </row>
    <row r="14787">
      <c r="A14787" s="9">
        <f t="shared" si="1"/>
        <v>10580</v>
      </c>
      <c r="B14787" s="5" t="s">
        <v>9089</v>
      </c>
      <c r="C14787" s="6" t="s">
        <v>1466</v>
      </c>
    </row>
    <row r="14788">
      <c r="A14788" s="9">
        <f t="shared" si="1"/>
        <v>10580</v>
      </c>
      <c r="B14788" s="5" t="s">
        <v>9089</v>
      </c>
      <c r="C14788" s="6" t="s">
        <v>23628</v>
      </c>
    </row>
    <row r="14789">
      <c r="A14789" s="9">
        <f t="shared" si="1"/>
        <v>10581</v>
      </c>
      <c r="B14789" s="8" t="s">
        <v>9090</v>
      </c>
      <c r="C14789" s="9" t="s">
        <v>76</v>
      </c>
    </row>
    <row r="14790">
      <c r="A14790" s="9">
        <f t="shared" si="1"/>
        <v>10582</v>
      </c>
      <c r="B14790" s="25" t="s">
        <v>25356</v>
      </c>
      <c r="C14790" s="26" t="s">
        <v>8541</v>
      </c>
    </row>
    <row r="14791">
      <c r="A14791" s="9">
        <f t="shared" si="1"/>
        <v>10583</v>
      </c>
      <c r="B14791" s="5" t="s">
        <v>9091</v>
      </c>
      <c r="C14791" s="6" t="s">
        <v>74</v>
      </c>
    </row>
    <row r="14792">
      <c r="A14792" s="9">
        <f t="shared" si="1"/>
        <v>10584</v>
      </c>
      <c r="B14792" s="5" t="s">
        <v>9092</v>
      </c>
      <c r="C14792" s="6" t="s">
        <v>1279</v>
      </c>
    </row>
    <row r="14793">
      <c r="A14793" s="9">
        <f t="shared" si="1"/>
        <v>10585</v>
      </c>
      <c r="B14793" s="5" t="s">
        <v>9093</v>
      </c>
      <c r="C14793" s="6" t="s">
        <v>1369</v>
      </c>
    </row>
    <row r="14794">
      <c r="A14794" s="9">
        <f t="shared" si="1"/>
        <v>10586</v>
      </c>
      <c r="B14794" s="5" t="s">
        <v>9094</v>
      </c>
      <c r="C14794" s="6" t="s">
        <v>1466</v>
      </c>
    </row>
    <row r="14795">
      <c r="A14795" s="9">
        <f t="shared" si="1"/>
        <v>10586</v>
      </c>
      <c r="B14795" s="5" t="s">
        <v>9094</v>
      </c>
      <c r="C14795" s="6" t="s">
        <v>23628</v>
      </c>
    </row>
    <row r="14796">
      <c r="A14796" s="9">
        <f t="shared" si="1"/>
        <v>10587</v>
      </c>
      <c r="B14796" s="25" t="s">
        <v>25357</v>
      </c>
      <c r="C14796" s="26" t="s">
        <v>8541</v>
      </c>
    </row>
    <row r="14797">
      <c r="A14797" s="9">
        <f t="shared" si="1"/>
        <v>10587</v>
      </c>
      <c r="B14797" s="25" t="s">
        <v>25357</v>
      </c>
      <c r="C14797" s="26" t="s">
        <v>603</v>
      </c>
    </row>
    <row r="14798">
      <c r="A14798" s="9">
        <f t="shared" si="1"/>
        <v>10588</v>
      </c>
      <c r="B14798" s="26" t="s">
        <v>25358</v>
      </c>
      <c r="C14798" s="26" t="s">
        <v>23632</v>
      </c>
    </row>
    <row r="14799">
      <c r="A14799" s="9">
        <f t="shared" si="1"/>
        <v>10588</v>
      </c>
      <c r="B14799" s="40" t="s">
        <v>25358</v>
      </c>
      <c r="C14799" s="28" t="s">
        <v>23633</v>
      </c>
    </row>
    <row r="14800">
      <c r="A14800" s="9">
        <f t="shared" si="1"/>
        <v>10589</v>
      </c>
      <c r="B14800" s="5" t="s">
        <v>9095</v>
      </c>
      <c r="C14800" s="6" t="s">
        <v>1279</v>
      </c>
    </row>
    <row r="14801">
      <c r="A14801" s="9">
        <f t="shared" si="1"/>
        <v>10590</v>
      </c>
      <c r="B14801" s="8" t="s">
        <v>9096</v>
      </c>
      <c r="C14801" s="9" t="s">
        <v>121</v>
      </c>
    </row>
    <row r="14802">
      <c r="A14802" s="9">
        <f t="shared" si="1"/>
        <v>10591</v>
      </c>
      <c r="B14802" s="8" t="s">
        <v>9097</v>
      </c>
      <c r="C14802" s="6" t="s">
        <v>132</v>
      </c>
    </row>
    <row r="14803">
      <c r="A14803" s="9">
        <f t="shared" si="1"/>
        <v>10591</v>
      </c>
      <c r="B14803" s="8" t="s">
        <v>9097</v>
      </c>
      <c r="C14803" s="6" t="s">
        <v>23637</v>
      </c>
    </row>
    <row r="14804">
      <c r="A14804" s="9">
        <f t="shared" si="1"/>
        <v>10592</v>
      </c>
      <c r="B14804" s="25" t="s">
        <v>25359</v>
      </c>
      <c r="C14804" s="26" t="s">
        <v>12983</v>
      </c>
    </row>
    <row r="14805">
      <c r="A14805" s="9">
        <f t="shared" si="1"/>
        <v>10593</v>
      </c>
      <c r="B14805" s="5" t="s">
        <v>9098</v>
      </c>
      <c r="C14805" s="6" t="s">
        <v>612</v>
      </c>
    </row>
    <row r="14806">
      <c r="A14806" s="9">
        <f t="shared" si="1"/>
        <v>10594</v>
      </c>
      <c r="B14806" s="5" t="s">
        <v>9099</v>
      </c>
      <c r="C14806" s="6" t="s">
        <v>1262</v>
      </c>
    </row>
    <row r="14807">
      <c r="A14807" s="9">
        <f t="shared" si="1"/>
        <v>10595</v>
      </c>
      <c r="B14807" s="8" t="s">
        <v>9100</v>
      </c>
      <c r="C14807" s="9" t="s">
        <v>722</v>
      </c>
    </row>
    <row r="14808">
      <c r="A14808" s="9">
        <f t="shared" si="1"/>
        <v>10596</v>
      </c>
      <c r="B14808" s="5" t="s">
        <v>9101</v>
      </c>
      <c r="C14808" s="6" t="s">
        <v>280</v>
      </c>
    </row>
    <row r="14809">
      <c r="A14809" s="9">
        <f t="shared" si="1"/>
        <v>10597</v>
      </c>
      <c r="B14809" s="5" t="s">
        <v>9102</v>
      </c>
      <c r="C14809" s="6" t="s">
        <v>12</v>
      </c>
    </row>
    <row r="14810">
      <c r="A14810" s="9">
        <f t="shared" si="1"/>
        <v>10598</v>
      </c>
      <c r="B14810" s="8" t="s">
        <v>9103</v>
      </c>
      <c r="C14810" s="9" t="s">
        <v>42</v>
      </c>
    </row>
    <row r="14811">
      <c r="A14811" s="9">
        <f t="shared" si="1"/>
        <v>10599</v>
      </c>
      <c r="B14811" s="25" t="s">
        <v>25360</v>
      </c>
      <c r="C14811" s="26" t="s">
        <v>941</v>
      </c>
    </row>
    <row r="14812">
      <c r="A14812" s="9">
        <f t="shared" si="1"/>
        <v>10599</v>
      </c>
      <c r="B14812" s="25" t="s">
        <v>25360</v>
      </c>
      <c r="C14812" s="6" t="s">
        <v>23672</v>
      </c>
    </row>
    <row r="14813">
      <c r="A14813" s="9">
        <f t="shared" si="1"/>
        <v>10600</v>
      </c>
      <c r="B14813" s="8" t="s">
        <v>9104</v>
      </c>
      <c r="C14813" s="9" t="s">
        <v>188</v>
      </c>
    </row>
    <row r="14814">
      <c r="A14814" s="9">
        <f t="shared" si="1"/>
        <v>10601</v>
      </c>
      <c r="B14814" s="5" t="s">
        <v>9105</v>
      </c>
      <c r="C14814" s="6" t="s">
        <v>34</v>
      </c>
    </row>
    <row r="14815">
      <c r="A14815" s="9">
        <f t="shared" si="1"/>
        <v>10601</v>
      </c>
      <c r="B14815" s="5" t="s">
        <v>9105</v>
      </c>
      <c r="C14815" s="6" t="s">
        <v>23628</v>
      </c>
    </row>
    <row r="14816">
      <c r="A14816" s="9">
        <f t="shared" si="1"/>
        <v>10602</v>
      </c>
      <c r="B14816" s="5" t="s">
        <v>9106</v>
      </c>
      <c r="C14816" s="6" t="s">
        <v>69</v>
      </c>
    </row>
    <row r="14817">
      <c r="A14817" s="9">
        <f t="shared" si="1"/>
        <v>10602</v>
      </c>
      <c r="B14817" s="5" t="s">
        <v>9106</v>
      </c>
      <c r="C14817" s="6" t="s">
        <v>23628</v>
      </c>
    </row>
    <row r="14818">
      <c r="A14818" s="9">
        <f t="shared" si="1"/>
        <v>10603</v>
      </c>
      <c r="B14818" s="5" t="s">
        <v>9107</v>
      </c>
      <c r="C14818" s="6" t="s">
        <v>12</v>
      </c>
    </row>
    <row r="14819">
      <c r="A14819" s="9">
        <f t="shared" si="1"/>
        <v>10604</v>
      </c>
      <c r="B14819" s="5" t="s">
        <v>9108</v>
      </c>
      <c r="C14819" s="6" t="s">
        <v>1466</v>
      </c>
    </row>
    <row r="14820">
      <c r="A14820" s="9">
        <f t="shared" si="1"/>
        <v>10604</v>
      </c>
      <c r="B14820" s="5" t="s">
        <v>9108</v>
      </c>
      <c r="C14820" s="6" t="s">
        <v>23628</v>
      </c>
    </row>
    <row r="14821">
      <c r="A14821" s="9">
        <f t="shared" si="1"/>
        <v>10605</v>
      </c>
      <c r="B14821" s="8" t="s">
        <v>9109</v>
      </c>
      <c r="C14821" s="9" t="s">
        <v>52</v>
      </c>
    </row>
    <row r="14822">
      <c r="A14822" s="9">
        <f t="shared" si="1"/>
        <v>10606</v>
      </c>
      <c r="B14822" s="8" t="s">
        <v>9110</v>
      </c>
      <c r="C14822" s="9" t="s">
        <v>65</v>
      </c>
    </row>
    <row r="14823">
      <c r="A14823" s="9">
        <f t="shared" si="1"/>
        <v>10607</v>
      </c>
      <c r="B14823" s="40" t="s">
        <v>25361</v>
      </c>
      <c r="C14823" s="40" t="s">
        <v>3126</v>
      </c>
    </row>
    <row r="14824">
      <c r="A14824" s="9">
        <f t="shared" si="1"/>
        <v>10608</v>
      </c>
      <c r="B14824" s="8" t="s">
        <v>9111</v>
      </c>
      <c r="C14824" s="9" t="s">
        <v>42</v>
      </c>
    </row>
    <row r="14825">
      <c r="A14825" s="9">
        <f t="shared" si="1"/>
        <v>10609</v>
      </c>
      <c r="B14825" s="15" t="s">
        <v>9112</v>
      </c>
      <c r="C14825" s="17" t="s">
        <v>426</v>
      </c>
    </row>
    <row r="14826">
      <c r="A14826" s="9">
        <f t="shared" si="1"/>
        <v>10610</v>
      </c>
      <c r="B14826" s="15" t="s">
        <v>9113</v>
      </c>
      <c r="C14826" s="17" t="s">
        <v>426</v>
      </c>
    </row>
    <row r="14827">
      <c r="A14827" s="9">
        <f t="shared" si="1"/>
        <v>10611</v>
      </c>
      <c r="B14827" s="8" t="s">
        <v>9114</v>
      </c>
      <c r="C14827" s="9" t="s">
        <v>22</v>
      </c>
    </row>
    <row r="14828">
      <c r="A14828" s="9">
        <f t="shared" si="1"/>
        <v>10611</v>
      </c>
      <c r="B14828" s="8" t="s">
        <v>9114</v>
      </c>
      <c r="C14828" s="9" t="s">
        <v>25</v>
      </c>
    </row>
    <row r="14829">
      <c r="A14829" s="9">
        <f t="shared" si="1"/>
        <v>10611</v>
      </c>
      <c r="B14829" s="8" t="s">
        <v>9114</v>
      </c>
      <c r="C14829" s="9" t="s">
        <v>24</v>
      </c>
    </row>
    <row r="14830">
      <c r="A14830" s="9">
        <f t="shared" si="1"/>
        <v>10612</v>
      </c>
      <c r="B14830" s="8" t="s">
        <v>9115</v>
      </c>
      <c r="C14830" s="9" t="s">
        <v>76</v>
      </c>
    </row>
    <row r="14831">
      <c r="A14831" s="9">
        <f t="shared" si="1"/>
        <v>10613</v>
      </c>
      <c r="B14831" s="8" t="s">
        <v>9116</v>
      </c>
      <c r="C14831" s="9" t="s">
        <v>874</v>
      </c>
    </row>
    <row r="14832">
      <c r="A14832" s="9">
        <f t="shared" si="1"/>
        <v>10614</v>
      </c>
      <c r="B14832" s="25" t="s">
        <v>25362</v>
      </c>
      <c r="C14832" s="26" t="s">
        <v>12983</v>
      </c>
    </row>
    <row r="14833">
      <c r="A14833" s="9">
        <f t="shared" si="1"/>
        <v>10615</v>
      </c>
      <c r="B14833" s="5" t="s">
        <v>9117</v>
      </c>
      <c r="C14833" s="6" t="s">
        <v>1223</v>
      </c>
    </row>
    <row r="14834">
      <c r="A14834" s="9">
        <f t="shared" si="1"/>
        <v>10616</v>
      </c>
      <c r="B14834" s="15" t="s">
        <v>9118</v>
      </c>
      <c r="C14834" s="11" t="s">
        <v>423</v>
      </c>
    </row>
    <row r="14835">
      <c r="A14835" s="9">
        <f t="shared" si="1"/>
        <v>10617</v>
      </c>
      <c r="B14835" s="25" t="s">
        <v>25363</v>
      </c>
      <c r="C14835" s="26" t="s">
        <v>8541</v>
      </c>
    </row>
    <row r="14836">
      <c r="A14836" s="9">
        <f t="shared" si="1"/>
        <v>10618</v>
      </c>
      <c r="B14836" s="25" t="s">
        <v>25364</v>
      </c>
      <c r="C14836" s="26" t="s">
        <v>11797</v>
      </c>
    </row>
    <row r="14837">
      <c r="A14837" s="9">
        <f t="shared" si="1"/>
        <v>10619</v>
      </c>
      <c r="B14837" s="5" t="s">
        <v>9119</v>
      </c>
      <c r="C14837" s="6" t="s">
        <v>785</v>
      </c>
    </row>
    <row r="14838">
      <c r="A14838" s="9">
        <f t="shared" si="1"/>
        <v>10620</v>
      </c>
      <c r="B14838" s="8" t="s">
        <v>9120</v>
      </c>
      <c r="C14838" s="9" t="s">
        <v>76</v>
      </c>
    </row>
    <row r="14839">
      <c r="A14839" s="9">
        <f t="shared" si="1"/>
        <v>10621</v>
      </c>
      <c r="B14839" s="5" t="s">
        <v>9121</v>
      </c>
      <c r="C14839" s="6" t="s">
        <v>621</v>
      </c>
    </row>
    <row r="14840">
      <c r="A14840" s="9">
        <f t="shared" si="1"/>
        <v>10622</v>
      </c>
      <c r="B14840" s="8" t="s">
        <v>9122</v>
      </c>
      <c r="C14840" s="9" t="s">
        <v>818</v>
      </c>
    </row>
    <row r="14841">
      <c r="A14841" s="9">
        <f t="shared" si="1"/>
        <v>10623</v>
      </c>
      <c r="B14841" s="8" t="s">
        <v>9123</v>
      </c>
      <c r="C14841" s="9" t="s">
        <v>818</v>
      </c>
    </row>
    <row r="14842">
      <c r="A14842" s="9">
        <f t="shared" si="1"/>
        <v>10624</v>
      </c>
      <c r="B14842" s="25" t="s">
        <v>25365</v>
      </c>
      <c r="C14842" s="26" t="s">
        <v>8541</v>
      </c>
    </row>
    <row r="14843">
      <c r="A14843" s="9">
        <f t="shared" si="1"/>
        <v>10625</v>
      </c>
      <c r="B14843" s="5" t="s">
        <v>9124</v>
      </c>
      <c r="C14843" s="6" t="s">
        <v>621</v>
      </c>
    </row>
    <row r="14844">
      <c r="A14844" s="9">
        <f t="shared" si="1"/>
        <v>10626</v>
      </c>
      <c r="B14844" s="5" t="s">
        <v>9125</v>
      </c>
      <c r="C14844" s="6" t="s">
        <v>74</v>
      </c>
    </row>
    <row r="14845">
      <c r="A14845" s="9">
        <f t="shared" si="1"/>
        <v>10627</v>
      </c>
      <c r="B14845" s="5" t="s">
        <v>9126</v>
      </c>
      <c r="C14845" s="6" t="s">
        <v>1260</v>
      </c>
    </row>
    <row r="14846">
      <c r="A14846" s="9">
        <f t="shared" si="1"/>
        <v>10628</v>
      </c>
      <c r="B14846" s="5" t="s">
        <v>9127</v>
      </c>
      <c r="C14846" s="6" t="s">
        <v>1260</v>
      </c>
    </row>
    <row r="14847">
      <c r="A14847" s="9">
        <f t="shared" si="1"/>
        <v>10629</v>
      </c>
      <c r="B14847" s="5" t="s">
        <v>9128</v>
      </c>
      <c r="C14847" s="6" t="s">
        <v>1260</v>
      </c>
    </row>
    <row r="14848">
      <c r="A14848" s="9">
        <f t="shared" si="1"/>
        <v>10630</v>
      </c>
      <c r="B14848" s="5" t="s">
        <v>9129</v>
      </c>
      <c r="C14848" s="6" t="s">
        <v>727</v>
      </c>
    </row>
    <row r="14849">
      <c r="A14849" s="9">
        <f t="shared" si="1"/>
        <v>10631</v>
      </c>
      <c r="B14849" s="25" t="s">
        <v>25366</v>
      </c>
      <c r="C14849" s="26" t="s">
        <v>12983</v>
      </c>
    </row>
    <row r="14850">
      <c r="A14850" s="9">
        <f t="shared" si="1"/>
        <v>10632</v>
      </c>
      <c r="B14850" s="8" t="s">
        <v>9130</v>
      </c>
      <c r="C14850" s="9" t="s">
        <v>40</v>
      </c>
    </row>
    <row r="14851">
      <c r="A14851" s="9">
        <f t="shared" si="1"/>
        <v>10633</v>
      </c>
      <c r="B14851" s="5" t="s">
        <v>9131</v>
      </c>
      <c r="C14851" s="6" t="s">
        <v>1856</v>
      </c>
    </row>
    <row r="14852">
      <c r="A14852" s="9">
        <f t="shared" si="1"/>
        <v>10634</v>
      </c>
      <c r="B14852" s="8" t="s">
        <v>9132</v>
      </c>
      <c r="C14852" s="9" t="s">
        <v>117</v>
      </c>
    </row>
    <row r="14853">
      <c r="A14853" s="9">
        <f t="shared" si="1"/>
        <v>10635</v>
      </c>
      <c r="B14853" s="5" t="s">
        <v>9133</v>
      </c>
      <c r="C14853" s="6" t="s">
        <v>798</v>
      </c>
    </row>
    <row r="14854">
      <c r="A14854" s="9">
        <f t="shared" si="1"/>
        <v>10635</v>
      </c>
      <c r="B14854" s="5" t="s">
        <v>9133</v>
      </c>
      <c r="C14854" s="6" t="s">
        <v>23628</v>
      </c>
    </row>
    <row r="14855">
      <c r="A14855" s="9">
        <f t="shared" si="1"/>
        <v>10636</v>
      </c>
      <c r="B14855" s="5" t="s">
        <v>9134</v>
      </c>
      <c r="C14855" s="6" t="s">
        <v>733</v>
      </c>
    </row>
    <row r="14856">
      <c r="A14856" s="9">
        <f t="shared" si="1"/>
        <v>10637</v>
      </c>
      <c r="B14856" s="8" t="s">
        <v>9135</v>
      </c>
      <c r="C14856" s="9" t="s">
        <v>64</v>
      </c>
    </row>
    <row r="14857">
      <c r="A14857" s="9">
        <f t="shared" si="1"/>
        <v>10638</v>
      </c>
      <c r="B14857" s="5" t="s">
        <v>9136</v>
      </c>
      <c r="C14857" s="6" t="s">
        <v>538</v>
      </c>
    </row>
    <row r="14858">
      <c r="A14858" s="9">
        <f t="shared" si="1"/>
        <v>10638</v>
      </c>
      <c r="B14858" s="5" t="s">
        <v>9136</v>
      </c>
      <c r="C14858" s="6" t="s">
        <v>23628</v>
      </c>
    </row>
    <row r="14859">
      <c r="A14859" s="9">
        <f t="shared" si="1"/>
        <v>10639</v>
      </c>
      <c r="B14859" s="8" t="s">
        <v>9137</v>
      </c>
      <c r="C14859" s="9" t="s">
        <v>280</v>
      </c>
    </row>
    <row r="14860">
      <c r="A14860" s="9">
        <f t="shared" si="1"/>
        <v>10640</v>
      </c>
      <c r="B14860" s="5" t="s">
        <v>9138</v>
      </c>
      <c r="C14860" s="6" t="s">
        <v>591</v>
      </c>
    </row>
    <row r="14861">
      <c r="A14861" s="9">
        <f t="shared" si="1"/>
        <v>10641</v>
      </c>
      <c r="B14861" s="5" t="s">
        <v>9139</v>
      </c>
      <c r="C14861" s="6" t="s">
        <v>393</v>
      </c>
    </row>
    <row r="14862">
      <c r="A14862" s="9">
        <f t="shared" si="1"/>
        <v>10642</v>
      </c>
      <c r="B14862" s="5" t="s">
        <v>9140</v>
      </c>
      <c r="C14862" s="6" t="s">
        <v>393</v>
      </c>
    </row>
    <row r="14863">
      <c r="A14863" s="9">
        <f t="shared" si="1"/>
        <v>10643</v>
      </c>
      <c r="B14863" s="5" t="s">
        <v>9141</v>
      </c>
      <c r="C14863" s="6" t="s">
        <v>393</v>
      </c>
    </row>
    <row r="14864">
      <c r="A14864" s="9">
        <f t="shared" si="1"/>
        <v>10644</v>
      </c>
      <c r="B14864" s="5" t="s">
        <v>9142</v>
      </c>
      <c r="C14864" s="6" t="s">
        <v>393</v>
      </c>
    </row>
    <row r="14865">
      <c r="A14865" s="9">
        <f t="shared" si="1"/>
        <v>10645</v>
      </c>
      <c r="B14865" s="5" t="s">
        <v>9143</v>
      </c>
      <c r="C14865" s="6" t="s">
        <v>393</v>
      </c>
    </row>
    <row r="14866">
      <c r="A14866" s="9">
        <f t="shared" si="1"/>
        <v>10646</v>
      </c>
      <c r="B14866" s="5" t="s">
        <v>9144</v>
      </c>
      <c r="C14866" s="6" t="s">
        <v>12</v>
      </c>
    </row>
    <row r="14867">
      <c r="A14867" s="9">
        <f t="shared" si="1"/>
        <v>10647</v>
      </c>
      <c r="B14867" s="5" t="s">
        <v>9145</v>
      </c>
      <c r="C14867" s="6" t="s">
        <v>12</v>
      </c>
    </row>
    <row r="14868">
      <c r="A14868" s="9">
        <f t="shared" si="1"/>
        <v>10648</v>
      </c>
      <c r="B14868" s="15" t="s">
        <v>9146</v>
      </c>
      <c r="C14868" s="11" t="s">
        <v>423</v>
      </c>
    </row>
    <row r="14869">
      <c r="A14869" s="9">
        <f t="shared" si="1"/>
        <v>10649</v>
      </c>
      <c r="B14869" s="5" t="s">
        <v>9147</v>
      </c>
      <c r="C14869" s="6" t="s">
        <v>1223</v>
      </c>
    </row>
    <row r="14870">
      <c r="A14870" s="9">
        <f t="shared" si="1"/>
        <v>10650</v>
      </c>
      <c r="B14870" s="8" t="s">
        <v>9148</v>
      </c>
      <c r="C14870" s="9" t="s">
        <v>88</v>
      </c>
    </row>
    <row r="14871">
      <c r="A14871" s="9">
        <f t="shared" si="1"/>
        <v>10651</v>
      </c>
      <c r="B14871" s="25" t="s">
        <v>25367</v>
      </c>
      <c r="C14871" s="26" t="s">
        <v>12983</v>
      </c>
    </row>
    <row r="14872">
      <c r="A14872" s="9">
        <f t="shared" si="1"/>
        <v>10652</v>
      </c>
      <c r="B14872" s="15" t="s">
        <v>9149</v>
      </c>
      <c r="C14872" s="17" t="s">
        <v>426</v>
      </c>
    </row>
    <row r="14873">
      <c r="A14873" s="9">
        <f t="shared" si="1"/>
        <v>10653</v>
      </c>
      <c r="B14873" s="5" t="s">
        <v>9150</v>
      </c>
      <c r="C14873" s="6" t="s">
        <v>479</v>
      </c>
    </row>
    <row r="14874">
      <c r="A14874" s="9">
        <f t="shared" si="1"/>
        <v>10654</v>
      </c>
      <c r="B14874" s="5" t="s">
        <v>9151</v>
      </c>
      <c r="C14874" s="6" t="s">
        <v>479</v>
      </c>
    </row>
    <row r="14875">
      <c r="A14875" s="9">
        <f t="shared" si="1"/>
        <v>10655</v>
      </c>
      <c r="B14875" s="15" t="s">
        <v>9152</v>
      </c>
      <c r="C14875" s="17" t="s">
        <v>426</v>
      </c>
    </row>
    <row r="14876">
      <c r="A14876" s="9">
        <f t="shared" si="1"/>
        <v>10656</v>
      </c>
      <c r="B14876" s="15" t="s">
        <v>9153</v>
      </c>
      <c r="C14876" s="17" t="s">
        <v>426</v>
      </c>
    </row>
    <row r="14877">
      <c r="A14877" s="9">
        <f t="shared" si="1"/>
        <v>10657</v>
      </c>
      <c r="B14877" s="5" t="s">
        <v>9154</v>
      </c>
      <c r="C14877" s="6" t="s">
        <v>437</v>
      </c>
    </row>
    <row r="14878">
      <c r="A14878" s="9">
        <f t="shared" si="1"/>
        <v>10658</v>
      </c>
      <c r="B14878" s="16" t="s">
        <v>9155</v>
      </c>
      <c r="C14878" s="6" t="s">
        <v>1235</v>
      </c>
    </row>
    <row r="14879">
      <c r="A14879" s="9">
        <f t="shared" si="1"/>
        <v>10659</v>
      </c>
      <c r="B14879" s="25" t="s">
        <v>25368</v>
      </c>
      <c r="C14879" s="26" t="s">
        <v>446</v>
      </c>
    </row>
    <row r="14880">
      <c r="A14880" s="9">
        <f t="shared" si="1"/>
        <v>10659</v>
      </c>
      <c r="B14880" s="25" t="s">
        <v>25368</v>
      </c>
      <c r="C14880" s="26" t="s">
        <v>179</v>
      </c>
    </row>
    <row r="14881">
      <c r="A14881" s="9">
        <f t="shared" si="1"/>
        <v>10659</v>
      </c>
      <c r="B14881" s="27" t="s">
        <v>25368</v>
      </c>
      <c r="C14881" s="28" t="s">
        <v>23637</v>
      </c>
    </row>
    <row r="14882">
      <c r="A14882" s="9">
        <f t="shared" si="1"/>
        <v>10660</v>
      </c>
      <c r="B14882" s="5" t="s">
        <v>9156</v>
      </c>
      <c r="C14882" s="6" t="s">
        <v>328</v>
      </c>
    </row>
    <row r="14883">
      <c r="A14883" s="9">
        <f t="shared" si="1"/>
        <v>10660</v>
      </c>
      <c r="B14883" s="5" t="s">
        <v>9156</v>
      </c>
      <c r="C14883" s="6" t="s">
        <v>23637</v>
      </c>
    </row>
    <row r="14884">
      <c r="A14884" s="9">
        <f t="shared" si="1"/>
        <v>10661</v>
      </c>
      <c r="B14884" s="5" t="s">
        <v>9157</v>
      </c>
      <c r="C14884" s="6" t="s">
        <v>365</v>
      </c>
    </row>
    <row r="14885">
      <c r="A14885" s="9">
        <f t="shared" si="1"/>
        <v>10662</v>
      </c>
      <c r="B14885" s="5" t="s">
        <v>9158</v>
      </c>
      <c r="C14885" s="6" t="s">
        <v>179</v>
      </c>
    </row>
    <row r="14886">
      <c r="A14886" s="9">
        <f t="shared" si="1"/>
        <v>10662</v>
      </c>
      <c r="B14886" s="5" t="s">
        <v>9158</v>
      </c>
      <c r="C14886" s="6" t="s">
        <v>23637</v>
      </c>
    </row>
    <row r="14887">
      <c r="A14887" s="9">
        <f t="shared" si="1"/>
        <v>10663</v>
      </c>
      <c r="B14887" s="5" t="s">
        <v>9159</v>
      </c>
      <c r="C14887" s="6" t="s">
        <v>1360</v>
      </c>
    </row>
    <row r="14888">
      <c r="A14888" s="9">
        <f t="shared" si="1"/>
        <v>10664</v>
      </c>
      <c r="B14888" s="5" t="s">
        <v>9160</v>
      </c>
      <c r="C14888" s="6" t="s">
        <v>1262</v>
      </c>
    </row>
    <row r="14889">
      <c r="A14889" s="9">
        <f t="shared" si="1"/>
        <v>10665</v>
      </c>
      <c r="B14889" s="5" t="s">
        <v>9161</v>
      </c>
      <c r="C14889" s="6" t="s">
        <v>621</v>
      </c>
    </row>
    <row r="14890">
      <c r="A14890" s="9">
        <f t="shared" si="1"/>
        <v>10666</v>
      </c>
      <c r="B14890" s="5" t="s">
        <v>9162</v>
      </c>
      <c r="C14890" s="6" t="s">
        <v>162</v>
      </c>
    </row>
    <row r="14891">
      <c r="A14891" s="9">
        <f t="shared" si="1"/>
        <v>10666</v>
      </c>
      <c r="B14891" s="5" t="s">
        <v>9162</v>
      </c>
      <c r="C14891" s="6" t="s">
        <v>142</v>
      </c>
    </row>
    <row r="14892">
      <c r="A14892" s="9">
        <f t="shared" si="1"/>
        <v>10667</v>
      </c>
      <c r="B14892" s="25" t="s">
        <v>25369</v>
      </c>
      <c r="C14892" s="26" t="s">
        <v>8541</v>
      </c>
    </row>
    <row r="14893">
      <c r="A14893" s="9">
        <f t="shared" si="1"/>
        <v>10668</v>
      </c>
      <c r="B14893" s="5" t="s">
        <v>9163</v>
      </c>
      <c r="C14893" s="6" t="s">
        <v>612</v>
      </c>
    </row>
    <row r="14894">
      <c r="A14894" s="9">
        <f t="shared" si="1"/>
        <v>10669</v>
      </c>
      <c r="B14894" s="5" t="s">
        <v>9164</v>
      </c>
      <c r="C14894" s="6" t="s">
        <v>74</v>
      </c>
    </row>
    <row r="14895">
      <c r="A14895" s="9">
        <f t="shared" si="1"/>
        <v>10670</v>
      </c>
      <c r="B14895" s="5" t="s">
        <v>9165</v>
      </c>
      <c r="C14895" s="6" t="s">
        <v>1267</v>
      </c>
    </row>
    <row r="14896">
      <c r="A14896" s="9">
        <f t="shared" si="1"/>
        <v>10671</v>
      </c>
      <c r="B14896" s="5" t="s">
        <v>9166</v>
      </c>
      <c r="C14896" s="6" t="s">
        <v>1221</v>
      </c>
    </row>
    <row r="14897">
      <c r="A14897" s="9">
        <f t="shared" si="1"/>
        <v>10672</v>
      </c>
      <c r="B14897" s="25" t="s">
        <v>25370</v>
      </c>
      <c r="C14897" s="26" t="s">
        <v>91</v>
      </c>
    </row>
    <row r="14898">
      <c r="A14898" s="9">
        <f t="shared" si="1"/>
        <v>10672</v>
      </c>
      <c r="B14898" s="27" t="s">
        <v>25370</v>
      </c>
      <c r="C14898" s="28" t="s">
        <v>23637</v>
      </c>
    </row>
    <row r="14899">
      <c r="A14899" s="9">
        <f t="shared" si="1"/>
        <v>10672</v>
      </c>
      <c r="B14899" s="25" t="s">
        <v>25370</v>
      </c>
      <c r="C14899" s="26" t="s">
        <v>90</v>
      </c>
    </row>
    <row r="14900">
      <c r="A14900" s="9">
        <f t="shared" si="1"/>
        <v>10672</v>
      </c>
      <c r="B14900" s="25" t="s">
        <v>25370</v>
      </c>
      <c r="C14900" s="26" t="s">
        <v>54</v>
      </c>
    </row>
    <row r="14901">
      <c r="A14901" s="9">
        <f t="shared" si="1"/>
        <v>10673</v>
      </c>
      <c r="B14901" s="5" t="s">
        <v>9167</v>
      </c>
      <c r="C14901" s="6" t="s">
        <v>86</v>
      </c>
    </row>
    <row r="14902">
      <c r="A14902" s="9">
        <f t="shared" si="1"/>
        <v>10674</v>
      </c>
      <c r="B14902" s="5" t="s">
        <v>9168</v>
      </c>
      <c r="C14902" s="6" t="s">
        <v>426</v>
      </c>
    </row>
    <row r="14903">
      <c r="A14903" s="9">
        <f t="shared" si="1"/>
        <v>10675</v>
      </c>
      <c r="B14903" s="8" t="s">
        <v>9169</v>
      </c>
      <c r="C14903" s="9" t="s">
        <v>616</v>
      </c>
    </row>
    <row r="14904">
      <c r="A14904" s="9">
        <f t="shared" si="1"/>
        <v>10676</v>
      </c>
      <c r="B14904" s="5" t="s">
        <v>9170</v>
      </c>
      <c r="C14904" s="6" t="s">
        <v>12</v>
      </c>
    </row>
    <row r="14905">
      <c r="A14905" s="9">
        <f t="shared" si="1"/>
        <v>10677</v>
      </c>
      <c r="B14905" s="25" t="s">
        <v>25371</v>
      </c>
      <c r="C14905" s="26" t="s">
        <v>650</v>
      </c>
    </row>
    <row r="14906">
      <c r="A14906" s="9">
        <f t="shared" si="1"/>
        <v>10678</v>
      </c>
      <c r="B14906" s="8" t="s">
        <v>9171</v>
      </c>
      <c r="C14906" s="9" t="s">
        <v>162</v>
      </c>
    </row>
    <row r="14907">
      <c r="A14907" s="9">
        <f t="shared" si="1"/>
        <v>10679</v>
      </c>
      <c r="B14907" s="5" t="s">
        <v>9172</v>
      </c>
      <c r="C14907" s="6" t="s">
        <v>1371</v>
      </c>
    </row>
    <row r="14908">
      <c r="A14908" s="9">
        <f t="shared" si="1"/>
        <v>10680</v>
      </c>
      <c r="B14908" s="5" t="s">
        <v>9173</v>
      </c>
      <c r="C14908" s="6" t="s">
        <v>727</v>
      </c>
    </row>
    <row r="14909">
      <c r="A14909" s="9">
        <f t="shared" si="1"/>
        <v>10680</v>
      </c>
      <c r="B14909" s="8" t="s">
        <v>9173</v>
      </c>
      <c r="C14909" s="9" t="s">
        <v>64</v>
      </c>
    </row>
    <row r="14910">
      <c r="A14910" s="9">
        <f t="shared" si="1"/>
        <v>10681</v>
      </c>
      <c r="B14910" s="25" t="s">
        <v>25372</v>
      </c>
      <c r="C14910" s="26" t="s">
        <v>874</v>
      </c>
    </row>
    <row r="14911">
      <c r="A14911" s="9">
        <f t="shared" si="1"/>
        <v>10682</v>
      </c>
      <c r="B14911" s="5" t="s">
        <v>9174</v>
      </c>
      <c r="C14911" s="6" t="s">
        <v>1267</v>
      </c>
    </row>
    <row r="14912">
      <c r="A14912" s="9">
        <f t="shared" si="1"/>
        <v>10683</v>
      </c>
      <c r="B14912" s="5" t="s">
        <v>9175</v>
      </c>
      <c r="C14912" s="6" t="s">
        <v>1267</v>
      </c>
    </row>
    <row r="14913">
      <c r="A14913" s="9">
        <f t="shared" si="1"/>
        <v>10684</v>
      </c>
      <c r="B14913" s="5" t="s">
        <v>9176</v>
      </c>
      <c r="C14913" s="6" t="s">
        <v>1267</v>
      </c>
    </row>
    <row r="14914">
      <c r="A14914" s="9">
        <f t="shared" si="1"/>
        <v>10685</v>
      </c>
      <c r="B14914" s="5" t="s">
        <v>9177</v>
      </c>
      <c r="C14914" s="6" t="s">
        <v>328</v>
      </c>
    </row>
    <row r="14915">
      <c r="A14915" s="9">
        <f t="shared" si="1"/>
        <v>10685</v>
      </c>
      <c r="B14915" s="5" t="s">
        <v>9177</v>
      </c>
      <c r="C14915" s="6" t="s">
        <v>23637</v>
      </c>
    </row>
    <row r="14916">
      <c r="A14916" s="9">
        <f t="shared" si="1"/>
        <v>10686</v>
      </c>
      <c r="B14916" s="25" t="s">
        <v>25373</v>
      </c>
      <c r="C14916" s="26" t="s">
        <v>11797</v>
      </c>
    </row>
    <row r="14917">
      <c r="A14917" s="9">
        <f t="shared" si="1"/>
        <v>10687</v>
      </c>
      <c r="B14917" s="25" t="s">
        <v>25374</v>
      </c>
      <c r="C14917" s="26" t="s">
        <v>8541</v>
      </c>
    </row>
    <row r="14918">
      <c r="A14918" s="9">
        <f t="shared" si="1"/>
        <v>10688</v>
      </c>
      <c r="B14918" s="35" t="s">
        <v>25375</v>
      </c>
      <c r="C14918" s="26" t="s">
        <v>23636</v>
      </c>
    </row>
    <row r="14919">
      <c r="A14919" s="9">
        <f t="shared" si="1"/>
        <v>10689</v>
      </c>
      <c r="B14919" s="8" t="s">
        <v>9178</v>
      </c>
      <c r="C14919" s="6" t="s">
        <v>1012</v>
      </c>
    </row>
    <row r="14920">
      <c r="A14920" s="9">
        <f t="shared" si="1"/>
        <v>10690</v>
      </c>
      <c r="B14920" s="5" t="s">
        <v>9179</v>
      </c>
      <c r="C14920" s="6" t="s">
        <v>621</v>
      </c>
    </row>
    <row r="14921">
      <c r="A14921" s="9">
        <f t="shared" si="1"/>
        <v>10691</v>
      </c>
      <c r="B14921" s="5" t="s">
        <v>9180</v>
      </c>
      <c r="C14921" s="6" t="s">
        <v>1221</v>
      </c>
    </row>
    <row r="14922">
      <c r="A14922" s="9">
        <f t="shared" si="1"/>
        <v>10692</v>
      </c>
      <c r="B14922" s="5" t="s">
        <v>9181</v>
      </c>
      <c r="C14922" s="6" t="s">
        <v>621</v>
      </c>
    </row>
    <row r="14923">
      <c r="A14923" s="9">
        <f t="shared" si="1"/>
        <v>10693</v>
      </c>
      <c r="B14923" s="5" t="s">
        <v>9182</v>
      </c>
      <c r="C14923" s="6" t="s">
        <v>621</v>
      </c>
    </row>
    <row r="14924">
      <c r="A14924" s="9">
        <f t="shared" si="1"/>
        <v>10694</v>
      </c>
      <c r="B14924" s="5" t="s">
        <v>9183</v>
      </c>
      <c r="C14924" s="6" t="s">
        <v>788</v>
      </c>
    </row>
    <row r="14925">
      <c r="A14925" s="9">
        <f t="shared" si="1"/>
        <v>10694</v>
      </c>
      <c r="B14925" s="5" t="s">
        <v>9183</v>
      </c>
      <c r="C14925" s="6" t="s">
        <v>23637</v>
      </c>
    </row>
    <row r="14926">
      <c r="A14926" s="9">
        <f t="shared" si="1"/>
        <v>10695</v>
      </c>
      <c r="B14926" s="8" t="s">
        <v>9184</v>
      </c>
      <c r="C14926" s="9" t="s">
        <v>42</v>
      </c>
    </row>
    <row r="14927">
      <c r="A14927" s="9">
        <f t="shared" si="1"/>
        <v>10696</v>
      </c>
      <c r="B14927" s="25" t="s">
        <v>25376</v>
      </c>
      <c r="C14927" s="26" t="s">
        <v>8541</v>
      </c>
    </row>
    <row r="14928">
      <c r="A14928" s="9">
        <f t="shared" si="1"/>
        <v>10697</v>
      </c>
      <c r="B14928" s="5" t="s">
        <v>9185</v>
      </c>
      <c r="C14928" s="6" t="s">
        <v>179</v>
      </c>
    </row>
    <row r="14929">
      <c r="A14929" s="9">
        <f t="shared" si="1"/>
        <v>10697</v>
      </c>
      <c r="B14929" s="5" t="s">
        <v>9185</v>
      </c>
      <c r="C14929" s="6" t="s">
        <v>23637</v>
      </c>
    </row>
    <row r="14930">
      <c r="A14930" s="9">
        <f t="shared" si="1"/>
        <v>10698</v>
      </c>
      <c r="B14930" s="5" t="s">
        <v>9186</v>
      </c>
      <c r="C14930" s="6" t="s">
        <v>1262</v>
      </c>
    </row>
    <row r="14931">
      <c r="A14931" s="9">
        <f t="shared" si="1"/>
        <v>10699</v>
      </c>
      <c r="B14931" s="8" t="s">
        <v>9187</v>
      </c>
      <c r="C14931" s="9" t="s">
        <v>56</v>
      </c>
    </row>
    <row r="14932">
      <c r="A14932" s="9">
        <f t="shared" si="1"/>
        <v>10699</v>
      </c>
      <c r="B14932" s="8" t="s">
        <v>9187</v>
      </c>
      <c r="C14932" s="9" t="s">
        <v>616</v>
      </c>
    </row>
    <row r="14933">
      <c r="A14933" s="9">
        <f t="shared" si="1"/>
        <v>10700</v>
      </c>
      <c r="B14933" s="5" t="s">
        <v>9188</v>
      </c>
      <c r="C14933" s="6" t="s">
        <v>153</v>
      </c>
    </row>
    <row r="14934">
      <c r="A14934" s="9">
        <f t="shared" si="1"/>
        <v>10700</v>
      </c>
      <c r="B14934" s="5" t="s">
        <v>9188</v>
      </c>
      <c r="C14934" s="6" t="s">
        <v>23637</v>
      </c>
    </row>
    <row r="14935">
      <c r="A14935" s="9">
        <f t="shared" si="1"/>
        <v>10701</v>
      </c>
      <c r="B14935" s="5" t="s">
        <v>9189</v>
      </c>
      <c r="C14935" s="6" t="s">
        <v>162</v>
      </c>
    </row>
    <row r="14936">
      <c r="A14936" s="9">
        <f t="shared" si="1"/>
        <v>10702</v>
      </c>
      <c r="B14936" s="5" t="s">
        <v>9190</v>
      </c>
      <c r="C14936" s="6" t="s">
        <v>365</v>
      </c>
    </row>
    <row r="14937">
      <c r="A14937" s="9">
        <f t="shared" si="1"/>
        <v>10703</v>
      </c>
      <c r="B14937" s="25" t="s">
        <v>25377</v>
      </c>
      <c r="C14937" s="34" t="s">
        <v>267</v>
      </c>
    </row>
    <row r="14938">
      <c r="A14938" s="9">
        <f t="shared" si="1"/>
        <v>10703</v>
      </c>
      <c r="B14938" s="27" t="s">
        <v>25377</v>
      </c>
      <c r="C14938" s="28" t="s">
        <v>23637</v>
      </c>
    </row>
    <row r="14939">
      <c r="A14939" s="9">
        <f t="shared" si="1"/>
        <v>10703</v>
      </c>
      <c r="B14939" s="25" t="s">
        <v>25377</v>
      </c>
      <c r="C14939" s="33" t="s">
        <v>90</v>
      </c>
    </row>
    <row r="14940">
      <c r="A14940" s="9">
        <f t="shared" si="1"/>
        <v>10703</v>
      </c>
      <c r="B14940" s="25" t="s">
        <v>25377</v>
      </c>
      <c r="C14940" s="34" t="s">
        <v>162</v>
      </c>
    </row>
    <row r="14941">
      <c r="A14941" s="9">
        <f t="shared" si="1"/>
        <v>10704</v>
      </c>
      <c r="B14941" s="5" t="s">
        <v>9191</v>
      </c>
      <c r="C14941" s="6" t="s">
        <v>946</v>
      </c>
    </row>
    <row r="14942">
      <c r="A14942" s="9">
        <f t="shared" si="1"/>
        <v>10705</v>
      </c>
      <c r="B14942" s="31" t="s">
        <v>25378</v>
      </c>
      <c r="C14942" s="26" t="s">
        <v>23639</v>
      </c>
    </row>
    <row r="14943">
      <c r="A14943" s="9">
        <f t="shared" si="1"/>
        <v>10706</v>
      </c>
      <c r="B14943" s="5" t="s">
        <v>9192</v>
      </c>
      <c r="C14943" s="6" t="s">
        <v>1221</v>
      </c>
    </row>
    <row r="14944">
      <c r="A14944" s="9">
        <f t="shared" si="1"/>
        <v>10707</v>
      </c>
      <c r="B14944" s="8" t="s">
        <v>9193</v>
      </c>
      <c r="C14944" s="9" t="s">
        <v>60</v>
      </c>
    </row>
    <row r="14945">
      <c r="A14945" s="9">
        <f t="shared" si="1"/>
        <v>10708</v>
      </c>
      <c r="B14945" s="8" t="s">
        <v>9194</v>
      </c>
      <c r="C14945" s="9" t="s">
        <v>818</v>
      </c>
    </row>
    <row r="14946">
      <c r="A14946" s="9">
        <f t="shared" si="1"/>
        <v>10709</v>
      </c>
      <c r="B14946" s="5" t="s">
        <v>9195</v>
      </c>
      <c r="C14946" s="6" t="s">
        <v>267</v>
      </c>
    </row>
    <row r="14947">
      <c r="A14947" s="9">
        <f t="shared" si="1"/>
        <v>10709</v>
      </c>
      <c r="B14947" s="5" t="s">
        <v>9195</v>
      </c>
      <c r="C14947" s="6" t="s">
        <v>23637</v>
      </c>
    </row>
    <row r="14948">
      <c r="A14948" s="9">
        <f t="shared" si="1"/>
        <v>10710</v>
      </c>
      <c r="B14948" s="5" t="s">
        <v>9196</v>
      </c>
      <c r="C14948" s="6" t="s">
        <v>86</v>
      </c>
    </row>
    <row r="14949">
      <c r="A14949" s="9">
        <f t="shared" si="1"/>
        <v>10711</v>
      </c>
      <c r="B14949" s="8" t="s">
        <v>9197</v>
      </c>
      <c r="C14949" s="9" t="s">
        <v>372</v>
      </c>
    </row>
    <row r="14950">
      <c r="A14950" s="9">
        <f t="shared" si="1"/>
        <v>10712</v>
      </c>
      <c r="B14950" s="5" t="s">
        <v>9198</v>
      </c>
      <c r="C14950" s="6" t="s">
        <v>1466</v>
      </c>
    </row>
    <row r="14951">
      <c r="A14951" s="9">
        <f t="shared" si="1"/>
        <v>10712</v>
      </c>
      <c r="B14951" s="5" t="s">
        <v>9198</v>
      </c>
      <c r="C14951" s="6" t="s">
        <v>23628</v>
      </c>
    </row>
    <row r="14952">
      <c r="A14952" s="9">
        <f t="shared" si="1"/>
        <v>10713</v>
      </c>
      <c r="B14952" s="5" t="s">
        <v>9199</v>
      </c>
      <c r="C14952" s="6" t="s">
        <v>34</v>
      </c>
    </row>
    <row r="14953">
      <c r="A14953" s="9">
        <f t="shared" si="1"/>
        <v>10713</v>
      </c>
      <c r="B14953" s="5" t="s">
        <v>9199</v>
      </c>
      <c r="C14953" s="6" t="s">
        <v>23628</v>
      </c>
    </row>
    <row r="14954">
      <c r="A14954" s="9">
        <f t="shared" si="1"/>
        <v>10714</v>
      </c>
      <c r="B14954" s="5" t="s">
        <v>9200</v>
      </c>
      <c r="C14954" s="6" t="s">
        <v>1466</v>
      </c>
    </row>
    <row r="14955">
      <c r="A14955" s="9">
        <f t="shared" si="1"/>
        <v>10714</v>
      </c>
      <c r="B14955" s="5" t="s">
        <v>9200</v>
      </c>
      <c r="C14955" s="6" t="s">
        <v>23628</v>
      </c>
    </row>
    <row r="14956">
      <c r="A14956" s="9">
        <f t="shared" si="1"/>
        <v>10715</v>
      </c>
      <c r="B14956" s="8" t="s">
        <v>9201</v>
      </c>
      <c r="C14956" s="9" t="s">
        <v>65</v>
      </c>
    </row>
    <row r="14957">
      <c r="A14957" s="9">
        <f t="shared" si="1"/>
        <v>10716</v>
      </c>
      <c r="B14957" s="5" t="s">
        <v>9202</v>
      </c>
      <c r="C14957" s="6" t="s">
        <v>1221</v>
      </c>
    </row>
    <row r="14958">
      <c r="A14958" s="9">
        <f t="shared" si="1"/>
        <v>10717</v>
      </c>
      <c r="B14958" s="8" t="s">
        <v>9203</v>
      </c>
      <c r="C14958" s="9" t="s">
        <v>555</v>
      </c>
    </row>
    <row r="14959">
      <c r="A14959" s="9">
        <f t="shared" si="1"/>
        <v>10718</v>
      </c>
      <c r="B14959" s="15" t="s">
        <v>9204</v>
      </c>
      <c r="C14959" s="17" t="s">
        <v>426</v>
      </c>
    </row>
    <row r="14960">
      <c r="A14960" s="9">
        <f t="shared" si="1"/>
        <v>10719</v>
      </c>
      <c r="B14960" s="5" t="s">
        <v>9205</v>
      </c>
      <c r="C14960" s="6" t="s">
        <v>780</v>
      </c>
    </row>
    <row r="14961">
      <c r="A14961" s="9">
        <f t="shared" si="1"/>
        <v>10720</v>
      </c>
      <c r="B14961" s="5" t="s">
        <v>9206</v>
      </c>
      <c r="C14961" s="6" t="s">
        <v>591</v>
      </c>
    </row>
    <row r="14962">
      <c r="A14962" s="9">
        <f t="shared" si="1"/>
        <v>10721</v>
      </c>
      <c r="B14962" s="5" t="s">
        <v>9207</v>
      </c>
      <c r="C14962" s="6" t="s">
        <v>1248</v>
      </c>
    </row>
    <row r="14963">
      <c r="A14963" s="9">
        <f t="shared" si="1"/>
        <v>10722</v>
      </c>
      <c r="B14963" s="8" t="s">
        <v>9208</v>
      </c>
      <c r="C14963" s="9" t="s">
        <v>72</v>
      </c>
    </row>
    <row r="14964">
      <c r="A14964" s="9">
        <f t="shared" si="1"/>
        <v>10723</v>
      </c>
      <c r="B14964" s="8" t="s">
        <v>9209</v>
      </c>
      <c r="C14964" s="9" t="s">
        <v>555</v>
      </c>
    </row>
    <row r="14965">
      <c r="A14965" s="9">
        <f t="shared" si="1"/>
        <v>10724</v>
      </c>
      <c r="B14965" s="5" t="s">
        <v>9210</v>
      </c>
      <c r="C14965" s="6" t="s">
        <v>1262</v>
      </c>
    </row>
    <row r="14966">
      <c r="A14966" s="9">
        <f t="shared" si="1"/>
        <v>10725</v>
      </c>
      <c r="B14966" s="5" t="s">
        <v>9211</v>
      </c>
      <c r="C14966" s="6" t="s">
        <v>1620</v>
      </c>
    </row>
    <row r="14967">
      <c r="A14967" s="9">
        <f t="shared" si="1"/>
        <v>10725</v>
      </c>
      <c r="B14967" s="5" t="s">
        <v>9211</v>
      </c>
      <c r="C14967" s="6" t="s">
        <v>989</v>
      </c>
    </row>
    <row r="14968">
      <c r="A14968" s="9">
        <f t="shared" si="1"/>
        <v>10726</v>
      </c>
      <c r="B14968" s="8" t="s">
        <v>9212</v>
      </c>
      <c r="C14968" s="9" t="s">
        <v>76</v>
      </c>
    </row>
    <row r="14969">
      <c r="A14969" s="9">
        <f t="shared" si="1"/>
        <v>10727</v>
      </c>
      <c r="B14969" s="5" t="s">
        <v>9213</v>
      </c>
      <c r="C14969" s="6" t="s">
        <v>714</v>
      </c>
    </row>
    <row r="14970">
      <c r="A14970" s="9">
        <f t="shared" si="1"/>
        <v>10727</v>
      </c>
      <c r="B14970" s="5" t="s">
        <v>9213</v>
      </c>
      <c r="C14970" s="6" t="s">
        <v>23672</v>
      </c>
    </row>
    <row r="14971">
      <c r="A14971" s="9">
        <f t="shared" si="1"/>
        <v>10728</v>
      </c>
      <c r="B14971" s="5" t="s">
        <v>9214</v>
      </c>
      <c r="C14971" s="6" t="s">
        <v>1262</v>
      </c>
    </row>
    <row r="14972">
      <c r="A14972" s="9">
        <f t="shared" si="1"/>
        <v>10729</v>
      </c>
      <c r="B14972" s="29" t="s">
        <v>25379</v>
      </c>
      <c r="C14972" s="26" t="s">
        <v>23636</v>
      </c>
    </row>
    <row r="14973">
      <c r="A14973" s="9">
        <f t="shared" si="1"/>
        <v>10730</v>
      </c>
      <c r="B14973" s="5" t="s">
        <v>9215</v>
      </c>
      <c r="C14973" s="6" t="s">
        <v>12</v>
      </c>
    </row>
    <row r="14974">
      <c r="A14974" s="9">
        <f t="shared" si="1"/>
        <v>10731</v>
      </c>
      <c r="B14974" s="5" t="s">
        <v>9216</v>
      </c>
      <c r="C14974" s="6" t="s">
        <v>1040</v>
      </c>
    </row>
    <row r="14975">
      <c r="A14975" s="9">
        <f t="shared" si="1"/>
        <v>10732</v>
      </c>
      <c r="B14975" s="5" t="s">
        <v>9217</v>
      </c>
      <c r="C14975" s="6" t="s">
        <v>1040</v>
      </c>
    </row>
    <row r="14976">
      <c r="A14976" s="9">
        <f t="shared" si="1"/>
        <v>10733</v>
      </c>
      <c r="B14976" s="5" t="s">
        <v>9218</v>
      </c>
      <c r="C14976" s="6" t="s">
        <v>1040</v>
      </c>
    </row>
    <row r="14977">
      <c r="A14977" s="9">
        <f t="shared" si="1"/>
        <v>10734</v>
      </c>
      <c r="B14977" s="5" t="s">
        <v>9219</v>
      </c>
      <c r="C14977" s="6" t="s">
        <v>1267</v>
      </c>
    </row>
    <row r="14978">
      <c r="A14978" s="9">
        <f t="shared" si="1"/>
        <v>10735</v>
      </c>
      <c r="B14978" s="5" t="s">
        <v>9220</v>
      </c>
      <c r="C14978" s="6" t="s">
        <v>1371</v>
      </c>
    </row>
    <row r="14979">
      <c r="A14979" s="9">
        <f t="shared" si="1"/>
        <v>10736</v>
      </c>
      <c r="B14979" s="8" t="s">
        <v>9221</v>
      </c>
      <c r="C14979" s="9" t="s">
        <v>722</v>
      </c>
    </row>
    <row r="14980">
      <c r="A14980" s="9">
        <f t="shared" si="1"/>
        <v>10737</v>
      </c>
      <c r="B14980" s="5" t="s">
        <v>9222</v>
      </c>
      <c r="C14980" s="11" t="s">
        <v>423</v>
      </c>
    </row>
    <row r="14981">
      <c r="A14981" s="9">
        <f t="shared" si="1"/>
        <v>10738</v>
      </c>
      <c r="B14981" s="8" t="s">
        <v>9223</v>
      </c>
      <c r="C14981" s="9" t="s">
        <v>76</v>
      </c>
    </row>
    <row r="14982">
      <c r="A14982" s="9">
        <f t="shared" si="1"/>
        <v>10738</v>
      </c>
      <c r="B14982" s="40" t="s">
        <v>9223</v>
      </c>
      <c r="C14982" s="40" t="s">
        <v>3126</v>
      </c>
    </row>
    <row r="14983">
      <c r="A14983" s="9">
        <f t="shared" si="1"/>
        <v>10739</v>
      </c>
      <c r="B14983" s="8" t="s">
        <v>9224</v>
      </c>
      <c r="C14983" s="9" t="s">
        <v>1169</v>
      </c>
    </row>
    <row r="14984">
      <c r="A14984" s="9">
        <f t="shared" si="1"/>
        <v>10740</v>
      </c>
      <c r="B14984" s="41" t="s">
        <v>25380</v>
      </c>
      <c r="C14984" s="26" t="s">
        <v>23636</v>
      </c>
    </row>
    <row r="14985">
      <c r="A14985" s="9">
        <f t="shared" si="1"/>
        <v>10741</v>
      </c>
      <c r="B14985" s="8" t="s">
        <v>9225</v>
      </c>
      <c r="C14985" s="9" t="s">
        <v>1169</v>
      </c>
    </row>
    <row r="14986">
      <c r="A14986" s="9">
        <f t="shared" si="1"/>
        <v>10742</v>
      </c>
      <c r="B14986" s="8" t="s">
        <v>9226</v>
      </c>
      <c r="C14986" s="9" t="s">
        <v>64</v>
      </c>
    </row>
    <row r="14987">
      <c r="A14987" s="9">
        <f t="shared" si="1"/>
        <v>10743</v>
      </c>
      <c r="B14987" s="5" t="s">
        <v>9227</v>
      </c>
      <c r="C14987" s="6" t="s">
        <v>4</v>
      </c>
    </row>
    <row r="14988">
      <c r="A14988" s="9">
        <f t="shared" si="1"/>
        <v>10744</v>
      </c>
      <c r="B14988" s="5" t="s">
        <v>9228</v>
      </c>
      <c r="C14988" s="6" t="s">
        <v>1378</v>
      </c>
    </row>
    <row r="14989">
      <c r="A14989" s="9">
        <f t="shared" si="1"/>
        <v>10745</v>
      </c>
      <c r="B14989" s="25" t="s">
        <v>25381</v>
      </c>
      <c r="C14989" s="26" t="s">
        <v>23808</v>
      </c>
    </row>
    <row r="14990">
      <c r="A14990" s="9">
        <f t="shared" si="1"/>
        <v>10746</v>
      </c>
      <c r="B14990" s="25" t="s">
        <v>25382</v>
      </c>
      <c r="C14990" s="26" t="s">
        <v>672</v>
      </c>
    </row>
    <row r="14991">
      <c r="A14991" s="9">
        <f t="shared" si="1"/>
        <v>10746</v>
      </c>
      <c r="B14991" s="27" t="s">
        <v>25382</v>
      </c>
      <c r="C14991" s="28" t="s">
        <v>23637</v>
      </c>
    </row>
    <row r="14992">
      <c r="A14992" s="9">
        <f t="shared" si="1"/>
        <v>10747</v>
      </c>
      <c r="B14992" s="8" t="s">
        <v>9229</v>
      </c>
      <c r="C14992" s="9" t="s">
        <v>117</v>
      </c>
    </row>
    <row r="14993">
      <c r="A14993" s="9">
        <f t="shared" si="1"/>
        <v>10748</v>
      </c>
      <c r="B14993" s="8" t="s">
        <v>9230</v>
      </c>
      <c r="C14993" s="9" t="s">
        <v>121</v>
      </c>
    </row>
    <row r="14994">
      <c r="A14994" s="9">
        <f t="shared" si="1"/>
        <v>10749</v>
      </c>
      <c r="B14994" s="40" t="s">
        <v>25383</v>
      </c>
      <c r="C14994" s="28" t="s">
        <v>1262</v>
      </c>
    </row>
    <row r="14995">
      <c r="A14995" s="9">
        <f t="shared" si="1"/>
        <v>10749</v>
      </c>
      <c r="B14995" s="40" t="s">
        <v>25383</v>
      </c>
      <c r="C14995" s="40" t="s">
        <v>3126</v>
      </c>
    </row>
    <row r="14996">
      <c r="A14996" s="9">
        <f t="shared" si="1"/>
        <v>10750</v>
      </c>
      <c r="B14996" s="15" t="s">
        <v>9231</v>
      </c>
      <c r="C14996" s="11" t="s">
        <v>423</v>
      </c>
    </row>
    <row r="14997">
      <c r="A14997" s="9">
        <f t="shared" si="1"/>
        <v>10751</v>
      </c>
      <c r="B14997" s="5" t="s">
        <v>9232</v>
      </c>
      <c r="C14997" s="6" t="s">
        <v>1262</v>
      </c>
    </row>
    <row r="14998">
      <c r="A14998" s="9">
        <f t="shared" si="1"/>
        <v>10752</v>
      </c>
      <c r="B14998" s="5" t="s">
        <v>9233</v>
      </c>
      <c r="C14998" s="6" t="s">
        <v>1495</v>
      </c>
    </row>
    <row r="14999">
      <c r="A14999" s="9">
        <f t="shared" si="1"/>
        <v>10753</v>
      </c>
      <c r="B14999" s="5" t="s">
        <v>9234</v>
      </c>
      <c r="C14999" s="6" t="s">
        <v>1223</v>
      </c>
    </row>
    <row r="15000">
      <c r="A15000" s="9">
        <f t="shared" si="1"/>
        <v>10754</v>
      </c>
      <c r="B15000" s="25" t="s">
        <v>25384</v>
      </c>
      <c r="C15000" s="26" t="s">
        <v>12983</v>
      </c>
    </row>
    <row r="15001">
      <c r="A15001" s="9">
        <f t="shared" si="1"/>
        <v>10755</v>
      </c>
      <c r="B15001" s="25" t="s">
        <v>25385</v>
      </c>
      <c r="C15001" s="26" t="s">
        <v>23817</v>
      </c>
    </row>
    <row r="15002">
      <c r="A15002" s="9">
        <f t="shared" si="1"/>
        <v>10756</v>
      </c>
      <c r="B15002" s="5" t="s">
        <v>9235</v>
      </c>
      <c r="C15002" s="6" t="s">
        <v>80</v>
      </c>
    </row>
    <row r="15003">
      <c r="A15003" s="9">
        <f t="shared" si="1"/>
        <v>10757</v>
      </c>
      <c r="B15003" s="5" t="s">
        <v>9236</v>
      </c>
      <c r="C15003" s="6" t="s">
        <v>1040</v>
      </c>
    </row>
    <row r="15004">
      <c r="A15004" s="9">
        <f t="shared" si="1"/>
        <v>10758</v>
      </c>
      <c r="B15004" s="31" t="s">
        <v>25386</v>
      </c>
      <c r="C15004" s="6" t="s">
        <v>374</v>
      </c>
    </row>
    <row r="15005">
      <c r="A15005" s="9">
        <f t="shared" si="1"/>
        <v>10759</v>
      </c>
      <c r="B15005" s="5" t="s">
        <v>9237</v>
      </c>
      <c r="C15005" s="6" t="s">
        <v>785</v>
      </c>
    </row>
    <row r="15006">
      <c r="A15006" s="9">
        <f t="shared" si="1"/>
        <v>10760</v>
      </c>
      <c r="B15006" s="8" t="s">
        <v>9238</v>
      </c>
      <c r="C15006" s="9" t="s">
        <v>733</v>
      </c>
    </row>
    <row r="15007">
      <c r="A15007" s="9">
        <f t="shared" si="1"/>
        <v>10761</v>
      </c>
      <c r="B15007" s="8" t="s">
        <v>9239</v>
      </c>
      <c r="C15007" s="9" t="s">
        <v>722</v>
      </c>
    </row>
    <row r="15008">
      <c r="A15008" s="9">
        <f t="shared" si="1"/>
        <v>10762</v>
      </c>
      <c r="B15008" s="8" t="s">
        <v>9240</v>
      </c>
      <c r="C15008" s="9" t="s">
        <v>40</v>
      </c>
    </row>
    <row r="15009">
      <c r="A15009" s="9">
        <f t="shared" si="1"/>
        <v>10763</v>
      </c>
      <c r="B15009" s="8" t="s">
        <v>9241</v>
      </c>
      <c r="C15009" s="9" t="s">
        <v>399</v>
      </c>
    </row>
    <row r="15010">
      <c r="A15010" s="9">
        <f t="shared" si="1"/>
        <v>10764</v>
      </c>
      <c r="B15010" s="8" t="s">
        <v>9242</v>
      </c>
      <c r="C15010" s="9" t="s">
        <v>399</v>
      </c>
    </row>
    <row r="15011">
      <c r="A15011" s="9">
        <f t="shared" si="1"/>
        <v>10765</v>
      </c>
      <c r="B15011" s="8" t="s">
        <v>9243</v>
      </c>
      <c r="C15011" s="9" t="s">
        <v>399</v>
      </c>
    </row>
    <row r="15012">
      <c r="A15012" s="9">
        <f t="shared" si="1"/>
        <v>10766</v>
      </c>
      <c r="B15012" s="8" t="s">
        <v>9244</v>
      </c>
      <c r="C15012" s="9" t="s">
        <v>399</v>
      </c>
    </row>
    <row r="15013">
      <c r="A15013" s="9">
        <f t="shared" si="1"/>
        <v>10767</v>
      </c>
      <c r="B15013" s="5" t="s">
        <v>9245</v>
      </c>
      <c r="C15013" s="6" t="s">
        <v>1262</v>
      </c>
    </row>
    <row r="15014">
      <c r="A15014" s="9">
        <f t="shared" si="1"/>
        <v>10768</v>
      </c>
      <c r="B15014" s="25" t="s">
        <v>25387</v>
      </c>
      <c r="C15014" s="26" t="s">
        <v>23817</v>
      </c>
    </row>
    <row r="15015">
      <c r="A15015" s="9">
        <f t="shared" si="1"/>
        <v>10769</v>
      </c>
      <c r="B15015" s="8" t="s">
        <v>9246</v>
      </c>
      <c r="C15015" s="9" t="s">
        <v>614</v>
      </c>
    </row>
    <row r="15016">
      <c r="A15016" s="9">
        <f t="shared" si="1"/>
        <v>10770</v>
      </c>
      <c r="B15016" s="8" t="s">
        <v>9247</v>
      </c>
      <c r="C15016" s="9" t="s">
        <v>815</v>
      </c>
    </row>
    <row r="15017">
      <c r="A15017" s="9">
        <f t="shared" si="1"/>
        <v>10771</v>
      </c>
      <c r="B15017" s="25" t="s">
        <v>25388</v>
      </c>
      <c r="C15017" s="26" t="s">
        <v>420</v>
      </c>
    </row>
    <row r="15018">
      <c r="A15018" s="9">
        <f t="shared" si="1"/>
        <v>10771</v>
      </c>
      <c r="B15018" s="25" t="s">
        <v>25388</v>
      </c>
      <c r="C15018" s="6" t="s">
        <v>23672</v>
      </c>
    </row>
    <row r="15019">
      <c r="A15019" s="9">
        <f t="shared" si="1"/>
        <v>10772</v>
      </c>
      <c r="B15019" s="5" t="s">
        <v>9248</v>
      </c>
      <c r="C15019" s="6" t="s">
        <v>467</v>
      </c>
    </row>
    <row r="15020">
      <c r="A15020" s="9">
        <f t="shared" si="1"/>
        <v>10772</v>
      </c>
      <c r="B15020" s="5" t="s">
        <v>9248</v>
      </c>
      <c r="C15020" s="6" t="s">
        <v>23628</v>
      </c>
    </row>
    <row r="15021">
      <c r="A15021" s="9">
        <f t="shared" si="1"/>
        <v>10773</v>
      </c>
      <c r="B15021" s="5" t="s">
        <v>9249</v>
      </c>
      <c r="C15021" s="6" t="s">
        <v>467</v>
      </c>
    </row>
    <row r="15022">
      <c r="A15022" s="9">
        <f t="shared" si="1"/>
        <v>10773</v>
      </c>
      <c r="B15022" s="5" t="s">
        <v>9249</v>
      </c>
      <c r="C15022" s="6" t="s">
        <v>23628</v>
      </c>
    </row>
    <row r="15023">
      <c r="A15023" s="9">
        <f t="shared" si="1"/>
        <v>10774</v>
      </c>
      <c r="B15023" s="5" t="s">
        <v>9250</v>
      </c>
      <c r="C15023" s="6" t="s">
        <v>367</v>
      </c>
    </row>
    <row r="15024">
      <c r="A15024" s="9">
        <f t="shared" si="1"/>
        <v>10775</v>
      </c>
      <c r="B15024" s="25" t="s">
        <v>25389</v>
      </c>
      <c r="C15024" s="26" t="s">
        <v>23761</v>
      </c>
    </row>
    <row r="15025">
      <c r="A15025" s="9">
        <f t="shared" si="1"/>
        <v>10776</v>
      </c>
      <c r="B15025" s="25" t="s">
        <v>25390</v>
      </c>
      <c r="C15025" s="26" t="s">
        <v>23817</v>
      </c>
    </row>
    <row r="15026">
      <c r="A15026" s="9">
        <f t="shared" si="1"/>
        <v>10777</v>
      </c>
      <c r="B15026" s="8" t="s">
        <v>9251</v>
      </c>
      <c r="C15026" s="9" t="s">
        <v>758</v>
      </c>
    </row>
    <row r="15027">
      <c r="A15027" s="9">
        <f t="shared" si="1"/>
        <v>10778</v>
      </c>
      <c r="B15027" s="8" t="s">
        <v>9252</v>
      </c>
      <c r="C15027" s="6" t="s">
        <v>132</v>
      </c>
    </row>
    <row r="15028">
      <c r="A15028" s="9">
        <f t="shared" si="1"/>
        <v>10778</v>
      </c>
      <c r="B15028" s="8" t="s">
        <v>9252</v>
      </c>
      <c r="C15028" s="6" t="s">
        <v>448</v>
      </c>
    </row>
    <row r="15029">
      <c r="A15029" s="9">
        <f t="shared" si="1"/>
        <v>10778</v>
      </c>
      <c r="B15029" s="8" t="s">
        <v>9252</v>
      </c>
      <c r="C15029" s="6" t="s">
        <v>324</v>
      </c>
    </row>
    <row r="15030">
      <c r="A15030" s="9">
        <f t="shared" si="1"/>
        <v>10778</v>
      </c>
      <c r="B15030" s="8" t="s">
        <v>9252</v>
      </c>
      <c r="C15030" s="6" t="s">
        <v>413</v>
      </c>
    </row>
    <row r="15031">
      <c r="A15031" s="9">
        <f t="shared" si="1"/>
        <v>10778</v>
      </c>
      <c r="B15031" s="8" t="s">
        <v>9252</v>
      </c>
      <c r="C15031" s="9" t="s">
        <v>25</v>
      </c>
    </row>
    <row r="15032">
      <c r="A15032" s="9">
        <f t="shared" si="1"/>
        <v>10778</v>
      </c>
      <c r="B15032" s="8" t="s">
        <v>9252</v>
      </c>
      <c r="C15032" s="6" t="s">
        <v>23637</v>
      </c>
    </row>
    <row r="15033">
      <c r="A15033" s="9">
        <f t="shared" si="1"/>
        <v>10779</v>
      </c>
      <c r="B15033" s="5" t="s">
        <v>9253</v>
      </c>
      <c r="C15033" s="6" t="s">
        <v>612</v>
      </c>
    </row>
    <row r="15034">
      <c r="A15034" s="9">
        <f t="shared" si="1"/>
        <v>10780</v>
      </c>
      <c r="B15034" s="25" t="s">
        <v>25391</v>
      </c>
      <c r="C15034" s="26" t="s">
        <v>941</v>
      </c>
    </row>
    <row r="15035">
      <c r="A15035" s="9">
        <f t="shared" si="1"/>
        <v>10780</v>
      </c>
      <c r="B15035" s="25" t="s">
        <v>25391</v>
      </c>
      <c r="C15035" s="6" t="s">
        <v>23672</v>
      </c>
    </row>
    <row r="15036">
      <c r="A15036" s="9">
        <f t="shared" si="1"/>
        <v>10781</v>
      </c>
      <c r="B15036" s="8" t="s">
        <v>9254</v>
      </c>
      <c r="C15036" s="6" t="s">
        <v>1012</v>
      </c>
    </row>
    <row r="15037">
      <c r="A15037" s="9">
        <f t="shared" si="1"/>
        <v>10782</v>
      </c>
      <c r="B15037" s="8" t="s">
        <v>9255</v>
      </c>
      <c r="C15037" s="9" t="s">
        <v>142</v>
      </c>
    </row>
    <row r="15038">
      <c r="A15038" s="9">
        <f t="shared" si="1"/>
        <v>10783</v>
      </c>
      <c r="B15038" s="5" t="s">
        <v>9256</v>
      </c>
      <c r="C15038" s="6" t="s">
        <v>1120</v>
      </c>
    </row>
    <row r="15039">
      <c r="A15039" s="9">
        <f t="shared" si="1"/>
        <v>10784</v>
      </c>
      <c r="B15039" s="5" t="s">
        <v>9257</v>
      </c>
      <c r="C15039" s="6" t="s">
        <v>4</v>
      </c>
    </row>
    <row r="15040">
      <c r="A15040" s="9">
        <f t="shared" si="1"/>
        <v>10785</v>
      </c>
      <c r="B15040" s="8" t="s">
        <v>9258</v>
      </c>
      <c r="C15040" s="9" t="s">
        <v>64</v>
      </c>
    </row>
    <row r="15041">
      <c r="A15041" s="9">
        <f t="shared" si="1"/>
        <v>10786</v>
      </c>
      <c r="B15041" s="5" t="s">
        <v>9259</v>
      </c>
      <c r="C15041" s="6" t="s">
        <v>727</v>
      </c>
    </row>
    <row r="15042">
      <c r="A15042" s="9">
        <f t="shared" si="1"/>
        <v>10787</v>
      </c>
      <c r="B15042" s="5" t="s">
        <v>9260</v>
      </c>
      <c r="C15042" s="6" t="s">
        <v>1495</v>
      </c>
    </row>
    <row r="15043">
      <c r="A15043" s="9">
        <f t="shared" si="1"/>
        <v>10788</v>
      </c>
      <c r="B15043" s="8" t="s">
        <v>9261</v>
      </c>
      <c r="C15043" s="6" t="s">
        <v>672</v>
      </c>
    </row>
    <row r="15044">
      <c r="A15044" s="9">
        <f t="shared" si="1"/>
        <v>10788</v>
      </c>
      <c r="B15044" s="8" t="s">
        <v>9261</v>
      </c>
      <c r="C15044" s="9" t="s">
        <v>24</v>
      </c>
    </row>
    <row r="15045">
      <c r="A15045" s="9">
        <f t="shared" si="1"/>
        <v>10788</v>
      </c>
      <c r="B15045" s="8" t="s">
        <v>9261</v>
      </c>
      <c r="C15045" s="9" t="s">
        <v>25</v>
      </c>
    </row>
    <row r="15046">
      <c r="A15046" s="9">
        <f t="shared" si="1"/>
        <v>10788</v>
      </c>
      <c r="B15046" s="8" t="s">
        <v>9261</v>
      </c>
      <c r="C15046" s="9" t="s">
        <v>142</v>
      </c>
    </row>
    <row r="15047">
      <c r="A15047" s="9">
        <f t="shared" si="1"/>
        <v>10788</v>
      </c>
      <c r="B15047" s="8" t="s">
        <v>9261</v>
      </c>
      <c r="C15047" s="6" t="s">
        <v>23637</v>
      </c>
    </row>
    <row r="15048">
      <c r="A15048" s="9">
        <f t="shared" si="1"/>
        <v>10789</v>
      </c>
      <c r="B15048" s="8" t="s">
        <v>9262</v>
      </c>
      <c r="C15048" s="9" t="s">
        <v>835</v>
      </c>
    </row>
    <row r="15049">
      <c r="A15049" s="9">
        <f t="shared" si="1"/>
        <v>10790</v>
      </c>
      <c r="B15049" s="8" t="s">
        <v>9263</v>
      </c>
      <c r="C15049" s="9" t="s">
        <v>835</v>
      </c>
    </row>
    <row r="15050">
      <c r="A15050" s="9">
        <f t="shared" si="1"/>
        <v>10791</v>
      </c>
      <c r="B15050" s="8" t="s">
        <v>9264</v>
      </c>
      <c r="C15050" s="9" t="s">
        <v>25</v>
      </c>
    </row>
    <row r="15051">
      <c r="A15051" s="9">
        <f t="shared" si="1"/>
        <v>10792</v>
      </c>
      <c r="B15051" s="8" t="s">
        <v>9265</v>
      </c>
      <c r="C15051" s="6" t="s">
        <v>153</v>
      </c>
    </row>
    <row r="15052">
      <c r="A15052" s="9">
        <f t="shared" si="1"/>
        <v>10792</v>
      </c>
      <c r="B15052" s="8" t="s">
        <v>9265</v>
      </c>
      <c r="C15052" s="9" t="s">
        <v>25</v>
      </c>
    </row>
    <row r="15053">
      <c r="A15053" s="9">
        <f t="shared" si="1"/>
        <v>10792</v>
      </c>
      <c r="B15053" s="8" t="s">
        <v>9265</v>
      </c>
      <c r="C15053" s="6" t="s">
        <v>23637</v>
      </c>
    </row>
    <row r="15054">
      <c r="A15054" s="9">
        <f t="shared" si="1"/>
        <v>10793</v>
      </c>
      <c r="B15054" s="8" t="s">
        <v>9266</v>
      </c>
      <c r="C15054" s="6" t="s">
        <v>1012</v>
      </c>
    </row>
    <row r="15055">
      <c r="A15055" s="9">
        <f t="shared" si="1"/>
        <v>10794</v>
      </c>
      <c r="B15055" s="8" t="s">
        <v>9267</v>
      </c>
      <c r="C15055" s="9" t="s">
        <v>835</v>
      </c>
    </row>
    <row r="15056">
      <c r="A15056" s="9">
        <f t="shared" si="1"/>
        <v>10795</v>
      </c>
      <c r="B15056" s="5" t="s">
        <v>9268</v>
      </c>
      <c r="C15056" s="6" t="s">
        <v>989</v>
      </c>
    </row>
    <row r="15057">
      <c r="A15057" s="9">
        <f t="shared" si="1"/>
        <v>10796</v>
      </c>
      <c r="B15057" s="25" t="s">
        <v>25392</v>
      </c>
      <c r="C15057" s="26" t="s">
        <v>650</v>
      </c>
    </row>
    <row r="15058">
      <c r="A15058" s="9">
        <f t="shared" si="1"/>
        <v>10797</v>
      </c>
      <c r="B15058" s="5" t="s">
        <v>9269</v>
      </c>
      <c r="C15058" s="6" t="s">
        <v>1856</v>
      </c>
    </row>
    <row r="15059">
      <c r="A15059" s="9">
        <f t="shared" si="1"/>
        <v>10798</v>
      </c>
      <c r="B15059" s="8" t="s">
        <v>9270</v>
      </c>
      <c r="C15059" s="9" t="s">
        <v>83</v>
      </c>
    </row>
    <row r="15060">
      <c r="A15060" s="9">
        <f t="shared" si="1"/>
        <v>10799</v>
      </c>
      <c r="B15060" s="36" t="s">
        <v>25393</v>
      </c>
      <c r="C15060" s="26" t="s">
        <v>90</v>
      </c>
    </row>
    <row r="15061">
      <c r="A15061" s="9">
        <f t="shared" si="1"/>
        <v>10799</v>
      </c>
      <c r="B15061" s="36" t="s">
        <v>25393</v>
      </c>
      <c r="C15061" s="26" t="s">
        <v>25</v>
      </c>
    </row>
    <row r="15062">
      <c r="A15062" s="9">
        <f t="shared" si="1"/>
        <v>10799</v>
      </c>
      <c r="B15062" s="36" t="s">
        <v>25393</v>
      </c>
      <c r="C15062" s="26" t="s">
        <v>54</v>
      </c>
    </row>
    <row r="15063">
      <c r="A15063" s="9">
        <f t="shared" si="1"/>
        <v>10799</v>
      </c>
      <c r="B15063" s="36" t="s">
        <v>25393</v>
      </c>
      <c r="C15063" s="26" t="s">
        <v>446</v>
      </c>
    </row>
    <row r="15064">
      <c r="A15064" s="9">
        <f t="shared" si="1"/>
        <v>10799</v>
      </c>
      <c r="B15064" s="36" t="s">
        <v>25393</v>
      </c>
      <c r="C15064" s="26" t="s">
        <v>60</v>
      </c>
    </row>
    <row r="15065">
      <c r="A15065" s="9">
        <f t="shared" si="1"/>
        <v>10800</v>
      </c>
      <c r="B15065" s="5" t="s">
        <v>9271</v>
      </c>
      <c r="C15065" s="6" t="s">
        <v>426</v>
      </c>
    </row>
    <row r="15066">
      <c r="A15066" s="9">
        <f t="shared" si="1"/>
        <v>10801</v>
      </c>
      <c r="B15066" s="8" t="s">
        <v>9272</v>
      </c>
      <c r="C15066" s="6" t="s">
        <v>132</v>
      </c>
    </row>
    <row r="15067">
      <c r="A15067" s="9">
        <f t="shared" si="1"/>
        <v>10801</v>
      </c>
      <c r="B15067" s="8" t="s">
        <v>9272</v>
      </c>
      <c r="C15067" s="9" t="s">
        <v>25</v>
      </c>
    </row>
    <row r="15068">
      <c r="A15068" s="9">
        <f t="shared" si="1"/>
        <v>10801</v>
      </c>
      <c r="B15068" s="8" t="s">
        <v>9272</v>
      </c>
      <c r="C15068" s="6" t="s">
        <v>23637</v>
      </c>
    </row>
    <row r="15069">
      <c r="A15069" s="9">
        <f t="shared" si="1"/>
        <v>10802</v>
      </c>
      <c r="B15069" s="25" t="s">
        <v>25394</v>
      </c>
      <c r="C15069" s="26" t="s">
        <v>23761</v>
      </c>
    </row>
    <row r="15070">
      <c r="A15070" s="9">
        <f t="shared" si="1"/>
        <v>10803</v>
      </c>
      <c r="B15070" s="25" t="s">
        <v>25395</v>
      </c>
      <c r="C15070" s="26" t="s">
        <v>23761</v>
      </c>
    </row>
    <row r="15071">
      <c r="A15071" s="9">
        <f t="shared" si="1"/>
        <v>10804</v>
      </c>
      <c r="B15071" s="8" t="s">
        <v>9273</v>
      </c>
      <c r="C15071" s="9" t="s">
        <v>939</v>
      </c>
    </row>
    <row r="15072">
      <c r="A15072" s="9">
        <f t="shared" si="1"/>
        <v>10804</v>
      </c>
      <c r="B15072" s="8" t="s">
        <v>9273</v>
      </c>
      <c r="C15072" s="6" t="s">
        <v>23628</v>
      </c>
    </row>
    <row r="15073">
      <c r="A15073" s="9">
        <f t="shared" si="1"/>
        <v>10805</v>
      </c>
      <c r="B15073" s="5" t="s">
        <v>9274</v>
      </c>
      <c r="C15073" s="6" t="s">
        <v>196</v>
      </c>
    </row>
    <row r="15074">
      <c r="A15074" s="9">
        <f t="shared" si="1"/>
        <v>10805</v>
      </c>
      <c r="B15074" s="5" t="s">
        <v>9274</v>
      </c>
      <c r="C15074" s="6" t="s">
        <v>23637</v>
      </c>
    </row>
    <row r="15075">
      <c r="A15075" s="9">
        <f t="shared" si="1"/>
        <v>10806</v>
      </c>
      <c r="B15075" s="8" t="s">
        <v>9275</v>
      </c>
      <c r="C15075" s="9" t="s">
        <v>280</v>
      </c>
    </row>
    <row r="15076">
      <c r="A15076" s="9">
        <f t="shared" si="1"/>
        <v>10807</v>
      </c>
      <c r="B15076" s="8" t="s">
        <v>9276</v>
      </c>
      <c r="C15076" s="9" t="s">
        <v>64</v>
      </c>
    </row>
    <row r="15077">
      <c r="A15077" s="9">
        <f t="shared" si="1"/>
        <v>10808</v>
      </c>
      <c r="B15077" s="8" t="s">
        <v>9277</v>
      </c>
      <c r="C15077" s="9" t="s">
        <v>614</v>
      </c>
    </row>
    <row r="15078">
      <c r="A15078" s="9">
        <f t="shared" si="1"/>
        <v>10809</v>
      </c>
      <c r="B15078" s="5" t="s">
        <v>9278</v>
      </c>
      <c r="C15078" s="6" t="s">
        <v>939</v>
      </c>
    </row>
    <row r="15079">
      <c r="A15079" s="9">
        <f t="shared" si="1"/>
        <v>10809</v>
      </c>
      <c r="B15079" s="5" t="s">
        <v>9278</v>
      </c>
      <c r="C15079" s="6" t="s">
        <v>23628</v>
      </c>
    </row>
    <row r="15080">
      <c r="A15080" s="9">
        <f t="shared" si="1"/>
        <v>10810</v>
      </c>
      <c r="B15080" s="5" t="s">
        <v>9279</v>
      </c>
      <c r="C15080" s="6" t="s">
        <v>939</v>
      </c>
    </row>
    <row r="15081">
      <c r="A15081" s="9">
        <f t="shared" si="1"/>
        <v>10810</v>
      </c>
      <c r="B15081" s="5" t="s">
        <v>9279</v>
      </c>
      <c r="C15081" s="6" t="s">
        <v>65</v>
      </c>
    </row>
    <row r="15082">
      <c r="A15082" s="9">
        <f t="shared" si="1"/>
        <v>10810</v>
      </c>
      <c r="B15082" s="5" t="s">
        <v>9279</v>
      </c>
      <c r="C15082" s="6" t="s">
        <v>23628</v>
      </c>
    </row>
    <row r="15083">
      <c r="A15083" s="9">
        <f t="shared" si="1"/>
        <v>10811</v>
      </c>
      <c r="B15083" s="5" t="s">
        <v>9280</v>
      </c>
      <c r="C15083" s="6" t="s">
        <v>939</v>
      </c>
    </row>
    <row r="15084">
      <c r="A15084" s="9">
        <f t="shared" si="1"/>
        <v>10811</v>
      </c>
      <c r="B15084" s="5" t="s">
        <v>9280</v>
      </c>
      <c r="C15084" s="6" t="s">
        <v>23628</v>
      </c>
    </row>
    <row r="15085">
      <c r="A15085" s="9">
        <f t="shared" si="1"/>
        <v>10812</v>
      </c>
      <c r="B15085" s="8" t="s">
        <v>9281</v>
      </c>
      <c r="C15085" s="9" t="s">
        <v>64</v>
      </c>
    </row>
    <row r="15086">
      <c r="A15086" s="9">
        <f t="shared" si="1"/>
        <v>10813</v>
      </c>
      <c r="B15086" s="5" t="s">
        <v>9282</v>
      </c>
      <c r="C15086" s="6" t="s">
        <v>939</v>
      </c>
    </row>
    <row r="15087">
      <c r="A15087" s="9">
        <f t="shared" si="1"/>
        <v>10813</v>
      </c>
      <c r="B15087" s="5" t="s">
        <v>9282</v>
      </c>
      <c r="C15087" s="6" t="s">
        <v>941</v>
      </c>
    </row>
    <row r="15088">
      <c r="A15088" s="9">
        <f t="shared" si="1"/>
        <v>10813</v>
      </c>
      <c r="B15088" s="5" t="s">
        <v>9282</v>
      </c>
      <c r="C15088" s="6" t="s">
        <v>23628</v>
      </c>
    </row>
    <row r="15089">
      <c r="A15089" s="9">
        <f t="shared" si="1"/>
        <v>10813</v>
      </c>
      <c r="B15089" s="5" t="s">
        <v>9282</v>
      </c>
      <c r="C15089" s="6" t="s">
        <v>23672</v>
      </c>
    </row>
    <row r="15090">
      <c r="A15090" s="9">
        <f t="shared" si="1"/>
        <v>10814</v>
      </c>
      <c r="B15090" s="5" t="s">
        <v>9283</v>
      </c>
      <c r="C15090" s="6" t="s">
        <v>939</v>
      </c>
    </row>
    <row r="15091">
      <c r="A15091" s="9">
        <f t="shared" si="1"/>
        <v>10814</v>
      </c>
      <c r="B15091" s="5" t="s">
        <v>9283</v>
      </c>
      <c r="C15091" s="6" t="s">
        <v>64</v>
      </c>
    </row>
    <row r="15092">
      <c r="A15092" s="9">
        <f t="shared" si="1"/>
        <v>10814</v>
      </c>
      <c r="B15092" s="5" t="s">
        <v>9283</v>
      </c>
      <c r="C15092" s="6" t="s">
        <v>23628</v>
      </c>
    </row>
    <row r="15093">
      <c r="A15093" s="9">
        <f t="shared" si="1"/>
        <v>10815</v>
      </c>
      <c r="B15093" s="5" t="s">
        <v>9284</v>
      </c>
      <c r="C15093" s="6" t="s">
        <v>939</v>
      </c>
    </row>
    <row r="15094">
      <c r="A15094" s="9">
        <f t="shared" si="1"/>
        <v>10815</v>
      </c>
      <c r="B15094" s="5" t="s">
        <v>9284</v>
      </c>
      <c r="C15094" s="6" t="s">
        <v>23628</v>
      </c>
    </row>
    <row r="15095">
      <c r="A15095" s="9">
        <f t="shared" si="1"/>
        <v>10816</v>
      </c>
      <c r="B15095" s="5" t="s">
        <v>9285</v>
      </c>
      <c r="C15095" s="6" t="s">
        <v>939</v>
      </c>
    </row>
    <row r="15096">
      <c r="A15096" s="9">
        <f t="shared" si="1"/>
        <v>10816</v>
      </c>
      <c r="B15096" s="5" t="s">
        <v>9285</v>
      </c>
      <c r="C15096" s="6" t="s">
        <v>23628</v>
      </c>
    </row>
    <row r="15097">
      <c r="A15097" s="9">
        <f t="shared" si="1"/>
        <v>10817</v>
      </c>
      <c r="B15097" s="32" t="s">
        <v>25396</v>
      </c>
      <c r="C15097" s="26" t="s">
        <v>67</v>
      </c>
    </row>
    <row r="15098">
      <c r="A15098" s="9">
        <f t="shared" si="1"/>
        <v>10818</v>
      </c>
      <c r="B15098" s="5" t="s">
        <v>9286</v>
      </c>
      <c r="C15098" s="6" t="s">
        <v>939</v>
      </c>
    </row>
    <row r="15099">
      <c r="A15099" s="9">
        <f t="shared" si="1"/>
        <v>10818</v>
      </c>
      <c r="B15099" s="5" t="s">
        <v>9286</v>
      </c>
      <c r="C15099" s="6" t="s">
        <v>23628</v>
      </c>
    </row>
    <row r="15100">
      <c r="A15100" s="9">
        <f t="shared" si="1"/>
        <v>10819</v>
      </c>
      <c r="B15100" s="5" t="s">
        <v>9287</v>
      </c>
      <c r="C15100" s="6" t="s">
        <v>939</v>
      </c>
    </row>
    <row r="15101">
      <c r="A15101" s="9">
        <f t="shared" si="1"/>
        <v>10819</v>
      </c>
      <c r="B15101" s="5" t="s">
        <v>9287</v>
      </c>
      <c r="C15101" s="6" t="s">
        <v>23628</v>
      </c>
    </row>
    <row r="15102">
      <c r="A15102" s="9">
        <f t="shared" si="1"/>
        <v>10820</v>
      </c>
      <c r="B15102" s="8" t="s">
        <v>9288</v>
      </c>
      <c r="C15102" s="9" t="s">
        <v>64</v>
      </c>
    </row>
    <row r="15103">
      <c r="A15103" s="9">
        <f t="shared" si="1"/>
        <v>10821</v>
      </c>
      <c r="B15103" s="5" t="s">
        <v>9289</v>
      </c>
      <c r="C15103" s="6" t="s">
        <v>939</v>
      </c>
    </row>
    <row r="15104">
      <c r="A15104" s="9">
        <f t="shared" si="1"/>
        <v>10821</v>
      </c>
      <c r="B15104" s="5" t="s">
        <v>9289</v>
      </c>
      <c r="C15104" s="6" t="s">
        <v>23628</v>
      </c>
    </row>
    <row r="15105">
      <c r="A15105" s="9">
        <f t="shared" si="1"/>
        <v>10822</v>
      </c>
      <c r="B15105" s="5" t="s">
        <v>9290</v>
      </c>
      <c r="C15105" s="6" t="s">
        <v>939</v>
      </c>
    </row>
    <row r="15106">
      <c r="A15106" s="9">
        <f t="shared" si="1"/>
        <v>10822</v>
      </c>
      <c r="B15106" s="5" t="s">
        <v>9290</v>
      </c>
      <c r="C15106" s="6" t="s">
        <v>941</v>
      </c>
    </row>
    <row r="15107">
      <c r="A15107" s="9">
        <f t="shared" si="1"/>
        <v>10822</v>
      </c>
      <c r="B15107" s="5" t="s">
        <v>9290</v>
      </c>
      <c r="C15107" s="6" t="s">
        <v>23628</v>
      </c>
    </row>
    <row r="15108">
      <c r="A15108" s="9">
        <f t="shared" si="1"/>
        <v>10822</v>
      </c>
      <c r="B15108" s="5" t="s">
        <v>9290</v>
      </c>
      <c r="C15108" s="6" t="s">
        <v>23672</v>
      </c>
    </row>
    <row r="15109">
      <c r="A15109" s="9">
        <f t="shared" si="1"/>
        <v>10823</v>
      </c>
      <c r="B15109" s="8" t="s">
        <v>9291</v>
      </c>
      <c r="C15109" s="9" t="s">
        <v>64</v>
      </c>
    </row>
    <row r="15110">
      <c r="A15110" s="9">
        <f t="shared" si="1"/>
        <v>10824</v>
      </c>
      <c r="B15110" s="8" t="s">
        <v>9292</v>
      </c>
      <c r="C15110" s="9" t="s">
        <v>64</v>
      </c>
    </row>
    <row r="15111">
      <c r="A15111" s="9">
        <f t="shared" si="1"/>
        <v>10825</v>
      </c>
      <c r="B15111" s="5" t="s">
        <v>9293</v>
      </c>
      <c r="C15111" s="6" t="s">
        <v>727</v>
      </c>
    </row>
    <row r="15112">
      <c r="A15112" s="9">
        <f t="shared" si="1"/>
        <v>10826</v>
      </c>
      <c r="B15112" s="8" t="s">
        <v>9294</v>
      </c>
      <c r="C15112" s="9" t="s">
        <v>64</v>
      </c>
    </row>
    <row r="15113">
      <c r="A15113" s="9">
        <f t="shared" si="1"/>
        <v>10827</v>
      </c>
      <c r="B15113" s="8" t="s">
        <v>9295</v>
      </c>
      <c r="C15113" s="9" t="s">
        <v>547</v>
      </c>
    </row>
    <row r="15114">
      <c r="A15114" s="9">
        <f t="shared" si="1"/>
        <v>10828</v>
      </c>
      <c r="B15114" s="8" t="s">
        <v>9296</v>
      </c>
      <c r="C15114" s="9" t="s">
        <v>64</v>
      </c>
    </row>
    <row r="15115">
      <c r="A15115" s="9">
        <f t="shared" si="1"/>
        <v>10829</v>
      </c>
      <c r="B15115" s="8" t="s">
        <v>9297</v>
      </c>
      <c r="C15115" s="9" t="s">
        <v>64</v>
      </c>
    </row>
    <row r="15116">
      <c r="A15116" s="9">
        <f t="shared" si="1"/>
        <v>10830</v>
      </c>
      <c r="B15116" s="5" t="s">
        <v>9298</v>
      </c>
      <c r="C15116" s="6" t="s">
        <v>4</v>
      </c>
    </row>
    <row r="15117">
      <c r="A15117" s="9">
        <f t="shared" si="1"/>
        <v>10831</v>
      </c>
      <c r="B15117" s="5" t="s">
        <v>9299</v>
      </c>
      <c r="C15117" s="6" t="s">
        <v>939</v>
      </c>
    </row>
    <row r="15118">
      <c r="A15118" s="9">
        <f t="shared" si="1"/>
        <v>10831</v>
      </c>
      <c r="B15118" s="5" t="s">
        <v>9299</v>
      </c>
      <c r="C15118" s="6" t="s">
        <v>23628</v>
      </c>
    </row>
    <row r="15119">
      <c r="A15119" s="9">
        <f t="shared" si="1"/>
        <v>10832</v>
      </c>
      <c r="B15119" s="5" t="s">
        <v>9300</v>
      </c>
      <c r="C15119" s="6" t="s">
        <v>939</v>
      </c>
    </row>
    <row r="15120">
      <c r="A15120" s="9">
        <f t="shared" si="1"/>
        <v>10832</v>
      </c>
      <c r="B15120" s="5" t="s">
        <v>9300</v>
      </c>
      <c r="C15120" s="6" t="s">
        <v>23628</v>
      </c>
    </row>
    <row r="15121">
      <c r="A15121" s="9">
        <f t="shared" si="1"/>
        <v>10833</v>
      </c>
      <c r="B15121" s="5" t="s">
        <v>9301</v>
      </c>
      <c r="C15121" s="6" t="s">
        <v>681</v>
      </c>
    </row>
    <row r="15122">
      <c r="A15122" s="9">
        <f t="shared" si="1"/>
        <v>10834</v>
      </c>
      <c r="B15122" s="8" t="s">
        <v>9302</v>
      </c>
      <c r="C15122" s="9" t="s">
        <v>874</v>
      </c>
    </row>
    <row r="15123">
      <c r="A15123" s="9">
        <f t="shared" si="1"/>
        <v>10835</v>
      </c>
      <c r="B15123" s="5" t="s">
        <v>9303</v>
      </c>
      <c r="C15123" s="6" t="s">
        <v>939</v>
      </c>
    </row>
    <row r="15124">
      <c r="A15124" s="9">
        <f t="shared" si="1"/>
        <v>10835</v>
      </c>
      <c r="B15124" s="5" t="s">
        <v>9303</v>
      </c>
      <c r="C15124" s="6" t="s">
        <v>23628</v>
      </c>
    </row>
    <row r="15125">
      <c r="A15125" s="9">
        <f t="shared" si="1"/>
        <v>10836</v>
      </c>
      <c r="B15125" s="5" t="s">
        <v>9304</v>
      </c>
      <c r="C15125" s="6" t="s">
        <v>591</v>
      </c>
    </row>
    <row r="15126">
      <c r="A15126" s="9">
        <f t="shared" si="1"/>
        <v>10837</v>
      </c>
      <c r="B15126" s="5" t="s">
        <v>9305</v>
      </c>
      <c r="C15126" s="6" t="s">
        <v>346</v>
      </c>
    </row>
    <row r="15127">
      <c r="A15127" s="9">
        <f t="shared" si="1"/>
        <v>10837</v>
      </c>
      <c r="B15127" s="5" t="s">
        <v>9305</v>
      </c>
      <c r="C15127" s="6" t="s">
        <v>23628</v>
      </c>
    </row>
    <row r="15128">
      <c r="A15128" s="9">
        <f t="shared" si="1"/>
        <v>10838</v>
      </c>
      <c r="B15128" s="8" t="s">
        <v>9306</v>
      </c>
      <c r="C15128" s="9" t="s">
        <v>52</v>
      </c>
    </row>
    <row r="15129">
      <c r="A15129" s="9">
        <f t="shared" si="1"/>
        <v>10839</v>
      </c>
      <c r="B15129" s="25" t="s">
        <v>25397</v>
      </c>
      <c r="C15129" s="26" t="s">
        <v>23761</v>
      </c>
    </row>
    <row r="15130">
      <c r="A15130" s="9">
        <f t="shared" si="1"/>
        <v>10840</v>
      </c>
      <c r="B15130" s="15" t="s">
        <v>9307</v>
      </c>
      <c r="C15130" s="11" t="s">
        <v>423</v>
      </c>
    </row>
    <row r="15131">
      <c r="A15131" s="9">
        <f t="shared" si="1"/>
        <v>10840</v>
      </c>
      <c r="B15131" s="15" t="s">
        <v>9307</v>
      </c>
      <c r="C15131" s="11" t="s">
        <v>64</v>
      </c>
    </row>
    <row r="15132">
      <c r="A15132" s="9">
        <f t="shared" si="1"/>
        <v>10841</v>
      </c>
      <c r="B15132" s="8" t="s">
        <v>9308</v>
      </c>
      <c r="C15132" s="9" t="s">
        <v>815</v>
      </c>
    </row>
    <row r="15133">
      <c r="A15133" s="9">
        <f t="shared" si="1"/>
        <v>10842</v>
      </c>
      <c r="B15133" s="5" t="s">
        <v>9309</v>
      </c>
      <c r="C15133" s="6" t="s">
        <v>74</v>
      </c>
    </row>
    <row r="15134">
      <c r="A15134" s="9">
        <f t="shared" si="1"/>
        <v>10843</v>
      </c>
      <c r="B15134" s="8" t="s">
        <v>9310</v>
      </c>
      <c r="C15134" s="6" t="s">
        <v>153</v>
      </c>
    </row>
    <row r="15135">
      <c r="A15135" s="9">
        <f t="shared" si="1"/>
        <v>10843</v>
      </c>
      <c r="B15135" s="8" t="s">
        <v>9310</v>
      </c>
      <c r="C15135" s="9" t="s">
        <v>60</v>
      </c>
    </row>
    <row r="15136">
      <c r="A15136" s="9">
        <f t="shared" si="1"/>
        <v>10843</v>
      </c>
      <c r="B15136" s="8" t="s">
        <v>9310</v>
      </c>
      <c r="C15136" s="6" t="s">
        <v>23637</v>
      </c>
    </row>
    <row r="15137">
      <c r="A15137" s="9">
        <f t="shared" si="1"/>
        <v>10844</v>
      </c>
      <c r="B15137" s="8" t="s">
        <v>9311</v>
      </c>
      <c r="C15137" s="6" t="s">
        <v>153</v>
      </c>
    </row>
    <row r="15138">
      <c r="A15138" s="9">
        <f t="shared" si="1"/>
        <v>10844</v>
      </c>
      <c r="B15138" s="8" t="s">
        <v>9311</v>
      </c>
      <c r="C15138" s="9" t="s">
        <v>25</v>
      </c>
    </row>
    <row r="15139">
      <c r="A15139" s="9">
        <f t="shared" si="1"/>
        <v>10844</v>
      </c>
      <c r="B15139" s="8" t="s">
        <v>9311</v>
      </c>
      <c r="C15139" s="6" t="s">
        <v>23637</v>
      </c>
    </row>
    <row r="15140">
      <c r="A15140" s="9">
        <f t="shared" si="1"/>
        <v>10845</v>
      </c>
      <c r="B15140" s="8" t="s">
        <v>9312</v>
      </c>
      <c r="C15140" s="9" t="s">
        <v>399</v>
      </c>
    </row>
    <row r="15141">
      <c r="A15141" s="9">
        <f t="shared" si="1"/>
        <v>10846</v>
      </c>
      <c r="B15141" s="8" t="s">
        <v>9313</v>
      </c>
      <c r="C15141" s="6" t="s">
        <v>153</v>
      </c>
    </row>
    <row r="15142">
      <c r="A15142" s="9">
        <f t="shared" si="1"/>
        <v>10846</v>
      </c>
      <c r="B15142" s="8" t="s">
        <v>9313</v>
      </c>
      <c r="C15142" s="6" t="s">
        <v>23637</v>
      </c>
    </row>
    <row r="15143">
      <c r="A15143" s="9">
        <f t="shared" si="1"/>
        <v>10847</v>
      </c>
      <c r="B15143" s="8" t="s">
        <v>9314</v>
      </c>
      <c r="C15143" s="9" t="s">
        <v>56</v>
      </c>
    </row>
    <row r="15144">
      <c r="A15144" s="9">
        <f t="shared" si="1"/>
        <v>10848</v>
      </c>
      <c r="B15144" s="8" t="s">
        <v>9315</v>
      </c>
      <c r="C15144" s="6" t="s">
        <v>153</v>
      </c>
    </row>
    <row r="15145">
      <c r="A15145" s="9">
        <f t="shared" si="1"/>
        <v>10848</v>
      </c>
      <c r="B15145" s="8" t="s">
        <v>9315</v>
      </c>
      <c r="C15145" s="9" t="s">
        <v>25</v>
      </c>
    </row>
    <row r="15146">
      <c r="A15146" s="9">
        <f t="shared" si="1"/>
        <v>10848</v>
      </c>
      <c r="B15146" s="8" t="s">
        <v>9315</v>
      </c>
      <c r="C15146" s="6" t="s">
        <v>23637</v>
      </c>
    </row>
    <row r="15147">
      <c r="A15147" s="9">
        <f t="shared" si="1"/>
        <v>10849</v>
      </c>
      <c r="B15147" s="5" t="s">
        <v>9316</v>
      </c>
      <c r="C15147" s="6" t="s">
        <v>69</v>
      </c>
    </row>
    <row r="15148">
      <c r="A15148" s="9">
        <f t="shared" si="1"/>
        <v>10849</v>
      </c>
      <c r="B15148" s="5" t="s">
        <v>9316</v>
      </c>
      <c r="C15148" s="6" t="s">
        <v>655</v>
      </c>
    </row>
    <row r="15149">
      <c r="A15149" s="9">
        <f t="shared" si="1"/>
        <v>10849</v>
      </c>
      <c r="B15149" s="5" t="s">
        <v>9316</v>
      </c>
      <c r="C15149" s="6" t="s">
        <v>23628</v>
      </c>
    </row>
    <row r="15150">
      <c r="A15150" s="9">
        <f t="shared" si="1"/>
        <v>10849</v>
      </c>
      <c r="B15150" s="37" t="s">
        <v>9316</v>
      </c>
      <c r="C15150" s="28" t="s">
        <v>23633</v>
      </c>
    </row>
    <row r="15151">
      <c r="A15151" s="9">
        <f t="shared" si="1"/>
        <v>10850</v>
      </c>
      <c r="B15151" s="5" t="s">
        <v>9317</v>
      </c>
      <c r="C15151" s="6" t="s">
        <v>1495</v>
      </c>
    </row>
    <row r="15152">
      <c r="A15152" s="9">
        <f t="shared" si="1"/>
        <v>10851</v>
      </c>
      <c r="B15152" s="5" t="s">
        <v>9318</v>
      </c>
      <c r="C15152" s="6" t="s">
        <v>655</v>
      </c>
    </row>
    <row r="15153">
      <c r="A15153" s="9">
        <f t="shared" si="1"/>
        <v>10851</v>
      </c>
      <c r="B15153" s="5" t="s">
        <v>9318</v>
      </c>
      <c r="C15153" s="6" t="s">
        <v>69</v>
      </c>
    </row>
    <row r="15154">
      <c r="A15154" s="9">
        <f t="shared" si="1"/>
        <v>10851</v>
      </c>
      <c r="B15154" s="5" t="s">
        <v>9318</v>
      </c>
      <c r="C15154" s="6" t="s">
        <v>23628</v>
      </c>
    </row>
    <row r="15155">
      <c r="A15155" s="9">
        <f t="shared" si="1"/>
        <v>10851</v>
      </c>
      <c r="B15155" s="37" t="s">
        <v>9318</v>
      </c>
      <c r="C15155" s="28" t="s">
        <v>23633</v>
      </c>
    </row>
    <row r="15156">
      <c r="A15156" s="9">
        <f t="shared" si="1"/>
        <v>10852</v>
      </c>
      <c r="B15156" s="8" t="s">
        <v>9319</v>
      </c>
      <c r="C15156" s="6" t="s">
        <v>153</v>
      </c>
    </row>
    <row r="15157">
      <c r="A15157" s="9">
        <f t="shared" si="1"/>
        <v>10852</v>
      </c>
      <c r="B15157" s="8" t="s">
        <v>9319</v>
      </c>
      <c r="C15157" s="9" t="s">
        <v>25</v>
      </c>
    </row>
    <row r="15158">
      <c r="A15158" s="9">
        <f t="shared" si="1"/>
        <v>10852</v>
      </c>
      <c r="B15158" s="8" t="s">
        <v>9319</v>
      </c>
      <c r="C15158" s="9" t="s">
        <v>142</v>
      </c>
    </row>
    <row r="15159">
      <c r="A15159" s="9">
        <f t="shared" si="1"/>
        <v>10852</v>
      </c>
      <c r="B15159" s="8" t="s">
        <v>9319</v>
      </c>
      <c r="C15159" s="6" t="s">
        <v>23637</v>
      </c>
    </row>
    <row r="15160">
      <c r="A15160" s="9">
        <f t="shared" si="1"/>
        <v>10853</v>
      </c>
      <c r="B15160" s="5" t="s">
        <v>9320</v>
      </c>
      <c r="C15160" s="6" t="s">
        <v>655</v>
      </c>
    </row>
    <row r="15161">
      <c r="A15161" s="9">
        <f t="shared" si="1"/>
        <v>10853</v>
      </c>
      <c r="B15161" s="5" t="s">
        <v>9320</v>
      </c>
      <c r="C15161" s="6" t="s">
        <v>69</v>
      </c>
    </row>
    <row r="15162">
      <c r="A15162" s="9">
        <f t="shared" si="1"/>
        <v>10853</v>
      </c>
      <c r="B15162" s="5" t="s">
        <v>9320</v>
      </c>
      <c r="C15162" s="6" t="s">
        <v>23628</v>
      </c>
    </row>
    <row r="15163">
      <c r="A15163" s="9">
        <f t="shared" si="1"/>
        <v>10853</v>
      </c>
      <c r="B15163" s="37" t="s">
        <v>9320</v>
      </c>
      <c r="C15163" s="28" t="s">
        <v>23633</v>
      </c>
    </row>
    <row r="15164">
      <c r="A15164" s="9">
        <f t="shared" si="1"/>
        <v>10854</v>
      </c>
      <c r="B15164" s="5" t="s">
        <v>9321</v>
      </c>
      <c r="C15164" s="6" t="s">
        <v>1007</v>
      </c>
    </row>
    <row r="15165">
      <c r="A15165" s="9">
        <f t="shared" si="1"/>
        <v>10855</v>
      </c>
      <c r="B15165" s="8" t="s">
        <v>9322</v>
      </c>
      <c r="C15165" s="6" t="s">
        <v>153</v>
      </c>
    </row>
    <row r="15166">
      <c r="A15166" s="9">
        <f t="shared" si="1"/>
        <v>10855</v>
      </c>
      <c r="B15166" s="8" t="s">
        <v>9322</v>
      </c>
      <c r="C15166" s="9" t="s">
        <v>60</v>
      </c>
    </row>
    <row r="15167">
      <c r="A15167" s="9">
        <f t="shared" si="1"/>
        <v>10855</v>
      </c>
      <c r="B15167" s="8" t="s">
        <v>9322</v>
      </c>
      <c r="C15167" s="6" t="s">
        <v>23637</v>
      </c>
    </row>
    <row r="15168">
      <c r="A15168" s="9">
        <f t="shared" si="1"/>
        <v>10856</v>
      </c>
      <c r="B15168" s="25" t="s">
        <v>25398</v>
      </c>
      <c r="C15168" s="26" t="s">
        <v>487</v>
      </c>
    </row>
    <row r="15169">
      <c r="A15169" s="9">
        <f t="shared" si="1"/>
        <v>10856</v>
      </c>
      <c r="B15169" s="27" t="s">
        <v>25398</v>
      </c>
      <c r="C15169" s="28" t="s">
        <v>23637</v>
      </c>
    </row>
    <row r="15170">
      <c r="A15170" s="9">
        <f t="shared" si="1"/>
        <v>10857</v>
      </c>
      <c r="B15170" s="25" t="s">
        <v>25399</v>
      </c>
      <c r="C15170" s="26" t="s">
        <v>23630</v>
      </c>
    </row>
    <row r="15171">
      <c r="A15171" s="9">
        <f t="shared" si="1"/>
        <v>10858</v>
      </c>
      <c r="B15171" s="8" t="s">
        <v>9323</v>
      </c>
      <c r="C15171" s="9" t="s">
        <v>1470</v>
      </c>
    </row>
    <row r="15172">
      <c r="A15172" s="9">
        <f t="shared" si="1"/>
        <v>10859</v>
      </c>
      <c r="B15172" s="5" t="s">
        <v>9324</v>
      </c>
      <c r="C15172" s="6" t="s">
        <v>109</v>
      </c>
    </row>
    <row r="15173">
      <c r="A15173" s="9">
        <f t="shared" si="1"/>
        <v>10859</v>
      </c>
      <c r="B15173" s="5" t="s">
        <v>9324</v>
      </c>
      <c r="C15173" s="6" t="s">
        <v>650</v>
      </c>
    </row>
    <row r="15174">
      <c r="A15174" s="9">
        <f t="shared" si="1"/>
        <v>10860</v>
      </c>
      <c r="B15174" s="5" t="s">
        <v>9325</v>
      </c>
      <c r="C15174" s="6" t="s">
        <v>162</v>
      </c>
    </row>
    <row r="15175">
      <c r="A15175" s="9">
        <f t="shared" si="1"/>
        <v>10860</v>
      </c>
      <c r="B15175" s="5" t="s">
        <v>9325</v>
      </c>
      <c r="C15175" s="6" t="s">
        <v>142</v>
      </c>
    </row>
    <row r="15176">
      <c r="A15176" s="9">
        <f t="shared" si="1"/>
        <v>10861</v>
      </c>
      <c r="B15176" s="25" t="s">
        <v>25400</v>
      </c>
      <c r="C15176" s="26" t="s">
        <v>487</v>
      </c>
    </row>
    <row r="15177">
      <c r="A15177" s="9">
        <f t="shared" si="1"/>
        <v>10861</v>
      </c>
      <c r="B15177" s="27" t="s">
        <v>25400</v>
      </c>
      <c r="C15177" s="28" t="s">
        <v>23637</v>
      </c>
    </row>
    <row r="15178">
      <c r="A15178" s="9">
        <f t="shared" si="1"/>
        <v>10862</v>
      </c>
      <c r="B15178" s="8" t="s">
        <v>9326</v>
      </c>
      <c r="C15178" s="9" t="s">
        <v>177</v>
      </c>
    </row>
    <row r="15179">
      <c r="A15179" s="9">
        <f t="shared" si="1"/>
        <v>10862</v>
      </c>
      <c r="B15179" s="8" t="s">
        <v>9326</v>
      </c>
      <c r="C15179" s="9" t="s">
        <v>25</v>
      </c>
    </row>
    <row r="15180">
      <c r="A15180" s="9">
        <f t="shared" si="1"/>
        <v>10862</v>
      </c>
      <c r="B15180" s="8" t="s">
        <v>9326</v>
      </c>
      <c r="C15180" s="6" t="s">
        <v>153</v>
      </c>
    </row>
    <row r="15181">
      <c r="A15181" s="9">
        <f t="shared" si="1"/>
        <v>10862</v>
      </c>
      <c r="B15181" s="8" t="s">
        <v>9326</v>
      </c>
      <c r="C15181" s="6" t="s">
        <v>23637</v>
      </c>
    </row>
    <row r="15182">
      <c r="A15182" s="9">
        <f t="shared" si="1"/>
        <v>10863</v>
      </c>
      <c r="B15182" s="5" t="s">
        <v>9327</v>
      </c>
      <c r="C15182" s="6" t="s">
        <v>989</v>
      </c>
    </row>
    <row r="15183">
      <c r="A15183" s="9">
        <f t="shared" si="1"/>
        <v>10864</v>
      </c>
      <c r="B15183" s="25" t="s">
        <v>25401</v>
      </c>
      <c r="C15183" s="26" t="s">
        <v>11797</v>
      </c>
    </row>
    <row r="15184">
      <c r="A15184" s="9">
        <f t="shared" si="1"/>
        <v>10865</v>
      </c>
      <c r="B15184" s="8" t="s">
        <v>9328</v>
      </c>
      <c r="C15184" s="6" t="s">
        <v>153</v>
      </c>
    </row>
    <row r="15185">
      <c r="A15185" s="9">
        <f t="shared" si="1"/>
        <v>10865</v>
      </c>
      <c r="B15185" s="8" t="s">
        <v>9328</v>
      </c>
      <c r="C15185" s="9" t="s">
        <v>162</v>
      </c>
    </row>
    <row r="15186">
      <c r="A15186" s="9">
        <f t="shared" si="1"/>
        <v>10865</v>
      </c>
      <c r="B15186" s="8" t="s">
        <v>9328</v>
      </c>
      <c r="C15186" s="9" t="s">
        <v>142</v>
      </c>
    </row>
    <row r="15187">
      <c r="A15187" s="9">
        <f t="shared" si="1"/>
        <v>10865</v>
      </c>
      <c r="B15187" s="8" t="s">
        <v>9328</v>
      </c>
      <c r="C15187" s="6" t="s">
        <v>23637</v>
      </c>
    </row>
    <row r="15188">
      <c r="A15188" s="9">
        <f t="shared" si="1"/>
        <v>10866</v>
      </c>
      <c r="B15188" s="5" t="s">
        <v>9329</v>
      </c>
      <c r="C15188" s="6" t="s">
        <v>346</v>
      </c>
    </row>
    <row r="15189">
      <c r="A15189" s="9">
        <f t="shared" si="1"/>
        <v>10866</v>
      </c>
      <c r="B15189" s="5" t="s">
        <v>9329</v>
      </c>
      <c r="C15189" s="6" t="s">
        <v>23628</v>
      </c>
    </row>
    <row r="15190">
      <c r="A15190" s="9">
        <f t="shared" si="1"/>
        <v>10867</v>
      </c>
      <c r="B15190" s="5" t="s">
        <v>9330</v>
      </c>
      <c r="C15190" s="6" t="s">
        <v>393</v>
      </c>
    </row>
    <row r="15191">
      <c r="A15191" s="9">
        <f t="shared" si="1"/>
        <v>10868</v>
      </c>
      <c r="B15191" s="25" t="s">
        <v>25402</v>
      </c>
      <c r="C15191" s="26" t="s">
        <v>23761</v>
      </c>
    </row>
    <row r="15192">
      <c r="A15192" s="9">
        <f t="shared" si="1"/>
        <v>10869</v>
      </c>
      <c r="B15192" s="5" t="s">
        <v>9331</v>
      </c>
      <c r="C15192" s="6" t="s">
        <v>15</v>
      </c>
    </row>
    <row r="15193">
      <c r="A15193" s="9">
        <f t="shared" si="1"/>
        <v>10870</v>
      </c>
      <c r="B15193" s="8" t="s">
        <v>9332</v>
      </c>
      <c r="C15193" s="9" t="s">
        <v>162</v>
      </c>
    </row>
    <row r="15194">
      <c r="A15194" s="9">
        <f t="shared" si="1"/>
        <v>10871</v>
      </c>
      <c r="B15194" s="8" t="s">
        <v>9333</v>
      </c>
      <c r="C15194" s="9" t="s">
        <v>24</v>
      </c>
    </row>
    <row r="15195">
      <c r="A15195" s="9">
        <f t="shared" si="1"/>
        <v>10871</v>
      </c>
      <c r="B15195" s="8" t="s">
        <v>9333</v>
      </c>
      <c r="C15195" s="9" t="s">
        <v>25</v>
      </c>
    </row>
    <row r="15196">
      <c r="A15196" s="9">
        <f t="shared" si="1"/>
        <v>10872</v>
      </c>
      <c r="B15196" s="5" t="s">
        <v>9334</v>
      </c>
      <c r="C15196" s="6" t="s">
        <v>1007</v>
      </c>
    </row>
    <row r="15197">
      <c r="A15197" s="9">
        <f t="shared" si="1"/>
        <v>10873</v>
      </c>
      <c r="B15197" s="5" t="s">
        <v>9335</v>
      </c>
      <c r="C15197" s="6" t="s">
        <v>356</v>
      </c>
    </row>
    <row r="15198">
      <c r="A15198" s="9">
        <f t="shared" si="1"/>
        <v>10874</v>
      </c>
      <c r="B15198" s="8" t="s">
        <v>9336</v>
      </c>
      <c r="C15198" s="9" t="s">
        <v>416</v>
      </c>
    </row>
    <row r="15199">
      <c r="A15199" s="9">
        <f t="shared" si="1"/>
        <v>10875</v>
      </c>
      <c r="B15199" s="8" t="s">
        <v>9337</v>
      </c>
      <c r="C15199" s="9" t="s">
        <v>95</v>
      </c>
    </row>
    <row r="15200">
      <c r="A15200" s="9">
        <f t="shared" si="1"/>
        <v>10876</v>
      </c>
      <c r="B15200" s="8" t="s">
        <v>9338</v>
      </c>
      <c r="C15200" s="9" t="s">
        <v>758</v>
      </c>
    </row>
    <row r="15201">
      <c r="A15201" s="9">
        <f t="shared" si="1"/>
        <v>10877</v>
      </c>
      <c r="B15201" s="5" t="s">
        <v>9339</v>
      </c>
      <c r="C15201" s="6" t="s">
        <v>946</v>
      </c>
    </row>
    <row r="15202">
      <c r="A15202" s="9">
        <f t="shared" si="1"/>
        <v>10878</v>
      </c>
      <c r="B15202" s="5" t="s">
        <v>9340</v>
      </c>
      <c r="C15202" s="6" t="s">
        <v>356</v>
      </c>
    </row>
    <row r="15203">
      <c r="A15203" s="9">
        <f t="shared" si="1"/>
        <v>10879</v>
      </c>
      <c r="B15203" s="8" t="s">
        <v>9341</v>
      </c>
      <c r="C15203" s="9" t="s">
        <v>614</v>
      </c>
    </row>
    <row r="15204">
      <c r="A15204" s="9">
        <f t="shared" si="1"/>
        <v>10880</v>
      </c>
      <c r="B15204" s="8" t="s">
        <v>9342</v>
      </c>
      <c r="C15204" s="9" t="s">
        <v>24</v>
      </c>
    </row>
    <row r="15205">
      <c r="A15205" s="9">
        <f t="shared" si="1"/>
        <v>10880</v>
      </c>
      <c r="B15205" s="8" t="s">
        <v>9342</v>
      </c>
      <c r="C15205" s="9" t="s">
        <v>25</v>
      </c>
    </row>
    <row r="15206">
      <c r="A15206" s="9">
        <f t="shared" si="1"/>
        <v>10881</v>
      </c>
      <c r="B15206" s="40" t="s">
        <v>9343</v>
      </c>
      <c r="C15206" s="40" t="s">
        <v>3126</v>
      </c>
    </row>
    <row r="15207">
      <c r="A15207" s="9">
        <f t="shared" si="1"/>
        <v>10882</v>
      </c>
      <c r="B15207" s="5" t="s">
        <v>9344</v>
      </c>
      <c r="C15207" s="6" t="s">
        <v>95</v>
      </c>
    </row>
    <row r="15208">
      <c r="A15208" s="9">
        <f t="shared" si="1"/>
        <v>10883</v>
      </c>
      <c r="B15208" s="8" t="s">
        <v>9345</v>
      </c>
      <c r="C15208" s="9" t="s">
        <v>22</v>
      </c>
    </row>
    <row r="15209">
      <c r="A15209" s="9">
        <f t="shared" si="1"/>
        <v>10883</v>
      </c>
      <c r="B15209" s="8" t="s">
        <v>9345</v>
      </c>
      <c r="C15209" s="9" t="s">
        <v>25</v>
      </c>
    </row>
    <row r="15210">
      <c r="A15210" s="9">
        <f t="shared" si="1"/>
        <v>10883</v>
      </c>
      <c r="B15210" s="8" t="s">
        <v>9345</v>
      </c>
      <c r="C15210" s="9" t="s">
        <v>24</v>
      </c>
    </row>
    <row r="15211">
      <c r="A15211" s="9">
        <f t="shared" si="1"/>
        <v>10884</v>
      </c>
      <c r="B15211" s="5" t="s">
        <v>9346</v>
      </c>
      <c r="C15211" s="6" t="s">
        <v>1316</v>
      </c>
    </row>
    <row r="15212">
      <c r="A15212" s="9">
        <f t="shared" si="1"/>
        <v>10885</v>
      </c>
      <c r="B15212" s="8" t="s">
        <v>9347</v>
      </c>
      <c r="C15212" s="9" t="s">
        <v>22</v>
      </c>
    </row>
    <row r="15213">
      <c r="A15213" s="9">
        <f t="shared" si="1"/>
        <v>10885</v>
      </c>
      <c r="B15213" s="8" t="s">
        <v>9347</v>
      </c>
      <c r="C15213" s="9" t="s">
        <v>25</v>
      </c>
    </row>
    <row r="15214">
      <c r="A15214" s="9">
        <f t="shared" si="1"/>
        <v>10885</v>
      </c>
      <c r="B15214" s="8" t="s">
        <v>9347</v>
      </c>
      <c r="C15214" s="9" t="s">
        <v>24</v>
      </c>
    </row>
    <row r="15215">
      <c r="A15215" s="9">
        <f t="shared" si="1"/>
        <v>10886</v>
      </c>
      <c r="B15215" s="8" t="s">
        <v>9348</v>
      </c>
      <c r="C15215" s="9" t="s">
        <v>22</v>
      </c>
    </row>
    <row r="15216">
      <c r="A15216" s="9">
        <f t="shared" si="1"/>
        <v>10886</v>
      </c>
      <c r="B15216" s="8" t="s">
        <v>9348</v>
      </c>
      <c r="C15216" s="9" t="s">
        <v>25</v>
      </c>
    </row>
    <row r="15217">
      <c r="A15217" s="9">
        <f t="shared" si="1"/>
        <v>10886</v>
      </c>
      <c r="B15217" s="8" t="s">
        <v>9348</v>
      </c>
      <c r="C15217" s="9" t="s">
        <v>24</v>
      </c>
    </row>
    <row r="15218">
      <c r="A15218" s="9">
        <f t="shared" si="1"/>
        <v>10887</v>
      </c>
      <c r="B15218" s="5" t="s">
        <v>9349</v>
      </c>
      <c r="C15218" s="6" t="s">
        <v>1042</v>
      </c>
    </row>
    <row r="15219">
      <c r="A15219" s="9">
        <f t="shared" si="1"/>
        <v>10887</v>
      </c>
      <c r="B15219" s="5" t="s">
        <v>9349</v>
      </c>
      <c r="C15219" s="6" t="s">
        <v>642</v>
      </c>
    </row>
    <row r="15220">
      <c r="A15220" s="9">
        <f t="shared" si="1"/>
        <v>10888</v>
      </c>
      <c r="B15220" s="25" t="s">
        <v>25403</v>
      </c>
      <c r="C15220" s="26" t="s">
        <v>4721</v>
      </c>
    </row>
    <row r="15221">
      <c r="A15221" s="9">
        <f t="shared" si="1"/>
        <v>10889</v>
      </c>
      <c r="B15221" s="5" t="s">
        <v>9350</v>
      </c>
      <c r="C15221" s="6" t="s">
        <v>1856</v>
      </c>
    </row>
    <row r="15222">
      <c r="A15222" s="9">
        <f t="shared" si="1"/>
        <v>10890</v>
      </c>
      <c r="B15222" s="8" t="s">
        <v>9351</v>
      </c>
      <c r="C15222" s="9" t="s">
        <v>60</v>
      </c>
    </row>
    <row r="15223">
      <c r="A15223" s="9">
        <f t="shared" si="1"/>
        <v>10890</v>
      </c>
      <c r="B15223" s="8" t="s">
        <v>9351</v>
      </c>
      <c r="C15223" s="9" t="s">
        <v>25</v>
      </c>
    </row>
    <row r="15224">
      <c r="A15224" s="9">
        <f t="shared" si="1"/>
        <v>10890</v>
      </c>
      <c r="B15224" s="8" t="s">
        <v>9351</v>
      </c>
      <c r="C15224" s="9" t="s">
        <v>24</v>
      </c>
    </row>
    <row r="15225">
      <c r="A15225" s="9">
        <f t="shared" si="1"/>
        <v>10891</v>
      </c>
      <c r="B15225" s="32" t="s">
        <v>25404</v>
      </c>
      <c r="C15225" s="26" t="s">
        <v>67</v>
      </c>
    </row>
    <row r="15226">
      <c r="A15226" s="9">
        <f t="shared" si="1"/>
        <v>10892</v>
      </c>
      <c r="B15226" s="8" t="s">
        <v>9352</v>
      </c>
      <c r="C15226" s="9" t="s">
        <v>280</v>
      </c>
    </row>
    <row r="15227">
      <c r="A15227" s="9">
        <f t="shared" si="1"/>
        <v>10893</v>
      </c>
      <c r="B15227" s="8" t="s">
        <v>9353</v>
      </c>
      <c r="C15227" s="9" t="s">
        <v>530</v>
      </c>
    </row>
    <row r="15228">
      <c r="A15228" s="9">
        <f t="shared" si="1"/>
        <v>10894</v>
      </c>
      <c r="B15228" s="25" t="s">
        <v>25405</v>
      </c>
      <c r="C15228" s="26" t="s">
        <v>23845</v>
      </c>
    </row>
    <row r="15229">
      <c r="A15229" s="9">
        <f t="shared" si="1"/>
        <v>10895</v>
      </c>
      <c r="B15229" s="25" t="s">
        <v>25406</v>
      </c>
      <c r="C15229" s="26" t="s">
        <v>23630</v>
      </c>
    </row>
    <row r="15230">
      <c r="A15230" s="9">
        <f t="shared" si="1"/>
        <v>10896</v>
      </c>
      <c r="B15230" s="5" t="s">
        <v>9354</v>
      </c>
      <c r="C15230" s="6" t="s">
        <v>393</v>
      </c>
    </row>
    <row r="15231">
      <c r="A15231" s="9">
        <f t="shared" si="1"/>
        <v>10897</v>
      </c>
      <c r="B15231" s="8" t="s">
        <v>9355</v>
      </c>
      <c r="C15231" s="6" t="s">
        <v>97</v>
      </c>
    </row>
    <row r="15232">
      <c r="A15232" s="9">
        <f t="shared" si="1"/>
        <v>10897</v>
      </c>
      <c r="B15232" s="8" t="s">
        <v>9355</v>
      </c>
      <c r="C15232" s="6" t="s">
        <v>23637</v>
      </c>
    </row>
    <row r="15233">
      <c r="A15233" s="9">
        <f t="shared" si="1"/>
        <v>10898</v>
      </c>
      <c r="B15233" s="5" t="s">
        <v>9356</v>
      </c>
      <c r="C15233" s="6" t="s">
        <v>1007</v>
      </c>
    </row>
    <row r="15234">
      <c r="A15234" s="9">
        <f t="shared" si="1"/>
        <v>10898</v>
      </c>
      <c r="B15234" s="5" t="s">
        <v>9356</v>
      </c>
      <c r="C15234" s="6" t="s">
        <v>62</v>
      </c>
    </row>
    <row r="15235">
      <c r="A15235" s="9">
        <f t="shared" si="1"/>
        <v>10898</v>
      </c>
      <c r="B15235" s="5" t="s">
        <v>9356</v>
      </c>
      <c r="C15235" s="6" t="s">
        <v>23628</v>
      </c>
    </row>
    <row r="15236">
      <c r="A15236" s="9">
        <f t="shared" si="1"/>
        <v>10899</v>
      </c>
      <c r="B15236" s="8" t="s">
        <v>9357</v>
      </c>
      <c r="C15236" s="9" t="s">
        <v>188</v>
      </c>
    </row>
    <row r="15237">
      <c r="A15237" s="9">
        <f t="shared" si="1"/>
        <v>10900</v>
      </c>
      <c r="B15237" s="8" t="s">
        <v>9358</v>
      </c>
      <c r="C15237" s="9" t="s">
        <v>416</v>
      </c>
    </row>
    <row r="15238">
      <c r="A15238" s="9">
        <f t="shared" si="1"/>
        <v>10901</v>
      </c>
      <c r="B15238" s="8" t="s">
        <v>9359</v>
      </c>
      <c r="C15238" s="9" t="s">
        <v>614</v>
      </c>
    </row>
    <row r="15239">
      <c r="A15239" s="9">
        <f t="shared" si="1"/>
        <v>10902</v>
      </c>
      <c r="B15239" s="8" t="s">
        <v>9360</v>
      </c>
      <c r="C15239" s="9" t="s">
        <v>162</v>
      </c>
    </row>
    <row r="15240">
      <c r="A15240" s="9">
        <f t="shared" si="1"/>
        <v>10902</v>
      </c>
      <c r="B15240" s="8" t="s">
        <v>9360</v>
      </c>
      <c r="C15240" s="9" t="s">
        <v>142</v>
      </c>
    </row>
    <row r="15241">
      <c r="A15241" s="9">
        <f t="shared" si="1"/>
        <v>10902</v>
      </c>
      <c r="B15241" s="8" t="s">
        <v>9360</v>
      </c>
      <c r="C15241" s="9" t="s">
        <v>25</v>
      </c>
    </row>
    <row r="15242">
      <c r="A15242" s="9">
        <f t="shared" si="1"/>
        <v>10903</v>
      </c>
      <c r="B15242" s="8" t="s">
        <v>9361</v>
      </c>
      <c r="C15242" s="9" t="s">
        <v>40</v>
      </c>
    </row>
    <row r="15243">
      <c r="A15243" s="9">
        <f t="shared" si="1"/>
        <v>10904</v>
      </c>
      <c r="B15243" s="5" t="s">
        <v>9362</v>
      </c>
      <c r="C15243" s="6" t="s">
        <v>1369</v>
      </c>
    </row>
    <row r="15244">
      <c r="A15244" s="9">
        <f t="shared" si="1"/>
        <v>10905</v>
      </c>
      <c r="B15244" s="8" t="s">
        <v>9363</v>
      </c>
      <c r="C15244" s="6" t="s">
        <v>1012</v>
      </c>
    </row>
    <row r="15245">
      <c r="A15245" s="9">
        <f t="shared" si="1"/>
        <v>10906</v>
      </c>
      <c r="B15245" s="25" t="s">
        <v>25407</v>
      </c>
      <c r="C15245" s="26" t="s">
        <v>23845</v>
      </c>
    </row>
    <row r="15246">
      <c r="A15246" s="9">
        <f t="shared" si="1"/>
        <v>10907</v>
      </c>
      <c r="B15246" s="25" t="s">
        <v>25408</v>
      </c>
      <c r="C15246" s="26" t="s">
        <v>23812</v>
      </c>
    </row>
    <row r="15247">
      <c r="A15247" s="9">
        <f t="shared" si="1"/>
        <v>10908</v>
      </c>
      <c r="B15247" s="25" t="s">
        <v>25409</v>
      </c>
      <c r="C15247" s="26" t="s">
        <v>12983</v>
      </c>
    </row>
    <row r="15248">
      <c r="A15248" s="9">
        <f t="shared" si="1"/>
        <v>10909</v>
      </c>
      <c r="B15248" s="5" t="s">
        <v>9364</v>
      </c>
      <c r="C15248" s="6" t="s">
        <v>471</v>
      </c>
    </row>
    <row r="15249">
      <c r="A15249" s="9">
        <f t="shared" si="1"/>
        <v>10910</v>
      </c>
      <c r="B15249" s="25" t="s">
        <v>25410</v>
      </c>
      <c r="C15249" s="26" t="s">
        <v>8541</v>
      </c>
    </row>
    <row r="15250">
      <c r="A15250" s="9">
        <f t="shared" si="1"/>
        <v>10911</v>
      </c>
      <c r="B15250" s="8" t="s">
        <v>9365</v>
      </c>
      <c r="C15250" s="6" t="s">
        <v>97</v>
      </c>
    </row>
    <row r="15251">
      <c r="A15251" s="9">
        <f t="shared" si="1"/>
        <v>10911</v>
      </c>
      <c r="B15251" s="8" t="s">
        <v>9365</v>
      </c>
      <c r="C15251" s="9" t="s">
        <v>142</v>
      </c>
    </row>
    <row r="15252">
      <c r="A15252" s="9">
        <f t="shared" si="1"/>
        <v>10911</v>
      </c>
      <c r="B15252" s="8" t="s">
        <v>9365</v>
      </c>
      <c r="C15252" s="6" t="s">
        <v>23637</v>
      </c>
    </row>
    <row r="15253">
      <c r="A15253" s="9">
        <f t="shared" si="1"/>
        <v>10912</v>
      </c>
      <c r="B15253" s="8" t="s">
        <v>9366</v>
      </c>
      <c r="C15253" s="6" t="s">
        <v>97</v>
      </c>
    </row>
    <row r="15254">
      <c r="A15254" s="9">
        <f t="shared" si="1"/>
        <v>10912</v>
      </c>
      <c r="B15254" s="8" t="s">
        <v>9366</v>
      </c>
      <c r="C15254" s="6" t="s">
        <v>162</v>
      </c>
    </row>
    <row r="15255">
      <c r="A15255" s="9">
        <f t="shared" si="1"/>
        <v>10912</v>
      </c>
      <c r="B15255" s="8" t="s">
        <v>9366</v>
      </c>
      <c r="C15255" s="9" t="s">
        <v>25</v>
      </c>
    </row>
    <row r="15256">
      <c r="A15256" s="9">
        <f t="shared" si="1"/>
        <v>10912</v>
      </c>
      <c r="B15256" s="8" t="s">
        <v>9366</v>
      </c>
      <c r="C15256" s="6" t="s">
        <v>23637</v>
      </c>
    </row>
    <row r="15257">
      <c r="A15257" s="9">
        <f t="shared" si="1"/>
        <v>10913</v>
      </c>
      <c r="B15257" s="5" t="s">
        <v>9367</v>
      </c>
      <c r="C15257" s="6" t="s">
        <v>97</v>
      </c>
    </row>
    <row r="15258">
      <c r="A15258" s="9">
        <f t="shared" si="1"/>
        <v>10913</v>
      </c>
      <c r="B15258" s="5" t="s">
        <v>9367</v>
      </c>
      <c r="C15258" s="6" t="s">
        <v>23637</v>
      </c>
    </row>
    <row r="15259">
      <c r="A15259" s="9">
        <f t="shared" si="1"/>
        <v>10914</v>
      </c>
      <c r="B15259" s="5" t="s">
        <v>9368</v>
      </c>
      <c r="C15259" s="6" t="s">
        <v>62</v>
      </c>
    </row>
    <row r="15260">
      <c r="A15260" s="9">
        <f t="shared" si="1"/>
        <v>10914</v>
      </c>
      <c r="B15260" s="5" t="s">
        <v>9368</v>
      </c>
      <c r="C15260" s="6" t="s">
        <v>69</v>
      </c>
    </row>
    <row r="15261">
      <c r="A15261" s="9">
        <f t="shared" si="1"/>
        <v>10914</v>
      </c>
      <c r="B15261" s="5" t="s">
        <v>9368</v>
      </c>
      <c r="C15261" s="6" t="s">
        <v>23628</v>
      </c>
    </row>
    <row r="15262">
      <c r="A15262" s="9">
        <f t="shared" si="1"/>
        <v>10915</v>
      </c>
      <c r="B15262" s="5" t="s">
        <v>9369</v>
      </c>
      <c r="C15262" s="6" t="s">
        <v>62</v>
      </c>
    </row>
    <row r="15263">
      <c r="A15263" s="9">
        <f t="shared" si="1"/>
        <v>10915</v>
      </c>
      <c r="B15263" s="5" t="s">
        <v>9369</v>
      </c>
      <c r="C15263" s="6" t="s">
        <v>23628</v>
      </c>
    </row>
    <row r="15264">
      <c r="A15264" s="9">
        <f t="shared" si="1"/>
        <v>10916</v>
      </c>
      <c r="B15264" s="5" t="s">
        <v>9370</v>
      </c>
      <c r="C15264" s="6" t="s">
        <v>62</v>
      </c>
    </row>
    <row r="15265">
      <c r="A15265" s="9">
        <f t="shared" si="1"/>
        <v>10916</v>
      </c>
      <c r="B15265" s="5" t="s">
        <v>9370</v>
      </c>
      <c r="C15265" s="6" t="s">
        <v>23628</v>
      </c>
    </row>
    <row r="15266">
      <c r="A15266" s="9">
        <f t="shared" si="1"/>
        <v>10917</v>
      </c>
      <c r="B15266" s="5" t="s">
        <v>9371</v>
      </c>
      <c r="C15266" s="6" t="s">
        <v>62</v>
      </c>
    </row>
    <row r="15267">
      <c r="A15267" s="9">
        <f t="shared" si="1"/>
        <v>10917</v>
      </c>
      <c r="B15267" s="5" t="s">
        <v>9371</v>
      </c>
      <c r="C15267" s="6" t="s">
        <v>23628</v>
      </c>
    </row>
    <row r="15268">
      <c r="A15268" s="9">
        <f t="shared" si="1"/>
        <v>10918</v>
      </c>
      <c r="B15268" s="5" t="s">
        <v>9372</v>
      </c>
      <c r="C15268" s="6" t="s">
        <v>62</v>
      </c>
    </row>
    <row r="15269">
      <c r="A15269" s="9">
        <f t="shared" si="1"/>
        <v>10918</v>
      </c>
      <c r="B15269" s="5" t="s">
        <v>9372</v>
      </c>
      <c r="C15269" s="6" t="s">
        <v>23628</v>
      </c>
    </row>
    <row r="15270">
      <c r="A15270" s="9">
        <f t="shared" si="1"/>
        <v>10919</v>
      </c>
      <c r="B15270" s="5" t="s">
        <v>9373</v>
      </c>
      <c r="C15270" s="6" t="s">
        <v>62</v>
      </c>
    </row>
    <row r="15271">
      <c r="A15271" s="9">
        <f t="shared" si="1"/>
        <v>10919</v>
      </c>
      <c r="B15271" s="5" t="s">
        <v>9373</v>
      </c>
      <c r="C15271" s="6" t="s">
        <v>23628</v>
      </c>
    </row>
    <row r="15272">
      <c r="A15272" s="9">
        <f t="shared" si="1"/>
        <v>10920</v>
      </c>
      <c r="B15272" s="5" t="s">
        <v>9374</v>
      </c>
      <c r="C15272" s="6" t="s">
        <v>59</v>
      </c>
    </row>
    <row r="15273">
      <c r="A15273" s="9">
        <f t="shared" si="1"/>
        <v>10921</v>
      </c>
      <c r="B15273" s="16" t="s">
        <v>9375</v>
      </c>
      <c r="C15273" s="6" t="s">
        <v>1235</v>
      </c>
    </row>
    <row r="15274">
      <c r="A15274" s="9">
        <f t="shared" si="1"/>
        <v>10922</v>
      </c>
      <c r="B15274" s="5" t="s">
        <v>9376</v>
      </c>
      <c r="C15274" s="6" t="s">
        <v>365</v>
      </c>
    </row>
    <row r="15275">
      <c r="A15275" s="9">
        <f t="shared" si="1"/>
        <v>10923</v>
      </c>
      <c r="B15275" s="5" t="s">
        <v>9377</v>
      </c>
      <c r="C15275" s="6" t="s">
        <v>437</v>
      </c>
    </row>
    <row r="15276">
      <c r="A15276" s="9">
        <f t="shared" si="1"/>
        <v>10924</v>
      </c>
      <c r="B15276" s="5" t="s">
        <v>9378</v>
      </c>
      <c r="C15276" s="6" t="s">
        <v>393</v>
      </c>
    </row>
    <row r="15277">
      <c r="A15277" s="9">
        <f t="shared" si="1"/>
        <v>10925</v>
      </c>
      <c r="B15277" s="5" t="s">
        <v>9379</v>
      </c>
      <c r="C15277" s="6" t="s">
        <v>324</v>
      </c>
    </row>
    <row r="15278">
      <c r="A15278" s="9">
        <f t="shared" si="1"/>
        <v>10925</v>
      </c>
      <c r="B15278" s="5" t="s">
        <v>9379</v>
      </c>
      <c r="C15278" s="6" t="s">
        <v>446</v>
      </c>
    </row>
    <row r="15279">
      <c r="A15279" s="9">
        <f t="shared" si="1"/>
        <v>10925</v>
      </c>
      <c r="B15279" s="5" t="s">
        <v>9379</v>
      </c>
      <c r="C15279" s="6" t="s">
        <v>23637</v>
      </c>
    </row>
    <row r="15280">
      <c r="A15280" s="9">
        <f t="shared" si="1"/>
        <v>10926</v>
      </c>
      <c r="B15280" s="5" t="s">
        <v>9380</v>
      </c>
      <c r="C15280" s="6" t="s">
        <v>267</v>
      </c>
    </row>
    <row r="15281">
      <c r="A15281" s="9">
        <f t="shared" si="1"/>
        <v>10926</v>
      </c>
      <c r="B15281" s="5" t="s">
        <v>9380</v>
      </c>
      <c r="C15281" s="6" t="s">
        <v>91</v>
      </c>
    </row>
    <row r="15282">
      <c r="A15282" s="9">
        <f t="shared" si="1"/>
        <v>10926</v>
      </c>
      <c r="B15282" s="5" t="s">
        <v>9380</v>
      </c>
      <c r="C15282" s="6" t="s">
        <v>23637</v>
      </c>
    </row>
    <row r="15283">
      <c r="A15283" s="9">
        <f t="shared" si="1"/>
        <v>10927</v>
      </c>
      <c r="B15283" s="5" t="s">
        <v>9381</v>
      </c>
      <c r="C15283" s="6" t="s">
        <v>591</v>
      </c>
    </row>
    <row r="15284">
      <c r="A15284" s="9">
        <f t="shared" si="1"/>
        <v>10928</v>
      </c>
      <c r="B15284" s="40" t="s">
        <v>25411</v>
      </c>
      <c r="C15284" s="40" t="s">
        <v>3126</v>
      </c>
    </row>
    <row r="15285">
      <c r="A15285" s="9">
        <f t="shared" si="1"/>
        <v>10929</v>
      </c>
      <c r="B15285" s="5" t="s">
        <v>9382</v>
      </c>
      <c r="C15285" s="6" t="s">
        <v>714</v>
      </c>
    </row>
    <row r="15286">
      <c r="A15286" s="9">
        <f t="shared" si="1"/>
        <v>10929</v>
      </c>
      <c r="B15286" s="5" t="s">
        <v>9382</v>
      </c>
      <c r="C15286" s="6" t="s">
        <v>23672</v>
      </c>
    </row>
    <row r="15287">
      <c r="A15287" s="9">
        <f t="shared" si="1"/>
        <v>10930</v>
      </c>
      <c r="B15287" s="8" t="s">
        <v>9383</v>
      </c>
      <c r="C15287" s="9" t="s">
        <v>1548</v>
      </c>
    </row>
    <row r="15288">
      <c r="A15288" s="9">
        <f t="shared" si="1"/>
        <v>10931</v>
      </c>
      <c r="B15288" s="5" t="s">
        <v>9384</v>
      </c>
      <c r="C15288" s="6" t="s">
        <v>681</v>
      </c>
    </row>
    <row r="15289">
      <c r="A15289" s="9">
        <f t="shared" si="1"/>
        <v>10932</v>
      </c>
      <c r="B15289" s="5" t="s">
        <v>9385</v>
      </c>
      <c r="C15289" s="6" t="s">
        <v>714</v>
      </c>
    </row>
    <row r="15290">
      <c r="A15290" s="9">
        <f t="shared" si="1"/>
        <v>10932</v>
      </c>
      <c r="B15290" s="5" t="s">
        <v>9385</v>
      </c>
      <c r="C15290" s="6" t="s">
        <v>23672</v>
      </c>
    </row>
    <row r="15291">
      <c r="A15291" s="9">
        <f t="shared" si="1"/>
        <v>10933</v>
      </c>
      <c r="B15291" s="5" t="s">
        <v>9386</v>
      </c>
      <c r="C15291" s="6" t="s">
        <v>714</v>
      </c>
    </row>
    <row r="15292">
      <c r="A15292" s="9">
        <f t="shared" si="1"/>
        <v>10933</v>
      </c>
      <c r="B15292" s="5" t="s">
        <v>9386</v>
      </c>
      <c r="C15292" s="6" t="s">
        <v>23672</v>
      </c>
    </row>
    <row r="15293">
      <c r="A15293" s="9">
        <f t="shared" si="1"/>
        <v>10934</v>
      </c>
      <c r="B15293" s="5" t="s">
        <v>9387</v>
      </c>
      <c r="C15293" s="6" t="s">
        <v>939</v>
      </c>
    </row>
    <row r="15294">
      <c r="A15294" s="9">
        <f t="shared" si="1"/>
        <v>10934</v>
      </c>
      <c r="B15294" s="5" t="s">
        <v>9387</v>
      </c>
      <c r="C15294" s="6" t="s">
        <v>23628</v>
      </c>
    </row>
    <row r="15295">
      <c r="A15295" s="9">
        <f t="shared" si="1"/>
        <v>10935</v>
      </c>
      <c r="B15295" s="5" t="s">
        <v>9388</v>
      </c>
      <c r="C15295" s="6" t="s">
        <v>603</v>
      </c>
    </row>
    <row r="15296">
      <c r="A15296" s="9">
        <f t="shared" si="1"/>
        <v>10936</v>
      </c>
      <c r="B15296" s="5" t="s">
        <v>9389</v>
      </c>
      <c r="C15296" s="6" t="s">
        <v>1360</v>
      </c>
    </row>
    <row r="15297">
      <c r="A15297" s="9">
        <f t="shared" si="1"/>
        <v>10937</v>
      </c>
      <c r="B15297" s="5" t="s">
        <v>9390</v>
      </c>
      <c r="C15297" s="6" t="s">
        <v>32</v>
      </c>
    </row>
    <row r="15298">
      <c r="A15298" s="9">
        <f t="shared" si="1"/>
        <v>10938</v>
      </c>
      <c r="B15298" s="5" t="s">
        <v>9391</v>
      </c>
      <c r="C15298" s="6" t="s">
        <v>32</v>
      </c>
    </row>
    <row r="15299">
      <c r="A15299" s="9">
        <f t="shared" si="1"/>
        <v>10939</v>
      </c>
      <c r="B15299" s="5" t="s">
        <v>9392</v>
      </c>
      <c r="C15299" s="6" t="s">
        <v>1207</v>
      </c>
    </row>
    <row r="15300">
      <c r="A15300" s="9">
        <f t="shared" si="1"/>
        <v>10940</v>
      </c>
      <c r="B15300" s="5" t="s">
        <v>9393</v>
      </c>
      <c r="C15300" s="6" t="s">
        <v>1324</v>
      </c>
    </row>
    <row r="15301">
      <c r="A15301" s="9">
        <f t="shared" si="1"/>
        <v>10941</v>
      </c>
      <c r="B15301" s="8" t="s">
        <v>9394</v>
      </c>
      <c r="C15301" s="9" t="s">
        <v>818</v>
      </c>
    </row>
    <row r="15302">
      <c r="A15302" s="9">
        <f t="shared" si="1"/>
        <v>10942</v>
      </c>
      <c r="B15302" s="5" t="s">
        <v>9395</v>
      </c>
      <c r="C15302" s="6" t="s">
        <v>20</v>
      </c>
    </row>
    <row r="15303">
      <c r="A15303" s="9">
        <f t="shared" si="1"/>
        <v>10943</v>
      </c>
      <c r="B15303" s="5" t="s">
        <v>9396</v>
      </c>
      <c r="C15303" s="6" t="s">
        <v>621</v>
      </c>
    </row>
    <row r="15304">
      <c r="A15304" s="9">
        <f t="shared" si="1"/>
        <v>10944</v>
      </c>
      <c r="B15304" s="8" t="s">
        <v>9397</v>
      </c>
      <c r="C15304" s="9" t="s">
        <v>40</v>
      </c>
    </row>
    <row r="15305">
      <c r="A15305" s="9">
        <f t="shared" si="1"/>
        <v>10945</v>
      </c>
      <c r="B15305" s="5" t="s">
        <v>9398</v>
      </c>
      <c r="C15305" s="6" t="s">
        <v>80</v>
      </c>
    </row>
    <row r="15306">
      <c r="A15306" s="9">
        <f t="shared" si="1"/>
        <v>10946</v>
      </c>
      <c r="B15306" s="5" t="s">
        <v>9399</v>
      </c>
      <c r="C15306" s="6" t="s">
        <v>1223</v>
      </c>
    </row>
    <row r="15307">
      <c r="A15307" s="9">
        <f t="shared" si="1"/>
        <v>10947</v>
      </c>
      <c r="B15307" s="8" t="s">
        <v>9400</v>
      </c>
      <c r="C15307" s="9" t="s">
        <v>46</v>
      </c>
    </row>
    <row r="15308">
      <c r="A15308" s="9">
        <f t="shared" si="1"/>
        <v>10948</v>
      </c>
      <c r="B15308" s="25" t="s">
        <v>25412</v>
      </c>
      <c r="C15308" s="26" t="s">
        <v>23653</v>
      </c>
    </row>
    <row r="15309">
      <c r="A15309" s="9">
        <f t="shared" si="1"/>
        <v>10949</v>
      </c>
      <c r="B15309" s="5" t="s">
        <v>9401</v>
      </c>
      <c r="C15309" s="6" t="s">
        <v>555</v>
      </c>
    </row>
    <row r="15310">
      <c r="A15310" s="9">
        <f t="shared" si="1"/>
        <v>10950</v>
      </c>
      <c r="B15310" s="8" t="s">
        <v>9402</v>
      </c>
      <c r="C15310" s="6" t="s">
        <v>59</v>
      </c>
    </row>
    <row r="15311">
      <c r="A15311" s="9">
        <f t="shared" si="1"/>
        <v>10951</v>
      </c>
      <c r="B15311" s="5" t="s">
        <v>9403</v>
      </c>
      <c r="C15311" s="6" t="s">
        <v>1856</v>
      </c>
    </row>
    <row r="15312">
      <c r="A15312" s="9">
        <f t="shared" si="1"/>
        <v>10951</v>
      </c>
      <c r="B15312" s="5" t="s">
        <v>9403</v>
      </c>
      <c r="C15312" s="6" t="s">
        <v>1342</v>
      </c>
    </row>
    <row r="15313">
      <c r="A15313" s="9">
        <f t="shared" si="1"/>
        <v>10952</v>
      </c>
      <c r="B15313" s="25" t="s">
        <v>25413</v>
      </c>
      <c r="C15313" s="26" t="s">
        <v>23845</v>
      </c>
    </row>
    <row r="15314">
      <c r="A15314" s="9">
        <f t="shared" si="1"/>
        <v>10953</v>
      </c>
      <c r="B15314" s="5" t="s">
        <v>9404</v>
      </c>
      <c r="C15314" s="6" t="s">
        <v>1394</v>
      </c>
    </row>
    <row r="15315">
      <c r="A15315" s="9">
        <f t="shared" si="1"/>
        <v>10954</v>
      </c>
      <c r="B15315" s="25" t="s">
        <v>25414</v>
      </c>
      <c r="C15315" s="26" t="s">
        <v>23845</v>
      </c>
    </row>
    <row r="15316">
      <c r="A15316" s="9">
        <f t="shared" si="1"/>
        <v>10955</v>
      </c>
      <c r="B15316" s="5" t="s">
        <v>9405</v>
      </c>
      <c r="C15316" s="6" t="s">
        <v>639</v>
      </c>
    </row>
    <row r="15317">
      <c r="A15317" s="9">
        <f t="shared" si="1"/>
        <v>10956</v>
      </c>
      <c r="B15317" s="25" t="s">
        <v>25415</v>
      </c>
      <c r="C15317" s="26" t="s">
        <v>23761</v>
      </c>
    </row>
    <row r="15318">
      <c r="A15318" s="9">
        <f t="shared" si="1"/>
        <v>10957</v>
      </c>
      <c r="B15318" s="25" t="s">
        <v>25416</v>
      </c>
      <c r="C15318" s="26" t="s">
        <v>23808</v>
      </c>
    </row>
    <row r="15319">
      <c r="A15319" s="9">
        <f t="shared" si="1"/>
        <v>10958</v>
      </c>
      <c r="B15319" s="25" t="s">
        <v>25417</v>
      </c>
      <c r="C15319" s="26" t="s">
        <v>23808</v>
      </c>
    </row>
    <row r="15320">
      <c r="A15320" s="9">
        <f t="shared" si="1"/>
        <v>10959</v>
      </c>
      <c r="B15320" s="5" t="s">
        <v>9406</v>
      </c>
      <c r="C15320" s="6" t="s">
        <v>731</v>
      </c>
    </row>
    <row r="15321">
      <c r="A15321" s="9">
        <f t="shared" si="1"/>
        <v>10960</v>
      </c>
      <c r="B15321" s="25" t="s">
        <v>25418</v>
      </c>
      <c r="C15321" s="26" t="s">
        <v>4721</v>
      </c>
    </row>
    <row r="15322">
      <c r="A15322" s="9">
        <f t="shared" si="1"/>
        <v>10961</v>
      </c>
      <c r="B15322" s="5" t="s">
        <v>9407</v>
      </c>
      <c r="C15322" s="6" t="s">
        <v>27</v>
      </c>
    </row>
    <row r="15323">
      <c r="A15323" s="9">
        <f t="shared" si="1"/>
        <v>10962</v>
      </c>
      <c r="B15323" s="5" t="s">
        <v>9408</v>
      </c>
      <c r="C15323" s="6" t="s">
        <v>109</v>
      </c>
    </row>
    <row r="15324">
      <c r="A15324" s="9">
        <f t="shared" si="1"/>
        <v>10963</v>
      </c>
      <c r="B15324" s="5" t="s">
        <v>9409</v>
      </c>
      <c r="C15324" s="6" t="s">
        <v>1378</v>
      </c>
    </row>
    <row r="15325">
      <c r="A15325" s="9">
        <f t="shared" si="1"/>
        <v>10964</v>
      </c>
      <c r="B15325" s="8" t="s">
        <v>9410</v>
      </c>
      <c r="C15325" s="9" t="s">
        <v>25</v>
      </c>
    </row>
    <row r="15326">
      <c r="A15326" s="9">
        <f t="shared" si="1"/>
        <v>10965</v>
      </c>
      <c r="B15326" s="8" t="s">
        <v>9411</v>
      </c>
      <c r="C15326" s="9" t="s">
        <v>25</v>
      </c>
    </row>
    <row r="15327">
      <c r="A15327" s="9">
        <f t="shared" si="1"/>
        <v>10966</v>
      </c>
      <c r="B15327" s="8" t="s">
        <v>9412</v>
      </c>
      <c r="C15327" s="9" t="s">
        <v>650</v>
      </c>
    </row>
    <row r="15328">
      <c r="A15328" s="9">
        <f t="shared" si="1"/>
        <v>10967</v>
      </c>
      <c r="B15328" s="8" t="s">
        <v>9413</v>
      </c>
      <c r="C15328" s="9" t="s">
        <v>1470</v>
      </c>
    </row>
    <row r="15329">
      <c r="A15329" s="9">
        <f t="shared" si="1"/>
        <v>10968</v>
      </c>
      <c r="B15329" s="8" t="s">
        <v>9414</v>
      </c>
      <c r="C15329" s="9" t="s">
        <v>25</v>
      </c>
    </row>
    <row r="15330">
      <c r="A15330" s="9">
        <f t="shared" si="1"/>
        <v>10969</v>
      </c>
      <c r="B15330" s="12" t="s">
        <v>9415</v>
      </c>
      <c r="C15330" s="13" t="s">
        <v>420</v>
      </c>
    </row>
    <row r="15331">
      <c r="A15331" s="9">
        <f t="shared" si="1"/>
        <v>10969</v>
      </c>
      <c r="B15331" s="12" t="s">
        <v>9415</v>
      </c>
      <c r="C15331" s="6" t="s">
        <v>23672</v>
      </c>
    </row>
    <row r="15332">
      <c r="A15332" s="9">
        <f t="shared" si="1"/>
        <v>10970</v>
      </c>
      <c r="B15332" s="8" t="s">
        <v>9416</v>
      </c>
      <c r="C15332" s="9" t="s">
        <v>1169</v>
      </c>
    </row>
    <row r="15333">
      <c r="A15333" s="9">
        <f t="shared" si="1"/>
        <v>10971</v>
      </c>
      <c r="B15333" s="8" t="s">
        <v>9417</v>
      </c>
      <c r="C15333" s="9" t="s">
        <v>64</v>
      </c>
    </row>
    <row r="15334">
      <c r="A15334" s="9">
        <f t="shared" si="1"/>
        <v>10972</v>
      </c>
      <c r="B15334" s="8" t="s">
        <v>9418</v>
      </c>
      <c r="C15334" s="9" t="s">
        <v>64</v>
      </c>
    </row>
    <row r="15335">
      <c r="A15335" s="9">
        <f t="shared" si="1"/>
        <v>10973</v>
      </c>
      <c r="B15335" s="8" t="s">
        <v>9419</v>
      </c>
      <c r="C15335" s="9" t="s">
        <v>64</v>
      </c>
    </row>
    <row r="15336">
      <c r="A15336" s="9">
        <f t="shared" si="1"/>
        <v>10974</v>
      </c>
      <c r="B15336" s="8" t="s">
        <v>9420</v>
      </c>
      <c r="C15336" s="6" t="s">
        <v>1012</v>
      </c>
    </row>
    <row r="15337">
      <c r="A15337" s="9">
        <f t="shared" si="1"/>
        <v>10975</v>
      </c>
      <c r="B15337" s="8" t="s">
        <v>9421</v>
      </c>
      <c r="C15337" s="9" t="s">
        <v>65</v>
      </c>
    </row>
    <row r="15338">
      <c r="A15338" s="9">
        <f t="shared" si="1"/>
        <v>10976</v>
      </c>
      <c r="B15338" s="8" t="s">
        <v>9422</v>
      </c>
      <c r="C15338" s="9" t="s">
        <v>65</v>
      </c>
    </row>
    <row r="15339">
      <c r="A15339" s="9">
        <f t="shared" si="1"/>
        <v>10977</v>
      </c>
      <c r="B15339" s="8" t="s">
        <v>9423</v>
      </c>
      <c r="C15339" s="6" t="s">
        <v>132</v>
      </c>
    </row>
    <row r="15340">
      <c r="A15340" s="9">
        <f t="shared" si="1"/>
        <v>10977</v>
      </c>
      <c r="B15340" s="8" t="s">
        <v>9423</v>
      </c>
      <c r="C15340" s="6" t="s">
        <v>23637</v>
      </c>
    </row>
    <row r="15341">
      <c r="A15341" s="9">
        <f t="shared" si="1"/>
        <v>10978</v>
      </c>
      <c r="B15341" s="8" t="s">
        <v>9424</v>
      </c>
      <c r="C15341" s="6" t="s">
        <v>132</v>
      </c>
    </row>
    <row r="15342">
      <c r="A15342" s="9">
        <f t="shared" si="1"/>
        <v>10978</v>
      </c>
      <c r="B15342" s="8" t="s">
        <v>9424</v>
      </c>
      <c r="C15342" s="6" t="s">
        <v>328</v>
      </c>
    </row>
    <row r="15343">
      <c r="A15343" s="9">
        <f t="shared" si="1"/>
        <v>10978</v>
      </c>
      <c r="B15343" s="8" t="s">
        <v>9424</v>
      </c>
      <c r="C15343" s="6" t="s">
        <v>150</v>
      </c>
    </row>
    <row r="15344">
      <c r="A15344" s="9">
        <f t="shared" si="1"/>
        <v>10978</v>
      </c>
      <c r="B15344" s="8" t="s">
        <v>9424</v>
      </c>
      <c r="C15344" s="6" t="s">
        <v>9425</v>
      </c>
    </row>
    <row r="15345">
      <c r="A15345" s="9">
        <f t="shared" si="1"/>
        <v>10978</v>
      </c>
      <c r="B15345" s="8" t="s">
        <v>9424</v>
      </c>
      <c r="C15345" s="6" t="s">
        <v>1942</v>
      </c>
    </row>
    <row r="15346">
      <c r="A15346" s="9">
        <f t="shared" si="1"/>
        <v>10978</v>
      </c>
      <c r="B15346" s="8" t="s">
        <v>9424</v>
      </c>
      <c r="C15346" s="9" t="s">
        <v>60</v>
      </c>
    </row>
    <row r="15347">
      <c r="A15347" s="9">
        <f t="shared" si="1"/>
        <v>10978</v>
      </c>
      <c r="B15347" s="8" t="s">
        <v>9424</v>
      </c>
      <c r="C15347" s="9" t="s">
        <v>54</v>
      </c>
    </row>
    <row r="15348">
      <c r="A15348" s="9">
        <f t="shared" si="1"/>
        <v>10978</v>
      </c>
      <c r="B15348" s="8" t="s">
        <v>9424</v>
      </c>
      <c r="C15348" s="6" t="s">
        <v>23637</v>
      </c>
    </row>
    <row r="15349">
      <c r="A15349" s="9">
        <f t="shared" si="1"/>
        <v>10978</v>
      </c>
      <c r="B15349" s="8" t="s">
        <v>9424</v>
      </c>
      <c r="C15349" s="6" t="s">
        <v>90</v>
      </c>
    </row>
    <row r="15350">
      <c r="A15350" s="9">
        <f t="shared" si="1"/>
        <v>10979</v>
      </c>
      <c r="B15350" s="5" t="s">
        <v>9426</v>
      </c>
      <c r="C15350" s="6" t="s">
        <v>939</v>
      </c>
    </row>
    <row r="15351">
      <c r="A15351" s="9">
        <f t="shared" si="1"/>
        <v>10979</v>
      </c>
      <c r="B15351" s="5" t="s">
        <v>9426</v>
      </c>
      <c r="C15351" s="6" t="s">
        <v>23628</v>
      </c>
    </row>
    <row r="15352">
      <c r="A15352" s="9">
        <f t="shared" si="1"/>
        <v>10980</v>
      </c>
      <c r="B15352" s="8" t="s">
        <v>9427</v>
      </c>
      <c r="C15352" s="9" t="s">
        <v>60</v>
      </c>
    </row>
    <row r="15353">
      <c r="A15353" s="9">
        <f t="shared" si="1"/>
        <v>10980</v>
      </c>
      <c r="B15353" s="8" t="s">
        <v>9427</v>
      </c>
      <c r="C15353" s="9" t="s">
        <v>132</v>
      </c>
    </row>
    <row r="15354">
      <c r="A15354" s="9">
        <f t="shared" si="1"/>
        <v>10980</v>
      </c>
      <c r="B15354" s="8" t="s">
        <v>9427</v>
      </c>
      <c r="C15354" s="6" t="s">
        <v>196</v>
      </c>
    </row>
    <row r="15355">
      <c r="A15355" s="9">
        <f t="shared" si="1"/>
        <v>10980</v>
      </c>
      <c r="B15355" s="8" t="s">
        <v>9427</v>
      </c>
      <c r="C15355" s="6" t="s">
        <v>54</v>
      </c>
    </row>
    <row r="15356">
      <c r="A15356" s="9">
        <f t="shared" si="1"/>
        <v>10980</v>
      </c>
      <c r="B15356" s="8" t="s">
        <v>9427</v>
      </c>
      <c r="C15356" s="6" t="s">
        <v>510</v>
      </c>
    </row>
    <row r="15357">
      <c r="A15357" s="9">
        <f t="shared" si="1"/>
        <v>10980</v>
      </c>
      <c r="B15357" s="8" t="s">
        <v>9427</v>
      </c>
      <c r="C15357" s="6" t="s">
        <v>23637</v>
      </c>
    </row>
    <row r="15358">
      <c r="A15358" s="9">
        <f t="shared" si="1"/>
        <v>10981</v>
      </c>
      <c r="B15358" s="25" t="s">
        <v>25419</v>
      </c>
      <c r="C15358" s="26" t="s">
        <v>23748</v>
      </c>
    </row>
    <row r="15359">
      <c r="A15359" s="9">
        <f t="shared" si="1"/>
        <v>10982</v>
      </c>
      <c r="B15359" s="25" t="s">
        <v>25420</v>
      </c>
      <c r="C15359" s="26" t="s">
        <v>487</v>
      </c>
    </row>
    <row r="15360">
      <c r="A15360" s="9">
        <f t="shared" si="1"/>
        <v>10982</v>
      </c>
      <c r="B15360" s="27" t="s">
        <v>25420</v>
      </c>
      <c r="C15360" s="28" t="s">
        <v>23637</v>
      </c>
    </row>
    <row r="15361">
      <c r="A15361" s="9">
        <f t="shared" si="1"/>
        <v>10983</v>
      </c>
      <c r="B15361" s="8" t="s">
        <v>9428</v>
      </c>
      <c r="C15361" s="9" t="s">
        <v>64</v>
      </c>
    </row>
    <row r="15362">
      <c r="A15362" s="9">
        <f t="shared" si="1"/>
        <v>10984</v>
      </c>
      <c r="B15362" s="5" t="s">
        <v>9429</v>
      </c>
      <c r="C15362" s="6" t="s">
        <v>86</v>
      </c>
    </row>
    <row r="15363">
      <c r="A15363" s="9">
        <f t="shared" si="1"/>
        <v>10985</v>
      </c>
      <c r="B15363" s="5" t="s">
        <v>9430</v>
      </c>
      <c r="C15363" s="6" t="s">
        <v>86</v>
      </c>
    </row>
    <row r="15364">
      <c r="A15364" s="9">
        <f t="shared" si="1"/>
        <v>10986</v>
      </c>
      <c r="B15364" s="30" t="s">
        <v>25421</v>
      </c>
      <c r="C15364" s="26" t="s">
        <v>23737</v>
      </c>
    </row>
    <row r="15365">
      <c r="A15365" s="9">
        <f t="shared" si="1"/>
        <v>10987</v>
      </c>
      <c r="B15365" s="5" t="s">
        <v>9431</v>
      </c>
      <c r="C15365" s="6" t="s">
        <v>2549</v>
      </c>
    </row>
    <row r="15366">
      <c r="A15366" s="9">
        <f t="shared" si="1"/>
        <v>10987</v>
      </c>
      <c r="B15366" s="5" t="s">
        <v>9431</v>
      </c>
      <c r="C15366" s="6" t="s">
        <v>23628</v>
      </c>
    </row>
    <row r="15367">
      <c r="A15367" s="9">
        <f t="shared" si="1"/>
        <v>10988</v>
      </c>
      <c r="B15367" s="5" t="s">
        <v>9432</v>
      </c>
      <c r="C15367" s="6" t="s">
        <v>86</v>
      </c>
    </row>
    <row r="15368">
      <c r="A15368" s="9">
        <f t="shared" si="1"/>
        <v>10989</v>
      </c>
      <c r="B15368" s="25" t="s">
        <v>25422</v>
      </c>
      <c r="C15368" s="26" t="s">
        <v>23748</v>
      </c>
    </row>
    <row r="15369">
      <c r="A15369" s="9">
        <f t="shared" si="1"/>
        <v>10990</v>
      </c>
      <c r="B15369" s="25" t="s">
        <v>25423</v>
      </c>
      <c r="C15369" s="26" t="s">
        <v>23748</v>
      </c>
    </row>
    <row r="15370">
      <c r="A15370" s="9">
        <f t="shared" si="1"/>
        <v>10991</v>
      </c>
      <c r="B15370" s="25" t="s">
        <v>25424</v>
      </c>
      <c r="C15370" s="26" t="s">
        <v>23748</v>
      </c>
    </row>
    <row r="15371">
      <c r="A15371" s="9">
        <f t="shared" si="1"/>
        <v>10992</v>
      </c>
      <c r="B15371" s="25" t="s">
        <v>25425</v>
      </c>
      <c r="C15371" s="26" t="s">
        <v>23748</v>
      </c>
    </row>
    <row r="15372">
      <c r="A15372" s="9">
        <f t="shared" si="1"/>
        <v>10993</v>
      </c>
      <c r="B15372" s="25" t="s">
        <v>25426</v>
      </c>
      <c r="C15372" s="26" t="s">
        <v>23630</v>
      </c>
    </row>
    <row r="15373">
      <c r="A15373" s="9">
        <f t="shared" si="1"/>
        <v>10994</v>
      </c>
      <c r="B15373" s="8" t="s">
        <v>9433</v>
      </c>
      <c r="C15373" s="9" t="s">
        <v>52</v>
      </c>
    </row>
    <row r="15374">
      <c r="A15374" s="9">
        <f t="shared" si="1"/>
        <v>10995</v>
      </c>
      <c r="B15374" s="25" t="s">
        <v>25427</v>
      </c>
      <c r="C15374" s="26" t="s">
        <v>23630</v>
      </c>
    </row>
    <row r="15375">
      <c r="A15375" s="9">
        <f t="shared" si="1"/>
        <v>10996</v>
      </c>
      <c r="B15375" s="25" t="s">
        <v>25428</v>
      </c>
      <c r="C15375" s="26" t="s">
        <v>23630</v>
      </c>
    </row>
    <row r="15376">
      <c r="A15376" s="9">
        <f t="shared" si="1"/>
        <v>10997</v>
      </c>
      <c r="B15376" s="25" t="s">
        <v>25429</v>
      </c>
      <c r="C15376" s="26" t="s">
        <v>23748</v>
      </c>
    </row>
    <row r="15377">
      <c r="A15377" s="9">
        <f t="shared" si="1"/>
        <v>10997</v>
      </c>
      <c r="B15377" s="25" t="s">
        <v>25429</v>
      </c>
      <c r="C15377" s="26" t="s">
        <v>23630</v>
      </c>
    </row>
    <row r="15378">
      <c r="A15378" s="9">
        <f t="shared" si="1"/>
        <v>10998</v>
      </c>
      <c r="B15378" s="25" t="s">
        <v>25430</v>
      </c>
      <c r="C15378" s="26" t="s">
        <v>23630</v>
      </c>
    </row>
    <row r="15379">
      <c r="A15379" s="9">
        <f t="shared" si="1"/>
        <v>10999</v>
      </c>
      <c r="B15379" s="25" t="s">
        <v>25431</v>
      </c>
      <c r="C15379" s="26" t="s">
        <v>23630</v>
      </c>
    </row>
    <row r="15380">
      <c r="A15380" s="9">
        <f t="shared" si="1"/>
        <v>11000</v>
      </c>
      <c r="B15380" s="25" t="s">
        <v>25432</v>
      </c>
      <c r="C15380" s="26" t="s">
        <v>23630</v>
      </c>
    </row>
    <row r="15381">
      <c r="A15381" s="9">
        <f t="shared" si="1"/>
        <v>11001</v>
      </c>
      <c r="B15381" s="25" t="s">
        <v>25433</v>
      </c>
      <c r="C15381" s="26" t="s">
        <v>23630</v>
      </c>
    </row>
    <row r="15382">
      <c r="A15382" s="9">
        <f t="shared" si="1"/>
        <v>11002</v>
      </c>
      <c r="B15382" s="25" t="s">
        <v>25434</v>
      </c>
      <c r="C15382" s="26" t="s">
        <v>23630</v>
      </c>
    </row>
    <row r="15383">
      <c r="A15383" s="9">
        <f t="shared" si="1"/>
        <v>11003</v>
      </c>
      <c r="B15383" s="25" t="s">
        <v>25435</v>
      </c>
      <c r="C15383" s="26" t="s">
        <v>23630</v>
      </c>
    </row>
    <row r="15384">
      <c r="A15384" s="9">
        <f t="shared" si="1"/>
        <v>11004</v>
      </c>
      <c r="B15384" s="25" t="s">
        <v>25436</v>
      </c>
      <c r="C15384" s="26" t="s">
        <v>23630</v>
      </c>
    </row>
    <row r="15385">
      <c r="A15385" s="9">
        <f t="shared" si="1"/>
        <v>11005</v>
      </c>
      <c r="B15385" s="25" t="s">
        <v>25437</v>
      </c>
      <c r="C15385" s="26" t="s">
        <v>23630</v>
      </c>
    </row>
    <row r="15386">
      <c r="A15386" s="9">
        <f t="shared" si="1"/>
        <v>11005</v>
      </c>
      <c r="B15386" s="25" t="s">
        <v>25437</v>
      </c>
      <c r="C15386" s="26" t="s">
        <v>479</v>
      </c>
    </row>
    <row r="15387">
      <c r="A15387" s="9">
        <f t="shared" si="1"/>
        <v>11006</v>
      </c>
      <c r="B15387" s="25" t="s">
        <v>25438</v>
      </c>
      <c r="C15387" s="26" t="s">
        <v>23630</v>
      </c>
    </row>
    <row r="15388">
      <c r="A15388" s="9">
        <f t="shared" si="1"/>
        <v>11007</v>
      </c>
      <c r="B15388" s="25" t="s">
        <v>25439</v>
      </c>
      <c r="C15388" s="26" t="s">
        <v>23630</v>
      </c>
    </row>
    <row r="15389">
      <c r="A15389" s="9">
        <f t="shared" si="1"/>
        <v>11008</v>
      </c>
      <c r="B15389" s="25" t="s">
        <v>25440</v>
      </c>
      <c r="C15389" s="26" t="s">
        <v>23630</v>
      </c>
    </row>
    <row r="15390">
      <c r="A15390" s="9">
        <f t="shared" si="1"/>
        <v>11009</v>
      </c>
      <c r="B15390" s="25" t="s">
        <v>25441</v>
      </c>
      <c r="C15390" s="26" t="s">
        <v>23630</v>
      </c>
    </row>
    <row r="15391">
      <c r="A15391" s="9">
        <f t="shared" si="1"/>
        <v>11010</v>
      </c>
      <c r="B15391" s="25" t="s">
        <v>25442</v>
      </c>
      <c r="C15391" s="26" t="s">
        <v>23630</v>
      </c>
    </row>
    <row r="15392">
      <c r="A15392" s="9">
        <f t="shared" si="1"/>
        <v>11011</v>
      </c>
      <c r="B15392" s="25" t="s">
        <v>25443</v>
      </c>
      <c r="C15392" s="26" t="s">
        <v>23630</v>
      </c>
    </row>
    <row r="15393">
      <c r="A15393" s="9">
        <f t="shared" si="1"/>
        <v>11012</v>
      </c>
      <c r="B15393" s="25" t="s">
        <v>25444</v>
      </c>
      <c r="C15393" s="26" t="s">
        <v>23630</v>
      </c>
    </row>
    <row r="15394">
      <c r="A15394" s="9">
        <f t="shared" si="1"/>
        <v>11013</v>
      </c>
      <c r="B15394" s="25" t="s">
        <v>25445</v>
      </c>
      <c r="C15394" s="26" t="s">
        <v>23630</v>
      </c>
    </row>
    <row r="15395">
      <c r="A15395" s="9">
        <f t="shared" si="1"/>
        <v>11014</v>
      </c>
      <c r="B15395" s="25" t="s">
        <v>25446</v>
      </c>
      <c r="C15395" s="26" t="s">
        <v>23630</v>
      </c>
    </row>
    <row r="15396">
      <c r="A15396" s="9">
        <f t="shared" si="1"/>
        <v>11014</v>
      </c>
      <c r="B15396" s="25" t="s">
        <v>25446</v>
      </c>
      <c r="C15396" s="26" t="s">
        <v>362</v>
      </c>
    </row>
    <row r="15397">
      <c r="A15397" s="9">
        <f t="shared" si="1"/>
        <v>11015</v>
      </c>
      <c r="B15397" s="25" t="s">
        <v>25447</v>
      </c>
      <c r="C15397" s="26" t="s">
        <v>23630</v>
      </c>
    </row>
    <row r="15398">
      <c r="A15398" s="9">
        <f t="shared" si="1"/>
        <v>11016</v>
      </c>
      <c r="B15398" s="25" t="s">
        <v>25448</v>
      </c>
      <c r="C15398" s="26" t="s">
        <v>23630</v>
      </c>
    </row>
    <row r="15399">
      <c r="A15399" s="9">
        <f t="shared" si="1"/>
        <v>11017</v>
      </c>
      <c r="B15399" s="25" t="s">
        <v>25449</v>
      </c>
      <c r="C15399" s="26" t="s">
        <v>23630</v>
      </c>
    </row>
    <row r="15400">
      <c r="A15400" s="9">
        <f t="shared" si="1"/>
        <v>11018</v>
      </c>
      <c r="B15400" s="25" t="s">
        <v>25450</v>
      </c>
      <c r="C15400" s="26" t="s">
        <v>23630</v>
      </c>
    </row>
    <row r="15401">
      <c r="A15401" s="9">
        <f t="shared" si="1"/>
        <v>11019</v>
      </c>
      <c r="B15401" s="25" t="s">
        <v>25451</v>
      </c>
      <c r="C15401" s="26" t="s">
        <v>23630</v>
      </c>
    </row>
    <row r="15402">
      <c r="A15402" s="9">
        <f t="shared" si="1"/>
        <v>11020</v>
      </c>
      <c r="B15402" s="25" t="s">
        <v>25452</v>
      </c>
      <c r="C15402" s="26" t="s">
        <v>23630</v>
      </c>
    </row>
    <row r="15403">
      <c r="A15403" s="9">
        <f t="shared" si="1"/>
        <v>11021</v>
      </c>
      <c r="B15403" s="25" t="s">
        <v>25453</v>
      </c>
      <c r="C15403" s="26" t="s">
        <v>23630</v>
      </c>
    </row>
    <row r="15404">
      <c r="A15404" s="9">
        <f t="shared" si="1"/>
        <v>11022</v>
      </c>
      <c r="B15404" s="25" t="s">
        <v>25454</v>
      </c>
      <c r="C15404" s="26" t="s">
        <v>23630</v>
      </c>
    </row>
    <row r="15405">
      <c r="A15405" s="9">
        <f t="shared" si="1"/>
        <v>11023</v>
      </c>
      <c r="B15405" s="25" t="s">
        <v>25455</v>
      </c>
      <c r="C15405" s="26" t="s">
        <v>23630</v>
      </c>
    </row>
    <row r="15406">
      <c r="A15406" s="9">
        <f t="shared" si="1"/>
        <v>11024</v>
      </c>
      <c r="B15406" s="8" t="s">
        <v>9434</v>
      </c>
      <c r="C15406" s="9" t="s">
        <v>88</v>
      </c>
    </row>
    <row r="15407">
      <c r="A15407" s="9">
        <f t="shared" si="1"/>
        <v>11025</v>
      </c>
      <c r="B15407" s="5" t="s">
        <v>9435</v>
      </c>
      <c r="C15407" s="6" t="s">
        <v>426</v>
      </c>
    </row>
    <row r="15408">
      <c r="A15408" s="9">
        <f t="shared" si="1"/>
        <v>11026</v>
      </c>
      <c r="B15408" s="8" t="s">
        <v>9436</v>
      </c>
      <c r="C15408" s="9" t="s">
        <v>65</v>
      </c>
    </row>
    <row r="15409">
      <c r="A15409" s="9">
        <f t="shared" si="1"/>
        <v>11027</v>
      </c>
      <c r="B15409" s="8" t="s">
        <v>9437</v>
      </c>
      <c r="C15409" s="9" t="s">
        <v>64</v>
      </c>
    </row>
    <row r="15410">
      <c r="A15410" s="9">
        <f t="shared" si="1"/>
        <v>11028</v>
      </c>
      <c r="B15410" s="5" t="s">
        <v>9438</v>
      </c>
      <c r="C15410" s="6" t="s">
        <v>426</v>
      </c>
    </row>
    <row r="15411">
      <c r="A15411" s="9">
        <f t="shared" si="1"/>
        <v>11029</v>
      </c>
      <c r="B15411" s="5" t="s">
        <v>9439</v>
      </c>
      <c r="C15411" s="6" t="s">
        <v>426</v>
      </c>
    </row>
    <row r="15412">
      <c r="A15412" s="9">
        <f t="shared" si="1"/>
        <v>11030</v>
      </c>
      <c r="B15412" s="5" t="s">
        <v>9440</v>
      </c>
      <c r="C15412" s="6" t="s">
        <v>426</v>
      </c>
    </row>
    <row r="15413">
      <c r="A15413" s="9">
        <f t="shared" si="1"/>
        <v>11031</v>
      </c>
      <c r="B15413" s="5" t="s">
        <v>9441</v>
      </c>
      <c r="C15413" s="6" t="s">
        <v>4</v>
      </c>
    </row>
    <row r="15414">
      <c r="A15414" s="9">
        <f t="shared" si="1"/>
        <v>11032</v>
      </c>
      <c r="B15414" s="8" t="s">
        <v>9442</v>
      </c>
      <c r="C15414" s="9" t="s">
        <v>1548</v>
      </c>
    </row>
    <row r="15415">
      <c r="A15415" s="9">
        <f t="shared" si="1"/>
        <v>11033</v>
      </c>
      <c r="B15415" s="5" t="s">
        <v>9443</v>
      </c>
      <c r="C15415" s="6" t="s">
        <v>798</v>
      </c>
    </row>
    <row r="15416">
      <c r="A15416" s="9">
        <f t="shared" si="1"/>
        <v>11033</v>
      </c>
      <c r="B15416" s="5" t="s">
        <v>9443</v>
      </c>
      <c r="C15416" s="6" t="s">
        <v>23628</v>
      </c>
    </row>
    <row r="15417">
      <c r="A15417" s="9">
        <f t="shared" si="1"/>
        <v>11034</v>
      </c>
      <c r="B15417" s="25" t="s">
        <v>25456</v>
      </c>
      <c r="C15417" s="26" t="s">
        <v>23761</v>
      </c>
    </row>
    <row r="15418">
      <c r="A15418" s="9">
        <f t="shared" si="1"/>
        <v>11035</v>
      </c>
      <c r="B15418" s="8" t="s">
        <v>9444</v>
      </c>
      <c r="C15418" s="9" t="s">
        <v>547</v>
      </c>
    </row>
    <row r="15419">
      <c r="A15419" s="9">
        <f t="shared" si="1"/>
        <v>11036</v>
      </c>
      <c r="B15419" s="5" t="s">
        <v>9445</v>
      </c>
      <c r="C15419" s="6" t="s">
        <v>621</v>
      </c>
    </row>
    <row r="15420">
      <c r="A15420" s="9">
        <f t="shared" si="1"/>
        <v>11037</v>
      </c>
      <c r="B15420" s="8" t="s">
        <v>9446</v>
      </c>
      <c r="C15420" s="9" t="s">
        <v>76</v>
      </c>
    </row>
    <row r="15421">
      <c r="A15421" s="9">
        <f t="shared" si="1"/>
        <v>11038</v>
      </c>
      <c r="B15421" s="16" t="s">
        <v>9447</v>
      </c>
      <c r="C15421" s="6" t="s">
        <v>1235</v>
      </c>
    </row>
    <row r="15422">
      <c r="A15422" s="9">
        <f t="shared" si="1"/>
        <v>11039</v>
      </c>
      <c r="B15422" s="8" t="s">
        <v>9448</v>
      </c>
      <c r="C15422" s="9" t="s">
        <v>530</v>
      </c>
    </row>
    <row r="15423">
      <c r="A15423" s="9">
        <f t="shared" si="1"/>
        <v>11040</v>
      </c>
      <c r="B15423" s="5" t="s">
        <v>9449</v>
      </c>
      <c r="C15423" s="6" t="s">
        <v>95</v>
      </c>
    </row>
    <row r="15424">
      <c r="A15424" s="9">
        <f t="shared" si="1"/>
        <v>11041</v>
      </c>
      <c r="B15424" s="5" t="s">
        <v>9450</v>
      </c>
      <c r="C15424" s="6" t="s">
        <v>681</v>
      </c>
    </row>
    <row r="15425">
      <c r="A15425" s="9">
        <f t="shared" si="1"/>
        <v>11042</v>
      </c>
      <c r="B15425" s="8" t="s">
        <v>9451</v>
      </c>
      <c r="C15425" s="9" t="s">
        <v>52</v>
      </c>
    </row>
    <row r="15426">
      <c r="A15426" s="9">
        <f t="shared" si="1"/>
        <v>11043</v>
      </c>
      <c r="B15426" s="8" t="s">
        <v>9452</v>
      </c>
      <c r="C15426" s="9" t="s">
        <v>52</v>
      </c>
    </row>
    <row r="15427">
      <c r="A15427" s="9">
        <f t="shared" si="1"/>
        <v>11044</v>
      </c>
      <c r="B15427" s="8" t="s">
        <v>9453</v>
      </c>
      <c r="C15427" s="9" t="s">
        <v>52</v>
      </c>
    </row>
    <row r="15428">
      <c r="A15428" s="9">
        <f t="shared" si="1"/>
        <v>11045</v>
      </c>
      <c r="B15428" s="8" t="s">
        <v>9454</v>
      </c>
      <c r="C15428" s="9" t="s">
        <v>52</v>
      </c>
    </row>
    <row r="15429">
      <c r="A15429" s="9">
        <f t="shared" si="1"/>
        <v>11046</v>
      </c>
      <c r="B15429" s="8" t="s">
        <v>9455</v>
      </c>
      <c r="C15429" s="9" t="s">
        <v>52</v>
      </c>
    </row>
    <row r="15430">
      <c r="A15430" s="9">
        <f t="shared" si="1"/>
        <v>11046</v>
      </c>
      <c r="B15430" s="8" t="s">
        <v>9455</v>
      </c>
      <c r="C15430" s="9" t="s">
        <v>728</v>
      </c>
    </row>
    <row r="15431">
      <c r="A15431" s="9">
        <f t="shared" si="1"/>
        <v>11047</v>
      </c>
      <c r="B15431" s="8" t="s">
        <v>9456</v>
      </c>
      <c r="C15431" s="9" t="s">
        <v>52</v>
      </c>
    </row>
    <row r="15432">
      <c r="A15432" s="9">
        <f t="shared" si="1"/>
        <v>11048</v>
      </c>
      <c r="B15432" s="8" t="s">
        <v>9457</v>
      </c>
      <c r="C15432" s="9" t="s">
        <v>502</v>
      </c>
    </row>
    <row r="15433">
      <c r="A15433" s="9">
        <f t="shared" si="1"/>
        <v>11048</v>
      </c>
      <c r="B15433" s="8" t="s">
        <v>9457</v>
      </c>
      <c r="C15433" s="9" t="s">
        <v>52</v>
      </c>
    </row>
    <row r="15434">
      <c r="A15434" s="9">
        <f t="shared" si="1"/>
        <v>11049</v>
      </c>
      <c r="B15434" s="8" t="s">
        <v>9458</v>
      </c>
      <c r="C15434" s="9" t="s">
        <v>52</v>
      </c>
    </row>
    <row r="15435">
      <c r="A15435" s="9">
        <f t="shared" si="1"/>
        <v>11050</v>
      </c>
      <c r="B15435" s="8" t="s">
        <v>9459</v>
      </c>
      <c r="C15435" s="9" t="s">
        <v>52</v>
      </c>
    </row>
    <row r="15436">
      <c r="A15436" s="9">
        <f t="shared" si="1"/>
        <v>11051</v>
      </c>
      <c r="B15436" s="8" t="s">
        <v>9460</v>
      </c>
      <c r="C15436" s="9" t="s">
        <v>52</v>
      </c>
    </row>
    <row r="15437">
      <c r="A15437" s="9">
        <f t="shared" si="1"/>
        <v>11052</v>
      </c>
      <c r="B15437" s="8" t="s">
        <v>9461</v>
      </c>
      <c r="C15437" s="9" t="s">
        <v>52</v>
      </c>
    </row>
    <row r="15438">
      <c r="A15438" s="9">
        <f t="shared" si="1"/>
        <v>11053</v>
      </c>
      <c r="B15438" s="5" t="s">
        <v>9462</v>
      </c>
      <c r="C15438" s="6" t="s">
        <v>74</v>
      </c>
    </row>
    <row r="15439">
      <c r="A15439" s="9">
        <f t="shared" si="1"/>
        <v>11054</v>
      </c>
      <c r="B15439" s="5" t="s">
        <v>9463</v>
      </c>
      <c r="C15439" s="6" t="s">
        <v>538</v>
      </c>
    </row>
    <row r="15440">
      <c r="A15440" s="9">
        <f t="shared" si="1"/>
        <v>11054</v>
      </c>
      <c r="B15440" s="5" t="s">
        <v>9463</v>
      </c>
      <c r="C15440" s="6" t="s">
        <v>23628</v>
      </c>
    </row>
    <row r="15441">
      <c r="A15441" s="9">
        <f t="shared" si="1"/>
        <v>11055</v>
      </c>
      <c r="B15441" s="5" t="s">
        <v>9464</v>
      </c>
      <c r="C15441" s="6" t="s">
        <v>426</v>
      </c>
    </row>
    <row r="15442">
      <c r="A15442" s="9">
        <f t="shared" si="1"/>
        <v>11056</v>
      </c>
      <c r="B15442" s="5" t="s">
        <v>9465</v>
      </c>
      <c r="C15442" s="6" t="s">
        <v>426</v>
      </c>
    </row>
    <row r="15443">
      <c r="A15443" s="9">
        <f t="shared" si="1"/>
        <v>11057</v>
      </c>
      <c r="B15443" s="25" t="s">
        <v>25457</v>
      </c>
      <c r="C15443" s="26" t="s">
        <v>12983</v>
      </c>
    </row>
    <row r="15444">
      <c r="A15444" s="9">
        <f t="shared" si="1"/>
        <v>11058</v>
      </c>
      <c r="B15444" s="8" t="s">
        <v>9466</v>
      </c>
      <c r="C15444" s="9" t="s">
        <v>64</v>
      </c>
    </row>
    <row r="15445">
      <c r="A15445" s="9">
        <f t="shared" si="1"/>
        <v>11059</v>
      </c>
      <c r="B15445" s="8" t="s">
        <v>9467</v>
      </c>
      <c r="C15445" s="9" t="s">
        <v>24</v>
      </c>
    </row>
    <row r="15446">
      <c r="A15446" s="9">
        <f t="shared" si="1"/>
        <v>11059</v>
      </c>
      <c r="B15446" s="8" t="s">
        <v>9467</v>
      </c>
      <c r="C15446" s="9" t="s">
        <v>25</v>
      </c>
    </row>
    <row r="15447">
      <c r="A15447" s="9">
        <f t="shared" si="1"/>
        <v>11060</v>
      </c>
      <c r="B15447" s="8" t="s">
        <v>9468</v>
      </c>
      <c r="C15447" s="9" t="s">
        <v>24</v>
      </c>
    </row>
    <row r="15448">
      <c r="A15448" s="9">
        <f t="shared" si="1"/>
        <v>11061</v>
      </c>
      <c r="B15448" s="8" t="s">
        <v>9469</v>
      </c>
      <c r="C15448" s="6" t="s">
        <v>132</v>
      </c>
    </row>
    <row r="15449">
      <c r="A15449" s="9">
        <f t="shared" si="1"/>
        <v>11061</v>
      </c>
      <c r="B15449" s="8" t="s">
        <v>9469</v>
      </c>
      <c r="C15449" s="9" t="s">
        <v>25</v>
      </c>
    </row>
    <row r="15450">
      <c r="A15450" s="9">
        <f t="shared" si="1"/>
        <v>11061</v>
      </c>
      <c r="B15450" s="8" t="s">
        <v>9469</v>
      </c>
      <c r="C15450" s="6" t="s">
        <v>23637</v>
      </c>
    </row>
    <row r="15451">
      <c r="A15451" s="9">
        <f t="shared" si="1"/>
        <v>11062</v>
      </c>
      <c r="B15451" s="8" t="s">
        <v>9470</v>
      </c>
      <c r="C15451" s="9" t="s">
        <v>547</v>
      </c>
    </row>
    <row r="15452">
      <c r="A15452" s="9">
        <f t="shared" si="1"/>
        <v>11063</v>
      </c>
      <c r="B15452" s="5" t="s">
        <v>9471</v>
      </c>
      <c r="C15452" s="6" t="s">
        <v>1223</v>
      </c>
    </row>
    <row r="15453">
      <c r="A15453" s="9">
        <f t="shared" si="1"/>
        <v>11064</v>
      </c>
      <c r="B15453" s="25" t="s">
        <v>25458</v>
      </c>
      <c r="C15453" s="26" t="s">
        <v>11797</v>
      </c>
    </row>
    <row r="15454">
      <c r="A15454" s="9">
        <f t="shared" si="1"/>
        <v>11065</v>
      </c>
      <c r="B15454" s="8" t="s">
        <v>9472</v>
      </c>
      <c r="C15454" s="6" t="s">
        <v>449</v>
      </c>
    </row>
    <row r="15455">
      <c r="A15455" s="9">
        <f t="shared" si="1"/>
        <v>11065</v>
      </c>
      <c r="B15455" s="8" t="s">
        <v>9472</v>
      </c>
      <c r="C15455" s="6" t="s">
        <v>23637</v>
      </c>
    </row>
    <row r="15456">
      <c r="A15456" s="9">
        <f t="shared" si="1"/>
        <v>11066</v>
      </c>
      <c r="B15456" s="5" t="s">
        <v>9473</v>
      </c>
      <c r="C15456" s="6" t="s">
        <v>1342</v>
      </c>
    </row>
    <row r="15457">
      <c r="A15457" s="9">
        <f t="shared" si="1"/>
        <v>11067</v>
      </c>
      <c r="B15457" s="25" t="s">
        <v>25459</v>
      </c>
      <c r="C15457" s="26" t="s">
        <v>11797</v>
      </c>
    </row>
    <row r="15458">
      <c r="A15458" s="9">
        <f t="shared" si="1"/>
        <v>11068</v>
      </c>
      <c r="B15458" s="8" t="s">
        <v>9474</v>
      </c>
      <c r="C15458" s="6" t="s">
        <v>672</v>
      </c>
    </row>
    <row r="15459">
      <c r="A15459" s="9">
        <f t="shared" si="1"/>
        <v>11068</v>
      </c>
      <c r="B15459" s="8" t="s">
        <v>9474</v>
      </c>
      <c r="C15459" s="6" t="s">
        <v>23637</v>
      </c>
    </row>
    <row r="15460">
      <c r="A15460" s="9">
        <f t="shared" si="1"/>
        <v>11069</v>
      </c>
      <c r="B15460" s="8" t="s">
        <v>9475</v>
      </c>
      <c r="C15460" s="9" t="s">
        <v>728</v>
      </c>
    </row>
    <row r="15461">
      <c r="A15461" s="9">
        <f t="shared" si="1"/>
        <v>11070</v>
      </c>
      <c r="B15461" s="5" t="s">
        <v>9476</v>
      </c>
      <c r="C15461" s="6" t="s">
        <v>196</v>
      </c>
    </row>
    <row r="15462">
      <c r="A15462" s="9">
        <f t="shared" si="1"/>
        <v>11070</v>
      </c>
      <c r="B15462" s="5" t="s">
        <v>9476</v>
      </c>
      <c r="C15462" s="6" t="s">
        <v>23637</v>
      </c>
    </row>
    <row r="15463">
      <c r="A15463" s="9">
        <f t="shared" si="1"/>
        <v>11071</v>
      </c>
      <c r="B15463" s="5" t="s">
        <v>9477</v>
      </c>
      <c r="C15463" s="6" t="s">
        <v>798</v>
      </c>
    </row>
    <row r="15464">
      <c r="A15464" s="9">
        <f t="shared" si="1"/>
        <v>11071</v>
      </c>
      <c r="B15464" s="5" t="s">
        <v>9477</v>
      </c>
      <c r="C15464" s="6" t="s">
        <v>23628</v>
      </c>
    </row>
    <row r="15465">
      <c r="A15465" s="9">
        <f t="shared" si="1"/>
        <v>11072</v>
      </c>
      <c r="B15465" s="5" t="s">
        <v>9478</v>
      </c>
      <c r="C15465" s="6" t="s">
        <v>538</v>
      </c>
    </row>
    <row r="15466">
      <c r="A15466" s="9">
        <f t="shared" si="1"/>
        <v>11072</v>
      </c>
      <c r="B15466" s="5" t="s">
        <v>9478</v>
      </c>
      <c r="C15466" s="6" t="s">
        <v>23628</v>
      </c>
    </row>
    <row r="15467">
      <c r="A15467" s="9">
        <f t="shared" si="1"/>
        <v>11073</v>
      </c>
      <c r="B15467" s="5" t="s">
        <v>9479</v>
      </c>
      <c r="C15467" s="6" t="s">
        <v>196</v>
      </c>
    </row>
    <row r="15468">
      <c r="A15468" s="9">
        <f t="shared" si="1"/>
        <v>11073</v>
      </c>
      <c r="B15468" s="5" t="s">
        <v>9479</v>
      </c>
      <c r="C15468" s="6" t="s">
        <v>25</v>
      </c>
    </row>
    <row r="15469">
      <c r="A15469" s="9">
        <f t="shared" si="1"/>
        <v>11073</v>
      </c>
      <c r="B15469" s="5" t="s">
        <v>9479</v>
      </c>
      <c r="C15469" s="6" t="s">
        <v>23637</v>
      </c>
    </row>
    <row r="15470">
      <c r="A15470" s="9">
        <f t="shared" si="1"/>
        <v>11074</v>
      </c>
      <c r="B15470" s="8" t="s">
        <v>9480</v>
      </c>
      <c r="C15470" s="9" t="s">
        <v>372</v>
      </c>
    </row>
    <row r="15471">
      <c r="A15471" s="9">
        <f t="shared" si="1"/>
        <v>11075</v>
      </c>
      <c r="B15471" s="8" t="s">
        <v>9481</v>
      </c>
      <c r="C15471" s="9" t="s">
        <v>22</v>
      </c>
    </row>
    <row r="15472">
      <c r="A15472" s="9">
        <f t="shared" si="1"/>
        <v>11075</v>
      </c>
      <c r="B15472" s="8" t="s">
        <v>9481</v>
      </c>
      <c r="C15472" s="9" t="s">
        <v>25</v>
      </c>
    </row>
    <row r="15473">
      <c r="A15473" s="9">
        <f t="shared" si="1"/>
        <v>11075</v>
      </c>
      <c r="B15473" s="8" t="s">
        <v>9481</v>
      </c>
      <c r="C15473" s="9" t="s">
        <v>24</v>
      </c>
    </row>
    <row r="15474">
      <c r="A15474" s="9">
        <f t="shared" si="1"/>
        <v>11076</v>
      </c>
      <c r="B15474" s="8" t="s">
        <v>9482</v>
      </c>
      <c r="C15474" s="9" t="s">
        <v>24</v>
      </c>
    </row>
    <row r="15475">
      <c r="A15475" s="9">
        <f t="shared" si="1"/>
        <v>11076</v>
      </c>
      <c r="B15475" s="8" t="s">
        <v>9482</v>
      </c>
      <c r="C15475" s="9" t="s">
        <v>25</v>
      </c>
    </row>
    <row r="15476">
      <c r="A15476" s="9">
        <f t="shared" si="1"/>
        <v>11077</v>
      </c>
      <c r="B15476" s="8" t="s">
        <v>9483</v>
      </c>
      <c r="C15476" s="9" t="s">
        <v>22</v>
      </c>
    </row>
    <row r="15477">
      <c r="A15477" s="9">
        <f t="shared" si="1"/>
        <v>11078</v>
      </c>
      <c r="B15477" s="8" t="s">
        <v>9484</v>
      </c>
      <c r="C15477" s="6" t="s">
        <v>132</v>
      </c>
    </row>
    <row r="15478">
      <c r="A15478" s="9">
        <f t="shared" si="1"/>
        <v>11078</v>
      </c>
      <c r="B15478" s="8" t="s">
        <v>9484</v>
      </c>
      <c r="C15478" s="9" t="s">
        <v>25</v>
      </c>
    </row>
    <row r="15479">
      <c r="A15479" s="9">
        <f t="shared" si="1"/>
        <v>11078</v>
      </c>
      <c r="B15479" s="8" t="s">
        <v>9484</v>
      </c>
      <c r="C15479" s="6" t="s">
        <v>23637</v>
      </c>
    </row>
    <row r="15480">
      <c r="A15480" s="9">
        <f t="shared" si="1"/>
        <v>11079</v>
      </c>
      <c r="B15480" s="8" t="s">
        <v>9485</v>
      </c>
      <c r="C15480" s="9" t="s">
        <v>52</v>
      </c>
    </row>
    <row r="15481">
      <c r="A15481" s="9">
        <f t="shared" si="1"/>
        <v>11080</v>
      </c>
      <c r="B15481" s="8" t="s">
        <v>9486</v>
      </c>
      <c r="C15481" s="6" t="s">
        <v>132</v>
      </c>
    </row>
    <row r="15482">
      <c r="A15482" s="9">
        <f t="shared" si="1"/>
        <v>11080</v>
      </c>
      <c r="B15482" s="8" t="s">
        <v>9486</v>
      </c>
      <c r="C15482" s="9" t="s">
        <v>25</v>
      </c>
    </row>
    <row r="15483">
      <c r="A15483" s="9">
        <f t="shared" si="1"/>
        <v>11080</v>
      </c>
      <c r="B15483" s="8" t="s">
        <v>9486</v>
      </c>
      <c r="C15483" s="6" t="s">
        <v>23637</v>
      </c>
    </row>
    <row r="15484">
      <c r="A15484" s="9">
        <f t="shared" si="1"/>
        <v>11081</v>
      </c>
      <c r="B15484" s="8" t="s">
        <v>9487</v>
      </c>
      <c r="C15484" s="6" t="s">
        <v>132</v>
      </c>
    </row>
    <row r="15485">
      <c r="A15485" s="9">
        <f t="shared" si="1"/>
        <v>11081</v>
      </c>
      <c r="B15485" s="8" t="s">
        <v>9487</v>
      </c>
      <c r="C15485" s="9" t="s">
        <v>25</v>
      </c>
    </row>
    <row r="15486">
      <c r="A15486" s="9">
        <f t="shared" si="1"/>
        <v>11081</v>
      </c>
      <c r="B15486" s="8" t="s">
        <v>9487</v>
      </c>
      <c r="C15486" s="6" t="s">
        <v>23637</v>
      </c>
    </row>
    <row r="15487">
      <c r="A15487" s="9">
        <f t="shared" si="1"/>
        <v>11082</v>
      </c>
      <c r="B15487" s="8" t="s">
        <v>9488</v>
      </c>
      <c r="C15487" s="9" t="s">
        <v>24</v>
      </c>
    </row>
    <row r="15488">
      <c r="A15488" s="9">
        <f t="shared" si="1"/>
        <v>11083</v>
      </c>
      <c r="B15488" s="25" t="s">
        <v>25460</v>
      </c>
      <c r="C15488" s="26" t="s">
        <v>941</v>
      </c>
    </row>
    <row r="15489">
      <c r="A15489" s="9">
        <f t="shared" si="1"/>
        <v>11083</v>
      </c>
      <c r="B15489" s="25" t="s">
        <v>25460</v>
      </c>
      <c r="C15489" s="6" t="s">
        <v>23672</v>
      </c>
    </row>
    <row r="15490">
      <c r="A15490" s="9">
        <f t="shared" si="1"/>
        <v>11084</v>
      </c>
      <c r="B15490" s="5" t="s">
        <v>9489</v>
      </c>
      <c r="C15490" s="6" t="s">
        <v>365</v>
      </c>
    </row>
    <row r="15491">
      <c r="A15491" s="9">
        <f t="shared" si="1"/>
        <v>11085</v>
      </c>
      <c r="B15491" s="8" t="s">
        <v>9490</v>
      </c>
      <c r="C15491" s="9" t="s">
        <v>1169</v>
      </c>
    </row>
    <row r="15492">
      <c r="A15492" s="9">
        <f t="shared" si="1"/>
        <v>11086</v>
      </c>
      <c r="B15492" s="5" t="s">
        <v>9491</v>
      </c>
      <c r="C15492" s="6" t="s">
        <v>555</v>
      </c>
    </row>
    <row r="15493">
      <c r="A15493" s="9">
        <f t="shared" si="1"/>
        <v>11087</v>
      </c>
      <c r="B15493" s="5" t="s">
        <v>9492</v>
      </c>
      <c r="C15493" s="6" t="s">
        <v>555</v>
      </c>
    </row>
    <row r="15494">
      <c r="A15494" s="9">
        <f t="shared" si="1"/>
        <v>11088</v>
      </c>
      <c r="B15494" s="5" t="s">
        <v>9493</v>
      </c>
      <c r="C15494" s="6" t="s">
        <v>555</v>
      </c>
    </row>
    <row r="15495">
      <c r="A15495" s="9">
        <f t="shared" si="1"/>
        <v>11089</v>
      </c>
      <c r="B15495" s="8" t="s">
        <v>9494</v>
      </c>
      <c r="C15495" s="9" t="s">
        <v>8</v>
      </c>
    </row>
    <row r="15496">
      <c r="A15496" s="9">
        <f t="shared" si="1"/>
        <v>11090</v>
      </c>
      <c r="B15496" s="5" t="s">
        <v>9495</v>
      </c>
      <c r="C15496" s="6" t="s">
        <v>346</v>
      </c>
    </row>
    <row r="15497">
      <c r="A15497" s="9">
        <f t="shared" si="1"/>
        <v>11090</v>
      </c>
      <c r="B15497" s="5" t="s">
        <v>9495</v>
      </c>
      <c r="C15497" s="6" t="s">
        <v>23628</v>
      </c>
    </row>
    <row r="15498">
      <c r="A15498" s="9">
        <f t="shared" si="1"/>
        <v>11091</v>
      </c>
      <c r="B15498" s="8" t="s">
        <v>9496</v>
      </c>
      <c r="C15498" s="9" t="s">
        <v>8</v>
      </c>
    </row>
    <row r="15499">
      <c r="A15499" s="9">
        <f t="shared" si="1"/>
        <v>11092</v>
      </c>
      <c r="B15499" s="25" t="s">
        <v>25461</v>
      </c>
      <c r="C15499" s="26" t="s">
        <v>4721</v>
      </c>
    </row>
    <row r="15500">
      <c r="A15500" s="9">
        <f t="shared" si="1"/>
        <v>11093</v>
      </c>
      <c r="B15500" s="5" t="s">
        <v>9497</v>
      </c>
      <c r="C15500" s="6" t="s">
        <v>603</v>
      </c>
    </row>
    <row r="15501">
      <c r="A15501" s="9">
        <f t="shared" si="1"/>
        <v>11094</v>
      </c>
      <c r="B15501" s="5" t="s">
        <v>9498</v>
      </c>
      <c r="C15501" s="6" t="s">
        <v>603</v>
      </c>
    </row>
    <row r="15502">
      <c r="A15502" s="9">
        <f t="shared" si="1"/>
        <v>11095</v>
      </c>
      <c r="B15502" s="5" t="s">
        <v>9499</v>
      </c>
      <c r="C15502" s="6" t="s">
        <v>1369</v>
      </c>
    </row>
    <row r="15503">
      <c r="A15503" s="9">
        <f t="shared" si="1"/>
        <v>11096</v>
      </c>
      <c r="B15503" s="5" t="s">
        <v>9500</v>
      </c>
      <c r="C15503" s="6" t="s">
        <v>1369</v>
      </c>
    </row>
    <row r="15504">
      <c r="A15504" s="9">
        <f t="shared" si="1"/>
        <v>11097</v>
      </c>
      <c r="B15504" s="25" t="s">
        <v>25462</v>
      </c>
      <c r="C15504" s="26" t="s">
        <v>10122</v>
      </c>
    </row>
    <row r="15505">
      <c r="A15505" s="9">
        <f t="shared" si="1"/>
        <v>11097</v>
      </c>
      <c r="B15505" s="27" t="s">
        <v>25462</v>
      </c>
      <c r="C15505" s="28" t="s">
        <v>23637</v>
      </c>
    </row>
    <row r="15506">
      <c r="A15506" s="9">
        <f t="shared" si="1"/>
        <v>11098</v>
      </c>
      <c r="B15506" s="5" t="s">
        <v>9501</v>
      </c>
      <c r="C15506" s="6" t="s">
        <v>1378</v>
      </c>
    </row>
    <row r="15507">
      <c r="A15507" s="9">
        <f t="shared" si="1"/>
        <v>11099</v>
      </c>
      <c r="B15507" s="8" t="s">
        <v>9502</v>
      </c>
      <c r="C15507" s="9" t="s">
        <v>835</v>
      </c>
    </row>
    <row r="15508">
      <c r="A15508" s="9">
        <f t="shared" si="1"/>
        <v>11099</v>
      </c>
      <c r="B15508" s="8" t="s">
        <v>9502</v>
      </c>
      <c r="C15508" s="9" t="s">
        <v>399</v>
      </c>
    </row>
    <row r="15509">
      <c r="A15509" s="9">
        <f t="shared" si="1"/>
        <v>11100</v>
      </c>
      <c r="B15509" s="5" t="s">
        <v>9503</v>
      </c>
      <c r="C15509" s="6" t="s">
        <v>1620</v>
      </c>
    </row>
    <row r="15510">
      <c r="A15510" s="9">
        <f t="shared" si="1"/>
        <v>11101</v>
      </c>
      <c r="B15510" s="8" t="s">
        <v>9504</v>
      </c>
      <c r="C15510" s="9" t="s">
        <v>547</v>
      </c>
    </row>
    <row r="15511">
      <c r="A15511" s="9">
        <f t="shared" si="1"/>
        <v>11102</v>
      </c>
      <c r="B15511" s="5" t="s">
        <v>9505</v>
      </c>
      <c r="C15511" s="6" t="s">
        <v>32</v>
      </c>
    </row>
    <row r="15512">
      <c r="A15512" s="9">
        <f t="shared" si="1"/>
        <v>11103</v>
      </c>
      <c r="B15512" s="5" t="s">
        <v>9506</v>
      </c>
      <c r="C15512" s="6" t="s">
        <v>20</v>
      </c>
    </row>
    <row r="15513">
      <c r="A15513" s="9">
        <f t="shared" si="1"/>
        <v>11104</v>
      </c>
      <c r="B15513" s="8" t="s">
        <v>9507</v>
      </c>
      <c r="C15513" s="9" t="s">
        <v>547</v>
      </c>
    </row>
    <row r="15514">
      <c r="A15514" s="9">
        <f t="shared" si="1"/>
        <v>11105</v>
      </c>
      <c r="B15514" s="5" t="s">
        <v>9508</v>
      </c>
      <c r="C15514" s="6" t="s">
        <v>32</v>
      </c>
    </row>
    <row r="15515">
      <c r="A15515" s="9">
        <f t="shared" si="1"/>
        <v>11106</v>
      </c>
      <c r="B15515" s="5" t="s">
        <v>9509</v>
      </c>
      <c r="C15515" s="6" t="s">
        <v>1342</v>
      </c>
    </row>
    <row r="15516">
      <c r="A15516" s="9">
        <f t="shared" si="1"/>
        <v>11107</v>
      </c>
      <c r="B15516" s="5" t="s">
        <v>9510</v>
      </c>
      <c r="C15516" s="6" t="s">
        <v>1620</v>
      </c>
    </row>
    <row r="15517">
      <c r="A15517" s="9">
        <f t="shared" si="1"/>
        <v>11107</v>
      </c>
      <c r="B15517" s="5" t="s">
        <v>9510</v>
      </c>
      <c r="C15517" s="6" t="s">
        <v>547</v>
      </c>
    </row>
    <row r="15518">
      <c r="A15518" s="9">
        <f t="shared" si="1"/>
        <v>11108</v>
      </c>
      <c r="B15518" s="5" t="s">
        <v>9511</v>
      </c>
      <c r="C15518" s="6" t="s">
        <v>1290</v>
      </c>
    </row>
    <row r="15519">
      <c r="A15519" s="9">
        <f t="shared" si="1"/>
        <v>11108</v>
      </c>
      <c r="B15519" s="5" t="s">
        <v>9511</v>
      </c>
      <c r="C15519" s="6" t="s">
        <v>547</v>
      </c>
    </row>
    <row r="15520">
      <c r="A15520" s="9">
        <f t="shared" si="1"/>
        <v>11109</v>
      </c>
      <c r="B15520" s="8" t="s">
        <v>9512</v>
      </c>
      <c r="C15520" s="9" t="s">
        <v>547</v>
      </c>
    </row>
    <row r="15521">
      <c r="A15521" s="9">
        <f t="shared" si="1"/>
        <v>11110</v>
      </c>
      <c r="B15521" s="5" t="s">
        <v>9513</v>
      </c>
      <c r="C15521" s="6" t="s">
        <v>32</v>
      </c>
    </row>
    <row r="15522">
      <c r="A15522" s="9">
        <f t="shared" si="1"/>
        <v>11111</v>
      </c>
      <c r="B15522" s="5" t="s">
        <v>9514</v>
      </c>
      <c r="C15522" s="6" t="s">
        <v>1120</v>
      </c>
    </row>
    <row r="15523">
      <c r="A15523" s="9">
        <f t="shared" si="1"/>
        <v>11112</v>
      </c>
      <c r="B15523" s="5" t="s">
        <v>9515</v>
      </c>
      <c r="C15523" s="6" t="s">
        <v>1267</v>
      </c>
    </row>
    <row r="15524">
      <c r="A15524" s="9">
        <f t="shared" si="1"/>
        <v>11113</v>
      </c>
      <c r="B15524" s="5" t="s">
        <v>9516</v>
      </c>
      <c r="C15524" s="6" t="s">
        <v>32</v>
      </c>
    </row>
    <row r="15525">
      <c r="A15525" s="9">
        <f t="shared" si="1"/>
        <v>11114</v>
      </c>
      <c r="B15525" s="5" t="s">
        <v>9517</v>
      </c>
      <c r="C15525" s="6" t="s">
        <v>80</v>
      </c>
    </row>
    <row r="15526">
      <c r="A15526" s="9">
        <f t="shared" si="1"/>
        <v>11114</v>
      </c>
      <c r="B15526" s="5" t="s">
        <v>9517</v>
      </c>
      <c r="C15526" s="6" t="s">
        <v>1620</v>
      </c>
    </row>
    <row r="15527">
      <c r="A15527" s="9">
        <f t="shared" si="1"/>
        <v>11115</v>
      </c>
      <c r="B15527" s="5" t="s">
        <v>9518</v>
      </c>
      <c r="C15527" s="6" t="s">
        <v>1267</v>
      </c>
    </row>
    <row r="15528">
      <c r="A15528" s="9">
        <f t="shared" si="1"/>
        <v>11116</v>
      </c>
      <c r="B15528" s="5" t="s">
        <v>9519</v>
      </c>
      <c r="C15528" s="6" t="s">
        <v>1223</v>
      </c>
    </row>
    <row r="15529">
      <c r="A15529" s="9">
        <f t="shared" si="1"/>
        <v>11116</v>
      </c>
      <c r="B15529" s="5" t="s">
        <v>9519</v>
      </c>
      <c r="C15529" s="6" t="s">
        <v>547</v>
      </c>
    </row>
    <row r="15530">
      <c r="A15530" s="9">
        <f t="shared" si="1"/>
        <v>11117</v>
      </c>
      <c r="B15530" s="40" t="s">
        <v>25463</v>
      </c>
      <c r="C15530" s="40" t="s">
        <v>3126</v>
      </c>
    </row>
    <row r="15531">
      <c r="A15531" s="9">
        <f t="shared" si="1"/>
        <v>11117</v>
      </c>
      <c r="B15531" s="40" t="s">
        <v>25463</v>
      </c>
      <c r="C15531" s="28" t="s">
        <v>1262</v>
      </c>
    </row>
    <row r="15532">
      <c r="A15532" s="9">
        <f t="shared" si="1"/>
        <v>11118</v>
      </c>
      <c r="B15532" s="5" t="s">
        <v>9520</v>
      </c>
      <c r="C15532" s="6" t="s">
        <v>1290</v>
      </c>
    </row>
    <row r="15533">
      <c r="A15533" s="9">
        <f t="shared" si="1"/>
        <v>11119</v>
      </c>
      <c r="B15533" s="8" t="s">
        <v>9521</v>
      </c>
      <c r="C15533" s="9" t="s">
        <v>76</v>
      </c>
    </row>
    <row r="15534">
      <c r="A15534" s="9">
        <f t="shared" si="1"/>
        <v>11119</v>
      </c>
      <c r="B15534" s="8" t="s">
        <v>9521</v>
      </c>
      <c r="C15534" s="9" t="s">
        <v>547</v>
      </c>
    </row>
    <row r="15535">
      <c r="A15535" s="9">
        <f t="shared" si="1"/>
        <v>11120</v>
      </c>
      <c r="B15535" s="5" t="s">
        <v>9522</v>
      </c>
      <c r="C15535" s="6" t="s">
        <v>731</v>
      </c>
    </row>
    <row r="15536">
      <c r="A15536" s="9">
        <f t="shared" si="1"/>
        <v>11121</v>
      </c>
      <c r="B15536" s="8" t="s">
        <v>9523</v>
      </c>
      <c r="C15536" s="9" t="s">
        <v>64</v>
      </c>
    </row>
    <row r="15537">
      <c r="A15537" s="9">
        <f t="shared" si="1"/>
        <v>11122</v>
      </c>
      <c r="B15537" s="5" t="s">
        <v>9524</v>
      </c>
      <c r="C15537" s="6" t="s">
        <v>32</v>
      </c>
    </row>
    <row r="15538">
      <c r="A15538" s="9">
        <f t="shared" si="1"/>
        <v>11123</v>
      </c>
      <c r="B15538" s="5" t="s">
        <v>9525</v>
      </c>
      <c r="C15538" s="6" t="s">
        <v>989</v>
      </c>
    </row>
    <row r="15539">
      <c r="A15539" s="9">
        <f t="shared" si="1"/>
        <v>11124</v>
      </c>
      <c r="B15539" s="16" t="s">
        <v>9526</v>
      </c>
      <c r="C15539" s="6" t="s">
        <v>1235</v>
      </c>
    </row>
    <row r="15540">
      <c r="A15540" s="9">
        <f t="shared" si="1"/>
        <v>11125</v>
      </c>
      <c r="B15540" s="5" t="s">
        <v>9527</v>
      </c>
      <c r="C15540" s="6" t="s">
        <v>1290</v>
      </c>
    </row>
    <row r="15541">
      <c r="A15541" s="9">
        <f t="shared" si="1"/>
        <v>11126</v>
      </c>
      <c r="B15541" s="5" t="s">
        <v>9528</v>
      </c>
      <c r="C15541" s="6" t="s">
        <v>1369</v>
      </c>
    </row>
    <row r="15542">
      <c r="A15542" s="9">
        <f t="shared" si="1"/>
        <v>11127</v>
      </c>
      <c r="B15542" s="5" t="s">
        <v>9529</v>
      </c>
      <c r="C15542" s="6" t="s">
        <v>32</v>
      </c>
    </row>
    <row r="15543">
      <c r="A15543" s="9">
        <f t="shared" si="1"/>
        <v>11128</v>
      </c>
      <c r="B15543" s="5" t="s">
        <v>9530</v>
      </c>
      <c r="C15543" s="6" t="s">
        <v>80</v>
      </c>
    </row>
    <row r="15544">
      <c r="A15544" s="9">
        <f t="shared" si="1"/>
        <v>11129</v>
      </c>
      <c r="B15544" s="8" t="s">
        <v>9531</v>
      </c>
      <c r="C15544" s="9" t="s">
        <v>547</v>
      </c>
    </row>
    <row r="15545">
      <c r="A15545" s="9">
        <f t="shared" si="1"/>
        <v>11130</v>
      </c>
      <c r="B15545" s="8" t="s">
        <v>9532</v>
      </c>
      <c r="C15545" s="9" t="s">
        <v>893</v>
      </c>
    </row>
    <row r="15546">
      <c r="A15546" s="9">
        <f t="shared" si="1"/>
        <v>11131</v>
      </c>
      <c r="B15546" s="8" t="s">
        <v>9533</v>
      </c>
      <c r="C15546" s="9" t="s">
        <v>547</v>
      </c>
    </row>
    <row r="15547">
      <c r="A15547" s="9">
        <f t="shared" si="1"/>
        <v>11132</v>
      </c>
      <c r="B15547" s="8" t="s">
        <v>9534</v>
      </c>
      <c r="C15547" s="9" t="s">
        <v>547</v>
      </c>
    </row>
    <row r="15548">
      <c r="A15548" s="9">
        <f t="shared" si="1"/>
        <v>11132</v>
      </c>
      <c r="B15548" s="8" t="s">
        <v>9534</v>
      </c>
      <c r="C15548" s="9" t="s">
        <v>64</v>
      </c>
    </row>
    <row r="15549">
      <c r="A15549" s="9">
        <f t="shared" si="1"/>
        <v>11133</v>
      </c>
      <c r="B15549" s="8" t="s">
        <v>9535</v>
      </c>
      <c r="C15549" s="9" t="s">
        <v>142</v>
      </c>
    </row>
    <row r="15550">
      <c r="A15550" s="9">
        <f t="shared" si="1"/>
        <v>11134</v>
      </c>
      <c r="B15550" s="8" t="s">
        <v>9536</v>
      </c>
      <c r="C15550" s="9" t="s">
        <v>46</v>
      </c>
    </row>
    <row r="15551">
      <c r="A15551" s="9">
        <f t="shared" si="1"/>
        <v>11135</v>
      </c>
      <c r="B15551" s="8" t="s">
        <v>9537</v>
      </c>
      <c r="C15551" s="6" t="s">
        <v>161</v>
      </c>
    </row>
    <row r="15552">
      <c r="A15552" s="9">
        <f t="shared" si="1"/>
        <v>11135</v>
      </c>
      <c r="B15552" s="8" t="s">
        <v>9537</v>
      </c>
      <c r="C15552" s="9" t="s">
        <v>25</v>
      </c>
    </row>
    <row r="15553">
      <c r="A15553" s="9">
        <f t="shared" si="1"/>
        <v>11135</v>
      </c>
      <c r="B15553" s="8" t="s">
        <v>9537</v>
      </c>
      <c r="C15553" s="9" t="s">
        <v>142</v>
      </c>
    </row>
    <row r="15554">
      <c r="A15554" s="9">
        <f t="shared" si="1"/>
        <v>11135</v>
      </c>
      <c r="B15554" s="8" t="s">
        <v>9537</v>
      </c>
      <c r="C15554" s="6" t="s">
        <v>23637</v>
      </c>
    </row>
    <row r="15555">
      <c r="A15555" s="9">
        <f t="shared" si="1"/>
        <v>11136</v>
      </c>
      <c r="B15555" s="5" t="s">
        <v>9538</v>
      </c>
      <c r="C15555" s="6" t="s">
        <v>1324</v>
      </c>
    </row>
    <row r="15556">
      <c r="A15556" s="9">
        <f t="shared" si="1"/>
        <v>11137</v>
      </c>
      <c r="B15556" s="8" t="s">
        <v>9539</v>
      </c>
      <c r="C15556" s="9" t="s">
        <v>502</v>
      </c>
    </row>
    <row r="15557">
      <c r="A15557" s="9">
        <f t="shared" si="1"/>
        <v>11138</v>
      </c>
      <c r="B15557" s="8" t="s">
        <v>9540</v>
      </c>
      <c r="C15557" s="9" t="s">
        <v>733</v>
      </c>
    </row>
    <row r="15558">
      <c r="A15558" s="9">
        <f t="shared" si="1"/>
        <v>11139</v>
      </c>
      <c r="B15558" s="8" t="s">
        <v>9541</v>
      </c>
      <c r="C15558" s="9" t="s">
        <v>64</v>
      </c>
    </row>
    <row r="15559">
      <c r="A15559" s="9">
        <f t="shared" si="1"/>
        <v>11140</v>
      </c>
      <c r="B15559" s="8" t="s">
        <v>9542</v>
      </c>
      <c r="C15559" s="9" t="s">
        <v>650</v>
      </c>
    </row>
    <row r="15560">
      <c r="A15560" s="9">
        <f t="shared" si="1"/>
        <v>11141</v>
      </c>
      <c r="B15560" s="8" t="s">
        <v>9543</v>
      </c>
      <c r="C15560" s="9" t="s">
        <v>64</v>
      </c>
    </row>
    <row r="15561">
      <c r="A15561" s="9">
        <f t="shared" si="1"/>
        <v>11142</v>
      </c>
      <c r="B15561" s="8" t="s">
        <v>9544</v>
      </c>
      <c r="C15561" s="9" t="s">
        <v>121</v>
      </c>
    </row>
    <row r="15562">
      <c r="A15562" s="9">
        <f t="shared" si="1"/>
        <v>11143</v>
      </c>
      <c r="B15562" s="25" t="s">
        <v>25464</v>
      </c>
      <c r="C15562" s="26" t="s">
        <v>941</v>
      </c>
    </row>
    <row r="15563">
      <c r="A15563" s="9">
        <f t="shared" si="1"/>
        <v>11143</v>
      </c>
      <c r="B15563" s="25" t="s">
        <v>25464</v>
      </c>
      <c r="C15563" s="6" t="s">
        <v>23672</v>
      </c>
    </row>
    <row r="15564">
      <c r="A15564" s="9">
        <f t="shared" si="1"/>
        <v>11144</v>
      </c>
      <c r="B15564" s="5" t="s">
        <v>9545</v>
      </c>
      <c r="C15564" s="6" t="s">
        <v>639</v>
      </c>
    </row>
    <row r="15565">
      <c r="A15565" s="9">
        <f t="shared" si="1"/>
        <v>11145</v>
      </c>
      <c r="B15565" s="5" t="s">
        <v>9546</v>
      </c>
      <c r="C15565" s="6" t="s">
        <v>714</v>
      </c>
    </row>
    <row r="15566">
      <c r="A15566" s="9">
        <f t="shared" si="1"/>
        <v>11145</v>
      </c>
      <c r="B15566" s="5" t="s">
        <v>9546</v>
      </c>
      <c r="C15566" s="6" t="s">
        <v>23672</v>
      </c>
    </row>
    <row r="15567">
      <c r="A15567" s="9">
        <f t="shared" si="1"/>
        <v>11146</v>
      </c>
      <c r="B15567" s="5" t="s">
        <v>9547</v>
      </c>
      <c r="C15567" s="6" t="s">
        <v>538</v>
      </c>
    </row>
    <row r="15568">
      <c r="A15568" s="9">
        <f t="shared" si="1"/>
        <v>11146</v>
      </c>
      <c r="B15568" s="5" t="s">
        <v>9547</v>
      </c>
      <c r="C15568" s="6" t="s">
        <v>23628</v>
      </c>
    </row>
    <row r="15569">
      <c r="A15569" s="9">
        <f t="shared" si="1"/>
        <v>11147</v>
      </c>
      <c r="B15569" s="8" t="s">
        <v>9548</v>
      </c>
      <c r="C15569" s="9" t="s">
        <v>818</v>
      </c>
    </row>
    <row r="15570">
      <c r="A15570" s="9">
        <f t="shared" si="1"/>
        <v>11148</v>
      </c>
      <c r="B15570" s="8" t="s">
        <v>9549</v>
      </c>
      <c r="C15570" s="9" t="s">
        <v>76</v>
      </c>
    </row>
    <row r="15571">
      <c r="A15571" s="9">
        <f t="shared" si="1"/>
        <v>11149</v>
      </c>
      <c r="B15571" s="5" t="s">
        <v>9550</v>
      </c>
      <c r="C15571" s="6" t="s">
        <v>1040</v>
      </c>
    </row>
    <row r="15572">
      <c r="A15572" s="9">
        <f t="shared" si="1"/>
        <v>11150</v>
      </c>
      <c r="B15572" s="8" t="s">
        <v>9551</v>
      </c>
      <c r="C15572" s="9" t="s">
        <v>845</v>
      </c>
    </row>
    <row r="15573">
      <c r="A15573" s="9">
        <f t="shared" si="1"/>
        <v>11151</v>
      </c>
      <c r="B15573" s="5" t="s">
        <v>9552</v>
      </c>
      <c r="C15573" s="6" t="s">
        <v>1248</v>
      </c>
    </row>
    <row r="15574">
      <c r="A15574" s="9">
        <f t="shared" si="1"/>
        <v>11152</v>
      </c>
      <c r="B15574" s="5" t="s">
        <v>9553</v>
      </c>
      <c r="C15574" s="6" t="s">
        <v>59</v>
      </c>
    </row>
    <row r="15575">
      <c r="A15575" s="9">
        <f t="shared" si="1"/>
        <v>11153</v>
      </c>
      <c r="B15575" s="32" t="s">
        <v>25465</v>
      </c>
      <c r="C15575" s="26" t="s">
        <v>67</v>
      </c>
    </row>
    <row r="15576">
      <c r="A15576" s="9">
        <f t="shared" si="1"/>
        <v>11154</v>
      </c>
      <c r="B15576" s="32" t="s">
        <v>25466</v>
      </c>
      <c r="C15576" s="26" t="s">
        <v>67</v>
      </c>
    </row>
    <row r="15577">
      <c r="A15577" s="9">
        <f t="shared" si="1"/>
        <v>11155</v>
      </c>
      <c r="B15577" s="8" t="s">
        <v>9554</v>
      </c>
      <c r="C15577" s="9" t="s">
        <v>40</v>
      </c>
    </row>
    <row r="15578">
      <c r="A15578" s="9">
        <f t="shared" si="1"/>
        <v>11156</v>
      </c>
      <c r="B15578" s="8" t="s">
        <v>9555</v>
      </c>
      <c r="C15578" s="9" t="s">
        <v>40</v>
      </c>
    </row>
    <row r="15579">
      <c r="A15579" s="9">
        <f t="shared" si="1"/>
        <v>11157</v>
      </c>
      <c r="B15579" s="5" t="s">
        <v>9556</v>
      </c>
      <c r="C15579" s="6" t="s">
        <v>989</v>
      </c>
    </row>
    <row r="15580">
      <c r="A15580" s="9">
        <f t="shared" si="1"/>
        <v>11158</v>
      </c>
      <c r="B15580" s="5" t="s">
        <v>9557</v>
      </c>
      <c r="C15580" s="6" t="s">
        <v>1040</v>
      </c>
    </row>
    <row r="15581">
      <c r="A15581" s="9">
        <f t="shared" si="1"/>
        <v>11159</v>
      </c>
      <c r="B15581" s="5" t="s">
        <v>9558</v>
      </c>
      <c r="C15581" s="6" t="s">
        <v>1378</v>
      </c>
    </row>
    <row r="15582">
      <c r="A15582" s="9">
        <f t="shared" si="1"/>
        <v>11160</v>
      </c>
      <c r="B15582" s="5" t="s">
        <v>9559</v>
      </c>
      <c r="C15582" s="6" t="s">
        <v>74</v>
      </c>
    </row>
    <row r="15583">
      <c r="A15583" s="9">
        <f t="shared" si="1"/>
        <v>11161</v>
      </c>
      <c r="B15583" s="5" t="s">
        <v>9560</v>
      </c>
      <c r="C15583" s="11" t="s">
        <v>423</v>
      </c>
    </row>
    <row r="15584">
      <c r="A15584" s="9">
        <f t="shared" si="1"/>
        <v>11162</v>
      </c>
      <c r="B15584" s="5" t="s">
        <v>9561</v>
      </c>
      <c r="C15584" s="6" t="s">
        <v>612</v>
      </c>
    </row>
    <row r="15585">
      <c r="A15585" s="9">
        <f t="shared" si="1"/>
        <v>11163</v>
      </c>
      <c r="B15585" s="8" t="s">
        <v>9562</v>
      </c>
      <c r="C15585" s="9" t="s">
        <v>40</v>
      </c>
    </row>
    <row r="15586">
      <c r="A15586" s="9">
        <f t="shared" si="1"/>
        <v>11164</v>
      </c>
      <c r="B15586" s="8" t="s">
        <v>9563</v>
      </c>
      <c r="C15586" s="9" t="s">
        <v>76</v>
      </c>
    </row>
    <row r="15587">
      <c r="A15587" s="9">
        <f t="shared" si="1"/>
        <v>11165</v>
      </c>
      <c r="B15587" s="5" t="s">
        <v>9564</v>
      </c>
      <c r="C15587" s="6" t="s">
        <v>1371</v>
      </c>
    </row>
    <row r="15588">
      <c r="A15588" s="9">
        <f t="shared" si="1"/>
        <v>11166</v>
      </c>
      <c r="B15588" s="5" t="s">
        <v>9565</v>
      </c>
      <c r="C15588" s="6" t="s">
        <v>267</v>
      </c>
    </row>
    <row r="15589">
      <c r="A15589" s="9">
        <f t="shared" si="1"/>
        <v>11166</v>
      </c>
      <c r="B15589" s="5" t="s">
        <v>9565</v>
      </c>
      <c r="C15589" s="6" t="s">
        <v>23637</v>
      </c>
    </row>
    <row r="15590">
      <c r="A15590" s="9">
        <f t="shared" si="1"/>
        <v>11167</v>
      </c>
      <c r="B15590" s="5" t="s">
        <v>9566</v>
      </c>
      <c r="C15590" s="6" t="s">
        <v>610</v>
      </c>
    </row>
    <row r="15591">
      <c r="A15591" s="9">
        <f t="shared" si="1"/>
        <v>11168</v>
      </c>
      <c r="B15591" s="25" t="s">
        <v>25467</v>
      </c>
      <c r="C15591" s="26" t="s">
        <v>487</v>
      </c>
    </row>
    <row r="15592">
      <c r="A15592" s="9">
        <f t="shared" si="1"/>
        <v>11168</v>
      </c>
      <c r="B15592" s="27" t="s">
        <v>25467</v>
      </c>
      <c r="C15592" s="28" t="s">
        <v>23637</v>
      </c>
    </row>
    <row r="15593">
      <c r="A15593" s="9">
        <f t="shared" si="1"/>
        <v>11169</v>
      </c>
      <c r="B15593" s="27" t="s">
        <v>25468</v>
      </c>
      <c r="C15593" s="28" t="s">
        <v>23637</v>
      </c>
    </row>
    <row r="15594">
      <c r="A15594" s="9">
        <f t="shared" si="1"/>
        <v>11169</v>
      </c>
      <c r="B15594" s="25" t="s">
        <v>25468</v>
      </c>
      <c r="C15594" s="33" t="s">
        <v>90</v>
      </c>
    </row>
    <row r="15595">
      <c r="A15595" s="9">
        <f t="shared" si="1"/>
        <v>11169</v>
      </c>
      <c r="B15595" s="25" t="s">
        <v>25468</v>
      </c>
      <c r="C15595" s="34" t="s">
        <v>91</v>
      </c>
    </row>
    <row r="15596">
      <c r="A15596" s="9">
        <f t="shared" si="1"/>
        <v>11169</v>
      </c>
      <c r="B15596" s="25" t="s">
        <v>25468</v>
      </c>
      <c r="C15596" s="34" t="s">
        <v>25</v>
      </c>
    </row>
    <row r="15597">
      <c r="A15597" s="9">
        <f t="shared" si="1"/>
        <v>11170</v>
      </c>
      <c r="B15597" s="25" t="s">
        <v>25469</v>
      </c>
      <c r="C15597" s="26" t="s">
        <v>11797</v>
      </c>
    </row>
    <row r="15598">
      <c r="A15598" s="9">
        <f t="shared" si="1"/>
        <v>11171</v>
      </c>
      <c r="B15598" s="8" t="s">
        <v>9567</v>
      </c>
      <c r="C15598" s="9" t="s">
        <v>845</v>
      </c>
    </row>
    <row r="15599">
      <c r="A15599" s="9">
        <f t="shared" si="1"/>
        <v>11172</v>
      </c>
      <c r="B15599" s="25" t="s">
        <v>25470</v>
      </c>
      <c r="C15599" s="26" t="s">
        <v>11797</v>
      </c>
    </row>
    <row r="15600">
      <c r="A15600" s="9">
        <f t="shared" si="1"/>
        <v>11173</v>
      </c>
      <c r="B15600" s="8" t="s">
        <v>9568</v>
      </c>
      <c r="C15600" s="9" t="s">
        <v>88</v>
      </c>
    </row>
    <row r="15601">
      <c r="A15601" s="9">
        <f t="shared" si="1"/>
        <v>11174</v>
      </c>
      <c r="B15601" s="5" t="s">
        <v>9569</v>
      </c>
      <c r="C15601" s="6" t="s">
        <v>1394</v>
      </c>
    </row>
    <row r="15602">
      <c r="A15602" s="9">
        <f t="shared" si="1"/>
        <v>11175</v>
      </c>
      <c r="B15602" s="25" t="s">
        <v>25471</v>
      </c>
      <c r="C15602" s="26" t="s">
        <v>11797</v>
      </c>
    </row>
    <row r="15603">
      <c r="A15603" s="9">
        <f t="shared" si="1"/>
        <v>11176</v>
      </c>
      <c r="B15603" s="8" t="s">
        <v>9570</v>
      </c>
      <c r="C15603" s="9" t="s">
        <v>24</v>
      </c>
    </row>
    <row r="15604">
      <c r="A15604" s="9">
        <f t="shared" si="1"/>
        <v>11177</v>
      </c>
      <c r="B15604" s="8" t="s">
        <v>9571</v>
      </c>
      <c r="C15604" s="9" t="s">
        <v>46</v>
      </c>
    </row>
    <row r="15605">
      <c r="A15605" s="9">
        <f t="shared" si="1"/>
        <v>11178</v>
      </c>
      <c r="B15605" s="5" t="s">
        <v>9572</v>
      </c>
      <c r="C15605" s="6" t="s">
        <v>1248</v>
      </c>
    </row>
    <row r="15606">
      <c r="A15606" s="9">
        <f t="shared" si="1"/>
        <v>11179</v>
      </c>
      <c r="B15606" s="8" t="s">
        <v>9573</v>
      </c>
      <c r="C15606" s="9" t="s">
        <v>83</v>
      </c>
    </row>
    <row r="15607">
      <c r="A15607" s="9">
        <f t="shared" si="1"/>
        <v>11180</v>
      </c>
      <c r="B15607" s="5" t="s">
        <v>9574</v>
      </c>
      <c r="C15607" s="6" t="s">
        <v>426</v>
      </c>
    </row>
    <row r="15608">
      <c r="A15608" s="9">
        <f t="shared" si="1"/>
        <v>11181</v>
      </c>
      <c r="B15608" s="8" t="s">
        <v>9575</v>
      </c>
      <c r="C15608" s="9" t="s">
        <v>60</v>
      </c>
    </row>
    <row r="15609">
      <c r="A15609" s="9">
        <f t="shared" si="1"/>
        <v>11181</v>
      </c>
      <c r="B15609" s="8" t="s">
        <v>9575</v>
      </c>
      <c r="C15609" s="9" t="s">
        <v>142</v>
      </c>
    </row>
    <row r="15610">
      <c r="A15610" s="9">
        <f t="shared" si="1"/>
        <v>11182</v>
      </c>
      <c r="B15610" s="8" t="s">
        <v>9576</v>
      </c>
      <c r="C15610" s="9" t="s">
        <v>60</v>
      </c>
    </row>
    <row r="15611">
      <c r="A15611" s="9">
        <f t="shared" si="1"/>
        <v>11182</v>
      </c>
      <c r="B15611" s="8" t="s">
        <v>9576</v>
      </c>
      <c r="C15611" s="9" t="s">
        <v>142</v>
      </c>
    </row>
    <row r="15612">
      <c r="A15612" s="9">
        <f t="shared" si="1"/>
        <v>11183</v>
      </c>
      <c r="B15612" s="5" t="s">
        <v>9577</v>
      </c>
      <c r="C15612" s="6" t="s">
        <v>1279</v>
      </c>
    </row>
    <row r="15613">
      <c r="A15613" s="9">
        <f t="shared" si="1"/>
        <v>11184</v>
      </c>
      <c r="B15613" s="25" t="s">
        <v>25472</v>
      </c>
      <c r="C15613" s="26" t="s">
        <v>4721</v>
      </c>
    </row>
    <row r="15614">
      <c r="A15614" s="9">
        <f t="shared" si="1"/>
        <v>11185</v>
      </c>
      <c r="B15614" s="25" t="s">
        <v>25473</v>
      </c>
      <c r="C15614" s="26" t="s">
        <v>4721</v>
      </c>
    </row>
    <row r="15615">
      <c r="A15615" s="9">
        <f t="shared" si="1"/>
        <v>11186</v>
      </c>
      <c r="B15615" s="8" t="s">
        <v>9578</v>
      </c>
      <c r="C15615" s="9" t="s">
        <v>530</v>
      </c>
    </row>
    <row r="15616">
      <c r="A15616" s="9">
        <f t="shared" si="1"/>
        <v>11187</v>
      </c>
      <c r="B15616" s="5" t="s">
        <v>9579</v>
      </c>
      <c r="C15616" s="6" t="s">
        <v>356</v>
      </c>
    </row>
    <row r="15617">
      <c r="A15617" s="9">
        <f t="shared" si="1"/>
        <v>11188</v>
      </c>
      <c r="B15617" s="25" t="s">
        <v>25474</v>
      </c>
      <c r="C15617" s="26" t="s">
        <v>941</v>
      </c>
    </row>
    <row r="15618">
      <c r="A15618" s="9">
        <f t="shared" si="1"/>
        <v>11188</v>
      </c>
      <c r="B15618" s="25" t="s">
        <v>25474</v>
      </c>
      <c r="C15618" s="6" t="s">
        <v>23672</v>
      </c>
    </row>
    <row r="15619">
      <c r="A15619" s="9">
        <f t="shared" si="1"/>
        <v>11189</v>
      </c>
      <c r="B15619" s="25" t="s">
        <v>25475</v>
      </c>
      <c r="C15619" s="26" t="s">
        <v>11797</v>
      </c>
    </row>
    <row r="15620">
      <c r="A15620" s="9">
        <f t="shared" si="1"/>
        <v>11190</v>
      </c>
      <c r="B15620" s="25" t="s">
        <v>25476</v>
      </c>
      <c r="C15620" s="26" t="s">
        <v>4721</v>
      </c>
    </row>
    <row r="15621">
      <c r="A15621" s="9">
        <f t="shared" si="1"/>
        <v>11191</v>
      </c>
      <c r="B15621" s="8" t="s">
        <v>9580</v>
      </c>
      <c r="C15621" s="9" t="s">
        <v>1169</v>
      </c>
    </row>
    <row r="15622">
      <c r="A15622" s="9">
        <f t="shared" si="1"/>
        <v>11192</v>
      </c>
      <c r="B15622" s="25" t="s">
        <v>25477</v>
      </c>
      <c r="C15622" s="26" t="s">
        <v>4721</v>
      </c>
    </row>
    <row r="15623">
      <c r="A15623" s="9">
        <f t="shared" si="1"/>
        <v>11193</v>
      </c>
      <c r="B15623" s="25" t="s">
        <v>25478</v>
      </c>
      <c r="C15623" s="26" t="s">
        <v>4721</v>
      </c>
    </row>
    <row r="15624">
      <c r="A15624" s="9">
        <f t="shared" si="1"/>
        <v>11194</v>
      </c>
      <c r="B15624" s="25" t="s">
        <v>25479</v>
      </c>
      <c r="C15624" s="26" t="s">
        <v>11797</v>
      </c>
    </row>
    <row r="15625">
      <c r="A15625" s="9">
        <f t="shared" si="1"/>
        <v>11195</v>
      </c>
      <c r="B15625" s="8" t="s">
        <v>9581</v>
      </c>
      <c r="C15625" s="9" t="s">
        <v>1169</v>
      </c>
    </row>
    <row r="15626">
      <c r="A15626" s="9">
        <f t="shared" si="1"/>
        <v>11196</v>
      </c>
      <c r="B15626" s="5" t="s">
        <v>9582</v>
      </c>
      <c r="C15626" s="6" t="s">
        <v>780</v>
      </c>
    </row>
    <row r="15627">
      <c r="A15627" s="9">
        <f t="shared" si="1"/>
        <v>11197</v>
      </c>
      <c r="B15627" s="5" t="s">
        <v>9583</v>
      </c>
      <c r="C15627" s="6" t="s">
        <v>780</v>
      </c>
    </row>
    <row r="15628">
      <c r="A15628" s="9">
        <f t="shared" si="1"/>
        <v>11198</v>
      </c>
      <c r="B15628" s="5" t="s">
        <v>9584</v>
      </c>
      <c r="C15628" s="6" t="s">
        <v>27</v>
      </c>
    </row>
    <row r="15629">
      <c r="A15629" s="9">
        <f t="shared" si="1"/>
        <v>11199</v>
      </c>
      <c r="B15629" s="25" t="s">
        <v>25480</v>
      </c>
      <c r="C15629" s="26" t="s">
        <v>4721</v>
      </c>
    </row>
    <row r="15630">
      <c r="A15630" s="9">
        <f t="shared" si="1"/>
        <v>11200</v>
      </c>
      <c r="B15630" s="8" t="s">
        <v>9585</v>
      </c>
      <c r="C15630" s="9" t="s">
        <v>818</v>
      </c>
    </row>
    <row r="15631">
      <c r="A15631" s="9">
        <f t="shared" si="1"/>
        <v>11201</v>
      </c>
      <c r="B15631" s="8" t="s">
        <v>9586</v>
      </c>
      <c r="C15631" s="9" t="s">
        <v>893</v>
      </c>
    </row>
    <row r="15632">
      <c r="A15632" s="9">
        <f t="shared" si="1"/>
        <v>11202</v>
      </c>
      <c r="B15632" s="8" t="s">
        <v>9587</v>
      </c>
      <c r="C15632" s="9" t="s">
        <v>893</v>
      </c>
    </row>
    <row r="15633">
      <c r="A15633" s="9">
        <f t="shared" si="1"/>
        <v>11203</v>
      </c>
      <c r="B15633" s="5" t="s">
        <v>9588</v>
      </c>
      <c r="C15633" s="6" t="s">
        <v>603</v>
      </c>
    </row>
    <row r="15634">
      <c r="A15634" s="9">
        <f t="shared" si="1"/>
        <v>11204</v>
      </c>
      <c r="B15634" s="25" t="s">
        <v>25481</v>
      </c>
      <c r="C15634" s="26" t="s">
        <v>11797</v>
      </c>
    </row>
    <row r="15635">
      <c r="A15635" s="9">
        <f t="shared" si="1"/>
        <v>11205</v>
      </c>
      <c r="B15635" s="8" t="s">
        <v>9589</v>
      </c>
      <c r="C15635" s="6" t="s">
        <v>629</v>
      </c>
    </row>
    <row r="15636">
      <c r="A15636" s="9">
        <f t="shared" si="1"/>
        <v>11205</v>
      </c>
      <c r="B15636" s="8" t="s">
        <v>9589</v>
      </c>
      <c r="C15636" s="6" t="s">
        <v>23637</v>
      </c>
    </row>
    <row r="15637">
      <c r="A15637" s="9">
        <f t="shared" si="1"/>
        <v>11206</v>
      </c>
      <c r="B15637" s="25" t="s">
        <v>25482</v>
      </c>
      <c r="C15637" s="26" t="s">
        <v>11797</v>
      </c>
    </row>
    <row r="15638">
      <c r="A15638" s="9">
        <f t="shared" si="1"/>
        <v>11207</v>
      </c>
      <c r="B15638" s="8" t="s">
        <v>9590</v>
      </c>
      <c r="C15638" s="9" t="s">
        <v>1169</v>
      </c>
    </row>
    <row r="15639">
      <c r="A15639" s="9">
        <f t="shared" si="1"/>
        <v>11208</v>
      </c>
      <c r="B15639" s="5" t="s">
        <v>9591</v>
      </c>
      <c r="C15639" s="6" t="s">
        <v>1394</v>
      </c>
    </row>
    <row r="15640">
      <c r="A15640" s="9">
        <f t="shared" si="1"/>
        <v>11209</v>
      </c>
      <c r="B15640" s="25" t="s">
        <v>25483</v>
      </c>
      <c r="C15640" s="26" t="s">
        <v>4721</v>
      </c>
    </row>
    <row r="15641">
      <c r="A15641" s="9">
        <f t="shared" si="1"/>
        <v>11210</v>
      </c>
      <c r="B15641" s="25" t="s">
        <v>25484</v>
      </c>
      <c r="C15641" s="26" t="s">
        <v>941</v>
      </c>
    </row>
    <row r="15642">
      <c r="A15642" s="9">
        <f t="shared" si="1"/>
        <v>11210</v>
      </c>
      <c r="B15642" s="25" t="s">
        <v>25484</v>
      </c>
      <c r="C15642" s="6" t="s">
        <v>23672</v>
      </c>
    </row>
    <row r="15643">
      <c r="A15643" s="9">
        <f t="shared" si="1"/>
        <v>11211</v>
      </c>
      <c r="B15643" s="5" t="s">
        <v>9592</v>
      </c>
      <c r="C15643" s="6" t="s">
        <v>714</v>
      </c>
    </row>
    <row r="15644">
      <c r="A15644" s="9">
        <f t="shared" si="1"/>
        <v>11211</v>
      </c>
      <c r="B15644" s="5" t="s">
        <v>9592</v>
      </c>
      <c r="C15644" s="6" t="s">
        <v>23672</v>
      </c>
    </row>
    <row r="15645">
      <c r="A15645" s="9">
        <f t="shared" si="1"/>
        <v>11212</v>
      </c>
      <c r="B15645" s="25" t="s">
        <v>25485</v>
      </c>
      <c r="C15645" s="26" t="s">
        <v>941</v>
      </c>
    </row>
    <row r="15646">
      <c r="A15646" s="9">
        <f t="shared" si="1"/>
        <v>11212</v>
      </c>
      <c r="B15646" s="25" t="s">
        <v>25485</v>
      </c>
      <c r="C15646" s="6" t="s">
        <v>23672</v>
      </c>
    </row>
    <row r="15647">
      <c r="A15647" s="9">
        <f t="shared" si="1"/>
        <v>11213</v>
      </c>
      <c r="B15647" s="8" t="s">
        <v>9593</v>
      </c>
      <c r="C15647" s="9" t="s">
        <v>818</v>
      </c>
    </row>
    <row r="15648">
      <c r="A15648" s="9">
        <f t="shared" si="1"/>
        <v>11214</v>
      </c>
      <c r="B15648" s="8" t="s">
        <v>9594</v>
      </c>
      <c r="C15648" s="9" t="s">
        <v>818</v>
      </c>
    </row>
    <row r="15649">
      <c r="A15649" s="9">
        <f t="shared" si="1"/>
        <v>11215</v>
      </c>
      <c r="B15649" s="8" t="s">
        <v>9595</v>
      </c>
      <c r="C15649" s="9" t="s">
        <v>416</v>
      </c>
    </row>
    <row r="15650">
      <c r="A15650" s="9">
        <f t="shared" si="1"/>
        <v>11216</v>
      </c>
      <c r="B15650" s="25" t="s">
        <v>25486</v>
      </c>
      <c r="C15650" s="26" t="s">
        <v>11797</v>
      </c>
    </row>
    <row r="15651">
      <c r="A15651" s="9">
        <f t="shared" si="1"/>
        <v>11217</v>
      </c>
      <c r="B15651" s="25" t="s">
        <v>25487</v>
      </c>
      <c r="C15651" s="26" t="s">
        <v>11797</v>
      </c>
    </row>
    <row r="15652">
      <c r="A15652" s="9">
        <f t="shared" si="1"/>
        <v>11218</v>
      </c>
      <c r="B15652" s="25" t="s">
        <v>25488</v>
      </c>
      <c r="C15652" s="26" t="s">
        <v>11797</v>
      </c>
    </row>
    <row r="15653">
      <c r="A15653" s="9">
        <f t="shared" si="1"/>
        <v>11219</v>
      </c>
      <c r="B15653" s="25" t="s">
        <v>25489</v>
      </c>
      <c r="C15653" s="26" t="s">
        <v>11797</v>
      </c>
    </row>
    <row r="15654">
      <c r="A15654" s="9">
        <f t="shared" si="1"/>
        <v>11220</v>
      </c>
      <c r="B15654" s="25" t="s">
        <v>25490</v>
      </c>
      <c r="C15654" s="26" t="s">
        <v>11797</v>
      </c>
    </row>
    <row r="15655">
      <c r="A15655" s="9">
        <f t="shared" si="1"/>
        <v>11221</v>
      </c>
      <c r="B15655" s="25" t="s">
        <v>25491</v>
      </c>
      <c r="C15655" s="26" t="s">
        <v>11797</v>
      </c>
    </row>
    <row r="15656">
      <c r="A15656" s="9">
        <f t="shared" si="1"/>
        <v>11222</v>
      </c>
      <c r="B15656" s="5" t="s">
        <v>9596</v>
      </c>
      <c r="C15656" s="6" t="s">
        <v>1040</v>
      </c>
    </row>
    <row r="15657">
      <c r="A15657" s="9">
        <f t="shared" si="1"/>
        <v>11223</v>
      </c>
      <c r="B15657" s="8" t="s">
        <v>9597</v>
      </c>
      <c r="C15657" s="9" t="s">
        <v>614</v>
      </c>
    </row>
    <row r="15658">
      <c r="A15658" s="9">
        <f t="shared" si="1"/>
        <v>11224</v>
      </c>
      <c r="B15658" s="25" t="s">
        <v>25492</v>
      </c>
      <c r="C15658" s="26" t="s">
        <v>10122</v>
      </c>
    </row>
    <row r="15659">
      <c r="A15659" s="9">
        <f t="shared" si="1"/>
        <v>11224</v>
      </c>
      <c r="B15659" s="27" t="s">
        <v>25492</v>
      </c>
      <c r="C15659" s="28" t="s">
        <v>23637</v>
      </c>
    </row>
    <row r="15660">
      <c r="A15660" s="9">
        <f t="shared" si="1"/>
        <v>11225</v>
      </c>
      <c r="B15660" s="5" t="s">
        <v>9598</v>
      </c>
      <c r="C15660" s="6" t="s">
        <v>656</v>
      </c>
    </row>
    <row r="15661">
      <c r="A15661" s="9">
        <f t="shared" si="1"/>
        <v>11225</v>
      </c>
      <c r="B15661" s="5" t="s">
        <v>9598</v>
      </c>
      <c r="C15661" s="6" t="s">
        <v>23628</v>
      </c>
    </row>
    <row r="15662">
      <c r="A15662" s="9">
        <f t="shared" si="1"/>
        <v>11226</v>
      </c>
      <c r="B15662" s="8" t="s">
        <v>9599</v>
      </c>
      <c r="C15662" s="9" t="s">
        <v>1042</v>
      </c>
    </row>
    <row r="15663">
      <c r="A15663" s="9">
        <f t="shared" si="1"/>
        <v>11227</v>
      </c>
      <c r="B15663" s="5" t="s">
        <v>9600</v>
      </c>
      <c r="C15663" s="6" t="s">
        <v>1007</v>
      </c>
    </row>
    <row r="15664">
      <c r="A15664" s="9">
        <f t="shared" si="1"/>
        <v>11227</v>
      </c>
      <c r="B15664" s="5" t="s">
        <v>9600</v>
      </c>
      <c r="C15664" s="6" t="s">
        <v>656</v>
      </c>
    </row>
    <row r="15665">
      <c r="A15665" s="9">
        <f t="shared" si="1"/>
        <v>11227</v>
      </c>
      <c r="B15665" s="5" t="s">
        <v>9600</v>
      </c>
      <c r="C15665" s="6" t="s">
        <v>23628</v>
      </c>
    </row>
    <row r="15666">
      <c r="A15666" s="9">
        <f t="shared" si="1"/>
        <v>11228</v>
      </c>
      <c r="B15666" s="5" t="s">
        <v>9601</v>
      </c>
      <c r="C15666" s="6" t="s">
        <v>656</v>
      </c>
    </row>
    <row r="15667">
      <c r="A15667" s="9">
        <f t="shared" si="1"/>
        <v>11228</v>
      </c>
      <c r="B15667" s="5" t="s">
        <v>9601</v>
      </c>
      <c r="C15667" s="6" t="s">
        <v>23628</v>
      </c>
    </row>
    <row r="15668">
      <c r="A15668" s="9">
        <f t="shared" si="1"/>
        <v>11229</v>
      </c>
      <c r="B15668" s="8" t="s">
        <v>9602</v>
      </c>
      <c r="C15668" s="9" t="s">
        <v>547</v>
      </c>
    </row>
    <row r="15669">
      <c r="A15669" s="9">
        <f t="shared" si="1"/>
        <v>11230</v>
      </c>
      <c r="B15669" s="8" t="s">
        <v>9603</v>
      </c>
      <c r="C15669" s="9" t="s">
        <v>40</v>
      </c>
    </row>
    <row r="15670">
      <c r="A15670" s="9">
        <f t="shared" si="1"/>
        <v>11231</v>
      </c>
      <c r="B15670" s="5" t="s">
        <v>9604</v>
      </c>
      <c r="C15670" s="6" t="s">
        <v>471</v>
      </c>
    </row>
    <row r="15671">
      <c r="A15671" s="9">
        <f t="shared" si="1"/>
        <v>11232</v>
      </c>
      <c r="B15671" s="5" t="s">
        <v>9605</v>
      </c>
      <c r="C15671" s="6" t="s">
        <v>2549</v>
      </c>
    </row>
    <row r="15672">
      <c r="A15672" s="9">
        <f t="shared" si="1"/>
        <v>11232</v>
      </c>
      <c r="B15672" s="5" t="s">
        <v>9605</v>
      </c>
      <c r="C15672" s="6" t="s">
        <v>23628</v>
      </c>
    </row>
    <row r="15673">
      <c r="A15673" s="9">
        <f t="shared" si="1"/>
        <v>11233</v>
      </c>
      <c r="B15673" s="8" t="s">
        <v>9606</v>
      </c>
      <c r="C15673" s="9" t="s">
        <v>40</v>
      </c>
    </row>
    <row r="15674">
      <c r="A15674" s="9">
        <f t="shared" si="1"/>
        <v>11234</v>
      </c>
      <c r="B15674" s="8" t="s">
        <v>9607</v>
      </c>
      <c r="C15674" s="9" t="s">
        <v>162</v>
      </c>
    </row>
    <row r="15675">
      <c r="A15675" s="9">
        <f t="shared" si="1"/>
        <v>11234</v>
      </c>
      <c r="B15675" s="8" t="s">
        <v>9607</v>
      </c>
      <c r="C15675" s="9" t="s">
        <v>815</v>
      </c>
    </row>
    <row r="15676">
      <c r="A15676" s="9">
        <f t="shared" si="1"/>
        <v>11235</v>
      </c>
      <c r="B15676" s="5" t="s">
        <v>9608</v>
      </c>
      <c r="C15676" s="6" t="s">
        <v>656</v>
      </c>
    </row>
    <row r="15677">
      <c r="A15677" s="9">
        <f t="shared" si="1"/>
        <v>11235</v>
      </c>
      <c r="B15677" s="5" t="s">
        <v>9608</v>
      </c>
      <c r="C15677" s="6" t="s">
        <v>23628</v>
      </c>
    </row>
    <row r="15678">
      <c r="A15678" s="9">
        <f t="shared" si="1"/>
        <v>11236</v>
      </c>
      <c r="B15678" s="8" t="s">
        <v>9609</v>
      </c>
      <c r="C15678" s="9" t="s">
        <v>728</v>
      </c>
    </row>
    <row r="15679">
      <c r="A15679" s="9">
        <f t="shared" si="1"/>
        <v>11236</v>
      </c>
      <c r="B15679" s="8" t="s">
        <v>9609</v>
      </c>
      <c r="C15679" s="9" t="s">
        <v>815</v>
      </c>
    </row>
    <row r="15680">
      <c r="A15680" s="9">
        <f t="shared" si="1"/>
        <v>11237</v>
      </c>
      <c r="B15680" s="8" t="s">
        <v>9610</v>
      </c>
      <c r="C15680" s="9" t="s">
        <v>547</v>
      </c>
    </row>
    <row r="15681">
      <c r="A15681" s="9">
        <f t="shared" si="1"/>
        <v>11238</v>
      </c>
      <c r="B15681" s="8" t="s">
        <v>9611</v>
      </c>
      <c r="C15681" s="9" t="s">
        <v>1548</v>
      </c>
    </row>
    <row r="15682">
      <c r="A15682" s="9">
        <f t="shared" si="1"/>
        <v>11239</v>
      </c>
      <c r="B15682" s="8" t="s">
        <v>9612</v>
      </c>
      <c r="C15682" s="9" t="s">
        <v>1548</v>
      </c>
    </row>
    <row r="15683">
      <c r="A15683" s="9">
        <f t="shared" si="1"/>
        <v>11240</v>
      </c>
      <c r="B15683" s="25" t="s">
        <v>25493</v>
      </c>
      <c r="C15683" s="26" t="s">
        <v>10122</v>
      </c>
    </row>
    <row r="15684">
      <c r="A15684" s="9">
        <f t="shared" si="1"/>
        <v>11240</v>
      </c>
      <c r="B15684" s="27" t="s">
        <v>25493</v>
      </c>
      <c r="C15684" s="28" t="s">
        <v>23637</v>
      </c>
    </row>
    <row r="15685">
      <c r="A15685" s="9">
        <f t="shared" si="1"/>
        <v>11241</v>
      </c>
      <c r="B15685" s="25" t="s">
        <v>25494</v>
      </c>
      <c r="C15685" s="26" t="s">
        <v>10122</v>
      </c>
    </row>
    <row r="15686">
      <c r="A15686" s="9">
        <f t="shared" si="1"/>
        <v>11241</v>
      </c>
      <c r="B15686" s="27" t="s">
        <v>25494</v>
      </c>
      <c r="C15686" s="28" t="s">
        <v>23637</v>
      </c>
    </row>
    <row r="15687">
      <c r="A15687" s="9">
        <f t="shared" si="1"/>
        <v>11242</v>
      </c>
      <c r="B15687" s="25" t="s">
        <v>25495</v>
      </c>
      <c r="C15687" s="26" t="s">
        <v>23761</v>
      </c>
    </row>
    <row r="15688">
      <c r="A15688" s="9">
        <f t="shared" si="1"/>
        <v>11243</v>
      </c>
      <c r="B15688" s="25" t="s">
        <v>25496</v>
      </c>
      <c r="C15688" s="26" t="s">
        <v>941</v>
      </c>
    </row>
    <row r="15689">
      <c r="A15689" s="9">
        <f t="shared" si="1"/>
        <v>11243</v>
      </c>
      <c r="B15689" s="25" t="s">
        <v>25496</v>
      </c>
      <c r="C15689" s="6" t="s">
        <v>23672</v>
      </c>
    </row>
    <row r="15690">
      <c r="A15690" s="9">
        <f t="shared" si="1"/>
        <v>11244</v>
      </c>
      <c r="B15690" s="25" t="s">
        <v>25497</v>
      </c>
      <c r="C15690" s="26" t="s">
        <v>10122</v>
      </c>
    </row>
    <row r="15691">
      <c r="A15691" s="9">
        <f t="shared" si="1"/>
        <v>11244</v>
      </c>
      <c r="B15691" s="27" t="s">
        <v>25497</v>
      </c>
      <c r="C15691" s="28" t="s">
        <v>23637</v>
      </c>
    </row>
    <row r="15692">
      <c r="A15692" s="9">
        <f t="shared" si="1"/>
        <v>11245</v>
      </c>
      <c r="B15692" s="8" t="s">
        <v>9613</v>
      </c>
      <c r="C15692" s="9" t="s">
        <v>117</v>
      </c>
    </row>
    <row r="15693">
      <c r="A15693" s="9">
        <f t="shared" si="1"/>
        <v>11246</v>
      </c>
      <c r="B15693" s="5" t="s">
        <v>9614</v>
      </c>
      <c r="C15693" s="6" t="s">
        <v>639</v>
      </c>
    </row>
    <row r="15694">
      <c r="A15694" s="9">
        <f t="shared" si="1"/>
        <v>11247</v>
      </c>
      <c r="B15694" s="8" t="s">
        <v>9615</v>
      </c>
      <c r="C15694" s="9" t="s">
        <v>24</v>
      </c>
    </row>
    <row r="15695">
      <c r="A15695" s="9">
        <f t="shared" si="1"/>
        <v>11248</v>
      </c>
      <c r="B15695" s="8" t="s">
        <v>9616</v>
      </c>
      <c r="C15695" s="9" t="s">
        <v>88</v>
      </c>
    </row>
    <row r="15696">
      <c r="A15696" s="9">
        <f t="shared" si="1"/>
        <v>11249</v>
      </c>
      <c r="B15696" s="38" t="s">
        <v>25498</v>
      </c>
      <c r="C15696" s="26" t="s">
        <v>23996</v>
      </c>
    </row>
    <row r="15697">
      <c r="A15697" s="9">
        <f t="shared" si="1"/>
        <v>11250</v>
      </c>
      <c r="B15697" s="5" t="s">
        <v>9617</v>
      </c>
      <c r="C15697" s="6" t="s">
        <v>1207</v>
      </c>
    </row>
    <row r="15698">
      <c r="A15698" s="9">
        <f t="shared" si="1"/>
        <v>11251</v>
      </c>
      <c r="B15698" s="25" t="s">
        <v>25499</v>
      </c>
      <c r="C15698" s="26" t="s">
        <v>23748</v>
      </c>
    </row>
    <row r="15699">
      <c r="A15699" s="9">
        <f t="shared" si="1"/>
        <v>11252</v>
      </c>
      <c r="B15699" s="5" t="s">
        <v>9618</v>
      </c>
      <c r="C15699" s="6" t="s">
        <v>758</v>
      </c>
    </row>
    <row r="15700">
      <c r="A15700" s="9">
        <f t="shared" si="1"/>
        <v>11253</v>
      </c>
      <c r="B15700" s="25" t="s">
        <v>25500</v>
      </c>
      <c r="C15700" s="26" t="s">
        <v>23812</v>
      </c>
    </row>
    <row r="15701">
      <c r="A15701" s="9">
        <f t="shared" si="1"/>
        <v>11254</v>
      </c>
      <c r="B15701" s="5" t="s">
        <v>9619</v>
      </c>
      <c r="C15701" s="6" t="s">
        <v>1458</v>
      </c>
    </row>
    <row r="15702">
      <c r="A15702" s="9">
        <f t="shared" si="1"/>
        <v>11254</v>
      </c>
      <c r="B15702" s="5" t="s">
        <v>9619</v>
      </c>
      <c r="C15702" s="6" t="s">
        <v>23628</v>
      </c>
    </row>
    <row r="15703">
      <c r="A15703" s="9">
        <f t="shared" si="1"/>
        <v>11255</v>
      </c>
      <c r="B15703" s="25" t="s">
        <v>25501</v>
      </c>
      <c r="C15703" s="26" t="s">
        <v>23748</v>
      </c>
    </row>
    <row r="15704">
      <c r="A15704" s="9">
        <f t="shared" si="1"/>
        <v>11256</v>
      </c>
      <c r="B15704" s="5" t="s">
        <v>9620</v>
      </c>
      <c r="C15704" s="6" t="s">
        <v>4</v>
      </c>
    </row>
    <row r="15705">
      <c r="A15705" s="9">
        <f t="shared" si="1"/>
        <v>11257</v>
      </c>
      <c r="B15705" s="5" t="s">
        <v>9621</v>
      </c>
      <c r="C15705" s="6" t="s">
        <v>4</v>
      </c>
    </row>
    <row r="15706">
      <c r="A15706" s="9">
        <f t="shared" si="1"/>
        <v>11258</v>
      </c>
      <c r="B15706" s="5" t="s">
        <v>9622</v>
      </c>
      <c r="C15706" s="6" t="s">
        <v>4</v>
      </c>
    </row>
    <row r="15707">
      <c r="A15707" s="9">
        <f t="shared" si="1"/>
        <v>11259</v>
      </c>
      <c r="B15707" s="5" t="s">
        <v>9623</v>
      </c>
      <c r="C15707" s="6" t="s">
        <v>4</v>
      </c>
    </row>
    <row r="15708">
      <c r="A15708" s="9">
        <f t="shared" si="1"/>
        <v>11260</v>
      </c>
      <c r="B15708" s="5" t="s">
        <v>9624</v>
      </c>
      <c r="C15708" s="6" t="s">
        <v>4</v>
      </c>
    </row>
    <row r="15709">
      <c r="A15709" s="9">
        <f t="shared" si="1"/>
        <v>11261</v>
      </c>
      <c r="B15709" s="30" t="s">
        <v>25502</v>
      </c>
      <c r="C15709" s="26" t="s">
        <v>23737</v>
      </c>
    </row>
    <row r="15710">
      <c r="A15710" s="9">
        <f t="shared" si="1"/>
        <v>11262</v>
      </c>
      <c r="B15710" s="5" t="s">
        <v>9625</v>
      </c>
      <c r="C15710" s="6" t="s">
        <v>179</v>
      </c>
    </row>
    <row r="15711">
      <c r="A15711" s="9">
        <f t="shared" si="1"/>
        <v>11262</v>
      </c>
      <c r="B15711" s="5" t="s">
        <v>9625</v>
      </c>
      <c r="C15711" s="6" t="s">
        <v>23637</v>
      </c>
    </row>
    <row r="15712">
      <c r="A15712" s="9">
        <f t="shared" si="1"/>
        <v>11263</v>
      </c>
      <c r="B15712" s="40" t="s">
        <v>25503</v>
      </c>
      <c r="C15712" s="40" t="s">
        <v>3126</v>
      </c>
    </row>
    <row r="15713">
      <c r="A15713" s="9">
        <f t="shared" si="1"/>
        <v>11264</v>
      </c>
      <c r="B15713" s="8" t="s">
        <v>9626</v>
      </c>
      <c r="C15713" s="9" t="s">
        <v>722</v>
      </c>
    </row>
    <row r="15714">
      <c r="A15714" s="9">
        <f t="shared" si="1"/>
        <v>11265</v>
      </c>
      <c r="B15714" s="5" t="s">
        <v>9627</v>
      </c>
      <c r="C15714" s="6" t="s">
        <v>610</v>
      </c>
    </row>
    <row r="15715">
      <c r="A15715" s="9">
        <f t="shared" si="1"/>
        <v>11266</v>
      </c>
      <c r="B15715" s="25" t="s">
        <v>25504</v>
      </c>
      <c r="C15715" s="26" t="s">
        <v>23808</v>
      </c>
    </row>
    <row r="15716">
      <c r="A15716" s="9">
        <f t="shared" si="1"/>
        <v>11267</v>
      </c>
      <c r="B15716" s="5" t="s">
        <v>9628</v>
      </c>
      <c r="C15716" s="6" t="s">
        <v>591</v>
      </c>
    </row>
    <row r="15717">
      <c r="A15717" s="9">
        <f t="shared" si="1"/>
        <v>11268</v>
      </c>
      <c r="B15717" s="5" t="s">
        <v>9629</v>
      </c>
      <c r="C15717" s="6" t="s">
        <v>591</v>
      </c>
    </row>
    <row r="15718">
      <c r="A15718" s="9">
        <f t="shared" si="1"/>
        <v>11269</v>
      </c>
      <c r="B15718" s="5" t="s">
        <v>9630</v>
      </c>
      <c r="C15718" s="6" t="s">
        <v>6</v>
      </c>
    </row>
    <row r="15719">
      <c r="A15719" s="9">
        <f t="shared" si="1"/>
        <v>11270</v>
      </c>
      <c r="B15719" s="5" t="s">
        <v>9631</v>
      </c>
      <c r="C15719" s="6" t="s">
        <v>6</v>
      </c>
    </row>
    <row r="15720">
      <c r="A15720" s="9">
        <f t="shared" si="1"/>
        <v>11271</v>
      </c>
      <c r="B15720" s="5" t="s">
        <v>9632</v>
      </c>
      <c r="C15720" s="6" t="s">
        <v>656</v>
      </c>
    </row>
    <row r="15721">
      <c r="A15721" s="9">
        <f t="shared" si="1"/>
        <v>11271</v>
      </c>
      <c r="B15721" s="5" t="s">
        <v>9632</v>
      </c>
      <c r="C15721" s="6" t="s">
        <v>23628</v>
      </c>
    </row>
    <row r="15722">
      <c r="A15722" s="9">
        <f t="shared" si="1"/>
        <v>11272</v>
      </c>
      <c r="B15722" s="8" t="s">
        <v>9633</v>
      </c>
      <c r="C15722" s="9" t="s">
        <v>22</v>
      </c>
    </row>
    <row r="15723">
      <c r="A15723" s="9">
        <f t="shared" si="1"/>
        <v>11273</v>
      </c>
      <c r="B15723" s="8" t="s">
        <v>9634</v>
      </c>
      <c r="C15723" s="9" t="s">
        <v>76</v>
      </c>
    </row>
    <row r="15724">
      <c r="A15724" s="9">
        <f t="shared" si="1"/>
        <v>11274</v>
      </c>
      <c r="B15724" s="8" t="s">
        <v>9635</v>
      </c>
      <c r="C15724" s="9" t="s">
        <v>88</v>
      </c>
    </row>
    <row r="15725">
      <c r="A15725" s="9">
        <f t="shared" si="1"/>
        <v>11275</v>
      </c>
      <c r="B15725" s="8" t="s">
        <v>9636</v>
      </c>
      <c r="C15725" s="9" t="s">
        <v>479</v>
      </c>
    </row>
    <row r="15726">
      <c r="A15726" s="9">
        <f t="shared" si="1"/>
        <v>11276</v>
      </c>
      <c r="B15726" s="5" t="s">
        <v>9637</v>
      </c>
      <c r="C15726" s="6" t="s">
        <v>95</v>
      </c>
    </row>
    <row r="15727">
      <c r="A15727" s="9">
        <f t="shared" si="1"/>
        <v>11277</v>
      </c>
      <c r="B15727" s="8" t="s">
        <v>9638</v>
      </c>
      <c r="C15727" s="9" t="s">
        <v>24</v>
      </c>
    </row>
    <row r="15728">
      <c r="A15728" s="9">
        <f t="shared" si="1"/>
        <v>11278</v>
      </c>
      <c r="B15728" s="5" t="s">
        <v>9639</v>
      </c>
      <c r="C15728" s="6" t="s">
        <v>74</v>
      </c>
    </row>
    <row r="15729">
      <c r="A15729" s="9">
        <f t="shared" si="1"/>
        <v>11279</v>
      </c>
      <c r="B15729" s="5" t="s">
        <v>9640</v>
      </c>
      <c r="C15729" s="6" t="s">
        <v>74</v>
      </c>
    </row>
    <row r="15730">
      <c r="A15730" s="9">
        <f t="shared" si="1"/>
        <v>11280</v>
      </c>
      <c r="B15730" s="5" t="s">
        <v>9641</v>
      </c>
      <c r="C15730" s="6" t="s">
        <v>109</v>
      </c>
    </row>
    <row r="15731">
      <c r="A15731" s="9">
        <f t="shared" si="1"/>
        <v>11280</v>
      </c>
      <c r="B15731" s="5" t="s">
        <v>9641</v>
      </c>
      <c r="C15731" s="6" t="s">
        <v>25</v>
      </c>
    </row>
    <row r="15732">
      <c r="A15732" s="9">
        <f t="shared" si="1"/>
        <v>11281</v>
      </c>
      <c r="B15732" s="36" t="s">
        <v>25505</v>
      </c>
      <c r="C15732" s="26" t="s">
        <v>3126</v>
      </c>
    </row>
    <row r="15733">
      <c r="A15733" s="9">
        <f t="shared" si="1"/>
        <v>11282</v>
      </c>
      <c r="B15733" s="8" t="s">
        <v>9642</v>
      </c>
      <c r="C15733" s="9" t="s">
        <v>60</v>
      </c>
    </row>
    <row r="15734">
      <c r="A15734" s="9">
        <f t="shared" si="1"/>
        <v>11283</v>
      </c>
      <c r="B15734" s="5" t="s">
        <v>9643</v>
      </c>
      <c r="C15734" s="6" t="s">
        <v>78</v>
      </c>
    </row>
    <row r="15735">
      <c r="A15735" s="9">
        <f t="shared" si="1"/>
        <v>11284</v>
      </c>
      <c r="B15735" s="25" t="s">
        <v>25506</v>
      </c>
      <c r="C15735" s="26" t="s">
        <v>650</v>
      </c>
    </row>
    <row r="15736">
      <c r="A15736" s="9">
        <f t="shared" si="1"/>
        <v>11285</v>
      </c>
      <c r="B15736" s="5" t="s">
        <v>9644</v>
      </c>
      <c r="C15736" s="6" t="s">
        <v>109</v>
      </c>
    </row>
    <row r="15737">
      <c r="A15737" s="9">
        <f t="shared" si="1"/>
        <v>11285</v>
      </c>
      <c r="B15737" s="5" t="s">
        <v>9644</v>
      </c>
      <c r="C15737" s="6" t="s">
        <v>25</v>
      </c>
    </row>
    <row r="15738">
      <c r="A15738" s="9">
        <f t="shared" si="1"/>
        <v>11286</v>
      </c>
      <c r="B15738" s="5" t="s">
        <v>9645</v>
      </c>
      <c r="C15738" s="6" t="s">
        <v>59</v>
      </c>
    </row>
    <row r="15739">
      <c r="A15739" s="9">
        <f t="shared" si="1"/>
        <v>11287</v>
      </c>
      <c r="B15739" s="5" t="s">
        <v>9646</v>
      </c>
      <c r="C15739" s="6" t="s">
        <v>1124</v>
      </c>
    </row>
    <row r="15740">
      <c r="A15740" s="9">
        <f t="shared" si="1"/>
        <v>11288</v>
      </c>
      <c r="B15740" s="5" t="s">
        <v>9647</v>
      </c>
      <c r="C15740" s="6" t="s">
        <v>95</v>
      </c>
    </row>
    <row r="15741">
      <c r="A15741" s="9">
        <f t="shared" si="1"/>
        <v>11289</v>
      </c>
      <c r="B15741" s="8" t="s">
        <v>9648</v>
      </c>
      <c r="C15741" s="9" t="s">
        <v>547</v>
      </c>
    </row>
    <row r="15742">
      <c r="A15742" s="9">
        <f t="shared" si="1"/>
        <v>11290</v>
      </c>
      <c r="B15742" s="5" t="s">
        <v>9649</v>
      </c>
      <c r="C15742" s="6" t="s">
        <v>95</v>
      </c>
    </row>
    <row r="15743">
      <c r="A15743" s="9">
        <f t="shared" si="1"/>
        <v>11291</v>
      </c>
      <c r="B15743" s="5" t="s">
        <v>9650</v>
      </c>
      <c r="C15743" s="6" t="s">
        <v>95</v>
      </c>
    </row>
    <row r="15744">
      <c r="A15744" s="9">
        <f t="shared" si="1"/>
        <v>11292</v>
      </c>
      <c r="B15744" s="5" t="s">
        <v>9651</v>
      </c>
      <c r="C15744" s="6" t="s">
        <v>95</v>
      </c>
    </row>
    <row r="15745">
      <c r="A15745" s="9">
        <f t="shared" si="1"/>
        <v>11293</v>
      </c>
      <c r="B15745" s="5" t="s">
        <v>9652</v>
      </c>
      <c r="C15745" s="6" t="s">
        <v>74</v>
      </c>
    </row>
    <row r="15746">
      <c r="A15746" s="9">
        <f t="shared" si="1"/>
        <v>11294</v>
      </c>
      <c r="B15746" s="5" t="s">
        <v>9653</v>
      </c>
      <c r="C15746" s="6" t="s">
        <v>95</v>
      </c>
    </row>
    <row r="15747">
      <c r="A15747" s="9">
        <f t="shared" si="1"/>
        <v>11295</v>
      </c>
      <c r="B15747" s="5" t="s">
        <v>9654</v>
      </c>
      <c r="C15747" s="6" t="s">
        <v>95</v>
      </c>
    </row>
    <row r="15748">
      <c r="A15748" s="9">
        <f t="shared" si="1"/>
        <v>11296</v>
      </c>
      <c r="B15748" s="5" t="s">
        <v>9655</v>
      </c>
      <c r="C15748" s="6" t="s">
        <v>142</v>
      </c>
    </row>
    <row r="15749">
      <c r="A15749" s="9">
        <f t="shared" si="1"/>
        <v>11297</v>
      </c>
      <c r="B15749" s="5" t="s">
        <v>9656</v>
      </c>
      <c r="C15749" s="6" t="s">
        <v>426</v>
      </c>
    </row>
    <row r="15750">
      <c r="A15750" s="9">
        <f t="shared" si="1"/>
        <v>11298</v>
      </c>
      <c r="B15750" s="8" t="s">
        <v>9657</v>
      </c>
      <c r="C15750" s="9" t="s">
        <v>372</v>
      </c>
    </row>
    <row r="15751">
      <c r="A15751" s="9">
        <f t="shared" si="1"/>
        <v>11299</v>
      </c>
      <c r="B15751" s="8" t="s">
        <v>9658</v>
      </c>
      <c r="C15751" s="9" t="s">
        <v>24</v>
      </c>
    </row>
    <row r="15752">
      <c r="A15752" s="9">
        <f t="shared" si="1"/>
        <v>11299</v>
      </c>
      <c r="B15752" s="8" t="s">
        <v>9658</v>
      </c>
      <c r="C15752" s="9" t="s">
        <v>25</v>
      </c>
    </row>
    <row r="15753">
      <c r="A15753" s="9">
        <f t="shared" si="1"/>
        <v>11300</v>
      </c>
      <c r="B15753" s="8" t="s">
        <v>9659</v>
      </c>
      <c r="C15753" s="9" t="s">
        <v>24</v>
      </c>
    </row>
    <row r="15754">
      <c r="A15754" s="9">
        <f t="shared" si="1"/>
        <v>11300</v>
      </c>
      <c r="B15754" s="8" t="s">
        <v>9659</v>
      </c>
      <c r="C15754" s="9" t="s">
        <v>25</v>
      </c>
    </row>
    <row r="15755">
      <c r="A15755" s="9">
        <f t="shared" si="1"/>
        <v>11301</v>
      </c>
      <c r="B15755" s="8" t="s">
        <v>9660</v>
      </c>
      <c r="C15755" s="9" t="s">
        <v>22</v>
      </c>
    </row>
    <row r="15756">
      <c r="A15756" s="9">
        <f t="shared" si="1"/>
        <v>11301</v>
      </c>
      <c r="B15756" s="8" t="s">
        <v>9660</v>
      </c>
      <c r="C15756" s="9" t="s">
        <v>25</v>
      </c>
    </row>
    <row r="15757">
      <c r="A15757" s="9">
        <f t="shared" si="1"/>
        <v>11301</v>
      </c>
      <c r="B15757" s="8" t="s">
        <v>9660</v>
      </c>
      <c r="C15757" s="9" t="s">
        <v>24</v>
      </c>
    </row>
    <row r="15758">
      <c r="A15758" s="9">
        <f t="shared" si="1"/>
        <v>11302</v>
      </c>
      <c r="B15758" s="5" t="s">
        <v>9661</v>
      </c>
      <c r="C15758" s="6" t="s">
        <v>780</v>
      </c>
    </row>
    <row r="15759">
      <c r="A15759" s="9">
        <f t="shared" si="1"/>
        <v>11303</v>
      </c>
      <c r="B15759" s="25" t="s">
        <v>25507</v>
      </c>
      <c r="C15759" s="26" t="s">
        <v>650</v>
      </c>
    </row>
    <row r="15760">
      <c r="A15760" s="9">
        <f t="shared" si="1"/>
        <v>11304</v>
      </c>
      <c r="B15760" s="8" t="s">
        <v>9662</v>
      </c>
      <c r="C15760" s="9" t="s">
        <v>25</v>
      </c>
    </row>
    <row r="15761">
      <c r="A15761" s="9">
        <f t="shared" si="1"/>
        <v>11304</v>
      </c>
      <c r="B15761" s="8" t="s">
        <v>9662</v>
      </c>
      <c r="C15761" s="9" t="s">
        <v>24</v>
      </c>
    </row>
    <row r="15762">
      <c r="A15762" s="9">
        <f t="shared" si="1"/>
        <v>11305</v>
      </c>
      <c r="B15762" s="5" t="s">
        <v>9663</v>
      </c>
      <c r="C15762" s="6" t="s">
        <v>95</v>
      </c>
    </row>
    <row r="15763">
      <c r="A15763" s="9">
        <f t="shared" si="1"/>
        <v>11306</v>
      </c>
      <c r="B15763" s="5" t="s">
        <v>9664</v>
      </c>
      <c r="C15763" s="6" t="s">
        <v>95</v>
      </c>
    </row>
    <row r="15764">
      <c r="A15764" s="9">
        <f t="shared" si="1"/>
        <v>11307</v>
      </c>
      <c r="B15764" s="5" t="s">
        <v>9665</v>
      </c>
      <c r="C15764" s="6" t="s">
        <v>95</v>
      </c>
    </row>
    <row r="15765">
      <c r="A15765" s="9">
        <f t="shared" si="1"/>
        <v>11308</v>
      </c>
      <c r="B15765" s="5" t="s">
        <v>9666</v>
      </c>
      <c r="C15765" s="6" t="s">
        <v>95</v>
      </c>
    </row>
    <row r="15766">
      <c r="A15766" s="9">
        <f t="shared" si="1"/>
        <v>11309</v>
      </c>
      <c r="B15766" s="5" t="s">
        <v>9667</v>
      </c>
      <c r="C15766" s="6" t="s">
        <v>95</v>
      </c>
    </row>
    <row r="15767">
      <c r="A15767" s="9">
        <f t="shared" si="1"/>
        <v>11310</v>
      </c>
      <c r="B15767" s="5" t="s">
        <v>9668</v>
      </c>
      <c r="C15767" s="6" t="s">
        <v>95</v>
      </c>
    </row>
    <row r="15768">
      <c r="A15768" s="9">
        <f t="shared" si="1"/>
        <v>11311</v>
      </c>
      <c r="B15768" s="5" t="s">
        <v>9669</v>
      </c>
      <c r="C15768" s="6" t="s">
        <v>95</v>
      </c>
    </row>
    <row r="15769">
      <c r="A15769" s="9">
        <f t="shared" si="1"/>
        <v>11312</v>
      </c>
      <c r="B15769" s="5" t="s">
        <v>9670</v>
      </c>
      <c r="C15769" s="6" t="s">
        <v>95</v>
      </c>
    </row>
    <row r="15770">
      <c r="A15770" s="9">
        <f t="shared" si="1"/>
        <v>11313</v>
      </c>
      <c r="B15770" s="8" t="s">
        <v>9671</v>
      </c>
      <c r="C15770" s="9" t="s">
        <v>24</v>
      </c>
    </row>
    <row r="15771">
      <c r="A15771" s="9">
        <f t="shared" si="1"/>
        <v>11314</v>
      </c>
      <c r="B15771" s="8" t="s">
        <v>9672</v>
      </c>
      <c r="C15771" s="9" t="s">
        <v>530</v>
      </c>
    </row>
    <row r="15772">
      <c r="A15772" s="9">
        <f t="shared" si="1"/>
        <v>11315</v>
      </c>
      <c r="B15772" s="8" t="s">
        <v>9673</v>
      </c>
      <c r="C15772" s="9" t="s">
        <v>24</v>
      </c>
    </row>
    <row r="15773">
      <c r="A15773" s="9">
        <f t="shared" si="1"/>
        <v>11315</v>
      </c>
      <c r="B15773" s="8" t="s">
        <v>9673</v>
      </c>
      <c r="C15773" s="9" t="s">
        <v>25</v>
      </c>
    </row>
    <row r="15774">
      <c r="A15774" s="9">
        <f t="shared" si="1"/>
        <v>11316</v>
      </c>
      <c r="B15774" s="8" t="s">
        <v>9674</v>
      </c>
      <c r="C15774" s="9" t="s">
        <v>24</v>
      </c>
    </row>
    <row r="15775">
      <c r="A15775" s="9">
        <f t="shared" si="1"/>
        <v>11317</v>
      </c>
      <c r="B15775" s="8" t="s">
        <v>9675</v>
      </c>
      <c r="C15775" s="9" t="s">
        <v>24</v>
      </c>
    </row>
    <row r="15776">
      <c r="A15776" s="9">
        <f t="shared" si="1"/>
        <v>11317</v>
      </c>
      <c r="B15776" s="8" t="s">
        <v>9675</v>
      </c>
      <c r="C15776" s="9" t="s">
        <v>25</v>
      </c>
    </row>
    <row r="15777">
      <c r="A15777" s="9">
        <f t="shared" si="1"/>
        <v>11318</v>
      </c>
      <c r="B15777" s="5" t="s">
        <v>9676</v>
      </c>
      <c r="C15777" s="6" t="s">
        <v>1262</v>
      </c>
    </row>
    <row r="15778">
      <c r="A15778" s="9">
        <f t="shared" si="1"/>
        <v>11319</v>
      </c>
      <c r="B15778" s="8" t="s">
        <v>9677</v>
      </c>
      <c r="C15778" s="9" t="s">
        <v>24</v>
      </c>
    </row>
    <row r="15779">
      <c r="A15779" s="9">
        <f t="shared" si="1"/>
        <v>11320</v>
      </c>
      <c r="B15779" s="5" t="s">
        <v>9678</v>
      </c>
      <c r="C15779" s="6" t="s">
        <v>1221</v>
      </c>
    </row>
    <row r="15780">
      <c r="A15780" s="9">
        <f t="shared" si="1"/>
        <v>11321</v>
      </c>
      <c r="B15780" s="29" t="s">
        <v>25508</v>
      </c>
      <c r="C15780" s="26" t="s">
        <v>23737</v>
      </c>
    </row>
    <row r="15781">
      <c r="A15781" s="9">
        <f t="shared" si="1"/>
        <v>11322</v>
      </c>
      <c r="B15781" s="5" t="s">
        <v>9679</v>
      </c>
      <c r="C15781" s="6" t="s">
        <v>1267</v>
      </c>
    </row>
    <row r="15782">
      <c r="A15782" s="9">
        <f t="shared" si="1"/>
        <v>11323</v>
      </c>
      <c r="B15782" s="5" t="s">
        <v>9680</v>
      </c>
      <c r="C15782" s="6" t="s">
        <v>1260</v>
      </c>
    </row>
    <row r="15783">
      <c r="A15783" s="9">
        <f t="shared" si="1"/>
        <v>11324</v>
      </c>
      <c r="B15783" s="5" t="s">
        <v>9681</v>
      </c>
      <c r="C15783" s="6" t="s">
        <v>74</v>
      </c>
    </row>
    <row r="15784">
      <c r="A15784" s="9">
        <f t="shared" si="1"/>
        <v>11325</v>
      </c>
      <c r="B15784" s="8" t="s">
        <v>9682</v>
      </c>
      <c r="C15784" s="9" t="s">
        <v>142</v>
      </c>
    </row>
    <row r="15785">
      <c r="A15785" s="9">
        <f t="shared" si="1"/>
        <v>11326</v>
      </c>
      <c r="B15785" s="8" t="s">
        <v>9683</v>
      </c>
      <c r="C15785" s="9" t="s">
        <v>728</v>
      </c>
    </row>
    <row r="15786">
      <c r="A15786" s="9">
        <f t="shared" si="1"/>
        <v>11326</v>
      </c>
      <c r="B15786" s="8" t="s">
        <v>9683</v>
      </c>
      <c r="C15786" s="9" t="s">
        <v>88</v>
      </c>
    </row>
    <row r="15787">
      <c r="A15787" s="9">
        <f t="shared" si="1"/>
        <v>11327</v>
      </c>
      <c r="B15787" s="8" t="s">
        <v>9684</v>
      </c>
      <c r="C15787" s="9" t="s">
        <v>142</v>
      </c>
    </row>
    <row r="15788">
      <c r="A15788" s="9">
        <f t="shared" si="1"/>
        <v>11328</v>
      </c>
      <c r="B15788" s="8" t="s">
        <v>9685</v>
      </c>
      <c r="C15788" s="9" t="s">
        <v>25</v>
      </c>
    </row>
    <row r="15789">
      <c r="A15789" s="9">
        <f t="shared" si="1"/>
        <v>11328</v>
      </c>
      <c r="B15789" s="8" t="s">
        <v>9685</v>
      </c>
      <c r="C15789" s="9" t="s">
        <v>142</v>
      </c>
    </row>
    <row r="15790">
      <c r="A15790" s="9">
        <f t="shared" si="1"/>
        <v>11329</v>
      </c>
      <c r="B15790" s="8" t="s">
        <v>9686</v>
      </c>
      <c r="C15790" s="6" t="s">
        <v>413</v>
      </c>
    </row>
    <row r="15791">
      <c r="A15791" s="9">
        <f t="shared" si="1"/>
        <v>11329</v>
      </c>
      <c r="B15791" s="8" t="s">
        <v>9686</v>
      </c>
      <c r="C15791" s="9" t="s">
        <v>60</v>
      </c>
    </row>
    <row r="15792">
      <c r="A15792" s="9">
        <f t="shared" si="1"/>
        <v>11329</v>
      </c>
      <c r="B15792" s="8" t="s">
        <v>9686</v>
      </c>
      <c r="C15792" s="6" t="s">
        <v>23637</v>
      </c>
    </row>
    <row r="15793">
      <c r="A15793" s="9">
        <f t="shared" si="1"/>
        <v>11330</v>
      </c>
      <c r="B15793" s="25" t="s">
        <v>25509</v>
      </c>
      <c r="C15793" s="26" t="s">
        <v>23630</v>
      </c>
    </row>
    <row r="15794">
      <c r="A15794" s="9">
        <f t="shared" si="1"/>
        <v>11331</v>
      </c>
      <c r="B15794" s="25" t="s">
        <v>25510</v>
      </c>
      <c r="C15794" s="26" t="s">
        <v>23630</v>
      </c>
    </row>
    <row r="15795">
      <c r="A15795" s="9">
        <f t="shared" si="1"/>
        <v>11332</v>
      </c>
      <c r="B15795" s="5" t="s">
        <v>9687</v>
      </c>
      <c r="C15795" s="6" t="s">
        <v>74</v>
      </c>
    </row>
    <row r="15796">
      <c r="A15796" s="9">
        <f t="shared" si="1"/>
        <v>11333</v>
      </c>
      <c r="B15796" s="8" t="s">
        <v>9688</v>
      </c>
      <c r="C15796" s="6" t="s">
        <v>413</v>
      </c>
    </row>
    <row r="15797">
      <c r="A15797" s="9">
        <f t="shared" si="1"/>
        <v>11333</v>
      </c>
      <c r="B15797" s="8" t="s">
        <v>9688</v>
      </c>
      <c r="C15797" s="9" t="s">
        <v>60</v>
      </c>
    </row>
    <row r="15798">
      <c r="A15798" s="9">
        <f t="shared" si="1"/>
        <v>11333</v>
      </c>
      <c r="B15798" s="8" t="s">
        <v>9688</v>
      </c>
      <c r="C15798" s="6" t="s">
        <v>23637</v>
      </c>
    </row>
    <row r="15799">
      <c r="A15799" s="9">
        <f t="shared" si="1"/>
        <v>11334</v>
      </c>
      <c r="B15799" s="8" t="s">
        <v>9689</v>
      </c>
      <c r="C15799" s="9" t="s">
        <v>88</v>
      </c>
    </row>
    <row r="15800">
      <c r="A15800" s="9">
        <f t="shared" si="1"/>
        <v>11335</v>
      </c>
      <c r="B15800" s="8" t="s">
        <v>9690</v>
      </c>
      <c r="C15800" s="6" t="s">
        <v>413</v>
      </c>
    </row>
    <row r="15801">
      <c r="A15801" s="9">
        <f t="shared" si="1"/>
        <v>11335</v>
      </c>
      <c r="B15801" s="8" t="s">
        <v>9690</v>
      </c>
      <c r="C15801" s="9" t="s">
        <v>25</v>
      </c>
    </row>
    <row r="15802">
      <c r="A15802" s="9">
        <f t="shared" si="1"/>
        <v>11335</v>
      </c>
      <c r="B15802" s="8" t="s">
        <v>9690</v>
      </c>
      <c r="C15802" s="6" t="s">
        <v>23637</v>
      </c>
    </row>
    <row r="15803">
      <c r="A15803" s="9">
        <f t="shared" si="1"/>
        <v>11336</v>
      </c>
      <c r="B15803" s="25" t="s">
        <v>25511</v>
      </c>
      <c r="C15803" s="26" t="s">
        <v>23761</v>
      </c>
    </row>
    <row r="15804">
      <c r="A15804" s="9">
        <f t="shared" si="1"/>
        <v>11337</v>
      </c>
      <c r="B15804" s="8" t="s">
        <v>9691</v>
      </c>
      <c r="C15804" s="9" t="s">
        <v>88</v>
      </c>
    </row>
    <row r="15805">
      <c r="A15805" s="9">
        <f t="shared" si="1"/>
        <v>11338</v>
      </c>
      <c r="B15805" s="25" t="s">
        <v>25512</v>
      </c>
      <c r="C15805" s="26" t="s">
        <v>23630</v>
      </c>
    </row>
    <row r="15806">
      <c r="A15806" s="9">
        <f t="shared" si="1"/>
        <v>11339</v>
      </c>
      <c r="B15806" s="25" t="s">
        <v>25513</v>
      </c>
      <c r="C15806" s="26" t="s">
        <v>23630</v>
      </c>
    </row>
    <row r="15807">
      <c r="A15807" s="9">
        <f t="shared" si="1"/>
        <v>11340</v>
      </c>
      <c r="B15807" s="8" t="s">
        <v>9692</v>
      </c>
      <c r="C15807" s="9" t="s">
        <v>88</v>
      </c>
    </row>
    <row r="15808">
      <c r="A15808" s="9">
        <f t="shared" si="1"/>
        <v>11341</v>
      </c>
      <c r="B15808" s="5" t="s">
        <v>9693</v>
      </c>
      <c r="C15808" s="6" t="s">
        <v>74</v>
      </c>
    </row>
    <row r="15809">
      <c r="A15809" s="9">
        <f t="shared" si="1"/>
        <v>11342</v>
      </c>
      <c r="B15809" s="8" t="s">
        <v>9694</v>
      </c>
      <c r="C15809" s="9" t="s">
        <v>162</v>
      </c>
    </row>
    <row r="15810">
      <c r="A15810" s="9">
        <f t="shared" si="1"/>
        <v>11342</v>
      </c>
      <c r="B15810" s="8" t="s">
        <v>9694</v>
      </c>
      <c r="C15810" s="9" t="s">
        <v>142</v>
      </c>
    </row>
    <row r="15811">
      <c r="A15811" s="9">
        <f t="shared" si="1"/>
        <v>11343</v>
      </c>
      <c r="B15811" s="25" t="s">
        <v>25514</v>
      </c>
      <c r="C15811" s="26" t="s">
        <v>23630</v>
      </c>
    </row>
    <row r="15812">
      <c r="A15812" s="9">
        <f t="shared" si="1"/>
        <v>11344</v>
      </c>
      <c r="B15812" s="25" t="s">
        <v>25515</v>
      </c>
      <c r="C15812" s="26" t="s">
        <v>23630</v>
      </c>
    </row>
    <row r="15813">
      <c r="A15813" s="9">
        <f t="shared" si="1"/>
        <v>11345</v>
      </c>
      <c r="B15813" s="25" t="s">
        <v>25516</v>
      </c>
      <c r="C15813" s="26" t="s">
        <v>23630</v>
      </c>
    </row>
    <row r="15814">
      <c r="A15814" s="9">
        <f t="shared" si="1"/>
        <v>11346</v>
      </c>
      <c r="B15814" s="25" t="s">
        <v>25517</v>
      </c>
      <c r="C15814" s="26" t="s">
        <v>23630</v>
      </c>
    </row>
    <row r="15815">
      <c r="A15815" s="9">
        <f t="shared" si="1"/>
        <v>11347</v>
      </c>
      <c r="B15815" s="5" t="s">
        <v>9695</v>
      </c>
      <c r="C15815" s="6" t="s">
        <v>989</v>
      </c>
    </row>
    <row r="15816">
      <c r="A15816" s="9">
        <f t="shared" si="1"/>
        <v>11348</v>
      </c>
      <c r="B15816" s="8" t="s">
        <v>9696</v>
      </c>
      <c r="C15816" s="9" t="s">
        <v>83</v>
      </c>
    </row>
    <row r="15817">
      <c r="A15817" s="9">
        <f t="shared" si="1"/>
        <v>11349</v>
      </c>
      <c r="B15817" s="5" t="s">
        <v>9697</v>
      </c>
      <c r="C15817" s="6" t="s">
        <v>989</v>
      </c>
    </row>
    <row r="15818">
      <c r="A15818" s="9">
        <f t="shared" si="1"/>
        <v>11350</v>
      </c>
      <c r="B15818" s="5" t="s">
        <v>9698</v>
      </c>
      <c r="C15818" s="6" t="s">
        <v>731</v>
      </c>
    </row>
    <row r="15819">
      <c r="A15819" s="9">
        <f t="shared" si="1"/>
        <v>11351</v>
      </c>
      <c r="B15819" s="5" t="s">
        <v>9699</v>
      </c>
      <c r="C15819" s="6" t="s">
        <v>142</v>
      </c>
    </row>
    <row r="15820">
      <c r="A15820" s="9">
        <f t="shared" si="1"/>
        <v>11352</v>
      </c>
      <c r="B15820" s="25" t="s">
        <v>25518</v>
      </c>
      <c r="C15820" s="26" t="s">
        <v>10122</v>
      </c>
    </row>
    <row r="15821">
      <c r="A15821" s="9">
        <f t="shared" si="1"/>
        <v>11352</v>
      </c>
      <c r="B15821" s="27" t="s">
        <v>25518</v>
      </c>
      <c r="C15821" s="28" t="s">
        <v>23637</v>
      </c>
    </row>
    <row r="15822">
      <c r="A15822" s="9">
        <f t="shared" si="1"/>
        <v>11353</v>
      </c>
      <c r="B15822" s="25" t="s">
        <v>25519</v>
      </c>
      <c r="C15822" s="26" t="s">
        <v>10122</v>
      </c>
    </row>
    <row r="15823">
      <c r="A15823" s="9">
        <f t="shared" si="1"/>
        <v>11353</v>
      </c>
      <c r="B15823" s="27" t="s">
        <v>25519</v>
      </c>
      <c r="C15823" s="28" t="s">
        <v>23637</v>
      </c>
    </row>
    <row r="15824">
      <c r="A15824" s="9">
        <f t="shared" si="1"/>
        <v>11354</v>
      </c>
      <c r="B15824" s="25" t="s">
        <v>25520</v>
      </c>
      <c r="C15824" s="26" t="s">
        <v>23630</v>
      </c>
    </row>
    <row r="15825">
      <c r="A15825" s="9">
        <f t="shared" si="1"/>
        <v>11355</v>
      </c>
      <c r="B15825" s="5" t="s">
        <v>9700</v>
      </c>
      <c r="C15825" s="6" t="s">
        <v>1120</v>
      </c>
    </row>
    <row r="15826">
      <c r="A15826" s="9">
        <f t="shared" si="1"/>
        <v>11356</v>
      </c>
      <c r="B15826" s="8" t="s">
        <v>9701</v>
      </c>
      <c r="C15826" s="9" t="s">
        <v>88</v>
      </c>
    </row>
    <row r="15827">
      <c r="A15827" s="9">
        <f t="shared" si="1"/>
        <v>11357</v>
      </c>
      <c r="B15827" s="25" t="s">
        <v>25521</v>
      </c>
      <c r="C15827" s="26" t="s">
        <v>23630</v>
      </c>
    </row>
    <row r="15828">
      <c r="A15828" s="9">
        <f t="shared" si="1"/>
        <v>11358</v>
      </c>
      <c r="B15828" s="25" t="s">
        <v>25522</v>
      </c>
      <c r="C15828" s="26" t="s">
        <v>23630</v>
      </c>
    </row>
    <row r="15829">
      <c r="A15829" s="9">
        <f t="shared" si="1"/>
        <v>11358</v>
      </c>
      <c r="B15829" s="25" t="s">
        <v>25522</v>
      </c>
      <c r="C15829" s="26" t="s">
        <v>399</v>
      </c>
    </row>
    <row r="15830">
      <c r="A15830" s="9">
        <f t="shared" si="1"/>
        <v>11359</v>
      </c>
      <c r="B15830" s="25" t="s">
        <v>25523</v>
      </c>
      <c r="C15830" s="26" t="s">
        <v>23630</v>
      </c>
    </row>
    <row r="15831">
      <c r="A15831" s="9">
        <f t="shared" si="1"/>
        <v>11360</v>
      </c>
      <c r="B15831" s="25" t="s">
        <v>25524</v>
      </c>
      <c r="C15831" s="26" t="s">
        <v>23761</v>
      </c>
    </row>
    <row r="15832">
      <c r="A15832" s="9">
        <f t="shared" si="1"/>
        <v>11361</v>
      </c>
      <c r="B15832" s="5" t="s">
        <v>9702</v>
      </c>
      <c r="C15832" s="6" t="s">
        <v>731</v>
      </c>
    </row>
    <row r="15833">
      <c r="A15833" s="9">
        <f t="shared" si="1"/>
        <v>11362</v>
      </c>
      <c r="B15833" s="16" t="s">
        <v>9703</v>
      </c>
      <c r="C15833" s="6" t="s">
        <v>1235</v>
      </c>
    </row>
    <row r="15834">
      <c r="A15834" s="9">
        <f t="shared" si="1"/>
        <v>11363</v>
      </c>
      <c r="B15834" s="5" t="s">
        <v>9704</v>
      </c>
      <c r="C15834" s="6" t="s">
        <v>80</v>
      </c>
    </row>
    <row r="15835">
      <c r="A15835" s="9">
        <f t="shared" si="1"/>
        <v>11363</v>
      </c>
      <c r="B15835" s="5" t="s">
        <v>9704</v>
      </c>
      <c r="C15835" s="6" t="s">
        <v>1620</v>
      </c>
    </row>
    <row r="15836">
      <c r="A15836" s="9">
        <f t="shared" si="1"/>
        <v>11364</v>
      </c>
      <c r="B15836" s="8" t="s">
        <v>9705</v>
      </c>
      <c r="C15836" s="9" t="s">
        <v>40</v>
      </c>
    </row>
    <row r="15837">
      <c r="A15837" s="9">
        <f t="shared" si="1"/>
        <v>11365</v>
      </c>
      <c r="B15837" s="5" t="s">
        <v>9706</v>
      </c>
      <c r="C15837" s="6" t="s">
        <v>1040</v>
      </c>
    </row>
    <row r="15838">
      <c r="A15838" s="9">
        <f t="shared" si="1"/>
        <v>11366</v>
      </c>
      <c r="B15838" s="8" t="s">
        <v>9707</v>
      </c>
      <c r="C15838" s="9" t="s">
        <v>815</v>
      </c>
    </row>
    <row r="15839">
      <c r="A15839" s="9">
        <f t="shared" si="1"/>
        <v>11367</v>
      </c>
      <c r="B15839" s="5" t="s">
        <v>9708</v>
      </c>
      <c r="C15839" s="6" t="s">
        <v>142</v>
      </c>
    </row>
    <row r="15840">
      <c r="A15840" s="9">
        <f t="shared" si="1"/>
        <v>11368</v>
      </c>
      <c r="B15840" s="8" t="s">
        <v>9709</v>
      </c>
      <c r="C15840" s="9" t="s">
        <v>547</v>
      </c>
    </row>
    <row r="15841">
      <c r="A15841" s="9">
        <f t="shared" si="1"/>
        <v>11369</v>
      </c>
      <c r="B15841" s="8" t="s">
        <v>9710</v>
      </c>
      <c r="C15841" s="9" t="s">
        <v>547</v>
      </c>
    </row>
    <row r="15842">
      <c r="A15842" s="9">
        <f t="shared" si="1"/>
        <v>11370</v>
      </c>
      <c r="B15842" s="8" t="s">
        <v>9711</v>
      </c>
      <c r="C15842" s="9" t="s">
        <v>64</v>
      </c>
    </row>
    <row r="15843">
      <c r="A15843" s="9">
        <f t="shared" si="1"/>
        <v>11371</v>
      </c>
      <c r="B15843" s="5" t="s">
        <v>9712</v>
      </c>
      <c r="C15843" s="6" t="s">
        <v>1267</v>
      </c>
    </row>
    <row r="15844">
      <c r="A15844" s="9">
        <f t="shared" si="1"/>
        <v>11372</v>
      </c>
      <c r="B15844" s="25" t="s">
        <v>25525</v>
      </c>
      <c r="C15844" s="26" t="s">
        <v>10122</v>
      </c>
    </row>
    <row r="15845">
      <c r="A15845" s="9">
        <f t="shared" si="1"/>
        <v>11372</v>
      </c>
      <c r="B15845" s="27" t="s">
        <v>25525</v>
      </c>
      <c r="C15845" s="28" t="s">
        <v>23637</v>
      </c>
    </row>
    <row r="15846">
      <c r="A15846" s="9">
        <f t="shared" si="1"/>
        <v>11373</v>
      </c>
      <c r="B15846" s="8" t="s">
        <v>9713</v>
      </c>
      <c r="C15846" s="9" t="s">
        <v>547</v>
      </c>
    </row>
    <row r="15847">
      <c r="A15847" s="9">
        <f t="shared" si="1"/>
        <v>11374</v>
      </c>
      <c r="B15847" s="5" t="s">
        <v>9714</v>
      </c>
      <c r="C15847" s="6" t="s">
        <v>1290</v>
      </c>
    </row>
    <row r="15848">
      <c r="A15848" s="9">
        <f t="shared" si="1"/>
        <v>11375</v>
      </c>
      <c r="B15848" s="5" t="s">
        <v>9715</v>
      </c>
      <c r="C15848" s="6" t="s">
        <v>20</v>
      </c>
    </row>
    <row r="15849">
      <c r="A15849" s="9">
        <f t="shared" si="1"/>
        <v>11376</v>
      </c>
      <c r="B15849" s="5" t="s">
        <v>9716</v>
      </c>
      <c r="C15849" s="6" t="s">
        <v>1620</v>
      </c>
    </row>
    <row r="15850">
      <c r="A15850" s="9">
        <f t="shared" si="1"/>
        <v>11377</v>
      </c>
      <c r="B15850" s="5" t="s">
        <v>9717</v>
      </c>
      <c r="C15850" s="6" t="s">
        <v>471</v>
      </c>
    </row>
    <row r="15851">
      <c r="A15851" s="9">
        <f t="shared" si="1"/>
        <v>11378</v>
      </c>
      <c r="B15851" s="5" t="s">
        <v>9718</v>
      </c>
      <c r="C15851" s="6" t="s">
        <v>1856</v>
      </c>
    </row>
    <row r="15852">
      <c r="A15852" s="9">
        <f t="shared" si="1"/>
        <v>11379</v>
      </c>
      <c r="B15852" s="8" t="s">
        <v>9719</v>
      </c>
      <c r="C15852" s="9" t="s">
        <v>547</v>
      </c>
    </row>
    <row r="15853">
      <c r="A15853" s="9">
        <f t="shared" si="1"/>
        <v>11380</v>
      </c>
      <c r="B15853" s="5" t="s">
        <v>9720</v>
      </c>
      <c r="C15853" s="6" t="s">
        <v>78</v>
      </c>
    </row>
    <row r="15854">
      <c r="A15854" s="9">
        <f t="shared" si="1"/>
        <v>11381</v>
      </c>
      <c r="B15854" s="8" t="s">
        <v>9721</v>
      </c>
      <c r="C15854" s="9" t="s">
        <v>547</v>
      </c>
    </row>
    <row r="15855">
      <c r="A15855" s="9">
        <f t="shared" si="1"/>
        <v>11382</v>
      </c>
      <c r="B15855" s="8" t="s">
        <v>9722</v>
      </c>
      <c r="C15855" s="9" t="s">
        <v>547</v>
      </c>
    </row>
    <row r="15856">
      <c r="A15856" s="9">
        <f t="shared" si="1"/>
        <v>11383</v>
      </c>
      <c r="B15856" s="8" t="s">
        <v>9723</v>
      </c>
      <c r="C15856" s="9" t="s">
        <v>547</v>
      </c>
    </row>
    <row r="15857">
      <c r="A15857" s="9">
        <f t="shared" si="1"/>
        <v>11384</v>
      </c>
      <c r="B15857" s="5" t="s">
        <v>9724</v>
      </c>
      <c r="C15857" s="6" t="s">
        <v>683</v>
      </c>
    </row>
    <row r="15858">
      <c r="A15858" s="9">
        <f t="shared" si="1"/>
        <v>11384</v>
      </c>
      <c r="B15858" s="37" t="s">
        <v>9724</v>
      </c>
      <c r="C15858" s="28" t="s">
        <v>23633</v>
      </c>
    </row>
    <row r="15859">
      <c r="A15859" s="9">
        <f t="shared" si="1"/>
        <v>11385</v>
      </c>
      <c r="B15859" s="5" t="s">
        <v>9725</v>
      </c>
      <c r="C15859" s="6" t="s">
        <v>80</v>
      </c>
    </row>
    <row r="15860">
      <c r="A15860" s="9">
        <f t="shared" si="1"/>
        <v>11386</v>
      </c>
      <c r="B15860" s="5" t="s">
        <v>9726</v>
      </c>
      <c r="C15860" s="6" t="s">
        <v>621</v>
      </c>
    </row>
    <row r="15861">
      <c r="A15861" s="9">
        <f t="shared" si="1"/>
        <v>11387</v>
      </c>
      <c r="B15861" s="5" t="s">
        <v>9727</v>
      </c>
      <c r="C15861" s="6" t="s">
        <v>555</v>
      </c>
    </row>
    <row r="15862">
      <c r="A15862" s="9">
        <f t="shared" si="1"/>
        <v>11388</v>
      </c>
      <c r="B15862" s="8" t="s">
        <v>9728</v>
      </c>
      <c r="C15862" s="9" t="s">
        <v>121</v>
      </c>
    </row>
    <row r="15863">
      <c r="A15863" s="9">
        <f t="shared" si="1"/>
        <v>11389</v>
      </c>
      <c r="B15863" s="8" t="s">
        <v>9729</v>
      </c>
      <c r="C15863" s="9" t="s">
        <v>530</v>
      </c>
    </row>
    <row r="15864">
      <c r="A15864" s="9">
        <f t="shared" si="1"/>
        <v>11390</v>
      </c>
      <c r="B15864" s="5" t="s">
        <v>9730</v>
      </c>
      <c r="C15864" s="6" t="s">
        <v>78</v>
      </c>
    </row>
    <row r="15865">
      <c r="A15865" s="9">
        <f t="shared" si="1"/>
        <v>11390</v>
      </c>
      <c r="B15865" s="8" t="s">
        <v>9730</v>
      </c>
      <c r="C15865" s="9" t="s">
        <v>946</v>
      </c>
    </row>
    <row r="15866">
      <c r="A15866" s="9">
        <f t="shared" si="1"/>
        <v>11391</v>
      </c>
      <c r="B15866" s="5" t="s">
        <v>9731</v>
      </c>
      <c r="C15866" s="6" t="s">
        <v>621</v>
      </c>
    </row>
    <row r="15867">
      <c r="A15867" s="9">
        <f t="shared" si="1"/>
        <v>11392</v>
      </c>
      <c r="B15867" s="5" t="s">
        <v>9732</v>
      </c>
      <c r="C15867" s="6" t="s">
        <v>621</v>
      </c>
    </row>
    <row r="15868">
      <c r="A15868" s="9">
        <f t="shared" si="1"/>
        <v>11393</v>
      </c>
      <c r="B15868" s="5" t="s">
        <v>9733</v>
      </c>
      <c r="C15868" s="6" t="s">
        <v>153</v>
      </c>
    </row>
    <row r="15869">
      <c r="A15869" s="9">
        <f t="shared" si="1"/>
        <v>11393</v>
      </c>
      <c r="B15869" s="5" t="s">
        <v>9733</v>
      </c>
      <c r="C15869" s="6" t="s">
        <v>23637</v>
      </c>
    </row>
    <row r="15870">
      <c r="A15870" s="9">
        <f t="shared" si="1"/>
        <v>11394</v>
      </c>
      <c r="B15870" s="8" t="s">
        <v>9734</v>
      </c>
      <c r="C15870" s="9" t="s">
        <v>60</v>
      </c>
    </row>
    <row r="15871">
      <c r="A15871" s="9">
        <f t="shared" si="1"/>
        <v>11395</v>
      </c>
      <c r="B15871" s="25" t="s">
        <v>25526</v>
      </c>
      <c r="C15871" s="26" t="s">
        <v>23845</v>
      </c>
    </row>
    <row r="15872">
      <c r="A15872" s="9">
        <f t="shared" si="1"/>
        <v>11396</v>
      </c>
      <c r="B15872" s="5" t="s">
        <v>9735</v>
      </c>
      <c r="C15872" s="6" t="s">
        <v>109</v>
      </c>
    </row>
    <row r="15873">
      <c r="A15873" s="9">
        <f t="shared" si="1"/>
        <v>11397</v>
      </c>
      <c r="B15873" s="5" t="s">
        <v>9736</v>
      </c>
      <c r="C15873" s="6" t="s">
        <v>6</v>
      </c>
    </row>
    <row r="15874">
      <c r="A15874" s="9">
        <f t="shared" si="1"/>
        <v>11398</v>
      </c>
      <c r="B15874" s="8" t="s">
        <v>9737</v>
      </c>
      <c r="C15874" s="9" t="s">
        <v>177</v>
      </c>
    </row>
    <row r="15875">
      <c r="A15875" s="9">
        <f t="shared" si="1"/>
        <v>11399</v>
      </c>
      <c r="B15875" s="5" t="s">
        <v>9738</v>
      </c>
      <c r="C15875" s="6" t="s">
        <v>621</v>
      </c>
    </row>
    <row r="15876">
      <c r="A15876" s="9">
        <f t="shared" si="1"/>
        <v>11400</v>
      </c>
      <c r="B15876" s="8" t="s">
        <v>9739</v>
      </c>
      <c r="C15876" s="6" t="s">
        <v>59</v>
      </c>
    </row>
    <row r="15877">
      <c r="A15877" s="9">
        <f t="shared" si="1"/>
        <v>11401</v>
      </c>
      <c r="B15877" s="31" t="s">
        <v>25527</v>
      </c>
      <c r="C15877" s="26" t="s">
        <v>23639</v>
      </c>
    </row>
    <row r="15878">
      <c r="A15878" s="9">
        <f t="shared" si="1"/>
        <v>11402</v>
      </c>
      <c r="B15878" s="5" t="s">
        <v>9740</v>
      </c>
      <c r="C15878" s="6" t="s">
        <v>621</v>
      </c>
    </row>
    <row r="15879">
      <c r="A15879" s="9">
        <f t="shared" si="1"/>
        <v>11403</v>
      </c>
      <c r="B15879" s="5" t="s">
        <v>9741</v>
      </c>
      <c r="C15879" s="6" t="s">
        <v>1262</v>
      </c>
    </row>
    <row r="15880">
      <c r="A15880" s="9">
        <f t="shared" si="1"/>
        <v>11404</v>
      </c>
      <c r="B15880" s="8" t="s">
        <v>9742</v>
      </c>
      <c r="C15880" s="9" t="s">
        <v>56</v>
      </c>
    </row>
    <row r="15881">
      <c r="A15881" s="9">
        <f t="shared" si="1"/>
        <v>11405</v>
      </c>
      <c r="B15881" s="5" t="s">
        <v>9743</v>
      </c>
      <c r="C15881" s="6" t="s">
        <v>621</v>
      </c>
    </row>
    <row r="15882">
      <c r="A15882" s="9">
        <f t="shared" si="1"/>
        <v>11406</v>
      </c>
      <c r="B15882" s="8" t="s">
        <v>9744</v>
      </c>
      <c r="C15882" s="9" t="s">
        <v>399</v>
      </c>
    </row>
    <row r="15883">
      <c r="A15883" s="9">
        <f t="shared" si="1"/>
        <v>11407</v>
      </c>
      <c r="B15883" s="25" t="s">
        <v>25528</v>
      </c>
      <c r="C15883" s="26" t="s">
        <v>23761</v>
      </c>
    </row>
    <row r="15884">
      <c r="A15884" s="9">
        <f t="shared" si="1"/>
        <v>11408</v>
      </c>
      <c r="B15884" s="5" t="s">
        <v>9745</v>
      </c>
      <c r="C15884" s="6" t="s">
        <v>555</v>
      </c>
    </row>
    <row r="15885">
      <c r="A15885" s="9">
        <f t="shared" si="1"/>
        <v>11409</v>
      </c>
      <c r="B15885" s="5" t="s">
        <v>9746</v>
      </c>
      <c r="C15885" s="6" t="s">
        <v>621</v>
      </c>
    </row>
    <row r="15886">
      <c r="A15886" s="9">
        <f t="shared" si="1"/>
        <v>11410</v>
      </c>
      <c r="B15886" s="5" t="s">
        <v>9747</v>
      </c>
      <c r="C15886" s="6" t="s">
        <v>555</v>
      </c>
    </row>
    <row r="15887">
      <c r="A15887" s="9">
        <f t="shared" si="1"/>
        <v>11411</v>
      </c>
      <c r="B15887" s="5" t="s">
        <v>9748</v>
      </c>
      <c r="C15887" s="6" t="s">
        <v>621</v>
      </c>
    </row>
    <row r="15888">
      <c r="A15888" s="9">
        <f t="shared" si="1"/>
        <v>11412</v>
      </c>
      <c r="B15888" s="8" t="s">
        <v>9749</v>
      </c>
      <c r="C15888" s="9" t="s">
        <v>530</v>
      </c>
    </row>
    <row r="15889">
      <c r="A15889" s="9">
        <f t="shared" si="1"/>
        <v>11413</v>
      </c>
      <c r="B15889" s="8" t="s">
        <v>9750</v>
      </c>
      <c r="C15889" s="9" t="s">
        <v>56</v>
      </c>
    </row>
    <row r="15890">
      <c r="A15890" s="9">
        <f t="shared" si="1"/>
        <v>11414</v>
      </c>
      <c r="B15890" s="5" t="s">
        <v>9751</v>
      </c>
      <c r="C15890" s="6" t="s">
        <v>621</v>
      </c>
    </row>
    <row r="15891">
      <c r="A15891" s="9">
        <f t="shared" si="1"/>
        <v>11415</v>
      </c>
      <c r="B15891" s="8" t="s">
        <v>9752</v>
      </c>
      <c r="C15891" s="9" t="s">
        <v>399</v>
      </c>
    </row>
    <row r="15892">
      <c r="A15892" s="9">
        <f t="shared" si="1"/>
        <v>11415</v>
      </c>
      <c r="B15892" s="8" t="s">
        <v>9752</v>
      </c>
      <c r="C15892" s="9" t="s">
        <v>25</v>
      </c>
    </row>
    <row r="15893">
      <c r="A15893" s="9">
        <f t="shared" si="1"/>
        <v>11415</v>
      </c>
      <c r="B15893" s="8" t="s">
        <v>9752</v>
      </c>
      <c r="C15893" s="9" t="s">
        <v>24</v>
      </c>
    </row>
    <row r="15894">
      <c r="A15894" s="9">
        <f t="shared" si="1"/>
        <v>11415</v>
      </c>
      <c r="B15894" s="8" t="s">
        <v>9752</v>
      </c>
      <c r="C15894" s="9" t="s">
        <v>616</v>
      </c>
    </row>
    <row r="15895">
      <c r="A15895" s="9">
        <f t="shared" si="1"/>
        <v>11415</v>
      </c>
      <c r="B15895" s="8" t="s">
        <v>9752</v>
      </c>
      <c r="C15895" s="9" t="s">
        <v>60</v>
      </c>
    </row>
    <row r="15896">
      <c r="A15896" s="9">
        <f t="shared" si="1"/>
        <v>11416</v>
      </c>
      <c r="B15896" s="8" t="s">
        <v>9753</v>
      </c>
      <c r="C15896" s="9" t="s">
        <v>60</v>
      </c>
    </row>
    <row r="15897">
      <c r="A15897" s="9">
        <f t="shared" si="1"/>
        <v>11416</v>
      </c>
      <c r="B15897" s="8" t="s">
        <v>9753</v>
      </c>
      <c r="C15897" s="9" t="s">
        <v>25</v>
      </c>
    </row>
    <row r="15898">
      <c r="A15898" s="9">
        <f t="shared" si="1"/>
        <v>11417</v>
      </c>
      <c r="B15898" s="5" t="s">
        <v>9754</v>
      </c>
      <c r="C15898" s="6" t="s">
        <v>324</v>
      </c>
    </row>
    <row r="15899">
      <c r="A15899" s="9">
        <f t="shared" si="1"/>
        <v>11417</v>
      </c>
      <c r="B15899" s="5" t="s">
        <v>9754</v>
      </c>
      <c r="C15899" s="6" t="s">
        <v>23637</v>
      </c>
    </row>
    <row r="15900" ht="16.5" customHeight="1">
      <c r="A15900" s="9">
        <f t="shared" si="1"/>
        <v>11418</v>
      </c>
      <c r="B15900" s="8" t="s">
        <v>9755</v>
      </c>
      <c r="C15900" s="6" t="s">
        <v>672</v>
      </c>
    </row>
    <row r="15901">
      <c r="A15901" s="9">
        <f t="shared" si="1"/>
        <v>11418</v>
      </c>
      <c r="B15901" s="8" t="s">
        <v>9755</v>
      </c>
      <c r="C15901" s="9" t="s">
        <v>25</v>
      </c>
    </row>
    <row r="15902">
      <c r="A15902" s="9">
        <f t="shared" si="1"/>
        <v>11418</v>
      </c>
      <c r="B15902" s="8" t="s">
        <v>9755</v>
      </c>
      <c r="C15902" s="9" t="s">
        <v>24</v>
      </c>
    </row>
    <row r="15903">
      <c r="A15903" s="9">
        <f t="shared" si="1"/>
        <v>11418</v>
      </c>
      <c r="B15903" s="8" t="s">
        <v>9755</v>
      </c>
      <c r="C15903" s="6" t="s">
        <v>23637</v>
      </c>
    </row>
    <row r="15904">
      <c r="A15904" s="9">
        <f t="shared" si="1"/>
        <v>11419</v>
      </c>
      <c r="B15904" s="5" t="s">
        <v>9756</v>
      </c>
      <c r="C15904" s="6" t="s">
        <v>74</v>
      </c>
    </row>
    <row r="15905">
      <c r="A15905" s="9">
        <f t="shared" si="1"/>
        <v>11420</v>
      </c>
      <c r="B15905" s="5" t="s">
        <v>9757</v>
      </c>
      <c r="C15905" s="6" t="s">
        <v>612</v>
      </c>
    </row>
    <row r="15906">
      <c r="A15906" s="9">
        <f t="shared" si="1"/>
        <v>11421</v>
      </c>
      <c r="B15906" s="25" t="s">
        <v>25529</v>
      </c>
      <c r="C15906" s="26" t="s">
        <v>23761</v>
      </c>
    </row>
    <row r="15907">
      <c r="A15907" s="9">
        <f t="shared" si="1"/>
        <v>11422</v>
      </c>
      <c r="B15907" s="5" t="s">
        <v>9758</v>
      </c>
      <c r="C15907" s="6" t="s">
        <v>621</v>
      </c>
    </row>
    <row r="15908">
      <c r="A15908" s="9">
        <f t="shared" si="1"/>
        <v>11423</v>
      </c>
      <c r="B15908" s="8" t="s">
        <v>9759</v>
      </c>
      <c r="C15908" s="9" t="s">
        <v>530</v>
      </c>
    </row>
    <row r="15909">
      <c r="A15909" s="9">
        <f t="shared" si="1"/>
        <v>11424</v>
      </c>
      <c r="B15909" s="8" t="s">
        <v>9760</v>
      </c>
      <c r="C15909" s="9" t="s">
        <v>815</v>
      </c>
    </row>
    <row r="15910">
      <c r="A15910" s="9">
        <f t="shared" si="1"/>
        <v>11425</v>
      </c>
      <c r="B15910" s="25" t="s">
        <v>25530</v>
      </c>
      <c r="C15910" s="26" t="s">
        <v>23761</v>
      </c>
    </row>
    <row r="15911">
      <c r="A15911" s="9">
        <f t="shared" si="1"/>
        <v>11426</v>
      </c>
      <c r="B15911" s="8" t="s">
        <v>9761</v>
      </c>
      <c r="C15911" s="9" t="s">
        <v>815</v>
      </c>
    </row>
    <row r="15912">
      <c r="A15912" s="9">
        <f t="shared" si="1"/>
        <v>11427</v>
      </c>
      <c r="B15912" s="8" t="s">
        <v>9762</v>
      </c>
      <c r="C15912" s="9" t="s">
        <v>722</v>
      </c>
    </row>
    <row r="15913">
      <c r="A15913" s="9">
        <f t="shared" si="1"/>
        <v>11428</v>
      </c>
      <c r="B15913" s="8" t="s">
        <v>9763</v>
      </c>
      <c r="C15913" s="9" t="s">
        <v>530</v>
      </c>
    </row>
    <row r="15914">
      <c r="A15914" s="9">
        <f t="shared" si="1"/>
        <v>11429</v>
      </c>
      <c r="B15914" s="5" t="s">
        <v>9764</v>
      </c>
      <c r="C15914" s="6" t="s">
        <v>765</v>
      </c>
    </row>
    <row r="15915">
      <c r="A15915" s="9">
        <f t="shared" si="1"/>
        <v>11429</v>
      </c>
      <c r="B15915" s="5" t="s">
        <v>9764</v>
      </c>
      <c r="C15915" s="6" t="s">
        <v>1235</v>
      </c>
    </row>
    <row r="15916">
      <c r="A15916" s="9">
        <f t="shared" si="1"/>
        <v>11430</v>
      </c>
      <c r="B15916" s="5" t="s">
        <v>9765</v>
      </c>
      <c r="C15916" s="6" t="s">
        <v>1221</v>
      </c>
    </row>
    <row r="15917">
      <c r="A15917" s="9">
        <f t="shared" si="1"/>
        <v>11431</v>
      </c>
      <c r="B15917" s="8" t="s">
        <v>9766</v>
      </c>
      <c r="C15917" s="9" t="s">
        <v>42</v>
      </c>
    </row>
    <row r="15918">
      <c r="A15918" s="9">
        <f t="shared" si="1"/>
        <v>11432</v>
      </c>
      <c r="B15918" s="8" t="s">
        <v>9767</v>
      </c>
      <c r="C15918" s="9" t="s">
        <v>42</v>
      </c>
    </row>
    <row r="15919">
      <c r="A15919" s="9">
        <f t="shared" si="1"/>
        <v>11433</v>
      </c>
      <c r="B15919" s="5" t="s">
        <v>9768</v>
      </c>
      <c r="C15919" s="6" t="s">
        <v>785</v>
      </c>
    </row>
    <row r="15920">
      <c r="A15920" s="9">
        <f t="shared" si="1"/>
        <v>11434</v>
      </c>
      <c r="B15920" s="5" t="s">
        <v>9769</v>
      </c>
      <c r="C15920" s="6" t="s">
        <v>362</v>
      </c>
    </row>
    <row r="15921">
      <c r="A15921" s="9">
        <f t="shared" si="1"/>
        <v>11435</v>
      </c>
      <c r="B15921" s="5" t="s">
        <v>9770</v>
      </c>
      <c r="C15921" s="6" t="s">
        <v>621</v>
      </c>
    </row>
    <row r="15922">
      <c r="A15922" s="9">
        <f t="shared" si="1"/>
        <v>11436</v>
      </c>
      <c r="B15922" s="5" t="s">
        <v>9771</v>
      </c>
      <c r="C15922" s="6" t="s">
        <v>621</v>
      </c>
    </row>
    <row r="15923">
      <c r="A15923" s="9">
        <f t="shared" si="1"/>
        <v>11437</v>
      </c>
      <c r="B15923" s="25" t="s">
        <v>25531</v>
      </c>
      <c r="C15923" s="26" t="s">
        <v>23845</v>
      </c>
    </row>
    <row r="15924">
      <c r="A15924" s="9">
        <f t="shared" si="1"/>
        <v>11438</v>
      </c>
      <c r="B15924" s="8" t="s">
        <v>9772</v>
      </c>
      <c r="C15924" s="9" t="s">
        <v>1169</v>
      </c>
    </row>
    <row r="15925">
      <c r="A15925" s="9">
        <f t="shared" si="1"/>
        <v>11439</v>
      </c>
      <c r="B15925" s="5" t="s">
        <v>9773</v>
      </c>
      <c r="C15925" s="6" t="s">
        <v>12</v>
      </c>
    </row>
    <row r="15926">
      <c r="A15926" s="9">
        <f t="shared" si="1"/>
        <v>11440</v>
      </c>
      <c r="B15926" s="5" t="s">
        <v>9774</v>
      </c>
      <c r="C15926" s="6" t="s">
        <v>1262</v>
      </c>
    </row>
    <row r="15927">
      <c r="A15927" s="9">
        <f t="shared" si="1"/>
        <v>11441</v>
      </c>
      <c r="B15927" s="5" t="s">
        <v>9775</v>
      </c>
      <c r="C15927" s="6" t="s">
        <v>1221</v>
      </c>
    </row>
    <row r="15928">
      <c r="A15928" s="9">
        <f t="shared" si="1"/>
        <v>11442</v>
      </c>
      <c r="B15928" s="5" t="s">
        <v>9776</v>
      </c>
      <c r="C15928" s="6" t="s">
        <v>1262</v>
      </c>
    </row>
    <row r="15929">
      <c r="A15929" s="9">
        <f t="shared" si="1"/>
        <v>11443</v>
      </c>
      <c r="B15929" s="5" t="s">
        <v>9777</v>
      </c>
      <c r="C15929" s="6" t="s">
        <v>1007</v>
      </c>
    </row>
    <row r="15930">
      <c r="A15930" s="9">
        <f t="shared" si="1"/>
        <v>11444</v>
      </c>
      <c r="B15930" s="5" t="s">
        <v>9778</v>
      </c>
      <c r="C15930" s="6" t="s">
        <v>555</v>
      </c>
    </row>
    <row r="15931">
      <c r="A15931" s="9">
        <f t="shared" si="1"/>
        <v>11445</v>
      </c>
      <c r="B15931" s="5" t="s">
        <v>9779</v>
      </c>
      <c r="C15931" s="6" t="s">
        <v>109</v>
      </c>
    </row>
    <row r="15932">
      <c r="A15932" s="9">
        <f t="shared" si="1"/>
        <v>11446</v>
      </c>
      <c r="B15932" s="5" t="s">
        <v>9780</v>
      </c>
      <c r="C15932" s="6" t="s">
        <v>731</v>
      </c>
    </row>
    <row r="15933">
      <c r="A15933" s="9">
        <f t="shared" si="1"/>
        <v>11447</v>
      </c>
      <c r="B15933" s="25" t="s">
        <v>25532</v>
      </c>
      <c r="C15933" s="26" t="s">
        <v>23845</v>
      </c>
    </row>
    <row r="15934">
      <c r="A15934" s="9">
        <f t="shared" si="1"/>
        <v>11448</v>
      </c>
      <c r="B15934" s="8" t="s">
        <v>9781</v>
      </c>
      <c r="C15934" s="9" t="s">
        <v>530</v>
      </c>
    </row>
    <row r="15935">
      <c r="A15935" s="9">
        <f t="shared" si="1"/>
        <v>11449</v>
      </c>
      <c r="B15935" s="5" t="s">
        <v>9782</v>
      </c>
      <c r="C15935" s="6" t="s">
        <v>621</v>
      </c>
    </row>
    <row r="15936">
      <c r="A15936" s="9">
        <f t="shared" si="1"/>
        <v>11450</v>
      </c>
      <c r="B15936" s="25" t="s">
        <v>25533</v>
      </c>
      <c r="C15936" s="26" t="s">
        <v>23812</v>
      </c>
    </row>
    <row r="15937">
      <c r="A15937" s="9">
        <f t="shared" si="1"/>
        <v>11451</v>
      </c>
      <c r="B15937" s="5" t="s">
        <v>9783</v>
      </c>
      <c r="C15937" s="6" t="s">
        <v>714</v>
      </c>
    </row>
    <row r="15938">
      <c r="A15938" s="9">
        <f t="shared" si="1"/>
        <v>11451</v>
      </c>
      <c r="B15938" s="5" t="s">
        <v>9783</v>
      </c>
      <c r="C15938" s="6" t="s">
        <v>23672</v>
      </c>
    </row>
    <row r="15939">
      <c r="A15939" s="9">
        <f t="shared" si="1"/>
        <v>11452</v>
      </c>
      <c r="B15939" s="8" t="s">
        <v>9784</v>
      </c>
      <c r="C15939" s="9" t="s">
        <v>177</v>
      </c>
    </row>
    <row r="15940">
      <c r="A15940" s="9">
        <f t="shared" si="1"/>
        <v>11453</v>
      </c>
      <c r="B15940" s="8" t="s">
        <v>9785</v>
      </c>
      <c r="C15940" s="9" t="s">
        <v>502</v>
      </c>
    </row>
    <row r="15941">
      <c r="A15941" s="9">
        <f t="shared" si="1"/>
        <v>11454</v>
      </c>
      <c r="B15941" s="5" t="s">
        <v>9786</v>
      </c>
      <c r="C15941" s="6" t="s">
        <v>621</v>
      </c>
    </row>
    <row r="15942">
      <c r="A15942" s="9">
        <f t="shared" si="1"/>
        <v>11455</v>
      </c>
      <c r="B15942" s="5" t="s">
        <v>9787</v>
      </c>
      <c r="C15942" s="6" t="s">
        <v>621</v>
      </c>
    </row>
    <row r="15943">
      <c r="A15943" s="9">
        <f t="shared" si="1"/>
        <v>11456</v>
      </c>
      <c r="B15943" s="5" t="s">
        <v>9788</v>
      </c>
      <c r="C15943" s="6" t="s">
        <v>1262</v>
      </c>
    </row>
    <row r="15944">
      <c r="A15944" s="9">
        <f t="shared" si="1"/>
        <v>11457</v>
      </c>
      <c r="B15944" s="8" t="s">
        <v>9789</v>
      </c>
      <c r="C15944" s="9" t="s">
        <v>72</v>
      </c>
    </row>
    <row r="15945">
      <c r="A15945" s="9">
        <f t="shared" si="1"/>
        <v>11458</v>
      </c>
      <c r="B15945" s="25" t="s">
        <v>25534</v>
      </c>
      <c r="C15945" s="26" t="s">
        <v>10122</v>
      </c>
    </row>
    <row r="15946">
      <c r="A15946" s="9">
        <f t="shared" si="1"/>
        <v>11458</v>
      </c>
      <c r="B15946" s="27" t="s">
        <v>25534</v>
      </c>
      <c r="C15946" s="28" t="s">
        <v>23637</v>
      </c>
    </row>
    <row r="15947">
      <c r="A15947" s="9">
        <f t="shared" si="1"/>
        <v>11459</v>
      </c>
      <c r="B15947" s="16" t="s">
        <v>9790</v>
      </c>
      <c r="C15947" s="6" t="s">
        <v>1235</v>
      </c>
    </row>
    <row r="15948">
      <c r="A15948" s="9">
        <f t="shared" si="1"/>
        <v>11460</v>
      </c>
      <c r="B15948" s="5" t="s">
        <v>9791</v>
      </c>
      <c r="C15948" s="6" t="s">
        <v>4084</v>
      </c>
    </row>
    <row r="15949">
      <c r="A15949" s="9">
        <f t="shared" si="1"/>
        <v>11461</v>
      </c>
      <c r="B15949" s="5" t="s">
        <v>9792</v>
      </c>
      <c r="C15949" s="6" t="s">
        <v>1260</v>
      </c>
    </row>
    <row r="15950">
      <c r="A15950" s="9">
        <f t="shared" si="1"/>
        <v>11462</v>
      </c>
      <c r="B15950" s="5" t="s">
        <v>9793</v>
      </c>
      <c r="C15950" s="6" t="s">
        <v>12</v>
      </c>
    </row>
    <row r="15951">
      <c r="A15951" s="9">
        <f t="shared" si="1"/>
        <v>11463</v>
      </c>
      <c r="B15951" s="8" t="s">
        <v>9794</v>
      </c>
      <c r="C15951" s="9" t="s">
        <v>399</v>
      </c>
    </row>
    <row r="15952">
      <c r="A15952" s="9">
        <f t="shared" si="1"/>
        <v>11464</v>
      </c>
      <c r="B15952" s="25" t="s">
        <v>25535</v>
      </c>
      <c r="C15952" s="26" t="s">
        <v>487</v>
      </c>
    </row>
    <row r="15953">
      <c r="A15953" s="9">
        <f t="shared" si="1"/>
        <v>11464</v>
      </c>
      <c r="B15953" s="27" t="s">
        <v>25535</v>
      </c>
      <c r="C15953" s="28" t="s">
        <v>23637</v>
      </c>
    </row>
    <row r="15954">
      <c r="A15954" s="9">
        <f t="shared" si="1"/>
        <v>11465</v>
      </c>
      <c r="B15954" s="5" t="s">
        <v>9795</v>
      </c>
      <c r="C15954" s="6" t="s">
        <v>621</v>
      </c>
    </row>
    <row r="15955">
      <c r="A15955" s="9">
        <f t="shared" si="1"/>
        <v>11466</v>
      </c>
      <c r="B15955" s="8" t="s">
        <v>9796</v>
      </c>
      <c r="C15955" s="9" t="s">
        <v>845</v>
      </c>
    </row>
    <row r="15956">
      <c r="A15956" s="9">
        <f t="shared" si="1"/>
        <v>11467</v>
      </c>
      <c r="B15956" s="5" t="s">
        <v>9797</v>
      </c>
      <c r="C15956" s="6" t="s">
        <v>555</v>
      </c>
    </row>
    <row r="15957">
      <c r="A15957" s="9">
        <f t="shared" si="1"/>
        <v>11468</v>
      </c>
      <c r="B15957" s="8" t="s">
        <v>9798</v>
      </c>
      <c r="C15957" s="9" t="s">
        <v>117</v>
      </c>
    </row>
    <row r="15958">
      <c r="A15958" s="9">
        <f t="shared" si="1"/>
        <v>11469</v>
      </c>
      <c r="B15958" s="8" t="s">
        <v>9799</v>
      </c>
      <c r="C15958" s="9" t="s">
        <v>530</v>
      </c>
    </row>
    <row r="15959">
      <c r="A15959" s="9">
        <f t="shared" si="1"/>
        <v>11470</v>
      </c>
      <c r="B15959" s="25" t="s">
        <v>25536</v>
      </c>
      <c r="C15959" s="26" t="s">
        <v>23845</v>
      </c>
    </row>
    <row r="15960">
      <c r="A15960" s="9">
        <f t="shared" si="1"/>
        <v>11471</v>
      </c>
      <c r="B15960" s="5" t="s">
        <v>9800</v>
      </c>
      <c r="C15960" s="6" t="s">
        <v>621</v>
      </c>
    </row>
    <row r="15961">
      <c r="A15961" s="9">
        <f t="shared" si="1"/>
        <v>11472</v>
      </c>
      <c r="B15961" s="5" t="s">
        <v>9801</v>
      </c>
      <c r="C15961" s="6" t="s">
        <v>621</v>
      </c>
    </row>
    <row r="15962">
      <c r="A15962" s="9">
        <f t="shared" si="1"/>
        <v>11473</v>
      </c>
      <c r="B15962" s="25" t="s">
        <v>25537</v>
      </c>
      <c r="C15962" s="26" t="s">
        <v>23808</v>
      </c>
    </row>
    <row r="15963">
      <c r="A15963" s="9">
        <f t="shared" si="1"/>
        <v>11474</v>
      </c>
      <c r="B15963" s="8" t="s">
        <v>9802</v>
      </c>
      <c r="C15963" s="9" t="s">
        <v>614</v>
      </c>
    </row>
    <row r="15964">
      <c r="A15964" s="9">
        <f t="shared" si="1"/>
        <v>11474</v>
      </c>
      <c r="B15964" s="8" t="s">
        <v>9802</v>
      </c>
      <c r="C15964" s="9" t="s">
        <v>547</v>
      </c>
    </row>
    <row r="15965">
      <c r="A15965" s="9">
        <f t="shared" si="1"/>
        <v>11475</v>
      </c>
      <c r="B15965" s="5" t="s">
        <v>9803</v>
      </c>
      <c r="C15965" s="6" t="s">
        <v>621</v>
      </c>
    </row>
    <row r="15966">
      <c r="A15966" s="9">
        <f t="shared" si="1"/>
        <v>11476</v>
      </c>
      <c r="B15966" s="5" t="s">
        <v>9804</v>
      </c>
      <c r="C15966" s="6" t="s">
        <v>621</v>
      </c>
    </row>
    <row r="15967">
      <c r="A15967" s="9">
        <f t="shared" si="1"/>
        <v>11477</v>
      </c>
      <c r="B15967" s="5" t="s">
        <v>9805</v>
      </c>
      <c r="C15967" s="6" t="s">
        <v>59</v>
      </c>
    </row>
    <row r="15968">
      <c r="A15968" s="9">
        <f t="shared" si="1"/>
        <v>11478</v>
      </c>
      <c r="B15968" s="5" t="s">
        <v>9806</v>
      </c>
      <c r="C15968" s="6" t="s">
        <v>731</v>
      </c>
    </row>
    <row r="15969">
      <c r="A15969" s="9">
        <f t="shared" si="1"/>
        <v>11479</v>
      </c>
      <c r="B15969" s="5" t="s">
        <v>9807</v>
      </c>
      <c r="C15969" s="6" t="s">
        <v>621</v>
      </c>
    </row>
    <row r="15970">
      <c r="A15970" s="9">
        <f t="shared" si="1"/>
        <v>11480</v>
      </c>
      <c r="B15970" s="8" t="s">
        <v>9808</v>
      </c>
      <c r="C15970" s="9" t="s">
        <v>177</v>
      </c>
    </row>
    <row r="15971">
      <c r="A15971" s="9">
        <f t="shared" si="1"/>
        <v>11481</v>
      </c>
      <c r="B15971" s="5" t="s">
        <v>9809</v>
      </c>
      <c r="C15971" s="6" t="s">
        <v>59</v>
      </c>
    </row>
    <row r="15972">
      <c r="A15972" s="9">
        <f t="shared" si="1"/>
        <v>11482</v>
      </c>
      <c r="B15972" s="5" t="s">
        <v>9810</v>
      </c>
      <c r="C15972" s="6" t="s">
        <v>610</v>
      </c>
    </row>
    <row r="15973">
      <c r="A15973" s="9">
        <f t="shared" si="1"/>
        <v>11483</v>
      </c>
      <c r="B15973" s="5" t="s">
        <v>9811</v>
      </c>
      <c r="C15973" s="6" t="s">
        <v>610</v>
      </c>
    </row>
    <row r="15974">
      <c r="A15974" s="9">
        <f t="shared" si="1"/>
        <v>11484</v>
      </c>
      <c r="B15974" s="5" t="s">
        <v>9812</v>
      </c>
      <c r="C15974" s="6" t="s">
        <v>1267</v>
      </c>
    </row>
    <row r="15975">
      <c r="A15975" s="9">
        <f t="shared" si="1"/>
        <v>11485</v>
      </c>
      <c r="B15975" s="5" t="s">
        <v>9813</v>
      </c>
      <c r="C15975" s="6" t="s">
        <v>610</v>
      </c>
    </row>
    <row r="15976">
      <c r="A15976" s="9">
        <f t="shared" si="1"/>
        <v>11486</v>
      </c>
      <c r="B15976" s="5" t="s">
        <v>9814</v>
      </c>
      <c r="C15976" s="6" t="s">
        <v>765</v>
      </c>
    </row>
    <row r="15977">
      <c r="A15977" s="9">
        <f t="shared" si="1"/>
        <v>11487</v>
      </c>
      <c r="B15977" s="5" t="s">
        <v>9815</v>
      </c>
      <c r="C15977" s="6" t="s">
        <v>1267</v>
      </c>
    </row>
    <row r="15978">
      <c r="A15978" s="9">
        <f t="shared" si="1"/>
        <v>11488</v>
      </c>
      <c r="B15978" s="5" t="s">
        <v>9816</v>
      </c>
      <c r="C15978" s="6" t="s">
        <v>765</v>
      </c>
    </row>
    <row r="15979">
      <c r="A15979" s="9">
        <f t="shared" si="1"/>
        <v>11489</v>
      </c>
      <c r="B15979" s="5" t="s">
        <v>9817</v>
      </c>
      <c r="C15979" s="6" t="s">
        <v>59</v>
      </c>
    </row>
    <row r="15980">
      <c r="A15980" s="9">
        <f t="shared" si="1"/>
        <v>11490</v>
      </c>
      <c r="B15980" s="8" t="s">
        <v>9818</v>
      </c>
      <c r="C15980" s="9" t="s">
        <v>117</v>
      </c>
    </row>
    <row r="15981">
      <c r="A15981" s="9">
        <f t="shared" si="1"/>
        <v>11491</v>
      </c>
      <c r="B15981" s="5" t="s">
        <v>9819</v>
      </c>
      <c r="C15981" s="6" t="s">
        <v>621</v>
      </c>
    </row>
    <row r="15982">
      <c r="A15982" s="9">
        <f t="shared" si="1"/>
        <v>11492</v>
      </c>
      <c r="B15982" s="8" t="s">
        <v>9820</v>
      </c>
      <c r="C15982" s="9" t="s">
        <v>780</v>
      </c>
    </row>
    <row r="15983">
      <c r="A15983" s="9">
        <f t="shared" si="1"/>
        <v>11493</v>
      </c>
      <c r="B15983" s="8" t="s">
        <v>9821</v>
      </c>
      <c r="C15983" s="9" t="s">
        <v>780</v>
      </c>
    </row>
    <row r="15984">
      <c r="A15984" s="9">
        <f t="shared" si="1"/>
        <v>11494</v>
      </c>
      <c r="B15984" s="8" t="s">
        <v>9822</v>
      </c>
      <c r="C15984" s="9" t="s">
        <v>780</v>
      </c>
    </row>
    <row r="15985">
      <c r="A15985" s="9">
        <f t="shared" si="1"/>
        <v>11495</v>
      </c>
      <c r="B15985" s="5" t="s">
        <v>9823</v>
      </c>
      <c r="C15985" s="6" t="s">
        <v>621</v>
      </c>
    </row>
    <row r="15986">
      <c r="A15986" s="9">
        <f t="shared" si="1"/>
        <v>11496</v>
      </c>
      <c r="B15986" s="5" t="s">
        <v>9824</v>
      </c>
      <c r="C15986" s="6" t="s">
        <v>1007</v>
      </c>
    </row>
    <row r="15987">
      <c r="A15987" s="9">
        <f t="shared" si="1"/>
        <v>11497</v>
      </c>
      <c r="B15987" s="8" t="s">
        <v>9825</v>
      </c>
      <c r="C15987" s="9" t="s">
        <v>780</v>
      </c>
    </row>
    <row r="15988">
      <c r="A15988" s="9">
        <f t="shared" si="1"/>
        <v>11498</v>
      </c>
      <c r="B15988" s="5" t="s">
        <v>9826</v>
      </c>
      <c r="C15988" s="6" t="s">
        <v>1007</v>
      </c>
    </row>
    <row r="15989">
      <c r="A15989" s="9">
        <f t="shared" si="1"/>
        <v>11499</v>
      </c>
      <c r="B15989" s="5" t="s">
        <v>9827</v>
      </c>
      <c r="C15989" s="6" t="s">
        <v>462</v>
      </c>
    </row>
    <row r="15990">
      <c r="A15990" s="9">
        <f t="shared" si="1"/>
        <v>11499</v>
      </c>
      <c r="B15990" s="5" t="s">
        <v>9827</v>
      </c>
      <c r="C15990" s="6" t="s">
        <v>23637</v>
      </c>
    </row>
    <row r="15991">
      <c r="A15991" s="9">
        <f t="shared" si="1"/>
        <v>11500</v>
      </c>
      <c r="B15991" s="8" t="s">
        <v>9828</v>
      </c>
      <c r="C15991" s="9" t="s">
        <v>758</v>
      </c>
    </row>
    <row r="15992">
      <c r="A15992" s="9">
        <f t="shared" si="1"/>
        <v>11501</v>
      </c>
      <c r="B15992" s="8" t="s">
        <v>9829</v>
      </c>
      <c r="C15992" s="9" t="s">
        <v>758</v>
      </c>
    </row>
    <row r="15993">
      <c r="A15993" s="9">
        <f t="shared" si="1"/>
        <v>11502</v>
      </c>
      <c r="B15993" s="5" t="s">
        <v>9830</v>
      </c>
      <c r="C15993" s="6" t="s">
        <v>621</v>
      </c>
    </row>
    <row r="15994">
      <c r="A15994" s="9">
        <f t="shared" si="1"/>
        <v>11503</v>
      </c>
      <c r="B15994" s="5" t="s">
        <v>9831</v>
      </c>
      <c r="C15994" s="6" t="s">
        <v>731</v>
      </c>
    </row>
    <row r="15995">
      <c r="A15995" s="9">
        <f t="shared" si="1"/>
        <v>11504</v>
      </c>
      <c r="B15995" s="8" t="s">
        <v>9832</v>
      </c>
      <c r="C15995" s="9" t="s">
        <v>722</v>
      </c>
    </row>
    <row r="15996">
      <c r="A15996" s="9">
        <f t="shared" si="1"/>
        <v>11505</v>
      </c>
      <c r="B15996" s="8" t="s">
        <v>9833</v>
      </c>
      <c r="C15996" s="9" t="s">
        <v>399</v>
      </c>
    </row>
    <row r="15997">
      <c r="A15997" s="9">
        <f t="shared" si="1"/>
        <v>11506</v>
      </c>
      <c r="B15997" s="8" t="s">
        <v>9834</v>
      </c>
      <c r="C15997" s="9" t="s">
        <v>530</v>
      </c>
    </row>
    <row r="15998">
      <c r="A15998" s="9">
        <f t="shared" si="1"/>
        <v>11507</v>
      </c>
      <c r="B15998" s="5" t="s">
        <v>9835</v>
      </c>
      <c r="C15998" s="6" t="s">
        <v>621</v>
      </c>
    </row>
    <row r="15999">
      <c r="A15999" s="9">
        <f t="shared" si="1"/>
        <v>11508</v>
      </c>
      <c r="B15999" s="5" t="s">
        <v>9836</v>
      </c>
      <c r="C15999" s="6" t="s">
        <v>621</v>
      </c>
    </row>
    <row r="16000">
      <c r="A16000" s="9">
        <f t="shared" si="1"/>
        <v>11509</v>
      </c>
      <c r="B16000" s="5" t="s">
        <v>9837</v>
      </c>
      <c r="C16000" s="6" t="s">
        <v>59</v>
      </c>
    </row>
    <row r="16001">
      <c r="A16001" s="9">
        <f t="shared" si="1"/>
        <v>11510</v>
      </c>
      <c r="B16001" s="5" t="s">
        <v>9838</v>
      </c>
      <c r="C16001" s="6" t="s">
        <v>731</v>
      </c>
    </row>
    <row r="16002">
      <c r="A16002" s="9">
        <f t="shared" si="1"/>
        <v>11511</v>
      </c>
      <c r="B16002" s="8" t="s">
        <v>9839</v>
      </c>
      <c r="C16002" s="9" t="s">
        <v>530</v>
      </c>
    </row>
    <row r="16003">
      <c r="A16003" s="9">
        <f t="shared" si="1"/>
        <v>11512</v>
      </c>
      <c r="B16003" s="8" t="s">
        <v>9840</v>
      </c>
      <c r="C16003" s="9" t="s">
        <v>530</v>
      </c>
    </row>
    <row r="16004">
      <c r="A16004" s="9">
        <f t="shared" si="1"/>
        <v>11513</v>
      </c>
      <c r="B16004" s="25" t="s">
        <v>25538</v>
      </c>
      <c r="C16004" s="26" t="s">
        <v>23817</v>
      </c>
    </row>
    <row r="16005">
      <c r="A16005" s="9">
        <f t="shared" si="1"/>
        <v>11514</v>
      </c>
      <c r="B16005" s="5" t="s">
        <v>9841</v>
      </c>
      <c r="C16005" s="6" t="s">
        <v>1458</v>
      </c>
    </row>
    <row r="16006">
      <c r="A16006" s="9">
        <f t="shared" si="1"/>
        <v>11514</v>
      </c>
      <c r="B16006" s="5" t="s">
        <v>9841</v>
      </c>
      <c r="C16006" s="6" t="s">
        <v>23628</v>
      </c>
    </row>
    <row r="16007">
      <c r="A16007" s="9">
        <f t="shared" si="1"/>
        <v>11515</v>
      </c>
      <c r="B16007" s="8" t="s">
        <v>9842</v>
      </c>
      <c r="C16007" s="9" t="s">
        <v>530</v>
      </c>
    </row>
    <row r="16008">
      <c r="A16008" s="9">
        <f t="shared" si="1"/>
        <v>11516</v>
      </c>
      <c r="B16008" s="5" t="s">
        <v>9843</v>
      </c>
      <c r="C16008" s="6" t="s">
        <v>59</v>
      </c>
    </row>
    <row r="16009">
      <c r="A16009" s="9">
        <f t="shared" si="1"/>
        <v>11517</v>
      </c>
      <c r="B16009" s="5" t="s">
        <v>9844</v>
      </c>
      <c r="C16009" s="6" t="s">
        <v>27</v>
      </c>
    </row>
    <row r="16010">
      <c r="A16010" s="9">
        <f t="shared" si="1"/>
        <v>11518</v>
      </c>
      <c r="B16010" s="8" t="s">
        <v>9845</v>
      </c>
      <c r="C16010" s="9" t="s">
        <v>1169</v>
      </c>
    </row>
    <row r="16011">
      <c r="A16011" s="9">
        <f t="shared" si="1"/>
        <v>11519</v>
      </c>
      <c r="B16011" s="8" t="s">
        <v>9846</v>
      </c>
      <c r="C16011" s="9" t="s">
        <v>835</v>
      </c>
    </row>
    <row r="16012">
      <c r="A16012" s="9">
        <f t="shared" si="1"/>
        <v>11520</v>
      </c>
      <c r="B16012" s="8" t="s">
        <v>9847</v>
      </c>
      <c r="C16012" s="9" t="s">
        <v>835</v>
      </c>
    </row>
    <row r="16013">
      <c r="A16013" s="9">
        <f t="shared" si="1"/>
        <v>11521</v>
      </c>
      <c r="B16013" s="8" t="s">
        <v>9848</v>
      </c>
      <c r="C16013" s="9" t="s">
        <v>1548</v>
      </c>
    </row>
    <row r="16014">
      <c r="A16014" s="9">
        <f t="shared" si="1"/>
        <v>11522</v>
      </c>
      <c r="B16014" s="8" t="s">
        <v>9849</v>
      </c>
      <c r="C16014" s="9" t="s">
        <v>835</v>
      </c>
    </row>
    <row r="16015">
      <c r="A16015" s="9">
        <f t="shared" si="1"/>
        <v>11523</v>
      </c>
      <c r="B16015" s="8" t="s">
        <v>9850</v>
      </c>
      <c r="C16015" s="9" t="s">
        <v>835</v>
      </c>
    </row>
    <row r="16016">
      <c r="A16016" s="9">
        <f t="shared" si="1"/>
        <v>11524</v>
      </c>
      <c r="B16016" s="8" t="s">
        <v>9851</v>
      </c>
      <c r="C16016" s="9" t="s">
        <v>616</v>
      </c>
    </row>
    <row r="16017">
      <c r="A16017" s="9">
        <f t="shared" si="1"/>
        <v>11525</v>
      </c>
      <c r="B16017" s="8" t="s">
        <v>9852</v>
      </c>
      <c r="C16017" s="9" t="s">
        <v>835</v>
      </c>
    </row>
    <row r="16018">
      <c r="A16018" s="9">
        <f t="shared" si="1"/>
        <v>11526</v>
      </c>
      <c r="B16018" s="8" t="s">
        <v>9853</v>
      </c>
      <c r="C16018" s="9" t="s">
        <v>835</v>
      </c>
    </row>
    <row r="16019">
      <c r="A16019" s="9">
        <f t="shared" si="1"/>
        <v>11527</v>
      </c>
      <c r="B16019" s="5" t="s">
        <v>9854</v>
      </c>
      <c r="C16019" s="6" t="s">
        <v>1260</v>
      </c>
    </row>
    <row r="16020">
      <c r="A16020" s="9">
        <f t="shared" si="1"/>
        <v>11528</v>
      </c>
      <c r="B16020" s="30" t="s">
        <v>25539</v>
      </c>
      <c r="C16020" s="26" t="s">
        <v>23737</v>
      </c>
    </row>
    <row r="16021">
      <c r="A16021" s="9">
        <f t="shared" si="1"/>
        <v>11529</v>
      </c>
      <c r="B16021" s="25" t="s">
        <v>25540</v>
      </c>
      <c r="C16021" s="26" t="s">
        <v>11797</v>
      </c>
    </row>
    <row r="16022">
      <c r="A16022" s="9">
        <f t="shared" si="1"/>
        <v>11530</v>
      </c>
      <c r="B16022" s="8" t="s">
        <v>9855</v>
      </c>
      <c r="C16022" s="9" t="s">
        <v>76</v>
      </c>
    </row>
    <row r="16023">
      <c r="A16023" s="9">
        <f t="shared" si="1"/>
        <v>11531</v>
      </c>
      <c r="B16023" s="8" t="s">
        <v>9856</v>
      </c>
      <c r="C16023" s="9" t="s">
        <v>24</v>
      </c>
    </row>
    <row r="16024">
      <c r="A16024" s="9">
        <f t="shared" si="1"/>
        <v>11531</v>
      </c>
      <c r="B16024" s="8" t="s">
        <v>9856</v>
      </c>
      <c r="C16024" s="9" t="s">
        <v>25</v>
      </c>
    </row>
    <row r="16025">
      <c r="A16025" s="9">
        <f t="shared" si="1"/>
        <v>11532</v>
      </c>
      <c r="B16025" s="8" t="s">
        <v>9857</v>
      </c>
      <c r="C16025" s="9" t="s">
        <v>42</v>
      </c>
    </row>
    <row r="16026">
      <c r="A16026" s="9">
        <f t="shared" si="1"/>
        <v>11533</v>
      </c>
      <c r="B16026" s="8" t="s">
        <v>9858</v>
      </c>
      <c r="C16026" s="9" t="s">
        <v>40</v>
      </c>
    </row>
    <row r="16027">
      <c r="A16027" s="9">
        <f t="shared" si="1"/>
        <v>11534</v>
      </c>
      <c r="B16027" s="25" t="s">
        <v>25541</v>
      </c>
      <c r="C16027" s="26" t="s">
        <v>23761</v>
      </c>
    </row>
    <row r="16028">
      <c r="A16028" s="9">
        <f t="shared" si="1"/>
        <v>11535</v>
      </c>
      <c r="B16028" s="5" t="s">
        <v>9859</v>
      </c>
      <c r="C16028" s="6" t="s">
        <v>324</v>
      </c>
    </row>
    <row r="16029">
      <c r="A16029" s="9">
        <f t="shared" si="1"/>
        <v>11535</v>
      </c>
      <c r="B16029" s="5" t="s">
        <v>9859</v>
      </c>
      <c r="C16029" s="6" t="s">
        <v>23637</v>
      </c>
    </row>
    <row r="16030">
      <c r="A16030" s="9">
        <f t="shared" si="1"/>
        <v>11536</v>
      </c>
      <c r="B16030" s="8" t="s">
        <v>9860</v>
      </c>
      <c r="C16030" s="9" t="s">
        <v>177</v>
      </c>
    </row>
    <row r="16031">
      <c r="A16031" s="9">
        <f t="shared" si="1"/>
        <v>11537</v>
      </c>
      <c r="B16031" s="8" t="s">
        <v>9861</v>
      </c>
      <c r="C16031" s="9" t="s">
        <v>117</v>
      </c>
    </row>
    <row r="16032">
      <c r="A16032" s="9">
        <f t="shared" si="1"/>
        <v>11538</v>
      </c>
      <c r="B16032" s="5" t="s">
        <v>9862</v>
      </c>
      <c r="C16032" s="6" t="s">
        <v>80</v>
      </c>
    </row>
    <row r="16033">
      <c r="A16033" s="9">
        <f t="shared" si="1"/>
        <v>11539</v>
      </c>
      <c r="B16033" s="8" t="s">
        <v>9863</v>
      </c>
      <c r="C16033" s="9" t="s">
        <v>177</v>
      </c>
    </row>
    <row r="16034">
      <c r="A16034" s="9">
        <f t="shared" si="1"/>
        <v>11540</v>
      </c>
      <c r="B16034" s="5" t="s">
        <v>9864</v>
      </c>
      <c r="C16034" s="6" t="s">
        <v>426</v>
      </c>
    </row>
    <row r="16035">
      <c r="A16035" s="9">
        <f t="shared" si="1"/>
        <v>11541</v>
      </c>
      <c r="B16035" s="5" t="s">
        <v>9865</v>
      </c>
      <c r="C16035" s="6" t="s">
        <v>24</v>
      </c>
    </row>
    <row r="16036">
      <c r="A16036" s="9">
        <f t="shared" si="1"/>
        <v>11541</v>
      </c>
      <c r="B16036" s="5" t="s">
        <v>9865</v>
      </c>
      <c r="C16036" s="6" t="s">
        <v>25</v>
      </c>
    </row>
    <row r="16037">
      <c r="A16037" s="9">
        <f t="shared" si="1"/>
        <v>11542</v>
      </c>
      <c r="B16037" s="25" t="s">
        <v>25542</v>
      </c>
      <c r="C16037" s="26" t="s">
        <v>11797</v>
      </c>
    </row>
    <row r="16038">
      <c r="A16038" s="9">
        <f t="shared" si="1"/>
        <v>11543</v>
      </c>
      <c r="B16038" s="8" t="s">
        <v>9866</v>
      </c>
      <c r="C16038" s="9" t="s">
        <v>121</v>
      </c>
    </row>
    <row r="16039">
      <c r="A16039" s="9">
        <f t="shared" si="1"/>
        <v>11544</v>
      </c>
      <c r="B16039" s="8" t="s">
        <v>9867</v>
      </c>
      <c r="C16039" s="9" t="s">
        <v>24</v>
      </c>
    </row>
    <row r="16040">
      <c r="A16040" s="9">
        <f t="shared" si="1"/>
        <v>11544</v>
      </c>
      <c r="B16040" s="8" t="s">
        <v>9867</v>
      </c>
      <c r="C16040" s="9" t="s">
        <v>25</v>
      </c>
    </row>
    <row r="16041">
      <c r="A16041" s="9">
        <f t="shared" si="1"/>
        <v>11545</v>
      </c>
      <c r="B16041" s="8" t="s">
        <v>9868</v>
      </c>
      <c r="C16041" s="9" t="s">
        <v>24</v>
      </c>
    </row>
    <row r="16042">
      <c r="A16042" s="9">
        <f t="shared" si="1"/>
        <v>11546</v>
      </c>
      <c r="B16042" s="8" t="s">
        <v>9869</v>
      </c>
      <c r="C16042" s="9" t="s">
        <v>24</v>
      </c>
    </row>
    <row r="16043">
      <c r="A16043" s="9">
        <f t="shared" si="1"/>
        <v>11547</v>
      </c>
      <c r="B16043" s="5" t="s">
        <v>9870</v>
      </c>
      <c r="C16043" s="6" t="s">
        <v>780</v>
      </c>
    </row>
    <row r="16044">
      <c r="A16044" s="9">
        <f t="shared" si="1"/>
        <v>11547</v>
      </c>
      <c r="B16044" s="5" t="s">
        <v>9870</v>
      </c>
      <c r="C16044" s="6" t="s">
        <v>24</v>
      </c>
    </row>
    <row r="16045">
      <c r="A16045" s="9">
        <f t="shared" si="1"/>
        <v>11547</v>
      </c>
      <c r="B16045" s="5" t="s">
        <v>9870</v>
      </c>
      <c r="C16045" s="6" t="s">
        <v>25</v>
      </c>
    </row>
    <row r="16046">
      <c r="A16046" s="9">
        <f t="shared" si="1"/>
        <v>11548</v>
      </c>
      <c r="B16046" s="8" t="s">
        <v>9871</v>
      </c>
      <c r="C16046" s="9" t="s">
        <v>24</v>
      </c>
    </row>
    <row r="16047">
      <c r="A16047" s="9">
        <f t="shared" si="1"/>
        <v>11549</v>
      </c>
      <c r="B16047" s="8" t="s">
        <v>9872</v>
      </c>
      <c r="C16047" s="9" t="s">
        <v>24</v>
      </c>
    </row>
    <row r="16048">
      <c r="A16048" s="9">
        <f t="shared" si="1"/>
        <v>11549</v>
      </c>
      <c r="B16048" s="8" t="s">
        <v>9872</v>
      </c>
      <c r="C16048" s="9" t="s">
        <v>25</v>
      </c>
    </row>
    <row r="16049">
      <c r="A16049" s="9">
        <f t="shared" si="1"/>
        <v>11550</v>
      </c>
      <c r="B16049" s="8" t="s">
        <v>9873</v>
      </c>
      <c r="C16049" s="9" t="s">
        <v>24</v>
      </c>
    </row>
    <row r="16050">
      <c r="A16050" s="9">
        <f t="shared" si="1"/>
        <v>11550</v>
      </c>
      <c r="B16050" s="8" t="s">
        <v>9873</v>
      </c>
      <c r="C16050" s="9" t="s">
        <v>25</v>
      </c>
    </row>
    <row r="16051">
      <c r="A16051" s="9">
        <f t="shared" si="1"/>
        <v>11551</v>
      </c>
      <c r="B16051" s="8" t="s">
        <v>9874</v>
      </c>
      <c r="C16051" s="9" t="s">
        <v>24</v>
      </c>
    </row>
    <row r="16052">
      <c r="A16052" s="9">
        <f t="shared" si="1"/>
        <v>11552</v>
      </c>
      <c r="B16052" s="8" t="s">
        <v>9875</v>
      </c>
      <c r="C16052" s="9" t="s">
        <v>24</v>
      </c>
    </row>
    <row r="16053">
      <c r="A16053" s="9">
        <f t="shared" si="1"/>
        <v>11553</v>
      </c>
      <c r="B16053" s="8" t="s">
        <v>9876</v>
      </c>
      <c r="C16053" s="9" t="s">
        <v>24</v>
      </c>
    </row>
    <row r="16054">
      <c r="A16054" s="9">
        <f t="shared" si="1"/>
        <v>11554</v>
      </c>
      <c r="B16054" s="29" t="s">
        <v>25543</v>
      </c>
      <c r="C16054" s="26" t="s">
        <v>23636</v>
      </c>
    </row>
    <row r="16055">
      <c r="A16055" s="9">
        <f t="shared" si="1"/>
        <v>11555</v>
      </c>
      <c r="B16055" s="8" t="s">
        <v>9877</v>
      </c>
      <c r="C16055" s="9" t="s">
        <v>24</v>
      </c>
    </row>
    <row r="16056">
      <c r="A16056" s="9">
        <f t="shared" si="1"/>
        <v>11556</v>
      </c>
      <c r="B16056" s="8" t="s">
        <v>9878</v>
      </c>
      <c r="C16056" s="9" t="s">
        <v>24</v>
      </c>
    </row>
    <row r="16057">
      <c r="A16057" s="9">
        <f t="shared" si="1"/>
        <v>11557</v>
      </c>
      <c r="B16057" s="8" t="s">
        <v>9879</v>
      </c>
      <c r="C16057" s="9" t="s">
        <v>25</v>
      </c>
    </row>
    <row r="16058">
      <c r="A16058" s="9">
        <f t="shared" si="1"/>
        <v>11558</v>
      </c>
      <c r="B16058" s="5" t="s">
        <v>9880</v>
      </c>
      <c r="C16058" s="6" t="s">
        <v>25</v>
      </c>
    </row>
    <row r="16059">
      <c r="A16059" s="9">
        <f t="shared" si="1"/>
        <v>11558</v>
      </c>
      <c r="B16059" s="5" t="s">
        <v>9880</v>
      </c>
      <c r="C16059" s="6" t="s">
        <v>109</v>
      </c>
    </row>
    <row r="16060">
      <c r="A16060" s="9">
        <f t="shared" si="1"/>
        <v>11559</v>
      </c>
      <c r="B16060" s="8" t="s">
        <v>9881</v>
      </c>
      <c r="C16060" s="9" t="s">
        <v>121</v>
      </c>
    </row>
    <row r="16061">
      <c r="A16061" s="9">
        <f t="shared" si="1"/>
        <v>11560</v>
      </c>
      <c r="B16061" s="8" t="s">
        <v>9882</v>
      </c>
      <c r="C16061" s="9" t="s">
        <v>24</v>
      </c>
    </row>
    <row r="16062">
      <c r="A16062" s="9">
        <f t="shared" si="1"/>
        <v>11561</v>
      </c>
      <c r="B16062" s="8" t="s">
        <v>9883</v>
      </c>
      <c r="C16062" s="9" t="s">
        <v>121</v>
      </c>
    </row>
    <row r="16063">
      <c r="A16063" s="9">
        <f t="shared" si="1"/>
        <v>11562</v>
      </c>
      <c r="B16063" s="25" t="s">
        <v>25544</v>
      </c>
      <c r="C16063" s="26" t="s">
        <v>11797</v>
      </c>
    </row>
    <row r="16064">
      <c r="A16064" s="9">
        <f t="shared" si="1"/>
        <v>11563</v>
      </c>
      <c r="B16064" s="8" t="s">
        <v>9884</v>
      </c>
      <c r="C16064" s="9" t="s">
        <v>1042</v>
      </c>
    </row>
    <row r="16065">
      <c r="A16065" s="9">
        <f t="shared" si="1"/>
        <v>11564</v>
      </c>
      <c r="B16065" s="8" t="s">
        <v>9885</v>
      </c>
      <c r="C16065" s="9" t="s">
        <v>24</v>
      </c>
    </row>
    <row r="16066">
      <c r="A16066" s="9">
        <f t="shared" si="1"/>
        <v>11565</v>
      </c>
      <c r="B16066" s="8" t="s">
        <v>9886</v>
      </c>
      <c r="C16066" s="9" t="s">
        <v>1042</v>
      </c>
    </row>
    <row r="16067">
      <c r="A16067" s="9">
        <f t="shared" si="1"/>
        <v>11566</v>
      </c>
      <c r="B16067" s="8" t="s">
        <v>9887</v>
      </c>
      <c r="C16067" s="9" t="s">
        <v>1042</v>
      </c>
    </row>
    <row r="16068">
      <c r="A16068" s="9">
        <f t="shared" si="1"/>
        <v>11567</v>
      </c>
      <c r="B16068" s="8" t="s">
        <v>9888</v>
      </c>
      <c r="C16068" s="9" t="s">
        <v>1042</v>
      </c>
    </row>
    <row r="16069">
      <c r="A16069" s="9">
        <f t="shared" si="1"/>
        <v>11568</v>
      </c>
      <c r="B16069" s="8" t="s">
        <v>9889</v>
      </c>
      <c r="C16069" s="9" t="s">
        <v>1042</v>
      </c>
    </row>
    <row r="16070">
      <c r="A16070" s="9">
        <f t="shared" si="1"/>
        <v>11569</v>
      </c>
      <c r="B16070" s="8" t="s">
        <v>9890</v>
      </c>
      <c r="C16070" s="9" t="s">
        <v>1042</v>
      </c>
    </row>
    <row r="16071">
      <c r="A16071" s="9">
        <f t="shared" si="1"/>
        <v>11570</v>
      </c>
      <c r="B16071" s="8" t="s">
        <v>9891</v>
      </c>
      <c r="C16071" s="9" t="s">
        <v>1042</v>
      </c>
    </row>
    <row r="16072">
      <c r="A16072" s="9">
        <f t="shared" si="1"/>
        <v>11571</v>
      </c>
      <c r="B16072" s="8" t="s">
        <v>9892</v>
      </c>
      <c r="C16072" s="9" t="s">
        <v>1042</v>
      </c>
    </row>
    <row r="16073">
      <c r="A16073" s="9">
        <f t="shared" si="1"/>
        <v>11572</v>
      </c>
      <c r="B16073" s="8" t="s">
        <v>9893</v>
      </c>
      <c r="C16073" s="9" t="s">
        <v>1042</v>
      </c>
    </row>
    <row r="16074">
      <c r="A16074" s="9">
        <f t="shared" si="1"/>
        <v>11573</v>
      </c>
      <c r="B16074" s="8" t="s">
        <v>9894</v>
      </c>
      <c r="C16074" s="9" t="s">
        <v>1042</v>
      </c>
    </row>
    <row r="16075">
      <c r="A16075" s="9">
        <f t="shared" si="1"/>
        <v>11574</v>
      </c>
      <c r="B16075" s="8" t="s">
        <v>9895</v>
      </c>
      <c r="C16075" s="9" t="s">
        <v>1042</v>
      </c>
    </row>
    <row r="16076">
      <c r="A16076" s="9">
        <f t="shared" si="1"/>
        <v>11575</v>
      </c>
      <c r="B16076" s="8" t="s">
        <v>9896</v>
      </c>
      <c r="C16076" s="9" t="s">
        <v>1042</v>
      </c>
    </row>
    <row r="16077">
      <c r="A16077" s="9">
        <f t="shared" si="1"/>
        <v>11576</v>
      </c>
      <c r="B16077" s="8" t="s">
        <v>9897</v>
      </c>
      <c r="C16077" s="9" t="s">
        <v>1042</v>
      </c>
    </row>
    <row r="16078">
      <c r="A16078" s="9">
        <f t="shared" si="1"/>
        <v>11577</v>
      </c>
      <c r="B16078" s="8" t="s">
        <v>9898</v>
      </c>
      <c r="C16078" s="9" t="s">
        <v>1042</v>
      </c>
    </row>
    <row r="16079">
      <c r="A16079" s="9">
        <f t="shared" si="1"/>
        <v>11578</v>
      </c>
      <c r="B16079" s="8" t="s">
        <v>9899</v>
      </c>
      <c r="C16079" s="9" t="s">
        <v>1042</v>
      </c>
    </row>
    <row r="16080">
      <c r="A16080" s="9">
        <f t="shared" si="1"/>
        <v>11579</v>
      </c>
      <c r="B16080" s="8" t="s">
        <v>9900</v>
      </c>
      <c r="C16080" s="9" t="s">
        <v>1042</v>
      </c>
    </row>
    <row r="16081">
      <c r="A16081" s="9">
        <f t="shared" si="1"/>
        <v>11580</v>
      </c>
      <c r="B16081" s="8" t="s">
        <v>9901</v>
      </c>
      <c r="C16081" s="9" t="s">
        <v>1042</v>
      </c>
    </row>
    <row r="16082">
      <c r="A16082" s="9">
        <f t="shared" si="1"/>
        <v>11581</v>
      </c>
      <c r="B16082" s="8" t="s">
        <v>9902</v>
      </c>
      <c r="C16082" s="9" t="s">
        <v>1042</v>
      </c>
    </row>
    <row r="16083">
      <c r="A16083" s="9">
        <f t="shared" si="1"/>
        <v>11582</v>
      </c>
      <c r="B16083" s="8" t="s">
        <v>9903</v>
      </c>
      <c r="C16083" s="9" t="s">
        <v>1042</v>
      </c>
    </row>
    <row r="16084">
      <c r="A16084" s="9">
        <f t="shared" si="1"/>
        <v>11583</v>
      </c>
      <c r="B16084" s="8" t="s">
        <v>9904</v>
      </c>
      <c r="C16084" s="9" t="s">
        <v>1042</v>
      </c>
    </row>
    <row r="16085">
      <c r="A16085" s="9">
        <f t="shared" si="1"/>
        <v>11584</v>
      </c>
      <c r="B16085" s="8" t="s">
        <v>9905</v>
      </c>
      <c r="C16085" s="9" t="s">
        <v>780</v>
      </c>
    </row>
    <row r="16086">
      <c r="A16086" s="9">
        <f t="shared" si="1"/>
        <v>11584</v>
      </c>
      <c r="B16086" s="8" t="s">
        <v>9905</v>
      </c>
      <c r="C16086" s="9" t="s">
        <v>24</v>
      </c>
    </row>
    <row r="16087">
      <c r="A16087" s="9">
        <f t="shared" si="1"/>
        <v>11585</v>
      </c>
      <c r="B16087" s="5" t="s">
        <v>9906</v>
      </c>
      <c r="C16087" s="6" t="s">
        <v>109</v>
      </c>
    </row>
    <row r="16088">
      <c r="A16088" s="9">
        <f t="shared" si="1"/>
        <v>11586</v>
      </c>
      <c r="B16088" s="8" t="s">
        <v>9907</v>
      </c>
      <c r="C16088" s="9" t="s">
        <v>24</v>
      </c>
    </row>
    <row r="16089">
      <c r="A16089" s="9">
        <f t="shared" si="1"/>
        <v>11587</v>
      </c>
      <c r="B16089" s="8" t="s">
        <v>9908</v>
      </c>
      <c r="C16089" s="9" t="s">
        <v>22</v>
      </c>
    </row>
    <row r="16090">
      <c r="A16090" s="9">
        <f t="shared" si="1"/>
        <v>11588</v>
      </c>
      <c r="B16090" s="8" t="s">
        <v>9909</v>
      </c>
      <c r="C16090" s="9" t="s">
        <v>1042</v>
      </c>
    </row>
    <row r="16091">
      <c r="A16091" s="9">
        <f t="shared" si="1"/>
        <v>11589</v>
      </c>
      <c r="B16091" s="8" t="s">
        <v>9910</v>
      </c>
      <c r="C16091" s="9" t="s">
        <v>1042</v>
      </c>
    </row>
    <row r="16092">
      <c r="A16092" s="9">
        <f t="shared" si="1"/>
        <v>11590</v>
      </c>
      <c r="B16092" s="8" t="s">
        <v>9911</v>
      </c>
      <c r="C16092" s="9" t="s">
        <v>24</v>
      </c>
    </row>
    <row r="16093">
      <c r="A16093" s="9">
        <f t="shared" si="1"/>
        <v>11590</v>
      </c>
      <c r="B16093" s="8" t="s">
        <v>9911</v>
      </c>
      <c r="C16093" s="9" t="s">
        <v>25</v>
      </c>
    </row>
    <row r="16094">
      <c r="A16094" s="9">
        <f t="shared" si="1"/>
        <v>11591</v>
      </c>
      <c r="B16094" s="8" t="s">
        <v>9912</v>
      </c>
      <c r="C16094" s="9" t="s">
        <v>24</v>
      </c>
    </row>
    <row r="16095">
      <c r="A16095" s="9">
        <f t="shared" si="1"/>
        <v>11592</v>
      </c>
      <c r="B16095" s="8" t="s">
        <v>9913</v>
      </c>
      <c r="C16095" s="9" t="s">
        <v>117</v>
      </c>
    </row>
    <row r="16096">
      <c r="A16096" s="9">
        <f t="shared" si="1"/>
        <v>11593</v>
      </c>
      <c r="B16096" s="8" t="s">
        <v>9914</v>
      </c>
      <c r="C16096" s="9" t="s">
        <v>121</v>
      </c>
    </row>
    <row r="16097">
      <c r="A16097" s="9">
        <f t="shared" si="1"/>
        <v>11594</v>
      </c>
      <c r="B16097" s="8" t="s">
        <v>9915</v>
      </c>
      <c r="C16097" s="9" t="s">
        <v>24</v>
      </c>
    </row>
    <row r="16098">
      <c r="A16098" s="9">
        <f t="shared" si="1"/>
        <v>11595</v>
      </c>
      <c r="B16098" s="8" t="s">
        <v>9916</v>
      </c>
      <c r="C16098" s="9" t="s">
        <v>24</v>
      </c>
    </row>
    <row r="16099">
      <c r="A16099" s="9">
        <f t="shared" si="1"/>
        <v>11595</v>
      </c>
      <c r="B16099" s="8" t="s">
        <v>9916</v>
      </c>
      <c r="C16099" s="9" t="s">
        <v>25</v>
      </c>
    </row>
    <row r="16100">
      <c r="A16100" s="9">
        <f t="shared" si="1"/>
        <v>11596</v>
      </c>
      <c r="B16100" s="5" t="s">
        <v>9917</v>
      </c>
      <c r="C16100" s="6" t="s">
        <v>780</v>
      </c>
    </row>
    <row r="16101">
      <c r="A16101" s="9">
        <f t="shared" si="1"/>
        <v>11596</v>
      </c>
      <c r="B16101" s="5" t="s">
        <v>9917</v>
      </c>
      <c r="C16101" s="6" t="s">
        <v>24</v>
      </c>
    </row>
    <row r="16102">
      <c r="A16102" s="9">
        <f t="shared" si="1"/>
        <v>11596</v>
      </c>
      <c r="B16102" s="5" t="s">
        <v>9917</v>
      </c>
      <c r="C16102" s="6" t="s">
        <v>25</v>
      </c>
    </row>
    <row r="16103">
      <c r="A16103" s="9">
        <f t="shared" si="1"/>
        <v>11597</v>
      </c>
      <c r="B16103" s="8" t="s">
        <v>9918</v>
      </c>
      <c r="C16103" s="9" t="s">
        <v>24</v>
      </c>
    </row>
    <row r="16104">
      <c r="A16104" s="9">
        <f t="shared" si="1"/>
        <v>11598</v>
      </c>
      <c r="B16104" s="8" t="s">
        <v>9919</v>
      </c>
      <c r="C16104" s="9" t="s">
        <v>24</v>
      </c>
    </row>
    <row r="16105">
      <c r="A16105" s="9">
        <f t="shared" si="1"/>
        <v>11598</v>
      </c>
      <c r="B16105" s="8" t="s">
        <v>9919</v>
      </c>
      <c r="C16105" s="9" t="s">
        <v>25</v>
      </c>
    </row>
    <row r="16106">
      <c r="A16106" s="9">
        <f t="shared" si="1"/>
        <v>11599</v>
      </c>
      <c r="B16106" s="8" t="s">
        <v>9920</v>
      </c>
      <c r="C16106" s="9" t="s">
        <v>24</v>
      </c>
    </row>
    <row r="16107">
      <c r="A16107" s="9">
        <f t="shared" si="1"/>
        <v>11599</v>
      </c>
      <c r="B16107" s="8" t="s">
        <v>9920</v>
      </c>
      <c r="C16107" s="9" t="s">
        <v>25</v>
      </c>
    </row>
    <row r="16108">
      <c r="A16108" s="9">
        <f t="shared" si="1"/>
        <v>11600</v>
      </c>
      <c r="B16108" s="8" t="s">
        <v>9921</v>
      </c>
      <c r="C16108" s="9" t="s">
        <v>24</v>
      </c>
    </row>
    <row r="16109">
      <c r="A16109" s="9">
        <f t="shared" si="1"/>
        <v>11601</v>
      </c>
      <c r="B16109" s="5" t="s">
        <v>9922</v>
      </c>
      <c r="C16109" s="6" t="s">
        <v>1040</v>
      </c>
    </row>
    <row r="16110">
      <c r="A16110" s="9">
        <f t="shared" si="1"/>
        <v>11602</v>
      </c>
      <c r="B16110" s="8" t="s">
        <v>9923</v>
      </c>
      <c r="C16110" s="9" t="s">
        <v>121</v>
      </c>
    </row>
    <row r="16111">
      <c r="A16111" s="9">
        <f t="shared" si="1"/>
        <v>11603</v>
      </c>
      <c r="B16111" s="8" t="s">
        <v>9924</v>
      </c>
      <c r="C16111" s="9" t="s">
        <v>121</v>
      </c>
    </row>
    <row r="16112">
      <c r="A16112" s="9">
        <f t="shared" si="1"/>
        <v>11604</v>
      </c>
      <c r="B16112" s="8" t="s">
        <v>9925</v>
      </c>
      <c r="C16112" s="9" t="s">
        <v>24</v>
      </c>
    </row>
    <row r="16113">
      <c r="A16113" s="9">
        <f t="shared" si="1"/>
        <v>11604</v>
      </c>
      <c r="B16113" s="8" t="s">
        <v>9925</v>
      </c>
      <c r="C16113" s="9" t="s">
        <v>25</v>
      </c>
    </row>
    <row r="16114">
      <c r="A16114" s="9">
        <f t="shared" si="1"/>
        <v>11605</v>
      </c>
      <c r="B16114" s="8" t="s">
        <v>9926</v>
      </c>
      <c r="C16114" s="9" t="s">
        <v>24</v>
      </c>
    </row>
    <row r="16115">
      <c r="A16115" s="9">
        <f t="shared" si="1"/>
        <v>11606</v>
      </c>
      <c r="B16115" s="8" t="s">
        <v>9927</v>
      </c>
      <c r="C16115" s="9" t="s">
        <v>24</v>
      </c>
    </row>
    <row r="16116">
      <c r="A16116" s="9">
        <f t="shared" si="1"/>
        <v>11607</v>
      </c>
      <c r="B16116" s="8" t="s">
        <v>9928</v>
      </c>
      <c r="C16116" s="9" t="s">
        <v>24</v>
      </c>
    </row>
    <row r="16117">
      <c r="A16117" s="9">
        <f t="shared" si="1"/>
        <v>11607</v>
      </c>
      <c r="B16117" s="8" t="s">
        <v>9928</v>
      </c>
      <c r="C16117" s="9" t="s">
        <v>25</v>
      </c>
    </row>
    <row r="16118">
      <c r="A16118" s="9">
        <f t="shared" si="1"/>
        <v>11608</v>
      </c>
      <c r="B16118" s="5" t="s">
        <v>9929</v>
      </c>
      <c r="C16118" s="6" t="s">
        <v>452</v>
      </c>
    </row>
    <row r="16119">
      <c r="A16119" s="9">
        <f t="shared" si="1"/>
        <v>11608</v>
      </c>
      <c r="B16119" s="5" t="s">
        <v>9929</v>
      </c>
      <c r="C16119" s="6" t="s">
        <v>467</v>
      </c>
    </row>
    <row r="16120">
      <c r="A16120" s="9">
        <f t="shared" si="1"/>
        <v>11608</v>
      </c>
      <c r="B16120" s="5" t="s">
        <v>9929</v>
      </c>
      <c r="C16120" s="6" t="s">
        <v>23637</v>
      </c>
    </row>
    <row r="16121">
      <c r="A16121" s="9">
        <f t="shared" si="1"/>
        <v>11608</v>
      </c>
      <c r="B16121" s="5" t="s">
        <v>9929</v>
      </c>
      <c r="C16121" s="6" t="s">
        <v>23628</v>
      </c>
    </row>
    <row r="16122">
      <c r="A16122" s="9">
        <f t="shared" si="1"/>
        <v>11609</v>
      </c>
      <c r="B16122" s="8" t="s">
        <v>9930</v>
      </c>
      <c r="C16122" s="9" t="s">
        <v>24</v>
      </c>
    </row>
    <row r="16123">
      <c r="A16123" s="9">
        <f t="shared" si="1"/>
        <v>11609</v>
      </c>
      <c r="B16123" s="8" t="s">
        <v>9930</v>
      </c>
      <c r="C16123" s="9" t="s">
        <v>25</v>
      </c>
    </row>
    <row r="16124">
      <c r="A16124" s="9">
        <f t="shared" si="1"/>
        <v>11610</v>
      </c>
      <c r="B16124" s="8" t="s">
        <v>9931</v>
      </c>
      <c r="C16124" s="9" t="s">
        <v>24</v>
      </c>
    </row>
    <row r="16125">
      <c r="A16125" s="9">
        <f t="shared" si="1"/>
        <v>11610</v>
      </c>
      <c r="B16125" s="8" t="s">
        <v>9931</v>
      </c>
      <c r="C16125" s="9" t="s">
        <v>25</v>
      </c>
    </row>
    <row r="16126">
      <c r="A16126" s="9">
        <f t="shared" si="1"/>
        <v>11611</v>
      </c>
      <c r="B16126" s="8" t="s">
        <v>9932</v>
      </c>
      <c r="C16126" s="9" t="s">
        <v>24</v>
      </c>
    </row>
    <row r="16127">
      <c r="A16127" s="9">
        <f t="shared" si="1"/>
        <v>11612</v>
      </c>
      <c r="B16127" s="5" t="s">
        <v>9933</v>
      </c>
      <c r="C16127" s="6" t="s">
        <v>1290</v>
      </c>
    </row>
    <row r="16128">
      <c r="A16128" s="9">
        <f t="shared" si="1"/>
        <v>11612</v>
      </c>
      <c r="B16128" s="5" t="s">
        <v>9933</v>
      </c>
      <c r="C16128" s="6" t="s">
        <v>547</v>
      </c>
    </row>
    <row r="16129">
      <c r="A16129" s="9">
        <f t="shared" si="1"/>
        <v>11613</v>
      </c>
      <c r="B16129" s="5" t="s">
        <v>9934</v>
      </c>
      <c r="C16129" s="6" t="s">
        <v>95</v>
      </c>
    </row>
    <row r="16130">
      <c r="A16130" s="9">
        <f t="shared" si="1"/>
        <v>11613</v>
      </c>
      <c r="B16130" s="5" t="s">
        <v>9934</v>
      </c>
      <c r="C16130" s="6" t="s">
        <v>24</v>
      </c>
    </row>
    <row r="16131">
      <c r="A16131" s="9">
        <f t="shared" si="1"/>
        <v>11614</v>
      </c>
      <c r="B16131" s="5" t="s">
        <v>9935</v>
      </c>
      <c r="C16131" s="6" t="s">
        <v>109</v>
      </c>
    </row>
    <row r="16132">
      <c r="A16132" s="9">
        <f t="shared" si="1"/>
        <v>11614</v>
      </c>
      <c r="B16132" s="5" t="s">
        <v>9935</v>
      </c>
      <c r="C16132" s="6" t="s">
        <v>25</v>
      </c>
    </row>
    <row r="16133">
      <c r="A16133" s="9">
        <f t="shared" si="1"/>
        <v>11615</v>
      </c>
      <c r="B16133" s="5" t="s">
        <v>9936</v>
      </c>
      <c r="C16133" s="6" t="s">
        <v>324</v>
      </c>
    </row>
    <row r="16134">
      <c r="A16134" s="9">
        <f t="shared" si="1"/>
        <v>11615</v>
      </c>
      <c r="B16134" s="5" t="s">
        <v>9936</v>
      </c>
      <c r="C16134" s="6" t="s">
        <v>25</v>
      </c>
    </row>
    <row r="16135">
      <c r="A16135" s="9">
        <f t="shared" si="1"/>
        <v>11615</v>
      </c>
      <c r="B16135" s="5" t="s">
        <v>9936</v>
      </c>
      <c r="C16135" s="6" t="s">
        <v>23637</v>
      </c>
    </row>
    <row r="16136">
      <c r="A16136" s="9">
        <f t="shared" si="1"/>
        <v>11616</v>
      </c>
      <c r="B16136" s="5" t="s">
        <v>9937</v>
      </c>
      <c r="C16136" s="6" t="s">
        <v>467</v>
      </c>
    </row>
    <row r="16137">
      <c r="A16137" s="9">
        <f t="shared" si="1"/>
        <v>11616</v>
      </c>
      <c r="B16137" s="5" t="s">
        <v>9937</v>
      </c>
      <c r="C16137" s="6" t="s">
        <v>23628</v>
      </c>
    </row>
    <row r="16138">
      <c r="A16138" s="9">
        <f t="shared" si="1"/>
        <v>11617</v>
      </c>
      <c r="B16138" s="5" t="s">
        <v>9938</v>
      </c>
      <c r="C16138" s="6" t="s">
        <v>452</v>
      </c>
    </row>
    <row r="16139">
      <c r="A16139" s="9">
        <f t="shared" si="1"/>
        <v>11617</v>
      </c>
      <c r="B16139" s="5" t="s">
        <v>9938</v>
      </c>
      <c r="C16139" s="6" t="s">
        <v>23637</v>
      </c>
    </row>
    <row r="16140">
      <c r="A16140" s="9">
        <f t="shared" si="1"/>
        <v>11618</v>
      </c>
      <c r="B16140" s="5" t="s">
        <v>9939</v>
      </c>
      <c r="C16140" s="6" t="s">
        <v>452</v>
      </c>
    </row>
    <row r="16141">
      <c r="A16141" s="9">
        <f t="shared" si="1"/>
        <v>11618</v>
      </c>
      <c r="B16141" s="5" t="s">
        <v>9939</v>
      </c>
      <c r="C16141" s="6" t="s">
        <v>23637</v>
      </c>
    </row>
    <row r="16142">
      <c r="A16142" s="9">
        <f t="shared" si="1"/>
        <v>11619</v>
      </c>
      <c r="B16142" s="5" t="s">
        <v>9940</v>
      </c>
      <c r="C16142" s="6" t="s">
        <v>452</v>
      </c>
    </row>
    <row r="16143">
      <c r="A16143" s="9">
        <f t="shared" si="1"/>
        <v>11619</v>
      </c>
      <c r="B16143" s="5" t="s">
        <v>9940</v>
      </c>
      <c r="C16143" s="6" t="s">
        <v>23637</v>
      </c>
    </row>
    <row r="16144">
      <c r="A16144" s="9">
        <f t="shared" si="1"/>
        <v>11620</v>
      </c>
      <c r="B16144" s="5" t="s">
        <v>9941</v>
      </c>
      <c r="C16144" s="6" t="s">
        <v>109</v>
      </c>
    </row>
    <row r="16145">
      <c r="A16145" s="9">
        <f t="shared" si="1"/>
        <v>11621</v>
      </c>
      <c r="B16145" s="5" t="s">
        <v>9942</v>
      </c>
      <c r="C16145" s="6" t="s">
        <v>32</v>
      </c>
    </row>
    <row r="16146">
      <c r="A16146" s="9">
        <f t="shared" si="1"/>
        <v>11622</v>
      </c>
      <c r="B16146" s="8" t="s">
        <v>9943</v>
      </c>
      <c r="C16146" s="9" t="s">
        <v>121</v>
      </c>
    </row>
    <row r="16147">
      <c r="A16147" s="9">
        <f t="shared" si="1"/>
        <v>11623</v>
      </c>
      <c r="B16147" s="8" t="s">
        <v>9944</v>
      </c>
      <c r="C16147" s="9" t="s">
        <v>845</v>
      </c>
    </row>
    <row r="16148">
      <c r="A16148" s="9">
        <f t="shared" si="1"/>
        <v>11624</v>
      </c>
      <c r="B16148" s="16" t="s">
        <v>9945</v>
      </c>
      <c r="C16148" s="6" t="s">
        <v>1235</v>
      </c>
    </row>
    <row r="16149">
      <c r="A16149" s="9">
        <f t="shared" si="1"/>
        <v>11625</v>
      </c>
      <c r="B16149" s="16" t="s">
        <v>9946</v>
      </c>
      <c r="C16149" s="6" t="s">
        <v>1235</v>
      </c>
    </row>
    <row r="16150">
      <c r="A16150" s="9">
        <f t="shared" si="1"/>
        <v>11626</v>
      </c>
      <c r="B16150" s="8" t="s">
        <v>9947</v>
      </c>
      <c r="C16150" s="9" t="s">
        <v>76</v>
      </c>
    </row>
    <row r="16151">
      <c r="A16151" s="9">
        <f t="shared" si="1"/>
        <v>11627</v>
      </c>
      <c r="B16151" s="5" t="s">
        <v>9948</v>
      </c>
      <c r="C16151" s="6" t="s">
        <v>59</v>
      </c>
    </row>
    <row r="16152">
      <c r="A16152" s="9">
        <f t="shared" si="1"/>
        <v>11628</v>
      </c>
      <c r="B16152" s="8" t="s">
        <v>9949</v>
      </c>
      <c r="C16152" s="9" t="s">
        <v>24</v>
      </c>
    </row>
    <row r="16153">
      <c r="A16153" s="9">
        <f t="shared" si="1"/>
        <v>11628</v>
      </c>
      <c r="B16153" s="8" t="s">
        <v>9949</v>
      </c>
      <c r="C16153" s="9" t="s">
        <v>25</v>
      </c>
    </row>
    <row r="16154">
      <c r="A16154" s="9">
        <f t="shared" si="1"/>
        <v>11629</v>
      </c>
      <c r="B16154" s="5" t="s">
        <v>9950</v>
      </c>
      <c r="C16154" s="6" t="s">
        <v>95</v>
      </c>
    </row>
    <row r="16155">
      <c r="A16155" s="9">
        <f t="shared" si="1"/>
        <v>11630</v>
      </c>
      <c r="B16155" s="8" t="s">
        <v>9951</v>
      </c>
      <c r="C16155" s="9" t="s">
        <v>162</v>
      </c>
    </row>
    <row r="16156">
      <c r="A16156" s="9">
        <f t="shared" si="1"/>
        <v>11630</v>
      </c>
      <c r="B16156" s="8" t="s">
        <v>9951</v>
      </c>
      <c r="C16156" s="9" t="s">
        <v>142</v>
      </c>
    </row>
    <row r="16157">
      <c r="A16157" s="9">
        <f t="shared" si="1"/>
        <v>11631</v>
      </c>
      <c r="B16157" s="5" t="s">
        <v>9952</v>
      </c>
      <c r="C16157" s="6" t="s">
        <v>142</v>
      </c>
    </row>
    <row r="16158">
      <c r="A16158" s="9">
        <f t="shared" si="1"/>
        <v>11632</v>
      </c>
      <c r="B16158" s="8" t="s">
        <v>9953</v>
      </c>
      <c r="C16158" s="9" t="s">
        <v>40</v>
      </c>
    </row>
    <row r="16159">
      <c r="A16159" s="9">
        <f t="shared" si="1"/>
        <v>11633</v>
      </c>
      <c r="B16159" s="8" t="s">
        <v>9954</v>
      </c>
      <c r="C16159" s="9" t="s">
        <v>758</v>
      </c>
    </row>
    <row r="16160">
      <c r="A16160" s="9">
        <f t="shared" si="1"/>
        <v>11634</v>
      </c>
      <c r="B16160" s="16" t="s">
        <v>9955</v>
      </c>
      <c r="C16160" s="6" t="s">
        <v>1235</v>
      </c>
    </row>
    <row r="16161">
      <c r="A16161" s="9">
        <f t="shared" si="1"/>
        <v>11635</v>
      </c>
      <c r="B16161" s="8" t="s">
        <v>9956</v>
      </c>
      <c r="C16161" s="9" t="s">
        <v>88</v>
      </c>
    </row>
    <row r="16162">
      <c r="A16162" s="9">
        <f t="shared" si="1"/>
        <v>11636</v>
      </c>
      <c r="B16162" s="5" t="s">
        <v>9957</v>
      </c>
      <c r="C16162" s="6" t="s">
        <v>610</v>
      </c>
    </row>
    <row r="16163">
      <c r="A16163" s="9">
        <f t="shared" si="1"/>
        <v>11637</v>
      </c>
      <c r="B16163" s="5" t="s">
        <v>9958</v>
      </c>
      <c r="C16163" s="6" t="s">
        <v>639</v>
      </c>
    </row>
    <row r="16164">
      <c r="A16164" s="9">
        <f t="shared" si="1"/>
        <v>11638</v>
      </c>
      <c r="B16164" s="5" t="s">
        <v>9959</v>
      </c>
      <c r="C16164" s="6" t="s">
        <v>1394</v>
      </c>
    </row>
    <row r="16165">
      <c r="A16165" s="9">
        <f t="shared" si="1"/>
        <v>11639</v>
      </c>
      <c r="B16165" s="8" t="s">
        <v>9960</v>
      </c>
      <c r="C16165" s="9" t="s">
        <v>416</v>
      </c>
    </row>
    <row r="16166">
      <c r="A16166" s="9">
        <f t="shared" si="1"/>
        <v>11640</v>
      </c>
      <c r="B16166" s="5" t="s">
        <v>9961</v>
      </c>
      <c r="C16166" s="6" t="s">
        <v>69</v>
      </c>
    </row>
    <row r="16167">
      <c r="A16167" s="9">
        <f t="shared" si="1"/>
        <v>11640</v>
      </c>
      <c r="B16167" s="5" t="s">
        <v>9961</v>
      </c>
      <c r="C16167" s="6" t="s">
        <v>23628</v>
      </c>
    </row>
    <row r="16168">
      <c r="A16168" s="9">
        <f t="shared" si="1"/>
        <v>11641</v>
      </c>
      <c r="B16168" s="5" t="s">
        <v>9962</v>
      </c>
      <c r="C16168" s="6" t="s">
        <v>1007</v>
      </c>
    </row>
    <row r="16169">
      <c r="A16169" s="9">
        <f t="shared" si="1"/>
        <v>11641</v>
      </c>
      <c r="B16169" s="5" t="s">
        <v>9962</v>
      </c>
      <c r="C16169" s="6" t="s">
        <v>656</v>
      </c>
    </row>
    <row r="16170">
      <c r="A16170" s="9">
        <f t="shared" si="1"/>
        <v>11641</v>
      </c>
      <c r="B16170" s="5" t="s">
        <v>9962</v>
      </c>
      <c r="C16170" s="6" t="s">
        <v>23628</v>
      </c>
    </row>
    <row r="16171">
      <c r="A16171" s="9">
        <f t="shared" si="1"/>
        <v>11642</v>
      </c>
      <c r="B16171" s="8" t="s">
        <v>9963</v>
      </c>
      <c r="C16171" s="9" t="s">
        <v>372</v>
      </c>
    </row>
    <row r="16172">
      <c r="A16172" s="9">
        <f t="shared" si="1"/>
        <v>11643</v>
      </c>
      <c r="B16172" s="5" t="s">
        <v>9964</v>
      </c>
      <c r="C16172" s="6" t="s">
        <v>62</v>
      </c>
    </row>
    <row r="16173">
      <c r="A16173" s="9">
        <f t="shared" si="1"/>
        <v>11643</v>
      </c>
      <c r="B16173" s="5" t="s">
        <v>9964</v>
      </c>
      <c r="C16173" s="6" t="s">
        <v>23628</v>
      </c>
    </row>
    <row r="16174">
      <c r="A16174" s="9">
        <f t="shared" si="1"/>
        <v>11644</v>
      </c>
      <c r="B16174" s="8" t="s">
        <v>9965</v>
      </c>
      <c r="C16174" s="9" t="s">
        <v>728</v>
      </c>
    </row>
    <row r="16175">
      <c r="A16175" s="9">
        <f t="shared" si="1"/>
        <v>11644</v>
      </c>
      <c r="B16175" s="8" t="s">
        <v>9965</v>
      </c>
      <c r="C16175" s="9" t="s">
        <v>547</v>
      </c>
    </row>
    <row r="16176">
      <c r="A16176" s="9">
        <f t="shared" si="1"/>
        <v>11645</v>
      </c>
      <c r="B16176" s="5" t="s">
        <v>9966</v>
      </c>
      <c r="C16176" s="6" t="s">
        <v>1371</v>
      </c>
    </row>
    <row r="16177">
      <c r="A16177" s="9">
        <f t="shared" si="1"/>
        <v>11646</v>
      </c>
      <c r="B16177" s="5" t="s">
        <v>9967</v>
      </c>
      <c r="C16177" s="6" t="s">
        <v>32</v>
      </c>
    </row>
    <row r="16178">
      <c r="A16178" s="9">
        <f t="shared" si="1"/>
        <v>11647</v>
      </c>
      <c r="B16178" s="5" t="s">
        <v>9968</v>
      </c>
      <c r="C16178" s="6" t="s">
        <v>32</v>
      </c>
    </row>
    <row r="16179">
      <c r="A16179" s="9">
        <f t="shared" si="1"/>
        <v>11648</v>
      </c>
      <c r="B16179" s="5" t="s">
        <v>9969</v>
      </c>
      <c r="C16179" s="6" t="s">
        <v>1267</v>
      </c>
    </row>
    <row r="16180">
      <c r="A16180" s="9">
        <f t="shared" si="1"/>
        <v>11649</v>
      </c>
      <c r="B16180" s="5" t="s">
        <v>9970</v>
      </c>
      <c r="C16180" s="6" t="s">
        <v>1267</v>
      </c>
    </row>
    <row r="16181">
      <c r="A16181" s="9">
        <f t="shared" si="1"/>
        <v>11650</v>
      </c>
      <c r="B16181" s="5" t="s">
        <v>9971</v>
      </c>
      <c r="C16181" s="6" t="s">
        <v>1267</v>
      </c>
    </row>
    <row r="16182">
      <c r="A16182" s="9">
        <f t="shared" si="1"/>
        <v>11651</v>
      </c>
      <c r="B16182" s="5" t="s">
        <v>9972</v>
      </c>
      <c r="C16182" s="6" t="s">
        <v>1267</v>
      </c>
    </row>
    <row r="16183">
      <c r="A16183" s="9">
        <f t="shared" si="1"/>
        <v>11652</v>
      </c>
      <c r="B16183" s="5" t="s">
        <v>9973</v>
      </c>
      <c r="C16183" s="6" t="s">
        <v>1267</v>
      </c>
    </row>
    <row r="16184">
      <c r="A16184" s="9">
        <f t="shared" si="1"/>
        <v>11653</v>
      </c>
      <c r="B16184" s="5" t="s">
        <v>9974</v>
      </c>
      <c r="C16184" s="6" t="s">
        <v>1267</v>
      </c>
    </row>
    <row r="16185">
      <c r="A16185" s="9">
        <f t="shared" si="1"/>
        <v>11654</v>
      </c>
      <c r="B16185" s="5" t="s">
        <v>9975</v>
      </c>
      <c r="C16185" s="6" t="s">
        <v>32</v>
      </c>
    </row>
    <row r="16186">
      <c r="A16186" s="9">
        <f t="shared" si="1"/>
        <v>11655</v>
      </c>
      <c r="B16186" s="5" t="s">
        <v>9976</v>
      </c>
      <c r="C16186" s="6" t="s">
        <v>1267</v>
      </c>
    </row>
    <row r="16187">
      <c r="A16187" s="9">
        <f t="shared" si="1"/>
        <v>11656</v>
      </c>
      <c r="B16187" s="5" t="s">
        <v>9977</v>
      </c>
      <c r="C16187" s="6" t="s">
        <v>1267</v>
      </c>
    </row>
    <row r="16188">
      <c r="A16188" s="9">
        <f t="shared" si="1"/>
        <v>11657</v>
      </c>
      <c r="B16188" s="5" t="s">
        <v>9978</v>
      </c>
      <c r="C16188" s="6" t="s">
        <v>1267</v>
      </c>
    </row>
    <row r="16189">
      <c r="A16189" s="9">
        <f t="shared" si="1"/>
        <v>11658</v>
      </c>
      <c r="B16189" s="5" t="s">
        <v>9979</v>
      </c>
      <c r="C16189" s="6" t="s">
        <v>1290</v>
      </c>
    </row>
    <row r="16190">
      <c r="A16190" s="9">
        <f t="shared" si="1"/>
        <v>11659</v>
      </c>
      <c r="B16190" s="5" t="s">
        <v>9980</v>
      </c>
      <c r="C16190" s="6" t="s">
        <v>1290</v>
      </c>
    </row>
    <row r="16191">
      <c r="A16191" s="9">
        <f t="shared" si="1"/>
        <v>11659</v>
      </c>
      <c r="B16191" s="5" t="s">
        <v>9980</v>
      </c>
      <c r="C16191" s="6" t="s">
        <v>76</v>
      </c>
    </row>
    <row r="16192">
      <c r="A16192" s="9">
        <f t="shared" si="1"/>
        <v>11660</v>
      </c>
      <c r="B16192" s="5" t="s">
        <v>9981</v>
      </c>
      <c r="C16192" s="6" t="s">
        <v>1267</v>
      </c>
    </row>
    <row r="16193">
      <c r="A16193" s="9">
        <f t="shared" si="1"/>
        <v>11661</v>
      </c>
      <c r="B16193" s="5" t="s">
        <v>9982</v>
      </c>
      <c r="C16193" s="6" t="s">
        <v>32</v>
      </c>
    </row>
    <row r="16194">
      <c r="A16194" s="9">
        <f t="shared" si="1"/>
        <v>11662</v>
      </c>
      <c r="B16194" s="5" t="s">
        <v>9983</v>
      </c>
      <c r="C16194" s="6" t="s">
        <v>32</v>
      </c>
    </row>
    <row r="16195">
      <c r="A16195" s="9">
        <f t="shared" si="1"/>
        <v>11663</v>
      </c>
      <c r="B16195" s="5" t="s">
        <v>9984</v>
      </c>
      <c r="C16195" s="6" t="s">
        <v>1378</v>
      </c>
    </row>
    <row r="16196">
      <c r="A16196" s="9">
        <f t="shared" si="1"/>
        <v>11664</v>
      </c>
      <c r="B16196" s="8" t="s">
        <v>9985</v>
      </c>
      <c r="C16196" s="9" t="s">
        <v>728</v>
      </c>
    </row>
    <row r="16197">
      <c r="A16197" s="9">
        <f t="shared" si="1"/>
        <v>11665</v>
      </c>
      <c r="B16197" s="5" t="s">
        <v>9986</v>
      </c>
      <c r="C16197" s="6" t="s">
        <v>32</v>
      </c>
    </row>
    <row r="16198">
      <c r="A16198" s="9">
        <f t="shared" si="1"/>
        <v>11666</v>
      </c>
      <c r="B16198" s="8" t="s">
        <v>9987</v>
      </c>
      <c r="C16198" s="6" t="s">
        <v>1012</v>
      </c>
    </row>
    <row r="16199">
      <c r="A16199" s="9">
        <f t="shared" si="1"/>
        <v>11667</v>
      </c>
      <c r="B16199" s="8" t="s">
        <v>9988</v>
      </c>
      <c r="C16199" s="6" t="s">
        <v>1012</v>
      </c>
    </row>
    <row r="16200">
      <c r="A16200" s="9">
        <f t="shared" si="1"/>
        <v>11668</v>
      </c>
      <c r="B16200" s="15" t="s">
        <v>9989</v>
      </c>
      <c r="C16200" s="17" t="s">
        <v>426</v>
      </c>
    </row>
    <row r="16201">
      <c r="A16201" s="9">
        <f t="shared" si="1"/>
        <v>11669</v>
      </c>
      <c r="B16201" s="8" t="s">
        <v>9990</v>
      </c>
      <c r="C16201" s="6" t="s">
        <v>1012</v>
      </c>
    </row>
    <row r="16202">
      <c r="A16202" s="9">
        <f t="shared" si="1"/>
        <v>11670</v>
      </c>
      <c r="B16202" s="8" t="s">
        <v>9991</v>
      </c>
      <c r="C16202" s="9" t="s">
        <v>83</v>
      </c>
    </row>
    <row r="16203">
      <c r="A16203" s="9">
        <f t="shared" si="1"/>
        <v>11671</v>
      </c>
      <c r="B16203" s="5" t="s">
        <v>9992</v>
      </c>
      <c r="C16203" s="6" t="s">
        <v>1007</v>
      </c>
    </row>
    <row r="16204">
      <c r="A16204" s="9">
        <f t="shared" si="1"/>
        <v>11671</v>
      </c>
      <c r="B16204" s="5" t="s">
        <v>9992</v>
      </c>
      <c r="C16204" s="6" t="s">
        <v>656</v>
      </c>
    </row>
    <row r="16205">
      <c r="A16205" s="9">
        <f t="shared" si="1"/>
        <v>11671</v>
      </c>
      <c r="B16205" s="5" t="s">
        <v>9992</v>
      </c>
      <c r="C16205" s="6" t="s">
        <v>23628</v>
      </c>
    </row>
    <row r="16206">
      <c r="A16206" s="9">
        <f t="shared" si="1"/>
        <v>11672</v>
      </c>
      <c r="B16206" s="5" t="s">
        <v>9993</v>
      </c>
      <c r="C16206" s="6" t="s">
        <v>683</v>
      </c>
    </row>
    <row r="16207">
      <c r="A16207" s="9">
        <f t="shared" si="1"/>
        <v>11672</v>
      </c>
      <c r="B16207" s="37" t="s">
        <v>9993</v>
      </c>
      <c r="C16207" s="28" t="s">
        <v>23633</v>
      </c>
    </row>
    <row r="16208">
      <c r="A16208" s="9">
        <f t="shared" si="1"/>
        <v>11673</v>
      </c>
      <c r="B16208" s="5" t="s">
        <v>9994</v>
      </c>
      <c r="C16208" s="6" t="s">
        <v>1371</v>
      </c>
    </row>
    <row r="16209">
      <c r="A16209" s="9">
        <f t="shared" si="1"/>
        <v>11674</v>
      </c>
      <c r="B16209" s="8" t="s">
        <v>9995</v>
      </c>
      <c r="C16209" s="9" t="s">
        <v>835</v>
      </c>
    </row>
    <row r="16210">
      <c r="A16210" s="9">
        <f t="shared" si="1"/>
        <v>11675</v>
      </c>
      <c r="B16210" s="8" t="s">
        <v>9996</v>
      </c>
      <c r="C16210" s="9" t="s">
        <v>835</v>
      </c>
    </row>
    <row r="16211">
      <c r="A16211" s="9">
        <f t="shared" si="1"/>
        <v>11676</v>
      </c>
      <c r="B16211" s="8" t="s">
        <v>9997</v>
      </c>
      <c r="C16211" s="9" t="s">
        <v>835</v>
      </c>
    </row>
    <row r="16212">
      <c r="A16212" s="9">
        <f t="shared" si="1"/>
        <v>11677</v>
      </c>
      <c r="B16212" s="8" t="s">
        <v>9998</v>
      </c>
      <c r="C16212" s="9" t="s">
        <v>835</v>
      </c>
    </row>
    <row r="16213">
      <c r="A16213" s="9">
        <f t="shared" si="1"/>
        <v>11678</v>
      </c>
      <c r="B16213" s="8" t="s">
        <v>9999</v>
      </c>
      <c r="C16213" s="9" t="s">
        <v>835</v>
      </c>
    </row>
    <row r="16214">
      <c r="A16214" s="9">
        <f t="shared" si="1"/>
        <v>11679</v>
      </c>
      <c r="B16214" s="8" t="s">
        <v>10000</v>
      </c>
      <c r="C16214" s="9" t="s">
        <v>835</v>
      </c>
    </row>
    <row r="16215">
      <c r="A16215" s="9">
        <f t="shared" si="1"/>
        <v>11680</v>
      </c>
      <c r="B16215" s="8" t="s">
        <v>10001</v>
      </c>
      <c r="C16215" s="9" t="s">
        <v>835</v>
      </c>
    </row>
    <row r="16216">
      <c r="A16216" s="9">
        <f t="shared" si="1"/>
        <v>11681</v>
      </c>
      <c r="B16216" s="8" t="s">
        <v>10002</v>
      </c>
      <c r="C16216" s="9" t="s">
        <v>835</v>
      </c>
    </row>
    <row r="16217">
      <c r="A16217" s="9">
        <f t="shared" si="1"/>
        <v>11682</v>
      </c>
      <c r="B16217" s="8" t="s">
        <v>10003</v>
      </c>
      <c r="C16217" s="9" t="s">
        <v>835</v>
      </c>
    </row>
    <row r="16218">
      <c r="A16218" s="9">
        <f t="shared" si="1"/>
        <v>11683</v>
      </c>
      <c r="B16218" s="8" t="s">
        <v>10004</v>
      </c>
      <c r="C16218" s="9" t="s">
        <v>835</v>
      </c>
    </row>
    <row r="16219">
      <c r="A16219" s="9">
        <f t="shared" si="1"/>
        <v>11684</v>
      </c>
      <c r="B16219" s="8" t="s">
        <v>10005</v>
      </c>
      <c r="C16219" s="9" t="s">
        <v>835</v>
      </c>
    </row>
    <row r="16220">
      <c r="A16220" s="9">
        <f t="shared" si="1"/>
        <v>11685</v>
      </c>
      <c r="B16220" s="5" t="s">
        <v>10006</v>
      </c>
      <c r="C16220" s="6" t="s">
        <v>32</v>
      </c>
    </row>
    <row r="16221">
      <c r="A16221" s="9">
        <f t="shared" si="1"/>
        <v>11686</v>
      </c>
      <c r="B16221" s="8" t="s">
        <v>10007</v>
      </c>
      <c r="C16221" s="6" t="s">
        <v>1012</v>
      </c>
    </row>
    <row r="16222">
      <c r="A16222" s="9">
        <f t="shared" si="1"/>
        <v>11687</v>
      </c>
      <c r="B16222" s="8" t="s">
        <v>10008</v>
      </c>
      <c r="C16222" s="9" t="s">
        <v>547</v>
      </c>
    </row>
    <row r="16223">
      <c r="A16223" s="9">
        <f t="shared" si="1"/>
        <v>11688</v>
      </c>
      <c r="B16223" s="5" t="s">
        <v>10009</v>
      </c>
      <c r="C16223" s="6" t="s">
        <v>1620</v>
      </c>
    </row>
    <row r="16224">
      <c r="A16224" s="9">
        <f t="shared" si="1"/>
        <v>11688</v>
      </c>
      <c r="B16224" s="5" t="s">
        <v>10009</v>
      </c>
      <c r="C16224" s="6" t="s">
        <v>547</v>
      </c>
    </row>
    <row r="16225">
      <c r="A16225" s="9">
        <f t="shared" si="1"/>
        <v>11689</v>
      </c>
      <c r="B16225" s="8" t="s">
        <v>10010</v>
      </c>
      <c r="C16225" s="9" t="s">
        <v>547</v>
      </c>
    </row>
    <row r="16226">
      <c r="A16226" s="9">
        <f t="shared" si="1"/>
        <v>11690</v>
      </c>
      <c r="B16226" s="8" t="s">
        <v>10011</v>
      </c>
      <c r="C16226" s="9" t="s">
        <v>76</v>
      </c>
    </row>
    <row r="16227">
      <c r="A16227" s="9">
        <f t="shared" si="1"/>
        <v>11690</v>
      </c>
      <c r="B16227" s="8" t="s">
        <v>10011</v>
      </c>
      <c r="C16227" s="9" t="s">
        <v>547</v>
      </c>
    </row>
    <row r="16228">
      <c r="A16228" s="9">
        <f t="shared" si="1"/>
        <v>11691</v>
      </c>
      <c r="B16228" s="8" t="s">
        <v>10012</v>
      </c>
      <c r="C16228" s="9" t="s">
        <v>76</v>
      </c>
    </row>
    <row r="16229">
      <c r="A16229" s="9">
        <f t="shared" si="1"/>
        <v>11691</v>
      </c>
      <c r="B16229" s="8" t="s">
        <v>10012</v>
      </c>
      <c r="C16229" s="9" t="s">
        <v>547</v>
      </c>
    </row>
    <row r="16230">
      <c r="A16230" s="9">
        <f t="shared" si="1"/>
        <v>11692</v>
      </c>
      <c r="B16230" s="8" t="s">
        <v>10013</v>
      </c>
      <c r="C16230" s="6" t="s">
        <v>1012</v>
      </c>
    </row>
    <row r="16231">
      <c r="A16231" s="9">
        <f t="shared" si="1"/>
        <v>11693</v>
      </c>
      <c r="B16231" s="5" t="s">
        <v>10014</v>
      </c>
      <c r="C16231" s="6" t="s">
        <v>462</v>
      </c>
    </row>
    <row r="16232">
      <c r="A16232" s="9">
        <f t="shared" si="1"/>
        <v>11693</v>
      </c>
      <c r="B16232" s="5" t="s">
        <v>10014</v>
      </c>
      <c r="C16232" s="6" t="s">
        <v>22</v>
      </c>
    </row>
    <row r="16233">
      <c r="A16233" s="9">
        <f t="shared" si="1"/>
        <v>11693</v>
      </c>
      <c r="B16233" s="5" t="s">
        <v>10014</v>
      </c>
      <c r="C16233" s="6" t="s">
        <v>25</v>
      </c>
    </row>
    <row r="16234">
      <c r="A16234" s="9">
        <f t="shared" si="1"/>
        <v>11693</v>
      </c>
      <c r="B16234" s="5" t="s">
        <v>10014</v>
      </c>
      <c r="C16234" s="6" t="s">
        <v>24</v>
      </c>
    </row>
    <row r="16235">
      <c r="A16235" s="9">
        <f t="shared" si="1"/>
        <v>11693</v>
      </c>
      <c r="B16235" s="5" t="s">
        <v>10014</v>
      </c>
      <c r="C16235" s="6" t="s">
        <v>23637</v>
      </c>
    </row>
    <row r="16236">
      <c r="A16236" s="9">
        <f t="shared" si="1"/>
        <v>11694</v>
      </c>
      <c r="B16236" s="5" t="s">
        <v>10015</v>
      </c>
      <c r="C16236" s="6" t="s">
        <v>86</v>
      </c>
    </row>
    <row r="16237">
      <c r="A16237" s="9">
        <f t="shared" si="1"/>
        <v>11695</v>
      </c>
      <c r="B16237" s="5" t="s">
        <v>10016</v>
      </c>
      <c r="C16237" s="6" t="s">
        <v>367</v>
      </c>
    </row>
    <row r="16238">
      <c r="A16238" s="9">
        <f t="shared" si="1"/>
        <v>11696</v>
      </c>
      <c r="B16238" s="8" t="s">
        <v>10017</v>
      </c>
      <c r="C16238" s="9" t="s">
        <v>1548</v>
      </c>
    </row>
    <row r="16239">
      <c r="A16239" s="9">
        <f t="shared" si="1"/>
        <v>11697</v>
      </c>
      <c r="B16239" s="5" t="s">
        <v>10018</v>
      </c>
      <c r="C16239" s="6" t="s">
        <v>681</v>
      </c>
    </row>
    <row r="16240">
      <c r="A16240" s="9">
        <f t="shared" si="1"/>
        <v>11698</v>
      </c>
      <c r="B16240" s="5" t="s">
        <v>10019</v>
      </c>
      <c r="C16240" s="6" t="s">
        <v>471</v>
      </c>
    </row>
    <row r="16241">
      <c r="A16241" s="9">
        <f t="shared" si="1"/>
        <v>11699</v>
      </c>
      <c r="B16241" s="5" t="s">
        <v>10020</v>
      </c>
      <c r="C16241" s="6" t="s">
        <v>1007</v>
      </c>
    </row>
    <row r="16242">
      <c r="A16242" s="9">
        <f t="shared" si="1"/>
        <v>11699</v>
      </c>
      <c r="B16242" s="5" t="s">
        <v>10020</v>
      </c>
      <c r="C16242" s="6" t="s">
        <v>656</v>
      </c>
    </row>
    <row r="16243">
      <c r="A16243" s="9">
        <f t="shared" si="1"/>
        <v>11699</v>
      </c>
      <c r="B16243" s="5" t="s">
        <v>10020</v>
      </c>
      <c r="C16243" s="6" t="s">
        <v>23628</v>
      </c>
    </row>
    <row r="16244">
      <c r="A16244" s="9">
        <f t="shared" si="1"/>
        <v>11700</v>
      </c>
      <c r="B16244" s="5" t="s">
        <v>10021</v>
      </c>
      <c r="C16244" s="6" t="s">
        <v>367</v>
      </c>
    </row>
    <row r="16245">
      <c r="A16245" s="9">
        <f t="shared" si="1"/>
        <v>11701</v>
      </c>
      <c r="B16245" s="8" t="s">
        <v>10022</v>
      </c>
      <c r="C16245" s="9" t="s">
        <v>54</v>
      </c>
    </row>
    <row r="16246">
      <c r="A16246" s="9">
        <f t="shared" si="1"/>
        <v>11702</v>
      </c>
      <c r="B16246" s="8" t="s">
        <v>10023</v>
      </c>
      <c r="C16246" s="9" t="s">
        <v>547</v>
      </c>
    </row>
    <row r="16247">
      <c r="A16247" s="9">
        <f t="shared" si="1"/>
        <v>11703</v>
      </c>
      <c r="B16247" s="8" t="s">
        <v>10024</v>
      </c>
      <c r="C16247" s="9" t="s">
        <v>547</v>
      </c>
    </row>
    <row r="16248">
      <c r="A16248" s="9">
        <f t="shared" si="1"/>
        <v>11704</v>
      </c>
      <c r="B16248" s="25" t="s">
        <v>25545</v>
      </c>
      <c r="C16248" s="26" t="s">
        <v>23653</v>
      </c>
    </row>
    <row r="16249">
      <c r="A16249" s="9">
        <f t="shared" si="1"/>
        <v>11705</v>
      </c>
      <c r="B16249" s="25" t="s">
        <v>25546</v>
      </c>
      <c r="C16249" s="26" t="s">
        <v>23653</v>
      </c>
    </row>
    <row r="16250">
      <c r="A16250" s="9">
        <f t="shared" si="1"/>
        <v>11706</v>
      </c>
      <c r="B16250" s="25" t="s">
        <v>25547</v>
      </c>
      <c r="C16250" s="26" t="s">
        <v>23653</v>
      </c>
    </row>
    <row r="16251">
      <c r="A16251" s="9">
        <f t="shared" si="1"/>
        <v>11707</v>
      </c>
      <c r="B16251" s="25" t="s">
        <v>25548</v>
      </c>
      <c r="C16251" s="26" t="s">
        <v>23653</v>
      </c>
    </row>
    <row r="16252">
      <c r="A16252" s="9">
        <f t="shared" si="1"/>
        <v>11708</v>
      </c>
      <c r="B16252" s="25" t="s">
        <v>25549</v>
      </c>
      <c r="C16252" s="26" t="s">
        <v>23653</v>
      </c>
    </row>
    <row r="16253">
      <c r="A16253" s="9">
        <f t="shared" si="1"/>
        <v>11709</v>
      </c>
      <c r="B16253" s="25" t="s">
        <v>25550</v>
      </c>
      <c r="C16253" s="26" t="s">
        <v>23653</v>
      </c>
    </row>
    <row r="16254">
      <c r="A16254" s="9">
        <f t="shared" si="1"/>
        <v>11710</v>
      </c>
      <c r="B16254" s="25" t="s">
        <v>25551</v>
      </c>
      <c r="C16254" s="26" t="s">
        <v>23653</v>
      </c>
    </row>
    <row r="16255">
      <c r="A16255" s="9">
        <f t="shared" si="1"/>
        <v>11711</v>
      </c>
      <c r="B16255" s="25" t="s">
        <v>25552</v>
      </c>
      <c r="C16255" s="26" t="s">
        <v>23653</v>
      </c>
    </row>
    <row r="16256">
      <c r="A16256" s="9">
        <f t="shared" si="1"/>
        <v>11712</v>
      </c>
      <c r="B16256" s="25" t="s">
        <v>25553</v>
      </c>
      <c r="C16256" s="26" t="s">
        <v>23653</v>
      </c>
    </row>
    <row r="16257">
      <c r="A16257" s="9">
        <f t="shared" si="1"/>
        <v>11713</v>
      </c>
      <c r="B16257" s="25" t="s">
        <v>25554</v>
      </c>
      <c r="C16257" s="26" t="s">
        <v>23653</v>
      </c>
    </row>
    <row r="16258">
      <c r="A16258" s="9">
        <f t="shared" si="1"/>
        <v>11714</v>
      </c>
      <c r="B16258" s="25" t="s">
        <v>25555</v>
      </c>
      <c r="C16258" s="26" t="s">
        <v>23653</v>
      </c>
    </row>
    <row r="16259">
      <c r="A16259" s="9">
        <f t="shared" si="1"/>
        <v>11715</v>
      </c>
      <c r="B16259" s="25" t="s">
        <v>25556</v>
      </c>
      <c r="C16259" s="26" t="s">
        <v>23653</v>
      </c>
    </row>
    <row r="16260">
      <c r="A16260" s="9">
        <f t="shared" si="1"/>
        <v>11716</v>
      </c>
      <c r="B16260" s="5" t="s">
        <v>10025</v>
      </c>
      <c r="C16260" s="6" t="s">
        <v>20</v>
      </c>
    </row>
    <row r="16261">
      <c r="A16261" s="9">
        <f t="shared" si="1"/>
        <v>11717</v>
      </c>
      <c r="B16261" s="8" t="s">
        <v>10026</v>
      </c>
      <c r="C16261" s="9" t="s">
        <v>24</v>
      </c>
    </row>
    <row r="16262">
      <c r="A16262" s="9">
        <f t="shared" si="1"/>
        <v>11717</v>
      </c>
      <c r="B16262" s="8" t="s">
        <v>10026</v>
      </c>
      <c r="C16262" s="9" t="s">
        <v>22</v>
      </c>
    </row>
    <row r="16263">
      <c r="A16263" s="9">
        <f t="shared" si="1"/>
        <v>11717</v>
      </c>
      <c r="B16263" s="8" t="s">
        <v>10026</v>
      </c>
      <c r="C16263" s="9" t="s">
        <v>25</v>
      </c>
    </row>
    <row r="16264">
      <c r="A16264" s="9">
        <f t="shared" si="1"/>
        <v>11718</v>
      </c>
      <c r="B16264" s="5" t="s">
        <v>10027</v>
      </c>
      <c r="C16264" s="6" t="s">
        <v>20</v>
      </c>
    </row>
    <row r="16265">
      <c r="A16265" s="9">
        <f t="shared" si="1"/>
        <v>11719</v>
      </c>
      <c r="B16265" s="8" t="s">
        <v>10028</v>
      </c>
      <c r="C16265" s="6" t="s">
        <v>97</v>
      </c>
    </row>
    <row r="16266">
      <c r="A16266" s="9">
        <f t="shared" si="1"/>
        <v>11719</v>
      </c>
      <c r="B16266" s="8" t="s">
        <v>10028</v>
      </c>
      <c r="C16266" s="6" t="s">
        <v>162</v>
      </c>
    </row>
    <row r="16267">
      <c r="A16267" s="9">
        <f t="shared" si="1"/>
        <v>11719</v>
      </c>
      <c r="B16267" s="8" t="s">
        <v>10028</v>
      </c>
      <c r="C16267" s="9" t="s">
        <v>142</v>
      </c>
    </row>
    <row r="16268">
      <c r="A16268" s="9">
        <f t="shared" si="1"/>
        <v>11719</v>
      </c>
      <c r="B16268" s="8" t="s">
        <v>10028</v>
      </c>
      <c r="C16268" s="6" t="s">
        <v>23637</v>
      </c>
    </row>
    <row r="16269">
      <c r="A16269" s="9">
        <f t="shared" si="1"/>
        <v>11720</v>
      </c>
      <c r="B16269" s="8" t="s">
        <v>10029</v>
      </c>
      <c r="C16269" s="9" t="s">
        <v>24</v>
      </c>
    </row>
    <row r="16270">
      <c r="A16270" s="9">
        <f t="shared" si="1"/>
        <v>11721</v>
      </c>
      <c r="B16270" s="8" t="s">
        <v>10030</v>
      </c>
      <c r="C16270" s="9" t="s">
        <v>65</v>
      </c>
    </row>
    <row r="16271">
      <c r="A16271" s="9">
        <f t="shared" si="1"/>
        <v>11722</v>
      </c>
      <c r="B16271" s="5" t="s">
        <v>10031</v>
      </c>
      <c r="C16271" s="6" t="s">
        <v>4</v>
      </c>
    </row>
    <row r="16272">
      <c r="A16272" s="9">
        <f t="shared" si="1"/>
        <v>11723</v>
      </c>
      <c r="B16272" s="8" t="s">
        <v>10032</v>
      </c>
      <c r="C16272" s="9" t="s">
        <v>54</v>
      </c>
    </row>
    <row r="16273">
      <c r="A16273" s="9">
        <f t="shared" si="1"/>
        <v>11724</v>
      </c>
      <c r="B16273" s="5" t="s">
        <v>10033</v>
      </c>
      <c r="C16273" s="6" t="s">
        <v>69</v>
      </c>
    </row>
    <row r="16274">
      <c r="A16274" s="9">
        <f t="shared" si="1"/>
        <v>11724</v>
      </c>
      <c r="B16274" s="5" t="s">
        <v>10033</v>
      </c>
      <c r="C16274" s="6" t="s">
        <v>655</v>
      </c>
    </row>
    <row r="16275">
      <c r="A16275" s="9">
        <f t="shared" si="1"/>
        <v>11724</v>
      </c>
      <c r="B16275" s="5" t="s">
        <v>10033</v>
      </c>
      <c r="C16275" s="6" t="s">
        <v>23628</v>
      </c>
    </row>
    <row r="16276">
      <c r="A16276" s="9">
        <f t="shared" si="1"/>
        <v>11724</v>
      </c>
      <c r="B16276" s="37" t="s">
        <v>10033</v>
      </c>
      <c r="C16276" s="28" t="s">
        <v>23633</v>
      </c>
    </row>
    <row r="16277">
      <c r="A16277" s="9">
        <f t="shared" si="1"/>
        <v>11725</v>
      </c>
      <c r="B16277" s="5" t="s">
        <v>10034</v>
      </c>
      <c r="C16277" s="6" t="s">
        <v>6852</v>
      </c>
    </row>
    <row r="16278">
      <c r="A16278" s="9">
        <f t="shared" si="1"/>
        <v>11726</v>
      </c>
      <c r="B16278" s="8" t="s">
        <v>10035</v>
      </c>
      <c r="C16278" s="9" t="s">
        <v>416</v>
      </c>
    </row>
    <row r="16279">
      <c r="A16279" s="9">
        <f t="shared" si="1"/>
        <v>11727</v>
      </c>
      <c r="B16279" s="30" t="s">
        <v>25557</v>
      </c>
      <c r="C16279" s="26" t="s">
        <v>23737</v>
      </c>
    </row>
    <row r="16280">
      <c r="A16280" s="9">
        <f t="shared" si="1"/>
        <v>11728</v>
      </c>
      <c r="B16280" s="8" t="s">
        <v>10036</v>
      </c>
      <c r="C16280" s="9" t="s">
        <v>758</v>
      </c>
    </row>
    <row r="16281">
      <c r="A16281" s="9">
        <f t="shared" si="1"/>
        <v>11729</v>
      </c>
      <c r="B16281" s="8" t="s">
        <v>10037</v>
      </c>
      <c r="C16281" s="9" t="s">
        <v>399</v>
      </c>
    </row>
    <row r="16282">
      <c r="A16282" s="9">
        <f t="shared" si="1"/>
        <v>11730</v>
      </c>
      <c r="B16282" s="8" t="s">
        <v>10038</v>
      </c>
      <c r="C16282" s="9" t="s">
        <v>416</v>
      </c>
    </row>
    <row r="16283">
      <c r="A16283" s="9">
        <f t="shared" si="1"/>
        <v>11730</v>
      </c>
      <c r="B16283" s="8" t="s">
        <v>10038</v>
      </c>
      <c r="C16283" s="9" t="s">
        <v>121</v>
      </c>
    </row>
    <row r="16284">
      <c r="A16284" s="9">
        <f t="shared" si="1"/>
        <v>11731</v>
      </c>
      <c r="B16284" s="25" t="s">
        <v>25558</v>
      </c>
      <c r="C16284" s="26" t="s">
        <v>1221</v>
      </c>
    </row>
    <row r="16285">
      <c r="A16285" s="9">
        <f t="shared" si="1"/>
        <v>11732</v>
      </c>
      <c r="B16285" s="8" t="s">
        <v>10039</v>
      </c>
      <c r="C16285" s="9" t="s">
        <v>416</v>
      </c>
    </row>
    <row r="16286">
      <c r="A16286" s="9">
        <f t="shared" si="1"/>
        <v>11733</v>
      </c>
      <c r="B16286" s="5" t="s">
        <v>10040</v>
      </c>
      <c r="C16286" s="6" t="s">
        <v>1221</v>
      </c>
    </row>
    <row r="16287">
      <c r="A16287" s="9">
        <f t="shared" si="1"/>
        <v>11734</v>
      </c>
      <c r="B16287" s="5" t="s">
        <v>10041</v>
      </c>
      <c r="C16287" s="6" t="s">
        <v>1221</v>
      </c>
    </row>
    <row r="16288">
      <c r="A16288" s="9">
        <f t="shared" si="1"/>
        <v>11735</v>
      </c>
      <c r="B16288" s="8" t="s">
        <v>10042</v>
      </c>
      <c r="C16288" s="9" t="s">
        <v>188</v>
      </c>
    </row>
    <row r="16289">
      <c r="A16289" s="9">
        <f t="shared" si="1"/>
        <v>11736</v>
      </c>
      <c r="B16289" s="27" t="s">
        <v>25559</v>
      </c>
      <c r="C16289" s="28" t="s">
        <v>23637</v>
      </c>
    </row>
    <row r="16290">
      <c r="A16290" s="9">
        <f t="shared" si="1"/>
        <v>11737</v>
      </c>
      <c r="B16290" s="8" t="s">
        <v>10043</v>
      </c>
      <c r="C16290" s="9" t="s">
        <v>188</v>
      </c>
    </row>
    <row r="16291">
      <c r="A16291" s="9">
        <f t="shared" si="1"/>
        <v>11738</v>
      </c>
      <c r="B16291" s="5" t="s">
        <v>10044</v>
      </c>
      <c r="C16291" s="6" t="s">
        <v>74</v>
      </c>
    </row>
    <row r="16292">
      <c r="A16292" s="9">
        <f t="shared" si="1"/>
        <v>11739</v>
      </c>
      <c r="B16292" s="5" t="s">
        <v>10045</v>
      </c>
      <c r="C16292" s="6" t="s">
        <v>1394</v>
      </c>
    </row>
    <row r="16293">
      <c r="A16293" s="9">
        <f t="shared" si="1"/>
        <v>11740</v>
      </c>
      <c r="B16293" s="5" t="s">
        <v>10046</v>
      </c>
      <c r="C16293" s="6" t="s">
        <v>24</v>
      </c>
    </row>
    <row r="16294">
      <c r="A16294" s="9">
        <f t="shared" si="1"/>
        <v>11740</v>
      </c>
      <c r="B16294" s="5" t="s">
        <v>10046</v>
      </c>
      <c r="C16294" s="6" t="s">
        <v>25</v>
      </c>
    </row>
    <row r="16295">
      <c r="A16295" s="9">
        <f t="shared" si="1"/>
        <v>11741</v>
      </c>
      <c r="B16295" s="8" t="s">
        <v>10047</v>
      </c>
      <c r="C16295" s="9" t="s">
        <v>24</v>
      </c>
    </row>
    <row r="16296">
      <c r="A16296" s="9">
        <f t="shared" si="1"/>
        <v>11742</v>
      </c>
      <c r="B16296" s="8" t="s">
        <v>10048</v>
      </c>
      <c r="C16296" s="9" t="s">
        <v>121</v>
      </c>
    </row>
    <row r="16297">
      <c r="A16297" s="9">
        <f t="shared" si="1"/>
        <v>11743</v>
      </c>
      <c r="B16297" s="8" t="s">
        <v>10049</v>
      </c>
      <c r="C16297" s="9" t="s">
        <v>40</v>
      </c>
    </row>
    <row r="16298">
      <c r="A16298" s="9">
        <f t="shared" si="1"/>
        <v>11744</v>
      </c>
      <c r="B16298" s="8" t="s">
        <v>10050</v>
      </c>
      <c r="C16298" s="9" t="s">
        <v>42</v>
      </c>
    </row>
    <row r="16299">
      <c r="A16299" s="9">
        <f t="shared" si="1"/>
        <v>11745</v>
      </c>
      <c r="B16299" s="5" t="s">
        <v>10051</v>
      </c>
      <c r="C16299" s="6" t="s">
        <v>1394</v>
      </c>
    </row>
    <row r="16300">
      <c r="A16300" s="9">
        <f t="shared" si="1"/>
        <v>11746</v>
      </c>
      <c r="B16300" s="8" t="s">
        <v>10052</v>
      </c>
      <c r="C16300" s="9" t="s">
        <v>42</v>
      </c>
    </row>
    <row r="16301">
      <c r="A16301" s="9">
        <f t="shared" si="1"/>
        <v>11747</v>
      </c>
      <c r="B16301" s="5" t="s">
        <v>10053</v>
      </c>
      <c r="C16301" s="6" t="s">
        <v>15</v>
      </c>
    </row>
    <row r="16302">
      <c r="A16302" s="9">
        <f t="shared" si="1"/>
        <v>11748</v>
      </c>
      <c r="B16302" s="5" t="s">
        <v>10054</v>
      </c>
      <c r="C16302" s="6" t="s">
        <v>97</v>
      </c>
    </row>
    <row r="16303">
      <c r="A16303" s="9">
        <f t="shared" si="1"/>
        <v>11748</v>
      </c>
      <c r="B16303" s="5" t="s">
        <v>10054</v>
      </c>
      <c r="C16303" s="6" t="s">
        <v>23637</v>
      </c>
    </row>
    <row r="16304">
      <c r="A16304" s="9">
        <f t="shared" si="1"/>
        <v>11749</v>
      </c>
      <c r="B16304" s="5" t="s">
        <v>10055</v>
      </c>
      <c r="C16304" s="6" t="s">
        <v>1495</v>
      </c>
    </row>
    <row r="16305">
      <c r="A16305" s="9">
        <f t="shared" si="1"/>
        <v>11750</v>
      </c>
      <c r="B16305" s="5" t="s">
        <v>10056</v>
      </c>
      <c r="C16305" s="6" t="s">
        <v>97</v>
      </c>
    </row>
    <row r="16306">
      <c r="A16306" s="9">
        <f t="shared" si="1"/>
        <v>11750</v>
      </c>
      <c r="B16306" s="5" t="s">
        <v>10056</v>
      </c>
      <c r="C16306" s="6" t="s">
        <v>23637</v>
      </c>
    </row>
    <row r="16307">
      <c r="A16307" s="9">
        <f t="shared" si="1"/>
        <v>11751</v>
      </c>
      <c r="B16307" s="5" t="s">
        <v>10057</v>
      </c>
      <c r="C16307" s="6" t="s">
        <v>97</v>
      </c>
    </row>
    <row r="16308">
      <c r="A16308" s="9">
        <f t="shared" si="1"/>
        <v>11751</v>
      </c>
      <c r="B16308" s="5" t="s">
        <v>10057</v>
      </c>
      <c r="C16308" s="6" t="s">
        <v>23637</v>
      </c>
    </row>
    <row r="16309">
      <c r="A16309" s="9">
        <f t="shared" si="1"/>
        <v>11752</v>
      </c>
      <c r="B16309" s="5" t="s">
        <v>10058</v>
      </c>
      <c r="C16309" s="6" t="s">
        <v>97</v>
      </c>
    </row>
    <row r="16310">
      <c r="A16310" s="9">
        <f t="shared" si="1"/>
        <v>11752</v>
      </c>
      <c r="B16310" s="5" t="s">
        <v>10058</v>
      </c>
      <c r="C16310" s="6" t="s">
        <v>23637</v>
      </c>
    </row>
    <row r="16311">
      <c r="A16311" s="9">
        <f t="shared" si="1"/>
        <v>11753</v>
      </c>
      <c r="B16311" s="5" t="s">
        <v>10059</v>
      </c>
      <c r="C16311" s="6" t="s">
        <v>1221</v>
      </c>
    </row>
    <row r="16312">
      <c r="A16312" s="9">
        <f t="shared" si="1"/>
        <v>11754</v>
      </c>
      <c r="B16312" s="5" t="s">
        <v>10060</v>
      </c>
      <c r="C16312" s="6" t="s">
        <v>1279</v>
      </c>
    </row>
    <row r="16313">
      <c r="A16313" s="9">
        <f t="shared" si="1"/>
        <v>11755</v>
      </c>
      <c r="B16313" s="8" t="s">
        <v>10061</v>
      </c>
      <c r="C16313" s="9" t="s">
        <v>188</v>
      </c>
    </row>
    <row r="16314">
      <c r="A16314" s="9">
        <f t="shared" si="1"/>
        <v>11756</v>
      </c>
      <c r="B16314" s="5" t="s">
        <v>10062</v>
      </c>
      <c r="C16314" s="6" t="s">
        <v>471</v>
      </c>
    </row>
    <row r="16315">
      <c r="A16315" s="9">
        <f t="shared" si="1"/>
        <v>11757</v>
      </c>
      <c r="B16315" s="8" t="s">
        <v>10063</v>
      </c>
      <c r="C16315" s="9" t="s">
        <v>40</v>
      </c>
    </row>
    <row r="16316">
      <c r="A16316" s="9">
        <f t="shared" si="1"/>
        <v>11758</v>
      </c>
      <c r="B16316" s="5" t="s">
        <v>10064</v>
      </c>
      <c r="C16316" s="6" t="s">
        <v>20</v>
      </c>
    </row>
    <row r="16317">
      <c r="A16317" s="9">
        <f t="shared" si="1"/>
        <v>11759</v>
      </c>
      <c r="B16317" s="8" t="s">
        <v>10065</v>
      </c>
      <c r="C16317" s="9" t="s">
        <v>722</v>
      </c>
    </row>
    <row r="16318">
      <c r="A16318" s="9">
        <f t="shared" si="1"/>
        <v>11760</v>
      </c>
      <c r="B16318" s="5" t="s">
        <v>10066</v>
      </c>
      <c r="C16318" s="6" t="s">
        <v>462</v>
      </c>
    </row>
    <row r="16319">
      <c r="A16319" s="9">
        <f t="shared" si="1"/>
        <v>11760</v>
      </c>
      <c r="B16319" s="5" t="s">
        <v>10066</v>
      </c>
      <c r="C16319" s="6" t="s">
        <v>23637</v>
      </c>
    </row>
    <row r="16320">
      <c r="A16320" s="9">
        <f t="shared" si="1"/>
        <v>11761</v>
      </c>
      <c r="B16320" s="8" t="s">
        <v>10067</v>
      </c>
      <c r="C16320" s="9" t="s">
        <v>416</v>
      </c>
    </row>
    <row r="16321">
      <c r="A16321" s="9">
        <f t="shared" si="1"/>
        <v>11762</v>
      </c>
      <c r="B16321" s="25" t="s">
        <v>25560</v>
      </c>
      <c r="C16321" s="26" t="s">
        <v>487</v>
      </c>
    </row>
    <row r="16322">
      <c r="A16322" s="9">
        <f t="shared" si="1"/>
        <v>11762</v>
      </c>
      <c r="B16322" s="25" t="s">
        <v>25560</v>
      </c>
      <c r="C16322" s="26" t="s">
        <v>25</v>
      </c>
    </row>
    <row r="16323">
      <c r="A16323" s="9">
        <f t="shared" si="1"/>
        <v>11762</v>
      </c>
      <c r="B16323" s="25" t="s">
        <v>25560</v>
      </c>
      <c r="C16323" s="26" t="s">
        <v>1221</v>
      </c>
    </row>
    <row r="16324">
      <c r="A16324" s="9">
        <f t="shared" si="1"/>
        <v>11762</v>
      </c>
      <c r="B16324" s="27" t="s">
        <v>25560</v>
      </c>
      <c r="C16324" s="28" t="s">
        <v>23637</v>
      </c>
    </row>
    <row r="16325">
      <c r="A16325" s="9">
        <f t="shared" si="1"/>
        <v>11763</v>
      </c>
      <c r="B16325" s="8" t="s">
        <v>10068</v>
      </c>
      <c r="C16325" s="9" t="s">
        <v>188</v>
      </c>
    </row>
    <row r="16326">
      <c r="A16326" s="9">
        <f t="shared" si="1"/>
        <v>11764</v>
      </c>
      <c r="B16326" s="8" t="s">
        <v>10069</v>
      </c>
      <c r="C16326" s="9" t="s">
        <v>874</v>
      </c>
    </row>
    <row r="16327">
      <c r="A16327" s="9">
        <f t="shared" si="1"/>
        <v>11765</v>
      </c>
      <c r="B16327" s="5" t="s">
        <v>10070</v>
      </c>
      <c r="C16327" s="6" t="s">
        <v>6852</v>
      </c>
    </row>
    <row r="16328">
      <c r="A16328" s="9">
        <f t="shared" si="1"/>
        <v>11766</v>
      </c>
      <c r="B16328" s="5" t="s">
        <v>10071</v>
      </c>
      <c r="C16328" s="6" t="s">
        <v>142</v>
      </c>
    </row>
    <row r="16329">
      <c r="A16329" s="9">
        <f t="shared" si="1"/>
        <v>11767</v>
      </c>
      <c r="B16329" s="8" t="s">
        <v>10072</v>
      </c>
      <c r="C16329" s="6" t="s">
        <v>97</v>
      </c>
    </row>
    <row r="16330">
      <c r="A16330" s="9">
        <f t="shared" si="1"/>
        <v>11767</v>
      </c>
      <c r="B16330" s="8" t="s">
        <v>10072</v>
      </c>
      <c r="C16330" s="9" t="s">
        <v>142</v>
      </c>
    </row>
    <row r="16331">
      <c r="A16331" s="9">
        <f t="shared" si="1"/>
        <v>11767</v>
      </c>
      <c r="B16331" s="8" t="s">
        <v>10072</v>
      </c>
      <c r="C16331" s="6" t="s">
        <v>23637</v>
      </c>
    </row>
    <row r="16332">
      <c r="A16332" s="9">
        <f t="shared" si="1"/>
        <v>11768</v>
      </c>
      <c r="B16332" s="5" t="s">
        <v>10073</v>
      </c>
      <c r="C16332" s="6" t="s">
        <v>621</v>
      </c>
    </row>
    <row r="16333">
      <c r="A16333" s="9">
        <f t="shared" si="1"/>
        <v>11769</v>
      </c>
      <c r="B16333" s="8" t="s">
        <v>10074</v>
      </c>
      <c r="C16333" s="9" t="s">
        <v>188</v>
      </c>
    </row>
    <row r="16334">
      <c r="A16334" s="9">
        <f t="shared" si="1"/>
        <v>11770</v>
      </c>
      <c r="B16334" s="5" t="s">
        <v>10075</v>
      </c>
      <c r="C16334" s="6" t="s">
        <v>1495</v>
      </c>
    </row>
    <row r="16335">
      <c r="A16335" s="9">
        <f t="shared" si="1"/>
        <v>11771</v>
      </c>
      <c r="B16335" s="5" t="s">
        <v>10076</v>
      </c>
      <c r="C16335" s="6" t="s">
        <v>1040</v>
      </c>
    </row>
    <row r="16336">
      <c r="A16336" s="9">
        <f t="shared" si="1"/>
        <v>11772</v>
      </c>
      <c r="B16336" s="5" t="s">
        <v>10077</v>
      </c>
      <c r="C16336" s="17" t="s">
        <v>1470</v>
      </c>
    </row>
    <row r="16337">
      <c r="A16337" s="9">
        <f t="shared" si="1"/>
        <v>11772</v>
      </c>
      <c r="B16337" s="5" t="s">
        <v>10077</v>
      </c>
      <c r="C16337" s="17" t="s">
        <v>815</v>
      </c>
    </row>
    <row r="16338">
      <c r="A16338" s="9">
        <f t="shared" si="1"/>
        <v>11772</v>
      </c>
      <c r="B16338" s="5" t="s">
        <v>10077</v>
      </c>
      <c r="C16338" s="17" t="s">
        <v>399</v>
      </c>
    </row>
    <row r="16339">
      <c r="A16339" s="9">
        <f t="shared" si="1"/>
        <v>11773</v>
      </c>
      <c r="B16339" s="8" t="s">
        <v>10078</v>
      </c>
      <c r="C16339" s="9" t="s">
        <v>399</v>
      </c>
    </row>
    <row r="16340">
      <c r="A16340" s="9">
        <f t="shared" si="1"/>
        <v>11774</v>
      </c>
      <c r="B16340" s="8" t="s">
        <v>10079</v>
      </c>
      <c r="C16340" s="6" t="s">
        <v>1012</v>
      </c>
    </row>
    <row r="16341">
      <c r="A16341" s="9">
        <f t="shared" si="1"/>
        <v>11775</v>
      </c>
      <c r="B16341" s="5" t="s">
        <v>10080</v>
      </c>
      <c r="C16341" s="6" t="s">
        <v>1369</v>
      </c>
    </row>
    <row r="16342">
      <c r="A16342" s="9">
        <f t="shared" si="1"/>
        <v>11776</v>
      </c>
      <c r="B16342" s="8" t="s">
        <v>10081</v>
      </c>
      <c r="C16342" s="6" t="s">
        <v>672</v>
      </c>
    </row>
    <row r="16343">
      <c r="A16343" s="9">
        <f t="shared" si="1"/>
        <v>11776</v>
      </c>
      <c r="B16343" s="8" t="s">
        <v>10081</v>
      </c>
      <c r="C16343" s="6" t="s">
        <v>23637</v>
      </c>
    </row>
    <row r="16344">
      <c r="A16344" s="9">
        <f t="shared" si="1"/>
        <v>11777</v>
      </c>
      <c r="B16344" s="8" t="s">
        <v>10082</v>
      </c>
      <c r="C16344" s="9" t="s">
        <v>845</v>
      </c>
    </row>
    <row r="16345">
      <c r="A16345" s="9">
        <f t="shared" si="1"/>
        <v>11778</v>
      </c>
      <c r="B16345" s="8" t="s">
        <v>10083</v>
      </c>
      <c r="C16345" s="9" t="s">
        <v>40</v>
      </c>
    </row>
    <row r="16346">
      <c r="A16346" s="9">
        <f t="shared" si="1"/>
        <v>11779</v>
      </c>
      <c r="B16346" s="25" t="s">
        <v>25561</v>
      </c>
      <c r="C16346" s="26" t="s">
        <v>12983</v>
      </c>
    </row>
    <row r="16347">
      <c r="A16347" s="9">
        <f t="shared" si="1"/>
        <v>11780</v>
      </c>
      <c r="B16347" s="5" t="s">
        <v>10084</v>
      </c>
      <c r="C16347" s="6" t="s">
        <v>1324</v>
      </c>
    </row>
    <row r="16348">
      <c r="A16348" s="9">
        <f t="shared" si="1"/>
        <v>11780</v>
      </c>
      <c r="B16348" s="5" t="s">
        <v>10084</v>
      </c>
      <c r="C16348" s="6" t="s">
        <v>1221</v>
      </c>
    </row>
    <row r="16349">
      <c r="A16349" s="9">
        <f t="shared" si="1"/>
        <v>11781</v>
      </c>
      <c r="B16349" s="5" t="s">
        <v>10085</v>
      </c>
      <c r="C16349" s="6" t="s">
        <v>1360</v>
      </c>
    </row>
    <row r="16350">
      <c r="A16350" s="9">
        <f t="shared" si="1"/>
        <v>11782</v>
      </c>
      <c r="B16350" s="25" t="s">
        <v>25562</v>
      </c>
      <c r="C16350" s="26" t="s">
        <v>23812</v>
      </c>
    </row>
    <row r="16351">
      <c r="A16351" s="9">
        <f t="shared" si="1"/>
        <v>11783</v>
      </c>
      <c r="B16351" s="8" t="s">
        <v>10086</v>
      </c>
      <c r="C16351" s="9" t="s">
        <v>162</v>
      </c>
    </row>
    <row r="16352">
      <c r="A16352" s="9">
        <f t="shared" si="1"/>
        <v>11783</v>
      </c>
      <c r="B16352" s="8" t="s">
        <v>10086</v>
      </c>
      <c r="C16352" s="9" t="s">
        <v>142</v>
      </c>
    </row>
    <row r="16353">
      <c r="A16353" s="9">
        <f t="shared" si="1"/>
        <v>11784</v>
      </c>
      <c r="B16353" s="5" t="s">
        <v>10087</v>
      </c>
      <c r="C16353" s="6" t="s">
        <v>1495</v>
      </c>
    </row>
    <row r="16354">
      <c r="A16354" s="9">
        <f t="shared" si="1"/>
        <v>11785</v>
      </c>
      <c r="B16354" s="5" t="s">
        <v>10088</v>
      </c>
      <c r="C16354" s="6" t="s">
        <v>1262</v>
      </c>
    </row>
    <row r="16355">
      <c r="A16355" s="9">
        <f t="shared" si="1"/>
        <v>11786</v>
      </c>
      <c r="B16355" s="8" t="s">
        <v>10089</v>
      </c>
      <c r="C16355" s="9" t="s">
        <v>121</v>
      </c>
    </row>
    <row r="16356">
      <c r="A16356" s="9">
        <f t="shared" si="1"/>
        <v>11787</v>
      </c>
      <c r="B16356" s="8" t="s">
        <v>10090</v>
      </c>
      <c r="C16356" s="9" t="s">
        <v>117</v>
      </c>
    </row>
    <row r="16357">
      <c r="A16357" s="9">
        <f t="shared" si="1"/>
        <v>11788</v>
      </c>
      <c r="B16357" s="8" t="s">
        <v>10091</v>
      </c>
      <c r="C16357" s="9" t="s">
        <v>117</v>
      </c>
    </row>
    <row r="16358">
      <c r="A16358" s="9">
        <f t="shared" si="1"/>
        <v>11789</v>
      </c>
      <c r="B16358" s="8" t="s">
        <v>10092</v>
      </c>
      <c r="C16358" s="9" t="s">
        <v>117</v>
      </c>
    </row>
    <row r="16359">
      <c r="A16359" s="9">
        <f t="shared" si="1"/>
        <v>11790</v>
      </c>
      <c r="B16359" s="8" t="s">
        <v>10093</v>
      </c>
      <c r="C16359" s="9" t="s">
        <v>117</v>
      </c>
    </row>
    <row r="16360">
      <c r="A16360" s="9">
        <f t="shared" si="1"/>
        <v>11791</v>
      </c>
      <c r="B16360" s="8" t="s">
        <v>10094</v>
      </c>
      <c r="C16360" s="9" t="s">
        <v>117</v>
      </c>
    </row>
    <row r="16361">
      <c r="A16361" s="9">
        <f t="shared" si="1"/>
        <v>11792</v>
      </c>
      <c r="B16361" s="8" t="s">
        <v>10095</v>
      </c>
      <c r="C16361" s="9" t="s">
        <v>117</v>
      </c>
    </row>
    <row r="16362">
      <c r="A16362" s="9">
        <f t="shared" si="1"/>
        <v>11792</v>
      </c>
      <c r="B16362" s="8" t="s">
        <v>10095</v>
      </c>
      <c r="C16362" s="9" t="s">
        <v>25</v>
      </c>
    </row>
    <row r="16363">
      <c r="A16363" s="9">
        <f t="shared" si="1"/>
        <v>11793</v>
      </c>
      <c r="B16363" s="5" t="s">
        <v>10096</v>
      </c>
      <c r="C16363" s="17" t="s">
        <v>1470</v>
      </c>
    </row>
    <row r="16364">
      <c r="A16364" s="9">
        <f t="shared" si="1"/>
        <v>11794</v>
      </c>
      <c r="B16364" s="8" t="s">
        <v>10097</v>
      </c>
      <c r="C16364" s="9" t="s">
        <v>121</v>
      </c>
    </row>
    <row r="16365">
      <c r="A16365" s="9">
        <f t="shared" si="1"/>
        <v>11795</v>
      </c>
      <c r="B16365" s="29" t="s">
        <v>25563</v>
      </c>
      <c r="C16365" s="26" t="s">
        <v>23636</v>
      </c>
    </row>
    <row r="16366">
      <c r="A16366" s="9">
        <f t="shared" si="1"/>
        <v>11796</v>
      </c>
      <c r="B16366" s="5" t="s">
        <v>10098</v>
      </c>
      <c r="C16366" s="6" t="s">
        <v>1260</v>
      </c>
    </row>
    <row r="16367">
      <c r="A16367" s="9">
        <f t="shared" si="1"/>
        <v>11797</v>
      </c>
      <c r="B16367" s="5" t="s">
        <v>10099</v>
      </c>
      <c r="C16367" s="6" t="s">
        <v>1495</v>
      </c>
    </row>
    <row r="16368">
      <c r="A16368" s="9">
        <f t="shared" si="1"/>
        <v>11798</v>
      </c>
      <c r="B16368" s="5" t="s">
        <v>10100</v>
      </c>
      <c r="C16368" s="6" t="s">
        <v>1360</v>
      </c>
    </row>
    <row r="16369">
      <c r="A16369" s="9">
        <f t="shared" si="1"/>
        <v>11799</v>
      </c>
      <c r="B16369" s="5" t="s">
        <v>10101</v>
      </c>
      <c r="C16369" s="6" t="s">
        <v>1360</v>
      </c>
    </row>
    <row r="16370">
      <c r="A16370" s="9">
        <f t="shared" si="1"/>
        <v>11800</v>
      </c>
      <c r="B16370" s="5" t="s">
        <v>10102</v>
      </c>
      <c r="C16370" s="6" t="s">
        <v>1360</v>
      </c>
    </row>
    <row r="16371">
      <c r="A16371" s="9">
        <f t="shared" si="1"/>
        <v>11801</v>
      </c>
      <c r="B16371" s="5" t="s">
        <v>10103</v>
      </c>
      <c r="C16371" s="6" t="s">
        <v>1360</v>
      </c>
    </row>
    <row r="16372">
      <c r="A16372" s="9">
        <f t="shared" si="1"/>
        <v>11802</v>
      </c>
      <c r="B16372" s="5" t="s">
        <v>10104</v>
      </c>
      <c r="C16372" s="6" t="s">
        <v>1378</v>
      </c>
    </row>
    <row r="16373">
      <c r="A16373" s="9">
        <f t="shared" si="1"/>
        <v>11803</v>
      </c>
      <c r="B16373" s="5" t="s">
        <v>10105</v>
      </c>
      <c r="C16373" s="6" t="s">
        <v>1378</v>
      </c>
    </row>
    <row r="16374">
      <c r="A16374" s="9">
        <f t="shared" si="1"/>
        <v>11804</v>
      </c>
      <c r="B16374" s="5" t="s">
        <v>10106</v>
      </c>
      <c r="C16374" s="6" t="s">
        <v>142</v>
      </c>
    </row>
    <row r="16375">
      <c r="A16375" s="9">
        <f t="shared" si="1"/>
        <v>11805</v>
      </c>
      <c r="B16375" s="8" t="s">
        <v>10107</v>
      </c>
      <c r="C16375" s="9" t="s">
        <v>40</v>
      </c>
    </row>
    <row r="16376">
      <c r="A16376" s="9">
        <f t="shared" si="1"/>
        <v>11806</v>
      </c>
      <c r="B16376" s="5" t="s">
        <v>10108</v>
      </c>
      <c r="C16376" s="6" t="s">
        <v>683</v>
      </c>
    </row>
    <row r="16377">
      <c r="A16377" s="9">
        <f t="shared" si="1"/>
        <v>11806</v>
      </c>
      <c r="B16377" s="37" t="s">
        <v>10108</v>
      </c>
      <c r="C16377" s="28" t="s">
        <v>23633</v>
      </c>
    </row>
    <row r="16378">
      <c r="A16378" s="9">
        <f t="shared" si="1"/>
        <v>11807</v>
      </c>
      <c r="B16378" s="8" t="s">
        <v>10109</v>
      </c>
      <c r="C16378" s="6" t="s">
        <v>91</v>
      </c>
    </row>
    <row r="16379">
      <c r="A16379" s="9">
        <f t="shared" si="1"/>
        <v>11807</v>
      </c>
      <c r="B16379" s="8" t="s">
        <v>10109</v>
      </c>
      <c r="C16379" s="9" t="s">
        <v>162</v>
      </c>
    </row>
    <row r="16380">
      <c r="A16380" s="9">
        <f t="shared" si="1"/>
        <v>11808</v>
      </c>
      <c r="B16380" s="8" t="s">
        <v>10110</v>
      </c>
      <c r="C16380" s="9" t="s">
        <v>56</v>
      </c>
    </row>
    <row r="16381">
      <c r="A16381" s="9">
        <f t="shared" si="1"/>
        <v>11809</v>
      </c>
      <c r="B16381" s="5" t="s">
        <v>10111</v>
      </c>
      <c r="C16381" s="6" t="s">
        <v>426</v>
      </c>
    </row>
    <row r="16382">
      <c r="A16382" s="9">
        <f t="shared" si="1"/>
        <v>11810</v>
      </c>
      <c r="B16382" s="8" t="s">
        <v>10112</v>
      </c>
      <c r="C16382" s="9" t="s">
        <v>46</v>
      </c>
    </row>
    <row r="16383">
      <c r="A16383" s="9">
        <f t="shared" si="1"/>
        <v>11811</v>
      </c>
      <c r="B16383" s="5" t="s">
        <v>10113</v>
      </c>
      <c r="C16383" s="6" t="s">
        <v>1360</v>
      </c>
    </row>
    <row r="16384">
      <c r="A16384" s="9">
        <f t="shared" si="1"/>
        <v>11812</v>
      </c>
      <c r="B16384" s="5" t="s">
        <v>10114</v>
      </c>
      <c r="C16384" s="6" t="s">
        <v>639</v>
      </c>
    </row>
    <row r="16385">
      <c r="A16385" s="9">
        <f t="shared" si="1"/>
        <v>11813</v>
      </c>
      <c r="B16385" s="8" t="s">
        <v>10115</v>
      </c>
      <c r="C16385" s="9" t="s">
        <v>24</v>
      </c>
    </row>
    <row r="16386">
      <c r="A16386" s="9">
        <f t="shared" si="1"/>
        <v>11814</v>
      </c>
      <c r="B16386" s="5" t="s">
        <v>10116</v>
      </c>
      <c r="C16386" s="6" t="s">
        <v>1007</v>
      </c>
    </row>
    <row r="16387">
      <c r="A16387" s="9">
        <f t="shared" si="1"/>
        <v>11815</v>
      </c>
      <c r="B16387" s="25" t="s">
        <v>25564</v>
      </c>
      <c r="C16387" s="26" t="s">
        <v>23845</v>
      </c>
    </row>
    <row r="16388">
      <c r="A16388" s="9">
        <f t="shared" si="1"/>
        <v>11816</v>
      </c>
      <c r="B16388" s="5" t="s">
        <v>10117</v>
      </c>
      <c r="C16388" s="6" t="s">
        <v>612</v>
      </c>
    </row>
    <row r="16389">
      <c r="A16389" s="9">
        <f t="shared" si="1"/>
        <v>11817</v>
      </c>
      <c r="B16389" s="25" t="s">
        <v>25565</v>
      </c>
      <c r="C16389" s="26" t="s">
        <v>23761</v>
      </c>
    </row>
    <row r="16390">
      <c r="A16390" s="9">
        <f t="shared" si="1"/>
        <v>11818</v>
      </c>
      <c r="B16390" s="25" t="s">
        <v>25566</v>
      </c>
      <c r="C16390" s="26" t="s">
        <v>23761</v>
      </c>
    </row>
    <row r="16391">
      <c r="A16391" s="9">
        <f t="shared" si="1"/>
        <v>11819</v>
      </c>
      <c r="B16391" s="25" t="s">
        <v>25567</v>
      </c>
      <c r="C16391" s="26" t="s">
        <v>23630</v>
      </c>
    </row>
    <row r="16392">
      <c r="A16392" s="9">
        <f t="shared" si="1"/>
        <v>11820</v>
      </c>
      <c r="B16392" s="5" t="s">
        <v>10118</v>
      </c>
      <c r="C16392" s="6" t="s">
        <v>591</v>
      </c>
    </row>
    <row r="16393">
      <c r="A16393" s="9">
        <f t="shared" si="1"/>
        <v>11821</v>
      </c>
      <c r="B16393" s="25" t="s">
        <v>25568</v>
      </c>
      <c r="C16393" s="26" t="s">
        <v>23748</v>
      </c>
    </row>
    <row r="16394">
      <c r="A16394" s="9">
        <f t="shared" si="1"/>
        <v>11822</v>
      </c>
      <c r="B16394" s="25" t="s">
        <v>25569</v>
      </c>
      <c r="C16394" s="26" t="s">
        <v>23761</v>
      </c>
    </row>
    <row r="16395">
      <c r="A16395" s="9">
        <f t="shared" si="1"/>
        <v>11823</v>
      </c>
      <c r="B16395" s="25" t="s">
        <v>25570</v>
      </c>
      <c r="C16395" s="26" t="s">
        <v>23761</v>
      </c>
    </row>
    <row r="16396">
      <c r="A16396" s="9">
        <f t="shared" si="1"/>
        <v>11824</v>
      </c>
      <c r="B16396" s="25" t="s">
        <v>25571</v>
      </c>
      <c r="C16396" s="26" t="s">
        <v>23761</v>
      </c>
    </row>
    <row r="16397">
      <c r="A16397" s="9">
        <f t="shared" si="1"/>
        <v>11825</v>
      </c>
      <c r="B16397" s="8" t="s">
        <v>10119</v>
      </c>
      <c r="C16397" s="9" t="s">
        <v>24</v>
      </c>
    </row>
    <row r="16398">
      <c r="A16398" s="9">
        <f t="shared" si="1"/>
        <v>11826</v>
      </c>
      <c r="B16398" s="25" t="s">
        <v>25572</v>
      </c>
      <c r="C16398" s="26" t="s">
        <v>23761</v>
      </c>
    </row>
    <row r="16399">
      <c r="A16399" s="9">
        <f t="shared" si="1"/>
        <v>11827</v>
      </c>
      <c r="B16399" s="8" t="s">
        <v>10120</v>
      </c>
      <c r="C16399" s="9" t="s">
        <v>1470</v>
      </c>
    </row>
    <row r="16400">
      <c r="A16400" s="9">
        <f t="shared" si="1"/>
        <v>11828</v>
      </c>
      <c r="B16400" s="8" t="s">
        <v>10121</v>
      </c>
      <c r="C16400" s="6" t="s">
        <v>10122</v>
      </c>
    </row>
    <row r="16401">
      <c r="A16401" s="9">
        <f t="shared" si="1"/>
        <v>11828</v>
      </c>
      <c r="B16401" s="8" t="s">
        <v>10121</v>
      </c>
      <c r="C16401" s="9" t="s">
        <v>25</v>
      </c>
    </row>
    <row r="16402">
      <c r="A16402" s="9">
        <f t="shared" si="1"/>
        <v>11828</v>
      </c>
      <c r="B16402" s="8" t="s">
        <v>10121</v>
      </c>
      <c r="C16402" s="6" t="s">
        <v>23637</v>
      </c>
    </row>
    <row r="16403">
      <c r="A16403" s="9">
        <f t="shared" si="1"/>
        <v>11829</v>
      </c>
      <c r="B16403" s="8" t="s">
        <v>10123</v>
      </c>
      <c r="C16403" s="9" t="s">
        <v>162</v>
      </c>
    </row>
    <row r="16404">
      <c r="A16404" s="9">
        <f t="shared" si="1"/>
        <v>11829</v>
      </c>
      <c r="B16404" s="8" t="s">
        <v>10123</v>
      </c>
      <c r="C16404" s="9" t="s">
        <v>24</v>
      </c>
    </row>
    <row r="16405">
      <c r="A16405" s="9">
        <f t="shared" si="1"/>
        <v>11829</v>
      </c>
      <c r="B16405" s="8" t="s">
        <v>10123</v>
      </c>
      <c r="C16405" s="9" t="s">
        <v>25</v>
      </c>
    </row>
    <row r="16406">
      <c r="A16406" s="9">
        <f t="shared" si="1"/>
        <v>11830</v>
      </c>
      <c r="B16406" s="8" t="s">
        <v>10124</v>
      </c>
      <c r="C16406" s="6" t="s">
        <v>379</v>
      </c>
    </row>
    <row r="16407">
      <c r="A16407" s="9">
        <f t="shared" si="1"/>
        <v>11830</v>
      </c>
      <c r="B16407" s="8" t="s">
        <v>10124</v>
      </c>
      <c r="C16407" s="9" t="s">
        <v>177</v>
      </c>
    </row>
    <row r="16408">
      <c r="A16408" s="9">
        <f t="shared" si="1"/>
        <v>11830</v>
      </c>
      <c r="B16408" s="8" t="s">
        <v>10124</v>
      </c>
      <c r="C16408" s="9" t="s">
        <v>60</v>
      </c>
    </row>
    <row r="16409">
      <c r="A16409" s="9">
        <f t="shared" si="1"/>
        <v>11830</v>
      </c>
      <c r="B16409" s="8" t="s">
        <v>10124</v>
      </c>
      <c r="C16409" s="9" t="s">
        <v>54</v>
      </c>
    </row>
    <row r="16410">
      <c r="A16410" s="9">
        <f t="shared" si="1"/>
        <v>11830</v>
      </c>
      <c r="B16410" s="8" t="s">
        <v>10124</v>
      </c>
      <c r="C16410" s="9" t="s">
        <v>142</v>
      </c>
    </row>
    <row r="16411">
      <c r="A16411" s="9">
        <f t="shared" si="1"/>
        <v>11830</v>
      </c>
      <c r="B16411" s="8" t="s">
        <v>10124</v>
      </c>
      <c r="C16411" s="6" t="s">
        <v>23637</v>
      </c>
    </row>
    <row r="16412">
      <c r="A16412" s="9">
        <f t="shared" si="1"/>
        <v>11831</v>
      </c>
      <c r="B16412" s="8" t="s">
        <v>10125</v>
      </c>
      <c r="C16412" s="6" t="s">
        <v>379</v>
      </c>
    </row>
    <row r="16413">
      <c r="A16413" s="9">
        <f t="shared" si="1"/>
        <v>11831</v>
      </c>
      <c r="B16413" s="8" t="s">
        <v>10125</v>
      </c>
      <c r="C16413" s="9" t="s">
        <v>177</v>
      </c>
    </row>
    <row r="16414">
      <c r="A16414" s="9">
        <f t="shared" si="1"/>
        <v>11831</v>
      </c>
      <c r="B16414" s="8" t="s">
        <v>10125</v>
      </c>
      <c r="C16414" s="9" t="s">
        <v>54</v>
      </c>
    </row>
    <row r="16415">
      <c r="A16415" s="9">
        <f t="shared" si="1"/>
        <v>11831</v>
      </c>
      <c r="B16415" s="8" t="s">
        <v>10125</v>
      </c>
      <c r="C16415" s="6" t="s">
        <v>23637</v>
      </c>
    </row>
    <row r="16416">
      <c r="A16416" s="9">
        <f t="shared" si="1"/>
        <v>11832</v>
      </c>
      <c r="B16416" s="8" t="s">
        <v>10126</v>
      </c>
      <c r="C16416" s="6" t="s">
        <v>379</v>
      </c>
    </row>
    <row r="16417">
      <c r="A16417" s="9">
        <f t="shared" si="1"/>
        <v>11832</v>
      </c>
      <c r="B16417" s="8" t="s">
        <v>10126</v>
      </c>
      <c r="C16417" s="9" t="s">
        <v>177</v>
      </c>
    </row>
    <row r="16418">
      <c r="A16418" s="9">
        <f t="shared" si="1"/>
        <v>11832</v>
      </c>
      <c r="B16418" s="8" t="s">
        <v>10126</v>
      </c>
      <c r="C16418" s="9" t="s">
        <v>60</v>
      </c>
    </row>
    <row r="16419">
      <c r="A16419" s="9">
        <f t="shared" si="1"/>
        <v>11832</v>
      </c>
      <c r="B16419" s="8" t="s">
        <v>10126</v>
      </c>
      <c r="C16419" s="9" t="s">
        <v>54</v>
      </c>
    </row>
    <row r="16420">
      <c r="A16420" s="9">
        <f t="shared" si="1"/>
        <v>11832</v>
      </c>
      <c r="B16420" s="8" t="s">
        <v>10126</v>
      </c>
      <c r="C16420" s="6" t="s">
        <v>23637</v>
      </c>
    </row>
    <row r="16421">
      <c r="A16421" s="9">
        <f t="shared" si="1"/>
        <v>11833</v>
      </c>
      <c r="B16421" s="5" t="s">
        <v>10127</v>
      </c>
      <c r="C16421" s="6" t="s">
        <v>714</v>
      </c>
    </row>
    <row r="16422">
      <c r="A16422" s="9">
        <f t="shared" si="1"/>
        <v>11833</v>
      </c>
      <c r="B16422" s="5" t="s">
        <v>10127</v>
      </c>
      <c r="C16422" s="6" t="s">
        <v>23672</v>
      </c>
    </row>
    <row r="16423">
      <c r="A16423" s="9">
        <f t="shared" si="1"/>
        <v>11834</v>
      </c>
      <c r="B16423" s="25" t="s">
        <v>25573</v>
      </c>
      <c r="C16423" s="26" t="s">
        <v>11797</v>
      </c>
    </row>
    <row r="16424">
      <c r="A16424" s="9">
        <f t="shared" si="1"/>
        <v>11835</v>
      </c>
      <c r="B16424" s="25" t="s">
        <v>25574</v>
      </c>
      <c r="C16424" s="26" t="s">
        <v>23812</v>
      </c>
    </row>
    <row r="16425">
      <c r="A16425" s="9">
        <f t="shared" si="1"/>
        <v>11836</v>
      </c>
      <c r="B16425" s="5" t="s">
        <v>10128</v>
      </c>
      <c r="C16425" s="6" t="s">
        <v>59</v>
      </c>
    </row>
    <row r="16426">
      <c r="A16426" s="9">
        <f t="shared" si="1"/>
        <v>11837</v>
      </c>
      <c r="B16426" s="5" t="s">
        <v>10129</v>
      </c>
      <c r="C16426" s="6" t="s">
        <v>714</v>
      </c>
    </row>
    <row r="16427">
      <c r="A16427" s="9">
        <f t="shared" si="1"/>
        <v>11837</v>
      </c>
      <c r="B16427" s="5" t="s">
        <v>10129</v>
      </c>
      <c r="C16427" s="6" t="s">
        <v>23672</v>
      </c>
    </row>
    <row r="16428">
      <c r="A16428" s="9">
        <f t="shared" si="1"/>
        <v>11838</v>
      </c>
      <c r="B16428" s="5" t="s">
        <v>10130</v>
      </c>
      <c r="C16428" s="6" t="s">
        <v>324</v>
      </c>
    </row>
    <row r="16429">
      <c r="A16429" s="9">
        <f t="shared" si="1"/>
        <v>11838</v>
      </c>
      <c r="B16429" s="5" t="s">
        <v>10130</v>
      </c>
      <c r="C16429" s="6" t="s">
        <v>23637</v>
      </c>
    </row>
    <row r="16430">
      <c r="A16430" s="9">
        <f t="shared" si="1"/>
        <v>11839</v>
      </c>
      <c r="B16430" s="8" t="s">
        <v>10131</v>
      </c>
      <c r="C16430" s="9" t="s">
        <v>893</v>
      </c>
    </row>
    <row r="16431">
      <c r="A16431" s="9">
        <f t="shared" si="1"/>
        <v>11840</v>
      </c>
      <c r="B16431" s="5" t="s">
        <v>10132</v>
      </c>
      <c r="C16431" s="6" t="s">
        <v>683</v>
      </c>
    </row>
    <row r="16432">
      <c r="A16432" s="9">
        <f t="shared" si="1"/>
        <v>11840</v>
      </c>
      <c r="B16432" s="37" t="s">
        <v>10132</v>
      </c>
      <c r="C16432" s="28" t="s">
        <v>23633</v>
      </c>
    </row>
    <row r="16433">
      <c r="A16433" s="9">
        <f t="shared" si="1"/>
        <v>11841</v>
      </c>
      <c r="B16433" s="5" t="s">
        <v>10133</v>
      </c>
      <c r="C16433" s="6" t="s">
        <v>621</v>
      </c>
    </row>
    <row r="16434">
      <c r="A16434" s="9">
        <f t="shared" si="1"/>
        <v>11842</v>
      </c>
      <c r="B16434" s="8" t="s">
        <v>10134</v>
      </c>
      <c r="C16434" s="9" t="s">
        <v>874</v>
      </c>
    </row>
    <row r="16435">
      <c r="A16435" s="9">
        <f t="shared" si="1"/>
        <v>11843</v>
      </c>
      <c r="B16435" s="25" t="s">
        <v>25575</v>
      </c>
      <c r="C16435" s="26" t="s">
        <v>23845</v>
      </c>
    </row>
    <row r="16436">
      <c r="A16436" s="9">
        <f t="shared" si="1"/>
        <v>11844</v>
      </c>
      <c r="B16436" s="25" t="s">
        <v>25576</v>
      </c>
      <c r="C16436" s="26" t="s">
        <v>4721</v>
      </c>
    </row>
    <row r="16437">
      <c r="A16437" s="9">
        <f t="shared" si="1"/>
        <v>11845</v>
      </c>
      <c r="B16437" s="8" t="s">
        <v>10135</v>
      </c>
      <c r="C16437" s="9" t="s">
        <v>8</v>
      </c>
    </row>
    <row r="16438">
      <c r="A16438" s="9">
        <f t="shared" si="1"/>
        <v>11846</v>
      </c>
      <c r="B16438" s="25" t="s">
        <v>25577</v>
      </c>
      <c r="C16438" s="26" t="s">
        <v>4721</v>
      </c>
    </row>
    <row r="16439">
      <c r="A16439" s="9">
        <f t="shared" si="1"/>
        <v>11847</v>
      </c>
      <c r="B16439" s="5" t="s">
        <v>10136</v>
      </c>
      <c r="C16439" s="6" t="s">
        <v>12</v>
      </c>
    </row>
    <row r="16440">
      <c r="A16440" s="9">
        <f t="shared" si="1"/>
        <v>11848</v>
      </c>
      <c r="B16440" s="5" t="s">
        <v>10137</v>
      </c>
      <c r="C16440" s="6" t="s">
        <v>1371</v>
      </c>
    </row>
    <row r="16441">
      <c r="A16441" s="9">
        <f t="shared" si="1"/>
        <v>11849</v>
      </c>
      <c r="B16441" s="5" t="s">
        <v>10138</v>
      </c>
      <c r="C16441" s="6" t="s">
        <v>179</v>
      </c>
    </row>
    <row r="16442">
      <c r="A16442" s="9">
        <f t="shared" si="1"/>
        <v>11849</v>
      </c>
      <c r="B16442" s="5" t="s">
        <v>10138</v>
      </c>
      <c r="C16442" s="6" t="s">
        <v>23637</v>
      </c>
    </row>
    <row r="16443">
      <c r="A16443" s="9">
        <f t="shared" si="1"/>
        <v>11850</v>
      </c>
      <c r="B16443" s="5" t="s">
        <v>10139</v>
      </c>
      <c r="C16443" s="6" t="s">
        <v>610</v>
      </c>
    </row>
    <row r="16444">
      <c r="A16444" s="9">
        <f t="shared" si="1"/>
        <v>11851</v>
      </c>
      <c r="B16444" s="25" t="s">
        <v>25578</v>
      </c>
      <c r="C16444" s="26" t="s">
        <v>23845</v>
      </c>
    </row>
    <row r="16445">
      <c r="A16445" s="9">
        <f t="shared" si="1"/>
        <v>11852</v>
      </c>
      <c r="B16445" s="5" t="s">
        <v>10140</v>
      </c>
      <c r="C16445" s="6" t="s">
        <v>555</v>
      </c>
    </row>
    <row r="16446">
      <c r="A16446" s="9">
        <f t="shared" si="1"/>
        <v>11853</v>
      </c>
      <c r="B16446" s="8" t="s">
        <v>10141</v>
      </c>
      <c r="C16446" s="9" t="s">
        <v>1169</v>
      </c>
    </row>
    <row r="16447">
      <c r="A16447" s="9">
        <f t="shared" si="1"/>
        <v>11854</v>
      </c>
      <c r="B16447" s="5" t="s">
        <v>10142</v>
      </c>
      <c r="C16447" s="6" t="s">
        <v>4</v>
      </c>
    </row>
    <row r="16448">
      <c r="A16448" s="9">
        <f t="shared" si="1"/>
        <v>11855</v>
      </c>
      <c r="B16448" s="25" t="s">
        <v>25579</v>
      </c>
      <c r="C16448" s="26" t="s">
        <v>23845</v>
      </c>
    </row>
    <row r="16449">
      <c r="A16449" s="9">
        <f t="shared" si="1"/>
        <v>11856</v>
      </c>
      <c r="B16449" s="8" t="s">
        <v>10143</v>
      </c>
      <c r="C16449" s="9" t="s">
        <v>1169</v>
      </c>
    </row>
    <row r="16450">
      <c r="A16450" s="9">
        <f t="shared" si="1"/>
        <v>11857</v>
      </c>
      <c r="B16450" s="5" t="s">
        <v>10144</v>
      </c>
      <c r="C16450" s="6" t="s">
        <v>109</v>
      </c>
    </row>
    <row r="16451">
      <c r="A16451" s="9">
        <f t="shared" si="1"/>
        <v>11857</v>
      </c>
      <c r="B16451" s="5" t="s">
        <v>10144</v>
      </c>
      <c r="C16451" s="6" t="s">
        <v>25</v>
      </c>
    </row>
    <row r="16452">
      <c r="A16452" s="9">
        <f t="shared" si="1"/>
        <v>11858</v>
      </c>
      <c r="B16452" s="5" t="s">
        <v>10145</v>
      </c>
      <c r="C16452" s="6" t="s">
        <v>785</v>
      </c>
    </row>
    <row r="16453">
      <c r="A16453" s="9">
        <f t="shared" si="1"/>
        <v>11859</v>
      </c>
      <c r="B16453" s="5" t="s">
        <v>10146</v>
      </c>
      <c r="C16453" s="6" t="s">
        <v>780</v>
      </c>
    </row>
    <row r="16454">
      <c r="A16454" s="9">
        <f t="shared" si="1"/>
        <v>11860</v>
      </c>
      <c r="B16454" s="25" t="s">
        <v>25580</v>
      </c>
      <c r="C16454" s="26" t="s">
        <v>23845</v>
      </c>
    </row>
    <row r="16455">
      <c r="A16455" s="9">
        <f t="shared" si="1"/>
        <v>11861</v>
      </c>
      <c r="B16455" s="25" t="s">
        <v>25581</v>
      </c>
      <c r="C16455" s="26" t="s">
        <v>23845</v>
      </c>
    </row>
    <row r="16456">
      <c r="A16456" s="9">
        <f t="shared" si="1"/>
        <v>11862</v>
      </c>
      <c r="B16456" s="8" t="s">
        <v>10147</v>
      </c>
      <c r="C16456" s="9" t="s">
        <v>8</v>
      </c>
    </row>
    <row r="16457">
      <c r="A16457" s="9">
        <f t="shared" si="1"/>
        <v>11863</v>
      </c>
      <c r="B16457" s="25" t="s">
        <v>25582</v>
      </c>
      <c r="C16457" s="26" t="s">
        <v>23845</v>
      </c>
    </row>
    <row r="16458">
      <c r="A16458" s="9">
        <f t="shared" si="1"/>
        <v>11864</v>
      </c>
      <c r="B16458" s="8" t="s">
        <v>10148</v>
      </c>
      <c r="C16458" s="9" t="s">
        <v>280</v>
      </c>
    </row>
    <row r="16459">
      <c r="A16459" s="9">
        <f t="shared" si="1"/>
        <v>11865</v>
      </c>
      <c r="B16459" s="8" t="s">
        <v>10149</v>
      </c>
      <c r="C16459" s="9" t="s">
        <v>8</v>
      </c>
    </row>
    <row r="16460">
      <c r="A16460" s="9">
        <f t="shared" si="1"/>
        <v>11866</v>
      </c>
      <c r="B16460" s="5" t="s">
        <v>10150</v>
      </c>
      <c r="C16460" s="6" t="s">
        <v>1267</v>
      </c>
    </row>
    <row r="16461">
      <c r="A16461" s="9">
        <f t="shared" si="1"/>
        <v>11867</v>
      </c>
      <c r="B16461" s="25" t="s">
        <v>25583</v>
      </c>
      <c r="C16461" s="26" t="s">
        <v>23845</v>
      </c>
    </row>
    <row r="16462">
      <c r="A16462" s="9">
        <f t="shared" si="1"/>
        <v>11868</v>
      </c>
      <c r="B16462" s="25" t="s">
        <v>25584</v>
      </c>
      <c r="C16462" s="26" t="s">
        <v>23845</v>
      </c>
    </row>
    <row r="16463">
      <c r="A16463" s="9">
        <f t="shared" si="1"/>
        <v>11869</v>
      </c>
      <c r="B16463" s="5" t="s">
        <v>10151</v>
      </c>
      <c r="C16463" s="6" t="s">
        <v>1378</v>
      </c>
    </row>
    <row r="16464">
      <c r="A16464" s="9">
        <f t="shared" si="1"/>
        <v>11870</v>
      </c>
      <c r="B16464" s="5" t="s">
        <v>10152</v>
      </c>
      <c r="C16464" s="6" t="s">
        <v>1378</v>
      </c>
    </row>
    <row r="16465">
      <c r="A16465" s="9">
        <f t="shared" si="1"/>
        <v>11871</v>
      </c>
      <c r="B16465" s="5" t="s">
        <v>10153</v>
      </c>
      <c r="C16465" s="6" t="s">
        <v>1378</v>
      </c>
    </row>
    <row r="16466">
      <c r="A16466" s="9">
        <f t="shared" si="1"/>
        <v>11872</v>
      </c>
      <c r="B16466" s="5" t="s">
        <v>10154</v>
      </c>
      <c r="C16466" s="6" t="s">
        <v>785</v>
      </c>
    </row>
    <row r="16467">
      <c r="A16467" s="9">
        <f t="shared" si="1"/>
        <v>11873</v>
      </c>
      <c r="B16467" s="8" t="s">
        <v>10155</v>
      </c>
      <c r="C16467" s="9" t="s">
        <v>8</v>
      </c>
    </row>
    <row r="16468">
      <c r="A16468" s="9">
        <f t="shared" si="1"/>
        <v>11874</v>
      </c>
      <c r="B16468" s="25" t="s">
        <v>25585</v>
      </c>
      <c r="C16468" s="26" t="s">
        <v>23845</v>
      </c>
    </row>
    <row r="16469">
      <c r="A16469" s="9">
        <f t="shared" si="1"/>
        <v>11875</v>
      </c>
      <c r="B16469" s="25" t="s">
        <v>25586</v>
      </c>
      <c r="C16469" s="26" t="s">
        <v>23845</v>
      </c>
    </row>
    <row r="16470">
      <c r="A16470" s="9">
        <f t="shared" si="1"/>
        <v>11876</v>
      </c>
      <c r="B16470" s="5" t="s">
        <v>10156</v>
      </c>
      <c r="C16470" s="6" t="s">
        <v>785</v>
      </c>
    </row>
    <row r="16471">
      <c r="A16471" s="9">
        <f t="shared" si="1"/>
        <v>11877</v>
      </c>
      <c r="B16471" s="5" t="s">
        <v>10157</v>
      </c>
      <c r="C16471" s="6" t="s">
        <v>109</v>
      </c>
    </row>
    <row r="16472">
      <c r="A16472" s="9">
        <f t="shared" si="1"/>
        <v>11878</v>
      </c>
      <c r="B16472" s="25" t="s">
        <v>25587</v>
      </c>
      <c r="C16472" s="26" t="s">
        <v>4721</v>
      </c>
    </row>
    <row r="16473">
      <c r="A16473" s="9">
        <f t="shared" si="1"/>
        <v>11879</v>
      </c>
      <c r="B16473" s="29" t="s">
        <v>25588</v>
      </c>
      <c r="C16473" s="26" t="s">
        <v>23636</v>
      </c>
    </row>
    <row r="16474">
      <c r="A16474" s="9">
        <f t="shared" si="1"/>
        <v>11880</v>
      </c>
      <c r="B16474" s="5" t="s">
        <v>10158</v>
      </c>
      <c r="C16474" s="6" t="s">
        <v>603</v>
      </c>
    </row>
    <row r="16475">
      <c r="A16475" s="9">
        <f t="shared" si="1"/>
        <v>11881</v>
      </c>
      <c r="B16475" s="5" t="s">
        <v>10159</v>
      </c>
      <c r="C16475" s="6" t="s">
        <v>2549</v>
      </c>
    </row>
    <row r="16476">
      <c r="A16476" s="9">
        <f t="shared" si="1"/>
        <v>11881</v>
      </c>
      <c r="B16476" s="5" t="s">
        <v>10159</v>
      </c>
      <c r="C16476" s="6" t="s">
        <v>23628</v>
      </c>
    </row>
    <row r="16477">
      <c r="A16477" s="9">
        <f t="shared" si="1"/>
        <v>11882</v>
      </c>
      <c r="B16477" s="8" t="s">
        <v>10160</v>
      </c>
      <c r="C16477" s="9" t="s">
        <v>8</v>
      </c>
    </row>
    <row r="16478">
      <c r="A16478" s="9">
        <f t="shared" si="1"/>
        <v>11883</v>
      </c>
      <c r="B16478" s="5" t="s">
        <v>10161</v>
      </c>
      <c r="C16478" s="6" t="s">
        <v>1279</v>
      </c>
    </row>
    <row r="16479">
      <c r="A16479" s="9">
        <f t="shared" si="1"/>
        <v>11884</v>
      </c>
      <c r="B16479" s="5" t="s">
        <v>10162</v>
      </c>
      <c r="C16479" s="6" t="s">
        <v>603</v>
      </c>
    </row>
    <row r="16480">
      <c r="A16480" s="9">
        <f t="shared" si="1"/>
        <v>11885</v>
      </c>
      <c r="B16480" s="8" t="s">
        <v>10163</v>
      </c>
      <c r="C16480" s="9" t="s">
        <v>117</v>
      </c>
    </row>
    <row r="16481">
      <c r="A16481" s="9">
        <f t="shared" si="1"/>
        <v>11886</v>
      </c>
      <c r="B16481" s="5" t="s">
        <v>10164</v>
      </c>
      <c r="C16481" s="6" t="s">
        <v>20</v>
      </c>
    </row>
    <row r="16482">
      <c r="A16482" s="9">
        <f t="shared" si="1"/>
        <v>11887</v>
      </c>
      <c r="B16482" s="5" t="s">
        <v>10165</v>
      </c>
      <c r="C16482" s="6" t="s">
        <v>610</v>
      </c>
    </row>
    <row r="16483">
      <c r="A16483" s="9">
        <f t="shared" si="1"/>
        <v>11888</v>
      </c>
      <c r="B16483" s="25" t="s">
        <v>25589</v>
      </c>
      <c r="C16483" s="26" t="s">
        <v>23845</v>
      </c>
    </row>
    <row r="16484">
      <c r="A16484" s="9">
        <f t="shared" si="1"/>
        <v>11889</v>
      </c>
      <c r="B16484" s="5" t="s">
        <v>10166</v>
      </c>
      <c r="C16484" s="6" t="s">
        <v>1394</v>
      </c>
    </row>
    <row r="16485">
      <c r="A16485" s="9">
        <f t="shared" si="1"/>
        <v>11890</v>
      </c>
      <c r="B16485" s="5" t="s">
        <v>10167</v>
      </c>
      <c r="C16485" s="6" t="s">
        <v>1458</v>
      </c>
    </row>
    <row r="16486">
      <c r="A16486" s="9">
        <f t="shared" si="1"/>
        <v>11890</v>
      </c>
      <c r="B16486" s="5" t="s">
        <v>10167</v>
      </c>
      <c r="C16486" s="6" t="s">
        <v>23628</v>
      </c>
    </row>
    <row r="16487">
      <c r="A16487" s="9">
        <f t="shared" si="1"/>
        <v>11891</v>
      </c>
      <c r="B16487" s="5" t="s">
        <v>10168</v>
      </c>
      <c r="C16487" s="6" t="s">
        <v>1324</v>
      </c>
    </row>
    <row r="16488">
      <c r="A16488" s="9">
        <f t="shared" si="1"/>
        <v>11892</v>
      </c>
      <c r="B16488" s="8" t="s">
        <v>10169</v>
      </c>
      <c r="C16488" s="9" t="s">
        <v>818</v>
      </c>
    </row>
    <row r="16489">
      <c r="A16489" s="9">
        <f t="shared" si="1"/>
        <v>11893</v>
      </c>
      <c r="B16489" s="5" t="s">
        <v>10170</v>
      </c>
      <c r="C16489" s="6" t="s">
        <v>1394</v>
      </c>
    </row>
    <row r="16490">
      <c r="A16490" s="9">
        <f t="shared" si="1"/>
        <v>11894</v>
      </c>
      <c r="B16490" s="5" t="s">
        <v>10171</v>
      </c>
      <c r="C16490" s="6" t="s">
        <v>1324</v>
      </c>
    </row>
    <row r="16491">
      <c r="A16491" s="9">
        <f t="shared" si="1"/>
        <v>11895</v>
      </c>
      <c r="B16491" s="25" t="s">
        <v>25590</v>
      </c>
      <c r="C16491" s="26" t="s">
        <v>23845</v>
      </c>
    </row>
    <row r="16492">
      <c r="A16492" s="9">
        <f t="shared" si="1"/>
        <v>11896</v>
      </c>
      <c r="B16492" s="25" t="s">
        <v>25591</v>
      </c>
      <c r="C16492" s="26" t="s">
        <v>23845</v>
      </c>
    </row>
    <row r="16493">
      <c r="A16493" s="9">
        <f t="shared" si="1"/>
        <v>11897</v>
      </c>
      <c r="B16493" s="25" t="s">
        <v>25592</v>
      </c>
      <c r="C16493" s="26" t="s">
        <v>23845</v>
      </c>
    </row>
    <row r="16494">
      <c r="A16494" s="9">
        <f t="shared" si="1"/>
        <v>11898</v>
      </c>
      <c r="B16494" s="25" t="s">
        <v>25593</v>
      </c>
      <c r="C16494" s="26" t="s">
        <v>23845</v>
      </c>
    </row>
    <row r="16495">
      <c r="A16495" s="9">
        <f t="shared" si="1"/>
        <v>11899</v>
      </c>
      <c r="B16495" s="25" t="s">
        <v>25594</v>
      </c>
      <c r="C16495" s="26" t="s">
        <v>23845</v>
      </c>
    </row>
    <row r="16496">
      <c r="A16496" s="9">
        <f t="shared" si="1"/>
        <v>11900</v>
      </c>
      <c r="B16496" s="25" t="s">
        <v>25595</v>
      </c>
      <c r="C16496" s="26" t="s">
        <v>23845</v>
      </c>
    </row>
    <row r="16497">
      <c r="A16497" s="9">
        <f t="shared" si="1"/>
        <v>11901</v>
      </c>
      <c r="B16497" s="5" t="s">
        <v>10172</v>
      </c>
      <c r="C16497" s="6" t="s">
        <v>1394</v>
      </c>
    </row>
    <row r="16498">
      <c r="A16498" s="9">
        <f t="shared" si="1"/>
        <v>11902</v>
      </c>
      <c r="B16498" s="5" t="s">
        <v>10173</v>
      </c>
      <c r="C16498" s="6" t="s">
        <v>780</v>
      </c>
    </row>
    <row r="16499">
      <c r="A16499" s="9">
        <f t="shared" si="1"/>
        <v>11903</v>
      </c>
      <c r="B16499" s="5" t="s">
        <v>10174</v>
      </c>
      <c r="C16499" s="6" t="s">
        <v>785</v>
      </c>
    </row>
    <row r="16500">
      <c r="A16500" s="9">
        <f t="shared" si="1"/>
        <v>11904</v>
      </c>
      <c r="B16500" s="5" t="s">
        <v>10175</v>
      </c>
      <c r="C16500" s="6" t="s">
        <v>1378</v>
      </c>
    </row>
    <row r="16501">
      <c r="A16501" s="9">
        <f t="shared" si="1"/>
        <v>11905</v>
      </c>
      <c r="B16501" s="5" t="s">
        <v>10176</v>
      </c>
      <c r="C16501" s="6" t="s">
        <v>603</v>
      </c>
    </row>
    <row r="16502">
      <c r="A16502" s="9">
        <f t="shared" si="1"/>
        <v>11906</v>
      </c>
      <c r="B16502" s="25" t="s">
        <v>25596</v>
      </c>
      <c r="C16502" s="26" t="s">
        <v>23845</v>
      </c>
    </row>
    <row r="16503">
      <c r="A16503" s="9">
        <f t="shared" si="1"/>
        <v>11907</v>
      </c>
      <c r="B16503" s="25" t="s">
        <v>25597</v>
      </c>
      <c r="C16503" s="26" t="s">
        <v>23845</v>
      </c>
    </row>
    <row r="16504">
      <c r="A16504" s="9">
        <f t="shared" si="1"/>
        <v>11908</v>
      </c>
      <c r="B16504" s="5" t="s">
        <v>10177</v>
      </c>
      <c r="C16504" s="6" t="s">
        <v>1394</v>
      </c>
    </row>
    <row r="16505">
      <c r="A16505" s="9">
        <f t="shared" si="1"/>
        <v>11909</v>
      </c>
      <c r="B16505" s="5" t="s">
        <v>10178</v>
      </c>
      <c r="C16505" s="6" t="s">
        <v>48</v>
      </c>
    </row>
    <row r="16506">
      <c r="A16506" s="9">
        <f t="shared" si="1"/>
        <v>11910</v>
      </c>
      <c r="B16506" s="5" t="s">
        <v>10179</v>
      </c>
      <c r="C16506" s="6" t="s">
        <v>788</v>
      </c>
    </row>
    <row r="16507">
      <c r="A16507" s="9">
        <f t="shared" si="1"/>
        <v>11910</v>
      </c>
      <c r="B16507" s="5" t="s">
        <v>10179</v>
      </c>
      <c r="C16507" s="6" t="s">
        <v>23637</v>
      </c>
    </row>
    <row r="16508">
      <c r="A16508" s="9">
        <f t="shared" si="1"/>
        <v>11911</v>
      </c>
      <c r="B16508" s="5" t="s">
        <v>10180</v>
      </c>
      <c r="C16508" s="6" t="s">
        <v>610</v>
      </c>
    </row>
    <row r="16509">
      <c r="A16509" s="9">
        <f t="shared" si="1"/>
        <v>11912</v>
      </c>
      <c r="B16509" s="8" t="s">
        <v>10181</v>
      </c>
      <c r="C16509" s="9" t="s">
        <v>733</v>
      </c>
    </row>
    <row r="16510">
      <c r="A16510" s="9">
        <f t="shared" si="1"/>
        <v>11913</v>
      </c>
      <c r="B16510" s="25" t="s">
        <v>25598</v>
      </c>
      <c r="C16510" s="26" t="s">
        <v>23845</v>
      </c>
    </row>
    <row r="16511">
      <c r="A16511" s="9">
        <f t="shared" si="1"/>
        <v>11914</v>
      </c>
      <c r="B16511" s="5" t="s">
        <v>10182</v>
      </c>
      <c r="C16511" s="6" t="s">
        <v>1267</v>
      </c>
    </row>
    <row r="16512">
      <c r="A16512" s="9">
        <f t="shared" si="1"/>
        <v>11915</v>
      </c>
      <c r="B16512" s="5" t="s">
        <v>10183</v>
      </c>
      <c r="C16512" s="6" t="s">
        <v>1495</v>
      </c>
    </row>
    <row r="16513">
      <c r="A16513" s="9">
        <f t="shared" si="1"/>
        <v>11916</v>
      </c>
      <c r="B16513" s="25" t="s">
        <v>25599</v>
      </c>
      <c r="C16513" s="26" t="s">
        <v>23845</v>
      </c>
    </row>
    <row r="16514">
      <c r="A16514" s="9">
        <f t="shared" si="1"/>
        <v>11917</v>
      </c>
      <c r="B16514" s="8" t="s">
        <v>10184</v>
      </c>
      <c r="C16514" s="9" t="s">
        <v>733</v>
      </c>
    </row>
    <row r="16515">
      <c r="A16515" s="9">
        <f t="shared" si="1"/>
        <v>11918</v>
      </c>
      <c r="B16515" s="8" t="s">
        <v>10185</v>
      </c>
      <c r="C16515" s="9" t="s">
        <v>8</v>
      </c>
    </row>
    <row r="16516">
      <c r="A16516" s="9">
        <f t="shared" si="1"/>
        <v>11919</v>
      </c>
      <c r="B16516" s="5" t="s">
        <v>10186</v>
      </c>
      <c r="C16516" s="6" t="s">
        <v>1394</v>
      </c>
    </row>
    <row r="16517">
      <c r="A16517" s="9">
        <f t="shared" si="1"/>
        <v>11920</v>
      </c>
      <c r="B16517" s="8" t="s">
        <v>10187</v>
      </c>
      <c r="C16517" s="9" t="s">
        <v>733</v>
      </c>
    </row>
    <row r="16518">
      <c r="A16518" s="9">
        <f t="shared" si="1"/>
        <v>11921</v>
      </c>
      <c r="B16518" s="5" t="s">
        <v>10188</v>
      </c>
      <c r="C16518" s="6" t="s">
        <v>27</v>
      </c>
    </row>
    <row r="16519">
      <c r="A16519" s="9">
        <f t="shared" si="1"/>
        <v>11922</v>
      </c>
      <c r="B16519" s="8" t="s">
        <v>10189</v>
      </c>
      <c r="C16519" s="9" t="s">
        <v>733</v>
      </c>
    </row>
    <row r="16520">
      <c r="A16520" s="9">
        <f t="shared" si="1"/>
        <v>11923</v>
      </c>
      <c r="B16520" s="5" t="s">
        <v>10190</v>
      </c>
      <c r="C16520" s="6" t="s">
        <v>1324</v>
      </c>
    </row>
    <row r="16521">
      <c r="A16521" s="9">
        <f t="shared" si="1"/>
        <v>11924</v>
      </c>
      <c r="B16521" s="5" t="s">
        <v>10191</v>
      </c>
      <c r="C16521" s="6" t="s">
        <v>1279</v>
      </c>
    </row>
    <row r="16522">
      <c r="A16522" s="9">
        <f t="shared" si="1"/>
        <v>11925</v>
      </c>
      <c r="B16522" s="5" t="s">
        <v>10192</v>
      </c>
      <c r="C16522" s="6" t="s">
        <v>46</v>
      </c>
    </row>
    <row r="16523">
      <c r="A16523" s="9">
        <f t="shared" si="1"/>
        <v>11926</v>
      </c>
      <c r="B16523" s="5" t="s">
        <v>10193</v>
      </c>
      <c r="C16523" s="6" t="s">
        <v>785</v>
      </c>
    </row>
    <row r="16524">
      <c r="A16524" s="9">
        <f t="shared" si="1"/>
        <v>11927</v>
      </c>
      <c r="B16524" s="25" t="s">
        <v>25600</v>
      </c>
      <c r="C16524" s="26" t="s">
        <v>4721</v>
      </c>
    </row>
    <row r="16525">
      <c r="A16525" s="9">
        <f t="shared" si="1"/>
        <v>11928</v>
      </c>
      <c r="B16525" s="25" t="s">
        <v>25601</v>
      </c>
      <c r="C16525" s="26" t="s">
        <v>4721</v>
      </c>
    </row>
    <row r="16526">
      <c r="A16526" s="9">
        <f t="shared" si="1"/>
        <v>11929</v>
      </c>
      <c r="B16526" s="25" t="s">
        <v>25602</v>
      </c>
      <c r="C16526" s="26" t="s">
        <v>4721</v>
      </c>
    </row>
    <row r="16527">
      <c r="A16527" s="9">
        <f t="shared" si="1"/>
        <v>11930</v>
      </c>
      <c r="B16527" s="5" t="s">
        <v>10194</v>
      </c>
      <c r="C16527" s="6" t="s">
        <v>437</v>
      </c>
    </row>
    <row r="16528">
      <c r="A16528" s="9">
        <f t="shared" si="1"/>
        <v>11931</v>
      </c>
      <c r="B16528" s="5" t="s">
        <v>10195</v>
      </c>
      <c r="C16528" s="6" t="s">
        <v>1394</v>
      </c>
    </row>
    <row r="16529">
      <c r="A16529" s="9">
        <f t="shared" si="1"/>
        <v>11932</v>
      </c>
      <c r="B16529" s="5" t="s">
        <v>10196</v>
      </c>
      <c r="C16529" s="6" t="s">
        <v>785</v>
      </c>
    </row>
    <row r="16530">
      <c r="A16530" s="9">
        <f t="shared" si="1"/>
        <v>11933</v>
      </c>
      <c r="B16530" s="8" t="s">
        <v>10197</v>
      </c>
      <c r="C16530" s="9" t="s">
        <v>8</v>
      </c>
    </row>
    <row r="16531">
      <c r="A16531" s="9">
        <f t="shared" si="1"/>
        <v>11934</v>
      </c>
      <c r="B16531" s="5" t="s">
        <v>10198</v>
      </c>
      <c r="C16531" s="6" t="s">
        <v>1369</v>
      </c>
    </row>
    <row r="16532">
      <c r="A16532" s="9">
        <f t="shared" si="1"/>
        <v>11935</v>
      </c>
      <c r="B16532" s="5" t="s">
        <v>10199</v>
      </c>
      <c r="C16532" s="6" t="s">
        <v>610</v>
      </c>
    </row>
    <row r="16533">
      <c r="A16533" s="9">
        <f t="shared" si="1"/>
        <v>11936</v>
      </c>
      <c r="B16533" s="8" t="s">
        <v>10200</v>
      </c>
      <c r="C16533" s="9" t="s">
        <v>8</v>
      </c>
    </row>
    <row r="16534">
      <c r="A16534" s="9">
        <f t="shared" si="1"/>
        <v>11937</v>
      </c>
      <c r="B16534" s="5" t="s">
        <v>10201</v>
      </c>
      <c r="C16534" s="6" t="s">
        <v>1371</v>
      </c>
    </row>
    <row r="16535">
      <c r="A16535" s="9">
        <f t="shared" si="1"/>
        <v>11938</v>
      </c>
      <c r="B16535" s="5" t="s">
        <v>10202</v>
      </c>
      <c r="C16535" s="6" t="s">
        <v>27</v>
      </c>
    </row>
    <row r="16536">
      <c r="A16536" s="9">
        <f t="shared" si="1"/>
        <v>11939</v>
      </c>
      <c r="B16536" s="8" t="s">
        <v>10203</v>
      </c>
      <c r="C16536" s="9" t="s">
        <v>117</v>
      </c>
    </row>
    <row r="16537">
      <c r="A16537" s="9">
        <f t="shared" si="1"/>
        <v>11940</v>
      </c>
      <c r="B16537" s="8" t="s">
        <v>10204</v>
      </c>
      <c r="C16537" s="9" t="s">
        <v>818</v>
      </c>
    </row>
    <row r="16538">
      <c r="A16538" s="9">
        <f t="shared" si="1"/>
        <v>11941</v>
      </c>
      <c r="B16538" s="8" t="s">
        <v>10205</v>
      </c>
      <c r="C16538" s="9" t="s">
        <v>818</v>
      </c>
    </row>
    <row r="16539">
      <c r="A16539" s="9">
        <f t="shared" si="1"/>
        <v>11942</v>
      </c>
      <c r="B16539" s="5" t="s">
        <v>10206</v>
      </c>
      <c r="C16539" s="6" t="s">
        <v>12</v>
      </c>
    </row>
    <row r="16540">
      <c r="A16540" s="9">
        <f t="shared" si="1"/>
        <v>11943</v>
      </c>
      <c r="B16540" s="8" t="s">
        <v>10207</v>
      </c>
      <c r="C16540" s="9" t="s">
        <v>42</v>
      </c>
    </row>
    <row r="16541">
      <c r="A16541" s="9">
        <f t="shared" si="1"/>
        <v>11944</v>
      </c>
      <c r="B16541" s="5" t="s">
        <v>10208</v>
      </c>
      <c r="C16541" s="6" t="s">
        <v>1279</v>
      </c>
    </row>
    <row r="16542">
      <c r="A16542" s="9">
        <f t="shared" si="1"/>
        <v>11945</v>
      </c>
      <c r="B16542" s="25" t="s">
        <v>25603</v>
      </c>
      <c r="C16542" s="26" t="s">
        <v>23845</v>
      </c>
    </row>
    <row r="16543">
      <c r="A16543" s="9">
        <f t="shared" si="1"/>
        <v>11946</v>
      </c>
      <c r="B16543" s="5" t="s">
        <v>10209</v>
      </c>
      <c r="C16543" s="6" t="s">
        <v>48</v>
      </c>
    </row>
    <row r="16544">
      <c r="A16544" s="9">
        <f t="shared" si="1"/>
        <v>11947</v>
      </c>
      <c r="B16544" s="8" t="s">
        <v>10210</v>
      </c>
      <c r="C16544" s="9" t="s">
        <v>8</v>
      </c>
    </row>
    <row r="16545">
      <c r="A16545" s="9">
        <f t="shared" si="1"/>
        <v>11948</v>
      </c>
      <c r="B16545" s="25" t="s">
        <v>25604</v>
      </c>
      <c r="C16545" s="26" t="s">
        <v>11797</v>
      </c>
    </row>
    <row r="16546">
      <c r="A16546" s="9">
        <f t="shared" si="1"/>
        <v>11949</v>
      </c>
      <c r="B16546" s="5" t="s">
        <v>10211</v>
      </c>
      <c r="C16546" s="6" t="s">
        <v>86</v>
      </c>
    </row>
    <row r="16547">
      <c r="A16547" s="9">
        <f t="shared" si="1"/>
        <v>11950</v>
      </c>
      <c r="B16547" s="25" t="s">
        <v>25605</v>
      </c>
      <c r="C16547" s="26" t="s">
        <v>4721</v>
      </c>
    </row>
    <row r="16548">
      <c r="A16548" s="9">
        <f t="shared" si="1"/>
        <v>11951</v>
      </c>
      <c r="B16548" s="25" t="s">
        <v>25606</v>
      </c>
      <c r="C16548" s="26" t="s">
        <v>4721</v>
      </c>
    </row>
    <row r="16549">
      <c r="A16549" s="9">
        <f t="shared" si="1"/>
        <v>11952</v>
      </c>
      <c r="B16549" s="5" t="s">
        <v>10212</v>
      </c>
      <c r="C16549" s="6" t="s">
        <v>1378</v>
      </c>
    </row>
    <row r="16550">
      <c r="A16550" s="9">
        <f t="shared" si="1"/>
        <v>11953</v>
      </c>
      <c r="B16550" s="5" t="s">
        <v>10213</v>
      </c>
      <c r="C16550" s="6" t="s">
        <v>1371</v>
      </c>
    </row>
    <row r="16551">
      <c r="A16551" s="9">
        <f t="shared" si="1"/>
        <v>11954</v>
      </c>
      <c r="B16551" s="8" t="s">
        <v>10214</v>
      </c>
      <c r="C16551" s="9" t="s">
        <v>40</v>
      </c>
    </row>
    <row r="16552">
      <c r="A16552" s="9">
        <f t="shared" si="1"/>
        <v>11955</v>
      </c>
      <c r="B16552" s="25" t="s">
        <v>25607</v>
      </c>
      <c r="C16552" s="26" t="s">
        <v>23845</v>
      </c>
    </row>
    <row r="16553">
      <c r="A16553" s="9">
        <f t="shared" si="1"/>
        <v>11956</v>
      </c>
      <c r="B16553" s="8" t="s">
        <v>10215</v>
      </c>
      <c r="C16553" s="9" t="s">
        <v>46</v>
      </c>
    </row>
    <row r="16554">
      <c r="A16554" s="9">
        <f t="shared" si="1"/>
        <v>11957</v>
      </c>
      <c r="B16554" s="5" t="s">
        <v>10216</v>
      </c>
      <c r="C16554" s="6" t="s">
        <v>603</v>
      </c>
    </row>
    <row r="16555">
      <c r="A16555" s="9">
        <f t="shared" si="1"/>
        <v>11958</v>
      </c>
      <c r="B16555" s="5" t="s">
        <v>10217</v>
      </c>
      <c r="C16555" s="6" t="s">
        <v>714</v>
      </c>
    </row>
    <row r="16556">
      <c r="A16556" s="9">
        <f t="shared" si="1"/>
        <v>11958</v>
      </c>
      <c r="B16556" s="5" t="s">
        <v>10217</v>
      </c>
      <c r="C16556" s="6" t="s">
        <v>23672</v>
      </c>
    </row>
    <row r="16557">
      <c r="A16557" s="9">
        <f t="shared" si="1"/>
        <v>11959</v>
      </c>
      <c r="B16557" s="5" t="s">
        <v>10218</v>
      </c>
      <c r="C16557" s="6" t="s">
        <v>336</v>
      </c>
    </row>
    <row r="16558">
      <c r="A16558" s="9">
        <f t="shared" si="1"/>
        <v>11959</v>
      </c>
      <c r="B16558" s="5" t="s">
        <v>10218</v>
      </c>
      <c r="C16558" s="6" t="s">
        <v>23637</v>
      </c>
    </row>
    <row r="16559">
      <c r="A16559" s="9">
        <f t="shared" si="1"/>
        <v>11960</v>
      </c>
      <c r="B16559" s="5" t="s">
        <v>10219</v>
      </c>
      <c r="C16559" s="6" t="s">
        <v>4</v>
      </c>
    </row>
    <row r="16560">
      <c r="A16560" s="9">
        <f t="shared" si="1"/>
        <v>11961</v>
      </c>
      <c r="B16560" s="5" t="s">
        <v>10220</v>
      </c>
      <c r="C16560" s="6" t="s">
        <v>758</v>
      </c>
    </row>
    <row r="16561">
      <c r="A16561" s="9">
        <f t="shared" si="1"/>
        <v>11962</v>
      </c>
      <c r="B16561" s="25" t="s">
        <v>25608</v>
      </c>
      <c r="C16561" s="26" t="s">
        <v>23817</v>
      </c>
    </row>
    <row r="16562">
      <c r="A16562" s="9">
        <f t="shared" si="1"/>
        <v>11963</v>
      </c>
      <c r="B16562" s="5" t="s">
        <v>10221</v>
      </c>
      <c r="C16562" s="6" t="s">
        <v>989</v>
      </c>
    </row>
    <row r="16563">
      <c r="A16563" s="9">
        <f t="shared" si="1"/>
        <v>11964</v>
      </c>
      <c r="B16563" s="5" t="s">
        <v>10222</v>
      </c>
      <c r="C16563" s="6" t="s">
        <v>714</v>
      </c>
    </row>
    <row r="16564">
      <c r="A16564" s="9">
        <f t="shared" si="1"/>
        <v>11964</v>
      </c>
      <c r="B16564" s="5" t="s">
        <v>10222</v>
      </c>
      <c r="C16564" s="6" t="s">
        <v>23672</v>
      </c>
    </row>
    <row r="16565">
      <c r="A16565" s="9">
        <f t="shared" si="1"/>
        <v>11965</v>
      </c>
      <c r="B16565" s="5" t="s">
        <v>10223</v>
      </c>
      <c r="C16565" s="6" t="s">
        <v>714</v>
      </c>
    </row>
    <row r="16566">
      <c r="A16566" s="9">
        <f t="shared" si="1"/>
        <v>11965</v>
      </c>
      <c r="B16566" s="5" t="s">
        <v>10223</v>
      </c>
      <c r="C16566" s="6" t="s">
        <v>23672</v>
      </c>
    </row>
    <row r="16567">
      <c r="A16567" s="9">
        <f t="shared" si="1"/>
        <v>11966</v>
      </c>
      <c r="B16567" s="5" t="s">
        <v>10224</v>
      </c>
      <c r="C16567" s="6" t="s">
        <v>603</v>
      </c>
    </row>
    <row r="16568">
      <c r="A16568" s="9">
        <f t="shared" si="1"/>
        <v>11967</v>
      </c>
      <c r="B16568" s="5" t="s">
        <v>10225</v>
      </c>
      <c r="C16568" s="6" t="s">
        <v>603</v>
      </c>
    </row>
    <row r="16569">
      <c r="A16569" s="9">
        <f t="shared" si="1"/>
        <v>11968</v>
      </c>
      <c r="B16569" s="5" t="s">
        <v>10226</v>
      </c>
      <c r="C16569" s="6" t="s">
        <v>603</v>
      </c>
    </row>
    <row r="16570">
      <c r="A16570" s="9">
        <f t="shared" si="1"/>
        <v>11969</v>
      </c>
      <c r="B16570" s="5" t="s">
        <v>10227</v>
      </c>
      <c r="C16570" s="6" t="s">
        <v>621</v>
      </c>
    </row>
    <row r="16571">
      <c r="A16571" s="9">
        <f t="shared" si="1"/>
        <v>11970</v>
      </c>
      <c r="B16571" s="25" t="s">
        <v>25609</v>
      </c>
      <c r="C16571" s="26" t="s">
        <v>941</v>
      </c>
    </row>
    <row r="16572">
      <c r="A16572" s="9">
        <f t="shared" si="1"/>
        <v>11970</v>
      </c>
      <c r="B16572" s="25" t="s">
        <v>25609</v>
      </c>
      <c r="C16572" s="6" t="s">
        <v>23672</v>
      </c>
    </row>
    <row r="16573">
      <c r="A16573" s="9">
        <f t="shared" si="1"/>
        <v>11971</v>
      </c>
      <c r="B16573" s="5" t="s">
        <v>10228</v>
      </c>
      <c r="C16573" s="6" t="s">
        <v>4</v>
      </c>
    </row>
    <row r="16574">
      <c r="A16574" s="9">
        <f t="shared" si="1"/>
        <v>11972</v>
      </c>
      <c r="B16574" s="5" t="s">
        <v>10229</v>
      </c>
      <c r="C16574" s="6" t="s">
        <v>4</v>
      </c>
    </row>
    <row r="16575">
      <c r="A16575" s="9">
        <f t="shared" si="1"/>
        <v>11973</v>
      </c>
      <c r="B16575" s="5" t="s">
        <v>10230</v>
      </c>
      <c r="C16575" s="6" t="s">
        <v>714</v>
      </c>
    </row>
    <row r="16576">
      <c r="A16576" s="9">
        <f t="shared" si="1"/>
        <v>11973</v>
      </c>
      <c r="B16576" s="5" t="s">
        <v>10230</v>
      </c>
      <c r="C16576" s="6" t="s">
        <v>23672</v>
      </c>
    </row>
    <row r="16577">
      <c r="A16577" s="9">
        <f t="shared" si="1"/>
        <v>11974</v>
      </c>
      <c r="B16577" s="8" t="s">
        <v>10231</v>
      </c>
      <c r="C16577" s="9" t="s">
        <v>52</v>
      </c>
    </row>
    <row r="16578">
      <c r="A16578" s="9">
        <f t="shared" si="1"/>
        <v>11975</v>
      </c>
      <c r="B16578" s="5" t="s">
        <v>10232</v>
      </c>
      <c r="C16578" s="6" t="s">
        <v>714</v>
      </c>
    </row>
    <row r="16579">
      <c r="A16579" s="9">
        <f t="shared" si="1"/>
        <v>11975</v>
      </c>
      <c r="B16579" s="5" t="s">
        <v>10232</v>
      </c>
      <c r="C16579" s="6" t="s">
        <v>23672</v>
      </c>
    </row>
    <row r="16580">
      <c r="A16580" s="9">
        <f t="shared" si="1"/>
        <v>11976</v>
      </c>
      <c r="B16580" s="5" t="s">
        <v>10233</v>
      </c>
      <c r="C16580" s="6" t="s">
        <v>714</v>
      </c>
    </row>
    <row r="16581">
      <c r="A16581" s="9">
        <f t="shared" si="1"/>
        <v>11976</v>
      </c>
      <c r="B16581" s="5" t="s">
        <v>10233</v>
      </c>
      <c r="C16581" s="6" t="s">
        <v>23672</v>
      </c>
    </row>
    <row r="16582">
      <c r="A16582" s="9">
        <f t="shared" si="1"/>
        <v>11977</v>
      </c>
      <c r="B16582" s="5" t="s">
        <v>10234</v>
      </c>
      <c r="C16582" s="6" t="s">
        <v>32</v>
      </c>
    </row>
    <row r="16583">
      <c r="A16583" s="9">
        <f t="shared" si="1"/>
        <v>11978</v>
      </c>
      <c r="B16583" s="5" t="s">
        <v>10235</v>
      </c>
      <c r="C16583" s="6" t="s">
        <v>785</v>
      </c>
    </row>
    <row r="16584">
      <c r="A16584" s="9">
        <f t="shared" si="1"/>
        <v>11979</v>
      </c>
      <c r="B16584" s="5" t="s">
        <v>10236</v>
      </c>
      <c r="C16584" s="6" t="s">
        <v>1279</v>
      </c>
    </row>
    <row r="16585">
      <c r="A16585" s="9">
        <f t="shared" si="1"/>
        <v>11980</v>
      </c>
      <c r="B16585" s="5" t="s">
        <v>10237</v>
      </c>
      <c r="C16585" s="6" t="s">
        <v>538</v>
      </c>
    </row>
    <row r="16586">
      <c r="A16586" s="9">
        <f t="shared" si="1"/>
        <v>11980</v>
      </c>
      <c r="B16586" s="5" t="s">
        <v>10237</v>
      </c>
      <c r="C16586" s="6" t="s">
        <v>23628</v>
      </c>
    </row>
    <row r="16587">
      <c r="A16587" s="9">
        <f t="shared" si="1"/>
        <v>11981</v>
      </c>
      <c r="B16587" s="5" t="s">
        <v>10238</v>
      </c>
      <c r="C16587" s="6" t="s">
        <v>1369</v>
      </c>
    </row>
    <row r="16588">
      <c r="A16588" s="9">
        <f t="shared" si="1"/>
        <v>11982</v>
      </c>
      <c r="B16588" s="5" t="s">
        <v>10239</v>
      </c>
      <c r="C16588" s="6" t="s">
        <v>1324</v>
      </c>
    </row>
    <row r="16589">
      <c r="A16589" s="9">
        <f t="shared" si="1"/>
        <v>11982</v>
      </c>
      <c r="B16589" s="5" t="s">
        <v>10239</v>
      </c>
      <c r="C16589" s="6" t="s">
        <v>1369</v>
      </c>
    </row>
    <row r="16590">
      <c r="A16590" s="9">
        <f t="shared" si="1"/>
        <v>11982</v>
      </c>
      <c r="B16590" s="5" t="s">
        <v>10239</v>
      </c>
      <c r="C16590" s="6" t="s">
        <v>1221</v>
      </c>
    </row>
    <row r="16591">
      <c r="A16591" s="9">
        <f t="shared" si="1"/>
        <v>11983</v>
      </c>
      <c r="B16591" s="8" t="s">
        <v>10240</v>
      </c>
      <c r="C16591" s="9" t="s">
        <v>25</v>
      </c>
    </row>
    <row r="16592">
      <c r="A16592" s="9">
        <f t="shared" si="1"/>
        <v>11984</v>
      </c>
      <c r="B16592" s="8" t="s">
        <v>10241</v>
      </c>
      <c r="C16592" s="9" t="s">
        <v>25</v>
      </c>
    </row>
    <row r="16593">
      <c r="A16593" s="9">
        <f t="shared" si="1"/>
        <v>11985</v>
      </c>
      <c r="B16593" s="8" t="s">
        <v>10242</v>
      </c>
      <c r="C16593" s="9" t="s">
        <v>25</v>
      </c>
    </row>
    <row r="16594">
      <c r="A16594" s="9">
        <f t="shared" si="1"/>
        <v>11986</v>
      </c>
      <c r="B16594" s="5" t="s">
        <v>10243</v>
      </c>
      <c r="C16594" s="6" t="s">
        <v>1267</v>
      </c>
    </row>
    <row r="16595">
      <c r="A16595" s="9">
        <f t="shared" si="1"/>
        <v>11986</v>
      </c>
      <c r="B16595" s="5" t="s">
        <v>10243</v>
      </c>
      <c r="C16595" s="6" t="s">
        <v>25</v>
      </c>
    </row>
    <row r="16596">
      <c r="A16596" s="9">
        <f t="shared" si="1"/>
        <v>11986</v>
      </c>
      <c r="B16596" s="5" t="s">
        <v>10243</v>
      </c>
      <c r="C16596" s="6" t="s">
        <v>24</v>
      </c>
    </row>
    <row r="16597">
      <c r="A16597" s="9">
        <f t="shared" si="1"/>
        <v>11987</v>
      </c>
      <c r="B16597" s="8" t="s">
        <v>10244</v>
      </c>
      <c r="C16597" s="9" t="s">
        <v>25</v>
      </c>
    </row>
    <row r="16598">
      <c r="A16598" s="9">
        <f t="shared" si="1"/>
        <v>11988</v>
      </c>
      <c r="B16598" s="8" t="s">
        <v>10245</v>
      </c>
      <c r="C16598" s="9" t="s">
        <v>25</v>
      </c>
    </row>
    <row r="16599">
      <c r="A16599" s="9">
        <f t="shared" si="1"/>
        <v>11989</v>
      </c>
      <c r="B16599" s="8" t="s">
        <v>10246</v>
      </c>
      <c r="C16599" s="9" t="s">
        <v>121</v>
      </c>
    </row>
    <row r="16600">
      <c r="A16600" s="9">
        <f t="shared" si="1"/>
        <v>11990</v>
      </c>
      <c r="B16600" s="8" t="s">
        <v>10247</v>
      </c>
      <c r="C16600" s="9" t="s">
        <v>24</v>
      </c>
    </row>
    <row r="16601">
      <c r="A16601" s="9">
        <f t="shared" si="1"/>
        <v>11990</v>
      </c>
      <c r="B16601" s="8" t="s">
        <v>10247</v>
      </c>
      <c r="C16601" s="9" t="s">
        <v>25</v>
      </c>
    </row>
    <row r="16602">
      <c r="A16602" s="9">
        <f t="shared" si="1"/>
        <v>11991</v>
      </c>
      <c r="B16602" s="5" t="s">
        <v>10248</v>
      </c>
      <c r="C16602" s="6" t="s">
        <v>612</v>
      </c>
    </row>
    <row r="16603">
      <c r="A16603" s="9">
        <f t="shared" si="1"/>
        <v>11992</v>
      </c>
      <c r="B16603" s="25" t="s">
        <v>25610</v>
      </c>
      <c r="C16603" s="26" t="s">
        <v>23761</v>
      </c>
    </row>
    <row r="16604">
      <c r="A16604" s="9">
        <f t="shared" si="1"/>
        <v>11993</v>
      </c>
      <c r="B16604" s="5" t="s">
        <v>10249</v>
      </c>
      <c r="C16604" s="6" t="s">
        <v>610</v>
      </c>
    </row>
    <row r="16605">
      <c r="A16605" s="9">
        <f t="shared" si="1"/>
        <v>11994</v>
      </c>
      <c r="B16605" s="8" t="s">
        <v>10250</v>
      </c>
      <c r="C16605" s="9" t="s">
        <v>25</v>
      </c>
    </row>
    <row r="16606">
      <c r="A16606" s="9">
        <f t="shared" si="1"/>
        <v>11995</v>
      </c>
      <c r="B16606" s="5" t="s">
        <v>10251</v>
      </c>
      <c r="C16606" s="6" t="s">
        <v>1207</v>
      </c>
    </row>
    <row r="16607">
      <c r="A16607" s="9">
        <f t="shared" si="1"/>
        <v>11996</v>
      </c>
      <c r="B16607" s="38" t="s">
        <v>25611</v>
      </c>
      <c r="C16607" s="26" t="s">
        <v>23636</v>
      </c>
    </row>
    <row r="16608">
      <c r="A16608" s="9">
        <f t="shared" si="1"/>
        <v>11997</v>
      </c>
      <c r="B16608" s="35" t="s">
        <v>25612</v>
      </c>
      <c r="C16608" s="26" t="s">
        <v>23636</v>
      </c>
    </row>
    <row r="16609">
      <c r="A16609" s="9">
        <f t="shared" si="1"/>
        <v>11998</v>
      </c>
      <c r="B16609" s="5" t="s">
        <v>10252</v>
      </c>
      <c r="C16609" s="6" t="s">
        <v>639</v>
      </c>
    </row>
    <row r="16610">
      <c r="A16610" s="9">
        <f t="shared" si="1"/>
        <v>11999</v>
      </c>
      <c r="B16610" s="8" t="s">
        <v>10253</v>
      </c>
      <c r="C16610" s="9" t="s">
        <v>616</v>
      </c>
    </row>
    <row r="16611">
      <c r="A16611" s="9">
        <f t="shared" si="1"/>
        <v>12000</v>
      </c>
      <c r="B16611" s="8" t="s">
        <v>10254</v>
      </c>
      <c r="C16611" s="9" t="s">
        <v>52</v>
      </c>
    </row>
    <row r="16612">
      <c r="A16612" s="9">
        <f t="shared" si="1"/>
        <v>12001</v>
      </c>
      <c r="B16612" s="5" t="s">
        <v>10255</v>
      </c>
      <c r="C16612" s="6" t="s">
        <v>603</v>
      </c>
    </row>
    <row r="16613">
      <c r="A16613" s="9">
        <f t="shared" si="1"/>
        <v>12002</v>
      </c>
      <c r="B16613" s="8" t="s">
        <v>10256</v>
      </c>
      <c r="C16613" s="9" t="s">
        <v>547</v>
      </c>
    </row>
    <row r="16614">
      <c r="A16614" s="9">
        <f t="shared" si="1"/>
        <v>12003</v>
      </c>
      <c r="B16614" s="5" t="s">
        <v>10257</v>
      </c>
      <c r="C16614" s="6" t="s">
        <v>12</v>
      </c>
    </row>
    <row r="16615">
      <c r="A16615" s="9">
        <f t="shared" si="1"/>
        <v>12004</v>
      </c>
      <c r="B16615" s="8" t="s">
        <v>10258</v>
      </c>
      <c r="C16615" s="9" t="s">
        <v>162</v>
      </c>
    </row>
    <row r="16616">
      <c r="A16616" s="9">
        <f t="shared" si="1"/>
        <v>12004</v>
      </c>
      <c r="B16616" s="8" t="s">
        <v>10258</v>
      </c>
      <c r="C16616" s="9" t="s">
        <v>142</v>
      </c>
    </row>
    <row r="16617">
      <c r="A16617" s="9">
        <f t="shared" si="1"/>
        <v>12005</v>
      </c>
      <c r="B16617" s="5" t="s">
        <v>10259</v>
      </c>
      <c r="C16617" s="6" t="s">
        <v>1394</v>
      </c>
    </row>
    <row r="16618">
      <c r="A16618" s="9">
        <f t="shared" si="1"/>
        <v>12006</v>
      </c>
      <c r="B16618" s="5" t="s">
        <v>10260</v>
      </c>
      <c r="C16618" s="6" t="s">
        <v>4</v>
      </c>
    </row>
    <row r="16619">
      <c r="A16619" s="9">
        <f t="shared" si="1"/>
        <v>12007</v>
      </c>
      <c r="B16619" s="8" t="s">
        <v>10261</v>
      </c>
      <c r="C16619" s="9" t="s">
        <v>547</v>
      </c>
    </row>
    <row r="16620">
      <c r="A16620" s="9">
        <f t="shared" si="1"/>
        <v>12008</v>
      </c>
      <c r="B16620" s="5" t="s">
        <v>10262</v>
      </c>
      <c r="C16620" s="6" t="s">
        <v>74</v>
      </c>
    </row>
    <row r="16621">
      <c r="A16621" s="9">
        <f t="shared" si="1"/>
        <v>12009</v>
      </c>
      <c r="B16621" s="5" t="s">
        <v>10263</v>
      </c>
      <c r="C16621" s="6" t="s">
        <v>621</v>
      </c>
    </row>
    <row r="16622">
      <c r="A16622" s="9">
        <f t="shared" si="1"/>
        <v>12010</v>
      </c>
      <c r="B16622" s="5" t="s">
        <v>10264</v>
      </c>
      <c r="C16622" s="6" t="s">
        <v>80</v>
      </c>
    </row>
    <row r="16623">
      <c r="A16623" s="9">
        <f t="shared" si="1"/>
        <v>12011</v>
      </c>
      <c r="B16623" s="5" t="s">
        <v>10265</v>
      </c>
      <c r="C16623" s="6" t="s">
        <v>471</v>
      </c>
    </row>
    <row r="16624">
      <c r="A16624" s="9">
        <f t="shared" si="1"/>
        <v>12012</v>
      </c>
      <c r="B16624" s="5" t="s">
        <v>10266</v>
      </c>
      <c r="C16624" s="6" t="s">
        <v>471</v>
      </c>
    </row>
    <row r="16625">
      <c r="A16625" s="9">
        <f t="shared" si="1"/>
        <v>12013</v>
      </c>
      <c r="B16625" s="8" t="s">
        <v>10267</v>
      </c>
      <c r="C16625" s="9" t="s">
        <v>117</v>
      </c>
    </row>
    <row r="16626">
      <c r="A16626" s="9">
        <f t="shared" si="1"/>
        <v>12014</v>
      </c>
      <c r="B16626" s="25" t="s">
        <v>25613</v>
      </c>
      <c r="C16626" s="26" t="s">
        <v>11797</v>
      </c>
    </row>
    <row r="16627">
      <c r="A16627" s="9">
        <f t="shared" si="1"/>
        <v>12015</v>
      </c>
      <c r="B16627" s="25" t="s">
        <v>25614</v>
      </c>
      <c r="C16627" s="26" t="s">
        <v>23653</v>
      </c>
    </row>
    <row r="16628">
      <c r="A16628" s="9">
        <f t="shared" si="1"/>
        <v>12016</v>
      </c>
      <c r="B16628" s="5" t="s">
        <v>10268</v>
      </c>
      <c r="C16628" s="6" t="s">
        <v>1279</v>
      </c>
    </row>
    <row r="16629">
      <c r="A16629" s="9">
        <f t="shared" si="1"/>
        <v>12017</v>
      </c>
      <c r="B16629" s="25" t="s">
        <v>25615</v>
      </c>
      <c r="C16629" s="26" t="s">
        <v>553</v>
      </c>
    </row>
    <row r="16630">
      <c r="A16630" s="9">
        <f t="shared" si="1"/>
        <v>12018</v>
      </c>
      <c r="B16630" s="5" t="s">
        <v>10269</v>
      </c>
      <c r="C16630" s="6" t="s">
        <v>365</v>
      </c>
    </row>
    <row r="16631">
      <c r="A16631" s="9">
        <f t="shared" si="1"/>
        <v>12019</v>
      </c>
      <c r="B16631" s="25" t="s">
        <v>25616</v>
      </c>
      <c r="C16631" s="26" t="s">
        <v>672</v>
      </c>
    </row>
    <row r="16632">
      <c r="A16632" s="9">
        <f t="shared" si="1"/>
        <v>12019</v>
      </c>
      <c r="B16632" s="27" t="s">
        <v>25616</v>
      </c>
      <c r="C16632" s="28" t="s">
        <v>23637</v>
      </c>
    </row>
    <row r="16633">
      <c r="A16633" s="9">
        <f t="shared" si="1"/>
        <v>12020</v>
      </c>
      <c r="B16633" s="5" t="s">
        <v>10270</v>
      </c>
      <c r="C16633" s="6" t="s">
        <v>1324</v>
      </c>
    </row>
    <row r="16634">
      <c r="A16634" s="9">
        <f t="shared" si="1"/>
        <v>12021</v>
      </c>
      <c r="B16634" s="8" t="s">
        <v>10271</v>
      </c>
      <c r="C16634" s="6" t="s">
        <v>449</v>
      </c>
    </row>
    <row r="16635">
      <c r="A16635" s="9">
        <f t="shared" si="1"/>
        <v>12021</v>
      </c>
      <c r="B16635" s="8" t="s">
        <v>10271</v>
      </c>
      <c r="C16635" s="6" t="s">
        <v>23637</v>
      </c>
    </row>
    <row r="16636">
      <c r="A16636" s="9">
        <f t="shared" si="1"/>
        <v>12022</v>
      </c>
      <c r="B16636" s="5" t="s">
        <v>10272</v>
      </c>
      <c r="C16636" s="6" t="s">
        <v>69</v>
      </c>
    </row>
    <row r="16637">
      <c r="A16637" s="9">
        <f t="shared" si="1"/>
        <v>12022</v>
      </c>
      <c r="B16637" s="5" t="s">
        <v>10272</v>
      </c>
      <c r="C16637" s="6" t="s">
        <v>23628</v>
      </c>
    </row>
    <row r="16638">
      <c r="A16638" s="9">
        <f t="shared" si="1"/>
        <v>12023</v>
      </c>
      <c r="B16638" s="5" t="s">
        <v>10273</v>
      </c>
      <c r="C16638" s="6" t="s">
        <v>946</v>
      </c>
    </row>
    <row r="16639">
      <c r="A16639" s="9">
        <f t="shared" si="1"/>
        <v>12024</v>
      </c>
      <c r="B16639" s="5" t="s">
        <v>10274</v>
      </c>
      <c r="C16639" s="6" t="s">
        <v>1260</v>
      </c>
    </row>
    <row r="16640">
      <c r="A16640" s="9">
        <f t="shared" si="1"/>
        <v>12025</v>
      </c>
      <c r="B16640" s="5" t="s">
        <v>10275</v>
      </c>
      <c r="C16640" s="6" t="s">
        <v>681</v>
      </c>
    </row>
    <row r="16641">
      <c r="A16641" s="9">
        <f t="shared" si="1"/>
        <v>12026</v>
      </c>
      <c r="B16641" s="5" t="s">
        <v>10276</v>
      </c>
      <c r="C16641" s="6" t="s">
        <v>1466</v>
      </c>
    </row>
    <row r="16642">
      <c r="A16642" s="9">
        <f t="shared" si="1"/>
        <v>12026</v>
      </c>
      <c r="B16642" s="5" t="s">
        <v>10276</v>
      </c>
      <c r="C16642" s="6" t="s">
        <v>23628</v>
      </c>
    </row>
    <row r="16643">
      <c r="A16643" s="9">
        <f t="shared" si="1"/>
        <v>12027</v>
      </c>
      <c r="B16643" s="8" t="s">
        <v>10277</v>
      </c>
      <c r="C16643" s="9" t="s">
        <v>818</v>
      </c>
    </row>
    <row r="16644">
      <c r="A16644" s="9">
        <f t="shared" si="1"/>
        <v>12028</v>
      </c>
      <c r="B16644" s="5" t="s">
        <v>10278</v>
      </c>
      <c r="C16644" s="6" t="s">
        <v>4</v>
      </c>
    </row>
    <row r="16645">
      <c r="A16645" s="9">
        <f t="shared" si="1"/>
        <v>12029</v>
      </c>
      <c r="B16645" s="5" t="s">
        <v>10279</v>
      </c>
      <c r="C16645" s="6" t="s">
        <v>20</v>
      </c>
    </row>
    <row r="16646">
      <c r="A16646" s="9">
        <f t="shared" si="1"/>
        <v>12030</v>
      </c>
      <c r="B16646" s="8" t="s">
        <v>10280</v>
      </c>
      <c r="C16646" s="9" t="s">
        <v>780</v>
      </c>
    </row>
    <row r="16647">
      <c r="A16647" s="9">
        <f t="shared" si="1"/>
        <v>12031</v>
      </c>
      <c r="B16647" s="8" t="s">
        <v>10281</v>
      </c>
      <c r="C16647" s="9" t="s">
        <v>780</v>
      </c>
    </row>
    <row r="16648">
      <c r="A16648" s="9">
        <f t="shared" si="1"/>
        <v>12032</v>
      </c>
      <c r="B16648" s="8" t="s">
        <v>10282</v>
      </c>
      <c r="C16648" s="9" t="s">
        <v>780</v>
      </c>
    </row>
    <row r="16649">
      <c r="A16649" s="9">
        <f t="shared" si="1"/>
        <v>12033</v>
      </c>
      <c r="B16649" s="8" t="s">
        <v>10283</v>
      </c>
      <c r="C16649" s="9" t="s">
        <v>780</v>
      </c>
    </row>
    <row r="16650">
      <c r="A16650" s="9">
        <f t="shared" si="1"/>
        <v>12034</v>
      </c>
      <c r="B16650" s="8" t="s">
        <v>10284</v>
      </c>
      <c r="C16650" s="9" t="s">
        <v>121</v>
      </c>
    </row>
    <row r="16651">
      <c r="A16651" s="9">
        <f t="shared" si="1"/>
        <v>12035</v>
      </c>
      <c r="B16651" s="5" t="s">
        <v>10285</v>
      </c>
      <c r="C16651" s="6" t="s">
        <v>603</v>
      </c>
    </row>
    <row r="16652">
      <c r="A16652" s="9">
        <f t="shared" si="1"/>
        <v>12036</v>
      </c>
      <c r="B16652" s="5" t="s">
        <v>10286</v>
      </c>
      <c r="C16652" s="6" t="s">
        <v>27</v>
      </c>
    </row>
    <row r="16653">
      <c r="A16653" s="9">
        <f t="shared" si="1"/>
        <v>12037</v>
      </c>
      <c r="B16653" s="5" t="s">
        <v>10287</v>
      </c>
      <c r="C16653" s="6" t="s">
        <v>1394</v>
      </c>
    </row>
    <row r="16654">
      <c r="A16654" s="9">
        <f t="shared" si="1"/>
        <v>12038</v>
      </c>
      <c r="B16654" s="5" t="s">
        <v>10288</v>
      </c>
      <c r="C16654" s="6" t="s">
        <v>1279</v>
      </c>
    </row>
    <row r="16655">
      <c r="A16655" s="9">
        <f t="shared" si="1"/>
        <v>12039</v>
      </c>
      <c r="B16655" s="5" t="s">
        <v>10289</v>
      </c>
      <c r="C16655" s="6" t="s">
        <v>1394</v>
      </c>
    </row>
    <row r="16656">
      <c r="A16656" s="9">
        <f t="shared" si="1"/>
        <v>12040</v>
      </c>
      <c r="B16656" s="5" t="s">
        <v>10290</v>
      </c>
      <c r="C16656" s="6" t="s">
        <v>27</v>
      </c>
    </row>
    <row r="16657">
      <c r="A16657" s="9">
        <f t="shared" si="1"/>
        <v>12041</v>
      </c>
      <c r="B16657" s="8" t="s">
        <v>10291</v>
      </c>
      <c r="C16657" s="9" t="s">
        <v>893</v>
      </c>
    </row>
    <row r="16658">
      <c r="A16658" s="9">
        <f t="shared" si="1"/>
        <v>12042</v>
      </c>
      <c r="B16658" s="5" t="s">
        <v>10292</v>
      </c>
      <c r="C16658" s="6" t="s">
        <v>20</v>
      </c>
    </row>
    <row r="16659">
      <c r="A16659" s="9">
        <f t="shared" si="1"/>
        <v>12042</v>
      </c>
      <c r="B16659" s="5" t="s">
        <v>10292</v>
      </c>
      <c r="C16659" s="6" t="s">
        <v>893</v>
      </c>
    </row>
    <row r="16660">
      <c r="A16660" s="9">
        <f t="shared" si="1"/>
        <v>12043</v>
      </c>
      <c r="B16660" s="8" t="s">
        <v>10293</v>
      </c>
      <c r="C16660" s="9" t="s">
        <v>10</v>
      </c>
    </row>
    <row r="16661">
      <c r="A16661" s="9">
        <f t="shared" si="1"/>
        <v>12044</v>
      </c>
      <c r="B16661" s="5" t="s">
        <v>10294</v>
      </c>
      <c r="C16661" s="6" t="s">
        <v>785</v>
      </c>
    </row>
    <row r="16662">
      <c r="A16662" s="9">
        <f t="shared" si="1"/>
        <v>12045</v>
      </c>
      <c r="B16662" s="5" t="s">
        <v>10295</v>
      </c>
      <c r="C16662" s="6" t="s">
        <v>714</v>
      </c>
    </row>
    <row r="16663">
      <c r="A16663" s="9">
        <f t="shared" si="1"/>
        <v>12045</v>
      </c>
      <c r="B16663" s="5" t="s">
        <v>10295</v>
      </c>
      <c r="C16663" s="6" t="s">
        <v>23672</v>
      </c>
    </row>
    <row r="16664">
      <c r="A16664" s="9">
        <f t="shared" si="1"/>
        <v>12046</v>
      </c>
      <c r="B16664" s="5" t="s">
        <v>10296</v>
      </c>
      <c r="C16664" s="6" t="s">
        <v>267</v>
      </c>
    </row>
    <row r="16665">
      <c r="A16665" s="9">
        <f t="shared" si="1"/>
        <v>12046</v>
      </c>
      <c r="B16665" s="5" t="s">
        <v>10296</v>
      </c>
      <c r="C16665" s="6" t="s">
        <v>91</v>
      </c>
    </row>
    <row r="16666">
      <c r="A16666" s="9">
        <f t="shared" si="1"/>
        <v>12046</v>
      </c>
      <c r="B16666" s="5" t="s">
        <v>10296</v>
      </c>
      <c r="C16666" s="6" t="s">
        <v>23637</v>
      </c>
    </row>
    <row r="16667">
      <c r="A16667" s="9">
        <f t="shared" si="1"/>
        <v>12047</v>
      </c>
      <c r="B16667" s="25" t="s">
        <v>25617</v>
      </c>
      <c r="C16667" s="26" t="s">
        <v>487</v>
      </c>
    </row>
    <row r="16668">
      <c r="A16668" s="9">
        <f t="shared" si="1"/>
        <v>12047</v>
      </c>
      <c r="B16668" s="27" t="s">
        <v>25617</v>
      </c>
      <c r="C16668" s="28" t="s">
        <v>23637</v>
      </c>
    </row>
    <row r="16669">
      <c r="A16669" s="9">
        <f t="shared" si="1"/>
        <v>12048</v>
      </c>
      <c r="B16669" s="5" t="s">
        <v>10297</v>
      </c>
      <c r="C16669" s="6" t="s">
        <v>74</v>
      </c>
    </row>
    <row r="16670">
      <c r="A16670" s="9">
        <f t="shared" si="1"/>
        <v>12049</v>
      </c>
      <c r="B16670" s="5" t="s">
        <v>10298</v>
      </c>
      <c r="C16670" s="6" t="s">
        <v>74</v>
      </c>
    </row>
    <row r="16671">
      <c r="A16671" s="9">
        <f t="shared" si="1"/>
        <v>12050</v>
      </c>
      <c r="B16671" s="5" t="s">
        <v>10299</v>
      </c>
      <c r="C16671" s="6" t="s">
        <v>74</v>
      </c>
    </row>
    <row r="16672">
      <c r="A16672" s="9">
        <f t="shared" si="1"/>
        <v>12051</v>
      </c>
      <c r="B16672" s="5" t="s">
        <v>10300</v>
      </c>
      <c r="C16672" s="6" t="s">
        <v>95</v>
      </c>
    </row>
    <row r="16673">
      <c r="A16673" s="9">
        <f t="shared" si="1"/>
        <v>12052</v>
      </c>
      <c r="B16673" s="8" t="s">
        <v>10301</v>
      </c>
      <c r="C16673" s="9" t="s">
        <v>142</v>
      </c>
    </row>
    <row r="16674">
      <c r="A16674" s="9">
        <f t="shared" si="1"/>
        <v>12053</v>
      </c>
      <c r="B16674" s="8" t="s">
        <v>10302</v>
      </c>
      <c r="C16674" s="9" t="s">
        <v>142</v>
      </c>
    </row>
    <row r="16675">
      <c r="A16675" s="9">
        <f t="shared" si="1"/>
        <v>12054</v>
      </c>
      <c r="B16675" s="5" t="s">
        <v>10303</v>
      </c>
      <c r="C16675" s="6" t="s">
        <v>313</v>
      </c>
    </row>
    <row r="16676">
      <c r="A16676" s="9">
        <f t="shared" si="1"/>
        <v>12055</v>
      </c>
      <c r="B16676" s="5" t="s">
        <v>10304</v>
      </c>
      <c r="C16676" s="6" t="s">
        <v>365</v>
      </c>
    </row>
    <row r="16677">
      <c r="A16677" s="9">
        <f t="shared" si="1"/>
        <v>12056</v>
      </c>
      <c r="B16677" s="5" t="s">
        <v>10305</v>
      </c>
      <c r="C16677" s="6" t="s">
        <v>731</v>
      </c>
    </row>
    <row r="16678">
      <c r="A16678" s="9">
        <f t="shared" si="1"/>
        <v>12057</v>
      </c>
      <c r="B16678" s="8" t="s">
        <v>10306</v>
      </c>
      <c r="C16678" s="9" t="s">
        <v>24</v>
      </c>
    </row>
    <row r="16679">
      <c r="A16679" s="9">
        <f t="shared" si="1"/>
        <v>12057</v>
      </c>
      <c r="B16679" s="8" t="s">
        <v>10306</v>
      </c>
      <c r="C16679" s="9" t="s">
        <v>25</v>
      </c>
    </row>
    <row r="16680">
      <c r="A16680" s="9">
        <f t="shared" si="1"/>
        <v>12058</v>
      </c>
      <c r="B16680" s="5" t="s">
        <v>10307</v>
      </c>
      <c r="C16680" s="6" t="s">
        <v>1360</v>
      </c>
    </row>
    <row r="16681">
      <c r="A16681" s="9">
        <f t="shared" si="1"/>
        <v>12059</v>
      </c>
      <c r="B16681" s="5" t="s">
        <v>10308</v>
      </c>
      <c r="C16681" s="6" t="s">
        <v>95</v>
      </c>
    </row>
    <row r="16682">
      <c r="A16682" s="9">
        <f t="shared" si="1"/>
        <v>12060</v>
      </c>
      <c r="B16682" s="5" t="s">
        <v>10309</v>
      </c>
      <c r="C16682" s="6" t="s">
        <v>95</v>
      </c>
    </row>
    <row r="16683">
      <c r="A16683" s="9">
        <f t="shared" si="1"/>
        <v>12061</v>
      </c>
      <c r="B16683" s="5" t="s">
        <v>10310</v>
      </c>
      <c r="C16683" s="6" t="s">
        <v>95</v>
      </c>
    </row>
    <row r="16684">
      <c r="A16684" s="9">
        <f t="shared" si="1"/>
        <v>12062</v>
      </c>
      <c r="B16684" s="5" t="s">
        <v>10311</v>
      </c>
      <c r="C16684" s="6" t="s">
        <v>95</v>
      </c>
    </row>
    <row r="16685">
      <c r="A16685" s="9">
        <f t="shared" si="1"/>
        <v>12063</v>
      </c>
      <c r="B16685" s="5" t="s">
        <v>10312</v>
      </c>
      <c r="C16685" s="6" t="s">
        <v>95</v>
      </c>
    </row>
    <row r="16686">
      <c r="A16686" s="9">
        <f t="shared" si="1"/>
        <v>12064</v>
      </c>
      <c r="B16686" s="5" t="s">
        <v>10313</v>
      </c>
      <c r="C16686" s="6" t="s">
        <v>95</v>
      </c>
    </row>
    <row r="16687">
      <c r="A16687" s="9">
        <f t="shared" si="1"/>
        <v>12065</v>
      </c>
      <c r="B16687" s="5" t="s">
        <v>10314</v>
      </c>
      <c r="C16687" s="6" t="s">
        <v>95</v>
      </c>
    </row>
    <row r="16688">
      <c r="A16688" s="9">
        <f t="shared" si="1"/>
        <v>12066</v>
      </c>
      <c r="B16688" s="5" t="s">
        <v>10315</v>
      </c>
      <c r="C16688" s="6" t="s">
        <v>95</v>
      </c>
    </row>
    <row r="16689">
      <c r="A16689" s="9">
        <f t="shared" si="1"/>
        <v>12067</v>
      </c>
      <c r="B16689" s="5" t="s">
        <v>10316</v>
      </c>
      <c r="C16689" s="6" t="s">
        <v>95</v>
      </c>
    </row>
    <row r="16690">
      <c r="A16690" s="9">
        <f t="shared" si="1"/>
        <v>12068</v>
      </c>
      <c r="B16690" s="25" t="s">
        <v>25618</v>
      </c>
      <c r="C16690" s="26" t="s">
        <v>553</v>
      </c>
    </row>
    <row r="16691">
      <c r="A16691" s="9">
        <f t="shared" si="1"/>
        <v>12069</v>
      </c>
      <c r="B16691" s="5" t="s">
        <v>10317</v>
      </c>
      <c r="C16691" s="6" t="s">
        <v>642</v>
      </c>
    </row>
    <row r="16692">
      <c r="A16692" s="9">
        <f t="shared" si="1"/>
        <v>12069</v>
      </c>
      <c r="B16692" s="5" t="s">
        <v>10317</v>
      </c>
      <c r="C16692" s="6" t="s">
        <v>97</v>
      </c>
    </row>
    <row r="16693">
      <c r="A16693" s="9">
        <f t="shared" si="1"/>
        <v>12069</v>
      </c>
      <c r="B16693" s="5" t="s">
        <v>10317</v>
      </c>
      <c r="C16693" s="6" t="s">
        <v>23637</v>
      </c>
    </row>
    <row r="16694">
      <c r="A16694" s="9">
        <f t="shared" si="1"/>
        <v>12070</v>
      </c>
      <c r="B16694" s="5" t="s">
        <v>10318</v>
      </c>
      <c r="C16694" s="6" t="s">
        <v>642</v>
      </c>
    </row>
    <row r="16695">
      <c r="A16695" s="9">
        <f t="shared" si="1"/>
        <v>12071</v>
      </c>
      <c r="B16695" s="16" t="s">
        <v>10319</v>
      </c>
      <c r="C16695" s="6" t="s">
        <v>1235</v>
      </c>
    </row>
    <row r="16696">
      <c r="A16696" s="9">
        <f t="shared" si="1"/>
        <v>12072</v>
      </c>
      <c r="B16696" s="8" t="s">
        <v>10320</v>
      </c>
      <c r="C16696" s="9" t="s">
        <v>24</v>
      </c>
    </row>
    <row r="16697">
      <c r="A16697" s="9">
        <f t="shared" si="1"/>
        <v>12072</v>
      </c>
      <c r="B16697" s="8" t="s">
        <v>10320</v>
      </c>
      <c r="C16697" s="9" t="s">
        <v>25</v>
      </c>
    </row>
    <row r="16698">
      <c r="A16698" s="9">
        <f t="shared" si="1"/>
        <v>12073</v>
      </c>
      <c r="B16698" s="8" t="s">
        <v>10321</v>
      </c>
      <c r="C16698" s="9" t="s">
        <v>24</v>
      </c>
    </row>
    <row r="16699">
      <c r="A16699" s="9">
        <f t="shared" si="1"/>
        <v>12074</v>
      </c>
      <c r="B16699" s="5" t="s">
        <v>10322</v>
      </c>
      <c r="C16699" s="6" t="s">
        <v>367</v>
      </c>
    </row>
    <row r="16700">
      <c r="A16700" s="9">
        <f t="shared" si="1"/>
        <v>12075</v>
      </c>
      <c r="B16700" s="8" t="s">
        <v>10323</v>
      </c>
      <c r="C16700" s="9" t="s">
        <v>24</v>
      </c>
    </row>
    <row r="16701">
      <c r="A16701" s="9">
        <f t="shared" si="1"/>
        <v>12076</v>
      </c>
      <c r="B16701" s="5" t="s">
        <v>10324</v>
      </c>
      <c r="C16701" s="6" t="s">
        <v>4</v>
      </c>
    </row>
    <row r="16702">
      <c r="A16702" s="9">
        <f t="shared" si="1"/>
        <v>12077</v>
      </c>
      <c r="B16702" s="5" t="s">
        <v>10325</v>
      </c>
      <c r="C16702" s="6" t="s">
        <v>196</v>
      </c>
    </row>
    <row r="16703">
      <c r="A16703" s="9">
        <f t="shared" si="1"/>
        <v>12077</v>
      </c>
      <c r="B16703" s="5" t="s">
        <v>10325</v>
      </c>
      <c r="C16703" s="6" t="s">
        <v>23637</v>
      </c>
    </row>
    <row r="16704">
      <c r="A16704" s="9">
        <f t="shared" si="1"/>
        <v>12078</v>
      </c>
      <c r="B16704" s="8" t="s">
        <v>10326</v>
      </c>
      <c r="C16704" s="9" t="s">
        <v>722</v>
      </c>
    </row>
    <row r="16705">
      <c r="A16705" s="9">
        <f t="shared" si="1"/>
        <v>12079</v>
      </c>
      <c r="B16705" s="8" t="s">
        <v>10327</v>
      </c>
      <c r="C16705" s="9" t="s">
        <v>60</v>
      </c>
    </row>
    <row r="16706">
      <c r="A16706" s="9">
        <f t="shared" si="1"/>
        <v>12080</v>
      </c>
      <c r="B16706" s="8" t="s">
        <v>10328</v>
      </c>
      <c r="C16706" s="9" t="s">
        <v>177</v>
      </c>
    </row>
    <row r="16707">
      <c r="A16707" s="9">
        <f t="shared" si="1"/>
        <v>12081</v>
      </c>
      <c r="B16707" s="8" t="s">
        <v>10329</v>
      </c>
      <c r="C16707" s="6" t="s">
        <v>196</v>
      </c>
    </row>
    <row r="16708">
      <c r="A16708" s="9">
        <f t="shared" si="1"/>
        <v>12081</v>
      </c>
      <c r="B16708" s="8" t="s">
        <v>10329</v>
      </c>
      <c r="C16708" s="9" t="s">
        <v>60</v>
      </c>
    </row>
    <row r="16709">
      <c r="A16709" s="9">
        <f t="shared" si="1"/>
        <v>12081</v>
      </c>
      <c r="B16709" s="8" t="s">
        <v>10329</v>
      </c>
      <c r="C16709" s="6" t="s">
        <v>23637</v>
      </c>
    </row>
    <row r="16710">
      <c r="A16710" s="9">
        <f t="shared" si="1"/>
        <v>12082</v>
      </c>
      <c r="B16710" s="8" t="s">
        <v>10330</v>
      </c>
      <c r="C16710" s="6" t="s">
        <v>788</v>
      </c>
    </row>
    <row r="16711">
      <c r="A16711" s="9">
        <f t="shared" si="1"/>
        <v>12082</v>
      </c>
      <c r="B16711" s="8" t="s">
        <v>10330</v>
      </c>
      <c r="C16711" s="9" t="s">
        <v>177</v>
      </c>
    </row>
    <row r="16712">
      <c r="A16712" s="9">
        <f t="shared" si="1"/>
        <v>12082</v>
      </c>
      <c r="B16712" s="8" t="s">
        <v>10330</v>
      </c>
      <c r="C16712" s="9" t="s">
        <v>60</v>
      </c>
    </row>
    <row r="16713">
      <c r="A16713" s="9">
        <f t="shared" si="1"/>
        <v>12082</v>
      </c>
      <c r="B16713" s="8" t="s">
        <v>10330</v>
      </c>
      <c r="C16713" s="6" t="s">
        <v>23637</v>
      </c>
    </row>
    <row r="16714">
      <c r="A16714" s="9">
        <f t="shared" si="1"/>
        <v>12083</v>
      </c>
      <c r="B16714" s="8" t="s">
        <v>10331</v>
      </c>
      <c r="C16714" s="9" t="s">
        <v>60</v>
      </c>
    </row>
    <row r="16715">
      <c r="A16715" s="9">
        <f t="shared" si="1"/>
        <v>12084</v>
      </c>
      <c r="B16715" s="8" t="s">
        <v>10332</v>
      </c>
      <c r="C16715" s="9" t="s">
        <v>60</v>
      </c>
    </row>
    <row r="16716">
      <c r="A16716" s="9">
        <f t="shared" si="1"/>
        <v>12085</v>
      </c>
      <c r="B16716" s="32" t="s">
        <v>25619</v>
      </c>
      <c r="C16716" s="26" t="s">
        <v>67</v>
      </c>
    </row>
    <row r="16717">
      <c r="A16717" s="9">
        <f t="shared" si="1"/>
        <v>12086</v>
      </c>
      <c r="B16717" s="5" t="s">
        <v>10333</v>
      </c>
      <c r="C16717" s="6" t="s">
        <v>393</v>
      </c>
    </row>
    <row r="16718">
      <c r="A16718" s="9">
        <f t="shared" si="1"/>
        <v>12087</v>
      </c>
      <c r="B16718" s="8" t="s">
        <v>10334</v>
      </c>
      <c r="C16718" s="9" t="s">
        <v>40</v>
      </c>
    </row>
    <row r="16719">
      <c r="A16719" s="9">
        <f t="shared" si="1"/>
        <v>12088</v>
      </c>
      <c r="B16719" s="5" t="s">
        <v>10335</v>
      </c>
      <c r="C16719" s="6" t="s">
        <v>40</v>
      </c>
    </row>
    <row r="16720">
      <c r="A16720" s="9">
        <f t="shared" si="1"/>
        <v>12089</v>
      </c>
      <c r="B16720" s="8" t="s">
        <v>10336</v>
      </c>
      <c r="C16720" s="9" t="s">
        <v>40</v>
      </c>
    </row>
    <row r="16721">
      <c r="A16721" s="9">
        <f t="shared" si="1"/>
        <v>12090</v>
      </c>
      <c r="B16721" s="16" t="s">
        <v>10337</v>
      </c>
      <c r="C16721" s="6" t="s">
        <v>1235</v>
      </c>
    </row>
    <row r="16722">
      <c r="A16722" s="9">
        <f t="shared" si="1"/>
        <v>12091</v>
      </c>
      <c r="B16722" s="8" t="s">
        <v>10338</v>
      </c>
      <c r="C16722" s="9" t="s">
        <v>416</v>
      </c>
    </row>
    <row r="16723">
      <c r="A16723" s="9">
        <f t="shared" si="1"/>
        <v>12092</v>
      </c>
      <c r="B16723" s="8" t="s">
        <v>10339</v>
      </c>
      <c r="C16723" s="9" t="s">
        <v>60</v>
      </c>
    </row>
    <row r="16724">
      <c r="A16724" s="9">
        <f t="shared" si="1"/>
        <v>12092</v>
      </c>
      <c r="B16724" s="8" t="s">
        <v>10339</v>
      </c>
      <c r="C16724" s="9" t="s">
        <v>142</v>
      </c>
    </row>
    <row r="16725">
      <c r="A16725" s="9">
        <f t="shared" si="1"/>
        <v>12093</v>
      </c>
      <c r="B16725" s="25" t="s">
        <v>25620</v>
      </c>
      <c r="C16725" s="26" t="s">
        <v>487</v>
      </c>
    </row>
    <row r="16726">
      <c r="A16726" s="9">
        <f t="shared" si="1"/>
        <v>12093</v>
      </c>
      <c r="B16726" s="27" t="s">
        <v>25620</v>
      </c>
      <c r="C16726" s="28" t="s">
        <v>23637</v>
      </c>
    </row>
    <row r="16727">
      <c r="A16727" s="9">
        <f t="shared" si="1"/>
        <v>12094</v>
      </c>
      <c r="B16727" s="5" t="s">
        <v>10340</v>
      </c>
      <c r="C16727" s="6" t="s">
        <v>1324</v>
      </c>
    </row>
    <row r="16728">
      <c r="A16728" s="9">
        <f t="shared" si="1"/>
        <v>12095</v>
      </c>
      <c r="B16728" s="8" t="s">
        <v>10341</v>
      </c>
      <c r="C16728" s="9" t="s">
        <v>46</v>
      </c>
    </row>
    <row r="16729">
      <c r="A16729" s="9">
        <f t="shared" si="1"/>
        <v>12096</v>
      </c>
      <c r="B16729" s="5" t="s">
        <v>10342</v>
      </c>
      <c r="C16729" s="6" t="s">
        <v>989</v>
      </c>
    </row>
    <row r="16730">
      <c r="A16730" s="9">
        <f t="shared" si="1"/>
        <v>12097</v>
      </c>
      <c r="B16730" s="5" t="s">
        <v>10343</v>
      </c>
      <c r="C16730" s="6" t="s">
        <v>1248</v>
      </c>
    </row>
    <row r="16731">
      <c r="A16731" s="9">
        <f t="shared" si="1"/>
        <v>12098</v>
      </c>
      <c r="B16731" s="5" t="s">
        <v>10344</v>
      </c>
      <c r="C16731" s="6" t="s">
        <v>1120</v>
      </c>
    </row>
    <row r="16732">
      <c r="A16732" s="9">
        <f t="shared" si="1"/>
        <v>12099</v>
      </c>
      <c r="B16732" s="8" t="s">
        <v>10345</v>
      </c>
      <c r="C16732" s="9" t="s">
        <v>650</v>
      </c>
    </row>
    <row r="16733">
      <c r="A16733" s="9">
        <f t="shared" si="1"/>
        <v>12100</v>
      </c>
      <c r="B16733" s="8" t="s">
        <v>10346</v>
      </c>
      <c r="C16733" s="9" t="s">
        <v>733</v>
      </c>
    </row>
    <row r="16734">
      <c r="A16734" s="9">
        <f t="shared" si="1"/>
        <v>12101</v>
      </c>
      <c r="B16734" s="8" t="s">
        <v>10347</v>
      </c>
      <c r="C16734" s="9" t="s">
        <v>733</v>
      </c>
    </row>
    <row r="16735">
      <c r="A16735" s="9">
        <f t="shared" si="1"/>
        <v>12102</v>
      </c>
      <c r="B16735" s="5" t="s">
        <v>10348</v>
      </c>
      <c r="C16735" s="6" t="s">
        <v>1334</v>
      </c>
    </row>
    <row r="16736">
      <c r="A16736" s="9">
        <f t="shared" si="1"/>
        <v>12103</v>
      </c>
      <c r="B16736" s="5" t="s">
        <v>10349</v>
      </c>
      <c r="C16736" s="6" t="s">
        <v>356</v>
      </c>
    </row>
    <row r="16737">
      <c r="A16737" s="9">
        <f t="shared" si="1"/>
        <v>12103</v>
      </c>
      <c r="B16737" s="5" t="s">
        <v>10349</v>
      </c>
      <c r="C16737" s="6" t="s">
        <v>655</v>
      </c>
    </row>
    <row r="16738">
      <c r="A16738" s="9">
        <f t="shared" si="1"/>
        <v>12103</v>
      </c>
      <c r="B16738" s="37" t="s">
        <v>10349</v>
      </c>
      <c r="C16738" s="28" t="s">
        <v>23633</v>
      </c>
    </row>
    <row r="16739">
      <c r="A16739" s="9">
        <f t="shared" si="1"/>
        <v>12104</v>
      </c>
      <c r="B16739" s="5" t="s">
        <v>10350</v>
      </c>
      <c r="C16739" s="6" t="s">
        <v>765</v>
      </c>
    </row>
    <row r="16740">
      <c r="A16740" s="9">
        <f t="shared" si="1"/>
        <v>12105</v>
      </c>
      <c r="B16740" s="5" t="s">
        <v>10351</v>
      </c>
      <c r="C16740" s="6" t="s">
        <v>765</v>
      </c>
    </row>
    <row r="16741">
      <c r="A16741" s="9">
        <f t="shared" si="1"/>
        <v>12106</v>
      </c>
      <c r="B16741" s="25" t="s">
        <v>25621</v>
      </c>
      <c r="C16741" s="26" t="s">
        <v>12983</v>
      </c>
    </row>
    <row r="16742">
      <c r="A16742" s="9">
        <f t="shared" si="1"/>
        <v>12107</v>
      </c>
      <c r="B16742" s="5" t="s">
        <v>10352</v>
      </c>
      <c r="C16742" s="6" t="s">
        <v>765</v>
      </c>
    </row>
    <row r="16743">
      <c r="A16743" s="9">
        <f t="shared" si="1"/>
        <v>12108</v>
      </c>
      <c r="B16743" s="5" t="s">
        <v>10353</v>
      </c>
      <c r="C16743" s="6" t="s">
        <v>12</v>
      </c>
    </row>
    <row r="16744">
      <c r="A16744" s="9">
        <f t="shared" si="1"/>
        <v>12109</v>
      </c>
      <c r="B16744" s="8" t="s">
        <v>10354</v>
      </c>
      <c r="C16744" s="9" t="s">
        <v>733</v>
      </c>
    </row>
    <row r="16745">
      <c r="A16745" s="9">
        <f t="shared" si="1"/>
        <v>12110</v>
      </c>
      <c r="B16745" s="5" t="s">
        <v>10355</v>
      </c>
      <c r="C16745" s="6" t="s">
        <v>610</v>
      </c>
    </row>
    <row r="16746">
      <c r="A16746" s="9">
        <f t="shared" si="1"/>
        <v>12111</v>
      </c>
      <c r="B16746" s="8" t="s">
        <v>10356</v>
      </c>
      <c r="C16746" s="9" t="s">
        <v>733</v>
      </c>
    </row>
    <row r="16747">
      <c r="A16747" s="9">
        <f t="shared" si="1"/>
        <v>12112</v>
      </c>
      <c r="B16747" s="5" t="s">
        <v>10357</v>
      </c>
      <c r="C16747" s="6" t="s">
        <v>1279</v>
      </c>
    </row>
    <row r="16748">
      <c r="A16748" s="9">
        <f t="shared" si="1"/>
        <v>12113</v>
      </c>
      <c r="B16748" s="8" t="s">
        <v>10358</v>
      </c>
      <c r="C16748" s="9" t="s">
        <v>65</v>
      </c>
    </row>
    <row r="16749">
      <c r="A16749" s="9">
        <f t="shared" si="1"/>
        <v>12114</v>
      </c>
      <c r="B16749" s="5" t="s">
        <v>10359</v>
      </c>
      <c r="C16749" s="6" t="s">
        <v>5004</v>
      </c>
    </row>
    <row r="16750">
      <c r="A16750" s="9">
        <f t="shared" si="1"/>
        <v>12114</v>
      </c>
      <c r="B16750" s="5" t="s">
        <v>10359</v>
      </c>
      <c r="C16750" s="6" t="s">
        <v>23628</v>
      </c>
    </row>
    <row r="16751">
      <c r="A16751" s="9">
        <f t="shared" si="1"/>
        <v>12115</v>
      </c>
      <c r="B16751" s="8" t="s">
        <v>10360</v>
      </c>
      <c r="C16751" s="9" t="s">
        <v>1548</v>
      </c>
    </row>
    <row r="16752">
      <c r="A16752" s="9">
        <f t="shared" si="1"/>
        <v>12116</v>
      </c>
      <c r="B16752" s="5" t="s">
        <v>10361</v>
      </c>
      <c r="C16752" s="6" t="s">
        <v>328</v>
      </c>
    </row>
    <row r="16753">
      <c r="A16753" s="9">
        <f t="shared" si="1"/>
        <v>12116</v>
      </c>
      <c r="B16753" s="5" t="s">
        <v>10361</v>
      </c>
      <c r="C16753" s="6" t="s">
        <v>23637</v>
      </c>
    </row>
    <row r="16754">
      <c r="A16754" s="9">
        <f t="shared" si="1"/>
        <v>12117</v>
      </c>
      <c r="B16754" s="5" t="s">
        <v>10362</v>
      </c>
      <c r="C16754" s="6" t="s">
        <v>1262</v>
      </c>
    </row>
    <row r="16755">
      <c r="A16755" s="9">
        <f t="shared" si="1"/>
        <v>12118</v>
      </c>
      <c r="B16755" s="5" t="s">
        <v>10363</v>
      </c>
      <c r="C16755" s="6" t="s">
        <v>547</v>
      </c>
    </row>
    <row r="16756">
      <c r="A16756" s="9">
        <f t="shared" si="1"/>
        <v>12118</v>
      </c>
      <c r="B16756" s="5" t="s">
        <v>10363</v>
      </c>
      <c r="C16756" s="6" t="s">
        <v>1290</v>
      </c>
    </row>
    <row r="16757">
      <c r="A16757" s="9">
        <f t="shared" si="1"/>
        <v>12119</v>
      </c>
      <c r="B16757" s="5" t="s">
        <v>10364</v>
      </c>
      <c r="C16757" s="6" t="s">
        <v>1290</v>
      </c>
    </row>
    <row r="16758">
      <c r="A16758" s="9">
        <f t="shared" si="1"/>
        <v>12120</v>
      </c>
      <c r="B16758" s="5" t="s">
        <v>10365</v>
      </c>
      <c r="C16758" s="6" t="s">
        <v>1290</v>
      </c>
    </row>
    <row r="16759">
      <c r="A16759" s="9">
        <f t="shared" si="1"/>
        <v>12121</v>
      </c>
      <c r="B16759" s="8" t="s">
        <v>10366</v>
      </c>
      <c r="C16759" s="9" t="s">
        <v>40</v>
      </c>
    </row>
    <row r="16760">
      <c r="A16760" s="9">
        <f t="shared" si="1"/>
        <v>12122</v>
      </c>
      <c r="B16760" s="8" t="s">
        <v>10367</v>
      </c>
      <c r="C16760" s="9" t="s">
        <v>40</v>
      </c>
    </row>
    <row r="16761">
      <c r="A16761" s="9">
        <f t="shared" si="1"/>
        <v>12123</v>
      </c>
      <c r="B16761" s="8" t="s">
        <v>10368</v>
      </c>
      <c r="C16761" s="9" t="s">
        <v>40</v>
      </c>
    </row>
    <row r="16762">
      <c r="A16762" s="9">
        <f t="shared" si="1"/>
        <v>12124</v>
      </c>
      <c r="B16762" s="5" t="s">
        <v>10369</v>
      </c>
      <c r="C16762" s="6" t="s">
        <v>655</v>
      </c>
    </row>
    <row r="16763">
      <c r="A16763" s="9">
        <f t="shared" si="1"/>
        <v>12124</v>
      </c>
      <c r="B16763" s="37" t="s">
        <v>10369</v>
      </c>
      <c r="C16763" s="28" t="s">
        <v>23633</v>
      </c>
    </row>
    <row r="16764">
      <c r="A16764" s="9">
        <f t="shared" si="1"/>
        <v>12125</v>
      </c>
      <c r="B16764" s="5" t="s">
        <v>10370</v>
      </c>
      <c r="C16764" s="6" t="s">
        <v>365</v>
      </c>
    </row>
    <row r="16765">
      <c r="A16765" s="9">
        <f t="shared" si="1"/>
        <v>12126</v>
      </c>
      <c r="B16765" s="16" t="s">
        <v>10371</v>
      </c>
      <c r="C16765" s="6" t="s">
        <v>1235</v>
      </c>
    </row>
    <row r="16766">
      <c r="A16766" s="9">
        <f t="shared" si="1"/>
        <v>12127</v>
      </c>
      <c r="B16766" s="5" t="s">
        <v>10372</v>
      </c>
      <c r="C16766" s="6" t="s">
        <v>612</v>
      </c>
    </row>
    <row r="16767">
      <c r="A16767" s="9">
        <f t="shared" si="1"/>
        <v>12128</v>
      </c>
      <c r="B16767" s="5" t="s">
        <v>10373</v>
      </c>
      <c r="C16767" s="6" t="s">
        <v>538</v>
      </c>
    </row>
    <row r="16768">
      <c r="A16768" s="9">
        <f t="shared" si="1"/>
        <v>12128</v>
      </c>
      <c r="B16768" s="5" t="s">
        <v>10373</v>
      </c>
      <c r="C16768" s="6" t="s">
        <v>23628</v>
      </c>
    </row>
    <row r="16769">
      <c r="A16769" s="9">
        <f t="shared" si="1"/>
        <v>12129</v>
      </c>
      <c r="B16769" s="5" t="s">
        <v>10374</v>
      </c>
      <c r="C16769" s="6" t="s">
        <v>939</v>
      </c>
    </row>
    <row r="16770">
      <c r="A16770" s="9">
        <f t="shared" si="1"/>
        <v>12129</v>
      </c>
      <c r="B16770" s="5" t="s">
        <v>10374</v>
      </c>
      <c r="C16770" s="6" t="s">
        <v>23628</v>
      </c>
    </row>
    <row r="16771">
      <c r="A16771" s="9">
        <f t="shared" si="1"/>
        <v>12130</v>
      </c>
      <c r="B16771" s="8" t="s">
        <v>10375</v>
      </c>
      <c r="C16771" s="9" t="s">
        <v>815</v>
      </c>
    </row>
    <row r="16772">
      <c r="A16772" s="9">
        <f t="shared" si="1"/>
        <v>12131</v>
      </c>
      <c r="B16772" s="8" t="s">
        <v>10376</v>
      </c>
      <c r="C16772" s="9" t="s">
        <v>614</v>
      </c>
    </row>
    <row r="16773">
      <c r="A16773" s="9">
        <f t="shared" si="1"/>
        <v>12132</v>
      </c>
      <c r="B16773" s="5" t="s">
        <v>10377</v>
      </c>
      <c r="C16773" s="6" t="s">
        <v>780</v>
      </c>
    </row>
    <row r="16774">
      <c r="A16774" s="9">
        <f t="shared" si="1"/>
        <v>12133</v>
      </c>
      <c r="B16774" s="25" t="s">
        <v>25622</v>
      </c>
      <c r="C16774" s="26" t="s">
        <v>23845</v>
      </c>
    </row>
    <row r="16775">
      <c r="A16775" s="9">
        <f t="shared" si="1"/>
        <v>12134</v>
      </c>
      <c r="B16775" s="25" t="s">
        <v>25623</v>
      </c>
      <c r="C16775" s="26" t="s">
        <v>23845</v>
      </c>
    </row>
    <row r="16776">
      <c r="A16776" s="9">
        <f t="shared" si="1"/>
        <v>12135</v>
      </c>
      <c r="B16776" s="25" t="s">
        <v>25624</v>
      </c>
      <c r="C16776" s="26" t="s">
        <v>23845</v>
      </c>
    </row>
    <row r="16777">
      <c r="A16777" s="9">
        <f t="shared" si="1"/>
        <v>12136</v>
      </c>
      <c r="B16777" s="25" t="s">
        <v>25625</v>
      </c>
      <c r="C16777" s="26" t="s">
        <v>23845</v>
      </c>
    </row>
    <row r="16778">
      <c r="A16778" s="9">
        <f t="shared" si="1"/>
        <v>12137</v>
      </c>
      <c r="B16778" s="5" t="s">
        <v>10378</v>
      </c>
      <c r="C16778" s="6" t="s">
        <v>1223</v>
      </c>
    </row>
    <row r="16779">
      <c r="A16779" s="9">
        <f t="shared" si="1"/>
        <v>12138</v>
      </c>
      <c r="B16779" s="5" t="s">
        <v>10379</v>
      </c>
      <c r="C16779" s="6" t="s">
        <v>1223</v>
      </c>
    </row>
    <row r="16780">
      <c r="A16780" s="9">
        <f t="shared" si="1"/>
        <v>12139</v>
      </c>
      <c r="B16780" s="5" t="s">
        <v>10380</v>
      </c>
      <c r="C16780" s="6" t="s">
        <v>603</v>
      </c>
    </row>
    <row r="16781">
      <c r="A16781" s="9">
        <f t="shared" si="1"/>
        <v>12140</v>
      </c>
      <c r="B16781" s="8" t="s">
        <v>10381</v>
      </c>
      <c r="C16781" s="9" t="s">
        <v>188</v>
      </c>
    </row>
    <row r="16782">
      <c r="A16782" s="9">
        <f t="shared" si="1"/>
        <v>12141</v>
      </c>
      <c r="B16782" s="25" t="s">
        <v>25626</v>
      </c>
      <c r="C16782" s="26" t="s">
        <v>446</v>
      </c>
    </row>
    <row r="16783">
      <c r="A16783" s="9">
        <f t="shared" si="1"/>
        <v>12141</v>
      </c>
      <c r="B16783" s="27" t="s">
        <v>25626</v>
      </c>
      <c r="C16783" s="28" t="s">
        <v>23637</v>
      </c>
    </row>
    <row r="16784">
      <c r="A16784" s="9">
        <f t="shared" si="1"/>
        <v>12142</v>
      </c>
      <c r="B16784" s="5" t="s">
        <v>10382</v>
      </c>
      <c r="C16784" s="6" t="s">
        <v>179</v>
      </c>
    </row>
    <row r="16785">
      <c r="A16785" s="9">
        <f t="shared" si="1"/>
        <v>12142</v>
      </c>
      <c r="B16785" s="5" t="s">
        <v>10382</v>
      </c>
      <c r="C16785" s="6" t="s">
        <v>23637</v>
      </c>
    </row>
    <row r="16786">
      <c r="A16786" s="9">
        <f t="shared" si="1"/>
        <v>12143</v>
      </c>
      <c r="B16786" s="25" t="s">
        <v>25627</v>
      </c>
      <c r="C16786" s="26" t="s">
        <v>23808</v>
      </c>
    </row>
    <row r="16787">
      <c r="A16787" s="9">
        <f t="shared" si="1"/>
        <v>12144</v>
      </c>
      <c r="B16787" s="5" t="s">
        <v>10383</v>
      </c>
      <c r="C16787" s="6" t="s">
        <v>179</v>
      </c>
    </row>
    <row r="16788">
      <c r="A16788" s="9">
        <f t="shared" si="1"/>
        <v>12144</v>
      </c>
      <c r="B16788" s="5" t="s">
        <v>10383</v>
      </c>
      <c r="C16788" s="6" t="s">
        <v>23637</v>
      </c>
    </row>
    <row r="16789">
      <c r="A16789" s="9">
        <f t="shared" si="1"/>
        <v>12145</v>
      </c>
      <c r="B16789" s="8" t="s">
        <v>10384</v>
      </c>
      <c r="C16789" s="9" t="s">
        <v>530</v>
      </c>
    </row>
    <row r="16790">
      <c r="A16790" s="9">
        <f t="shared" si="1"/>
        <v>12145</v>
      </c>
      <c r="B16790" s="8" t="s">
        <v>10384</v>
      </c>
      <c r="C16790" s="9" t="s">
        <v>60</v>
      </c>
    </row>
    <row r="16791">
      <c r="A16791" s="9">
        <f t="shared" si="1"/>
        <v>12146</v>
      </c>
      <c r="B16791" s="5" t="s">
        <v>10385</v>
      </c>
      <c r="C16791" s="6" t="s">
        <v>610</v>
      </c>
    </row>
    <row r="16792">
      <c r="A16792" s="9">
        <f t="shared" si="1"/>
        <v>12147</v>
      </c>
      <c r="B16792" s="5" t="s">
        <v>10386</v>
      </c>
      <c r="C16792" s="6" t="s">
        <v>1450</v>
      </c>
    </row>
    <row r="16793">
      <c r="A16793" s="9">
        <f t="shared" si="1"/>
        <v>12147</v>
      </c>
      <c r="B16793" s="5" t="s">
        <v>10386</v>
      </c>
      <c r="C16793" s="6" t="s">
        <v>23628</v>
      </c>
    </row>
    <row r="16794">
      <c r="A16794" s="9">
        <f t="shared" si="1"/>
        <v>12148</v>
      </c>
      <c r="B16794" s="5" t="s">
        <v>10387</v>
      </c>
      <c r="C16794" s="6" t="s">
        <v>1207</v>
      </c>
    </row>
    <row r="16795">
      <c r="A16795" s="9">
        <f t="shared" si="1"/>
        <v>12149</v>
      </c>
      <c r="B16795" s="5" t="s">
        <v>10388</v>
      </c>
      <c r="C16795" s="6" t="s">
        <v>78</v>
      </c>
    </row>
    <row r="16796">
      <c r="A16796" s="9">
        <f t="shared" si="1"/>
        <v>12150</v>
      </c>
      <c r="B16796" s="5" t="s">
        <v>10389</v>
      </c>
      <c r="C16796" s="6" t="s">
        <v>367</v>
      </c>
    </row>
    <row r="16797">
      <c r="A16797" s="9">
        <f t="shared" si="1"/>
        <v>12151</v>
      </c>
      <c r="B16797" s="5" t="s">
        <v>10390</v>
      </c>
      <c r="C16797" s="6" t="s">
        <v>6</v>
      </c>
    </row>
    <row r="16798">
      <c r="A16798" s="9">
        <f t="shared" si="1"/>
        <v>12152</v>
      </c>
      <c r="B16798" s="8" t="s">
        <v>10391</v>
      </c>
      <c r="C16798" s="9" t="s">
        <v>502</v>
      </c>
    </row>
    <row r="16799">
      <c r="A16799" s="9">
        <f t="shared" si="1"/>
        <v>12153</v>
      </c>
      <c r="B16799" s="8" t="s">
        <v>10392</v>
      </c>
      <c r="C16799" s="9" t="s">
        <v>1042</v>
      </c>
    </row>
    <row r="16800">
      <c r="A16800" s="9">
        <f t="shared" si="1"/>
        <v>12154</v>
      </c>
      <c r="B16800" s="8" t="s">
        <v>10393</v>
      </c>
      <c r="C16800" s="9" t="s">
        <v>1042</v>
      </c>
    </row>
    <row r="16801">
      <c r="A16801" s="9">
        <f t="shared" si="1"/>
        <v>12155</v>
      </c>
      <c r="B16801" s="8" t="s">
        <v>10394</v>
      </c>
      <c r="C16801" s="9" t="s">
        <v>874</v>
      </c>
    </row>
    <row r="16802">
      <c r="A16802" s="9">
        <f t="shared" si="1"/>
        <v>12156</v>
      </c>
      <c r="B16802" s="5" t="s">
        <v>10395</v>
      </c>
      <c r="C16802" s="6" t="s">
        <v>479</v>
      </c>
    </row>
    <row r="16803">
      <c r="A16803" s="9">
        <f t="shared" si="1"/>
        <v>12157</v>
      </c>
      <c r="B16803" s="5" t="s">
        <v>10396</v>
      </c>
      <c r="C16803" s="6" t="s">
        <v>1267</v>
      </c>
    </row>
    <row r="16804">
      <c r="A16804" s="9">
        <f t="shared" si="1"/>
        <v>12158</v>
      </c>
      <c r="B16804" s="5" t="s">
        <v>10397</v>
      </c>
      <c r="C16804" s="6" t="s">
        <v>142</v>
      </c>
    </row>
    <row r="16805">
      <c r="A16805" s="9">
        <f t="shared" si="1"/>
        <v>12158</v>
      </c>
      <c r="B16805" s="5" t="s">
        <v>10397</v>
      </c>
      <c r="C16805" s="6" t="s">
        <v>162</v>
      </c>
    </row>
    <row r="16806">
      <c r="A16806" s="9">
        <f t="shared" si="1"/>
        <v>12159</v>
      </c>
      <c r="B16806" s="8" t="s">
        <v>10398</v>
      </c>
      <c r="C16806" s="9" t="s">
        <v>25</v>
      </c>
    </row>
    <row r="16807">
      <c r="A16807" s="9">
        <f t="shared" si="1"/>
        <v>12160</v>
      </c>
      <c r="B16807" s="8" t="s">
        <v>10399</v>
      </c>
      <c r="C16807" s="9" t="s">
        <v>502</v>
      </c>
    </row>
    <row r="16808">
      <c r="A16808" s="9">
        <f t="shared" si="1"/>
        <v>12161</v>
      </c>
      <c r="B16808" s="8" t="s">
        <v>10400</v>
      </c>
      <c r="C16808" s="9" t="s">
        <v>1548</v>
      </c>
    </row>
    <row r="16809">
      <c r="A16809" s="9">
        <f t="shared" si="1"/>
        <v>12162</v>
      </c>
      <c r="B16809" s="25" t="s">
        <v>25628</v>
      </c>
      <c r="C16809" s="26" t="s">
        <v>23845</v>
      </c>
    </row>
    <row r="16810">
      <c r="A16810" s="9">
        <f t="shared" si="1"/>
        <v>12163</v>
      </c>
      <c r="B16810" s="5" t="s">
        <v>10401</v>
      </c>
      <c r="C16810" s="6" t="s">
        <v>1450</v>
      </c>
    </row>
    <row r="16811">
      <c r="A16811" s="9">
        <f t="shared" si="1"/>
        <v>12163</v>
      </c>
      <c r="B16811" s="5" t="s">
        <v>10401</v>
      </c>
      <c r="C16811" s="6" t="s">
        <v>34</v>
      </c>
    </row>
    <row r="16812">
      <c r="A16812" s="9">
        <f t="shared" si="1"/>
        <v>12163</v>
      </c>
      <c r="B16812" s="5" t="s">
        <v>10401</v>
      </c>
      <c r="C16812" s="6" t="s">
        <v>23628</v>
      </c>
    </row>
    <row r="16813">
      <c r="A16813" s="9">
        <f t="shared" si="1"/>
        <v>12164</v>
      </c>
      <c r="B16813" s="5" t="s">
        <v>10402</v>
      </c>
      <c r="C16813" s="6" t="s">
        <v>34</v>
      </c>
    </row>
    <row r="16814">
      <c r="A16814" s="9">
        <f t="shared" si="1"/>
        <v>12164</v>
      </c>
      <c r="B16814" s="5" t="s">
        <v>10402</v>
      </c>
      <c r="C16814" s="6" t="s">
        <v>23628</v>
      </c>
    </row>
    <row r="16815">
      <c r="A16815" s="9">
        <f t="shared" si="1"/>
        <v>12165</v>
      </c>
      <c r="B16815" s="5" t="s">
        <v>10403</v>
      </c>
      <c r="C16815" s="6" t="s">
        <v>1450</v>
      </c>
    </row>
    <row r="16816">
      <c r="A16816" s="9">
        <f t="shared" si="1"/>
        <v>12165</v>
      </c>
      <c r="B16816" s="5" t="s">
        <v>10403</v>
      </c>
      <c r="C16816" s="6" t="s">
        <v>23628</v>
      </c>
    </row>
    <row r="16817">
      <c r="A16817" s="9">
        <f t="shared" si="1"/>
        <v>12166</v>
      </c>
      <c r="B16817" s="8" t="s">
        <v>10404</v>
      </c>
      <c r="C16817" s="9" t="s">
        <v>142</v>
      </c>
    </row>
    <row r="16818">
      <c r="A16818" s="9">
        <f t="shared" si="1"/>
        <v>12167</v>
      </c>
      <c r="B16818" s="8" t="s">
        <v>10405</v>
      </c>
      <c r="C16818" s="9" t="s">
        <v>60</v>
      </c>
    </row>
    <row r="16819">
      <c r="A16819" s="9">
        <f t="shared" si="1"/>
        <v>12168</v>
      </c>
      <c r="B16819" s="5" t="s">
        <v>10406</v>
      </c>
      <c r="C16819" s="6" t="s">
        <v>426</v>
      </c>
    </row>
    <row r="16820">
      <c r="A16820" s="9">
        <f t="shared" si="1"/>
        <v>12169</v>
      </c>
      <c r="B16820" s="5" t="s">
        <v>10407</v>
      </c>
      <c r="C16820" s="6" t="s">
        <v>1394</v>
      </c>
    </row>
    <row r="16821">
      <c r="A16821" s="9">
        <f t="shared" si="1"/>
        <v>12170</v>
      </c>
      <c r="B16821" s="5" t="s">
        <v>10408</v>
      </c>
      <c r="C16821" s="6" t="s">
        <v>785</v>
      </c>
    </row>
    <row r="16822">
      <c r="A16822" s="9">
        <f t="shared" si="1"/>
        <v>12171</v>
      </c>
      <c r="B16822" s="5" t="s">
        <v>10409</v>
      </c>
      <c r="C16822" s="6" t="s">
        <v>946</v>
      </c>
    </row>
    <row r="16823">
      <c r="A16823" s="9">
        <f t="shared" si="1"/>
        <v>12172</v>
      </c>
      <c r="B16823" s="8" t="s">
        <v>10410</v>
      </c>
      <c r="C16823" s="9" t="s">
        <v>555</v>
      </c>
    </row>
    <row r="16824">
      <c r="A16824" s="9">
        <f t="shared" si="1"/>
        <v>12173</v>
      </c>
      <c r="B16824" s="5" t="s">
        <v>10411</v>
      </c>
      <c r="C16824" s="6" t="s">
        <v>153</v>
      </c>
    </row>
    <row r="16825">
      <c r="A16825" s="9">
        <f t="shared" si="1"/>
        <v>12173</v>
      </c>
      <c r="B16825" s="5" t="s">
        <v>10411</v>
      </c>
      <c r="C16825" s="6" t="s">
        <v>23637</v>
      </c>
    </row>
    <row r="16826">
      <c r="A16826" s="9">
        <f t="shared" si="1"/>
        <v>12174</v>
      </c>
      <c r="B16826" s="5" t="s">
        <v>10412</v>
      </c>
      <c r="C16826" s="6" t="s">
        <v>153</v>
      </c>
    </row>
    <row r="16827">
      <c r="A16827" s="9">
        <f t="shared" si="1"/>
        <v>12174</v>
      </c>
      <c r="B16827" s="5" t="s">
        <v>10412</v>
      </c>
      <c r="C16827" s="6" t="s">
        <v>23637</v>
      </c>
    </row>
    <row r="16828">
      <c r="A16828" s="9">
        <f t="shared" si="1"/>
        <v>12175</v>
      </c>
      <c r="B16828" s="5" t="s">
        <v>10413</v>
      </c>
      <c r="C16828" s="6" t="s">
        <v>452</v>
      </c>
    </row>
    <row r="16829">
      <c r="A16829" s="9">
        <f t="shared" si="1"/>
        <v>12175</v>
      </c>
      <c r="B16829" s="5" t="s">
        <v>10413</v>
      </c>
      <c r="C16829" s="6" t="s">
        <v>23637</v>
      </c>
    </row>
    <row r="16830">
      <c r="A16830" s="9">
        <f t="shared" si="1"/>
        <v>12176</v>
      </c>
      <c r="B16830" s="25" t="s">
        <v>25629</v>
      </c>
      <c r="C16830" s="26" t="s">
        <v>553</v>
      </c>
    </row>
    <row r="16831">
      <c r="A16831" s="9">
        <f t="shared" si="1"/>
        <v>12176</v>
      </c>
      <c r="B16831" s="25" t="s">
        <v>25629</v>
      </c>
      <c r="C16831" s="26" t="s">
        <v>54</v>
      </c>
    </row>
    <row r="16832">
      <c r="A16832" s="9">
        <f t="shared" si="1"/>
        <v>12177</v>
      </c>
      <c r="B16832" s="25" t="s">
        <v>25630</v>
      </c>
      <c r="C16832" s="26" t="s">
        <v>553</v>
      </c>
    </row>
    <row r="16833">
      <c r="A16833" s="9">
        <f t="shared" si="1"/>
        <v>12178</v>
      </c>
      <c r="B16833" s="5" t="s">
        <v>10414</v>
      </c>
      <c r="C16833" s="6" t="s">
        <v>267</v>
      </c>
    </row>
    <row r="16834">
      <c r="A16834" s="9">
        <f t="shared" si="1"/>
        <v>12178</v>
      </c>
      <c r="B16834" s="5" t="s">
        <v>10414</v>
      </c>
      <c r="C16834" s="6" t="s">
        <v>23637</v>
      </c>
    </row>
    <row r="16835">
      <c r="A16835" s="9">
        <f t="shared" si="1"/>
        <v>12179</v>
      </c>
      <c r="B16835" s="5" t="s">
        <v>10415</v>
      </c>
      <c r="C16835" s="6" t="s">
        <v>196</v>
      </c>
    </row>
    <row r="16836">
      <c r="A16836" s="9">
        <f t="shared" si="1"/>
        <v>12179</v>
      </c>
      <c r="B16836" s="5" t="s">
        <v>10415</v>
      </c>
      <c r="C16836" s="6" t="s">
        <v>23637</v>
      </c>
    </row>
    <row r="16837">
      <c r="A16837" s="9">
        <f t="shared" si="1"/>
        <v>12180</v>
      </c>
      <c r="B16837" s="8" t="s">
        <v>10416</v>
      </c>
      <c r="C16837" s="9" t="s">
        <v>60</v>
      </c>
    </row>
    <row r="16838">
      <c r="A16838" s="9">
        <f t="shared" si="1"/>
        <v>12180</v>
      </c>
      <c r="B16838" s="8" t="s">
        <v>10416</v>
      </c>
      <c r="C16838" s="9" t="s">
        <v>132</v>
      </c>
    </row>
    <row r="16839">
      <c r="A16839" s="9">
        <f t="shared" si="1"/>
        <v>12180</v>
      </c>
      <c r="B16839" s="8" t="s">
        <v>10416</v>
      </c>
      <c r="C16839" s="9" t="s">
        <v>24</v>
      </c>
    </row>
    <row r="16840">
      <c r="A16840" s="9">
        <f t="shared" si="1"/>
        <v>12180</v>
      </c>
      <c r="B16840" s="8" t="s">
        <v>10416</v>
      </c>
      <c r="C16840" s="6" t="s">
        <v>804</v>
      </c>
    </row>
    <row r="16841">
      <c r="A16841" s="9">
        <f t="shared" si="1"/>
        <v>12180</v>
      </c>
      <c r="B16841" s="8" t="s">
        <v>10416</v>
      </c>
      <c r="C16841" s="6" t="s">
        <v>23637</v>
      </c>
    </row>
    <row r="16842">
      <c r="A16842" s="9">
        <f t="shared" si="1"/>
        <v>12181</v>
      </c>
      <c r="B16842" s="25" t="s">
        <v>25631</v>
      </c>
      <c r="C16842" s="26" t="s">
        <v>553</v>
      </c>
    </row>
    <row r="16843">
      <c r="A16843" s="9">
        <f t="shared" si="1"/>
        <v>12182</v>
      </c>
      <c r="B16843" s="25" t="s">
        <v>25632</v>
      </c>
      <c r="C16843" s="26" t="s">
        <v>553</v>
      </c>
    </row>
    <row r="16844">
      <c r="A16844" s="9">
        <f t="shared" si="1"/>
        <v>12182</v>
      </c>
      <c r="B16844" s="25" t="s">
        <v>25632</v>
      </c>
      <c r="C16844" s="26" t="s">
        <v>54</v>
      </c>
    </row>
    <row r="16845">
      <c r="A16845" s="9">
        <f t="shared" si="1"/>
        <v>12183</v>
      </c>
      <c r="B16845" s="25" t="s">
        <v>25633</v>
      </c>
      <c r="C16845" s="26" t="s">
        <v>553</v>
      </c>
    </row>
    <row r="16846">
      <c r="A16846" s="9">
        <f t="shared" si="1"/>
        <v>12183</v>
      </c>
      <c r="B16846" s="25" t="s">
        <v>25633</v>
      </c>
      <c r="C16846" s="26" t="s">
        <v>54</v>
      </c>
    </row>
    <row r="16847">
      <c r="A16847" s="9">
        <f t="shared" si="1"/>
        <v>12184</v>
      </c>
      <c r="B16847" s="25" t="s">
        <v>25634</v>
      </c>
      <c r="C16847" s="26" t="s">
        <v>553</v>
      </c>
    </row>
    <row r="16848">
      <c r="A16848" s="9">
        <f t="shared" si="1"/>
        <v>12185</v>
      </c>
      <c r="B16848" s="25" t="s">
        <v>25635</v>
      </c>
      <c r="C16848" s="26" t="s">
        <v>553</v>
      </c>
    </row>
    <row r="16849">
      <c r="A16849" s="9">
        <f t="shared" si="1"/>
        <v>12186</v>
      </c>
      <c r="B16849" s="8" t="s">
        <v>10417</v>
      </c>
      <c r="C16849" s="9" t="s">
        <v>60</v>
      </c>
    </row>
    <row r="16850">
      <c r="A16850" s="9">
        <f t="shared" si="1"/>
        <v>12187</v>
      </c>
      <c r="B16850" s="25" t="s">
        <v>25636</v>
      </c>
      <c r="C16850" s="26" t="s">
        <v>553</v>
      </c>
    </row>
    <row r="16851">
      <c r="A16851" s="9">
        <f t="shared" si="1"/>
        <v>12188</v>
      </c>
      <c r="B16851" s="25" t="s">
        <v>25637</v>
      </c>
      <c r="C16851" s="26" t="s">
        <v>10122</v>
      </c>
    </row>
    <row r="16852">
      <c r="A16852" s="9">
        <f t="shared" si="1"/>
        <v>12188</v>
      </c>
      <c r="B16852" s="27" t="s">
        <v>25637</v>
      </c>
      <c r="C16852" s="28" t="s">
        <v>23637</v>
      </c>
    </row>
    <row r="16853">
      <c r="A16853" s="9">
        <f t="shared" si="1"/>
        <v>12189</v>
      </c>
      <c r="B16853" s="25" t="s">
        <v>25638</v>
      </c>
      <c r="C16853" s="26" t="s">
        <v>487</v>
      </c>
    </row>
    <row r="16854">
      <c r="A16854" s="9">
        <f t="shared" si="1"/>
        <v>12189</v>
      </c>
      <c r="B16854" s="27" t="s">
        <v>25638</v>
      </c>
      <c r="C16854" s="28" t="s">
        <v>23637</v>
      </c>
    </row>
    <row r="16855">
      <c r="A16855" s="9">
        <f t="shared" si="1"/>
        <v>12190</v>
      </c>
      <c r="B16855" s="5" t="s">
        <v>10418</v>
      </c>
      <c r="C16855" s="6" t="s">
        <v>179</v>
      </c>
    </row>
    <row r="16856">
      <c r="A16856" s="9">
        <f t="shared" si="1"/>
        <v>12190</v>
      </c>
      <c r="B16856" s="5" t="s">
        <v>10418</v>
      </c>
      <c r="C16856" s="6" t="s">
        <v>23637</v>
      </c>
    </row>
    <row r="16857">
      <c r="A16857" s="9">
        <f t="shared" si="1"/>
        <v>12191</v>
      </c>
      <c r="B16857" s="5" t="s">
        <v>10419</v>
      </c>
      <c r="C16857" s="6" t="s">
        <v>365</v>
      </c>
    </row>
    <row r="16858">
      <c r="A16858" s="9">
        <f t="shared" si="1"/>
        <v>12192</v>
      </c>
      <c r="B16858" s="5" t="s">
        <v>10420</v>
      </c>
      <c r="C16858" s="6" t="s">
        <v>324</v>
      </c>
    </row>
    <row r="16859">
      <c r="A16859" s="9">
        <f t="shared" si="1"/>
        <v>12192</v>
      </c>
      <c r="B16859" s="5" t="s">
        <v>10420</v>
      </c>
      <c r="C16859" s="6" t="s">
        <v>23637</v>
      </c>
    </row>
    <row r="16860">
      <c r="A16860" s="9">
        <f t="shared" si="1"/>
        <v>12193</v>
      </c>
      <c r="B16860" s="5" t="s">
        <v>10421</v>
      </c>
      <c r="C16860" s="6" t="s">
        <v>452</v>
      </c>
    </row>
    <row r="16861">
      <c r="A16861" s="9">
        <f t="shared" si="1"/>
        <v>12193</v>
      </c>
      <c r="B16861" s="5" t="s">
        <v>10421</v>
      </c>
      <c r="C16861" s="6" t="s">
        <v>324</v>
      </c>
    </row>
    <row r="16862">
      <c r="A16862" s="9">
        <f t="shared" si="1"/>
        <v>12193</v>
      </c>
      <c r="B16862" s="5" t="s">
        <v>10421</v>
      </c>
      <c r="C16862" s="6" t="s">
        <v>150</v>
      </c>
    </row>
    <row r="16863">
      <c r="A16863" s="9">
        <f t="shared" si="1"/>
        <v>12193</v>
      </c>
      <c r="B16863" s="5" t="s">
        <v>10421</v>
      </c>
      <c r="C16863" s="6" t="s">
        <v>334</v>
      </c>
    </row>
    <row r="16864">
      <c r="A16864" s="9">
        <f t="shared" si="1"/>
        <v>12193</v>
      </c>
      <c r="B16864" s="5" t="s">
        <v>10421</v>
      </c>
      <c r="C16864" s="6" t="s">
        <v>313</v>
      </c>
    </row>
    <row r="16865">
      <c r="A16865" s="9">
        <f t="shared" si="1"/>
        <v>12193</v>
      </c>
      <c r="B16865" s="5" t="s">
        <v>10421</v>
      </c>
      <c r="C16865" s="6" t="s">
        <v>23637</v>
      </c>
    </row>
    <row r="16866">
      <c r="A16866" s="9">
        <f t="shared" si="1"/>
        <v>12194</v>
      </c>
      <c r="B16866" s="5" t="s">
        <v>10422</v>
      </c>
      <c r="C16866" s="6" t="s">
        <v>365</v>
      </c>
    </row>
    <row r="16867">
      <c r="A16867" s="9">
        <f t="shared" si="1"/>
        <v>12195</v>
      </c>
      <c r="B16867" s="30" t="s">
        <v>25639</v>
      </c>
      <c r="C16867" s="26" t="s">
        <v>23639</v>
      </c>
    </row>
    <row r="16868">
      <c r="A16868" s="9">
        <f t="shared" si="1"/>
        <v>12196</v>
      </c>
      <c r="B16868" s="25" t="s">
        <v>25640</v>
      </c>
      <c r="C16868" s="26" t="s">
        <v>446</v>
      </c>
    </row>
    <row r="16869">
      <c r="A16869" s="9">
        <f t="shared" si="1"/>
        <v>12196</v>
      </c>
      <c r="B16869" s="27" t="s">
        <v>25640</v>
      </c>
      <c r="C16869" s="28" t="s">
        <v>23637</v>
      </c>
    </row>
    <row r="16870">
      <c r="A16870" s="9">
        <f t="shared" si="1"/>
        <v>12197</v>
      </c>
      <c r="B16870" s="25" t="s">
        <v>25641</v>
      </c>
      <c r="C16870" s="26" t="s">
        <v>23845</v>
      </c>
    </row>
    <row r="16871">
      <c r="A16871" s="9">
        <f t="shared" si="1"/>
        <v>12198</v>
      </c>
      <c r="B16871" s="8" t="s">
        <v>10423</v>
      </c>
      <c r="C16871" s="9" t="s">
        <v>1548</v>
      </c>
    </row>
    <row r="16872">
      <c r="A16872" s="9">
        <f t="shared" si="1"/>
        <v>12199</v>
      </c>
      <c r="B16872" s="30" t="s">
        <v>25642</v>
      </c>
      <c r="C16872" s="26" t="s">
        <v>23737</v>
      </c>
    </row>
    <row r="16873">
      <c r="A16873" s="9">
        <f t="shared" si="1"/>
        <v>12200</v>
      </c>
      <c r="B16873" s="8" t="s">
        <v>10424</v>
      </c>
      <c r="C16873" s="9" t="s">
        <v>280</v>
      </c>
    </row>
    <row r="16874">
      <c r="A16874" s="9">
        <f t="shared" si="1"/>
        <v>12201</v>
      </c>
      <c r="B16874" s="5" t="s">
        <v>10425</v>
      </c>
      <c r="C16874" s="6" t="s">
        <v>1378</v>
      </c>
    </row>
    <row r="16875">
      <c r="A16875" s="9">
        <f t="shared" si="1"/>
        <v>12202</v>
      </c>
      <c r="B16875" s="8" t="s">
        <v>10426</v>
      </c>
      <c r="C16875" s="9" t="s">
        <v>555</v>
      </c>
    </row>
    <row r="16876">
      <c r="A16876" s="9">
        <f t="shared" si="1"/>
        <v>12202</v>
      </c>
      <c r="B16876" s="8" t="s">
        <v>10426</v>
      </c>
      <c r="C16876" s="9" t="s">
        <v>650</v>
      </c>
    </row>
    <row r="16877">
      <c r="A16877" s="9">
        <f t="shared" si="1"/>
        <v>12203</v>
      </c>
      <c r="B16877" s="8" t="s">
        <v>10427</v>
      </c>
      <c r="C16877" s="9" t="s">
        <v>555</v>
      </c>
    </row>
    <row r="16878">
      <c r="A16878" s="9">
        <f t="shared" si="1"/>
        <v>12204</v>
      </c>
      <c r="B16878" s="8" t="s">
        <v>10428</v>
      </c>
      <c r="C16878" s="9" t="s">
        <v>555</v>
      </c>
    </row>
    <row r="16879">
      <c r="A16879" s="9">
        <f t="shared" si="1"/>
        <v>12205</v>
      </c>
      <c r="B16879" s="8" t="s">
        <v>10429</v>
      </c>
      <c r="C16879" s="9" t="s">
        <v>8</v>
      </c>
    </row>
    <row r="16880">
      <c r="A16880" s="9">
        <f t="shared" si="1"/>
        <v>12206</v>
      </c>
      <c r="B16880" s="8" t="s">
        <v>10430</v>
      </c>
      <c r="C16880" s="9" t="s">
        <v>555</v>
      </c>
    </row>
    <row r="16881">
      <c r="A16881" s="9">
        <f t="shared" si="1"/>
        <v>12207</v>
      </c>
      <c r="B16881" s="8" t="s">
        <v>10431</v>
      </c>
      <c r="C16881" s="9" t="s">
        <v>42</v>
      </c>
    </row>
    <row r="16882">
      <c r="A16882" s="9">
        <f t="shared" si="1"/>
        <v>12208</v>
      </c>
      <c r="B16882" s="25" t="s">
        <v>25643</v>
      </c>
      <c r="C16882" s="26" t="s">
        <v>8541</v>
      </c>
    </row>
    <row r="16883">
      <c r="A16883" s="9">
        <f t="shared" si="1"/>
        <v>12209</v>
      </c>
      <c r="B16883" s="5" t="s">
        <v>10432</v>
      </c>
      <c r="C16883" s="6" t="s">
        <v>1371</v>
      </c>
    </row>
    <row r="16884">
      <c r="A16884" s="9">
        <f t="shared" si="1"/>
        <v>12210</v>
      </c>
      <c r="B16884" s="5" t="s">
        <v>10433</v>
      </c>
      <c r="C16884" s="11" t="s">
        <v>423</v>
      </c>
    </row>
    <row r="16885">
      <c r="A16885" s="9">
        <f t="shared" si="1"/>
        <v>12211</v>
      </c>
      <c r="B16885" s="8" t="s">
        <v>10434</v>
      </c>
      <c r="C16885" s="9" t="s">
        <v>8</v>
      </c>
    </row>
    <row r="16886">
      <c r="A16886" s="9">
        <f t="shared" si="1"/>
        <v>12212</v>
      </c>
      <c r="B16886" s="8" t="s">
        <v>10435</v>
      </c>
      <c r="C16886" s="9" t="s">
        <v>8</v>
      </c>
    </row>
    <row r="16887">
      <c r="A16887" s="9">
        <f t="shared" si="1"/>
        <v>12213</v>
      </c>
      <c r="B16887" s="5" t="s">
        <v>10436</v>
      </c>
      <c r="C16887" s="6" t="s">
        <v>621</v>
      </c>
    </row>
    <row r="16888">
      <c r="A16888" s="9">
        <f t="shared" si="1"/>
        <v>12214</v>
      </c>
      <c r="B16888" s="5" t="s">
        <v>10437</v>
      </c>
      <c r="C16888" s="6" t="s">
        <v>555</v>
      </c>
    </row>
    <row r="16889">
      <c r="A16889" s="9">
        <f t="shared" si="1"/>
        <v>12215</v>
      </c>
      <c r="B16889" s="8" t="s">
        <v>10438</v>
      </c>
      <c r="C16889" s="9" t="s">
        <v>8</v>
      </c>
    </row>
    <row r="16890">
      <c r="A16890" s="9">
        <f t="shared" si="1"/>
        <v>12216</v>
      </c>
      <c r="B16890" s="8" t="s">
        <v>10439</v>
      </c>
      <c r="C16890" s="9" t="s">
        <v>8</v>
      </c>
    </row>
    <row r="16891">
      <c r="A16891" s="9">
        <f t="shared" si="1"/>
        <v>12217</v>
      </c>
      <c r="B16891" s="25" t="s">
        <v>25644</v>
      </c>
      <c r="C16891" s="26" t="s">
        <v>23812</v>
      </c>
    </row>
    <row r="16892">
      <c r="A16892" s="9">
        <f t="shared" si="1"/>
        <v>12218</v>
      </c>
      <c r="B16892" s="8" t="s">
        <v>10440</v>
      </c>
      <c r="C16892" s="9" t="s">
        <v>1548</v>
      </c>
    </row>
    <row r="16893">
      <c r="A16893" s="9">
        <f t="shared" si="1"/>
        <v>12219</v>
      </c>
      <c r="B16893" s="5" t="s">
        <v>10441</v>
      </c>
      <c r="C16893" s="6" t="s">
        <v>1248</v>
      </c>
    </row>
    <row r="16894">
      <c r="A16894" s="9">
        <f t="shared" si="1"/>
        <v>12220</v>
      </c>
      <c r="B16894" s="5" t="s">
        <v>10442</v>
      </c>
      <c r="C16894" s="6" t="s">
        <v>6</v>
      </c>
    </row>
    <row r="16895">
      <c r="A16895" s="9">
        <f t="shared" si="1"/>
        <v>12221</v>
      </c>
      <c r="B16895" s="5" t="s">
        <v>10443</v>
      </c>
      <c r="C16895" s="6" t="s">
        <v>538</v>
      </c>
    </row>
    <row r="16896">
      <c r="A16896" s="9">
        <f t="shared" si="1"/>
        <v>12221</v>
      </c>
      <c r="B16896" s="5" t="s">
        <v>10443</v>
      </c>
      <c r="C16896" s="6" t="s">
        <v>23628</v>
      </c>
    </row>
    <row r="16897">
      <c r="A16897" s="9">
        <f t="shared" si="1"/>
        <v>12222</v>
      </c>
      <c r="B16897" s="5" t="s">
        <v>10444</v>
      </c>
      <c r="C16897" s="6" t="s">
        <v>538</v>
      </c>
    </row>
    <row r="16898">
      <c r="A16898" s="9">
        <f t="shared" si="1"/>
        <v>12222</v>
      </c>
      <c r="B16898" s="5" t="s">
        <v>10444</v>
      </c>
      <c r="C16898" s="6" t="s">
        <v>23628</v>
      </c>
    </row>
    <row r="16899">
      <c r="A16899" s="9">
        <f t="shared" si="1"/>
        <v>12223</v>
      </c>
      <c r="B16899" s="5" t="s">
        <v>10445</v>
      </c>
      <c r="C16899" s="6" t="s">
        <v>1223</v>
      </c>
    </row>
    <row r="16900">
      <c r="A16900" s="9">
        <f t="shared" si="1"/>
        <v>12224</v>
      </c>
      <c r="B16900" s="5" t="s">
        <v>10446</v>
      </c>
      <c r="C16900" s="6" t="s">
        <v>939</v>
      </c>
    </row>
    <row r="16901">
      <c r="A16901" s="9">
        <f t="shared" si="1"/>
        <v>12224</v>
      </c>
      <c r="B16901" s="5" t="s">
        <v>10446</v>
      </c>
      <c r="C16901" s="6" t="s">
        <v>23628</v>
      </c>
    </row>
    <row r="16902">
      <c r="A16902" s="9">
        <f t="shared" si="1"/>
        <v>12225</v>
      </c>
      <c r="B16902" s="5" t="s">
        <v>10447</v>
      </c>
      <c r="C16902" s="6" t="s">
        <v>1458</v>
      </c>
    </row>
    <row r="16903">
      <c r="A16903" s="9">
        <f t="shared" si="1"/>
        <v>12225</v>
      </c>
      <c r="B16903" s="5" t="s">
        <v>10447</v>
      </c>
      <c r="C16903" s="6" t="s">
        <v>23628</v>
      </c>
    </row>
    <row r="16904">
      <c r="A16904" s="9">
        <f t="shared" si="1"/>
        <v>12226</v>
      </c>
      <c r="B16904" s="5" t="s">
        <v>10448</v>
      </c>
      <c r="C16904" s="6" t="s">
        <v>1458</v>
      </c>
    </row>
    <row r="16905">
      <c r="A16905" s="9">
        <f t="shared" si="1"/>
        <v>12226</v>
      </c>
      <c r="B16905" s="5" t="s">
        <v>10448</v>
      </c>
      <c r="C16905" s="6" t="s">
        <v>23628</v>
      </c>
    </row>
    <row r="16906">
      <c r="A16906" s="9">
        <f t="shared" si="1"/>
        <v>12227</v>
      </c>
      <c r="B16906" s="8" t="s">
        <v>10449</v>
      </c>
      <c r="C16906" s="9" t="s">
        <v>946</v>
      </c>
    </row>
    <row r="16907">
      <c r="A16907" s="9">
        <f t="shared" si="1"/>
        <v>12228</v>
      </c>
      <c r="B16907" s="5" t="s">
        <v>10450</v>
      </c>
      <c r="C16907" s="6" t="s">
        <v>97</v>
      </c>
    </row>
    <row r="16908">
      <c r="A16908" s="9">
        <f t="shared" si="1"/>
        <v>12228</v>
      </c>
      <c r="B16908" s="5" t="s">
        <v>10450</v>
      </c>
      <c r="C16908" s="6" t="s">
        <v>23637</v>
      </c>
    </row>
    <row r="16909">
      <c r="A16909" s="9">
        <f t="shared" si="1"/>
        <v>12229</v>
      </c>
      <c r="B16909" s="8" t="s">
        <v>10451</v>
      </c>
      <c r="C16909" s="9" t="s">
        <v>555</v>
      </c>
    </row>
    <row r="16910">
      <c r="A16910" s="9">
        <f t="shared" si="1"/>
        <v>12229</v>
      </c>
      <c r="B16910" s="8" t="s">
        <v>10451</v>
      </c>
      <c r="C16910" s="9" t="s">
        <v>8</v>
      </c>
    </row>
    <row r="16911">
      <c r="A16911" s="9">
        <f t="shared" si="1"/>
        <v>12230</v>
      </c>
      <c r="B16911" s="5" t="s">
        <v>10452</v>
      </c>
      <c r="C16911" s="6" t="s">
        <v>1342</v>
      </c>
    </row>
    <row r="16912">
      <c r="A16912" s="9">
        <f t="shared" si="1"/>
        <v>12231</v>
      </c>
      <c r="B16912" s="5" t="s">
        <v>10453</v>
      </c>
      <c r="C16912" s="6" t="s">
        <v>1342</v>
      </c>
    </row>
    <row r="16913">
      <c r="A16913" s="9">
        <f t="shared" si="1"/>
        <v>12232</v>
      </c>
      <c r="B16913" s="5" t="s">
        <v>10454</v>
      </c>
      <c r="C16913" s="6" t="s">
        <v>1342</v>
      </c>
    </row>
    <row r="16914">
      <c r="A16914" s="9">
        <f t="shared" si="1"/>
        <v>12233</v>
      </c>
      <c r="B16914" s="5" t="s">
        <v>10455</v>
      </c>
      <c r="C16914" s="6" t="s">
        <v>2549</v>
      </c>
    </row>
    <row r="16915">
      <c r="A16915" s="9">
        <f t="shared" si="1"/>
        <v>12233</v>
      </c>
      <c r="B16915" s="5" t="s">
        <v>10455</v>
      </c>
      <c r="C16915" s="6" t="s">
        <v>23628</v>
      </c>
    </row>
    <row r="16916">
      <c r="A16916" s="9">
        <f t="shared" si="1"/>
        <v>12234</v>
      </c>
      <c r="B16916" s="5" t="s">
        <v>10456</v>
      </c>
      <c r="C16916" s="6" t="s">
        <v>788</v>
      </c>
    </row>
    <row r="16917">
      <c r="A16917" s="9">
        <f t="shared" si="1"/>
        <v>12234</v>
      </c>
      <c r="B16917" s="5" t="s">
        <v>10456</v>
      </c>
      <c r="C16917" s="6" t="s">
        <v>23637</v>
      </c>
    </row>
    <row r="16918">
      <c r="A16918" s="9">
        <f t="shared" si="1"/>
        <v>12235</v>
      </c>
      <c r="B16918" s="5" t="s">
        <v>10457</v>
      </c>
      <c r="C16918" s="6" t="s">
        <v>538</v>
      </c>
    </row>
    <row r="16919">
      <c r="A16919" s="9">
        <f t="shared" si="1"/>
        <v>12235</v>
      </c>
      <c r="B16919" s="5" t="s">
        <v>10457</v>
      </c>
      <c r="C16919" s="6" t="s">
        <v>23628</v>
      </c>
    </row>
    <row r="16920">
      <c r="A16920" s="9">
        <f t="shared" si="1"/>
        <v>12236</v>
      </c>
      <c r="B16920" s="5" t="s">
        <v>10458</v>
      </c>
      <c r="C16920" s="6" t="s">
        <v>97</v>
      </c>
    </row>
    <row r="16921">
      <c r="A16921" s="9">
        <f t="shared" si="1"/>
        <v>12236</v>
      </c>
      <c r="B16921" s="5" t="s">
        <v>10458</v>
      </c>
      <c r="C16921" s="6" t="s">
        <v>23637</v>
      </c>
    </row>
    <row r="16922">
      <c r="A16922" s="9">
        <f t="shared" si="1"/>
        <v>12237</v>
      </c>
      <c r="B16922" s="25" t="s">
        <v>25645</v>
      </c>
      <c r="C16922" s="26" t="s">
        <v>23808</v>
      </c>
    </row>
    <row r="16923">
      <c r="A16923" s="9">
        <f t="shared" si="1"/>
        <v>12238</v>
      </c>
      <c r="B16923" s="5" t="s">
        <v>10459</v>
      </c>
      <c r="C16923" s="6" t="s">
        <v>610</v>
      </c>
    </row>
    <row r="16924">
      <c r="A16924" s="9">
        <f t="shared" si="1"/>
        <v>12239</v>
      </c>
      <c r="B16924" s="5" t="s">
        <v>10460</v>
      </c>
      <c r="C16924" s="6" t="s">
        <v>1394</v>
      </c>
    </row>
    <row r="16925">
      <c r="A16925" s="9">
        <f t="shared" si="1"/>
        <v>12240</v>
      </c>
      <c r="B16925" s="25" t="s">
        <v>25646</v>
      </c>
      <c r="C16925" s="26" t="s">
        <v>4721</v>
      </c>
    </row>
    <row r="16926">
      <c r="A16926" s="9">
        <f t="shared" si="1"/>
        <v>12241</v>
      </c>
      <c r="B16926" s="5" t="s">
        <v>10461</v>
      </c>
      <c r="C16926" s="6" t="s">
        <v>62</v>
      </c>
    </row>
    <row r="16927">
      <c r="A16927" s="9">
        <f t="shared" si="1"/>
        <v>12241</v>
      </c>
      <c r="B16927" s="5" t="s">
        <v>10461</v>
      </c>
      <c r="C16927" s="6" t="s">
        <v>23628</v>
      </c>
    </row>
    <row r="16928">
      <c r="A16928" s="9">
        <f t="shared" si="1"/>
        <v>12242</v>
      </c>
      <c r="B16928" s="5" t="s">
        <v>10462</v>
      </c>
      <c r="C16928" s="6" t="s">
        <v>62</v>
      </c>
    </row>
    <row r="16929">
      <c r="A16929" s="9">
        <f t="shared" si="1"/>
        <v>12242</v>
      </c>
      <c r="B16929" s="5" t="s">
        <v>10462</v>
      </c>
      <c r="C16929" s="6" t="s">
        <v>23628</v>
      </c>
    </row>
    <row r="16930">
      <c r="A16930" s="9">
        <f t="shared" si="1"/>
        <v>12243</v>
      </c>
      <c r="B16930" s="8" t="s">
        <v>10463</v>
      </c>
      <c r="C16930" s="9" t="s">
        <v>722</v>
      </c>
    </row>
    <row r="16931">
      <c r="A16931" s="9">
        <f t="shared" si="1"/>
        <v>12244</v>
      </c>
      <c r="B16931" s="5" t="s">
        <v>10464</v>
      </c>
      <c r="C16931" s="6" t="s">
        <v>2549</v>
      </c>
    </row>
    <row r="16932">
      <c r="A16932" s="9">
        <f t="shared" si="1"/>
        <v>12244</v>
      </c>
      <c r="B16932" s="5" t="s">
        <v>10464</v>
      </c>
      <c r="C16932" s="6" t="s">
        <v>23628</v>
      </c>
    </row>
    <row r="16933">
      <c r="A16933" s="9">
        <f t="shared" si="1"/>
        <v>12245</v>
      </c>
      <c r="B16933" s="5" t="s">
        <v>10465</v>
      </c>
      <c r="C16933" s="6" t="s">
        <v>462</v>
      </c>
    </row>
    <row r="16934">
      <c r="A16934" s="9">
        <f t="shared" si="1"/>
        <v>12245</v>
      </c>
      <c r="B16934" s="5" t="s">
        <v>10465</v>
      </c>
      <c r="C16934" s="6" t="s">
        <v>23637</v>
      </c>
    </row>
    <row r="16935">
      <c r="A16935" s="9">
        <f t="shared" si="1"/>
        <v>12246</v>
      </c>
      <c r="B16935" s="5" t="s">
        <v>10466</v>
      </c>
      <c r="C16935" s="6" t="s">
        <v>798</v>
      </c>
    </row>
    <row r="16936">
      <c r="A16936" s="9">
        <f t="shared" si="1"/>
        <v>12246</v>
      </c>
      <c r="B16936" s="5" t="s">
        <v>10466</v>
      </c>
      <c r="C16936" s="6" t="s">
        <v>23628</v>
      </c>
    </row>
    <row r="16937">
      <c r="A16937" s="9">
        <f t="shared" si="1"/>
        <v>12247</v>
      </c>
      <c r="B16937" s="5" t="s">
        <v>10467</v>
      </c>
      <c r="C16937" s="6" t="s">
        <v>727</v>
      </c>
    </row>
    <row r="16938">
      <c r="A16938" s="9">
        <f t="shared" si="1"/>
        <v>12248</v>
      </c>
      <c r="B16938" s="5" t="s">
        <v>10468</v>
      </c>
      <c r="C16938" s="6" t="s">
        <v>2549</v>
      </c>
    </row>
    <row r="16939">
      <c r="A16939" s="9">
        <f t="shared" si="1"/>
        <v>12248</v>
      </c>
      <c r="B16939" s="5" t="s">
        <v>10468</v>
      </c>
      <c r="C16939" s="6" t="s">
        <v>23628</v>
      </c>
    </row>
    <row r="16940">
      <c r="A16940" s="9">
        <f t="shared" si="1"/>
        <v>12249</v>
      </c>
      <c r="B16940" s="5" t="s">
        <v>10469</v>
      </c>
      <c r="C16940" s="6" t="s">
        <v>758</v>
      </c>
    </row>
    <row r="16941">
      <c r="A16941" s="9">
        <f t="shared" si="1"/>
        <v>12250</v>
      </c>
      <c r="B16941" s="25" t="s">
        <v>25647</v>
      </c>
      <c r="C16941" s="26" t="s">
        <v>23812</v>
      </c>
    </row>
    <row r="16942">
      <c r="A16942" s="9">
        <f t="shared" si="1"/>
        <v>12251</v>
      </c>
      <c r="B16942" s="8" t="s">
        <v>10470</v>
      </c>
      <c r="C16942" s="9" t="s">
        <v>1776</v>
      </c>
    </row>
    <row r="16943">
      <c r="A16943" s="9">
        <f t="shared" si="1"/>
        <v>12252</v>
      </c>
      <c r="B16943" s="8" t="s">
        <v>10471</v>
      </c>
      <c r="C16943" s="9" t="s">
        <v>1776</v>
      </c>
    </row>
    <row r="16944">
      <c r="A16944" s="9">
        <f t="shared" si="1"/>
        <v>12253</v>
      </c>
      <c r="B16944" s="8" t="s">
        <v>10472</v>
      </c>
      <c r="C16944" s="9" t="s">
        <v>42</v>
      </c>
    </row>
    <row r="16945">
      <c r="A16945" s="9">
        <f t="shared" si="1"/>
        <v>12254</v>
      </c>
      <c r="B16945" s="5" t="s">
        <v>10473</v>
      </c>
      <c r="C16945" s="6" t="s">
        <v>2549</v>
      </c>
    </row>
    <row r="16946">
      <c r="A16946" s="9">
        <f t="shared" si="1"/>
        <v>12254</v>
      </c>
      <c r="B16946" s="5" t="s">
        <v>10473</v>
      </c>
      <c r="C16946" s="6" t="s">
        <v>23628</v>
      </c>
    </row>
    <row r="16947">
      <c r="A16947" s="9">
        <f t="shared" si="1"/>
        <v>12255</v>
      </c>
      <c r="B16947" s="5" t="s">
        <v>10474</v>
      </c>
      <c r="C16947" s="6" t="s">
        <v>538</v>
      </c>
    </row>
    <row r="16948">
      <c r="A16948" s="9">
        <f t="shared" si="1"/>
        <v>12255</v>
      </c>
      <c r="B16948" s="5" t="s">
        <v>10474</v>
      </c>
      <c r="C16948" s="6" t="s">
        <v>23628</v>
      </c>
    </row>
    <row r="16949">
      <c r="A16949" s="9">
        <f t="shared" si="1"/>
        <v>12256</v>
      </c>
      <c r="B16949" s="5" t="s">
        <v>10475</v>
      </c>
      <c r="C16949" s="6" t="s">
        <v>798</v>
      </c>
    </row>
    <row r="16950">
      <c r="A16950" s="9">
        <f t="shared" si="1"/>
        <v>12256</v>
      </c>
      <c r="B16950" s="5" t="s">
        <v>10475</v>
      </c>
      <c r="C16950" s="6" t="s">
        <v>23628</v>
      </c>
    </row>
    <row r="16951">
      <c r="A16951" s="9">
        <f t="shared" si="1"/>
        <v>12257</v>
      </c>
      <c r="B16951" s="5" t="s">
        <v>10476</v>
      </c>
      <c r="C16951" s="6" t="s">
        <v>939</v>
      </c>
    </row>
    <row r="16952">
      <c r="A16952" s="9">
        <f t="shared" si="1"/>
        <v>12257</v>
      </c>
      <c r="B16952" s="5" t="s">
        <v>10476</v>
      </c>
      <c r="C16952" s="6" t="s">
        <v>23628</v>
      </c>
    </row>
    <row r="16953">
      <c r="A16953" s="9">
        <f t="shared" si="1"/>
        <v>12258</v>
      </c>
      <c r="B16953" s="5" t="s">
        <v>10477</v>
      </c>
      <c r="C16953" s="6" t="s">
        <v>2549</v>
      </c>
    </row>
    <row r="16954">
      <c r="A16954" s="9">
        <f t="shared" si="1"/>
        <v>12258</v>
      </c>
      <c r="B16954" s="5" t="s">
        <v>10477</v>
      </c>
      <c r="C16954" s="6" t="s">
        <v>23628</v>
      </c>
    </row>
    <row r="16955">
      <c r="A16955" s="9">
        <f t="shared" si="1"/>
        <v>12259</v>
      </c>
      <c r="B16955" s="5" t="s">
        <v>10478</v>
      </c>
      <c r="C16955" s="6" t="s">
        <v>1120</v>
      </c>
    </row>
    <row r="16956">
      <c r="A16956" s="9">
        <f t="shared" si="1"/>
        <v>12260</v>
      </c>
      <c r="B16956" s="5" t="s">
        <v>10479</v>
      </c>
      <c r="C16956" s="6" t="s">
        <v>78</v>
      </c>
    </row>
    <row r="16957">
      <c r="A16957" s="9">
        <f t="shared" si="1"/>
        <v>12261</v>
      </c>
      <c r="B16957" s="5" t="s">
        <v>10480</v>
      </c>
      <c r="C16957" s="6" t="s">
        <v>2549</v>
      </c>
    </row>
    <row r="16958">
      <c r="A16958" s="9">
        <f t="shared" si="1"/>
        <v>12261</v>
      </c>
      <c r="B16958" s="5" t="s">
        <v>10480</v>
      </c>
      <c r="C16958" s="6" t="s">
        <v>23628</v>
      </c>
    </row>
    <row r="16959">
      <c r="A16959" s="9">
        <f t="shared" si="1"/>
        <v>12262</v>
      </c>
      <c r="B16959" s="8" t="s">
        <v>10481</v>
      </c>
      <c r="C16959" s="9" t="s">
        <v>121</v>
      </c>
    </row>
    <row r="16960">
      <c r="A16960" s="9">
        <f t="shared" si="1"/>
        <v>12262</v>
      </c>
      <c r="B16960" s="8" t="s">
        <v>10481</v>
      </c>
      <c r="C16960" s="9" t="s">
        <v>42</v>
      </c>
    </row>
    <row r="16961">
      <c r="A16961" s="9">
        <f t="shared" si="1"/>
        <v>12263</v>
      </c>
      <c r="B16961" s="5" t="s">
        <v>10482</v>
      </c>
      <c r="C16961" s="6" t="s">
        <v>1207</v>
      </c>
    </row>
    <row r="16962">
      <c r="A16962" s="9">
        <f t="shared" si="1"/>
        <v>12264</v>
      </c>
      <c r="B16962" s="5" t="s">
        <v>10483</v>
      </c>
      <c r="C16962" s="6" t="s">
        <v>153</v>
      </c>
    </row>
    <row r="16963">
      <c r="A16963" s="9">
        <f t="shared" si="1"/>
        <v>12264</v>
      </c>
      <c r="B16963" s="5" t="s">
        <v>10483</v>
      </c>
      <c r="C16963" s="6" t="s">
        <v>23637</v>
      </c>
    </row>
    <row r="16964">
      <c r="A16964" s="9">
        <f t="shared" si="1"/>
        <v>12265</v>
      </c>
      <c r="B16964" s="8" t="s">
        <v>10484</v>
      </c>
      <c r="C16964" s="9" t="s">
        <v>502</v>
      </c>
    </row>
    <row r="16965">
      <c r="A16965" s="9">
        <f t="shared" si="1"/>
        <v>12266</v>
      </c>
      <c r="B16965" s="5" t="s">
        <v>10485</v>
      </c>
      <c r="C16965" s="6" t="s">
        <v>1394</v>
      </c>
    </row>
    <row r="16966">
      <c r="A16966" s="9">
        <f t="shared" si="1"/>
        <v>12267</v>
      </c>
      <c r="B16966" s="25" t="s">
        <v>25648</v>
      </c>
      <c r="C16966" s="26" t="s">
        <v>728</v>
      </c>
    </row>
    <row r="16967">
      <c r="A16967" s="9">
        <f t="shared" si="1"/>
        <v>12268</v>
      </c>
      <c r="B16967" s="25" t="s">
        <v>25649</v>
      </c>
      <c r="C16967" s="26" t="s">
        <v>23812</v>
      </c>
    </row>
    <row r="16968">
      <c r="A16968" s="9">
        <f t="shared" si="1"/>
        <v>12269</v>
      </c>
      <c r="B16968" s="25" t="s">
        <v>25650</v>
      </c>
      <c r="C16968" s="26" t="s">
        <v>23812</v>
      </c>
    </row>
    <row r="16969">
      <c r="A16969" s="9">
        <f t="shared" si="1"/>
        <v>12270</v>
      </c>
      <c r="B16969" s="25" t="s">
        <v>25651</v>
      </c>
      <c r="C16969" s="26" t="s">
        <v>23812</v>
      </c>
    </row>
    <row r="16970">
      <c r="A16970" s="9">
        <f t="shared" si="1"/>
        <v>12271</v>
      </c>
      <c r="B16970" s="25" t="s">
        <v>25652</v>
      </c>
      <c r="C16970" s="26" t="s">
        <v>23808</v>
      </c>
    </row>
    <row r="16971">
      <c r="A16971" s="9">
        <f t="shared" si="1"/>
        <v>12272</v>
      </c>
      <c r="B16971" s="8" t="s">
        <v>10486</v>
      </c>
      <c r="C16971" s="9" t="s">
        <v>1776</v>
      </c>
    </row>
    <row r="16972">
      <c r="A16972" s="9">
        <f t="shared" si="1"/>
        <v>12273</v>
      </c>
      <c r="B16972" s="8" t="s">
        <v>10487</v>
      </c>
      <c r="C16972" s="9" t="s">
        <v>399</v>
      </c>
    </row>
    <row r="16973">
      <c r="A16973" s="9">
        <f t="shared" si="1"/>
        <v>12274</v>
      </c>
      <c r="B16973" s="8" t="s">
        <v>10488</v>
      </c>
      <c r="C16973" s="9" t="s">
        <v>1776</v>
      </c>
    </row>
    <row r="16974">
      <c r="A16974" s="9">
        <f t="shared" si="1"/>
        <v>12275</v>
      </c>
      <c r="B16974" s="25" t="s">
        <v>25653</v>
      </c>
      <c r="C16974" s="26" t="s">
        <v>23808</v>
      </c>
    </row>
    <row r="16975">
      <c r="A16975" s="9">
        <f t="shared" si="1"/>
        <v>12276</v>
      </c>
      <c r="B16975" s="8" t="s">
        <v>10489</v>
      </c>
      <c r="C16975" s="9" t="s">
        <v>1470</v>
      </c>
    </row>
    <row r="16976">
      <c r="A16976" s="9">
        <f t="shared" si="1"/>
        <v>12277</v>
      </c>
      <c r="B16976" s="8" t="s">
        <v>10490</v>
      </c>
      <c r="C16976" s="9" t="s">
        <v>722</v>
      </c>
    </row>
    <row r="16977">
      <c r="A16977" s="9">
        <f t="shared" si="1"/>
        <v>12278</v>
      </c>
      <c r="B16977" s="5" t="s">
        <v>10491</v>
      </c>
      <c r="C16977" s="6" t="s">
        <v>437</v>
      </c>
    </row>
    <row r="16978">
      <c r="A16978" s="9">
        <f t="shared" si="1"/>
        <v>12279</v>
      </c>
      <c r="B16978" s="5" t="s">
        <v>10492</v>
      </c>
      <c r="C16978" s="6" t="s">
        <v>731</v>
      </c>
    </row>
    <row r="16979">
      <c r="A16979" s="9">
        <f t="shared" si="1"/>
        <v>12280</v>
      </c>
      <c r="B16979" s="8" t="s">
        <v>10493</v>
      </c>
      <c r="C16979" s="9" t="s">
        <v>188</v>
      </c>
    </row>
    <row r="16980">
      <c r="A16980" s="9">
        <f t="shared" si="1"/>
        <v>12281</v>
      </c>
      <c r="B16980" s="8" t="s">
        <v>10494</v>
      </c>
      <c r="C16980" s="9" t="s">
        <v>530</v>
      </c>
    </row>
    <row r="16981">
      <c r="A16981" s="9">
        <f t="shared" si="1"/>
        <v>12281</v>
      </c>
      <c r="B16981" s="8" t="s">
        <v>10494</v>
      </c>
      <c r="C16981" s="9" t="s">
        <v>60</v>
      </c>
    </row>
    <row r="16982">
      <c r="A16982" s="9">
        <f t="shared" si="1"/>
        <v>12282</v>
      </c>
      <c r="B16982" s="8" t="s">
        <v>10495</v>
      </c>
      <c r="C16982" s="9" t="s">
        <v>547</v>
      </c>
    </row>
    <row r="16983">
      <c r="A16983" s="9">
        <f t="shared" si="1"/>
        <v>12283</v>
      </c>
      <c r="B16983" s="8" t="s">
        <v>10496</v>
      </c>
      <c r="C16983" s="9" t="s">
        <v>8</v>
      </c>
    </row>
    <row r="16984">
      <c r="A16984" s="9">
        <f t="shared" si="1"/>
        <v>12284</v>
      </c>
      <c r="B16984" s="8" t="s">
        <v>10497</v>
      </c>
      <c r="C16984" s="9" t="s">
        <v>8</v>
      </c>
    </row>
    <row r="16985">
      <c r="A16985" s="9">
        <f t="shared" si="1"/>
        <v>12285</v>
      </c>
      <c r="B16985" s="8" t="s">
        <v>10498</v>
      </c>
      <c r="C16985" s="9" t="s">
        <v>547</v>
      </c>
    </row>
    <row r="16986">
      <c r="A16986" s="9">
        <f t="shared" si="1"/>
        <v>12286</v>
      </c>
      <c r="B16986" s="5" t="s">
        <v>10499</v>
      </c>
      <c r="C16986" s="6" t="s">
        <v>1620</v>
      </c>
    </row>
    <row r="16987">
      <c r="A16987" s="9">
        <f t="shared" si="1"/>
        <v>12287</v>
      </c>
      <c r="B16987" s="8" t="s">
        <v>10500</v>
      </c>
      <c r="C16987" s="9" t="s">
        <v>547</v>
      </c>
    </row>
    <row r="16988">
      <c r="A16988" s="9">
        <f t="shared" si="1"/>
        <v>12288</v>
      </c>
      <c r="B16988" s="5" t="s">
        <v>10501</v>
      </c>
      <c r="C16988" s="6" t="s">
        <v>1371</v>
      </c>
    </row>
    <row r="16989">
      <c r="A16989" s="9">
        <f t="shared" si="1"/>
        <v>12289</v>
      </c>
      <c r="B16989" s="8" t="s">
        <v>10502</v>
      </c>
      <c r="C16989" s="9" t="s">
        <v>76</v>
      </c>
    </row>
    <row r="16990">
      <c r="A16990" s="9">
        <f t="shared" si="1"/>
        <v>12290</v>
      </c>
      <c r="B16990" s="8" t="s">
        <v>10503</v>
      </c>
      <c r="C16990" s="9" t="s">
        <v>142</v>
      </c>
    </row>
    <row r="16991">
      <c r="A16991" s="9">
        <f t="shared" si="1"/>
        <v>12291</v>
      </c>
      <c r="B16991" s="8" t="s">
        <v>10504</v>
      </c>
      <c r="C16991" s="9" t="s">
        <v>40</v>
      </c>
    </row>
    <row r="16992">
      <c r="A16992" s="9">
        <f t="shared" si="1"/>
        <v>12292</v>
      </c>
      <c r="B16992" s="5" t="s">
        <v>10505</v>
      </c>
      <c r="C16992" s="6" t="s">
        <v>78</v>
      </c>
    </row>
    <row r="16993">
      <c r="A16993" s="9">
        <f t="shared" si="1"/>
        <v>12293</v>
      </c>
      <c r="B16993" s="5" t="s">
        <v>10506</v>
      </c>
      <c r="C16993" s="6" t="s">
        <v>40</v>
      </c>
    </row>
    <row r="16994">
      <c r="A16994" s="9">
        <f t="shared" si="1"/>
        <v>12294</v>
      </c>
      <c r="B16994" s="8" t="s">
        <v>10507</v>
      </c>
      <c r="C16994" s="9" t="s">
        <v>733</v>
      </c>
    </row>
    <row r="16995">
      <c r="A16995" s="9">
        <f t="shared" si="1"/>
        <v>12295</v>
      </c>
      <c r="B16995" s="25" t="s">
        <v>25654</v>
      </c>
      <c r="C16995" s="26" t="s">
        <v>23812</v>
      </c>
    </row>
    <row r="16996">
      <c r="A16996" s="9">
        <f t="shared" si="1"/>
        <v>12296</v>
      </c>
      <c r="B16996" s="8" t="s">
        <v>10508</v>
      </c>
      <c r="C16996" s="6" t="s">
        <v>672</v>
      </c>
    </row>
    <row r="16997">
      <c r="A16997" s="9">
        <f t="shared" si="1"/>
        <v>12296</v>
      </c>
      <c r="B16997" s="8" t="s">
        <v>10508</v>
      </c>
      <c r="C16997" s="6" t="s">
        <v>23637</v>
      </c>
    </row>
    <row r="16998">
      <c r="A16998" s="9">
        <f t="shared" si="1"/>
        <v>12297</v>
      </c>
      <c r="B16998" s="5" t="s">
        <v>10509</v>
      </c>
      <c r="C16998" s="6" t="s">
        <v>1279</v>
      </c>
    </row>
    <row r="16999">
      <c r="A16999" s="9">
        <f t="shared" si="1"/>
        <v>12298</v>
      </c>
      <c r="B16999" s="8" t="s">
        <v>10510</v>
      </c>
      <c r="C16999" s="9" t="s">
        <v>60</v>
      </c>
    </row>
    <row r="17000">
      <c r="A17000" s="9">
        <f t="shared" si="1"/>
        <v>12299</v>
      </c>
      <c r="B17000" s="8" t="s">
        <v>10511</v>
      </c>
      <c r="C17000" s="6" t="s">
        <v>267</v>
      </c>
    </row>
    <row r="17001">
      <c r="A17001" s="9">
        <f t="shared" si="1"/>
        <v>12299</v>
      </c>
      <c r="B17001" s="8" t="s">
        <v>10511</v>
      </c>
      <c r="C17001" s="9" t="s">
        <v>162</v>
      </c>
    </row>
    <row r="17002">
      <c r="A17002" s="9">
        <f t="shared" si="1"/>
        <v>12299</v>
      </c>
      <c r="B17002" s="8" t="s">
        <v>10511</v>
      </c>
      <c r="C17002" s="9" t="s">
        <v>616</v>
      </c>
    </row>
    <row r="17003">
      <c r="A17003" s="9">
        <f t="shared" si="1"/>
        <v>12299</v>
      </c>
      <c r="B17003" s="8" t="s">
        <v>10511</v>
      </c>
      <c r="C17003" s="6" t="s">
        <v>23637</v>
      </c>
    </row>
    <row r="17004">
      <c r="A17004" s="9">
        <f t="shared" si="1"/>
        <v>12300</v>
      </c>
      <c r="B17004" s="5" t="s">
        <v>10512</v>
      </c>
      <c r="C17004" s="6" t="s">
        <v>780</v>
      </c>
    </row>
    <row r="17005">
      <c r="A17005" s="9">
        <f t="shared" si="1"/>
        <v>12301</v>
      </c>
      <c r="B17005" s="5" t="s">
        <v>10513</v>
      </c>
      <c r="C17005" s="6" t="s">
        <v>1620</v>
      </c>
    </row>
    <row r="17006">
      <c r="A17006" s="9">
        <f t="shared" si="1"/>
        <v>12302</v>
      </c>
      <c r="B17006" s="5" t="s">
        <v>10514</v>
      </c>
      <c r="C17006" s="6" t="s">
        <v>1316</v>
      </c>
    </row>
    <row r="17007">
      <c r="A17007" s="9">
        <f t="shared" si="1"/>
        <v>12303</v>
      </c>
      <c r="B17007" s="5" t="s">
        <v>10515</v>
      </c>
      <c r="C17007" s="6" t="s">
        <v>80</v>
      </c>
    </row>
    <row r="17008">
      <c r="A17008" s="9">
        <f t="shared" si="1"/>
        <v>12304</v>
      </c>
      <c r="B17008" s="5" t="s">
        <v>10516</v>
      </c>
      <c r="C17008" s="6" t="s">
        <v>1334</v>
      </c>
    </row>
    <row r="17009">
      <c r="A17009" s="9">
        <f t="shared" si="1"/>
        <v>12305</v>
      </c>
      <c r="B17009" s="8" t="s">
        <v>10517</v>
      </c>
      <c r="C17009" s="6" t="s">
        <v>132</v>
      </c>
    </row>
    <row r="17010">
      <c r="A17010" s="9">
        <f t="shared" si="1"/>
        <v>12305</v>
      </c>
      <c r="B17010" s="8" t="s">
        <v>10517</v>
      </c>
      <c r="C17010" s="6" t="s">
        <v>23637</v>
      </c>
    </row>
    <row r="17011">
      <c r="A17011" s="9">
        <f t="shared" si="1"/>
        <v>12306</v>
      </c>
      <c r="B17011" s="5" t="s">
        <v>10518</v>
      </c>
      <c r="C17011" s="6" t="s">
        <v>946</v>
      </c>
    </row>
    <row r="17012">
      <c r="A17012" s="9">
        <f t="shared" si="1"/>
        <v>12307</v>
      </c>
      <c r="B17012" s="25" t="s">
        <v>25655</v>
      </c>
      <c r="C17012" s="26" t="s">
        <v>8541</v>
      </c>
    </row>
    <row r="17013">
      <c r="A17013" s="9">
        <f t="shared" si="1"/>
        <v>12308</v>
      </c>
      <c r="B17013" s="5" t="s">
        <v>10519</v>
      </c>
      <c r="C17013" s="6" t="s">
        <v>1585</v>
      </c>
    </row>
    <row r="17014">
      <c r="A17014" s="9">
        <f t="shared" si="1"/>
        <v>12309</v>
      </c>
      <c r="B17014" s="5" t="s">
        <v>10520</v>
      </c>
      <c r="C17014" s="6" t="s">
        <v>1369</v>
      </c>
    </row>
    <row r="17015">
      <c r="A17015" s="9">
        <f t="shared" si="1"/>
        <v>12310</v>
      </c>
      <c r="B17015" s="5" t="s">
        <v>10521</v>
      </c>
      <c r="C17015" s="6" t="s">
        <v>621</v>
      </c>
    </row>
    <row r="17016">
      <c r="A17016" s="9">
        <f t="shared" si="1"/>
        <v>12311</v>
      </c>
      <c r="B17016" s="5" t="s">
        <v>10522</v>
      </c>
      <c r="C17016" s="6" t="s">
        <v>1324</v>
      </c>
    </row>
    <row r="17017">
      <c r="A17017" s="9">
        <f t="shared" si="1"/>
        <v>12312</v>
      </c>
      <c r="B17017" s="8" t="s">
        <v>10523</v>
      </c>
      <c r="C17017" s="9" t="s">
        <v>1548</v>
      </c>
    </row>
    <row r="17018">
      <c r="A17018" s="9">
        <f t="shared" si="1"/>
        <v>12313</v>
      </c>
      <c r="B17018" s="5" t="s">
        <v>10524</v>
      </c>
      <c r="C17018" s="6" t="s">
        <v>1267</v>
      </c>
    </row>
    <row r="17019">
      <c r="A17019" s="9">
        <f t="shared" si="1"/>
        <v>12314</v>
      </c>
      <c r="B17019" s="8" t="s">
        <v>10525</v>
      </c>
      <c r="C17019" s="9" t="s">
        <v>780</v>
      </c>
    </row>
    <row r="17020">
      <c r="A17020" s="9">
        <f t="shared" si="1"/>
        <v>12315</v>
      </c>
      <c r="B17020" s="8" t="s">
        <v>10526</v>
      </c>
      <c r="C17020" s="9" t="s">
        <v>40</v>
      </c>
    </row>
    <row r="17021">
      <c r="A17021" s="9">
        <f t="shared" si="1"/>
        <v>12316</v>
      </c>
      <c r="B17021" s="5" t="s">
        <v>10527</v>
      </c>
      <c r="C17021" s="6" t="s">
        <v>97</v>
      </c>
    </row>
    <row r="17022">
      <c r="A17022" s="9">
        <f t="shared" si="1"/>
        <v>12316</v>
      </c>
      <c r="B17022" s="5" t="s">
        <v>10527</v>
      </c>
      <c r="C17022" s="6" t="s">
        <v>23637</v>
      </c>
    </row>
    <row r="17023">
      <c r="A17023" s="9">
        <f t="shared" si="1"/>
        <v>12317</v>
      </c>
      <c r="B17023" s="8" t="s">
        <v>10528</v>
      </c>
      <c r="C17023" s="9" t="s">
        <v>530</v>
      </c>
    </row>
    <row r="17024">
      <c r="A17024" s="9">
        <f t="shared" si="1"/>
        <v>12318</v>
      </c>
      <c r="B17024" s="12" t="s">
        <v>10529</v>
      </c>
      <c r="C17024" s="13" t="s">
        <v>420</v>
      </c>
    </row>
    <row r="17025">
      <c r="A17025" s="9">
        <f t="shared" si="1"/>
        <v>12318</v>
      </c>
      <c r="B17025" s="12" t="s">
        <v>10529</v>
      </c>
      <c r="C17025" s="6" t="s">
        <v>23672</v>
      </c>
    </row>
    <row r="17026">
      <c r="A17026" s="9">
        <f t="shared" si="1"/>
        <v>12319</v>
      </c>
      <c r="B17026" s="8" t="s">
        <v>10530</v>
      </c>
      <c r="C17026" s="9" t="s">
        <v>40</v>
      </c>
    </row>
    <row r="17027">
      <c r="A17027" s="9">
        <f t="shared" si="1"/>
        <v>12320</v>
      </c>
      <c r="B17027" s="5" t="s">
        <v>10531</v>
      </c>
      <c r="C17027" s="6" t="s">
        <v>1267</v>
      </c>
    </row>
    <row r="17028">
      <c r="A17028" s="9">
        <f t="shared" si="1"/>
        <v>12321</v>
      </c>
      <c r="B17028" s="5" t="s">
        <v>10532</v>
      </c>
      <c r="C17028" s="6" t="s">
        <v>1267</v>
      </c>
    </row>
    <row r="17029">
      <c r="A17029" s="9">
        <f t="shared" si="1"/>
        <v>12322</v>
      </c>
      <c r="B17029" s="5" t="s">
        <v>10533</v>
      </c>
      <c r="C17029" s="6" t="s">
        <v>1267</v>
      </c>
    </row>
    <row r="17030">
      <c r="A17030" s="9">
        <f t="shared" si="1"/>
        <v>12323</v>
      </c>
      <c r="B17030" s="5" t="s">
        <v>10534</v>
      </c>
      <c r="C17030" s="6" t="s">
        <v>1267</v>
      </c>
    </row>
    <row r="17031">
      <c r="A17031" s="9">
        <f t="shared" si="1"/>
        <v>12324</v>
      </c>
      <c r="B17031" s="5" t="s">
        <v>10535</v>
      </c>
      <c r="C17031" s="6" t="s">
        <v>1267</v>
      </c>
    </row>
    <row r="17032">
      <c r="A17032" s="9">
        <f t="shared" si="1"/>
        <v>12324</v>
      </c>
      <c r="B17032" s="5" t="s">
        <v>10535</v>
      </c>
      <c r="C17032" s="6" t="s">
        <v>650</v>
      </c>
    </row>
    <row r="17033">
      <c r="A17033" s="9">
        <f t="shared" si="1"/>
        <v>12324</v>
      </c>
      <c r="B17033" s="5" t="s">
        <v>10535</v>
      </c>
      <c r="C17033" s="6" t="s">
        <v>24</v>
      </c>
    </row>
    <row r="17034">
      <c r="A17034" s="9">
        <f t="shared" si="1"/>
        <v>12325</v>
      </c>
      <c r="B17034" s="8" t="s">
        <v>10536</v>
      </c>
      <c r="C17034" s="9" t="s">
        <v>416</v>
      </c>
    </row>
    <row r="17035">
      <c r="A17035" s="9">
        <f t="shared" si="1"/>
        <v>12326</v>
      </c>
      <c r="B17035" s="5" t="s">
        <v>10537</v>
      </c>
      <c r="C17035" s="6" t="s">
        <v>1221</v>
      </c>
    </row>
    <row r="17036">
      <c r="A17036" s="9">
        <f t="shared" si="1"/>
        <v>12327</v>
      </c>
      <c r="B17036" s="5" t="s">
        <v>10538</v>
      </c>
      <c r="C17036" s="6" t="s">
        <v>59</v>
      </c>
    </row>
    <row r="17037">
      <c r="A17037" s="9">
        <f t="shared" si="1"/>
        <v>12327</v>
      </c>
      <c r="B17037" s="5" t="s">
        <v>10538</v>
      </c>
      <c r="C17037" s="6" t="s">
        <v>416</v>
      </c>
    </row>
    <row r="17038">
      <c r="A17038" s="9">
        <f t="shared" si="1"/>
        <v>12327</v>
      </c>
      <c r="B17038" s="5" t="s">
        <v>10538</v>
      </c>
      <c r="C17038" s="6" t="s">
        <v>188</v>
      </c>
    </row>
    <row r="17039">
      <c r="A17039" s="9">
        <f t="shared" si="1"/>
        <v>12327</v>
      </c>
      <c r="B17039" s="5" t="s">
        <v>10538</v>
      </c>
      <c r="C17039" s="6" t="s">
        <v>150</v>
      </c>
    </row>
    <row r="17040">
      <c r="A17040" s="9">
        <f t="shared" si="1"/>
        <v>12327</v>
      </c>
      <c r="B17040" s="5" t="s">
        <v>10538</v>
      </c>
      <c r="C17040" s="6" t="s">
        <v>162</v>
      </c>
    </row>
    <row r="17041">
      <c r="A17041" s="9">
        <f t="shared" si="1"/>
        <v>12327</v>
      </c>
      <c r="B17041" s="5" t="s">
        <v>10538</v>
      </c>
      <c r="C17041" s="6" t="s">
        <v>23637</v>
      </c>
    </row>
    <row r="17042">
      <c r="A17042" s="9">
        <f t="shared" si="1"/>
        <v>12328</v>
      </c>
      <c r="B17042" s="5" t="s">
        <v>10539</v>
      </c>
      <c r="C17042" s="6" t="s">
        <v>1221</v>
      </c>
    </row>
    <row r="17043">
      <c r="A17043" s="9">
        <f t="shared" si="1"/>
        <v>12329</v>
      </c>
      <c r="B17043" s="8" t="s">
        <v>10540</v>
      </c>
      <c r="C17043" s="9" t="s">
        <v>121</v>
      </c>
    </row>
    <row r="17044">
      <c r="A17044" s="9">
        <f t="shared" si="1"/>
        <v>12330</v>
      </c>
      <c r="B17044" s="8" t="s">
        <v>10541</v>
      </c>
      <c r="C17044" s="9" t="s">
        <v>42</v>
      </c>
    </row>
    <row r="17045">
      <c r="A17045" s="9">
        <f t="shared" si="1"/>
        <v>12331</v>
      </c>
      <c r="B17045" s="8" t="s">
        <v>10542</v>
      </c>
      <c r="C17045" s="9" t="s">
        <v>42</v>
      </c>
    </row>
    <row r="17046">
      <c r="A17046" s="9">
        <f t="shared" si="1"/>
        <v>12332</v>
      </c>
      <c r="B17046" s="8" t="s">
        <v>10543</v>
      </c>
      <c r="C17046" s="9" t="s">
        <v>42</v>
      </c>
    </row>
    <row r="17047">
      <c r="A17047" s="9">
        <f t="shared" si="1"/>
        <v>12333</v>
      </c>
      <c r="B17047" s="8" t="s">
        <v>10544</v>
      </c>
      <c r="C17047" s="9" t="s">
        <v>42</v>
      </c>
    </row>
    <row r="17048">
      <c r="A17048" s="9">
        <f t="shared" si="1"/>
        <v>12334</v>
      </c>
      <c r="B17048" s="8" t="s">
        <v>10545</v>
      </c>
      <c r="C17048" s="9" t="s">
        <v>42</v>
      </c>
    </row>
    <row r="17049">
      <c r="A17049" s="9">
        <f t="shared" si="1"/>
        <v>12335</v>
      </c>
      <c r="B17049" s="8" t="s">
        <v>10546</v>
      </c>
      <c r="C17049" s="9" t="s">
        <v>42</v>
      </c>
    </row>
    <row r="17050">
      <c r="A17050" s="9">
        <f t="shared" si="1"/>
        <v>12336</v>
      </c>
      <c r="B17050" s="8" t="s">
        <v>10547</v>
      </c>
      <c r="C17050" s="9" t="s">
        <v>42</v>
      </c>
    </row>
    <row r="17051">
      <c r="A17051" s="9">
        <f t="shared" si="1"/>
        <v>12337</v>
      </c>
      <c r="B17051" s="8" t="s">
        <v>10548</v>
      </c>
      <c r="C17051" s="9" t="s">
        <v>42</v>
      </c>
    </row>
    <row r="17052">
      <c r="A17052" s="9">
        <f t="shared" si="1"/>
        <v>12338</v>
      </c>
      <c r="B17052" s="8" t="s">
        <v>10549</v>
      </c>
      <c r="C17052" s="9" t="s">
        <v>42</v>
      </c>
    </row>
    <row r="17053">
      <c r="A17053" s="9">
        <f t="shared" si="1"/>
        <v>12339</v>
      </c>
      <c r="B17053" s="8" t="s">
        <v>10550</v>
      </c>
      <c r="C17053" s="9" t="s">
        <v>42</v>
      </c>
    </row>
    <row r="17054">
      <c r="A17054" s="9">
        <f t="shared" si="1"/>
        <v>12340</v>
      </c>
      <c r="B17054" s="8" t="s">
        <v>10551</v>
      </c>
      <c r="C17054" s="9" t="s">
        <v>42</v>
      </c>
    </row>
    <row r="17055">
      <c r="A17055" s="9">
        <f t="shared" si="1"/>
        <v>12341</v>
      </c>
      <c r="B17055" s="8" t="s">
        <v>10552</v>
      </c>
      <c r="C17055" s="9" t="s">
        <v>42</v>
      </c>
    </row>
    <row r="17056">
      <c r="A17056" s="9">
        <f t="shared" si="1"/>
        <v>12342</v>
      </c>
      <c r="B17056" s="8" t="s">
        <v>10553</v>
      </c>
      <c r="C17056" s="9" t="s">
        <v>42</v>
      </c>
    </row>
    <row r="17057">
      <c r="A17057" s="9">
        <f t="shared" si="1"/>
        <v>12343</v>
      </c>
      <c r="B17057" s="8" t="s">
        <v>10554</v>
      </c>
      <c r="C17057" s="9" t="s">
        <v>117</v>
      </c>
    </row>
    <row r="17058">
      <c r="A17058" s="9">
        <f t="shared" si="1"/>
        <v>12344</v>
      </c>
      <c r="B17058" s="5" t="s">
        <v>10555</v>
      </c>
      <c r="C17058" s="6" t="s">
        <v>1378</v>
      </c>
    </row>
    <row r="17059">
      <c r="A17059" s="9">
        <f t="shared" si="1"/>
        <v>12345</v>
      </c>
      <c r="B17059" s="8" t="s">
        <v>10556</v>
      </c>
      <c r="C17059" s="9" t="s">
        <v>722</v>
      </c>
    </row>
    <row r="17060">
      <c r="A17060" s="9">
        <f t="shared" si="1"/>
        <v>12346</v>
      </c>
      <c r="B17060" s="5" t="s">
        <v>10557</v>
      </c>
      <c r="C17060" s="6" t="s">
        <v>1221</v>
      </c>
    </row>
    <row r="17061">
      <c r="A17061" s="9">
        <f t="shared" si="1"/>
        <v>12347</v>
      </c>
      <c r="B17061" s="8" t="s">
        <v>10558</v>
      </c>
      <c r="C17061" s="9" t="s">
        <v>722</v>
      </c>
    </row>
    <row r="17062">
      <c r="A17062" s="9">
        <f t="shared" si="1"/>
        <v>12348</v>
      </c>
      <c r="B17062" s="8" t="s">
        <v>10559</v>
      </c>
      <c r="C17062" s="9" t="s">
        <v>722</v>
      </c>
    </row>
    <row r="17063">
      <c r="A17063" s="9">
        <f t="shared" si="1"/>
        <v>12349</v>
      </c>
      <c r="B17063" s="8" t="s">
        <v>10560</v>
      </c>
      <c r="C17063" s="9" t="s">
        <v>121</v>
      </c>
    </row>
    <row r="17064">
      <c r="A17064" s="9">
        <f t="shared" si="1"/>
        <v>12350</v>
      </c>
      <c r="B17064" s="8" t="s">
        <v>10561</v>
      </c>
      <c r="C17064" s="9" t="s">
        <v>121</v>
      </c>
    </row>
    <row r="17065">
      <c r="A17065" s="9">
        <f t="shared" si="1"/>
        <v>12351</v>
      </c>
      <c r="B17065" s="8" t="s">
        <v>10562</v>
      </c>
      <c r="C17065" s="9" t="s">
        <v>121</v>
      </c>
    </row>
    <row r="17066">
      <c r="A17066" s="9">
        <f t="shared" si="1"/>
        <v>12352</v>
      </c>
      <c r="B17066" s="8" t="s">
        <v>10563</v>
      </c>
      <c r="C17066" s="9" t="s">
        <v>416</v>
      </c>
    </row>
    <row r="17067">
      <c r="A17067" s="9">
        <f t="shared" si="1"/>
        <v>12353</v>
      </c>
      <c r="B17067" s="8" t="s">
        <v>10564</v>
      </c>
      <c r="C17067" s="9" t="s">
        <v>188</v>
      </c>
    </row>
    <row r="17068">
      <c r="A17068" s="9">
        <f t="shared" si="1"/>
        <v>12354</v>
      </c>
      <c r="B17068" s="8" t="s">
        <v>10565</v>
      </c>
      <c r="C17068" s="9" t="s">
        <v>722</v>
      </c>
    </row>
    <row r="17069">
      <c r="A17069" s="9">
        <f t="shared" si="1"/>
        <v>12355</v>
      </c>
      <c r="B17069" s="5" t="s">
        <v>10566</v>
      </c>
      <c r="C17069" s="6" t="s">
        <v>324</v>
      </c>
    </row>
    <row r="17070">
      <c r="A17070" s="9">
        <f t="shared" si="1"/>
        <v>12355</v>
      </c>
      <c r="B17070" s="5" t="s">
        <v>10566</v>
      </c>
      <c r="C17070" s="6" t="s">
        <v>313</v>
      </c>
    </row>
    <row r="17071">
      <c r="A17071" s="9">
        <f t="shared" si="1"/>
        <v>12355</v>
      </c>
      <c r="B17071" s="5" t="s">
        <v>10566</v>
      </c>
      <c r="C17071" s="6" t="s">
        <v>23637</v>
      </c>
    </row>
    <row r="17072">
      <c r="A17072" s="9">
        <f t="shared" si="1"/>
        <v>12356</v>
      </c>
      <c r="B17072" s="8" t="s">
        <v>10567</v>
      </c>
      <c r="C17072" s="9" t="s">
        <v>121</v>
      </c>
    </row>
    <row r="17073">
      <c r="A17073" s="9">
        <f t="shared" si="1"/>
        <v>12357</v>
      </c>
      <c r="B17073" s="8" t="s">
        <v>10568</v>
      </c>
      <c r="C17073" s="9" t="s">
        <v>121</v>
      </c>
    </row>
    <row r="17074">
      <c r="A17074" s="9">
        <f t="shared" si="1"/>
        <v>12358</v>
      </c>
      <c r="B17074" s="8" t="s">
        <v>10569</v>
      </c>
      <c r="C17074" s="9" t="s">
        <v>121</v>
      </c>
    </row>
    <row r="17075">
      <c r="A17075" s="9">
        <f t="shared" si="1"/>
        <v>12359</v>
      </c>
      <c r="B17075" s="8" t="s">
        <v>10570</v>
      </c>
      <c r="C17075" s="9" t="s">
        <v>121</v>
      </c>
    </row>
    <row r="17076">
      <c r="A17076" s="9">
        <f t="shared" si="1"/>
        <v>12360</v>
      </c>
      <c r="B17076" s="8" t="s">
        <v>10571</v>
      </c>
      <c r="C17076" s="9" t="s">
        <v>121</v>
      </c>
    </row>
    <row r="17077">
      <c r="A17077" s="9">
        <f t="shared" si="1"/>
        <v>12361</v>
      </c>
      <c r="B17077" s="8" t="s">
        <v>10572</v>
      </c>
      <c r="C17077" s="9" t="s">
        <v>121</v>
      </c>
    </row>
    <row r="17078">
      <c r="A17078" s="9">
        <f t="shared" si="1"/>
        <v>12362</v>
      </c>
      <c r="B17078" s="8" t="s">
        <v>10573</v>
      </c>
      <c r="C17078" s="9" t="s">
        <v>121</v>
      </c>
    </row>
    <row r="17079">
      <c r="A17079" s="9">
        <f t="shared" si="1"/>
        <v>12363</v>
      </c>
      <c r="B17079" s="8" t="s">
        <v>10574</v>
      </c>
      <c r="C17079" s="9" t="s">
        <v>416</v>
      </c>
    </row>
    <row r="17080">
      <c r="A17080" s="9">
        <f t="shared" si="1"/>
        <v>12364</v>
      </c>
      <c r="B17080" s="8" t="s">
        <v>10575</v>
      </c>
      <c r="C17080" s="9" t="s">
        <v>416</v>
      </c>
    </row>
    <row r="17081">
      <c r="A17081" s="9">
        <f t="shared" si="1"/>
        <v>12365</v>
      </c>
      <c r="B17081" s="8" t="s">
        <v>10576</v>
      </c>
      <c r="C17081" s="9" t="s">
        <v>121</v>
      </c>
    </row>
    <row r="17082">
      <c r="A17082" s="9">
        <f t="shared" si="1"/>
        <v>12366</v>
      </c>
      <c r="B17082" s="8" t="s">
        <v>10577</v>
      </c>
      <c r="C17082" s="9" t="s">
        <v>874</v>
      </c>
    </row>
    <row r="17083">
      <c r="A17083" s="9">
        <f t="shared" si="1"/>
        <v>12367</v>
      </c>
      <c r="B17083" s="8" t="s">
        <v>10578</v>
      </c>
      <c r="C17083" s="9" t="s">
        <v>874</v>
      </c>
    </row>
    <row r="17084">
      <c r="A17084" s="9">
        <f t="shared" si="1"/>
        <v>12368</v>
      </c>
      <c r="B17084" s="8" t="s">
        <v>10579</v>
      </c>
      <c r="C17084" s="9" t="s">
        <v>117</v>
      </c>
    </row>
    <row r="17085">
      <c r="A17085" s="9">
        <f t="shared" si="1"/>
        <v>12369</v>
      </c>
      <c r="B17085" s="8" t="s">
        <v>10580</v>
      </c>
      <c r="C17085" s="9" t="s">
        <v>117</v>
      </c>
    </row>
    <row r="17086">
      <c r="A17086" s="9">
        <f t="shared" si="1"/>
        <v>12370</v>
      </c>
      <c r="B17086" s="8" t="s">
        <v>10581</v>
      </c>
      <c r="C17086" s="9" t="s">
        <v>117</v>
      </c>
    </row>
    <row r="17087">
      <c r="A17087" s="9">
        <f t="shared" si="1"/>
        <v>12371</v>
      </c>
      <c r="B17087" s="8" t="s">
        <v>10582</v>
      </c>
      <c r="C17087" s="9" t="s">
        <v>117</v>
      </c>
    </row>
    <row r="17088">
      <c r="A17088" s="9">
        <f t="shared" si="1"/>
        <v>12372</v>
      </c>
      <c r="B17088" s="5" t="s">
        <v>10583</v>
      </c>
      <c r="C17088" s="6" t="s">
        <v>1360</v>
      </c>
    </row>
    <row r="17089">
      <c r="A17089" s="9">
        <f t="shared" si="1"/>
        <v>12373</v>
      </c>
      <c r="B17089" s="5" t="s">
        <v>10584</v>
      </c>
      <c r="C17089" s="6" t="s">
        <v>621</v>
      </c>
    </row>
    <row r="17090">
      <c r="A17090" s="9">
        <f t="shared" si="1"/>
        <v>12374</v>
      </c>
      <c r="B17090" s="8" t="s">
        <v>10585</v>
      </c>
      <c r="C17090" s="6" t="s">
        <v>672</v>
      </c>
    </row>
    <row r="17091">
      <c r="A17091" s="9">
        <f t="shared" si="1"/>
        <v>12374</v>
      </c>
      <c r="B17091" s="8" t="s">
        <v>10585</v>
      </c>
      <c r="C17091" s="6" t="s">
        <v>23637</v>
      </c>
    </row>
    <row r="17092">
      <c r="A17092" s="9">
        <f t="shared" si="1"/>
        <v>12375</v>
      </c>
      <c r="B17092" s="8" t="s">
        <v>10586</v>
      </c>
      <c r="C17092" s="9" t="s">
        <v>1334</v>
      </c>
    </row>
    <row r="17093">
      <c r="A17093" s="9">
        <f t="shared" si="1"/>
        <v>12376</v>
      </c>
      <c r="B17093" s="8" t="s">
        <v>10587</v>
      </c>
      <c r="C17093" s="9" t="s">
        <v>1334</v>
      </c>
    </row>
    <row r="17094">
      <c r="A17094" s="9">
        <f t="shared" si="1"/>
        <v>12377</v>
      </c>
      <c r="B17094" s="8" t="s">
        <v>10588</v>
      </c>
      <c r="C17094" s="9" t="s">
        <v>1334</v>
      </c>
    </row>
    <row r="17095">
      <c r="A17095" s="9">
        <f t="shared" si="1"/>
        <v>12378</v>
      </c>
      <c r="B17095" s="5" t="s">
        <v>10589</v>
      </c>
      <c r="C17095" s="6" t="s">
        <v>142</v>
      </c>
    </row>
    <row r="17096">
      <c r="A17096" s="9">
        <f t="shared" si="1"/>
        <v>12379</v>
      </c>
      <c r="B17096" s="8" t="s">
        <v>10590</v>
      </c>
      <c r="C17096" s="9" t="s">
        <v>1548</v>
      </c>
    </row>
    <row r="17097">
      <c r="A17097" s="9">
        <f t="shared" si="1"/>
        <v>12380</v>
      </c>
      <c r="B17097" s="8" t="s">
        <v>10591</v>
      </c>
      <c r="C17097" s="9" t="s">
        <v>722</v>
      </c>
    </row>
    <row r="17098">
      <c r="A17098" s="9">
        <f t="shared" si="1"/>
        <v>12381</v>
      </c>
      <c r="B17098" s="5" t="s">
        <v>10592</v>
      </c>
      <c r="C17098" s="6" t="s">
        <v>1585</v>
      </c>
    </row>
    <row r="17099">
      <c r="A17099" s="9">
        <f t="shared" si="1"/>
        <v>12382</v>
      </c>
      <c r="B17099" s="5" t="s">
        <v>10593</v>
      </c>
      <c r="C17099" s="6" t="s">
        <v>1585</v>
      </c>
    </row>
    <row r="17100">
      <c r="A17100" s="9">
        <f t="shared" si="1"/>
        <v>12383</v>
      </c>
      <c r="B17100" s="5" t="s">
        <v>10594</v>
      </c>
      <c r="C17100" s="6" t="s">
        <v>1585</v>
      </c>
    </row>
    <row r="17101">
      <c r="A17101" s="9">
        <f t="shared" si="1"/>
        <v>12384</v>
      </c>
      <c r="B17101" s="5" t="s">
        <v>10595</v>
      </c>
      <c r="C17101" s="6" t="s">
        <v>1585</v>
      </c>
    </row>
    <row r="17102">
      <c r="A17102" s="9">
        <f t="shared" si="1"/>
        <v>12385</v>
      </c>
      <c r="B17102" s="5" t="s">
        <v>10596</v>
      </c>
      <c r="C17102" s="6" t="s">
        <v>1585</v>
      </c>
    </row>
    <row r="17103">
      <c r="A17103" s="9">
        <f t="shared" si="1"/>
        <v>12386</v>
      </c>
      <c r="B17103" s="8" t="s">
        <v>10597</v>
      </c>
      <c r="C17103" s="9" t="s">
        <v>733</v>
      </c>
    </row>
    <row r="17104">
      <c r="A17104" s="9">
        <f t="shared" si="1"/>
        <v>12387</v>
      </c>
      <c r="B17104" s="8" t="s">
        <v>10598</v>
      </c>
      <c r="C17104" s="9" t="s">
        <v>188</v>
      </c>
    </row>
    <row r="17105">
      <c r="A17105" s="9">
        <f t="shared" si="1"/>
        <v>12388</v>
      </c>
      <c r="B17105" s="5" t="s">
        <v>10599</v>
      </c>
      <c r="C17105" s="6" t="s">
        <v>1394</v>
      </c>
    </row>
    <row r="17106">
      <c r="A17106" s="9">
        <f t="shared" si="1"/>
        <v>12389</v>
      </c>
      <c r="B17106" s="5" t="s">
        <v>10600</v>
      </c>
      <c r="C17106" s="6" t="s">
        <v>48</v>
      </c>
    </row>
    <row r="17107">
      <c r="A17107" s="9">
        <f t="shared" si="1"/>
        <v>12390</v>
      </c>
      <c r="B17107" s="5" t="s">
        <v>10601</v>
      </c>
      <c r="C17107" s="6" t="s">
        <v>1324</v>
      </c>
    </row>
    <row r="17108">
      <c r="A17108" s="9">
        <f t="shared" si="1"/>
        <v>12391</v>
      </c>
      <c r="B17108" s="5" t="s">
        <v>10602</v>
      </c>
      <c r="C17108" s="6" t="s">
        <v>1279</v>
      </c>
    </row>
    <row r="17109">
      <c r="A17109" s="9">
        <f t="shared" si="1"/>
        <v>12392</v>
      </c>
      <c r="B17109" s="5" t="s">
        <v>10603</v>
      </c>
      <c r="C17109" s="6" t="s">
        <v>1369</v>
      </c>
    </row>
    <row r="17110">
      <c r="A17110" s="9">
        <f t="shared" si="1"/>
        <v>12393</v>
      </c>
      <c r="B17110" s="5" t="s">
        <v>10604</v>
      </c>
      <c r="C17110" s="6" t="s">
        <v>1394</v>
      </c>
    </row>
    <row r="17111">
      <c r="A17111" s="9">
        <f t="shared" si="1"/>
        <v>12394</v>
      </c>
      <c r="B17111" s="5" t="s">
        <v>10605</v>
      </c>
      <c r="C17111" s="6" t="s">
        <v>1279</v>
      </c>
    </row>
    <row r="17112">
      <c r="A17112" s="9">
        <f t="shared" si="1"/>
        <v>12395</v>
      </c>
      <c r="B17112" s="5" t="s">
        <v>10606</v>
      </c>
      <c r="C17112" s="6" t="s">
        <v>1394</v>
      </c>
    </row>
    <row r="17113">
      <c r="A17113" s="9">
        <f t="shared" si="1"/>
        <v>12396</v>
      </c>
      <c r="B17113" s="5" t="s">
        <v>10607</v>
      </c>
      <c r="C17113" s="6" t="s">
        <v>1369</v>
      </c>
    </row>
    <row r="17114">
      <c r="A17114" s="9">
        <f t="shared" si="1"/>
        <v>12397</v>
      </c>
      <c r="B17114" s="5" t="s">
        <v>10608</v>
      </c>
      <c r="C17114" s="6" t="s">
        <v>1324</v>
      </c>
    </row>
    <row r="17115">
      <c r="A17115" s="9">
        <f t="shared" si="1"/>
        <v>12397</v>
      </c>
      <c r="B17115" s="5" t="s">
        <v>10608</v>
      </c>
      <c r="C17115" s="6" t="s">
        <v>1369</v>
      </c>
    </row>
    <row r="17116">
      <c r="A17116" s="9">
        <f t="shared" si="1"/>
        <v>12398</v>
      </c>
      <c r="B17116" s="5" t="s">
        <v>10609</v>
      </c>
      <c r="C17116" s="6" t="s">
        <v>1394</v>
      </c>
    </row>
    <row r="17117">
      <c r="A17117" s="9">
        <f t="shared" si="1"/>
        <v>12399</v>
      </c>
      <c r="B17117" s="5" t="s">
        <v>10610</v>
      </c>
      <c r="C17117" s="6" t="s">
        <v>1279</v>
      </c>
    </row>
    <row r="17118">
      <c r="A17118" s="9">
        <f t="shared" si="1"/>
        <v>12400</v>
      </c>
      <c r="B17118" s="5" t="s">
        <v>10611</v>
      </c>
      <c r="C17118" s="6" t="s">
        <v>48</v>
      </c>
    </row>
    <row r="17119">
      <c r="A17119" s="9">
        <f t="shared" si="1"/>
        <v>12401</v>
      </c>
      <c r="B17119" s="5" t="s">
        <v>10612</v>
      </c>
      <c r="C17119" s="6" t="s">
        <v>48</v>
      </c>
    </row>
    <row r="17120">
      <c r="A17120" s="9">
        <f t="shared" si="1"/>
        <v>12402</v>
      </c>
      <c r="B17120" s="5" t="s">
        <v>10613</v>
      </c>
      <c r="C17120" s="6" t="s">
        <v>1279</v>
      </c>
    </row>
    <row r="17121">
      <c r="A17121" s="9">
        <f t="shared" si="1"/>
        <v>12403</v>
      </c>
      <c r="B17121" s="5" t="s">
        <v>10614</v>
      </c>
      <c r="C17121" s="6" t="s">
        <v>785</v>
      </c>
    </row>
    <row r="17122">
      <c r="A17122" s="9">
        <f t="shared" si="1"/>
        <v>12404</v>
      </c>
      <c r="B17122" s="8" t="s">
        <v>10615</v>
      </c>
      <c r="C17122" s="9" t="s">
        <v>60</v>
      </c>
    </row>
    <row r="17123">
      <c r="A17123" s="9">
        <f t="shared" si="1"/>
        <v>12405</v>
      </c>
      <c r="B17123" s="8" t="s">
        <v>10616</v>
      </c>
      <c r="C17123" s="6" t="s">
        <v>132</v>
      </c>
    </row>
    <row r="17124">
      <c r="A17124" s="9">
        <f t="shared" si="1"/>
        <v>12405</v>
      </c>
      <c r="B17124" s="8" t="s">
        <v>10616</v>
      </c>
      <c r="C17124" s="6" t="s">
        <v>196</v>
      </c>
    </row>
    <row r="17125">
      <c r="A17125" s="9">
        <f t="shared" si="1"/>
        <v>12405</v>
      </c>
      <c r="B17125" s="8" t="s">
        <v>10616</v>
      </c>
      <c r="C17125" s="6" t="s">
        <v>23637</v>
      </c>
    </row>
    <row r="17126">
      <c r="A17126" s="9">
        <f t="shared" si="1"/>
        <v>12406</v>
      </c>
      <c r="B17126" s="5" t="s">
        <v>10617</v>
      </c>
      <c r="C17126" s="6" t="s">
        <v>59</v>
      </c>
    </row>
    <row r="17127">
      <c r="A17127" s="9">
        <f t="shared" si="1"/>
        <v>12407</v>
      </c>
      <c r="B17127" s="25" t="s">
        <v>25656</v>
      </c>
      <c r="C17127" s="26" t="s">
        <v>4721</v>
      </c>
    </row>
    <row r="17128">
      <c r="A17128" s="9">
        <f t="shared" si="1"/>
        <v>12408</v>
      </c>
      <c r="B17128" s="5" t="s">
        <v>10618</v>
      </c>
      <c r="C17128" s="6" t="s">
        <v>610</v>
      </c>
    </row>
    <row r="17129">
      <c r="A17129" s="9">
        <f t="shared" si="1"/>
        <v>12409</v>
      </c>
      <c r="B17129" s="8" t="s">
        <v>10619</v>
      </c>
      <c r="C17129" s="9" t="s">
        <v>733</v>
      </c>
    </row>
    <row r="17130">
      <c r="A17130" s="9">
        <f t="shared" si="1"/>
        <v>12410</v>
      </c>
      <c r="B17130" s="8" t="s">
        <v>10620</v>
      </c>
      <c r="C17130" s="9" t="s">
        <v>177</v>
      </c>
    </row>
    <row r="17131">
      <c r="A17131" s="9">
        <f t="shared" si="1"/>
        <v>12411</v>
      </c>
      <c r="B17131" s="5" t="s">
        <v>10621</v>
      </c>
      <c r="C17131" s="6" t="s">
        <v>1369</v>
      </c>
    </row>
    <row r="17132">
      <c r="A17132" s="9">
        <f t="shared" si="1"/>
        <v>12412</v>
      </c>
      <c r="B17132" s="8" t="s">
        <v>10622</v>
      </c>
      <c r="C17132" s="9" t="s">
        <v>24</v>
      </c>
    </row>
    <row r="17133">
      <c r="A17133" s="9">
        <f t="shared" si="1"/>
        <v>12413</v>
      </c>
      <c r="B17133" s="5" t="s">
        <v>10623</v>
      </c>
      <c r="C17133" s="6" t="s">
        <v>1267</v>
      </c>
    </row>
    <row r="17134">
      <c r="A17134" s="9">
        <f t="shared" si="1"/>
        <v>12414</v>
      </c>
      <c r="B17134" s="5" t="s">
        <v>10624</v>
      </c>
      <c r="C17134" s="6" t="s">
        <v>731</v>
      </c>
    </row>
    <row r="17135">
      <c r="A17135" s="9">
        <f t="shared" si="1"/>
        <v>12415</v>
      </c>
      <c r="B17135" s="5" t="s">
        <v>10625</v>
      </c>
      <c r="C17135" s="6" t="s">
        <v>731</v>
      </c>
    </row>
    <row r="17136">
      <c r="A17136" s="9">
        <f t="shared" si="1"/>
        <v>12416</v>
      </c>
      <c r="B17136" s="8" t="s">
        <v>10626</v>
      </c>
      <c r="C17136" s="9" t="s">
        <v>60</v>
      </c>
    </row>
    <row r="17137">
      <c r="A17137" s="9">
        <f t="shared" si="1"/>
        <v>12417</v>
      </c>
      <c r="B17137" s="8" t="s">
        <v>10627</v>
      </c>
      <c r="C17137" s="9" t="s">
        <v>1548</v>
      </c>
    </row>
    <row r="17138">
      <c r="A17138" s="9">
        <f t="shared" si="1"/>
        <v>12418</v>
      </c>
      <c r="B17138" s="8" t="s">
        <v>10628</v>
      </c>
      <c r="C17138" s="9" t="s">
        <v>555</v>
      </c>
    </row>
    <row r="17139">
      <c r="A17139" s="9">
        <f t="shared" si="1"/>
        <v>12419</v>
      </c>
      <c r="B17139" s="5" t="s">
        <v>10629</v>
      </c>
      <c r="C17139" s="6" t="s">
        <v>437</v>
      </c>
    </row>
    <row r="17140">
      <c r="A17140" s="9">
        <f t="shared" si="1"/>
        <v>12420</v>
      </c>
      <c r="B17140" s="8" t="s">
        <v>10630</v>
      </c>
      <c r="C17140" s="9" t="s">
        <v>1548</v>
      </c>
    </row>
    <row r="17141">
      <c r="A17141" s="9">
        <f t="shared" si="1"/>
        <v>12421</v>
      </c>
      <c r="B17141" s="5" t="s">
        <v>10631</v>
      </c>
      <c r="C17141" s="6" t="s">
        <v>12</v>
      </c>
    </row>
    <row r="17142">
      <c r="A17142" s="9">
        <f t="shared" si="1"/>
        <v>12422</v>
      </c>
      <c r="B17142" s="8" t="s">
        <v>10632</v>
      </c>
      <c r="C17142" s="9" t="s">
        <v>83</v>
      </c>
    </row>
    <row r="17143">
      <c r="A17143" s="9">
        <f t="shared" si="1"/>
        <v>12423</v>
      </c>
      <c r="B17143" s="8" t="s">
        <v>10633</v>
      </c>
      <c r="C17143" s="9" t="s">
        <v>121</v>
      </c>
    </row>
    <row r="17144">
      <c r="A17144" s="9">
        <f t="shared" si="1"/>
        <v>12424</v>
      </c>
      <c r="B17144" s="8" t="s">
        <v>10634</v>
      </c>
      <c r="C17144" s="9" t="s">
        <v>24</v>
      </c>
    </row>
    <row r="17145">
      <c r="A17145" s="9">
        <f t="shared" si="1"/>
        <v>12425</v>
      </c>
      <c r="B17145" s="5" t="s">
        <v>10635</v>
      </c>
      <c r="C17145" s="6" t="s">
        <v>12</v>
      </c>
    </row>
    <row r="17146">
      <c r="A17146" s="9">
        <f t="shared" si="1"/>
        <v>12426</v>
      </c>
      <c r="B17146" s="5" t="s">
        <v>10636</v>
      </c>
      <c r="C17146" s="6" t="s">
        <v>12</v>
      </c>
    </row>
    <row r="17147">
      <c r="A17147" s="9">
        <f t="shared" si="1"/>
        <v>12427</v>
      </c>
      <c r="B17147" s="5" t="s">
        <v>10637</v>
      </c>
      <c r="C17147" s="6" t="s">
        <v>785</v>
      </c>
    </row>
    <row r="17148">
      <c r="A17148" s="9">
        <f t="shared" si="1"/>
        <v>12428</v>
      </c>
      <c r="B17148" s="8" t="s">
        <v>10638</v>
      </c>
      <c r="C17148" s="9" t="s">
        <v>42</v>
      </c>
    </row>
    <row r="17149">
      <c r="A17149" s="9">
        <f t="shared" si="1"/>
        <v>12429</v>
      </c>
      <c r="B17149" s="5" t="s">
        <v>10639</v>
      </c>
      <c r="C17149" s="6" t="s">
        <v>109</v>
      </c>
    </row>
    <row r="17150">
      <c r="A17150" s="9">
        <f t="shared" si="1"/>
        <v>12429</v>
      </c>
      <c r="B17150" s="5" t="s">
        <v>10639</v>
      </c>
      <c r="C17150" s="6" t="s">
        <v>25</v>
      </c>
    </row>
    <row r="17151">
      <c r="A17151" s="9">
        <f t="shared" si="1"/>
        <v>12430</v>
      </c>
      <c r="B17151" s="5" t="s">
        <v>10640</v>
      </c>
      <c r="C17151" s="6" t="s">
        <v>109</v>
      </c>
    </row>
    <row r="17152">
      <c r="A17152" s="9">
        <f t="shared" si="1"/>
        <v>12431</v>
      </c>
      <c r="B17152" s="5" t="s">
        <v>10641</v>
      </c>
      <c r="C17152" s="6" t="s">
        <v>109</v>
      </c>
    </row>
    <row r="17153">
      <c r="A17153" s="9">
        <f t="shared" si="1"/>
        <v>12431</v>
      </c>
      <c r="B17153" s="5" t="s">
        <v>10641</v>
      </c>
      <c r="C17153" s="6" t="s">
        <v>25</v>
      </c>
    </row>
    <row r="17154">
      <c r="A17154" s="9">
        <f t="shared" si="1"/>
        <v>12432</v>
      </c>
      <c r="B17154" s="5" t="s">
        <v>10642</v>
      </c>
      <c r="C17154" s="6" t="s">
        <v>109</v>
      </c>
    </row>
    <row r="17155">
      <c r="A17155" s="9">
        <f t="shared" si="1"/>
        <v>12433</v>
      </c>
      <c r="B17155" s="5" t="s">
        <v>10643</v>
      </c>
      <c r="C17155" s="6" t="s">
        <v>437</v>
      </c>
    </row>
    <row r="17156">
      <c r="A17156" s="9">
        <f t="shared" si="1"/>
        <v>12434</v>
      </c>
      <c r="B17156" s="5" t="s">
        <v>10644</v>
      </c>
      <c r="C17156" s="6" t="s">
        <v>86</v>
      </c>
    </row>
    <row r="17157">
      <c r="A17157" s="9">
        <f t="shared" si="1"/>
        <v>12435</v>
      </c>
      <c r="B17157" s="5" t="s">
        <v>10645</v>
      </c>
      <c r="C17157" s="6" t="s">
        <v>86</v>
      </c>
    </row>
    <row r="17158">
      <c r="A17158" s="9">
        <f t="shared" si="1"/>
        <v>12436</v>
      </c>
      <c r="B17158" s="25" t="s">
        <v>25657</v>
      </c>
      <c r="C17158" s="26" t="s">
        <v>12983</v>
      </c>
    </row>
    <row r="17159">
      <c r="A17159" s="9">
        <f t="shared" si="1"/>
        <v>12437</v>
      </c>
      <c r="B17159" s="8" t="s">
        <v>10646</v>
      </c>
      <c r="C17159" s="9" t="s">
        <v>72</v>
      </c>
    </row>
    <row r="17160">
      <c r="A17160" s="9">
        <f t="shared" si="1"/>
        <v>12438</v>
      </c>
      <c r="B17160" s="8" t="s">
        <v>10647</v>
      </c>
      <c r="C17160" s="9" t="s">
        <v>52</v>
      </c>
    </row>
    <row r="17161">
      <c r="A17161" s="9">
        <f t="shared" si="1"/>
        <v>12439</v>
      </c>
      <c r="B17161" s="5" t="s">
        <v>10648</v>
      </c>
      <c r="C17161" s="6" t="s">
        <v>1207</v>
      </c>
    </row>
    <row r="17162">
      <c r="A17162" s="9">
        <f t="shared" si="1"/>
        <v>12440</v>
      </c>
      <c r="B17162" s="5" t="s">
        <v>10649</v>
      </c>
      <c r="C17162" s="6" t="s">
        <v>1378</v>
      </c>
    </row>
    <row r="17163">
      <c r="A17163" s="9">
        <f t="shared" si="1"/>
        <v>12441</v>
      </c>
      <c r="B17163" s="8" t="s">
        <v>10650</v>
      </c>
      <c r="C17163" s="9" t="s">
        <v>399</v>
      </c>
    </row>
    <row r="17164">
      <c r="A17164" s="9">
        <f t="shared" si="1"/>
        <v>12442</v>
      </c>
      <c r="B17164" s="25" t="s">
        <v>25658</v>
      </c>
      <c r="C17164" s="26" t="s">
        <v>8541</v>
      </c>
    </row>
    <row r="17165">
      <c r="A17165" s="9">
        <f t="shared" si="1"/>
        <v>12443</v>
      </c>
      <c r="B17165" s="25" t="s">
        <v>25659</v>
      </c>
      <c r="C17165" s="26" t="s">
        <v>8541</v>
      </c>
    </row>
    <row r="17166">
      <c r="A17166" s="9">
        <f t="shared" si="1"/>
        <v>12444</v>
      </c>
      <c r="B17166" s="25" t="s">
        <v>25660</v>
      </c>
      <c r="C17166" s="26" t="s">
        <v>8541</v>
      </c>
    </row>
    <row r="17167">
      <c r="A17167" s="9">
        <f t="shared" si="1"/>
        <v>12445</v>
      </c>
      <c r="B17167" s="25" t="s">
        <v>25661</v>
      </c>
      <c r="C17167" s="26" t="s">
        <v>8541</v>
      </c>
    </row>
    <row r="17168">
      <c r="A17168" s="9">
        <f t="shared" si="1"/>
        <v>12446</v>
      </c>
      <c r="B17168" s="25" t="s">
        <v>25662</v>
      </c>
      <c r="C17168" s="26" t="s">
        <v>8541</v>
      </c>
    </row>
    <row r="17169">
      <c r="A17169" s="9">
        <f t="shared" si="1"/>
        <v>12447</v>
      </c>
      <c r="B17169" s="5" t="s">
        <v>10651</v>
      </c>
      <c r="C17169" s="6" t="s">
        <v>731</v>
      </c>
    </row>
    <row r="17170">
      <c r="A17170" s="9">
        <f t="shared" si="1"/>
        <v>12448</v>
      </c>
      <c r="B17170" s="5" t="s">
        <v>10652</v>
      </c>
      <c r="C17170" s="6" t="s">
        <v>1360</v>
      </c>
    </row>
    <row r="17171">
      <c r="A17171" s="9">
        <f t="shared" si="1"/>
        <v>12449</v>
      </c>
      <c r="B17171" s="5" t="s">
        <v>10653</v>
      </c>
      <c r="C17171" s="6" t="s">
        <v>1223</v>
      </c>
    </row>
    <row r="17172">
      <c r="A17172" s="9">
        <f t="shared" si="1"/>
        <v>12450</v>
      </c>
      <c r="B17172" s="25" t="s">
        <v>25663</v>
      </c>
      <c r="C17172" s="26" t="s">
        <v>25664</v>
      </c>
    </row>
    <row r="17173">
      <c r="A17173" s="9">
        <f t="shared" si="1"/>
        <v>12450</v>
      </c>
      <c r="B17173" s="25" t="s">
        <v>25663</v>
      </c>
      <c r="C17173" s="6" t="s">
        <v>23672</v>
      </c>
    </row>
    <row r="17174">
      <c r="A17174" s="9">
        <f t="shared" si="1"/>
        <v>12451</v>
      </c>
      <c r="B17174" s="8" t="s">
        <v>10654</v>
      </c>
      <c r="C17174" s="9" t="s">
        <v>83</v>
      </c>
    </row>
    <row r="17175">
      <c r="A17175" s="9">
        <f t="shared" si="1"/>
        <v>12452</v>
      </c>
      <c r="B17175" s="8" t="s">
        <v>10655</v>
      </c>
      <c r="C17175" s="9" t="s">
        <v>818</v>
      </c>
    </row>
    <row r="17176">
      <c r="A17176" s="9">
        <f t="shared" si="1"/>
        <v>12453</v>
      </c>
      <c r="B17176" s="25" t="s">
        <v>25665</v>
      </c>
      <c r="C17176" s="26" t="s">
        <v>8541</v>
      </c>
    </row>
    <row r="17177">
      <c r="A17177" s="9">
        <f t="shared" si="1"/>
        <v>12454</v>
      </c>
      <c r="B17177" s="5" t="s">
        <v>10656</v>
      </c>
      <c r="C17177" s="6" t="s">
        <v>142</v>
      </c>
    </row>
    <row r="17178">
      <c r="A17178" s="9">
        <f t="shared" si="1"/>
        <v>12454</v>
      </c>
      <c r="B17178" s="25" t="s">
        <v>10656</v>
      </c>
      <c r="C17178" s="26" t="s">
        <v>818</v>
      </c>
    </row>
    <row r="17179">
      <c r="A17179" s="9">
        <f t="shared" si="1"/>
        <v>12455</v>
      </c>
      <c r="B17179" s="25" t="s">
        <v>25666</v>
      </c>
      <c r="C17179" s="26" t="s">
        <v>8541</v>
      </c>
    </row>
    <row r="17180">
      <c r="A17180" s="9">
        <f t="shared" si="1"/>
        <v>12456</v>
      </c>
      <c r="B17180" s="25" t="s">
        <v>25667</v>
      </c>
      <c r="C17180" s="26" t="s">
        <v>4721</v>
      </c>
    </row>
    <row r="17181">
      <c r="A17181" s="9">
        <f t="shared" si="1"/>
        <v>12457</v>
      </c>
      <c r="B17181" s="25" t="s">
        <v>25668</v>
      </c>
      <c r="C17181" s="26" t="s">
        <v>4721</v>
      </c>
    </row>
    <row r="17182">
      <c r="A17182" s="9">
        <f t="shared" si="1"/>
        <v>12458</v>
      </c>
      <c r="B17182" s="5" t="s">
        <v>10657</v>
      </c>
      <c r="C17182" s="6" t="s">
        <v>1585</v>
      </c>
    </row>
    <row r="17183">
      <c r="A17183" s="9">
        <f t="shared" si="1"/>
        <v>12459</v>
      </c>
      <c r="B17183" s="8" t="s">
        <v>10658</v>
      </c>
      <c r="C17183" s="9" t="s">
        <v>64</v>
      </c>
    </row>
    <row r="17184">
      <c r="A17184" s="9">
        <f t="shared" si="1"/>
        <v>12460</v>
      </c>
      <c r="B17184" s="8" t="s">
        <v>10659</v>
      </c>
      <c r="C17184" s="9" t="s">
        <v>46</v>
      </c>
    </row>
    <row r="17185">
      <c r="A17185" s="9">
        <f t="shared" si="1"/>
        <v>12461</v>
      </c>
      <c r="B17185" s="8" t="s">
        <v>10660</v>
      </c>
      <c r="C17185" s="9" t="s">
        <v>10</v>
      </c>
    </row>
    <row r="17186">
      <c r="A17186" s="9">
        <f t="shared" si="1"/>
        <v>12462</v>
      </c>
      <c r="B17186" s="5" t="s">
        <v>10661</v>
      </c>
      <c r="C17186" s="6" t="s">
        <v>1262</v>
      </c>
    </row>
    <row r="17187">
      <c r="A17187" s="9">
        <f t="shared" si="1"/>
        <v>12463</v>
      </c>
      <c r="B17187" s="5" t="s">
        <v>10662</v>
      </c>
      <c r="C17187" s="6" t="s">
        <v>818</v>
      </c>
    </row>
    <row r="17188">
      <c r="A17188" s="9">
        <f t="shared" si="1"/>
        <v>12464</v>
      </c>
      <c r="B17188" s="5" t="s">
        <v>10663</v>
      </c>
      <c r="C17188" s="6" t="s">
        <v>610</v>
      </c>
    </row>
    <row r="17189">
      <c r="A17189" s="9">
        <f t="shared" si="1"/>
        <v>12464</v>
      </c>
      <c r="B17189" s="5" t="s">
        <v>10663</v>
      </c>
      <c r="C17189" s="6" t="s">
        <v>731</v>
      </c>
    </row>
    <row r="17190">
      <c r="A17190" s="9">
        <f t="shared" si="1"/>
        <v>12465</v>
      </c>
      <c r="B17190" s="8" t="s">
        <v>10664</v>
      </c>
      <c r="C17190" s="9" t="s">
        <v>1169</v>
      </c>
    </row>
    <row r="17191">
      <c r="A17191" s="9">
        <f t="shared" si="1"/>
        <v>12466</v>
      </c>
      <c r="B17191" s="5" t="s">
        <v>10665</v>
      </c>
      <c r="C17191" s="6" t="s">
        <v>818</v>
      </c>
    </row>
    <row r="17192">
      <c r="A17192" s="9">
        <f t="shared" si="1"/>
        <v>12467</v>
      </c>
      <c r="B17192" s="8" t="s">
        <v>10666</v>
      </c>
      <c r="C17192" s="9" t="s">
        <v>818</v>
      </c>
    </row>
    <row r="17193">
      <c r="A17193" s="9">
        <f t="shared" si="1"/>
        <v>12468</v>
      </c>
      <c r="B17193" s="8" t="s">
        <v>10667</v>
      </c>
      <c r="C17193" s="9" t="s">
        <v>818</v>
      </c>
    </row>
    <row r="17194">
      <c r="A17194" s="9">
        <f t="shared" si="1"/>
        <v>12469</v>
      </c>
      <c r="B17194" s="5" t="s">
        <v>10668</v>
      </c>
      <c r="C17194" s="6" t="s">
        <v>714</v>
      </c>
    </row>
    <row r="17195">
      <c r="A17195" s="9">
        <f t="shared" si="1"/>
        <v>12469</v>
      </c>
      <c r="B17195" s="5" t="s">
        <v>10668</v>
      </c>
      <c r="C17195" s="6" t="s">
        <v>23672</v>
      </c>
    </row>
    <row r="17196">
      <c r="A17196" s="9">
        <f t="shared" si="1"/>
        <v>12470</v>
      </c>
      <c r="B17196" s="5" t="s">
        <v>10669</v>
      </c>
      <c r="C17196" s="6" t="s">
        <v>1124</v>
      </c>
    </row>
    <row r="17197">
      <c r="A17197" s="9">
        <f t="shared" si="1"/>
        <v>12471</v>
      </c>
      <c r="B17197" s="25" t="s">
        <v>25669</v>
      </c>
      <c r="C17197" s="26" t="s">
        <v>603</v>
      </c>
    </row>
    <row r="17198">
      <c r="A17198" s="9">
        <f t="shared" si="1"/>
        <v>12472</v>
      </c>
      <c r="B17198" s="5" t="s">
        <v>10670</v>
      </c>
      <c r="C17198" s="6" t="s">
        <v>1124</v>
      </c>
    </row>
    <row r="17199">
      <c r="A17199" s="9">
        <f t="shared" si="1"/>
        <v>12473</v>
      </c>
      <c r="B17199" s="5" t="s">
        <v>10671</v>
      </c>
      <c r="C17199" s="6" t="s">
        <v>610</v>
      </c>
    </row>
    <row r="17200">
      <c r="A17200" s="9">
        <f t="shared" si="1"/>
        <v>12474</v>
      </c>
      <c r="B17200" s="5" t="s">
        <v>10672</v>
      </c>
      <c r="C17200" s="6" t="s">
        <v>196</v>
      </c>
    </row>
    <row r="17201">
      <c r="A17201" s="9">
        <f t="shared" si="1"/>
        <v>12474</v>
      </c>
      <c r="B17201" s="5" t="s">
        <v>10672</v>
      </c>
      <c r="C17201" s="6" t="s">
        <v>23637</v>
      </c>
    </row>
    <row r="17202">
      <c r="A17202" s="9">
        <f t="shared" si="1"/>
        <v>12475</v>
      </c>
      <c r="B17202" s="5" t="s">
        <v>10673</v>
      </c>
      <c r="C17202" s="6" t="s">
        <v>142</v>
      </c>
    </row>
    <row r="17203">
      <c r="A17203" s="9">
        <f t="shared" si="1"/>
        <v>12476</v>
      </c>
      <c r="B17203" s="8" t="s">
        <v>10674</v>
      </c>
      <c r="C17203" s="9" t="s">
        <v>893</v>
      </c>
    </row>
    <row r="17204">
      <c r="A17204" s="9">
        <f t="shared" si="1"/>
        <v>12477</v>
      </c>
      <c r="B17204" s="8" t="s">
        <v>10675</v>
      </c>
      <c r="C17204" s="9" t="s">
        <v>142</v>
      </c>
    </row>
    <row r="17205">
      <c r="A17205" s="9">
        <f t="shared" si="1"/>
        <v>12478</v>
      </c>
      <c r="B17205" s="25" t="s">
        <v>25670</v>
      </c>
      <c r="C17205" s="26" t="s">
        <v>23845</v>
      </c>
    </row>
    <row r="17206">
      <c r="A17206" s="9">
        <f t="shared" si="1"/>
        <v>12479</v>
      </c>
      <c r="B17206" s="8" t="s">
        <v>10676</v>
      </c>
      <c r="C17206" s="9" t="s">
        <v>8</v>
      </c>
    </row>
    <row r="17207">
      <c r="A17207" s="9">
        <f t="shared" si="1"/>
        <v>12480</v>
      </c>
      <c r="B17207" s="5" t="s">
        <v>10677</v>
      </c>
      <c r="C17207" s="6" t="s">
        <v>1378</v>
      </c>
    </row>
    <row r="17208">
      <c r="A17208" s="9">
        <f t="shared" si="1"/>
        <v>12481</v>
      </c>
      <c r="B17208" s="5" t="s">
        <v>10678</v>
      </c>
      <c r="C17208" s="6" t="s">
        <v>714</v>
      </c>
    </row>
    <row r="17209">
      <c r="A17209" s="9">
        <f t="shared" si="1"/>
        <v>12481</v>
      </c>
      <c r="B17209" s="5" t="s">
        <v>10678</v>
      </c>
      <c r="C17209" s="6" t="s">
        <v>23672</v>
      </c>
    </row>
    <row r="17210">
      <c r="A17210" s="9">
        <f t="shared" si="1"/>
        <v>12482</v>
      </c>
      <c r="B17210" s="8" t="s">
        <v>10679</v>
      </c>
      <c r="C17210" s="9" t="s">
        <v>10</v>
      </c>
    </row>
    <row r="17211">
      <c r="A17211" s="9">
        <f t="shared" si="1"/>
        <v>12483</v>
      </c>
      <c r="B17211" s="8" t="s">
        <v>10680</v>
      </c>
      <c r="C17211" s="9" t="s">
        <v>76</v>
      </c>
    </row>
    <row r="17212">
      <c r="A17212" s="9">
        <f t="shared" si="1"/>
        <v>12484</v>
      </c>
      <c r="B17212" s="8" t="s">
        <v>10681</v>
      </c>
      <c r="C17212" s="6" t="s">
        <v>59</v>
      </c>
    </row>
    <row r="17213">
      <c r="A17213" s="9">
        <f t="shared" si="1"/>
        <v>12485</v>
      </c>
      <c r="B17213" s="5" t="s">
        <v>10682</v>
      </c>
      <c r="C17213" s="6" t="s">
        <v>1279</v>
      </c>
    </row>
    <row r="17214">
      <c r="A17214" s="9">
        <f t="shared" si="1"/>
        <v>12486</v>
      </c>
      <c r="B17214" s="8" t="s">
        <v>10683</v>
      </c>
      <c r="C17214" s="9" t="s">
        <v>24</v>
      </c>
    </row>
    <row r="17215">
      <c r="A17215" s="9">
        <f t="shared" si="1"/>
        <v>12487</v>
      </c>
      <c r="B17215" s="8" t="s">
        <v>10684</v>
      </c>
      <c r="C17215" s="6" t="s">
        <v>150</v>
      </c>
    </row>
    <row r="17216">
      <c r="A17216" s="9">
        <f t="shared" si="1"/>
        <v>12487</v>
      </c>
      <c r="B17216" s="8" t="s">
        <v>10684</v>
      </c>
      <c r="C17216" s="9" t="s">
        <v>142</v>
      </c>
    </row>
    <row r="17217">
      <c r="A17217" s="9">
        <f t="shared" si="1"/>
        <v>12487</v>
      </c>
      <c r="B17217" s="8" t="s">
        <v>10684</v>
      </c>
      <c r="C17217" s="9" t="s">
        <v>25</v>
      </c>
    </row>
    <row r="17218">
      <c r="A17218" s="9">
        <f t="shared" si="1"/>
        <v>12487</v>
      </c>
      <c r="B17218" s="8" t="s">
        <v>10684</v>
      </c>
      <c r="C17218" s="6" t="s">
        <v>23637</v>
      </c>
    </row>
    <row r="17219">
      <c r="A17219" s="9">
        <f t="shared" si="1"/>
        <v>12488</v>
      </c>
      <c r="B17219" s="5" t="s">
        <v>10685</v>
      </c>
      <c r="C17219" s="6" t="s">
        <v>946</v>
      </c>
    </row>
    <row r="17220">
      <c r="A17220" s="9">
        <f t="shared" si="1"/>
        <v>12489</v>
      </c>
      <c r="B17220" s="8" t="s">
        <v>10686</v>
      </c>
      <c r="C17220" s="9" t="s">
        <v>54</v>
      </c>
    </row>
    <row r="17221">
      <c r="A17221" s="9">
        <f t="shared" si="1"/>
        <v>12489</v>
      </c>
      <c r="B17221" s="8" t="s">
        <v>10686</v>
      </c>
      <c r="C17221" s="9" t="s">
        <v>162</v>
      </c>
    </row>
    <row r="17222">
      <c r="A17222" s="9">
        <f t="shared" si="1"/>
        <v>12490</v>
      </c>
      <c r="B17222" s="8" t="s">
        <v>10687</v>
      </c>
      <c r="C17222" s="9" t="s">
        <v>60</v>
      </c>
    </row>
    <row r="17223">
      <c r="A17223" s="9">
        <f t="shared" si="1"/>
        <v>12491</v>
      </c>
      <c r="B17223" s="5" t="s">
        <v>10688</v>
      </c>
      <c r="C17223" s="6" t="s">
        <v>326</v>
      </c>
    </row>
    <row r="17224">
      <c r="A17224" s="9">
        <f t="shared" si="1"/>
        <v>12491</v>
      </c>
      <c r="B17224" s="5" t="s">
        <v>10688</v>
      </c>
      <c r="C17224" s="6" t="s">
        <v>23637</v>
      </c>
    </row>
    <row r="17225">
      <c r="A17225" s="9">
        <f t="shared" si="1"/>
        <v>12492</v>
      </c>
      <c r="B17225" s="5" t="s">
        <v>10689</v>
      </c>
      <c r="C17225" s="6" t="s">
        <v>324</v>
      </c>
    </row>
    <row r="17226">
      <c r="A17226" s="9">
        <f t="shared" si="1"/>
        <v>12492</v>
      </c>
      <c r="B17226" s="5" t="s">
        <v>10689</v>
      </c>
      <c r="C17226" s="6" t="s">
        <v>23637</v>
      </c>
    </row>
    <row r="17227">
      <c r="A17227" s="9">
        <f t="shared" si="1"/>
        <v>12493</v>
      </c>
      <c r="B17227" s="5" t="s">
        <v>10690</v>
      </c>
      <c r="C17227" s="6" t="s">
        <v>150</v>
      </c>
    </row>
    <row r="17228">
      <c r="A17228" s="9">
        <f t="shared" si="1"/>
        <v>12493</v>
      </c>
      <c r="B17228" s="5" t="s">
        <v>10690</v>
      </c>
      <c r="C17228" s="6" t="s">
        <v>23637</v>
      </c>
    </row>
    <row r="17229">
      <c r="A17229" s="9">
        <f t="shared" si="1"/>
        <v>12494</v>
      </c>
      <c r="B17229" s="5" t="s">
        <v>10691</v>
      </c>
      <c r="C17229" s="6" t="s">
        <v>462</v>
      </c>
    </row>
    <row r="17230">
      <c r="A17230" s="9">
        <f t="shared" si="1"/>
        <v>12494</v>
      </c>
      <c r="B17230" s="5" t="s">
        <v>10691</v>
      </c>
      <c r="C17230" s="6" t="s">
        <v>23637</v>
      </c>
    </row>
    <row r="17231">
      <c r="A17231" s="9">
        <f t="shared" si="1"/>
        <v>12495</v>
      </c>
      <c r="B17231" s="8" t="s">
        <v>10692</v>
      </c>
      <c r="C17231" s="9" t="s">
        <v>56</v>
      </c>
    </row>
    <row r="17232">
      <c r="A17232" s="9">
        <f t="shared" si="1"/>
        <v>12495</v>
      </c>
      <c r="B17232" s="8" t="s">
        <v>10692</v>
      </c>
      <c r="C17232" s="9" t="s">
        <v>60</v>
      </c>
    </row>
    <row r="17233">
      <c r="A17233" s="9">
        <f t="shared" si="1"/>
        <v>12495</v>
      </c>
      <c r="B17233" s="8" t="s">
        <v>10692</v>
      </c>
      <c r="C17233" s="9" t="s">
        <v>142</v>
      </c>
    </row>
    <row r="17234">
      <c r="A17234" s="9">
        <f t="shared" si="1"/>
        <v>12496</v>
      </c>
      <c r="B17234" s="5" t="s">
        <v>10693</v>
      </c>
      <c r="C17234" s="6" t="s">
        <v>324</v>
      </c>
    </row>
    <row r="17235">
      <c r="A17235" s="9">
        <f t="shared" si="1"/>
        <v>12496</v>
      </c>
      <c r="B17235" s="5" t="s">
        <v>10693</v>
      </c>
      <c r="C17235" s="6" t="s">
        <v>23637</v>
      </c>
    </row>
    <row r="17236">
      <c r="A17236" s="9">
        <f t="shared" si="1"/>
        <v>12496</v>
      </c>
      <c r="B17236" s="25" t="s">
        <v>10693</v>
      </c>
      <c r="C17236" s="33" t="s">
        <v>90</v>
      </c>
    </row>
    <row r="17237">
      <c r="A17237" s="9">
        <f t="shared" si="1"/>
        <v>12496</v>
      </c>
      <c r="B17237" s="25" t="s">
        <v>10693</v>
      </c>
      <c r="C17237" s="34" t="s">
        <v>60</v>
      </c>
    </row>
    <row r="17238">
      <c r="A17238" s="9">
        <f t="shared" si="1"/>
        <v>12497</v>
      </c>
      <c r="B17238" s="5" t="s">
        <v>10694</v>
      </c>
      <c r="C17238" s="6" t="s">
        <v>196</v>
      </c>
    </row>
    <row r="17239">
      <c r="A17239" s="9">
        <f t="shared" si="1"/>
        <v>12497</v>
      </c>
      <c r="B17239" s="5" t="s">
        <v>10694</v>
      </c>
      <c r="C17239" s="6" t="s">
        <v>23637</v>
      </c>
    </row>
    <row r="17240">
      <c r="A17240" s="9">
        <f t="shared" si="1"/>
        <v>12498</v>
      </c>
      <c r="B17240" s="8" t="s">
        <v>10695</v>
      </c>
      <c r="C17240" s="9" t="s">
        <v>616</v>
      </c>
    </row>
    <row r="17241">
      <c r="A17241" s="9">
        <f t="shared" si="1"/>
        <v>12498</v>
      </c>
      <c r="B17241" s="8" t="s">
        <v>10695</v>
      </c>
      <c r="C17241" s="9" t="s">
        <v>60</v>
      </c>
    </row>
    <row r="17242">
      <c r="A17242" s="9">
        <f t="shared" si="1"/>
        <v>12499</v>
      </c>
      <c r="B17242" s="5" t="s">
        <v>10696</v>
      </c>
      <c r="C17242" s="6" t="s">
        <v>365</v>
      </c>
    </row>
    <row r="17243">
      <c r="A17243" s="9">
        <f t="shared" si="1"/>
        <v>12499</v>
      </c>
      <c r="B17243" s="25" t="s">
        <v>10696</v>
      </c>
      <c r="C17243" s="26" t="s">
        <v>946</v>
      </c>
    </row>
    <row r="17244">
      <c r="A17244" s="9">
        <f t="shared" si="1"/>
        <v>12500</v>
      </c>
      <c r="B17244" s="5" t="s">
        <v>10697</v>
      </c>
      <c r="C17244" s="6" t="s">
        <v>365</v>
      </c>
    </row>
    <row r="17245">
      <c r="A17245" s="9">
        <f t="shared" si="1"/>
        <v>12501</v>
      </c>
      <c r="B17245" s="5" t="s">
        <v>10698</v>
      </c>
      <c r="C17245" s="6" t="s">
        <v>462</v>
      </c>
    </row>
    <row r="17246">
      <c r="A17246" s="9">
        <f t="shared" si="1"/>
        <v>12501</v>
      </c>
      <c r="B17246" s="5" t="s">
        <v>10698</v>
      </c>
      <c r="C17246" s="6" t="s">
        <v>23637</v>
      </c>
    </row>
    <row r="17247">
      <c r="A17247" s="9">
        <f t="shared" si="1"/>
        <v>12502</v>
      </c>
      <c r="B17247" s="8" t="s">
        <v>10699</v>
      </c>
      <c r="C17247" s="6" t="s">
        <v>413</v>
      </c>
    </row>
    <row r="17248">
      <c r="A17248" s="9">
        <f t="shared" si="1"/>
        <v>12502</v>
      </c>
      <c r="B17248" s="8" t="s">
        <v>10699</v>
      </c>
      <c r="C17248" s="9" t="s">
        <v>60</v>
      </c>
    </row>
    <row r="17249">
      <c r="A17249" s="9">
        <f t="shared" si="1"/>
        <v>12502</v>
      </c>
      <c r="B17249" s="8" t="s">
        <v>10699</v>
      </c>
      <c r="C17249" s="6" t="s">
        <v>23637</v>
      </c>
    </row>
    <row r="17250">
      <c r="A17250" s="9">
        <f t="shared" si="1"/>
        <v>12503</v>
      </c>
      <c r="B17250" s="5" t="s">
        <v>10700</v>
      </c>
      <c r="C17250" s="6" t="s">
        <v>142</v>
      </c>
    </row>
    <row r="17251">
      <c r="A17251" s="9">
        <f t="shared" si="1"/>
        <v>12504</v>
      </c>
      <c r="B17251" s="5" t="s">
        <v>10701</v>
      </c>
      <c r="C17251" s="6" t="s">
        <v>328</v>
      </c>
    </row>
    <row r="17252">
      <c r="A17252" s="9">
        <f t="shared" si="1"/>
        <v>12504</v>
      </c>
      <c r="B17252" s="5" t="s">
        <v>10701</v>
      </c>
      <c r="C17252" s="6" t="s">
        <v>23637</v>
      </c>
    </row>
    <row r="17253">
      <c r="A17253" s="9">
        <f t="shared" si="1"/>
        <v>12504</v>
      </c>
      <c r="B17253" s="25" t="s">
        <v>10701</v>
      </c>
      <c r="C17253" s="26" t="s">
        <v>34</v>
      </c>
    </row>
    <row r="17254">
      <c r="A17254" s="9">
        <f t="shared" si="1"/>
        <v>12504</v>
      </c>
      <c r="B17254" s="25" t="s">
        <v>10701</v>
      </c>
      <c r="C17254" s="26" t="s">
        <v>23628</v>
      </c>
    </row>
    <row r="17255">
      <c r="A17255" s="9">
        <f t="shared" si="1"/>
        <v>12505</v>
      </c>
      <c r="B17255" s="5" t="s">
        <v>10702</v>
      </c>
      <c r="C17255" s="6" t="s">
        <v>179</v>
      </c>
    </row>
    <row r="17256">
      <c r="A17256" s="9">
        <f t="shared" si="1"/>
        <v>12505</v>
      </c>
      <c r="B17256" s="5" t="s">
        <v>10702</v>
      </c>
      <c r="C17256" s="6" t="s">
        <v>23637</v>
      </c>
    </row>
    <row r="17257">
      <c r="A17257" s="9">
        <f t="shared" si="1"/>
        <v>12506</v>
      </c>
      <c r="B17257" s="5" t="s">
        <v>10703</v>
      </c>
      <c r="C17257" s="6" t="s">
        <v>267</v>
      </c>
    </row>
    <row r="17258">
      <c r="A17258" s="9">
        <f t="shared" si="1"/>
        <v>12506</v>
      </c>
      <c r="B17258" s="5" t="s">
        <v>10703</v>
      </c>
      <c r="C17258" s="6" t="s">
        <v>91</v>
      </c>
    </row>
    <row r="17259">
      <c r="A17259" s="9">
        <f t="shared" si="1"/>
        <v>12506</v>
      </c>
      <c r="B17259" s="5" t="s">
        <v>10703</v>
      </c>
      <c r="C17259" s="6" t="s">
        <v>23637</v>
      </c>
    </row>
    <row r="17260">
      <c r="A17260" s="9">
        <f t="shared" si="1"/>
        <v>12507</v>
      </c>
      <c r="B17260" s="5" t="s">
        <v>10704</v>
      </c>
      <c r="C17260" s="6" t="s">
        <v>179</v>
      </c>
    </row>
    <row r="17261">
      <c r="A17261" s="9">
        <f t="shared" si="1"/>
        <v>12507</v>
      </c>
      <c r="B17261" s="5" t="s">
        <v>10704</v>
      </c>
      <c r="C17261" s="6" t="s">
        <v>23637</v>
      </c>
    </row>
    <row r="17262">
      <c r="A17262" s="9">
        <f t="shared" si="1"/>
        <v>12508</v>
      </c>
      <c r="B17262" s="5" t="s">
        <v>10705</v>
      </c>
      <c r="C17262" s="6" t="s">
        <v>162</v>
      </c>
    </row>
    <row r="17263">
      <c r="A17263" s="9">
        <f t="shared" si="1"/>
        <v>12508</v>
      </c>
      <c r="B17263" s="5" t="s">
        <v>10705</v>
      </c>
      <c r="C17263" s="6" t="s">
        <v>150</v>
      </c>
    </row>
    <row r="17264">
      <c r="A17264" s="9">
        <f t="shared" si="1"/>
        <v>12508</v>
      </c>
      <c r="B17264" s="5" t="s">
        <v>10705</v>
      </c>
      <c r="C17264" s="6" t="s">
        <v>23637</v>
      </c>
    </row>
    <row r="17265">
      <c r="A17265" s="9">
        <f t="shared" si="1"/>
        <v>12509</v>
      </c>
      <c r="B17265" s="5" t="s">
        <v>10706</v>
      </c>
      <c r="C17265" s="6" t="s">
        <v>179</v>
      </c>
    </row>
    <row r="17266">
      <c r="A17266" s="9">
        <f t="shared" si="1"/>
        <v>12509</v>
      </c>
      <c r="B17266" s="5" t="s">
        <v>10706</v>
      </c>
      <c r="C17266" s="6" t="s">
        <v>23637</v>
      </c>
    </row>
    <row r="17267">
      <c r="A17267" s="9">
        <f t="shared" si="1"/>
        <v>12510</v>
      </c>
      <c r="B17267" s="25" t="s">
        <v>25671</v>
      </c>
      <c r="C17267" s="26" t="s">
        <v>487</v>
      </c>
    </row>
    <row r="17268">
      <c r="A17268" s="9">
        <f t="shared" si="1"/>
        <v>12510</v>
      </c>
      <c r="B17268" s="27" t="s">
        <v>25671</v>
      </c>
      <c r="C17268" s="28" t="s">
        <v>23637</v>
      </c>
    </row>
    <row r="17269">
      <c r="A17269" s="9">
        <f t="shared" si="1"/>
        <v>12511</v>
      </c>
      <c r="B17269" s="25" t="s">
        <v>25672</v>
      </c>
      <c r="C17269" s="26" t="s">
        <v>446</v>
      </c>
    </row>
    <row r="17270">
      <c r="A17270" s="9">
        <f t="shared" si="1"/>
        <v>12511</v>
      </c>
      <c r="B17270" s="27" t="s">
        <v>25672</v>
      </c>
      <c r="C17270" s="28" t="s">
        <v>23637</v>
      </c>
    </row>
    <row r="17271">
      <c r="A17271" s="9">
        <f t="shared" si="1"/>
        <v>12512</v>
      </c>
      <c r="B17271" s="30" t="s">
        <v>25673</v>
      </c>
      <c r="C17271" s="26" t="s">
        <v>23639</v>
      </c>
    </row>
    <row r="17272">
      <c r="A17272" s="9">
        <f t="shared" si="1"/>
        <v>12512</v>
      </c>
      <c r="B17272" s="30" t="s">
        <v>25673</v>
      </c>
      <c r="C17272" s="26" t="s">
        <v>60</v>
      </c>
    </row>
    <row r="17273">
      <c r="A17273" s="9">
        <f t="shared" si="1"/>
        <v>12512</v>
      </c>
      <c r="B17273" s="30" t="s">
        <v>25673</v>
      </c>
      <c r="C17273" s="26" t="s">
        <v>91</v>
      </c>
    </row>
    <row r="17274">
      <c r="A17274" s="9">
        <f t="shared" si="1"/>
        <v>12513</v>
      </c>
      <c r="B17274" s="8" t="s">
        <v>10707</v>
      </c>
      <c r="C17274" s="9" t="s">
        <v>56</v>
      </c>
    </row>
    <row r="17275">
      <c r="A17275" s="9">
        <f t="shared" si="1"/>
        <v>12514</v>
      </c>
      <c r="B17275" s="5" t="s">
        <v>10708</v>
      </c>
      <c r="C17275" s="6" t="s">
        <v>365</v>
      </c>
    </row>
    <row r="17276">
      <c r="A17276" s="9">
        <f t="shared" si="1"/>
        <v>12515</v>
      </c>
      <c r="B17276" s="25" t="s">
        <v>25674</v>
      </c>
      <c r="C17276" s="26" t="s">
        <v>553</v>
      </c>
    </row>
    <row r="17277">
      <c r="A17277" s="9">
        <f t="shared" si="1"/>
        <v>12516</v>
      </c>
      <c r="B17277" s="31" t="s">
        <v>25675</v>
      </c>
      <c r="C17277" s="26" t="s">
        <v>23639</v>
      </c>
    </row>
    <row r="17278">
      <c r="A17278" s="9">
        <f t="shared" si="1"/>
        <v>12517</v>
      </c>
      <c r="B17278" s="5" t="s">
        <v>10709</v>
      </c>
      <c r="C17278" s="6" t="s">
        <v>365</v>
      </c>
    </row>
    <row r="17279">
      <c r="A17279" s="9">
        <f t="shared" si="1"/>
        <v>12518</v>
      </c>
      <c r="B17279" s="5" t="s">
        <v>10710</v>
      </c>
      <c r="C17279" s="6" t="s">
        <v>365</v>
      </c>
    </row>
    <row r="17280">
      <c r="A17280" s="9">
        <f t="shared" si="1"/>
        <v>12519</v>
      </c>
      <c r="B17280" s="8" t="s">
        <v>10711</v>
      </c>
      <c r="C17280" s="6" t="s">
        <v>150</v>
      </c>
    </row>
    <row r="17281">
      <c r="A17281" s="9">
        <f t="shared" si="1"/>
        <v>12519</v>
      </c>
      <c r="B17281" s="8" t="s">
        <v>10711</v>
      </c>
      <c r="C17281" s="9" t="s">
        <v>60</v>
      </c>
    </row>
    <row r="17282">
      <c r="A17282" s="9">
        <f t="shared" si="1"/>
        <v>12519</v>
      </c>
      <c r="B17282" s="8" t="s">
        <v>10711</v>
      </c>
      <c r="C17282" s="6" t="s">
        <v>23637</v>
      </c>
    </row>
    <row r="17283">
      <c r="A17283" s="9">
        <f t="shared" si="1"/>
        <v>12520</v>
      </c>
      <c r="B17283" s="31" t="s">
        <v>25676</v>
      </c>
      <c r="C17283" s="26" t="s">
        <v>23639</v>
      </c>
    </row>
    <row r="17284">
      <c r="A17284" s="9">
        <f t="shared" si="1"/>
        <v>12521</v>
      </c>
      <c r="B17284" s="25" t="s">
        <v>25677</v>
      </c>
      <c r="C17284" s="26" t="s">
        <v>91</v>
      </c>
    </row>
    <row r="17285">
      <c r="A17285" s="9">
        <f t="shared" si="1"/>
        <v>12522</v>
      </c>
      <c r="B17285" s="31" t="s">
        <v>25678</v>
      </c>
      <c r="C17285" s="26" t="s">
        <v>23639</v>
      </c>
    </row>
    <row r="17286">
      <c r="A17286" s="9">
        <f t="shared" si="1"/>
        <v>12523</v>
      </c>
      <c r="B17286" s="5" t="s">
        <v>10712</v>
      </c>
      <c r="C17286" s="6" t="s">
        <v>621</v>
      </c>
    </row>
    <row r="17287">
      <c r="A17287" s="9">
        <f t="shared" si="1"/>
        <v>12524</v>
      </c>
      <c r="B17287" s="5" t="s">
        <v>10713</v>
      </c>
      <c r="C17287" s="6" t="s">
        <v>365</v>
      </c>
    </row>
    <row r="17288">
      <c r="A17288" s="9">
        <f t="shared" si="1"/>
        <v>12525</v>
      </c>
      <c r="B17288" s="8" t="s">
        <v>10714</v>
      </c>
      <c r="C17288" s="9" t="s">
        <v>60</v>
      </c>
    </row>
    <row r="17289">
      <c r="A17289" s="9">
        <f t="shared" si="1"/>
        <v>12526</v>
      </c>
      <c r="B17289" s="5" t="s">
        <v>10715</v>
      </c>
      <c r="C17289" s="6" t="s">
        <v>196</v>
      </c>
    </row>
    <row r="17290">
      <c r="A17290" s="9">
        <f t="shared" si="1"/>
        <v>12526</v>
      </c>
      <c r="B17290" s="5" t="s">
        <v>10715</v>
      </c>
      <c r="C17290" s="6" t="s">
        <v>23637</v>
      </c>
    </row>
    <row r="17291">
      <c r="A17291" s="9">
        <f t="shared" si="1"/>
        <v>12527</v>
      </c>
      <c r="B17291" s="25" t="s">
        <v>25679</v>
      </c>
      <c r="C17291" s="26" t="s">
        <v>946</v>
      </c>
    </row>
    <row r="17292">
      <c r="A17292" s="9">
        <f t="shared" si="1"/>
        <v>12528</v>
      </c>
      <c r="B17292" s="25" t="s">
        <v>25680</v>
      </c>
      <c r="C17292" s="26" t="s">
        <v>446</v>
      </c>
    </row>
    <row r="17293">
      <c r="A17293" s="9">
        <f t="shared" si="1"/>
        <v>12528</v>
      </c>
      <c r="B17293" s="27" t="s">
        <v>25680</v>
      </c>
      <c r="C17293" s="28" t="s">
        <v>23637</v>
      </c>
    </row>
    <row r="17294">
      <c r="A17294" s="9">
        <f t="shared" si="1"/>
        <v>12529</v>
      </c>
      <c r="B17294" s="16" t="s">
        <v>10716</v>
      </c>
      <c r="C17294" s="6" t="s">
        <v>1235</v>
      </c>
    </row>
    <row r="17295">
      <c r="A17295" s="9">
        <f t="shared" si="1"/>
        <v>12530</v>
      </c>
      <c r="B17295" s="5" t="s">
        <v>10717</v>
      </c>
      <c r="C17295" s="6" t="s">
        <v>162</v>
      </c>
    </row>
    <row r="17296">
      <c r="A17296" s="9">
        <f t="shared" si="1"/>
        <v>12531</v>
      </c>
      <c r="B17296" s="5" t="s">
        <v>10718</v>
      </c>
      <c r="C17296" s="6" t="s">
        <v>267</v>
      </c>
    </row>
    <row r="17297">
      <c r="A17297" s="9">
        <f t="shared" si="1"/>
        <v>12531</v>
      </c>
      <c r="B17297" s="5" t="s">
        <v>10718</v>
      </c>
      <c r="C17297" s="6" t="s">
        <v>23637</v>
      </c>
    </row>
    <row r="17298">
      <c r="A17298" s="9">
        <f t="shared" si="1"/>
        <v>12532</v>
      </c>
      <c r="B17298" s="5" t="s">
        <v>10719</v>
      </c>
      <c r="C17298" s="6" t="s">
        <v>336</v>
      </c>
    </row>
    <row r="17299">
      <c r="A17299" s="9">
        <f t="shared" si="1"/>
        <v>12532</v>
      </c>
      <c r="B17299" s="5" t="s">
        <v>10719</v>
      </c>
      <c r="C17299" s="6" t="s">
        <v>23637</v>
      </c>
    </row>
    <row r="17300">
      <c r="A17300" s="9">
        <f t="shared" si="1"/>
        <v>12533</v>
      </c>
      <c r="B17300" s="5" t="s">
        <v>10720</v>
      </c>
      <c r="C17300" s="6" t="s">
        <v>267</v>
      </c>
    </row>
    <row r="17301">
      <c r="A17301" s="9">
        <f t="shared" si="1"/>
        <v>12533</v>
      </c>
      <c r="B17301" s="5" t="s">
        <v>10720</v>
      </c>
      <c r="C17301" s="6" t="s">
        <v>23637</v>
      </c>
    </row>
    <row r="17302">
      <c r="A17302" s="9">
        <f t="shared" si="1"/>
        <v>12534</v>
      </c>
      <c r="B17302" s="25" t="s">
        <v>25681</v>
      </c>
      <c r="C17302" s="26" t="s">
        <v>10122</v>
      </c>
    </row>
    <row r="17303">
      <c r="A17303" s="9">
        <f t="shared" si="1"/>
        <v>12534</v>
      </c>
      <c r="B17303" s="27" t="s">
        <v>25681</v>
      </c>
      <c r="C17303" s="28" t="s">
        <v>23637</v>
      </c>
    </row>
    <row r="17304">
      <c r="A17304" s="9">
        <f t="shared" si="1"/>
        <v>12535</v>
      </c>
      <c r="B17304" s="5" t="s">
        <v>10721</v>
      </c>
      <c r="C17304" s="6" t="s">
        <v>324</v>
      </c>
    </row>
    <row r="17305">
      <c r="A17305" s="9">
        <f t="shared" si="1"/>
        <v>12535</v>
      </c>
      <c r="B17305" s="5" t="s">
        <v>10721</v>
      </c>
      <c r="C17305" s="6" t="s">
        <v>23637</v>
      </c>
    </row>
    <row r="17306">
      <c r="A17306" s="9">
        <f t="shared" si="1"/>
        <v>12536</v>
      </c>
      <c r="B17306" s="30" t="s">
        <v>25682</v>
      </c>
      <c r="C17306" s="26" t="s">
        <v>23737</v>
      </c>
    </row>
    <row r="17307">
      <c r="A17307" s="9">
        <f t="shared" si="1"/>
        <v>12537</v>
      </c>
      <c r="B17307" s="5" t="s">
        <v>10722</v>
      </c>
      <c r="C17307" s="6" t="s">
        <v>153</v>
      </c>
    </row>
    <row r="17308">
      <c r="A17308" s="9">
        <f t="shared" si="1"/>
        <v>12537</v>
      </c>
      <c r="B17308" s="5" t="s">
        <v>10722</v>
      </c>
      <c r="C17308" s="6" t="s">
        <v>23637</v>
      </c>
    </row>
    <row r="17309">
      <c r="A17309" s="9">
        <f t="shared" si="1"/>
        <v>12538</v>
      </c>
      <c r="B17309" s="5" t="s">
        <v>10723</v>
      </c>
      <c r="C17309" s="6" t="s">
        <v>142</v>
      </c>
    </row>
    <row r="17310">
      <c r="A17310" s="9">
        <f t="shared" si="1"/>
        <v>12539</v>
      </c>
      <c r="B17310" s="8" t="s">
        <v>10724</v>
      </c>
      <c r="C17310" s="9" t="s">
        <v>530</v>
      </c>
    </row>
    <row r="17311">
      <c r="A17311" s="9">
        <f t="shared" si="1"/>
        <v>12540</v>
      </c>
      <c r="B17311" s="8" t="s">
        <v>10725</v>
      </c>
      <c r="C17311" s="9" t="s">
        <v>372</v>
      </c>
    </row>
    <row r="17312">
      <c r="A17312" s="9">
        <f t="shared" si="1"/>
        <v>12541</v>
      </c>
      <c r="B17312" s="5" t="s">
        <v>10726</v>
      </c>
      <c r="C17312" s="6" t="s">
        <v>267</v>
      </c>
    </row>
    <row r="17313">
      <c r="A17313" s="9">
        <f t="shared" si="1"/>
        <v>12541</v>
      </c>
      <c r="B17313" s="5" t="s">
        <v>10726</v>
      </c>
      <c r="C17313" s="6" t="s">
        <v>23637</v>
      </c>
    </row>
    <row r="17314">
      <c r="A17314" s="9">
        <f t="shared" si="1"/>
        <v>12542</v>
      </c>
      <c r="B17314" s="5" t="s">
        <v>10727</v>
      </c>
      <c r="C17314" s="6" t="s">
        <v>365</v>
      </c>
    </row>
    <row r="17315">
      <c r="A17315" s="9">
        <f t="shared" si="1"/>
        <v>12543</v>
      </c>
      <c r="B17315" s="8" t="s">
        <v>10728</v>
      </c>
      <c r="C17315" s="9" t="s">
        <v>56</v>
      </c>
    </row>
    <row r="17316">
      <c r="A17316" s="9">
        <f t="shared" si="1"/>
        <v>12544</v>
      </c>
      <c r="B17316" s="31" t="s">
        <v>25683</v>
      </c>
      <c r="C17316" s="26" t="s">
        <v>23639</v>
      </c>
    </row>
    <row r="17317">
      <c r="A17317" s="9">
        <f t="shared" si="1"/>
        <v>12545</v>
      </c>
      <c r="B17317" s="8" t="s">
        <v>10729</v>
      </c>
      <c r="C17317" s="9" t="s">
        <v>616</v>
      </c>
    </row>
    <row r="17318">
      <c r="A17318" s="9">
        <f t="shared" si="1"/>
        <v>12546</v>
      </c>
      <c r="B17318" s="8" t="s">
        <v>10730</v>
      </c>
      <c r="C17318" s="6" t="s">
        <v>150</v>
      </c>
    </row>
    <row r="17319">
      <c r="A17319" s="9">
        <f t="shared" si="1"/>
        <v>12546</v>
      </c>
      <c r="B17319" s="8" t="s">
        <v>10730</v>
      </c>
      <c r="C17319" s="6" t="s">
        <v>23637</v>
      </c>
    </row>
    <row r="17320">
      <c r="A17320" s="9">
        <f t="shared" si="1"/>
        <v>12547</v>
      </c>
      <c r="B17320" s="5" t="s">
        <v>10731</v>
      </c>
      <c r="C17320" s="6" t="s">
        <v>365</v>
      </c>
    </row>
    <row r="17321">
      <c r="A17321" s="9">
        <f t="shared" si="1"/>
        <v>12548</v>
      </c>
      <c r="B17321" s="8" t="s">
        <v>10732</v>
      </c>
      <c r="C17321" s="9" t="s">
        <v>142</v>
      </c>
    </row>
    <row r="17322">
      <c r="A17322" s="9">
        <f t="shared" si="1"/>
        <v>12549</v>
      </c>
      <c r="B17322" s="5" t="s">
        <v>10733</v>
      </c>
      <c r="C17322" s="6" t="s">
        <v>324</v>
      </c>
    </row>
    <row r="17323">
      <c r="A17323" s="9">
        <f t="shared" si="1"/>
        <v>12549</v>
      </c>
      <c r="B17323" s="5" t="s">
        <v>10733</v>
      </c>
      <c r="C17323" s="6" t="s">
        <v>23637</v>
      </c>
    </row>
    <row r="17324">
      <c r="A17324" s="9">
        <f t="shared" si="1"/>
        <v>12550</v>
      </c>
      <c r="B17324" s="8" t="s">
        <v>10734</v>
      </c>
      <c r="C17324" s="9" t="s">
        <v>616</v>
      </c>
    </row>
    <row r="17325">
      <c r="A17325" s="9">
        <f t="shared" si="1"/>
        <v>12551</v>
      </c>
      <c r="B17325" s="8" t="s">
        <v>10735</v>
      </c>
      <c r="C17325" s="9" t="s">
        <v>60</v>
      </c>
    </row>
    <row r="17326">
      <c r="A17326" s="9">
        <f t="shared" si="1"/>
        <v>12551</v>
      </c>
      <c r="B17326" s="8" t="s">
        <v>10735</v>
      </c>
      <c r="C17326" s="9" t="s">
        <v>162</v>
      </c>
    </row>
    <row r="17327">
      <c r="A17327" s="9">
        <f t="shared" si="1"/>
        <v>12552</v>
      </c>
      <c r="B17327" s="5" t="s">
        <v>10736</v>
      </c>
      <c r="C17327" s="6" t="s">
        <v>788</v>
      </c>
    </row>
    <row r="17328">
      <c r="A17328" s="9">
        <f t="shared" si="1"/>
        <v>12552</v>
      </c>
      <c r="B17328" s="5" t="s">
        <v>10736</v>
      </c>
      <c r="C17328" s="6" t="s">
        <v>23637</v>
      </c>
    </row>
    <row r="17329">
      <c r="A17329" s="9">
        <f t="shared" si="1"/>
        <v>12553</v>
      </c>
      <c r="B17329" s="31" t="s">
        <v>25684</v>
      </c>
      <c r="C17329" s="26" t="s">
        <v>23639</v>
      </c>
    </row>
    <row r="17330">
      <c r="A17330" s="9">
        <f t="shared" si="1"/>
        <v>12554</v>
      </c>
      <c r="B17330" s="29" t="s">
        <v>25685</v>
      </c>
      <c r="C17330" s="26" t="s">
        <v>23636</v>
      </c>
    </row>
    <row r="17331">
      <c r="A17331" s="9">
        <f t="shared" si="1"/>
        <v>12555</v>
      </c>
      <c r="B17331" s="8" t="s">
        <v>10737</v>
      </c>
      <c r="C17331" s="9" t="s">
        <v>56</v>
      </c>
    </row>
    <row r="17332">
      <c r="A17332" s="9">
        <f t="shared" si="1"/>
        <v>12555</v>
      </c>
      <c r="B17332" s="8" t="s">
        <v>10737</v>
      </c>
      <c r="C17332" s="9" t="s">
        <v>60</v>
      </c>
    </row>
    <row r="17333">
      <c r="A17333" s="9">
        <f t="shared" si="1"/>
        <v>12555</v>
      </c>
      <c r="B17333" s="8" t="s">
        <v>10737</v>
      </c>
      <c r="C17333" s="9" t="s">
        <v>142</v>
      </c>
    </row>
    <row r="17334">
      <c r="A17334" s="9">
        <f t="shared" si="1"/>
        <v>12556</v>
      </c>
      <c r="B17334" s="5" t="s">
        <v>10738</v>
      </c>
      <c r="C17334" s="6" t="s">
        <v>365</v>
      </c>
    </row>
    <row r="17335">
      <c r="A17335" s="9">
        <f t="shared" si="1"/>
        <v>12557</v>
      </c>
      <c r="B17335" s="5" t="s">
        <v>10739</v>
      </c>
      <c r="C17335" s="6" t="s">
        <v>365</v>
      </c>
    </row>
    <row r="17336">
      <c r="A17336" s="9">
        <f t="shared" si="1"/>
        <v>12558</v>
      </c>
      <c r="B17336" s="5" t="s">
        <v>10740</v>
      </c>
      <c r="C17336" s="6" t="s">
        <v>365</v>
      </c>
    </row>
    <row r="17337">
      <c r="A17337" s="9">
        <f t="shared" si="1"/>
        <v>12559</v>
      </c>
      <c r="B17337" s="5" t="s">
        <v>10741</v>
      </c>
      <c r="C17337" s="6" t="s">
        <v>365</v>
      </c>
    </row>
    <row r="17338">
      <c r="A17338" s="9">
        <f t="shared" si="1"/>
        <v>12560</v>
      </c>
      <c r="B17338" s="5" t="s">
        <v>10742</v>
      </c>
      <c r="C17338" s="6" t="s">
        <v>365</v>
      </c>
    </row>
    <row r="17339">
      <c r="A17339" s="9">
        <f t="shared" si="1"/>
        <v>12561</v>
      </c>
      <c r="B17339" s="5" t="s">
        <v>10743</v>
      </c>
      <c r="C17339" s="6" t="s">
        <v>365</v>
      </c>
    </row>
    <row r="17340">
      <c r="A17340" s="9">
        <f t="shared" si="1"/>
        <v>12562</v>
      </c>
      <c r="B17340" s="5" t="s">
        <v>10744</v>
      </c>
      <c r="C17340" s="6" t="s">
        <v>365</v>
      </c>
    </row>
    <row r="17341">
      <c r="A17341" s="9">
        <f t="shared" si="1"/>
        <v>12563</v>
      </c>
      <c r="B17341" s="8" t="s">
        <v>10745</v>
      </c>
      <c r="C17341" s="6" t="s">
        <v>10746</v>
      </c>
    </row>
    <row r="17342">
      <c r="A17342" s="9">
        <f t="shared" si="1"/>
        <v>12563</v>
      </c>
      <c r="B17342" s="8" t="s">
        <v>10745</v>
      </c>
      <c r="C17342" s="6" t="s">
        <v>23637</v>
      </c>
    </row>
    <row r="17343">
      <c r="A17343" s="9">
        <f t="shared" si="1"/>
        <v>12564</v>
      </c>
      <c r="B17343" s="5" t="s">
        <v>10747</v>
      </c>
      <c r="C17343" s="6" t="s">
        <v>452</v>
      </c>
    </row>
    <row r="17344">
      <c r="A17344" s="9">
        <f t="shared" si="1"/>
        <v>12564</v>
      </c>
      <c r="B17344" s="5" t="s">
        <v>10747</v>
      </c>
      <c r="C17344" s="6" t="s">
        <v>23637</v>
      </c>
    </row>
    <row r="17345">
      <c r="A17345" s="9">
        <f t="shared" si="1"/>
        <v>12565</v>
      </c>
      <c r="B17345" s="8" t="s">
        <v>10748</v>
      </c>
      <c r="C17345" s="9" t="s">
        <v>56</v>
      </c>
    </row>
    <row r="17346">
      <c r="A17346" s="9">
        <f t="shared" si="1"/>
        <v>12566</v>
      </c>
      <c r="B17346" s="8" t="s">
        <v>10749</v>
      </c>
      <c r="C17346" s="6" t="s">
        <v>10122</v>
      </c>
    </row>
    <row r="17347">
      <c r="A17347" s="9">
        <f t="shared" si="1"/>
        <v>12566</v>
      </c>
      <c r="B17347" s="8" t="s">
        <v>10749</v>
      </c>
      <c r="C17347" s="9" t="s">
        <v>54</v>
      </c>
    </row>
    <row r="17348">
      <c r="A17348" s="9">
        <f t="shared" si="1"/>
        <v>12566</v>
      </c>
      <c r="B17348" s="8" t="s">
        <v>10749</v>
      </c>
      <c r="C17348" s="6" t="s">
        <v>23637</v>
      </c>
    </row>
    <row r="17349">
      <c r="A17349" s="9">
        <f t="shared" si="1"/>
        <v>12567</v>
      </c>
      <c r="B17349" s="5" t="s">
        <v>10750</v>
      </c>
      <c r="C17349" s="6" t="s">
        <v>97</v>
      </c>
    </row>
    <row r="17350">
      <c r="A17350" s="9">
        <f t="shared" si="1"/>
        <v>12567</v>
      </c>
      <c r="B17350" s="5" t="s">
        <v>10750</v>
      </c>
      <c r="C17350" s="6" t="s">
        <v>23637</v>
      </c>
    </row>
    <row r="17351">
      <c r="A17351" s="9">
        <f t="shared" si="1"/>
        <v>12568</v>
      </c>
      <c r="B17351" s="5" t="s">
        <v>10751</v>
      </c>
      <c r="C17351" s="6" t="s">
        <v>196</v>
      </c>
    </row>
    <row r="17352">
      <c r="A17352" s="9">
        <f t="shared" si="1"/>
        <v>12568</v>
      </c>
      <c r="B17352" s="5" t="s">
        <v>10751</v>
      </c>
      <c r="C17352" s="6" t="s">
        <v>153</v>
      </c>
    </row>
    <row r="17353">
      <c r="A17353" s="9">
        <f t="shared" si="1"/>
        <v>12568</v>
      </c>
      <c r="B17353" s="5" t="s">
        <v>10751</v>
      </c>
      <c r="C17353" s="6" t="s">
        <v>23637</v>
      </c>
    </row>
    <row r="17354">
      <c r="A17354" s="9">
        <f t="shared" si="1"/>
        <v>12569</v>
      </c>
      <c r="B17354" s="5" t="s">
        <v>10752</v>
      </c>
      <c r="C17354" s="6" t="s">
        <v>365</v>
      </c>
    </row>
    <row r="17355">
      <c r="A17355" s="9">
        <f t="shared" si="1"/>
        <v>12570</v>
      </c>
      <c r="B17355" s="8" t="s">
        <v>10753</v>
      </c>
      <c r="C17355" s="9" t="s">
        <v>72</v>
      </c>
    </row>
    <row r="17356">
      <c r="A17356" s="9">
        <f t="shared" si="1"/>
        <v>12571</v>
      </c>
      <c r="B17356" s="8" t="s">
        <v>10754</v>
      </c>
      <c r="C17356" s="9" t="s">
        <v>56</v>
      </c>
    </row>
    <row r="17357">
      <c r="A17357" s="9">
        <f t="shared" si="1"/>
        <v>12572</v>
      </c>
      <c r="B17357" s="8" t="s">
        <v>10755</v>
      </c>
      <c r="C17357" s="9" t="s">
        <v>616</v>
      </c>
    </row>
    <row r="17358">
      <c r="A17358" s="9">
        <f t="shared" si="1"/>
        <v>12573</v>
      </c>
      <c r="B17358" s="8" t="s">
        <v>10756</v>
      </c>
      <c r="C17358" s="9" t="s">
        <v>616</v>
      </c>
    </row>
    <row r="17359">
      <c r="A17359" s="9">
        <f t="shared" si="1"/>
        <v>12574</v>
      </c>
      <c r="B17359" s="8" t="s">
        <v>10757</v>
      </c>
      <c r="C17359" s="9" t="s">
        <v>616</v>
      </c>
    </row>
    <row r="17360">
      <c r="A17360" s="9">
        <f t="shared" si="1"/>
        <v>12575</v>
      </c>
      <c r="B17360" s="8" t="s">
        <v>10758</v>
      </c>
      <c r="C17360" s="9" t="s">
        <v>616</v>
      </c>
    </row>
    <row r="17361">
      <c r="A17361" s="9">
        <f t="shared" si="1"/>
        <v>12576</v>
      </c>
      <c r="B17361" s="8" t="s">
        <v>10759</v>
      </c>
      <c r="C17361" s="9" t="s">
        <v>162</v>
      </c>
    </row>
    <row r="17362">
      <c r="A17362" s="9">
        <f t="shared" si="1"/>
        <v>12577</v>
      </c>
      <c r="B17362" s="5" t="s">
        <v>10760</v>
      </c>
      <c r="C17362" s="6" t="s">
        <v>452</v>
      </c>
    </row>
    <row r="17363">
      <c r="A17363" s="9">
        <f t="shared" si="1"/>
        <v>12577</v>
      </c>
      <c r="B17363" s="5" t="s">
        <v>10760</v>
      </c>
      <c r="C17363" s="6" t="s">
        <v>23637</v>
      </c>
    </row>
    <row r="17364">
      <c r="A17364" s="9">
        <f t="shared" si="1"/>
        <v>12578</v>
      </c>
      <c r="B17364" s="8" t="s">
        <v>10761</v>
      </c>
      <c r="C17364" s="9" t="s">
        <v>25</v>
      </c>
    </row>
    <row r="17365">
      <c r="A17365" s="9">
        <f t="shared" si="1"/>
        <v>12578</v>
      </c>
      <c r="B17365" s="8" t="s">
        <v>10761</v>
      </c>
      <c r="C17365" s="9" t="s">
        <v>142</v>
      </c>
    </row>
    <row r="17366">
      <c r="A17366" s="9">
        <f t="shared" si="1"/>
        <v>12579</v>
      </c>
      <c r="B17366" s="8" t="s">
        <v>10762</v>
      </c>
      <c r="C17366" s="9" t="s">
        <v>616</v>
      </c>
    </row>
    <row r="17367">
      <c r="A17367" s="9">
        <f t="shared" si="1"/>
        <v>12580</v>
      </c>
      <c r="B17367" s="8" t="s">
        <v>10763</v>
      </c>
      <c r="C17367" s="9" t="s">
        <v>142</v>
      </c>
    </row>
    <row r="17368">
      <c r="A17368" s="9">
        <f t="shared" si="1"/>
        <v>12581</v>
      </c>
      <c r="B17368" s="5" t="s">
        <v>10764</v>
      </c>
      <c r="C17368" s="6" t="s">
        <v>179</v>
      </c>
    </row>
    <row r="17369">
      <c r="A17369" s="9">
        <f t="shared" si="1"/>
        <v>12581</v>
      </c>
      <c r="B17369" s="5" t="s">
        <v>10764</v>
      </c>
      <c r="C17369" s="6" t="s">
        <v>23637</v>
      </c>
    </row>
    <row r="17370">
      <c r="A17370" s="9">
        <f t="shared" si="1"/>
        <v>12582</v>
      </c>
      <c r="B17370" s="8" t="s">
        <v>10765</v>
      </c>
      <c r="C17370" s="9" t="s">
        <v>56</v>
      </c>
    </row>
    <row r="17371">
      <c r="A17371" s="9">
        <f t="shared" si="1"/>
        <v>12583</v>
      </c>
      <c r="B17371" s="5" t="s">
        <v>10766</v>
      </c>
      <c r="C17371" s="6" t="s">
        <v>142</v>
      </c>
    </row>
    <row r="17372">
      <c r="A17372" s="9">
        <f t="shared" si="1"/>
        <v>12584</v>
      </c>
      <c r="B17372" s="5" t="s">
        <v>10767</v>
      </c>
      <c r="C17372" s="6" t="s">
        <v>150</v>
      </c>
    </row>
    <row r="17373">
      <c r="A17373" s="9">
        <f t="shared" si="1"/>
        <v>12584</v>
      </c>
      <c r="B17373" s="5" t="s">
        <v>10767</v>
      </c>
      <c r="C17373" s="6" t="s">
        <v>23637</v>
      </c>
    </row>
    <row r="17374">
      <c r="A17374" s="9">
        <f t="shared" si="1"/>
        <v>12585</v>
      </c>
      <c r="B17374" s="5" t="s">
        <v>10768</v>
      </c>
      <c r="C17374" s="6" t="s">
        <v>336</v>
      </c>
    </row>
    <row r="17375">
      <c r="A17375" s="9">
        <f t="shared" si="1"/>
        <v>12585</v>
      </c>
      <c r="B17375" s="5" t="s">
        <v>10768</v>
      </c>
      <c r="C17375" s="6" t="s">
        <v>23637</v>
      </c>
    </row>
    <row r="17376">
      <c r="A17376" s="9">
        <f t="shared" si="1"/>
        <v>12586</v>
      </c>
      <c r="B17376" s="27" t="s">
        <v>25686</v>
      </c>
      <c r="C17376" s="28" t="s">
        <v>23637</v>
      </c>
    </row>
    <row r="17377">
      <c r="A17377" s="9">
        <f t="shared" si="1"/>
        <v>12586</v>
      </c>
      <c r="B17377" s="25" t="s">
        <v>25686</v>
      </c>
      <c r="C17377" s="33" t="s">
        <v>90</v>
      </c>
    </row>
    <row r="17378">
      <c r="A17378" s="9">
        <f t="shared" si="1"/>
        <v>12587</v>
      </c>
      <c r="B17378" s="25" t="s">
        <v>25687</v>
      </c>
      <c r="C17378" s="26" t="s">
        <v>10122</v>
      </c>
    </row>
    <row r="17379">
      <c r="A17379" s="9">
        <f t="shared" si="1"/>
        <v>12587</v>
      </c>
      <c r="B17379" s="27" t="s">
        <v>25687</v>
      </c>
      <c r="C17379" s="28" t="s">
        <v>23637</v>
      </c>
    </row>
    <row r="17380">
      <c r="A17380" s="9">
        <f t="shared" si="1"/>
        <v>12588</v>
      </c>
      <c r="B17380" s="8" t="s">
        <v>10769</v>
      </c>
      <c r="C17380" s="6" t="s">
        <v>405</v>
      </c>
    </row>
    <row r="17381">
      <c r="A17381" s="9">
        <f t="shared" si="1"/>
        <v>12588</v>
      </c>
      <c r="B17381" s="8" t="s">
        <v>10769</v>
      </c>
      <c r="C17381" s="6" t="s">
        <v>23637</v>
      </c>
    </row>
    <row r="17382">
      <c r="A17382" s="9">
        <f t="shared" si="1"/>
        <v>12589</v>
      </c>
      <c r="B17382" s="25" t="s">
        <v>25688</v>
      </c>
      <c r="C17382" s="26" t="s">
        <v>553</v>
      </c>
    </row>
    <row r="17383">
      <c r="A17383" s="9">
        <f t="shared" si="1"/>
        <v>12590</v>
      </c>
      <c r="B17383" s="5" t="s">
        <v>10770</v>
      </c>
      <c r="C17383" s="6" t="s">
        <v>336</v>
      </c>
    </row>
    <row r="17384">
      <c r="A17384" s="9">
        <f t="shared" si="1"/>
        <v>12590</v>
      </c>
      <c r="B17384" s="5" t="s">
        <v>10770</v>
      </c>
      <c r="C17384" s="6" t="s">
        <v>23637</v>
      </c>
    </row>
    <row r="17385">
      <c r="A17385" s="9">
        <f t="shared" si="1"/>
        <v>12591</v>
      </c>
      <c r="B17385" s="25" t="s">
        <v>25689</v>
      </c>
      <c r="C17385" s="26" t="s">
        <v>487</v>
      </c>
    </row>
    <row r="17386">
      <c r="A17386" s="9">
        <f t="shared" si="1"/>
        <v>12591</v>
      </c>
      <c r="B17386" s="27" t="s">
        <v>25689</v>
      </c>
      <c r="C17386" s="28" t="s">
        <v>23637</v>
      </c>
    </row>
    <row r="17387">
      <c r="A17387" s="9">
        <f t="shared" si="1"/>
        <v>12592</v>
      </c>
      <c r="B17387" s="25" t="s">
        <v>25690</v>
      </c>
      <c r="C17387" s="26" t="s">
        <v>487</v>
      </c>
    </row>
    <row r="17388">
      <c r="A17388" s="9">
        <f t="shared" si="1"/>
        <v>12592</v>
      </c>
      <c r="B17388" s="27" t="s">
        <v>25690</v>
      </c>
      <c r="C17388" s="28" t="s">
        <v>23637</v>
      </c>
    </row>
    <row r="17389">
      <c r="A17389" s="9">
        <f t="shared" si="1"/>
        <v>12593</v>
      </c>
      <c r="B17389" s="25" t="s">
        <v>25691</v>
      </c>
      <c r="C17389" s="26" t="s">
        <v>446</v>
      </c>
    </row>
    <row r="17390">
      <c r="A17390" s="9">
        <f t="shared" si="1"/>
        <v>12593</v>
      </c>
      <c r="B17390" s="27" t="s">
        <v>25691</v>
      </c>
      <c r="C17390" s="28" t="s">
        <v>23637</v>
      </c>
    </row>
    <row r="17391">
      <c r="A17391" s="9">
        <f t="shared" si="1"/>
        <v>12594</v>
      </c>
      <c r="B17391" s="25" t="s">
        <v>25692</v>
      </c>
      <c r="C17391" s="26" t="s">
        <v>446</v>
      </c>
    </row>
    <row r="17392">
      <c r="A17392" s="9">
        <f t="shared" si="1"/>
        <v>12594</v>
      </c>
      <c r="B17392" s="27" t="s">
        <v>25692</v>
      </c>
      <c r="C17392" s="28" t="s">
        <v>23637</v>
      </c>
    </row>
    <row r="17393">
      <c r="A17393" s="9">
        <f t="shared" si="1"/>
        <v>12595</v>
      </c>
      <c r="B17393" s="5" t="s">
        <v>10771</v>
      </c>
      <c r="C17393" s="6" t="s">
        <v>59</v>
      </c>
    </row>
    <row r="17394">
      <c r="A17394" s="9">
        <f t="shared" si="1"/>
        <v>12596</v>
      </c>
      <c r="B17394" s="5" t="s">
        <v>10772</v>
      </c>
      <c r="C17394" s="6" t="s">
        <v>788</v>
      </c>
    </row>
    <row r="17395">
      <c r="A17395" s="9">
        <f t="shared" si="1"/>
        <v>12596</v>
      </c>
      <c r="B17395" s="5" t="s">
        <v>10772</v>
      </c>
      <c r="C17395" s="6" t="s">
        <v>23637</v>
      </c>
    </row>
    <row r="17396">
      <c r="A17396" s="9">
        <f t="shared" si="1"/>
        <v>12597</v>
      </c>
      <c r="B17396" s="8" t="s">
        <v>10773</v>
      </c>
      <c r="C17396" s="9" t="s">
        <v>177</v>
      </c>
    </row>
    <row r="17397">
      <c r="A17397" s="9">
        <f t="shared" si="1"/>
        <v>12598</v>
      </c>
      <c r="B17397" s="5" t="s">
        <v>10774</v>
      </c>
      <c r="C17397" s="6" t="s">
        <v>59</v>
      </c>
    </row>
    <row r="17398">
      <c r="A17398" s="9">
        <f t="shared" si="1"/>
        <v>12598</v>
      </c>
      <c r="B17398" s="5" t="s">
        <v>10774</v>
      </c>
      <c r="C17398" s="6" t="s">
        <v>177</v>
      </c>
    </row>
    <row r="17399">
      <c r="A17399" s="9">
        <f t="shared" si="1"/>
        <v>12599</v>
      </c>
      <c r="B17399" s="5" t="s">
        <v>10775</v>
      </c>
      <c r="C17399" s="6" t="s">
        <v>59</v>
      </c>
    </row>
    <row r="17400">
      <c r="A17400" s="9">
        <f t="shared" si="1"/>
        <v>12600</v>
      </c>
      <c r="B17400" s="8" t="s">
        <v>10776</v>
      </c>
      <c r="C17400" s="9" t="s">
        <v>530</v>
      </c>
    </row>
    <row r="17401">
      <c r="A17401" s="9">
        <f t="shared" si="1"/>
        <v>12601</v>
      </c>
      <c r="B17401" s="8" t="s">
        <v>10777</v>
      </c>
      <c r="C17401" s="6" t="s">
        <v>132</v>
      </c>
    </row>
    <row r="17402">
      <c r="A17402" s="9">
        <f t="shared" si="1"/>
        <v>12601</v>
      </c>
      <c r="B17402" s="8" t="s">
        <v>10777</v>
      </c>
      <c r="C17402" s="6" t="s">
        <v>23637</v>
      </c>
    </row>
    <row r="17403">
      <c r="A17403" s="9">
        <f t="shared" si="1"/>
        <v>12602</v>
      </c>
      <c r="B17403" s="8" t="s">
        <v>10778</v>
      </c>
      <c r="C17403" s="9" t="s">
        <v>56</v>
      </c>
    </row>
    <row r="17404">
      <c r="A17404" s="9">
        <f t="shared" si="1"/>
        <v>12602</v>
      </c>
      <c r="B17404" s="8" t="s">
        <v>10778</v>
      </c>
      <c r="C17404" s="9" t="s">
        <v>142</v>
      </c>
    </row>
    <row r="17405">
      <c r="A17405" s="9">
        <f t="shared" si="1"/>
        <v>12603</v>
      </c>
      <c r="B17405" s="5" t="s">
        <v>10779</v>
      </c>
      <c r="C17405" s="6" t="s">
        <v>142</v>
      </c>
    </row>
    <row r="17406">
      <c r="A17406" s="9">
        <f t="shared" si="1"/>
        <v>12604</v>
      </c>
      <c r="B17406" s="8" t="s">
        <v>10780</v>
      </c>
      <c r="C17406" s="9" t="s">
        <v>56</v>
      </c>
    </row>
    <row r="17407">
      <c r="A17407" s="9">
        <f t="shared" si="1"/>
        <v>12605</v>
      </c>
      <c r="B17407" s="5" t="s">
        <v>10781</v>
      </c>
      <c r="C17407" s="6" t="s">
        <v>153</v>
      </c>
    </row>
    <row r="17408">
      <c r="A17408" s="9">
        <f t="shared" si="1"/>
        <v>12605</v>
      </c>
      <c r="B17408" s="5" t="s">
        <v>10781</v>
      </c>
      <c r="C17408" s="6" t="s">
        <v>54</v>
      </c>
    </row>
    <row r="17409">
      <c r="A17409" s="9">
        <f t="shared" si="1"/>
        <v>12605</v>
      </c>
      <c r="B17409" s="5" t="s">
        <v>10781</v>
      </c>
      <c r="C17409" s="6" t="s">
        <v>23637</v>
      </c>
    </row>
    <row r="17410">
      <c r="A17410" s="9">
        <f t="shared" si="1"/>
        <v>12606</v>
      </c>
      <c r="B17410" s="5" t="s">
        <v>10782</v>
      </c>
      <c r="C17410" s="6" t="s">
        <v>788</v>
      </c>
    </row>
    <row r="17411">
      <c r="A17411" s="9">
        <f t="shared" si="1"/>
        <v>12606</v>
      </c>
      <c r="B17411" s="5" t="s">
        <v>10782</v>
      </c>
      <c r="C17411" s="6" t="s">
        <v>23637</v>
      </c>
    </row>
    <row r="17412">
      <c r="A17412" s="9">
        <f t="shared" si="1"/>
        <v>12607</v>
      </c>
      <c r="B17412" s="5" t="s">
        <v>10783</v>
      </c>
      <c r="C17412" s="6" t="s">
        <v>365</v>
      </c>
    </row>
    <row r="17413">
      <c r="A17413" s="9">
        <f t="shared" si="1"/>
        <v>12608</v>
      </c>
      <c r="B17413" s="5" t="s">
        <v>10784</v>
      </c>
      <c r="C17413" s="6" t="s">
        <v>12</v>
      </c>
    </row>
    <row r="17414">
      <c r="A17414" s="9">
        <f t="shared" si="1"/>
        <v>12609</v>
      </c>
      <c r="B17414" s="8" t="s">
        <v>10785</v>
      </c>
      <c r="C17414" s="9" t="s">
        <v>780</v>
      </c>
    </row>
    <row r="17415">
      <c r="A17415" s="9">
        <f t="shared" si="1"/>
        <v>12610</v>
      </c>
      <c r="B17415" s="5" t="s">
        <v>10786</v>
      </c>
      <c r="C17415" s="6" t="s">
        <v>471</v>
      </c>
    </row>
    <row r="17416">
      <c r="A17416" s="9">
        <f t="shared" si="1"/>
        <v>12611</v>
      </c>
      <c r="B17416" s="5" t="s">
        <v>10787</v>
      </c>
      <c r="C17416" s="6" t="s">
        <v>1040</v>
      </c>
    </row>
    <row r="17417">
      <c r="A17417" s="9">
        <f t="shared" si="1"/>
        <v>12612</v>
      </c>
      <c r="B17417" s="5" t="s">
        <v>10788</v>
      </c>
      <c r="C17417" s="6" t="s">
        <v>267</v>
      </c>
    </row>
    <row r="17418">
      <c r="A17418" s="9">
        <f t="shared" si="1"/>
        <v>12612</v>
      </c>
      <c r="B17418" s="5" t="s">
        <v>10788</v>
      </c>
      <c r="C17418" s="6" t="s">
        <v>91</v>
      </c>
    </row>
    <row r="17419">
      <c r="A17419" s="9">
        <f t="shared" si="1"/>
        <v>12612</v>
      </c>
      <c r="B17419" s="5" t="s">
        <v>10788</v>
      </c>
      <c r="C17419" s="6" t="s">
        <v>23637</v>
      </c>
    </row>
    <row r="17420">
      <c r="A17420" s="9">
        <f t="shared" si="1"/>
        <v>12613</v>
      </c>
      <c r="B17420" s="8" t="s">
        <v>10789</v>
      </c>
      <c r="C17420" s="9" t="s">
        <v>547</v>
      </c>
    </row>
    <row r="17421">
      <c r="A17421" s="9">
        <f t="shared" si="1"/>
        <v>12614</v>
      </c>
      <c r="B17421" s="5" t="s">
        <v>10790</v>
      </c>
      <c r="C17421" s="6" t="s">
        <v>1620</v>
      </c>
    </row>
    <row r="17422">
      <c r="A17422" s="9">
        <f t="shared" si="1"/>
        <v>12615</v>
      </c>
      <c r="B17422" s="5" t="s">
        <v>10791</v>
      </c>
      <c r="C17422" s="6" t="s">
        <v>1324</v>
      </c>
    </row>
    <row r="17423">
      <c r="A17423" s="9">
        <f t="shared" si="1"/>
        <v>12616</v>
      </c>
      <c r="B17423" s="8" t="s">
        <v>10792</v>
      </c>
      <c r="C17423" s="9" t="s">
        <v>547</v>
      </c>
    </row>
    <row r="17424">
      <c r="A17424" s="9">
        <f t="shared" si="1"/>
        <v>12617</v>
      </c>
      <c r="B17424" s="8" t="s">
        <v>10793</v>
      </c>
      <c r="C17424" s="9" t="s">
        <v>416</v>
      </c>
    </row>
    <row r="17425">
      <c r="A17425" s="9">
        <f t="shared" si="1"/>
        <v>12618</v>
      </c>
      <c r="B17425" s="5" t="s">
        <v>10794</v>
      </c>
      <c r="C17425" s="6" t="s">
        <v>467</v>
      </c>
    </row>
    <row r="17426">
      <c r="A17426" s="9">
        <f t="shared" si="1"/>
        <v>12618</v>
      </c>
      <c r="B17426" s="5" t="s">
        <v>10794</v>
      </c>
      <c r="C17426" s="6" t="s">
        <v>23628</v>
      </c>
    </row>
    <row r="17427">
      <c r="A17427" s="9">
        <f t="shared" si="1"/>
        <v>12619</v>
      </c>
      <c r="B17427" s="32" t="s">
        <v>25693</v>
      </c>
      <c r="C17427" s="26" t="s">
        <v>67</v>
      </c>
    </row>
    <row r="17428">
      <c r="A17428" s="9">
        <f t="shared" si="1"/>
        <v>12620</v>
      </c>
      <c r="B17428" s="5" t="s">
        <v>10795</v>
      </c>
      <c r="C17428" s="6" t="s">
        <v>74</v>
      </c>
    </row>
    <row r="17429">
      <c r="A17429" s="9">
        <f t="shared" si="1"/>
        <v>12621</v>
      </c>
      <c r="B17429" s="5" t="s">
        <v>10796</v>
      </c>
      <c r="C17429" s="6" t="s">
        <v>48</v>
      </c>
    </row>
    <row r="17430">
      <c r="A17430" s="9">
        <f t="shared" si="1"/>
        <v>12622</v>
      </c>
      <c r="B17430" s="8" t="s">
        <v>10797</v>
      </c>
      <c r="C17430" s="9" t="s">
        <v>56</v>
      </c>
    </row>
    <row r="17431">
      <c r="A17431" s="9">
        <f t="shared" si="1"/>
        <v>12623</v>
      </c>
      <c r="B17431" s="8" t="s">
        <v>10798</v>
      </c>
      <c r="C17431" s="9" t="s">
        <v>530</v>
      </c>
    </row>
    <row r="17432">
      <c r="A17432" s="9">
        <f t="shared" si="1"/>
        <v>12624</v>
      </c>
      <c r="B17432" s="12" t="s">
        <v>10799</v>
      </c>
      <c r="C17432" s="13" t="s">
        <v>420</v>
      </c>
    </row>
    <row r="17433">
      <c r="A17433" s="9">
        <f t="shared" si="1"/>
        <v>12624</v>
      </c>
      <c r="B17433" s="12" t="s">
        <v>10799</v>
      </c>
      <c r="C17433" s="6" t="s">
        <v>23672</v>
      </c>
    </row>
    <row r="17434">
      <c r="A17434" s="9">
        <f t="shared" si="1"/>
        <v>12625</v>
      </c>
      <c r="B17434" s="25" t="s">
        <v>25694</v>
      </c>
      <c r="C17434" s="26" t="s">
        <v>91</v>
      </c>
    </row>
    <row r="17435">
      <c r="A17435" s="9">
        <f t="shared" si="1"/>
        <v>12625</v>
      </c>
      <c r="B17435" s="27" t="s">
        <v>25694</v>
      </c>
      <c r="C17435" s="28" t="s">
        <v>23637</v>
      </c>
    </row>
    <row r="17436">
      <c r="A17436" s="9">
        <f t="shared" si="1"/>
        <v>12625</v>
      </c>
      <c r="B17436" s="25" t="s">
        <v>25694</v>
      </c>
      <c r="C17436" s="26" t="s">
        <v>90</v>
      </c>
    </row>
    <row r="17437">
      <c r="A17437" s="9">
        <f t="shared" si="1"/>
        <v>12625</v>
      </c>
      <c r="B17437" s="25" t="s">
        <v>25694</v>
      </c>
      <c r="C17437" s="26" t="s">
        <v>356</v>
      </c>
    </row>
    <row r="17438">
      <c r="A17438" s="9">
        <f t="shared" si="1"/>
        <v>12626</v>
      </c>
      <c r="B17438" s="12" t="s">
        <v>10800</v>
      </c>
      <c r="C17438" s="13" t="s">
        <v>420</v>
      </c>
    </row>
    <row r="17439">
      <c r="A17439" s="9">
        <f t="shared" si="1"/>
        <v>12626</v>
      </c>
      <c r="B17439" s="12" t="s">
        <v>10800</v>
      </c>
      <c r="C17439" s="6" t="s">
        <v>23672</v>
      </c>
    </row>
    <row r="17440">
      <c r="A17440" s="9">
        <f t="shared" si="1"/>
        <v>12627</v>
      </c>
      <c r="B17440" s="12" t="s">
        <v>10801</v>
      </c>
      <c r="C17440" s="13" t="s">
        <v>420</v>
      </c>
    </row>
    <row r="17441">
      <c r="A17441" s="9">
        <f t="shared" si="1"/>
        <v>12627</v>
      </c>
      <c r="B17441" s="12" t="s">
        <v>10801</v>
      </c>
      <c r="C17441" s="6" t="s">
        <v>23672</v>
      </c>
    </row>
    <row r="17442">
      <c r="A17442" s="9">
        <f t="shared" si="1"/>
        <v>12628</v>
      </c>
      <c r="B17442" s="5" t="s">
        <v>10802</v>
      </c>
      <c r="C17442" s="6" t="s">
        <v>420</v>
      </c>
    </row>
    <row r="17443">
      <c r="A17443" s="9">
        <f t="shared" si="1"/>
        <v>12628</v>
      </c>
      <c r="B17443" s="5" t="s">
        <v>10802</v>
      </c>
      <c r="C17443" s="6" t="s">
        <v>23672</v>
      </c>
    </row>
    <row r="17444">
      <c r="A17444" s="9">
        <f t="shared" si="1"/>
        <v>12629</v>
      </c>
      <c r="B17444" s="5" t="s">
        <v>10803</v>
      </c>
      <c r="C17444" s="6" t="s">
        <v>420</v>
      </c>
    </row>
    <row r="17445">
      <c r="A17445" s="9">
        <f t="shared" si="1"/>
        <v>12629</v>
      </c>
      <c r="B17445" s="5" t="s">
        <v>10803</v>
      </c>
      <c r="C17445" s="6" t="s">
        <v>23672</v>
      </c>
    </row>
    <row r="17446">
      <c r="A17446" s="9">
        <f t="shared" si="1"/>
        <v>12630</v>
      </c>
      <c r="B17446" s="12" t="s">
        <v>10804</v>
      </c>
      <c r="C17446" s="13" t="s">
        <v>420</v>
      </c>
    </row>
    <row r="17447">
      <c r="A17447" s="9">
        <f t="shared" si="1"/>
        <v>12630</v>
      </c>
      <c r="B17447" s="12" t="s">
        <v>10804</v>
      </c>
      <c r="C17447" s="6" t="s">
        <v>23672</v>
      </c>
    </row>
    <row r="17448">
      <c r="A17448" s="9">
        <f t="shared" si="1"/>
        <v>12631</v>
      </c>
      <c r="B17448" s="5" t="s">
        <v>10805</v>
      </c>
      <c r="C17448" s="6" t="s">
        <v>420</v>
      </c>
    </row>
    <row r="17449">
      <c r="A17449" s="9">
        <f t="shared" si="1"/>
        <v>12631</v>
      </c>
      <c r="B17449" s="5" t="s">
        <v>10805</v>
      </c>
      <c r="C17449" s="6" t="s">
        <v>78</v>
      </c>
    </row>
    <row r="17450">
      <c r="A17450" s="9">
        <f t="shared" si="1"/>
        <v>12631</v>
      </c>
      <c r="B17450" s="5" t="s">
        <v>10805</v>
      </c>
      <c r="C17450" s="6" t="s">
        <v>23672</v>
      </c>
    </row>
    <row r="17451">
      <c r="A17451" s="9">
        <f t="shared" si="1"/>
        <v>12632</v>
      </c>
      <c r="B17451" s="12" t="s">
        <v>10806</v>
      </c>
      <c r="C17451" s="13" t="s">
        <v>420</v>
      </c>
    </row>
    <row r="17452">
      <c r="A17452" s="9">
        <f t="shared" si="1"/>
        <v>12632</v>
      </c>
      <c r="B17452" s="12" t="s">
        <v>10806</v>
      </c>
      <c r="C17452" s="6" t="s">
        <v>23672</v>
      </c>
    </row>
    <row r="17453">
      <c r="A17453" s="9">
        <f t="shared" si="1"/>
        <v>12633</v>
      </c>
      <c r="B17453" s="5" t="s">
        <v>10807</v>
      </c>
      <c r="C17453" s="6" t="s">
        <v>78</v>
      </c>
    </row>
    <row r="17454">
      <c r="A17454" s="9">
        <f t="shared" si="1"/>
        <v>12634</v>
      </c>
      <c r="B17454" s="12" t="s">
        <v>10808</v>
      </c>
      <c r="C17454" s="13" t="s">
        <v>420</v>
      </c>
    </row>
    <row r="17455">
      <c r="A17455" s="9">
        <f t="shared" si="1"/>
        <v>12634</v>
      </c>
      <c r="B17455" s="12" t="s">
        <v>10808</v>
      </c>
      <c r="C17455" s="6" t="s">
        <v>23672</v>
      </c>
    </row>
    <row r="17456">
      <c r="A17456" s="9">
        <f t="shared" si="1"/>
        <v>12635</v>
      </c>
      <c r="B17456" s="5" t="s">
        <v>10809</v>
      </c>
      <c r="C17456" s="6" t="s">
        <v>420</v>
      </c>
    </row>
    <row r="17457">
      <c r="A17457" s="9">
        <f t="shared" si="1"/>
        <v>12635</v>
      </c>
      <c r="B17457" s="5" t="s">
        <v>10809</v>
      </c>
      <c r="C17457" s="6" t="s">
        <v>23672</v>
      </c>
    </row>
    <row r="17458">
      <c r="A17458" s="9">
        <f t="shared" si="1"/>
        <v>12636</v>
      </c>
      <c r="B17458" s="12" t="s">
        <v>10810</v>
      </c>
      <c r="C17458" s="13" t="s">
        <v>420</v>
      </c>
    </row>
    <row r="17459">
      <c r="A17459" s="9">
        <f t="shared" si="1"/>
        <v>12636</v>
      </c>
      <c r="B17459" s="12" t="s">
        <v>10810</v>
      </c>
      <c r="C17459" s="6" t="s">
        <v>23672</v>
      </c>
    </row>
    <row r="17460">
      <c r="A17460" s="9">
        <f t="shared" si="1"/>
        <v>12637</v>
      </c>
      <c r="B17460" s="5" t="s">
        <v>10811</v>
      </c>
      <c r="C17460" s="6" t="s">
        <v>420</v>
      </c>
    </row>
    <row r="17461">
      <c r="A17461" s="9">
        <f t="shared" si="1"/>
        <v>12637</v>
      </c>
      <c r="B17461" s="5" t="s">
        <v>10811</v>
      </c>
      <c r="C17461" s="6" t="s">
        <v>23672</v>
      </c>
    </row>
    <row r="17462">
      <c r="A17462" s="9">
        <f t="shared" si="1"/>
        <v>12638</v>
      </c>
      <c r="B17462" s="12" t="s">
        <v>10812</v>
      </c>
      <c r="C17462" s="13" t="s">
        <v>420</v>
      </c>
    </row>
    <row r="17463">
      <c r="A17463" s="9">
        <f t="shared" si="1"/>
        <v>12638</v>
      </c>
      <c r="B17463" s="12" t="s">
        <v>10812</v>
      </c>
      <c r="C17463" s="6" t="s">
        <v>23672</v>
      </c>
    </row>
    <row r="17464">
      <c r="A17464" s="9">
        <f t="shared" si="1"/>
        <v>12639</v>
      </c>
      <c r="B17464" s="5" t="s">
        <v>10813</v>
      </c>
      <c r="C17464" s="6" t="s">
        <v>462</v>
      </c>
    </row>
    <row r="17465">
      <c r="A17465" s="9">
        <f t="shared" si="1"/>
        <v>12639</v>
      </c>
      <c r="B17465" s="5" t="s">
        <v>10813</v>
      </c>
      <c r="C17465" s="6" t="s">
        <v>23637</v>
      </c>
    </row>
    <row r="17466">
      <c r="A17466" s="9">
        <f t="shared" si="1"/>
        <v>12640</v>
      </c>
      <c r="B17466" s="5" t="s">
        <v>10814</v>
      </c>
      <c r="C17466" s="6" t="s">
        <v>365</v>
      </c>
    </row>
    <row r="17467">
      <c r="A17467" s="9">
        <f t="shared" si="1"/>
        <v>12641</v>
      </c>
      <c r="B17467" s="5" t="s">
        <v>10815</v>
      </c>
      <c r="C17467" s="6" t="s">
        <v>1360</v>
      </c>
    </row>
    <row r="17468">
      <c r="A17468" s="9">
        <f t="shared" si="1"/>
        <v>12642</v>
      </c>
      <c r="B17468" s="5" t="s">
        <v>10816</v>
      </c>
      <c r="C17468" s="6" t="s">
        <v>1279</v>
      </c>
    </row>
    <row r="17469">
      <c r="A17469" s="9">
        <f t="shared" si="1"/>
        <v>12643</v>
      </c>
      <c r="B17469" s="5" t="s">
        <v>10817</v>
      </c>
      <c r="C17469" s="6" t="s">
        <v>1369</v>
      </c>
    </row>
    <row r="17470">
      <c r="A17470" s="9">
        <f t="shared" si="1"/>
        <v>12644</v>
      </c>
      <c r="B17470" s="5" t="s">
        <v>10818</v>
      </c>
      <c r="C17470" s="6" t="s">
        <v>420</v>
      </c>
    </row>
    <row r="17471">
      <c r="A17471" s="9">
        <f t="shared" si="1"/>
        <v>12644</v>
      </c>
      <c r="B17471" s="5" t="s">
        <v>10818</v>
      </c>
      <c r="C17471" s="6" t="s">
        <v>23672</v>
      </c>
    </row>
    <row r="17472">
      <c r="A17472" s="9">
        <f t="shared" si="1"/>
        <v>12645</v>
      </c>
      <c r="B17472" s="5" t="s">
        <v>10819</v>
      </c>
      <c r="C17472" s="6" t="s">
        <v>1369</v>
      </c>
    </row>
    <row r="17473">
      <c r="A17473" s="9">
        <f t="shared" si="1"/>
        <v>12646</v>
      </c>
      <c r="B17473" s="5" t="s">
        <v>10820</v>
      </c>
      <c r="C17473" s="6" t="s">
        <v>1040</v>
      </c>
    </row>
    <row r="17474">
      <c r="A17474" s="9">
        <f t="shared" si="1"/>
        <v>12647</v>
      </c>
      <c r="B17474" s="5" t="s">
        <v>10821</v>
      </c>
      <c r="C17474" s="6" t="s">
        <v>1267</v>
      </c>
    </row>
    <row r="17475">
      <c r="A17475" s="9">
        <f t="shared" si="1"/>
        <v>12648</v>
      </c>
      <c r="B17475" s="5" t="s">
        <v>10822</v>
      </c>
      <c r="C17475" s="6" t="s">
        <v>59</v>
      </c>
    </row>
    <row r="17476">
      <c r="A17476" s="9">
        <f t="shared" si="1"/>
        <v>12649</v>
      </c>
      <c r="B17476" s="5" t="s">
        <v>10823</v>
      </c>
      <c r="C17476" s="6" t="s">
        <v>59</v>
      </c>
    </row>
    <row r="17477">
      <c r="A17477" s="9">
        <f t="shared" si="1"/>
        <v>12650</v>
      </c>
      <c r="B17477" s="5" t="s">
        <v>10824</v>
      </c>
      <c r="C17477" s="6" t="s">
        <v>1585</v>
      </c>
    </row>
    <row r="17478">
      <c r="A17478" s="9">
        <f t="shared" si="1"/>
        <v>12651</v>
      </c>
      <c r="B17478" s="5" t="s">
        <v>10825</v>
      </c>
      <c r="C17478" s="6" t="s">
        <v>365</v>
      </c>
    </row>
    <row r="17479">
      <c r="A17479" s="9">
        <f t="shared" si="1"/>
        <v>12652</v>
      </c>
      <c r="B17479" s="5" t="s">
        <v>10826</v>
      </c>
      <c r="C17479" s="6" t="s">
        <v>393</v>
      </c>
    </row>
    <row r="17480">
      <c r="A17480" s="9">
        <f t="shared" si="1"/>
        <v>12653</v>
      </c>
      <c r="B17480" s="8" t="s">
        <v>10827</v>
      </c>
      <c r="C17480" s="9" t="s">
        <v>76</v>
      </c>
    </row>
    <row r="17481">
      <c r="A17481" s="9">
        <f t="shared" si="1"/>
        <v>12654</v>
      </c>
      <c r="B17481" s="38" t="s">
        <v>25695</v>
      </c>
      <c r="C17481" s="26" t="s">
        <v>23636</v>
      </c>
    </row>
    <row r="17482">
      <c r="A17482" s="9">
        <f t="shared" si="1"/>
        <v>12655</v>
      </c>
      <c r="B17482" s="8" t="s">
        <v>10828</v>
      </c>
      <c r="C17482" s="9" t="s">
        <v>722</v>
      </c>
    </row>
    <row r="17483">
      <c r="A17483" s="9">
        <f t="shared" si="1"/>
        <v>12656</v>
      </c>
      <c r="B17483" s="5" t="s">
        <v>10829</v>
      </c>
      <c r="C17483" s="6" t="s">
        <v>336</v>
      </c>
    </row>
    <row r="17484">
      <c r="A17484" s="9">
        <f t="shared" si="1"/>
        <v>12656</v>
      </c>
      <c r="B17484" s="5" t="s">
        <v>10829</v>
      </c>
      <c r="C17484" s="6" t="s">
        <v>416</v>
      </c>
    </row>
    <row r="17485">
      <c r="A17485" s="9">
        <f t="shared" si="1"/>
        <v>12656</v>
      </c>
      <c r="B17485" s="5" t="s">
        <v>10829</v>
      </c>
      <c r="C17485" s="6" t="s">
        <v>23637</v>
      </c>
    </row>
    <row r="17486">
      <c r="A17486" s="9">
        <f t="shared" si="1"/>
        <v>12657</v>
      </c>
      <c r="B17486" s="8" t="s">
        <v>10830</v>
      </c>
      <c r="C17486" s="9" t="s">
        <v>188</v>
      </c>
    </row>
    <row r="17487">
      <c r="A17487" s="9">
        <f t="shared" si="1"/>
        <v>12658</v>
      </c>
      <c r="B17487" s="8" t="s">
        <v>10831</v>
      </c>
      <c r="C17487" s="9" t="s">
        <v>188</v>
      </c>
    </row>
    <row r="17488">
      <c r="A17488" s="9">
        <f t="shared" si="1"/>
        <v>12659</v>
      </c>
      <c r="B17488" s="27" t="s">
        <v>25696</v>
      </c>
      <c r="C17488" s="28" t="s">
        <v>23637</v>
      </c>
    </row>
    <row r="17489">
      <c r="A17489" s="9">
        <f t="shared" si="1"/>
        <v>12660</v>
      </c>
      <c r="B17489" s="5" t="s">
        <v>10832</v>
      </c>
      <c r="C17489" s="6" t="s">
        <v>437</v>
      </c>
    </row>
    <row r="17490">
      <c r="A17490" s="9">
        <f t="shared" si="1"/>
        <v>12661</v>
      </c>
      <c r="B17490" s="5" t="s">
        <v>10833</v>
      </c>
      <c r="C17490" s="6" t="s">
        <v>437</v>
      </c>
    </row>
    <row r="17491">
      <c r="A17491" s="9">
        <f t="shared" si="1"/>
        <v>12662</v>
      </c>
      <c r="B17491" s="5" t="s">
        <v>10834</v>
      </c>
      <c r="C17491" s="6" t="s">
        <v>1223</v>
      </c>
    </row>
    <row r="17492">
      <c r="A17492" s="9">
        <f t="shared" si="1"/>
        <v>12663</v>
      </c>
      <c r="B17492" s="25" t="s">
        <v>25697</v>
      </c>
      <c r="C17492" s="26" t="s">
        <v>23812</v>
      </c>
    </row>
    <row r="17493">
      <c r="A17493" s="9">
        <f t="shared" si="1"/>
        <v>12664</v>
      </c>
      <c r="B17493" s="8" t="s">
        <v>10835</v>
      </c>
      <c r="C17493" s="6" t="s">
        <v>1012</v>
      </c>
    </row>
    <row r="17494">
      <c r="A17494" s="9">
        <f t="shared" si="1"/>
        <v>12665</v>
      </c>
      <c r="B17494" s="25" t="s">
        <v>25698</v>
      </c>
      <c r="C17494" s="26" t="s">
        <v>8541</v>
      </c>
    </row>
    <row r="17495">
      <c r="A17495" s="9">
        <f t="shared" si="1"/>
        <v>12666</v>
      </c>
      <c r="B17495" s="25" t="s">
        <v>25699</v>
      </c>
      <c r="C17495" s="26" t="s">
        <v>8541</v>
      </c>
    </row>
    <row r="17496">
      <c r="A17496" s="9">
        <f t="shared" si="1"/>
        <v>12667</v>
      </c>
      <c r="B17496" s="8" t="s">
        <v>10836</v>
      </c>
      <c r="C17496" s="9" t="s">
        <v>399</v>
      </c>
    </row>
    <row r="17497">
      <c r="A17497" s="9">
        <f t="shared" si="1"/>
        <v>12668</v>
      </c>
      <c r="B17497" s="8" t="s">
        <v>10837</v>
      </c>
      <c r="C17497" s="9" t="s">
        <v>530</v>
      </c>
    </row>
    <row r="17498">
      <c r="A17498" s="9">
        <f t="shared" si="1"/>
        <v>12669</v>
      </c>
      <c r="B17498" s="5" t="s">
        <v>10838</v>
      </c>
      <c r="C17498" s="6" t="s">
        <v>365</v>
      </c>
    </row>
    <row r="17499">
      <c r="A17499" s="9">
        <f t="shared" si="1"/>
        <v>12670</v>
      </c>
      <c r="B17499" s="5" t="s">
        <v>10839</v>
      </c>
      <c r="C17499" s="6" t="s">
        <v>97</v>
      </c>
    </row>
    <row r="17500">
      <c r="A17500" s="9">
        <f t="shared" si="1"/>
        <v>12670</v>
      </c>
      <c r="B17500" s="5" t="s">
        <v>10839</v>
      </c>
      <c r="C17500" s="6" t="s">
        <v>23637</v>
      </c>
    </row>
    <row r="17501">
      <c r="A17501" s="9">
        <f t="shared" si="1"/>
        <v>12671</v>
      </c>
      <c r="B17501" s="8" t="s">
        <v>10840</v>
      </c>
      <c r="C17501" s="6" t="s">
        <v>132</v>
      </c>
    </row>
    <row r="17502">
      <c r="A17502" s="9">
        <f t="shared" si="1"/>
        <v>12671</v>
      </c>
      <c r="B17502" s="8" t="s">
        <v>10840</v>
      </c>
      <c r="C17502" s="6" t="s">
        <v>23637</v>
      </c>
    </row>
    <row r="17503">
      <c r="A17503" s="9">
        <f t="shared" si="1"/>
        <v>12672</v>
      </c>
      <c r="B17503" s="5" t="s">
        <v>10841</v>
      </c>
      <c r="C17503" s="6" t="s">
        <v>267</v>
      </c>
    </row>
    <row r="17504">
      <c r="A17504" s="9">
        <f t="shared" si="1"/>
        <v>12672</v>
      </c>
      <c r="B17504" s="5" t="s">
        <v>10841</v>
      </c>
      <c r="C17504" s="6" t="s">
        <v>23637</v>
      </c>
    </row>
    <row r="17505">
      <c r="A17505" s="9">
        <f t="shared" si="1"/>
        <v>12673</v>
      </c>
      <c r="B17505" s="5" t="s">
        <v>10842</v>
      </c>
      <c r="C17505" s="6" t="s">
        <v>179</v>
      </c>
    </row>
    <row r="17506">
      <c r="A17506" s="9">
        <f t="shared" si="1"/>
        <v>12673</v>
      </c>
      <c r="B17506" s="5" t="s">
        <v>10842</v>
      </c>
      <c r="C17506" s="6" t="s">
        <v>23637</v>
      </c>
    </row>
    <row r="17507">
      <c r="A17507" s="9">
        <f t="shared" si="1"/>
        <v>12674</v>
      </c>
      <c r="B17507" s="8" t="s">
        <v>10843</v>
      </c>
      <c r="C17507" s="6" t="s">
        <v>150</v>
      </c>
    </row>
    <row r="17508">
      <c r="A17508" s="9">
        <f t="shared" si="1"/>
        <v>12674</v>
      </c>
      <c r="B17508" s="8" t="s">
        <v>10843</v>
      </c>
      <c r="C17508" s="9" t="s">
        <v>60</v>
      </c>
    </row>
    <row r="17509">
      <c r="A17509" s="9">
        <f t="shared" si="1"/>
        <v>12674</v>
      </c>
      <c r="B17509" s="8" t="s">
        <v>10843</v>
      </c>
      <c r="C17509" s="9" t="s">
        <v>142</v>
      </c>
    </row>
    <row r="17510">
      <c r="A17510" s="9">
        <f t="shared" si="1"/>
        <v>12674</v>
      </c>
      <c r="B17510" s="8" t="s">
        <v>10843</v>
      </c>
      <c r="C17510" s="6" t="s">
        <v>23637</v>
      </c>
    </row>
    <row r="17511">
      <c r="A17511" s="9">
        <f t="shared" si="1"/>
        <v>12675</v>
      </c>
      <c r="B17511" s="5" t="s">
        <v>10844</v>
      </c>
      <c r="C17511" s="6" t="s">
        <v>939</v>
      </c>
    </row>
    <row r="17512">
      <c r="A17512" s="9">
        <f t="shared" si="1"/>
        <v>12675</v>
      </c>
      <c r="B17512" s="5" t="s">
        <v>10844</v>
      </c>
      <c r="C17512" s="6" t="s">
        <v>23628</v>
      </c>
    </row>
    <row r="17513">
      <c r="A17513" s="9">
        <f t="shared" si="1"/>
        <v>12676</v>
      </c>
      <c r="B17513" s="5" t="s">
        <v>10845</v>
      </c>
      <c r="C17513" s="6" t="s">
        <v>365</v>
      </c>
    </row>
    <row r="17514">
      <c r="A17514" s="9">
        <f t="shared" si="1"/>
        <v>12677</v>
      </c>
      <c r="B17514" s="5" t="s">
        <v>10846</v>
      </c>
      <c r="C17514" s="6" t="s">
        <v>1207</v>
      </c>
    </row>
    <row r="17515">
      <c r="A17515" s="9">
        <f t="shared" si="1"/>
        <v>12678</v>
      </c>
      <c r="B17515" s="8" t="s">
        <v>10847</v>
      </c>
      <c r="C17515" s="9" t="s">
        <v>530</v>
      </c>
    </row>
    <row r="17516">
      <c r="A17516" s="9">
        <f t="shared" si="1"/>
        <v>12679</v>
      </c>
      <c r="B17516" s="5" t="s">
        <v>10848</v>
      </c>
      <c r="C17516" s="6" t="s">
        <v>393</v>
      </c>
    </row>
    <row r="17517">
      <c r="A17517" s="9">
        <f t="shared" si="1"/>
        <v>12680</v>
      </c>
      <c r="B17517" s="5" t="s">
        <v>10849</v>
      </c>
      <c r="C17517" s="6" t="s">
        <v>393</v>
      </c>
    </row>
    <row r="17518">
      <c r="A17518" s="9">
        <f t="shared" si="1"/>
        <v>12681</v>
      </c>
      <c r="B17518" s="5" t="s">
        <v>10850</v>
      </c>
      <c r="C17518" s="6" t="s">
        <v>437</v>
      </c>
    </row>
    <row r="17519">
      <c r="A17519" s="9">
        <f t="shared" si="1"/>
        <v>12682</v>
      </c>
      <c r="B17519" s="5" t="s">
        <v>10851</v>
      </c>
      <c r="C17519" s="6" t="s">
        <v>681</v>
      </c>
    </row>
    <row r="17520">
      <c r="A17520" s="9">
        <f t="shared" si="1"/>
        <v>12683</v>
      </c>
      <c r="B17520" s="5" t="s">
        <v>10852</v>
      </c>
      <c r="C17520" s="6" t="s">
        <v>393</v>
      </c>
    </row>
    <row r="17521">
      <c r="A17521" s="9">
        <f t="shared" si="1"/>
        <v>12684</v>
      </c>
      <c r="B17521" s="5" t="s">
        <v>10853</v>
      </c>
      <c r="C17521" s="6" t="s">
        <v>393</v>
      </c>
    </row>
    <row r="17522">
      <c r="A17522" s="9">
        <f t="shared" si="1"/>
        <v>12685</v>
      </c>
      <c r="B17522" s="5" t="s">
        <v>10854</v>
      </c>
      <c r="C17522" s="6" t="s">
        <v>393</v>
      </c>
    </row>
    <row r="17523">
      <c r="A17523" s="9">
        <f t="shared" si="1"/>
        <v>12686</v>
      </c>
      <c r="B17523" s="5" t="s">
        <v>10855</v>
      </c>
      <c r="C17523" s="6" t="s">
        <v>393</v>
      </c>
    </row>
    <row r="17524">
      <c r="A17524" s="9">
        <f t="shared" si="1"/>
        <v>12687</v>
      </c>
      <c r="B17524" s="5" t="s">
        <v>10856</v>
      </c>
      <c r="C17524" s="6" t="s">
        <v>393</v>
      </c>
    </row>
    <row r="17525">
      <c r="A17525" s="9">
        <f t="shared" si="1"/>
        <v>12688</v>
      </c>
      <c r="B17525" s="8" t="s">
        <v>10857</v>
      </c>
      <c r="C17525" s="9" t="s">
        <v>614</v>
      </c>
    </row>
    <row r="17526">
      <c r="A17526" s="9">
        <f t="shared" si="1"/>
        <v>12689</v>
      </c>
      <c r="B17526" s="8" t="s">
        <v>10858</v>
      </c>
      <c r="C17526" s="9" t="s">
        <v>1548</v>
      </c>
    </row>
    <row r="17527">
      <c r="A17527" s="9">
        <f t="shared" si="1"/>
        <v>12690</v>
      </c>
      <c r="B17527" s="25" t="s">
        <v>25700</v>
      </c>
      <c r="C17527" s="26" t="s">
        <v>23632</v>
      </c>
    </row>
    <row r="17528">
      <c r="A17528" s="9">
        <f t="shared" si="1"/>
        <v>12690</v>
      </c>
      <c r="B17528" s="27" t="s">
        <v>25700</v>
      </c>
      <c r="C17528" s="28" t="s">
        <v>23633</v>
      </c>
    </row>
    <row r="17529">
      <c r="A17529" s="9">
        <f t="shared" si="1"/>
        <v>12691</v>
      </c>
      <c r="B17529" s="5" t="s">
        <v>10859</v>
      </c>
      <c r="C17529" s="6" t="s">
        <v>758</v>
      </c>
    </row>
    <row r="17530">
      <c r="A17530" s="9">
        <f t="shared" si="1"/>
        <v>12692</v>
      </c>
      <c r="B17530" s="5" t="s">
        <v>10860</v>
      </c>
      <c r="C17530" s="6" t="s">
        <v>452</v>
      </c>
    </row>
    <row r="17531">
      <c r="A17531" s="9">
        <f t="shared" si="1"/>
        <v>12692</v>
      </c>
      <c r="B17531" s="5" t="s">
        <v>10860</v>
      </c>
      <c r="C17531" s="6" t="s">
        <v>23637</v>
      </c>
    </row>
    <row r="17532">
      <c r="A17532" s="9">
        <f t="shared" si="1"/>
        <v>12693</v>
      </c>
      <c r="B17532" s="5" t="s">
        <v>10861</v>
      </c>
      <c r="C17532" s="6" t="s">
        <v>196</v>
      </c>
    </row>
    <row r="17533">
      <c r="A17533" s="9">
        <f t="shared" si="1"/>
        <v>12693</v>
      </c>
      <c r="B17533" s="5" t="s">
        <v>10861</v>
      </c>
      <c r="C17533" s="6" t="s">
        <v>23637</v>
      </c>
    </row>
    <row r="17534">
      <c r="A17534" s="9">
        <f t="shared" si="1"/>
        <v>12694</v>
      </c>
      <c r="B17534" s="5" t="s">
        <v>10862</v>
      </c>
      <c r="C17534" s="6" t="s">
        <v>1324</v>
      </c>
    </row>
    <row r="17535">
      <c r="A17535" s="9">
        <f t="shared" si="1"/>
        <v>12695</v>
      </c>
      <c r="B17535" s="5" t="s">
        <v>10863</v>
      </c>
      <c r="C17535" s="6" t="s">
        <v>1369</v>
      </c>
    </row>
    <row r="17536">
      <c r="A17536" s="9">
        <f t="shared" si="1"/>
        <v>12696</v>
      </c>
      <c r="B17536" s="5" t="s">
        <v>10864</v>
      </c>
      <c r="C17536" s="6" t="s">
        <v>6</v>
      </c>
    </row>
    <row r="17537">
      <c r="A17537" s="9">
        <f t="shared" si="1"/>
        <v>12697</v>
      </c>
      <c r="B17537" s="8" t="s">
        <v>10865</v>
      </c>
      <c r="C17537" s="9" t="s">
        <v>121</v>
      </c>
    </row>
    <row r="17538">
      <c r="A17538" s="9">
        <f t="shared" si="1"/>
        <v>12698</v>
      </c>
      <c r="B17538" s="8" t="s">
        <v>10866</v>
      </c>
      <c r="C17538" s="9" t="s">
        <v>893</v>
      </c>
    </row>
    <row r="17539">
      <c r="A17539" s="9">
        <f t="shared" si="1"/>
        <v>12699</v>
      </c>
      <c r="B17539" s="5" t="s">
        <v>10867</v>
      </c>
      <c r="C17539" s="6" t="s">
        <v>80</v>
      </c>
    </row>
    <row r="17540">
      <c r="A17540" s="9">
        <f t="shared" si="1"/>
        <v>12699</v>
      </c>
      <c r="B17540" s="5" t="s">
        <v>10867</v>
      </c>
      <c r="C17540" s="6" t="s">
        <v>547</v>
      </c>
    </row>
    <row r="17541">
      <c r="A17541" s="9">
        <f t="shared" si="1"/>
        <v>12700</v>
      </c>
      <c r="B17541" s="5" t="s">
        <v>10868</v>
      </c>
      <c r="C17541" s="6" t="s">
        <v>437</v>
      </c>
    </row>
    <row r="17542">
      <c r="A17542" s="9">
        <f t="shared" si="1"/>
        <v>12701</v>
      </c>
      <c r="B17542" s="8" t="s">
        <v>10869</v>
      </c>
      <c r="C17542" s="9" t="s">
        <v>547</v>
      </c>
    </row>
    <row r="17543">
      <c r="A17543" s="9">
        <f t="shared" si="1"/>
        <v>12702</v>
      </c>
      <c r="B17543" s="8" t="s">
        <v>10870</v>
      </c>
      <c r="C17543" s="9" t="s">
        <v>547</v>
      </c>
    </row>
    <row r="17544">
      <c r="A17544" s="9">
        <f t="shared" si="1"/>
        <v>12703</v>
      </c>
      <c r="B17544" s="5" t="s">
        <v>10871</v>
      </c>
      <c r="C17544" s="6" t="s">
        <v>12</v>
      </c>
    </row>
    <row r="17545">
      <c r="A17545" s="9">
        <f t="shared" si="1"/>
        <v>12704</v>
      </c>
      <c r="B17545" s="5" t="s">
        <v>10872</v>
      </c>
      <c r="C17545" s="6" t="s">
        <v>547</v>
      </c>
    </row>
    <row r="17546">
      <c r="A17546" s="9">
        <f t="shared" si="1"/>
        <v>12704</v>
      </c>
      <c r="B17546" s="5" t="s">
        <v>10872</v>
      </c>
      <c r="C17546" s="6" t="s">
        <v>1620</v>
      </c>
    </row>
    <row r="17547">
      <c r="A17547" s="9">
        <f t="shared" si="1"/>
        <v>12704</v>
      </c>
      <c r="B17547" s="5" t="s">
        <v>10872</v>
      </c>
      <c r="C17547" s="6" t="s">
        <v>989</v>
      </c>
    </row>
    <row r="17548">
      <c r="A17548" s="9">
        <f t="shared" si="1"/>
        <v>12705</v>
      </c>
      <c r="B17548" s="5" t="s">
        <v>10873</v>
      </c>
      <c r="C17548" s="6" t="s">
        <v>1290</v>
      </c>
    </row>
    <row r="17549">
      <c r="A17549" s="9">
        <f t="shared" si="1"/>
        <v>12705</v>
      </c>
      <c r="B17549" s="5" t="s">
        <v>10873</v>
      </c>
      <c r="C17549" s="6" t="s">
        <v>547</v>
      </c>
    </row>
    <row r="17550">
      <c r="A17550" s="9">
        <f t="shared" si="1"/>
        <v>12705</v>
      </c>
      <c r="B17550" s="5" t="s">
        <v>10873</v>
      </c>
      <c r="C17550" s="6" t="s">
        <v>1371</v>
      </c>
    </row>
    <row r="17551">
      <c r="A17551" s="9">
        <f t="shared" si="1"/>
        <v>12706</v>
      </c>
      <c r="B17551" s="5" t="s">
        <v>10874</v>
      </c>
      <c r="C17551" s="6" t="s">
        <v>1120</v>
      </c>
    </row>
    <row r="17552">
      <c r="A17552" s="9">
        <f t="shared" si="1"/>
        <v>12707</v>
      </c>
      <c r="B17552" s="8" t="s">
        <v>10875</v>
      </c>
      <c r="C17552" s="9" t="s">
        <v>547</v>
      </c>
    </row>
    <row r="17553">
      <c r="A17553" s="9">
        <f t="shared" si="1"/>
        <v>12708</v>
      </c>
      <c r="B17553" s="5" t="s">
        <v>10876</v>
      </c>
      <c r="C17553" s="6" t="s">
        <v>32</v>
      </c>
    </row>
    <row r="17554">
      <c r="A17554" s="9">
        <f t="shared" si="1"/>
        <v>12709</v>
      </c>
      <c r="B17554" s="5" t="s">
        <v>10877</v>
      </c>
      <c r="C17554" s="6" t="s">
        <v>1620</v>
      </c>
    </row>
    <row r="17555">
      <c r="A17555" s="9">
        <f t="shared" si="1"/>
        <v>12710</v>
      </c>
      <c r="B17555" s="5" t="s">
        <v>10878</v>
      </c>
      <c r="C17555" s="6" t="s">
        <v>1620</v>
      </c>
    </row>
    <row r="17556">
      <c r="A17556" s="9">
        <f t="shared" si="1"/>
        <v>12710</v>
      </c>
      <c r="B17556" s="5" t="s">
        <v>10878</v>
      </c>
      <c r="C17556" s="6" t="s">
        <v>547</v>
      </c>
    </row>
    <row r="17557">
      <c r="A17557" s="9">
        <f t="shared" si="1"/>
        <v>12711</v>
      </c>
      <c r="B17557" s="5" t="s">
        <v>10879</v>
      </c>
      <c r="C17557" s="6" t="s">
        <v>1290</v>
      </c>
    </row>
    <row r="17558">
      <c r="A17558" s="9">
        <f t="shared" si="1"/>
        <v>12712</v>
      </c>
      <c r="B17558" s="5" t="s">
        <v>10880</v>
      </c>
      <c r="C17558" s="6" t="s">
        <v>80</v>
      </c>
    </row>
    <row r="17559">
      <c r="A17559" s="9">
        <f t="shared" si="1"/>
        <v>12713</v>
      </c>
      <c r="B17559" s="5" t="s">
        <v>10881</v>
      </c>
      <c r="C17559" s="6" t="s">
        <v>426</v>
      </c>
    </row>
    <row r="17560">
      <c r="A17560" s="9">
        <f t="shared" si="1"/>
        <v>12714</v>
      </c>
      <c r="B17560" s="5" t="s">
        <v>10882</v>
      </c>
      <c r="C17560" s="6" t="s">
        <v>471</v>
      </c>
    </row>
    <row r="17561">
      <c r="A17561" s="9">
        <f t="shared" si="1"/>
        <v>12715</v>
      </c>
      <c r="B17561" s="5" t="s">
        <v>10883</v>
      </c>
      <c r="C17561" s="6" t="s">
        <v>1279</v>
      </c>
    </row>
    <row r="17562">
      <c r="A17562" s="9">
        <f t="shared" si="1"/>
        <v>12716</v>
      </c>
      <c r="B17562" s="5" t="s">
        <v>10884</v>
      </c>
      <c r="C17562" s="6" t="s">
        <v>1290</v>
      </c>
    </row>
    <row r="17563">
      <c r="A17563" s="9">
        <f t="shared" si="1"/>
        <v>12717</v>
      </c>
      <c r="B17563" s="8" t="s">
        <v>10885</v>
      </c>
      <c r="C17563" s="9" t="s">
        <v>547</v>
      </c>
    </row>
    <row r="17564">
      <c r="A17564" s="9">
        <f t="shared" si="1"/>
        <v>12718</v>
      </c>
      <c r="B17564" s="5" t="s">
        <v>10886</v>
      </c>
      <c r="C17564" s="6" t="s">
        <v>1371</v>
      </c>
    </row>
    <row r="17565">
      <c r="A17565" s="9">
        <f t="shared" si="1"/>
        <v>12719</v>
      </c>
      <c r="B17565" s="5" t="s">
        <v>10887</v>
      </c>
      <c r="C17565" s="6" t="s">
        <v>1369</v>
      </c>
    </row>
    <row r="17566">
      <c r="A17566" s="9">
        <f t="shared" si="1"/>
        <v>12720</v>
      </c>
      <c r="B17566" s="5" t="s">
        <v>10888</v>
      </c>
      <c r="C17566" s="6" t="s">
        <v>20</v>
      </c>
    </row>
    <row r="17567">
      <c r="A17567" s="9">
        <f t="shared" si="1"/>
        <v>12721</v>
      </c>
      <c r="B17567" s="5" t="s">
        <v>10889</v>
      </c>
      <c r="C17567" s="6" t="s">
        <v>80</v>
      </c>
    </row>
    <row r="17568">
      <c r="A17568" s="9">
        <f t="shared" si="1"/>
        <v>12722</v>
      </c>
      <c r="B17568" s="5" t="s">
        <v>10890</v>
      </c>
      <c r="C17568" s="6" t="s">
        <v>1620</v>
      </c>
    </row>
    <row r="17569">
      <c r="A17569" s="9">
        <f t="shared" si="1"/>
        <v>12723</v>
      </c>
      <c r="B17569" s="5" t="s">
        <v>10891</v>
      </c>
      <c r="C17569" s="6" t="s">
        <v>1620</v>
      </c>
    </row>
    <row r="17570">
      <c r="A17570" s="9">
        <f t="shared" si="1"/>
        <v>12724</v>
      </c>
      <c r="B17570" s="5" t="s">
        <v>10892</v>
      </c>
      <c r="C17570" s="6" t="s">
        <v>1248</v>
      </c>
    </row>
    <row r="17571">
      <c r="A17571" s="9">
        <f t="shared" si="1"/>
        <v>12725</v>
      </c>
      <c r="B17571" s="16" t="s">
        <v>10893</v>
      </c>
      <c r="C17571" s="6" t="s">
        <v>1235</v>
      </c>
    </row>
    <row r="17572">
      <c r="A17572" s="9">
        <f t="shared" si="1"/>
        <v>12726</v>
      </c>
      <c r="B17572" s="5" t="s">
        <v>10894</v>
      </c>
      <c r="C17572" s="6" t="s">
        <v>62</v>
      </c>
    </row>
    <row r="17573">
      <c r="A17573" s="9">
        <f t="shared" si="1"/>
        <v>12726</v>
      </c>
      <c r="B17573" s="5" t="s">
        <v>10894</v>
      </c>
      <c r="C17573" s="6" t="s">
        <v>23628</v>
      </c>
    </row>
    <row r="17574">
      <c r="A17574" s="9">
        <f t="shared" si="1"/>
        <v>12727</v>
      </c>
      <c r="B17574" s="5" t="s">
        <v>10895</v>
      </c>
      <c r="C17574" s="6" t="s">
        <v>1324</v>
      </c>
    </row>
    <row r="17575">
      <c r="A17575" s="9">
        <f t="shared" si="1"/>
        <v>12728</v>
      </c>
      <c r="B17575" s="5" t="s">
        <v>10896</v>
      </c>
      <c r="C17575" s="6" t="s">
        <v>1124</v>
      </c>
    </row>
    <row r="17576">
      <c r="A17576" s="9">
        <f t="shared" si="1"/>
        <v>12729</v>
      </c>
      <c r="B17576" s="8" t="s">
        <v>10897</v>
      </c>
      <c r="C17576" s="9" t="s">
        <v>780</v>
      </c>
    </row>
    <row r="17577">
      <c r="A17577" s="9">
        <f t="shared" si="1"/>
        <v>12730</v>
      </c>
      <c r="B17577" s="5" t="s">
        <v>10898</v>
      </c>
      <c r="C17577" s="6" t="s">
        <v>27</v>
      </c>
    </row>
    <row r="17578">
      <c r="A17578" s="9">
        <f t="shared" si="1"/>
        <v>12731</v>
      </c>
      <c r="B17578" s="8" t="s">
        <v>10899</v>
      </c>
      <c r="C17578" s="9" t="s">
        <v>616</v>
      </c>
    </row>
    <row r="17579">
      <c r="A17579" s="9">
        <f t="shared" si="1"/>
        <v>12732</v>
      </c>
      <c r="B17579" s="5" t="s">
        <v>10900</v>
      </c>
      <c r="C17579" s="6" t="s">
        <v>1124</v>
      </c>
    </row>
    <row r="17580">
      <c r="A17580" s="9">
        <f t="shared" si="1"/>
        <v>12733</v>
      </c>
      <c r="B17580" s="5" t="s">
        <v>10901</v>
      </c>
      <c r="C17580" s="6" t="s">
        <v>48</v>
      </c>
    </row>
    <row r="17581">
      <c r="A17581" s="9">
        <f t="shared" si="1"/>
        <v>12734</v>
      </c>
      <c r="B17581" s="5" t="s">
        <v>10902</v>
      </c>
      <c r="C17581" s="6" t="s">
        <v>1267</v>
      </c>
    </row>
    <row r="17582">
      <c r="A17582" s="9">
        <f t="shared" si="1"/>
        <v>12735</v>
      </c>
      <c r="B17582" s="25" t="s">
        <v>25701</v>
      </c>
      <c r="C17582" s="26" t="s">
        <v>23845</v>
      </c>
    </row>
    <row r="17583">
      <c r="A17583" s="9">
        <f t="shared" si="1"/>
        <v>12736</v>
      </c>
      <c r="B17583" s="5" t="s">
        <v>10903</v>
      </c>
      <c r="C17583" s="6" t="s">
        <v>153</v>
      </c>
    </row>
    <row r="17584">
      <c r="A17584" s="9">
        <f t="shared" si="1"/>
        <v>12736</v>
      </c>
      <c r="B17584" s="5" t="s">
        <v>10903</v>
      </c>
      <c r="C17584" s="6" t="s">
        <v>142</v>
      </c>
    </row>
    <row r="17585">
      <c r="A17585" s="9">
        <f t="shared" si="1"/>
        <v>12736</v>
      </c>
      <c r="B17585" s="5" t="s">
        <v>10903</v>
      </c>
      <c r="C17585" s="6" t="s">
        <v>23637</v>
      </c>
    </row>
    <row r="17586">
      <c r="A17586" s="9">
        <f t="shared" si="1"/>
        <v>12737</v>
      </c>
      <c r="B17586" s="8" t="s">
        <v>10904</v>
      </c>
      <c r="C17586" s="9" t="s">
        <v>650</v>
      </c>
    </row>
    <row r="17587">
      <c r="A17587" s="9">
        <f t="shared" si="1"/>
        <v>12738</v>
      </c>
      <c r="B17587" s="5" t="s">
        <v>10905</v>
      </c>
      <c r="C17587" s="6" t="s">
        <v>393</v>
      </c>
    </row>
    <row r="17588">
      <c r="A17588" s="9">
        <f t="shared" si="1"/>
        <v>12739</v>
      </c>
      <c r="B17588" s="8" t="s">
        <v>10906</v>
      </c>
      <c r="C17588" s="9" t="s">
        <v>893</v>
      </c>
    </row>
    <row r="17589">
      <c r="A17589" s="9">
        <f t="shared" si="1"/>
        <v>12740</v>
      </c>
      <c r="B17589" s="5" t="s">
        <v>10907</v>
      </c>
      <c r="C17589" s="6" t="s">
        <v>1856</v>
      </c>
    </row>
    <row r="17590">
      <c r="A17590" s="9">
        <f t="shared" si="1"/>
        <v>12741</v>
      </c>
      <c r="B17590" s="8" t="s">
        <v>10908</v>
      </c>
      <c r="C17590" s="9" t="s">
        <v>399</v>
      </c>
    </row>
    <row r="17591">
      <c r="A17591" s="9">
        <f t="shared" si="1"/>
        <v>12742</v>
      </c>
      <c r="B17591" s="5" t="s">
        <v>10909</v>
      </c>
      <c r="C17591" s="6" t="s">
        <v>462</v>
      </c>
    </row>
    <row r="17592">
      <c r="A17592" s="9">
        <f t="shared" si="1"/>
        <v>12742</v>
      </c>
      <c r="B17592" s="5" t="s">
        <v>10909</v>
      </c>
      <c r="C17592" s="6" t="s">
        <v>324</v>
      </c>
    </row>
    <row r="17593">
      <c r="A17593" s="9">
        <f t="shared" si="1"/>
        <v>12742</v>
      </c>
      <c r="B17593" s="5" t="s">
        <v>10909</v>
      </c>
      <c r="C17593" s="6" t="s">
        <v>23637</v>
      </c>
    </row>
    <row r="17594">
      <c r="A17594" s="9">
        <f t="shared" si="1"/>
        <v>12743</v>
      </c>
      <c r="B17594" s="8" t="s">
        <v>10910</v>
      </c>
      <c r="C17594" s="9" t="s">
        <v>188</v>
      </c>
    </row>
    <row r="17595">
      <c r="A17595" s="9">
        <f t="shared" si="1"/>
        <v>12744</v>
      </c>
      <c r="B17595" s="5" t="s">
        <v>10911</v>
      </c>
      <c r="C17595" s="6" t="s">
        <v>34</v>
      </c>
    </row>
    <row r="17596">
      <c r="A17596" s="9">
        <f t="shared" si="1"/>
        <v>12744</v>
      </c>
      <c r="B17596" s="5" t="s">
        <v>10911</v>
      </c>
      <c r="C17596" s="6" t="s">
        <v>23628</v>
      </c>
    </row>
    <row r="17597">
      <c r="A17597" s="9">
        <f t="shared" si="1"/>
        <v>12745</v>
      </c>
      <c r="B17597" s="5" t="s">
        <v>10912</v>
      </c>
      <c r="C17597" s="6" t="s">
        <v>467</v>
      </c>
    </row>
    <row r="17598">
      <c r="A17598" s="9">
        <f t="shared" si="1"/>
        <v>12745</v>
      </c>
      <c r="B17598" s="5" t="s">
        <v>10912</v>
      </c>
      <c r="C17598" s="6" t="s">
        <v>23628</v>
      </c>
    </row>
    <row r="17599">
      <c r="A17599" s="9">
        <f t="shared" si="1"/>
        <v>12746</v>
      </c>
      <c r="B17599" s="5" t="s">
        <v>10913</v>
      </c>
      <c r="C17599" s="6" t="s">
        <v>1120</v>
      </c>
    </row>
    <row r="17600">
      <c r="A17600" s="9">
        <f t="shared" si="1"/>
        <v>12747</v>
      </c>
      <c r="B17600" s="16" t="s">
        <v>10914</v>
      </c>
      <c r="C17600" s="6" t="s">
        <v>1235</v>
      </c>
    </row>
    <row r="17601">
      <c r="A17601" s="9">
        <f t="shared" si="1"/>
        <v>12748</v>
      </c>
      <c r="B17601" s="5" t="s">
        <v>10915</v>
      </c>
      <c r="C17601" s="6" t="s">
        <v>48</v>
      </c>
    </row>
    <row r="17602">
      <c r="A17602" s="9">
        <f t="shared" si="1"/>
        <v>12749</v>
      </c>
      <c r="B17602" s="25" t="s">
        <v>25702</v>
      </c>
      <c r="C17602" s="26" t="s">
        <v>4721</v>
      </c>
    </row>
    <row r="17603">
      <c r="A17603" s="9">
        <f t="shared" si="1"/>
        <v>12750</v>
      </c>
      <c r="B17603" s="8" t="s">
        <v>10916</v>
      </c>
      <c r="C17603" s="9" t="s">
        <v>24</v>
      </c>
    </row>
    <row r="17604">
      <c r="A17604" s="9">
        <f t="shared" si="1"/>
        <v>12751</v>
      </c>
      <c r="B17604" s="8" t="s">
        <v>10917</v>
      </c>
      <c r="C17604" s="9" t="s">
        <v>24</v>
      </c>
    </row>
    <row r="17605">
      <c r="A17605" s="9">
        <f t="shared" si="1"/>
        <v>12752</v>
      </c>
      <c r="B17605" s="25" t="s">
        <v>25703</v>
      </c>
      <c r="C17605" s="26" t="s">
        <v>11797</v>
      </c>
    </row>
    <row r="17606">
      <c r="A17606" s="9">
        <f t="shared" si="1"/>
        <v>12753</v>
      </c>
      <c r="B17606" s="5" t="s">
        <v>10918</v>
      </c>
      <c r="C17606" s="6" t="s">
        <v>1260</v>
      </c>
    </row>
    <row r="17607">
      <c r="A17607" s="9">
        <f t="shared" si="1"/>
        <v>12754</v>
      </c>
      <c r="B17607" s="5" t="s">
        <v>10919</v>
      </c>
      <c r="C17607" s="6" t="s">
        <v>1260</v>
      </c>
    </row>
    <row r="17608">
      <c r="A17608" s="9">
        <f t="shared" si="1"/>
        <v>12755</v>
      </c>
      <c r="B17608" s="8" t="s">
        <v>10920</v>
      </c>
      <c r="C17608" s="9" t="s">
        <v>24</v>
      </c>
    </row>
    <row r="17609">
      <c r="A17609" s="9">
        <f t="shared" si="1"/>
        <v>12756</v>
      </c>
      <c r="B17609" s="5" t="s">
        <v>10921</v>
      </c>
      <c r="C17609" s="6" t="s">
        <v>393</v>
      </c>
    </row>
    <row r="17610">
      <c r="A17610" s="9">
        <f t="shared" si="1"/>
        <v>12757</v>
      </c>
      <c r="B17610" s="5" t="s">
        <v>10922</v>
      </c>
      <c r="C17610" s="6" t="s">
        <v>324</v>
      </c>
    </row>
    <row r="17611">
      <c r="A17611" s="9">
        <f t="shared" si="1"/>
        <v>12757</v>
      </c>
      <c r="B17611" s="5" t="s">
        <v>10922</v>
      </c>
      <c r="C17611" s="6" t="s">
        <v>313</v>
      </c>
    </row>
    <row r="17612">
      <c r="A17612" s="9">
        <f t="shared" si="1"/>
        <v>12757</v>
      </c>
      <c r="B17612" s="5" t="s">
        <v>10922</v>
      </c>
      <c r="C17612" s="6" t="s">
        <v>23637</v>
      </c>
    </row>
    <row r="17613">
      <c r="A17613" s="9">
        <f t="shared" si="1"/>
        <v>12758</v>
      </c>
      <c r="B17613" s="5" t="s">
        <v>10923</v>
      </c>
      <c r="C17613" s="6" t="s">
        <v>788</v>
      </c>
    </row>
    <row r="17614">
      <c r="A17614" s="9">
        <f t="shared" si="1"/>
        <v>12758</v>
      </c>
      <c r="B17614" s="5" t="s">
        <v>10923</v>
      </c>
      <c r="C17614" s="6" t="s">
        <v>23637</v>
      </c>
    </row>
    <row r="17615">
      <c r="A17615" s="9">
        <f t="shared" si="1"/>
        <v>12759</v>
      </c>
      <c r="B17615" s="8" t="s">
        <v>10924</v>
      </c>
      <c r="C17615" s="6" t="s">
        <v>153</v>
      </c>
    </row>
    <row r="17616">
      <c r="A17616" s="9">
        <f t="shared" si="1"/>
        <v>12759</v>
      </c>
      <c r="B17616" s="8" t="s">
        <v>10924</v>
      </c>
      <c r="C17616" s="6" t="s">
        <v>23637</v>
      </c>
    </row>
    <row r="17617">
      <c r="A17617" s="9">
        <f t="shared" si="1"/>
        <v>12760</v>
      </c>
      <c r="B17617" s="8" t="s">
        <v>10925</v>
      </c>
      <c r="C17617" s="9" t="s">
        <v>54</v>
      </c>
    </row>
    <row r="17618">
      <c r="A17618" s="9">
        <f t="shared" si="1"/>
        <v>12761</v>
      </c>
      <c r="B17618" s="8" t="s">
        <v>10926</v>
      </c>
      <c r="C17618" s="9" t="s">
        <v>818</v>
      </c>
    </row>
    <row r="17619">
      <c r="A17619" s="9">
        <f t="shared" si="1"/>
        <v>12762</v>
      </c>
      <c r="B17619" s="5" t="s">
        <v>10927</v>
      </c>
      <c r="C17619" s="6" t="s">
        <v>48</v>
      </c>
    </row>
    <row r="17620">
      <c r="A17620" s="9">
        <f t="shared" si="1"/>
        <v>12763</v>
      </c>
      <c r="B17620" s="5" t="s">
        <v>10928</v>
      </c>
      <c r="C17620" s="6" t="s">
        <v>1279</v>
      </c>
    </row>
    <row r="17621">
      <c r="A17621" s="9">
        <f t="shared" si="1"/>
        <v>12764</v>
      </c>
      <c r="B17621" s="5" t="s">
        <v>10929</v>
      </c>
      <c r="C17621" s="6" t="s">
        <v>1394</v>
      </c>
    </row>
    <row r="17622">
      <c r="A17622" s="9">
        <f t="shared" si="1"/>
        <v>12765</v>
      </c>
      <c r="B17622" s="5" t="s">
        <v>10930</v>
      </c>
      <c r="C17622" s="6" t="s">
        <v>1221</v>
      </c>
    </row>
    <row r="17623">
      <c r="A17623" s="9">
        <f t="shared" si="1"/>
        <v>12766</v>
      </c>
      <c r="B17623" s="5" t="s">
        <v>10931</v>
      </c>
      <c r="C17623" s="6" t="s">
        <v>1378</v>
      </c>
    </row>
    <row r="17624">
      <c r="A17624" s="9">
        <f t="shared" si="1"/>
        <v>12767</v>
      </c>
      <c r="B17624" s="5" t="s">
        <v>10932</v>
      </c>
      <c r="C17624" s="6" t="s">
        <v>603</v>
      </c>
    </row>
    <row r="17625">
      <c r="A17625" s="9">
        <f t="shared" si="1"/>
        <v>12768</v>
      </c>
      <c r="B17625" s="8" t="s">
        <v>10933</v>
      </c>
      <c r="C17625" s="9" t="s">
        <v>42</v>
      </c>
    </row>
    <row r="17626">
      <c r="A17626" s="9">
        <f t="shared" si="1"/>
        <v>12769</v>
      </c>
      <c r="B17626" s="8" t="s">
        <v>10934</v>
      </c>
      <c r="C17626" s="9" t="s">
        <v>42</v>
      </c>
    </row>
    <row r="17627">
      <c r="A17627" s="9">
        <f t="shared" si="1"/>
        <v>12770</v>
      </c>
      <c r="B17627" s="8" t="s">
        <v>10935</v>
      </c>
      <c r="C17627" s="9" t="s">
        <v>188</v>
      </c>
    </row>
    <row r="17628">
      <c r="A17628" s="9">
        <f t="shared" si="1"/>
        <v>12771</v>
      </c>
      <c r="B17628" s="5" t="s">
        <v>10936</v>
      </c>
      <c r="C17628" s="6" t="s">
        <v>1207</v>
      </c>
    </row>
    <row r="17629">
      <c r="A17629" s="9">
        <f t="shared" si="1"/>
        <v>12772</v>
      </c>
      <c r="B17629" s="8" t="s">
        <v>10937</v>
      </c>
      <c r="C17629" s="9" t="s">
        <v>818</v>
      </c>
    </row>
    <row r="17630">
      <c r="A17630" s="9">
        <f t="shared" si="1"/>
        <v>12773</v>
      </c>
      <c r="B17630" s="8" t="s">
        <v>10938</v>
      </c>
      <c r="C17630" s="9" t="s">
        <v>46</v>
      </c>
    </row>
    <row r="17631">
      <c r="A17631" s="9">
        <f t="shared" si="1"/>
        <v>12774</v>
      </c>
      <c r="B17631" s="5" t="s">
        <v>10939</v>
      </c>
      <c r="C17631" s="6" t="s">
        <v>365</v>
      </c>
    </row>
    <row r="17632">
      <c r="A17632" s="9">
        <f t="shared" si="1"/>
        <v>12775</v>
      </c>
      <c r="B17632" s="44" t="s">
        <v>25704</v>
      </c>
      <c r="C17632" s="26" t="s">
        <v>23639</v>
      </c>
    </row>
    <row r="17633">
      <c r="A17633" s="9">
        <f t="shared" si="1"/>
        <v>12775</v>
      </c>
      <c r="B17633" s="44" t="s">
        <v>25704</v>
      </c>
      <c r="C17633" s="26" t="s">
        <v>91</v>
      </c>
    </row>
    <row r="17634">
      <c r="A17634" s="9">
        <f t="shared" si="1"/>
        <v>12776</v>
      </c>
      <c r="B17634" s="5" t="s">
        <v>10940</v>
      </c>
      <c r="C17634" s="6" t="s">
        <v>324</v>
      </c>
    </row>
    <row r="17635">
      <c r="A17635" s="9">
        <f t="shared" si="1"/>
        <v>12776</v>
      </c>
      <c r="B17635" s="5" t="s">
        <v>10940</v>
      </c>
      <c r="C17635" s="6" t="s">
        <v>23637</v>
      </c>
    </row>
    <row r="17636">
      <c r="A17636" s="9">
        <f t="shared" si="1"/>
        <v>12777</v>
      </c>
      <c r="B17636" s="5" t="s">
        <v>10941</v>
      </c>
      <c r="C17636" s="6" t="s">
        <v>1279</v>
      </c>
    </row>
    <row r="17637">
      <c r="A17637" s="9">
        <f t="shared" si="1"/>
        <v>12778</v>
      </c>
      <c r="B17637" s="5" t="s">
        <v>10942</v>
      </c>
      <c r="C17637" s="6" t="s">
        <v>437</v>
      </c>
    </row>
    <row r="17638">
      <c r="A17638" s="9">
        <f t="shared" si="1"/>
        <v>12779</v>
      </c>
      <c r="B17638" s="5" t="s">
        <v>10943</v>
      </c>
      <c r="C17638" s="6" t="s">
        <v>785</v>
      </c>
    </row>
    <row r="17639">
      <c r="A17639" s="9">
        <f t="shared" si="1"/>
        <v>12780</v>
      </c>
      <c r="B17639" s="5" t="s">
        <v>10944</v>
      </c>
      <c r="C17639" s="6" t="s">
        <v>610</v>
      </c>
    </row>
    <row r="17640">
      <c r="A17640" s="9">
        <f t="shared" si="1"/>
        <v>12781</v>
      </c>
      <c r="B17640" s="5" t="s">
        <v>10945</v>
      </c>
      <c r="C17640" s="6" t="s">
        <v>426</v>
      </c>
    </row>
    <row r="17641">
      <c r="A17641" s="9">
        <f t="shared" si="1"/>
        <v>12782</v>
      </c>
      <c r="B17641" s="5" t="s">
        <v>10946</v>
      </c>
      <c r="C17641" s="6" t="s">
        <v>324</v>
      </c>
    </row>
    <row r="17642">
      <c r="A17642" s="9">
        <f t="shared" si="1"/>
        <v>12782</v>
      </c>
      <c r="B17642" s="5" t="s">
        <v>10946</v>
      </c>
      <c r="C17642" s="6" t="s">
        <v>23637</v>
      </c>
    </row>
    <row r="17643">
      <c r="A17643" s="9">
        <f t="shared" si="1"/>
        <v>12783</v>
      </c>
      <c r="B17643" s="25" t="s">
        <v>25705</v>
      </c>
      <c r="C17643" s="26" t="s">
        <v>23808</v>
      </c>
    </row>
    <row r="17644">
      <c r="A17644" s="9">
        <f t="shared" si="1"/>
        <v>12784</v>
      </c>
      <c r="B17644" s="25" t="s">
        <v>25706</v>
      </c>
      <c r="C17644" s="26" t="s">
        <v>4721</v>
      </c>
    </row>
    <row r="17645">
      <c r="A17645" s="9">
        <f t="shared" si="1"/>
        <v>12785</v>
      </c>
      <c r="B17645" s="8" t="s">
        <v>10947</v>
      </c>
      <c r="C17645" s="9" t="s">
        <v>874</v>
      </c>
    </row>
    <row r="17646">
      <c r="A17646" s="9">
        <f t="shared" si="1"/>
        <v>12786</v>
      </c>
      <c r="B17646" s="8" t="s">
        <v>10948</v>
      </c>
      <c r="C17646" s="9" t="s">
        <v>818</v>
      </c>
    </row>
    <row r="17647">
      <c r="A17647" s="9">
        <f t="shared" si="1"/>
        <v>12787</v>
      </c>
      <c r="B17647" s="25" t="s">
        <v>25707</v>
      </c>
      <c r="C17647" s="26" t="s">
        <v>8541</v>
      </c>
    </row>
    <row r="17648">
      <c r="A17648" s="9">
        <f t="shared" si="1"/>
        <v>12788</v>
      </c>
      <c r="B17648" s="5" t="s">
        <v>10949</v>
      </c>
      <c r="C17648" s="6" t="s">
        <v>989</v>
      </c>
    </row>
    <row r="17649">
      <c r="A17649" s="9">
        <f t="shared" si="1"/>
        <v>12789</v>
      </c>
      <c r="B17649" s="5" t="s">
        <v>10950</v>
      </c>
      <c r="C17649" s="6" t="s">
        <v>1450</v>
      </c>
    </row>
    <row r="17650">
      <c r="A17650" s="9">
        <f t="shared" si="1"/>
        <v>12789</v>
      </c>
      <c r="B17650" s="5" t="s">
        <v>10950</v>
      </c>
      <c r="C17650" s="6" t="s">
        <v>23628</v>
      </c>
    </row>
    <row r="17651">
      <c r="A17651" s="9">
        <f t="shared" si="1"/>
        <v>12790</v>
      </c>
      <c r="B17651" s="5" t="s">
        <v>10951</v>
      </c>
      <c r="C17651" s="6" t="s">
        <v>1324</v>
      </c>
    </row>
    <row r="17652">
      <c r="A17652" s="9">
        <f t="shared" si="1"/>
        <v>12790</v>
      </c>
      <c r="B17652" s="5" t="s">
        <v>10951</v>
      </c>
      <c r="C17652" s="6" t="s">
        <v>1221</v>
      </c>
    </row>
    <row r="17653">
      <c r="A17653" s="9">
        <f t="shared" si="1"/>
        <v>12791</v>
      </c>
      <c r="B17653" s="5" t="s">
        <v>10952</v>
      </c>
      <c r="C17653" s="6" t="s">
        <v>1450</v>
      </c>
    </row>
    <row r="17654">
      <c r="A17654" s="9">
        <f t="shared" si="1"/>
        <v>12791</v>
      </c>
      <c r="B17654" s="5" t="s">
        <v>10952</v>
      </c>
      <c r="C17654" s="6" t="s">
        <v>1120</v>
      </c>
    </row>
    <row r="17655">
      <c r="A17655" s="9">
        <f t="shared" si="1"/>
        <v>12791</v>
      </c>
      <c r="B17655" s="5" t="s">
        <v>10952</v>
      </c>
      <c r="C17655" s="6" t="s">
        <v>23628</v>
      </c>
    </row>
    <row r="17656">
      <c r="A17656" s="9">
        <f t="shared" si="1"/>
        <v>12792</v>
      </c>
      <c r="B17656" s="8" t="s">
        <v>10953</v>
      </c>
      <c r="C17656" s="9" t="s">
        <v>188</v>
      </c>
    </row>
    <row r="17657">
      <c r="A17657" s="9">
        <f t="shared" si="1"/>
        <v>12793</v>
      </c>
      <c r="B17657" s="5" t="s">
        <v>10954</v>
      </c>
      <c r="C17657" s="6" t="s">
        <v>538</v>
      </c>
    </row>
    <row r="17658">
      <c r="A17658" s="9">
        <f t="shared" si="1"/>
        <v>12793</v>
      </c>
      <c r="B17658" s="5" t="s">
        <v>10954</v>
      </c>
      <c r="C17658" s="6" t="s">
        <v>23628</v>
      </c>
    </row>
    <row r="17659">
      <c r="A17659" s="9">
        <f t="shared" si="1"/>
        <v>12794</v>
      </c>
      <c r="B17659" s="8" t="s">
        <v>10955</v>
      </c>
      <c r="C17659" s="9" t="s">
        <v>893</v>
      </c>
    </row>
    <row r="17660">
      <c r="A17660" s="9">
        <f t="shared" si="1"/>
        <v>12795</v>
      </c>
      <c r="B17660" s="8" t="s">
        <v>10956</v>
      </c>
      <c r="C17660" s="9" t="s">
        <v>502</v>
      </c>
    </row>
    <row r="17661">
      <c r="A17661" s="9">
        <f t="shared" si="1"/>
        <v>12796</v>
      </c>
      <c r="B17661" s="8" t="s">
        <v>10957</v>
      </c>
      <c r="C17661" s="9" t="s">
        <v>10</v>
      </c>
    </row>
    <row r="17662">
      <c r="A17662" s="9">
        <f t="shared" si="1"/>
        <v>12796</v>
      </c>
      <c r="B17662" s="8" t="s">
        <v>10957</v>
      </c>
      <c r="C17662" s="9" t="s">
        <v>60</v>
      </c>
    </row>
    <row r="17663">
      <c r="A17663" s="9">
        <f t="shared" si="1"/>
        <v>12796</v>
      </c>
      <c r="B17663" s="8" t="s">
        <v>10957</v>
      </c>
      <c r="C17663" s="6" t="s">
        <v>267</v>
      </c>
    </row>
    <row r="17664">
      <c r="A17664" s="9">
        <f t="shared" si="1"/>
        <v>12796</v>
      </c>
      <c r="B17664" s="8" t="s">
        <v>10957</v>
      </c>
      <c r="C17664" s="6" t="s">
        <v>23637</v>
      </c>
    </row>
    <row r="17665">
      <c r="A17665" s="9">
        <f t="shared" si="1"/>
        <v>12797</v>
      </c>
      <c r="B17665" s="8" t="s">
        <v>10958</v>
      </c>
      <c r="C17665" s="6" t="s">
        <v>267</v>
      </c>
    </row>
    <row r="17666">
      <c r="A17666" s="9">
        <f t="shared" si="1"/>
        <v>12797</v>
      </c>
      <c r="B17666" s="8" t="s">
        <v>10958</v>
      </c>
      <c r="C17666" s="6" t="s">
        <v>23637</v>
      </c>
    </row>
    <row r="17667">
      <c r="A17667" s="9">
        <f t="shared" si="1"/>
        <v>12798</v>
      </c>
      <c r="B17667" s="5" t="s">
        <v>10959</v>
      </c>
      <c r="C17667" s="6" t="s">
        <v>1450</v>
      </c>
    </row>
    <row r="17668">
      <c r="A17668" s="9">
        <f t="shared" si="1"/>
        <v>12798</v>
      </c>
      <c r="B17668" s="5" t="s">
        <v>10959</v>
      </c>
      <c r="C17668" s="6" t="s">
        <v>23628</v>
      </c>
    </row>
    <row r="17669">
      <c r="A17669" s="9">
        <f t="shared" si="1"/>
        <v>12799</v>
      </c>
      <c r="B17669" s="5" t="s">
        <v>10960</v>
      </c>
      <c r="C17669" s="6" t="s">
        <v>34</v>
      </c>
    </row>
    <row r="17670">
      <c r="A17670" s="9">
        <f t="shared" si="1"/>
        <v>12799</v>
      </c>
      <c r="B17670" s="5" t="s">
        <v>10960</v>
      </c>
      <c r="C17670" s="6" t="s">
        <v>23628</v>
      </c>
    </row>
    <row r="17671">
      <c r="A17671" s="9">
        <f t="shared" si="1"/>
        <v>12800</v>
      </c>
      <c r="B17671" s="5" t="s">
        <v>10961</v>
      </c>
      <c r="C17671" s="6" t="s">
        <v>97</v>
      </c>
    </row>
    <row r="17672">
      <c r="A17672" s="9">
        <f t="shared" si="1"/>
        <v>12800</v>
      </c>
      <c r="B17672" s="5" t="s">
        <v>10961</v>
      </c>
      <c r="C17672" s="6" t="s">
        <v>162</v>
      </c>
    </row>
    <row r="17673">
      <c r="A17673" s="9">
        <f t="shared" si="1"/>
        <v>12800</v>
      </c>
      <c r="B17673" s="5" t="s">
        <v>10961</v>
      </c>
      <c r="C17673" s="6" t="s">
        <v>23637</v>
      </c>
    </row>
    <row r="17674">
      <c r="A17674" s="9">
        <f t="shared" si="1"/>
        <v>12801</v>
      </c>
      <c r="B17674" s="5" t="s">
        <v>10962</v>
      </c>
      <c r="C17674" s="6" t="s">
        <v>405</v>
      </c>
    </row>
    <row r="17675">
      <c r="A17675" s="9">
        <f t="shared" si="1"/>
        <v>12801</v>
      </c>
      <c r="B17675" s="5" t="s">
        <v>10962</v>
      </c>
      <c r="C17675" s="6" t="s">
        <v>23637</v>
      </c>
    </row>
    <row r="17676">
      <c r="A17676" s="9">
        <f t="shared" si="1"/>
        <v>12802</v>
      </c>
      <c r="B17676" s="25" t="s">
        <v>25708</v>
      </c>
      <c r="C17676" s="26" t="s">
        <v>23845</v>
      </c>
    </row>
    <row r="17677">
      <c r="A17677" s="9">
        <f t="shared" si="1"/>
        <v>12803</v>
      </c>
      <c r="B17677" s="8" t="s">
        <v>10963</v>
      </c>
      <c r="C17677" s="9" t="s">
        <v>188</v>
      </c>
    </row>
    <row r="17678">
      <c r="A17678" s="9">
        <f t="shared" si="1"/>
        <v>12804</v>
      </c>
      <c r="B17678" s="8" t="s">
        <v>10964</v>
      </c>
      <c r="C17678" s="9" t="s">
        <v>722</v>
      </c>
    </row>
    <row r="17679">
      <c r="A17679" s="9">
        <f t="shared" si="1"/>
        <v>12805</v>
      </c>
      <c r="B17679" s="8" t="s">
        <v>10965</v>
      </c>
      <c r="C17679" s="9" t="s">
        <v>874</v>
      </c>
    </row>
    <row r="17680">
      <c r="A17680" s="9">
        <f t="shared" si="1"/>
        <v>12806</v>
      </c>
      <c r="B17680" s="8" t="s">
        <v>10966</v>
      </c>
      <c r="C17680" s="9" t="s">
        <v>874</v>
      </c>
    </row>
    <row r="17681">
      <c r="A17681" s="9">
        <f t="shared" si="1"/>
        <v>12807</v>
      </c>
      <c r="B17681" s="25" t="s">
        <v>25709</v>
      </c>
      <c r="C17681" s="26" t="s">
        <v>23845</v>
      </c>
    </row>
    <row r="17682">
      <c r="A17682" s="9">
        <f t="shared" si="1"/>
        <v>12808</v>
      </c>
      <c r="B17682" s="5" t="s">
        <v>10967</v>
      </c>
      <c r="C17682" s="6" t="s">
        <v>4</v>
      </c>
    </row>
    <row r="17683">
      <c r="A17683" s="9">
        <f t="shared" si="1"/>
        <v>12809</v>
      </c>
      <c r="B17683" s="5" t="s">
        <v>10968</v>
      </c>
      <c r="C17683" s="6" t="s">
        <v>610</v>
      </c>
    </row>
    <row r="17684">
      <c r="A17684" s="9">
        <f t="shared" si="1"/>
        <v>12810</v>
      </c>
      <c r="B17684" s="5" t="s">
        <v>10969</v>
      </c>
      <c r="C17684" s="6" t="s">
        <v>1394</v>
      </c>
    </row>
    <row r="17685">
      <c r="A17685" s="9">
        <f t="shared" si="1"/>
        <v>12811</v>
      </c>
      <c r="B17685" s="5" t="s">
        <v>10970</v>
      </c>
      <c r="C17685" s="6" t="s">
        <v>1279</v>
      </c>
    </row>
    <row r="17686">
      <c r="A17686" s="9">
        <f t="shared" si="1"/>
        <v>12812</v>
      </c>
      <c r="B17686" s="5" t="s">
        <v>10971</v>
      </c>
      <c r="C17686" s="6" t="s">
        <v>785</v>
      </c>
    </row>
    <row r="17687">
      <c r="A17687" s="9">
        <f t="shared" si="1"/>
        <v>12813</v>
      </c>
      <c r="B17687" s="5" t="s">
        <v>10972</v>
      </c>
      <c r="C17687" s="6" t="s">
        <v>1394</v>
      </c>
    </row>
    <row r="17688">
      <c r="A17688" s="9">
        <f t="shared" si="1"/>
        <v>12814</v>
      </c>
      <c r="B17688" s="5" t="s">
        <v>10973</v>
      </c>
      <c r="C17688" s="6" t="s">
        <v>1279</v>
      </c>
    </row>
    <row r="17689">
      <c r="A17689" s="9">
        <f t="shared" si="1"/>
        <v>12815</v>
      </c>
      <c r="B17689" s="5" t="s">
        <v>10974</v>
      </c>
      <c r="C17689" s="6" t="s">
        <v>1369</v>
      </c>
    </row>
    <row r="17690">
      <c r="A17690" s="9">
        <f t="shared" si="1"/>
        <v>12816</v>
      </c>
      <c r="B17690" s="5" t="s">
        <v>10975</v>
      </c>
      <c r="C17690" s="6" t="s">
        <v>1369</v>
      </c>
    </row>
    <row r="17691">
      <c r="A17691" s="9">
        <f t="shared" si="1"/>
        <v>12817</v>
      </c>
      <c r="B17691" s="25" t="s">
        <v>25710</v>
      </c>
      <c r="C17691" s="26" t="s">
        <v>650</v>
      </c>
    </row>
    <row r="17692">
      <c r="A17692" s="9">
        <f t="shared" si="1"/>
        <v>12818</v>
      </c>
      <c r="B17692" s="5" t="s">
        <v>10976</v>
      </c>
      <c r="C17692" s="6" t="s">
        <v>27</v>
      </c>
    </row>
    <row r="17693">
      <c r="A17693" s="9">
        <f t="shared" si="1"/>
        <v>12819</v>
      </c>
      <c r="B17693" s="5" t="s">
        <v>10977</v>
      </c>
      <c r="C17693" s="6" t="s">
        <v>27</v>
      </c>
    </row>
    <row r="17694">
      <c r="A17694" s="9">
        <f t="shared" si="1"/>
        <v>12820</v>
      </c>
      <c r="B17694" s="5" t="s">
        <v>10978</v>
      </c>
      <c r="C17694" s="6" t="s">
        <v>731</v>
      </c>
    </row>
    <row r="17695">
      <c r="A17695" s="9">
        <f t="shared" si="1"/>
        <v>12821</v>
      </c>
      <c r="B17695" s="5" t="s">
        <v>10979</v>
      </c>
      <c r="C17695" s="6" t="s">
        <v>785</v>
      </c>
    </row>
    <row r="17696">
      <c r="A17696" s="9">
        <f t="shared" si="1"/>
        <v>12822</v>
      </c>
      <c r="B17696" s="16" t="s">
        <v>10980</v>
      </c>
      <c r="C17696" s="6" t="s">
        <v>1235</v>
      </c>
    </row>
    <row r="17697">
      <c r="A17697" s="9">
        <f t="shared" si="1"/>
        <v>12823</v>
      </c>
      <c r="B17697" s="16" t="s">
        <v>10981</v>
      </c>
      <c r="C17697" s="6" t="s">
        <v>1235</v>
      </c>
    </row>
    <row r="17698">
      <c r="A17698" s="9">
        <f t="shared" si="1"/>
        <v>12824</v>
      </c>
      <c r="B17698" s="5" t="s">
        <v>10982</v>
      </c>
      <c r="C17698" s="6" t="s">
        <v>989</v>
      </c>
    </row>
    <row r="17699">
      <c r="A17699" s="9">
        <f t="shared" si="1"/>
        <v>12825</v>
      </c>
      <c r="B17699" s="5" t="s">
        <v>10983</v>
      </c>
      <c r="C17699" s="6" t="s">
        <v>939</v>
      </c>
    </row>
    <row r="17700">
      <c r="A17700" s="9">
        <f t="shared" si="1"/>
        <v>12825</v>
      </c>
      <c r="B17700" s="5" t="s">
        <v>10983</v>
      </c>
      <c r="C17700" s="6" t="s">
        <v>23628</v>
      </c>
    </row>
    <row r="17701">
      <c r="A17701" s="9">
        <f t="shared" si="1"/>
        <v>12826</v>
      </c>
      <c r="B17701" s="5" t="s">
        <v>10984</v>
      </c>
      <c r="C17701" s="6" t="s">
        <v>97</v>
      </c>
    </row>
    <row r="17702">
      <c r="A17702" s="9">
        <f t="shared" si="1"/>
        <v>12826</v>
      </c>
      <c r="B17702" s="5" t="s">
        <v>10984</v>
      </c>
      <c r="C17702" s="6" t="s">
        <v>23637</v>
      </c>
    </row>
    <row r="17703">
      <c r="A17703" s="9">
        <f t="shared" si="1"/>
        <v>12827</v>
      </c>
      <c r="B17703" s="5" t="s">
        <v>10985</v>
      </c>
      <c r="C17703" s="6" t="s">
        <v>1378</v>
      </c>
    </row>
    <row r="17704">
      <c r="A17704" s="9">
        <f t="shared" si="1"/>
        <v>12828</v>
      </c>
      <c r="B17704" s="5" t="s">
        <v>25711</v>
      </c>
      <c r="C17704" s="26" t="s">
        <v>8541</v>
      </c>
    </row>
    <row r="17705">
      <c r="A17705" s="9">
        <f t="shared" si="1"/>
        <v>12829</v>
      </c>
      <c r="B17705" s="5" t="s">
        <v>10986</v>
      </c>
      <c r="C17705" s="6" t="s">
        <v>603</v>
      </c>
    </row>
    <row r="17706">
      <c r="A17706" s="9">
        <f t="shared" si="1"/>
        <v>12830</v>
      </c>
      <c r="B17706" s="25" t="s">
        <v>25712</v>
      </c>
      <c r="C17706" s="26" t="s">
        <v>23845</v>
      </c>
    </row>
    <row r="17707">
      <c r="A17707" s="9">
        <f t="shared" si="1"/>
        <v>12831</v>
      </c>
      <c r="B17707" s="25" t="s">
        <v>25713</v>
      </c>
      <c r="C17707" s="26" t="s">
        <v>23845</v>
      </c>
    </row>
    <row r="17708">
      <c r="A17708" s="9">
        <f t="shared" si="1"/>
        <v>12832</v>
      </c>
      <c r="B17708" s="40" t="s">
        <v>25714</v>
      </c>
      <c r="C17708" s="40" t="s">
        <v>3126</v>
      </c>
    </row>
    <row r="17709">
      <c r="A17709" s="9">
        <f t="shared" si="1"/>
        <v>12833</v>
      </c>
      <c r="B17709" s="5" t="s">
        <v>10987</v>
      </c>
      <c r="C17709" s="6" t="s">
        <v>179</v>
      </c>
    </row>
    <row r="17710">
      <c r="A17710" s="9">
        <f t="shared" si="1"/>
        <v>12833</v>
      </c>
      <c r="B17710" s="5" t="s">
        <v>10987</v>
      </c>
      <c r="C17710" s="6" t="s">
        <v>23637</v>
      </c>
    </row>
    <row r="17711">
      <c r="A17711" s="9">
        <f t="shared" si="1"/>
        <v>12834</v>
      </c>
      <c r="B17711" s="8" t="s">
        <v>10988</v>
      </c>
      <c r="C17711" s="9" t="s">
        <v>502</v>
      </c>
    </row>
    <row r="17712">
      <c r="A17712" s="9">
        <f t="shared" si="1"/>
        <v>12835</v>
      </c>
      <c r="B17712" s="5" t="s">
        <v>10989</v>
      </c>
      <c r="C17712" s="6" t="s">
        <v>4</v>
      </c>
    </row>
    <row r="17713">
      <c r="A17713" s="9">
        <f t="shared" si="1"/>
        <v>12836</v>
      </c>
      <c r="B17713" s="25" t="s">
        <v>25715</v>
      </c>
      <c r="C17713" s="26" t="s">
        <v>4721</v>
      </c>
    </row>
    <row r="17714">
      <c r="A17714" s="9">
        <f t="shared" si="1"/>
        <v>12837</v>
      </c>
      <c r="B17714" s="5" t="s">
        <v>10990</v>
      </c>
      <c r="C17714" s="6" t="s">
        <v>452</v>
      </c>
    </row>
    <row r="17715">
      <c r="A17715" s="9">
        <f t="shared" si="1"/>
        <v>12837</v>
      </c>
      <c r="B17715" s="5" t="s">
        <v>10990</v>
      </c>
      <c r="C17715" s="6" t="s">
        <v>23637</v>
      </c>
    </row>
    <row r="17716">
      <c r="A17716" s="9">
        <f t="shared" si="1"/>
        <v>12838</v>
      </c>
      <c r="B17716" s="5" t="s">
        <v>10991</v>
      </c>
      <c r="C17716" s="6" t="s">
        <v>1279</v>
      </c>
    </row>
    <row r="17717">
      <c r="A17717" s="9">
        <f t="shared" si="1"/>
        <v>12839</v>
      </c>
      <c r="B17717" s="5" t="s">
        <v>10992</v>
      </c>
      <c r="C17717" s="6" t="s">
        <v>785</v>
      </c>
    </row>
    <row r="17718">
      <c r="A17718" s="9">
        <f t="shared" si="1"/>
        <v>12840</v>
      </c>
      <c r="B17718" s="16" t="s">
        <v>10993</v>
      </c>
      <c r="C17718" s="6" t="s">
        <v>1235</v>
      </c>
    </row>
    <row r="17719">
      <c r="A17719" s="9">
        <f t="shared" si="1"/>
        <v>12841</v>
      </c>
      <c r="B17719" s="25" t="s">
        <v>25716</v>
      </c>
      <c r="C17719" s="26" t="s">
        <v>23812</v>
      </c>
    </row>
    <row r="17720">
      <c r="A17720" s="9">
        <f t="shared" si="1"/>
        <v>12842</v>
      </c>
      <c r="B17720" s="8" t="s">
        <v>10994</v>
      </c>
      <c r="C17720" s="9" t="s">
        <v>845</v>
      </c>
    </row>
    <row r="17721">
      <c r="A17721" s="9">
        <f t="shared" si="1"/>
        <v>12843</v>
      </c>
      <c r="B17721" s="5" t="s">
        <v>10995</v>
      </c>
      <c r="C17721" s="6" t="s">
        <v>20</v>
      </c>
    </row>
    <row r="17722">
      <c r="A17722" s="9">
        <f t="shared" si="1"/>
        <v>12844</v>
      </c>
      <c r="B17722" s="8" t="s">
        <v>10996</v>
      </c>
      <c r="C17722" s="9" t="s">
        <v>815</v>
      </c>
    </row>
    <row r="17723">
      <c r="A17723" s="9">
        <f t="shared" si="1"/>
        <v>12845</v>
      </c>
      <c r="B17723" s="25" t="s">
        <v>25717</v>
      </c>
      <c r="C17723" s="26" t="s">
        <v>23845</v>
      </c>
    </row>
    <row r="17724">
      <c r="A17724" s="9">
        <f t="shared" si="1"/>
        <v>12846</v>
      </c>
      <c r="B17724" s="5" t="s">
        <v>10997</v>
      </c>
      <c r="C17724" s="6" t="s">
        <v>1378</v>
      </c>
    </row>
    <row r="17725">
      <c r="A17725" s="9">
        <f t="shared" si="1"/>
        <v>12847</v>
      </c>
      <c r="B17725" s="8" t="s">
        <v>10998</v>
      </c>
      <c r="C17725" s="9" t="s">
        <v>42</v>
      </c>
    </row>
    <row r="17726">
      <c r="A17726" s="9">
        <f t="shared" si="1"/>
        <v>12848</v>
      </c>
      <c r="B17726" s="25" t="s">
        <v>25718</v>
      </c>
      <c r="C17726" s="26" t="s">
        <v>553</v>
      </c>
    </row>
    <row r="17727">
      <c r="A17727" s="9">
        <f t="shared" si="1"/>
        <v>12849</v>
      </c>
      <c r="B17727" s="5" t="s">
        <v>10999</v>
      </c>
      <c r="C17727" s="6" t="s">
        <v>1378</v>
      </c>
    </row>
    <row r="17728">
      <c r="A17728" s="9">
        <f t="shared" si="1"/>
        <v>12850</v>
      </c>
      <c r="B17728" s="5" t="s">
        <v>11000</v>
      </c>
      <c r="C17728" s="6" t="s">
        <v>1495</v>
      </c>
    </row>
    <row r="17729">
      <c r="A17729" s="9">
        <f t="shared" si="1"/>
        <v>12851</v>
      </c>
      <c r="B17729" s="8" t="s">
        <v>11001</v>
      </c>
      <c r="C17729" s="9" t="s">
        <v>121</v>
      </c>
    </row>
    <row r="17730">
      <c r="A17730" s="9">
        <f t="shared" si="1"/>
        <v>12852</v>
      </c>
      <c r="B17730" s="5" t="s">
        <v>11002</v>
      </c>
      <c r="C17730" s="6" t="s">
        <v>437</v>
      </c>
    </row>
    <row r="17731">
      <c r="A17731" s="9">
        <f t="shared" si="1"/>
        <v>12853</v>
      </c>
      <c r="B17731" s="25" t="s">
        <v>25719</v>
      </c>
      <c r="C17731" s="26" t="s">
        <v>487</v>
      </c>
    </row>
    <row r="17732">
      <c r="A17732" s="9">
        <f t="shared" si="1"/>
        <v>12853</v>
      </c>
      <c r="B17732" s="27" t="s">
        <v>25719</v>
      </c>
      <c r="C17732" s="28" t="s">
        <v>23637</v>
      </c>
    </row>
    <row r="17733">
      <c r="A17733" s="9">
        <f t="shared" si="1"/>
        <v>12854</v>
      </c>
      <c r="B17733" s="8" t="s">
        <v>11003</v>
      </c>
      <c r="C17733" s="9" t="s">
        <v>188</v>
      </c>
    </row>
    <row r="17734">
      <c r="A17734" s="9">
        <f t="shared" si="1"/>
        <v>12855</v>
      </c>
      <c r="B17734" s="5" t="s">
        <v>11004</v>
      </c>
      <c r="C17734" s="6" t="s">
        <v>785</v>
      </c>
    </row>
    <row r="17735">
      <c r="A17735" s="9">
        <f t="shared" si="1"/>
        <v>12856</v>
      </c>
      <c r="B17735" s="25" t="s">
        <v>25720</v>
      </c>
      <c r="C17735" s="26" t="s">
        <v>8541</v>
      </c>
    </row>
    <row r="17736">
      <c r="A17736" s="9">
        <f t="shared" si="1"/>
        <v>12857</v>
      </c>
      <c r="B17736" s="5" t="s">
        <v>11005</v>
      </c>
      <c r="C17736" s="6" t="s">
        <v>1378</v>
      </c>
    </row>
    <row r="17737">
      <c r="A17737" s="9">
        <f t="shared" si="1"/>
        <v>12858</v>
      </c>
      <c r="B17737" s="5" t="s">
        <v>11006</v>
      </c>
      <c r="C17737" s="6" t="s">
        <v>1324</v>
      </c>
    </row>
    <row r="17738">
      <c r="A17738" s="9">
        <f t="shared" si="1"/>
        <v>12858</v>
      </c>
      <c r="B17738" s="5" t="s">
        <v>11006</v>
      </c>
      <c r="C17738" s="6" t="s">
        <v>547</v>
      </c>
    </row>
    <row r="17739">
      <c r="A17739" s="9">
        <f t="shared" si="1"/>
        <v>12859</v>
      </c>
      <c r="B17739" s="5" t="s">
        <v>11007</v>
      </c>
      <c r="C17739" s="17" t="s">
        <v>1470</v>
      </c>
    </row>
    <row r="17740">
      <c r="A17740" s="9">
        <f t="shared" si="1"/>
        <v>12860</v>
      </c>
      <c r="B17740" s="5" t="s">
        <v>11008</v>
      </c>
      <c r="C17740" s="6" t="s">
        <v>1120</v>
      </c>
    </row>
    <row r="17741">
      <c r="A17741" s="9">
        <f t="shared" si="1"/>
        <v>12861</v>
      </c>
      <c r="B17741" s="8" t="s">
        <v>11009</v>
      </c>
      <c r="C17741" s="9" t="s">
        <v>42</v>
      </c>
    </row>
    <row r="17742">
      <c r="A17742" s="9">
        <f t="shared" si="1"/>
        <v>12862</v>
      </c>
      <c r="B17742" s="5" t="s">
        <v>11010</v>
      </c>
      <c r="C17742" s="11" t="s">
        <v>423</v>
      </c>
    </row>
    <row r="17743">
      <c r="A17743" s="9">
        <f t="shared" si="1"/>
        <v>12863</v>
      </c>
      <c r="B17743" s="8" t="s">
        <v>11011</v>
      </c>
      <c r="C17743" s="9" t="s">
        <v>8</v>
      </c>
    </row>
    <row r="17744">
      <c r="A17744" s="9">
        <f t="shared" si="1"/>
        <v>12864</v>
      </c>
      <c r="B17744" s="5" t="s">
        <v>11012</v>
      </c>
      <c r="C17744" s="6" t="s">
        <v>86</v>
      </c>
    </row>
    <row r="17745">
      <c r="A17745" s="9">
        <f t="shared" si="1"/>
        <v>12865</v>
      </c>
      <c r="B17745" s="5" t="s">
        <v>11013</v>
      </c>
      <c r="C17745" s="6" t="s">
        <v>1394</v>
      </c>
    </row>
    <row r="17746">
      <c r="A17746" s="9">
        <f t="shared" si="1"/>
        <v>12866</v>
      </c>
      <c r="B17746" s="8" t="s">
        <v>11014</v>
      </c>
      <c r="C17746" s="9" t="s">
        <v>42</v>
      </c>
    </row>
    <row r="17747">
      <c r="A17747" s="9">
        <f t="shared" si="1"/>
        <v>12867</v>
      </c>
      <c r="B17747" s="8" t="s">
        <v>11015</v>
      </c>
      <c r="C17747" s="9" t="s">
        <v>121</v>
      </c>
    </row>
    <row r="17748">
      <c r="A17748" s="9">
        <f t="shared" si="1"/>
        <v>12868</v>
      </c>
      <c r="B17748" s="5" t="s">
        <v>11016</v>
      </c>
      <c r="C17748" s="6" t="s">
        <v>393</v>
      </c>
    </row>
    <row r="17749">
      <c r="A17749" s="9">
        <f t="shared" si="1"/>
        <v>12869</v>
      </c>
      <c r="B17749" s="8" t="s">
        <v>11017</v>
      </c>
      <c r="C17749" s="9" t="s">
        <v>65</v>
      </c>
    </row>
    <row r="17750">
      <c r="A17750" s="9">
        <f t="shared" si="1"/>
        <v>12870</v>
      </c>
      <c r="B17750" s="8" t="s">
        <v>11018</v>
      </c>
      <c r="C17750" s="9" t="s">
        <v>416</v>
      </c>
    </row>
    <row r="17751">
      <c r="A17751" s="9">
        <f t="shared" si="1"/>
        <v>12871</v>
      </c>
      <c r="B17751" s="5" t="s">
        <v>11019</v>
      </c>
      <c r="C17751" s="6" t="s">
        <v>4</v>
      </c>
    </row>
    <row r="17752">
      <c r="A17752" s="9">
        <f t="shared" si="1"/>
        <v>12872</v>
      </c>
      <c r="B17752" s="5" t="s">
        <v>11020</v>
      </c>
      <c r="C17752" s="6" t="s">
        <v>731</v>
      </c>
    </row>
    <row r="17753">
      <c r="A17753" s="9">
        <f t="shared" si="1"/>
        <v>12873</v>
      </c>
      <c r="B17753" s="5" t="s">
        <v>11021</v>
      </c>
      <c r="C17753" s="6" t="s">
        <v>4</v>
      </c>
    </row>
    <row r="17754">
      <c r="A17754" s="9">
        <f t="shared" si="1"/>
        <v>12874</v>
      </c>
      <c r="B17754" s="25" t="s">
        <v>25721</v>
      </c>
      <c r="C17754" s="26" t="s">
        <v>23761</v>
      </c>
    </row>
    <row r="17755">
      <c r="A17755" s="9">
        <f t="shared" si="1"/>
        <v>12875</v>
      </c>
      <c r="B17755" s="5" t="s">
        <v>11022</v>
      </c>
      <c r="C17755" s="6" t="s">
        <v>780</v>
      </c>
    </row>
    <row r="17756">
      <c r="A17756" s="9">
        <f t="shared" si="1"/>
        <v>12876</v>
      </c>
      <c r="B17756" s="5" t="s">
        <v>11023</v>
      </c>
      <c r="C17756" s="6" t="s">
        <v>365</v>
      </c>
    </row>
    <row r="17757">
      <c r="A17757" s="9">
        <f t="shared" si="1"/>
        <v>12877</v>
      </c>
      <c r="B17757" s="5" t="s">
        <v>11024</v>
      </c>
      <c r="C17757" s="6" t="s">
        <v>1221</v>
      </c>
    </row>
    <row r="17758">
      <c r="A17758" s="9">
        <f t="shared" si="1"/>
        <v>12878</v>
      </c>
      <c r="B17758" s="5" t="s">
        <v>11025</v>
      </c>
      <c r="C17758" s="6" t="s">
        <v>109</v>
      </c>
    </row>
    <row r="17759">
      <c r="A17759" s="9">
        <f t="shared" si="1"/>
        <v>12879</v>
      </c>
      <c r="B17759" s="5" t="s">
        <v>11026</v>
      </c>
      <c r="C17759" s="6" t="s">
        <v>109</v>
      </c>
    </row>
    <row r="17760">
      <c r="A17760" s="9">
        <f t="shared" si="1"/>
        <v>12879</v>
      </c>
      <c r="B17760" s="5" t="s">
        <v>11026</v>
      </c>
      <c r="C17760" s="6" t="s">
        <v>25</v>
      </c>
    </row>
    <row r="17761">
      <c r="A17761" s="9">
        <f t="shared" si="1"/>
        <v>12880</v>
      </c>
      <c r="B17761" s="5" t="s">
        <v>11027</v>
      </c>
      <c r="C17761" s="6" t="s">
        <v>989</v>
      </c>
    </row>
    <row r="17762">
      <c r="A17762" s="9">
        <f t="shared" si="1"/>
        <v>12881</v>
      </c>
      <c r="B17762" s="8" t="s">
        <v>11028</v>
      </c>
      <c r="C17762" s="9" t="s">
        <v>780</v>
      </c>
    </row>
    <row r="17763">
      <c r="A17763" s="9">
        <f t="shared" si="1"/>
        <v>12882</v>
      </c>
      <c r="B17763" s="5" t="s">
        <v>11029</v>
      </c>
      <c r="C17763" s="6" t="s">
        <v>1260</v>
      </c>
    </row>
    <row r="17764">
      <c r="A17764" s="9">
        <f t="shared" si="1"/>
        <v>12883</v>
      </c>
      <c r="B17764" s="8" t="s">
        <v>11030</v>
      </c>
      <c r="C17764" s="9" t="s">
        <v>722</v>
      </c>
    </row>
    <row r="17765">
      <c r="A17765" s="9">
        <f t="shared" si="1"/>
        <v>12884</v>
      </c>
      <c r="B17765" s="5" t="s">
        <v>11031</v>
      </c>
      <c r="C17765" s="6" t="s">
        <v>1260</v>
      </c>
    </row>
    <row r="17766">
      <c r="A17766" s="9">
        <f t="shared" si="1"/>
        <v>12885</v>
      </c>
      <c r="B17766" s="5" t="s">
        <v>11032</v>
      </c>
      <c r="C17766" s="6" t="s">
        <v>989</v>
      </c>
    </row>
    <row r="17767">
      <c r="A17767" s="9">
        <f t="shared" si="1"/>
        <v>12886</v>
      </c>
      <c r="B17767" s="15" t="s">
        <v>11033</v>
      </c>
      <c r="C17767" s="11" t="s">
        <v>423</v>
      </c>
    </row>
    <row r="17768">
      <c r="A17768" s="9">
        <f t="shared" si="1"/>
        <v>12887</v>
      </c>
      <c r="B17768" s="8" t="s">
        <v>11034</v>
      </c>
      <c r="C17768" s="9" t="s">
        <v>65</v>
      </c>
    </row>
    <row r="17769">
      <c r="A17769" s="9">
        <f t="shared" si="1"/>
        <v>12888</v>
      </c>
      <c r="B17769" s="5" t="s">
        <v>11035</v>
      </c>
      <c r="C17769" s="17" t="s">
        <v>1470</v>
      </c>
    </row>
    <row r="17770">
      <c r="A17770" s="9">
        <f t="shared" si="1"/>
        <v>12889</v>
      </c>
      <c r="B17770" s="8" t="s">
        <v>11036</v>
      </c>
      <c r="C17770" s="9" t="s">
        <v>22</v>
      </c>
    </row>
    <row r="17771">
      <c r="A17771" s="9">
        <f t="shared" si="1"/>
        <v>12889</v>
      </c>
      <c r="B17771" s="8" t="s">
        <v>11036</v>
      </c>
      <c r="C17771" s="9" t="s">
        <v>25</v>
      </c>
    </row>
    <row r="17772">
      <c r="A17772" s="9">
        <f t="shared" si="1"/>
        <v>12889</v>
      </c>
      <c r="B17772" s="8" t="s">
        <v>11036</v>
      </c>
      <c r="C17772" s="9" t="s">
        <v>24</v>
      </c>
    </row>
    <row r="17773">
      <c r="A17773" s="9">
        <f t="shared" si="1"/>
        <v>12890</v>
      </c>
      <c r="B17773" s="8" t="s">
        <v>11037</v>
      </c>
      <c r="C17773" s="9" t="s">
        <v>22</v>
      </c>
    </row>
    <row r="17774">
      <c r="A17774" s="9">
        <f t="shared" si="1"/>
        <v>12890</v>
      </c>
      <c r="B17774" s="8" t="s">
        <v>11037</v>
      </c>
      <c r="C17774" s="9" t="s">
        <v>25</v>
      </c>
    </row>
    <row r="17775">
      <c r="A17775" s="9">
        <f t="shared" si="1"/>
        <v>12890</v>
      </c>
      <c r="B17775" s="8" t="s">
        <v>11037</v>
      </c>
      <c r="C17775" s="9" t="s">
        <v>24</v>
      </c>
    </row>
    <row r="17776">
      <c r="A17776" s="9">
        <f t="shared" si="1"/>
        <v>12891</v>
      </c>
      <c r="B17776" s="8" t="s">
        <v>11038</v>
      </c>
      <c r="C17776" s="9" t="s">
        <v>280</v>
      </c>
    </row>
    <row r="17777">
      <c r="A17777" s="9">
        <f t="shared" si="1"/>
        <v>12892</v>
      </c>
      <c r="B17777" s="5" t="s">
        <v>11039</v>
      </c>
      <c r="C17777" s="6" t="s">
        <v>610</v>
      </c>
    </row>
    <row r="17778">
      <c r="A17778" s="9">
        <f t="shared" si="1"/>
        <v>12893</v>
      </c>
      <c r="B17778" s="5" t="s">
        <v>11040</v>
      </c>
      <c r="C17778" s="6" t="s">
        <v>798</v>
      </c>
    </row>
    <row r="17779">
      <c r="A17779" s="9">
        <f t="shared" si="1"/>
        <v>12893</v>
      </c>
      <c r="B17779" s="5" t="s">
        <v>11040</v>
      </c>
      <c r="C17779" s="6" t="s">
        <v>23628</v>
      </c>
    </row>
    <row r="17780">
      <c r="A17780" s="9">
        <f t="shared" si="1"/>
        <v>12894</v>
      </c>
      <c r="B17780" s="8" t="s">
        <v>11041</v>
      </c>
      <c r="C17780" s="9" t="s">
        <v>874</v>
      </c>
    </row>
    <row r="17781">
      <c r="A17781" s="9">
        <f t="shared" si="1"/>
        <v>12895</v>
      </c>
      <c r="B17781" s="5" t="s">
        <v>11042</v>
      </c>
      <c r="C17781" s="6" t="s">
        <v>1248</v>
      </c>
    </row>
    <row r="17782">
      <c r="A17782" s="9">
        <f t="shared" si="1"/>
        <v>12896</v>
      </c>
      <c r="B17782" s="5" t="s">
        <v>11043</v>
      </c>
      <c r="C17782" s="6" t="s">
        <v>1371</v>
      </c>
    </row>
    <row r="17783">
      <c r="A17783" s="9">
        <f t="shared" si="1"/>
        <v>12897</v>
      </c>
      <c r="B17783" s="25" t="s">
        <v>25722</v>
      </c>
      <c r="C17783" s="26" t="s">
        <v>4721</v>
      </c>
    </row>
    <row r="17784">
      <c r="A17784" s="9">
        <f t="shared" si="1"/>
        <v>12898</v>
      </c>
      <c r="B17784" s="5" t="s">
        <v>11044</v>
      </c>
      <c r="C17784" s="6" t="s">
        <v>362</v>
      </c>
    </row>
    <row r="17785">
      <c r="A17785" s="9">
        <f t="shared" si="1"/>
        <v>12899</v>
      </c>
      <c r="B17785" s="5" t="s">
        <v>11045</v>
      </c>
      <c r="C17785" s="6" t="s">
        <v>97</v>
      </c>
    </row>
    <row r="17786">
      <c r="A17786" s="9">
        <f t="shared" si="1"/>
        <v>12899</v>
      </c>
      <c r="B17786" s="5" t="s">
        <v>11045</v>
      </c>
      <c r="C17786" s="6" t="s">
        <v>23637</v>
      </c>
    </row>
    <row r="17787">
      <c r="A17787" s="9">
        <f t="shared" si="1"/>
        <v>12900</v>
      </c>
      <c r="B17787" s="5" t="s">
        <v>11046</v>
      </c>
      <c r="C17787" s="6" t="s">
        <v>80</v>
      </c>
    </row>
    <row r="17788">
      <c r="A17788" s="9">
        <f t="shared" si="1"/>
        <v>12901</v>
      </c>
      <c r="B17788" s="8" t="s">
        <v>11047</v>
      </c>
      <c r="C17788" s="9" t="s">
        <v>1776</v>
      </c>
    </row>
    <row r="17789">
      <c r="A17789" s="9">
        <f t="shared" si="1"/>
        <v>12902</v>
      </c>
      <c r="B17789" s="5" t="s">
        <v>11048</v>
      </c>
      <c r="C17789" s="6" t="s">
        <v>1248</v>
      </c>
    </row>
    <row r="17790">
      <c r="A17790" s="9">
        <f t="shared" si="1"/>
        <v>12903</v>
      </c>
      <c r="B17790" s="5" t="s">
        <v>11049</v>
      </c>
      <c r="C17790" s="6" t="s">
        <v>80</v>
      </c>
    </row>
    <row r="17791">
      <c r="A17791" s="9">
        <f t="shared" si="1"/>
        <v>12904</v>
      </c>
      <c r="B17791" s="5" t="s">
        <v>11050</v>
      </c>
      <c r="C17791" s="6" t="s">
        <v>20</v>
      </c>
    </row>
    <row r="17792">
      <c r="A17792" s="9">
        <f t="shared" si="1"/>
        <v>12905</v>
      </c>
      <c r="B17792" s="5" t="s">
        <v>11051</v>
      </c>
      <c r="C17792" s="6" t="s">
        <v>1360</v>
      </c>
    </row>
    <row r="17793">
      <c r="A17793" s="9">
        <f t="shared" si="1"/>
        <v>12906</v>
      </c>
      <c r="B17793" s="5" t="s">
        <v>11052</v>
      </c>
      <c r="C17793" s="6" t="s">
        <v>69</v>
      </c>
    </row>
    <row r="17794">
      <c r="A17794" s="9">
        <f t="shared" si="1"/>
        <v>12906</v>
      </c>
      <c r="B17794" s="5" t="s">
        <v>11052</v>
      </c>
      <c r="C17794" s="6" t="s">
        <v>23628</v>
      </c>
    </row>
    <row r="17795">
      <c r="A17795" s="9">
        <f t="shared" si="1"/>
        <v>12907</v>
      </c>
      <c r="B17795" s="8" t="s">
        <v>11053</v>
      </c>
      <c r="C17795" s="9" t="s">
        <v>758</v>
      </c>
    </row>
    <row r="17796">
      <c r="A17796" s="9">
        <f t="shared" si="1"/>
        <v>12908</v>
      </c>
      <c r="B17796" s="25" t="s">
        <v>25723</v>
      </c>
      <c r="C17796" s="26" t="s">
        <v>23812</v>
      </c>
    </row>
    <row r="17797">
      <c r="A17797" s="9">
        <f t="shared" si="1"/>
        <v>12909</v>
      </c>
      <c r="B17797" s="8" t="s">
        <v>11054</v>
      </c>
      <c r="C17797" s="9" t="s">
        <v>142</v>
      </c>
    </row>
    <row r="17798">
      <c r="A17798" s="9">
        <f t="shared" si="1"/>
        <v>12910</v>
      </c>
      <c r="B17798" s="8" t="s">
        <v>11055</v>
      </c>
      <c r="C17798" s="9" t="s">
        <v>722</v>
      </c>
    </row>
    <row r="17799">
      <c r="A17799" s="9">
        <f t="shared" si="1"/>
        <v>12911</v>
      </c>
      <c r="B17799" s="5" t="s">
        <v>11056</v>
      </c>
      <c r="C17799" s="6" t="s">
        <v>989</v>
      </c>
    </row>
    <row r="17800">
      <c r="A17800" s="9">
        <f t="shared" si="1"/>
        <v>12912</v>
      </c>
      <c r="B17800" s="5" t="s">
        <v>11057</v>
      </c>
      <c r="C17800" s="6" t="s">
        <v>1585</v>
      </c>
    </row>
    <row r="17801">
      <c r="A17801" s="9">
        <f t="shared" si="1"/>
        <v>12913</v>
      </c>
      <c r="B17801" s="8" t="s">
        <v>11058</v>
      </c>
      <c r="C17801" s="9" t="s">
        <v>1548</v>
      </c>
    </row>
    <row r="17802">
      <c r="A17802" s="9">
        <f t="shared" si="1"/>
        <v>12914</v>
      </c>
      <c r="B17802" s="8" t="s">
        <v>11059</v>
      </c>
      <c r="C17802" s="6" t="s">
        <v>153</v>
      </c>
    </row>
    <row r="17803">
      <c r="A17803" s="9">
        <f t="shared" si="1"/>
        <v>12914</v>
      </c>
      <c r="B17803" s="8" t="s">
        <v>11059</v>
      </c>
      <c r="C17803" s="6" t="s">
        <v>23637</v>
      </c>
    </row>
    <row r="17804">
      <c r="A17804" s="9">
        <f t="shared" si="1"/>
        <v>12915</v>
      </c>
      <c r="B17804" s="5" t="s">
        <v>11060</v>
      </c>
      <c r="C17804" s="6" t="s">
        <v>196</v>
      </c>
    </row>
    <row r="17805">
      <c r="A17805" s="9">
        <f t="shared" si="1"/>
        <v>12915</v>
      </c>
      <c r="B17805" s="5" t="s">
        <v>11060</v>
      </c>
      <c r="C17805" s="6" t="s">
        <v>23637</v>
      </c>
    </row>
    <row r="17806">
      <c r="A17806" s="9">
        <f t="shared" si="1"/>
        <v>12916</v>
      </c>
      <c r="B17806" s="5" t="s">
        <v>11061</v>
      </c>
      <c r="C17806" s="6" t="s">
        <v>393</v>
      </c>
    </row>
    <row r="17807">
      <c r="A17807" s="9">
        <f t="shared" si="1"/>
        <v>12917</v>
      </c>
      <c r="B17807" s="8" t="s">
        <v>11062</v>
      </c>
      <c r="C17807" s="9" t="s">
        <v>280</v>
      </c>
    </row>
    <row r="17808">
      <c r="A17808" s="9">
        <f t="shared" si="1"/>
        <v>12918</v>
      </c>
      <c r="B17808" s="8" t="s">
        <v>11063</v>
      </c>
      <c r="C17808" s="9" t="s">
        <v>280</v>
      </c>
    </row>
    <row r="17809">
      <c r="A17809" s="9">
        <f t="shared" si="1"/>
        <v>12919</v>
      </c>
      <c r="B17809" s="8" t="s">
        <v>11064</v>
      </c>
      <c r="C17809" s="9" t="s">
        <v>280</v>
      </c>
    </row>
    <row r="17810">
      <c r="A17810" s="9">
        <f t="shared" si="1"/>
        <v>12920</v>
      </c>
      <c r="B17810" s="8" t="s">
        <v>11065</v>
      </c>
      <c r="C17810" s="9" t="s">
        <v>280</v>
      </c>
    </row>
    <row r="17811">
      <c r="A17811" s="9">
        <f t="shared" si="1"/>
        <v>12921</v>
      </c>
      <c r="B17811" s="5" t="s">
        <v>11066</v>
      </c>
      <c r="C17811" s="6" t="s">
        <v>1324</v>
      </c>
    </row>
    <row r="17812">
      <c r="A17812" s="9">
        <f t="shared" si="1"/>
        <v>12922</v>
      </c>
      <c r="B17812" s="5" t="s">
        <v>11067</v>
      </c>
      <c r="C17812" s="6" t="s">
        <v>393</v>
      </c>
    </row>
    <row r="17813">
      <c r="A17813" s="9">
        <f t="shared" si="1"/>
        <v>12923</v>
      </c>
      <c r="B17813" s="5" t="s">
        <v>11068</v>
      </c>
      <c r="C17813" s="6" t="s">
        <v>393</v>
      </c>
    </row>
    <row r="17814">
      <c r="A17814" s="9">
        <f t="shared" si="1"/>
        <v>12924</v>
      </c>
      <c r="B17814" s="5" t="s">
        <v>11069</v>
      </c>
      <c r="C17814" s="6" t="s">
        <v>393</v>
      </c>
    </row>
    <row r="17815">
      <c r="A17815" s="9">
        <f t="shared" si="1"/>
        <v>12925</v>
      </c>
      <c r="B17815" s="5" t="s">
        <v>11070</v>
      </c>
      <c r="C17815" s="6" t="s">
        <v>393</v>
      </c>
    </row>
    <row r="17816">
      <c r="A17816" s="9">
        <f t="shared" si="1"/>
        <v>12926</v>
      </c>
      <c r="B17816" s="5" t="s">
        <v>11071</v>
      </c>
      <c r="C17816" s="6" t="s">
        <v>612</v>
      </c>
    </row>
    <row r="17817">
      <c r="A17817" s="9">
        <f t="shared" si="1"/>
        <v>12927</v>
      </c>
      <c r="B17817" s="5" t="s">
        <v>11072</v>
      </c>
      <c r="C17817" s="6" t="s">
        <v>4</v>
      </c>
    </row>
    <row r="17818">
      <c r="A17818" s="9">
        <f t="shared" si="1"/>
        <v>12928</v>
      </c>
      <c r="B17818" s="5" t="s">
        <v>11073</v>
      </c>
      <c r="C17818" s="6" t="s">
        <v>714</v>
      </c>
    </row>
    <row r="17819">
      <c r="A17819" s="9">
        <f t="shared" si="1"/>
        <v>12928</v>
      </c>
      <c r="B17819" s="5" t="s">
        <v>11073</v>
      </c>
      <c r="C17819" s="6" t="s">
        <v>23672</v>
      </c>
    </row>
    <row r="17820">
      <c r="A17820" s="9">
        <f t="shared" si="1"/>
        <v>12929</v>
      </c>
      <c r="B17820" s="5" t="s">
        <v>11074</v>
      </c>
      <c r="C17820" s="6" t="s">
        <v>714</v>
      </c>
    </row>
    <row r="17821">
      <c r="A17821" s="9">
        <f t="shared" si="1"/>
        <v>12929</v>
      </c>
      <c r="B17821" s="5" t="s">
        <v>11074</v>
      </c>
      <c r="C17821" s="6" t="s">
        <v>23672</v>
      </c>
    </row>
    <row r="17822">
      <c r="A17822" s="9">
        <f t="shared" si="1"/>
        <v>12930</v>
      </c>
      <c r="B17822" s="5" t="s">
        <v>11075</v>
      </c>
      <c r="C17822" s="6" t="s">
        <v>313</v>
      </c>
    </row>
    <row r="17823">
      <c r="A17823" s="9">
        <f t="shared" si="1"/>
        <v>12931</v>
      </c>
      <c r="B17823" s="5" t="s">
        <v>11076</v>
      </c>
      <c r="C17823" s="6" t="s">
        <v>1260</v>
      </c>
    </row>
    <row r="17824">
      <c r="A17824" s="9">
        <f t="shared" si="1"/>
        <v>12932</v>
      </c>
      <c r="B17824" s="8" t="s">
        <v>11077</v>
      </c>
      <c r="C17824" s="9" t="s">
        <v>64</v>
      </c>
    </row>
    <row r="17825">
      <c r="A17825" s="9">
        <f t="shared" si="1"/>
        <v>12933</v>
      </c>
      <c r="B17825" s="5" t="s">
        <v>11078</v>
      </c>
      <c r="C17825" s="6" t="s">
        <v>538</v>
      </c>
    </row>
    <row r="17826">
      <c r="A17826" s="9">
        <f t="shared" si="1"/>
        <v>12933</v>
      </c>
      <c r="B17826" s="5" t="s">
        <v>11078</v>
      </c>
      <c r="C17826" s="6" t="s">
        <v>1120</v>
      </c>
    </row>
    <row r="17827">
      <c r="A17827" s="9">
        <f t="shared" si="1"/>
        <v>12933</v>
      </c>
      <c r="B17827" s="5" t="s">
        <v>11078</v>
      </c>
      <c r="C17827" s="6" t="s">
        <v>23628</v>
      </c>
    </row>
    <row r="17828">
      <c r="A17828" s="9">
        <f t="shared" si="1"/>
        <v>12934</v>
      </c>
      <c r="B17828" s="8" t="s">
        <v>11079</v>
      </c>
      <c r="C17828" s="9" t="s">
        <v>64</v>
      </c>
    </row>
    <row r="17829">
      <c r="A17829" s="9">
        <f t="shared" si="1"/>
        <v>12935</v>
      </c>
      <c r="B17829" s="8" t="s">
        <v>11080</v>
      </c>
      <c r="C17829" s="9" t="s">
        <v>1776</v>
      </c>
    </row>
    <row r="17830">
      <c r="A17830" s="9">
        <f t="shared" si="1"/>
        <v>12936</v>
      </c>
      <c r="B17830" s="5" t="s">
        <v>11081</v>
      </c>
      <c r="C17830" s="6" t="s">
        <v>48</v>
      </c>
    </row>
    <row r="17831">
      <c r="A17831" s="9">
        <f t="shared" si="1"/>
        <v>12937</v>
      </c>
      <c r="B17831" s="5" t="s">
        <v>11082</v>
      </c>
      <c r="C17831" s="6" t="s">
        <v>12</v>
      </c>
    </row>
    <row r="17832">
      <c r="A17832" s="9">
        <f t="shared" si="1"/>
        <v>12938</v>
      </c>
      <c r="B17832" s="5" t="s">
        <v>11083</v>
      </c>
      <c r="C17832" s="6" t="s">
        <v>6</v>
      </c>
    </row>
    <row r="17833">
      <c r="A17833" s="9">
        <f t="shared" si="1"/>
        <v>12939</v>
      </c>
      <c r="B17833" s="25" t="s">
        <v>25724</v>
      </c>
      <c r="C17833" s="26" t="s">
        <v>12983</v>
      </c>
    </row>
    <row r="17834">
      <c r="A17834" s="9">
        <f t="shared" si="1"/>
        <v>12940</v>
      </c>
      <c r="B17834" s="5" t="s">
        <v>11084</v>
      </c>
      <c r="C17834" s="6" t="s">
        <v>1620</v>
      </c>
    </row>
    <row r="17835">
      <c r="A17835" s="9">
        <f t="shared" si="1"/>
        <v>12941</v>
      </c>
      <c r="B17835" s="5" t="s">
        <v>11085</v>
      </c>
      <c r="C17835" s="6" t="s">
        <v>20</v>
      </c>
    </row>
    <row r="17836">
      <c r="A17836" s="9">
        <f t="shared" si="1"/>
        <v>12942</v>
      </c>
      <c r="B17836" s="5" t="s">
        <v>11086</v>
      </c>
      <c r="C17836" s="6" t="s">
        <v>1369</v>
      </c>
    </row>
    <row r="17837">
      <c r="A17837" s="9">
        <f t="shared" si="1"/>
        <v>12942</v>
      </c>
      <c r="B17837" s="5" t="s">
        <v>11086</v>
      </c>
      <c r="C17837" s="6" t="s">
        <v>1279</v>
      </c>
    </row>
    <row r="17838">
      <c r="A17838" s="9">
        <f t="shared" si="1"/>
        <v>12943</v>
      </c>
      <c r="B17838" s="5" t="s">
        <v>11087</v>
      </c>
      <c r="C17838" s="6" t="s">
        <v>1620</v>
      </c>
    </row>
    <row r="17839">
      <c r="A17839" s="9">
        <f t="shared" si="1"/>
        <v>12943</v>
      </c>
      <c r="B17839" s="5" t="s">
        <v>11087</v>
      </c>
      <c r="C17839" s="6" t="s">
        <v>76</v>
      </c>
    </row>
    <row r="17840">
      <c r="A17840" s="9">
        <f t="shared" si="1"/>
        <v>12943</v>
      </c>
      <c r="B17840" s="5" t="s">
        <v>11087</v>
      </c>
      <c r="C17840" s="6" t="s">
        <v>1371</v>
      </c>
    </row>
    <row r="17841">
      <c r="A17841" s="9">
        <f t="shared" si="1"/>
        <v>12944</v>
      </c>
      <c r="B17841" s="8" t="s">
        <v>11088</v>
      </c>
      <c r="C17841" s="9" t="s">
        <v>818</v>
      </c>
    </row>
    <row r="17842">
      <c r="A17842" s="9">
        <f t="shared" si="1"/>
        <v>12945</v>
      </c>
      <c r="B17842" s="8" t="s">
        <v>11089</v>
      </c>
      <c r="C17842" s="9" t="s">
        <v>1548</v>
      </c>
    </row>
    <row r="17843">
      <c r="A17843" s="9">
        <f t="shared" si="1"/>
        <v>12946</v>
      </c>
      <c r="B17843" s="8" t="s">
        <v>11090</v>
      </c>
      <c r="C17843" s="9" t="s">
        <v>1548</v>
      </c>
    </row>
    <row r="17844">
      <c r="A17844" s="9">
        <f t="shared" si="1"/>
        <v>12947</v>
      </c>
      <c r="B17844" s="5" t="s">
        <v>11091</v>
      </c>
      <c r="C17844" s="6" t="s">
        <v>4</v>
      </c>
    </row>
    <row r="17845">
      <c r="A17845" s="9">
        <f t="shared" si="1"/>
        <v>12948</v>
      </c>
      <c r="B17845" s="5" t="s">
        <v>11092</v>
      </c>
      <c r="C17845" s="6" t="s">
        <v>731</v>
      </c>
    </row>
    <row r="17846">
      <c r="A17846" s="9">
        <f t="shared" si="1"/>
        <v>12949</v>
      </c>
      <c r="B17846" s="5" t="s">
        <v>11093</v>
      </c>
      <c r="C17846" s="6" t="s">
        <v>324</v>
      </c>
    </row>
    <row r="17847">
      <c r="A17847" s="9">
        <f t="shared" si="1"/>
        <v>12949</v>
      </c>
      <c r="B17847" s="5" t="s">
        <v>11093</v>
      </c>
      <c r="C17847" s="6" t="s">
        <v>23637</v>
      </c>
    </row>
    <row r="17848">
      <c r="A17848" s="9">
        <f t="shared" si="1"/>
        <v>12950</v>
      </c>
      <c r="B17848" s="8" t="s">
        <v>11094</v>
      </c>
      <c r="C17848" s="9" t="s">
        <v>1548</v>
      </c>
    </row>
    <row r="17849">
      <c r="A17849" s="9">
        <f t="shared" si="1"/>
        <v>12951</v>
      </c>
      <c r="B17849" s="25" t="s">
        <v>25725</v>
      </c>
      <c r="C17849" s="26" t="s">
        <v>23845</v>
      </c>
    </row>
    <row r="17850">
      <c r="A17850" s="9">
        <f t="shared" si="1"/>
        <v>12952</v>
      </c>
      <c r="B17850" s="5" t="s">
        <v>11095</v>
      </c>
      <c r="C17850" s="6" t="s">
        <v>1120</v>
      </c>
    </row>
    <row r="17851">
      <c r="A17851" s="9">
        <f t="shared" si="1"/>
        <v>12953</v>
      </c>
      <c r="B17851" s="8" t="s">
        <v>11096</v>
      </c>
      <c r="C17851" s="9" t="s">
        <v>835</v>
      </c>
    </row>
    <row r="17852">
      <c r="A17852" s="9">
        <f t="shared" si="1"/>
        <v>12954</v>
      </c>
      <c r="B17852" s="25" t="s">
        <v>25726</v>
      </c>
      <c r="C17852" s="26" t="s">
        <v>23812</v>
      </c>
    </row>
    <row r="17853">
      <c r="A17853" s="9">
        <f t="shared" si="1"/>
        <v>12955</v>
      </c>
      <c r="B17853" s="5" t="s">
        <v>11097</v>
      </c>
      <c r="C17853" s="6" t="s">
        <v>989</v>
      </c>
    </row>
    <row r="17854">
      <c r="A17854" s="9">
        <f t="shared" si="1"/>
        <v>12956</v>
      </c>
      <c r="B17854" s="5" t="s">
        <v>11098</v>
      </c>
      <c r="C17854" s="6" t="s">
        <v>1223</v>
      </c>
    </row>
    <row r="17855">
      <c r="A17855" s="9">
        <f t="shared" si="1"/>
        <v>12957</v>
      </c>
      <c r="B17855" s="8" t="s">
        <v>11099</v>
      </c>
      <c r="C17855" s="9" t="s">
        <v>1548</v>
      </c>
    </row>
    <row r="17856">
      <c r="A17856" s="9">
        <f t="shared" si="1"/>
        <v>12958</v>
      </c>
      <c r="B17856" s="8" t="s">
        <v>11100</v>
      </c>
      <c r="C17856" s="9" t="s">
        <v>1548</v>
      </c>
    </row>
    <row r="17857">
      <c r="A17857" s="9">
        <f t="shared" si="1"/>
        <v>12959</v>
      </c>
      <c r="B17857" s="8" t="s">
        <v>11101</v>
      </c>
      <c r="C17857" s="9" t="s">
        <v>722</v>
      </c>
    </row>
    <row r="17858">
      <c r="A17858" s="9">
        <f t="shared" si="1"/>
        <v>12960</v>
      </c>
      <c r="B17858" s="8" t="s">
        <v>11102</v>
      </c>
      <c r="C17858" s="9" t="s">
        <v>818</v>
      </c>
    </row>
    <row r="17859">
      <c r="A17859" s="9">
        <f t="shared" si="1"/>
        <v>12961</v>
      </c>
      <c r="B17859" s="8" t="s">
        <v>11103</v>
      </c>
      <c r="C17859" s="9" t="s">
        <v>1548</v>
      </c>
    </row>
    <row r="17860">
      <c r="A17860" s="9">
        <f t="shared" si="1"/>
        <v>12962</v>
      </c>
      <c r="B17860" s="25" t="s">
        <v>25727</v>
      </c>
      <c r="C17860" s="26" t="s">
        <v>23653</v>
      </c>
    </row>
    <row r="17861">
      <c r="A17861" s="9">
        <f t="shared" si="1"/>
        <v>12963</v>
      </c>
      <c r="B17861" s="5" t="s">
        <v>11104</v>
      </c>
      <c r="C17861" s="17" t="s">
        <v>1470</v>
      </c>
    </row>
    <row r="17862">
      <c r="A17862" s="9">
        <f t="shared" si="1"/>
        <v>12964</v>
      </c>
      <c r="B17862" s="8" t="s">
        <v>11105</v>
      </c>
      <c r="C17862" s="9" t="s">
        <v>1548</v>
      </c>
    </row>
    <row r="17863">
      <c r="A17863" s="9">
        <f t="shared" si="1"/>
        <v>12965</v>
      </c>
      <c r="B17863" s="5" t="s">
        <v>11106</v>
      </c>
      <c r="C17863" s="6" t="s">
        <v>1223</v>
      </c>
    </row>
    <row r="17864">
      <c r="A17864" s="9">
        <f t="shared" si="1"/>
        <v>12966</v>
      </c>
      <c r="B17864" s="5" t="s">
        <v>11107</v>
      </c>
      <c r="C17864" s="6" t="s">
        <v>1223</v>
      </c>
    </row>
    <row r="17865">
      <c r="A17865" s="9">
        <f t="shared" si="1"/>
        <v>12967</v>
      </c>
      <c r="B17865" s="8" t="s">
        <v>11108</v>
      </c>
      <c r="C17865" s="9" t="s">
        <v>502</v>
      </c>
    </row>
    <row r="17866">
      <c r="A17866" s="9">
        <f t="shared" si="1"/>
        <v>12968</v>
      </c>
      <c r="B17866" s="25" t="s">
        <v>25728</v>
      </c>
      <c r="C17866" s="26" t="s">
        <v>23632</v>
      </c>
    </row>
    <row r="17867">
      <c r="A17867" s="9">
        <f t="shared" si="1"/>
        <v>12968</v>
      </c>
      <c r="B17867" s="27" t="s">
        <v>25728</v>
      </c>
      <c r="C17867" s="28" t="s">
        <v>23633</v>
      </c>
    </row>
    <row r="17868">
      <c r="A17868" s="9">
        <f t="shared" si="1"/>
        <v>12969</v>
      </c>
      <c r="B17868" s="25" t="s">
        <v>25729</v>
      </c>
      <c r="C17868" s="26" t="s">
        <v>23632</v>
      </c>
    </row>
    <row r="17869">
      <c r="A17869" s="9">
        <f t="shared" si="1"/>
        <v>12969</v>
      </c>
      <c r="B17869" s="27" t="s">
        <v>25729</v>
      </c>
      <c r="C17869" s="28" t="s">
        <v>23633</v>
      </c>
    </row>
    <row r="17870">
      <c r="A17870" s="9">
        <f t="shared" si="1"/>
        <v>12970</v>
      </c>
      <c r="B17870" s="25" t="s">
        <v>25730</v>
      </c>
      <c r="C17870" s="26" t="s">
        <v>23632</v>
      </c>
    </row>
    <row r="17871">
      <c r="A17871" s="9">
        <f t="shared" si="1"/>
        <v>12970</v>
      </c>
      <c r="B17871" s="27" t="s">
        <v>25730</v>
      </c>
      <c r="C17871" s="28" t="s">
        <v>23633</v>
      </c>
    </row>
    <row r="17872">
      <c r="A17872" s="9">
        <f t="shared" si="1"/>
        <v>12971</v>
      </c>
      <c r="B17872" s="26" t="s">
        <v>25731</v>
      </c>
      <c r="C17872" s="26" t="s">
        <v>23632</v>
      </c>
    </row>
    <row r="17873">
      <c r="A17873" s="9">
        <f t="shared" si="1"/>
        <v>12971</v>
      </c>
      <c r="B17873" s="40" t="s">
        <v>25731</v>
      </c>
      <c r="C17873" s="28" t="s">
        <v>23633</v>
      </c>
    </row>
    <row r="17874">
      <c r="A17874" s="9">
        <f t="shared" si="1"/>
        <v>12972</v>
      </c>
      <c r="B17874" s="26" t="s">
        <v>25732</v>
      </c>
      <c r="C17874" s="26" t="s">
        <v>23632</v>
      </c>
    </row>
    <row r="17875">
      <c r="A17875" s="9">
        <f t="shared" si="1"/>
        <v>12972</v>
      </c>
      <c r="B17875" s="40" t="s">
        <v>25732</v>
      </c>
      <c r="C17875" s="28" t="s">
        <v>23633</v>
      </c>
    </row>
    <row r="17876">
      <c r="A17876" s="9">
        <f t="shared" si="1"/>
        <v>12973</v>
      </c>
      <c r="B17876" s="25" t="s">
        <v>25733</v>
      </c>
      <c r="C17876" s="26" t="s">
        <v>23632</v>
      </c>
    </row>
    <row r="17877">
      <c r="A17877" s="9">
        <f t="shared" si="1"/>
        <v>12973</v>
      </c>
      <c r="B17877" s="27" t="s">
        <v>25733</v>
      </c>
      <c r="C17877" s="28" t="s">
        <v>23633</v>
      </c>
    </row>
    <row r="17878">
      <c r="A17878" s="9">
        <f t="shared" si="1"/>
        <v>12974</v>
      </c>
      <c r="B17878" s="25" t="s">
        <v>25734</v>
      </c>
      <c r="C17878" s="26" t="s">
        <v>23632</v>
      </c>
    </row>
    <row r="17879">
      <c r="A17879" s="9">
        <f t="shared" si="1"/>
        <v>12974</v>
      </c>
      <c r="B17879" s="27" t="s">
        <v>25734</v>
      </c>
      <c r="C17879" s="28" t="s">
        <v>23633</v>
      </c>
    </row>
    <row r="17880">
      <c r="A17880" s="9">
        <f t="shared" si="1"/>
        <v>12975</v>
      </c>
      <c r="B17880" s="25" t="s">
        <v>25735</v>
      </c>
      <c r="C17880" s="26" t="s">
        <v>23632</v>
      </c>
    </row>
    <row r="17881">
      <c r="A17881" s="9">
        <f t="shared" si="1"/>
        <v>12975</v>
      </c>
      <c r="B17881" s="27" t="s">
        <v>25735</v>
      </c>
      <c r="C17881" s="28" t="s">
        <v>23633</v>
      </c>
    </row>
    <row r="17882">
      <c r="A17882" s="9">
        <f t="shared" si="1"/>
        <v>12976</v>
      </c>
      <c r="B17882" s="25" t="s">
        <v>25736</v>
      </c>
      <c r="C17882" s="26" t="s">
        <v>23632</v>
      </c>
    </row>
    <row r="17883">
      <c r="A17883" s="9">
        <f t="shared" si="1"/>
        <v>12976</v>
      </c>
      <c r="B17883" s="27" t="s">
        <v>25736</v>
      </c>
      <c r="C17883" s="28" t="s">
        <v>23633</v>
      </c>
    </row>
    <row r="17884">
      <c r="A17884" s="9">
        <f t="shared" si="1"/>
        <v>12977</v>
      </c>
      <c r="B17884" s="26" t="s">
        <v>25737</v>
      </c>
      <c r="C17884" s="26" t="s">
        <v>23632</v>
      </c>
    </row>
    <row r="17885">
      <c r="A17885" s="9">
        <f t="shared" si="1"/>
        <v>12977</v>
      </c>
      <c r="B17885" s="40" t="s">
        <v>25737</v>
      </c>
      <c r="C17885" s="28" t="s">
        <v>23633</v>
      </c>
    </row>
    <row r="17886">
      <c r="A17886" s="9">
        <f t="shared" si="1"/>
        <v>12978</v>
      </c>
      <c r="B17886" s="25" t="s">
        <v>25738</v>
      </c>
      <c r="C17886" s="26" t="s">
        <v>23632</v>
      </c>
    </row>
    <row r="17887">
      <c r="A17887" s="9">
        <f t="shared" si="1"/>
        <v>12978</v>
      </c>
      <c r="B17887" s="27" t="s">
        <v>25738</v>
      </c>
      <c r="C17887" s="28" t="s">
        <v>23633</v>
      </c>
    </row>
    <row r="17888">
      <c r="A17888" s="9">
        <f t="shared" si="1"/>
        <v>12979</v>
      </c>
      <c r="B17888" s="25" t="s">
        <v>25739</v>
      </c>
      <c r="C17888" s="26" t="s">
        <v>23632</v>
      </c>
    </row>
    <row r="17889">
      <c r="A17889" s="9">
        <f t="shared" si="1"/>
        <v>12979</v>
      </c>
      <c r="B17889" s="27" t="s">
        <v>25739</v>
      </c>
      <c r="C17889" s="28" t="s">
        <v>23633</v>
      </c>
    </row>
    <row r="17890">
      <c r="A17890" s="9">
        <f t="shared" si="1"/>
        <v>12980</v>
      </c>
      <c r="B17890" s="25" t="s">
        <v>25740</v>
      </c>
      <c r="C17890" s="26" t="s">
        <v>23632</v>
      </c>
    </row>
    <row r="17891">
      <c r="A17891" s="9">
        <f t="shared" si="1"/>
        <v>12980</v>
      </c>
      <c r="B17891" s="27" t="s">
        <v>25740</v>
      </c>
      <c r="C17891" s="28" t="s">
        <v>23633</v>
      </c>
    </row>
    <row r="17892">
      <c r="A17892" s="9">
        <f t="shared" si="1"/>
        <v>12981</v>
      </c>
      <c r="B17892" s="25" t="s">
        <v>25741</v>
      </c>
      <c r="C17892" s="26" t="s">
        <v>23632</v>
      </c>
    </row>
    <row r="17893">
      <c r="A17893" s="9">
        <f t="shared" si="1"/>
        <v>12981</v>
      </c>
      <c r="B17893" s="27" t="s">
        <v>25741</v>
      </c>
      <c r="C17893" s="28" t="s">
        <v>23633</v>
      </c>
    </row>
    <row r="17894">
      <c r="A17894" s="9">
        <f t="shared" si="1"/>
        <v>12982</v>
      </c>
      <c r="B17894" s="25" t="s">
        <v>25742</v>
      </c>
      <c r="C17894" s="26" t="s">
        <v>23632</v>
      </c>
    </row>
    <row r="17895">
      <c r="A17895" s="9">
        <f t="shared" si="1"/>
        <v>12982</v>
      </c>
      <c r="B17895" s="27" t="s">
        <v>25742</v>
      </c>
      <c r="C17895" s="28" t="s">
        <v>23633</v>
      </c>
    </row>
    <row r="17896">
      <c r="A17896" s="9">
        <f t="shared" si="1"/>
        <v>12983</v>
      </c>
      <c r="B17896" s="25" t="s">
        <v>25743</v>
      </c>
      <c r="C17896" s="26" t="s">
        <v>23632</v>
      </c>
    </row>
    <row r="17897">
      <c r="A17897" s="9">
        <f t="shared" si="1"/>
        <v>12983</v>
      </c>
      <c r="B17897" s="27" t="s">
        <v>25743</v>
      </c>
      <c r="C17897" s="28" t="s">
        <v>23633</v>
      </c>
    </row>
    <row r="17898">
      <c r="A17898" s="9">
        <f t="shared" si="1"/>
        <v>12984</v>
      </c>
      <c r="B17898" s="25" t="s">
        <v>25744</v>
      </c>
      <c r="C17898" s="26" t="s">
        <v>23632</v>
      </c>
    </row>
    <row r="17899">
      <c r="A17899" s="9">
        <f t="shared" si="1"/>
        <v>12984</v>
      </c>
      <c r="B17899" s="27" t="s">
        <v>25744</v>
      </c>
      <c r="C17899" s="28" t="s">
        <v>23633</v>
      </c>
    </row>
    <row r="17900">
      <c r="A17900" s="9">
        <f t="shared" si="1"/>
        <v>12985</v>
      </c>
      <c r="B17900" s="25" t="s">
        <v>25745</v>
      </c>
      <c r="C17900" s="26" t="s">
        <v>23632</v>
      </c>
    </row>
    <row r="17901">
      <c r="A17901" s="9">
        <f t="shared" si="1"/>
        <v>12985</v>
      </c>
      <c r="B17901" s="27" t="s">
        <v>25745</v>
      </c>
      <c r="C17901" s="28" t="s">
        <v>23633</v>
      </c>
    </row>
    <row r="17902">
      <c r="A17902" s="9">
        <f t="shared" si="1"/>
        <v>12986</v>
      </c>
      <c r="B17902" s="25" t="s">
        <v>25746</v>
      </c>
      <c r="C17902" s="26" t="s">
        <v>23632</v>
      </c>
    </row>
    <row r="17903">
      <c r="A17903" s="9">
        <f t="shared" si="1"/>
        <v>12986</v>
      </c>
      <c r="B17903" s="27" t="s">
        <v>25746</v>
      </c>
      <c r="C17903" s="28" t="s">
        <v>23633</v>
      </c>
    </row>
    <row r="17904">
      <c r="A17904" s="9">
        <f t="shared" si="1"/>
        <v>12987</v>
      </c>
      <c r="B17904" s="25" t="s">
        <v>25747</v>
      </c>
      <c r="C17904" s="26" t="s">
        <v>23632</v>
      </c>
    </row>
    <row r="17905">
      <c r="A17905" s="9">
        <f t="shared" si="1"/>
        <v>12987</v>
      </c>
      <c r="B17905" s="27" t="s">
        <v>25747</v>
      </c>
      <c r="C17905" s="28" t="s">
        <v>23633</v>
      </c>
    </row>
    <row r="17906">
      <c r="A17906" s="9">
        <f t="shared" si="1"/>
        <v>12988</v>
      </c>
      <c r="B17906" s="25" t="s">
        <v>25748</v>
      </c>
      <c r="C17906" s="26" t="s">
        <v>23632</v>
      </c>
    </row>
    <row r="17907">
      <c r="A17907" s="9">
        <f t="shared" si="1"/>
        <v>12988</v>
      </c>
      <c r="B17907" s="27" t="s">
        <v>25748</v>
      </c>
      <c r="C17907" s="28" t="s">
        <v>23633</v>
      </c>
    </row>
    <row r="17908">
      <c r="A17908" s="9">
        <f t="shared" si="1"/>
        <v>12989</v>
      </c>
      <c r="B17908" s="5" t="s">
        <v>11109</v>
      </c>
      <c r="C17908" s="6" t="s">
        <v>655</v>
      </c>
    </row>
    <row r="17909">
      <c r="A17909" s="9">
        <f t="shared" si="1"/>
        <v>12989</v>
      </c>
      <c r="B17909" s="5" t="s">
        <v>11109</v>
      </c>
      <c r="C17909" s="6" t="s">
        <v>69</v>
      </c>
    </row>
    <row r="17910">
      <c r="A17910" s="9">
        <f t="shared" si="1"/>
        <v>12989</v>
      </c>
      <c r="B17910" s="5" t="s">
        <v>11109</v>
      </c>
      <c r="C17910" s="6" t="s">
        <v>23628</v>
      </c>
    </row>
    <row r="17911">
      <c r="A17911" s="9">
        <f t="shared" si="1"/>
        <v>12989</v>
      </c>
      <c r="B17911" s="37" t="s">
        <v>11109</v>
      </c>
      <c r="C17911" s="28" t="s">
        <v>23633</v>
      </c>
    </row>
    <row r="17912">
      <c r="A17912" s="9">
        <f t="shared" si="1"/>
        <v>12990</v>
      </c>
      <c r="B17912" s="5" t="s">
        <v>11110</v>
      </c>
      <c r="C17912" s="6" t="s">
        <v>683</v>
      </c>
    </row>
    <row r="17913">
      <c r="A17913" s="9">
        <f t="shared" si="1"/>
        <v>12990</v>
      </c>
      <c r="B17913" s="37" t="s">
        <v>11110</v>
      </c>
      <c r="C17913" s="28" t="s">
        <v>23633</v>
      </c>
    </row>
    <row r="17914">
      <c r="A17914" s="9">
        <f t="shared" si="1"/>
        <v>12991</v>
      </c>
      <c r="B17914" s="8" t="s">
        <v>11111</v>
      </c>
      <c r="C17914" s="9" t="s">
        <v>25</v>
      </c>
    </row>
    <row r="17915">
      <c r="A17915" s="9">
        <f t="shared" si="1"/>
        <v>12992</v>
      </c>
      <c r="B17915" s="8" t="s">
        <v>11112</v>
      </c>
      <c r="C17915" s="6" t="s">
        <v>59</v>
      </c>
    </row>
    <row r="17916">
      <c r="A17916" s="9">
        <f t="shared" si="1"/>
        <v>12993</v>
      </c>
      <c r="B17916" s="8" t="s">
        <v>11113</v>
      </c>
      <c r="C17916" s="9" t="s">
        <v>25</v>
      </c>
    </row>
    <row r="17917">
      <c r="A17917" s="9">
        <f t="shared" si="1"/>
        <v>12994</v>
      </c>
      <c r="B17917" s="8" t="s">
        <v>11114</v>
      </c>
      <c r="C17917" s="9" t="s">
        <v>162</v>
      </c>
    </row>
    <row r="17918">
      <c r="A17918" s="9">
        <f t="shared" si="1"/>
        <v>12994</v>
      </c>
      <c r="B17918" s="8" t="s">
        <v>11114</v>
      </c>
      <c r="C17918" s="9" t="s">
        <v>142</v>
      </c>
    </row>
    <row r="17919">
      <c r="A17919" s="9">
        <f t="shared" si="1"/>
        <v>12994</v>
      </c>
      <c r="B17919" s="8" t="s">
        <v>11114</v>
      </c>
      <c r="C17919" s="9" t="s">
        <v>25</v>
      </c>
    </row>
    <row r="17920">
      <c r="A17920" s="9">
        <f t="shared" si="1"/>
        <v>12995</v>
      </c>
      <c r="B17920" s="32" t="s">
        <v>25749</v>
      </c>
      <c r="C17920" s="26" t="s">
        <v>67</v>
      </c>
    </row>
    <row r="17921">
      <c r="A17921" s="9">
        <f t="shared" si="1"/>
        <v>12996</v>
      </c>
      <c r="B17921" s="5" t="s">
        <v>11115</v>
      </c>
      <c r="C17921" s="6" t="s">
        <v>4084</v>
      </c>
    </row>
    <row r="17922">
      <c r="A17922" s="9">
        <f t="shared" si="1"/>
        <v>12997</v>
      </c>
      <c r="B17922" s="5" t="s">
        <v>11116</v>
      </c>
      <c r="C17922" s="6" t="s">
        <v>538</v>
      </c>
    </row>
    <row r="17923">
      <c r="A17923" s="9">
        <f t="shared" si="1"/>
        <v>12997</v>
      </c>
      <c r="B17923" s="5" t="s">
        <v>11116</v>
      </c>
      <c r="C17923" s="6" t="s">
        <v>23628</v>
      </c>
    </row>
    <row r="17924">
      <c r="A17924" s="9">
        <f t="shared" si="1"/>
        <v>12998</v>
      </c>
      <c r="B17924" s="5" t="s">
        <v>11117</v>
      </c>
      <c r="C17924" s="6" t="s">
        <v>365</v>
      </c>
    </row>
    <row r="17925">
      <c r="A17925" s="9">
        <f t="shared" si="1"/>
        <v>12999</v>
      </c>
      <c r="B17925" s="8" t="s">
        <v>11118</v>
      </c>
      <c r="C17925" s="9" t="s">
        <v>1548</v>
      </c>
    </row>
    <row r="17926">
      <c r="A17926" s="9">
        <f t="shared" si="1"/>
        <v>13000</v>
      </c>
      <c r="B17926" s="8" t="s">
        <v>11119</v>
      </c>
      <c r="C17926" s="9" t="s">
        <v>188</v>
      </c>
    </row>
    <row r="17927">
      <c r="A17927" s="9">
        <f t="shared" si="1"/>
        <v>13001</v>
      </c>
      <c r="B17927" s="5" t="s">
        <v>11120</v>
      </c>
      <c r="C17927" s="6" t="s">
        <v>196</v>
      </c>
    </row>
    <row r="17928">
      <c r="A17928" s="9">
        <f t="shared" si="1"/>
        <v>13001</v>
      </c>
      <c r="B17928" s="5" t="s">
        <v>11120</v>
      </c>
      <c r="C17928" s="6" t="s">
        <v>23637</v>
      </c>
    </row>
    <row r="17929">
      <c r="A17929" s="9">
        <f t="shared" si="1"/>
        <v>13002</v>
      </c>
      <c r="B17929" s="5" t="s">
        <v>11121</v>
      </c>
      <c r="C17929" s="6" t="s">
        <v>471</v>
      </c>
    </row>
    <row r="17930">
      <c r="A17930" s="9">
        <f t="shared" si="1"/>
        <v>13002</v>
      </c>
      <c r="B17930" s="5" t="s">
        <v>11121</v>
      </c>
      <c r="C17930" s="6" t="s">
        <v>1221</v>
      </c>
    </row>
    <row r="17931">
      <c r="A17931" s="9">
        <f t="shared" si="1"/>
        <v>13003</v>
      </c>
      <c r="B17931" s="8" t="s">
        <v>11122</v>
      </c>
      <c r="C17931" s="9" t="s">
        <v>60</v>
      </c>
    </row>
    <row r="17932">
      <c r="A17932" s="9">
        <f t="shared" si="1"/>
        <v>13004</v>
      </c>
      <c r="B17932" s="8" t="s">
        <v>11123</v>
      </c>
      <c r="C17932" s="9" t="s">
        <v>177</v>
      </c>
    </row>
    <row r="17933">
      <c r="A17933" s="9">
        <f t="shared" si="1"/>
        <v>13005</v>
      </c>
      <c r="B17933" s="8" t="s">
        <v>11124</v>
      </c>
      <c r="C17933" s="6" t="s">
        <v>150</v>
      </c>
    </row>
    <row r="17934">
      <c r="A17934" s="9">
        <f t="shared" si="1"/>
        <v>13005</v>
      </c>
      <c r="B17934" s="8" t="s">
        <v>11124</v>
      </c>
      <c r="C17934" s="9" t="s">
        <v>60</v>
      </c>
    </row>
    <row r="17935">
      <c r="A17935" s="9">
        <f t="shared" si="1"/>
        <v>13005</v>
      </c>
      <c r="B17935" s="8" t="s">
        <v>11124</v>
      </c>
      <c r="C17935" s="6" t="s">
        <v>23637</v>
      </c>
    </row>
    <row r="17936">
      <c r="A17936" s="9">
        <f t="shared" si="1"/>
        <v>13006</v>
      </c>
      <c r="B17936" s="5" t="s">
        <v>11125</v>
      </c>
      <c r="C17936" s="6" t="s">
        <v>393</v>
      </c>
    </row>
    <row r="17937">
      <c r="A17937" s="9">
        <f t="shared" si="1"/>
        <v>13007</v>
      </c>
      <c r="B17937" s="5" t="s">
        <v>11126</v>
      </c>
      <c r="C17937" s="6" t="s">
        <v>336</v>
      </c>
    </row>
    <row r="17938">
      <c r="A17938" s="9">
        <f t="shared" si="1"/>
        <v>13007</v>
      </c>
      <c r="B17938" s="5" t="s">
        <v>11126</v>
      </c>
      <c r="C17938" s="6" t="s">
        <v>23637</v>
      </c>
    </row>
    <row r="17939">
      <c r="A17939" s="9">
        <f t="shared" si="1"/>
        <v>13008</v>
      </c>
      <c r="B17939" s="8" t="s">
        <v>11127</v>
      </c>
      <c r="C17939" s="6" t="s">
        <v>132</v>
      </c>
    </row>
    <row r="17940">
      <c r="A17940" s="9">
        <f t="shared" si="1"/>
        <v>13008</v>
      </c>
      <c r="B17940" s="8" t="s">
        <v>11127</v>
      </c>
      <c r="C17940" s="9" t="s">
        <v>60</v>
      </c>
    </row>
    <row r="17941">
      <c r="A17941" s="9">
        <f t="shared" si="1"/>
        <v>13008</v>
      </c>
      <c r="B17941" s="8" t="s">
        <v>11127</v>
      </c>
      <c r="C17941" s="9" t="s">
        <v>25</v>
      </c>
    </row>
    <row r="17942">
      <c r="A17942" s="9">
        <f t="shared" si="1"/>
        <v>13008</v>
      </c>
      <c r="B17942" s="8" t="s">
        <v>11127</v>
      </c>
      <c r="C17942" s="6" t="s">
        <v>23637</v>
      </c>
    </row>
    <row r="17943">
      <c r="A17943" s="9">
        <f t="shared" si="1"/>
        <v>13009</v>
      </c>
      <c r="B17943" s="8" t="s">
        <v>11128</v>
      </c>
      <c r="C17943" s="9" t="s">
        <v>40</v>
      </c>
    </row>
    <row r="17944">
      <c r="A17944" s="9">
        <f t="shared" si="1"/>
        <v>13010</v>
      </c>
      <c r="B17944" s="8" t="s">
        <v>11129</v>
      </c>
      <c r="C17944" s="9" t="s">
        <v>40</v>
      </c>
    </row>
    <row r="17945">
      <c r="A17945" s="9">
        <f t="shared" si="1"/>
        <v>13011</v>
      </c>
      <c r="B17945" s="8" t="s">
        <v>11130</v>
      </c>
      <c r="C17945" s="9" t="s">
        <v>40</v>
      </c>
    </row>
    <row r="17946">
      <c r="A17946" s="9">
        <f t="shared" si="1"/>
        <v>13012</v>
      </c>
      <c r="B17946" s="8" t="s">
        <v>11131</v>
      </c>
      <c r="C17946" s="9" t="s">
        <v>40</v>
      </c>
    </row>
    <row r="17947">
      <c r="A17947" s="9">
        <f t="shared" si="1"/>
        <v>13013</v>
      </c>
      <c r="B17947" s="5" t="s">
        <v>11132</v>
      </c>
      <c r="C17947" s="6" t="s">
        <v>367</v>
      </c>
    </row>
    <row r="17948">
      <c r="A17948" s="9">
        <f t="shared" si="1"/>
        <v>13014</v>
      </c>
      <c r="B17948" s="16" t="s">
        <v>11133</v>
      </c>
      <c r="C17948" s="6" t="s">
        <v>1235</v>
      </c>
    </row>
    <row r="17949">
      <c r="A17949" s="9">
        <f t="shared" si="1"/>
        <v>13015</v>
      </c>
      <c r="B17949" s="5" t="s">
        <v>11134</v>
      </c>
      <c r="C17949" s="6" t="s">
        <v>639</v>
      </c>
    </row>
    <row r="17950">
      <c r="A17950" s="9">
        <f t="shared" si="1"/>
        <v>13016</v>
      </c>
      <c r="B17950" s="5" t="s">
        <v>11135</v>
      </c>
      <c r="C17950" s="6" t="s">
        <v>32</v>
      </c>
    </row>
    <row r="17951">
      <c r="A17951" s="9">
        <f t="shared" si="1"/>
        <v>13017</v>
      </c>
      <c r="B17951" s="5" t="s">
        <v>11136</v>
      </c>
      <c r="C17951" s="6" t="s">
        <v>1394</v>
      </c>
    </row>
    <row r="17952">
      <c r="A17952" s="9">
        <f t="shared" si="1"/>
        <v>13018</v>
      </c>
      <c r="B17952" s="25" t="s">
        <v>25750</v>
      </c>
      <c r="C17952" s="26" t="s">
        <v>650</v>
      </c>
    </row>
    <row r="17953">
      <c r="A17953" s="9">
        <f t="shared" si="1"/>
        <v>13019</v>
      </c>
      <c r="B17953" s="8" t="s">
        <v>11137</v>
      </c>
      <c r="C17953" s="9" t="s">
        <v>1334</v>
      </c>
    </row>
    <row r="17954">
      <c r="A17954" s="9">
        <f t="shared" si="1"/>
        <v>13020</v>
      </c>
      <c r="B17954" s="8" t="s">
        <v>11138</v>
      </c>
      <c r="C17954" s="9" t="s">
        <v>733</v>
      </c>
    </row>
    <row r="17955">
      <c r="A17955" s="9">
        <f t="shared" si="1"/>
        <v>13021</v>
      </c>
      <c r="B17955" s="8" t="s">
        <v>11139</v>
      </c>
      <c r="C17955" s="9" t="s">
        <v>42</v>
      </c>
    </row>
    <row r="17956">
      <c r="A17956" s="9">
        <f t="shared" si="1"/>
        <v>13022</v>
      </c>
      <c r="B17956" s="5" t="s">
        <v>11140</v>
      </c>
      <c r="C17956" s="6" t="s">
        <v>765</v>
      </c>
    </row>
    <row r="17957">
      <c r="A17957" s="9">
        <f t="shared" si="1"/>
        <v>13023</v>
      </c>
      <c r="B17957" s="5" t="s">
        <v>11141</v>
      </c>
      <c r="C17957" s="6" t="s">
        <v>462</v>
      </c>
    </row>
    <row r="17958">
      <c r="A17958" s="9">
        <f t="shared" si="1"/>
        <v>13023</v>
      </c>
      <c r="B17958" s="5" t="s">
        <v>11141</v>
      </c>
      <c r="C17958" s="6" t="s">
        <v>23637</v>
      </c>
    </row>
    <row r="17959">
      <c r="A17959" s="9">
        <f t="shared" si="1"/>
        <v>13024</v>
      </c>
      <c r="B17959" s="5" t="s">
        <v>11142</v>
      </c>
      <c r="C17959" s="6" t="s">
        <v>15</v>
      </c>
    </row>
    <row r="17960">
      <c r="A17960" s="9">
        <f t="shared" si="1"/>
        <v>13025</v>
      </c>
      <c r="B17960" s="5" t="s">
        <v>11143</v>
      </c>
      <c r="C17960" s="6" t="s">
        <v>1620</v>
      </c>
    </row>
    <row r="17961">
      <c r="A17961" s="9">
        <f t="shared" si="1"/>
        <v>13026</v>
      </c>
      <c r="B17961" s="32" t="s">
        <v>25751</v>
      </c>
      <c r="C17961" s="26" t="s">
        <v>67</v>
      </c>
    </row>
    <row r="17962">
      <c r="A17962" s="9">
        <f t="shared" si="1"/>
        <v>13027</v>
      </c>
      <c r="B17962" s="8" t="s">
        <v>11144</v>
      </c>
      <c r="C17962" s="9" t="s">
        <v>64</v>
      </c>
    </row>
    <row r="17963">
      <c r="A17963" s="9">
        <f t="shared" si="1"/>
        <v>13028</v>
      </c>
      <c r="B17963" s="8" t="s">
        <v>11145</v>
      </c>
      <c r="C17963" s="9" t="s">
        <v>142</v>
      </c>
    </row>
    <row r="17964">
      <c r="A17964" s="9">
        <f t="shared" si="1"/>
        <v>13029</v>
      </c>
      <c r="B17964" s="5" t="s">
        <v>11146</v>
      </c>
      <c r="C17964" s="6" t="s">
        <v>346</v>
      </c>
    </row>
    <row r="17965">
      <c r="A17965" s="9">
        <f t="shared" si="1"/>
        <v>13029</v>
      </c>
      <c r="B17965" s="5" t="s">
        <v>11146</v>
      </c>
      <c r="C17965" s="6" t="s">
        <v>23628</v>
      </c>
    </row>
    <row r="17966">
      <c r="A17966" s="9">
        <f t="shared" si="1"/>
        <v>13030</v>
      </c>
      <c r="B17966" s="8" t="s">
        <v>11147</v>
      </c>
      <c r="C17966" s="9" t="s">
        <v>64</v>
      </c>
    </row>
    <row r="17967">
      <c r="A17967" s="9">
        <f t="shared" si="1"/>
        <v>13031</v>
      </c>
      <c r="B17967" s="5" t="s">
        <v>11148</v>
      </c>
      <c r="C17967" s="6" t="s">
        <v>1262</v>
      </c>
    </row>
    <row r="17968">
      <c r="A17968" s="9">
        <f t="shared" si="1"/>
        <v>13032</v>
      </c>
      <c r="B17968" s="5" t="s">
        <v>11149</v>
      </c>
      <c r="C17968" s="6" t="s">
        <v>1262</v>
      </c>
    </row>
    <row r="17969">
      <c r="A17969" s="9">
        <f t="shared" si="1"/>
        <v>13033</v>
      </c>
      <c r="B17969" s="5" t="s">
        <v>11150</v>
      </c>
      <c r="C17969" s="6" t="s">
        <v>1124</v>
      </c>
    </row>
    <row r="17970">
      <c r="A17970" s="9">
        <f t="shared" si="1"/>
        <v>13034</v>
      </c>
      <c r="B17970" s="8" t="s">
        <v>11151</v>
      </c>
      <c r="C17970" s="9" t="s">
        <v>728</v>
      </c>
    </row>
    <row r="17971">
      <c r="A17971" s="9">
        <f t="shared" si="1"/>
        <v>13035</v>
      </c>
      <c r="B17971" s="8" t="s">
        <v>11152</v>
      </c>
      <c r="C17971" s="9" t="s">
        <v>76</v>
      </c>
    </row>
    <row r="17972">
      <c r="A17972" s="9">
        <f t="shared" si="1"/>
        <v>13036</v>
      </c>
      <c r="B17972" s="40" t="s">
        <v>11153</v>
      </c>
      <c r="C17972" s="40" t="s">
        <v>3126</v>
      </c>
    </row>
    <row r="17973">
      <c r="A17973" s="9">
        <f t="shared" si="1"/>
        <v>13036</v>
      </c>
      <c r="B17973" s="40" t="s">
        <v>11153</v>
      </c>
      <c r="C17973" s="28" t="s">
        <v>1262</v>
      </c>
    </row>
    <row r="17974">
      <c r="A17974" s="9">
        <f t="shared" si="1"/>
        <v>13037</v>
      </c>
      <c r="B17974" s="8" t="s">
        <v>11154</v>
      </c>
      <c r="C17974" s="9" t="s">
        <v>76</v>
      </c>
    </row>
    <row r="17975">
      <c r="A17975" s="9">
        <f t="shared" si="1"/>
        <v>13038</v>
      </c>
      <c r="B17975" s="40" t="s">
        <v>11155</v>
      </c>
      <c r="C17975" s="40" t="s">
        <v>3126</v>
      </c>
    </row>
    <row r="17976">
      <c r="A17976" s="9">
        <f t="shared" si="1"/>
        <v>13038</v>
      </c>
      <c r="B17976" s="40" t="s">
        <v>11155</v>
      </c>
      <c r="C17976" s="28" t="s">
        <v>1262</v>
      </c>
    </row>
    <row r="17977">
      <c r="A17977" s="9">
        <f t="shared" si="1"/>
        <v>13039</v>
      </c>
      <c r="B17977" s="8" t="s">
        <v>11156</v>
      </c>
      <c r="C17977" s="9" t="s">
        <v>76</v>
      </c>
    </row>
    <row r="17978">
      <c r="A17978" s="9">
        <f t="shared" si="1"/>
        <v>13040</v>
      </c>
      <c r="B17978" s="8" t="s">
        <v>11157</v>
      </c>
      <c r="C17978" s="9" t="s">
        <v>76</v>
      </c>
    </row>
    <row r="17979">
      <c r="A17979" s="9">
        <f t="shared" si="1"/>
        <v>13041</v>
      </c>
      <c r="B17979" s="40" t="s">
        <v>11158</v>
      </c>
      <c r="C17979" s="40" t="s">
        <v>3126</v>
      </c>
    </row>
    <row r="17980">
      <c r="A17980" s="9">
        <f t="shared" si="1"/>
        <v>13041</v>
      </c>
      <c r="B17980" s="40" t="s">
        <v>11158</v>
      </c>
      <c r="C17980" s="28" t="s">
        <v>1262</v>
      </c>
    </row>
    <row r="17981">
      <c r="A17981" s="9">
        <f t="shared" si="1"/>
        <v>13042</v>
      </c>
      <c r="B17981" s="8" t="s">
        <v>11159</v>
      </c>
      <c r="C17981" s="9" t="s">
        <v>40</v>
      </c>
    </row>
    <row r="17982">
      <c r="A17982" s="9">
        <f t="shared" si="1"/>
        <v>13043</v>
      </c>
      <c r="B17982" s="8" t="s">
        <v>11160</v>
      </c>
      <c r="C17982" s="9" t="s">
        <v>40</v>
      </c>
    </row>
    <row r="17983">
      <c r="A17983" s="9">
        <f t="shared" si="1"/>
        <v>13044</v>
      </c>
      <c r="B17983" s="8" t="s">
        <v>11161</v>
      </c>
      <c r="C17983" s="9" t="s">
        <v>40</v>
      </c>
    </row>
    <row r="17984">
      <c r="A17984" s="9">
        <f t="shared" si="1"/>
        <v>13045</v>
      </c>
      <c r="B17984" s="8" t="s">
        <v>11162</v>
      </c>
      <c r="C17984" s="9" t="s">
        <v>40</v>
      </c>
    </row>
    <row r="17985">
      <c r="A17985" s="9">
        <f t="shared" si="1"/>
        <v>13046</v>
      </c>
      <c r="B17985" s="8" t="s">
        <v>11163</v>
      </c>
      <c r="C17985" s="9" t="s">
        <v>547</v>
      </c>
    </row>
    <row r="17986">
      <c r="A17986" s="9">
        <f t="shared" si="1"/>
        <v>13047</v>
      </c>
      <c r="B17986" s="5" t="s">
        <v>11164</v>
      </c>
      <c r="C17986" s="6" t="s">
        <v>788</v>
      </c>
    </row>
    <row r="17987">
      <c r="A17987" s="9">
        <f t="shared" si="1"/>
        <v>13047</v>
      </c>
      <c r="B17987" s="5" t="s">
        <v>11164</v>
      </c>
      <c r="C17987" s="6" t="s">
        <v>23637</v>
      </c>
    </row>
    <row r="17988">
      <c r="A17988" s="9">
        <f t="shared" si="1"/>
        <v>13048</v>
      </c>
      <c r="B17988" s="5" t="s">
        <v>11165</v>
      </c>
      <c r="C17988" s="6" t="s">
        <v>553</v>
      </c>
    </row>
    <row r="17989">
      <c r="A17989" s="9">
        <f t="shared" si="1"/>
        <v>13048</v>
      </c>
      <c r="B17989" s="5" t="s">
        <v>11165</v>
      </c>
      <c r="C17989" s="6" t="s">
        <v>196</v>
      </c>
    </row>
    <row r="17990">
      <c r="A17990" s="9">
        <f t="shared" si="1"/>
        <v>13048</v>
      </c>
      <c r="B17990" s="5" t="s">
        <v>11165</v>
      </c>
      <c r="C17990" s="6" t="s">
        <v>11166</v>
      </c>
    </row>
    <row r="17991">
      <c r="A17991" s="9">
        <f t="shared" si="1"/>
        <v>13048</v>
      </c>
      <c r="B17991" s="5" t="s">
        <v>11165</v>
      </c>
      <c r="C17991" s="6" t="s">
        <v>23637</v>
      </c>
    </row>
    <row r="17992">
      <c r="A17992" s="9">
        <f t="shared" si="1"/>
        <v>13049</v>
      </c>
      <c r="B17992" s="5" t="s">
        <v>11167</v>
      </c>
      <c r="C17992" s="6" t="s">
        <v>798</v>
      </c>
    </row>
    <row r="17993">
      <c r="A17993" s="9">
        <f t="shared" si="1"/>
        <v>13049</v>
      </c>
      <c r="B17993" s="5" t="s">
        <v>11167</v>
      </c>
      <c r="C17993" s="6" t="s">
        <v>23628</v>
      </c>
    </row>
    <row r="17994">
      <c r="A17994" s="9">
        <f t="shared" si="1"/>
        <v>13050</v>
      </c>
      <c r="B17994" s="5" t="s">
        <v>11168</v>
      </c>
      <c r="C17994" s="6" t="s">
        <v>788</v>
      </c>
    </row>
    <row r="17995">
      <c r="A17995" s="9">
        <f t="shared" si="1"/>
        <v>13050</v>
      </c>
      <c r="B17995" s="5" t="s">
        <v>11168</v>
      </c>
      <c r="C17995" s="6" t="s">
        <v>23637</v>
      </c>
    </row>
    <row r="17996">
      <c r="A17996" s="9">
        <f t="shared" si="1"/>
        <v>13051</v>
      </c>
      <c r="B17996" s="5" t="s">
        <v>11169</v>
      </c>
      <c r="C17996" s="6" t="s">
        <v>788</v>
      </c>
    </row>
    <row r="17997">
      <c r="A17997" s="9">
        <f t="shared" si="1"/>
        <v>13051</v>
      </c>
      <c r="B17997" s="5" t="s">
        <v>11169</v>
      </c>
      <c r="C17997" s="6" t="s">
        <v>23637</v>
      </c>
    </row>
    <row r="17998">
      <c r="A17998" s="9">
        <f t="shared" si="1"/>
        <v>13052</v>
      </c>
      <c r="B17998" s="5" t="s">
        <v>11170</v>
      </c>
      <c r="C17998" s="6" t="s">
        <v>788</v>
      </c>
    </row>
    <row r="17999">
      <c r="A17999" s="9">
        <f t="shared" si="1"/>
        <v>13052</v>
      </c>
      <c r="B17999" s="5" t="s">
        <v>11170</v>
      </c>
      <c r="C17999" s="6" t="s">
        <v>23637</v>
      </c>
    </row>
    <row r="18000">
      <c r="A18000" s="9">
        <f t="shared" si="1"/>
        <v>13053</v>
      </c>
      <c r="B18000" s="5" t="s">
        <v>11171</v>
      </c>
      <c r="C18000" s="6" t="s">
        <v>788</v>
      </c>
    </row>
    <row r="18001">
      <c r="A18001" s="9">
        <f t="shared" si="1"/>
        <v>13053</v>
      </c>
      <c r="B18001" s="5" t="s">
        <v>11171</v>
      </c>
      <c r="C18001" s="6" t="s">
        <v>23637</v>
      </c>
    </row>
    <row r="18002">
      <c r="A18002" s="9">
        <f t="shared" si="1"/>
        <v>13054</v>
      </c>
      <c r="B18002" s="5" t="s">
        <v>11172</v>
      </c>
      <c r="C18002" s="6" t="s">
        <v>788</v>
      </c>
    </row>
    <row r="18003">
      <c r="A18003" s="9">
        <f t="shared" si="1"/>
        <v>13054</v>
      </c>
      <c r="B18003" s="5" t="s">
        <v>11172</v>
      </c>
      <c r="C18003" s="6" t="s">
        <v>23637</v>
      </c>
    </row>
    <row r="18004">
      <c r="A18004" s="9">
        <f t="shared" si="1"/>
        <v>13055</v>
      </c>
      <c r="B18004" s="8" t="s">
        <v>11173</v>
      </c>
      <c r="C18004" s="9" t="s">
        <v>758</v>
      </c>
    </row>
    <row r="18005">
      <c r="A18005" s="9">
        <f t="shared" si="1"/>
        <v>13056</v>
      </c>
      <c r="B18005" s="5" t="s">
        <v>11174</v>
      </c>
      <c r="C18005" s="6" t="s">
        <v>34</v>
      </c>
    </row>
    <row r="18006">
      <c r="A18006" s="9">
        <f t="shared" si="1"/>
        <v>13056</v>
      </c>
      <c r="B18006" s="5" t="s">
        <v>11174</v>
      </c>
      <c r="C18006" s="6" t="s">
        <v>23628</v>
      </c>
    </row>
    <row r="18007">
      <c r="A18007" s="9">
        <f t="shared" si="1"/>
        <v>13057</v>
      </c>
      <c r="B18007" s="5" t="s">
        <v>11175</v>
      </c>
      <c r="C18007" s="6" t="s">
        <v>78</v>
      </c>
    </row>
    <row r="18008">
      <c r="A18008" s="9">
        <f t="shared" si="1"/>
        <v>13058</v>
      </c>
      <c r="B18008" s="5" t="s">
        <v>11176</v>
      </c>
      <c r="C18008" s="6" t="s">
        <v>4084</v>
      </c>
    </row>
    <row r="18009">
      <c r="A18009" s="9">
        <f t="shared" si="1"/>
        <v>13058</v>
      </c>
      <c r="B18009" s="5" t="s">
        <v>11176</v>
      </c>
      <c r="C18009" s="6" t="s">
        <v>655</v>
      </c>
    </row>
    <row r="18010">
      <c r="A18010" s="9">
        <f t="shared" si="1"/>
        <v>13058</v>
      </c>
      <c r="B18010" s="5" t="s">
        <v>11176</v>
      </c>
      <c r="C18010" s="6" t="s">
        <v>656</v>
      </c>
    </row>
    <row r="18011">
      <c r="A18011" s="9">
        <f t="shared" si="1"/>
        <v>13058</v>
      </c>
      <c r="B18011" s="5" t="s">
        <v>11176</v>
      </c>
      <c r="C18011" s="6" t="s">
        <v>23628</v>
      </c>
    </row>
    <row r="18012">
      <c r="A18012" s="9">
        <f t="shared" si="1"/>
        <v>13058</v>
      </c>
      <c r="B18012" s="37" t="s">
        <v>11176</v>
      </c>
      <c r="C18012" s="28" t="s">
        <v>23633</v>
      </c>
    </row>
    <row r="18013">
      <c r="A18013" s="9">
        <f t="shared" si="1"/>
        <v>13059</v>
      </c>
      <c r="B18013" s="5" t="s">
        <v>11177</v>
      </c>
      <c r="C18013" s="6" t="s">
        <v>34</v>
      </c>
    </row>
    <row r="18014">
      <c r="A18014" s="9">
        <f t="shared" si="1"/>
        <v>13059</v>
      </c>
      <c r="B18014" s="5" t="s">
        <v>11177</v>
      </c>
      <c r="C18014" s="6" t="s">
        <v>23628</v>
      </c>
    </row>
    <row r="18015">
      <c r="A18015" s="9">
        <f t="shared" si="1"/>
        <v>13060</v>
      </c>
      <c r="B18015" s="5" t="s">
        <v>11178</v>
      </c>
      <c r="C18015" s="6" t="s">
        <v>4084</v>
      </c>
    </row>
    <row r="18016">
      <c r="A18016" s="9">
        <f t="shared" si="1"/>
        <v>13061</v>
      </c>
      <c r="B18016" s="25" t="s">
        <v>25752</v>
      </c>
      <c r="C18016" s="26" t="s">
        <v>23845</v>
      </c>
    </row>
    <row r="18017">
      <c r="A18017" s="9">
        <f t="shared" si="1"/>
        <v>13062</v>
      </c>
      <c r="B18017" s="5" t="s">
        <v>11179</v>
      </c>
      <c r="C18017" s="6" t="s">
        <v>74</v>
      </c>
    </row>
    <row r="18018">
      <c r="A18018" s="9">
        <f t="shared" si="1"/>
        <v>13063</v>
      </c>
      <c r="B18018" s="5" t="s">
        <v>11180</v>
      </c>
      <c r="C18018" s="6" t="s">
        <v>1223</v>
      </c>
    </row>
    <row r="18019">
      <c r="A18019" s="9">
        <f t="shared" si="1"/>
        <v>13064</v>
      </c>
      <c r="B18019" s="8" t="s">
        <v>11181</v>
      </c>
      <c r="C18019" s="9" t="s">
        <v>64</v>
      </c>
    </row>
    <row r="18020">
      <c r="A18020" s="9">
        <f t="shared" si="1"/>
        <v>13065</v>
      </c>
      <c r="B18020" s="8" t="s">
        <v>11182</v>
      </c>
      <c r="C18020" s="9" t="s">
        <v>40</v>
      </c>
    </row>
    <row r="18021">
      <c r="A18021" s="9">
        <f t="shared" si="1"/>
        <v>13066</v>
      </c>
      <c r="B18021" s="8" t="s">
        <v>11183</v>
      </c>
      <c r="C18021" s="9" t="s">
        <v>64</v>
      </c>
    </row>
    <row r="18022">
      <c r="A18022" s="9">
        <f t="shared" si="1"/>
        <v>13067</v>
      </c>
      <c r="B18022" s="8" t="s">
        <v>11184</v>
      </c>
      <c r="C18022" s="9" t="s">
        <v>502</v>
      </c>
    </row>
    <row r="18023">
      <c r="A18023" s="9">
        <f t="shared" si="1"/>
        <v>13068</v>
      </c>
      <c r="B18023" s="5" t="s">
        <v>11185</v>
      </c>
      <c r="C18023" s="6" t="s">
        <v>179</v>
      </c>
    </row>
    <row r="18024">
      <c r="A18024" s="9">
        <f t="shared" si="1"/>
        <v>13068</v>
      </c>
      <c r="B18024" s="5" t="s">
        <v>11185</v>
      </c>
      <c r="C18024" s="6" t="s">
        <v>23637</v>
      </c>
    </row>
    <row r="18025">
      <c r="A18025" s="9">
        <f t="shared" si="1"/>
        <v>13069</v>
      </c>
      <c r="B18025" s="8" t="s">
        <v>11186</v>
      </c>
      <c r="C18025" s="9" t="s">
        <v>10</v>
      </c>
    </row>
    <row r="18026">
      <c r="A18026" s="9">
        <f t="shared" si="1"/>
        <v>13069</v>
      </c>
      <c r="B18026" s="8" t="s">
        <v>11186</v>
      </c>
      <c r="C18026" s="9" t="s">
        <v>60</v>
      </c>
    </row>
    <row r="18027">
      <c r="A18027" s="9">
        <f t="shared" si="1"/>
        <v>13070</v>
      </c>
      <c r="B18027" s="25" t="s">
        <v>25753</v>
      </c>
      <c r="C18027" s="26" t="s">
        <v>10122</v>
      </c>
    </row>
    <row r="18028">
      <c r="A18028" s="9">
        <f t="shared" si="1"/>
        <v>13070</v>
      </c>
      <c r="B18028" s="27" t="s">
        <v>25753</v>
      </c>
      <c r="C18028" s="28" t="s">
        <v>23637</v>
      </c>
    </row>
    <row r="18029">
      <c r="A18029" s="9">
        <f t="shared" si="1"/>
        <v>13071</v>
      </c>
      <c r="B18029" s="5" t="s">
        <v>11187</v>
      </c>
      <c r="C18029" s="6" t="s">
        <v>328</v>
      </c>
    </row>
    <row r="18030">
      <c r="A18030" s="9">
        <f t="shared" si="1"/>
        <v>13071</v>
      </c>
      <c r="B18030" s="5" t="s">
        <v>11187</v>
      </c>
      <c r="C18030" s="6" t="s">
        <v>23637</v>
      </c>
    </row>
    <row r="18031">
      <c r="A18031" s="9">
        <f t="shared" si="1"/>
        <v>13072</v>
      </c>
      <c r="B18031" s="5" t="s">
        <v>11188</v>
      </c>
      <c r="C18031" s="6" t="s">
        <v>1260</v>
      </c>
    </row>
    <row r="18032">
      <c r="A18032" s="9">
        <f t="shared" si="1"/>
        <v>13073</v>
      </c>
      <c r="B18032" s="8" t="s">
        <v>11189</v>
      </c>
      <c r="C18032" s="9" t="s">
        <v>399</v>
      </c>
    </row>
    <row r="18033">
      <c r="A18033" s="9">
        <f t="shared" si="1"/>
        <v>13074</v>
      </c>
      <c r="B18033" s="8" t="s">
        <v>11190</v>
      </c>
      <c r="C18033" s="9" t="s">
        <v>728</v>
      </c>
    </row>
    <row r="18034">
      <c r="A18034" s="9">
        <f t="shared" si="1"/>
        <v>13075</v>
      </c>
      <c r="B18034" s="8" t="s">
        <v>11191</v>
      </c>
      <c r="C18034" s="9" t="s">
        <v>874</v>
      </c>
    </row>
    <row r="18035">
      <c r="A18035" s="9">
        <f t="shared" si="1"/>
        <v>13076</v>
      </c>
      <c r="B18035" s="5" t="s">
        <v>11192</v>
      </c>
      <c r="C18035" s="6" t="s">
        <v>727</v>
      </c>
    </row>
    <row r="18036">
      <c r="A18036" s="9">
        <f t="shared" si="1"/>
        <v>13077</v>
      </c>
      <c r="B18036" s="8" t="s">
        <v>11193</v>
      </c>
      <c r="C18036" s="9" t="s">
        <v>40</v>
      </c>
    </row>
    <row r="18037">
      <c r="A18037" s="9">
        <f t="shared" si="1"/>
        <v>13078</v>
      </c>
      <c r="B18037" s="16" t="s">
        <v>11194</v>
      </c>
      <c r="C18037" s="6" t="s">
        <v>1235</v>
      </c>
    </row>
    <row r="18038">
      <c r="A18038" s="9">
        <f t="shared" si="1"/>
        <v>13079</v>
      </c>
      <c r="B18038" s="5" t="s">
        <v>11195</v>
      </c>
      <c r="C18038" s="6" t="s">
        <v>62</v>
      </c>
    </row>
    <row r="18039">
      <c r="A18039" s="9">
        <f t="shared" si="1"/>
        <v>13079</v>
      </c>
      <c r="B18039" s="5" t="s">
        <v>11195</v>
      </c>
      <c r="C18039" s="6" t="s">
        <v>23628</v>
      </c>
    </row>
    <row r="18040">
      <c r="A18040" s="9">
        <f t="shared" si="1"/>
        <v>13080</v>
      </c>
      <c r="B18040" s="5" t="s">
        <v>11196</v>
      </c>
      <c r="C18040" s="6" t="s">
        <v>109</v>
      </c>
    </row>
    <row r="18041">
      <c r="A18041" s="9">
        <f t="shared" si="1"/>
        <v>13080</v>
      </c>
      <c r="B18041" s="5" t="s">
        <v>11196</v>
      </c>
      <c r="C18041" s="6" t="s">
        <v>142</v>
      </c>
    </row>
    <row r="18042">
      <c r="A18042" s="9">
        <f t="shared" si="1"/>
        <v>13080</v>
      </c>
      <c r="B18042" s="5" t="s">
        <v>11196</v>
      </c>
      <c r="C18042" s="6" t="s">
        <v>162</v>
      </c>
    </row>
    <row r="18043">
      <c r="A18043" s="9">
        <f t="shared" si="1"/>
        <v>13080</v>
      </c>
      <c r="B18043" s="5" t="s">
        <v>11196</v>
      </c>
      <c r="C18043" s="6" t="s">
        <v>25</v>
      </c>
    </row>
    <row r="18044">
      <c r="A18044" s="9">
        <f t="shared" si="1"/>
        <v>13081</v>
      </c>
      <c r="B18044" s="8" t="s">
        <v>11197</v>
      </c>
      <c r="C18044" s="9" t="s">
        <v>722</v>
      </c>
    </row>
    <row r="18045">
      <c r="A18045" s="9">
        <f t="shared" si="1"/>
        <v>13082</v>
      </c>
      <c r="B18045" s="8" t="s">
        <v>11198</v>
      </c>
      <c r="C18045" s="6" t="s">
        <v>97</v>
      </c>
    </row>
    <row r="18046">
      <c r="A18046" s="9">
        <f t="shared" si="1"/>
        <v>13082</v>
      </c>
      <c r="B18046" s="8" t="s">
        <v>11198</v>
      </c>
      <c r="C18046" s="9" t="s">
        <v>162</v>
      </c>
    </row>
    <row r="18047">
      <c r="A18047" s="9">
        <f t="shared" si="1"/>
        <v>13082</v>
      </c>
      <c r="B18047" s="8" t="s">
        <v>11198</v>
      </c>
      <c r="C18047" s="9" t="s">
        <v>142</v>
      </c>
    </row>
    <row r="18048">
      <c r="A18048" s="9">
        <f t="shared" si="1"/>
        <v>13082</v>
      </c>
      <c r="B18048" s="8" t="s">
        <v>11198</v>
      </c>
      <c r="C18048" s="6" t="s">
        <v>23637</v>
      </c>
    </row>
    <row r="18049">
      <c r="A18049" s="9">
        <f t="shared" si="1"/>
        <v>13083</v>
      </c>
      <c r="B18049" s="5" t="s">
        <v>11199</v>
      </c>
      <c r="C18049" s="6" t="s">
        <v>471</v>
      </c>
    </row>
    <row r="18050">
      <c r="A18050" s="9">
        <f t="shared" si="1"/>
        <v>13084</v>
      </c>
      <c r="B18050" s="8" t="s">
        <v>11200</v>
      </c>
      <c r="C18050" s="9" t="s">
        <v>874</v>
      </c>
    </row>
    <row r="18051">
      <c r="A18051" s="9">
        <f t="shared" si="1"/>
        <v>13085</v>
      </c>
      <c r="B18051" s="5" t="s">
        <v>11201</v>
      </c>
      <c r="C18051" s="6" t="s">
        <v>34</v>
      </c>
    </row>
    <row r="18052">
      <c r="A18052" s="9">
        <f t="shared" si="1"/>
        <v>13085</v>
      </c>
      <c r="B18052" s="5" t="s">
        <v>11201</v>
      </c>
      <c r="C18052" s="6" t="s">
        <v>23628</v>
      </c>
    </row>
    <row r="18053">
      <c r="A18053" s="9">
        <f t="shared" si="1"/>
        <v>13086</v>
      </c>
      <c r="B18053" s="5" t="s">
        <v>11202</v>
      </c>
      <c r="C18053" s="6" t="s">
        <v>1450</v>
      </c>
    </row>
    <row r="18054">
      <c r="A18054" s="9">
        <f t="shared" si="1"/>
        <v>13086</v>
      </c>
      <c r="B18054" s="5" t="s">
        <v>11202</v>
      </c>
      <c r="C18054" s="6" t="s">
        <v>23628</v>
      </c>
    </row>
    <row r="18055">
      <c r="A18055" s="9">
        <f t="shared" si="1"/>
        <v>13087</v>
      </c>
      <c r="B18055" s="5" t="s">
        <v>11203</v>
      </c>
      <c r="C18055" s="6" t="s">
        <v>34</v>
      </c>
    </row>
    <row r="18056">
      <c r="A18056" s="9">
        <f t="shared" si="1"/>
        <v>13087</v>
      </c>
      <c r="B18056" s="5" t="s">
        <v>11203</v>
      </c>
      <c r="C18056" s="6" t="s">
        <v>23628</v>
      </c>
    </row>
    <row r="18057">
      <c r="A18057" s="9">
        <f t="shared" si="1"/>
        <v>13088</v>
      </c>
      <c r="B18057" s="5" t="s">
        <v>11204</v>
      </c>
      <c r="C18057" s="6" t="s">
        <v>452</v>
      </c>
    </row>
    <row r="18058">
      <c r="A18058" s="9">
        <f t="shared" si="1"/>
        <v>13088</v>
      </c>
      <c r="B18058" s="5" t="s">
        <v>11204</v>
      </c>
      <c r="C18058" s="6" t="s">
        <v>23637</v>
      </c>
    </row>
    <row r="18059">
      <c r="A18059" s="9">
        <f t="shared" si="1"/>
        <v>13089</v>
      </c>
      <c r="B18059" s="5" t="s">
        <v>11205</v>
      </c>
      <c r="C18059" s="6" t="s">
        <v>1450</v>
      </c>
    </row>
    <row r="18060">
      <c r="A18060" s="9">
        <f t="shared" si="1"/>
        <v>13089</v>
      </c>
      <c r="B18060" s="5" t="s">
        <v>11205</v>
      </c>
      <c r="C18060" s="6" t="s">
        <v>23628</v>
      </c>
    </row>
    <row r="18061">
      <c r="A18061" s="9">
        <f t="shared" si="1"/>
        <v>13090</v>
      </c>
      <c r="B18061" s="5" t="s">
        <v>11206</v>
      </c>
      <c r="C18061" s="6" t="s">
        <v>34</v>
      </c>
    </row>
    <row r="18062">
      <c r="A18062" s="9">
        <f t="shared" si="1"/>
        <v>13090</v>
      </c>
      <c r="B18062" s="5" t="s">
        <v>11206</v>
      </c>
      <c r="C18062" s="6" t="s">
        <v>23628</v>
      </c>
    </row>
    <row r="18063">
      <c r="A18063" s="9">
        <f t="shared" si="1"/>
        <v>13091</v>
      </c>
      <c r="B18063" s="5" t="s">
        <v>11207</v>
      </c>
      <c r="C18063" s="6" t="s">
        <v>656</v>
      </c>
    </row>
    <row r="18064">
      <c r="A18064" s="9">
        <f t="shared" si="1"/>
        <v>13091</v>
      </c>
      <c r="B18064" s="5" t="s">
        <v>11207</v>
      </c>
      <c r="C18064" s="6" t="s">
        <v>23628</v>
      </c>
    </row>
    <row r="18065">
      <c r="A18065" s="9">
        <f t="shared" si="1"/>
        <v>13092</v>
      </c>
      <c r="B18065" s="5" t="s">
        <v>11208</v>
      </c>
      <c r="C18065" s="6" t="s">
        <v>34</v>
      </c>
    </row>
    <row r="18066">
      <c r="A18066" s="9">
        <f t="shared" si="1"/>
        <v>13092</v>
      </c>
      <c r="B18066" s="5" t="s">
        <v>11208</v>
      </c>
      <c r="C18066" s="6" t="s">
        <v>23628</v>
      </c>
    </row>
    <row r="18067">
      <c r="A18067" s="9">
        <f t="shared" si="1"/>
        <v>13093</v>
      </c>
      <c r="B18067" s="5" t="s">
        <v>11209</v>
      </c>
      <c r="C18067" s="6" t="s">
        <v>1450</v>
      </c>
    </row>
    <row r="18068">
      <c r="A18068" s="9">
        <f t="shared" si="1"/>
        <v>13093</v>
      </c>
      <c r="B18068" s="5" t="s">
        <v>11209</v>
      </c>
      <c r="C18068" s="6" t="s">
        <v>23628</v>
      </c>
    </row>
    <row r="18069">
      <c r="A18069" s="9">
        <f t="shared" si="1"/>
        <v>13094</v>
      </c>
      <c r="B18069" s="5" t="s">
        <v>11210</v>
      </c>
      <c r="C18069" s="6" t="s">
        <v>1376</v>
      </c>
    </row>
    <row r="18070">
      <c r="A18070" s="9">
        <f t="shared" si="1"/>
        <v>13094</v>
      </c>
      <c r="B18070" s="5" t="s">
        <v>11210</v>
      </c>
      <c r="C18070" s="6" t="s">
        <v>23628</v>
      </c>
    </row>
    <row r="18071">
      <c r="A18071" s="9">
        <f t="shared" si="1"/>
        <v>13095</v>
      </c>
      <c r="B18071" s="5" t="s">
        <v>11211</v>
      </c>
      <c r="C18071" s="6" t="s">
        <v>34</v>
      </c>
    </row>
    <row r="18072">
      <c r="A18072" s="9">
        <f t="shared" si="1"/>
        <v>13095</v>
      </c>
      <c r="B18072" s="5" t="s">
        <v>11211</v>
      </c>
      <c r="C18072" s="6" t="s">
        <v>23628</v>
      </c>
    </row>
    <row r="18073">
      <c r="A18073" s="9">
        <f t="shared" si="1"/>
        <v>13096</v>
      </c>
      <c r="B18073" s="5" t="s">
        <v>11212</v>
      </c>
      <c r="C18073" s="6" t="s">
        <v>1450</v>
      </c>
    </row>
    <row r="18074">
      <c r="A18074" s="9">
        <f t="shared" si="1"/>
        <v>13096</v>
      </c>
      <c r="B18074" s="5" t="s">
        <v>11212</v>
      </c>
      <c r="C18074" s="6" t="s">
        <v>23628</v>
      </c>
    </row>
    <row r="18075">
      <c r="A18075" s="9">
        <f t="shared" si="1"/>
        <v>13097</v>
      </c>
      <c r="B18075" s="5" t="s">
        <v>11213</v>
      </c>
      <c r="C18075" s="6" t="s">
        <v>1450</v>
      </c>
    </row>
    <row r="18076">
      <c r="A18076" s="9">
        <f t="shared" si="1"/>
        <v>13097</v>
      </c>
      <c r="B18076" s="5" t="s">
        <v>11213</v>
      </c>
      <c r="C18076" s="6" t="s">
        <v>23628</v>
      </c>
    </row>
    <row r="18077">
      <c r="A18077" s="9">
        <f t="shared" si="1"/>
        <v>13098</v>
      </c>
      <c r="B18077" s="8" t="s">
        <v>11214</v>
      </c>
      <c r="C18077" s="9" t="s">
        <v>121</v>
      </c>
    </row>
    <row r="18078">
      <c r="A18078" s="9">
        <f t="shared" si="1"/>
        <v>13099</v>
      </c>
      <c r="B18078" s="5" t="s">
        <v>11215</v>
      </c>
      <c r="C18078" s="6" t="s">
        <v>437</v>
      </c>
    </row>
    <row r="18079">
      <c r="A18079" s="9">
        <f t="shared" si="1"/>
        <v>13100</v>
      </c>
      <c r="B18079" s="5" t="s">
        <v>11216</v>
      </c>
      <c r="C18079" s="6" t="s">
        <v>1260</v>
      </c>
    </row>
    <row r="18080">
      <c r="A18080" s="9">
        <f t="shared" si="1"/>
        <v>13101</v>
      </c>
      <c r="B18080" s="8" t="s">
        <v>11217</v>
      </c>
      <c r="C18080" s="9" t="s">
        <v>142</v>
      </c>
    </row>
    <row r="18081">
      <c r="A18081" s="9">
        <f t="shared" si="1"/>
        <v>13102</v>
      </c>
      <c r="B18081" s="5" t="s">
        <v>11218</v>
      </c>
      <c r="C18081" s="6" t="s">
        <v>462</v>
      </c>
    </row>
    <row r="18082">
      <c r="A18082" s="9">
        <f t="shared" si="1"/>
        <v>13102</v>
      </c>
      <c r="B18082" s="5" t="s">
        <v>11218</v>
      </c>
      <c r="C18082" s="6" t="s">
        <v>23637</v>
      </c>
    </row>
    <row r="18083">
      <c r="A18083" s="9">
        <f t="shared" si="1"/>
        <v>13103</v>
      </c>
      <c r="B18083" s="5" t="s">
        <v>11219</v>
      </c>
      <c r="C18083" s="6" t="s">
        <v>462</v>
      </c>
    </row>
    <row r="18084">
      <c r="A18084" s="9">
        <f t="shared" si="1"/>
        <v>13103</v>
      </c>
      <c r="B18084" s="5" t="s">
        <v>11219</v>
      </c>
      <c r="C18084" s="6" t="s">
        <v>23637</v>
      </c>
    </row>
    <row r="18085">
      <c r="A18085" s="9">
        <f t="shared" si="1"/>
        <v>13104</v>
      </c>
      <c r="B18085" s="25" t="s">
        <v>25754</v>
      </c>
      <c r="C18085" s="26" t="s">
        <v>553</v>
      </c>
    </row>
    <row r="18086">
      <c r="A18086" s="9">
        <f t="shared" si="1"/>
        <v>13105</v>
      </c>
      <c r="B18086" s="8" t="s">
        <v>11220</v>
      </c>
      <c r="C18086" s="9" t="s">
        <v>416</v>
      </c>
    </row>
    <row r="18087">
      <c r="A18087" s="9">
        <f t="shared" si="1"/>
        <v>13106</v>
      </c>
      <c r="B18087" s="25" t="s">
        <v>25755</v>
      </c>
      <c r="C18087" s="26" t="s">
        <v>10122</v>
      </c>
    </row>
    <row r="18088">
      <c r="A18088" s="9">
        <f t="shared" si="1"/>
        <v>13106</v>
      </c>
      <c r="B18088" s="27" t="s">
        <v>25755</v>
      </c>
      <c r="C18088" s="28" t="s">
        <v>23637</v>
      </c>
    </row>
    <row r="18089">
      <c r="A18089" s="9">
        <f t="shared" si="1"/>
        <v>13107</v>
      </c>
      <c r="B18089" s="5" t="s">
        <v>11221</v>
      </c>
      <c r="C18089" s="6" t="s">
        <v>153</v>
      </c>
    </row>
    <row r="18090">
      <c r="A18090" s="9">
        <f t="shared" si="1"/>
        <v>13107</v>
      </c>
      <c r="B18090" s="5" t="s">
        <v>11221</v>
      </c>
      <c r="C18090" s="6" t="s">
        <v>23637</v>
      </c>
    </row>
    <row r="18091">
      <c r="A18091" s="9">
        <f t="shared" si="1"/>
        <v>13108</v>
      </c>
      <c r="B18091" s="25" t="s">
        <v>25756</v>
      </c>
      <c r="C18091" s="26" t="s">
        <v>672</v>
      </c>
    </row>
    <row r="18092">
      <c r="A18092" s="9">
        <f t="shared" si="1"/>
        <v>13108</v>
      </c>
      <c r="B18092" s="27" t="s">
        <v>25756</v>
      </c>
      <c r="C18092" s="28" t="s">
        <v>23637</v>
      </c>
    </row>
    <row r="18093">
      <c r="A18093" s="9">
        <f t="shared" si="1"/>
        <v>13109</v>
      </c>
      <c r="B18093" s="5" t="s">
        <v>11222</v>
      </c>
      <c r="C18093" s="6" t="s">
        <v>365</v>
      </c>
    </row>
    <row r="18094">
      <c r="A18094" s="9">
        <f t="shared" si="1"/>
        <v>13110</v>
      </c>
      <c r="B18094" s="8" t="s">
        <v>11223</v>
      </c>
      <c r="C18094" s="9" t="s">
        <v>60</v>
      </c>
    </row>
    <row r="18095">
      <c r="A18095" s="9">
        <f t="shared" si="1"/>
        <v>13111</v>
      </c>
      <c r="B18095" s="5" t="s">
        <v>11224</v>
      </c>
      <c r="C18095" s="6" t="s">
        <v>97</v>
      </c>
    </row>
    <row r="18096">
      <c r="A18096" s="9">
        <f t="shared" si="1"/>
        <v>13111</v>
      </c>
      <c r="B18096" s="5" t="s">
        <v>11224</v>
      </c>
      <c r="C18096" s="6" t="s">
        <v>23637</v>
      </c>
    </row>
    <row r="18097">
      <c r="A18097" s="9">
        <f t="shared" si="1"/>
        <v>13112</v>
      </c>
      <c r="B18097" s="5" t="s">
        <v>11225</v>
      </c>
      <c r="C18097" s="6" t="s">
        <v>462</v>
      </c>
    </row>
    <row r="18098">
      <c r="A18098" s="9">
        <f t="shared" si="1"/>
        <v>13112</v>
      </c>
      <c r="B18098" s="5" t="s">
        <v>11225</v>
      </c>
      <c r="C18098" s="6" t="s">
        <v>24</v>
      </c>
    </row>
    <row r="18099">
      <c r="A18099" s="9">
        <f t="shared" si="1"/>
        <v>13112</v>
      </c>
      <c r="B18099" s="5" t="s">
        <v>11225</v>
      </c>
      <c r="C18099" s="6" t="s">
        <v>23637</v>
      </c>
    </row>
    <row r="18100">
      <c r="A18100" s="9">
        <f t="shared" si="1"/>
        <v>13113</v>
      </c>
      <c r="B18100" s="8" t="s">
        <v>11226</v>
      </c>
      <c r="C18100" s="9" t="s">
        <v>56</v>
      </c>
    </row>
    <row r="18101">
      <c r="A18101" s="9">
        <f t="shared" si="1"/>
        <v>13114</v>
      </c>
      <c r="B18101" s="8" t="s">
        <v>11227</v>
      </c>
      <c r="C18101" s="9" t="s">
        <v>56</v>
      </c>
    </row>
    <row r="18102">
      <c r="A18102" s="9">
        <f t="shared" si="1"/>
        <v>13115</v>
      </c>
      <c r="B18102" s="5" t="s">
        <v>11228</v>
      </c>
      <c r="C18102" s="6" t="s">
        <v>153</v>
      </c>
    </row>
    <row r="18103">
      <c r="A18103" s="9">
        <f t="shared" si="1"/>
        <v>13115</v>
      </c>
      <c r="B18103" s="5" t="s">
        <v>11228</v>
      </c>
      <c r="C18103" s="6" t="s">
        <v>23637</v>
      </c>
    </row>
    <row r="18104">
      <c r="A18104" s="9">
        <f t="shared" si="1"/>
        <v>13116</v>
      </c>
      <c r="B18104" s="5" t="s">
        <v>11229</v>
      </c>
      <c r="C18104" s="6" t="s">
        <v>788</v>
      </c>
    </row>
    <row r="18105">
      <c r="A18105" s="9">
        <f t="shared" si="1"/>
        <v>13116</v>
      </c>
      <c r="B18105" s="5" t="s">
        <v>11229</v>
      </c>
      <c r="C18105" s="6" t="s">
        <v>23637</v>
      </c>
    </row>
    <row r="18106">
      <c r="A18106" s="9">
        <f t="shared" si="1"/>
        <v>13117</v>
      </c>
      <c r="B18106" s="5" t="s">
        <v>11230</v>
      </c>
      <c r="C18106" s="6" t="s">
        <v>788</v>
      </c>
    </row>
    <row r="18107">
      <c r="A18107" s="9">
        <f t="shared" si="1"/>
        <v>13117</v>
      </c>
      <c r="B18107" s="5" t="s">
        <v>11230</v>
      </c>
      <c r="C18107" s="6" t="s">
        <v>23637</v>
      </c>
    </row>
    <row r="18108">
      <c r="A18108" s="9">
        <f t="shared" si="1"/>
        <v>13118</v>
      </c>
      <c r="B18108" s="5" t="s">
        <v>11231</v>
      </c>
      <c r="C18108" s="6" t="s">
        <v>788</v>
      </c>
    </row>
    <row r="18109">
      <c r="A18109" s="9">
        <f t="shared" si="1"/>
        <v>13118</v>
      </c>
      <c r="B18109" s="5" t="s">
        <v>11231</v>
      </c>
      <c r="C18109" s="6" t="s">
        <v>23637</v>
      </c>
    </row>
    <row r="18110">
      <c r="A18110" s="9">
        <f t="shared" si="1"/>
        <v>13119</v>
      </c>
      <c r="B18110" s="5" t="s">
        <v>11232</v>
      </c>
      <c r="C18110" s="6" t="s">
        <v>788</v>
      </c>
    </row>
    <row r="18111">
      <c r="A18111" s="9">
        <f t="shared" si="1"/>
        <v>13119</v>
      </c>
      <c r="B18111" s="5" t="s">
        <v>11232</v>
      </c>
      <c r="C18111" s="6" t="s">
        <v>23637</v>
      </c>
    </row>
    <row r="18112">
      <c r="A18112" s="9">
        <f t="shared" si="1"/>
        <v>13120</v>
      </c>
      <c r="B18112" s="5" t="s">
        <v>11233</v>
      </c>
      <c r="C18112" s="6" t="s">
        <v>788</v>
      </c>
    </row>
    <row r="18113">
      <c r="A18113" s="9">
        <f t="shared" si="1"/>
        <v>13120</v>
      </c>
      <c r="B18113" s="5" t="s">
        <v>11233</v>
      </c>
      <c r="C18113" s="6" t="s">
        <v>23637</v>
      </c>
    </row>
    <row r="18114">
      <c r="A18114" s="9">
        <f t="shared" si="1"/>
        <v>13121</v>
      </c>
      <c r="B18114" s="5" t="s">
        <v>11234</v>
      </c>
      <c r="C18114" s="6" t="s">
        <v>788</v>
      </c>
    </row>
    <row r="18115">
      <c r="A18115" s="9">
        <f t="shared" si="1"/>
        <v>13121</v>
      </c>
      <c r="B18115" s="5" t="s">
        <v>11234</v>
      </c>
      <c r="C18115" s="6" t="s">
        <v>23637</v>
      </c>
    </row>
    <row r="18116">
      <c r="A18116" s="9">
        <f t="shared" si="1"/>
        <v>13122</v>
      </c>
      <c r="B18116" s="8" t="s">
        <v>11235</v>
      </c>
      <c r="C18116" s="9" t="s">
        <v>72</v>
      </c>
    </row>
    <row r="18117">
      <c r="A18117" s="9">
        <f t="shared" si="1"/>
        <v>13123</v>
      </c>
      <c r="B18117" s="5" t="s">
        <v>11236</v>
      </c>
      <c r="C18117" s="6" t="s">
        <v>362</v>
      </c>
    </row>
    <row r="18118">
      <c r="A18118" s="9">
        <f t="shared" si="1"/>
        <v>13123</v>
      </c>
      <c r="B18118" s="5" t="s">
        <v>11236</v>
      </c>
      <c r="C18118" s="6" t="s">
        <v>67</v>
      </c>
    </row>
    <row r="18119">
      <c r="A18119" s="9">
        <f t="shared" si="1"/>
        <v>13124</v>
      </c>
      <c r="B18119" s="8" t="s">
        <v>11237</v>
      </c>
      <c r="C18119" s="9" t="s">
        <v>8</v>
      </c>
    </row>
    <row r="18120">
      <c r="A18120" s="9">
        <f t="shared" si="1"/>
        <v>13125</v>
      </c>
      <c r="B18120" s="8" t="s">
        <v>11238</v>
      </c>
      <c r="C18120" s="9" t="s">
        <v>8</v>
      </c>
    </row>
    <row r="18121">
      <c r="A18121" s="9">
        <f t="shared" si="1"/>
        <v>13126</v>
      </c>
      <c r="B18121" s="5" t="s">
        <v>11239</v>
      </c>
      <c r="C18121" s="6" t="s">
        <v>555</v>
      </c>
    </row>
    <row r="18122">
      <c r="A18122" s="9">
        <f t="shared" si="1"/>
        <v>13127</v>
      </c>
      <c r="B18122" s="8" t="s">
        <v>11240</v>
      </c>
      <c r="C18122" s="9" t="s">
        <v>280</v>
      </c>
    </row>
    <row r="18123">
      <c r="A18123" s="9">
        <f t="shared" si="1"/>
        <v>13128</v>
      </c>
      <c r="B18123" s="32" t="s">
        <v>25757</v>
      </c>
      <c r="C18123" s="26" t="s">
        <v>67</v>
      </c>
    </row>
    <row r="18124">
      <c r="A18124" s="9">
        <f t="shared" si="1"/>
        <v>13129</v>
      </c>
      <c r="B18124" s="5" t="s">
        <v>11241</v>
      </c>
      <c r="C18124" s="6" t="s">
        <v>1371</v>
      </c>
    </row>
    <row r="18125">
      <c r="A18125" s="9">
        <f t="shared" si="1"/>
        <v>13130</v>
      </c>
      <c r="B18125" s="5" t="s">
        <v>11242</v>
      </c>
      <c r="C18125" s="6" t="s">
        <v>1371</v>
      </c>
    </row>
    <row r="18126">
      <c r="A18126" s="9">
        <f t="shared" si="1"/>
        <v>13131</v>
      </c>
      <c r="B18126" s="25" t="s">
        <v>25758</v>
      </c>
      <c r="C18126" s="26" t="s">
        <v>4721</v>
      </c>
    </row>
    <row r="18127">
      <c r="A18127" s="9">
        <f t="shared" si="1"/>
        <v>13132</v>
      </c>
      <c r="B18127" s="8" t="s">
        <v>11243</v>
      </c>
      <c r="C18127" s="9" t="s">
        <v>1169</v>
      </c>
    </row>
    <row r="18128">
      <c r="A18128" s="9">
        <f t="shared" si="1"/>
        <v>13133</v>
      </c>
      <c r="B18128" s="5" t="s">
        <v>11244</v>
      </c>
      <c r="C18128" s="6" t="s">
        <v>555</v>
      </c>
    </row>
    <row r="18129">
      <c r="A18129" s="9">
        <f t="shared" si="1"/>
        <v>13134</v>
      </c>
      <c r="B18129" s="5" t="s">
        <v>11245</v>
      </c>
      <c r="C18129" s="6" t="s">
        <v>1248</v>
      </c>
    </row>
    <row r="18130">
      <c r="A18130" s="9">
        <f t="shared" si="1"/>
        <v>13135</v>
      </c>
      <c r="B18130" s="5" t="s">
        <v>11246</v>
      </c>
      <c r="C18130" s="6" t="s">
        <v>939</v>
      </c>
    </row>
    <row r="18131">
      <c r="A18131" s="9">
        <f t="shared" si="1"/>
        <v>13135</v>
      </c>
      <c r="B18131" s="5" t="s">
        <v>11246</v>
      </c>
      <c r="C18131" s="6" t="s">
        <v>23628</v>
      </c>
    </row>
    <row r="18132">
      <c r="A18132" s="9">
        <f t="shared" si="1"/>
        <v>13136</v>
      </c>
      <c r="B18132" s="5" t="s">
        <v>11247</v>
      </c>
      <c r="C18132" s="6" t="s">
        <v>1248</v>
      </c>
    </row>
    <row r="18133">
      <c r="A18133" s="9">
        <f t="shared" si="1"/>
        <v>13137</v>
      </c>
      <c r="B18133" s="5" t="s">
        <v>11248</v>
      </c>
      <c r="C18133" s="6" t="s">
        <v>1248</v>
      </c>
    </row>
    <row r="18134">
      <c r="A18134" s="9">
        <f t="shared" si="1"/>
        <v>13138</v>
      </c>
      <c r="B18134" s="5" t="s">
        <v>11249</v>
      </c>
      <c r="C18134" s="6" t="s">
        <v>538</v>
      </c>
    </row>
    <row r="18135">
      <c r="A18135" s="9">
        <f t="shared" si="1"/>
        <v>13138</v>
      </c>
      <c r="B18135" s="5" t="s">
        <v>11249</v>
      </c>
      <c r="C18135" s="6" t="s">
        <v>23628</v>
      </c>
    </row>
    <row r="18136">
      <c r="A18136" s="9">
        <f t="shared" si="1"/>
        <v>13139</v>
      </c>
      <c r="B18136" s="5" t="s">
        <v>11250</v>
      </c>
      <c r="C18136" s="6" t="s">
        <v>1248</v>
      </c>
    </row>
    <row r="18137">
      <c r="A18137" s="9">
        <f t="shared" si="1"/>
        <v>13140</v>
      </c>
      <c r="B18137" s="5" t="s">
        <v>11251</v>
      </c>
      <c r="C18137" s="6" t="s">
        <v>1248</v>
      </c>
    </row>
    <row r="18138">
      <c r="A18138" s="9">
        <f t="shared" si="1"/>
        <v>13141</v>
      </c>
      <c r="B18138" s="5" t="s">
        <v>11252</v>
      </c>
      <c r="C18138" s="6" t="s">
        <v>1248</v>
      </c>
    </row>
    <row r="18139">
      <c r="A18139" s="9">
        <f t="shared" si="1"/>
        <v>13142</v>
      </c>
      <c r="B18139" s="8" t="s">
        <v>11253</v>
      </c>
      <c r="C18139" s="9" t="s">
        <v>893</v>
      </c>
    </row>
    <row r="18140">
      <c r="A18140" s="9">
        <f t="shared" si="1"/>
        <v>13143</v>
      </c>
      <c r="B18140" s="25" t="s">
        <v>25759</v>
      </c>
      <c r="C18140" s="26" t="s">
        <v>23812</v>
      </c>
    </row>
    <row r="18141">
      <c r="A18141" s="9">
        <f t="shared" si="1"/>
        <v>13144</v>
      </c>
      <c r="B18141" s="8" t="s">
        <v>11254</v>
      </c>
      <c r="C18141" s="9" t="s">
        <v>11255</v>
      </c>
    </row>
    <row r="18142">
      <c r="A18142" s="9">
        <f t="shared" si="1"/>
        <v>13144</v>
      </c>
      <c r="B18142" s="8" t="s">
        <v>11254</v>
      </c>
      <c r="C18142" s="9" t="s">
        <v>399</v>
      </c>
    </row>
    <row r="18143">
      <c r="A18143" s="9">
        <f t="shared" si="1"/>
        <v>13144</v>
      </c>
      <c r="B18143" s="8" t="s">
        <v>11254</v>
      </c>
      <c r="C18143" s="6" t="s">
        <v>23628</v>
      </c>
    </row>
    <row r="18144">
      <c r="A18144" s="9">
        <f t="shared" si="1"/>
        <v>13145</v>
      </c>
      <c r="B18144" s="30" t="s">
        <v>25760</v>
      </c>
      <c r="C18144" s="26" t="s">
        <v>23639</v>
      </c>
    </row>
    <row r="18145">
      <c r="A18145" s="9">
        <f t="shared" si="1"/>
        <v>13145</v>
      </c>
      <c r="B18145" s="30" t="s">
        <v>25760</v>
      </c>
      <c r="C18145" s="26" t="s">
        <v>60</v>
      </c>
    </row>
    <row r="18146">
      <c r="A18146" s="9">
        <f t="shared" si="1"/>
        <v>13146</v>
      </c>
      <c r="B18146" s="16" t="s">
        <v>11256</v>
      </c>
      <c r="C18146" s="6" t="s">
        <v>1235</v>
      </c>
    </row>
    <row r="18147">
      <c r="A18147" s="9">
        <f t="shared" si="1"/>
        <v>13147</v>
      </c>
      <c r="B18147" s="5" t="s">
        <v>11257</v>
      </c>
      <c r="C18147" s="6" t="s">
        <v>612</v>
      </c>
    </row>
    <row r="18148">
      <c r="A18148" s="9">
        <f t="shared" si="1"/>
        <v>13148</v>
      </c>
      <c r="B18148" s="5" t="s">
        <v>11258</v>
      </c>
      <c r="C18148" s="6" t="s">
        <v>1342</v>
      </c>
    </row>
    <row r="18149">
      <c r="A18149" s="9">
        <f t="shared" si="1"/>
        <v>13149</v>
      </c>
      <c r="B18149" s="5" t="s">
        <v>11259</v>
      </c>
      <c r="C18149" s="6" t="s">
        <v>1342</v>
      </c>
    </row>
    <row r="18150">
      <c r="A18150" s="9">
        <f t="shared" si="1"/>
        <v>13150</v>
      </c>
      <c r="B18150" s="5" t="s">
        <v>11260</v>
      </c>
      <c r="C18150" s="6" t="s">
        <v>1342</v>
      </c>
    </row>
    <row r="18151">
      <c r="A18151" s="9">
        <f t="shared" si="1"/>
        <v>13151</v>
      </c>
      <c r="B18151" s="5" t="s">
        <v>11261</v>
      </c>
      <c r="C18151" s="6" t="s">
        <v>1342</v>
      </c>
    </row>
    <row r="18152">
      <c r="A18152" s="9">
        <f t="shared" si="1"/>
        <v>13152</v>
      </c>
      <c r="B18152" s="5" t="s">
        <v>11262</v>
      </c>
      <c r="C18152" s="6" t="s">
        <v>1856</v>
      </c>
    </row>
    <row r="18153">
      <c r="A18153" s="9">
        <f t="shared" si="1"/>
        <v>13153</v>
      </c>
      <c r="B18153" s="5" t="s">
        <v>11263</v>
      </c>
      <c r="C18153" s="6" t="s">
        <v>939</v>
      </c>
    </row>
    <row r="18154">
      <c r="A18154" s="9">
        <f t="shared" si="1"/>
        <v>13153</v>
      </c>
      <c r="B18154" s="5" t="s">
        <v>11263</v>
      </c>
      <c r="C18154" s="6" t="s">
        <v>23628</v>
      </c>
    </row>
    <row r="18155">
      <c r="A18155" s="9">
        <f t="shared" si="1"/>
        <v>13154</v>
      </c>
      <c r="B18155" s="5" t="s">
        <v>11264</v>
      </c>
      <c r="C18155" s="6" t="s">
        <v>538</v>
      </c>
    </row>
    <row r="18156">
      <c r="A18156" s="9">
        <f t="shared" si="1"/>
        <v>13154</v>
      </c>
      <c r="B18156" s="5" t="s">
        <v>11264</v>
      </c>
      <c r="C18156" s="6" t="s">
        <v>23628</v>
      </c>
    </row>
    <row r="18157">
      <c r="A18157" s="9">
        <f t="shared" si="1"/>
        <v>13155</v>
      </c>
      <c r="B18157" s="5" t="s">
        <v>11265</v>
      </c>
      <c r="C18157" s="6" t="s">
        <v>86</v>
      </c>
    </row>
    <row r="18158">
      <c r="A18158" s="9">
        <f t="shared" si="1"/>
        <v>13156</v>
      </c>
      <c r="B18158" s="8" t="s">
        <v>11266</v>
      </c>
      <c r="C18158" s="9" t="s">
        <v>1042</v>
      </c>
    </row>
    <row r="18159">
      <c r="A18159" s="9">
        <f t="shared" si="1"/>
        <v>13157</v>
      </c>
      <c r="B18159" s="5" t="s">
        <v>11267</v>
      </c>
      <c r="C18159" s="6" t="s">
        <v>1369</v>
      </c>
    </row>
    <row r="18160">
      <c r="A18160" s="9">
        <f t="shared" si="1"/>
        <v>13158</v>
      </c>
      <c r="B18160" s="5" t="s">
        <v>11268</v>
      </c>
      <c r="C18160" s="6" t="s">
        <v>1207</v>
      </c>
    </row>
    <row r="18161">
      <c r="A18161" s="9">
        <f t="shared" si="1"/>
        <v>13159</v>
      </c>
      <c r="B18161" s="5" t="s">
        <v>11269</v>
      </c>
      <c r="C18161" s="6" t="s">
        <v>1207</v>
      </c>
    </row>
    <row r="18162">
      <c r="A18162" s="9">
        <f t="shared" si="1"/>
        <v>13160</v>
      </c>
      <c r="B18162" s="5" t="s">
        <v>11270</v>
      </c>
      <c r="C18162" s="6" t="s">
        <v>1207</v>
      </c>
    </row>
    <row r="18163">
      <c r="A18163" s="9">
        <f t="shared" si="1"/>
        <v>13161</v>
      </c>
      <c r="B18163" s="5" t="s">
        <v>11271</v>
      </c>
      <c r="C18163" s="6" t="s">
        <v>6</v>
      </c>
    </row>
    <row r="18164">
      <c r="A18164" s="9">
        <f t="shared" si="1"/>
        <v>13162</v>
      </c>
      <c r="B18164" s="8" t="s">
        <v>11272</v>
      </c>
      <c r="C18164" s="9" t="s">
        <v>614</v>
      </c>
    </row>
    <row r="18165">
      <c r="A18165" s="9">
        <f t="shared" si="1"/>
        <v>13163</v>
      </c>
      <c r="B18165" s="5" t="s">
        <v>11273</v>
      </c>
      <c r="C18165" s="6" t="s">
        <v>798</v>
      </c>
    </row>
    <row r="18166">
      <c r="A18166" s="9">
        <f t="shared" si="1"/>
        <v>13163</v>
      </c>
      <c r="B18166" s="5" t="s">
        <v>11273</v>
      </c>
      <c r="C18166" s="6" t="s">
        <v>23628</v>
      </c>
    </row>
    <row r="18167">
      <c r="A18167" s="9">
        <f t="shared" si="1"/>
        <v>13164</v>
      </c>
      <c r="B18167" s="5" t="s">
        <v>11274</v>
      </c>
      <c r="C18167" s="6" t="s">
        <v>1458</v>
      </c>
    </row>
    <row r="18168">
      <c r="A18168" s="9">
        <f t="shared" si="1"/>
        <v>13164</v>
      </c>
      <c r="B18168" s="5" t="s">
        <v>11274</v>
      </c>
      <c r="C18168" s="6" t="s">
        <v>23628</v>
      </c>
    </row>
    <row r="18169">
      <c r="A18169" s="9">
        <f t="shared" si="1"/>
        <v>13165</v>
      </c>
      <c r="B18169" s="25" t="s">
        <v>25761</v>
      </c>
      <c r="C18169" s="26" t="s">
        <v>23812</v>
      </c>
    </row>
    <row r="18170">
      <c r="A18170" s="9">
        <f t="shared" si="1"/>
        <v>13166</v>
      </c>
      <c r="B18170" s="25" t="s">
        <v>25762</v>
      </c>
      <c r="C18170" s="26" t="s">
        <v>23812</v>
      </c>
    </row>
    <row r="18171">
      <c r="A18171" s="9">
        <f t="shared" si="1"/>
        <v>13167</v>
      </c>
      <c r="B18171" s="8" t="s">
        <v>11275</v>
      </c>
      <c r="C18171" s="9" t="s">
        <v>1776</v>
      </c>
    </row>
    <row r="18172">
      <c r="A18172" s="9">
        <f t="shared" si="1"/>
        <v>13168</v>
      </c>
      <c r="B18172" s="25" t="s">
        <v>25763</v>
      </c>
      <c r="C18172" s="26" t="s">
        <v>23817</v>
      </c>
    </row>
    <row r="18173">
      <c r="A18173" s="9">
        <f t="shared" si="1"/>
        <v>13169</v>
      </c>
      <c r="B18173" s="25" t="s">
        <v>25764</v>
      </c>
      <c r="C18173" s="26" t="s">
        <v>23812</v>
      </c>
    </row>
    <row r="18174">
      <c r="A18174" s="9">
        <f t="shared" si="1"/>
        <v>13170</v>
      </c>
      <c r="B18174" s="5" t="s">
        <v>11276</v>
      </c>
      <c r="C18174" s="6" t="s">
        <v>758</v>
      </c>
    </row>
    <row r="18175">
      <c r="A18175" s="9">
        <f t="shared" si="1"/>
        <v>13171</v>
      </c>
      <c r="B18175" s="25" t="s">
        <v>25765</v>
      </c>
      <c r="C18175" s="26" t="s">
        <v>23808</v>
      </c>
    </row>
    <row r="18176">
      <c r="A18176" s="9">
        <f t="shared" si="1"/>
        <v>13172</v>
      </c>
      <c r="B18176" s="25" t="s">
        <v>25766</v>
      </c>
      <c r="C18176" s="26" t="s">
        <v>23812</v>
      </c>
    </row>
    <row r="18177">
      <c r="A18177" s="9">
        <f t="shared" si="1"/>
        <v>13173</v>
      </c>
      <c r="B18177" s="5" t="s">
        <v>11277</v>
      </c>
      <c r="C18177" s="6" t="s">
        <v>1007</v>
      </c>
    </row>
    <row r="18178">
      <c r="A18178" s="9">
        <f t="shared" si="1"/>
        <v>13174</v>
      </c>
      <c r="B18178" s="16" t="s">
        <v>11278</v>
      </c>
      <c r="C18178" s="6" t="s">
        <v>1235</v>
      </c>
    </row>
    <row r="18179">
      <c r="A18179" s="9">
        <f t="shared" si="1"/>
        <v>13174</v>
      </c>
      <c r="B18179" s="8" t="s">
        <v>11278</v>
      </c>
      <c r="C18179" s="9" t="s">
        <v>372</v>
      </c>
    </row>
    <row r="18180">
      <c r="A18180" s="9">
        <f t="shared" si="1"/>
        <v>13175</v>
      </c>
      <c r="B18180" s="5" t="s">
        <v>11279</v>
      </c>
      <c r="C18180" s="6" t="s">
        <v>1458</v>
      </c>
    </row>
    <row r="18181">
      <c r="A18181" s="9">
        <f t="shared" si="1"/>
        <v>13175</v>
      </c>
      <c r="B18181" s="5" t="s">
        <v>11279</v>
      </c>
      <c r="C18181" s="6" t="s">
        <v>23628</v>
      </c>
    </row>
    <row r="18182">
      <c r="A18182" s="9">
        <f t="shared" si="1"/>
        <v>13176</v>
      </c>
      <c r="B18182" s="5" t="s">
        <v>11280</v>
      </c>
      <c r="C18182" s="6" t="s">
        <v>1369</v>
      </c>
    </row>
    <row r="18183">
      <c r="A18183" s="9">
        <f t="shared" si="1"/>
        <v>13177</v>
      </c>
      <c r="B18183" s="25" t="s">
        <v>25767</v>
      </c>
      <c r="C18183" s="26" t="s">
        <v>23812</v>
      </c>
    </row>
    <row r="18184">
      <c r="A18184" s="9">
        <f t="shared" si="1"/>
        <v>13178</v>
      </c>
      <c r="B18184" s="5" t="s">
        <v>11281</v>
      </c>
      <c r="C18184" s="6" t="s">
        <v>467</v>
      </c>
    </row>
    <row r="18185">
      <c r="A18185" s="9">
        <f t="shared" si="1"/>
        <v>13178</v>
      </c>
      <c r="B18185" s="5" t="s">
        <v>11281</v>
      </c>
      <c r="C18185" s="6" t="s">
        <v>23628</v>
      </c>
    </row>
    <row r="18186">
      <c r="A18186" s="9">
        <f t="shared" si="1"/>
        <v>13179</v>
      </c>
      <c r="B18186" s="5" t="s">
        <v>11282</v>
      </c>
      <c r="C18186" s="6" t="s">
        <v>798</v>
      </c>
    </row>
    <row r="18187">
      <c r="A18187" s="9">
        <f t="shared" si="1"/>
        <v>13179</v>
      </c>
      <c r="B18187" s="5" t="s">
        <v>11282</v>
      </c>
      <c r="C18187" s="6" t="s">
        <v>23628</v>
      </c>
    </row>
    <row r="18188">
      <c r="A18188" s="9">
        <f t="shared" si="1"/>
        <v>13180</v>
      </c>
      <c r="B18188" s="8" t="s">
        <v>11283</v>
      </c>
      <c r="C18188" s="9" t="s">
        <v>845</v>
      </c>
    </row>
    <row r="18189">
      <c r="A18189" s="9">
        <f t="shared" si="1"/>
        <v>13181</v>
      </c>
      <c r="B18189" s="8" t="s">
        <v>11284</v>
      </c>
      <c r="C18189" s="9" t="s">
        <v>530</v>
      </c>
    </row>
    <row r="18190">
      <c r="A18190" s="9">
        <f t="shared" si="1"/>
        <v>13182</v>
      </c>
      <c r="B18190" s="42" t="s">
        <v>25768</v>
      </c>
      <c r="C18190" s="17" t="s">
        <v>1316</v>
      </c>
    </row>
    <row r="18191">
      <c r="A18191" s="9">
        <f t="shared" si="1"/>
        <v>13183</v>
      </c>
      <c r="B18191" s="5" t="s">
        <v>11285</v>
      </c>
      <c r="C18191" s="6" t="s">
        <v>153</v>
      </c>
    </row>
    <row r="18192">
      <c r="A18192" s="9">
        <f t="shared" si="1"/>
        <v>13183</v>
      </c>
      <c r="B18192" s="5" t="s">
        <v>11285</v>
      </c>
      <c r="C18192" s="6" t="s">
        <v>23637</v>
      </c>
    </row>
    <row r="18193">
      <c r="A18193" s="9">
        <f t="shared" si="1"/>
        <v>13184</v>
      </c>
      <c r="B18193" s="5" t="s">
        <v>11286</v>
      </c>
      <c r="C18193" s="6" t="s">
        <v>1120</v>
      </c>
    </row>
    <row r="18194">
      <c r="A18194" s="9">
        <f t="shared" si="1"/>
        <v>13185</v>
      </c>
      <c r="B18194" s="8" t="s">
        <v>11287</v>
      </c>
      <c r="C18194" s="9" t="s">
        <v>1169</v>
      </c>
    </row>
    <row r="18195">
      <c r="A18195" s="9">
        <f t="shared" si="1"/>
        <v>13186</v>
      </c>
      <c r="B18195" s="8" t="s">
        <v>11288</v>
      </c>
      <c r="C18195" s="9" t="s">
        <v>1169</v>
      </c>
    </row>
    <row r="18196">
      <c r="A18196" s="9">
        <f t="shared" si="1"/>
        <v>13187</v>
      </c>
      <c r="B18196" s="8" t="s">
        <v>11289</v>
      </c>
      <c r="C18196" s="9" t="s">
        <v>733</v>
      </c>
    </row>
    <row r="18197">
      <c r="A18197" s="9">
        <f t="shared" si="1"/>
        <v>13188</v>
      </c>
      <c r="B18197" s="25" t="s">
        <v>25769</v>
      </c>
      <c r="C18197" s="26" t="s">
        <v>23812</v>
      </c>
    </row>
    <row r="18198">
      <c r="A18198" s="9">
        <f t="shared" si="1"/>
        <v>13189</v>
      </c>
      <c r="B18198" s="8" t="s">
        <v>11290</v>
      </c>
      <c r="C18198" s="9" t="s">
        <v>399</v>
      </c>
    </row>
    <row r="18199">
      <c r="A18199" s="9">
        <f t="shared" si="1"/>
        <v>13190</v>
      </c>
      <c r="B18199" s="5" t="s">
        <v>11291</v>
      </c>
      <c r="C18199" s="6" t="s">
        <v>62</v>
      </c>
    </row>
    <row r="18200">
      <c r="A18200" s="9">
        <f t="shared" si="1"/>
        <v>13190</v>
      </c>
      <c r="B18200" s="5" t="s">
        <v>11291</v>
      </c>
      <c r="C18200" s="6" t="s">
        <v>23628</v>
      </c>
    </row>
    <row r="18201">
      <c r="A18201" s="9">
        <f t="shared" si="1"/>
        <v>13191</v>
      </c>
      <c r="B18201" s="25" t="s">
        <v>25770</v>
      </c>
      <c r="C18201" s="26" t="s">
        <v>23812</v>
      </c>
    </row>
    <row r="18202">
      <c r="A18202" s="9">
        <f t="shared" si="1"/>
        <v>13192</v>
      </c>
      <c r="B18202" s="5" t="s">
        <v>11292</v>
      </c>
      <c r="C18202" s="6" t="s">
        <v>267</v>
      </c>
    </row>
    <row r="18203">
      <c r="A18203" s="9">
        <f t="shared" si="1"/>
        <v>13192</v>
      </c>
      <c r="B18203" s="5" t="s">
        <v>11292</v>
      </c>
      <c r="C18203" s="6" t="s">
        <v>23637</v>
      </c>
    </row>
    <row r="18204">
      <c r="A18204" s="9">
        <f t="shared" si="1"/>
        <v>13193</v>
      </c>
      <c r="B18204" s="8" t="s">
        <v>11293</v>
      </c>
      <c r="C18204" s="9" t="s">
        <v>188</v>
      </c>
    </row>
    <row r="18205">
      <c r="A18205" s="9">
        <f t="shared" si="1"/>
        <v>13194</v>
      </c>
      <c r="B18205" s="8" t="s">
        <v>11294</v>
      </c>
      <c r="C18205" s="9" t="s">
        <v>1776</v>
      </c>
    </row>
    <row r="18206">
      <c r="A18206" s="9">
        <f t="shared" si="1"/>
        <v>13195</v>
      </c>
      <c r="B18206" s="8" t="s">
        <v>11295</v>
      </c>
      <c r="C18206" s="9" t="s">
        <v>1776</v>
      </c>
    </row>
    <row r="18207">
      <c r="A18207" s="9">
        <f t="shared" si="1"/>
        <v>13196</v>
      </c>
      <c r="B18207" s="8" t="s">
        <v>11296</v>
      </c>
      <c r="C18207" s="9" t="s">
        <v>758</v>
      </c>
    </row>
    <row r="18208">
      <c r="A18208" s="9">
        <f t="shared" si="1"/>
        <v>13197</v>
      </c>
      <c r="B18208" s="25" t="s">
        <v>25771</v>
      </c>
      <c r="C18208" s="26" t="s">
        <v>23812</v>
      </c>
    </row>
    <row r="18209">
      <c r="A18209" s="9">
        <f t="shared" si="1"/>
        <v>13198</v>
      </c>
      <c r="B18209" s="25" t="s">
        <v>25772</v>
      </c>
      <c r="C18209" s="26" t="s">
        <v>23812</v>
      </c>
    </row>
    <row r="18210">
      <c r="A18210" s="9">
        <f t="shared" si="1"/>
        <v>13199</v>
      </c>
      <c r="B18210" s="5" t="s">
        <v>11297</v>
      </c>
      <c r="C18210" s="6" t="s">
        <v>1124</v>
      </c>
    </row>
    <row r="18211">
      <c r="A18211" s="9">
        <f t="shared" si="1"/>
        <v>13200</v>
      </c>
      <c r="B18211" s="8" t="s">
        <v>11298</v>
      </c>
      <c r="C18211" s="9" t="s">
        <v>818</v>
      </c>
    </row>
    <row r="18212">
      <c r="A18212" s="9">
        <f t="shared" si="1"/>
        <v>13201</v>
      </c>
      <c r="B18212" s="8" t="s">
        <v>11299</v>
      </c>
      <c r="C18212" s="9" t="s">
        <v>72</v>
      </c>
    </row>
    <row r="18213">
      <c r="A18213" s="9">
        <f t="shared" si="1"/>
        <v>13202</v>
      </c>
      <c r="B18213" s="5" t="s">
        <v>11300</v>
      </c>
      <c r="C18213" s="6" t="s">
        <v>681</v>
      </c>
    </row>
    <row r="18214">
      <c r="A18214" s="9">
        <f t="shared" si="1"/>
        <v>13203</v>
      </c>
      <c r="B18214" s="5" t="s">
        <v>11301</v>
      </c>
      <c r="C18214" s="6" t="s">
        <v>86</v>
      </c>
    </row>
    <row r="18215">
      <c r="A18215" s="9">
        <f t="shared" si="1"/>
        <v>13204</v>
      </c>
      <c r="B18215" s="8" t="s">
        <v>11302</v>
      </c>
      <c r="C18215" s="9" t="s">
        <v>547</v>
      </c>
    </row>
    <row r="18216">
      <c r="A18216" s="9">
        <f t="shared" si="1"/>
        <v>13205</v>
      </c>
      <c r="B18216" s="8" t="s">
        <v>11303</v>
      </c>
      <c r="C18216" s="9" t="s">
        <v>530</v>
      </c>
    </row>
    <row r="18217">
      <c r="A18217" s="9">
        <f t="shared" si="1"/>
        <v>13206</v>
      </c>
      <c r="B18217" s="8" t="s">
        <v>11304</v>
      </c>
      <c r="C18217" s="9" t="s">
        <v>530</v>
      </c>
    </row>
    <row r="18218">
      <c r="A18218" s="9">
        <f t="shared" si="1"/>
        <v>13207</v>
      </c>
      <c r="B18218" s="8" t="s">
        <v>11305</v>
      </c>
      <c r="C18218" s="9" t="s">
        <v>530</v>
      </c>
    </row>
    <row r="18219">
      <c r="A18219" s="9">
        <f t="shared" si="1"/>
        <v>13208</v>
      </c>
      <c r="B18219" s="8" t="s">
        <v>11306</v>
      </c>
      <c r="C18219" s="9" t="s">
        <v>530</v>
      </c>
    </row>
    <row r="18220">
      <c r="A18220" s="9">
        <f t="shared" si="1"/>
        <v>13209</v>
      </c>
      <c r="B18220" s="5" t="s">
        <v>11307</v>
      </c>
      <c r="C18220" s="6" t="s">
        <v>538</v>
      </c>
    </row>
    <row r="18221">
      <c r="A18221" s="9">
        <f t="shared" si="1"/>
        <v>13209</v>
      </c>
      <c r="B18221" s="5" t="s">
        <v>11307</v>
      </c>
      <c r="C18221" s="6" t="s">
        <v>23628</v>
      </c>
    </row>
    <row r="18222">
      <c r="A18222" s="9">
        <f t="shared" si="1"/>
        <v>13210</v>
      </c>
      <c r="B18222" s="38" t="s">
        <v>25773</v>
      </c>
      <c r="C18222" s="26" t="s">
        <v>90</v>
      </c>
    </row>
    <row r="18223">
      <c r="A18223" s="9">
        <f t="shared" si="1"/>
        <v>13210</v>
      </c>
      <c r="B18223" s="38" t="s">
        <v>25773</v>
      </c>
      <c r="C18223" s="26" t="s">
        <v>60</v>
      </c>
    </row>
    <row r="18224">
      <c r="A18224" s="9">
        <f t="shared" si="1"/>
        <v>13211</v>
      </c>
      <c r="B18224" s="8" t="s">
        <v>11308</v>
      </c>
      <c r="C18224" s="9" t="s">
        <v>117</v>
      </c>
    </row>
    <row r="18225">
      <c r="A18225" s="9">
        <f t="shared" si="1"/>
        <v>13212</v>
      </c>
      <c r="B18225" s="25" t="s">
        <v>25774</v>
      </c>
      <c r="C18225" s="26" t="s">
        <v>23845</v>
      </c>
    </row>
    <row r="18226">
      <c r="A18226" s="9">
        <f t="shared" si="1"/>
        <v>13213</v>
      </c>
      <c r="B18226" s="40" t="s">
        <v>25775</v>
      </c>
      <c r="C18226" s="40" t="s">
        <v>3126</v>
      </c>
    </row>
    <row r="18227">
      <c r="A18227" s="9">
        <f t="shared" si="1"/>
        <v>13214</v>
      </c>
      <c r="B18227" s="5" t="s">
        <v>11309</v>
      </c>
      <c r="C18227" s="6" t="s">
        <v>426</v>
      </c>
    </row>
    <row r="18228">
      <c r="A18228" s="9">
        <f t="shared" si="1"/>
        <v>13215</v>
      </c>
      <c r="B18228" s="8" t="s">
        <v>11310</v>
      </c>
      <c r="C18228" s="9" t="s">
        <v>547</v>
      </c>
    </row>
    <row r="18229">
      <c r="A18229" s="9">
        <f t="shared" si="1"/>
        <v>13216</v>
      </c>
      <c r="B18229" s="8" t="s">
        <v>11311</v>
      </c>
      <c r="C18229" s="9" t="s">
        <v>8</v>
      </c>
    </row>
    <row r="18230">
      <c r="A18230" s="9">
        <f t="shared" si="1"/>
        <v>13217</v>
      </c>
      <c r="B18230" s="8" t="s">
        <v>11312</v>
      </c>
      <c r="C18230" s="9" t="s">
        <v>8</v>
      </c>
    </row>
    <row r="18231">
      <c r="A18231" s="9">
        <f t="shared" si="1"/>
        <v>13218</v>
      </c>
      <c r="B18231" s="8" t="s">
        <v>11313</v>
      </c>
      <c r="C18231" s="9" t="s">
        <v>8</v>
      </c>
    </row>
    <row r="18232">
      <c r="A18232" s="9">
        <f t="shared" si="1"/>
        <v>13219</v>
      </c>
      <c r="B18232" s="8" t="s">
        <v>11314</v>
      </c>
      <c r="C18232" s="9" t="s">
        <v>8</v>
      </c>
    </row>
    <row r="18233">
      <c r="A18233" s="9">
        <f t="shared" si="1"/>
        <v>13220</v>
      </c>
      <c r="B18233" s="5" t="s">
        <v>11315</v>
      </c>
      <c r="C18233" s="6" t="s">
        <v>4</v>
      </c>
    </row>
    <row r="18234">
      <c r="A18234" s="9">
        <f t="shared" si="1"/>
        <v>13221</v>
      </c>
      <c r="B18234" s="5" t="s">
        <v>11316</v>
      </c>
      <c r="C18234" s="6" t="s">
        <v>1371</v>
      </c>
    </row>
    <row r="18235">
      <c r="A18235" s="9">
        <f t="shared" si="1"/>
        <v>13222</v>
      </c>
      <c r="B18235" s="5" t="s">
        <v>11317</v>
      </c>
      <c r="C18235" s="6" t="s">
        <v>1371</v>
      </c>
    </row>
    <row r="18236">
      <c r="A18236" s="9">
        <f t="shared" si="1"/>
        <v>13223</v>
      </c>
      <c r="B18236" s="8" t="s">
        <v>11318</v>
      </c>
      <c r="C18236" s="9" t="s">
        <v>8</v>
      </c>
    </row>
    <row r="18237">
      <c r="A18237" s="9">
        <f t="shared" si="1"/>
        <v>13224</v>
      </c>
      <c r="B18237" s="8" t="s">
        <v>11319</v>
      </c>
      <c r="C18237" s="9" t="s">
        <v>8</v>
      </c>
    </row>
    <row r="18238">
      <c r="A18238" s="9">
        <f t="shared" si="1"/>
        <v>13225</v>
      </c>
      <c r="B18238" s="46" t="s">
        <v>25776</v>
      </c>
      <c r="C18238" s="17" t="s">
        <v>1316</v>
      </c>
    </row>
    <row r="18239">
      <c r="A18239" s="9">
        <f t="shared" si="1"/>
        <v>13226</v>
      </c>
      <c r="B18239" s="5" t="s">
        <v>11320</v>
      </c>
      <c r="C18239" s="6" t="s">
        <v>1279</v>
      </c>
    </row>
    <row r="18240">
      <c r="A18240" s="9">
        <f t="shared" si="1"/>
        <v>13227</v>
      </c>
      <c r="B18240" s="5" t="s">
        <v>11321</v>
      </c>
      <c r="C18240" s="6" t="s">
        <v>1223</v>
      </c>
    </row>
    <row r="18241">
      <c r="A18241" s="9">
        <f t="shared" si="1"/>
        <v>13228</v>
      </c>
      <c r="B18241" s="46" t="s">
        <v>25777</v>
      </c>
      <c r="C18241" s="17" t="s">
        <v>1316</v>
      </c>
    </row>
    <row r="18242">
      <c r="A18242" s="9">
        <f t="shared" si="1"/>
        <v>13229</v>
      </c>
      <c r="B18242" s="5" t="s">
        <v>11322</v>
      </c>
      <c r="C18242" s="6" t="s">
        <v>393</v>
      </c>
    </row>
    <row r="18243">
      <c r="A18243" s="9">
        <f t="shared" si="1"/>
        <v>13230</v>
      </c>
      <c r="B18243" s="5" t="s">
        <v>11323</v>
      </c>
      <c r="C18243" s="6" t="s">
        <v>798</v>
      </c>
    </row>
    <row r="18244">
      <c r="A18244" s="9">
        <f t="shared" si="1"/>
        <v>13230</v>
      </c>
      <c r="B18244" s="5" t="s">
        <v>11323</v>
      </c>
      <c r="C18244" s="6" t="s">
        <v>23628</v>
      </c>
    </row>
    <row r="18245">
      <c r="A18245" s="9">
        <f t="shared" si="1"/>
        <v>13231</v>
      </c>
      <c r="B18245" s="5" t="s">
        <v>11324</v>
      </c>
      <c r="C18245" s="6" t="s">
        <v>798</v>
      </c>
    </row>
    <row r="18246">
      <c r="A18246" s="9">
        <f t="shared" si="1"/>
        <v>13231</v>
      </c>
      <c r="B18246" s="5" t="s">
        <v>11324</v>
      </c>
      <c r="C18246" s="6" t="s">
        <v>23628</v>
      </c>
    </row>
    <row r="18247">
      <c r="A18247" s="9">
        <f t="shared" si="1"/>
        <v>13232</v>
      </c>
      <c r="B18247" s="5" t="s">
        <v>11325</v>
      </c>
      <c r="C18247" s="6" t="s">
        <v>1324</v>
      </c>
    </row>
    <row r="18248">
      <c r="A18248" s="9">
        <f t="shared" si="1"/>
        <v>13233</v>
      </c>
      <c r="B18248" s="5" t="s">
        <v>11326</v>
      </c>
      <c r="C18248" s="6" t="s">
        <v>1324</v>
      </c>
    </row>
    <row r="18249">
      <c r="A18249" s="9">
        <f t="shared" si="1"/>
        <v>13234</v>
      </c>
      <c r="B18249" s="46" t="s">
        <v>25778</v>
      </c>
      <c r="C18249" s="17" t="s">
        <v>1316</v>
      </c>
    </row>
    <row r="18250">
      <c r="A18250" s="9">
        <f t="shared" si="1"/>
        <v>13235</v>
      </c>
      <c r="B18250" s="8" t="s">
        <v>11327</v>
      </c>
      <c r="C18250" s="6" t="s">
        <v>672</v>
      </c>
    </row>
    <row r="18251">
      <c r="A18251" s="9">
        <f t="shared" si="1"/>
        <v>13235</v>
      </c>
      <c r="B18251" s="8" t="s">
        <v>11327</v>
      </c>
      <c r="C18251" s="6" t="s">
        <v>23637</v>
      </c>
    </row>
    <row r="18252">
      <c r="A18252" s="9">
        <f t="shared" si="1"/>
        <v>13236</v>
      </c>
      <c r="B18252" s="8" t="s">
        <v>11328</v>
      </c>
      <c r="C18252" s="9" t="s">
        <v>54</v>
      </c>
    </row>
    <row r="18253">
      <c r="A18253" s="9">
        <f t="shared" si="1"/>
        <v>13237</v>
      </c>
      <c r="B18253" s="5" t="s">
        <v>11329</v>
      </c>
      <c r="C18253" s="6" t="s">
        <v>4</v>
      </c>
    </row>
    <row r="18254">
      <c r="A18254" s="9">
        <f t="shared" si="1"/>
        <v>13238</v>
      </c>
      <c r="B18254" s="5" t="s">
        <v>11330</v>
      </c>
      <c r="C18254" s="6" t="s">
        <v>324</v>
      </c>
    </row>
    <row r="18255">
      <c r="A18255" s="9">
        <f t="shared" si="1"/>
        <v>13238</v>
      </c>
      <c r="B18255" s="5" t="s">
        <v>11330</v>
      </c>
      <c r="C18255" s="6" t="s">
        <v>23637</v>
      </c>
    </row>
    <row r="18256">
      <c r="A18256" s="9">
        <f t="shared" si="1"/>
        <v>13239</v>
      </c>
      <c r="B18256" s="5" t="s">
        <v>11331</v>
      </c>
      <c r="C18256" s="6" t="s">
        <v>603</v>
      </c>
    </row>
    <row r="18257">
      <c r="A18257" s="9">
        <f t="shared" si="1"/>
        <v>13240</v>
      </c>
      <c r="B18257" s="5" t="s">
        <v>11332</v>
      </c>
      <c r="C18257" s="6" t="s">
        <v>1267</v>
      </c>
    </row>
    <row r="18258">
      <c r="A18258" s="9">
        <f t="shared" si="1"/>
        <v>13241</v>
      </c>
      <c r="B18258" s="5" t="s">
        <v>11333</v>
      </c>
      <c r="C18258" s="6" t="s">
        <v>1267</v>
      </c>
    </row>
    <row r="18259">
      <c r="A18259" s="9">
        <f t="shared" si="1"/>
        <v>13242</v>
      </c>
      <c r="B18259" s="5" t="s">
        <v>11334</v>
      </c>
      <c r="C18259" s="6" t="s">
        <v>1267</v>
      </c>
    </row>
    <row r="18260">
      <c r="A18260" s="9">
        <f t="shared" si="1"/>
        <v>13243</v>
      </c>
      <c r="B18260" s="5" t="s">
        <v>11335</v>
      </c>
      <c r="C18260" s="6" t="s">
        <v>1267</v>
      </c>
    </row>
    <row r="18261">
      <c r="A18261" s="9">
        <f t="shared" si="1"/>
        <v>13244</v>
      </c>
      <c r="B18261" s="5" t="s">
        <v>11336</v>
      </c>
      <c r="C18261" s="6" t="s">
        <v>32</v>
      </c>
    </row>
    <row r="18262">
      <c r="A18262" s="9">
        <f t="shared" si="1"/>
        <v>13245</v>
      </c>
      <c r="B18262" s="5" t="s">
        <v>11337</v>
      </c>
      <c r="C18262" s="6" t="s">
        <v>1221</v>
      </c>
    </row>
    <row r="18263">
      <c r="A18263" s="9">
        <f t="shared" si="1"/>
        <v>13246</v>
      </c>
      <c r="B18263" s="5" t="s">
        <v>11338</v>
      </c>
      <c r="C18263" s="6" t="s">
        <v>1221</v>
      </c>
    </row>
    <row r="18264">
      <c r="A18264" s="9">
        <f t="shared" si="1"/>
        <v>13247</v>
      </c>
      <c r="B18264" s="5" t="s">
        <v>11339</v>
      </c>
      <c r="C18264" s="6" t="s">
        <v>1221</v>
      </c>
    </row>
    <row r="18265">
      <c r="A18265" s="9">
        <f t="shared" si="1"/>
        <v>13248</v>
      </c>
      <c r="B18265" s="8" t="s">
        <v>11340</v>
      </c>
      <c r="C18265" s="9" t="s">
        <v>42</v>
      </c>
    </row>
    <row r="18266">
      <c r="A18266" s="9">
        <f t="shared" si="1"/>
        <v>13249</v>
      </c>
      <c r="B18266" s="8" t="s">
        <v>11341</v>
      </c>
      <c r="C18266" s="9" t="s">
        <v>42</v>
      </c>
    </row>
    <row r="18267">
      <c r="A18267" s="9">
        <f t="shared" si="1"/>
        <v>13250</v>
      </c>
      <c r="B18267" s="5" t="s">
        <v>11342</v>
      </c>
      <c r="C18267" s="6" t="s">
        <v>1394</v>
      </c>
    </row>
    <row r="18268">
      <c r="A18268" s="9">
        <f t="shared" si="1"/>
        <v>13251</v>
      </c>
      <c r="B18268" s="8" t="s">
        <v>11343</v>
      </c>
      <c r="C18268" s="9" t="s">
        <v>42</v>
      </c>
    </row>
    <row r="18269">
      <c r="A18269" s="9">
        <f t="shared" si="1"/>
        <v>13252</v>
      </c>
      <c r="B18269" s="8" t="s">
        <v>11344</v>
      </c>
      <c r="C18269" s="9" t="s">
        <v>42</v>
      </c>
    </row>
    <row r="18270">
      <c r="A18270" s="9">
        <f t="shared" si="1"/>
        <v>13253</v>
      </c>
      <c r="B18270" s="8" t="s">
        <v>11345</v>
      </c>
      <c r="C18270" s="9" t="s">
        <v>42</v>
      </c>
    </row>
    <row r="18271">
      <c r="A18271" s="9">
        <f t="shared" si="1"/>
        <v>13254</v>
      </c>
      <c r="B18271" s="8" t="s">
        <v>11346</v>
      </c>
      <c r="C18271" s="9" t="s">
        <v>42</v>
      </c>
    </row>
    <row r="18272">
      <c r="A18272" s="9">
        <f t="shared" si="1"/>
        <v>13255</v>
      </c>
      <c r="B18272" s="8" t="s">
        <v>11347</v>
      </c>
      <c r="C18272" s="9" t="s">
        <v>42</v>
      </c>
    </row>
    <row r="18273">
      <c r="A18273" s="9">
        <f t="shared" si="1"/>
        <v>13256</v>
      </c>
      <c r="B18273" s="8" t="s">
        <v>11348</v>
      </c>
      <c r="C18273" s="9" t="s">
        <v>42</v>
      </c>
    </row>
    <row r="18274">
      <c r="A18274" s="9">
        <f t="shared" si="1"/>
        <v>13257</v>
      </c>
      <c r="B18274" s="8" t="s">
        <v>11349</v>
      </c>
      <c r="C18274" s="9" t="s">
        <v>42</v>
      </c>
    </row>
    <row r="18275">
      <c r="A18275" s="9">
        <f t="shared" si="1"/>
        <v>13258</v>
      </c>
      <c r="B18275" s="8" t="s">
        <v>11350</v>
      </c>
      <c r="C18275" s="9" t="s">
        <v>121</v>
      </c>
    </row>
    <row r="18276">
      <c r="A18276" s="9">
        <f t="shared" si="1"/>
        <v>13258</v>
      </c>
      <c r="B18276" s="8" t="s">
        <v>11350</v>
      </c>
      <c r="C18276" s="9" t="s">
        <v>42</v>
      </c>
    </row>
    <row r="18277">
      <c r="A18277" s="9">
        <f t="shared" si="1"/>
        <v>13259</v>
      </c>
      <c r="B18277" s="8" t="s">
        <v>11351</v>
      </c>
      <c r="C18277" s="9" t="s">
        <v>722</v>
      </c>
    </row>
    <row r="18278">
      <c r="A18278" s="9">
        <f t="shared" si="1"/>
        <v>13260</v>
      </c>
      <c r="B18278" s="8" t="s">
        <v>11352</v>
      </c>
      <c r="C18278" s="9" t="s">
        <v>722</v>
      </c>
    </row>
    <row r="18279">
      <c r="A18279" s="9">
        <f t="shared" si="1"/>
        <v>13261</v>
      </c>
      <c r="B18279" s="8" t="s">
        <v>11353</v>
      </c>
      <c r="C18279" s="9" t="s">
        <v>188</v>
      </c>
    </row>
    <row r="18280">
      <c r="A18280" s="9">
        <f t="shared" si="1"/>
        <v>13262</v>
      </c>
      <c r="B18280" s="8" t="s">
        <v>11354</v>
      </c>
      <c r="C18280" s="9" t="s">
        <v>121</v>
      </c>
    </row>
    <row r="18281">
      <c r="A18281" s="9">
        <f t="shared" si="1"/>
        <v>13263</v>
      </c>
      <c r="B18281" s="8" t="s">
        <v>11355</v>
      </c>
      <c r="C18281" s="9" t="s">
        <v>121</v>
      </c>
    </row>
    <row r="18282">
      <c r="A18282" s="9">
        <f t="shared" si="1"/>
        <v>13264</v>
      </c>
      <c r="B18282" s="8" t="s">
        <v>11356</v>
      </c>
      <c r="C18282" s="9" t="s">
        <v>874</v>
      </c>
    </row>
    <row r="18283">
      <c r="A18283" s="9">
        <f t="shared" si="1"/>
        <v>13265</v>
      </c>
      <c r="B18283" s="8" t="s">
        <v>11357</v>
      </c>
      <c r="C18283" s="9" t="s">
        <v>874</v>
      </c>
    </row>
    <row r="18284">
      <c r="A18284" s="9">
        <f t="shared" si="1"/>
        <v>13266</v>
      </c>
      <c r="B18284" s="8" t="s">
        <v>11358</v>
      </c>
      <c r="C18284" s="9" t="s">
        <v>874</v>
      </c>
    </row>
    <row r="18285">
      <c r="A18285" s="9">
        <f t="shared" si="1"/>
        <v>13267</v>
      </c>
      <c r="B18285" s="8" t="s">
        <v>11359</v>
      </c>
      <c r="C18285" s="9" t="s">
        <v>188</v>
      </c>
    </row>
    <row r="18286">
      <c r="A18286" s="9">
        <f t="shared" si="1"/>
        <v>13268</v>
      </c>
      <c r="B18286" s="8" t="s">
        <v>11360</v>
      </c>
      <c r="C18286" s="9" t="s">
        <v>188</v>
      </c>
    </row>
    <row r="18287">
      <c r="A18287" s="9">
        <f t="shared" si="1"/>
        <v>13269</v>
      </c>
      <c r="B18287" s="8" t="s">
        <v>11361</v>
      </c>
      <c r="C18287" s="9" t="s">
        <v>188</v>
      </c>
    </row>
    <row r="18288">
      <c r="A18288" s="9">
        <f t="shared" si="1"/>
        <v>13270</v>
      </c>
      <c r="B18288" s="25" t="s">
        <v>25779</v>
      </c>
      <c r="C18288" s="26" t="s">
        <v>23808</v>
      </c>
    </row>
    <row r="18289">
      <c r="A18289" s="9">
        <f t="shared" si="1"/>
        <v>13271</v>
      </c>
      <c r="B18289" s="5" t="s">
        <v>11362</v>
      </c>
      <c r="C18289" s="6" t="s">
        <v>1495</v>
      </c>
    </row>
    <row r="18290">
      <c r="A18290" s="9">
        <f t="shared" si="1"/>
        <v>13272</v>
      </c>
      <c r="B18290" s="5" t="s">
        <v>11363</v>
      </c>
      <c r="C18290" s="6" t="s">
        <v>452</v>
      </c>
    </row>
    <row r="18291">
      <c r="A18291" s="9">
        <f t="shared" si="1"/>
        <v>13272</v>
      </c>
      <c r="B18291" s="5" t="s">
        <v>11363</v>
      </c>
      <c r="C18291" s="6" t="s">
        <v>23637</v>
      </c>
    </row>
    <row r="18292">
      <c r="A18292" s="9">
        <f t="shared" si="1"/>
        <v>13273</v>
      </c>
      <c r="B18292" s="8" t="s">
        <v>11364</v>
      </c>
      <c r="C18292" s="9" t="s">
        <v>121</v>
      </c>
    </row>
    <row r="18293">
      <c r="A18293" s="9">
        <f t="shared" si="1"/>
        <v>13274</v>
      </c>
      <c r="B18293" s="8" t="s">
        <v>11365</v>
      </c>
      <c r="C18293" s="9" t="s">
        <v>121</v>
      </c>
    </row>
    <row r="18294">
      <c r="A18294" s="9">
        <f t="shared" si="1"/>
        <v>13275</v>
      </c>
      <c r="B18294" s="8" t="s">
        <v>11366</v>
      </c>
      <c r="C18294" s="9" t="s">
        <v>121</v>
      </c>
    </row>
    <row r="18295">
      <c r="A18295" s="9">
        <f t="shared" si="1"/>
        <v>13276</v>
      </c>
      <c r="B18295" s="8" t="s">
        <v>11367</v>
      </c>
      <c r="C18295" s="9" t="s">
        <v>121</v>
      </c>
    </row>
    <row r="18296">
      <c r="A18296" s="9">
        <f t="shared" si="1"/>
        <v>13277</v>
      </c>
      <c r="B18296" s="8" t="s">
        <v>11368</v>
      </c>
      <c r="C18296" s="9" t="s">
        <v>121</v>
      </c>
    </row>
    <row r="18297">
      <c r="A18297" s="9">
        <f t="shared" si="1"/>
        <v>13278</v>
      </c>
      <c r="B18297" s="8" t="s">
        <v>11369</v>
      </c>
      <c r="C18297" s="9" t="s">
        <v>121</v>
      </c>
    </row>
    <row r="18298">
      <c r="A18298" s="9">
        <f t="shared" si="1"/>
        <v>13279</v>
      </c>
      <c r="B18298" s="8" t="s">
        <v>11370</v>
      </c>
      <c r="C18298" s="9" t="s">
        <v>121</v>
      </c>
    </row>
    <row r="18299">
      <c r="A18299" s="9">
        <f t="shared" si="1"/>
        <v>13280</v>
      </c>
      <c r="B18299" s="8" t="s">
        <v>11371</v>
      </c>
      <c r="C18299" s="9" t="s">
        <v>121</v>
      </c>
    </row>
    <row r="18300">
      <c r="A18300" s="9">
        <f t="shared" si="1"/>
        <v>13281</v>
      </c>
      <c r="B18300" s="8" t="s">
        <v>11372</v>
      </c>
      <c r="C18300" s="9" t="s">
        <v>117</v>
      </c>
    </row>
    <row r="18301">
      <c r="A18301" s="9">
        <f t="shared" si="1"/>
        <v>13282</v>
      </c>
      <c r="B18301" s="8" t="s">
        <v>11373</v>
      </c>
      <c r="C18301" s="9" t="s">
        <v>117</v>
      </c>
    </row>
    <row r="18302">
      <c r="A18302" s="9">
        <f t="shared" si="1"/>
        <v>13283</v>
      </c>
      <c r="B18302" s="8" t="s">
        <v>11374</v>
      </c>
      <c r="C18302" s="9" t="s">
        <v>117</v>
      </c>
    </row>
    <row r="18303">
      <c r="A18303" s="9">
        <f t="shared" si="1"/>
        <v>13284</v>
      </c>
      <c r="B18303" s="5" t="s">
        <v>11375</v>
      </c>
      <c r="C18303" s="6" t="s">
        <v>1360</v>
      </c>
    </row>
    <row r="18304">
      <c r="A18304" s="9">
        <f t="shared" si="1"/>
        <v>13285</v>
      </c>
      <c r="B18304" s="8" t="s">
        <v>11376</v>
      </c>
      <c r="C18304" s="9" t="s">
        <v>650</v>
      </c>
    </row>
    <row r="18305">
      <c r="A18305" s="9">
        <f t="shared" si="1"/>
        <v>13286</v>
      </c>
      <c r="B18305" s="5" t="s">
        <v>11377</v>
      </c>
      <c r="C18305" s="6" t="s">
        <v>603</v>
      </c>
    </row>
    <row r="18306">
      <c r="A18306" s="9">
        <f t="shared" si="1"/>
        <v>13287</v>
      </c>
      <c r="B18306" s="8" t="s">
        <v>11378</v>
      </c>
      <c r="C18306" s="9" t="s">
        <v>1334</v>
      </c>
    </row>
    <row r="18307">
      <c r="A18307" s="9">
        <f t="shared" si="1"/>
        <v>13288</v>
      </c>
      <c r="B18307" s="8" t="s">
        <v>11379</v>
      </c>
      <c r="C18307" s="9" t="s">
        <v>1334</v>
      </c>
    </row>
    <row r="18308">
      <c r="A18308" s="9">
        <f t="shared" si="1"/>
        <v>13289</v>
      </c>
      <c r="B18308" s="8" t="s">
        <v>11380</v>
      </c>
      <c r="C18308" s="9" t="s">
        <v>1334</v>
      </c>
    </row>
    <row r="18309">
      <c r="A18309" s="9">
        <f t="shared" si="1"/>
        <v>13290</v>
      </c>
      <c r="B18309" s="8" t="s">
        <v>11381</v>
      </c>
      <c r="C18309" s="9" t="s">
        <v>780</v>
      </c>
    </row>
    <row r="18310">
      <c r="A18310" s="9">
        <f t="shared" si="1"/>
        <v>13291</v>
      </c>
      <c r="B18310" s="5" t="s">
        <v>11382</v>
      </c>
      <c r="C18310" s="6" t="s">
        <v>142</v>
      </c>
    </row>
    <row r="18311">
      <c r="A18311" s="9">
        <f t="shared" si="1"/>
        <v>13292</v>
      </c>
      <c r="B18311" s="5" t="s">
        <v>11383</v>
      </c>
      <c r="C18311" s="6" t="s">
        <v>32</v>
      </c>
    </row>
    <row r="18312">
      <c r="A18312" s="9">
        <f t="shared" si="1"/>
        <v>13293</v>
      </c>
      <c r="B18312" s="8" t="s">
        <v>11384</v>
      </c>
      <c r="C18312" s="9" t="s">
        <v>64</v>
      </c>
    </row>
    <row r="18313">
      <c r="A18313" s="9">
        <f t="shared" si="1"/>
        <v>13294</v>
      </c>
      <c r="B18313" s="25" t="s">
        <v>25780</v>
      </c>
      <c r="C18313" s="26" t="s">
        <v>11797</v>
      </c>
    </row>
    <row r="18314">
      <c r="A18314" s="9">
        <f t="shared" si="1"/>
        <v>13295</v>
      </c>
      <c r="B18314" s="5" t="s">
        <v>11385</v>
      </c>
      <c r="C18314" s="6" t="s">
        <v>1394</v>
      </c>
    </row>
    <row r="18315">
      <c r="A18315" s="9">
        <f t="shared" si="1"/>
        <v>13296</v>
      </c>
      <c r="B18315" s="8" t="s">
        <v>11386</v>
      </c>
      <c r="C18315" s="9" t="s">
        <v>40</v>
      </c>
    </row>
    <row r="18316">
      <c r="A18316" s="9">
        <f t="shared" si="1"/>
        <v>13297</v>
      </c>
      <c r="B18316" s="5" t="s">
        <v>11387</v>
      </c>
      <c r="C18316" s="6" t="s">
        <v>1585</v>
      </c>
    </row>
    <row r="18317">
      <c r="A18317" s="9">
        <f t="shared" si="1"/>
        <v>13298</v>
      </c>
      <c r="B18317" s="5" t="s">
        <v>11388</v>
      </c>
      <c r="C18317" s="6" t="s">
        <v>1585</v>
      </c>
    </row>
    <row r="18318">
      <c r="A18318" s="9">
        <f t="shared" si="1"/>
        <v>13299</v>
      </c>
      <c r="B18318" s="8" t="s">
        <v>11389</v>
      </c>
      <c r="C18318" s="9" t="s">
        <v>547</v>
      </c>
    </row>
    <row r="18319">
      <c r="A18319" s="9">
        <f t="shared" si="1"/>
        <v>13300</v>
      </c>
      <c r="B18319" s="8" t="s">
        <v>11390</v>
      </c>
      <c r="C18319" s="9" t="s">
        <v>188</v>
      </c>
    </row>
    <row r="18320">
      <c r="A18320" s="9">
        <f t="shared" si="1"/>
        <v>13301</v>
      </c>
      <c r="B18320" s="5" t="s">
        <v>11391</v>
      </c>
      <c r="C18320" s="6" t="s">
        <v>1324</v>
      </c>
    </row>
    <row r="18321">
      <c r="A18321" s="9">
        <f t="shared" si="1"/>
        <v>13302</v>
      </c>
      <c r="B18321" s="5" t="s">
        <v>11392</v>
      </c>
      <c r="C18321" s="6" t="s">
        <v>1324</v>
      </c>
    </row>
    <row r="18322">
      <c r="A18322" s="9">
        <f t="shared" si="1"/>
        <v>13303</v>
      </c>
      <c r="B18322" s="5" t="s">
        <v>11393</v>
      </c>
      <c r="C18322" s="6" t="s">
        <v>1324</v>
      </c>
    </row>
    <row r="18323">
      <c r="A18323" s="9">
        <f t="shared" si="1"/>
        <v>13304</v>
      </c>
      <c r="B18323" s="5" t="s">
        <v>11394</v>
      </c>
      <c r="C18323" s="6" t="s">
        <v>1279</v>
      </c>
    </row>
    <row r="18324">
      <c r="A18324" s="9">
        <f t="shared" si="1"/>
        <v>13305</v>
      </c>
      <c r="B18324" s="5" t="s">
        <v>11395</v>
      </c>
      <c r="C18324" s="6" t="s">
        <v>1369</v>
      </c>
    </row>
    <row r="18325">
      <c r="A18325" s="9">
        <f t="shared" si="1"/>
        <v>13306</v>
      </c>
      <c r="B18325" s="5" t="s">
        <v>11396</v>
      </c>
      <c r="C18325" s="6" t="s">
        <v>1369</v>
      </c>
    </row>
    <row r="18326">
      <c r="A18326" s="9">
        <f t="shared" si="1"/>
        <v>13307</v>
      </c>
      <c r="B18326" s="5" t="s">
        <v>11397</v>
      </c>
      <c r="C18326" s="6" t="s">
        <v>1324</v>
      </c>
    </row>
    <row r="18327">
      <c r="A18327" s="9">
        <f t="shared" si="1"/>
        <v>13308</v>
      </c>
      <c r="B18327" s="5" t="s">
        <v>11398</v>
      </c>
      <c r="C18327" s="6" t="s">
        <v>1279</v>
      </c>
    </row>
    <row r="18328">
      <c r="A18328" s="9">
        <f t="shared" si="1"/>
        <v>13309</v>
      </c>
      <c r="B18328" s="5" t="s">
        <v>11399</v>
      </c>
      <c r="C18328" s="6" t="s">
        <v>1324</v>
      </c>
    </row>
    <row r="18329">
      <c r="A18329" s="9">
        <f t="shared" si="1"/>
        <v>13310</v>
      </c>
      <c r="B18329" s="5" t="s">
        <v>11400</v>
      </c>
      <c r="C18329" s="6" t="s">
        <v>1324</v>
      </c>
    </row>
    <row r="18330">
      <c r="A18330" s="9">
        <f t="shared" si="1"/>
        <v>13311</v>
      </c>
      <c r="B18330" s="5" t="s">
        <v>11401</v>
      </c>
      <c r="C18330" s="6" t="s">
        <v>1324</v>
      </c>
    </row>
    <row r="18331">
      <c r="A18331" s="9">
        <f t="shared" si="1"/>
        <v>13312</v>
      </c>
      <c r="B18331" s="5" t="s">
        <v>11402</v>
      </c>
      <c r="C18331" s="6" t="s">
        <v>1324</v>
      </c>
    </row>
    <row r="18332">
      <c r="A18332" s="9">
        <f t="shared" si="1"/>
        <v>13313</v>
      </c>
      <c r="B18332" s="5" t="s">
        <v>11403</v>
      </c>
      <c r="C18332" s="6" t="s">
        <v>1279</v>
      </c>
    </row>
    <row r="18333">
      <c r="A18333" s="9">
        <f t="shared" si="1"/>
        <v>13314</v>
      </c>
      <c r="B18333" s="5" t="s">
        <v>11404</v>
      </c>
      <c r="C18333" s="6" t="s">
        <v>48</v>
      </c>
    </row>
    <row r="18334">
      <c r="A18334" s="9">
        <f t="shared" si="1"/>
        <v>13315</v>
      </c>
      <c r="B18334" s="5" t="s">
        <v>11405</v>
      </c>
      <c r="C18334" s="6" t="s">
        <v>785</v>
      </c>
    </row>
    <row r="18335">
      <c r="A18335" s="9">
        <f t="shared" si="1"/>
        <v>13316</v>
      </c>
      <c r="B18335" s="8" t="s">
        <v>11406</v>
      </c>
      <c r="C18335" s="9" t="s">
        <v>733</v>
      </c>
    </row>
    <row r="18336">
      <c r="A18336" s="9">
        <f t="shared" si="1"/>
        <v>13317</v>
      </c>
      <c r="B18336" s="5" t="s">
        <v>11407</v>
      </c>
      <c r="C18336" s="6" t="s">
        <v>2549</v>
      </c>
    </row>
    <row r="18337">
      <c r="A18337" s="9">
        <f t="shared" si="1"/>
        <v>13317</v>
      </c>
      <c r="B18337" s="5" t="s">
        <v>11407</v>
      </c>
      <c r="C18337" s="6" t="s">
        <v>23628</v>
      </c>
    </row>
    <row r="18338">
      <c r="A18338" s="9">
        <f t="shared" si="1"/>
        <v>13318</v>
      </c>
      <c r="B18338" s="25" t="s">
        <v>25781</v>
      </c>
      <c r="C18338" s="26" t="s">
        <v>4721</v>
      </c>
    </row>
    <row r="18339">
      <c r="A18339" s="9">
        <f t="shared" si="1"/>
        <v>13319</v>
      </c>
      <c r="B18339" s="8" t="s">
        <v>11408</v>
      </c>
      <c r="C18339" s="9" t="s">
        <v>46</v>
      </c>
    </row>
    <row r="18340">
      <c r="A18340" s="9">
        <f t="shared" si="1"/>
        <v>13320</v>
      </c>
      <c r="B18340" s="5" t="s">
        <v>11409</v>
      </c>
      <c r="C18340" s="6" t="s">
        <v>1040</v>
      </c>
    </row>
    <row r="18341">
      <c r="A18341" s="9">
        <f t="shared" si="1"/>
        <v>13321</v>
      </c>
      <c r="B18341" s="5" t="s">
        <v>11410</v>
      </c>
      <c r="C18341" s="6" t="s">
        <v>1040</v>
      </c>
    </row>
    <row r="18342">
      <c r="A18342" s="9">
        <f t="shared" si="1"/>
        <v>13322</v>
      </c>
      <c r="B18342" s="5" t="s">
        <v>11411</v>
      </c>
      <c r="C18342" s="6" t="s">
        <v>1040</v>
      </c>
    </row>
    <row r="18343">
      <c r="A18343" s="9">
        <f t="shared" si="1"/>
        <v>13323</v>
      </c>
      <c r="B18343" s="5" t="s">
        <v>11412</v>
      </c>
      <c r="C18343" s="6" t="s">
        <v>1040</v>
      </c>
    </row>
    <row r="18344">
      <c r="A18344" s="9">
        <f t="shared" si="1"/>
        <v>13324</v>
      </c>
      <c r="B18344" s="5" t="s">
        <v>11413</v>
      </c>
      <c r="C18344" s="6" t="s">
        <v>1040</v>
      </c>
    </row>
    <row r="18345">
      <c r="A18345" s="9">
        <f t="shared" si="1"/>
        <v>13325</v>
      </c>
      <c r="B18345" s="5" t="s">
        <v>11414</v>
      </c>
      <c r="C18345" s="6" t="s">
        <v>1040</v>
      </c>
    </row>
    <row r="18346">
      <c r="A18346" s="9">
        <f t="shared" si="1"/>
        <v>13326</v>
      </c>
      <c r="B18346" s="5" t="s">
        <v>11415</v>
      </c>
      <c r="C18346" s="6" t="s">
        <v>758</v>
      </c>
    </row>
    <row r="18347">
      <c r="A18347" s="9">
        <f t="shared" si="1"/>
        <v>13327</v>
      </c>
      <c r="B18347" s="8" t="s">
        <v>11416</v>
      </c>
      <c r="C18347" s="9" t="s">
        <v>502</v>
      </c>
    </row>
    <row r="18348">
      <c r="A18348" s="9">
        <f t="shared" si="1"/>
        <v>13328</v>
      </c>
      <c r="B18348" s="5" t="s">
        <v>11417</v>
      </c>
      <c r="C18348" s="6" t="s">
        <v>109</v>
      </c>
    </row>
    <row r="18349">
      <c r="A18349" s="9">
        <f t="shared" si="1"/>
        <v>13328</v>
      </c>
      <c r="B18349" s="5" t="s">
        <v>11417</v>
      </c>
      <c r="C18349" s="6" t="s">
        <v>60</v>
      </c>
    </row>
    <row r="18350">
      <c r="A18350" s="9">
        <f t="shared" si="1"/>
        <v>13328</v>
      </c>
      <c r="B18350" s="5" t="s">
        <v>11417</v>
      </c>
      <c r="C18350" s="6" t="s">
        <v>25</v>
      </c>
    </row>
    <row r="18351">
      <c r="A18351" s="9">
        <f t="shared" si="1"/>
        <v>13329</v>
      </c>
      <c r="B18351" s="5" t="s">
        <v>11418</v>
      </c>
      <c r="C18351" s="6" t="s">
        <v>1585</v>
      </c>
    </row>
    <row r="18352">
      <c r="A18352" s="9">
        <f t="shared" si="1"/>
        <v>13330</v>
      </c>
      <c r="B18352" s="5" t="s">
        <v>11419</v>
      </c>
      <c r="C18352" s="6" t="s">
        <v>1585</v>
      </c>
    </row>
    <row r="18353">
      <c r="A18353" s="9">
        <f t="shared" si="1"/>
        <v>13331</v>
      </c>
      <c r="B18353" s="5" t="s">
        <v>11420</v>
      </c>
      <c r="C18353" s="6" t="s">
        <v>109</v>
      </c>
    </row>
    <row r="18354">
      <c r="A18354" s="9">
        <f t="shared" si="1"/>
        <v>13332</v>
      </c>
      <c r="B18354" s="8" t="s">
        <v>11421</v>
      </c>
      <c r="C18354" s="9" t="s">
        <v>280</v>
      </c>
    </row>
    <row r="18355">
      <c r="A18355" s="9">
        <f t="shared" si="1"/>
        <v>13333</v>
      </c>
      <c r="B18355" s="5" t="s">
        <v>11422</v>
      </c>
      <c r="C18355" s="6" t="s">
        <v>1223</v>
      </c>
    </row>
    <row r="18356">
      <c r="A18356" s="9">
        <f t="shared" si="1"/>
        <v>13333</v>
      </c>
      <c r="B18356" s="5" t="s">
        <v>11422</v>
      </c>
      <c r="C18356" s="6" t="s">
        <v>1548</v>
      </c>
    </row>
    <row r="18357">
      <c r="A18357" s="9">
        <f t="shared" si="1"/>
        <v>13334</v>
      </c>
      <c r="B18357" s="5" t="s">
        <v>11423</v>
      </c>
      <c r="C18357" s="6" t="s">
        <v>731</v>
      </c>
    </row>
    <row r="18358">
      <c r="A18358" s="9">
        <f t="shared" si="1"/>
        <v>13335</v>
      </c>
      <c r="B18358" s="5" t="s">
        <v>11424</v>
      </c>
      <c r="C18358" s="6" t="s">
        <v>6</v>
      </c>
    </row>
    <row r="18359">
      <c r="A18359" s="9">
        <f t="shared" si="1"/>
        <v>13336</v>
      </c>
      <c r="B18359" s="25" t="s">
        <v>25782</v>
      </c>
      <c r="C18359" s="26" t="s">
        <v>12983</v>
      </c>
    </row>
    <row r="18360">
      <c r="A18360" s="9">
        <f t="shared" si="1"/>
        <v>13337</v>
      </c>
      <c r="B18360" s="5" t="s">
        <v>11425</v>
      </c>
      <c r="C18360" s="6" t="s">
        <v>1267</v>
      </c>
    </row>
    <row r="18361">
      <c r="A18361" s="9">
        <f t="shared" si="1"/>
        <v>13338</v>
      </c>
      <c r="B18361" s="8" t="s">
        <v>11426</v>
      </c>
      <c r="C18361" s="9" t="s">
        <v>60</v>
      </c>
    </row>
    <row r="18362">
      <c r="A18362" s="9">
        <f t="shared" si="1"/>
        <v>13338</v>
      </c>
      <c r="B18362" s="8" t="s">
        <v>11426</v>
      </c>
      <c r="C18362" s="6" t="s">
        <v>328</v>
      </c>
    </row>
    <row r="18363">
      <c r="A18363" s="9">
        <f t="shared" si="1"/>
        <v>13338</v>
      </c>
      <c r="B18363" s="8" t="s">
        <v>11426</v>
      </c>
      <c r="C18363" s="6" t="s">
        <v>91</v>
      </c>
    </row>
    <row r="18364">
      <c r="A18364" s="9">
        <f t="shared" si="1"/>
        <v>13338</v>
      </c>
      <c r="B18364" s="8" t="s">
        <v>11426</v>
      </c>
      <c r="C18364" s="6" t="s">
        <v>23637</v>
      </c>
    </row>
    <row r="18365">
      <c r="A18365" s="9">
        <f t="shared" si="1"/>
        <v>13339</v>
      </c>
      <c r="B18365" s="25" t="s">
        <v>25783</v>
      </c>
      <c r="C18365" s="26" t="s">
        <v>23817</v>
      </c>
    </row>
    <row r="18366">
      <c r="A18366" s="9">
        <f t="shared" si="1"/>
        <v>13340</v>
      </c>
      <c r="B18366" s="5" t="s">
        <v>11427</v>
      </c>
      <c r="C18366" s="6" t="s">
        <v>731</v>
      </c>
    </row>
    <row r="18367">
      <c r="A18367" s="9">
        <f t="shared" si="1"/>
        <v>13341</v>
      </c>
      <c r="B18367" s="5" t="s">
        <v>11428</v>
      </c>
      <c r="C18367" s="6" t="s">
        <v>1223</v>
      </c>
    </row>
    <row r="18368">
      <c r="A18368" s="9">
        <f t="shared" si="1"/>
        <v>13342</v>
      </c>
      <c r="B18368" s="5" t="s">
        <v>11429</v>
      </c>
      <c r="C18368" s="6" t="s">
        <v>6</v>
      </c>
    </row>
    <row r="18369">
      <c r="A18369" s="9">
        <f t="shared" si="1"/>
        <v>13343</v>
      </c>
      <c r="B18369" s="5" t="s">
        <v>11430</v>
      </c>
      <c r="C18369" s="6" t="s">
        <v>1267</v>
      </c>
    </row>
    <row r="18370">
      <c r="A18370" s="9">
        <f t="shared" si="1"/>
        <v>13344</v>
      </c>
      <c r="B18370" s="8" t="s">
        <v>11431</v>
      </c>
      <c r="C18370" s="9" t="s">
        <v>56</v>
      </c>
    </row>
    <row r="18371">
      <c r="A18371" s="9">
        <f t="shared" si="1"/>
        <v>13345</v>
      </c>
      <c r="B18371" s="8" t="s">
        <v>11432</v>
      </c>
      <c r="C18371" s="9" t="s">
        <v>142</v>
      </c>
    </row>
    <row r="18372">
      <c r="A18372" s="9">
        <f t="shared" si="1"/>
        <v>13346</v>
      </c>
      <c r="B18372" s="5" t="s">
        <v>11433</v>
      </c>
      <c r="C18372" s="6" t="s">
        <v>1585</v>
      </c>
    </row>
    <row r="18373">
      <c r="A18373" s="9">
        <f t="shared" si="1"/>
        <v>13347</v>
      </c>
      <c r="B18373" s="5" t="s">
        <v>11434</v>
      </c>
      <c r="C18373" s="6" t="s">
        <v>1585</v>
      </c>
    </row>
    <row r="18374">
      <c r="A18374" s="9">
        <f t="shared" si="1"/>
        <v>13348</v>
      </c>
      <c r="B18374" s="5" t="s">
        <v>11435</v>
      </c>
      <c r="C18374" s="6" t="s">
        <v>1585</v>
      </c>
    </row>
    <row r="18375">
      <c r="A18375" s="9">
        <f t="shared" si="1"/>
        <v>13349</v>
      </c>
      <c r="B18375" s="25" t="s">
        <v>25784</v>
      </c>
      <c r="C18375" s="26" t="s">
        <v>3126</v>
      </c>
    </row>
    <row r="18376">
      <c r="A18376" s="9">
        <f t="shared" si="1"/>
        <v>13350</v>
      </c>
      <c r="B18376" s="16" t="s">
        <v>11436</v>
      </c>
      <c r="C18376" s="6" t="s">
        <v>1235</v>
      </c>
    </row>
    <row r="18377">
      <c r="A18377" s="9">
        <f t="shared" si="1"/>
        <v>13351</v>
      </c>
      <c r="B18377" s="8" t="s">
        <v>11437</v>
      </c>
      <c r="C18377" s="9" t="s">
        <v>1548</v>
      </c>
    </row>
    <row r="18378">
      <c r="A18378" s="9">
        <f t="shared" si="1"/>
        <v>13352</v>
      </c>
      <c r="B18378" s="5" t="s">
        <v>11438</v>
      </c>
      <c r="C18378" s="6" t="s">
        <v>12</v>
      </c>
    </row>
    <row r="18379">
      <c r="A18379" s="9">
        <f t="shared" si="1"/>
        <v>13353</v>
      </c>
      <c r="B18379" s="5" t="s">
        <v>11439</v>
      </c>
      <c r="C18379" s="6" t="s">
        <v>12</v>
      </c>
    </row>
    <row r="18380">
      <c r="A18380" s="9">
        <f t="shared" si="1"/>
        <v>13354</v>
      </c>
      <c r="B18380" s="5" t="s">
        <v>11440</v>
      </c>
      <c r="C18380" s="6" t="s">
        <v>12</v>
      </c>
    </row>
    <row r="18381">
      <c r="A18381" s="9">
        <f t="shared" si="1"/>
        <v>13355</v>
      </c>
      <c r="B18381" s="5" t="s">
        <v>11441</v>
      </c>
      <c r="C18381" s="6" t="s">
        <v>405</v>
      </c>
    </row>
    <row r="18382">
      <c r="A18382" s="9">
        <f t="shared" si="1"/>
        <v>13355</v>
      </c>
      <c r="B18382" s="5" t="s">
        <v>11441</v>
      </c>
      <c r="C18382" s="6" t="s">
        <v>23637</v>
      </c>
    </row>
    <row r="18383">
      <c r="A18383" s="9">
        <f t="shared" si="1"/>
        <v>13356</v>
      </c>
      <c r="B18383" s="5" t="s">
        <v>11442</v>
      </c>
      <c r="C18383" s="6" t="s">
        <v>12</v>
      </c>
    </row>
    <row r="18384">
      <c r="A18384" s="9">
        <f t="shared" si="1"/>
        <v>13357</v>
      </c>
      <c r="B18384" s="5" t="s">
        <v>11443</v>
      </c>
      <c r="C18384" s="6" t="s">
        <v>12</v>
      </c>
    </row>
    <row r="18385">
      <c r="A18385" s="9">
        <f t="shared" si="1"/>
        <v>13358</v>
      </c>
      <c r="B18385" s="8" t="s">
        <v>11444</v>
      </c>
      <c r="C18385" s="9" t="s">
        <v>530</v>
      </c>
    </row>
    <row r="18386">
      <c r="A18386" s="9">
        <f t="shared" si="1"/>
        <v>13359</v>
      </c>
      <c r="B18386" s="5" t="s">
        <v>11445</v>
      </c>
      <c r="C18386" s="6" t="s">
        <v>109</v>
      </c>
    </row>
    <row r="18387">
      <c r="A18387" s="9">
        <f t="shared" si="1"/>
        <v>13360</v>
      </c>
      <c r="B18387" s="5" t="s">
        <v>11446</v>
      </c>
      <c r="C18387" s="6" t="s">
        <v>109</v>
      </c>
    </row>
    <row r="18388">
      <c r="A18388" s="9">
        <f t="shared" si="1"/>
        <v>13360</v>
      </c>
      <c r="B18388" s="5" t="s">
        <v>11446</v>
      </c>
      <c r="C18388" s="6" t="s">
        <v>121</v>
      </c>
    </row>
    <row r="18389">
      <c r="A18389" s="9">
        <f t="shared" si="1"/>
        <v>13361</v>
      </c>
      <c r="B18389" s="5" t="s">
        <v>11447</v>
      </c>
      <c r="C18389" s="6" t="s">
        <v>109</v>
      </c>
    </row>
    <row r="18390">
      <c r="A18390" s="9">
        <f t="shared" si="1"/>
        <v>13362</v>
      </c>
      <c r="B18390" s="5" t="s">
        <v>11448</v>
      </c>
      <c r="C18390" s="6" t="s">
        <v>109</v>
      </c>
    </row>
    <row r="18391">
      <c r="A18391" s="9">
        <f t="shared" si="1"/>
        <v>13363</v>
      </c>
      <c r="B18391" s="5" t="s">
        <v>11449</v>
      </c>
      <c r="C18391" s="6" t="s">
        <v>109</v>
      </c>
    </row>
    <row r="18392">
      <c r="A18392" s="9">
        <f t="shared" si="1"/>
        <v>13364</v>
      </c>
      <c r="B18392" s="5" t="s">
        <v>11450</v>
      </c>
      <c r="C18392" s="6" t="s">
        <v>1342</v>
      </c>
    </row>
    <row r="18393">
      <c r="A18393" s="9">
        <f t="shared" si="1"/>
        <v>13365</v>
      </c>
      <c r="B18393" s="5" t="s">
        <v>11451</v>
      </c>
      <c r="C18393" s="6" t="s">
        <v>86</v>
      </c>
    </row>
    <row r="18394">
      <c r="A18394" s="9">
        <f t="shared" si="1"/>
        <v>13366</v>
      </c>
      <c r="B18394" s="5" t="s">
        <v>11452</v>
      </c>
      <c r="C18394" s="6" t="s">
        <v>86</v>
      </c>
    </row>
    <row r="18395">
      <c r="A18395" s="9">
        <f t="shared" si="1"/>
        <v>13367</v>
      </c>
      <c r="B18395" s="5" t="s">
        <v>11453</v>
      </c>
      <c r="C18395" s="6" t="s">
        <v>437</v>
      </c>
    </row>
    <row r="18396">
      <c r="A18396" s="9">
        <f t="shared" si="1"/>
        <v>13368</v>
      </c>
      <c r="B18396" s="5" t="s">
        <v>11454</v>
      </c>
      <c r="C18396" s="6" t="s">
        <v>437</v>
      </c>
    </row>
    <row r="18397">
      <c r="A18397" s="9">
        <f t="shared" si="1"/>
        <v>13369</v>
      </c>
      <c r="B18397" s="5" t="s">
        <v>11455</v>
      </c>
      <c r="C18397" s="6" t="s">
        <v>1342</v>
      </c>
    </row>
    <row r="18398">
      <c r="A18398" s="9">
        <f t="shared" si="1"/>
        <v>13370</v>
      </c>
      <c r="B18398" s="5" t="s">
        <v>11456</v>
      </c>
      <c r="C18398" s="6" t="s">
        <v>1223</v>
      </c>
    </row>
    <row r="18399">
      <c r="A18399" s="9">
        <f t="shared" si="1"/>
        <v>13371</v>
      </c>
      <c r="B18399" s="5" t="s">
        <v>11457</v>
      </c>
      <c r="C18399" s="6" t="s">
        <v>467</v>
      </c>
    </row>
    <row r="18400">
      <c r="A18400" s="9">
        <f t="shared" si="1"/>
        <v>13371</v>
      </c>
      <c r="B18400" s="5" t="s">
        <v>11457</v>
      </c>
      <c r="C18400" s="6" t="s">
        <v>23628</v>
      </c>
    </row>
    <row r="18401">
      <c r="A18401" s="9">
        <f t="shared" si="1"/>
        <v>13372</v>
      </c>
      <c r="B18401" s="5" t="s">
        <v>11458</v>
      </c>
      <c r="C18401" s="6" t="s">
        <v>765</v>
      </c>
    </row>
    <row r="18402">
      <c r="A18402" s="9">
        <f t="shared" si="1"/>
        <v>13373</v>
      </c>
      <c r="B18402" s="5" t="s">
        <v>11459</v>
      </c>
      <c r="C18402" s="6" t="s">
        <v>426</v>
      </c>
    </row>
    <row r="18403">
      <c r="A18403" s="9">
        <f t="shared" si="1"/>
        <v>13374</v>
      </c>
      <c r="B18403" s="5" t="s">
        <v>11460</v>
      </c>
      <c r="C18403" s="6" t="s">
        <v>731</v>
      </c>
    </row>
    <row r="18404">
      <c r="A18404" s="9">
        <f t="shared" si="1"/>
        <v>13375</v>
      </c>
      <c r="B18404" s="5" t="s">
        <v>11461</v>
      </c>
      <c r="C18404" s="6" t="s">
        <v>683</v>
      </c>
    </row>
    <row r="18405">
      <c r="A18405" s="9">
        <f t="shared" si="1"/>
        <v>13375</v>
      </c>
      <c r="B18405" s="37" t="s">
        <v>11461</v>
      </c>
      <c r="C18405" s="28" t="s">
        <v>23633</v>
      </c>
    </row>
    <row r="18406">
      <c r="A18406" s="9">
        <f t="shared" si="1"/>
        <v>13376</v>
      </c>
      <c r="B18406" s="8" t="s">
        <v>11462</v>
      </c>
      <c r="C18406" s="9" t="s">
        <v>40</v>
      </c>
    </row>
    <row r="18407">
      <c r="A18407" s="9">
        <f t="shared" si="1"/>
        <v>13377</v>
      </c>
      <c r="B18407" s="8" t="s">
        <v>11463</v>
      </c>
      <c r="C18407" s="9" t="s">
        <v>416</v>
      </c>
    </row>
    <row r="18408">
      <c r="A18408" s="9">
        <f t="shared" si="1"/>
        <v>13378</v>
      </c>
      <c r="B18408" s="5" t="s">
        <v>11464</v>
      </c>
      <c r="C18408" s="6" t="s">
        <v>1458</v>
      </c>
    </row>
    <row r="18409">
      <c r="A18409" s="9">
        <f t="shared" si="1"/>
        <v>13378</v>
      </c>
      <c r="B18409" s="5" t="s">
        <v>11464</v>
      </c>
      <c r="C18409" s="6" t="s">
        <v>23628</v>
      </c>
    </row>
    <row r="18410">
      <c r="A18410" s="9">
        <f t="shared" si="1"/>
        <v>13379</v>
      </c>
      <c r="B18410" s="5" t="s">
        <v>11465</v>
      </c>
      <c r="C18410" s="6" t="s">
        <v>11466</v>
      </c>
    </row>
    <row r="18411">
      <c r="A18411" s="9">
        <f t="shared" si="1"/>
        <v>13380</v>
      </c>
      <c r="B18411" s="25" t="s">
        <v>25785</v>
      </c>
      <c r="C18411" s="26" t="s">
        <v>8541</v>
      </c>
    </row>
    <row r="18412">
      <c r="A18412" s="9">
        <f t="shared" si="1"/>
        <v>13381</v>
      </c>
      <c r="B18412" s="25" t="s">
        <v>25786</v>
      </c>
      <c r="C18412" s="26" t="s">
        <v>8541</v>
      </c>
    </row>
    <row r="18413">
      <c r="A18413" s="9">
        <f t="shared" si="1"/>
        <v>13382</v>
      </c>
      <c r="B18413" s="8" t="s">
        <v>11467</v>
      </c>
      <c r="C18413" s="9" t="s">
        <v>547</v>
      </c>
    </row>
    <row r="18414">
      <c r="A18414" s="9">
        <f t="shared" si="1"/>
        <v>13383</v>
      </c>
      <c r="B18414" s="5" t="s">
        <v>11468</v>
      </c>
      <c r="C18414" s="6" t="s">
        <v>1223</v>
      </c>
    </row>
    <row r="18415">
      <c r="A18415" s="9">
        <f t="shared" si="1"/>
        <v>13384</v>
      </c>
      <c r="B18415" s="5" t="s">
        <v>11469</v>
      </c>
      <c r="C18415" s="6" t="s">
        <v>731</v>
      </c>
    </row>
    <row r="18416">
      <c r="A18416" s="9">
        <f t="shared" si="1"/>
        <v>13385</v>
      </c>
      <c r="B18416" s="5" t="s">
        <v>11470</v>
      </c>
      <c r="C18416" s="6" t="s">
        <v>1221</v>
      </c>
    </row>
    <row r="18417">
      <c r="A18417" s="9">
        <f t="shared" si="1"/>
        <v>13386</v>
      </c>
      <c r="B18417" s="5" t="s">
        <v>11471</v>
      </c>
      <c r="C18417" s="6" t="s">
        <v>367</v>
      </c>
    </row>
    <row r="18418">
      <c r="A18418" s="9">
        <f t="shared" si="1"/>
        <v>13387</v>
      </c>
      <c r="B18418" s="5" t="s">
        <v>11472</v>
      </c>
      <c r="C18418" s="6" t="s">
        <v>818</v>
      </c>
    </row>
    <row r="18419">
      <c r="A18419" s="9">
        <f t="shared" si="1"/>
        <v>13388</v>
      </c>
      <c r="B18419" s="5" t="s">
        <v>11473</v>
      </c>
      <c r="C18419" s="6" t="s">
        <v>1221</v>
      </c>
    </row>
    <row r="18420">
      <c r="A18420" s="9">
        <f t="shared" si="1"/>
        <v>13389</v>
      </c>
      <c r="B18420" s="8" t="s">
        <v>11474</v>
      </c>
      <c r="C18420" s="9" t="s">
        <v>733</v>
      </c>
    </row>
    <row r="18421">
      <c r="A18421" s="9">
        <f t="shared" si="1"/>
        <v>13390</v>
      </c>
      <c r="B18421" s="5" t="s">
        <v>11475</v>
      </c>
      <c r="C18421" s="6" t="s">
        <v>78</v>
      </c>
    </row>
    <row r="18422">
      <c r="A18422" s="9">
        <f t="shared" si="1"/>
        <v>13391</v>
      </c>
      <c r="B18422" s="5" t="s">
        <v>11476</v>
      </c>
      <c r="C18422" s="6" t="s">
        <v>785</v>
      </c>
    </row>
    <row r="18423">
      <c r="A18423" s="9">
        <f t="shared" si="1"/>
        <v>13392</v>
      </c>
      <c r="B18423" s="8" t="s">
        <v>11477</v>
      </c>
      <c r="C18423" s="9" t="s">
        <v>10</v>
      </c>
    </row>
    <row r="18424">
      <c r="A18424" s="9">
        <f t="shared" si="1"/>
        <v>13392</v>
      </c>
      <c r="B18424" s="8" t="s">
        <v>11477</v>
      </c>
      <c r="C18424" s="9" t="s">
        <v>60</v>
      </c>
    </row>
    <row r="18425">
      <c r="A18425" s="9">
        <f t="shared" si="1"/>
        <v>13393</v>
      </c>
      <c r="B18425" s="8" t="s">
        <v>11478</v>
      </c>
      <c r="C18425" s="9" t="s">
        <v>874</v>
      </c>
    </row>
    <row r="18426">
      <c r="A18426" s="9">
        <f t="shared" si="1"/>
        <v>13394</v>
      </c>
      <c r="B18426" s="5" t="s">
        <v>11479</v>
      </c>
      <c r="C18426" s="6" t="s">
        <v>610</v>
      </c>
    </row>
    <row r="18427">
      <c r="A18427" s="9">
        <f t="shared" si="1"/>
        <v>13395</v>
      </c>
      <c r="B18427" s="8" t="s">
        <v>11480</v>
      </c>
      <c r="C18427" s="9" t="s">
        <v>46</v>
      </c>
    </row>
    <row r="18428">
      <c r="A18428" s="9">
        <f t="shared" si="1"/>
        <v>13396</v>
      </c>
      <c r="B18428" s="5" t="s">
        <v>11481</v>
      </c>
      <c r="C18428" s="6" t="s">
        <v>15</v>
      </c>
    </row>
    <row r="18429">
      <c r="A18429" s="9">
        <f t="shared" si="1"/>
        <v>13397</v>
      </c>
      <c r="B18429" s="5" t="s">
        <v>11482</v>
      </c>
      <c r="C18429" s="6" t="s">
        <v>1124</v>
      </c>
    </row>
    <row r="18430">
      <c r="A18430" s="9">
        <f t="shared" si="1"/>
        <v>13398</v>
      </c>
      <c r="B18430" s="5" t="s">
        <v>11483</v>
      </c>
      <c r="C18430" s="6" t="s">
        <v>1279</v>
      </c>
    </row>
    <row r="18431">
      <c r="A18431" s="9">
        <f t="shared" si="1"/>
        <v>13399</v>
      </c>
      <c r="B18431" s="25" t="s">
        <v>25787</v>
      </c>
      <c r="C18431" s="26" t="s">
        <v>23845</v>
      </c>
    </row>
    <row r="18432">
      <c r="A18432" s="9">
        <f t="shared" si="1"/>
        <v>13399</v>
      </c>
      <c r="B18432" s="25" t="s">
        <v>25787</v>
      </c>
      <c r="C18432" s="26" t="s">
        <v>603</v>
      </c>
    </row>
    <row r="18433">
      <c r="A18433" s="9">
        <f t="shared" si="1"/>
        <v>13400</v>
      </c>
      <c r="B18433" s="5" t="s">
        <v>11484</v>
      </c>
      <c r="C18433" s="6" t="s">
        <v>610</v>
      </c>
    </row>
    <row r="18434">
      <c r="A18434" s="9">
        <f t="shared" si="1"/>
        <v>13401</v>
      </c>
      <c r="B18434" s="5" t="s">
        <v>11485</v>
      </c>
      <c r="C18434" s="6" t="s">
        <v>818</v>
      </c>
    </row>
    <row r="18435">
      <c r="A18435" s="9">
        <f t="shared" si="1"/>
        <v>13402</v>
      </c>
      <c r="B18435" s="5" t="s">
        <v>11486</v>
      </c>
      <c r="C18435" s="6" t="s">
        <v>731</v>
      </c>
    </row>
    <row r="18436">
      <c r="A18436" s="9">
        <f t="shared" si="1"/>
        <v>13403</v>
      </c>
      <c r="B18436" s="5" t="s">
        <v>11487</v>
      </c>
      <c r="C18436" s="6" t="s">
        <v>32</v>
      </c>
    </row>
    <row r="18437">
      <c r="A18437" s="9">
        <f t="shared" si="1"/>
        <v>13404</v>
      </c>
      <c r="B18437" s="5" t="s">
        <v>11488</v>
      </c>
      <c r="C18437" s="6" t="s">
        <v>393</v>
      </c>
    </row>
    <row r="18438">
      <c r="A18438" s="9">
        <f t="shared" si="1"/>
        <v>13405</v>
      </c>
      <c r="B18438" s="8" t="s">
        <v>11489</v>
      </c>
      <c r="C18438" s="9" t="s">
        <v>8</v>
      </c>
    </row>
    <row r="18439">
      <c r="A18439" s="9">
        <f t="shared" si="1"/>
        <v>13406</v>
      </c>
      <c r="B18439" s="8" t="s">
        <v>11490</v>
      </c>
      <c r="C18439" s="9" t="s">
        <v>733</v>
      </c>
    </row>
    <row r="18440">
      <c r="A18440" s="9">
        <f t="shared" si="1"/>
        <v>13407</v>
      </c>
      <c r="B18440" s="25" t="s">
        <v>25788</v>
      </c>
      <c r="C18440" s="26" t="s">
        <v>487</v>
      </c>
    </row>
    <row r="18441">
      <c r="A18441" s="9">
        <f t="shared" si="1"/>
        <v>13407</v>
      </c>
      <c r="B18441" s="27" t="s">
        <v>25788</v>
      </c>
      <c r="C18441" s="28" t="s">
        <v>23637</v>
      </c>
    </row>
    <row r="18442">
      <c r="A18442" s="9">
        <f t="shared" si="1"/>
        <v>13408</v>
      </c>
      <c r="B18442" s="25" t="s">
        <v>25789</v>
      </c>
      <c r="C18442" s="26" t="s">
        <v>420</v>
      </c>
    </row>
    <row r="18443">
      <c r="A18443" s="9">
        <f t="shared" si="1"/>
        <v>13408</v>
      </c>
      <c r="B18443" s="25" t="s">
        <v>25789</v>
      </c>
      <c r="C18443" s="6" t="s">
        <v>23672</v>
      </c>
    </row>
    <row r="18444">
      <c r="A18444" s="9">
        <f t="shared" si="1"/>
        <v>13409</v>
      </c>
      <c r="B18444" s="8" t="s">
        <v>11491</v>
      </c>
      <c r="C18444" s="9" t="s">
        <v>1548</v>
      </c>
    </row>
    <row r="18445">
      <c r="A18445" s="9">
        <f t="shared" si="1"/>
        <v>13410</v>
      </c>
      <c r="B18445" s="5" t="s">
        <v>11492</v>
      </c>
      <c r="C18445" s="6" t="s">
        <v>683</v>
      </c>
    </row>
    <row r="18446">
      <c r="A18446" s="9">
        <f t="shared" si="1"/>
        <v>13410</v>
      </c>
      <c r="B18446" s="37" t="s">
        <v>11492</v>
      </c>
      <c r="C18446" s="28" t="s">
        <v>23633</v>
      </c>
    </row>
    <row r="18447">
      <c r="A18447" s="9">
        <f t="shared" si="1"/>
        <v>13411</v>
      </c>
      <c r="B18447" s="8" t="s">
        <v>11493</v>
      </c>
      <c r="C18447" s="9" t="s">
        <v>142</v>
      </c>
    </row>
    <row r="18448">
      <c r="A18448" s="9">
        <f t="shared" si="1"/>
        <v>13412</v>
      </c>
      <c r="B18448" s="25" t="s">
        <v>25790</v>
      </c>
      <c r="C18448" s="26" t="s">
        <v>10122</v>
      </c>
    </row>
    <row r="18449">
      <c r="A18449" s="9">
        <f t="shared" si="1"/>
        <v>13412</v>
      </c>
      <c r="B18449" s="27" t="s">
        <v>25790</v>
      </c>
      <c r="C18449" s="28" t="s">
        <v>23637</v>
      </c>
    </row>
    <row r="18450">
      <c r="A18450" s="9">
        <f t="shared" si="1"/>
        <v>13413</v>
      </c>
      <c r="B18450" s="8" t="s">
        <v>11494</v>
      </c>
      <c r="C18450" s="9" t="s">
        <v>56</v>
      </c>
    </row>
    <row r="18451">
      <c r="A18451" s="9">
        <f t="shared" si="1"/>
        <v>13413</v>
      </c>
      <c r="B18451" s="8" t="s">
        <v>11494</v>
      </c>
      <c r="C18451" s="9" t="s">
        <v>60</v>
      </c>
    </row>
    <row r="18452">
      <c r="A18452" s="9">
        <f t="shared" si="1"/>
        <v>13413</v>
      </c>
      <c r="B18452" s="8" t="s">
        <v>11494</v>
      </c>
      <c r="C18452" s="9" t="s">
        <v>616</v>
      </c>
    </row>
    <row r="18453">
      <c r="A18453" s="9">
        <f t="shared" si="1"/>
        <v>13414</v>
      </c>
      <c r="B18453" s="5" t="s">
        <v>11495</v>
      </c>
      <c r="C18453" s="6" t="s">
        <v>365</v>
      </c>
    </row>
    <row r="18454">
      <c r="A18454" s="9">
        <f t="shared" si="1"/>
        <v>13415</v>
      </c>
      <c r="B18454" s="5" t="s">
        <v>11496</v>
      </c>
      <c r="C18454" s="6" t="s">
        <v>365</v>
      </c>
    </row>
    <row r="18455">
      <c r="A18455" s="9">
        <f t="shared" si="1"/>
        <v>13416</v>
      </c>
      <c r="B18455" s="5" t="s">
        <v>11497</v>
      </c>
      <c r="C18455" s="6" t="s">
        <v>162</v>
      </c>
    </row>
    <row r="18456">
      <c r="A18456" s="9">
        <f t="shared" si="1"/>
        <v>13416</v>
      </c>
      <c r="B18456" s="5" t="s">
        <v>11497</v>
      </c>
      <c r="C18456" s="6" t="s">
        <v>142</v>
      </c>
    </row>
    <row r="18457">
      <c r="A18457" s="9">
        <f t="shared" si="1"/>
        <v>13416</v>
      </c>
      <c r="B18457" s="5" t="s">
        <v>11497</v>
      </c>
      <c r="C18457" s="6" t="s">
        <v>313</v>
      </c>
    </row>
    <row r="18458">
      <c r="A18458" s="9">
        <f t="shared" si="1"/>
        <v>13417</v>
      </c>
      <c r="B18458" s="27" t="s">
        <v>25791</v>
      </c>
      <c r="C18458" s="28" t="s">
        <v>23637</v>
      </c>
    </row>
    <row r="18459">
      <c r="A18459" s="9">
        <f t="shared" si="1"/>
        <v>13417</v>
      </c>
      <c r="B18459" s="25" t="s">
        <v>25791</v>
      </c>
      <c r="C18459" s="33" t="s">
        <v>90</v>
      </c>
    </row>
    <row r="18460">
      <c r="A18460" s="9">
        <f t="shared" si="1"/>
        <v>13417</v>
      </c>
      <c r="B18460" s="25" t="s">
        <v>25791</v>
      </c>
      <c r="C18460" s="34" t="s">
        <v>60</v>
      </c>
    </row>
    <row r="18461">
      <c r="A18461" s="9">
        <f t="shared" si="1"/>
        <v>13418</v>
      </c>
      <c r="B18461" s="25" t="s">
        <v>25792</v>
      </c>
      <c r="C18461" s="26" t="s">
        <v>553</v>
      </c>
    </row>
    <row r="18462">
      <c r="A18462" s="9">
        <f t="shared" si="1"/>
        <v>13419</v>
      </c>
      <c r="B18462" s="5" t="s">
        <v>11498</v>
      </c>
      <c r="C18462" s="6" t="s">
        <v>452</v>
      </c>
    </row>
    <row r="18463">
      <c r="A18463" s="9">
        <f t="shared" si="1"/>
        <v>13419</v>
      </c>
      <c r="B18463" s="5" t="s">
        <v>11498</v>
      </c>
      <c r="C18463" s="6" t="s">
        <v>23637</v>
      </c>
    </row>
    <row r="18464">
      <c r="A18464" s="9">
        <f t="shared" si="1"/>
        <v>13420</v>
      </c>
      <c r="B18464" s="31" t="s">
        <v>25793</v>
      </c>
      <c r="C18464" s="26" t="s">
        <v>23639</v>
      </c>
    </row>
    <row r="18465">
      <c r="A18465" s="9">
        <f t="shared" si="1"/>
        <v>13421</v>
      </c>
      <c r="B18465" s="5" t="s">
        <v>11499</v>
      </c>
      <c r="C18465" s="6" t="s">
        <v>153</v>
      </c>
    </row>
    <row r="18466">
      <c r="A18466" s="9">
        <f t="shared" si="1"/>
        <v>13421</v>
      </c>
      <c r="B18466" s="5" t="s">
        <v>11499</v>
      </c>
      <c r="C18466" s="6" t="s">
        <v>150</v>
      </c>
    </row>
    <row r="18467">
      <c r="A18467" s="9">
        <f t="shared" si="1"/>
        <v>13421</v>
      </c>
      <c r="B18467" s="5" t="s">
        <v>11499</v>
      </c>
      <c r="C18467" s="6" t="s">
        <v>356</v>
      </c>
    </row>
    <row r="18468">
      <c r="A18468" s="9">
        <f t="shared" si="1"/>
        <v>13421</v>
      </c>
      <c r="B18468" s="5" t="s">
        <v>11499</v>
      </c>
      <c r="C18468" s="6" t="s">
        <v>23637</v>
      </c>
    </row>
    <row r="18469">
      <c r="A18469" s="9">
        <f t="shared" si="1"/>
        <v>13422</v>
      </c>
      <c r="B18469" s="25" t="s">
        <v>25794</v>
      </c>
      <c r="C18469" s="26" t="s">
        <v>10122</v>
      </c>
    </row>
    <row r="18470">
      <c r="A18470" s="9">
        <f t="shared" si="1"/>
        <v>13422</v>
      </c>
      <c r="B18470" s="27" t="s">
        <v>25794</v>
      </c>
      <c r="C18470" s="28" t="s">
        <v>23637</v>
      </c>
    </row>
    <row r="18471">
      <c r="A18471" s="9">
        <f t="shared" si="1"/>
        <v>13423</v>
      </c>
      <c r="B18471" s="8" t="s">
        <v>11500</v>
      </c>
      <c r="C18471" s="9" t="s">
        <v>60</v>
      </c>
    </row>
    <row r="18472">
      <c r="A18472" s="9">
        <f t="shared" si="1"/>
        <v>13424</v>
      </c>
      <c r="B18472" s="8" t="s">
        <v>11501</v>
      </c>
      <c r="C18472" s="9" t="s">
        <v>60</v>
      </c>
    </row>
    <row r="18473">
      <c r="A18473" s="9">
        <f t="shared" si="1"/>
        <v>13425</v>
      </c>
      <c r="B18473" s="5" t="s">
        <v>11502</v>
      </c>
      <c r="C18473" s="6" t="s">
        <v>313</v>
      </c>
    </row>
    <row r="18474">
      <c r="A18474" s="9">
        <f t="shared" si="1"/>
        <v>13426</v>
      </c>
      <c r="B18474" s="5" t="s">
        <v>11503</v>
      </c>
      <c r="C18474" s="6" t="s">
        <v>405</v>
      </c>
    </row>
    <row r="18475">
      <c r="A18475" s="9">
        <f t="shared" si="1"/>
        <v>13426</v>
      </c>
      <c r="B18475" s="5" t="s">
        <v>11503</v>
      </c>
      <c r="C18475" s="6" t="s">
        <v>23637</v>
      </c>
    </row>
    <row r="18476">
      <c r="A18476" s="9">
        <f t="shared" si="1"/>
        <v>13427</v>
      </c>
      <c r="B18476" s="8" t="s">
        <v>11504</v>
      </c>
      <c r="C18476" s="6" t="s">
        <v>1054</v>
      </c>
    </row>
    <row r="18477">
      <c r="A18477" s="9">
        <f t="shared" si="1"/>
        <v>13427</v>
      </c>
      <c r="B18477" s="8" t="s">
        <v>11504</v>
      </c>
      <c r="C18477" s="6" t="s">
        <v>616</v>
      </c>
    </row>
    <row r="18478">
      <c r="A18478" s="9">
        <f t="shared" si="1"/>
        <v>13427</v>
      </c>
      <c r="B18478" s="8" t="s">
        <v>11504</v>
      </c>
      <c r="C18478" s="9" t="s">
        <v>399</v>
      </c>
    </row>
    <row r="18479">
      <c r="A18479" s="9">
        <f t="shared" si="1"/>
        <v>13427</v>
      </c>
      <c r="B18479" s="8" t="s">
        <v>11504</v>
      </c>
      <c r="C18479" s="9" t="s">
        <v>60</v>
      </c>
    </row>
    <row r="18480">
      <c r="A18480" s="9">
        <f t="shared" si="1"/>
        <v>13427</v>
      </c>
      <c r="B18480" s="8" t="s">
        <v>11504</v>
      </c>
      <c r="C18480" s="9" t="s">
        <v>142</v>
      </c>
    </row>
    <row r="18481">
      <c r="A18481" s="9">
        <f t="shared" si="1"/>
        <v>13427</v>
      </c>
      <c r="B18481" s="8" t="s">
        <v>11504</v>
      </c>
      <c r="C18481" s="6" t="s">
        <v>23637</v>
      </c>
    </row>
    <row r="18482">
      <c r="A18482" s="9">
        <f t="shared" si="1"/>
        <v>13428</v>
      </c>
      <c r="B18482" s="25" t="s">
        <v>25795</v>
      </c>
      <c r="C18482" s="26" t="s">
        <v>672</v>
      </c>
    </row>
    <row r="18483">
      <c r="A18483" s="9">
        <f t="shared" si="1"/>
        <v>13428</v>
      </c>
      <c r="B18483" s="27" t="s">
        <v>25795</v>
      </c>
      <c r="C18483" s="28" t="s">
        <v>23637</v>
      </c>
    </row>
    <row r="18484">
      <c r="A18484" s="9">
        <f t="shared" si="1"/>
        <v>13429</v>
      </c>
      <c r="B18484" s="5" t="s">
        <v>11505</v>
      </c>
      <c r="C18484" s="6" t="s">
        <v>326</v>
      </c>
    </row>
    <row r="18485">
      <c r="A18485" s="9">
        <f t="shared" si="1"/>
        <v>13429</v>
      </c>
      <c r="B18485" s="5" t="s">
        <v>11505</v>
      </c>
      <c r="C18485" s="6" t="s">
        <v>23637</v>
      </c>
    </row>
    <row r="18486">
      <c r="A18486" s="9">
        <f t="shared" si="1"/>
        <v>13430</v>
      </c>
      <c r="B18486" s="5" t="s">
        <v>11506</v>
      </c>
      <c r="C18486" s="6" t="s">
        <v>405</v>
      </c>
    </row>
    <row r="18487">
      <c r="A18487" s="9">
        <f t="shared" si="1"/>
        <v>13430</v>
      </c>
      <c r="B18487" s="5" t="s">
        <v>11506</v>
      </c>
      <c r="C18487" s="6" t="s">
        <v>23637</v>
      </c>
    </row>
    <row r="18488">
      <c r="A18488" s="9">
        <f t="shared" si="1"/>
        <v>13431</v>
      </c>
      <c r="B18488" s="5" t="s">
        <v>11507</v>
      </c>
      <c r="C18488" s="6" t="s">
        <v>162</v>
      </c>
    </row>
    <row r="18489">
      <c r="A18489" s="9">
        <f t="shared" si="1"/>
        <v>13432</v>
      </c>
      <c r="B18489" s="8" t="s">
        <v>11508</v>
      </c>
      <c r="C18489" s="9" t="s">
        <v>188</v>
      </c>
    </row>
    <row r="18490">
      <c r="A18490" s="9">
        <f t="shared" si="1"/>
        <v>13433</v>
      </c>
      <c r="B18490" s="25" t="s">
        <v>25796</v>
      </c>
      <c r="C18490" s="26" t="s">
        <v>672</v>
      </c>
    </row>
    <row r="18491">
      <c r="A18491" s="9">
        <f t="shared" si="1"/>
        <v>13433</v>
      </c>
      <c r="B18491" s="27" t="s">
        <v>25796</v>
      </c>
      <c r="C18491" s="28" t="s">
        <v>23637</v>
      </c>
    </row>
    <row r="18492">
      <c r="A18492" s="9">
        <f t="shared" si="1"/>
        <v>13434</v>
      </c>
      <c r="B18492" s="8" t="s">
        <v>11509</v>
      </c>
      <c r="C18492" s="9" t="s">
        <v>188</v>
      </c>
    </row>
    <row r="18493">
      <c r="A18493" s="9">
        <f t="shared" si="1"/>
        <v>13435</v>
      </c>
      <c r="B18493" s="25" t="s">
        <v>25797</v>
      </c>
      <c r="C18493" s="26" t="s">
        <v>487</v>
      </c>
    </row>
    <row r="18494">
      <c r="A18494" s="9">
        <f t="shared" si="1"/>
        <v>13435</v>
      </c>
      <c r="B18494" s="27" t="s">
        <v>25797</v>
      </c>
      <c r="C18494" s="28" t="s">
        <v>23637</v>
      </c>
    </row>
    <row r="18495">
      <c r="A18495" s="9">
        <f t="shared" si="1"/>
        <v>13436</v>
      </c>
      <c r="B18495" s="5" t="s">
        <v>11510</v>
      </c>
      <c r="C18495" s="6" t="s">
        <v>405</v>
      </c>
    </row>
    <row r="18496">
      <c r="A18496" s="9">
        <f t="shared" si="1"/>
        <v>13436</v>
      </c>
      <c r="B18496" s="5" t="s">
        <v>11510</v>
      </c>
      <c r="C18496" s="6" t="s">
        <v>23637</v>
      </c>
    </row>
    <row r="18497">
      <c r="A18497" s="9">
        <f t="shared" si="1"/>
        <v>13437</v>
      </c>
      <c r="B18497" s="5" t="s">
        <v>11511</v>
      </c>
      <c r="C18497" s="6" t="s">
        <v>462</v>
      </c>
    </row>
    <row r="18498">
      <c r="A18498" s="9">
        <f t="shared" si="1"/>
        <v>13437</v>
      </c>
      <c r="B18498" s="5" t="s">
        <v>11511</v>
      </c>
      <c r="C18498" s="6" t="s">
        <v>23637</v>
      </c>
    </row>
    <row r="18499">
      <c r="A18499" s="9">
        <f t="shared" si="1"/>
        <v>13438</v>
      </c>
      <c r="B18499" s="25" t="s">
        <v>25798</v>
      </c>
      <c r="C18499" s="26" t="s">
        <v>10122</v>
      </c>
    </row>
    <row r="18500">
      <c r="A18500" s="9">
        <f t="shared" si="1"/>
        <v>13438</v>
      </c>
      <c r="B18500" s="27" t="s">
        <v>25798</v>
      </c>
      <c r="C18500" s="28" t="s">
        <v>23637</v>
      </c>
    </row>
    <row r="18501">
      <c r="A18501" s="9">
        <f t="shared" si="1"/>
        <v>13439</v>
      </c>
      <c r="B18501" s="8" t="s">
        <v>11512</v>
      </c>
      <c r="C18501" s="6" t="s">
        <v>150</v>
      </c>
    </row>
    <row r="18502">
      <c r="A18502" s="9">
        <f t="shared" si="1"/>
        <v>13439</v>
      </c>
      <c r="B18502" s="8" t="s">
        <v>11512</v>
      </c>
      <c r="C18502" s="9" t="s">
        <v>60</v>
      </c>
    </row>
    <row r="18503">
      <c r="A18503" s="9">
        <f t="shared" si="1"/>
        <v>13439</v>
      </c>
      <c r="B18503" s="8" t="s">
        <v>11512</v>
      </c>
      <c r="C18503" s="6" t="s">
        <v>23637</v>
      </c>
    </row>
    <row r="18504">
      <c r="A18504" s="9">
        <f t="shared" si="1"/>
        <v>13440</v>
      </c>
      <c r="B18504" s="8" t="s">
        <v>11513</v>
      </c>
      <c r="C18504" s="9" t="s">
        <v>10</v>
      </c>
    </row>
    <row r="18505">
      <c r="A18505" s="9">
        <f t="shared" si="1"/>
        <v>13441</v>
      </c>
      <c r="B18505" s="8" t="s">
        <v>11514</v>
      </c>
      <c r="C18505" s="9" t="s">
        <v>10</v>
      </c>
    </row>
    <row r="18506">
      <c r="A18506" s="9">
        <f t="shared" si="1"/>
        <v>13441</v>
      </c>
      <c r="B18506" s="8" t="s">
        <v>11514</v>
      </c>
      <c r="C18506" s="9" t="s">
        <v>60</v>
      </c>
    </row>
    <row r="18507">
      <c r="A18507" s="9">
        <f t="shared" si="1"/>
        <v>13441</v>
      </c>
      <c r="B18507" s="8" t="s">
        <v>11514</v>
      </c>
      <c r="C18507" s="9" t="s">
        <v>24</v>
      </c>
    </row>
    <row r="18508">
      <c r="A18508" s="9">
        <f t="shared" si="1"/>
        <v>13441</v>
      </c>
      <c r="B18508" s="8" t="s">
        <v>11514</v>
      </c>
      <c r="C18508" s="9" t="s">
        <v>25</v>
      </c>
    </row>
    <row r="18509">
      <c r="A18509" s="9">
        <f t="shared" si="1"/>
        <v>13442</v>
      </c>
      <c r="B18509" s="8" t="s">
        <v>11515</v>
      </c>
      <c r="C18509" s="6" t="s">
        <v>132</v>
      </c>
    </row>
    <row r="18510">
      <c r="A18510" s="9">
        <f t="shared" si="1"/>
        <v>13442</v>
      </c>
      <c r="B18510" s="8" t="s">
        <v>11515</v>
      </c>
      <c r="C18510" s="6" t="s">
        <v>153</v>
      </c>
    </row>
    <row r="18511">
      <c r="A18511" s="9">
        <f t="shared" si="1"/>
        <v>13442</v>
      </c>
      <c r="B18511" s="8" t="s">
        <v>11515</v>
      </c>
      <c r="C18511" s="6" t="s">
        <v>23637</v>
      </c>
    </row>
    <row r="18512">
      <c r="A18512" s="9">
        <f t="shared" si="1"/>
        <v>13443</v>
      </c>
      <c r="B18512" s="5" t="s">
        <v>11516</v>
      </c>
      <c r="C18512" s="6" t="s">
        <v>365</v>
      </c>
    </row>
    <row r="18513">
      <c r="A18513" s="9">
        <f t="shared" si="1"/>
        <v>13444</v>
      </c>
      <c r="B18513" s="5" t="s">
        <v>11517</v>
      </c>
      <c r="C18513" s="6" t="s">
        <v>365</v>
      </c>
    </row>
    <row r="18514">
      <c r="A18514" s="9">
        <f t="shared" si="1"/>
        <v>13445</v>
      </c>
      <c r="B18514" s="5" t="s">
        <v>11518</v>
      </c>
      <c r="C18514" s="6" t="s">
        <v>365</v>
      </c>
    </row>
    <row r="18515">
      <c r="A18515" s="9">
        <f t="shared" si="1"/>
        <v>13446</v>
      </c>
      <c r="B18515" s="5" t="s">
        <v>11519</v>
      </c>
      <c r="C18515" s="6" t="s">
        <v>365</v>
      </c>
    </row>
    <row r="18516">
      <c r="A18516" s="9">
        <f t="shared" si="1"/>
        <v>13447</v>
      </c>
      <c r="B18516" s="5" t="s">
        <v>11520</v>
      </c>
      <c r="C18516" s="6" t="s">
        <v>365</v>
      </c>
    </row>
    <row r="18517">
      <c r="A18517" s="9">
        <f t="shared" si="1"/>
        <v>13448</v>
      </c>
      <c r="B18517" s="5" t="s">
        <v>11521</v>
      </c>
      <c r="C18517" s="6" t="s">
        <v>153</v>
      </c>
    </row>
    <row r="18518">
      <c r="A18518" s="9">
        <f t="shared" si="1"/>
        <v>13448</v>
      </c>
      <c r="B18518" s="5" t="s">
        <v>11521</v>
      </c>
      <c r="C18518" s="6" t="s">
        <v>23637</v>
      </c>
    </row>
    <row r="18519">
      <c r="A18519" s="9">
        <f t="shared" si="1"/>
        <v>13449</v>
      </c>
      <c r="B18519" s="5" t="s">
        <v>11522</v>
      </c>
      <c r="C18519" s="6" t="s">
        <v>196</v>
      </c>
    </row>
    <row r="18520">
      <c r="A18520" s="9">
        <f t="shared" si="1"/>
        <v>13449</v>
      </c>
      <c r="B18520" s="5" t="s">
        <v>11522</v>
      </c>
      <c r="C18520" s="6" t="s">
        <v>23637</v>
      </c>
    </row>
    <row r="18521">
      <c r="A18521" s="9">
        <f t="shared" si="1"/>
        <v>13450</v>
      </c>
      <c r="B18521" s="25" t="s">
        <v>25799</v>
      </c>
      <c r="C18521" s="26" t="s">
        <v>10122</v>
      </c>
    </row>
    <row r="18522">
      <c r="A18522" s="9">
        <f t="shared" si="1"/>
        <v>13450</v>
      </c>
      <c r="B18522" s="27" t="s">
        <v>25799</v>
      </c>
      <c r="C18522" s="28" t="s">
        <v>23637</v>
      </c>
    </row>
    <row r="18523">
      <c r="A18523" s="9">
        <f t="shared" si="1"/>
        <v>13451</v>
      </c>
      <c r="B18523" s="25" t="s">
        <v>25800</v>
      </c>
      <c r="C18523" s="26" t="s">
        <v>446</v>
      </c>
    </row>
    <row r="18524">
      <c r="A18524" s="9">
        <f t="shared" si="1"/>
        <v>13451</v>
      </c>
      <c r="B18524" s="27" t="s">
        <v>25800</v>
      </c>
      <c r="C18524" s="28" t="s">
        <v>23637</v>
      </c>
    </row>
    <row r="18525">
      <c r="A18525" s="9">
        <f t="shared" si="1"/>
        <v>13452</v>
      </c>
      <c r="B18525" s="8" t="s">
        <v>11523</v>
      </c>
      <c r="C18525" s="6" t="s">
        <v>672</v>
      </c>
    </row>
    <row r="18526">
      <c r="A18526" s="9">
        <f t="shared" si="1"/>
        <v>13452</v>
      </c>
      <c r="B18526" s="8" t="s">
        <v>11523</v>
      </c>
      <c r="C18526" s="6" t="s">
        <v>23637</v>
      </c>
    </row>
    <row r="18527">
      <c r="A18527" s="9">
        <f t="shared" si="1"/>
        <v>13453</v>
      </c>
      <c r="B18527" s="25" t="s">
        <v>25801</v>
      </c>
      <c r="C18527" s="26" t="s">
        <v>10122</v>
      </c>
    </row>
    <row r="18528">
      <c r="A18528" s="9">
        <f t="shared" si="1"/>
        <v>13453</v>
      </c>
      <c r="B18528" s="27" t="s">
        <v>25801</v>
      </c>
      <c r="C18528" s="28" t="s">
        <v>23637</v>
      </c>
    </row>
    <row r="18529">
      <c r="A18529" s="9">
        <f t="shared" si="1"/>
        <v>13454</v>
      </c>
      <c r="B18529" s="5" t="s">
        <v>11524</v>
      </c>
      <c r="C18529" s="6" t="s">
        <v>336</v>
      </c>
    </row>
    <row r="18530">
      <c r="A18530" s="9">
        <f t="shared" si="1"/>
        <v>13454</v>
      </c>
      <c r="B18530" s="5" t="s">
        <v>11524</v>
      </c>
      <c r="C18530" s="6" t="s">
        <v>23637</v>
      </c>
    </row>
    <row r="18531">
      <c r="A18531" s="9">
        <f t="shared" si="1"/>
        <v>13455</v>
      </c>
      <c r="B18531" s="8" t="s">
        <v>11525</v>
      </c>
      <c r="C18531" s="9" t="s">
        <v>616</v>
      </c>
    </row>
    <row r="18532">
      <c r="A18532" s="9">
        <f t="shared" si="1"/>
        <v>13456</v>
      </c>
      <c r="B18532" s="5" t="s">
        <v>11526</v>
      </c>
      <c r="C18532" s="6" t="s">
        <v>462</v>
      </c>
    </row>
    <row r="18533">
      <c r="A18533" s="9">
        <f t="shared" si="1"/>
        <v>13456</v>
      </c>
      <c r="B18533" s="5" t="s">
        <v>11526</v>
      </c>
      <c r="C18533" s="6" t="s">
        <v>23637</v>
      </c>
    </row>
    <row r="18534">
      <c r="A18534" s="9">
        <f t="shared" si="1"/>
        <v>13457</v>
      </c>
      <c r="B18534" s="5" t="s">
        <v>11527</v>
      </c>
      <c r="C18534" s="6" t="s">
        <v>313</v>
      </c>
    </row>
    <row r="18535">
      <c r="A18535" s="9">
        <f t="shared" si="1"/>
        <v>13458</v>
      </c>
      <c r="B18535" s="5" t="s">
        <v>11528</v>
      </c>
      <c r="C18535" s="6" t="s">
        <v>313</v>
      </c>
    </row>
    <row r="18536">
      <c r="A18536" s="9">
        <f t="shared" si="1"/>
        <v>13459</v>
      </c>
      <c r="B18536" s="25" t="s">
        <v>25802</v>
      </c>
      <c r="C18536" s="26" t="s">
        <v>487</v>
      </c>
    </row>
    <row r="18537">
      <c r="A18537" s="9">
        <f t="shared" si="1"/>
        <v>13459</v>
      </c>
      <c r="B18537" s="27" t="s">
        <v>25802</v>
      </c>
      <c r="C18537" s="28" t="s">
        <v>23637</v>
      </c>
    </row>
    <row r="18538">
      <c r="A18538" s="9">
        <f t="shared" si="1"/>
        <v>13460</v>
      </c>
      <c r="B18538" s="8" t="s">
        <v>11529</v>
      </c>
      <c r="C18538" s="9" t="s">
        <v>616</v>
      </c>
    </row>
    <row r="18539">
      <c r="A18539" s="9">
        <f t="shared" si="1"/>
        <v>13461</v>
      </c>
      <c r="B18539" s="8" t="s">
        <v>11530</v>
      </c>
      <c r="C18539" s="6" t="s">
        <v>132</v>
      </c>
    </row>
    <row r="18540">
      <c r="A18540" s="9">
        <f t="shared" si="1"/>
        <v>13461</v>
      </c>
      <c r="B18540" s="8" t="s">
        <v>11530</v>
      </c>
      <c r="C18540" s="6" t="s">
        <v>23637</v>
      </c>
    </row>
    <row r="18541">
      <c r="A18541" s="9">
        <f t="shared" si="1"/>
        <v>13462</v>
      </c>
      <c r="B18541" s="30" t="s">
        <v>25803</v>
      </c>
      <c r="C18541" s="26" t="s">
        <v>23737</v>
      </c>
    </row>
    <row r="18542">
      <c r="A18542" s="9">
        <f t="shared" si="1"/>
        <v>13463</v>
      </c>
      <c r="B18542" s="8" t="s">
        <v>11531</v>
      </c>
      <c r="C18542" s="9" t="s">
        <v>54</v>
      </c>
    </row>
    <row r="18543">
      <c r="A18543" s="9">
        <f t="shared" si="1"/>
        <v>13464</v>
      </c>
      <c r="B18543" s="25" t="s">
        <v>25804</v>
      </c>
      <c r="C18543" s="26" t="s">
        <v>446</v>
      </c>
    </row>
    <row r="18544">
      <c r="A18544" s="9">
        <f t="shared" si="1"/>
        <v>13464</v>
      </c>
      <c r="B18544" s="27" t="s">
        <v>25804</v>
      </c>
      <c r="C18544" s="28" t="s">
        <v>23637</v>
      </c>
    </row>
    <row r="18545">
      <c r="A18545" s="9">
        <f t="shared" si="1"/>
        <v>13465</v>
      </c>
      <c r="B18545" s="25" t="s">
        <v>25805</v>
      </c>
      <c r="C18545" s="26" t="s">
        <v>553</v>
      </c>
    </row>
    <row r="18546">
      <c r="A18546" s="9">
        <f t="shared" si="1"/>
        <v>13466</v>
      </c>
      <c r="B18546" s="25" t="s">
        <v>25806</v>
      </c>
      <c r="C18546" s="26" t="s">
        <v>553</v>
      </c>
    </row>
    <row r="18547">
      <c r="A18547" s="9">
        <f t="shared" si="1"/>
        <v>13467</v>
      </c>
      <c r="B18547" s="25" t="s">
        <v>25807</v>
      </c>
      <c r="C18547" s="26" t="s">
        <v>553</v>
      </c>
    </row>
    <row r="18548">
      <c r="A18548" s="9">
        <f t="shared" si="1"/>
        <v>13468</v>
      </c>
      <c r="B18548" s="5" t="s">
        <v>11532</v>
      </c>
      <c r="C18548" s="6" t="s">
        <v>162</v>
      </c>
    </row>
    <row r="18549">
      <c r="A18549" s="9">
        <f t="shared" si="1"/>
        <v>13468</v>
      </c>
      <c r="B18549" s="5" t="s">
        <v>11532</v>
      </c>
      <c r="C18549" s="6" t="s">
        <v>25</v>
      </c>
    </row>
    <row r="18550">
      <c r="A18550" s="9">
        <f t="shared" si="1"/>
        <v>13468</v>
      </c>
      <c r="B18550" s="5" t="s">
        <v>11532</v>
      </c>
      <c r="C18550" s="6" t="s">
        <v>24</v>
      </c>
    </row>
    <row r="18551">
      <c r="A18551" s="9">
        <f t="shared" si="1"/>
        <v>13469</v>
      </c>
      <c r="B18551" s="5" t="s">
        <v>11533</v>
      </c>
      <c r="C18551" s="6" t="s">
        <v>336</v>
      </c>
    </row>
    <row r="18552">
      <c r="A18552" s="9">
        <f t="shared" si="1"/>
        <v>13469</v>
      </c>
      <c r="B18552" s="5" t="s">
        <v>11533</v>
      </c>
      <c r="C18552" s="6" t="s">
        <v>23637</v>
      </c>
    </row>
    <row r="18553">
      <c r="A18553" s="9">
        <f t="shared" si="1"/>
        <v>13470</v>
      </c>
      <c r="B18553" s="5" t="s">
        <v>11534</v>
      </c>
      <c r="C18553" s="6" t="s">
        <v>59</v>
      </c>
    </row>
    <row r="18554">
      <c r="A18554" s="9">
        <f t="shared" si="1"/>
        <v>13470</v>
      </c>
      <c r="B18554" s="5" t="s">
        <v>11534</v>
      </c>
      <c r="C18554" s="6" t="s">
        <v>356</v>
      </c>
    </row>
    <row r="18555">
      <c r="A18555" s="9">
        <f t="shared" si="1"/>
        <v>13470</v>
      </c>
      <c r="B18555" s="5" t="s">
        <v>11534</v>
      </c>
      <c r="C18555" s="6" t="s">
        <v>420</v>
      </c>
    </row>
    <row r="18556">
      <c r="A18556" s="9">
        <f t="shared" si="1"/>
        <v>13470</v>
      </c>
      <c r="B18556" s="5" t="s">
        <v>11534</v>
      </c>
      <c r="C18556" s="6" t="s">
        <v>23672</v>
      </c>
    </row>
    <row r="18557">
      <c r="A18557" s="9">
        <f t="shared" si="1"/>
        <v>13471</v>
      </c>
      <c r="B18557" s="5" t="s">
        <v>11535</v>
      </c>
      <c r="C18557" s="6" t="s">
        <v>179</v>
      </c>
    </row>
    <row r="18558">
      <c r="A18558" s="9">
        <f t="shared" si="1"/>
        <v>13471</v>
      </c>
      <c r="B18558" s="5" t="s">
        <v>11535</v>
      </c>
      <c r="C18558" s="6" t="s">
        <v>23637</v>
      </c>
    </row>
    <row r="18559">
      <c r="A18559" s="9">
        <f t="shared" si="1"/>
        <v>13472</v>
      </c>
      <c r="B18559" s="5" t="s">
        <v>11536</v>
      </c>
      <c r="C18559" s="6" t="s">
        <v>59</v>
      </c>
    </row>
    <row r="18560">
      <c r="A18560" s="9">
        <f t="shared" si="1"/>
        <v>13473</v>
      </c>
      <c r="B18560" s="5" t="s">
        <v>11537</v>
      </c>
      <c r="C18560" s="6" t="s">
        <v>59</v>
      </c>
    </row>
    <row r="18561">
      <c r="A18561" s="9">
        <f t="shared" si="1"/>
        <v>13474</v>
      </c>
      <c r="B18561" s="27" t="s">
        <v>25808</v>
      </c>
      <c r="C18561" s="28" t="s">
        <v>23637</v>
      </c>
    </row>
    <row r="18562">
      <c r="A18562" s="9">
        <f t="shared" si="1"/>
        <v>13474</v>
      </c>
      <c r="B18562" s="25" t="s">
        <v>25808</v>
      </c>
      <c r="C18562" s="33" t="s">
        <v>90</v>
      </c>
    </row>
    <row r="18563">
      <c r="A18563" s="9">
        <f t="shared" si="1"/>
        <v>13475</v>
      </c>
      <c r="B18563" s="25" t="s">
        <v>25809</v>
      </c>
      <c r="C18563" s="26" t="s">
        <v>10122</v>
      </c>
    </row>
    <row r="18564">
      <c r="A18564" s="9">
        <f t="shared" si="1"/>
        <v>13475</v>
      </c>
      <c r="B18564" s="27" t="s">
        <v>25809</v>
      </c>
      <c r="C18564" s="28" t="s">
        <v>23637</v>
      </c>
    </row>
    <row r="18565">
      <c r="A18565" s="9">
        <f t="shared" si="1"/>
        <v>13476</v>
      </c>
      <c r="B18565" s="5" t="s">
        <v>11538</v>
      </c>
      <c r="C18565" s="6" t="s">
        <v>59</v>
      </c>
    </row>
    <row r="18566">
      <c r="A18566" s="9">
        <f t="shared" si="1"/>
        <v>13477</v>
      </c>
      <c r="B18566" s="5" t="s">
        <v>11539</v>
      </c>
      <c r="C18566" s="6" t="s">
        <v>34</v>
      </c>
    </row>
    <row r="18567">
      <c r="A18567" s="9">
        <f t="shared" si="1"/>
        <v>13477</v>
      </c>
      <c r="B18567" s="5" t="s">
        <v>11539</v>
      </c>
      <c r="C18567" s="6" t="s">
        <v>23628</v>
      </c>
    </row>
    <row r="18568">
      <c r="A18568" s="9">
        <f t="shared" si="1"/>
        <v>13478</v>
      </c>
      <c r="B18568" s="8" t="s">
        <v>11540</v>
      </c>
      <c r="C18568" s="9" t="s">
        <v>530</v>
      </c>
    </row>
    <row r="18569">
      <c r="A18569" s="9">
        <f t="shared" si="1"/>
        <v>13479</v>
      </c>
      <c r="B18569" s="25" t="s">
        <v>25810</v>
      </c>
      <c r="C18569" s="26" t="s">
        <v>10122</v>
      </c>
    </row>
    <row r="18570">
      <c r="A18570" s="9">
        <f t="shared" si="1"/>
        <v>13479</v>
      </c>
      <c r="B18570" s="27" t="s">
        <v>25810</v>
      </c>
      <c r="C18570" s="28" t="s">
        <v>23637</v>
      </c>
    </row>
    <row r="18571">
      <c r="A18571" s="9">
        <f t="shared" si="1"/>
        <v>13480</v>
      </c>
      <c r="B18571" s="25" t="s">
        <v>25811</v>
      </c>
      <c r="C18571" s="26" t="s">
        <v>487</v>
      </c>
    </row>
    <row r="18572">
      <c r="A18572" s="9">
        <f t="shared" si="1"/>
        <v>13480</v>
      </c>
      <c r="B18572" s="27" t="s">
        <v>25811</v>
      </c>
      <c r="C18572" s="28" t="s">
        <v>23637</v>
      </c>
    </row>
    <row r="18573">
      <c r="A18573" s="9">
        <f t="shared" si="1"/>
        <v>13481</v>
      </c>
      <c r="B18573" s="5" t="s">
        <v>11541</v>
      </c>
      <c r="C18573" s="6" t="s">
        <v>153</v>
      </c>
    </row>
    <row r="18574">
      <c r="A18574" s="9">
        <f t="shared" si="1"/>
        <v>13481</v>
      </c>
      <c r="B18574" s="5" t="s">
        <v>11541</v>
      </c>
      <c r="C18574" s="6" t="s">
        <v>23637</v>
      </c>
    </row>
    <row r="18575">
      <c r="A18575" s="9">
        <f t="shared" si="1"/>
        <v>13482</v>
      </c>
      <c r="B18575" s="8" t="s">
        <v>11542</v>
      </c>
      <c r="C18575" s="6" t="s">
        <v>153</v>
      </c>
    </row>
    <row r="18576">
      <c r="A18576" s="9">
        <f t="shared" si="1"/>
        <v>13482</v>
      </c>
      <c r="B18576" s="8" t="s">
        <v>11542</v>
      </c>
      <c r="C18576" s="6" t="s">
        <v>23637</v>
      </c>
    </row>
    <row r="18577">
      <c r="A18577" s="9">
        <f t="shared" si="1"/>
        <v>13483</v>
      </c>
      <c r="B18577" s="5" t="s">
        <v>11543</v>
      </c>
      <c r="C18577" s="6" t="s">
        <v>405</v>
      </c>
    </row>
    <row r="18578">
      <c r="A18578" s="9">
        <f t="shared" si="1"/>
        <v>13483</v>
      </c>
      <c r="B18578" s="5" t="s">
        <v>11543</v>
      </c>
      <c r="C18578" s="6" t="s">
        <v>23637</v>
      </c>
    </row>
    <row r="18579">
      <c r="A18579" s="9">
        <f t="shared" si="1"/>
        <v>13484</v>
      </c>
      <c r="B18579" s="5" t="s">
        <v>11544</v>
      </c>
      <c r="C18579" s="6" t="s">
        <v>1124</v>
      </c>
    </row>
    <row r="18580">
      <c r="A18580" s="9">
        <f t="shared" si="1"/>
        <v>13485</v>
      </c>
      <c r="B18580" s="5" t="s">
        <v>11545</v>
      </c>
      <c r="C18580" s="6" t="s">
        <v>1120</v>
      </c>
    </row>
    <row r="18581">
      <c r="A18581" s="9">
        <f t="shared" si="1"/>
        <v>13486</v>
      </c>
      <c r="B18581" s="5" t="s">
        <v>11546</v>
      </c>
      <c r="C18581" s="6" t="s">
        <v>758</v>
      </c>
    </row>
    <row r="18582">
      <c r="A18582" s="9">
        <f t="shared" si="1"/>
        <v>13487</v>
      </c>
      <c r="B18582" s="25" t="s">
        <v>25812</v>
      </c>
      <c r="C18582" s="26" t="s">
        <v>10122</v>
      </c>
    </row>
    <row r="18583">
      <c r="A18583" s="9">
        <f t="shared" si="1"/>
        <v>13487</v>
      </c>
      <c r="B18583" s="27" t="s">
        <v>25812</v>
      </c>
      <c r="C18583" s="28" t="s">
        <v>23637</v>
      </c>
    </row>
    <row r="18584">
      <c r="A18584" s="9">
        <f t="shared" si="1"/>
        <v>13488</v>
      </c>
      <c r="B18584" s="5" t="s">
        <v>11547</v>
      </c>
      <c r="C18584" s="6" t="s">
        <v>32</v>
      </c>
    </row>
    <row r="18585">
      <c r="A18585" s="9">
        <f t="shared" si="1"/>
        <v>13489</v>
      </c>
      <c r="B18585" s="5" t="s">
        <v>11548</v>
      </c>
      <c r="C18585" s="6" t="s">
        <v>1376</v>
      </c>
    </row>
    <row r="18586">
      <c r="A18586" s="9">
        <f t="shared" si="1"/>
        <v>13489</v>
      </c>
      <c r="B18586" s="5" t="s">
        <v>11548</v>
      </c>
      <c r="C18586" s="6" t="s">
        <v>23628</v>
      </c>
    </row>
    <row r="18587">
      <c r="A18587" s="9">
        <f t="shared" si="1"/>
        <v>13490</v>
      </c>
      <c r="B18587" s="8" t="s">
        <v>11549</v>
      </c>
      <c r="C18587" s="9" t="s">
        <v>416</v>
      </c>
    </row>
    <row r="18588">
      <c r="A18588" s="9">
        <f t="shared" si="1"/>
        <v>13491</v>
      </c>
      <c r="B18588" s="5" t="s">
        <v>11550</v>
      </c>
      <c r="C18588" s="6" t="s">
        <v>12</v>
      </c>
    </row>
    <row r="18589">
      <c r="A18589" s="9">
        <f t="shared" si="1"/>
        <v>13492</v>
      </c>
      <c r="B18589" s="8" t="s">
        <v>11551</v>
      </c>
      <c r="C18589" s="9" t="s">
        <v>24</v>
      </c>
    </row>
    <row r="18590">
      <c r="A18590" s="9">
        <f t="shared" si="1"/>
        <v>13492</v>
      </c>
      <c r="B18590" s="8" t="s">
        <v>11551</v>
      </c>
      <c r="C18590" s="9" t="s">
        <v>650</v>
      </c>
    </row>
    <row r="18591">
      <c r="A18591" s="9">
        <f t="shared" si="1"/>
        <v>13493</v>
      </c>
      <c r="B18591" s="8" t="s">
        <v>11552</v>
      </c>
      <c r="C18591" s="6" t="s">
        <v>1012</v>
      </c>
    </row>
    <row r="18592">
      <c r="A18592" s="9">
        <f t="shared" si="1"/>
        <v>13494</v>
      </c>
      <c r="B18592" s="5" t="s">
        <v>11553</v>
      </c>
      <c r="C18592" s="6" t="s">
        <v>420</v>
      </c>
    </row>
    <row r="18593">
      <c r="A18593" s="9">
        <f t="shared" si="1"/>
        <v>13494</v>
      </c>
      <c r="B18593" s="5" t="s">
        <v>11553</v>
      </c>
      <c r="C18593" s="6" t="s">
        <v>23672</v>
      </c>
    </row>
    <row r="18594">
      <c r="A18594" s="9">
        <f t="shared" si="1"/>
        <v>13495</v>
      </c>
      <c r="B18594" s="5" t="s">
        <v>11554</v>
      </c>
      <c r="C18594" s="6" t="s">
        <v>15</v>
      </c>
    </row>
    <row r="18595">
      <c r="A18595" s="9">
        <f t="shared" si="1"/>
        <v>13496</v>
      </c>
      <c r="B18595" s="8" t="s">
        <v>11555</v>
      </c>
      <c r="C18595" s="9" t="s">
        <v>40</v>
      </c>
    </row>
    <row r="18596">
      <c r="A18596" s="9">
        <f t="shared" si="1"/>
        <v>13497</v>
      </c>
      <c r="B18596" s="8" t="s">
        <v>11556</v>
      </c>
      <c r="C18596" s="9" t="s">
        <v>372</v>
      </c>
    </row>
    <row r="18597">
      <c r="A18597" s="9">
        <f t="shared" si="1"/>
        <v>13498</v>
      </c>
      <c r="B18597" s="31" t="s">
        <v>25813</v>
      </c>
      <c r="C18597" s="26" t="s">
        <v>23639</v>
      </c>
    </row>
    <row r="18598">
      <c r="A18598" s="9">
        <f t="shared" si="1"/>
        <v>13499</v>
      </c>
      <c r="B18598" s="5" t="s">
        <v>11557</v>
      </c>
      <c r="C18598" s="6" t="s">
        <v>612</v>
      </c>
    </row>
    <row r="18599">
      <c r="A18599" s="9">
        <f t="shared" si="1"/>
        <v>13500</v>
      </c>
      <c r="B18599" s="5" t="s">
        <v>11558</v>
      </c>
      <c r="C18599" s="6" t="s">
        <v>2549</v>
      </c>
    </row>
    <row r="18600">
      <c r="A18600" s="9">
        <f t="shared" si="1"/>
        <v>13500</v>
      </c>
      <c r="B18600" s="5" t="s">
        <v>11558</v>
      </c>
      <c r="C18600" s="6" t="s">
        <v>23628</v>
      </c>
    </row>
    <row r="18601">
      <c r="A18601" s="9">
        <f t="shared" si="1"/>
        <v>13501</v>
      </c>
      <c r="B18601" s="5" t="s">
        <v>11559</v>
      </c>
      <c r="C18601" s="6" t="s">
        <v>1620</v>
      </c>
    </row>
    <row r="18602">
      <c r="A18602" s="9">
        <f t="shared" si="1"/>
        <v>13501</v>
      </c>
      <c r="B18602" s="8" t="s">
        <v>11559</v>
      </c>
      <c r="C18602" s="9" t="s">
        <v>547</v>
      </c>
    </row>
    <row r="18603">
      <c r="A18603" s="9">
        <f t="shared" si="1"/>
        <v>13502</v>
      </c>
      <c r="B18603" s="5" t="s">
        <v>11560</v>
      </c>
      <c r="C18603" s="6" t="s">
        <v>1324</v>
      </c>
    </row>
    <row r="18604">
      <c r="A18604" s="9">
        <f t="shared" si="1"/>
        <v>13503</v>
      </c>
      <c r="B18604" s="32" t="s">
        <v>25814</v>
      </c>
      <c r="C18604" s="26" t="s">
        <v>67</v>
      </c>
    </row>
    <row r="18605">
      <c r="A18605" s="9">
        <f t="shared" si="1"/>
        <v>13504</v>
      </c>
      <c r="B18605" s="5" t="s">
        <v>11561</v>
      </c>
      <c r="C18605" s="6" t="s">
        <v>1223</v>
      </c>
    </row>
    <row r="18606">
      <c r="A18606" s="9">
        <f t="shared" si="1"/>
        <v>13505</v>
      </c>
      <c r="B18606" s="8" t="s">
        <v>11562</v>
      </c>
      <c r="C18606" s="9" t="s">
        <v>530</v>
      </c>
    </row>
    <row r="18607">
      <c r="A18607" s="9">
        <f t="shared" si="1"/>
        <v>13506</v>
      </c>
      <c r="B18607" s="12" t="s">
        <v>11563</v>
      </c>
      <c r="C18607" s="13" t="s">
        <v>420</v>
      </c>
    </row>
    <row r="18608">
      <c r="A18608" s="9">
        <f t="shared" si="1"/>
        <v>13506</v>
      </c>
      <c r="B18608" s="12" t="s">
        <v>11563</v>
      </c>
      <c r="C18608" s="6" t="s">
        <v>23672</v>
      </c>
    </row>
    <row r="18609">
      <c r="A18609" s="9">
        <f t="shared" si="1"/>
        <v>13507</v>
      </c>
      <c r="B18609" s="5" t="s">
        <v>11564</v>
      </c>
      <c r="C18609" s="6" t="s">
        <v>420</v>
      </c>
    </row>
    <row r="18610">
      <c r="A18610" s="9">
        <f t="shared" si="1"/>
        <v>13507</v>
      </c>
      <c r="B18610" s="5" t="s">
        <v>11564</v>
      </c>
      <c r="C18610" s="6" t="s">
        <v>23672</v>
      </c>
    </row>
    <row r="18611">
      <c r="A18611" s="9">
        <f t="shared" si="1"/>
        <v>13508</v>
      </c>
      <c r="B18611" s="12" t="s">
        <v>11565</v>
      </c>
      <c r="C18611" s="13" t="s">
        <v>420</v>
      </c>
    </row>
    <row r="18612">
      <c r="A18612" s="9">
        <f t="shared" si="1"/>
        <v>13508</v>
      </c>
      <c r="B18612" s="12" t="s">
        <v>11565</v>
      </c>
      <c r="C18612" s="6" t="s">
        <v>23672</v>
      </c>
    </row>
    <row r="18613">
      <c r="A18613" s="9">
        <f t="shared" si="1"/>
        <v>13509</v>
      </c>
      <c r="B18613" s="12" t="s">
        <v>11566</v>
      </c>
      <c r="C18613" s="13" t="s">
        <v>420</v>
      </c>
    </row>
    <row r="18614">
      <c r="A18614" s="9">
        <f t="shared" si="1"/>
        <v>13509</v>
      </c>
      <c r="B18614" s="12" t="s">
        <v>11566</v>
      </c>
      <c r="C18614" s="6" t="s">
        <v>23672</v>
      </c>
    </row>
    <row r="18615">
      <c r="A18615" s="9">
        <f t="shared" si="1"/>
        <v>13510</v>
      </c>
      <c r="B18615" s="12" t="s">
        <v>11567</v>
      </c>
      <c r="C18615" s="13" t="s">
        <v>420</v>
      </c>
    </row>
    <row r="18616">
      <c r="A18616" s="9">
        <f t="shared" si="1"/>
        <v>13510</v>
      </c>
      <c r="B18616" s="12" t="s">
        <v>11567</v>
      </c>
      <c r="C18616" s="6" t="s">
        <v>23672</v>
      </c>
    </row>
    <row r="18617">
      <c r="A18617" s="9">
        <f t="shared" si="1"/>
        <v>13511</v>
      </c>
      <c r="B18617" s="8" t="s">
        <v>11568</v>
      </c>
      <c r="C18617" s="6" t="s">
        <v>550</v>
      </c>
    </row>
    <row r="18618">
      <c r="A18618" s="9">
        <f t="shared" si="1"/>
        <v>13511</v>
      </c>
      <c r="B18618" s="8" t="s">
        <v>11568</v>
      </c>
      <c r="C18618" s="6" t="s">
        <v>23637</v>
      </c>
    </row>
    <row r="18619">
      <c r="A18619" s="9">
        <f t="shared" si="1"/>
        <v>13512</v>
      </c>
      <c r="B18619" s="15" t="s">
        <v>11569</v>
      </c>
      <c r="C18619" s="11" t="s">
        <v>423</v>
      </c>
    </row>
    <row r="18620">
      <c r="A18620" s="9">
        <f t="shared" si="1"/>
        <v>13513</v>
      </c>
      <c r="B18620" s="8" t="s">
        <v>11570</v>
      </c>
      <c r="C18620" s="9" t="s">
        <v>1169</v>
      </c>
    </row>
    <row r="18621">
      <c r="A18621" s="9">
        <f t="shared" si="1"/>
        <v>13514</v>
      </c>
      <c r="B18621" s="5" t="s">
        <v>11571</v>
      </c>
      <c r="C18621" s="6" t="s">
        <v>612</v>
      </c>
    </row>
    <row r="18622">
      <c r="A18622" s="9">
        <f t="shared" si="1"/>
        <v>13515</v>
      </c>
      <c r="B18622" s="42" t="s">
        <v>25815</v>
      </c>
      <c r="C18622" s="17" t="s">
        <v>1316</v>
      </c>
    </row>
    <row r="18623">
      <c r="A18623" s="9">
        <f t="shared" si="1"/>
        <v>13516</v>
      </c>
      <c r="B18623" s="5" t="s">
        <v>11572</v>
      </c>
      <c r="C18623" s="6" t="s">
        <v>1260</v>
      </c>
    </row>
    <row r="18624">
      <c r="A18624" s="9">
        <f t="shared" si="1"/>
        <v>13517</v>
      </c>
      <c r="B18624" s="5" t="s">
        <v>11573</v>
      </c>
      <c r="C18624" s="6" t="s">
        <v>74</v>
      </c>
    </row>
    <row r="18625">
      <c r="A18625" s="9">
        <f t="shared" si="1"/>
        <v>13518</v>
      </c>
      <c r="B18625" s="5" t="s">
        <v>11574</v>
      </c>
      <c r="C18625" s="6" t="s">
        <v>32</v>
      </c>
    </row>
    <row r="18626">
      <c r="A18626" s="9">
        <f t="shared" si="1"/>
        <v>13519</v>
      </c>
      <c r="B18626" s="46" t="s">
        <v>25816</v>
      </c>
      <c r="C18626" s="17" t="s">
        <v>1316</v>
      </c>
    </row>
    <row r="18627">
      <c r="A18627" s="9">
        <f t="shared" si="1"/>
        <v>13520</v>
      </c>
      <c r="B18627" s="46" t="s">
        <v>25817</v>
      </c>
      <c r="C18627" s="17" t="s">
        <v>1316</v>
      </c>
    </row>
    <row r="18628">
      <c r="A18628" s="9">
        <f t="shared" si="1"/>
        <v>13521</v>
      </c>
      <c r="B18628" s="46" t="s">
        <v>25818</v>
      </c>
      <c r="C18628" s="17" t="s">
        <v>1316</v>
      </c>
    </row>
    <row r="18629">
      <c r="A18629" s="9">
        <f t="shared" si="1"/>
        <v>13522</v>
      </c>
      <c r="B18629" s="46" t="s">
        <v>25819</v>
      </c>
      <c r="C18629" s="17" t="s">
        <v>1316</v>
      </c>
    </row>
    <row r="18630">
      <c r="A18630" s="9">
        <f t="shared" si="1"/>
        <v>13523</v>
      </c>
      <c r="B18630" s="5" t="s">
        <v>11575</v>
      </c>
      <c r="C18630" s="6" t="s">
        <v>683</v>
      </c>
    </row>
    <row r="18631">
      <c r="A18631" s="9">
        <f t="shared" si="1"/>
        <v>13523</v>
      </c>
      <c r="B18631" s="37" t="s">
        <v>11575</v>
      </c>
      <c r="C18631" s="28" t="s">
        <v>23633</v>
      </c>
    </row>
    <row r="18632">
      <c r="A18632" s="9">
        <f t="shared" si="1"/>
        <v>13524</v>
      </c>
      <c r="B18632" s="5" t="s">
        <v>11576</v>
      </c>
      <c r="C18632" s="6" t="s">
        <v>1279</v>
      </c>
    </row>
    <row r="18633">
      <c r="A18633" s="9">
        <f t="shared" si="1"/>
        <v>13525</v>
      </c>
      <c r="B18633" s="8" t="s">
        <v>11577</v>
      </c>
      <c r="C18633" s="9" t="s">
        <v>530</v>
      </c>
    </row>
    <row r="18634">
      <c r="A18634" s="9">
        <f t="shared" si="1"/>
        <v>13526</v>
      </c>
      <c r="B18634" s="5" t="s">
        <v>11578</v>
      </c>
      <c r="C18634" s="6" t="s">
        <v>393</v>
      </c>
    </row>
    <row r="18635">
      <c r="A18635" s="9">
        <f t="shared" si="1"/>
        <v>13527</v>
      </c>
      <c r="B18635" s="8" t="s">
        <v>11579</v>
      </c>
      <c r="C18635" s="9" t="s">
        <v>121</v>
      </c>
    </row>
    <row r="18636">
      <c r="A18636" s="9">
        <f t="shared" si="1"/>
        <v>13528</v>
      </c>
      <c r="B18636" s="5" t="s">
        <v>11580</v>
      </c>
      <c r="C18636" s="6" t="s">
        <v>393</v>
      </c>
    </row>
    <row r="18637">
      <c r="A18637" s="9">
        <f t="shared" si="1"/>
        <v>13529</v>
      </c>
      <c r="B18637" s="5" t="s">
        <v>11581</v>
      </c>
      <c r="C18637" s="6" t="s">
        <v>393</v>
      </c>
    </row>
    <row r="18638">
      <c r="A18638" s="9">
        <f t="shared" si="1"/>
        <v>13530</v>
      </c>
      <c r="B18638" s="5" t="s">
        <v>11582</v>
      </c>
      <c r="C18638" s="6" t="s">
        <v>1223</v>
      </c>
    </row>
    <row r="18639">
      <c r="A18639" s="9">
        <f t="shared" si="1"/>
        <v>13531</v>
      </c>
      <c r="B18639" s="8" t="s">
        <v>11583</v>
      </c>
      <c r="C18639" s="9" t="s">
        <v>64</v>
      </c>
    </row>
    <row r="18640">
      <c r="A18640" s="9">
        <f t="shared" si="1"/>
        <v>13532</v>
      </c>
      <c r="B18640" s="8" t="s">
        <v>11584</v>
      </c>
      <c r="C18640" s="9" t="s">
        <v>399</v>
      </c>
    </row>
    <row r="18641">
      <c r="A18641" s="9">
        <f t="shared" si="1"/>
        <v>13533</v>
      </c>
      <c r="B18641" s="52" t="s">
        <v>25820</v>
      </c>
      <c r="C18641" s="26" t="s">
        <v>34</v>
      </c>
    </row>
    <row r="18642">
      <c r="A18642" s="9">
        <f t="shared" si="1"/>
        <v>13533</v>
      </c>
      <c r="B18642" s="52" t="s">
        <v>25820</v>
      </c>
      <c r="C18642" s="26" t="s">
        <v>23628</v>
      </c>
    </row>
    <row r="18643">
      <c r="A18643" s="9">
        <f t="shared" si="1"/>
        <v>13534</v>
      </c>
      <c r="B18643" s="5" t="s">
        <v>11585</v>
      </c>
      <c r="C18643" s="6" t="s">
        <v>1267</v>
      </c>
    </row>
    <row r="18644">
      <c r="A18644" s="9">
        <f t="shared" si="1"/>
        <v>13535</v>
      </c>
      <c r="B18644" s="46" t="s">
        <v>25821</v>
      </c>
      <c r="C18644" s="17" t="s">
        <v>1316</v>
      </c>
    </row>
    <row r="18645">
      <c r="A18645" s="9">
        <f t="shared" si="1"/>
        <v>13536</v>
      </c>
      <c r="B18645" s="5" t="s">
        <v>11586</v>
      </c>
      <c r="C18645" s="6" t="s">
        <v>788</v>
      </c>
    </row>
    <row r="18646">
      <c r="A18646" s="9">
        <f t="shared" si="1"/>
        <v>13536</v>
      </c>
      <c r="B18646" s="5" t="s">
        <v>11586</v>
      </c>
      <c r="C18646" s="6" t="s">
        <v>23637</v>
      </c>
    </row>
    <row r="18647">
      <c r="A18647" s="9">
        <f t="shared" si="1"/>
        <v>13537</v>
      </c>
      <c r="B18647" s="8" t="s">
        <v>11587</v>
      </c>
      <c r="C18647" s="9" t="s">
        <v>722</v>
      </c>
    </row>
    <row r="18648">
      <c r="A18648" s="9">
        <f t="shared" si="1"/>
        <v>13538</v>
      </c>
      <c r="B18648" s="8" t="s">
        <v>11588</v>
      </c>
      <c r="C18648" s="9" t="s">
        <v>121</v>
      </c>
    </row>
    <row r="18649">
      <c r="A18649" s="9">
        <f t="shared" si="1"/>
        <v>13539</v>
      </c>
      <c r="B18649" s="8" t="s">
        <v>11589</v>
      </c>
      <c r="C18649" s="9" t="s">
        <v>121</v>
      </c>
    </row>
    <row r="18650">
      <c r="A18650" s="9">
        <f t="shared" si="1"/>
        <v>13540</v>
      </c>
      <c r="B18650" s="8" t="s">
        <v>11590</v>
      </c>
      <c r="C18650" s="9" t="s">
        <v>416</v>
      </c>
    </row>
    <row r="18651">
      <c r="A18651" s="9">
        <f t="shared" si="1"/>
        <v>13541</v>
      </c>
      <c r="B18651" s="8" t="s">
        <v>11591</v>
      </c>
      <c r="C18651" s="9" t="s">
        <v>117</v>
      </c>
    </row>
    <row r="18652">
      <c r="A18652" s="9">
        <f t="shared" si="1"/>
        <v>13542</v>
      </c>
      <c r="B18652" s="5" t="s">
        <v>11592</v>
      </c>
      <c r="C18652" s="6" t="s">
        <v>437</v>
      </c>
    </row>
    <row r="18653">
      <c r="A18653" s="9">
        <f t="shared" si="1"/>
        <v>13543</v>
      </c>
      <c r="B18653" s="5" t="s">
        <v>11593</v>
      </c>
      <c r="C18653" s="6" t="s">
        <v>437</v>
      </c>
    </row>
    <row r="18654">
      <c r="A18654" s="9">
        <f t="shared" si="1"/>
        <v>13544</v>
      </c>
      <c r="B18654" s="5" t="s">
        <v>11594</v>
      </c>
      <c r="C18654" s="6" t="s">
        <v>437</v>
      </c>
    </row>
    <row r="18655">
      <c r="A18655" s="9">
        <f t="shared" si="1"/>
        <v>13545</v>
      </c>
      <c r="B18655" s="5" t="s">
        <v>11595</v>
      </c>
      <c r="C18655" s="6" t="s">
        <v>393</v>
      </c>
    </row>
    <row r="18656">
      <c r="A18656" s="9">
        <f t="shared" si="1"/>
        <v>13546</v>
      </c>
      <c r="B18656" s="25" t="s">
        <v>25822</v>
      </c>
      <c r="C18656" s="26" t="s">
        <v>8541</v>
      </c>
    </row>
    <row r="18657">
      <c r="A18657" s="9">
        <f t="shared" si="1"/>
        <v>13547</v>
      </c>
      <c r="B18657" s="8" t="s">
        <v>11596</v>
      </c>
      <c r="C18657" s="9" t="s">
        <v>399</v>
      </c>
    </row>
    <row r="18658">
      <c r="A18658" s="9">
        <f t="shared" si="1"/>
        <v>13548</v>
      </c>
      <c r="B18658" s="5" t="s">
        <v>11597</v>
      </c>
      <c r="C18658" s="6" t="s">
        <v>365</v>
      </c>
    </row>
    <row r="18659">
      <c r="A18659" s="9">
        <f t="shared" si="1"/>
        <v>13549</v>
      </c>
      <c r="B18659" s="5" t="s">
        <v>11598</v>
      </c>
      <c r="C18659" s="6" t="s">
        <v>683</v>
      </c>
    </row>
    <row r="18660">
      <c r="A18660" s="9">
        <f t="shared" si="1"/>
        <v>13549</v>
      </c>
      <c r="B18660" s="37" t="s">
        <v>11598</v>
      </c>
      <c r="C18660" s="28" t="s">
        <v>23633</v>
      </c>
    </row>
    <row r="18661">
      <c r="A18661" s="9">
        <f t="shared" si="1"/>
        <v>13550</v>
      </c>
      <c r="B18661" s="8" t="s">
        <v>11599</v>
      </c>
      <c r="C18661" s="9" t="s">
        <v>616</v>
      </c>
    </row>
    <row r="18662">
      <c r="A18662" s="9">
        <f t="shared" si="1"/>
        <v>13551</v>
      </c>
      <c r="B18662" s="5" t="s">
        <v>11600</v>
      </c>
      <c r="C18662" s="6" t="s">
        <v>1450</v>
      </c>
    </row>
    <row r="18663">
      <c r="A18663" s="9">
        <f t="shared" si="1"/>
        <v>13551</v>
      </c>
      <c r="B18663" s="5" t="s">
        <v>11600</v>
      </c>
      <c r="C18663" s="6" t="s">
        <v>23628</v>
      </c>
    </row>
    <row r="18664">
      <c r="A18664" s="9">
        <f t="shared" si="1"/>
        <v>13552</v>
      </c>
      <c r="B18664" s="5" t="s">
        <v>11601</v>
      </c>
      <c r="C18664" s="6" t="s">
        <v>267</v>
      </c>
    </row>
    <row r="18665">
      <c r="A18665" s="9">
        <f t="shared" si="1"/>
        <v>13552</v>
      </c>
      <c r="B18665" s="5" t="s">
        <v>11601</v>
      </c>
      <c r="C18665" s="6" t="s">
        <v>23637</v>
      </c>
    </row>
    <row r="18666">
      <c r="A18666" s="9">
        <f t="shared" si="1"/>
        <v>13553</v>
      </c>
      <c r="B18666" s="25" t="s">
        <v>25823</v>
      </c>
      <c r="C18666" s="26" t="s">
        <v>553</v>
      </c>
    </row>
    <row r="18667">
      <c r="A18667" s="9">
        <f t="shared" si="1"/>
        <v>13554</v>
      </c>
      <c r="B18667" s="5" t="s">
        <v>11602</v>
      </c>
      <c r="C18667" s="6" t="s">
        <v>59</v>
      </c>
    </row>
    <row r="18668">
      <c r="A18668" s="9">
        <f t="shared" si="1"/>
        <v>13555</v>
      </c>
      <c r="B18668" s="5" t="s">
        <v>11603</v>
      </c>
      <c r="C18668" s="6" t="s">
        <v>683</v>
      </c>
    </row>
    <row r="18669">
      <c r="A18669" s="9">
        <f t="shared" si="1"/>
        <v>13555</v>
      </c>
      <c r="B18669" s="5" t="s">
        <v>11603</v>
      </c>
      <c r="C18669" s="6" t="s">
        <v>34</v>
      </c>
    </row>
    <row r="18670">
      <c r="A18670" s="9">
        <f t="shared" si="1"/>
        <v>13555</v>
      </c>
      <c r="B18670" s="5" t="s">
        <v>11603</v>
      </c>
      <c r="C18670" s="6" t="s">
        <v>23628</v>
      </c>
    </row>
    <row r="18671">
      <c r="A18671" s="9">
        <f t="shared" si="1"/>
        <v>13555</v>
      </c>
      <c r="B18671" s="37" t="s">
        <v>11603</v>
      </c>
      <c r="C18671" s="28" t="s">
        <v>23633</v>
      </c>
    </row>
    <row r="18672">
      <c r="A18672" s="9">
        <f t="shared" si="1"/>
        <v>13556</v>
      </c>
      <c r="B18672" s="8" t="s">
        <v>11604</v>
      </c>
      <c r="C18672" s="9" t="s">
        <v>162</v>
      </c>
    </row>
    <row r="18673">
      <c r="A18673" s="9">
        <f t="shared" si="1"/>
        <v>13557</v>
      </c>
      <c r="B18673" s="5" t="s">
        <v>11605</v>
      </c>
      <c r="C18673" s="6" t="s">
        <v>393</v>
      </c>
    </row>
    <row r="18674">
      <c r="A18674" s="9">
        <f t="shared" si="1"/>
        <v>13558</v>
      </c>
      <c r="B18674" s="5" t="s">
        <v>11606</v>
      </c>
      <c r="C18674" s="6" t="s">
        <v>798</v>
      </c>
    </row>
    <row r="18675">
      <c r="A18675" s="9">
        <f t="shared" si="1"/>
        <v>13558</v>
      </c>
      <c r="B18675" s="5" t="s">
        <v>11606</v>
      </c>
      <c r="C18675" s="6" t="s">
        <v>23628</v>
      </c>
    </row>
    <row r="18676">
      <c r="A18676" s="9">
        <f t="shared" si="1"/>
        <v>13559</v>
      </c>
      <c r="B18676" s="5" t="s">
        <v>11607</v>
      </c>
      <c r="C18676" s="6" t="s">
        <v>798</v>
      </c>
    </row>
    <row r="18677">
      <c r="A18677" s="9">
        <f t="shared" si="1"/>
        <v>13559</v>
      </c>
      <c r="B18677" s="5" t="s">
        <v>11607</v>
      </c>
      <c r="C18677" s="6" t="s">
        <v>23628</v>
      </c>
    </row>
    <row r="18678">
      <c r="A18678" s="9">
        <f t="shared" si="1"/>
        <v>13560</v>
      </c>
      <c r="B18678" s="5" t="s">
        <v>11608</v>
      </c>
      <c r="C18678" s="6" t="s">
        <v>798</v>
      </c>
    </row>
    <row r="18679">
      <c r="A18679" s="9">
        <f t="shared" si="1"/>
        <v>13560</v>
      </c>
      <c r="B18679" s="5" t="s">
        <v>11608</v>
      </c>
      <c r="C18679" s="6" t="s">
        <v>23628</v>
      </c>
    </row>
    <row r="18680">
      <c r="A18680" s="9">
        <f t="shared" si="1"/>
        <v>13561</v>
      </c>
      <c r="B18680" s="5" t="s">
        <v>11609</v>
      </c>
      <c r="C18680" s="6" t="s">
        <v>788</v>
      </c>
    </row>
    <row r="18681">
      <c r="A18681" s="9">
        <f t="shared" si="1"/>
        <v>13561</v>
      </c>
      <c r="B18681" s="5" t="s">
        <v>11609</v>
      </c>
      <c r="C18681" s="6" t="s">
        <v>23637</v>
      </c>
    </row>
    <row r="18682">
      <c r="A18682" s="9">
        <f t="shared" si="1"/>
        <v>13562</v>
      </c>
      <c r="B18682" s="5" t="s">
        <v>11610</v>
      </c>
      <c r="C18682" s="6" t="s">
        <v>788</v>
      </c>
    </row>
    <row r="18683">
      <c r="A18683" s="9">
        <f t="shared" si="1"/>
        <v>13562</v>
      </c>
      <c r="B18683" s="5" t="s">
        <v>11610</v>
      </c>
      <c r="C18683" s="6" t="s">
        <v>23637</v>
      </c>
    </row>
    <row r="18684">
      <c r="A18684" s="9">
        <f t="shared" si="1"/>
        <v>13563</v>
      </c>
      <c r="B18684" s="5" t="s">
        <v>11611</v>
      </c>
      <c r="C18684" s="6" t="s">
        <v>788</v>
      </c>
    </row>
    <row r="18685">
      <c r="A18685" s="9">
        <f t="shared" si="1"/>
        <v>13563</v>
      </c>
      <c r="B18685" s="5" t="s">
        <v>11611</v>
      </c>
      <c r="C18685" s="6" t="s">
        <v>23637</v>
      </c>
    </row>
    <row r="18686">
      <c r="A18686" s="9">
        <f t="shared" si="1"/>
        <v>13564</v>
      </c>
      <c r="B18686" s="5" t="s">
        <v>11612</v>
      </c>
      <c r="C18686" s="6" t="s">
        <v>788</v>
      </c>
    </row>
    <row r="18687">
      <c r="A18687" s="9">
        <f t="shared" si="1"/>
        <v>13564</v>
      </c>
      <c r="B18687" s="5" t="s">
        <v>11612</v>
      </c>
      <c r="C18687" s="6" t="s">
        <v>23637</v>
      </c>
    </row>
    <row r="18688">
      <c r="A18688" s="9">
        <f t="shared" si="1"/>
        <v>13565</v>
      </c>
      <c r="B18688" s="5" t="s">
        <v>11613</v>
      </c>
      <c r="C18688" s="6" t="s">
        <v>798</v>
      </c>
    </row>
    <row r="18689">
      <c r="A18689" s="9">
        <f t="shared" si="1"/>
        <v>13565</v>
      </c>
      <c r="B18689" s="5" t="s">
        <v>11613</v>
      </c>
      <c r="C18689" s="6" t="s">
        <v>23628</v>
      </c>
    </row>
    <row r="18690">
      <c r="A18690" s="9">
        <f t="shared" si="1"/>
        <v>13566</v>
      </c>
      <c r="B18690" s="5" t="s">
        <v>11614</v>
      </c>
      <c r="C18690" s="6" t="s">
        <v>788</v>
      </c>
    </row>
    <row r="18691">
      <c r="A18691" s="9">
        <f t="shared" si="1"/>
        <v>13566</v>
      </c>
      <c r="B18691" s="5" t="s">
        <v>11614</v>
      </c>
      <c r="C18691" s="6" t="s">
        <v>23637</v>
      </c>
    </row>
    <row r="18692">
      <c r="A18692" s="9">
        <f t="shared" si="1"/>
        <v>13567</v>
      </c>
      <c r="B18692" s="5" t="s">
        <v>11615</v>
      </c>
      <c r="C18692" s="6" t="s">
        <v>788</v>
      </c>
    </row>
    <row r="18693">
      <c r="A18693" s="9">
        <f t="shared" si="1"/>
        <v>13567</v>
      </c>
      <c r="B18693" s="5" t="s">
        <v>11615</v>
      </c>
      <c r="C18693" s="6" t="s">
        <v>23637</v>
      </c>
    </row>
    <row r="18694">
      <c r="A18694" s="9">
        <f t="shared" si="1"/>
        <v>13568</v>
      </c>
      <c r="B18694" s="5" t="s">
        <v>11616</v>
      </c>
      <c r="C18694" s="6" t="s">
        <v>34</v>
      </c>
    </row>
    <row r="18695">
      <c r="A18695" s="9">
        <f t="shared" si="1"/>
        <v>13568</v>
      </c>
      <c r="B18695" s="5" t="s">
        <v>11616</v>
      </c>
      <c r="C18695" s="6" t="s">
        <v>23628</v>
      </c>
    </row>
    <row r="18696">
      <c r="A18696" s="9">
        <f t="shared" si="1"/>
        <v>13569</v>
      </c>
      <c r="B18696" s="5" t="s">
        <v>11617</v>
      </c>
      <c r="C18696" s="6" t="s">
        <v>393</v>
      </c>
    </row>
    <row r="18697">
      <c r="A18697" s="9">
        <f t="shared" si="1"/>
        <v>13570</v>
      </c>
      <c r="B18697" s="5" t="s">
        <v>11618</v>
      </c>
      <c r="C18697" s="6" t="s">
        <v>393</v>
      </c>
    </row>
    <row r="18698">
      <c r="A18698" s="9">
        <f t="shared" si="1"/>
        <v>13571</v>
      </c>
      <c r="B18698" s="5" t="s">
        <v>11619</v>
      </c>
      <c r="C18698" s="6" t="s">
        <v>109</v>
      </c>
    </row>
    <row r="18699">
      <c r="A18699" s="9">
        <f t="shared" si="1"/>
        <v>13572</v>
      </c>
      <c r="B18699" s="8" t="s">
        <v>11620</v>
      </c>
      <c r="C18699" s="9" t="s">
        <v>65</v>
      </c>
    </row>
    <row r="18700">
      <c r="A18700" s="9">
        <f t="shared" si="1"/>
        <v>13573</v>
      </c>
      <c r="B18700" s="8" t="s">
        <v>11621</v>
      </c>
      <c r="C18700" s="9" t="s">
        <v>64</v>
      </c>
    </row>
    <row r="18701">
      <c r="A18701" s="9">
        <f t="shared" si="1"/>
        <v>13574</v>
      </c>
      <c r="B18701" s="5" t="s">
        <v>11622</v>
      </c>
      <c r="C18701" s="6" t="s">
        <v>1356</v>
      </c>
    </row>
    <row r="18702">
      <c r="A18702" s="9">
        <f t="shared" si="1"/>
        <v>13575</v>
      </c>
      <c r="B18702" s="8" t="s">
        <v>11623</v>
      </c>
      <c r="C18702" s="9" t="s">
        <v>722</v>
      </c>
    </row>
    <row r="18703">
      <c r="A18703" s="9">
        <f t="shared" si="1"/>
        <v>13576</v>
      </c>
      <c r="B18703" s="8" t="s">
        <v>11624</v>
      </c>
      <c r="C18703" s="9" t="s">
        <v>874</v>
      </c>
    </row>
    <row r="18704">
      <c r="A18704" s="9">
        <f t="shared" si="1"/>
        <v>13577</v>
      </c>
      <c r="B18704" s="46" t="s">
        <v>25824</v>
      </c>
      <c r="C18704" s="17" t="s">
        <v>1316</v>
      </c>
    </row>
    <row r="18705">
      <c r="A18705" s="9">
        <f t="shared" si="1"/>
        <v>13578</v>
      </c>
      <c r="B18705" s="42" t="s">
        <v>25825</v>
      </c>
      <c r="C18705" s="17" t="s">
        <v>1316</v>
      </c>
    </row>
    <row r="18706">
      <c r="A18706" s="9">
        <f t="shared" si="1"/>
        <v>13579</v>
      </c>
      <c r="B18706" s="46" t="s">
        <v>25826</v>
      </c>
      <c r="C18706" s="17" t="s">
        <v>1316</v>
      </c>
    </row>
    <row r="18707">
      <c r="A18707" s="9">
        <f t="shared" si="1"/>
        <v>13580</v>
      </c>
      <c r="B18707" s="5" t="s">
        <v>11625</v>
      </c>
      <c r="C18707" s="6" t="s">
        <v>798</v>
      </c>
    </row>
    <row r="18708">
      <c r="A18708" s="9">
        <f t="shared" si="1"/>
        <v>13580</v>
      </c>
      <c r="B18708" s="5" t="s">
        <v>11625</v>
      </c>
      <c r="C18708" s="6" t="s">
        <v>23628</v>
      </c>
    </row>
    <row r="18709">
      <c r="A18709" s="9">
        <f t="shared" si="1"/>
        <v>13581</v>
      </c>
      <c r="B18709" s="5" t="s">
        <v>11626</v>
      </c>
      <c r="C18709" s="6" t="s">
        <v>393</v>
      </c>
    </row>
    <row r="18710">
      <c r="A18710" s="9">
        <f t="shared" si="1"/>
        <v>13582</v>
      </c>
      <c r="B18710" s="5" t="s">
        <v>11627</v>
      </c>
      <c r="C18710" s="6" t="s">
        <v>393</v>
      </c>
    </row>
    <row r="18711">
      <c r="A18711" s="9">
        <f t="shared" si="1"/>
        <v>13583</v>
      </c>
      <c r="B18711" s="46" t="s">
        <v>25827</v>
      </c>
      <c r="C18711" s="17" t="s">
        <v>1316</v>
      </c>
    </row>
    <row r="18712">
      <c r="A18712" s="9">
        <f t="shared" si="1"/>
        <v>13584</v>
      </c>
      <c r="B18712" s="30" t="s">
        <v>25828</v>
      </c>
      <c r="C18712" s="26" t="s">
        <v>23737</v>
      </c>
    </row>
    <row r="18713">
      <c r="A18713" s="9">
        <f t="shared" si="1"/>
        <v>13585</v>
      </c>
      <c r="B18713" s="8" t="s">
        <v>11628</v>
      </c>
      <c r="C18713" s="9" t="s">
        <v>60</v>
      </c>
    </row>
    <row r="18714">
      <c r="A18714" s="9">
        <f t="shared" si="1"/>
        <v>13585</v>
      </c>
      <c r="B18714" s="8" t="s">
        <v>11628</v>
      </c>
      <c r="C18714" s="9" t="s">
        <v>818</v>
      </c>
    </row>
    <row r="18715">
      <c r="A18715" s="9">
        <f t="shared" si="1"/>
        <v>13586</v>
      </c>
      <c r="B18715" s="5" t="s">
        <v>11629</v>
      </c>
      <c r="C18715" s="6" t="s">
        <v>714</v>
      </c>
    </row>
    <row r="18716">
      <c r="A18716" s="9">
        <f t="shared" si="1"/>
        <v>13586</v>
      </c>
      <c r="B18716" s="5" t="s">
        <v>11629</v>
      </c>
      <c r="C18716" s="6" t="s">
        <v>23672</v>
      </c>
    </row>
    <row r="18717">
      <c r="A18717" s="9">
        <f t="shared" si="1"/>
        <v>13587</v>
      </c>
      <c r="B18717" s="32" t="s">
        <v>25829</v>
      </c>
      <c r="C18717" s="26" t="s">
        <v>67</v>
      </c>
    </row>
    <row r="18718">
      <c r="A18718" s="9">
        <f t="shared" si="1"/>
        <v>13588</v>
      </c>
      <c r="B18718" s="8" t="s">
        <v>11630</v>
      </c>
      <c r="C18718" s="9" t="s">
        <v>40</v>
      </c>
    </row>
    <row r="18719">
      <c r="A18719" s="9">
        <f t="shared" si="1"/>
        <v>13589</v>
      </c>
      <c r="B18719" s="5" t="s">
        <v>11631</v>
      </c>
      <c r="C18719" s="6" t="s">
        <v>27</v>
      </c>
    </row>
    <row r="18720">
      <c r="A18720" s="9">
        <f t="shared" si="1"/>
        <v>13590</v>
      </c>
      <c r="B18720" s="5" t="s">
        <v>11632</v>
      </c>
      <c r="C18720" s="6" t="s">
        <v>610</v>
      </c>
    </row>
    <row r="18721">
      <c r="A18721" s="9">
        <f t="shared" si="1"/>
        <v>13591</v>
      </c>
      <c r="B18721" s="8" t="s">
        <v>11633</v>
      </c>
      <c r="C18721" s="9" t="s">
        <v>46</v>
      </c>
    </row>
    <row r="18722">
      <c r="A18722" s="9">
        <f t="shared" si="1"/>
        <v>13592</v>
      </c>
      <c r="B18722" s="8" t="s">
        <v>11634</v>
      </c>
      <c r="C18722" s="9" t="s">
        <v>65</v>
      </c>
    </row>
    <row r="18723">
      <c r="A18723" s="9">
        <f t="shared" si="1"/>
        <v>13593</v>
      </c>
      <c r="B18723" s="5" t="s">
        <v>11635</v>
      </c>
      <c r="C18723" s="6" t="s">
        <v>788</v>
      </c>
    </row>
    <row r="18724">
      <c r="A18724" s="9">
        <f t="shared" si="1"/>
        <v>13593</v>
      </c>
      <c r="B18724" s="5" t="s">
        <v>11635</v>
      </c>
      <c r="C18724" s="6" t="s">
        <v>23637</v>
      </c>
    </row>
    <row r="18725">
      <c r="A18725" s="9">
        <f t="shared" si="1"/>
        <v>13594</v>
      </c>
      <c r="B18725" s="5" t="s">
        <v>11636</v>
      </c>
      <c r="C18725" s="6" t="s">
        <v>1371</v>
      </c>
    </row>
    <row r="18726">
      <c r="A18726" s="9">
        <f t="shared" si="1"/>
        <v>13594</v>
      </c>
      <c r="B18726" s="5" t="s">
        <v>11636</v>
      </c>
      <c r="C18726" s="6" t="s">
        <v>547</v>
      </c>
    </row>
    <row r="18727">
      <c r="A18727" s="9">
        <f t="shared" si="1"/>
        <v>13595</v>
      </c>
      <c r="B18727" s="8" t="s">
        <v>11637</v>
      </c>
      <c r="C18727" s="9" t="s">
        <v>893</v>
      </c>
    </row>
    <row r="18728">
      <c r="A18728" s="9">
        <f t="shared" si="1"/>
        <v>13596</v>
      </c>
      <c r="B18728" s="8" t="s">
        <v>11638</v>
      </c>
      <c r="C18728" s="9" t="s">
        <v>893</v>
      </c>
    </row>
    <row r="18729">
      <c r="A18729" s="9">
        <f t="shared" si="1"/>
        <v>13597</v>
      </c>
      <c r="B18729" s="8" t="s">
        <v>11639</v>
      </c>
      <c r="C18729" s="9" t="s">
        <v>845</v>
      </c>
    </row>
    <row r="18730">
      <c r="A18730" s="9">
        <f t="shared" si="1"/>
        <v>13598</v>
      </c>
      <c r="B18730" s="5" t="s">
        <v>11640</v>
      </c>
      <c r="C18730" s="6" t="s">
        <v>1620</v>
      </c>
    </row>
    <row r="18731">
      <c r="A18731" s="9">
        <f t="shared" si="1"/>
        <v>13598</v>
      </c>
      <c r="B18731" s="5" t="s">
        <v>11640</v>
      </c>
      <c r="C18731" s="6" t="s">
        <v>547</v>
      </c>
    </row>
    <row r="18732">
      <c r="A18732" s="9">
        <f t="shared" si="1"/>
        <v>13598</v>
      </c>
      <c r="B18732" s="5" t="s">
        <v>11640</v>
      </c>
      <c r="C18732" s="6" t="s">
        <v>1371</v>
      </c>
    </row>
    <row r="18733">
      <c r="A18733" s="9">
        <f t="shared" si="1"/>
        <v>13599</v>
      </c>
      <c r="B18733" s="5" t="s">
        <v>11641</v>
      </c>
      <c r="C18733" s="6" t="s">
        <v>1290</v>
      </c>
    </row>
    <row r="18734">
      <c r="A18734" s="9">
        <f t="shared" si="1"/>
        <v>13600</v>
      </c>
      <c r="B18734" s="5" t="s">
        <v>11642</v>
      </c>
      <c r="C18734" s="6" t="s">
        <v>785</v>
      </c>
    </row>
    <row r="18735">
      <c r="A18735" s="9">
        <f t="shared" si="1"/>
        <v>13601</v>
      </c>
      <c r="B18735" s="5" t="s">
        <v>11643</v>
      </c>
      <c r="C18735" s="6" t="s">
        <v>1290</v>
      </c>
    </row>
    <row r="18736">
      <c r="A18736" s="9">
        <f t="shared" si="1"/>
        <v>13601</v>
      </c>
      <c r="B18736" s="5" t="s">
        <v>11643</v>
      </c>
      <c r="C18736" s="6" t="s">
        <v>547</v>
      </c>
    </row>
    <row r="18737">
      <c r="A18737" s="9">
        <f t="shared" si="1"/>
        <v>13602</v>
      </c>
      <c r="B18737" s="5" t="s">
        <v>11644</v>
      </c>
      <c r="C18737" s="6" t="s">
        <v>1120</v>
      </c>
    </row>
    <row r="18738">
      <c r="A18738" s="9">
        <f t="shared" si="1"/>
        <v>13603</v>
      </c>
      <c r="B18738" s="5" t="s">
        <v>11645</v>
      </c>
      <c r="C18738" s="6" t="s">
        <v>1620</v>
      </c>
    </row>
    <row r="18739">
      <c r="A18739" s="9">
        <f t="shared" si="1"/>
        <v>13604</v>
      </c>
      <c r="B18739" s="8" t="s">
        <v>11646</v>
      </c>
      <c r="C18739" s="9" t="s">
        <v>76</v>
      </c>
    </row>
    <row r="18740">
      <c r="A18740" s="9">
        <f t="shared" si="1"/>
        <v>13605</v>
      </c>
      <c r="B18740" s="5" t="s">
        <v>11647</v>
      </c>
      <c r="C18740" s="6" t="s">
        <v>1120</v>
      </c>
    </row>
    <row r="18741">
      <c r="A18741" s="9">
        <f t="shared" si="1"/>
        <v>13606</v>
      </c>
      <c r="B18741" s="5" t="s">
        <v>11648</v>
      </c>
      <c r="C18741" s="6" t="s">
        <v>1262</v>
      </c>
    </row>
    <row r="18742">
      <c r="A18742" s="9">
        <f t="shared" si="1"/>
        <v>13607</v>
      </c>
      <c r="B18742" s="5" t="s">
        <v>11649</v>
      </c>
      <c r="C18742" s="6" t="s">
        <v>1290</v>
      </c>
    </row>
    <row r="18743">
      <c r="A18743" s="9">
        <f t="shared" si="1"/>
        <v>13608</v>
      </c>
      <c r="B18743" s="5" t="s">
        <v>11650</v>
      </c>
      <c r="C18743" s="6" t="s">
        <v>1620</v>
      </c>
    </row>
    <row r="18744">
      <c r="A18744" s="9">
        <f t="shared" si="1"/>
        <v>13608</v>
      </c>
      <c r="B18744" s="5" t="s">
        <v>11650</v>
      </c>
      <c r="C18744" s="6" t="s">
        <v>547</v>
      </c>
    </row>
    <row r="18745">
      <c r="A18745" s="9">
        <f t="shared" si="1"/>
        <v>13609</v>
      </c>
      <c r="B18745" s="5" t="s">
        <v>11651</v>
      </c>
      <c r="C18745" s="6" t="s">
        <v>1290</v>
      </c>
    </row>
    <row r="18746">
      <c r="A18746" s="9">
        <f t="shared" si="1"/>
        <v>13610</v>
      </c>
      <c r="B18746" s="5" t="s">
        <v>11652</v>
      </c>
      <c r="C18746" s="6" t="s">
        <v>1371</v>
      </c>
    </row>
    <row r="18747">
      <c r="A18747" s="9">
        <f t="shared" si="1"/>
        <v>13611</v>
      </c>
      <c r="B18747" s="5" t="s">
        <v>11653</v>
      </c>
      <c r="C18747" s="6" t="s">
        <v>1371</v>
      </c>
    </row>
    <row r="18748">
      <c r="A18748" s="9">
        <f t="shared" si="1"/>
        <v>13612</v>
      </c>
      <c r="B18748" s="5" t="s">
        <v>11654</v>
      </c>
      <c r="C18748" s="6" t="s">
        <v>1371</v>
      </c>
    </row>
    <row r="18749">
      <c r="A18749" s="9">
        <f t="shared" si="1"/>
        <v>13613</v>
      </c>
      <c r="B18749" s="8" t="s">
        <v>11655</v>
      </c>
      <c r="C18749" s="9" t="s">
        <v>547</v>
      </c>
    </row>
    <row r="18750">
      <c r="A18750" s="9">
        <f t="shared" si="1"/>
        <v>13614</v>
      </c>
      <c r="B18750" s="5" t="s">
        <v>11656</v>
      </c>
      <c r="C18750" s="6" t="s">
        <v>1371</v>
      </c>
    </row>
    <row r="18751">
      <c r="A18751" s="9">
        <f t="shared" si="1"/>
        <v>13615</v>
      </c>
      <c r="B18751" s="5" t="s">
        <v>11657</v>
      </c>
      <c r="C18751" s="6" t="s">
        <v>1371</v>
      </c>
    </row>
    <row r="18752">
      <c r="A18752" s="9">
        <f t="shared" si="1"/>
        <v>13616</v>
      </c>
      <c r="B18752" s="5" t="s">
        <v>11658</v>
      </c>
      <c r="C18752" s="6" t="s">
        <v>1620</v>
      </c>
    </row>
    <row r="18753">
      <c r="A18753" s="9">
        <f t="shared" si="1"/>
        <v>13616</v>
      </c>
      <c r="B18753" s="5" t="s">
        <v>11658</v>
      </c>
      <c r="C18753" s="6" t="s">
        <v>547</v>
      </c>
    </row>
    <row r="18754">
      <c r="A18754" s="9">
        <f t="shared" si="1"/>
        <v>13617</v>
      </c>
      <c r="B18754" s="5" t="s">
        <v>11659</v>
      </c>
      <c r="C18754" s="6" t="s">
        <v>80</v>
      </c>
    </row>
    <row r="18755">
      <c r="A18755" s="9">
        <f t="shared" si="1"/>
        <v>13618</v>
      </c>
      <c r="B18755" s="5" t="s">
        <v>11660</v>
      </c>
      <c r="C18755" s="6" t="s">
        <v>1120</v>
      </c>
    </row>
    <row r="18756">
      <c r="A18756" s="9">
        <f t="shared" si="1"/>
        <v>13619</v>
      </c>
      <c r="B18756" s="5" t="s">
        <v>11661</v>
      </c>
      <c r="C18756" s="6" t="s">
        <v>1620</v>
      </c>
    </row>
    <row r="18757">
      <c r="A18757" s="9">
        <f t="shared" si="1"/>
        <v>13620</v>
      </c>
      <c r="B18757" s="5" t="s">
        <v>11662</v>
      </c>
      <c r="C18757" s="6" t="s">
        <v>1371</v>
      </c>
    </row>
    <row r="18758">
      <c r="A18758" s="9">
        <f t="shared" si="1"/>
        <v>13621</v>
      </c>
      <c r="B18758" s="5" t="s">
        <v>11663</v>
      </c>
      <c r="C18758" s="6" t="s">
        <v>1620</v>
      </c>
    </row>
    <row r="18759">
      <c r="A18759" s="9">
        <f t="shared" si="1"/>
        <v>13622</v>
      </c>
      <c r="B18759" s="8" t="s">
        <v>11664</v>
      </c>
      <c r="C18759" s="9" t="s">
        <v>40</v>
      </c>
    </row>
    <row r="18760">
      <c r="A18760" s="9">
        <f t="shared" si="1"/>
        <v>13623</v>
      </c>
      <c r="B18760" s="5" t="s">
        <v>11665</v>
      </c>
      <c r="C18760" s="6" t="s">
        <v>4</v>
      </c>
    </row>
    <row r="18761">
      <c r="A18761" s="9">
        <f t="shared" si="1"/>
        <v>13624</v>
      </c>
      <c r="B18761" s="8" t="s">
        <v>11666</v>
      </c>
      <c r="C18761" s="9" t="s">
        <v>83</v>
      </c>
    </row>
    <row r="18762">
      <c r="A18762" s="9">
        <f t="shared" si="1"/>
        <v>13625</v>
      </c>
      <c r="B18762" s="31" t="s">
        <v>25830</v>
      </c>
      <c r="C18762" s="26" t="s">
        <v>23639</v>
      </c>
    </row>
    <row r="18763">
      <c r="A18763" s="9">
        <f t="shared" si="1"/>
        <v>13626</v>
      </c>
      <c r="B18763" s="5" t="s">
        <v>11667</v>
      </c>
      <c r="C18763" s="6" t="s">
        <v>1371</v>
      </c>
    </row>
    <row r="18764">
      <c r="A18764" s="9">
        <f t="shared" si="1"/>
        <v>13627</v>
      </c>
      <c r="B18764" s="8" t="s">
        <v>11668</v>
      </c>
      <c r="C18764" s="9" t="s">
        <v>8</v>
      </c>
    </row>
    <row r="18765">
      <c r="A18765" s="9">
        <f t="shared" si="1"/>
        <v>13628</v>
      </c>
      <c r="B18765" s="5" t="s">
        <v>11669</v>
      </c>
      <c r="C18765" s="6" t="s">
        <v>362</v>
      </c>
    </row>
    <row r="18766">
      <c r="A18766" s="9">
        <f t="shared" si="1"/>
        <v>13629</v>
      </c>
      <c r="B18766" s="5" t="s">
        <v>11670</v>
      </c>
      <c r="C18766" s="6" t="s">
        <v>1394</v>
      </c>
    </row>
    <row r="18767">
      <c r="A18767" s="9">
        <f t="shared" si="1"/>
        <v>13630</v>
      </c>
      <c r="B18767" s="5" t="s">
        <v>11671</v>
      </c>
      <c r="C18767" s="6" t="s">
        <v>1223</v>
      </c>
    </row>
    <row r="18768">
      <c r="A18768" s="9">
        <f t="shared" si="1"/>
        <v>13631</v>
      </c>
      <c r="B18768" s="5" t="s">
        <v>11672</v>
      </c>
      <c r="C18768" s="6" t="s">
        <v>48</v>
      </c>
    </row>
    <row r="18769">
      <c r="A18769" s="9">
        <f t="shared" si="1"/>
        <v>13632</v>
      </c>
      <c r="B18769" s="8" t="s">
        <v>11673</v>
      </c>
      <c r="C18769" s="9" t="s">
        <v>733</v>
      </c>
    </row>
    <row r="18770">
      <c r="A18770" s="9">
        <f t="shared" si="1"/>
        <v>13633</v>
      </c>
      <c r="B18770" s="8" t="s">
        <v>11674</v>
      </c>
      <c r="C18770" s="9" t="s">
        <v>8</v>
      </c>
    </row>
    <row r="18771">
      <c r="A18771" s="9">
        <f t="shared" si="1"/>
        <v>13634</v>
      </c>
      <c r="B18771" s="5" t="s">
        <v>11675</v>
      </c>
      <c r="C18771" s="6" t="s">
        <v>610</v>
      </c>
    </row>
    <row r="18772">
      <c r="A18772" s="9">
        <f t="shared" si="1"/>
        <v>13635</v>
      </c>
      <c r="B18772" s="5" t="s">
        <v>11676</v>
      </c>
      <c r="C18772" s="6" t="s">
        <v>1369</v>
      </c>
    </row>
    <row r="18773">
      <c r="A18773" s="9">
        <f t="shared" si="1"/>
        <v>13636</v>
      </c>
      <c r="B18773" s="25" t="s">
        <v>25831</v>
      </c>
      <c r="C18773" s="26" t="s">
        <v>650</v>
      </c>
    </row>
    <row r="18774">
      <c r="A18774" s="9">
        <f t="shared" si="1"/>
        <v>13637</v>
      </c>
      <c r="B18774" s="8" t="s">
        <v>11677</v>
      </c>
      <c r="C18774" s="9" t="s">
        <v>24</v>
      </c>
    </row>
    <row r="18775">
      <c r="A18775" s="9">
        <f t="shared" si="1"/>
        <v>13638</v>
      </c>
      <c r="B18775" s="27" t="s">
        <v>25832</v>
      </c>
      <c r="C18775" s="28" t="s">
        <v>23637</v>
      </c>
    </row>
    <row r="18776">
      <c r="A18776" s="9">
        <f t="shared" si="1"/>
        <v>13638</v>
      </c>
      <c r="B18776" s="25" t="s">
        <v>25832</v>
      </c>
      <c r="C18776" s="33" t="s">
        <v>90</v>
      </c>
    </row>
    <row r="18777">
      <c r="A18777" s="9">
        <f t="shared" si="1"/>
        <v>13638</v>
      </c>
      <c r="B18777" s="25" t="s">
        <v>25832</v>
      </c>
      <c r="C18777" s="34" t="s">
        <v>60</v>
      </c>
    </row>
    <row r="18778">
      <c r="A18778" s="9">
        <f t="shared" si="1"/>
        <v>13638</v>
      </c>
      <c r="B18778" s="25" t="s">
        <v>25832</v>
      </c>
      <c r="C18778" s="34" t="s">
        <v>280</v>
      </c>
    </row>
    <row r="18779">
      <c r="A18779" s="9">
        <f t="shared" si="1"/>
        <v>13639</v>
      </c>
      <c r="B18779" s="5" t="s">
        <v>11678</v>
      </c>
      <c r="C18779" s="6" t="s">
        <v>324</v>
      </c>
    </row>
    <row r="18780">
      <c r="A18780" s="9">
        <f t="shared" si="1"/>
        <v>13639</v>
      </c>
      <c r="B18780" s="5" t="s">
        <v>11678</v>
      </c>
      <c r="C18780" s="6" t="s">
        <v>23637</v>
      </c>
    </row>
    <row r="18781">
      <c r="A18781" s="9">
        <f t="shared" si="1"/>
        <v>13640</v>
      </c>
      <c r="B18781" s="5" t="s">
        <v>11679</v>
      </c>
      <c r="C18781" s="6" t="s">
        <v>1450</v>
      </c>
    </row>
    <row r="18782">
      <c r="A18782" s="9">
        <f t="shared" si="1"/>
        <v>13640</v>
      </c>
      <c r="B18782" s="5" t="s">
        <v>11679</v>
      </c>
      <c r="C18782" s="6" t="s">
        <v>23628</v>
      </c>
    </row>
    <row r="18783">
      <c r="A18783" s="9">
        <f t="shared" si="1"/>
        <v>13641</v>
      </c>
      <c r="B18783" s="5" t="s">
        <v>11680</v>
      </c>
      <c r="C18783" s="6" t="s">
        <v>405</v>
      </c>
    </row>
    <row r="18784">
      <c r="A18784" s="9">
        <f t="shared" si="1"/>
        <v>13641</v>
      </c>
      <c r="B18784" s="5" t="s">
        <v>11680</v>
      </c>
      <c r="C18784" s="6" t="s">
        <v>23637</v>
      </c>
    </row>
    <row r="18785">
      <c r="A18785" s="9">
        <f t="shared" si="1"/>
        <v>13642</v>
      </c>
      <c r="B18785" s="8" t="s">
        <v>11681</v>
      </c>
      <c r="C18785" s="9" t="s">
        <v>416</v>
      </c>
    </row>
    <row r="18786">
      <c r="A18786" s="9">
        <f t="shared" si="1"/>
        <v>13643</v>
      </c>
      <c r="B18786" s="8" t="s">
        <v>11682</v>
      </c>
      <c r="C18786" s="9" t="s">
        <v>188</v>
      </c>
    </row>
    <row r="18787">
      <c r="A18787" s="9">
        <f t="shared" si="1"/>
        <v>13644</v>
      </c>
      <c r="B18787" s="5" t="s">
        <v>11683</v>
      </c>
      <c r="C18787" s="6" t="s">
        <v>785</v>
      </c>
    </row>
    <row r="18788">
      <c r="A18788" s="9">
        <f t="shared" si="1"/>
        <v>13645</v>
      </c>
      <c r="B18788" s="25" t="s">
        <v>25833</v>
      </c>
      <c r="C18788" s="26" t="s">
        <v>23845</v>
      </c>
    </row>
    <row r="18789">
      <c r="A18789" s="9">
        <f t="shared" si="1"/>
        <v>13646</v>
      </c>
      <c r="B18789" s="5" t="s">
        <v>11684</v>
      </c>
      <c r="C18789" s="6" t="s">
        <v>1221</v>
      </c>
    </row>
    <row r="18790">
      <c r="A18790" s="9">
        <f t="shared" si="1"/>
        <v>13647</v>
      </c>
      <c r="B18790" s="30" t="s">
        <v>25834</v>
      </c>
      <c r="C18790" s="26" t="s">
        <v>23737</v>
      </c>
    </row>
    <row r="18791">
      <c r="A18791" s="9">
        <f t="shared" si="1"/>
        <v>13648</v>
      </c>
      <c r="B18791" s="8" t="s">
        <v>11685</v>
      </c>
      <c r="C18791" s="6" t="s">
        <v>672</v>
      </c>
    </row>
    <row r="18792">
      <c r="A18792" s="9">
        <f t="shared" si="1"/>
        <v>13648</v>
      </c>
      <c r="B18792" s="8" t="s">
        <v>11685</v>
      </c>
      <c r="C18792" s="9" t="s">
        <v>60</v>
      </c>
    </row>
    <row r="18793">
      <c r="A18793" s="9">
        <f t="shared" si="1"/>
        <v>13648</v>
      </c>
      <c r="B18793" s="8" t="s">
        <v>11685</v>
      </c>
      <c r="C18793" s="6" t="s">
        <v>23637</v>
      </c>
    </row>
    <row r="18794">
      <c r="A18794" s="9">
        <f t="shared" si="1"/>
        <v>13649</v>
      </c>
      <c r="B18794" s="8" t="s">
        <v>11686</v>
      </c>
      <c r="C18794" s="9" t="s">
        <v>24</v>
      </c>
    </row>
    <row r="18795">
      <c r="A18795" s="9">
        <f t="shared" si="1"/>
        <v>13650</v>
      </c>
      <c r="B18795" s="5" t="s">
        <v>11687</v>
      </c>
      <c r="C18795" s="6" t="s">
        <v>939</v>
      </c>
    </row>
    <row r="18796">
      <c r="A18796" s="9">
        <f t="shared" si="1"/>
        <v>13650</v>
      </c>
      <c r="B18796" s="5" t="s">
        <v>11687</v>
      </c>
      <c r="C18796" s="6" t="s">
        <v>23628</v>
      </c>
    </row>
    <row r="18797">
      <c r="A18797" s="9">
        <f t="shared" si="1"/>
        <v>13651</v>
      </c>
      <c r="B18797" s="5" t="s">
        <v>11688</v>
      </c>
      <c r="C18797" s="6" t="s">
        <v>1207</v>
      </c>
    </row>
    <row r="18798">
      <c r="A18798" s="9">
        <f t="shared" si="1"/>
        <v>13652</v>
      </c>
      <c r="B18798" s="25" t="s">
        <v>25835</v>
      </c>
      <c r="C18798" s="26" t="s">
        <v>11797</v>
      </c>
    </row>
    <row r="18799">
      <c r="A18799" s="9">
        <f t="shared" si="1"/>
        <v>13653</v>
      </c>
      <c r="B18799" s="46" t="s">
        <v>25836</v>
      </c>
      <c r="C18799" s="17" t="s">
        <v>1316</v>
      </c>
    </row>
    <row r="18800">
      <c r="A18800" s="9">
        <f t="shared" si="1"/>
        <v>13654</v>
      </c>
      <c r="B18800" s="5" t="s">
        <v>11689</v>
      </c>
      <c r="C18800" s="6" t="s">
        <v>1040</v>
      </c>
    </row>
    <row r="18801">
      <c r="A18801" s="9">
        <f t="shared" si="1"/>
        <v>13655</v>
      </c>
      <c r="B18801" s="8" t="s">
        <v>11690</v>
      </c>
      <c r="C18801" s="9" t="s">
        <v>733</v>
      </c>
    </row>
    <row r="18802">
      <c r="A18802" s="9">
        <f t="shared" si="1"/>
        <v>13656</v>
      </c>
      <c r="B18802" s="8" t="s">
        <v>11691</v>
      </c>
      <c r="C18802" s="9" t="s">
        <v>416</v>
      </c>
    </row>
    <row r="18803">
      <c r="A18803" s="9">
        <f t="shared" si="1"/>
        <v>13657</v>
      </c>
      <c r="B18803" s="5" t="s">
        <v>11692</v>
      </c>
      <c r="C18803" s="6" t="s">
        <v>714</v>
      </c>
    </row>
    <row r="18804">
      <c r="A18804" s="9">
        <f t="shared" si="1"/>
        <v>13657</v>
      </c>
      <c r="B18804" s="5" t="s">
        <v>11692</v>
      </c>
      <c r="C18804" s="6" t="s">
        <v>23672</v>
      </c>
    </row>
    <row r="18805">
      <c r="A18805" s="9">
        <f t="shared" si="1"/>
        <v>13658</v>
      </c>
      <c r="B18805" s="25" t="s">
        <v>25837</v>
      </c>
      <c r="C18805" s="26" t="s">
        <v>487</v>
      </c>
    </row>
    <row r="18806">
      <c r="A18806" s="9">
        <f t="shared" si="1"/>
        <v>13658</v>
      </c>
      <c r="B18806" s="27" t="s">
        <v>25837</v>
      </c>
      <c r="C18806" s="28" t="s">
        <v>23637</v>
      </c>
    </row>
    <row r="18807">
      <c r="A18807" s="9">
        <f t="shared" si="1"/>
        <v>13659</v>
      </c>
      <c r="B18807" s="5" t="s">
        <v>11693</v>
      </c>
      <c r="C18807" s="6" t="s">
        <v>785</v>
      </c>
    </row>
    <row r="18808">
      <c r="A18808" s="9">
        <f t="shared" si="1"/>
        <v>13660</v>
      </c>
      <c r="B18808" s="25" t="s">
        <v>25838</v>
      </c>
      <c r="C18808" s="26" t="s">
        <v>12983</v>
      </c>
    </row>
    <row r="18809">
      <c r="A18809" s="9">
        <f t="shared" si="1"/>
        <v>13661</v>
      </c>
      <c r="B18809" s="8" t="s">
        <v>11694</v>
      </c>
      <c r="C18809" s="9" t="s">
        <v>42</v>
      </c>
    </row>
    <row r="18810">
      <c r="A18810" s="9">
        <f t="shared" si="1"/>
        <v>13662</v>
      </c>
      <c r="B18810" s="5" t="s">
        <v>11695</v>
      </c>
      <c r="C18810" s="6" t="s">
        <v>34</v>
      </c>
    </row>
    <row r="18811">
      <c r="A18811" s="9">
        <f t="shared" si="1"/>
        <v>13662</v>
      </c>
      <c r="B18811" s="5" t="s">
        <v>11695</v>
      </c>
      <c r="C18811" s="6" t="s">
        <v>23628</v>
      </c>
    </row>
    <row r="18812">
      <c r="A18812" s="9">
        <f t="shared" si="1"/>
        <v>13663</v>
      </c>
      <c r="B18812" s="5" t="s">
        <v>11696</v>
      </c>
      <c r="C18812" s="6" t="s">
        <v>765</v>
      </c>
    </row>
    <row r="18813">
      <c r="A18813" s="9">
        <f t="shared" si="1"/>
        <v>13664</v>
      </c>
      <c r="B18813" s="25" t="s">
        <v>25839</v>
      </c>
      <c r="C18813" s="26" t="s">
        <v>650</v>
      </c>
    </row>
    <row r="18814">
      <c r="A18814" s="9">
        <f t="shared" si="1"/>
        <v>13665</v>
      </c>
      <c r="B18814" s="5" t="s">
        <v>11697</v>
      </c>
      <c r="C18814" s="6" t="s">
        <v>97</v>
      </c>
    </row>
    <row r="18815">
      <c r="A18815" s="9">
        <f t="shared" si="1"/>
        <v>13665</v>
      </c>
      <c r="B18815" s="5" t="s">
        <v>11697</v>
      </c>
      <c r="C18815" s="6" t="s">
        <v>23637</v>
      </c>
    </row>
    <row r="18816">
      <c r="A18816" s="9">
        <f t="shared" si="1"/>
        <v>13666</v>
      </c>
      <c r="B18816" s="25" t="s">
        <v>25840</v>
      </c>
      <c r="C18816" s="26" t="s">
        <v>487</v>
      </c>
    </row>
    <row r="18817">
      <c r="A18817" s="9">
        <f t="shared" si="1"/>
        <v>13666</v>
      </c>
      <c r="B18817" s="27" t="s">
        <v>25840</v>
      </c>
      <c r="C18817" s="28" t="s">
        <v>23637</v>
      </c>
    </row>
    <row r="18818">
      <c r="A18818" s="9">
        <f t="shared" si="1"/>
        <v>13667</v>
      </c>
      <c r="B18818" s="8" t="s">
        <v>11698</v>
      </c>
      <c r="C18818" s="9" t="s">
        <v>22</v>
      </c>
    </row>
    <row r="18819">
      <c r="A18819" s="9">
        <f t="shared" si="1"/>
        <v>13668</v>
      </c>
      <c r="B18819" s="8" t="s">
        <v>11699</v>
      </c>
      <c r="C18819" s="9" t="s">
        <v>530</v>
      </c>
    </row>
    <row r="18820">
      <c r="A18820" s="9">
        <f t="shared" si="1"/>
        <v>13669</v>
      </c>
      <c r="B18820" s="5" t="s">
        <v>11700</v>
      </c>
      <c r="C18820" s="6" t="s">
        <v>78</v>
      </c>
    </row>
    <row r="18821">
      <c r="A18821" s="9">
        <f t="shared" si="1"/>
        <v>13670</v>
      </c>
      <c r="B18821" s="8" t="s">
        <v>11701</v>
      </c>
      <c r="C18821" s="9" t="s">
        <v>177</v>
      </c>
    </row>
    <row r="18822">
      <c r="A18822" s="9">
        <f t="shared" si="1"/>
        <v>13671</v>
      </c>
      <c r="B18822" s="8" t="s">
        <v>11702</v>
      </c>
      <c r="C18822" s="9" t="s">
        <v>416</v>
      </c>
    </row>
    <row r="18823">
      <c r="A18823" s="9">
        <f t="shared" si="1"/>
        <v>13672</v>
      </c>
      <c r="B18823" s="8" t="s">
        <v>11703</v>
      </c>
      <c r="C18823" s="6" t="s">
        <v>150</v>
      </c>
    </row>
    <row r="18824">
      <c r="A18824" s="9">
        <f t="shared" si="1"/>
        <v>13672</v>
      </c>
      <c r="B18824" s="8" t="s">
        <v>11703</v>
      </c>
      <c r="C18824" s="6" t="s">
        <v>59</v>
      </c>
    </row>
    <row r="18825">
      <c r="A18825" s="9">
        <f t="shared" si="1"/>
        <v>13672</v>
      </c>
      <c r="B18825" s="8" t="s">
        <v>11703</v>
      </c>
      <c r="C18825" s="9" t="s">
        <v>10</v>
      </c>
    </row>
    <row r="18826">
      <c r="A18826" s="9">
        <f t="shared" si="1"/>
        <v>13672</v>
      </c>
      <c r="B18826" s="8" t="s">
        <v>11703</v>
      </c>
      <c r="C18826" s="9" t="s">
        <v>142</v>
      </c>
    </row>
    <row r="18827">
      <c r="A18827" s="9">
        <f t="shared" si="1"/>
        <v>13672</v>
      </c>
      <c r="B18827" s="8" t="s">
        <v>11703</v>
      </c>
      <c r="C18827" s="9" t="s">
        <v>60</v>
      </c>
    </row>
    <row r="18828">
      <c r="A18828" s="9">
        <f t="shared" si="1"/>
        <v>13672</v>
      </c>
      <c r="B18828" s="8" t="s">
        <v>11703</v>
      </c>
      <c r="C18828" s="9" t="s">
        <v>24</v>
      </c>
    </row>
    <row r="18829">
      <c r="A18829" s="9">
        <f t="shared" si="1"/>
        <v>13672</v>
      </c>
      <c r="B18829" s="8" t="s">
        <v>11703</v>
      </c>
      <c r="C18829" s="9" t="s">
        <v>25</v>
      </c>
    </row>
    <row r="18830">
      <c r="A18830" s="9">
        <f t="shared" si="1"/>
        <v>13672</v>
      </c>
      <c r="B18830" s="8" t="s">
        <v>11703</v>
      </c>
      <c r="C18830" s="6" t="s">
        <v>23637</v>
      </c>
    </row>
    <row r="18831">
      <c r="A18831" s="9">
        <f t="shared" si="1"/>
        <v>13673</v>
      </c>
      <c r="B18831" s="5" t="s">
        <v>11704</v>
      </c>
      <c r="C18831" s="6" t="s">
        <v>467</v>
      </c>
    </row>
    <row r="18832">
      <c r="A18832" s="9">
        <f t="shared" si="1"/>
        <v>13673</v>
      </c>
      <c r="B18832" s="5" t="s">
        <v>11704</v>
      </c>
      <c r="C18832" s="6" t="s">
        <v>23628</v>
      </c>
    </row>
    <row r="18833">
      <c r="A18833" s="9">
        <f t="shared" si="1"/>
        <v>13674</v>
      </c>
      <c r="B18833" s="8" t="s">
        <v>11705</v>
      </c>
      <c r="C18833" s="9" t="s">
        <v>72</v>
      </c>
    </row>
    <row r="18834">
      <c r="A18834" s="9">
        <f t="shared" si="1"/>
        <v>13675</v>
      </c>
      <c r="B18834" s="25" t="s">
        <v>25841</v>
      </c>
      <c r="C18834" s="26" t="s">
        <v>23630</v>
      </c>
    </row>
    <row r="18835">
      <c r="A18835" s="9">
        <f t="shared" si="1"/>
        <v>13676</v>
      </c>
      <c r="B18835" s="5" t="s">
        <v>11706</v>
      </c>
      <c r="C18835" s="6" t="s">
        <v>1369</v>
      </c>
    </row>
    <row r="18836">
      <c r="A18836" s="9">
        <f t="shared" si="1"/>
        <v>13677</v>
      </c>
      <c r="B18836" s="5" t="s">
        <v>11707</v>
      </c>
      <c r="C18836" s="6" t="s">
        <v>1221</v>
      </c>
    </row>
    <row r="18837">
      <c r="A18837" s="9">
        <f t="shared" si="1"/>
        <v>13678</v>
      </c>
      <c r="B18837" s="8" t="s">
        <v>11708</v>
      </c>
      <c r="C18837" s="9" t="s">
        <v>56</v>
      </c>
    </row>
    <row r="18838">
      <c r="A18838" s="9">
        <f t="shared" si="1"/>
        <v>13678</v>
      </c>
      <c r="B18838" s="8" t="s">
        <v>11708</v>
      </c>
      <c r="C18838" s="9" t="s">
        <v>60</v>
      </c>
    </row>
    <row r="18839">
      <c r="A18839" s="9">
        <f t="shared" si="1"/>
        <v>13679</v>
      </c>
      <c r="B18839" s="8" t="s">
        <v>11709</v>
      </c>
      <c r="C18839" s="9" t="s">
        <v>42</v>
      </c>
    </row>
    <row r="18840">
      <c r="A18840" s="9">
        <f t="shared" si="1"/>
        <v>13680</v>
      </c>
      <c r="B18840" s="5" t="s">
        <v>11710</v>
      </c>
      <c r="C18840" s="6" t="s">
        <v>621</v>
      </c>
    </row>
    <row r="18841">
      <c r="A18841" s="9">
        <f t="shared" si="1"/>
        <v>13681</v>
      </c>
      <c r="B18841" s="5" t="s">
        <v>11711</v>
      </c>
      <c r="C18841" s="6" t="s">
        <v>95</v>
      </c>
    </row>
    <row r="18842">
      <c r="A18842" s="9">
        <f t="shared" si="1"/>
        <v>13682</v>
      </c>
      <c r="B18842" s="16" t="s">
        <v>11712</v>
      </c>
      <c r="C18842" s="6" t="s">
        <v>1235</v>
      </c>
    </row>
    <row r="18843">
      <c r="A18843" s="9">
        <f t="shared" si="1"/>
        <v>13683</v>
      </c>
      <c r="B18843" s="5" t="s">
        <v>11713</v>
      </c>
      <c r="C18843" s="6" t="s">
        <v>15</v>
      </c>
    </row>
    <row r="18844">
      <c r="A18844" s="9">
        <f t="shared" si="1"/>
        <v>13684</v>
      </c>
      <c r="B18844" s="5" t="s">
        <v>11714</v>
      </c>
      <c r="C18844" s="6" t="s">
        <v>989</v>
      </c>
    </row>
    <row r="18845">
      <c r="A18845" s="9">
        <f t="shared" si="1"/>
        <v>13685</v>
      </c>
      <c r="B18845" s="25" t="s">
        <v>25842</v>
      </c>
      <c r="C18845" s="26" t="s">
        <v>23845</v>
      </c>
    </row>
    <row r="18846">
      <c r="A18846" s="9">
        <f t="shared" si="1"/>
        <v>13686</v>
      </c>
      <c r="B18846" s="25" t="s">
        <v>25843</v>
      </c>
      <c r="C18846" s="26" t="s">
        <v>8541</v>
      </c>
    </row>
    <row r="18847">
      <c r="A18847" s="9">
        <f t="shared" si="1"/>
        <v>13687</v>
      </c>
      <c r="B18847" s="5" t="s">
        <v>11715</v>
      </c>
      <c r="C18847" s="6" t="s">
        <v>1378</v>
      </c>
    </row>
    <row r="18848">
      <c r="A18848" s="9">
        <f t="shared" si="1"/>
        <v>13688</v>
      </c>
      <c r="B18848" s="5" t="s">
        <v>11716</v>
      </c>
      <c r="C18848" s="6" t="s">
        <v>356</v>
      </c>
    </row>
    <row r="18849">
      <c r="A18849" s="9">
        <f t="shared" si="1"/>
        <v>13689</v>
      </c>
      <c r="B18849" s="8" t="s">
        <v>11717</v>
      </c>
      <c r="C18849" s="9" t="s">
        <v>555</v>
      </c>
    </row>
    <row r="18850">
      <c r="A18850" s="9">
        <f t="shared" si="1"/>
        <v>13690</v>
      </c>
      <c r="B18850" s="5" t="s">
        <v>11718</v>
      </c>
      <c r="C18850" s="6" t="s">
        <v>1394</v>
      </c>
    </row>
    <row r="18851">
      <c r="A18851" s="9">
        <f t="shared" si="1"/>
        <v>13691</v>
      </c>
      <c r="B18851" s="8" t="s">
        <v>11719</v>
      </c>
      <c r="C18851" s="9" t="s">
        <v>8</v>
      </c>
    </row>
    <row r="18852">
      <c r="A18852" s="9">
        <f t="shared" si="1"/>
        <v>13692</v>
      </c>
      <c r="B18852" s="8" t="s">
        <v>11720</v>
      </c>
      <c r="C18852" s="9" t="s">
        <v>8</v>
      </c>
    </row>
    <row r="18853">
      <c r="A18853" s="9">
        <f t="shared" si="1"/>
        <v>13693</v>
      </c>
      <c r="B18853" s="5" t="s">
        <v>11721</v>
      </c>
      <c r="C18853" s="6" t="s">
        <v>267</v>
      </c>
    </row>
    <row r="18854">
      <c r="A18854" s="9">
        <f t="shared" si="1"/>
        <v>13693</v>
      </c>
      <c r="B18854" s="5" t="s">
        <v>11721</v>
      </c>
      <c r="C18854" s="6" t="s">
        <v>91</v>
      </c>
    </row>
    <row r="18855">
      <c r="A18855" s="9">
        <f t="shared" si="1"/>
        <v>13693</v>
      </c>
      <c r="B18855" s="5" t="s">
        <v>11721</v>
      </c>
      <c r="C18855" s="6" t="s">
        <v>23637</v>
      </c>
    </row>
    <row r="18856">
      <c r="A18856" s="9">
        <f t="shared" si="1"/>
        <v>13694</v>
      </c>
      <c r="B18856" s="5" t="s">
        <v>11722</v>
      </c>
      <c r="C18856" s="6" t="s">
        <v>1378</v>
      </c>
    </row>
    <row r="18857">
      <c r="A18857" s="9">
        <f t="shared" si="1"/>
        <v>13695</v>
      </c>
      <c r="B18857" s="5" t="s">
        <v>11723</v>
      </c>
      <c r="C18857" s="6" t="s">
        <v>1221</v>
      </c>
    </row>
    <row r="18858">
      <c r="A18858" s="9">
        <f t="shared" si="1"/>
        <v>13696</v>
      </c>
      <c r="B18858" s="8" t="s">
        <v>11724</v>
      </c>
      <c r="C18858" s="9" t="s">
        <v>10</v>
      </c>
    </row>
    <row r="18859">
      <c r="A18859" s="9">
        <f t="shared" si="1"/>
        <v>13696</v>
      </c>
      <c r="B18859" s="8" t="s">
        <v>11724</v>
      </c>
      <c r="C18859" s="9" t="s">
        <v>60</v>
      </c>
    </row>
    <row r="18860">
      <c r="A18860" s="9">
        <f t="shared" si="1"/>
        <v>13697</v>
      </c>
      <c r="B18860" s="8" t="s">
        <v>11725</v>
      </c>
      <c r="C18860" s="9" t="s">
        <v>547</v>
      </c>
    </row>
    <row r="18861">
      <c r="A18861" s="9">
        <f t="shared" si="1"/>
        <v>13698</v>
      </c>
      <c r="B18861" s="25" t="s">
        <v>25844</v>
      </c>
      <c r="C18861" s="26" t="s">
        <v>4721</v>
      </c>
    </row>
    <row r="18862">
      <c r="A18862" s="9">
        <f t="shared" si="1"/>
        <v>13699</v>
      </c>
      <c r="B18862" s="5" t="s">
        <v>11726</v>
      </c>
      <c r="C18862" s="6" t="s">
        <v>1279</v>
      </c>
    </row>
    <row r="18863">
      <c r="A18863" s="9">
        <f t="shared" si="1"/>
        <v>13700</v>
      </c>
      <c r="B18863" s="8" t="s">
        <v>11727</v>
      </c>
      <c r="C18863" s="9" t="s">
        <v>121</v>
      </c>
    </row>
    <row r="18864">
      <c r="A18864" s="9">
        <f t="shared" si="1"/>
        <v>13701</v>
      </c>
      <c r="B18864" s="8" t="s">
        <v>11728</v>
      </c>
      <c r="C18864" s="9" t="s">
        <v>10</v>
      </c>
    </row>
    <row r="18865">
      <c r="A18865" s="9">
        <f t="shared" si="1"/>
        <v>13702</v>
      </c>
      <c r="B18865" s="8" t="s">
        <v>11729</v>
      </c>
      <c r="C18865" s="9" t="s">
        <v>818</v>
      </c>
    </row>
    <row r="18866">
      <c r="A18866" s="9">
        <f t="shared" si="1"/>
        <v>13703</v>
      </c>
      <c r="B18866" s="8" t="s">
        <v>11730</v>
      </c>
      <c r="C18866" s="6" t="s">
        <v>324</v>
      </c>
    </row>
    <row r="18867">
      <c r="A18867" s="9">
        <f t="shared" si="1"/>
        <v>13703</v>
      </c>
      <c r="B18867" s="8" t="s">
        <v>11730</v>
      </c>
      <c r="C18867" s="9" t="s">
        <v>10</v>
      </c>
    </row>
    <row r="18868">
      <c r="A18868" s="9">
        <f t="shared" si="1"/>
        <v>13703</v>
      </c>
      <c r="B18868" s="8" t="s">
        <v>11730</v>
      </c>
      <c r="C18868" s="9" t="s">
        <v>60</v>
      </c>
    </row>
    <row r="18869">
      <c r="A18869" s="9">
        <f t="shared" si="1"/>
        <v>13703</v>
      </c>
      <c r="B18869" s="8" t="s">
        <v>11730</v>
      </c>
      <c r="C18869" s="6" t="s">
        <v>23637</v>
      </c>
    </row>
    <row r="18870">
      <c r="A18870" s="9">
        <f t="shared" si="1"/>
        <v>13704</v>
      </c>
      <c r="B18870" s="8" t="s">
        <v>11731</v>
      </c>
      <c r="C18870" s="9" t="s">
        <v>10</v>
      </c>
    </row>
    <row r="18871">
      <c r="A18871" s="9">
        <f t="shared" si="1"/>
        <v>13705</v>
      </c>
      <c r="B18871" s="25" t="s">
        <v>25845</v>
      </c>
      <c r="C18871" s="26" t="s">
        <v>8541</v>
      </c>
    </row>
    <row r="18872">
      <c r="A18872" s="9">
        <f t="shared" si="1"/>
        <v>13706</v>
      </c>
      <c r="B18872" s="25" t="s">
        <v>25846</v>
      </c>
      <c r="C18872" s="26" t="s">
        <v>10122</v>
      </c>
    </row>
    <row r="18873">
      <c r="A18873" s="9">
        <f t="shared" si="1"/>
        <v>13706</v>
      </c>
      <c r="B18873" s="27" t="s">
        <v>25846</v>
      </c>
      <c r="C18873" s="28" t="s">
        <v>23637</v>
      </c>
    </row>
    <row r="18874">
      <c r="A18874" s="9">
        <f t="shared" si="1"/>
        <v>13707</v>
      </c>
      <c r="B18874" s="5" t="s">
        <v>11732</v>
      </c>
      <c r="C18874" s="6" t="s">
        <v>324</v>
      </c>
    </row>
    <row r="18875">
      <c r="A18875" s="9">
        <f t="shared" si="1"/>
        <v>13707</v>
      </c>
      <c r="B18875" s="5" t="s">
        <v>11732</v>
      </c>
      <c r="C18875" s="6" t="s">
        <v>23637</v>
      </c>
    </row>
    <row r="18876">
      <c r="A18876" s="9">
        <f t="shared" si="1"/>
        <v>13708</v>
      </c>
      <c r="B18876" s="5" t="s">
        <v>11733</v>
      </c>
      <c r="C18876" s="6" t="s">
        <v>196</v>
      </c>
    </row>
    <row r="18877">
      <c r="A18877" s="9">
        <f t="shared" si="1"/>
        <v>13708</v>
      </c>
      <c r="B18877" s="5" t="s">
        <v>11733</v>
      </c>
      <c r="C18877" s="6" t="s">
        <v>23637</v>
      </c>
    </row>
    <row r="18878">
      <c r="A18878" s="9">
        <f t="shared" si="1"/>
        <v>13709</v>
      </c>
      <c r="B18878" s="8" t="s">
        <v>11734</v>
      </c>
      <c r="C18878" s="9" t="s">
        <v>10</v>
      </c>
    </row>
    <row r="18879">
      <c r="A18879" s="9">
        <f t="shared" si="1"/>
        <v>13709</v>
      </c>
      <c r="B18879" s="8" t="s">
        <v>11734</v>
      </c>
      <c r="C18879" s="9" t="s">
        <v>60</v>
      </c>
    </row>
    <row r="18880">
      <c r="A18880" s="9">
        <f t="shared" si="1"/>
        <v>13709</v>
      </c>
      <c r="B18880" s="8" t="s">
        <v>11734</v>
      </c>
      <c r="C18880" s="9" t="s">
        <v>142</v>
      </c>
    </row>
    <row r="18881">
      <c r="A18881" s="9">
        <f t="shared" si="1"/>
        <v>13710</v>
      </c>
      <c r="B18881" s="5" t="s">
        <v>11735</v>
      </c>
      <c r="C18881" s="6" t="s">
        <v>109</v>
      </c>
    </row>
    <row r="18882">
      <c r="A18882" s="9">
        <f t="shared" si="1"/>
        <v>13710</v>
      </c>
      <c r="B18882" s="5" t="s">
        <v>11735</v>
      </c>
      <c r="C18882" s="6" t="s">
        <v>324</v>
      </c>
    </row>
    <row r="18883">
      <c r="A18883" s="9">
        <f t="shared" si="1"/>
        <v>13710</v>
      </c>
      <c r="B18883" s="5" t="s">
        <v>11735</v>
      </c>
      <c r="C18883" s="6" t="s">
        <v>23637</v>
      </c>
    </row>
    <row r="18884">
      <c r="A18884" s="9">
        <f t="shared" si="1"/>
        <v>13711</v>
      </c>
      <c r="B18884" s="5" t="s">
        <v>11736</v>
      </c>
      <c r="C18884" s="6" t="s">
        <v>59</v>
      </c>
    </row>
    <row r="18885">
      <c r="A18885" s="9">
        <f t="shared" si="1"/>
        <v>13712</v>
      </c>
      <c r="B18885" s="5" t="s">
        <v>11737</v>
      </c>
      <c r="C18885" s="6" t="s">
        <v>313</v>
      </c>
    </row>
    <row r="18886">
      <c r="A18886" s="9">
        <f t="shared" si="1"/>
        <v>13713</v>
      </c>
      <c r="B18886" s="5" t="s">
        <v>11738</v>
      </c>
      <c r="C18886" s="6" t="s">
        <v>785</v>
      </c>
    </row>
    <row r="18887">
      <c r="A18887" s="9">
        <f t="shared" si="1"/>
        <v>13714</v>
      </c>
      <c r="B18887" s="29" t="s">
        <v>25847</v>
      </c>
      <c r="C18887" s="26" t="s">
        <v>23636</v>
      </c>
    </row>
    <row r="18888">
      <c r="A18888" s="9">
        <f t="shared" si="1"/>
        <v>13715</v>
      </c>
      <c r="B18888" s="5" t="s">
        <v>11739</v>
      </c>
      <c r="C18888" s="6" t="s">
        <v>59</v>
      </c>
    </row>
    <row r="18889">
      <c r="A18889" s="9">
        <f t="shared" si="1"/>
        <v>13716</v>
      </c>
      <c r="B18889" s="5" t="s">
        <v>11740</v>
      </c>
      <c r="C18889" s="6" t="s">
        <v>1450</v>
      </c>
    </row>
    <row r="18890">
      <c r="A18890" s="9">
        <f t="shared" si="1"/>
        <v>13716</v>
      </c>
      <c r="B18890" s="5" t="s">
        <v>11740</v>
      </c>
      <c r="C18890" s="6" t="s">
        <v>23628</v>
      </c>
    </row>
    <row r="18891">
      <c r="A18891" s="9">
        <f t="shared" si="1"/>
        <v>13717</v>
      </c>
      <c r="B18891" s="5" t="s">
        <v>11741</v>
      </c>
      <c r="C18891" s="6" t="s">
        <v>1371</v>
      </c>
    </row>
    <row r="18892">
      <c r="A18892" s="9">
        <f t="shared" si="1"/>
        <v>13718</v>
      </c>
      <c r="B18892" s="5" t="s">
        <v>11742</v>
      </c>
      <c r="C18892" s="6" t="s">
        <v>15</v>
      </c>
    </row>
    <row r="18893">
      <c r="A18893" s="9">
        <f t="shared" si="1"/>
        <v>13719</v>
      </c>
      <c r="B18893" s="8" t="s">
        <v>11743</v>
      </c>
      <c r="C18893" s="9" t="s">
        <v>416</v>
      </c>
    </row>
    <row r="18894">
      <c r="A18894" s="9">
        <f t="shared" si="1"/>
        <v>13720</v>
      </c>
      <c r="B18894" s="5" t="s">
        <v>11744</v>
      </c>
      <c r="C18894" s="6" t="s">
        <v>34</v>
      </c>
    </row>
    <row r="18895">
      <c r="A18895" s="9">
        <f t="shared" si="1"/>
        <v>13720</v>
      </c>
      <c r="B18895" s="5" t="s">
        <v>11744</v>
      </c>
      <c r="C18895" s="6" t="s">
        <v>23628</v>
      </c>
    </row>
    <row r="18896">
      <c r="A18896" s="9">
        <f t="shared" si="1"/>
        <v>13721</v>
      </c>
      <c r="B18896" s="8" t="s">
        <v>11745</v>
      </c>
      <c r="C18896" s="9" t="s">
        <v>64</v>
      </c>
    </row>
    <row r="18897">
      <c r="A18897" s="9">
        <f t="shared" si="1"/>
        <v>13722</v>
      </c>
      <c r="B18897" s="8" t="s">
        <v>11746</v>
      </c>
      <c r="C18897" s="9" t="s">
        <v>177</v>
      </c>
    </row>
    <row r="18898">
      <c r="A18898" s="9">
        <f t="shared" si="1"/>
        <v>13723</v>
      </c>
      <c r="B18898" s="8" t="s">
        <v>11747</v>
      </c>
      <c r="C18898" s="6" t="s">
        <v>267</v>
      </c>
    </row>
    <row r="18899">
      <c r="A18899" s="9">
        <f t="shared" si="1"/>
        <v>13723</v>
      </c>
      <c r="B18899" s="8" t="s">
        <v>11747</v>
      </c>
      <c r="C18899" s="9" t="s">
        <v>10</v>
      </c>
    </row>
    <row r="18900">
      <c r="A18900" s="9">
        <f t="shared" si="1"/>
        <v>13723</v>
      </c>
      <c r="B18900" s="8" t="s">
        <v>11747</v>
      </c>
      <c r="C18900" s="9" t="s">
        <v>60</v>
      </c>
    </row>
    <row r="18901">
      <c r="A18901" s="9">
        <f t="shared" si="1"/>
        <v>13723</v>
      </c>
      <c r="B18901" s="8" t="s">
        <v>11747</v>
      </c>
      <c r="C18901" s="9" t="s">
        <v>25</v>
      </c>
    </row>
    <row r="18902">
      <c r="A18902" s="9">
        <f t="shared" si="1"/>
        <v>13723</v>
      </c>
      <c r="B18902" s="8" t="s">
        <v>11747</v>
      </c>
      <c r="C18902" s="6" t="s">
        <v>23637</v>
      </c>
    </row>
    <row r="18903">
      <c r="A18903" s="9">
        <f t="shared" si="1"/>
        <v>13724</v>
      </c>
      <c r="B18903" s="5" t="s">
        <v>11748</v>
      </c>
      <c r="C18903" s="6" t="s">
        <v>324</v>
      </c>
    </row>
    <row r="18904">
      <c r="A18904" s="9">
        <f t="shared" si="1"/>
        <v>13724</v>
      </c>
      <c r="B18904" s="5" t="s">
        <v>11748</v>
      </c>
      <c r="C18904" s="6" t="s">
        <v>23637</v>
      </c>
    </row>
    <row r="18905">
      <c r="A18905" s="9">
        <f t="shared" si="1"/>
        <v>13725</v>
      </c>
      <c r="B18905" s="8" t="s">
        <v>11749</v>
      </c>
      <c r="C18905" s="9" t="s">
        <v>117</v>
      </c>
    </row>
    <row r="18906">
      <c r="A18906" s="9">
        <f t="shared" si="1"/>
        <v>13726</v>
      </c>
      <c r="B18906" s="8" t="s">
        <v>11750</v>
      </c>
      <c r="C18906" s="9" t="s">
        <v>874</v>
      </c>
    </row>
    <row r="18907">
      <c r="A18907" s="9">
        <f t="shared" si="1"/>
        <v>13727</v>
      </c>
      <c r="B18907" s="5" t="s">
        <v>11751</v>
      </c>
      <c r="C18907" s="6" t="s">
        <v>34</v>
      </c>
    </row>
    <row r="18908">
      <c r="A18908" s="9">
        <f t="shared" si="1"/>
        <v>13727</v>
      </c>
      <c r="B18908" s="5" t="s">
        <v>11751</v>
      </c>
      <c r="C18908" s="6" t="s">
        <v>23628</v>
      </c>
    </row>
    <row r="18909">
      <c r="A18909" s="9">
        <f t="shared" si="1"/>
        <v>13728</v>
      </c>
      <c r="B18909" s="5" t="s">
        <v>11752</v>
      </c>
      <c r="C18909" s="6" t="s">
        <v>1376</v>
      </c>
    </row>
    <row r="18910">
      <c r="A18910" s="9">
        <f t="shared" si="1"/>
        <v>13728</v>
      </c>
      <c r="B18910" s="5" t="s">
        <v>11752</v>
      </c>
      <c r="C18910" s="6" t="s">
        <v>23628</v>
      </c>
    </row>
    <row r="18911">
      <c r="A18911" s="9">
        <f t="shared" si="1"/>
        <v>13729</v>
      </c>
      <c r="B18911" s="5" t="s">
        <v>11753</v>
      </c>
      <c r="C18911" s="6" t="s">
        <v>34</v>
      </c>
    </row>
    <row r="18912">
      <c r="A18912" s="9">
        <f t="shared" si="1"/>
        <v>13729</v>
      </c>
      <c r="B18912" s="5" t="s">
        <v>11753</v>
      </c>
      <c r="C18912" s="6" t="s">
        <v>23628</v>
      </c>
    </row>
    <row r="18913">
      <c r="A18913" s="9">
        <f t="shared" si="1"/>
        <v>13730</v>
      </c>
      <c r="B18913" s="5" t="s">
        <v>11754</v>
      </c>
      <c r="C18913" s="6" t="s">
        <v>34</v>
      </c>
    </row>
    <row r="18914">
      <c r="A18914" s="9">
        <f t="shared" si="1"/>
        <v>13730</v>
      </c>
      <c r="B18914" s="5" t="s">
        <v>11754</v>
      </c>
      <c r="C18914" s="6" t="s">
        <v>23628</v>
      </c>
    </row>
    <row r="18915">
      <c r="A18915" s="9">
        <f t="shared" si="1"/>
        <v>13731</v>
      </c>
      <c r="B18915" s="5" t="s">
        <v>11755</v>
      </c>
      <c r="C18915" s="6" t="s">
        <v>34</v>
      </c>
    </row>
    <row r="18916">
      <c r="A18916" s="9">
        <f t="shared" si="1"/>
        <v>13731</v>
      </c>
      <c r="B18916" s="5" t="s">
        <v>11755</v>
      </c>
      <c r="C18916" s="6" t="s">
        <v>1466</v>
      </c>
    </row>
    <row r="18917">
      <c r="A18917" s="9">
        <f t="shared" si="1"/>
        <v>13731</v>
      </c>
      <c r="B18917" s="5" t="s">
        <v>11755</v>
      </c>
      <c r="C18917" s="6" t="s">
        <v>23628</v>
      </c>
    </row>
    <row r="18918">
      <c r="A18918" s="9">
        <f t="shared" si="1"/>
        <v>13732</v>
      </c>
      <c r="B18918" s="5" t="s">
        <v>11756</v>
      </c>
      <c r="C18918" s="6" t="s">
        <v>765</v>
      </c>
    </row>
    <row r="18919">
      <c r="A18919" s="9">
        <f t="shared" si="1"/>
        <v>13733</v>
      </c>
      <c r="B18919" s="5" t="s">
        <v>11757</v>
      </c>
      <c r="C18919" s="6" t="s">
        <v>34</v>
      </c>
    </row>
    <row r="18920">
      <c r="A18920" s="9">
        <f t="shared" si="1"/>
        <v>13733</v>
      </c>
      <c r="B18920" s="5" t="s">
        <v>11757</v>
      </c>
      <c r="C18920" s="6" t="s">
        <v>23628</v>
      </c>
    </row>
    <row r="18921">
      <c r="A18921" s="9">
        <f t="shared" si="1"/>
        <v>13734</v>
      </c>
      <c r="B18921" s="5" t="s">
        <v>11758</v>
      </c>
      <c r="C18921" s="6" t="s">
        <v>34</v>
      </c>
    </row>
    <row r="18922">
      <c r="A18922" s="9">
        <f t="shared" si="1"/>
        <v>13734</v>
      </c>
      <c r="B18922" s="5" t="s">
        <v>11758</v>
      </c>
      <c r="C18922" s="6" t="s">
        <v>23628</v>
      </c>
    </row>
    <row r="18923">
      <c r="A18923" s="9">
        <f t="shared" si="1"/>
        <v>13735</v>
      </c>
      <c r="B18923" s="5" t="s">
        <v>11759</v>
      </c>
      <c r="C18923" s="6" t="s">
        <v>34</v>
      </c>
    </row>
    <row r="18924">
      <c r="A18924" s="9">
        <f t="shared" si="1"/>
        <v>13735</v>
      </c>
      <c r="B18924" s="5" t="s">
        <v>11759</v>
      </c>
      <c r="C18924" s="6" t="s">
        <v>23628</v>
      </c>
    </row>
    <row r="18925">
      <c r="A18925" s="9">
        <f t="shared" si="1"/>
        <v>13736</v>
      </c>
      <c r="B18925" s="5" t="s">
        <v>11760</v>
      </c>
      <c r="C18925" s="6" t="s">
        <v>1450</v>
      </c>
    </row>
    <row r="18926">
      <c r="A18926" s="9">
        <f t="shared" si="1"/>
        <v>13736</v>
      </c>
      <c r="B18926" s="5" t="s">
        <v>11760</v>
      </c>
      <c r="C18926" s="6" t="s">
        <v>23628</v>
      </c>
    </row>
    <row r="18927">
      <c r="A18927" s="9">
        <f t="shared" si="1"/>
        <v>13737</v>
      </c>
      <c r="B18927" s="5" t="s">
        <v>11761</v>
      </c>
      <c r="C18927" s="6" t="s">
        <v>34</v>
      </c>
    </row>
    <row r="18928">
      <c r="A18928" s="9">
        <f t="shared" si="1"/>
        <v>13737</v>
      </c>
      <c r="B18928" s="5" t="s">
        <v>11761</v>
      </c>
      <c r="C18928" s="6" t="s">
        <v>23628</v>
      </c>
    </row>
    <row r="18929">
      <c r="A18929" s="9">
        <f t="shared" si="1"/>
        <v>13738</v>
      </c>
      <c r="B18929" s="5" t="s">
        <v>11762</v>
      </c>
      <c r="C18929" s="6" t="s">
        <v>1376</v>
      </c>
    </row>
    <row r="18930">
      <c r="A18930" s="9">
        <f t="shared" si="1"/>
        <v>13738</v>
      </c>
      <c r="B18930" s="5" t="s">
        <v>11762</v>
      </c>
      <c r="C18930" s="6" t="s">
        <v>23628</v>
      </c>
    </row>
    <row r="18931">
      <c r="A18931" s="9">
        <f t="shared" si="1"/>
        <v>13739</v>
      </c>
      <c r="B18931" s="5" t="s">
        <v>11763</v>
      </c>
      <c r="C18931" s="6" t="s">
        <v>34</v>
      </c>
    </row>
    <row r="18932">
      <c r="A18932" s="9">
        <f t="shared" si="1"/>
        <v>13739</v>
      </c>
      <c r="B18932" s="5" t="s">
        <v>11763</v>
      </c>
      <c r="C18932" s="6" t="s">
        <v>23628</v>
      </c>
    </row>
    <row r="18933">
      <c r="A18933" s="9">
        <f t="shared" si="1"/>
        <v>13740</v>
      </c>
      <c r="B18933" s="5" t="s">
        <v>11764</v>
      </c>
      <c r="C18933" s="6" t="s">
        <v>1450</v>
      </c>
    </row>
    <row r="18934">
      <c r="A18934" s="9">
        <f t="shared" si="1"/>
        <v>13740</v>
      </c>
      <c r="B18934" s="5" t="s">
        <v>11764</v>
      </c>
      <c r="C18934" s="6" t="s">
        <v>23628</v>
      </c>
    </row>
    <row r="18935">
      <c r="A18935" s="9">
        <f t="shared" si="1"/>
        <v>13741</v>
      </c>
      <c r="B18935" s="5" t="s">
        <v>11765</v>
      </c>
      <c r="C18935" s="6" t="s">
        <v>34</v>
      </c>
    </row>
    <row r="18936">
      <c r="A18936" s="9">
        <f t="shared" si="1"/>
        <v>13741</v>
      </c>
      <c r="B18936" s="5" t="s">
        <v>11765</v>
      </c>
      <c r="C18936" s="6" t="s">
        <v>23628</v>
      </c>
    </row>
    <row r="18937">
      <c r="A18937" s="9">
        <f t="shared" si="1"/>
        <v>13742</v>
      </c>
      <c r="B18937" s="5" t="s">
        <v>11766</v>
      </c>
      <c r="C18937" s="6" t="s">
        <v>1376</v>
      </c>
    </row>
    <row r="18938">
      <c r="A18938" s="9">
        <f t="shared" si="1"/>
        <v>13742</v>
      </c>
      <c r="B18938" s="5" t="s">
        <v>11766</v>
      </c>
      <c r="C18938" s="6" t="s">
        <v>23628</v>
      </c>
    </row>
    <row r="18939">
      <c r="A18939" s="9">
        <f t="shared" si="1"/>
        <v>13743</v>
      </c>
      <c r="B18939" s="5" t="s">
        <v>11767</v>
      </c>
      <c r="C18939" s="6" t="s">
        <v>656</v>
      </c>
    </row>
    <row r="18940">
      <c r="A18940" s="9">
        <f t="shared" si="1"/>
        <v>13743</v>
      </c>
      <c r="B18940" s="5" t="s">
        <v>11767</v>
      </c>
      <c r="C18940" s="6" t="s">
        <v>23628</v>
      </c>
    </row>
    <row r="18941">
      <c r="A18941" s="9">
        <f t="shared" si="1"/>
        <v>13744</v>
      </c>
      <c r="B18941" s="5" t="s">
        <v>11768</v>
      </c>
      <c r="C18941" s="6" t="s">
        <v>365</v>
      </c>
    </row>
    <row r="18942">
      <c r="A18942" s="9">
        <f t="shared" si="1"/>
        <v>13745</v>
      </c>
      <c r="B18942" s="8" t="s">
        <v>11769</v>
      </c>
      <c r="C18942" s="9" t="s">
        <v>722</v>
      </c>
    </row>
    <row r="18943">
      <c r="A18943" s="9">
        <f t="shared" si="1"/>
        <v>13746</v>
      </c>
      <c r="B18943" s="8" t="s">
        <v>11770</v>
      </c>
      <c r="C18943" s="9" t="s">
        <v>722</v>
      </c>
    </row>
    <row r="18944">
      <c r="A18944" s="9">
        <f t="shared" si="1"/>
        <v>13747</v>
      </c>
      <c r="B18944" s="8" t="s">
        <v>11771</v>
      </c>
      <c r="C18944" s="9" t="s">
        <v>818</v>
      </c>
    </row>
    <row r="18945">
      <c r="A18945" s="9">
        <f t="shared" si="1"/>
        <v>13748</v>
      </c>
      <c r="B18945" s="5" t="s">
        <v>11772</v>
      </c>
      <c r="C18945" s="6" t="s">
        <v>328</v>
      </c>
    </row>
    <row r="18946">
      <c r="A18946" s="9">
        <f t="shared" si="1"/>
        <v>13748</v>
      </c>
      <c r="B18946" s="5" t="s">
        <v>11772</v>
      </c>
      <c r="C18946" s="6" t="s">
        <v>11773</v>
      </c>
    </row>
    <row r="18947">
      <c r="A18947" s="9">
        <f t="shared" si="1"/>
        <v>13748</v>
      </c>
      <c r="B18947" s="5" t="s">
        <v>11772</v>
      </c>
      <c r="C18947" s="6" t="s">
        <v>23637</v>
      </c>
    </row>
    <row r="18948">
      <c r="A18948" s="9">
        <f t="shared" si="1"/>
        <v>13749</v>
      </c>
      <c r="B18948" s="5" t="s">
        <v>11774</v>
      </c>
      <c r="C18948" s="6" t="s">
        <v>1378</v>
      </c>
    </row>
    <row r="18949">
      <c r="A18949" s="9">
        <f t="shared" si="1"/>
        <v>13750</v>
      </c>
      <c r="B18949" s="8" t="s">
        <v>11775</v>
      </c>
      <c r="C18949" s="9" t="s">
        <v>733</v>
      </c>
    </row>
    <row r="18950">
      <c r="A18950" s="9">
        <f t="shared" si="1"/>
        <v>13751</v>
      </c>
      <c r="B18950" s="38" t="s">
        <v>25848</v>
      </c>
      <c r="C18950" s="26" t="s">
        <v>23636</v>
      </c>
    </row>
    <row r="18951">
      <c r="A18951" s="9">
        <f t="shared" si="1"/>
        <v>13752</v>
      </c>
      <c r="B18951" s="5" t="s">
        <v>11776</v>
      </c>
      <c r="C18951" s="6" t="s">
        <v>939</v>
      </c>
    </row>
    <row r="18952">
      <c r="A18952" s="9">
        <f t="shared" si="1"/>
        <v>13752</v>
      </c>
      <c r="B18952" s="5" t="s">
        <v>11776</v>
      </c>
      <c r="C18952" s="6" t="s">
        <v>23628</v>
      </c>
    </row>
    <row r="18953">
      <c r="A18953" s="9">
        <f t="shared" si="1"/>
        <v>13753</v>
      </c>
      <c r="B18953" s="5" t="s">
        <v>11777</v>
      </c>
      <c r="C18953" s="6" t="s">
        <v>2549</v>
      </c>
    </row>
    <row r="18954">
      <c r="A18954" s="9">
        <f t="shared" si="1"/>
        <v>13753</v>
      </c>
      <c r="B18954" s="5" t="s">
        <v>11777</v>
      </c>
      <c r="C18954" s="6" t="s">
        <v>23628</v>
      </c>
    </row>
    <row r="18955">
      <c r="A18955" s="9">
        <f t="shared" si="1"/>
        <v>13754</v>
      </c>
      <c r="B18955" s="5" t="s">
        <v>11778</v>
      </c>
      <c r="C18955" s="6" t="s">
        <v>538</v>
      </c>
    </row>
    <row r="18956">
      <c r="A18956" s="9">
        <f t="shared" si="1"/>
        <v>13754</v>
      </c>
      <c r="B18956" s="5" t="s">
        <v>11778</v>
      </c>
      <c r="C18956" s="6" t="s">
        <v>23628</v>
      </c>
    </row>
    <row r="18957">
      <c r="A18957" s="9">
        <f t="shared" si="1"/>
        <v>13755</v>
      </c>
      <c r="B18957" s="8" t="s">
        <v>11779</v>
      </c>
      <c r="C18957" s="9" t="s">
        <v>1169</v>
      </c>
    </row>
    <row r="18958">
      <c r="A18958" s="9">
        <f t="shared" si="1"/>
        <v>13756</v>
      </c>
      <c r="B18958" s="8" t="s">
        <v>11780</v>
      </c>
      <c r="C18958" s="9" t="s">
        <v>845</v>
      </c>
    </row>
    <row r="18959">
      <c r="A18959" s="9">
        <f t="shared" si="1"/>
        <v>13757</v>
      </c>
      <c r="B18959" s="8" t="s">
        <v>11781</v>
      </c>
      <c r="C18959" s="9" t="s">
        <v>818</v>
      </c>
    </row>
    <row r="18960">
      <c r="A18960" s="9">
        <f t="shared" si="1"/>
        <v>13758</v>
      </c>
      <c r="B18960" s="8" t="s">
        <v>11782</v>
      </c>
      <c r="C18960" s="9" t="s">
        <v>64</v>
      </c>
    </row>
    <row r="18961">
      <c r="A18961" s="9">
        <f t="shared" si="1"/>
        <v>13759</v>
      </c>
      <c r="B18961" s="5" t="s">
        <v>11783</v>
      </c>
      <c r="C18961" s="6" t="s">
        <v>426</v>
      </c>
    </row>
    <row r="18962">
      <c r="A18962" s="9">
        <f t="shared" si="1"/>
        <v>13760</v>
      </c>
      <c r="B18962" s="5" t="s">
        <v>11784</v>
      </c>
      <c r="C18962" s="6" t="s">
        <v>1371</v>
      </c>
    </row>
    <row r="18963">
      <c r="A18963" s="9">
        <f t="shared" si="1"/>
        <v>13761</v>
      </c>
      <c r="B18963" s="8" t="s">
        <v>11785</v>
      </c>
      <c r="C18963" s="9" t="s">
        <v>177</v>
      </c>
    </row>
    <row r="18964">
      <c r="A18964" s="9">
        <f t="shared" si="1"/>
        <v>13762</v>
      </c>
      <c r="B18964" s="5" t="s">
        <v>11786</v>
      </c>
      <c r="C18964" s="6" t="s">
        <v>367</v>
      </c>
    </row>
    <row r="18965">
      <c r="A18965" s="9">
        <f t="shared" si="1"/>
        <v>13763</v>
      </c>
      <c r="B18965" s="8" t="s">
        <v>11787</v>
      </c>
      <c r="C18965" s="9" t="s">
        <v>188</v>
      </c>
    </row>
    <row r="18966">
      <c r="A18966" s="9">
        <f t="shared" si="1"/>
        <v>13764</v>
      </c>
      <c r="B18966" s="8" t="s">
        <v>11788</v>
      </c>
      <c r="C18966" s="9" t="s">
        <v>188</v>
      </c>
    </row>
    <row r="18967">
      <c r="A18967" s="9">
        <f t="shared" si="1"/>
        <v>13765</v>
      </c>
      <c r="B18967" s="5" t="s">
        <v>11789</v>
      </c>
      <c r="C18967" s="6" t="s">
        <v>1221</v>
      </c>
    </row>
    <row r="18968">
      <c r="A18968" s="9">
        <f t="shared" si="1"/>
        <v>13766</v>
      </c>
      <c r="B18968" s="5" t="s">
        <v>11790</v>
      </c>
      <c r="C18968" s="6" t="s">
        <v>1221</v>
      </c>
    </row>
    <row r="18969">
      <c r="A18969" s="9">
        <f t="shared" si="1"/>
        <v>13767</v>
      </c>
      <c r="B18969" s="5" t="s">
        <v>11791</v>
      </c>
      <c r="C18969" s="6" t="s">
        <v>1378</v>
      </c>
    </row>
    <row r="18970">
      <c r="A18970" s="9">
        <f t="shared" si="1"/>
        <v>13768</v>
      </c>
      <c r="B18970" s="5" t="s">
        <v>11792</v>
      </c>
      <c r="C18970" s="6" t="s">
        <v>48</v>
      </c>
    </row>
    <row r="18971">
      <c r="A18971" s="9">
        <f t="shared" si="1"/>
        <v>13769</v>
      </c>
      <c r="B18971" s="5" t="s">
        <v>11793</v>
      </c>
      <c r="C18971" s="6" t="s">
        <v>1394</v>
      </c>
    </row>
    <row r="18972">
      <c r="A18972" s="9">
        <f t="shared" si="1"/>
        <v>13770</v>
      </c>
      <c r="B18972" s="8" t="s">
        <v>11794</v>
      </c>
      <c r="C18972" s="9" t="s">
        <v>818</v>
      </c>
    </row>
    <row r="18973">
      <c r="A18973" s="9">
        <f t="shared" si="1"/>
        <v>13771</v>
      </c>
      <c r="B18973" s="30" t="s">
        <v>25849</v>
      </c>
      <c r="C18973" s="26" t="s">
        <v>23639</v>
      </c>
    </row>
    <row r="18974">
      <c r="A18974" s="9">
        <f t="shared" si="1"/>
        <v>13772</v>
      </c>
      <c r="B18974" s="8" t="s">
        <v>11795</v>
      </c>
      <c r="C18974" s="9" t="s">
        <v>722</v>
      </c>
    </row>
    <row r="18975">
      <c r="A18975" s="9">
        <f t="shared" si="1"/>
        <v>13773</v>
      </c>
      <c r="B18975" s="5" t="s">
        <v>11796</v>
      </c>
      <c r="C18975" s="6" t="s">
        <v>11797</v>
      </c>
    </row>
    <row r="18976">
      <c r="A18976" s="9">
        <f t="shared" si="1"/>
        <v>13774</v>
      </c>
      <c r="B18976" s="8" t="s">
        <v>11798</v>
      </c>
      <c r="C18976" s="9" t="s">
        <v>280</v>
      </c>
    </row>
    <row r="18977">
      <c r="A18977" s="9">
        <f t="shared" si="1"/>
        <v>13775</v>
      </c>
      <c r="B18977" s="5" t="s">
        <v>11799</v>
      </c>
      <c r="C18977" s="6" t="s">
        <v>603</v>
      </c>
    </row>
    <row r="18978">
      <c r="A18978" s="9">
        <f t="shared" si="1"/>
        <v>13776</v>
      </c>
      <c r="B18978" s="5" t="s">
        <v>11800</v>
      </c>
      <c r="C18978" s="6" t="s">
        <v>1221</v>
      </c>
    </row>
    <row r="18979">
      <c r="A18979" s="9">
        <f t="shared" si="1"/>
        <v>13777</v>
      </c>
      <c r="B18979" s="5" t="s">
        <v>11801</v>
      </c>
      <c r="C18979" s="6" t="s">
        <v>452</v>
      </c>
    </row>
    <row r="18980">
      <c r="A18980" s="9">
        <f t="shared" si="1"/>
        <v>13777</v>
      </c>
      <c r="B18980" s="5" t="s">
        <v>11801</v>
      </c>
      <c r="C18980" s="6" t="s">
        <v>23637</v>
      </c>
    </row>
    <row r="18981">
      <c r="A18981" s="9">
        <f t="shared" si="1"/>
        <v>13778</v>
      </c>
      <c r="B18981" s="5" t="s">
        <v>11802</v>
      </c>
      <c r="C18981" s="6" t="s">
        <v>1324</v>
      </c>
    </row>
    <row r="18982">
      <c r="A18982" s="9">
        <f t="shared" si="1"/>
        <v>13779</v>
      </c>
      <c r="B18982" s="5" t="s">
        <v>11803</v>
      </c>
      <c r="C18982" s="6" t="s">
        <v>109</v>
      </c>
    </row>
    <row r="18983">
      <c r="A18983" s="9">
        <f t="shared" si="1"/>
        <v>13780</v>
      </c>
      <c r="B18983" s="5" t="s">
        <v>11804</v>
      </c>
      <c r="C18983" s="6" t="s">
        <v>1394</v>
      </c>
    </row>
    <row r="18984">
      <c r="A18984" s="9">
        <f t="shared" si="1"/>
        <v>13781</v>
      </c>
      <c r="B18984" s="8" t="s">
        <v>11805</v>
      </c>
      <c r="C18984" s="9" t="s">
        <v>502</v>
      </c>
    </row>
    <row r="18985">
      <c r="A18985" s="9">
        <f t="shared" si="1"/>
        <v>13782</v>
      </c>
      <c r="B18985" s="5" t="s">
        <v>11806</v>
      </c>
      <c r="C18985" s="6" t="s">
        <v>1394</v>
      </c>
    </row>
    <row r="18986">
      <c r="A18986" s="9">
        <f t="shared" si="1"/>
        <v>13783</v>
      </c>
      <c r="B18986" s="5" t="s">
        <v>11807</v>
      </c>
      <c r="C18986" s="6" t="s">
        <v>1279</v>
      </c>
    </row>
    <row r="18987">
      <c r="A18987" s="9">
        <f t="shared" si="1"/>
        <v>13784</v>
      </c>
      <c r="B18987" s="5" t="s">
        <v>11808</v>
      </c>
      <c r="C18987" s="6" t="s">
        <v>1324</v>
      </c>
    </row>
    <row r="18988">
      <c r="A18988" s="9">
        <f t="shared" si="1"/>
        <v>13784</v>
      </c>
      <c r="B18988" s="5" t="s">
        <v>11808</v>
      </c>
      <c r="C18988" s="6" t="s">
        <v>1221</v>
      </c>
    </row>
    <row r="18989">
      <c r="A18989" s="9">
        <f t="shared" si="1"/>
        <v>13785</v>
      </c>
      <c r="B18989" s="5" t="s">
        <v>11809</v>
      </c>
      <c r="C18989" s="6" t="s">
        <v>1369</v>
      </c>
    </row>
    <row r="18990">
      <c r="A18990" s="9">
        <f t="shared" si="1"/>
        <v>13786</v>
      </c>
      <c r="B18990" s="5" t="s">
        <v>11810</v>
      </c>
      <c r="C18990" s="17" t="s">
        <v>1470</v>
      </c>
    </row>
    <row r="18991">
      <c r="A18991" s="9">
        <f t="shared" si="1"/>
        <v>13787</v>
      </c>
      <c r="B18991" s="5" t="s">
        <v>11811</v>
      </c>
      <c r="C18991" s="6" t="s">
        <v>1279</v>
      </c>
    </row>
    <row r="18992">
      <c r="A18992" s="9">
        <f t="shared" si="1"/>
        <v>13788</v>
      </c>
      <c r="B18992" s="8" t="s">
        <v>11812</v>
      </c>
      <c r="C18992" s="6" t="s">
        <v>328</v>
      </c>
    </row>
    <row r="18993">
      <c r="A18993" s="9">
        <f t="shared" si="1"/>
        <v>13788</v>
      </c>
      <c r="B18993" s="8" t="s">
        <v>11812</v>
      </c>
      <c r="C18993" s="9" t="s">
        <v>60</v>
      </c>
    </row>
    <row r="18994">
      <c r="A18994" s="9">
        <f t="shared" si="1"/>
        <v>13788</v>
      </c>
      <c r="B18994" s="8" t="s">
        <v>11812</v>
      </c>
      <c r="C18994" s="6" t="s">
        <v>23637</v>
      </c>
    </row>
    <row r="18995">
      <c r="A18995" s="9">
        <f t="shared" si="1"/>
        <v>13789</v>
      </c>
      <c r="B18995" s="16" t="s">
        <v>11813</v>
      </c>
      <c r="C18995" s="6" t="s">
        <v>1235</v>
      </c>
    </row>
    <row r="18996">
      <c r="A18996" s="9">
        <f t="shared" si="1"/>
        <v>13790</v>
      </c>
      <c r="B18996" s="16" t="s">
        <v>11814</v>
      </c>
      <c r="C18996" s="6" t="s">
        <v>1235</v>
      </c>
    </row>
    <row r="18997">
      <c r="A18997" s="9">
        <f t="shared" si="1"/>
        <v>13791</v>
      </c>
      <c r="B18997" s="5" t="s">
        <v>11815</v>
      </c>
      <c r="C18997" s="6" t="s">
        <v>989</v>
      </c>
    </row>
    <row r="18998">
      <c r="A18998" s="9">
        <f t="shared" si="1"/>
        <v>13792</v>
      </c>
      <c r="B18998" s="8" t="s">
        <v>11816</v>
      </c>
      <c r="C18998" s="9" t="s">
        <v>818</v>
      </c>
    </row>
    <row r="18999">
      <c r="A18999" s="9">
        <f t="shared" si="1"/>
        <v>13793</v>
      </c>
      <c r="B18999" s="5" t="s">
        <v>11817</v>
      </c>
      <c r="C18999" s="6" t="s">
        <v>610</v>
      </c>
    </row>
    <row r="19000">
      <c r="A19000" s="9">
        <f t="shared" si="1"/>
        <v>13794</v>
      </c>
      <c r="B19000" s="25" t="s">
        <v>25850</v>
      </c>
      <c r="C19000" s="26" t="s">
        <v>487</v>
      </c>
    </row>
    <row r="19001">
      <c r="A19001" s="9">
        <f t="shared" si="1"/>
        <v>13794</v>
      </c>
      <c r="B19001" s="27" t="s">
        <v>25850</v>
      </c>
      <c r="C19001" s="28" t="s">
        <v>23637</v>
      </c>
    </row>
    <row r="19002">
      <c r="A19002" s="9">
        <f t="shared" si="1"/>
        <v>13795</v>
      </c>
      <c r="B19002" s="8" t="s">
        <v>11818</v>
      </c>
      <c r="C19002" s="9" t="s">
        <v>121</v>
      </c>
    </row>
    <row r="19003">
      <c r="A19003" s="9">
        <f t="shared" si="1"/>
        <v>13796</v>
      </c>
      <c r="B19003" s="25" t="s">
        <v>25851</v>
      </c>
      <c r="C19003" s="26" t="s">
        <v>4721</v>
      </c>
    </row>
    <row r="19004">
      <c r="A19004" s="9">
        <f t="shared" si="1"/>
        <v>13797</v>
      </c>
      <c r="B19004" s="5" t="s">
        <v>11819</v>
      </c>
      <c r="C19004" s="6" t="s">
        <v>324</v>
      </c>
    </row>
    <row r="19005">
      <c r="A19005" s="9">
        <f t="shared" si="1"/>
        <v>13797</v>
      </c>
      <c r="B19005" s="5" t="s">
        <v>11819</v>
      </c>
      <c r="C19005" s="6" t="s">
        <v>23637</v>
      </c>
    </row>
    <row r="19006">
      <c r="A19006" s="9">
        <f t="shared" si="1"/>
        <v>13798</v>
      </c>
      <c r="B19006" s="5" t="s">
        <v>11820</v>
      </c>
      <c r="C19006" s="6" t="s">
        <v>2549</v>
      </c>
    </row>
    <row r="19007">
      <c r="A19007" s="9">
        <f t="shared" si="1"/>
        <v>13798</v>
      </c>
      <c r="B19007" s="5" t="s">
        <v>11820</v>
      </c>
      <c r="C19007" s="6" t="s">
        <v>23628</v>
      </c>
    </row>
    <row r="19008">
      <c r="A19008" s="9">
        <f t="shared" si="1"/>
        <v>13799</v>
      </c>
      <c r="B19008" s="25" t="s">
        <v>25852</v>
      </c>
      <c r="C19008" s="26" t="s">
        <v>446</v>
      </c>
    </row>
    <row r="19009">
      <c r="A19009" s="9">
        <f t="shared" si="1"/>
        <v>13799</v>
      </c>
      <c r="B19009" s="27" t="s">
        <v>25852</v>
      </c>
      <c r="C19009" s="28" t="s">
        <v>23637</v>
      </c>
    </row>
    <row r="19010">
      <c r="A19010" s="9">
        <f t="shared" si="1"/>
        <v>13800</v>
      </c>
      <c r="B19010" s="25" t="s">
        <v>25853</v>
      </c>
      <c r="C19010" s="26" t="s">
        <v>8541</v>
      </c>
    </row>
    <row r="19011">
      <c r="A19011" s="9">
        <f t="shared" si="1"/>
        <v>13801</v>
      </c>
      <c r="B19011" s="25" t="s">
        <v>25854</v>
      </c>
      <c r="C19011" s="26" t="s">
        <v>8541</v>
      </c>
    </row>
    <row r="19012">
      <c r="A19012" s="9">
        <f t="shared" si="1"/>
        <v>13802</v>
      </c>
      <c r="B19012" s="5" t="s">
        <v>11821</v>
      </c>
      <c r="C19012" s="6" t="s">
        <v>1120</v>
      </c>
    </row>
    <row r="19013">
      <c r="A19013" s="9">
        <f t="shared" si="1"/>
        <v>13803</v>
      </c>
      <c r="B19013" s="5" t="s">
        <v>11822</v>
      </c>
      <c r="C19013" s="6" t="s">
        <v>97</v>
      </c>
    </row>
    <row r="19014">
      <c r="A19014" s="9">
        <f t="shared" si="1"/>
        <v>13803</v>
      </c>
      <c r="B19014" s="5" t="s">
        <v>11822</v>
      </c>
      <c r="C19014" s="6" t="s">
        <v>23637</v>
      </c>
    </row>
    <row r="19015">
      <c r="A19015" s="9">
        <f t="shared" si="1"/>
        <v>13804</v>
      </c>
      <c r="B19015" s="5" t="s">
        <v>11823</v>
      </c>
      <c r="C19015" s="6" t="s">
        <v>32</v>
      </c>
    </row>
    <row r="19016">
      <c r="A19016" s="9">
        <f t="shared" si="1"/>
        <v>13805</v>
      </c>
      <c r="B19016" s="25" t="s">
        <v>25855</v>
      </c>
      <c r="C19016" s="26" t="s">
        <v>23845</v>
      </c>
    </row>
    <row r="19017">
      <c r="A19017" s="9">
        <f t="shared" si="1"/>
        <v>13806</v>
      </c>
      <c r="B19017" s="8" t="s">
        <v>11824</v>
      </c>
      <c r="C19017" s="9" t="s">
        <v>547</v>
      </c>
    </row>
    <row r="19018">
      <c r="A19018" s="9">
        <f t="shared" si="1"/>
        <v>13807</v>
      </c>
      <c r="B19018" s="5" t="s">
        <v>11825</v>
      </c>
      <c r="C19018" s="6" t="s">
        <v>142</v>
      </c>
    </row>
    <row r="19019">
      <c r="A19019" s="9">
        <f t="shared" si="1"/>
        <v>13808</v>
      </c>
      <c r="B19019" s="36" t="s">
        <v>25856</v>
      </c>
      <c r="C19019" s="26" t="s">
        <v>90</v>
      </c>
    </row>
    <row r="19020">
      <c r="A19020" s="9">
        <f t="shared" si="1"/>
        <v>13808</v>
      </c>
      <c r="B19020" s="36" t="s">
        <v>25856</v>
      </c>
      <c r="C19020" s="26" t="s">
        <v>60</v>
      </c>
    </row>
    <row r="19021">
      <c r="A19021" s="9">
        <f t="shared" si="1"/>
        <v>13809</v>
      </c>
      <c r="B19021" s="5" t="s">
        <v>11826</v>
      </c>
      <c r="C19021" s="6" t="s">
        <v>267</v>
      </c>
    </row>
    <row r="19022">
      <c r="A19022" s="9">
        <f t="shared" si="1"/>
        <v>13809</v>
      </c>
      <c r="B19022" s="5" t="s">
        <v>11826</v>
      </c>
      <c r="C19022" s="6" t="s">
        <v>23637</v>
      </c>
    </row>
    <row r="19023">
      <c r="A19023" s="9">
        <f t="shared" si="1"/>
        <v>13810</v>
      </c>
      <c r="B19023" s="5" t="s">
        <v>11827</v>
      </c>
      <c r="C19023" s="6" t="s">
        <v>97</v>
      </c>
    </row>
    <row r="19024">
      <c r="A19024" s="9">
        <f t="shared" si="1"/>
        <v>13810</v>
      </c>
      <c r="B19024" s="5" t="s">
        <v>11827</v>
      </c>
      <c r="C19024" s="6" t="s">
        <v>23637</v>
      </c>
    </row>
    <row r="19025">
      <c r="A19025" s="9">
        <f t="shared" si="1"/>
        <v>13811</v>
      </c>
      <c r="B19025" s="8" t="s">
        <v>11828</v>
      </c>
      <c r="C19025" s="9" t="s">
        <v>65</v>
      </c>
    </row>
    <row r="19026">
      <c r="A19026" s="9">
        <f t="shared" si="1"/>
        <v>13812</v>
      </c>
      <c r="B19026" s="5" t="s">
        <v>11829</v>
      </c>
      <c r="C19026" s="6" t="s">
        <v>1007</v>
      </c>
    </row>
    <row r="19027">
      <c r="A19027" s="9">
        <f t="shared" si="1"/>
        <v>13813</v>
      </c>
      <c r="B19027" s="5" t="s">
        <v>11830</v>
      </c>
      <c r="C19027" s="6" t="s">
        <v>367</v>
      </c>
    </row>
    <row r="19028">
      <c r="A19028" s="9">
        <f t="shared" si="1"/>
        <v>13814</v>
      </c>
      <c r="B19028" s="8" t="s">
        <v>11831</v>
      </c>
      <c r="C19028" s="9" t="s">
        <v>1169</v>
      </c>
    </row>
    <row r="19029">
      <c r="A19029" s="9">
        <f t="shared" si="1"/>
        <v>13815</v>
      </c>
      <c r="B19029" s="5" t="s">
        <v>11832</v>
      </c>
      <c r="C19029" s="6" t="s">
        <v>714</v>
      </c>
    </row>
    <row r="19030">
      <c r="A19030" s="9">
        <f t="shared" si="1"/>
        <v>13815</v>
      </c>
      <c r="B19030" s="5" t="s">
        <v>11832</v>
      </c>
      <c r="C19030" s="6" t="s">
        <v>23672</v>
      </c>
    </row>
    <row r="19031">
      <c r="A19031" s="9">
        <f t="shared" si="1"/>
        <v>13816</v>
      </c>
      <c r="B19031" s="8" t="s">
        <v>11833</v>
      </c>
      <c r="C19031" s="9" t="s">
        <v>1776</v>
      </c>
    </row>
    <row r="19032">
      <c r="A19032" s="9">
        <f t="shared" si="1"/>
        <v>13817</v>
      </c>
      <c r="B19032" s="5" t="s">
        <v>11834</v>
      </c>
      <c r="C19032" s="6" t="s">
        <v>1369</v>
      </c>
    </row>
    <row r="19033">
      <c r="A19033" s="9">
        <f t="shared" si="1"/>
        <v>13818</v>
      </c>
      <c r="B19033" s="5" t="s">
        <v>11835</v>
      </c>
      <c r="C19033" s="6" t="s">
        <v>714</v>
      </c>
    </row>
    <row r="19034">
      <c r="A19034" s="9">
        <f t="shared" si="1"/>
        <v>13818</v>
      </c>
      <c r="B19034" s="5" t="s">
        <v>11835</v>
      </c>
      <c r="C19034" s="6" t="s">
        <v>23672</v>
      </c>
    </row>
    <row r="19035">
      <c r="A19035" s="9">
        <f t="shared" si="1"/>
        <v>13819</v>
      </c>
      <c r="B19035" s="5" t="s">
        <v>11836</v>
      </c>
      <c r="C19035" s="6" t="s">
        <v>324</v>
      </c>
    </row>
    <row r="19036">
      <c r="A19036" s="9">
        <f t="shared" si="1"/>
        <v>13819</v>
      </c>
      <c r="B19036" s="5" t="s">
        <v>11836</v>
      </c>
      <c r="C19036" s="6" t="s">
        <v>23637</v>
      </c>
    </row>
    <row r="19037">
      <c r="A19037" s="9">
        <f t="shared" si="1"/>
        <v>13820</v>
      </c>
      <c r="B19037" s="5" t="s">
        <v>11837</v>
      </c>
      <c r="C19037" s="6" t="s">
        <v>1007</v>
      </c>
    </row>
    <row r="19038">
      <c r="A19038" s="9">
        <f t="shared" si="1"/>
        <v>13821</v>
      </c>
      <c r="B19038" s="5" t="s">
        <v>11838</v>
      </c>
      <c r="C19038" s="6" t="s">
        <v>452</v>
      </c>
    </row>
    <row r="19039">
      <c r="A19039" s="9">
        <f t="shared" si="1"/>
        <v>13821</v>
      </c>
      <c r="B19039" s="5" t="s">
        <v>11838</v>
      </c>
      <c r="C19039" s="6" t="s">
        <v>23637</v>
      </c>
    </row>
    <row r="19040">
      <c r="A19040" s="9">
        <f t="shared" si="1"/>
        <v>13822</v>
      </c>
      <c r="B19040" s="5" t="s">
        <v>11839</v>
      </c>
      <c r="C19040" s="6" t="s">
        <v>603</v>
      </c>
    </row>
    <row r="19041">
      <c r="A19041" s="9">
        <f t="shared" si="1"/>
        <v>13823</v>
      </c>
      <c r="B19041" s="5" t="s">
        <v>11840</v>
      </c>
      <c r="C19041" s="6" t="s">
        <v>1378</v>
      </c>
    </row>
    <row r="19042">
      <c r="A19042" s="9">
        <f t="shared" si="1"/>
        <v>13824</v>
      </c>
      <c r="B19042" s="5" t="s">
        <v>11841</v>
      </c>
      <c r="C19042" s="6" t="s">
        <v>1378</v>
      </c>
    </row>
    <row r="19043">
      <c r="A19043" s="9">
        <f t="shared" si="1"/>
        <v>13825</v>
      </c>
      <c r="B19043" s="5" t="s">
        <v>11842</v>
      </c>
      <c r="C19043" s="6" t="s">
        <v>538</v>
      </c>
    </row>
    <row r="19044">
      <c r="A19044" s="9">
        <f t="shared" si="1"/>
        <v>13825</v>
      </c>
      <c r="B19044" s="5" t="s">
        <v>11842</v>
      </c>
      <c r="C19044" s="6" t="s">
        <v>23628</v>
      </c>
    </row>
    <row r="19045">
      <c r="A19045" s="9">
        <f t="shared" si="1"/>
        <v>13826</v>
      </c>
      <c r="B19045" s="5" t="s">
        <v>11843</v>
      </c>
      <c r="C19045" s="6" t="s">
        <v>1369</v>
      </c>
    </row>
    <row r="19046">
      <c r="A19046" s="9">
        <f t="shared" si="1"/>
        <v>13827</v>
      </c>
      <c r="B19046" s="25" t="s">
        <v>25857</v>
      </c>
      <c r="C19046" s="26" t="s">
        <v>23845</v>
      </c>
    </row>
    <row r="19047">
      <c r="A19047" s="9">
        <f t="shared" si="1"/>
        <v>13828</v>
      </c>
      <c r="B19047" s="25" t="s">
        <v>25858</v>
      </c>
      <c r="C19047" s="26" t="s">
        <v>4721</v>
      </c>
    </row>
    <row r="19048">
      <c r="A19048" s="9">
        <f t="shared" si="1"/>
        <v>13829</v>
      </c>
      <c r="B19048" s="25" t="s">
        <v>25859</v>
      </c>
      <c r="C19048" s="26" t="s">
        <v>4721</v>
      </c>
    </row>
    <row r="19049">
      <c r="A19049" s="9">
        <f t="shared" si="1"/>
        <v>13830</v>
      </c>
      <c r="B19049" s="8" t="s">
        <v>11844</v>
      </c>
      <c r="C19049" s="9" t="s">
        <v>280</v>
      </c>
    </row>
    <row r="19050">
      <c r="A19050" s="9">
        <f t="shared" si="1"/>
        <v>13831</v>
      </c>
      <c r="B19050" s="8" t="s">
        <v>11845</v>
      </c>
      <c r="C19050" s="9" t="s">
        <v>121</v>
      </c>
    </row>
    <row r="19051">
      <c r="A19051" s="9">
        <f t="shared" si="1"/>
        <v>13832</v>
      </c>
      <c r="B19051" s="5" t="s">
        <v>11846</v>
      </c>
      <c r="C19051" s="6" t="s">
        <v>1342</v>
      </c>
    </row>
    <row r="19052">
      <c r="A19052" s="9">
        <f t="shared" si="1"/>
        <v>13833</v>
      </c>
      <c r="B19052" s="5" t="s">
        <v>11847</v>
      </c>
      <c r="C19052" s="6" t="s">
        <v>765</v>
      </c>
    </row>
    <row r="19053">
      <c r="A19053" s="9">
        <f t="shared" si="1"/>
        <v>13834</v>
      </c>
      <c r="B19053" s="25" t="s">
        <v>25860</v>
      </c>
      <c r="C19053" s="26" t="s">
        <v>446</v>
      </c>
    </row>
    <row r="19054">
      <c r="A19054" s="9">
        <f t="shared" si="1"/>
        <v>13834</v>
      </c>
      <c r="B19054" s="27" t="s">
        <v>25860</v>
      </c>
      <c r="C19054" s="28" t="s">
        <v>23637</v>
      </c>
    </row>
    <row r="19055">
      <c r="A19055" s="9">
        <f t="shared" si="1"/>
        <v>13835</v>
      </c>
      <c r="B19055" s="5" t="s">
        <v>11848</v>
      </c>
      <c r="C19055" s="6" t="s">
        <v>714</v>
      </c>
    </row>
    <row r="19056">
      <c r="A19056" s="9">
        <f t="shared" si="1"/>
        <v>13835</v>
      </c>
      <c r="B19056" s="5" t="s">
        <v>11848</v>
      </c>
      <c r="C19056" s="6" t="s">
        <v>23672</v>
      </c>
    </row>
    <row r="19057">
      <c r="A19057" s="9">
        <f t="shared" si="1"/>
        <v>13836</v>
      </c>
      <c r="B19057" s="5" t="s">
        <v>11849</v>
      </c>
      <c r="C19057" s="6" t="s">
        <v>714</v>
      </c>
    </row>
    <row r="19058">
      <c r="A19058" s="9">
        <f t="shared" si="1"/>
        <v>13836</v>
      </c>
      <c r="B19058" s="5" t="s">
        <v>11849</v>
      </c>
      <c r="C19058" s="6" t="s">
        <v>23672</v>
      </c>
    </row>
    <row r="19059">
      <c r="A19059" s="9">
        <f t="shared" si="1"/>
        <v>13837</v>
      </c>
      <c r="B19059" s="5" t="s">
        <v>11850</v>
      </c>
      <c r="C19059" s="6" t="s">
        <v>610</v>
      </c>
    </row>
    <row r="19060">
      <c r="A19060" s="9">
        <f t="shared" si="1"/>
        <v>13838</v>
      </c>
      <c r="B19060" s="5" t="s">
        <v>11851</v>
      </c>
      <c r="C19060" s="6" t="s">
        <v>610</v>
      </c>
    </row>
    <row r="19061">
      <c r="A19061" s="9">
        <f t="shared" si="1"/>
        <v>13839</v>
      </c>
      <c r="B19061" s="8" t="s">
        <v>11852</v>
      </c>
      <c r="C19061" s="9" t="s">
        <v>416</v>
      </c>
    </row>
    <row r="19062">
      <c r="A19062" s="9">
        <f t="shared" si="1"/>
        <v>13840</v>
      </c>
      <c r="B19062" s="5" t="s">
        <v>11853</v>
      </c>
      <c r="C19062" s="6" t="s">
        <v>48</v>
      </c>
    </row>
    <row r="19063">
      <c r="A19063" s="9">
        <f t="shared" si="1"/>
        <v>13841</v>
      </c>
      <c r="B19063" s="5" t="s">
        <v>11854</v>
      </c>
      <c r="C19063" s="6" t="s">
        <v>785</v>
      </c>
    </row>
    <row r="19064">
      <c r="A19064" s="9">
        <f t="shared" si="1"/>
        <v>13842</v>
      </c>
      <c r="B19064" s="8" t="s">
        <v>11855</v>
      </c>
      <c r="C19064" s="9" t="s">
        <v>818</v>
      </c>
    </row>
    <row r="19065">
      <c r="A19065" s="9">
        <f t="shared" si="1"/>
        <v>13843</v>
      </c>
      <c r="B19065" s="5" t="s">
        <v>11856</v>
      </c>
      <c r="C19065" s="6" t="s">
        <v>603</v>
      </c>
    </row>
    <row r="19066">
      <c r="A19066" s="9">
        <f t="shared" si="1"/>
        <v>13844</v>
      </c>
      <c r="B19066" s="8" t="s">
        <v>11857</v>
      </c>
      <c r="C19066" s="9" t="s">
        <v>65</v>
      </c>
    </row>
    <row r="19067">
      <c r="A19067" s="9">
        <f t="shared" si="1"/>
        <v>13845</v>
      </c>
      <c r="B19067" s="5" t="s">
        <v>11858</v>
      </c>
      <c r="C19067" s="6" t="s">
        <v>426</v>
      </c>
    </row>
    <row r="19068">
      <c r="A19068" s="9">
        <f t="shared" si="1"/>
        <v>13846</v>
      </c>
      <c r="B19068" s="5" t="s">
        <v>11859</v>
      </c>
      <c r="C19068" s="6" t="s">
        <v>1262</v>
      </c>
    </row>
    <row r="19069">
      <c r="A19069" s="9">
        <f t="shared" si="1"/>
        <v>13847</v>
      </c>
      <c r="B19069" s="25" t="s">
        <v>25861</v>
      </c>
      <c r="C19069" s="26" t="s">
        <v>23845</v>
      </c>
    </row>
    <row r="19070">
      <c r="A19070" s="9">
        <f t="shared" si="1"/>
        <v>13848</v>
      </c>
      <c r="B19070" s="16" t="s">
        <v>11860</v>
      </c>
      <c r="C19070" s="6" t="s">
        <v>1235</v>
      </c>
    </row>
    <row r="19071">
      <c r="A19071" s="9">
        <f t="shared" si="1"/>
        <v>13849</v>
      </c>
      <c r="B19071" s="5" t="s">
        <v>11861</v>
      </c>
      <c r="C19071" s="6" t="s">
        <v>1279</v>
      </c>
    </row>
    <row r="19072">
      <c r="A19072" s="9">
        <f t="shared" si="1"/>
        <v>13850</v>
      </c>
      <c r="B19072" s="5" t="s">
        <v>11862</v>
      </c>
      <c r="C19072" s="6" t="s">
        <v>27</v>
      </c>
    </row>
    <row r="19073">
      <c r="A19073" s="9">
        <f t="shared" si="1"/>
        <v>13850</v>
      </c>
      <c r="B19073" s="5" t="s">
        <v>11862</v>
      </c>
      <c r="C19073" s="6" t="s">
        <v>1221</v>
      </c>
    </row>
    <row r="19074">
      <c r="A19074" s="9">
        <f t="shared" si="1"/>
        <v>13851</v>
      </c>
      <c r="B19074" s="30" t="s">
        <v>25862</v>
      </c>
      <c r="C19074" s="26" t="s">
        <v>23737</v>
      </c>
    </row>
    <row r="19075">
      <c r="A19075" s="9">
        <f t="shared" si="1"/>
        <v>13852</v>
      </c>
      <c r="B19075" s="5" t="s">
        <v>11863</v>
      </c>
      <c r="C19075" s="6" t="s">
        <v>416</v>
      </c>
    </row>
    <row r="19076">
      <c r="A19076" s="9">
        <f t="shared" si="1"/>
        <v>13852</v>
      </c>
      <c r="B19076" s="5" t="s">
        <v>11863</v>
      </c>
      <c r="C19076" s="6" t="s">
        <v>6852</v>
      </c>
    </row>
    <row r="19077">
      <c r="A19077" s="9">
        <f t="shared" si="1"/>
        <v>13853</v>
      </c>
      <c r="B19077" s="5" t="s">
        <v>11864</v>
      </c>
      <c r="C19077" s="6" t="s">
        <v>1369</v>
      </c>
    </row>
    <row r="19078">
      <c r="A19078" s="9">
        <f t="shared" si="1"/>
        <v>13854</v>
      </c>
      <c r="B19078" s="8" t="s">
        <v>11865</v>
      </c>
      <c r="C19078" s="9" t="s">
        <v>40</v>
      </c>
    </row>
    <row r="19079">
      <c r="A19079" s="9">
        <f t="shared" si="1"/>
        <v>13855</v>
      </c>
      <c r="B19079" s="25" t="s">
        <v>25863</v>
      </c>
      <c r="C19079" s="26" t="s">
        <v>12983</v>
      </c>
    </row>
    <row r="19080">
      <c r="A19080" s="9">
        <f t="shared" si="1"/>
        <v>13856</v>
      </c>
      <c r="B19080" s="5" t="s">
        <v>11866</v>
      </c>
      <c r="C19080" s="6" t="s">
        <v>362</v>
      </c>
    </row>
    <row r="19081">
      <c r="A19081" s="9">
        <f t="shared" si="1"/>
        <v>13857</v>
      </c>
      <c r="B19081" s="5" t="s">
        <v>11867</v>
      </c>
      <c r="C19081" s="6" t="s">
        <v>324</v>
      </c>
    </row>
    <row r="19082">
      <c r="A19082" s="9">
        <f t="shared" si="1"/>
        <v>13857</v>
      </c>
      <c r="B19082" s="5" t="s">
        <v>11867</v>
      </c>
      <c r="C19082" s="6" t="s">
        <v>23637</v>
      </c>
    </row>
    <row r="19083">
      <c r="A19083" s="9">
        <f t="shared" si="1"/>
        <v>13858</v>
      </c>
      <c r="B19083" s="8" t="s">
        <v>11868</v>
      </c>
      <c r="C19083" s="9" t="s">
        <v>56</v>
      </c>
    </row>
    <row r="19084">
      <c r="A19084" s="9">
        <f t="shared" si="1"/>
        <v>13858</v>
      </c>
      <c r="B19084" s="8" t="s">
        <v>11868</v>
      </c>
      <c r="C19084" s="9" t="s">
        <v>60</v>
      </c>
    </row>
    <row r="19085">
      <c r="A19085" s="9">
        <f t="shared" si="1"/>
        <v>13858</v>
      </c>
      <c r="B19085" s="8" t="s">
        <v>11868</v>
      </c>
      <c r="C19085" s="9" t="s">
        <v>142</v>
      </c>
    </row>
    <row r="19086">
      <c r="A19086" s="9">
        <f t="shared" si="1"/>
        <v>13859</v>
      </c>
      <c r="B19086" s="8" t="s">
        <v>11869</v>
      </c>
      <c r="C19086" s="9" t="s">
        <v>10</v>
      </c>
    </row>
    <row r="19087">
      <c r="A19087" s="9">
        <f t="shared" si="1"/>
        <v>13860</v>
      </c>
      <c r="B19087" s="8" t="s">
        <v>11870</v>
      </c>
      <c r="C19087" s="9" t="s">
        <v>10</v>
      </c>
    </row>
    <row r="19088">
      <c r="A19088" s="9">
        <f t="shared" si="1"/>
        <v>13861</v>
      </c>
      <c r="B19088" s="5" t="s">
        <v>11871</v>
      </c>
      <c r="C19088" s="6" t="s">
        <v>267</v>
      </c>
    </row>
    <row r="19089">
      <c r="A19089" s="9">
        <f t="shared" si="1"/>
        <v>13861</v>
      </c>
      <c r="B19089" s="5" t="s">
        <v>11871</v>
      </c>
      <c r="C19089" s="6" t="s">
        <v>650</v>
      </c>
    </row>
    <row r="19090">
      <c r="A19090" s="9">
        <f t="shared" si="1"/>
        <v>13861</v>
      </c>
      <c r="B19090" s="5" t="s">
        <v>11871</v>
      </c>
      <c r="C19090" s="6" t="s">
        <v>405</v>
      </c>
    </row>
    <row r="19091">
      <c r="A19091" s="9">
        <f t="shared" si="1"/>
        <v>13861</v>
      </c>
      <c r="B19091" s="5" t="s">
        <v>11871</v>
      </c>
      <c r="C19091" s="6" t="s">
        <v>23637</v>
      </c>
    </row>
    <row r="19092">
      <c r="A19092" s="9">
        <f t="shared" si="1"/>
        <v>13862</v>
      </c>
      <c r="B19092" s="8" t="s">
        <v>11872</v>
      </c>
      <c r="C19092" s="9" t="s">
        <v>893</v>
      </c>
    </row>
    <row r="19093">
      <c r="A19093" s="9">
        <f t="shared" si="1"/>
        <v>13863</v>
      </c>
      <c r="B19093" s="5" t="s">
        <v>11873</v>
      </c>
      <c r="C19093" s="6" t="s">
        <v>788</v>
      </c>
    </row>
    <row r="19094">
      <c r="A19094" s="9">
        <f t="shared" si="1"/>
        <v>13863</v>
      </c>
      <c r="B19094" s="5" t="s">
        <v>11873</v>
      </c>
      <c r="C19094" s="6" t="s">
        <v>23637</v>
      </c>
    </row>
    <row r="19095">
      <c r="A19095" s="9">
        <f t="shared" si="1"/>
        <v>13864</v>
      </c>
      <c r="B19095" s="5" t="s">
        <v>11874</v>
      </c>
      <c r="C19095" s="6" t="s">
        <v>426</v>
      </c>
    </row>
    <row r="19096">
      <c r="A19096" s="9">
        <f t="shared" si="1"/>
        <v>13865</v>
      </c>
      <c r="B19096" s="5" t="s">
        <v>11875</v>
      </c>
      <c r="C19096" s="6" t="s">
        <v>785</v>
      </c>
    </row>
    <row r="19097">
      <c r="A19097" s="9">
        <f t="shared" si="1"/>
        <v>13866</v>
      </c>
      <c r="B19097" s="8" t="s">
        <v>11876</v>
      </c>
      <c r="C19097" s="9" t="s">
        <v>10</v>
      </c>
    </row>
    <row r="19098">
      <c r="A19098" s="9">
        <f t="shared" si="1"/>
        <v>13867</v>
      </c>
      <c r="B19098" s="5" t="s">
        <v>11877</v>
      </c>
      <c r="C19098" s="6" t="s">
        <v>452</v>
      </c>
    </row>
    <row r="19099">
      <c r="A19099" s="9">
        <f t="shared" si="1"/>
        <v>13867</v>
      </c>
      <c r="B19099" s="5" t="s">
        <v>11877</v>
      </c>
      <c r="C19099" s="6" t="s">
        <v>23637</v>
      </c>
    </row>
    <row r="19100">
      <c r="A19100" s="9">
        <f t="shared" si="1"/>
        <v>13868</v>
      </c>
      <c r="B19100" s="8" t="s">
        <v>11878</v>
      </c>
      <c r="C19100" s="9" t="s">
        <v>547</v>
      </c>
    </row>
    <row r="19101">
      <c r="A19101" s="9">
        <f t="shared" si="1"/>
        <v>13869</v>
      </c>
      <c r="B19101" s="8" t="s">
        <v>11879</v>
      </c>
      <c r="C19101" s="9" t="s">
        <v>874</v>
      </c>
    </row>
    <row r="19102">
      <c r="A19102" s="9">
        <f t="shared" si="1"/>
        <v>13870</v>
      </c>
      <c r="B19102" s="8" t="s">
        <v>11880</v>
      </c>
      <c r="C19102" s="9" t="s">
        <v>188</v>
      </c>
    </row>
    <row r="19103">
      <c r="A19103" s="9">
        <f t="shared" si="1"/>
        <v>13871</v>
      </c>
      <c r="B19103" s="5" t="s">
        <v>11881</v>
      </c>
      <c r="C19103" s="6" t="s">
        <v>1458</v>
      </c>
    </row>
    <row r="19104">
      <c r="A19104" s="9">
        <f t="shared" si="1"/>
        <v>13871</v>
      </c>
      <c r="B19104" s="5" t="s">
        <v>11881</v>
      </c>
      <c r="C19104" s="6" t="s">
        <v>23628</v>
      </c>
    </row>
    <row r="19105">
      <c r="A19105" s="9">
        <f t="shared" si="1"/>
        <v>13872</v>
      </c>
      <c r="B19105" s="8" t="s">
        <v>11882</v>
      </c>
      <c r="C19105" s="9" t="s">
        <v>117</v>
      </c>
    </row>
    <row r="19106">
      <c r="A19106" s="9">
        <f t="shared" si="1"/>
        <v>13873</v>
      </c>
      <c r="B19106" s="5" t="s">
        <v>11883</v>
      </c>
      <c r="C19106" s="6" t="s">
        <v>1394</v>
      </c>
    </row>
    <row r="19107">
      <c r="A19107" s="9">
        <f t="shared" si="1"/>
        <v>13874</v>
      </c>
      <c r="B19107" s="5" t="s">
        <v>11884</v>
      </c>
      <c r="C19107" s="6" t="s">
        <v>1324</v>
      </c>
    </row>
    <row r="19108">
      <c r="A19108" s="9">
        <f t="shared" si="1"/>
        <v>13875</v>
      </c>
      <c r="B19108" s="5" t="s">
        <v>11885</v>
      </c>
      <c r="C19108" s="6" t="s">
        <v>1369</v>
      </c>
    </row>
    <row r="19109">
      <c r="A19109" s="9">
        <f t="shared" si="1"/>
        <v>13876</v>
      </c>
      <c r="B19109" s="8" t="s">
        <v>11886</v>
      </c>
      <c r="C19109" s="9" t="s">
        <v>72</v>
      </c>
    </row>
    <row r="19110">
      <c r="A19110" s="9">
        <f t="shared" si="1"/>
        <v>13877</v>
      </c>
      <c r="B19110" s="8" t="s">
        <v>11887</v>
      </c>
      <c r="C19110" s="9" t="s">
        <v>10</v>
      </c>
    </row>
    <row r="19111">
      <c r="A19111" s="9">
        <f t="shared" si="1"/>
        <v>13878</v>
      </c>
      <c r="B19111" s="8" t="s">
        <v>11888</v>
      </c>
      <c r="C19111" s="9" t="s">
        <v>10</v>
      </c>
    </row>
    <row r="19112">
      <c r="A19112" s="9">
        <f t="shared" si="1"/>
        <v>13879</v>
      </c>
      <c r="B19112" s="5" t="s">
        <v>11889</v>
      </c>
      <c r="C19112" s="6" t="s">
        <v>27</v>
      </c>
    </row>
    <row r="19113">
      <c r="A19113" s="9">
        <f t="shared" si="1"/>
        <v>13880</v>
      </c>
      <c r="B19113" s="5" t="s">
        <v>11890</v>
      </c>
      <c r="C19113" s="6" t="s">
        <v>27</v>
      </c>
    </row>
    <row r="19114">
      <c r="A19114" s="9">
        <f t="shared" si="1"/>
        <v>13881</v>
      </c>
      <c r="B19114" s="5" t="s">
        <v>11891</v>
      </c>
      <c r="C19114" s="6" t="s">
        <v>328</v>
      </c>
    </row>
    <row r="19115">
      <c r="A19115" s="9">
        <f t="shared" si="1"/>
        <v>13881</v>
      </c>
      <c r="B19115" s="5" t="s">
        <v>11891</v>
      </c>
      <c r="C19115" s="6" t="s">
        <v>23637</v>
      </c>
    </row>
    <row r="19116">
      <c r="A19116" s="9">
        <f t="shared" si="1"/>
        <v>13882</v>
      </c>
      <c r="B19116" s="5" t="s">
        <v>11892</v>
      </c>
      <c r="C19116" s="6" t="s">
        <v>336</v>
      </c>
    </row>
    <row r="19117">
      <c r="A19117" s="9">
        <f t="shared" si="1"/>
        <v>13882</v>
      </c>
      <c r="B19117" s="5" t="s">
        <v>11892</v>
      </c>
      <c r="C19117" s="6" t="s">
        <v>23637</v>
      </c>
    </row>
    <row r="19118">
      <c r="A19118" s="9">
        <f t="shared" si="1"/>
        <v>13883</v>
      </c>
      <c r="B19118" s="18" t="s">
        <v>11893</v>
      </c>
      <c r="C19118" s="6" t="s">
        <v>150</v>
      </c>
    </row>
    <row r="19119">
      <c r="A19119" s="9">
        <f t="shared" si="1"/>
        <v>13883</v>
      </c>
      <c r="B19119" s="5" t="s">
        <v>11893</v>
      </c>
      <c r="C19119" s="6" t="s">
        <v>313</v>
      </c>
    </row>
    <row r="19120">
      <c r="A19120" s="9">
        <f t="shared" si="1"/>
        <v>13883</v>
      </c>
      <c r="B19120" s="18" t="s">
        <v>11893</v>
      </c>
      <c r="C19120" s="6" t="s">
        <v>23637</v>
      </c>
    </row>
    <row r="19121">
      <c r="A19121" s="9">
        <f t="shared" si="1"/>
        <v>13884</v>
      </c>
      <c r="B19121" s="5" t="s">
        <v>11894</v>
      </c>
      <c r="C19121" s="6" t="s">
        <v>1378</v>
      </c>
    </row>
    <row r="19122">
      <c r="A19122" s="9">
        <f t="shared" si="1"/>
        <v>13885</v>
      </c>
      <c r="B19122" s="29" t="s">
        <v>25864</v>
      </c>
      <c r="C19122" s="26" t="s">
        <v>23636</v>
      </c>
    </row>
    <row r="19123">
      <c r="A19123" s="9">
        <f t="shared" si="1"/>
        <v>13886</v>
      </c>
      <c r="B19123" s="8" t="s">
        <v>11895</v>
      </c>
      <c r="C19123" s="9" t="s">
        <v>280</v>
      </c>
    </row>
    <row r="19124">
      <c r="A19124" s="9">
        <f t="shared" si="1"/>
        <v>13887</v>
      </c>
      <c r="B19124" s="5" t="s">
        <v>11896</v>
      </c>
      <c r="C19124" s="6" t="s">
        <v>555</v>
      </c>
    </row>
    <row r="19125">
      <c r="A19125" s="9">
        <f t="shared" si="1"/>
        <v>13888</v>
      </c>
      <c r="B19125" s="8" t="s">
        <v>11897</v>
      </c>
      <c r="C19125" s="6" t="s">
        <v>179</v>
      </c>
    </row>
    <row r="19126">
      <c r="A19126" s="9">
        <f t="shared" si="1"/>
        <v>13888</v>
      </c>
      <c r="B19126" s="8" t="s">
        <v>11897</v>
      </c>
      <c r="C19126" s="6" t="s">
        <v>23637</v>
      </c>
    </row>
    <row r="19127">
      <c r="A19127" s="9">
        <f t="shared" si="1"/>
        <v>13889</v>
      </c>
      <c r="B19127" s="8" t="s">
        <v>11898</v>
      </c>
      <c r="C19127" s="9" t="s">
        <v>8</v>
      </c>
    </row>
    <row r="19128">
      <c r="A19128" s="9">
        <f t="shared" si="1"/>
        <v>13890</v>
      </c>
      <c r="B19128" s="5" t="s">
        <v>11899</v>
      </c>
      <c r="C19128" s="6" t="s">
        <v>32</v>
      </c>
    </row>
    <row r="19129">
      <c r="A19129" s="9">
        <f t="shared" si="1"/>
        <v>13891</v>
      </c>
      <c r="B19129" s="5" t="s">
        <v>11900</v>
      </c>
      <c r="C19129" s="6" t="s">
        <v>1221</v>
      </c>
    </row>
    <row r="19130">
      <c r="A19130" s="9">
        <f t="shared" si="1"/>
        <v>13892</v>
      </c>
      <c r="B19130" s="5" t="s">
        <v>11901</v>
      </c>
      <c r="C19130" s="6" t="s">
        <v>610</v>
      </c>
    </row>
    <row r="19131">
      <c r="A19131" s="9">
        <f t="shared" si="1"/>
        <v>13893</v>
      </c>
      <c r="B19131" s="5" t="s">
        <v>11902</v>
      </c>
      <c r="C19131" s="6" t="s">
        <v>1394</v>
      </c>
    </row>
    <row r="19132">
      <c r="A19132" s="9">
        <f t="shared" si="1"/>
        <v>13894</v>
      </c>
      <c r="B19132" s="5" t="s">
        <v>11903</v>
      </c>
      <c r="C19132" s="6" t="s">
        <v>538</v>
      </c>
    </row>
    <row r="19133">
      <c r="A19133" s="9">
        <f t="shared" si="1"/>
        <v>13894</v>
      </c>
      <c r="B19133" s="5" t="s">
        <v>11903</v>
      </c>
      <c r="C19133" s="6" t="s">
        <v>177</v>
      </c>
    </row>
    <row r="19134">
      <c r="A19134" s="9">
        <f t="shared" si="1"/>
        <v>13894</v>
      </c>
      <c r="B19134" s="5" t="s">
        <v>11903</v>
      </c>
      <c r="C19134" s="6" t="s">
        <v>23628</v>
      </c>
    </row>
    <row r="19135">
      <c r="A19135" s="9">
        <f t="shared" si="1"/>
        <v>13895</v>
      </c>
      <c r="B19135" s="8" t="s">
        <v>11904</v>
      </c>
      <c r="C19135" s="9" t="s">
        <v>64</v>
      </c>
    </row>
    <row r="19136">
      <c r="A19136" s="9">
        <f t="shared" si="1"/>
        <v>13896</v>
      </c>
      <c r="B19136" s="5" t="s">
        <v>11905</v>
      </c>
      <c r="C19136" s="6" t="s">
        <v>48</v>
      </c>
    </row>
    <row r="19137">
      <c r="A19137" s="9">
        <f t="shared" si="1"/>
        <v>13897</v>
      </c>
      <c r="B19137" s="5" t="s">
        <v>11906</v>
      </c>
      <c r="C19137" s="6" t="s">
        <v>893</v>
      </c>
    </row>
    <row r="19138">
      <c r="A19138" s="9">
        <f t="shared" si="1"/>
        <v>13898</v>
      </c>
      <c r="B19138" s="5" t="s">
        <v>11907</v>
      </c>
      <c r="C19138" s="6" t="s">
        <v>74</v>
      </c>
    </row>
    <row r="19139">
      <c r="A19139" s="9">
        <f t="shared" si="1"/>
        <v>13899</v>
      </c>
      <c r="B19139" s="8" t="s">
        <v>11908</v>
      </c>
      <c r="C19139" s="9" t="s">
        <v>42</v>
      </c>
    </row>
    <row r="19140">
      <c r="A19140" s="9">
        <f t="shared" si="1"/>
        <v>13900</v>
      </c>
      <c r="B19140" s="25" t="s">
        <v>25865</v>
      </c>
      <c r="C19140" s="26" t="s">
        <v>10122</v>
      </c>
    </row>
    <row r="19141">
      <c r="A19141" s="9">
        <f t="shared" si="1"/>
        <v>13900</v>
      </c>
      <c r="B19141" s="27" t="s">
        <v>25865</v>
      </c>
      <c r="C19141" s="28" t="s">
        <v>23637</v>
      </c>
    </row>
    <row r="19142">
      <c r="A19142" s="9">
        <f t="shared" si="1"/>
        <v>13901</v>
      </c>
      <c r="B19142" s="8" t="s">
        <v>11909</v>
      </c>
      <c r="C19142" s="9" t="s">
        <v>76</v>
      </c>
    </row>
    <row r="19143">
      <c r="A19143" s="9">
        <f t="shared" si="1"/>
        <v>13902</v>
      </c>
      <c r="B19143" s="5" t="s">
        <v>11910</v>
      </c>
      <c r="C19143" s="6" t="s">
        <v>1223</v>
      </c>
    </row>
    <row r="19144">
      <c r="A19144" s="9">
        <f t="shared" si="1"/>
        <v>13903</v>
      </c>
      <c r="B19144" s="16" t="s">
        <v>11911</v>
      </c>
      <c r="C19144" s="6" t="s">
        <v>1235</v>
      </c>
    </row>
    <row r="19145">
      <c r="A19145" s="9">
        <f t="shared" si="1"/>
        <v>13904</v>
      </c>
      <c r="B19145" s="5" t="s">
        <v>11912</v>
      </c>
      <c r="C19145" s="6" t="s">
        <v>12</v>
      </c>
    </row>
    <row r="19146">
      <c r="A19146" s="9">
        <f t="shared" si="1"/>
        <v>13905</v>
      </c>
      <c r="B19146" s="5" t="s">
        <v>11913</v>
      </c>
      <c r="C19146" s="6" t="s">
        <v>267</v>
      </c>
    </row>
    <row r="19147">
      <c r="A19147" s="9">
        <f t="shared" si="1"/>
        <v>13905</v>
      </c>
      <c r="B19147" s="5" t="s">
        <v>11913</v>
      </c>
      <c r="C19147" s="6" t="s">
        <v>91</v>
      </c>
    </row>
    <row r="19148">
      <c r="A19148" s="9">
        <f t="shared" si="1"/>
        <v>13905</v>
      </c>
      <c r="B19148" s="5" t="s">
        <v>11913</v>
      </c>
      <c r="C19148" s="6" t="s">
        <v>23637</v>
      </c>
    </row>
    <row r="19149">
      <c r="A19149" s="9">
        <f t="shared" si="1"/>
        <v>13906</v>
      </c>
      <c r="B19149" s="8" t="s">
        <v>11914</v>
      </c>
      <c r="C19149" s="9" t="s">
        <v>65</v>
      </c>
    </row>
    <row r="19150">
      <c r="A19150" s="9">
        <f t="shared" si="1"/>
        <v>13907</v>
      </c>
      <c r="B19150" s="5" t="s">
        <v>11915</v>
      </c>
      <c r="C19150" s="6" t="s">
        <v>612</v>
      </c>
    </row>
    <row r="19151">
      <c r="A19151" s="9">
        <f t="shared" si="1"/>
        <v>13908</v>
      </c>
      <c r="B19151" s="15" t="s">
        <v>11916</v>
      </c>
      <c r="C19151" s="11" t="s">
        <v>423</v>
      </c>
    </row>
    <row r="19152">
      <c r="A19152" s="9">
        <f t="shared" si="1"/>
        <v>13909</v>
      </c>
      <c r="B19152" s="15" t="s">
        <v>11917</v>
      </c>
      <c r="C19152" s="11" t="s">
        <v>423</v>
      </c>
    </row>
    <row r="19153">
      <c r="A19153" s="9">
        <f t="shared" si="1"/>
        <v>13910</v>
      </c>
      <c r="B19153" s="15" t="s">
        <v>11918</v>
      </c>
      <c r="C19153" s="11" t="s">
        <v>423</v>
      </c>
    </row>
    <row r="19154">
      <c r="A19154" s="9">
        <f t="shared" si="1"/>
        <v>13911</v>
      </c>
      <c r="B19154" s="8" t="s">
        <v>11919</v>
      </c>
      <c r="C19154" s="9" t="s">
        <v>40</v>
      </c>
    </row>
    <row r="19155">
      <c r="A19155" s="9">
        <f t="shared" si="1"/>
        <v>13912</v>
      </c>
      <c r="B19155" s="8" t="s">
        <v>11920</v>
      </c>
      <c r="C19155" s="9" t="s">
        <v>818</v>
      </c>
    </row>
    <row r="19156">
      <c r="A19156" s="9">
        <f t="shared" si="1"/>
        <v>13913</v>
      </c>
      <c r="B19156" s="5" t="s">
        <v>11921</v>
      </c>
      <c r="C19156" s="6" t="s">
        <v>1221</v>
      </c>
    </row>
    <row r="19157">
      <c r="A19157" s="9">
        <f t="shared" si="1"/>
        <v>13914</v>
      </c>
      <c r="B19157" s="25" t="s">
        <v>25866</v>
      </c>
      <c r="C19157" s="26" t="s">
        <v>11797</v>
      </c>
    </row>
    <row r="19158">
      <c r="A19158" s="9">
        <f t="shared" si="1"/>
        <v>13915</v>
      </c>
      <c r="B19158" s="5" t="s">
        <v>11922</v>
      </c>
      <c r="C19158" s="6" t="s">
        <v>356</v>
      </c>
    </row>
    <row r="19159">
      <c r="A19159" s="9">
        <f t="shared" si="1"/>
        <v>13915</v>
      </c>
      <c r="B19159" s="8" t="s">
        <v>11922</v>
      </c>
      <c r="C19159" s="9" t="s">
        <v>555</v>
      </c>
    </row>
    <row r="19160">
      <c r="A19160" s="9">
        <f t="shared" si="1"/>
        <v>13916</v>
      </c>
      <c r="B19160" s="8" t="s">
        <v>11923</v>
      </c>
      <c r="C19160" s="9" t="s">
        <v>121</v>
      </c>
    </row>
    <row r="19161">
      <c r="A19161" s="9">
        <f t="shared" si="1"/>
        <v>13916</v>
      </c>
      <c r="B19161" s="8" t="s">
        <v>11923</v>
      </c>
      <c r="C19161" s="9" t="s">
        <v>42</v>
      </c>
    </row>
    <row r="19162">
      <c r="A19162" s="9">
        <f t="shared" si="1"/>
        <v>13917</v>
      </c>
      <c r="B19162" s="8" t="s">
        <v>11924</v>
      </c>
      <c r="C19162" s="9" t="s">
        <v>722</v>
      </c>
    </row>
    <row r="19163">
      <c r="A19163" s="9">
        <f t="shared" si="1"/>
        <v>13918</v>
      </c>
      <c r="B19163" s="5" t="s">
        <v>11925</v>
      </c>
      <c r="C19163" s="6" t="s">
        <v>4</v>
      </c>
    </row>
    <row r="19164">
      <c r="A19164" s="9">
        <f t="shared" si="1"/>
        <v>13919</v>
      </c>
      <c r="B19164" s="5" t="s">
        <v>11926</v>
      </c>
      <c r="C19164" s="6" t="s">
        <v>1620</v>
      </c>
    </row>
    <row r="19165">
      <c r="A19165" s="9">
        <f t="shared" si="1"/>
        <v>13920</v>
      </c>
      <c r="B19165" s="5" t="s">
        <v>11927</v>
      </c>
      <c r="C19165" s="6" t="s">
        <v>324</v>
      </c>
    </row>
    <row r="19166">
      <c r="A19166" s="9">
        <f t="shared" si="1"/>
        <v>13920</v>
      </c>
      <c r="B19166" s="5" t="s">
        <v>11927</v>
      </c>
      <c r="C19166" s="6" t="s">
        <v>23637</v>
      </c>
    </row>
    <row r="19167">
      <c r="A19167" s="9">
        <f t="shared" si="1"/>
        <v>13921</v>
      </c>
      <c r="B19167" s="8" t="s">
        <v>11928</v>
      </c>
      <c r="C19167" s="6" t="s">
        <v>59</v>
      </c>
    </row>
    <row r="19168">
      <c r="A19168" s="9">
        <f t="shared" si="1"/>
        <v>13922</v>
      </c>
      <c r="B19168" s="25" t="s">
        <v>25867</v>
      </c>
      <c r="C19168" s="26" t="s">
        <v>11797</v>
      </c>
    </row>
    <row r="19169">
      <c r="A19169" s="9">
        <f t="shared" si="1"/>
        <v>13923</v>
      </c>
      <c r="B19169" s="8" t="s">
        <v>11929</v>
      </c>
      <c r="C19169" s="9" t="s">
        <v>1169</v>
      </c>
    </row>
    <row r="19170">
      <c r="A19170" s="9">
        <f t="shared" si="1"/>
        <v>13924</v>
      </c>
      <c r="B19170" s="8" t="s">
        <v>11930</v>
      </c>
      <c r="C19170" s="9" t="s">
        <v>1334</v>
      </c>
    </row>
    <row r="19171">
      <c r="A19171" s="9">
        <f t="shared" si="1"/>
        <v>13925</v>
      </c>
      <c r="B19171" s="5" t="s">
        <v>11931</v>
      </c>
      <c r="C19171" s="6" t="s">
        <v>356</v>
      </c>
    </row>
    <row r="19172">
      <c r="A19172" s="9">
        <f t="shared" si="1"/>
        <v>13926</v>
      </c>
      <c r="B19172" s="5" t="s">
        <v>11932</v>
      </c>
      <c r="C19172" s="6" t="s">
        <v>1007</v>
      </c>
    </row>
    <row r="19173">
      <c r="A19173" s="9">
        <f t="shared" si="1"/>
        <v>13927</v>
      </c>
      <c r="B19173" s="8" t="s">
        <v>11933</v>
      </c>
      <c r="C19173" s="9" t="s">
        <v>555</v>
      </c>
    </row>
    <row r="19174">
      <c r="A19174" s="9">
        <f t="shared" si="1"/>
        <v>13927</v>
      </c>
      <c r="B19174" s="8" t="s">
        <v>11933</v>
      </c>
      <c r="C19174" s="9" t="s">
        <v>280</v>
      </c>
    </row>
    <row r="19175">
      <c r="A19175" s="9">
        <f t="shared" si="1"/>
        <v>13928</v>
      </c>
      <c r="B19175" s="8" t="s">
        <v>11934</v>
      </c>
      <c r="C19175" s="9" t="s">
        <v>530</v>
      </c>
    </row>
    <row r="19176">
      <c r="A19176" s="9">
        <f t="shared" si="1"/>
        <v>13929</v>
      </c>
      <c r="B19176" s="8" t="s">
        <v>11935</v>
      </c>
      <c r="C19176" s="9" t="s">
        <v>874</v>
      </c>
    </row>
    <row r="19177">
      <c r="A19177" s="9">
        <f t="shared" si="1"/>
        <v>13930</v>
      </c>
      <c r="B19177" s="8" t="s">
        <v>11936</v>
      </c>
      <c r="C19177" s="9" t="s">
        <v>893</v>
      </c>
    </row>
    <row r="19178">
      <c r="A19178" s="9">
        <f t="shared" si="1"/>
        <v>13931</v>
      </c>
      <c r="B19178" s="5" t="s">
        <v>11937</v>
      </c>
      <c r="C19178" s="6" t="s">
        <v>393</v>
      </c>
    </row>
    <row r="19179">
      <c r="A19179" s="9">
        <f t="shared" si="1"/>
        <v>13932</v>
      </c>
      <c r="B19179" s="5" t="s">
        <v>11938</v>
      </c>
      <c r="C19179" s="6" t="s">
        <v>393</v>
      </c>
    </row>
    <row r="19180">
      <c r="A19180" s="9">
        <f t="shared" si="1"/>
        <v>13933</v>
      </c>
      <c r="B19180" s="5" t="s">
        <v>11939</v>
      </c>
      <c r="C19180" s="6" t="s">
        <v>612</v>
      </c>
    </row>
    <row r="19181">
      <c r="A19181" s="9">
        <f t="shared" si="1"/>
        <v>13934</v>
      </c>
      <c r="B19181" s="8" t="s">
        <v>11940</v>
      </c>
      <c r="C19181" s="9" t="s">
        <v>162</v>
      </c>
    </row>
    <row r="19182">
      <c r="A19182" s="9">
        <f t="shared" si="1"/>
        <v>13935</v>
      </c>
      <c r="B19182" s="8" t="s">
        <v>11941</v>
      </c>
      <c r="C19182" s="9" t="s">
        <v>547</v>
      </c>
    </row>
    <row r="19183">
      <c r="A19183" s="9">
        <f t="shared" si="1"/>
        <v>13936</v>
      </c>
      <c r="B19183" s="5" t="s">
        <v>11942</v>
      </c>
      <c r="C19183" s="6" t="s">
        <v>1371</v>
      </c>
    </row>
    <row r="19184">
      <c r="A19184" s="9">
        <f t="shared" si="1"/>
        <v>13937</v>
      </c>
      <c r="B19184" s="5" t="s">
        <v>11943</v>
      </c>
      <c r="C19184" s="6" t="s">
        <v>656</v>
      </c>
    </row>
    <row r="19185">
      <c r="A19185" s="9">
        <f t="shared" si="1"/>
        <v>13937</v>
      </c>
      <c r="B19185" s="5" t="s">
        <v>11943</v>
      </c>
      <c r="C19185" s="6" t="s">
        <v>23628</v>
      </c>
    </row>
    <row r="19186">
      <c r="A19186" s="9">
        <f t="shared" si="1"/>
        <v>13938</v>
      </c>
      <c r="B19186" s="5" t="s">
        <v>11944</v>
      </c>
      <c r="C19186" s="6" t="s">
        <v>1279</v>
      </c>
    </row>
    <row r="19187">
      <c r="A19187" s="9">
        <f t="shared" si="1"/>
        <v>13939</v>
      </c>
      <c r="B19187" s="8" t="s">
        <v>11945</v>
      </c>
      <c r="C19187" s="9" t="s">
        <v>121</v>
      </c>
    </row>
    <row r="19188">
      <c r="A19188" s="9">
        <f t="shared" si="1"/>
        <v>13940</v>
      </c>
      <c r="B19188" s="8" t="s">
        <v>11946</v>
      </c>
      <c r="C19188" s="9" t="s">
        <v>72</v>
      </c>
    </row>
    <row r="19189">
      <c r="A19189" s="9">
        <f t="shared" si="1"/>
        <v>13941</v>
      </c>
      <c r="B19189" s="5" t="s">
        <v>11947</v>
      </c>
      <c r="C19189" s="6" t="s">
        <v>612</v>
      </c>
    </row>
    <row r="19190">
      <c r="A19190" s="9">
        <f t="shared" si="1"/>
        <v>13942</v>
      </c>
      <c r="B19190" s="8" t="s">
        <v>11948</v>
      </c>
      <c r="C19190" s="9" t="s">
        <v>547</v>
      </c>
    </row>
    <row r="19191">
      <c r="A19191" s="9">
        <f t="shared" si="1"/>
        <v>13943</v>
      </c>
      <c r="B19191" s="5" t="s">
        <v>11949</v>
      </c>
      <c r="C19191" s="6" t="s">
        <v>1394</v>
      </c>
    </row>
    <row r="19192">
      <c r="A19192" s="9">
        <f t="shared" si="1"/>
        <v>13944</v>
      </c>
      <c r="B19192" s="25" t="s">
        <v>25868</v>
      </c>
      <c r="C19192" s="26" t="s">
        <v>10122</v>
      </c>
    </row>
    <row r="19193">
      <c r="A19193" s="9">
        <f t="shared" si="1"/>
        <v>13944</v>
      </c>
      <c r="B19193" s="27" t="s">
        <v>25868</v>
      </c>
      <c r="C19193" s="28" t="s">
        <v>23637</v>
      </c>
    </row>
    <row r="19194">
      <c r="A19194" s="9">
        <f t="shared" si="1"/>
        <v>13945</v>
      </c>
      <c r="B19194" s="5" t="s">
        <v>11950</v>
      </c>
      <c r="C19194" s="6" t="s">
        <v>362</v>
      </c>
    </row>
    <row r="19195">
      <c r="A19195" s="9">
        <f t="shared" si="1"/>
        <v>13946</v>
      </c>
      <c r="B19195" s="8" t="s">
        <v>11951</v>
      </c>
      <c r="C19195" s="9" t="s">
        <v>1548</v>
      </c>
    </row>
    <row r="19196">
      <c r="A19196" s="9">
        <f t="shared" si="1"/>
        <v>13947</v>
      </c>
      <c r="B19196" s="5" t="s">
        <v>11952</v>
      </c>
      <c r="C19196" s="6" t="s">
        <v>681</v>
      </c>
    </row>
    <row r="19197">
      <c r="A19197" s="9">
        <f t="shared" si="1"/>
        <v>13948</v>
      </c>
      <c r="B19197" s="25" t="s">
        <v>25869</v>
      </c>
      <c r="C19197" s="26" t="s">
        <v>487</v>
      </c>
    </row>
    <row r="19198">
      <c r="A19198" s="9">
        <f t="shared" si="1"/>
        <v>13948</v>
      </c>
      <c r="B19198" s="27" t="s">
        <v>25869</v>
      </c>
      <c r="C19198" s="28" t="s">
        <v>23637</v>
      </c>
    </row>
    <row r="19199">
      <c r="A19199" s="9">
        <f t="shared" si="1"/>
        <v>13949</v>
      </c>
      <c r="B19199" s="5" t="s">
        <v>11953</v>
      </c>
      <c r="C19199" s="6" t="s">
        <v>467</v>
      </c>
    </row>
    <row r="19200">
      <c r="A19200" s="9">
        <f t="shared" si="1"/>
        <v>13949</v>
      </c>
      <c r="B19200" s="5" t="s">
        <v>11953</v>
      </c>
      <c r="C19200" s="6" t="s">
        <v>23628</v>
      </c>
    </row>
    <row r="19201">
      <c r="A19201" s="9">
        <f t="shared" si="1"/>
        <v>13950</v>
      </c>
      <c r="B19201" s="16" t="s">
        <v>11954</v>
      </c>
      <c r="C19201" s="6" t="s">
        <v>1235</v>
      </c>
    </row>
    <row r="19202">
      <c r="A19202" s="9">
        <f t="shared" si="1"/>
        <v>13951</v>
      </c>
      <c r="B19202" s="8" t="s">
        <v>11955</v>
      </c>
      <c r="C19202" s="9" t="s">
        <v>1548</v>
      </c>
    </row>
    <row r="19203">
      <c r="A19203" s="9">
        <f t="shared" si="1"/>
        <v>13952</v>
      </c>
      <c r="B19203" s="8" t="s">
        <v>11956</v>
      </c>
      <c r="C19203" s="9" t="s">
        <v>758</v>
      </c>
    </row>
    <row r="19204">
      <c r="A19204" s="9">
        <f t="shared" si="1"/>
        <v>13953</v>
      </c>
      <c r="B19204" s="5" t="s">
        <v>11957</v>
      </c>
      <c r="C19204" s="6" t="s">
        <v>467</v>
      </c>
    </row>
    <row r="19205">
      <c r="A19205" s="9">
        <f t="shared" si="1"/>
        <v>13953</v>
      </c>
      <c r="B19205" s="5" t="s">
        <v>11957</v>
      </c>
      <c r="C19205" s="6" t="s">
        <v>23628</v>
      </c>
    </row>
    <row r="19206">
      <c r="A19206" s="9">
        <f t="shared" si="1"/>
        <v>13954</v>
      </c>
      <c r="B19206" s="25" t="s">
        <v>25870</v>
      </c>
      <c r="C19206" s="26" t="s">
        <v>23845</v>
      </c>
    </row>
    <row r="19207">
      <c r="A19207" s="9">
        <f t="shared" si="1"/>
        <v>13955</v>
      </c>
      <c r="B19207" s="25" t="s">
        <v>25871</v>
      </c>
      <c r="C19207" s="26" t="s">
        <v>23845</v>
      </c>
    </row>
    <row r="19208">
      <c r="A19208" s="9">
        <f t="shared" si="1"/>
        <v>13956</v>
      </c>
      <c r="B19208" s="5" t="s">
        <v>11958</v>
      </c>
      <c r="C19208" s="6" t="s">
        <v>153</v>
      </c>
    </row>
    <row r="19209">
      <c r="A19209" s="9">
        <f t="shared" si="1"/>
        <v>13956</v>
      </c>
      <c r="B19209" s="5" t="s">
        <v>11958</v>
      </c>
      <c r="C19209" s="6" t="s">
        <v>23637</v>
      </c>
    </row>
    <row r="19210">
      <c r="A19210" s="9">
        <f t="shared" si="1"/>
        <v>13957</v>
      </c>
      <c r="B19210" s="25" t="s">
        <v>25872</v>
      </c>
      <c r="C19210" s="26" t="s">
        <v>23845</v>
      </c>
    </row>
    <row r="19211">
      <c r="A19211" s="9">
        <f t="shared" si="1"/>
        <v>13958</v>
      </c>
      <c r="B19211" s="25" t="s">
        <v>25873</v>
      </c>
      <c r="C19211" s="26" t="s">
        <v>23630</v>
      </c>
    </row>
    <row r="19212">
      <c r="A19212" s="9">
        <f t="shared" si="1"/>
        <v>13959</v>
      </c>
      <c r="B19212" s="5" t="s">
        <v>11959</v>
      </c>
      <c r="C19212" s="6" t="s">
        <v>610</v>
      </c>
    </row>
    <row r="19213">
      <c r="A19213" s="9">
        <f t="shared" si="1"/>
        <v>13960</v>
      </c>
      <c r="B19213" s="25" t="s">
        <v>25874</v>
      </c>
      <c r="C19213" s="26" t="s">
        <v>655</v>
      </c>
    </row>
    <row r="19214">
      <c r="A19214" s="9">
        <f t="shared" si="1"/>
        <v>13960</v>
      </c>
      <c r="B19214" s="27" t="s">
        <v>25874</v>
      </c>
      <c r="C19214" s="28" t="s">
        <v>23633</v>
      </c>
    </row>
    <row r="19215">
      <c r="A19215" s="9">
        <f t="shared" si="1"/>
        <v>13961</v>
      </c>
      <c r="B19215" s="5" t="s">
        <v>11960</v>
      </c>
      <c r="C19215" s="6" t="s">
        <v>324</v>
      </c>
    </row>
    <row r="19216">
      <c r="A19216" s="9">
        <f t="shared" si="1"/>
        <v>13961</v>
      </c>
      <c r="B19216" s="5" t="s">
        <v>11960</v>
      </c>
      <c r="C19216" s="6" t="s">
        <v>23637</v>
      </c>
    </row>
    <row r="19217">
      <c r="A19217" s="9">
        <f t="shared" si="1"/>
        <v>13962</v>
      </c>
      <c r="B19217" s="5" t="s">
        <v>11961</v>
      </c>
      <c r="C19217" s="6" t="s">
        <v>452</v>
      </c>
    </row>
    <row r="19218">
      <c r="A19218" s="9">
        <f t="shared" si="1"/>
        <v>13962</v>
      </c>
      <c r="B19218" s="5" t="s">
        <v>11961</v>
      </c>
      <c r="C19218" s="6" t="s">
        <v>23637</v>
      </c>
    </row>
    <row r="19219">
      <c r="A19219" s="9">
        <f t="shared" si="1"/>
        <v>13963</v>
      </c>
      <c r="B19219" s="5" t="s">
        <v>11962</v>
      </c>
      <c r="C19219" s="6" t="s">
        <v>610</v>
      </c>
    </row>
    <row r="19220">
      <c r="A19220" s="9">
        <f t="shared" si="1"/>
        <v>13964</v>
      </c>
      <c r="B19220" s="5" t="s">
        <v>11963</v>
      </c>
      <c r="C19220" s="6" t="s">
        <v>610</v>
      </c>
    </row>
    <row r="19221">
      <c r="A19221" s="9">
        <f t="shared" si="1"/>
        <v>13965</v>
      </c>
      <c r="B19221" s="5" t="s">
        <v>11964</v>
      </c>
      <c r="C19221" s="6" t="s">
        <v>785</v>
      </c>
    </row>
    <row r="19222">
      <c r="A19222" s="9">
        <f t="shared" si="1"/>
        <v>13966</v>
      </c>
      <c r="B19222" s="5" t="s">
        <v>11965</v>
      </c>
      <c r="C19222" s="6" t="s">
        <v>69</v>
      </c>
    </row>
    <row r="19223">
      <c r="A19223" s="9">
        <f t="shared" si="1"/>
        <v>13966</v>
      </c>
      <c r="B19223" s="5" t="s">
        <v>11965</v>
      </c>
      <c r="C19223" s="6" t="s">
        <v>23628</v>
      </c>
    </row>
    <row r="19224">
      <c r="A19224" s="9">
        <f t="shared" si="1"/>
        <v>13967</v>
      </c>
      <c r="B19224" s="8" t="s">
        <v>11966</v>
      </c>
      <c r="C19224" s="9" t="s">
        <v>1548</v>
      </c>
    </row>
    <row r="19225">
      <c r="A19225" s="9">
        <f t="shared" si="1"/>
        <v>13968</v>
      </c>
      <c r="B19225" s="5" t="s">
        <v>11967</v>
      </c>
      <c r="C19225" s="6" t="s">
        <v>1262</v>
      </c>
    </row>
    <row r="19226">
      <c r="A19226" s="9">
        <f t="shared" si="1"/>
        <v>13969</v>
      </c>
      <c r="B19226" s="5" t="s">
        <v>11968</v>
      </c>
      <c r="C19226" s="6" t="s">
        <v>1221</v>
      </c>
    </row>
    <row r="19227">
      <c r="A19227" s="9">
        <f t="shared" si="1"/>
        <v>13970</v>
      </c>
      <c r="B19227" s="25" t="s">
        <v>25875</v>
      </c>
      <c r="C19227" s="26" t="s">
        <v>23845</v>
      </c>
    </row>
    <row r="19228">
      <c r="A19228" s="9">
        <f t="shared" si="1"/>
        <v>13971</v>
      </c>
      <c r="B19228" s="5" t="s">
        <v>11969</v>
      </c>
      <c r="C19228" s="6" t="s">
        <v>683</v>
      </c>
    </row>
    <row r="19229">
      <c r="A19229" s="9">
        <f t="shared" si="1"/>
        <v>13971</v>
      </c>
      <c r="B19229" s="37" t="s">
        <v>11969</v>
      </c>
      <c r="C19229" s="28" t="s">
        <v>23633</v>
      </c>
    </row>
    <row r="19230">
      <c r="A19230" s="9">
        <f t="shared" si="1"/>
        <v>13972</v>
      </c>
      <c r="B19230" s="5" t="s">
        <v>11970</v>
      </c>
      <c r="C19230" s="6" t="s">
        <v>362</v>
      </c>
    </row>
    <row r="19231">
      <c r="A19231" s="9">
        <f t="shared" si="1"/>
        <v>13973</v>
      </c>
      <c r="B19231" s="8" t="s">
        <v>11971</v>
      </c>
      <c r="C19231" s="9" t="s">
        <v>502</v>
      </c>
    </row>
    <row r="19232">
      <c r="A19232" s="9">
        <f t="shared" si="1"/>
        <v>13974</v>
      </c>
      <c r="B19232" s="5" t="s">
        <v>11972</v>
      </c>
      <c r="C19232" s="6" t="s">
        <v>365</v>
      </c>
    </row>
    <row r="19233">
      <c r="A19233" s="9">
        <f t="shared" si="1"/>
        <v>13975</v>
      </c>
      <c r="B19233" s="5" t="s">
        <v>11973</v>
      </c>
      <c r="C19233" s="6" t="s">
        <v>1042</v>
      </c>
    </row>
    <row r="19234">
      <c r="A19234" s="9">
        <f t="shared" si="1"/>
        <v>13976</v>
      </c>
      <c r="B19234" s="8" t="s">
        <v>11974</v>
      </c>
      <c r="C19234" s="9" t="s">
        <v>1042</v>
      </c>
    </row>
    <row r="19235">
      <c r="A19235" s="9">
        <f t="shared" si="1"/>
        <v>13977</v>
      </c>
      <c r="B19235" s="25" t="s">
        <v>25876</v>
      </c>
      <c r="C19235" s="26" t="s">
        <v>11797</v>
      </c>
    </row>
    <row r="19236">
      <c r="A19236" s="9">
        <f t="shared" si="1"/>
        <v>13978</v>
      </c>
      <c r="B19236" s="25" t="s">
        <v>25877</v>
      </c>
      <c r="C19236" s="26" t="s">
        <v>23632</v>
      </c>
    </row>
    <row r="19237">
      <c r="A19237" s="9">
        <f t="shared" si="1"/>
        <v>13978</v>
      </c>
      <c r="B19237" s="27" t="s">
        <v>25877</v>
      </c>
      <c r="C19237" s="28" t="s">
        <v>23633</v>
      </c>
    </row>
    <row r="19238">
      <c r="A19238" s="9">
        <f t="shared" si="1"/>
        <v>13979</v>
      </c>
      <c r="B19238" s="25" t="s">
        <v>25878</v>
      </c>
      <c r="C19238" s="26" t="s">
        <v>23632</v>
      </c>
    </row>
    <row r="19239">
      <c r="A19239" s="9">
        <f t="shared" si="1"/>
        <v>13979</v>
      </c>
      <c r="B19239" s="27" t="s">
        <v>25878</v>
      </c>
      <c r="C19239" s="28" t="s">
        <v>23633</v>
      </c>
    </row>
    <row r="19240">
      <c r="A19240" s="9">
        <f t="shared" si="1"/>
        <v>13980</v>
      </c>
      <c r="B19240" s="25" t="s">
        <v>25879</v>
      </c>
      <c r="C19240" s="26" t="s">
        <v>23632</v>
      </c>
    </row>
    <row r="19241">
      <c r="A19241" s="9">
        <f t="shared" si="1"/>
        <v>13980</v>
      </c>
      <c r="B19241" s="27" t="s">
        <v>25879</v>
      </c>
      <c r="C19241" s="28" t="s">
        <v>23633</v>
      </c>
    </row>
    <row r="19242">
      <c r="A19242" s="9">
        <f t="shared" si="1"/>
        <v>13981</v>
      </c>
      <c r="B19242" s="25" t="s">
        <v>25880</v>
      </c>
      <c r="C19242" s="26" t="s">
        <v>23632</v>
      </c>
    </row>
    <row r="19243">
      <c r="A19243" s="9">
        <f t="shared" si="1"/>
        <v>13981</v>
      </c>
      <c r="B19243" s="27" t="s">
        <v>25880</v>
      </c>
      <c r="C19243" s="28" t="s">
        <v>23633</v>
      </c>
    </row>
    <row r="19244">
      <c r="A19244" s="9">
        <f t="shared" si="1"/>
        <v>13982</v>
      </c>
      <c r="B19244" s="25" t="s">
        <v>25881</v>
      </c>
      <c r="C19244" s="26" t="s">
        <v>23632</v>
      </c>
    </row>
    <row r="19245">
      <c r="A19245" s="9">
        <f t="shared" si="1"/>
        <v>13982</v>
      </c>
      <c r="B19245" s="27" t="s">
        <v>25881</v>
      </c>
      <c r="C19245" s="28" t="s">
        <v>23633</v>
      </c>
    </row>
    <row r="19246">
      <c r="A19246" s="9">
        <f t="shared" si="1"/>
        <v>13983</v>
      </c>
      <c r="B19246" s="25" t="s">
        <v>25882</v>
      </c>
      <c r="C19246" s="26" t="s">
        <v>23632</v>
      </c>
    </row>
    <row r="19247">
      <c r="A19247" s="9">
        <f t="shared" si="1"/>
        <v>13983</v>
      </c>
      <c r="B19247" s="27" t="s">
        <v>25882</v>
      </c>
      <c r="C19247" s="28" t="s">
        <v>23633</v>
      </c>
    </row>
    <row r="19248">
      <c r="A19248" s="9">
        <f t="shared" si="1"/>
        <v>13984</v>
      </c>
      <c r="B19248" s="25" t="s">
        <v>25883</v>
      </c>
      <c r="C19248" s="26" t="s">
        <v>23632</v>
      </c>
    </row>
    <row r="19249">
      <c r="A19249" s="9">
        <f t="shared" si="1"/>
        <v>13984</v>
      </c>
      <c r="B19249" s="27" t="s">
        <v>25883</v>
      </c>
      <c r="C19249" s="28" t="s">
        <v>23633</v>
      </c>
    </row>
    <row r="19250">
      <c r="A19250" s="9">
        <f t="shared" si="1"/>
        <v>13985</v>
      </c>
      <c r="B19250" s="25" t="s">
        <v>25884</v>
      </c>
      <c r="C19250" s="26" t="s">
        <v>23632</v>
      </c>
    </row>
    <row r="19251">
      <c r="A19251" s="9">
        <f t="shared" si="1"/>
        <v>13985</v>
      </c>
      <c r="B19251" s="27" t="s">
        <v>25884</v>
      </c>
      <c r="C19251" s="28" t="s">
        <v>23633</v>
      </c>
    </row>
    <row r="19252">
      <c r="A19252" s="9">
        <f t="shared" si="1"/>
        <v>13986</v>
      </c>
      <c r="B19252" s="25" t="s">
        <v>25885</v>
      </c>
      <c r="C19252" s="26" t="s">
        <v>23632</v>
      </c>
    </row>
    <row r="19253">
      <c r="A19253" s="9">
        <f t="shared" si="1"/>
        <v>13986</v>
      </c>
      <c r="B19253" s="27" t="s">
        <v>25885</v>
      </c>
      <c r="C19253" s="28" t="s">
        <v>23633</v>
      </c>
    </row>
    <row r="19254">
      <c r="A19254" s="9">
        <f t="shared" si="1"/>
        <v>13987</v>
      </c>
      <c r="B19254" s="25" t="s">
        <v>25886</v>
      </c>
      <c r="C19254" s="26" t="s">
        <v>23632</v>
      </c>
    </row>
    <row r="19255">
      <c r="A19255" s="9">
        <f t="shared" si="1"/>
        <v>13987</v>
      </c>
      <c r="B19255" s="27" t="s">
        <v>25886</v>
      </c>
      <c r="C19255" s="28" t="s">
        <v>23633</v>
      </c>
    </row>
    <row r="19256">
      <c r="A19256" s="9">
        <f t="shared" si="1"/>
        <v>13988</v>
      </c>
      <c r="B19256" s="25" t="s">
        <v>25887</v>
      </c>
      <c r="C19256" s="26" t="s">
        <v>23632</v>
      </c>
    </row>
    <row r="19257">
      <c r="A19257" s="9">
        <f t="shared" si="1"/>
        <v>13988</v>
      </c>
      <c r="B19257" s="27" t="s">
        <v>25887</v>
      </c>
      <c r="C19257" s="28" t="s">
        <v>23633</v>
      </c>
    </row>
    <row r="19258">
      <c r="A19258" s="9">
        <f t="shared" si="1"/>
        <v>13989</v>
      </c>
      <c r="B19258" s="25" t="s">
        <v>25888</v>
      </c>
      <c r="C19258" s="26" t="s">
        <v>23632</v>
      </c>
    </row>
    <row r="19259">
      <c r="A19259" s="9">
        <f t="shared" si="1"/>
        <v>13989</v>
      </c>
      <c r="B19259" s="27" t="s">
        <v>25888</v>
      </c>
      <c r="C19259" s="28" t="s">
        <v>23633</v>
      </c>
    </row>
    <row r="19260">
      <c r="A19260" s="9">
        <f t="shared" si="1"/>
        <v>13990</v>
      </c>
      <c r="B19260" s="25" t="s">
        <v>25889</v>
      </c>
      <c r="C19260" s="26" t="s">
        <v>23632</v>
      </c>
    </row>
    <row r="19261">
      <c r="A19261" s="9">
        <f t="shared" si="1"/>
        <v>13990</v>
      </c>
      <c r="B19261" s="27" t="s">
        <v>25889</v>
      </c>
      <c r="C19261" s="28" t="s">
        <v>23633</v>
      </c>
    </row>
    <row r="19262">
      <c r="A19262" s="9">
        <f t="shared" si="1"/>
        <v>13991</v>
      </c>
      <c r="B19262" s="5" t="s">
        <v>11975</v>
      </c>
      <c r="C19262" s="6" t="s">
        <v>683</v>
      </c>
    </row>
    <row r="19263">
      <c r="A19263" s="9">
        <f t="shared" si="1"/>
        <v>13991</v>
      </c>
      <c r="B19263" s="37" t="s">
        <v>11975</v>
      </c>
      <c r="C19263" s="28" t="s">
        <v>23633</v>
      </c>
    </row>
    <row r="19264">
      <c r="A19264" s="9">
        <f t="shared" si="1"/>
        <v>13992</v>
      </c>
      <c r="B19264" s="5" t="s">
        <v>11976</v>
      </c>
      <c r="C19264" s="6" t="s">
        <v>683</v>
      </c>
    </row>
    <row r="19265">
      <c r="A19265" s="9">
        <f t="shared" si="1"/>
        <v>13992</v>
      </c>
      <c r="B19265" s="37" t="s">
        <v>11976</v>
      </c>
      <c r="C19265" s="28" t="s">
        <v>23633</v>
      </c>
    </row>
    <row r="19266">
      <c r="A19266" s="9">
        <f t="shared" si="1"/>
        <v>13993</v>
      </c>
      <c r="B19266" s="5" t="s">
        <v>11977</v>
      </c>
      <c r="C19266" s="6" t="s">
        <v>731</v>
      </c>
    </row>
    <row r="19267">
      <c r="A19267" s="9">
        <f t="shared" si="1"/>
        <v>13994</v>
      </c>
      <c r="B19267" s="5" t="s">
        <v>11978</v>
      </c>
      <c r="C19267" s="6" t="s">
        <v>1120</v>
      </c>
    </row>
    <row r="19268">
      <c r="A19268" s="9">
        <f t="shared" si="1"/>
        <v>13995</v>
      </c>
      <c r="B19268" s="25" t="s">
        <v>25890</v>
      </c>
      <c r="C19268" s="26" t="s">
        <v>8541</v>
      </c>
    </row>
    <row r="19269">
      <c r="A19269" s="9">
        <f t="shared" si="1"/>
        <v>13996</v>
      </c>
      <c r="B19269" s="5" t="s">
        <v>11979</v>
      </c>
      <c r="C19269" s="6" t="s">
        <v>362</v>
      </c>
    </row>
    <row r="19270">
      <c r="A19270" s="9">
        <f t="shared" si="1"/>
        <v>13997</v>
      </c>
      <c r="B19270" s="5" t="s">
        <v>11980</v>
      </c>
      <c r="C19270" s="6" t="s">
        <v>731</v>
      </c>
    </row>
    <row r="19271">
      <c r="A19271" s="9">
        <f t="shared" si="1"/>
        <v>13998</v>
      </c>
      <c r="B19271" s="8" t="s">
        <v>11981</v>
      </c>
      <c r="C19271" s="9" t="s">
        <v>64</v>
      </c>
    </row>
    <row r="19272">
      <c r="A19272" s="9">
        <f t="shared" si="1"/>
        <v>13999</v>
      </c>
      <c r="B19272" s="5" t="s">
        <v>11982</v>
      </c>
      <c r="C19272" s="6" t="s">
        <v>48</v>
      </c>
    </row>
    <row r="19273">
      <c r="A19273" s="9">
        <f t="shared" si="1"/>
        <v>14000</v>
      </c>
      <c r="B19273" s="5" t="s">
        <v>11983</v>
      </c>
      <c r="C19273" s="6" t="s">
        <v>1248</v>
      </c>
    </row>
    <row r="19274">
      <c r="A19274" s="9">
        <f t="shared" si="1"/>
        <v>14001</v>
      </c>
      <c r="B19274" s="5" t="s">
        <v>11984</v>
      </c>
      <c r="C19274" s="6" t="s">
        <v>437</v>
      </c>
    </row>
    <row r="19275">
      <c r="A19275" s="9">
        <f t="shared" si="1"/>
        <v>14002</v>
      </c>
      <c r="B19275" s="8" t="s">
        <v>11985</v>
      </c>
      <c r="C19275" s="6" t="s">
        <v>150</v>
      </c>
    </row>
    <row r="19276">
      <c r="A19276" s="9">
        <f t="shared" si="1"/>
        <v>14002</v>
      </c>
      <c r="B19276" s="8" t="s">
        <v>11985</v>
      </c>
      <c r="C19276" s="9" t="s">
        <v>54</v>
      </c>
    </row>
    <row r="19277">
      <c r="A19277" s="9">
        <f t="shared" si="1"/>
        <v>14002</v>
      </c>
      <c r="B19277" s="8" t="s">
        <v>11985</v>
      </c>
      <c r="C19277" s="9" t="s">
        <v>162</v>
      </c>
    </row>
    <row r="19278">
      <c r="A19278" s="9">
        <f t="shared" si="1"/>
        <v>14002</v>
      </c>
      <c r="B19278" s="8" t="s">
        <v>11985</v>
      </c>
      <c r="C19278" s="6" t="s">
        <v>23637</v>
      </c>
    </row>
    <row r="19279">
      <c r="A19279" s="9">
        <f t="shared" si="1"/>
        <v>14003</v>
      </c>
      <c r="B19279" s="5" t="s">
        <v>11986</v>
      </c>
      <c r="C19279" s="6" t="s">
        <v>1369</v>
      </c>
    </row>
    <row r="19280">
      <c r="A19280" s="9">
        <f t="shared" si="1"/>
        <v>14004</v>
      </c>
      <c r="B19280" s="5" t="s">
        <v>11987</v>
      </c>
      <c r="C19280" s="6" t="s">
        <v>393</v>
      </c>
    </row>
    <row r="19281">
      <c r="A19281" s="9">
        <f t="shared" si="1"/>
        <v>14005</v>
      </c>
      <c r="B19281" s="5" t="s">
        <v>11988</v>
      </c>
      <c r="C19281" s="6" t="s">
        <v>4084</v>
      </c>
    </row>
    <row r="19282">
      <c r="A19282" s="9">
        <f t="shared" si="1"/>
        <v>14006</v>
      </c>
      <c r="B19282" s="8" t="s">
        <v>11989</v>
      </c>
      <c r="C19282" s="9" t="s">
        <v>40</v>
      </c>
    </row>
    <row r="19283">
      <c r="A19283" s="9">
        <f t="shared" si="1"/>
        <v>14007</v>
      </c>
      <c r="B19283" s="8" t="s">
        <v>11990</v>
      </c>
      <c r="C19283" s="9" t="s">
        <v>40</v>
      </c>
    </row>
    <row r="19284">
      <c r="A19284" s="9">
        <f t="shared" si="1"/>
        <v>14008</v>
      </c>
      <c r="B19284" s="8" t="s">
        <v>11991</v>
      </c>
      <c r="C19284" s="9" t="s">
        <v>40</v>
      </c>
    </row>
    <row r="19285">
      <c r="A19285" s="9">
        <f t="shared" si="1"/>
        <v>14009</v>
      </c>
      <c r="B19285" s="8" t="s">
        <v>11992</v>
      </c>
      <c r="C19285" s="9" t="s">
        <v>40</v>
      </c>
    </row>
    <row r="19286">
      <c r="A19286" s="9">
        <f t="shared" si="1"/>
        <v>14010</v>
      </c>
      <c r="B19286" s="8" t="s">
        <v>11993</v>
      </c>
      <c r="C19286" s="9" t="s">
        <v>40</v>
      </c>
    </row>
    <row r="19287">
      <c r="A19287" s="9">
        <f t="shared" si="1"/>
        <v>14011</v>
      </c>
      <c r="B19287" s="8" t="s">
        <v>11994</v>
      </c>
      <c r="C19287" s="9" t="s">
        <v>40</v>
      </c>
    </row>
    <row r="19288">
      <c r="A19288" s="9">
        <f t="shared" si="1"/>
        <v>14012</v>
      </c>
      <c r="B19288" s="8" t="s">
        <v>11995</v>
      </c>
      <c r="C19288" s="9" t="s">
        <v>40</v>
      </c>
    </row>
    <row r="19289">
      <c r="A19289" s="9">
        <f t="shared" si="1"/>
        <v>14013</v>
      </c>
      <c r="B19289" s="8" t="s">
        <v>11996</v>
      </c>
      <c r="C19289" s="9" t="s">
        <v>40</v>
      </c>
    </row>
    <row r="19290">
      <c r="A19290" s="9">
        <f t="shared" si="1"/>
        <v>14014</v>
      </c>
      <c r="B19290" s="8" t="s">
        <v>11997</v>
      </c>
      <c r="C19290" s="9" t="s">
        <v>40</v>
      </c>
    </row>
    <row r="19291">
      <c r="A19291" s="9">
        <f t="shared" si="1"/>
        <v>14015</v>
      </c>
      <c r="B19291" s="5" t="s">
        <v>11998</v>
      </c>
      <c r="C19291" s="6" t="s">
        <v>1316</v>
      </c>
    </row>
    <row r="19292">
      <c r="A19292" s="9">
        <f t="shared" si="1"/>
        <v>14016</v>
      </c>
      <c r="B19292" s="5" t="s">
        <v>11999</v>
      </c>
      <c r="C19292" s="6" t="s">
        <v>437</v>
      </c>
    </row>
    <row r="19293">
      <c r="A19293" s="9">
        <f t="shared" si="1"/>
        <v>14017</v>
      </c>
      <c r="B19293" s="8" t="s">
        <v>12000</v>
      </c>
      <c r="C19293" s="9" t="s">
        <v>64</v>
      </c>
    </row>
    <row r="19294">
      <c r="A19294" s="9">
        <f t="shared" si="1"/>
        <v>14018</v>
      </c>
      <c r="B19294" s="25" t="s">
        <v>25891</v>
      </c>
      <c r="C19294" s="26" t="s">
        <v>23630</v>
      </c>
    </row>
    <row r="19295">
      <c r="A19295" s="9">
        <f t="shared" si="1"/>
        <v>14019</v>
      </c>
      <c r="B19295" s="5" t="s">
        <v>12001</v>
      </c>
      <c r="C19295" s="6" t="s">
        <v>1262</v>
      </c>
    </row>
    <row r="19296">
      <c r="A19296" s="9">
        <f t="shared" si="1"/>
        <v>14020</v>
      </c>
      <c r="B19296" s="5" t="s">
        <v>12002</v>
      </c>
      <c r="C19296" s="6" t="s">
        <v>1040</v>
      </c>
    </row>
    <row r="19297">
      <c r="A19297" s="9">
        <f t="shared" si="1"/>
        <v>14021</v>
      </c>
      <c r="B19297" s="8" t="s">
        <v>12003</v>
      </c>
      <c r="C19297" s="9" t="s">
        <v>416</v>
      </c>
    </row>
    <row r="19298">
      <c r="A19298" s="9">
        <f t="shared" si="1"/>
        <v>14022</v>
      </c>
      <c r="B19298" s="8" t="s">
        <v>12004</v>
      </c>
      <c r="C19298" s="6" t="s">
        <v>150</v>
      </c>
    </row>
    <row r="19299">
      <c r="A19299" s="9">
        <f t="shared" si="1"/>
        <v>14022</v>
      </c>
      <c r="B19299" s="8" t="s">
        <v>12004</v>
      </c>
      <c r="C19299" s="9" t="s">
        <v>60</v>
      </c>
    </row>
    <row r="19300">
      <c r="A19300" s="9">
        <f t="shared" si="1"/>
        <v>14022</v>
      </c>
      <c r="B19300" s="8" t="s">
        <v>12004</v>
      </c>
      <c r="C19300" s="6" t="s">
        <v>23637</v>
      </c>
    </row>
    <row r="19301">
      <c r="A19301" s="9">
        <f t="shared" si="1"/>
        <v>14023</v>
      </c>
      <c r="B19301" s="8" t="s">
        <v>12005</v>
      </c>
      <c r="C19301" s="9" t="s">
        <v>758</v>
      </c>
    </row>
    <row r="19302">
      <c r="A19302" s="9">
        <f t="shared" si="1"/>
        <v>14024</v>
      </c>
      <c r="B19302" s="5" t="s">
        <v>12006</v>
      </c>
      <c r="C19302" s="6" t="s">
        <v>356</v>
      </c>
    </row>
    <row r="19303">
      <c r="A19303" s="9">
        <f t="shared" si="1"/>
        <v>14025</v>
      </c>
      <c r="B19303" s="8" t="s">
        <v>12007</v>
      </c>
      <c r="C19303" s="9" t="s">
        <v>40</v>
      </c>
    </row>
    <row r="19304">
      <c r="A19304" s="9">
        <f t="shared" si="1"/>
        <v>14026</v>
      </c>
      <c r="B19304" s="8" t="s">
        <v>12008</v>
      </c>
      <c r="C19304" s="9" t="s">
        <v>40</v>
      </c>
    </row>
    <row r="19305">
      <c r="A19305" s="9">
        <f t="shared" si="1"/>
        <v>14027</v>
      </c>
      <c r="B19305" s="8" t="s">
        <v>12009</v>
      </c>
      <c r="C19305" s="9" t="s">
        <v>162</v>
      </c>
    </row>
    <row r="19306">
      <c r="A19306" s="9">
        <f t="shared" si="1"/>
        <v>14028</v>
      </c>
      <c r="B19306" s="25" t="s">
        <v>25892</v>
      </c>
      <c r="C19306" s="26" t="s">
        <v>23748</v>
      </c>
    </row>
    <row r="19307">
      <c r="A19307" s="9">
        <f t="shared" si="1"/>
        <v>14029</v>
      </c>
      <c r="B19307" s="8" t="s">
        <v>12010</v>
      </c>
      <c r="C19307" s="6" t="s">
        <v>313</v>
      </c>
    </row>
    <row r="19308">
      <c r="A19308" s="9">
        <f t="shared" si="1"/>
        <v>14029</v>
      </c>
      <c r="B19308" s="8" t="s">
        <v>12010</v>
      </c>
      <c r="C19308" s="9" t="s">
        <v>142</v>
      </c>
    </row>
    <row r="19309">
      <c r="A19309" s="9">
        <f t="shared" si="1"/>
        <v>14030</v>
      </c>
      <c r="B19309" s="8" t="s">
        <v>12011</v>
      </c>
      <c r="C19309" s="9" t="s">
        <v>60</v>
      </c>
    </row>
    <row r="19310">
      <c r="A19310" s="9">
        <f t="shared" si="1"/>
        <v>14030</v>
      </c>
      <c r="B19310" s="8" t="s">
        <v>12011</v>
      </c>
      <c r="C19310" s="9" t="s">
        <v>162</v>
      </c>
    </row>
    <row r="19311">
      <c r="A19311" s="9">
        <f t="shared" si="1"/>
        <v>14030</v>
      </c>
      <c r="B19311" s="8" t="s">
        <v>12011</v>
      </c>
      <c r="C19311" s="9" t="s">
        <v>142</v>
      </c>
    </row>
    <row r="19312">
      <c r="A19312" s="9">
        <f t="shared" si="1"/>
        <v>14031</v>
      </c>
      <c r="B19312" s="8" t="s">
        <v>12012</v>
      </c>
      <c r="C19312" s="9" t="s">
        <v>399</v>
      </c>
    </row>
    <row r="19313">
      <c r="A19313" s="9">
        <f t="shared" si="1"/>
        <v>14032</v>
      </c>
      <c r="B19313" s="25" t="s">
        <v>25893</v>
      </c>
      <c r="C19313" s="26" t="s">
        <v>946</v>
      </c>
    </row>
    <row r="19314">
      <c r="A19314" s="9">
        <f t="shared" si="1"/>
        <v>14033</v>
      </c>
      <c r="B19314" s="5" t="s">
        <v>12013</v>
      </c>
      <c r="C19314" s="6" t="s">
        <v>683</v>
      </c>
    </row>
    <row r="19315">
      <c r="A19315" s="9">
        <f t="shared" si="1"/>
        <v>14033</v>
      </c>
      <c r="B19315" s="37" t="s">
        <v>12013</v>
      </c>
      <c r="C19315" s="28" t="s">
        <v>23633</v>
      </c>
    </row>
    <row r="19316">
      <c r="A19316" s="9">
        <f t="shared" si="1"/>
        <v>14034</v>
      </c>
      <c r="B19316" s="8" t="s">
        <v>12014</v>
      </c>
      <c r="C19316" s="6" t="s">
        <v>1012</v>
      </c>
    </row>
    <row r="19317">
      <c r="A19317" s="9">
        <f t="shared" si="1"/>
        <v>14035</v>
      </c>
      <c r="B19317" s="5" t="s">
        <v>12015</v>
      </c>
      <c r="C19317" s="6" t="s">
        <v>714</v>
      </c>
    </row>
    <row r="19318">
      <c r="A19318" s="9">
        <f t="shared" si="1"/>
        <v>14035</v>
      </c>
      <c r="B19318" s="5" t="s">
        <v>12015</v>
      </c>
      <c r="C19318" s="6" t="s">
        <v>23672</v>
      </c>
    </row>
    <row r="19319">
      <c r="A19319" s="9">
        <f t="shared" si="1"/>
        <v>14036</v>
      </c>
      <c r="B19319" s="5" t="s">
        <v>12016</v>
      </c>
      <c r="C19319" s="6" t="s">
        <v>1378</v>
      </c>
    </row>
    <row r="19320">
      <c r="A19320" s="9">
        <f t="shared" si="1"/>
        <v>14037</v>
      </c>
      <c r="B19320" s="8" t="s">
        <v>12017</v>
      </c>
      <c r="C19320" s="9" t="s">
        <v>60</v>
      </c>
    </row>
    <row r="19321">
      <c r="A19321" s="9">
        <f t="shared" si="1"/>
        <v>14038</v>
      </c>
      <c r="B19321" s="5" t="s">
        <v>12018</v>
      </c>
      <c r="C19321" s="6" t="s">
        <v>4721</v>
      </c>
    </row>
    <row r="19322">
      <c r="A19322" s="9">
        <f t="shared" si="1"/>
        <v>14038</v>
      </c>
      <c r="B19322" s="5" t="s">
        <v>12018</v>
      </c>
      <c r="C19322" s="6" t="s">
        <v>328</v>
      </c>
    </row>
    <row r="19323">
      <c r="A19323" s="9">
        <f t="shared" si="1"/>
        <v>14038</v>
      </c>
      <c r="B19323" s="5" t="s">
        <v>12018</v>
      </c>
      <c r="C19323" s="6" t="s">
        <v>23637</v>
      </c>
    </row>
    <row r="19324">
      <c r="A19324" s="9">
        <f t="shared" si="1"/>
        <v>14039</v>
      </c>
      <c r="B19324" s="5" t="s">
        <v>12019</v>
      </c>
      <c r="C19324" s="6" t="s">
        <v>362</v>
      </c>
    </row>
    <row r="19325">
      <c r="A19325" s="9">
        <f t="shared" si="1"/>
        <v>14040</v>
      </c>
      <c r="B19325" s="8" t="s">
        <v>12020</v>
      </c>
      <c r="C19325" s="9" t="s">
        <v>162</v>
      </c>
    </row>
    <row r="19326">
      <c r="A19326" s="9">
        <f t="shared" si="1"/>
        <v>14040</v>
      </c>
      <c r="B19326" s="8" t="s">
        <v>12020</v>
      </c>
      <c r="C19326" s="9" t="s">
        <v>142</v>
      </c>
    </row>
    <row r="19327">
      <c r="A19327" s="9">
        <f t="shared" si="1"/>
        <v>14041</v>
      </c>
      <c r="B19327" s="8" t="s">
        <v>12021</v>
      </c>
      <c r="C19327" s="9" t="s">
        <v>1470</v>
      </c>
    </row>
    <row r="19328">
      <c r="A19328" s="9">
        <f t="shared" si="1"/>
        <v>14042</v>
      </c>
      <c r="B19328" s="8" t="s">
        <v>12022</v>
      </c>
      <c r="C19328" s="9" t="s">
        <v>64</v>
      </c>
    </row>
    <row r="19329">
      <c r="A19329" s="9">
        <f t="shared" si="1"/>
        <v>14043</v>
      </c>
      <c r="B19329" s="5" t="s">
        <v>12023</v>
      </c>
      <c r="C19329" s="6" t="s">
        <v>32</v>
      </c>
    </row>
    <row r="19330">
      <c r="A19330" s="9">
        <f t="shared" si="1"/>
        <v>14044</v>
      </c>
      <c r="B19330" s="25" t="s">
        <v>25894</v>
      </c>
      <c r="C19330" s="26" t="s">
        <v>11797</v>
      </c>
    </row>
    <row r="19331">
      <c r="A19331" s="9">
        <f t="shared" si="1"/>
        <v>14045</v>
      </c>
      <c r="B19331" s="8" t="s">
        <v>12024</v>
      </c>
      <c r="C19331" s="9" t="s">
        <v>399</v>
      </c>
    </row>
    <row r="19332">
      <c r="A19332" s="9">
        <f t="shared" si="1"/>
        <v>14046</v>
      </c>
      <c r="B19332" s="5" t="s">
        <v>12025</v>
      </c>
      <c r="C19332" s="6" t="s">
        <v>346</v>
      </c>
    </row>
    <row r="19333">
      <c r="A19333" s="9">
        <f t="shared" si="1"/>
        <v>14046</v>
      </c>
      <c r="B19333" s="5" t="s">
        <v>12025</v>
      </c>
      <c r="C19333" s="6" t="s">
        <v>23628</v>
      </c>
    </row>
    <row r="19334">
      <c r="A19334" s="9">
        <f t="shared" si="1"/>
        <v>14047</v>
      </c>
      <c r="B19334" s="5" t="s">
        <v>12026</v>
      </c>
      <c r="C19334" s="6" t="s">
        <v>603</v>
      </c>
    </row>
    <row r="19335">
      <c r="A19335" s="9">
        <f t="shared" si="1"/>
        <v>14048</v>
      </c>
      <c r="B19335" s="5" t="s">
        <v>12027</v>
      </c>
      <c r="C19335" s="6" t="s">
        <v>612</v>
      </c>
    </row>
    <row r="19336">
      <c r="A19336" s="9">
        <f t="shared" si="1"/>
        <v>14049</v>
      </c>
      <c r="B19336" s="5" t="s">
        <v>12028</v>
      </c>
      <c r="C19336" s="6" t="s">
        <v>714</v>
      </c>
    </row>
    <row r="19337">
      <c r="A19337" s="9">
        <f t="shared" si="1"/>
        <v>14049</v>
      </c>
      <c r="B19337" s="5" t="s">
        <v>12028</v>
      </c>
      <c r="C19337" s="6" t="s">
        <v>23672</v>
      </c>
    </row>
    <row r="19338">
      <c r="A19338" s="9">
        <f t="shared" si="1"/>
        <v>14050</v>
      </c>
      <c r="B19338" s="5" t="s">
        <v>12029</v>
      </c>
      <c r="C19338" s="6" t="s">
        <v>714</v>
      </c>
    </row>
    <row r="19339">
      <c r="A19339" s="9">
        <f t="shared" si="1"/>
        <v>14050</v>
      </c>
      <c r="B19339" s="5" t="s">
        <v>12029</v>
      </c>
      <c r="C19339" s="6" t="s">
        <v>23672</v>
      </c>
    </row>
    <row r="19340">
      <c r="A19340" s="9">
        <f t="shared" si="1"/>
        <v>14051</v>
      </c>
      <c r="B19340" s="5" t="s">
        <v>12030</v>
      </c>
      <c r="C19340" s="6" t="s">
        <v>714</v>
      </c>
    </row>
    <row r="19341">
      <c r="A19341" s="9">
        <f t="shared" si="1"/>
        <v>14051</v>
      </c>
      <c r="B19341" s="5" t="s">
        <v>12030</v>
      </c>
      <c r="C19341" s="6" t="s">
        <v>23672</v>
      </c>
    </row>
    <row r="19342">
      <c r="A19342" s="9">
        <f t="shared" si="1"/>
        <v>14052</v>
      </c>
      <c r="B19342" s="5" t="s">
        <v>12031</v>
      </c>
      <c r="C19342" s="6" t="s">
        <v>714</v>
      </c>
    </row>
    <row r="19343">
      <c r="A19343" s="9">
        <f t="shared" si="1"/>
        <v>14052</v>
      </c>
      <c r="B19343" s="5" t="s">
        <v>12031</v>
      </c>
      <c r="C19343" s="6" t="s">
        <v>23672</v>
      </c>
    </row>
    <row r="19344">
      <c r="A19344" s="9">
        <f t="shared" si="1"/>
        <v>14053</v>
      </c>
      <c r="B19344" s="5" t="s">
        <v>12032</v>
      </c>
      <c r="C19344" s="6" t="s">
        <v>714</v>
      </c>
    </row>
    <row r="19345">
      <c r="A19345" s="9">
        <f t="shared" si="1"/>
        <v>14053</v>
      </c>
      <c r="B19345" s="5" t="s">
        <v>12032</v>
      </c>
      <c r="C19345" s="6" t="s">
        <v>23672</v>
      </c>
    </row>
    <row r="19346">
      <c r="A19346" s="9">
        <f t="shared" si="1"/>
        <v>14054</v>
      </c>
      <c r="B19346" s="5" t="s">
        <v>12033</v>
      </c>
      <c r="C19346" s="6" t="s">
        <v>714</v>
      </c>
    </row>
    <row r="19347">
      <c r="A19347" s="9">
        <f t="shared" si="1"/>
        <v>14054</v>
      </c>
      <c r="B19347" s="5" t="s">
        <v>12033</v>
      </c>
      <c r="C19347" s="6" t="s">
        <v>23672</v>
      </c>
    </row>
    <row r="19348">
      <c r="A19348" s="9">
        <f t="shared" si="1"/>
        <v>14055</v>
      </c>
      <c r="B19348" s="5" t="s">
        <v>12034</v>
      </c>
      <c r="C19348" s="6" t="s">
        <v>714</v>
      </c>
    </row>
    <row r="19349">
      <c r="A19349" s="9">
        <f t="shared" si="1"/>
        <v>14055</v>
      </c>
      <c r="B19349" s="5" t="s">
        <v>12034</v>
      </c>
      <c r="C19349" s="6" t="s">
        <v>23672</v>
      </c>
    </row>
    <row r="19350">
      <c r="A19350" s="9">
        <f t="shared" si="1"/>
        <v>14056</v>
      </c>
      <c r="B19350" s="5" t="s">
        <v>12035</v>
      </c>
      <c r="C19350" s="6" t="s">
        <v>714</v>
      </c>
    </row>
    <row r="19351">
      <c r="A19351" s="9">
        <f t="shared" si="1"/>
        <v>14056</v>
      </c>
      <c r="B19351" s="5" t="s">
        <v>12035</v>
      </c>
      <c r="C19351" s="6" t="s">
        <v>23672</v>
      </c>
    </row>
    <row r="19352">
      <c r="A19352" s="9">
        <f t="shared" si="1"/>
        <v>14057</v>
      </c>
      <c r="B19352" s="5" t="s">
        <v>12036</v>
      </c>
      <c r="C19352" s="6" t="s">
        <v>714</v>
      </c>
    </row>
    <row r="19353">
      <c r="A19353" s="9">
        <f t="shared" si="1"/>
        <v>14057</v>
      </c>
      <c r="B19353" s="5" t="s">
        <v>12036</v>
      </c>
      <c r="C19353" s="6" t="s">
        <v>23672</v>
      </c>
    </row>
    <row r="19354">
      <c r="A19354" s="9">
        <f t="shared" si="1"/>
        <v>14058</v>
      </c>
      <c r="B19354" s="5" t="s">
        <v>12037</v>
      </c>
      <c r="C19354" s="6" t="s">
        <v>714</v>
      </c>
    </row>
    <row r="19355">
      <c r="A19355" s="9">
        <f t="shared" si="1"/>
        <v>14058</v>
      </c>
      <c r="B19355" s="5" t="s">
        <v>12037</v>
      </c>
      <c r="C19355" s="6" t="s">
        <v>23672</v>
      </c>
    </row>
    <row r="19356">
      <c r="A19356" s="9">
        <f t="shared" si="1"/>
        <v>14059</v>
      </c>
      <c r="B19356" s="5" t="s">
        <v>12038</v>
      </c>
      <c r="C19356" s="6" t="s">
        <v>714</v>
      </c>
    </row>
    <row r="19357">
      <c r="A19357" s="9">
        <f t="shared" si="1"/>
        <v>14059</v>
      </c>
      <c r="B19357" s="5" t="s">
        <v>12038</v>
      </c>
      <c r="C19357" s="6" t="s">
        <v>23672</v>
      </c>
    </row>
    <row r="19358">
      <c r="A19358" s="9">
        <f t="shared" si="1"/>
        <v>14060</v>
      </c>
      <c r="B19358" s="5" t="s">
        <v>12039</v>
      </c>
      <c r="C19358" s="6" t="s">
        <v>714</v>
      </c>
    </row>
    <row r="19359">
      <c r="A19359" s="9">
        <f t="shared" si="1"/>
        <v>14060</v>
      </c>
      <c r="B19359" s="5" t="s">
        <v>12039</v>
      </c>
      <c r="C19359" s="6" t="s">
        <v>23672</v>
      </c>
    </row>
    <row r="19360">
      <c r="A19360" s="9">
        <f t="shared" si="1"/>
        <v>14061</v>
      </c>
      <c r="B19360" s="5" t="s">
        <v>12040</v>
      </c>
      <c r="C19360" s="6" t="s">
        <v>714</v>
      </c>
    </row>
    <row r="19361">
      <c r="A19361" s="9">
        <f t="shared" si="1"/>
        <v>14061</v>
      </c>
      <c r="B19361" s="5" t="s">
        <v>12040</v>
      </c>
      <c r="C19361" s="6" t="s">
        <v>23672</v>
      </c>
    </row>
    <row r="19362">
      <c r="A19362" s="9">
        <f t="shared" si="1"/>
        <v>14062</v>
      </c>
      <c r="B19362" s="5" t="s">
        <v>12041</v>
      </c>
      <c r="C19362" s="6" t="s">
        <v>714</v>
      </c>
    </row>
    <row r="19363">
      <c r="A19363" s="9">
        <f t="shared" si="1"/>
        <v>14062</v>
      </c>
      <c r="B19363" s="5" t="s">
        <v>12041</v>
      </c>
      <c r="C19363" s="6" t="s">
        <v>23672</v>
      </c>
    </row>
    <row r="19364">
      <c r="A19364" s="9">
        <f t="shared" si="1"/>
        <v>14063</v>
      </c>
      <c r="B19364" s="5" t="s">
        <v>12042</v>
      </c>
      <c r="C19364" s="6" t="s">
        <v>714</v>
      </c>
    </row>
    <row r="19365">
      <c r="A19365" s="9">
        <f t="shared" si="1"/>
        <v>14063</v>
      </c>
      <c r="B19365" s="5" t="s">
        <v>12042</v>
      </c>
      <c r="C19365" s="6" t="s">
        <v>23672</v>
      </c>
    </row>
    <row r="19366">
      <c r="A19366" s="9">
        <f t="shared" si="1"/>
        <v>14064</v>
      </c>
      <c r="B19366" s="5" t="s">
        <v>12043</v>
      </c>
      <c r="C19366" s="6" t="s">
        <v>714</v>
      </c>
    </row>
    <row r="19367">
      <c r="A19367" s="9">
        <f t="shared" si="1"/>
        <v>14064</v>
      </c>
      <c r="B19367" s="5" t="s">
        <v>12043</v>
      </c>
      <c r="C19367" s="6" t="s">
        <v>23672</v>
      </c>
    </row>
    <row r="19368">
      <c r="A19368" s="9">
        <f t="shared" si="1"/>
        <v>14065</v>
      </c>
      <c r="B19368" s="5" t="s">
        <v>12044</v>
      </c>
      <c r="C19368" s="6" t="s">
        <v>714</v>
      </c>
    </row>
    <row r="19369">
      <c r="A19369" s="9">
        <f t="shared" si="1"/>
        <v>14065</v>
      </c>
      <c r="B19369" s="5" t="s">
        <v>12044</v>
      </c>
      <c r="C19369" s="6" t="s">
        <v>23672</v>
      </c>
    </row>
    <row r="19370">
      <c r="A19370" s="9">
        <f t="shared" si="1"/>
        <v>14066</v>
      </c>
      <c r="B19370" s="5" t="s">
        <v>12045</v>
      </c>
      <c r="C19370" s="6" t="s">
        <v>714</v>
      </c>
    </row>
    <row r="19371">
      <c r="A19371" s="9">
        <f t="shared" si="1"/>
        <v>14066</v>
      </c>
      <c r="B19371" s="5" t="s">
        <v>12045</v>
      </c>
      <c r="C19371" s="6" t="s">
        <v>23672</v>
      </c>
    </row>
    <row r="19372">
      <c r="A19372" s="9">
        <f t="shared" si="1"/>
        <v>14067</v>
      </c>
      <c r="B19372" s="5" t="s">
        <v>12046</v>
      </c>
      <c r="C19372" s="6" t="s">
        <v>714</v>
      </c>
    </row>
    <row r="19373">
      <c r="A19373" s="9">
        <f t="shared" si="1"/>
        <v>14067</v>
      </c>
      <c r="B19373" s="5" t="s">
        <v>12046</v>
      </c>
      <c r="C19373" s="6" t="s">
        <v>23672</v>
      </c>
    </row>
    <row r="19374">
      <c r="A19374" s="9">
        <f t="shared" si="1"/>
        <v>14068</v>
      </c>
      <c r="B19374" s="5" t="s">
        <v>12047</v>
      </c>
      <c r="C19374" s="6" t="s">
        <v>714</v>
      </c>
    </row>
    <row r="19375">
      <c r="A19375" s="9">
        <f t="shared" si="1"/>
        <v>14068</v>
      </c>
      <c r="B19375" s="5" t="s">
        <v>12047</v>
      </c>
      <c r="C19375" s="6" t="s">
        <v>23672</v>
      </c>
    </row>
    <row r="19376">
      <c r="A19376" s="9">
        <f t="shared" si="1"/>
        <v>14069</v>
      </c>
      <c r="B19376" s="5" t="s">
        <v>12048</v>
      </c>
      <c r="C19376" s="6" t="s">
        <v>714</v>
      </c>
    </row>
    <row r="19377">
      <c r="A19377" s="9">
        <f t="shared" si="1"/>
        <v>14069</v>
      </c>
      <c r="B19377" s="5" t="s">
        <v>12048</v>
      </c>
      <c r="C19377" s="6" t="s">
        <v>23672</v>
      </c>
    </row>
    <row r="19378">
      <c r="A19378" s="9">
        <f t="shared" si="1"/>
        <v>14070</v>
      </c>
      <c r="B19378" s="5" t="s">
        <v>12049</v>
      </c>
      <c r="C19378" s="6" t="s">
        <v>714</v>
      </c>
    </row>
    <row r="19379">
      <c r="A19379" s="9">
        <f t="shared" si="1"/>
        <v>14070</v>
      </c>
      <c r="B19379" s="5" t="s">
        <v>12049</v>
      </c>
      <c r="C19379" s="6" t="s">
        <v>23672</v>
      </c>
    </row>
    <row r="19380">
      <c r="A19380" s="9">
        <f t="shared" si="1"/>
        <v>14071</v>
      </c>
      <c r="B19380" s="5" t="s">
        <v>12050</v>
      </c>
      <c r="C19380" s="6" t="s">
        <v>714</v>
      </c>
    </row>
    <row r="19381">
      <c r="A19381" s="9">
        <f t="shared" si="1"/>
        <v>14071</v>
      </c>
      <c r="B19381" s="5" t="s">
        <v>12050</v>
      </c>
      <c r="C19381" s="6" t="s">
        <v>23672</v>
      </c>
    </row>
    <row r="19382">
      <c r="A19382" s="9">
        <f t="shared" si="1"/>
        <v>14072</v>
      </c>
      <c r="B19382" s="5" t="s">
        <v>12051</v>
      </c>
      <c r="C19382" s="6" t="s">
        <v>714</v>
      </c>
    </row>
    <row r="19383">
      <c r="A19383" s="9">
        <f t="shared" si="1"/>
        <v>14072</v>
      </c>
      <c r="B19383" s="5" t="s">
        <v>12051</v>
      </c>
      <c r="C19383" s="6" t="s">
        <v>23672</v>
      </c>
    </row>
    <row r="19384">
      <c r="A19384" s="9">
        <f t="shared" si="1"/>
        <v>14073</v>
      </c>
      <c r="B19384" s="25" t="s">
        <v>25895</v>
      </c>
      <c r="C19384" s="26" t="s">
        <v>946</v>
      </c>
    </row>
    <row r="19385">
      <c r="A19385" s="9">
        <f t="shared" si="1"/>
        <v>14074</v>
      </c>
      <c r="B19385" s="5" t="s">
        <v>12052</v>
      </c>
      <c r="C19385" s="6" t="s">
        <v>346</v>
      </c>
    </row>
    <row r="19386">
      <c r="A19386" s="9">
        <f t="shared" si="1"/>
        <v>14074</v>
      </c>
      <c r="B19386" s="5" t="s">
        <v>12052</v>
      </c>
      <c r="C19386" s="6" t="s">
        <v>23628</v>
      </c>
    </row>
    <row r="19387">
      <c r="A19387" s="9">
        <f t="shared" si="1"/>
        <v>14075</v>
      </c>
      <c r="B19387" s="25" t="s">
        <v>25896</v>
      </c>
      <c r="C19387" s="26" t="s">
        <v>941</v>
      </c>
    </row>
    <row r="19388">
      <c r="A19388" s="9">
        <f t="shared" si="1"/>
        <v>14075</v>
      </c>
      <c r="B19388" s="25" t="s">
        <v>25896</v>
      </c>
      <c r="C19388" s="6" t="s">
        <v>23672</v>
      </c>
    </row>
    <row r="19389">
      <c r="A19389" s="9">
        <f t="shared" si="1"/>
        <v>14076</v>
      </c>
      <c r="B19389" s="8" t="s">
        <v>12053</v>
      </c>
      <c r="C19389" s="9" t="s">
        <v>121</v>
      </c>
    </row>
    <row r="19390">
      <c r="A19390" s="9">
        <f t="shared" si="1"/>
        <v>14077</v>
      </c>
      <c r="B19390" s="8" t="s">
        <v>12054</v>
      </c>
      <c r="C19390" s="9" t="s">
        <v>56</v>
      </c>
    </row>
    <row r="19391">
      <c r="A19391" s="9">
        <f t="shared" si="1"/>
        <v>14078</v>
      </c>
      <c r="B19391" s="8" t="s">
        <v>12055</v>
      </c>
      <c r="C19391" s="9" t="s">
        <v>162</v>
      </c>
    </row>
    <row r="19392">
      <c r="A19392" s="9">
        <f t="shared" si="1"/>
        <v>14078</v>
      </c>
      <c r="B19392" s="8" t="s">
        <v>12055</v>
      </c>
      <c r="C19392" s="9" t="s">
        <v>142</v>
      </c>
    </row>
    <row r="19393">
      <c r="A19393" s="9">
        <f t="shared" si="1"/>
        <v>14079</v>
      </c>
      <c r="B19393" s="25" t="s">
        <v>25897</v>
      </c>
      <c r="C19393" s="26" t="s">
        <v>10122</v>
      </c>
    </row>
    <row r="19394">
      <c r="A19394" s="9">
        <f t="shared" si="1"/>
        <v>14079</v>
      </c>
      <c r="B19394" s="27" t="s">
        <v>25897</v>
      </c>
      <c r="C19394" s="28" t="s">
        <v>23637</v>
      </c>
    </row>
    <row r="19395">
      <c r="A19395" s="9">
        <f t="shared" si="1"/>
        <v>14080</v>
      </c>
      <c r="B19395" s="25" t="s">
        <v>25898</v>
      </c>
      <c r="C19395" s="26" t="s">
        <v>10122</v>
      </c>
    </row>
    <row r="19396">
      <c r="A19396" s="9">
        <f t="shared" si="1"/>
        <v>14080</v>
      </c>
      <c r="B19396" s="27" t="s">
        <v>25898</v>
      </c>
      <c r="C19396" s="28" t="s">
        <v>23637</v>
      </c>
    </row>
    <row r="19397">
      <c r="A19397" s="9">
        <f t="shared" si="1"/>
        <v>14081</v>
      </c>
      <c r="B19397" s="5" t="s">
        <v>12056</v>
      </c>
      <c r="C19397" s="6" t="s">
        <v>78</v>
      </c>
    </row>
    <row r="19398">
      <c r="A19398" s="9">
        <f t="shared" si="1"/>
        <v>14082</v>
      </c>
      <c r="B19398" s="8" t="s">
        <v>12057</v>
      </c>
      <c r="C19398" s="9" t="s">
        <v>780</v>
      </c>
    </row>
    <row r="19399">
      <c r="A19399" s="9">
        <f t="shared" si="1"/>
        <v>14083</v>
      </c>
      <c r="B19399" s="5" t="s">
        <v>12058</v>
      </c>
      <c r="C19399" s="6" t="s">
        <v>610</v>
      </c>
    </row>
    <row r="19400">
      <c r="A19400" s="9">
        <f t="shared" si="1"/>
        <v>14084</v>
      </c>
      <c r="B19400" s="5" t="s">
        <v>12059</v>
      </c>
      <c r="C19400" s="6" t="s">
        <v>74</v>
      </c>
    </row>
    <row r="19401">
      <c r="A19401" s="9">
        <f t="shared" si="1"/>
        <v>14085</v>
      </c>
      <c r="B19401" s="8" t="s">
        <v>12060</v>
      </c>
      <c r="C19401" s="9" t="s">
        <v>88</v>
      </c>
    </row>
    <row r="19402">
      <c r="A19402" s="9">
        <f t="shared" si="1"/>
        <v>14086</v>
      </c>
      <c r="B19402" s="25" t="s">
        <v>25899</v>
      </c>
      <c r="C19402" s="26" t="s">
        <v>23845</v>
      </c>
    </row>
    <row r="19403">
      <c r="A19403" s="9">
        <f t="shared" si="1"/>
        <v>14087</v>
      </c>
      <c r="B19403" s="8" t="s">
        <v>12061</v>
      </c>
      <c r="C19403" s="9" t="s">
        <v>52</v>
      </c>
    </row>
    <row r="19404">
      <c r="A19404" s="9">
        <f t="shared" si="1"/>
        <v>14088</v>
      </c>
      <c r="B19404" s="8" t="s">
        <v>12062</v>
      </c>
      <c r="C19404" s="9" t="s">
        <v>72</v>
      </c>
    </row>
    <row r="19405">
      <c r="A19405" s="9">
        <f t="shared" si="1"/>
        <v>14089</v>
      </c>
      <c r="B19405" s="8" t="s">
        <v>12063</v>
      </c>
      <c r="C19405" s="9" t="s">
        <v>845</v>
      </c>
    </row>
    <row r="19406">
      <c r="A19406" s="9">
        <f t="shared" si="1"/>
        <v>14090</v>
      </c>
      <c r="B19406" s="8" t="s">
        <v>12064</v>
      </c>
      <c r="C19406" s="9" t="s">
        <v>142</v>
      </c>
    </row>
    <row r="19407">
      <c r="A19407" s="9">
        <f t="shared" si="1"/>
        <v>14090</v>
      </c>
      <c r="B19407" s="8" t="s">
        <v>12064</v>
      </c>
      <c r="C19407" s="9" t="s">
        <v>162</v>
      </c>
    </row>
    <row r="19408">
      <c r="A19408" s="9">
        <f t="shared" si="1"/>
        <v>14090</v>
      </c>
      <c r="B19408" s="8" t="s">
        <v>12064</v>
      </c>
      <c r="C19408" s="9" t="s">
        <v>946</v>
      </c>
    </row>
    <row r="19409">
      <c r="A19409" s="9">
        <f t="shared" si="1"/>
        <v>14090</v>
      </c>
      <c r="B19409" s="8" t="s">
        <v>12064</v>
      </c>
      <c r="C19409" s="6" t="s">
        <v>1218</v>
      </c>
    </row>
    <row r="19410">
      <c r="A19410" s="9">
        <f t="shared" si="1"/>
        <v>14090</v>
      </c>
      <c r="B19410" s="8" t="s">
        <v>12064</v>
      </c>
      <c r="C19410" s="6" t="s">
        <v>616</v>
      </c>
    </row>
    <row r="19411">
      <c r="A19411" s="9">
        <f t="shared" si="1"/>
        <v>14090</v>
      </c>
      <c r="B19411" s="8" t="s">
        <v>12064</v>
      </c>
      <c r="C19411" s="6" t="s">
        <v>23637</v>
      </c>
    </row>
    <row r="19412">
      <c r="A19412" s="9">
        <f t="shared" si="1"/>
        <v>14091</v>
      </c>
      <c r="B19412" s="5" t="s">
        <v>12065</v>
      </c>
      <c r="C19412" s="6" t="s">
        <v>1120</v>
      </c>
    </row>
    <row r="19413">
      <c r="A19413" s="9">
        <f t="shared" si="1"/>
        <v>14092</v>
      </c>
      <c r="B19413" s="8" t="s">
        <v>12066</v>
      </c>
      <c r="C19413" s="9" t="s">
        <v>88</v>
      </c>
    </row>
    <row r="19414">
      <c r="A19414" s="9">
        <f t="shared" si="1"/>
        <v>14093</v>
      </c>
      <c r="B19414" s="5" t="s">
        <v>12067</v>
      </c>
      <c r="C19414" s="6" t="s">
        <v>1360</v>
      </c>
    </row>
    <row r="19415">
      <c r="A19415" s="9">
        <f t="shared" si="1"/>
        <v>14094</v>
      </c>
      <c r="B19415" s="8" t="s">
        <v>12068</v>
      </c>
      <c r="C19415" s="9" t="s">
        <v>1334</v>
      </c>
    </row>
    <row r="19416">
      <c r="A19416" s="9">
        <f t="shared" si="1"/>
        <v>14095</v>
      </c>
      <c r="B19416" s="8" t="s">
        <v>12069</v>
      </c>
      <c r="C19416" s="9" t="s">
        <v>547</v>
      </c>
    </row>
    <row r="19417">
      <c r="A19417" s="9">
        <f t="shared" si="1"/>
        <v>14095</v>
      </c>
      <c r="B19417" s="8" t="s">
        <v>12069</v>
      </c>
      <c r="C19417" s="9" t="s">
        <v>64</v>
      </c>
    </row>
    <row r="19418">
      <c r="A19418" s="9">
        <f t="shared" si="1"/>
        <v>14096</v>
      </c>
      <c r="B19418" s="8" t="s">
        <v>12070</v>
      </c>
      <c r="C19418" s="9" t="s">
        <v>54</v>
      </c>
    </row>
    <row r="19419">
      <c r="A19419" s="9">
        <f t="shared" si="1"/>
        <v>14097</v>
      </c>
      <c r="B19419" s="5" t="s">
        <v>12071</v>
      </c>
      <c r="C19419" s="6" t="s">
        <v>681</v>
      </c>
    </row>
    <row r="19420">
      <c r="A19420" s="9">
        <f t="shared" si="1"/>
        <v>14098</v>
      </c>
      <c r="B19420" s="8" t="s">
        <v>12072</v>
      </c>
      <c r="C19420" s="9" t="s">
        <v>52</v>
      </c>
    </row>
    <row r="19421">
      <c r="A19421" s="9">
        <f t="shared" si="1"/>
        <v>14099</v>
      </c>
      <c r="B19421" s="49" t="s">
        <v>25900</v>
      </c>
      <c r="C19421" s="17" t="s">
        <v>639</v>
      </c>
    </row>
    <row r="19422">
      <c r="A19422" s="9">
        <f t="shared" si="1"/>
        <v>14100</v>
      </c>
      <c r="B19422" s="5" t="s">
        <v>12073</v>
      </c>
      <c r="C19422" s="6" t="s">
        <v>356</v>
      </c>
    </row>
    <row r="19423">
      <c r="A19423" s="9">
        <f t="shared" si="1"/>
        <v>14101</v>
      </c>
      <c r="B19423" s="5" t="s">
        <v>12074</v>
      </c>
      <c r="C19423" s="6" t="s">
        <v>393</v>
      </c>
    </row>
    <row r="19424">
      <c r="A19424" s="9">
        <f t="shared" si="1"/>
        <v>14102</v>
      </c>
      <c r="B19424" s="5" t="s">
        <v>12075</v>
      </c>
      <c r="C19424" s="6" t="s">
        <v>356</v>
      </c>
    </row>
    <row r="19425">
      <c r="A19425" s="9">
        <f t="shared" si="1"/>
        <v>14102</v>
      </c>
      <c r="B19425" s="5" t="s">
        <v>12075</v>
      </c>
      <c r="C19425" s="6" t="s">
        <v>655</v>
      </c>
    </row>
    <row r="19426">
      <c r="A19426" s="9">
        <f t="shared" si="1"/>
        <v>14102</v>
      </c>
      <c r="B19426" s="37" t="s">
        <v>12075</v>
      </c>
      <c r="C19426" s="28" t="s">
        <v>23633</v>
      </c>
    </row>
    <row r="19427">
      <c r="A19427" s="9">
        <f t="shared" si="1"/>
        <v>14103</v>
      </c>
      <c r="B19427" s="8" t="s">
        <v>12076</v>
      </c>
      <c r="C19427" s="9" t="s">
        <v>162</v>
      </c>
    </row>
    <row r="19428">
      <c r="A19428" s="9">
        <f t="shared" si="1"/>
        <v>14103</v>
      </c>
      <c r="B19428" s="8" t="s">
        <v>12076</v>
      </c>
      <c r="C19428" s="9" t="s">
        <v>54</v>
      </c>
    </row>
    <row r="19429">
      <c r="A19429" s="9">
        <f t="shared" si="1"/>
        <v>14103</v>
      </c>
      <c r="B19429" s="8" t="s">
        <v>12076</v>
      </c>
      <c r="C19429" s="9" t="s">
        <v>40</v>
      </c>
    </row>
    <row r="19430">
      <c r="A19430" s="9">
        <f t="shared" si="1"/>
        <v>14104</v>
      </c>
      <c r="B19430" s="5" t="s">
        <v>12077</v>
      </c>
      <c r="C19430" s="6" t="s">
        <v>727</v>
      </c>
    </row>
    <row r="19431">
      <c r="A19431" s="9">
        <f t="shared" si="1"/>
        <v>14105</v>
      </c>
      <c r="B19431" s="25" t="s">
        <v>25901</v>
      </c>
      <c r="C19431" s="26" t="s">
        <v>23630</v>
      </c>
    </row>
    <row r="19432">
      <c r="A19432" s="9">
        <f t="shared" si="1"/>
        <v>14106</v>
      </c>
      <c r="B19432" s="5" t="s">
        <v>12078</v>
      </c>
      <c r="C19432" s="6" t="s">
        <v>989</v>
      </c>
    </row>
    <row r="19433">
      <c r="A19433" s="9">
        <f t="shared" si="1"/>
        <v>14107</v>
      </c>
      <c r="B19433" s="5" t="s">
        <v>12079</v>
      </c>
      <c r="C19433" s="6" t="s">
        <v>1342</v>
      </c>
    </row>
    <row r="19434">
      <c r="A19434" s="9">
        <f t="shared" si="1"/>
        <v>14108</v>
      </c>
      <c r="B19434" s="46" t="s">
        <v>25902</v>
      </c>
      <c r="C19434" s="17" t="s">
        <v>639</v>
      </c>
    </row>
    <row r="19435">
      <c r="A19435" s="9">
        <f t="shared" si="1"/>
        <v>14109</v>
      </c>
      <c r="B19435" s="5" t="s">
        <v>12080</v>
      </c>
      <c r="C19435" s="6" t="s">
        <v>74</v>
      </c>
    </row>
    <row r="19436">
      <c r="A19436" s="9">
        <f t="shared" si="1"/>
        <v>14110</v>
      </c>
      <c r="B19436" s="5" t="s">
        <v>12081</v>
      </c>
      <c r="C19436" s="6" t="s">
        <v>1262</v>
      </c>
    </row>
    <row r="19437">
      <c r="A19437" s="9">
        <f t="shared" si="1"/>
        <v>14111</v>
      </c>
      <c r="B19437" s="5" t="s">
        <v>12082</v>
      </c>
      <c r="C19437" s="6" t="s">
        <v>62</v>
      </c>
    </row>
    <row r="19438">
      <c r="A19438" s="9">
        <f t="shared" si="1"/>
        <v>14111</v>
      </c>
      <c r="B19438" s="18" t="s">
        <v>12082</v>
      </c>
      <c r="C19438" s="6" t="s">
        <v>655</v>
      </c>
    </row>
    <row r="19439">
      <c r="A19439" s="9">
        <f t="shared" si="1"/>
        <v>14111</v>
      </c>
      <c r="B19439" s="5" t="s">
        <v>12082</v>
      </c>
      <c r="C19439" s="6" t="s">
        <v>23628</v>
      </c>
    </row>
    <row r="19440">
      <c r="A19440" s="9">
        <f t="shared" si="1"/>
        <v>14111</v>
      </c>
      <c r="B19440" s="37" t="s">
        <v>12082</v>
      </c>
      <c r="C19440" s="28" t="s">
        <v>23633</v>
      </c>
    </row>
    <row r="19441">
      <c r="A19441" s="9">
        <f t="shared" si="1"/>
        <v>14112</v>
      </c>
      <c r="B19441" s="5" t="s">
        <v>12083</v>
      </c>
      <c r="C19441" s="6" t="s">
        <v>639</v>
      </c>
    </row>
    <row r="19442">
      <c r="A19442" s="9">
        <f t="shared" si="1"/>
        <v>14113</v>
      </c>
      <c r="B19442" s="5" t="s">
        <v>12084</v>
      </c>
      <c r="C19442" s="6" t="s">
        <v>639</v>
      </c>
    </row>
    <row r="19443">
      <c r="A19443" s="9">
        <f t="shared" si="1"/>
        <v>14114</v>
      </c>
      <c r="B19443" s="5" t="s">
        <v>12085</v>
      </c>
      <c r="C19443" s="6" t="s">
        <v>639</v>
      </c>
    </row>
    <row r="19444">
      <c r="A19444" s="9">
        <f t="shared" si="1"/>
        <v>14115</v>
      </c>
      <c r="B19444" s="5" t="s">
        <v>12086</v>
      </c>
      <c r="C19444" s="6" t="s">
        <v>639</v>
      </c>
    </row>
    <row r="19445">
      <c r="A19445" s="9">
        <f t="shared" si="1"/>
        <v>14116</v>
      </c>
      <c r="B19445" s="50" t="s">
        <v>25903</v>
      </c>
      <c r="C19445" s="17" t="s">
        <v>639</v>
      </c>
    </row>
    <row r="19446">
      <c r="A19446" s="9">
        <f t="shared" si="1"/>
        <v>14117</v>
      </c>
      <c r="B19446" s="49" t="s">
        <v>25904</v>
      </c>
      <c r="C19446" s="17" t="s">
        <v>639</v>
      </c>
    </row>
    <row r="19447">
      <c r="A19447" s="9">
        <f t="shared" si="1"/>
        <v>14118</v>
      </c>
      <c r="B19447" s="50" t="s">
        <v>25905</v>
      </c>
      <c r="C19447" s="17" t="s">
        <v>639</v>
      </c>
    </row>
    <row r="19448">
      <c r="A19448" s="9">
        <f t="shared" si="1"/>
        <v>14119</v>
      </c>
      <c r="B19448" s="49" t="s">
        <v>25906</v>
      </c>
      <c r="C19448" s="17" t="s">
        <v>639</v>
      </c>
    </row>
    <row r="19449">
      <c r="A19449" s="9">
        <f t="shared" si="1"/>
        <v>14120</v>
      </c>
      <c r="B19449" s="25" t="s">
        <v>25907</v>
      </c>
      <c r="C19449" s="26" t="s">
        <v>941</v>
      </c>
    </row>
    <row r="19450">
      <c r="A19450" s="9">
        <f t="shared" si="1"/>
        <v>14120</v>
      </c>
      <c r="B19450" s="25" t="s">
        <v>25907</v>
      </c>
      <c r="C19450" s="6" t="s">
        <v>23672</v>
      </c>
    </row>
    <row r="19451">
      <c r="A19451" s="9">
        <f t="shared" si="1"/>
        <v>14121</v>
      </c>
      <c r="B19451" s="49" t="s">
        <v>25908</v>
      </c>
      <c r="C19451" s="17" t="s">
        <v>639</v>
      </c>
    </row>
    <row r="19452">
      <c r="A19452" s="9">
        <f t="shared" si="1"/>
        <v>14122</v>
      </c>
      <c r="B19452" s="5" t="s">
        <v>12087</v>
      </c>
      <c r="C19452" s="6" t="s">
        <v>393</v>
      </c>
    </row>
    <row r="19453">
      <c r="A19453" s="9">
        <f t="shared" si="1"/>
        <v>14123</v>
      </c>
      <c r="B19453" s="5" t="s">
        <v>12088</v>
      </c>
      <c r="C19453" s="6" t="s">
        <v>74</v>
      </c>
    </row>
    <row r="19454">
      <c r="A19454" s="9">
        <f t="shared" si="1"/>
        <v>14124</v>
      </c>
      <c r="B19454" s="5" t="s">
        <v>12089</v>
      </c>
      <c r="C19454" s="6" t="s">
        <v>655</v>
      </c>
    </row>
    <row r="19455">
      <c r="A19455" s="9">
        <f t="shared" si="1"/>
        <v>14124</v>
      </c>
      <c r="B19455" s="5" t="s">
        <v>12089</v>
      </c>
      <c r="C19455" s="6" t="s">
        <v>12090</v>
      </c>
    </row>
    <row r="19456">
      <c r="A19456" s="9">
        <f t="shared" si="1"/>
        <v>14124</v>
      </c>
      <c r="B19456" s="5" t="s">
        <v>12089</v>
      </c>
      <c r="C19456" s="6" t="s">
        <v>23628</v>
      </c>
    </row>
    <row r="19457">
      <c r="A19457" s="9">
        <f t="shared" si="1"/>
        <v>14124</v>
      </c>
      <c r="B19457" s="37" t="s">
        <v>12089</v>
      </c>
      <c r="C19457" s="28" t="s">
        <v>23633</v>
      </c>
    </row>
    <row r="19458">
      <c r="A19458" s="9">
        <f t="shared" si="1"/>
        <v>14125</v>
      </c>
      <c r="B19458" s="8" t="s">
        <v>12091</v>
      </c>
      <c r="C19458" s="9" t="s">
        <v>52</v>
      </c>
    </row>
    <row r="19459">
      <c r="A19459" s="9">
        <f t="shared" si="1"/>
        <v>14126</v>
      </c>
      <c r="B19459" s="5" t="s">
        <v>12092</v>
      </c>
      <c r="C19459" s="6" t="s">
        <v>362</v>
      </c>
    </row>
    <row r="19460">
      <c r="A19460" s="9">
        <f t="shared" si="1"/>
        <v>14126</v>
      </c>
      <c r="B19460" s="5" t="s">
        <v>12092</v>
      </c>
      <c r="C19460" s="6" t="s">
        <v>655</v>
      </c>
    </row>
    <row r="19461">
      <c r="A19461" s="9">
        <f t="shared" si="1"/>
        <v>14126</v>
      </c>
      <c r="B19461" s="8" t="s">
        <v>12092</v>
      </c>
      <c r="C19461" s="9" t="s">
        <v>54</v>
      </c>
    </row>
    <row r="19462">
      <c r="A19462" s="9">
        <f t="shared" si="1"/>
        <v>14126</v>
      </c>
      <c r="B19462" s="37" t="s">
        <v>12092</v>
      </c>
      <c r="C19462" s="28" t="s">
        <v>23633</v>
      </c>
    </row>
    <row r="19463">
      <c r="A19463" s="9">
        <f t="shared" si="1"/>
        <v>14127</v>
      </c>
      <c r="B19463" s="5" t="s">
        <v>12093</v>
      </c>
      <c r="C19463" s="6" t="s">
        <v>393</v>
      </c>
    </row>
    <row r="19464">
      <c r="A19464" s="9">
        <f t="shared" si="1"/>
        <v>14128</v>
      </c>
      <c r="B19464" s="5" t="s">
        <v>12094</v>
      </c>
      <c r="C19464" s="6" t="s">
        <v>74</v>
      </c>
    </row>
    <row r="19465">
      <c r="A19465" s="9">
        <f t="shared" si="1"/>
        <v>14129</v>
      </c>
      <c r="B19465" s="8" t="s">
        <v>12095</v>
      </c>
      <c r="C19465" s="9" t="s">
        <v>88</v>
      </c>
    </row>
    <row r="19466">
      <c r="A19466" s="9">
        <f t="shared" si="1"/>
        <v>14130</v>
      </c>
      <c r="B19466" s="5" t="s">
        <v>12096</v>
      </c>
      <c r="C19466" s="6" t="s">
        <v>681</v>
      </c>
    </row>
    <row r="19467">
      <c r="A19467" s="9">
        <f t="shared" si="1"/>
        <v>14130</v>
      </c>
      <c r="B19467" s="5" t="s">
        <v>12096</v>
      </c>
      <c r="C19467" s="6" t="s">
        <v>655</v>
      </c>
    </row>
    <row r="19468">
      <c r="A19468" s="9">
        <f t="shared" si="1"/>
        <v>14130</v>
      </c>
      <c r="B19468" s="37" t="s">
        <v>12096</v>
      </c>
      <c r="C19468" s="28" t="s">
        <v>23633</v>
      </c>
    </row>
    <row r="19469">
      <c r="A19469" s="9">
        <f t="shared" si="1"/>
        <v>14131</v>
      </c>
      <c r="B19469" s="5" t="s">
        <v>12097</v>
      </c>
      <c r="C19469" s="6" t="s">
        <v>655</v>
      </c>
    </row>
    <row r="19470">
      <c r="A19470" s="9">
        <f t="shared" si="1"/>
        <v>14131</v>
      </c>
      <c r="B19470" s="37" t="s">
        <v>12097</v>
      </c>
      <c r="C19470" s="28" t="s">
        <v>23633</v>
      </c>
    </row>
    <row r="19471">
      <c r="A19471" s="9">
        <f t="shared" si="1"/>
        <v>14132</v>
      </c>
      <c r="B19471" s="8" t="s">
        <v>12098</v>
      </c>
      <c r="C19471" s="9" t="s">
        <v>372</v>
      </c>
    </row>
    <row r="19472">
      <c r="A19472" s="9">
        <f t="shared" si="1"/>
        <v>14133</v>
      </c>
      <c r="B19472" s="8" t="s">
        <v>12099</v>
      </c>
      <c r="C19472" s="9" t="s">
        <v>372</v>
      </c>
    </row>
    <row r="19473">
      <c r="A19473" s="9">
        <f t="shared" si="1"/>
        <v>14134</v>
      </c>
      <c r="B19473" s="8" t="s">
        <v>12100</v>
      </c>
      <c r="C19473" s="9" t="s">
        <v>372</v>
      </c>
    </row>
    <row r="19474">
      <c r="A19474" s="9">
        <f t="shared" si="1"/>
        <v>14135</v>
      </c>
      <c r="B19474" s="8" t="s">
        <v>12101</v>
      </c>
      <c r="C19474" s="9" t="s">
        <v>372</v>
      </c>
    </row>
    <row r="19475">
      <c r="A19475" s="9">
        <f t="shared" si="1"/>
        <v>14136</v>
      </c>
      <c r="B19475" s="25" t="s">
        <v>25909</v>
      </c>
      <c r="C19475" s="26" t="s">
        <v>23761</v>
      </c>
    </row>
    <row r="19476">
      <c r="A19476" s="9">
        <f t="shared" si="1"/>
        <v>14137</v>
      </c>
      <c r="B19476" s="25" t="s">
        <v>25910</v>
      </c>
      <c r="C19476" s="26" t="s">
        <v>23748</v>
      </c>
    </row>
    <row r="19477">
      <c r="A19477" s="9">
        <f t="shared" si="1"/>
        <v>14137</v>
      </c>
      <c r="B19477" s="25" t="s">
        <v>25910</v>
      </c>
      <c r="C19477" s="26" t="s">
        <v>655</v>
      </c>
    </row>
    <row r="19478">
      <c r="A19478" s="9">
        <f t="shared" si="1"/>
        <v>14137</v>
      </c>
      <c r="B19478" s="27" t="s">
        <v>25910</v>
      </c>
      <c r="C19478" s="28" t="s">
        <v>23633</v>
      </c>
    </row>
    <row r="19479">
      <c r="A19479" s="9">
        <f t="shared" si="1"/>
        <v>14138</v>
      </c>
      <c r="B19479" s="8" t="s">
        <v>12102</v>
      </c>
      <c r="C19479" s="9" t="s">
        <v>1470</v>
      </c>
    </row>
    <row r="19480">
      <c r="A19480" s="9">
        <f t="shared" si="1"/>
        <v>14139</v>
      </c>
      <c r="B19480" s="5" t="s">
        <v>12103</v>
      </c>
      <c r="C19480" s="6" t="s">
        <v>639</v>
      </c>
    </row>
    <row r="19481">
      <c r="A19481" s="9">
        <f t="shared" si="1"/>
        <v>14140</v>
      </c>
      <c r="B19481" s="25" t="s">
        <v>25911</v>
      </c>
      <c r="C19481" s="26" t="s">
        <v>23748</v>
      </c>
    </row>
    <row r="19482">
      <c r="A19482" s="9">
        <f t="shared" si="1"/>
        <v>14140</v>
      </c>
      <c r="B19482" s="25" t="s">
        <v>25911</v>
      </c>
      <c r="C19482" s="26" t="s">
        <v>655</v>
      </c>
    </row>
    <row r="19483">
      <c r="A19483" s="9">
        <f t="shared" si="1"/>
        <v>14140</v>
      </c>
      <c r="B19483" s="27" t="s">
        <v>25911</v>
      </c>
      <c r="C19483" s="28" t="s">
        <v>23633</v>
      </c>
    </row>
    <row r="19484">
      <c r="A19484" s="9">
        <f t="shared" si="1"/>
        <v>14141</v>
      </c>
      <c r="B19484" s="25" t="s">
        <v>25912</v>
      </c>
      <c r="C19484" s="26" t="s">
        <v>23653</v>
      </c>
    </row>
    <row r="19485">
      <c r="A19485" s="9">
        <f t="shared" si="1"/>
        <v>14141</v>
      </c>
      <c r="B19485" s="25" t="s">
        <v>25912</v>
      </c>
      <c r="C19485" s="26" t="s">
        <v>655</v>
      </c>
    </row>
    <row r="19486">
      <c r="A19486" s="9">
        <f t="shared" si="1"/>
        <v>14141</v>
      </c>
      <c r="B19486" s="27" t="s">
        <v>25912</v>
      </c>
      <c r="C19486" s="28" t="s">
        <v>23633</v>
      </c>
    </row>
    <row r="19487">
      <c r="A19487" s="9">
        <f t="shared" si="1"/>
        <v>14142</v>
      </c>
      <c r="B19487" s="8" t="s">
        <v>12104</v>
      </c>
      <c r="C19487" s="9" t="s">
        <v>815</v>
      </c>
    </row>
    <row r="19488">
      <c r="A19488" s="9">
        <f t="shared" si="1"/>
        <v>14143</v>
      </c>
      <c r="B19488" s="8" t="s">
        <v>12105</v>
      </c>
      <c r="C19488" s="9" t="s">
        <v>818</v>
      </c>
    </row>
    <row r="19489">
      <c r="A19489" s="9">
        <f t="shared" si="1"/>
        <v>14144</v>
      </c>
      <c r="B19489" s="5" t="s">
        <v>12106</v>
      </c>
      <c r="C19489" s="6" t="s">
        <v>1466</v>
      </c>
    </row>
    <row r="19490">
      <c r="A19490" s="9">
        <f t="shared" si="1"/>
        <v>14144</v>
      </c>
      <c r="B19490" s="5" t="s">
        <v>12106</v>
      </c>
      <c r="C19490" s="6" t="s">
        <v>23628</v>
      </c>
    </row>
    <row r="19491">
      <c r="A19491" s="9">
        <f t="shared" si="1"/>
        <v>14145</v>
      </c>
      <c r="B19491" s="5" t="s">
        <v>12107</v>
      </c>
      <c r="C19491" s="6" t="s">
        <v>1342</v>
      </c>
    </row>
    <row r="19492">
      <c r="A19492" s="9">
        <f t="shared" si="1"/>
        <v>14146</v>
      </c>
      <c r="B19492" s="5" t="s">
        <v>12108</v>
      </c>
      <c r="C19492" s="6" t="s">
        <v>1316</v>
      </c>
    </row>
    <row r="19493">
      <c r="A19493" s="9">
        <f t="shared" si="1"/>
        <v>14147</v>
      </c>
      <c r="B19493" s="5" t="s">
        <v>12109</v>
      </c>
      <c r="C19493" s="6" t="s">
        <v>78</v>
      </c>
    </row>
    <row r="19494">
      <c r="A19494" s="9">
        <f t="shared" si="1"/>
        <v>14148</v>
      </c>
      <c r="B19494" s="5" t="s">
        <v>12110</v>
      </c>
      <c r="C19494" s="6" t="s">
        <v>78</v>
      </c>
    </row>
    <row r="19495">
      <c r="A19495" s="9">
        <f t="shared" si="1"/>
        <v>14149</v>
      </c>
      <c r="B19495" s="8" t="s">
        <v>12111</v>
      </c>
      <c r="C19495" s="9" t="s">
        <v>420</v>
      </c>
    </row>
    <row r="19496">
      <c r="A19496" s="9">
        <f t="shared" si="1"/>
        <v>14149</v>
      </c>
      <c r="B19496" s="8" t="s">
        <v>12111</v>
      </c>
      <c r="C19496" s="6" t="s">
        <v>23672</v>
      </c>
    </row>
    <row r="19497">
      <c r="A19497" s="9">
        <f t="shared" si="1"/>
        <v>14150</v>
      </c>
      <c r="B19497" s="5" t="s">
        <v>12112</v>
      </c>
      <c r="C19497" s="6" t="s">
        <v>1248</v>
      </c>
    </row>
    <row r="19498">
      <c r="A19498" s="9">
        <f t="shared" si="1"/>
        <v>14151</v>
      </c>
      <c r="B19498" s="25" t="s">
        <v>25913</v>
      </c>
      <c r="C19498" s="26" t="s">
        <v>23632</v>
      </c>
    </row>
    <row r="19499">
      <c r="A19499" s="9">
        <f t="shared" si="1"/>
        <v>14151</v>
      </c>
      <c r="B19499" s="27" t="s">
        <v>25913</v>
      </c>
      <c r="C19499" s="28" t="s">
        <v>23633</v>
      </c>
    </row>
    <row r="19500">
      <c r="A19500" s="9">
        <f t="shared" si="1"/>
        <v>14152</v>
      </c>
      <c r="B19500" s="25" t="s">
        <v>25914</v>
      </c>
      <c r="C19500" s="26" t="s">
        <v>23632</v>
      </c>
    </row>
    <row r="19501">
      <c r="A19501" s="9">
        <f t="shared" si="1"/>
        <v>14152</v>
      </c>
      <c r="B19501" s="27" t="s">
        <v>25914</v>
      </c>
      <c r="C19501" s="28" t="s">
        <v>23633</v>
      </c>
    </row>
    <row r="19502">
      <c r="A19502" s="9">
        <f t="shared" si="1"/>
        <v>14153</v>
      </c>
      <c r="B19502" s="5" t="s">
        <v>12113</v>
      </c>
      <c r="C19502" s="6" t="s">
        <v>655</v>
      </c>
    </row>
    <row r="19503">
      <c r="A19503" s="9">
        <f t="shared" si="1"/>
        <v>14153</v>
      </c>
      <c r="B19503" s="5" t="s">
        <v>12113</v>
      </c>
      <c r="C19503" s="6" t="s">
        <v>479</v>
      </c>
    </row>
    <row r="19504">
      <c r="A19504" s="9">
        <f t="shared" si="1"/>
        <v>14153</v>
      </c>
      <c r="B19504" s="5" t="s">
        <v>12113</v>
      </c>
      <c r="C19504" s="6" t="s">
        <v>11797</v>
      </c>
    </row>
    <row r="19505">
      <c r="A19505" s="9">
        <f t="shared" si="1"/>
        <v>14153</v>
      </c>
      <c r="B19505" s="37" t="s">
        <v>12113</v>
      </c>
      <c r="C19505" s="28" t="s">
        <v>23633</v>
      </c>
    </row>
    <row r="19506">
      <c r="A19506" s="9">
        <f t="shared" si="1"/>
        <v>14154</v>
      </c>
      <c r="B19506" s="8" t="s">
        <v>12114</v>
      </c>
      <c r="C19506" s="9" t="s">
        <v>52</v>
      </c>
    </row>
    <row r="19507">
      <c r="A19507" s="9">
        <f t="shared" si="1"/>
        <v>14155</v>
      </c>
      <c r="B19507" s="45" t="s">
        <v>25915</v>
      </c>
      <c r="C19507" s="17" t="s">
        <v>639</v>
      </c>
    </row>
    <row r="19508">
      <c r="A19508" s="9">
        <f t="shared" si="1"/>
        <v>14156</v>
      </c>
      <c r="B19508" s="45" t="s">
        <v>25916</v>
      </c>
      <c r="C19508" s="17" t="s">
        <v>639</v>
      </c>
    </row>
    <row r="19509">
      <c r="A19509" s="9">
        <f t="shared" si="1"/>
        <v>14157</v>
      </c>
      <c r="B19509" s="45" t="s">
        <v>25917</v>
      </c>
      <c r="C19509" s="17" t="s">
        <v>639</v>
      </c>
    </row>
    <row r="19510">
      <c r="A19510" s="9">
        <f t="shared" si="1"/>
        <v>14158</v>
      </c>
      <c r="B19510" s="5" t="s">
        <v>12115</v>
      </c>
      <c r="C19510" s="6" t="s">
        <v>452</v>
      </c>
    </row>
    <row r="19511">
      <c r="A19511" s="9">
        <f t="shared" si="1"/>
        <v>14158</v>
      </c>
      <c r="B19511" s="5" t="s">
        <v>12115</v>
      </c>
      <c r="C19511" s="6" t="s">
        <v>23637</v>
      </c>
    </row>
    <row r="19512">
      <c r="A19512" s="9">
        <f t="shared" si="1"/>
        <v>14159</v>
      </c>
      <c r="B19512" s="5" t="s">
        <v>12116</v>
      </c>
      <c r="C19512" s="6" t="s">
        <v>639</v>
      </c>
    </row>
    <row r="19513">
      <c r="A19513" s="9">
        <f t="shared" si="1"/>
        <v>14160</v>
      </c>
      <c r="B19513" s="5" t="s">
        <v>12117</v>
      </c>
      <c r="C19513" s="6" t="s">
        <v>591</v>
      </c>
    </row>
    <row r="19514">
      <c r="A19514" s="9">
        <f t="shared" si="1"/>
        <v>14161</v>
      </c>
      <c r="B19514" s="5" t="s">
        <v>12118</v>
      </c>
      <c r="C19514" s="6" t="s">
        <v>393</v>
      </c>
    </row>
    <row r="19515">
      <c r="A19515" s="9">
        <f t="shared" si="1"/>
        <v>14162</v>
      </c>
      <c r="B19515" s="5" t="s">
        <v>12119</v>
      </c>
      <c r="C19515" s="6" t="s">
        <v>639</v>
      </c>
    </row>
    <row r="19516">
      <c r="A19516" s="9">
        <f t="shared" si="1"/>
        <v>14163</v>
      </c>
      <c r="B19516" s="5" t="s">
        <v>12120</v>
      </c>
      <c r="C19516" s="6" t="s">
        <v>989</v>
      </c>
    </row>
    <row r="19517">
      <c r="A19517" s="9">
        <f t="shared" si="1"/>
        <v>14164</v>
      </c>
      <c r="B19517" s="5" t="s">
        <v>12121</v>
      </c>
      <c r="C19517" s="6" t="s">
        <v>59</v>
      </c>
    </row>
    <row r="19518">
      <c r="A19518" s="9">
        <f t="shared" si="1"/>
        <v>14164</v>
      </c>
      <c r="B19518" s="5" t="s">
        <v>12121</v>
      </c>
      <c r="C19518" s="6" t="s">
        <v>420</v>
      </c>
    </row>
    <row r="19519">
      <c r="A19519" s="9">
        <f t="shared" si="1"/>
        <v>14164</v>
      </c>
      <c r="B19519" s="5" t="s">
        <v>12121</v>
      </c>
      <c r="C19519" s="6" t="s">
        <v>23672</v>
      </c>
    </row>
    <row r="19520">
      <c r="A19520" s="9">
        <f t="shared" si="1"/>
        <v>14165</v>
      </c>
      <c r="B19520" s="5" t="s">
        <v>12122</v>
      </c>
      <c r="C19520" s="6" t="s">
        <v>591</v>
      </c>
    </row>
    <row r="19521">
      <c r="A19521" s="9">
        <f t="shared" si="1"/>
        <v>14166</v>
      </c>
      <c r="B19521" s="5" t="s">
        <v>12123</v>
      </c>
      <c r="C19521" s="6" t="s">
        <v>1262</v>
      </c>
    </row>
    <row r="19522">
      <c r="A19522" s="9">
        <f t="shared" si="1"/>
        <v>14167</v>
      </c>
      <c r="B19522" s="5" t="s">
        <v>12124</v>
      </c>
      <c r="C19522" s="6" t="s">
        <v>393</v>
      </c>
    </row>
    <row r="19523">
      <c r="A19523" s="9">
        <f t="shared" si="1"/>
        <v>14168</v>
      </c>
      <c r="B19523" s="5" t="s">
        <v>12125</v>
      </c>
      <c r="C19523" s="6" t="s">
        <v>393</v>
      </c>
    </row>
    <row r="19524">
      <c r="A19524" s="9">
        <f t="shared" si="1"/>
        <v>14169</v>
      </c>
      <c r="B19524" s="5" t="s">
        <v>12126</v>
      </c>
      <c r="C19524" s="6" t="s">
        <v>731</v>
      </c>
    </row>
    <row r="19525">
      <c r="A19525" s="9">
        <f t="shared" si="1"/>
        <v>14170</v>
      </c>
      <c r="B19525" s="5" t="s">
        <v>12127</v>
      </c>
      <c r="C19525" s="6" t="s">
        <v>74</v>
      </c>
    </row>
    <row r="19526">
      <c r="A19526" s="9">
        <f t="shared" si="1"/>
        <v>14171</v>
      </c>
      <c r="B19526" s="5" t="s">
        <v>12128</v>
      </c>
      <c r="C19526" s="6" t="s">
        <v>346</v>
      </c>
    </row>
    <row r="19527">
      <c r="A19527" s="9">
        <f t="shared" si="1"/>
        <v>14171</v>
      </c>
      <c r="B19527" s="5" t="s">
        <v>12128</v>
      </c>
      <c r="C19527" s="6" t="s">
        <v>23628</v>
      </c>
    </row>
    <row r="19528">
      <c r="A19528" s="9">
        <f t="shared" si="1"/>
        <v>14172</v>
      </c>
      <c r="B19528" s="5" t="s">
        <v>12129</v>
      </c>
      <c r="C19528" s="6" t="s">
        <v>346</v>
      </c>
    </row>
    <row r="19529">
      <c r="A19529" s="9">
        <f t="shared" si="1"/>
        <v>14172</v>
      </c>
      <c r="B19529" s="5" t="s">
        <v>12129</v>
      </c>
      <c r="C19529" s="6" t="s">
        <v>23628</v>
      </c>
    </row>
    <row r="19530">
      <c r="A19530" s="9">
        <f t="shared" si="1"/>
        <v>14173</v>
      </c>
      <c r="B19530" s="30" t="s">
        <v>25918</v>
      </c>
      <c r="C19530" s="26" t="s">
        <v>23737</v>
      </c>
    </row>
    <row r="19531">
      <c r="A19531" s="9">
        <f t="shared" si="1"/>
        <v>14174</v>
      </c>
      <c r="B19531" s="46" t="s">
        <v>25919</v>
      </c>
      <c r="C19531" s="17" t="s">
        <v>639</v>
      </c>
    </row>
    <row r="19532">
      <c r="A19532" s="9">
        <f t="shared" si="1"/>
        <v>14175</v>
      </c>
      <c r="B19532" s="8" t="s">
        <v>12130</v>
      </c>
      <c r="C19532" s="9" t="s">
        <v>72</v>
      </c>
    </row>
    <row r="19533">
      <c r="A19533" s="9">
        <f t="shared" si="1"/>
        <v>14176</v>
      </c>
      <c r="B19533" s="25" t="s">
        <v>25920</v>
      </c>
      <c r="C19533" s="26" t="s">
        <v>23748</v>
      </c>
    </row>
    <row r="19534">
      <c r="A19534" s="9">
        <f t="shared" si="1"/>
        <v>14176</v>
      </c>
      <c r="B19534" s="25" t="s">
        <v>25920</v>
      </c>
      <c r="C19534" s="26" t="s">
        <v>23630</v>
      </c>
    </row>
    <row r="19535">
      <c r="A19535" s="9">
        <f t="shared" si="1"/>
        <v>14177</v>
      </c>
      <c r="B19535" s="5" t="s">
        <v>12131</v>
      </c>
      <c r="C19535" s="6" t="s">
        <v>591</v>
      </c>
    </row>
    <row r="19536">
      <c r="A19536" s="9">
        <f t="shared" si="1"/>
        <v>14178</v>
      </c>
      <c r="B19536" s="25" t="s">
        <v>25921</v>
      </c>
      <c r="C19536" s="26" t="s">
        <v>487</v>
      </c>
    </row>
    <row r="19537">
      <c r="A19537" s="9">
        <f t="shared" si="1"/>
        <v>14178</v>
      </c>
      <c r="B19537" s="27" t="s">
        <v>25921</v>
      </c>
      <c r="C19537" s="28" t="s">
        <v>23637</v>
      </c>
    </row>
    <row r="19538">
      <c r="A19538" s="9">
        <f t="shared" si="1"/>
        <v>14179</v>
      </c>
      <c r="B19538" s="5" t="s">
        <v>12132</v>
      </c>
      <c r="C19538" s="6" t="s">
        <v>798</v>
      </c>
    </row>
    <row r="19539">
      <c r="A19539" s="9">
        <f t="shared" si="1"/>
        <v>14179</v>
      </c>
      <c r="B19539" s="5" t="s">
        <v>12132</v>
      </c>
      <c r="C19539" s="6" t="s">
        <v>818</v>
      </c>
    </row>
    <row r="19540">
      <c r="A19540" s="9">
        <f t="shared" si="1"/>
        <v>14179</v>
      </c>
      <c r="B19540" s="5" t="s">
        <v>12132</v>
      </c>
      <c r="C19540" s="6" t="s">
        <v>23628</v>
      </c>
    </row>
    <row r="19541">
      <c r="A19541" s="9">
        <f t="shared" si="1"/>
        <v>14180</v>
      </c>
      <c r="B19541" s="8" t="s">
        <v>12133</v>
      </c>
      <c r="C19541" s="9" t="s">
        <v>52</v>
      </c>
    </row>
    <row r="19542">
      <c r="A19542" s="9">
        <f t="shared" si="1"/>
        <v>14181</v>
      </c>
      <c r="B19542" s="8" t="s">
        <v>12134</v>
      </c>
      <c r="C19542" s="9" t="s">
        <v>52</v>
      </c>
    </row>
    <row r="19543">
      <c r="A19543" s="9">
        <f t="shared" si="1"/>
        <v>14182</v>
      </c>
      <c r="B19543" s="8" t="s">
        <v>12135</v>
      </c>
      <c r="C19543" s="9" t="s">
        <v>547</v>
      </c>
    </row>
    <row r="19544">
      <c r="A19544" s="9">
        <f t="shared" si="1"/>
        <v>14183</v>
      </c>
      <c r="B19544" s="5" t="s">
        <v>12136</v>
      </c>
      <c r="C19544" s="6" t="s">
        <v>20</v>
      </c>
    </row>
    <row r="19545">
      <c r="A19545" s="9">
        <f t="shared" si="1"/>
        <v>14184</v>
      </c>
      <c r="B19545" s="8" t="s">
        <v>12137</v>
      </c>
      <c r="C19545" s="9" t="s">
        <v>65</v>
      </c>
    </row>
    <row r="19546">
      <c r="A19546" s="9">
        <f t="shared" si="1"/>
        <v>14185</v>
      </c>
      <c r="B19546" s="5" t="s">
        <v>12138</v>
      </c>
      <c r="C19546" s="6" t="s">
        <v>1040</v>
      </c>
    </row>
    <row r="19547">
      <c r="A19547" s="9">
        <f t="shared" si="1"/>
        <v>14186</v>
      </c>
      <c r="B19547" s="5" t="s">
        <v>12139</v>
      </c>
      <c r="C19547" s="6" t="s">
        <v>731</v>
      </c>
    </row>
    <row r="19548">
      <c r="A19548" s="9">
        <f t="shared" si="1"/>
        <v>14187</v>
      </c>
      <c r="B19548" s="45" t="s">
        <v>25922</v>
      </c>
      <c r="C19548" s="17" t="s">
        <v>639</v>
      </c>
    </row>
    <row r="19549">
      <c r="A19549" s="9">
        <f t="shared" si="1"/>
        <v>14188</v>
      </c>
      <c r="B19549" s="8" t="s">
        <v>12140</v>
      </c>
      <c r="C19549" s="9" t="s">
        <v>372</v>
      </c>
    </row>
    <row r="19550">
      <c r="A19550" s="9">
        <f t="shared" si="1"/>
        <v>14189</v>
      </c>
      <c r="B19550" s="8" t="s">
        <v>12141</v>
      </c>
      <c r="C19550" s="9" t="s">
        <v>835</v>
      </c>
    </row>
    <row r="19551">
      <c r="A19551" s="9">
        <f t="shared" si="1"/>
        <v>14190</v>
      </c>
      <c r="B19551" s="8" t="s">
        <v>12142</v>
      </c>
      <c r="C19551" s="9" t="s">
        <v>728</v>
      </c>
    </row>
    <row r="19552">
      <c r="A19552" s="9">
        <f t="shared" si="1"/>
        <v>14191</v>
      </c>
      <c r="B19552" s="25" t="s">
        <v>25923</v>
      </c>
      <c r="C19552" s="26" t="s">
        <v>23653</v>
      </c>
    </row>
    <row r="19553">
      <c r="A19553" s="9">
        <f t="shared" si="1"/>
        <v>14191</v>
      </c>
      <c r="B19553" s="25" t="s">
        <v>25923</v>
      </c>
      <c r="C19553" s="26" t="s">
        <v>655</v>
      </c>
    </row>
    <row r="19554">
      <c r="A19554" s="9">
        <f t="shared" si="1"/>
        <v>14191</v>
      </c>
      <c r="B19554" s="27" t="s">
        <v>25923</v>
      </c>
      <c r="C19554" s="28" t="s">
        <v>23633</v>
      </c>
    </row>
    <row r="19555">
      <c r="A19555" s="9">
        <f t="shared" si="1"/>
        <v>14192</v>
      </c>
      <c r="B19555" s="5" t="s">
        <v>12143</v>
      </c>
      <c r="C19555" s="6" t="s">
        <v>683</v>
      </c>
    </row>
    <row r="19556">
      <c r="A19556" s="9">
        <f t="shared" si="1"/>
        <v>14192</v>
      </c>
      <c r="B19556" s="37" t="s">
        <v>12143</v>
      </c>
      <c r="C19556" s="28" t="s">
        <v>23633</v>
      </c>
    </row>
    <row r="19557">
      <c r="A19557" s="9">
        <f t="shared" si="1"/>
        <v>14193</v>
      </c>
      <c r="B19557" s="5" t="s">
        <v>12144</v>
      </c>
      <c r="C19557" s="6" t="s">
        <v>683</v>
      </c>
    </row>
    <row r="19558">
      <c r="A19558" s="9">
        <f t="shared" si="1"/>
        <v>14193</v>
      </c>
      <c r="B19558" s="37" t="s">
        <v>12144</v>
      </c>
      <c r="C19558" s="28" t="s">
        <v>23633</v>
      </c>
    </row>
    <row r="19559">
      <c r="A19559" s="9">
        <f t="shared" si="1"/>
        <v>14194</v>
      </c>
      <c r="B19559" s="5" t="s">
        <v>12145</v>
      </c>
      <c r="C19559" s="6" t="s">
        <v>683</v>
      </c>
    </row>
    <row r="19560">
      <c r="A19560" s="9">
        <f t="shared" si="1"/>
        <v>14194</v>
      </c>
      <c r="B19560" s="37" t="s">
        <v>12145</v>
      </c>
      <c r="C19560" s="28" t="s">
        <v>23633</v>
      </c>
    </row>
    <row r="19561">
      <c r="A19561" s="9">
        <f t="shared" si="1"/>
        <v>14195</v>
      </c>
      <c r="B19561" s="5" t="s">
        <v>12146</v>
      </c>
      <c r="C19561" s="6" t="s">
        <v>683</v>
      </c>
    </row>
    <row r="19562">
      <c r="A19562" s="9">
        <f t="shared" si="1"/>
        <v>14195</v>
      </c>
      <c r="B19562" s="37" t="s">
        <v>12146</v>
      </c>
      <c r="C19562" s="28" t="s">
        <v>23633</v>
      </c>
    </row>
    <row r="19563">
      <c r="A19563" s="9">
        <f t="shared" si="1"/>
        <v>14196</v>
      </c>
      <c r="B19563" s="5" t="s">
        <v>12147</v>
      </c>
      <c r="C19563" s="6" t="s">
        <v>683</v>
      </c>
    </row>
    <row r="19564">
      <c r="A19564" s="9">
        <f t="shared" si="1"/>
        <v>14196</v>
      </c>
      <c r="B19564" s="37" t="s">
        <v>12147</v>
      </c>
      <c r="C19564" s="28" t="s">
        <v>23633</v>
      </c>
    </row>
    <row r="19565">
      <c r="A19565" s="9">
        <f t="shared" si="1"/>
        <v>14197</v>
      </c>
      <c r="B19565" s="5" t="s">
        <v>12148</v>
      </c>
      <c r="C19565" s="6" t="s">
        <v>683</v>
      </c>
    </row>
    <row r="19566">
      <c r="A19566" s="9">
        <f t="shared" si="1"/>
        <v>14197</v>
      </c>
      <c r="B19566" s="37" t="s">
        <v>12148</v>
      </c>
      <c r="C19566" s="28" t="s">
        <v>23633</v>
      </c>
    </row>
    <row r="19567">
      <c r="A19567" s="9">
        <f t="shared" si="1"/>
        <v>14198</v>
      </c>
      <c r="B19567" s="5" t="s">
        <v>12149</v>
      </c>
      <c r="C19567" s="6" t="s">
        <v>683</v>
      </c>
    </row>
    <row r="19568">
      <c r="A19568" s="9">
        <f t="shared" si="1"/>
        <v>14198</v>
      </c>
      <c r="B19568" s="37" t="s">
        <v>12149</v>
      </c>
      <c r="C19568" s="28" t="s">
        <v>23633</v>
      </c>
    </row>
    <row r="19569">
      <c r="A19569" s="9">
        <f t="shared" si="1"/>
        <v>14199</v>
      </c>
      <c r="B19569" s="5" t="s">
        <v>12150</v>
      </c>
      <c r="C19569" s="6" t="s">
        <v>683</v>
      </c>
    </row>
    <row r="19570">
      <c r="A19570" s="9">
        <f t="shared" si="1"/>
        <v>14199</v>
      </c>
      <c r="B19570" s="37" t="s">
        <v>12150</v>
      </c>
      <c r="C19570" s="28" t="s">
        <v>23633</v>
      </c>
    </row>
    <row r="19571">
      <c r="A19571" s="9">
        <f t="shared" si="1"/>
        <v>14200</v>
      </c>
      <c r="B19571" s="5" t="s">
        <v>12151</v>
      </c>
      <c r="C19571" s="6" t="s">
        <v>683</v>
      </c>
    </row>
    <row r="19572">
      <c r="A19572" s="9">
        <f t="shared" si="1"/>
        <v>14200</v>
      </c>
      <c r="B19572" s="37" t="s">
        <v>12151</v>
      </c>
      <c r="C19572" s="28" t="s">
        <v>23633</v>
      </c>
    </row>
    <row r="19573">
      <c r="A19573" s="9">
        <f t="shared" si="1"/>
        <v>14201</v>
      </c>
      <c r="B19573" s="5" t="s">
        <v>12152</v>
      </c>
      <c r="C19573" s="6" t="s">
        <v>683</v>
      </c>
    </row>
    <row r="19574">
      <c r="A19574" s="9">
        <f t="shared" si="1"/>
        <v>14201</v>
      </c>
      <c r="B19574" s="37" t="s">
        <v>12152</v>
      </c>
      <c r="C19574" s="28" t="s">
        <v>23633</v>
      </c>
    </row>
    <row r="19575">
      <c r="A19575" s="9">
        <f t="shared" si="1"/>
        <v>14202</v>
      </c>
      <c r="B19575" s="5" t="s">
        <v>12153</v>
      </c>
      <c r="C19575" s="6" t="s">
        <v>683</v>
      </c>
    </row>
    <row r="19576">
      <c r="A19576" s="9">
        <f t="shared" si="1"/>
        <v>14202</v>
      </c>
      <c r="B19576" s="37" t="s">
        <v>12153</v>
      </c>
      <c r="C19576" s="28" t="s">
        <v>23633</v>
      </c>
    </row>
    <row r="19577">
      <c r="A19577" s="9">
        <f t="shared" si="1"/>
        <v>14203</v>
      </c>
      <c r="B19577" s="5" t="s">
        <v>12154</v>
      </c>
      <c r="C19577" s="6" t="s">
        <v>683</v>
      </c>
    </row>
    <row r="19578">
      <c r="A19578" s="9">
        <f t="shared" si="1"/>
        <v>14203</v>
      </c>
      <c r="B19578" s="37" t="s">
        <v>12154</v>
      </c>
      <c r="C19578" s="28" t="s">
        <v>23633</v>
      </c>
    </row>
    <row r="19579">
      <c r="A19579" s="9">
        <f t="shared" si="1"/>
        <v>14204</v>
      </c>
      <c r="B19579" s="5" t="s">
        <v>12155</v>
      </c>
      <c r="C19579" s="6" t="s">
        <v>683</v>
      </c>
    </row>
    <row r="19580">
      <c r="A19580" s="9">
        <f t="shared" si="1"/>
        <v>14204</v>
      </c>
      <c r="B19580" s="37" t="s">
        <v>12155</v>
      </c>
      <c r="C19580" s="28" t="s">
        <v>23633</v>
      </c>
    </row>
    <row r="19581">
      <c r="A19581" s="9">
        <f t="shared" si="1"/>
        <v>14205</v>
      </c>
      <c r="B19581" s="5" t="s">
        <v>12156</v>
      </c>
      <c r="C19581" s="6" t="s">
        <v>683</v>
      </c>
    </row>
    <row r="19582">
      <c r="A19582" s="9">
        <f t="shared" si="1"/>
        <v>14205</v>
      </c>
      <c r="B19582" s="37" t="s">
        <v>12156</v>
      </c>
      <c r="C19582" s="28" t="s">
        <v>23633</v>
      </c>
    </row>
    <row r="19583">
      <c r="A19583" s="9">
        <f t="shared" si="1"/>
        <v>14206</v>
      </c>
      <c r="B19583" s="8" t="s">
        <v>12157</v>
      </c>
      <c r="C19583" s="9" t="s">
        <v>683</v>
      </c>
    </row>
    <row r="19584">
      <c r="A19584" s="9">
        <f t="shared" si="1"/>
        <v>14206</v>
      </c>
      <c r="B19584" s="39" t="s">
        <v>12157</v>
      </c>
      <c r="C19584" s="28" t="s">
        <v>23633</v>
      </c>
    </row>
    <row r="19585">
      <c r="A19585" s="9">
        <f t="shared" si="1"/>
        <v>14207</v>
      </c>
      <c r="B19585" s="5" t="s">
        <v>12158</v>
      </c>
      <c r="C19585" s="6" t="s">
        <v>683</v>
      </c>
    </row>
    <row r="19586">
      <c r="A19586" s="9">
        <f t="shared" si="1"/>
        <v>14207</v>
      </c>
      <c r="B19586" s="37" t="s">
        <v>12158</v>
      </c>
      <c r="C19586" s="28" t="s">
        <v>23633</v>
      </c>
    </row>
    <row r="19587">
      <c r="A19587" s="9">
        <f t="shared" si="1"/>
        <v>14208</v>
      </c>
      <c r="B19587" s="5" t="s">
        <v>12159</v>
      </c>
      <c r="C19587" s="6" t="s">
        <v>683</v>
      </c>
    </row>
    <row r="19588">
      <c r="A19588" s="9">
        <f t="shared" si="1"/>
        <v>14208</v>
      </c>
      <c r="B19588" s="37" t="s">
        <v>12159</v>
      </c>
      <c r="C19588" s="28" t="s">
        <v>23633</v>
      </c>
    </row>
    <row r="19589">
      <c r="A19589" s="9">
        <f t="shared" si="1"/>
        <v>14209</v>
      </c>
      <c r="B19589" s="5" t="s">
        <v>12160</v>
      </c>
      <c r="C19589" s="6" t="s">
        <v>683</v>
      </c>
    </row>
    <row r="19590">
      <c r="A19590" s="9">
        <f t="shared" si="1"/>
        <v>14209</v>
      </c>
      <c r="B19590" s="37" t="s">
        <v>12160</v>
      </c>
      <c r="C19590" s="28" t="s">
        <v>23633</v>
      </c>
    </row>
    <row r="19591">
      <c r="A19591" s="9">
        <f t="shared" si="1"/>
        <v>14210</v>
      </c>
      <c r="B19591" s="5" t="s">
        <v>12161</v>
      </c>
      <c r="C19591" s="6" t="s">
        <v>683</v>
      </c>
    </row>
    <row r="19592">
      <c r="A19592" s="9">
        <f t="shared" si="1"/>
        <v>14210</v>
      </c>
      <c r="B19592" s="37" t="s">
        <v>12161</v>
      </c>
      <c r="C19592" s="28" t="s">
        <v>23633</v>
      </c>
    </row>
    <row r="19593">
      <c r="A19593" s="9">
        <f t="shared" si="1"/>
        <v>14211</v>
      </c>
      <c r="B19593" s="5" t="s">
        <v>12162</v>
      </c>
      <c r="C19593" s="6" t="s">
        <v>683</v>
      </c>
    </row>
    <row r="19594">
      <c r="A19594" s="9">
        <f t="shared" si="1"/>
        <v>14211</v>
      </c>
      <c r="B19594" s="37" t="s">
        <v>12162</v>
      </c>
      <c r="C19594" s="28" t="s">
        <v>23633</v>
      </c>
    </row>
    <row r="19595">
      <c r="A19595" s="9">
        <f t="shared" si="1"/>
        <v>14212</v>
      </c>
      <c r="B19595" s="5" t="s">
        <v>12163</v>
      </c>
      <c r="C19595" s="6" t="s">
        <v>683</v>
      </c>
    </row>
    <row r="19596">
      <c r="A19596" s="9">
        <f t="shared" si="1"/>
        <v>14212</v>
      </c>
      <c r="B19596" s="37" t="s">
        <v>12163</v>
      </c>
      <c r="C19596" s="28" t="s">
        <v>23633</v>
      </c>
    </row>
    <row r="19597">
      <c r="A19597" s="9">
        <f t="shared" si="1"/>
        <v>14213</v>
      </c>
      <c r="B19597" s="5" t="s">
        <v>12164</v>
      </c>
      <c r="C19597" s="6" t="s">
        <v>714</v>
      </c>
    </row>
    <row r="19598">
      <c r="A19598" s="9">
        <f t="shared" si="1"/>
        <v>14213</v>
      </c>
      <c r="B19598" s="5" t="s">
        <v>12164</v>
      </c>
      <c r="C19598" s="6" t="s">
        <v>23672</v>
      </c>
    </row>
    <row r="19599">
      <c r="A19599" s="9">
        <f t="shared" si="1"/>
        <v>14214</v>
      </c>
      <c r="B19599" s="5" t="s">
        <v>12165</v>
      </c>
      <c r="C19599" s="6" t="s">
        <v>731</v>
      </c>
    </row>
    <row r="19600">
      <c r="A19600" s="9">
        <f t="shared" si="1"/>
        <v>14215</v>
      </c>
      <c r="B19600" s="5" t="s">
        <v>12166</v>
      </c>
      <c r="C19600" s="6" t="s">
        <v>612</v>
      </c>
    </row>
    <row r="19601">
      <c r="A19601" s="9">
        <f t="shared" si="1"/>
        <v>14216</v>
      </c>
      <c r="B19601" s="8" t="s">
        <v>12167</v>
      </c>
      <c r="C19601" s="9" t="s">
        <v>722</v>
      </c>
    </row>
    <row r="19602">
      <c r="A19602" s="9">
        <f t="shared" si="1"/>
        <v>14217</v>
      </c>
      <c r="B19602" s="5" t="s">
        <v>12168</v>
      </c>
      <c r="C19602" s="6" t="s">
        <v>714</v>
      </c>
    </row>
    <row r="19603">
      <c r="A19603" s="9">
        <f t="shared" si="1"/>
        <v>14217</v>
      </c>
      <c r="B19603" s="5" t="s">
        <v>12168</v>
      </c>
      <c r="C19603" s="6" t="s">
        <v>23672</v>
      </c>
    </row>
    <row r="19604">
      <c r="A19604" s="9">
        <f t="shared" si="1"/>
        <v>14218</v>
      </c>
      <c r="B19604" s="8" t="s">
        <v>12169</v>
      </c>
      <c r="C19604" s="6" t="s">
        <v>1012</v>
      </c>
    </row>
    <row r="19605">
      <c r="A19605" s="9">
        <f t="shared" si="1"/>
        <v>14219</v>
      </c>
      <c r="B19605" s="5" t="s">
        <v>12170</v>
      </c>
      <c r="C19605" s="6" t="s">
        <v>989</v>
      </c>
    </row>
    <row r="19606">
      <c r="A19606" s="9">
        <f t="shared" si="1"/>
        <v>14220</v>
      </c>
      <c r="B19606" s="25" t="s">
        <v>25924</v>
      </c>
      <c r="C19606" s="26" t="s">
        <v>23653</v>
      </c>
    </row>
    <row r="19607">
      <c r="A19607" s="9">
        <f t="shared" si="1"/>
        <v>14221</v>
      </c>
      <c r="B19607" s="5" t="s">
        <v>12171</v>
      </c>
      <c r="C19607" s="6" t="s">
        <v>393</v>
      </c>
    </row>
    <row r="19608">
      <c r="A19608" s="9">
        <f t="shared" si="1"/>
        <v>14222</v>
      </c>
      <c r="B19608" s="46" t="s">
        <v>25925</v>
      </c>
      <c r="C19608" s="17" t="s">
        <v>639</v>
      </c>
    </row>
    <row r="19609">
      <c r="A19609" s="9">
        <f t="shared" si="1"/>
        <v>14223</v>
      </c>
      <c r="B19609" s="5" t="s">
        <v>12172</v>
      </c>
      <c r="C19609" s="6" t="s">
        <v>393</v>
      </c>
    </row>
    <row r="19610">
      <c r="A19610" s="9">
        <f t="shared" si="1"/>
        <v>14224</v>
      </c>
      <c r="B19610" s="5" t="s">
        <v>12173</v>
      </c>
      <c r="C19610" s="6" t="s">
        <v>393</v>
      </c>
    </row>
    <row r="19611">
      <c r="A19611" s="9">
        <f t="shared" si="1"/>
        <v>14225</v>
      </c>
      <c r="B19611" s="5" t="s">
        <v>12174</v>
      </c>
      <c r="C19611" s="6" t="s">
        <v>1007</v>
      </c>
    </row>
    <row r="19612">
      <c r="A19612" s="9">
        <f t="shared" si="1"/>
        <v>14225</v>
      </c>
      <c r="B19612" s="5" t="s">
        <v>12174</v>
      </c>
      <c r="C19612" s="6" t="s">
        <v>655</v>
      </c>
    </row>
    <row r="19613">
      <c r="A19613" s="9">
        <f t="shared" si="1"/>
        <v>14225</v>
      </c>
      <c r="B19613" s="37" t="s">
        <v>12174</v>
      </c>
      <c r="C19613" s="28" t="s">
        <v>23633</v>
      </c>
    </row>
    <row r="19614">
      <c r="A19614" s="9">
        <f t="shared" si="1"/>
        <v>14226</v>
      </c>
      <c r="B19614" s="5" t="s">
        <v>12175</v>
      </c>
      <c r="C19614" s="6" t="s">
        <v>1279</v>
      </c>
    </row>
    <row r="19615">
      <c r="A19615" s="9">
        <f t="shared" si="1"/>
        <v>14227</v>
      </c>
      <c r="B19615" s="5" t="s">
        <v>12176</v>
      </c>
      <c r="C19615" s="6" t="s">
        <v>78</v>
      </c>
    </row>
    <row r="19616">
      <c r="A19616" s="9">
        <f t="shared" si="1"/>
        <v>14228</v>
      </c>
      <c r="B19616" s="5" t="s">
        <v>12177</v>
      </c>
      <c r="C19616" s="6" t="s">
        <v>78</v>
      </c>
    </row>
    <row r="19617">
      <c r="A19617" s="9">
        <f t="shared" si="1"/>
        <v>14229</v>
      </c>
      <c r="B19617" s="5" t="s">
        <v>12178</v>
      </c>
      <c r="C19617" s="6" t="s">
        <v>78</v>
      </c>
    </row>
    <row r="19618">
      <c r="A19618" s="9">
        <f t="shared" si="1"/>
        <v>14230</v>
      </c>
      <c r="B19618" s="5" t="s">
        <v>12179</v>
      </c>
      <c r="C19618" s="6" t="s">
        <v>78</v>
      </c>
    </row>
    <row r="19619">
      <c r="A19619" s="9">
        <f t="shared" si="1"/>
        <v>14231</v>
      </c>
      <c r="B19619" s="5" t="s">
        <v>12180</v>
      </c>
      <c r="C19619" s="6" t="s">
        <v>78</v>
      </c>
    </row>
    <row r="19620">
      <c r="A19620" s="9">
        <f t="shared" si="1"/>
        <v>14232</v>
      </c>
      <c r="B19620" s="12" t="s">
        <v>12181</v>
      </c>
      <c r="C19620" s="13" t="s">
        <v>420</v>
      </c>
    </row>
    <row r="19621">
      <c r="A19621" s="9">
        <f t="shared" si="1"/>
        <v>14232</v>
      </c>
      <c r="B19621" s="12" t="s">
        <v>12181</v>
      </c>
      <c r="C19621" s="6" t="s">
        <v>23672</v>
      </c>
    </row>
    <row r="19622">
      <c r="A19622" s="9">
        <f t="shared" si="1"/>
        <v>14233</v>
      </c>
      <c r="B19622" s="5" t="s">
        <v>12182</v>
      </c>
      <c r="C19622" s="6" t="s">
        <v>78</v>
      </c>
    </row>
    <row r="19623">
      <c r="A19623" s="9">
        <f t="shared" si="1"/>
        <v>14234</v>
      </c>
      <c r="B19623" s="5" t="s">
        <v>12183</v>
      </c>
      <c r="C19623" s="6" t="s">
        <v>714</v>
      </c>
    </row>
    <row r="19624">
      <c r="A19624" s="9">
        <f t="shared" si="1"/>
        <v>14234</v>
      </c>
      <c r="B19624" s="5" t="s">
        <v>12183</v>
      </c>
      <c r="C19624" s="6" t="s">
        <v>23672</v>
      </c>
    </row>
    <row r="19625">
      <c r="A19625" s="9">
        <f t="shared" si="1"/>
        <v>14235</v>
      </c>
      <c r="B19625" s="5" t="s">
        <v>12184</v>
      </c>
      <c r="C19625" s="6" t="s">
        <v>78</v>
      </c>
    </row>
    <row r="19626">
      <c r="A19626" s="9">
        <f t="shared" si="1"/>
        <v>14236</v>
      </c>
      <c r="B19626" s="8" t="s">
        <v>12185</v>
      </c>
      <c r="C19626" s="9" t="s">
        <v>54</v>
      </c>
    </row>
    <row r="19627">
      <c r="A19627" s="9">
        <f t="shared" si="1"/>
        <v>14237</v>
      </c>
      <c r="B19627" s="5" t="s">
        <v>12186</v>
      </c>
      <c r="C19627" s="6" t="s">
        <v>78</v>
      </c>
    </row>
    <row r="19628">
      <c r="A19628" s="9">
        <f t="shared" si="1"/>
        <v>14238</v>
      </c>
      <c r="B19628" s="5" t="s">
        <v>12187</v>
      </c>
      <c r="C19628" s="6" t="s">
        <v>78</v>
      </c>
    </row>
    <row r="19629">
      <c r="A19629" s="9">
        <f t="shared" si="1"/>
        <v>14239</v>
      </c>
      <c r="B19629" s="5" t="s">
        <v>12188</v>
      </c>
      <c r="C19629" s="6" t="s">
        <v>78</v>
      </c>
    </row>
    <row r="19630">
      <c r="A19630" s="9">
        <f t="shared" si="1"/>
        <v>14240</v>
      </c>
      <c r="B19630" s="5" t="s">
        <v>12189</v>
      </c>
      <c r="C19630" s="6" t="s">
        <v>2549</v>
      </c>
    </row>
    <row r="19631">
      <c r="A19631" s="9">
        <f t="shared" si="1"/>
        <v>14240</v>
      </c>
      <c r="B19631" s="5" t="s">
        <v>12189</v>
      </c>
      <c r="C19631" s="6" t="s">
        <v>23628</v>
      </c>
    </row>
    <row r="19632">
      <c r="A19632" s="9">
        <f t="shared" si="1"/>
        <v>14241</v>
      </c>
      <c r="B19632" s="5" t="s">
        <v>12190</v>
      </c>
      <c r="C19632" s="6" t="s">
        <v>78</v>
      </c>
    </row>
    <row r="19633">
      <c r="A19633" s="9">
        <f t="shared" si="1"/>
        <v>14241</v>
      </c>
      <c r="B19633" s="5" t="s">
        <v>12190</v>
      </c>
      <c r="C19633" s="6" t="s">
        <v>616</v>
      </c>
    </row>
    <row r="19634">
      <c r="A19634" s="9">
        <f t="shared" si="1"/>
        <v>14242</v>
      </c>
      <c r="B19634" s="5" t="s">
        <v>12191</v>
      </c>
      <c r="C19634" s="6" t="s">
        <v>78</v>
      </c>
    </row>
    <row r="19635">
      <c r="A19635" s="9">
        <f t="shared" si="1"/>
        <v>14243</v>
      </c>
      <c r="B19635" s="5" t="s">
        <v>12192</v>
      </c>
      <c r="C19635" s="6" t="s">
        <v>78</v>
      </c>
    </row>
    <row r="19636">
      <c r="A19636" s="9">
        <f t="shared" si="1"/>
        <v>14244</v>
      </c>
      <c r="B19636" s="5" t="s">
        <v>12193</v>
      </c>
      <c r="C19636" s="6" t="s">
        <v>78</v>
      </c>
    </row>
    <row r="19637">
      <c r="A19637" s="9">
        <f t="shared" si="1"/>
        <v>14245</v>
      </c>
      <c r="B19637" s="5" t="s">
        <v>12194</v>
      </c>
      <c r="C19637" s="6" t="s">
        <v>78</v>
      </c>
    </row>
    <row r="19638">
      <c r="A19638" s="9">
        <f t="shared" si="1"/>
        <v>14246</v>
      </c>
      <c r="B19638" s="5" t="s">
        <v>12195</v>
      </c>
      <c r="C19638" s="6" t="s">
        <v>78</v>
      </c>
    </row>
    <row r="19639">
      <c r="A19639" s="9">
        <f t="shared" si="1"/>
        <v>14247</v>
      </c>
      <c r="B19639" s="5" t="s">
        <v>12196</v>
      </c>
      <c r="C19639" s="6" t="s">
        <v>78</v>
      </c>
    </row>
    <row r="19640">
      <c r="A19640" s="9">
        <f t="shared" si="1"/>
        <v>14248</v>
      </c>
      <c r="B19640" s="5" t="s">
        <v>12197</v>
      </c>
      <c r="C19640" s="6" t="s">
        <v>78</v>
      </c>
    </row>
    <row r="19641">
      <c r="A19641" s="9">
        <f t="shared" si="1"/>
        <v>14249</v>
      </c>
      <c r="B19641" s="5" t="s">
        <v>12198</v>
      </c>
      <c r="C19641" s="6" t="s">
        <v>78</v>
      </c>
    </row>
    <row r="19642">
      <c r="A19642" s="9">
        <f t="shared" si="1"/>
        <v>14250</v>
      </c>
      <c r="B19642" s="5" t="s">
        <v>12199</v>
      </c>
      <c r="C19642" s="6" t="s">
        <v>78</v>
      </c>
    </row>
    <row r="19643">
      <c r="A19643" s="9">
        <f t="shared" si="1"/>
        <v>14251</v>
      </c>
      <c r="B19643" s="5" t="s">
        <v>12200</v>
      </c>
      <c r="C19643" s="6" t="s">
        <v>714</v>
      </c>
    </row>
    <row r="19644">
      <c r="A19644" s="9">
        <f t="shared" si="1"/>
        <v>14251</v>
      </c>
      <c r="B19644" s="5" t="s">
        <v>12200</v>
      </c>
      <c r="C19644" s="6" t="s">
        <v>23672</v>
      </c>
    </row>
    <row r="19645">
      <c r="A19645" s="9">
        <f t="shared" si="1"/>
        <v>14252</v>
      </c>
      <c r="B19645" s="5" t="s">
        <v>12201</v>
      </c>
      <c r="C19645" s="6" t="s">
        <v>78</v>
      </c>
    </row>
    <row r="19646">
      <c r="A19646" s="9">
        <f t="shared" si="1"/>
        <v>14253</v>
      </c>
      <c r="B19646" s="5" t="s">
        <v>12202</v>
      </c>
      <c r="C19646" s="6" t="s">
        <v>78</v>
      </c>
    </row>
    <row r="19647">
      <c r="A19647" s="9">
        <f t="shared" si="1"/>
        <v>14254</v>
      </c>
      <c r="B19647" s="5" t="s">
        <v>12203</v>
      </c>
      <c r="C19647" s="6" t="s">
        <v>78</v>
      </c>
    </row>
    <row r="19648">
      <c r="A19648" s="9">
        <f t="shared" si="1"/>
        <v>14255</v>
      </c>
      <c r="B19648" s="5" t="s">
        <v>12204</v>
      </c>
      <c r="C19648" s="6" t="s">
        <v>1360</v>
      </c>
    </row>
    <row r="19649">
      <c r="A19649" s="9">
        <f t="shared" si="1"/>
        <v>14256</v>
      </c>
      <c r="B19649" s="5" t="s">
        <v>12205</v>
      </c>
      <c r="C19649" s="6" t="s">
        <v>78</v>
      </c>
    </row>
    <row r="19650">
      <c r="A19650" s="9">
        <f t="shared" si="1"/>
        <v>14257</v>
      </c>
      <c r="B19650" s="5" t="s">
        <v>12206</v>
      </c>
      <c r="C19650" s="6" t="s">
        <v>78</v>
      </c>
    </row>
    <row r="19651">
      <c r="A19651" s="9">
        <f t="shared" si="1"/>
        <v>14258</v>
      </c>
      <c r="B19651" s="5" t="s">
        <v>12207</v>
      </c>
      <c r="C19651" s="6" t="s">
        <v>78</v>
      </c>
    </row>
    <row r="19652">
      <c r="A19652" s="9">
        <f t="shared" si="1"/>
        <v>14259</v>
      </c>
      <c r="B19652" s="5" t="s">
        <v>12208</v>
      </c>
      <c r="C19652" s="6" t="s">
        <v>78</v>
      </c>
    </row>
    <row r="19653">
      <c r="A19653" s="9">
        <f t="shared" si="1"/>
        <v>14260</v>
      </c>
      <c r="B19653" s="5" t="s">
        <v>12209</v>
      </c>
      <c r="C19653" s="6" t="s">
        <v>78</v>
      </c>
    </row>
    <row r="19654">
      <c r="A19654" s="9">
        <f t="shared" si="1"/>
        <v>14261</v>
      </c>
      <c r="B19654" s="5" t="s">
        <v>12210</v>
      </c>
      <c r="C19654" s="6" t="s">
        <v>78</v>
      </c>
    </row>
    <row r="19655">
      <c r="A19655" s="9">
        <f t="shared" si="1"/>
        <v>14262</v>
      </c>
      <c r="B19655" s="8" t="s">
        <v>12211</v>
      </c>
      <c r="C19655" s="9" t="s">
        <v>530</v>
      </c>
    </row>
    <row r="19656">
      <c r="A19656" s="9">
        <f t="shared" si="1"/>
        <v>14263</v>
      </c>
      <c r="B19656" s="5" t="s">
        <v>12212</v>
      </c>
      <c r="C19656" s="6" t="s">
        <v>78</v>
      </c>
    </row>
    <row r="19657">
      <c r="A19657" s="9">
        <f t="shared" si="1"/>
        <v>14264</v>
      </c>
      <c r="B19657" s="8" t="s">
        <v>12213</v>
      </c>
      <c r="C19657" s="9" t="s">
        <v>650</v>
      </c>
    </row>
    <row r="19658">
      <c r="A19658" s="9">
        <f t="shared" si="1"/>
        <v>14265</v>
      </c>
      <c r="B19658" s="25" t="s">
        <v>25926</v>
      </c>
      <c r="C19658" s="26" t="s">
        <v>23808</v>
      </c>
    </row>
    <row r="19659">
      <c r="A19659" s="9">
        <f t="shared" si="1"/>
        <v>14266</v>
      </c>
      <c r="B19659" s="8" t="s">
        <v>12214</v>
      </c>
      <c r="C19659" s="9" t="s">
        <v>650</v>
      </c>
    </row>
    <row r="19660">
      <c r="A19660" s="9">
        <f t="shared" si="1"/>
        <v>14267</v>
      </c>
      <c r="B19660" s="5" t="s">
        <v>12215</v>
      </c>
      <c r="C19660" s="6" t="s">
        <v>603</v>
      </c>
    </row>
    <row r="19661">
      <c r="A19661" s="9">
        <f t="shared" si="1"/>
        <v>14268</v>
      </c>
      <c r="B19661" s="5" t="s">
        <v>12216</v>
      </c>
      <c r="C19661" s="6" t="s">
        <v>603</v>
      </c>
    </row>
    <row r="19662">
      <c r="A19662" s="9">
        <f t="shared" si="1"/>
        <v>14269</v>
      </c>
      <c r="B19662" s="5" t="s">
        <v>12217</v>
      </c>
      <c r="C19662" s="6" t="s">
        <v>603</v>
      </c>
    </row>
    <row r="19663">
      <c r="A19663" s="9">
        <f t="shared" si="1"/>
        <v>14270</v>
      </c>
      <c r="B19663" s="5" t="s">
        <v>12218</v>
      </c>
      <c r="C19663" s="6" t="s">
        <v>603</v>
      </c>
    </row>
    <row r="19664">
      <c r="A19664" s="9">
        <f t="shared" si="1"/>
        <v>14271</v>
      </c>
      <c r="B19664" s="5" t="s">
        <v>12219</v>
      </c>
      <c r="C19664" s="6" t="s">
        <v>603</v>
      </c>
    </row>
    <row r="19665">
      <c r="A19665" s="9">
        <f t="shared" si="1"/>
        <v>14272</v>
      </c>
      <c r="B19665" s="5" t="s">
        <v>12220</v>
      </c>
      <c r="C19665" s="6" t="s">
        <v>603</v>
      </c>
    </row>
    <row r="19666">
      <c r="A19666" s="9">
        <f t="shared" si="1"/>
        <v>14273</v>
      </c>
      <c r="B19666" s="5" t="s">
        <v>12221</v>
      </c>
      <c r="C19666" s="6" t="s">
        <v>780</v>
      </c>
    </row>
    <row r="19667">
      <c r="A19667" s="9">
        <f t="shared" si="1"/>
        <v>14274</v>
      </c>
      <c r="B19667" s="5" t="s">
        <v>12222</v>
      </c>
      <c r="C19667" s="6" t="s">
        <v>1394</v>
      </c>
    </row>
    <row r="19668">
      <c r="A19668" s="9">
        <f t="shared" si="1"/>
        <v>14275</v>
      </c>
      <c r="B19668" s="8" t="s">
        <v>12223</v>
      </c>
      <c r="C19668" s="9" t="s">
        <v>60</v>
      </c>
    </row>
    <row r="19669">
      <c r="A19669" s="9">
        <f t="shared" si="1"/>
        <v>14275</v>
      </c>
      <c r="B19669" s="8" t="s">
        <v>12223</v>
      </c>
      <c r="C19669" s="9" t="s">
        <v>162</v>
      </c>
    </row>
    <row r="19670">
      <c r="A19670" s="9">
        <f t="shared" si="1"/>
        <v>14276</v>
      </c>
      <c r="B19670" s="8" t="s">
        <v>12224</v>
      </c>
      <c r="C19670" s="9" t="s">
        <v>24</v>
      </c>
    </row>
    <row r="19671">
      <c r="A19671" s="9">
        <f t="shared" si="1"/>
        <v>14277</v>
      </c>
      <c r="B19671" s="5" t="s">
        <v>12225</v>
      </c>
      <c r="C19671" s="6" t="s">
        <v>471</v>
      </c>
    </row>
    <row r="19672">
      <c r="A19672" s="9">
        <f t="shared" si="1"/>
        <v>14278</v>
      </c>
      <c r="B19672" s="5" t="s">
        <v>12226</v>
      </c>
      <c r="C19672" s="6" t="s">
        <v>48</v>
      </c>
    </row>
    <row r="19673">
      <c r="A19673" s="9">
        <f t="shared" si="1"/>
        <v>14279</v>
      </c>
      <c r="B19673" s="5" t="s">
        <v>12227</v>
      </c>
      <c r="C19673" s="6" t="s">
        <v>1260</v>
      </c>
    </row>
    <row r="19674">
      <c r="A19674" s="9">
        <f t="shared" si="1"/>
        <v>14280</v>
      </c>
      <c r="B19674" s="8" t="s">
        <v>12228</v>
      </c>
      <c r="C19674" s="9" t="s">
        <v>25</v>
      </c>
    </row>
    <row r="19675">
      <c r="A19675" s="9">
        <f t="shared" si="1"/>
        <v>14280</v>
      </c>
      <c r="B19675" s="8" t="s">
        <v>12228</v>
      </c>
      <c r="C19675" s="9" t="s">
        <v>24</v>
      </c>
    </row>
    <row r="19676">
      <c r="A19676" s="9">
        <f t="shared" si="1"/>
        <v>14281</v>
      </c>
      <c r="B19676" s="5" t="s">
        <v>12229</v>
      </c>
      <c r="C19676" s="6" t="s">
        <v>946</v>
      </c>
    </row>
    <row r="19677">
      <c r="A19677" s="9">
        <f t="shared" si="1"/>
        <v>14282</v>
      </c>
      <c r="B19677" s="5" t="s">
        <v>12230</v>
      </c>
      <c r="C19677" s="6" t="s">
        <v>603</v>
      </c>
    </row>
    <row r="19678">
      <c r="A19678" s="9">
        <f t="shared" si="1"/>
        <v>14283</v>
      </c>
      <c r="B19678" s="5" t="s">
        <v>12231</v>
      </c>
      <c r="C19678" s="6" t="s">
        <v>603</v>
      </c>
    </row>
    <row r="19679">
      <c r="A19679" s="9">
        <f t="shared" si="1"/>
        <v>14283</v>
      </c>
      <c r="B19679" s="5" t="s">
        <v>12231</v>
      </c>
      <c r="C19679" s="6" t="s">
        <v>1324</v>
      </c>
    </row>
    <row r="19680">
      <c r="A19680" s="9">
        <f t="shared" si="1"/>
        <v>14284</v>
      </c>
      <c r="B19680" s="5" t="s">
        <v>12232</v>
      </c>
      <c r="C19680" s="6" t="s">
        <v>785</v>
      </c>
    </row>
    <row r="19681">
      <c r="A19681" s="9">
        <f t="shared" si="1"/>
        <v>14285</v>
      </c>
      <c r="B19681" s="5" t="s">
        <v>12233</v>
      </c>
      <c r="C19681" s="6" t="s">
        <v>603</v>
      </c>
    </row>
    <row r="19682">
      <c r="A19682" s="9">
        <f t="shared" si="1"/>
        <v>14286</v>
      </c>
      <c r="B19682" s="5" t="s">
        <v>12234</v>
      </c>
      <c r="C19682" s="6" t="s">
        <v>603</v>
      </c>
    </row>
    <row r="19683">
      <c r="A19683" s="9">
        <f t="shared" si="1"/>
        <v>14287</v>
      </c>
      <c r="B19683" s="5" t="s">
        <v>12235</v>
      </c>
      <c r="C19683" s="6" t="s">
        <v>603</v>
      </c>
    </row>
    <row r="19684">
      <c r="A19684" s="9">
        <f t="shared" si="1"/>
        <v>14288</v>
      </c>
      <c r="B19684" s="5" t="s">
        <v>12236</v>
      </c>
      <c r="C19684" s="6" t="s">
        <v>603</v>
      </c>
    </row>
    <row r="19685">
      <c r="A19685" s="9">
        <f t="shared" si="1"/>
        <v>14289</v>
      </c>
      <c r="B19685" s="5" t="s">
        <v>12237</v>
      </c>
      <c r="C19685" s="6" t="s">
        <v>603</v>
      </c>
    </row>
    <row r="19686">
      <c r="A19686" s="9">
        <f t="shared" si="1"/>
        <v>14290</v>
      </c>
      <c r="B19686" s="5" t="s">
        <v>12238</v>
      </c>
      <c r="C19686" s="6" t="s">
        <v>603</v>
      </c>
    </row>
    <row r="19687">
      <c r="A19687" s="9">
        <f t="shared" si="1"/>
        <v>14291</v>
      </c>
      <c r="B19687" s="5" t="s">
        <v>12239</v>
      </c>
      <c r="C19687" s="6" t="s">
        <v>603</v>
      </c>
    </row>
    <row r="19688">
      <c r="A19688" s="9">
        <f t="shared" si="1"/>
        <v>14292</v>
      </c>
      <c r="B19688" s="5" t="s">
        <v>12240</v>
      </c>
      <c r="C19688" s="6" t="s">
        <v>780</v>
      </c>
    </row>
    <row r="19689">
      <c r="A19689" s="9">
        <f t="shared" si="1"/>
        <v>14293</v>
      </c>
      <c r="B19689" s="5" t="s">
        <v>12241</v>
      </c>
      <c r="C19689" s="6" t="s">
        <v>780</v>
      </c>
    </row>
    <row r="19690">
      <c r="A19690" s="9">
        <f t="shared" si="1"/>
        <v>14294</v>
      </c>
      <c r="B19690" s="8" t="s">
        <v>12242</v>
      </c>
      <c r="C19690" s="9" t="s">
        <v>1334</v>
      </c>
    </row>
    <row r="19691">
      <c r="A19691" s="9">
        <f t="shared" si="1"/>
        <v>14295</v>
      </c>
      <c r="B19691" s="5" t="s">
        <v>12243</v>
      </c>
      <c r="C19691" s="6" t="s">
        <v>1207</v>
      </c>
    </row>
    <row r="19692">
      <c r="A19692" s="9">
        <f t="shared" si="1"/>
        <v>14296</v>
      </c>
      <c r="B19692" s="8" t="s">
        <v>12244</v>
      </c>
      <c r="C19692" s="9" t="s">
        <v>780</v>
      </c>
    </row>
    <row r="19693">
      <c r="A19693" s="9">
        <f t="shared" si="1"/>
        <v>14297</v>
      </c>
      <c r="B19693" s="5" t="s">
        <v>12245</v>
      </c>
      <c r="C19693" s="6" t="s">
        <v>780</v>
      </c>
    </row>
    <row r="19694">
      <c r="A19694" s="9">
        <f t="shared" si="1"/>
        <v>14298</v>
      </c>
      <c r="B19694" s="5" t="s">
        <v>12246</v>
      </c>
      <c r="C19694" s="6" t="s">
        <v>610</v>
      </c>
    </row>
    <row r="19695">
      <c r="A19695" s="9">
        <f t="shared" si="1"/>
        <v>14299</v>
      </c>
      <c r="B19695" s="5" t="s">
        <v>12247</v>
      </c>
      <c r="C19695" s="6" t="s">
        <v>1290</v>
      </c>
    </row>
    <row r="19696">
      <c r="A19696" s="9">
        <f t="shared" si="1"/>
        <v>14300</v>
      </c>
      <c r="B19696" s="5" t="s">
        <v>12248</v>
      </c>
      <c r="C19696" s="6" t="s">
        <v>80</v>
      </c>
    </row>
    <row r="19697">
      <c r="A19697" s="9">
        <f t="shared" si="1"/>
        <v>14301</v>
      </c>
      <c r="B19697" s="5" t="s">
        <v>12249</v>
      </c>
      <c r="C19697" s="6" t="s">
        <v>1620</v>
      </c>
    </row>
    <row r="19698">
      <c r="A19698" s="9">
        <f t="shared" si="1"/>
        <v>14302</v>
      </c>
      <c r="B19698" s="5" t="s">
        <v>12250</v>
      </c>
      <c r="C19698" s="6" t="s">
        <v>1290</v>
      </c>
    </row>
    <row r="19699">
      <c r="A19699" s="9">
        <f t="shared" si="1"/>
        <v>14303</v>
      </c>
      <c r="B19699" s="5" t="s">
        <v>12251</v>
      </c>
      <c r="C19699" s="6" t="s">
        <v>1290</v>
      </c>
    </row>
    <row r="19700">
      <c r="A19700" s="9">
        <f t="shared" si="1"/>
        <v>14304</v>
      </c>
      <c r="B19700" s="5" t="s">
        <v>12252</v>
      </c>
      <c r="C19700" s="6" t="s">
        <v>1290</v>
      </c>
    </row>
    <row r="19701">
      <c r="A19701" s="9">
        <f t="shared" si="1"/>
        <v>14305</v>
      </c>
      <c r="B19701" s="8" t="s">
        <v>12253</v>
      </c>
      <c r="C19701" s="9" t="s">
        <v>547</v>
      </c>
    </row>
    <row r="19702">
      <c r="A19702" s="9">
        <f t="shared" si="1"/>
        <v>14306</v>
      </c>
      <c r="B19702" s="5" t="s">
        <v>12254</v>
      </c>
      <c r="C19702" s="6" t="s">
        <v>80</v>
      </c>
    </row>
    <row r="19703">
      <c r="A19703" s="9">
        <f t="shared" si="1"/>
        <v>14307</v>
      </c>
      <c r="B19703" s="5" t="s">
        <v>12255</v>
      </c>
      <c r="C19703" s="6" t="s">
        <v>1279</v>
      </c>
    </row>
    <row r="19704">
      <c r="A19704" s="9">
        <f t="shared" si="1"/>
        <v>14308</v>
      </c>
      <c r="B19704" s="5" t="s">
        <v>12256</v>
      </c>
      <c r="C19704" s="6" t="s">
        <v>785</v>
      </c>
    </row>
    <row r="19705">
      <c r="A19705" s="9">
        <f t="shared" si="1"/>
        <v>14309</v>
      </c>
      <c r="B19705" s="5" t="s">
        <v>12257</v>
      </c>
      <c r="C19705" s="6" t="s">
        <v>780</v>
      </c>
    </row>
    <row r="19706">
      <c r="A19706" s="9">
        <f t="shared" si="1"/>
        <v>14310</v>
      </c>
      <c r="B19706" s="5" t="s">
        <v>12258</v>
      </c>
      <c r="C19706" s="6" t="s">
        <v>610</v>
      </c>
    </row>
    <row r="19707">
      <c r="A19707" s="9">
        <f t="shared" si="1"/>
        <v>14311</v>
      </c>
      <c r="B19707" s="8" t="s">
        <v>12259</v>
      </c>
      <c r="C19707" s="9" t="s">
        <v>733</v>
      </c>
    </row>
    <row r="19708">
      <c r="A19708" s="9">
        <f t="shared" si="1"/>
        <v>14312</v>
      </c>
      <c r="B19708" s="5" t="s">
        <v>12260</v>
      </c>
      <c r="C19708" s="6" t="s">
        <v>1267</v>
      </c>
    </row>
    <row r="19709">
      <c r="A19709" s="9">
        <f t="shared" si="1"/>
        <v>14313</v>
      </c>
      <c r="B19709" s="8" t="s">
        <v>12261</v>
      </c>
      <c r="C19709" s="9" t="s">
        <v>818</v>
      </c>
    </row>
    <row r="19710">
      <c r="A19710" s="9">
        <f t="shared" si="1"/>
        <v>14314</v>
      </c>
      <c r="B19710" s="5" t="s">
        <v>12262</v>
      </c>
      <c r="C19710" s="6" t="s">
        <v>1342</v>
      </c>
    </row>
    <row r="19711">
      <c r="A19711" s="9">
        <f t="shared" si="1"/>
        <v>14315</v>
      </c>
      <c r="B19711" s="5" t="s">
        <v>12263</v>
      </c>
      <c r="C19711" s="6" t="s">
        <v>1394</v>
      </c>
    </row>
    <row r="19712">
      <c r="A19712" s="9">
        <f t="shared" si="1"/>
        <v>14316</v>
      </c>
      <c r="B19712" s="5" t="s">
        <v>12264</v>
      </c>
      <c r="C19712" s="6" t="s">
        <v>603</v>
      </c>
    </row>
    <row r="19713">
      <c r="A19713" s="9">
        <f t="shared" si="1"/>
        <v>14317</v>
      </c>
      <c r="B19713" s="5" t="s">
        <v>12265</v>
      </c>
      <c r="C19713" s="6" t="s">
        <v>1324</v>
      </c>
    </row>
    <row r="19714">
      <c r="A19714" s="9">
        <f t="shared" si="1"/>
        <v>14318</v>
      </c>
      <c r="B19714" s="5" t="s">
        <v>12266</v>
      </c>
      <c r="C19714" s="6" t="s">
        <v>1371</v>
      </c>
    </row>
    <row r="19715">
      <c r="A19715" s="9">
        <f t="shared" si="1"/>
        <v>14319</v>
      </c>
      <c r="B19715" s="8" t="s">
        <v>12267</v>
      </c>
      <c r="C19715" s="9" t="s">
        <v>24</v>
      </c>
    </row>
    <row r="19716">
      <c r="A19716" s="9">
        <f t="shared" si="1"/>
        <v>14320</v>
      </c>
      <c r="B19716" s="5" t="s">
        <v>12268</v>
      </c>
      <c r="C19716" s="6" t="s">
        <v>1620</v>
      </c>
    </row>
    <row r="19717">
      <c r="A19717" s="9">
        <f t="shared" si="1"/>
        <v>14321</v>
      </c>
      <c r="B19717" s="5" t="s">
        <v>12269</v>
      </c>
      <c r="C19717" s="6" t="s">
        <v>1620</v>
      </c>
    </row>
    <row r="19718">
      <c r="A19718" s="9">
        <f t="shared" si="1"/>
        <v>14322</v>
      </c>
      <c r="B19718" s="5" t="s">
        <v>12270</v>
      </c>
      <c r="C19718" s="6" t="s">
        <v>1394</v>
      </c>
    </row>
    <row r="19719">
      <c r="A19719" s="9">
        <f t="shared" si="1"/>
        <v>14323</v>
      </c>
      <c r="B19719" s="5" t="s">
        <v>12271</v>
      </c>
      <c r="C19719" s="6" t="s">
        <v>1324</v>
      </c>
    </row>
    <row r="19720">
      <c r="A19720" s="9">
        <f t="shared" si="1"/>
        <v>14324</v>
      </c>
      <c r="B19720" s="5" t="s">
        <v>12272</v>
      </c>
      <c r="C19720" s="6" t="s">
        <v>1324</v>
      </c>
    </row>
    <row r="19721">
      <c r="A19721" s="9">
        <f t="shared" si="1"/>
        <v>14325</v>
      </c>
      <c r="B19721" s="5" t="s">
        <v>12273</v>
      </c>
      <c r="C19721" s="6" t="s">
        <v>1279</v>
      </c>
    </row>
    <row r="19722">
      <c r="A19722" s="9">
        <f t="shared" si="1"/>
        <v>14326</v>
      </c>
      <c r="B19722" s="5" t="s">
        <v>12274</v>
      </c>
      <c r="C19722" s="6" t="s">
        <v>1279</v>
      </c>
    </row>
    <row r="19723">
      <c r="A19723" s="9">
        <f t="shared" si="1"/>
        <v>14327</v>
      </c>
      <c r="B19723" s="25" t="s">
        <v>25927</v>
      </c>
      <c r="C19723" s="26" t="s">
        <v>11797</v>
      </c>
    </row>
    <row r="19724">
      <c r="A19724" s="9">
        <f t="shared" si="1"/>
        <v>14328</v>
      </c>
      <c r="B19724" s="5" t="s">
        <v>12275</v>
      </c>
      <c r="C19724" s="6" t="s">
        <v>1394</v>
      </c>
    </row>
    <row r="19725">
      <c r="A19725" s="9">
        <f t="shared" si="1"/>
        <v>14329</v>
      </c>
      <c r="B19725" s="8" t="s">
        <v>12276</v>
      </c>
      <c r="C19725" s="9" t="s">
        <v>42</v>
      </c>
    </row>
    <row r="19726">
      <c r="A19726" s="9">
        <f t="shared" si="1"/>
        <v>14330</v>
      </c>
      <c r="B19726" s="5" t="s">
        <v>12277</v>
      </c>
      <c r="C19726" s="6" t="s">
        <v>1279</v>
      </c>
    </row>
    <row r="19727">
      <c r="A19727" s="9">
        <f t="shared" si="1"/>
        <v>14331</v>
      </c>
      <c r="B19727" s="5" t="s">
        <v>12278</v>
      </c>
      <c r="C19727" s="6" t="s">
        <v>27</v>
      </c>
    </row>
    <row r="19728">
      <c r="A19728" s="9">
        <f t="shared" si="1"/>
        <v>14332</v>
      </c>
      <c r="B19728" s="5" t="s">
        <v>12279</v>
      </c>
      <c r="C19728" s="6" t="s">
        <v>1279</v>
      </c>
    </row>
    <row r="19729">
      <c r="A19729" s="9">
        <f t="shared" si="1"/>
        <v>14333</v>
      </c>
      <c r="B19729" s="5" t="s">
        <v>12280</v>
      </c>
      <c r="C19729" s="6" t="s">
        <v>27</v>
      </c>
    </row>
    <row r="19730">
      <c r="A19730" s="9">
        <f t="shared" si="1"/>
        <v>14334</v>
      </c>
      <c r="B19730" s="25" t="s">
        <v>25928</v>
      </c>
      <c r="C19730" s="26" t="s">
        <v>650</v>
      </c>
    </row>
    <row r="19731">
      <c r="A19731" s="9">
        <f t="shared" si="1"/>
        <v>14335</v>
      </c>
      <c r="B19731" s="25" t="s">
        <v>25929</v>
      </c>
      <c r="C19731" s="26" t="s">
        <v>650</v>
      </c>
    </row>
    <row r="19732">
      <c r="A19732" s="9">
        <f t="shared" si="1"/>
        <v>14336</v>
      </c>
      <c r="B19732" s="25" t="s">
        <v>25930</v>
      </c>
      <c r="C19732" s="26" t="s">
        <v>650</v>
      </c>
    </row>
    <row r="19733">
      <c r="A19733" s="9">
        <f t="shared" si="1"/>
        <v>14337</v>
      </c>
      <c r="B19733" s="25" t="s">
        <v>25931</v>
      </c>
      <c r="C19733" s="26" t="s">
        <v>650</v>
      </c>
    </row>
    <row r="19734">
      <c r="A19734" s="9">
        <f t="shared" si="1"/>
        <v>14338</v>
      </c>
      <c r="B19734" s="25" t="s">
        <v>25932</v>
      </c>
      <c r="C19734" s="26" t="s">
        <v>650</v>
      </c>
    </row>
    <row r="19735">
      <c r="A19735" s="9">
        <f t="shared" si="1"/>
        <v>14339</v>
      </c>
      <c r="B19735" s="25" t="s">
        <v>25933</v>
      </c>
      <c r="C19735" s="26" t="s">
        <v>11797</v>
      </c>
    </row>
    <row r="19736">
      <c r="A19736" s="9">
        <f t="shared" si="1"/>
        <v>14340</v>
      </c>
      <c r="B19736" s="5" t="s">
        <v>12281</v>
      </c>
      <c r="C19736" s="6" t="s">
        <v>12</v>
      </c>
    </row>
    <row r="19737">
      <c r="A19737" s="9">
        <f t="shared" si="1"/>
        <v>14341</v>
      </c>
      <c r="B19737" s="8" t="s">
        <v>12282</v>
      </c>
      <c r="C19737" s="9" t="s">
        <v>24</v>
      </c>
    </row>
    <row r="19738">
      <c r="A19738" s="9">
        <f t="shared" si="1"/>
        <v>14342</v>
      </c>
      <c r="B19738" s="5" t="s">
        <v>12283</v>
      </c>
      <c r="C19738" s="6" t="s">
        <v>785</v>
      </c>
    </row>
    <row r="19739">
      <c r="A19739" s="9">
        <f t="shared" si="1"/>
        <v>14343</v>
      </c>
      <c r="B19739" s="5" t="s">
        <v>12284</v>
      </c>
      <c r="C19739" s="6" t="s">
        <v>785</v>
      </c>
    </row>
    <row r="19740">
      <c r="A19740" s="9">
        <f t="shared" si="1"/>
        <v>14344</v>
      </c>
      <c r="B19740" s="5" t="s">
        <v>12285</v>
      </c>
      <c r="C19740" s="6" t="s">
        <v>785</v>
      </c>
    </row>
    <row r="19741">
      <c r="A19741" s="9">
        <f t="shared" si="1"/>
        <v>14345</v>
      </c>
      <c r="B19741" s="5" t="s">
        <v>12286</v>
      </c>
      <c r="C19741" s="6" t="s">
        <v>785</v>
      </c>
    </row>
    <row r="19742">
      <c r="A19742" s="9">
        <f t="shared" si="1"/>
        <v>14346</v>
      </c>
      <c r="B19742" s="5" t="s">
        <v>12287</v>
      </c>
      <c r="C19742" s="6" t="s">
        <v>785</v>
      </c>
    </row>
    <row r="19743">
      <c r="A19743" s="9">
        <f t="shared" si="1"/>
        <v>14347</v>
      </c>
      <c r="B19743" s="5" t="s">
        <v>12288</v>
      </c>
      <c r="C19743" s="6" t="s">
        <v>785</v>
      </c>
    </row>
    <row r="19744">
      <c r="A19744" s="9">
        <f t="shared" si="1"/>
        <v>14348</v>
      </c>
      <c r="B19744" s="5" t="s">
        <v>12289</v>
      </c>
      <c r="C19744" s="6" t="s">
        <v>785</v>
      </c>
    </row>
    <row r="19745">
      <c r="A19745" s="9">
        <f t="shared" si="1"/>
        <v>14349</v>
      </c>
      <c r="B19745" s="8" t="s">
        <v>12290</v>
      </c>
      <c r="C19745" s="9" t="s">
        <v>24</v>
      </c>
    </row>
    <row r="19746">
      <c r="A19746" s="9">
        <f t="shared" si="1"/>
        <v>14350</v>
      </c>
      <c r="B19746" s="8" t="s">
        <v>12291</v>
      </c>
      <c r="C19746" s="9" t="s">
        <v>24</v>
      </c>
    </row>
    <row r="19747">
      <c r="A19747" s="9">
        <f t="shared" si="1"/>
        <v>14351</v>
      </c>
      <c r="B19747" s="8" t="s">
        <v>12292</v>
      </c>
      <c r="C19747" s="9" t="s">
        <v>24</v>
      </c>
    </row>
    <row r="19748">
      <c r="A19748" s="9">
        <f t="shared" si="1"/>
        <v>14352</v>
      </c>
      <c r="B19748" s="5" t="s">
        <v>12293</v>
      </c>
      <c r="C19748" s="6" t="s">
        <v>989</v>
      </c>
    </row>
    <row r="19749">
      <c r="A19749" s="9">
        <f t="shared" si="1"/>
        <v>14353</v>
      </c>
      <c r="B19749" s="8" t="s">
        <v>12294</v>
      </c>
      <c r="C19749" s="9" t="s">
        <v>24</v>
      </c>
    </row>
    <row r="19750">
      <c r="A19750" s="9">
        <f t="shared" si="1"/>
        <v>14354</v>
      </c>
      <c r="B19750" s="8" t="s">
        <v>12295</v>
      </c>
      <c r="C19750" s="9" t="s">
        <v>280</v>
      </c>
    </row>
    <row r="19751">
      <c r="A19751" s="9">
        <f t="shared" si="1"/>
        <v>14355</v>
      </c>
      <c r="B19751" s="5" t="s">
        <v>12296</v>
      </c>
      <c r="C19751" s="6" t="s">
        <v>989</v>
      </c>
    </row>
    <row r="19752">
      <c r="A19752" s="9">
        <f t="shared" si="1"/>
        <v>14356</v>
      </c>
      <c r="B19752" s="8" t="s">
        <v>12297</v>
      </c>
      <c r="C19752" s="9" t="s">
        <v>162</v>
      </c>
    </row>
    <row r="19753">
      <c r="A19753" s="9">
        <f t="shared" si="1"/>
        <v>14357</v>
      </c>
      <c r="B19753" s="8" t="s">
        <v>12298</v>
      </c>
      <c r="C19753" s="9" t="s">
        <v>40</v>
      </c>
    </row>
    <row r="19754">
      <c r="A19754" s="9">
        <f t="shared" si="1"/>
        <v>14358</v>
      </c>
      <c r="B19754" s="8" t="s">
        <v>12299</v>
      </c>
      <c r="C19754" s="9" t="s">
        <v>162</v>
      </c>
    </row>
    <row r="19755">
      <c r="A19755" s="9">
        <f t="shared" si="1"/>
        <v>14359</v>
      </c>
      <c r="B19755" s="5" t="s">
        <v>12300</v>
      </c>
      <c r="C19755" s="6" t="s">
        <v>62</v>
      </c>
    </row>
    <row r="19756">
      <c r="A19756" s="9">
        <f t="shared" si="1"/>
        <v>14359</v>
      </c>
      <c r="B19756" s="5" t="s">
        <v>12300</v>
      </c>
      <c r="C19756" s="6" t="s">
        <v>23628</v>
      </c>
    </row>
    <row r="19757">
      <c r="A19757" s="9">
        <f t="shared" si="1"/>
        <v>14360</v>
      </c>
      <c r="B19757" s="5" t="s">
        <v>12301</v>
      </c>
      <c r="C19757" s="6" t="s">
        <v>62</v>
      </c>
    </row>
    <row r="19758">
      <c r="A19758" s="9">
        <f t="shared" si="1"/>
        <v>14360</v>
      </c>
      <c r="B19758" s="5" t="s">
        <v>12301</v>
      </c>
      <c r="C19758" s="6" t="s">
        <v>23628</v>
      </c>
    </row>
    <row r="19759">
      <c r="A19759" s="9">
        <f t="shared" si="1"/>
        <v>14361</v>
      </c>
      <c r="B19759" s="5" t="s">
        <v>12302</v>
      </c>
      <c r="C19759" s="6" t="s">
        <v>97</v>
      </c>
    </row>
    <row r="19760">
      <c r="A19760" s="9">
        <f t="shared" si="1"/>
        <v>14361</v>
      </c>
      <c r="B19760" s="5" t="s">
        <v>12302</v>
      </c>
      <c r="C19760" s="6" t="s">
        <v>23637</v>
      </c>
    </row>
    <row r="19761">
      <c r="A19761" s="9">
        <f t="shared" si="1"/>
        <v>14362</v>
      </c>
      <c r="B19761" s="5" t="s">
        <v>12303</v>
      </c>
      <c r="C19761" s="6" t="s">
        <v>591</v>
      </c>
    </row>
    <row r="19762">
      <c r="A19762" s="9">
        <f t="shared" si="1"/>
        <v>14363</v>
      </c>
      <c r="B19762" s="8" t="s">
        <v>12304</v>
      </c>
      <c r="C19762" s="6" t="s">
        <v>1012</v>
      </c>
    </row>
    <row r="19763">
      <c r="A19763" s="9">
        <f t="shared" si="1"/>
        <v>14364</v>
      </c>
      <c r="B19763" s="8" t="s">
        <v>12305</v>
      </c>
      <c r="C19763" s="6" t="s">
        <v>1012</v>
      </c>
    </row>
    <row r="19764">
      <c r="A19764" s="9">
        <f t="shared" si="1"/>
        <v>14365</v>
      </c>
      <c r="B19764" s="8" t="s">
        <v>12306</v>
      </c>
      <c r="C19764" s="6" t="s">
        <v>1012</v>
      </c>
    </row>
    <row r="19765">
      <c r="A19765" s="9">
        <f t="shared" si="1"/>
        <v>14366</v>
      </c>
      <c r="B19765" s="5" t="s">
        <v>12307</v>
      </c>
      <c r="C19765" s="6" t="s">
        <v>62</v>
      </c>
    </row>
    <row r="19766">
      <c r="A19766" s="9">
        <f t="shared" si="1"/>
        <v>14366</v>
      </c>
      <c r="B19766" s="5" t="s">
        <v>12307</v>
      </c>
      <c r="C19766" s="6" t="s">
        <v>23628</v>
      </c>
    </row>
    <row r="19767">
      <c r="A19767" s="9">
        <f t="shared" si="1"/>
        <v>14367</v>
      </c>
      <c r="B19767" s="5" t="s">
        <v>12308</v>
      </c>
      <c r="C19767" s="6" t="s">
        <v>62</v>
      </c>
    </row>
    <row r="19768">
      <c r="A19768" s="9">
        <f t="shared" si="1"/>
        <v>14367</v>
      </c>
      <c r="B19768" s="5" t="s">
        <v>12308</v>
      </c>
      <c r="C19768" s="6" t="s">
        <v>23628</v>
      </c>
    </row>
    <row r="19769">
      <c r="A19769" s="9">
        <f t="shared" si="1"/>
        <v>14368</v>
      </c>
      <c r="B19769" s="5" t="s">
        <v>12309</v>
      </c>
      <c r="C19769" s="6" t="s">
        <v>62</v>
      </c>
    </row>
    <row r="19770">
      <c r="A19770" s="9">
        <f t="shared" si="1"/>
        <v>14368</v>
      </c>
      <c r="B19770" s="5" t="s">
        <v>12309</v>
      </c>
      <c r="C19770" s="6" t="s">
        <v>23628</v>
      </c>
    </row>
    <row r="19771">
      <c r="A19771" s="9">
        <f t="shared" si="1"/>
        <v>14369</v>
      </c>
      <c r="B19771" s="5" t="s">
        <v>12310</v>
      </c>
      <c r="C19771" s="6" t="s">
        <v>62</v>
      </c>
    </row>
    <row r="19772">
      <c r="A19772" s="9">
        <f t="shared" si="1"/>
        <v>14369</v>
      </c>
      <c r="B19772" s="5" t="s">
        <v>12310</v>
      </c>
      <c r="C19772" s="6" t="s">
        <v>655</v>
      </c>
    </row>
    <row r="19773">
      <c r="A19773" s="9">
        <f t="shared" si="1"/>
        <v>14369</v>
      </c>
      <c r="B19773" s="5" t="s">
        <v>12310</v>
      </c>
      <c r="C19773" s="6" t="s">
        <v>23628</v>
      </c>
    </row>
    <row r="19774">
      <c r="A19774" s="9">
        <f t="shared" si="1"/>
        <v>14369</v>
      </c>
      <c r="B19774" s="37" t="s">
        <v>12310</v>
      </c>
      <c r="C19774" s="28" t="s">
        <v>23633</v>
      </c>
    </row>
    <row r="19775">
      <c r="A19775" s="9">
        <f t="shared" si="1"/>
        <v>14370</v>
      </c>
      <c r="B19775" s="5" t="s">
        <v>12311</v>
      </c>
      <c r="C19775" s="6" t="s">
        <v>62</v>
      </c>
    </row>
    <row r="19776">
      <c r="A19776" s="9">
        <f t="shared" si="1"/>
        <v>14370</v>
      </c>
      <c r="B19776" s="5" t="s">
        <v>12311</v>
      </c>
      <c r="C19776" s="6" t="s">
        <v>23628</v>
      </c>
    </row>
    <row r="19777">
      <c r="A19777" s="9">
        <f t="shared" si="1"/>
        <v>14371</v>
      </c>
      <c r="B19777" s="5" t="s">
        <v>12312</v>
      </c>
      <c r="C19777" s="6" t="s">
        <v>32</v>
      </c>
    </row>
    <row r="19778">
      <c r="A19778" s="9">
        <f t="shared" si="1"/>
        <v>14372</v>
      </c>
      <c r="B19778" s="5" t="s">
        <v>12313</v>
      </c>
      <c r="C19778" s="6" t="s">
        <v>25</v>
      </c>
    </row>
    <row r="19779">
      <c r="A19779" s="9">
        <f t="shared" si="1"/>
        <v>14372</v>
      </c>
      <c r="B19779" s="5" t="s">
        <v>12313</v>
      </c>
      <c r="C19779" s="6" t="s">
        <v>24</v>
      </c>
    </row>
    <row r="19780">
      <c r="A19780" s="9">
        <f t="shared" si="1"/>
        <v>14373</v>
      </c>
      <c r="B19780" s="8" t="s">
        <v>12314</v>
      </c>
      <c r="C19780" s="9" t="s">
        <v>162</v>
      </c>
    </row>
    <row r="19781">
      <c r="A19781" s="9">
        <f t="shared" si="1"/>
        <v>14373</v>
      </c>
      <c r="B19781" s="8" t="s">
        <v>12314</v>
      </c>
      <c r="C19781" s="9" t="s">
        <v>25</v>
      </c>
    </row>
    <row r="19782">
      <c r="A19782" s="9">
        <f t="shared" si="1"/>
        <v>14374</v>
      </c>
      <c r="B19782" s="8" t="s">
        <v>12315</v>
      </c>
      <c r="C19782" s="9" t="s">
        <v>547</v>
      </c>
    </row>
    <row r="19783">
      <c r="A19783" s="9">
        <f t="shared" si="1"/>
        <v>14375</v>
      </c>
      <c r="B19783" s="5" t="s">
        <v>12316</v>
      </c>
      <c r="C19783" s="6" t="s">
        <v>62</v>
      </c>
    </row>
    <row r="19784">
      <c r="A19784" s="9">
        <f t="shared" si="1"/>
        <v>14375</v>
      </c>
      <c r="B19784" s="5" t="s">
        <v>12316</v>
      </c>
      <c r="C19784" s="6" t="s">
        <v>23628</v>
      </c>
    </row>
    <row r="19785">
      <c r="A19785" s="9">
        <f t="shared" si="1"/>
        <v>14376</v>
      </c>
      <c r="B19785" s="25" t="s">
        <v>25934</v>
      </c>
      <c r="C19785" s="26" t="s">
        <v>10122</v>
      </c>
    </row>
    <row r="19786">
      <c r="A19786" s="9">
        <f t="shared" si="1"/>
        <v>14376</v>
      </c>
      <c r="B19786" s="27" t="s">
        <v>25934</v>
      </c>
      <c r="C19786" s="28" t="s">
        <v>23637</v>
      </c>
    </row>
    <row r="19787">
      <c r="A19787" s="9">
        <f t="shared" si="1"/>
        <v>14377</v>
      </c>
      <c r="B19787" s="5" t="s">
        <v>12317</v>
      </c>
      <c r="C19787" s="6" t="s">
        <v>62</v>
      </c>
    </row>
    <row r="19788">
      <c r="A19788" s="9">
        <f t="shared" si="1"/>
        <v>14377</v>
      </c>
      <c r="B19788" s="5" t="s">
        <v>12317</v>
      </c>
      <c r="C19788" s="6" t="s">
        <v>23628</v>
      </c>
    </row>
    <row r="19789">
      <c r="A19789" s="9">
        <f t="shared" si="1"/>
        <v>14378</v>
      </c>
      <c r="B19789" s="5" t="s">
        <v>12318</v>
      </c>
      <c r="C19789" s="6" t="s">
        <v>62</v>
      </c>
    </row>
    <row r="19790">
      <c r="A19790" s="9">
        <f t="shared" si="1"/>
        <v>14378</v>
      </c>
      <c r="B19790" s="5" t="s">
        <v>12318</v>
      </c>
      <c r="C19790" s="6" t="s">
        <v>23628</v>
      </c>
    </row>
    <row r="19791">
      <c r="A19791" s="9">
        <f t="shared" si="1"/>
        <v>14379</v>
      </c>
      <c r="B19791" s="5" t="s">
        <v>12319</v>
      </c>
      <c r="C19791" s="6" t="s">
        <v>62</v>
      </c>
    </row>
    <row r="19792">
      <c r="A19792" s="9">
        <f t="shared" si="1"/>
        <v>14379</v>
      </c>
      <c r="B19792" s="5" t="s">
        <v>12319</v>
      </c>
      <c r="C19792" s="6" t="s">
        <v>23628</v>
      </c>
    </row>
    <row r="19793">
      <c r="A19793" s="9">
        <f t="shared" si="1"/>
        <v>14380</v>
      </c>
      <c r="B19793" s="5" t="s">
        <v>12320</v>
      </c>
      <c r="C19793" s="6" t="s">
        <v>62</v>
      </c>
    </row>
    <row r="19794">
      <c r="A19794" s="9">
        <f t="shared" si="1"/>
        <v>14380</v>
      </c>
      <c r="B19794" s="5" t="s">
        <v>12320</v>
      </c>
      <c r="C19794" s="6" t="s">
        <v>23628</v>
      </c>
    </row>
    <row r="19795">
      <c r="A19795" s="9">
        <f t="shared" si="1"/>
        <v>14381</v>
      </c>
      <c r="B19795" s="5" t="s">
        <v>12321</v>
      </c>
      <c r="C19795" s="6" t="s">
        <v>97</v>
      </c>
    </row>
    <row r="19796">
      <c r="A19796" s="9">
        <f t="shared" si="1"/>
        <v>14381</v>
      </c>
      <c r="B19796" s="5" t="s">
        <v>12321</v>
      </c>
      <c r="C19796" s="6" t="s">
        <v>162</v>
      </c>
    </row>
    <row r="19797">
      <c r="A19797" s="9">
        <f t="shared" si="1"/>
        <v>14381</v>
      </c>
      <c r="B19797" s="5" t="s">
        <v>12321</v>
      </c>
      <c r="C19797" s="6" t="s">
        <v>62</v>
      </c>
    </row>
    <row r="19798">
      <c r="A19798" s="9">
        <f t="shared" si="1"/>
        <v>14381</v>
      </c>
      <c r="B19798" s="5" t="s">
        <v>12321</v>
      </c>
      <c r="C19798" s="6" t="s">
        <v>23637</v>
      </c>
    </row>
    <row r="19799">
      <c r="A19799" s="9">
        <f t="shared" si="1"/>
        <v>14381</v>
      </c>
      <c r="B19799" s="5" t="s">
        <v>12321</v>
      </c>
      <c r="C19799" s="6" t="s">
        <v>23628</v>
      </c>
    </row>
    <row r="19800">
      <c r="A19800" s="9">
        <f t="shared" si="1"/>
        <v>14382</v>
      </c>
      <c r="B19800" s="5" t="s">
        <v>12322</v>
      </c>
      <c r="C19800" s="6" t="s">
        <v>97</v>
      </c>
    </row>
    <row r="19801">
      <c r="A19801" s="9">
        <f t="shared" si="1"/>
        <v>14382</v>
      </c>
      <c r="B19801" s="5" t="s">
        <v>12322</v>
      </c>
      <c r="C19801" s="6" t="s">
        <v>23637</v>
      </c>
    </row>
    <row r="19802">
      <c r="A19802" s="9">
        <f t="shared" si="1"/>
        <v>14383</v>
      </c>
      <c r="B19802" s="5" t="s">
        <v>12323</v>
      </c>
      <c r="C19802" s="6" t="s">
        <v>25</v>
      </c>
    </row>
    <row r="19803">
      <c r="A19803" s="9">
        <f t="shared" si="1"/>
        <v>14383</v>
      </c>
      <c r="B19803" s="5" t="s">
        <v>12323</v>
      </c>
      <c r="C19803" s="6" t="s">
        <v>97</v>
      </c>
    </row>
    <row r="19804">
      <c r="A19804" s="9">
        <f t="shared" si="1"/>
        <v>14383</v>
      </c>
      <c r="B19804" s="5" t="s">
        <v>12323</v>
      </c>
      <c r="C19804" s="6" t="s">
        <v>162</v>
      </c>
    </row>
    <row r="19805">
      <c r="A19805" s="9">
        <f t="shared" si="1"/>
        <v>14383</v>
      </c>
      <c r="B19805" s="5" t="s">
        <v>12323</v>
      </c>
      <c r="C19805" s="6" t="s">
        <v>62</v>
      </c>
    </row>
    <row r="19806">
      <c r="A19806" s="9">
        <f t="shared" si="1"/>
        <v>14383</v>
      </c>
      <c r="B19806" s="5" t="s">
        <v>12323</v>
      </c>
      <c r="C19806" s="6" t="s">
        <v>23637</v>
      </c>
    </row>
    <row r="19807">
      <c r="A19807" s="9">
        <f t="shared" si="1"/>
        <v>14383</v>
      </c>
      <c r="B19807" s="5" t="s">
        <v>12323</v>
      </c>
      <c r="C19807" s="6" t="s">
        <v>23628</v>
      </c>
    </row>
    <row r="19808">
      <c r="A19808" s="9">
        <f t="shared" si="1"/>
        <v>14384</v>
      </c>
      <c r="B19808" s="18" t="s">
        <v>12324</v>
      </c>
      <c r="C19808" s="20" t="s">
        <v>97</v>
      </c>
    </row>
    <row r="19809">
      <c r="A19809" s="9">
        <f t="shared" si="1"/>
        <v>14384</v>
      </c>
      <c r="B19809" s="5" t="s">
        <v>12324</v>
      </c>
      <c r="C19809" s="6" t="s">
        <v>162</v>
      </c>
    </row>
    <row r="19810">
      <c r="A19810" s="9">
        <f t="shared" si="1"/>
        <v>14384</v>
      </c>
      <c r="B19810" s="18" t="s">
        <v>12324</v>
      </c>
      <c r="C19810" s="6" t="s">
        <v>23637</v>
      </c>
    </row>
    <row r="19811">
      <c r="A19811" s="9">
        <f t="shared" si="1"/>
        <v>14385</v>
      </c>
      <c r="B19811" s="5" t="s">
        <v>12325</v>
      </c>
      <c r="C19811" s="6" t="s">
        <v>97</v>
      </c>
    </row>
    <row r="19812">
      <c r="A19812" s="9">
        <f t="shared" si="1"/>
        <v>14385</v>
      </c>
      <c r="B19812" s="5" t="s">
        <v>12325</v>
      </c>
      <c r="C19812" s="6" t="s">
        <v>162</v>
      </c>
    </row>
    <row r="19813">
      <c r="A19813" s="9">
        <f t="shared" si="1"/>
        <v>14385</v>
      </c>
      <c r="B19813" s="5" t="s">
        <v>12325</v>
      </c>
      <c r="C19813" s="6" t="s">
        <v>62</v>
      </c>
    </row>
    <row r="19814">
      <c r="A19814" s="9">
        <f t="shared" si="1"/>
        <v>14385</v>
      </c>
      <c r="B19814" s="5" t="s">
        <v>12325</v>
      </c>
      <c r="C19814" s="6" t="s">
        <v>23637</v>
      </c>
    </row>
    <row r="19815">
      <c r="A19815" s="9">
        <f t="shared" si="1"/>
        <v>14385</v>
      </c>
      <c r="B19815" s="5" t="s">
        <v>12325</v>
      </c>
      <c r="C19815" s="6" t="s">
        <v>23628</v>
      </c>
    </row>
    <row r="19816">
      <c r="A19816" s="9">
        <f t="shared" si="1"/>
        <v>14386</v>
      </c>
      <c r="B19816" s="5" t="s">
        <v>12326</v>
      </c>
      <c r="C19816" s="6" t="s">
        <v>97</v>
      </c>
    </row>
    <row r="19817">
      <c r="A19817" s="9">
        <f t="shared" si="1"/>
        <v>14386</v>
      </c>
      <c r="B19817" s="5" t="s">
        <v>12326</v>
      </c>
      <c r="C19817" s="6" t="s">
        <v>23637</v>
      </c>
    </row>
    <row r="19818">
      <c r="A19818" s="9">
        <f t="shared" si="1"/>
        <v>14387</v>
      </c>
      <c r="B19818" s="5" t="s">
        <v>12327</v>
      </c>
      <c r="C19818" s="6" t="s">
        <v>62</v>
      </c>
    </row>
    <row r="19819">
      <c r="A19819" s="9">
        <f t="shared" si="1"/>
        <v>14387</v>
      </c>
      <c r="B19819" s="5" t="s">
        <v>12327</v>
      </c>
      <c r="C19819" s="6" t="s">
        <v>23628</v>
      </c>
    </row>
    <row r="19820">
      <c r="A19820" s="9">
        <f t="shared" si="1"/>
        <v>14388</v>
      </c>
      <c r="B19820" s="5" t="s">
        <v>12328</v>
      </c>
      <c r="C19820" s="6" t="s">
        <v>62</v>
      </c>
    </row>
    <row r="19821">
      <c r="A19821" s="9">
        <f t="shared" si="1"/>
        <v>14388</v>
      </c>
      <c r="B19821" s="5" t="s">
        <v>12328</v>
      </c>
      <c r="C19821" s="6" t="s">
        <v>23628</v>
      </c>
    </row>
    <row r="19822">
      <c r="A19822" s="9">
        <f t="shared" si="1"/>
        <v>14389</v>
      </c>
      <c r="B19822" s="5" t="s">
        <v>12329</v>
      </c>
      <c r="C19822" s="6" t="s">
        <v>97</v>
      </c>
    </row>
    <row r="19823">
      <c r="A19823" s="9">
        <f t="shared" si="1"/>
        <v>14389</v>
      </c>
      <c r="B19823" s="5" t="s">
        <v>12329</v>
      </c>
      <c r="C19823" s="6" t="s">
        <v>162</v>
      </c>
    </row>
    <row r="19824">
      <c r="A19824" s="9">
        <f t="shared" si="1"/>
        <v>14389</v>
      </c>
      <c r="B19824" s="5" t="s">
        <v>12329</v>
      </c>
      <c r="C19824" s="6" t="s">
        <v>23637</v>
      </c>
    </row>
    <row r="19825">
      <c r="A19825" s="9">
        <f t="shared" si="1"/>
        <v>14390</v>
      </c>
      <c r="B19825" s="8" t="s">
        <v>12330</v>
      </c>
      <c r="C19825" s="9" t="s">
        <v>815</v>
      </c>
    </row>
    <row r="19826">
      <c r="A19826" s="9">
        <f t="shared" si="1"/>
        <v>14391</v>
      </c>
      <c r="B19826" s="5" t="s">
        <v>12331</v>
      </c>
      <c r="C19826" s="17" t="s">
        <v>1470</v>
      </c>
    </row>
    <row r="19827">
      <c r="A19827" s="9">
        <f t="shared" si="1"/>
        <v>14392</v>
      </c>
      <c r="B19827" s="5" t="s">
        <v>12332</v>
      </c>
      <c r="C19827" s="6" t="s">
        <v>4</v>
      </c>
    </row>
    <row r="19828">
      <c r="A19828" s="9">
        <f t="shared" si="1"/>
        <v>14393</v>
      </c>
      <c r="B19828" s="8" t="s">
        <v>12333</v>
      </c>
      <c r="C19828" s="9" t="s">
        <v>845</v>
      </c>
    </row>
    <row r="19829">
      <c r="A19829" s="9">
        <f t="shared" si="1"/>
        <v>14394</v>
      </c>
      <c r="B19829" s="5" t="s">
        <v>12334</v>
      </c>
      <c r="C19829" s="6" t="s">
        <v>1942</v>
      </c>
    </row>
    <row r="19830">
      <c r="A19830" s="9">
        <f t="shared" si="1"/>
        <v>14394</v>
      </c>
      <c r="B19830" s="5" t="s">
        <v>12334</v>
      </c>
      <c r="C19830" s="6" t="s">
        <v>23637</v>
      </c>
    </row>
    <row r="19831">
      <c r="A19831" s="9">
        <f t="shared" si="1"/>
        <v>14395</v>
      </c>
      <c r="B19831" s="5" t="s">
        <v>12335</v>
      </c>
      <c r="C19831" s="6" t="s">
        <v>97</v>
      </c>
    </row>
    <row r="19832">
      <c r="A19832" s="9">
        <f t="shared" si="1"/>
        <v>14395</v>
      </c>
      <c r="B19832" s="5" t="s">
        <v>12335</v>
      </c>
      <c r="C19832" s="6" t="s">
        <v>23637</v>
      </c>
    </row>
    <row r="19833">
      <c r="A19833" s="9">
        <f t="shared" si="1"/>
        <v>14396</v>
      </c>
      <c r="B19833" s="5" t="s">
        <v>12336</v>
      </c>
      <c r="C19833" s="6" t="s">
        <v>97</v>
      </c>
    </row>
    <row r="19834">
      <c r="A19834" s="9">
        <f t="shared" si="1"/>
        <v>14396</v>
      </c>
      <c r="B19834" s="5" t="s">
        <v>12336</v>
      </c>
      <c r="C19834" s="6" t="s">
        <v>23637</v>
      </c>
    </row>
    <row r="19835">
      <c r="A19835" s="9">
        <f t="shared" si="1"/>
        <v>14397</v>
      </c>
      <c r="B19835" s="5" t="s">
        <v>12337</v>
      </c>
      <c r="C19835" s="6" t="s">
        <v>97</v>
      </c>
    </row>
    <row r="19836">
      <c r="A19836" s="9">
        <f t="shared" si="1"/>
        <v>14397</v>
      </c>
      <c r="B19836" s="5" t="s">
        <v>12337</v>
      </c>
      <c r="C19836" s="6" t="s">
        <v>23637</v>
      </c>
    </row>
    <row r="19837">
      <c r="A19837" s="9">
        <f t="shared" si="1"/>
        <v>14398</v>
      </c>
      <c r="B19837" s="5" t="s">
        <v>12338</v>
      </c>
      <c r="C19837" s="6" t="s">
        <v>62</v>
      </c>
    </row>
    <row r="19838">
      <c r="A19838" s="9">
        <f t="shared" si="1"/>
        <v>14398</v>
      </c>
      <c r="B19838" s="5" t="s">
        <v>12338</v>
      </c>
      <c r="C19838" s="6" t="s">
        <v>23628</v>
      </c>
    </row>
    <row r="19839">
      <c r="A19839" s="9">
        <f t="shared" si="1"/>
        <v>14399</v>
      </c>
      <c r="B19839" s="25" t="s">
        <v>25935</v>
      </c>
      <c r="C19839" s="26" t="s">
        <v>12983</v>
      </c>
    </row>
    <row r="19840">
      <c r="A19840" s="9">
        <f t="shared" si="1"/>
        <v>14400</v>
      </c>
      <c r="B19840" s="5" t="s">
        <v>12339</v>
      </c>
      <c r="C19840" s="6" t="s">
        <v>462</v>
      </c>
    </row>
    <row r="19841">
      <c r="A19841" s="9">
        <f t="shared" si="1"/>
        <v>14400</v>
      </c>
      <c r="B19841" s="5" t="s">
        <v>12339</v>
      </c>
      <c r="C19841" s="6" t="s">
        <v>23637</v>
      </c>
    </row>
    <row r="19842">
      <c r="A19842" s="9">
        <f t="shared" si="1"/>
        <v>14401</v>
      </c>
      <c r="B19842" s="46" t="s">
        <v>25936</v>
      </c>
      <c r="C19842" s="26" t="s">
        <v>6</v>
      </c>
    </row>
    <row r="19843">
      <c r="A19843" s="9">
        <f t="shared" si="1"/>
        <v>14402</v>
      </c>
      <c r="B19843" s="8" t="s">
        <v>12340</v>
      </c>
      <c r="C19843" s="9" t="s">
        <v>40</v>
      </c>
    </row>
    <row r="19844">
      <c r="A19844" s="9">
        <f t="shared" si="1"/>
        <v>14403</v>
      </c>
      <c r="B19844" s="5" t="s">
        <v>12341</v>
      </c>
      <c r="C19844" s="6" t="s">
        <v>1290</v>
      </c>
    </row>
    <row r="19845">
      <c r="A19845" s="9">
        <f t="shared" si="1"/>
        <v>14404</v>
      </c>
      <c r="B19845" s="8" t="s">
        <v>12342</v>
      </c>
      <c r="C19845" s="6" t="s">
        <v>1939</v>
      </c>
    </row>
    <row r="19846">
      <c r="A19846" s="9">
        <f t="shared" si="1"/>
        <v>14404</v>
      </c>
      <c r="B19846" s="8" t="s">
        <v>12342</v>
      </c>
      <c r="C19846" s="9" t="s">
        <v>60</v>
      </c>
    </row>
    <row r="19847">
      <c r="A19847" s="9">
        <f t="shared" si="1"/>
        <v>14404</v>
      </c>
      <c r="B19847" s="8" t="s">
        <v>12342</v>
      </c>
      <c r="C19847" s="6" t="s">
        <v>23637</v>
      </c>
    </row>
    <row r="19848">
      <c r="A19848" s="9">
        <f t="shared" si="1"/>
        <v>14405</v>
      </c>
      <c r="B19848" s="25" t="s">
        <v>25937</v>
      </c>
      <c r="C19848" s="26" t="s">
        <v>10122</v>
      </c>
    </row>
    <row r="19849">
      <c r="A19849" s="9">
        <f t="shared" si="1"/>
        <v>14405</v>
      </c>
      <c r="B19849" s="27" t="s">
        <v>25937</v>
      </c>
      <c r="C19849" s="28" t="s">
        <v>23637</v>
      </c>
    </row>
    <row r="19850">
      <c r="A19850" s="9">
        <f t="shared" si="1"/>
        <v>14406</v>
      </c>
      <c r="B19850" s="25" t="s">
        <v>25938</v>
      </c>
      <c r="C19850" s="26" t="s">
        <v>23761</v>
      </c>
    </row>
    <row r="19851">
      <c r="A19851" s="9">
        <f t="shared" si="1"/>
        <v>14407</v>
      </c>
      <c r="B19851" s="5" t="s">
        <v>12343</v>
      </c>
      <c r="C19851" s="6" t="s">
        <v>1207</v>
      </c>
    </row>
    <row r="19852">
      <c r="A19852" s="9">
        <f t="shared" si="1"/>
        <v>14408</v>
      </c>
      <c r="B19852" s="5" t="s">
        <v>12344</v>
      </c>
      <c r="C19852" s="6" t="s">
        <v>336</v>
      </c>
    </row>
    <row r="19853">
      <c r="A19853" s="9">
        <f t="shared" si="1"/>
        <v>14408</v>
      </c>
      <c r="B19853" s="5" t="s">
        <v>12344</v>
      </c>
      <c r="C19853" s="6" t="s">
        <v>23637</v>
      </c>
    </row>
    <row r="19854">
      <c r="A19854" s="9">
        <f t="shared" si="1"/>
        <v>14409</v>
      </c>
      <c r="B19854" s="8" t="s">
        <v>12345</v>
      </c>
      <c r="C19854" s="9" t="s">
        <v>845</v>
      </c>
    </row>
    <row r="19855">
      <c r="A19855" s="9">
        <f t="shared" si="1"/>
        <v>14410</v>
      </c>
      <c r="B19855" s="8" t="s">
        <v>12346</v>
      </c>
      <c r="C19855" s="9" t="s">
        <v>845</v>
      </c>
    </row>
    <row r="19856">
      <c r="A19856" s="9">
        <f t="shared" si="1"/>
        <v>14411</v>
      </c>
      <c r="B19856" s="8" t="s">
        <v>12347</v>
      </c>
      <c r="C19856" s="9" t="s">
        <v>24</v>
      </c>
    </row>
    <row r="19857">
      <c r="A19857" s="9">
        <f t="shared" si="1"/>
        <v>14412</v>
      </c>
      <c r="B19857" s="8" t="s">
        <v>12348</v>
      </c>
      <c r="C19857" s="9" t="s">
        <v>1169</v>
      </c>
    </row>
    <row r="19858">
      <c r="A19858" s="9">
        <f t="shared" si="1"/>
        <v>14413</v>
      </c>
      <c r="B19858" s="5" t="s">
        <v>12349</v>
      </c>
      <c r="C19858" s="6" t="s">
        <v>1324</v>
      </c>
    </row>
    <row r="19859">
      <c r="A19859" s="9">
        <f t="shared" si="1"/>
        <v>14414</v>
      </c>
      <c r="B19859" s="5" t="s">
        <v>12350</v>
      </c>
      <c r="C19859" s="6" t="s">
        <v>328</v>
      </c>
    </row>
    <row r="19860">
      <c r="A19860" s="9">
        <f t="shared" si="1"/>
        <v>14414</v>
      </c>
      <c r="B19860" s="5" t="s">
        <v>12350</v>
      </c>
      <c r="C19860" s="6" t="s">
        <v>23637</v>
      </c>
    </row>
    <row r="19861">
      <c r="A19861" s="9">
        <f t="shared" si="1"/>
        <v>14415</v>
      </c>
      <c r="B19861" s="12" t="s">
        <v>12351</v>
      </c>
      <c r="C19861" s="13" t="s">
        <v>420</v>
      </c>
    </row>
    <row r="19862">
      <c r="A19862" s="9">
        <f t="shared" si="1"/>
        <v>14415</v>
      </c>
      <c r="B19862" s="12" t="s">
        <v>12351</v>
      </c>
      <c r="C19862" s="6" t="s">
        <v>23672</v>
      </c>
    </row>
    <row r="19863">
      <c r="A19863" s="9">
        <f t="shared" si="1"/>
        <v>14416</v>
      </c>
      <c r="B19863" s="5" t="s">
        <v>12352</v>
      </c>
      <c r="C19863" s="6" t="s">
        <v>471</v>
      </c>
    </row>
    <row r="19864">
      <c r="A19864" s="9">
        <f t="shared" si="1"/>
        <v>14417</v>
      </c>
      <c r="B19864" s="8" t="s">
        <v>12353</v>
      </c>
      <c r="C19864" s="9" t="s">
        <v>818</v>
      </c>
    </row>
    <row r="19865">
      <c r="A19865" s="9">
        <f t="shared" si="1"/>
        <v>14418</v>
      </c>
      <c r="B19865" s="8" t="s">
        <v>12354</v>
      </c>
      <c r="C19865" s="9" t="s">
        <v>83</v>
      </c>
    </row>
    <row r="19866">
      <c r="A19866" s="9">
        <f t="shared" si="1"/>
        <v>14419</v>
      </c>
      <c r="B19866" s="5" t="s">
        <v>12355</v>
      </c>
      <c r="C19866" s="6" t="s">
        <v>1040</v>
      </c>
    </row>
    <row r="19867">
      <c r="A19867" s="9">
        <f t="shared" si="1"/>
        <v>14420</v>
      </c>
      <c r="B19867" s="25" t="s">
        <v>25939</v>
      </c>
      <c r="C19867" s="26" t="s">
        <v>23761</v>
      </c>
    </row>
    <row r="19868">
      <c r="A19868" s="9">
        <f t="shared" si="1"/>
        <v>14421</v>
      </c>
      <c r="B19868" s="25" t="s">
        <v>25940</v>
      </c>
      <c r="C19868" s="26" t="s">
        <v>23761</v>
      </c>
    </row>
    <row r="19869">
      <c r="A19869" s="9">
        <f t="shared" si="1"/>
        <v>14422</v>
      </c>
      <c r="B19869" s="5" t="s">
        <v>12356</v>
      </c>
      <c r="C19869" s="6" t="s">
        <v>80</v>
      </c>
    </row>
    <row r="19870">
      <c r="A19870" s="9">
        <f t="shared" si="1"/>
        <v>14423</v>
      </c>
      <c r="B19870" s="5" t="s">
        <v>12357</v>
      </c>
      <c r="C19870" s="6" t="s">
        <v>27</v>
      </c>
    </row>
    <row r="19871">
      <c r="A19871" s="9">
        <f t="shared" si="1"/>
        <v>14424</v>
      </c>
      <c r="B19871" s="25" t="s">
        <v>25941</v>
      </c>
      <c r="C19871" s="26" t="s">
        <v>23808</v>
      </c>
    </row>
    <row r="19872">
      <c r="A19872" s="9">
        <f t="shared" si="1"/>
        <v>14425</v>
      </c>
      <c r="B19872" s="5" t="s">
        <v>12358</v>
      </c>
      <c r="C19872" s="6" t="s">
        <v>4</v>
      </c>
    </row>
    <row r="19873">
      <c r="A19873" s="9">
        <f t="shared" si="1"/>
        <v>14426</v>
      </c>
      <c r="B19873" s="5" t="s">
        <v>12359</v>
      </c>
      <c r="C19873" s="6" t="s">
        <v>437</v>
      </c>
    </row>
    <row r="19874">
      <c r="A19874" s="9">
        <f t="shared" si="1"/>
        <v>14427</v>
      </c>
      <c r="B19874" s="8" t="s">
        <v>12360</v>
      </c>
      <c r="C19874" s="9" t="s">
        <v>117</v>
      </c>
    </row>
    <row r="19875">
      <c r="A19875" s="9">
        <f t="shared" si="1"/>
        <v>14428</v>
      </c>
      <c r="B19875" s="8" t="s">
        <v>12361</v>
      </c>
      <c r="C19875" s="9" t="s">
        <v>1548</v>
      </c>
    </row>
    <row r="19876">
      <c r="A19876" s="9">
        <f t="shared" si="1"/>
        <v>14429</v>
      </c>
      <c r="B19876" s="25" t="s">
        <v>25942</v>
      </c>
      <c r="C19876" s="26" t="s">
        <v>8541</v>
      </c>
    </row>
    <row r="19877">
      <c r="A19877" s="9">
        <f t="shared" si="1"/>
        <v>14430</v>
      </c>
      <c r="B19877" s="12" t="s">
        <v>12362</v>
      </c>
      <c r="C19877" s="13" t="s">
        <v>420</v>
      </c>
    </row>
    <row r="19878">
      <c r="A19878" s="9">
        <f t="shared" si="1"/>
        <v>14430</v>
      </c>
      <c r="B19878" s="12" t="s">
        <v>12362</v>
      </c>
      <c r="C19878" s="6" t="s">
        <v>23672</v>
      </c>
    </row>
    <row r="19879">
      <c r="A19879" s="9">
        <f t="shared" si="1"/>
        <v>14431</v>
      </c>
      <c r="B19879" s="25" t="s">
        <v>25943</v>
      </c>
      <c r="C19879" s="26" t="s">
        <v>12983</v>
      </c>
    </row>
    <row r="19880">
      <c r="A19880" s="9">
        <f t="shared" si="1"/>
        <v>14432</v>
      </c>
      <c r="B19880" s="8" t="s">
        <v>12363</v>
      </c>
      <c r="C19880" s="9" t="s">
        <v>72</v>
      </c>
    </row>
    <row r="19881">
      <c r="A19881" s="9">
        <f t="shared" si="1"/>
        <v>14433</v>
      </c>
      <c r="B19881" s="8" t="s">
        <v>12364</v>
      </c>
      <c r="C19881" s="9" t="s">
        <v>555</v>
      </c>
    </row>
    <row r="19882">
      <c r="A19882" s="9">
        <f t="shared" si="1"/>
        <v>14434</v>
      </c>
      <c r="B19882" s="8" t="s">
        <v>12365</v>
      </c>
      <c r="C19882" s="9" t="s">
        <v>121</v>
      </c>
    </row>
    <row r="19883">
      <c r="A19883" s="9">
        <f t="shared" si="1"/>
        <v>14435</v>
      </c>
      <c r="B19883" s="5" t="s">
        <v>12366</v>
      </c>
      <c r="C19883" s="6" t="s">
        <v>437</v>
      </c>
    </row>
    <row r="19884">
      <c r="A19884" s="9">
        <f t="shared" si="1"/>
        <v>14436</v>
      </c>
      <c r="B19884" s="5" t="s">
        <v>12367</v>
      </c>
      <c r="C19884" s="6" t="s">
        <v>1290</v>
      </c>
    </row>
    <row r="19885">
      <c r="A19885" s="9">
        <f t="shared" si="1"/>
        <v>14436</v>
      </c>
      <c r="B19885" s="5" t="s">
        <v>12367</v>
      </c>
      <c r="C19885" s="6" t="s">
        <v>547</v>
      </c>
    </row>
    <row r="19886">
      <c r="A19886" s="9">
        <f t="shared" si="1"/>
        <v>14437</v>
      </c>
      <c r="B19886" s="5" t="s">
        <v>12368</v>
      </c>
      <c r="C19886" s="6" t="s">
        <v>1360</v>
      </c>
    </row>
    <row r="19887">
      <c r="A19887" s="9">
        <f t="shared" si="1"/>
        <v>14438</v>
      </c>
      <c r="B19887" s="8" t="s">
        <v>12369</v>
      </c>
      <c r="C19887" s="9" t="s">
        <v>42</v>
      </c>
    </row>
    <row r="19888">
      <c r="A19888" s="9">
        <f t="shared" si="1"/>
        <v>14439</v>
      </c>
      <c r="B19888" s="5" t="s">
        <v>12370</v>
      </c>
      <c r="C19888" s="6" t="s">
        <v>313</v>
      </c>
    </row>
    <row r="19889">
      <c r="A19889" s="9">
        <f t="shared" si="1"/>
        <v>14440</v>
      </c>
      <c r="B19889" s="25" t="s">
        <v>25944</v>
      </c>
      <c r="C19889" s="26" t="s">
        <v>8541</v>
      </c>
    </row>
    <row r="19890">
      <c r="A19890" s="9">
        <f t="shared" si="1"/>
        <v>14441</v>
      </c>
      <c r="B19890" s="8" t="s">
        <v>12371</v>
      </c>
      <c r="C19890" s="9" t="s">
        <v>1548</v>
      </c>
    </row>
    <row r="19891">
      <c r="A19891" s="9">
        <f t="shared" si="1"/>
        <v>14442</v>
      </c>
      <c r="B19891" s="25" t="s">
        <v>25945</v>
      </c>
      <c r="C19891" s="26" t="s">
        <v>446</v>
      </c>
    </row>
    <row r="19892">
      <c r="A19892" s="9">
        <f t="shared" si="1"/>
        <v>14442</v>
      </c>
      <c r="B19892" s="27" t="s">
        <v>25945</v>
      </c>
      <c r="C19892" s="28" t="s">
        <v>23637</v>
      </c>
    </row>
    <row r="19893">
      <c r="A19893" s="9">
        <f t="shared" si="1"/>
        <v>14443</v>
      </c>
      <c r="B19893" s="8" t="s">
        <v>12372</v>
      </c>
      <c r="C19893" s="9" t="s">
        <v>40</v>
      </c>
    </row>
    <row r="19894">
      <c r="A19894" s="9">
        <f t="shared" si="1"/>
        <v>14444</v>
      </c>
      <c r="B19894" s="5" t="s">
        <v>12373</v>
      </c>
      <c r="C19894" s="6" t="s">
        <v>591</v>
      </c>
    </row>
    <row r="19895">
      <c r="A19895" s="9">
        <f t="shared" si="1"/>
        <v>14445</v>
      </c>
      <c r="B19895" s="5" t="s">
        <v>12374</v>
      </c>
      <c r="C19895" s="6" t="s">
        <v>788</v>
      </c>
    </row>
    <row r="19896">
      <c r="A19896" s="9">
        <f t="shared" si="1"/>
        <v>14445</v>
      </c>
      <c r="B19896" s="5" t="s">
        <v>12374</v>
      </c>
      <c r="C19896" s="6" t="s">
        <v>23637</v>
      </c>
    </row>
    <row r="19897">
      <c r="A19897" s="9">
        <f t="shared" si="1"/>
        <v>14446</v>
      </c>
      <c r="B19897" s="5" t="s">
        <v>12375</v>
      </c>
      <c r="C19897" s="6" t="s">
        <v>989</v>
      </c>
    </row>
    <row r="19898">
      <c r="A19898" s="9">
        <f t="shared" si="1"/>
        <v>14447</v>
      </c>
      <c r="B19898" s="25" t="s">
        <v>25946</v>
      </c>
      <c r="C19898" s="26" t="s">
        <v>420</v>
      </c>
    </row>
    <row r="19899">
      <c r="A19899" s="9">
        <f t="shared" si="1"/>
        <v>14447</v>
      </c>
      <c r="B19899" s="25" t="s">
        <v>25946</v>
      </c>
      <c r="C19899" s="6" t="s">
        <v>23672</v>
      </c>
    </row>
    <row r="19900">
      <c r="A19900" s="9">
        <f t="shared" si="1"/>
        <v>14448</v>
      </c>
      <c r="B19900" s="5" t="s">
        <v>12376</v>
      </c>
      <c r="C19900" s="6" t="s">
        <v>326</v>
      </c>
    </row>
    <row r="19901">
      <c r="A19901" s="9">
        <f t="shared" si="1"/>
        <v>14448</v>
      </c>
      <c r="B19901" s="5" t="s">
        <v>12376</v>
      </c>
      <c r="C19901" s="6" t="s">
        <v>11797</v>
      </c>
    </row>
    <row r="19902">
      <c r="A19902" s="9">
        <f t="shared" si="1"/>
        <v>14448</v>
      </c>
      <c r="B19902" s="5" t="s">
        <v>12376</v>
      </c>
      <c r="C19902" s="6" t="s">
        <v>23637</v>
      </c>
    </row>
    <row r="19903">
      <c r="A19903" s="9">
        <f t="shared" si="1"/>
        <v>14449</v>
      </c>
      <c r="B19903" s="25" t="s">
        <v>25947</v>
      </c>
      <c r="C19903" s="26" t="s">
        <v>11797</v>
      </c>
    </row>
    <row r="19904">
      <c r="A19904" s="9">
        <f t="shared" si="1"/>
        <v>14450</v>
      </c>
      <c r="B19904" s="25" t="s">
        <v>25948</v>
      </c>
      <c r="C19904" s="26" t="s">
        <v>941</v>
      </c>
    </row>
    <row r="19905">
      <c r="A19905" s="9">
        <f t="shared" si="1"/>
        <v>14450</v>
      </c>
      <c r="B19905" s="25" t="s">
        <v>25948</v>
      </c>
      <c r="C19905" s="6" t="s">
        <v>23672</v>
      </c>
    </row>
    <row r="19906">
      <c r="A19906" s="9">
        <f t="shared" si="1"/>
        <v>14451</v>
      </c>
      <c r="B19906" s="5" t="s">
        <v>12377</v>
      </c>
      <c r="C19906" s="6" t="s">
        <v>1260</v>
      </c>
    </row>
    <row r="19907">
      <c r="A19907" s="9">
        <f t="shared" si="1"/>
        <v>14452</v>
      </c>
      <c r="B19907" s="5" t="s">
        <v>12378</v>
      </c>
      <c r="C19907" s="6" t="s">
        <v>393</v>
      </c>
    </row>
    <row r="19908">
      <c r="A19908" s="9">
        <f t="shared" si="1"/>
        <v>14453</v>
      </c>
      <c r="B19908" s="25" t="s">
        <v>25949</v>
      </c>
      <c r="C19908" s="26" t="s">
        <v>11797</v>
      </c>
    </row>
    <row r="19909">
      <c r="A19909" s="9">
        <f t="shared" si="1"/>
        <v>14454</v>
      </c>
      <c r="B19909" s="25" t="s">
        <v>25950</v>
      </c>
      <c r="C19909" s="26" t="s">
        <v>11797</v>
      </c>
    </row>
    <row r="19910">
      <c r="A19910" s="9">
        <f t="shared" si="1"/>
        <v>14455</v>
      </c>
      <c r="B19910" s="8" t="s">
        <v>12379</v>
      </c>
      <c r="C19910" s="9" t="s">
        <v>42</v>
      </c>
    </row>
    <row r="19911">
      <c r="A19911" s="9">
        <f t="shared" si="1"/>
        <v>14456</v>
      </c>
      <c r="B19911" s="5" t="s">
        <v>12380</v>
      </c>
      <c r="C19911" s="6" t="s">
        <v>437</v>
      </c>
    </row>
    <row r="19912">
      <c r="A19912" s="9">
        <f t="shared" si="1"/>
        <v>14457</v>
      </c>
      <c r="B19912" s="5" t="s">
        <v>12381</v>
      </c>
      <c r="C19912" s="6" t="s">
        <v>86</v>
      </c>
    </row>
    <row r="19913">
      <c r="A19913" s="9">
        <f t="shared" si="1"/>
        <v>14458</v>
      </c>
      <c r="B19913" s="5" t="s">
        <v>12382</v>
      </c>
      <c r="C19913" s="6" t="s">
        <v>267</v>
      </c>
    </row>
    <row r="19914">
      <c r="A19914" s="9">
        <f t="shared" si="1"/>
        <v>14458</v>
      </c>
      <c r="B19914" s="5" t="s">
        <v>12382</v>
      </c>
      <c r="C19914" s="6" t="s">
        <v>405</v>
      </c>
    </row>
    <row r="19915">
      <c r="A19915" s="9">
        <f t="shared" si="1"/>
        <v>14458</v>
      </c>
      <c r="B19915" s="5" t="s">
        <v>12382</v>
      </c>
      <c r="C19915" s="6" t="s">
        <v>23637</v>
      </c>
    </row>
    <row r="19916">
      <c r="A19916" s="9">
        <f t="shared" si="1"/>
        <v>14459</v>
      </c>
      <c r="B19916" s="5" t="s">
        <v>12383</v>
      </c>
      <c r="C19916" s="6" t="s">
        <v>1279</v>
      </c>
    </row>
    <row r="19917">
      <c r="A19917" s="9">
        <f t="shared" si="1"/>
        <v>14460</v>
      </c>
      <c r="B19917" s="5" t="s">
        <v>12384</v>
      </c>
      <c r="C19917" s="6" t="s">
        <v>612</v>
      </c>
    </row>
    <row r="19918">
      <c r="A19918" s="9">
        <f t="shared" si="1"/>
        <v>14461</v>
      </c>
      <c r="B19918" s="8" t="s">
        <v>12385</v>
      </c>
      <c r="C19918" s="9" t="s">
        <v>64</v>
      </c>
    </row>
    <row r="19919">
      <c r="A19919" s="9">
        <f t="shared" si="1"/>
        <v>14462</v>
      </c>
      <c r="B19919" s="5" t="s">
        <v>12386</v>
      </c>
      <c r="C19919" s="6" t="s">
        <v>1495</v>
      </c>
    </row>
    <row r="19920">
      <c r="A19920" s="9">
        <f t="shared" si="1"/>
        <v>14463</v>
      </c>
      <c r="B19920" s="5" t="s">
        <v>12387</v>
      </c>
      <c r="C19920" s="6" t="s">
        <v>437</v>
      </c>
    </row>
    <row r="19921">
      <c r="A19921" s="9">
        <f t="shared" si="1"/>
        <v>14464</v>
      </c>
      <c r="B19921" s="25" t="s">
        <v>25951</v>
      </c>
      <c r="C19921" s="26" t="s">
        <v>23812</v>
      </c>
    </row>
    <row r="19922">
      <c r="A19922" s="9">
        <f t="shared" si="1"/>
        <v>14465</v>
      </c>
      <c r="B19922" s="8" t="s">
        <v>12388</v>
      </c>
      <c r="C19922" s="9" t="s">
        <v>733</v>
      </c>
    </row>
    <row r="19923">
      <c r="A19923" s="9">
        <f t="shared" si="1"/>
        <v>14466</v>
      </c>
      <c r="B19923" s="8" t="s">
        <v>12389</v>
      </c>
      <c r="C19923" s="9" t="s">
        <v>177</v>
      </c>
    </row>
    <row r="19924">
      <c r="A19924" s="9">
        <f t="shared" si="1"/>
        <v>14467</v>
      </c>
      <c r="B19924" s="8" t="s">
        <v>12390</v>
      </c>
      <c r="C19924" s="9" t="s">
        <v>121</v>
      </c>
    </row>
    <row r="19925">
      <c r="A19925" s="9">
        <f t="shared" si="1"/>
        <v>14468</v>
      </c>
      <c r="B19925" s="5" t="s">
        <v>12391</v>
      </c>
      <c r="C19925" s="6" t="s">
        <v>437</v>
      </c>
    </row>
    <row r="19926">
      <c r="A19926" s="9">
        <f t="shared" si="1"/>
        <v>14469</v>
      </c>
      <c r="B19926" s="5" t="s">
        <v>12392</v>
      </c>
      <c r="C19926" s="6" t="s">
        <v>467</v>
      </c>
    </row>
    <row r="19927">
      <c r="A19927" s="9">
        <f t="shared" si="1"/>
        <v>14469</v>
      </c>
      <c r="B19927" s="5" t="s">
        <v>12392</v>
      </c>
      <c r="C19927" s="6" t="s">
        <v>23628</v>
      </c>
    </row>
    <row r="19928">
      <c r="A19928" s="9">
        <f t="shared" si="1"/>
        <v>14470</v>
      </c>
      <c r="B19928" s="5" t="s">
        <v>12393</v>
      </c>
      <c r="C19928" s="6" t="s">
        <v>27</v>
      </c>
    </row>
    <row r="19929">
      <c r="A19929" s="9">
        <f t="shared" si="1"/>
        <v>14470</v>
      </c>
      <c r="B19929" s="5" t="s">
        <v>12393</v>
      </c>
      <c r="C19929" s="6" t="s">
        <v>1279</v>
      </c>
    </row>
    <row r="19930">
      <c r="A19930" s="9">
        <f t="shared" si="1"/>
        <v>14471</v>
      </c>
      <c r="B19930" s="5" t="s">
        <v>12394</v>
      </c>
      <c r="C19930" s="6" t="s">
        <v>405</v>
      </c>
    </row>
    <row r="19931">
      <c r="A19931" s="9">
        <f t="shared" si="1"/>
        <v>14471</v>
      </c>
      <c r="B19931" s="5" t="s">
        <v>12394</v>
      </c>
      <c r="C19931" s="6" t="s">
        <v>23637</v>
      </c>
    </row>
    <row r="19932">
      <c r="A19932" s="9">
        <f t="shared" si="1"/>
        <v>14472</v>
      </c>
      <c r="B19932" s="25" t="s">
        <v>25952</v>
      </c>
      <c r="C19932" s="26" t="s">
        <v>446</v>
      </c>
    </row>
    <row r="19933">
      <c r="A19933" s="9">
        <f t="shared" si="1"/>
        <v>14472</v>
      </c>
      <c r="B19933" s="27" t="s">
        <v>25952</v>
      </c>
      <c r="C19933" s="28" t="s">
        <v>23637</v>
      </c>
    </row>
    <row r="19934">
      <c r="A19934" s="9">
        <f t="shared" si="1"/>
        <v>14473</v>
      </c>
      <c r="B19934" s="5" t="s">
        <v>12395</v>
      </c>
      <c r="C19934" s="6" t="s">
        <v>59</v>
      </c>
    </row>
    <row r="19935">
      <c r="A19935" s="9">
        <f t="shared" si="1"/>
        <v>14473</v>
      </c>
      <c r="B19935" s="5" t="s">
        <v>12395</v>
      </c>
      <c r="C19935" s="6" t="s">
        <v>60</v>
      </c>
    </row>
    <row r="19936">
      <c r="A19936" s="9">
        <f t="shared" si="1"/>
        <v>14474</v>
      </c>
      <c r="B19936" s="5" t="s">
        <v>12396</v>
      </c>
      <c r="C19936" s="6" t="s">
        <v>555</v>
      </c>
    </row>
    <row r="19937">
      <c r="A19937" s="9">
        <f t="shared" si="1"/>
        <v>14475</v>
      </c>
      <c r="B19937" s="5" t="s">
        <v>12397</v>
      </c>
      <c r="C19937" s="6" t="s">
        <v>437</v>
      </c>
    </row>
    <row r="19938">
      <c r="A19938" s="9">
        <f t="shared" si="1"/>
        <v>14476</v>
      </c>
      <c r="B19938" s="29" t="s">
        <v>25953</v>
      </c>
      <c r="C19938" s="26" t="s">
        <v>23636</v>
      </c>
    </row>
    <row r="19939">
      <c r="A19939" s="9">
        <f t="shared" si="1"/>
        <v>14477</v>
      </c>
      <c r="B19939" s="5" t="s">
        <v>12398</v>
      </c>
      <c r="C19939" s="6" t="s">
        <v>467</v>
      </c>
    </row>
    <row r="19940">
      <c r="A19940" s="9">
        <f t="shared" si="1"/>
        <v>14477</v>
      </c>
      <c r="B19940" s="5" t="s">
        <v>12398</v>
      </c>
      <c r="C19940" s="6" t="s">
        <v>23628</v>
      </c>
    </row>
    <row r="19941">
      <c r="A19941" s="9">
        <f t="shared" si="1"/>
        <v>14478</v>
      </c>
      <c r="B19941" s="5" t="s">
        <v>12399</v>
      </c>
      <c r="C19941" s="6" t="s">
        <v>452</v>
      </c>
    </row>
    <row r="19942">
      <c r="A19942" s="9">
        <f t="shared" si="1"/>
        <v>14478</v>
      </c>
      <c r="B19942" s="5" t="s">
        <v>12399</v>
      </c>
      <c r="C19942" s="6" t="s">
        <v>23637</v>
      </c>
    </row>
    <row r="19943">
      <c r="A19943" s="9">
        <f t="shared" si="1"/>
        <v>14479</v>
      </c>
      <c r="B19943" s="12" t="s">
        <v>12400</v>
      </c>
      <c r="C19943" s="13" t="s">
        <v>420</v>
      </c>
    </row>
    <row r="19944">
      <c r="A19944" s="9">
        <f t="shared" si="1"/>
        <v>14479</v>
      </c>
      <c r="B19944" s="12" t="s">
        <v>12400</v>
      </c>
      <c r="C19944" s="6" t="s">
        <v>23672</v>
      </c>
    </row>
    <row r="19945">
      <c r="A19945" s="9">
        <f t="shared" si="1"/>
        <v>14480</v>
      </c>
      <c r="B19945" s="5" t="s">
        <v>12401</v>
      </c>
      <c r="C19945" s="6" t="s">
        <v>1371</v>
      </c>
    </row>
    <row r="19946">
      <c r="A19946" s="9">
        <f t="shared" si="1"/>
        <v>14481</v>
      </c>
      <c r="B19946" s="5" t="s">
        <v>12402</v>
      </c>
      <c r="C19946" s="6" t="s">
        <v>48</v>
      </c>
    </row>
    <row r="19947">
      <c r="A19947" s="9">
        <f t="shared" si="1"/>
        <v>14482</v>
      </c>
      <c r="B19947" s="8" t="s">
        <v>12403</v>
      </c>
      <c r="C19947" s="9" t="s">
        <v>162</v>
      </c>
    </row>
    <row r="19948">
      <c r="A19948" s="9">
        <f t="shared" si="1"/>
        <v>14483</v>
      </c>
      <c r="B19948" s="8" t="s">
        <v>12404</v>
      </c>
      <c r="C19948" s="9" t="s">
        <v>733</v>
      </c>
    </row>
    <row r="19949">
      <c r="A19949" s="9">
        <f t="shared" si="1"/>
        <v>14484</v>
      </c>
      <c r="B19949" s="5" t="s">
        <v>12405</v>
      </c>
      <c r="C19949" s="6" t="s">
        <v>1360</v>
      </c>
    </row>
    <row r="19950">
      <c r="A19950" s="9">
        <f t="shared" si="1"/>
        <v>14485</v>
      </c>
      <c r="B19950" s="8" t="s">
        <v>12406</v>
      </c>
      <c r="C19950" s="9" t="s">
        <v>874</v>
      </c>
    </row>
    <row r="19951">
      <c r="A19951" s="9">
        <f t="shared" si="1"/>
        <v>14486</v>
      </c>
      <c r="B19951" s="25" t="s">
        <v>25954</v>
      </c>
      <c r="C19951" s="26" t="s">
        <v>874</v>
      </c>
    </row>
    <row r="19952">
      <c r="A19952" s="9">
        <f t="shared" si="1"/>
        <v>14487</v>
      </c>
      <c r="B19952" s="5" t="s">
        <v>12407</v>
      </c>
      <c r="C19952" s="6" t="s">
        <v>462</v>
      </c>
    </row>
    <row r="19953">
      <c r="A19953" s="9">
        <f t="shared" si="1"/>
        <v>14487</v>
      </c>
      <c r="B19953" s="5" t="s">
        <v>12407</v>
      </c>
      <c r="C19953" s="6" t="s">
        <v>23637</v>
      </c>
    </row>
    <row r="19954">
      <c r="A19954" s="9">
        <f t="shared" si="1"/>
        <v>14488</v>
      </c>
      <c r="B19954" s="5" t="s">
        <v>12408</v>
      </c>
      <c r="C19954" s="6" t="s">
        <v>785</v>
      </c>
    </row>
    <row r="19955">
      <c r="A19955" s="9">
        <f t="shared" si="1"/>
        <v>14489</v>
      </c>
      <c r="B19955" s="5" t="s">
        <v>12409</v>
      </c>
      <c r="C19955" s="6" t="s">
        <v>86</v>
      </c>
    </row>
    <row r="19956">
      <c r="A19956" s="9">
        <f t="shared" si="1"/>
        <v>14490</v>
      </c>
      <c r="B19956" s="5" t="s">
        <v>12410</v>
      </c>
      <c r="C19956" s="6" t="s">
        <v>1260</v>
      </c>
    </row>
    <row r="19957">
      <c r="A19957" s="9">
        <f t="shared" si="1"/>
        <v>14491</v>
      </c>
      <c r="B19957" s="5" t="s">
        <v>12411</v>
      </c>
      <c r="C19957" s="6" t="s">
        <v>731</v>
      </c>
    </row>
    <row r="19958">
      <c r="A19958" s="9">
        <f t="shared" si="1"/>
        <v>14492</v>
      </c>
      <c r="B19958" s="5" t="s">
        <v>12412</v>
      </c>
      <c r="C19958" s="6" t="s">
        <v>727</v>
      </c>
    </row>
    <row r="19959">
      <c r="A19959" s="9">
        <f t="shared" si="1"/>
        <v>14493</v>
      </c>
      <c r="B19959" s="8" t="s">
        <v>12413</v>
      </c>
      <c r="C19959" s="9" t="s">
        <v>614</v>
      </c>
    </row>
    <row r="19960">
      <c r="A19960" s="9">
        <f t="shared" si="1"/>
        <v>14494</v>
      </c>
      <c r="B19960" s="5" t="s">
        <v>12414</v>
      </c>
      <c r="C19960" s="6" t="s">
        <v>1223</v>
      </c>
    </row>
    <row r="19961">
      <c r="A19961" s="9">
        <f t="shared" si="1"/>
        <v>14495</v>
      </c>
      <c r="B19961" s="8" t="s">
        <v>12415</v>
      </c>
      <c r="C19961" s="9" t="s">
        <v>372</v>
      </c>
    </row>
    <row r="19962">
      <c r="A19962" s="9">
        <f t="shared" si="1"/>
        <v>14496</v>
      </c>
      <c r="B19962" s="5" t="s">
        <v>12416</v>
      </c>
      <c r="C19962" s="6" t="s">
        <v>1262</v>
      </c>
    </row>
    <row r="19963">
      <c r="A19963" s="9">
        <f t="shared" si="1"/>
        <v>14497</v>
      </c>
      <c r="B19963" s="15" t="s">
        <v>12417</v>
      </c>
      <c r="C19963" s="17" t="s">
        <v>426</v>
      </c>
    </row>
    <row r="19964">
      <c r="A19964" s="9">
        <f t="shared" si="1"/>
        <v>14498</v>
      </c>
      <c r="B19964" s="8" t="s">
        <v>12418</v>
      </c>
      <c r="C19964" s="9" t="s">
        <v>555</v>
      </c>
    </row>
    <row r="19965">
      <c r="A19965" s="9">
        <f t="shared" si="1"/>
        <v>14498</v>
      </c>
      <c r="B19965" s="8" t="s">
        <v>12418</v>
      </c>
      <c r="C19965" s="9" t="s">
        <v>1169</v>
      </c>
    </row>
    <row r="19966">
      <c r="A19966" s="9">
        <f t="shared" si="1"/>
        <v>14499</v>
      </c>
      <c r="B19966" s="5" t="s">
        <v>12419</v>
      </c>
      <c r="C19966" s="6" t="s">
        <v>681</v>
      </c>
    </row>
    <row r="19967">
      <c r="A19967" s="9">
        <f t="shared" si="1"/>
        <v>14500</v>
      </c>
      <c r="B19967" s="5" t="s">
        <v>12420</v>
      </c>
      <c r="C19967" s="6" t="s">
        <v>681</v>
      </c>
    </row>
    <row r="19968">
      <c r="A19968" s="9">
        <f t="shared" si="1"/>
        <v>14501</v>
      </c>
      <c r="B19968" s="5" t="s">
        <v>12421</v>
      </c>
      <c r="C19968" s="6" t="s">
        <v>681</v>
      </c>
    </row>
    <row r="19969">
      <c r="A19969" s="9">
        <f t="shared" si="1"/>
        <v>14502</v>
      </c>
      <c r="B19969" s="8" t="s">
        <v>12422</v>
      </c>
      <c r="C19969" s="9" t="s">
        <v>64</v>
      </c>
    </row>
    <row r="19970">
      <c r="A19970" s="9">
        <f t="shared" si="1"/>
        <v>14503</v>
      </c>
      <c r="B19970" s="8" t="s">
        <v>12423</v>
      </c>
      <c r="C19970" s="6" t="s">
        <v>1012</v>
      </c>
    </row>
    <row r="19971">
      <c r="A19971" s="9">
        <f t="shared" si="1"/>
        <v>14504</v>
      </c>
      <c r="B19971" s="5" t="s">
        <v>12424</v>
      </c>
      <c r="C19971" s="6" t="s">
        <v>610</v>
      </c>
    </row>
    <row r="19972">
      <c r="A19972" s="9">
        <f t="shared" si="1"/>
        <v>14505</v>
      </c>
      <c r="B19972" s="5" t="s">
        <v>12425</v>
      </c>
      <c r="C19972" s="6" t="s">
        <v>27</v>
      </c>
    </row>
    <row r="19973">
      <c r="A19973" s="9">
        <f t="shared" si="1"/>
        <v>14506</v>
      </c>
      <c r="B19973" s="31" t="s">
        <v>25955</v>
      </c>
      <c r="C19973" s="6" t="s">
        <v>374</v>
      </c>
    </row>
    <row r="19974">
      <c r="A19974" s="9">
        <f t="shared" si="1"/>
        <v>14507</v>
      </c>
      <c r="B19974" s="25" t="s">
        <v>25956</v>
      </c>
      <c r="C19974" s="26" t="s">
        <v>23817</v>
      </c>
    </row>
    <row r="19975">
      <c r="A19975" s="9">
        <f t="shared" si="1"/>
        <v>14508</v>
      </c>
      <c r="B19975" s="25" t="s">
        <v>25957</v>
      </c>
      <c r="C19975" s="26" t="s">
        <v>23653</v>
      </c>
    </row>
    <row r="19976">
      <c r="A19976" s="9">
        <f t="shared" si="1"/>
        <v>14509</v>
      </c>
      <c r="B19976" s="8" t="s">
        <v>12426</v>
      </c>
      <c r="C19976" s="9" t="s">
        <v>40</v>
      </c>
    </row>
    <row r="19977">
      <c r="A19977" s="9">
        <f t="shared" si="1"/>
        <v>14510</v>
      </c>
      <c r="B19977" s="5" t="s">
        <v>12427</v>
      </c>
      <c r="C19977" s="6" t="s">
        <v>74</v>
      </c>
    </row>
    <row r="19978">
      <c r="A19978" s="9">
        <f t="shared" si="1"/>
        <v>14511</v>
      </c>
      <c r="B19978" s="8" t="s">
        <v>12428</v>
      </c>
      <c r="C19978" s="9" t="s">
        <v>52</v>
      </c>
    </row>
    <row r="19979">
      <c r="A19979" s="9">
        <f t="shared" si="1"/>
        <v>14512</v>
      </c>
      <c r="B19979" s="8" t="s">
        <v>12429</v>
      </c>
      <c r="C19979" s="9" t="s">
        <v>1334</v>
      </c>
    </row>
    <row r="19980">
      <c r="A19980" s="9">
        <f t="shared" si="1"/>
        <v>14513</v>
      </c>
      <c r="B19980" s="5" t="s">
        <v>12430</v>
      </c>
      <c r="C19980" s="6" t="s">
        <v>555</v>
      </c>
    </row>
    <row r="19981">
      <c r="A19981" s="9">
        <f t="shared" si="1"/>
        <v>14514</v>
      </c>
      <c r="B19981" s="5" t="s">
        <v>12431</v>
      </c>
      <c r="C19981" s="6" t="s">
        <v>780</v>
      </c>
    </row>
    <row r="19982">
      <c r="A19982" s="9">
        <f t="shared" si="1"/>
        <v>14514</v>
      </c>
      <c r="B19982" s="5" t="s">
        <v>12431</v>
      </c>
      <c r="C19982" s="6" t="s">
        <v>1267</v>
      </c>
    </row>
    <row r="19983">
      <c r="A19983" s="9">
        <f t="shared" si="1"/>
        <v>14515</v>
      </c>
      <c r="B19983" s="8" t="s">
        <v>12432</v>
      </c>
      <c r="C19983" s="9" t="s">
        <v>547</v>
      </c>
    </row>
    <row r="19984">
      <c r="A19984" s="9">
        <f t="shared" si="1"/>
        <v>14516</v>
      </c>
      <c r="B19984" s="5" t="s">
        <v>12433</v>
      </c>
      <c r="C19984" s="6" t="s">
        <v>4</v>
      </c>
    </row>
    <row r="19985">
      <c r="A19985" s="9">
        <f t="shared" si="1"/>
        <v>14517</v>
      </c>
      <c r="B19985" s="29" t="s">
        <v>25958</v>
      </c>
      <c r="C19985" s="26" t="s">
        <v>23636</v>
      </c>
    </row>
    <row r="19986">
      <c r="A19986" s="9">
        <f t="shared" si="1"/>
        <v>14518</v>
      </c>
      <c r="B19986" s="15" t="s">
        <v>12434</v>
      </c>
      <c r="C19986" s="11" t="s">
        <v>423</v>
      </c>
    </row>
    <row r="19987">
      <c r="A19987" s="9">
        <f t="shared" si="1"/>
        <v>14519</v>
      </c>
      <c r="B19987" s="5" t="s">
        <v>12435</v>
      </c>
      <c r="C19987" s="6" t="s">
        <v>1120</v>
      </c>
    </row>
    <row r="19988">
      <c r="A19988" s="9">
        <f t="shared" si="1"/>
        <v>14520</v>
      </c>
      <c r="B19988" s="16" t="s">
        <v>12436</v>
      </c>
      <c r="C19988" s="6" t="s">
        <v>1235</v>
      </c>
    </row>
    <row r="19989">
      <c r="A19989" s="9">
        <f t="shared" si="1"/>
        <v>14521</v>
      </c>
      <c r="B19989" s="5" t="s">
        <v>12437</v>
      </c>
      <c r="C19989" s="6" t="s">
        <v>426</v>
      </c>
    </row>
    <row r="19990">
      <c r="A19990" s="9">
        <f t="shared" si="1"/>
        <v>14522</v>
      </c>
      <c r="B19990" s="5" t="s">
        <v>12438</v>
      </c>
      <c r="C19990" s="6" t="s">
        <v>393</v>
      </c>
    </row>
    <row r="19991">
      <c r="A19991" s="9">
        <f t="shared" si="1"/>
        <v>14523</v>
      </c>
      <c r="B19991" s="5" t="s">
        <v>12439</v>
      </c>
      <c r="C19991" s="6" t="s">
        <v>603</v>
      </c>
    </row>
    <row r="19992">
      <c r="A19992" s="9">
        <f t="shared" si="1"/>
        <v>14524</v>
      </c>
      <c r="B19992" s="5" t="s">
        <v>12440</v>
      </c>
      <c r="C19992" s="11" t="s">
        <v>423</v>
      </c>
    </row>
    <row r="19993">
      <c r="A19993" s="9">
        <f t="shared" si="1"/>
        <v>14525</v>
      </c>
      <c r="B19993" s="15" t="s">
        <v>12441</v>
      </c>
      <c r="C19993" s="11" t="s">
        <v>423</v>
      </c>
    </row>
    <row r="19994">
      <c r="A19994" s="9">
        <f t="shared" si="1"/>
        <v>14526</v>
      </c>
      <c r="B19994" s="5" t="s">
        <v>12442</v>
      </c>
      <c r="C19994" s="6" t="s">
        <v>785</v>
      </c>
    </row>
    <row r="19995">
      <c r="A19995" s="9">
        <f t="shared" si="1"/>
        <v>14527</v>
      </c>
      <c r="B19995" s="8" t="s">
        <v>12443</v>
      </c>
      <c r="C19995" s="9" t="s">
        <v>40</v>
      </c>
    </row>
    <row r="19996">
      <c r="A19996" s="9">
        <f t="shared" si="1"/>
        <v>14528</v>
      </c>
      <c r="B19996" s="25" t="s">
        <v>25959</v>
      </c>
      <c r="C19996" s="26" t="s">
        <v>650</v>
      </c>
    </row>
    <row r="19997">
      <c r="A19997" s="9">
        <f t="shared" si="1"/>
        <v>14529</v>
      </c>
      <c r="B19997" s="5" t="s">
        <v>12444</v>
      </c>
      <c r="C19997" s="6" t="s">
        <v>610</v>
      </c>
    </row>
    <row r="19998">
      <c r="A19998" s="9">
        <f t="shared" si="1"/>
        <v>14530</v>
      </c>
      <c r="B19998" s="5" t="s">
        <v>12445</v>
      </c>
      <c r="C19998" s="6" t="s">
        <v>80</v>
      </c>
    </row>
    <row r="19999">
      <c r="A19999" s="9">
        <f t="shared" si="1"/>
        <v>14530</v>
      </c>
      <c r="B19999" s="5" t="s">
        <v>12445</v>
      </c>
      <c r="C19999" s="6" t="s">
        <v>547</v>
      </c>
    </row>
    <row r="20000">
      <c r="A20000" s="9">
        <f t="shared" si="1"/>
        <v>14530</v>
      </c>
      <c r="B20000" s="5" t="s">
        <v>12445</v>
      </c>
      <c r="C20000" s="6" t="s">
        <v>1290</v>
      </c>
    </row>
    <row r="20001">
      <c r="A20001" s="9">
        <f t="shared" si="1"/>
        <v>14531</v>
      </c>
      <c r="B20001" s="5" t="s">
        <v>12446</v>
      </c>
      <c r="C20001" s="6" t="s">
        <v>324</v>
      </c>
    </row>
    <row r="20002">
      <c r="A20002" s="9">
        <f t="shared" si="1"/>
        <v>14531</v>
      </c>
      <c r="B20002" s="5" t="s">
        <v>12446</v>
      </c>
      <c r="C20002" s="6" t="s">
        <v>23637</v>
      </c>
    </row>
    <row r="20003">
      <c r="A20003" s="9">
        <f t="shared" si="1"/>
        <v>14532</v>
      </c>
      <c r="B20003" s="5" t="s">
        <v>12447</v>
      </c>
      <c r="C20003" s="6" t="s">
        <v>32</v>
      </c>
    </row>
    <row r="20004">
      <c r="A20004" s="9">
        <f t="shared" si="1"/>
        <v>14533</v>
      </c>
      <c r="B20004" s="5" t="s">
        <v>12448</v>
      </c>
      <c r="C20004" s="6" t="s">
        <v>1124</v>
      </c>
    </row>
    <row r="20005">
      <c r="A20005" s="9">
        <f t="shared" si="1"/>
        <v>14534</v>
      </c>
      <c r="B20005" s="8" t="s">
        <v>12449</v>
      </c>
      <c r="C20005" s="9" t="s">
        <v>815</v>
      </c>
    </row>
    <row r="20006">
      <c r="A20006" s="9">
        <f t="shared" si="1"/>
        <v>14535</v>
      </c>
      <c r="B20006" s="8" t="s">
        <v>12450</v>
      </c>
      <c r="C20006" s="6" t="s">
        <v>1012</v>
      </c>
    </row>
    <row r="20007">
      <c r="A20007" s="9">
        <f t="shared" si="1"/>
        <v>14536</v>
      </c>
      <c r="B20007" s="5" t="s">
        <v>12451</v>
      </c>
      <c r="C20007" s="6" t="s">
        <v>32</v>
      </c>
    </row>
    <row r="20008">
      <c r="A20008" s="9">
        <f t="shared" si="1"/>
        <v>14537</v>
      </c>
      <c r="B20008" s="5" t="s">
        <v>12452</v>
      </c>
      <c r="C20008" s="6" t="s">
        <v>74</v>
      </c>
    </row>
    <row r="20009">
      <c r="A20009" s="9">
        <f t="shared" si="1"/>
        <v>14538</v>
      </c>
      <c r="B20009" s="8" t="s">
        <v>12453</v>
      </c>
      <c r="C20009" s="6" t="s">
        <v>132</v>
      </c>
    </row>
    <row r="20010">
      <c r="A20010" s="9">
        <f t="shared" si="1"/>
        <v>14538</v>
      </c>
      <c r="B20010" s="8" t="s">
        <v>12453</v>
      </c>
      <c r="C20010" s="6" t="s">
        <v>179</v>
      </c>
    </row>
    <row r="20011">
      <c r="A20011" s="9">
        <f t="shared" si="1"/>
        <v>14538</v>
      </c>
      <c r="B20011" s="8" t="s">
        <v>12453</v>
      </c>
      <c r="C20011" s="9" t="s">
        <v>25</v>
      </c>
    </row>
    <row r="20012">
      <c r="A20012" s="9">
        <f t="shared" si="1"/>
        <v>14538</v>
      </c>
      <c r="B20012" s="8" t="s">
        <v>12453</v>
      </c>
      <c r="C20012" s="6" t="s">
        <v>23637</v>
      </c>
    </row>
    <row r="20013">
      <c r="A20013" s="9">
        <f t="shared" si="1"/>
        <v>14539</v>
      </c>
      <c r="B20013" s="5" t="s">
        <v>12454</v>
      </c>
      <c r="C20013" s="6" t="s">
        <v>939</v>
      </c>
    </row>
    <row r="20014">
      <c r="A20014" s="9">
        <f t="shared" si="1"/>
        <v>14539</v>
      </c>
      <c r="B20014" s="5" t="s">
        <v>12454</v>
      </c>
      <c r="C20014" s="6" t="s">
        <v>621</v>
      </c>
    </row>
    <row r="20015">
      <c r="A20015" s="9">
        <f t="shared" si="1"/>
        <v>14539</v>
      </c>
      <c r="B20015" s="5" t="s">
        <v>12454</v>
      </c>
      <c r="C20015" s="6" t="s">
        <v>23628</v>
      </c>
    </row>
    <row r="20016">
      <c r="A20016" s="9">
        <f t="shared" si="1"/>
        <v>14540</v>
      </c>
      <c r="B20016" s="5" t="s">
        <v>12455</v>
      </c>
      <c r="C20016" s="11" t="s">
        <v>423</v>
      </c>
    </row>
    <row r="20017">
      <c r="A20017" s="9">
        <f t="shared" si="1"/>
        <v>14541</v>
      </c>
      <c r="B20017" s="8" t="s">
        <v>12456</v>
      </c>
      <c r="C20017" s="9" t="s">
        <v>52</v>
      </c>
    </row>
    <row r="20018">
      <c r="A20018" s="9">
        <f t="shared" si="1"/>
        <v>14542</v>
      </c>
      <c r="B20018" s="5" t="s">
        <v>12457</v>
      </c>
      <c r="C20018" s="6" t="s">
        <v>1007</v>
      </c>
    </row>
    <row r="20019">
      <c r="A20019" s="9">
        <f t="shared" si="1"/>
        <v>14542</v>
      </c>
      <c r="B20019" s="5" t="s">
        <v>12457</v>
      </c>
      <c r="C20019" s="6" t="s">
        <v>11255</v>
      </c>
    </row>
    <row r="20020">
      <c r="A20020" s="9">
        <f t="shared" si="1"/>
        <v>14542</v>
      </c>
      <c r="B20020" s="5" t="s">
        <v>12457</v>
      </c>
      <c r="C20020" s="6" t="s">
        <v>23628</v>
      </c>
    </row>
    <row r="20021">
      <c r="A20021" s="9">
        <f t="shared" si="1"/>
        <v>14543</v>
      </c>
      <c r="B20021" s="8" t="s">
        <v>12458</v>
      </c>
      <c r="C20021" s="9" t="s">
        <v>64</v>
      </c>
    </row>
    <row r="20022">
      <c r="A20022" s="9">
        <f t="shared" si="1"/>
        <v>14544</v>
      </c>
      <c r="B20022" s="8" t="s">
        <v>12459</v>
      </c>
      <c r="C20022" s="9" t="s">
        <v>56</v>
      </c>
    </row>
    <row r="20023">
      <c r="A20023" s="9">
        <f t="shared" si="1"/>
        <v>14545</v>
      </c>
      <c r="B20023" s="8" t="s">
        <v>12460</v>
      </c>
      <c r="C20023" s="6" t="s">
        <v>267</v>
      </c>
    </row>
    <row r="20024">
      <c r="A20024" s="9">
        <f t="shared" si="1"/>
        <v>14545</v>
      </c>
      <c r="B20024" s="8" t="s">
        <v>12460</v>
      </c>
      <c r="C20024" s="9" t="s">
        <v>177</v>
      </c>
    </row>
    <row r="20025">
      <c r="A20025" s="9">
        <f t="shared" si="1"/>
        <v>14545</v>
      </c>
      <c r="B20025" s="8" t="s">
        <v>12460</v>
      </c>
      <c r="C20025" s="9" t="s">
        <v>60</v>
      </c>
    </row>
    <row r="20026">
      <c r="A20026" s="9">
        <f t="shared" si="1"/>
        <v>14545</v>
      </c>
      <c r="B20026" s="8" t="s">
        <v>12460</v>
      </c>
      <c r="C20026" s="6" t="s">
        <v>23637</v>
      </c>
    </row>
    <row r="20027">
      <c r="A20027" s="9">
        <f t="shared" si="1"/>
        <v>14546</v>
      </c>
      <c r="B20027" s="8" t="s">
        <v>12461</v>
      </c>
      <c r="C20027" s="9" t="s">
        <v>10</v>
      </c>
    </row>
    <row r="20028">
      <c r="A20028" s="9">
        <f t="shared" si="1"/>
        <v>14546</v>
      </c>
      <c r="B20028" s="8" t="s">
        <v>12461</v>
      </c>
      <c r="C20028" s="9" t="s">
        <v>60</v>
      </c>
    </row>
    <row r="20029">
      <c r="A20029" s="9">
        <f t="shared" si="1"/>
        <v>14546</v>
      </c>
      <c r="B20029" s="8" t="s">
        <v>12461</v>
      </c>
      <c r="C20029" s="9" t="s">
        <v>25</v>
      </c>
    </row>
    <row r="20030">
      <c r="A20030" s="9">
        <f t="shared" si="1"/>
        <v>14546</v>
      </c>
      <c r="B20030" s="8" t="s">
        <v>12461</v>
      </c>
      <c r="C20030" s="6" t="s">
        <v>91</v>
      </c>
    </row>
    <row r="20031">
      <c r="A20031" s="9">
        <f t="shared" si="1"/>
        <v>14546</v>
      </c>
      <c r="B20031" s="8" t="s">
        <v>12461</v>
      </c>
      <c r="C20031" s="6" t="s">
        <v>23637</v>
      </c>
    </row>
    <row r="20032">
      <c r="A20032" s="9">
        <f t="shared" si="1"/>
        <v>14546</v>
      </c>
      <c r="B20032" s="8" t="s">
        <v>12461</v>
      </c>
      <c r="C20032" s="6" t="s">
        <v>90</v>
      </c>
    </row>
    <row r="20033">
      <c r="A20033" s="9">
        <f t="shared" si="1"/>
        <v>14547</v>
      </c>
      <c r="B20033" s="8" t="s">
        <v>12462</v>
      </c>
      <c r="C20033" s="9" t="s">
        <v>177</v>
      </c>
    </row>
    <row r="20034">
      <c r="A20034" s="9">
        <f t="shared" si="1"/>
        <v>14547</v>
      </c>
      <c r="B20034" s="8" t="s">
        <v>12462</v>
      </c>
      <c r="C20034" s="9" t="s">
        <v>142</v>
      </c>
    </row>
    <row r="20035">
      <c r="A20035" s="9">
        <f t="shared" si="1"/>
        <v>14547</v>
      </c>
      <c r="B20035" s="8" t="s">
        <v>12462</v>
      </c>
      <c r="C20035" s="9" t="s">
        <v>162</v>
      </c>
    </row>
    <row r="20036">
      <c r="A20036" s="9">
        <f t="shared" si="1"/>
        <v>14547</v>
      </c>
      <c r="B20036" s="8" t="s">
        <v>12462</v>
      </c>
      <c r="C20036" s="9" t="s">
        <v>25</v>
      </c>
    </row>
    <row r="20037">
      <c r="A20037" s="9">
        <f t="shared" si="1"/>
        <v>14548</v>
      </c>
      <c r="B20037" s="8" t="s">
        <v>12463</v>
      </c>
      <c r="C20037" s="9" t="s">
        <v>177</v>
      </c>
    </row>
    <row r="20038">
      <c r="A20038" s="9">
        <f t="shared" si="1"/>
        <v>14549</v>
      </c>
      <c r="B20038" s="8" t="s">
        <v>12464</v>
      </c>
      <c r="C20038" s="9" t="s">
        <v>1334</v>
      </c>
    </row>
    <row r="20039">
      <c r="A20039" s="9">
        <f t="shared" si="1"/>
        <v>14549</v>
      </c>
      <c r="B20039" s="8" t="s">
        <v>12464</v>
      </c>
      <c r="C20039" s="9" t="s">
        <v>60</v>
      </c>
    </row>
    <row r="20040">
      <c r="A20040" s="9">
        <f t="shared" si="1"/>
        <v>14549</v>
      </c>
      <c r="B20040" s="8" t="s">
        <v>12464</v>
      </c>
      <c r="C20040" s="9" t="s">
        <v>22</v>
      </c>
    </row>
    <row r="20041">
      <c r="A20041" s="9">
        <f t="shared" si="1"/>
        <v>14549</v>
      </c>
      <c r="B20041" s="8" t="s">
        <v>12464</v>
      </c>
      <c r="C20041" s="9" t="s">
        <v>24</v>
      </c>
    </row>
    <row r="20042">
      <c r="A20042" s="9">
        <f t="shared" si="1"/>
        <v>14549</v>
      </c>
      <c r="B20042" s="8" t="s">
        <v>12464</v>
      </c>
      <c r="C20042" s="9" t="s">
        <v>25</v>
      </c>
    </row>
    <row r="20043">
      <c r="A20043" s="9">
        <f t="shared" si="1"/>
        <v>14550</v>
      </c>
      <c r="B20043" s="5" t="s">
        <v>12465</v>
      </c>
      <c r="C20043" s="6" t="s">
        <v>196</v>
      </c>
    </row>
    <row r="20044">
      <c r="A20044" s="9">
        <f t="shared" si="1"/>
        <v>14550</v>
      </c>
      <c r="B20044" s="5" t="s">
        <v>12465</v>
      </c>
      <c r="C20044" s="6" t="s">
        <v>23637</v>
      </c>
    </row>
    <row r="20045">
      <c r="A20045" s="9">
        <f t="shared" si="1"/>
        <v>14551</v>
      </c>
      <c r="B20045" s="8" t="s">
        <v>12466</v>
      </c>
      <c r="C20045" s="9" t="s">
        <v>64</v>
      </c>
    </row>
    <row r="20046">
      <c r="A20046" s="9">
        <f t="shared" si="1"/>
        <v>14552</v>
      </c>
      <c r="B20046" s="5" t="s">
        <v>12467</v>
      </c>
      <c r="C20046" s="6" t="s">
        <v>86</v>
      </c>
    </row>
    <row r="20047">
      <c r="A20047" s="9">
        <f t="shared" si="1"/>
        <v>14553</v>
      </c>
      <c r="B20047" s="5" t="s">
        <v>12468</v>
      </c>
      <c r="C20047" s="6" t="s">
        <v>731</v>
      </c>
    </row>
    <row r="20048">
      <c r="A20048" s="9">
        <f t="shared" si="1"/>
        <v>14554</v>
      </c>
      <c r="B20048" s="8" t="s">
        <v>12469</v>
      </c>
      <c r="C20048" s="9" t="s">
        <v>502</v>
      </c>
    </row>
    <row r="20049">
      <c r="A20049" s="9">
        <f t="shared" si="1"/>
        <v>14555</v>
      </c>
      <c r="B20049" s="5" t="s">
        <v>12470</v>
      </c>
      <c r="C20049" s="6" t="s">
        <v>4</v>
      </c>
    </row>
    <row r="20050">
      <c r="A20050" s="9">
        <f t="shared" si="1"/>
        <v>14556</v>
      </c>
      <c r="B20050" s="8" t="s">
        <v>12471</v>
      </c>
      <c r="C20050" s="9" t="s">
        <v>162</v>
      </c>
    </row>
    <row r="20051">
      <c r="A20051" s="9">
        <f t="shared" si="1"/>
        <v>14557</v>
      </c>
      <c r="B20051" s="8" t="s">
        <v>12472</v>
      </c>
      <c r="C20051" s="9" t="s">
        <v>60</v>
      </c>
    </row>
    <row r="20052">
      <c r="A20052" s="9">
        <f t="shared" si="1"/>
        <v>14558</v>
      </c>
      <c r="B20052" s="8" t="s">
        <v>12473</v>
      </c>
      <c r="C20052" s="9" t="s">
        <v>25</v>
      </c>
    </row>
    <row r="20053">
      <c r="A20053" s="9">
        <f t="shared" si="1"/>
        <v>14559</v>
      </c>
      <c r="B20053" s="5" t="s">
        <v>12474</v>
      </c>
      <c r="C20053" s="6" t="s">
        <v>452</v>
      </c>
    </row>
    <row r="20054">
      <c r="A20054" s="9">
        <f t="shared" si="1"/>
        <v>14559</v>
      </c>
      <c r="B20054" s="5" t="s">
        <v>12474</v>
      </c>
      <c r="C20054" s="6" t="s">
        <v>23637</v>
      </c>
    </row>
    <row r="20055">
      <c r="A20055" s="9">
        <f t="shared" si="1"/>
        <v>14560</v>
      </c>
      <c r="B20055" s="8" t="s">
        <v>12475</v>
      </c>
      <c r="C20055" s="9" t="s">
        <v>1548</v>
      </c>
    </row>
    <row r="20056">
      <c r="A20056" s="9">
        <f t="shared" si="1"/>
        <v>14561</v>
      </c>
      <c r="B20056" s="8" t="s">
        <v>12476</v>
      </c>
      <c r="C20056" s="9" t="s">
        <v>1548</v>
      </c>
    </row>
    <row r="20057">
      <c r="A20057" s="9">
        <f t="shared" si="1"/>
        <v>14562</v>
      </c>
      <c r="B20057" s="8" t="s">
        <v>12477</v>
      </c>
      <c r="C20057" s="9" t="s">
        <v>121</v>
      </c>
    </row>
    <row r="20058">
      <c r="A20058" s="9">
        <f t="shared" si="1"/>
        <v>14563</v>
      </c>
      <c r="B20058" s="5" t="s">
        <v>12478</v>
      </c>
      <c r="C20058" s="6" t="s">
        <v>196</v>
      </c>
    </row>
    <row r="20059">
      <c r="A20059" s="9">
        <f t="shared" si="1"/>
        <v>14563</v>
      </c>
      <c r="B20059" s="5" t="s">
        <v>12478</v>
      </c>
      <c r="C20059" s="6" t="s">
        <v>23637</v>
      </c>
    </row>
    <row r="20060">
      <c r="A20060" s="9">
        <f t="shared" si="1"/>
        <v>14564</v>
      </c>
      <c r="B20060" s="8" t="s">
        <v>12479</v>
      </c>
      <c r="C20060" s="9" t="s">
        <v>530</v>
      </c>
    </row>
    <row r="20061">
      <c r="A20061" s="9">
        <f t="shared" si="1"/>
        <v>14565</v>
      </c>
      <c r="B20061" s="8" t="s">
        <v>12480</v>
      </c>
      <c r="C20061" s="9" t="s">
        <v>40</v>
      </c>
    </row>
    <row r="20062">
      <c r="A20062" s="9">
        <f t="shared" si="1"/>
        <v>14566</v>
      </c>
      <c r="B20062" s="5" t="s">
        <v>12481</v>
      </c>
      <c r="C20062" s="6" t="s">
        <v>681</v>
      </c>
    </row>
    <row r="20063">
      <c r="A20063" s="9">
        <f t="shared" si="1"/>
        <v>14567</v>
      </c>
      <c r="B20063" s="8" t="s">
        <v>12482</v>
      </c>
      <c r="C20063" s="6" t="s">
        <v>672</v>
      </c>
    </row>
    <row r="20064">
      <c r="A20064" s="9">
        <f t="shared" si="1"/>
        <v>14567</v>
      </c>
      <c r="B20064" s="8" t="s">
        <v>12482</v>
      </c>
      <c r="C20064" s="6" t="s">
        <v>23637</v>
      </c>
    </row>
    <row r="20065">
      <c r="A20065" s="9">
        <f t="shared" si="1"/>
        <v>14568</v>
      </c>
      <c r="B20065" s="8" t="s">
        <v>12483</v>
      </c>
      <c r="C20065" s="9" t="s">
        <v>1548</v>
      </c>
    </row>
    <row r="20066">
      <c r="A20066" s="9">
        <f t="shared" si="1"/>
        <v>14569</v>
      </c>
      <c r="B20066" s="5" t="s">
        <v>12484</v>
      </c>
      <c r="C20066" s="6" t="s">
        <v>471</v>
      </c>
    </row>
    <row r="20067">
      <c r="A20067" s="9">
        <f t="shared" si="1"/>
        <v>14570</v>
      </c>
      <c r="B20067" s="8" t="s">
        <v>12485</v>
      </c>
      <c r="C20067" s="9" t="s">
        <v>60</v>
      </c>
    </row>
    <row r="20068">
      <c r="A20068" s="9">
        <f t="shared" si="1"/>
        <v>14571</v>
      </c>
      <c r="B20068" s="5" t="s">
        <v>12486</v>
      </c>
      <c r="C20068" s="6" t="s">
        <v>780</v>
      </c>
    </row>
    <row r="20069">
      <c r="A20069" s="9">
        <f t="shared" si="1"/>
        <v>14572</v>
      </c>
      <c r="B20069" s="8" t="s">
        <v>12487</v>
      </c>
      <c r="C20069" s="9" t="s">
        <v>1548</v>
      </c>
    </row>
    <row r="20070">
      <c r="A20070" s="9">
        <f t="shared" si="1"/>
        <v>14573</v>
      </c>
      <c r="B20070" s="5" t="s">
        <v>12488</v>
      </c>
      <c r="C20070" s="6" t="s">
        <v>731</v>
      </c>
    </row>
    <row r="20071">
      <c r="A20071" s="9">
        <f t="shared" si="1"/>
        <v>14574</v>
      </c>
      <c r="B20071" s="5" t="s">
        <v>12489</v>
      </c>
      <c r="C20071" s="6" t="s">
        <v>462</v>
      </c>
    </row>
    <row r="20072">
      <c r="A20072" s="9">
        <f t="shared" si="1"/>
        <v>14574</v>
      </c>
      <c r="B20072" s="5" t="s">
        <v>12489</v>
      </c>
      <c r="C20072" s="6" t="s">
        <v>23637</v>
      </c>
    </row>
    <row r="20073">
      <c r="A20073" s="9">
        <f t="shared" si="1"/>
        <v>14575</v>
      </c>
      <c r="B20073" s="8" t="s">
        <v>12490</v>
      </c>
      <c r="C20073" s="9" t="s">
        <v>530</v>
      </c>
    </row>
    <row r="20074">
      <c r="A20074" s="9">
        <f t="shared" si="1"/>
        <v>14576</v>
      </c>
      <c r="B20074" s="8" t="s">
        <v>12491</v>
      </c>
      <c r="C20074" s="6" t="s">
        <v>672</v>
      </c>
    </row>
    <row r="20075">
      <c r="A20075" s="9">
        <f t="shared" si="1"/>
        <v>14576</v>
      </c>
      <c r="B20075" s="8" t="s">
        <v>12491</v>
      </c>
      <c r="C20075" s="6" t="s">
        <v>23637</v>
      </c>
    </row>
    <row r="20076">
      <c r="A20076" s="9">
        <f t="shared" si="1"/>
        <v>14577</v>
      </c>
      <c r="B20076" s="8" t="s">
        <v>12492</v>
      </c>
      <c r="C20076" s="9" t="s">
        <v>1548</v>
      </c>
    </row>
    <row r="20077">
      <c r="A20077" s="9">
        <f t="shared" si="1"/>
        <v>14578</v>
      </c>
      <c r="B20077" s="5" t="s">
        <v>12493</v>
      </c>
      <c r="C20077" s="6" t="s">
        <v>731</v>
      </c>
    </row>
    <row r="20078">
      <c r="A20078" s="9">
        <f t="shared" si="1"/>
        <v>14579</v>
      </c>
      <c r="B20078" s="5" t="s">
        <v>12494</v>
      </c>
      <c r="C20078" s="6" t="s">
        <v>1585</v>
      </c>
    </row>
    <row r="20079">
      <c r="A20079" s="9">
        <f t="shared" si="1"/>
        <v>14580</v>
      </c>
      <c r="B20079" s="5" t="s">
        <v>12495</v>
      </c>
      <c r="C20079" s="6" t="s">
        <v>1585</v>
      </c>
    </row>
    <row r="20080">
      <c r="A20080" s="9">
        <f t="shared" si="1"/>
        <v>14581</v>
      </c>
      <c r="B20080" s="25" t="s">
        <v>25960</v>
      </c>
      <c r="C20080" s="26" t="s">
        <v>23845</v>
      </c>
    </row>
    <row r="20081">
      <c r="A20081" s="9">
        <f t="shared" si="1"/>
        <v>14582</v>
      </c>
      <c r="B20081" s="8" t="s">
        <v>12496</v>
      </c>
      <c r="C20081" s="9" t="s">
        <v>1548</v>
      </c>
    </row>
    <row r="20082">
      <c r="A20082" s="9">
        <f t="shared" si="1"/>
        <v>14583</v>
      </c>
      <c r="B20082" s="8" t="s">
        <v>12497</v>
      </c>
      <c r="C20082" s="9" t="s">
        <v>1548</v>
      </c>
    </row>
    <row r="20083">
      <c r="A20083" s="9">
        <f t="shared" si="1"/>
        <v>14584</v>
      </c>
      <c r="B20083" s="8" t="s">
        <v>12498</v>
      </c>
      <c r="C20083" s="9" t="s">
        <v>1548</v>
      </c>
    </row>
    <row r="20084">
      <c r="A20084" s="9">
        <f t="shared" si="1"/>
        <v>14585</v>
      </c>
      <c r="B20084" s="8" t="s">
        <v>12499</v>
      </c>
      <c r="C20084" s="9" t="s">
        <v>1548</v>
      </c>
    </row>
    <row r="20085">
      <c r="A20085" s="9">
        <f t="shared" si="1"/>
        <v>14586</v>
      </c>
      <c r="B20085" s="5" t="s">
        <v>12500</v>
      </c>
      <c r="C20085" s="6" t="s">
        <v>109</v>
      </c>
    </row>
    <row r="20086">
      <c r="A20086" s="9">
        <f t="shared" si="1"/>
        <v>14587</v>
      </c>
      <c r="B20086" s="5" t="s">
        <v>12501</v>
      </c>
      <c r="C20086" s="6" t="s">
        <v>426</v>
      </c>
    </row>
    <row r="20087">
      <c r="A20087" s="9">
        <f t="shared" si="1"/>
        <v>14588</v>
      </c>
      <c r="B20087" s="5" t="s">
        <v>12502</v>
      </c>
      <c r="C20087" s="6" t="s">
        <v>731</v>
      </c>
    </row>
    <row r="20088">
      <c r="A20088" s="9">
        <f t="shared" si="1"/>
        <v>14589</v>
      </c>
      <c r="B20088" s="5" t="s">
        <v>12503</v>
      </c>
      <c r="C20088" s="6" t="s">
        <v>946</v>
      </c>
    </row>
    <row r="20089">
      <c r="A20089" s="9">
        <f t="shared" si="1"/>
        <v>14590</v>
      </c>
      <c r="B20089" s="8" t="s">
        <v>12504</v>
      </c>
      <c r="C20089" s="6" t="s">
        <v>5744</v>
      </c>
    </row>
    <row r="20090">
      <c r="A20090" s="9">
        <f t="shared" si="1"/>
        <v>14590</v>
      </c>
      <c r="B20090" s="8" t="s">
        <v>12504</v>
      </c>
      <c r="C20090" s="9" t="s">
        <v>60</v>
      </c>
    </row>
    <row r="20091">
      <c r="A20091" s="9">
        <f t="shared" si="1"/>
        <v>14590</v>
      </c>
      <c r="B20091" s="8" t="s">
        <v>12504</v>
      </c>
      <c r="C20091" s="9" t="s">
        <v>24</v>
      </c>
    </row>
    <row r="20092">
      <c r="A20092" s="9">
        <f t="shared" si="1"/>
        <v>14590</v>
      </c>
      <c r="B20092" s="8" t="s">
        <v>12504</v>
      </c>
      <c r="C20092" s="9" t="s">
        <v>25</v>
      </c>
    </row>
    <row r="20093">
      <c r="A20093" s="9">
        <f t="shared" si="1"/>
        <v>14590</v>
      </c>
      <c r="B20093" s="8" t="s">
        <v>12504</v>
      </c>
      <c r="C20093" s="6" t="s">
        <v>23637</v>
      </c>
    </row>
    <row r="20094">
      <c r="A20094" s="9">
        <f t="shared" si="1"/>
        <v>14591</v>
      </c>
      <c r="B20094" s="5" t="s">
        <v>12505</v>
      </c>
      <c r="C20094" s="6" t="s">
        <v>196</v>
      </c>
    </row>
    <row r="20095">
      <c r="A20095" s="9">
        <f t="shared" si="1"/>
        <v>14591</v>
      </c>
      <c r="B20095" s="5" t="s">
        <v>12505</v>
      </c>
      <c r="C20095" s="6" t="s">
        <v>23637</v>
      </c>
    </row>
    <row r="20096">
      <c r="A20096" s="9">
        <f t="shared" si="1"/>
        <v>14592</v>
      </c>
      <c r="B20096" s="5" t="s">
        <v>12506</v>
      </c>
      <c r="C20096" s="6" t="s">
        <v>731</v>
      </c>
    </row>
    <row r="20097">
      <c r="A20097" s="9">
        <f t="shared" si="1"/>
        <v>14593</v>
      </c>
      <c r="B20097" s="5" t="s">
        <v>12507</v>
      </c>
      <c r="C20097" s="6" t="s">
        <v>731</v>
      </c>
    </row>
    <row r="20098">
      <c r="A20098" s="9">
        <f t="shared" si="1"/>
        <v>14594</v>
      </c>
      <c r="B20098" s="8" t="s">
        <v>12508</v>
      </c>
      <c r="C20098" s="9" t="s">
        <v>502</v>
      </c>
    </row>
    <row r="20099">
      <c r="A20099" s="9">
        <f t="shared" si="1"/>
        <v>14595</v>
      </c>
      <c r="B20099" s="5" t="s">
        <v>12509</v>
      </c>
      <c r="C20099" s="6" t="s">
        <v>62</v>
      </c>
    </row>
    <row r="20100">
      <c r="A20100" s="9">
        <f t="shared" si="1"/>
        <v>14595</v>
      </c>
      <c r="B20100" s="18" t="s">
        <v>12509</v>
      </c>
      <c r="C20100" s="6" t="s">
        <v>1548</v>
      </c>
    </row>
    <row r="20101">
      <c r="A20101" s="9">
        <f t="shared" si="1"/>
        <v>14595</v>
      </c>
      <c r="B20101" s="18" t="s">
        <v>12509</v>
      </c>
      <c r="C20101" s="6" t="s">
        <v>655</v>
      </c>
    </row>
    <row r="20102">
      <c r="A20102" s="9">
        <f t="shared" si="1"/>
        <v>14595</v>
      </c>
      <c r="B20102" s="5" t="s">
        <v>12509</v>
      </c>
      <c r="C20102" s="6" t="s">
        <v>23628</v>
      </c>
    </row>
    <row r="20103">
      <c r="A20103" s="9">
        <f t="shared" si="1"/>
        <v>14595</v>
      </c>
      <c r="B20103" s="37" t="s">
        <v>12509</v>
      </c>
      <c r="C20103" s="28" t="s">
        <v>23633</v>
      </c>
    </row>
    <row r="20104">
      <c r="A20104" s="9">
        <f t="shared" si="1"/>
        <v>14596</v>
      </c>
      <c r="B20104" s="5" t="s">
        <v>12510</v>
      </c>
      <c r="C20104" s="6" t="s">
        <v>1120</v>
      </c>
    </row>
    <row r="20105">
      <c r="A20105" s="9">
        <f t="shared" si="1"/>
        <v>14597</v>
      </c>
      <c r="B20105" s="8" t="s">
        <v>12511</v>
      </c>
      <c r="C20105" s="9" t="s">
        <v>1548</v>
      </c>
    </row>
    <row r="20106">
      <c r="A20106" s="9">
        <f t="shared" si="1"/>
        <v>14598</v>
      </c>
      <c r="B20106" s="8" t="s">
        <v>12512</v>
      </c>
      <c r="C20106" s="9" t="s">
        <v>1548</v>
      </c>
    </row>
    <row r="20107">
      <c r="A20107" s="9">
        <f t="shared" si="1"/>
        <v>14599</v>
      </c>
      <c r="B20107" s="8" t="s">
        <v>12513</v>
      </c>
      <c r="C20107" s="9" t="s">
        <v>1548</v>
      </c>
    </row>
    <row r="20108">
      <c r="A20108" s="9">
        <f t="shared" si="1"/>
        <v>14600</v>
      </c>
      <c r="B20108" s="8" t="s">
        <v>12514</v>
      </c>
      <c r="C20108" s="9" t="s">
        <v>1548</v>
      </c>
    </row>
    <row r="20109">
      <c r="A20109" s="9">
        <f t="shared" si="1"/>
        <v>14601</v>
      </c>
      <c r="B20109" s="8" t="s">
        <v>12515</v>
      </c>
      <c r="C20109" s="9" t="s">
        <v>1548</v>
      </c>
    </row>
    <row r="20110">
      <c r="A20110" s="9">
        <f t="shared" si="1"/>
        <v>14602</v>
      </c>
      <c r="B20110" s="5" t="s">
        <v>12516</v>
      </c>
      <c r="C20110" s="6" t="s">
        <v>1040</v>
      </c>
    </row>
    <row r="20111">
      <c r="A20111" s="9">
        <f t="shared" si="1"/>
        <v>14603</v>
      </c>
      <c r="B20111" s="8" t="s">
        <v>12517</v>
      </c>
      <c r="C20111" s="9" t="s">
        <v>1548</v>
      </c>
    </row>
    <row r="20112">
      <c r="A20112" s="9">
        <f t="shared" si="1"/>
        <v>14604</v>
      </c>
      <c r="B20112" s="8" t="s">
        <v>12518</v>
      </c>
      <c r="C20112" s="6" t="s">
        <v>196</v>
      </c>
    </row>
    <row r="20113">
      <c r="A20113" s="9">
        <f t="shared" si="1"/>
        <v>14604</v>
      </c>
      <c r="B20113" s="8" t="s">
        <v>12518</v>
      </c>
      <c r="C20113" s="6" t="s">
        <v>328</v>
      </c>
    </row>
    <row r="20114">
      <c r="A20114" s="9">
        <f t="shared" si="1"/>
        <v>14604</v>
      </c>
      <c r="B20114" s="8" t="s">
        <v>12518</v>
      </c>
      <c r="C20114" s="9" t="s">
        <v>60</v>
      </c>
    </row>
    <row r="20115">
      <c r="A20115" s="9">
        <f t="shared" si="1"/>
        <v>14604</v>
      </c>
      <c r="B20115" s="8" t="s">
        <v>12518</v>
      </c>
      <c r="C20115" s="6" t="s">
        <v>23637</v>
      </c>
    </row>
    <row r="20116">
      <c r="A20116" s="9">
        <f t="shared" si="1"/>
        <v>14605</v>
      </c>
      <c r="B20116" s="8" t="s">
        <v>12519</v>
      </c>
      <c r="C20116" s="9" t="s">
        <v>1548</v>
      </c>
    </row>
    <row r="20117">
      <c r="A20117" s="9">
        <f t="shared" si="1"/>
        <v>14606</v>
      </c>
      <c r="B20117" s="8" t="s">
        <v>12520</v>
      </c>
      <c r="C20117" s="9" t="s">
        <v>1548</v>
      </c>
    </row>
    <row r="20118">
      <c r="A20118" s="9">
        <f t="shared" si="1"/>
        <v>14607</v>
      </c>
      <c r="B20118" s="8" t="s">
        <v>12521</v>
      </c>
      <c r="C20118" s="9" t="s">
        <v>162</v>
      </c>
    </row>
    <row r="20119">
      <c r="A20119" s="9">
        <f t="shared" si="1"/>
        <v>14607</v>
      </c>
      <c r="B20119" s="8" t="s">
        <v>12521</v>
      </c>
      <c r="C20119" s="9" t="s">
        <v>142</v>
      </c>
    </row>
    <row r="20120">
      <c r="A20120" s="9">
        <f t="shared" si="1"/>
        <v>14607</v>
      </c>
      <c r="B20120" s="8" t="s">
        <v>12521</v>
      </c>
      <c r="C20120" s="9" t="s">
        <v>24</v>
      </c>
    </row>
    <row r="20121">
      <c r="A20121" s="9">
        <f t="shared" si="1"/>
        <v>14608</v>
      </c>
      <c r="B20121" s="8" t="s">
        <v>12522</v>
      </c>
      <c r="C20121" s="9" t="s">
        <v>1548</v>
      </c>
    </row>
    <row r="20122">
      <c r="A20122" s="9">
        <f t="shared" si="1"/>
        <v>14609</v>
      </c>
      <c r="B20122" s="5" t="s">
        <v>12523</v>
      </c>
      <c r="C20122" s="6" t="s">
        <v>1120</v>
      </c>
    </row>
    <row r="20123">
      <c r="A20123" s="9">
        <f t="shared" si="1"/>
        <v>14610</v>
      </c>
      <c r="B20123" s="8" t="s">
        <v>12524</v>
      </c>
      <c r="C20123" s="9" t="s">
        <v>530</v>
      </c>
    </row>
    <row r="20124">
      <c r="A20124" s="9">
        <f t="shared" si="1"/>
        <v>14611</v>
      </c>
      <c r="B20124" s="8" t="s">
        <v>12525</v>
      </c>
      <c r="C20124" s="9" t="s">
        <v>142</v>
      </c>
    </row>
    <row r="20125">
      <c r="A20125" s="9">
        <f t="shared" si="1"/>
        <v>14611</v>
      </c>
      <c r="B20125" s="8" t="s">
        <v>12525</v>
      </c>
      <c r="C20125" s="9" t="s">
        <v>60</v>
      </c>
    </row>
    <row r="20126">
      <c r="A20126" s="9">
        <f t="shared" si="1"/>
        <v>14611</v>
      </c>
      <c r="B20126" s="8" t="s">
        <v>12525</v>
      </c>
      <c r="C20126" s="9" t="s">
        <v>162</v>
      </c>
    </row>
    <row r="20127">
      <c r="A20127" s="9">
        <f t="shared" si="1"/>
        <v>14612</v>
      </c>
      <c r="B20127" s="8" t="s">
        <v>12526</v>
      </c>
      <c r="C20127" s="9" t="s">
        <v>758</v>
      </c>
    </row>
    <row r="20128">
      <c r="A20128" s="9">
        <f t="shared" si="1"/>
        <v>14613</v>
      </c>
      <c r="B20128" s="5" t="s">
        <v>12527</v>
      </c>
      <c r="C20128" s="6" t="s">
        <v>731</v>
      </c>
    </row>
    <row r="20129">
      <c r="A20129" s="9">
        <f t="shared" si="1"/>
        <v>14614</v>
      </c>
      <c r="B20129" s="8" t="s">
        <v>12528</v>
      </c>
      <c r="C20129" s="9" t="s">
        <v>1548</v>
      </c>
    </row>
    <row r="20130">
      <c r="A20130" s="9">
        <f t="shared" si="1"/>
        <v>14615</v>
      </c>
      <c r="B20130" s="8" t="s">
        <v>12529</v>
      </c>
      <c r="C20130" s="9" t="s">
        <v>24</v>
      </c>
    </row>
    <row r="20131">
      <c r="A20131" s="9">
        <f t="shared" si="1"/>
        <v>14615</v>
      </c>
      <c r="B20131" s="8" t="s">
        <v>12529</v>
      </c>
      <c r="C20131" s="9" t="s">
        <v>25</v>
      </c>
    </row>
    <row r="20132">
      <c r="A20132" s="9">
        <f t="shared" si="1"/>
        <v>14616</v>
      </c>
      <c r="B20132" s="8" t="s">
        <v>12530</v>
      </c>
      <c r="C20132" s="9" t="s">
        <v>142</v>
      </c>
    </row>
    <row r="20133">
      <c r="A20133" s="9">
        <f t="shared" si="1"/>
        <v>14617</v>
      </c>
      <c r="B20133" s="8" t="s">
        <v>12531</v>
      </c>
      <c r="C20133" s="9" t="s">
        <v>845</v>
      </c>
    </row>
    <row r="20134">
      <c r="A20134" s="9">
        <f t="shared" si="1"/>
        <v>14618</v>
      </c>
      <c r="B20134" s="8" t="s">
        <v>12532</v>
      </c>
      <c r="C20134" s="9" t="s">
        <v>1548</v>
      </c>
    </row>
    <row r="20135">
      <c r="A20135" s="9">
        <f t="shared" si="1"/>
        <v>14619</v>
      </c>
      <c r="B20135" s="8" t="s">
        <v>12533</v>
      </c>
      <c r="C20135" s="9" t="s">
        <v>60</v>
      </c>
    </row>
    <row r="20136">
      <c r="A20136" s="9">
        <f t="shared" si="1"/>
        <v>14619</v>
      </c>
      <c r="B20136" s="8" t="s">
        <v>12533</v>
      </c>
      <c r="C20136" s="9" t="s">
        <v>142</v>
      </c>
    </row>
    <row r="20137">
      <c r="A20137" s="9">
        <f t="shared" si="1"/>
        <v>14620</v>
      </c>
      <c r="B20137" s="5" t="s">
        <v>12534</v>
      </c>
      <c r="C20137" s="6" t="s">
        <v>452</v>
      </c>
    </row>
    <row r="20138">
      <c r="A20138" s="9">
        <f t="shared" si="1"/>
        <v>14620</v>
      </c>
      <c r="B20138" s="5" t="s">
        <v>12534</v>
      </c>
      <c r="C20138" s="6" t="s">
        <v>23637</v>
      </c>
    </row>
    <row r="20139">
      <c r="A20139" s="9">
        <f t="shared" si="1"/>
        <v>14621</v>
      </c>
      <c r="B20139" s="5" t="s">
        <v>12535</v>
      </c>
      <c r="C20139" s="6" t="s">
        <v>62</v>
      </c>
    </row>
    <row r="20140">
      <c r="A20140" s="9">
        <f t="shared" si="1"/>
        <v>14621</v>
      </c>
      <c r="B20140" s="5" t="s">
        <v>12535</v>
      </c>
      <c r="C20140" s="6" t="s">
        <v>23628</v>
      </c>
    </row>
    <row r="20141">
      <c r="A20141" s="9">
        <f t="shared" si="1"/>
        <v>14622</v>
      </c>
      <c r="B20141" s="5" t="s">
        <v>12536</v>
      </c>
      <c r="C20141" s="6" t="s">
        <v>1120</v>
      </c>
    </row>
    <row r="20142">
      <c r="A20142" s="9">
        <f t="shared" si="1"/>
        <v>14623</v>
      </c>
      <c r="B20142" s="5" t="s">
        <v>12537</v>
      </c>
      <c r="C20142" s="6" t="s">
        <v>1585</v>
      </c>
    </row>
    <row r="20143">
      <c r="A20143" s="9">
        <f t="shared" si="1"/>
        <v>14624</v>
      </c>
      <c r="B20143" s="5" t="s">
        <v>12538</v>
      </c>
      <c r="C20143" s="6" t="s">
        <v>731</v>
      </c>
    </row>
    <row r="20144">
      <c r="A20144" s="9">
        <f t="shared" si="1"/>
        <v>14625</v>
      </c>
      <c r="B20144" s="8" t="s">
        <v>12539</v>
      </c>
      <c r="C20144" s="6" t="s">
        <v>196</v>
      </c>
    </row>
    <row r="20145">
      <c r="A20145" s="9">
        <f t="shared" si="1"/>
        <v>14625</v>
      </c>
      <c r="B20145" s="8" t="s">
        <v>12539</v>
      </c>
      <c r="C20145" s="9" t="s">
        <v>60</v>
      </c>
    </row>
    <row r="20146">
      <c r="A20146" s="9">
        <f t="shared" si="1"/>
        <v>14625</v>
      </c>
      <c r="B20146" s="8" t="s">
        <v>12539</v>
      </c>
      <c r="C20146" s="9" t="s">
        <v>142</v>
      </c>
    </row>
    <row r="20147">
      <c r="A20147" s="9">
        <f t="shared" si="1"/>
        <v>14625</v>
      </c>
      <c r="B20147" s="8" t="s">
        <v>12539</v>
      </c>
      <c r="C20147" s="6" t="s">
        <v>23637</v>
      </c>
    </row>
    <row r="20148">
      <c r="A20148" s="9">
        <f t="shared" si="1"/>
        <v>14626</v>
      </c>
      <c r="B20148" s="8" t="s">
        <v>12540</v>
      </c>
      <c r="C20148" s="9" t="s">
        <v>10</v>
      </c>
    </row>
    <row r="20149">
      <c r="A20149" s="9">
        <f t="shared" si="1"/>
        <v>14626</v>
      </c>
      <c r="B20149" s="8" t="s">
        <v>12540</v>
      </c>
      <c r="C20149" s="9" t="s">
        <v>60</v>
      </c>
    </row>
    <row r="20150">
      <c r="A20150" s="9">
        <f t="shared" si="1"/>
        <v>14627</v>
      </c>
      <c r="B20150" s="8" t="s">
        <v>12541</v>
      </c>
      <c r="C20150" s="9" t="s">
        <v>10</v>
      </c>
    </row>
    <row r="20151">
      <c r="A20151" s="9">
        <f t="shared" si="1"/>
        <v>14627</v>
      </c>
      <c r="B20151" s="8" t="s">
        <v>12541</v>
      </c>
      <c r="C20151" s="9" t="s">
        <v>60</v>
      </c>
    </row>
    <row r="20152">
      <c r="A20152" s="9">
        <f t="shared" si="1"/>
        <v>14627</v>
      </c>
      <c r="B20152" s="8" t="s">
        <v>12541</v>
      </c>
      <c r="C20152" s="9" t="s">
        <v>616</v>
      </c>
    </row>
    <row r="20153">
      <c r="A20153" s="9">
        <f t="shared" si="1"/>
        <v>14628</v>
      </c>
      <c r="B20153" s="8" t="s">
        <v>12542</v>
      </c>
      <c r="C20153" s="9" t="s">
        <v>22</v>
      </c>
    </row>
    <row r="20154">
      <c r="A20154" s="9">
        <f t="shared" si="1"/>
        <v>14628</v>
      </c>
      <c r="B20154" s="8" t="s">
        <v>12542</v>
      </c>
      <c r="C20154" s="9" t="s">
        <v>25</v>
      </c>
    </row>
    <row r="20155">
      <c r="A20155" s="9">
        <f t="shared" si="1"/>
        <v>14628</v>
      </c>
      <c r="B20155" s="8" t="s">
        <v>12542</v>
      </c>
      <c r="C20155" s="9" t="s">
        <v>24</v>
      </c>
    </row>
    <row r="20156">
      <c r="A20156" s="9">
        <f t="shared" si="1"/>
        <v>14629</v>
      </c>
      <c r="B20156" s="8" t="s">
        <v>12543</v>
      </c>
      <c r="C20156" s="9" t="s">
        <v>10</v>
      </c>
    </row>
    <row r="20157">
      <c r="A20157" s="9">
        <f t="shared" si="1"/>
        <v>14629</v>
      </c>
      <c r="B20157" s="8" t="s">
        <v>12543</v>
      </c>
      <c r="C20157" s="9" t="s">
        <v>162</v>
      </c>
    </row>
    <row r="20158">
      <c r="A20158" s="9">
        <f t="shared" si="1"/>
        <v>14630</v>
      </c>
      <c r="B20158" s="8" t="s">
        <v>12544</v>
      </c>
      <c r="C20158" s="6" t="s">
        <v>132</v>
      </c>
    </row>
    <row r="20159">
      <c r="A20159" s="9">
        <f t="shared" si="1"/>
        <v>14630</v>
      </c>
      <c r="B20159" s="8" t="s">
        <v>12544</v>
      </c>
      <c r="C20159" s="6" t="s">
        <v>179</v>
      </c>
    </row>
    <row r="20160">
      <c r="A20160" s="9">
        <f t="shared" si="1"/>
        <v>14630</v>
      </c>
      <c r="B20160" s="8" t="s">
        <v>12544</v>
      </c>
      <c r="C20160" s="9" t="s">
        <v>24</v>
      </c>
    </row>
    <row r="20161">
      <c r="A20161" s="9">
        <f t="shared" si="1"/>
        <v>14630</v>
      </c>
      <c r="B20161" s="8" t="s">
        <v>12544</v>
      </c>
      <c r="C20161" s="9" t="s">
        <v>25</v>
      </c>
    </row>
    <row r="20162">
      <c r="A20162" s="9">
        <f t="shared" si="1"/>
        <v>14630</v>
      </c>
      <c r="B20162" s="8" t="s">
        <v>12544</v>
      </c>
      <c r="C20162" s="6" t="s">
        <v>23637</v>
      </c>
    </row>
    <row r="20163">
      <c r="A20163" s="9">
        <f t="shared" si="1"/>
        <v>14631</v>
      </c>
      <c r="B20163" s="5" t="s">
        <v>12545</v>
      </c>
      <c r="C20163" s="6" t="s">
        <v>1120</v>
      </c>
    </row>
    <row r="20164">
      <c r="A20164" s="9">
        <f t="shared" si="1"/>
        <v>14632</v>
      </c>
      <c r="B20164" s="16" t="s">
        <v>12546</v>
      </c>
      <c r="C20164" s="6" t="s">
        <v>1235</v>
      </c>
    </row>
    <row r="20165">
      <c r="A20165" s="9">
        <f t="shared" si="1"/>
        <v>14633</v>
      </c>
      <c r="B20165" s="5" t="s">
        <v>12547</v>
      </c>
      <c r="C20165" s="6" t="s">
        <v>946</v>
      </c>
    </row>
    <row r="20166">
      <c r="A20166" s="9">
        <f t="shared" si="1"/>
        <v>14634</v>
      </c>
      <c r="B20166" s="5" t="s">
        <v>12548</v>
      </c>
      <c r="C20166" s="6" t="s">
        <v>727</v>
      </c>
    </row>
    <row r="20167">
      <c r="A20167" s="9">
        <f t="shared" si="1"/>
        <v>14635</v>
      </c>
      <c r="B20167" s="5" t="s">
        <v>12549</v>
      </c>
      <c r="C20167" s="6" t="s">
        <v>538</v>
      </c>
    </row>
    <row r="20168">
      <c r="A20168" s="9">
        <f t="shared" si="1"/>
        <v>14635</v>
      </c>
      <c r="B20168" s="5" t="s">
        <v>12549</v>
      </c>
      <c r="C20168" s="6" t="s">
        <v>23628</v>
      </c>
    </row>
    <row r="20169">
      <c r="A20169" s="9">
        <f t="shared" si="1"/>
        <v>14636</v>
      </c>
      <c r="B20169" s="8" t="s">
        <v>12550</v>
      </c>
      <c r="C20169" s="9" t="s">
        <v>1548</v>
      </c>
    </row>
    <row r="20170">
      <c r="A20170" s="9">
        <f t="shared" si="1"/>
        <v>14637</v>
      </c>
      <c r="B20170" s="5" t="s">
        <v>12551</v>
      </c>
      <c r="C20170" s="6" t="s">
        <v>989</v>
      </c>
    </row>
    <row r="20171">
      <c r="A20171" s="9">
        <f t="shared" si="1"/>
        <v>14638</v>
      </c>
      <c r="B20171" s="5" t="s">
        <v>12552</v>
      </c>
      <c r="C20171" s="6" t="s">
        <v>59</v>
      </c>
    </row>
    <row r="20172">
      <c r="A20172" s="9">
        <f t="shared" si="1"/>
        <v>14639</v>
      </c>
      <c r="B20172" s="5" t="s">
        <v>12553</v>
      </c>
      <c r="C20172" s="6" t="s">
        <v>1120</v>
      </c>
    </row>
    <row r="20173">
      <c r="A20173" s="9">
        <f t="shared" si="1"/>
        <v>14640</v>
      </c>
      <c r="B20173" s="5" t="s">
        <v>12554</v>
      </c>
      <c r="C20173" s="6" t="s">
        <v>731</v>
      </c>
    </row>
    <row r="20174">
      <c r="A20174" s="9">
        <f t="shared" si="1"/>
        <v>14641</v>
      </c>
      <c r="B20174" s="25" t="s">
        <v>25961</v>
      </c>
      <c r="C20174" s="26" t="s">
        <v>23845</v>
      </c>
    </row>
    <row r="20175">
      <c r="A20175" s="9">
        <f t="shared" si="1"/>
        <v>14642</v>
      </c>
      <c r="B20175" s="8" t="s">
        <v>12555</v>
      </c>
      <c r="C20175" s="9" t="s">
        <v>502</v>
      </c>
    </row>
    <row r="20176">
      <c r="A20176" s="9">
        <f t="shared" si="1"/>
        <v>14643</v>
      </c>
      <c r="B20176" s="16" t="s">
        <v>12556</v>
      </c>
      <c r="C20176" s="6" t="s">
        <v>1235</v>
      </c>
    </row>
    <row r="20177">
      <c r="A20177" s="9">
        <f t="shared" si="1"/>
        <v>14644</v>
      </c>
      <c r="B20177" s="5" t="s">
        <v>12557</v>
      </c>
      <c r="C20177" s="6" t="s">
        <v>731</v>
      </c>
    </row>
    <row r="20178">
      <c r="A20178" s="9">
        <f t="shared" si="1"/>
        <v>14645</v>
      </c>
      <c r="B20178" s="5" t="s">
        <v>12558</v>
      </c>
      <c r="C20178" s="6" t="s">
        <v>946</v>
      </c>
    </row>
    <row r="20179">
      <c r="A20179" s="9">
        <f t="shared" si="1"/>
        <v>14646</v>
      </c>
      <c r="B20179" s="5" t="s">
        <v>12559</v>
      </c>
      <c r="C20179" s="6" t="s">
        <v>731</v>
      </c>
    </row>
    <row r="20180">
      <c r="A20180" s="9">
        <f t="shared" si="1"/>
        <v>14647</v>
      </c>
      <c r="B20180" s="8" t="s">
        <v>12560</v>
      </c>
      <c r="C20180" s="9" t="s">
        <v>1548</v>
      </c>
    </row>
    <row r="20181">
      <c r="A20181" s="9">
        <f t="shared" si="1"/>
        <v>14648</v>
      </c>
      <c r="B20181" s="8" t="s">
        <v>12561</v>
      </c>
      <c r="C20181" s="9" t="s">
        <v>60</v>
      </c>
    </row>
    <row r="20182">
      <c r="A20182" s="9">
        <f t="shared" si="1"/>
        <v>14648</v>
      </c>
      <c r="B20182" s="8" t="s">
        <v>12561</v>
      </c>
      <c r="C20182" s="6" t="s">
        <v>59</v>
      </c>
    </row>
    <row r="20183">
      <c r="A20183" s="9">
        <f t="shared" si="1"/>
        <v>14649</v>
      </c>
      <c r="B20183" s="5" t="s">
        <v>12562</v>
      </c>
      <c r="C20183" s="6" t="s">
        <v>1120</v>
      </c>
    </row>
    <row r="20184">
      <c r="A20184" s="9">
        <f t="shared" si="1"/>
        <v>14650</v>
      </c>
      <c r="B20184" s="8" t="s">
        <v>12563</v>
      </c>
      <c r="C20184" s="6" t="s">
        <v>196</v>
      </c>
    </row>
    <row r="20185">
      <c r="A20185" s="9">
        <f t="shared" si="1"/>
        <v>14650</v>
      </c>
      <c r="B20185" s="8" t="s">
        <v>12563</v>
      </c>
      <c r="C20185" s="6" t="s">
        <v>23637</v>
      </c>
    </row>
    <row r="20186">
      <c r="A20186" s="9">
        <f t="shared" si="1"/>
        <v>14651</v>
      </c>
      <c r="B20186" s="5" t="s">
        <v>12564</v>
      </c>
      <c r="C20186" s="6" t="s">
        <v>731</v>
      </c>
    </row>
    <row r="20187">
      <c r="A20187" s="9">
        <f t="shared" si="1"/>
        <v>14652</v>
      </c>
      <c r="B20187" s="5" t="s">
        <v>12565</v>
      </c>
      <c r="C20187" s="6" t="s">
        <v>1267</v>
      </c>
    </row>
    <row r="20188">
      <c r="A20188" s="9">
        <f t="shared" si="1"/>
        <v>14652</v>
      </c>
      <c r="B20188" s="5" t="s">
        <v>12565</v>
      </c>
      <c r="C20188" s="6" t="s">
        <v>22</v>
      </c>
    </row>
    <row r="20189">
      <c r="A20189" s="9">
        <f t="shared" si="1"/>
        <v>14652</v>
      </c>
      <c r="B20189" s="5" t="s">
        <v>12565</v>
      </c>
      <c r="C20189" s="6" t="s">
        <v>24</v>
      </c>
    </row>
    <row r="20190">
      <c r="A20190" s="9">
        <f t="shared" si="1"/>
        <v>14653</v>
      </c>
      <c r="B20190" s="5" t="s">
        <v>12566</v>
      </c>
      <c r="C20190" s="6" t="s">
        <v>731</v>
      </c>
    </row>
    <row r="20191">
      <c r="A20191" s="9">
        <f t="shared" si="1"/>
        <v>14654</v>
      </c>
      <c r="B20191" s="8" t="s">
        <v>12567</v>
      </c>
      <c r="C20191" s="9" t="s">
        <v>502</v>
      </c>
    </row>
    <row r="20192">
      <c r="A20192" s="9">
        <f t="shared" si="1"/>
        <v>14655</v>
      </c>
      <c r="B20192" s="8" t="s">
        <v>12568</v>
      </c>
      <c r="C20192" s="9" t="s">
        <v>502</v>
      </c>
    </row>
    <row r="20193">
      <c r="A20193" s="9">
        <f t="shared" si="1"/>
        <v>14656</v>
      </c>
      <c r="B20193" s="8" t="s">
        <v>12569</v>
      </c>
      <c r="C20193" s="9" t="s">
        <v>24</v>
      </c>
    </row>
    <row r="20194">
      <c r="A20194" s="9">
        <f t="shared" si="1"/>
        <v>14657</v>
      </c>
      <c r="B20194" s="5" t="s">
        <v>12570</v>
      </c>
      <c r="C20194" s="6" t="s">
        <v>1120</v>
      </c>
    </row>
    <row r="20195">
      <c r="A20195" s="9">
        <f t="shared" si="1"/>
        <v>14658</v>
      </c>
      <c r="B20195" s="8" t="s">
        <v>12571</v>
      </c>
      <c r="C20195" s="9" t="s">
        <v>1042</v>
      </c>
    </row>
    <row r="20196">
      <c r="A20196" s="9">
        <f t="shared" si="1"/>
        <v>14659</v>
      </c>
      <c r="B20196" s="5" t="s">
        <v>12572</v>
      </c>
      <c r="C20196" s="6" t="s">
        <v>437</v>
      </c>
    </row>
    <row r="20197">
      <c r="A20197" s="9">
        <f t="shared" si="1"/>
        <v>14660</v>
      </c>
      <c r="B20197" s="5" t="s">
        <v>12573</v>
      </c>
      <c r="C20197" s="6" t="s">
        <v>1378</v>
      </c>
    </row>
    <row r="20198">
      <c r="A20198" s="9">
        <f t="shared" si="1"/>
        <v>14661</v>
      </c>
      <c r="B20198" s="5" t="s">
        <v>12574</v>
      </c>
      <c r="C20198" s="6" t="s">
        <v>196</v>
      </c>
    </row>
    <row r="20199">
      <c r="A20199" s="9">
        <f t="shared" si="1"/>
        <v>14661</v>
      </c>
      <c r="B20199" s="5" t="s">
        <v>12574</v>
      </c>
      <c r="C20199" s="6" t="s">
        <v>23637</v>
      </c>
    </row>
    <row r="20200">
      <c r="A20200" s="9">
        <f t="shared" si="1"/>
        <v>14662</v>
      </c>
      <c r="B20200" s="5" t="s">
        <v>12575</v>
      </c>
      <c r="C20200" s="6" t="s">
        <v>1585</v>
      </c>
    </row>
    <row r="20201">
      <c r="A20201" s="9">
        <f t="shared" si="1"/>
        <v>14663</v>
      </c>
      <c r="B20201" s="5" t="s">
        <v>12576</v>
      </c>
      <c r="C20201" s="6" t="s">
        <v>462</v>
      </c>
    </row>
    <row r="20202">
      <c r="A20202" s="9">
        <f t="shared" si="1"/>
        <v>14663</v>
      </c>
      <c r="B20202" s="5" t="s">
        <v>12576</v>
      </c>
      <c r="C20202" s="6" t="s">
        <v>23637</v>
      </c>
    </row>
    <row r="20203">
      <c r="A20203" s="9">
        <f t="shared" si="1"/>
        <v>14664</v>
      </c>
      <c r="B20203" s="8" t="s">
        <v>12577</v>
      </c>
      <c r="C20203" s="9" t="s">
        <v>1548</v>
      </c>
    </row>
    <row r="20204">
      <c r="A20204" s="9">
        <f t="shared" si="1"/>
        <v>14665</v>
      </c>
      <c r="B20204" s="8" t="s">
        <v>12578</v>
      </c>
      <c r="C20204" s="9" t="s">
        <v>60</v>
      </c>
    </row>
    <row r="20205">
      <c r="A20205" s="9">
        <f t="shared" si="1"/>
        <v>14666</v>
      </c>
      <c r="B20205" s="8" t="s">
        <v>12579</v>
      </c>
      <c r="C20205" s="9" t="s">
        <v>1548</v>
      </c>
    </row>
    <row r="20206">
      <c r="A20206" s="9">
        <f t="shared" si="1"/>
        <v>14667</v>
      </c>
      <c r="B20206" s="5" t="s">
        <v>12580</v>
      </c>
      <c r="C20206" s="6" t="s">
        <v>471</v>
      </c>
    </row>
    <row r="20207">
      <c r="A20207" s="9">
        <f t="shared" si="1"/>
        <v>14668</v>
      </c>
      <c r="B20207" s="5" t="s">
        <v>12581</v>
      </c>
      <c r="C20207" s="6" t="s">
        <v>74</v>
      </c>
    </row>
    <row r="20208">
      <c r="A20208" s="9">
        <f t="shared" si="1"/>
        <v>14669</v>
      </c>
      <c r="B20208" s="5" t="s">
        <v>12582</v>
      </c>
      <c r="C20208" s="6" t="s">
        <v>80</v>
      </c>
    </row>
    <row r="20209">
      <c r="A20209" s="9">
        <f t="shared" si="1"/>
        <v>14670</v>
      </c>
      <c r="B20209" s="8" t="s">
        <v>12583</v>
      </c>
      <c r="C20209" s="9" t="s">
        <v>1548</v>
      </c>
    </row>
    <row r="20210">
      <c r="A20210" s="9">
        <f t="shared" si="1"/>
        <v>14671</v>
      </c>
      <c r="B20210" s="5" t="s">
        <v>12584</v>
      </c>
      <c r="C20210" s="6" t="s">
        <v>1585</v>
      </c>
    </row>
    <row r="20211">
      <c r="A20211" s="9">
        <f t="shared" si="1"/>
        <v>14672</v>
      </c>
      <c r="B20211" s="5" t="s">
        <v>12585</v>
      </c>
      <c r="C20211" s="6" t="s">
        <v>1585</v>
      </c>
    </row>
    <row r="20212">
      <c r="A20212" s="9">
        <f t="shared" si="1"/>
        <v>14673</v>
      </c>
      <c r="B20212" s="5" t="s">
        <v>12586</v>
      </c>
      <c r="C20212" s="6" t="s">
        <v>1207</v>
      </c>
    </row>
    <row r="20213">
      <c r="A20213" s="9">
        <f t="shared" si="1"/>
        <v>14674</v>
      </c>
      <c r="B20213" s="8" t="s">
        <v>12587</v>
      </c>
      <c r="C20213" s="9" t="s">
        <v>60</v>
      </c>
    </row>
    <row r="20214">
      <c r="A20214" s="9">
        <f t="shared" si="1"/>
        <v>14675</v>
      </c>
      <c r="B20214" s="25" t="s">
        <v>25962</v>
      </c>
      <c r="C20214" s="26" t="s">
        <v>650</v>
      </c>
    </row>
    <row r="20215">
      <c r="A20215" s="9">
        <f t="shared" si="1"/>
        <v>14676</v>
      </c>
      <c r="B20215" s="5" t="s">
        <v>12588</v>
      </c>
      <c r="C20215" s="6" t="s">
        <v>1585</v>
      </c>
    </row>
    <row r="20216">
      <c r="A20216" s="9">
        <f t="shared" si="1"/>
        <v>14677</v>
      </c>
      <c r="B20216" s="5" t="s">
        <v>12589</v>
      </c>
      <c r="C20216" s="6" t="s">
        <v>1585</v>
      </c>
    </row>
    <row r="20217">
      <c r="A20217" s="9">
        <f t="shared" si="1"/>
        <v>14678</v>
      </c>
      <c r="B20217" s="5" t="s">
        <v>12590</v>
      </c>
      <c r="C20217" s="6" t="s">
        <v>780</v>
      </c>
    </row>
    <row r="20218">
      <c r="A20218" s="9">
        <f t="shared" si="1"/>
        <v>14679</v>
      </c>
      <c r="B20218" s="5" t="s">
        <v>12591</v>
      </c>
      <c r="C20218" s="6" t="s">
        <v>1371</v>
      </c>
    </row>
    <row r="20219">
      <c r="A20219" s="9">
        <f t="shared" si="1"/>
        <v>14680</v>
      </c>
      <c r="B20219" s="5" t="s">
        <v>12592</v>
      </c>
      <c r="C20219" s="6" t="s">
        <v>780</v>
      </c>
    </row>
    <row r="20220">
      <c r="A20220" s="9">
        <f t="shared" si="1"/>
        <v>14681</v>
      </c>
      <c r="B20220" s="8" t="s">
        <v>12593</v>
      </c>
      <c r="C20220" s="9" t="s">
        <v>780</v>
      </c>
    </row>
    <row r="20221">
      <c r="A20221" s="9">
        <f t="shared" si="1"/>
        <v>14682</v>
      </c>
      <c r="B20221" s="8" t="s">
        <v>12594</v>
      </c>
      <c r="C20221" s="9" t="s">
        <v>780</v>
      </c>
    </row>
    <row r="20222">
      <c r="A20222" s="9">
        <f t="shared" si="1"/>
        <v>14683</v>
      </c>
      <c r="B20222" s="8" t="s">
        <v>12595</v>
      </c>
      <c r="C20222" s="9" t="s">
        <v>893</v>
      </c>
    </row>
    <row r="20223">
      <c r="A20223" s="9">
        <f t="shared" si="1"/>
        <v>14684</v>
      </c>
      <c r="B20223" s="5" t="s">
        <v>12596</v>
      </c>
      <c r="C20223" s="6" t="s">
        <v>95</v>
      </c>
    </row>
    <row r="20224">
      <c r="A20224" s="9">
        <f t="shared" si="1"/>
        <v>14685</v>
      </c>
      <c r="B20224" s="5" t="s">
        <v>12597</v>
      </c>
      <c r="C20224" s="6" t="s">
        <v>1394</v>
      </c>
    </row>
    <row r="20225">
      <c r="A20225" s="9">
        <f t="shared" si="1"/>
        <v>14686</v>
      </c>
      <c r="B20225" s="5" t="s">
        <v>12598</v>
      </c>
      <c r="C20225" s="6" t="s">
        <v>1334</v>
      </c>
    </row>
    <row r="20226">
      <c r="A20226" s="9">
        <f t="shared" si="1"/>
        <v>14687</v>
      </c>
      <c r="B20226" s="5" t="s">
        <v>12599</v>
      </c>
      <c r="C20226" s="6" t="s">
        <v>1378</v>
      </c>
    </row>
    <row r="20227">
      <c r="A20227" s="9">
        <f t="shared" si="1"/>
        <v>14688</v>
      </c>
      <c r="B20227" s="5" t="s">
        <v>12600</v>
      </c>
      <c r="C20227" s="6" t="s">
        <v>1124</v>
      </c>
    </row>
    <row r="20228">
      <c r="A20228" s="9">
        <f t="shared" si="1"/>
        <v>14689</v>
      </c>
      <c r="B20228" s="5" t="s">
        <v>12601</v>
      </c>
      <c r="C20228" s="6" t="s">
        <v>48</v>
      </c>
    </row>
    <row r="20229">
      <c r="A20229" s="9">
        <f t="shared" si="1"/>
        <v>14690</v>
      </c>
      <c r="B20229" s="5" t="s">
        <v>12602</v>
      </c>
      <c r="C20229" s="6" t="s">
        <v>785</v>
      </c>
    </row>
    <row r="20230">
      <c r="A20230" s="9">
        <f t="shared" si="1"/>
        <v>14691</v>
      </c>
      <c r="B20230" s="5" t="s">
        <v>12603</v>
      </c>
      <c r="C20230" s="6" t="s">
        <v>86</v>
      </c>
    </row>
    <row r="20231">
      <c r="A20231" s="9">
        <f t="shared" si="1"/>
        <v>14692</v>
      </c>
      <c r="B20231" s="5" t="s">
        <v>12604</v>
      </c>
      <c r="C20231" s="6" t="s">
        <v>86</v>
      </c>
    </row>
    <row r="20232">
      <c r="A20232" s="9">
        <f t="shared" si="1"/>
        <v>14693</v>
      </c>
      <c r="B20232" s="5" t="s">
        <v>12605</v>
      </c>
      <c r="C20232" s="6" t="s">
        <v>69</v>
      </c>
    </row>
    <row r="20233">
      <c r="A20233" s="9">
        <f t="shared" si="1"/>
        <v>14693</v>
      </c>
      <c r="B20233" s="5" t="s">
        <v>12605</v>
      </c>
      <c r="C20233" s="6" t="s">
        <v>1548</v>
      </c>
    </row>
    <row r="20234">
      <c r="A20234" s="9">
        <f t="shared" si="1"/>
        <v>14693</v>
      </c>
      <c r="B20234" s="5" t="s">
        <v>12605</v>
      </c>
      <c r="C20234" s="6" t="s">
        <v>23628</v>
      </c>
    </row>
    <row r="20235">
      <c r="A20235" s="9">
        <f t="shared" si="1"/>
        <v>14694</v>
      </c>
      <c r="B20235" s="8" t="s">
        <v>12606</v>
      </c>
      <c r="C20235" s="9" t="s">
        <v>1548</v>
      </c>
    </row>
    <row r="20236">
      <c r="A20236" s="9">
        <f t="shared" si="1"/>
        <v>14695</v>
      </c>
      <c r="B20236" s="29" t="s">
        <v>25963</v>
      </c>
      <c r="C20236" s="26" t="s">
        <v>23636</v>
      </c>
    </row>
    <row r="20237">
      <c r="A20237" s="9">
        <f t="shared" si="1"/>
        <v>14696</v>
      </c>
      <c r="B20237" s="8" t="s">
        <v>12607</v>
      </c>
      <c r="C20237" s="9" t="s">
        <v>1548</v>
      </c>
    </row>
    <row r="20238">
      <c r="A20238" s="9">
        <f t="shared" si="1"/>
        <v>14697</v>
      </c>
      <c r="B20238" s="5" t="s">
        <v>12608</v>
      </c>
      <c r="C20238" s="6" t="s">
        <v>731</v>
      </c>
    </row>
    <row r="20239">
      <c r="A20239" s="9">
        <f t="shared" si="1"/>
        <v>14698</v>
      </c>
      <c r="B20239" s="5" t="s">
        <v>12609</v>
      </c>
      <c r="C20239" s="6" t="s">
        <v>1120</v>
      </c>
    </row>
    <row r="20240">
      <c r="A20240" s="9">
        <f t="shared" si="1"/>
        <v>14699</v>
      </c>
      <c r="B20240" s="5" t="s">
        <v>12610</v>
      </c>
      <c r="C20240" s="6" t="s">
        <v>1120</v>
      </c>
    </row>
    <row r="20241">
      <c r="A20241" s="9">
        <f t="shared" si="1"/>
        <v>14700</v>
      </c>
      <c r="B20241" s="5" t="s">
        <v>12611</v>
      </c>
      <c r="C20241" s="6" t="s">
        <v>1120</v>
      </c>
    </row>
    <row r="20242">
      <c r="A20242" s="9">
        <f t="shared" si="1"/>
        <v>14701</v>
      </c>
      <c r="B20242" s="8" t="s">
        <v>12612</v>
      </c>
      <c r="C20242" s="9" t="s">
        <v>547</v>
      </c>
    </row>
    <row r="20243">
      <c r="A20243" s="9">
        <f t="shared" si="1"/>
        <v>14702</v>
      </c>
      <c r="B20243" s="5" t="s">
        <v>12613</v>
      </c>
      <c r="C20243" s="6" t="s">
        <v>27</v>
      </c>
    </row>
    <row r="20244">
      <c r="A20244" s="9">
        <f t="shared" si="1"/>
        <v>14702</v>
      </c>
      <c r="B20244" s="5" t="s">
        <v>12613</v>
      </c>
      <c r="C20244" s="6" t="s">
        <v>1221</v>
      </c>
    </row>
    <row r="20245">
      <c r="A20245" s="9">
        <f t="shared" si="1"/>
        <v>14703</v>
      </c>
      <c r="B20245" s="5" t="s">
        <v>12614</v>
      </c>
      <c r="C20245" s="6" t="s">
        <v>1007</v>
      </c>
    </row>
    <row r="20246">
      <c r="A20246" s="9">
        <f t="shared" si="1"/>
        <v>14703</v>
      </c>
      <c r="B20246" s="5" t="s">
        <v>12614</v>
      </c>
      <c r="C20246" s="6" t="s">
        <v>656</v>
      </c>
    </row>
    <row r="20247">
      <c r="A20247" s="9">
        <f t="shared" si="1"/>
        <v>14703</v>
      </c>
      <c r="B20247" s="5" t="s">
        <v>12614</v>
      </c>
      <c r="C20247" s="6" t="s">
        <v>23628</v>
      </c>
    </row>
    <row r="20248">
      <c r="A20248" s="9">
        <f t="shared" si="1"/>
        <v>14704</v>
      </c>
      <c r="B20248" s="5" t="s">
        <v>12615</v>
      </c>
      <c r="C20248" s="6" t="s">
        <v>1260</v>
      </c>
    </row>
    <row r="20249">
      <c r="A20249" s="9">
        <f t="shared" si="1"/>
        <v>14704</v>
      </c>
      <c r="B20249" s="5" t="s">
        <v>12615</v>
      </c>
      <c r="C20249" s="6" t="s">
        <v>12</v>
      </c>
    </row>
    <row r="20250">
      <c r="A20250" s="9">
        <f t="shared" si="1"/>
        <v>14705</v>
      </c>
      <c r="B20250" s="5" t="s">
        <v>12616</v>
      </c>
      <c r="C20250" s="6" t="s">
        <v>1040</v>
      </c>
    </row>
    <row r="20251">
      <c r="A20251" s="9">
        <f t="shared" si="1"/>
        <v>14706</v>
      </c>
      <c r="B20251" s="5" t="s">
        <v>12617</v>
      </c>
      <c r="C20251" s="6" t="s">
        <v>12</v>
      </c>
    </row>
    <row r="20252">
      <c r="A20252" s="9">
        <f t="shared" si="1"/>
        <v>14707</v>
      </c>
      <c r="B20252" s="25" t="s">
        <v>25964</v>
      </c>
      <c r="C20252" s="26" t="s">
        <v>4721</v>
      </c>
    </row>
    <row r="20253">
      <c r="A20253" s="9">
        <f t="shared" si="1"/>
        <v>14708</v>
      </c>
      <c r="B20253" s="5" t="s">
        <v>12618</v>
      </c>
      <c r="C20253" s="6" t="s">
        <v>12</v>
      </c>
    </row>
    <row r="20254">
      <c r="A20254" s="9">
        <f t="shared" si="1"/>
        <v>14709</v>
      </c>
      <c r="B20254" s="5" t="s">
        <v>12619</v>
      </c>
      <c r="C20254" s="6" t="s">
        <v>1324</v>
      </c>
    </row>
    <row r="20255">
      <c r="A20255" s="9">
        <f t="shared" si="1"/>
        <v>14710</v>
      </c>
      <c r="B20255" s="8" t="s">
        <v>12620</v>
      </c>
      <c r="C20255" s="9" t="s">
        <v>1548</v>
      </c>
    </row>
    <row r="20256">
      <c r="A20256" s="9">
        <f t="shared" si="1"/>
        <v>14711</v>
      </c>
      <c r="B20256" s="8" t="s">
        <v>12621</v>
      </c>
      <c r="C20256" s="9" t="s">
        <v>1548</v>
      </c>
    </row>
    <row r="20257">
      <c r="A20257" s="9">
        <f t="shared" si="1"/>
        <v>14712</v>
      </c>
      <c r="B20257" s="8" t="s">
        <v>12622</v>
      </c>
      <c r="C20257" s="9" t="s">
        <v>1548</v>
      </c>
    </row>
    <row r="20258">
      <c r="A20258" s="9">
        <f t="shared" si="1"/>
        <v>14713</v>
      </c>
      <c r="B20258" s="8" t="s">
        <v>12623</v>
      </c>
      <c r="C20258" s="9" t="s">
        <v>1548</v>
      </c>
    </row>
    <row r="20259">
      <c r="A20259" s="9">
        <f t="shared" si="1"/>
        <v>14714</v>
      </c>
      <c r="B20259" s="8" t="s">
        <v>12624</v>
      </c>
      <c r="C20259" s="9" t="s">
        <v>1548</v>
      </c>
    </row>
    <row r="20260">
      <c r="A20260" s="9">
        <f t="shared" si="1"/>
        <v>14715</v>
      </c>
      <c r="B20260" s="8" t="s">
        <v>12625</v>
      </c>
      <c r="C20260" s="9" t="s">
        <v>1548</v>
      </c>
    </row>
    <row r="20261">
      <c r="A20261" s="9">
        <f t="shared" si="1"/>
        <v>14716</v>
      </c>
      <c r="B20261" s="8" t="s">
        <v>12626</v>
      </c>
      <c r="C20261" s="9" t="s">
        <v>1548</v>
      </c>
    </row>
    <row r="20262">
      <c r="A20262" s="9">
        <f t="shared" si="1"/>
        <v>14717</v>
      </c>
      <c r="B20262" s="8" t="s">
        <v>12627</v>
      </c>
      <c r="C20262" s="9" t="s">
        <v>1548</v>
      </c>
    </row>
    <row r="20263">
      <c r="A20263" s="9">
        <f t="shared" si="1"/>
        <v>14718</v>
      </c>
      <c r="B20263" s="8" t="s">
        <v>12628</v>
      </c>
      <c r="C20263" s="9" t="s">
        <v>1548</v>
      </c>
    </row>
    <row r="20264">
      <c r="A20264" s="9">
        <f t="shared" si="1"/>
        <v>14719</v>
      </c>
      <c r="B20264" s="5" t="s">
        <v>12629</v>
      </c>
      <c r="C20264" s="6" t="s">
        <v>162</v>
      </c>
    </row>
    <row r="20265">
      <c r="A20265" s="9">
        <f t="shared" si="1"/>
        <v>14719</v>
      </c>
      <c r="B20265" s="5" t="s">
        <v>12629</v>
      </c>
      <c r="C20265" s="6" t="s">
        <v>672</v>
      </c>
    </row>
    <row r="20266">
      <c r="A20266" s="9">
        <f t="shared" si="1"/>
        <v>14719</v>
      </c>
      <c r="B20266" s="5" t="s">
        <v>12629</v>
      </c>
      <c r="C20266" s="6" t="s">
        <v>60</v>
      </c>
    </row>
    <row r="20267">
      <c r="A20267" s="9">
        <f t="shared" si="1"/>
        <v>14719</v>
      </c>
      <c r="B20267" s="8" t="s">
        <v>12629</v>
      </c>
      <c r="C20267" s="9" t="s">
        <v>946</v>
      </c>
    </row>
    <row r="20268">
      <c r="A20268" s="9">
        <f t="shared" si="1"/>
        <v>14719</v>
      </c>
      <c r="B20268" s="5" t="s">
        <v>12629</v>
      </c>
      <c r="C20268" s="6" t="s">
        <v>23637</v>
      </c>
    </row>
    <row r="20269">
      <c r="A20269" s="9">
        <f t="shared" si="1"/>
        <v>14720</v>
      </c>
      <c r="B20269" s="8" t="s">
        <v>12630</v>
      </c>
      <c r="C20269" s="9" t="s">
        <v>60</v>
      </c>
    </row>
    <row r="20270">
      <c r="A20270" s="9">
        <f t="shared" si="1"/>
        <v>14720</v>
      </c>
      <c r="B20270" s="8" t="s">
        <v>12630</v>
      </c>
      <c r="C20270" s="9" t="s">
        <v>24</v>
      </c>
    </row>
    <row r="20271">
      <c r="A20271" s="9">
        <f t="shared" si="1"/>
        <v>14720</v>
      </c>
      <c r="B20271" s="8" t="s">
        <v>12630</v>
      </c>
      <c r="C20271" s="9" t="s">
        <v>25</v>
      </c>
    </row>
    <row r="20272">
      <c r="A20272" s="9">
        <f t="shared" si="1"/>
        <v>14721</v>
      </c>
      <c r="B20272" s="8" t="s">
        <v>12631</v>
      </c>
      <c r="C20272" s="9" t="s">
        <v>24</v>
      </c>
    </row>
    <row r="20273">
      <c r="A20273" s="9">
        <f t="shared" si="1"/>
        <v>14722</v>
      </c>
      <c r="B20273" s="8" t="s">
        <v>12632</v>
      </c>
      <c r="C20273" s="9" t="s">
        <v>1042</v>
      </c>
    </row>
    <row r="20274">
      <c r="A20274" s="9">
        <f t="shared" si="1"/>
        <v>14723</v>
      </c>
      <c r="B20274" s="8" t="s">
        <v>12633</v>
      </c>
      <c r="C20274" s="9" t="s">
        <v>1776</v>
      </c>
    </row>
    <row r="20275">
      <c r="A20275" s="9">
        <f t="shared" si="1"/>
        <v>14724</v>
      </c>
      <c r="B20275" s="8" t="s">
        <v>12634</v>
      </c>
      <c r="C20275" s="6" t="s">
        <v>59</v>
      </c>
    </row>
    <row r="20276">
      <c r="A20276" s="9">
        <f t="shared" si="1"/>
        <v>14725</v>
      </c>
      <c r="B20276" s="5" t="s">
        <v>12635</v>
      </c>
      <c r="C20276" s="6" t="s">
        <v>731</v>
      </c>
    </row>
    <row r="20277">
      <c r="A20277" s="9">
        <f t="shared" si="1"/>
        <v>14726</v>
      </c>
      <c r="B20277" s="5" t="s">
        <v>12636</v>
      </c>
      <c r="C20277" s="6" t="s">
        <v>731</v>
      </c>
    </row>
    <row r="20278">
      <c r="A20278" s="9">
        <f t="shared" si="1"/>
        <v>14727</v>
      </c>
      <c r="B20278" s="5" t="s">
        <v>12637</v>
      </c>
      <c r="C20278" s="6" t="s">
        <v>731</v>
      </c>
    </row>
    <row r="20279">
      <c r="A20279" s="9">
        <f t="shared" si="1"/>
        <v>14728</v>
      </c>
      <c r="B20279" s="8" t="s">
        <v>12638</v>
      </c>
      <c r="C20279" s="9" t="s">
        <v>1548</v>
      </c>
    </row>
    <row r="20280">
      <c r="A20280" s="9">
        <f t="shared" si="1"/>
        <v>14729</v>
      </c>
      <c r="B20280" s="8" t="s">
        <v>12639</v>
      </c>
      <c r="C20280" s="9" t="s">
        <v>1548</v>
      </c>
    </row>
    <row r="20281">
      <c r="A20281" s="9">
        <f t="shared" si="1"/>
        <v>14730</v>
      </c>
      <c r="B20281" s="8" t="s">
        <v>12640</v>
      </c>
      <c r="C20281" s="9" t="s">
        <v>280</v>
      </c>
    </row>
    <row r="20282">
      <c r="A20282" s="9">
        <f t="shared" si="1"/>
        <v>14731</v>
      </c>
      <c r="B20282" s="8" t="s">
        <v>12641</v>
      </c>
      <c r="C20282" s="9" t="s">
        <v>60</v>
      </c>
    </row>
    <row r="20283">
      <c r="A20283" s="9">
        <f t="shared" si="1"/>
        <v>14731</v>
      </c>
      <c r="B20283" s="8" t="s">
        <v>12641</v>
      </c>
      <c r="C20283" s="9" t="s">
        <v>24</v>
      </c>
    </row>
    <row r="20284">
      <c r="A20284" s="9">
        <f t="shared" si="1"/>
        <v>14731</v>
      </c>
      <c r="B20284" s="8" t="s">
        <v>12641</v>
      </c>
      <c r="C20284" s="9" t="s">
        <v>25</v>
      </c>
    </row>
    <row r="20285">
      <c r="A20285" s="9">
        <f t="shared" si="1"/>
        <v>14732</v>
      </c>
      <c r="B20285" s="5" t="s">
        <v>12642</v>
      </c>
      <c r="C20285" s="6" t="s">
        <v>621</v>
      </c>
    </row>
    <row r="20286">
      <c r="A20286" s="9">
        <f t="shared" si="1"/>
        <v>14733</v>
      </c>
      <c r="B20286" s="5" t="s">
        <v>12643</v>
      </c>
      <c r="C20286" s="6" t="s">
        <v>437</v>
      </c>
    </row>
    <row r="20287">
      <c r="A20287" s="9">
        <f t="shared" si="1"/>
        <v>14734</v>
      </c>
      <c r="B20287" s="5" t="s">
        <v>12644</v>
      </c>
      <c r="C20287" s="6" t="s">
        <v>4</v>
      </c>
    </row>
    <row r="20288">
      <c r="A20288" s="9">
        <f t="shared" si="1"/>
        <v>14735</v>
      </c>
      <c r="B20288" s="8" t="s">
        <v>12645</v>
      </c>
      <c r="C20288" s="9" t="s">
        <v>24</v>
      </c>
    </row>
    <row r="20289">
      <c r="A20289" s="9">
        <f t="shared" si="1"/>
        <v>14736</v>
      </c>
      <c r="B20289" s="8" t="s">
        <v>12646</v>
      </c>
      <c r="C20289" s="9" t="s">
        <v>24</v>
      </c>
    </row>
    <row r="20290">
      <c r="A20290" s="9">
        <f t="shared" si="1"/>
        <v>14736</v>
      </c>
      <c r="B20290" s="8" t="s">
        <v>12646</v>
      </c>
      <c r="C20290" s="9" t="s">
        <v>25</v>
      </c>
    </row>
    <row r="20291">
      <c r="A20291" s="9">
        <f t="shared" si="1"/>
        <v>14737</v>
      </c>
      <c r="B20291" s="5" t="s">
        <v>12647</v>
      </c>
      <c r="C20291" s="6" t="s">
        <v>12</v>
      </c>
    </row>
    <row r="20292">
      <c r="A20292" s="9">
        <f t="shared" si="1"/>
        <v>14738</v>
      </c>
      <c r="B20292" s="5" t="s">
        <v>12648</v>
      </c>
      <c r="C20292" s="6" t="s">
        <v>780</v>
      </c>
    </row>
    <row r="20293">
      <c r="A20293" s="9">
        <f t="shared" si="1"/>
        <v>14739</v>
      </c>
      <c r="B20293" s="5" t="s">
        <v>12649</v>
      </c>
      <c r="C20293" s="6" t="s">
        <v>555</v>
      </c>
    </row>
    <row r="20294">
      <c r="A20294" s="9">
        <f t="shared" si="1"/>
        <v>14740</v>
      </c>
      <c r="B20294" s="8" t="s">
        <v>12650</v>
      </c>
      <c r="C20294" s="9" t="s">
        <v>1169</v>
      </c>
    </row>
    <row r="20295">
      <c r="A20295" s="9">
        <f t="shared" si="1"/>
        <v>14741</v>
      </c>
      <c r="B20295" s="8" t="s">
        <v>12651</v>
      </c>
      <c r="C20295" s="9" t="s">
        <v>1548</v>
      </c>
    </row>
    <row r="20296">
      <c r="A20296" s="9">
        <f t="shared" si="1"/>
        <v>14742</v>
      </c>
      <c r="B20296" s="8" t="s">
        <v>12652</v>
      </c>
      <c r="C20296" s="9" t="s">
        <v>24</v>
      </c>
    </row>
    <row r="20297">
      <c r="A20297" s="9">
        <f t="shared" si="1"/>
        <v>14742</v>
      </c>
      <c r="B20297" s="8" t="s">
        <v>12652</v>
      </c>
      <c r="C20297" s="9" t="s">
        <v>25</v>
      </c>
    </row>
    <row r="20298">
      <c r="A20298" s="9">
        <f t="shared" si="1"/>
        <v>14743</v>
      </c>
      <c r="B20298" s="8" t="s">
        <v>12653</v>
      </c>
      <c r="C20298" s="6" t="s">
        <v>59</v>
      </c>
    </row>
    <row r="20299">
      <c r="A20299" s="9">
        <f t="shared" si="1"/>
        <v>14744</v>
      </c>
      <c r="B20299" s="25" t="s">
        <v>25965</v>
      </c>
      <c r="C20299" s="26" t="s">
        <v>23812</v>
      </c>
    </row>
    <row r="20300">
      <c r="A20300" s="9">
        <f t="shared" si="1"/>
        <v>14745</v>
      </c>
      <c r="B20300" s="5" t="s">
        <v>12654</v>
      </c>
      <c r="C20300" s="6" t="s">
        <v>785</v>
      </c>
    </row>
    <row r="20301">
      <c r="A20301" s="9">
        <f t="shared" si="1"/>
        <v>14746</v>
      </c>
      <c r="B20301" s="5" t="s">
        <v>12655</v>
      </c>
      <c r="C20301" s="6" t="s">
        <v>785</v>
      </c>
    </row>
    <row r="20302">
      <c r="A20302" s="9">
        <f t="shared" si="1"/>
        <v>14747</v>
      </c>
      <c r="B20302" s="5" t="s">
        <v>12656</v>
      </c>
      <c r="C20302" s="6" t="s">
        <v>785</v>
      </c>
    </row>
    <row r="20303">
      <c r="A20303" s="9">
        <f t="shared" si="1"/>
        <v>14748</v>
      </c>
      <c r="B20303" s="46" t="s">
        <v>25966</v>
      </c>
      <c r="C20303" s="26" t="s">
        <v>6</v>
      </c>
    </row>
    <row r="20304">
      <c r="A20304" s="9">
        <f t="shared" si="1"/>
        <v>14749</v>
      </c>
      <c r="B20304" s="8" t="s">
        <v>12657</v>
      </c>
      <c r="C20304" s="9" t="s">
        <v>893</v>
      </c>
    </row>
    <row r="20305">
      <c r="A20305" s="9">
        <f t="shared" si="1"/>
        <v>14750</v>
      </c>
      <c r="B20305" s="8" t="s">
        <v>12658</v>
      </c>
      <c r="C20305" s="9" t="s">
        <v>280</v>
      </c>
    </row>
    <row r="20306">
      <c r="A20306" s="9">
        <f t="shared" si="1"/>
        <v>14751</v>
      </c>
      <c r="B20306" s="5" t="s">
        <v>12659</v>
      </c>
      <c r="C20306" s="6" t="s">
        <v>1371</v>
      </c>
    </row>
    <row r="20307">
      <c r="A20307" s="9">
        <f t="shared" si="1"/>
        <v>14752</v>
      </c>
      <c r="B20307" s="8" t="s">
        <v>12660</v>
      </c>
      <c r="C20307" s="9" t="s">
        <v>177</v>
      </c>
    </row>
    <row r="20308">
      <c r="A20308" s="9">
        <f t="shared" si="1"/>
        <v>14753</v>
      </c>
      <c r="B20308" s="5" t="s">
        <v>12661</v>
      </c>
      <c r="C20308" s="6" t="s">
        <v>109</v>
      </c>
    </row>
    <row r="20309">
      <c r="A20309" s="9">
        <f t="shared" si="1"/>
        <v>14753</v>
      </c>
      <c r="B20309" s="5" t="s">
        <v>12661</v>
      </c>
      <c r="C20309" s="6" t="s">
        <v>25</v>
      </c>
    </row>
    <row r="20310">
      <c r="A20310" s="9">
        <f t="shared" si="1"/>
        <v>14754</v>
      </c>
      <c r="B20310" s="5" t="s">
        <v>12662</v>
      </c>
      <c r="C20310" s="6" t="s">
        <v>109</v>
      </c>
    </row>
    <row r="20311">
      <c r="A20311" s="9">
        <f t="shared" si="1"/>
        <v>14754</v>
      </c>
      <c r="B20311" s="5" t="s">
        <v>12662</v>
      </c>
      <c r="C20311" s="6" t="s">
        <v>25</v>
      </c>
    </row>
    <row r="20312">
      <c r="A20312" s="9">
        <f t="shared" si="1"/>
        <v>14755</v>
      </c>
      <c r="B20312" s="5" t="s">
        <v>12663</v>
      </c>
      <c r="C20312" s="6" t="s">
        <v>109</v>
      </c>
    </row>
    <row r="20313">
      <c r="A20313" s="9">
        <f t="shared" si="1"/>
        <v>14755</v>
      </c>
      <c r="B20313" s="5" t="s">
        <v>12663</v>
      </c>
      <c r="C20313" s="6" t="s">
        <v>25</v>
      </c>
    </row>
    <row r="20314">
      <c r="A20314" s="9">
        <f t="shared" si="1"/>
        <v>14756</v>
      </c>
      <c r="B20314" s="5" t="s">
        <v>12664</v>
      </c>
      <c r="C20314" s="6" t="s">
        <v>109</v>
      </c>
    </row>
    <row r="20315">
      <c r="A20315" s="9">
        <f t="shared" si="1"/>
        <v>14757</v>
      </c>
      <c r="B20315" s="5" t="s">
        <v>12665</v>
      </c>
      <c r="C20315" s="6" t="s">
        <v>109</v>
      </c>
    </row>
    <row r="20316">
      <c r="A20316" s="9">
        <f t="shared" si="1"/>
        <v>14758</v>
      </c>
      <c r="B20316" s="5" t="s">
        <v>12666</v>
      </c>
      <c r="C20316" s="6" t="s">
        <v>109</v>
      </c>
    </row>
    <row r="20317">
      <c r="A20317" s="9">
        <f t="shared" si="1"/>
        <v>14759</v>
      </c>
      <c r="B20317" s="5" t="s">
        <v>12667</v>
      </c>
      <c r="C20317" s="6" t="s">
        <v>109</v>
      </c>
    </row>
    <row r="20318">
      <c r="A20318" s="9">
        <f t="shared" si="1"/>
        <v>14760</v>
      </c>
      <c r="B20318" s="5" t="s">
        <v>12668</v>
      </c>
      <c r="C20318" s="6" t="s">
        <v>1585</v>
      </c>
    </row>
    <row r="20319">
      <c r="A20319" s="9">
        <f t="shared" si="1"/>
        <v>14760</v>
      </c>
      <c r="B20319" s="5" t="s">
        <v>12668</v>
      </c>
      <c r="C20319" s="6" t="s">
        <v>24</v>
      </c>
    </row>
    <row r="20320">
      <c r="A20320" s="9">
        <f t="shared" si="1"/>
        <v>14760</v>
      </c>
      <c r="B20320" s="5" t="s">
        <v>12668</v>
      </c>
      <c r="C20320" s="6" t="s">
        <v>25</v>
      </c>
    </row>
    <row r="20321">
      <c r="A20321" s="9">
        <f t="shared" si="1"/>
        <v>14761</v>
      </c>
      <c r="B20321" s="8" t="s">
        <v>12669</v>
      </c>
      <c r="C20321" s="9" t="s">
        <v>24</v>
      </c>
    </row>
    <row r="20322">
      <c r="A20322" s="9">
        <f t="shared" si="1"/>
        <v>14762</v>
      </c>
      <c r="B20322" s="5" t="s">
        <v>12670</v>
      </c>
      <c r="C20322" s="6" t="s">
        <v>109</v>
      </c>
    </row>
    <row r="20323">
      <c r="A20323" s="9">
        <f t="shared" si="1"/>
        <v>14763</v>
      </c>
      <c r="B20323" s="5" t="s">
        <v>12671</v>
      </c>
      <c r="C20323" s="6" t="s">
        <v>109</v>
      </c>
    </row>
    <row r="20324">
      <c r="A20324" s="9">
        <f t="shared" si="1"/>
        <v>14763</v>
      </c>
      <c r="B20324" s="5" t="s">
        <v>12671</v>
      </c>
      <c r="C20324" s="6" t="s">
        <v>25</v>
      </c>
    </row>
    <row r="20325">
      <c r="A20325" s="9">
        <f t="shared" si="1"/>
        <v>14764</v>
      </c>
      <c r="B20325" s="5" t="s">
        <v>12672</v>
      </c>
      <c r="C20325" s="6" t="s">
        <v>109</v>
      </c>
    </row>
    <row r="20326">
      <c r="A20326" s="9">
        <f t="shared" si="1"/>
        <v>14765</v>
      </c>
      <c r="B20326" s="5" t="s">
        <v>12673</v>
      </c>
      <c r="C20326" s="6" t="s">
        <v>109</v>
      </c>
    </row>
    <row r="20327">
      <c r="A20327" s="9">
        <f t="shared" si="1"/>
        <v>14765</v>
      </c>
      <c r="B20327" s="5" t="s">
        <v>12673</v>
      </c>
      <c r="C20327" s="6" t="s">
        <v>25</v>
      </c>
    </row>
    <row r="20328">
      <c r="A20328" s="9">
        <f t="shared" si="1"/>
        <v>14766</v>
      </c>
      <c r="B20328" s="5" t="s">
        <v>12674</v>
      </c>
      <c r="C20328" s="6" t="s">
        <v>109</v>
      </c>
    </row>
    <row r="20329">
      <c r="A20329" s="9">
        <f t="shared" si="1"/>
        <v>14766</v>
      </c>
      <c r="B20329" s="5" t="s">
        <v>12674</v>
      </c>
      <c r="C20329" s="6" t="s">
        <v>25</v>
      </c>
    </row>
    <row r="20330">
      <c r="A20330" s="9">
        <f t="shared" si="1"/>
        <v>14767</v>
      </c>
      <c r="B20330" s="8" t="s">
        <v>12675</v>
      </c>
      <c r="C20330" s="9" t="s">
        <v>10</v>
      </c>
    </row>
    <row r="20331">
      <c r="A20331" s="9">
        <f t="shared" si="1"/>
        <v>14768</v>
      </c>
      <c r="B20331" s="8" t="s">
        <v>12676</v>
      </c>
      <c r="C20331" s="9" t="s">
        <v>24</v>
      </c>
    </row>
    <row r="20332">
      <c r="A20332" s="9">
        <f t="shared" si="1"/>
        <v>14769</v>
      </c>
      <c r="B20332" s="8" t="s">
        <v>12677</v>
      </c>
      <c r="C20332" s="9" t="s">
        <v>22</v>
      </c>
    </row>
    <row r="20333">
      <c r="A20333" s="9">
        <f t="shared" si="1"/>
        <v>14770</v>
      </c>
      <c r="B20333" s="8" t="s">
        <v>12678</v>
      </c>
      <c r="C20333" s="9" t="s">
        <v>25</v>
      </c>
    </row>
    <row r="20334">
      <c r="A20334" s="9">
        <f t="shared" si="1"/>
        <v>14771</v>
      </c>
      <c r="B20334" s="5" t="s">
        <v>12679</v>
      </c>
      <c r="C20334" s="6" t="s">
        <v>446</v>
      </c>
    </row>
    <row r="20335">
      <c r="A20335" s="9">
        <f t="shared" si="1"/>
        <v>14771</v>
      </c>
      <c r="B20335" s="5" t="s">
        <v>12679</v>
      </c>
      <c r="C20335" s="6" t="s">
        <v>566</v>
      </c>
    </row>
    <row r="20336">
      <c r="A20336" s="9">
        <f t="shared" si="1"/>
        <v>14771</v>
      </c>
      <c r="B20336" s="5" t="s">
        <v>12679</v>
      </c>
      <c r="C20336" s="6" t="s">
        <v>23637</v>
      </c>
    </row>
    <row r="20337">
      <c r="A20337" s="9">
        <f t="shared" si="1"/>
        <v>14772</v>
      </c>
      <c r="B20337" s="8" t="s">
        <v>12680</v>
      </c>
      <c r="C20337" s="9" t="s">
        <v>24</v>
      </c>
    </row>
    <row r="20338">
      <c r="A20338" s="9">
        <f t="shared" si="1"/>
        <v>14773</v>
      </c>
      <c r="B20338" s="5" t="s">
        <v>12681</v>
      </c>
      <c r="C20338" s="6" t="s">
        <v>86</v>
      </c>
    </row>
    <row r="20339">
      <c r="A20339" s="9">
        <f t="shared" si="1"/>
        <v>14774</v>
      </c>
      <c r="B20339" s="5" t="s">
        <v>12682</v>
      </c>
      <c r="C20339" s="6" t="s">
        <v>731</v>
      </c>
    </row>
    <row r="20340">
      <c r="A20340" s="9">
        <f t="shared" si="1"/>
        <v>14775</v>
      </c>
      <c r="B20340" s="8" t="s">
        <v>12683</v>
      </c>
      <c r="C20340" s="6" t="s">
        <v>1012</v>
      </c>
    </row>
    <row r="20341">
      <c r="A20341" s="9">
        <f t="shared" si="1"/>
        <v>14776</v>
      </c>
      <c r="B20341" s="8" t="s">
        <v>12684</v>
      </c>
      <c r="C20341" s="9" t="s">
        <v>1548</v>
      </c>
    </row>
    <row r="20342">
      <c r="A20342" s="9">
        <f t="shared" si="1"/>
        <v>14777</v>
      </c>
      <c r="B20342" s="8" t="s">
        <v>12685</v>
      </c>
      <c r="C20342" s="9" t="s">
        <v>1548</v>
      </c>
    </row>
    <row r="20343">
      <c r="A20343" s="9">
        <f t="shared" si="1"/>
        <v>14778</v>
      </c>
      <c r="B20343" s="8" t="s">
        <v>12686</v>
      </c>
      <c r="C20343" s="6" t="s">
        <v>132</v>
      </c>
    </row>
    <row r="20344">
      <c r="A20344" s="9">
        <f t="shared" si="1"/>
        <v>14778</v>
      </c>
      <c r="B20344" s="8" t="s">
        <v>12686</v>
      </c>
      <c r="C20344" s="6" t="s">
        <v>23637</v>
      </c>
    </row>
    <row r="20345">
      <c r="A20345" s="9">
        <f t="shared" si="1"/>
        <v>14779</v>
      </c>
      <c r="B20345" s="8" t="s">
        <v>12687</v>
      </c>
      <c r="C20345" s="9" t="s">
        <v>835</v>
      </c>
    </row>
    <row r="20346">
      <c r="A20346" s="9">
        <f t="shared" si="1"/>
        <v>14780</v>
      </c>
      <c r="B20346" s="25" t="s">
        <v>25967</v>
      </c>
      <c r="C20346" s="26" t="s">
        <v>10122</v>
      </c>
    </row>
    <row r="20347">
      <c r="A20347" s="9">
        <f t="shared" si="1"/>
        <v>14780</v>
      </c>
      <c r="B20347" s="27" t="s">
        <v>25967</v>
      </c>
      <c r="C20347" s="28" t="s">
        <v>23637</v>
      </c>
    </row>
    <row r="20348">
      <c r="A20348" s="9">
        <f t="shared" si="1"/>
        <v>14781</v>
      </c>
      <c r="B20348" s="25" t="s">
        <v>25968</v>
      </c>
      <c r="C20348" s="26" t="s">
        <v>10122</v>
      </c>
    </row>
    <row r="20349">
      <c r="A20349" s="9">
        <f t="shared" si="1"/>
        <v>14781</v>
      </c>
      <c r="B20349" s="27" t="s">
        <v>25968</v>
      </c>
      <c r="C20349" s="28" t="s">
        <v>23637</v>
      </c>
    </row>
    <row r="20350">
      <c r="A20350" s="9">
        <f t="shared" si="1"/>
        <v>14782</v>
      </c>
      <c r="B20350" s="25" t="s">
        <v>25969</v>
      </c>
      <c r="C20350" s="26" t="s">
        <v>10122</v>
      </c>
    </row>
    <row r="20351">
      <c r="A20351" s="9">
        <f t="shared" si="1"/>
        <v>14782</v>
      </c>
      <c r="B20351" s="27" t="s">
        <v>25969</v>
      </c>
      <c r="C20351" s="28" t="s">
        <v>23637</v>
      </c>
    </row>
    <row r="20352">
      <c r="A20352" s="9">
        <f t="shared" si="1"/>
        <v>14783</v>
      </c>
      <c r="B20352" s="25" t="s">
        <v>25970</v>
      </c>
      <c r="C20352" s="26" t="s">
        <v>10122</v>
      </c>
    </row>
    <row r="20353">
      <c r="A20353" s="9">
        <f t="shared" si="1"/>
        <v>14783</v>
      </c>
      <c r="B20353" s="27" t="s">
        <v>25970</v>
      </c>
      <c r="C20353" s="28" t="s">
        <v>23637</v>
      </c>
    </row>
    <row r="20354">
      <c r="A20354" s="9">
        <f t="shared" si="1"/>
        <v>14784</v>
      </c>
      <c r="B20354" s="8" t="s">
        <v>12688</v>
      </c>
      <c r="C20354" s="9" t="s">
        <v>40</v>
      </c>
    </row>
    <row r="20355">
      <c r="A20355" s="9">
        <f t="shared" si="1"/>
        <v>14784</v>
      </c>
      <c r="B20355" s="8" t="s">
        <v>12688</v>
      </c>
      <c r="C20355" s="9" t="s">
        <v>25</v>
      </c>
    </row>
    <row r="20356">
      <c r="A20356" s="9">
        <f t="shared" si="1"/>
        <v>14785</v>
      </c>
      <c r="B20356" s="8" t="s">
        <v>12689</v>
      </c>
      <c r="C20356" s="9" t="s">
        <v>1548</v>
      </c>
    </row>
    <row r="20357">
      <c r="A20357" s="9">
        <f t="shared" si="1"/>
        <v>14785</v>
      </c>
      <c r="B20357" s="8" t="s">
        <v>12689</v>
      </c>
      <c r="C20357" s="9" t="s">
        <v>1470</v>
      </c>
    </row>
    <row r="20358">
      <c r="A20358" s="9">
        <f t="shared" si="1"/>
        <v>14786</v>
      </c>
      <c r="B20358" s="8" t="s">
        <v>12690</v>
      </c>
      <c r="C20358" s="9" t="s">
        <v>65</v>
      </c>
    </row>
    <row r="20359">
      <c r="A20359" s="9">
        <f t="shared" si="1"/>
        <v>14787</v>
      </c>
      <c r="B20359" s="5" t="s">
        <v>12691</v>
      </c>
      <c r="C20359" s="6" t="s">
        <v>785</v>
      </c>
    </row>
    <row r="20360">
      <c r="A20360" s="9">
        <f t="shared" si="1"/>
        <v>14788</v>
      </c>
      <c r="B20360" s="8" t="s">
        <v>12692</v>
      </c>
      <c r="C20360" s="9" t="s">
        <v>121</v>
      </c>
    </row>
    <row r="20361">
      <c r="A20361" s="9">
        <f t="shared" si="1"/>
        <v>14789</v>
      </c>
      <c r="B20361" s="5" t="s">
        <v>12693</v>
      </c>
      <c r="C20361" s="6" t="s">
        <v>1360</v>
      </c>
    </row>
    <row r="20362">
      <c r="A20362" s="9">
        <f t="shared" si="1"/>
        <v>14790</v>
      </c>
      <c r="B20362" s="41" t="s">
        <v>25971</v>
      </c>
      <c r="C20362" s="26" t="s">
        <v>23636</v>
      </c>
    </row>
    <row r="20363">
      <c r="A20363" s="9">
        <f t="shared" si="1"/>
        <v>14791</v>
      </c>
      <c r="B20363" s="5" t="s">
        <v>12694</v>
      </c>
      <c r="C20363" s="6" t="s">
        <v>1221</v>
      </c>
    </row>
    <row r="20364">
      <c r="A20364" s="9">
        <f t="shared" si="1"/>
        <v>14792</v>
      </c>
      <c r="B20364" s="8" t="s">
        <v>12695</v>
      </c>
      <c r="C20364" s="9" t="s">
        <v>280</v>
      </c>
    </row>
    <row r="20365">
      <c r="A20365" s="9">
        <f t="shared" si="1"/>
        <v>14793</v>
      </c>
      <c r="B20365" s="5" t="s">
        <v>12696</v>
      </c>
      <c r="C20365" s="6" t="s">
        <v>1585</v>
      </c>
    </row>
    <row r="20366">
      <c r="A20366" s="9">
        <f t="shared" si="1"/>
        <v>14794</v>
      </c>
      <c r="B20366" s="8" t="s">
        <v>12697</v>
      </c>
      <c r="C20366" s="9" t="s">
        <v>874</v>
      </c>
    </row>
    <row r="20367">
      <c r="A20367" s="9">
        <f t="shared" si="1"/>
        <v>14795</v>
      </c>
      <c r="B20367" s="8" t="s">
        <v>12698</v>
      </c>
      <c r="C20367" s="6" t="s">
        <v>59</v>
      </c>
    </row>
    <row r="20368">
      <c r="A20368" s="9">
        <f t="shared" si="1"/>
        <v>14796</v>
      </c>
      <c r="B20368" s="25" t="s">
        <v>25972</v>
      </c>
      <c r="C20368" s="26" t="s">
        <v>10122</v>
      </c>
    </row>
    <row r="20369">
      <c r="A20369" s="9">
        <f t="shared" si="1"/>
        <v>14796</v>
      </c>
      <c r="B20369" s="27" t="s">
        <v>25972</v>
      </c>
      <c r="C20369" s="28" t="s">
        <v>23637</v>
      </c>
    </row>
    <row r="20370">
      <c r="A20370" s="9">
        <f t="shared" si="1"/>
        <v>14797</v>
      </c>
      <c r="B20370" s="5" t="s">
        <v>12699</v>
      </c>
      <c r="C20370" s="6" t="s">
        <v>765</v>
      </c>
    </row>
    <row r="20371">
      <c r="A20371" s="9">
        <f t="shared" si="1"/>
        <v>14798</v>
      </c>
      <c r="B20371" s="5" t="s">
        <v>12700</v>
      </c>
      <c r="C20371" s="6" t="s">
        <v>59</v>
      </c>
    </row>
    <row r="20372">
      <c r="A20372" s="9">
        <f t="shared" si="1"/>
        <v>14799</v>
      </c>
      <c r="B20372" s="12" t="s">
        <v>12701</v>
      </c>
      <c r="C20372" s="13" t="s">
        <v>420</v>
      </c>
    </row>
    <row r="20373">
      <c r="A20373" s="9">
        <f t="shared" si="1"/>
        <v>14799</v>
      </c>
      <c r="B20373" s="12" t="s">
        <v>12701</v>
      </c>
      <c r="C20373" s="6" t="s">
        <v>23672</v>
      </c>
    </row>
    <row r="20374">
      <c r="A20374" s="9">
        <f t="shared" si="1"/>
        <v>14800</v>
      </c>
      <c r="B20374" s="5" t="s">
        <v>12702</v>
      </c>
      <c r="C20374" s="6" t="s">
        <v>714</v>
      </c>
    </row>
    <row r="20375">
      <c r="A20375" s="9">
        <f t="shared" si="1"/>
        <v>14800</v>
      </c>
      <c r="B20375" s="5" t="s">
        <v>12702</v>
      </c>
      <c r="C20375" s="6" t="s">
        <v>23672</v>
      </c>
    </row>
    <row r="20376">
      <c r="A20376" s="9">
        <f t="shared" si="1"/>
        <v>14801</v>
      </c>
      <c r="B20376" s="8" t="s">
        <v>12703</v>
      </c>
      <c r="C20376" s="6" t="s">
        <v>672</v>
      </c>
    </row>
    <row r="20377">
      <c r="A20377" s="9">
        <f t="shared" si="1"/>
        <v>14801</v>
      </c>
      <c r="B20377" s="8" t="s">
        <v>12703</v>
      </c>
      <c r="C20377" s="6" t="s">
        <v>23637</v>
      </c>
    </row>
    <row r="20378">
      <c r="A20378" s="9">
        <f t="shared" si="1"/>
        <v>14802</v>
      </c>
      <c r="B20378" s="8" t="s">
        <v>12704</v>
      </c>
      <c r="C20378" s="9" t="s">
        <v>25</v>
      </c>
    </row>
    <row r="20379">
      <c r="A20379" s="9">
        <f t="shared" si="1"/>
        <v>14803</v>
      </c>
      <c r="B20379" s="8" t="s">
        <v>12705</v>
      </c>
      <c r="C20379" s="9" t="s">
        <v>40</v>
      </c>
    </row>
    <row r="20380">
      <c r="A20380" s="9">
        <f t="shared" si="1"/>
        <v>14804</v>
      </c>
      <c r="B20380" s="8" t="s">
        <v>12706</v>
      </c>
      <c r="C20380" s="9" t="s">
        <v>25</v>
      </c>
    </row>
    <row r="20381">
      <c r="A20381" s="9">
        <f t="shared" si="1"/>
        <v>14804</v>
      </c>
      <c r="B20381" s="8" t="s">
        <v>12706</v>
      </c>
      <c r="C20381" s="9" t="s">
        <v>40</v>
      </c>
    </row>
    <row r="20382">
      <c r="A20382" s="9">
        <f t="shared" si="1"/>
        <v>14805</v>
      </c>
      <c r="B20382" s="25" t="s">
        <v>25973</v>
      </c>
      <c r="C20382" s="26" t="s">
        <v>8541</v>
      </c>
    </row>
    <row r="20383">
      <c r="A20383" s="9">
        <f t="shared" si="1"/>
        <v>14806</v>
      </c>
      <c r="B20383" s="5" t="s">
        <v>12707</v>
      </c>
      <c r="C20383" s="6" t="s">
        <v>656</v>
      </c>
    </row>
    <row r="20384">
      <c r="A20384" s="9">
        <f t="shared" si="1"/>
        <v>14806</v>
      </c>
      <c r="B20384" s="5" t="s">
        <v>12707</v>
      </c>
      <c r="C20384" s="6" t="s">
        <v>23628</v>
      </c>
    </row>
    <row r="20385">
      <c r="A20385" s="9">
        <f t="shared" si="1"/>
        <v>14807</v>
      </c>
      <c r="B20385" s="8" t="s">
        <v>12708</v>
      </c>
      <c r="C20385" s="9" t="s">
        <v>142</v>
      </c>
    </row>
    <row r="20386">
      <c r="A20386" s="9">
        <f t="shared" si="1"/>
        <v>14807</v>
      </c>
      <c r="B20386" s="8" t="s">
        <v>12708</v>
      </c>
      <c r="C20386" s="9" t="s">
        <v>25</v>
      </c>
    </row>
    <row r="20387">
      <c r="A20387" s="9">
        <f t="shared" si="1"/>
        <v>14808</v>
      </c>
      <c r="B20387" s="8" t="s">
        <v>12709</v>
      </c>
      <c r="C20387" s="9" t="s">
        <v>88</v>
      </c>
    </row>
    <row r="20388">
      <c r="A20388" s="9">
        <f t="shared" si="1"/>
        <v>14809</v>
      </c>
      <c r="B20388" s="25" t="s">
        <v>25974</v>
      </c>
      <c r="C20388" s="26" t="s">
        <v>4721</v>
      </c>
    </row>
    <row r="20389">
      <c r="A20389" s="9">
        <f t="shared" si="1"/>
        <v>14810</v>
      </c>
      <c r="B20389" s="5" t="s">
        <v>12710</v>
      </c>
      <c r="C20389" s="6" t="s">
        <v>1342</v>
      </c>
    </row>
    <row r="20390">
      <c r="A20390" s="9">
        <f t="shared" si="1"/>
        <v>14811</v>
      </c>
      <c r="B20390" s="5" t="s">
        <v>12711</v>
      </c>
      <c r="C20390" s="6" t="s">
        <v>1342</v>
      </c>
    </row>
    <row r="20391">
      <c r="A20391" s="9">
        <f t="shared" si="1"/>
        <v>14812</v>
      </c>
      <c r="B20391" s="5" t="s">
        <v>12712</v>
      </c>
      <c r="C20391" s="6" t="s">
        <v>179</v>
      </c>
    </row>
    <row r="20392">
      <c r="A20392" s="9">
        <f t="shared" si="1"/>
        <v>14812</v>
      </c>
      <c r="B20392" s="5" t="s">
        <v>12712</v>
      </c>
      <c r="C20392" s="6" t="s">
        <v>23637</v>
      </c>
    </row>
    <row r="20393">
      <c r="A20393" s="9">
        <f t="shared" si="1"/>
        <v>14813</v>
      </c>
      <c r="B20393" s="5" t="s">
        <v>12713</v>
      </c>
      <c r="C20393" s="6" t="s">
        <v>555</v>
      </c>
    </row>
    <row r="20394">
      <c r="A20394" s="9">
        <f t="shared" si="1"/>
        <v>14814</v>
      </c>
      <c r="B20394" s="8" t="s">
        <v>12714</v>
      </c>
      <c r="C20394" s="9" t="s">
        <v>24</v>
      </c>
    </row>
    <row r="20395">
      <c r="A20395" s="9">
        <f t="shared" si="1"/>
        <v>14814</v>
      </c>
      <c r="B20395" s="8" t="s">
        <v>12714</v>
      </c>
      <c r="C20395" s="9" t="s">
        <v>25</v>
      </c>
    </row>
    <row r="20396">
      <c r="A20396" s="9">
        <f t="shared" si="1"/>
        <v>14815</v>
      </c>
      <c r="B20396" s="5" t="s">
        <v>12715</v>
      </c>
      <c r="C20396" s="6" t="s">
        <v>80</v>
      </c>
    </row>
    <row r="20397">
      <c r="A20397" s="9">
        <f t="shared" si="1"/>
        <v>14816</v>
      </c>
      <c r="B20397" s="5" t="s">
        <v>12716</v>
      </c>
      <c r="C20397" s="6" t="s">
        <v>1262</v>
      </c>
    </row>
    <row r="20398">
      <c r="A20398" s="9">
        <f t="shared" si="1"/>
        <v>14817</v>
      </c>
      <c r="B20398" s="8" t="s">
        <v>12717</v>
      </c>
      <c r="C20398" s="6" t="s">
        <v>150</v>
      </c>
    </row>
    <row r="20399">
      <c r="A20399" s="9">
        <f t="shared" si="1"/>
        <v>14817</v>
      </c>
      <c r="B20399" s="8" t="s">
        <v>12717</v>
      </c>
      <c r="C20399" s="9" t="s">
        <v>60</v>
      </c>
    </row>
    <row r="20400">
      <c r="A20400" s="9">
        <f t="shared" si="1"/>
        <v>14817</v>
      </c>
      <c r="B20400" s="8" t="s">
        <v>12717</v>
      </c>
      <c r="C20400" s="6" t="s">
        <v>23637</v>
      </c>
    </row>
    <row r="20401">
      <c r="A20401" s="9">
        <f t="shared" si="1"/>
        <v>14818</v>
      </c>
      <c r="B20401" s="8" t="s">
        <v>12718</v>
      </c>
      <c r="C20401" s="6" t="s">
        <v>150</v>
      </c>
    </row>
    <row r="20402">
      <c r="A20402" s="9">
        <f t="shared" si="1"/>
        <v>14818</v>
      </c>
      <c r="B20402" s="8" t="s">
        <v>12718</v>
      </c>
      <c r="C20402" s="9" t="s">
        <v>399</v>
      </c>
    </row>
    <row r="20403">
      <c r="A20403" s="9">
        <f t="shared" si="1"/>
        <v>14818</v>
      </c>
      <c r="B20403" s="8" t="s">
        <v>12718</v>
      </c>
      <c r="C20403" s="6" t="s">
        <v>23637</v>
      </c>
    </row>
    <row r="20404">
      <c r="A20404" s="9">
        <f t="shared" si="1"/>
        <v>14819</v>
      </c>
      <c r="B20404" s="5" t="s">
        <v>12719</v>
      </c>
      <c r="C20404" s="6" t="s">
        <v>1495</v>
      </c>
    </row>
    <row r="20405">
      <c r="A20405" s="9">
        <f t="shared" si="1"/>
        <v>14820</v>
      </c>
      <c r="B20405" s="5" t="s">
        <v>12720</v>
      </c>
      <c r="C20405" s="6" t="s">
        <v>27</v>
      </c>
    </row>
    <row r="20406">
      <c r="A20406" s="9">
        <f t="shared" si="1"/>
        <v>14821</v>
      </c>
      <c r="B20406" s="8" t="s">
        <v>12721</v>
      </c>
      <c r="C20406" s="9" t="s">
        <v>60</v>
      </c>
    </row>
    <row r="20407">
      <c r="A20407" s="9">
        <f t="shared" si="1"/>
        <v>14822</v>
      </c>
      <c r="B20407" s="8" t="s">
        <v>12722</v>
      </c>
      <c r="C20407" s="9" t="s">
        <v>24</v>
      </c>
    </row>
    <row r="20408">
      <c r="A20408" s="9">
        <f t="shared" si="1"/>
        <v>14823</v>
      </c>
      <c r="B20408" s="25" t="s">
        <v>25975</v>
      </c>
      <c r="C20408" s="26" t="s">
        <v>941</v>
      </c>
    </row>
    <row r="20409">
      <c r="A20409" s="9">
        <f t="shared" si="1"/>
        <v>14823</v>
      </c>
      <c r="B20409" s="25" t="s">
        <v>25975</v>
      </c>
      <c r="C20409" s="6" t="s">
        <v>23672</v>
      </c>
    </row>
    <row r="20410">
      <c r="A20410" s="9">
        <f t="shared" si="1"/>
        <v>14824</v>
      </c>
      <c r="B20410" s="36" t="s">
        <v>25976</v>
      </c>
      <c r="C20410" s="26" t="s">
        <v>90</v>
      </c>
    </row>
    <row r="20411">
      <c r="A20411" s="9">
        <f t="shared" si="1"/>
        <v>14824</v>
      </c>
      <c r="B20411" s="36" t="s">
        <v>25976</v>
      </c>
      <c r="C20411" s="26" t="s">
        <v>60</v>
      </c>
    </row>
    <row r="20412">
      <c r="A20412" s="9">
        <f t="shared" si="1"/>
        <v>14824</v>
      </c>
      <c r="B20412" s="36" t="s">
        <v>25976</v>
      </c>
      <c r="C20412" s="26" t="s">
        <v>25</v>
      </c>
    </row>
    <row r="20413">
      <c r="A20413" s="9">
        <f t="shared" si="1"/>
        <v>14825</v>
      </c>
      <c r="B20413" s="8" t="s">
        <v>12723</v>
      </c>
      <c r="C20413" s="9" t="s">
        <v>372</v>
      </c>
    </row>
    <row r="20414">
      <c r="A20414" s="9">
        <f t="shared" si="1"/>
        <v>14826</v>
      </c>
      <c r="B20414" s="8" t="s">
        <v>12724</v>
      </c>
      <c r="C20414" s="6" t="s">
        <v>1012</v>
      </c>
    </row>
    <row r="20415">
      <c r="A20415" s="9">
        <f t="shared" si="1"/>
        <v>14827</v>
      </c>
      <c r="B20415" s="5" t="s">
        <v>12725</v>
      </c>
      <c r="C20415" s="6" t="s">
        <v>356</v>
      </c>
    </row>
    <row r="20416">
      <c r="A20416" s="9">
        <f t="shared" si="1"/>
        <v>14828</v>
      </c>
      <c r="B20416" s="8" t="s">
        <v>12726</v>
      </c>
      <c r="C20416" s="9" t="s">
        <v>60</v>
      </c>
    </row>
    <row r="20417">
      <c r="A20417" s="9">
        <f t="shared" si="1"/>
        <v>14829</v>
      </c>
      <c r="B20417" s="5" t="s">
        <v>12727</v>
      </c>
      <c r="C20417" s="6" t="s">
        <v>356</v>
      </c>
    </row>
    <row r="20418">
      <c r="A20418" s="9">
        <f t="shared" si="1"/>
        <v>14830</v>
      </c>
      <c r="B20418" s="5" t="s">
        <v>12728</v>
      </c>
      <c r="C20418" s="6" t="s">
        <v>362</v>
      </c>
    </row>
    <row r="20419">
      <c r="A20419" s="9">
        <f t="shared" si="1"/>
        <v>14831</v>
      </c>
      <c r="B20419" s="5" t="s">
        <v>12729</v>
      </c>
      <c r="C20419" s="6" t="s">
        <v>727</v>
      </c>
    </row>
    <row r="20420">
      <c r="A20420" s="9">
        <f t="shared" si="1"/>
        <v>14832</v>
      </c>
      <c r="B20420" s="25" t="s">
        <v>25977</v>
      </c>
      <c r="C20420" s="26" t="s">
        <v>23761</v>
      </c>
    </row>
    <row r="20421">
      <c r="A20421" s="9">
        <f t="shared" si="1"/>
        <v>14833</v>
      </c>
      <c r="B20421" s="25" t="s">
        <v>25978</v>
      </c>
      <c r="C20421" s="26" t="s">
        <v>23817</v>
      </c>
    </row>
    <row r="20422">
      <c r="A20422" s="9">
        <f t="shared" si="1"/>
        <v>14834</v>
      </c>
      <c r="B20422" s="8" t="s">
        <v>12730</v>
      </c>
      <c r="C20422" s="9" t="s">
        <v>758</v>
      </c>
    </row>
    <row r="20423">
      <c r="A20423" s="9">
        <f t="shared" si="1"/>
        <v>14835</v>
      </c>
      <c r="B20423" s="8" t="s">
        <v>12731</v>
      </c>
      <c r="C20423" s="9" t="s">
        <v>280</v>
      </c>
    </row>
    <row r="20424">
      <c r="A20424" s="9">
        <f t="shared" si="1"/>
        <v>14836</v>
      </c>
      <c r="B20424" s="8" t="s">
        <v>12732</v>
      </c>
      <c r="C20424" s="9" t="s">
        <v>46</v>
      </c>
    </row>
    <row r="20425">
      <c r="A20425" s="9">
        <f t="shared" si="1"/>
        <v>14837</v>
      </c>
      <c r="B20425" s="5" t="s">
        <v>12733</v>
      </c>
      <c r="C20425" s="6" t="s">
        <v>780</v>
      </c>
    </row>
    <row r="20426">
      <c r="A20426" s="9">
        <f t="shared" si="1"/>
        <v>14837</v>
      </c>
      <c r="B20426" s="5" t="s">
        <v>12733</v>
      </c>
      <c r="C20426" s="6" t="s">
        <v>24</v>
      </c>
    </row>
    <row r="20427">
      <c r="A20427" s="9">
        <f t="shared" si="1"/>
        <v>14837</v>
      </c>
      <c r="B20427" s="5" t="s">
        <v>12733</v>
      </c>
      <c r="C20427" s="6" t="s">
        <v>25</v>
      </c>
    </row>
    <row r="20428">
      <c r="A20428" s="9">
        <f t="shared" si="1"/>
        <v>14838</v>
      </c>
      <c r="B20428" s="5" t="s">
        <v>12734</v>
      </c>
      <c r="C20428" s="6" t="s">
        <v>1378</v>
      </c>
    </row>
    <row r="20429">
      <c r="A20429" s="9">
        <f t="shared" si="1"/>
        <v>14839</v>
      </c>
      <c r="B20429" s="25" t="s">
        <v>25979</v>
      </c>
      <c r="C20429" s="26" t="s">
        <v>23845</v>
      </c>
    </row>
    <row r="20430">
      <c r="A20430" s="9">
        <f t="shared" si="1"/>
        <v>14840</v>
      </c>
      <c r="B20430" s="16" t="s">
        <v>12735</v>
      </c>
      <c r="C20430" s="6" t="s">
        <v>1235</v>
      </c>
    </row>
    <row r="20431">
      <c r="A20431" s="9">
        <f t="shared" si="1"/>
        <v>14841</v>
      </c>
      <c r="B20431" s="16" t="s">
        <v>12736</v>
      </c>
      <c r="C20431" s="6" t="s">
        <v>1235</v>
      </c>
    </row>
    <row r="20432">
      <c r="A20432" s="9">
        <f t="shared" si="1"/>
        <v>14842</v>
      </c>
      <c r="B20432" s="16" t="s">
        <v>12737</v>
      </c>
      <c r="C20432" s="6" t="s">
        <v>1235</v>
      </c>
    </row>
    <row r="20433">
      <c r="A20433" s="9">
        <f t="shared" si="1"/>
        <v>14843</v>
      </c>
      <c r="B20433" s="16" t="s">
        <v>12738</v>
      </c>
      <c r="C20433" s="6" t="s">
        <v>1235</v>
      </c>
    </row>
    <row r="20434">
      <c r="A20434" s="9">
        <f t="shared" si="1"/>
        <v>14844</v>
      </c>
      <c r="B20434" s="5" t="s">
        <v>12739</v>
      </c>
      <c r="C20434" s="6" t="s">
        <v>74</v>
      </c>
    </row>
    <row r="20435">
      <c r="A20435" s="9">
        <f t="shared" si="1"/>
        <v>14845</v>
      </c>
      <c r="B20435" s="16" t="s">
        <v>12740</v>
      </c>
      <c r="C20435" s="6" t="s">
        <v>1235</v>
      </c>
    </row>
    <row r="20436">
      <c r="A20436" s="9">
        <f t="shared" si="1"/>
        <v>14846</v>
      </c>
      <c r="B20436" s="25" t="s">
        <v>25980</v>
      </c>
      <c r="C20436" s="26" t="s">
        <v>12983</v>
      </c>
    </row>
    <row r="20437">
      <c r="A20437" s="9">
        <f t="shared" si="1"/>
        <v>14847</v>
      </c>
      <c r="B20437" s="16" t="s">
        <v>12741</v>
      </c>
      <c r="C20437" s="6" t="s">
        <v>1235</v>
      </c>
    </row>
    <row r="20438">
      <c r="A20438" s="9">
        <f t="shared" si="1"/>
        <v>14848</v>
      </c>
      <c r="B20438" s="16" t="s">
        <v>12742</v>
      </c>
      <c r="C20438" s="6" t="s">
        <v>1235</v>
      </c>
    </row>
    <row r="20439">
      <c r="A20439" s="9">
        <f t="shared" si="1"/>
        <v>14849</v>
      </c>
      <c r="B20439" s="16" t="s">
        <v>12743</v>
      </c>
      <c r="C20439" s="6" t="s">
        <v>1235</v>
      </c>
    </row>
    <row r="20440">
      <c r="A20440" s="9">
        <f t="shared" si="1"/>
        <v>14850</v>
      </c>
      <c r="B20440" s="25" t="s">
        <v>25981</v>
      </c>
      <c r="C20440" s="26" t="s">
        <v>12983</v>
      </c>
    </row>
    <row r="20441">
      <c r="A20441" s="9">
        <f t="shared" si="1"/>
        <v>14850</v>
      </c>
      <c r="B20441" s="25" t="s">
        <v>25981</v>
      </c>
      <c r="C20441" s="26" t="s">
        <v>1235</v>
      </c>
    </row>
    <row r="20442">
      <c r="A20442" s="9">
        <f t="shared" si="1"/>
        <v>14851</v>
      </c>
      <c r="B20442" s="16" t="s">
        <v>12744</v>
      </c>
      <c r="C20442" s="6" t="s">
        <v>1235</v>
      </c>
    </row>
    <row r="20443">
      <c r="A20443" s="9">
        <f t="shared" si="1"/>
        <v>14852</v>
      </c>
      <c r="B20443" s="16" t="s">
        <v>12745</v>
      </c>
      <c r="C20443" s="6" t="s">
        <v>1235</v>
      </c>
    </row>
    <row r="20444">
      <c r="A20444" s="9">
        <f t="shared" si="1"/>
        <v>14853</v>
      </c>
      <c r="B20444" s="16" t="s">
        <v>12746</v>
      </c>
      <c r="C20444" s="6" t="s">
        <v>1235</v>
      </c>
    </row>
    <row r="20445">
      <c r="A20445" s="9">
        <f t="shared" si="1"/>
        <v>14854</v>
      </c>
      <c r="B20445" s="16" t="s">
        <v>12747</v>
      </c>
      <c r="C20445" s="6" t="s">
        <v>1235</v>
      </c>
    </row>
    <row r="20446">
      <c r="A20446" s="9">
        <f t="shared" si="1"/>
        <v>14855</v>
      </c>
      <c r="B20446" s="5" t="s">
        <v>12748</v>
      </c>
      <c r="C20446" s="11" t="s">
        <v>423</v>
      </c>
    </row>
    <row r="20447">
      <c r="A20447" s="9">
        <f t="shared" si="1"/>
        <v>14856</v>
      </c>
      <c r="B20447" s="5" t="s">
        <v>12749</v>
      </c>
      <c r="C20447" s="11" t="s">
        <v>423</v>
      </c>
    </row>
    <row r="20448">
      <c r="A20448" s="9">
        <f t="shared" si="1"/>
        <v>14857</v>
      </c>
      <c r="B20448" s="5" t="s">
        <v>12750</v>
      </c>
      <c r="C20448" s="11" t="s">
        <v>423</v>
      </c>
    </row>
    <row r="20449">
      <c r="A20449" s="9">
        <f t="shared" si="1"/>
        <v>14858</v>
      </c>
      <c r="B20449" s="5" t="s">
        <v>12751</v>
      </c>
      <c r="C20449" s="11" t="s">
        <v>423</v>
      </c>
    </row>
    <row r="20450">
      <c r="A20450" s="9">
        <f t="shared" si="1"/>
        <v>14859</v>
      </c>
      <c r="B20450" s="16" t="s">
        <v>12752</v>
      </c>
      <c r="C20450" s="6" t="s">
        <v>1235</v>
      </c>
    </row>
    <row r="20451">
      <c r="A20451" s="9">
        <f t="shared" si="1"/>
        <v>14860</v>
      </c>
      <c r="B20451" s="16" t="s">
        <v>12753</v>
      </c>
      <c r="C20451" s="6" t="s">
        <v>1235</v>
      </c>
    </row>
    <row r="20452">
      <c r="A20452" s="9">
        <f t="shared" si="1"/>
        <v>14861</v>
      </c>
      <c r="B20452" s="16" t="s">
        <v>12754</v>
      </c>
      <c r="C20452" s="6" t="s">
        <v>1235</v>
      </c>
    </row>
    <row r="20453">
      <c r="A20453" s="9">
        <f t="shared" si="1"/>
        <v>14862</v>
      </c>
      <c r="B20453" s="15" t="s">
        <v>12755</v>
      </c>
      <c r="C20453" s="11" t="s">
        <v>1235</v>
      </c>
    </row>
    <row r="20454">
      <c r="A20454" s="9">
        <f t="shared" si="1"/>
        <v>14863</v>
      </c>
      <c r="B20454" s="15" t="s">
        <v>12756</v>
      </c>
      <c r="C20454" s="11" t="s">
        <v>423</v>
      </c>
    </row>
    <row r="20455">
      <c r="A20455" s="9">
        <f t="shared" si="1"/>
        <v>14864</v>
      </c>
      <c r="B20455" s="25" t="s">
        <v>25982</v>
      </c>
      <c r="C20455" s="26" t="s">
        <v>12983</v>
      </c>
    </row>
    <row r="20456">
      <c r="A20456" s="9">
        <f t="shared" si="1"/>
        <v>14865</v>
      </c>
      <c r="B20456" s="5" t="s">
        <v>12757</v>
      </c>
      <c r="C20456" s="6" t="s">
        <v>603</v>
      </c>
    </row>
    <row r="20457">
      <c r="A20457" s="9">
        <f t="shared" si="1"/>
        <v>14866</v>
      </c>
      <c r="B20457" s="25" t="s">
        <v>25983</v>
      </c>
      <c r="C20457" s="26" t="s">
        <v>23748</v>
      </c>
    </row>
    <row r="20458">
      <c r="A20458" s="9">
        <f t="shared" si="1"/>
        <v>14866</v>
      </c>
      <c r="B20458" s="25" t="s">
        <v>25983</v>
      </c>
      <c r="C20458" s="26" t="s">
        <v>1316</v>
      </c>
    </row>
    <row r="20459">
      <c r="A20459" s="9">
        <f t="shared" si="1"/>
        <v>14867</v>
      </c>
      <c r="B20459" s="25" t="s">
        <v>25984</v>
      </c>
      <c r="C20459" s="26" t="s">
        <v>23748</v>
      </c>
    </row>
    <row r="20460">
      <c r="A20460" s="9">
        <f t="shared" si="1"/>
        <v>14868</v>
      </c>
      <c r="B20460" s="8" t="s">
        <v>12758</v>
      </c>
      <c r="C20460" s="9" t="s">
        <v>845</v>
      </c>
    </row>
    <row r="20461">
      <c r="A20461" s="9">
        <f t="shared" si="1"/>
        <v>14869</v>
      </c>
      <c r="B20461" s="5" t="s">
        <v>12759</v>
      </c>
      <c r="C20461" s="6" t="s">
        <v>32</v>
      </c>
    </row>
    <row r="20462">
      <c r="A20462" s="9">
        <f t="shared" si="1"/>
        <v>14870</v>
      </c>
      <c r="B20462" s="8" t="s">
        <v>12760</v>
      </c>
      <c r="C20462" s="9" t="s">
        <v>614</v>
      </c>
    </row>
    <row r="20463">
      <c r="A20463" s="9">
        <f t="shared" si="1"/>
        <v>14871</v>
      </c>
      <c r="B20463" s="8" t="s">
        <v>12761</v>
      </c>
      <c r="C20463" s="9" t="s">
        <v>614</v>
      </c>
    </row>
    <row r="20464">
      <c r="A20464" s="9">
        <f t="shared" si="1"/>
        <v>14872</v>
      </c>
      <c r="B20464" s="5" t="s">
        <v>12762</v>
      </c>
      <c r="C20464" s="6" t="s">
        <v>74</v>
      </c>
    </row>
    <row r="20465">
      <c r="A20465" s="9">
        <f t="shared" si="1"/>
        <v>14873</v>
      </c>
      <c r="B20465" s="25" t="s">
        <v>25985</v>
      </c>
      <c r="C20465" s="26" t="s">
        <v>12983</v>
      </c>
    </row>
    <row r="20466">
      <c r="A20466" s="9">
        <f t="shared" si="1"/>
        <v>14874</v>
      </c>
      <c r="B20466" s="8" t="s">
        <v>12763</v>
      </c>
      <c r="C20466" s="9" t="s">
        <v>728</v>
      </c>
    </row>
    <row r="20467">
      <c r="A20467" s="9">
        <f t="shared" si="1"/>
        <v>14875</v>
      </c>
      <c r="B20467" s="5" t="s">
        <v>12764</v>
      </c>
      <c r="C20467" s="6" t="s">
        <v>639</v>
      </c>
    </row>
    <row r="20468">
      <c r="A20468" s="9">
        <f t="shared" si="1"/>
        <v>14876</v>
      </c>
      <c r="B20468" s="16" t="s">
        <v>12765</v>
      </c>
      <c r="C20468" s="6" t="s">
        <v>1235</v>
      </c>
    </row>
    <row r="20469">
      <c r="A20469" s="9">
        <f t="shared" si="1"/>
        <v>14877</v>
      </c>
      <c r="B20469" s="5" t="s">
        <v>12766</v>
      </c>
      <c r="C20469" s="6" t="s">
        <v>367</v>
      </c>
    </row>
    <row r="20470">
      <c r="A20470" s="9">
        <f t="shared" si="1"/>
        <v>14878</v>
      </c>
      <c r="B20470" s="25" t="s">
        <v>25986</v>
      </c>
      <c r="C20470" s="26" t="s">
        <v>4721</v>
      </c>
    </row>
    <row r="20471">
      <c r="A20471" s="9">
        <f t="shared" si="1"/>
        <v>14879</v>
      </c>
      <c r="B20471" s="5" t="s">
        <v>12767</v>
      </c>
      <c r="C20471" s="6" t="s">
        <v>989</v>
      </c>
    </row>
    <row r="20472">
      <c r="A20472" s="9">
        <f t="shared" si="1"/>
        <v>14880</v>
      </c>
      <c r="B20472" s="5" t="s">
        <v>12768</v>
      </c>
      <c r="C20472" s="6" t="s">
        <v>4</v>
      </c>
    </row>
    <row r="20473">
      <c r="A20473" s="9">
        <f t="shared" si="1"/>
        <v>14881</v>
      </c>
      <c r="B20473" s="5" t="s">
        <v>12769</v>
      </c>
      <c r="C20473" s="6" t="s">
        <v>610</v>
      </c>
    </row>
    <row r="20474">
      <c r="A20474" s="9">
        <f t="shared" si="1"/>
        <v>14882</v>
      </c>
      <c r="B20474" s="8" t="s">
        <v>12770</v>
      </c>
      <c r="C20474" s="9" t="s">
        <v>815</v>
      </c>
    </row>
    <row r="20475">
      <c r="A20475" s="9">
        <f t="shared" si="1"/>
        <v>14883</v>
      </c>
      <c r="B20475" s="8" t="s">
        <v>12771</v>
      </c>
      <c r="C20475" s="9" t="s">
        <v>547</v>
      </c>
    </row>
    <row r="20476">
      <c r="A20476" s="9">
        <f t="shared" si="1"/>
        <v>14884</v>
      </c>
      <c r="B20476" s="8" t="s">
        <v>12772</v>
      </c>
      <c r="C20476" s="9" t="s">
        <v>547</v>
      </c>
    </row>
    <row r="20477">
      <c r="A20477" s="9">
        <f t="shared" si="1"/>
        <v>14885</v>
      </c>
      <c r="B20477" s="8" t="s">
        <v>12773</v>
      </c>
      <c r="C20477" s="9" t="s">
        <v>614</v>
      </c>
    </row>
    <row r="20478">
      <c r="A20478" s="9">
        <f t="shared" si="1"/>
        <v>14886</v>
      </c>
      <c r="B20478" s="8" t="s">
        <v>12774</v>
      </c>
      <c r="C20478" s="9" t="s">
        <v>530</v>
      </c>
    </row>
    <row r="20479">
      <c r="A20479" s="9">
        <f t="shared" si="1"/>
        <v>14887</v>
      </c>
      <c r="B20479" s="8" t="s">
        <v>12775</v>
      </c>
      <c r="C20479" s="9" t="s">
        <v>614</v>
      </c>
    </row>
    <row r="20480">
      <c r="A20480" s="9">
        <f t="shared" si="1"/>
        <v>14888</v>
      </c>
      <c r="B20480" s="5" t="s">
        <v>12776</v>
      </c>
      <c r="C20480" s="6" t="s">
        <v>1207</v>
      </c>
    </row>
    <row r="20481">
      <c r="A20481" s="9">
        <f t="shared" si="1"/>
        <v>14889</v>
      </c>
      <c r="B20481" s="8" t="s">
        <v>12777</v>
      </c>
      <c r="C20481" s="9" t="s">
        <v>614</v>
      </c>
    </row>
    <row r="20482">
      <c r="A20482" s="9">
        <f t="shared" si="1"/>
        <v>14890</v>
      </c>
      <c r="B20482" s="5" t="s">
        <v>12778</v>
      </c>
      <c r="C20482" s="6" t="s">
        <v>989</v>
      </c>
    </row>
    <row r="20483">
      <c r="A20483" s="9">
        <f t="shared" si="1"/>
        <v>14891</v>
      </c>
      <c r="B20483" s="5" t="s">
        <v>12779</v>
      </c>
      <c r="C20483" s="6" t="s">
        <v>989</v>
      </c>
    </row>
    <row r="20484">
      <c r="A20484" s="9">
        <f t="shared" si="1"/>
        <v>14892</v>
      </c>
      <c r="B20484" s="5" t="s">
        <v>12780</v>
      </c>
      <c r="C20484" s="6" t="s">
        <v>989</v>
      </c>
    </row>
    <row r="20485">
      <c r="A20485" s="9">
        <f t="shared" si="1"/>
        <v>14893</v>
      </c>
      <c r="B20485" s="5" t="s">
        <v>12781</v>
      </c>
      <c r="C20485" s="6" t="s">
        <v>989</v>
      </c>
    </row>
    <row r="20486">
      <c r="A20486" s="9">
        <f t="shared" si="1"/>
        <v>14894</v>
      </c>
      <c r="B20486" s="5" t="s">
        <v>12782</v>
      </c>
      <c r="C20486" s="6" t="s">
        <v>989</v>
      </c>
    </row>
    <row r="20487">
      <c r="A20487" s="9">
        <f t="shared" si="1"/>
        <v>14895</v>
      </c>
      <c r="B20487" s="8" t="s">
        <v>12783</v>
      </c>
      <c r="C20487" s="9" t="s">
        <v>614</v>
      </c>
    </row>
    <row r="20488">
      <c r="A20488" s="9">
        <f t="shared" si="1"/>
        <v>14896</v>
      </c>
      <c r="B20488" s="8" t="s">
        <v>12784</v>
      </c>
      <c r="C20488" s="9" t="s">
        <v>65</v>
      </c>
    </row>
    <row r="20489">
      <c r="A20489" s="9">
        <f t="shared" si="1"/>
        <v>14897</v>
      </c>
      <c r="B20489" s="8" t="s">
        <v>12785</v>
      </c>
      <c r="C20489" s="9" t="s">
        <v>614</v>
      </c>
    </row>
    <row r="20490">
      <c r="A20490" s="9">
        <f t="shared" si="1"/>
        <v>14898</v>
      </c>
      <c r="B20490" s="8" t="s">
        <v>12786</v>
      </c>
      <c r="C20490" s="9" t="s">
        <v>614</v>
      </c>
    </row>
    <row r="20491">
      <c r="A20491" s="9">
        <f t="shared" si="1"/>
        <v>14899</v>
      </c>
      <c r="B20491" s="5" t="s">
        <v>12787</v>
      </c>
      <c r="C20491" s="6" t="s">
        <v>1620</v>
      </c>
    </row>
    <row r="20492">
      <c r="A20492" s="9">
        <f t="shared" si="1"/>
        <v>14900</v>
      </c>
      <c r="B20492" s="5" t="s">
        <v>12788</v>
      </c>
      <c r="C20492" s="6" t="s">
        <v>1290</v>
      </c>
    </row>
    <row r="20493">
      <c r="A20493" s="9">
        <f t="shared" si="1"/>
        <v>14900</v>
      </c>
      <c r="B20493" s="5" t="s">
        <v>12788</v>
      </c>
      <c r="C20493" s="6" t="s">
        <v>1620</v>
      </c>
    </row>
    <row r="20494">
      <c r="A20494" s="9">
        <f t="shared" si="1"/>
        <v>14901</v>
      </c>
      <c r="B20494" s="8" t="s">
        <v>12789</v>
      </c>
      <c r="C20494" s="9" t="s">
        <v>530</v>
      </c>
    </row>
    <row r="20495">
      <c r="A20495" s="9">
        <f t="shared" si="1"/>
        <v>14902</v>
      </c>
      <c r="B20495" s="8" t="s">
        <v>12790</v>
      </c>
      <c r="C20495" s="9" t="s">
        <v>547</v>
      </c>
    </row>
    <row r="20496">
      <c r="A20496" s="9">
        <f t="shared" si="1"/>
        <v>14902</v>
      </c>
      <c r="B20496" s="8" t="s">
        <v>12790</v>
      </c>
      <c r="C20496" s="9" t="s">
        <v>65</v>
      </c>
    </row>
    <row r="20497">
      <c r="A20497" s="9">
        <f t="shared" si="1"/>
        <v>14903</v>
      </c>
      <c r="B20497" s="40" t="s">
        <v>25987</v>
      </c>
      <c r="C20497" s="40" t="s">
        <v>3126</v>
      </c>
    </row>
    <row r="20498">
      <c r="A20498" s="9">
        <f t="shared" si="1"/>
        <v>14904</v>
      </c>
      <c r="B20498" s="8" t="s">
        <v>12791</v>
      </c>
      <c r="C20498" s="9" t="s">
        <v>547</v>
      </c>
    </row>
    <row r="20499">
      <c r="A20499" s="9">
        <f t="shared" si="1"/>
        <v>14905</v>
      </c>
      <c r="B20499" s="5" t="s">
        <v>12792</v>
      </c>
      <c r="C20499" s="6" t="s">
        <v>20</v>
      </c>
    </row>
    <row r="20500">
      <c r="A20500" s="9">
        <f t="shared" si="1"/>
        <v>14906</v>
      </c>
      <c r="B20500" s="25" t="s">
        <v>25988</v>
      </c>
      <c r="C20500" s="26" t="s">
        <v>4721</v>
      </c>
    </row>
    <row r="20501">
      <c r="A20501" s="9">
        <f t="shared" si="1"/>
        <v>14907</v>
      </c>
      <c r="B20501" s="5" t="s">
        <v>12793</v>
      </c>
      <c r="C20501" s="6" t="s">
        <v>471</v>
      </c>
    </row>
    <row r="20502">
      <c r="A20502" s="9">
        <f t="shared" si="1"/>
        <v>14908</v>
      </c>
      <c r="B20502" s="5" t="s">
        <v>12794</v>
      </c>
      <c r="C20502" s="6" t="s">
        <v>655</v>
      </c>
    </row>
    <row r="20503">
      <c r="A20503" s="9">
        <f t="shared" si="1"/>
        <v>14908</v>
      </c>
      <c r="B20503" s="37" t="s">
        <v>12794</v>
      </c>
      <c r="C20503" s="28" t="s">
        <v>23633</v>
      </c>
    </row>
    <row r="20504">
      <c r="A20504" s="9">
        <f t="shared" si="1"/>
        <v>14909</v>
      </c>
      <c r="B20504" s="25" t="s">
        <v>25989</v>
      </c>
      <c r="C20504" s="26" t="s">
        <v>23761</v>
      </c>
    </row>
    <row r="20505">
      <c r="A20505" s="9">
        <f t="shared" si="1"/>
        <v>14910</v>
      </c>
      <c r="B20505" s="16" t="s">
        <v>12795</v>
      </c>
      <c r="C20505" s="6" t="s">
        <v>1235</v>
      </c>
    </row>
    <row r="20506">
      <c r="A20506" s="9">
        <f t="shared" si="1"/>
        <v>14911</v>
      </c>
      <c r="B20506" s="5" t="s">
        <v>12796</v>
      </c>
      <c r="C20506" s="6" t="s">
        <v>479</v>
      </c>
    </row>
    <row r="20507">
      <c r="A20507" s="9">
        <f t="shared" si="1"/>
        <v>14912</v>
      </c>
      <c r="B20507" s="5" t="s">
        <v>12797</v>
      </c>
      <c r="C20507" s="6" t="s">
        <v>610</v>
      </c>
    </row>
    <row r="20508">
      <c r="A20508" s="9">
        <f t="shared" si="1"/>
        <v>14913</v>
      </c>
      <c r="B20508" s="8" t="s">
        <v>12798</v>
      </c>
      <c r="C20508" s="9" t="s">
        <v>818</v>
      </c>
    </row>
    <row r="20509">
      <c r="A20509" s="9">
        <f t="shared" si="1"/>
        <v>14914</v>
      </c>
      <c r="B20509" s="8" t="s">
        <v>12799</v>
      </c>
      <c r="C20509" s="6" t="s">
        <v>1012</v>
      </c>
    </row>
    <row r="20510">
      <c r="A20510" s="9">
        <f t="shared" si="1"/>
        <v>14915</v>
      </c>
      <c r="B20510" s="8" t="s">
        <v>12800</v>
      </c>
      <c r="C20510" s="9" t="s">
        <v>614</v>
      </c>
    </row>
    <row r="20511">
      <c r="A20511" s="9">
        <f t="shared" si="1"/>
        <v>14916</v>
      </c>
      <c r="B20511" s="8" t="s">
        <v>12801</v>
      </c>
      <c r="C20511" s="9" t="s">
        <v>614</v>
      </c>
    </row>
    <row r="20512">
      <c r="A20512" s="9">
        <f t="shared" si="1"/>
        <v>14917</v>
      </c>
      <c r="B20512" s="25" t="s">
        <v>25990</v>
      </c>
      <c r="C20512" s="26" t="s">
        <v>23761</v>
      </c>
    </row>
    <row r="20513">
      <c r="A20513" s="9">
        <f t="shared" si="1"/>
        <v>14918</v>
      </c>
      <c r="B20513" s="16" t="s">
        <v>12802</v>
      </c>
      <c r="C20513" s="6" t="s">
        <v>1235</v>
      </c>
    </row>
    <row r="20514">
      <c r="A20514" s="9">
        <f t="shared" si="1"/>
        <v>14919</v>
      </c>
      <c r="B20514" s="8" t="s">
        <v>12803</v>
      </c>
      <c r="C20514" s="9" t="s">
        <v>614</v>
      </c>
    </row>
    <row r="20515">
      <c r="A20515" s="9">
        <f t="shared" si="1"/>
        <v>14920</v>
      </c>
      <c r="B20515" s="8" t="s">
        <v>12804</v>
      </c>
      <c r="C20515" s="9" t="s">
        <v>614</v>
      </c>
    </row>
    <row r="20516">
      <c r="A20516" s="9">
        <f t="shared" si="1"/>
        <v>14921</v>
      </c>
      <c r="B20516" s="8" t="s">
        <v>12805</v>
      </c>
      <c r="C20516" s="9" t="s">
        <v>614</v>
      </c>
    </row>
    <row r="20517">
      <c r="A20517" s="9">
        <f t="shared" si="1"/>
        <v>14922</v>
      </c>
      <c r="B20517" s="8" t="s">
        <v>12806</v>
      </c>
      <c r="C20517" s="9" t="s">
        <v>547</v>
      </c>
    </row>
    <row r="20518">
      <c r="A20518" s="9">
        <f t="shared" si="1"/>
        <v>14923</v>
      </c>
      <c r="B20518" s="5" t="s">
        <v>12807</v>
      </c>
      <c r="C20518" s="6" t="s">
        <v>989</v>
      </c>
    </row>
    <row r="20519">
      <c r="A20519" s="9">
        <f t="shared" si="1"/>
        <v>14924</v>
      </c>
      <c r="B20519" s="5" t="s">
        <v>12808</v>
      </c>
      <c r="C20519" s="6" t="s">
        <v>1207</v>
      </c>
    </row>
    <row r="20520">
      <c r="A20520" s="9">
        <f t="shared" si="1"/>
        <v>14925</v>
      </c>
      <c r="B20520" s="5" t="s">
        <v>12809</v>
      </c>
      <c r="C20520" s="6" t="s">
        <v>1207</v>
      </c>
    </row>
    <row r="20521">
      <c r="A20521" s="9">
        <f t="shared" si="1"/>
        <v>14926</v>
      </c>
      <c r="B20521" s="8" t="s">
        <v>12810</v>
      </c>
      <c r="C20521" s="9" t="s">
        <v>614</v>
      </c>
    </row>
    <row r="20522">
      <c r="A20522" s="9">
        <f t="shared" si="1"/>
        <v>14927</v>
      </c>
      <c r="B20522" s="5" t="s">
        <v>12811</v>
      </c>
      <c r="C20522" s="6" t="s">
        <v>32</v>
      </c>
    </row>
    <row r="20523">
      <c r="A20523" s="9">
        <f t="shared" si="1"/>
        <v>14928</v>
      </c>
      <c r="B20523" s="8" t="s">
        <v>12812</v>
      </c>
      <c r="C20523" s="9" t="s">
        <v>845</v>
      </c>
    </row>
    <row r="20524">
      <c r="A20524" s="9">
        <f t="shared" si="1"/>
        <v>14929</v>
      </c>
      <c r="B20524" s="8" t="s">
        <v>12813</v>
      </c>
      <c r="C20524" s="9" t="s">
        <v>845</v>
      </c>
    </row>
    <row r="20525">
      <c r="A20525" s="9">
        <f t="shared" si="1"/>
        <v>14930</v>
      </c>
      <c r="B20525" s="16" t="s">
        <v>12814</v>
      </c>
      <c r="C20525" s="6" t="s">
        <v>1235</v>
      </c>
    </row>
    <row r="20526">
      <c r="A20526" s="9">
        <f t="shared" si="1"/>
        <v>14931</v>
      </c>
      <c r="B20526" s="5" t="s">
        <v>12815</v>
      </c>
      <c r="C20526" s="6" t="s">
        <v>603</v>
      </c>
    </row>
    <row r="20527">
      <c r="A20527" s="9">
        <f t="shared" si="1"/>
        <v>14932</v>
      </c>
      <c r="B20527" s="25" t="s">
        <v>25991</v>
      </c>
      <c r="C20527" s="26" t="s">
        <v>23845</v>
      </c>
    </row>
    <row r="20528">
      <c r="A20528" s="9">
        <f t="shared" si="1"/>
        <v>14933</v>
      </c>
      <c r="B20528" s="5" t="s">
        <v>12816</v>
      </c>
      <c r="C20528" s="6" t="s">
        <v>989</v>
      </c>
    </row>
    <row r="20529">
      <c r="A20529" s="9">
        <f t="shared" si="1"/>
        <v>14934</v>
      </c>
      <c r="B20529" s="5" t="s">
        <v>12817</v>
      </c>
      <c r="C20529" s="6" t="s">
        <v>1207</v>
      </c>
    </row>
    <row r="20530">
      <c r="A20530" s="9">
        <f t="shared" si="1"/>
        <v>14935</v>
      </c>
      <c r="B20530" s="25" t="s">
        <v>25992</v>
      </c>
      <c r="C20530" s="26" t="s">
        <v>23845</v>
      </c>
    </row>
    <row r="20531">
      <c r="A20531" s="9">
        <f t="shared" si="1"/>
        <v>14936</v>
      </c>
      <c r="B20531" s="25" t="s">
        <v>25993</v>
      </c>
      <c r="C20531" s="26" t="s">
        <v>23845</v>
      </c>
    </row>
    <row r="20532">
      <c r="A20532" s="9">
        <f t="shared" si="1"/>
        <v>14937</v>
      </c>
      <c r="B20532" s="8" t="s">
        <v>12818</v>
      </c>
      <c r="C20532" s="9" t="s">
        <v>65</v>
      </c>
    </row>
    <row r="20533">
      <c r="A20533" s="9">
        <f t="shared" si="1"/>
        <v>14938</v>
      </c>
      <c r="B20533" s="25" t="s">
        <v>25994</v>
      </c>
      <c r="C20533" s="26" t="s">
        <v>23845</v>
      </c>
    </row>
    <row r="20534">
      <c r="A20534" s="9">
        <f t="shared" si="1"/>
        <v>14939</v>
      </c>
      <c r="B20534" s="8" t="s">
        <v>12819</v>
      </c>
      <c r="C20534" s="9" t="s">
        <v>845</v>
      </c>
    </row>
    <row r="20535">
      <c r="A20535" s="9">
        <f t="shared" si="1"/>
        <v>14940</v>
      </c>
      <c r="B20535" s="8" t="s">
        <v>12820</v>
      </c>
      <c r="C20535" s="9" t="s">
        <v>1470</v>
      </c>
    </row>
    <row r="20536">
      <c r="A20536" s="9">
        <f t="shared" si="1"/>
        <v>14941</v>
      </c>
      <c r="B20536" s="5" t="s">
        <v>12821</v>
      </c>
      <c r="C20536" s="6" t="s">
        <v>1371</v>
      </c>
    </row>
    <row r="20537">
      <c r="A20537" s="9">
        <f t="shared" si="1"/>
        <v>14942</v>
      </c>
      <c r="B20537" s="8" t="s">
        <v>12822</v>
      </c>
      <c r="C20537" s="9" t="s">
        <v>1470</v>
      </c>
    </row>
    <row r="20538">
      <c r="A20538" s="9">
        <f t="shared" si="1"/>
        <v>14943</v>
      </c>
      <c r="B20538" s="5" t="s">
        <v>12823</v>
      </c>
      <c r="C20538" s="6" t="s">
        <v>1040</v>
      </c>
    </row>
    <row r="20539">
      <c r="A20539" s="9">
        <f t="shared" si="1"/>
        <v>14944</v>
      </c>
      <c r="B20539" s="5" t="s">
        <v>12824</v>
      </c>
      <c r="C20539" s="6" t="s">
        <v>15</v>
      </c>
    </row>
    <row r="20540">
      <c r="A20540" s="9">
        <f t="shared" si="1"/>
        <v>14945</v>
      </c>
      <c r="B20540" s="5" t="s">
        <v>12825</v>
      </c>
      <c r="C20540" s="6" t="s">
        <v>555</v>
      </c>
    </row>
    <row r="20541">
      <c r="A20541" s="9">
        <f t="shared" si="1"/>
        <v>14946</v>
      </c>
      <c r="B20541" s="5" t="s">
        <v>12826</v>
      </c>
      <c r="C20541" s="6" t="s">
        <v>1394</v>
      </c>
    </row>
    <row r="20542">
      <c r="A20542" s="9">
        <f t="shared" si="1"/>
        <v>14947</v>
      </c>
      <c r="B20542" s="8" t="s">
        <v>12827</v>
      </c>
      <c r="C20542" s="9" t="s">
        <v>614</v>
      </c>
    </row>
    <row r="20543">
      <c r="A20543" s="9">
        <f t="shared" si="1"/>
        <v>14948</v>
      </c>
      <c r="B20543" s="8" t="s">
        <v>12828</v>
      </c>
      <c r="C20543" s="9" t="s">
        <v>614</v>
      </c>
    </row>
    <row r="20544">
      <c r="A20544" s="9">
        <f t="shared" si="1"/>
        <v>14949</v>
      </c>
      <c r="B20544" s="8" t="s">
        <v>12829</v>
      </c>
      <c r="C20544" s="9" t="s">
        <v>614</v>
      </c>
    </row>
    <row r="20545">
      <c r="A20545" s="9">
        <f t="shared" si="1"/>
        <v>14950</v>
      </c>
      <c r="B20545" s="5" t="s">
        <v>12830</v>
      </c>
      <c r="C20545" s="6" t="s">
        <v>1856</v>
      </c>
    </row>
    <row r="20546">
      <c r="A20546" s="9">
        <f t="shared" si="1"/>
        <v>14951</v>
      </c>
      <c r="B20546" s="5" t="s">
        <v>12831</v>
      </c>
      <c r="C20546" s="6" t="s">
        <v>946</v>
      </c>
    </row>
    <row r="20547">
      <c r="A20547" s="9">
        <f t="shared" si="1"/>
        <v>14952</v>
      </c>
      <c r="B20547" s="5" t="s">
        <v>12832</v>
      </c>
      <c r="C20547" s="6" t="s">
        <v>74</v>
      </c>
    </row>
    <row r="20548">
      <c r="A20548" s="9">
        <f t="shared" si="1"/>
        <v>14953</v>
      </c>
      <c r="B20548" s="25" t="s">
        <v>25995</v>
      </c>
      <c r="C20548" s="26" t="s">
        <v>11797</v>
      </c>
    </row>
    <row r="20549">
      <c r="A20549" s="9">
        <f t="shared" si="1"/>
        <v>14954</v>
      </c>
      <c r="B20549" s="8" t="s">
        <v>12833</v>
      </c>
      <c r="C20549" s="6" t="s">
        <v>1012</v>
      </c>
    </row>
    <row r="20550">
      <c r="A20550" s="9">
        <f t="shared" si="1"/>
        <v>14955</v>
      </c>
      <c r="B20550" s="5" t="s">
        <v>12834</v>
      </c>
      <c r="C20550" s="6" t="s">
        <v>80</v>
      </c>
    </row>
    <row r="20551">
      <c r="A20551" s="9">
        <f t="shared" si="1"/>
        <v>14955</v>
      </c>
      <c r="B20551" s="5" t="s">
        <v>12834</v>
      </c>
      <c r="C20551" s="6" t="s">
        <v>547</v>
      </c>
    </row>
    <row r="20552">
      <c r="A20552" s="9">
        <f t="shared" si="1"/>
        <v>14956</v>
      </c>
      <c r="B20552" s="5" t="s">
        <v>12835</v>
      </c>
      <c r="C20552" s="6" t="s">
        <v>1248</v>
      </c>
    </row>
    <row r="20553">
      <c r="A20553" s="9">
        <f t="shared" si="1"/>
        <v>14957</v>
      </c>
      <c r="B20553" s="8" t="s">
        <v>12836</v>
      </c>
      <c r="C20553" s="9" t="s">
        <v>547</v>
      </c>
    </row>
    <row r="20554">
      <c r="A20554" s="9">
        <f t="shared" si="1"/>
        <v>14958</v>
      </c>
      <c r="B20554" s="8" t="s">
        <v>12837</v>
      </c>
      <c r="C20554" s="9" t="s">
        <v>530</v>
      </c>
    </row>
    <row r="20555">
      <c r="A20555" s="9">
        <f t="shared" si="1"/>
        <v>14959</v>
      </c>
      <c r="B20555" s="8" t="s">
        <v>12838</v>
      </c>
      <c r="C20555" s="9" t="s">
        <v>547</v>
      </c>
    </row>
    <row r="20556">
      <c r="A20556" s="9">
        <f t="shared" si="1"/>
        <v>14960</v>
      </c>
      <c r="B20556" s="5" t="s">
        <v>12839</v>
      </c>
      <c r="C20556" s="6" t="s">
        <v>785</v>
      </c>
    </row>
    <row r="20557">
      <c r="A20557" s="9">
        <f t="shared" si="1"/>
        <v>14961</v>
      </c>
      <c r="B20557" s="5" t="s">
        <v>12840</v>
      </c>
      <c r="C20557" s="6" t="s">
        <v>80</v>
      </c>
    </row>
    <row r="20558">
      <c r="A20558" s="9">
        <f t="shared" si="1"/>
        <v>14961</v>
      </c>
      <c r="B20558" s="5" t="s">
        <v>12840</v>
      </c>
      <c r="C20558" s="6" t="s">
        <v>547</v>
      </c>
    </row>
    <row r="20559">
      <c r="A20559" s="9">
        <f t="shared" si="1"/>
        <v>14962</v>
      </c>
      <c r="B20559" s="5" t="s">
        <v>12841</v>
      </c>
      <c r="C20559" s="6" t="s">
        <v>80</v>
      </c>
    </row>
    <row r="20560">
      <c r="A20560" s="9">
        <f t="shared" si="1"/>
        <v>14963</v>
      </c>
      <c r="B20560" s="5" t="s">
        <v>12842</v>
      </c>
      <c r="C20560" s="6" t="s">
        <v>80</v>
      </c>
    </row>
    <row r="20561">
      <c r="A20561" s="9">
        <f t="shared" si="1"/>
        <v>14964</v>
      </c>
      <c r="B20561" s="5" t="s">
        <v>12843</v>
      </c>
      <c r="C20561" s="6" t="s">
        <v>80</v>
      </c>
    </row>
    <row r="20562">
      <c r="A20562" s="9">
        <f t="shared" si="1"/>
        <v>14965</v>
      </c>
      <c r="B20562" s="5" t="s">
        <v>12844</v>
      </c>
      <c r="C20562" s="6" t="s">
        <v>80</v>
      </c>
    </row>
    <row r="20563">
      <c r="A20563" s="9">
        <f t="shared" si="1"/>
        <v>14965</v>
      </c>
      <c r="B20563" s="5" t="s">
        <v>12844</v>
      </c>
      <c r="C20563" s="6" t="s">
        <v>547</v>
      </c>
    </row>
    <row r="20564">
      <c r="A20564" s="9">
        <f t="shared" si="1"/>
        <v>14966</v>
      </c>
      <c r="B20564" s="5" t="s">
        <v>12845</v>
      </c>
      <c r="C20564" s="6" t="s">
        <v>80</v>
      </c>
    </row>
    <row r="20565">
      <c r="A20565" s="9">
        <f t="shared" si="1"/>
        <v>14966</v>
      </c>
      <c r="B20565" s="5" t="s">
        <v>12845</v>
      </c>
      <c r="C20565" s="6" t="s">
        <v>547</v>
      </c>
    </row>
    <row r="20566">
      <c r="A20566" s="9">
        <f t="shared" si="1"/>
        <v>14967</v>
      </c>
      <c r="B20566" s="5" t="s">
        <v>12846</v>
      </c>
      <c r="C20566" s="6" t="s">
        <v>1620</v>
      </c>
    </row>
    <row r="20567">
      <c r="A20567" s="9">
        <f t="shared" si="1"/>
        <v>14968</v>
      </c>
      <c r="B20567" s="8" t="s">
        <v>12847</v>
      </c>
      <c r="C20567" s="9" t="s">
        <v>547</v>
      </c>
    </row>
    <row r="20568">
      <c r="A20568" s="9">
        <f t="shared" si="1"/>
        <v>14969</v>
      </c>
      <c r="B20568" s="8" t="s">
        <v>12848</v>
      </c>
      <c r="C20568" s="9" t="s">
        <v>547</v>
      </c>
    </row>
    <row r="20569">
      <c r="A20569" s="9">
        <f t="shared" si="1"/>
        <v>14970</v>
      </c>
      <c r="B20569" s="5" t="s">
        <v>12849</v>
      </c>
      <c r="C20569" s="6" t="s">
        <v>32</v>
      </c>
    </row>
    <row r="20570">
      <c r="A20570" s="9">
        <f t="shared" si="1"/>
        <v>14971</v>
      </c>
      <c r="B20570" s="5" t="s">
        <v>12850</v>
      </c>
      <c r="C20570" s="6" t="s">
        <v>32</v>
      </c>
    </row>
    <row r="20571">
      <c r="A20571" s="9">
        <f t="shared" si="1"/>
        <v>14972</v>
      </c>
      <c r="B20571" s="5" t="s">
        <v>12851</v>
      </c>
      <c r="C20571" s="6" t="s">
        <v>1262</v>
      </c>
    </row>
    <row r="20572">
      <c r="A20572" s="9">
        <f t="shared" si="1"/>
        <v>14973</v>
      </c>
      <c r="B20572" s="5" t="s">
        <v>12852</v>
      </c>
      <c r="C20572" s="6" t="s">
        <v>1267</v>
      </c>
    </row>
    <row r="20573">
      <c r="A20573" s="9">
        <f t="shared" si="1"/>
        <v>14974</v>
      </c>
      <c r="B20573" s="8" t="s">
        <v>12853</v>
      </c>
      <c r="C20573" s="9" t="s">
        <v>416</v>
      </c>
    </row>
    <row r="20574">
      <c r="A20574" s="9">
        <f t="shared" si="1"/>
        <v>14975</v>
      </c>
      <c r="B20574" s="8" t="s">
        <v>12854</v>
      </c>
      <c r="C20574" s="9" t="s">
        <v>547</v>
      </c>
    </row>
    <row r="20575">
      <c r="A20575" s="9">
        <f t="shared" si="1"/>
        <v>14976</v>
      </c>
      <c r="B20575" s="8" t="s">
        <v>12855</v>
      </c>
      <c r="C20575" s="9" t="s">
        <v>547</v>
      </c>
    </row>
    <row r="20576">
      <c r="A20576" s="9">
        <f t="shared" si="1"/>
        <v>14977</v>
      </c>
      <c r="B20576" s="5" t="s">
        <v>12856</v>
      </c>
      <c r="C20576" s="6" t="s">
        <v>1290</v>
      </c>
    </row>
    <row r="20577">
      <c r="A20577" s="9">
        <f t="shared" si="1"/>
        <v>14977</v>
      </c>
      <c r="B20577" s="5" t="s">
        <v>12856</v>
      </c>
      <c r="C20577" s="6" t="s">
        <v>547</v>
      </c>
    </row>
    <row r="20578">
      <c r="A20578" s="9">
        <f t="shared" si="1"/>
        <v>14978</v>
      </c>
      <c r="B20578" s="5" t="s">
        <v>12857</v>
      </c>
      <c r="C20578" s="6" t="s">
        <v>1290</v>
      </c>
    </row>
    <row r="20579">
      <c r="A20579" s="9">
        <f t="shared" si="1"/>
        <v>14978</v>
      </c>
      <c r="B20579" s="5" t="s">
        <v>12857</v>
      </c>
      <c r="C20579" s="6" t="s">
        <v>547</v>
      </c>
    </row>
    <row r="20580">
      <c r="A20580" s="9">
        <f t="shared" si="1"/>
        <v>14979</v>
      </c>
      <c r="B20580" s="5" t="s">
        <v>12858</v>
      </c>
      <c r="C20580" s="6" t="s">
        <v>1290</v>
      </c>
    </row>
    <row r="20581">
      <c r="A20581" s="9">
        <f t="shared" si="1"/>
        <v>14980</v>
      </c>
      <c r="B20581" s="8" t="s">
        <v>12859</v>
      </c>
      <c r="C20581" s="9" t="s">
        <v>547</v>
      </c>
    </row>
    <row r="20582">
      <c r="A20582" s="9">
        <f t="shared" si="1"/>
        <v>14981</v>
      </c>
      <c r="B20582" s="5" t="s">
        <v>12860</v>
      </c>
      <c r="C20582" s="6" t="s">
        <v>80</v>
      </c>
    </row>
    <row r="20583">
      <c r="A20583" s="9">
        <f t="shared" si="1"/>
        <v>14982</v>
      </c>
      <c r="B20583" s="5" t="s">
        <v>12861</v>
      </c>
      <c r="C20583" s="6" t="s">
        <v>1620</v>
      </c>
    </row>
    <row r="20584">
      <c r="A20584" s="9">
        <f t="shared" si="1"/>
        <v>14983</v>
      </c>
      <c r="B20584" s="5" t="s">
        <v>12862</v>
      </c>
      <c r="C20584" s="6" t="s">
        <v>80</v>
      </c>
    </row>
    <row r="20585">
      <c r="A20585" s="9">
        <f t="shared" si="1"/>
        <v>14984</v>
      </c>
      <c r="B20585" s="25" t="s">
        <v>25996</v>
      </c>
      <c r="C20585" s="26" t="s">
        <v>23845</v>
      </c>
    </row>
    <row r="20586">
      <c r="A20586" s="9">
        <f t="shared" si="1"/>
        <v>14985</v>
      </c>
      <c r="B20586" s="25" t="s">
        <v>25997</v>
      </c>
      <c r="C20586" s="26" t="s">
        <v>23845</v>
      </c>
    </row>
    <row r="20587">
      <c r="A20587" s="9">
        <f t="shared" si="1"/>
        <v>14986</v>
      </c>
      <c r="B20587" s="25" t="s">
        <v>25998</v>
      </c>
      <c r="C20587" s="26" t="s">
        <v>23845</v>
      </c>
    </row>
    <row r="20588">
      <c r="A20588" s="9">
        <f t="shared" si="1"/>
        <v>14987</v>
      </c>
      <c r="B20588" s="25" t="s">
        <v>25999</v>
      </c>
      <c r="C20588" s="26" t="s">
        <v>23845</v>
      </c>
    </row>
    <row r="20589">
      <c r="A20589" s="9">
        <f t="shared" si="1"/>
        <v>14988</v>
      </c>
      <c r="B20589" s="25" t="s">
        <v>26000</v>
      </c>
      <c r="C20589" s="26" t="s">
        <v>23845</v>
      </c>
    </row>
    <row r="20590">
      <c r="A20590" s="9">
        <f t="shared" si="1"/>
        <v>14989</v>
      </c>
      <c r="B20590" s="25" t="s">
        <v>26001</v>
      </c>
      <c r="C20590" s="26" t="s">
        <v>23845</v>
      </c>
    </row>
    <row r="20591">
      <c r="A20591" s="9">
        <f t="shared" si="1"/>
        <v>14990</v>
      </c>
      <c r="B20591" s="8" t="s">
        <v>12863</v>
      </c>
      <c r="C20591" s="9" t="s">
        <v>728</v>
      </c>
    </row>
    <row r="20592">
      <c r="A20592" s="9">
        <f t="shared" si="1"/>
        <v>14991</v>
      </c>
      <c r="B20592" s="25" t="s">
        <v>26002</v>
      </c>
      <c r="C20592" s="26" t="s">
        <v>23845</v>
      </c>
    </row>
    <row r="20593">
      <c r="A20593" s="9">
        <f t="shared" si="1"/>
        <v>14992</v>
      </c>
      <c r="B20593" s="8" t="s">
        <v>12864</v>
      </c>
      <c r="C20593" s="9" t="s">
        <v>547</v>
      </c>
    </row>
    <row r="20594">
      <c r="A20594" s="9">
        <f t="shared" si="1"/>
        <v>14993</v>
      </c>
      <c r="B20594" s="5" t="s">
        <v>12865</v>
      </c>
      <c r="C20594" s="6" t="s">
        <v>32</v>
      </c>
    </row>
    <row r="20595">
      <c r="A20595" s="9">
        <f t="shared" si="1"/>
        <v>14994</v>
      </c>
      <c r="B20595" s="5" t="s">
        <v>12866</v>
      </c>
      <c r="C20595" s="6" t="s">
        <v>32</v>
      </c>
    </row>
    <row r="20596">
      <c r="A20596" s="9">
        <f t="shared" si="1"/>
        <v>14995</v>
      </c>
      <c r="B20596" s="5" t="s">
        <v>12867</v>
      </c>
      <c r="C20596" s="6" t="s">
        <v>32</v>
      </c>
    </row>
    <row r="20597">
      <c r="A20597" s="9">
        <f t="shared" si="1"/>
        <v>14996</v>
      </c>
      <c r="B20597" s="5" t="s">
        <v>12868</v>
      </c>
      <c r="C20597" s="6" t="s">
        <v>1290</v>
      </c>
    </row>
    <row r="20598">
      <c r="A20598" s="9">
        <f t="shared" si="1"/>
        <v>14997</v>
      </c>
      <c r="B20598" s="5" t="s">
        <v>12869</v>
      </c>
      <c r="C20598" s="6" t="s">
        <v>1290</v>
      </c>
    </row>
    <row r="20599">
      <c r="A20599" s="9">
        <f t="shared" si="1"/>
        <v>14998</v>
      </c>
      <c r="B20599" s="5" t="s">
        <v>12870</v>
      </c>
      <c r="C20599" s="6" t="s">
        <v>32</v>
      </c>
    </row>
    <row r="20600">
      <c r="A20600" s="9">
        <f t="shared" si="1"/>
        <v>14999</v>
      </c>
      <c r="B20600" s="5" t="s">
        <v>12871</v>
      </c>
      <c r="C20600" s="6" t="s">
        <v>32</v>
      </c>
    </row>
    <row r="20601">
      <c r="A20601" s="9">
        <f t="shared" si="1"/>
        <v>14999</v>
      </c>
      <c r="B20601" s="5" t="s">
        <v>12871</v>
      </c>
      <c r="C20601" s="6" t="s">
        <v>603</v>
      </c>
    </row>
    <row r="20602">
      <c r="A20602" s="9">
        <f t="shared" si="1"/>
        <v>14999</v>
      </c>
      <c r="B20602" s="5" t="s">
        <v>12871</v>
      </c>
      <c r="C20602" s="6" t="s">
        <v>989</v>
      </c>
    </row>
    <row r="20603">
      <c r="A20603" s="9">
        <f t="shared" si="1"/>
        <v>15000</v>
      </c>
      <c r="B20603" s="5" t="s">
        <v>12872</v>
      </c>
      <c r="C20603" s="6" t="s">
        <v>32</v>
      </c>
    </row>
    <row r="20604">
      <c r="A20604" s="9">
        <f t="shared" si="1"/>
        <v>15001</v>
      </c>
      <c r="B20604" s="5" t="s">
        <v>12873</v>
      </c>
      <c r="C20604" s="6" t="s">
        <v>32</v>
      </c>
    </row>
    <row r="20605">
      <c r="A20605" s="9">
        <f t="shared" si="1"/>
        <v>15002</v>
      </c>
      <c r="B20605" s="5" t="s">
        <v>12874</v>
      </c>
      <c r="C20605" s="6" t="s">
        <v>32</v>
      </c>
    </row>
    <row r="20606">
      <c r="A20606" s="9">
        <f t="shared" si="1"/>
        <v>15003</v>
      </c>
      <c r="B20606" s="5" t="s">
        <v>12875</v>
      </c>
      <c r="C20606" s="6" t="s">
        <v>27</v>
      </c>
    </row>
    <row r="20607">
      <c r="A20607" s="9">
        <f t="shared" si="1"/>
        <v>15004</v>
      </c>
      <c r="B20607" s="40" t="s">
        <v>12876</v>
      </c>
      <c r="C20607" s="40" t="s">
        <v>3126</v>
      </c>
    </row>
    <row r="20608">
      <c r="A20608" s="9">
        <f t="shared" si="1"/>
        <v>15004</v>
      </c>
      <c r="B20608" s="40" t="s">
        <v>12876</v>
      </c>
      <c r="C20608" s="28" t="s">
        <v>1262</v>
      </c>
    </row>
    <row r="20609">
      <c r="A20609" s="9">
        <f t="shared" si="1"/>
        <v>15005</v>
      </c>
      <c r="B20609" s="5" t="s">
        <v>12877</v>
      </c>
      <c r="C20609" s="6" t="s">
        <v>32</v>
      </c>
    </row>
    <row r="20610">
      <c r="A20610" s="9">
        <f t="shared" si="1"/>
        <v>15006</v>
      </c>
      <c r="B20610" s="5" t="s">
        <v>12878</v>
      </c>
      <c r="C20610" s="6" t="s">
        <v>603</v>
      </c>
    </row>
    <row r="20611">
      <c r="A20611" s="9">
        <f t="shared" si="1"/>
        <v>15007</v>
      </c>
      <c r="B20611" s="16" t="s">
        <v>12879</v>
      </c>
      <c r="C20611" s="6" t="s">
        <v>1235</v>
      </c>
    </row>
    <row r="20612">
      <c r="A20612" s="9">
        <f t="shared" si="1"/>
        <v>15008</v>
      </c>
      <c r="B20612" s="5" t="s">
        <v>12880</v>
      </c>
      <c r="C20612" s="6" t="s">
        <v>989</v>
      </c>
    </row>
    <row r="20613">
      <c r="A20613" s="9">
        <f t="shared" si="1"/>
        <v>15009</v>
      </c>
      <c r="B20613" s="8" t="s">
        <v>12881</v>
      </c>
      <c r="C20613" s="9" t="s">
        <v>547</v>
      </c>
    </row>
    <row r="20614">
      <c r="A20614" s="9">
        <f t="shared" si="1"/>
        <v>15010</v>
      </c>
      <c r="B20614" s="8" t="s">
        <v>12882</v>
      </c>
      <c r="C20614" s="9" t="s">
        <v>728</v>
      </c>
    </row>
    <row r="20615">
      <c r="A20615" s="9">
        <f t="shared" si="1"/>
        <v>15011</v>
      </c>
      <c r="B20615" s="5" t="s">
        <v>12883</v>
      </c>
      <c r="C20615" s="6" t="s">
        <v>15</v>
      </c>
    </row>
    <row r="20616">
      <c r="A20616" s="9">
        <f t="shared" si="1"/>
        <v>15012</v>
      </c>
      <c r="B20616" s="25" t="s">
        <v>26003</v>
      </c>
      <c r="C20616" s="26" t="s">
        <v>23845</v>
      </c>
    </row>
    <row r="20617">
      <c r="A20617" s="9">
        <f t="shared" si="1"/>
        <v>15013</v>
      </c>
      <c r="B20617" s="25" t="s">
        <v>26004</v>
      </c>
      <c r="C20617" s="26" t="s">
        <v>23845</v>
      </c>
    </row>
    <row r="20618">
      <c r="A20618" s="9">
        <f t="shared" si="1"/>
        <v>15014</v>
      </c>
      <c r="B20618" s="5" t="s">
        <v>12884</v>
      </c>
      <c r="C20618" s="6" t="s">
        <v>1290</v>
      </c>
    </row>
    <row r="20619">
      <c r="A20619" s="9">
        <f t="shared" si="1"/>
        <v>15015</v>
      </c>
      <c r="B20619" s="5" t="s">
        <v>12885</v>
      </c>
      <c r="C20619" s="6" t="s">
        <v>20</v>
      </c>
    </row>
    <row r="20620">
      <c r="A20620" s="9">
        <f t="shared" si="1"/>
        <v>15016</v>
      </c>
      <c r="B20620" s="25" t="s">
        <v>26005</v>
      </c>
      <c r="C20620" s="26" t="s">
        <v>23845</v>
      </c>
    </row>
    <row r="20621">
      <c r="A20621" s="9">
        <f t="shared" si="1"/>
        <v>15017</v>
      </c>
      <c r="B20621" s="5" t="s">
        <v>12886</v>
      </c>
      <c r="C20621" s="6" t="s">
        <v>27</v>
      </c>
    </row>
    <row r="20622">
      <c r="A20622" s="9">
        <f t="shared" si="1"/>
        <v>15018</v>
      </c>
      <c r="B20622" s="8" t="s">
        <v>12887</v>
      </c>
      <c r="C20622" s="9" t="s">
        <v>1470</v>
      </c>
    </row>
    <row r="20623">
      <c r="A20623" s="9">
        <f t="shared" si="1"/>
        <v>15019</v>
      </c>
      <c r="B20623" s="5" t="s">
        <v>12888</v>
      </c>
      <c r="C20623" s="6" t="s">
        <v>4</v>
      </c>
    </row>
    <row r="20624">
      <c r="A20624" s="9">
        <f t="shared" si="1"/>
        <v>15020</v>
      </c>
      <c r="B20624" s="5" t="s">
        <v>12889</v>
      </c>
      <c r="C20624" s="6" t="s">
        <v>4</v>
      </c>
    </row>
    <row r="20625">
      <c r="A20625" s="9">
        <f t="shared" si="1"/>
        <v>15021</v>
      </c>
      <c r="B20625" s="5" t="s">
        <v>12890</v>
      </c>
      <c r="C20625" s="6" t="s">
        <v>603</v>
      </c>
    </row>
    <row r="20626">
      <c r="A20626" s="9">
        <f t="shared" si="1"/>
        <v>15022</v>
      </c>
      <c r="B20626" s="5" t="s">
        <v>12891</v>
      </c>
      <c r="C20626" s="6" t="s">
        <v>15</v>
      </c>
    </row>
    <row r="20627">
      <c r="A20627" s="9">
        <f t="shared" si="1"/>
        <v>15023</v>
      </c>
      <c r="B20627" s="8" t="s">
        <v>12892</v>
      </c>
      <c r="C20627" s="9" t="s">
        <v>547</v>
      </c>
    </row>
    <row r="20628">
      <c r="A20628" s="9">
        <f t="shared" si="1"/>
        <v>15024</v>
      </c>
      <c r="B20628" s="5" t="s">
        <v>12893</v>
      </c>
      <c r="C20628" s="6" t="s">
        <v>32</v>
      </c>
    </row>
    <row r="20629">
      <c r="A20629" s="9">
        <f t="shared" si="1"/>
        <v>15025</v>
      </c>
      <c r="B20629" s="5" t="s">
        <v>12894</v>
      </c>
      <c r="C20629" s="6" t="s">
        <v>1620</v>
      </c>
    </row>
    <row r="20630">
      <c r="A20630" s="9">
        <f t="shared" si="1"/>
        <v>15026</v>
      </c>
      <c r="B20630" s="5" t="s">
        <v>12895</v>
      </c>
      <c r="C20630" s="6" t="s">
        <v>1620</v>
      </c>
    </row>
    <row r="20631">
      <c r="A20631" s="9">
        <f t="shared" si="1"/>
        <v>15026</v>
      </c>
      <c r="B20631" s="5" t="s">
        <v>12895</v>
      </c>
      <c r="C20631" s="6" t="s">
        <v>547</v>
      </c>
    </row>
    <row r="20632">
      <c r="A20632" s="9">
        <f t="shared" si="1"/>
        <v>15026</v>
      </c>
      <c r="B20632" s="5" t="s">
        <v>12895</v>
      </c>
      <c r="C20632" s="6" t="s">
        <v>1290</v>
      </c>
    </row>
    <row r="20633">
      <c r="A20633" s="9">
        <f t="shared" si="1"/>
        <v>15027</v>
      </c>
      <c r="B20633" s="5" t="s">
        <v>12896</v>
      </c>
      <c r="C20633" s="6" t="s">
        <v>1279</v>
      </c>
    </row>
    <row r="20634">
      <c r="A20634" s="9">
        <f t="shared" si="1"/>
        <v>15028</v>
      </c>
      <c r="B20634" s="5" t="s">
        <v>12897</v>
      </c>
      <c r="C20634" s="6" t="s">
        <v>48</v>
      </c>
    </row>
    <row r="20635">
      <c r="A20635" s="9">
        <f t="shared" si="1"/>
        <v>15029</v>
      </c>
      <c r="B20635" s="5" t="s">
        <v>12898</v>
      </c>
      <c r="C20635" s="6" t="s">
        <v>27</v>
      </c>
    </row>
    <row r="20636">
      <c r="A20636" s="9">
        <f t="shared" si="1"/>
        <v>15029</v>
      </c>
      <c r="B20636" s="5" t="s">
        <v>12898</v>
      </c>
      <c r="C20636" s="6" t="s">
        <v>1221</v>
      </c>
    </row>
    <row r="20637">
      <c r="A20637" s="9">
        <f t="shared" si="1"/>
        <v>15030</v>
      </c>
      <c r="B20637" s="5" t="s">
        <v>12899</v>
      </c>
      <c r="C20637" s="6" t="s">
        <v>80</v>
      </c>
    </row>
    <row r="20638">
      <c r="A20638" s="9">
        <f t="shared" si="1"/>
        <v>15031</v>
      </c>
      <c r="B20638" s="8" t="s">
        <v>12900</v>
      </c>
      <c r="C20638" s="9" t="s">
        <v>42</v>
      </c>
    </row>
    <row r="20639">
      <c r="A20639" s="9">
        <f t="shared" si="1"/>
        <v>15032</v>
      </c>
      <c r="B20639" s="5" t="s">
        <v>12901</v>
      </c>
      <c r="C20639" s="6" t="s">
        <v>20</v>
      </c>
    </row>
    <row r="20640">
      <c r="A20640" s="9">
        <f t="shared" si="1"/>
        <v>15033</v>
      </c>
      <c r="B20640" s="5" t="s">
        <v>12902</v>
      </c>
      <c r="C20640" s="6" t="s">
        <v>80</v>
      </c>
    </row>
    <row r="20641">
      <c r="A20641" s="9">
        <f t="shared" si="1"/>
        <v>15034</v>
      </c>
      <c r="B20641" s="5" t="s">
        <v>12903</v>
      </c>
      <c r="C20641" s="6" t="s">
        <v>367</v>
      </c>
    </row>
    <row r="20642">
      <c r="A20642" s="9">
        <f t="shared" si="1"/>
        <v>15035</v>
      </c>
      <c r="B20642" s="5" t="s">
        <v>12904</v>
      </c>
      <c r="C20642" s="6" t="s">
        <v>1495</v>
      </c>
    </row>
    <row r="20643">
      <c r="A20643" s="9">
        <f t="shared" si="1"/>
        <v>15036</v>
      </c>
      <c r="B20643" s="5" t="s">
        <v>12905</v>
      </c>
      <c r="C20643" s="6" t="s">
        <v>1360</v>
      </c>
    </row>
    <row r="20644">
      <c r="A20644" s="9">
        <f t="shared" si="1"/>
        <v>15037</v>
      </c>
      <c r="B20644" s="5" t="s">
        <v>12906</v>
      </c>
      <c r="C20644" s="6" t="s">
        <v>989</v>
      </c>
    </row>
    <row r="20645">
      <c r="A20645" s="9">
        <f t="shared" si="1"/>
        <v>15038</v>
      </c>
      <c r="B20645" s="5" t="s">
        <v>12907</v>
      </c>
      <c r="C20645" s="6" t="s">
        <v>989</v>
      </c>
    </row>
    <row r="20646">
      <c r="A20646" s="9">
        <f t="shared" si="1"/>
        <v>15039</v>
      </c>
      <c r="B20646" s="5" t="s">
        <v>12908</v>
      </c>
      <c r="C20646" s="6" t="s">
        <v>989</v>
      </c>
    </row>
    <row r="20647">
      <c r="A20647" s="9">
        <f t="shared" si="1"/>
        <v>15040</v>
      </c>
      <c r="B20647" s="5" t="s">
        <v>12909</v>
      </c>
      <c r="C20647" s="6" t="s">
        <v>989</v>
      </c>
    </row>
    <row r="20648">
      <c r="A20648" s="9">
        <f t="shared" si="1"/>
        <v>15041</v>
      </c>
      <c r="B20648" s="5" t="s">
        <v>12910</v>
      </c>
      <c r="C20648" s="6" t="s">
        <v>989</v>
      </c>
    </row>
    <row r="20649">
      <c r="A20649" s="9">
        <f t="shared" si="1"/>
        <v>15042</v>
      </c>
      <c r="B20649" s="5" t="s">
        <v>12911</v>
      </c>
      <c r="C20649" s="6" t="s">
        <v>989</v>
      </c>
    </row>
    <row r="20650">
      <c r="A20650" s="9">
        <f t="shared" si="1"/>
        <v>15043</v>
      </c>
      <c r="B20650" s="5" t="s">
        <v>12912</v>
      </c>
      <c r="C20650" s="6" t="s">
        <v>621</v>
      </c>
    </row>
    <row r="20651">
      <c r="A20651" s="9">
        <f t="shared" si="1"/>
        <v>15044</v>
      </c>
      <c r="B20651" s="5" t="s">
        <v>12913</v>
      </c>
      <c r="C20651" s="6" t="s">
        <v>367</v>
      </c>
    </row>
    <row r="20652">
      <c r="A20652" s="9">
        <f t="shared" si="1"/>
        <v>15045</v>
      </c>
      <c r="B20652" s="5" t="s">
        <v>12914</v>
      </c>
      <c r="C20652" s="6" t="s">
        <v>32</v>
      </c>
    </row>
    <row r="20653">
      <c r="A20653" s="9">
        <f t="shared" si="1"/>
        <v>15046</v>
      </c>
      <c r="B20653" s="5" t="s">
        <v>12915</v>
      </c>
      <c r="C20653" s="6" t="s">
        <v>989</v>
      </c>
    </row>
    <row r="20654">
      <c r="A20654" s="9">
        <f t="shared" si="1"/>
        <v>15047</v>
      </c>
      <c r="B20654" s="5" t="s">
        <v>12916</v>
      </c>
      <c r="C20654" s="6" t="s">
        <v>612</v>
      </c>
    </row>
    <row r="20655">
      <c r="A20655" s="9">
        <f t="shared" si="1"/>
        <v>15048</v>
      </c>
      <c r="B20655" s="5" t="s">
        <v>12917</v>
      </c>
      <c r="C20655" s="6" t="s">
        <v>367</v>
      </c>
    </row>
    <row r="20656">
      <c r="A20656" s="9">
        <f t="shared" si="1"/>
        <v>15049</v>
      </c>
      <c r="B20656" s="5" t="s">
        <v>12918</v>
      </c>
      <c r="C20656" s="6" t="s">
        <v>32</v>
      </c>
    </row>
    <row r="20657">
      <c r="A20657" s="9">
        <f t="shared" si="1"/>
        <v>15050</v>
      </c>
      <c r="B20657" s="5" t="s">
        <v>12919</v>
      </c>
      <c r="C20657" s="6" t="s">
        <v>765</v>
      </c>
    </row>
    <row r="20658">
      <c r="A20658" s="9">
        <f t="shared" si="1"/>
        <v>15051</v>
      </c>
      <c r="B20658" s="8" t="s">
        <v>12920</v>
      </c>
      <c r="C20658" s="9" t="s">
        <v>614</v>
      </c>
    </row>
    <row r="20659">
      <c r="A20659" s="9">
        <f t="shared" si="1"/>
        <v>15051</v>
      </c>
      <c r="B20659" s="8" t="s">
        <v>12920</v>
      </c>
      <c r="C20659" s="9" t="s">
        <v>1470</v>
      </c>
    </row>
    <row r="20660">
      <c r="A20660" s="9">
        <f t="shared" si="1"/>
        <v>15052</v>
      </c>
      <c r="B20660" s="8" t="s">
        <v>12921</v>
      </c>
      <c r="C20660" s="9" t="s">
        <v>530</v>
      </c>
    </row>
    <row r="20661">
      <c r="A20661" s="9">
        <f t="shared" si="1"/>
        <v>15053</v>
      </c>
      <c r="B20661" s="8" t="s">
        <v>12922</v>
      </c>
      <c r="C20661" s="9" t="s">
        <v>728</v>
      </c>
    </row>
    <row r="20662">
      <c r="A20662" s="9">
        <f t="shared" si="1"/>
        <v>15054</v>
      </c>
      <c r="B20662" s="25" t="s">
        <v>26006</v>
      </c>
      <c r="C20662" s="26" t="s">
        <v>23845</v>
      </c>
    </row>
    <row r="20663">
      <c r="A20663" s="9">
        <f t="shared" si="1"/>
        <v>15055</v>
      </c>
      <c r="B20663" s="5" t="s">
        <v>12923</v>
      </c>
      <c r="C20663" s="6" t="s">
        <v>74</v>
      </c>
    </row>
    <row r="20664">
      <c r="A20664" s="9">
        <f t="shared" si="1"/>
        <v>15056</v>
      </c>
      <c r="B20664" s="25" t="s">
        <v>26007</v>
      </c>
      <c r="C20664" s="26" t="s">
        <v>12983</v>
      </c>
    </row>
    <row r="20665">
      <c r="A20665" s="9">
        <f t="shared" si="1"/>
        <v>15057</v>
      </c>
      <c r="B20665" s="5" t="s">
        <v>12924</v>
      </c>
      <c r="C20665" s="6" t="s">
        <v>765</v>
      </c>
    </row>
    <row r="20666">
      <c r="A20666" s="9">
        <f t="shared" si="1"/>
        <v>15058</v>
      </c>
      <c r="B20666" s="5" t="s">
        <v>12925</v>
      </c>
      <c r="C20666" s="6" t="s">
        <v>1207</v>
      </c>
    </row>
    <row r="20667">
      <c r="A20667" s="9">
        <f t="shared" si="1"/>
        <v>15059</v>
      </c>
      <c r="B20667" s="8" t="s">
        <v>12926</v>
      </c>
      <c r="C20667" s="9" t="s">
        <v>1470</v>
      </c>
    </row>
    <row r="20668">
      <c r="A20668" s="9">
        <f t="shared" si="1"/>
        <v>15060</v>
      </c>
      <c r="B20668" s="5" t="s">
        <v>12927</v>
      </c>
      <c r="C20668" s="6" t="s">
        <v>1267</v>
      </c>
    </row>
    <row r="20669">
      <c r="A20669" s="9">
        <f t="shared" si="1"/>
        <v>15061</v>
      </c>
      <c r="B20669" s="8" t="s">
        <v>12928</v>
      </c>
      <c r="C20669" s="9" t="s">
        <v>614</v>
      </c>
    </row>
    <row r="20670">
      <c r="A20670" s="9">
        <f t="shared" si="1"/>
        <v>15062</v>
      </c>
      <c r="B20670" s="5" t="s">
        <v>12929</v>
      </c>
      <c r="C20670" s="6" t="s">
        <v>74</v>
      </c>
    </row>
    <row r="20671">
      <c r="A20671" s="9">
        <f t="shared" si="1"/>
        <v>15063</v>
      </c>
      <c r="B20671" s="8" t="s">
        <v>12930</v>
      </c>
      <c r="C20671" s="9" t="s">
        <v>728</v>
      </c>
    </row>
    <row r="20672">
      <c r="A20672" s="9">
        <f t="shared" si="1"/>
        <v>15064</v>
      </c>
      <c r="B20672" s="8" t="s">
        <v>12931</v>
      </c>
      <c r="C20672" s="9" t="s">
        <v>728</v>
      </c>
    </row>
    <row r="20673">
      <c r="A20673" s="9">
        <f t="shared" si="1"/>
        <v>15065</v>
      </c>
      <c r="B20673" s="5" t="s">
        <v>12932</v>
      </c>
      <c r="C20673" s="6" t="s">
        <v>1620</v>
      </c>
    </row>
    <row r="20674">
      <c r="A20674" s="9">
        <f t="shared" si="1"/>
        <v>15066</v>
      </c>
      <c r="B20674" s="8" t="s">
        <v>12933</v>
      </c>
      <c r="C20674" s="9" t="s">
        <v>547</v>
      </c>
    </row>
    <row r="20675">
      <c r="A20675" s="9">
        <f t="shared" si="1"/>
        <v>15067</v>
      </c>
      <c r="B20675" s="5" t="s">
        <v>12934</v>
      </c>
      <c r="C20675" s="6" t="s">
        <v>15</v>
      </c>
    </row>
    <row r="20676">
      <c r="A20676" s="9">
        <f t="shared" si="1"/>
        <v>15068</v>
      </c>
      <c r="B20676" s="8" t="s">
        <v>12935</v>
      </c>
      <c r="C20676" s="9" t="s">
        <v>547</v>
      </c>
    </row>
    <row r="20677">
      <c r="A20677" s="9">
        <f t="shared" si="1"/>
        <v>15069</v>
      </c>
      <c r="B20677" s="8" t="s">
        <v>12936</v>
      </c>
      <c r="C20677" s="9" t="s">
        <v>547</v>
      </c>
    </row>
    <row r="20678">
      <c r="A20678" s="9">
        <f t="shared" si="1"/>
        <v>15070</v>
      </c>
      <c r="B20678" s="8" t="s">
        <v>12937</v>
      </c>
      <c r="C20678" s="9" t="s">
        <v>547</v>
      </c>
    </row>
    <row r="20679">
      <c r="A20679" s="9">
        <f t="shared" si="1"/>
        <v>15071</v>
      </c>
      <c r="B20679" s="5" t="s">
        <v>12938</v>
      </c>
      <c r="C20679" s="6" t="s">
        <v>1620</v>
      </c>
    </row>
    <row r="20680">
      <c r="A20680" s="9">
        <f t="shared" si="1"/>
        <v>15072</v>
      </c>
      <c r="B20680" s="5" t="s">
        <v>12939</v>
      </c>
      <c r="C20680" s="6" t="s">
        <v>1316</v>
      </c>
    </row>
    <row r="20681">
      <c r="A20681" s="9">
        <f t="shared" si="1"/>
        <v>15073</v>
      </c>
      <c r="B20681" s="16" t="s">
        <v>12940</v>
      </c>
      <c r="C20681" s="6" t="s">
        <v>1235</v>
      </c>
    </row>
    <row r="20682">
      <c r="A20682" s="9">
        <f t="shared" si="1"/>
        <v>15074</v>
      </c>
      <c r="B20682" s="5" t="s">
        <v>12941</v>
      </c>
      <c r="C20682" s="6" t="s">
        <v>989</v>
      </c>
    </row>
    <row r="20683">
      <c r="A20683" s="9">
        <f t="shared" si="1"/>
        <v>15075</v>
      </c>
      <c r="B20683" s="5" t="s">
        <v>12942</v>
      </c>
      <c r="C20683" s="6" t="s">
        <v>989</v>
      </c>
    </row>
    <row r="20684">
      <c r="A20684" s="9">
        <f t="shared" si="1"/>
        <v>15076</v>
      </c>
      <c r="B20684" s="5" t="s">
        <v>12943</v>
      </c>
      <c r="C20684" s="6" t="s">
        <v>989</v>
      </c>
    </row>
    <row r="20685">
      <c r="A20685" s="9">
        <f t="shared" si="1"/>
        <v>15077</v>
      </c>
      <c r="B20685" s="5" t="s">
        <v>12944</v>
      </c>
      <c r="C20685" s="6" t="s">
        <v>989</v>
      </c>
    </row>
    <row r="20686">
      <c r="A20686" s="9">
        <f t="shared" si="1"/>
        <v>15078</v>
      </c>
      <c r="B20686" s="5" t="s">
        <v>12945</v>
      </c>
      <c r="C20686" s="6" t="s">
        <v>32</v>
      </c>
    </row>
    <row r="20687">
      <c r="A20687" s="9">
        <f t="shared" si="1"/>
        <v>15079</v>
      </c>
      <c r="B20687" s="5" t="s">
        <v>12946</v>
      </c>
      <c r="C20687" s="6" t="s">
        <v>989</v>
      </c>
    </row>
    <row r="20688">
      <c r="A20688" s="9">
        <f t="shared" si="1"/>
        <v>15080</v>
      </c>
      <c r="B20688" s="5" t="s">
        <v>12947</v>
      </c>
      <c r="C20688" s="6" t="s">
        <v>1290</v>
      </c>
    </row>
    <row r="20689">
      <c r="A20689" s="9">
        <f t="shared" si="1"/>
        <v>15080</v>
      </c>
      <c r="B20689" s="5" t="s">
        <v>12947</v>
      </c>
      <c r="C20689" s="6" t="s">
        <v>547</v>
      </c>
    </row>
    <row r="20690">
      <c r="A20690" s="9">
        <f t="shared" si="1"/>
        <v>15081</v>
      </c>
      <c r="B20690" s="40" t="s">
        <v>26008</v>
      </c>
      <c r="C20690" s="40" t="s">
        <v>3126</v>
      </c>
    </row>
    <row r="20691">
      <c r="A20691" s="9">
        <f t="shared" si="1"/>
        <v>15082</v>
      </c>
      <c r="B20691" s="5" t="s">
        <v>12948</v>
      </c>
      <c r="C20691" s="6" t="s">
        <v>1620</v>
      </c>
    </row>
    <row r="20692">
      <c r="A20692" s="9">
        <f t="shared" si="1"/>
        <v>15082</v>
      </c>
      <c r="B20692" s="5" t="s">
        <v>12948</v>
      </c>
      <c r="C20692" s="6" t="s">
        <v>547</v>
      </c>
    </row>
    <row r="20693">
      <c r="A20693" s="9">
        <f t="shared" si="1"/>
        <v>15083</v>
      </c>
      <c r="B20693" s="8" t="s">
        <v>12949</v>
      </c>
      <c r="C20693" s="9" t="s">
        <v>547</v>
      </c>
    </row>
    <row r="20694">
      <c r="A20694" s="9">
        <f t="shared" si="1"/>
        <v>15084</v>
      </c>
      <c r="B20694" s="8" t="s">
        <v>12950</v>
      </c>
      <c r="C20694" s="9" t="s">
        <v>547</v>
      </c>
    </row>
    <row r="20695">
      <c r="A20695" s="9">
        <f t="shared" si="1"/>
        <v>15085</v>
      </c>
      <c r="B20695" s="8" t="s">
        <v>12951</v>
      </c>
      <c r="C20695" s="9" t="s">
        <v>845</v>
      </c>
    </row>
    <row r="20696">
      <c r="A20696" s="9">
        <f t="shared" si="1"/>
        <v>15086</v>
      </c>
      <c r="B20696" s="8" t="s">
        <v>12952</v>
      </c>
      <c r="C20696" s="9" t="s">
        <v>64</v>
      </c>
    </row>
    <row r="20697">
      <c r="A20697" s="9">
        <f t="shared" si="1"/>
        <v>15087</v>
      </c>
      <c r="B20697" s="5" t="s">
        <v>12953</v>
      </c>
      <c r="C20697" s="6" t="s">
        <v>362</v>
      </c>
    </row>
    <row r="20698">
      <c r="A20698" s="9">
        <f t="shared" si="1"/>
        <v>15088</v>
      </c>
      <c r="B20698" s="16" t="s">
        <v>12954</v>
      </c>
      <c r="C20698" s="6" t="s">
        <v>1235</v>
      </c>
    </row>
    <row r="20699">
      <c r="A20699" s="9">
        <f t="shared" si="1"/>
        <v>15089</v>
      </c>
      <c r="B20699" s="8" t="s">
        <v>12955</v>
      </c>
      <c r="C20699" s="9" t="s">
        <v>83</v>
      </c>
    </row>
    <row r="20700">
      <c r="A20700" s="9">
        <f t="shared" si="1"/>
        <v>15090</v>
      </c>
      <c r="B20700" s="8" t="s">
        <v>12956</v>
      </c>
      <c r="C20700" s="9" t="s">
        <v>1470</v>
      </c>
    </row>
    <row r="20701">
      <c r="A20701" s="9">
        <f t="shared" si="1"/>
        <v>15091</v>
      </c>
      <c r="B20701" s="5" t="s">
        <v>12957</v>
      </c>
      <c r="C20701" s="6" t="s">
        <v>681</v>
      </c>
    </row>
    <row r="20702">
      <c r="A20702" s="9">
        <f t="shared" si="1"/>
        <v>15092</v>
      </c>
      <c r="B20702" s="5" t="s">
        <v>12958</v>
      </c>
      <c r="C20702" s="6" t="s">
        <v>20</v>
      </c>
    </row>
    <row r="20703">
      <c r="A20703" s="9">
        <f t="shared" si="1"/>
        <v>15093</v>
      </c>
      <c r="B20703" s="5" t="s">
        <v>12959</v>
      </c>
      <c r="C20703" s="6" t="s">
        <v>20</v>
      </c>
    </row>
    <row r="20704">
      <c r="A20704" s="9">
        <f t="shared" si="1"/>
        <v>15094</v>
      </c>
      <c r="B20704" s="25" t="s">
        <v>26009</v>
      </c>
      <c r="C20704" s="26" t="s">
        <v>23845</v>
      </c>
    </row>
    <row r="20705">
      <c r="A20705" s="9">
        <f t="shared" si="1"/>
        <v>15095</v>
      </c>
      <c r="B20705" s="5" t="s">
        <v>12960</v>
      </c>
      <c r="C20705" s="6" t="s">
        <v>32</v>
      </c>
    </row>
    <row r="20706">
      <c r="A20706" s="9">
        <f t="shared" si="1"/>
        <v>15096</v>
      </c>
      <c r="B20706" s="5" t="s">
        <v>12961</v>
      </c>
      <c r="C20706" s="6" t="s">
        <v>15</v>
      </c>
    </row>
    <row r="20707">
      <c r="A20707" s="9">
        <f t="shared" si="1"/>
        <v>15097</v>
      </c>
      <c r="B20707" s="5" t="s">
        <v>12962</v>
      </c>
      <c r="C20707" s="6" t="s">
        <v>15</v>
      </c>
    </row>
    <row r="20708">
      <c r="A20708" s="9">
        <f t="shared" si="1"/>
        <v>15098</v>
      </c>
      <c r="B20708" s="5" t="s">
        <v>12963</v>
      </c>
      <c r="C20708" s="6" t="s">
        <v>15</v>
      </c>
    </row>
    <row r="20709">
      <c r="A20709" s="9">
        <f t="shared" si="1"/>
        <v>15099</v>
      </c>
      <c r="B20709" s="5" t="s">
        <v>12964</v>
      </c>
      <c r="C20709" s="6" t="s">
        <v>15</v>
      </c>
    </row>
    <row r="20710">
      <c r="A20710" s="9">
        <f t="shared" si="1"/>
        <v>15100</v>
      </c>
      <c r="B20710" s="8" t="s">
        <v>12965</v>
      </c>
      <c r="C20710" s="9" t="s">
        <v>547</v>
      </c>
    </row>
    <row r="20711">
      <c r="A20711" s="9">
        <f t="shared" si="1"/>
        <v>15101</v>
      </c>
      <c r="B20711" s="8" t="s">
        <v>12966</v>
      </c>
      <c r="C20711" s="9" t="s">
        <v>728</v>
      </c>
    </row>
    <row r="20712">
      <c r="A20712" s="9">
        <f t="shared" si="1"/>
        <v>15102</v>
      </c>
      <c r="B20712" s="8" t="s">
        <v>12967</v>
      </c>
      <c r="C20712" s="9" t="s">
        <v>728</v>
      </c>
    </row>
    <row r="20713">
      <c r="A20713" s="9">
        <f t="shared" si="1"/>
        <v>15103</v>
      </c>
      <c r="B20713" s="8" t="s">
        <v>12968</v>
      </c>
      <c r="C20713" s="9" t="s">
        <v>728</v>
      </c>
    </row>
    <row r="20714">
      <c r="A20714" s="9">
        <f t="shared" si="1"/>
        <v>15104</v>
      </c>
      <c r="B20714" s="8" t="s">
        <v>12969</v>
      </c>
      <c r="C20714" s="9" t="s">
        <v>728</v>
      </c>
    </row>
    <row r="20715">
      <c r="A20715" s="9">
        <f t="shared" si="1"/>
        <v>15105</v>
      </c>
      <c r="B20715" s="8" t="s">
        <v>12970</v>
      </c>
      <c r="C20715" s="9" t="s">
        <v>728</v>
      </c>
    </row>
    <row r="20716">
      <c r="A20716" s="9">
        <f t="shared" si="1"/>
        <v>15106</v>
      </c>
      <c r="B20716" s="8" t="s">
        <v>12971</v>
      </c>
      <c r="C20716" s="9" t="s">
        <v>728</v>
      </c>
    </row>
    <row r="20717">
      <c r="A20717" s="9">
        <f t="shared" si="1"/>
        <v>15107</v>
      </c>
      <c r="B20717" s="8" t="s">
        <v>12972</v>
      </c>
      <c r="C20717" s="9" t="s">
        <v>24</v>
      </c>
    </row>
    <row r="20718">
      <c r="A20718" s="9">
        <f t="shared" si="1"/>
        <v>15108</v>
      </c>
      <c r="B20718" s="5" t="s">
        <v>12973</v>
      </c>
      <c r="C20718" s="6" t="s">
        <v>80</v>
      </c>
    </row>
    <row r="20719">
      <c r="A20719" s="9">
        <f t="shared" si="1"/>
        <v>15109</v>
      </c>
      <c r="B20719" s="8" t="s">
        <v>12974</v>
      </c>
      <c r="C20719" s="9" t="s">
        <v>56</v>
      </c>
    </row>
    <row r="20720">
      <c r="A20720" s="9">
        <f t="shared" si="1"/>
        <v>15110</v>
      </c>
      <c r="B20720" s="8" t="s">
        <v>12975</v>
      </c>
      <c r="C20720" s="9" t="s">
        <v>24</v>
      </c>
    </row>
    <row r="20721">
      <c r="A20721" s="9">
        <f t="shared" si="1"/>
        <v>15111</v>
      </c>
      <c r="B20721" s="5" t="s">
        <v>12976</v>
      </c>
      <c r="C20721" s="6" t="s">
        <v>681</v>
      </c>
    </row>
    <row r="20722">
      <c r="A20722" s="9">
        <f t="shared" si="1"/>
        <v>15112</v>
      </c>
      <c r="B20722" s="8" t="s">
        <v>12977</v>
      </c>
      <c r="C20722" s="9" t="s">
        <v>547</v>
      </c>
    </row>
    <row r="20723">
      <c r="A20723" s="9">
        <f t="shared" si="1"/>
        <v>15113</v>
      </c>
      <c r="B20723" s="8" t="s">
        <v>12978</v>
      </c>
      <c r="C20723" s="9" t="s">
        <v>65</v>
      </c>
    </row>
    <row r="20724">
      <c r="A20724" s="9">
        <f t="shared" si="1"/>
        <v>15114</v>
      </c>
      <c r="B20724" s="8" t="s">
        <v>12979</v>
      </c>
      <c r="C20724" s="9" t="s">
        <v>60</v>
      </c>
    </row>
    <row r="20725">
      <c r="A20725" s="9">
        <f t="shared" si="1"/>
        <v>15115</v>
      </c>
      <c r="B20725" s="5" t="s">
        <v>12980</v>
      </c>
      <c r="C20725" s="6" t="s">
        <v>1290</v>
      </c>
    </row>
    <row r="20726">
      <c r="A20726" s="9">
        <f t="shared" si="1"/>
        <v>15116</v>
      </c>
      <c r="B20726" s="25" t="s">
        <v>26010</v>
      </c>
      <c r="C20726" s="26" t="s">
        <v>487</v>
      </c>
    </row>
    <row r="20727">
      <c r="A20727" s="9">
        <f t="shared" si="1"/>
        <v>15116</v>
      </c>
      <c r="B20727" s="27" t="s">
        <v>26010</v>
      </c>
      <c r="C20727" s="28" t="s">
        <v>23637</v>
      </c>
    </row>
    <row r="20728">
      <c r="A20728" s="9">
        <f t="shared" si="1"/>
        <v>15117</v>
      </c>
      <c r="B20728" s="8" t="s">
        <v>12981</v>
      </c>
      <c r="C20728" s="9" t="s">
        <v>177</v>
      </c>
    </row>
    <row r="20729">
      <c r="A20729" s="9">
        <f t="shared" si="1"/>
        <v>15118</v>
      </c>
      <c r="B20729" s="16" t="s">
        <v>12982</v>
      </c>
      <c r="C20729" s="6" t="s">
        <v>1235</v>
      </c>
    </row>
    <row r="20730">
      <c r="A20730" s="9">
        <f t="shared" si="1"/>
        <v>15118</v>
      </c>
      <c r="B20730" s="16" t="s">
        <v>12982</v>
      </c>
      <c r="C20730" s="6" t="s">
        <v>12983</v>
      </c>
    </row>
    <row r="20731">
      <c r="A20731" s="9">
        <f t="shared" si="1"/>
        <v>15119</v>
      </c>
      <c r="B20731" s="30" t="s">
        <v>26011</v>
      </c>
      <c r="C20731" s="26" t="s">
        <v>621</v>
      </c>
    </row>
    <row r="20732">
      <c r="A20732" s="9">
        <f t="shared" si="1"/>
        <v>15120</v>
      </c>
      <c r="B20732" s="8" t="s">
        <v>12984</v>
      </c>
      <c r="C20732" s="9" t="s">
        <v>547</v>
      </c>
    </row>
    <row r="20733">
      <c r="A20733" s="9">
        <f t="shared" si="1"/>
        <v>15121</v>
      </c>
      <c r="B20733" s="25" t="s">
        <v>26012</v>
      </c>
      <c r="C20733" s="26" t="s">
        <v>23812</v>
      </c>
    </row>
    <row r="20734">
      <c r="A20734" s="9">
        <f t="shared" si="1"/>
        <v>15122</v>
      </c>
      <c r="B20734" s="8" t="s">
        <v>12985</v>
      </c>
      <c r="C20734" s="9" t="s">
        <v>40</v>
      </c>
    </row>
    <row r="20735">
      <c r="A20735" s="9">
        <f t="shared" si="1"/>
        <v>15123</v>
      </c>
      <c r="B20735" s="8" t="s">
        <v>12986</v>
      </c>
      <c r="C20735" s="9" t="s">
        <v>60</v>
      </c>
    </row>
    <row r="20736">
      <c r="A20736" s="9">
        <f t="shared" si="1"/>
        <v>15124</v>
      </c>
      <c r="B20736" s="5" t="s">
        <v>12987</v>
      </c>
      <c r="C20736" s="6" t="s">
        <v>1856</v>
      </c>
    </row>
    <row r="20737">
      <c r="A20737" s="9">
        <f t="shared" si="1"/>
        <v>15125</v>
      </c>
      <c r="B20737" s="5" t="s">
        <v>12988</v>
      </c>
      <c r="C20737" s="6" t="s">
        <v>1221</v>
      </c>
    </row>
    <row r="20738">
      <c r="A20738" s="9">
        <f t="shared" si="1"/>
        <v>15126</v>
      </c>
      <c r="B20738" s="25" t="s">
        <v>26013</v>
      </c>
      <c r="C20738" s="26" t="s">
        <v>23808</v>
      </c>
    </row>
    <row r="20739">
      <c r="A20739" s="9">
        <f t="shared" si="1"/>
        <v>15127</v>
      </c>
      <c r="B20739" s="5" t="s">
        <v>12989</v>
      </c>
      <c r="C20739" s="6" t="s">
        <v>1856</v>
      </c>
    </row>
    <row r="20740">
      <c r="A20740" s="9">
        <f t="shared" si="1"/>
        <v>15128</v>
      </c>
      <c r="B20740" s="25" t="s">
        <v>26014</v>
      </c>
      <c r="C20740" s="26" t="s">
        <v>23817</v>
      </c>
    </row>
    <row r="20741">
      <c r="A20741" s="9">
        <f t="shared" si="1"/>
        <v>15129</v>
      </c>
      <c r="B20741" s="5" t="s">
        <v>12990</v>
      </c>
      <c r="C20741" s="6" t="s">
        <v>1324</v>
      </c>
    </row>
    <row r="20742">
      <c r="A20742" s="9">
        <f t="shared" si="1"/>
        <v>15130</v>
      </c>
      <c r="B20742" s="5" t="s">
        <v>12991</v>
      </c>
      <c r="C20742" s="6" t="s">
        <v>437</v>
      </c>
    </row>
    <row r="20743">
      <c r="A20743" s="9">
        <f t="shared" si="1"/>
        <v>15131</v>
      </c>
      <c r="B20743" s="8" t="s">
        <v>12992</v>
      </c>
      <c r="C20743" s="9" t="s">
        <v>1169</v>
      </c>
    </row>
    <row r="20744">
      <c r="A20744" s="9">
        <f t="shared" si="1"/>
        <v>15132</v>
      </c>
      <c r="B20744" s="5" t="s">
        <v>12993</v>
      </c>
      <c r="C20744" s="6" t="s">
        <v>1223</v>
      </c>
    </row>
    <row r="20745">
      <c r="A20745" s="9">
        <f t="shared" si="1"/>
        <v>15133</v>
      </c>
      <c r="B20745" s="5" t="s">
        <v>12994</v>
      </c>
      <c r="C20745" s="6" t="s">
        <v>758</v>
      </c>
    </row>
    <row r="20746">
      <c r="A20746" s="9">
        <f t="shared" si="1"/>
        <v>15134</v>
      </c>
      <c r="B20746" s="5" t="s">
        <v>12995</v>
      </c>
      <c r="C20746" s="6" t="s">
        <v>4</v>
      </c>
    </row>
    <row r="20747">
      <c r="A20747" s="9">
        <f t="shared" si="1"/>
        <v>15135</v>
      </c>
      <c r="B20747" s="5" t="s">
        <v>12996</v>
      </c>
      <c r="C20747" s="6" t="s">
        <v>1248</v>
      </c>
    </row>
    <row r="20748">
      <c r="A20748" s="9">
        <f t="shared" si="1"/>
        <v>15136</v>
      </c>
      <c r="B20748" s="5" t="s">
        <v>12997</v>
      </c>
      <c r="C20748" s="6" t="s">
        <v>1223</v>
      </c>
    </row>
    <row r="20749">
      <c r="A20749" s="9">
        <f t="shared" si="1"/>
        <v>15137</v>
      </c>
      <c r="B20749" s="8" t="s">
        <v>12998</v>
      </c>
      <c r="C20749" s="9" t="s">
        <v>1776</v>
      </c>
    </row>
    <row r="20750">
      <c r="A20750" s="9">
        <f t="shared" si="1"/>
        <v>15138</v>
      </c>
      <c r="B20750" s="8" t="s">
        <v>12999</v>
      </c>
      <c r="C20750" s="9" t="s">
        <v>1776</v>
      </c>
    </row>
    <row r="20751">
      <c r="A20751" s="9">
        <f t="shared" si="1"/>
        <v>15139</v>
      </c>
      <c r="B20751" s="5" t="s">
        <v>13000</v>
      </c>
      <c r="C20751" s="6" t="s">
        <v>27</v>
      </c>
    </row>
    <row r="20752">
      <c r="A20752" s="9">
        <f t="shared" si="1"/>
        <v>15140</v>
      </c>
      <c r="B20752" s="8" t="s">
        <v>13001</v>
      </c>
      <c r="C20752" s="9" t="s">
        <v>845</v>
      </c>
    </row>
    <row r="20753">
      <c r="A20753" s="9">
        <f t="shared" si="1"/>
        <v>15141</v>
      </c>
      <c r="B20753" s="5" t="s">
        <v>13002</v>
      </c>
      <c r="C20753" s="6" t="s">
        <v>1856</v>
      </c>
    </row>
    <row r="20754">
      <c r="A20754" s="9">
        <f t="shared" si="1"/>
        <v>15142</v>
      </c>
      <c r="B20754" s="5" t="s">
        <v>13003</v>
      </c>
      <c r="C20754" s="6" t="s">
        <v>362</v>
      </c>
    </row>
    <row r="20755">
      <c r="A20755" s="9">
        <f t="shared" si="1"/>
        <v>15143</v>
      </c>
      <c r="B20755" s="25" t="s">
        <v>26015</v>
      </c>
      <c r="C20755" s="26" t="s">
        <v>1221</v>
      </c>
    </row>
    <row r="20756">
      <c r="A20756" s="9">
        <f t="shared" si="1"/>
        <v>15144</v>
      </c>
      <c r="B20756" s="5" t="s">
        <v>13004</v>
      </c>
      <c r="C20756" s="6" t="s">
        <v>437</v>
      </c>
    </row>
    <row r="20757">
      <c r="A20757" s="9">
        <f t="shared" si="1"/>
        <v>15145</v>
      </c>
      <c r="B20757" s="5" t="s">
        <v>13005</v>
      </c>
      <c r="C20757" s="6" t="s">
        <v>437</v>
      </c>
    </row>
    <row r="20758">
      <c r="A20758" s="9">
        <f t="shared" si="1"/>
        <v>15146</v>
      </c>
      <c r="B20758" s="8" t="s">
        <v>13006</v>
      </c>
      <c r="C20758" s="9" t="s">
        <v>10</v>
      </c>
    </row>
    <row r="20759">
      <c r="A20759" s="9">
        <f t="shared" si="1"/>
        <v>15147</v>
      </c>
      <c r="B20759" s="8" t="s">
        <v>13007</v>
      </c>
      <c r="C20759" s="9" t="s">
        <v>1169</v>
      </c>
    </row>
    <row r="20760">
      <c r="A20760" s="9">
        <f t="shared" si="1"/>
        <v>15148</v>
      </c>
      <c r="B20760" s="5" t="s">
        <v>13008</v>
      </c>
      <c r="C20760" s="6" t="s">
        <v>437</v>
      </c>
    </row>
    <row r="20761">
      <c r="A20761" s="9">
        <f t="shared" si="1"/>
        <v>15149</v>
      </c>
      <c r="B20761" s="25" t="s">
        <v>26016</v>
      </c>
      <c r="C20761" s="26" t="s">
        <v>23812</v>
      </c>
    </row>
    <row r="20762">
      <c r="A20762" s="9">
        <f t="shared" si="1"/>
        <v>15150</v>
      </c>
      <c r="B20762" s="5" t="s">
        <v>13009</v>
      </c>
      <c r="C20762" s="6" t="s">
        <v>714</v>
      </c>
    </row>
    <row r="20763">
      <c r="A20763" s="9">
        <f t="shared" si="1"/>
        <v>15150</v>
      </c>
      <c r="B20763" s="5" t="s">
        <v>13009</v>
      </c>
      <c r="C20763" s="6" t="s">
        <v>23672</v>
      </c>
    </row>
    <row r="20764">
      <c r="A20764" s="9">
        <f t="shared" si="1"/>
        <v>15151</v>
      </c>
      <c r="B20764" s="8" t="s">
        <v>13010</v>
      </c>
      <c r="C20764" s="9" t="s">
        <v>815</v>
      </c>
    </row>
    <row r="20765">
      <c r="A20765" s="9">
        <f t="shared" si="1"/>
        <v>15152</v>
      </c>
      <c r="B20765" s="5" t="s">
        <v>13011</v>
      </c>
      <c r="C20765" s="6" t="s">
        <v>1260</v>
      </c>
    </row>
    <row r="20766">
      <c r="A20766" s="9">
        <f t="shared" si="1"/>
        <v>15153</v>
      </c>
      <c r="B20766" s="25" t="s">
        <v>26017</v>
      </c>
      <c r="C20766" s="26" t="s">
        <v>23808</v>
      </c>
    </row>
    <row r="20767">
      <c r="A20767" s="9">
        <f t="shared" si="1"/>
        <v>15154</v>
      </c>
      <c r="B20767" s="8" t="s">
        <v>13012</v>
      </c>
      <c r="C20767" s="9" t="s">
        <v>40</v>
      </c>
    </row>
    <row r="20768">
      <c r="A20768" s="9">
        <f t="shared" si="1"/>
        <v>15155</v>
      </c>
      <c r="B20768" s="25" t="s">
        <v>26018</v>
      </c>
      <c r="C20768" s="26" t="s">
        <v>23817</v>
      </c>
    </row>
    <row r="20769">
      <c r="A20769" s="9">
        <f t="shared" si="1"/>
        <v>15156</v>
      </c>
      <c r="B20769" s="8" t="s">
        <v>13013</v>
      </c>
      <c r="C20769" s="9" t="s">
        <v>121</v>
      </c>
    </row>
    <row r="20770">
      <c r="A20770" s="9">
        <f t="shared" si="1"/>
        <v>15157</v>
      </c>
      <c r="B20770" s="5" t="s">
        <v>13014</v>
      </c>
      <c r="C20770" s="6" t="s">
        <v>437</v>
      </c>
    </row>
    <row r="20771">
      <c r="A20771" s="9">
        <f t="shared" si="1"/>
        <v>15158</v>
      </c>
      <c r="B20771" s="8" t="s">
        <v>13015</v>
      </c>
      <c r="C20771" s="9" t="s">
        <v>845</v>
      </c>
    </row>
    <row r="20772">
      <c r="A20772" s="9">
        <f t="shared" si="1"/>
        <v>15159</v>
      </c>
      <c r="B20772" s="8" t="s">
        <v>13016</v>
      </c>
      <c r="C20772" s="9" t="s">
        <v>733</v>
      </c>
    </row>
    <row r="20773">
      <c r="A20773" s="9">
        <f t="shared" si="1"/>
        <v>15160</v>
      </c>
      <c r="B20773" s="5" t="s">
        <v>13017</v>
      </c>
      <c r="C20773" s="6" t="s">
        <v>1856</v>
      </c>
    </row>
    <row r="20774">
      <c r="A20774" s="9">
        <f t="shared" si="1"/>
        <v>15161</v>
      </c>
      <c r="B20774" s="5" t="s">
        <v>13018</v>
      </c>
      <c r="C20774" s="6" t="s">
        <v>1040</v>
      </c>
    </row>
    <row r="20775">
      <c r="A20775" s="9">
        <f t="shared" si="1"/>
        <v>15162</v>
      </c>
      <c r="B20775" s="5" t="s">
        <v>13019</v>
      </c>
      <c r="C20775" s="6" t="s">
        <v>95</v>
      </c>
    </row>
    <row r="20776">
      <c r="A20776" s="9">
        <f t="shared" si="1"/>
        <v>15163</v>
      </c>
      <c r="B20776" s="5" t="s">
        <v>13020</v>
      </c>
      <c r="C20776" s="6" t="s">
        <v>731</v>
      </c>
    </row>
    <row r="20777">
      <c r="A20777" s="9">
        <f t="shared" si="1"/>
        <v>15164</v>
      </c>
      <c r="B20777" s="5" t="s">
        <v>13021</v>
      </c>
      <c r="C20777" s="6" t="s">
        <v>1223</v>
      </c>
    </row>
    <row r="20778">
      <c r="A20778" s="9">
        <f t="shared" si="1"/>
        <v>15165</v>
      </c>
      <c r="B20778" s="5" t="s">
        <v>13022</v>
      </c>
      <c r="C20778" s="6" t="s">
        <v>714</v>
      </c>
    </row>
    <row r="20779">
      <c r="A20779" s="9">
        <f t="shared" si="1"/>
        <v>15165</v>
      </c>
      <c r="B20779" s="5" t="s">
        <v>13022</v>
      </c>
      <c r="C20779" s="6" t="s">
        <v>23672</v>
      </c>
    </row>
    <row r="20780">
      <c r="A20780" s="9">
        <f t="shared" si="1"/>
        <v>15166</v>
      </c>
      <c r="B20780" s="8" t="s">
        <v>13023</v>
      </c>
      <c r="C20780" s="9" t="s">
        <v>24</v>
      </c>
    </row>
    <row r="20781">
      <c r="A20781" s="9">
        <f t="shared" si="1"/>
        <v>15167</v>
      </c>
      <c r="B20781" s="8" t="s">
        <v>13024</v>
      </c>
      <c r="C20781" s="6" t="s">
        <v>132</v>
      </c>
    </row>
    <row r="20782">
      <c r="A20782" s="9">
        <f t="shared" si="1"/>
        <v>15167</v>
      </c>
      <c r="B20782" s="8" t="s">
        <v>13024</v>
      </c>
      <c r="C20782" s="6" t="s">
        <v>446</v>
      </c>
    </row>
    <row r="20783">
      <c r="A20783" s="9">
        <f t="shared" si="1"/>
        <v>15167</v>
      </c>
      <c r="B20783" s="8" t="s">
        <v>13024</v>
      </c>
      <c r="C20783" s="6" t="s">
        <v>196</v>
      </c>
    </row>
    <row r="20784">
      <c r="A20784" s="9">
        <f t="shared" si="1"/>
        <v>15167</v>
      </c>
      <c r="B20784" s="8" t="s">
        <v>13024</v>
      </c>
      <c r="C20784" s="6" t="s">
        <v>267</v>
      </c>
    </row>
    <row r="20785">
      <c r="A20785" s="9">
        <f t="shared" si="1"/>
        <v>15167</v>
      </c>
      <c r="B20785" s="8" t="s">
        <v>13024</v>
      </c>
      <c r="C20785" s="9" t="s">
        <v>60</v>
      </c>
    </row>
    <row r="20786">
      <c r="A20786" s="9">
        <f t="shared" si="1"/>
        <v>15167</v>
      </c>
      <c r="B20786" s="8" t="s">
        <v>13024</v>
      </c>
      <c r="C20786" s="6" t="s">
        <v>23637</v>
      </c>
    </row>
    <row r="20787">
      <c r="A20787" s="9">
        <f t="shared" si="1"/>
        <v>15168</v>
      </c>
      <c r="B20787" s="8" t="s">
        <v>13025</v>
      </c>
      <c r="C20787" s="9" t="s">
        <v>54</v>
      </c>
    </row>
    <row r="20788">
      <c r="A20788" s="9">
        <f t="shared" si="1"/>
        <v>15169</v>
      </c>
      <c r="B20788" s="40" t="s">
        <v>26019</v>
      </c>
      <c r="C20788" s="40" t="s">
        <v>3126</v>
      </c>
    </row>
    <row r="20789">
      <c r="A20789" s="9">
        <f t="shared" si="1"/>
        <v>15170</v>
      </c>
      <c r="B20789" s="8" t="s">
        <v>13026</v>
      </c>
      <c r="C20789" s="9" t="s">
        <v>177</v>
      </c>
    </row>
    <row r="20790">
      <c r="A20790" s="9">
        <f t="shared" si="1"/>
        <v>15171</v>
      </c>
      <c r="B20790" s="5" t="s">
        <v>13027</v>
      </c>
      <c r="C20790" s="6" t="s">
        <v>328</v>
      </c>
    </row>
    <row r="20791">
      <c r="A20791" s="9">
        <f t="shared" si="1"/>
        <v>15171</v>
      </c>
      <c r="B20791" s="5" t="s">
        <v>13027</v>
      </c>
      <c r="C20791" s="6" t="s">
        <v>23637</v>
      </c>
    </row>
    <row r="20792">
      <c r="A20792" s="9">
        <f t="shared" si="1"/>
        <v>15172</v>
      </c>
      <c r="B20792" s="5" t="s">
        <v>13028</v>
      </c>
      <c r="C20792" s="6" t="s">
        <v>1342</v>
      </c>
    </row>
    <row r="20793">
      <c r="A20793" s="9">
        <f t="shared" si="1"/>
        <v>15173</v>
      </c>
      <c r="B20793" s="25" t="s">
        <v>26020</v>
      </c>
      <c r="C20793" s="26" t="s">
        <v>11797</v>
      </c>
    </row>
    <row r="20794">
      <c r="A20794" s="9">
        <f t="shared" si="1"/>
        <v>15174</v>
      </c>
      <c r="B20794" s="8" t="s">
        <v>13029</v>
      </c>
      <c r="C20794" s="9" t="s">
        <v>502</v>
      </c>
    </row>
    <row r="20795">
      <c r="A20795" s="9">
        <f t="shared" si="1"/>
        <v>15175</v>
      </c>
      <c r="B20795" s="5" t="s">
        <v>13030</v>
      </c>
      <c r="C20795" s="6" t="s">
        <v>1120</v>
      </c>
    </row>
    <row r="20796">
      <c r="A20796" s="9">
        <f t="shared" si="1"/>
        <v>15176</v>
      </c>
      <c r="B20796" s="5" t="s">
        <v>13031</v>
      </c>
      <c r="C20796" s="6" t="s">
        <v>1120</v>
      </c>
    </row>
    <row r="20797">
      <c r="A20797" s="9">
        <f t="shared" si="1"/>
        <v>15177</v>
      </c>
      <c r="B20797" s="5" t="s">
        <v>13032</v>
      </c>
      <c r="C20797" s="6" t="s">
        <v>591</v>
      </c>
    </row>
    <row r="20798">
      <c r="A20798" s="9">
        <f t="shared" si="1"/>
        <v>15178</v>
      </c>
      <c r="B20798" s="8" t="s">
        <v>13033</v>
      </c>
      <c r="C20798" s="9" t="s">
        <v>24</v>
      </c>
    </row>
    <row r="20799">
      <c r="A20799" s="9">
        <f t="shared" si="1"/>
        <v>15179</v>
      </c>
      <c r="B20799" s="8" t="s">
        <v>13034</v>
      </c>
      <c r="C20799" s="9" t="s">
        <v>845</v>
      </c>
    </row>
    <row r="20800">
      <c r="A20800" s="9">
        <f t="shared" si="1"/>
        <v>15180</v>
      </c>
      <c r="B20800" s="5" t="s">
        <v>13035</v>
      </c>
      <c r="C20800" s="6" t="s">
        <v>683</v>
      </c>
    </row>
    <row r="20801">
      <c r="A20801" s="9">
        <f t="shared" si="1"/>
        <v>15180</v>
      </c>
      <c r="B20801" s="37" t="s">
        <v>13035</v>
      </c>
      <c r="C20801" s="28" t="s">
        <v>23633</v>
      </c>
    </row>
    <row r="20802">
      <c r="A20802" s="9">
        <f t="shared" si="1"/>
        <v>15181</v>
      </c>
      <c r="B20802" s="5" t="s">
        <v>13036</v>
      </c>
      <c r="C20802" s="6" t="s">
        <v>34</v>
      </c>
    </row>
    <row r="20803">
      <c r="A20803" s="9">
        <f t="shared" si="1"/>
        <v>15181</v>
      </c>
      <c r="B20803" s="5" t="s">
        <v>13036</v>
      </c>
      <c r="C20803" s="6" t="s">
        <v>23628</v>
      </c>
    </row>
    <row r="20804">
      <c r="A20804" s="9">
        <f t="shared" si="1"/>
        <v>15182</v>
      </c>
      <c r="B20804" s="8" t="s">
        <v>13037</v>
      </c>
      <c r="C20804" s="9" t="s">
        <v>24</v>
      </c>
    </row>
    <row r="20805">
      <c r="A20805" s="9">
        <f t="shared" si="1"/>
        <v>15182</v>
      </c>
      <c r="B20805" s="8" t="s">
        <v>13037</v>
      </c>
      <c r="C20805" s="9" t="s">
        <v>25</v>
      </c>
    </row>
    <row r="20806">
      <c r="A20806" s="9">
        <f t="shared" si="1"/>
        <v>15183</v>
      </c>
      <c r="B20806" s="8" t="s">
        <v>13038</v>
      </c>
      <c r="C20806" s="9" t="s">
        <v>24</v>
      </c>
    </row>
    <row r="20807">
      <c r="A20807" s="9">
        <f t="shared" si="1"/>
        <v>15184</v>
      </c>
      <c r="B20807" s="8" t="s">
        <v>13039</v>
      </c>
      <c r="C20807" s="9" t="s">
        <v>24</v>
      </c>
    </row>
    <row r="20808">
      <c r="A20808" s="9">
        <f t="shared" si="1"/>
        <v>15185</v>
      </c>
      <c r="B20808" s="8" t="s">
        <v>13040</v>
      </c>
      <c r="C20808" s="9" t="s">
        <v>24</v>
      </c>
    </row>
    <row r="20809">
      <c r="A20809" s="9">
        <f t="shared" si="1"/>
        <v>15186</v>
      </c>
      <c r="B20809" s="5" t="s">
        <v>13041</v>
      </c>
      <c r="C20809" s="6" t="s">
        <v>603</v>
      </c>
    </row>
    <row r="20810">
      <c r="A20810" s="9">
        <f t="shared" si="1"/>
        <v>15187</v>
      </c>
      <c r="B20810" s="8" t="s">
        <v>13042</v>
      </c>
      <c r="C20810" s="9" t="s">
        <v>733</v>
      </c>
    </row>
    <row r="20811">
      <c r="A20811" s="9">
        <f t="shared" si="1"/>
        <v>15188</v>
      </c>
      <c r="B20811" s="8" t="s">
        <v>13043</v>
      </c>
      <c r="C20811" s="9" t="s">
        <v>280</v>
      </c>
    </row>
    <row r="20812">
      <c r="A20812" s="9">
        <f t="shared" si="1"/>
        <v>15189</v>
      </c>
      <c r="B20812" s="8" t="s">
        <v>13044</v>
      </c>
      <c r="C20812" s="9" t="s">
        <v>280</v>
      </c>
    </row>
    <row r="20813">
      <c r="A20813" s="9">
        <f t="shared" si="1"/>
        <v>15190</v>
      </c>
      <c r="B20813" s="8" t="s">
        <v>13045</v>
      </c>
      <c r="C20813" s="9" t="s">
        <v>280</v>
      </c>
    </row>
    <row r="20814">
      <c r="A20814" s="9">
        <f t="shared" si="1"/>
        <v>15191</v>
      </c>
      <c r="B20814" s="8" t="s">
        <v>13046</v>
      </c>
      <c r="C20814" s="9" t="s">
        <v>280</v>
      </c>
    </row>
    <row r="20815">
      <c r="A20815" s="9">
        <f t="shared" si="1"/>
        <v>15192</v>
      </c>
      <c r="B20815" s="8" t="s">
        <v>13047</v>
      </c>
      <c r="C20815" s="9" t="s">
        <v>280</v>
      </c>
    </row>
    <row r="20816">
      <c r="A20816" s="9">
        <f t="shared" si="1"/>
        <v>15193</v>
      </c>
      <c r="B20816" s="8" t="s">
        <v>13048</v>
      </c>
      <c r="C20816" s="9" t="s">
        <v>280</v>
      </c>
    </row>
    <row r="20817">
      <c r="A20817" s="9">
        <f t="shared" si="1"/>
        <v>15194</v>
      </c>
      <c r="B20817" s="8" t="s">
        <v>13049</v>
      </c>
      <c r="C20817" s="9" t="s">
        <v>280</v>
      </c>
    </row>
    <row r="20818">
      <c r="A20818" s="9">
        <f t="shared" si="1"/>
        <v>15195</v>
      </c>
      <c r="B20818" s="8" t="s">
        <v>13050</v>
      </c>
      <c r="C20818" s="9" t="s">
        <v>280</v>
      </c>
    </row>
    <row r="20819">
      <c r="A20819" s="9">
        <f t="shared" si="1"/>
        <v>15196</v>
      </c>
      <c r="B20819" s="8" t="s">
        <v>13051</v>
      </c>
      <c r="C20819" s="9" t="s">
        <v>280</v>
      </c>
    </row>
    <row r="20820">
      <c r="A20820" s="9">
        <f t="shared" si="1"/>
        <v>15197</v>
      </c>
      <c r="B20820" s="8" t="s">
        <v>13052</v>
      </c>
      <c r="C20820" s="9" t="s">
        <v>280</v>
      </c>
    </row>
    <row r="20821">
      <c r="A20821" s="9">
        <f t="shared" si="1"/>
        <v>15198</v>
      </c>
      <c r="B20821" s="8" t="s">
        <v>13053</v>
      </c>
      <c r="C20821" s="9" t="s">
        <v>280</v>
      </c>
    </row>
    <row r="20822">
      <c r="A20822" s="9">
        <f t="shared" si="1"/>
        <v>15199</v>
      </c>
      <c r="B20822" s="16" t="s">
        <v>13054</v>
      </c>
      <c r="C20822" s="6" t="s">
        <v>1235</v>
      </c>
    </row>
    <row r="20823">
      <c r="A20823" s="9">
        <f t="shared" si="1"/>
        <v>15200</v>
      </c>
      <c r="B20823" s="16" t="s">
        <v>13055</v>
      </c>
      <c r="C20823" s="6" t="s">
        <v>1235</v>
      </c>
    </row>
    <row r="20824">
      <c r="A20824" s="9">
        <f t="shared" si="1"/>
        <v>15201</v>
      </c>
      <c r="B20824" s="5" t="s">
        <v>13056</v>
      </c>
      <c r="C20824" s="6" t="s">
        <v>621</v>
      </c>
    </row>
    <row r="20825">
      <c r="A20825" s="9">
        <f t="shared" si="1"/>
        <v>15202</v>
      </c>
      <c r="B20825" s="8" t="s">
        <v>13057</v>
      </c>
      <c r="C20825" s="9" t="s">
        <v>280</v>
      </c>
    </row>
    <row r="20826">
      <c r="A20826" s="9">
        <f t="shared" si="1"/>
        <v>15203</v>
      </c>
      <c r="B20826" s="8" t="s">
        <v>13058</v>
      </c>
      <c r="C20826" s="9" t="s">
        <v>40</v>
      </c>
    </row>
    <row r="20827">
      <c r="A20827" s="9">
        <f t="shared" si="1"/>
        <v>15204</v>
      </c>
      <c r="B20827" s="5" t="s">
        <v>13059</v>
      </c>
      <c r="C20827" s="6" t="s">
        <v>393</v>
      </c>
    </row>
    <row r="20828">
      <c r="A20828" s="9">
        <f t="shared" si="1"/>
        <v>15205</v>
      </c>
      <c r="B20828" s="5" t="s">
        <v>13060</v>
      </c>
      <c r="C20828" s="6" t="s">
        <v>1466</v>
      </c>
    </row>
    <row r="20829">
      <c r="A20829" s="9">
        <f t="shared" si="1"/>
        <v>15205</v>
      </c>
      <c r="B20829" s="5" t="s">
        <v>13060</v>
      </c>
      <c r="C20829" s="6" t="s">
        <v>4084</v>
      </c>
    </row>
    <row r="20830">
      <c r="A20830" s="9">
        <f t="shared" si="1"/>
        <v>15205</v>
      </c>
      <c r="B20830" s="5" t="s">
        <v>13060</v>
      </c>
      <c r="C20830" s="6" t="s">
        <v>23628</v>
      </c>
    </row>
    <row r="20831">
      <c r="A20831" s="9">
        <f t="shared" si="1"/>
        <v>15206</v>
      </c>
      <c r="B20831" s="5" t="s">
        <v>13061</v>
      </c>
      <c r="C20831" s="6" t="s">
        <v>612</v>
      </c>
    </row>
    <row r="20832">
      <c r="A20832" s="9">
        <f t="shared" si="1"/>
        <v>15207</v>
      </c>
      <c r="B20832" s="8" t="s">
        <v>13062</v>
      </c>
      <c r="C20832" s="9" t="s">
        <v>555</v>
      </c>
    </row>
    <row r="20833">
      <c r="A20833" s="9">
        <f t="shared" si="1"/>
        <v>15207</v>
      </c>
      <c r="B20833" s="8" t="s">
        <v>13062</v>
      </c>
      <c r="C20833" s="9" t="s">
        <v>60</v>
      </c>
    </row>
    <row r="20834">
      <c r="A20834" s="9">
        <f t="shared" si="1"/>
        <v>15208</v>
      </c>
      <c r="B20834" s="40" t="s">
        <v>26021</v>
      </c>
      <c r="C20834" s="40" t="s">
        <v>3126</v>
      </c>
    </row>
    <row r="20835">
      <c r="A20835" s="9">
        <f t="shared" si="1"/>
        <v>15209</v>
      </c>
      <c r="B20835" s="25" t="s">
        <v>26022</v>
      </c>
      <c r="C20835" s="26" t="s">
        <v>941</v>
      </c>
    </row>
    <row r="20836">
      <c r="A20836" s="9">
        <f t="shared" si="1"/>
        <v>15209</v>
      </c>
      <c r="B20836" s="25" t="s">
        <v>26022</v>
      </c>
      <c r="C20836" s="6" t="s">
        <v>23672</v>
      </c>
    </row>
    <row r="20837">
      <c r="A20837" s="9">
        <f t="shared" si="1"/>
        <v>15210</v>
      </c>
      <c r="B20837" s="8" t="s">
        <v>13063</v>
      </c>
      <c r="C20837" s="9" t="s">
        <v>121</v>
      </c>
    </row>
    <row r="20838">
      <c r="A20838" s="9">
        <f t="shared" si="1"/>
        <v>15211</v>
      </c>
      <c r="B20838" s="5" t="s">
        <v>13064</v>
      </c>
      <c r="C20838" s="6" t="s">
        <v>4084</v>
      </c>
    </row>
    <row r="20839">
      <c r="A20839" s="9">
        <f t="shared" si="1"/>
        <v>15212</v>
      </c>
      <c r="B20839" s="15" t="s">
        <v>13065</v>
      </c>
      <c r="C20839" s="11" t="s">
        <v>423</v>
      </c>
    </row>
    <row r="20840">
      <c r="A20840" s="9">
        <f t="shared" si="1"/>
        <v>15213</v>
      </c>
      <c r="B20840" s="5" t="s">
        <v>13066</v>
      </c>
      <c r="C20840" s="6" t="s">
        <v>1856</v>
      </c>
    </row>
    <row r="20841">
      <c r="A20841" s="9">
        <f t="shared" si="1"/>
        <v>15214</v>
      </c>
      <c r="B20841" s="41" t="s">
        <v>26023</v>
      </c>
      <c r="C20841" s="26" t="s">
        <v>23636</v>
      </c>
    </row>
    <row r="20842">
      <c r="A20842" s="9">
        <f t="shared" si="1"/>
        <v>15215</v>
      </c>
      <c r="B20842" s="8" t="s">
        <v>13067</v>
      </c>
      <c r="C20842" s="9" t="s">
        <v>72</v>
      </c>
    </row>
    <row r="20843">
      <c r="A20843" s="9">
        <f t="shared" si="1"/>
        <v>15216</v>
      </c>
      <c r="B20843" s="8" t="s">
        <v>13068</v>
      </c>
      <c r="C20843" s="9" t="s">
        <v>65</v>
      </c>
    </row>
    <row r="20844">
      <c r="A20844" s="9">
        <f t="shared" si="1"/>
        <v>15217</v>
      </c>
      <c r="B20844" s="5" t="s">
        <v>13069</v>
      </c>
      <c r="C20844" s="6" t="s">
        <v>27</v>
      </c>
    </row>
    <row r="20845">
      <c r="A20845" s="9">
        <f t="shared" si="1"/>
        <v>15217</v>
      </c>
      <c r="B20845" s="5" t="s">
        <v>13069</v>
      </c>
      <c r="C20845" s="6" t="s">
        <v>1360</v>
      </c>
    </row>
    <row r="20846">
      <c r="A20846" s="9">
        <f t="shared" si="1"/>
        <v>15218</v>
      </c>
      <c r="B20846" s="5" t="s">
        <v>13070</v>
      </c>
      <c r="C20846" s="6" t="s">
        <v>4084</v>
      </c>
    </row>
    <row r="20847">
      <c r="A20847" s="9">
        <f t="shared" si="1"/>
        <v>15219</v>
      </c>
      <c r="B20847" s="5" t="s">
        <v>13071</v>
      </c>
      <c r="C20847" s="6" t="s">
        <v>1458</v>
      </c>
    </row>
    <row r="20848">
      <c r="A20848" s="9">
        <f t="shared" si="1"/>
        <v>15219</v>
      </c>
      <c r="B20848" s="5" t="s">
        <v>13071</v>
      </c>
      <c r="C20848" s="6" t="s">
        <v>23628</v>
      </c>
    </row>
    <row r="20849">
      <c r="A20849" s="9">
        <f t="shared" si="1"/>
        <v>15220</v>
      </c>
      <c r="B20849" s="25" t="s">
        <v>26024</v>
      </c>
      <c r="C20849" s="26" t="s">
        <v>10122</v>
      </c>
    </row>
    <row r="20850">
      <c r="A20850" s="9">
        <f t="shared" si="1"/>
        <v>15220</v>
      </c>
      <c r="B20850" s="27" t="s">
        <v>26024</v>
      </c>
      <c r="C20850" s="28" t="s">
        <v>23637</v>
      </c>
    </row>
    <row r="20851">
      <c r="A20851" s="9">
        <f t="shared" si="1"/>
        <v>15221</v>
      </c>
      <c r="B20851" s="5" t="s">
        <v>13072</v>
      </c>
      <c r="C20851" s="6" t="s">
        <v>34</v>
      </c>
    </row>
    <row r="20852">
      <c r="A20852" s="9">
        <f t="shared" si="1"/>
        <v>15221</v>
      </c>
      <c r="B20852" s="5" t="s">
        <v>13072</v>
      </c>
      <c r="C20852" s="6" t="s">
        <v>23628</v>
      </c>
    </row>
    <row r="20853">
      <c r="A20853" s="9">
        <f t="shared" si="1"/>
        <v>15222</v>
      </c>
      <c r="B20853" s="5" t="s">
        <v>13073</v>
      </c>
      <c r="C20853" s="6" t="s">
        <v>4084</v>
      </c>
    </row>
    <row r="20854">
      <c r="A20854" s="9">
        <f t="shared" si="1"/>
        <v>15223</v>
      </c>
      <c r="B20854" s="5" t="s">
        <v>13074</v>
      </c>
      <c r="C20854" s="6" t="s">
        <v>4084</v>
      </c>
    </row>
    <row r="20855">
      <c r="A20855" s="9">
        <f t="shared" si="1"/>
        <v>15223</v>
      </c>
      <c r="B20855" s="5" t="s">
        <v>13074</v>
      </c>
      <c r="C20855" s="6" t="s">
        <v>1356</v>
      </c>
    </row>
    <row r="20856">
      <c r="A20856" s="9">
        <f t="shared" si="1"/>
        <v>15224</v>
      </c>
      <c r="B20856" s="18" t="s">
        <v>13075</v>
      </c>
      <c r="C20856" s="20" t="s">
        <v>4084</v>
      </c>
    </row>
    <row r="20857">
      <c r="A20857" s="9">
        <f t="shared" si="1"/>
        <v>15224</v>
      </c>
      <c r="B20857" s="5" t="s">
        <v>13075</v>
      </c>
      <c r="C20857" s="6" t="s">
        <v>655</v>
      </c>
    </row>
    <row r="20858">
      <c r="A20858" s="9">
        <f t="shared" si="1"/>
        <v>15224</v>
      </c>
      <c r="B20858" s="37" t="s">
        <v>13075</v>
      </c>
      <c r="C20858" s="28" t="s">
        <v>23633</v>
      </c>
    </row>
    <row r="20859">
      <c r="A20859" s="9">
        <f t="shared" si="1"/>
        <v>15225</v>
      </c>
      <c r="B20859" s="8" t="s">
        <v>13076</v>
      </c>
      <c r="C20859" s="9" t="s">
        <v>72</v>
      </c>
    </row>
    <row r="20860">
      <c r="A20860" s="9">
        <f t="shared" si="1"/>
        <v>15226</v>
      </c>
      <c r="B20860" s="5" t="s">
        <v>13077</v>
      </c>
      <c r="C20860" s="6" t="s">
        <v>4084</v>
      </c>
    </row>
    <row r="20861">
      <c r="A20861" s="9">
        <f t="shared" si="1"/>
        <v>15226</v>
      </c>
      <c r="B20861" s="5" t="s">
        <v>13077</v>
      </c>
      <c r="C20861" s="6" t="s">
        <v>656</v>
      </c>
    </row>
    <row r="20862">
      <c r="A20862" s="9">
        <f t="shared" si="1"/>
        <v>15226</v>
      </c>
      <c r="B20862" s="5" t="s">
        <v>13077</v>
      </c>
      <c r="C20862" s="6" t="s">
        <v>23628</v>
      </c>
    </row>
    <row r="20863">
      <c r="A20863" s="9">
        <f t="shared" si="1"/>
        <v>15227</v>
      </c>
      <c r="B20863" s="5" t="s">
        <v>13078</v>
      </c>
      <c r="C20863" s="6" t="s">
        <v>34</v>
      </c>
    </row>
    <row r="20864">
      <c r="A20864" s="9">
        <f t="shared" si="1"/>
        <v>15227</v>
      </c>
      <c r="B20864" s="5" t="s">
        <v>13078</v>
      </c>
      <c r="C20864" s="6" t="s">
        <v>23628</v>
      </c>
    </row>
    <row r="20865">
      <c r="A20865" s="9">
        <f t="shared" si="1"/>
        <v>15228</v>
      </c>
      <c r="B20865" s="5" t="s">
        <v>13079</v>
      </c>
      <c r="C20865" s="6" t="s">
        <v>4084</v>
      </c>
    </row>
    <row r="20866">
      <c r="A20866" s="9">
        <f t="shared" si="1"/>
        <v>15228</v>
      </c>
      <c r="B20866" s="5" t="s">
        <v>13079</v>
      </c>
      <c r="C20866" s="6" t="s">
        <v>1042</v>
      </c>
    </row>
    <row r="20867">
      <c r="A20867" s="9">
        <f t="shared" si="1"/>
        <v>15229</v>
      </c>
      <c r="B20867" s="5" t="s">
        <v>13080</v>
      </c>
      <c r="C20867" s="6" t="s">
        <v>4084</v>
      </c>
    </row>
    <row r="20868">
      <c r="A20868" s="9">
        <f t="shared" si="1"/>
        <v>15229</v>
      </c>
      <c r="B20868" s="5" t="s">
        <v>13080</v>
      </c>
      <c r="C20868" s="6" t="s">
        <v>13081</v>
      </c>
    </row>
    <row r="20869">
      <c r="A20869" s="9">
        <f t="shared" si="1"/>
        <v>15229</v>
      </c>
      <c r="B20869" s="5" t="s">
        <v>13080</v>
      </c>
      <c r="C20869" s="6" t="s">
        <v>23628</v>
      </c>
    </row>
    <row r="20870">
      <c r="A20870" s="9">
        <f t="shared" si="1"/>
        <v>15230</v>
      </c>
      <c r="B20870" s="5" t="s">
        <v>13082</v>
      </c>
      <c r="C20870" s="6" t="s">
        <v>4084</v>
      </c>
    </row>
    <row r="20871">
      <c r="A20871" s="9">
        <f t="shared" si="1"/>
        <v>15230</v>
      </c>
      <c r="B20871" s="5" t="s">
        <v>13082</v>
      </c>
      <c r="C20871" s="6" t="s">
        <v>78</v>
      </c>
    </row>
    <row r="20872">
      <c r="A20872" s="9">
        <f t="shared" si="1"/>
        <v>15231</v>
      </c>
      <c r="B20872" s="5" t="s">
        <v>13083</v>
      </c>
      <c r="C20872" s="6" t="s">
        <v>4084</v>
      </c>
    </row>
    <row r="20873">
      <c r="A20873" s="9">
        <f t="shared" si="1"/>
        <v>15231</v>
      </c>
      <c r="B20873" s="5" t="s">
        <v>13083</v>
      </c>
      <c r="C20873" s="6" t="s">
        <v>4118</v>
      </c>
    </row>
    <row r="20874">
      <c r="A20874" s="9">
        <f t="shared" si="1"/>
        <v>15231</v>
      </c>
      <c r="B20874" s="5" t="s">
        <v>13083</v>
      </c>
      <c r="C20874" s="6" t="s">
        <v>23628</v>
      </c>
    </row>
    <row r="20875">
      <c r="A20875" s="9">
        <f t="shared" si="1"/>
        <v>15232</v>
      </c>
      <c r="B20875" s="5" t="s">
        <v>13084</v>
      </c>
      <c r="C20875" s="6" t="s">
        <v>4084</v>
      </c>
    </row>
    <row r="20876">
      <c r="A20876" s="9">
        <f t="shared" si="1"/>
        <v>15232</v>
      </c>
      <c r="B20876" s="5" t="s">
        <v>13084</v>
      </c>
      <c r="C20876" s="6" t="s">
        <v>69</v>
      </c>
    </row>
    <row r="20877">
      <c r="A20877" s="9">
        <f t="shared" si="1"/>
        <v>15232</v>
      </c>
      <c r="B20877" s="5" t="s">
        <v>13084</v>
      </c>
      <c r="C20877" s="6" t="s">
        <v>23628</v>
      </c>
    </row>
    <row r="20878">
      <c r="A20878" s="9">
        <f t="shared" si="1"/>
        <v>15233</v>
      </c>
      <c r="B20878" s="5" t="s">
        <v>13085</v>
      </c>
      <c r="C20878" s="6" t="s">
        <v>4084</v>
      </c>
    </row>
    <row r="20879">
      <c r="A20879" s="9">
        <f t="shared" si="1"/>
        <v>15233</v>
      </c>
      <c r="B20879" s="5" t="s">
        <v>13085</v>
      </c>
      <c r="C20879" s="6" t="s">
        <v>467</v>
      </c>
    </row>
    <row r="20880">
      <c r="A20880" s="9">
        <f t="shared" si="1"/>
        <v>15233</v>
      </c>
      <c r="B20880" s="5" t="s">
        <v>13085</v>
      </c>
      <c r="C20880" s="6" t="s">
        <v>23628</v>
      </c>
    </row>
    <row r="20881">
      <c r="A20881" s="9">
        <f t="shared" si="1"/>
        <v>15234</v>
      </c>
      <c r="B20881" s="5" t="s">
        <v>13086</v>
      </c>
      <c r="C20881" s="6" t="s">
        <v>4084</v>
      </c>
    </row>
    <row r="20882">
      <c r="A20882" s="9">
        <f t="shared" si="1"/>
        <v>15234</v>
      </c>
      <c r="B20882" s="5" t="s">
        <v>13086</v>
      </c>
      <c r="C20882" s="6" t="s">
        <v>12090</v>
      </c>
    </row>
    <row r="20883">
      <c r="A20883" s="9">
        <f t="shared" si="1"/>
        <v>15234</v>
      </c>
      <c r="B20883" s="5" t="s">
        <v>13086</v>
      </c>
      <c r="C20883" s="6" t="s">
        <v>23628</v>
      </c>
    </row>
    <row r="20884">
      <c r="A20884" s="9">
        <f t="shared" si="1"/>
        <v>15235</v>
      </c>
      <c r="B20884" s="5" t="s">
        <v>13087</v>
      </c>
      <c r="C20884" s="6" t="s">
        <v>4084</v>
      </c>
    </row>
    <row r="20885">
      <c r="A20885" s="9">
        <f t="shared" si="1"/>
        <v>15235</v>
      </c>
      <c r="B20885" s="5" t="s">
        <v>13087</v>
      </c>
      <c r="C20885" s="6" t="s">
        <v>656</v>
      </c>
    </row>
    <row r="20886">
      <c r="A20886" s="9">
        <f t="shared" si="1"/>
        <v>15235</v>
      </c>
      <c r="B20886" s="5" t="s">
        <v>13087</v>
      </c>
      <c r="C20886" s="6" t="s">
        <v>23628</v>
      </c>
    </row>
    <row r="20887">
      <c r="A20887" s="9">
        <f t="shared" si="1"/>
        <v>15236</v>
      </c>
      <c r="B20887" s="5" t="s">
        <v>13088</v>
      </c>
      <c r="C20887" s="6" t="s">
        <v>4084</v>
      </c>
    </row>
    <row r="20888">
      <c r="A20888" s="9">
        <f t="shared" si="1"/>
        <v>15236</v>
      </c>
      <c r="B20888" s="5" t="s">
        <v>13088</v>
      </c>
      <c r="C20888" s="6" t="s">
        <v>655</v>
      </c>
    </row>
    <row r="20889">
      <c r="A20889" s="9">
        <f t="shared" si="1"/>
        <v>15236</v>
      </c>
      <c r="B20889" s="37" t="s">
        <v>13088</v>
      </c>
      <c r="C20889" s="28" t="s">
        <v>23633</v>
      </c>
    </row>
    <row r="20890">
      <c r="A20890" s="9">
        <f t="shared" si="1"/>
        <v>15237</v>
      </c>
      <c r="B20890" s="5" t="s">
        <v>13089</v>
      </c>
      <c r="C20890" s="6" t="s">
        <v>4084</v>
      </c>
    </row>
    <row r="20891">
      <c r="A20891" s="9">
        <f t="shared" si="1"/>
        <v>15237</v>
      </c>
      <c r="B20891" s="5" t="s">
        <v>13089</v>
      </c>
      <c r="C20891" s="6" t="s">
        <v>40</v>
      </c>
    </row>
    <row r="20892">
      <c r="A20892" s="9">
        <f t="shared" si="1"/>
        <v>15238</v>
      </c>
      <c r="B20892" s="40" t="s">
        <v>13090</v>
      </c>
      <c r="C20892" s="40" t="s">
        <v>3126</v>
      </c>
    </row>
    <row r="20893">
      <c r="A20893" s="9">
        <f t="shared" si="1"/>
        <v>15238</v>
      </c>
      <c r="B20893" s="40" t="s">
        <v>13090</v>
      </c>
      <c r="C20893" s="28" t="s">
        <v>1262</v>
      </c>
    </row>
    <row r="20894">
      <c r="A20894" s="9">
        <f t="shared" si="1"/>
        <v>15239</v>
      </c>
      <c r="B20894" s="5" t="s">
        <v>13091</v>
      </c>
      <c r="C20894" s="6" t="s">
        <v>4084</v>
      </c>
    </row>
    <row r="20895">
      <c r="A20895" s="9">
        <f t="shared" si="1"/>
        <v>15239</v>
      </c>
      <c r="B20895" s="5" t="s">
        <v>13091</v>
      </c>
      <c r="C20895" s="6" t="s">
        <v>656</v>
      </c>
    </row>
    <row r="20896">
      <c r="A20896" s="9">
        <f t="shared" si="1"/>
        <v>15239</v>
      </c>
      <c r="B20896" s="5" t="s">
        <v>13091</v>
      </c>
      <c r="C20896" s="6" t="s">
        <v>40</v>
      </c>
    </row>
    <row r="20897">
      <c r="A20897" s="9">
        <f t="shared" si="1"/>
        <v>15239</v>
      </c>
      <c r="B20897" s="5" t="s">
        <v>13091</v>
      </c>
      <c r="C20897" s="6" t="s">
        <v>23628</v>
      </c>
    </row>
    <row r="20898">
      <c r="A20898" s="9">
        <f t="shared" si="1"/>
        <v>15240</v>
      </c>
      <c r="B20898" s="5" t="s">
        <v>13092</v>
      </c>
      <c r="C20898" s="6" t="s">
        <v>4084</v>
      </c>
    </row>
    <row r="20899">
      <c r="A20899" s="9">
        <f t="shared" si="1"/>
        <v>15240</v>
      </c>
      <c r="B20899" s="5" t="s">
        <v>13092</v>
      </c>
      <c r="C20899" s="6" t="s">
        <v>1450</v>
      </c>
    </row>
    <row r="20900">
      <c r="A20900" s="9">
        <f t="shared" si="1"/>
        <v>15240</v>
      </c>
      <c r="B20900" s="5" t="s">
        <v>13092</v>
      </c>
      <c r="C20900" s="6" t="s">
        <v>23628</v>
      </c>
    </row>
    <row r="20901">
      <c r="A20901" s="9">
        <f t="shared" si="1"/>
        <v>15241</v>
      </c>
      <c r="B20901" s="8" t="s">
        <v>13093</v>
      </c>
      <c r="C20901" s="9" t="s">
        <v>60</v>
      </c>
    </row>
    <row r="20902">
      <c r="A20902" s="9">
        <f t="shared" si="1"/>
        <v>15242</v>
      </c>
      <c r="B20902" s="5" t="s">
        <v>13094</v>
      </c>
      <c r="C20902" s="6" t="s">
        <v>4084</v>
      </c>
    </row>
    <row r="20903">
      <c r="A20903" s="9">
        <f t="shared" si="1"/>
        <v>15242</v>
      </c>
      <c r="B20903" s="5" t="s">
        <v>13094</v>
      </c>
      <c r="C20903" s="6" t="s">
        <v>655</v>
      </c>
    </row>
    <row r="20904">
      <c r="A20904" s="9">
        <f t="shared" si="1"/>
        <v>15242</v>
      </c>
      <c r="B20904" s="5" t="s">
        <v>13094</v>
      </c>
      <c r="C20904" s="6" t="s">
        <v>313</v>
      </c>
    </row>
    <row r="20905">
      <c r="A20905" s="9">
        <f t="shared" si="1"/>
        <v>15242</v>
      </c>
      <c r="B20905" s="37" t="s">
        <v>13094</v>
      </c>
      <c r="C20905" s="28" t="s">
        <v>23633</v>
      </c>
    </row>
    <row r="20906">
      <c r="A20906" s="9">
        <f t="shared" si="1"/>
        <v>15243</v>
      </c>
      <c r="B20906" s="5" t="s">
        <v>13095</v>
      </c>
      <c r="C20906" s="6" t="s">
        <v>4084</v>
      </c>
    </row>
    <row r="20907">
      <c r="A20907" s="9">
        <f t="shared" si="1"/>
        <v>15243</v>
      </c>
      <c r="B20907" s="5" t="s">
        <v>13095</v>
      </c>
      <c r="C20907" s="6" t="s">
        <v>13096</v>
      </c>
    </row>
    <row r="20908">
      <c r="A20908" s="9">
        <f t="shared" si="1"/>
        <v>15243</v>
      </c>
      <c r="B20908" s="5" t="s">
        <v>13095</v>
      </c>
      <c r="C20908" s="6" t="s">
        <v>23628</v>
      </c>
    </row>
    <row r="20909">
      <c r="A20909" s="9">
        <f t="shared" si="1"/>
        <v>15244</v>
      </c>
      <c r="B20909" s="5" t="s">
        <v>13097</v>
      </c>
      <c r="C20909" s="6" t="s">
        <v>34</v>
      </c>
    </row>
    <row r="20910">
      <c r="A20910" s="9">
        <f t="shared" si="1"/>
        <v>15244</v>
      </c>
      <c r="B20910" s="5" t="s">
        <v>13097</v>
      </c>
      <c r="C20910" s="6" t="s">
        <v>23628</v>
      </c>
    </row>
    <row r="20911">
      <c r="A20911" s="9">
        <f t="shared" si="1"/>
        <v>15245</v>
      </c>
      <c r="B20911" s="5" t="s">
        <v>13098</v>
      </c>
      <c r="C20911" s="6" t="s">
        <v>4084</v>
      </c>
    </row>
    <row r="20912">
      <c r="A20912" s="9">
        <f t="shared" si="1"/>
        <v>15245</v>
      </c>
      <c r="B20912" s="5" t="s">
        <v>13098</v>
      </c>
      <c r="C20912" s="6" t="s">
        <v>13099</v>
      </c>
    </row>
    <row r="20913">
      <c r="A20913" s="9">
        <f t="shared" si="1"/>
        <v>15245</v>
      </c>
      <c r="B20913" s="5" t="s">
        <v>13098</v>
      </c>
      <c r="C20913" s="6" t="s">
        <v>23628</v>
      </c>
    </row>
    <row r="20914">
      <c r="A20914" s="9">
        <f t="shared" si="1"/>
        <v>15246</v>
      </c>
      <c r="B20914" s="5" t="s">
        <v>13100</v>
      </c>
      <c r="C20914" s="6" t="s">
        <v>4084</v>
      </c>
    </row>
    <row r="20915">
      <c r="A20915" s="9">
        <f t="shared" si="1"/>
        <v>15246</v>
      </c>
      <c r="B20915" s="5" t="s">
        <v>13100</v>
      </c>
      <c r="C20915" s="6" t="s">
        <v>62</v>
      </c>
    </row>
    <row r="20916">
      <c r="A20916" s="9">
        <f t="shared" si="1"/>
        <v>15246</v>
      </c>
      <c r="B20916" s="5" t="s">
        <v>13100</v>
      </c>
      <c r="C20916" s="6" t="s">
        <v>23628</v>
      </c>
    </row>
    <row r="20917">
      <c r="A20917" s="9">
        <f t="shared" si="1"/>
        <v>15247</v>
      </c>
      <c r="B20917" s="5" t="s">
        <v>13101</v>
      </c>
      <c r="C20917" s="6" t="s">
        <v>4084</v>
      </c>
    </row>
    <row r="20918">
      <c r="A20918" s="9">
        <f t="shared" si="1"/>
        <v>15247</v>
      </c>
      <c r="B20918" s="5" t="s">
        <v>13101</v>
      </c>
      <c r="C20918" s="6" t="s">
        <v>8</v>
      </c>
    </row>
    <row r="20919">
      <c r="A20919" s="9">
        <f t="shared" si="1"/>
        <v>15248</v>
      </c>
      <c r="B20919" s="18" t="s">
        <v>13102</v>
      </c>
      <c r="C20919" s="6" t="s">
        <v>4084</v>
      </c>
    </row>
    <row r="20920">
      <c r="A20920" s="9">
        <f t="shared" si="1"/>
        <v>15248</v>
      </c>
      <c r="B20920" s="18" t="s">
        <v>13102</v>
      </c>
      <c r="C20920" s="6" t="s">
        <v>650</v>
      </c>
    </row>
    <row r="20921">
      <c r="A20921" s="9">
        <f t="shared" si="1"/>
        <v>15248</v>
      </c>
      <c r="B20921" s="5" t="s">
        <v>13102</v>
      </c>
      <c r="C20921" s="6" t="s">
        <v>326</v>
      </c>
    </row>
    <row r="20922">
      <c r="A20922" s="9">
        <f t="shared" si="1"/>
        <v>15248</v>
      </c>
      <c r="B20922" s="5" t="s">
        <v>13102</v>
      </c>
      <c r="C20922" s="6" t="s">
        <v>23637</v>
      </c>
    </row>
    <row r="20923">
      <c r="A20923" s="9">
        <f t="shared" si="1"/>
        <v>15249</v>
      </c>
      <c r="B20923" s="5" t="s">
        <v>13103</v>
      </c>
      <c r="C20923" s="6" t="s">
        <v>4084</v>
      </c>
    </row>
    <row r="20924">
      <c r="A20924" s="9">
        <f t="shared" si="1"/>
        <v>15249</v>
      </c>
      <c r="B20924" s="5" t="s">
        <v>13103</v>
      </c>
      <c r="C20924" s="6" t="s">
        <v>655</v>
      </c>
    </row>
    <row r="20925">
      <c r="A20925" s="9">
        <f t="shared" si="1"/>
        <v>15249</v>
      </c>
      <c r="B20925" s="37" t="s">
        <v>13103</v>
      </c>
      <c r="C20925" s="28" t="s">
        <v>23633</v>
      </c>
    </row>
    <row r="20926">
      <c r="A20926" s="9">
        <f t="shared" si="1"/>
        <v>15250</v>
      </c>
      <c r="B20926" s="5" t="s">
        <v>13104</v>
      </c>
      <c r="C20926" s="6" t="s">
        <v>4084</v>
      </c>
    </row>
    <row r="20927">
      <c r="A20927" s="9">
        <f t="shared" si="1"/>
        <v>15250</v>
      </c>
      <c r="B20927" s="5" t="s">
        <v>13104</v>
      </c>
      <c r="C20927" s="6" t="s">
        <v>326</v>
      </c>
    </row>
    <row r="20928">
      <c r="A20928" s="9">
        <f t="shared" si="1"/>
        <v>15250</v>
      </c>
      <c r="B20928" s="5" t="s">
        <v>13104</v>
      </c>
      <c r="C20928" s="6" t="s">
        <v>162</v>
      </c>
    </row>
    <row r="20929">
      <c r="A20929" s="9">
        <f t="shared" si="1"/>
        <v>15250</v>
      </c>
      <c r="B20929" s="5" t="s">
        <v>13104</v>
      </c>
      <c r="C20929" s="6" t="s">
        <v>24</v>
      </c>
    </row>
    <row r="20930">
      <c r="A20930" s="9">
        <f t="shared" si="1"/>
        <v>15250</v>
      </c>
      <c r="B20930" s="5" t="s">
        <v>13104</v>
      </c>
      <c r="C20930" s="6" t="s">
        <v>23637</v>
      </c>
    </row>
    <row r="20931">
      <c r="A20931" s="9">
        <f t="shared" si="1"/>
        <v>15251</v>
      </c>
      <c r="B20931" s="5" t="s">
        <v>13105</v>
      </c>
      <c r="C20931" s="6" t="s">
        <v>4084</v>
      </c>
    </row>
    <row r="20932">
      <c r="A20932" s="9">
        <f t="shared" si="1"/>
        <v>15251</v>
      </c>
      <c r="B20932" s="5" t="s">
        <v>13105</v>
      </c>
      <c r="C20932" s="6" t="s">
        <v>672</v>
      </c>
    </row>
    <row r="20933">
      <c r="A20933" s="9">
        <f t="shared" si="1"/>
        <v>15251</v>
      </c>
      <c r="B20933" s="5" t="s">
        <v>13105</v>
      </c>
      <c r="C20933" s="6" t="s">
        <v>23637</v>
      </c>
    </row>
    <row r="20934">
      <c r="A20934" s="9">
        <f t="shared" si="1"/>
        <v>15252</v>
      </c>
      <c r="B20934" s="5" t="s">
        <v>13106</v>
      </c>
      <c r="C20934" s="6" t="s">
        <v>4084</v>
      </c>
    </row>
    <row r="20935">
      <c r="A20935" s="9">
        <f t="shared" si="1"/>
        <v>15252</v>
      </c>
      <c r="B20935" s="5" t="s">
        <v>13106</v>
      </c>
      <c r="C20935" s="6" t="s">
        <v>69</v>
      </c>
    </row>
    <row r="20936">
      <c r="A20936" s="9">
        <f t="shared" si="1"/>
        <v>15252</v>
      </c>
      <c r="B20936" s="5" t="s">
        <v>13106</v>
      </c>
      <c r="C20936" s="6" t="s">
        <v>655</v>
      </c>
    </row>
    <row r="20937">
      <c r="A20937" s="9">
        <f t="shared" si="1"/>
        <v>15252</v>
      </c>
      <c r="B20937" s="5" t="s">
        <v>13106</v>
      </c>
      <c r="C20937" s="6" t="s">
        <v>23628</v>
      </c>
    </row>
    <row r="20938">
      <c r="A20938" s="9">
        <f t="shared" si="1"/>
        <v>15252</v>
      </c>
      <c r="B20938" s="37" t="s">
        <v>13106</v>
      </c>
      <c r="C20938" s="28" t="s">
        <v>23633</v>
      </c>
    </row>
    <row r="20939">
      <c r="A20939" s="9">
        <f t="shared" si="1"/>
        <v>15253</v>
      </c>
      <c r="B20939" s="5" t="s">
        <v>13107</v>
      </c>
      <c r="C20939" s="6" t="s">
        <v>4084</v>
      </c>
    </row>
    <row r="20940">
      <c r="A20940" s="9">
        <f t="shared" si="1"/>
        <v>15253</v>
      </c>
      <c r="B20940" s="5" t="s">
        <v>13107</v>
      </c>
      <c r="C20940" s="6" t="s">
        <v>656</v>
      </c>
    </row>
    <row r="20941">
      <c r="A20941" s="9">
        <f t="shared" si="1"/>
        <v>15253</v>
      </c>
      <c r="B20941" s="5" t="s">
        <v>13107</v>
      </c>
      <c r="C20941" s="6" t="s">
        <v>655</v>
      </c>
    </row>
    <row r="20942">
      <c r="A20942" s="9">
        <f t="shared" si="1"/>
        <v>15253</v>
      </c>
      <c r="B20942" s="5" t="s">
        <v>13107</v>
      </c>
      <c r="C20942" s="6" t="s">
        <v>23628</v>
      </c>
    </row>
    <row r="20943">
      <c r="A20943" s="9">
        <f t="shared" si="1"/>
        <v>15253</v>
      </c>
      <c r="B20943" s="37" t="s">
        <v>13107</v>
      </c>
      <c r="C20943" s="28" t="s">
        <v>23633</v>
      </c>
    </row>
    <row r="20944">
      <c r="A20944" s="9">
        <f t="shared" si="1"/>
        <v>15254</v>
      </c>
      <c r="B20944" s="5" t="s">
        <v>13108</v>
      </c>
      <c r="C20944" s="6" t="s">
        <v>4084</v>
      </c>
    </row>
    <row r="20945">
      <c r="A20945" s="9">
        <f t="shared" si="1"/>
        <v>15254</v>
      </c>
      <c r="B20945" s="5" t="s">
        <v>13108</v>
      </c>
      <c r="C20945" s="6" t="s">
        <v>1262</v>
      </c>
    </row>
    <row r="20946">
      <c r="A20946" s="9">
        <f t="shared" si="1"/>
        <v>15254</v>
      </c>
      <c r="B20946" s="5" t="s">
        <v>13108</v>
      </c>
      <c r="C20946" s="6" t="s">
        <v>1371</v>
      </c>
    </row>
    <row r="20947">
      <c r="A20947" s="9">
        <f t="shared" si="1"/>
        <v>15255</v>
      </c>
      <c r="B20947" s="5" t="s">
        <v>13109</v>
      </c>
      <c r="C20947" s="6" t="s">
        <v>142</v>
      </c>
    </row>
    <row r="20948">
      <c r="A20948" s="9">
        <f t="shared" si="1"/>
        <v>15256</v>
      </c>
      <c r="B20948" s="5" t="s">
        <v>13110</v>
      </c>
      <c r="C20948" s="6" t="s">
        <v>4084</v>
      </c>
    </row>
    <row r="20949">
      <c r="A20949" s="9">
        <f t="shared" si="1"/>
        <v>15256</v>
      </c>
      <c r="B20949" s="5" t="s">
        <v>13110</v>
      </c>
      <c r="C20949" s="6" t="s">
        <v>655</v>
      </c>
    </row>
    <row r="20950">
      <c r="A20950" s="9">
        <f t="shared" si="1"/>
        <v>15256</v>
      </c>
      <c r="B20950" s="37" t="s">
        <v>13110</v>
      </c>
      <c r="C20950" s="28" t="s">
        <v>23633</v>
      </c>
    </row>
    <row r="20951">
      <c r="A20951" s="9">
        <f t="shared" si="1"/>
        <v>15257</v>
      </c>
      <c r="B20951" s="5" t="s">
        <v>13111</v>
      </c>
      <c r="C20951" s="6" t="s">
        <v>4084</v>
      </c>
    </row>
    <row r="20952">
      <c r="A20952" s="9">
        <f t="shared" si="1"/>
        <v>15257</v>
      </c>
      <c r="B20952" s="5" t="s">
        <v>13111</v>
      </c>
      <c r="C20952" s="6" t="s">
        <v>1942</v>
      </c>
    </row>
    <row r="20953">
      <c r="A20953" s="9">
        <f t="shared" si="1"/>
        <v>15257</v>
      </c>
      <c r="B20953" s="5" t="s">
        <v>13111</v>
      </c>
      <c r="C20953" s="6" t="s">
        <v>23637</v>
      </c>
    </row>
    <row r="20954">
      <c r="A20954" s="9">
        <f t="shared" si="1"/>
        <v>15258</v>
      </c>
      <c r="B20954" s="5" t="s">
        <v>13112</v>
      </c>
      <c r="C20954" s="6" t="s">
        <v>4084</v>
      </c>
    </row>
    <row r="20955">
      <c r="A20955" s="9">
        <f t="shared" si="1"/>
        <v>15258</v>
      </c>
      <c r="B20955" s="5" t="s">
        <v>13112</v>
      </c>
      <c r="C20955" s="6" t="s">
        <v>1316</v>
      </c>
    </row>
    <row r="20956">
      <c r="A20956" s="9">
        <f t="shared" si="1"/>
        <v>15259</v>
      </c>
      <c r="B20956" s="5" t="s">
        <v>13113</v>
      </c>
      <c r="C20956" s="6" t="s">
        <v>4084</v>
      </c>
    </row>
    <row r="20957">
      <c r="A20957" s="9">
        <f t="shared" si="1"/>
        <v>15259</v>
      </c>
      <c r="B20957" s="5" t="s">
        <v>13113</v>
      </c>
      <c r="C20957" s="6" t="s">
        <v>656</v>
      </c>
    </row>
    <row r="20958">
      <c r="A20958" s="9">
        <f t="shared" si="1"/>
        <v>15259</v>
      </c>
      <c r="B20958" s="5" t="s">
        <v>13113</v>
      </c>
      <c r="C20958" s="6" t="s">
        <v>40</v>
      </c>
    </row>
    <row r="20959">
      <c r="A20959" s="9">
        <f t="shared" si="1"/>
        <v>15259</v>
      </c>
      <c r="B20959" s="5" t="s">
        <v>13113</v>
      </c>
      <c r="C20959" s="6" t="s">
        <v>23628</v>
      </c>
    </row>
    <row r="20960">
      <c r="A20960" s="9">
        <f t="shared" si="1"/>
        <v>15260</v>
      </c>
      <c r="B20960" s="5" t="s">
        <v>13114</v>
      </c>
      <c r="C20960" s="6" t="s">
        <v>4084</v>
      </c>
    </row>
    <row r="20961">
      <c r="A20961" s="9">
        <f t="shared" si="1"/>
        <v>15260</v>
      </c>
      <c r="B20961" s="5" t="s">
        <v>13114</v>
      </c>
      <c r="C20961" s="6" t="s">
        <v>67</v>
      </c>
    </row>
    <row r="20962">
      <c r="A20962" s="9">
        <f t="shared" si="1"/>
        <v>15261</v>
      </c>
      <c r="B20962" s="5" t="s">
        <v>13115</v>
      </c>
      <c r="C20962" s="6" t="s">
        <v>4084</v>
      </c>
    </row>
    <row r="20963">
      <c r="A20963" s="9">
        <f t="shared" si="1"/>
        <v>15261</v>
      </c>
      <c r="B20963" s="5" t="s">
        <v>13115</v>
      </c>
      <c r="C20963" s="6" t="s">
        <v>1466</v>
      </c>
    </row>
    <row r="20964">
      <c r="A20964" s="9">
        <f t="shared" si="1"/>
        <v>15261</v>
      </c>
      <c r="B20964" s="5" t="s">
        <v>13115</v>
      </c>
      <c r="C20964" s="6" t="s">
        <v>23628</v>
      </c>
    </row>
    <row r="20965">
      <c r="A20965" s="9">
        <f t="shared" si="1"/>
        <v>15262</v>
      </c>
      <c r="B20965" s="5" t="s">
        <v>13116</v>
      </c>
      <c r="C20965" s="6" t="s">
        <v>4084</v>
      </c>
    </row>
    <row r="20966">
      <c r="A20966" s="9">
        <f t="shared" si="1"/>
        <v>15262</v>
      </c>
      <c r="B20966" s="5" t="s">
        <v>13116</v>
      </c>
      <c r="C20966" s="6" t="s">
        <v>50</v>
      </c>
    </row>
    <row r="20967">
      <c r="A20967" s="9">
        <f t="shared" si="1"/>
        <v>15262</v>
      </c>
      <c r="B20967" s="5" t="s">
        <v>13116</v>
      </c>
      <c r="C20967" s="6" t="s">
        <v>23628</v>
      </c>
    </row>
    <row r="20968">
      <c r="A20968" s="9">
        <f t="shared" si="1"/>
        <v>15263</v>
      </c>
      <c r="B20968" s="5" t="s">
        <v>13117</v>
      </c>
      <c r="C20968" s="6" t="s">
        <v>4084</v>
      </c>
    </row>
    <row r="20969">
      <c r="A20969" s="9">
        <f t="shared" si="1"/>
        <v>15263</v>
      </c>
      <c r="B20969" s="5" t="s">
        <v>13117</v>
      </c>
      <c r="C20969" s="6" t="s">
        <v>655</v>
      </c>
    </row>
    <row r="20970">
      <c r="A20970" s="9">
        <f t="shared" si="1"/>
        <v>15263</v>
      </c>
      <c r="B20970" s="5" t="s">
        <v>13117</v>
      </c>
      <c r="C20970" s="6" t="s">
        <v>538</v>
      </c>
    </row>
    <row r="20971">
      <c r="A20971" s="9">
        <f t="shared" si="1"/>
        <v>15263</v>
      </c>
      <c r="B20971" s="5" t="s">
        <v>13117</v>
      </c>
      <c r="C20971" s="6" t="s">
        <v>23628</v>
      </c>
    </row>
    <row r="20972">
      <c r="A20972" s="9">
        <f t="shared" si="1"/>
        <v>15263</v>
      </c>
      <c r="B20972" s="37" t="s">
        <v>13117</v>
      </c>
      <c r="C20972" s="28" t="s">
        <v>23633</v>
      </c>
    </row>
    <row r="20973">
      <c r="A20973" s="9">
        <f t="shared" si="1"/>
        <v>15264</v>
      </c>
      <c r="B20973" s="5" t="s">
        <v>13118</v>
      </c>
      <c r="C20973" s="6" t="s">
        <v>4084</v>
      </c>
    </row>
    <row r="20974">
      <c r="A20974" s="9">
        <f t="shared" si="1"/>
        <v>15264</v>
      </c>
      <c r="B20974" s="5" t="s">
        <v>13118</v>
      </c>
      <c r="C20974" s="6" t="s">
        <v>69</v>
      </c>
    </row>
    <row r="20975">
      <c r="A20975" s="9">
        <f t="shared" si="1"/>
        <v>15264</v>
      </c>
      <c r="B20975" s="5" t="s">
        <v>13118</v>
      </c>
      <c r="C20975" s="6" t="s">
        <v>1262</v>
      </c>
    </row>
    <row r="20976">
      <c r="A20976" s="9">
        <f t="shared" si="1"/>
        <v>15264</v>
      </c>
      <c r="B20976" s="5" t="s">
        <v>13118</v>
      </c>
      <c r="C20976" s="6" t="s">
        <v>23628</v>
      </c>
    </row>
    <row r="20977">
      <c r="A20977" s="9">
        <f t="shared" si="1"/>
        <v>15265</v>
      </c>
      <c r="B20977" s="5" t="s">
        <v>13119</v>
      </c>
      <c r="C20977" s="6" t="s">
        <v>4084</v>
      </c>
    </row>
    <row r="20978">
      <c r="A20978" s="9">
        <f t="shared" si="1"/>
        <v>15265</v>
      </c>
      <c r="B20978" s="5" t="s">
        <v>13119</v>
      </c>
      <c r="C20978" s="6" t="s">
        <v>40</v>
      </c>
    </row>
    <row r="20979">
      <c r="A20979" s="9">
        <f t="shared" si="1"/>
        <v>15265</v>
      </c>
      <c r="B20979" s="5" t="s">
        <v>13119</v>
      </c>
      <c r="C20979" s="6" t="s">
        <v>150</v>
      </c>
    </row>
    <row r="20980">
      <c r="A20980" s="9">
        <f t="shared" si="1"/>
        <v>15265</v>
      </c>
      <c r="B20980" s="5" t="s">
        <v>13119</v>
      </c>
      <c r="C20980" s="6" t="s">
        <v>23637</v>
      </c>
    </row>
    <row r="20981">
      <c r="A20981" s="9">
        <f t="shared" si="1"/>
        <v>15266</v>
      </c>
      <c r="B20981" s="5" t="s">
        <v>13120</v>
      </c>
      <c r="C20981" s="6" t="s">
        <v>4084</v>
      </c>
    </row>
    <row r="20982">
      <c r="A20982" s="9">
        <f t="shared" si="1"/>
        <v>15266</v>
      </c>
      <c r="B20982" s="5" t="s">
        <v>13120</v>
      </c>
      <c r="C20982" s="6" t="s">
        <v>655</v>
      </c>
    </row>
    <row r="20983">
      <c r="A20983" s="9">
        <f t="shared" si="1"/>
        <v>15266</v>
      </c>
      <c r="B20983" s="37" t="s">
        <v>13120</v>
      </c>
      <c r="C20983" s="28" t="s">
        <v>23633</v>
      </c>
    </row>
    <row r="20984">
      <c r="A20984" s="9">
        <f t="shared" si="1"/>
        <v>15267</v>
      </c>
      <c r="B20984" s="5" t="s">
        <v>13121</v>
      </c>
      <c r="C20984" s="6" t="s">
        <v>4084</v>
      </c>
    </row>
    <row r="20985">
      <c r="A20985" s="9">
        <f t="shared" si="1"/>
        <v>15267</v>
      </c>
      <c r="B20985" s="5" t="s">
        <v>13121</v>
      </c>
      <c r="C20985" s="6" t="s">
        <v>50</v>
      </c>
    </row>
    <row r="20986">
      <c r="A20986" s="9">
        <f t="shared" si="1"/>
        <v>15267</v>
      </c>
      <c r="B20986" s="5" t="s">
        <v>13121</v>
      </c>
      <c r="C20986" s="6" t="s">
        <v>23628</v>
      </c>
    </row>
    <row r="20987">
      <c r="A20987" s="9">
        <f t="shared" si="1"/>
        <v>15268</v>
      </c>
      <c r="B20987" s="5" t="s">
        <v>13122</v>
      </c>
      <c r="C20987" s="6" t="s">
        <v>4084</v>
      </c>
    </row>
    <row r="20988">
      <c r="A20988" s="9">
        <f t="shared" si="1"/>
        <v>15268</v>
      </c>
      <c r="B20988" s="5" t="s">
        <v>13122</v>
      </c>
      <c r="C20988" s="6" t="s">
        <v>656</v>
      </c>
    </row>
    <row r="20989">
      <c r="A20989" s="9">
        <f t="shared" si="1"/>
        <v>15268</v>
      </c>
      <c r="B20989" s="5" t="s">
        <v>13122</v>
      </c>
      <c r="C20989" s="6" t="s">
        <v>23628</v>
      </c>
    </row>
    <row r="20990">
      <c r="A20990" s="9">
        <f t="shared" si="1"/>
        <v>15269</v>
      </c>
      <c r="B20990" s="5" t="s">
        <v>13123</v>
      </c>
      <c r="C20990" s="6" t="s">
        <v>4084</v>
      </c>
    </row>
    <row r="20991">
      <c r="A20991" s="9">
        <f t="shared" si="1"/>
        <v>15269</v>
      </c>
      <c r="B20991" s="5" t="s">
        <v>13123</v>
      </c>
      <c r="C20991" s="6" t="s">
        <v>467</v>
      </c>
    </row>
    <row r="20992">
      <c r="A20992" s="9">
        <f t="shared" si="1"/>
        <v>15269</v>
      </c>
      <c r="B20992" s="5" t="s">
        <v>13123</v>
      </c>
      <c r="C20992" s="6" t="s">
        <v>23628</v>
      </c>
    </row>
    <row r="20993">
      <c r="A20993" s="9">
        <f t="shared" si="1"/>
        <v>15270</v>
      </c>
      <c r="B20993" s="5" t="s">
        <v>13124</v>
      </c>
      <c r="C20993" s="6" t="s">
        <v>4084</v>
      </c>
    </row>
    <row r="20994">
      <c r="A20994" s="9">
        <f t="shared" si="1"/>
        <v>15270</v>
      </c>
      <c r="B20994" s="5" t="s">
        <v>13124</v>
      </c>
      <c r="C20994" s="6" t="s">
        <v>1450</v>
      </c>
    </row>
    <row r="20995">
      <c r="A20995" s="9">
        <f t="shared" si="1"/>
        <v>15270</v>
      </c>
      <c r="B20995" s="5" t="s">
        <v>13124</v>
      </c>
      <c r="C20995" s="6" t="s">
        <v>23628</v>
      </c>
    </row>
    <row r="20996">
      <c r="A20996" s="9">
        <f t="shared" si="1"/>
        <v>15271</v>
      </c>
      <c r="B20996" s="25" t="s">
        <v>26025</v>
      </c>
      <c r="C20996" s="26" t="s">
        <v>23812</v>
      </c>
    </row>
    <row r="20997">
      <c r="A20997" s="9">
        <f t="shared" si="1"/>
        <v>15272</v>
      </c>
      <c r="B20997" s="8" t="s">
        <v>13125</v>
      </c>
      <c r="C20997" s="9" t="s">
        <v>530</v>
      </c>
    </row>
    <row r="20998">
      <c r="A20998" s="9">
        <f t="shared" si="1"/>
        <v>15273</v>
      </c>
      <c r="B20998" s="5" t="s">
        <v>13126</v>
      </c>
      <c r="C20998" s="6" t="s">
        <v>714</v>
      </c>
    </row>
    <row r="20999">
      <c r="A20999" s="9">
        <f t="shared" si="1"/>
        <v>15273</v>
      </c>
      <c r="B20999" s="5" t="s">
        <v>13126</v>
      </c>
      <c r="C20999" s="6" t="s">
        <v>23672</v>
      </c>
    </row>
    <row r="21000">
      <c r="A21000" s="9">
        <f t="shared" si="1"/>
        <v>15274</v>
      </c>
      <c r="B21000" s="5" t="s">
        <v>13127</v>
      </c>
      <c r="C21000" s="6" t="s">
        <v>612</v>
      </c>
    </row>
    <row r="21001">
      <c r="A21001" s="9">
        <f t="shared" si="1"/>
        <v>15275</v>
      </c>
      <c r="B21001" s="5" t="s">
        <v>13128</v>
      </c>
      <c r="C21001" s="6" t="s">
        <v>34</v>
      </c>
    </row>
    <row r="21002">
      <c r="A21002" s="9">
        <f t="shared" si="1"/>
        <v>15275</v>
      </c>
      <c r="B21002" s="5" t="s">
        <v>13128</v>
      </c>
      <c r="C21002" s="6" t="s">
        <v>23628</v>
      </c>
    </row>
    <row r="21003">
      <c r="A21003" s="9">
        <f t="shared" si="1"/>
        <v>15276</v>
      </c>
      <c r="B21003" s="5" t="s">
        <v>13129</v>
      </c>
      <c r="C21003" s="6" t="s">
        <v>1342</v>
      </c>
    </row>
    <row r="21004">
      <c r="A21004" s="9">
        <f t="shared" si="1"/>
        <v>15277</v>
      </c>
      <c r="B21004" s="5" t="s">
        <v>13130</v>
      </c>
      <c r="C21004" s="6" t="s">
        <v>1342</v>
      </c>
    </row>
    <row r="21005">
      <c r="A21005" s="9">
        <f t="shared" si="1"/>
        <v>15278</v>
      </c>
      <c r="B21005" s="8" t="s">
        <v>13131</v>
      </c>
      <c r="C21005" s="9" t="s">
        <v>1776</v>
      </c>
    </row>
    <row r="21006">
      <c r="A21006" s="9">
        <f t="shared" si="1"/>
        <v>15279</v>
      </c>
      <c r="B21006" s="8" t="s">
        <v>13132</v>
      </c>
      <c r="C21006" s="9" t="s">
        <v>845</v>
      </c>
    </row>
    <row r="21007">
      <c r="A21007" s="9">
        <f t="shared" si="1"/>
        <v>15280</v>
      </c>
      <c r="B21007" s="25" t="s">
        <v>26026</v>
      </c>
      <c r="C21007" s="26" t="s">
        <v>8541</v>
      </c>
    </row>
    <row r="21008">
      <c r="A21008" s="9">
        <f t="shared" si="1"/>
        <v>15281</v>
      </c>
      <c r="B21008" s="8" t="s">
        <v>13133</v>
      </c>
      <c r="C21008" s="9" t="s">
        <v>1776</v>
      </c>
    </row>
    <row r="21009">
      <c r="A21009" s="9">
        <f t="shared" si="1"/>
        <v>15282</v>
      </c>
      <c r="B21009" s="5" t="s">
        <v>13134</v>
      </c>
      <c r="C21009" s="6" t="s">
        <v>1260</v>
      </c>
    </row>
    <row r="21010">
      <c r="A21010" s="9">
        <f t="shared" si="1"/>
        <v>15283</v>
      </c>
      <c r="B21010" s="8" t="s">
        <v>13135</v>
      </c>
      <c r="C21010" s="9" t="s">
        <v>893</v>
      </c>
    </row>
    <row r="21011">
      <c r="A21011" s="9">
        <f t="shared" si="1"/>
        <v>15284</v>
      </c>
      <c r="B21011" s="5" t="s">
        <v>13136</v>
      </c>
      <c r="C21011" s="6" t="s">
        <v>32</v>
      </c>
    </row>
    <row r="21012">
      <c r="A21012" s="9">
        <f t="shared" si="1"/>
        <v>15285</v>
      </c>
      <c r="B21012" s="5" t="s">
        <v>13137</v>
      </c>
      <c r="C21012" s="6" t="s">
        <v>437</v>
      </c>
    </row>
    <row r="21013">
      <c r="A21013" s="9">
        <f t="shared" si="1"/>
        <v>15286</v>
      </c>
      <c r="B21013" s="25" t="s">
        <v>26027</v>
      </c>
      <c r="C21013" s="26" t="s">
        <v>11797</v>
      </c>
    </row>
    <row r="21014">
      <c r="A21014" s="9">
        <f t="shared" si="1"/>
        <v>15287</v>
      </c>
      <c r="B21014" s="8" t="s">
        <v>13138</v>
      </c>
      <c r="C21014" s="9" t="s">
        <v>72</v>
      </c>
    </row>
    <row r="21015">
      <c r="A21015" s="9">
        <f t="shared" si="1"/>
        <v>15288</v>
      </c>
      <c r="B21015" s="5" t="s">
        <v>13139</v>
      </c>
      <c r="C21015" s="6" t="s">
        <v>1378</v>
      </c>
    </row>
    <row r="21016">
      <c r="A21016" s="9">
        <f t="shared" si="1"/>
        <v>15289</v>
      </c>
      <c r="B21016" s="8" t="s">
        <v>13140</v>
      </c>
      <c r="C21016" s="9" t="s">
        <v>40</v>
      </c>
    </row>
    <row r="21017">
      <c r="A21017" s="9">
        <f t="shared" si="1"/>
        <v>15290</v>
      </c>
      <c r="B21017" s="25" t="s">
        <v>26028</v>
      </c>
      <c r="C21017" s="26" t="s">
        <v>941</v>
      </c>
    </row>
    <row r="21018">
      <c r="A21018" s="9">
        <f t="shared" si="1"/>
        <v>15290</v>
      </c>
      <c r="B21018" s="25" t="s">
        <v>26028</v>
      </c>
      <c r="C21018" s="6" t="s">
        <v>23672</v>
      </c>
    </row>
    <row r="21019">
      <c r="A21019" s="9">
        <f t="shared" si="1"/>
        <v>15291</v>
      </c>
      <c r="B21019" s="8" t="s">
        <v>13141</v>
      </c>
      <c r="C21019" s="9" t="s">
        <v>1776</v>
      </c>
    </row>
    <row r="21020">
      <c r="A21020" s="9">
        <f t="shared" si="1"/>
        <v>15292</v>
      </c>
      <c r="B21020" s="25" t="s">
        <v>26029</v>
      </c>
      <c r="C21020" s="26" t="s">
        <v>941</v>
      </c>
    </row>
    <row r="21021">
      <c r="A21021" s="9">
        <f t="shared" si="1"/>
        <v>15292</v>
      </c>
      <c r="B21021" s="25" t="s">
        <v>26029</v>
      </c>
      <c r="C21021" s="6" t="s">
        <v>23672</v>
      </c>
    </row>
    <row r="21022">
      <c r="A21022" s="9">
        <f t="shared" si="1"/>
        <v>15293</v>
      </c>
      <c r="B21022" s="25" t="s">
        <v>26030</v>
      </c>
      <c r="C21022" s="26" t="s">
        <v>941</v>
      </c>
    </row>
    <row r="21023">
      <c r="A21023" s="9">
        <f t="shared" si="1"/>
        <v>15293</v>
      </c>
      <c r="B21023" s="25" t="s">
        <v>26030</v>
      </c>
      <c r="C21023" s="6" t="s">
        <v>23672</v>
      </c>
    </row>
    <row r="21024">
      <c r="A21024" s="9">
        <f t="shared" si="1"/>
        <v>15294</v>
      </c>
      <c r="B21024" s="8" t="s">
        <v>13142</v>
      </c>
      <c r="C21024" s="9" t="s">
        <v>845</v>
      </c>
    </row>
    <row r="21025">
      <c r="A21025" s="9">
        <f t="shared" si="1"/>
        <v>15295</v>
      </c>
      <c r="B21025" s="5" t="s">
        <v>13143</v>
      </c>
      <c r="C21025" s="6" t="s">
        <v>591</v>
      </c>
    </row>
    <row r="21026">
      <c r="A21026" s="9">
        <f t="shared" si="1"/>
        <v>15296</v>
      </c>
      <c r="B21026" s="5" t="s">
        <v>13144</v>
      </c>
      <c r="C21026" s="6" t="s">
        <v>591</v>
      </c>
    </row>
    <row r="21027">
      <c r="A21027" s="9">
        <f t="shared" si="1"/>
        <v>15297</v>
      </c>
      <c r="B21027" s="25" t="s">
        <v>26031</v>
      </c>
      <c r="C21027" s="26" t="s">
        <v>941</v>
      </c>
    </row>
    <row r="21028">
      <c r="A21028" s="9">
        <f t="shared" si="1"/>
        <v>15297</v>
      </c>
      <c r="B21028" s="25" t="s">
        <v>26031</v>
      </c>
      <c r="C21028" s="6" t="s">
        <v>23672</v>
      </c>
    </row>
    <row r="21029">
      <c r="A21029" s="9">
        <f t="shared" si="1"/>
        <v>15298</v>
      </c>
      <c r="B21029" s="5" t="s">
        <v>13145</v>
      </c>
      <c r="C21029" s="6" t="s">
        <v>1585</v>
      </c>
    </row>
    <row r="21030">
      <c r="A21030" s="9">
        <f t="shared" si="1"/>
        <v>15299</v>
      </c>
      <c r="B21030" s="25" t="s">
        <v>26032</v>
      </c>
      <c r="C21030" s="26" t="s">
        <v>941</v>
      </c>
    </row>
    <row r="21031">
      <c r="A21031" s="9">
        <f t="shared" si="1"/>
        <v>15299</v>
      </c>
      <c r="B21031" s="25" t="s">
        <v>26032</v>
      </c>
      <c r="C21031" s="6" t="s">
        <v>23672</v>
      </c>
    </row>
    <row r="21032">
      <c r="A21032" s="9">
        <f t="shared" si="1"/>
        <v>15300</v>
      </c>
      <c r="B21032" s="5" t="s">
        <v>13146</v>
      </c>
      <c r="C21032" s="6" t="s">
        <v>621</v>
      </c>
    </row>
    <row r="21033">
      <c r="A21033" s="9">
        <f t="shared" si="1"/>
        <v>15301</v>
      </c>
      <c r="B21033" s="5" t="s">
        <v>13147</v>
      </c>
      <c r="C21033" s="6" t="s">
        <v>1466</v>
      </c>
    </row>
    <row r="21034">
      <c r="A21034" s="9">
        <f t="shared" si="1"/>
        <v>15301</v>
      </c>
      <c r="B21034" s="5" t="s">
        <v>13147</v>
      </c>
      <c r="C21034" s="6" t="s">
        <v>23628</v>
      </c>
    </row>
    <row r="21035">
      <c r="A21035" s="9">
        <f t="shared" si="1"/>
        <v>15302</v>
      </c>
      <c r="B21035" s="5" t="s">
        <v>13148</v>
      </c>
      <c r="C21035" s="6" t="s">
        <v>612</v>
      </c>
    </row>
    <row r="21036">
      <c r="A21036" s="9">
        <f t="shared" si="1"/>
        <v>15303</v>
      </c>
      <c r="B21036" s="5" t="s">
        <v>13149</v>
      </c>
      <c r="C21036" s="6" t="s">
        <v>538</v>
      </c>
    </row>
    <row r="21037">
      <c r="A21037" s="9">
        <f t="shared" si="1"/>
        <v>15303</v>
      </c>
      <c r="B21037" s="5" t="s">
        <v>13149</v>
      </c>
      <c r="C21037" s="6" t="s">
        <v>23628</v>
      </c>
    </row>
    <row r="21038">
      <c r="A21038" s="9">
        <f t="shared" si="1"/>
        <v>15304</v>
      </c>
      <c r="B21038" s="5" t="s">
        <v>13150</v>
      </c>
      <c r="C21038" s="6" t="s">
        <v>393</v>
      </c>
    </row>
    <row r="21039">
      <c r="A21039" s="9">
        <f t="shared" si="1"/>
        <v>15305</v>
      </c>
      <c r="B21039" s="5" t="s">
        <v>13151</v>
      </c>
      <c r="C21039" s="6" t="s">
        <v>639</v>
      </c>
    </row>
    <row r="21040">
      <c r="A21040" s="9">
        <f t="shared" si="1"/>
        <v>15306</v>
      </c>
      <c r="B21040" s="8" t="s">
        <v>13152</v>
      </c>
      <c r="C21040" s="9" t="s">
        <v>728</v>
      </c>
    </row>
    <row r="21041">
      <c r="A21041" s="9">
        <f t="shared" si="1"/>
        <v>15307</v>
      </c>
      <c r="B21041" s="5" t="s">
        <v>13153</v>
      </c>
      <c r="C21041" s="6" t="s">
        <v>1267</v>
      </c>
    </row>
    <row r="21042">
      <c r="A21042" s="9">
        <f t="shared" si="1"/>
        <v>15308</v>
      </c>
      <c r="B21042" s="5" t="s">
        <v>13154</v>
      </c>
      <c r="C21042" s="6" t="s">
        <v>1450</v>
      </c>
    </row>
    <row r="21043">
      <c r="A21043" s="9">
        <f t="shared" si="1"/>
        <v>15308</v>
      </c>
      <c r="B21043" s="5" t="s">
        <v>13154</v>
      </c>
      <c r="C21043" s="6" t="s">
        <v>23628</v>
      </c>
    </row>
    <row r="21044">
      <c r="A21044" s="9">
        <f t="shared" si="1"/>
        <v>15309</v>
      </c>
      <c r="B21044" s="5" t="s">
        <v>13155</v>
      </c>
      <c r="C21044" s="6" t="s">
        <v>1279</v>
      </c>
    </row>
    <row r="21045">
      <c r="A21045" s="9">
        <f t="shared" si="1"/>
        <v>15310</v>
      </c>
      <c r="B21045" s="8" t="s">
        <v>13156</v>
      </c>
      <c r="C21045" s="9" t="s">
        <v>121</v>
      </c>
    </row>
    <row r="21046">
      <c r="A21046" s="9">
        <f t="shared" si="1"/>
        <v>15311</v>
      </c>
      <c r="B21046" s="5" t="s">
        <v>13157</v>
      </c>
      <c r="C21046" s="6" t="s">
        <v>538</v>
      </c>
    </row>
    <row r="21047">
      <c r="A21047" s="9">
        <f t="shared" si="1"/>
        <v>15311</v>
      </c>
      <c r="B21047" s="5" t="s">
        <v>13157</v>
      </c>
      <c r="C21047" s="6" t="s">
        <v>23628</v>
      </c>
    </row>
    <row r="21048">
      <c r="A21048" s="9">
        <f t="shared" si="1"/>
        <v>15312</v>
      </c>
      <c r="B21048" s="8" t="s">
        <v>13158</v>
      </c>
      <c r="C21048" s="9" t="s">
        <v>845</v>
      </c>
    </row>
    <row r="21049">
      <c r="A21049" s="9">
        <f t="shared" si="1"/>
        <v>15313</v>
      </c>
      <c r="B21049" s="5" t="s">
        <v>13159</v>
      </c>
      <c r="C21049" s="6" t="s">
        <v>393</v>
      </c>
    </row>
    <row r="21050">
      <c r="A21050" s="9">
        <f t="shared" si="1"/>
        <v>15314</v>
      </c>
      <c r="B21050" s="8" t="s">
        <v>13160</v>
      </c>
      <c r="C21050" s="9" t="s">
        <v>64</v>
      </c>
    </row>
    <row r="21051">
      <c r="A21051" s="9">
        <f t="shared" si="1"/>
        <v>15315</v>
      </c>
      <c r="B21051" s="8" t="s">
        <v>13161</v>
      </c>
      <c r="C21051" s="9" t="s">
        <v>728</v>
      </c>
    </row>
    <row r="21052">
      <c r="A21052" s="9">
        <f t="shared" si="1"/>
        <v>15315</v>
      </c>
      <c r="B21052" s="8" t="s">
        <v>13161</v>
      </c>
      <c r="C21052" s="9" t="s">
        <v>1470</v>
      </c>
    </row>
    <row r="21053">
      <c r="A21053" s="9">
        <f t="shared" si="1"/>
        <v>15316</v>
      </c>
      <c r="B21053" s="8" t="s">
        <v>13162</v>
      </c>
      <c r="C21053" s="9" t="s">
        <v>728</v>
      </c>
    </row>
    <row r="21054">
      <c r="A21054" s="9">
        <f t="shared" si="1"/>
        <v>15316</v>
      </c>
      <c r="B21054" s="8" t="s">
        <v>13162</v>
      </c>
      <c r="C21054" s="9" t="s">
        <v>614</v>
      </c>
    </row>
    <row r="21055">
      <c r="A21055" s="9">
        <f t="shared" si="1"/>
        <v>15317</v>
      </c>
      <c r="B21055" s="5" t="s">
        <v>13163</v>
      </c>
      <c r="C21055" s="6" t="s">
        <v>989</v>
      </c>
    </row>
    <row r="21056">
      <c r="A21056" s="9">
        <f t="shared" si="1"/>
        <v>15318</v>
      </c>
      <c r="B21056" s="8" t="s">
        <v>13164</v>
      </c>
      <c r="C21056" s="9" t="s">
        <v>177</v>
      </c>
    </row>
    <row r="21057">
      <c r="A21057" s="9">
        <f t="shared" si="1"/>
        <v>15319</v>
      </c>
      <c r="B21057" s="8" t="s">
        <v>13165</v>
      </c>
      <c r="C21057" s="9" t="s">
        <v>76</v>
      </c>
    </row>
    <row r="21058">
      <c r="A21058" s="9">
        <f t="shared" si="1"/>
        <v>15320</v>
      </c>
      <c r="B21058" s="8" t="s">
        <v>13166</v>
      </c>
      <c r="C21058" s="9" t="s">
        <v>893</v>
      </c>
    </row>
    <row r="21059">
      <c r="A21059" s="9">
        <f t="shared" si="1"/>
        <v>15321</v>
      </c>
      <c r="B21059" s="5" t="s">
        <v>13167</v>
      </c>
      <c r="C21059" s="6" t="s">
        <v>621</v>
      </c>
    </row>
    <row r="21060">
      <c r="A21060" s="9">
        <f t="shared" si="1"/>
        <v>15322</v>
      </c>
      <c r="B21060" s="8" t="s">
        <v>13168</v>
      </c>
      <c r="C21060" s="9" t="s">
        <v>416</v>
      </c>
    </row>
    <row r="21061">
      <c r="A21061" s="9">
        <f t="shared" si="1"/>
        <v>15323</v>
      </c>
      <c r="B21061" s="5" t="s">
        <v>13169</v>
      </c>
      <c r="C21061" s="6" t="s">
        <v>681</v>
      </c>
    </row>
    <row r="21062">
      <c r="A21062" s="9">
        <f t="shared" si="1"/>
        <v>15324</v>
      </c>
      <c r="B21062" s="5" t="s">
        <v>13170</v>
      </c>
      <c r="C21062" s="6" t="s">
        <v>1394</v>
      </c>
    </row>
    <row r="21063">
      <c r="A21063" s="9">
        <f t="shared" si="1"/>
        <v>15325</v>
      </c>
      <c r="B21063" s="25" t="s">
        <v>26033</v>
      </c>
      <c r="C21063" s="26" t="s">
        <v>23653</v>
      </c>
    </row>
    <row r="21064">
      <c r="A21064" s="9">
        <f t="shared" si="1"/>
        <v>15326</v>
      </c>
      <c r="B21064" s="5" t="s">
        <v>13171</v>
      </c>
      <c r="C21064" s="6" t="s">
        <v>20</v>
      </c>
    </row>
    <row r="21065">
      <c r="A21065" s="9">
        <f t="shared" si="1"/>
        <v>15327</v>
      </c>
      <c r="B21065" s="8" t="s">
        <v>13172</v>
      </c>
      <c r="C21065" s="9" t="s">
        <v>722</v>
      </c>
    </row>
    <row r="21066">
      <c r="A21066" s="9">
        <f t="shared" si="1"/>
        <v>15328</v>
      </c>
      <c r="B21066" s="8" t="s">
        <v>13173</v>
      </c>
      <c r="C21066" s="9" t="s">
        <v>83</v>
      </c>
    </row>
    <row r="21067">
      <c r="A21067" s="9">
        <f t="shared" si="1"/>
        <v>15329</v>
      </c>
      <c r="B21067" s="8" t="s">
        <v>13174</v>
      </c>
      <c r="C21067" s="6" t="s">
        <v>1012</v>
      </c>
    </row>
    <row r="21068">
      <c r="A21068" s="9">
        <f t="shared" si="1"/>
        <v>15330</v>
      </c>
      <c r="B21068" s="8" t="s">
        <v>13175</v>
      </c>
      <c r="C21068" s="9" t="s">
        <v>52</v>
      </c>
    </row>
    <row r="21069">
      <c r="A21069" s="9">
        <f t="shared" si="1"/>
        <v>15331</v>
      </c>
      <c r="B21069" s="5" t="s">
        <v>13176</v>
      </c>
      <c r="C21069" s="6" t="s">
        <v>15</v>
      </c>
    </row>
    <row r="21070">
      <c r="A21070" s="9">
        <f t="shared" si="1"/>
        <v>15332</v>
      </c>
      <c r="B21070" s="5" t="s">
        <v>13177</v>
      </c>
      <c r="C21070" s="6" t="s">
        <v>15</v>
      </c>
    </row>
    <row r="21071">
      <c r="A21071" s="9">
        <f t="shared" si="1"/>
        <v>15333</v>
      </c>
      <c r="B21071" s="5" t="s">
        <v>13178</v>
      </c>
      <c r="C21071" s="6" t="s">
        <v>1394</v>
      </c>
    </row>
    <row r="21072">
      <c r="A21072" s="9">
        <f t="shared" si="1"/>
        <v>15334</v>
      </c>
      <c r="B21072" s="5" t="s">
        <v>13179</v>
      </c>
      <c r="C21072" s="6" t="s">
        <v>1248</v>
      </c>
    </row>
    <row r="21073">
      <c r="A21073" s="9">
        <f t="shared" si="1"/>
        <v>15335</v>
      </c>
      <c r="B21073" s="5" t="s">
        <v>13180</v>
      </c>
      <c r="C21073" s="6" t="s">
        <v>1369</v>
      </c>
    </row>
    <row r="21074">
      <c r="A21074" s="9">
        <f t="shared" si="1"/>
        <v>15336</v>
      </c>
      <c r="B21074" s="5" t="s">
        <v>13181</v>
      </c>
      <c r="C21074" s="6" t="s">
        <v>1324</v>
      </c>
    </row>
    <row r="21075">
      <c r="A21075" s="9">
        <f t="shared" si="1"/>
        <v>15337</v>
      </c>
      <c r="B21075" s="5" t="s">
        <v>13182</v>
      </c>
      <c r="C21075" s="6" t="s">
        <v>1394</v>
      </c>
    </row>
    <row r="21076">
      <c r="A21076" s="9">
        <f t="shared" si="1"/>
        <v>15338</v>
      </c>
      <c r="B21076" s="5" t="s">
        <v>13183</v>
      </c>
      <c r="C21076" s="6" t="s">
        <v>785</v>
      </c>
    </row>
    <row r="21077">
      <c r="A21077" s="9">
        <f t="shared" si="1"/>
        <v>15339</v>
      </c>
      <c r="B21077" s="5" t="s">
        <v>13184</v>
      </c>
      <c r="C21077" s="6" t="s">
        <v>758</v>
      </c>
    </row>
    <row r="21078">
      <c r="A21078" s="9">
        <f t="shared" si="1"/>
        <v>15340</v>
      </c>
      <c r="B21078" s="5" t="s">
        <v>13185</v>
      </c>
      <c r="C21078" s="6" t="s">
        <v>1342</v>
      </c>
    </row>
    <row r="21079">
      <c r="A21079" s="9">
        <f t="shared" si="1"/>
        <v>15341</v>
      </c>
      <c r="B21079" s="5" t="s">
        <v>13186</v>
      </c>
      <c r="C21079" s="6" t="s">
        <v>1324</v>
      </c>
    </row>
    <row r="21080">
      <c r="A21080" s="9">
        <f t="shared" si="1"/>
        <v>15342</v>
      </c>
      <c r="B21080" s="8" t="s">
        <v>13187</v>
      </c>
      <c r="C21080" s="9" t="s">
        <v>8</v>
      </c>
    </row>
    <row r="21081">
      <c r="A21081" s="9">
        <f t="shared" si="1"/>
        <v>15343</v>
      </c>
      <c r="B21081" s="8" t="s">
        <v>13188</v>
      </c>
      <c r="C21081" s="9" t="s">
        <v>530</v>
      </c>
    </row>
    <row r="21082">
      <c r="A21082" s="9">
        <f t="shared" si="1"/>
        <v>15344</v>
      </c>
      <c r="B21082" s="8" t="s">
        <v>13189</v>
      </c>
      <c r="C21082" s="9" t="s">
        <v>88</v>
      </c>
    </row>
    <row r="21083">
      <c r="A21083" s="9">
        <f t="shared" si="1"/>
        <v>15345</v>
      </c>
      <c r="B21083" s="5" t="s">
        <v>13190</v>
      </c>
      <c r="C21083" s="6" t="s">
        <v>655</v>
      </c>
    </row>
    <row r="21084">
      <c r="A21084" s="9">
        <f t="shared" si="1"/>
        <v>15345</v>
      </c>
      <c r="B21084" s="37" t="s">
        <v>13190</v>
      </c>
      <c r="C21084" s="28" t="s">
        <v>23633</v>
      </c>
    </row>
    <row r="21085">
      <c r="A21085" s="9">
        <f t="shared" si="1"/>
        <v>15346</v>
      </c>
      <c r="B21085" s="5" t="s">
        <v>13191</v>
      </c>
      <c r="C21085" s="6" t="s">
        <v>1040</v>
      </c>
    </row>
    <row r="21086">
      <c r="A21086" s="9">
        <f t="shared" si="1"/>
        <v>15347</v>
      </c>
      <c r="B21086" s="5" t="s">
        <v>13192</v>
      </c>
      <c r="C21086" s="6" t="s">
        <v>1040</v>
      </c>
    </row>
    <row r="21087">
      <c r="A21087" s="9">
        <f t="shared" si="1"/>
        <v>15348</v>
      </c>
      <c r="B21087" s="5" t="s">
        <v>13193</v>
      </c>
      <c r="C21087" s="6" t="s">
        <v>1040</v>
      </c>
    </row>
    <row r="21088">
      <c r="A21088" s="9">
        <f t="shared" si="1"/>
        <v>15349</v>
      </c>
      <c r="B21088" s="5" t="s">
        <v>13194</v>
      </c>
      <c r="C21088" s="6" t="s">
        <v>1040</v>
      </c>
    </row>
    <row r="21089">
      <c r="A21089" s="9">
        <f t="shared" si="1"/>
        <v>15350</v>
      </c>
      <c r="B21089" s="5" t="s">
        <v>13195</v>
      </c>
      <c r="C21089" s="6" t="s">
        <v>1040</v>
      </c>
    </row>
    <row r="21090">
      <c r="A21090" s="9">
        <f t="shared" si="1"/>
        <v>15351</v>
      </c>
      <c r="B21090" s="5" t="s">
        <v>13196</v>
      </c>
      <c r="C21090" s="6" t="s">
        <v>1040</v>
      </c>
    </row>
    <row r="21091">
      <c r="A21091" s="9">
        <f t="shared" si="1"/>
        <v>15352</v>
      </c>
      <c r="B21091" s="5" t="s">
        <v>13197</v>
      </c>
      <c r="C21091" s="6" t="s">
        <v>1040</v>
      </c>
    </row>
    <row r="21092">
      <c r="A21092" s="9">
        <f t="shared" si="1"/>
        <v>15353</v>
      </c>
      <c r="B21092" s="5" t="s">
        <v>13198</v>
      </c>
      <c r="C21092" s="6" t="s">
        <v>1040</v>
      </c>
    </row>
    <row r="21093">
      <c r="A21093" s="9">
        <f t="shared" si="1"/>
        <v>15354</v>
      </c>
      <c r="B21093" s="5" t="s">
        <v>13199</v>
      </c>
      <c r="C21093" s="6" t="s">
        <v>1040</v>
      </c>
    </row>
    <row r="21094">
      <c r="A21094" s="9">
        <f t="shared" si="1"/>
        <v>15355</v>
      </c>
      <c r="B21094" s="5" t="s">
        <v>13200</v>
      </c>
      <c r="C21094" s="6" t="s">
        <v>1040</v>
      </c>
    </row>
    <row r="21095">
      <c r="A21095" s="9">
        <f t="shared" si="1"/>
        <v>15356</v>
      </c>
      <c r="B21095" s="5" t="s">
        <v>13201</v>
      </c>
      <c r="C21095" s="6" t="s">
        <v>1040</v>
      </c>
    </row>
    <row r="21096">
      <c r="A21096" s="9">
        <f t="shared" si="1"/>
        <v>15357</v>
      </c>
      <c r="B21096" s="5" t="s">
        <v>13202</v>
      </c>
      <c r="C21096" s="6" t="s">
        <v>1040</v>
      </c>
    </row>
    <row r="21097">
      <c r="A21097" s="9">
        <f t="shared" si="1"/>
        <v>15358</v>
      </c>
      <c r="B21097" s="5" t="s">
        <v>13203</v>
      </c>
      <c r="C21097" s="6" t="s">
        <v>1040</v>
      </c>
    </row>
    <row r="21098">
      <c r="A21098" s="9">
        <f t="shared" si="1"/>
        <v>15359</v>
      </c>
      <c r="B21098" s="5" t="s">
        <v>13204</v>
      </c>
      <c r="C21098" s="6" t="s">
        <v>1040</v>
      </c>
    </row>
    <row r="21099">
      <c r="A21099" s="9">
        <f t="shared" si="1"/>
        <v>15360</v>
      </c>
      <c r="B21099" s="5" t="s">
        <v>13205</v>
      </c>
      <c r="C21099" s="6" t="s">
        <v>1040</v>
      </c>
    </row>
    <row r="21100">
      <c r="A21100" s="9">
        <f t="shared" si="1"/>
        <v>15361</v>
      </c>
      <c r="B21100" s="5" t="s">
        <v>13206</v>
      </c>
      <c r="C21100" s="6" t="s">
        <v>1040</v>
      </c>
    </row>
    <row r="21101">
      <c r="A21101" s="9">
        <f t="shared" si="1"/>
        <v>15362</v>
      </c>
      <c r="B21101" s="5" t="s">
        <v>13207</v>
      </c>
      <c r="C21101" s="6" t="s">
        <v>1040</v>
      </c>
    </row>
    <row r="21102">
      <c r="A21102" s="9">
        <f t="shared" si="1"/>
        <v>15363</v>
      </c>
      <c r="B21102" s="5" t="s">
        <v>13208</v>
      </c>
      <c r="C21102" s="6" t="s">
        <v>1040</v>
      </c>
    </row>
    <row r="21103">
      <c r="A21103" s="9">
        <f t="shared" si="1"/>
        <v>15364</v>
      </c>
      <c r="B21103" s="5" t="s">
        <v>13209</v>
      </c>
      <c r="C21103" s="6" t="s">
        <v>1040</v>
      </c>
    </row>
    <row r="21104">
      <c r="A21104" s="9">
        <f t="shared" si="1"/>
        <v>15365</v>
      </c>
      <c r="B21104" s="5" t="s">
        <v>13210</v>
      </c>
      <c r="C21104" s="6" t="s">
        <v>1040</v>
      </c>
    </row>
    <row r="21105">
      <c r="A21105" s="9">
        <f t="shared" si="1"/>
        <v>15366</v>
      </c>
      <c r="B21105" s="5" t="s">
        <v>13211</v>
      </c>
      <c r="C21105" s="6" t="s">
        <v>1040</v>
      </c>
    </row>
    <row r="21106">
      <c r="A21106" s="9">
        <f t="shared" si="1"/>
        <v>15367</v>
      </c>
      <c r="B21106" s="5" t="s">
        <v>13212</v>
      </c>
      <c r="C21106" s="6" t="s">
        <v>1040</v>
      </c>
    </row>
    <row r="21107">
      <c r="A21107" s="9">
        <f t="shared" si="1"/>
        <v>15368</v>
      </c>
      <c r="B21107" s="5" t="s">
        <v>13213</v>
      </c>
      <c r="C21107" s="6" t="s">
        <v>1040</v>
      </c>
    </row>
    <row r="21108">
      <c r="A21108" s="9">
        <f t="shared" si="1"/>
        <v>15369</v>
      </c>
      <c r="B21108" s="5" t="s">
        <v>13214</v>
      </c>
      <c r="C21108" s="6" t="s">
        <v>1040</v>
      </c>
    </row>
    <row r="21109">
      <c r="A21109" s="9">
        <f t="shared" si="1"/>
        <v>15370</v>
      </c>
      <c r="B21109" s="5" t="s">
        <v>13215</v>
      </c>
      <c r="C21109" s="6" t="s">
        <v>1040</v>
      </c>
    </row>
    <row r="21110">
      <c r="A21110" s="9">
        <f t="shared" si="1"/>
        <v>15371</v>
      </c>
      <c r="B21110" s="5" t="s">
        <v>13216</v>
      </c>
      <c r="C21110" s="6" t="s">
        <v>1040</v>
      </c>
    </row>
    <row r="21111">
      <c r="A21111" s="9">
        <f t="shared" si="1"/>
        <v>15372</v>
      </c>
      <c r="B21111" s="5" t="s">
        <v>13217</v>
      </c>
      <c r="C21111" s="6" t="s">
        <v>1040</v>
      </c>
    </row>
    <row r="21112">
      <c r="A21112" s="9">
        <f t="shared" si="1"/>
        <v>15373</v>
      </c>
      <c r="B21112" s="5" t="s">
        <v>13218</v>
      </c>
      <c r="C21112" s="6" t="s">
        <v>1040</v>
      </c>
    </row>
    <row r="21113">
      <c r="A21113" s="9">
        <f t="shared" si="1"/>
        <v>15374</v>
      </c>
      <c r="B21113" s="5" t="s">
        <v>13219</v>
      </c>
      <c r="C21113" s="6" t="s">
        <v>1040</v>
      </c>
    </row>
    <row r="21114">
      <c r="A21114" s="9">
        <f t="shared" si="1"/>
        <v>15375</v>
      </c>
      <c r="B21114" s="5" t="s">
        <v>13220</v>
      </c>
      <c r="C21114" s="6" t="s">
        <v>1040</v>
      </c>
    </row>
    <row r="21115">
      <c r="A21115" s="9">
        <f t="shared" si="1"/>
        <v>15376</v>
      </c>
      <c r="B21115" s="5" t="s">
        <v>13221</v>
      </c>
      <c r="C21115" s="6" t="s">
        <v>1040</v>
      </c>
    </row>
    <row r="21116">
      <c r="A21116" s="9">
        <f t="shared" si="1"/>
        <v>15377</v>
      </c>
      <c r="B21116" s="5" t="s">
        <v>13222</v>
      </c>
      <c r="C21116" s="6" t="s">
        <v>1040</v>
      </c>
    </row>
    <row r="21117">
      <c r="A21117" s="9">
        <f t="shared" si="1"/>
        <v>15378</v>
      </c>
      <c r="B21117" s="5" t="s">
        <v>13223</v>
      </c>
      <c r="C21117" s="6" t="s">
        <v>1040</v>
      </c>
    </row>
    <row r="21118">
      <c r="A21118" s="9">
        <f t="shared" si="1"/>
        <v>15379</v>
      </c>
      <c r="B21118" s="5" t="s">
        <v>13224</v>
      </c>
      <c r="C21118" s="6" t="s">
        <v>1040</v>
      </c>
    </row>
    <row r="21119">
      <c r="A21119" s="9">
        <f t="shared" si="1"/>
        <v>15380</v>
      </c>
      <c r="B21119" s="5" t="s">
        <v>13225</v>
      </c>
      <c r="C21119" s="6" t="s">
        <v>1040</v>
      </c>
    </row>
    <row r="21120">
      <c r="A21120" s="9">
        <f t="shared" si="1"/>
        <v>15381</v>
      </c>
      <c r="B21120" s="5" t="s">
        <v>13226</v>
      </c>
      <c r="C21120" s="6" t="s">
        <v>1040</v>
      </c>
    </row>
    <row r="21121">
      <c r="A21121" s="9">
        <f t="shared" si="1"/>
        <v>15382</v>
      </c>
      <c r="B21121" s="5" t="s">
        <v>13227</v>
      </c>
      <c r="C21121" s="6" t="s">
        <v>1040</v>
      </c>
    </row>
    <row r="21122">
      <c r="A21122" s="9">
        <f t="shared" si="1"/>
        <v>15383</v>
      </c>
      <c r="B21122" s="5" t="s">
        <v>13228</v>
      </c>
      <c r="C21122" s="6" t="s">
        <v>1040</v>
      </c>
    </row>
    <row r="21123">
      <c r="A21123" s="9">
        <f t="shared" si="1"/>
        <v>15384</v>
      </c>
      <c r="B21123" s="5" t="s">
        <v>13229</v>
      </c>
      <c r="C21123" s="6" t="s">
        <v>1040</v>
      </c>
    </row>
    <row r="21124">
      <c r="A21124" s="9">
        <f t="shared" si="1"/>
        <v>15385</v>
      </c>
      <c r="B21124" s="5" t="s">
        <v>13230</v>
      </c>
      <c r="C21124" s="6" t="s">
        <v>1040</v>
      </c>
    </row>
    <row r="21125">
      <c r="A21125" s="9">
        <f t="shared" si="1"/>
        <v>15386</v>
      </c>
      <c r="B21125" s="5" t="s">
        <v>13231</v>
      </c>
      <c r="C21125" s="6" t="s">
        <v>1360</v>
      </c>
    </row>
    <row r="21126">
      <c r="A21126" s="9">
        <f t="shared" si="1"/>
        <v>15387</v>
      </c>
      <c r="B21126" s="5" t="s">
        <v>13232</v>
      </c>
      <c r="C21126" s="6" t="s">
        <v>1360</v>
      </c>
    </row>
    <row r="21127">
      <c r="A21127" s="9">
        <f t="shared" si="1"/>
        <v>15388</v>
      </c>
      <c r="B21127" s="5" t="s">
        <v>13233</v>
      </c>
      <c r="C21127" s="6" t="s">
        <v>1120</v>
      </c>
    </row>
    <row r="21128">
      <c r="A21128" s="9">
        <f t="shared" si="1"/>
        <v>15389</v>
      </c>
      <c r="B21128" s="8" t="s">
        <v>13234</v>
      </c>
      <c r="C21128" s="9" t="s">
        <v>83</v>
      </c>
    </row>
    <row r="21129">
      <c r="A21129" s="9">
        <f t="shared" si="1"/>
        <v>15390</v>
      </c>
      <c r="B21129" s="5" t="s">
        <v>13235</v>
      </c>
      <c r="C21129" s="6" t="s">
        <v>4</v>
      </c>
    </row>
    <row r="21130">
      <c r="A21130" s="9">
        <f t="shared" si="1"/>
        <v>15391</v>
      </c>
      <c r="B21130" s="31" t="s">
        <v>26034</v>
      </c>
      <c r="C21130" s="26" t="s">
        <v>23639</v>
      </c>
    </row>
    <row r="21131">
      <c r="A21131" s="9">
        <f t="shared" si="1"/>
        <v>15392</v>
      </c>
      <c r="B21131" s="8" t="s">
        <v>13236</v>
      </c>
      <c r="C21131" s="9" t="s">
        <v>64</v>
      </c>
    </row>
    <row r="21132">
      <c r="A21132" s="9">
        <f t="shared" si="1"/>
        <v>15393</v>
      </c>
      <c r="B21132" s="5" t="s">
        <v>13237</v>
      </c>
      <c r="C21132" s="6" t="s">
        <v>86</v>
      </c>
    </row>
    <row r="21133">
      <c r="A21133" s="9">
        <f t="shared" si="1"/>
        <v>15394</v>
      </c>
      <c r="B21133" s="5" t="s">
        <v>13238</v>
      </c>
      <c r="C21133" s="6" t="s">
        <v>538</v>
      </c>
    </row>
    <row r="21134">
      <c r="A21134" s="9">
        <f t="shared" si="1"/>
        <v>15394</v>
      </c>
      <c r="B21134" s="5" t="s">
        <v>13238</v>
      </c>
      <c r="C21134" s="6" t="s">
        <v>23628</v>
      </c>
    </row>
    <row r="21135">
      <c r="A21135" s="9">
        <f t="shared" si="1"/>
        <v>15395</v>
      </c>
      <c r="B21135" s="8" t="s">
        <v>13239</v>
      </c>
      <c r="C21135" s="9" t="s">
        <v>177</v>
      </c>
    </row>
    <row r="21136">
      <c r="A21136" s="9">
        <f t="shared" si="1"/>
        <v>15396</v>
      </c>
      <c r="B21136" s="30" t="s">
        <v>26035</v>
      </c>
      <c r="C21136" s="26" t="s">
        <v>23737</v>
      </c>
    </row>
    <row r="21137">
      <c r="A21137" s="9">
        <f t="shared" si="1"/>
        <v>15397</v>
      </c>
      <c r="B21137" s="5" t="s">
        <v>13240</v>
      </c>
      <c r="C21137" s="6" t="s">
        <v>1620</v>
      </c>
    </row>
    <row r="21138">
      <c r="A21138" s="9">
        <f t="shared" si="1"/>
        <v>15398</v>
      </c>
      <c r="B21138" s="25" t="s">
        <v>26036</v>
      </c>
      <c r="C21138" s="26" t="s">
        <v>8541</v>
      </c>
    </row>
    <row r="21139">
      <c r="A21139" s="9">
        <f t="shared" si="1"/>
        <v>15399</v>
      </c>
      <c r="B21139" s="5" t="s">
        <v>13241</v>
      </c>
      <c r="C21139" s="6" t="s">
        <v>1279</v>
      </c>
    </row>
    <row r="21140">
      <c r="A21140" s="9">
        <f t="shared" si="1"/>
        <v>15400</v>
      </c>
      <c r="B21140" s="5" t="s">
        <v>13242</v>
      </c>
      <c r="C21140" s="6" t="s">
        <v>1371</v>
      </c>
    </row>
    <row r="21141">
      <c r="A21141" s="9">
        <f t="shared" si="1"/>
        <v>15401</v>
      </c>
      <c r="B21141" s="5" t="s">
        <v>13243</v>
      </c>
      <c r="C21141" s="6" t="s">
        <v>80</v>
      </c>
    </row>
    <row r="21142">
      <c r="A21142" s="9">
        <f t="shared" si="1"/>
        <v>15402</v>
      </c>
      <c r="B21142" s="8" t="s">
        <v>13244</v>
      </c>
      <c r="C21142" s="9" t="s">
        <v>121</v>
      </c>
    </row>
    <row r="21143">
      <c r="A21143" s="9">
        <f t="shared" si="1"/>
        <v>15403</v>
      </c>
      <c r="B21143" s="5" t="s">
        <v>13245</v>
      </c>
      <c r="C21143" s="6" t="s">
        <v>80</v>
      </c>
    </row>
    <row r="21144">
      <c r="A21144" s="9">
        <f t="shared" si="1"/>
        <v>15404</v>
      </c>
      <c r="B21144" s="8" t="s">
        <v>13246</v>
      </c>
      <c r="C21144" s="9" t="s">
        <v>733</v>
      </c>
    </row>
    <row r="21145">
      <c r="A21145" s="9">
        <f t="shared" si="1"/>
        <v>15405</v>
      </c>
      <c r="B21145" s="8" t="s">
        <v>13247</v>
      </c>
      <c r="C21145" s="9" t="s">
        <v>64</v>
      </c>
    </row>
    <row r="21146">
      <c r="A21146" s="9">
        <f t="shared" si="1"/>
        <v>15406</v>
      </c>
      <c r="B21146" s="8" t="s">
        <v>13248</v>
      </c>
      <c r="C21146" s="9" t="s">
        <v>22</v>
      </c>
    </row>
    <row r="21147">
      <c r="A21147" s="9">
        <f t="shared" si="1"/>
        <v>15407</v>
      </c>
      <c r="B21147" s="8" t="s">
        <v>13249</v>
      </c>
      <c r="C21147" s="9" t="s">
        <v>22</v>
      </c>
    </row>
    <row r="21148">
      <c r="A21148" s="9">
        <f t="shared" si="1"/>
        <v>15407</v>
      </c>
      <c r="B21148" s="8" t="s">
        <v>13249</v>
      </c>
      <c r="C21148" s="9" t="s">
        <v>25</v>
      </c>
    </row>
    <row r="21149">
      <c r="A21149" s="9">
        <f t="shared" si="1"/>
        <v>15407</v>
      </c>
      <c r="B21149" s="8" t="s">
        <v>13249</v>
      </c>
      <c r="C21149" s="9" t="s">
        <v>24</v>
      </c>
    </row>
    <row r="21150">
      <c r="A21150" s="9">
        <f t="shared" si="1"/>
        <v>15408</v>
      </c>
      <c r="B21150" s="8" t="s">
        <v>13250</v>
      </c>
      <c r="C21150" s="9" t="s">
        <v>22</v>
      </c>
    </row>
    <row r="21151">
      <c r="A21151" s="9">
        <f t="shared" si="1"/>
        <v>15408</v>
      </c>
      <c r="B21151" s="8" t="s">
        <v>13250</v>
      </c>
      <c r="C21151" s="9" t="s">
        <v>25</v>
      </c>
    </row>
    <row r="21152">
      <c r="A21152" s="9">
        <f t="shared" si="1"/>
        <v>15408</v>
      </c>
      <c r="B21152" s="8" t="s">
        <v>13250</v>
      </c>
      <c r="C21152" s="9" t="s">
        <v>24</v>
      </c>
    </row>
    <row r="21153">
      <c r="A21153" s="9">
        <f t="shared" si="1"/>
        <v>15409</v>
      </c>
      <c r="B21153" s="8" t="s">
        <v>13251</v>
      </c>
      <c r="C21153" s="6" t="s">
        <v>1012</v>
      </c>
    </row>
    <row r="21154">
      <c r="A21154" s="9">
        <f t="shared" si="1"/>
        <v>15410</v>
      </c>
      <c r="B21154" s="5" t="s">
        <v>13252</v>
      </c>
      <c r="C21154" s="6" t="s">
        <v>727</v>
      </c>
    </row>
    <row r="21155">
      <c r="A21155" s="9">
        <f t="shared" si="1"/>
        <v>15411</v>
      </c>
      <c r="B21155" s="8" t="s">
        <v>13253</v>
      </c>
      <c r="C21155" s="9" t="s">
        <v>76</v>
      </c>
    </row>
    <row r="21156">
      <c r="A21156" s="9">
        <f t="shared" si="1"/>
        <v>15412</v>
      </c>
      <c r="B21156" s="8" t="s">
        <v>13254</v>
      </c>
      <c r="C21156" s="9" t="s">
        <v>72</v>
      </c>
    </row>
    <row r="21157">
      <c r="A21157" s="9">
        <f t="shared" si="1"/>
        <v>15413</v>
      </c>
      <c r="B21157" s="8" t="s">
        <v>13255</v>
      </c>
      <c r="C21157" s="9" t="s">
        <v>72</v>
      </c>
    </row>
    <row r="21158">
      <c r="A21158" s="9">
        <f t="shared" si="1"/>
        <v>15414</v>
      </c>
      <c r="B21158" s="8" t="s">
        <v>13256</v>
      </c>
      <c r="C21158" s="9" t="s">
        <v>72</v>
      </c>
    </row>
    <row r="21159">
      <c r="A21159" s="9">
        <f t="shared" si="1"/>
        <v>15415</v>
      </c>
      <c r="B21159" s="8" t="s">
        <v>13257</v>
      </c>
      <c r="C21159" s="9" t="s">
        <v>24</v>
      </c>
    </row>
    <row r="21160">
      <c r="A21160" s="9">
        <f t="shared" si="1"/>
        <v>15415</v>
      </c>
      <c r="B21160" s="8" t="s">
        <v>13257</v>
      </c>
      <c r="C21160" s="9" t="s">
        <v>25</v>
      </c>
    </row>
    <row r="21161">
      <c r="A21161" s="9">
        <f t="shared" si="1"/>
        <v>15416</v>
      </c>
      <c r="B21161" s="8" t="s">
        <v>13258</v>
      </c>
      <c r="C21161" s="9" t="s">
        <v>683</v>
      </c>
    </row>
    <row r="21162">
      <c r="A21162" s="9">
        <f t="shared" si="1"/>
        <v>15416</v>
      </c>
      <c r="B21162" s="39" t="s">
        <v>13258</v>
      </c>
      <c r="C21162" s="28" t="s">
        <v>23633</v>
      </c>
    </row>
    <row r="21163">
      <c r="A21163" s="9">
        <f t="shared" si="1"/>
        <v>15417</v>
      </c>
      <c r="B21163" s="5" t="s">
        <v>13259</v>
      </c>
      <c r="C21163" s="6" t="s">
        <v>1007</v>
      </c>
    </row>
    <row r="21164">
      <c r="A21164" s="9">
        <f t="shared" si="1"/>
        <v>15418</v>
      </c>
      <c r="B21164" s="5" t="s">
        <v>13260</v>
      </c>
      <c r="C21164" s="6" t="s">
        <v>1007</v>
      </c>
    </row>
    <row r="21165">
      <c r="A21165" s="9">
        <f t="shared" si="1"/>
        <v>15419</v>
      </c>
      <c r="B21165" s="25" t="s">
        <v>26037</v>
      </c>
      <c r="C21165" s="26" t="s">
        <v>23808</v>
      </c>
    </row>
    <row r="21166">
      <c r="A21166" s="9">
        <f t="shared" si="1"/>
        <v>15420</v>
      </c>
      <c r="B21166" s="25" t="s">
        <v>26038</v>
      </c>
      <c r="C21166" s="26" t="s">
        <v>12983</v>
      </c>
    </row>
    <row r="21167">
      <c r="A21167" s="9">
        <f t="shared" si="1"/>
        <v>15421</v>
      </c>
      <c r="B21167" s="5" t="s">
        <v>13261</v>
      </c>
      <c r="C21167" s="6" t="s">
        <v>471</v>
      </c>
    </row>
    <row r="21168">
      <c r="A21168" s="9">
        <f t="shared" si="1"/>
        <v>15422</v>
      </c>
      <c r="B21168" s="8" t="s">
        <v>13262</v>
      </c>
      <c r="C21168" s="9" t="s">
        <v>60</v>
      </c>
    </row>
    <row r="21169">
      <c r="A21169" s="9">
        <f t="shared" si="1"/>
        <v>15422</v>
      </c>
      <c r="B21169" s="8" t="s">
        <v>13262</v>
      </c>
      <c r="C21169" s="9" t="s">
        <v>25</v>
      </c>
    </row>
    <row r="21170">
      <c r="A21170" s="9">
        <f t="shared" si="1"/>
        <v>15423</v>
      </c>
      <c r="B21170" s="8" t="s">
        <v>13263</v>
      </c>
      <c r="C21170" s="9" t="s">
        <v>162</v>
      </c>
    </row>
    <row r="21171">
      <c r="A21171" s="9">
        <f t="shared" si="1"/>
        <v>15423</v>
      </c>
      <c r="B21171" s="8" t="s">
        <v>13263</v>
      </c>
      <c r="C21171" s="9" t="s">
        <v>56</v>
      </c>
    </row>
    <row r="21172">
      <c r="A21172" s="9">
        <f t="shared" si="1"/>
        <v>15424</v>
      </c>
      <c r="B21172" s="8" t="s">
        <v>13264</v>
      </c>
      <c r="C21172" s="9" t="s">
        <v>24</v>
      </c>
    </row>
    <row r="21173">
      <c r="A21173" s="9">
        <f t="shared" si="1"/>
        <v>15425</v>
      </c>
      <c r="B21173" s="8" t="s">
        <v>13265</v>
      </c>
      <c r="C21173" s="9" t="s">
        <v>83</v>
      </c>
    </row>
    <row r="21174">
      <c r="A21174" s="9">
        <f t="shared" si="1"/>
        <v>15426</v>
      </c>
      <c r="B21174" s="8" t="s">
        <v>13266</v>
      </c>
      <c r="C21174" s="9" t="s">
        <v>56</v>
      </c>
    </row>
    <row r="21175">
      <c r="A21175" s="9">
        <f t="shared" si="1"/>
        <v>15427</v>
      </c>
      <c r="B21175" s="8" t="s">
        <v>13267</v>
      </c>
      <c r="C21175" s="9" t="s">
        <v>1548</v>
      </c>
    </row>
    <row r="21176">
      <c r="A21176" s="9">
        <f t="shared" si="1"/>
        <v>15428</v>
      </c>
      <c r="B21176" s="8" t="s">
        <v>13268</v>
      </c>
      <c r="C21176" s="9" t="s">
        <v>83</v>
      </c>
    </row>
    <row r="21177">
      <c r="A21177" s="9">
        <f t="shared" si="1"/>
        <v>15429</v>
      </c>
      <c r="B21177" s="8" t="s">
        <v>13269</v>
      </c>
      <c r="C21177" s="9" t="s">
        <v>83</v>
      </c>
    </row>
    <row r="21178">
      <c r="A21178" s="9">
        <f t="shared" si="1"/>
        <v>15430</v>
      </c>
      <c r="B21178" s="8" t="s">
        <v>13270</v>
      </c>
      <c r="C21178" s="9" t="s">
        <v>83</v>
      </c>
    </row>
    <row r="21179">
      <c r="A21179" s="9">
        <f t="shared" si="1"/>
        <v>15431</v>
      </c>
      <c r="B21179" s="8" t="s">
        <v>13271</v>
      </c>
      <c r="C21179" s="9" t="s">
        <v>83</v>
      </c>
    </row>
    <row r="21180">
      <c r="A21180" s="9">
        <f t="shared" si="1"/>
        <v>15432</v>
      </c>
      <c r="B21180" s="8" t="s">
        <v>13272</v>
      </c>
      <c r="C21180" s="9" t="s">
        <v>83</v>
      </c>
    </row>
    <row r="21181">
      <c r="A21181" s="9">
        <f t="shared" si="1"/>
        <v>15433</v>
      </c>
      <c r="B21181" s="5" t="s">
        <v>13273</v>
      </c>
      <c r="C21181" s="6" t="s">
        <v>1223</v>
      </c>
    </row>
    <row r="21182">
      <c r="A21182" s="9">
        <f t="shared" si="1"/>
        <v>15434</v>
      </c>
      <c r="B21182" s="5" t="s">
        <v>13274</v>
      </c>
      <c r="C21182" s="6" t="s">
        <v>1458</v>
      </c>
    </row>
    <row r="21183">
      <c r="A21183" s="9">
        <f t="shared" si="1"/>
        <v>15434</v>
      </c>
      <c r="B21183" s="5" t="s">
        <v>13274</v>
      </c>
      <c r="C21183" s="6" t="s">
        <v>23628</v>
      </c>
    </row>
    <row r="21184">
      <c r="A21184" s="9">
        <f t="shared" si="1"/>
        <v>15435</v>
      </c>
      <c r="B21184" s="8" t="s">
        <v>13275</v>
      </c>
      <c r="C21184" s="9" t="s">
        <v>733</v>
      </c>
    </row>
    <row r="21185">
      <c r="A21185" s="9">
        <f t="shared" si="1"/>
        <v>15436</v>
      </c>
      <c r="B21185" s="25" t="s">
        <v>26039</v>
      </c>
      <c r="C21185" s="26" t="s">
        <v>23808</v>
      </c>
    </row>
    <row r="21186">
      <c r="A21186" s="9">
        <f t="shared" si="1"/>
        <v>15437</v>
      </c>
      <c r="B21186" s="5" t="s">
        <v>13276</v>
      </c>
      <c r="C21186" s="6" t="s">
        <v>86</v>
      </c>
    </row>
    <row r="21187">
      <c r="A21187" s="9">
        <f t="shared" si="1"/>
        <v>15438</v>
      </c>
      <c r="B21187" s="5" t="s">
        <v>13277</v>
      </c>
      <c r="C21187" s="6" t="s">
        <v>86</v>
      </c>
    </row>
    <row r="21188">
      <c r="A21188" s="9">
        <f t="shared" si="1"/>
        <v>15439</v>
      </c>
      <c r="B21188" s="5" t="s">
        <v>13278</v>
      </c>
      <c r="C21188" s="6" t="s">
        <v>86</v>
      </c>
    </row>
    <row r="21189">
      <c r="A21189" s="9">
        <f t="shared" si="1"/>
        <v>15440</v>
      </c>
      <c r="B21189" s="5" t="s">
        <v>13279</v>
      </c>
      <c r="C21189" s="6" t="s">
        <v>86</v>
      </c>
    </row>
    <row r="21190">
      <c r="A21190" s="9">
        <f t="shared" si="1"/>
        <v>15441</v>
      </c>
      <c r="B21190" s="5" t="s">
        <v>13280</v>
      </c>
      <c r="C21190" s="6" t="s">
        <v>86</v>
      </c>
    </row>
    <row r="21191">
      <c r="A21191" s="9">
        <f t="shared" si="1"/>
        <v>15442</v>
      </c>
      <c r="B21191" s="5" t="s">
        <v>13281</v>
      </c>
      <c r="C21191" s="6" t="s">
        <v>437</v>
      </c>
    </row>
    <row r="21192">
      <c r="A21192" s="9">
        <f t="shared" si="1"/>
        <v>15443</v>
      </c>
      <c r="B21192" s="5" t="s">
        <v>13282</v>
      </c>
      <c r="C21192" s="6" t="s">
        <v>437</v>
      </c>
    </row>
    <row r="21193">
      <c r="A21193" s="9">
        <f t="shared" si="1"/>
        <v>15444</v>
      </c>
      <c r="B21193" s="5" t="s">
        <v>13283</v>
      </c>
      <c r="C21193" s="6" t="s">
        <v>437</v>
      </c>
    </row>
    <row r="21194">
      <c r="A21194" s="9">
        <f t="shared" si="1"/>
        <v>15445</v>
      </c>
      <c r="B21194" s="5" t="s">
        <v>13284</v>
      </c>
      <c r="C21194" s="6" t="s">
        <v>437</v>
      </c>
    </row>
    <row r="21195">
      <c r="A21195" s="9">
        <f t="shared" si="1"/>
        <v>15446</v>
      </c>
      <c r="B21195" s="5" t="s">
        <v>13285</v>
      </c>
      <c r="C21195" s="6" t="s">
        <v>437</v>
      </c>
    </row>
    <row r="21196">
      <c r="A21196" s="9">
        <f t="shared" si="1"/>
        <v>15447</v>
      </c>
      <c r="B21196" s="5" t="s">
        <v>13286</v>
      </c>
      <c r="C21196" s="6" t="s">
        <v>86</v>
      </c>
    </row>
    <row r="21197">
      <c r="A21197" s="9">
        <f t="shared" si="1"/>
        <v>15448</v>
      </c>
      <c r="B21197" s="5" t="s">
        <v>13287</v>
      </c>
      <c r="C21197" s="6" t="s">
        <v>86</v>
      </c>
    </row>
    <row r="21198">
      <c r="A21198" s="9">
        <f t="shared" si="1"/>
        <v>15449</v>
      </c>
      <c r="B21198" s="5" t="s">
        <v>13288</v>
      </c>
      <c r="C21198" s="6" t="s">
        <v>86</v>
      </c>
    </row>
    <row r="21199">
      <c r="A21199" s="9">
        <f t="shared" si="1"/>
        <v>15450</v>
      </c>
      <c r="B21199" s="5" t="s">
        <v>13289</v>
      </c>
      <c r="C21199" s="6" t="s">
        <v>86</v>
      </c>
    </row>
    <row r="21200">
      <c r="A21200" s="9">
        <f t="shared" si="1"/>
        <v>15451</v>
      </c>
      <c r="B21200" s="5" t="s">
        <v>13290</v>
      </c>
      <c r="C21200" s="6" t="s">
        <v>437</v>
      </c>
    </row>
    <row r="21201">
      <c r="A21201" s="9">
        <f t="shared" si="1"/>
        <v>15452</v>
      </c>
      <c r="B21201" s="25" t="s">
        <v>26040</v>
      </c>
      <c r="C21201" s="26" t="s">
        <v>10122</v>
      </c>
    </row>
    <row r="21202">
      <c r="A21202" s="9">
        <f t="shared" si="1"/>
        <v>15452</v>
      </c>
      <c r="B21202" s="27" t="s">
        <v>26040</v>
      </c>
      <c r="C21202" s="28" t="s">
        <v>23637</v>
      </c>
    </row>
    <row r="21203">
      <c r="A21203" s="9">
        <f t="shared" si="1"/>
        <v>15453</v>
      </c>
      <c r="B21203" s="5" t="s">
        <v>13291</v>
      </c>
      <c r="C21203" s="6" t="s">
        <v>346</v>
      </c>
    </row>
    <row r="21204">
      <c r="A21204" s="9">
        <f t="shared" si="1"/>
        <v>15453</v>
      </c>
      <c r="B21204" s="5" t="s">
        <v>13291</v>
      </c>
      <c r="C21204" s="6" t="s">
        <v>462</v>
      </c>
    </row>
    <row r="21205">
      <c r="A21205" s="9">
        <f t="shared" si="1"/>
        <v>15453</v>
      </c>
      <c r="B21205" s="5" t="s">
        <v>13291</v>
      </c>
      <c r="C21205" s="6" t="s">
        <v>25</v>
      </c>
    </row>
    <row r="21206">
      <c r="A21206" s="9">
        <f t="shared" si="1"/>
        <v>15453</v>
      </c>
      <c r="B21206" s="5" t="s">
        <v>13291</v>
      </c>
      <c r="C21206" s="6" t="s">
        <v>23637</v>
      </c>
    </row>
    <row r="21207">
      <c r="A21207" s="9">
        <f t="shared" si="1"/>
        <v>15453</v>
      </c>
      <c r="B21207" s="5" t="s">
        <v>13291</v>
      </c>
      <c r="C21207" s="6" t="s">
        <v>23628</v>
      </c>
    </row>
    <row r="21208">
      <c r="A21208" s="9">
        <f t="shared" si="1"/>
        <v>15454</v>
      </c>
      <c r="B21208" s="30" t="s">
        <v>26041</v>
      </c>
      <c r="C21208" s="26" t="s">
        <v>23737</v>
      </c>
    </row>
    <row r="21209">
      <c r="A21209" s="9">
        <f t="shared" si="1"/>
        <v>15455</v>
      </c>
      <c r="B21209" s="5" t="s">
        <v>13292</v>
      </c>
      <c r="C21209" s="6" t="s">
        <v>765</v>
      </c>
    </row>
    <row r="21210">
      <c r="A21210" s="9">
        <f t="shared" si="1"/>
        <v>15456</v>
      </c>
      <c r="B21210" s="25" t="s">
        <v>26042</v>
      </c>
      <c r="C21210" s="26" t="s">
        <v>23812</v>
      </c>
    </row>
    <row r="21211">
      <c r="A21211" s="9">
        <f t="shared" si="1"/>
        <v>15457</v>
      </c>
      <c r="B21211" s="5" t="s">
        <v>13293</v>
      </c>
      <c r="C21211" s="6" t="s">
        <v>758</v>
      </c>
    </row>
    <row r="21212">
      <c r="A21212" s="9">
        <f t="shared" si="1"/>
        <v>15458</v>
      </c>
      <c r="B21212" s="5" t="s">
        <v>13294</v>
      </c>
      <c r="C21212" s="6" t="s">
        <v>1856</v>
      </c>
    </row>
    <row r="21213">
      <c r="A21213" s="9">
        <f t="shared" si="1"/>
        <v>15458</v>
      </c>
      <c r="B21213" s="5" t="s">
        <v>13294</v>
      </c>
      <c r="C21213" s="6" t="s">
        <v>1342</v>
      </c>
    </row>
    <row r="21214">
      <c r="A21214" s="9">
        <f t="shared" si="1"/>
        <v>15459</v>
      </c>
      <c r="B21214" s="5" t="s">
        <v>13295</v>
      </c>
      <c r="C21214" s="6" t="s">
        <v>1495</v>
      </c>
    </row>
    <row r="21215">
      <c r="A21215" s="9">
        <f t="shared" si="1"/>
        <v>15460</v>
      </c>
      <c r="B21215" s="25" t="s">
        <v>26043</v>
      </c>
      <c r="C21215" s="26" t="s">
        <v>8541</v>
      </c>
    </row>
    <row r="21216">
      <c r="A21216" s="9">
        <f t="shared" si="1"/>
        <v>15461</v>
      </c>
      <c r="B21216" s="25" t="s">
        <v>26044</v>
      </c>
      <c r="C21216" s="26" t="s">
        <v>23817</v>
      </c>
    </row>
    <row r="21217">
      <c r="A21217" s="9">
        <f t="shared" si="1"/>
        <v>15462</v>
      </c>
      <c r="B21217" s="25" t="s">
        <v>26045</v>
      </c>
      <c r="C21217" s="26" t="s">
        <v>23812</v>
      </c>
    </row>
    <row r="21218">
      <c r="A21218" s="9">
        <f t="shared" si="1"/>
        <v>15463</v>
      </c>
      <c r="B21218" s="5" t="s">
        <v>13296</v>
      </c>
      <c r="C21218" s="6" t="s">
        <v>393</v>
      </c>
    </row>
    <row r="21219">
      <c r="A21219" s="9">
        <f t="shared" si="1"/>
        <v>15464</v>
      </c>
      <c r="B21219" s="5" t="s">
        <v>13297</v>
      </c>
      <c r="C21219" s="6" t="s">
        <v>437</v>
      </c>
    </row>
    <row r="21220">
      <c r="A21220" s="9">
        <f t="shared" si="1"/>
        <v>15465</v>
      </c>
      <c r="B21220" s="5" t="s">
        <v>13298</v>
      </c>
      <c r="C21220" s="6" t="s">
        <v>1248</v>
      </c>
    </row>
    <row r="21221">
      <c r="A21221" s="9">
        <f t="shared" si="1"/>
        <v>15466</v>
      </c>
      <c r="B21221" s="16" t="s">
        <v>13299</v>
      </c>
      <c r="C21221" s="6" t="s">
        <v>1235</v>
      </c>
    </row>
    <row r="21222">
      <c r="A21222" s="9">
        <f t="shared" si="1"/>
        <v>15467</v>
      </c>
      <c r="B21222" s="5" t="s">
        <v>13300</v>
      </c>
      <c r="C21222" s="6" t="s">
        <v>356</v>
      </c>
    </row>
    <row r="21223">
      <c r="A21223" s="9">
        <f t="shared" si="1"/>
        <v>15468</v>
      </c>
      <c r="B21223" s="8" t="s">
        <v>13301</v>
      </c>
      <c r="C21223" s="9" t="s">
        <v>893</v>
      </c>
    </row>
    <row r="21224">
      <c r="A21224" s="9">
        <f t="shared" si="1"/>
        <v>15469</v>
      </c>
      <c r="B21224" s="5" t="s">
        <v>13302</v>
      </c>
      <c r="C21224" s="6" t="s">
        <v>1223</v>
      </c>
    </row>
    <row r="21225">
      <c r="A21225" s="9">
        <f t="shared" si="1"/>
        <v>15470</v>
      </c>
      <c r="B21225" s="5" t="s">
        <v>13303</v>
      </c>
      <c r="C21225" s="6" t="s">
        <v>393</v>
      </c>
    </row>
    <row r="21226">
      <c r="A21226" s="9">
        <f t="shared" si="1"/>
        <v>15471</v>
      </c>
      <c r="B21226" s="5" t="s">
        <v>13304</v>
      </c>
      <c r="C21226" s="6" t="s">
        <v>426</v>
      </c>
    </row>
    <row r="21227">
      <c r="A21227" s="9">
        <f t="shared" si="1"/>
        <v>15472</v>
      </c>
      <c r="B21227" s="5" t="s">
        <v>13305</v>
      </c>
      <c r="C21227" s="6" t="s">
        <v>95</v>
      </c>
    </row>
    <row r="21228">
      <c r="A21228" s="9">
        <f t="shared" si="1"/>
        <v>15473</v>
      </c>
      <c r="B21228" s="8" t="s">
        <v>13306</v>
      </c>
      <c r="C21228" s="9" t="s">
        <v>893</v>
      </c>
    </row>
    <row r="21229">
      <c r="A21229" s="9">
        <f t="shared" si="1"/>
        <v>15474</v>
      </c>
      <c r="B21229" s="5" t="s">
        <v>13307</v>
      </c>
      <c r="C21229" s="6" t="s">
        <v>86</v>
      </c>
    </row>
    <row r="21230">
      <c r="A21230" s="9">
        <f t="shared" si="1"/>
        <v>15475</v>
      </c>
      <c r="B21230" s="8" t="s">
        <v>13308</v>
      </c>
      <c r="C21230" s="9" t="s">
        <v>893</v>
      </c>
    </row>
    <row r="21231">
      <c r="A21231" s="9">
        <f t="shared" si="1"/>
        <v>15476</v>
      </c>
      <c r="B21231" s="25" t="s">
        <v>26046</v>
      </c>
      <c r="C21231" s="26" t="s">
        <v>23761</v>
      </c>
    </row>
    <row r="21232">
      <c r="A21232" s="9">
        <f t="shared" si="1"/>
        <v>15477</v>
      </c>
      <c r="B21232" s="5" t="s">
        <v>13309</v>
      </c>
      <c r="C21232" s="6" t="s">
        <v>1279</v>
      </c>
    </row>
    <row r="21233">
      <c r="A21233" s="9">
        <f t="shared" si="1"/>
        <v>15477</v>
      </c>
      <c r="B21233" s="5" t="s">
        <v>13309</v>
      </c>
      <c r="C21233" s="6" t="s">
        <v>893</v>
      </c>
    </row>
    <row r="21234">
      <c r="A21234" s="9">
        <f t="shared" si="1"/>
        <v>15478</v>
      </c>
      <c r="B21234" s="8" t="s">
        <v>13310</v>
      </c>
      <c r="C21234" s="9" t="s">
        <v>845</v>
      </c>
    </row>
    <row r="21235">
      <c r="A21235" s="9">
        <f t="shared" si="1"/>
        <v>15479</v>
      </c>
      <c r="B21235" s="8" t="s">
        <v>13311</v>
      </c>
      <c r="C21235" s="9" t="s">
        <v>728</v>
      </c>
    </row>
    <row r="21236">
      <c r="A21236" s="9">
        <f t="shared" si="1"/>
        <v>15480</v>
      </c>
      <c r="B21236" s="5" t="s">
        <v>13312</v>
      </c>
      <c r="C21236" s="6" t="s">
        <v>346</v>
      </c>
    </row>
    <row r="21237">
      <c r="A21237" s="9">
        <f t="shared" si="1"/>
        <v>15480</v>
      </c>
      <c r="B21237" s="5" t="s">
        <v>13312</v>
      </c>
      <c r="C21237" s="6" t="s">
        <v>23628</v>
      </c>
    </row>
    <row r="21238">
      <c r="A21238" s="9">
        <f t="shared" si="1"/>
        <v>15481</v>
      </c>
      <c r="B21238" s="8" t="s">
        <v>13313</v>
      </c>
      <c r="C21238" s="9" t="s">
        <v>893</v>
      </c>
    </row>
    <row r="21239">
      <c r="A21239" s="9">
        <f t="shared" si="1"/>
        <v>15482</v>
      </c>
      <c r="B21239" s="5" t="s">
        <v>13314</v>
      </c>
      <c r="C21239" s="6" t="s">
        <v>86</v>
      </c>
    </row>
    <row r="21240">
      <c r="A21240" s="9">
        <f t="shared" si="1"/>
        <v>15483</v>
      </c>
      <c r="B21240" s="45" t="s">
        <v>26047</v>
      </c>
      <c r="C21240" s="26" t="s">
        <v>1316</v>
      </c>
    </row>
    <row r="21241">
      <c r="A21241" s="9">
        <f t="shared" si="1"/>
        <v>15484</v>
      </c>
      <c r="B21241" s="8" t="s">
        <v>13315</v>
      </c>
      <c r="C21241" s="9" t="s">
        <v>893</v>
      </c>
    </row>
    <row r="21242">
      <c r="A21242" s="9">
        <f t="shared" si="1"/>
        <v>15485</v>
      </c>
      <c r="B21242" s="8" t="s">
        <v>13316</v>
      </c>
      <c r="C21242" s="9" t="s">
        <v>46</v>
      </c>
    </row>
    <row r="21243">
      <c r="A21243" s="9">
        <f t="shared" si="1"/>
        <v>15486</v>
      </c>
      <c r="B21243" s="25" t="s">
        <v>26048</v>
      </c>
      <c r="C21243" s="26" t="s">
        <v>23845</v>
      </c>
    </row>
    <row r="21244">
      <c r="A21244" s="9">
        <f t="shared" si="1"/>
        <v>15487</v>
      </c>
      <c r="B21244" s="8" t="s">
        <v>13317</v>
      </c>
      <c r="C21244" s="9" t="s">
        <v>893</v>
      </c>
    </row>
    <row r="21245">
      <c r="A21245" s="9">
        <f t="shared" si="1"/>
        <v>15488</v>
      </c>
      <c r="B21245" s="25" t="s">
        <v>26049</v>
      </c>
      <c r="C21245" s="26" t="s">
        <v>487</v>
      </c>
    </row>
    <row r="21246">
      <c r="A21246" s="9">
        <f t="shared" si="1"/>
        <v>15488</v>
      </c>
      <c r="B21246" s="27" t="s">
        <v>26049</v>
      </c>
      <c r="C21246" s="28" t="s">
        <v>23637</v>
      </c>
    </row>
    <row r="21247">
      <c r="A21247" s="9">
        <f t="shared" si="1"/>
        <v>15489</v>
      </c>
      <c r="B21247" s="25" t="s">
        <v>26050</v>
      </c>
      <c r="C21247" s="26" t="s">
        <v>4721</v>
      </c>
    </row>
    <row r="21248">
      <c r="A21248" s="9">
        <f t="shared" si="1"/>
        <v>15490</v>
      </c>
      <c r="B21248" s="5" t="s">
        <v>13318</v>
      </c>
      <c r="C21248" s="6" t="s">
        <v>462</v>
      </c>
    </row>
    <row r="21249">
      <c r="A21249" s="9">
        <f t="shared" si="1"/>
        <v>15490</v>
      </c>
      <c r="B21249" s="5" t="s">
        <v>13318</v>
      </c>
      <c r="C21249" s="6" t="s">
        <v>23637</v>
      </c>
    </row>
    <row r="21250">
      <c r="A21250" s="9">
        <f t="shared" si="1"/>
        <v>15491</v>
      </c>
      <c r="B21250" s="8" t="s">
        <v>13319</v>
      </c>
      <c r="C21250" s="9" t="s">
        <v>893</v>
      </c>
    </row>
    <row r="21251">
      <c r="A21251" s="9">
        <f t="shared" si="1"/>
        <v>15492</v>
      </c>
      <c r="B21251" s="5" t="s">
        <v>13320</v>
      </c>
      <c r="C21251" s="6" t="s">
        <v>437</v>
      </c>
    </row>
    <row r="21252">
      <c r="A21252" s="9">
        <f t="shared" si="1"/>
        <v>15493</v>
      </c>
      <c r="B21252" s="5" t="s">
        <v>13321</v>
      </c>
      <c r="C21252" s="6" t="s">
        <v>437</v>
      </c>
    </row>
    <row r="21253">
      <c r="A21253" s="9">
        <f t="shared" si="1"/>
        <v>15494</v>
      </c>
      <c r="B21253" s="8" t="s">
        <v>13322</v>
      </c>
      <c r="C21253" s="9" t="s">
        <v>52</v>
      </c>
    </row>
    <row r="21254">
      <c r="A21254" s="9">
        <f t="shared" si="1"/>
        <v>15495</v>
      </c>
      <c r="B21254" s="5" t="s">
        <v>13323</v>
      </c>
      <c r="C21254" s="6" t="s">
        <v>4</v>
      </c>
    </row>
    <row r="21255">
      <c r="A21255" s="9">
        <f t="shared" si="1"/>
        <v>15496</v>
      </c>
      <c r="B21255" s="8" t="s">
        <v>13324</v>
      </c>
      <c r="C21255" s="6" t="s">
        <v>150</v>
      </c>
    </row>
    <row r="21256">
      <c r="A21256" s="9">
        <f t="shared" si="1"/>
        <v>15496</v>
      </c>
      <c r="B21256" s="8" t="s">
        <v>13324</v>
      </c>
      <c r="C21256" s="6" t="s">
        <v>23637</v>
      </c>
    </row>
    <row r="21257">
      <c r="A21257" s="9">
        <f t="shared" si="1"/>
        <v>15497</v>
      </c>
      <c r="B21257" s="8" t="s">
        <v>13325</v>
      </c>
      <c r="C21257" s="9" t="s">
        <v>818</v>
      </c>
    </row>
    <row r="21258">
      <c r="A21258" s="9">
        <f t="shared" si="1"/>
        <v>15498</v>
      </c>
      <c r="B21258" s="8" t="s">
        <v>13326</v>
      </c>
      <c r="C21258" s="9" t="s">
        <v>1548</v>
      </c>
    </row>
    <row r="21259">
      <c r="A21259" s="9">
        <f t="shared" si="1"/>
        <v>15499</v>
      </c>
      <c r="B21259" s="5" t="s">
        <v>13327</v>
      </c>
      <c r="C21259" s="6" t="s">
        <v>727</v>
      </c>
    </row>
    <row r="21260">
      <c r="A21260" s="9">
        <f t="shared" si="1"/>
        <v>15500</v>
      </c>
      <c r="B21260" s="40" t="s">
        <v>26051</v>
      </c>
      <c r="C21260" s="40" t="s">
        <v>3126</v>
      </c>
    </row>
    <row r="21261">
      <c r="A21261" s="9">
        <f t="shared" si="1"/>
        <v>15501</v>
      </c>
      <c r="B21261" s="8" t="s">
        <v>13328</v>
      </c>
      <c r="C21261" s="9" t="s">
        <v>142</v>
      </c>
    </row>
    <row r="21262">
      <c r="A21262" s="9">
        <f t="shared" si="1"/>
        <v>15502</v>
      </c>
      <c r="B21262" s="5" t="s">
        <v>13329</v>
      </c>
      <c r="C21262" s="6" t="s">
        <v>1260</v>
      </c>
    </row>
    <row r="21263">
      <c r="A21263" s="9">
        <f t="shared" si="1"/>
        <v>15502</v>
      </c>
      <c r="B21263" s="5" t="s">
        <v>13329</v>
      </c>
      <c r="C21263" s="6" t="s">
        <v>1378</v>
      </c>
    </row>
    <row r="21264">
      <c r="A21264" s="9">
        <f t="shared" si="1"/>
        <v>15503</v>
      </c>
      <c r="B21264" s="5" t="s">
        <v>13330</v>
      </c>
      <c r="C21264" s="6" t="s">
        <v>1360</v>
      </c>
    </row>
    <row r="21265">
      <c r="A21265" s="9">
        <f t="shared" si="1"/>
        <v>15504</v>
      </c>
      <c r="B21265" s="5" t="s">
        <v>13331</v>
      </c>
      <c r="C21265" s="6" t="s">
        <v>1360</v>
      </c>
    </row>
    <row r="21266">
      <c r="A21266" s="9">
        <f t="shared" si="1"/>
        <v>15505</v>
      </c>
      <c r="B21266" s="5" t="s">
        <v>13332</v>
      </c>
      <c r="C21266" s="6" t="s">
        <v>1360</v>
      </c>
    </row>
    <row r="21267">
      <c r="A21267" s="9">
        <f t="shared" si="1"/>
        <v>15506</v>
      </c>
      <c r="B21267" s="8" t="s">
        <v>13333</v>
      </c>
      <c r="C21267" s="9" t="s">
        <v>88</v>
      </c>
    </row>
    <row r="21268">
      <c r="A21268" s="9">
        <f t="shared" si="1"/>
        <v>15507</v>
      </c>
      <c r="B21268" s="5" t="s">
        <v>13334</v>
      </c>
      <c r="C21268" s="6" t="s">
        <v>6</v>
      </c>
    </row>
    <row r="21269">
      <c r="A21269" s="9">
        <f t="shared" si="1"/>
        <v>15508</v>
      </c>
      <c r="B21269" s="8" t="s">
        <v>13335</v>
      </c>
      <c r="C21269" s="9" t="s">
        <v>416</v>
      </c>
    </row>
    <row r="21270">
      <c r="A21270" s="9">
        <f t="shared" si="1"/>
        <v>15509</v>
      </c>
      <c r="B21270" s="8" t="s">
        <v>13336</v>
      </c>
      <c r="C21270" s="9" t="s">
        <v>614</v>
      </c>
    </row>
    <row r="21271">
      <c r="A21271" s="9">
        <f t="shared" si="1"/>
        <v>15510</v>
      </c>
      <c r="B21271" s="5" t="s">
        <v>13337</v>
      </c>
      <c r="C21271" s="6" t="s">
        <v>328</v>
      </c>
    </row>
    <row r="21272">
      <c r="A21272" s="9">
        <f t="shared" si="1"/>
        <v>15510</v>
      </c>
      <c r="B21272" s="5" t="s">
        <v>13337</v>
      </c>
      <c r="C21272" s="6" t="s">
        <v>23637</v>
      </c>
    </row>
    <row r="21273">
      <c r="A21273" s="9">
        <f t="shared" si="1"/>
        <v>15511</v>
      </c>
      <c r="B21273" s="25" t="s">
        <v>26052</v>
      </c>
      <c r="C21273" s="26" t="s">
        <v>4721</v>
      </c>
    </row>
    <row r="21274">
      <c r="A21274" s="9">
        <f t="shared" si="1"/>
        <v>15512</v>
      </c>
      <c r="B21274" s="5" t="s">
        <v>13338</v>
      </c>
      <c r="C21274" s="6" t="s">
        <v>610</v>
      </c>
    </row>
    <row r="21275">
      <c r="A21275" s="9">
        <f t="shared" si="1"/>
        <v>15513</v>
      </c>
      <c r="B21275" s="5" t="s">
        <v>13339</v>
      </c>
      <c r="C21275" s="6" t="s">
        <v>267</v>
      </c>
    </row>
    <row r="21276">
      <c r="A21276" s="9">
        <f t="shared" si="1"/>
        <v>15513</v>
      </c>
      <c r="B21276" s="5" t="s">
        <v>13339</v>
      </c>
      <c r="C21276" s="6" t="s">
        <v>23637</v>
      </c>
    </row>
    <row r="21277">
      <c r="A21277" s="9">
        <f t="shared" si="1"/>
        <v>15514</v>
      </c>
      <c r="B21277" s="5" t="s">
        <v>13340</v>
      </c>
      <c r="C21277" s="6" t="s">
        <v>267</v>
      </c>
    </row>
    <row r="21278">
      <c r="A21278" s="9">
        <f t="shared" si="1"/>
        <v>15514</v>
      </c>
      <c r="B21278" s="5" t="s">
        <v>13340</v>
      </c>
      <c r="C21278" s="6" t="s">
        <v>23637</v>
      </c>
    </row>
    <row r="21279">
      <c r="A21279" s="9">
        <f t="shared" si="1"/>
        <v>15515</v>
      </c>
      <c r="B21279" s="5" t="s">
        <v>13341</v>
      </c>
      <c r="C21279" s="6" t="s">
        <v>324</v>
      </c>
    </row>
    <row r="21280">
      <c r="A21280" s="9">
        <f t="shared" si="1"/>
        <v>15515</v>
      </c>
      <c r="B21280" s="5" t="s">
        <v>13341</v>
      </c>
      <c r="C21280" s="6" t="s">
        <v>23637</v>
      </c>
    </row>
    <row r="21281">
      <c r="A21281" s="9">
        <f t="shared" si="1"/>
        <v>15516</v>
      </c>
      <c r="B21281" s="8" t="s">
        <v>13342</v>
      </c>
      <c r="C21281" s="9" t="s">
        <v>733</v>
      </c>
    </row>
    <row r="21282">
      <c r="A21282" s="9">
        <f t="shared" si="1"/>
        <v>15517</v>
      </c>
      <c r="B21282" s="5" t="s">
        <v>13343</v>
      </c>
      <c r="C21282" s="6" t="s">
        <v>267</v>
      </c>
    </row>
    <row r="21283">
      <c r="A21283" s="9">
        <f t="shared" si="1"/>
        <v>15517</v>
      </c>
      <c r="B21283" s="5" t="s">
        <v>13343</v>
      </c>
      <c r="C21283" s="6" t="s">
        <v>91</v>
      </c>
    </row>
    <row r="21284">
      <c r="A21284" s="9">
        <f t="shared" si="1"/>
        <v>15517</v>
      </c>
      <c r="B21284" s="5" t="s">
        <v>13343</v>
      </c>
      <c r="C21284" s="6" t="s">
        <v>23637</v>
      </c>
    </row>
    <row r="21285">
      <c r="A21285" s="9">
        <f t="shared" si="1"/>
        <v>15518</v>
      </c>
      <c r="B21285" s="5" t="s">
        <v>13344</v>
      </c>
      <c r="C21285" s="6" t="s">
        <v>1458</v>
      </c>
    </row>
    <row r="21286">
      <c r="A21286" s="9">
        <f t="shared" si="1"/>
        <v>15518</v>
      </c>
      <c r="B21286" s="5" t="s">
        <v>13344</v>
      </c>
      <c r="C21286" s="6" t="s">
        <v>23628</v>
      </c>
    </row>
    <row r="21287">
      <c r="A21287" s="9">
        <f t="shared" si="1"/>
        <v>15519</v>
      </c>
      <c r="B21287" s="25" t="s">
        <v>26053</v>
      </c>
      <c r="C21287" s="26" t="s">
        <v>23748</v>
      </c>
    </row>
    <row r="21288">
      <c r="A21288" s="9">
        <f t="shared" si="1"/>
        <v>15520</v>
      </c>
      <c r="B21288" s="5" t="s">
        <v>13345</v>
      </c>
      <c r="C21288" s="6" t="s">
        <v>462</v>
      </c>
    </row>
    <row r="21289">
      <c r="A21289" s="9">
        <f t="shared" si="1"/>
        <v>15520</v>
      </c>
      <c r="B21289" s="5" t="s">
        <v>13345</v>
      </c>
      <c r="C21289" s="6" t="s">
        <v>23637</v>
      </c>
    </row>
    <row r="21290">
      <c r="A21290" s="9">
        <f t="shared" si="1"/>
        <v>15521</v>
      </c>
      <c r="B21290" s="5" t="s">
        <v>13346</v>
      </c>
      <c r="C21290" s="6" t="s">
        <v>78</v>
      </c>
    </row>
    <row r="21291">
      <c r="A21291" s="9">
        <f t="shared" si="1"/>
        <v>15522</v>
      </c>
      <c r="B21291" s="5" t="s">
        <v>13347</v>
      </c>
      <c r="C21291" s="6" t="s">
        <v>1369</v>
      </c>
    </row>
    <row r="21292">
      <c r="A21292" s="9">
        <f t="shared" si="1"/>
        <v>15523</v>
      </c>
      <c r="B21292" s="8" t="s">
        <v>13348</v>
      </c>
      <c r="C21292" s="9" t="s">
        <v>46</v>
      </c>
    </row>
    <row r="21293">
      <c r="A21293" s="9">
        <f t="shared" si="1"/>
        <v>15524</v>
      </c>
      <c r="B21293" s="5" t="s">
        <v>13349</v>
      </c>
      <c r="C21293" s="6" t="s">
        <v>1324</v>
      </c>
    </row>
    <row r="21294">
      <c r="A21294" s="9">
        <f t="shared" si="1"/>
        <v>15525</v>
      </c>
      <c r="B21294" s="5" t="s">
        <v>13350</v>
      </c>
      <c r="C21294" s="6" t="s">
        <v>32</v>
      </c>
    </row>
    <row r="21295">
      <c r="A21295" s="9">
        <f t="shared" si="1"/>
        <v>15526</v>
      </c>
      <c r="B21295" s="5" t="s">
        <v>13351</v>
      </c>
      <c r="C21295" s="6" t="s">
        <v>86</v>
      </c>
    </row>
    <row r="21296">
      <c r="A21296" s="9">
        <f t="shared" si="1"/>
        <v>15527</v>
      </c>
      <c r="B21296" s="8" t="s">
        <v>13352</v>
      </c>
      <c r="C21296" s="9" t="s">
        <v>547</v>
      </c>
    </row>
    <row r="21297">
      <c r="A21297" s="9">
        <f t="shared" si="1"/>
        <v>15528</v>
      </c>
      <c r="B21297" s="8" t="s">
        <v>13353</v>
      </c>
      <c r="C21297" s="9" t="s">
        <v>733</v>
      </c>
    </row>
    <row r="21298">
      <c r="A21298" s="9">
        <f t="shared" si="1"/>
        <v>15529</v>
      </c>
      <c r="B21298" s="25" t="s">
        <v>26054</v>
      </c>
      <c r="C21298" s="26" t="s">
        <v>4721</v>
      </c>
    </row>
    <row r="21299">
      <c r="A21299" s="9">
        <f t="shared" si="1"/>
        <v>15530</v>
      </c>
      <c r="B21299" s="5" t="s">
        <v>13354</v>
      </c>
      <c r="C21299" s="6" t="s">
        <v>603</v>
      </c>
    </row>
    <row r="21300">
      <c r="A21300" s="9">
        <f t="shared" si="1"/>
        <v>15531</v>
      </c>
      <c r="B21300" s="25" t="s">
        <v>26055</v>
      </c>
      <c r="C21300" s="26" t="s">
        <v>4721</v>
      </c>
    </row>
    <row r="21301">
      <c r="A21301" s="9">
        <f t="shared" si="1"/>
        <v>15532</v>
      </c>
      <c r="B21301" s="8" t="s">
        <v>13355</v>
      </c>
      <c r="C21301" s="9" t="s">
        <v>121</v>
      </c>
    </row>
    <row r="21302">
      <c r="A21302" s="9">
        <f t="shared" si="1"/>
        <v>15533</v>
      </c>
      <c r="B21302" s="5" t="s">
        <v>13356</v>
      </c>
      <c r="C21302" s="6" t="s">
        <v>326</v>
      </c>
    </row>
    <row r="21303">
      <c r="A21303" s="9">
        <f t="shared" si="1"/>
        <v>15533</v>
      </c>
      <c r="B21303" s="5" t="s">
        <v>13356</v>
      </c>
      <c r="C21303" s="6" t="s">
        <v>23637</v>
      </c>
    </row>
    <row r="21304">
      <c r="A21304" s="9">
        <f t="shared" si="1"/>
        <v>15534</v>
      </c>
      <c r="B21304" s="25" t="s">
        <v>26056</v>
      </c>
      <c r="C21304" s="26" t="s">
        <v>487</v>
      </c>
    </row>
    <row r="21305">
      <c r="A21305" s="9">
        <f t="shared" si="1"/>
        <v>15534</v>
      </c>
      <c r="B21305" s="27" t="s">
        <v>26056</v>
      </c>
      <c r="C21305" s="28" t="s">
        <v>23637</v>
      </c>
    </row>
    <row r="21306">
      <c r="A21306" s="9">
        <f t="shared" si="1"/>
        <v>15535</v>
      </c>
      <c r="B21306" s="25" t="s">
        <v>26057</v>
      </c>
      <c r="C21306" s="26" t="s">
        <v>4721</v>
      </c>
    </row>
    <row r="21307">
      <c r="A21307" s="9">
        <f t="shared" si="1"/>
        <v>15536</v>
      </c>
      <c r="B21307" s="5" t="s">
        <v>13357</v>
      </c>
      <c r="C21307" s="6" t="s">
        <v>1369</v>
      </c>
    </row>
    <row r="21308">
      <c r="A21308" s="9">
        <f t="shared" si="1"/>
        <v>15536</v>
      </c>
      <c r="B21308" s="5" t="s">
        <v>13357</v>
      </c>
      <c r="C21308" s="6" t="s">
        <v>1221</v>
      </c>
    </row>
    <row r="21309">
      <c r="A21309" s="9">
        <f t="shared" si="1"/>
        <v>15537</v>
      </c>
      <c r="B21309" s="25" t="s">
        <v>26058</v>
      </c>
      <c r="C21309" s="26" t="s">
        <v>4721</v>
      </c>
    </row>
    <row r="21310">
      <c r="A21310" s="9">
        <f t="shared" si="1"/>
        <v>15538</v>
      </c>
      <c r="B21310" s="5" t="s">
        <v>13358</v>
      </c>
      <c r="C21310" s="6" t="s">
        <v>142</v>
      </c>
    </row>
    <row r="21311">
      <c r="A21311" s="9">
        <f t="shared" si="1"/>
        <v>15539</v>
      </c>
      <c r="B21311" s="5" t="s">
        <v>13359</v>
      </c>
      <c r="C21311" s="6" t="s">
        <v>20</v>
      </c>
    </row>
    <row r="21312">
      <c r="A21312" s="9">
        <f t="shared" si="1"/>
        <v>15540</v>
      </c>
      <c r="B21312" s="5" t="s">
        <v>13360</v>
      </c>
      <c r="C21312" s="6" t="s">
        <v>1394</v>
      </c>
    </row>
    <row r="21313">
      <c r="A21313" s="9">
        <f t="shared" si="1"/>
        <v>15541</v>
      </c>
      <c r="B21313" s="5" t="s">
        <v>13361</v>
      </c>
      <c r="C21313" s="6" t="s">
        <v>471</v>
      </c>
    </row>
    <row r="21314">
      <c r="A21314" s="9">
        <f t="shared" si="1"/>
        <v>15542</v>
      </c>
      <c r="B21314" s="5" t="s">
        <v>13362</v>
      </c>
      <c r="C21314" s="6" t="s">
        <v>1378</v>
      </c>
    </row>
    <row r="21315">
      <c r="A21315" s="9">
        <f t="shared" si="1"/>
        <v>15543</v>
      </c>
      <c r="B21315" s="5" t="s">
        <v>13363</v>
      </c>
      <c r="C21315" s="6" t="s">
        <v>95</v>
      </c>
    </row>
    <row r="21316">
      <c r="A21316" s="9">
        <f t="shared" si="1"/>
        <v>15544</v>
      </c>
      <c r="B21316" s="5" t="s">
        <v>13364</v>
      </c>
      <c r="C21316" s="6" t="s">
        <v>1221</v>
      </c>
    </row>
    <row r="21317">
      <c r="A21317" s="9">
        <f t="shared" si="1"/>
        <v>15545</v>
      </c>
      <c r="B21317" s="5" t="s">
        <v>13365</v>
      </c>
      <c r="C21317" s="6" t="s">
        <v>1369</v>
      </c>
    </row>
    <row r="21318">
      <c r="A21318" s="9">
        <f t="shared" si="1"/>
        <v>15546</v>
      </c>
      <c r="B21318" s="5" t="s">
        <v>13366</v>
      </c>
      <c r="C21318" s="6" t="s">
        <v>621</v>
      </c>
    </row>
    <row r="21319">
      <c r="A21319" s="9">
        <f t="shared" si="1"/>
        <v>15547</v>
      </c>
      <c r="B21319" s="25" t="s">
        <v>26059</v>
      </c>
      <c r="C21319" s="26" t="s">
        <v>4721</v>
      </c>
    </row>
    <row r="21320">
      <c r="A21320" s="9">
        <f t="shared" si="1"/>
        <v>15548</v>
      </c>
      <c r="B21320" s="8" t="s">
        <v>13367</v>
      </c>
      <c r="C21320" s="9" t="s">
        <v>121</v>
      </c>
    </row>
    <row r="21321">
      <c r="A21321" s="9">
        <f t="shared" si="1"/>
        <v>15549</v>
      </c>
      <c r="B21321" s="25" t="s">
        <v>26060</v>
      </c>
      <c r="C21321" s="26" t="s">
        <v>4721</v>
      </c>
    </row>
    <row r="21322">
      <c r="A21322" s="9">
        <f t="shared" si="1"/>
        <v>15550</v>
      </c>
      <c r="B21322" s="5" t="s">
        <v>13368</v>
      </c>
      <c r="C21322" s="6" t="s">
        <v>621</v>
      </c>
    </row>
    <row r="21323">
      <c r="A21323" s="9">
        <f t="shared" si="1"/>
        <v>15551</v>
      </c>
      <c r="B21323" s="30" t="s">
        <v>26061</v>
      </c>
      <c r="C21323" s="26" t="s">
        <v>23639</v>
      </c>
    </row>
    <row r="21324">
      <c r="A21324" s="9">
        <f t="shared" si="1"/>
        <v>15552</v>
      </c>
      <c r="B21324" s="25" t="s">
        <v>26062</v>
      </c>
      <c r="C21324" s="26" t="s">
        <v>10122</v>
      </c>
    </row>
    <row r="21325">
      <c r="A21325" s="9">
        <f t="shared" si="1"/>
        <v>15552</v>
      </c>
      <c r="B21325" s="27" t="s">
        <v>26062</v>
      </c>
      <c r="C21325" s="28" t="s">
        <v>23637</v>
      </c>
    </row>
    <row r="21326">
      <c r="A21326" s="9">
        <f t="shared" si="1"/>
        <v>15553</v>
      </c>
      <c r="B21326" s="25" t="s">
        <v>26063</v>
      </c>
      <c r="C21326" s="26" t="s">
        <v>10122</v>
      </c>
    </row>
    <row r="21327">
      <c r="A21327" s="9">
        <f t="shared" si="1"/>
        <v>15553</v>
      </c>
      <c r="B21327" s="27" t="s">
        <v>26063</v>
      </c>
      <c r="C21327" s="28" t="s">
        <v>23637</v>
      </c>
    </row>
    <row r="21328">
      <c r="A21328" s="9">
        <f t="shared" si="1"/>
        <v>15554</v>
      </c>
      <c r="B21328" s="5" t="s">
        <v>13369</v>
      </c>
      <c r="C21328" s="6" t="s">
        <v>1371</v>
      </c>
    </row>
    <row r="21329">
      <c r="A21329" s="9">
        <f t="shared" si="1"/>
        <v>15555</v>
      </c>
      <c r="B21329" s="5" t="s">
        <v>13370</v>
      </c>
      <c r="C21329" s="6" t="s">
        <v>714</v>
      </c>
    </row>
    <row r="21330">
      <c r="A21330" s="9">
        <f t="shared" si="1"/>
        <v>15555</v>
      </c>
      <c r="B21330" s="5" t="s">
        <v>13370</v>
      </c>
      <c r="C21330" s="6" t="s">
        <v>23672</v>
      </c>
    </row>
    <row r="21331">
      <c r="A21331" s="9">
        <f t="shared" si="1"/>
        <v>15556</v>
      </c>
      <c r="B21331" s="8" t="s">
        <v>13371</v>
      </c>
      <c r="C21331" s="9" t="s">
        <v>177</v>
      </c>
    </row>
    <row r="21332">
      <c r="A21332" s="9">
        <f t="shared" si="1"/>
        <v>15557</v>
      </c>
      <c r="B21332" s="5" t="s">
        <v>13372</v>
      </c>
      <c r="C21332" s="6" t="s">
        <v>1279</v>
      </c>
    </row>
    <row r="21333">
      <c r="A21333" s="9">
        <f t="shared" si="1"/>
        <v>15558</v>
      </c>
      <c r="B21333" s="5" t="s">
        <v>13373</v>
      </c>
      <c r="C21333" s="6" t="s">
        <v>1279</v>
      </c>
    </row>
    <row r="21334">
      <c r="A21334" s="9">
        <f t="shared" si="1"/>
        <v>15559</v>
      </c>
      <c r="B21334" s="5" t="s">
        <v>13374</v>
      </c>
      <c r="C21334" s="6" t="s">
        <v>32</v>
      </c>
    </row>
    <row r="21335">
      <c r="A21335" s="9">
        <f t="shared" si="1"/>
        <v>15560</v>
      </c>
      <c r="B21335" s="8" t="s">
        <v>13375</v>
      </c>
      <c r="C21335" s="9" t="s">
        <v>547</v>
      </c>
    </row>
    <row r="21336">
      <c r="A21336" s="9">
        <f t="shared" si="1"/>
        <v>15561</v>
      </c>
      <c r="B21336" s="5" t="s">
        <v>13376</v>
      </c>
      <c r="C21336" s="6" t="s">
        <v>78</v>
      </c>
    </row>
    <row r="21337">
      <c r="A21337" s="9">
        <f t="shared" si="1"/>
        <v>15562</v>
      </c>
      <c r="B21337" s="5" t="s">
        <v>13377</v>
      </c>
      <c r="C21337" s="6" t="s">
        <v>62</v>
      </c>
    </row>
    <row r="21338">
      <c r="A21338" s="9">
        <f t="shared" si="1"/>
        <v>15562</v>
      </c>
      <c r="B21338" s="5" t="s">
        <v>13377</v>
      </c>
      <c r="C21338" s="6" t="s">
        <v>23628</v>
      </c>
    </row>
    <row r="21339">
      <c r="A21339" s="9">
        <f t="shared" si="1"/>
        <v>15563</v>
      </c>
      <c r="B21339" s="8" t="s">
        <v>13378</v>
      </c>
      <c r="C21339" s="9" t="s">
        <v>60</v>
      </c>
    </row>
    <row r="21340">
      <c r="A21340" s="9">
        <f t="shared" si="1"/>
        <v>15564</v>
      </c>
      <c r="B21340" s="5" t="s">
        <v>13379</v>
      </c>
      <c r="C21340" s="6" t="s">
        <v>1458</v>
      </c>
    </row>
    <row r="21341">
      <c r="A21341" s="9">
        <f t="shared" si="1"/>
        <v>15564</v>
      </c>
      <c r="B21341" s="5" t="s">
        <v>13379</v>
      </c>
      <c r="C21341" s="6" t="s">
        <v>23628</v>
      </c>
    </row>
    <row r="21342">
      <c r="A21342" s="9">
        <f t="shared" si="1"/>
        <v>15565</v>
      </c>
      <c r="B21342" s="25" t="s">
        <v>26064</v>
      </c>
      <c r="C21342" s="26" t="s">
        <v>941</v>
      </c>
    </row>
    <row r="21343">
      <c r="A21343" s="9">
        <f t="shared" si="1"/>
        <v>15565</v>
      </c>
      <c r="B21343" s="25" t="s">
        <v>26064</v>
      </c>
      <c r="C21343" s="6" t="s">
        <v>23672</v>
      </c>
    </row>
    <row r="21344">
      <c r="A21344" s="9">
        <f t="shared" si="1"/>
        <v>15566</v>
      </c>
      <c r="B21344" s="25" t="s">
        <v>26065</v>
      </c>
      <c r="C21344" s="26" t="s">
        <v>941</v>
      </c>
    </row>
    <row r="21345">
      <c r="A21345" s="9">
        <f t="shared" si="1"/>
        <v>15566</v>
      </c>
      <c r="B21345" s="25" t="s">
        <v>26065</v>
      </c>
      <c r="C21345" s="6" t="s">
        <v>23672</v>
      </c>
    </row>
    <row r="21346">
      <c r="A21346" s="9">
        <f t="shared" si="1"/>
        <v>15567</v>
      </c>
      <c r="B21346" s="25" t="s">
        <v>26066</v>
      </c>
      <c r="C21346" s="26" t="s">
        <v>941</v>
      </c>
    </row>
    <row r="21347">
      <c r="A21347" s="9">
        <f t="shared" si="1"/>
        <v>15567</v>
      </c>
      <c r="B21347" s="25" t="s">
        <v>26066</v>
      </c>
      <c r="C21347" s="6" t="s">
        <v>23672</v>
      </c>
    </row>
    <row r="21348">
      <c r="A21348" s="9">
        <f t="shared" si="1"/>
        <v>15568</v>
      </c>
      <c r="B21348" s="5" t="s">
        <v>13380</v>
      </c>
      <c r="C21348" s="6" t="s">
        <v>4</v>
      </c>
    </row>
    <row r="21349">
      <c r="A21349" s="9">
        <f t="shared" si="1"/>
        <v>15569</v>
      </c>
      <c r="B21349" s="25" t="s">
        <v>26067</v>
      </c>
      <c r="C21349" s="26" t="s">
        <v>8541</v>
      </c>
    </row>
    <row r="21350">
      <c r="A21350" s="9">
        <f t="shared" si="1"/>
        <v>15570</v>
      </c>
      <c r="B21350" s="8" t="s">
        <v>13381</v>
      </c>
      <c r="C21350" s="9" t="s">
        <v>24</v>
      </c>
    </row>
    <row r="21351">
      <c r="A21351" s="9">
        <f t="shared" si="1"/>
        <v>15571</v>
      </c>
      <c r="B21351" s="5" t="s">
        <v>13382</v>
      </c>
      <c r="C21351" s="6" t="s">
        <v>1369</v>
      </c>
    </row>
    <row r="21352">
      <c r="A21352" s="9">
        <f t="shared" si="1"/>
        <v>15571</v>
      </c>
      <c r="B21352" s="5" t="s">
        <v>13382</v>
      </c>
      <c r="C21352" s="6" t="s">
        <v>893</v>
      </c>
    </row>
    <row r="21353">
      <c r="A21353" s="9">
        <f t="shared" si="1"/>
        <v>15572</v>
      </c>
      <c r="B21353" s="5" t="s">
        <v>13383</v>
      </c>
      <c r="C21353" s="6" t="s">
        <v>785</v>
      </c>
    </row>
    <row r="21354">
      <c r="A21354" s="9">
        <f t="shared" si="1"/>
        <v>15572</v>
      </c>
      <c r="B21354" s="5" t="s">
        <v>13383</v>
      </c>
      <c r="C21354" s="6" t="s">
        <v>893</v>
      </c>
    </row>
    <row r="21355">
      <c r="A21355" s="9">
        <f t="shared" si="1"/>
        <v>15573</v>
      </c>
      <c r="B21355" s="5" t="s">
        <v>13384</v>
      </c>
      <c r="C21355" s="6" t="s">
        <v>1371</v>
      </c>
    </row>
    <row r="21356">
      <c r="A21356" s="9">
        <f t="shared" si="1"/>
        <v>15573</v>
      </c>
      <c r="B21356" s="5" t="s">
        <v>13384</v>
      </c>
      <c r="C21356" s="6" t="s">
        <v>547</v>
      </c>
    </row>
    <row r="21357">
      <c r="A21357" s="9">
        <f t="shared" si="1"/>
        <v>15574</v>
      </c>
      <c r="B21357" s="8" t="s">
        <v>13385</v>
      </c>
      <c r="C21357" s="9" t="s">
        <v>42</v>
      </c>
    </row>
    <row r="21358">
      <c r="A21358" s="9">
        <f t="shared" si="1"/>
        <v>15575</v>
      </c>
      <c r="B21358" s="8" t="s">
        <v>13386</v>
      </c>
      <c r="C21358" s="9" t="s">
        <v>733</v>
      </c>
    </row>
    <row r="21359">
      <c r="A21359" s="9">
        <f t="shared" si="1"/>
        <v>15576</v>
      </c>
      <c r="B21359" s="8" t="s">
        <v>13387</v>
      </c>
      <c r="C21359" s="9" t="s">
        <v>818</v>
      </c>
    </row>
    <row r="21360">
      <c r="A21360" s="9">
        <f t="shared" si="1"/>
        <v>15577</v>
      </c>
      <c r="B21360" s="25" t="s">
        <v>26068</v>
      </c>
      <c r="C21360" s="26" t="s">
        <v>11797</v>
      </c>
    </row>
    <row r="21361">
      <c r="A21361" s="9">
        <f t="shared" si="1"/>
        <v>15578</v>
      </c>
      <c r="B21361" s="5" t="s">
        <v>13388</v>
      </c>
      <c r="C21361" s="6" t="s">
        <v>1290</v>
      </c>
    </row>
    <row r="21362">
      <c r="A21362" s="9">
        <f t="shared" si="1"/>
        <v>15579</v>
      </c>
      <c r="B21362" s="25" t="s">
        <v>26069</v>
      </c>
      <c r="C21362" s="26" t="s">
        <v>11797</v>
      </c>
    </row>
    <row r="21363">
      <c r="A21363" s="9">
        <f t="shared" si="1"/>
        <v>15580</v>
      </c>
      <c r="B21363" s="5" t="s">
        <v>13389</v>
      </c>
      <c r="C21363" s="6" t="s">
        <v>1262</v>
      </c>
    </row>
    <row r="21364">
      <c r="A21364" s="9">
        <f t="shared" si="1"/>
        <v>15580</v>
      </c>
      <c r="B21364" s="40" t="s">
        <v>13389</v>
      </c>
      <c r="C21364" s="40" t="s">
        <v>3126</v>
      </c>
    </row>
    <row r="21365">
      <c r="A21365" s="9">
        <f t="shared" si="1"/>
        <v>15581</v>
      </c>
      <c r="B21365" s="5" t="s">
        <v>13390</v>
      </c>
      <c r="C21365" s="6" t="s">
        <v>1371</v>
      </c>
    </row>
    <row r="21366">
      <c r="A21366" s="9">
        <f t="shared" si="1"/>
        <v>15582</v>
      </c>
      <c r="B21366" s="5" t="s">
        <v>13391</v>
      </c>
      <c r="C21366" s="6" t="s">
        <v>1371</v>
      </c>
    </row>
    <row r="21367">
      <c r="A21367" s="9">
        <f t="shared" si="1"/>
        <v>15583</v>
      </c>
      <c r="B21367" s="5" t="s">
        <v>13392</v>
      </c>
      <c r="C21367" s="6" t="s">
        <v>989</v>
      </c>
    </row>
    <row r="21368">
      <c r="A21368" s="9">
        <f t="shared" si="1"/>
        <v>15584</v>
      </c>
      <c r="B21368" s="5" t="s">
        <v>13393</v>
      </c>
      <c r="C21368" s="6" t="s">
        <v>714</v>
      </c>
    </row>
    <row r="21369">
      <c r="A21369" s="9">
        <f t="shared" si="1"/>
        <v>15584</v>
      </c>
      <c r="B21369" s="5" t="s">
        <v>13393</v>
      </c>
      <c r="C21369" s="6" t="s">
        <v>23672</v>
      </c>
    </row>
    <row r="21370">
      <c r="A21370" s="9">
        <f t="shared" si="1"/>
        <v>15585</v>
      </c>
      <c r="B21370" s="5" t="s">
        <v>13394</v>
      </c>
      <c r="C21370" s="6" t="s">
        <v>78</v>
      </c>
    </row>
    <row r="21371">
      <c r="A21371" s="9">
        <f t="shared" si="1"/>
        <v>15586</v>
      </c>
      <c r="B21371" s="5" t="s">
        <v>13395</v>
      </c>
      <c r="C21371" s="6" t="s">
        <v>324</v>
      </c>
    </row>
    <row r="21372">
      <c r="A21372" s="9">
        <f t="shared" si="1"/>
        <v>15586</v>
      </c>
      <c r="B21372" s="5" t="s">
        <v>13395</v>
      </c>
      <c r="C21372" s="6" t="s">
        <v>23637</v>
      </c>
    </row>
    <row r="21373">
      <c r="A21373" s="9">
        <f t="shared" si="1"/>
        <v>15587</v>
      </c>
      <c r="B21373" s="5" t="s">
        <v>13396</v>
      </c>
      <c r="C21373" s="6" t="s">
        <v>12</v>
      </c>
    </row>
    <row r="21374">
      <c r="A21374" s="9">
        <f t="shared" si="1"/>
        <v>15588</v>
      </c>
      <c r="B21374" s="5" t="s">
        <v>13397</v>
      </c>
      <c r="C21374" s="6" t="s">
        <v>714</v>
      </c>
    </row>
    <row r="21375">
      <c r="A21375" s="9">
        <f t="shared" si="1"/>
        <v>15588</v>
      </c>
      <c r="B21375" s="5" t="s">
        <v>13397</v>
      </c>
      <c r="C21375" s="6" t="s">
        <v>23672</v>
      </c>
    </row>
    <row r="21376">
      <c r="A21376" s="9">
        <f t="shared" si="1"/>
        <v>15589</v>
      </c>
      <c r="B21376" s="5" t="s">
        <v>13398</v>
      </c>
      <c r="C21376" s="6" t="s">
        <v>1371</v>
      </c>
    </row>
    <row r="21377">
      <c r="A21377" s="9">
        <f t="shared" si="1"/>
        <v>15590</v>
      </c>
      <c r="B21377" s="5" t="s">
        <v>13399</v>
      </c>
      <c r="C21377" s="6" t="s">
        <v>27</v>
      </c>
    </row>
    <row r="21378">
      <c r="A21378" s="9">
        <f t="shared" si="1"/>
        <v>15591</v>
      </c>
      <c r="B21378" s="5" t="s">
        <v>13400</v>
      </c>
      <c r="C21378" s="6" t="s">
        <v>1120</v>
      </c>
    </row>
    <row r="21379">
      <c r="A21379" s="9">
        <f t="shared" si="1"/>
        <v>15592</v>
      </c>
      <c r="B21379" s="5" t="s">
        <v>13401</v>
      </c>
      <c r="C21379" s="6" t="s">
        <v>1221</v>
      </c>
    </row>
    <row r="21380">
      <c r="A21380" s="9">
        <f t="shared" si="1"/>
        <v>15593</v>
      </c>
      <c r="B21380" s="5" t="s">
        <v>13402</v>
      </c>
      <c r="C21380" s="6" t="s">
        <v>1378</v>
      </c>
    </row>
    <row r="21381">
      <c r="A21381" s="9">
        <f t="shared" si="1"/>
        <v>15594</v>
      </c>
      <c r="B21381" s="5" t="s">
        <v>13403</v>
      </c>
      <c r="C21381" s="6" t="s">
        <v>1223</v>
      </c>
    </row>
    <row r="21382">
      <c r="A21382" s="9">
        <f t="shared" si="1"/>
        <v>15595</v>
      </c>
      <c r="B21382" s="25" t="s">
        <v>26070</v>
      </c>
      <c r="C21382" s="26" t="s">
        <v>8541</v>
      </c>
    </row>
    <row r="21383">
      <c r="A21383" s="9">
        <f t="shared" si="1"/>
        <v>15596</v>
      </c>
      <c r="B21383" s="5" t="s">
        <v>13404</v>
      </c>
      <c r="C21383" s="6" t="s">
        <v>547</v>
      </c>
    </row>
    <row r="21384">
      <c r="A21384" s="9">
        <f t="shared" si="1"/>
        <v>15596</v>
      </c>
      <c r="B21384" s="5" t="s">
        <v>13404</v>
      </c>
      <c r="C21384" s="6" t="s">
        <v>1290</v>
      </c>
    </row>
    <row r="21385">
      <c r="A21385" s="9">
        <f t="shared" si="1"/>
        <v>15597</v>
      </c>
      <c r="B21385" s="8" t="s">
        <v>13405</v>
      </c>
      <c r="C21385" s="9" t="s">
        <v>733</v>
      </c>
    </row>
    <row r="21386">
      <c r="A21386" s="9">
        <f t="shared" si="1"/>
        <v>15598</v>
      </c>
      <c r="B21386" s="25" t="s">
        <v>26071</v>
      </c>
      <c r="C21386" s="26" t="s">
        <v>487</v>
      </c>
    </row>
    <row r="21387">
      <c r="A21387" s="9">
        <f t="shared" si="1"/>
        <v>15598</v>
      </c>
      <c r="B21387" s="27" t="s">
        <v>26071</v>
      </c>
      <c r="C21387" s="28" t="s">
        <v>23637</v>
      </c>
    </row>
    <row r="21388">
      <c r="A21388" s="9">
        <f t="shared" si="1"/>
        <v>15599</v>
      </c>
      <c r="B21388" s="25" t="s">
        <v>26072</v>
      </c>
      <c r="C21388" s="26" t="s">
        <v>4721</v>
      </c>
    </row>
    <row r="21389">
      <c r="A21389" s="9">
        <f t="shared" si="1"/>
        <v>15600</v>
      </c>
      <c r="B21389" s="5" t="s">
        <v>13406</v>
      </c>
      <c r="C21389" s="6" t="s">
        <v>785</v>
      </c>
    </row>
    <row r="21390">
      <c r="A21390" s="9">
        <f t="shared" si="1"/>
        <v>15601</v>
      </c>
      <c r="B21390" s="25" t="s">
        <v>26073</v>
      </c>
      <c r="C21390" s="26" t="s">
        <v>4721</v>
      </c>
    </row>
    <row r="21391">
      <c r="A21391" s="9">
        <f t="shared" si="1"/>
        <v>15602</v>
      </c>
      <c r="B21391" s="25" t="s">
        <v>26074</v>
      </c>
      <c r="C21391" s="26" t="s">
        <v>487</v>
      </c>
    </row>
    <row r="21392">
      <c r="A21392" s="9">
        <f t="shared" si="1"/>
        <v>15602</v>
      </c>
      <c r="B21392" s="27" t="s">
        <v>26074</v>
      </c>
      <c r="C21392" s="28" t="s">
        <v>23637</v>
      </c>
    </row>
    <row r="21393">
      <c r="A21393" s="9">
        <f t="shared" si="1"/>
        <v>15603</v>
      </c>
      <c r="B21393" s="5" t="s">
        <v>13407</v>
      </c>
      <c r="C21393" s="6" t="s">
        <v>97</v>
      </c>
    </row>
    <row r="21394">
      <c r="A21394" s="9">
        <f t="shared" si="1"/>
        <v>15603</v>
      </c>
      <c r="B21394" s="5" t="s">
        <v>13407</v>
      </c>
      <c r="C21394" s="6" t="s">
        <v>23637</v>
      </c>
    </row>
    <row r="21395">
      <c r="A21395" s="9">
        <f t="shared" si="1"/>
        <v>15604</v>
      </c>
      <c r="B21395" s="8" t="s">
        <v>13408</v>
      </c>
      <c r="C21395" s="9" t="s">
        <v>188</v>
      </c>
    </row>
    <row r="21396">
      <c r="A21396" s="9">
        <f t="shared" si="1"/>
        <v>15605</v>
      </c>
      <c r="B21396" s="8" t="s">
        <v>13409</v>
      </c>
      <c r="C21396" s="9" t="s">
        <v>555</v>
      </c>
    </row>
    <row r="21397">
      <c r="A21397" s="9">
        <f t="shared" si="1"/>
        <v>15606</v>
      </c>
      <c r="B21397" s="5" t="s">
        <v>13410</v>
      </c>
      <c r="C21397" s="6" t="s">
        <v>34</v>
      </c>
    </row>
    <row r="21398">
      <c r="A21398" s="9">
        <f t="shared" si="1"/>
        <v>15606</v>
      </c>
      <c r="B21398" s="5" t="s">
        <v>13410</v>
      </c>
      <c r="C21398" s="6" t="s">
        <v>23628</v>
      </c>
    </row>
    <row r="21399">
      <c r="A21399" s="9">
        <f t="shared" si="1"/>
        <v>15607</v>
      </c>
      <c r="B21399" s="8" t="s">
        <v>13411</v>
      </c>
      <c r="C21399" s="9" t="s">
        <v>177</v>
      </c>
    </row>
    <row r="21400">
      <c r="A21400" s="9">
        <f t="shared" si="1"/>
        <v>15608</v>
      </c>
      <c r="B21400" s="25" t="s">
        <v>26075</v>
      </c>
      <c r="C21400" s="26" t="s">
        <v>4721</v>
      </c>
    </row>
    <row r="21401">
      <c r="A21401" s="9">
        <f t="shared" si="1"/>
        <v>15609</v>
      </c>
      <c r="B21401" s="8" t="s">
        <v>13412</v>
      </c>
      <c r="C21401" s="9" t="s">
        <v>60</v>
      </c>
    </row>
    <row r="21402">
      <c r="A21402" s="9">
        <f t="shared" si="1"/>
        <v>15609</v>
      </c>
      <c r="B21402" s="8" t="s">
        <v>13412</v>
      </c>
      <c r="C21402" s="9" t="s">
        <v>40</v>
      </c>
    </row>
    <row r="21403">
      <c r="A21403" s="9">
        <f t="shared" si="1"/>
        <v>15609</v>
      </c>
      <c r="B21403" s="8" t="s">
        <v>13412</v>
      </c>
      <c r="C21403" s="9" t="s">
        <v>142</v>
      </c>
    </row>
    <row r="21404">
      <c r="A21404" s="9">
        <f t="shared" si="1"/>
        <v>15609</v>
      </c>
      <c r="B21404" s="8" t="s">
        <v>13412</v>
      </c>
      <c r="C21404" s="6" t="s">
        <v>59</v>
      </c>
    </row>
    <row r="21405">
      <c r="A21405" s="9">
        <f t="shared" si="1"/>
        <v>15610</v>
      </c>
      <c r="B21405" s="5" t="s">
        <v>13413</v>
      </c>
      <c r="C21405" s="6" t="s">
        <v>267</v>
      </c>
    </row>
    <row r="21406">
      <c r="A21406" s="9">
        <f t="shared" si="1"/>
        <v>15610</v>
      </c>
      <c r="B21406" s="5" t="s">
        <v>13413</v>
      </c>
      <c r="C21406" s="6" t="s">
        <v>23637</v>
      </c>
    </row>
    <row r="21407">
      <c r="A21407" s="9">
        <f t="shared" si="1"/>
        <v>15611</v>
      </c>
      <c r="B21407" s="5" t="s">
        <v>13414</v>
      </c>
      <c r="C21407" s="6" t="s">
        <v>1376</v>
      </c>
    </row>
    <row r="21408">
      <c r="A21408" s="9">
        <f t="shared" si="1"/>
        <v>15611</v>
      </c>
      <c r="B21408" s="5" t="s">
        <v>13414</v>
      </c>
      <c r="C21408" s="6" t="s">
        <v>23628</v>
      </c>
    </row>
    <row r="21409">
      <c r="A21409" s="9">
        <f t="shared" si="1"/>
        <v>15612</v>
      </c>
      <c r="B21409" s="5" t="s">
        <v>13415</v>
      </c>
      <c r="C21409" s="6" t="s">
        <v>324</v>
      </c>
    </row>
    <row r="21410">
      <c r="A21410" s="9">
        <f t="shared" si="1"/>
        <v>15612</v>
      </c>
      <c r="B21410" s="5" t="s">
        <v>13415</v>
      </c>
      <c r="C21410" s="6" t="s">
        <v>23637</v>
      </c>
    </row>
    <row r="21411">
      <c r="A21411" s="9">
        <f t="shared" si="1"/>
        <v>15613</v>
      </c>
      <c r="B21411" s="25" t="s">
        <v>26076</v>
      </c>
      <c r="C21411" s="26" t="s">
        <v>4721</v>
      </c>
    </row>
    <row r="21412">
      <c r="A21412" s="9">
        <f t="shared" si="1"/>
        <v>15614</v>
      </c>
      <c r="B21412" s="5" t="s">
        <v>13416</v>
      </c>
      <c r="C21412" s="6" t="s">
        <v>452</v>
      </c>
    </row>
    <row r="21413">
      <c r="A21413" s="9">
        <f t="shared" si="1"/>
        <v>15614</v>
      </c>
      <c r="B21413" s="5" t="s">
        <v>13416</v>
      </c>
      <c r="C21413" s="6" t="s">
        <v>804</v>
      </c>
    </row>
    <row r="21414">
      <c r="A21414" s="9">
        <f t="shared" si="1"/>
        <v>15614</v>
      </c>
      <c r="B21414" s="5" t="s">
        <v>13416</v>
      </c>
      <c r="C21414" s="6" t="s">
        <v>324</v>
      </c>
    </row>
    <row r="21415">
      <c r="A21415" s="9">
        <f t="shared" si="1"/>
        <v>15614</v>
      </c>
      <c r="B21415" s="5" t="s">
        <v>13416</v>
      </c>
      <c r="C21415" s="6" t="s">
        <v>23637</v>
      </c>
    </row>
    <row r="21416">
      <c r="A21416" s="9">
        <f t="shared" si="1"/>
        <v>15615</v>
      </c>
      <c r="B21416" s="8" t="s">
        <v>13417</v>
      </c>
      <c r="C21416" s="9" t="s">
        <v>733</v>
      </c>
    </row>
    <row r="21417">
      <c r="A21417" s="9">
        <f t="shared" si="1"/>
        <v>15616</v>
      </c>
      <c r="B21417" s="25" t="s">
        <v>26077</v>
      </c>
      <c r="C21417" s="26" t="s">
        <v>4721</v>
      </c>
    </row>
    <row r="21418">
      <c r="A21418" s="9">
        <f t="shared" si="1"/>
        <v>15617</v>
      </c>
      <c r="B21418" s="5" t="s">
        <v>13418</v>
      </c>
      <c r="C21418" s="6" t="s">
        <v>1620</v>
      </c>
    </row>
    <row r="21419">
      <c r="A21419" s="9">
        <f t="shared" si="1"/>
        <v>15618</v>
      </c>
      <c r="B21419" s="25" t="s">
        <v>26078</v>
      </c>
      <c r="C21419" s="26" t="s">
        <v>4721</v>
      </c>
    </row>
    <row r="21420">
      <c r="A21420" s="9">
        <f t="shared" si="1"/>
        <v>15619</v>
      </c>
      <c r="B21420" s="5" t="s">
        <v>13419</v>
      </c>
      <c r="C21420" s="6" t="s">
        <v>324</v>
      </c>
    </row>
    <row r="21421">
      <c r="A21421" s="9">
        <f t="shared" si="1"/>
        <v>15619</v>
      </c>
      <c r="B21421" s="5" t="s">
        <v>13419</v>
      </c>
      <c r="C21421" s="6" t="s">
        <v>23637</v>
      </c>
    </row>
    <row r="21422">
      <c r="A21422" s="9">
        <f t="shared" si="1"/>
        <v>15620</v>
      </c>
      <c r="B21422" s="25" t="s">
        <v>26079</v>
      </c>
      <c r="C21422" s="26" t="s">
        <v>4721</v>
      </c>
    </row>
    <row r="21423">
      <c r="A21423" s="9">
        <f t="shared" si="1"/>
        <v>15621</v>
      </c>
      <c r="B21423" s="5" t="s">
        <v>13420</v>
      </c>
      <c r="C21423" s="6" t="s">
        <v>555</v>
      </c>
    </row>
    <row r="21424">
      <c r="A21424" s="9">
        <f t="shared" si="1"/>
        <v>15622</v>
      </c>
      <c r="B21424" s="25" t="s">
        <v>26080</v>
      </c>
      <c r="C21424" s="26" t="s">
        <v>46</v>
      </c>
    </row>
    <row r="21425">
      <c r="A21425" s="9">
        <f t="shared" si="1"/>
        <v>15623</v>
      </c>
      <c r="B21425" s="8" t="s">
        <v>13421</v>
      </c>
      <c r="C21425" s="9" t="s">
        <v>733</v>
      </c>
    </row>
    <row r="21426">
      <c r="A21426" s="9">
        <f t="shared" si="1"/>
        <v>15624</v>
      </c>
      <c r="B21426" s="25" t="s">
        <v>26081</v>
      </c>
      <c r="C21426" s="26" t="s">
        <v>4721</v>
      </c>
    </row>
    <row r="21427">
      <c r="A21427" s="9">
        <f t="shared" si="1"/>
        <v>15625</v>
      </c>
      <c r="B21427" s="8" t="s">
        <v>13422</v>
      </c>
      <c r="C21427" s="9" t="s">
        <v>733</v>
      </c>
    </row>
    <row r="21428">
      <c r="A21428" s="9">
        <f t="shared" si="1"/>
        <v>15626</v>
      </c>
      <c r="B21428" s="5" t="s">
        <v>13423</v>
      </c>
      <c r="C21428" s="6" t="s">
        <v>610</v>
      </c>
    </row>
    <row r="21429">
      <c r="A21429" s="9">
        <f t="shared" si="1"/>
        <v>15627</v>
      </c>
      <c r="B21429" s="5" t="s">
        <v>13424</v>
      </c>
      <c r="C21429" s="6" t="s">
        <v>32</v>
      </c>
    </row>
    <row r="21430">
      <c r="A21430" s="9">
        <f t="shared" si="1"/>
        <v>15628</v>
      </c>
      <c r="B21430" s="8" t="s">
        <v>13425</v>
      </c>
      <c r="C21430" s="6" t="s">
        <v>1054</v>
      </c>
    </row>
    <row r="21431">
      <c r="A21431" s="9">
        <f t="shared" si="1"/>
        <v>15628</v>
      </c>
      <c r="B21431" s="8" t="s">
        <v>13425</v>
      </c>
      <c r="C21431" s="9" t="s">
        <v>60</v>
      </c>
    </row>
    <row r="21432">
      <c r="A21432" s="9">
        <f t="shared" si="1"/>
        <v>15628</v>
      </c>
      <c r="B21432" s="8" t="s">
        <v>13425</v>
      </c>
      <c r="C21432" s="6" t="s">
        <v>23637</v>
      </c>
    </row>
    <row r="21433">
      <c r="A21433" s="9">
        <f t="shared" si="1"/>
        <v>15629</v>
      </c>
      <c r="B21433" s="25" t="s">
        <v>26082</v>
      </c>
      <c r="C21433" s="26" t="s">
        <v>4721</v>
      </c>
    </row>
    <row r="21434">
      <c r="A21434" s="9">
        <f t="shared" si="1"/>
        <v>15630</v>
      </c>
      <c r="B21434" s="8" t="s">
        <v>13426</v>
      </c>
      <c r="C21434" s="9" t="s">
        <v>733</v>
      </c>
    </row>
    <row r="21435">
      <c r="A21435" s="9">
        <f t="shared" si="1"/>
        <v>15631</v>
      </c>
      <c r="B21435" s="8" t="s">
        <v>13427</v>
      </c>
      <c r="C21435" s="9" t="s">
        <v>72</v>
      </c>
    </row>
    <row r="21436">
      <c r="A21436" s="9">
        <f t="shared" si="1"/>
        <v>15632</v>
      </c>
      <c r="B21436" s="25" t="s">
        <v>26083</v>
      </c>
      <c r="C21436" s="26" t="s">
        <v>4721</v>
      </c>
    </row>
    <row r="21437">
      <c r="A21437" s="9">
        <f t="shared" si="1"/>
        <v>15633</v>
      </c>
      <c r="B21437" s="8" t="s">
        <v>13428</v>
      </c>
      <c r="C21437" s="9" t="s">
        <v>733</v>
      </c>
    </row>
    <row r="21438">
      <c r="A21438" s="9">
        <f t="shared" si="1"/>
        <v>15634</v>
      </c>
      <c r="B21438" s="25" t="s">
        <v>26084</v>
      </c>
      <c r="C21438" s="26" t="s">
        <v>8541</v>
      </c>
    </row>
    <row r="21439">
      <c r="A21439" s="9">
        <f t="shared" si="1"/>
        <v>15635</v>
      </c>
      <c r="B21439" s="5" t="s">
        <v>13429</v>
      </c>
      <c r="C21439" s="6" t="s">
        <v>20</v>
      </c>
    </row>
    <row r="21440">
      <c r="A21440" s="9">
        <f t="shared" si="1"/>
        <v>15636</v>
      </c>
      <c r="B21440" s="8" t="s">
        <v>13430</v>
      </c>
      <c r="C21440" s="9" t="s">
        <v>733</v>
      </c>
    </row>
    <row r="21441">
      <c r="A21441" s="9">
        <f t="shared" si="1"/>
        <v>15637</v>
      </c>
      <c r="B21441" s="8" t="s">
        <v>13431</v>
      </c>
      <c r="C21441" s="9" t="s">
        <v>46</v>
      </c>
    </row>
    <row r="21442">
      <c r="A21442" s="9">
        <f t="shared" si="1"/>
        <v>15638</v>
      </c>
      <c r="B21442" s="5" t="s">
        <v>13432</v>
      </c>
      <c r="C21442" s="6" t="s">
        <v>714</v>
      </c>
    </row>
    <row r="21443">
      <c r="A21443" s="9">
        <f t="shared" si="1"/>
        <v>15638</v>
      </c>
      <c r="B21443" s="5" t="s">
        <v>13432</v>
      </c>
      <c r="C21443" s="6" t="s">
        <v>23672</v>
      </c>
    </row>
    <row r="21444">
      <c r="A21444" s="9">
        <f t="shared" si="1"/>
        <v>15639</v>
      </c>
      <c r="B21444" s="5" t="s">
        <v>13433</v>
      </c>
      <c r="C21444" s="6" t="s">
        <v>785</v>
      </c>
    </row>
    <row r="21445">
      <c r="A21445" s="9">
        <f t="shared" si="1"/>
        <v>15640</v>
      </c>
      <c r="B21445" s="8" t="s">
        <v>13434</v>
      </c>
      <c r="C21445" s="9" t="s">
        <v>733</v>
      </c>
    </row>
    <row r="21446">
      <c r="A21446" s="9">
        <f t="shared" si="1"/>
        <v>15641</v>
      </c>
      <c r="B21446" s="8" t="s">
        <v>13435</v>
      </c>
      <c r="C21446" s="9" t="s">
        <v>893</v>
      </c>
    </row>
    <row r="21447">
      <c r="A21447" s="9">
        <f t="shared" si="1"/>
        <v>15642</v>
      </c>
      <c r="B21447" s="5" t="s">
        <v>13436</v>
      </c>
      <c r="C21447" s="6" t="s">
        <v>1378</v>
      </c>
    </row>
    <row r="21448">
      <c r="A21448" s="9">
        <f t="shared" si="1"/>
        <v>15643</v>
      </c>
      <c r="B21448" s="5" t="s">
        <v>13437</v>
      </c>
      <c r="C21448" s="6" t="s">
        <v>1279</v>
      </c>
    </row>
    <row r="21449">
      <c r="A21449" s="9">
        <f t="shared" si="1"/>
        <v>15644</v>
      </c>
      <c r="B21449" s="5" t="s">
        <v>13438</v>
      </c>
      <c r="C21449" s="6" t="s">
        <v>471</v>
      </c>
    </row>
    <row r="21450">
      <c r="A21450" s="9">
        <f t="shared" si="1"/>
        <v>15645</v>
      </c>
      <c r="B21450" s="30" t="s">
        <v>26085</v>
      </c>
      <c r="C21450" s="26" t="s">
        <v>23737</v>
      </c>
    </row>
    <row r="21451">
      <c r="A21451" s="9">
        <f t="shared" si="1"/>
        <v>15646</v>
      </c>
      <c r="B21451" s="5" t="s">
        <v>13439</v>
      </c>
      <c r="C21451" s="6" t="s">
        <v>27</v>
      </c>
    </row>
    <row r="21452">
      <c r="A21452" s="9">
        <f t="shared" si="1"/>
        <v>15647</v>
      </c>
      <c r="B21452" s="25" t="s">
        <v>26086</v>
      </c>
      <c r="C21452" s="26" t="s">
        <v>446</v>
      </c>
    </row>
    <row r="21453">
      <c r="A21453" s="9">
        <f t="shared" si="1"/>
        <v>15647</v>
      </c>
      <c r="B21453" s="27" t="s">
        <v>26086</v>
      </c>
      <c r="C21453" s="28" t="s">
        <v>23637</v>
      </c>
    </row>
    <row r="21454">
      <c r="A21454" s="9">
        <f t="shared" si="1"/>
        <v>15648</v>
      </c>
      <c r="B21454" s="5" t="s">
        <v>13440</v>
      </c>
      <c r="C21454" s="6" t="s">
        <v>27</v>
      </c>
    </row>
    <row r="21455">
      <c r="A21455" s="9">
        <f t="shared" si="1"/>
        <v>15649</v>
      </c>
      <c r="B21455" s="25" t="s">
        <v>26087</v>
      </c>
      <c r="C21455" s="26" t="s">
        <v>4721</v>
      </c>
    </row>
    <row r="21456">
      <c r="A21456" s="9">
        <f t="shared" si="1"/>
        <v>15650</v>
      </c>
      <c r="B21456" s="5" t="s">
        <v>13441</v>
      </c>
      <c r="C21456" s="6" t="s">
        <v>1378</v>
      </c>
    </row>
    <row r="21457">
      <c r="A21457" s="9">
        <f t="shared" si="1"/>
        <v>15651</v>
      </c>
      <c r="B21457" s="30" t="s">
        <v>26088</v>
      </c>
      <c r="C21457" s="26" t="s">
        <v>785</v>
      </c>
    </row>
    <row r="21458">
      <c r="A21458" s="9">
        <f t="shared" si="1"/>
        <v>15652</v>
      </c>
      <c r="B21458" s="8" t="s">
        <v>13442</v>
      </c>
      <c r="C21458" s="9" t="s">
        <v>88</v>
      </c>
    </row>
    <row r="21459">
      <c r="A21459" s="9">
        <f t="shared" si="1"/>
        <v>15653</v>
      </c>
      <c r="B21459" s="5" t="s">
        <v>13443</v>
      </c>
      <c r="C21459" s="6" t="s">
        <v>97</v>
      </c>
    </row>
    <row r="21460">
      <c r="A21460" s="9">
        <f t="shared" si="1"/>
        <v>15653</v>
      </c>
      <c r="B21460" s="5" t="s">
        <v>13443</v>
      </c>
      <c r="C21460" s="6" t="s">
        <v>547</v>
      </c>
    </row>
    <row r="21461">
      <c r="A21461" s="9">
        <f t="shared" si="1"/>
        <v>15653</v>
      </c>
      <c r="B21461" s="5" t="s">
        <v>13443</v>
      </c>
      <c r="C21461" s="6" t="s">
        <v>23637</v>
      </c>
    </row>
    <row r="21462">
      <c r="A21462" s="9">
        <f t="shared" si="1"/>
        <v>15654</v>
      </c>
      <c r="B21462" s="29" t="s">
        <v>26089</v>
      </c>
      <c r="C21462" s="26" t="s">
        <v>23636</v>
      </c>
    </row>
    <row r="21463">
      <c r="A21463" s="9">
        <f t="shared" si="1"/>
        <v>15655</v>
      </c>
      <c r="B21463" s="5" t="s">
        <v>13444</v>
      </c>
      <c r="C21463" s="6" t="s">
        <v>1324</v>
      </c>
    </row>
    <row r="21464">
      <c r="A21464" s="9">
        <f t="shared" si="1"/>
        <v>15656</v>
      </c>
      <c r="B21464" s="5" t="s">
        <v>13445</v>
      </c>
      <c r="C21464" s="6" t="s">
        <v>1371</v>
      </c>
    </row>
    <row r="21465">
      <c r="A21465" s="9">
        <f t="shared" si="1"/>
        <v>15657</v>
      </c>
      <c r="B21465" s="25" t="s">
        <v>26090</v>
      </c>
      <c r="C21465" s="26" t="s">
        <v>4721</v>
      </c>
    </row>
    <row r="21466">
      <c r="A21466" s="9">
        <f t="shared" si="1"/>
        <v>15658</v>
      </c>
      <c r="B21466" s="5" t="s">
        <v>13446</v>
      </c>
      <c r="C21466" s="6" t="s">
        <v>132</v>
      </c>
    </row>
    <row r="21467">
      <c r="A21467" s="9">
        <f t="shared" si="1"/>
        <v>15658</v>
      </c>
      <c r="B21467" s="5" t="s">
        <v>13446</v>
      </c>
      <c r="C21467" s="6" t="s">
        <v>177</v>
      </c>
    </row>
    <row r="21468">
      <c r="A21468" s="9">
        <f t="shared" si="1"/>
        <v>15658</v>
      </c>
      <c r="B21468" s="5" t="s">
        <v>13446</v>
      </c>
      <c r="C21468" s="6" t="s">
        <v>446</v>
      </c>
    </row>
    <row r="21469">
      <c r="A21469" s="9">
        <f t="shared" si="1"/>
        <v>15658</v>
      </c>
      <c r="B21469" s="5" t="s">
        <v>13446</v>
      </c>
      <c r="C21469" s="6" t="s">
        <v>2549</v>
      </c>
    </row>
    <row r="21470">
      <c r="A21470" s="9">
        <f t="shared" si="1"/>
        <v>15658</v>
      </c>
      <c r="B21470" s="5" t="s">
        <v>13446</v>
      </c>
      <c r="C21470" s="6" t="s">
        <v>23637</v>
      </c>
    </row>
    <row r="21471">
      <c r="A21471" s="9">
        <f t="shared" si="1"/>
        <v>15658</v>
      </c>
      <c r="B21471" s="5" t="s">
        <v>13446</v>
      </c>
      <c r="C21471" s="6" t="s">
        <v>23628</v>
      </c>
    </row>
    <row r="21472">
      <c r="A21472" s="9">
        <f t="shared" si="1"/>
        <v>15659</v>
      </c>
      <c r="B21472" s="5" t="s">
        <v>13447</v>
      </c>
      <c r="C21472" s="6" t="s">
        <v>4</v>
      </c>
    </row>
    <row r="21473">
      <c r="A21473" s="9">
        <f t="shared" si="1"/>
        <v>15660</v>
      </c>
      <c r="B21473" s="8" t="s">
        <v>13448</v>
      </c>
      <c r="C21473" s="9" t="s">
        <v>10</v>
      </c>
    </row>
    <row r="21474">
      <c r="A21474" s="9">
        <f t="shared" si="1"/>
        <v>15660</v>
      </c>
      <c r="B21474" s="8" t="s">
        <v>13448</v>
      </c>
      <c r="C21474" s="9" t="s">
        <v>60</v>
      </c>
    </row>
    <row r="21475">
      <c r="A21475" s="9">
        <f t="shared" si="1"/>
        <v>15661</v>
      </c>
      <c r="B21475" s="25" t="s">
        <v>26091</v>
      </c>
      <c r="C21475" s="26" t="s">
        <v>4721</v>
      </c>
    </row>
    <row r="21476">
      <c r="A21476" s="9">
        <f t="shared" si="1"/>
        <v>15662</v>
      </c>
      <c r="B21476" s="29" t="s">
        <v>26092</v>
      </c>
      <c r="C21476" s="26" t="s">
        <v>23636</v>
      </c>
    </row>
    <row r="21477">
      <c r="A21477" s="9">
        <f t="shared" si="1"/>
        <v>15663</v>
      </c>
      <c r="B21477" s="5" t="s">
        <v>13449</v>
      </c>
      <c r="C21477" s="6" t="s">
        <v>1279</v>
      </c>
    </row>
    <row r="21478">
      <c r="A21478" s="9">
        <f t="shared" si="1"/>
        <v>15664</v>
      </c>
      <c r="B21478" s="5" t="s">
        <v>13450</v>
      </c>
      <c r="C21478" s="6" t="s">
        <v>324</v>
      </c>
    </row>
    <row r="21479">
      <c r="A21479" s="9">
        <f t="shared" si="1"/>
        <v>15664</v>
      </c>
      <c r="B21479" s="5" t="s">
        <v>13450</v>
      </c>
      <c r="C21479" s="6" t="s">
        <v>23637</v>
      </c>
    </row>
    <row r="21480">
      <c r="A21480" s="9">
        <f t="shared" si="1"/>
        <v>15665</v>
      </c>
      <c r="B21480" s="5" t="s">
        <v>13451</v>
      </c>
      <c r="C21480" s="6" t="s">
        <v>1369</v>
      </c>
    </row>
    <row r="21481">
      <c r="A21481" s="9">
        <f t="shared" si="1"/>
        <v>15666</v>
      </c>
      <c r="B21481" s="5" t="s">
        <v>13452</v>
      </c>
      <c r="C21481" s="6" t="s">
        <v>27</v>
      </c>
    </row>
    <row r="21482">
      <c r="A21482" s="9">
        <f t="shared" si="1"/>
        <v>15667</v>
      </c>
      <c r="B21482" s="5" t="s">
        <v>13453</v>
      </c>
      <c r="C21482" s="6" t="s">
        <v>48</v>
      </c>
    </row>
    <row r="21483">
      <c r="A21483" s="9">
        <f t="shared" si="1"/>
        <v>15668</v>
      </c>
      <c r="B21483" s="25" t="s">
        <v>26093</v>
      </c>
      <c r="C21483" s="26" t="s">
        <v>4721</v>
      </c>
    </row>
    <row r="21484">
      <c r="A21484" s="9">
        <f t="shared" si="1"/>
        <v>15669</v>
      </c>
      <c r="B21484" s="5" t="s">
        <v>13454</v>
      </c>
      <c r="C21484" s="6" t="s">
        <v>1394</v>
      </c>
    </row>
    <row r="21485">
      <c r="A21485" s="9">
        <f t="shared" si="1"/>
        <v>15670</v>
      </c>
      <c r="B21485" s="5" t="s">
        <v>13455</v>
      </c>
      <c r="C21485" s="6" t="s">
        <v>1279</v>
      </c>
    </row>
    <row r="21486">
      <c r="A21486" s="9">
        <f t="shared" si="1"/>
        <v>15671</v>
      </c>
      <c r="B21486" s="5" t="s">
        <v>13456</v>
      </c>
      <c r="C21486" s="6" t="s">
        <v>1267</v>
      </c>
    </row>
    <row r="21487">
      <c r="A21487" s="9">
        <f t="shared" si="1"/>
        <v>15671</v>
      </c>
      <c r="B21487" s="5" t="s">
        <v>13456</v>
      </c>
      <c r="C21487" s="6" t="s">
        <v>547</v>
      </c>
    </row>
    <row r="21488">
      <c r="A21488" s="9">
        <f t="shared" si="1"/>
        <v>15672</v>
      </c>
      <c r="B21488" s="8" t="s">
        <v>13457</v>
      </c>
      <c r="C21488" s="9" t="s">
        <v>46</v>
      </c>
    </row>
    <row r="21489">
      <c r="A21489" s="9">
        <f t="shared" si="1"/>
        <v>15673</v>
      </c>
      <c r="B21489" s="5" t="s">
        <v>13458</v>
      </c>
      <c r="C21489" s="6" t="s">
        <v>1279</v>
      </c>
    </row>
    <row r="21490">
      <c r="A21490" s="9">
        <f t="shared" si="1"/>
        <v>15674</v>
      </c>
      <c r="B21490" s="5" t="s">
        <v>13459</v>
      </c>
      <c r="C21490" s="6" t="s">
        <v>610</v>
      </c>
    </row>
    <row r="21491">
      <c r="A21491" s="9">
        <f t="shared" si="1"/>
        <v>15675</v>
      </c>
      <c r="B21491" s="12" t="s">
        <v>13460</v>
      </c>
      <c r="C21491" s="13" t="s">
        <v>420</v>
      </c>
    </row>
    <row r="21492">
      <c r="A21492" s="9">
        <f t="shared" si="1"/>
        <v>15675</v>
      </c>
      <c r="B21492" s="12" t="s">
        <v>13460</v>
      </c>
      <c r="C21492" s="6" t="s">
        <v>23672</v>
      </c>
    </row>
    <row r="21493">
      <c r="A21493" s="9">
        <f t="shared" si="1"/>
        <v>15676</v>
      </c>
      <c r="B21493" s="8" t="s">
        <v>13461</v>
      </c>
      <c r="C21493" s="9" t="s">
        <v>25</v>
      </c>
    </row>
    <row r="21494">
      <c r="A21494" s="9">
        <f t="shared" si="1"/>
        <v>15676</v>
      </c>
      <c r="B21494" s="8" t="s">
        <v>13461</v>
      </c>
      <c r="C21494" s="9" t="s">
        <v>162</v>
      </c>
    </row>
    <row r="21495">
      <c r="A21495" s="9">
        <f t="shared" si="1"/>
        <v>15676</v>
      </c>
      <c r="B21495" s="8" t="s">
        <v>13461</v>
      </c>
      <c r="C21495" s="9" t="s">
        <v>142</v>
      </c>
    </row>
    <row r="21496">
      <c r="A21496" s="9">
        <f t="shared" si="1"/>
        <v>15677</v>
      </c>
      <c r="B21496" s="8" t="s">
        <v>13462</v>
      </c>
      <c r="C21496" s="9" t="s">
        <v>25</v>
      </c>
    </row>
    <row r="21497">
      <c r="A21497" s="9">
        <f t="shared" si="1"/>
        <v>15678</v>
      </c>
      <c r="B21497" s="8" t="s">
        <v>13463</v>
      </c>
      <c r="C21497" s="9" t="s">
        <v>162</v>
      </c>
    </row>
    <row r="21498">
      <c r="A21498" s="9">
        <f t="shared" si="1"/>
        <v>15678</v>
      </c>
      <c r="B21498" s="8" t="s">
        <v>13463</v>
      </c>
      <c r="C21498" s="9" t="s">
        <v>142</v>
      </c>
    </row>
    <row r="21499">
      <c r="A21499" s="9">
        <f t="shared" si="1"/>
        <v>15679</v>
      </c>
      <c r="B21499" s="5" t="s">
        <v>13464</v>
      </c>
      <c r="C21499" s="6" t="s">
        <v>765</v>
      </c>
    </row>
    <row r="21500">
      <c r="A21500" s="9">
        <f t="shared" si="1"/>
        <v>15680</v>
      </c>
      <c r="B21500" s="25" t="s">
        <v>26094</v>
      </c>
      <c r="C21500" s="26" t="s">
        <v>12983</v>
      </c>
    </row>
    <row r="21501">
      <c r="A21501" s="9">
        <f t="shared" si="1"/>
        <v>15681</v>
      </c>
      <c r="B21501" s="25" t="s">
        <v>26095</v>
      </c>
      <c r="C21501" s="26" t="s">
        <v>12983</v>
      </c>
    </row>
    <row r="21502">
      <c r="A21502" s="9">
        <f t="shared" si="1"/>
        <v>15682</v>
      </c>
      <c r="B21502" s="8" t="s">
        <v>13465</v>
      </c>
      <c r="C21502" s="9" t="s">
        <v>188</v>
      </c>
    </row>
    <row r="21503">
      <c r="A21503" s="9">
        <f t="shared" si="1"/>
        <v>15683</v>
      </c>
      <c r="B21503" s="5" t="s">
        <v>13466</v>
      </c>
      <c r="C21503" s="6" t="s">
        <v>1279</v>
      </c>
    </row>
    <row r="21504">
      <c r="A21504" s="9">
        <f t="shared" si="1"/>
        <v>15683</v>
      </c>
      <c r="B21504" s="5" t="s">
        <v>13466</v>
      </c>
      <c r="C21504" s="6" t="s">
        <v>893</v>
      </c>
    </row>
    <row r="21505">
      <c r="A21505" s="9">
        <f t="shared" si="1"/>
        <v>15684</v>
      </c>
      <c r="B21505" s="8" t="s">
        <v>13467</v>
      </c>
      <c r="C21505" s="9" t="s">
        <v>25</v>
      </c>
    </row>
    <row r="21506">
      <c r="A21506" s="9">
        <f t="shared" si="1"/>
        <v>15685</v>
      </c>
      <c r="B21506" s="5" t="s">
        <v>13468</v>
      </c>
      <c r="C21506" s="6" t="s">
        <v>765</v>
      </c>
    </row>
    <row r="21507">
      <c r="A21507" s="9">
        <f t="shared" si="1"/>
        <v>15686</v>
      </c>
      <c r="B21507" s="8" t="s">
        <v>13469</v>
      </c>
      <c r="C21507" s="9" t="s">
        <v>64</v>
      </c>
    </row>
    <row r="21508">
      <c r="A21508" s="9">
        <f t="shared" si="1"/>
        <v>15686</v>
      </c>
      <c r="B21508" s="8" t="s">
        <v>13469</v>
      </c>
      <c r="C21508" s="9" t="s">
        <v>372</v>
      </c>
    </row>
    <row r="21509">
      <c r="A21509" s="9">
        <f t="shared" si="1"/>
        <v>15687</v>
      </c>
      <c r="B21509" s="25" t="s">
        <v>26096</v>
      </c>
      <c r="C21509" s="26" t="s">
        <v>487</v>
      </c>
    </row>
    <row r="21510">
      <c r="A21510" s="9">
        <f t="shared" si="1"/>
        <v>15687</v>
      </c>
      <c r="B21510" s="27" t="s">
        <v>26096</v>
      </c>
      <c r="C21510" s="28" t="s">
        <v>23637</v>
      </c>
    </row>
    <row r="21511">
      <c r="A21511" s="9">
        <f t="shared" si="1"/>
        <v>15688</v>
      </c>
      <c r="B21511" s="8" t="s">
        <v>13470</v>
      </c>
      <c r="C21511" s="9" t="s">
        <v>372</v>
      </c>
    </row>
    <row r="21512">
      <c r="A21512" s="9">
        <f t="shared" si="1"/>
        <v>15689</v>
      </c>
      <c r="B21512" s="8" t="s">
        <v>13471</v>
      </c>
      <c r="C21512" s="9" t="s">
        <v>52</v>
      </c>
    </row>
    <row r="21513">
      <c r="A21513" s="9">
        <f t="shared" si="1"/>
        <v>15690</v>
      </c>
      <c r="B21513" s="31" t="s">
        <v>26097</v>
      </c>
      <c r="C21513" s="6" t="s">
        <v>374</v>
      </c>
    </row>
    <row r="21514">
      <c r="A21514" s="9">
        <f t="shared" si="1"/>
        <v>15691</v>
      </c>
      <c r="B21514" s="8" t="s">
        <v>13472</v>
      </c>
      <c r="C21514" s="9" t="s">
        <v>399</v>
      </c>
    </row>
    <row r="21515">
      <c r="A21515" s="9">
        <f t="shared" si="1"/>
        <v>15692</v>
      </c>
      <c r="B21515" s="31" t="s">
        <v>26098</v>
      </c>
      <c r="C21515" s="6" t="s">
        <v>374</v>
      </c>
    </row>
    <row r="21516">
      <c r="A21516" s="9">
        <f t="shared" si="1"/>
        <v>15693</v>
      </c>
      <c r="B21516" s="8" t="s">
        <v>13473</v>
      </c>
      <c r="C21516" s="9" t="s">
        <v>40</v>
      </c>
    </row>
    <row r="21517">
      <c r="A21517" s="9">
        <f t="shared" si="1"/>
        <v>15694</v>
      </c>
      <c r="B21517" s="8" t="s">
        <v>13474</v>
      </c>
      <c r="C21517" s="9" t="s">
        <v>372</v>
      </c>
    </row>
    <row r="21518">
      <c r="A21518" s="9">
        <f t="shared" si="1"/>
        <v>15695</v>
      </c>
      <c r="B21518" s="35" t="s">
        <v>26099</v>
      </c>
      <c r="C21518" s="26" t="s">
        <v>23636</v>
      </c>
    </row>
    <row r="21519">
      <c r="A21519" s="9">
        <f t="shared" si="1"/>
        <v>15696</v>
      </c>
      <c r="B21519" s="5" t="s">
        <v>13475</v>
      </c>
      <c r="C21519" s="6" t="s">
        <v>538</v>
      </c>
    </row>
    <row r="21520">
      <c r="A21520" s="9">
        <f t="shared" si="1"/>
        <v>15696</v>
      </c>
      <c r="B21520" s="5" t="s">
        <v>13475</v>
      </c>
      <c r="C21520" s="6" t="s">
        <v>23628</v>
      </c>
    </row>
    <row r="21521">
      <c r="A21521" s="9">
        <f t="shared" si="1"/>
        <v>15697</v>
      </c>
      <c r="B21521" s="5" t="s">
        <v>13476</v>
      </c>
      <c r="C21521" s="6" t="s">
        <v>765</v>
      </c>
    </row>
    <row r="21522">
      <c r="A21522" s="9">
        <f t="shared" si="1"/>
        <v>15698</v>
      </c>
      <c r="B21522" s="5" t="s">
        <v>13477</v>
      </c>
      <c r="C21522" s="6" t="s">
        <v>4</v>
      </c>
    </row>
    <row r="21523">
      <c r="A21523" s="9">
        <f t="shared" si="1"/>
        <v>15699</v>
      </c>
      <c r="B21523" s="5" t="s">
        <v>13478</v>
      </c>
      <c r="C21523" s="6" t="s">
        <v>32</v>
      </c>
    </row>
    <row r="21524">
      <c r="A21524" s="9">
        <f t="shared" si="1"/>
        <v>15700</v>
      </c>
      <c r="B21524" s="5" t="s">
        <v>13479</v>
      </c>
      <c r="C21524" s="6" t="s">
        <v>479</v>
      </c>
    </row>
    <row r="21525">
      <c r="A21525" s="9">
        <f t="shared" si="1"/>
        <v>15701</v>
      </c>
      <c r="B21525" s="5" t="s">
        <v>13480</v>
      </c>
      <c r="C21525" s="6" t="s">
        <v>788</v>
      </c>
    </row>
    <row r="21526">
      <c r="A21526" s="9">
        <f t="shared" si="1"/>
        <v>15701</v>
      </c>
      <c r="B21526" s="5" t="s">
        <v>13480</v>
      </c>
      <c r="C21526" s="6" t="s">
        <v>23637</v>
      </c>
    </row>
    <row r="21527">
      <c r="A21527" s="9">
        <f t="shared" si="1"/>
        <v>15702</v>
      </c>
      <c r="B21527" s="8" t="s">
        <v>13481</v>
      </c>
      <c r="C21527" s="9" t="s">
        <v>142</v>
      </c>
    </row>
    <row r="21528">
      <c r="A21528" s="9">
        <f t="shared" si="1"/>
        <v>15703</v>
      </c>
      <c r="B21528" s="8" t="s">
        <v>13482</v>
      </c>
      <c r="C21528" s="9" t="s">
        <v>188</v>
      </c>
    </row>
    <row r="21529">
      <c r="A21529" s="9">
        <f t="shared" si="1"/>
        <v>15704</v>
      </c>
      <c r="B21529" s="8" t="s">
        <v>13483</v>
      </c>
      <c r="C21529" s="9" t="s">
        <v>479</v>
      </c>
    </row>
    <row r="21530">
      <c r="A21530" s="9">
        <f t="shared" si="1"/>
        <v>15705</v>
      </c>
      <c r="B21530" s="5" t="s">
        <v>13484</v>
      </c>
      <c r="C21530" s="6" t="s">
        <v>362</v>
      </c>
    </row>
    <row r="21531">
      <c r="A21531" s="9">
        <f t="shared" si="1"/>
        <v>15706</v>
      </c>
      <c r="B21531" s="8" t="s">
        <v>13485</v>
      </c>
      <c r="C21531" s="9" t="s">
        <v>758</v>
      </c>
    </row>
    <row r="21532">
      <c r="A21532" s="9">
        <f t="shared" si="1"/>
        <v>15707</v>
      </c>
      <c r="B21532" s="8" t="s">
        <v>13486</v>
      </c>
      <c r="C21532" s="9" t="s">
        <v>818</v>
      </c>
    </row>
    <row r="21533">
      <c r="A21533" s="9">
        <f t="shared" si="1"/>
        <v>15708</v>
      </c>
      <c r="B21533" s="8" t="s">
        <v>13487</v>
      </c>
      <c r="C21533" s="9" t="s">
        <v>479</v>
      </c>
    </row>
    <row r="21534">
      <c r="A21534" s="9">
        <f t="shared" si="1"/>
        <v>15709</v>
      </c>
      <c r="B21534" s="25" t="s">
        <v>26100</v>
      </c>
      <c r="C21534" s="26" t="s">
        <v>10122</v>
      </c>
    </row>
    <row r="21535">
      <c r="A21535" s="9">
        <f t="shared" si="1"/>
        <v>15709</v>
      </c>
      <c r="B21535" s="27" t="s">
        <v>26100</v>
      </c>
      <c r="C21535" s="28" t="s">
        <v>23637</v>
      </c>
    </row>
    <row r="21536">
      <c r="A21536" s="9">
        <f t="shared" si="1"/>
        <v>15710</v>
      </c>
      <c r="B21536" s="35" t="s">
        <v>26101</v>
      </c>
      <c r="C21536" s="26" t="s">
        <v>23636</v>
      </c>
    </row>
    <row r="21537">
      <c r="A21537" s="9">
        <f t="shared" si="1"/>
        <v>15711</v>
      </c>
      <c r="B21537" s="25" t="s">
        <v>26102</v>
      </c>
      <c r="C21537" s="26" t="s">
        <v>4721</v>
      </c>
    </row>
    <row r="21538">
      <c r="A21538" s="9">
        <f t="shared" si="1"/>
        <v>15712</v>
      </c>
      <c r="B21538" s="25" t="s">
        <v>26103</v>
      </c>
      <c r="C21538" s="26" t="s">
        <v>4721</v>
      </c>
    </row>
    <row r="21539">
      <c r="A21539" s="9">
        <f t="shared" si="1"/>
        <v>15713</v>
      </c>
      <c r="B21539" s="5" t="s">
        <v>13488</v>
      </c>
      <c r="C21539" s="6" t="s">
        <v>462</v>
      </c>
    </row>
    <row r="21540">
      <c r="A21540" s="9">
        <f t="shared" si="1"/>
        <v>15713</v>
      </c>
      <c r="B21540" s="5" t="s">
        <v>13488</v>
      </c>
      <c r="C21540" s="6" t="s">
        <v>23637</v>
      </c>
    </row>
    <row r="21541">
      <c r="A21541" s="9">
        <f t="shared" si="1"/>
        <v>15714</v>
      </c>
      <c r="B21541" s="5" t="s">
        <v>13489</v>
      </c>
      <c r="C21541" s="6" t="s">
        <v>420</v>
      </c>
    </row>
    <row r="21542">
      <c r="A21542" s="9">
        <f t="shared" si="1"/>
        <v>15714</v>
      </c>
      <c r="B21542" s="5" t="s">
        <v>13489</v>
      </c>
      <c r="C21542" s="6" t="s">
        <v>23672</v>
      </c>
    </row>
    <row r="21543">
      <c r="A21543" s="9">
        <f t="shared" si="1"/>
        <v>15715</v>
      </c>
      <c r="B21543" s="5" t="s">
        <v>13490</v>
      </c>
      <c r="C21543" s="6" t="s">
        <v>336</v>
      </c>
    </row>
    <row r="21544">
      <c r="A21544" s="9">
        <f t="shared" si="1"/>
        <v>15715</v>
      </c>
      <c r="B21544" s="5" t="s">
        <v>13490</v>
      </c>
      <c r="C21544" s="6" t="s">
        <v>23637</v>
      </c>
    </row>
    <row r="21545">
      <c r="A21545" s="9">
        <f t="shared" si="1"/>
        <v>15716</v>
      </c>
      <c r="B21545" s="5" t="s">
        <v>13491</v>
      </c>
      <c r="C21545" s="6" t="s">
        <v>603</v>
      </c>
    </row>
    <row r="21546">
      <c r="A21546" s="9">
        <f t="shared" si="1"/>
        <v>15717</v>
      </c>
      <c r="B21546" s="25" t="s">
        <v>26104</v>
      </c>
      <c r="C21546" s="26" t="s">
        <v>12983</v>
      </c>
    </row>
    <row r="21547">
      <c r="A21547" s="9">
        <f t="shared" si="1"/>
        <v>15718</v>
      </c>
      <c r="B21547" s="5" t="s">
        <v>13492</v>
      </c>
      <c r="C21547" s="6" t="s">
        <v>65</v>
      </c>
    </row>
    <row r="21548">
      <c r="A21548" s="9">
        <f t="shared" si="1"/>
        <v>15718</v>
      </c>
      <c r="B21548" s="5" t="s">
        <v>13492</v>
      </c>
      <c r="C21548" s="6" t="s">
        <v>989</v>
      </c>
    </row>
    <row r="21549">
      <c r="A21549" s="9">
        <f t="shared" si="1"/>
        <v>15719</v>
      </c>
      <c r="B21549" s="8" t="s">
        <v>13493</v>
      </c>
      <c r="C21549" s="9" t="s">
        <v>162</v>
      </c>
    </row>
    <row r="21550">
      <c r="A21550" s="9">
        <f t="shared" si="1"/>
        <v>15719</v>
      </c>
      <c r="B21550" s="8" t="s">
        <v>13493</v>
      </c>
      <c r="C21550" s="9" t="s">
        <v>25</v>
      </c>
    </row>
    <row r="21551">
      <c r="A21551" s="9">
        <f t="shared" si="1"/>
        <v>15719</v>
      </c>
      <c r="B21551" s="8" t="s">
        <v>13493</v>
      </c>
      <c r="C21551" s="9" t="s">
        <v>24</v>
      </c>
    </row>
    <row r="21552">
      <c r="A21552" s="9">
        <f t="shared" si="1"/>
        <v>15720</v>
      </c>
      <c r="B21552" s="8" t="s">
        <v>13494</v>
      </c>
      <c r="C21552" s="9" t="s">
        <v>479</v>
      </c>
    </row>
    <row r="21553">
      <c r="A21553" s="9">
        <f t="shared" si="1"/>
        <v>15721</v>
      </c>
      <c r="B21553" s="8" t="s">
        <v>13495</v>
      </c>
      <c r="C21553" s="9" t="s">
        <v>1470</v>
      </c>
    </row>
    <row r="21554">
      <c r="A21554" s="9">
        <f t="shared" si="1"/>
        <v>15722</v>
      </c>
      <c r="B21554" s="30" t="s">
        <v>26105</v>
      </c>
      <c r="C21554" s="26" t="s">
        <v>23737</v>
      </c>
    </row>
    <row r="21555">
      <c r="A21555" s="9">
        <f t="shared" si="1"/>
        <v>15723</v>
      </c>
      <c r="B21555" s="8" t="s">
        <v>13496</v>
      </c>
      <c r="C21555" s="9" t="s">
        <v>547</v>
      </c>
    </row>
    <row r="21556">
      <c r="A21556" s="9">
        <f t="shared" si="1"/>
        <v>15724</v>
      </c>
      <c r="B21556" s="16" t="s">
        <v>13497</v>
      </c>
      <c r="C21556" s="6" t="s">
        <v>1235</v>
      </c>
    </row>
    <row r="21557">
      <c r="A21557" s="9">
        <f t="shared" si="1"/>
        <v>15725</v>
      </c>
      <c r="B21557" s="5" t="s">
        <v>13498</v>
      </c>
      <c r="C21557" s="6" t="s">
        <v>798</v>
      </c>
    </row>
    <row r="21558">
      <c r="A21558" s="9">
        <f t="shared" si="1"/>
        <v>15725</v>
      </c>
      <c r="B21558" s="5" t="s">
        <v>13498</v>
      </c>
      <c r="C21558" s="6" t="s">
        <v>23628</v>
      </c>
    </row>
    <row r="21559">
      <c r="A21559" s="9">
        <f t="shared" si="1"/>
        <v>15726</v>
      </c>
      <c r="B21559" s="8" t="s">
        <v>13499</v>
      </c>
      <c r="C21559" s="9" t="s">
        <v>8</v>
      </c>
    </row>
    <row r="21560">
      <c r="A21560" s="9">
        <f t="shared" si="1"/>
        <v>15727</v>
      </c>
      <c r="B21560" s="25" t="s">
        <v>26106</v>
      </c>
      <c r="C21560" s="26" t="s">
        <v>23845</v>
      </c>
    </row>
    <row r="21561">
      <c r="A21561" s="9">
        <f t="shared" si="1"/>
        <v>15728</v>
      </c>
      <c r="B21561" s="5" t="s">
        <v>13500</v>
      </c>
      <c r="C21561" s="6" t="s">
        <v>1120</v>
      </c>
    </row>
    <row r="21562">
      <c r="A21562" s="9">
        <f t="shared" si="1"/>
        <v>15729</v>
      </c>
      <c r="B21562" s="5" t="s">
        <v>13501</v>
      </c>
      <c r="C21562" s="6" t="s">
        <v>1223</v>
      </c>
    </row>
    <row r="21563">
      <c r="A21563" s="9">
        <f t="shared" si="1"/>
        <v>15730</v>
      </c>
      <c r="B21563" s="8" t="s">
        <v>13502</v>
      </c>
      <c r="C21563" s="9" t="s">
        <v>88</v>
      </c>
    </row>
    <row r="21564">
      <c r="A21564" s="9">
        <f t="shared" si="1"/>
        <v>15731</v>
      </c>
      <c r="B21564" s="8" t="s">
        <v>13503</v>
      </c>
      <c r="C21564" s="9" t="s">
        <v>372</v>
      </c>
    </row>
    <row r="21565">
      <c r="A21565" s="9">
        <f t="shared" si="1"/>
        <v>15732</v>
      </c>
      <c r="B21565" s="5" t="s">
        <v>13504</v>
      </c>
      <c r="C21565" s="6" t="s">
        <v>1223</v>
      </c>
    </row>
    <row r="21566">
      <c r="A21566" s="9">
        <f t="shared" si="1"/>
        <v>15733</v>
      </c>
      <c r="B21566" s="5" t="s">
        <v>13505</v>
      </c>
      <c r="C21566" s="6" t="s">
        <v>621</v>
      </c>
    </row>
    <row r="21567">
      <c r="A21567" s="9">
        <f t="shared" si="1"/>
        <v>15734</v>
      </c>
      <c r="B21567" s="25" t="s">
        <v>26107</v>
      </c>
      <c r="C21567" s="26" t="s">
        <v>8541</v>
      </c>
    </row>
    <row r="21568">
      <c r="A21568" s="9">
        <f t="shared" si="1"/>
        <v>15735</v>
      </c>
      <c r="B21568" s="8" t="s">
        <v>13506</v>
      </c>
      <c r="C21568" s="9" t="s">
        <v>818</v>
      </c>
    </row>
    <row r="21569">
      <c r="A21569" s="9">
        <f t="shared" si="1"/>
        <v>15736</v>
      </c>
      <c r="B21569" s="25" t="s">
        <v>26108</v>
      </c>
      <c r="C21569" s="26" t="s">
        <v>23632</v>
      </c>
    </row>
    <row r="21570">
      <c r="A21570" s="9">
        <f t="shared" si="1"/>
        <v>15736</v>
      </c>
      <c r="B21570" s="27" t="s">
        <v>26108</v>
      </c>
      <c r="C21570" s="28" t="s">
        <v>23633</v>
      </c>
    </row>
    <row r="21571">
      <c r="A21571" s="9">
        <f t="shared" si="1"/>
        <v>15737</v>
      </c>
      <c r="B21571" s="8" t="s">
        <v>13507</v>
      </c>
      <c r="C21571" s="9" t="s">
        <v>547</v>
      </c>
    </row>
    <row r="21572">
      <c r="A21572" s="9">
        <f t="shared" si="1"/>
        <v>15738</v>
      </c>
      <c r="B21572" s="16" t="s">
        <v>13508</v>
      </c>
      <c r="C21572" s="6" t="s">
        <v>1235</v>
      </c>
    </row>
    <row r="21573">
      <c r="A21573" s="9">
        <f t="shared" si="1"/>
        <v>15739</v>
      </c>
      <c r="B21573" s="8" t="s">
        <v>13509</v>
      </c>
      <c r="C21573" s="9" t="s">
        <v>24</v>
      </c>
    </row>
    <row r="21574">
      <c r="A21574" s="9">
        <f t="shared" si="1"/>
        <v>15739</v>
      </c>
      <c r="B21574" s="8" t="s">
        <v>13509</v>
      </c>
      <c r="C21574" s="9" t="s">
        <v>25</v>
      </c>
    </row>
    <row r="21575">
      <c r="A21575" s="9">
        <f t="shared" si="1"/>
        <v>15740</v>
      </c>
      <c r="B21575" s="5" t="s">
        <v>13510</v>
      </c>
      <c r="C21575" s="6" t="s">
        <v>731</v>
      </c>
    </row>
    <row r="21576">
      <c r="A21576" s="9">
        <f t="shared" si="1"/>
        <v>15741</v>
      </c>
      <c r="B21576" s="5" t="s">
        <v>13511</v>
      </c>
      <c r="C21576" s="6" t="s">
        <v>1223</v>
      </c>
    </row>
    <row r="21577">
      <c r="A21577" s="9">
        <f t="shared" si="1"/>
        <v>15742</v>
      </c>
      <c r="B21577" s="5" t="s">
        <v>13512</v>
      </c>
      <c r="C21577" s="6" t="s">
        <v>1223</v>
      </c>
    </row>
    <row r="21578">
      <c r="A21578" s="9">
        <f t="shared" si="1"/>
        <v>15743</v>
      </c>
      <c r="B21578" s="46" t="s">
        <v>26109</v>
      </c>
      <c r="C21578" s="26" t="s">
        <v>6</v>
      </c>
    </row>
    <row r="21579">
      <c r="A21579" s="9">
        <f t="shared" si="1"/>
        <v>15744</v>
      </c>
      <c r="B21579" s="5" t="s">
        <v>13513</v>
      </c>
      <c r="C21579" s="6" t="s">
        <v>731</v>
      </c>
    </row>
    <row r="21580">
      <c r="A21580" s="9">
        <f t="shared" si="1"/>
        <v>15745</v>
      </c>
      <c r="B21580" s="5" t="s">
        <v>13514</v>
      </c>
      <c r="C21580" s="6" t="s">
        <v>731</v>
      </c>
    </row>
    <row r="21581">
      <c r="A21581" s="9">
        <f t="shared" si="1"/>
        <v>15746</v>
      </c>
      <c r="B21581" s="5" t="s">
        <v>13515</v>
      </c>
      <c r="C21581" s="6" t="s">
        <v>731</v>
      </c>
    </row>
    <row r="21582">
      <c r="A21582" s="9">
        <f t="shared" si="1"/>
        <v>15747</v>
      </c>
      <c r="B21582" s="5" t="s">
        <v>13516</v>
      </c>
      <c r="C21582" s="6" t="s">
        <v>731</v>
      </c>
    </row>
    <row r="21583">
      <c r="A21583" s="9">
        <f t="shared" si="1"/>
        <v>15748</v>
      </c>
      <c r="B21583" s="5" t="s">
        <v>13517</v>
      </c>
      <c r="C21583" s="6" t="s">
        <v>1120</v>
      </c>
    </row>
    <row r="21584">
      <c r="A21584" s="9">
        <f t="shared" si="1"/>
        <v>15749</v>
      </c>
      <c r="B21584" s="5" t="s">
        <v>13518</v>
      </c>
      <c r="C21584" s="6" t="s">
        <v>1120</v>
      </c>
    </row>
    <row r="21585">
      <c r="A21585" s="9">
        <f t="shared" si="1"/>
        <v>15750</v>
      </c>
      <c r="B21585" s="5" t="s">
        <v>13519</v>
      </c>
      <c r="C21585" s="6" t="s">
        <v>1120</v>
      </c>
    </row>
    <row r="21586">
      <c r="A21586" s="9">
        <f t="shared" si="1"/>
        <v>15751</v>
      </c>
      <c r="B21586" s="5" t="s">
        <v>13520</v>
      </c>
      <c r="C21586" s="6" t="s">
        <v>1120</v>
      </c>
    </row>
    <row r="21587">
      <c r="A21587" s="9">
        <f t="shared" si="1"/>
        <v>15752</v>
      </c>
      <c r="B21587" s="5" t="s">
        <v>13521</v>
      </c>
      <c r="C21587" s="6" t="s">
        <v>1120</v>
      </c>
    </row>
    <row r="21588">
      <c r="A21588" s="9">
        <f t="shared" si="1"/>
        <v>15753</v>
      </c>
      <c r="B21588" s="5" t="s">
        <v>13522</v>
      </c>
      <c r="C21588" s="6" t="s">
        <v>1120</v>
      </c>
    </row>
    <row r="21589">
      <c r="A21589" s="9">
        <f t="shared" si="1"/>
        <v>15754</v>
      </c>
      <c r="B21589" s="5" t="s">
        <v>13523</v>
      </c>
      <c r="C21589" s="6" t="s">
        <v>1120</v>
      </c>
    </row>
    <row r="21590">
      <c r="A21590" s="9">
        <f t="shared" si="1"/>
        <v>15755</v>
      </c>
      <c r="B21590" s="5" t="s">
        <v>13524</v>
      </c>
      <c r="C21590" s="6" t="s">
        <v>1223</v>
      </c>
    </row>
    <row r="21591">
      <c r="A21591" s="9">
        <f t="shared" si="1"/>
        <v>15756</v>
      </c>
      <c r="B21591" s="5" t="s">
        <v>13525</v>
      </c>
      <c r="C21591" s="6" t="s">
        <v>1360</v>
      </c>
    </row>
    <row r="21592">
      <c r="A21592" s="9">
        <f t="shared" si="1"/>
        <v>15757</v>
      </c>
      <c r="B21592" s="5" t="s">
        <v>13526</v>
      </c>
      <c r="C21592" s="6" t="s">
        <v>1120</v>
      </c>
    </row>
    <row r="21593">
      <c r="A21593" s="9">
        <f t="shared" si="1"/>
        <v>15758</v>
      </c>
      <c r="B21593" s="5" t="s">
        <v>13527</v>
      </c>
      <c r="C21593" s="6" t="s">
        <v>1120</v>
      </c>
    </row>
    <row r="21594">
      <c r="A21594" s="9">
        <f t="shared" si="1"/>
        <v>15759</v>
      </c>
      <c r="B21594" s="8" t="s">
        <v>13528</v>
      </c>
      <c r="C21594" s="9" t="s">
        <v>845</v>
      </c>
    </row>
    <row r="21595">
      <c r="A21595" s="9">
        <f t="shared" si="1"/>
        <v>15760</v>
      </c>
      <c r="B21595" s="5" t="s">
        <v>13529</v>
      </c>
      <c r="C21595" s="6" t="s">
        <v>731</v>
      </c>
    </row>
    <row r="21596">
      <c r="A21596" s="9">
        <f t="shared" si="1"/>
        <v>15761</v>
      </c>
      <c r="B21596" s="5" t="s">
        <v>13530</v>
      </c>
      <c r="C21596" s="6" t="s">
        <v>731</v>
      </c>
    </row>
    <row r="21597">
      <c r="A21597" s="9">
        <f t="shared" si="1"/>
        <v>15762</v>
      </c>
      <c r="B21597" s="5" t="s">
        <v>13531</v>
      </c>
      <c r="C21597" s="6" t="s">
        <v>731</v>
      </c>
    </row>
    <row r="21598">
      <c r="A21598" s="9">
        <f t="shared" si="1"/>
        <v>15763</v>
      </c>
      <c r="B21598" s="5" t="s">
        <v>13532</v>
      </c>
      <c r="C21598" s="6" t="s">
        <v>731</v>
      </c>
    </row>
    <row r="21599">
      <c r="A21599" s="9">
        <f t="shared" si="1"/>
        <v>15764</v>
      </c>
      <c r="B21599" s="8" t="s">
        <v>13533</v>
      </c>
      <c r="C21599" s="9" t="s">
        <v>502</v>
      </c>
    </row>
    <row r="21600">
      <c r="A21600" s="9">
        <f t="shared" si="1"/>
        <v>15765</v>
      </c>
      <c r="B21600" s="5" t="s">
        <v>13534</v>
      </c>
      <c r="C21600" s="6" t="s">
        <v>731</v>
      </c>
    </row>
    <row r="21601">
      <c r="A21601" s="9">
        <f t="shared" si="1"/>
        <v>15766</v>
      </c>
      <c r="B21601" s="5" t="s">
        <v>13535</v>
      </c>
      <c r="C21601" s="6" t="s">
        <v>1223</v>
      </c>
    </row>
    <row r="21602">
      <c r="A21602" s="9">
        <f t="shared" si="1"/>
        <v>15767</v>
      </c>
      <c r="B21602" s="5" t="s">
        <v>13536</v>
      </c>
      <c r="C21602" s="6" t="s">
        <v>1223</v>
      </c>
    </row>
    <row r="21603">
      <c r="A21603" s="9">
        <f t="shared" si="1"/>
        <v>15768</v>
      </c>
      <c r="B21603" s="5" t="s">
        <v>13537</v>
      </c>
      <c r="C21603" s="6" t="s">
        <v>6</v>
      </c>
    </row>
    <row r="21604">
      <c r="A21604" s="9">
        <f t="shared" si="1"/>
        <v>15769</v>
      </c>
      <c r="B21604" s="46" t="s">
        <v>26110</v>
      </c>
      <c r="C21604" s="26" t="s">
        <v>6</v>
      </c>
    </row>
    <row r="21605">
      <c r="A21605" s="9">
        <f t="shared" si="1"/>
        <v>15770</v>
      </c>
      <c r="B21605" s="25" t="s">
        <v>26111</v>
      </c>
      <c r="C21605" s="26" t="s">
        <v>12983</v>
      </c>
    </row>
    <row r="21606">
      <c r="A21606" s="9">
        <f t="shared" si="1"/>
        <v>15771</v>
      </c>
      <c r="B21606" s="5" t="s">
        <v>13538</v>
      </c>
      <c r="C21606" s="6" t="s">
        <v>1120</v>
      </c>
    </row>
    <row r="21607">
      <c r="A21607" s="9">
        <f t="shared" si="1"/>
        <v>15772</v>
      </c>
      <c r="B21607" s="5" t="s">
        <v>13539</v>
      </c>
      <c r="C21607" s="6" t="s">
        <v>731</v>
      </c>
    </row>
    <row r="21608">
      <c r="A21608" s="9">
        <f t="shared" si="1"/>
        <v>15773</v>
      </c>
      <c r="B21608" s="8" t="s">
        <v>13540</v>
      </c>
      <c r="C21608" s="9" t="s">
        <v>24</v>
      </c>
    </row>
    <row r="21609">
      <c r="A21609" s="9">
        <f t="shared" si="1"/>
        <v>15773</v>
      </c>
      <c r="B21609" s="8" t="s">
        <v>13540</v>
      </c>
      <c r="C21609" s="9" t="s">
        <v>25</v>
      </c>
    </row>
    <row r="21610">
      <c r="A21610" s="9">
        <f t="shared" si="1"/>
        <v>15774</v>
      </c>
      <c r="B21610" s="5" t="s">
        <v>13541</v>
      </c>
      <c r="C21610" s="6" t="s">
        <v>727</v>
      </c>
    </row>
    <row r="21611">
      <c r="A21611" s="9">
        <f t="shared" si="1"/>
        <v>15775</v>
      </c>
      <c r="B21611" s="8" t="s">
        <v>13542</v>
      </c>
      <c r="C21611" s="9" t="s">
        <v>24</v>
      </c>
    </row>
    <row r="21612">
      <c r="A21612" s="9">
        <f t="shared" si="1"/>
        <v>15775</v>
      </c>
      <c r="B21612" s="8" t="s">
        <v>13542</v>
      </c>
      <c r="C21612" s="9" t="s">
        <v>25</v>
      </c>
    </row>
    <row r="21613">
      <c r="A21613" s="9">
        <f t="shared" si="1"/>
        <v>15776</v>
      </c>
      <c r="B21613" s="5" t="s">
        <v>13543</v>
      </c>
      <c r="C21613" s="6" t="s">
        <v>727</v>
      </c>
    </row>
    <row r="21614">
      <c r="A21614" s="9">
        <f t="shared" si="1"/>
        <v>15777</v>
      </c>
      <c r="B21614" s="5" t="s">
        <v>13544</v>
      </c>
      <c r="C21614" s="6" t="s">
        <v>681</v>
      </c>
    </row>
    <row r="21615">
      <c r="A21615" s="9">
        <f t="shared" si="1"/>
        <v>15778</v>
      </c>
      <c r="B21615" s="8" t="s">
        <v>13545</v>
      </c>
      <c r="C21615" s="9" t="s">
        <v>64</v>
      </c>
    </row>
    <row r="21616">
      <c r="A21616" s="9">
        <f t="shared" si="1"/>
        <v>15779</v>
      </c>
      <c r="B21616" s="8" t="s">
        <v>13546</v>
      </c>
      <c r="C21616" s="9" t="s">
        <v>1042</v>
      </c>
    </row>
    <row r="21617">
      <c r="A21617" s="9">
        <f t="shared" si="1"/>
        <v>15780</v>
      </c>
      <c r="B21617" s="8" t="s">
        <v>13547</v>
      </c>
      <c r="C21617" s="9" t="s">
        <v>815</v>
      </c>
    </row>
    <row r="21618">
      <c r="A21618" s="9">
        <f t="shared" si="1"/>
        <v>15781</v>
      </c>
      <c r="B21618" s="16" t="s">
        <v>13548</v>
      </c>
      <c r="C21618" s="6" t="s">
        <v>1235</v>
      </c>
    </row>
    <row r="21619">
      <c r="A21619" s="9">
        <f t="shared" si="1"/>
        <v>15782</v>
      </c>
      <c r="B21619" s="8" t="s">
        <v>13549</v>
      </c>
      <c r="C21619" s="9" t="s">
        <v>42</v>
      </c>
    </row>
    <row r="21620">
      <c r="A21620" s="9">
        <f t="shared" si="1"/>
        <v>15783</v>
      </c>
      <c r="B21620" s="5" t="s">
        <v>13550</v>
      </c>
      <c r="C21620" s="6" t="s">
        <v>4</v>
      </c>
    </row>
    <row r="21621">
      <c r="A21621" s="9">
        <f t="shared" si="1"/>
        <v>15784</v>
      </c>
      <c r="B21621" s="8" t="s">
        <v>13551</v>
      </c>
      <c r="C21621" s="9" t="s">
        <v>1548</v>
      </c>
    </row>
    <row r="21622">
      <c r="A21622" s="9">
        <f t="shared" si="1"/>
        <v>15785</v>
      </c>
      <c r="B21622" s="5" t="s">
        <v>13552</v>
      </c>
      <c r="C21622" s="6" t="s">
        <v>362</v>
      </c>
    </row>
    <row r="21623">
      <c r="A21623" s="9">
        <f t="shared" si="1"/>
        <v>15786</v>
      </c>
      <c r="B21623" s="32" t="s">
        <v>26112</v>
      </c>
      <c r="C21623" s="26" t="s">
        <v>67</v>
      </c>
    </row>
    <row r="21624">
      <c r="A21624" s="9">
        <f t="shared" si="1"/>
        <v>15787</v>
      </c>
      <c r="B21624" s="5" t="s">
        <v>13553</v>
      </c>
      <c r="C21624" s="6" t="s">
        <v>1248</v>
      </c>
    </row>
    <row r="21625">
      <c r="A21625" s="9">
        <f t="shared" si="1"/>
        <v>15788</v>
      </c>
      <c r="B21625" s="5" t="s">
        <v>13554</v>
      </c>
      <c r="C21625" s="6" t="s">
        <v>362</v>
      </c>
    </row>
    <row r="21626">
      <c r="A21626" s="9">
        <f t="shared" si="1"/>
        <v>15788</v>
      </c>
      <c r="B21626" s="5" t="s">
        <v>13554</v>
      </c>
      <c r="C21626" s="6" t="s">
        <v>655</v>
      </c>
    </row>
    <row r="21627">
      <c r="A21627" s="9">
        <f t="shared" si="1"/>
        <v>15788</v>
      </c>
      <c r="B21627" s="37" t="s">
        <v>13554</v>
      </c>
      <c r="C21627" s="28" t="s">
        <v>23633</v>
      </c>
    </row>
    <row r="21628">
      <c r="A21628" s="9">
        <f t="shared" si="1"/>
        <v>15789</v>
      </c>
      <c r="B21628" s="5" t="s">
        <v>13555</v>
      </c>
      <c r="C21628" s="6" t="s">
        <v>393</v>
      </c>
    </row>
    <row r="21629">
      <c r="A21629" s="9">
        <f t="shared" si="1"/>
        <v>15790</v>
      </c>
      <c r="B21629" s="5" t="s">
        <v>13556</v>
      </c>
      <c r="C21629" s="6" t="s">
        <v>393</v>
      </c>
    </row>
    <row r="21630">
      <c r="A21630" s="9">
        <f t="shared" si="1"/>
        <v>15791</v>
      </c>
      <c r="B21630" s="8" t="s">
        <v>13557</v>
      </c>
      <c r="C21630" s="9" t="s">
        <v>40</v>
      </c>
    </row>
    <row r="21631">
      <c r="A21631" s="9">
        <f t="shared" si="1"/>
        <v>15792</v>
      </c>
      <c r="B21631" s="5" t="s">
        <v>13558</v>
      </c>
      <c r="C21631" s="6" t="s">
        <v>362</v>
      </c>
    </row>
    <row r="21632">
      <c r="A21632" s="9">
        <f t="shared" si="1"/>
        <v>15792</v>
      </c>
      <c r="B21632" s="5" t="s">
        <v>13558</v>
      </c>
      <c r="C21632" s="6" t="s">
        <v>655</v>
      </c>
    </row>
    <row r="21633">
      <c r="A21633" s="9">
        <f t="shared" si="1"/>
        <v>15792</v>
      </c>
      <c r="B21633" s="37" t="s">
        <v>13558</v>
      </c>
      <c r="C21633" s="28" t="s">
        <v>23633</v>
      </c>
    </row>
    <row r="21634">
      <c r="A21634" s="9">
        <f t="shared" si="1"/>
        <v>15793</v>
      </c>
      <c r="B21634" s="8" t="s">
        <v>13559</v>
      </c>
      <c r="C21634" s="9" t="s">
        <v>25</v>
      </c>
    </row>
    <row r="21635">
      <c r="A21635" s="9">
        <f t="shared" si="1"/>
        <v>15794</v>
      </c>
      <c r="B21635" s="8" t="s">
        <v>13560</v>
      </c>
      <c r="C21635" s="9" t="s">
        <v>416</v>
      </c>
    </row>
    <row r="21636">
      <c r="A21636" s="9">
        <f t="shared" si="1"/>
        <v>15795</v>
      </c>
      <c r="B21636" s="8" t="s">
        <v>13561</v>
      </c>
      <c r="C21636" s="9" t="s">
        <v>72</v>
      </c>
    </row>
    <row r="21637">
      <c r="A21637" s="9">
        <f t="shared" si="1"/>
        <v>15796</v>
      </c>
      <c r="B21637" s="8" t="s">
        <v>13562</v>
      </c>
      <c r="C21637" s="9" t="s">
        <v>420</v>
      </c>
    </row>
    <row r="21638">
      <c r="A21638" s="9">
        <f t="shared" si="1"/>
        <v>15796</v>
      </c>
      <c r="B21638" s="8" t="s">
        <v>13562</v>
      </c>
      <c r="C21638" s="6" t="s">
        <v>23672</v>
      </c>
    </row>
    <row r="21639">
      <c r="A21639" s="9">
        <f t="shared" si="1"/>
        <v>15797</v>
      </c>
      <c r="B21639" s="8" t="s">
        <v>13563</v>
      </c>
      <c r="C21639" s="9" t="s">
        <v>83</v>
      </c>
    </row>
    <row r="21640">
      <c r="A21640" s="9">
        <f t="shared" si="1"/>
        <v>15798</v>
      </c>
      <c r="B21640" s="5" t="s">
        <v>13564</v>
      </c>
      <c r="C21640" s="6" t="s">
        <v>683</v>
      </c>
    </row>
    <row r="21641">
      <c r="A21641" s="9">
        <f t="shared" si="1"/>
        <v>15798</v>
      </c>
      <c r="B21641" s="37" t="s">
        <v>13564</v>
      </c>
      <c r="C21641" s="28" t="s">
        <v>23633</v>
      </c>
    </row>
    <row r="21642">
      <c r="A21642" s="9">
        <f t="shared" si="1"/>
        <v>15799</v>
      </c>
      <c r="B21642" s="40" t="s">
        <v>26113</v>
      </c>
      <c r="C21642" s="40" t="s">
        <v>3126</v>
      </c>
    </row>
    <row r="21643">
      <c r="A21643" s="9">
        <f t="shared" si="1"/>
        <v>15800</v>
      </c>
      <c r="B21643" s="25" t="s">
        <v>26114</v>
      </c>
      <c r="C21643" s="26" t="s">
        <v>23748</v>
      </c>
    </row>
    <row r="21644">
      <c r="A21644" s="9">
        <f t="shared" si="1"/>
        <v>15801</v>
      </c>
      <c r="B21644" s="25" t="s">
        <v>26115</v>
      </c>
      <c r="C21644" s="26" t="s">
        <v>487</v>
      </c>
    </row>
    <row r="21645">
      <c r="A21645" s="9">
        <f t="shared" si="1"/>
        <v>15801</v>
      </c>
      <c r="B21645" s="27" t="s">
        <v>26115</v>
      </c>
      <c r="C21645" s="28" t="s">
        <v>23637</v>
      </c>
    </row>
    <row r="21646">
      <c r="A21646" s="9">
        <f t="shared" si="1"/>
        <v>15802</v>
      </c>
      <c r="B21646" s="5" t="s">
        <v>13565</v>
      </c>
      <c r="C21646" s="6" t="s">
        <v>393</v>
      </c>
    </row>
    <row r="21647">
      <c r="A21647" s="9">
        <f t="shared" si="1"/>
        <v>15803</v>
      </c>
      <c r="B21647" s="25" t="s">
        <v>26116</v>
      </c>
      <c r="C21647" s="26" t="s">
        <v>23748</v>
      </c>
    </row>
    <row r="21648">
      <c r="A21648" s="9">
        <f t="shared" si="1"/>
        <v>15804</v>
      </c>
      <c r="B21648" s="5" t="s">
        <v>13566</v>
      </c>
      <c r="C21648" s="6" t="s">
        <v>591</v>
      </c>
    </row>
    <row r="21649">
      <c r="A21649" s="9">
        <f t="shared" si="1"/>
        <v>15805</v>
      </c>
      <c r="B21649" s="5" t="s">
        <v>13567</v>
      </c>
      <c r="C21649" s="6" t="s">
        <v>758</v>
      </c>
    </row>
    <row r="21650">
      <c r="A21650" s="9">
        <f t="shared" si="1"/>
        <v>15806</v>
      </c>
      <c r="B21650" s="25" t="s">
        <v>26117</v>
      </c>
      <c r="C21650" s="26" t="s">
        <v>23748</v>
      </c>
    </row>
    <row r="21651">
      <c r="A21651" s="9">
        <f t="shared" si="1"/>
        <v>15807</v>
      </c>
      <c r="B21651" s="25" t="s">
        <v>26118</v>
      </c>
      <c r="C21651" s="26" t="s">
        <v>23748</v>
      </c>
    </row>
    <row r="21652">
      <c r="A21652" s="9">
        <f t="shared" si="1"/>
        <v>15808</v>
      </c>
      <c r="B21652" s="25" t="s">
        <v>26119</v>
      </c>
      <c r="C21652" s="26" t="s">
        <v>23748</v>
      </c>
    </row>
    <row r="21653">
      <c r="A21653" s="9">
        <f t="shared" si="1"/>
        <v>15809</v>
      </c>
      <c r="B21653" s="25" t="s">
        <v>26120</v>
      </c>
      <c r="C21653" s="26" t="s">
        <v>23748</v>
      </c>
    </row>
    <row r="21654">
      <c r="A21654" s="9">
        <f t="shared" si="1"/>
        <v>15810</v>
      </c>
      <c r="B21654" s="25" t="s">
        <v>26121</v>
      </c>
      <c r="C21654" s="26" t="s">
        <v>23748</v>
      </c>
    </row>
    <row r="21655">
      <c r="A21655" s="9">
        <f t="shared" si="1"/>
        <v>15811</v>
      </c>
      <c r="B21655" s="25" t="s">
        <v>26122</v>
      </c>
      <c r="C21655" s="26" t="s">
        <v>23748</v>
      </c>
    </row>
    <row r="21656">
      <c r="A21656" s="9">
        <f t="shared" si="1"/>
        <v>15812</v>
      </c>
      <c r="B21656" s="25" t="s">
        <v>26123</v>
      </c>
      <c r="C21656" s="26" t="s">
        <v>23748</v>
      </c>
    </row>
    <row r="21657">
      <c r="A21657" s="9">
        <f t="shared" si="1"/>
        <v>15813</v>
      </c>
      <c r="B21657" s="25" t="s">
        <v>26124</v>
      </c>
      <c r="C21657" s="26" t="s">
        <v>23748</v>
      </c>
    </row>
    <row r="21658">
      <c r="A21658" s="9">
        <f t="shared" si="1"/>
        <v>15814</v>
      </c>
      <c r="B21658" s="8" t="s">
        <v>13568</v>
      </c>
      <c r="C21658" s="9" t="s">
        <v>40</v>
      </c>
    </row>
    <row r="21659">
      <c r="A21659" s="9">
        <f t="shared" si="1"/>
        <v>15815</v>
      </c>
      <c r="B21659" s="5" t="s">
        <v>13569</v>
      </c>
      <c r="C21659" s="6" t="s">
        <v>467</v>
      </c>
    </row>
    <row r="21660">
      <c r="A21660" s="9">
        <f t="shared" si="1"/>
        <v>15815</v>
      </c>
      <c r="B21660" s="5" t="s">
        <v>13569</v>
      </c>
      <c r="C21660" s="6" t="s">
        <v>23628</v>
      </c>
    </row>
    <row r="21661">
      <c r="A21661" s="9">
        <f t="shared" si="1"/>
        <v>15816</v>
      </c>
      <c r="B21661" s="25" t="s">
        <v>26125</v>
      </c>
      <c r="C21661" s="26" t="s">
        <v>23630</v>
      </c>
    </row>
    <row r="21662">
      <c r="A21662" s="9">
        <f t="shared" si="1"/>
        <v>15816</v>
      </c>
      <c r="B21662" s="25" t="s">
        <v>26125</v>
      </c>
      <c r="C21662" s="26" t="s">
        <v>399</v>
      </c>
    </row>
    <row r="21663">
      <c r="A21663" s="9">
        <f t="shared" si="1"/>
        <v>15817</v>
      </c>
      <c r="B21663" s="5" t="s">
        <v>13570</v>
      </c>
      <c r="C21663" s="6" t="s">
        <v>591</v>
      </c>
    </row>
    <row r="21664">
      <c r="A21664" s="9">
        <f t="shared" si="1"/>
        <v>15818</v>
      </c>
      <c r="B21664" s="25" t="s">
        <v>26126</v>
      </c>
      <c r="C21664" s="26" t="s">
        <v>23748</v>
      </c>
    </row>
    <row r="21665">
      <c r="A21665" s="9">
        <f t="shared" si="1"/>
        <v>15819</v>
      </c>
      <c r="B21665" s="5" t="s">
        <v>13571</v>
      </c>
      <c r="C21665" s="6" t="s">
        <v>591</v>
      </c>
    </row>
    <row r="21666">
      <c r="A21666" s="9">
        <f t="shared" si="1"/>
        <v>15820</v>
      </c>
      <c r="B21666" s="25" t="s">
        <v>26127</v>
      </c>
      <c r="C21666" s="26" t="s">
        <v>23748</v>
      </c>
    </row>
    <row r="21667">
      <c r="A21667" s="9">
        <f t="shared" si="1"/>
        <v>15821</v>
      </c>
      <c r="B21667" s="5" t="s">
        <v>13572</v>
      </c>
      <c r="C21667" s="6" t="s">
        <v>393</v>
      </c>
    </row>
    <row r="21668">
      <c r="A21668" s="9">
        <f t="shared" si="1"/>
        <v>15822</v>
      </c>
      <c r="B21668" s="25" t="s">
        <v>26128</v>
      </c>
      <c r="C21668" s="26" t="s">
        <v>23748</v>
      </c>
    </row>
    <row r="21669">
      <c r="A21669" s="9">
        <f t="shared" si="1"/>
        <v>15823</v>
      </c>
      <c r="B21669" s="5" t="s">
        <v>13573</v>
      </c>
      <c r="C21669" s="6" t="s">
        <v>393</v>
      </c>
    </row>
    <row r="21670">
      <c r="A21670" s="9">
        <f t="shared" si="1"/>
        <v>15824</v>
      </c>
      <c r="B21670" s="5" t="s">
        <v>13574</v>
      </c>
      <c r="C21670" s="6" t="s">
        <v>758</v>
      </c>
    </row>
    <row r="21671">
      <c r="A21671" s="9">
        <f t="shared" si="1"/>
        <v>15825</v>
      </c>
      <c r="B21671" s="25" t="s">
        <v>26129</v>
      </c>
      <c r="C21671" s="26" t="s">
        <v>23748</v>
      </c>
    </row>
    <row r="21672">
      <c r="A21672" s="9">
        <f t="shared" si="1"/>
        <v>15826</v>
      </c>
      <c r="B21672" s="5" t="s">
        <v>13575</v>
      </c>
      <c r="C21672" s="6" t="s">
        <v>467</v>
      </c>
    </row>
    <row r="21673">
      <c r="A21673" s="9">
        <f t="shared" si="1"/>
        <v>15826</v>
      </c>
      <c r="B21673" s="5" t="s">
        <v>13575</v>
      </c>
      <c r="C21673" s="6" t="s">
        <v>23628</v>
      </c>
    </row>
    <row r="21674">
      <c r="A21674" s="9">
        <f t="shared" si="1"/>
        <v>15827</v>
      </c>
      <c r="B21674" s="5" t="s">
        <v>13576</v>
      </c>
      <c r="C21674" s="6" t="s">
        <v>324</v>
      </c>
    </row>
    <row r="21675">
      <c r="A21675" s="9">
        <f t="shared" si="1"/>
        <v>15827</v>
      </c>
      <c r="B21675" s="5" t="s">
        <v>13576</v>
      </c>
      <c r="C21675" s="6" t="s">
        <v>23637</v>
      </c>
    </row>
    <row r="21676">
      <c r="A21676" s="9">
        <f t="shared" si="1"/>
        <v>15828</v>
      </c>
      <c r="B21676" s="5" t="s">
        <v>13577</v>
      </c>
      <c r="C21676" s="6" t="s">
        <v>32</v>
      </c>
    </row>
    <row r="21677">
      <c r="A21677" s="9">
        <f t="shared" si="1"/>
        <v>15829</v>
      </c>
      <c r="B21677" s="5" t="s">
        <v>13578</v>
      </c>
      <c r="C21677" s="6" t="s">
        <v>46</v>
      </c>
    </row>
    <row r="21678">
      <c r="A21678" s="9">
        <f t="shared" si="1"/>
        <v>15830</v>
      </c>
      <c r="B21678" s="32" t="s">
        <v>26130</v>
      </c>
      <c r="C21678" s="26" t="s">
        <v>67</v>
      </c>
    </row>
    <row r="21679">
      <c r="A21679" s="9">
        <f t="shared" si="1"/>
        <v>15831</v>
      </c>
      <c r="B21679" s="25" t="s">
        <v>26131</v>
      </c>
      <c r="C21679" s="26" t="s">
        <v>487</v>
      </c>
    </row>
    <row r="21680">
      <c r="A21680" s="9">
        <f t="shared" si="1"/>
        <v>15831</v>
      </c>
      <c r="B21680" s="27" t="s">
        <v>26131</v>
      </c>
      <c r="C21680" s="28" t="s">
        <v>23637</v>
      </c>
    </row>
    <row r="21681">
      <c r="A21681" s="9">
        <f t="shared" si="1"/>
        <v>15832</v>
      </c>
      <c r="B21681" s="8" t="s">
        <v>13579</v>
      </c>
      <c r="C21681" s="9" t="s">
        <v>162</v>
      </c>
    </row>
    <row r="21682">
      <c r="A21682" s="9">
        <f t="shared" si="1"/>
        <v>15833</v>
      </c>
      <c r="B21682" s="8" t="s">
        <v>13580</v>
      </c>
      <c r="C21682" s="9" t="s">
        <v>40</v>
      </c>
    </row>
    <row r="21683">
      <c r="A21683" s="9">
        <f t="shared" si="1"/>
        <v>15834</v>
      </c>
      <c r="B21683" s="5" t="s">
        <v>13581</v>
      </c>
      <c r="C21683" s="6" t="s">
        <v>328</v>
      </c>
    </row>
    <row r="21684">
      <c r="A21684" s="9">
        <f t="shared" si="1"/>
        <v>15834</v>
      </c>
      <c r="B21684" s="5" t="s">
        <v>13581</v>
      </c>
      <c r="C21684" s="6" t="s">
        <v>23637</v>
      </c>
    </row>
    <row r="21685">
      <c r="A21685" s="9">
        <f t="shared" si="1"/>
        <v>15835</v>
      </c>
      <c r="B21685" s="8" t="s">
        <v>13582</v>
      </c>
      <c r="C21685" s="9" t="s">
        <v>733</v>
      </c>
    </row>
    <row r="21686">
      <c r="A21686" s="9">
        <f t="shared" si="1"/>
        <v>15836</v>
      </c>
      <c r="B21686" s="25" t="s">
        <v>26132</v>
      </c>
      <c r="C21686" s="26" t="s">
        <v>23808</v>
      </c>
    </row>
    <row r="21687">
      <c r="A21687" s="9">
        <f t="shared" si="1"/>
        <v>15837</v>
      </c>
      <c r="B21687" s="8" t="s">
        <v>13583</v>
      </c>
      <c r="C21687" s="6" t="s">
        <v>672</v>
      </c>
    </row>
    <row r="21688">
      <c r="A21688" s="9">
        <f t="shared" si="1"/>
        <v>15837</v>
      </c>
      <c r="B21688" s="8" t="s">
        <v>13583</v>
      </c>
      <c r="C21688" s="9" t="s">
        <v>142</v>
      </c>
    </row>
    <row r="21689">
      <c r="A21689" s="9">
        <f t="shared" si="1"/>
        <v>15837</v>
      </c>
      <c r="B21689" s="8" t="s">
        <v>13583</v>
      </c>
      <c r="C21689" s="6" t="s">
        <v>23637</v>
      </c>
    </row>
    <row r="21690">
      <c r="A21690" s="9">
        <f t="shared" si="1"/>
        <v>15838</v>
      </c>
      <c r="B21690" s="5" t="s">
        <v>13584</v>
      </c>
      <c r="C21690" s="6" t="s">
        <v>1007</v>
      </c>
    </row>
    <row r="21691">
      <c r="A21691" s="9">
        <f t="shared" si="1"/>
        <v>15839</v>
      </c>
      <c r="B21691" s="5" t="s">
        <v>13585</v>
      </c>
      <c r="C21691" s="6" t="s">
        <v>393</v>
      </c>
    </row>
    <row r="21692">
      <c r="A21692" s="9">
        <f t="shared" si="1"/>
        <v>15840</v>
      </c>
      <c r="B21692" s="25" t="s">
        <v>26133</v>
      </c>
      <c r="C21692" s="26" t="s">
        <v>23817</v>
      </c>
    </row>
    <row r="21693">
      <c r="A21693" s="9">
        <f t="shared" si="1"/>
        <v>15841</v>
      </c>
      <c r="B21693" s="25" t="s">
        <v>26134</v>
      </c>
      <c r="C21693" s="26" t="s">
        <v>8541</v>
      </c>
    </row>
    <row r="21694">
      <c r="A21694" s="9">
        <f t="shared" si="1"/>
        <v>15842</v>
      </c>
      <c r="B21694" s="5" t="s">
        <v>13586</v>
      </c>
      <c r="C21694" s="6" t="s">
        <v>4</v>
      </c>
    </row>
    <row r="21695">
      <c r="A21695" s="9">
        <f t="shared" si="1"/>
        <v>15843</v>
      </c>
      <c r="B21695" s="25" t="s">
        <v>26135</v>
      </c>
      <c r="C21695" s="26" t="s">
        <v>11797</v>
      </c>
    </row>
    <row r="21696">
      <c r="A21696" s="9">
        <f t="shared" si="1"/>
        <v>15844</v>
      </c>
      <c r="B21696" s="5" t="s">
        <v>13587</v>
      </c>
      <c r="C21696" s="6" t="s">
        <v>162</v>
      </c>
    </row>
    <row r="21697">
      <c r="A21697" s="9">
        <f t="shared" si="1"/>
        <v>15845</v>
      </c>
      <c r="B21697" s="25" t="s">
        <v>26136</v>
      </c>
      <c r="C21697" s="26" t="s">
        <v>8541</v>
      </c>
    </row>
    <row r="21698">
      <c r="A21698" s="9">
        <f t="shared" si="1"/>
        <v>15846</v>
      </c>
      <c r="B21698" s="8" t="s">
        <v>13588</v>
      </c>
      <c r="C21698" s="9" t="s">
        <v>614</v>
      </c>
    </row>
    <row r="21699">
      <c r="A21699" s="9">
        <f t="shared" si="1"/>
        <v>15847</v>
      </c>
      <c r="B21699" s="25" t="s">
        <v>26137</v>
      </c>
      <c r="C21699" s="26" t="s">
        <v>23845</v>
      </c>
    </row>
    <row r="21700">
      <c r="A21700" s="9">
        <f t="shared" si="1"/>
        <v>15848</v>
      </c>
      <c r="B21700" s="8" t="s">
        <v>13589</v>
      </c>
      <c r="C21700" s="9" t="s">
        <v>614</v>
      </c>
    </row>
    <row r="21701">
      <c r="A21701" s="9">
        <f t="shared" si="1"/>
        <v>15849</v>
      </c>
      <c r="B21701" s="35" t="s">
        <v>26138</v>
      </c>
      <c r="C21701" s="26" t="s">
        <v>23636</v>
      </c>
    </row>
    <row r="21702">
      <c r="A21702" s="9">
        <f t="shared" si="1"/>
        <v>15850</v>
      </c>
      <c r="B21702" s="5" t="s">
        <v>13590</v>
      </c>
      <c r="C21702" s="6" t="s">
        <v>1248</v>
      </c>
    </row>
    <row r="21703">
      <c r="A21703" s="9">
        <f t="shared" si="1"/>
        <v>15851</v>
      </c>
      <c r="B21703" s="5" t="s">
        <v>13591</v>
      </c>
      <c r="C21703" s="6" t="s">
        <v>20</v>
      </c>
    </row>
    <row r="21704">
      <c r="A21704" s="9">
        <f t="shared" si="1"/>
        <v>15852</v>
      </c>
      <c r="B21704" s="5" t="s">
        <v>13592</v>
      </c>
      <c r="C21704" s="6" t="s">
        <v>367</v>
      </c>
    </row>
    <row r="21705">
      <c r="A21705" s="9">
        <f t="shared" si="1"/>
        <v>15853</v>
      </c>
      <c r="B21705" s="25" t="s">
        <v>26139</v>
      </c>
      <c r="C21705" s="26" t="s">
        <v>46</v>
      </c>
    </row>
    <row r="21706">
      <c r="A21706" s="9">
        <f t="shared" si="1"/>
        <v>15854</v>
      </c>
      <c r="B21706" s="5" t="s">
        <v>13593</v>
      </c>
      <c r="C21706" s="6" t="s">
        <v>1856</v>
      </c>
    </row>
    <row r="21707">
      <c r="A21707" s="9">
        <f t="shared" si="1"/>
        <v>15855</v>
      </c>
      <c r="B21707" s="5" t="s">
        <v>13594</v>
      </c>
      <c r="C21707" s="6" t="s">
        <v>1342</v>
      </c>
    </row>
    <row r="21708">
      <c r="A21708" s="9">
        <f t="shared" si="1"/>
        <v>15856</v>
      </c>
      <c r="B21708" s="16" t="s">
        <v>13595</v>
      </c>
      <c r="C21708" s="6" t="s">
        <v>1235</v>
      </c>
    </row>
    <row r="21709">
      <c r="A21709" s="9">
        <f t="shared" si="1"/>
        <v>15857</v>
      </c>
      <c r="B21709" s="5" t="s">
        <v>13596</v>
      </c>
      <c r="C21709" s="6" t="s">
        <v>1120</v>
      </c>
    </row>
    <row r="21710">
      <c r="A21710" s="9">
        <f t="shared" si="1"/>
        <v>15858</v>
      </c>
      <c r="B21710" s="8" t="s">
        <v>13597</v>
      </c>
      <c r="C21710" s="9" t="s">
        <v>72</v>
      </c>
    </row>
    <row r="21711">
      <c r="A21711" s="9">
        <f t="shared" si="1"/>
        <v>15859</v>
      </c>
      <c r="B21711" s="8" t="s">
        <v>13598</v>
      </c>
      <c r="C21711" s="9" t="s">
        <v>72</v>
      </c>
    </row>
    <row r="21712">
      <c r="A21712" s="9">
        <f t="shared" si="1"/>
        <v>15860</v>
      </c>
      <c r="B21712" s="5" t="s">
        <v>13599</v>
      </c>
      <c r="C21712" s="6" t="s">
        <v>336</v>
      </c>
    </row>
    <row r="21713">
      <c r="A21713" s="9">
        <f t="shared" si="1"/>
        <v>15860</v>
      </c>
      <c r="B21713" s="5" t="s">
        <v>13599</v>
      </c>
      <c r="C21713" s="6" t="s">
        <v>23637</v>
      </c>
    </row>
    <row r="21714">
      <c r="A21714" s="9">
        <f t="shared" si="1"/>
        <v>15861</v>
      </c>
      <c r="B21714" s="25" t="s">
        <v>26140</v>
      </c>
      <c r="C21714" s="26" t="s">
        <v>23812</v>
      </c>
    </row>
    <row r="21715">
      <c r="A21715" s="9">
        <f t="shared" si="1"/>
        <v>15862</v>
      </c>
      <c r="B21715" s="8" t="s">
        <v>13600</v>
      </c>
      <c r="C21715" s="9" t="s">
        <v>52</v>
      </c>
    </row>
    <row r="21716">
      <c r="A21716" s="9">
        <f t="shared" si="1"/>
        <v>15863</v>
      </c>
      <c r="B21716" s="25" t="s">
        <v>26141</v>
      </c>
      <c r="C21716" s="26" t="s">
        <v>23808</v>
      </c>
    </row>
    <row r="21717">
      <c r="A21717" s="9">
        <f t="shared" si="1"/>
        <v>15864</v>
      </c>
      <c r="B21717" s="5" t="s">
        <v>13601</v>
      </c>
      <c r="C21717" s="6" t="s">
        <v>1007</v>
      </c>
    </row>
    <row r="21718">
      <c r="A21718" s="9">
        <f t="shared" si="1"/>
        <v>15865</v>
      </c>
      <c r="B21718" s="5" t="s">
        <v>13602</v>
      </c>
      <c r="C21718" s="6" t="s">
        <v>758</v>
      </c>
    </row>
    <row r="21719">
      <c r="A21719" s="9">
        <f t="shared" si="1"/>
        <v>15866</v>
      </c>
      <c r="B21719" s="8" t="s">
        <v>13603</v>
      </c>
      <c r="C21719" s="9" t="s">
        <v>845</v>
      </c>
    </row>
    <row r="21720">
      <c r="A21720" s="9">
        <f t="shared" si="1"/>
        <v>15867</v>
      </c>
      <c r="B21720" s="8" t="s">
        <v>13604</v>
      </c>
      <c r="C21720" s="9" t="s">
        <v>40</v>
      </c>
    </row>
    <row r="21721">
      <c r="A21721" s="9">
        <f t="shared" si="1"/>
        <v>15868</v>
      </c>
      <c r="B21721" s="5" t="s">
        <v>13605</v>
      </c>
      <c r="C21721" s="6" t="s">
        <v>798</v>
      </c>
    </row>
    <row r="21722">
      <c r="A21722" s="9">
        <f t="shared" si="1"/>
        <v>15868</v>
      </c>
      <c r="B21722" s="5" t="s">
        <v>13605</v>
      </c>
      <c r="C21722" s="6" t="s">
        <v>23628</v>
      </c>
    </row>
    <row r="21723">
      <c r="A21723" s="9">
        <f t="shared" si="1"/>
        <v>15869</v>
      </c>
      <c r="B21723" s="8" t="s">
        <v>13606</v>
      </c>
      <c r="C21723" s="9" t="s">
        <v>40</v>
      </c>
    </row>
    <row r="21724">
      <c r="A21724" s="9">
        <f t="shared" si="1"/>
        <v>15870</v>
      </c>
      <c r="B21724" s="8" t="s">
        <v>13607</v>
      </c>
      <c r="C21724" s="9" t="s">
        <v>65</v>
      </c>
    </row>
    <row r="21725">
      <c r="A21725" s="9">
        <f t="shared" si="1"/>
        <v>15871</v>
      </c>
      <c r="B21725" s="5" t="s">
        <v>13608</v>
      </c>
      <c r="C21725" s="6" t="s">
        <v>467</v>
      </c>
    </row>
    <row r="21726">
      <c r="A21726" s="9">
        <f t="shared" si="1"/>
        <v>15871</v>
      </c>
      <c r="B21726" s="5" t="s">
        <v>13608</v>
      </c>
      <c r="C21726" s="6" t="s">
        <v>23628</v>
      </c>
    </row>
    <row r="21727">
      <c r="A21727" s="9">
        <f t="shared" si="1"/>
        <v>15872</v>
      </c>
      <c r="B21727" s="5" t="s">
        <v>13609</v>
      </c>
      <c r="C21727" s="6" t="s">
        <v>467</v>
      </c>
    </row>
    <row r="21728">
      <c r="A21728" s="9">
        <f t="shared" si="1"/>
        <v>15872</v>
      </c>
      <c r="B21728" s="5" t="s">
        <v>13609</v>
      </c>
      <c r="C21728" s="6" t="s">
        <v>23628</v>
      </c>
    </row>
    <row r="21729">
      <c r="A21729" s="9">
        <f t="shared" si="1"/>
        <v>15873</v>
      </c>
      <c r="B21729" s="5" t="s">
        <v>13610</v>
      </c>
      <c r="C21729" s="6" t="s">
        <v>788</v>
      </c>
    </row>
    <row r="21730">
      <c r="A21730" s="9">
        <f t="shared" si="1"/>
        <v>15873</v>
      </c>
      <c r="B21730" s="5" t="s">
        <v>13610</v>
      </c>
      <c r="C21730" s="6" t="s">
        <v>23637</v>
      </c>
    </row>
    <row r="21731">
      <c r="A21731" s="9">
        <f t="shared" si="1"/>
        <v>15874</v>
      </c>
      <c r="B21731" s="8" t="s">
        <v>13611</v>
      </c>
      <c r="C21731" s="9" t="s">
        <v>40</v>
      </c>
    </row>
    <row r="21732">
      <c r="A21732" s="9">
        <f t="shared" si="1"/>
        <v>15875</v>
      </c>
      <c r="B21732" s="5" t="s">
        <v>13612</v>
      </c>
      <c r="C21732" s="6" t="s">
        <v>1360</v>
      </c>
    </row>
    <row r="21733">
      <c r="A21733" s="9">
        <f t="shared" si="1"/>
        <v>15876</v>
      </c>
      <c r="B21733" s="8" t="s">
        <v>13613</v>
      </c>
      <c r="C21733" s="9" t="s">
        <v>416</v>
      </c>
    </row>
    <row r="21734">
      <c r="A21734" s="9">
        <f t="shared" si="1"/>
        <v>15877</v>
      </c>
      <c r="B21734" s="5" t="s">
        <v>13614</v>
      </c>
      <c r="C21734" s="6" t="s">
        <v>20</v>
      </c>
    </row>
    <row r="21735">
      <c r="A21735" s="9">
        <f t="shared" si="1"/>
        <v>15878</v>
      </c>
      <c r="B21735" s="25" t="s">
        <v>26142</v>
      </c>
      <c r="C21735" s="26" t="s">
        <v>446</v>
      </c>
    </row>
    <row r="21736">
      <c r="A21736" s="9">
        <f t="shared" si="1"/>
        <v>15878</v>
      </c>
      <c r="B21736" s="27" t="s">
        <v>26142</v>
      </c>
      <c r="C21736" s="28" t="s">
        <v>23637</v>
      </c>
    </row>
    <row r="21737">
      <c r="A21737" s="9">
        <f t="shared" si="1"/>
        <v>15879</v>
      </c>
      <c r="B21737" s="5" t="s">
        <v>13615</v>
      </c>
      <c r="C21737" s="6" t="s">
        <v>78</v>
      </c>
    </row>
    <row r="21738">
      <c r="A21738" s="9">
        <f t="shared" si="1"/>
        <v>15880</v>
      </c>
      <c r="B21738" s="25" t="s">
        <v>26143</v>
      </c>
      <c r="C21738" s="26" t="s">
        <v>8541</v>
      </c>
    </row>
    <row r="21739">
      <c r="A21739" s="9">
        <f t="shared" si="1"/>
        <v>15881</v>
      </c>
      <c r="B21739" s="5" t="s">
        <v>13616</v>
      </c>
      <c r="C21739" s="6" t="s">
        <v>603</v>
      </c>
    </row>
    <row r="21740">
      <c r="A21740" s="9">
        <f t="shared" si="1"/>
        <v>15882</v>
      </c>
      <c r="B21740" s="8" t="s">
        <v>13617</v>
      </c>
      <c r="C21740" s="9" t="s">
        <v>1548</v>
      </c>
    </row>
    <row r="21741">
      <c r="A21741" s="9">
        <f t="shared" si="1"/>
        <v>15883</v>
      </c>
      <c r="B21741" s="5" t="s">
        <v>13618</v>
      </c>
      <c r="C21741" s="6" t="s">
        <v>86</v>
      </c>
    </row>
    <row r="21742">
      <c r="A21742" s="9">
        <f t="shared" si="1"/>
        <v>15884</v>
      </c>
      <c r="B21742" s="5" t="s">
        <v>13619</v>
      </c>
      <c r="C21742" s="6" t="s">
        <v>86</v>
      </c>
    </row>
    <row r="21743">
      <c r="A21743" s="9">
        <f t="shared" si="1"/>
        <v>15885</v>
      </c>
      <c r="B21743" s="5" t="s">
        <v>13620</v>
      </c>
      <c r="C21743" s="6" t="s">
        <v>621</v>
      </c>
    </row>
    <row r="21744">
      <c r="A21744" s="9">
        <f t="shared" si="1"/>
        <v>15886</v>
      </c>
      <c r="B21744" s="5" t="s">
        <v>13621</v>
      </c>
      <c r="C21744" s="6" t="s">
        <v>1260</v>
      </c>
    </row>
    <row r="21745">
      <c r="A21745" s="9">
        <f t="shared" si="1"/>
        <v>15887</v>
      </c>
      <c r="B21745" s="5" t="s">
        <v>13622</v>
      </c>
      <c r="C21745" s="6" t="s">
        <v>1260</v>
      </c>
    </row>
    <row r="21746">
      <c r="A21746" s="9">
        <f t="shared" si="1"/>
        <v>15888</v>
      </c>
      <c r="B21746" s="5" t="s">
        <v>13623</v>
      </c>
      <c r="C21746" s="6" t="s">
        <v>336</v>
      </c>
    </row>
    <row r="21747">
      <c r="A21747" s="9">
        <f t="shared" si="1"/>
        <v>15888</v>
      </c>
      <c r="B21747" s="5" t="s">
        <v>13623</v>
      </c>
      <c r="C21747" s="6" t="s">
        <v>23637</v>
      </c>
    </row>
    <row r="21748">
      <c r="A21748" s="9">
        <f t="shared" si="1"/>
        <v>15889</v>
      </c>
      <c r="B21748" s="5" t="s">
        <v>13624</v>
      </c>
      <c r="C21748" s="6" t="s">
        <v>818</v>
      </c>
    </row>
    <row r="21749">
      <c r="A21749" s="9">
        <f t="shared" si="1"/>
        <v>15890</v>
      </c>
      <c r="B21749" s="30" t="s">
        <v>26144</v>
      </c>
      <c r="C21749" s="26" t="s">
        <v>23737</v>
      </c>
    </row>
    <row r="21750">
      <c r="A21750" s="9">
        <f t="shared" si="1"/>
        <v>15891</v>
      </c>
      <c r="B21750" s="5" t="s">
        <v>13625</v>
      </c>
      <c r="C21750" s="6" t="s">
        <v>452</v>
      </c>
    </row>
    <row r="21751">
      <c r="A21751" s="9">
        <f t="shared" si="1"/>
        <v>15891</v>
      </c>
      <c r="B21751" s="5" t="s">
        <v>13625</v>
      </c>
      <c r="C21751" s="6" t="s">
        <v>23637</v>
      </c>
    </row>
    <row r="21752">
      <c r="A21752" s="9">
        <f t="shared" si="1"/>
        <v>15892</v>
      </c>
      <c r="B21752" s="25" t="s">
        <v>26145</v>
      </c>
      <c r="C21752" s="26" t="s">
        <v>23808</v>
      </c>
    </row>
    <row r="21753">
      <c r="A21753" s="9">
        <f t="shared" si="1"/>
        <v>15893</v>
      </c>
      <c r="B21753" s="5" t="s">
        <v>13626</v>
      </c>
      <c r="C21753" s="6" t="s">
        <v>1620</v>
      </c>
    </row>
    <row r="21754">
      <c r="A21754" s="9">
        <f t="shared" si="1"/>
        <v>15894</v>
      </c>
      <c r="B21754" s="8" t="s">
        <v>13627</v>
      </c>
      <c r="C21754" s="9" t="s">
        <v>815</v>
      </c>
    </row>
    <row r="21755">
      <c r="A21755" s="9">
        <f t="shared" si="1"/>
        <v>15895</v>
      </c>
      <c r="B21755" s="5" t="s">
        <v>13628</v>
      </c>
      <c r="C21755" s="6" t="s">
        <v>86</v>
      </c>
    </row>
    <row r="21756">
      <c r="A21756" s="9">
        <f t="shared" si="1"/>
        <v>15896</v>
      </c>
      <c r="B21756" s="25" t="s">
        <v>26146</v>
      </c>
      <c r="C21756" s="26" t="s">
        <v>8541</v>
      </c>
    </row>
    <row r="21757">
      <c r="A21757" s="9">
        <f t="shared" si="1"/>
        <v>15897</v>
      </c>
      <c r="B21757" s="8" t="s">
        <v>13629</v>
      </c>
      <c r="C21757" s="9" t="s">
        <v>83</v>
      </c>
    </row>
    <row r="21758">
      <c r="A21758" s="9">
        <f t="shared" si="1"/>
        <v>15898</v>
      </c>
      <c r="B21758" s="5" t="s">
        <v>13630</v>
      </c>
      <c r="C21758" s="6" t="s">
        <v>681</v>
      </c>
    </row>
    <row r="21759">
      <c r="A21759" s="9">
        <f t="shared" si="1"/>
        <v>15899</v>
      </c>
      <c r="B21759" s="5" t="s">
        <v>13631</v>
      </c>
      <c r="C21759" s="6" t="s">
        <v>393</v>
      </c>
    </row>
    <row r="21760">
      <c r="A21760" s="9">
        <f t="shared" si="1"/>
        <v>15900</v>
      </c>
      <c r="B21760" s="5" t="s">
        <v>13632</v>
      </c>
      <c r="C21760" s="6" t="s">
        <v>86</v>
      </c>
    </row>
    <row r="21761">
      <c r="A21761" s="9">
        <f t="shared" si="1"/>
        <v>15901</v>
      </c>
      <c r="B21761" s="5" t="s">
        <v>13633</v>
      </c>
      <c r="C21761" s="6" t="s">
        <v>86</v>
      </c>
    </row>
    <row r="21762">
      <c r="A21762" s="9">
        <f t="shared" si="1"/>
        <v>15902</v>
      </c>
      <c r="B21762" s="5" t="s">
        <v>13634</v>
      </c>
      <c r="C21762" s="6" t="s">
        <v>86</v>
      </c>
    </row>
    <row r="21763">
      <c r="A21763" s="9">
        <f t="shared" si="1"/>
        <v>15903</v>
      </c>
      <c r="B21763" s="5" t="s">
        <v>13635</v>
      </c>
      <c r="C21763" s="6" t="s">
        <v>591</v>
      </c>
    </row>
    <row r="21764">
      <c r="A21764" s="9">
        <f t="shared" si="1"/>
        <v>15904</v>
      </c>
      <c r="B21764" s="5" t="s">
        <v>13636</v>
      </c>
      <c r="C21764" s="6" t="s">
        <v>356</v>
      </c>
    </row>
    <row r="21765">
      <c r="A21765" s="9">
        <f t="shared" si="1"/>
        <v>15905</v>
      </c>
      <c r="B21765" s="5" t="s">
        <v>13637</v>
      </c>
      <c r="C21765" s="6" t="s">
        <v>1495</v>
      </c>
    </row>
    <row r="21766">
      <c r="A21766" s="9">
        <f t="shared" si="1"/>
        <v>15906</v>
      </c>
      <c r="B21766" s="5" t="s">
        <v>13638</v>
      </c>
      <c r="C21766" s="6" t="s">
        <v>15</v>
      </c>
    </row>
    <row r="21767">
      <c r="A21767" s="9">
        <f t="shared" si="1"/>
        <v>15907</v>
      </c>
      <c r="B21767" s="5" t="s">
        <v>13639</v>
      </c>
      <c r="C21767" s="6" t="s">
        <v>1495</v>
      </c>
    </row>
    <row r="21768">
      <c r="A21768" s="9">
        <f t="shared" si="1"/>
        <v>15908</v>
      </c>
      <c r="B21768" s="5" t="s">
        <v>13640</v>
      </c>
      <c r="C21768" s="6" t="s">
        <v>1316</v>
      </c>
    </row>
    <row r="21769">
      <c r="A21769" s="9">
        <f t="shared" si="1"/>
        <v>15909</v>
      </c>
      <c r="B21769" s="5" t="s">
        <v>13641</v>
      </c>
      <c r="C21769" s="6" t="s">
        <v>1360</v>
      </c>
    </row>
    <row r="21770">
      <c r="A21770" s="9">
        <f t="shared" si="1"/>
        <v>15910</v>
      </c>
      <c r="B21770" s="5" t="s">
        <v>13642</v>
      </c>
      <c r="C21770" s="6" t="s">
        <v>1360</v>
      </c>
    </row>
    <row r="21771">
      <c r="A21771" s="9">
        <f t="shared" si="1"/>
        <v>15911</v>
      </c>
      <c r="B21771" s="5" t="s">
        <v>13643</v>
      </c>
      <c r="C21771" s="6" t="s">
        <v>1360</v>
      </c>
    </row>
    <row r="21772">
      <c r="A21772" s="9">
        <f t="shared" si="1"/>
        <v>15912</v>
      </c>
      <c r="B21772" s="5" t="s">
        <v>13644</v>
      </c>
      <c r="C21772" s="6" t="s">
        <v>1495</v>
      </c>
    </row>
    <row r="21773">
      <c r="A21773" s="9">
        <f t="shared" si="1"/>
        <v>15913</v>
      </c>
      <c r="B21773" s="5" t="s">
        <v>13645</v>
      </c>
      <c r="C21773" s="6" t="s">
        <v>1360</v>
      </c>
    </row>
    <row r="21774">
      <c r="A21774" s="9">
        <f t="shared" si="1"/>
        <v>15914</v>
      </c>
      <c r="B21774" s="5" t="s">
        <v>13646</v>
      </c>
      <c r="C21774" s="6" t="s">
        <v>1360</v>
      </c>
    </row>
    <row r="21775">
      <c r="A21775" s="9">
        <f t="shared" si="1"/>
        <v>15915</v>
      </c>
      <c r="B21775" s="5" t="s">
        <v>13647</v>
      </c>
      <c r="C21775" s="6" t="s">
        <v>1360</v>
      </c>
    </row>
    <row r="21776">
      <c r="A21776" s="9">
        <f t="shared" si="1"/>
        <v>15916</v>
      </c>
      <c r="B21776" s="5" t="s">
        <v>13648</v>
      </c>
      <c r="C21776" s="6" t="s">
        <v>1360</v>
      </c>
    </row>
    <row r="21777">
      <c r="A21777" s="9">
        <f t="shared" si="1"/>
        <v>15917</v>
      </c>
      <c r="B21777" s="5" t="s">
        <v>13649</v>
      </c>
      <c r="C21777" s="6" t="s">
        <v>356</v>
      </c>
    </row>
    <row r="21778">
      <c r="A21778" s="9">
        <f t="shared" si="1"/>
        <v>15918</v>
      </c>
      <c r="B21778" s="30" t="s">
        <v>26147</v>
      </c>
      <c r="C21778" s="26" t="s">
        <v>23639</v>
      </c>
    </row>
    <row r="21779">
      <c r="A21779" s="9">
        <f t="shared" si="1"/>
        <v>15919</v>
      </c>
      <c r="B21779" s="8" t="s">
        <v>13650</v>
      </c>
      <c r="C21779" s="9" t="s">
        <v>177</v>
      </c>
    </row>
    <row r="21780">
      <c r="A21780" s="9">
        <f t="shared" si="1"/>
        <v>15919</v>
      </c>
      <c r="B21780" s="8" t="s">
        <v>13650</v>
      </c>
      <c r="C21780" s="9" t="s">
        <v>60</v>
      </c>
    </row>
    <row r="21781">
      <c r="A21781" s="9">
        <f t="shared" si="1"/>
        <v>15919</v>
      </c>
      <c r="B21781" s="8" t="s">
        <v>13650</v>
      </c>
      <c r="C21781" s="9" t="s">
        <v>142</v>
      </c>
    </row>
    <row r="21782">
      <c r="A21782" s="9">
        <f t="shared" si="1"/>
        <v>15919</v>
      </c>
      <c r="B21782" s="8" t="s">
        <v>13650</v>
      </c>
      <c r="C21782" s="9" t="s">
        <v>25</v>
      </c>
    </row>
    <row r="21783">
      <c r="A21783" s="9">
        <f t="shared" si="1"/>
        <v>15920</v>
      </c>
      <c r="B21783" s="31" t="s">
        <v>26148</v>
      </c>
      <c r="C21783" s="6" t="s">
        <v>374</v>
      </c>
    </row>
    <row r="21784">
      <c r="A21784" s="9">
        <f t="shared" si="1"/>
        <v>15921</v>
      </c>
      <c r="B21784" s="8" t="s">
        <v>13651</v>
      </c>
      <c r="C21784" s="9" t="s">
        <v>25</v>
      </c>
    </row>
    <row r="21785">
      <c r="A21785" s="9">
        <f t="shared" si="1"/>
        <v>15921</v>
      </c>
      <c r="B21785" s="8" t="s">
        <v>13651</v>
      </c>
      <c r="C21785" s="9" t="s">
        <v>24</v>
      </c>
    </row>
    <row r="21786">
      <c r="A21786" s="9">
        <f t="shared" si="1"/>
        <v>15922</v>
      </c>
      <c r="B21786" s="8" t="s">
        <v>13652</v>
      </c>
      <c r="C21786" s="9" t="s">
        <v>52</v>
      </c>
    </row>
    <row r="21787">
      <c r="A21787" s="9">
        <f t="shared" si="1"/>
        <v>15923</v>
      </c>
      <c r="B21787" s="8" t="s">
        <v>13653</v>
      </c>
      <c r="C21787" s="9" t="s">
        <v>52</v>
      </c>
    </row>
    <row r="21788">
      <c r="A21788" s="9">
        <f t="shared" si="1"/>
        <v>15924</v>
      </c>
      <c r="B21788" s="8" t="s">
        <v>13654</v>
      </c>
      <c r="C21788" s="9" t="s">
        <v>142</v>
      </c>
    </row>
    <row r="21789">
      <c r="A21789" s="9">
        <f t="shared" si="1"/>
        <v>15924</v>
      </c>
      <c r="B21789" s="8" t="s">
        <v>13654</v>
      </c>
      <c r="C21789" s="9" t="s">
        <v>25</v>
      </c>
    </row>
    <row r="21790">
      <c r="A21790" s="9">
        <f t="shared" si="1"/>
        <v>15925</v>
      </c>
      <c r="B21790" s="8" t="s">
        <v>13655</v>
      </c>
      <c r="C21790" s="9" t="s">
        <v>25</v>
      </c>
    </row>
    <row r="21791">
      <c r="A21791" s="9">
        <f t="shared" si="1"/>
        <v>15926</v>
      </c>
      <c r="B21791" s="8" t="s">
        <v>13656</v>
      </c>
      <c r="C21791" s="9" t="s">
        <v>142</v>
      </c>
    </row>
    <row r="21792">
      <c r="A21792" s="9">
        <f t="shared" si="1"/>
        <v>15926</v>
      </c>
      <c r="B21792" s="8" t="s">
        <v>13656</v>
      </c>
      <c r="C21792" s="9" t="s">
        <v>162</v>
      </c>
    </row>
    <row r="21793">
      <c r="A21793" s="9">
        <f t="shared" si="1"/>
        <v>15926</v>
      </c>
      <c r="B21793" s="8" t="s">
        <v>13656</v>
      </c>
      <c r="C21793" s="9" t="s">
        <v>25</v>
      </c>
    </row>
    <row r="21794">
      <c r="A21794" s="9">
        <f t="shared" si="1"/>
        <v>15927</v>
      </c>
      <c r="B21794" s="8" t="s">
        <v>13657</v>
      </c>
      <c r="C21794" s="9" t="s">
        <v>177</v>
      </c>
    </row>
    <row r="21795">
      <c r="A21795" s="9">
        <f t="shared" si="1"/>
        <v>15928</v>
      </c>
      <c r="B21795" s="25" t="s">
        <v>26149</v>
      </c>
      <c r="C21795" s="26" t="s">
        <v>23761</v>
      </c>
    </row>
    <row r="21796">
      <c r="A21796" s="9">
        <f t="shared" si="1"/>
        <v>15929</v>
      </c>
      <c r="B21796" s="25" t="s">
        <v>26150</v>
      </c>
      <c r="C21796" s="26" t="s">
        <v>23761</v>
      </c>
    </row>
    <row r="21797">
      <c r="A21797" s="9">
        <f t="shared" si="1"/>
        <v>15930</v>
      </c>
      <c r="B21797" s="5" t="s">
        <v>13658</v>
      </c>
      <c r="C21797" s="6" t="s">
        <v>15</v>
      </c>
    </row>
    <row r="21798">
      <c r="A21798" s="9">
        <f t="shared" si="1"/>
        <v>15931</v>
      </c>
      <c r="B21798" s="8" t="s">
        <v>13659</v>
      </c>
      <c r="C21798" s="9" t="s">
        <v>614</v>
      </c>
    </row>
    <row r="21799">
      <c r="A21799" s="9">
        <f t="shared" si="1"/>
        <v>15932</v>
      </c>
      <c r="B21799" s="8" t="s">
        <v>13660</v>
      </c>
      <c r="C21799" s="9" t="s">
        <v>65</v>
      </c>
    </row>
    <row r="21800">
      <c r="A21800" s="9">
        <f t="shared" si="1"/>
        <v>15933</v>
      </c>
      <c r="B21800" s="5" t="s">
        <v>13661</v>
      </c>
      <c r="C21800" s="6" t="s">
        <v>426</v>
      </c>
    </row>
    <row r="21801">
      <c r="A21801" s="9">
        <f t="shared" si="1"/>
        <v>15934</v>
      </c>
      <c r="B21801" s="5" t="s">
        <v>13662</v>
      </c>
      <c r="C21801" s="6" t="s">
        <v>683</v>
      </c>
    </row>
    <row r="21802">
      <c r="A21802" s="9">
        <f t="shared" si="1"/>
        <v>15934</v>
      </c>
      <c r="B21802" s="37" t="s">
        <v>13662</v>
      </c>
      <c r="C21802" s="28" t="s">
        <v>23633</v>
      </c>
    </row>
    <row r="21803">
      <c r="A21803" s="9">
        <f t="shared" si="1"/>
        <v>15935</v>
      </c>
      <c r="B21803" s="5" t="s">
        <v>13663</v>
      </c>
      <c r="C21803" s="6" t="s">
        <v>591</v>
      </c>
    </row>
    <row r="21804">
      <c r="A21804" s="9">
        <f t="shared" si="1"/>
        <v>15936</v>
      </c>
      <c r="B21804" s="25" t="s">
        <v>26151</v>
      </c>
      <c r="C21804" s="26" t="s">
        <v>446</v>
      </c>
    </row>
    <row r="21805">
      <c r="A21805" s="9">
        <f t="shared" si="1"/>
        <v>15936</v>
      </c>
      <c r="B21805" s="27" t="s">
        <v>26151</v>
      </c>
      <c r="C21805" s="28" t="s">
        <v>23637</v>
      </c>
    </row>
    <row r="21806">
      <c r="A21806" s="9">
        <f t="shared" si="1"/>
        <v>15937</v>
      </c>
      <c r="B21806" s="16" t="s">
        <v>13664</v>
      </c>
      <c r="C21806" s="6" t="s">
        <v>1235</v>
      </c>
    </row>
    <row r="21807">
      <c r="A21807" s="9">
        <f t="shared" si="1"/>
        <v>15938</v>
      </c>
      <c r="B21807" s="25" t="s">
        <v>26152</v>
      </c>
      <c r="C21807" s="26" t="s">
        <v>23808</v>
      </c>
    </row>
    <row r="21808">
      <c r="A21808" s="9">
        <f t="shared" si="1"/>
        <v>15939</v>
      </c>
      <c r="B21808" s="5" t="s">
        <v>13665</v>
      </c>
      <c r="C21808" s="6" t="s">
        <v>591</v>
      </c>
    </row>
    <row r="21809">
      <c r="A21809" s="9">
        <f t="shared" si="1"/>
        <v>15940</v>
      </c>
      <c r="B21809" s="8" t="s">
        <v>13666</v>
      </c>
      <c r="C21809" s="9" t="s">
        <v>24</v>
      </c>
    </row>
    <row r="21810">
      <c r="A21810" s="9">
        <f t="shared" si="1"/>
        <v>15940</v>
      </c>
      <c r="B21810" s="8" t="s">
        <v>13666</v>
      </c>
      <c r="C21810" s="9" t="s">
        <v>25</v>
      </c>
    </row>
    <row r="21811">
      <c r="A21811" s="9">
        <f t="shared" si="1"/>
        <v>15941</v>
      </c>
      <c r="B21811" s="8" t="s">
        <v>13667</v>
      </c>
      <c r="C21811" s="9" t="s">
        <v>52</v>
      </c>
    </row>
    <row r="21812">
      <c r="A21812" s="9">
        <f t="shared" si="1"/>
        <v>15942</v>
      </c>
      <c r="B21812" s="8" t="s">
        <v>13668</v>
      </c>
      <c r="C21812" s="9" t="s">
        <v>614</v>
      </c>
    </row>
    <row r="21813">
      <c r="A21813" s="9">
        <f t="shared" si="1"/>
        <v>15943</v>
      </c>
      <c r="B21813" s="5" t="s">
        <v>13669</v>
      </c>
      <c r="C21813" s="17" t="s">
        <v>1470</v>
      </c>
    </row>
    <row r="21814">
      <c r="A21814" s="9">
        <f t="shared" si="1"/>
        <v>15944</v>
      </c>
      <c r="B21814" s="5" t="s">
        <v>13670</v>
      </c>
      <c r="C21814" s="6" t="s">
        <v>591</v>
      </c>
    </row>
    <row r="21815">
      <c r="A21815" s="9">
        <f t="shared" si="1"/>
        <v>15945</v>
      </c>
      <c r="B21815" s="5" t="s">
        <v>13671</v>
      </c>
      <c r="C21815" s="6" t="s">
        <v>591</v>
      </c>
    </row>
    <row r="21816">
      <c r="A21816" s="9">
        <f t="shared" si="1"/>
        <v>15946</v>
      </c>
      <c r="B21816" s="29" t="s">
        <v>26153</v>
      </c>
      <c r="C21816" s="26" t="s">
        <v>23636</v>
      </c>
    </row>
    <row r="21817">
      <c r="A21817" s="9">
        <f t="shared" si="1"/>
        <v>15947</v>
      </c>
      <c r="B21817" s="5" t="s">
        <v>13672</v>
      </c>
      <c r="C21817" s="6" t="s">
        <v>591</v>
      </c>
    </row>
    <row r="21818">
      <c r="A21818" s="9">
        <f t="shared" si="1"/>
        <v>15948</v>
      </c>
      <c r="B21818" s="5" t="s">
        <v>13673</v>
      </c>
      <c r="C21818" s="6" t="s">
        <v>591</v>
      </c>
    </row>
    <row r="21819">
      <c r="A21819" s="9">
        <f t="shared" si="1"/>
        <v>15949</v>
      </c>
      <c r="B21819" s="5" t="s">
        <v>13674</v>
      </c>
      <c r="C21819" s="6" t="s">
        <v>1450</v>
      </c>
    </row>
    <row r="21820">
      <c r="A21820" s="9">
        <f t="shared" si="1"/>
        <v>15949</v>
      </c>
      <c r="B21820" s="5" t="s">
        <v>13674</v>
      </c>
      <c r="C21820" s="6" t="s">
        <v>23628</v>
      </c>
    </row>
    <row r="21821">
      <c r="A21821" s="9">
        <f t="shared" si="1"/>
        <v>15950</v>
      </c>
      <c r="B21821" s="5" t="s">
        <v>13675</v>
      </c>
      <c r="C21821" s="6" t="s">
        <v>1450</v>
      </c>
    </row>
    <row r="21822">
      <c r="A21822" s="9">
        <f t="shared" si="1"/>
        <v>15950</v>
      </c>
      <c r="B21822" s="5" t="s">
        <v>13675</v>
      </c>
      <c r="C21822" s="6" t="s">
        <v>23628</v>
      </c>
    </row>
    <row r="21823">
      <c r="A21823" s="9">
        <f t="shared" si="1"/>
        <v>15951</v>
      </c>
      <c r="B21823" s="5" t="s">
        <v>13676</v>
      </c>
      <c r="C21823" s="6" t="s">
        <v>1450</v>
      </c>
    </row>
    <row r="21824">
      <c r="A21824" s="9">
        <f t="shared" si="1"/>
        <v>15951</v>
      </c>
      <c r="B21824" s="5" t="s">
        <v>13676</v>
      </c>
      <c r="C21824" s="6" t="s">
        <v>23628</v>
      </c>
    </row>
    <row r="21825">
      <c r="A21825" s="9">
        <f t="shared" si="1"/>
        <v>15952</v>
      </c>
      <c r="B21825" s="5" t="s">
        <v>13677</v>
      </c>
      <c r="C21825" s="6" t="s">
        <v>1450</v>
      </c>
    </row>
    <row r="21826">
      <c r="A21826" s="9">
        <f t="shared" si="1"/>
        <v>15952</v>
      </c>
      <c r="B21826" s="5" t="s">
        <v>13677</v>
      </c>
      <c r="C21826" s="6" t="s">
        <v>23628</v>
      </c>
    </row>
    <row r="21827">
      <c r="A21827" s="9">
        <f t="shared" si="1"/>
        <v>15953</v>
      </c>
      <c r="B21827" s="8" t="s">
        <v>13678</v>
      </c>
      <c r="C21827" s="9" t="s">
        <v>25</v>
      </c>
    </row>
    <row r="21828">
      <c r="A21828" s="9">
        <f t="shared" si="1"/>
        <v>15954</v>
      </c>
      <c r="B21828" s="8" t="s">
        <v>13679</v>
      </c>
      <c r="C21828" s="6" t="s">
        <v>132</v>
      </c>
    </row>
    <row r="21829">
      <c r="A21829" s="9">
        <f t="shared" si="1"/>
        <v>15954</v>
      </c>
      <c r="B21829" s="8" t="s">
        <v>13679</v>
      </c>
      <c r="C21829" s="6" t="s">
        <v>23637</v>
      </c>
    </row>
    <row r="21830">
      <c r="A21830" s="9">
        <f t="shared" si="1"/>
        <v>15955</v>
      </c>
      <c r="B21830" s="8" t="s">
        <v>13680</v>
      </c>
      <c r="C21830" s="6" t="s">
        <v>132</v>
      </c>
    </row>
    <row r="21831">
      <c r="A21831" s="9">
        <f t="shared" si="1"/>
        <v>15955</v>
      </c>
      <c r="B21831" s="8" t="s">
        <v>13680</v>
      </c>
      <c r="C21831" s="9" t="s">
        <v>60</v>
      </c>
    </row>
    <row r="21832">
      <c r="A21832" s="9">
        <f t="shared" si="1"/>
        <v>15955</v>
      </c>
      <c r="B21832" s="8" t="s">
        <v>13680</v>
      </c>
      <c r="C21832" s="6" t="s">
        <v>23637</v>
      </c>
    </row>
    <row r="21833">
      <c r="A21833" s="9">
        <f t="shared" si="1"/>
        <v>15956</v>
      </c>
      <c r="B21833" s="5" t="s">
        <v>13681</v>
      </c>
      <c r="C21833" s="6" t="s">
        <v>426</v>
      </c>
    </row>
    <row r="21834">
      <c r="A21834" s="9">
        <f t="shared" si="1"/>
        <v>15957</v>
      </c>
      <c r="B21834" s="32" t="s">
        <v>26154</v>
      </c>
      <c r="C21834" s="26" t="s">
        <v>67</v>
      </c>
    </row>
    <row r="21835">
      <c r="A21835" s="9">
        <f t="shared" si="1"/>
        <v>15958</v>
      </c>
      <c r="B21835" s="15" t="s">
        <v>13682</v>
      </c>
      <c r="C21835" s="11" t="s">
        <v>423</v>
      </c>
    </row>
    <row r="21836">
      <c r="A21836" s="9">
        <f t="shared" si="1"/>
        <v>15959</v>
      </c>
      <c r="B21836" s="8" t="s">
        <v>13683</v>
      </c>
      <c r="C21836" s="6" t="s">
        <v>132</v>
      </c>
    </row>
    <row r="21837">
      <c r="A21837" s="9">
        <f t="shared" si="1"/>
        <v>15959</v>
      </c>
      <c r="B21837" s="8" t="s">
        <v>13683</v>
      </c>
      <c r="C21837" s="9" t="s">
        <v>60</v>
      </c>
    </row>
    <row r="21838">
      <c r="A21838" s="9">
        <f t="shared" si="1"/>
        <v>15959</v>
      </c>
      <c r="B21838" s="8" t="s">
        <v>13683</v>
      </c>
      <c r="C21838" s="6" t="s">
        <v>23637</v>
      </c>
    </row>
    <row r="21839">
      <c r="A21839" s="9">
        <f t="shared" si="1"/>
        <v>15960</v>
      </c>
      <c r="B21839" s="5" t="s">
        <v>13684</v>
      </c>
      <c r="C21839" s="6" t="s">
        <v>731</v>
      </c>
    </row>
    <row r="21840">
      <c r="A21840" s="9">
        <f t="shared" si="1"/>
        <v>15961</v>
      </c>
      <c r="B21840" s="5" t="s">
        <v>13685</v>
      </c>
      <c r="C21840" s="6" t="s">
        <v>2549</v>
      </c>
    </row>
    <row r="21841">
      <c r="A21841" s="9">
        <f t="shared" si="1"/>
        <v>15961</v>
      </c>
      <c r="B21841" s="5" t="s">
        <v>13685</v>
      </c>
      <c r="C21841" s="6" t="s">
        <v>23628</v>
      </c>
    </row>
    <row r="21842">
      <c r="A21842" s="9">
        <f t="shared" si="1"/>
        <v>15962</v>
      </c>
      <c r="B21842" s="5" t="s">
        <v>13686</v>
      </c>
      <c r="C21842" s="6" t="s">
        <v>621</v>
      </c>
    </row>
    <row r="21843">
      <c r="A21843" s="9">
        <f t="shared" si="1"/>
        <v>15963</v>
      </c>
      <c r="B21843" s="8" t="s">
        <v>13687</v>
      </c>
      <c r="C21843" s="9" t="s">
        <v>142</v>
      </c>
    </row>
    <row r="21844">
      <c r="A21844" s="9">
        <f t="shared" si="1"/>
        <v>15964</v>
      </c>
      <c r="B21844" s="5" t="s">
        <v>13688</v>
      </c>
      <c r="C21844" s="6" t="s">
        <v>788</v>
      </c>
    </row>
    <row r="21845">
      <c r="A21845" s="9">
        <f t="shared" si="1"/>
        <v>15964</v>
      </c>
      <c r="B21845" s="5" t="s">
        <v>13688</v>
      </c>
      <c r="C21845" s="6" t="s">
        <v>25</v>
      </c>
    </row>
    <row r="21846">
      <c r="A21846" s="9">
        <f t="shared" si="1"/>
        <v>15964</v>
      </c>
      <c r="B21846" s="5" t="s">
        <v>13688</v>
      </c>
      <c r="C21846" s="6" t="s">
        <v>23637</v>
      </c>
    </row>
    <row r="21847">
      <c r="A21847" s="9">
        <f t="shared" si="1"/>
        <v>15965</v>
      </c>
      <c r="B21847" s="5" t="s">
        <v>13689</v>
      </c>
      <c r="C21847" s="6" t="s">
        <v>1120</v>
      </c>
    </row>
    <row r="21848">
      <c r="A21848" s="9">
        <f t="shared" si="1"/>
        <v>15966</v>
      </c>
      <c r="B21848" s="8" t="s">
        <v>13690</v>
      </c>
      <c r="C21848" s="9" t="s">
        <v>65</v>
      </c>
    </row>
    <row r="21849">
      <c r="A21849" s="9">
        <f t="shared" si="1"/>
        <v>15967</v>
      </c>
      <c r="B21849" s="8" t="s">
        <v>13691</v>
      </c>
      <c r="C21849" s="9" t="s">
        <v>64</v>
      </c>
    </row>
    <row r="21850">
      <c r="A21850" s="9">
        <f t="shared" si="1"/>
        <v>15968</v>
      </c>
      <c r="B21850" s="5" t="s">
        <v>13692</v>
      </c>
      <c r="C21850" s="6" t="s">
        <v>683</v>
      </c>
    </row>
    <row r="21851">
      <c r="A21851" s="9">
        <f t="shared" si="1"/>
        <v>15968</v>
      </c>
      <c r="B21851" s="37" t="s">
        <v>13692</v>
      </c>
      <c r="C21851" s="28" t="s">
        <v>23633</v>
      </c>
    </row>
    <row r="21852">
      <c r="A21852" s="9">
        <f t="shared" si="1"/>
        <v>15969</v>
      </c>
      <c r="B21852" s="5" t="s">
        <v>13693</v>
      </c>
      <c r="C21852" s="6" t="s">
        <v>13694</v>
      </c>
    </row>
    <row r="21853">
      <c r="A21853" s="9">
        <f t="shared" si="1"/>
        <v>15969</v>
      </c>
      <c r="B21853" s="5" t="s">
        <v>13693</v>
      </c>
      <c r="C21853" s="6" t="s">
        <v>547</v>
      </c>
    </row>
    <row r="21854">
      <c r="A21854" s="9">
        <f t="shared" si="1"/>
        <v>15970</v>
      </c>
      <c r="B21854" s="5" t="s">
        <v>13695</v>
      </c>
      <c r="C21854" s="11" t="s">
        <v>423</v>
      </c>
    </row>
    <row r="21855">
      <c r="A21855" s="9">
        <f t="shared" si="1"/>
        <v>15971</v>
      </c>
      <c r="B21855" s="15" t="s">
        <v>13696</v>
      </c>
      <c r="C21855" s="11" t="s">
        <v>423</v>
      </c>
    </row>
    <row r="21856">
      <c r="A21856" s="9">
        <f t="shared" si="1"/>
        <v>15972</v>
      </c>
      <c r="B21856" s="5" t="s">
        <v>13697</v>
      </c>
      <c r="C21856" s="6" t="s">
        <v>1207</v>
      </c>
    </row>
    <row r="21857">
      <c r="A21857" s="9">
        <f t="shared" si="1"/>
        <v>15973</v>
      </c>
      <c r="B21857" s="5" t="s">
        <v>13698</v>
      </c>
      <c r="C21857" s="6" t="s">
        <v>426</v>
      </c>
    </row>
    <row r="21858">
      <c r="A21858" s="9">
        <f t="shared" si="1"/>
        <v>15974</v>
      </c>
      <c r="B21858" s="25" t="s">
        <v>26155</v>
      </c>
      <c r="C21858" s="26" t="s">
        <v>446</v>
      </c>
    </row>
    <row r="21859">
      <c r="A21859" s="9">
        <f t="shared" si="1"/>
        <v>15974</v>
      </c>
      <c r="B21859" s="27" t="s">
        <v>26155</v>
      </c>
      <c r="C21859" s="28" t="s">
        <v>23637</v>
      </c>
    </row>
    <row r="21860">
      <c r="A21860" s="9">
        <f t="shared" si="1"/>
        <v>15975</v>
      </c>
      <c r="B21860" s="25" t="s">
        <v>26156</v>
      </c>
      <c r="C21860" s="26" t="s">
        <v>446</v>
      </c>
    </row>
    <row r="21861">
      <c r="A21861" s="9">
        <f t="shared" si="1"/>
        <v>15975</v>
      </c>
      <c r="B21861" s="27" t="s">
        <v>26156</v>
      </c>
      <c r="C21861" s="28" t="s">
        <v>23637</v>
      </c>
    </row>
    <row r="21862">
      <c r="A21862" s="9">
        <f t="shared" si="1"/>
        <v>15976</v>
      </c>
      <c r="B21862" s="5" t="s">
        <v>13699</v>
      </c>
      <c r="C21862" s="6" t="s">
        <v>2549</v>
      </c>
    </row>
    <row r="21863">
      <c r="A21863" s="9">
        <f t="shared" si="1"/>
        <v>15976</v>
      </c>
      <c r="B21863" s="5" t="s">
        <v>13699</v>
      </c>
      <c r="C21863" s="6" t="s">
        <v>23628</v>
      </c>
    </row>
    <row r="21864">
      <c r="A21864" s="9">
        <f t="shared" si="1"/>
        <v>15977</v>
      </c>
      <c r="B21864" s="25" t="s">
        <v>26157</v>
      </c>
      <c r="C21864" s="26" t="s">
        <v>446</v>
      </c>
    </row>
    <row r="21865">
      <c r="A21865" s="9">
        <f t="shared" si="1"/>
        <v>15977</v>
      </c>
      <c r="B21865" s="27" t="s">
        <v>26157</v>
      </c>
      <c r="C21865" s="28" t="s">
        <v>23637</v>
      </c>
    </row>
    <row r="21866">
      <c r="A21866" s="9">
        <f t="shared" si="1"/>
        <v>15978</v>
      </c>
      <c r="B21866" s="25" t="s">
        <v>26158</v>
      </c>
      <c r="C21866" s="26" t="s">
        <v>446</v>
      </c>
    </row>
    <row r="21867">
      <c r="A21867" s="9">
        <f t="shared" si="1"/>
        <v>15978</v>
      </c>
      <c r="B21867" s="27" t="s">
        <v>26158</v>
      </c>
      <c r="C21867" s="28" t="s">
        <v>23637</v>
      </c>
    </row>
    <row r="21868">
      <c r="A21868" s="9">
        <f t="shared" si="1"/>
        <v>15979</v>
      </c>
      <c r="B21868" s="5" t="s">
        <v>13700</v>
      </c>
      <c r="C21868" s="6" t="s">
        <v>362</v>
      </c>
    </row>
    <row r="21869">
      <c r="A21869" s="9">
        <f t="shared" si="1"/>
        <v>15980</v>
      </c>
      <c r="B21869" s="8" t="s">
        <v>13701</v>
      </c>
      <c r="C21869" s="9" t="s">
        <v>52</v>
      </c>
    </row>
    <row r="21870">
      <c r="A21870" s="9">
        <f t="shared" si="1"/>
        <v>15981</v>
      </c>
      <c r="B21870" s="5" t="s">
        <v>13702</v>
      </c>
      <c r="C21870" s="6" t="s">
        <v>426</v>
      </c>
    </row>
    <row r="21871">
      <c r="A21871" s="9">
        <f t="shared" si="1"/>
        <v>15982</v>
      </c>
      <c r="B21871" s="8" t="s">
        <v>13703</v>
      </c>
      <c r="C21871" s="6" t="s">
        <v>179</v>
      </c>
    </row>
    <row r="21872">
      <c r="A21872" s="9">
        <f t="shared" si="1"/>
        <v>15982</v>
      </c>
      <c r="B21872" s="8" t="s">
        <v>13703</v>
      </c>
      <c r="C21872" s="6" t="s">
        <v>23637</v>
      </c>
    </row>
    <row r="21873">
      <c r="A21873" s="9">
        <f t="shared" si="1"/>
        <v>15983</v>
      </c>
      <c r="B21873" s="15" t="s">
        <v>13704</v>
      </c>
      <c r="C21873" s="11" t="s">
        <v>423</v>
      </c>
    </row>
    <row r="21874">
      <c r="A21874" s="9">
        <f t="shared" si="1"/>
        <v>15984</v>
      </c>
      <c r="B21874" s="5" t="s">
        <v>13705</v>
      </c>
      <c r="C21874" s="6" t="s">
        <v>426</v>
      </c>
    </row>
    <row r="21875">
      <c r="A21875" s="9">
        <f t="shared" si="1"/>
        <v>15985</v>
      </c>
      <c r="B21875" s="5" t="s">
        <v>13706</v>
      </c>
      <c r="C21875" s="11" t="s">
        <v>423</v>
      </c>
    </row>
    <row r="21876">
      <c r="A21876" s="9">
        <f t="shared" si="1"/>
        <v>15986</v>
      </c>
      <c r="B21876" s="15" t="s">
        <v>13707</v>
      </c>
      <c r="C21876" s="11" t="s">
        <v>423</v>
      </c>
    </row>
    <row r="21877">
      <c r="A21877" s="9">
        <f t="shared" si="1"/>
        <v>15987</v>
      </c>
      <c r="B21877" s="5" t="s">
        <v>13708</v>
      </c>
      <c r="C21877" s="6" t="s">
        <v>426</v>
      </c>
    </row>
    <row r="21878">
      <c r="A21878" s="9">
        <f t="shared" si="1"/>
        <v>15988</v>
      </c>
      <c r="B21878" s="5" t="s">
        <v>13709</v>
      </c>
      <c r="C21878" s="6" t="s">
        <v>727</v>
      </c>
    </row>
    <row r="21879">
      <c r="A21879" s="9">
        <f t="shared" si="1"/>
        <v>15989</v>
      </c>
      <c r="B21879" s="8" t="s">
        <v>13710</v>
      </c>
      <c r="C21879" s="9" t="s">
        <v>142</v>
      </c>
    </row>
    <row r="21880">
      <c r="A21880" s="9">
        <f t="shared" si="1"/>
        <v>15990</v>
      </c>
      <c r="B21880" s="8" t="s">
        <v>13711</v>
      </c>
      <c r="C21880" s="9" t="s">
        <v>64</v>
      </c>
    </row>
    <row r="21881">
      <c r="A21881" s="9">
        <f t="shared" si="1"/>
        <v>15991</v>
      </c>
      <c r="B21881" s="8" t="s">
        <v>13712</v>
      </c>
      <c r="C21881" s="9" t="s">
        <v>25</v>
      </c>
    </row>
    <row r="21882">
      <c r="A21882" s="9">
        <f t="shared" si="1"/>
        <v>15992</v>
      </c>
      <c r="B21882" s="5" t="s">
        <v>13713</v>
      </c>
      <c r="C21882" s="6" t="s">
        <v>367</v>
      </c>
    </row>
    <row r="21883">
      <c r="A21883" s="9">
        <f t="shared" si="1"/>
        <v>15993</v>
      </c>
      <c r="B21883" s="5" t="s">
        <v>13714</v>
      </c>
      <c r="C21883" s="6" t="s">
        <v>34</v>
      </c>
    </row>
    <row r="21884">
      <c r="A21884" s="9">
        <f t="shared" si="1"/>
        <v>15993</v>
      </c>
      <c r="B21884" s="5" t="s">
        <v>13714</v>
      </c>
      <c r="C21884" s="6" t="s">
        <v>23628</v>
      </c>
    </row>
    <row r="21885">
      <c r="A21885" s="9">
        <f t="shared" si="1"/>
        <v>15994</v>
      </c>
      <c r="B21885" s="5" t="s">
        <v>13715</v>
      </c>
      <c r="C21885" s="6" t="s">
        <v>34</v>
      </c>
    </row>
    <row r="21886">
      <c r="A21886" s="9">
        <f t="shared" si="1"/>
        <v>15994</v>
      </c>
      <c r="B21886" s="5" t="s">
        <v>13715</v>
      </c>
      <c r="C21886" s="6" t="s">
        <v>23628</v>
      </c>
    </row>
    <row r="21887">
      <c r="A21887" s="9">
        <f t="shared" si="1"/>
        <v>15995</v>
      </c>
      <c r="B21887" s="5" t="s">
        <v>13716</v>
      </c>
      <c r="C21887" s="6" t="s">
        <v>34</v>
      </c>
    </row>
    <row r="21888">
      <c r="A21888" s="9">
        <f t="shared" si="1"/>
        <v>15995</v>
      </c>
      <c r="B21888" s="5" t="s">
        <v>13716</v>
      </c>
      <c r="C21888" s="6" t="s">
        <v>23628</v>
      </c>
    </row>
    <row r="21889">
      <c r="A21889" s="9">
        <f t="shared" si="1"/>
        <v>15996</v>
      </c>
      <c r="B21889" s="25" t="s">
        <v>26159</v>
      </c>
      <c r="C21889" s="26" t="s">
        <v>23761</v>
      </c>
    </row>
    <row r="21890">
      <c r="A21890" s="9">
        <f t="shared" si="1"/>
        <v>15997</v>
      </c>
      <c r="B21890" s="5" t="s">
        <v>13717</v>
      </c>
      <c r="C21890" s="6" t="s">
        <v>367</v>
      </c>
    </row>
    <row r="21891">
      <c r="A21891" s="9">
        <f t="shared" si="1"/>
        <v>15998</v>
      </c>
      <c r="B21891" s="5" t="s">
        <v>13718</v>
      </c>
      <c r="C21891" s="6" t="s">
        <v>7612</v>
      </c>
    </row>
    <row r="21892">
      <c r="A21892" s="9">
        <f t="shared" si="1"/>
        <v>15998</v>
      </c>
      <c r="B21892" s="5" t="s">
        <v>13718</v>
      </c>
      <c r="C21892" s="6" t="s">
        <v>23628</v>
      </c>
    </row>
    <row r="21893">
      <c r="A21893" s="9">
        <f t="shared" si="1"/>
        <v>15999</v>
      </c>
      <c r="B21893" s="5" t="s">
        <v>13719</v>
      </c>
      <c r="C21893" s="6" t="s">
        <v>34</v>
      </c>
    </row>
    <row r="21894">
      <c r="A21894" s="9">
        <f t="shared" si="1"/>
        <v>15999</v>
      </c>
      <c r="B21894" s="5" t="s">
        <v>13719</v>
      </c>
      <c r="C21894" s="6" t="s">
        <v>23628</v>
      </c>
    </row>
    <row r="21895">
      <c r="A21895" s="9">
        <f t="shared" si="1"/>
        <v>16000</v>
      </c>
      <c r="B21895" s="5" t="s">
        <v>13720</v>
      </c>
      <c r="C21895" s="6" t="s">
        <v>34</v>
      </c>
    </row>
    <row r="21896">
      <c r="A21896" s="9">
        <f t="shared" si="1"/>
        <v>16000</v>
      </c>
      <c r="B21896" s="5" t="s">
        <v>13720</v>
      </c>
      <c r="C21896" s="6" t="s">
        <v>23628</v>
      </c>
    </row>
    <row r="21897">
      <c r="A21897" s="9">
        <f t="shared" si="1"/>
        <v>16001</v>
      </c>
      <c r="B21897" s="5" t="s">
        <v>13721</v>
      </c>
      <c r="C21897" s="6" t="s">
        <v>34</v>
      </c>
    </row>
    <row r="21898">
      <c r="A21898" s="9">
        <f t="shared" si="1"/>
        <v>16001</v>
      </c>
      <c r="B21898" s="5" t="s">
        <v>13721</v>
      </c>
      <c r="C21898" s="6" t="s">
        <v>23628</v>
      </c>
    </row>
    <row r="21899">
      <c r="A21899" s="9">
        <f t="shared" si="1"/>
        <v>16002</v>
      </c>
      <c r="B21899" s="5" t="s">
        <v>13722</v>
      </c>
      <c r="C21899" s="6" t="s">
        <v>367</v>
      </c>
    </row>
    <row r="21900">
      <c r="A21900" s="9">
        <f t="shared" si="1"/>
        <v>16003</v>
      </c>
      <c r="B21900" s="5" t="s">
        <v>13723</v>
      </c>
      <c r="C21900" s="6" t="s">
        <v>765</v>
      </c>
    </row>
    <row r="21901">
      <c r="A21901" s="9">
        <f t="shared" si="1"/>
        <v>16004</v>
      </c>
      <c r="B21901" s="5" t="s">
        <v>13724</v>
      </c>
      <c r="C21901" s="6" t="s">
        <v>34</v>
      </c>
    </row>
    <row r="21902">
      <c r="A21902" s="9">
        <f t="shared" si="1"/>
        <v>16004</v>
      </c>
      <c r="B21902" s="5" t="s">
        <v>13724</v>
      </c>
      <c r="C21902" s="6" t="s">
        <v>23628</v>
      </c>
    </row>
    <row r="21903">
      <c r="A21903" s="9">
        <f t="shared" si="1"/>
        <v>16005</v>
      </c>
      <c r="B21903" s="16" t="s">
        <v>13725</v>
      </c>
      <c r="C21903" s="6" t="s">
        <v>1235</v>
      </c>
    </row>
    <row r="21904">
      <c r="A21904" s="9">
        <f t="shared" si="1"/>
        <v>16006</v>
      </c>
      <c r="B21904" s="5" t="s">
        <v>13726</v>
      </c>
      <c r="C21904" s="6" t="s">
        <v>34</v>
      </c>
    </row>
    <row r="21905">
      <c r="A21905" s="9">
        <f t="shared" si="1"/>
        <v>16006</v>
      </c>
      <c r="B21905" s="5" t="s">
        <v>13726</v>
      </c>
      <c r="C21905" s="6" t="s">
        <v>23628</v>
      </c>
    </row>
    <row r="21906">
      <c r="A21906" s="9">
        <f t="shared" si="1"/>
        <v>16007</v>
      </c>
      <c r="B21906" s="8" t="s">
        <v>13727</v>
      </c>
      <c r="C21906" s="9" t="s">
        <v>372</v>
      </c>
    </row>
    <row r="21907">
      <c r="A21907" s="9">
        <f t="shared" si="1"/>
        <v>16008</v>
      </c>
      <c r="B21907" s="5" t="s">
        <v>13728</v>
      </c>
      <c r="C21907" s="6" t="s">
        <v>34</v>
      </c>
    </row>
    <row r="21908">
      <c r="A21908" s="9">
        <f t="shared" si="1"/>
        <v>16008</v>
      </c>
      <c r="B21908" s="5" t="s">
        <v>13728</v>
      </c>
      <c r="C21908" s="6" t="s">
        <v>23628</v>
      </c>
    </row>
    <row r="21909">
      <c r="A21909" s="9">
        <f t="shared" si="1"/>
        <v>16009</v>
      </c>
      <c r="B21909" s="5" t="s">
        <v>13729</v>
      </c>
      <c r="C21909" s="6" t="s">
        <v>34</v>
      </c>
    </row>
    <row r="21910">
      <c r="A21910" s="9">
        <f t="shared" si="1"/>
        <v>16009</v>
      </c>
      <c r="B21910" s="5" t="s">
        <v>13729</v>
      </c>
      <c r="C21910" s="6" t="s">
        <v>23628</v>
      </c>
    </row>
    <row r="21911">
      <c r="A21911" s="9">
        <f t="shared" si="1"/>
        <v>16010</v>
      </c>
      <c r="B21911" s="25" t="s">
        <v>26160</v>
      </c>
      <c r="C21911" s="26" t="s">
        <v>10122</v>
      </c>
    </row>
    <row r="21912">
      <c r="A21912" s="9">
        <f t="shared" si="1"/>
        <v>16010</v>
      </c>
      <c r="B21912" s="27" t="s">
        <v>26160</v>
      </c>
      <c r="C21912" s="28" t="s">
        <v>23637</v>
      </c>
    </row>
    <row r="21913">
      <c r="A21913" s="9">
        <f t="shared" si="1"/>
        <v>16011</v>
      </c>
      <c r="B21913" s="5" t="s">
        <v>13730</v>
      </c>
      <c r="C21913" s="6" t="s">
        <v>765</v>
      </c>
    </row>
    <row r="21914">
      <c r="A21914" s="9">
        <f t="shared" si="1"/>
        <v>16012</v>
      </c>
      <c r="B21914" s="25" t="s">
        <v>26161</v>
      </c>
      <c r="C21914" s="26" t="s">
        <v>12983</v>
      </c>
    </row>
    <row r="21915">
      <c r="A21915" s="9">
        <f t="shared" si="1"/>
        <v>16013</v>
      </c>
      <c r="B21915" s="5" t="s">
        <v>13731</v>
      </c>
      <c r="C21915" s="6" t="s">
        <v>34</v>
      </c>
    </row>
    <row r="21916">
      <c r="A21916" s="9">
        <f t="shared" si="1"/>
        <v>16013</v>
      </c>
      <c r="B21916" s="5" t="s">
        <v>13731</v>
      </c>
      <c r="C21916" s="6" t="s">
        <v>23628</v>
      </c>
    </row>
    <row r="21917">
      <c r="A21917" s="9">
        <f t="shared" si="1"/>
        <v>16014</v>
      </c>
      <c r="B21917" s="5" t="s">
        <v>13732</v>
      </c>
      <c r="C21917" s="6" t="s">
        <v>34</v>
      </c>
    </row>
    <row r="21918">
      <c r="A21918" s="9">
        <f t="shared" si="1"/>
        <v>16014</v>
      </c>
      <c r="B21918" s="5" t="s">
        <v>13732</v>
      </c>
      <c r="C21918" s="6" t="s">
        <v>23628</v>
      </c>
    </row>
    <row r="21919">
      <c r="A21919" s="9">
        <f t="shared" si="1"/>
        <v>16015</v>
      </c>
      <c r="B21919" s="5" t="s">
        <v>13733</v>
      </c>
      <c r="C21919" s="6" t="s">
        <v>34</v>
      </c>
    </row>
    <row r="21920">
      <c r="A21920" s="9">
        <f t="shared" si="1"/>
        <v>16015</v>
      </c>
      <c r="B21920" s="5" t="s">
        <v>13733</v>
      </c>
      <c r="C21920" s="6" t="s">
        <v>23628</v>
      </c>
    </row>
    <row r="21921">
      <c r="A21921" s="9">
        <f t="shared" si="1"/>
        <v>16016</v>
      </c>
      <c r="B21921" s="5" t="s">
        <v>13734</v>
      </c>
      <c r="C21921" s="6" t="s">
        <v>34</v>
      </c>
    </row>
    <row r="21922">
      <c r="A21922" s="9">
        <f t="shared" si="1"/>
        <v>16016</v>
      </c>
      <c r="B21922" s="5" t="s">
        <v>13734</v>
      </c>
      <c r="C21922" s="6" t="s">
        <v>23628</v>
      </c>
    </row>
    <row r="21923">
      <c r="A21923" s="9">
        <f t="shared" si="1"/>
        <v>16017</v>
      </c>
      <c r="B21923" s="5" t="s">
        <v>13735</v>
      </c>
      <c r="C21923" s="6" t="s">
        <v>34</v>
      </c>
    </row>
    <row r="21924">
      <c r="A21924" s="9">
        <f t="shared" si="1"/>
        <v>16017</v>
      </c>
      <c r="B21924" s="5" t="s">
        <v>13735</v>
      </c>
      <c r="C21924" s="6" t="s">
        <v>23628</v>
      </c>
    </row>
    <row r="21925">
      <c r="A21925" s="9">
        <f t="shared" si="1"/>
        <v>16018</v>
      </c>
      <c r="B21925" s="5" t="s">
        <v>13736</v>
      </c>
      <c r="C21925" s="6" t="s">
        <v>34</v>
      </c>
    </row>
    <row r="21926">
      <c r="A21926" s="9">
        <f t="shared" si="1"/>
        <v>16018</v>
      </c>
      <c r="B21926" s="5" t="s">
        <v>13736</v>
      </c>
      <c r="C21926" s="6" t="s">
        <v>23628</v>
      </c>
    </row>
    <row r="21927">
      <c r="A21927" s="9">
        <f t="shared" si="1"/>
        <v>16019</v>
      </c>
      <c r="B21927" s="8" t="s">
        <v>13737</v>
      </c>
      <c r="C21927" s="9" t="s">
        <v>64</v>
      </c>
    </row>
    <row r="21928">
      <c r="A21928" s="9">
        <f t="shared" si="1"/>
        <v>16020</v>
      </c>
      <c r="B21928" s="5" t="s">
        <v>13738</v>
      </c>
      <c r="C21928" s="6" t="s">
        <v>34</v>
      </c>
    </row>
    <row r="21929">
      <c r="A21929" s="9">
        <f t="shared" si="1"/>
        <v>16020</v>
      </c>
      <c r="B21929" s="5" t="s">
        <v>13738</v>
      </c>
      <c r="C21929" s="6" t="s">
        <v>23628</v>
      </c>
    </row>
    <row r="21930">
      <c r="A21930" s="9">
        <f t="shared" si="1"/>
        <v>16021</v>
      </c>
      <c r="B21930" s="5" t="s">
        <v>13739</v>
      </c>
      <c r="C21930" s="6" t="s">
        <v>34</v>
      </c>
    </row>
    <row r="21931">
      <c r="A21931" s="9">
        <f t="shared" si="1"/>
        <v>16021</v>
      </c>
      <c r="B21931" s="5" t="s">
        <v>13739</v>
      </c>
      <c r="C21931" s="6" t="s">
        <v>23628</v>
      </c>
    </row>
    <row r="21932">
      <c r="A21932" s="9">
        <f t="shared" si="1"/>
        <v>16022</v>
      </c>
      <c r="B21932" s="5" t="s">
        <v>13740</v>
      </c>
      <c r="C21932" s="6" t="s">
        <v>34</v>
      </c>
    </row>
    <row r="21933">
      <c r="A21933" s="9">
        <f t="shared" si="1"/>
        <v>16022</v>
      </c>
      <c r="B21933" s="5" t="s">
        <v>13740</v>
      </c>
      <c r="C21933" s="6" t="s">
        <v>23628</v>
      </c>
    </row>
    <row r="21934">
      <c r="A21934" s="9">
        <f t="shared" si="1"/>
        <v>16023</v>
      </c>
      <c r="B21934" s="5" t="s">
        <v>13741</v>
      </c>
      <c r="C21934" s="6" t="s">
        <v>34</v>
      </c>
    </row>
    <row r="21935">
      <c r="A21935" s="9">
        <f t="shared" si="1"/>
        <v>16023</v>
      </c>
      <c r="B21935" s="5" t="s">
        <v>13741</v>
      </c>
      <c r="C21935" s="6" t="s">
        <v>23628</v>
      </c>
    </row>
    <row r="21936">
      <c r="A21936" s="9">
        <f t="shared" si="1"/>
        <v>16024</v>
      </c>
      <c r="B21936" s="8" t="s">
        <v>13742</v>
      </c>
      <c r="C21936" s="9" t="s">
        <v>728</v>
      </c>
    </row>
    <row r="21937">
      <c r="A21937" s="9">
        <f t="shared" si="1"/>
        <v>16025</v>
      </c>
      <c r="B21937" s="8" t="s">
        <v>13743</v>
      </c>
      <c r="C21937" s="9" t="s">
        <v>64</v>
      </c>
    </row>
    <row r="21938">
      <c r="A21938" s="9">
        <f t="shared" si="1"/>
        <v>16026</v>
      </c>
      <c r="B21938" s="25" t="s">
        <v>26162</v>
      </c>
      <c r="C21938" s="26" t="s">
        <v>23817</v>
      </c>
    </row>
    <row r="21939">
      <c r="A21939" s="9">
        <f t="shared" si="1"/>
        <v>16027</v>
      </c>
      <c r="B21939" s="8" t="s">
        <v>13744</v>
      </c>
      <c r="C21939" s="9" t="s">
        <v>64</v>
      </c>
    </row>
    <row r="21940">
      <c r="A21940" s="9">
        <f t="shared" si="1"/>
        <v>16028</v>
      </c>
      <c r="B21940" s="8" t="s">
        <v>13745</v>
      </c>
      <c r="C21940" s="6" t="s">
        <v>153</v>
      </c>
    </row>
    <row r="21941">
      <c r="A21941" s="9">
        <f t="shared" si="1"/>
        <v>16028</v>
      </c>
      <c r="B21941" s="8" t="s">
        <v>13745</v>
      </c>
      <c r="C21941" s="9" t="s">
        <v>25</v>
      </c>
    </row>
    <row r="21942">
      <c r="A21942" s="9">
        <f t="shared" si="1"/>
        <v>16028</v>
      </c>
      <c r="B21942" s="8" t="s">
        <v>13745</v>
      </c>
      <c r="C21942" s="6" t="s">
        <v>23637</v>
      </c>
    </row>
    <row r="21943">
      <c r="A21943" s="9">
        <f t="shared" si="1"/>
        <v>16029</v>
      </c>
      <c r="B21943" s="8" t="s">
        <v>13746</v>
      </c>
      <c r="C21943" s="6" t="s">
        <v>153</v>
      </c>
    </row>
    <row r="21944">
      <c r="A21944" s="9">
        <f t="shared" si="1"/>
        <v>16029</v>
      </c>
      <c r="B21944" s="8" t="s">
        <v>13746</v>
      </c>
      <c r="C21944" s="9" t="s">
        <v>25</v>
      </c>
    </row>
    <row r="21945">
      <c r="A21945" s="9">
        <f t="shared" si="1"/>
        <v>16029</v>
      </c>
      <c r="B21945" s="8" t="s">
        <v>13746</v>
      </c>
      <c r="C21945" s="6" t="s">
        <v>23637</v>
      </c>
    </row>
    <row r="21946">
      <c r="A21946" s="9">
        <f t="shared" si="1"/>
        <v>16030</v>
      </c>
      <c r="B21946" s="8" t="s">
        <v>13747</v>
      </c>
      <c r="C21946" s="9" t="s">
        <v>547</v>
      </c>
    </row>
    <row r="21947">
      <c r="A21947" s="9">
        <f t="shared" si="1"/>
        <v>16031</v>
      </c>
      <c r="B21947" s="8" t="s">
        <v>13748</v>
      </c>
      <c r="C21947" s="9" t="s">
        <v>24</v>
      </c>
    </row>
    <row r="21948">
      <c r="A21948" s="9">
        <f t="shared" si="1"/>
        <v>16032</v>
      </c>
      <c r="B21948" s="8" t="s">
        <v>13749</v>
      </c>
      <c r="C21948" s="9" t="s">
        <v>142</v>
      </c>
    </row>
    <row r="21949">
      <c r="A21949" s="9">
        <f t="shared" si="1"/>
        <v>16033</v>
      </c>
      <c r="B21949" s="8" t="s">
        <v>13750</v>
      </c>
      <c r="C21949" s="9" t="s">
        <v>60</v>
      </c>
    </row>
    <row r="21950">
      <c r="A21950" s="9">
        <f t="shared" si="1"/>
        <v>16034</v>
      </c>
      <c r="B21950" s="5" t="s">
        <v>13751</v>
      </c>
      <c r="C21950" s="6" t="s">
        <v>74</v>
      </c>
    </row>
    <row r="21951">
      <c r="A21951" s="9">
        <f t="shared" si="1"/>
        <v>16035</v>
      </c>
      <c r="B21951" s="5" t="s">
        <v>13752</v>
      </c>
      <c r="C21951" s="6" t="s">
        <v>4</v>
      </c>
    </row>
    <row r="21952">
      <c r="A21952" s="9">
        <f t="shared" si="1"/>
        <v>16036</v>
      </c>
      <c r="B21952" s="5" t="s">
        <v>13753</v>
      </c>
      <c r="C21952" s="6" t="s">
        <v>4</v>
      </c>
    </row>
    <row r="21953">
      <c r="A21953" s="9">
        <f t="shared" si="1"/>
        <v>16037</v>
      </c>
      <c r="B21953" s="5" t="s">
        <v>13754</v>
      </c>
      <c r="C21953" s="6" t="s">
        <v>639</v>
      </c>
    </row>
    <row r="21954">
      <c r="A21954" s="9">
        <f t="shared" si="1"/>
        <v>16038</v>
      </c>
      <c r="B21954" s="5" t="s">
        <v>13755</v>
      </c>
      <c r="C21954" s="6" t="s">
        <v>4</v>
      </c>
    </row>
    <row r="21955">
      <c r="A21955" s="9">
        <f t="shared" si="1"/>
        <v>16039</v>
      </c>
      <c r="B21955" s="8" t="s">
        <v>13756</v>
      </c>
      <c r="C21955" s="6" t="s">
        <v>1012</v>
      </c>
    </row>
    <row r="21956">
      <c r="A21956" s="9">
        <f t="shared" si="1"/>
        <v>16040</v>
      </c>
      <c r="B21956" s="25" t="s">
        <v>26163</v>
      </c>
      <c r="C21956" s="26" t="s">
        <v>23761</v>
      </c>
    </row>
    <row r="21957">
      <c r="A21957" s="9">
        <f t="shared" si="1"/>
        <v>16041</v>
      </c>
      <c r="B21957" s="25" t="s">
        <v>26164</v>
      </c>
      <c r="C21957" s="26" t="s">
        <v>23761</v>
      </c>
    </row>
    <row r="21958">
      <c r="A21958" s="9">
        <f t="shared" si="1"/>
        <v>16042</v>
      </c>
      <c r="B21958" s="8" t="s">
        <v>13757</v>
      </c>
      <c r="C21958" s="9" t="s">
        <v>835</v>
      </c>
    </row>
    <row r="21959">
      <c r="A21959" s="9">
        <f t="shared" si="1"/>
        <v>16043</v>
      </c>
      <c r="B21959" s="25" t="s">
        <v>26165</v>
      </c>
      <c r="C21959" s="26" t="s">
        <v>23761</v>
      </c>
    </row>
    <row r="21960">
      <c r="A21960" s="9">
        <f t="shared" si="1"/>
        <v>16044</v>
      </c>
      <c r="B21960" s="25" t="s">
        <v>26166</v>
      </c>
      <c r="C21960" s="26" t="s">
        <v>23761</v>
      </c>
    </row>
    <row r="21961">
      <c r="A21961" s="9">
        <f t="shared" si="1"/>
        <v>16045</v>
      </c>
      <c r="B21961" s="5" t="s">
        <v>13758</v>
      </c>
      <c r="C21961" s="6" t="s">
        <v>479</v>
      </c>
    </row>
    <row r="21962">
      <c r="A21962" s="9">
        <f t="shared" si="1"/>
        <v>16046</v>
      </c>
      <c r="B21962" s="5" t="s">
        <v>13759</v>
      </c>
      <c r="C21962" s="6" t="s">
        <v>479</v>
      </c>
    </row>
    <row r="21963">
      <c r="A21963" s="9">
        <f t="shared" si="1"/>
        <v>16047</v>
      </c>
      <c r="B21963" s="5" t="s">
        <v>13760</v>
      </c>
      <c r="C21963" s="6" t="s">
        <v>479</v>
      </c>
    </row>
    <row r="21964">
      <c r="A21964" s="9">
        <f t="shared" si="1"/>
        <v>16048</v>
      </c>
      <c r="B21964" s="8" t="s">
        <v>13761</v>
      </c>
      <c r="C21964" s="9" t="s">
        <v>893</v>
      </c>
    </row>
    <row r="21965">
      <c r="A21965" s="9">
        <f t="shared" si="1"/>
        <v>16049</v>
      </c>
      <c r="B21965" s="8" t="s">
        <v>13762</v>
      </c>
      <c r="C21965" s="9" t="s">
        <v>733</v>
      </c>
    </row>
    <row r="21966">
      <c r="A21966" s="9">
        <f t="shared" si="1"/>
        <v>16050</v>
      </c>
      <c r="B21966" s="8" t="s">
        <v>13763</v>
      </c>
      <c r="C21966" s="9" t="s">
        <v>733</v>
      </c>
    </row>
    <row r="21967">
      <c r="A21967" s="9">
        <f t="shared" si="1"/>
        <v>16051</v>
      </c>
      <c r="B21967" s="5" t="s">
        <v>13764</v>
      </c>
      <c r="C21967" s="6" t="s">
        <v>69</v>
      </c>
    </row>
    <row r="21968">
      <c r="A21968" s="9">
        <f t="shared" si="1"/>
        <v>16051</v>
      </c>
      <c r="B21968" s="5" t="s">
        <v>13764</v>
      </c>
      <c r="C21968" s="6" t="s">
        <v>23628</v>
      </c>
    </row>
    <row r="21969">
      <c r="A21969" s="9">
        <f t="shared" si="1"/>
        <v>16052</v>
      </c>
      <c r="B21969" s="25" t="s">
        <v>26167</v>
      </c>
      <c r="C21969" s="26" t="s">
        <v>487</v>
      </c>
    </row>
    <row r="21970">
      <c r="A21970" s="9">
        <f t="shared" si="1"/>
        <v>16052</v>
      </c>
      <c r="B21970" s="27" t="s">
        <v>26167</v>
      </c>
      <c r="C21970" s="28" t="s">
        <v>23637</v>
      </c>
    </row>
    <row r="21971">
      <c r="A21971" s="9">
        <f t="shared" si="1"/>
        <v>16053</v>
      </c>
      <c r="B21971" s="5" t="s">
        <v>13765</v>
      </c>
      <c r="C21971" s="6" t="s">
        <v>1342</v>
      </c>
    </row>
    <row r="21972">
      <c r="A21972" s="9">
        <f t="shared" si="1"/>
        <v>16054</v>
      </c>
      <c r="B21972" s="5" t="s">
        <v>13766</v>
      </c>
      <c r="C21972" s="6" t="s">
        <v>367</v>
      </c>
    </row>
    <row r="21973">
      <c r="A21973" s="9">
        <f t="shared" si="1"/>
        <v>16055</v>
      </c>
      <c r="B21973" s="5" t="s">
        <v>13767</v>
      </c>
      <c r="C21973" s="6" t="s">
        <v>714</v>
      </c>
    </row>
    <row r="21974">
      <c r="A21974" s="9">
        <f t="shared" si="1"/>
        <v>16055</v>
      </c>
      <c r="B21974" s="5" t="s">
        <v>13767</v>
      </c>
      <c r="C21974" s="6" t="s">
        <v>23672</v>
      </c>
    </row>
    <row r="21975">
      <c r="A21975" s="9">
        <f t="shared" si="1"/>
        <v>16056</v>
      </c>
      <c r="B21975" s="5" t="s">
        <v>13768</v>
      </c>
      <c r="C21975" s="6" t="s">
        <v>462</v>
      </c>
    </row>
    <row r="21976">
      <c r="A21976" s="9">
        <f t="shared" si="1"/>
        <v>16056</v>
      </c>
      <c r="B21976" s="5" t="s">
        <v>13768</v>
      </c>
      <c r="C21976" s="6" t="s">
        <v>23637</v>
      </c>
    </row>
    <row r="21977">
      <c r="A21977" s="9">
        <f t="shared" si="1"/>
        <v>16057</v>
      </c>
      <c r="B21977" s="8" t="s">
        <v>13769</v>
      </c>
      <c r="C21977" s="9" t="s">
        <v>46</v>
      </c>
    </row>
    <row r="21978">
      <c r="A21978" s="9">
        <f t="shared" si="1"/>
        <v>16058</v>
      </c>
      <c r="B21978" s="8" t="s">
        <v>13770</v>
      </c>
      <c r="C21978" s="9" t="s">
        <v>65</v>
      </c>
    </row>
    <row r="21979">
      <c r="A21979" s="9">
        <f t="shared" si="1"/>
        <v>16059</v>
      </c>
      <c r="B21979" s="5" t="s">
        <v>13771</v>
      </c>
      <c r="C21979" s="6" t="s">
        <v>603</v>
      </c>
    </row>
    <row r="21980">
      <c r="A21980" s="9">
        <f t="shared" si="1"/>
        <v>16060</v>
      </c>
      <c r="B21980" s="5" t="s">
        <v>13772</v>
      </c>
      <c r="C21980" s="6" t="s">
        <v>97</v>
      </c>
    </row>
    <row r="21981">
      <c r="A21981" s="9">
        <f t="shared" si="1"/>
        <v>16060</v>
      </c>
      <c r="B21981" s="5" t="s">
        <v>13772</v>
      </c>
      <c r="C21981" s="6" t="s">
        <v>23637</v>
      </c>
    </row>
    <row r="21982">
      <c r="A21982" s="9">
        <f t="shared" si="1"/>
        <v>16061</v>
      </c>
      <c r="B21982" s="5" t="s">
        <v>13773</v>
      </c>
      <c r="C21982" s="6" t="s">
        <v>1260</v>
      </c>
    </row>
    <row r="21983">
      <c r="A21983" s="9">
        <f t="shared" si="1"/>
        <v>16062</v>
      </c>
      <c r="B21983" s="5" t="s">
        <v>13774</v>
      </c>
      <c r="C21983" s="6" t="s">
        <v>86</v>
      </c>
    </row>
    <row r="21984">
      <c r="A21984" s="9">
        <f t="shared" si="1"/>
        <v>16063</v>
      </c>
      <c r="B21984" s="5" t="s">
        <v>13775</v>
      </c>
      <c r="C21984" s="6" t="s">
        <v>15</v>
      </c>
    </row>
    <row r="21985">
      <c r="A21985" s="9">
        <f t="shared" si="1"/>
        <v>16064</v>
      </c>
      <c r="B21985" s="8" t="s">
        <v>13776</v>
      </c>
      <c r="C21985" s="9" t="s">
        <v>88</v>
      </c>
    </row>
    <row r="21986">
      <c r="A21986" s="9">
        <f t="shared" si="1"/>
        <v>16065</v>
      </c>
      <c r="B21986" s="5" t="s">
        <v>13777</v>
      </c>
      <c r="C21986" s="6" t="s">
        <v>989</v>
      </c>
    </row>
    <row r="21987">
      <c r="A21987" s="9">
        <f t="shared" si="1"/>
        <v>16066</v>
      </c>
      <c r="B21987" s="8" t="s">
        <v>13778</v>
      </c>
      <c r="C21987" s="9" t="s">
        <v>815</v>
      </c>
    </row>
    <row r="21988">
      <c r="A21988" s="9">
        <f t="shared" si="1"/>
        <v>16067</v>
      </c>
      <c r="B21988" s="25" t="s">
        <v>26168</v>
      </c>
      <c r="C21988" s="26" t="s">
        <v>23630</v>
      </c>
    </row>
    <row r="21989">
      <c r="A21989" s="9">
        <f t="shared" si="1"/>
        <v>16068</v>
      </c>
      <c r="B21989" s="8" t="s">
        <v>13779</v>
      </c>
      <c r="C21989" s="9" t="s">
        <v>893</v>
      </c>
    </row>
    <row r="21990">
      <c r="A21990" s="9">
        <f t="shared" si="1"/>
        <v>16069</v>
      </c>
      <c r="B21990" s="8" t="s">
        <v>13780</v>
      </c>
      <c r="C21990" s="9" t="s">
        <v>46</v>
      </c>
    </row>
    <row r="21991">
      <c r="A21991" s="9">
        <f t="shared" si="1"/>
        <v>16070</v>
      </c>
      <c r="B21991" s="25" t="s">
        <v>26169</v>
      </c>
      <c r="C21991" s="26" t="s">
        <v>91</v>
      </c>
    </row>
    <row r="21992">
      <c r="A21992" s="9">
        <f t="shared" si="1"/>
        <v>16071</v>
      </c>
      <c r="B21992" s="8" t="s">
        <v>13781</v>
      </c>
      <c r="C21992" s="9" t="s">
        <v>1169</v>
      </c>
    </row>
    <row r="21993">
      <c r="A21993" s="9">
        <f t="shared" si="1"/>
        <v>16072</v>
      </c>
      <c r="B21993" s="5" t="s">
        <v>13782</v>
      </c>
      <c r="C21993" s="6" t="s">
        <v>714</v>
      </c>
    </row>
    <row r="21994">
      <c r="A21994" s="9">
        <f t="shared" si="1"/>
        <v>16072</v>
      </c>
      <c r="B21994" s="5" t="s">
        <v>13782</v>
      </c>
      <c r="C21994" s="6" t="s">
        <v>23672</v>
      </c>
    </row>
    <row r="21995">
      <c r="A21995" s="9">
        <f t="shared" si="1"/>
        <v>16073</v>
      </c>
      <c r="B21995" s="25" t="s">
        <v>26170</v>
      </c>
      <c r="C21995" s="26" t="s">
        <v>941</v>
      </c>
    </row>
    <row r="21996">
      <c r="A21996" s="9">
        <f t="shared" si="1"/>
        <v>16073</v>
      </c>
      <c r="B21996" s="25" t="s">
        <v>26170</v>
      </c>
      <c r="C21996" s="6" t="s">
        <v>23672</v>
      </c>
    </row>
    <row r="21997">
      <c r="A21997" s="9">
        <f t="shared" si="1"/>
        <v>16074</v>
      </c>
      <c r="B21997" s="5" t="s">
        <v>13783</v>
      </c>
      <c r="C21997" s="6" t="s">
        <v>393</v>
      </c>
    </row>
    <row r="21998">
      <c r="A21998" s="9">
        <f t="shared" si="1"/>
        <v>16075</v>
      </c>
      <c r="B21998" s="5" t="s">
        <v>13784</v>
      </c>
      <c r="C21998" s="6" t="s">
        <v>714</v>
      </c>
    </row>
    <row r="21999">
      <c r="A21999" s="9">
        <f t="shared" si="1"/>
        <v>16075</v>
      </c>
      <c r="B21999" s="5" t="s">
        <v>13784</v>
      </c>
      <c r="C21999" s="6" t="s">
        <v>23672</v>
      </c>
    </row>
    <row r="22000">
      <c r="A22000" s="9">
        <f t="shared" si="1"/>
        <v>16076</v>
      </c>
      <c r="B22000" s="5" t="s">
        <v>13785</v>
      </c>
      <c r="C22000" s="6" t="s">
        <v>788</v>
      </c>
    </row>
    <row r="22001">
      <c r="A22001" s="9">
        <f t="shared" si="1"/>
        <v>16076</v>
      </c>
      <c r="B22001" s="5" t="s">
        <v>13785</v>
      </c>
      <c r="C22001" s="6" t="s">
        <v>23637</v>
      </c>
    </row>
    <row r="22002">
      <c r="A22002" s="9">
        <f t="shared" si="1"/>
        <v>16077</v>
      </c>
      <c r="B22002" s="8" t="s">
        <v>13786</v>
      </c>
      <c r="C22002" s="6" t="s">
        <v>672</v>
      </c>
    </row>
    <row r="22003">
      <c r="A22003" s="9">
        <f t="shared" si="1"/>
        <v>16077</v>
      </c>
      <c r="B22003" s="8" t="s">
        <v>13786</v>
      </c>
      <c r="C22003" s="6" t="s">
        <v>23637</v>
      </c>
    </row>
    <row r="22004">
      <c r="A22004" s="9">
        <f t="shared" si="1"/>
        <v>16078</v>
      </c>
      <c r="B22004" s="5" t="s">
        <v>13787</v>
      </c>
      <c r="C22004" s="6" t="s">
        <v>367</v>
      </c>
    </row>
    <row r="22005">
      <c r="A22005" s="9">
        <f t="shared" si="1"/>
        <v>16079</v>
      </c>
      <c r="B22005" s="5" t="s">
        <v>13788</v>
      </c>
      <c r="C22005" s="6" t="s">
        <v>346</v>
      </c>
    </row>
    <row r="22006">
      <c r="A22006" s="9">
        <f t="shared" si="1"/>
        <v>16079</v>
      </c>
      <c r="B22006" s="5" t="s">
        <v>13788</v>
      </c>
      <c r="C22006" s="6" t="s">
        <v>23628</v>
      </c>
    </row>
    <row r="22007">
      <c r="A22007" s="9">
        <f t="shared" si="1"/>
        <v>16080</v>
      </c>
      <c r="B22007" s="25" t="s">
        <v>26171</v>
      </c>
      <c r="C22007" s="26" t="s">
        <v>23808</v>
      </c>
    </row>
    <row r="22008">
      <c r="A22008" s="9">
        <f t="shared" si="1"/>
        <v>16081</v>
      </c>
      <c r="B22008" s="25" t="s">
        <v>26172</v>
      </c>
      <c r="C22008" s="26" t="s">
        <v>23808</v>
      </c>
    </row>
    <row r="22009">
      <c r="A22009" s="9">
        <f t="shared" si="1"/>
        <v>16082</v>
      </c>
      <c r="B22009" s="8" t="s">
        <v>13789</v>
      </c>
      <c r="C22009" s="9" t="s">
        <v>616</v>
      </c>
    </row>
    <row r="22010">
      <c r="A22010" s="9">
        <f t="shared" si="1"/>
        <v>16083</v>
      </c>
      <c r="B22010" s="8" t="s">
        <v>13790</v>
      </c>
      <c r="C22010" s="6" t="s">
        <v>324</v>
      </c>
    </row>
    <row r="22011">
      <c r="A22011" s="9">
        <f t="shared" si="1"/>
        <v>16083</v>
      </c>
      <c r="B22011" s="8" t="s">
        <v>13790</v>
      </c>
      <c r="C22011" s="6" t="s">
        <v>3016</v>
      </c>
    </row>
    <row r="22012">
      <c r="A22012" s="9">
        <f t="shared" si="1"/>
        <v>16083</v>
      </c>
      <c r="B22012" s="8" t="s">
        <v>13790</v>
      </c>
      <c r="C22012" s="6" t="s">
        <v>132</v>
      </c>
    </row>
    <row r="22013">
      <c r="A22013" s="9">
        <f t="shared" si="1"/>
        <v>16083</v>
      </c>
      <c r="B22013" s="8" t="s">
        <v>13790</v>
      </c>
      <c r="C22013" s="9" t="s">
        <v>24</v>
      </c>
    </row>
    <row r="22014">
      <c r="A22014" s="9">
        <f t="shared" si="1"/>
        <v>16083</v>
      </c>
      <c r="B22014" s="8" t="s">
        <v>13790</v>
      </c>
      <c r="C22014" s="9" t="s">
        <v>25</v>
      </c>
    </row>
    <row r="22015">
      <c r="A22015" s="9">
        <f t="shared" si="1"/>
        <v>16083</v>
      </c>
      <c r="B22015" s="8" t="s">
        <v>13790</v>
      </c>
      <c r="C22015" s="6" t="s">
        <v>23637</v>
      </c>
    </row>
    <row r="22016">
      <c r="A22016" s="9">
        <f t="shared" si="1"/>
        <v>16084</v>
      </c>
      <c r="B22016" s="25" t="s">
        <v>26173</v>
      </c>
      <c r="C22016" s="26" t="s">
        <v>12983</v>
      </c>
    </row>
    <row r="22017">
      <c r="A22017" s="9">
        <f t="shared" si="1"/>
        <v>16085</v>
      </c>
      <c r="B22017" s="8" t="s">
        <v>13791</v>
      </c>
      <c r="C22017" s="9" t="s">
        <v>728</v>
      </c>
    </row>
    <row r="22018">
      <c r="A22018" s="9">
        <f t="shared" si="1"/>
        <v>16086</v>
      </c>
      <c r="B22018" s="25" t="s">
        <v>26174</v>
      </c>
      <c r="C22018" s="26" t="s">
        <v>23812</v>
      </c>
    </row>
    <row r="22019">
      <c r="A22019" s="9">
        <f t="shared" si="1"/>
        <v>16087</v>
      </c>
      <c r="B22019" s="5" t="s">
        <v>13792</v>
      </c>
      <c r="C22019" s="6" t="s">
        <v>336</v>
      </c>
    </row>
    <row r="22020">
      <c r="A22020" s="9">
        <f t="shared" si="1"/>
        <v>16087</v>
      </c>
      <c r="B22020" s="5" t="s">
        <v>13792</v>
      </c>
      <c r="C22020" s="6" t="s">
        <v>23637</v>
      </c>
    </row>
    <row r="22021">
      <c r="A22021" s="9">
        <f t="shared" si="1"/>
        <v>16088</v>
      </c>
      <c r="B22021" s="5" t="s">
        <v>13793</v>
      </c>
      <c r="C22021" s="6" t="s">
        <v>336</v>
      </c>
    </row>
    <row r="22022">
      <c r="A22022" s="9">
        <f t="shared" si="1"/>
        <v>16088</v>
      </c>
      <c r="B22022" s="5" t="s">
        <v>13793</v>
      </c>
      <c r="C22022" s="6" t="s">
        <v>23637</v>
      </c>
    </row>
    <row r="22023">
      <c r="A22023" s="9">
        <f t="shared" si="1"/>
        <v>16089</v>
      </c>
      <c r="B22023" s="5" t="s">
        <v>13794</v>
      </c>
      <c r="C22023" s="6" t="s">
        <v>32</v>
      </c>
    </row>
    <row r="22024">
      <c r="A22024" s="9">
        <f t="shared" si="1"/>
        <v>16090</v>
      </c>
      <c r="B22024" s="8" t="s">
        <v>13795</v>
      </c>
      <c r="C22024" s="6" t="s">
        <v>1972</v>
      </c>
    </row>
    <row r="22025">
      <c r="A22025" s="9">
        <f t="shared" si="1"/>
        <v>16090</v>
      </c>
      <c r="B22025" s="8" t="s">
        <v>13795</v>
      </c>
      <c r="C22025" s="9" t="s">
        <v>60</v>
      </c>
    </row>
    <row r="22026">
      <c r="A22026" s="9">
        <f t="shared" si="1"/>
        <v>16090</v>
      </c>
      <c r="B22026" s="8" t="s">
        <v>13795</v>
      </c>
      <c r="C22026" s="9" t="s">
        <v>142</v>
      </c>
    </row>
    <row r="22027">
      <c r="A22027" s="9">
        <f t="shared" si="1"/>
        <v>16090</v>
      </c>
      <c r="B22027" s="8" t="s">
        <v>13795</v>
      </c>
      <c r="C22027" s="6" t="s">
        <v>23637</v>
      </c>
    </row>
    <row r="22028">
      <c r="A22028" s="9">
        <f t="shared" si="1"/>
        <v>16091</v>
      </c>
      <c r="B22028" s="8" t="s">
        <v>13796</v>
      </c>
      <c r="C22028" s="6" t="s">
        <v>1012</v>
      </c>
    </row>
    <row r="22029">
      <c r="A22029" s="9">
        <f t="shared" si="1"/>
        <v>16092</v>
      </c>
      <c r="B22029" s="8" t="s">
        <v>13797</v>
      </c>
      <c r="C22029" s="6" t="s">
        <v>1012</v>
      </c>
    </row>
    <row r="22030">
      <c r="A22030" s="9">
        <f t="shared" si="1"/>
        <v>16093</v>
      </c>
      <c r="B22030" s="8" t="s">
        <v>13798</v>
      </c>
      <c r="C22030" s="9" t="s">
        <v>733</v>
      </c>
    </row>
    <row r="22031">
      <c r="A22031" s="9">
        <f t="shared" si="1"/>
        <v>16094</v>
      </c>
      <c r="B22031" s="5" t="s">
        <v>13799</v>
      </c>
      <c r="C22031" s="6" t="s">
        <v>612</v>
      </c>
    </row>
    <row r="22032">
      <c r="A22032" s="9">
        <f t="shared" si="1"/>
        <v>16095</v>
      </c>
      <c r="B22032" s="5" t="s">
        <v>13800</v>
      </c>
      <c r="C22032" s="6" t="s">
        <v>780</v>
      </c>
    </row>
    <row r="22033">
      <c r="A22033" s="9">
        <f t="shared" si="1"/>
        <v>16096</v>
      </c>
      <c r="B22033" s="5" t="s">
        <v>13801</v>
      </c>
      <c r="C22033" s="6" t="s">
        <v>1369</v>
      </c>
    </row>
    <row r="22034">
      <c r="A22034" s="9">
        <f t="shared" si="1"/>
        <v>16096</v>
      </c>
      <c r="B22034" s="5" t="s">
        <v>13801</v>
      </c>
      <c r="C22034" s="6" t="s">
        <v>20</v>
      </c>
    </row>
    <row r="22035">
      <c r="A22035" s="9">
        <f t="shared" si="1"/>
        <v>16096</v>
      </c>
      <c r="B22035" s="5" t="s">
        <v>13801</v>
      </c>
      <c r="C22035" s="6" t="s">
        <v>1221</v>
      </c>
    </row>
    <row r="22036">
      <c r="A22036" s="9">
        <f t="shared" si="1"/>
        <v>16097</v>
      </c>
      <c r="B22036" s="8" t="s">
        <v>13802</v>
      </c>
      <c r="C22036" s="9" t="s">
        <v>1042</v>
      </c>
    </row>
    <row r="22037">
      <c r="A22037" s="9">
        <f t="shared" si="1"/>
        <v>16098</v>
      </c>
      <c r="B22037" s="5" t="s">
        <v>13803</v>
      </c>
      <c r="C22037" s="6" t="s">
        <v>48</v>
      </c>
    </row>
    <row r="22038">
      <c r="A22038" s="9">
        <f t="shared" si="1"/>
        <v>16099</v>
      </c>
      <c r="B22038" s="5" t="s">
        <v>13804</v>
      </c>
      <c r="C22038" s="6" t="s">
        <v>1040</v>
      </c>
    </row>
    <row r="22039">
      <c r="A22039" s="9">
        <f t="shared" si="1"/>
        <v>16100</v>
      </c>
      <c r="B22039" s="5" t="s">
        <v>13805</v>
      </c>
      <c r="C22039" s="6" t="s">
        <v>612</v>
      </c>
    </row>
    <row r="22040">
      <c r="A22040" s="9">
        <f t="shared" si="1"/>
        <v>16101</v>
      </c>
      <c r="B22040" s="8" t="s">
        <v>13806</v>
      </c>
      <c r="C22040" s="6" t="s">
        <v>672</v>
      </c>
    </row>
    <row r="22041">
      <c r="A22041" s="9">
        <f t="shared" si="1"/>
        <v>16101</v>
      </c>
      <c r="B22041" s="8" t="s">
        <v>13806</v>
      </c>
      <c r="C22041" s="9" t="s">
        <v>1334</v>
      </c>
    </row>
    <row r="22042">
      <c r="A22042" s="9">
        <f t="shared" si="1"/>
        <v>16101</v>
      </c>
      <c r="B22042" s="8" t="s">
        <v>13806</v>
      </c>
      <c r="C22042" s="9" t="s">
        <v>24</v>
      </c>
    </row>
    <row r="22043">
      <c r="A22043" s="9">
        <f t="shared" si="1"/>
        <v>16101</v>
      </c>
      <c r="B22043" s="8" t="s">
        <v>13806</v>
      </c>
      <c r="C22043" s="6" t="s">
        <v>23637</v>
      </c>
    </row>
    <row r="22044">
      <c r="A22044" s="9">
        <f t="shared" si="1"/>
        <v>16102</v>
      </c>
      <c r="B22044" s="8" t="s">
        <v>13807</v>
      </c>
      <c r="C22044" s="9" t="s">
        <v>65</v>
      </c>
    </row>
    <row r="22045">
      <c r="A22045" s="9">
        <f t="shared" si="1"/>
        <v>16103</v>
      </c>
      <c r="B22045" s="25" t="s">
        <v>26175</v>
      </c>
      <c r="C22045" s="26" t="s">
        <v>12983</v>
      </c>
    </row>
    <row r="22046">
      <c r="A22046" s="9">
        <f t="shared" si="1"/>
        <v>16103</v>
      </c>
      <c r="B22046" s="25" t="s">
        <v>26175</v>
      </c>
      <c r="C22046" s="26" t="s">
        <v>423</v>
      </c>
    </row>
    <row r="22047">
      <c r="A22047" s="9">
        <f t="shared" si="1"/>
        <v>16104</v>
      </c>
      <c r="B22047" s="5" t="s">
        <v>13808</v>
      </c>
      <c r="C22047" s="6" t="s">
        <v>142</v>
      </c>
    </row>
    <row r="22048">
      <c r="A22048" s="9">
        <f t="shared" si="1"/>
        <v>16105</v>
      </c>
      <c r="B22048" s="5" t="s">
        <v>13809</v>
      </c>
      <c r="C22048" s="6" t="s">
        <v>1207</v>
      </c>
    </row>
    <row r="22049">
      <c r="A22049" s="9">
        <f t="shared" si="1"/>
        <v>16106</v>
      </c>
      <c r="B22049" s="8" t="s">
        <v>13810</v>
      </c>
      <c r="C22049" s="9" t="s">
        <v>1169</v>
      </c>
    </row>
    <row r="22050">
      <c r="A22050" s="9">
        <f t="shared" si="1"/>
        <v>16107</v>
      </c>
      <c r="B22050" s="25" t="s">
        <v>26176</v>
      </c>
      <c r="C22050" s="26" t="s">
        <v>941</v>
      </c>
    </row>
    <row r="22051">
      <c r="A22051" s="9">
        <f t="shared" si="1"/>
        <v>16107</v>
      </c>
      <c r="B22051" s="25" t="s">
        <v>26176</v>
      </c>
      <c r="C22051" s="6" t="s">
        <v>23672</v>
      </c>
    </row>
    <row r="22052">
      <c r="A22052" s="9">
        <f t="shared" si="1"/>
        <v>16108</v>
      </c>
      <c r="B22052" s="8" t="s">
        <v>13811</v>
      </c>
      <c r="C22052" s="9" t="s">
        <v>733</v>
      </c>
    </row>
    <row r="22053">
      <c r="A22053" s="9">
        <f t="shared" si="1"/>
        <v>16109</v>
      </c>
      <c r="B22053" s="5" t="s">
        <v>13812</v>
      </c>
      <c r="C22053" s="6" t="s">
        <v>324</v>
      </c>
    </row>
    <row r="22054">
      <c r="A22054" s="9">
        <f t="shared" si="1"/>
        <v>16109</v>
      </c>
      <c r="B22054" s="5" t="s">
        <v>13812</v>
      </c>
      <c r="C22054" s="6" t="s">
        <v>23637</v>
      </c>
    </row>
    <row r="22055">
      <c r="A22055" s="9">
        <f t="shared" si="1"/>
        <v>16110</v>
      </c>
      <c r="B22055" s="5" t="s">
        <v>13813</v>
      </c>
      <c r="C22055" s="6" t="s">
        <v>714</v>
      </c>
    </row>
    <row r="22056">
      <c r="A22056" s="9">
        <f t="shared" si="1"/>
        <v>16110</v>
      </c>
      <c r="B22056" s="5" t="s">
        <v>13813</v>
      </c>
      <c r="C22056" s="6" t="s">
        <v>23672</v>
      </c>
    </row>
    <row r="22057">
      <c r="A22057" s="9">
        <f t="shared" si="1"/>
        <v>16111</v>
      </c>
      <c r="B22057" s="5" t="s">
        <v>13814</v>
      </c>
      <c r="C22057" s="6" t="s">
        <v>621</v>
      </c>
    </row>
    <row r="22058">
      <c r="A22058" s="9">
        <f t="shared" si="1"/>
        <v>16112</v>
      </c>
      <c r="B22058" s="25" t="s">
        <v>26177</v>
      </c>
      <c r="C22058" s="26" t="s">
        <v>23808</v>
      </c>
    </row>
    <row r="22059">
      <c r="A22059" s="9">
        <f t="shared" si="1"/>
        <v>16113</v>
      </c>
      <c r="B22059" s="5" t="s">
        <v>13815</v>
      </c>
      <c r="C22059" s="6" t="s">
        <v>346</v>
      </c>
    </row>
    <row r="22060">
      <c r="A22060" s="9">
        <f t="shared" si="1"/>
        <v>16113</v>
      </c>
      <c r="B22060" s="5" t="s">
        <v>13815</v>
      </c>
      <c r="C22060" s="6" t="s">
        <v>23628</v>
      </c>
    </row>
    <row r="22061">
      <c r="A22061" s="9">
        <f t="shared" si="1"/>
        <v>16114</v>
      </c>
      <c r="B22061" s="5" t="s">
        <v>13816</v>
      </c>
      <c r="C22061" s="6" t="s">
        <v>462</v>
      </c>
    </row>
    <row r="22062">
      <c r="A22062" s="9">
        <f t="shared" si="1"/>
        <v>16114</v>
      </c>
      <c r="B22062" s="5" t="s">
        <v>13816</v>
      </c>
      <c r="C22062" s="6" t="s">
        <v>23637</v>
      </c>
    </row>
    <row r="22063">
      <c r="A22063" s="9">
        <f t="shared" si="1"/>
        <v>16115</v>
      </c>
      <c r="B22063" s="5" t="s">
        <v>13817</v>
      </c>
      <c r="C22063" s="6" t="s">
        <v>621</v>
      </c>
    </row>
    <row r="22064">
      <c r="A22064" s="9">
        <f t="shared" si="1"/>
        <v>16116</v>
      </c>
      <c r="B22064" s="5" t="s">
        <v>13818</v>
      </c>
      <c r="C22064" s="6" t="s">
        <v>405</v>
      </c>
    </row>
    <row r="22065">
      <c r="A22065" s="9">
        <f t="shared" si="1"/>
        <v>16116</v>
      </c>
      <c r="B22065" s="5" t="s">
        <v>13818</v>
      </c>
      <c r="C22065" s="6" t="s">
        <v>23637</v>
      </c>
    </row>
    <row r="22066">
      <c r="A22066" s="9">
        <f t="shared" si="1"/>
        <v>16117</v>
      </c>
      <c r="B22066" s="5" t="s">
        <v>13819</v>
      </c>
      <c r="C22066" s="6" t="s">
        <v>610</v>
      </c>
    </row>
    <row r="22067">
      <c r="A22067" s="9">
        <f t="shared" si="1"/>
        <v>16118</v>
      </c>
      <c r="B22067" s="5" t="s">
        <v>13820</v>
      </c>
      <c r="C22067" s="6" t="s">
        <v>1279</v>
      </c>
    </row>
    <row r="22068">
      <c r="A22068" s="9">
        <f t="shared" si="1"/>
        <v>16119</v>
      </c>
      <c r="B22068" s="5" t="s">
        <v>13821</v>
      </c>
      <c r="C22068" s="6" t="s">
        <v>11797</v>
      </c>
    </row>
    <row r="22069">
      <c r="A22069" s="9">
        <f t="shared" si="1"/>
        <v>16120</v>
      </c>
      <c r="B22069" s="8" t="s">
        <v>13822</v>
      </c>
      <c r="C22069" s="9" t="s">
        <v>733</v>
      </c>
    </row>
    <row r="22070">
      <c r="A22070" s="9">
        <f t="shared" si="1"/>
        <v>16121</v>
      </c>
      <c r="B22070" s="5" t="s">
        <v>13823</v>
      </c>
      <c r="C22070" s="6" t="s">
        <v>780</v>
      </c>
    </row>
    <row r="22071">
      <c r="A22071" s="9">
        <f t="shared" si="1"/>
        <v>16122</v>
      </c>
      <c r="B22071" s="8" t="s">
        <v>13824</v>
      </c>
      <c r="C22071" s="9" t="s">
        <v>530</v>
      </c>
    </row>
    <row r="22072">
      <c r="A22072" s="9">
        <f t="shared" si="1"/>
        <v>16123</v>
      </c>
      <c r="B22072" s="5" t="s">
        <v>13825</v>
      </c>
      <c r="C22072" s="6" t="s">
        <v>1248</v>
      </c>
    </row>
    <row r="22073">
      <c r="A22073" s="9">
        <f t="shared" si="1"/>
        <v>16124</v>
      </c>
      <c r="B22073" s="5" t="s">
        <v>13826</v>
      </c>
      <c r="C22073" s="6" t="s">
        <v>437</v>
      </c>
    </row>
    <row r="22074">
      <c r="A22074" s="9">
        <f t="shared" si="1"/>
        <v>16125</v>
      </c>
      <c r="B22074" s="25" t="s">
        <v>26178</v>
      </c>
      <c r="C22074" s="26" t="s">
        <v>10122</v>
      </c>
    </row>
    <row r="22075">
      <c r="A22075" s="9">
        <f t="shared" si="1"/>
        <v>16125</v>
      </c>
      <c r="B22075" s="27" t="s">
        <v>26178</v>
      </c>
      <c r="C22075" s="28" t="s">
        <v>23637</v>
      </c>
    </row>
    <row r="22076">
      <c r="A22076" s="9">
        <f t="shared" si="1"/>
        <v>16126</v>
      </c>
      <c r="B22076" s="8" t="s">
        <v>13827</v>
      </c>
      <c r="C22076" s="9" t="s">
        <v>733</v>
      </c>
    </row>
    <row r="22077">
      <c r="A22077" s="9">
        <f t="shared" si="1"/>
        <v>16127</v>
      </c>
      <c r="B22077" s="5" t="s">
        <v>13828</v>
      </c>
      <c r="C22077" s="6" t="s">
        <v>34</v>
      </c>
    </row>
    <row r="22078">
      <c r="A22078" s="9">
        <f t="shared" si="1"/>
        <v>16127</v>
      </c>
      <c r="B22078" s="5" t="s">
        <v>13828</v>
      </c>
      <c r="C22078" s="6" t="s">
        <v>23628</v>
      </c>
    </row>
    <row r="22079">
      <c r="A22079" s="9">
        <f t="shared" si="1"/>
        <v>16128</v>
      </c>
      <c r="B22079" s="15" t="s">
        <v>13829</v>
      </c>
      <c r="C22079" s="17" t="s">
        <v>426</v>
      </c>
    </row>
    <row r="22080">
      <c r="A22080" s="9">
        <f t="shared" si="1"/>
        <v>16129</v>
      </c>
      <c r="B22080" s="8" t="s">
        <v>13830</v>
      </c>
      <c r="C22080" s="9" t="s">
        <v>65</v>
      </c>
    </row>
    <row r="22081">
      <c r="A22081" s="9">
        <f t="shared" si="1"/>
        <v>16130</v>
      </c>
      <c r="B22081" s="8" t="s">
        <v>13831</v>
      </c>
      <c r="C22081" s="9" t="s">
        <v>845</v>
      </c>
    </row>
    <row r="22082">
      <c r="A22082" s="9">
        <f t="shared" si="1"/>
        <v>16131</v>
      </c>
      <c r="B22082" s="5" t="s">
        <v>13832</v>
      </c>
      <c r="C22082" s="6" t="s">
        <v>1360</v>
      </c>
    </row>
    <row r="22083">
      <c r="A22083" s="9">
        <f t="shared" si="1"/>
        <v>16132</v>
      </c>
      <c r="B22083" s="5" t="s">
        <v>13833</v>
      </c>
      <c r="C22083" s="6" t="s">
        <v>1360</v>
      </c>
    </row>
    <row r="22084">
      <c r="A22084" s="9">
        <f t="shared" si="1"/>
        <v>16133</v>
      </c>
      <c r="B22084" s="8" t="s">
        <v>13834</v>
      </c>
      <c r="C22084" s="6" t="s">
        <v>1012</v>
      </c>
    </row>
    <row r="22085">
      <c r="A22085" s="9">
        <f t="shared" si="1"/>
        <v>16134</v>
      </c>
      <c r="B22085" s="8" t="s">
        <v>13835</v>
      </c>
      <c r="C22085" s="9" t="s">
        <v>65</v>
      </c>
    </row>
    <row r="22086">
      <c r="A22086" s="9">
        <f t="shared" si="1"/>
        <v>16135</v>
      </c>
      <c r="B22086" s="5" t="s">
        <v>13836</v>
      </c>
      <c r="C22086" s="6" t="s">
        <v>639</v>
      </c>
    </row>
    <row r="22087">
      <c r="A22087" s="9">
        <f t="shared" si="1"/>
        <v>16136</v>
      </c>
      <c r="B22087" s="8" t="s">
        <v>13837</v>
      </c>
      <c r="C22087" s="9" t="s">
        <v>60</v>
      </c>
    </row>
    <row r="22088">
      <c r="A22088" s="9">
        <f t="shared" si="1"/>
        <v>16137</v>
      </c>
      <c r="B22088" s="5" t="s">
        <v>13838</v>
      </c>
      <c r="C22088" s="6" t="s">
        <v>74</v>
      </c>
    </row>
    <row r="22089">
      <c r="A22089" s="9">
        <f t="shared" si="1"/>
        <v>16138</v>
      </c>
      <c r="B22089" s="8" t="s">
        <v>13839</v>
      </c>
      <c r="C22089" s="9" t="s">
        <v>46</v>
      </c>
    </row>
    <row r="22090">
      <c r="A22090" s="9">
        <f t="shared" si="1"/>
        <v>16139</v>
      </c>
      <c r="B22090" s="5" t="s">
        <v>13840</v>
      </c>
      <c r="C22090" s="6" t="s">
        <v>621</v>
      </c>
    </row>
    <row r="22091">
      <c r="A22091" s="9">
        <f t="shared" si="1"/>
        <v>16140</v>
      </c>
      <c r="B22091" s="8" t="s">
        <v>13841</v>
      </c>
      <c r="C22091" s="6" t="s">
        <v>153</v>
      </c>
    </row>
    <row r="22092">
      <c r="A22092" s="9">
        <f t="shared" si="1"/>
        <v>16140</v>
      </c>
      <c r="B22092" s="8" t="s">
        <v>13841</v>
      </c>
      <c r="C22092" s="9" t="s">
        <v>25</v>
      </c>
    </row>
    <row r="22093">
      <c r="A22093" s="9">
        <f t="shared" si="1"/>
        <v>16140</v>
      </c>
      <c r="B22093" s="8" t="s">
        <v>13841</v>
      </c>
      <c r="C22093" s="6" t="s">
        <v>23637</v>
      </c>
    </row>
    <row r="22094">
      <c r="A22094" s="9">
        <f t="shared" si="1"/>
        <v>16141</v>
      </c>
      <c r="B22094" s="8" t="s">
        <v>13842</v>
      </c>
      <c r="C22094" s="9" t="s">
        <v>162</v>
      </c>
    </row>
    <row r="22095">
      <c r="A22095" s="9">
        <f t="shared" si="1"/>
        <v>16142</v>
      </c>
      <c r="B22095" s="5" t="s">
        <v>13843</v>
      </c>
      <c r="C22095" s="6" t="s">
        <v>765</v>
      </c>
    </row>
    <row r="22096">
      <c r="A22096" s="9">
        <f t="shared" si="1"/>
        <v>16143</v>
      </c>
      <c r="B22096" s="5" t="s">
        <v>13844</v>
      </c>
      <c r="C22096" s="6" t="s">
        <v>74</v>
      </c>
    </row>
    <row r="22097">
      <c r="A22097" s="9">
        <f t="shared" si="1"/>
        <v>16144</v>
      </c>
      <c r="B22097" s="5" t="s">
        <v>13845</v>
      </c>
      <c r="C22097" s="6" t="s">
        <v>59</v>
      </c>
    </row>
    <row r="22098">
      <c r="A22098" s="9">
        <f t="shared" si="1"/>
        <v>16145</v>
      </c>
      <c r="B22098" s="5" t="s">
        <v>13846</v>
      </c>
      <c r="C22098" s="6" t="s">
        <v>11255</v>
      </c>
    </row>
    <row r="22099">
      <c r="A22099" s="9">
        <f t="shared" si="1"/>
        <v>16145</v>
      </c>
      <c r="B22099" s="5" t="s">
        <v>13846</v>
      </c>
      <c r="C22099" s="6" t="s">
        <v>23628</v>
      </c>
    </row>
    <row r="22100">
      <c r="A22100" s="9">
        <f t="shared" si="1"/>
        <v>16146</v>
      </c>
      <c r="B22100" s="5" t="s">
        <v>13847</v>
      </c>
      <c r="C22100" s="6" t="s">
        <v>650</v>
      </c>
    </row>
    <row r="22101">
      <c r="A22101" s="9">
        <f t="shared" si="1"/>
        <v>16147</v>
      </c>
      <c r="B22101" s="25" t="s">
        <v>26179</v>
      </c>
      <c r="C22101" s="26" t="s">
        <v>11797</v>
      </c>
    </row>
    <row r="22102">
      <c r="A22102" s="9">
        <f t="shared" si="1"/>
        <v>16148</v>
      </c>
      <c r="B22102" s="25" t="s">
        <v>26180</v>
      </c>
      <c r="C22102" s="26" t="s">
        <v>11797</v>
      </c>
    </row>
    <row r="22103">
      <c r="A22103" s="9">
        <f t="shared" si="1"/>
        <v>16149</v>
      </c>
      <c r="B22103" s="43" t="s">
        <v>26181</v>
      </c>
      <c r="C22103" s="26" t="s">
        <v>11797</v>
      </c>
    </row>
    <row r="22104">
      <c r="A22104" s="9">
        <f t="shared" si="1"/>
        <v>16150</v>
      </c>
      <c r="B22104" s="8" t="s">
        <v>13848</v>
      </c>
      <c r="C22104" s="9" t="s">
        <v>614</v>
      </c>
    </row>
    <row r="22105">
      <c r="A22105" s="9">
        <f t="shared" si="1"/>
        <v>16151</v>
      </c>
      <c r="B22105" s="25" t="s">
        <v>26182</v>
      </c>
      <c r="C22105" s="26" t="s">
        <v>11797</v>
      </c>
    </row>
    <row r="22106">
      <c r="A22106" s="9">
        <f t="shared" si="1"/>
        <v>16152</v>
      </c>
      <c r="B22106" s="25" t="s">
        <v>26183</v>
      </c>
      <c r="C22106" s="26" t="s">
        <v>11797</v>
      </c>
    </row>
    <row r="22107">
      <c r="A22107" s="9">
        <f t="shared" si="1"/>
        <v>16153</v>
      </c>
      <c r="B22107" s="8" t="s">
        <v>13849</v>
      </c>
      <c r="C22107" s="9" t="s">
        <v>142</v>
      </c>
    </row>
    <row r="22108">
      <c r="A22108" s="9">
        <f t="shared" si="1"/>
        <v>16153</v>
      </c>
      <c r="B22108" s="8" t="s">
        <v>13849</v>
      </c>
      <c r="C22108" s="9" t="s">
        <v>54</v>
      </c>
    </row>
    <row r="22109">
      <c r="A22109" s="9">
        <f t="shared" si="1"/>
        <v>16154</v>
      </c>
      <c r="B22109" s="8" t="s">
        <v>13850</v>
      </c>
      <c r="C22109" s="9" t="s">
        <v>72</v>
      </c>
    </row>
    <row r="22110">
      <c r="A22110" s="9">
        <f t="shared" si="1"/>
        <v>16155</v>
      </c>
      <c r="B22110" s="25" t="s">
        <v>26184</v>
      </c>
      <c r="C22110" s="26" t="s">
        <v>8541</v>
      </c>
    </row>
    <row r="22111">
      <c r="A22111" s="9">
        <f t="shared" si="1"/>
        <v>16156</v>
      </c>
      <c r="B22111" s="30" t="s">
        <v>26185</v>
      </c>
      <c r="C22111" s="26" t="s">
        <v>23639</v>
      </c>
    </row>
    <row r="22112">
      <c r="A22112" s="9">
        <f t="shared" si="1"/>
        <v>16157</v>
      </c>
      <c r="B22112" s="30" t="s">
        <v>26186</v>
      </c>
      <c r="C22112" s="26" t="s">
        <v>23737</v>
      </c>
    </row>
    <row r="22113">
      <c r="A22113" s="9">
        <f t="shared" si="1"/>
        <v>16158</v>
      </c>
      <c r="B22113" s="8" t="s">
        <v>13851</v>
      </c>
      <c r="C22113" s="9" t="s">
        <v>24</v>
      </c>
    </row>
    <row r="22114">
      <c r="A22114" s="9">
        <f t="shared" si="1"/>
        <v>16158</v>
      </c>
      <c r="B22114" s="8" t="s">
        <v>13851</v>
      </c>
      <c r="C22114" s="9" t="s">
        <v>25</v>
      </c>
    </row>
    <row r="22115">
      <c r="A22115" s="9">
        <f t="shared" si="1"/>
        <v>16159</v>
      </c>
      <c r="B22115" s="8" t="s">
        <v>13852</v>
      </c>
      <c r="C22115" s="9" t="s">
        <v>24</v>
      </c>
    </row>
    <row r="22116">
      <c r="A22116" s="9">
        <f t="shared" si="1"/>
        <v>16160</v>
      </c>
      <c r="B22116" s="5" t="s">
        <v>13853</v>
      </c>
      <c r="C22116" s="6" t="s">
        <v>86</v>
      </c>
    </row>
    <row r="22117">
      <c r="A22117" s="9">
        <f t="shared" si="1"/>
        <v>16161</v>
      </c>
      <c r="B22117" s="5" t="s">
        <v>13854</v>
      </c>
      <c r="C22117" s="6" t="s">
        <v>405</v>
      </c>
    </row>
    <row r="22118">
      <c r="A22118" s="9">
        <f t="shared" si="1"/>
        <v>16161</v>
      </c>
      <c r="B22118" s="5" t="s">
        <v>13854</v>
      </c>
      <c r="C22118" s="6" t="s">
        <v>23637</v>
      </c>
    </row>
    <row r="22119">
      <c r="A22119" s="9">
        <f t="shared" si="1"/>
        <v>16162</v>
      </c>
      <c r="B22119" s="5" t="s">
        <v>13855</v>
      </c>
      <c r="C22119" s="6" t="s">
        <v>765</v>
      </c>
    </row>
    <row r="22120">
      <c r="A22120" s="9">
        <f t="shared" si="1"/>
        <v>16163</v>
      </c>
      <c r="B22120" s="5" t="s">
        <v>13856</v>
      </c>
      <c r="C22120" s="6" t="s">
        <v>267</v>
      </c>
    </row>
    <row r="22121">
      <c r="A22121" s="9">
        <f t="shared" si="1"/>
        <v>16163</v>
      </c>
      <c r="B22121" s="5" t="s">
        <v>13856</v>
      </c>
      <c r="C22121" s="6" t="s">
        <v>23637</v>
      </c>
    </row>
    <row r="22122">
      <c r="A22122" s="9">
        <f t="shared" si="1"/>
        <v>16164</v>
      </c>
      <c r="B22122" s="5" t="s">
        <v>13857</v>
      </c>
      <c r="C22122" s="6" t="s">
        <v>267</v>
      </c>
    </row>
    <row r="22123">
      <c r="A22123" s="9">
        <f t="shared" si="1"/>
        <v>16164</v>
      </c>
      <c r="B22123" s="5" t="s">
        <v>13857</v>
      </c>
      <c r="C22123" s="6" t="s">
        <v>23637</v>
      </c>
    </row>
    <row r="22124">
      <c r="A22124" s="9">
        <f t="shared" si="1"/>
        <v>16165</v>
      </c>
      <c r="B22124" s="5" t="s">
        <v>13858</v>
      </c>
      <c r="C22124" s="6" t="s">
        <v>367</v>
      </c>
    </row>
    <row r="22125">
      <c r="A22125" s="9">
        <f t="shared" si="1"/>
        <v>16166</v>
      </c>
      <c r="B22125" s="8" t="s">
        <v>13859</v>
      </c>
      <c r="C22125" s="9" t="s">
        <v>64</v>
      </c>
    </row>
    <row r="22126">
      <c r="A22126" s="9">
        <f t="shared" si="1"/>
        <v>16167</v>
      </c>
      <c r="B22126" s="5" t="s">
        <v>13860</v>
      </c>
      <c r="C22126" s="6" t="s">
        <v>989</v>
      </c>
    </row>
    <row r="22127">
      <c r="A22127" s="9">
        <f t="shared" si="1"/>
        <v>16168</v>
      </c>
      <c r="B22127" s="8" t="s">
        <v>13861</v>
      </c>
      <c r="C22127" s="9" t="s">
        <v>24</v>
      </c>
    </row>
    <row r="22128">
      <c r="A22128" s="9">
        <f t="shared" si="1"/>
        <v>16169</v>
      </c>
      <c r="B22128" s="8" t="s">
        <v>13862</v>
      </c>
      <c r="C22128" s="9" t="s">
        <v>818</v>
      </c>
    </row>
    <row r="22129">
      <c r="A22129" s="9">
        <f t="shared" si="1"/>
        <v>16170</v>
      </c>
      <c r="B22129" s="5" t="s">
        <v>13863</v>
      </c>
      <c r="C22129" s="6" t="s">
        <v>97</v>
      </c>
    </row>
    <row r="22130">
      <c r="A22130" s="9">
        <f t="shared" si="1"/>
        <v>16170</v>
      </c>
      <c r="B22130" s="5" t="s">
        <v>13863</v>
      </c>
      <c r="C22130" s="6" t="s">
        <v>153</v>
      </c>
    </row>
    <row r="22131">
      <c r="A22131" s="9">
        <f t="shared" si="1"/>
        <v>16170</v>
      </c>
      <c r="B22131" s="5" t="s">
        <v>13863</v>
      </c>
      <c r="C22131" s="6" t="s">
        <v>23637</v>
      </c>
    </row>
    <row r="22132">
      <c r="A22132" s="9">
        <f t="shared" si="1"/>
        <v>16171</v>
      </c>
      <c r="B22132" s="5" t="s">
        <v>13864</v>
      </c>
      <c r="C22132" s="6" t="s">
        <v>1260</v>
      </c>
    </row>
    <row r="22133">
      <c r="A22133" s="9">
        <f t="shared" si="1"/>
        <v>16172</v>
      </c>
      <c r="B22133" s="5" t="s">
        <v>13865</v>
      </c>
      <c r="C22133" s="6" t="s">
        <v>1248</v>
      </c>
    </row>
    <row r="22134">
      <c r="A22134" s="9">
        <f t="shared" si="1"/>
        <v>16173</v>
      </c>
      <c r="B22134" s="25" t="s">
        <v>26187</v>
      </c>
      <c r="C22134" s="26" t="s">
        <v>23748</v>
      </c>
    </row>
    <row r="22135">
      <c r="A22135" s="9">
        <f t="shared" si="1"/>
        <v>16174</v>
      </c>
      <c r="B22135" s="25" t="s">
        <v>26188</v>
      </c>
      <c r="C22135" s="26" t="s">
        <v>23748</v>
      </c>
    </row>
    <row r="22136">
      <c r="A22136" s="9">
        <f t="shared" si="1"/>
        <v>16175</v>
      </c>
      <c r="B22136" s="25" t="s">
        <v>26189</v>
      </c>
      <c r="C22136" s="26" t="s">
        <v>23748</v>
      </c>
    </row>
    <row r="22137">
      <c r="A22137" s="9">
        <f t="shared" si="1"/>
        <v>16175</v>
      </c>
      <c r="B22137" s="25" t="s">
        <v>26189</v>
      </c>
      <c r="C22137" s="26" t="s">
        <v>591</v>
      </c>
    </row>
    <row r="22138">
      <c r="A22138" s="9">
        <f t="shared" si="1"/>
        <v>16176</v>
      </c>
      <c r="B22138" s="8" t="s">
        <v>13866</v>
      </c>
      <c r="C22138" s="9" t="s">
        <v>547</v>
      </c>
    </row>
    <row r="22139">
      <c r="A22139" s="9">
        <f t="shared" si="1"/>
        <v>16177</v>
      </c>
      <c r="B22139" s="8" t="s">
        <v>13867</v>
      </c>
      <c r="C22139" s="9" t="s">
        <v>614</v>
      </c>
    </row>
    <row r="22140">
      <c r="A22140" s="9">
        <f t="shared" si="1"/>
        <v>16178</v>
      </c>
      <c r="B22140" s="5" t="s">
        <v>13868</v>
      </c>
      <c r="C22140" s="6" t="s">
        <v>1040</v>
      </c>
    </row>
    <row r="22141">
      <c r="A22141" s="9">
        <f t="shared" si="1"/>
        <v>16179</v>
      </c>
      <c r="B22141" s="25" t="s">
        <v>26190</v>
      </c>
      <c r="C22141" s="26" t="s">
        <v>23808</v>
      </c>
    </row>
    <row r="22142">
      <c r="A22142" s="9">
        <f t="shared" si="1"/>
        <v>16180</v>
      </c>
      <c r="B22142" s="25" t="s">
        <v>26191</v>
      </c>
      <c r="C22142" s="26" t="s">
        <v>23845</v>
      </c>
    </row>
    <row r="22143">
      <c r="A22143" s="9">
        <f t="shared" si="1"/>
        <v>16181</v>
      </c>
      <c r="B22143" s="8" t="s">
        <v>13869</v>
      </c>
      <c r="C22143" s="9" t="s">
        <v>72</v>
      </c>
    </row>
    <row r="22144">
      <c r="A22144" s="9">
        <f t="shared" si="1"/>
        <v>16182</v>
      </c>
      <c r="B22144" s="5" t="s">
        <v>13870</v>
      </c>
      <c r="C22144" s="6" t="s">
        <v>6</v>
      </c>
    </row>
    <row r="22145">
      <c r="A22145" s="9">
        <f t="shared" si="1"/>
        <v>16183</v>
      </c>
      <c r="B22145" s="8" t="s">
        <v>13871</v>
      </c>
      <c r="C22145" s="9" t="s">
        <v>76</v>
      </c>
    </row>
    <row r="22146">
      <c r="A22146" s="9">
        <f t="shared" si="1"/>
        <v>16184</v>
      </c>
      <c r="B22146" s="29" t="s">
        <v>26192</v>
      </c>
      <c r="C22146" s="26" t="s">
        <v>23636</v>
      </c>
    </row>
    <row r="22147">
      <c r="A22147" s="9">
        <f t="shared" si="1"/>
        <v>16185</v>
      </c>
      <c r="B22147" s="8" t="s">
        <v>13872</v>
      </c>
      <c r="C22147" s="9" t="s">
        <v>40</v>
      </c>
    </row>
    <row r="22148">
      <c r="A22148" s="9">
        <f t="shared" si="1"/>
        <v>16186</v>
      </c>
      <c r="B22148" s="5" t="s">
        <v>13873</v>
      </c>
      <c r="C22148" s="6" t="s">
        <v>34</v>
      </c>
    </row>
    <row r="22149">
      <c r="A22149" s="9">
        <f t="shared" si="1"/>
        <v>16186</v>
      </c>
      <c r="B22149" s="5" t="s">
        <v>13873</v>
      </c>
      <c r="C22149" s="6" t="s">
        <v>23628</v>
      </c>
    </row>
    <row r="22150">
      <c r="A22150" s="9">
        <f t="shared" si="1"/>
        <v>16187</v>
      </c>
      <c r="B22150" s="5" t="s">
        <v>13874</v>
      </c>
      <c r="C22150" s="6" t="s">
        <v>32</v>
      </c>
    </row>
    <row r="22151">
      <c r="A22151" s="9">
        <f t="shared" si="1"/>
        <v>16188</v>
      </c>
      <c r="B22151" s="5" t="s">
        <v>13875</v>
      </c>
      <c r="C22151" s="6" t="s">
        <v>1207</v>
      </c>
    </row>
    <row r="22152">
      <c r="A22152" s="9">
        <f t="shared" si="1"/>
        <v>16189</v>
      </c>
      <c r="B22152" s="5" t="s">
        <v>13876</v>
      </c>
      <c r="C22152" s="6" t="s">
        <v>1120</v>
      </c>
    </row>
    <row r="22153">
      <c r="A22153" s="9">
        <f t="shared" si="1"/>
        <v>16190</v>
      </c>
      <c r="B22153" s="5" t="s">
        <v>13877</v>
      </c>
      <c r="C22153" s="6" t="s">
        <v>727</v>
      </c>
    </row>
    <row r="22154">
      <c r="A22154" s="9">
        <f t="shared" si="1"/>
        <v>16191</v>
      </c>
      <c r="B22154" s="5" t="s">
        <v>13878</v>
      </c>
      <c r="C22154" s="6" t="s">
        <v>591</v>
      </c>
    </row>
    <row r="22155">
      <c r="A22155" s="9">
        <f t="shared" si="1"/>
        <v>16192</v>
      </c>
      <c r="B22155" s="5" t="s">
        <v>13879</v>
      </c>
      <c r="C22155" s="6" t="s">
        <v>452</v>
      </c>
    </row>
    <row r="22156">
      <c r="A22156" s="9">
        <f t="shared" si="1"/>
        <v>16192</v>
      </c>
      <c r="B22156" s="5" t="s">
        <v>13879</v>
      </c>
      <c r="C22156" s="6" t="s">
        <v>23637</v>
      </c>
    </row>
    <row r="22157">
      <c r="A22157" s="9">
        <f t="shared" si="1"/>
        <v>16193</v>
      </c>
      <c r="B22157" s="5" t="s">
        <v>13880</v>
      </c>
      <c r="C22157" s="6" t="s">
        <v>437</v>
      </c>
    </row>
    <row r="22158">
      <c r="A22158" s="9">
        <f t="shared" si="1"/>
        <v>16194</v>
      </c>
      <c r="B22158" s="5" t="s">
        <v>13881</v>
      </c>
      <c r="C22158" s="6" t="s">
        <v>362</v>
      </c>
    </row>
    <row r="22159">
      <c r="A22159" s="9">
        <f t="shared" si="1"/>
        <v>16195</v>
      </c>
      <c r="B22159" s="5" t="s">
        <v>13882</v>
      </c>
      <c r="C22159" s="6" t="s">
        <v>69</v>
      </c>
    </row>
    <row r="22160">
      <c r="A22160" s="9">
        <f t="shared" si="1"/>
        <v>16195</v>
      </c>
      <c r="B22160" s="5" t="s">
        <v>13882</v>
      </c>
      <c r="C22160" s="6" t="s">
        <v>23628</v>
      </c>
    </row>
    <row r="22161">
      <c r="A22161" s="9">
        <f t="shared" si="1"/>
        <v>16196</v>
      </c>
      <c r="B22161" s="5" t="s">
        <v>13883</v>
      </c>
      <c r="C22161" s="6" t="s">
        <v>109</v>
      </c>
    </row>
    <row r="22162">
      <c r="A22162" s="9">
        <f t="shared" si="1"/>
        <v>16197</v>
      </c>
      <c r="B22162" s="5" t="s">
        <v>13884</v>
      </c>
      <c r="C22162" s="6" t="s">
        <v>1290</v>
      </c>
    </row>
    <row r="22163">
      <c r="A22163" s="9">
        <f t="shared" si="1"/>
        <v>16198</v>
      </c>
      <c r="B22163" s="8" t="s">
        <v>13885</v>
      </c>
      <c r="C22163" s="9" t="s">
        <v>893</v>
      </c>
    </row>
    <row r="22164">
      <c r="A22164" s="9">
        <f t="shared" si="1"/>
        <v>16199</v>
      </c>
      <c r="B22164" s="25" t="s">
        <v>26193</v>
      </c>
      <c r="C22164" s="26" t="s">
        <v>8541</v>
      </c>
    </row>
    <row r="22165">
      <c r="A22165" s="9">
        <f t="shared" si="1"/>
        <v>16200</v>
      </c>
      <c r="B22165" s="16" t="s">
        <v>13886</v>
      </c>
      <c r="C22165" s="6" t="s">
        <v>1235</v>
      </c>
    </row>
    <row r="22166">
      <c r="A22166" s="9">
        <f t="shared" si="1"/>
        <v>16201</v>
      </c>
      <c r="B22166" s="5" t="s">
        <v>13887</v>
      </c>
      <c r="C22166" s="6" t="s">
        <v>1495</v>
      </c>
    </row>
    <row r="22167">
      <c r="A22167" s="9">
        <f t="shared" si="1"/>
        <v>16202</v>
      </c>
      <c r="B22167" s="5" t="s">
        <v>13888</v>
      </c>
      <c r="C22167" s="6" t="s">
        <v>765</v>
      </c>
    </row>
    <row r="22168">
      <c r="A22168" s="9">
        <f t="shared" si="1"/>
        <v>16203</v>
      </c>
      <c r="B22168" s="5" t="s">
        <v>13889</v>
      </c>
      <c r="C22168" s="6" t="s">
        <v>109</v>
      </c>
    </row>
    <row r="22169">
      <c r="A22169" s="9">
        <f t="shared" si="1"/>
        <v>16204</v>
      </c>
      <c r="B22169" s="5" t="s">
        <v>13890</v>
      </c>
      <c r="C22169" s="6" t="s">
        <v>86</v>
      </c>
    </row>
    <row r="22170">
      <c r="A22170" s="9">
        <f t="shared" si="1"/>
        <v>16205</v>
      </c>
      <c r="B22170" s="5" t="s">
        <v>13891</v>
      </c>
      <c r="C22170" s="6" t="s">
        <v>86</v>
      </c>
    </row>
    <row r="22171">
      <c r="A22171" s="9">
        <f t="shared" si="1"/>
        <v>16206</v>
      </c>
      <c r="B22171" s="8" t="s">
        <v>13892</v>
      </c>
      <c r="C22171" s="9" t="s">
        <v>614</v>
      </c>
    </row>
    <row r="22172">
      <c r="A22172" s="9">
        <f t="shared" si="1"/>
        <v>16207</v>
      </c>
      <c r="B22172" s="5" t="s">
        <v>13893</v>
      </c>
      <c r="C22172" s="6" t="s">
        <v>86</v>
      </c>
    </row>
    <row r="22173">
      <c r="A22173" s="9">
        <f t="shared" si="1"/>
        <v>16208</v>
      </c>
      <c r="B22173" s="5" t="s">
        <v>13894</v>
      </c>
      <c r="C22173" s="6" t="s">
        <v>818</v>
      </c>
    </row>
    <row r="22174">
      <c r="A22174" s="9">
        <f t="shared" si="1"/>
        <v>16209</v>
      </c>
      <c r="B22174" s="5" t="s">
        <v>13895</v>
      </c>
      <c r="C22174" s="6" t="s">
        <v>818</v>
      </c>
    </row>
    <row r="22175">
      <c r="A22175" s="9">
        <f t="shared" si="1"/>
        <v>16210</v>
      </c>
      <c r="B22175" s="25" t="s">
        <v>26194</v>
      </c>
      <c r="C22175" s="26" t="s">
        <v>78</v>
      </c>
    </row>
    <row r="22176">
      <c r="A22176" s="9">
        <f t="shared" si="1"/>
        <v>16211</v>
      </c>
      <c r="B22176" s="5" t="s">
        <v>13896</v>
      </c>
      <c r="C22176" s="6" t="s">
        <v>452</v>
      </c>
    </row>
    <row r="22177">
      <c r="A22177" s="9">
        <f t="shared" si="1"/>
        <v>16211</v>
      </c>
      <c r="B22177" s="5" t="s">
        <v>13896</v>
      </c>
      <c r="C22177" s="6" t="s">
        <v>23637</v>
      </c>
    </row>
    <row r="22178">
      <c r="A22178" s="9">
        <f t="shared" si="1"/>
        <v>16212</v>
      </c>
      <c r="B22178" s="5" t="s">
        <v>13897</v>
      </c>
      <c r="C22178" s="6" t="s">
        <v>452</v>
      </c>
    </row>
    <row r="22179">
      <c r="A22179" s="9">
        <f t="shared" si="1"/>
        <v>16212</v>
      </c>
      <c r="B22179" s="5" t="s">
        <v>13897</v>
      </c>
      <c r="C22179" s="6" t="s">
        <v>23637</v>
      </c>
    </row>
    <row r="22180">
      <c r="A22180" s="9">
        <f t="shared" si="1"/>
        <v>16213</v>
      </c>
      <c r="B22180" s="5" t="s">
        <v>13898</v>
      </c>
      <c r="C22180" s="6" t="s">
        <v>196</v>
      </c>
    </row>
    <row r="22181">
      <c r="A22181" s="9">
        <f t="shared" si="1"/>
        <v>16213</v>
      </c>
      <c r="B22181" s="5" t="s">
        <v>13898</v>
      </c>
      <c r="C22181" s="6" t="s">
        <v>23637</v>
      </c>
    </row>
    <row r="22182">
      <c r="A22182" s="9">
        <f t="shared" si="1"/>
        <v>16214</v>
      </c>
      <c r="B22182" s="8" t="s">
        <v>13899</v>
      </c>
      <c r="C22182" s="9" t="s">
        <v>188</v>
      </c>
    </row>
    <row r="22183">
      <c r="A22183" s="9">
        <f t="shared" si="1"/>
        <v>16215</v>
      </c>
      <c r="B22183" s="5" t="s">
        <v>13900</v>
      </c>
      <c r="C22183" s="6" t="s">
        <v>462</v>
      </c>
    </row>
    <row r="22184">
      <c r="A22184" s="9">
        <f t="shared" si="1"/>
        <v>16215</v>
      </c>
      <c r="B22184" s="5" t="s">
        <v>13900</v>
      </c>
      <c r="C22184" s="6" t="s">
        <v>23637</v>
      </c>
    </row>
    <row r="22185">
      <c r="A22185" s="9">
        <f t="shared" si="1"/>
        <v>16216</v>
      </c>
      <c r="B22185" s="25" t="s">
        <v>26195</v>
      </c>
      <c r="C22185" s="26" t="s">
        <v>487</v>
      </c>
    </row>
    <row r="22186">
      <c r="A22186" s="9">
        <f t="shared" si="1"/>
        <v>16216</v>
      </c>
      <c r="B22186" s="27" t="s">
        <v>26195</v>
      </c>
      <c r="C22186" s="28" t="s">
        <v>23637</v>
      </c>
    </row>
    <row r="22187">
      <c r="A22187" s="9">
        <f t="shared" si="1"/>
        <v>16217</v>
      </c>
      <c r="B22187" s="5" t="s">
        <v>13901</v>
      </c>
      <c r="C22187" s="6" t="s">
        <v>452</v>
      </c>
    </row>
    <row r="22188">
      <c r="A22188" s="9">
        <f t="shared" si="1"/>
        <v>16217</v>
      </c>
      <c r="B22188" s="5" t="s">
        <v>13901</v>
      </c>
      <c r="C22188" s="6" t="s">
        <v>23637</v>
      </c>
    </row>
    <row r="22189">
      <c r="A22189" s="9">
        <f t="shared" si="1"/>
        <v>16218</v>
      </c>
      <c r="B22189" s="5" t="s">
        <v>13902</v>
      </c>
      <c r="C22189" s="6" t="s">
        <v>365</v>
      </c>
    </row>
    <row r="22190">
      <c r="A22190" s="9">
        <f t="shared" si="1"/>
        <v>16219</v>
      </c>
      <c r="B22190" s="8" t="s">
        <v>13903</v>
      </c>
      <c r="C22190" s="9" t="s">
        <v>818</v>
      </c>
    </row>
    <row r="22191">
      <c r="A22191" s="9">
        <f t="shared" si="1"/>
        <v>16220</v>
      </c>
      <c r="B22191" s="5" t="s">
        <v>13904</v>
      </c>
      <c r="C22191" s="6" t="s">
        <v>324</v>
      </c>
    </row>
    <row r="22192">
      <c r="A22192" s="9">
        <f t="shared" si="1"/>
        <v>16220</v>
      </c>
      <c r="B22192" s="5" t="s">
        <v>13904</v>
      </c>
      <c r="C22192" s="6" t="s">
        <v>23637</v>
      </c>
    </row>
    <row r="22193">
      <c r="A22193" s="9">
        <f t="shared" si="1"/>
        <v>16221</v>
      </c>
      <c r="B22193" s="5" t="s">
        <v>13905</v>
      </c>
      <c r="C22193" s="6" t="s">
        <v>1223</v>
      </c>
    </row>
    <row r="22194">
      <c r="A22194" s="9">
        <f t="shared" si="1"/>
        <v>16222</v>
      </c>
      <c r="B22194" s="5" t="s">
        <v>13906</v>
      </c>
      <c r="C22194" s="6" t="s">
        <v>86</v>
      </c>
    </row>
    <row r="22195">
      <c r="A22195" s="9">
        <f t="shared" si="1"/>
        <v>16223</v>
      </c>
      <c r="B22195" s="8" t="s">
        <v>13907</v>
      </c>
      <c r="C22195" s="9" t="s">
        <v>815</v>
      </c>
    </row>
    <row r="22196">
      <c r="A22196" s="9">
        <f t="shared" si="1"/>
        <v>16224</v>
      </c>
      <c r="B22196" s="8" t="s">
        <v>13908</v>
      </c>
      <c r="C22196" s="9" t="s">
        <v>46</v>
      </c>
    </row>
    <row r="22197">
      <c r="A22197" s="9">
        <f t="shared" si="1"/>
        <v>16225</v>
      </c>
      <c r="B22197" s="5" t="s">
        <v>13909</v>
      </c>
      <c r="C22197" s="6" t="s">
        <v>367</v>
      </c>
    </row>
    <row r="22198">
      <c r="A22198" s="9">
        <f t="shared" si="1"/>
        <v>16226</v>
      </c>
      <c r="B22198" s="5" t="s">
        <v>13910</v>
      </c>
      <c r="C22198" s="6" t="s">
        <v>621</v>
      </c>
    </row>
    <row r="22199">
      <c r="A22199" s="9">
        <f t="shared" si="1"/>
        <v>16227</v>
      </c>
      <c r="B22199" s="8" t="s">
        <v>13911</v>
      </c>
      <c r="C22199" s="9" t="s">
        <v>893</v>
      </c>
    </row>
    <row r="22200">
      <c r="A22200" s="9">
        <f t="shared" si="1"/>
        <v>16228</v>
      </c>
      <c r="B22200" s="5" t="s">
        <v>13912</v>
      </c>
      <c r="C22200" s="6" t="s">
        <v>109</v>
      </c>
    </row>
    <row r="22201">
      <c r="A22201" s="9">
        <f t="shared" si="1"/>
        <v>16229</v>
      </c>
      <c r="B22201" s="5" t="s">
        <v>13913</v>
      </c>
      <c r="C22201" s="6" t="s">
        <v>1495</v>
      </c>
    </row>
    <row r="22202">
      <c r="A22202" s="9">
        <f t="shared" si="1"/>
        <v>16230</v>
      </c>
      <c r="B22202" s="5" t="s">
        <v>13914</v>
      </c>
      <c r="C22202" s="6" t="s">
        <v>32</v>
      </c>
    </row>
    <row r="22203">
      <c r="A22203" s="9">
        <f t="shared" si="1"/>
        <v>16231</v>
      </c>
      <c r="B22203" s="5" t="s">
        <v>13915</v>
      </c>
      <c r="C22203" s="6" t="s">
        <v>1360</v>
      </c>
    </row>
    <row r="22204">
      <c r="A22204" s="9">
        <f t="shared" si="1"/>
        <v>16232</v>
      </c>
      <c r="B22204" s="8" t="s">
        <v>13916</v>
      </c>
      <c r="C22204" s="9" t="s">
        <v>40</v>
      </c>
    </row>
    <row r="22205">
      <c r="A22205" s="9">
        <f t="shared" si="1"/>
        <v>16233</v>
      </c>
      <c r="B22205" s="8" t="s">
        <v>13917</v>
      </c>
      <c r="C22205" s="9" t="s">
        <v>555</v>
      </c>
    </row>
    <row r="22206">
      <c r="A22206" s="9">
        <f t="shared" si="1"/>
        <v>16234</v>
      </c>
      <c r="B22206" s="5" t="s">
        <v>13918</v>
      </c>
      <c r="C22206" s="6" t="s">
        <v>479</v>
      </c>
    </row>
    <row r="22207">
      <c r="A22207" s="9">
        <f t="shared" si="1"/>
        <v>16235</v>
      </c>
      <c r="B22207" s="5" t="s">
        <v>13919</v>
      </c>
      <c r="C22207" s="6" t="s">
        <v>362</v>
      </c>
    </row>
    <row r="22208">
      <c r="A22208" s="9">
        <f t="shared" si="1"/>
        <v>16236</v>
      </c>
      <c r="B22208" s="25" t="s">
        <v>26196</v>
      </c>
      <c r="C22208" s="26" t="s">
        <v>11797</v>
      </c>
    </row>
    <row r="22209">
      <c r="A22209" s="9">
        <f t="shared" si="1"/>
        <v>16237</v>
      </c>
      <c r="B22209" s="8" t="s">
        <v>13920</v>
      </c>
      <c r="C22209" s="9" t="s">
        <v>24</v>
      </c>
    </row>
    <row r="22210">
      <c r="A22210" s="9">
        <f t="shared" si="1"/>
        <v>16238</v>
      </c>
      <c r="B22210" s="8" t="s">
        <v>13921</v>
      </c>
      <c r="C22210" s="9" t="s">
        <v>24</v>
      </c>
    </row>
    <row r="22211">
      <c r="A22211" s="9">
        <f t="shared" si="1"/>
        <v>16238</v>
      </c>
      <c r="B22211" s="8" t="s">
        <v>13921</v>
      </c>
      <c r="C22211" s="9" t="s">
        <v>25</v>
      </c>
    </row>
    <row r="22212">
      <c r="A22212" s="9">
        <f t="shared" si="1"/>
        <v>16239</v>
      </c>
      <c r="B22212" s="8" t="s">
        <v>13922</v>
      </c>
      <c r="C22212" s="9" t="s">
        <v>24</v>
      </c>
    </row>
    <row r="22213">
      <c r="A22213" s="9">
        <f t="shared" si="1"/>
        <v>16239</v>
      </c>
      <c r="B22213" s="8" t="s">
        <v>13922</v>
      </c>
      <c r="C22213" s="9" t="s">
        <v>25</v>
      </c>
    </row>
    <row r="22214">
      <c r="A22214" s="9">
        <f t="shared" si="1"/>
        <v>16240</v>
      </c>
      <c r="B22214" s="8" t="s">
        <v>13923</v>
      </c>
      <c r="C22214" s="9" t="s">
        <v>24</v>
      </c>
    </row>
    <row r="22215">
      <c r="A22215" s="9">
        <f t="shared" si="1"/>
        <v>16241</v>
      </c>
      <c r="B22215" s="8" t="s">
        <v>13924</v>
      </c>
      <c r="C22215" s="9" t="s">
        <v>24</v>
      </c>
    </row>
    <row r="22216">
      <c r="A22216" s="9">
        <f t="shared" si="1"/>
        <v>16241</v>
      </c>
      <c r="B22216" s="8" t="s">
        <v>13924</v>
      </c>
      <c r="C22216" s="9" t="s">
        <v>25</v>
      </c>
    </row>
    <row r="22217">
      <c r="A22217" s="9">
        <f t="shared" si="1"/>
        <v>16242</v>
      </c>
      <c r="B22217" s="8" t="s">
        <v>13925</v>
      </c>
      <c r="C22217" s="9" t="s">
        <v>24</v>
      </c>
    </row>
    <row r="22218">
      <c r="A22218" s="9">
        <f t="shared" si="1"/>
        <v>16243</v>
      </c>
      <c r="B22218" s="8" t="s">
        <v>13926</v>
      </c>
      <c r="C22218" s="9" t="s">
        <v>24</v>
      </c>
    </row>
    <row r="22219">
      <c r="A22219" s="9">
        <f t="shared" si="1"/>
        <v>16243</v>
      </c>
      <c r="B22219" s="8" t="s">
        <v>13926</v>
      </c>
      <c r="C22219" s="9" t="s">
        <v>25</v>
      </c>
    </row>
    <row r="22220">
      <c r="A22220" s="9">
        <f t="shared" si="1"/>
        <v>16244</v>
      </c>
      <c r="B22220" s="8" t="s">
        <v>13927</v>
      </c>
      <c r="C22220" s="9" t="s">
        <v>24</v>
      </c>
    </row>
    <row r="22221">
      <c r="A22221" s="9">
        <f t="shared" si="1"/>
        <v>16245</v>
      </c>
      <c r="B22221" s="8" t="s">
        <v>13928</v>
      </c>
      <c r="C22221" s="9" t="s">
        <v>24</v>
      </c>
    </row>
    <row r="22222">
      <c r="A22222" s="9">
        <f t="shared" si="1"/>
        <v>16245</v>
      </c>
      <c r="B22222" s="8" t="s">
        <v>13928</v>
      </c>
      <c r="C22222" s="9" t="s">
        <v>25</v>
      </c>
    </row>
    <row r="22223">
      <c r="A22223" s="9">
        <f t="shared" si="1"/>
        <v>16246</v>
      </c>
      <c r="B22223" s="30" t="s">
        <v>26197</v>
      </c>
      <c r="C22223" s="26" t="s">
        <v>23737</v>
      </c>
    </row>
    <row r="22224">
      <c r="A22224" s="9">
        <f t="shared" si="1"/>
        <v>16247</v>
      </c>
      <c r="B22224" s="8" t="s">
        <v>13929</v>
      </c>
      <c r="C22224" s="9" t="s">
        <v>614</v>
      </c>
    </row>
    <row r="22225">
      <c r="A22225" s="9">
        <f t="shared" si="1"/>
        <v>16248</v>
      </c>
      <c r="B22225" s="5" t="s">
        <v>13930</v>
      </c>
      <c r="C22225" s="6" t="s">
        <v>479</v>
      </c>
    </row>
    <row r="22226">
      <c r="A22226" s="9">
        <f t="shared" si="1"/>
        <v>16249</v>
      </c>
      <c r="B22226" s="5" t="s">
        <v>13931</v>
      </c>
      <c r="C22226" s="6" t="s">
        <v>467</v>
      </c>
    </row>
    <row r="22227">
      <c r="A22227" s="9">
        <f t="shared" si="1"/>
        <v>16249</v>
      </c>
      <c r="B22227" s="5" t="s">
        <v>13931</v>
      </c>
      <c r="C22227" s="6" t="s">
        <v>23628</v>
      </c>
    </row>
    <row r="22228">
      <c r="A22228" s="9">
        <f t="shared" si="1"/>
        <v>16250</v>
      </c>
      <c r="B22228" s="8" t="s">
        <v>13932</v>
      </c>
      <c r="C22228" s="9" t="s">
        <v>24</v>
      </c>
    </row>
    <row r="22229">
      <c r="A22229" s="9">
        <f t="shared" si="1"/>
        <v>16250</v>
      </c>
      <c r="B22229" s="8" t="s">
        <v>13932</v>
      </c>
      <c r="C22229" s="9" t="s">
        <v>25</v>
      </c>
    </row>
    <row r="22230">
      <c r="A22230" s="9">
        <f t="shared" si="1"/>
        <v>16251</v>
      </c>
      <c r="B22230" s="5" t="s">
        <v>13933</v>
      </c>
      <c r="C22230" s="6" t="s">
        <v>714</v>
      </c>
    </row>
    <row r="22231">
      <c r="A22231" s="9">
        <f t="shared" si="1"/>
        <v>16251</v>
      </c>
      <c r="B22231" s="5" t="s">
        <v>13933</v>
      </c>
      <c r="C22231" s="6" t="s">
        <v>23672</v>
      </c>
    </row>
    <row r="22232">
      <c r="A22232" s="9">
        <f t="shared" si="1"/>
        <v>16252</v>
      </c>
      <c r="B22232" s="5" t="s">
        <v>13934</v>
      </c>
      <c r="C22232" s="6" t="s">
        <v>731</v>
      </c>
    </row>
    <row r="22233">
      <c r="A22233" s="9">
        <f t="shared" si="1"/>
        <v>16253</v>
      </c>
      <c r="B22233" s="8" t="s">
        <v>13935</v>
      </c>
      <c r="C22233" s="9" t="s">
        <v>547</v>
      </c>
    </row>
    <row r="22234">
      <c r="A22234" s="9">
        <f t="shared" si="1"/>
        <v>16254</v>
      </c>
      <c r="B22234" s="5" t="s">
        <v>13936</v>
      </c>
      <c r="C22234" s="6" t="s">
        <v>1260</v>
      </c>
    </row>
    <row r="22235">
      <c r="A22235" s="9">
        <f t="shared" si="1"/>
        <v>16255</v>
      </c>
      <c r="B22235" s="5" t="s">
        <v>13937</v>
      </c>
      <c r="C22235" s="6" t="s">
        <v>452</v>
      </c>
    </row>
    <row r="22236">
      <c r="A22236" s="9">
        <f t="shared" si="1"/>
        <v>16255</v>
      </c>
      <c r="B22236" s="5" t="s">
        <v>13937</v>
      </c>
      <c r="C22236" s="6" t="s">
        <v>23637</v>
      </c>
    </row>
    <row r="22237">
      <c r="A22237" s="9">
        <f t="shared" si="1"/>
        <v>16256</v>
      </c>
      <c r="B22237" s="8" t="s">
        <v>13938</v>
      </c>
      <c r="C22237" s="9" t="s">
        <v>399</v>
      </c>
    </row>
    <row r="22238">
      <c r="A22238" s="9">
        <f t="shared" si="1"/>
        <v>16257</v>
      </c>
      <c r="B22238" s="8" t="s">
        <v>13939</v>
      </c>
      <c r="C22238" s="9" t="s">
        <v>399</v>
      </c>
    </row>
    <row r="22239">
      <c r="A22239" s="9">
        <f t="shared" si="1"/>
        <v>16258</v>
      </c>
      <c r="B22239" s="8" t="s">
        <v>13940</v>
      </c>
      <c r="C22239" s="9" t="s">
        <v>399</v>
      </c>
    </row>
    <row r="22240">
      <c r="A22240" s="9">
        <f t="shared" si="1"/>
        <v>16259</v>
      </c>
      <c r="B22240" s="8" t="s">
        <v>13941</v>
      </c>
      <c r="C22240" s="9" t="s">
        <v>399</v>
      </c>
    </row>
    <row r="22241">
      <c r="A22241" s="9">
        <f t="shared" si="1"/>
        <v>16260</v>
      </c>
      <c r="B22241" s="5" t="s">
        <v>13942</v>
      </c>
      <c r="C22241" s="6" t="s">
        <v>731</v>
      </c>
    </row>
    <row r="22242">
      <c r="A22242" s="9">
        <f t="shared" si="1"/>
        <v>16261</v>
      </c>
      <c r="B22242" s="8" t="s">
        <v>13943</v>
      </c>
      <c r="C22242" s="9" t="s">
        <v>40</v>
      </c>
    </row>
    <row r="22243">
      <c r="A22243" s="9">
        <f t="shared" si="1"/>
        <v>16262</v>
      </c>
      <c r="B22243" s="8" t="s">
        <v>13944</v>
      </c>
      <c r="C22243" s="9" t="s">
        <v>399</v>
      </c>
    </row>
    <row r="22244">
      <c r="A22244" s="9">
        <f t="shared" si="1"/>
        <v>16263</v>
      </c>
      <c r="B22244" s="8" t="s">
        <v>13945</v>
      </c>
      <c r="C22244" s="9" t="s">
        <v>399</v>
      </c>
    </row>
    <row r="22245">
      <c r="A22245" s="9">
        <f t="shared" si="1"/>
        <v>16264</v>
      </c>
      <c r="B22245" s="5" t="s">
        <v>13946</v>
      </c>
      <c r="C22245" s="6" t="s">
        <v>1040</v>
      </c>
    </row>
    <row r="22246">
      <c r="A22246" s="9">
        <f t="shared" si="1"/>
        <v>16265</v>
      </c>
      <c r="B22246" s="8" t="s">
        <v>13947</v>
      </c>
      <c r="C22246" s="9" t="s">
        <v>399</v>
      </c>
    </row>
    <row r="22247">
      <c r="A22247" s="9">
        <f t="shared" si="1"/>
        <v>16266</v>
      </c>
      <c r="B22247" s="8" t="s">
        <v>13948</v>
      </c>
      <c r="C22247" s="9" t="s">
        <v>399</v>
      </c>
    </row>
    <row r="22248">
      <c r="A22248" s="9">
        <f t="shared" si="1"/>
        <v>16267</v>
      </c>
      <c r="B22248" s="8" t="s">
        <v>13949</v>
      </c>
      <c r="C22248" s="9" t="s">
        <v>399</v>
      </c>
    </row>
    <row r="22249">
      <c r="A22249" s="9">
        <f t="shared" si="1"/>
        <v>16268</v>
      </c>
      <c r="B22249" s="8" t="s">
        <v>13950</v>
      </c>
      <c r="C22249" s="9" t="s">
        <v>399</v>
      </c>
    </row>
    <row r="22250">
      <c r="A22250" s="9">
        <f t="shared" si="1"/>
        <v>16269</v>
      </c>
      <c r="B22250" s="8" t="s">
        <v>13951</v>
      </c>
      <c r="C22250" s="9" t="s">
        <v>399</v>
      </c>
    </row>
    <row r="22251">
      <c r="A22251" s="9">
        <f t="shared" si="1"/>
        <v>16270</v>
      </c>
      <c r="B22251" s="8" t="s">
        <v>13952</v>
      </c>
      <c r="C22251" s="9" t="s">
        <v>399</v>
      </c>
    </row>
    <row r="22252">
      <c r="A22252" s="9">
        <f t="shared" si="1"/>
        <v>16271</v>
      </c>
      <c r="B22252" s="8" t="s">
        <v>13953</v>
      </c>
      <c r="C22252" s="9" t="s">
        <v>399</v>
      </c>
    </row>
    <row r="22253">
      <c r="A22253" s="9">
        <f t="shared" si="1"/>
        <v>16272</v>
      </c>
      <c r="B22253" s="8" t="s">
        <v>13954</v>
      </c>
      <c r="C22253" s="9" t="s">
        <v>399</v>
      </c>
    </row>
    <row r="22254">
      <c r="A22254" s="9">
        <f t="shared" si="1"/>
        <v>16273</v>
      </c>
      <c r="B22254" s="8" t="s">
        <v>13955</v>
      </c>
      <c r="C22254" s="9" t="s">
        <v>399</v>
      </c>
    </row>
    <row r="22255">
      <c r="A22255" s="9">
        <f t="shared" si="1"/>
        <v>16274</v>
      </c>
      <c r="B22255" s="8" t="s">
        <v>13956</v>
      </c>
      <c r="C22255" s="9" t="s">
        <v>399</v>
      </c>
    </row>
    <row r="22256">
      <c r="A22256" s="9">
        <f t="shared" si="1"/>
        <v>16275</v>
      </c>
      <c r="B22256" s="8" t="s">
        <v>13957</v>
      </c>
      <c r="C22256" s="9" t="s">
        <v>399</v>
      </c>
    </row>
    <row r="22257">
      <c r="A22257" s="9">
        <f t="shared" si="1"/>
        <v>16276</v>
      </c>
      <c r="B22257" s="8" t="s">
        <v>13958</v>
      </c>
      <c r="C22257" s="9" t="s">
        <v>399</v>
      </c>
    </row>
    <row r="22258">
      <c r="A22258" s="9">
        <f t="shared" si="1"/>
        <v>16277</v>
      </c>
      <c r="B22258" s="8" t="s">
        <v>13959</v>
      </c>
      <c r="C22258" s="9" t="s">
        <v>399</v>
      </c>
    </row>
    <row r="22259">
      <c r="A22259" s="9">
        <f t="shared" si="1"/>
        <v>16278</v>
      </c>
      <c r="B22259" s="8" t="s">
        <v>13960</v>
      </c>
      <c r="C22259" s="9" t="s">
        <v>722</v>
      </c>
    </row>
    <row r="22260">
      <c r="A22260" s="9">
        <f t="shared" si="1"/>
        <v>16279</v>
      </c>
      <c r="B22260" s="25" t="s">
        <v>26198</v>
      </c>
      <c r="C22260" s="26" t="s">
        <v>23630</v>
      </c>
    </row>
    <row r="22261">
      <c r="A22261" s="9">
        <f t="shared" si="1"/>
        <v>16279</v>
      </c>
      <c r="B22261" s="25" t="s">
        <v>26198</v>
      </c>
      <c r="C22261" s="26" t="s">
        <v>399</v>
      </c>
    </row>
    <row r="22262">
      <c r="A22262" s="9">
        <f t="shared" si="1"/>
        <v>16280</v>
      </c>
      <c r="B22262" s="5" t="s">
        <v>13961</v>
      </c>
      <c r="C22262" s="6" t="s">
        <v>731</v>
      </c>
    </row>
    <row r="22263">
      <c r="A22263" s="9">
        <f t="shared" si="1"/>
        <v>16281</v>
      </c>
      <c r="B22263" s="25" t="s">
        <v>26199</v>
      </c>
      <c r="C22263" s="26" t="s">
        <v>23630</v>
      </c>
    </row>
    <row r="22264">
      <c r="A22264" s="9">
        <f t="shared" si="1"/>
        <v>16282</v>
      </c>
      <c r="B22264" s="25" t="s">
        <v>26200</v>
      </c>
      <c r="C22264" s="26" t="s">
        <v>23630</v>
      </c>
    </row>
    <row r="22265">
      <c r="A22265" s="9">
        <f t="shared" si="1"/>
        <v>16283</v>
      </c>
      <c r="B22265" s="25" t="s">
        <v>26201</v>
      </c>
      <c r="C22265" s="26" t="s">
        <v>23817</v>
      </c>
    </row>
    <row r="22266">
      <c r="A22266" s="9">
        <f t="shared" si="1"/>
        <v>16284</v>
      </c>
      <c r="B22266" s="25" t="s">
        <v>26202</v>
      </c>
      <c r="C22266" s="26" t="s">
        <v>23817</v>
      </c>
    </row>
    <row r="22267">
      <c r="A22267" s="9">
        <f t="shared" si="1"/>
        <v>16285</v>
      </c>
      <c r="B22267" s="8" t="s">
        <v>13962</v>
      </c>
      <c r="C22267" s="9" t="s">
        <v>399</v>
      </c>
    </row>
    <row r="22268">
      <c r="A22268" s="9">
        <f t="shared" si="1"/>
        <v>16286</v>
      </c>
      <c r="B22268" s="8" t="s">
        <v>13963</v>
      </c>
      <c r="C22268" s="9" t="s">
        <v>399</v>
      </c>
    </row>
    <row r="22269">
      <c r="A22269" s="9">
        <f t="shared" si="1"/>
        <v>16287</v>
      </c>
      <c r="B22269" s="8" t="s">
        <v>13964</v>
      </c>
      <c r="C22269" s="9" t="s">
        <v>399</v>
      </c>
    </row>
    <row r="22270">
      <c r="A22270" s="9">
        <f t="shared" si="1"/>
        <v>16288</v>
      </c>
      <c r="B22270" s="5" t="s">
        <v>13965</v>
      </c>
      <c r="C22270" s="6" t="s">
        <v>1207</v>
      </c>
    </row>
    <row r="22271">
      <c r="A22271" s="9">
        <f t="shared" si="1"/>
        <v>16289</v>
      </c>
      <c r="B22271" s="8" t="s">
        <v>13966</v>
      </c>
      <c r="C22271" s="9" t="s">
        <v>616</v>
      </c>
    </row>
    <row r="22272">
      <c r="A22272" s="9">
        <f t="shared" si="1"/>
        <v>16289</v>
      </c>
      <c r="B22272" s="8" t="s">
        <v>13966</v>
      </c>
      <c r="C22272" s="9" t="s">
        <v>60</v>
      </c>
    </row>
    <row r="22273">
      <c r="A22273" s="9">
        <f t="shared" si="1"/>
        <v>16290</v>
      </c>
      <c r="B22273" s="8" t="s">
        <v>13967</v>
      </c>
      <c r="C22273" s="9" t="s">
        <v>399</v>
      </c>
    </row>
    <row r="22274">
      <c r="A22274" s="9">
        <f t="shared" si="1"/>
        <v>16291</v>
      </c>
      <c r="B22274" s="25" t="s">
        <v>26203</v>
      </c>
      <c r="C22274" s="26" t="s">
        <v>23630</v>
      </c>
    </row>
    <row r="22275">
      <c r="A22275" s="9">
        <f t="shared" si="1"/>
        <v>16291</v>
      </c>
      <c r="B22275" s="25" t="s">
        <v>26203</v>
      </c>
      <c r="C22275" s="26" t="s">
        <v>399</v>
      </c>
    </row>
    <row r="22276">
      <c r="A22276" s="9">
        <f t="shared" si="1"/>
        <v>16292</v>
      </c>
      <c r="B22276" s="8" t="s">
        <v>13968</v>
      </c>
      <c r="C22276" s="9" t="s">
        <v>399</v>
      </c>
    </row>
    <row r="22277">
      <c r="A22277" s="9">
        <f t="shared" si="1"/>
        <v>16292</v>
      </c>
      <c r="B22277" s="8" t="s">
        <v>13968</v>
      </c>
      <c r="C22277" s="9" t="s">
        <v>614</v>
      </c>
    </row>
    <row r="22278">
      <c r="A22278" s="9">
        <f t="shared" si="1"/>
        <v>16293</v>
      </c>
      <c r="B22278" s="8" t="s">
        <v>13969</v>
      </c>
      <c r="C22278" s="9" t="s">
        <v>399</v>
      </c>
    </row>
    <row r="22279">
      <c r="A22279" s="9">
        <f t="shared" si="1"/>
        <v>16294</v>
      </c>
      <c r="B22279" s="8" t="s">
        <v>13970</v>
      </c>
      <c r="C22279" s="9" t="s">
        <v>399</v>
      </c>
    </row>
    <row r="22280">
      <c r="A22280" s="9">
        <f t="shared" si="1"/>
        <v>16295</v>
      </c>
      <c r="B22280" s="8" t="s">
        <v>13971</v>
      </c>
      <c r="C22280" s="9" t="s">
        <v>399</v>
      </c>
    </row>
    <row r="22281">
      <c r="A22281" s="9">
        <f t="shared" si="1"/>
        <v>16296</v>
      </c>
      <c r="B22281" s="25" t="s">
        <v>26204</v>
      </c>
      <c r="C22281" s="26" t="s">
        <v>23630</v>
      </c>
    </row>
    <row r="22282">
      <c r="A22282" s="9">
        <f t="shared" si="1"/>
        <v>16296</v>
      </c>
      <c r="B22282" s="25" t="s">
        <v>26204</v>
      </c>
      <c r="C22282" s="26" t="s">
        <v>399</v>
      </c>
    </row>
    <row r="22283">
      <c r="A22283" s="9">
        <f t="shared" si="1"/>
        <v>16297</v>
      </c>
      <c r="B22283" s="25" t="s">
        <v>26205</v>
      </c>
      <c r="C22283" s="26" t="s">
        <v>23630</v>
      </c>
    </row>
    <row r="22284">
      <c r="A22284" s="9">
        <f t="shared" si="1"/>
        <v>16298</v>
      </c>
      <c r="B22284" s="25" t="s">
        <v>26206</v>
      </c>
      <c r="C22284" s="26" t="s">
        <v>23630</v>
      </c>
    </row>
    <row r="22285">
      <c r="A22285" s="9">
        <f t="shared" si="1"/>
        <v>16298</v>
      </c>
      <c r="B22285" s="25" t="s">
        <v>26206</v>
      </c>
      <c r="C22285" s="26" t="s">
        <v>399</v>
      </c>
    </row>
    <row r="22286">
      <c r="A22286" s="9">
        <f t="shared" si="1"/>
        <v>16299</v>
      </c>
      <c r="B22286" s="8" t="s">
        <v>13972</v>
      </c>
      <c r="C22286" s="9" t="s">
        <v>399</v>
      </c>
    </row>
    <row r="22287">
      <c r="A22287" s="9">
        <f t="shared" si="1"/>
        <v>16300</v>
      </c>
      <c r="B22287" s="25" t="s">
        <v>26207</v>
      </c>
      <c r="C22287" s="26" t="s">
        <v>23817</v>
      </c>
    </row>
    <row r="22288">
      <c r="A22288" s="9">
        <f t="shared" si="1"/>
        <v>16301</v>
      </c>
      <c r="B22288" s="5" t="s">
        <v>13973</v>
      </c>
      <c r="C22288" s="6" t="s">
        <v>731</v>
      </c>
    </row>
    <row r="22289">
      <c r="A22289" s="9">
        <f t="shared" si="1"/>
        <v>16302</v>
      </c>
      <c r="B22289" s="8" t="s">
        <v>13974</v>
      </c>
      <c r="C22289" s="9" t="s">
        <v>547</v>
      </c>
    </row>
    <row r="22290">
      <c r="A22290" s="9">
        <f t="shared" si="1"/>
        <v>16303</v>
      </c>
      <c r="B22290" s="8" t="s">
        <v>13975</v>
      </c>
      <c r="C22290" s="9" t="s">
        <v>399</v>
      </c>
    </row>
    <row r="22291">
      <c r="A22291" s="9">
        <f t="shared" si="1"/>
        <v>16304</v>
      </c>
      <c r="B22291" s="25" t="s">
        <v>26208</v>
      </c>
      <c r="C22291" s="26" t="s">
        <v>23812</v>
      </c>
    </row>
    <row r="22292">
      <c r="A22292" s="9">
        <f t="shared" si="1"/>
        <v>16305</v>
      </c>
      <c r="B22292" s="5" t="s">
        <v>13976</v>
      </c>
      <c r="C22292" s="6" t="s">
        <v>62</v>
      </c>
    </row>
    <row r="22293">
      <c r="A22293" s="9">
        <f t="shared" si="1"/>
        <v>16305</v>
      </c>
      <c r="B22293" s="5" t="s">
        <v>13976</v>
      </c>
      <c r="C22293" s="6" t="s">
        <v>23628</v>
      </c>
    </row>
    <row r="22294">
      <c r="A22294" s="9">
        <f t="shared" si="1"/>
        <v>16306</v>
      </c>
      <c r="B22294" s="8" t="s">
        <v>13977</v>
      </c>
      <c r="C22294" s="9" t="s">
        <v>162</v>
      </c>
    </row>
    <row r="22295">
      <c r="A22295" s="9">
        <f t="shared" si="1"/>
        <v>16307</v>
      </c>
      <c r="B22295" s="8" t="s">
        <v>13978</v>
      </c>
      <c r="C22295" s="9" t="s">
        <v>399</v>
      </c>
    </row>
    <row r="22296">
      <c r="A22296" s="9">
        <f t="shared" si="1"/>
        <v>16308</v>
      </c>
      <c r="B22296" s="5" t="s">
        <v>13979</v>
      </c>
      <c r="C22296" s="6" t="s">
        <v>1495</v>
      </c>
    </row>
    <row r="22297">
      <c r="A22297" s="9">
        <f t="shared" si="1"/>
        <v>16309</v>
      </c>
      <c r="B22297" s="5" t="s">
        <v>13980</v>
      </c>
      <c r="C22297" s="6" t="s">
        <v>1495</v>
      </c>
    </row>
    <row r="22298">
      <c r="A22298" s="9">
        <f t="shared" si="1"/>
        <v>16310</v>
      </c>
      <c r="B22298" s="5" t="s">
        <v>13981</v>
      </c>
      <c r="C22298" s="6" t="s">
        <v>20</v>
      </c>
    </row>
    <row r="22299">
      <c r="A22299" s="9">
        <f t="shared" si="1"/>
        <v>16311</v>
      </c>
      <c r="B22299" s="16" t="s">
        <v>13982</v>
      </c>
      <c r="C22299" s="6" t="s">
        <v>1235</v>
      </c>
    </row>
    <row r="22300">
      <c r="A22300" s="9">
        <f t="shared" si="1"/>
        <v>16312</v>
      </c>
      <c r="B22300" s="5" t="s">
        <v>13983</v>
      </c>
      <c r="C22300" s="6" t="s">
        <v>1360</v>
      </c>
    </row>
    <row r="22301">
      <c r="A22301" s="9">
        <f t="shared" si="1"/>
        <v>16313</v>
      </c>
      <c r="B22301" s="5" t="s">
        <v>13984</v>
      </c>
      <c r="C22301" s="6" t="s">
        <v>785</v>
      </c>
    </row>
    <row r="22302">
      <c r="A22302" s="9">
        <f t="shared" si="1"/>
        <v>16314</v>
      </c>
      <c r="B22302" s="25" t="s">
        <v>26209</v>
      </c>
      <c r="C22302" s="26" t="s">
        <v>23845</v>
      </c>
    </row>
    <row r="22303">
      <c r="A22303" s="9">
        <f t="shared" si="1"/>
        <v>16315</v>
      </c>
      <c r="B22303" s="25" t="s">
        <v>26210</v>
      </c>
      <c r="C22303" s="26" t="s">
        <v>23845</v>
      </c>
    </row>
    <row r="22304">
      <c r="A22304" s="9">
        <f t="shared" si="1"/>
        <v>16316</v>
      </c>
      <c r="B22304" s="8" t="s">
        <v>13985</v>
      </c>
      <c r="C22304" s="9" t="s">
        <v>8</v>
      </c>
    </row>
    <row r="22305">
      <c r="A22305" s="9">
        <f t="shared" si="1"/>
        <v>16317</v>
      </c>
      <c r="B22305" s="25" t="s">
        <v>26211</v>
      </c>
      <c r="C22305" s="26" t="s">
        <v>23845</v>
      </c>
    </row>
    <row r="22306">
      <c r="A22306" s="9">
        <f t="shared" si="1"/>
        <v>16318</v>
      </c>
      <c r="B22306" s="25" t="s">
        <v>26212</v>
      </c>
      <c r="C22306" s="26" t="s">
        <v>23845</v>
      </c>
    </row>
    <row r="22307">
      <c r="A22307" s="9">
        <f t="shared" si="1"/>
        <v>16319</v>
      </c>
      <c r="B22307" s="25" t="s">
        <v>26213</v>
      </c>
      <c r="C22307" s="26" t="s">
        <v>23845</v>
      </c>
    </row>
    <row r="22308">
      <c r="A22308" s="9">
        <f t="shared" si="1"/>
        <v>16320</v>
      </c>
      <c r="B22308" s="16" t="s">
        <v>13986</v>
      </c>
      <c r="C22308" s="6" t="s">
        <v>1235</v>
      </c>
    </row>
    <row r="22309">
      <c r="A22309" s="9">
        <f t="shared" si="1"/>
        <v>16321</v>
      </c>
      <c r="B22309" s="16" t="s">
        <v>13987</v>
      </c>
      <c r="C22309" s="6" t="s">
        <v>1235</v>
      </c>
    </row>
    <row r="22310">
      <c r="A22310" s="9">
        <f t="shared" si="1"/>
        <v>16322</v>
      </c>
      <c r="B22310" s="5" t="s">
        <v>13988</v>
      </c>
      <c r="C22310" s="6" t="s">
        <v>1124</v>
      </c>
    </row>
    <row r="22311">
      <c r="A22311" s="9">
        <f t="shared" si="1"/>
        <v>16323</v>
      </c>
      <c r="B22311" s="5" t="s">
        <v>13989</v>
      </c>
      <c r="C22311" s="6" t="s">
        <v>1124</v>
      </c>
    </row>
    <row r="22312">
      <c r="A22312" s="9">
        <f t="shared" si="1"/>
        <v>16324</v>
      </c>
      <c r="B22312" s="5" t="s">
        <v>13990</v>
      </c>
      <c r="C22312" s="6" t="s">
        <v>356</v>
      </c>
    </row>
    <row r="22313">
      <c r="A22313" s="9">
        <f t="shared" si="1"/>
        <v>16325</v>
      </c>
      <c r="B22313" s="5" t="s">
        <v>13991</v>
      </c>
      <c r="C22313" s="6" t="s">
        <v>1124</v>
      </c>
    </row>
    <row r="22314">
      <c r="A22314" s="9">
        <f t="shared" si="1"/>
        <v>16326</v>
      </c>
      <c r="B22314" s="5" t="s">
        <v>13992</v>
      </c>
      <c r="C22314" s="6" t="s">
        <v>1124</v>
      </c>
    </row>
    <row r="22315">
      <c r="A22315" s="9">
        <f t="shared" si="1"/>
        <v>16327</v>
      </c>
      <c r="B22315" s="5" t="s">
        <v>13993</v>
      </c>
      <c r="C22315" s="6" t="s">
        <v>1124</v>
      </c>
    </row>
    <row r="22316">
      <c r="A22316" s="9">
        <f t="shared" si="1"/>
        <v>16328</v>
      </c>
      <c r="B22316" s="5" t="s">
        <v>13994</v>
      </c>
      <c r="C22316" s="6" t="s">
        <v>1124</v>
      </c>
    </row>
    <row r="22317">
      <c r="A22317" s="9">
        <f t="shared" si="1"/>
        <v>16329</v>
      </c>
      <c r="B22317" s="5" t="s">
        <v>13995</v>
      </c>
      <c r="C22317" s="6" t="s">
        <v>1124</v>
      </c>
    </row>
    <row r="22318">
      <c r="A22318" s="9">
        <f t="shared" si="1"/>
        <v>16330</v>
      </c>
      <c r="B22318" s="5" t="s">
        <v>13996</v>
      </c>
      <c r="C22318" s="6" t="s">
        <v>1124</v>
      </c>
    </row>
    <row r="22319">
      <c r="A22319" s="9">
        <f t="shared" si="1"/>
        <v>16331</v>
      </c>
      <c r="B22319" s="5" t="s">
        <v>13997</v>
      </c>
      <c r="C22319" s="6" t="s">
        <v>1124</v>
      </c>
    </row>
    <row r="22320">
      <c r="A22320" s="9">
        <f t="shared" si="1"/>
        <v>16332</v>
      </c>
      <c r="B22320" s="5" t="s">
        <v>13998</v>
      </c>
      <c r="C22320" s="6" t="s">
        <v>1124</v>
      </c>
    </row>
    <row r="22321">
      <c r="A22321" s="9">
        <f t="shared" si="1"/>
        <v>16333</v>
      </c>
      <c r="B22321" s="5" t="s">
        <v>13999</v>
      </c>
      <c r="C22321" s="6" t="s">
        <v>1124</v>
      </c>
    </row>
    <row r="22322">
      <c r="A22322" s="9">
        <f t="shared" si="1"/>
        <v>16334</v>
      </c>
      <c r="B22322" s="5" t="s">
        <v>14000</v>
      </c>
      <c r="C22322" s="6" t="s">
        <v>1124</v>
      </c>
    </row>
    <row r="22323">
      <c r="A22323" s="9">
        <f t="shared" si="1"/>
        <v>16335</v>
      </c>
      <c r="B22323" s="5" t="s">
        <v>14001</v>
      </c>
      <c r="C22323" s="6" t="s">
        <v>1124</v>
      </c>
    </row>
    <row r="22324">
      <c r="A22324" s="9">
        <f t="shared" si="1"/>
        <v>16336</v>
      </c>
      <c r="B22324" s="5" t="s">
        <v>14002</v>
      </c>
      <c r="C22324" s="6" t="s">
        <v>1260</v>
      </c>
    </row>
    <row r="22325">
      <c r="A22325" s="9">
        <f t="shared" si="1"/>
        <v>16337</v>
      </c>
      <c r="B22325" s="5" t="s">
        <v>14003</v>
      </c>
      <c r="C22325" s="6" t="s">
        <v>1260</v>
      </c>
    </row>
    <row r="22326">
      <c r="A22326" s="9">
        <f t="shared" si="1"/>
        <v>16338</v>
      </c>
      <c r="B22326" s="5" t="s">
        <v>14004</v>
      </c>
      <c r="C22326" s="6" t="s">
        <v>471</v>
      </c>
    </row>
    <row r="22327">
      <c r="A22327" s="9">
        <f t="shared" si="1"/>
        <v>16339</v>
      </c>
      <c r="B22327" s="5" t="s">
        <v>14005</v>
      </c>
      <c r="C22327" s="6" t="s">
        <v>74</v>
      </c>
    </row>
    <row r="22328">
      <c r="A22328" s="9">
        <f t="shared" si="1"/>
        <v>16340</v>
      </c>
      <c r="B22328" s="5" t="s">
        <v>14006</v>
      </c>
      <c r="C22328" s="6" t="s">
        <v>20</v>
      </c>
    </row>
    <row r="22329">
      <c r="A22329" s="9">
        <f t="shared" si="1"/>
        <v>16341</v>
      </c>
      <c r="B22329" s="8" t="s">
        <v>14007</v>
      </c>
      <c r="C22329" s="9" t="s">
        <v>8</v>
      </c>
    </row>
    <row r="22330">
      <c r="A22330" s="9">
        <f t="shared" si="1"/>
        <v>16342</v>
      </c>
      <c r="B22330" s="5" t="s">
        <v>14008</v>
      </c>
      <c r="C22330" s="6" t="s">
        <v>1124</v>
      </c>
    </row>
    <row r="22331">
      <c r="A22331" s="9">
        <f t="shared" si="1"/>
        <v>16343</v>
      </c>
      <c r="B22331" s="5" t="s">
        <v>14009</v>
      </c>
      <c r="C22331" s="6" t="s">
        <v>1124</v>
      </c>
    </row>
    <row r="22332">
      <c r="A22332" s="9">
        <f t="shared" si="1"/>
        <v>16344</v>
      </c>
      <c r="B22332" s="5" t="s">
        <v>14010</v>
      </c>
      <c r="C22332" s="6" t="s">
        <v>1124</v>
      </c>
    </row>
    <row r="22333">
      <c r="A22333" s="9">
        <f t="shared" si="1"/>
        <v>16345</v>
      </c>
      <c r="B22333" s="5" t="s">
        <v>14011</v>
      </c>
      <c r="C22333" s="6" t="s">
        <v>1124</v>
      </c>
    </row>
    <row r="22334">
      <c r="A22334" s="9">
        <f t="shared" si="1"/>
        <v>16346</v>
      </c>
      <c r="B22334" s="5" t="s">
        <v>14012</v>
      </c>
      <c r="C22334" s="6" t="s">
        <v>1124</v>
      </c>
    </row>
    <row r="22335">
      <c r="A22335" s="9">
        <f t="shared" si="1"/>
        <v>16347</v>
      </c>
      <c r="B22335" s="5" t="s">
        <v>14013</v>
      </c>
      <c r="C22335" s="6" t="s">
        <v>1124</v>
      </c>
    </row>
    <row r="22336">
      <c r="A22336" s="9">
        <f t="shared" si="1"/>
        <v>16348</v>
      </c>
      <c r="B22336" s="5" t="s">
        <v>14014</v>
      </c>
      <c r="C22336" s="6" t="s">
        <v>1124</v>
      </c>
    </row>
    <row r="22337">
      <c r="A22337" s="9">
        <f t="shared" si="1"/>
        <v>16349</v>
      </c>
      <c r="B22337" s="5" t="s">
        <v>14015</v>
      </c>
      <c r="C22337" s="6" t="s">
        <v>1124</v>
      </c>
    </row>
    <row r="22338">
      <c r="A22338" s="9">
        <f t="shared" si="1"/>
        <v>16350</v>
      </c>
      <c r="B22338" s="5" t="s">
        <v>14016</v>
      </c>
      <c r="C22338" s="6" t="s">
        <v>1124</v>
      </c>
    </row>
    <row r="22339">
      <c r="A22339" s="9">
        <f t="shared" si="1"/>
        <v>16351</v>
      </c>
      <c r="B22339" s="5" t="s">
        <v>14017</v>
      </c>
      <c r="C22339" s="6" t="s">
        <v>1124</v>
      </c>
    </row>
    <row r="22340">
      <c r="A22340" s="9">
        <f t="shared" si="1"/>
        <v>16352</v>
      </c>
      <c r="B22340" s="5" t="s">
        <v>14018</v>
      </c>
      <c r="C22340" s="6" t="s">
        <v>1124</v>
      </c>
    </row>
    <row r="22341">
      <c r="A22341" s="9">
        <f t="shared" si="1"/>
        <v>16353</v>
      </c>
      <c r="B22341" s="5" t="s">
        <v>14019</v>
      </c>
      <c r="C22341" s="6" t="s">
        <v>1124</v>
      </c>
    </row>
    <row r="22342">
      <c r="A22342" s="9">
        <f t="shared" si="1"/>
        <v>16354</v>
      </c>
      <c r="B22342" s="5" t="s">
        <v>14020</v>
      </c>
      <c r="C22342" s="6" t="s">
        <v>1124</v>
      </c>
    </row>
    <row r="22343">
      <c r="A22343" s="9">
        <f t="shared" si="1"/>
        <v>16355</v>
      </c>
      <c r="B22343" s="5" t="s">
        <v>14021</v>
      </c>
      <c r="C22343" s="6" t="s">
        <v>1124</v>
      </c>
    </row>
    <row r="22344">
      <c r="A22344" s="9">
        <f t="shared" si="1"/>
        <v>16356</v>
      </c>
      <c r="B22344" s="5" t="s">
        <v>14022</v>
      </c>
      <c r="C22344" s="6" t="s">
        <v>1124</v>
      </c>
    </row>
    <row r="22345">
      <c r="A22345" s="9">
        <f t="shared" si="1"/>
        <v>16357</v>
      </c>
      <c r="B22345" s="5" t="s">
        <v>14023</v>
      </c>
      <c r="C22345" s="6" t="s">
        <v>1124</v>
      </c>
    </row>
    <row r="22346">
      <c r="A22346" s="9">
        <f t="shared" si="1"/>
        <v>16358</v>
      </c>
      <c r="B22346" s="5" t="s">
        <v>14024</v>
      </c>
      <c r="C22346" s="6" t="s">
        <v>1124</v>
      </c>
    </row>
    <row r="22347">
      <c r="A22347" s="9">
        <f t="shared" si="1"/>
        <v>16359</v>
      </c>
      <c r="B22347" s="5" t="s">
        <v>14025</v>
      </c>
      <c r="C22347" s="6" t="s">
        <v>1124</v>
      </c>
    </row>
    <row r="22348">
      <c r="A22348" s="9">
        <f t="shared" si="1"/>
        <v>16360</v>
      </c>
      <c r="B22348" s="5" t="s">
        <v>14026</v>
      </c>
      <c r="C22348" s="6" t="s">
        <v>1124</v>
      </c>
    </row>
    <row r="22349">
      <c r="A22349" s="9">
        <f t="shared" si="1"/>
        <v>16361</v>
      </c>
      <c r="B22349" s="5" t="s">
        <v>14027</v>
      </c>
      <c r="C22349" s="6" t="s">
        <v>1124</v>
      </c>
    </row>
    <row r="22350">
      <c r="A22350" s="9">
        <f t="shared" si="1"/>
        <v>16362</v>
      </c>
      <c r="B22350" s="5" t="s">
        <v>14028</v>
      </c>
      <c r="C22350" s="6" t="s">
        <v>1124</v>
      </c>
    </row>
    <row r="22351">
      <c r="A22351" s="9">
        <f t="shared" si="1"/>
        <v>16363</v>
      </c>
      <c r="B22351" s="5" t="s">
        <v>14029</v>
      </c>
      <c r="C22351" s="6" t="s">
        <v>1124</v>
      </c>
    </row>
    <row r="22352">
      <c r="A22352" s="9">
        <f t="shared" si="1"/>
        <v>16364</v>
      </c>
      <c r="B22352" s="5" t="s">
        <v>14030</v>
      </c>
      <c r="C22352" s="6" t="s">
        <v>1124</v>
      </c>
    </row>
    <row r="22353">
      <c r="A22353" s="9">
        <f t="shared" si="1"/>
        <v>16365</v>
      </c>
      <c r="B22353" s="5" t="s">
        <v>14031</v>
      </c>
      <c r="C22353" s="6" t="s">
        <v>1124</v>
      </c>
    </row>
    <row r="22354">
      <c r="A22354" s="9">
        <f t="shared" si="1"/>
        <v>16366</v>
      </c>
      <c r="B22354" s="5" t="s">
        <v>14032</v>
      </c>
      <c r="C22354" s="6" t="s">
        <v>1124</v>
      </c>
    </row>
    <row r="22355">
      <c r="A22355" s="9">
        <f t="shared" si="1"/>
        <v>16367</v>
      </c>
      <c r="B22355" s="5" t="s">
        <v>14033</v>
      </c>
      <c r="C22355" s="6" t="s">
        <v>1124</v>
      </c>
    </row>
    <row r="22356">
      <c r="A22356" s="9">
        <f t="shared" si="1"/>
        <v>16368</v>
      </c>
      <c r="B22356" s="5" t="s">
        <v>14034</v>
      </c>
      <c r="C22356" s="6" t="s">
        <v>1124</v>
      </c>
    </row>
    <row r="22357">
      <c r="A22357" s="9">
        <f t="shared" si="1"/>
        <v>16369</v>
      </c>
      <c r="B22357" s="5" t="s">
        <v>14035</v>
      </c>
      <c r="C22357" s="6" t="s">
        <v>1124</v>
      </c>
    </row>
    <row r="22358">
      <c r="A22358" s="9">
        <f t="shared" si="1"/>
        <v>16370</v>
      </c>
      <c r="B22358" s="5" t="s">
        <v>14036</v>
      </c>
      <c r="C22358" s="6" t="s">
        <v>1124</v>
      </c>
    </row>
    <row r="22359">
      <c r="A22359" s="9">
        <f t="shared" si="1"/>
        <v>16371</v>
      </c>
      <c r="B22359" s="5" t="s">
        <v>14037</v>
      </c>
      <c r="C22359" s="6" t="s">
        <v>1124</v>
      </c>
    </row>
    <row r="22360">
      <c r="A22360" s="9">
        <f t="shared" si="1"/>
        <v>16372</v>
      </c>
      <c r="B22360" s="5" t="s">
        <v>14038</v>
      </c>
      <c r="C22360" s="6" t="s">
        <v>1124</v>
      </c>
    </row>
    <row r="22361">
      <c r="A22361" s="9">
        <f t="shared" si="1"/>
        <v>16373</v>
      </c>
      <c r="B22361" s="5" t="s">
        <v>14039</v>
      </c>
      <c r="C22361" s="6" t="s">
        <v>1124</v>
      </c>
    </row>
    <row r="22362">
      <c r="A22362" s="9">
        <f t="shared" si="1"/>
        <v>16374</v>
      </c>
      <c r="B22362" s="5" t="s">
        <v>14040</v>
      </c>
      <c r="C22362" s="6" t="s">
        <v>1124</v>
      </c>
    </row>
    <row r="22363">
      <c r="A22363" s="9">
        <f t="shared" si="1"/>
        <v>16375</v>
      </c>
      <c r="B22363" s="5" t="s">
        <v>14041</v>
      </c>
      <c r="C22363" s="6" t="s">
        <v>1124</v>
      </c>
    </row>
    <row r="22364">
      <c r="A22364" s="9">
        <f t="shared" si="1"/>
        <v>16376</v>
      </c>
      <c r="B22364" s="5" t="s">
        <v>14042</v>
      </c>
      <c r="C22364" s="6" t="s">
        <v>1124</v>
      </c>
    </row>
    <row r="22365">
      <c r="A22365" s="9">
        <f t="shared" si="1"/>
        <v>16377</v>
      </c>
      <c r="B22365" s="5" t="s">
        <v>14043</v>
      </c>
      <c r="C22365" s="6" t="s">
        <v>1124</v>
      </c>
    </row>
    <row r="22366">
      <c r="A22366" s="9">
        <f t="shared" si="1"/>
        <v>16378</v>
      </c>
      <c r="B22366" s="5" t="s">
        <v>14044</v>
      </c>
      <c r="C22366" s="6" t="s">
        <v>1124</v>
      </c>
    </row>
    <row r="22367">
      <c r="A22367" s="9">
        <f t="shared" si="1"/>
        <v>16379</v>
      </c>
      <c r="B22367" s="5" t="s">
        <v>14045</v>
      </c>
      <c r="C22367" s="6" t="s">
        <v>356</v>
      </c>
    </row>
    <row r="22368">
      <c r="A22368" s="9">
        <f t="shared" si="1"/>
        <v>16380</v>
      </c>
      <c r="B22368" s="5" t="s">
        <v>14046</v>
      </c>
      <c r="C22368" s="6" t="s">
        <v>1495</v>
      </c>
    </row>
    <row r="22369">
      <c r="A22369" s="9">
        <f t="shared" si="1"/>
        <v>16381</v>
      </c>
      <c r="B22369" s="5" t="s">
        <v>14047</v>
      </c>
      <c r="C22369" s="6" t="s">
        <v>1124</v>
      </c>
    </row>
    <row r="22370">
      <c r="A22370" s="9">
        <f t="shared" si="1"/>
        <v>16382</v>
      </c>
      <c r="B22370" s="5" t="s">
        <v>14048</v>
      </c>
      <c r="C22370" s="6" t="s">
        <v>1124</v>
      </c>
    </row>
    <row r="22371">
      <c r="A22371" s="9">
        <f t="shared" si="1"/>
        <v>16383</v>
      </c>
      <c r="B22371" s="5" t="s">
        <v>14049</v>
      </c>
      <c r="C22371" s="6" t="s">
        <v>1124</v>
      </c>
    </row>
    <row r="22372">
      <c r="A22372" s="9">
        <f t="shared" si="1"/>
        <v>16384</v>
      </c>
      <c r="B22372" s="5" t="s">
        <v>14050</v>
      </c>
      <c r="C22372" s="6" t="s">
        <v>1124</v>
      </c>
    </row>
    <row r="22373">
      <c r="A22373" s="9">
        <f t="shared" si="1"/>
        <v>16385</v>
      </c>
      <c r="B22373" s="5" t="s">
        <v>14051</v>
      </c>
      <c r="C22373" s="6" t="s">
        <v>1124</v>
      </c>
    </row>
    <row r="22374">
      <c r="A22374" s="9">
        <f t="shared" si="1"/>
        <v>16386</v>
      </c>
      <c r="B22374" s="5" t="s">
        <v>14052</v>
      </c>
      <c r="C22374" s="6" t="s">
        <v>1124</v>
      </c>
    </row>
    <row r="22375">
      <c r="A22375" s="9">
        <f t="shared" si="1"/>
        <v>16387</v>
      </c>
      <c r="B22375" s="5" t="s">
        <v>14053</v>
      </c>
      <c r="C22375" s="6" t="s">
        <v>1124</v>
      </c>
    </row>
    <row r="22376">
      <c r="A22376" s="9">
        <f t="shared" si="1"/>
        <v>16388</v>
      </c>
      <c r="B22376" s="5" t="s">
        <v>14054</v>
      </c>
      <c r="C22376" s="6" t="s">
        <v>1124</v>
      </c>
    </row>
    <row r="22377">
      <c r="A22377" s="9">
        <f t="shared" si="1"/>
        <v>16389</v>
      </c>
      <c r="B22377" s="5" t="s">
        <v>14055</v>
      </c>
      <c r="C22377" s="6" t="s">
        <v>1124</v>
      </c>
    </row>
    <row r="22378">
      <c r="A22378" s="9">
        <f t="shared" si="1"/>
        <v>16390</v>
      </c>
      <c r="B22378" s="5" t="s">
        <v>14056</v>
      </c>
      <c r="C22378" s="6" t="s">
        <v>1124</v>
      </c>
    </row>
    <row r="22379">
      <c r="A22379" s="9">
        <f t="shared" si="1"/>
        <v>16391</v>
      </c>
      <c r="B22379" s="5" t="s">
        <v>14057</v>
      </c>
      <c r="C22379" s="6" t="s">
        <v>1124</v>
      </c>
    </row>
    <row r="22380">
      <c r="A22380" s="9">
        <f t="shared" si="1"/>
        <v>16392</v>
      </c>
      <c r="B22380" s="5" t="s">
        <v>14058</v>
      </c>
      <c r="C22380" s="6" t="s">
        <v>1124</v>
      </c>
    </row>
    <row r="22381">
      <c r="A22381" s="9">
        <f t="shared" si="1"/>
        <v>16393</v>
      </c>
      <c r="B22381" s="5" t="s">
        <v>14059</v>
      </c>
      <c r="C22381" s="6" t="s">
        <v>1124</v>
      </c>
    </row>
    <row r="22382">
      <c r="A22382" s="9">
        <f t="shared" si="1"/>
        <v>16394</v>
      </c>
      <c r="B22382" s="5" t="s">
        <v>14060</v>
      </c>
      <c r="C22382" s="6" t="s">
        <v>1124</v>
      </c>
    </row>
    <row r="22383">
      <c r="A22383" s="9">
        <f t="shared" si="1"/>
        <v>16395</v>
      </c>
      <c r="B22383" s="5" t="s">
        <v>14061</v>
      </c>
      <c r="C22383" s="6" t="s">
        <v>1124</v>
      </c>
    </row>
    <row r="22384">
      <c r="A22384" s="9">
        <f t="shared" si="1"/>
        <v>16396</v>
      </c>
      <c r="B22384" s="5" t="s">
        <v>14062</v>
      </c>
      <c r="C22384" s="6" t="s">
        <v>1124</v>
      </c>
    </row>
    <row r="22385">
      <c r="A22385" s="9">
        <f t="shared" si="1"/>
        <v>16397</v>
      </c>
      <c r="B22385" s="5" t="s">
        <v>14063</v>
      </c>
      <c r="C22385" s="6" t="s">
        <v>1124</v>
      </c>
    </row>
    <row r="22386">
      <c r="A22386" s="9">
        <f t="shared" si="1"/>
        <v>16398</v>
      </c>
      <c r="B22386" s="5" t="s">
        <v>14064</v>
      </c>
      <c r="C22386" s="6" t="s">
        <v>1124</v>
      </c>
    </row>
    <row r="22387">
      <c r="A22387" s="9">
        <f t="shared" si="1"/>
        <v>16399</v>
      </c>
      <c r="B22387" s="5" t="s">
        <v>14065</v>
      </c>
      <c r="C22387" s="6" t="s">
        <v>1124</v>
      </c>
    </row>
    <row r="22388">
      <c r="A22388" s="9">
        <f t="shared" si="1"/>
        <v>16400</v>
      </c>
      <c r="B22388" s="5" t="s">
        <v>14066</v>
      </c>
      <c r="C22388" s="6" t="s">
        <v>1124</v>
      </c>
    </row>
    <row r="22389">
      <c r="A22389" s="9">
        <f t="shared" si="1"/>
        <v>16401</v>
      </c>
      <c r="B22389" s="5" t="s">
        <v>14067</v>
      </c>
      <c r="C22389" s="6" t="s">
        <v>1124</v>
      </c>
    </row>
    <row r="22390">
      <c r="A22390" s="9">
        <f t="shared" si="1"/>
        <v>16402</v>
      </c>
      <c r="B22390" s="5" t="s">
        <v>14068</v>
      </c>
      <c r="C22390" s="6" t="s">
        <v>1124</v>
      </c>
    </row>
    <row r="22391">
      <c r="A22391" s="9">
        <f t="shared" si="1"/>
        <v>16403</v>
      </c>
      <c r="B22391" s="5" t="s">
        <v>14069</v>
      </c>
      <c r="C22391" s="6" t="s">
        <v>1124</v>
      </c>
    </row>
    <row r="22392">
      <c r="A22392" s="9">
        <f t="shared" si="1"/>
        <v>16404</v>
      </c>
      <c r="B22392" s="5" t="s">
        <v>14070</v>
      </c>
      <c r="C22392" s="6" t="s">
        <v>1124</v>
      </c>
    </row>
    <row r="22393">
      <c r="A22393" s="9">
        <f t="shared" si="1"/>
        <v>16405</v>
      </c>
      <c r="B22393" s="5" t="s">
        <v>14071</v>
      </c>
      <c r="C22393" s="6" t="s">
        <v>1124</v>
      </c>
    </row>
    <row r="22394">
      <c r="A22394" s="9">
        <f t="shared" si="1"/>
        <v>16406</v>
      </c>
      <c r="B22394" s="5" t="s">
        <v>14072</v>
      </c>
      <c r="C22394" s="6" t="s">
        <v>1124</v>
      </c>
    </row>
    <row r="22395">
      <c r="A22395" s="9">
        <f t="shared" si="1"/>
        <v>16407</v>
      </c>
      <c r="B22395" s="5" t="s">
        <v>14073</v>
      </c>
      <c r="C22395" s="6" t="s">
        <v>1124</v>
      </c>
    </row>
    <row r="22396">
      <c r="A22396" s="9">
        <f t="shared" si="1"/>
        <v>16408</v>
      </c>
      <c r="B22396" s="5" t="s">
        <v>14074</v>
      </c>
      <c r="C22396" s="6" t="s">
        <v>1124</v>
      </c>
    </row>
    <row r="22397">
      <c r="A22397" s="9">
        <f t="shared" si="1"/>
        <v>16409</v>
      </c>
      <c r="B22397" s="5" t="s">
        <v>14075</v>
      </c>
      <c r="C22397" s="6" t="s">
        <v>1124</v>
      </c>
    </row>
    <row r="22398">
      <c r="A22398" s="9">
        <f t="shared" si="1"/>
        <v>16410</v>
      </c>
      <c r="B22398" s="5" t="s">
        <v>14076</v>
      </c>
      <c r="C22398" s="6" t="s">
        <v>1124</v>
      </c>
    </row>
    <row r="22399">
      <c r="A22399" s="9">
        <f t="shared" si="1"/>
        <v>16411</v>
      </c>
      <c r="B22399" s="5" t="s">
        <v>14077</v>
      </c>
      <c r="C22399" s="6" t="s">
        <v>1124</v>
      </c>
    </row>
    <row r="22400">
      <c r="A22400" s="9">
        <f t="shared" si="1"/>
        <v>16412</v>
      </c>
      <c r="B22400" s="5" t="s">
        <v>14078</v>
      </c>
      <c r="C22400" s="6" t="s">
        <v>1124</v>
      </c>
    </row>
    <row r="22401">
      <c r="A22401" s="9">
        <f t="shared" si="1"/>
        <v>16413</v>
      </c>
      <c r="B22401" s="5" t="s">
        <v>14079</v>
      </c>
      <c r="C22401" s="6" t="s">
        <v>1124</v>
      </c>
    </row>
    <row r="22402">
      <c r="A22402" s="9">
        <f t="shared" si="1"/>
        <v>16414</v>
      </c>
      <c r="B22402" s="5" t="s">
        <v>14080</v>
      </c>
      <c r="C22402" s="6" t="s">
        <v>1124</v>
      </c>
    </row>
    <row r="22403">
      <c r="A22403" s="9">
        <f t="shared" si="1"/>
        <v>16415</v>
      </c>
      <c r="B22403" s="5" t="s">
        <v>14081</v>
      </c>
      <c r="C22403" s="6" t="s">
        <v>1124</v>
      </c>
    </row>
    <row r="22404">
      <c r="A22404" s="9">
        <f t="shared" si="1"/>
        <v>16416</v>
      </c>
      <c r="B22404" s="5" t="s">
        <v>14082</v>
      </c>
      <c r="C22404" s="6" t="s">
        <v>1124</v>
      </c>
    </row>
    <row r="22405">
      <c r="A22405" s="9">
        <f t="shared" si="1"/>
        <v>16417</v>
      </c>
      <c r="B22405" s="5" t="s">
        <v>14083</v>
      </c>
      <c r="C22405" s="6" t="s">
        <v>1124</v>
      </c>
    </row>
    <row r="22406">
      <c r="A22406" s="9">
        <f t="shared" si="1"/>
        <v>16418</v>
      </c>
      <c r="B22406" s="5" t="s">
        <v>14084</v>
      </c>
      <c r="C22406" s="6" t="s">
        <v>1124</v>
      </c>
    </row>
    <row r="22407">
      <c r="A22407" s="9">
        <f t="shared" si="1"/>
        <v>16419</v>
      </c>
      <c r="B22407" s="5" t="s">
        <v>14085</v>
      </c>
      <c r="C22407" s="6" t="s">
        <v>1124</v>
      </c>
    </row>
    <row r="22408">
      <c r="A22408" s="9">
        <f t="shared" si="1"/>
        <v>16420</v>
      </c>
      <c r="B22408" s="5" t="s">
        <v>14086</v>
      </c>
      <c r="C22408" s="6" t="s">
        <v>1124</v>
      </c>
    </row>
    <row r="22409">
      <c r="A22409" s="9">
        <f t="shared" si="1"/>
        <v>16421</v>
      </c>
      <c r="B22409" s="5" t="s">
        <v>14087</v>
      </c>
      <c r="C22409" s="6" t="s">
        <v>1124</v>
      </c>
    </row>
    <row r="22410">
      <c r="A22410" s="9">
        <f t="shared" si="1"/>
        <v>16422</v>
      </c>
      <c r="B22410" s="5" t="s">
        <v>14088</v>
      </c>
      <c r="C22410" s="6" t="s">
        <v>1124</v>
      </c>
    </row>
    <row r="22411">
      <c r="A22411" s="9">
        <f t="shared" si="1"/>
        <v>16423</v>
      </c>
      <c r="B22411" s="5" t="s">
        <v>14089</v>
      </c>
      <c r="C22411" s="6" t="s">
        <v>1124</v>
      </c>
    </row>
    <row r="22412">
      <c r="A22412" s="9">
        <f t="shared" si="1"/>
        <v>16424</v>
      </c>
      <c r="B22412" s="5" t="s">
        <v>14090</v>
      </c>
      <c r="C22412" s="6" t="s">
        <v>1124</v>
      </c>
    </row>
    <row r="22413">
      <c r="A22413" s="9">
        <f t="shared" si="1"/>
        <v>16425</v>
      </c>
      <c r="B22413" s="5" t="s">
        <v>14091</v>
      </c>
      <c r="C22413" s="6" t="s">
        <v>1124</v>
      </c>
    </row>
    <row r="22414">
      <c r="A22414" s="9">
        <f t="shared" si="1"/>
        <v>16426</v>
      </c>
      <c r="B22414" s="5" t="s">
        <v>14092</v>
      </c>
      <c r="C22414" s="6" t="s">
        <v>1124</v>
      </c>
    </row>
    <row r="22415">
      <c r="A22415" s="9">
        <f t="shared" si="1"/>
        <v>16427</v>
      </c>
      <c r="B22415" s="5" t="s">
        <v>14093</v>
      </c>
      <c r="C22415" s="6" t="s">
        <v>1124</v>
      </c>
    </row>
    <row r="22416">
      <c r="A22416" s="9">
        <f t="shared" si="1"/>
        <v>16428</v>
      </c>
      <c r="B22416" s="5" t="s">
        <v>14094</v>
      </c>
      <c r="C22416" s="6" t="s">
        <v>1124</v>
      </c>
    </row>
    <row r="22417">
      <c r="A22417" s="9">
        <f t="shared" si="1"/>
        <v>16429</v>
      </c>
      <c r="B22417" s="5" t="s">
        <v>14095</v>
      </c>
      <c r="C22417" s="6" t="s">
        <v>1124</v>
      </c>
    </row>
    <row r="22418">
      <c r="A22418" s="9">
        <f t="shared" si="1"/>
        <v>16430</v>
      </c>
      <c r="B22418" s="5" t="s">
        <v>14096</v>
      </c>
      <c r="C22418" s="6" t="s">
        <v>1124</v>
      </c>
    </row>
    <row r="22419">
      <c r="A22419" s="9">
        <f t="shared" si="1"/>
        <v>16431</v>
      </c>
      <c r="B22419" s="5" t="s">
        <v>14097</v>
      </c>
      <c r="C22419" s="6" t="s">
        <v>1124</v>
      </c>
    </row>
    <row r="22420">
      <c r="A22420" s="9">
        <f t="shared" si="1"/>
        <v>16432</v>
      </c>
      <c r="B22420" s="5" t="s">
        <v>14098</v>
      </c>
      <c r="C22420" s="6" t="s">
        <v>1124</v>
      </c>
    </row>
    <row r="22421">
      <c r="A22421" s="9">
        <f t="shared" si="1"/>
        <v>16433</v>
      </c>
      <c r="B22421" s="5" t="s">
        <v>14099</v>
      </c>
      <c r="C22421" s="6" t="s">
        <v>1124</v>
      </c>
    </row>
    <row r="22422">
      <c r="A22422" s="9">
        <f t="shared" si="1"/>
        <v>16434</v>
      </c>
      <c r="B22422" s="5" t="s">
        <v>14100</v>
      </c>
      <c r="C22422" s="6" t="s">
        <v>1124</v>
      </c>
    </row>
    <row r="22423">
      <c r="A22423" s="9">
        <f t="shared" si="1"/>
        <v>16435</v>
      </c>
      <c r="B22423" s="5" t="s">
        <v>14101</v>
      </c>
      <c r="C22423" s="6" t="s">
        <v>1124</v>
      </c>
    </row>
    <row r="22424">
      <c r="A22424" s="9">
        <f t="shared" si="1"/>
        <v>16436</v>
      </c>
      <c r="B22424" s="5" t="s">
        <v>14102</v>
      </c>
      <c r="C22424" s="6" t="s">
        <v>1124</v>
      </c>
    </row>
    <row r="22425">
      <c r="A22425" s="9">
        <f t="shared" si="1"/>
        <v>16437</v>
      </c>
      <c r="B22425" s="5" t="s">
        <v>14103</v>
      </c>
      <c r="C22425" s="6" t="s">
        <v>1124</v>
      </c>
    </row>
    <row r="22426">
      <c r="A22426" s="9">
        <f t="shared" si="1"/>
        <v>16438</v>
      </c>
      <c r="B22426" s="5" t="s">
        <v>14104</v>
      </c>
      <c r="C22426" s="6" t="s">
        <v>1124</v>
      </c>
    </row>
    <row r="22427">
      <c r="A22427" s="9">
        <f t="shared" si="1"/>
        <v>16439</v>
      </c>
      <c r="B22427" s="5" t="s">
        <v>14105</v>
      </c>
      <c r="C22427" s="6" t="s">
        <v>1124</v>
      </c>
    </row>
    <row r="22428">
      <c r="A22428" s="9">
        <f t="shared" si="1"/>
        <v>16440</v>
      </c>
      <c r="B22428" s="5" t="s">
        <v>14106</v>
      </c>
      <c r="C22428" s="6" t="s">
        <v>1124</v>
      </c>
    </row>
    <row r="22429">
      <c r="A22429" s="9">
        <f t="shared" si="1"/>
        <v>16441</v>
      </c>
      <c r="B22429" s="5" t="s">
        <v>14107</v>
      </c>
      <c r="C22429" s="6" t="s">
        <v>1124</v>
      </c>
    </row>
    <row r="22430">
      <c r="A22430" s="9">
        <f t="shared" si="1"/>
        <v>16442</v>
      </c>
      <c r="B22430" s="5" t="s">
        <v>14108</v>
      </c>
      <c r="C22430" s="6" t="s">
        <v>1124</v>
      </c>
    </row>
    <row r="22431">
      <c r="A22431" s="9">
        <f t="shared" si="1"/>
        <v>16443</v>
      </c>
      <c r="B22431" s="5" t="s">
        <v>14109</v>
      </c>
      <c r="C22431" s="6" t="s">
        <v>1124</v>
      </c>
    </row>
    <row r="22432">
      <c r="A22432" s="9">
        <f t="shared" si="1"/>
        <v>16444</v>
      </c>
      <c r="B22432" s="5" t="s">
        <v>14110</v>
      </c>
      <c r="C22432" s="6" t="s">
        <v>1124</v>
      </c>
    </row>
    <row r="22433">
      <c r="A22433" s="9">
        <f t="shared" si="1"/>
        <v>16445</v>
      </c>
      <c r="B22433" s="5" t="s">
        <v>14111</v>
      </c>
      <c r="C22433" s="6" t="s">
        <v>1124</v>
      </c>
    </row>
    <row r="22434">
      <c r="A22434" s="9">
        <f t="shared" si="1"/>
        <v>16446</v>
      </c>
      <c r="B22434" s="5" t="s">
        <v>14112</v>
      </c>
      <c r="C22434" s="6" t="s">
        <v>603</v>
      </c>
    </row>
    <row r="22435">
      <c r="A22435" s="9">
        <f t="shared" si="1"/>
        <v>16447</v>
      </c>
      <c r="B22435" s="5" t="s">
        <v>14113</v>
      </c>
      <c r="C22435" s="6" t="s">
        <v>437</v>
      </c>
    </row>
    <row r="22436">
      <c r="A22436" s="9">
        <f t="shared" si="1"/>
        <v>16448</v>
      </c>
      <c r="B22436" s="5" t="s">
        <v>14114</v>
      </c>
      <c r="C22436" s="6" t="s">
        <v>95</v>
      </c>
    </row>
    <row r="22437">
      <c r="A22437" s="9">
        <f t="shared" si="1"/>
        <v>16449</v>
      </c>
      <c r="B22437" s="5" t="s">
        <v>14115</v>
      </c>
      <c r="C22437" s="6" t="s">
        <v>95</v>
      </c>
    </row>
    <row r="22438">
      <c r="A22438" s="9">
        <f t="shared" si="1"/>
        <v>16450</v>
      </c>
      <c r="B22438" s="8" t="s">
        <v>14116</v>
      </c>
      <c r="C22438" s="9" t="s">
        <v>758</v>
      </c>
    </row>
    <row r="22439">
      <c r="A22439" s="9">
        <f t="shared" si="1"/>
        <v>16451</v>
      </c>
      <c r="B22439" s="5" t="s">
        <v>14117</v>
      </c>
      <c r="C22439" s="6" t="s">
        <v>4</v>
      </c>
    </row>
    <row r="22440">
      <c r="A22440" s="9">
        <f t="shared" si="1"/>
        <v>16452</v>
      </c>
      <c r="B22440" s="8" t="s">
        <v>14118</v>
      </c>
      <c r="C22440" s="9" t="s">
        <v>52</v>
      </c>
    </row>
    <row r="22441">
      <c r="A22441" s="9">
        <f t="shared" si="1"/>
        <v>16453</v>
      </c>
      <c r="B22441" s="25" t="s">
        <v>26214</v>
      </c>
      <c r="C22441" s="26" t="s">
        <v>23812</v>
      </c>
    </row>
    <row r="22442">
      <c r="A22442" s="9">
        <f t="shared" si="1"/>
        <v>16454</v>
      </c>
      <c r="B22442" s="25" t="s">
        <v>26215</v>
      </c>
      <c r="C22442" s="26" t="s">
        <v>23812</v>
      </c>
    </row>
    <row r="22443">
      <c r="A22443" s="9">
        <f t="shared" si="1"/>
        <v>16455</v>
      </c>
      <c r="B22443" s="25" t="s">
        <v>26216</v>
      </c>
      <c r="C22443" s="26" t="s">
        <v>23812</v>
      </c>
    </row>
    <row r="22444">
      <c r="A22444" s="9">
        <f t="shared" si="1"/>
        <v>16456</v>
      </c>
      <c r="B22444" s="25" t="s">
        <v>26217</v>
      </c>
      <c r="C22444" s="26" t="s">
        <v>23812</v>
      </c>
    </row>
    <row r="22445">
      <c r="A22445" s="9">
        <f t="shared" si="1"/>
        <v>16457</v>
      </c>
      <c r="B22445" s="5" t="s">
        <v>14119</v>
      </c>
      <c r="C22445" s="6" t="s">
        <v>1248</v>
      </c>
    </row>
    <row r="22446">
      <c r="A22446" s="9">
        <f t="shared" si="1"/>
        <v>16458</v>
      </c>
      <c r="B22446" s="5" t="s">
        <v>14120</v>
      </c>
      <c r="C22446" s="6" t="s">
        <v>1007</v>
      </c>
    </row>
    <row r="22447">
      <c r="A22447" s="9">
        <f t="shared" si="1"/>
        <v>16459</v>
      </c>
      <c r="B22447" s="25" t="s">
        <v>26218</v>
      </c>
      <c r="C22447" s="26" t="s">
        <v>10122</v>
      </c>
    </row>
    <row r="22448">
      <c r="A22448" s="9">
        <f t="shared" si="1"/>
        <v>16459</v>
      </c>
      <c r="B22448" s="27" t="s">
        <v>26218</v>
      </c>
      <c r="C22448" s="28" t="s">
        <v>23637</v>
      </c>
    </row>
    <row r="22449">
      <c r="A22449" s="9">
        <f t="shared" si="1"/>
        <v>16460</v>
      </c>
      <c r="B22449" s="5" t="s">
        <v>14121</v>
      </c>
      <c r="C22449" s="6" t="s">
        <v>1007</v>
      </c>
    </row>
    <row r="22450">
      <c r="A22450" s="9">
        <f t="shared" si="1"/>
        <v>16461</v>
      </c>
      <c r="B22450" s="8" t="s">
        <v>14122</v>
      </c>
      <c r="C22450" s="9" t="s">
        <v>758</v>
      </c>
    </row>
    <row r="22451">
      <c r="A22451" s="9">
        <f t="shared" si="1"/>
        <v>16462</v>
      </c>
      <c r="B22451" s="25" t="s">
        <v>26219</v>
      </c>
      <c r="C22451" s="26" t="s">
        <v>23812</v>
      </c>
    </row>
    <row r="22452">
      <c r="A22452" s="9">
        <f t="shared" si="1"/>
        <v>16463</v>
      </c>
      <c r="B22452" s="5" t="s">
        <v>14123</v>
      </c>
      <c r="C22452" s="6" t="s">
        <v>462</v>
      </c>
    </row>
    <row r="22453">
      <c r="A22453" s="9">
        <f t="shared" si="1"/>
        <v>16463</v>
      </c>
      <c r="B22453" s="5" t="s">
        <v>14123</v>
      </c>
      <c r="C22453" s="6" t="s">
        <v>23637</v>
      </c>
    </row>
    <row r="22454">
      <c r="A22454" s="9">
        <f t="shared" si="1"/>
        <v>16464</v>
      </c>
      <c r="B22454" s="5" t="s">
        <v>14124</v>
      </c>
      <c r="C22454" s="6" t="s">
        <v>346</v>
      </c>
    </row>
    <row r="22455">
      <c r="A22455" s="9">
        <f t="shared" si="1"/>
        <v>16464</v>
      </c>
      <c r="B22455" s="5" t="s">
        <v>14124</v>
      </c>
      <c r="C22455" s="6" t="s">
        <v>23628</v>
      </c>
    </row>
    <row r="22456">
      <c r="A22456" s="9">
        <f t="shared" si="1"/>
        <v>16465</v>
      </c>
      <c r="B22456" s="5" t="s">
        <v>14125</v>
      </c>
      <c r="C22456" s="6" t="s">
        <v>346</v>
      </c>
    </row>
    <row r="22457">
      <c r="A22457" s="9">
        <f t="shared" si="1"/>
        <v>16465</v>
      </c>
      <c r="B22457" s="5" t="s">
        <v>14125</v>
      </c>
      <c r="C22457" s="6" t="s">
        <v>23628</v>
      </c>
    </row>
    <row r="22458">
      <c r="A22458" s="9">
        <f t="shared" si="1"/>
        <v>16466</v>
      </c>
      <c r="B22458" s="5" t="s">
        <v>14126</v>
      </c>
      <c r="C22458" s="6" t="s">
        <v>1458</v>
      </c>
    </row>
    <row r="22459">
      <c r="A22459" s="9">
        <f t="shared" si="1"/>
        <v>16466</v>
      </c>
      <c r="B22459" s="5" t="s">
        <v>14126</v>
      </c>
      <c r="C22459" s="6" t="s">
        <v>23628</v>
      </c>
    </row>
    <row r="22460">
      <c r="A22460" s="9">
        <f t="shared" si="1"/>
        <v>16467</v>
      </c>
      <c r="B22460" s="5" t="s">
        <v>14127</v>
      </c>
      <c r="C22460" s="6" t="s">
        <v>681</v>
      </c>
    </row>
    <row r="22461">
      <c r="A22461" s="9">
        <f t="shared" si="1"/>
        <v>16468</v>
      </c>
      <c r="B22461" s="5" t="s">
        <v>14128</v>
      </c>
      <c r="C22461" s="6" t="s">
        <v>462</v>
      </c>
    </row>
    <row r="22462">
      <c r="A22462" s="9">
        <f t="shared" si="1"/>
        <v>16468</v>
      </c>
      <c r="B22462" s="5" t="s">
        <v>14128</v>
      </c>
      <c r="C22462" s="6" t="s">
        <v>23637</v>
      </c>
    </row>
    <row r="22463">
      <c r="A22463" s="9">
        <f t="shared" si="1"/>
        <v>16469</v>
      </c>
      <c r="B22463" s="5" t="s">
        <v>14129</v>
      </c>
      <c r="C22463" s="6" t="s">
        <v>462</v>
      </c>
    </row>
    <row r="22464">
      <c r="A22464" s="9">
        <f t="shared" si="1"/>
        <v>16469</v>
      </c>
      <c r="B22464" s="5" t="s">
        <v>14129</v>
      </c>
      <c r="C22464" s="6" t="s">
        <v>23637</v>
      </c>
    </row>
    <row r="22465">
      <c r="A22465" s="9">
        <f t="shared" si="1"/>
        <v>16470</v>
      </c>
      <c r="B22465" s="8" t="s">
        <v>14130</v>
      </c>
      <c r="C22465" s="9" t="s">
        <v>162</v>
      </c>
    </row>
    <row r="22466">
      <c r="A22466" s="9">
        <f t="shared" si="1"/>
        <v>16471</v>
      </c>
      <c r="B22466" s="25" t="s">
        <v>26220</v>
      </c>
      <c r="C22466" s="26" t="s">
        <v>23761</v>
      </c>
    </row>
    <row r="22467">
      <c r="A22467" s="9">
        <f t="shared" si="1"/>
        <v>16472</v>
      </c>
      <c r="B22467" s="8" t="s">
        <v>14131</v>
      </c>
      <c r="C22467" s="6" t="s">
        <v>153</v>
      </c>
    </row>
    <row r="22468">
      <c r="A22468" s="9">
        <f t="shared" si="1"/>
        <v>16472</v>
      </c>
      <c r="B22468" s="8" t="s">
        <v>14131</v>
      </c>
      <c r="C22468" s="9" t="s">
        <v>25</v>
      </c>
    </row>
    <row r="22469">
      <c r="A22469" s="9">
        <f t="shared" si="1"/>
        <v>16472</v>
      </c>
      <c r="B22469" s="8" t="s">
        <v>14131</v>
      </c>
      <c r="C22469" s="6" t="s">
        <v>10746</v>
      </c>
    </row>
    <row r="22470">
      <c r="A22470" s="9">
        <f t="shared" si="1"/>
        <v>16472</v>
      </c>
      <c r="B22470" s="8" t="s">
        <v>14131</v>
      </c>
      <c r="C22470" s="6" t="s">
        <v>449</v>
      </c>
    </row>
    <row r="22471">
      <c r="A22471" s="9">
        <f t="shared" si="1"/>
        <v>16472</v>
      </c>
      <c r="B22471" s="8" t="s">
        <v>14131</v>
      </c>
      <c r="C22471" s="6" t="s">
        <v>23637</v>
      </c>
    </row>
    <row r="22472">
      <c r="A22472" s="9">
        <f t="shared" si="1"/>
        <v>16473</v>
      </c>
      <c r="B22472" s="5" t="s">
        <v>14132</v>
      </c>
      <c r="C22472" s="6" t="s">
        <v>74</v>
      </c>
    </row>
    <row r="22473">
      <c r="A22473" s="9">
        <f t="shared" si="1"/>
        <v>16474</v>
      </c>
      <c r="B22473" s="5" t="s">
        <v>14133</v>
      </c>
      <c r="C22473" s="6" t="s">
        <v>989</v>
      </c>
    </row>
    <row r="22474">
      <c r="A22474" s="9">
        <f t="shared" si="1"/>
        <v>16475</v>
      </c>
      <c r="B22474" s="25" t="s">
        <v>26221</v>
      </c>
      <c r="C22474" s="26" t="s">
        <v>23761</v>
      </c>
    </row>
    <row r="22475">
      <c r="A22475" s="9">
        <f t="shared" si="1"/>
        <v>16476</v>
      </c>
      <c r="B22475" s="25" t="s">
        <v>26222</v>
      </c>
      <c r="C22475" s="26" t="s">
        <v>23761</v>
      </c>
    </row>
    <row r="22476">
      <c r="A22476" s="9">
        <f t="shared" si="1"/>
        <v>16477</v>
      </c>
      <c r="B22476" s="5" t="s">
        <v>14134</v>
      </c>
      <c r="C22476" s="6" t="s">
        <v>452</v>
      </c>
    </row>
    <row r="22477">
      <c r="A22477" s="9">
        <f t="shared" si="1"/>
        <v>16477</v>
      </c>
      <c r="B22477" s="5" t="s">
        <v>14134</v>
      </c>
      <c r="C22477" s="6" t="s">
        <v>467</v>
      </c>
    </row>
    <row r="22478">
      <c r="A22478" s="9">
        <f t="shared" si="1"/>
        <v>16477</v>
      </c>
      <c r="B22478" s="5" t="s">
        <v>14134</v>
      </c>
      <c r="C22478" s="6" t="s">
        <v>23637</v>
      </c>
    </row>
    <row r="22479">
      <c r="A22479" s="9">
        <f t="shared" si="1"/>
        <v>16477</v>
      </c>
      <c r="B22479" s="5" t="s">
        <v>14134</v>
      </c>
      <c r="C22479" s="6" t="s">
        <v>23628</v>
      </c>
    </row>
    <row r="22480">
      <c r="A22480" s="9">
        <f t="shared" si="1"/>
        <v>16478</v>
      </c>
      <c r="B22480" s="8" t="s">
        <v>14135</v>
      </c>
      <c r="C22480" s="9" t="s">
        <v>188</v>
      </c>
    </row>
    <row r="22481">
      <c r="A22481" s="9">
        <f t="shared" si="1"/>
        <v>16479</v>
      </c>
      <c r="B22481" s="27" t="s">
        <v>26223</v>
      </c>
      <c r="C22481" s="28" t="s">
        <v>23637</v>
      </c>
    </row>
    <row r="22482">
      <c r="A22482" s="9">
        <f t="shared" si="1"/>
        <v>16480</v>
      </c>
      <c r="B22482" s="25" t="s">
        <v>26224</v>
      </c>
      <c r="C22482" s="26" t="s">
        <v>23761</v>
      </c>
    </row>
    <row r="22483">
      <c r="A22483" s="9">
        <f t="shared" si="1"/>
        <v>16481</v>
      </c>
      <c r="B22483" s="25" t="s">
        <v>26225</v>
      </c>
      <c r="C22483" s="26" t="s">
        <v>23761</v>
      </c>
    </row>
    <row r="22484">
      <c r="A22484" s="9">
        <f t="shared" si="1"/>
        <v>16482</v>
      </c>
      <c r="B22484" s="8" t="s">
        <v>14136</v>
      </c>
      <c r="C22484" s="6" t="s">
        <v>132</v>
      </c>
    </row>
    <row r="22485">
      <c r="A22485" s="9">
        <f t="shared" si="1"/>
        <v>16482</v>
      </c>
      <c r="B22485" s="8" t="s">
        <v>14136</v>
      </c>
      <c r="C22485" s="9" t="s">
        <v>25</v>
      </c>
    </row>
    <row r="22486">
      <c r="A22486" s="9">
        <f t="shared" si="1"/>
        <v>16482</v>
      </c>
      <c r="B22486" s="8" t="s">
        <v>14136</v>
      </c>
      <c r="C22486" s="6" t="s">
        <v>23637</v>
      </c>
    </row>
    <row r="22487">
      <c r="A22487" s="9">
        <f t="shared" si="1"/>
        <v>16483</v>
      </c>
      <c r="B22487" s="5" t="s">
        <v>14137</v>
      </c>
      <c r="C22487" s="6" t="s">
        <v>467</v>
      </c>
    </row>
    <row r="22488">
      <c r="A22488" s="9">
        <f t="shared" si="1"/>
        <v>16483</v>
      </c>
      <c r="B22488" s="5" t="s">
        <v>14137</v>
      </c>
      <c r="C22488" s="6" t="s">
        <v>23628</v>
      </c>
    </row>
    <row r="22489">
      <c r="A22489" s="9">
        <f t="shared" si="1"/>
        <v>16484</v>
      </c>
      <c r="B22489" s="8" t="s">
        <v>14138</v>
      </c>
      <c r="C22489" s="9" t="s">
        <v>728</v>
      </c>
    </row>
    <row r="22490">
      <c r="A22490" s="9">
        <f t="shared" si="1"/>
        <v>16485</v>
      </c>
      <c r="B22490" s="8" t="s">
        <v>14139</v>
      </c>
      <c r="C22490" s="9" t="s">
        <v>733</v>
      </c>
    </row>
    <row r="22491">
      <c r="A22491" s="9">
        <f t="shared" si="1"/>
        <v>16486</v>
      </c>
      <c r="B22491" s="25" t="s">
        <v>26226</v>
      </c>
      <c r="C22491" s="26" t="s">
        <v>487</v>
      </c>
    </row>
    <row r="22492">
      <c r="A22492" s="9">
        <f t="shared" si="1"/>
        <v>16486</v>
      </c>
      <c r="B22492" s="27" t="s">
        <v>26226</v>
      </c>
      <c r="C22492" s="28" t="s">
        <v>23637</v>
      </c>
    </row>
    <row r="22493">
      <c r="A22493" s="9">
        <f t="shared" si="1"/>
        <v>16487</v>
      </c>
      <c r="B22493" s="5" t="s">
        <v>14140</v>
      </c>
      <c r="C22493" s="6" t="s">
        <v>714</v>
      </c>
    </row>
    <row r="22494">
      <c r="A22494" s="9">
        <f t="shared" si="1"/>
        <v>16487</v>
      </c>
      <c r="B22494" s="5" t="s">
        <v>14140</v>
      </c>
      <c r="C22494" s="6" t="s">
        <v>23672</v>
      </c>
    </row>
    <row r="22495">
      <c r="A22495" s="9">
        <f t="shared" si="1"/>
        <v>16488</v>
      </c>
      <c r="B22495" s="25" t="s">
        <v>26227</v>
      </c>
      <c r="C22495" s="26" t="s">
        <v>650</v>
      </c>
    </row>
    <row r="22496">
      <c r="A22496" s="9">
        <f t="shared" si="1"/>
        <v>16489</v>
      </c>
      <c r="B22496" s="5" t="s">
        <v>14141</v>
      </c>
      <c r="C22496" s="6" t="s">
        <v>1334</v>
      </c>
    </row>
    <row r="22497">
      <c r="A22497" s="9">
        <f t="shared" si="1"/>
        <v>16490</v>
      </c>
      <c r="B22497" s="5" t="s">
        <v>14142</v>
      </c>
      <c r="C22497" s="6" t="s">
        <v>765</v>
      </c>
    </row>
    <row r="22498">
      <c r="A22498" s="9">
        <f t="shared" si="1"/>
        <v>16491</v>
      </c>
      <c r="B22498" s="5" t="s">
        <v>14143</v>
      </c>
      <c r="C22498" s="6" t="s">
        <v>785</v>
      </c>
    </row>
    <row r="22499">
      <c r="A22499" s="9">
        <f t="shared" si="1"/>
        <v>16492</v>
      </c>
      <c r="B22499" s="8" t="s">
        <v>14144</v>
      </c>
      <c r="C22499" s="6" t="s">
        <v>1012</v>
      </c>
    </row>
    <row r="22500">
      <c r="A22500" s="9">
        <f t="shared" si="1"/>
        <v>16493</v>
      </c>
      <c r="B22500" s="5" t="s">
        <v>14145</v>
      </c>
      <c r="C22500" s="6" t="s">
        <v>1120</v>
      </c>
    </row>
    <row r="22501">
      <c r="A22501" s="9">
        <f t="shared" si="1"/>
        <v>16494</v>
      </c>
      <c r="B22501" s="8" t="s">
        <v>14146</v>
      </c>
      <c r="C22501" s="9" t="s">
        <v>835</v>
      </c>
    </row>
    <row r="22502">
      <c r="A22502" s="9">
        <f t="shared" si="1"/>
        <v>16495</v>
      </c>
      <c r="B22502" s="8" t="s">
        <v>14147</v>
      </c>
      <c r="C22502" s="9" t="s">
        <v>614</v>
      </c>
    </row>
    <row r="22503">
      <c r="A22503" s="9">
        <f t="shared" si="1"/>
        <v>16496</v>
      </c>
      <c r="B22503" s="8" t="s">
        <v>14148</v>
      </c>
      <c r="C22503" s="9" t="s">
        <v>614</v>
      </c>
    </row>
    <row r="22504">
      <c r="A22504" s="9">
        <f t="shared" si="1"/>
        <v>16497</v>
      </c>
      <c r="B22504" s="8" t="s">
        <v>14149</v>
      </c>
      <c r="C22504" s="9" t="s">
        <v>65</v>
      </c>
    </row>
    <row r="22505">
      <c r="A22505" s="9">
        <f t="shared" si="1"/>
        <v>16498</v>
      </c>
      <c r="B22505" s="8" t="s">
        <v>14150</v>
      </c>
      <c r="C22505" s="9" t="s">
        <v>88</v>
      </c>
    </row>
    <row r="22506">
      <c r="A22506" s="9">
        <f t="shared" si="1"/>
        <v>16499</v>
      </c>
      <c r="B22506" s="25" t="s">
        <v>26228</v>
      </c>
      <c r="C22506" s="26" t="s">
        <v>23817</v>
      </c>
    </row>
    <row r="22507">
      <c r="A22507" s="9">
        <f t="shared" si="1"/>
        <v>16500</v>
      </c>
      <c r="B22507" s="8" t="s">
        <v>14151</v>
      </c>
      <c r="C22507" s="9" t="s">
        <v>52</v>
      </c>
    </row>
    <row r="22508">
      <c r="A22508" s="9">
        <f t="shared" si="1"/>
        <v>16501</v>
      </c>
      <c r="B22508" s="5" t="s">
        <v>14152</v>
      </c>
      <c r="C22508" s="6" t="s">
        <v>547</v>
      </c>
    </row>
    <row r="22509">
      <c r="A22509" s="9">
        <f t="shared" si="1"/>
        <v>16501</v>
      </c>
      <c r="B22509" s="5" t="s">
        <v>14152</v>
      </c>
      <c r="C22509" s="6" t="s">
        <v>362</v>
      </c>
    </row>
    <row r="22510">
      <c r="A22510" s="9">
        <f t="shared" si="1"/>
        <v>16502</v>
      </c>
      <c r="B22510" s="5" t="s">
        <v>14153</v>
      </c>
      <c r="C22510" s="6" t="s">
        <v>1248</v>
      </c>
    </row>
    <row r="22511">
      <c r="A22511" s="9">
        <f t="shared" si="1"/>
        <v>16503</v>
      </c>
      <c r="B22511" s="5" t="s">
        <v>14154</v>
      </c>
      <c r="C22511" s="6" t="s">
        <v>1223</v>
      </c>
    </row>
    <row r="22512">
      <c r="A22512" s="9">
        <f t="shared" si="1"/>
        <v>16504</v>
      </c>
      <c r="B22512" s="5" t="s">
        <v>14155</v>
      </c>
      <c r="C22512" s="6" t="s">
        <v>612</v>
      </c>
    </row>
    <row r="22513">
      <c r="A22513" s="9">
        <f t="shared" si="1"/>
        <v>16505</v>
      </c>
      <c r="B22513" s="5" t="s">
        <v>14156</v>
      </c>
      <c r="C22513" s="6" t="s">
        <v>6</v>
      </c>
    </row>
    <row r="22514">
      <c r="A22514" s="9">
        <f t="shared" si="1"/>
        <v>16506</v>
      </c>
      <c r="B22514" s="25" t="s">
        <v>26229</v>
      </c>
      <c r="C22514" s="26" t="s">
        <v>23761</v>
      </c>
    </row>
    <row r="22515">
      <c r="A22515" s="9">
        <f t="shared" si="1"/>
        <v>16507</v>
      </c>
      <c r="B22515" s="5" t="s">
        <v>14157</v>
      </c>
      <c r="C22515" s="6" t="s">
        <v>1207</v>
      </c>
    </row>
    <row r="22516">
      <c r="A22516" s="9">
        <f t="shared" si="1"/>
        <v>16508</v>
      </c>
      <c r="B22516" s="5" t="s">
        <v>14158</v>
      </c>
      <c r="C22516" s="6" t="s">
        <v>727</v>
      </c>
    </row>
    <row r="22517">
      <c r="A22517" s="9">
        <f t="shared" si="1"/>
        <v>16509</v>
      </c>
      <c r="B22517" s="5" t="s">
        <v>14159</v>
      </c>
      <c r="C22517" s="6" t="s">
        <v>1120</v>
      </c>
    </row>
    <row r="22518">
      <c r="A22518" s="9">
        <f t="shared" si="1"/>
        <v>16510</v>
      </c>
      <c r="B22518" s="5" t="s">
        <v>14160</v>
      </c>
      <c r="C22518" s="6" t="s">
        <v>1458</v>
      </c>
    </row>
    <row r="22519">
      <c r="A22519" s="9">
        <f t="shared" si="1"/>
        <v>16510</v>
      </c>
      <c r="B22519" s="5" t="s">
        <v>14160</v>
      </c>
      <c r="C22519" s="6" t="s">
        <v>23628</v>
      </c>
    </row>
    <row r="22520">
      <c r="A22520" s="9">
        <f t="shared" si="1"/>
        <v>16511</v>
      </c>
      <c r="B22520" s="5" t="s">
        <v>14161</v>
      </c>
      <c r="C22520" s="6" t="s">
        <v>1342</v>
      </c>
    </row>
    <row r="22521">
      <c r="A22521" s="9">
        <f t="shared" si="1"/>
        <v>16512</v>
      </c>
      <c r="B22521" s="5" t="s">
        <v>14162</v>
      </c>
      <c r="C22521" s="6" t="s">
        <v>467</v>
      </c>
    </row>
    <row r="22522">
      <c r="A22522" s="9">
        <f t="shared" si="1"/>
        <v>16512</v>
      </c>
      <c r="B22522" s="5" t="s">
        <v>14162</v>
      </c>
      <c r="C22522" s="6" t="s">
        <v>23628</v>
      </c>
    </row>
    <row r="22523">
      <c r="A22523" s="9">
        <f t="shared" si="1"/>
        <v>16513</v>
      </c>
      <c r="B22523" s="5" t="s">
        <v>14163</v>
      </c>
      <c r="C22523" s="6" t="s">
        <v>939</v>
      </c>
    </row>
    <row r="22524">
      <c r="A22524" s="9">
        <f t="shared" si="1"/>
        <v>16513</v>
      </c>
      <c r="B22524" s="5" t="s">
        <v>14163</v>
      </c>
      <c r="C22524" s="6" t="s">
        <v>23628</v>
      </c>
    </row>
    <row r="22525">
      <c r="A22525" s="9">
        <f t="shared" si="1"/>
        <v>16514</v>
      </c>
      <c r="B22525" s="5" t="s">
        <v>14164</v>
      </c>
      <c r="C22525" s="6" t="s">
        <v>1207</v>
      </c>
    </row>
    <row r="22526">
      <c r="A22526" s="9">
        <f t="shared" si="1"/>
        <v>16515</v>
      </c>
      <c r="B22526" s="25" t="s">
        <v>26230</v>
      </c>
      <c r="C22526" s="26" t="s">
        <v>23812</v>
      </c>
    </row>
    <row r="22527">
      <c r="A22527" s="9">
        <f t="shared" si="1"/>
        <v>16516</v>
      </c>
      <c r="B22527" s="5" t="s">
        <v>14165</v>
      </c>
      <c r="C22527" s="6" t="s">
        <v>714</v>
      </c>
    </row>
    <row r="22528">
      <c r="A22528" s="9">
        <f t="shared" si="1"/>
        <v>16516</v>
      </c>
      <c r="B22528" s="5" t="s">
        <v>14165</v>
      </c>
      <c r="C22528" s="6" t="s">
        <v>23672</v>
      </c>
    </row>
    <row r="22529">
      <c r="A22529" s="9">
        <f t="shared" si="1"/>
        <v>16517</v>
      </c>
      <c r="B22529" s="5" t="s">
        <v>14166</v>
      </c>
      <c r="C22529" s="6" t="s">
        <v>2549</v>
      </c>
    </row>
    <row r="22530">
      <c r="A22530" s="9">
        <f t="shared" si="1"/>
        <v>16517</v>
      </c>
      <c r="B22530" s="5" t="s">
        <v>14166</v>
      </c>
      <c r="C22530" s="6" t="s">
        <v>23628</v>
      </c>
    </row>
    <row r="22531">
      <c r="A22531" s="9">
        <f t="shared" si="1"/>
        <v>16518</v>
      </c>
      <c r="B22531" s="8" t="s">
        <v>14167</v>
      </c>
      <c r="C22531" s="9" t="s">
        <v>188</v>
      </c>
    </row>
    <row r="22532">
      <c r="A22532" s="9">
        <f t="shared" si="1"/>
        <v>16519</v>
      </c>
      <c r="B22532" s="25" t="s">
        <v>26231</v>
      </c>
      <c r="C22532" s="26" t="s">
        <v>23808</v>
      </c>
    </row>
    <row r="22533">
      <c r="A22533" s="9">
        <f t="shared" si="1"/>
        <v>16520</v>
      </c>
      <c r="B22533" s="5" t="s">
        <v>14168</v>
      </c>
      <c r="C22533" s="6" t="s">
        <v>4</v>
      </c>
    </row>
    <row r="22534">
      <c r="A22534" s="9">
        <f t="shared" si="1"/>
        <v>16521</v>
      </c>
      <c r="B22534" s="8" t="s">
        <v>14169</v>
      </c>
      <c r="C22534" s="9" t="s">
        <v>1776</v>
      </c>
    </row>
    <row r="22535">
      <c r="A22535" s="9">
        <f t="shared" si="1"/>
        <v>16522</v>
      </c>
      <c r="B22535" s="8" t="s">
        <v>14170</v>
      </c>
      <c r="C22535" s="9" t="s">
        <v>1776</v>
      </c>
    </row>
    <row r="22536">
      <c r="A22536" s="9">
        <f t="shared" si="1"/>
        <v>16523</v>
      </c>
      <c r="B22536" s="8" t="s">
        <v>14171</v>
      </c>
      <c r="C22536" s="9" t="s">
        <v>83</v>
      </c>
    </row>
    <row r="22537">
      <c r="A22537" s="9">
        <f t="shared" si="1"/>
        <v>16524</v>
      </c>
      <c r="B22537" s="5" t="s">
        <v>14172</v>
      </c>
      <c r="C22537" s="6" t="s">
        <v>97</v>
      </c>
    </row>
    <row r="22538">
      <c r="A22538" s="9">
        <f t="shared" si="1"/>
        <v>16524</v>
      </c>
      <c r="B22538" s="5" t="s">
        <v>14172</v>
      </c>
      <c r="C22538" s="6" t="s">
        <v>142</v>
      </c>
    </row>
    <row r="22539">
      <c r="A22539" s="9">
        <f t="shared" si="1"/>
        <v>16524</v>
      </c>
      <c r="B22539" s="5" t="s">
        <v>14172</v>
      </c>
      <c r="C22539" s="6" t="s">
        <v>23637</v>
      </c>
    </row>
    <row r="22540">
      <c r="A22540" s="9">
        <f t="shared" si="1"/>
        <v>16525</v>
      </c>
      <c r="B22540" s="5" t="s">
        <v>14173</v>
      </c>
      <c r="C22540" s="6" t="s">
        <v>798</v>
      </c>
    </row>
    <row r="22541">
      <c r="A22541" s="9">
        <f t="shared" si="1"/>
        <v>16525</v>
      </c>
      <c r="B22541" s="5" t="s">
        <v>14173</v>
      </c>
      <c r="C22541" s="6" t="s">
        <v>23628</v>
      </c>
    </row>
    <row r="22542">
      <c r="A22542" s="9">
        <f t="shared" si="1"/>
        <v>16526</v>
      </c>
      <c r="B22542" s="5" t="s">
        <v>14174</v>
      </c>
      <c r="C22542" s="6" t="s">
        <v>714</v>
      </c>
    </row>
    <row r="22543">
      <c r="A22543" s="9">
        <f t="shared" si="1"/>
        <v>16526</v>
      </c>
      <c r="B22543" s="5" t="s">
        <v>14174</v>
      </c>
      <c r="C22543" s="6" t="s">
        <v>23672</v>
      </c>
    </row>
    <row r="22544">
      <c r="A22544" s="9">
        <f t="shared" si="1"/>
        <v>16527</v>
      </c>
      <c r="B22544" s="5" t="s">
        <v>14175</v>
      </c>
      <c r="C22544" s="17" t="s">
        <v>1470</v>
      </c>
    </row>
    <row r="22545">
      <c r="A22545" s="9">
        <f t="shared" si="1"/>
        <v>16528</v>
      </c>
      <c r="B22545" s="5" t="s">
        <v>14176</v>
      </c>
      <c r="C22545" s="6" t="s">
        <v>437</v>
      </c>
    </row>
    <row r="22546">
      <c r="A22546" s="9">
        <f t="shared" si="1"/>
        <v>16529</v>
      </c>
      <c r="B22546" s="5" t="s">
        <v>14177</v>
      </c>
      <c r="C22546" s="6" t="s">
        <v>362</v>
      </c>
    </row>
    <row r="22547">
      <c r="A22547" s="9">
        <f t="shared" si="1"/>
        <v>16530</v>
      </c>
      <c r="B22547" s="8" t="s">
        <v>14178</v>
      </c>
      <c r="C22547" s="9" t="s">
        <v>1470</v>
      </c>
    </row>
    <row r="22548">
      <c r="A22548" s="9">
        <f t="shared" si="1"/>
        <v>16531</v>
      </c>
      <c r="B22548" s="8" t="s">
        <v>14179</v>
      </c>
      <c r="C22548" s="9" t="s">
        <v>818</v>
      </c>
    </row>
    <row r="22549">
      <c r="A22549" s="9">
        <f t="shared" si="1"/>
        <v>16532</v>
      </c>
      <c r="B22549" s="8" t="s">
        <v>14180</v>
      </c>
      <c r="C22549" s="9" t="s">
        <v>1776</v>
      </c>
    </row>
    <row r="22550">
      <c r="A22550" s="9">
        <f t="shared" si="1"/>
        <v>16533</v>
      </c>
      <c r="B22550" s="5" t="s">
        <v>14181</v>
      </c>
      <c r="C22550" s="6" t="s">
        <v>437</v>
      </c>
    </row>
    <row r="22551">
      <c r="A22551" s="9">
        <f t="shared" si="1"/>
        <v>16534</v>
      </c>
      <c r="B22551" s="8" t="s">
        <v>14182</v>
      </c>
      <c r="C22551" s="9" t="s">
        <v>46</v>
      </c>
    </row>
    <row r="22552">
      <c r="A22552" s="9">
        <f t="shared" si="1"/>
        <v>16535</v>
      </c>
      <c r="B22552" s="8" t="s">
        <v>14183</v>
      </c>
      <c r="C22552" s="9" t="s">
        <v>416</v>
      </c>
    </row>
    <row r="22553">
      <c r="A22553" s="9">
        <f t="shared" si="1"/>
        <v>16536</v>
      </c>
      <c r="B22553" s="8" t="s">
        <v>14184</v>
      </c>
      <c r="C22553" s="9" t="s">
        <v>399</v>
      </c>
    </row>
    <row r="22554">
      <c r="A22554" s="9">
        <f t="shared" si="1"/>
        <v>16537</v>
      </c>
      <c r="B22554" s="5" t="s">
        <v>14185</v>
      </c>
      <c r="C22554" s="6" t="s">
        <v>1360</v>
      </c>
    </row>
    <row r="22555">
      <c r="A22555" s="9">
        <f t="shared" si="1"/>
        <v>16538</v>
      </c>
      <c r="B22555" s="5" t="s">
        <v>14186</v>
      </c>
      <c r="C22555" s="6" t="s">
        <v>86</v>
      </c>
    </row>
    <row r="22556">
      <c r="A22556" s="9">
        <f t="shared" si="1"/>
        <v>16539</v>
      </c>
      <c r="B22556" s="5" t="s">
        <v>14187</v>
      </c>
      <c r="C22556" s="6" t="s">
        <v>356</v>
      </c>
    </row>
    <row r="22557">
      <c r="A22557" s="9">
        <f t="shared" si="1"/>
        <v>16540</v>
      </c>
      <c r="B22557" s="5" t="s">
        <v>14188</v>
      </c>
      <c r="C22557" s="6" t="s">
        <v>356</v>
      </c>
    </row>
    <row r="22558">
      <c r="A22558" s="9">
        <f t="shared" si="1"/>
        <v>16541</v>
      </c>
      <c r="B22558" s="5" t="s">
        <v>14189</v>
      </c>
      <c r="C22558" s="6" t="s">
        <v>356</v>
      </c>
    </row>
    <row r="22559">
      <c r="A22559" s="9">
        <f t="shared" si="1"/>
        <v>16542</v>
      </c>
      <c r="B22559" s="5" t="s">
        <v>14190</v>
      </c>
      <c r="C22559" s="6" t="s">
        <v>48</v>
      </c>
    </row>
    <row r="22560">
      <c r="A22560" s="9">
        <f t="shared" si="1"/>
        <v>16543</v>
      </c>
      <c r="B22560" s="5" t="s">
        <v>14191</v>
      </c>
      <c r="C22560" s="6" t="s">
        <v>86</v>
      </c>
    </row>
    <row r="22561">
      <c r="A22561" s="9">
        <f t="shared" si="1"/>
        <v>16544</v>
      </c>
      <c r="B22561" s="5" t="s">
        <v>14192</v>
      </c>
      <c r="C22561" s="6" t="s">
        <v>15</v>
      </c>
    </row>
    <row r="22562">
      <c r="A22562" s="9">
        <f t="shared" si="1"/>
        <v>16545</v>
      </c>
      <c r="B22562" s="5" t="s">
        <v>14193</v>
      </c>
      <c r="C22562" s="6" t="s">
        <v>15</v>
      </c>
    </row>
    <row r="22563">
      <c r="A22563" s="9">
        <f t="shared" si="1"/>
        <v>16546</v>
      </c>
      <c r="B22563" s="5" t="s">
        <v>14194</v>
      </c>
      <c r="C22563" s="6" t="s">
        <v>356</v>
      </c>
    </row>
    <row r="22564">
      <c r="A22564" s="9">
        <f t="shared" si="1"/>
        <v>16547</v>
      </c>
      <c r="B22564" s="5" t="s">
        <v>14195</v>
      </c>
      <c r="C22564" s="6" t="s">
        <v>788</v>
      </c>
    </row>
    <row r="22565">
      <c r="A22565" s="9">
        <f t="shared" si="1"/>
        <v>16547</v>
      </c>
      <c r="B22565" s="5" t="s">
        <v>14195</v>
      </c>
      <c r="C22565" s="6" t="s">
        <v>23637</v>
      </c>
    </row>
    <row r="22566">
      <c r="A22566" s="9">
        <f t="shared" si="1"/>
        <v>16548</v>
      </c>
      <c r="B22566" s="5" t="s">
        <v>14196</v>
      </c>
      <c r="C22566" s="6" t="s">
        <v>1267</v>
      </c>
    </row>
    <row r="22567">
      <c r="A22567" s="9">
        <f t="shared" si="1"/>
        <v>16549</v>
      </c>
      <c r="B22567" s="5" t="s">
        <v>14197</v>
      </c>
      <c r="C22567" s="6" t="s">
        <v>313</v>
      </c>
    </row>
    <row r="22568">
      <c r="A22568" s="9">
        <f t="shared" si="1"/>
        <v>16550</v>
      </c>
      <c r="B22568" s="5" t="s">
        <v>14198</v>
      </c>
      <c r="C22568" s="6" t="s">
        <v>356</v>
      </c>
    </row>
    <row r="22569">
      <c r="A22569" s="9">
        <f t="shared" si="1"/>
        <v>16551</v>
      </c>
      <c r="B22569" s="5" t="s">
        <v>14199</v>
      </c>
      <c r="C22569" s="6" t="s">
        <v>714</v>
      </c>
    </row>
    <row r="22570">
      <c r="A22570" s="9">
        <f t="shared" si="1"/>
        <v>16551</v>
      </c>
      <c r="B22570" s="5" t="s">
        <v>14199</v>
      </c>
      <c r="C22570" s="6" t="s">
        <v>23672</v>
      </c>
    </row>
    <row r="22571">
      <c r="A22571" s="9">
        <f t="shared" si="1"/>
        <v>16552</v>
      </c>
      <c r="B22571" s="5" t="s">
        <v>14200</v>
      </c>
      <c r="C22571" s="6" t="s">
        <v>86</v>
      </c>
    </row>
    <row r="22572">
      <c r="A22572" s="9">
        <f t="shared" si="1"/>
        <v>16553</v>
      </c>
      <c r="B22572" s="5" t="s">
        <v>14201</v>
      </c>
      <c r="C22572" s="6" t="s">
        <v>437</v>
      </c>
    </row>
    <row r="22573">
      <c r="A22573" s="9">
        <f t="shared" si="1"/>
        <v>16554</v>
      </c>
      <c r="B22573" s="5" t="s">
        <v>14202</v>
      </c>
      <c r="C22573" s="6" t="s">
        <v>603</v>
      </c>
    </row>
    <row r="22574">
      <c r="A22574" s="9">
        <f t="shared" si="1"/>
        <v>16555</v>
      </c>
      <c r="B22574" s="5" t="s">
        <v>14203</v>
      </c>
      <c r="C22574" s="6" t="s">
        <v>86</v>
      </c>
    </row>
    <row r="22575">
      <c r="A22575" s="9">
        <f t="shared" si="1"/>
        <v>16556</v>
      </c>
      <c r="B22575" s="5" t="s">
        <v>14204</v>
      </c>
      <c r="C22575" s="6" t="s">
        <v>86</v>
      </c>
    </row>
    <row r="22576">
      <c r="A22576" s="9">
        <f t="shared" si="1"/>
        <v>16557</v>
      </c>
      <c r="B22576" s="5" t="s">
        <v>14205</v>
      </c>
      <c r="C22576" s="6" t="s">
        <v>989</v>
      </c>
    </row>
    <row r="22577">
      <c r="A22577" s="9">
        <f t="shared" si="1"/>
        <v>16558</v>
      </c>
      <c r="B22577" s="8" t="s">
        <v>14206</v>
      </c>
      <c r="C22577" s="9" t="s">
        <v>502</v>
      </c>
    </row>
    <row r="22578">
      <c r="A22578" s="9">
        <f t="shared" si="1"/>
        <v>16559</v>
      </c>
      <c r="B22578" s="5" t="s">
        <v>14207</v>
      </c>
      <c r="C22578" s="6" t="s">
        <v>714</v>
      </c>
    </row>
    <row r="22579">
      <c r="A22579" s="9">
        <f t="shared" si="1"/>
        <v>16559</v>
      </c>
      <c r="B22579" s="5" t="s">
        <v>14207</v>
      </c>
      <c r="C22579" s="6" t="s">
        <v>23672</v>
      </c>
    </row>
    <row r="22580">
      <c r="A22580" s="9">
        <f t="shared" si="1"/>
        <v>16560</v>
      </c>
      <c r="B22580" s="5" t="s">
        <v>14208</v>
      </c>
      <c r="C22580" s="6" t="s">
        <v>714</v>
      </c>
    </row>
    <row r="22581">
      <c r="A22581" s="9">
        <f t="shared" si="1"/>
        <v>16560</v>
      </c>
      <c r="B22581" s="5" t="s">
        <v>14208</v>
      </c>
      <c r="C22581" s="6" t="s">
        <v>23672</v>
      </c>
    </row>
    <row r="22582">
      <c r="A22582" s="9">
        <f t="shared" si="1"/>
        <v>16561</v>
      </c>
      <c r="B22582" s="16" t="s">
        <v>14209</v>
      </c>
      <c r="C22582" s="6" t="s">
        <v>1235</v>
      </c>
    </row>
    <row r="22583">
      <c r="A22583" s="9">
        <f t="shared" si="1"/>
        <v>16562</v>
      </c>
      <c r="B22583" s="8" t="s">
        <v>14210</v>
      </c>
      <c r="C22583" s="9" t="s">
        <v>874</v>
      </c>
    </row>
    <row r="22584">
      <c r="A22584" s="9">
        <f t="shared" si="1"/>
        <v>16563</v>
      </c>
      <c r="B22584" s="5" t="s">
        <v>14211</v>
      </c>
      <c r="C22584" s="6" t="s">
        <v>818</v>
      </c>
    </row>
    <row r="22585">
      <c r="A22585" s="9">
        <f t="shared" si="1"/>
        <v>16564</v>
      </c>
      <c r="B22585" s="5" t="s">
        <v>14212</v>
      </c>
      <c r="C22585" s="6" t="s">
        <v>346</v>
      </c>
    </row>
    <row r="22586">
      <c r="A22586" s="9">
        <f t="shared" si="1"/>
        <v>16564</v>
      </c>
      <c r="B22586" s="5" t="s">
        <v>14212</v>
      </c>
      <c r="C22586" s="6" t="s">
        <v>23628</v>
      </c>
    </row>
    <row r="22587">
      <c r="A22587" s="9">
        <f t="shared" si="1"/>
        <v>16565</v>
      </c>
      <c r="B22587" s="29" t="s">
        <v>26232</v>
      </c>
      <c r="C22587" s="26" t="s">
        <v>23636</v>
      </c>
    </row>
    <row r="22588">
      <c r="A22588" s="9">
        <f t="shared" si="1"/>
        <v>16566</v>
      </c>
      <c r="B22588" s="5" t="s">
        <v>14213</v>
      </c>
      <c r="C22588" s="6" t="s">
        <v>452</v>
      </c>
    </row>
    <row r="22589">
      <c r="A22589" s="9">
        <f t="shared" si="1"/>
        <v>16566</v>
      </c>
      <c r="B22589" s="5" t="s">
        <v>14213</v>
      </c>
      <c r="C22589" s="6" t="s">
        <v>23637</v>
      </c>
    </row>
    <row r="22590">
      <c r="A22590" s="9">
        <f t="shared" si="1"/>
        <v>16567</v>
      </c>
      <c r="B22590" s="5" t="s">
        <v>14214</v>
      </c>
      <c r="C22590" s="6" t="s">
        <v>74</v>
      </c>
    </row>
    <row r="22591">
      <c r="A22591" s="9">
        <f t="shared" si="1"/>
        <v>16568</v>
      </c>
      <c r="B22591" s="5" t="s">
        <v>14215</v>
      </c>
      <c r="C22591" s="6" t="s">
        <v>142</v>
      </c>
    </row>
    <row r="22592">
      <c r="A22592" s="9">
        <f t="shared" si="1"/>
        <v>16569</v>
      </c>
      <c r="B22592" s="5" t="s">
        <v>14216</v>
      </c>
      <c r="C22592" s="6" t="s">
        <v>462</v>
      </c>
    </row>
    <row r="22593">
      <c r="A22593" s="9">
        <f t="shared" si="1"/>
        <v>16569</v>
      </c>
      <c r="B22593" s="5" t="s">
        <v>14216</v>
      </c>
      <c r="C22593" s="6" t="s">
        <v>23637</v>
      </c>
    </row>
    <row r="22594">
      <c r="A22594" s="9">
        <f t="shared" si="1"/>
        <v>16570</v>
      </c>
      <c r="B22594" s="5" t="s">
        <v>14217</v>
      </c>
      <c r="C22594" s="6" t="s">
        <v>452</v>
      </c>
    </row>
    <row r="22595">
      <c r="A22595" s="9">
        <f t="shared" si="1"/>
        <v>16570</v>
      </c>
      <c r="B22595" s="5" t="s">
        <v>14217</v>
      </c>
      <c r="C22595" s="6" t="s">
        <v>23637</v>
      </c>
    </row>
    <row r="22596">
      <c r="A22596" s="9">
        <f t="shared" si="1"/>
        <v>16571</v>
      </c>
      <c r="B22596" s="5" t="s">
        <v>14218</v>
      </c>
      <c r="C22596" s="6" t="s">
        <v>452</v>
      </c>
    </row>
    <row r="22597">
      <c r="A22597" s="9">
        <f t="shared" si="1"/>
        <v>16571</v>
      </c>
      <c r="B22597" s="5" t="s">
        <v>14218</v>
      </c>
      <c r="C22597" s="6" t="s">
        <v>23637</v>
      </c>
    </row>
    <row r="22598">
      <c r="A22598" s="9">
        <f t="shared" si="1"/>
        <v>16572</v>
      </c>
      <c r="B22598" s="25" t="s">
        <v>26233</v>
      </c>
      <c r="C22598" s="26" t="s">
        <v>818</v>
      </c>
    </row>
    <row r="22599">
      <c r="A22599" s="9">
        <f t="shared" si="1"/>
        <v>16573</v>
      </c>
      <c r="B22599" s="25" t="s">
        <v>26234</v>
      </c>
      <c r="C22599" s="26" t="s">
        <v>487</v>
      </c>
    </row>
    <row r="22600">
      <c r="A22600" s="9">
        <f t="shared" si="1"/>
        <v>16573</v>
      </c>
      <c r="B22600" s="27" t="s">
        <v>26234</v>
      </c>
      <c r="C22600" s="28" t="s">
        <v>23637</v>
      </c>
    </row>
    <row r="22601">
      <c r="A22601" s="9">
        <f t="shared" si="1"/>
        <v>16574</v>
      </c>
      <c r="B22601" s="18" t="s">
        <v>14219</v>
      </c>
      <c r="C22601" s="6" t="s">
        <v>818</v>
      </c>
    </row>
    <row r="22602">
      <c r="A22602" s="9">
        <f t="shared" si="1"/>
        <v>16574</v>
      </c>
      <c r="B22602" s="5" t="s">
        <v>14219</v>
      </c>
      <c r="C22602" s="6" t="s">
        <v>179</v>
      </c>
    </row>
    <row r="22603">
      <c r="A22603" s="9">
        <f t="shared" si="1"/>
        <v>16574</v>
      </c>
      <c r="B22603" s="5" t="s">
        <v>14219</v>
      </c>
      <c r="C22603" s="6" t="s">
        <v>23637</v>
      </c>
    </row>
    <row r="22604">
      <c r="A22604" s="9">
        <f t="shared" si="1"/>
        <v>16575</v>
      </c>
      <c r="B22604" s="41" t="s">
        <v>26235</v>
      </c>
      <c r="C22604" s="26" t="s">
        <v>23636</v>
      </c>
    </row>
    <row r="22605">
      <c r="A22605" s="9">
        <f t="shared" si="1"/>
        <v>16576</v>
      </c>
      <c r="B22605" s="5" t="s">
        <v>14220</v>
      </c>
      <c r="C22605" s="6" t="s">
        <v>818</v>
      </c>
    </row>
    <row r="22606">
      <c r="A22606" s="9">
        <f t="shared" si="1"/>
        <v>16577</v>
      </c>
      <c r="B22606" s="38" t="s">
        <v>26236</v>
      </c>
      <c r="C22606" s="26" t="s">
        <v>23636</v>
      </c>
    </row>
    <row r="22607">
      <c r="A22607" s="9">
        <f t="shared" si="1"/>
        <v>16578</v>
      </c>
      <c r="B22607" s="5" t="s">
        <v>14221</v>
      </c>
      <c r="C22607" s="6" t="s">
        <v>196</v>
      </c>
    </row>
    <row r="22608">
      <c r="A22608" s="9">
        <f t="shared" si="1"/>
        <v>16578</v>
      </c>
      <c r="B22608" s="5" t="s">
        <v>14221</v>
      </c>
      <c r="C22608" s="6" t="s">
        <v>23637</v>
      </c>
    </row>
    <row r="22609">
      <c r="A22609" s="9">
        <f t="shared" si="1"/>
        <v>16579</v>
      </c>
      <c r="B22609" s="25" t="s">
        <v>26237</v>
      </c>
      <c r="C22609" s="26" t="s">
        <v>818</v>
      </c>
    </row>
    <row r="22610">
      <c r="A22610" s="9">
        <f t="shared" si="1"/>
        <v>16580</v>
      </c>
      <c r="B22610" s="25" t="s">
        <v>26238</v>
      </c>
      <c r="C22610" s="26" t="s">
        <v>818</v>
      </c>
    </row>
    <row r="22611">
      <c r="A22611" s="9">
        <f t="shared" si="1"/>
        <v>16581</v>
      </c>
      <c r="B22611" s="25" t="s">
        <v>26239</v>
      </c>
      <c r="C22611" s="26" t="s">
        <v>818</v>
      </c>
    </row>
    <row r="22612">
      <c r="A22612" s="9">
        <f t="shared" si="1"/>
        <v>16582</v>
      </c>
      <c r="B22612" s="25" t="s">
        <v>26240</v>
      </c>
      <c r="C22612" s="26" t="s">
        <v>487</v>
      </c>
    </row>
    <row r="22613">
      <c r="A22613" s="9">
        <f t="shared" si="1"/>
        <v>16582</v>
      </c>
      <c r="B22613" s="27" t="s">
        <v>26240</v>
      </c>
      <c r="C22613" s="28" t="s">
        <v>23637</v>
      </c>
    </row>
    <row r="22614">
      <c r="A22614" s="9">
        <f t="shared" si="1"/>
        <v>16583</v>
      </c>
      <c r="B22614" s="5" t="s">
        <v>14222</v>
      </c>
      <c r="C22614" s="6" t="s">
        <v>1235</v>
      </c>
    </row>
    <row r="22615">
      <c r="A22615" s="9">
        <f t="shared" si="1"/>
        <v>16584</v>
      </c>
      <c r="B22615" s="5" t="s">
        <v>14223</v>
      </c>
      <c r="C22615" s="6" t="s">
        <v>437</v>
      </c>
    </row>
    <row r="22616">
      <c r="A22616" s="9">
        <f t="shared" si="1"/>
        <v>16585</v>
      </c>
      <c r="B22616" s="8" t="s">
        <v>14224</v>
      </c>
      <c r="C22616" s="9" t="s">
        <v>530</v>
      </c>
    </row>
    <row r="22617">
      <c r="A22617" s="9">
        <f t="shared" si="1"/>
        <v>16586</v>
      </c>
      <c r="B22617" s="5" t="s">
        <v>14225</v>
      </c>
      <c r="C22617" s="6" t="s">
        <v>785</v>
      </c>
    </row>
    <row r="22618">
      <c r="A22618" s="9">
        <f t="shared" si="1"/>
        <v>16587</v>
      </c>
      <c r="B22618" s="5" t="s">
        <v>14226</v>
      </c>
      <c r="C22618" s="6" t="s">
        <v>20</v>
      </c>
    </row>
    <row r="22619">
      <c r="A22619" s="9">
        <f t="shared" si="1"/>
        <v>16588</v>
      </c>
      <c r="B22619" s="5" t="s">
        <v>14227</v>
      </c>
      <c r="C22619" s="6" t="s">
        <v>356</v>
      </c>
    </row>
    <row r="22620">
      <c r="A22620" s="9">
        <f t="shared" si="1"/>
        <v>16589</v>
      </c>
      <c r="B22620" s="8" t="s">
        <v>14228</v>
      </c>
      <c r="C22620" s="9" t="s">
        <v>818</v>
      </c>
    </row>
    <row r="22621">
      <c r="A22621" s="9">
        <f t="shared" si="1"/>
        <v>16590</v>
      </c>
      <c r="B22621" s="8" t="s">
        <v>14229</v>
      </c>
      <c r="C22621" s="9" t="s">
        <v>8</v>
      </c>
    </row>
    <row r="22622">
      <c r="A22622" s="9">
        <f t="shared" si="1"/>
        <v>16591</v>
      </c>
      <c r="B22622" s="8" t="s">
        <v>14230</v>
      </c>
      <c r="C22622" s="9" t="s">
        <v>8</v>
      </c>
    </row>
    <row r="22623">
      <c r="A22623" s="9">
        <f t="shared" si="1"/>
        <v>16592</v>
      </c>
      <c r="B22623" s="5" t="s">
        <v>14231</v>
      </c>
      <c r="C22623" s="6" t="s">
        <v>1279</v>
      </c>
    </row>
    <row r="22624">
      <c r="A22624" s="9">
        <f t="shared" si="1"/>
        <v>16592</v>
      </c>
      <c r="B22624" s="5" t="s">
        <v>14231</v>
      </c>
      <c r="C22624" s="6" t="s">
        <v>1221</v>
      </c>
    </row>
    <row r="22625">
      <c r="A22625" s="9">
        <f t="shared" si="1"/>
        <v>16593</v>
      </c>
      <c r="B22625" s="8" t="s">
        <v>14232</v>
      </c>
      <c r="C22625" s="9" t="s">
        <v>83</v>
      </c>
    </row>
    <row r="22626">
      <c r="A22626" s="9">
        <f t="shared" si="1"/>
        <v>16594</v>
      </c>
      <c r="B22626" s="5" t="s">
        <v>14233</v>
      </c>
      <c r="C22626" s="6" t="s">
        <v>356</v>
      </c>
    </row>
    <row r="22627">
      <c r="A22627" s="9">
        <f t="shared" si="1"/>
        <v>16595</v>
      </c>
      <c r="B22627" s="5" t="s">
        <v>14234</v>
      </c>
      <c r="C22627" s="6" t="s">
        <v>86</v>
      </c>
    </row>
    <row r="22628">
      <c r="A22628" s="9">
        <f t="shared" si="1"/>
        <v>16596</v>
      </c>
      <c r="B22628" s="8" t="s">
        <v>14235</v>
      </c>
      <c r="C22628" s="9" t="s">
        <v>893</v>
      </c>
    </row>
    <row r="22629">
      <c r="A22629" s="9">
        <f t="shared" si="1"/>
        <v>16597</v>
      </c>
      <c r="B22629" s="5" t="s">
        <v>14236</v>
      </c>
      <c r="C22629" s="6" t="s">
        <v>109</v>
      </c>
    </row>
    <row r="22630">
      <c r="A22630" s="9">
        <f t="shared" si="1"/>
        <v>16598</v>
      </c>
      <c r="B22630" s="8" t="s">
        <v>14237</v>
      </c>
      <c r="C22630" s="9" t="s">
        <v>65</v>
      </c>
    </row>
    <row r="22631">
      <c r="A22631" s="9">
        <f t="shared" si="1"/>
        <v>16599</v>
      </c>
      <c r="B22631" s="8" t="s">
        <v>14238</v>
      </c>
      <c r="C22631" s="9" t="s">
        <v>893</v>
      </c>
    </row>
    <row r="22632">
      <c r="A22632" s="9">
        <f t="shared" si="1"/>
        <v>16600</v>
      </c>
      <c r="B22632" s="5" t="s">
        <v>14239</v>
      </c>
      <c r="C22632" s="6" t="s">
        <v>1120</v>
      </c>
    </row>
    <row r="22633">
      <c r="A22633" s="9">
        <f t="shared" si="1"/>
        <v>16601</v>
      </c>
      <c r="B22633" s="5" t="s">
        <v>14240</v>
      </c>
      <c r="C22633" s="6" t="s">
        <v>437</v>
      </c>
    </row>
    <row r="22634">
      <c r="A22634" s="9">
        <f t="shared" si="1"/>
        <v>16602</v>
      </c>
      <c r="B22634" s="8" t="s">
        <v>14241</v>
      </c>
      <c r="C22634" s="9" t="s">
        <v>42</v>
      </c>
    </row>
    <row r="22635">
      <c r="A22635" s="9">
        <f t="shared" si="1"/>
        <v>16603</v>
      </c>
      <c r="B22635" s="25" t="s">
        <v>26241</v>
      </c>
      <c r="C22635" s="26" t="s">
        <v>8541</v>
      </c>
    </row>
    <row r="22636">
      <c r="A22636" s="9">
        <f t="shared" si="1"/>
        <v>16604</v>
      </c>
      <c r="B22636" s="8" t="s">
        <v>14242</v>
      </c>
      <c r="C22636" s="9" t="s">
        <v>42</v>
      </c>
    </row>
    <row r="22637">
      <c r="A22637" s="9">
        <f t="shared" si="1"/>
        <v>16605</v>
      </c>
      <c r="B22637" s="5" t="s">
        <v>14243</v>
      </c>
      <c r="C22637" s="6" t="s">
        <v>1007</v>
      </c>
    </row>
    <row r="22638">
      <c r="A22638" s="9">
        <f t="shared" si="1"/>
        <v>16606</v>
      </c>
      <c r="B22638" s="8" t="s">
        <v>14244</v>
      </c>
      <c r="C22638" s="9" t="s">
        <v>46</v>
      </c>
    </row>
    <row r="22639">
      <c r="A22639" s="9">
        <f t="shared" si="1"/>
        <v>16607</v>
      </c>
      <c r="B22639" s="5" t="s">
        <v>14245</v>
      </c>
      <c r="C22639" s="6" t="s">
        <v>1378</v>
      </c>
    </row>
    <row r="22640">
      <c r="A22640" s="9">
        <f t="shared" si="1"/>
        <v>16608</v>
      </c>
      <c r="B22640" s="5" t="s">
        <v>14246</v>
      </c>
      <c r="C22640" s="6" t="s">
        <v>1495</v>
      </c>
    </row>
    <row r="22641">
      <c r="A22641" s="9">
        <f t="shared" si="1"/>
        <v>16609</v>
      </c>
      <c r="B22641" s="8" t="s">
        <v>14247</v>
      </c>
      <c r="C22641" s="9" t="s">
        <v>42</v>
      </c>
    </row>
    <row r="22642">
      <c r="A22642" s="9">
        <f t="shared" si="1"/>
        <v>16610</v>
      </c>
      <c r="B22642" s="5" t="s">
        <v>14248</v>
      </c>
      <c r="C22642" s="6" t="s">
        <v>20</v>
      </c>
    </row>
    <row r="22643">
      <c r="A22643" s="9">
        <f t="shared" si="1"/>
        <v>16611</v>
      </c>
      <c r="B22643" s="8" t="s">
        <v>14249</v>
      </c>
      <c r="C22643" s="9" t="s">
        <v>416</v>
      </c>
    </row>
    <row r="22644">
      <c r="A22644" s="9">
        <f t="shared" si="1"/>
        <v>16612</v>
      </c>
      <c r="B22644" s="8" t="s">
        <v>14250</v>
      </c>
      <c r="C22644" s="9" t="s">
        <v>416</v>
      </c>
    </row>
    <row r="22645">
      <c r="A22645" s="9">
        <f t="shared" si="1"/>
        <v>16613</v>
      </c>
      <c r="B22645" s="5" t="s">
        <v>14251</v>
      </c>
      <c r="C22645" s="6" t="s">
        <v>1360</v>
      </c>
    </row>
    <row r="22646">
      <c r="A22646" s="9">
        <f t="shared" si="1"/>
        <v>16614</v>
      </c>
      <c r="B22646" s="5" t="s">
        <v>14252</v>
      </c>
      <c r="C22646" s="6" t="s">
        <v>1360</v>
      </c>
    </row>
    <row r="22647">
      <c r="A22647" s="9">
        <f t="shared" si="1"/>
        <v>16615</v>
      </c>
      <c r="B22647" s="5" t="s">
        <v>14253</v>
      </c>
      <c r="C22647" s="6" t="s">
        <v>1378</v>
      </c>
    </row>
    <row r="22648">
      <c r="A22648" s="9">
        <f t="shared" si="1"/>
        <v>16616</v>
      </c>
      <c r="B22648" s="8" t="s">
        <v>14254</v>
      </c>
      <c r="C22648" s="9" t="s">
        <v>722</v>
      </c>
    </row>
    <row r="22649">
      <c r="A22649" s="9">
        <f t="shared" si="1"/>
        <v>16617</v>
      </c>
      <c r="B22649" s="40" t="s">
        <v>14255</v>
      </c>
      <c r="C22649" s="40" t="s">
        <v>3126</v>
      </c>
    </row>
    <row r="22650">
      <c r="A22650" s="9">
        <f t="shared" si="1"/>
        <v>16617</v>
      </c>
      <c r="B22650" s="40" t="s">
        <v>14255</v>
      </c>
      <c r="C22650" s="28" t="s">
        <v>1262</v>
      </c>
    </row>
    <row r="22651">
      <c r="A22651" s="9">
        <f t="shared" si="1"/>
        <v>16618</v>
      </c>
      <c r="B22651" s="5" t="s">
        <v>14256</v>
      </c>
      <c r="C22651" s="6" t="s">
        <v>1360</v>
      </c>
    </row>
    <row r="22652">
      <c r="A22652" s="9">
        <f t="shared" si="1"/>
        <v>16619</v>
      </c>
      <c r="B22652" s="5" t="s">
        <v>14257</v>
      </c>
      <c r="C22652" s="6" t="s">
        <v>1495</v>
      </c>
    </row>
    <row r="22653">
      <c r="A22653" s="9">
        <f t="shared" si="1"/>
        <v>16620</v>
      </c>
      <c r="B22653" s="8" t="s">
        <v>14258</v>
      </c>
      <c r="C22653" s="9" t="s">
        <v>530</v>
      </c>
    </row>
    <row r="22654">
      <c r="A22654" s="9">
        <f t="shared" si="1"/>
        <v>16621</v>
      </c>
      <c r="B22654" s="8" t="s">
        <v>14259</v>
      </c>
      <c r="C22654" s="9" t="s">
        <v>416</v>
      </c>
    </row>
    <row r="22655">
      <c r="A22655" s="9">
        <f t="shared" si="1"/>
        <v>16622</v>
      </c>
      <c r="B22655" s="5" t="s">
        <v>14260</v>
      </c>
      <c r="C22655" s="6" t="s">
        <v>367</v>
      </c>
    </row>
    <row r="22656">
      <c r="A22656" s="9">
        <f t="shared" si="1"/>
        <v>16623</v>
      </c>
      <c r="B22656" s="8" t="s">
        <v>14261</v>
      </c>
      <c r="C22656" s="9" t="s">
        <v>835</v>
      </c>
    </row>
    <row r="22657">
      <c r="A22657" s="9">
        <f t="shared" si="1"/>
        <v>16624</v>
      </c>
      <c r="B22657" s="25" t="s">
        <v>26242</v>
      </c>
      <c r="C22657" s="26" t="s">
        <v>23845</v>
      </c>
    </row>
    <row r="22658">
      <c r="A22658" s="9">
        <f t="shared" si="1"/>
        <v>16625</v>
      </c>
      <c r="B22658" s="25" t="s">
        <v>26243</v>
      </c>
      <c r="C22658" s="26" t="s">
        <v>23845</v>
      </c>
    </row>
    <row r="22659">
      <c r="A22659" s="9">
        <f t="shared" si="1"/>
        <v>16626</v>
      </c>
      <c r="B22659" s="8" t="s">
        <v>14262</v>
      </c>
      <c r="C22659" s="9" t="s">
        <v>46</v>
      </c>
    </row>
    <row r="22660">
      <c r="A22660" s="9">
        <f t="shared" si="1"/>
        <v>16627</v>
      </c>
      <c r="B22660" s="25" t="s">
        <v>26244</v>
      </c>
      <c r="C22660" s="26" t="s">
        <v>23845</v>
      </c>
    </row>
    <row r="22661">
      <c r="A22661" s="9">
        <f t="shared" si="1"/>
        <v>16628</v>
      </c>
      <c r="B22661" s="5" t="s">
        <v>14263</v>
      </c>
      <c r="C22661" s="6" t="s">
        <v>1360</v>
      </c>
    </row>
    <row r="22662">
      <c r="A22662" s="9">
        <f t="shared" si="1"/>
        <v>16629</v>
      </c>
      <c r="B22662" s="5" t="s">
        <v>14264</v>
      </c>
      <c r="C22662" s="6" t="s">
        <v>4</v>
      </c>
    </row>
    <row r="22663">
      <c r="A22663" s="9">
        <f t="shared" si="1"/>
        <v>16630</v>
      </c>
      <c r="B22663" s="25" t="s">
        <v>26245</v>
      </c>
      <c r="C22663" s="26" t="s">
        <v>23845</v>
      </c>
    </row>
    <row r="22664">
      <c r="A22664" s="9">
        <f t="shared" si="1"/>
        <v>16631</v>
      </c>
      <c r="B22664" s="8" t="s">
        <v>14265</v>
      </c>
      <c r="C22664" s="9" t="s">
        <v>177</v>
      </c>
    </row>
    <row r="22665">
      <c r="A22665" s="9">
        <f t="shared" si="1"/>
        <v>16631</v>
      </c>
      <c r="B22665" s="8" t="s">
        <v>14265</v>
      </c>
      <c r="C22665" s="9" t="s">
        <v>25</v>
      </c>
    </row>
    <row r="22666">
      <c r="A22666" s="9">
        <f t="shared" si="1"/>
        <v>16632</v>
      </c>
      <c r="B22666" s="5" t="s">
        <v>14266</v>
      </c>
      <c r="C22666" s="6" t="s">
        <v>393</v>
      </c>
    </row>
    <row r="22667">
      <c r="A22667" s="9">
        <f t="shared" si="1"/>
        <v>16633</v>
      </c>
      <c r="B22667" s="8" t="s">
        <v>14267</v>
      </c>
      <c r="C22667" s="9" t="s">
        <v>56</v>
      </c>
    </row>
    <row r="22668">
      <c r="A22668" s="9">
        <f t="shared" si="1"/>
        <v>16634</v>
      </c>
      <c r="B22668" s="8" t="s">
        <v>14268</v>
      </c>
      <c r="C22668" s="9" t="s">
        <v>40</v>
      </c>
    </row>
    <row r="22669">
      <c r="A22669" s="9">
        <f t="shared" si="1"/>
        <v>16635</v>
      </c>
      <c r="B22669" s="8" t="s">
        <v>14269</v>
      </c>
      <c r="C22669" s="9" t="s">
        <v>60</v>
      </c>
    </row>
    <row r="22670">
      <c r="A22670" s="9">
        <f t="shared" si="1"/>
        <v>16635</v>
      </c>
      <c r="B22670" s="8" t="s">
        <v>14269</v>
      </c>
      <c r="C22670" s="9" t="s">
        <v>162</v>
      </c>
    </row>
    <row r="22671">
      <c r="A22671" s="9">
        <f t="shared" si="1"/>
        <v>16636</v>
      </c>
      <c r="B22671" s="25" t="s">
        <v>26246</v>
      </c>
      <c r="C22671" s="26" t="s">
        <v>23817</v>
      </c>
    </row>
    <row r="22672">
      <c r="A22672" s="9">
        <f t="shared" si="1"/>
        <v>16637</v>
      </c>
      <c r="B22672" s="8" t="s">
        <v>14270</v>
      </c>
      <c r="C22672" s="9" t="s">
        <v>162</v>
      </c>
    </row>
    <row r="22673">
      <c r="A22673" s="9">
        <f t="shared" si="1"/>
        <v>16638</v>
      </c>
      <c r="B22673" s="8" t="s">
        <v>14271</v>
      </c>
      <c r="C22673" s="9" t="s">
        <v>177</v>
      </c>
    </row>
    <row r="22674">
      <c r="A22674" s="9">
        <f t="shared" si="1"/>
        <v>16639</v>
      </c>
      <c r="B22674" s="8" t="s">
        <v>14272</v>
      </c>
      <c r="C22674" s="9" t="s">
        <v>60</v>
      </c>
    </row>
    <row r="22675">
      <c r="A22675" s="9">
        <f t="shared" si="1"/>
        <v>16639</v>
      </c>
      <c r="B22675" s="8" t="s">
        <v>14272</v>
      </c>
      <c r="C22675" s="9" t="s">
        <v>83</v>
      </c>
    </row>
    <row r="22676">
      <c r="A22676" s="9">
        <f t="shared" si="1"/>
        <v>16640</v>
      </c>
      <c r="B22676" s="25" t="s">
        <v>26247</v>
      </c>
      <c r="C22676" s="26" t="s">
        <v>12983</v>
      </c>
    </row>
    <row r="22677">
      <c r="A22677" s="9">
        <f t="shared" si="1"/>
        <v>16641</v>
      </c>
      <c r="B22677" s="5" t="s">
        <v>14273</v>
      </c>
      <c r="C22677" s="6" t="s">
        <v>48</v>
      </c>
    </row>
    <row r="22678">
      <c r="A22678" s="9">
        <f t="shared" si="1"/>
        <v>16642</v>
      </c>
      <c r="B22678" s="5" t="s">
        <v>14274</v>
      </c>
      <c r="C22678" s="6" t="s">
        <v>1279</v>
      </c>
    </row>
    <row r="22679">
      <c r="A22679" s="9">
        <f t="shared" si="1"/>
        <v>16643</v>
      </c>
      <c r="B22679" s="5" t="s">
        <v>14275</v>
      </c>
      <c r="C22679" s="17" t="s">
        <v>1470</v>
      </c>
    </row>
    <row r="22680">
      <c r="A22680" s="9">
        <f t="shared" si="1"/>
        <v>16644</v>
      </c>
      <c r="B22680" s="5" t="s">
        <v>14276</v>
      </c>
      <c r="C22680" s="6" t="s">
        <v>4</v>
      </c>
    </row>
    <row r="22681">
      <c r="A22681" s="9">
        <f t="shared" si="1"/>
        <v>16645</v>
      </c>
      <c r="B22681" s="8" t="s">
        <v>14277</v>
      </c>
      <c r="C22681" s="9" t="s">
        <v>177</v>
      </c>
    </row>
    <row r="22682">
      <c r="A22682" s="9">
        <f t="shared" si="1"/>
        <v>16645</v>
      </c>
      <c r="B22682" s="8" t="s">
        <v>14277</v>
      </c>
      <c r="C22682" s="9" t="s">
        <v>280</v>
      </c>
    </row>
    <row r="22683">
      <c r="A22683" s="9">
        <f t="shared" si="1"/>
        <v>16646</v>
      </c>
      <c r="B22683" s="8" t="s">
        <v>14278</v>
      </c>
      <c r="C22683" s="9" t="s">
        <v>56</v>
      </c>
    </row>
    <row r="22684">
      <c r="A22684" s="9">
        <f t="shared" si="1"/>
        <v>16646</v>
      </c>
      <c r="B22684" s="8" t="s">
        <v>14278</v>
      </c>
      <c r="C22684" s="9" t="s">
        <v>60</v>
      </c>
    </row>
    <row r="22685">
      <c r="A22685" s="9">
        <f t="shared" si="1"/>
        <v>16647</v>
      </c>
      <c r="B22685" s="5" t="s">
        <v>14279</v>
      </c>
      <c r="C22685" s="6" t="s">
        <v>362</v>
      </c>
    </row>
    <row r="22686">
      <c r="A22686" s="9">
        <f t="shared" si="1"/>
        <v>16648</v>
      </c>
      <c r="B22686" s="5" t="s">
        <v>14280</v>
      </c>
      <c r="C22686" s="6" t="s">
        <v>1207</v>
      </c>
    </row>
    <row r="22687">
      <c r="A22687" s="9">
        <f t="shared" si="1"/>
        <v>16649</v>
      </c>
      <c r="B22687" s="5" t="s">
        <v>14281</v>
      </c>
      <c r="C22687" s="6" t="s">
        <v>1207</v>
      </c>
    </row>
    <row r="22688">
      <c r="A22688" s="9">
        <f t="shared" si="1"/>
        <v>16650</v>
      </c>
      <c r="B22688" s="8" t="s">
        <v>14282</v>
      </c>
      <c r="C22688" s="9" t="s">
        <v>52</v>
      </c>
    </row>
    <row r="22689">
      <c r="A22689" s="9">
        <f t="shared" si="1"/>
        <v>16651</v>
      </c>
      <c r="B22689" s="25" t="s">
        <v>26248</v>
      </c>
      <c r="C22689" s="26" t="s">
        <v>23845</v>
      </c>
    </row>
    <row r="22690">
      <c r="A22690" s="9">
        <f t="shared" si="1"/>
        <v>16652</v>
      </c>
      <c r="B22690" s="8" t="s">
        <v>14283</v>
      </c>
      <c r="C22690" s="9" t="s">
        <v>1169</v>
      </c>
    </row>
    <row r="22691">
      <c r="A22691" s="9">
        <f t="shared" si="1"/>
        <v>16653</v>
      </c>
      <c r="B22691" s="5" t="s">
        <v>14284</v>
      </c>
      <c r="C22691" s="6" t="s">
        <v>639</v>
      </c>
    </row>
    <row r="22692">
      <c r="A22692" s="9">
        <f t="shared" si="1"/>
        <v>16654</v>
      </c>
      <c r="B22692" s="8" t="s">
        <v>14285</v>
      </c>
      <c r="C22692" s="9" t="s">
        <v>280</v>
      </c>
    </row>
    <row r="22693">
      <c r="A22693" s="9">
        <f t="shared" si="1"/>
        <v>16655</v>
      </c>
      <c r="B22693" s="5" t="s">
        <v>14286</v>
      </c>
      <c r="C22693" s="6" t="s">
        <v>1260</v>
      </c>
    </row>
    <row r="22694">
      <c r="A22694" s="9">
        <f t="shared" si="1"/>
        <v>16656</v>
      </c>
      <c r="B22694" s="25" t="s">
        <v>26249</v>
      </c>
      <c r="C22694" s="26" t="s">
        <v>11797</v>
      </c>
    </row>
    <row r="22695">
      <c r="A22695" s="9">
        <f t="shared" si="1"/>
        <v>16657</v>
      </c>
      <c r="B22695" s="25" t="s">
        <v>26250</v>
      </c>
      <c r="C22695" s="26" t="s">
        <v>12983</v>
      </c>
    </row>
    <row r="22696">
      <c r="A22696" s="9">
        <f t="shared" si="1"/>
        <v>16658</v>
      </c>
      <c r="B22696" s="5" t="s">
        <v>14287</v>
      </c>
      <c r="C22696" s="6" t="s">
        <v>471</v>
      </c>
    </row>
    <row r="22697">
      <c r="A22697" s="9">
        <f t="shared" si="1"/>
        <v>16659</v>
      </c>
      <c r="B22697" s="5" t="s">
        <v>14288</v>
      </c>
      <c r="C22697" s="6" t="s">
        <v>4</v>
      </c>
    </row>
    <row r="22698">
      <c r="A22698" s="9">
        <f t="shared" si="1"/>
        <v>16660</v>
      </c>
      <c r="B22698" s="25" t="s">
        <v>26251</v>
      </c>
      <c r="C22698" s="26" t="s">
        <v>23812</v>
      </c>
    </row>
    <row r="22699">
      <c r="A22699" s="9">
        <f t="shared" si="1"/>
        <v>16661</v>
      </c>
      <c r="B22699" s="5" t="s">
        <v>14289</v>
      </c>
      <c r="C22699" s="6" t="s">
        <v>437</v>
      </c>
    </row>
    <row r="22700">
      <c r="A22700" s="9">
        <f t="shared" si="1"/>
        <v>16662</v>
      </c>
      <c r="B22700" s="25" t="s">
        <v>26252</v>
      </c>
      <c r="C22700" s="26" t="s">
        <v>8541</v>
      </c>
    </row>
    <row r="22701">
      <c r="A22701" s="9">
        <f t="shared" si="1"/>
        <v>16663</v>
      </c>
      <c r="B22701" s="8" t="s">
        <v>14290</v>
      </c>
      <c r="C22701" s="9" t="s">
        <v>40</v>
      </c>
    </row>
    <row r="22702">
      <c r="A22702" s="9">
        <f t="shared" si="1"/>
        <v>16664</v>
      </c>
      <c r="B22702" s="5" t="s">
        <v>14291</v>
      </c>
      <c r="C22702" s="6" t="s">
        <v>426</v>
      </c>
    </row>
    <row r="22703">
      <c r="A22703" s="9">
        <f t="shared" si="1"/>
        <v>16665</v>
      </c>
      <c r="B22703" s="5" t="s">
        <v>14292</v>
      </c>
      <c r="C22703" s="6" t="s">
        <v>95</v>
      </c>
    </row>
    <row r="22704">
      <c r="A22704" s="9">
        <f t="shared" si="1"/>
        <v>16666</v>
      </c>
      <c r="B22704" s="5" t="s">
        <v>14293</v>
      </c>
      <c r="C22704" s="6" t="s">
        <v>591</v>
      </c>
    </row>
    <row r="22705">
      <c r="A22705" s="9">
        <f t="shared" si="1"/>
        <v>16667</v>
      </c>
      <c r="B22705" s="5" t="s">
        <v>14294</v>
      </c>
      <c r="C22705" s="6" t="s">
        <v>591</v>
      </c>
    </row>
    <row r="22706">
      <c r="A22706" s="9">
        <f t="shared" si="1"/>
        <v>16668</v>
      </c>
      <c r="B22706" s="8" t="s">
        <v>14295</v>
      </c>
      <c r="C22706" s="9" t="s">
        <v>24</v>
      </c>
    </row>
    <row r="22707">
      <c r="A22707" s="9">
        <f t="shared" si="1"/>
        <v>16669</v>
      </c>
      <c r="B22707" s="5" t="s">
        <v>14296</v>
      </c>
      <c r="C22707" s="6" t="s">
        <v>1267</v>
      </c>
    </row>
    <row r="22708">
      <c r="A22708" s="9">
        <f t="shared" si="1"/>
        <v>16670</v>
      </c>
      <c r="B22708" s="8" t="s">
        <v>14297</v>
      </c>
      <c r="C22708" s="9" t="s">
        <v>40</v>
      </c>
    </row>
    <row r="22709">
      <c r="A22709" s="9">
        <f t="shared" si="1"/>
        <v>16671</v>
      </c>
      <c r="B22709" s="8" t="s">
        <v>14298</v>
      </c>
      <c r="C22709" s="9" t="s">
        <v>40</v>
      </c>
    </row>
    <row r="22710">
      <c r="A22710" s="9">
        <f t="shared" si="1"/>
        <v>16672</v>
      </c>
      <c r="B22710" s="8" t="s">
        <v>14299</v>
      </c>
      <c r="C22710" s="9" t="s">
        <v>72</v>
      </c>
    </row>
    <row r="22711">
      <c r="A22711" s="9">
        <f t="shared" si="1"/>
        <v>16673</v>
      </c>
      <c r="B22711" s="5" t="s">
        <v>14300</v>
      </c>
      <c r="C22711" s="6" t="s">
        <v>426</v>
      </c>
    </row>
    <row r="22712">
      <c r="A22712" s="9">
        <f t="shared" si="1"/>
        <v>16674</v>
      </c>
      <c r="B22712" s="5" t="s">
        <v>14301</v>
      </c>
      <c r="C22712" s="6" t="s">
        <v>1262</v>
      </c>
    </row>
    <row r="22713">
      <c r="A22713" s="9">
        <f t="shared" si="1"/>
        <v>16675</v>
      </c>
      <c r="B22713" s="16" t="s">
        <v>14302</v>
      </c>
      <c r="C22713" s="6" t="s">
        <v>1235</v>
      </c>
    </row>
    <row r="22714">
      <c r="A22714" s="9">
        <f t="shared" si="1"/>
        <v>16676</v>
      </c>
      <c r="B22714" s="5" t="s">
        <v>14303</v>
      </c>
      <c r="C22714" s="6" t="s">
        <v>393</v>
      </c>
    </row>
    <row r="22715">
      <c r="A22715" s="9">
        <f t="shared" si="1"/>
        <v>16677</v>
      </c>
      <c r="B22715" s="5" t="s">
        <v>14304</v>
      </c>
      <c r="C22715" s="6" t="s">
        <v>610</v>
      </c>
    </row>
    <row r="22716">
      <c r="A22716" s="9">
        <f t="shared" si="1"/>
        <v>16678</v>
      </c>
      <c r="B22716" s="8" t="s">
        <v>14305</v>
      </c>
      <c r="C22716" s="9" t="s">
        <v>845</v>
      </c>
    </row>
    <row r="22717">
      <c r="A22717" s="9">
        <f t="shared" si="1"/>
        <v>16679</v>
      </c>
      <c r="B22717" s="5" t="s">
        <v>14306</v>
      </c>
      <c r="C22717" s="6" t="s">
        <v>153</v>
      </c>
    </row>
    <row r="22718">
      <c r="A22718" s="9">
        <f t="shared" si="1"/>
        <v>16679</v>
      </c>
      <c r="B22718" s="5" t="s">
        <v>14306</v>
      </c>
      <c r="C22718" s="6" t="s">
        <v>23637</v>
      </c>
    </row>
    <row r="22719">
      <c r="A22719" s="9">
        <f t="shared" si="1"/>
        <v>16680</v>
      </c>
      <c r="B22719" s="8" t="s">
        <v>14307</v>
      </c>
      <c r="C22719" s="9" t="s">
        <v>25</v>
      </c>
    </row>
    <row r="22720">
      <c r="A22720" s="9">
        <f t="shared" si="1"/>
        <v>16681</v>
      </c>
      <c r="B22720" s="8" t="s">
        <v>14308</v>
      </c>
      <c r="C22720" s="9" t="s">
        <v>64</v>
      </c>
    </row>
    <row r="22721">
      <c r="A22721" s="9">
        <f t="shared" si="1"/>
        <v>16682</v>
      </c>
      <c r="B22721" s="5" t="s">
        <v>14309</v>
      </c>
      <c r="C22721" s="6" t="s">
        <v>4</v>
      </c>
    </row>
    <row r="22722">
      <c r="A22722" s="9">
        <f t="shared" si="1"/>
        <v>16683</v>
      </c>
      <c r="B22722" s="5" t="s">
        <v>14310</v>
      </c>
      <c r="C22722" s="6" t="s">
        <v>639</v>
      </c>
    </row>
    <row r="22723">
      <c r="A22723" s="9">
        <f t="shared" si="1"/>
        <v>16684</v>
      </c>
      <c r="B22723" s="5" t="s">
        <v>14311</v>
      </c>
      <c r="C22723" s="6" t="s">
        <v>1279</v>
      </c>
    </row>
    <row r="22724">
      <c r="A22724" s="9">
        <f t="shared" si="1"/>
        <v>16685</v>
      </c>
      <c r="B22724" s="5" t="s">
        <v>14312</v>
      </c>
      <c r="C22724" s="6" t="s">
        <v>1324</v>
      </c>
    </row>
    <row r="22725">
      <c r="A22725" s="9">
        <f t="shared" si="1"/>
        <v>16686</v>
      </c>
      <c r="B22725" s="5" t="s">
        <v>14313</v>
      </c>
      <c r="C22725" s="6" t="s">
        <v>393</v>
      </c>
    </row>
    <row r="22726">
      <c r="A22726" s="9">
        <f t="shared" si="1"/>
        <v>16687</v>
      </c>
      <c r="B22726" s="8" t="s">
        <v>14314</v>
      </c>
      <c r="C22726" s="9" t="s">
        <v>818</v>
      </c>
    </row>
    <row r="22727">
      <c r="A22727" s="9">
        <f t="shared" si="1"/>
        <v>16688</v>
      </c>
      <c r="B22727" s="12" t="s">
        <v>14315</v>
      </c>
      <c r="C22727" s="13" t="s">
        <v>420</v>
      </c>
    </row>
    <row r="22728">
      <c r="A22728" s="9">
        <f t="shared" si="1"/>
        <v>16688</v>
      </c>
      <c r="B22728" s="12" t="s">
        <v>14315</v>
      </c>
      <c r="C22728" s="6" t="s">
        <v>23672</v>
      </c>
    </row>
    <row r="22729">
      <c r="A22729" s="9">
        <f t="shared" si="1"/>
        <v>16689</v>
      </c>
      <c r="B22729" s="5" t="s">
        <v>14316</v>
      </c>
      <c r="C22729" s="6" t="s">
        <v>1279</v>
      </c>
    </row>
    <row r="22730">
      <c r="A22730" s="9">
        <f t="shared" si="1"/>
        <v>16689</v>
      </c>
      <c r="B22730" s="5" t="s">
        <v>14316</v>
      </c>
      <c r="C22730" s="6" t="s">
        <v>48</v>
      </c>
    </row>
    <row r="22731">
      <c r="A22731" s="9">
        <f t="shared" si="1"/>
        <v>16690</v>
      </c>
      <c r="B22731" s="5" t="s">
        <v>14317</v>
      </c>
      <c r="C22731" s="6" t="s">
        <v>785</v>
      </c>
    </row>
    <row r="22732">
      <c r="A22732" s="9">
        <f t="shared" si="1"/>
        <v>16691</v>
      </c>
      <c r="B22732" s="5" t="s">
        <v>14318</v>
      </c>
      <c r="C22732" s="6" t="s">
        <v>367</v>
      </c>
    </row>
    <row r="22733">
      <c r="A22733" s="9">
        <f t="shared" si="1"/>
        <v>16692</v>
      </c>
      <c r="B22733" s="5" t="s">
        <v>14319</v>
      </c>
      <c r="C22733" s="6" t="s">
        <v>59</v>
      </c>
    </row>
    <row r="22734">
      <c r="A22734" s="9">
        <f t="shared" si="1"/>
        <v>16693</v>
      </c>
      <c r="B22734" s="8" t="s">
        <v>14320</v>
      </c>
      <c r="C22734" s="9" t="s">
        <v>76</v>
      </c>
    </row>
    <row r="22735">
      <c r="A22735" s="9">
        <f t="shared" si="1"/>
        <v>16694</v>
      </c>
      <c r="B22735" s="5" t="s">
        <v>14321</v>
      </c>
      <c r="C22735" s="6" t="s">
        <v>367</v>
      </c>
    </row>
    <row r="22736">
      <c r="A22736" s="9">
        <f t="shared" si="1"/>
        <v>16695</v>
      </c>
      <c r="B22736" s="5" t="s">
        <v>14322</v>
      </c>
      <c r="C22736" s="6" t="s">
        <v>367</v>
      </c>
    </row>
    <row r="22737">
      <c r="A22737" s="9">
        <f t="shared" si="1"/>
        <v>16696</v>
      </c>
      <c r="B22737" s="5" t="s">
        <v>14323</v>
      </c>
      <c r="C22737" s="6" t="s">
        <v>4</v>
      </c>
    </row>
    <row r="22738">
      <c r="A22738" s="9">
        <f t="shared" si="1"/>
        <v>16697</v>
      </c>
      <c r="B22738" s="8" t="s">
        <v>14324</v>
      </c>
      <c r="C22738" s="9" t="s">
        <v>815</v>
      </c>
    </row>
    <row r="22739">
      <c r="A22739" s="9">
        <f t="shared" si="1"/>
        <v>16698</v>
      </c>
      <c r="B22739" s="38" t="s">
        <v>26253</v>
      </c>
      <c r="C22739" s="26" t="s">
        <v>23636</v>
      </c>
    </row>
    <row r="22740">
      <c r="A22740" s="9">
        <f t="shared" si="1"/>
        <v>16699</v>
      </c>
      <c r="B22740" s="8" t="s">
        <v>14325</v>
      </c>
      <c r="C22740" s="9" t="s">
        <v>142</v>
      </c>
    </row>
    <row r="22741">
      <c r="A22741" s="9">
        <f t="shared" si="1"/>
        <v>16700</v>
      </c>
      <c r="B22741" s="5" t="s">
        <v>14326</v>
      </c>
      <c r="C22741" s="6" t="s">
        <v>1267</v>
      </c>
    </row>
    <row r="22742">
      <c r="A22742" s="9">
        <f t="shared" si="1"/>
        <v>16701</v>
      </c>
      <c r="B22742" s="5" t="s">
        <v>14327</v>
      </c>
      <c r="C22742" s="6" t="s">
        <v>267</v>
      </c>
    </row>
    <row r="22743">
      <c r="A22743" s="9">
        <f t="shared" si="1"/>
        <v>16701</v>
      </c>
      <c r="B22743" s="5" t="s">
        <v>14327</v>
      </c>
      <c r="C22743" s="6" t="s">
        <v>23637</v>
      </c>
    </row>
    <row r="22744">
      <c r="A22744" s="9">
        <f t="shared" si="1"/>
        <v>16702</v>
      </c>
      <c r="B22744" s="38" t="s">
        <v>26254</v>
      </c>
      <c r="C22744" s="26" t="s">
        <v>23636</v>
      </c>
    </row>
    <row r="22745">
      <c r="A22745" s="9">
        <f t="shared" si="1"/>
        <v>16703</v>
      </c>
      <c r="B22745" s="29" t="s">
        <v>26255</v>
      </c>
      <c r="C22745" s="26" t="s">
        <v>23636</v>
      </c>
    </row>
    <row r="22746">
      <c r="A22746" s="9">
        <f t="shared" si="1"/>
        <v>16704</v>
      </c>
      <c r="B22746" s="25" t="s">
        <v>26256</v>
      </c>
      <c r="C22746" s="26" t="s">
        <v>23812</v>
      </c>
    </row>
    <row r="22747">
      <c r="A22747" s="9">
        <f t="shared" si="1"/>
        <v>16705</v>
      </c>
      <c r="B22747" s="8" t="s">
        <v>14328</v>
      </c>
      <c r="C22747" s="9" t="s">
        <v>399</v>
      </c>
    </row>
    <row r="22748">
      <c r="A22748" s="9">
        <f t="shared" si="1"/>
        <v>16706</v>
      </c>
      <c r="B22748" s="5" t="s">
        <v>14329</v>
      </c>
      <c r="C22748" s="6" t="s">
        <v>346</v>
      </c>
    </row>
    <row r="22749">
      <c r="A22749" s="9">
        <f t="shared" si="1"/>
        <v>16706</v>
      </c>
      <c r="B22749" s="5" t="s">
        <v>14329</v>
      </c>
      <c r="C22749" s="6" t="s">
        <v>23628</v>
      </c>
    </row>
    <row r="22750">
      <c r="A22750" s="9">
        <f t="shared" si="1"/>
        <v>16707</v>
      </c>
      <c r="B22750" s="8" t="s">
        <v>14330</v>
      </c>
      <c r="C22750" s="9" t="s">
        <v>502</v>
      </c>
    </row>
    <row r="22751">
      <c r="A22751" s="9">
        <f t="shared" si="1"/>
        <v>16708</v>
      </c>
      <c r="B22751" s="8" t="s">
        <v>14331</v>
      </c>
      <c r="C22751" s="9" t="s">
        <v>845</v>
      </c>
    </row>
    <row r="22752">
      <c r="A22752" s="9">
        <f t="shared" si="1"/>
        <v>16709</v>
      </c>
      <c r="B22752" s="5" t="s">
        <v>14332</v>
      </c>
      <c r="C22752" s="6" t="s">
        <v>591</v>
      </c>
    </row>
    <row r="22753">
      <c r="A22753" s="9">
        <f t="shared" si="1"/>
        <v>16710</v>
      </c>
      <c r="B22753" s="25" t="s">
        <v>26257</v>
      </c>
      <c r="C22753" s="26" t="s">
        <v>23845</v>
      </c>
    </row>
    <row r="22754">
      <c r="A22754" s="9">
        <f t="shared" si="1"/>
        <v>16711</v>
      </c>
      <c r="B22754" s="5" t="s">
        <v>14333</v>
      </c>
      <c r="C22754" s="6" t="s">
        <v>27</v>
      </c>
    </row>
    <row r="22755">
      <c r="A22755" s="9">
        <f t="shared" si="1"/>
        <v>16712</v>
      </c>
      <c r="B22755" s="5" t="s">
        <v>14334</v>
      </c>
      <c r="C22755" s="6" t="s">
        <v>95</v>
      </c>
    </row>
    <row r="22756">
      <c r="A22756" s="9">
        <f t="shared" si="1"/>
        <v>16713</v>
      </c>
      <c r="B22756" s="5" t="s">
        <v>14335</v>
      </c>
      <c r="C22756" s="6" t="s">
        <v>1394</v>
      </c>
    </row>
    <row r="22757">
      <c r="A22757" s="9">
        <f t="shared" si="1"/>
        <v>16714</v>
      </c>
      <c r="B22757" s="8" t="s">
        <v>14336</v>
      </c>
      <c r="C22757" s="9" t="s">
        <v>502</v>
      </c>
    </row>
    <row r="22758">
      <c r="A22758" s="9">
        <f t="shared" si="1"/>
        <v>16715</v>
      </c>
      <c r="B22758" s="25" t="s">
        <v>26258</v>
      </c>
      <c r="C22758" s="26" t="s">
        <v>23653</v>
      </c>
    </row>
    <row r="22759">
      <c r="A22759" s="9">
        <f t="shared" si="1"/>
        <v>16716</v>
      </c>
      <c r="B22759" s="8" t="s">
        <v>14337</v>
      </c>
      <c r="C22759" s="9" t="s">
        <v>530</v>
      </c>
    </row>
    <row r="22760">
      <c r="A22760" s="9">
        <f t="shared" si="1"/>
        <v>16717</v>
      </c>
      <c r="B22760" s="8" t="s">
        <v>14338</v>
      </c>
      <c r="C22760" s="9" t="s">
        <v>399</v>
      </c>
    </row>
    <row r="22761">
      <c r="A22761" s="9">
        <f t="shared" si="1"/>
        <v>16718</v>
      </c>
      <c r="B22761" s="5" t="s">
        <v>14339</v>
      </c>
      <c r="C22761" s="6" t="s">
        <v>362</v>
      </c>
    </row>
    <row r="22762">
      <c r="A22762" s="9">
        <f t="shared" si="1"/>
        <v>16719</v>
      </c>
      <c r="B22762" s="5" t="s">
        <v>14340</v>
      </c>
      <c r="C22762" s="6" t="s">
        <v>731</v>
      </c>
    </row>
    <row r="22763">
      <c r="A22763" s="9">
        <f t="shared" si="1"/>
        <v>16720</v>
      </c>
      <c r="B22763" s="5" t="s">
        <v>14341</v>
      </c>
      <c r="C22763" s="6" t="s">
        <v>785</v>
      </c>
    </row>
    <row r="22764">
      <c r="A22764" s="9">
        <f t="shared" si="1"/>
        <v>16721</v>
      </c>
      <c r="B22764" s="8" t="s">
        <v>14342</v>
      </c>
      <c r="C22764" s="9" t="s">
        <v>8</v>
      </c>
    </row>
    <row r="22765">
      <c r="A22765" s="9">
        <f t="shared" si="1"/>
        <v>16722</v>
      </c>
      <c r="B22765" s="5" t="s">
        <v>14343</v>
      </c>
      <c r="C22765" s="6" t="s">
        <v>1394</v>
      </c>
    </row>
    <row r="22766">
      <c r="A22766" s="9">
        <f t="shared" si="1"/>
        <v>16723</v>
      </c>
      <c r="B22766" s="5" t="s">
        <v>14344</v>
      </c>
      <c r="C22766" s="6" t="s">
        <v>683</v>
      </c>
    </row>
    <row r="22767">
      <c r="A22767" s="9">
        <f t="shared" si="1"/>
        <v>16723</v>
      </c>
      <c r="B22767" s="37" t="s">
        <v>14344</v>
      </c>
      <c r="C22767" s="28" t="s">
        <v>23633</v>
      </c>
    </row>
    <row r="22768">
      <c r="A22768" s="9">
        <f t="shared" si="1"/>
        <v>16724</v>
      </c>
      <c r="B22768" s="5" t="s">
        <v>14345</v>
      </c>
      <c r="C22768" s="6" t="s">
        <v>74</v>
      </c>
    </row>
    <row r="22769">
      <c r="A22769" s="9">
        <f t="shared" si="1"/>
        <v>16725</v>
      </c>
      <c r="B22769" s="25" t="s">
        <v>26259</v>
      </c>
      <c r="C22769" s="26" t="s">
        <v>23761</v>
      </c>
    </row>
    <row r="22770">
      <c r="A22770" s="9">
        <f t="shared" si="1"/>
        <v>16726</v>
      </c>
      <c r="B22770" s="5" t="s">
        <v>14346</v>
      </c>
      <c r="C22770" s="6" t="s">
        <v>109</v>
      </c>
    </row>
    <row r="22771">
      <c r="A22771" s="9">
        <f t="shared" si="1"/>
        <v>16726</v>
      </c>
      <c r="B22771" s="5" t="s">
        <v>14346</v>
      </c>
      <c r="C22771" s="6" t="s">
        <v>60</v>
      </c>
    </row>
    <row r="22772">
      <c r="A22772" s="9">
        <f t="shared" si="1"/>
        <v>16727</v>
      </c>
      <c r="B22772" s="8" t="s">
        <v>14347</v>
      </c>
      <c r="C22772" s="9" t="s">
        <v>60</v>
      </c>
    </row>
    <row r="22773">
      <c r="A22773" s="9">
        <f t="shared" si="1"/>
        <v>16728</v>
      </c>
      <c r="B22773" s="8" t="s">
        <v>14348</v>
      </c>
      <c r="C22773" s="9" t="s">
        <v>60</v>
      </c>
    </row>
    <row r="22774">
      <c r="A22774" s="9">
        <f t="shared" si="1"/>
        <v>16729</v>
      </c>
      <c r="B22774" s="8" t="s">
        <v>14349</v>
      </c>
      <c r="C22774" s="9" t="s">
        <v>60</v>
      </c>
    </row>
    <row r="22775">
      <c r="A22775" s="9">
        <f t="shared" si="1"/>
        <v>16730</v>
      </c>
      <c r="B22775" s="8" t="s">
        <v>14350</v>
      </c>
      <c r="C22775" s="9" t="s">
        <v>142</v>
      </c>
    </row>
    <row r="22776">
      <c r="A22776" s="9">
        <f t="shared" si="1"/>
        <v>16731</v>
      </c>
      <c r="B22776" s="8" t="s">
        <v>14351</v>
      </c>
      <c r="C22776" s="6" t="s">
        <v>150</v>
      </c>
    </row>
    <row r="22777">
      <c r="A22777" s="9">
        <f t="shared" si="1"/>
        <v>16731</v>
      </c>
      <c r="B22777" s="8" t="s">
        <v>14351</v>
      </c>
      <c r="C22777" s="6" t="s">
        <v>23637</v>
      </c>
    </row>
    <row r="22778">
      <c r="A22778" s="9">
        <f t="shared" si="1"/>
        <v>16732</v>
      </c>
      <c r="B22778" s="8" t="s">
        <v>14352</v>
      </c>
      <c r="C22778" s="6" t="s">
        <v>132</v>
      </c>
    </row>
    <row r="22779">
      <c r="A22779" s="9">
        <f t="shared" si="1"/>
        <v>16732</v>
      </c>
      <c r="B22779" s="8" t="s">
        <v>14352</v>
      </c>
      <c r="C22779" s="6" t="s">
        <v>23637</v>
      </c>
    </row>
    <row r="22780">
      <c r="A22780" s="9">
        <f t="shared" si="1"/>
        <v>16733</v>
      </c>
      <c r="B22780" s="8" t="s">
        <v>14353</v>
      </c>
      <c r="C22780" s="9" t="s">
        <v>188</v>
      </c>
    </row>
    <row r="22781">
      <c r="A22781" s="9">
        <f t="shared" si="1"/>
        <v>16734</v>
      </c>
      <c r="B22781" s="5" t="s">
        <v>14354</v>
      </c>
      <c r="C22781" s="6" t="s">
        <v>365</v>
      </c>
    </row>
    <row r="22782">
      <c r="A22782" s="9">
        <f t="shared" si="1"/>
        <v>16735</v>
      </c>
      <c r="B22782" s="8" t="s">
        <v>14355</v>
      </c>
      <c r="C22782" s="9" t="s">
        <v>142</v>
      </c>
    </row>
    <row r="22783">
      <c r="A22783" s="9">
        <f t="shared" si="1"/>
        <v>16736</v>
      </c>
      <c r="B22783" s="8" t="s">
        <v>14356</v>
      </c>
      <c r="C22783" s="9" t="s">
        <v>60</v>
      </c>
    </row>
    <row r="22784">
      <c r="A22784" s="9">
        <f t="shared" si="1"/>
        <v>16737</v>
      </c>
      <c r="B22784" s="25" t="s">
        <v>26260</v>
      </c>
      <c r="C22784" s="26" t="s">
        <v>946</v>
      </c>
    </row>
    <row r="22785">
      <c r="A22785" s="9">
        <f t="shared" si="1"/>
        <v>16738</v>
      </c>
      <c r="B22785" s="8" t="s">
        <v>14357</v>
      </c>
      <c r="C22785" s="6" t="s">
        <v>1012</v>
      </c>
    </row>
    <row r="22786">
      <c r="A22786" s="9">
        <f t="shared" si="1"/>
        <v>16739</v>
      </c>
      <c r="B22786" s="8" t="s">
        <v>14358</v>
      </c>
      <c r="C22786" s="9" t="s">
        <v>614</v>
      </c>
    </row>
    <row r="22787">
      <c r="A22787" s="9">
        <f t="shared" si="1"/>
        <v>16740</v>
      </c>
      <c r="B22787" s="8" t="s">
        <v>14359</v>
      </c>
      <c r="C22787" s="9" t="s">
        <v>65</v>
      </c>
    </row>
    <row r="22788">
      <c r="A22788" s="9">
        <f t="shared" si="1"/>
        <v>16741</v>
      </c>
      <c r="B22788" s="8" t="s">
        <v>14360</v>
      </c>
      <c r="C22788" s="9" t="s">
        <v>52</v>
      </c>
    </row>
    <row r="22789">
      <c r="A22789" s="9">
        <f t="shared" si="1"/>
        <v>16742</v>
      </c>
      <c r="B22789" s="5" t="s">
        <v>14361</v>
      </c>
      <c r="C22789" s="6" t="s">
        <v>731</v>
      </c>
    </row>
    <row r="22790">
      <c r="A22790" s="9">
        <f t="shared" si="1"/>
        <v>16743</v>
      </c>
      <c r="B22790" s="5" t="s">
        <v>14362</v>
      </c>
      <c r="C22790" s="6" t="s">
        <v>731</v>
      </c>
    </row>
    <row r="22791">
      <c r="A22791" s="9">
        <f t="shared" si="1"/>
        <v>16744</v>
      </c>
      <c r="B22791" s="5" t="s">
        <v>14363</v>
      </c>
      <c r="C22791" s="6" t="s">
        <v>731</v>
      </c>
    </row>
    <row r="22792">
      <c r="A22792" s="9">
        <f t="shared" si="1"/>
        <v>16745</v>
      </c>
      <c r="B22792" s="5" t="s">
        <v>14364</v>
      </c>
      <c r="C22792" s="6" t="s">
        <v>731</v>
      </c>
    </row>
    <row r="22793">
      <c r="A22793" s="9">
        <f t="shared" si="1"/>
        <v>16746</v>
      </c>
      <c r="B22793" s="5" t="s">
        <v>14365</v>
      </c>
      <c r="C22793" s="6" t="s">
        <v>1279</v>
      </c>
    </row>
    <row r="22794">
      <c r="A22794" s="9">
        <f t="shared" si="1"/>
        <v>16747</v>
      </c>
      <c r="B22794" s="8" t="s">
        <v>14366</v>
      </c>
      <c r="C22794" s="9" t="s">
        <v>946</v>
      </c>
    </row>
    <row r="22795">
      <c r="A22795" s="9">
        <f t="shared" si="1"/>
        <v>16748</v>
      </c>
      <c r="B22795" s="8" t="s">
        <v>14367</v>
      </c>
      <c r="C22795" s="9" t="s">
        <v>530</v>
      </c>
    </row>
    <row r="22796">
      <c r="A22796" s="9">
        <f t="shared" si="1"/>
        <v>16748</v>
      </c>
      <c r="B22796" s="8" t="s">
        <v>14367</v>
      </c>
      <c r="C22796" s="9" t="s">
        <v>60</v>
      </c>
    </row>
    <row r="22797">
      <c r="A22797" s="9">
        <f t="shared" si="1"/>
        <v>16748</v>
      </c>
      <c r="B22797" s="8" t="s">
        <v>14367</v>
      </c>
      <c r="C22797" s="9" t="s">
        <v>162</v>
      </c>
    </row>
    <row r="22798">
      <c r="A22798" s="9">
        <f t="shared" si="1"/>
        <v>16749</v>
      </c>
      <c r="B22798" s="5" t="s">
        <v>14368</v>
      </c>
      <c r="C22798" s="6" t="s">
        <v>27</v>
      </c>
    </row>
    <row r="22799">
      <c r="A22799" s="9">
        <f t="shared" si="1"/>
        <v>16750</v>
      </c>
      <c r="B22799" s="8" t="s">
        <v>14369</v>
      </c>
      <c r="C22799" s="9" t="s">
        <v>547</v>
      </c>
    </row>
    <row r="22800">
      <c r="A22800" s="9">
        <f t="shared" si="1"/>
        <v>16751</v>
      </c>
      <c r="B22800" s="8" t="s">
        <v>14370</v>
      </c>
      <c r="C22800" s="9" t="s">
        <v>60</v>
      </c>
    </row>
    <row r="22801">
      <c r="A22801" s="9">
        <f t="shared" si="1"/>
        <v>16752</v>
      </c>
      <c r="B22801" s="8" t="s">
        <v>14371</v>
      </c>
      <c r="C22801" s="9" t="s">
        <v>25</v>
      </c>
    </row>
    <row r="22802">
      <c r="A22802" s="9">
        <f t="shared" si="1"/>
        <v>16753</v>
      </c>
      <c r="B22802" s="8" t="s">
        <v>14372</v>
      </c>
      <c r="C22802" s="9" t="s">
        <v>25</v>
      </c>
    </row>
    <row r="22803">
      <c r="A22803" s="9">
        <f t="shared" si="1"/>
        <v>16754</v>
      </c>
      <c r="B22803" s="5" t="s">
        <v>14373</v>
      </c>
      <c r="C22803" s="6" t="s">
        <v>150</v>
      </c>
    </row>
    <row r="22804">
      <c r="A22804" s="9">
        <f t="shared" si="1"/>
        <v>16754</v>
      </c>
      <c r="B22804" s="5" t="s">
        <v>14373</v>
      </c>
      <c r="C22804" s="6" t="s">
        <v>23637</v>
      </c>
    </row>
    <row r="22805">
      <c r="A22805" s="9">
        <f t="shared" si="1"/>
        <v>16755</v>
      </c>
      <c r="B22805" s="5" t="s">
        <v>14374</v>
      </c>
      <c r="C22805" s="6" t="s">
        <v>32</v>
      </c>
    </row>
    <row r="22806">
      <c r="A22806" s="9">
        <f t="shared" si="1"/>
        <v>16756</v>
      </c>
      <c r="B22806" s="8" t="s">
        <v>14375</v>
      </c>
      <c r="C22806" s="9" t="s">
        <v>530</v>
      </c>
    </row>
    <row r="22807">
      <c r="A22807" s="9">
        <f t="shared" si="1"/>
        <v>16757</v>
      </c>
      <c r="B22807" s="40" t="s">
        <v>14376</v>
      </c>
      <c r="C22807" s="40" t="s">
        <v>3126</v>
      </c>
    </row>
    <row r="22808">
      <c r="A22808" s="9">
        <f t="shared" si="1"/>
        <v>16758</v>
      </c>
      <c r="B22808" s="5" t="s">
        <v>14377</v>
      </c>
      <c r="C22808" s="6" t="s">
        <v>1267</v>
      </c>
    </row>
    <row r="22809">
      <c r="A22809" s="9">
        <f t="shared" si="1"/>
        <v>16759</v>
      </c>
      <c r="B22809" s="8" t="s">
        <v>14378</v>
      </c>
      <c r="C22809" s="9" t="s">
        <v>547</v>
      </c>
    </row>
    <row r="22810">
      <c r="A22810" s="9">
        <f t="shared" si="1"/>
        <v>16760</v>
      </c>
      <c r="B22810" s="5" t="s">
        <v>14379</v>
      </c>
      <c r="C22810" s="6" t="s">
        <v>1360</v>
      </c>
    </row>
    <row r="22811">
      <c r="A22811" s="9">
        <f t="shared" si="1"/>
        <v>16761</v>
      </c>
      <c r="B22811" s="5" t="s">
        <v>14380</v>
      </c>
      <c r="C22811" s="6" t="s">
        <v>989</v>
      </c>
    </row>
    <row r="22812">
      <c r="A22812" s="9">
        <f t="shared" si="1"/>
        <v>16762</v>
      </c>
      <c r="B22812" s="8" t="s">
        <v>14381</v>
      </c>
      <c r="C22812" s="9" t="s">
        <v>76</v>
      </c>
    </row>
    <row r="22813">
      <c r="A22813" s="9">
        <f t="shared" si="1"/>
        <v>16763</v>
      </c>
      <c r="B22813" s="5" t="s">
        <v>14382</v>
      </c>
      <c r="C22813" s="6" t="s">
        <v>4</v>
      </c>
    </row>
    <row r="22814">
      <c r="A22814" s="9">
        <f t="shared" si="1"/>
        <v>16764</v>
      </c>
      <c r="B22814" s="5" t="s">
        <v>14383</v>
      </c>
      <c r="C22814" s="6" t="s">
        <v>109</v>
      </c>
    </row>
    <row r="22815">
      <c r="A22815" s="9">
        <f t="shared" si="1"/>
        <v>16765</v>
      </c>
      <c r="B22815" s="5" t="s">
        <v>14384</v>
      </c>
      <c r="C22815" s="6" t="s">
        <v>32</v>
      </c>
    </row>
    <row r="22816">
      <c r="A22816" s="9">
        <f t="shared" si="1"/>
        <v>16766</v>
      </c>
      <c r="B22816" s="5" t="s">
        <v>14385</v>
      </c>
      <c r="C22816" s="6" t="s">
        <v>32</v>
      </c>
    </row>
    <row r="22817">
      <c r="A22817" s="9">
        <f t="shared" si="1"/>
        <v>16767</v>
      </c>
      <c r="B22817" s="8" t="s">
        <v>14386</v>
      </c>
      <c r="C22817" s="9" t="s">
        <v>177</v>
      </c>
    </row>
    <row r="22818">
      <c r="A22818" s="9">
        <f t="shared" si="1"/>
        <v>16768</v>
      </c>
      <c r="B22818" s="8" t="s">
        <v>14387</v>
      </c>
      <c r="C22818" s="9" t="s">
        <v>780</v>
      </c>
    </row>
    <row r="22819">
      <c r="A22819" s="9">
        <f t="shared" si="1"/>
        <v>16769</v>
      </c>
      <c r="B22819" s="5" t="s">
        <v>14388</v>
      </c>
      <c r="C22819" s="6" t="s">
        <v>142</v>
      </c>
    </row>
    <row r="22820">
      <c r="A22820" s="9">
        <f t="shared" si="1"/>
        <v>16770</v>
      </c>
      <c r="B22820" s="5" t="s">
        <v>14389</v>
      </c>
      <c r="C22820" s="6" t="s">
        <v>610</v>
      </c>
    </row>
    <row r="22821">
      <c r="A22821" s="9">
        <f t="shared" si="1"/>
        <v>16771</v>
      </c>
      <c r="B22821" s="5" t="s">
        <v>14390</v>
      </c>
      <c r="C22821" s="6" t="s">
        <v>20</v>
      </c>
    </row>
    <row r="22822">
      <c r="A22822" s="9">
        <f t="shared" si="1"/>
        <v>16772</v>
      </c>
      <c r="B22822" s="5" t="s">
        <v>14391</v>
      </c>
      <c r="C22822" s="6" t="s">
        <v>1124</v>
      </c>
    </row>
    <row r="22823">
      <c r="A22823" s="9">
        <f t="shared" si="1"/>
        <v>16773</v>
      </c>
      <c r="B22823" s="5" t="s">
        <v>14392</v>
      </c>
      <c r="C22823" s="6" t="s">
        <v>48</v>
      </c>
    </row>
    <row r="22824">
      <c r="A22824" s="9">
        <f t="shared" si="1"/>
        <v>16774</v>
      </c>
      <c r="B22824" s="5" t="s">
        <v>14393</v>
      </c>
      <c r="C22824" s="6" t="s">
        <v>78</v>
      </c>
    </row>
    <row r="22825">
      <c r="A22825" s="9">
        <f t="shared" si="1"/>
        <v>16775</v>
      </c>
      <c r="B22825" s="5" t="s">
        <v>14394</v>
      </c>
      <c r="C22825" s="6" t="s">
        <v>48</v>
      </c>
    </row>
    <row r="22826">
      <c r="A22826" s="9">
        <f t="shared" si="1"/>
        <v>16776</v>
      </c>
      <c r="B22826" s="5" t="s">
        <v>14395</v>
      </c>
      <c r="C22826" s="6" t="s">
        <v>437</v>
      </c>
    </row>
    <row r="22827">
      <c r="A22827" s="9">
        <f t="shared" si="1"/>
        <v>16777</v>
      </c>
      <c r="B22827" s="5" t="s">
        <v>14396</v>
      </c>
      <c r="C22827" s="6" t="s">
        <v>32</v>
      </c>
    </row>
    <row r="22828">
      <c r="A22828" s="9">
        <f t="shared" si="1"/>
        <v>16778</v>
      </c>
      <c r="B22828" s="5" t="s">
        <v>14397</v>
      </c>
      <c r="C22828" s="6" t="s">
        <v>1378</v>
      </c>
    </row>
    <row r="22829">
      <c r="A22829" s="9">
        <f t="shared" si="1"/>
        <v>16779</v>
      </c>
      <c r="B22829" s="5" t="s">
        <v>14398</v>
      </c>
      <c r="C22829" s="6" t="s">
        <v>603</v>
      </c>
    </row>
    <row r="22830">
      <c r="A22830" s="9">
        <f t="shared" si="1"/>
        <v>16780</v>
      </c>
      <c r="B22830" s="8" t="s">
        <v>14399</v>
      </c>
      <c r="C22830" s="9" t="s">
        <v>56</v>
      </c>
    </row>
    <row r="22831">
      <c r="A22831" s="9">
        <f t="shared" si="1"/>
        <v>16781</v>
      </c>
      <c r="B22831" s="5" t="s">
        <v>14400</v>
      </c>
      <c r="C22831" s="6" t="s">
        <v>27</v>
      </c>
    </row>
    <row r="22832">
      <c r="A22832" s="9">
        <f t="shared" si="1"/>
        <v>16782</v>
      </c>
      <c r="B22832" s="5" t="s">
        <v>14401</v>
      </c>
      <c r="C22832" s="6" t="s">
        <v>1369</v>
      </c>
    </row>
    <row r="22833">
      <c r="A22833" s="9">
        <f t="shared" si="1"/>
        <v>16783</v>
      </c>
      <c r="B22833" s="8" t="s">
        <v>14402</v>
      </c>
      <c r="C22833" s="9" t="s">
        <v>815</v>
      </c>
    </row>
    <row r="22834">
      <c r="A22834" s="9">
        <f t="shared" si="1"/>
        <v>16784</v>
      </c>
      <c r="B22834" s="8" t="s">
        <v>14403</v>
      </c>
      <c r="C22834" s="9" t="s">
        <v>188</v>
      </c>
    </row>
    <row r="22835">
      <c r="A22835" s="9">
        <f t="shared" si="1"/>
        <v>16785</v>
      </c>
      <c r="B22835" s="25" t="s">
        <v>26261</v>
      </c>
      <c r="C22835" s="26" t="s">
        <v>487</v>
      </c>
    </row>
    <row r="22836">
      <c r="A22836" s="9">
        <f t="shared" si="1"/>
        <v>16785</v>
      </c>
      <c r="B22836" s="27" t="s">
        <v>26261</v>
      </c>
      <c r="C22836" s="28" t="s">
        <v>23637</v>
      </c>
    </row>
    <row r="22837">
      <c r="A22837" s="9">
        <f t="shared" si="1"/>
        <v>16786</v>
      </c>
      <c r="B22837" s="5" t="s">
        <v>14404</v>
      </c>
      <c r="C22837" s="6" t="s">
        <v>785</v>
      </c>
    </row>
    <row r="22838">
      <c r="A22838" s="9">
        <f t="shared" si="1"/>
        <v>16787</v>
      </c>
      <c r="B22838" s="5" t="s">
        <v>14405</v>
      </c>
      <c r="C22838" s="6" t="s">
        <v>939</v>
      </c>
    </row>
    <row r="22839">
      <c r="A22839" s="9">
        <f t="shared" si="1"/>
        <v>16787</v>
      </c>
      <c r="B22839" s="5" t="s">
        <v>14405</v>
      </c>
      <c r="C22839" s="6" t="s">
        <v>23628</v>
      </c>
    </row>
    <row r="22840">
      <c r="A22840" s="9">
        <f t="shared" si="1"/>
        <v>16788</v>
      </c>
      <c r="B22840" s="25" t="s">
        <v>26262</v>
      </c>
      <c r="C22840" s="26" t="s">
        <v>1279</v>
      </c>
    </row>
    <row r="22841">
      <c r="A22841" s="9">
        <f t="shared" si="1"/>
        <v>16789</v>
      </c>
      <c r="B22841" s="5" t="s">
        <v>14406</v>
      </c>
      <c r="C22841" s="6" t="s">
        <v>356</v>
      </c>
    </row>
    <row r="22842">
      <c r="A22842" s="9">
        <f t="shared" si="1"/>
        <v>16790</v>
      </c>
      <c r="B22842" s="25" t="s">
        <v>26263</v>
      </c>
      <c r="C22842" s="26" t="s">
        <v>23808</v>
      </c>
    </row>
    <row r="22843">
      <c r="A22843" s="9">
        <f t="shared" si="1"/>
        <v>16791</v>
      </c>
      <c r="B22843" s="8" t="s">
        <v>14407</v>
      </c>
      <c r="C22843" s="9" t="s">
        <v>818</v>
      </c>
    </row>
    <row r="22844">
      <c r="A22844" s="9">
        <f t="shared" si="1"/>
        <v>16792</v>
      </c>
      <c r="B22844" s="5" t="s">
        <v>14408</v>
      </c>
      <c r="C22844" s="6" t="s">
        <v>603</v>
      </c>
    </row>
    <row r="22845">
      <c r="A22845" s="9">
        <f t="shared" si="1"/>
        <v>16792</v>
      </c>
      <c r="B22845" s="8" t="s">
        <v>14408</v>
      </c>
      <c r="C22845" s="9" t="s">
        <v>818</v>
      </c>
    </row>
    <row r="22846">
      <c r="A22846" s="9">
        <f t="shared" si="1"/>
        <v>16793</v>
      </c>
      <c r="B22846" s="5" t="s">
        <v>14409</v>
      </c>
      <c r="C22846" s="6" t="s">
        <v>142</v>
      </c>
    </row>
    <row r="22847">
      <c r="A22847" s="9">
        <f t="shared" si="1"/>
        <v>16794</v>
      </c>
      <c r="B22847" s="8" t="s">
        <v>14410</v>
      </c>
      <c r="C22847" s="9" t="s">
        <v>818</v>
      </c>
    </row>
    <row r="22848">
      <c r="A22848" s="9">
        <f t="shared" si="1"/>
        <v>16795</v>
      </c>
      <c r="B22848" s="25" t="s">
        <v>26264</v>
      </c>
      <c r="C22848" s="26" t="s">
        <v>946</v>
      </c>
    </row>
    <row r="22849">
      <c r="A22849" s="9">
        <f t="shared" si="1"/>
        <v>16796</v>
      </c>
      <c r="B22849" s="8" t="s">
        <v>14411</v>
      </c>
      <c r="C22849" s="9" t="s">
        <v>54</v>
      </c>
    </row>
    <row r="22850">
      <c r="A22850" s="9">
        <f t="shared" si="1"/>
        <v>16797</v>
      </c>
      <c r="B22850" s="5" t="s">
        <v>14412</v>
      </c>
      <c r="C22850" s="6" t="s">
        <v>324</v>
      </c>
    </row>
    <row r="22851">
      <c r="A22851" s="9">
        <f t="shared" si="1"/>
        <v>16797</v>
      </c>
      <c r="B22851" s="5" t="s">
        <v>14412</v>
      </c>
      <c r="C22851" s="6" t="s">
        <v>23637</v>
      </c>
    </row>
    <row r="22852">
      <c r="A22852" s="9">
        <f t="shared" si="1"/>
        <v>16798</v>
      </c>
      <c r="B22852" s="5" t="s">
        <v>14413</v>
      </c>
      <c r="C22852" s="6" t="s">
        <v>142</v>
      </c>
    </row>
    <row r="22853">
      <c r="A22853" s="9">
        <f t="shared" si="1"/>
        <v>16799</v>
      </c>
      <c r="B22853" s="5" t="s">
        <v>14414</v>
      </c>
      <c r="C22853" s="6" t="s">
        <v>142</v>
      </c>
    </row>
    <row r="22854">
      <c r="A22854" s="9">
        <f t="shared" si="1"/>
        <v>16800</v>
      </c>
      <c r="B22854" s="5" t="s">
        <v>14415</v>
      </c>
      <c r="C22854" s="6" t="s">
        <v>267</v>
      </c>
    </row>
    <row r="22855">
      <c r="A22855" s="9">
        <f t="shared" si="1"/>
        <v>16800</v>
      </c>
      <c r="B22855" s="5" t="s">
        <v>14415</v>
      </c>
      <c r="C22855" s="6" t="s">
        <v>23637</v>
      </c>
    </row>
    <row r="22856">
      <c r="A22856" s="9">
        <f t="shared" si="1"/>
        <v>16801</v>
      </c>
      <c r="B22856" s="5" t="s">
        <v>14416</v>
      </c>
      <c r="C22856" s="6" t="s">
        <v>324</v>
      </c>
    </row>
    <row r="22857">
      <c r="A22857" s="9">
        <f t="shared" si="1"/>
        <v>16801</v>
      </c>
      <c r="B22857" s="5" t="s">
        <v>14416</v>
      </c>
      <c r="C22857" s="6" t="s">
        <v>23637</v>
      </c>
    </row>
    <row r="22858">
      <c r="A22858" s="9">
        <f t="shared" si="1"/>
        <v>16802</v>
      </c>
      <c r="B22858" s="5" t="s">
        <v>14417</v>
      </c>
      <c r="C22858" s="6" t="s">
        <v>142</v>
      </c>
    </row>
    <row r="22859">
      <c r="A22859" s="9">
        <f t="shared" si="1"/>
        <v>16802</v>
      </c>
      <c r="B22859" s="27" t="s">
        <v>14417</v>
      </c>
      <c r="C22859" s="28" t="s">
        <v>23637</v>
      </c>
    </row>
    <row r="22860">
      <c r="A22860" s="9">
        <f t="shared" si="1"/>
        <v>16802</v>
      </c>
      <c r="B22860" s="25" t="s">
        <v>14417</v>
      </c>
      <c r="C22860" s="26" t="s">
        <v>90</v>
      </c>
    </row>
    <row r="22861">
      <c r="A22861" s="9">
        <f t="shared" si="1"/>
        <v>16802</v>
      </c>
      <c r="B22861" s="25" t="s">
        <v>14417</v>
      </c>
      <c r="C22861" s="34" t="s">
        <v>60</v>
      </c>
    </row>
    <row r="22862">
      <c r="A22862" s="9">
        <f t="shared" si="1"/>
        <v>16803</v>
      </c>
      <c r="B22862" s="5" t="s">
        <v>14418</v>
      </c>
      <c r="C22862" s="6" t="s">
        <v>462</v>
      </c>
    </row>
    <row r="22863">
      <c r="A22863" s="9">
        <f t="shared" si="1"/>
        <v>16803</v>
      </c>
      <c r="B22863" s="5" t="s">
        <v>14418</v>
      </c>
      <c r="C22863" s="6" t="s">
        <v>23637</v>
      </c>
    </row>
    <row r="22864">
      <c r="A22864" s="9">
        <f t="shared" si="1"/>
        <v>16804</v>
      </c>
      <c r="B22864" s="25" t="s">
        <v>26265</v>
      </c>
      <c r="C22864" s="26" t="s">
        <v>672</v>
      </c>
    </row>
    <row r="22865">
      <c r="A22865" s="9">
        <f t="shared" si="1"/>
        <v>16804</v>
      </c>
      <c r="B22865" s="27" t="s">
        <v>26265</v>
      </c>
      <c r="C22865" s="28" t="s">
        <v>23637</v>
      </c>
    </row>
    <row r="22866">
      <c r="A22866" s="9">
        <f t="shared" si="1"/>
        <v>16805</v>
      </c>
      <c r="B22866" s="5" t="s">
        <v>14419</v>
      </c>
      <c r="C22866" s="6" t="s">
        <v>452</v>
      </c>
    </row>
    <row r="22867">
      <c r="A22867" s="9">
        <f t="shared" si="1"/>
        <v>16805</v>
      </c>
      <c r="B22867" s="5" t="s">
        <v>14419</v>
      </c>
      <c r="C22867" s="6" t="s">
        <v>23637</v>
      </c>
    </row>
    <row r="22868">
      <c r="A22868" s="9">
        <f t="shared" si="1"/>
        <v>16806</v>
      </c>
      <c r="B22868" s="25" t="s">
        <v>26266</v>
      </c>
      <c r="C22868" s="26" t="s">
        <v>672</v>
      </c>
    </row>
    <row r="22869">
      <c r="A22869" s="9">
        <f t="shared" si="1"/>
        <v>16806</v>
      </c>
      <c r="B22869" s="27" t="s">
        <v>26266</v>
      </c>
      <c r="C22869" s="28" t="s">
        <v>23637</v>
      </c>
    </row>
    <row r="22870">
      <c r="A22870" s="9">
        <f t="shared" si="1"/>
        <v>16807</v>
      </c>
      <c r="B22870" s="5" t="s">
        <v>14420</v>
      </c>
      <c r="C22870" s="6" t="s">
        <v>324</v>
      </c>
    </row>
    <row r="22871">
      <c r="A22871" s="9">
        <f t="shared" si="1"/>
        <v>16807</v>
      </c>
      <c r="B22871" s="5" t="s">
        <v>14420</v>
      </c>
      <c r="C22871" s="6" t="s">
        <v>23637</v>
      </c>
    </row>
    <row r="22872">
      <c r="A22872" s="9">
        <f t="shared" si="1"/>
        <v>16807</v>
      </c>
      <c r="B22872" s="25" t="s">
        <v>14420</v>
      </c>
      <c r="C22872" s="26" t="s">
        <v>487</v>
      </c>
    </row>
    <row r="22873">
      <c r="A22873" s="9">
        <f t="shared" si="1"/>
        <v>16808</v>
      </c>
      <c r="B22873" s="8" t="s">
        <v>14421</v>
      </c>
      <c r="C22873" s="9" t="s">
        <v>530</v>
      </c>
    </row>
    <row r="22874">
      <c r="A22874" s="9">
        <f t="shared" si="1"/>
        <v>16809</v>
      </c>
      <c r="B22874" s="8" t="s">
        <v>14422</v>
      </c>
      <c r="C22874" s="9" t="s">
        <v>54</v>
      </c>
    </row>
    <row r="22875">
      <c r="A22875" s="9">
        <f t="shared" si="1"/>
        <v>16810</v>
      </c>
      <c r="B22875" s="25" t="s">
        <v>26267</v>
      </c>
      <c r="C22875" s="26" t="s">
        <v>446</v>
      </c>
    </row>
    <row r="22876">
      <c r="A22876" s="9">
        <f t="shared" si="1"/>
        <v>16810</v>
      </c>
      <c r="B22876" s="27" t="s">
        <v>26267</v>
      </c>
      <c r="C22876" s="28" t="s">
        <v>23637</v>
      </c>
    </row>
    <row r="22877">
      <c r="A22877" s="9">
        <f t="shared" si="1"/>
        <v>16811</v>
      </c>
      <c r="B22877" s="27" t="s">
        <v>26268</v>
      </c>
      <c r="C22877" s="28" t="s">
        <v>23637</v>
      </c>
    </row>
    <row r="22878">
      <c r="A22878" s="9">
        <f t="shared" si="1"/>
        <v>16811</v>
      </c>
      <c r="B22878" s="25" t="s">
        <v>26268</v>
      </c>
      <c r="C22878" s="33" t="s">
        <v>90</v>
      </c>
    </row>
    <row r="22879">
      <c r="A22879" s="9">
        <f t="shared" si="1"/>
        <v>16811</v>
      </c>
      <c r="B22879" s="25" t="s">
        <v>26268</v>
      </c>
      <c r="C22879" s="34" t="s">
        <v>60</v>
      </c>
    </row>
    <row r="22880">
      <c r="A22880" s="9">
        <f t="shared" si="1"/>
        <v>16812</v>
      </c>
      <c r="B22880" s="5" t="s">
        <v>14423</v>
      </c>
      <c r="C22880" s="6" t="s">
        <v>324</v>
      </c>
    </row>
    <row r="22881">
      <c r="A22881" s="9">
        <f t="shared" si="1"/>
        <v>16812</v>
      </c>
      <c r="B22881" s="5" t="s">
        <v>14423</v>
      </c>
      <c r="C22881" s="6" t="s">
        <v>23637</v>
      </c>
    </row>
    <row r="22882">
      <c r="A22882" s="9">
        <f t="shared" si="1"/>
        <v>16813</v>
      </c>
      <c r="B22882" s="5" t="s">
        <v>14424</v>
      </c>
      <c r="C22882" s="6" t="s">
        <v>324</v>
      </c>
    </row>
    <row r="22883">
      <c r="A22883" s="9">
        <f t="shared" si="1"/>
        <v>16813</v>
      </c>
      <c r="B22883" s="5" t="s">
        <v>14424</v>
      </c>
      <c r="C22883" s="6" t="s">
        <v>23637</v>
      </c>
    </row>
    <row r="22884">
      <c r="A22884" s="9">
        <f t="shared" si="1"/>
        <v>16814</v>
      </c>
      <c r="B22884" s="5" t="s">
        <v>14425</v>
      </c>
      <c r="C22884" s="6" t="s">
        <v>452</v>
      </c>
    </row>
    <row r="22885">
      <c r="A22885" s="9">
        <f t="shared" si="1"/>
        <v>16814</v>
      </c>
      <c r="B22885" s="5" t="s">
        <v>14425</v>
      </c>
      <c r="C22885" s="6" t="s">
        <v>23637</v>
      </c>
    </row>
    <row r="22886">
      <c r="A22886" s="9">
        <f t="shared" si="1"/>
        <v>16815</v>
      </c>
      <c r="B22886" s="5" t="s">
        <v>14426</v>
      </c>
      <c r="C22886" s="6" t="s">
        <v>196</v>
      </c>
    </row>
    <row r="22887">
      <c r="A22887" s="9">
        <f t="shared" si="1"/>
        <v>16815</v>
      </c>
      <c r="B22887" s="5" t="s">
        <v>14426</v>
      </c>
      <c r="C22887" s="6" t="s">
        <v>23637</v>
      </c>
    </row>
    <row r="22888">
      <c r="A22888" s="9">
        <f t="shared" si="1"/>
        <v>16816</v>
      </c>
      <c r="B22888" s="8" t="s">
        <v>14427</v>
      </c>
      <c r="C22888" s="9" t="s">
        <v>60</v>
      </c>
    </row>
    <row r="22889">
      <c r="A22889" s="9">
        <f t="shared" si="1"/>
        <v>16817</v>
      </c>
      <c r="B22889" s="5" t="s">
        <v>14428</v>
      </c>
      <c r="C22889" s="6" t="s">
        <v>328</v>
      </c>
    </row>
    <row r="22890">
      <c r="A22890" s="9">
        <f t="shared" si="1"/>
        <v>16817</v>
      </c>
      <c r="B22890" s="5" t="s">
        <v>14428</v>
      </c>
      <c r="C22890" s="6" t="s">
        <v>23637</v>
      </c>
    </row>
    <row r="22891">
      <c r="A22891" s="9">
        <f t="shared" si="1"/>
        <v>16818</v>
      </c>
      <c r="B22891" s="27" t="s">
        <v>26269</v>
      </c>
      <c r="C22891" s="28" t="s">
        <v>23637</v>
      </c>
    </row>
    <row r="22892">
      <c r="A22892" s="9">
        <f t="shared" si="1"/>
        <v>16818</v>
      </c>
      <c r="B22892" s="25" t="s">
        <v>26269</v>
      </c>
      <c r="C22892" s="33" t="s">
        <v>90</v>
      </c>
    </row>
    <row r="22893">
      <c r="A22893" s="9">
        <f t="shared" si="1"/>
        <v>16818</v>
      </c>
      <c r="B22893" s="25" t="s">
        <v>26269</v>
      </c>
      <c r="C22893" s="34" t="s">
        <v>60</v>
      </c>
    </row>
    <row r="22894">
      <c r="A22894" s="9">
        <f t="shared" si="1"/>
        <v>16819</v>
      </c>
      <c r="B22894" s="5" t="s">
        <v>14429</v>
      </c>
      <c r="C22894" s="6" t="s">
        <v>324</v>
      </c>
    </row>
    <row r="22895">
      <c r="A22895" s="9">
        <f t="shared" si="1"/>
        <v>16819</v>
      </c>
      <c r="B22895" s="5" t="s">
        <v>14429</v>
      </c>
      <c r="C22895" s="6" t="s">
        <v>25</v>
      </c>
    </row>
    <row r="22896">
      <c r="A22896" s="9">
        <f t="shared" si="1"/>
        <v>16819</v>
      </c>
      <c r="B22896" s="5" t="s">
        <v>14429</v>
      </c>
      <c r="C22896" s="6" t="s">
        <v>23637</v>
      </c>
    </row>
    <row r="22897">
      <c r="A22897" s="9">
        <f t="shared" si="1"/>
        <v>16820</v>
      </c>
      <c r="B22897" s="8" t="s">
        <v>14430</v>
      </c>
      <c r="C22897" s="9" t="s">
        <v>60</v>
      </c>
    </row>
    <row r="22898">
      <c r="A22898" s="9">
        <f t="shared" si="1"/>
        <v>16820</v>
      </c>
      <c r="B22898" s="8" t="s">
        <v>14430</v>
      </c>
      <c r="C22898" s="9" t="s">
        <v>142</v>
      </c>
    </row>
    <row r="22899">
      <c r="A22899" s="9">
        <f t="shared" si="1"/>
        <v>16821</v>
      </c>
      <c r="B22899" s="5" t="s">
        <v>14431</v>
      </c>
      <c r="C22899" s="6" t="s">
        <v>91</v>
      </c>
    </row>
    <row r="22900">
      <c r="A22900" s="9">
        <f t="shared" si="1"/>
        <v>16821</v>
      </c>
      <c r="B22900" s="5" t="s">
        <v>14431</v>
      </c>
      <c r="C22900" s="6" t="s">
        <v>405</v>
      </c>
    </row>
    <row r="22901">
      <c r="A22901" s="9">
        <f t="shared" si="1"/>
        <v>16821</v>
      </c>
      <c r="B22901" s="5" t="s">
        <v>14431</v>
      </c>
      <c r="C22901" s="6" t="s">
        <v>23637</v>
      </c>
    </row>
    <row r="22902">
      <c r="A22902" s="9">
        <f t="shared" si="1"/>
        <v>16822</v>
      </c>
      <c r="B22902" s="5" t="s">
        <v>14432</v>
      </c>
      <c r="C22902" s="6" t="s">
        <v>346</v>
      </c>
    </row>
    <row r="22903">
      <c r="A22903" s="9">
        <f t="shared" si="1"/>
        <v>16822</v>
      </c>
      <c r="B22903" s="5" t="s">
        <v>14432</v>
      </c>
      <c r="C22903" s="6" t="s">
        <v>462</v>
      </c>
    </row>
    <row r="22904">
      <c r="A22904" s="9">
        <f t="shared" si="1"/>
        <v>16822</v>
      </c>
      <c r="B22904" s="5" t="s">
        <v>14432</v>
      </c>
      <c r="C22904" s="6" t="s">
        <v>23637</v>
      </c>
    </row>
    <row r="22905">
      <c r="A22905" s="9">
        <f t="shared" si="1"/>
        <v>16822</v>
      </c>
      <c r="B22905" s="5" t="s">
        <v>14432</v>
      </c>
      <c r="C22905" s="6" t="s">
        <v>23628</v>
      </c>
    </row>
    <row r="22906">
      <c r="A22906" s="9">
        <f t="shared" si="1"/>
        <v>16823</v>
      </c>
      <c r="B22906" s="5" t="s">
        <v>14433</v>
      </c>
      <c r="C22906" s="6" t="s">
        <v>462</v>
      </c>
    </row>
    <row r="22907">
      <c r="A22907" s="9">
        <f t="shared" si="1"/>
        <v>16823</v>
      </c>
      <c r="B22907" s="5" t="s">
        <v>14433</v>
      </c>
      <c r="C22907" s="6" t="s">
        <v>23637</v>
      </c>
    </row>
    <row r="22908">
      <c r="A22908" s="9">
        <f t="shared" si="1"/>
        <v>16824</v>
      </c>
      <c r="B22908" s="5" t="s">
        <v>14434</v>
      </c>
      <c r="C22908" s="6" t="s">
        <v>452</v>
      </c>
    </row>
    <row r="22909">
      <c r="A22909" s="9">
        <f t="shared" si="1"/>
        <v>16824</v>
      </c>
      <c r="B22909" s="5" t="s">
        <v>14434</v>
      </c>
      <c r="C22909" s="6" t="s">
        <v>23637</v>
      </c>
    </row>
    <row r="22910">
      <c r="A22910" s="9">
        <f t="shared" si="1"/>
        <v>16825</v>
      </c>
      <c r="B22910" s="25" t="s">
        <v>26270</v>
      </c>
      <c r="C22910" s="26" t="s">
        <v>487</v>
      </c>
    </row>
    <row r="22911">
      <c r="A22911" s="9">
        <f t="shared" si="1"/>
        <v>16825</v>
      </c>
      <c r="B22911" s="27" t="s">
        <v>26270</v>
      </c>
      <c r="C22911" s="28" t="s">
        <v>23637</v>
      </c>
    </row>
    <row r="22912">
      <c r="A22912" s="9">
        <f t="shared" si="1"/>
        <v>16826</v>
      </c>
      <c r="B22912" s="5" t="s">
        <v>14435</v>
      </c>
      <c r="C22912" s="6" t="s">
        <v>142</v>
      </c>
    </row>
    <row r="22913">
      <c r="A22913" s="9">
        <f t="shared" si="1"/>
        <v>16827</v>
      </c>
      <c r="B22913" s="5" t="s">
        <v>14436</v>
      </c>
      <c r="C22913" s="6" t="s">
        <v>328</v>
      </c>
    </row>
    <row r="22914">
      <c r="A22914" s="9">
        <f t="shared" si="1"/>
        <v>16827</v>
      </c>
      <c r="B22914" s="5" t="s">
        <v>14436</v>
      </c>
      <c r="C22914" s="6" t="s">
        <v>23637</v>
      </c>
    </row>
    <row r="22915">
      <c r="A22915" s="9">
        <f t="shared" si="1"/>
        <v>16828</v>
      </c>
      <c r="B22915" s="5" t="s">
        <v>14437</v>
      </c>
      <c r="C22915" s="6" t="s">
        <v>142</v>
      </c>
    </row>
    <row r="22916">
      <c r="A22916" s="9">
        <f t="shared" si="1"/>
        <v>16829</v>
      </c>
      <c r="B22916" s="8" t="s">
        <v>14438</v>
      </c>
      <c r="C22916" s="9" t="s">
        <v>616</v>
      </c>
    </row>
    <row r="22917">
      <c r="A22917" s="9">
        <f t="shared" si="1"/>
        <v>16830</v>
      </c>
      <c r="B22917" s="5" t="s">
        <v>14439</v>
      </c>
      <c r="C22917" s="6" t="s">
        <v>328</v>
      </c>
    </row>
    <row r="22918">
      <c r="A22918" s="9">
        <f t="shared" si="1"/>
        <v>16830</v>
      </c>
      <c r="B22918" s="5" t="s">
        <v>14439</v>
      </c>
      <c r="C22918" s="6" t="s">
        <v>25</v>
      </c>
    </row>
    <row r="22919">
      <c r="A22919" s="9">
        <f t="shared" si="1"/>
        <v>16830</v>
      </c>
      <c r="B22919" s="5" t="s">
        <v>14439</v>
      </c>
      <c r="C22919" s="6" t="s">
        <v>324</v>
      </c>
    </row>
    <row r="22920">
      <c r="A22920" s="9">
        <f t="shared" si="1"/>
        <v>16830</v>
      </c>
      <c r="B22920" s="5" t="s">
        <v>14439</v>
      </c>
      <c r="C22920" s="6" t="s">
        <v>23637</v>
      </c>
    </row>
    <row r="22921">
      <c r="A22921" s="9">
        <f t="shared" si="1"/>
        <v>16831</v>
      </c>
      <c r="B22921" s="5" t="s">
        <v>14440</v>
      </c>
      <c r="C22921" s="6" t="s">
        <v>78</v>
      </c>
    </row>
    <row r="22922">
      <c r="A22922" s="9">
        <f t="shared" si="1"/>
        <v>16832</v>
      </c>
      <c r="B22922" s="8" t="s">
        <v>14441</v>
      </c>
      <c r="C22922" s="9" t="s">
        <v>530</v>
      </c>
    </row>
    <row r="22923">
      <c r="A22923" s="9">
        <f t="shared" si="1"/>
        <v>16833</v>
      </c>
      <c r="B22923" s="5" t="s">
        <v>14442</v>
      </c>
      <c r="C22923" s="6" t="s">
        <v>452</v>
      </c>
    </row>
    <row r="22924">
      <c r="A22924" s="9">
        <f t="shared" si="1"/>
        <v>16833</v>
      </c>
      <c r="B22924" s="5" t="s">
        <v>14442</v>
      </c>
      <c r="C22924" s="6" t="s">
        <v>23637</v>
      </c>
    </row>
    <row r="22925">
      <c r="A22925" s="9">
        <f t="shared" si="1"/>
        <v>16834</v>
      </c>
      <c r="B22925" s="5" t="s">
        <v>14443</v>
      </c>
      <c r="C22925" s="6" t="s">
        <v>162</v>
      </c>
    </row>
    <row r="22926">
      <c r="A22926" s="9">
        <f t="shared" si="1"/>
        <v>16835</v>
      </c>
      <c r="B22926" s="5" t="s">
        <v>14444</v>
      </c>
      <c r="C22926" s="6" t="s">
        <v>153</v>
      </c>
    </row>
    <row r="22927">
      <c r="A22927" s="9">
        <f t="shared" si="1"/>
        <v>16835</v>
      </c>
      <c r="B22927" s="5" t="s">
        <v>14444</v>
      </c>
      <c r="C22927" s="6" t="s">
        <v>23637</v>
      </c>
    </row>
    <row r="22928">
      <c r="A22928" s="9">
        <f t="shared" si="1"/>
        <v>16836</v>
      </c>
      <c r="B22928" s="5" t="s">
        <v>14445</v>
      </c>
      <c r="C22928" s="6" t="s">
        <v>142</v>
      </c>
    </row>
    <row r="22929">
      <c r="A22929" s="9">
        <f t="shared" si="1"/>
        <v>16837</v>
      </c>
      <c r="B22929" s="25" t="s">
        <v>26271</v>
      </c>
      <c r="C22929" s="26" t="s">
        <v>487</v>
      </c>
    </row>
    <row r="22930">
      <c r="A22930" s="9">
        <f t="shared" si="1"/>
        <v>16837</v>
      </c>
      <c r="B22930" s="27" t="s">
        <v>26271</v>
      </c>
      <c r="C22930" s="28" t="s">
        <v>23637</v>
      </c>
    </row>
    <row r="22931">
      <c r="A22931" s="9">
        <f t="shared" si="1"/>
        <v>16838</v>
      </c>
      <c r="B22931" s="25" t="s">
        <v>26272</v>
      </c>
      <c r="C22931" s="26" t="s">
        <v>487</v>
      </c>
    </row>
    <row r="22932">
      <c r="A22932" s="9">
        <f t="shared" si="1"/>
        <v>16838</v>
      </c>
      <c r="B22932" s="27" t="s">
        <v>26272</v>
      </c>
      <c r="C22932" s="28" t="s">
        <v>23637</v>
      </c>
    </row>
    <row r="22933">
      <c r="A22933" s="9">
        <f t="shared" si="1"/>
        <v>16839</v>
      </c>
      <c r="B22933" s="8" t="s">
        <v>14446</v>
      </c>
      <c r="C22933" s="9" t="s">
        <v>177</v>
      </c>
    </row>
    <row r="22934">
      <c r="A22934" s="9">
        <f t="shared" si="1"/>
        <v>16840</v>
      </c>
      <c r="B22934" s="5" t="s">
        <v>14447</v>
      </c>
      <c r="C22934" s="6" t="s">
        <v>365</v>
      </c>
    </row>
    <row r="22935">
      <c r="A22935" s="9">
        <f t="shared" si="1"/>
        <v>16841</v>
      </c>
      <c r="B22935" s="5" t="s">
        <v>14448</v>
      </c>
      <c r="C22935" s="6" t="s">
        <v>78</v>
      </c>
    </row>
    <row r="22936">
      <c r="A22936" s="9">
        <f t="shared" si="1"/>
        <v>16842</v>
      </c>
      <c r="B22936" s="5" t="s">
        <v>14449</v>
      </c>
      <c r="C22936" s="6" t="s">
        <v>714</v>
      </c>
    </row>
    <row r="22937">
      <c r="A22937" s="9">
        <f t="shared" si="1"/>
        <v>16842</v>
      </c>
      <c r="B22937" s="5" t="s">
        <v>14449</v>
      </c>
      <c r="C22937" s="6" t="s">
        <v>23672</v>
      </c>
    </row>
    <row r="22938">
      <c r="A22938" s="9">
        <f t="shared" si="1"/>
        <v>16843</v>
      </c>
      <c r="B22938" s="25" t="s">
        <v>26273</v>
      </c>
      <c r="C22938" s="26" t="s">
        <v>553</v>
      </c>
    </row>
    <row r="22939">
      <c r="A22939" s="9">
        <f t="shared" si="1"/>
        <v>16844</v>
      </c>
      <c r="B22939" s="25" t="s">
        <v>26274</v>
      </c>
      <c r="C22939" s="26" t="s">
        <v>553</v>
      </c>
    </row>
    <row r="22940">
      <c r="A22940" s="9">
        <f t="shared" si="1"/>
        <v>16845</v>
      </c>
      <c r="B22940" s="5" t="s">
        <v>14450</v>
      </c>
      <c r="C22940" s="6" t="s">
        <v>452</v>
      </c>
    </row>
    <row r="22941">
      <c r="A22941" s="9">
        <f t="shared" si="1"/>
        <v>16845</v>
      </c>
      <c r="B22941" s="5" t="s">
        <v>14450</v>
      </c>
      <c r="C22941" s="6" t="s">
        <v>23637</v>
      </c>
    </row>
    <row r="22942">
      <c r="A22942" s="9">
        <f t="shared" si="1"/>
        <v>16846</v>
      </c>
      <c r="B22942" s="5" t="s">
        <v>14451</v>
      </c>
      <c r="C22942" s="6" t="s">
        <v>336</v>
      </c>
    </row>
    <row r="22943">
      <c r="A22943" s="9">
        <f t="shared" si="1"/>
        <v>16846</v>
      </c>
      <c r="B22943" s="5" t="s">
        <v>14451</v>
      </c>
      <c r="C22943" s="6" t="s">
        <v>23637</v>
      </c>
    </row>
    <row r="22944">
      <c r="A22944" s="9">
        <f t="shared" si="1"/>
        <v>16847</v>
      </c>
      <c r="B22944" s="8" t="s">
        <v>14452</v>
      </c>
      <c r="C22944" s="6" t="s">
        <v>336</v>
      </c>
    </row>
    <row r="22945">
      <c r="A22945" s="9">
        <f t="shared" si="1"/>
        <v>16847</v>
      </c>
      <c r="B22945" s="8" t="s">
        <v>14452</v>
      </c>
      <c r="C22945" s="9" t="s">
        <v>60</v>
      </c>
    </row>
    <row r="22946">
      <c r="A22946" s="9">
        <f t="shared" si="1"/>
        <v>16847</v>
      </c>
      <c r="B22946" s="8" t="s">
        <v>14452</v>
      </c>
      <c r="C22946" s="9" t="s">
        <v>162</v>
      </c>
    </row>
    <row r="22947">
      <c r="A22947" s="9">
        <f t="shared" si="1"/>
        <v>16847</v>
      </c>
      <c r="B22947" s="8" t="s">
        <v>14452</v>
      </c>
      <c r="C22947" s="6" t="s">
        <v>23637</v>
      </c>
    </row>
    <row r="22948">
      <c r="A22948" s="9">
        <f t="shared" si="1"/>
        <v>16848</v>
      </c>
      <c r="B22948" s="5" t="s">
        <v>14453</v>
      </c>
      <c r="C22948" s="6" t="s">
        <v>336</v>
      </c>
    </row>
    <row r="22949">
      <c r="A22949" s="9">
        <f t="shared" si="1"/>
        <v>16848</v>
      </c>
      <c r="B22949" s="5" t="s">
        <v>14453</v>
      </c>
      <c r="C22949" s="6" t="s">
        <v>25</v>
      </c>
    </row>
    <row r="22950">
      <c r="A22950" s="9">
        <f t="shared" si="1"/>
        <v>16848</v>
      </c>
      <c r="B22950" s="5" t="s">
        <v>14453</v>
      </c>
      <c r="C22950" s="6" t="s">
        <v>553</v>
      </c>
    </row>
    <row r="22951">
      <c r="A22951" s="9">
        <f t="shared" si="1"/>
        <v>16848</v>
      </c>
      <c r="B22951" s="5" t="s">
        <v>14453</v>
      </c>
      <c r="C22951" s="6" t="s">
        <v>24</v>
      </c>
    </row>
    <row r="22952">
      <c r="A22952" s="9">
        <f t="shared" si="1"/>
        <v>16848</v>
      </c>
      <c r="B22952" s="5" t="s">
        <v>14453</v>
      </c>
      <c r="C22952" s="6" t="s">
        <v>23637</v>
      </c>
    </row>
    <row r="22953">
      <c r="A22953" s="9">
        <f t="shared" si="1"/>
        <v>16849</v>
      </c>
      <c r="B22953" s="5" t="s">
        <v>14454</v>
      </c>
      <c r="C22953" s="6" t="s">
        <v>336</v>
      </c>
    </row>
    <row r="22954">
      <c r="A22954" s="9">
        <f t="shared" si="1"/>
        <v>16849</v>
      </c>
      <c r="B22954" s="5" t="s">
        <v>14454</v>
      </c>
      <c r="C22954" s="6" t="s">
        <v>23637</v>
      </c>
    </row>
    <row r="22955">
      <c r="A22955" s="9">
        <f t="shared" si="1"/>
        <v>16850</v>
      </c>
      <c r="B22955" s="5" t="s">
        <v>14455</v>
      </c>
      <c r="C22955" s="6" t="s">
        <v>336</v>
      </c>
    </row>
    <row r="22956">
      <c r="A22956" s="9">
        <f t="shared" si="1"/>
        <v>16850</v>
      </c>
      <c r="B22956" s="5" t="s">
        <v>14455</v>
      </c>
      <c r="C22956" s="6" t="s">
        <v>23637</v>
      </c>
    </row>
    <row r="22957">
      <c r="A22957" s="9">
        <f t="shared" si="1"/>
        <v>16851</v>
      </c>
      <c r="B22957" s="5" t="s">
        <v>14456</v>
      </c>
      <c r="C22957" s="6" t="s">
        <v>91</v>
      </c>
    </row>
    <row r="22958">
      <c r="A22958" s="9">
        <f t="shared" si="1"/>
        <v>16851</v>
      </c>
      <c r="B22958" s="5" t="s">
        <v>14456</v>
      </c>
      <c r="C22958" s="6" t="s">
        <v>23637</v>
      </c>
    </row>
    <row r="22959">
      <c r="A22959" s="9">
        <f t="shared" si="1"/>
        <v>16851</v>
      </c>
      <c r="B22959" s="5" t="s">
        <v>14456</v>
      </c>
      <c r="C22959" s="6" t="s">
        <v>90</v>
      </c>
    </row>
    <row r="22960">
      <c r="A22960" s="9">
        <f t="shared" si="1"/>
        <v>16852</v>
      </c>
      <c r="B22960" s="25" t="s">
        <v>26275</v>
      </c>
      <c r="C22960" s="26" t="s">
        <v>487</v>
      </c>
    </row>
    <row r="22961">
      <c r="A22961" s="9">
        <f t="shared" si="1"/>
        <v>16852</v>
      </c>
      <c r="B22961" s="27" t="s">
        <v>26275</v>
      </c>
      <c r="C22961" s="28" t="s">
        <v>23637</v>
      </c>
    </row>
    <row r="22962">
      <c r="A22962" s="9">
        <f t="shared" si="1"/>
        <v>16853</v>
      </c>
      <c r="B22962" s="8" t="s">
        <v>14457</v>
      </c>
      <c r="C22962" s="9" t="s">
        <v>60</v>
      </c>
    </row>
    <row r="22963">
      <c r="A22963" s="9">
        <f t="shared" si="1"/>
        <v>16854</v>
      </c>
      <c r="B22963" s="5" t="s">
        <v>14458</v>
      </c>
      <c r="C22963" s="6" t="s">
        <v>788</v>
      </c>
    </row>
    <row r="22964">
      <c r="A22964" s="9">
        <f t="shared" si="1"/>
        <v>16854</v>
      </c>
      <c r="B22964" s="5" t="s">
        <v>14458</v>
      </c>
      <c r="C22964" s="6" t="s">
        <v>24</v>
      </c>
    </row>
    <row r="22965">
      <c r="A22965" s="9">
        <f t="shared" si="1"/>
        <v>16854</v>
      </c>
      <c r="B22965" s="5" t="s">
        <v>14458</v>
      </c>
      <c r="C22965" s="6" t="s">
        <v>25</v>
      </c>
    </row>
    <row r="22966">
      <c r="A22966" s="9">
        <f t="shared" si="1"/>
        <v>16854</v>
      </c>
      <c r="B22966" s="5" t="s">
        <v>14458</v>
      </c>
      <c r="C22966" s="6" t="s">
        <v>23637</v>
      </c>
    </row>
    <row r="22967">
      <c r="A22967" s="9">
        <f t="shared" si="1"/>
        <v>16855</v>
      </c>
      <c r="B22967" s="5" t="s">
        <v>14459</v>
      </c>
      <c r="C22967" s="6" t="s">
        <v>365</v>
      </c>
    </row>
    <row r="22968">
      <c r="A22968" s="9">
        <f t="shared" si="1"/>
        <v>16856</v>
      </c>
      <c r="B22968" s="5" t="s">
        <v>14460</v>
      </c>
      <c r="C22968" s="6" t="s">
        <v>267</v>
      </c>
    </row>
    <row r="22969">
      <c r="A22969" s="9">
        <f t="shared" si="1"/>
        <v>16856</v>
      </c>
      <c r="B22969" s="5" t="s">
        <v>14460</v>
      </c>
      <c r="C22969" s="6" t="s">
        <v>91</v>
      </c>
    </row>
    <row r="22970">
      <c r="A22970" s="9">
        <f t="shared" si="1"/>
        <v>16856</v>
      </c>
      <c r="B22970" s="5" t="s">
        <v>14460</v>
      </c>
      <c r="C22970" s="6" t="s">
        <v>23637</v>
      </c>
    </row>
    <row r="22971">
      <c r="A22971" s="9">
        <f t="shared" si="1"/>
        <v>16857</v>
      </c>
      <c r="B22971" s="5" t="s">
        <v>14461</v>
      </c>
      <c r="C22971" s="6" t="s">
        <v>328</v>
      </c>
    </row>
    <row r="22972">
      <c r="A22972" s="9">
        <f t="shared" si="1"/>
        <v>16857</v>
      </c>
      <c r="B22972" s="5" t="s">
        <v>14461</v>
      </c>
      <c r="C22972" s="6" t="s">
        <v>91</v>
      </c>
    </row>
    <row r="22973">
      <c r="A22973" s="9">
        <f t="shared" si="1"/>
        <v>16857</v>
      </c>
      <c r="B22973" s="5" t="s">
        <v>14461</v>
      </c>
      <c r="C22973" s="6" t="s">
        <v>23637</v>
      </c>
    </row>
    <row r="22974">
      <c r="A22974" s="9">
        <f t="shared" si="1"/>
        <v>16858</v>
      </c>
      <c r="B22974" s="5" t="s">
        <v>14462</v>
      </c>
      <c r="C22974" s="6" t="s">
        <v>326</v>
      </c>
    </row>
    <row r="22975">
      <c r="A22975" s="9">
        <f t="shared" si="1"/>
        <v>16858</v>
      </c>
      <c r="B22975" s="5" t="s">
        <v>14462</v>
      </c>
      <c r="C22975" s="6" t="s">
        <v>23637</v>
      </c>
    </row>
    <row r="22976">
      <c r="A22976" s="9">
        <f t="shared" si="1"/>
        <v>16859</v>
      </c>
      <c r="B22976" s="25" t="s">
        <v>26276</v>
      </c>
      <c r="C22976" s="26" t="s">
        <v>91</v>
      </c>
    </row>
    <row r="22977">
      <c r="A22977" s="9">
        <f t="shared" si="1"/>
        <v>16859</v>
      </c>
      <c r="B22977" s="27" t="s">
        <v>26276</v>
      </c>
      <c r="C22977" s="28" t="s">
        <v>23637</v>
      </c>
    </row>
    <row r="22978">
      <c r="A22978" s="9">
        <f t="shared" si="1"/>
        <v>16859</v>
      </c>
      <c r="B22978" s="25" t="s">
        <v>26276</v>
      </c>
      <c r="C22978" s="26" t="s">
        <v>90</v>
      </c>
    </row>
    <row r="22979">
      <c r="A22979" s="9">
        <f t="shared" si="1"/>
        <v>16859</v>
      </c>
      <c r="B22979" s="25" t="s">
        <v>26276</v>
      </c>
      <c r="C22979" s="34" t="s">
        <v>24</v>
      </c>
    </row>
    <row r="22980">
      <c r="A22980" s="9">
        <f t="shared" si="1"/>
        <v>16860</v>
      </c>
      <c r="B22980" s="5" t="s">
        <v>14463</v>
      </c>
      <c r="C22980" s="6" t="s">
        <v>267</v>
      </c>
    </row>
    <row r="22981">
      <c r="A22981" s="9">
        <f t="shared" si="1"/>
        <v>16860</v>
      </c>
      <c r="B22981" s="5" t="s">
        <v>14463</v>
      </c>
      <c r="C22981" s="6" t="s">
        <v>91</v>
      </c>
    </row>
    <row r="22982">
      <c r="A22982" s="9">
        <f t="shared" si="1"/>
        <v>16860</v>
      </c>
      <c r="B22982" s="5" t="s">
        <v>14463</v>
      </c>
      <c r="C22982" s="6" t="s">
        <v>23637</v>
      </c>
    </row>
    <row r="22983">
      <c r="A22983" s="9">
        <f t="shared" si="1"/>
        <v>16861</v>
      </c>
      <c r="B22983" s="25" t="s">
        <v>26277</v>
      </c>
      <c r="C22983" s="26" t="s">
        <v>91</v>
      </c>
    </row>
    <row r="22984">
      <c r="A22984" s="9">
        <f t="shared" si="1"/>
        <v>16861</v>
      </c>
      <c r="B22984" s="27" t="s">
        <v>26277</v>
      </c>
      <c r="C22984" s="28" t="s">
        <v>23637</v>
      </c>
    </row>
    <row r="22985">
      <c r="A22985" s="9">
        <f t="shared" si="1"/>
        <v>16861</v>
      </c>
      <c r="B22985" s="25" t="s">
        <v>26277</v>
      </c>
      <c r="C22985" s="26" t="s">
        <v>90</v>
      </c>
    </row>
    <row r="22986">
      <c r="A22986" s="9">
        <f t="shared" si="1"/>
        <v>16862</v>
      </c>
      <c r="B22986" s="25" t="s">
        <v>26278</v>
      </c>
      <c r="C22986" s="26" t="s">
        <v>91</v>
      </c>
    </row>
    <row r="22987">
      <c r="A22987" s="9">
        <f t="shared" si="1"/>
        <v>16862</v>
      </c>
      <c r="B22987" s="25" t="s">
        <v>26278</v>
      </c>
      <c r="C22987" s="26" t="s">
        <v>454</v>
      </c>
    </row>
    <row r="22988">
      <c r="A22988" s="9">
        <f t="shared" si="1"/>
        <v>16862</v>
      </c>
      <c r="B22988" s="27" t="s">
        <v>26278</v>
      </c>
      <c r="C22988" s="28" t="s">
        <v>23637</v>
      </c>
    </row>
    <row r="22989">
      <c r="A22989" s="9">
        <f t="shared" si="1"/>
        <v>16863</v>
      </c>
      <c r="B22989" s="5" t="s">
        <v>14464</v>
      </c>
      <c r="C22989" s="6" t="s">
        <v>142</v>
      </c>
    </row>
    <row r="22990">
      <c r="A22990" s="9">
        <f t="shared" si="1"/>
        <v>16863</v>
      </c>
      <c r="B22990" s="5" t="s">
        <v>14464</v>
      </c>
      <c r="C22990" s="6" t="s">
        <v>162</v>
      </c>
    </row>
    <row r="22991">
      <c r="A22991" s="9">
        <f t="shared" si="1"/>
        <v>16864</v>
      </c>
      <c r="B22991" s="5" t="s">
        <v>14465</v>
      </c>
      <c r="C22991" s="6" t="s">
        <v>142</v>
      </c>
    </row>
    <row r="22992">
      <c r="A22992" s="9">
        <f t="shared" si="1"/>
        <v>16864</v>
      </c>
      <c r="B22992" s="5" t="s">
        <v>14465</v>
      </c>
      <c r="C22992" s="6" t="s">
        <v>162</v>
      </c>
    </row>
    <row r="22993">
      <c r="A22993" s="9">
        <f t="shared" si="1"/>
        <v>16865</v>
      </c>
      <c r="B22993" s="27" t="s">
        <v>26279</v>
      </c>
      <c r="C22993" s="28" t="s">
        <v>23637</v>
      </c>
    </row>
    <row r="22994">
      <c r="A22994" s="9">
        <f t="shared" si="1"/>
        <v>16865</v>
      </c>
      <c r="B22994" s="25" t="s">
        <v>26279</v>
      </c>
      <c r="C22994" s="33" t="s">
        <v>90</v>
      </c>
    </row>
    <row r="22995">
      <c r="A22995" s="9">
        <f t="shared" si="1"/>
        <v>16865</v>
      </c>
      <c r="B22995" s="25" t="s">
        <v>26279</v>
      </c>
      <c r="C22995" s="34" t="s">
        <v>60</v>
      </c>
    </row>
    <row r="22996">
      <c r="A22996" s="9">
        <f t="shared" si="1"/>
        <v>16866</v>
      </c>
      <c r="B22996" s="27" t="s">
        <v>26280</v>
      </c>
      <c r="C22996" s="28" t="s">
        <v>23637</v>
      </c>
    </row>
    <row r="22997">
      <c r="A22997" s="9">
        <f t="shared" si="1"/>
        <v>16866</v>
      </c>
      <c r="B22997" s="25" t="s">
        <v>26280</v>
      </c>
      <c r="C22997" s="26" t="s">
        <v>90</v>
      </c>
    </row>
    <row r="22998">
      <c r="A22998" s="9">
        <f t="shared" si="1"/>
        <v>16866</v>
      </c>
      <c r="B22998" s="25" t="s">
        <v>26280</v>
      </c>
      <c r="C22998" s="34" t="s">
        <v>60</v>
      </c>
    </row>
    <row r="22999">
      <c r="A22999" s="9">
        <f t="shared" si="1"/>
        <v>16867</v>
      </c>
      <c r="B22999" s="5" t="s">
        <v>14466</v>
      </c>
      <c r="C22999" s="6" t="s">
        <v>326</v>
      </c>
    </row>
    <row r="23000">
      <c r="A23000" s="9">
        <f t="shared" si="1"/>
        <v>16867</v>
      </c>
      <c r="B23000" s="5" t="s">
        <v>14466</v>
      </c>
      <c r="C23000" s="6" t="s">
        <v>23637</v>
      </c>
    </row>
    <row r="23001">
      <c r="A23001" s="9">
        <f t="shared" si="1"/>
        <v>16868</v>
      </c>
      <c r="B23001" s="27" t="s">
        <v>26281</v>
      </c>
      <c r="C23001" s="28" t="s">
        <v>23637</v>
      </c>
    </row>
    <row r="23002">
      <c r="A23002" s="9">
        <f t="shared" si="1"/>
        <v>16868</v>
      </c>
      <c r="B23002" s="25" t="s">
        <v>26281</v>
      </c>
      <c r="C23002" s="33" t="s">
        <v>90</v>
      </c>
    </row>
    <row r="23003">
      <c r="A23003" s="9">
        <f t="shared" si="1"/>
        <v>16868</v>
      </c>
      <c r="B23003" s="25" t="s">
        <v>26281</v>
      </c>
      <c r="C23003" s="34" t="s">
        <v>60</v>
      </c>
    </row>
    <row r="23004">
      <c r="A23004" s="9">
        <f t="shared" si="1"/>
        <v>16869</v>
      </c>
      <c r="B23004" s="5" t="s">
        <v>14467</v>
      </c>
      <c r="C23004" s="6" t="s">
        <v>142</v>
      </c>
    </row>
    <row r="23005">
      <c r="A23005" s="9">
        <f t="shared" si="1"/>
        <v>16869</v>
      </c>
      <c r="B23005" s="5" t="s">
        <v>14467</v>
      </c>
      <c r="C23005" s="6" t="s">
        <v>162</v>
      </c>
    </row>
    <row r="23006">
      <c r="A23006" s="9">
        <f t="shared" si="1"/>
        <v>16870</v>
      </c>
      <c r="B23006" s="25" t="s">
        <v>26282</v>
      </c>
      <c r="C23006" s="26" t="s">
        <v>487</v>
      </c>
    </row>
    <row r="23007">
      <c r="A23007" s="9">
        <f t="shared" si="1"/>
        <v>16870</v>
      </c>
      <c r="B23007" s="27" t="s">
        <v>26282</v>
      </c>
      <c r="C23007" s="28" t="s">
        <v>23637</v>
      </c>
    </row>
    <row r="23008">
      <c r="A23008" s="9">
        <f t="shared" si="1"/>
        <v>16871</v>
      </c>
      <c r="B23008" s="5" t="s">
        <v>14468</v>
      </c>
      <c r="C23008" s="6" t="s">
        <v>78</v>
      </c>
    </row>
    <row r="23009">
      <c r="A23009" s="9">
        <f t="shared" si="1"/>
        <v>16872</v>
      </c>
      <c r="B23009" s="25" t="s">
        <v>26283</v>
      </c>
      <c r="C23009" s="26" t="s">
        <v>487</v>
      </c>
    </row>
    <row r="23010">
      <c r="A23010" s="9">
        <f t="shared" si="1"/>
        <v>16872</v>
      </c>
      <c r="B23010" s="27" t="s">
        <v>26283</v>
      </c>
      <c r="C23010" s="28" t="s">
        <v>23637</v>
      </c>
    </row>
    <row r="23011">
      <c r="A23011" s="9">
        <f t="shared" si="1"/>
        <v>16873</v>
      </c>
      <c r="B23011" s="25" t="s">
        <v>26284</v>
      </c>
      <c r="C23011" s="26" t="s">
        <v>946</v>
      </c>
    </row>
    <row r="23012">
      <c r="A23012" s="9">
        <f t="shared" si="1"/>
        <v>16874</v>
      </c>
      <c r="B23012" s="8" t="s">
        <v>14469</v>
      </c>
      <c r="C23012" s="9" t="s">
        <v>60</v>
      </c>
    </row>
    <row r="23013">
      <c r="A23013" s="9">
        <f t="shared" si="1"/>
        <v>16874</v>
      </c>
      <c r="B23013" s="8" t="s">
        <v>14469</v>
      </c>
      <c r="C23013" s="9" t="s">
        <v>25</v>
      </c>
    </row>
    <row r="23014">
      <c r="A23014" s="9">
        <f t="shared" si="1"/>
        <v>16874</v>
      </c>
      <c r="B23014" s="8" t="s">
        <v>14469</v>
      </c>
      <c r="C23014" s="9" t="s">
        <v>142</v>
      </c>
    </row>
    <row r="23015">
      <c r="A23015" s="9">
        <f t="shared" si="1"/>
        <v>16874</v>
      </c>
      <c r="B23015" s="8" t="s">
        <v>14469</v>
      </c>
      <c r="C23015" s="9" t="s">
        <v>24</v>
      </c>
    </row>
    <row r="23016">
      <c r="A23016" s="9">
        <f t="shared" si="1"/>
        <v>16875</v>
      </c>
      <c r="B23016" s="5" t="s">
        <v>14470</v>
      </c>
      <c r="C23016" s="6" t="s">
        <v>405</v>
      </c>
    </row>
    <row r="23017">
      <c r="A23017" s="9">
        <f t="shared" si="1"/>
        <v>16875</v>
      </c>
      <c r="B23017" s="5" t="s">
        <v>14470</v>
      </c>
      <c r="C23017" s="6" t="s">
        <v>23637</v>
      </c>
    </row>
    <row r="23018">
      <c r="A23018" s="9">
        <f t="shared" si="1"/>
        <v>16876</v>
      </c>
      <c r="B23018" s="5" t="s">
        <v>14471</v>
      </c>
      <c r="C23018" s="6" t="s">
        <v>142</v>
      </c>
    </row>
    <row r="23019">
      <c r="A23019" s="9">
        <f t="shared" si="1"/>
        <v>16877</v>
      </c>
      <c r="B23019" s="5" t="s">
        <v>14472</v>
      </c>
      <c r="C23019" s="6" t="s">
        <v>153</v>
      </c>
    </row>
    <row r="23020">
      <c r="A23020" s="9">
        <f t="shared" si="1"/>
        <v>16877</v>
      </c>
      <c r="B23020" s="5" t="s">
        <v>14472</v>
      </c>
      <c r="C23020" s="6" t="s">
        <v>142</v>
      </c>
    </row>
    <row r="23021">
      <c r="A23021" s="9">
        <f t="shared" si="1"/>
        <v>16877</v>
      </c>
      <c r="B23021" s="5" t="s">
        <v>14472</v>
      </c>
      <c r="C23021" s="6" t="s">
        <v>23637</v>
      </c>
    </row>
    <row r="23022">
      <c r="A23022" s="9">
        <f t="shared" si="1"/>
        <v>16878</v>
      </c>
      <c r="B23022" s="5" t="s">
        <v>14473</v>
      </c>
      <c r="C23022" s="6" t="s">
        <v>78</v>
      </c>
    </row>
    <row r="23023">
      <c r="A23023" s="9">
        <f t="shared" si="1"/>
        <v>16879</v>
      </c>
      <c r="B23023" s="5" t="s">
        <v>14474</v>
      </c>
      <c r="C23023" s="6" t="s">
        <v>462</v>
      </c>
    </row>
    <row r="23024">
      <c r="A23024" s="9">
        <f t="shared" si="1"/>
        <v>16879</v>
      </c>
      <c r="B23024" s="5" t="s">
        <v>14474</v>
      </c>
      <c r="C23024" s="6" t="s">
        <v>23637</v>
      </c>
    </row>
    <row r="23025">
      <c r="A23025" s="9">
        <f t="shared" si="1"/>
        <v>16880</v>
      </c>
      <c r="B23025" s="5" t="s">
        <v>14475</v>
      </c>
      <c r="C23025" s="6" t="s">
        <v>142</v>
      </c>
    </row>
    <row r="23026">
      <c r="A23026" s="9">
        <f t="shared" si="1"/>
        <v>16881</v>
      </c>
      <c r="B23026" s="25" t="s">
        <v>26285</v>
      </c>
      <c r="C23026" s="26" t="s">
        <v>420</v>
      </c>
    </row>
    <row r="23027">
      <c r="A23027" s="9">
        <f t="shared" si="1"/>
        <v>16881</v>
      </c>
      <c r="B23027" s="25" t="s">
        <v>26285</v>
      </c>
      <c r="C23027" s="6" t="s">
        <v>23672</v>
      </c>
    </row>
    <row r="23028">
      <c r="A23028" s="9">
        <f t="shared" si="1"/>
        <v>16882</v>
      </c>
      <c r="B23028" s="5" t="s">
        <v>14476</v>
      </c>
      <c r="C23028" s="6" t="s">
        <v>142</v>
      </c>
    </row>
    <row r="23029">
      <c r="A23029" s="9">
        <f t="shared" si="1"/>
        <v>16882</v>
      </c>
      <c r="B23029" s="5" t="s">
        <v>14476</v>
      </c>
      <c r="C23029" s="6" t="s">
        <v>25</v>
      </c>
    </row>
    <row r="23030">
      <c r="A23030" s="9">
        <f t="shared" si="1"/>
        <v>16882</v>
      </c>
      <c r="B23030" s="5" t="s">
        <v>14476</v>
      </c>
      <c r="C23030" s="6" t="s">
        <v>22</v>
      </c>
    </row>
    <row r="23031">
      <c r="A23031" s="9">
        <f t="shared" si="1"/>
        <v>16883</v>
      </c>
      <c r="B23031" s="5" t="s">
        <v>14477</v>
      </c>
      <c r="C23031" s="6" t="s">
        <v>196</v>
      </c>
    </row>
    <row r="23032">
      <c r="A23032" s="9">
        <f t="shared" si="1"/>
        <v>16883</v>
      </c>
      <c r="B23032" s="5" t="s">
        <v>14477</v>
      </c>
      <c r="C23032" s="6" t="s">
        <v>23637</v>
      </c>
    </row>
    <row r="23033">
      <c r="A23033" s="9">
        <f t="shared" si="1"/>
        <v>16884</v>
      </c>
      <c r="B23033" s="25" t="s">
        <v>26286</v>
      </c>
      <c r="C23033" s="26" t="s">
        <v>672</v>
      </c>
    </row>
    <row r="23034">
      <c r="A23034" s="9">
        <f t="shared" si="1"/>
        <v>16884</v>
      </c>
      <c r="B23034" s="27" t="s">
        <v>26286</v>
      </c>
      <c r="C23034" s="28" t="s">
        <v>23637</v>
      </c>
    </row>
    <row r="23035">
      <c r="A23035" s="9">
        <f t="shared" si="1"/>
        <v>16885</v>
      </c>
      <c r="B23035" s="5" t="s">
        <v>14478</v>
      </c>
      <c r="C23035" s="6" t="s">
        <v>179</v>
      </c>
    </row>
    <row r="23036">
      <c r="A23036" s="9">
        <f t="shared" si="1"/>
        <v>16885</v>
      </c>
      <c r="B23036" s="5" t="s">
        <v>14478</v>
      </c>
      <c r="C23036" s="6" t="s">
        <v>23637</v>
      </c>
    </row>
    <row r="23037">
      <c r="A23037" s="9">
        <f t="shared" si="1"/>
        <v>16886</v>
      </c>
      <c r="B23037" s="25" t="s">
        <v>26287</v>
      </c>
      <c r="C23037" s="26" t="s">
        <v>446</v>
      </c>
    </row>
    <row r="23038">
      <c r="A23038" s="9">
        <f t="shared" si="1"/>
        <v>16886</v>
      </c>
      <c r="B23038" s="27" t="s">
        <v>26287</v>
      </c>
      <c r="C23038" s="28" t="s">
        <v>23637</v>
      </c>
    </row>
    <row r="23039">
      <c r="A23039" s="9">
        <f t="shared" si="1"/>
        <v>16887</v>
      </c>
      <c r="B23039" s="8" t="s">
        <v>14479</v>
      </c>
      <c r="C23039" s="9" t="s">
        <v>60</v>
      </c>
    </row>
    <row r="23040">
      <c r="A23040" s="9">
        <f t="shared" si="1"/>
        <v>16888</v>
      </c>
      <c r="B23040" s="8" t="s">
        <v>14480</v>
      </c>
      <c r="C23040" s="9" t="s">
        <v>177</v>
      </c>
    </row>
    <row r="23041">
      <c r="A23041" s="9">
        <f t="shared" si="1"/>
        <v>16889</v>
      </c>
      <c r="B23041" s="29" t="s">
        <v>26288</v>
      </c>
      <c r="C23041" s="26" t="s">
        <v>23636</v>
      </c>
    </row>
    <row r="23042">
      <c r="A23042" s="9">
        <f t="shared" si="1"/>
        <v>16890</v>
      </c>
      <c r="B23042" s="27" t="s">
        <v>26289</v>
      </c>
      <c r="C23042" s="28" t="s">
        <v>23637</v>
      </c>
    </row>
    <row r="23043">
      <c r="A23043" s="9">
        <f t="shared" si="1"/>
        <v>16890</v>
      </c>
      <c r="B23043" s="25" t="s">
        <v>26289</v>
      </c>
      <c r="C23043" s="33" t="s">
        <v>90</v>
      </c>
    </row>
    <row r="23044">
      <c r="A23044" s="9">
        <f t="shared" si="1"/>
        <v>16890</v>
      </c>
      <c r="B23044" s="25" t="s">
        <v>26289</v>
      </c>
      <c r="C23044" s="34" t="s">
        <v>60</v>
      </c>
    </row>
    <row r="23045">
      <c r="A23045" s="9">
        <f t="shared" si="1"/>
        <v>16891</v>
      </c>
      <c r="B23045" s="8" t="s">
        <v>14481</v>
      </c>
      <c r="C23045" s="9" t="s">
        <v>60</v>
      </c>
    </row>
    <row r="23046">
      <c r="A23046" s="9">
        <f t="shared" si="1"/>
        <v>16892</v>
      </c>
      <c r="B23046" s="5" t="s">
        <v>14482</v>
      </c>
      <c r="C23046" s="6" t="s">
        <v>405</v>
      </c>
    </row>
    <row r="23047">
      <c r="A23047" s="9">
        <f t="shared" si="1"/>
        <v>16892</v>
      </c>
      <c r="B23047" s="5" t="s">
        <v>14482</v>
      </c>
      <c r="C23047" s="6" t="s">
        <v>23637</v>
      </c>
    </row>
    <row r="23048">
      <c r="A23048" s="9">
        <f t="shared" si="1"/>
        <v>16893</v>
      </c>
      <c r="B23048" s="8" t="s">
        <v>14483</v>
      </c>
      <c r="C23048" s="9" t="s">
        <v>1334</v>
      </c>
    </row>
    <row r="23049">
      <c r="A23049" s="9">
        <f t="shared" si="1"/>
        <v>16894</v>
      </c>
      <c r="B23049" s="8" t="s">
        <v>14484</v>
      </c>
      <c r="C23049" s="6" t="s">
        <v>788</v>
      </c>
    </row>
    <row r="23050">
      <c r="A23050" s="9">
        <f t="shared" si="1"/>
        <v>16894</v>
      </c>
      <c r="B23050" s="8" t="s">
        <v>14484</v>
      </c>
      <c r="C23050" s="9" t="s">
        <v>60</v>
      </c>
    </row>
    <row r="23051">
      <c r="A23051" s="9">
        <f t="shared" si="1"/>
        <v>16894</v>
      </c>
      <c r="B23051" s="8" t="s">
        <v>14484</v>
      </c>
      <c r="C23051" s="9" t="s">
        <v>25</v>
      </c>
    </row>
    <row r="23052">
      <c r="A23052" s="9">
        <f t="shared" si="1"/>
        <v>16894</v>
      </c>
      <c r="B23052" s="8" t="s">
        <v>14484</v>
      </c>
      <c r="C23052" s="6" t="s">
        <v>23637</v>
      </c>
    </row>
    <row r="23053">
      <c r="A23053" s="9">
        <f t="shared" si="1"/>
        <v>16895</v>
      </c>
      <c r="B23053" s="5" t="s">
        <v>14485</v>
      </c>
      <c r="C23053" s="6" t="s">
        <v>326</v>
      </c>
    </row>
    <row r="23054">
      <c r="A23054" s="9">
        <f t="shared" si="1"/>
        <v>16895</v>
      </c>
      <c r="B23054" s="5" t="s">
        <v>14485</v>
      </c>
      <c r="C23054" s="6" t="s">
        <v>23637</v>
      </c>
    </row>
    <row r="23055">
      <c r="A23055" s="9">
        <f t="shared" si="1"/>
        <v>16896</v>
      </c>
      <c r="B23055" s="25" t="s">
        <v>26290</v>
      </c>
      <c r="C23055" s="26" t="s">
        <v>510</v>
      </c>
    </row>
    <row r="23056">
      <c r="A23056" s="9">
        <f t="shared" si="1"/>
        <v>16896</v>
      </c>
      <c r="B23056" s="27" t="s">
        <v>26290</v>
      </c>
      <c r="C23056" s="28" t="s">
        <v>23637</v>
      </c>
    </row>
    <row r="23057">
      <c r="A23057" s="9">
        <f t="shared" si="1"/>
        <v>16897</v>
      </c>
      <c r="B23057" s="5" t="s">
        <v>14486</v>
      </c>
      <c r="C23057" s="6" t="s">
        <v>196</v>
      </c>
    </row>
    <row r="23058">
      <c r="A23058" s="9">
        <f t="shared" si="1"/>
        <v>16897</v>
      </c>
      <c r="B23058" s="5" t="s">
        <v>14486</v>
      </c>
      <c r="C23058" s="6" t="s">
        <v>23637</v>
      </c>
    </row>
    <row r="23059">
      <c r="A23059" s="9">
        <f t="shared" si="1"/>
        <v>16898</v>
      </c>
      <c r="B23059" s="5" t="s">
        <v>14487</v>
      </c>
      <c r="C23059" s="6" t="s">
        <v>267</v>
      </c>
    </row>
    <row r="23060">
      <c r="A23060" s="9">
        <f t="shared" si="1"/>
        <v>16898</v>
      </c>
      <c r="B23060" s="5" t="s">
        <v>14487</v>
      </c>
      <c r="C23060" s="6" t="s">
        <v>91</v>
      </c>
    </row>
    <row r="23061">
      <c r="A23061" s="9">
        <f t="shared" si="1"/>
        <v>16898</v>
      </c>
      <c r="B23061" s="5" t="s">
        <v>14487</v>
      </c>
      <c r="C23061" s="6" t="s">
        <v>23637</v>
      </c>
    </row>
    <row r="23062">
      <c r="A23062" s="9">
        <f t="shared" si="1"/>
        <v>16899</v>
      </c>
      <c r="B23062" s="5" t="s">
        <v>14488</v>
      </c>
      <c r="C23062" s="6" t="s">
        <v>267</v>
      </c>
    </row>
    <row r="23063">
      <c r="A23063" s="9">
        <f t="shared" si="1"/>
        <v>16899</v>
      </c>
      <c r="B23063" s="5" t="s">
        <v>14488</v>
      </c>
      <c r="C23063" s="6" t="s">
        <v>405</v>
      </c>
    </row>
    <row r="23064">
      <c r="A23064" s="9">
        <f t="shared" si="1"/>
        <v>16899</v>
      </c>
      <c r="B23064" s="5" t="s">
        <v>14488</v>
      </c>
      <c r="C23064" s="6" t="s">
        <v>23637</v>
      </c>
    </row>
    <row r="23065">
      <c r="A23065" s="9">
        <f t="shared" si="1"/>
        <v>16900</v>
      </c>
      <c r="B23065" s="30" t="s">
        <v>26291</v>
      </c>
      <c r="C23065" s="26" t="s">
        <v>23737</v>
      </c>
    </row>
    <row r="23066">
      <c r="A23066" s="9">
        <f t="shared" si="1"/>
        <v>16901</v>
      </c>
      <c r="B23066" s="5" t="s">
        <v>14489</v>
      </c>
      <c r="C23066" s="6" t="s">
        <v>452</v>
      </c>
    </row>
    <row r="23067">
      <c r="A23067" s="9">
        <f t="shared" si="1"/>
        <v>16901</v>
      </c>
      <c r="B23067" s="5" t="s">
        <v>14489</v>
      </c>
      <c r="C23067" s="6" t="s">
        <v>23637</v>
      </c>
    </row>
    <row r="23068">
      <c r="A23068" s="9">
        <f t="shared" si="1"/>
        <v>16902</v>
      </c>
      <c r="B23068" s="5" t="s">
        <v>14490</v>
      </c>
      <c r="C23068" s="6" t="s">
        <v>179</v>
      </c>
    </row>
    <row r="23069">
      <c r="A23069" s="9">
        <f t="shared" si="1"/>
        <v>16902</v>
      </c>
      <c r="B23069" s="5" t="s">
        <v>14490</v>
      </c>
      <c r="C23069" s="6" t="s">
        <v>23637</v>
      </c>
    </row>
    <row r="23070">
      <c r="A23070" s="9">
        <f t="shared" si="1"/>
        <v>16903</v>
      </c>
      <c r="B23070" s="5" t="s">
        <v>14491</v>
      </c>
      <c r="C23070" s="6" t="s">
        <v>326</v>
      </c>
    </row>
    <row r="23071">
      <c r="A23071" s="9">
        <f t="shared" si="1"/>
        <v>16903</v>
      </c>
      <c r="B23071" s="5" t="s">
        <v>14491</v>
      </c>
      <c r="C23071" s="6" t="s">
        <v>23637</v>
      </c>
    </row>
    <row r="23072">
      <c r="A23072" s="9">
        <f t="shared" si="1"/>
        <v>16904</v>
      </c>
      <c r="B23072" s="5" t="s">
        <v>14492</v>
      </c>
      <c r="C23072" s="6" t="s">
        <v>336</v>
      </c>
    </row>
    <row r="23073">
      <c r="A23073" s="9">
        <f t="shared" si="1"/>
        <v>16904</v>
      </c>
      <c r="B23073" s="5" t="s">
        <v>14492</v>
      </c>
      <c r="C23073" s="6" t="s">
        <v>23637</v>
      </c>
    </row>
    <row r="23074">
      <c r="A23074" s="9">
        <f t="shared" si="1"/>
        <v>16905</v>
      </c>
      <c r="B23074" s="25" t="s">
        <v>26292</v>
      </c>
      <c r="C23074" s="26" t="s">
        <v>420</v>
      </c>
    </row>
    <row r="23075">
      <c r="A23075" s="9">
        <f t="shared" si="1"/>
        <v>16905</v>
      </c>
      <c r="B23075" s="25" t="s">
        <v>26292</v>
      </c>
      <c r="C23075" s="6" t="s">
        <v>23672</v>
      </c>
    </row>
    <row r="23076">
      <c r="A23076" s="9">
        <f t="shared" si="1"/>
        <v>16906</v>
      </c>
      <c r="B23076" s="8" t="s">
        <v>14493</v>
      </c>
      <c r="C23076" s="9" t="s">
        <v>56</v>
      </c>
    </row>
    <row r="23077">
      <c r="A23077" s="9">
        <f t="shared" si="1"/>
        <v>16907</v>
      </c>
      <c r="B23077" s="8" t="s">
        <v>14494</v>
      </c>
      <c r="C23077" s="9" t="s">
        <v>60</v>
      </c>
    </row>
    <row r="23078">
      <c r="A23078" s="9">
        <f t="shared" si="1"/>
        <v>16908</v>
      </c>
      <c r="B23078" s="8" t="s">
        <v>14495</v>
      </c>
      <c r="C23078" s="9" t="s">
        <v>60</v>
      </c>
    </row>
    <row r="23079">
      <c r="A23079" s="9">
        <f t="shared" si="1"/>
        <v>16908</v>
      </c>
      <c r="B23079" s="8" t="s">
        <v>14495</v>
      </c>
      <c r="C23079" s="9" t="s">
        <v>162</v>
      </c>
    </row>
    <row r="23080">
      <c r="A23080" s="9">
        <f t="shared" si="1"/>
        <v>16908</v>
      </c>
      <c r="B23080" s="8" t="s">
        <v>14495</v>
      </c>
      <c r="C23080" s="9" t="s">
        <v>25</v>
      </c>
    </row>
    <row r="23081">
      <c r="A23081" s="9">
        <f t="shared" si="1"/>
        <v>16909</v>
      </c>
      <c r="B23081" s="25" t="s">
        <v>26293</v>
      </c>
      <c r="C23081" s="26" t="s">
        <v>10122</v>
      </c>
    </row>
    <row r="23082">
      <c r="A23082" s="9">
        <f t="shared" si="1"/>
        <v>16909</v>
      </c>
      <c r="B23082" s="27" t="s">
        <v>26293</v>
      </c>
      <c r="C23082" s="28" t="s">
        <v>23637</v>
      </c>
    </row>
    <row r="23083">
      <c r="A23083" s="9">
        <f t="shared" si="1"/>
        <v>16910</v>
      </c>
      <c r="B23083" s="8" t="s">
        <v>14496</v>
      </c>
      <c r="C23083" s="9" t="s">
        <v>60</v>
      </c>
    </row>
    <row r="23084">
      <c r="A23084" s="9">
        <f t="shared" si="1"/>
        <v>16910</v>
      </c>
      <c r="B23084" s="8" t="s">
        <v>14496</v>
      </c>
      <c r="C23084" s="9" t="s">
        <v>162</v>
      </c>
    </row>
    <row r="23085">
      <c r="A23085" s="9">
        <f t="shared" si="1"/>
        <v>16910</v>
      </c>
      <c r="B23085" s="8" t="s">
        <v>14496</v>
      </c>
      <c r="C23085" s="9" t="s">
        <v>142</v>
      </c>
    </row>
    <row r="23086">
      <c r="A23086" s="9">
        <f t="shared" si="1"/>
        <v>16911</v>
      </c>
      <c r="B23086" s="8" t="s">
        <v>14497</v>
      </c>
      <c r="C23086" s="9" t="s">
        <v>60</v>
      </c>
    </row>
    <row r="23087">
      <c r="A23087" s="9">
        <f t="shared" si="1"/>
        <v>16912</v>
      </c>
      <c r="B23087" s="25" t="s">
        <v>26294</v>
      </c>
      <c r="C23087" s="26" t="s">
        <v>946</v>
      </c>
    </row>
    <row r="23088">
      <c r="A23088" s="9">
        <f t="shared" si="1"/>
        <v>16913</v>
      </c>
      <c r="B23088" s="5" t="s">
        <v>14498</v>
      </c>
      <c r="C23088" s="6" t="s">
        <v>179</v>
      </c>
    </row>
    <row r="23089">
      <c r="A23089" s="9">
        <f t="shared" si="1"/>
        <v>16913</v>
      </c>
      <c r="B23089" s="5" t="s">
        <v>14498</v>
      </c>
      <c r="C23089" s="6" t="s">
        <v>23637</v>
      </c>
    </row>
    <row r="23090">
      <c r="A23090" s="9">
        <f t="shared" si="1"/>
        <v>16914</v>
      </c>
      <c r="B23090" s="5" t="s">
        <v>14499</v>
      </c>
      <c r="C23090" s="6" t="s">
        <v>405</v>
      </c>
    </row>
    <row r="23091">
      <c r="A23091" s="9">
        <f t="shared" si="1"/>
        <v>16914</v>
      </c>
      <c r="B23091" s="5" t="s">
        <v>14499</v>
      </c>
      <c r="C23091" s="6" t="s">
        <v>267</v>
      </c>
    </row>
    <row r="23092">
      <c r="A23092" s="9">
        <f t="shared" si="1"/>
        <v>16914</v>
      </c>
      <c r="B23092" s="5" t="s">
        <v>14499</v>
      </c>
      <c r="C23092" s="6" t="s">
        <v>326</v>
      </c>
    </row>
    <row r="23093">
      <c r="A23093" s="9">
        <f t="shared" si="1"/>
        <v>16914</v>
      </c>
      <c r="B23093" s="5" t="s">
        <v>14499</v>
      </c>
      <c r="C23093" s="6" t="s">
        <v>23637</v>
      </c>
    </row>
    <row r="23094">
      <c r="A23094" s="9">
        <f t="shared" si="1"/>
        <v>16915</v>
      </c>
      <c r="B23094" s="5" t="s">
        <v>14500</v>
      </c>
      <c r="C23094" s="6" t="s">
        <v>78</v>
      </c>
    </row>
    <row r="23095">
      <c r="A23095" s="9">
        <f t="shared" si="1"/>
        <v>16915</v>
      </c>
      <c r="B23095" s="5" t="s">
        <v>14500</v>
      </c>
      <c r="C23095" s="6" t="s">
        <v>420</v>
      </c>
    </row>
    <row r="23096">
      <c r="A23096" s="9">
        <f t="shared" si="1"/>
        <v>16915</v>
      </c>
      <c r="B23096" s="5" t="s">
        <v>14500</v>
      </c>
      <c r="C23096" s="6" t="s">
        <v>23672</v>
      </c>
    </row>
    <row r="23097">
      <c r="A23097" s="9">
        <f t="shared" si="1"/>
        <v>16916</v>
      </c>
      <c r="B23097" s="25" t="s">
        <v>26295</v>
      </c>
      <c r="C23097" s="26" t="s">
        <v>420</v>
      </c>
    </row>
    <row r="23098">
      <c r="A23098" s="9">
        <f t="shared" si="1"/>
        <v>16916</v>
      </c>
      <c r="B23098" s="25" t="s">
        <v>26295</v>
      </c>
      <c r="C23098" s="6" t="s">
        <v>23672</v>
      </c>
    </row>
    <row r="23099">
      <c r="A23099" s="9">
        <f t="shared" si="1"/>
        <v>16917</v>
      </c>
      <c r="B23099" s="8" t="s">
        <v>14501</v>
      </c>
      <c r="C23099" s="9" t="s">
        <v>60</v>
      </c>
    </row>
    <row r="23100">
      <c r="A23100" s="9">
        <f t="shared" si="1"/>
        <v>16918</v>
      </c>
      <c r="B23100" s="5" t="s">
        <v>14502</v>
      </c>
      <c r="C23100" s="6" t="s">
        <v>788</v>
      </c>
    </row>
    <row r="23101">
      <c r="A23101" s="9">
        <f t="shared" si="1"/>
        <v>16918</v>
      </c>
      <c r="B23101" s="5" t="s">
        <v>14502</v>
      </c>
      <c r="C23101" s="6" t="s">
        <v>23637</v>
      </c>
    </row>
    <row r="23102">
      <c r="A23102" s="9">
        <f t="shared" si="1"/>
        <v>16919</v>
      </c>
      <c r="B23102" s="5" t="s">
        <v>14503</v>
      </c>
      <c r="C23102" s="6" t="s">
        <v>179</v>
      </c>
    </row>
    <row r="23103">
      <c r="A23103" s="9">
        <f t="shared" si="1"/>
        <v>16919</v>
      </c>
      <c r="B23103" s="5" t="s">
        <v>14503</v>
      </c>
      <c r="C23103" s="6" t="s">
        <v>23637</v>
      </c>
    </row>
    <row r="23104">
      <c r="A23104" s="9">
        <f t="shared" si="1"/>
        <v>16920</v>
      </c>
      <c r="B23104" s="5" t="s">
        <v>14504</v>
      </c>
      <c r="C23104" s="6" t="s">
        <v>142</v>
      </c>
    </row>
    <row r="23105">
      <c r="A23105" s="9">
        <f t="shared" si="1"/>
        <v>16921</v>
      </c>
      <c r="B23105" s="27" t="s">
        <v>26296</v>
      </c>
      <c r="C23105" s="28" t="s">
        <v>23637</v>
      </c>
    </row>
    <row r="23106">
      <c r="A23106" s="9">
        <f t="shared" si="1"/>
        <v>16921</v>
      </c>
      <c r="B23106" s="25" t="s">
        <v>26296</v>
      </c>
      <c r="C23106" s="33" t="s">
        <v>90</v>
      </c>
    </row>
    <row r="23107">
      <c r="A23107" s="9">
        <f t="shared" si="1"/>
        <v>16921</v>
      </c>
      <c r="B23107" s="25" t="s">
        <v>26296</v>
      </c>
      <c r="C23107" s="34" t="s">
        <v>60</v>
      </c>
    </row>
    <row r="23108">
      <c r="A23108" s="9">
        <f t="shared" si="1"/>
        <v>16921</v>
      </c>
      <c r="B23108" s="25" t="s">
        <v>26296</v>
      </c>
      <c r="C23108" s="34" t="s">
        <v>54</v>
      </c>
    </row>
    <row r="23109">
      <c r="A23109" s="9">
        <f t="shared" si="1"/>
        <v>16921</v>
      </c>
      <c r="B23109" s="25" t="s">
        <v>26296</v>
      </c>
      <c r="C23109" s="34" t="s">
        <v>24</v>
      </c>
    </row>
    <row r="23110">
      <c r="A23110" s="9">
        <f t="shared" si="1"/>
        <v>16921</v>
      </c>
      <c r="B23110" s="25" t="s">
        <v>26296</v>
      </c>
      <c r="C23110" s="34" t="s">
        <v>25</v>
      </c>
    </row>
    <row r="23111">
      <c r="A23111" s="9">
        <f t="shared" si="1"/>
        <v>16922</v>
      </c>
      <c r="B23111" s="27" t="s">
        <v>26297</v>
      </c>
      <c r="C23111" s="28" t="s">
        <v>23637</v>
      </c>
    </row>
    <row r="23112">
      <c r="A23112" s="9">
        <f t="shared" si="1"/>
        <v>16922</v>
      </c>
      <c r="B23112" s="25" t="s">
        <v>26297</v>
      </c>
      <c r="C23112" s="33" t="s">
        <v>90</v>
      </c>
    </row>
    <row r="23113">
      <c r="A23113" s="9">
        <f t="shared" si="1"/>
        <v>16922</v>
      </c>
      <c r="B23113" s="25" t="s">
        <v>26297</v>
      </c>
      <c r="C23113" s="34" t="s">
        <v>60</v>
      </c>
    </row>
    <row r="23114">
      <c r="A23114" s="9">
        <f t="shared" si="1"/>
        <v>16922</v>
      </c>
      <c r="B23114" s="25" t="s">
        <v>26297</v>
      </c>
      <c r="C23114" s="34" t="s">
        <v>25</v>
      </c>
    </row>
    <row r="23115">
      <c r="A23115" s="9">
        <f t="shared" si="1"/>
        <v>16923</v>
      </c>
      <c r="B23115" s="5" t="s">
        <v>14505</v>
      </c>
      <c r="C23115" s="6" t="s">
        <v>324</v>
      </c>
    </row>
    <row r="23116">
      <c r="A23116" s="9">
        <f t="shared" si="1"/>
        <v>16923</v>
      </c>
      <c r="B23116" s="5" t="s">
        <v>14505</v>
      </c>
      <c r="C23116" s="6" t="s">
        <v>23637</v>
      </c>
    </row>
    <row r="23117">
      <c r="A23117" s="9">
        <f t="shared" si="1"/>
        <v>16924</v>
      </c>
      <c r="B23117" s="8" t="s">
        <v>14506</v>
      </c>
      <c r="C23117" s="9" t="s">
        <v>60</v>
      </c>
    </row>
    <row r="23118">
      <c r="A23118" s="9">
        <f t="shared" si="1"/>
        <v>16925</v>
      </c>
      <c r="B23118" s="5" t="s">
        <v>14507</v>
      </c>
      <c r="C23118" s="6" t="s">
        <v>788</v>
      </c>
    </row>
    <row r="23119">
      <c r="A23119" s="9">
        <f t="shared" si="1"/>
        <v>16925</v>
      </c>
      <c r="B23119" s="5" t="s">
        <v>14507</v>
      </c>
      <c r="C23119" s="6" t="s">
        <v>655</v>
      </c>
    </row>
    <row r="23120">
      <c r="A23120" s="9">
        <f t="shared" si="1"/>
        <v>16925</v>
      </c>
      <c r="B23120" s="5" t="s">
        <v>14507</v>
      </c>
      <c r="C23120" s="6" t="s">
        <v>538</v>
      </c>
    </row>
    <row r="23121">
      <c r="A23121" s="9">
        <f t="shared" si="1"/>
        <v>16925</v>
      </c>
      <c r="B23121" s="5" t="s">
        <v>14507</v>
      </c>
      <c r="C23121" s="6" t="s">
        <v>23637</v>
      </c>
    </row>
    <row r="23122">
      <c r="A23122" s="9">
        <f t="shared" si="1"/>
        <v>16925</v>
      </c>
      <c r="B23122" s="5" t="s">
        <v>14507</v>
      </c>
      <c r="C23122" s="6" t="s">
        <v>23628</v>
      </c>
    </row>
    <row r="23123">
      <c r="A23123" s="9">
        <f t="shared" si="1"/>
        <v>16925</v>
      </c>
      <c r="B23123" s="37" t="s">
        <v>14507</v>
      </c>
      <c r="C23123" s="28" t="s">
        <v>23633</v>
      </c>
    </row>
    <row r="23124">
      <c r="A23124" s="9">
        <f t="shared" si="1"/>
        <v>16926</v>
      </c>
      <c r="B23124" s="5" t="s">
        <v>14508</v>
      </c>
      <c r="C23124" s="6" t="s">
        <v>788</v>
      </c>
    </row>
    <row r="23125">
      <c r="A23125" s="9">
        <f t="shared" si="1"/>
        <v>16926</v>
      </c>
      <c r="B23125" s="5" t="s">
        <v>14508</v>
      </c>
      <c r="C23125" s="6" t="s">
        <v>23637</v>
      </c>
    </row>
    <row r="23126">
      <c r="A23126" s="9">
        <f t="shared" si="1"/>
        <v>16927</v>
      </c>
      <c r="B23126" s="8" t="s">
        <v>14509</v>
      </c>
      <c r="C23126" s="9" t="s">
        <v>177</v>
      </c>
    </row>
    <row r="23127">
      <c r="A23127" s="9">
        <f t="shared" si="1"/>
        <v>16928</v>
      </c>
      <c r="B23127" s="5" t="s">
        <v>14510</v>
      </c>
      <c r="C23127" s="6" t="s">
        <v>462</v>
      </c>
    </row>
    <row r="23128">
      <c r="A23128" s="9">
        <f t="shared" si="1"/>
        <v>16928</v>
      </c>
      <c r="B23128" s="5" t="s">
        <v>14510</v>
      </c>
      <c r="C23128" s="6" t="s">
        <v>23637</v>
      </c>
    </row>
    <row r="23129">
      <c r="A23129" s="9">
        <f t="shared" si="1"/>
        <v>16929</v>
      </c>
      <c r="B23129" s="25" t="s">
        <v>26298</v>
      </c>
      <c r="C23129" s="26" t="s">
        <v>487</v>
      </c>
    </row>
    <row r="23130">
      <c r="A23130" s="9">
        <f t="shared" si="1"/>
        <v>16929</v>
      </c>
      <c r="B23130" s="27" t="s">
        <v>26298</v>
      </c>
      <c r="C23130" s="28" t="s">
        <v>23637</v>
      </c>
    </row>
    <row r="23131">
      <c r="A23131" s="9">
        <f t="shared" si="1"/>
        <v>16930</v>
      </c>
      <c r="B23131" s="8" t="s">
        <v>14511</v>
      </c>
      <c r="C23131" s="9" t="s">
        <v>60</v>
      </c>
    </row>
    <row r="23132">
      <c r="A23132" s="9">
        <f t="shared" si="1"/>
        <v>16930</v>
      </c>
      <c r="B23132" s="8" t="s">
        <v>14511</v>
      </c>
      <c r="C23132" s="9" t="s">
        <v>177</v>
      </c>
    </row>
    <row r="23133">
      <c r="A23133" s="9">
        <f t="shared" si="1"/>
        <v>16931</v>
      </c>
      <c r="B23133" s="8" t="s">
        <v>14512</v>
      </c>
      <c r="C23133" s="9" t="s">
        <v>142</v>
      </c>
    </row>
    <row r="23134">
      <c r="A23134" s="9">
        <f t="shared" si="1"/>
        <v>16931</v>
      </c>
      <c r="B23134" s="8" t="s">
        <v>14512</v>
      </c>
      <c r="C23134" s="9" t="s">
        <v>530</v>
      </c>
    </row>
    <row r="23135">
      <c r="A23135" s="9">
        <f t="shared" si="1"/>
        <v>16932</v>
      </c>
      <c r="B23135" s="5" t="s">
        <v>14513</v>
      </c>
      <c r="C23135" s="6" t="s">
        <v>336</v>
      </c>
    </row>
    <row r="23136">
      <c r="A23136" s="9">
        <f t="shared" si="1"/>
        <v>16932</v>
      </c>
      <c r="B23136" s="5" t="s">
        <v>14513</v>
      </c>
      <c r="C23136" s="6" t="s">
        <v>23637</v>
      </c>
    </row>
    <row r="23137">
      <c r="A23137" s="9">
        <f t="shared" si="1"/>
        <v>16933</v>
      </c>
      <c r="B23137" s="8" t="s">
        <v>14514</v>
      </c>
      <c r="C23137" s="9" t="s">
        <v>142</v>
      </c>
    </row>
    <row r="23138">
      <c r="A23138" s="9">
        <f t="shared" si="1"/>
        <v>16934</v>
      </c>
      <c r="B23138" s="25" t="s">
        <v>26299</v>
      </c>
      <c r="C23138" s="26" t="s">
        <v>150</v>
      </c>
    </row>
    <row r="23139">
      <c r="A23139" s="9">
        <f t="shared" si="1"/>
        <v>16934</v>
      </c>
      <c r="B23139" s="27" t="s">
        <v>26299</v>
      </c>
      <c r="C23139" s="28" t="s">
        <v>23637</v>
      </c>
    </row>
    <row r="23140">
      <c r="A23140" s="9">
        <f t="shared" si="1"/>
        <v>16935</v>
      </c>
      <c r="B23140" s="8" t="s">
        <v>14515</v>
      </c>
      <c r="C23140" s="9" t="s">
        <v>142</v>
      </c>
    </row>
    <row r="23141">
      <c r="A23141" s="9">
        <f t="shared" si="1"/>
        <v>16936</v>
      </c>
      <c r="B23141" s="5" t="s">
        <v>14516</v>
      </c>
      <c r="C23141" s="6" t="s">
        <v>267</v>
      </c>
    </row>
    <row r="23142">
      <c r="A23142" s="9">
        <f t="shared" si="1"/>
        <v>16936</v>
      </c>
      <c r="B23142" s="5" t="s">
        <v>14516</v>
      </c>
      <c r="C23142" s="6" t="s">
        <v>23637</v>
      </c>
    </row>
    <row r="23143">
      <c r="A23143" s="9">
        <f t="shared" si="1"/>
        <v>16937</v>
      </c>
      <c r="B23143" s="5" t="s">
        <v>14517</v>
      </c>
      <c r="C23143" s="6" t="s">
        <v>153</v>
      </c>
    </row>
    <row r="23144">
      <c r="A23144" s="9">
        <f t="shared" si="1"/>
        <v>16937</v>
      </c>
      <c r="B23144" s="5" t="s">
        <v>14517</v>
      </c>
      <c r="C23144" s="6" t="s">
        <v>142</v>
      </c>
    </row>
    <row r="23145">
      <c r="A23145" s="9">
        <f t="shared" si="1"/>
        <v>16937</v>
      </c>
      <c r="B23145" s="5" t="s">
        <v>14517</v>
      </c>
      <c r="C23145" s="6" t="s">
        <v>25</v>
      </c>
    </row>
    <row r="23146">
      <c r="A23146" s="9">
        <f t="shared" si="1"/>
        <v>16937</v>
      </c>
      <c r="B23146" s="5" t="s">
        <v>14517</v>
      </c>
      <c r="C23146" s="6" t="s">
        <v>23637</v>
      </c>
    </row>
    <row r="23147">
      <c r="A23147" s="9">
        <f t="shared" si="1"/>
        <v>16938</v>
      </c>
      <c r="B23147" s="5" t="s">
        <v>14518</v>
      </c>
      <c r="C23147" s="6" t="s">
        <v>153</v>
      </c>
    </row>
    <row r="23148">
      <c r="A23148" s="9">
        <f t="shared" si="1"/>
        <v>16938</v>
      </c>
      <c r="B23148" s="5" t="s">
        <v>14518</v>
      </c>
      <c r="C23148" s="6" t="s">
        <v>23637</v>
      </c>
    </row>
    <row r="23149">
      <c r="A23149" s="9">
        <f t="shared" si="1"/>
        <v>16939</v>
      </c>
      <c r="B23149" s="5" t="s">
        <v>14519</v>
      </c>
      <c r="C23149" s="6" t="s">
        <v>153</v>
      </c>
    </row>
    <row r="23150">
      <c r="A23150" s="9">
        <f t="shared" si="1"/>
        <v>16939</v>
      </c>
      <c r="B23150" s="5" t="s">
        <v>14519</v>
      </c>
      <c r="C23150" s="6" t="s">
        <v>642</v>
      </c>
    </row>
    <row r="23151">
      <c r="A23151" s="9">
        <f t="shared" si="1"/>
        <v>16939</v>
      </c>
      <c r="B23151" s="5" t="s">
        <v>14519</v>
      </c>
      <c r="C23151" s="6" t="s">
        <v>23637</v>
      </c>
    </row>
    <row r="23152">
      <c r="A23152" s="9">
        <f t="shared" si="1"/>
        <v>16940</v>
      </c>
      <c r="B23152" s="16" t="s">
        <v>14520</v>
      </c>
      <c r="C23152" s="6" t="s">
        <v>1235</v>
      </c>
    </row>
    <row r="23153">
      <c r="A23153" s="9">
        <f t="shared" si="1"/>
        <v>16941</v>
      </c>
      <c r="B23153" s="5" t="s">
        <v>14521</v>
      </c>
      <c r="C23153" s="6" t="s">
        <v>946</v>
      </c>
    </row>
    <row r="23154">
      <c r="A23154" s="9">
        <f t="shared" si="1"/>
        <v>16942</v>
      </c>
      <c r="B23154" s="16" t="s">
        <v>14522</v>
      </c>
      <c r="C23154" s="6" t="s">
        <v>1235</v>
      </c>
    </row>
    <row r="23155">
      <c r="A23155" s="9">
        <f t="shared" si="1"/>
        <v>16943</v>
      </c>
      <c r="B23155" s="5" t="s">
        <v>14523</v>
      </c>
      <c r="C23155" s="6" t="s">
        <v>267</v>
      </c>
    </row>
    <row r="23156">
      <c r="A23156" s="9">
        <f t="shared" si="1"/>
        <v>16943</v>
      </c>
      <c r="B23156" s="5" t="s">
        <v>14523</v>
      </c>
      <c r="C23156" s="6" t="s">
        <v>23637</v>
      </c>
    </row>
    <row r="23157">
      <c r="A23157" s="9">
        <f t="shared" si="1"/>
        <v>16944</v>
      </c>
      <c r="B23157" s="25" t="s">
        <v>26300</v>
      </c>
      <c r="C23157" s="26" t="s">
        <v>34</v>
      </c>
    </row>
    <row r="23158">
      <c r="A23158" s="9">
        <f t="shared" si="1"/>
        <v>16944</v>
      </c>
      <c r="B23158" s="25" t="s">
        <v>26300</v>
      </c>
      <c r="C23158" s="26" t="s">
        <v>23628</v>
      </c>
    </row>
    <row r="23159">
      <c r="A23159" s="9">
        <f t="shared" si="1"/>
        <v>16945</v>
      </c>
      <c r="B23159" s="5" t="s">
        <v>14524</v>
      </c>
      <c r="C23159" s="6" t="s">
        <v>336</v>
      </c>
    </row>
    <row r="23160">
      <c r="A23160" s="9">
        <f t="shared" si="1"/>
        <v>16945</v>
      </c>
      <c r="B23160" s="5" t="s">
        <v>14524</v>
      </c>
      <c r="C23160" s="6" t="s">
        <v>23637</v>
      </c>
    </row>
    <row r="23161">
      <c r="A23161" s="9">
        <f t="shared" si="1"/>
        <v>16946</v>
      </c>
      <c r="B23161" s="8" t="s">
        <v>14525</v>
      </c>
      <c r="C23161" s="6" t="s">
        <v>550</v>
      </c>
    </row>
    <row r="23162">
      <c r="A23162" s="9">
        <f t="shared" si="1"/>
        <v>16946</v>
      </c>
      <c r="B23162" s="8" t="s">
        <v>14525</v>
      </c>
      <c r="C23162" s="9" t="s">
        <v>142</v>
      </c>
    </row>
    <row r="23163">
      <c r="A23163" s="9">
        <f t="shared" si="1"/>
        <v>16946</v>
      </c>
      <c r="B23163" s="8" t="s">
        <v>14525</v>
      </c>
      <c r="C23163" s="6" t="s">
        <v>23637</v>
      </c>
    </row>
    <row r="23164">
      <c r="A23164" s="9">
        <f t="shared" si="1"/>
        <v>16947</v>
      </c>
      <c r="B23164" s="5" t="s">
        <v>14526</v>
      </c>
      <c r="C23164" s="6" t="s">
        <v>324</v>
      </c>
    </row>
    <row r="23165">
      <c r="A23165" s="9">
        <f t="shared" si="1"/>
        <v>16947</v>
      </c>
      <c r="B23165" s="5" t="s">
        <v>14526</v>
      </c>
      <c r="C23165" s="6" t="s">
        <v>23637</v>
      </c>
    </row>
    <row r="23166">
      <c r="A23166" s="9">
        <f t="shared" si="1"/>
        <v>16948</v>
      </c>
      <c r="B23166" s="8" t="s">
        <v>14527</v>
      </c>
      <c r="C23166" s="6" t="s">
        <v>150</v>
      </c>
    </row>
    <row r="23167">
      <c r="A23167" s="9">
        <f t="shared" si="1"/>
        <v>16948</v>
      </c>
      <c r="B23167" s="8" t="s">
        <v>14527</v>
      </c>
      <c r="C23167" s="6" t="s">
        <v>23637</v>
      </c>
    </row>
    <row r="23168">
      <c r="A23168" s="9">
        <f t="shared" si="1"/>
        <v>16949</v>
      </c>
      <c r="B23168" s="5" t="s">
        <v>14528</v>
      </c>
      <c r="C23168" s="6" t="s">
        <v>153</v>
      </c>
    </row>
    <row r="23169">
      <c r="A23169" s="9">
        <f t="shared" si="1"/>
        <v>16949</v>
      </c>
      <c r="B23169" s="5" t="s">
        <v>14528</v>
      </c>
      <c r="C23169" s="6" t="s">
        <v>23637</v>
      </c>
    </row>
    <row r="23170">
      <c r="A23170" s="9">
        <f t="shared" si="1"/>
        <v>16950</v>
      </c>
      <c r="B23170" s="5" t="s">
        <v>14529</v>
      </c>
      <c r="C23170" s="6" t="s">
        <v>462</v>
      </c>
    </row>
    <row r="23171">
      <c r="A23171" s="9">
        <f t="shared" si="1"/>
        <v>16950</v>
      </c>
      <c r="B23171" s="5" t="s">
        <v>14529</v>
      </c>
      <c r="C23171" s="6" t="s">
        <v>23637</v>
      </c>
    </row>
    <row r="23172">
      <c r="A23172" s="9">
        <f t="shared" si="1"/>
        <v>16951</v>
      </c>
      <c r="B23172" s="5" t="s">
        <v>14530</v>
      </c>
      <c r="C23172" s="6" t="s">
        <v>196</v>
      </c>
    </row>
    <row r="23173">
      <c r="A23173" s="9">
        <f t="shared" si="1"/>
        <v>16951</v>
      </c>
      <c r="B23173" s="5" t="s">
        <v>14530</v>
      </c>
      <c r="C23173" s="6" t="s">
        <v>23637</v>
      </c>
    </row>
    <row r="23174">
      <c r="A23174" s="9">
        <f t="shared" si="1"/>
        <v>16952</v>
      </c>
      <c r="B23174" s="5" t="s">
        <v>14531</v>
      </c>
      <c r="C23174" s="6" t="s">
        <v>267</v>
      </c>
    </row>
    <row r="23175">
      <c r="A23175" s="9">
        <f t="shared" si="1"/>
        <v>16952</v>
      </c>
      <c r="B23175" s="5" t="s">
        <v>14531</v>
      </c>
      <c r="C23175" s="6" t="s">
        <v>23637</v>
      </c>
    </row>
    <row r="23176">
      <c r="A23176" s="9">
        <f t="shared" si="1"/>
        <v>16953</v>
      </c>
      <c r="B23176" s="5" t="s">
        <v>14532</v>
      </c>
      <c r="C23176" s="6" t="s">
        <v>336</v>
      </c>
    </row>
    <row r="23177">
      <c r="A23177" s="9">
        <f t="shared" si="1"/>
        <v>16953</v>
      </c>
      <c r="B23177" s="5" t="s">
        <v>14532</v>
      </c>
      <c r="C23177" s="6" t="s">
        <v>23637</v>
      </c>
    </row>
    <row r="23178">
      <c r="A23178" s="9">
        <f t="shared" si="1"/>
        <v>16954</v>
      </c>
      <c r="B23178" s="5" t="s">
        <v>14533</v>
      </c>
      <c r="C23178" s="6" t="s">
        <v>328</v>
      </c>
    </row>
    <row r="23179">
      <c r="A23179" s="9">
        <f t="shared" si="1"/>
        <v>16954</v>
      </c>
      <c r="B23179" s="5" t="s">
        <v>14533</v>
      </c>
      <c r="C23179" s="6" t="s">
        <v>324</v>
      </c>
    </row>
    <row r="23180">
      <c r="A23180" s="9">
        <f t="shared" si="1"/>
        <v>16954</v>
      </c>
      <c r="B23180" s="5" t="s">
        <v>14533</v>
      </c>
      <c r="C23180" s="6" t="s">
        <v>23637</v>
      </c>
    </row>
    <row r="23181">
      <c r="A23181" s="9">
        <f t="shared" si="1"/>
        <v>16955</v>
      </c>
      <c r="B23181" s="5" t="s">
        <v>14534</v>
      </c>
      <c r="C23181" s="6" t="s">
        <v>267</v>
      </c>
    </row>
    <row r="23182">
      <c r="A23182" s="9">
        <f t="shared" si="1"/>
        <v>16955</v>
      </c>
      <c r="B23182" s="5" t="s">
        <v>14534</v>
      </c>
      <c r="C23182" s="6" t="s">
        <v>91</v>
      </c>
    </row>
    <row r="23183">
      <c r="A23183" s="9">
        <f t="shared" si="1"/>
        <v>16955</v>
      </c>
      <c r="B23183" s="5" t="s">
        <v>14534</v>
      </c>
      <c r="C23183" s="6" t="s">
        <v>23637</v>
      </c>
    </row>
    <row r="23184">
      <c r="A23184" s="9">
        <f t="shared" si="1"/>
        <v>16956</v>
      </c>
      <c r="B23184" s="25" t="s">
        <v>26301</v>
      </c>
      <c r="C23184" s="26" t="s">
        <v>446</v>
      </c>
    </row>
    <row r="23185">
      <c r="A23185" s="9">
        <f t="shared" si="1"/>
        <v>16956</v>
      </c>
      <c r="B23185" s="27" t="s">
        <v>26301</v>
      </c>
      <c r="C23185" s="28" t="s">
        <v>23637</v>
      </c>
    </row>
    <row r="23186">
      <c r="A23186" s="9">
        <f t="shared" si="1"/>
        <v>16957</v>
      </c>
      <c r="B23186" s="5" t="s">
        <v>14535</v>
      </c>
      <c r="C23186" s="6" t="s">
        <v>196</v>
      </c>
    </row>
    <row r="23187">
      <c r="A23187" s="9">
        <f t="shared" si="1"/>
        <v>16957</v>
      </c>
      <c r="B23187" s="5" t="s">
        <v>14535</v>
      </c>
      <c r="C23187" s="6" t="s">
        <v>25</v>
      </c>
    </row>
    <row r="23188">
      <c r="A23188" s="9">
        <f t="shared" si="1"/>
        <v>16957</v>
      </c>
      <c r="B23188" s="5" t="s">
        <v>14535</v>
      </c>
      <c r="C23188" s="6" t="s">
        <v>23637</v>
      </c>
    </row>
    <row r="23189">
      <c r="A23189" s="9">
        <f t="shared" si="1"/>
        <v>16958</v>
      </c>
      <c r="B23189" s="5" t="s">
        <v>14536</v>
      </c>
      <c r="C23189" s="6" t="s">
        <v>336</v>
      </c>
    </row>
    <row r="23190">
      <c r="A23190" s="9">
        <f t="shared" si="1"/>
        <v>16958</v>
      </c>
      <c r="B23190" s="5" t="s">
        <v>14536</v>
      </c>
      <c r="C23190" s="6" t="s">
        <v>23637</v>
      </c>
    </row>
    <row r="23191">
      <c r="A23191" s="9">
        <f t="shared" si="1"/>
        <v>16959</v>
      </c>
      <c r="B23191" s="30" t="s">
        <v>26302</v>
      </c>
      <c r="C23191" s="26" t="s">
        <v>23639</v>
      </c>
    </row>
    <row r="23192">
      <c r="A23192" s="9">
        <f t="shared" si="1"/>
        <v>16959</v>
      </c>
      <c r="B23192" s="30" t="s">
        <v>26302</v>
      </c>
      <c r="C23192" s="26" t="s">
        <v>60</v>
      </c>
    </row>
    <row r="23193">
      <c r="A23193" s="9">
        <f t="shared" si="1"/>
        <v>16960</v>
      </c>
      <c r="B23193" s="5" t="s">
        <v>14537</v>
      </c>
      <c r="C23193" s="6" t="s">
        <v>405</v>
      </c>
    </row>
    <row r="23194">
      <c r="A23194" s="9">
        <f t="shared" si="1"/>
        <v>16960</v>
      </c>
      <c r="B23194" s="5" t="s">
        <v>14537</v>
      </c>
      <c r="C23194" s="6" t="s">
        <v>23637</v>
      </c>
    </row>
    <row r="23195">
      <c r="A23195" s="9">
        <f t="shared" si="1"/>
        <v>16961</v>
      </c>
      <c r="B23195" s="5" t="s">
        <v>14538</v>
      </c>
      <c r="C23195" s="6" t="s">
        <v>336</v>
      </c>
    </row>
    <row r="23196">
      <c r="A23196" s="9">
        <f t="shared" si="1"/>
        <v>16961</v>
      </c>
      <c r="B23196" s="5" t="s">
        <v>14538</v>
      </c>
      <c r="C23196" s="6" t="s">
        <v>23637</v>
      </c>
    </row>
    <row r="23197">
      <c r="A23197" s="9">
        <f t="shared" si="1"/>
        <v>16962</v>
      </c>
      <c r="B23197" s="5" t="s">
        <v>14539</v>
      </c>
      <c r="C23197" s="6" t="s">
        <v>336</v>
      </c>
    </row>
    <row r="23198">
      <c r="A23198" s="9">
        <f t="shared" si="1"/>
        <v>16962</v>
      </c>
      <c r="B23198" s="5" t="s">
        <v>14539</v>
      </c>
      <c r="C23198" s="6" t="s">
        <v>553</v>
      </c>
    </row>
    <row r="23199">
      <c r="A23199" s="9">
        <f t="shared" si="1"/>
        <v>16962</v>
      </c>
      <c r="B23199" s="5" t="s">
        <v>14539</v>
      </c>
      <c r="C23199" s="6" t="s">
        <v>162</v>
      </c>
    </row>
    <row r="23200">
      <c r="A23200" s="9">
        <f t="shared" si="1"/>
        <v>16962</v>
      </c>
      <c r="B23200" s="5" t="s">
        <v>14539</v>
      </c>
      <c r="C23200" s="6" t="s">
        <v>23637</v>
      </c>
    </row>
    <row r="23201">
      <c r="A23201" s="9">
        <f t="shared" si="1"/>
        <v>16963</v>
      </c>
      <c r="B23201" s="8" t="s">
        <v>14540</v>
      </c>
      <c r="C23201" s="9" t="s">
        <v>60</v>
      </c>
    </row>
    <row r="23202">
      <c r="A23202" s="9">
        <f t="shared" si="1"/>
        <v>16964</v>
      </c>
      <c r="B23202" s="5" t="s">
        <v>14541</v>
      </c>
      <c r="C23202" s="6" t="s">
        <v>788</v>
      </c>
    </row>
    <row r="23203">
      <c r="A23203" s="9">
        <f t="shared" si="1"/>
        <v>16964</v>
      </c>
      <c r="B23203" s="5" t="s">
        <v>14541</v>
      </c>
      <c r="C23203" s="6" t="s">
        <v>23637</v>
      </c>
    </row>
    <row r="23204">
      <c r="A23204" s="9">
        <f t="shared" si="1"/>
        <v>16965</v>
      </c>
      <c r="B23204" s="5" t="s">
        <v>14542</v>
      </c>
      <c r="C23204" s="6" t="s">
        <v>196</v>
      </c>
    </row>
    <row r="23205">
      <c r="A23205" s="9">
        <f t="shared" si="1"/>
        <v>16965</v>
      </c>
      <c r="B23205" s="5" t="s">
        <v>14542</v>
      </c>
      <c r="C23205" s="6" t="s">
        <v>23637</v>
      </c>
    </row>
    <row r="23206">
      <c r="A23206" s="9">
        <f t="shared" si="1"/>
        <v>16966</v>
      </c>
      <c r="B23206" s="8" t="s">
        <v>14543</v>
      </c>
      <c r="C23206" s="9" t="s">
        <v>10</v>
      </c>
    </row>
    <row r="23207">
      <c r="A23207" s="9">
        <f t="shared" si="1"/>
        <v>16967</v>
      </c>
      <c r="B23207" s="5" t="s">
        <v>14544</v>
      </c>
      <c r="C23207" s="6" t="s">
        <v>267</v>
      </c>
    </row>
    <row r="23208">
      <c r="A23208" s="9">
        <f t="shared" si="1"/>
        <v>16967</v>
      </c>
      <c r="B23208" s="5" t="s">
        <v>14544</v>
      </c>
      <c r="C23208" s="6" t="s">
        <v>23637</v>
      </c>
    </row>
    <row r="23209">
      <c r="A23209" s="9">
        <f t="shared" si="1"/>
        <v>16968</v>
      </c>
      <c r="B23209" s="25" t="s">
        <v>26303</v>
      </c>
      <c r="C23209" s="26" t="s">
        <v>446</v>
      </c>
    </row>
    <row r="23210">
      <c r="A23210" s="9">
        <f t="shared" si="1"/>
        <v>16968</v>
      </c>
      <c r="B23210" s="27" t="s">
        <v>26303</v>
      </c>
      <c r="C23210" s="28" t="s">
        <v>23637</v>
      </c>
    </row>
    <row r="23211">
      <c r="A23211" s="9">
        <f t="shared" si="1"/>
        <v>16969</v>
      </c>
      <c r="B23211" s="8" t="s">
        <v>14545</v>
      </c>
      <c r="C23211" s="6" t="s">
        <v>150</v>
      </c>
    </row>
    <row r="23212">
      <c r="A23212" s="9">
        <f t="shared" si="1"/>
        <v>16969</v>
      </c>
      <c r="B23212" s="8" t="s">
        <v>14545</v>
      </c>
      <c r="C23212" s="6" t="s">
        <v>23637</v>
      </c>
    </row>
    <row r="23213">
      <c r="A23213" s="9">
        <f t="shared" si="1"/>
        <v>16970</v>
      </c>
      <c r="B23213" s="25" t="s">
        <v>26304</v>
      </c>
      <c r="C23213" s="26" t="s">
        <v>153</v>
      </c>
    </row>
    <row r="23214">
      <c r="A23214" s="9">
        <f t="shared" si="1"/>
        <v>16970</v>
      </c>
      <c r="B23214" s="27" t="s">
        <v>26304</v>
      </c>
      <c r="C23214" s="28" t="s">
        <v>23637</v>
      </c>
    </row>
    <row r="23215">
      <c r="A23215" s="9">
        <f t="shared" si="1"/>
        <v>16971</v>
      </c>
      <c r="B23215" s="25" t="s">
        <v>26305</v>
      </c>
      <c r="C23215" s="26" t="s">
        <v>487</v>
      </c>
    </row>
    <row r="23216">
      <c r="A23216" s="9">
        <f t="shared" si="1"/>
        <v>16971</v>
      </c>
      <c r="B23216" s="27" t="s">
        <v>26305</v>
      </c>
      <c r="C23216" s="28" t="s">
        <v>23637</v>
      </c>
    </row>
    <row r="23217">
      <c r="A23217" s="9">
        <f t="shared" si="1"/>
        <v>16972</v>
      </c>
      <c r="B23217" s="8" t="s">
        <v>14546</v>
      </c>
      <c r="C23217" s="9" t="s">
        <v>530</v>
      </c>
    </row>
    <row r="23218">
      <c r="A23218" s="9">
        <f t="shared" si="1"/>
        <v>16973</v>
      </c>
      <c r="B23218" s="5" t="s">
        <v>14547</v>
      </c>
      <c r="C23218" s="6" t="s">
        <v>336</v>
      </c>
    </row>
    <row r="23219">
      <c r="A23219" s="9">
        <f t="shared" si="1"/>
        <v>16973</v>
      </c>
      <c r="B23219" s="5" t="s">
        <v>14547</v>
      </c>
      <c r="C23219" s="6" t="s">
        <v>23637</v>
      </c>
    </row>
    <row r="23220">
      <c r="A23220" s="9">
        <f t="shared" si="1"/>
        <v>16974</v>
      </c>
      <c r="B23220" s="5" t="s">
        <v>14548</v>
      </c>
      <c r="C23220" s="6" t="s">
        <v>142</v>
      </c>
    </row>
    <row r="23221">
      <c r="A23221" s="9">
        <f t="shared" si="1"/>
        <v>16974</v>
      </c>
      <c r="B23221" s="25" t="s">
        <v>14548</v>
      </c>
      <c r="C23221" s="26" t="s">
        <v>26306</v>
      </c>
    </row>
    <row r="23222">
      <c r="A23222" s="9">
        <f t="shared" si="1"/>
        <v>16974</v>
      </c>
      <c r="B23222" s="25" t="s">
        <v>14548</v>
      </c>
      <c r="C23222" s="26" t="s">
        <v>23628</v>
      </c>
    </row>
    <row r="23223">
      <c r="A23223" s="9">
        <f t="shared" si="1"/>
        <v>16975</v>
      </c>
      <c r="B23223" s="5" t="s">
        <v>14549</v>
      </c>
      <c r="C23223" s="6" t="s">
        <v>328</v>
      </c>
    </row>
    <row r="23224">
      <c r="A23224" s="9">
        <f t="shared" si="1"/>
        <v>16975</v>
      </c>
      <c r="B23224" s="5" t="s">
        <v>14549</v>
      </c>
      <c r="C23224" s="6" t="s">
        <v>91</v>
      </c>
    </row>
    <row r="23225">
      <c r="A23225" s="9">
        <f t="shared" si="1"/>
        <v>16975</v>
      </c>
      <c r="B23225" s="5" t="s">
        <v>14549</v>
      </c>
      <c r="C23225" s="6" t="s">
        <v>23637</v>
      </c>
    </row>
    <row r="23226">
      <c r="A23226" s="9">
        <f t="shared" si="1"/>
        <v>16976</v>
      </c>
      <c r="B23226" s="5" t="s">
        <v>14550</v>
      </c>
      <c r="C23226" s="6" t="s">
        <v>946</v>
      </c>
    </row>
    <row r="23227">
      <c r="A23227" s="9">
        <f t="shared" si="1"/>
        <v>16977</v>
      </c>
      <c r="B23227" s="8" t="s">
        <v>14551</v>
      </c>
      <c r="C23227" s="9" t="s">
        <v>530</v>
      </c>
    </row>
    <row r="23228">
      <c r="A23228" s="9">
        <f t="shared" si="1"/>
        <v>16978</v>
      </c>
      <c r="B23228" s="8" t="s">
        <v>14552</v>
      </c>
      <c r="C23228" s="9" t="s">
        <v>162</v>
      </c>
    </row>
    <row r="23229">
      <c r="A23229" s="9">
        <f t="shared" si="1"/>
        <v>16979</v>
      </c>
      <c r="B23229" s="5" t="s">
        <v>14553</v>
      </c>
      <c r="C23229" s="6" t="s">
        <v>336</v>
      </c>
    </row>
    <row r="23230">
      <c r="A23230" s="9">
        <f t="shared" si="1"/>
        <v>16979</v>
      </c>
      <c r="B23230" s="5" t="s">
        <v>14553</v>
      </c>
      <c r="C23230" s="6" t="s">
        <v>23637</v>
      </c>
    </row>
    <row r="23231">
      <c r="A23231" s="9">
        <f t="shared" si="1"/>
        <v>16980</v>
      </c>
      <c r="B23231" s="5" t="s">
        <v>14554</v>
      </c>
      <c r="C23231" s="6" t="s">
        <v>142</v>
      </c>
    </row>
    <row r="23232">
      <c r="A23232" s="9">
        <f t="shared" si="1"/>
        <v>16981</v>
      </c>
      <c r="B23232" s="5" t="s">
        <v>14555</v>
      </c>
      <c r="C23232" s="6" t="s">
        <v>179</v>
      </c>
    </row>
    <row r="23233">
      <c r="A23233" s="9">
        <f t="shared" si="1"/>
        <v>16981</v>
      </c>
      <c r="B23233" s="5" t="s">
        <v>14555</v>
      </c>
      <c r="C23233" s="6" t="s">
        <v>23637</v>
      </c>
    </row>
    <row r="23234">
      <c r="A23234" s="9">
        <f t="shared" si="1"/>
        <v>16982</v>
      </c>
      <c r="B23234" s="5" t="s">
        <v>14556</v>
      </c>
      <c r="C23234" s="6" t="s">
        <v>462</v>
      </c>
    </row>
    <row r="23235">
      <c r="A23235" s="9">
        <f t="shared" si="1"/>
        <v>16982</v>
      </c>
      <c r="B23235" s="5" t="s">
        <v>14556</v>
      </c>
      <c r="C23235" s="6" t="s">
        <v>196</v>
      </c>
    </row>
    <row r="23236">
      <c r="A23236" s="9">
        <f t="shared" si="1"/>
        <v>16982</v>
      </c>
      <c r="B23236" s="5" t="s">
        <v>14556</v>
      </c>
      <c r="C23236" s="6" t="s">
        <v>23637</v>
      </c>
    </row>
    <row r="23237">
      <c r="A23237" s="9">
        <f t="shared" si="1"/>
        <v>16983</v>
      </c>
      <c r="B23237" s="5" t="s">
        <v>14557</v>
      </c>
      <c r="C23237" s="6" t="s">
        <v>153</v>
      </c>
    </row>
    <row r="23238">
      <c r="A23238" s="9">
        <f t="shared" si="1"/>
        <v>16983</v>
      </c>
      <c r="B23238" s="5" t="s">
        <v>14557</v>
      </c>
      <c r="C23238" s="6" t="s">
        <v>54</v>
      </c>
    </row>
    <row r="23239">
      <c r="A23239" s="9">
        <f t="shared" si="1"/>
        <v>16983</v>
      </c>
      <c r="B23239" s="5" t="s">
        <v>14557</v>
      </c>
      <c r="C23239" s="6" t="s">
        <v>23637</v>
      </c>
    </row>
    <row r="23240">
      <c r="A23240" s="9">
        <f t="shared" si="1"/>
        <v>16984</v>
      </c>
      <c r="B23240" s="27" t="s">
        <v>26307</v>
      </c>
      <c r="C23240" s="28" t="s">
        <v>23637</v>
      </c>
    </row>
    <row r="23241">
      <c r="A23241" s="9">
        <f t="shared" si="1"/>
        <v>16984</v>
      </c>
      <c r="B23241" s="25" t="s">
        <v>26307</v>
      </c>
      <c r="C23241" s="33" t="s">
        <v>90</v>
      </c>
    </row>
    <row r="23242">
      <c r="A23242" s="9">
        <f t="shared" si="1"/>
        <v>16984</v>
      </c>
      <c r="B23242" s="25" t="s">
        <v>26307</v>
      </c>
      <c r="C23242" s="34" t="s">
        <v>60</v>
      </c>
    </row>
    <row r="23243">
      <c r="A23243" s="9">
        <f t="shared" si="1"/>
        <v>16985</v>
      </c>
      <c r="B23243" s="25" t="s">
        <v>26308</v>
      </c>
      <c r="C23243" s="26" t="s">
        <v>941</v>
      </c>
    </row>
    <row r="23244">
      <c r="A23244" s="9">
        <f t="shared" si="1"/>
        <v>16985</v>
      </c>
      <c r="B23244" s="25" t="s">
        <v>26308</v>
      </c>
      <c r="C23244" s="6" t="s">
        <v>23672</v>
      </c>
    </row>
    <row r="23245">
      <c r="A23245" s="9">
        <f t="shared" si="1"/>
        <v>16986</v>
      </c>
      <c r="B23245" s="25" t="s">
        <v>26309</v>
      </c>
      <c r="C23245" s="26" t="s">
        <v>941</v>
      </c>
    </row>
    <row r="23246">
      <c r="A23246" s="9">
        <f t="shared" si="1"/>
        <v>16986</v>
      </c>
      <c r="B23246" s="25" t="s">
        <v>26309</v>
      </c>
      <c r="C23246" s="6" t="s">
        <v>23672</v>
      </c>
    </row>
    <row r="23247">
      <c r="A23247" s="9">
        <f t="shared" si="1"/>
        <v>16987</v>
      </c>
      <c r="B23247" s="5" t="s">
        <v>14558</v>
      </c>
      <c r="C23247" s="6" t="s">
        <v>328</v>
      </c>
    </row>
    <row r="23248">
      <c r="A23248" s="9">
        <f t="shared" si="1"/>
        <v>16987</v>
      </c>
      <c r="B23248" s="5" t="s">
        <v>14558</v>
      </c>
      <c r="C23248" s="6" t="s">
        <v>23637</v>
      </c>
    </row>
    <row r="23249">
      <c r="A23249" s="9">
        <f t="shared" si="1"/>
        <v>16988</v>
      </c>
      <c r="B23249" s="25" t="s">
        <v>26310</v>
      </c>
      <c r="C23249" s="26" t="s">
        <v>487</v>
      </c>
    </row>
    <row r="23250">
      <c r="A23250" s="9">
        <f t="shared" si="1"/>
        <v>16988</v>
      </c>
      <c r="B23250" s="27" t="s">
        <v>26310</v>
      </c>
      <c r="C23250" s="28" t="s">
        <v>23637</v>
      </c>
    </row>
    <row r="23251">
      <c r="A23251" s="9">
        <f t="shared" si="1"/>
        <v>16989</v>
      </c>
      <c r="B23251" s="25" t="s">
        <v>26311</v>
      </c>
      <c r="C23251" s="26" t="s">
        <v>946</v>
      </c>
    </row>
    <row r="23252">
      <c r="A23252" s="9">
        <f t="shared" si="1"/>
        <v>16990</v>
      </c>
      <c r="B23252" s="27" t="s">
        <v>26312</v>
      </c>
      <c r="C23252" s="28" t="s">
        <v>23637</v>
      </c>
    </row>
    <row r="23253">
      <c r="A23253" s="9">
        <f t="shared" si="1"/>
        <v>16990</v>
      </c>
      <c r="B23253" s="25" t="s">
        <v>26312</v>
      </c>
      <c r="C23253" s="33" t="s">
        <v>90</v>
      </c>
    </row>
    <row r="23254">
      <c r="A23254" s="9">
        <f t="shared" si="1"/>
        <v>16990</v>
      </c>
      <c r="B23254" s="25" t="s">
        <v>26312</v>
      </c>
      <c r="C23254" s="34" t="s">
        <v>60</v>
      </c>
    </row>
    <row r="23255">
      <c r="A23255" s="9">
        <f t="shared" si="1"/>
        <v>16991</v>
      </c>
      <c r="B23255" s="8" t="s">
        <v>14559</v>
      </c>
      <c r="C23255" s="6" t="s">
        <v>150</v>
      </c>
    </row>
    <row r="23256">
      <c r="A23256" s="9">
        <f t="shared" si="1"/>
        <v>16991</v>
      </c>
      <c r="B23256" s="8" t="s">
        <v>14559</v>
      </c>
      <c r="C23256" s="6" t="s">
        <v>23637</v>
      </c>
    </row>
    <row r="23257">
      <c r="A23257" s="9">
        <f t="shared" si="1"/>
        <v>16992</v>
      </c>
      <c r="B23257" s="8" t="s">
        <v>14560</v>
      </c>
      <c r="C23257" s="9" t="s">
        <v>616</v>
      </c>
    </row>
    <row r="23258">
      <c r="A23258" s="9">
        <f t="shared" si="1"/>
        <v>16993</v>
      </c>
      <c r="B23258" s="8" t="s">
        <v>14561</v>
      </c>
      <c r="C23258" s="9" t="s">
        <v>60</v>
      </c>
    </row>
    <row r="23259">
      <c r="A23259" s="9">
        <f t="shared" si="1"/>
        <v>16993</v>
      </c>
      <c r="B23259" s="8" t="s">
        <v>14561</v>
      </c>
      <c r="C23259" s="9" t="s">
        <v>142</v>
      </c>
    </row>
    <row r="23260">
      <c r="A23260" s="9">
        <f t="shared" si="1"/>
        <v>16994</v>
      </c>
      <c r="B23260" s="5" t="s">
        <v>14562</v>
      </c>
      <c r="C23260" s="6" t="s">
        <v>324</v>
      </c>
    </row>
    <row r="23261">
      <c r="A23261" s="9">
        <f t="shared" si="1"/>
        <v>16994</v>
      </c>
      <c r="B23261" s="5" t="s">
        <v>14562</v>
      </c>
      <c r="C23261" s="6" t="s">
        <v>23637</v>
      </c>
    </row>
    <row r="23262">
      <c r="A23262" s="9">
        <f t="shared" si="1"/>
        <v>16995</v>
      </c>
      <c r="B23262" s="8" t="s">
        <v>14563</v>
      </c>
      <c r="C23262" s="9" t="s">
        <v>60</v>
      </c>
    </row>
    <row r="23263">
      <c r="A23263" s="9">
        <f t="shared" si="1"/>
        <v>16995</v>
      </c>
      <c r="B23263" s="8" t="s">
        <v>14563</v>
      </c>
      <c r="C23263" s="9" t="s">
        <v>142</v>
      </c>
    </row>
    <row r="23264">
      <c r="A23264" s="9">
        <f t="shared" si="1"/>
        <v>16996</v>
      </c>
      <c r="B23264" s="25" t="s">
        <v>26313</v>
      </c>
      <c r="C23264" s="26" t="s">
        <v>487</v>
      </c>
    </row>
    <row r="23265">
      <c r="A23265" s="9">
        <f t="shared" si="1"/>
        <v>16996</v>
      </c>
      <c r="B23265" s="27" t="s">
        <v>26313</v>
      </c>
      <c r="C23265" s="28" t="s">
        <v>23637</v>
      </c>
    </row>
    <row r="23266">
      <c r="A23266" s="9">
        <f t="shared" si="1"/>
        <v>16997</v>
      </c>
      <c r="B23266" s="5" t="s">
        <v>14564</v>
      </c>
      <c r="C23266" s="6" t="s">
        <v>462</v>
      </c>
    </row>
    <row r="23267">
      <c r="A23267" s="9">
        <f t="shared" si="1"/>
        <v>16997</v>
      </c>
      <c r="B23267" s="5" t="s">
        <v>14564</v>
      </c>
      <c r="C23267" s="6" t="s">
        <v>23637</v>
      </c>
    </row>
    <row r="23268">
      <c r="A23268" s="9">
        <f t="shared" si="1"/>
        <v>16998</v>
      </c>
      <c r="B23268" s="5" t="s">
        <v>14565</v>
      </c>
      <c r="C23268" s="6" t="s">
        <v>142</v>
      </c>
    </row>
    <row r="23269">
      <c r="A23269" s="9">
        <f t="shared" si="1"/>
        <v>16999</v>
      </c>
      <c r="B23269" s="5" t="s">
        <v>14566</v>
      </c>
      <c r="C23269" s="6" t="s">
        <v>324</v>
      </c>
    </row>
    <row r="23270">
      <c r="A23270" s="9">
        <f t="shared" si="1"/>
        <v>16999</v>
      </c>
      <c r="B23270" s="5" t="s">
        <v>14566</v>
      </c>
      <c r="C23270" s="6" t="s">
        <v>616</v>
      </c>
    </row>
    <row r="23271">
      <c r="A23271" s="9">
        <f t="shared" si="1"/>
        <v>16999</v>
      </c>
      <c r="B23271" s="5" t="s">
        <v>14566</v>
      </c>
      <c r="C23271" s="6" t="s">
        <v>23637</v>
      </c>
    </row>
    <row r="23272">
      <c r="A23272" s="9">
        <f t="shared" si="1"/>
        <v>17000</v>
      </c>
      <c r="B23272" s="5" t="s">
        <v>14567</v>
      </c>
      <c r="C23272" s="6" t="s">
        <v>324</v>
      </c>
    </row>
    <row r="23273">
      <c r="A23273" s="9">
        <f t="shared" si="1"/>
        <v>17000</v>
      </c>
      <c r="B23273" s="5" t="s">
        <v>14567</v>
      </c>
      <c r="C23273" s="6" t="s">
        <v>25</v>
      </c>
    </row>
    <row r="23274">
      <c r="A23274" s="9">
        <f t="shared" si="1"/>
        <v>17000</v>
      </c>
      <c r="B23274" s="5" t="s">
        <v>14567</v>
      </c>
      <c r="C23274" s="6" t="s">
        <v>23637</v>
      </c>
    </row>
    <row r="23275">
      <c r="A23275" s="9">
        <f t="shared" si="1"/>
        <v>17001</v>
      </c>
      <c r="B23275" s="5" t="s">
        <v>14568</v>
      </c>
      <c r="C23275" s="6" t="s">
        <v>324</v>
      </c>
    </row>
    <row r="23276">
      <c r="A23276" s="9">
        <f t="shared" si="1"/>
        <v>17001</v>
      </c>
      <c r="B23276" s="5" t="s">
        <v>14568</v>
      </c>
      <c r="C23276" s="6" t="s">
        <v>23637</v>
      </c>
    </row>
    <row r="23277">
      <c r="A23277" s="9">
        <f t="shared" si="1"/>
        <v>17002</v>
      </c>
      <c r="B23277" s="5" t="s">
        <v>14569</v>
      </c>
      <c r="C23277" s="6" t="s">
        <v>324</v>
      </c>
    </row>
    <row r="23278">
      <c r="A23278" s="9">
        <f t="shared" si="1"/>
        <v>17002</v>
      </c>
      <c r="B23278" s="5" t="s">
        <v>14569</v>
      </c>
      <c r="C23278" s="6" t="s">
        <v>23637</v>
      </c>
    </row>
    <row r="23279">
      <c r="A23279" s="9">
        <f t="shared" si="1"/>
        <v>17003</v>
      </c>
      <c r="B23279" s="5" t="s">
        <v>14570</v>
      </c>
      <c r="C23279" s="6" t="s">
        <v>162</v>
      </c>
    </row>
    <row r="23280">
      <c r="A23280" s="9">
        <f t="shared" si="1"/>
        <v>17004</v>
      </c>
      <c r="B23280" s="5" t="s">
        <v>14571</v>
      </c>
      <c r="C23280" s="6" t="s">
        <v>267</v>
      </c>
    </row>
    <row r="23281">
      <c r="A23281" s="9">
        <f t="shared" si="1"/>
        <v>17004</v>
      </c>
      <c r="B23281" s="5" t="s">
        <v>14571</v>
      </c>
      <c r="C23281" s="6" t="s">
        <v>23637</v>
      </c>
    </row>
    <row r="23282">
      <c r="A23282" s="9">
        <f t="shared" si="1"/>
        <v>17005</v>
      </c>
      <c r="B23282" s="5" t="s">
        <v>14572</v>
      </c>
      <c r="C23282" s="6" t="s">
        <v>153</v>
      </c>
    </row>
    <row r="23283">
      <c r="A23283" s="9">
        <f t="shared" si="1"/>
        <v>17005</v>
      </c>
      <c r="B23283" s="5" t="s">
        <v>14572</v>
      </c>
      <c r="C23283" s="6" t="s">
        <v>54</v>
      </c>
    </row>
    <row r="23284">
      <c r="A23284" s="9">
        <f t="shared" si="1"/>
        <v>17005</v>
      </c>
      <c r="B23284" s="5" t="s">
        <v>14572</v>
      </c>
      <c r="C23284" s="6" t="s">
        <v>23637</v>
      </c>
    </row>
    <row r="23285">
      <c r="A23285" s="9">
        <f t="shared" si="1"/>
        <v>17006</v>
      </c>
      <c r="B23285" s="5" t="s">
        <v>14573</v>
      </c>
      <c r="C23285" s="6" t="s">
        <v>328</v>
      </c>
    </row>
    <row r="23286">
      <c r="A23286" s="9">
        <f t="shared" si="1"/>
        <v>17006</v>
      </c>
      <c r="B23286" s="5" t="s">
        <v>14573</v>
      </c>
      <c r="C23286" s="6" t="s">
        <v>23637</v>
      </c>
    </row>
    <row r="23287">
      <c r="A23287" s="9">
        <f t="shared" si="1"/>
        <v>17007</v>
      </c>
      <c r="B23287" s="8" t="s">
        <v>14574</v>
      </c>
      <c r="C23287" s="9" t="s">
        <v>60</v>
      </c>
    </row>
    <row r="23288">
      <c r="A23288" s="9">
        <f t="shared" si="1"/>
        <v>17007</v>
      </c>
      <c r="B23288" s="8" t="s">
        <v>14574</v>
      </c>
      <c r="C23288" s="9" t="s">
        <v>162</v>
      </c>
    </row>
    <row r="23289">
      <c r="A23289" s="9">
        <f t="shared" si="1"/>
        <v>17008</v>
      </c>
      <c r="B23289" s="8" t="s">
        <v>14575</v>
      </c>
      <c r="C23289" s="9" t="s">
        <v>60</v>
      </c>
    </row>
    <row r="23290">
      <c r="A23290" s="9">
        <f t="shared" si="1"/>
        <v>17008</v>
      </c>
      <c r="B23290" s="8" t="s">
        <v>14575</v>
      </c>
      <c r="C23290" s="9" t="s">
        <v>56</v>
      </c>
    </row>
    <row r="23291">
      <c r="A23291" s="9">
        <f t="shared" si="1"/>
        <v>17009</v>
      </c>
      <c r="B23291" s="8" t="s">
        <v>14576</v>
      </c>
      <c r="C23291" s="6" t="s">
        <v>150</v>
      </c>
    </row>
    <row r="23292">
      <c r="A23292" s="9">
        <f t="shared" si="1"/>
        <v>17009</v>
      </c>
      <c r="B23292" s="5" t="s">
        <v>14576</v>
      </c>
      <c r="C23292" s="6" t="s">
        <v>313</v>
      </c>
    </row>
    <row r="23293">
      <c r="A23293" s="9">
        <f t="shared" si="1"/>
        <v>17009</v>
      </c>
      <c r="B23293" s="8" t="s">
        <v>14576</v>
      </c>
      <c r="C23293" s="9" t="s">
        <v>60</v>
      </c>
    </row>
    <row r="23294">
      <c r="A23294" s="9">
        <f t="shared" si="1"/>
        <v>17009</v>
      </c>
      <c r="B23294" s="8" t="s">
        <v>14576</v>
      </c>
      <c r="C23294" s="6" t="s">
        <v>23637</v>
      </c>
    </row>
    <row r="23295">
      <c r="A23295" s="9">
        <f t="shared" si="1"/>
        <v>17010</v>
      </c>
      <c r="B23295" s="5" t="s">
        <v>14577</v>
      </c>
      <c r="C23295" s="6" t="s">
        <v>313</v>
      </c>
    </row>
    <row r="23296">
      <c r="A23296" s="9">
        <f t="shared" si="1"/>
        <v>17011</v>
      </c>
      <c r="B23296" s="5" t="s">
        <v>14578</v>
      </c>
      <c r="C23296" s="6" t="s">
        <v>313</v>
      </c>
    </row>
    <row r="23297">
      <c r="A23297" s="9">
        <f t="shared" si="1"/>
        <v>17012</v>
      </c>
      <c r="B23297" s="5" t="s">
        <v>14579</v>
      </c>
      <c r="C23297" s="6" t="s">
        <v>313</v>
      </c>
    </row>
    <row r="23298">
      <c r="A23298" s="9">
        <f t="shared" si="1"/>
        <v>17013</v>
      </c>
      <c r="B23298" s="8" t="s">
        <v>14580</v>
      </c>
      <c r="C23298" s="6" t="s">
        <v>150</v>
      </c>
    </row>
    <row r="23299">
      <c r="A23299" s="9">
        <f t="shared" si="1"/>
        <v>17013</v>
      </c>
      <c r="B23299" s="5" t="s">
        <v>14580</v>
      </c>
      <c r="C23299" s="6" t="s">
        <v>313</v>
      </c>
    </row>
    <row r="23300">
      <c r="A23300" s="9">
        <f t="shared" si="1"/>
        <v>17013</v>
      </c>
      <c r="B23300" s="8" t="s">
        <v>14580</v>
      </c>
      <c r="C23300" s="9" t="s">
        <v>60</v>
      </c>
    </row>
    <row r="23301">
      <c r="A23301" s="9">
        <f t="shared" si="1"/>
        <v>17013</v>
      </c>
      <c r="B23301" s="8" t="s">
        <v>14580</v>
      </c>
      <c r="C23301" s="6" t="s">
        <v>23637</v>
      </c>
    </row>
    <row r="23302">
      <c r="A23302" s="9">
        <f t="shared" si="1"/>
        <v>17014</v>
      </c>
      <c r="B23302" s="5" t="s">
        <v>14581</v>
      </c>
      <c r="C23302" s="6" t="s">
        <v>313</v>
      </c>
    </row>
    <row r="23303">
      <c r="A23303" s="9">
        <f t="shared" si="1"/>
        <v>17015</v>
      </c>
      <c r="B23303" s="5" t="s">
        <v>14582</v>
      </c>
      <c r="C23303" s="6" t="s">
        <v>313</v>
      </c>
    </row>
    <row r="23304">
      <c r="A23304" s="9">
        <f t="shared" si="1"/>
        <v>17016</v>
      </c>
      <c r="B23304" s="5" t="s">
        <v>14583</v>
      </c>
      <c r="C23304" s="6" t="s">
        <v>313</v>
      </c>
    </row>
    <row r="23305">
      <c r="A23305" s="9">
        <f t="shared" si="1"/>
        <v>17017</v>
      </c>
      <c r="B23305" s="8" t="s">
        <v>14584</v>
      </c>
      <c r="C23305" s="6" t="s">
        <v>150</v>
      </c>
    </row>
    <row r="23306">
      <c r="A23306" s="9">
        <f t="shared" si="1"/>
        <v>17017</v>
      </c>
      <c r="B23306" s="8" t="s">
        <v>14584</v>
      </c>
      <c r="C23306" s="9" t="s">
        <v>60</v>
      </c>
    </row>
    <row r="23307">
      <c r="A23307" s="9">
        <f t="shared" si="1"/>
        <v>17017</v>
      </c>
      <c r="B23307" s="8" t="s">
        <v>14584</v>
      </c>
      <c r="C23307" s="9" t="s">
        <v>142</v>
      </c>
    </row>
    <row r="23308">
      <c r="A23308" s="9">
        <f t="shared" si="1"/>
        <v>17017</v>
      </c>
      <c r="B23308" s="8" t="s">
        <v>14584</v>
      </c>
      <c r="C23308" s="6" t="s">
        <v>23637</v>
      </c>
    </row>
    <row r="23309">
      <c r="A23309" s="9">
        <f t="shared" si="1"/>
        <v>17018</v>
      </c>
      <c r="B23309" s="5" t="s">
        <v>14585</v>
      </c>
      <c r="C23309" s="6" t="s">
        <v>313</v>
      </c>
    </row>
    <row r="23310">
      <c r="A23310" s="9">
        <f t="shared" si="1"/>
        <v>17019</v>
      </c>
      <c r="B23310" s="8" t="s">
        <v>14586</v>
      </c>
      <c r="C23310" s="9" t="s">
        <v>56</v>
      </c>
    </row>
    <row r="23311">
      <c r="A23311" s="9">
        <f t="shared" si="1"/>
        <v>17020</v>
      </c>
      <c r="B23311" s="8" t="s">
        <v>14587</v>
      </c>
      <c r="C23311" s="9" t="s">
        <v>60</v>
      </c>
    </row>
    <row r="23312">
      <c r="A23312" s="9">
        <f t="shared" si="1"/>
        <v>17020</v>
      </c>
      <c r="B23312" s="8" t="s">
        <v>14587</v>
      </c>
      <c r="C23312" s="9" t="s">
        <v>162</v>
      </c>
    </row>
    <row r="23313">
      <c r="A23313" s="9">
        <f t="shared" si="1"/>
        <v>17021</v>
      </c>
      <c r="B23313" s="5" t="s">
        <v>14588</v>
      </c>
      <c r="C23313" s="6" t="s">
        <v>313</v>
      </c>
    </row>
    <row r="23314">
      <c r="A23314" s="9">
        <f t="shared" si="1"/>
        <v>17021</v>
      </c>
      <c r="B23314" s="5" t="s">
        <v>14588</v>
      </c>
      <c r="C23314" s="6" t="s">
        <v>142</v>
      </c>
    </row>
    <row r="23315">
      <c r="A23315" s="9">
        <f t="shared" si="1"/>
        <v>17022</v>
      </c>
      <c r="B23315" s="25" t="s">
        <v>26314</v>
      </c>
      <c r="C23315" s="26" t="s">
        <v>487</v>
      </c>
    </row>
    <row r="23316">
      <c r="A23316" s="9">
        <f t="shared" si="1"/>
        <v>17022</v>
      </c>
      <c r="B23316" s="27" t="s">
        <v>26314</v>
      </c>
      <c r="C23316" s="28" t="s">
        <v>23637</v>
      </c>
    </row>
    <row r="23317">
      <c r="A23317" s="9">
        <f t="shared" si="1"/>
        <v>17023</v>
      </c>
      <c r="B23317" s="5" t="s">
        <v>14589</v>
      </c>
      <c r="C23317" s="6" t="s">
        <v>196</v>
      </c>
    </row>
    <row r="23318">
      <c r="A23318" s="9">
        <f t="shared" si="1"/>
        <v>17023</v>
      </c>
      <c r="B23318" s="5" t="s">
        <v>14589</v>
      </c>
      <c r="C23318" s="6" t="s">
        <v>23637</v>
      </c>
    </row>
    <row r="23319">
      <c r="A23319" s="9">
        <f t="shared" si="1"/>
        <v>17024</v>
      </c>
      <c r="B23319" s="8" t="s">
        <v>14590</v>
      </c>
      <c r="C23319" s="6" t="s">
        <v>153</v>
      </c>
    </row>
    <row r="23320">
      <c r="A23320" s="9">
        <f t="shared" si="1"/>
        <v>17024</v>
      </c>
      <c r="B23320" s="8" t="s">
        <v>14590</v>
      </c>
      <c r="C23320" s="6" t="s">
        <v>196</v>
      </c>
    </row>
    <row r="23321">
      <c r="A23321" s="9">
        <f t="shared" si="1"/>
        <v>17024</v>
      </c>
      <c r="B23321" s="8" t="s">
        <v>14590</v>
      </c>
      <c r="C23321" s="9" t="s">
        <v>60</v>
      </c>
    </row>
    <row r="23322">
      <c r="A23322" s="9">
        <f t="shared" si="1"/>
        <v>17024</v>
      </c>
      <c r="B23322" s="8" t="s">
        <v>14590</v>
      </c>
      <c r="C23322" s="6" t="s">
        <v>23637</v>
      </c>
    </row>
    <row r="23323">
      <c r="A23323" s="9">
        <f t="shared" si="1"/>
        <v>17025</v>
      </c>
      <c r="B23323" s="5" t="s">
        <v>14591</v>
      </c>
      <c r="C23323" s="6" t="s">
        <v>328</v>
      </c>
    </row>
    <row r="23324">
      <c r="A23324" s="9">
        <f t="shared" si="1"/>
        <v>17025</v>
      </c>
      <c r="B23324" s="5" t="s">
        <v>14591</v>
      </c>
      <c r="C23324" s="6" t="s">
        <v>23637</v>
      </c>
    </row>
    <row r="23325">
      <c r="A23325" s="9">
        <f t="shared" si="1"/>
        <v>17026</v>
      </c>
      <c r="B23325" s="5" t="s">
        <v>14592</v>
      </c>
      <c r="C23325" s="6" t="s">
        <v>788</v>
      </c>
    </row>
    <row r="23326">
      <c r="A23326" s="9">
        <f t="shared" si="1"/>
        <v>17026</v>
      </c>
      <c r="B23326" s="5" t="s">
        <v>14592</v>
      </c>
      <c r="C23326" s="6" t="s">
        <v>23637</v>
      </c>
    </row>
    <row r="23327">
      <c r="A23327" s="9">
        <f t="shared" si="1"/>
        <v>17027</v>
      </c>
      <c r="B23327" s="5" t="s">
        <v>14593</v>
      </c>
      <c r="C23327" s="6" t="s">
        <v>336</v>
      </c>
    </row>
    <row r="23328">
      <c r="A23328" s="9">
        <f t="shared" si="1"/>
        <v>17027</v>
      </c>
      <c r="B23328" s="5" t="s">
        <v>14593</v>
      </c>
      <c r="C23328" s="6" t="s">
        <v>23637</v>
      </c>
    </row>
    <row r="23329">
      <c r="A23329" s="9">
        <f t="shared" si="1"/>
        <v>17028</v>
      </c>
      <c r="B23329" s="5" t="s">
        <v>14594</v>
      </c>
      <c r="C23329" s="6" t="s">
        <v>452</v>
      </c>
    </row>
    <row r="23330">
      <c r="A23330" s="9">
        <f t="shared" si="1"/>
        <v>17028</v>
      </c>
      <c r="B23330" s="5" t="s">
        <v>14594</v>
      </c>
      <c r="C23330" s="6" t="s">
        <v>23637</v>
      </c>
    </row>
    <row r="23331">
      <c r="A23331" s="9">
        <f t="shared" si="1"/>
        <v>17029</v>
      </c>
      <c r="B23331" s="5" t="s">
        <v>14595</v>
      </c>
      <c r="C23331" s="6" t="s">
        <v>452</v>
      </c>
    </row>
    <row r="23332">
      <c r="A23332" s="9">
        <f t="shared" si="1"/>
        <v>17029</v>
      </c>
      <c r="B23332" s="5" t="s">
        <v>14595</v>
      </c>
      <c r="C23332" s="6" t="s">
        <v>23637</v>
      </c>
    </row>
    <row r="23333">
      <c r="A23333" s="9">
        <f t="shared" si="1"/>
        <v>17030</v>
      </c>
      <c r="B23333" s="5" t="s">
        <v>14596</v>
      </c>
      <c r="C23333" s="6" t="s">
        <v>326</v>
      </c>
    </row>
    <row r="23334">
      <c r="A23334" s="9">
        <f t="shared" si="1"/>
        <v>17030</v>
      </c>
      <c r="B23334" s="5" t="s">
        <v>14596</v>
      </c>
      <c r="C23334" s="6" t="s">
        <v>23637</v>
      </c>
    </row>
    <row r="23335">
      <c r="A23335" s="9">
        <f t="shared" si="1"/>
        <v>17031</v>
      </c>
      <c r="B23335" s="5" t="s">
        <v>14597</v>
      </c>
      <c r="C23335" s="6" t="s">
        <v>196</v>
      </c>
    </row>
    <row r="23336">
      <c r="A23336" s="9">
        <f t="shared" si="1"/>
        <v>17031</v>
      </c>
      <c r="B23336" s="5" t="s">
        <v>14597</v>
      </c>
      <c r="C23336" s="6" t="s">
        <v>23637</v>
      </c>
    </row>
    <row r="23337">
      <c r="A23337" s="9">
        <f t="shared" si="1"/>
        <v>17032</v>
      </c>
      <c r="B23337" s="5" t="s">
        <v>14598</v>
      </c>
      <c r="C23337" s="6" t="s">
        <v>326</v>
      </c>
    </row>
    <row r="23338">
      <c r="A23338" s="9">
        <f t="shared" si="1"/>
        <v>17032</v>
      </c>
      <c r="B23338" s="5" t="s">
        <v>14598</v>
      </c>
      <c r="C23338" s="6" t="s">
        <v>23637</v>
      </c>
    </row>
    <row r="23339">
      <c r="A23339" s="9">
        <f t="shared" si="1"/>
        <v>17033</v>
      </c>
      <c r="B23339" s="5" t="s">
        <v>14599</v>
      </c>
      <c r="C23339" s="6" t="s">
        <v>336</v>
      </c>
    </row>
    <row r="23340">
      <c r="A23340" s="9">
        <f t="shared" si="1"/>
        <v>17033</v>
      </c>
      <c r="B23340" s="5" t="s">
        <v>14599</v>
      </c>
      <c r="C23340" s="6" t="s">
        <v>23637</v>
      </c>
    </row>
    <row r="23341">
      <c r="A23341" s="9">
        <f t="shared" si="1"/>
        <v>17034</v>
      </c>
      <c r="B23341" s="5" t="s">
        <v>14600</v>
      </c>
      <c r="C23341" s="6" t="s">
        <v>326</v>
      </c>
    </row>
    <row r="23342">
      <c r="A23342" s="9">
        <f t="shared" si="1"/>
        <v>17034</v>
      </c>
      <c r="B23342" s="5" t="s">
        <v>14600</v>
      </c>
      <c r="C23342" s="6" t="s">
        <v>23637</v>
      </c>
    </row>
    <row r="23343">
      <c r="A23343" s="9">
        <f t="shared" si="1"/>
        <v>17035</v>
      </c>
      <c r="B23343" s="5" t="s">
        <v>14601</v>
      </c>
      <c r="C23343" s="6" t="s">
        <v>179</v>
      </c>
    </row>
    <row r="23344">
      <c r="A23344" s="9">
        <f t="shared" si="1"/>
        <v>17035</v>
      </c>
      <c r="B23344" s="5" t="s">
        <v>14601</v>
      </c>
      <c r="C23344" s="6" t="s">
        <v>23637</v>
      </c>
    </row>
    <row r="23345">
      <c r="A23345" s="9">
        <f t="shared" si="1"/>
        <v>17036</v>
      </c>
      <c r="B23345" s="25" t="s">
        <v>26315</v>
      </c>
      <c r="C23345" s="26" t="s">
        <v>487</v>
      </c>
    </row>
    <row r="23346">
      <c r="A23346" s="9">
        <f t="shared" si="1"/>
        <v>17036</v>
      </c>
      <c r="B23346" s="27" t="s">
        <v>26315</v>
      </c>
      <c r="C23346" s="28" t="s">
        <v>23637</v>
      </c>
    </row>
    <row r="23347">
      <c r="A23347" s="9">
        <f t="shared" si="1"/>
        <v>17037</v>
      </c>
      <c r="B23347" s="5" t="s">
        <v>14602</v>
      </c>
      <c r="C23347" s="6" t="s">
        <v>267</v>
      </c>
    </row>
    <row r="23348">
      <c r="A23348" s="9">
        <f t="shared" si="1"/>
        <v>17037</v>
      </c>
      <c r="B23348" s="5" t="s">
        <v>14602</v>
      </c>
      <c r="C23348" s="6" t="s">
        <v>91</v>
      </c>
    </row>
    <row r="23349">
      <c r="A23349" s="9">
        <f t="shared" si="1"/>
        <v>17037</v>
      </c>
      <c r="B23349" s="5" t="s">
        <v>14602</v>
      </c>
      <c r="C23349" s="6" t="s">
        <v>23637</v>
      </c>
    </row>
    <row r="23350">
      <c r="A23350" s="9">
        <f t="shared" si="1"/>
        <v>17038</v>
      </c>
      <c r="B23350" s="5" t="s">
        <v>14603</v>
      </c>
      <c r="C23350" s="6" t="s">
        <v>328</v>
      </c>
    </row>
    <row r="23351">
      <c r="A23351" s="9">
        <f t="shared" si="1"/>
        <v>17038</v>
      </c>
      <c r="B23351" s="5" t="s">
        <v>14603</v>
      </c>
      <c r="C23351" s="6" t="s">
        <v>23637</v>
      </c>
    </row>
    <row r="23352">
      <c r="A23352" s="9">
        <f t="shared" si="1"/>
        <v>17039</v>
      </c>
      <c r="B23352" s="8" t="s">
        <v>14604</v>
      </c>
      <c r="C23352" s="9" t="s">
        <v>60</v>
      </c>
    </row>
    <row r="23353">
      <c r="A23353" s="9">
        <f t="shared" si="1"/>
        <v>17040</v>
      </c>
      <c r="B23353" s="5" t="s">
        <v>14605</v>
      </c>
      <c r="C23353" s="6" t="s">
        <v>196</v>
      </c>
    </row>
    <row r="23354">
      <c r="A23354" s="9">
        <f t="shared" si="1"/>
        <v>17040</v>
      </c>
      <c r="B23354" s="5" t="s">
        <v>14605</v>
      </c>
      <c r="C23354" s="6" t="s">
        <v>23637</v>
      </c>
    </row>
    <row r="23355">
      <c r="A23355" s="9">
        <f t="shared" si="1"/>
        <v>17041</v>
      </c>
      <c r="B23355" s="25" t="s">
        <v>26316</v>
      </c>
      <c r="C23355" s="26" t="s">
        <v>10122</v>
      </c>
    </row>
    <row r="23356">
      <c r="A23356" s="9">
        <f t="shared" si="1"/>
        <v>17041</v>
      </c>
      <c r="B23356" s="27" t="s">
        <v>26316</v>
      </c>
      <c r="C23356" s="28" t="s">
        <v>23637</v>
      </c>
    </row>
    <row r="23357">
      <c r="A23357" s="9">
        <f t="shared" si="1"/>
        <v>17042</v>
      </c>
      <c r="B23357" s="5" t="s">
        <v>14606</v>
      </c>
      <c r="C23357" s="6" t="s">
        <v>405</v>
      </c>
    </row>
    <row r="23358">
      <c r="A23358" s="9">
        <f t="shared" si="1"/>
        <v>17042</v>
      </c>
      <c r="B23358" s="5" t="s">
        <v>14606</v>
      </c>
      <c r="C23358" s="6" t="s">
        <v>23637</v>
      </c>
    </row>
    <row r="23359">
      <c r="A23359" s="9">
        <f t="shared" si="1"/>
        <v>17043</v>
      </c>
      <c r="B23359" s="5" t="s">
        <v>14607</v>
      </c>
      <c r="C23359" s="6" t="s">
        <v>142</v>
      </c>
    </row>
    <row r="23360">
      <c r="A23360" s="9">
        <f t="shared" si="1"/>
        <v>17043</v>
      </c>
      <c r="B23360" s="5" t="s">
        <v>14607</v>
      </c>
      <c r="C23360" s="6" t="s">
        <v>25</v>
      </c>
    </row>
    <row r="23361">
      <c r="A23361" s="9">
        <f t="shared" si="1"/>
        <v>17044</v>
      </c>
      <c r="B23361" s="5" t="s">
        <v>14608</v>
      </c>
      <c r="C23361" s="6" t="s">
        <v>326</v>
      </c>
    </row>
    <row r="23362">
      <c r="A23362" s="9">
        <f t="shared" si="1"/>
        <v>17044</v>
      </c>
      <c r="B23362" s="5" t="s">
        <v>14608</v>
      </c>
      <c r="C23362" s="6" t="s">
        <v>23637</v>
      </c>
    </row>
    <row r="23363">
      <c r="A23363" s="9">
        <f t="shared" si="1"/>
        <v>17045</v>
      </c>
      <c r="B23363" s="5" t="s">
        <v>14609</v>
      </c>
      <c r="C23363" s="6" t="s">
        <v>405</v>
      </c>
    </row>
    <row r="23364">
      <c r="A23364" s="9">
        <f t="shared" si="1"/>
        <v>17045</v>
      </c>
      <c r="B23364" s="5" t="s">
        <v>14609</v>
      </c>
      <c r="C23364" s="6" t="s">
        <v>23637</v>
      </c>
    </row>
    <row r="23365">
      <c r="A23365" s="9">
        <f t="shared" si="1"/>
        <v>17046</v>
      </c>
      <c r="B23365" s="5" t="s">
        <v>14610</v>
      </c>
      <c r="C23365" s="6" t="s">
        <v>405</v>
      </c>
    </row>
    <row r="23366">
      <c r="A23366" s="9">
        <f t="shared" si="1"/>
        <v>17046</v>
      </c>
      <c r="B23366" s="5" t="s">
        <v>14610</v>
      </c>
      <c r="C23366" s="6" t="s">
        <v>23637</v>
      </c>
    </row>
    <row r="23367">
      <c r="A23367" s="9">
        <f t="shared" si="1"/>
        <v>17047</v>
      </c>
      <c r="B23367" s="8" t="s">
        <v>14611</v>
      </c>
      <c r="C23367" s="9" t="s">
        <v>60</v>
      </c>
    </row>
    <row r="23368">
      <c r="A23368" s="9">
        <f t="shared" si="1"/>
        <v>17048</v>
      </c>
      <c r="B23368" s="5" t="s">
        <v>14612</v>
      </c>
      <c r="C23368" s="6" t="s">
        <v>328</v>
      </c>
    </row>
    <row r="23369">
      <c r="A23369" s="9">
        <f t="shared" si="1"/>
        <v>17048</v>
      </c>
      <c r="B23369" s="5" t="s">
        <v>14612</v>
      </c>
      <c r="C23369" s="6" t="s">
        <v>23637</v>
      </c>
    </row>
    <row r="23370">
      <c r="A23370" s="9">
        <f t="shared" si="1"/>
        <v>17049</v>
      </c>
      <c r="B23370" s="5" t="s">
        <v>14613</v>
      </c>
      <c r="C23370" s="6" t="s">
        <v>179</v>
      </c>
    </row>
    <row r="23371">
      <c r="A23371" s="9">
        <f t="shared" si="1"/>
        <v>17049</v>
      </c>
      <c r="B23371" s="5" t="s">
        <v>14613</v>
      </c>
      <c r="C23371" s="6" t="s">
        <v>23637</v>
      </c>
    </row>
    <row r="23372">
      <c r="A23372" s="9">
        <f t="shared" si="1"/>
        <v>17050</v>
      </c>
      <c r="B23372" s="25" t="s">
        <v>26317</v>
      </c>
      <c r="C23372" s="26" t="s">
        <v>672</v>
      </c>
    </row>
    <row r="23373">
      <c r="A23373" s="9">
        <f t="shared" si="1"/>
        <v>17050</v>
      </c>
      <c r="B23373" s="27" t="s">
        <v>26317</v>
      </c>
      <c r="C23373" s="28" t="s">
        <v>23637</v>
      </c>
    </row>
    <row r="23374">
      <c r="A23374" s="9">
        <f t="shared" si="1"/>
        <v>17051</v>
      </c>
      <c r="B23374" s="5" t="s">
        <v>14614</v>
      </c>
      <c r="C23374" s="6" t="s">
        <v>267</v>
      </c>
    </row>
    <row r="23375">
      <c r="A23375" s="9">
        <f t="shared" si="1"/>
        <v>17051</v>
      </c>
      <c r="B23375" s="5" t="s">
        <v>14614</v>
      </c>
      <c r="C23375" s="6" t="s">
        <v>23637</v>
      </c>
    </row>
    <row r="23376">
      <c r="A23376" s="9">
        <f t="shared" si="1"/>
        <v>17052</v>
      </c>
      <c r="B23376" s="5" t="s">
        <v>14615</v>
      </c>
      <c r="C23376" s="6" t="s">
        <v>326</v>
      </c>
    </row>
    <row r="23377">
      <c r="A23377" s="9">
        <f t="shared" si="1"/>
        <v>17052</v>
      </c>
      <c r="B23377" s="5" t="s">
        <v>14615</v>
      </c>
      <c r="C23377" s="6" t="s">
        <v>23637</v>
      </c>
    </row>
    <row r="23378">
      <c r="A23378" s="9">
        <f t="shared" si="1"/>
        <v>17053</v>
      </c>
      <c r="B23378" s="5" t="s">
        <v>14616</v>
      </c>
      <c r="C23378" s="6" t="s">
        <v>326</v>
      </c>
    </row>
    <row r="23379">
      <c r="A23379" s="9">
        <f t="shared" si="1"/>
        <v>17053</v>
      </c>
      <c r="B23379" s="5" t="s">
        <v>14616</v>
      </c>
      <c r="C23379" s="6" t="s">
        <v>23637</v>
      </c>
    </row>
    <row r="23380">
      <c r="A23380" s="9">
        <f t="shared" si="1"/>
        <v>17054</v>
      </c>
      <c r="B23380" s="5" t="s">
        <v>14617</v>
      </c>
      <c r="C23380" s="6" t="s">
        <v>267</v>
      </c>
    </row>
    <row r="23381">
      <c r="A23381" s="9">
        <f t="shared" si="1"/>
        <v>17054</v>
      </c>
      <c r="B23381" s="5" t="s">
        <v>14617</v>
      </c>
      <c r="C23381" s="6" t="s">
        <v>23637</v>
      </c>
    </row>
    <row r="23382">
      <c r="A23382" s="9">
        <f t="shared" si="1"/>
        <v>17055</v>
      </c>
      <c r="B23382" s="5" t="s">
        <v>14618</v>
      </c>
      <c r="C23382" s="6" t="s">
        <v>162</v>
      </c>
    </row>
    <row r="23383">
      <c r="A23383" s="9">
        <f t="shared" si="1"/>
        <v>17055</v>
      </c>
      <c r="B23383" s="5" t="s">
        <v>14618</v>
      </c>
      <c r="C23383" s="6" t="s">
        <v>142</v>
      </c>
    </row>
    <row r="23384">
      <c r="A23384" s="9">
        <f t="shared" si="1"/>
        <v>17056</v>
      </c>
      <c r="B23384" s="5" t="s">
        <v>14619</v>
      </c>
      <c r="C23384" s="6" t="s">
        <v>365</v>
      </c>
    </row>
    <row r="23385">
      <c r="A23385" s="9">
        <f t="shared" si="1"/>
        <v>17057</v>
      </c>
      <c r="B23385" s="25" t="s">
        <v>26318</v>
      </c>
      <c r="C23385" s="26" t="s">
        <v>10122</v>
      </c>
    </row>
    <row r="23386">
      <c r="A23386" s="9">
        <f t="shared" si="1"/>
        <v>17057</v>
      </c>
      <c r="B23386" s="27" t="s">
        <v>26318</v>
      </c>
      <c r="C23386" s="28" t="s">
        <v>23637</v>
      </c>
    </row>
    <row r="23387">
      <c r="A23387" s="9">
        <f t="shared" si="1"/>
        <v>17058</v>
      </c>
      <c r="B23387" s="5" t="s">
        <v>14620</v>
      </c>
      <c r="C23387" s="6" t="s">
        <v>196</v>
      </c>
    </row>
    <row r="23388">
      <c r="A23388" s="9">
        <f t="shared" si="1"/>
        <v>17058</v>
      </c>
      <c r="B23388" s="5" t="s">
        <v>14620</v>
      </c>
      <c r="C23388" s="6" t="s">
        <v>23637</v>
      </c>
    </row>
    <row r="23389">
      <c r="A23389" s="9">
        <f t="shared" si="1"/>
        <v>17059</v>
      </c>
      <c r="B23389" s="5" t="s">
        <v>14621</v>
      </c>
      <c r="C23389" s="6" t="s">
        <v>313</v>
      </c>
    </row>
    <row r="23390">
      <c r="A23390" s="9">
        <f t="shared" si="1"/>
        <v>17059</v>
      </c>
      <c r="B23390" s="5" t="s">
        <v>14621</v>
      </c>
      <c r="C23390" s="6" t="s">
        <v>25</v>
      </c>
    </row>
    <row r="23391">
      <c r="A23391" s="9">
        <f t="shared" si="1"/>
        <v>17060</v>
      </c>
      <c r="B23391" s="5" t="s">
        <v>14622</v>
      </c>
      <c r="C23391" s="6" t="s">
        <v>313</v>
      </c>
    </row>
    <row r="23392">
      <c r="A23392" s="9">
        <f t="shared" si="1"/>
        <v>17061</v>
      </c>
      <c r="B23392" s="5" t="s">
        <v>14623</v>
      </c>
      <c r="C23392" s="6" t="s">
        <v>313</v>
      </c>
    </row>
    <row r="23393">
      <c r="A23393" s="9">
        <f t="shared" si="1"/>
        <v>17061</v>
      </c>
      <c r="B23393" s="5" t="s">
        <v>14623</v>
      </c>
      <c r="C23393" s="6" t="s">
        <v>25</v>
      </c>
    </row>
    <row r="23394">
      <c r="A23394" s="9">
        <f t="shared" si="1"/>
        <v>17062</v>
      </c>
      <c r="B23394" s="8" t="s">
        <v>14624</v>
      </c>
      <c r="C23394" s="6" t="s">
        <v>132</v>
      </c>
    </row>
    <row r="23395">
      <c r="A23395" s="9">
        <f t="shared" si="1"/>
        <v>17062</v>
      </c>
      <c r="B23395" s="8" t="s">
        <v>14624</v>
      </c>
      <c r="C23395" s="6" t="s">
        <v>23637</v>
      </c>
    </row>
    <row r="23396">
      <c r="A23396" s="9">
        <f t="shared" si="1"/>
        <v>17063</v>
      </c>
      <c r="B23396" s="8" t="s">
        <v>14625</v>
      </c>
      <c r="C23396" s="6" t="s">
        <v>150</v>
      </c>
    </row>
    <row r="23397">
      <c r="A23397" s="9">
        <f t="shared" si="1"/>
        <v>17063</v>
      </c>
      <c r="B23397" s="8" t="s">
        <v>14625</v>
      </c>
      <c r="C23397" s="9" t="s">
        <v>60</v>
      </c>
    </row>
    <row r="23398">
      <c r="A23398" s="9">
        <f t="shared" si="1"/>
        <v>17063</v>
      </c>
      <c r="B23398" s="8" t="s">
        <v>14625</v>
      </c>
      <c r="C23398" s="9" t="s">
        <v>40</v>
      </c>
    </row>
    <row r="23399">
      <c r="A23399" s="9">
        <f t="shared" si="1"/>
        <v>17063</v>
      </c>
      <c r="B23399" s="8" t="s">
        <v>14625</v>
      </c>
      <c r="C23399" s="6" t="s">
        <v>23637</v>
      </c>
    </row>
    <row r="23400">
      <c r="A23400" s="9">
        <f t="shared" si="1"/>
        <v>17064</v>
      </c>
      <c r="B23400" s="5" t="s">
        <v>14626</v>
      </c>
      <c r="C23400" s="6" t="s">
        <v>267</v>
      </c>
    </row>
    <row r="23401">
      <c r="A23401" s="9">
        <f t="shared" si="1"/>
        <v>17064</v>
      </c>
      <c r="B23401" s="5" t="s">
        <v>14626</v>
      </c>
      <c r="C23401" s="6" t="s">
        <v>91</v>
      </c>
    </row>
    <row r="23402">
      <c r="A23402" s="9">
        <f t="shared" si="1"/>
        <v>17064</v>
      </c>
      <c r="B23402" s="5" t="s">
        <v>14626</v>
      </c>
      <c r="C23402" s="6" t="s">
        <v>25</v>
      </c>
    </row>
    <row r="23403">
      <c r="A23403" s="9">
        <f t="shared" si="1"/>
        <v>17064</v>
      </c>
      <c r="B23403" s="5" t="s">
        <v>14626</v>
      </c>
      <c r="C23403" s="6" t="s">
        <v>23637</v>
      </c>
    </row>
    <row r="23404">
      <c r="A23404" s="9">
        <f t="shared" si="1"/>
        <v>17065</v>
      </c>
      <c r="B23404" s="5" t="s">
        <v>14627</v>
      </c>
      <c r="C23404" s="6" t="s">
        <v>462</v>
      </c>
    </row>
    <row r="23405">
      <c r="A23405" s="9">
        <f t="shared" si="1"/>
        <v>17065</v>
      </c>
      <c r="B23405" s="5" t="s">
        <v>14627</v>
      </c>
      <c r="C23405" s="6" t="s">
        <v>23637</v>
      </c>
    </row>
    <row r="23406">
      <c r="A23406" s="9">
        <f t="shared" si="1"/>
        <v>17066</v>
      </c>
      <c r="B23406" s="8" t="s">
        <v>14628</v>
      </c>
      <c r="C23406" s="6" t="s">
        <v>196</v>
      </c>
    </row>
    <row r="23407">
      <c r="A23407" s="9">
        <f t="shared" si="1"/>
        <v>17066</v>
      </c>
      <c r="B23407" s="8" t="s">
        <v>14628</v>
      </c>
      <c r="C23407" s="9" t="s">
        <v>10</v>
      </c>
    </row>
    <row r="23408">
      <c r="A23408" s="9">
        <f t="shared" si="1"/>
        <v>17066</v>
      </c>
      <c r="B23408" s="8" t="s">
        <v>14628</v>
      </c>
      <c r="C23408" s="9" t="s">
        <v>25</v>
      </c>
    </row>
    <row r="23409">
      <c r="A23409" s="9">
        <f t="shared" si="1"/>
        <v>17066</v>
      </c>
      <c r="B23409" s="8" t="s">
        <v>14628</v>
      </c>
      <c r="C23409" s="6" t="s">
        <v>23637</v>
      </c>
    </row>
    <row r="23410">
      <c r="A23410" s="9">
        <f t="shared" si="1"/>
        <v>17067</v>
      </c>
      <c r="B23410" s="5" t="s">
        <v>14629</v>
      </c>
      <c r="C23410" s="6" t="s">
        <v>405</v>
      </c>
    </row>
    <row r="23411">
      <c r="A23411" s="9">
        <f t="shared" si="1"/>
        <v>17067</v>
      </c>
      <c r="B23411" s="5" t="s">
        <v>14629</v>
      </c>
      <c r="C23411" s="6" t="s">
        <v>91</v>
      </c>
    </row>
    <row r="23412">
      <c r="A23412" s="9">
        <f t="shared" si="1"/>
        <v>17067</v>
      </c>
      <c r="B23412" s="5" t="s">
        <v>14629</v>
      </c>
      <c r="C23412" s="6" t="s">
        <v>23637</v>
      </c>
    </row>
    <row r="23413">
      <c r="A23413" s="9">
        <f t="shared" si="1"/>
        <v>17068</v>
      </c>
      <c r="B23413" s="5" t="s">
        <v>14630</v>
      </c>
      <c r="C23413" s="6" t="s">
        <v>179</v>
      </c>
    </row>
    <row r="23414">
      <c r="A23414" s="9">
        <f t="shared" si="1"/>
        <v>17068</v>
      </c>
      <c r="B23414" s="5" t="s">
        <v>14630</v>
      </c>
      <c r="C23414" s="6" t="s">
        <v>23637</v>
      </c>
    </row>
    <row r="23415">
      <c r="A23415" s="9">
        <f t="shared" si="1"/>
        <v>17069</v>
      </c>
      <c r="B23415" s="5" t="s">
        <v>14631</v>
      </c>
      <c r="C23415" s="6" t="s">
        <v>313</v>
      </c>
    </row>
    <row r="23416">
      <c r="A23416" s="9">
        <f t="shared" si="1"/>
        <v>17069</v>
      </c>
      <c r="B23416" s="5" t="s">
        <v>14631</v>
      </c>
      <c r="C23416" s="6" t="s">
        <v>142</v>
      </c>
    </row>
    <row r="23417">
      <c r="A23417" s="9">
        <f t="shared" si="1"/>
        <v>17070</v>
      </c>
      <c r="B23417" s="5" t="s">
        <v>14632</v>
      </c>
      <c r="C23417" s="6" t="s">
        <v>336</v>
      </c>
    </row>
    <row r="23418">
      <c r="A23418" s="9">
        <f t="shared" si="1"/>
        <v>17070</v>
      </c>
      <c r="B23418" s="5" t="s">
        <v>14632</v>
      </c>
      <c r="C23418" s="6" t="s">
        <v>23637</v>
      </c>
    </row>
    <row r="23419">
      <c r="A23419" s="9">
        <f t="shared" si="1"/>
        <v>17071</v>
      </c>
      <c r="B23419" s="5" t="s">
        <v>14633</v>
      </c>
      <c r="C23419" s="6" t="s">
        <v>153</v>
      </c>
    </row>
    <row r="23420">
      <c r="A23420" s="9">
        <f t="shared" si="1"/>
        <v>17071</v>
      </c>
      <c r="B23420" s="5" t="s">
        <v>14633</v>
      </c>
      <c r="C23420" s="6" t="s">
        <v>54</v>
      </c>
    </row>
    <row r="23421">
      <c r="A23421" s="9">
        <f t="shared" si="1"/>
        <v>17071</v>
      </c>
      <c r="B23421" s="5" t="s">
        <v>14633</v>
      </c>
      <c r="C23421" s="6" t="s">
        <v>23637</v>
      </c>
    </row>
    <row r="23422">
      <c r="A23422" s="9">
        <f t="shared" si="1"/>
        <v>17072</v>
      </c>
      <c r="B23422" s="8" t="s">
        <v>14634</v>
      </c>
      <c r="C23422" s="9" t="s">
        <v>530</v>
      </c>
    </row>
    <row r="23423">
      <c r="A23423" s="9">
        <f t="shared" si="1"/>
        <v>17073</v>
      </c>
      <c r="B23423" s="5" t="s">
        <v>14635</v>
      </c>
      <c r="C23423" s="6" t="s">
        <v>142</v>
      </c>
    </row>
    <row r="23424">
      <c r="A23424" s="9">
        <f t="shared" si="1"/>
        <v>17074</v>
      </c>
      <c r="B23424" s="25" t="s">
        <v>26319</v>
      </c>
      <c r="C23424" s="26" t="s">
        <v>446</v>
      </c>
    </row>
    <row r="23425">
      <c r="A23425" s="9">
        <f t="shared" si="1"/>
        <v>17074</v>
      </c>
      <c r="B23425" s="27" t="s">
        <v>26319</v>
      </c>
      <c r="C23425" s="28" t="s">
        <v>23637</v>
      </c>
    </row>
    <row r="23426">
      <c r="A23426" s="9">
        <f t="shared" si="1"/>
        <v>17075</v>
      </c>
      <c r="B23426" s="30" t="s">
        <v>26320</v>
      </c>
      <c r="C23426" s="26" t="s">
        <v>23639</v>
      </c>
    </row>
    <row r="23427">
      <c r="A23427" s="9">
        <f t="shared" si="1"/>
        <v>17075</v>
      </c>
      <c r="B23427" s="30" t="s">
        <v>26320</v>
      </c>
      <c r="C23427" s="26" t="s">
        <v>60</v>
      </c>
    </row>
    <row r="23428">
      <c r="A23428" s="9">
        <f t="shared" si="1"/>
        <v>17076</v>
      </c>
      <c r="B23428" s="5" t="s">
        <v>14636</v>
      </c>
      <c r="C23428" s="6" t="s">
        <v>336</v>
      </c>
    </row>
    <row r="23429">
      <c r="A23429" s="9">
        <f t="shared" si="1"/>
        <v>17076</v>
      </c>
      <c r="B23429" s="5" t="s">
        <v>14636</v>
      </c>
      <c r="C23429" s="6" t="s">
        <v>553</v>
      </c>
    </row>
    <row r="23430">
      <c r="A23430" s="9">
        <f t="shared" si="1"/>
        <v>17076</v>
      </c>
      <c r="B23430" s="5" t="s">
        <v>14636</v>
      </c>
      <c r="C23430" s="6" t="s">
        <v>162</v>
      </c>
    </row>
    <row r="23431">
      <c r="A23431" s="9">
        <f t="shared" si="1"/>
        <v>17076</v>
      </c>
      <c r="B23431" s="5" t="s">
        <v>14636</v>
      </c>
      <c r="C23431" s="6" t="s">
        <v>23637</v>
      </c>
    </row>
    <row r="23432">
      <c r="A23432" s="9">
        <f t="shared" si="1"/>
        <v>17077</v>
      </c>
      <c r="B23432" s="5" t="s">
        <v>14637</v>
      </c>
      <c r="C23432" s="6" t="s">
        <v>336</v>
      </c>
    </row>
    <row r="23433">
      <c r="A23433" s="9">
        <f t="shared" si="1"/>
        <v>17077</v>
      </c>
      <c r="B23433" s="5" t="s">
        <v>14637</v>
      </c>
      <c r="C23433" s="6" t="s">
        <v>23637</v>
      </c>
    </row>
    <row r="23434">
      <c r="A23434" s="9">
        <f t="shared" si="1"/>
        <v>17078</v>
      </c>
      <c r="B23434" s="5" t="s">
        <v>14638</v>
      </c>
      <c r="C23434" s="6" t="s">
        <v>142</v>
      </c>
    </row>
    <row r="23435">
      <c r="A23435" s="9">
        <f t="shared" si="1"/>
        <v>17079</v>
      </c>
      <c r="B23435" s="27" t="s">
        <v>26321</v>
      </c>
      <c r="C23435" s="28" t="s">
        <v>23637</v>
      </c>
    </row>
    <row r="23436">
      <c r="A23436" s="9">
        <f t="shared" si="1"/>
        <v>17079</v>
      </c>
      <c r="B23436" s="25" t="s">
        <v>26321</v>
      </c>
      <c r="C23436" s="33" t="s">
        <v>90</v>
      </c>
    </row>
    <row r="23437">
      <c r="A23437" s="9">
        <f t="shared" si="1"/>
        <v>17079</v>
      </c>
      <c r="B23437" s="25" t="s">
        <v>26321</v>
      </c>
      <c r="C23437" s="34" t="s">
        <v>60</v>
      </c>
    </row>
    <row r="23438">
      <c r="A23438" s="9">
        <f t="shared" si="1"/>
        <v>17080</v>
      </c>
      <c r="B23438" s="5" t="s">
        <v>14639</v>
      </c>
      <c r="C23438" s="6" t="s">
        <v>1267</v>
      </c>
    </row>
    <row r="23439">
      <c r="A23439" s="9">
        <f t="shared" si="1"/>
        <v>17081</v>
      </c>
      <c r="B23439" s="5" t="s">
        <v>14640</v>
      </c>
      <c r="C23439" s="6" t="s">
        <v>324</v>
      </c>
    </row>
    <row r="23440">
      <c r="A23440" s="9">
        <f t="shared" si="1"/>
        <v>17081</v>
      </c>
      <c r="B23440" s="5" t="s">
        <v>14640</v>
      </c>
      <c r="C23440" s="6" t="s">
        <v>23637</v>
      </c>
    </row>
    <row r="23441">
      <c r="A23441" s="9">
        <f t="shared" si="1"/>
        <v>17082</v>
      </c>
      <c r="B23441" s="5" t="s">
        <v>14641</v>
      </c>
      <c r="C23441" s="6" t="s">
        <v>462</v>
      </c>
    </row>
    <row r="23442">
      <c r="A23442" s="9">
        <f t="shared" si="1"/>
        <v>17082</v>
      </c>
      <c r="B23442" s="5" t="s">
        <v>14641</v>
      </c>
      <c r="C23442" s="6" t="s">
        <v>23637</v>
      </c>
    </row>
    <row r="23443">
      <c r="A23443" s="9">
        <f t="shared" si="1"/>
        <v>17083</v>
      </c>
      <c r="B23443" s="8" t="s">
        <v>14642</v>
      </c>
      <c r="C23443" s="6" t="s">
        <v>150</v>
      </c>
    </row>
    <row r="23444">
      <c r="A23444" s="9">
        <f t="shared" si="1"/>
        <v>17083</v>
      </c>
      <c r="B23444" s="8" t="s">
        <v>14642</v>
      </c>
      <c r="C23444" s="9" t="s">
        <v>177</v>
      </c>
    </row>
    <row r="23445">
      <c r="A23445" s="9">
        <f t="shared" si="1"/>
        <v>17083</v>
      </c>
      <c r="B23445" s="8" t="s">
        <v>14642</v>
      </c>
      <c r="C23445" s="9" t="s">
        <v>54</v>
      </c>
    </row>
    <row r="23446">
      <c r="A23446" s="9">
        <f t="shared" si="1"/>
        <v>17083</v>
      </c>
      <c r="B23446" s="8" t="s">
        <v>14642</v>
      </c>
      <c r="C23446" s="6" t="s">
        <v>23637</v>
      </c>
    </row>
    <row r="23447">
      <c r="A23447" s="9">
        <f t="shared" si="1"/>
        <v>17084</v>
      </c>
      <c r="B23447" s="5" t="s">
        <v>14643</v>
      </c>
      <c r="C23447" s="6" t="s">
        <v>324</v>
      </c>
    </row>
    <row r="23448">
      <c r="A23448" s="9">
        <f t="shared" si="1"/>
        <v>17084</v>
      </c>
      <c r="B23448" s="5" t="s">
        <v>14643</v>
      </c>
      <c r="C23448" s="6" t="s">
        <v>23637</v>
      </c>
    </row>
    <row r="23449">
      <c r="A23449" s="9">
        <f t="shared" si="1"/>
        <v>17085</v>
      </c>
      <c r="B23449" s="5" t="s">
        <v>14644</v>
      </c>
      <c r="C23449" s="6" t="s">
        <v>97</v>
      </c>
    </row>
    <row r="23450">
      <c r="A23450" s="9">
        <f t="shared" si="1"/>
        <v>17085</v>
      </c>
      <c r="B23450" s="5" t="s">
        <v>14644</v>
      </c>
      <c r="C23450" s="6" t="s">
        <v>23637</v>
      </c>
    </row>
    <row r="23451">
      <c r="A23451" s="9">
        <f t="shared" si="1"/>
        <v>17086</v>
      </c>
      <c r="B23451" s="25" t="s">
        <v>26322</v>
      </c>
      <c r="C23451" s="26" t="s">
        <v>10122</v>
      </c>
    </row>
    <row r="23452">
      <c r="A23452" s="9">
        <f t="shared" si="1"/>
        <v>17086</v>
      </c>
      <c r="B23452" s="27" t="s">
        <v>26322</v>
      </c>
      <c r="C23452" s="28" t="s">
        <v>23637</v>
      </c>
    </row>
    <row r="23453">
      <c r="A23453" s="9">
        <f t="shared" si="1"/>
        <v>17087</v>
      </c>
      <c r="B23453" s="5" t="s">
        <v>14645</v>
      </c>
      <c r="C23453" s="6" t="s">
        <v>462</v>
      </c>
    </row>
    <row r="23454">
      <c r="A23454" s="9">
        <f t="shared" si="1"/>
        <v>17087</v>
      </c>
      <c r="B23454" s="5" t="s">
        <v>14645</v>
      </c>
      <c r="C23454" s="6" t="s">
        <v>23637</v>
      </c>
    </row>
    <row r="23455">
      <c r="A23455" s="9">
        <f t="shared" si="1"/>
        <v>17088</v>
      </c>
      <c r="B23455" s="5" t="s">
        <v>14646</v>
      </c>
      <c r="C23455" s="6" t="s">
        <v>336</v>
      </c>
    </row>
    <row r="23456">
      <c r="A23456" s="9">
        <f t="shared" si="1"/>
        <v>17088</v>
      </c>
      <c r="B23456" s="5" t="s">
        <v>14646</v>
      </c>
      <c r="C23456" s="6" t="s">
        <v>23637</v>
      </c>
    </row>
    <row r="23457">
      <c r="A23457" s="9">
        <f t="shared" si="1"/>
        <v>17089</v>
      </c>
      <c r="B23457" s="5" t="s">
        <v>14647</v>
      </c>
      <c r="C23457" s="6" t="s">
        <v>336</v>
      </c>
    </row>
    <row r="23458">
      <c r="A23458" s="9">
        <f t="shared" si="1"/>
        <v>17089</v>
      </c>
      <c r="B23458" s="5" t="s">
        <v>14647</v>
      </c>
      <c r="C23458" s="6" t="s">
        <v>23637</v>
      </c>
    </row>
    <row r="23459">
      <c r="A23459" s="9">
        <f t="shared" si="1"/>
        <v>17090</v>
      </c>
      <c r="B23459" s="8" t="s">
        <v>14648</v>
      </c>
      <c r="C23459" s="6" t="s">
        <v>132</v>
      </c>
    </row>
    <row r="23460">
      <c r="A23460" s="9">
        <f t="shared" si="1"/>
        <v>17090</v>
      </c>
      <c r="B23460" s="8" t="s">
        <v>14648</v>
      </c>
      <c r="C23460" s="9" t="s">
        <v>60</v>
      </c>
    </row>
    <row r="23461">
      <c r="A23461" s="9">
        <f t="shared" si="1"/>
        <v>17090</v>
      </c>
      <c r="B23461" s="8" t="s">
        <v>14648</v>
      </c>
      <c r="C23461" s="9" t="s">
        <v>142</v>
      </c>
    </row>
    <row r="23462">
      <c r="A23462" s="9">
        <f t="shared" si="1"/>
        <v>17090</v>
      </c>
      <c r="B23462" s="8" t="s">
        <v>14648</v>
      </c>
      <c r="C23462" s="6" t="s">
        <v>23637</v>
      </c>
    </row>
    <row r="23463">
      <c r="A23463" s="9">
        <f t="shared" si="1"/>
        <v>17091</v>
      </c>
      <c r="B23463" s="5" t="s">
        <v>14649</v>
      </c>
      <c r="C23463" s="6" t="s">
        <v>153</v>
      </c>
    </row>
    <row r="23464">
      <c r="A23464" s="9">
        <f t="shared" si="1"/>
        <v>17091</v>
      </c>
      <c r="B23464" s="5" t="s">
        <v>14649</v>
      </c>
      <c r="C23464" s="6" t="s">
        <v>25</v>
      </c>
    </row>
    <row r="23465">
      <c r="A23465" s="9">
        <f t="shared" si="1"/>
        <v>17091</v>
      </c>
      <c r="B23465" s="5" t="s">
        <v>14649</v>
      </c>
      <c r="C23465" s="6" t="s">
        <v>313</v>
      </c>
    </row>
    <row r="23466">
      <c r="A23466" s="9">
        <f t="shared" si="1"/>
        <v>17091</v>
      </c>
      <c r="B23466" s="5" t="s">
        <v>14649</v>
      </c>
      <c r="C23466" s="6" t="s">
        <v>23637</v>
      </c>
    </row>
    <row r="23467">
      <c r="A23467" s="9">
        <f t="shared" si="1"/>
        <v>17092</v>
      </c>
      <c r="B23467" s="5" t="s">
        <v>14650</v>
      </c>
      <c r="C23467" s="6" t="s">
        <v>142</v>
      </c>
    </row>
    <row r="23468">
      <c r="A23468" s="9">
        <f t="shared" si="1"/>
        <v>17093</v>
      </c>
      <c r="B23468" s="25" t="s">
        <v>26323</v>
      </c>
      <c r="C23468" s="26" t="s">
        <v>672</v>
      </c>
    </row>
    <row r="23469">
      <c r="A23469" s="9">
        <f t="shared" si="1"/>
        <v>17093</v>
      </c>
      <c r="B23469" s="27" t="s">
        <v>26323</v>
      </c>
      <c r="C23469" s="28" t="s">
        <v>23637</v>
      </c>
    </row>
    <row r="23470">
      <c r="A23470" s="9">
        <f t="shared" si="1"/>
        <v>17094</v>
      </c>
      <c r="B23470" s="38" t="s">
        <v>26324</v>
      </c>
      <c r="C23470" s="26" t="s">
        <v>23636</v>
      </c>
    </row>
    <row r="23471">
      <c r="A23471" s="9">
        <f t="shared" si="1"/>
        <v>17095</v>
      </c>
      <c r="B23471" s="5" t="s">
        <v>14651</v>
      </c>
      <c r="C23471" s="6" t="s">
        <v>179</v>
      </c>
    </row>
    <row r="23472">
      <c r="A23472" s="9">
        <f t="shared" si="1"/>
        <v>17095</v>
      </c>
      <c r="B23472" s="5" t="s">
        <v>14651</v>
      </c>
      <c r="C23472" s="6" t="s">
        <v>23637</v>
      </c>
    </row>
    <row r="23473">
      <c r="A23473" s="9">
        <f t="shared" si="1"/>
        <v>17096</v>
      </c>
      <c r="B23473" s="36" t="s">
        <v>26325</v>
      </c>
      <c r="C23473" s="26" t="s">
        <v>90</v>
      </c>
    </row>
    <row r="23474">
      <c r="A23474" s="9">
        <f t="shared" si="1"/>
        <v>17096</v>
      </c>
      <c r="B23474" s="36" t="s">
        <v>26325</v>
      </c>
      <c r="C23474" s="26" t="s">
        <v>150</v>
      </c>
    </row>
    <row r="23475">
      <c r="A23475" s="9">
        <f t="shared" si="1"/>
        <v>17096</v>
      </c>
      <c r="B23475" s="36" t="s">
        <v>26325</v>
      </c>
      <c r="C23475" s="26" t="s">
        <v>153</v>
      </c>
    </row>
    <row r="23476">
      <c r="A23476" s="9">
        <f t="shared" si="1"/>
        <v>17096</v>
      </c>
      <c r="B23476" s="36" t="s">
        <v>26325</v>
      </c>
      <c r="C23476" s="26" t="s">
        <v>60</v>
      </c>
    </row>
    <row r="23477">
      <c r="A23477" s="9">
        <f t="shared" si="1"/>
        <v>17097</v>
      </c>
      <c r="B23477" s="5" t="s">
        <v>14652</v>
      </c>
      <c r="C23477" s="6" t="s">
        <v>324</v>
      </c>
    </row>
    <row r="23478">
      <c r="A23478" s="9">
        <f t="shared" si="1"/>
        <v>17097</v>
      </c>
      <c r="B23478" s="5" t="s">
        <v>14652</v>
      </c>
      <c r="C23478" s="6" t="s">
        <v>23637</v>
      </c>
    </row>
    <row r="23479">
      <c r="A23479" s="9">
        <f t="shared" si="1"/>
        <v>17098</v>
      </c>
      <c r="B23479" s="5" t="s">
        <v>14653</v>
      </c>
      <c r="C23479" s="6" t="s">
        <v>326</v>
      </c>
    </row>
    <row r="23480">
      <c r="A23480" s="9">
        <f t="shared" si="1"/>
        <v>17098</v>
      </c>
      <c r="B23480" s="5" t="s">
        <v>14653</v>
      </c>
      <c r="C23480" s="6" t="s">
        <v>23637</v>
      </c>
    </row>
    <row r="23481">
      <c r="A23481" s="9">
        <f t="shared" si="1"/>
        <v>17099</v>
      </c>
      <c r="B23481" s="5" t="s">
        <v>14654</v>
      </c>
      <c r="C23481" s="6" t="s">
        <v>179</v>
      </c>
    </row>
    <row r="23482">
      <c r="A23482" s="9">
        <f t="shared" si="1"/>
        <v>17099</v>
      </c>
      <c r="B23482" s="5" t="s">
        <v>14654</v>
      </c>
      <c r="C23482" s="6" t="s">
        <v>23637</v>
      </c>
    </row>
    <row r="23483">
      <c r="A23483" s="9">
        <f t="shared" si="1"/>
        <v>17100</v>
      </c>
      <c r="B23483" s="5" t="s">
        <v>14655</v>
      </c>
      <c r="C23483" s="6" t="s">
        <v>405</v>
      </c>
    </row>
    <row r="23484">
      <c r="A23484" s="9">
        <f t="shared" si="1"/>
        <v>17100</v>
      </c>
      <c r="B23484" s="5" t="s">
        <v>14655</v>
      </c>
      <c r="C23484" s="6" t="s">
        <v>23637</v>
      </c>
    </row>
    <row r="23485">
      <c r="A23485" s="9">
        <f t="shared" si="1"/>
        <v>17101</v>
      </c>
      <c r="B23485" s="5" t="s">
        <v>14656</v>
      </c>
      <c r="C23485" s="6" t="s">
        <v>405</v>
      </c>
    </row>
    <row r="23486">
      <c r="A23486" s="9">
        <f t="shared" si="1"/>
        <v>17101</v>
      </c>
      <c r="B23486" s="5" t="s">
        <v>14656</v>
      </c>
      <c r="C23486" s="6" t="s">
        <v>553</v>
      </c>
    </row>
    <row r="23487">
      <c r="A23487" s="9">
        <f t="shared" si="1"/>
        <v>17101</v>
      </c>
      <c r="B23487" s="5" t="s">
        <v>14656</v>
      </c>
      <c r="C23487" s="6" t="s">
        <v>23637</v>
      </c>
    </row>
    <row r="23488">
      <c r="A23488" s="9">
        <f t="shared" si="1"/>
        <v>17102</v>
      </c>
      <c r="B23488" s="5" t="s">
        <v>14657</v>
      </c>
      <c r="C23488" s="6" t="s">
        <v>328</v>
      </c>
    </row>
    <row r="23489">
      <c r="A23489" s="9">
        <f t="shared" si="1"/>
        <v>17102</v>
      </c>
      <c r="B23489" s="5" t="s">
        <v>14657</v>
      </c>
      <c r="C23489" s="6" t="s">
        <v>25</v>
      </c>
    </row>
    <row r="23490">
      <c r="A23490" s="9">
        <f t="shared" si="1"/>
        <v>17102</v>
      </c>
      <c r="B23490" s="5" t="s">
        <v>14657</v>
      </c>
      <c r="C23490" s="6" t="s">
        <v>196</v>
      </c>
    </row>
    <row r="23491">
      <c r="A23491" s="9">
        <f t="shared" si="1"/>
        <v>17102</v>
      </c>
      <c r="B23491" s="5" t="s">
        <v>14657</v>
      </c>
      <c r="C23491" s="6" t="s">
        <v>23637</v>
      </c>
    </row>
    <row r="23492">
      <c r="A23492" s="9">
        <f t="shared" si="1"/>
        <v>17103</v>
      </c>
      <c r="B23492" s="5" t="s">
        <v>14658</v>
      </c>
      <c r="C23492" s="6" t="s">
        <v>326</v>
      </c>
    </row>
    <row r="23493">
      <c r="A23493" s="9">
        <f t="shared" si="1"/>
        <v>17103</v>
      </c>
      <c r="B23493" s="5" t="s">
        <v>14658</v>
      </c>
      <c r="C23493" s="6" t="s">
        <v>23637</v>
      </c>
    </row>
    <row r="23494">
      <c r="A23494" s="9">
        <f t="shared" si="1"/>
        <v>17104</v>
      </c>
      <c r="B23494" s="8" t="s">
        <v>14659</v>
      </c>
      <c r="C23494" s="9" t="s">
        <v>10</v>
      </c>
    </row>
    <row r="23495">
      <c r="A23495" s="9">
        <f t="shared" si="1"/>
        <v>17105</v>
      </c>
      <c r="B23495" s="5" t="s">
        <v>14660</v>
      </c>
      <c r="C23495" s="6" t="s">
        <v>267</v>
      </c>
    </row>
    <row r="23496">
      <c r="A23496" s="9">
        <f t="shared" si="1"/>
        <v>17105</v>
      </c>
      <c r="B23496" s="5" t="s">
        <v>14660</v>
      </c>
      <c r="C23496" s="6" t="s">
        <v>91</v>
      </c>
    </row>
    <row r="23497">
      <c r="A23497" s="9">
        <f t="shared" si="1"/>
        <v>17105</v>
      </c>
      <c r="B23497" s="5" t="s">
        <v>14660</v>
      </c>
      <c r="C23497" s="6" t="s">
        <v>24</v>
      </c>
    </row>
    <row r="23498">
      <c r="A23498" s="9">
        <f t="shared" si="1"/>
        <v>17105</v>
      </c>
      <c r="B23498" s="5" t="s">
        <v>14660</v>
      </c>
      <c r="C23498" s="6" t="s">
        <v>23637</v>
      </c>
    </row>
    <row r="23499">
      <c r="A23499" s="9">
        <f t="shared" si="1"/>
        <v>17106</v>
      </c>
      <c r="B23499" s="8" t="s">
        <v>14661</v>
      </c>
      <c r="C23499" s="6" t="s">
        <v>267</v>
      </c>
    </row>
    <row r="23500">
      <c r="A23500" s="9">
        <f t="shared" si="1"/>
        <v>17106</v>
      </c>
      <c r="B23500" s="8" t="s">
        <v>14661</v>
      </c>
      <c r="C23500" s="9" t="s">
        <v>10</v>
      </c>
    </row>
    <row r="23501">
      <c r="A23501" s="9">
        <f t="shared" si="1"/>
        <v>17106</v>
      </c>
      <c r="B23501" s="8" t="s">
        <v>14661</v>
      </c>
      <c r="C23501" s="9" t="s">
        <v>60</v>
      </c>
    </row>
    <row r="23502">
      <c r="A23502" s="9">
        <f t="shared" si="1"/>
        <v>17106</v>
      </c>
      <c r="B23502" s="8" t="s">
        <v>14661</v>
      </c>
      <c r="C23502" s="9" t="s">
        <v>25</v>
      </c>
    </row>
    <row r="23503">
      <c r="A23503" s="9">
        <f t="shared" si="1"/>
        <v>17106</v>
      </c>
      <c r="B23503" s="8" t="s">
        <v>14661</v>
      </c>
      <c r="C23503" s="9" t="s">
        <v>54</v>
      </c>
    </row>
    <row r="23504">
      <c r="A23504" s="9">
        <f t="shared" si="1"/>
        <v>17106</v>
      </c>
      <c r="B23504" s="8" t="s">
        <v>14661</v>
      </c>
      <c r="C23504" s="6" t="s">
        <v>23637</v>
      </c>
    </row>
    <row r="23505">
      <c r="A23505" s="9">
        <f t="shared" si="1"/>
        <v>17107</v>
      </c>
      <c r="B23505" s="5" t="s">
        <v>14662</v>
      </c>
      <c r="C23505" s="6" t="s">
        <v>326</v>
      </c>
    </row>
    <row r="23506">
      <c r="A23506" s="9">
        <f t="shared" si="1"/>
        <v>17107</v>
      </c>
      <c r="B23506" s="5" t="s">
        <v>14662</v>
      </c>
      <c r="C23506" s="6" t="s">
        <v>23637</v>
      </c>
    </row>
    <row r="23507">
      <c r="A23507" s="9">
        <f t="shared" si="1"/>
        <v>17108</v>
      </c>
      <c r="B23507" s="8" t="s">
        <v>14663</v>
      </c>
      <c r="C23507" s="9" t="s">
        <v>60</v>
      </c>
    </row>
    <row r="23508">
      <c r="A23508" s="9">
        <f t="shared" si="1"/>
        <v>17108</v>
      </c>
      <c r="B23508" s="8" t="s">
        <v>14663</v>
      </c>
      <c r="C23508" s="9" t="s">
        <v>162</v>
      </c>
    </row>
    <row r="23509">
      <c r="A23509" s="9">
        <f t="shared" si="1"/>
        <v>17109</v>
      </c>
      <c r="B23509" s="8" t="s">
        <v>14664</v>
      </c>
      <c r="C23509" s="9" t="s">
        <v>60</v>
      </c>
    </row>
    <row r="23510">
      <c r="A23510" s="9">
        <f t="shared" si="1"/>
        <v>17109</v>
      </c>
      <c r="B23510" s="8" t="s">
        <v>14664</v>
      </c>
      <c r="C23510" s="9" t="s">
        <v>142</v>
      </c>
    </row>
    <row r="23511">
      <c r="A23511" s="9">
        <f t="shared" si="1"/>
        <v>17110</v>
      </c>
      <c r="B23511" s="5" t="s">
        <v>14665</v>
      </c>
      <c r="C23511" s="6" t="s">
        <v>336</v>
      </c>
    </row>
    <row r="23512">
      <c r="A23512" s="9">
        <f t="shared" si="1"/>
        <v>17110</v>
      </c>
      <c r="B23512" s="5" t="s">
        <v>14665</v>
      </c>
      <c r="C23512" s="6" t="s">
        <v>553</v>
      </c>
    </row>
    <row r="23513">
      <c r="A23513" s="9">
        <f t="shared" si="1"/>
        <v>17110</v>
      </c>
      <c r="B23513" s="5" t="s">
        <v>14665</v>
      </c>
      <c r="C23513" s="6" t="s">
        <v>23637</v>
      </c>
    </row>
    <row r="23514">
      <c r="A23514" s="9">
        <f t="shared" si="1"/>
        <v>17111</v>
      </c>
      <c r="B23514" s="8" t="s">
        <v>14666</v>
      </c>
      <c r="C23514" s="9" t="s">
        <v>60</v>
      </c>
    </row>
    <row r="23515">
      <c r="A23515" s="9">
        <f t="shared" si="1"/>
        <v>17111</v>
      </c>
      <c r="B23515" s="8" t="s">
        <v>14666</v>
      </c>
      <c r="C23515" s="9" t="s">
        <v>142</v>
      </c>
    </row>
    <row r="23516">
      <c r="A23516" s="9">
        <f t="shared" si="1"/>
        <v>17111</v>
      </c>
      <c r="B23516" s="8" t="s">
        <v>14666</v>
      </c>
      <c r="C23516" s="9" t="s">
        <v>162</v>
      </c>
    </row>
    <row r="23517">
      <c r="A23517" s="9">
        <f t="shared" si="1"/>
        <v>17112</v>
      </c>
      <c r="B23517" s="8" t="s">
        <v>14667</v>
      </c>
      <c r="C23517" s="9" t="s">
        <v>10</v>
      </c>
    </row>
    <row r="23518">
      <c r="A23518" s="9">
        <f t="shared" si="1"/>
        <v>17112</v>
      </c>
      <c r="B23518" s="8" t="s">
        <v>14667</v>
      </c>
      <c r="C23518" s="9" t="s">
        <v>142</v>
      </c>
    </row>
    <row r="23519">
      <c r="A23519" s="9">
        <f t="shared" si="1"/>
        <v>17112</v>
      </c>
      <c r="B23519" s="8" t="s">
        <v>14667</v>
      </c>
      <c r="C23519" s="9" t="s">
        <v>25</v>
      </c>
    </row>
    <row r="23520">
      <c r="A23520" s="9">
        <f t="shared" si="1"/>
        <v>17113</v>
      </c>
      <c r="B23520" s="8" t="s">
        <v>14668</v>
      </c>
      <c r="C23520" s="9" t="s">
        <v>10</v>
      </c>
    </row>
    <row r="23521">
      <c r="A23521" s="9">
        <f t="shared" si="1"/>
        <v>17113</v>
      </c>
      <c r="B23521" s="8" t="s">
        <v>14668</v>
      </c>
      <c r="C23521" s="9" t="s">
        <v>60</v>
      </c>
    </row>
    <row r="23522">
      <c r="A23522" s="9">
        <f t="shared" si="1"/>
        <v>17113</v>
      </c>
      <c r="B23522" s="8" t="s">
        <v>14668</v>
      </c>
      <c r="C23522" s="9" t="s">
        <v>162</v>
      </c>
    </row>
    <row r="23523">
      <c r="A23523" s="9">
        <f t="shared" si="1"/>
        <v>17114</v>
      </c>
      <c r="B23523" s="8" t="s">
        <v>14669</v>
      </c>
      <c r="C23523" s="9" t="s">
        <v>10</v>
      </c>
    </row>
    <row r="23524">
      <c r="A23524" s="9">
        <f t="shared" si="1"/>
        <v>17114</v>
      </c>
      <c r="B23524" s="8" t="s">
        <v>14669</v>
      </c>
      <c r="C23524" s="9" t="s">
        <v>60</v>
      </c>
    </row>
    <row r="23525">
      <c r="A23525" s="9">
        <f t="shared" si="1"/>
        <v>17115</v>
      </c>
      <c r="B23525" s="27" t="s">
        <v>26326</v>
      </c>
      <c r="C23525" s="28" t="s">
        <v>23637</v>
      </c>
    </row>
    <row r="23526">
      <c r="A23526" s="9">
        <f t="shared" si="1"/>
        <v>17115</v>
      </c>
      <c r="B23526" s="25" t="s">
        <v>26326</v>
      </c>
      <c r="C23526" s="33" t="s">
        <v>90</v>
      </c>
    </row>
    <row r="23527">
      <c r="A23527" s="9">
        <f t="shared" si="1"/>
        <v>17115</v>
      </c>
      <c r="B23527" s="25" t="s">
        <v>26326</v>
      </c>
      <c r="C23527" s="34" t="s">
        <v>60</v>
      </c>
    </row>
    <row r="23528">
      <c r="A23528" s="9">
        <f t="shared" si="1"/>
        <v>17115</v>
      </c>
      <c r="B23528" s="25" t="s">
        <v>26326</v>
      </c>
      <c r="C23528" s="34" t="s">
        <v>25</v>
      </c>
    </row>
    <row r="23529">
      <c r="A23529" s="9">
        <f t="shared" si="1"/>
        <v>17116</v>
      </c>
      <c r="B23529" s="5" t="s">
        <v>14670</v>
      </c>
      <c r="C23529" s="6" t="s">
        <v>1942</v>
      </c>
    </row>
    <row r="23530">
      <c r="A23530" s="9">
        <f t="shared" si="1"/>
        <v>17116</v>
      </c>
      <c r="B23530" s="5" t="s">
        <v>14670</v>
      </c>
      <c r="C23530" s="6" t="s">
        <v>25</v>
      </c>
    </row>
    <row r="23531">
      <c r="A23531" s="9">
        <f t="shared" si="1"/>
        <v>17116</v>
      </c>
      <c r="B23531" s="5" t="s">
        <v>14670</v>
      </c>
      <c r="C23531" s="6" t="s">
        <v>24</v>
      </c>
    </row>
    <row r="23532">
      <c r="A23532" s="9">
        <f t="shared" si="1"/>
        <v>17116</v>
      </c>
      <c r="B23532" s="5" t="s">
        <v>14670</v>
      </c>
      <c r="C23532" s="6" t="s">
        <v>23637</v>
      </c>
    </row>
    <row r="23533">
      <c r="A23533" s="9">
        <f t="shared" si="1"/>
        <v>17117</v>
      </c>
      <c r="B23533" s="5" t="s">
        <v>14671</v>
      </c>
      <c r="C23533" s="6" t="s">
        <v>142</v>
      </c>
    </row>
    <row r="23534">
      <c r="A23534" s="9">
        <f t="shared" si="1"/>
        <v>17118</v>
      </c>
      <c r="B23534" s="8" t="s">
        <v>14672</v>
      </c>
      <c r="C23534" s="9" t="s">
        <v>530</v>
      </c>
    </row>
    <row r="23535">
      <c r="A23535" s="9">
        <f t="shared" si="1"/>
        <v>17119</v>
      </c>
      <c r="B23535" s="25" t="s">
        <v>26327</v>
      </c>
      <c r="C23535" s="26" t="s">
        <v>487</v>
      </c>
    </row>
    <row r="23536">
      <c r="A23536" s="9">
        <f t="shared" si="1"/>
        <v>17119</v>
      </c>
      <c r="B23536" s="27" t="s">
        <v>26327</v>
      </c>
      <c r="C23536" s="28" t="s">
        <v>23637</v>
      </c>
    </row>
    <row r="23537">
      <c r="A23537" s="9">
        <f t="shared" si="1"/>
        <v>17120</v>
      </c>
      <c r="B23537" s="5" t="s">
        <v>14673</v>
      </c>
      <c r="C23537" s="6" t="s">
        <v>452</v>
      </c>
    </row>
    <row r="23538">
      <c r="A23538" s="9">
        <f t="shared" si="1"/>
        <v>17120</v>
      </c>
      <c r="B23538" s="5" t="s">
        <v>14673</v>
      </c>
      <c r="C23538" s="6" t="s">
        <v>23637</v>
      </c>
    </row>
    <row r="23539">
      <c r="A23539" s="9">
        <f t="shared" si="1"/>
        <v>17121</v>
      </c>
      <c r="B23539" s="5" t="s">
        <v>14674</v>
      </c>
      <c r="C23539" s="6" t="s">
        <v>142</v>
      </c>
    </row>
    <row r="23540">
      <c r="A23540" s="9">
        <f t="shared" si="1"/>
        <v>17122</v>
      </c>
      <c r="B23540" s="5" t="s">
        <v>14675</v>
      </c>
      <c r="C23540" s="6" t="s">
        <v>179</v>
      </c>
    </row>
    <row r="23541">
      <c r="A23541" s="9">
        <f t="shared" si="1"/>
        <v>17122</v>
      </c>
      <c r="B23541" s="5" t="s">
        <v>14675</v>
      </c>
      <c r="C23541" s="6" t="s">
        <v>23637</v>
      </c>
    </row>
    <row r="23542">
      <c r="A23542" s="9">
        <f t="shared" si="1"/>
        <v>17123</v>
      </c>
      <c r="B23542" s="5" t="s">
        <v>14676</v>
      </c>
      <c r="C23542" s="6" t="s">
        <v>365</v>
      </c>
    </row>
    <row r="23543">
      <c r="A23543" s="9">
        <f t="shared" si="1"/>
        <v>17124</v>
      </c>
      <c r="B23543" s="5" t="s">
        <v>14677</v>
      </c>
      <c r="C23543" s="6" t="s">
        <v>97</v>
      </c>
    </row>
    <row r="23544">
      <c r="A23544" s="9">
        <f t="shared" si="1"/>
        <v>17124</v>
      </c>
      <c r="B23544" s="5" t="s">
        <v>14677</v>
      </c>
      <c r="C23544" s="6" t="s">
        <v>23637</v>
      </c>
    </row>
    <row r="23545">
      <c r="A23545" s="9">
        <f t="shared" si="1"/>
        <v>17125</v>
      </c>
      <c r="B23545" s="25" t="s">
        <v>26328</v>
      </c>
      <c r="C23545" s="26" t="s">
        <v>487</v>
      </c>
    </row>
    <row r="23546">
      <c r="A23546" s="9">
        <f t="shared" si="1"/>
        <v>17125</v>
      </c>
      <c r="B23546" s="25" t="s">
        <v>26328</v>
      </c>
      <c r="C23546" s="26" t="s">
        <v>25</v>
      </c>
    </row>
    <row r="23547">
      <c r="A23547" s="9">
        <f t="shared" si="1"/>
        <v>17125</v>
      </c>
      <c r="B23547" s="27" t="s">
        <v>26328</v>
      </c>
      <c r="C23547" s="28" t="s">
        <v>23637</v>
      </c>
    </row>
    <row r="23548">
      <c r="A23548" s="9">
        <f t="shared" si="1"/>
        <v>17126</v>
      </c>
      <c r="B23548" s="5" t="s">
        <v>14678</v>
      </c>
      <c r="C23548" s="6" t="s">
        <v>328</v>
      </c>
    </row>
    <row r="23549">
      <c r="A23549" s="9">
        <f t="shared" si="1"/>
        <v>17126</v>
      </c>
      <c r="B23549" s="5" t="s">
        <v>14678</v>
      </c>
      <c r="C23549" s="6" t="s">
        <v>23637</v>
      </c>
    </row>
    <row r="23550">
      <c r="A23550" s="9">
        <f t="shared" si="1"/>
        <v>17127</v>
      </c>
      <c r="B23550" s="5" t="s">
        <v>14679</v>
      </c>
      <c r="C23550" s="6" t="s">
        <v>196</v>
      </c>
    </row>
    <row r="23551">
      <c r="A23551" s="9">
        <f t="shared" si="1"/>
        <v>17127</v>
      </c>
      <c r="B23551" s="5" t="s">
        <v>14679</v>
      </c>
      <c r="C23551" s="6" t="s">
        <v>23637</v>
      </c>
    </row>
    <row r="23552">
      <c r="A23552" s="9">
        <f t="shared" si="1"/>
        <v>17128</v>
      </c>
      <c r="B23552" s="5" t="s">
        <v>14680</v>
      </c>
      <c r="C23552" s="6" t="s">
        <v>267</v>
      </c>
    </row>
    <row r="23553">
      <c r="A23553" s="9">
        <f t="shared" si="1"/>
        <v>17128</v>
      </c>
      <c r="B23553" s="5" t="s">
        <v>14680</v>
      </c>
      <c r="C23553" s="6" t="s">
        <v>91</v>
      </c>
    </row>
    <row r="23554">
      <c r="A23554" s="9">
        <f t="shared" si="1"/>
        <v>17128</v>
      </c>
      <c r="B23554" s="5" t="s">
        <v>14680</v>
      </c>
      <c r="C23554" s="6" t="s">
        <v>23637</v>
      </c>
    </row>
    <row r="23555">
      <c r="A23555" s="9">
        <f t="shared" si="1"/>
        <v>17129</v>
      </c>
      <c r="B23555" s="5" t="s">
        <v>14681</v>
      </c>
      <c r="C23555" s="6" t="s">
        <v>179</v>
      </c>
    </row>
    <row r="23556">
      <c r="A23556" s="9">
        <f t="shared" si="1"/>
        <v>17129</v>
      </c>
      <c r="B23556" s="5" t="s">
        <v>14681</v>
      </c>
      <c r="C23556" s="6" t="s">
        <v>23637</v>
      </c>
    </row>
    <row r="23557">
      <c r="A23557" s="9">
        <f t="shared" si="1"/>
        <v>17130</v>
      </c>
      <c r="B23557" s="8" t="s">
        <v>14682</v>
      </c>
      <c r="C23557" s="6" t="s">
        <v>313</v>
      </c>
    </row>
    <row r="23558">
      <c r="A23558" s="9">
        <f t="shared" si="1"/>
        <v>17131</v>
      </c>
      <c r="B23558" s="5" t="s">
        <v>14683</v>
      </c>
      <c r="C23558" s="6" t="s">
        <v>153</v>
      </c>
    </row>
    <row r="23559">
      <c r="A23559" s="9">
        <f t="shared" si="1"/>
        <v>17131</v>
      </c>
      <c r="B23559" s="5" t="s">
        <v>14683</v>
      </c>
      <c r="C23559" s="6" t="s">
        <v>25</v>
      </c>
    </row>
    <row r="23560">
      <c r="A23560" s="9">
        <f t="shared" si="1"/>
        <v>17131</v>
      </c>
      <c r="B23560" s="5" t="s">
        <v>14683</v>
      </c>
      <c r="C23560" s="6" t="s">
        <v>23637</v>
      </c>
    </row>
    <row r="23561">
      <c r="A23561" s="9">
        <f t="shared" si="1"/>
        <v>17132</v>
      </c>
      <c r="B23561" s="25" t="s">
        <v>26329</v>
      </c>
      <c r="C23561" s="26" t="s">
        <v>487</v>
      </c>
    </row>
    <row r="23562">
      <c r="A23562" s="9">
        <f t="shared" si="1"/>
        <v>17132</v>
      </c>
      <c r="B23562" s="27" t="s">
        <v>26329</v>
      </c>
      <c r="C23562" s="28" t="s">
        <v>23637</v>
      </c>
    </row>
    <row r="23563">
      <c r="A23563" s="9">
        <f t="shared" si="1"/>
        <v>17133</v>
      </c>
      <c r="B23563" s="25" t="s">
        <v>26330</v>
      </c>
      <c r="C23563" s="26" t="s">
        <v>487</v>
      </c>
    </row>
    <row r="23564">
      <c r="A23564" s="9">
        <f t="shared" si="1"/>
        <v>17133</v>
      </c>
      <c r="B23564" s="25" t="s">
        <v>26330</v>
      </c>
      <c r="C23564" s="26" t="s">
        <v>25</v>
      </c>
    </row>
    <row r="23565">
      <c r="A23565" s="9">
        <f t="shared" si="1"/>
        <v>17133</v>
      </c>
      <c r="B23565" s="25" t="s">
        <v>26330</v>
      </c>
      <c r="C23565" s="26" t="s">
        <v>24</v>
      </c>
    </row>
    <row r="23566">
      <c r="A23566" s="9">
        <f t="shared" si="1"/>
        <v>17133</v>
      </c>
      <c r="B23566" s="27" t="s">
        <v>26330</v>
      </c>
      <c r="C23566" s="28" t="s">
        <v>23637</v>
      </c>
    </row>
    <row r="23567">
      <c r="A23567" s="9">
        <f t="shared" si="1"/>
        <v>17134</v>
      </c>
      <c r="B23567" s="5" t="s">
        <v>14684</v>
      </c>
      <c r="C23567" s="6" t="s">
        <v>365</v>
      </c>
    </row>
    <row r="23568">
      <c r="A23568" s="9">
        <f t="shared" si="1"/>
        <v>17135</v>
      </c>
      <c r="B23568" s="5" t="s">
        <v>14685</v>
      </c>
      <c r="C23568" s="6" t="s">
        <v>179</v>
      </c>
    </row>
    <row r="23569">
      <c r="A23569" s="9">
        <f t="shared" si="1"/>
        <v>17135</v>
      </c>
      <c r="B23569" s="5" t="s">
        <v>14685</v>
      </c>
      <c r="C23569" s="6" t="s">
        <v>14686</v>
      </c>
    </row>
    <row r="23570">
      <c r="A23570" s="9">
        <f t="shared" si="1"/>
        <v>17135</v>
      </c>
      <c r="B23570" s="5" t="s">
        <v>14685</v>
      </c>
      <c r="C23570" s="6" t="s">
        <v>23637</v>
      </c>
    </row>
    <row r="23571">
      <c r="A23571" s="9">
        <f t="shared" si="1"/>
        <v>17136</v>
      </c>
      <c r="B23571" s="5" t="s">
        <v>14687</v>
      </c>
      <c r="C23571" s="6" t="s">
        <v>267</v>
      </c>
    </row>
    <row r="23572">
      <c r="A23572" s="9">
        <f t="shared" si="1"/>
        <v>17136</v>
      </c>
      <c r="B23572" s="5" t="s">
        <v>14687</v>
      </c>
      <c r="C23572" s="6" t="s">
        <v>91</v>
      </c>
    </row>
    <row r="23573">
      <c r="A23573" s="9">
        <f t="shared" si="1"/>
        <v>17136</v>
      </c>
      <c r="B23573" s="5" t="s">
        <v>14687</v>
      </c>
      <c r="C23573" s="6" t="s">
        <v>25</v>
      </c>
    </row>
    <row r="23574">
      <c r="A23574" s="9">
        <f t="shared" si="1"/>
        <v>17136</v>
      </c>
      <c r="B23574" s="5" t="s">
        <v>14687</v>
      </c>
      <c r="C23574" s="6" t="s">
        <v>23637</v>
      </c>
    </row>
    <row r="23575">
      <c r="A23575" s="9">
        <f t="shared" si="1"/>
        <v>17137</v>
      </c>
      <c r="B23575" s="5" t="s">
        <v>14688</v>
      </c>
      <c r="C23575" s="6" t="s">
        <v>267</v>
      </c>
    </row>
    <row r="23576">
      <c r="A23576" s="9">
        <f t="shared" si="1"/>
        <v>17137</v>
      </c>
      <c r="B23576" s="5" t="s">
        <v>14688</v>
      </c>
      <c r="C23576" s="6" t="s">
        <v>356</v>
      </c>
    </row>
    <row r="23577">
      <c r="A23577" s="9">
        <f t="shared" si="1"/>
        <v>17137</v>
      </c>
      <c r="B23577" s="5" t="s">
        <v>14688</v>
      </c>
      <c r="C23577" s="6" t="s">
        <v>25</v>
      </c>
    </row>
    <row r="23578">
      <c r="A23578" s="9">
        <f t="shared" si="1"/>
        <v>17137</v>
      </c>
      <c r="B23578" s="5" t="s">
        <v>14688</v>
      </c>
      <c r="C23578" s="6" t="s">
        <v>24</v>
      </c>
    </row>
    <row r="23579">
      <c r="A23579" s="9">
        <f t="shared" si="1"/>
        <v>17137</v>
      </c>
      <c r="B23579" s="5" t="s">
        <v>14688</v>
      </c>
      <c r="C23579" s="6" t="s">
        <v>23637</v>
      </c>
    </row>
    <row r="23580">
      <c r="A23580" s="9">
        <f t="shared" si="1"/>
        <v>17138</v>
      </c>
      <c r="B23580" s="8" t="s">
        <v>14689</v>
      </c>
      <c r="C23580" s="9" t="s">
        <v>10</v>
      </c>
    </row>
    <row r="23581">
      <c r="A23581" s="9">
        <f t="shared" si="1"/>
        <v>17138</v>
      </c>
      <c r="B23581" s="8" t="s">
        <v>14689</v>
      </c>
      <c r="C23581" s="9" t="s">
        <v>25</v>
      </c>
    </row>
    <row r="23582">
      <c r="A23582" s="9">
        <f t="shared" si="1"/>
        <v>17139</v>
      </c>
      <c r="B23582" s="5" t="s">
        <v>14690</v>
      </c>
      <c r="C23582" s="6" t="s">
        <v>452</v>
      </c>
    </row>
    <row r="23583">
      <c r="A23583" s="9">
        <f t="shared" si="1"/>
        <v>17139</v>
      </c>
      <c r="B23583" s="5" t="s">
        <v>14690</v>
      </c>
      <c r="C23583" s="6" t="s">
        <v>23637</v>
      </c>
    </row>
    <row r="23584">
      <c r="A23584" s="9">
        <f t="shared" si="1"/>
        <v>17140</v>
      </c>
      <c r="B23584" s="5" t="s">
        <v>14691</v>
      </c>
      <c r="C23584" s="6" t="s">
        <v>142</v>
      </c>
    </row>
    <row r="23585">
      <c r="A23585" s="9">
        <f t="shared" si="1"/>
        <v>17141</v>
      </c>
      <c r="B23585" s="5" t="s">
        <v>14692</v>
      </c>
      <c r="C23585" s="6" t="s">
        <v>462</v>
      </c>
    </row>
    <row r="23586">
      <c r="A23586" s="9">
        <f t="shared" si="1"/>
        <v>17141</v>
      </c>
      <c r="B23586" s="5" t="s">
        <v>14692</v>
      </c>
      <c r="C23586" s="6" t="s">
        <v>23637</v>
      </c>
    </row>
    <row r="23587">
      <c r="A23587" s="9">
        <f t="shared" si="1"/>
        <v>17142</v>
      </c>
      <c r="B23587" s="8" t="s">
        <v>14693</v>
      </c>
      <c r="C23587" s="9" t="s">
        <v>10</v>
      </c>
    </row>
    <row r="23588">
      <c r="A23588" s="9">
        <f t="shared" si="1"/>
        <v>17142</v>
      </c>
      <c r="B23588" s="8" t="s">
        <v>14693</v>
      </c>
      <c r="C23588" s="9" t="s">
        <v>60</v>
      </c>
    </row>
    <row r="23589">
      <c r="A23589" s="9">
        <f t="shared" si="1"/>
        <v>17142</v>
      </c>
      <c r="B23589" s="8" t="s">
        <v>14693</v>
      </c>
      <c r="C23589" s="9" t="s">
        <v>54</v>
      </c>
    </row>
    <row r="23590">
      <c r="A23590" s="9">
        <f t="shared" si="1"/>
        <v>17143</v>
      </c>
      <c r="B23590" s="5" t="s">
        <v>14694</v>
      </c>
      <c r="C23590" s="6" t="s">
        <v>336</v>
      </c>
    </row>
    <row r="23591">
      <c r="A23591" s="9">
        <f t="shared" si="1"/>
        <v>17143</v>
      </c>
      <c r="B23591" s="5" t="s">
        <v>14694</v>
      </c>
      <c r="C23591" s="6" t="s">
        <v>162</v>
      </c>
    </row>
    <row r="23592">
      <c r="A23592" s="9">
        <f t="shared" si="1"/>
        <v>17143</v>
      </c>
      <c r="B23592" s="5" t="s">
        <v>14694</v>
      </c>
      <c r="C23592" s="6" t="s">
        <v>23637</v>
      </c>
    </row>
    <row r="23593">
      <c r="A23593" s="9">
        <f t="shared" si="1"/>
        <v>17144</v>
      </c>
      <c r="B23593" s="5" t="s">
        <v>14695</v>
      </c>
      <c r="C23593" s="6" t="s">
        <v>393</v>
      </c>
    </row>
    <row r="23594">
      <c r="A23594" s="9">
        <f t="shared" si="1"/>
        <v>17145</v>
      </c>
      <c r="B23594" s="5" t="s">
        <v>14696</v>
      </c>
      <c r="C23594" s="6" t="s">
        <v>788</v>
      </c>
    </row>
    <row r="23595">
      <c r="A23595" s="9">
        <f t="shared" si="1"/>
        <v>17145</v>
      </c>
      <c r="B23595" s="5" t="s">
        <v>14696</v>
      </c>
      <c r="C23595" s="6" t="s">
        <v>23637</v>
      </c>
    </row>
    <row r="23596">
      <c r="A23596" s="9">
        <f t="shared" si="1"/>
        <v>17146</v>
      </c>
      <c r="B23596" s="5" t="s">
        <v>14697</v>
      </c>
      <c r="C23596" s="6" t="s">
        <v>452</v>
      </c>
    </row>
    <row r="23597">
      <c r="A23597" s="9">
        <f t="shared" si="1"/>
        <v>17146</v>
      </c>
      <c r="B23597" s="5" t="s">
        <v>14697</v>
      </c>
      <c r="C23597" s="6" t="s">
        <v>23637</v>
      </c>
    </row>
    <row r="23598">
      <c r="A23598" s="9">
        <f t="shared" si="1"/>
        <v>17147</v>
      </c>
      <c r="B23598" s="5" t="s">
        <v>14698</v>
      </c>
      <c r="C23598" s="6" t="s">
        <v>326</v>
      </c>
    </row>
    <row r="23599">
      <c r="A23599" s="9">
        <f t="shared" si="1"/>
        <v>17147</v>
      </c>
      <c r="B23599" s="5" t="s">
        <v>14698</v>
      </c>
      <c r="C23599" s="6" t="s">
        <v>23637</v>
      </c>
    </row>
    <row r="23600">
      <c r="A23600" s="9">
        <f t="shared" si="1"/>
        <v>17148</v>
      </c>
      <c r="B23600" s="5" t="s">
        <v>14699</v>
      </c>
      <c r="C23600" s="6" t="s">
        <v>405</v>
      </c>
    </row>
    <row r="23601">
      <c r="A23601" s="9">
        <f t="shared" si="1"/>
        <v>17148</v>
      </c>
      <c r="B23601" s="5" t="s">
        <v>14699</v>
      </c>
      <c r="C23601" s="6" t="s">
        <v>23637</v>
      </c>
    </row>
    <row r="23602">
      <c r="A23602" s="9">
        <f t="shared" si="1"/>
        <v>17149</v>
      </c>
      <c r="B23602" s="8" t="s">
        <v>14700</v>
      </c>
      <c r="C23602" s="6" t="s">
        <v>10122</v>
      </c>
    </row>
    <row r="23603">
      <c r="A23603" s="9">
        <f t="shared" si="1"/>
        <v>17149</v>
      </c>
      <c r="B23603" s="8" t="s">
        <v>14700</v>
      </c>
      <c r="C23603" s="9" t="s">
        <v>142</v>
      </c>
    </row>
    <row r="23604">
      <c r="A23604" s="9">
        <f t="shared" si="1"/>
        <v>17149</v>
      </c>
      <c r="B23604" s="8" t="s">
        <v>14700</v>
      </c>
      <c r="C23604" s="6" t="s">
        <v>23637</v>
      </c>
    </row>
    <row r="23605">
      <c r="A23605" s="9">
        <f t="shared" si="1"/>
        <v>17150</v>
      </c>
      <c r="B23605" s="8" t="s">
        <v>14701</v>
      </c>
      <c r="C23605" s="6" t="s">
        <v>150</v>
      </c>
    </row>
    <row r="23606">
      <c r="A23606" s="9">
        <f t="shared" si="1"/>
        <v>17150</v>
      </c>
      <c r="B23606" s="8" t="s">
        <v>14701</v>
      </c>
      <c r="C23606" s="9" t="s">
        <v>142</v>
      </c>
    </row>
    <row r="23607">
      <c r="A23607" s="9">
        <f t="shared" si="1"/>
        <v>17150</v>
      </c>
      <c r="B23607" s="8" t="s">
        <v>14701</v>
      </c>
      <c r="C23607" s="6" t="s">
        <v>23637</v>
      </c>
    </row>
    <row r="23608">
      <c r="A23608" s="9">
        <f t="shared" si="1"/>
        <v>17151</v>
      </c>
      <c r="B23608" s="8" t="s">
        <v>14702</v>
      </c>
      <c r="C23608" s="6" t="s">
        <v>179</v>
      </c>
    </row>
    <row r="23609">
      <c r="A23609" s="9">
        <f t="shared" si="1"/>
        <v>17151</v>
      </c>
      <c r="B23609" s="8" t="s">
        <v>14702</v>
      </c>
      <c r="C23609" s="6" t="s">
        <v>23637</v>
      </c>
    </row>
    <row r="23610">
      <c r="A23610" s="9">
        <f t="shared" si="1"/>
        <v>17152</v>
      </c>
      <c r="B23610" s="5" t="s">
        <v>14703</v>
      </c>
      <c r="C23610" s="6" t="s">
        <v>365</v>
      </c>
    </row>
    <row r="23611">
      <c r="A23611" s="9">
        <f t="shared" si="1"/>
        <v>17153</v>
      </c>
      <c r="B23611" s="5" t="s">
        <v>14704</v>
      </c>
      <c r="C23611" s="6" t="s">
        <v>4</v>
      </c>
    </row>
    <row r="23612">
      <c r="A23612" s="9">
        <f t="shared" si="1"/>
        <v>17154</v>
      </c>
      <c r="B23612" s="5" t="s">
        <v>14705</v>
      </c>
      <c r="C23612" s="6" t="s">
        <v>179</v>
      </c>
    </row>
    <row r="23613">
      <c r="A23613" s="9">
        <f t="shared" si="1"/>
        <v>17154</v>
      </c>
      <c r="B23613" s="5" t="s">
        <v>14705</v>
      </c>
      <c r="C23613" s="6" t="s">
        <v>23637</v>
      </c>
    </row>
    <row r="23614">
      <c r="A23614" s="9">
        <f t="shared" si="1"/>
        <v>17155</v>
      </c>
      <c r="B23614" s="8" t="s">
        <v>14706</v>
      </c>
      <c r="C23614" s="9" t="s">
        <v>162</v>
      </c>
    </row>
    <row r="23615">
      <c r="A23615" s="9">
        <f t="shared" si="1"/>
        <v>17156</v>
      </c>
      <c r="B23615" s="5" t="s">
        <v>14707</v>
      </c>
      <c r="C23615" s="6" t="s">
        <v>179</v>
      </c>
    </row>
    <row r="23616">
      <c r="A23616" s="9">
        <f t="shared" si="1"/>
        <v>17156</v>
      </c>
      <c r="B23616" s="5" t="s">
        <v>14707</v>
      </c>
      <c r="C23616" s="6" t="s">
        <v>23637</v>
      </c>
    </row>
    <row r="23617">
      <c r="A23617" s="9">
        <f t="shared" si="1"/>
        <v>17157</v>
      </c>
      <c r="B23617" s="5" t="s">
        <v>14708</v>
      </c>
      <c r="C23617" s="6" t="s">
        <v>20</v>
      </c>
    </row>
    <row r="23618">
      <c r="A23618" s="9">
        <f t="shared" si="1"/>
        <v>17158</v>
      </c>
      <c r="B23618" s="5" t="s">
        <v>14709</v>
      </c>
      <c r="C23618" s="6" t="s">
        <v>267</v>
      </c>
    </row>
    <row r="23619">
      <c r="A23619" s="9">
        <f t="shared" si="1"/>
        <v>17158</v>
      </c>
      <c r="B23619" s="5" t="s">
        <v>14709</v>
      </c>
      <c r="C23619" s="6" t="s">
        <v>405</v>
      </c>
    </row>
    <row r="23620">
      <c r="A23620" s="9">
        <f t="shared" si="1"/>
        <v>17158</v>
      </c>
      <c r="B23620" s="5" t="s">
        <v>14709</v>
      </c>
      <c r="C23620" s="6" t="s">
        <v>23637</v>
      </c>
    </row>
    <row r="23621">
      <c r="A23621" s="9">
        <f t="shared" si="1"/>
        <v>17159</v>
      </c>
      <c r="B23621" s="5" t="s">
        <v>14710</v>
      </c>
      <c r="C23621" s="6" t="s">
        <v>267</v>
      </c>
    </row>
    <row r="23622">
      <c r="A23622" s="9">
        <f t="shared" si="1"/>
        <v>17159</v>
      </c>
      <c r="B23622" s="5" t="s">
        <v>14710</v>
      </c>
      <c r="C23622" s="6" t="s">
        <v>91</v>
      </c>
    </row>
    <row r="23623">
      <c r="A23623" s="9">
        <f t="shared" si="1"/>
        <v>17159</v>
      </c>
      <c r="B23623" s="5" t="s">
        <v>14710</v>
      </c>
      <c r="C23623" s="6" t="s">
        <v>23637</v>
      </c>
    </row>
    <row r="23624">
      <c r="A23624" s="9">
        <f t="shared" si="1"/>
        <v>17160</v>
      </c>
      <c r="B23624" s="5" t="s">
        <v>14711</v>
      </c>
      <c r="C23624" s="6" t="s">
        <v>452</v>
      </c>
    </row>
    <row r="23625">
      <c r="A23625" s="9">
        <f t="shared" si="1"/>
        <v>17160</v>
      </c>
      <c r="B23625" s="5" t="s">
        <v>14711</v>
      </c>
      <c r="C23625" s="6" t="s">
        <v>23637</v>
      </c>
    </row>
    <row r="23626">
      <c r="A23626" s="9">
        <f t="shared" si="1"/>
        <v>17161</v>
      </c>
      <c r="B23626" s="5" t="s">
        <v>14712</v>
      </c>
      <c r="C23626" s="6" t="s">
        <v>196</v>
      </c>
    </row>
    <row r="23627">
      <c r="A23627" s="9">
        <f t="shared" si="1"/>
        <v>17161</v>
      </c>
      <c r="B23627" s="5" t="s">
        <v>14712</v>
      </c>
      <c r="C23627" s="6" t="s">
        <v>553</v>
      </c>
    </row>
    <row r="23628">
      <c r="A23628" s="9">
        <f t="shared" si="1"/>
        <v>17161</v>
      </c>
      <c r="B23628" s="5" t="s">
        <v>14712</v>
      </c>
      <c r="C23628" s="6" t="s">
        <v>23637</v>
      </c>
    </row>
    <row r="23629">
      <c r="A23629" s="9">
        <f t="shared" si="1"/>
        <v>17162</v>
      </c>
      <c r="B23629" s="5" t="s">
        <v>14713</v>
      </c>
      <c r="C23629" s="6" t="s">
        <v>313</v>
      </c>
    </row>
    <row r="23630">
      <c r="A23630" s="9">
        <f t="shared" si="1"/>
        <v>17163</v>
      </c>
      <c r="B23630" s="5" t="s">
        <v>14714</v>
      </c>
      <c r="C23630" s="6" t="s">
        <v>405</v>
      </c>
    </row>
    <row r="23631">
      <c r="A23631" s="9">
        <f t="shared" si="1"/>
        <v>17163</v>
      </c>
      <c r="B23631" s="5" t="s">
        <v>14714</v>
      </c>
      <c r="C23631" s="6" t="s">
        <v>23637</v>
      </c>
    </row>
    <row r="23632">
      <c r="A23632" s="9">
        <f t="shared" si="1"/>
        <v>17164</v>
      </c>
      <c r="B23632" s="5" t="s">
        <v>14715</v>
      </c>
      <c r="C23632" s="6" t="s">
        <v>405</v>
      </c>
    </row>
    <row r="23633">
      <c r="A23633" s="9">
        <f t="shared" si="1"/>
        <v>17164</v>
      </c>
      <c r="B23633" s="5" t="s">
        <v>14715</v>
      </c>
      <c r="C23633" s="6" t="s">
        <v>91</v>
      </c>
    </row>
    <row r="23634">
      <c r="A23634" s="9">
        <f t="shared" si="1"/>
        <v>17164</v>
      </c>
      <c r="B23634" s="5" t="s">
        <v>14715</v>
      </c>
      <c r="C23634" s="6" t="s">
        <v>23637</v>
      </c>
    </row>
    <row r="23635">
      <c r="A23635" s="9">
        <f t="shared" si="1"/>
        <v>17165</v>
      </c>
      <c r="B23635" s="5" t="s">
        <v>14716</v>
      </c>
      <c r="C23635" s="6" t="s">
        <v>462</v>
      </c>
    </row>
    <row r="23636">
      <c r="A23636" s="9">
        <f t="shared" si="1"/>
        <v>17165</v>
      </c>
      <c r="B23636" s="5" t="s">
        <v>14716</v>
      </c>
      <c r="C23636" s="6" t="s">
        <v>23637</v>
      </c>
    </row>
    <row r="23637">
      <c r="A23637" s="9">
        <f t="shared" si="1"/>
        <v>17166</v>
      </c>
      <c r="B23637" s="5" t="s">
        <v>14717</v>
      </c>
      <c r="C23637" s="6" t="s">
        <v>324</v>
      </c>
    </row>
    <row r="23638">
      <c r="A23638" s="9">
        <f t="shared" si="1"/>
        <v>17166</v>
      </c>
      <c r="B23638" s="5" t="s">
        <v>14717</v>
      </c>
      <c r="C23638" s="6" t="s">
        <v>23637</v>
      </c>
    </row>
    <row r="23639">
      <c r="A23639" s="9">
        <f t="shared" si="1"/>
        <v>17167</v>
      </c>
      <c r="B23639" s="5" t="s">
        <v>14718</v>
      </c>
      <c r="C23639" s="6" t="s">
        <v>326</v>
      </c>
    </row>
    <row r="23640">
      <c r="A23640" s="9">
        <f t="shared" si="1"/>
        <v>17167</v>
      </c>
      <c r="B23640" s="5" t="s">
        <v>14718</v>
      </c>
      <c r="C23640" s="6" t="s">
        <v>23637</v>
      </c>
    </row>
    <row r="23641">
      <c r="A23641" s="9">
        <f t="shared" si="1"/>
        <v>17168</v>
      </c>
      <c r="B23641" s="5" t="s">
        <v>14719</v>
      </c>
      <c r="C23641" s="6" t="s">
        <v>267</v>
      </c>
    </row>
    <row r="23642">
      <c r="A23642" s="9">
        <f t="shared" si="1"/>
        <v>17168</v>
      </c>
      <c r="B23642" s="5" t="s">
        <v>14719</v>
      </c>
      <c r="C23642" s="6" t="s">
        <v>23637</v>
      </c>
    </row>
    <row r="23643">
      <c r="A23643" s="9">
        <f t="shared" si="1"/>
        <v>17169</v>
      </c>
      <c r="B23643" s="5" t="s">
        <v>14720</v>
      </c>
      <c r="C23643" s="6" t="s">
        <v>326</v>
      </c>
    </row>
    <row r="23644">
      <c r="A23644" s="9">
        <f t="shared" si="1"/>
        <v>17169</v>
      </c>
      <c r="B23644" s="5" t="s">
        <v>14720</v>
      </c>
      <c r="C23644" s="6" t="s">
        <v>23637</v>
      </c>
    </row>
    <row r="23645">
      <c r="A23645" s="9">
        <f t="shared" si="1"/>
        <v>17170</v>
      </c>
      <c r="B23645" s="5" t="s">
        <v>14721</v>
      </c>
      <c r="C23645" s="6" t="s">
        <v>452</v>
      </c>
    </row>
    <row r="23646">
      <c r="A23646" s="9">
        <f t="shared" si="1"/>
        <v>17170</v>
      </c>
      <c r="B23646" s="5" t="s">
        <v>14721</v>
      </c>
      <c r="C23646" s="6" t="s">
        <v>23637</v>
      </c>
    </row>
    <row r="23647">
      <c r="A23647" s="9">
        <f t="shared" si="1"/>
        <v>17171</v>
      </c>
      <c r="B23647" s="5" t="s">
        <v>14722</v>
      </c>
      <c r="C23647" s="6" t="s">
        <v>452</v>
      </c>
    </row>
    <row r="23648">
      <c r="A23648" s="9">
        <f t="shared" si="1"/>
        <v>17171</v>
      </c>
      <c r="B23648" s="5" t="s">
        <v>14722</v>
      </c>
      <c r="C23648" s="6" t="s">
        <v>23637</v>
      </c>
    </row>
    <row r="23649">
      <c r="A23649" s="9">
        <f t="shared" si="1"/>
        <v>17172</v>
      </c>
      <c r="B23649" s="5" t="s">
        <v>14723</v>
      </c>
      <c r="C23649" s="6" t="s">
        <v>179</v>
      </c>
    </row>
    <row r="23650">
      <c r="A23650" s="9">
        <f t="shared" si="1"/>
        <v>17172</v>
      </c>
      <c r="B23650" s="5" t="s">
        <v>14723</v>
      </c>
      <c r="C23650" s="6" t="s">
        <v>23637</v>
      </c>
    </row>
    <row r="23651">
      <c r="A23651" s="9">
        <f t="shared" si="1"/>
        <v>17173</v>
      </c>
      <c r="B23651" s="5" t="s">
        <v>14724</v>
      </c>
      <c r="C23651" s="6" t="s">
        <v>324</v>
      </c>
    </row>
    <row r="23652">
      <c r="A23652" s="9">
        <f t="shared" si="1"/>
        <v>17173</v>
      </c>
      <c r="B23652" s="5" t="s">
        <v>14724</v>
      </c>
      <c r="C23652" s="6" t="s">
        <v>23637</v>
      </c>
    </row>
    <row r="23653">
      <c r="A23653" s="9">
        <f t="shared" si="1"/>
        <v>17174</v>
      </c>
      <c r="B23653" s="8" t="s">
        <v>14725</v>
      </c>
      <c r="C23653" s="9" t="s">
        <v>40</v>
      </c>
    </row>
    <row r="23654">
      <c r="A23654" s="9">
        <f t="shared" si="1"/>
        <v>17175</v>
      </c>
      <c r="B23654" s="27" t="s">
        <v>26331</v>
      </c>
      <c r="C23654" s="28" t="s">
        <v>23637</v>
      </c>
    </row>
    <row r="23655">
      <c r="A23655" s="9">
        <f t="shared" si="1"/>
        <v>17175</v>
      </c>
      <c r="B23655" s="25" t="s">
        <v>26331</v>
      </c>
      <c r="C23655" s="33" t="s">
        <v>90</v>
      </c>
    </row>
    <row r="23656">
      <c r="A23656" s="9">
        <f t="shared" si="1"/>
        <v>17175</v>
      </c>
      <c r="B23656" s="25" t="s">
        <v>26331</v>
      </c>
      <c r="C23656" s="34" t="s">
        <v>60</v>
      </c>
    </row>
    <row r="23657">
      <c r="A23657" s="9">
        <f t="shared" si="1"/>
        <v>17176</v>
      </c>
      <c r="B23657" s="5" t="s">
        <v>14726</v>
      </c>
      <c r="C23657" s="6" t="s">
        <v>336</v>
      </c>
    </row>
    <row r="23658">
      <c r="A23658" s="9">
        <f t="shared" si="1"/>
        <v>17176</v>
      </c>
      <c r="B23658" s="5" t="s">
        <v>14726</v>
      </c>
      <c r="C23658" s="6" t="s">
        <v>162</v>
      </c>
    </row>
    <row r="23659">
      <c r="A23659" s="9">
        <f t="shared" si="1"/>
        <v>17176</v>
      </c>
      <c r="B23659" s="5" t="s">
        <v>14726</v>
      </c>
      <c r="C23659" s="6" t="s">
        <v>23637</v>
      </c>
    </row>
    <row r="23660">
      <c r="A23660" s="9">
        <f t="shared" si="1"/>
        <v>17177</v>
      </c>
      <c r="B23660" s="27" t="s">
        <v>26332</v>
      </c>
      <c r="C23660" s="28" t="s">
        <v>23637</v>
      </c>
    </row>
    <row r="23661">
      <c r="A23661" s="9">
        <f t="shared" si="1"/>
        <v>17177</v>
      </c>
      <c r="B23661" s="25" t="s">
        <v>26332</v>
      </c>
      <c r="C23661" s="33" t="s">
        <v>90</v>
      </c>
    </row>
    <row r="23662">
      <c r="A23662" s="9">
        <f t="shared" si="1"/>
        <v>17177</v>
      </c>
      <c r="B23662" s="25" t="s">
        <v>26332</v>
      </c>
      <c r="C23662" s="34" t="s">
        <v>60</v>
      </c>
    </row>
    <row r="23663">
      <c r="A23663" s="9">
        <f t="shared" si="1"/>
        <v>17178</v>
      </c>
      <c r="B23663" s="5" t="s">
        <v>14727</v>
      </c>
      <c r="C23663" s="6" t="s">
        <v>196</v>
      </c>
    </row>
    <row r="23664">
      <c r="A23664" s="9">
        <f t="shared" si="1"/>
        <v>17178</v>
      </c>
      <c r="B23664" s="5" t="s">
        <v>14727</v>
      </c>
      <c r="C23664" s="6" t="s">
        <v>23637</v>
      </c>
    </row>
    <row r="23665">
      <c r="A23665" s="9">
        <f t="shared" si="1"/>
        <v>17179</v>
      </c>
      <c r="B23665" s="5" t="s">
        <v>14728</v>
      </c>
      <c r="C23665" s="6" t="s">
        <v>153</v>
      </c>
    </row>
    <row r="23666">
      <c r="A23666" s="9">
        <f t="shared" si="1"/>
        <v>17179</v>
      </c>
      <c r="B23666" s="5" t="s">
        <v>14728</v>
      </c>
      <c r="C23666" s="6" t="s">
        <v>23637</v>
      </c>
    </row>
    <row r="23667">
      <c r="A23667" s="9">
        <f t="shared" si="1"/>
        <v>17180</v>
      </c>
      <c r="B23667" s="5" t="s">
        <v>14729</v>
      </c>
      <c r="C23667" s="6" t="s">
        <v>336</v>
      </c>
    </row>
    <row r="23668">
      <c r="A23668" s="9">
        <f t="shared" si="1"/>
        <v>17180</v>
      </c>
      <c r="B23668" s="5" t="s">
        <v>14729</v>
      </c>
      <c r="C23668" s="6" t="s">
        <v>553</v>
      </c>
    </row>
    <row r="23669">
      <c r="A23669" s="9">
        <f t="shared" si="1"/>
        <v>17180</v>
      </c>
      <c r="B23669" s="5" t="s">
        <v>14729</v>
      </c>
      <c r="C23669" s="6" t="s">
        <v>23637</v>
      </c>
    </row>
    <row r="23670">
      <c r="A23670" s="9">
        <f t="shared" si="1"/>
        <v>17181</v>
      </c>
      <c r="B23670" s="5" t="s">
        <v>14730</v>
      </c>
      <c r="C23670" s="6" t="s">
        <v>336</v>
      </c>
    </row>
    <row r="23671">
      <c r="A23671" s="9">
        <f t="shared" si="1"/>
        <v>17181</v>
      </c>
      <c r="B23671" s="5" t="s">
        <v>14730</v>
      </c>
      <c r="C23671" s="6" t="s">
        <v>23637</v>
      </c>
    </row>
    <row r="23672">
      <c r="A23672" s="9">
        <f t="shared" si="1"/>
        <v>17182</v>
      </c>
      <c r="B23672" s="5" t="s">
        <v>14731</v>
      </c>
      <c r="C23672" s="6" t="s">
        <v>267</v>
      </c>
    </row>
    <row r="23673">
      <c r="A23673" s="9">
        <f t="shared" si="1"/>
        <v>17182</v>
      </c>
      <c r="B23673" s="5" t="s">
        <v>14731</v>
      </c>
      <c r="C23673" s="6" t="s">
        <v>91</v>
      </c>
    </row>
    <row r="23674">
      <c r="A23674" s="9">
        <f t="shared" si="1"/>
        <v>17182</v>
      </c>
      <c r="B23674" s="5" t="s">
        <v>14731</v>
      </c>
      <c r="C23674" s="6" t="s">
        <v>405</v>
      </c>
    </row>
    <row r="23675">
      <c r="A23675" s="9">
        <f t="shared" si="1"/>
        <v>17182</v>
      </c>
      <c r="B23675" s="5" t="s">
        <v>14731</v>
      </c>
      <c r="C23675" s="6" t="s">
        <v>23637</v>
      </c>
    </row>
    <row r="23676">
      <c r="A23676" s="9">
        <f t="shared" si="1"/>
        <v>17183</v>
      </c>
      <c r="B23676" s="27" t="s">
        <v>26333</v>
      </c>
      <c r="C23676" s="28" t="s">
        <v>23637</v>
      </c>
    </row>
    <row r="23677">
      <c r="A23677" s="9">
        <f t="shared" si="1"/>
        <v>17183</v>
      </c>
      <c r="B23677" s="25" t="s">
        <v>26333</v>
      </c>
      <c r="C23677" s="33" t="s">
        <v>90</v>
      </c>
    </row>
    <row r="23678">
      <c r="A23678" s="9">
        <f t="shared" si="1"/>
        <v>17183</v>
      </c>
      <c r="B23678" s="25" t="s">
        <v>26333</v>
      </c>
      <c r="C23678" s="34" t="s">
        <v>60</v>
      </c>
    </row>
    <row r="23679">
      <c r="A23679" s="9">
        <f t="shared" si="1"/>
        <v>17184</v>
      </c>
      <c r="B23679" s="8" t="s">
        <v>14732</v>
      </c>
      <c r="C23679" s="6" t="s">
        <v>672</v>
      </c>
    </row>
    <row r="23680">
      <c r="A23680" s="9">
        <f t="shared" si="1"/>
        <v>17184</v>
      </c>
      <c r="B23680" s="8" t="s">
        <v>14732</v>
      </c>
      <c r="C23680" s="6" t="s">
        <v>162</v>
      </c>
    </row>
    <row r="23681">
      <c r="A23681" s="9">
        <f t="shared" si="1"/>
        <v>17184</v>
      </c>
      <c r="B23681" s="8" t="s">
        <v>14732</v>
      </c>
      <c r="C23681" s="6" t="s">
        <v>23637</v>
      </c>
    </row>
    <row r="23682">
      <c r="A23682" s="9">
        <f t="shared" si="1"/>
        <v>17185</v>
      </c>
      <c r="B23682" s="5" t="s">
        <v>14733</v>
      </c>
      <c r="C23682" s="6" t="s">
        <v>267</v>
      </c>
    </row>
    <row r="23683">
      <c r="A23683" s="9">
        <f t="shared" si="1"/>
        <v>17185</v>
      </c>
      <c r="B23683" s="5" t="s">
        <v>14733</v>
      </c>
      <c r="C23683" s="6" t="s">
        <v>91</v>
      </c>
    </row>
    <row r="23684">
      <c r="A23684" s="9">
        <f t="shared" si="1"/>
        <v>17185</v>
      </c>
      <c r="B23684" s="5" t="s">
        <v>14733</v>
      </c>
      <c r="C23684" s="6" t="s">
        <v>23637</v>
      </c>
    </row>
    <row r="23685">
      <c r="A23685" s="9">
        <f t="shared" si="1"/>
        <v>17186</v>
      </c>
      <c r="B23685" s="5" t="s">
        <v>14734</v>
      </c>
      <c r="C23685" s="6" t="s">
        <v>405</v>
      </c>
    </row>
    <row r="23686">
      <c r="A23686" s="9">
        <f t="shared" si="1"/>
        <v>17186</v>
      </c>
      <c r="B23686" s="5" t="s">
        <v>14734</v>
      </c>
      <c r="C23686" s="6" t="s">
        <v>23637</v>
      </c>
    </row>
    <row r="23687">
      <c r="A23687" s="9">
        <f t="shared" si="1"/>
        <v>17187</v>
      </c>
      <c r="B23687" s="5" t="s">
        <v>14735</v>
      </c>
      <c r="C23687" s="6" t="s">
        <v>788</v>
      </c>
    </row>
    <row r="23688">
      <c r="A23688" s="9">
        <f t="shared" si="1"/>
        <v>17187</v>
      </c>
      <c r="B23688" s="5" t="s">
        <v>14735</v>
      </c>
      <c r="C23688" s="6" t="s">
        <v>23637</v>
      </c>
    </row>
    <row r="23689">
      <c r="A23689" s="9">
        <f t="shared" si="1"/>
        <v>17188</v>
      </c>
      <c r="B23689" s="5" t="s">
        <v>14736</v>
      </c>
      <c r="C23689" s="6" t="s">
        <v>142</v>
      </c>
    </row>
    <row r="23690">
      <c r="A23690" s="9">
        <f t="shared" si="1"/>
        <v>17189</v>
      </c>
      <c r="B23690" s="25" t="s">
        <v>26334</v>
      </c>
      <c r="C23690" s="26" t="s">
        <v>153</v>
      </c>
    </row>
    <row r="23691">
      <c r="A23691" s="9">
        <f t="shared" si="1"/>
        <v>17189</v>
      </c>
      <c r="B23691" s="27" t="s">
        <v>26334</v>
      </c>
      <c r="C23691" s="28" t="s">
        <v>23637</v>
      </c>
    </row>
    <row r="23692">
      <c r="A23692" s="9">
        <f t="shared" si="1"/>
        <v>17190</v>
      </c>
      <c r="B23692" s="5" t="s">
        <v>14737</v>
      </c>
      <c r="C23692" s="6" t="s">
        <v>462</v>
      </c>
    </row>
    <row r="23693">
      <c r="A23693" s="9">
        <f t="shared" si="1"/>
        <v>17190</v>
      </c>
      <c r="B23693" s="5" t="s">
        <v>14737</v>
      </c>
      <c r="C23693" s="6" t="s">
        <v>23637</v>
      </c>
    </row>
    <row r="23694">
      <c r="A23694" s="9">
        <f t="shared" si="1"/>
        <v>17191</v>
      </c>
      <c r="B23694" s="8" t="s">
        <v>14738</v>
      </c>
      <c r="C23694" s="6" t="s">
        <v>672</v>
      </c>
    </row>
    <row r="23695">
      <c r="A23695" s="9">
        <f t="shared" si="1"/>
        <v>17191</v>
      </c>
      <c r="B23695" s="8" t="s">
        <v>14738</v>
      </c>
      <c r="C23695" s="6" t="s">
        <v>23637</v>
      </c>
    </row>
    <row r="23696">
      <c r="A23696" s="9">
        <f t="shared" si="1"/>
        <v>17192</v>
      </c>
      <c r="B23696" s="5" t="s">
        <v>14739</v>
      </c>
      <c r="C23696" s="6" t="s">
        <v>365</v>
      </c>
    </row>
    <row r="23697">
      <c r="A23697" s="9">
        <f t="shared" si="1"/>
        <v>17193</v>
      </c>
      <c r="B23697" s="5" t="s">
        <v>14740</v>
      </c>
      <c r="C23697" s="6" t="s">
        <v>365</v>
      </c>
    </row>
    <row r="23698">
      <c r="A23698" s="9">
        <f t="shared" si="1"/>
        <v>17194</v>
      </c>
      <c r="B23698" s="5" t="s">
        <v>14741</v>
      </c>
      <c r="C23698" s="6" t="s">
        <v>328</v>
      </c>
    </row>
    <row r="23699">
      <c r="A23699" s="9">
        <f t="shared" si="1"/>
        <v>17194</v>
      </c>
      <c r="B23699" s="5" t="s">
        <v>14741</v>
      </c>
      <c r="C23699" s="6" t="s">
        <v>23637</v>
      </c>
    </row>
    <row r="23700">
      <c r="A23700" s="9">
        <f t="shared" si="1"/>
        <v>17195</v>
      </c>
      <c r="B23700" s="8" t="s">
        <v>14742</v>
      </c>
      <c r="C23700" s="9" t="s">
        <v>54</v>
      </c>
    </row>
    <row r="23701">
      <c r="A23701" s="9">
        <f t="shared" si="1"/>
        <v>17196</v>
      </c>
      <c r="B23701" s="5" t="s">
        <v>14743</v>
      </c>
      <c r="C23701" s="6" t="s">
        <v>324</v>
      </c>
    </row>
    <row r="23702">
      <c r="A23702" s="9">
        <f t="shared" si="1"/>
        <v>17196</v>
      </c>
      <c r="B23702" s="5" t="s">
        <v>14743</v>
      </c>
      <c r="C23702" s="6" t="s">
        <v>23637</v>
      </c>
    </row>
    <row r="23703">
      <c r="A23703" s="9">
        <f t="shared" si="1"/>
        <v>17197</v>
      </c>
      <c r="B23703" s="5" t="s">
        <v>14744</v>
      </c>
      <c r="C23703" s="6" t="s">
        <v>452</v>
      </c>
    </row>
    <row r="23704">
      <c r="A23704" s="9">
        <f t="shared" si="1"/>
        <v>17197</v>
      </c>
      <c r="B23704" s="5" t="s">
        <v>14744</v>
      </c>
      <c r="C23704" s="6" t="s">
        <v>23637</v>
      </c>
    </row>
    <row r="23705">
      <c r="A23705" s="9">
        <f t="shared" si="1"/>
        <v>17198</v>
      </c>
      <c r="B23705" s="5" t="s">
        <v>14745</v>
      </c>
      <c r="C23705" s="6" t="s">
        <v>153</v>
      </c>
    </row>
    <row r="23706">
      <c r="A23706" s="9">
        <f t="shared" si="1"/>
        <v>17198</v>
      </c>
      <c r="B23706" s="5" t="s">
        <v>14745</v>
      </c>
      <c r="C23706" s="6" t="s">
        <v>23637</v>
      </c>
    </row>
    <row r="23707">
      <c r="A23707" s="9">
        <f t="shared" si="1"/>
        <v>17199</v>
      </c>
      <c r="B23707" s="5" t="s">
        <v>14746</v>
      </c>
      <c r="C23707" s="6" t="s">
        <v>452</v>
      </c>
    </row>
    <row r="23708">
      <c r="A23708" s="9">
        <f t="shared" si="1"/>
        <v>17199</v>
      </c>
      <c r="B23708" s="5" t="s">
        <v>14746</v>
      </c>
      <c r="C23708" s="6" t="s">
        <v>23637</v>
      </c>
    </row>
    <row r="23709">
      <c r="A23709" s="9">
        <f t="shared" si="1"/>
        <v>17200</v>
      </c>
      <c r="B23709" s="5" t="s">
        <v>14747</v>
      </c>
      <c r="C23709" s="6" t="s">
        <v>452</v>
      </c>
    </row>
    <row r="23710">
      <c r="A23710" s="9">
        <f t="shared" si="1"/>
        <v>17200</v>
      </c>
      <c r="B23710" s="5" t="s">
        <v>14747</v>
      </c>
      <c r="C23710" s="6" t="s">
        <v>23637</v>
      </c>
    </row>
    <row r="23711">
      <c r="A23711" s="9">
        <f t="shared" si="1"/>
        <v>17201</v>
      </c>
      <c r="B23711" s="5" t="s">
        <v>14748</v>
      </c>
      <c r="C23711" s="6" t="s">
        <v>462</v>
      </c>
    </row>
    <row r="23712">
      <c r="A23712" s="9">
        <f t="shared" si="1"/>
        <v>17201</v>
      </c>
      <c r="B23712" s="5" t="s">
        <v>14748</v>
      </c>
      <c r="C23712" s="6" t="s">
        <v>23637</v>
      </c>
    </row>
    <row r="23713">
      <c r="A23713" s="9">
        <f t="shared" si="1"/>
        <v>17202</v>
      </c>
      <c r="B23713" s="5" t="s">
        <v>14749</v>
      </c>
      <c r="C23713" s="6" t="s">
        <v>452</v>
      </c>
    </row>
    <row r="23714">
      <c r="A23714" s="9">
        <f t="shared" si="1"/>
        <v>17202</v>
      </c>
      <c r="B23714" s="5" t="s">
        <v>14749</v>
      </c>
      <c r="C23714" s="6" t="s">
        <v>23637</v>
      </c>
    </row>
    <row r="23715">
      <c r="A23715" s="9">
        <f t="shared" si="1"/>
        <v>17203</v>
      </c>
      <c r="B23715" s="5" t="s">
        <v>14750</v>
      </c>
      <c r="C23715" s="6" t="s">
        <v>142</v>
      </c>
    </row>
    <row r="23716">
      <c r="A23716" s="9">
        <f t="shared" si="1"/>
        <v>17203</v>
      </c>
      <c r="B23716" s="5" t="s">
        <v>14750</v>
      </c>
      <c r="C23716" s="6" t="s">
        <v>162</v>
      </c>
    </row>
    <row r="23717">
      <c r="A23717" s="9">
        <f t="shared" si="1"/>
        <v>17204</v>
      </c>
      <c r="B23717" s="8" t="s">
        <v>14751</v>
      </c>
      <c r="C23717" s="9" t="s">
        <v>142</v>
      </c>
    </row>
    <row r="23718">
      <c r="A23718" s="9">
        <f t="shared" si="1"/>
        <v>17205</v>
      </c>
      <c r="B23718" s="5" t="s">
        <v>14752</v>
      </c>
      <c r="C23718" s="6" t="s">
        <v>405</v>
      </c>
    </row>
    <row r="23719">
      <c r="A23719" s="9">
        <f t="shared" si="1"/>
        <v>17205</v>
      </c>
      <c r="B23719" s="5" t="s">
        <v>14752</v>
      </c>
      <c r="C23719" s="6" t="s">
        <v>23637</v>
      </c>
    </row>
    <row r="23720">
      <c r="A23720" s="9">
        <f t="shared" si="1"/>
        <v>17206</v>
      </c>
      <c r="B23720" s="5" t="s">
        <v>14753</v>
      </c>
      <c r="C23720" s="6" t="s">
        <v>365</v>
      </c>
    </row>
    <row r="23721">
      <c r="A23721" s="9">
        <f t="shared" si="1"/>
        <v>17207</v>
      </c>
      <c r="B23721" s="5" t="s">
        <v>14754</v>
      </c>
      <c r="C23721" s="6" t="s">
        <v>365</v>
      </c>
    </row>
    <row r="23722">
      <c r="A23722" s="9">
        <f t="shared" si="1"/>
        <v>17208</v>
      </c>
      <c r="B23722" s="5" t="s">
        <v>14755</v>
      </c>
      <c r="C23722" s="6" t="s">
        <v>365</v>
      </c>
    </row>
    <row r="23723">
      <c r="A23723" s="9">
        <f t="shared" si="1"/>
        <v>17209</v>
      </c>
      <c r="B23723" s="8" t="s">
        <v>14756</v>
      </c>
      <c r="C23723" s="9" t="s">
        <v>60</v>
      </c>
    </row>
    <row r="23724">
      <c r="A23724" s="9">
        <f t="shared" si="1"/>
        <v>17210</v>
      </c>
      <c r="B23724" s="25" t="s">
        <v>26335</v>
      </c>
      <c r="C23724" s="26" t="s">
        <v>941</v>
      </c>
    </row>
    <row r="23725">
      <c r="A23725" s="9">
        <f t="shared" si="1"/>
        <v>17210</v>
      </c>
      <c r="B23725" s="25" t="s">
        <v>26335</v>
      </c>
      <c r="C23725" s="6" t="s">
        <v>23672</v>
      </c>
    </row>
    <row r="23726">
      <c r="A23726" s="9">
        <f t="shared" si="1"/>
        <v>17211</v>
      </c>
      <c r="B23726" s="25" t="s">
        <v>26336</v>
      </c>
      <c r="C23726" s="26" t="s">
        <v>10122</v>
      </c>
    </row>
    <row r="23727">
      <c r="A23727" s="9">
        <f t="shared" si="1"/>
        <v>17211</v>
      </c>
      <c r="B23727" s="27" t="s">
        <v>26336</v>
      </c>
      <c r="C23727" s="28" t="s">
        <v>23637</v>
      </c>
    </row>
    <row r="23728">
      <c r="A23728" s="9">
        <f t="shared" si="1"/>
        <v>17212</v>
      </c>
      <c r="B23728" s="25" t="s">
        <v>26337</v>
      </c>
      <c r="C23728" s="26" t="s">
        <v>10122</v>
      </c>
    </row>
    <row r="23729">
      <c r="A23729" s="9">
        <f t="shared" si="1"/>
        <v>17212</v>
      </c>
      <c r="B23729" s="27" t="s">
        <v>26337</v>
      </c>
      <c r="C23729" s="28" t="s">
        <v>23637</v>
      </c>
    </row>
    <row r="23730">
      <c r="A23730" s="9">
        <f t="shared" si="1"/>
        <v>17213</v>
      </c>
      <c r="B23730" s="25" t="s">
        <v>26338</v>
      </c>
      <c r="C23730" s="26" t="s">
        <v>672</v>
      </c>
    </row>
    <row r="23731">
      <c r="A23731" s="9">
        <f t="shared" si="1"/>
        <v>17213</v>
      </c>
      <c r="B23731" s="27" t="s">
        <v>26338</v>
      </c>
      <c r="C23731" s="28" t="s">
        <v>23637</v>
      </c>
    </row>
    <row r="23732">
      <c r="A23732" s="9">
        <f t="shared" si="1"/>
        <v>17214</v>
      </c>
      <c r="B23732" s="5" t="s">
        <v>14757</v>
      </c>
      <c r="C23732" s="6" t="s">
        <v>452</v>
      </c>
    </row>
    <row r="23733">
      <c r="A23733" s="9">
        <f t="shared" si="1"/>
        <v>17214</v>
      </c>
      <c r="B23733" s="5" t="s">
        <v>14757</v>
      </c>
      <c r="C23733" s="6" t="s">
        <v>23637</v>
      </c>
    </row>
    <row r="23734">
      <c r="A23734" s="9">
        <f t="shared" si="1"/>
        <v>17215</v>
      </c>
      <c r="B23734" s="5" t="s">
        <v>14758</v>
      </c>
      <c r="C23734" s="6" t="s">
        <v>452</v>
      </c>
    </row>
    <row r="23735">
      <c r="A23735" s="9">
        <f t="shared" si="1"/>
        <v>17215</v>
      </c>
      <c r="B23735" s="5" t="s">
        <v>14758</v>
      </c>
      <c r="C23735" s="6" t="s">
        <v>23637</v>
      </c>
    </row>
    <row r="23736">
      <c r="A23736" s="9">
        <f t="shared" si="1"/>
        <v>17216</v>
      </c>
      <c r="B23736" s="5" t="s">
        <v>14759</v>
      </c>
      <c r="C23736" s="6" t="s">
        <v>462</v>
      </c>
    </row>
    <row r="23737">
      <c r="A23737" s="9">
        <f t="shared" si="1"/>
        <v>17216</v>
      </c>
      <c r="B23737" s="5" t="s">
        <v>14759</v>
      </c>
      <c r="C23737" s="6" t="s">
        <v>23637</v>
      </c>
    </row>
    <row r="23738">
      <c r="A23738" s="9">
        <f t="shared" si="1"/>
        <v>17217</v>
      </c>
      <c r="B23738" s="5" t="s">
        <v>14760</v>
      </c>
      <c r="C23738" s="6" t="s">
        <v>97</v>
      </c>
    </row>
    <row r="23739">
      <c r="A23739" s="9">
        <f t="shared" si="1"/>
        <v>17217</v>
      </c>
      <c r="B23739" s="5" t="s">
        <v>14760</v>
      </c>
      <c r="C23739" s="6" t="s">
        <v>23637</v>
      </c>
    </row>
    <row r="23740">
      <c r="A23740" s="9">
        <f t="shared" si="1"/>
        <v>17218</v>
      </c>
      <c r="B23740" s="5" t="s">
        <v>14761</v>
      </c>
      <c r="C23740" s="6" t="s">
        <v>179</v>
      </c>
    </row>
    <row r="23741">
      <c r="A23741" s="9">
        <f t="shared" si="1"/>
        <v>17218</v>
      </c>
      <c r="B23741" s="5" t="s">
        <v>14761</v>
      </c>
      <c r="C23741" s="6" t="s">
        <v>23637</v>
      </c>
    </row>
    <row r="23742">
      <c r="A23742" s="9">
        <f t="shared" si="1"/>
        <v>17219</v>
      </c>
      <c r="B23742" s="25" t="s">
        <v>26339</v>
      </c>
      <c r="C23742" s="26" t="s">
        <v>150</v>
      </c>
    </row>
    <row r="23743">
      <c r="A23743" s="9">
        <f t="shared" si="1"/>
        <v>17219</v>
      </c>
      <c r="B23743" s="27" t="s">
        <v>26339</v>
      </c>
      <c r="C23743" s="28" t="s">
        <v>23637</v>
      </c>
    </row>
    <row r="23744">
      <c r="A23744" s="9">
        <f t="shared" si="1"/>
        <v>17220</v>
      </c>
      <c r="B23744" s="5" t="s">
        <v>14762</v>
      </c>
      <c r="C23744" s="6" t="s">
        <v>142</v>
      </c>
    </row>
    <row r="23745">
      <c r="A23745" s="9">
        <f t="shared" si="1"/>
        <v>17220</v>
      </c>
      <c r="B23745" s="5" t="s">
        <v>14762</v>
      </c>
      <c r="C23745" s="6" t="s">
        <v>162</v>
      </c>
    </row>
    <row r="23746">
      <c r="A23746" s="9">
        <f t="shared" si="1"/>
        <v>17221</v>
      </c>
      <c r="B23746" s="5" t="s">
        <v>14763</v>
      </c>
      <c r="C23746" s="6" t="s">
        <v>142</v>
      </c>
    </row>
    <row r="23747">
      <c r="A23747" s="9">
        <f t="shared" si="1"/>
        <v>17222</v>
      </c>
      <c r="B23747" s="5" t="s">
        <v>14764</v>
      </c>
      <c r="C23747" s="6" t="s">
        <v>621</v>
      </c>
    </row>
    <row r="23748">
      <c r="A23748" s="9">
        <f t="shared" si="1"/>
        <v>17223</v>
      </c>
      <c r="B23748" s="25" t="s">
        <v>26340</v>
      </c>
      <c r="C23748" s="26" t="s">
        <v>946</v>
      </c>
    </row>
    <row r="23749">
      <c r="A23749" s="9">
        <f t="shared" si="1"/>
        <v>17224</v>
      </c>
      <c r="B23749" s="8" t="s">
        <v>14765</v>
      </c>
      <c r="C23749" s="6" t="s">
        <v>97</v>
      </c>
    </row>
    <row r="23750">
      <c r="A23750" s="9">
        <f t="shared" si="1"/>
        <v>17224</v>
      </c>
      <c r="B23750" s="8" t="s">
        <v>14765</v>
      </c>
      <c r="C23750" s="6" t="s">
        <v>23637</v>
      </c>
    </row>
    <row r="23751">
      <c r="A23751" s="9">
        <f t="shared" si="1"/>
        <v>17225</v>
      </c>
      <c r="B23751" s="25" t="s">
        <v>26341</v>
      </c>
      <c r="C23751" s="26" t="s">
        <v>487</v>
      </c>
    </row>
    <row r="23752">
      <c r="A23752" s="9">
        <f t="shared" si="1"/>
        <v>17225</v>
      </c>
      <c r="B23752" s="27" t="s">
        <v>26341</v>
      </c>
      <c r="C23752" s="28" t="s">
        <v>23637</v>
      </c>
    </row>
    <row r="23753">
      <c r="A23753" s="9">
        <f t="shared" si="1"/>
        <v>17226</v>
      </c>
      <c r="B23753" s="5" t="s">
        <v>14766</v>
      </c>
      <c r="C23753" s="6" t="s">
        <v>162</v>
      </c>
    </row>
    <row r="23754">
      <c r="A23754" s="9">
        <f t="shared" si="1"/>
        <v>17227</v>
      </c>
      <c r="B23754" s="8" t="s">
        <v>14767</v>
      </c>
      <c r="C23754" s="6" t="s">
        <v>150</v>
      </c>
    </row>
    <row r="23755">
      <c r="A23755" s="9">
        <f t="shared" si="1"/>
        <v>17227</v>
      </c>
      <c r="B23755" s="8" t="s">
        <v>14767</v>
      </c>
      <c r="C23755" s="9" t="s">
        <v>60</v>
      </c>
    </row>
    <row r="23756">
      <c r="A23756" s="9">
        <f t="shared" si="1"/>
        <v>17227</v>
      </c>
      <c r="B23756" s="8" t="s">
        <v>14767</v>
      </c>
      <c r="C23756" s="6" t="s">
        <v>23637</v>
      </c>
    </row>
    <row r="23757">
      <c r="A23757" s="9">
        <f t="shared" si="1"/>
        <v>17228</v>
      </c>
      <c r="B23757" s="5" t="s">
        <v>14768</v>
      </c>
      <c r="C23757" s="6" t="s">
        <v>153</v>
      </c>
    </row>
    <row r="23758">
      <c r="A23758" s="9">
        <f t="shared" si="1"/>
        <v>17228</v>
      </c>
      <c r="B23758" s="5" t="s">
        <v>14768</v>
      </c>
      <c r="C23758" s="6" t="s">
        <v>23637</v>
      </c>
    </row>
    <row r="23759">
      <c r="A23759" s="9">
        <f t="shared" si="1"/>
        <v>17229</v>
      </c>
      <c r="B23759" s="5" t="s">
        <v>14769</v>
      </c>
      <c r="C23759" s="6" t="s">
        <v>153</v>
      </c>
    </row>
    <row r="23760">
      <c r="A23760" s="9">
        <f t="shared" si="1"/>
        <v>17229</v>
      </c>
      <c r="B23760" s="5" t="s">
        <v>14769</v>
      </c>
      <c r="C23760" s="6" t="s">
        <v>23637</v>
      </c>
    </row>
    <row r="23761">
      <c r="A23761" s="9">
        <f t="shared" si="1"/>
        <v>17230</v>
      </c>
      <c r="B23761" s="5" t="s">
        <v>14770</v>
      </c>
      <c r="C23761" s="6" t="s">
        <v>324</v>
      </c>
    </row>
    <row r="23762">
      <c r="A23762" s="9">
        <f t="shared" si="1"/>
        <v>17230</v>
      </c>
      <c r="B23762" s="5" t="s">
        <v>14770</v>
      </c>
      <c r="C23762" s="6" t="s">
        <v>23637</v>
      </c>
    </row>
    <row r="23763">
      <c r="A23763" s="9">
        <f t="shared" si="1"/>
        <v>17231</v>
      </c>
      <c r="B23763" s="5" t="s">
        <v>14771</v>
      </c>
      <c r="C23763" s="6" t="s">
        <v>405</v>
      </c>
    </row>
    <row r="23764">
      <c r="A23764" s="9">
        <f t="shared" si="1"/>
        <v>17231</v>
      </c>
      <c r="B23764" s="5" t="s">
        <v>14771</v>
      </c>
      <c r="C23764" s="6" t="s">
        <v>23637</v>
      </c>
    </row>
    <row r="23765">
      <c r="A23765" s="9">
        <f t="shared" si="1"/>
        <v>17232</v>
      </c>
      <c r="B23765" s="5" t="s">
        <v>14772</v>
      </c>
      <c r="C23765" s="6" t="s">
        <v>462</v>
      </c>
    </row>
    <row r="23766">
      <c r="A23766" s="9">
        <f t="shared" si="1"/>
        <v>17232</v>
      </c>
      <c r="B23766" s="5" t="s">
        <v>14772</v>
      </c>
      <c r="C23766" s="6" t="s">
        <v>23637</v>
      </c>
    </row>
    <row r="23767">
      <c r="A23767" s="9">
        <f t="shared" si="1"/>
        <v>17233</v>
      </c>
      <c r="B23767" s="5" t="s">
        <v>14773</v>
      </c>
      <c r="C23767" s="6" t="s">
        <v>328</v>
      </c>
    </row>
    <row r="23768">
      <c r="A23768" s="9">
        <f t="shared" si="1"/>
        <v>17233</v>
      </c>
      <c r="B23768" s="5" t="s">
        <v>14773</v>
      </c>
      <c r="C23768" s="6" t="s">
        <v>23637</v>
      </c>
    </row>
    <row r="23769">
      <c r="A23769" s="9">
        <f t="shared" si="1"/>
        <v>17234</v>
      </c>
      <c r="B23769" s="5" t="s">
        <v>14774</v>
      </c>
      <c r="C23769" s="6" t="s">
        <v>788</v>
      </c>
    </row>
    <row r="23770">
      <c r="A23770" s="9">
        <f t="shared" si="1"/>
        <v>17234</v>
      </c>
      <c r="B23770" s="5" t="s">
        <v>14774</v>
      </c>
      <c r="C23770" s="6" t="s">
        <v>23637</v>
      </c>
    </row>
    <row r="23771">
      <c r="A23771" s="9">
        <f t="shared" si="1"/>
        <v>17235</v>
      </c>
      <c r="B23771" s="8" t="s">
        <v>14775</v>
      </c>
      <c r="C23771" s="6" t="s">
        <v>672</v>
      </c>
    </row>
    <row r="23772">
      <c r="A23772" s="9">
        <f t="shared" si="1"/>
        <v>17235</v>
      </c>
      <c r="B23772" s="8" t="s">
        <v>14775</v>
      </c>
      <c r="C23772" s="9" t="s">
        <v>60</v>
      </c>
    </row>
    <row r="23773">
      <c r="A23773" s="9">
        <f t="shared" si="1"/>
        <v>17235</v>
      </c>
      <c r="B23773" s="8" t="s">
        <v>14775</v>
      </c>
      <c r="C23773" s="6" t="s">
        <v>23637</v>
      </c>
    </row>
    <row r="23774">
      <c r="A23774" s="9">
        <f t="shared" si="1"/>
        <v>17236</v>
      </c>
      <c r="B23774" s="25" t="s">
        <v>26342</v>
      </c>
      <c r="C23774" s="26" t="s">
        <v>446</v>
      </c>
    </row>
    <row r="23775">
      <c r="A23775" s="9">
        <f t="shared" si="1"/>
        <v>17236</v>
      </c>
      <c r="B23775" s="27" t="s">
        <v>26342</v>
      </c>
      <c r="C23775" s="28" t="s">
        <v>23637</v>
      </c>
    </row>
    <row r="23776">
      <c r="A23776" s="9">
        <f t="shared" si="1"/>
        <v>17237</v>
      </c>
      <c r="B23776" s="27" t="s">
        <v>26343</v>
      </c>
      <c r="C23776" s="28" t="s">
        <v>23637</v>
      </c>
    </row>
    <row r="23777">
      <c r="A23777" s="9">
        <f t="shared" si="1"/>
        <v>17238</v>
      </c>
      <c r="B23777" s="25" t="s">
        <v>26344</v>
      </c>
      <c r="C23777" s="26" t="s">
        <v>10122</v>
      </c>
    </row>
    <row r="23778">
      <c r="A23778" s="9">
        <f t="shared" si="1"/>
        <v>17239</v>
      </c>
      <c r="B23778" s="5" t="s">
        <v>14776</v>
      </c>
      <c r="C23778" s="6" t="s">
        <v>179</v>
      </c>
    </row>
    <row r="23779">
      <c r="A23779" s="9">
        <f t="shared" si="1"/>
        <v>17239</v>
      </c>
      <c r="B23779" s="5" t="s">
        <v>14776</v>
      </c>
      <c r="C23779" s="6" t="s">
        <v>23637</v>
      </c>
    </row>
    <row r="23780">
      <c r="A23780" s="9">
        <f t="shared" si="1"/>
        <v>17240</v>
      </c>
      <c r="B23780" s="5" t="s">
        <v>14777</v>
      </c>
      <c r="C23780" s="6" t="s">
        <v>196</v>
      </c>
    </row>
    <row r="23781">
      <c r="A23781" s="9">
        <f t="shared" si="1"/>
        <v>17240</v>
      </c>
      <c r="B23781" s="5" t="s">
        <v>14777</v>
      </c>
      <c r="C23781" s="6" t="s">
        <v>23637</v>
      </c>
    </row>
    <row r="23782">
      <c r="A23782" s="9">
        <f t="shared" si="1"/>
        <v>17241</v>
      </c>
      <c r="B23782" s="8" t="s">
        <v>14778</v>
      </c>
      <c r="C23782" s="9" t="s">
        <v>60</v>
      </c>
    </row>
    <row r="23783">
      <c r="A23783" s="9">
        <f t="shared" si="1"/>
        <v>17242</v>
      </c>
      <c r="B23783" s="5" t="s">
        <v>14779</v>
      </c>
      <c r="C23783" s="6" t="s">
        <v>328</v>
      </c>
    </row>
    <row r="23784">
      <c r="A23784" s="9">
        <f t="shared" si="1"/>
        <v>17242</v>
      </c>
      <c r="B23784" s="5" t="s">
        <v>14779</v>
      </c>
      <c r="C23784" s="6" t="s">
        <v>162</v>
      </c>
    </row>
    <row r="23785">
      <c r="A23785" s="9">
        <f t="shared" si="1"/>
        <v>17242</v>
      </c>
      <c r="B23785" s="5" t="s">
        <v>14779</v>
      </c>
      <c r="C23785" s="6" t="s">
        <v>23637</v>
      </c>
    </row>
    <row r="23786">
      <c r="A23786" s="9">
        <f t="shared" si="1"/>
        <v>17243</v>
      </c>
      <c r="B23786" s="5" t="s">
        <v>14780</v>
      </c>
      <c r="C23786" s="6" t="s">
        <v>142</v>
      </c>
    </row>
    <row r="23787">
      <c r="A23787" s="9">
        <f t="shared" si="1"/>
        <v>17244</v>
      </c>
      <c r="B23787" s="5" t="s">
        <v>14781</v>
      </c>
      <c r="C23787" s="6" t="s">
        <v>328</v>
      </c>
    </row>
    <row r="23788">
      <c r="A23788" s="9">
        <f t="shared" si="1"/>
        <v>17244</v>
      </c>
      <c r="B23788" s="5" t="s">
        <v>14781</v>
      </c>
      <c r="C23788" s="6" t="s">
        <v>23637</v>
      </c>
    </row>
    <row r="23789">
      <c r="A23789" s="9">
        <f t="shared" si="1"/>
        <v>17245</v>
      </c>
      <c r="B23789" s="25" t="s">
        <v>26345</v>
      </c>
      <c r="C23789" s="26" t="s">
        <v>446</v>
      </c>
    </row>
    <row r="23790">
      <c r="A23790" s="9">
        <f t="shared" si="1"/>
        <v>17245</v>
      </c>
      <c r="B23790" s="27" t="s">
        <v>26345</v>
      </c>
      <c r="C23790" s="28" t="s">
        <v>23637</v>
      </c>
    </row>
    <row r="23791">
      <c r="A23791" s="9">
        <f t="shared" si="1"/>
        <v>17246</v>
      </c>
      <c r="B23791" s="5" t="s">
        <v>14782</v>
      </c>
      <c r="C23791" s="6" t="s">
        <v>336</v>
      </c>
    </row>
    <row r="23792">
      <c r="A23792" s="9">
        <f t="shared" si="1"/>
        <v>17246</v>
      </c>
      <c r="B23792" s="5" t="s">
        <v>14782</v>
      </c>
      <c r="C23792" s="6" t="s">
        <v>553</v>
      </c>
    </row>
    <row r="23793">
      <c r="A23793" s="9">
        <f t="shared" si="1"/>
        <v>17246</v>
      </c>
      <c r="B23793" s="5" t="s">
        <v>14782</v>
      </c>
      <c r="C23793" s="6" t="s">
        <v>23637</v>
      </c>
    </row>
    <row r="23794">
      <c r="A23794" s="9">
        <f t="shared" si="1"/>
        <v>17247</v>
      </c>
      <c r="B23794" s="5" t="s">
        <v>14783</v>
      </c>
      <c r="C23794" s="6" t="s">
        <v>336</v>
      </c>
    </row>
    <row r="23795">
      <c r="A23795" s="9">
        <f t="shared" si="1"/>
        <v>17247</v>
      </c>
      <c r="B23795" s="5" t="s">
        <v>14783</v>
      </c>
      <c r="C23795" s="6" t="s">
        <v>23637</v>
      </c>
    </row>
    <row r="23796">
      <c r="A23796" s="9">
        <f t="shared" si="1"/>
        <v>17248</v>
      </c>
      <c r="B23796" s="5" t="s">
        <v>14784</v>
      </c>
      <c r="C23796" s="6" t="s">
        <v>336</v>
      </c>
    </row>
    <row r="23797">
      <c r="A23797" s="9">
        <f t="shared" si="1"/>
        <v>17248</v>
      </c>
      <c r="B23797" s="5" t="s">
        <v>14784</v>
      </c>
      <c r="C23797" s="6" t="s">
        <v>553</v>
      </c>
    </row>
    <row r="23798">
      <c r="A23798" s="9">
        <f t="shared" si="1"/>
        <v>17248</v>
      </c>
      <c r="B23798" s="5" t="s">
        <v>14784</v>
      </c>
      <c r="C23798" s="6" t="s">
        <v>23637</v>
      </c>
    </row>
    <row r="23799">
      <c r="A23799" s="9">
        <f t="shared" si="1"/>
        <v>17249</v>
      </c>
      <c r="B23799" s="5" t="s">
        <v>14785</v>
      </c>
      <c r="C23799" s="6" t="s">
        <v>336</v>
      </c>
    </row>
    <row r="23800">
      <c r="A23800" s="9">
        <f t="shared" si="1"/>
        <v>17249</v>
      </c>
      <c r="B23800" s="5" t="s">
        <v>14785</v>
      </c>
      <c r="C23800" s="6" t="s">
        <v>23637</v>
      </c>
    </row>
    <row r="23801">
      <c r="A23801" s="9">
        <f t="shared" si="1"/>
        <v>17250</v>
      </c>
      <c r="B23801" s="5" t="s">
        <v>14786</v>
      </c>
      <c r="C23801" s="6" t="s">
        <v>336</v>
      </c>
    </row>
    <row r="23802">
      <c r="A23802" s="9">
        <f t="shared" si="1"/>
        <v>17250</v>
      </c>
      <c r="B23802" s="5" t="s">
        <v>14786</v>
      </c>
      <c r="C23802" s="6" t="s">
        <v>553</v>
      </c>
    </row>
    <row r="23803">
      <c r="A23803" s="9">
        <f t="shared" si="1"/>
        <v>17250</v>
      </c>
      <c r="B23803" s="5" t="s">
        <v>14786</v>
      </c>
      <c r="C23803" s="6" t="s">
        <v>23637</v>
      </c>
    </row>
    <row r="23804">
      <c r="A23804" s="9">
        <f t="shared" si="1"/>
        <v>17251</v>
      </c>
      <c r="B23804" s="5" t="s">
        <v>14787</v>
      </c>
      <c r="C23804" s="6" t="s">
        <v>365</v>
      </c>
    </row>
    <row r="23805">
      <c r="A23805" s="9">
        <f t="shared" si="1"/>
        <v>17252</v>
      </c>
      <c r="B23805" s="5" t="s">
        <v>14788</v>
      </c>
      <c r="C23805" s="6" t="s">
        <v>452</v>
      </c>
    </row>
    <row r="23806">
      <c r="A23806" s="9">
        <f t="shared" si="1"/>
        <v>17252</v>
      </c>
      <c r="B23806" s="5" t="s">
        <v>14788</v>
      </c>
      <c r="C23806" s="6" t="s">
        <v>23637</v>
      </c>
    </row>
    <row r="23807">
      <c r="A23807" s="9">
        <f t="shared" si="1"/>
        <v>17253</v>
      </c>
      <c r="B23807" s="5" t="s">
        <v>14789</v>
      </c>
      <c r="C23807" s="6" t="s">
        <v>91</v>
      </c>
    </row>
    <row r="23808">
      <c r="A23808" s="9">
        <f t="shared" si="1"/>
        <v>17253</v>
      </c>
      <c r="B23808" s="5" t="s">
        <v>14789</v>
      </c>
      <c r="C23808" s="6" t="s">
        <v>405</v>
      </c>
    </row>
    <row r="23809">
      <c r="A23809" s="9">
        <f t="shared" si="1"/>
        <v>17253</v>
      </c>
      <c r="B23809" s="5" t="s">
        <v>14789</v>
      </c>
      <c r="C23809" s="6" t="s">
        <v>267</v>
      </c>
    </row>
    <row r="23810">
      <c r="A23810" s="9">
        <f t="shared" si="1"/>
        <v>17253</v>
      </c>
      <c r="B23810" s="5" t="s">
        <v>14789</v>
      </c>
      <c r="C23810" s="6" t="s">
        <v>25</v>
      </c>
    </row>
    <row r="23811">
      <c r="A23811" s="9">
        <f t="shared" si="1"/>
        <v>17253</v>
      </c>
      <c r="B23811" s="5" t="s">
        <v>14789</v>
      </c>
      <c r="C23811" s="6" t="s">
        <v>23637</v>
      </c>
    </row>
    <row r="23812">
      <c r="A23812" s="9">
        <f t="shared" si="1"/>
        <v>17254</v>
      </c>
      <c r="B23812" s="5" t="s">
        <v>14790</v>
      </c>
      <c r="C23812" s="6" t="s">
        <v>336</v>
      </c>
    </row>
    <row r="23813">
      <c r="A23813" s="9">
        <f t="shared" si="1"/>
        <v>17254</v>
      </c>
      <c r="B23813" s="5" t="s">
        <v>14790</v>
      </c>
      <c r="C23813" s="6" t="s">
        <v>23637</v>
      </c>
    </row>
    <row r="23814">
      <c r="A23814" s="9">
        <f t="shared" si="1"/>
        <v>17255</v>
      </c>
      <c r="B23814" s="5" t="s">
        <v>14791</v>
      </c>
      <c r="C23814" s="6" t="s">
        <v>336</v>
      </c>
    </row>
    <row r="23815">
      <c r="A23815" s="9">
        <f t="shared" si="1"/>
        <v>17255</v>
      </c>
      <c r="B23815" s="5" t="s">
        <v>14791</v>
      </c>
      <c r="C23815" s="6" t="s">
        <v>23637</v>
      </c>
    </row>
    <row r="23816">
      <c r="A23816" s="9">
        <f t="shared" si="1"/>
        <v>17256</v>
      </c>
      <c r="B23816" s="8" t="s">
        <v>14792</v>
      </c>
      <c r="C23816" s="9" t="s">
        <v>22</v>
      </c>
    </row>
    <row r="23817">
      <c r="A23817" s="9">
        <f t="shared" si="1"/>
        <v>17257</v>
      </c>
      <c r="B23817" s="8" t="s">
        <v>14793</v>
      </c>
      <c r="C23817" s="9" t="s">
        <v>60</v>
      </c>
    </row>
    <row r="23818">
      <c r="A23818" s="9">
        <f t="shared" si="1"/>
        <v>17258</v>
      </c>
      <c r="B23818" s="5" t="s">
        <v>14794</v>
      </c>
      <c r="C23818" s="6" t="s">
        <v>267</v>
      </c>
    </row>
    <row r="23819">
      <c r="A23819" s="9">
        <f t="shared" si="1"/>
        <v>17258</v>
      </c>
      <c r="B23819" s="5" t="s">
        <v>14794</v>
      </c>
      <c r="C23819" s="6" t="s">
        <v>91</v>
      </c>
    </row>
    <row r="23820">
      <c r="A23820" s="9">
        <f t="shared" si="1"/>
        <v>17258</v>
      </c>
      <c r="B23820" s="5" t="s">
        <v>14794</v>
      </c>
      <c r="C23820" s="6" t="s">
        <v>23637</v>
      </c>
    </row>
    <row r="23821">
      <c r="A23821" s="9">
        <f t="shared" si="1"/>
        <v>17259</v>
      </c>
      <c r="B23821" s="25" t="s">
        <v>26346</v>
      </c>
      <c r="C23821" s="26" t="s">
        <v>446</v>
      </c>
    </row>
    <row r="23822">
      <c r="A23822" s="9">
        <f t="shared" si="1"/>
        <v>17259</v>
      </c>
      <c r="B23822" s="27" t="s">
        <v>26346</v>
      </c>
      <c r="C23822" s="28" t="s">
        <v>23637</v>
      </c>
    </row>
    <row r="23823">
      <c r="A23823" s="9">
        <f t="shared" si="1"/>
        <v>17260</v>
      </c>
      <c r="B23823" s="5" t="s">
        <v>14795</v>
      </c>
      <c r="C23823" s="6" t="s">
        <v>267</v>
      </c>
    </row>
    <row r="23824">
      <c r="A23824" s="9">
        <f t="shared" si="1"/>
        <v>17260</v>
      </c>
      <c r="B23824" s="5" t="s">
        <v>14795</v>
      </c>
      <c r="C23824" s="6" t="s">
        <v>23637</v>
      </c>
    </row>
    <row r="23825">
      <c r="A23825" s="9">
        <f t="shared" si="1"/>
        <v>17261</v>
      </c>
      <c r="B23825" s="8" t="s">
        <v>14796</v>
      </c>
      <c r="C23825" s="9" t="s">
        <v>60</v>
      </c>
    </row>
    <row r="23826">
      <c r="A23826" s="9">
        <f t="shared" si="1"/>
        <v>17261</v>
      </c>
      <c r="B23826" s="8" t="s">
        <v>14796</v>
      </c>
      <c r="C23826" s="9" t="s">
        <v>162</v>
      </c>
    </row>
    <row r="23827">
      <c r="A23827" s="9">
        <f t="shared" si="1"/>
        <v>17262</v>
      </c>
      <c r="B23827" s="5" t="s">
        <v>14797</v>
      </c>
      <c r="C23827" s="6" t="s">
        <v>336</v>
      </c>
    </row>
    <row r="23828">
      <c r="A23828" s="9">
        <f t="shared" si="1"/>
        <v>17262</v>
      </c>
      <c r="B23828" s="5" t="s">
        <v>14797</v>
      </c>
      <c r="C23828" s="6" t="s">
        <v>23637</v>
      </c>
    </row>
    <row r="23829">
      <c r="A23829" s="9">
        <f t="shared" si="1"/>
        <v>17263</v>
      </c>
      <c r="B23829" s="5" t="s">
        <v>14798</v>
      </c>
      <c r="C23829" s="6" t="s">
        <v>336</v>
      </c>
    </row>
    <row r="23830">
      <c r="A23830" s="9">
        <f t="shared" si="1"/>
        <v>17263</v>
      </c>
      <c r="B23830" s="5" t="s">
        <v>14798</v>
      </c>
      <c r="C23830" s="6" t="s">
        <v>24</v>
      </c>
    </row>
    <row r="23831">
      <c r="A23831" s="9">
        <f t="shared" si="1"/>
        <v>17263</v>
      </c>
      <c r="B23831" s="5" t="s">
        <v>14798</v>
      </c>
      <c r="C23831" s="6" t="s">
        <v>23637</v>
      </c>
    </row>
    <row r="23832">
      <c r="A23832" s="9">
        <f t="shared" si="1"/>
        <v>17264</v>
      </c>
      <c r="B23832" s="5" t="s">
        <v>14799</v>
      </c>
      <c r="C23832" s="6" t="s">
        <v>336</v>
      </c>
    </row>
    <row r="23833">
      <c r="A23833" s="9">
        <f t="shared" si="1"/>
        <v>17264</v>
      </c>
      <c r="B23833" s="5" t="s">
        <v>14799</v>
      </c>
      <c r="C23833" s="6" t="s">
        <v>23637</v>
      </c>
    </row>
    <row r="23834">
      <c r="A23834" s="9">
        <f t="shared" si="1"/>
        <v>17265</v>
      </c>
      <c r="B23834" s="8" t="s">
        <v>14800</v>
      </c>
      <c r="C23834" s="9" t="s">
        <v>60</v>
      </c>
    </row>
    <row r="23835">
      <c r="A23835" s="9">
        <f t="shared" si="1"/>
        <v>17266</v>
      </c>
      <c r="B23835" s="5" t="s">
        <v>14801</v>
      </c>
      <c r="C23835" s="6" t="s">
        <v>91</v>
      </c>
    </row>
    <row r="23836">
      <c r="A23836" s="9">
        <f t="shared" si="1"/>
        <v>17266</v>
      </c>
      <c r="B23836" s="5" t="s">
        <v>14801</v>
      </c>
      <c r="C23836" s="6" t="s">
        <v>405</v>
      </c>
    </row>
    <row r="23837">
      <c r="A23837" s="9">
        <f t="shared" si="1"/>
        <v>17266</v>
      </c>
      <c r="B23837" s="5" t="s">
        <v>14801</v>
      </c>
      <c r="C23837" s="6" t="s">
        <v>23637</v>
      </c>
    </row>
    <row r="23838">
      <c r="A23838" s="9">
        <f t="shared" si="1"/>
        <v>17267</v>
      </c>
      <c r="B23838" s="5" t="s">
        <v>14802</v>
      </c>
      <c r="C23838" s="6" t="s">
        <v>267</v>
      </c>
    </row>
    <row r="23839">
      <c r="A23839" s="9">
        <f t="shared" si="1"/>
        <v>17267</v>
      </c>
      <c r="B23839" s="5" t="s">
        <v>14802</v>
      </c>
      <c r="C23839" s="6" t="s">
        <v>23637</v>
      </c>
    </row>
    <row r="23840">
      <c r="A23840" s="9">
        <f t="shared" si="1"/>
        <v>17268</v>
      </c>
      <c r="B23840" s="5" t="s">
        <v>14803</v>
      </c>
      <c r="C23840" s="6" t="s">
        <v>267</v>
      </c>
    </row>
    <row r="23841">
      <c r="A23841" s="9">
        <f t="shared" si="1"/>
        <v>17268</v>
      </c>
      <c r="B23841" s="5" t="s">
        <v>14803</v>
      </c>
      <c r="C23841" s="6" t="s">
        <v>23637</v>
      </c>
    </row>
    <row r="23842">
      <c r="A23842" s="9">
        <f t="shared" si="1"/>
        <v>17269</v>
      </c>
      <c r="B23842" s="8" t="s">
        <v>14804</v>
      </c>
      <c r="C23842" s="9" t="s">
        <v>60</v>
      </c>
    </row>
    <row r="23843">
      <c r="A23843" s="9">
        <f t="shared" si="1"/>
        <v>17269</v>
      </c>
      <c r="B23843" s="8" t="s">
        <v>14804</v>
      </c>
      <c r="C23843" s="9" t="s">
        <v>162</v>
      </c>
    </row>
    <row r="23844">
      <c r="A23844" s="9">
        <f t="shared" si="1"/>
        <v>17270</v>
      </c>
      <c r="B23844" s="29" t="s">
        <v>26347</v>
      </c>
      <c r="C23844" s="26" t="s">
        <v>23636</v>
      </c>
    </row>
    <row r="23845">
      <c r="A23845" s="9">
        <f t="shared" si="1"/>
        <v>17271</v>
      </c>
      <c r="B23845" s="5" t="s">
        <v>14805</v>
      </c>
      <c r="C23845" s="6" t="s">
        <v>336</v>
      </c>
    </row>
    <row r="23846">
      <c r="A23846" s="9">
        <f t="shared" si="1"/>
        <v>17271</v>
      </c>
      <c r="B23846" s="5" t="s">
        <v>14805</v>
      </c>
      <c r="C23846" s="6" t="s">
        <v>162</v>
      </c>
    </row>
    <row r="23847">
      <c r="A23847" s="9">
        <f t="shared" si="1"/>
        <v>17271</v>
      </c>
      <c r="B23847" s="5" t="s">
        <v>14805</v>
      </c>
      <c r="C23847" s="6" t="s">
        <v>23637</v>
      </c>
    </row>
    <row r="23848">
      <c r="A23848" s="9">
        <f t="shared" si="1"/>
        <v>17272</v>
      </c>
      <c r="B23848" s="8" t="s">
        <v>14806</v>
      </c>
      <c r="C23848" s="9" t="s">
        <v>60</v>
      </c>
    </row>
    <row r="23849">
      <c r="A23849" s="9">
        <f t="shared" si="1"/>
        <v>17273</v>
      </c>
      <c r="B23849" s="5" t="s">
        <v>14807</v>
      </c>
      <c r="C23849" s="6" t="s">
        <v>267</v>
      </c>
    </row>
    <row r="23850">
      <c r="A23850" s="9">
        <f t="shared" si="1"/>
        <v>17273</v>
      </c>
      <c r="B23850" s="5" t="s">
        <v>14807</v>
      </c>
      <c r="C23850" s="6" t="s">
        <v>23637</v>
      </c>
    </row>
    <row r="23851">
      <c r="A23851" s="9">
        <f t="shared" si="1"/>
        <v>17274</v>
      </c>
      <c r="B23851" s="5" t="s">
        <v>14808</v>
      </c>
      <c r="C23851" s="6" t="s">
        <v>452</v>
      </c>
    </row>
    <row r="23852">
      <c r="A23852" s="9">
        <f t="shared" si="1"/>
        <v>17274</v>
      </c>
      <c r="B23852" s="5" t="s">
        <v>14808</v>
      </c>
      <c r="C23852" s="6" t="s">
        <v>23637</v>
      </c>
    </row>
    <row r="23853">
      <c r="A23853" s="9">
        <f t="shared" si="1"/>
        <v>17275</v>
      </c>
      <c r="B23853" s="8" t="s">
        <v>14809</v>
      </c>
      <c r="C23853" s="9" t="s">
        <v>60</v>
      </c>
    </row>
    <row r="23854">
      <c r="A23854" s="9">
        <f t="shared" si="1"/>
        <v>17275</v>
      </c>
      <c r="B23854" s="8" t="s">
        <v>14809</v>
      </c>
      <c r="C23854" s="9" t="s">
        <v>162</v>
      </c>
    </row>
    <row r="23855">
      <c r="A23855" s="9">
        <f t="shared" si="1"/>
        <v>17276</v>
      </c>
      <c r="B23855" s="5" t="s">
        <v>14810</v>
      </c>
      <c r="C23855" s="6" t="s">
        <v>196</v>
      </c>
    </row>
    <row r="23856">
      <c r="A23856" s="9">
        <f t="shared" si="1"/>
        <v>17276</v>
      </c>
      <c r="B23856" s="5" t="s">
        <v>14810</v>
      </c>
      <c r="C23856" s="6" t="s">
        <v>23637</v>
      </c>
    </row>
    <row r="23857">
      <c r="A23857" s="9">
        <f t="shared" si="1"/>
        <v>17277</v>
      </c>
      <c r="B23857" s="5" t="s">
        <v>14811</v>
      </c>
      <c r="C23857" s="6" t="s">
        <v>336</v>
      </c>
    </row>
    <row r="23858">
      <c r="A23858" s="9">
        <f t="shared" si="1"/>
        <v>17277</v>
      </c>
      <c r="B23858" s="5" t="s">
        <v>14811</v>
      </c>
      <c r="C23858" s="6" t="s">
        <v>23637</v>
      </c>
    </row>
    <row r="23859">
      <c r="A23859" s="9">
        <f t="shared" si="1"/>
        <v>17278</v>
      </c>
      <c r="B23859" s="8" t="s">
        <v>14812</v>
      </c>
      <c r="C23859" s="9" t="s">
        <v>60</v>
      </c>
    </row>
    <row r="23860">
      <c r="A23860" s="9">
        <f t="shared" si="1"/>
        <v>17279</v>
      </c>
      <c r="B23860" s="8" t="s">
        <v>14813</v>
      </c>
      <c r="C23860" s="6" t="s">
        <v>132</v>
      </c>
    </row>
    <row r="23861">
      <c r="A23861" s="9">
        <f t="shared" si="1"/>
        <v>17279</v>
      </c>
      <c r="B23861" s="8" t="s">
        <v>14813</v>
      </c>
      <c r="C23861" s="9" t="s">
        <v>60</v>
      </c>
    </row>
    <row r="23862">
      <c r="A23862" s="9">
        <f t="shared" si="1"/>
        <v>17279</v>
      </c>
      <c r="B23862" s="8" t="s">
        <v>14813</v>
      </c>
      <c r="C23862" s="9" t="s">
        <v>25</v>
      </c>
    </row>
    <row r="23863">
      <c r="A23863" s="9">
        <f t="shared" si="1"/>
        <v>17279</v>
      </c>
      <c r="B23863" s="8" t="s">
        <v>14813</v>
      </c>
      <c r="C23863" s="6" t="s">
        <v>23637</v>
      </c>
    </row>
    <row r="23864">
      <c r="A23864" s="9">
        <f t="shared" si="1"/>
        <v>17280</v>
      </c>
      <c r="B23864" s="5" t="s">
        <v>14814</v>
      </c>
      <c r="C23864" s="6" t="s">
        <v>142</v>
      </c>
    </row>
    <row r="23865">
      <c r="A23865" s="9">
        <f t="shared" si="1"/>
        <v>17280</v>
      </c>
      <c r="B23865" s="5" t="s">
        <v>14814</v>
      </c>
      <c r="C23865" s="6" t="s">
        <v>162</v>
      </c>
    </row>
    <row r="23866">
      <c r="A23866" s="9">
        <f t="shared" si="1"/>
        <v>17280</v>
      </c>
      <c r="B23866" s="5" t="s">
        <v>14814</v>
      </c>
      <c r="C23866" s="6" t="s">
        <v>150</v>
      </c>
    </row>
    <row r="23867">
      <c r="A23867" s="9">
        <f t="shared" si="1"/>
        <v>17280</v>
      </c>
      <c r="B23867" s="5" t="s">
        <v>14814</v>
      </c>
      <c r="C23867" s="6" t="s">
        <v>23637</v>
      </c>
    </row>
    <row r="23868">
      <c r="A23868" s="9">
        <f t="shared" si="1"/>
        <v>17281</v>
      </c>
      <c r="B23868" s="25" t="s">
        <v>26348</v>
      </c>
      <c r="C23868" s="26" t="s">
        <v>446</v>
      </c>
    </row>
    <row r="23869">
      <c r="A23869" s="9">
        <f t="shared" si="1"/>
        <v>17281</v>
      </c>
      <c r="B23869" s="27" t="s">
        <v>26348</v>
      </c>
      <c r="C23869" s="28" t="s">
        <v>23637</v>
      </c>
    </row>
    <row r="23870">
      <c r="A23870" s="9">
        <f t="shared" si="1"/>
        <v>17282</v>
      </c>
      <c r="B23870" s="8" t="s">
        <v>14815</v>
      </c>
      <c r="C23870" s="6" t="s">
        <v>179</v>
      </c>
    </row>
    <row r="23871">
      <c r="A23871" s="9">
        <f t="shared" si="1"/>
        <v>17282</v>
      </c>
      <c r="B23871" s="8" t="s">
        <v>14815</v>
      </c>
      <c r="C23871" s="6" t="s">
        <v>23637</v>
      </c>
    </row>
    <row r="23872">
      <c r="A23872" s="9">
        <f t="shared" si="1"/>
        <v>17283</v>
      </c>
      <c r="B23872" s="5" t="s">
        <v>14816</v>
      </c>
      <c r="C23872" s="6" t="s">
        <v>462</v>
      </c>
    </row>
    <row r="23873">
      <c r="A23873" s="9">
        <f t="shared" si="1"/>
        <v>17283</v>
      </c>
      <c r="B23873" s="5" t="s">
        <v>14816</v>
      </c>
      <c r="C23873" s="6" t="s">
        <v>23637</v>
      </c>
    </row>
    <row r="23874">
      <c r="A23874" s="9">
        <f t="shared" si="1"/>
        <v>17284</v>
      </c>
      <c r="B23874" s="5" t="s">
        <v>14817</v>
      </c>
      <c r="C23874" s="6" t="s">
        <v>462</v>
      </c>
    </row>
    <row r="23875">
      <c r="A23875" s="9">
        <f t="shared" si="1"/>
        <v>17284</v>
      </c>
      <c r="B23875" s="5" t="s">
        <v>14817</v>
      </c>
      <c r="C23875" s="6" t="s">
        <v>23637</v>
      </c>
    </row>
    <row r="23876">
      <c r="A23876" s="9">
        <f t="shared" si="1"/>
        <v>17285</v>
      </c>
      <c r="B23876" s="5" t="s">
        <v>14818</v>
      </c>
      <c r="C23876" s="6" t="s">
        <v>462</v>
      </c>
    </row>
    <row r="23877">
      <c r="A23877" s="9">
        <f t="shared" si="1"/>
        <v>17285</v>
      </c>
      <c r="B23877" s="5" t="s">
        <v>14818</v>
      </c>
      <c r="C23877" s="6" t="s">
        <v>23637</v>
      </c>
    </row>
    <row r="23878">
      <c r="A23878" s="9">
        <f t="shared" si="1"/>
        <v>17286</v>
      </c>
      <c r="B23878" s="5" t="s">
        <v>14819</v>
      </c>
      <c r="C23878" s="6" t="s">
        <v>462</v>
      </c>
    </row>
    <row r="23879">
      <c r="A23879" s="9">
        <f t="shared" si="1"/>
        <v>17286</v>
      </c>
      <c r="B23879" s="5" t="s">
        <v>14819</v>
      </c>
      <c r="C23879" s="6" t="s">
        <v>23637</v>
      </c>
    </row>
    <row r="23880">
      <c r="A23880" s="9">
        <f t="shared" si="1"/>
        <v>17287</v>
      </c>
      <c r="B23880" s="5" t="s">
        <v>14820</v>
      </c>
      <c r="C23880" s="6" t="s">
        <v>462</v>
      </c>
    </row>
    <row r="23881">
      <c r="A23881" s="9">
        <f t="shared" si="1"/>
        <v>17287</v>
      </c>
      <c r="B23881" s="5" t="s">
        <v>14820</v>
      </c>
      <c r="C23881" s="6" t="s">
        <v>23637</v>
      </c>
    </row>
    <row r="23882">
      <c r="A23882" s="9">
        <f t="shared" si="1"/>
        <v>17288</v>
      </c>
      <c r="B23882" s="8" t="s">
        <v>14821</v>
      </c>
      <c r="C23882" s="9" t="s">
        <v>177</v>
      </c>
    </row>
    <row r="23883">
      <c r="A23883" s="9">
        <f t="shared" si="1"/>
        <v>17289</v>
      </c>
      <c r="B23883" s="8" t="s">
        <v>14822</v>
      </c>
      <c r="C23883" s="6" t="s">
        <v>672</v>
      </c>
    </row>
    <row r="23884">
      <c r="A23884" s="9">
        <f t="shared" si="1"/>
        <v>17289</v>
      </c>
      <c r="B23884" s="8" t="s">
        <v>14822</v>
      </c>
      <c r="C23884" s="6" t="s">
        <v>91</v>
      </c>
    </row>
    <row r="23885">
      <c r="A23885" s="9">
        <f t="shared" si="1"/>
        <v>17289</v>
      </c>
      <c r="B23885" s="8" t="s">
        <v>14822</v>
      </c>
      <c r="C23885" s="9" t="s">
        <v>60</v>
      </c>
    </row>
    <row r="23886">
      <c r="A23886" s="9">
        <f t="shared" si="1"/>
        <v>17289</v>
      </c>
      <c r="B23886" s="8" t="s">
        <v>14822</v>
      </c>
      <c r="C23886" s="6" t="s">
        <v>23637</v>
      </c>
    </row>
    <row r="23887">
      <c r="A23887" s="9">
        <f t="shared" si="1"/>
        <v>17290</v>
      </c>
      <c r="B23887" s="8" t="s">
        <v>14823</v>
      </c>
      <c r="C23887" s="9" t="s">
        <v>56</v>
      </c>
    </row>
    <row r="23888">
      <c r="A23888" s="9">
        <f t="shared" si="1"/>
        <v>17291</v>
      </c>
      <c r="B23888" s="5" t="s">
        <v>14824</v>
      </c>
      <c r="C23888" s="6" t="s">
        <v>405</v>
      </c>
    </row>
    <row r="23889">
      <c r="A23889" s="9">
        <f t="shared" si="1"/>
        <v>17291</v>
      </c>
      <c r="B23889" s="5" t="s">
        <v>14824</v>
      </c>
      <c r="C23889" s="6" t="s">
        <v>23637</v>
      </c>
    </row>
    <row r="23890">
      <c r="A23890" s="9">
        <f t="shared" si="1"/>
        <v>17292</v>
      </c>
      <c r="B23890" s="5" t="s">
        <v>14825</v>
      </c>
      <c r="C23890" s="6" t="s">
        <v>324</v>
      </c>
    </row>
    <row r="23891">
      <c r="A23891" s="9">
        <f t="shared" si="1"/>
        <v>17292</v>
      </c>
      <c r="B23891" s="5" t="s">
        <v>14825</v>
      </c>
      <c r="C23891" s="6" t="s">
        <v>23637</v>
      </c>
    </row>
    <row r="23892">
      <c r="A23892" s="9">
        <f t="shared" si="1"/>
        <v>17293</v>
      </c>
      <c r="B23892" s="25" t="s">
        <v>26349</v>
      </c>
      <c r="C23892" s="26" t="s">
        <v>10122</v>
      </c>
    </row>
    <row r="23893">
      <c r="A23893" s="9">
        <f t="shared" si="1"/>
        <v>17293</v>
      </c>
      <c r="B23893" s="27" t="s">
        <v>26349</v>
      </c>
      <c r="C23893" s="28" t="s">
        <v>23637</v>
      </c>
    </row>
    <row r="23894">
      <c r="A23894" s="9">
        <f t="shared" si="1"/>
        <v>17294</v>
      </c>
      <c r="B23894" s="8" t="s">
        <v>14826</v>
      </c>
      <c r="C23894" s="6" t="s">
        <v>452</v>
      </c>
    </row>
    <row r="23895">
      <c r="A23895" s="9">
        <f t="shared" si="1"/>
        <v>17294</v>
      </c>
      <c r="B23895" s="8" t="s">
        <v>14826</v>
      </c>
      <c r="C23895" s="9" t="s">
        <v>142</v>
      </c>
    </row>
    <row r="23896">
      <c r="A23896" s="9">
        <f t="shared" si="1"/>
        <v>17294</v>
      </c>
      <c r="B23896" s="8" t="s">
        <v>14826</v>
      </c>
      <c r="C23896" s="6" t="s">
        <v>23637</v>
      </c>
    </row>
    <row r="23897">
      <c r="A23897" s="9">
        <f t="shared" si="1"/>
        <v>17295</v>
      </c>
      <c r="B23897" s="8" t="s">
        <v>14827</v>
      </c>
      <c r="C23897" s="6" t="s">
        <v>14828</v>
      </c>
    </row>
    <row r="23898">
      <c r="A23898" s="9">
        <f t="shared" si="1"/>
        <v>17295</v>
      </c>
      <c r="B23898" s="8" t="s">
        <v>14827</v>
      </c>
      <c r="C23898" s="6" t="s">
        <v>23637</v>
      </c>
    </row>
    <row r="23899">
      <c r="A23899" s="9">
        <f t="shared" si="1"/>
        <v>17296</v>
      </c>
      <c r="B23899" s="8" t="s">
        <v>14829</v>
      </c>
      <c r="C23899" s="9" t="s">
        <v>56</v>
      </c>
    </row>
    <row r="23900">
      <c r="A23900" s="9">
        <f t="shared" si="1"/>
        <v>17296</v>
      </c>
      <c r="B23900" s="8" t="s">
        <v>14829</v>
      </c>
      <c r="C23900" s="9" t="s">
        <v>162</v>
      </c>
    </row>
    <row r="23901">
      <c r="A23901" s="9">
        <f t="shared" si="1"/>
        <v>17297</v>
      </c>
      <c r="B23901" s="5" t="s">
        <v>14830</v>
      </c>
      <c r="C23901" s="6" t="s">
        <v>462</v>
      </c>
    </row>
    <row r="23902">
      <c r="A23902" s="9">
        <f t="shared" si="1"/>
        <v>17297</v>
      </c>
      <c r="B23902" s="5" t="s">
        <v>14830</v>
      </c>
      <c r="C23902" s="6" t="s">
        <v>23637</v>
      </c>
    </row>
    <row r="23903">
      <c r="A23903" s="9">
        <f t="shared" si="1"/>
        <v>17298</v>
      </c>
      <c r="B23903" s="5" t="s">
        <v>14831</v>
      </c>
      <c r="C23903" s="6" t="s">
        <v>196</v>
      </c>
    </row>
    <row r="23904">
      <c r="A23904" s="9">
        <f t="shared" si="1"/>
        <v>17298</v>
      </c>
      <c r="B23904" s="5" t="s">
        <v>14831</v>
      </c>
      <c r="C23904" s="6" t="s">
        <v>23637</v>
      </c>
    </row>
    <row r="23905">
      <c r="A23905" s="9">
        <f t="shared" si="1"/>
        <v>17299</v>
      </c>
      <c r="B23905" s="5" t="s">
        <v>14832</v>
      </c>
      <c r="C23905" s="6" t="s">
        <v>324</v>
      </c>
    </row>
    <row r="23906">
      <c r="A23906" s="9">
        <f t="shared" si="1"/>
        <v>17299</v>
      </c>
      <c r="B23906" s="5" t="s">
        <v>14832</v>
      </c>
      <c r="C23906" s="6" t="s">
        <v>23637</v>
      </c>
    </row>
    <row r="23907">
      <c r="A23907" s="9">
        <f t="shared" si="1"/>
        <v>17300</v>
      </c>
      <c r="B23907" s="5" t="s">
        <v>14833</v>
      </c>
      <c r="C23907" s="6" t="s">
        <v>452</v>
      </c>
    </row>
    <row r="23908">
      <c r="A23908" s="9">
        <f t="shared" si="1"/>
        <v>17300</v>
      </c>
      <c r="B23908" s="5" t="s">
        <v>14833</v>
      </c>
      <c r="C23908" s="6" t="s">
        <v>23637</v>
      </c>
    </row>
    <row r="23909">
      <c r="A23909" s="9">
        <f t="shared" si="1"/>
        <v>17301</v>
      </c>
      <c r="B23909" s="25" t="s">
        <v>26350</v>
      </c>
      <c r="C23909" s="26" t="s">
        <v>672</v>
      </c>
    </row>
    <row r="23910">
      <c r="A23910" s="9">
        <f t="shared" si="1"/>
        <v>17301</v>
      </c>
      <c r="B23910" s="27" t="s">
        <v>26350</v>
      </c>
      <c r="C23910" s="28" t="s">
        <v>23637</v>
      </c>
    </row>
    <row r="23911">
      <c r="A23911" s="9">
        <f t="shared" si="1"/>
        <v>17302</v>
      </c>
      <c r="B23911" s="25" t="s">
        <v>26351</v>
      </c>
      <c r="C23911" s="26" t="s">
        <v>10122</v>
      </c>
    </row>
    <row r="23912">
      <c r="A23912" s="9">
        <f t="shared" si="1"/>
        <v>17302</v>
      </c>
      <c r="B23912" s="27" t="s">
        <v>26351</v>
      </c>
      <c r="C23912" s="28" t="s">
        <v>23637</v>
      </c>
    </row>
    <row r="23913">
      <c r="A23913" s="9">
        <f t="shared" si="1"/>
        <v>17303</v>
      </c>
      <c r="B23913" s="25" t="s">
        <v>26352</v>
      </c>
      <c r="C23913" s="26" t="s">
        <v>10122</v>
      </c>
    </row>
    <row r="23914">
      <c r="A23914" s="9">
        <f t="shared" si="1"/>
        <v>17303</v>
      </c>
      <c r="B23914" s="27" t="s">
        <v>26352</v>
      </c>
      <c r="C23914" s="28" t="s">
        <v>23637</v>
      </c>
    </row>
    <row r="23915">
      <c r="A23915" s="9">
        <f t="shared" si="1"/>
        <v>17304</v>
      </c>
      <c r="B23915" s="5" t="s">
        <v>14834</v>
      </c>
      <c r="C23915" s="6" t="s">
        <v>788</v>
      </c>
    </row>
    <row r="23916">
      <c r="A23916" s="9">
        <f t="shared" si="1"/>
        <v>17304</v>
      </c>
      <c r="B23916" s="5" t="s">
        <v>14834</v>
      </c>
      <c r="C23916" s="6" t="s">
        <v>23637</v>
      </c>
    </row>
    <row r="23917">
      <c r="A23917" s="9">
        <f t="shared" si="1"/>
        <v>17305</v>
      </c>
      <c r="B23917" s="5" t="s">
        <v>14835</v>
      </c>
      <c r="C23917" s="6" t="s">
        <v>405</v>
      </c>
    </row>
    <row r="23918">
      <c r="A23918" s="9">
        <f t="shared" si="1"/>
        <v>17305</v>
      </c>
      <c r="B23918" s="5" t="s">
        <v>14835</v>
      </c>
      <c r="C23918" s="6" t="s">
        <v>23637</v>
      </c>
    </row>
    <row r="23919">
      <c r="A23919" s="9">
        <f t="shared" si="1"/>
        <v>17306</v>
      </c>
      <c r="B23919" s="5" t="s">
        <v>14836</v>
      </c>
      <c r="C23919" s="6" t="s">
        <v>196</v>
      </c>
    </row>
    <row r="23920">
      <c r="A23920" s="9">
        <f t="shared" si="1"/>
        <v>17306</v>
      </c>
      <c r="B23920" s="5" t="s">
        <v>14836</v>
      </c>
      <c r="C23920" s="6" t="s">
        <v>23637</v>
      </c>
    </row>
    <row r="23921">
      <c r="A23921" s="9">
        <f t="shared" si="1"/>
        <v>17307</v>
      </c>
      <c r="B23921" s="5" t="s">
        <v>14837</v>
      </c>
      <c r="C23921" s="6" t="s">
        <v>267</v>
      </c>
    </row>
    <row r="23922">
      <c r="A23922" s="9">
        <f t="shared" si="1"/>
        <v>17307</v>
      </c>
      <c r="B23922" s="5" t="s">
        <v>14837</v>
      </c>
      <c r="C23922" s="6" t="s">
        <v>91</v>
      </c>
    </row>
    <row r="23923">
      <c r="A23923" s="9">
        <f t="shared" si="1"/>
        <v>17307</v>
      </c>
      <c r="B23923" s="5" t="s">
        <v>14837</v>
      </c>
      <c r="C23923" s="6" t="s">
        <v>23637</v>
      </c>
    </row>
    <row r="23924">
      <c r="A23924" s="9">
        <f t="shared" si="1"/>
        <v>17308</v>
      </c>
      <c r="B23924" s="5" t="s">
        <v>14838</v>
      </c>
      <c r="C23924" s="6" t="s">
        <v>267</v>
      </c>
    </row>
    <row r="23925">
      <c r="A23925" s="9">
        <f t="shared" si="1"/>
        <v>17308</v>
      </c>
      <c r="B23925" s="5" t="s">
        <v>14838</v>
      </c>
      <c r="C23925" s="6" t="s">
        <v>91</v>
      </c>
    </row>
    <row r="23926">
      <c r="A23926" s="9">
        <f t="shared" si="1"/>
        <v>17308</v>
      </c>
      <c r="B23926" s="5" t="s">
        <v>14838</v>
      </c>
      <c r="C23926" s="6" t="s">
        <v>23637</v>
      </c>
    </row>
    <row r="23927">
      <c r="A23927" s="9">
        <f t="shared" si="1"/>
        <v>17309</v>
      </c>
      <c r="B23927" s="5" t="s">
        <v>14839</v>
      </c>
      <c r="C23927" s="6" t="s">
        <v>267</v>
      </c>
    </row>
    <row r="23928">
      <c r="A23928" s="9">
        <f t="shared" si="1"/>
        <v>17309</v>
      </c>
      <c r="B23928" s="5" t="s">
        <v>14839</v>
      </c>
      <c r="C23928" s="6" t="s">
        <v>23637</v>
      </c>
    </row>
    <row r="23929">
      <c r="A23929" s="9">
        <f t="shared" si="1"/>
        <v>17310</v>
      </c>
      <c r="B23929" s="5" t="s">
        <v>14840</v>
      </c>
      <c r="C23929" s="6" t="s">
        <v>313</v>
      </c>
    </row>
    <row r="23930">
      <c r="A23930" s="9">
        <f t="shared" si="1"/>
        <v>17311</v>
      </c>
      <c r="B23930" s="5" t="s">
        <v>14841</v>
      </c>
      <c r="C23930" s="6" t="s">
        <v>162</v>
      </c>
    </row>
    <row r="23931">
      <c r="A23931" s="9">
        <f t="shared" si="1"/>
        <v>17311</v>
      </c>
      <c r="B23931" s="5" t="s">
        <v>14841</v>
      </c>
      <c r="C23931" s="6" t="s">
        <v>142</v>
      </c>
    </row>
    <row r="23932">
      <c r="A23932" s="9">
        <f t="shared" si="1"/>
        <v>17311</v>
      </c>
      <c r="B23932" s="5" t="s">
        <v>14841</v>
      </c>
      <c r="C23932" s="6" t="s">
        <v>150</v>
      </c>
    </row>
    <row r="23933">
      <c r="A23933" s="9">
        <f t="shared" si="1"/>
        <v>17311</v>
      </c>
      <c r="B23933" s="5" t="s">
        <v>14841</v>
      </c>
      <c r="C23933" s="6" t="s">
        <v>23637</v>
      </c>
    </row>
    <row r="23934">
      <c r="A23934" s="9">
        <f t="shared" si="1"/>
        <v>17312</v>
      </c>
      <c r="B23934" s="5" t="s">
        <v>14842</v>
      </c>
      <c r="C23934" s="6" t="s">
        <v>142</v>
      </c>
    </row>
    <row r="23935">
      <c r="A23935" s="9">
        <f t="shared" si="1"/>
        <v>17313</v>
      </c>
      <c r="B23935" s="5" t="s">
        <v>14843</v>
      </c>
      <c r="C23935" s="6" t="s">
        <v>452</v>
      </c>
    </row>
    <row r="23936">
      <c r="A23936" s="9">
        <f t="shared" si="1"/>
        <v>17313</v>
      </c>
      <c r="B23936" s="5" t="s">
        <v>14843</v>
      </c>
      <c r="C23936" s="6" t="s">
        <v>23637</v>
      </c>
    </row>
    <row r="23937">
      <c r="A23937" s="9">
        <f t="shared" si="1"/>
        <v>17314</v>
      </c>
      <c r="B23937" s="5" t="s">
        <v>14844</v>
      </c>
      <c r="C23937" s="6" t="s">
        <v>179</v>
      </c>
    </row>
    <row r="23938">
      <c r="A23938" s="9">
        <f t="shared" si="1"/>
        <v>17314</v>
      </c>
      <c r="B23938" s="5" t="s">
        <v>14844</v>
      </c>
      <c r="C23938" s="6" t="s">
        <v>23637</v>
      </c>
    </row>
    <row r="23939">
      <c r="A23939" s="9">
        <f t="shared" si="1"/>
        <v>17315</v>
      </c>
      <c r="B23939" s="5" t="s">
        <v>14845</v>
      </c>
      <c r="C23939" s="6" t="s">
        <v>365</v>
      </c>
    </row>
    <row r="23940">
      <c r="A23940" s="9">
        <f t="shared" si="1"/>
        <v>17316</v>
      </c>
      <c r="B23940" s="8" t="s">
        <v>14846</v>
      </c>
      <c r="C23940" s="9" t="s">
        <v>780</v>
      </c>
    </row>
    <row r="23941">
      <c r="A23941" s="9">
        <f t="shared" si="1"/>
        <v>17317</v>
      </c>
      <c r="B23941" s="5" t="s">
        <v>14847</v>
      </c>
      <c r="C23941" s="6" t="s">
        <v>324</v>
      </c>
    </row>
    <row r="23942">
      <c r="A23942" s="9">
        <f t="shared" si="1"/>
        <v>17317</v>
      </c>
      <c r="B23942" s="5" t="s">
        <v>14847</v>
      </c>
      <c r="C23942" s="6" t="s">
        <v>23637</v>
      </c>
    </row>
    <row r="23943">
      <c r="A23943" s="9">
        <f t="shared" si="1"/>
        <v>17318</v>
      </c>
      <c r="B23943" s="8" t="s">
        <v>14848</v>
      </c>
      <c r="C23943" s="6" t="s">
        <v>672</v>
      </c>
    </row>
    <row r="23944">
      <c r="A23944" s="9">
        <f t="shared" si="1"/>
        <v>17318</v>
      </c>
      <c r="B23944" s="8" t="s">
        <v>14848</v>
      </c>
      <c r="C23944" s="6" t="s">
        <v>91</v>
      </c>
    </row>
    <row r="23945">
      <c r="A23945" s="9">
        <f t="shared" si="1"/>
        <v>17318</v>
      </c>
      <c r="B23945" s="8" t="s">
        <v>14848</v>
      </c>
      <c r="C23945" s="9" t="s">
        <v>60</v>
      </c>
    </row>
    <row r="23946">
      <c r="A23946" s="9">
        <f t="shared" si="1"/>
        <v>17318</v>
      </c>
      <c r="B23946" s="8" t="s">
        <v>14848</v>
      </c>
      <c r="C23946" s="6" t="s">
        <v>23637</v>
      </c>
    </row>
    <row r="23947">
      <c r="A23947" s="9">
        <f t="shared" si="1"/>
        <v>17319</v>
      </c>
      <c r="B23947" s="5" t="s">
        <v>14849</v>
      </c>
      <c r="C23947" s="6" t="s">
        <v>267</v>
      </c>
    </row>
    <row r="23948">
      <c r="A23948" s="9">
        <f t="shared" si="1"/>
        <v>17319</v>
      </c>
      <c r="B23948" s="5" t="s">
        <v>14849</v>
      </c>
      <c r="C23948" s="6" t="s">
        <v>91</v>
      </c>
    </row>
    <row r="23949">
      <c r="A23949" s="9">
        <f t="shared" si="1"/>
        <v>17319</v>
      </c>
      <c r="B23949" s="5" t="s">
        <v>14849</v>
      </c>
      <c r="C23949" s="6" t="s">
        <v>23637</v>
      </c>
    </row>
    <row r="23950">
      <c r="A23950" s="9">
        <f t="shared" si="1"/>
        <v>17320</v>
      </c>
      <c r="B23950" s="5" t="s">
        <v>14850</v>
      </c>
      <c r="C23950" s="6" t="s">
        <v>142</v>
      </c>
    </row>
    <row r="23951">
      <c r="A23951" s="9">
        <f t="shared" si="1"/>
        <v>17321</v>
      </c>
      <c r="B23951" s="8" t="s">
        <v>14851</v>
      </c>
      <c r="C23951" s="9" t="s">
        <v>142</v>
      </c>
    </row>
    <row r="23952">
      <c r="A23952" s="9">
        <f t="shared" si="1"/>
        <v>17322</v>
      </c>
      <c r="B23952" s="5" t="s">
        <v>14852</v>
      </c>
      <c r="C23952" s="6" t="s">
        <v>162</v>
      </c>
    </row>
    <row r="23953">
      <c r="A23953" s="9">
        <f t="shared" si="1"/>
        <v>17323</v>
      </c>
      <c r="B23953" s="5" t="s">
        <v>14853</v>
      </c>
      <c r="C23953" s="6" t="s">
        <v>336</v>
      </c>
    </row>
    <row r="23954">
      <c r="A23954" s="9">
        <f t="shared" si="1"/>
        <v>17323</v>
      </c>
      <c r="B23954" s="5" t="s">
        <v>14853</v>
      </c>
      <c r="C23954" s="6" t="s">
        <v>23637</v>
      </c>
    </row>
    <row r="23955">
      <c r="A23955" s="9">
        <f t="shared" si="1"/>
        <v>17324</v>
      </c>
      <c r="B23955" s="5" t="s">
        <v>14854</v>
      </c>
      <c r="C23955" s="6" t="s">
        <v>336</v>
      </c>
    </row>
    <row r="23956">
      <c r="A23956" s="9">
        <f t="shared" si="1"/>
        <v>17324</v>
      </c>
      <c r="B23956" s="5" t="s">
        <v>14854</v>
      </c>
      <c r="C23956" s="6" t="s">
        <v>23637</v>
      </c>
    </row>
    <row r="23957">
      <c r="A23957" s="9">
        <f t="shared" si="1"/>
        <v>17325</v>
      </c>
      <c r="B23957" s="25" t="s">
        <v>26353</v>
      </c>
      <c r="C23957" s="26" t="s">
        <v>487</v>
      </c>
    </row>
    <row r="23958">
      <c r="A23958" s="9">
        <f t="shared" si="1"/>
        <v>17325</v>
      </c>
      <c r="B23958" s="27" t="s">
        <v>26353</v>
      </c>
      <c r="C23958" s="28" t="s">
        <v>23637</v>
      </c>
    </row>
    <row r="23959">
      <c r="A23959" s="9">
        <f t="shared" si="1"/>
        <v>17326</v>
      </c>
      <c r="B23959" s="5" t="s">
        <v>14855</v>
      </c>
      <c r="C23959" s="6" t="s">
        <v>267</v>
      </c>
    </row>
    <row r="23960">
      <c r="A23960" s="9">
        <f t="shared" si="1"/>
        <v>17326</v>
      </c>
      <c r="B23960" s="5" t="s">
        <v>14855</v>
      </c>
      <c r="C23960" s="6" t="s">
        <v>91</v>
      </c>
    </row>
    <row r="23961">
      <c r="A23961" s="9">
        <f t="shared" si="1"/>
        <v>17326</v>
      </c>
      <c r="B23961" s="5" t="s">
        <v>14855</v>
      </c>
      <c r="C23961" s="6" t="s">
        <v>23637</v>
      </c>
    </row>
    <row r="23962">
      <c r="A23962" s="9">
        <f t="shared" si="1"/>
        <v>17327</v>
      </c>
      <c r="B23962" s="5" t="s">
        <v>14856</v>
      </c>
      <c r="C23962" s="6" t="s">
        <v>153</v>
      </c>
    </row>
    <row r="23963">
      <c r="A23963" s="9">
        <f t="shared" si="1"/>
        <v>17327</v>
      </c>
      <c r="B23963" s="5" t="s">
        <v>14856</v>
      </c>
      <c r="C23963" s="6" t="s">
        <v>23637</v>
      </c>
    </row>
    <row r="23964">
      <c r="A23964" s="9">
        <f t="shared" si="1"/>
        <v>17328</v>
      </c>
      <c r="B23964" s="30" t="s">
        <v>26354</v>
      </c>
      <c r="C23964" s="26" t="s">
        <v>23639</v>
      </c>
    </row>
    <row r="23965">
      <c r="A23965" s="9">
        <f t="shared" si="1"/>
        <v>17328</v>
      </c>
      <c r="B23965" s="30" t="s">
        <v>26354</v>
      </c>
      <c r="C23965" s="26" t="s">
        <v>60</v>
      </c>
    </row>
    <row r="23966">
      <c r="A23966" s="9">
        <f t="shared" si="1"/>
        <v>17329</v>
      </c>
      <c r="B23966" s="25" t="s">
        <v>26355</v>
      </c>
      <c r="C23966" s="26" t="s">
        <v>10122</v>
      </c>
    </row>
    <row r="23967">
      <c r="A23967" s="9">
        <f t="shared" si="1"/>
        <v>17329</v>
      </c>
      <c r="B23967" s="27" t="s">
        <v>26355</v>
      </c>
      <c r="C23967" s="28" t="s">
        <v>23637</v>
      </c>
    </row>
    <row r="23968">
      <c r="A23968" s="9">
        <f t="shared" si="1"/>
        <v>17330</v>
      </c>
      <c r="B23968" s="8" t="s">
        <v>14857</v>
      </c>
      <c r="C23968" s="9" t="s">
        <v>530</v>
      </c>
    </row>
    <row r="23969">
      <c r="A23969" s="9">
        <f t="shared" si="1"/>
        <v>17331</v>
      </c>
      <c r="B23969" s="5" t="s">
        <v>14858</v>
      </c>
      <c r="C23969" s="6" t="s">
        <v>267</v>
      </c>
    </row>
    <row r="23970">
      <c r="A23970" s="9">
        <f t="shared" si="1"/>
        <v>17331</v>
      </c>
      <c r="B23970" s="5" t="s">
        <v>14858</v>
      </c>
      <c r="C23970" s="6" t="s">
        <v>405</v>
      </c>
    </row>
    <row r="23971">
      <c r="A23971" s="9">
        <f t="shared" si="1"/>
        <v>17331</v>
      </c>
      <c r="B23971" s="5" t="s">
        <v>14858</v>
      </c>
      <c r="C23971" s="6" t="s">
        <v>23637</v>
      </c>
    </row>
    <row r="23972">
      <c r="A23972" s="9">
        <f t="shared" si="1"/>
        <v>17332</v>
      </c>
      <c r="B23972" s="27" t="s">
        <v>26356</v>
      </c>
      <c r="C23972" s="28" t="s">
        <v>23637</v>
      </c>
    </row>
    <row r="23973">
      <c r="A23973" s="9">
        <f t="shared" si="1"/>
        <v>17333</v>
      </c>
      <c r="B23973" s="5" t="s">
        <v>14859</v>
      </c>
      <c r="C23973" s="6" t="s">
        <v>267</v>
      </c>
    </row>
    <row r="23974">
      <c r="A23974" s="9">
        <f t="shared" si="1"/>
        <v>17333</v>
      </c>
      <c r="B23974" s="5" t="s">
        <v>14859</v>
      </c>
      <c r="C23974" s="6" t="s">
        <v>405</v>
      </c>
    </row>
    <row r="23975">
      <c r="A23975" s="9">
        <f t="shared" si="1"/>
        <v>17333</v>
      </c>
      <c r="B23975" s="5" t="s">
        <v>14859</v>
      </c>
      <c r="C23975" s="6" t="s">
        <v>23637</v>
      </c>
    </row>
    <row r="23976">
      <c r="A23976" s="9">
        <f t="shared" si="1"/>
        <v>17334</v>
      </c>
      <c r="B23976" s="5" t="s">
        <v>14860</v>
      </c>
      <c r="C23976" s="6" t="s">
        <v>267</v>
      </c>
    </row>
    <row r="23977">
      <c r="A23977" s="9">
        <f t="shared" si="1"/>
        <v>17334</v>
      </c>
      <c r="B23977" s="5" t="s">
        <v>14860</v>
      </c>
      <c r="C23977" s="6" t="s">
        <v>405</v>
      </c>
    </row>
    <row r="23978">
      <c r="A23978" s="9">
        <f t="shared" si="1"/>
        <v>17334</v>
      </c>
      <c r="B23978" s="5" t="s">
        <v>14860</v>
      </c>
      <c r="C23978" s="6" t="s">
        <v>23637</v>
      </c>
    </row>
    <row r="23979">
      <c r="A23979" s="9">
        <f t="shared" si="1"/>
        <v>17335</v>
      </c>
      <c r="B23979" s="5" t="s">
        <v>14861</v>
      </c>
      <c r="C23979" s="6" t="s">
        <v>336</v>
      </c>
    </row>
    <row r="23980">
      <c r="A23980" s="9">
        <f t="shared" si="1"/>
        <v>17335</v>
      </c>
      <c r="B23980" s="5" t="s">
        <v>14861</v>
      </c>
      <c r="C23980" s="6" t="s">
        <v>162</v>
      </c>
    </row>
    <row r="23981">
      <c r="A23981" s="9">
        <f t="shared" si="1"/>
        <v>17335</v>
      </c>
      <c r="B23981" s="5" t="s">
        <v>14861</v>
      </c>
      <c r="C23981" s="6" t="s">
        <v>23637</v>
      </c>
    </row>
    <row r="23982">
      <c r="A23982" s="9">
        <f t="shared" si="1"/>
        <v>17336</v>
      </c>
      <c r="B23982" s="5" t="s">
        <v>14862</v>
      </c>
      <c r="C23982" s="6" t="s">
        <v>462</v>
      </c>
    </row>
    <row r="23983">
      <c r="A23983" s="9">
        <f t="shared" si="1"/>
        <v>17336</v>
      </c>
      <c r="B23983" s="5" t="s">
        <v>14862</v>
      </c>
      <c r="C23983" s="6" t="s">
        <v>23637</v>
      </c>
    </row>
    <row r="23984">
      <c r="A23984" s="9">
        <f t="shared" si="1"/>
        <v>17337</v>
      </c>
      <c r="B23984" s="5" t="s">
        <v>14863</v>
      </c>
      <c r="C23984" s="6" t="s">
        <v>326</v>
      </c>
    </row>
    <row r="23985">
      <c r="A23985" s="9">
        <f t="shared" si="1"/>
        <v>17337</v>
      </c>
      <c r="B23985" s="5" t="s">
        <v>14863</v>
      </c>
      <c r="C23985" s="6" t="s">
        <v>23637</v>
      </c>
    </row>
    <row r="23986">
      <c r="A23986" s="9">
        <f t="shared" si="1"/>
        <v>17338</v>
      </c>
      <c r="B23986" s="5" t="s">
        <v>14864</v>
      </c>
      <c r="C23986" s="6" t="s">
        <v>462</v>
      </c>
    </row>
    <row r="23987">
      <c r="A23987" s="9">
        <f t="shared" si="1"/>
        <v>17338</v>
      </c>
      <c r="B23987" s="5" t="s">
        <v>14864</v>
      </c>
      <c r="C23987" s="6" t="s">
        <v>23637</v>
      </c>
    </row>
    <row r="23988">
      <c r="A23988" s="9">
        <f t="shared" si="1"/>
        <v>17339</v>
      </c>
      <c r="B23988" s="25" t="s">
        <v>26357</v>
      </c>
      <c r="C23988" s="26" t="s">
        <v>446</v>
      </c>
    </row>
    <row r="23989">
      <c r="A23989" s="9">
        <f t="shared" si="1"/>
        <v>17339</v>
      </c>
      <c r="B23989" s="27" t="s">
        <v>26357</v>
      </c>
      <c r="C23989" s="28" t="s">
        <v>23637</v>
      </c>
    </row>
    <row r="23990">
      <c r="A23990" s="9">
        <f t="shared" si="1"/>
        <v>17340</v>
      </c>
      <c r="B23990" s="8" t="s">
        <v>14865</v>
      </c>
      <c r="C23990" s="9" t="s">
        <v>60</v>
      </c>
    </row>
    <row r="23991">
      <c r="A23991" s="9">
        <f t="shared" si="1"/>
        <v>17341</v>
      </c>
      <c r="B23991" s="5" t="s">
        <v>14866</v>
      </c>
      <c r="C23991" s="6" t="s">
        <v>405</v>
      </c>
    </row>
    <row r="23992">
      <c r="A23992" s="9">
        <f t="shared" si="1"/>
        <v>17341</v>
      </c>
      <c r="B23992" s="5" t="s">
        <v>14866</v>
      </c>
      <c r="C23992" s="6" t="s">
        <v>23637</v>
      </c>
    </row>
    <row r="23993">
      <c r="A23993" s="9">
        <f t="shared" si="1"/>
        <v>17342</v>
      </c>
      <c r="B23993" s="5" t="s">
        <v>14867</v>
      </c>
      <c r="C23993" s="6" t="s">
        <v>267</v>
      </c>
    </row>
    <row r="23994">
      <c r="A23994" s="9">
        <f t="shared" si="1"/>
        <v>17342</v>
      </c>
      <c r="B23994" s="5" t="s">
        <v>14867</v>
      </c>
      <c r="C23994" s="6" t="s">
        <v>405</v>
      </c>
    </row>
    <row r="23995">
      <c r="A23995" s="9">
        <f t="shared" si="1"/>
        <v>17342</v>
      </c>
      <c r="B23995" s="5" t="s">
        <v>14867</v>
      </c>
      <c r="C23995" s="6" t="s">
        <v>23637</v>
      </c>
    </row>
    <row r="23996">
      <c r="A23996" s="9">
        <f t="shared" si="1"/>
        <v>17343</v>
      </c>
      <c r="B23996" s="5" t="s">
        <v>14868</v>
      </c>
      <c r="C23996" s="6" t="s">
        <v>326</v>
      </c>
    </row>
    <row r="23997">
      <c r="A23997" s="9">
        <f t="shared" si="1"/>
        <v>17343</v>
      </c>
      <c r="B23997" s="5" t="s">
        <v>14868</v>
      </c>
      <c r="C23997" s="6" t="s">
        <v>23637</v>
      </c>
    </row>
    <row r="23998">
      <c r="A23998" s="9">
        <f t="shared" si="1"/>
        <v>17344</v>
      </c>
      <c r="B23998" s="25" t="s">
        <v>26358</v>
      </c>
      <c r="C23998" s="26" t="s">
        <v>10122</v>
      </c>
    </row>
    <row r="23999">
      <c r="A23999" s="9">
        <f t="shared" si="1"/>
        <v>17345</v>
      </c>
      <c r="B23999" s="5" t="s">
        <v>14869</v>
      </c>
      <c r="C23999" s="6" t="s">
        <v>405</v>
      </c>
    </row>
    <row r="24000">
      <c r="A24000" s="9">
        <f t="shared" si="1"/>
        <v>17345</v>
      </c>
      <c r="B24000" s="5" t="s">
        <v>14869</v>
      </c>
      <c r="C24000" s="6" t="s">
        <v>23637</v>
      </c>
    </row>
    <row r="24001">
      <c r="A24001" s="9">
        <f t="shared" si="1"/>
        <v>17346</v>
      </c>
      <c r="B24001" s="5" t="s">
        <v>14870</v>
      </c>
      <c r="C24001" s="6" t="s">
        <v>4</v>
      </c>
    </row>
    <row r="24002">
      <c r="A24002" s="9">
        <f t="shared" si="1"/>
        <v>17347</v>
      </c>
      <c r="B24002" s="27" t="s">
        <v>26359</v>
      </c>
      <c r="C24002" s="28" t="s">
        <v>23637</v>
      </c>
    </row>
    <row r="24003">
      <c r="A24003" s="9">
        <f t="shared" si="1"/>
        <v>17347</v>
      </c>
      <c r="B24003" s="27" t="s">
        <v>26359</v>
      </c>
      <c r="C24003" s="26" t="s">
        <v>90</v>
      </c>
    </row>
    <row r="24004">
      <c r="A24004" s="9">
        <f t="shared" si="1"/>
        <v>17347</v>
      </c>
      <c r="B24004" s="25" t="s">
        <v>26359</v>
      </c>
      <c r="C24004" s="34" t="s">
        <v>60</v>
      </c>
    </row>
    <row r="24005">
      <c r="A24005" s="9">
        <f t="shared" si="1"/>
        <v>17347</v>
      </c>
      <c r="B24005" s="25" t="s">
        <v>26359</v>
      </c>
      <c r="C24005" s="34" t="s">
        <v>24</v>
      </c>
    </row>
    <row r="24006">
      <c r="A24006" s="9">
        <f t="shared" si="1"/>
        <v>17347</v>
      </c>
      <c r="B24006" s="25" t="s">
        <v>26359</v>
      </c>
      <c r="C24006" s="34" t="s">
        <v>54</v>
      </c>
    </row>
    <row r="24007">
      <c r="A24007" s="9">
        <f t="shared" si="1"/>
        <v>17347</v>
      </c>
      <c r="B24007" s="25" t="s">
        <v>26359</v>
      </c>
      <c r="C24007" s="34" t="s">
        <v>267</v>
      </c>
    </row>
    <row r="24008">
      <c r="A24008" s="9">
        <f t="shared" si="1"/>
        <v>17347</v>
      </c>
      <c r="B24008" s="25" t="s">
        <v>26359</v>
      </c>
      <c r="C24008" s="34" t="s">
        <v>413</v>
      </c>
    </row>
    <row r="24009">
      <c r="A24009" s="9">
        <f t="shared" si="1"/>
        <v>17348</v>
      </c>
      <c r="B24009" s="5" t="s">
        <v>14871</v>
      </c>
      <c r="C24009" s="6" t="s">
        <v>336</v>
      </c>
    </row>
    <row r="24010">
      <c r="A24010" s="9">
        <f t="shared" si="1"/>
        <v>17348</v>
      </c>
      <c r="B24010" s="5" t="s">
        <v>14871</v>
      </c>
      <c r="C24010" s="6" t="s">
        <v>23637</v>
      </c>
    </row>
    <row r="24011">
      <c r="A24011" s="9">
        <f t="shared" si="1"/>
        <v>17349</v>
      </c>
      <c r="B24011" s="5" t="s">
        <v>14872</v>
      </c>
      <c r="C24011" s="6" t="s">
        <v>267</v>
      </c>
    </row>
    <row r="24012">
      <c r="A24012" s="9">
        <f t="shared" si="1"/>
        <v>17349</v>
      </c>
      <c r="B24012" s="5" t="s">
        <v>14872</v>
      </c>
      <c r="C24012" s="6" t="s">
        <v>23637</v>
      </c>
    </row>
    <row r="24013">
      <c r="A24013" s="9">
        <f t="shared" si="1"/>
        <v>17350</v>
      </c>
      <c r="B24013" s="5" t="s">
        <v>14873</v>
      </c>
      <c r="C24013" s="6" t="s">
        <v>267</v>
      </c>
    </row>
    <row r="24014">
      <c r="A24014" s="9">
        <f t="shared" si="1"/>
        <v>17350</v>
      </c>
      <c r="B24014" s="5" t="s">
        <v>14873</v>
      </c>
      <c r="C24014" s="6" t="s">
        <v>23637</v>
      </c>
    </row>
    <row r="24015">
      <c r="A24015" s="9">
        <f t="shared" si="1"/>
        <v>17351</v>
      </c>
      <c r="B24015" s="5" t="s">
        <v>14874</v>
      </c>
      <c r="C24015" s="6" t="s">
        <v>788</v>
      </c>
    </row>
    <row r="24016">
      <c r="A24016" s="9">
        <f t="shared" si="1"/>
        <v>17351</v>
      </c>
      <c r="B24016" s="5" t="s">
        <v>14874</v>
      </c>
      <c r="C24016" s="6" t="s">
        <v>23637</v>
      </c>
    </row>
    <row r="24017">
      <c r="A24017" s="9">
        <f t="shared" si="1"/>
        <v>17352</v>
      </c>
      <c r="B24017" s="8" t="s">
        <v>14875</v>
      </c>
      <c r="C24017" s="9" t="s">
        <v>616</v>
      </c>
    </row>
    <row r="24018">
      <c r="A24018" s="9">
        <f t="shared" si="1"/>
        <v>17352</v>
      </c>
      <c r="B24018" s="8" t="s">
        <v>14875</v>
      </c>
      <c r="C24018" s="9" t="s">
        <v>60</v>
      </c>
    </row>
    <row r="24019">
      <c r="A24019" s="9">
        <f t="shared" si="1"/>
        <v>17353</v>
      </c>
      <c r="B24019" s="5" t="s">
        <v>14876</v>
      </c>
      <c r="C24019" s="6" t="s">
        <v>267</v>
      </c>
    </row>
    <row r="24020">
      <c r="A24020" s="9">
        <f t="shared" si="1"/>
        <v>17353</v>
      </c>
      <c r="B24020" s="5" t="s">
        <v>14876</v>
      </c>
      <c r="C24020" s="6" t="s">
        <v>23637</v>
      </c>
    </row>
    <row r="24021">
      <c r="A24021" s="9">
        <f t="shared" si="1"/>
        <v>17354</v>
      </c>
      <c r="B24021" s="8" t="s">
        <v>14877</v>
      </c>
      <c r="C24021" s="9" t="s">
        <v>60</v>
      </c>
    </row>
    <row r="24022">
      <c r="A24022" s="9">
        <f t="shared" si="1"/>
        <v>17355</v>
      </c>
      <c r="B24022" s="5" t="s">
        <v>14878</v>
      </c>
      <c r="C24022" s="6" t="s">
        <v>324</v>
      </c>
    </row>
    <row r="24023">
      <c r="A24023" s="9">
        <f t="shared" si="1"/>
        <v>17355</v>
      </c>
      <c r="B24023" s="5" t="s">
        <v>14878</v>
      </c>
      <c r="C24023" s="6" t="s">
        <v>553</v>
      </c>
    </row>
    <row r="24024">
      <c r="A24024" s="9">
        <f t="shared" si="1"/>
        <v>17355</v>
      </c>
      <c r="B24024" s="5" t="s">
        <v>14878</v>
      </c>
      <c r="C24024" s="6" t="s">
        <v>23637</v>
      </c>
    </row>
    <row r="24025">
      <c r="A24025" s="9">
        <f t="shared" si="1"/>
        <v>17356</v>
      </c>
      <c r="B24025" s="5" t="s">
        <v>14879</v>
      </c>
      <c r="C24025" s="6" t="s">
        <v>267</v>
      </c>
    </row>
    <row r="24026">
      <c r="A24026" s="9">
        <f t="shared" si="1"/>
        <v>17356</v>
      </c>
      <c r="B24026" s="5" t="s">
        <v>14879</v>
      </c>
      <c r="C24026" s="6" t="s">
        <v>23637</v>
      </c>
    </row>
    <row r="24027">
      <c r="A24027" s="9">
        <f t="shared" si="1"/>
        <v>17357</v>
      </c>
      <c r="B24027" s="5" t="s">
        <v>14880</v>
      </c>
      <c r="C24027" s="6" t="s">
        <v>462</v>
      </c>
    </row>
    <row r="24028">
      <c r="A24028" s="9">
        <f t="shared" si="1"/>
        <v>17357</v>
      </c>
      <c r="B24028" s="5" t="s">
        <v>14880</v>
      </c>
      <c r="C24028" s="6" t="s">
        <v>23637</v>
      </c>
    </row>
    <row r="24029">
      <c r="A24029" s="9">
        <f t="shared" si="1"/>
        <v>17358</v>
      </c>
      <c r="B24029" s="8" t="s">
        <v>14881</v>
      </c>
      <c r="C24029" s="9" t="s">
        <v>142</v>
      </c>
    </row>
    <row r="24030">
      <c r="A24030" s="9">
        <f t="shared" si="1"/>
        <v>17359</v>
      </c>
      <c r="B24030" s="5" t="s">
        <v>14882</v>
      </c>
      <c r="C24030" s="6" t="s">
        <v>313</v>
      </c>
    </row>
    <row r="24031">
      <c r="A24031" s="9">
        <f t="shared" si="1"/>
        <v>17360</v>
      </c>
      <c r="B24031" s="25" t="s">
        <v>26360</v>
      </c>
      <c r="C24031" s="26" t="s">
        <v>10122</v>
      </c>
    </row>
    <row r="24032">
      <c r="A24032" s="9">
        <f t="shared" si="1"/>
        <v>17360</v>
      </c>
      <c r="B24032" s="27" t="s">
        <v>26360</v>
      </c>
      <c r="C24032" s="28" t="s">
        <v>23637</v>
      </c>
    </row>
    <row r="24033">
      <c r="A24033" s="9">
        <f t="shared" si="1"/>
        <v>17361</v>
      </c>
      <c r="B24033" s="5" t="s">
        <v>14883</v>
      </c>
      <c r="C24033" s="6" t="s">
        <v>336</v>
      </c>
    </row>
    <row r="24034">
      <c r="A24034" s="9">
        <f t="shared" si="1"/>
        <v>17361</v>
      </c>
      <c r="B24034" s="5" t="s">
        <v>14883</v>
      </c>
      <c r="C24034" s="6" t="s">
        <v>553</v>
      </c>
    </row>
    <row r="24035">
      <c r="A24035" s="9">
        <f t="shared" si="1"/>
        <v>17361</v>
      </c>
      <c r="B24035" s="5" t="s">
        <v>14883</v>
      </c>
      <c r="C24035" s="6" t="s">
        <v>23637</v>
      </c>
    </row>
    <row r="24036">
      <c r="A24036" s="9">
        <f t="shared" si="1"/>
        <v>17362</v>
      </c>
      <c r="B24036" s="5" t="s">
        <v>14884</v>
      </c>
      <c r="C24036" s="6" t="s">
        <v>1124</v>
      </c>
    </row>
    <row r="24037">
      <c r="A24037" s="9">
        <f t="shared" si="1"/>
        <v>17362</v>
      </c>
      <c r="B24037" s="5" t="s">
        <v>14884</v>
      </c>
      <c r="C24037" s="6" t="s">
        <v>142</v>
      </c>
    </row>
    <row r="24038">
      <c r="A24038" s="9">
        <f t="shared" si="1"/>
        <v>17362</v>
      </c>
      <c r="B24038" s="5" t="s">
        <v>14884</v>
      </c>
      <c r="C24038" s="6" t="s">
        <v>22</v>
      </c>
    </row>
    <row r="24039">
      <c r="A24039" s="9">
        <f t="shared" si="1"/>
        <v>17362</v>
      </c>
      <c r="B24039" s="5" t="s">
        <v>14884</v>
      </c>
      <c r="C24039" s="6" t="s">
        <v>25</v>
      </c>
    </row>
    <row r="24040">
      <c r="A24040" s="9">
        <f t="shared" si="1"/>
        <v>17363</v>
      </c>
      <c r="B24040" s="5" t="s">
        <v>14885</v>
      </c>
      <c r="C24040" s="6" t="s">
        <v>336</v>
      </c>
    </row>
    <row r="24041">
      <c r="A24041" s="9">
        <f t="shared" si="1"/>
        <v>17363</v>
      </c>
      <c r="B24041" s="5" t="s">
        <v>14885</v>
      </c>
      <c r="C24041" s="6" t="s">
        <v>23637</v>
      </c>
    </row>
    <row r="24042">
      <c r="A24042" s="9">
        <f t="shared" si="1"/>
        <v>17364</v>
      </c>
      <c r="B24042" s="5" t="s">
        <v>14886</v>
      </c>
      <c r="C24042" s="6" t="s">
        <v>946</v>
      </c>
    </row>
    <row r="24043">
      <c r="A24043" s="9">
        <f t="shared" si="1"/>
        <v>17365</v>
      </c>
      <c r="B24043" s="8" t="s">
        <v>14887</v>
      </c>
      <c r="C24043" s="9" t="s">
        <v>162</v>
      </c>
    </row>
    <row r="24044">
      <c r="A24044" s="9">
        <f t="shared" si="1"/>
        <v>17366</v>
      </c>
      <c r="B24044" s="5" t="s">
        <v>14888</v>
      </c>
      <c r="C24044" s="6" t="s">
        <v>452</v>
      </c>
    </row>
    <row r="24045">
      <c r="A24045" s="9">
        <f t="shared" si="1"/>
        <v>17366</v>
      </c>
      <c r="B24045" s="5" t="s">
        <v>14888</v>
      </c>
      <c r="C24045" s="6" t="s">
        <v>23637</v>
      </c>
    </row>
    <row r="24046">
      <c r="A24046" s="9">
        <f t="shared" si="1"/>
        <v>17367</v>
      </c>
      <c r="B24046" s="5" t="s">
        <v>14889</v>
      </c>
      <c r="C24046" s="6" t="s">
        <v>179</v>
      </c>
    </row>
    <row r="24047">
      <c r="A24047" s="9">
        <f t="shared" si="1"/>
        <v>17367</v>
      </c>
      <c r="B24047" s="5" t="s">
        <v>14889</v>
      </c>
      <c r="C24047" s="6" t="s">
        <v>23637</v>
      </c>
    </row>
    <row r="24048">
      <c r="A24048" s="9">
        <f t="shared" si="1"/>
        <v>17368</v>
      </c>
      <c r="B24048" s="5" t="s">
        <v>14890</v>
      </c>
      <c r="C24048" s="6" t="s">
        <v>267</v>
      </c>
    </row>
    <row r="24049">
      <c r="A24049" s="9">
        <f t="shared" si="1"/>
        <v>17368</v>
      </c>
      <c r="B24049" s="5" t="s">
        <v>14890</v>
      </c>
      <c r="C24049" s="6" t="s">
        <v>405</v>
      </c>
    </row>
    <row r="24050">
      <c r="A24050" s="9">
        <f t="shared" si="1"/>
        <v>17368</v>
      </c>
      <c r="B24050" s="5" t="s">
        <v>14890</v>
      </c>
      <c r="C24050" s="6" t="s">
        <v>23637</v>
      </c>
    </row>
    <row r="24051">
      <c r="A24051" s="9">
        <f t="shared" si="1"/>
        <v>17369</v>
      </c>
      <c r="B24051" s="27" t="s">
        <v>26361</v>
      </c>
      <c r="C24051" s="28" t="s">
        <v>23637</v>
      </c>
    </row>
    <row r="24052">
      <c r="A24052" s="9">
        <f t="shared" si="1"/>
        <v>17369</v>
      </c>
      <c r="B24052" s="27" t="s">
        <v>26361</v>
      </c>
      <c r="C24052" s="26" t="s">
        <v>90</v>
      </c>
    </row>
    <row r="24053">
      <c r="A24053" s="9">
        <f t="shared" si="1"/>
        <v>17370</v>
      </c>
      <c r="B24053" s="5" t="s">
        <v>14891</v>
      </c>
      <c r="C24053" s="6" t="s">
        <v>27</v>
      </c>
    </row>
    <row r="24054">
      <c r="A24054" s="9">
        <f t="shared" si="1"/>
        <v>17371</v>
      </c>
      <c r="B24054" s="25" t="s">
        <v>26362</v>
      </c>
      <c r="C24054" s="26" t="s">
        <v>487</v>
      </c>
    </row>
    <row r="24055">
      <c r="A24055" s="9">
        <f t="shared" si="1"/>
        <v>17371</v>
      </c>
      <c r="B24055" s="27" t="s">
        <v>26362</v>
      </c>
      <c r="C24055" s="28" t="s">
        <v>23637</v>
      </c>
    </row>
    <row r="24056">
      <c r="A24056" s="9">
        <f t="shared" si="1"/>
        <v>17372</v>
      </c>
      <c r="B24056" s="5" t="s">
        <v>14892</v>
      </c>
      <c r="C24056" s="6" t="s">
        <v>97</v>
      </c>
    </row>
    <row r="24057">
      <c r="A24057" s="9">
        <f t="shared" si="1"/>
        <v>17372</v>
      </c>
      <c r="B24057" s="5" t="s">
        <v>14892</v>
      </c>
      <c r="C24057" s="6" t="s">
        <v>59</v>
      </c>
    </row>
    <row r="24058">
      <c r="A24058" s="9">
        <f t="shared" si="1"/>
        <v>17372</v>
      </c>
      <c r="B24058" s="5" t="s">
        <v>14892</v>
      </c>
      <c r="C24058" s="6" t="s">
        <v>23637</v>
      </c>
    </row>
    <row r="24059">
      <c r="A24059" s="9">
        <f t="shared" si="1"/>
        <v>17373</v>
      </c>
      <c r="B24059" s="5" t="s">
        <v>14893</v>
      </c>
      <c r="C24059" s="6" t="s">
        <v>62</v>
      </c>
    </row>
    <row r="24060">
      <c r="A24060" s="9">
        <f t="shared" si="1"/>
        <v>17373</v>
      </c>
      <c r="B24060" s="5" t="s">
        <v>14893</v>
      </c>
      <c r="C24060" s="6" t="s">
        <v>97</v>
      </c>
    </row>
    <row r="24061">
      <c r="A24061" s="9">
        <f t="shared" si="1"/>
        <v>17373</v>
      </c>
      <c r="B24061" s="5" t="s">
        <v>14893</v>
      </c>
      <c r="C24061" s="6" t="s">
        <v>23637</v>
      </c>
    </row>
    <row r="24062">
      <c r="A24062" s="9">
        <f t="shared" si="1"/>
        <v>17373</v>
      </c>
      <c r="B24062" s="5" t="s">
        <v>14893</v>
      </c>
      <c r="C24062" s="6" t="s">
        <v>23628</v>
      </c>
    </row>
    <row r="24063">
      <c r="A24063" s="9">
        <f t="shared" si="1"/>
        <v>17374</v>
      </c>
      <c r="B24063" s="5" t="s">
        <v>14894</v>
      </c>
      <c r="C24063" s="6" t="s">
        <v>336</v>
      </c>
    </row>
    <row r="24064">
      <c r="A24064" s="9">
        <f t="shared" si="1"/>
        <v>17374</v>
      </c>
      <c r="B24064" s="5" t="s">
        <v>14894</v>
      </c>
      <c r="C24064" s="6" t="s">
        <v>23637</v>
      </c>
    </row>
    <row r="24065">
      <c r="A24065" s="9">
        <f t="shared" si="1"/>
        <v>17375</v>
      </c>
      <c r="B24065" s="5" t="s">
        <v>14895</v>
      </c>
      <c r="C24065" s="6" t="s">
        <v>452</v>
      </c>
    </row>
    <row r="24066">
      <c r="A24066" s="9">
        <f t="shared" si="1"/>
        <v>17375</v>
      </c>
      <c r="B24066" s="5" t="s">
        <v>14895</v>
      </c>
      <c r="C24066" s="6" t="s">
        <v>23637</v>
      </c>
    </row>
    <row r="24067">
      <c r="A24067" s="9">
        <f t="shared" si="1"/>
        <v>17376</v>
      </c>
      <c r="B24067" s="5" t="s">
        <v>14896</v>
      </c>
      <c r="C24067" s="6" t="s">
        <v>336</v>
      </c>
    </row>
    <row r="24068">
      <c r="A24068" s="9">
        <f t="shared" si="1"/>
        <v>17376</v>
      </c>
      <c r="B24068" s="5" t="s">
        <v>14896</v>
      </c>
      <c r="C24068" s="6" t="s">
        <v>23637</v>
      </c>
    </row>
    <row r="24069">
      <c r="A24069" s="9">
        <f t="shared" si="1"/>
        <v>17377</v>
      </c>
      <c r="B24069" s="5" t="s">
        <v>14897</v>
      </c>
      <c r="C24069" s="6" t="s">
        <v>462</v>
      </c>
    </row>
    <row r="24070">
      <c r="A24070" s="9">
        <f t="shared" si="1"/>
        <v>17377</v>
      </c>
      <c r="B24070" s="5" t="s">
        <v>14897</v>
      </c>
      <c r="C24070" s="6" t="s">
        <v>23637</v>
      </c>
    </row>
    <row r="24071">
      <c r="A24071" s="9">
        <f t="shared" si="1"/>
        <v>17378</v>
      </c>
      <c r="B24071" s="5" t="s">
        <v>14898</v>
      </c>
      <c r="C24071" s="6" t="s">
        <v>313</v>
      </c>
    </row>
    <row r="24072">
      <c r="A24072" s="9">
        <f t="shared" si="1"/>
        <v>17379</v>
      </c>
      <c r="B24072" s="5" t="s">
        <v>14899</v>
      </c>
      <c r="C24072" s="6" t="s">
        <v>78</v>
      </c>
    </row>
    <row r="24073">
      <c r="A24073" s="9">
        <f t="shared" si="1"/>
        <v>17380</v>
      </c>
      <c r="B24073" s="5" t="s">
        <v>14900</v>
      </c>
      <c r="C24073" s="6" t="s">
        <v>142</v>
      </c>
    </row>
    <row r="24074">
      <c r="A24074" s="9">
        <f t="shared" si="1"/>
        <v>17381</v>
      </c>
      <c r="B24074" s="8" t="s">
        <v>14901</v>
      </c>
      <c r="C24074" s="9" t="s">
        <v>60</v>
      </c>
    </row>
    <row r="24075">
      <c r="A24075" s="9">
        <f t="shared" si="1"/>
        <v>17381</v>
      </c>
      <c r="B24075" s="8" t="s">
        <v>14901</v>
      </c>
      <c r="C24075" s="9" t="s">
        <v>142</v>
      </c>
    </row>
    <row r="24076">
      <c r="A24076" s="9">
        <f t="shared" si="1"/>
        <v>17382</v>
      </c>
      <c r="B24076" s="25" t="s">
        <v>26363</v>
      </c>
      <c r="C24076" s="26" t="s">
        <v>10122</v>
      </c>
    </row>
    <row r="24077">
      <c r="A24077" s="9">
        <f t="shared" si="1"/>
        <v>17382</v>
      </c>
      <c r="B24077" s="27" t="s">
        <v>26363</v>
      </c>
      <c r="C24077" s="28" t="s">
        <v>23637</v>
      </c>
    </row>
    <row r="24078">
      <c r="A24078" s="9">
        <f t="shared" si="1"/>
        <v>17383</v>
      </c>
      <c r="B24078" s="27" t="s">
        <v>26364</v>
      </c>
      <c r="C24078" s="28" t="s">
        <v>23637</v>
      </c>
    </row>
    <row r="24079">
      <c r="A24079" s="9">
        <f t="shared" si="1"/>
        <v>17383</v>
      </c>
      <c r="B24079" s="27" t="s">
        <v>26364</v>
      </c>
      <c r="C24079" s="26" t="s">
        <v>90</v>
      </c>
    </row>
    <row r="24080">
      <c r="A24080" s="9">
        <f t="shared" si="1"/>
        <v>17383</v>
      </c>
      <c r="B24080" s="25" t="s">
        <v>26364</v>
      </c>
      <c r="C24080" s="34" t="s">
        <v>24</v>
      </c>
    </row>
    <row r="24081">
      <c r="A24081" s="9">
        <f t="shared" si="1"/>
        <v>17383</v>
      </c>
      <c r="B24081" s="25" t="s">
        <v>26364</v>
      </c>
      <c r="C24081" s="34" t="s">
        <v>25</v>
      </c>
    </row>
    <row r="24082">
      <c r="A24082" s="9">
        <f t="shared" si="1"/>
        <v>17384</v>
      </c>
      <c r="B24082" s="25" t="s">
        <v>26365</v>
      </c>
      <c r="C24082" s="26" t="s">
        <v>10122</v>
      </c>
    </row>
    <row r="24083">
      <c r="A24083" s="9">
        <f t="shared" si="1"/>
        <v>17384</v>
      </c>
      <c r="B24083" s="27" t="s">
        <v>26365</v>
      </c>
      <c r="C24083" s="28" t="s">
        <v>23637</v>
      </c>
    </row>
    <row r="24084">
      <c r="A24084" s="9">
        <f t="shared" si="1"/>
        <v>17385</v>
      </c>
      <c r="B24084" s="16" t="s">
        <v>14902</v>
      </c>
      <c r="C24084" s="6" t="s">
        <v>1235</v>
      </c>
    </row>
    <row r="24085">
      <c r="A24085" s="9">
        <f t="shared" si="1"/>
        <v>17386</v>
      </c>
      <c r="B24085" s="5" t="s">
        <v>14903</v>
      </c>
      <c r="C24085" s="6" t="s">
        <v>1495</v>
      </c>
    </row>
    <row r="24086">
      <c r="A24086" s="9">
        <f t="shared" si="1"/>
        <v>17387</v>
      </c>
      <c r="B24086" s="5" t="s">
        <v>14904</v>
      </c>
      <c r="C24086" s="6" t="s">
        <v>4</v>
      </c>
    </row>
    <row r="24087">
      <c r="A24087" s="9">
        <f t="shared" si="1"/>
        <v>17388</v>
      </c>
      <c r="B24087" s="5" t="s">
        <v>14905</v>
      </c>
      <c r="C24087" s="6" t="s">
        <v>405</v>
      </c>
    </row>
    <row r="24088">
      <c r="A24088" s="9">
        <f t="shared" si="1"/>
        <v>17388</v>
      </c>
      <c r="B24088" s="5" t="s">
        <v>14905</v>
      </c>
      <c r="C24088" s="6" t="s">
        <v>23637</v>
      </c>
    </row>
    <row r="24089">
      <c r="A24089" s="9">
        <f t="shared" si="1"/>
        <v>17389</v>
      </c>
      <c r="B24089" s="8" t="s">
        <v>14906</v>
      </c>
      <c r="C24089" s="6" t="s">
        <v>132</v>
      </c>
    </row>
    <row r="24090">
      <c r="A24090" s="9">
        <f t="shared" si="1"/>
        <v>17389</v>
      </c>
      <c r="B24090" s="8" t="s">
        <v>14906</v>
      </c>
      <c r="C24090" s="6" t="s">
        <v>23637</v>
      </c>
    </row>
    <row r="24091">
      <c r="A24091" s="9">
        <f t="shared" si="1"/>
        <v>17390</v>
      </c>
      <c r="B24091" s="5" t="s">
        <v>14907</v>
      </c>
      <c r="C24091" s="6" t="s">
        <v>788</v>
      </c>
    </row>
    <row r="24092">
      <c r="A24092" s="9">
        <f t="shared" si="1"/>
        <v>17390</v>
      </c>
      <c r="B24092" s="5" t="s">
        <v>14907</v>
      </c>
      <c r="C24092" s="6" t="s">
        <v>23637</v>
      </c>
    </row>
    <row r="24093">
      <c r="A24093" s="9">
        <f t="shared" si="1"/>
        <v>17391</v>
      </c>
      <c r="B24093" s="5" t="s">
        <v>14908</v>
      </c>
      <c r="C24093" s="6" t="s">
        <v>196</v>
      </c>
    </row>
    <row r="24094">
      <c r="A24094" s="9">
        <f t="shared" si="1"/>
        <v>17391</v>
      </c>
      <c r="B24094" s="5" t="s">
        <v>14908</v>
      </c>
      <c r="C24094" s="6" t="s">
        <v>23637</v>
      </c>
    </row>
    <row r="24095">
      <c r="A24095" s="9">
        <f t="shared" si="1"/>
        <v>17392</v>
      </c>
      <c r="B24095" s="5" t="s">
        <v>14909</v>
      </c>
      <c r="C24095" s="6" t="s">
        <v>196</v>
      </c>
    </row>
    <row r="24096">
      <c r="A24096" s="9">
        <f t="shared" si="1"/>
        <v>17392</v>
      </c>
      <c r="B24096" s="5" t="s">
        <v>14909</v>
      </c>
      <c r="C24096" s="6" t="s">
        <v>23637</v>
      </c>
    </row>
    <row r="24097">
      <c r="A24097" s="9">
        <f t="shared" si="1"/>
        <v>17393</v>
      </c>
      <c r="B24097" s="5" t="s">
        <v>14910</v>
      </c>
      <c r="C24097" s="6" t="s">
        <v>196</v>
      </c>
    </row>
    <row r="24098">
      <c r="A24098" s="9">
        <f t="shared" si="1"/>
        <v>17393</v>
      </c>
      <c r="B24098" s="5" t="s">
        <v>14910</v>
      </c>
      <c r="C24098" s="6" t="s">
        <v>23637</v>
      </c>
    </row>
    <row r="24099">
      <c r="A24099" s="9">
        <f t="shared" si="1"/>
        <v>17394</v>
      </c>
      <c r="B24099" s="5" t="s">
        <v>14911</v>
      </c>
      <c r="C24099" s="6" t="s">
        <v>336</v>
      </c>
    </row>
    <row r="24100">
      <c r="A24100" s="9">
        <f t="shared" si="1"/>
        <v>17394</v>
      </c>
      <c r="B24100" s="5" t="s">
        <v>14911</v>
      </c>
      <c r="C24100" s="6" t="s">
        <v>23637</v>
      </c>
    </row>
    <row r="24101">
      <c r="A24101" s="9">
        <f t="shared" si="1"/>
        <v>17395</v>
      </c>
      <c r="B24101" s="5" t="s">
        <v>14912</v>
      </c>
      <c r="C24101" s="6" t="s">
        <v>326</v>
      </c>
    </row>
    <row r="24102">
      <c r="A24102" s="9">
        <f t="shared" si="1"/>
        <v>17395</v>
      </c>
      <c r="B24102" s="5" t="s">
        <v>14912</v>
      </c>
      <c r="C24102" s="6" t="s">
        <v>23637</v>
      </c>
    </row>
    <row r="24103">
      <c r="A24103" s="9">
        <f t="shared" si="1"/>
        <v>17396</v>
      </c>
      <c r="B24103" s="25" t="s">
        <v>26366</v>
      </c>
      <c r="C24103" s="26" t="s">
        <v>10122</v>
      </c>
    </row>
    <row r="24104">
      <c r="A24104" s="9">
        <f t="shared" si="1"/>
        <v>17396</v>
      </c>
      <c r="B24104" s="27" t="s">
        <v>26366</v>
      </c>
      <c r="C24104" s="28" t="s">
        <v>23637</v>
      </c>
    </row>
    <row r="24105">
      <c r="A24105" s="9">
        <f t="shared" si="1"/>
        <v>17397</v>
      </c>
      <c r="B24105" s="5" t="s">
        <v>14913</v>
      </c>
      <c r="C24105" s="6" t="s">
        <v>267</v>
      </c>
    </row>
    <row r="24106">
      <c r="A24106" s="9">
        <f t="shared" si="1"/>
        <v>17397</v>
      </c>
      <c r="B24106" s="5" t="s">
        <v>14913</v>
      </c>
      <c r="C24106" s="6" t="s">
        <v>23637</v>
      </c>
    </row>
    <row r="24107">
      <c r="A24107" s="9">
        <f t="shared" si="1"/>
        <v>17398</v>
      </c>
      <c r="B24107" s="5" t="s">
        <v>14914</v>
      </c>
      <c r="C24107" s="6" t="s">
        <v>267</v>
      </c>
    </row>
    <row r="24108">
      <c r="A24108" s="9">
        <f t="shared" si="1"/>
        <v>17398</v>
      </c>
      <c r="B24108" s="5" t="s">
        <v>14914</v>
      </c>
      <c r="C24108" s="6" t="s">
        <v>23637</v>
      </c>
    </row>
    <row r="24109">
      <c r="A24109" s="9">
        <f t="shared" si="1"/>
        <v>17399</v>
      </c>
      <c r="B24109" s="5" t="s">
        <v>14915</v>
      </c>
      <c r="C24109" s="6" t="s">
        <v>267</v>
      </c>
    </row>
    <row r="24110">
      <c r="A24110" s="9">
        <f t="shared" si="1"/>
        <v>17399</v>
      </c>
      <c r="B24110" s="5" t="s">
        <v>14915</v>
      </c>
      <c r="C24110" s="6" t="s">
        <v>23637</v>
      </c>
    </row>
    <row r="24111">
      <c r="A24111" s="9">
        <f t="shared" si="1"/>
        <v>17400</v>
      </c>
      <c r="B24111" s="8" t="s">
        <v>14916</v>
      </c>
      <c r="C24111" s="9" t="s">
        <v>616</v>
      </c>
    </row>
    <row r="24112">
      <c r="A24112" s="9">
        <f t="shared" si="1"/>
        <v>17401</v>
      </c>
      <c r="B24112" s="5" t="s">
        <v>14917</v>
      </c>
      <c r="C24112" s="6" t="s">
        <v>462</v>
      </c>
    </row>
    <row r="24113">
      <c r="A24113" s="9">
        <f t="shared" si="1"/>
        <v>17401</v>
      </c>
      <c r="B24113" s="5" t="s">
        <v>14917</v>
      </c>
      <c r="C24113" s="6" t="s">
        <v>24</v>
      </c>
    </row>
    <row r="24114">
      <c r="A24114" s="9">
        <f t="shared" si="1"/>
        <v>17401</v>
      </c>
      <c r="B24114" s="5" t="s">
        <v>14917</v>
      </c>
      <c r="C24114" s="6" t="s">
        <v>25</v>
      </c>
    </row>
    <row r="24115">
      <c r="A24115" s="9">
        <f t="shared" si="1"/>
        <v>17401</v>
      </c>
      <c r="B24115" s="5" t="s">
        <v>14917</v>
      </c>
      <c r="C24115" s="6" t="s">
        <v>23637</v>
      </c>
    </row>
    <row r="24116">
      <c r="A24116" s="9">
        <f t="shared" si="1"/>
        <v>17402</v>
      </c>
      <c r="B24116" s="5" t="s">
        <v>14918</v>
      </c>
      <c r="C24116" s="6" t="s">
        <v>462</v>
      </c>
    </row>
    <row r="24117">
      <c r="A24117" s="9">
        <f t="shared" si="1"/>
        <v>17402</v>
      </c>
      <c r="B24117" s="5" t="s">
        <v>14918</v>
      </c>
      <c r="C24117" s="6" t="s">
        <v>23637</v>
      </c>
    </row>
    <row r="24118">
      <c r="A24118" s="9">
        <f t="shared" si="1"/>
        <v>17403</v>
      </c>
      <c r="B24118" s="5" t="s">
        <v>14919</v>
      </c>
      <c r="C24118" s="6" t="s">
        <v>462</v>
      </c>
    </row>
    <row r="24119">
      <c r="A24119" s="9">
        <f t="shared" si="1"/>
        <v>17403</v>
      </c>
      <c r="B24119" s="5" t="s">
        <v>14919</v>
      </c>
      <c r="C24119" s="6" t="s">
        <v>23637</v>
      </c>
    </row>
    <row r="24120">
      <c r="A24120" s="9">
        <f t="shared" si="1"/>
        <v>17404</v>
      </c>
      <c r="B24120" s="5" t="s">
        <v>14920</v>
      </c>
      <c r="C24120" s="6" t="s">
        <v>462</v>
      </c>
    </row>
    <row r="24121">
      <c r="A24121" s="9">
        <f t="shared" si="1"/>
        <v>17404</v>
      </c>
      <c r="B24121" s="5" t="s">
        <v>14920</v>
      </c>
      <c r="C24121" s="6" t="s">
        <v>23637</v>
      </c>
    </row>
    <row r="24122">
      <c r="A24122" s="9">
        <f t="shared" si="1"/>
        <v>17405</v>
      </c>
      <c r="B24122" s="5" t="s">
        <v>14921</v>
      </c>
      <c r="C24122" s="6" t="s">
        <v>95</v>
      </c>
    </row>
    <row r="24123">
      <c r="A24123" s="9">
        <f t="shared" si="1"/>
        <v>17406</v>
      </c>
      <c r="B24123" s="25" t="s">
        <v>26367</v>
      </c>
      <c r="C24123" s="26" t="s">
        <v>941</v>
      </c>
    </row>
    <row r="24124">
      <c r="A24124" s="9">
        <f t="shared" si="1"/>
        <v>17406</v>
      </c>
      <c r="B24124" s="25" t="s">
        <v>26367</v>
      </c>
      <c r="C24124" s="6" t="s">
        <v>23672</v>
      </c>
    </row>
    <row r="24125">
      <c r="A24125" s="9">
        <f t="shared" si="1"/>
        <v>17407</v>
      </c>
      <c r="B24125" s="8" t="s">
        <v>14922</v>
      </c>
      <c r="C24125" s="9" t="s">
        <v>142</v>
      </c>
    </row>
    <row r="24126">
      <c r="A24126" s="9">
        <f t="shared" si="1"/>
        <v>17408</v>
      </c>
      <c r="B24126" s="25" t="s">
        <v>26368</v>
      </c>
      <c r="C24126" s="26" t="s">
        <v>487</v>
      </c>
    </row>
    <row r="24127">
      <c r="A24127" s="9">
        <f t="shared" si="1"/>
        <v>17408</v>
      </c>
      <c r="B24127" s="27" t="s">
        <v>26368</v>
      </c>
      <c r="C24127" s="28" t="s">
        <v>23637</v>
      </c>
    </row>
    <row r="24128">
      <c r="A24128" s="9">
        <f t="shared" si="1"/>
        <v>17409</v>
      </c>
      <c r="B24128" s="25" t="s">
        <v>26369</v>
      </c>
      <c r="C24128" s="26" t="s">
        <v>487</v>
      </c>
    </row>
    <row r="24129">
      <c r="A24129" s="9">
        <f t="shared" si="1"/>
        <v>17409</v>
      </c>
      <c r="B24129" s="27" t="s">
        <v>26369</v>
      </c>
      <c r="C24129" s="28" t="s">
        <v>23637</v>
      </c>
    </row>
    <row r="24130">
      <c r="A24130" s="9">
        <f t="shared" si="1"/>
        <v>17410</v>
      </c>
      <c r="B24130" s="25" t="s">
        <v>26370</v>
      </c>
      <c r="C24130" s="26" t="s">
        <v>487</v>
      </c>
    </row>
    <row r="24131">
      <c r="A24131" s="9">
        <f t="shared" si="1"/>
        <v>17410</v>
      </c>
      <c r="B24131" s="27" t="s">
        <v>26370</v>
      </c>
      <c r="C24131" s="28" t="s">
        <v>23637</v>
      </c>
    </row>
    <row r="24132">
      <c r="A24132" s="9">
        <f t="shared" si="1"/>
        <v>17411</v>
      </c>
      <c r="B24132" s="5" t="s">
        <v>14923</v>
      </c>
      <c r="C24132" s="6" t="s">
        <v>731</v>
      </c>
    </row>
    <row r="24133">
      <c r="A24133" s="9">
        <f t="shared" si="1"/>
        <v>17412</v>
      </c>
      <c r="B24133" s="5" t="s">
        <v>14924</v>
      </c>
      <c r="C24133" s="6" t="s">
        <v>462</v>
      </c>
    </row>
    <row r="24134">
      <c r="A24134" s="9">
        <f t="shared" si="1"/>
        <v>17412</v>
      </c>
      <c r="B24134" s="5" t="s">
        <v>14924</v>
      </c>
      <c r="C24134" s="6" t="s">
        <v>23637</v>
      </c>
    </row>
    <row r="24135">
      <c r="A24135" s="9">
        <f t="shared" si="1"/>
        <v>17413</v>
      </c>
      <c r="B24135" s="8" t="s">
        <v>14925</v>
      </c>
      <c r="C24135" s="6" t="s">
        <v>672</v>
      </c>
    </row>
    <row r="24136">
      <c r="A24136" s="9">
        <f t="shared" si="1"/>
        <v>17413</v>
      </c>
      <c r="B24136" s="8" t="s">
        <v>14925</v>
      </c>
      <c r="C24136" s="6" t="s">
        <v>23637</v>
      </c>
    </row>
    <row r="24137">
      <c r="A24137" s="9">
        <f t="shared" si="1"/>
        <v>17414</v>
      </c>
      <c r="B24137" s="5" t="s">
        <v>14926</v>
      </c>
      <c r="C24137" s="6" t="s">
        <v>462</v>
      </c>
    </row>
    <row r="24138">
      <c r="A24138" s="9">
        <f t="shared" si="1"/>
        <v>17414</v>
      </c>
      <c r="B24138" s="5" t="s">
        <v>14926</v>
      </c>
      <c r="C24138" s="6" t="s">
        <v>23637</v>
      </c>
    </row>
    <row r="24139">
      <c r="A24139" s="9">
        <f t="shared" si="1"/>
        <v>17415</v>
      </c>
      <c r="B24139" s="8" t="s">
        <v>14927</v>
      </c>
      <c r="C24139" s="9" t="s">
        <v>530</v>
      </c>
    </row>
    <row r="24140">
      <c r="A24140" s="9">
        <f t="shared" si="1"/>
        <v>17416</v>
      </c>
      <c r="B24140" s="5" t="s">
        <v>14928</v>
      </c>
      <c r="C24140" s="6" t="s">
        <v>142</v>
      </c>
    </row>
    <row r="24141">
      <c r="A24141" s="9">
        <f t="shared" si="1"/>
        <v>17417</v>
      </c>
      <c r="B24141" s="8" t="s">
        <v>14929</v>
      </c>
      <c r="C24141" s="9" t="s">
        <v>650</v>
      </c>
    </row>
    <row r="24142">
      <c r="A24142" s="9">
        <f t="shared" si="1"/>
        <v>17418</v>
      </c>
      <c r="B24142" s="8" t="s">
        <v>14930</v>
      </c>
      <c r="C24142" s="9" t="s">
        <v>56</v>
      </c>
    </row>
    <row r="24143">
      <c r="A24143" s="9">
        <f t="shared" si="1"/>
        <v>17419</v>
      </c>
      <c r="B24143" s="5" t="s">
        <v>14931</v>
      </c>
      <c r="C24143" s="6" t="s">
        <v>142</v>
      </c>
    </row>
    <row r="24144">
      <c r="A24144" s="9">
        <f t="shared" si="1"/>
        <v>17420</v>
      </c>
      <c r="B24144" s="5" t="s">
        <v>14932</v>
      </c>
      <c r="C24144" s="6" t="s">
        <v>196</v>
      </c>
    </row>
    <row r="24145">
      <c r="A24145" s="9">
        <f t="shared" si="1"/>
        <v>17420</v>
      </c>
      <c r="B24145" s="5" t="s">
        <v>14932</v>
      </c>
      <c r="C24145" s="6" t="s">
        <v>23637</v>
      </c>
    </row>
    <row r="24146">
      <c r="A24146" s="9">
        <f t="shared" si="1"/>
        <v>17421</v>
      </c>
      <c r="B24146" s="5" t="s">
        <v>14933</v>
      </c>
      <c r="C24146" s="6" t="s">
        <v>313</v>
      </c>
    </row>
    <row r="24147">
      <c r="A24147" s="9">
        <f t="shared" si="1"/>
        <v>17422</v>
      </c>
      <c r="B24147" s="5" t="s">
        <v>14934</v>
      </c>
      <c r="C24147" s="6" t="s">
        <v>313</v>
      </c>
    </row>
    <row r="24148">
      <c r="A24148" s="9">
        <f t="shared" si="1"/>
        <v>17423</v>
      </c>
      <c r="B24148" s="5" t="s">
        <v>14935</v>
      </c>
      <c r="C24148" s="6" t="s">
        <v>313</v>
      </c>
    </row>
    <row r="24149">
      <c r="A24149" s="9">
        <f t="shared" si="1"/>
        <v>17424</v>
      </c>
      <c r="B24149" s="25" t="s">
        <v>26371</v>
      </c>
      <c r="C24149" s="26" t="s">
        <v>446</v>
      </c>
    </row>
    <row r="24150">
      <c r="A24150" s="9">
        <f t="shared" si="1"/>
        <v>17424</v>
      </c>
      <c r="B24150" s="27" t="s">
        <v>26371</v>
      </c>
      <c r="C24150" s="28" t="s">
        <v>23637</v>
      </c>
    </row>
    <row r="24151">
      <c r="A24151" s="9">
        <f t="shared" si="1"/>
        <v>17425</v>
      </c>
      <c r="B24151" s="5" t="s">
        <v>14936</v>
      </c>
      <c r="C24151" s="6" t="s">
        <v>142</v>
      </c>
    </row>
    <row r="24152">
      <c r="A24152" s="9">
        <f t="shared" si="1"/>
        <v>17426</v>
      </c>
      <c r="B24152" s="5" t="s">
        <v>14937</v>
      </c>
      <c r="C24152" s="6" t="s">
        <v>142</v>
      </c>
    </row>
    <row r="24153">
      <c r="A24153" s="9">
        <f t="shared" si="1"/>
        <v>17427</v>
      </c>
      <c r="B24153" s="5" t="s">
        <v>14938</v>
      </c>
      <c r="C24153" s="6" t="s">
        <v>142</v>
      </c>
    </row>
    <row r="24154">
      <c r="A24154" s="9">
        <f t="shared" si="1"/>
        <v>17428</v>
      </c>
      <c r="B24154" s="8" t="s">
        <v>14939</v>
      </c>
      <c r="C24154" s="9" t="s">
        <v>188</v>
      </c>
    </row>
    <row r="24155">
      <c r="A24155" s="9">
        <f t="shared" si="1"/>
        <v>17429</v>
      </c>
      <c r="B24155" s="8" t="s">
        <v>14940</v>
      </c>
      <c r="C24155" s="9" t="s">
        <v>142</v>
      </c>
    </row>
    <row r="24156">
      <c r="A24156" s="9">
        <f t="shared" si="1"/>
        <v>17430</v>
      </c>
      <c r="B24156" s="8" t="s">
        <v>14941</v>
      </c>
      <c r="C24156" s="9" t="s">
        <v>142</v>
      </c>
    </row>
    <row r="24157">
      <c r="A24157" s="9">
        <f t="shared" si="1"/>
        <v>17430</v>
      </c>
      <c r="B24157" s="8" t="s">
        <v>14941</v>
      </c>
      <c r="C24157" s="9" t="s">
        <v>162</v>
      </c>
    </row>
    <row r="24158">
      <c r="A24158" s="9">
        <f t="shared" si="1"/>
        <v>17431</v>
      </c>
      <c r="B24158" s="5" t="s">
        <v>14942</v>
      </c>
      <c r="C24158" s="6" t="s">
        <v>462</v>
      </c>
    </row>
    <row r="24159">
      <c r="A24159" s="9">
        <f t="shared" si="1"/>
        <v>17431</v>
      </c>
      <c r="B24159" s="5" t="s">
        <v>14942</v>
      </c>
      <c r="C24159" s="6" t="s">
        <v>23637</v>
      </c>
    </row>
    <row r="24160">
      <c r="A24160" s="9">
        <f t="shared" si="1"/>
        <v>17432</v>
      </c>
      <c r="B24160" s="8" t="s">
        <v>14943</v>
      </c>
      <c r="C24160" s="6" t="s">
        <v>132</v>
      </c>
    </row>
    <row r="24161">
      <c r="A24161" s="9">
        <f t="shared" si="1"/>
        <v>17432</v>
      </c>
      <c r="B24161" s="8" t="s">
        <v>14943</v>
      </c>
      <c r="C24161" s="9" t="s">
        <v>25</v>
      </c>
    </row>
    <row r="24162">
      <c r="A24162" s="9">
        <f t="shared" si="1"/>
        <v>17432</v>
      </c>
      <c r="B24162" s="8" t="s">
        <v>14943</v>
      </c>
      <c r="C24162" s="6" t="s">
        <v>23637</v>
      </c>
    </row>
    <row r="24163">
      <c r="A24163" s="9">
        <f t="shared" si="1"/>
        <v>17433</v>
      </c>
      <c r="B24163" s="5" t="s">
        <v>14944</v>
      </c>
      <c r="C24163" s="6" t="s">
        <v>153</v>
      </c>
    </row>
    <row r="24164">
      <c r="A24164" s="9">
        <f t="shared" si="1"/>
        <v>17433</v>
      </c>
      <c r="B24164" s="5" t="s">
        <v>14944</v>
      </c>
      <c r="C24164" s="6" t="s">
        <v>23637</v>
      </c>
    </row>
    <row r="24165">
      <c r="A24165" s="9">
        <f t="shared" si="1"/>
        <v>17434</v>
      </c>
      <c r="B24165" s="5" t="s">
        <v>14945</v>
      </c>
      <c r="C24165" s="6" t="s">
        <v>162</v>
      </c>
    </row>
    <row r="24166">
      <c r="A24166" s="9">
        <f t="shared" si="1"/>
        <v>17435</v>
      </c>
      <c r="B24166" s="25" t="s">
        <v>26372</v>
      </c>
      <c r="C24166" s="26" t="s">
        <v>672</v>
      </c>
    </row>
    <row r="24167">
      <c r="A24167" s="9">
        <f t="shared" si="1"/>
        <v>17435</v>
      </c>
      <c r="B24167" s="27" t="s">
        <v>26372</v>
      </c>
      <c r="C24167" s="28" t="s">
        <v>23637</v>
      </c>
    </row>
    <row r="24168">
      <c r="A24168" s="9">
        <f t="shared" si="1"/>
        <v>17436</v>
      </c>
      <c r="B24168" s="5" t="s">
        <v>14946</v>
      </c>
      <c r="C24168" s="6" t="s">
        <v>142</v>
      </c>
    </row>
    <row r="24169">
      <c r="A24169" s="9">
        <f t="shared" si="1"/>
        <v>17437</v>
      </c>
      <c r="B24169" s="5" t="s">
        <v>14947</v>
      </c>
      <c r="C24169" s="6" t="s">
        <v>142</v>
      </c>
    </row>
    <row r="24170">
      <c r="A24170" s="9">
        <f t="shared" si="1"/>
        <v>17438</v>
      </c>
      <c r="B24170" s="8" t="s">
        <v>14948</v>
      </c>
      <c r="C24170" s="9" t="s">
        <v>56</v>
      </c>
    </row>
    <row r="24171">
      <c r="A24171" s="9">
        <f t="shared" si="1"/>
        <v>17439</v>
      </c>
      <c r="B24171" s="5" t="s">
        <v>14949</v>
      </c>
      <c r="C24171" s="6" t="s">
        <v>142</v>
      </c>
    </row>
    <row r="24172">
      <c r="A24172" s="9">
        <f t="shared" si="1"/>
        <v>17440</v>
      </c>
      <c r="B24172" s="5" t="s">
        <v>14950</v>
      </c>
      <c r="C24172" s="6" t="s">
        <v>109</v>
      </c>
    </row>
    <row r="24173">
      <c r="A24173" s="9">
        <f t="shared" si="1"/>
        <v>17440</v>
      </c>
      <c r="B24173" s="5" t="s">
        <v>14950</v>
      </c>
      <c r="C24173" s="6" t="s">
        <v>25</v>
      </c>
    </row>
    <row r="24174">
      <c r="A24174" s="9">
        <f t="shared" si="1"/>
        <v>17440</v>
      </c>
      <c r="B24174" s="5" t="s">
        <v>14950</v>
      </c>
      <c r="C24174" s="6" t="s">
        <v>162</v>
      </c>
    </row>
    <row r="24175">
      <c r="A24175" s="9">
        <f t="shared" si="1"/>
        <v>17441</v>
      </c>
      <c r="B24175" s="25" t="s">
        <v>26373</v>
      </c>
      <c r="C24175" s="26" t="s">
        <v>941</v>
      </c>
    </row>
    <row r="24176">
      <c r="A24176" s="9">
        <f t="shared" si="1"/>
        <v>17441</v>
      </c>
      <c r="B24176" s="25" t="s">
        <v>26373</v>
      </c>
      <c r="C24176" s="6" t="s">
        <v>23672</v>
      </c>
    </row>
    <row r="24177">
      <c r="A24177" s="9">
        <f t="shared" si="1"/>
        <v>17442</v>
      </c>
      <c r="B24177" s="5" t="s">
        <v>14951</v>
      </c>
      <c r="C24177" s="6" t="s">
        <v>179</v>
      </c>
    </row>
    <row r="24178">
      <c r="A24178" s="9">
        <f t="shared" si="1"/>
        <v>17442</v>
      </c>
      <c r="B24178" s="5" t="s">
        <v>14951</v>
      </c>
      <c r="C24178" s="6" t="s">
        <v>23637</v>
      </c>
    </row>
    <row r="24179">
      <c r="A24179" s="9">
        <f t="shared" si="1"/>
        <v>17443</v>
      </c>
      <c r="B24179" s="5" t="s">
        <v>14952</v>
      </c>
      <c r="C24179" s="6" t="s">
        <v>405</v>
      </c>
    </row>
    <row r="24180">
      <c r="A24180" s="9">
        <f t="shared" si="1"/>
        <v>17443</v>
      </c>
      <c r="B24180" s="5" t="s">
        <v>14952</v>
      </c>
      <c r="C24180" s="6" t="s">
        <v>23637</v>
      </c>
    </row>
    <row r="24181">
      <c r="A24181" s="9">
        <f t="shared" si="1"/>
        <v>17444</v>
      </c>
      <c r="B24181" s="5" t="s">
        <v>14953</v>
      </c>
      <c r="C24181" s="6" t="s">
        <v>328</v>
      </c>
    </row>
    <row r="24182">
      <c r="A24182" s="9">
        <f t="shared" si="1"/>
        <v>17444</v>
      </c>
      <c r="B24182" s="5" t="s">
        <v>14953</v>
      </c>
      <c r="C24182" s="6" t="s">
        <v>23637</v>
      </c>
    </row>
    <row r="24183">
      <c r="A24183" s="9">
        <f t="shared" si="1"/>
        <v>17445</v>
      </c>
      <c r="B24183" s="5" t="s">
        <v>14954</v>
      </c>
      <c r="C24183" s="6" t="s">
        <v>267</v>
      </c>
    </row>
    <row r="24184">
      <c r="A24184" s="9">
        <f t="shared" si="1"/>
        <v>17445</v>
      </c>
      <c r="B24184" s="5" t="s">
        <v>14954</v>
      </c>
      <c r="C24184" s="6" t="s">
        <v>23637</v>
      </c>
    </row>
    <row r="24185">
      <c r="A24185" s="9">
        <f t="shared" si="1"/>
        <v>17446</v>
      </c>
      <c r="B24185" s="5" t="s">
        <v>14955</v>
      </c>
      <c r="C24185" s="6" t="s">
        <v>324</v>
      </c>
    </row>
    <row r="24186">
      <c r="A24186" s="9">
        <f t="shared" si="1"/>
        <v>17446</v>
      </c>
      <c r="B24186" s="5" t="s">
        <v>14955</v>
      </c>
      <c r="C24186" s="6" t="s">
        <v>23637</v>
      </c>
    </row>
    <row r="24187">
      <c r="A24187" s="9">
        <f t="shared" si="1"/>
        <v>17447</v>
      </c>
      <c r="B24187" s="5" t="s">
        <v>14956</v>
      </c>
      <c r="C24187" s="6" t="s">
        <v>365</v>
      </c>
    </row>
    <row r="24188">
      <c r="A24188" s="9">
        <f t="shared" si="1"/>
        <v>17448</v>
      </c>
      <c r="B24188" s="5" t="s">
        <v>14957</v>
      </c>
      <c r="C24188" s="6" t="s">
        <v>162</v>
      </c>
    </row>
    <row r="24189">
      <c r="A24189" s="9">
        <f t="shared" si="1"/>
        <v>17449</v>
      </c>
      <c r="B24189" s="5" t="s">
        <v>14958</v>
      </c>
      <c r="C24189" s="6" t="s">
        <v>267</v>
      </c>
    </row>
    <row r="24190">
      <c r="A24190" s="9">
        <f t="shared" si="1"/>
        <v>17449</v>
      </c>
      <c r="B24190" s="5" t="s">
        <v>14958</v>
      </c>
      <c r="C24190" s="6" t="s">
        <v>23637</v>
      </c>
    </row>
    <row r="24191">
      <c r="A24191" s="9">
        <f t="shared" si="1"/>
        <v>17450</v>
      </c>
      <c r="B24191" s="25" t="s">
        <v>26374</v>
      </c>
      <c r="C24191" s="26" t="s">
        <v>10122</v>
      </c>
    </row>
    <row r="24192">
      <c r="A24192" s="9">
        <f t="shared" si="1"/>
        <v>17450</v>
      </c>
      <c r="B24192" s="27" t="s">
        <v>26374</v>
      </c>
      <c r="C24192" s="28" t="s">
        <v>23637</v>
      </c>
    </row>
    <row r="24193">
      <c r="A24193" s="9">
        <f t="shared" si="1"/>
        <v>17451</v>
      </c>
      <c r="B24193" s="25" t="s">
        <v>26375</v>
      </c>
      <c r="C24193" s="26" t="s">
        <v>446</v>
      </c>
    </row>
    <row r="24194">
      <c r="A24194" s="9">
        <f t="shared" si="1"/>
        <v>17451</v>
      </c>
      <c r="B24194" s="27" t="s">
        <v>26375</v>
      </c>
      <c r="C24194" s="28" t="s">
        <v>23637</v>
      </c>
    </row>
    <row r="24195">
      <c r="A24195" s="9">
        <f t="shared" si="1"/>
        <v>17452</v>
      </c>
      <c r="B24195" s="5" t="s">
        <v>14959</v>
      </c>
      <c r="C24195" s="6" t="s">
        <v>179</v>
      </c>
    </row>
    <row r="24196">
      <c r="A24196" s="9">
        <f t="shared" si="1"/>
        <v>17452</v>
      </c>
      <c r="B24196" s="5" t="s">
        <v>14959</v>
      </c>
      <c r="C24196" s="6" t="s">
        <v>23637</v>
      </c>
    </row>
    <row r="24197">
      <c r="A24197" s="9">
        <f t="shared" si="1"/>
        <v>17453</v>
      </c>
      <c r="B24197" s="5" t="s">
        <v>14960</v>
      </c>
      <c r="C24197" s="6" t="s">
        <v>336</v>
      </c>
    </row>
    <row r="24198">
      <c r="A24198" s="9">
        <f t="shared" si="1"/>
        <v>17453</v>
      </c>
      <c r="B24198" s="5" t="s">
        <v>14960</v>
      </c>
      <c r="C24198" s="6" t="s">
        <v>162</v>
      </c>
    </row>
    <row r="24199">
      <c r="A24199" s="9">
        <f t="shared" si="1"/>
        <v>17453</v>
      </c>
      <c r="B24199" s="5" t="s">
        <v>14960</v>
      </c>
      <c r="C24199" s="6" t="s">
        <v>23637</v>
      </c>
    </row>
    <row r="24200">
      <c r="A24200" s="9">
        <f t="shared" si="1"/>
        <v>17454</v>
      </c>
      <c r="B24200" s="5" t="s">
        <v>14961</v>
      </c>
      <c r="C24200" s="6" t="s">
        <v>788</v>
      </c>
    </row>
    <row r="24201">
      <c r="A24201" s="9">
        <f t="shared" si="1"/>
        <v>17454</v>
      </c>
      <c r="B24201" s="5" t="s">
        <v>14961</v>
      </c>
      <c r="C24201" s="6" t="s">
        <v>23637</v>
      </c>
    </row>
    <row r="24202">
      <c r="A24202" s="9">
        <f t="shared" si="1"/>
        <v>17455</v>
      </c>
      <c r="B24202" s="5" t="s">
        <v>14962</v>
      </c>
      <c r="C24202" s="6" t="s">
        <v>267</v>
      </c>
    </row>
    <row r="24203">
      <c r="A24203" s="9">
        <f t="shared" si="1"/>
        <v>17455</v>
      </c>
      <c r="B24203" s="5" t="s">
        <v>14962</v>
      </c>
      <c r="C24203" s="6" t="s">
        <v>91</v>
      </c>
    </row>
    <row r="24204">
      <c r="A24204" s="9">
        <f t="shared" si="1"/>
        <v>17455</v>
      </c>
      <c r="B24204" s="5" t="s">
        <v>14962</v>
      </c>
      <c r="C24204" s="6" t="s">
        <v>23637</v>
      </c>
    </row>
    <row r="24205">
      <c r="A24205" s="9">
        <f t="shared" si="1"/>
        <v>17456</v>
      </c>
      <c r="B24205" s="5" t="s">
        <v>14963</v>
      </c>
      <c r="C24205" s="6" t="s">
        <v>326</v>
      </c>
    </row>
    <row r="24206">
      <c r="A24206" s="9">
        <f t="shared" si="1"/>
        <v>17456</v>
      </c>
      <c r="B24206" s="5" t="s">
        <v>14963</v>
      </c>
      <c r="C24206" s="6" t="s">
        <v>23637</v>
      </c>
    </row>
    <row r="24207">
      <c r="A24207" s="9">
        <f t="shared" si="1"/>
        <v>17457</v>
      </c>
      <c r="B24207" s="5" t="s">
        <v>14964</v>
      </c>
      <c r="C24207" s="6" t="s">
        <v>150</v>
      </c>
    </row>
    <row r="24208">
      <c r="A24208" s="9">
        <f t="shared" si="1"/>
        <v>17457</v>
      </c>
      <c r="B24208" s="5" t="s">
        <v>14964</v>
      </c>
      <c r="C24208" s="6" t="s">
        <v>162</v>
      </c>
    </row>
    <row r="24209">
      <c r="A24209" s="9">
        <f t="shared" si="1"/>
        <v>17457</v>
      </c>
      <c r="B24209" s="5" t="s">
        <v>14964</v>
      </c>
      <c r="C24209" s="6" t="s">
        <v>23637</v>
      </c>
    </row>
    <row r="24210">
      <c r="A24210" s="9">
        <f t="shared" si="1"/>
        <v>17458</v>
      </c>
      <c r="B24210" s="8" t="s">
        <v>14965</v>
      </c>
      <c r="C24210" s="9" t="s">
        <v>60</v>
      </c>
    </row>
    <row r="24211">
      <c r="A24211" s="9">
        <f t="shared" si="1"/>
        <v>17459</v>
      </c>
      <c r="B24211" s="8" t="s">
        <v>14966</v>
      </c>
      <c r="C24211" s="6" t="s">
        <v>550</v>
      </c>
    </row>
    <row r="24212">
      <c r="A24212" s="9">
        <f t="shared" si="1"/>
        <v>17459</v>
      </c>
      <c r="B24212" s="8" t="s">
        <v>14966</v>
      </c>
      <c r="C24212" s="6" t="s">
        <v>11166</v>
      </c>
    </row>
    <row r="24213">
      <c r="A24213" s="9">
        <f t="shared" si="1"/>
        <v>17459</v>
      </c>
      <c r="B24213" s="8" t="s">
        <v>14966</v>
      </c>
      <c r="C24213" s="9" t="s">
        <v>60</v>
      </c>
    </row>
    <row r="24214">
      <c r="A24214" s="9">
        <f t="shared" si="1"/>
        <v>17459</v>
      </c>
      <c r="B24214" s="8" t="s">
        <v>14966</v>
      </c>
      <c r="C24214" s="6" t="s">
        <v>23637</v>
      </c>
    </row>
    <row r="24215">
      <c r="A24215" s="9">
        <f t="shared" si="1"/>
        <v>17460</v>
      </c>
      <c r="B24215" s="5" t="s">
        <v>14967</v>
      </c>
      <c r="C24215" s="6" t="s">
        <v>179</v>
      </c>
    </row>
    <row r="24216">
      <c r="A24216" s="9">
        <f t="shared" si="1"/>
        <v>17460</v>
      </c>
      <c r="B24216" s="5" t="s">
        <v>14967</v>
      </c>
      <c r="C24216" s="6" t="s">
        <v>23637</v>
      </c>
    </row>
    <row r="24217">
      <c r="A24217" s="9">
        <f t="shared" si="1"/>
        <v>17461</v>
      </c>
      <c r="B24217" s="5" t="s">
        <v>14968</v>
      </c>
      <c r="C24217" s="6" t="s">
        <v>788</v>
      </c>
    </row>
    <row r="24218">
      <c r="A24218" s="9">
        <f t="shared" si="1"/>
        <v>17461</v>
      </c>
      <c r="B24218" s="5" t="s">
        <v>14968</v>
      </c>
      <c r="C24218" s="6" t="s">
        <v>23637</v>
      </c>
    </row>
    <row r="24219">
      <c r="A24219" s="9">
        <f t="shared" si="1"/>
        <v>17462</v>
      </c>
      <c r="B24219" s="5" t="s">
        <v>14969</v>
      </c>
      <c r="C24219" s="6" t="s">
        <v>336</v>
      </c>
    </row>
    <row r="24220">
      <c r="A24220" s="9">
        <f t="shared" si="1"/>
        <v>17462</v>
      </c>
      <c r="B24220" s="5" t="s">
        <v>14969</v>
      </c>
      <c r="C24220" s="6" t="s">
        <v>553</v>
      </c>
    </row>
    <row r="24221">
      <c r="A24221" s="9">
        <f t="shared" si="1"/>
        <v>17462</v>
      </c>
      <c r="B24221" s="5" t="s">
        <v>14969</v>
      </c>
      <c r="C24221" s="6" t="s">
        <v>23637</v>
      </c>
    </row>
    <row r="24222">
      <c r="A24222" s="9">
        <f t="shared" si="1"/>
        <v>17463</v>
      </c>
      <c r="B24222" s="30" t="s">
        <v>26376</v>
      </c>
      <c r="C24222" s="26" t="s">
        <v>23639</v>
      </c>
    </row>
    <row r="24223">
      <c r="A24223" s="9">
        <f t="shared" si="1"/>
        <v>17463</v>
      </c>
      <c r="B24223" s="30" t="s">
        <v>26376</v>
      </c>
      <c r="C24223" s="26" t="s">
        <v>60</v>
      </c>
    </row>
    <row r="24224">
      <c r="A24224" s="9">
        <f t="shared" si="1"/>
        <v>17464</v>
      </c>
      <c r="B24224" s="8" t="s">
        <v>14970</v>
      </c>
      <c r="C24224" s="9" t="s">
        <v>60</v>
      </c>
    </row>
    <row r="24225">
      <c r="A24225" s="9">
        <f t="shared" si="1"/>
        <v>17465</v>
      </c>
      <c r="B24225" s="8" t="s">
        <v>14971</v>
      </c>
      <c r="C24225" s="9" t="s">
        <v>60</v>
      </c>
    </row>
    <row r="24226">
      <c r="A24226" s="9">
        <f t="shared" si="1"/>
        <v>17465</v>
      </c>
      <c r="B24226" s="8" t="s">
        <v>14971</v>
      </c>
      <c r="C24226" s="9" t="s">
        <v>162</v>
      </c>
    </row>
    <row r="24227">
      <c r="A24227" s="9">
        <f t="shared" si="1"/>
        <v>17466</v>
      </c>
      <c r="B24227" s="5" t="s">
        <v>14972</v>
      </c>
      <c r="C24227" s="6" t="s">
        <v>336</v>
      </c>
    </row>
    <row r="24228">
      <c r="A24228" s="9">
        <f t="shared" si="1"/>
        <v>17466</v>
      </c>
      <c r="B24228" s="5" t="s">
        <v>14972</v>
      </c>
      <c r="C24228" s="6" t="s">
        <v>553</v>
      </c>
    </row>
    <row r="24229">
      <c r="A24229" s="9">
        <f t="shared" si="1"/>
        <v>17466</v>
      </c>
      <c r="B24229" s="5" t="s">
        <v>14972</v>
      </c>
      <c r="C24229" s="6" t="s">
        <v>23637</v>
      </c>
    </row>
    <row r="24230">
      <c r="A24230" s="9">
        <f t="shared" si="1"/>
        <v>17467</v>
      </c>
      <c r="B24230" s="5" t="s">
        <v>14973</v>
      </c>
      <c r="C24230" s="6" t="s">
        <v>326</v>
      </c>
    </row>
    <row r="24231">
      <c r="A24231" s="9">
        <f t="shared" si="1"/>
        <v>17467</v>
      </c>
      <c r="B24231" s="5" t="s">
        <v>14973</v>
      </c>
      <c r="C24231" s="6" t="s">
        <v>23637</v>
      </c>
    </row>
    <row r="24232">
      <c r="A24232" s="9">
        <f t="shared" si="1"/>
        <v>17468</v>
      </c>
      <c r="B24232" s="8" t="s">
        <v>14974</v>
      </c>
      <c r="C24232" s="9" t="s">
        <v>142</v>
      </c>
    </row>
    <row r="24233">
      <c r="A24233" s="9">
        <f t="shared" si="1"/>
        <v>17469</v>
      </c>
      <c r="B24233" s="5" t="s">
        <v>14975</v>
      </c>
      <c r="C24233" s="6" t="s">
        <v>326</v>
      </c>
    </row>
    <row r="24234">
      <c r="A24234" s="9">
        <f t="shared" si="1"/>
        <v>17469</v>
      </c>
      <c r="B24234" s="5" t="s">
        <v>14975</v>
      </c>
      <c r="C24234" s="6" t="s">
        <v>23637</v>
      </c>
    </row>
    <row r="24235">
      <c r="A24235" s="9">
        <f t="shared" si="1"/>
        <v>17470</v>
      </c>
      <c r="B24235" s="25" t="s">
        <v>26377</v>
      </c>
      <c r="C24235" s="26" t="s">
        <v>672</v>
      </c>
    </row>
    <row r="24236">
      <c r="A24236" s="9">
        <f t="shared" si="1"/>
        <v>17470</v>
      </c>
      <c r="B24236" s="27" t="s">
        <v>26377</v>
      </c>
      <c r="C24236" s="28" t="s">
        <v>23637</v>
      </c>
    </row>
    <row r="24237">
      <c r="A24237" s="9">
        <f t="shared" si="1"/>
        <v>17471</v>
      </c>
      <c r="B24237" s="5" t="s">
        <v>14976</v>
      </c>
      <c r="C24237" s="6" t="s">
        <v>142</v>
      </c>
    </row>
    <row r="24238">
      <c r="A24238" s="9">
        <f t="shared" si="1"/>
        <v>17472</v>
      </c>
      <c r="B24238" s="27" t="s">
        <v>26378</v>
      </c>
      <c r="C24238" s="28" t="s">
        <v>23637</v>
      </c>
    </row>
    <row r="24239">
      <c r="A24239" s="9">
        <f t="shared" si="1"/>
        <v>17472</v>
      </c>
      <c r="B24239" s="27" t="s">
        <v>26378</v>
      </c>
      <c r="C24239" s="26" t="s">
        <v>90</v>
      </c>
    </row>
    <row r="24240">
      <c r="A24240" s="9">
        <f t="shared" si="1"/>
        <v>17473</v>
      </c>
      <c r="B24240" s="5" t="s">
        <v>14977</v>
      </c>
      <c r="C24240" s="6" t="s">
        <v>788</v>
      </c>
    </row>
    <row r="24241">
      <c r="A24241" s="9">
        <f t="shared" si="1"/>
        <v>17473</v>
      </c>
      <c r="B24241" s="5" t="s">
        <v>14977</v>
      </c>
      <c r="C24241" s="6" t="s">
        <v>23637</v>
      </c>
    </row>
    <row r="24242">
      <c r="A24242" s="9">
        <f t="shared" si="1"/>
        <v>17474</v>
      </c>
      <c r="B24242" s="5" t="s">
        <v>14978</v>
      </c>
      <c r="C24242" s="6" t="s">
        <v>328</v>
      </c>
    </row>
    <row r="24243">
      <c r="A24243" s="9">
        <f t="shared" si="1"/>
        <v>17474</v>
      </c>
      <c r="B24243" s="5" t="s">
        <v>14978</v>
      </c>
      <c r="C24243" s="6" t="s">
        <v>23637</v>
      </c>
    </row>
    <row r="24244">
      <c r="A24244" s="9">
        <f t="shared" si="1"/>
        <v>17475</v>
      </c>
      <c r="B24244" s="5" t="s">
        <v>14979</v>
      </c>
      <c r="C24244" s="6" t="s">
        <v>788</v>
      </c>
    </row>
    <row r="24245">
      <c r="A24245" s="9">
        <f t="shared" si="1"/>
        <v>17475</v>
      </c>
      <c r="B24245" s="5" t="s">
        <v>14979</v>
      </c>
      <c r="C24245" s="6" t="s">
        <v>23637</v>
      </c>
    </row>
    <row r="24246">
      <c r="A24246" s="9">
        <f t="shared" si="1"/>
        <v>17476</v>
      </c>
      <c r="B24246" s="8" t="s">
        <v>14980</v>
      </c>
      <c r="C24246" s="6" t="s">
        <v>150</v>
      </c>
    </row>
    <row r="24247">
      <c r="A24247" s="9">
        <f t="shared" si="1"/>
        <v>17476</v>
      </c>
      <c r="B24247" s="8" t="s">
        <v>14980</v>
      </c>
      <c r="C24247" s="9" t="s">
        <v>60</v>
      </c>
    </row>
    <row r="24248">
      <c r="A24248" s="9">
        <f t="shared" si="1"/>
        <v>17476</v>
      </c>
      <c r="B24248" s="8" t="s">
        <v>14980</v>
      </c>
      <c r="C24248" s="6" t="s">
        <v>23637</v>
      </c>
    </row>
    <row r="24249">
      <c r="A24249" s="9">
        <f t="shared" si="1"/>
        <v>17477</v>
      </c>
      <c r="B24249" s="8" t="s">
        <v>14981</v>
      </c>
      <c r="C24249" s="9" t="s">
        <v>530</v>
      </c>
    </row>
    <row r="24250">
      <c r="A24250" s="9">
        <f t="shared" si="1"/>
        <v>17477</v>
      </c>
      <c r="B24250" s="8" t="s">
        <v>14981</v>
      </c>
      <c r="C24250" s="9" t="s">
        <v>60</v>
      </c>
    </row>
    <row r="24251">
      <c r="A24251" s="9">
        <f t="shared" si="1"/>
        <v>17478</v>
      </c>
      <c r="B24251" s="25" t="s">
        <v>26379</v>
      </c>
      <c r="C24251" s="26" t="s">
        <v>10122</v>
      </c>
    </row>
    <row r="24252">
      <c r="A24252" s="9">
        <f t="shared" si="1"/>
        <v>17478</v>
      </c>
      <c r="B24252" s="27" t="s">
        <v>26379</v>
      </c>
      <c r="C24252" s="28" t="s">
        <v>23637</v>
      </c>
    </row>
    <row r="24253">
      <c r="A24253" s="9">
        <f t="shared" si="1"/>
        <v>17479</v>
      </c>
      <c r="B24253" s="8" t="s">
        <v>14982</v>
      </c>
      <c r="C24253" s="9" t="s">
        <v>142</v>
      </c>
    </row>
    <row r="24254">
      <c r="A24254" s="9">
        <f t="shared" si="1"/>
        <v>17480</v>
      </c>
      <c r="B24254" s="27" t="s">
        <v>26380</v>
      </c>
      <c r="C24254" s="28" t="s">
        <v>23637</v>
      </c>
    </row>
    <row r="24255">
      <c r="A24255" s="9">
        <f t="shared" si="1"/>
        <v>17481</v>
      </c>
      <c r="B24255" s="5" t="s">
        <v>14983</v>
      </c>
      <c r="C24255" s="6" t="s">
        <v>162</v>
      </c>
    </row>
    <row r="24256">
      <c r="A24256" s="9">
        <f t="shared" si="1"/>
        <v>17481</v>
      </c>
      <c r="B24256" s="25" t="s">
        <v>14983</v>
      </c>
      <c r="C24256" s="26" t="s">
        <v>946</v>
      </c>
    </row>
    <row r="24257">
      <c r="A24257" s="9">
        <f t="shared" si="1"/>
        <v>17482</v>
      </c>
      <c r="B24257" s="5" t="s">
        <v>14984</v>
      </c>
      <c r="C24257" s="6" t="s">
        <v>336</v>
      </c>
    </row>
    <row r="24258">
      <c r="A24258" s="9">
        <f t="shared" si="1"/>
        <v>17482</v>
      </c>
      <c r="B24258" s="5" t="s">
        <v>14984</v>
      </c>
      <c r="C24258" s="6" t="s">
        <v>23637</v>
      </c>
    </row>
    <row r="24259">
      <c r="A24259" s="9">
        <f t="shared" si="1"/>
        <v>17483</v>
      </c>
      <c r="B24259" s="8" t="s">
        <v>14985</v>
      </c>
      <c r="C24259" s="6" t="s">
        <v>11166</v>
      </c>
    </row>
    <row r="24260">
      <c r="A24260" s="9">
        <f t="shared" si="1"/>
        <v>17483</v>
      </c>
      <c r="B24260" s="8" t="s">
        <v>14985</v>
      </c>
      <c r="C24260" s="9" t="s">
        <v>60</v>
      </c>
    </row>
    <row r="24261">
      <c r="A24261" s="9">
        <f t="shared" si="1"/>
        <v>17483</v>
      </c>
      <c r="B24261" s="8" t="s">
        <v>14985</v>
      </c>
      <c r="C24261" s="6" t="s">
        <v>23637</v>
      </c>
    </row>
    <row r="24262">
      <c r="A24262" s="9">
        <f t="shared" si="1"/>
        <v>17484</v>
      </c>
      <c r="B24262" s="5" t="s">
        <v>14986</v>
      </c>
      <c r="C24262" s="6" t="s">
        <v>326</v>
      </c>
    </row>
    <row r="24263">
      <c r="A24263" s="9">
        <f t="shared" si="1"/>
        <v>17484</v>
      </c>
      <c r="B24263" s="5" t="s">
        <v>14986</v>
      </c>
      <c r="C24263" s="6" t="s">
        <v>23637</v>
      </c>
    </row>
    <row r="24264">
      <c r="A24264" s="9">
        <f t="shared" si="1"/>
        <v>17485</v>
      </c>
      <c r="B24264" s="8" t="s">
        <v>14987</v>
      </c>
      <c r="C24264" s="9" t="s">
        <v>616</v>
      </c>
    </row>
    <row r="24265">
      <c r="A24265" s="9">
        <f t="shared" si="1"/>
        <v>17486</v>
      </c>
      <c r="B24265" s="5" t="s">
        <v>14988</v>
      </c>
      <c r="C24265" s="6" t="s">
        <v>326</v>
      </c>
    </row>
    <row r="24266">
      <c r="A24266" s="9">
        <f t="shared" si="1"/>
        <v>17486</v>
      </c>
      <c r="B24266" s="5" t="s">
        <v>14988</v>
      </c>
      <c r="C24266" s="6" t="s">
        <v>23637</v>
      </c>
    </row>
    <row r="24267">
      <c r="A24267" s="9">
        <f t="shared" si="1"/>
        <v>17487</v>
      </c>
      <c r="B24267" s="5" t="s">
        <v>14989</v>
      </c>
      <c r="C24267" s="6" t="s">
        <v>788</v>
      </c>
    </row>
    <row r="24268">
      <c r="A24268" s="9">
        <f t="shared" si="1"/>
        <v>17487</v>
      </c>
      <c r="B24268" s="5" t="s">
        <v>14989</v>
      </c>
      <c r="C24268" s="6" t="s">
        <v>23637</v>
      </c>
    </row>
    <row r="24269">
      <c r="A24269" s="9">
        <f t="shared" si="1"/>
        <v>17488</v>
      </c>
      <c r="B24269" s="5" t="s">
        <v>14990</v>
      </c>
      <c r="C24269" s="6" t="s">
        <v>153</v>
      </c>
    </row>
    <row r="24270">
      <c r="A24270" s="9">
        <f t="shared" si="1"/>
        <v>17488</v>
      </c>
      <c r="B24270" s="5" t="s">
        <v>14990</v>
      </c>
      <c r="C24270" s="6" t="s">
        <v>25</v>
      </c>
    </row>
    <row r="24271">
      <c r="A24271" s="9">
        <f t="shared" si="1"/>
        <v>17488</v>
      </c>
      <c r="B24271" s="5" t="s">
        <v>14990</v>
      </c>
      <c r="C24271" s="6" t="s">
        <v>23637</v>
      </c>
    </row>
    <row r="24272">
      <c r="A24272" s="9">
        <f t="shared" si="1"/>
        <v>17489</v>
      </c>
      <c r="B24272" s="5" t="s">
        <v>14991</v>
      </c>
      <c r="C24272" s="6" t="s">
        <v>153</v>
      </c>
    </row>
    <row r="24273">
      <c r="A24273" s="9">
        <f t="shared" si="1"/>
        <v>17489</v>
      </c>
      <c r="B24273" s="5" t="s">
        <v>14991</v>
      </c>
      <c r="C24273" s="6" t="s">
        <v>54</v>
      </c>
    </row>
    <row r="24274">
      <c r="A24274" s="9">
        <f t="shared" si="1"/>
        <v>17489</v>
      </c>
      <c r="B24274" s="5" t="s">
        <v>14991</v>
      </c>
      <c r="C24274" s="6" t="s">
        <v>25</v>
      </c>
    </row>
    <row r="24275">
      <c r="A24275" s="9">
        <f t="shared" si="1"/>
        <v>17489</v>
      </c>
      <c r="B24275" s="5" t="s">
        <v>14991</v>
      </c>
      <c r="C24275" s="6" t="s">
        <v>23637</v>
      </c>
    </row>
    <row r="24276">
      <c r="A24276" s="9">
        <f t="shared" si="1"/>
        <v>17490</v>
      </c>
      <c r="B24276" s="5" t="s">
        <v>14992</v>
      </c>
      <c r="C24276" s="6" t="s">
        <v>153</v>
      </c>
    </row>
    <row r="24277">
      <c r="A24277" s="9">
        <f t="shared" si="1"/>
        <v>17490</v>
      </c>
      <c r="B24277" s="5" t="s">
        <v>14992</v>
      </c>
      <c r="C24277" s="6" t="s">
        <v>142</v>
      </c>
    </row>
    <row r="24278">
      <c r="A24278" s="9">
        <f t="shared" si="1"/>
        <v>17490</v>
      </c>
      <c r="B24278" s="5" t="s">
        <v>14992</v>
      </c>
      <c r="C24278" s="6" t="s">
        <v>25</v>
      </c>
    </row>
    <row r="24279">
      <c r="A24279" s="9">
        <f t="shared" si="1"/>
        <v>17490</v>
      </c>
      <c r="B24279" s="5" t="s">
        <v>14992</v>
      </c>
      <c r="C24279" s="6" t="s">
        <v>23637</v>
      </c>
    </row>
    <row r="24280">
      <c r="A24280" s="9">
        <f t="shared" si="1"/>
        <v>17491</v>
      </c>
      <c r="B24280" s="5" t="s">
        <v>14993</v>
      </c>
      <c r="C24280" s="6" t="s">
        <v>462</v>
      </c>
    </row>
    <row r="24281">
      <c r="A24281" s="9">
        <f t="shared" si="1"/>
        <v>17491</v>
      </c>
      <c r="B24281" s="5" t="s">
        <v>14993</v>
      </c>
      <c r="C24281" s="6" t="s">
        <v>23637</v>
      </c>
    </row>
    <row r="24282">
      <c r="A24282" s="9">
        <f t="shared" si="1"/>
        <v>17492</v>
      </c>
      <c r="B24282" s="5" t="s">
        <v>14994</v>
      </c>
      <c r="C24282" s="6" t="s">
        <v>426</v>
      </c>
    </row>
    <row r="24283">
      <c r="A24283" s="9">
        <f t="shared" si="1"/>
        <v>17493</v>
      </c>
      <c r="B24283" s="5" t="s">
        <v>14995</v>
      </c>
      <c r="C24283" s="6" t="s">
        <v>452</v>
      </c>
    </row>
    <row r="24284">
      <c r="A24284" s="9">
        <f t="shared" si="1"/>
        <v>17493</v>
      </c>
      <c r="B24284" s="5" t="s">
        <v>14995</v>
      </c>
      <c r="C24284" s="6" t="s">
        <v>23637</v>
      </c>
    </row>
    <row r="24285">
      <c r="A24285" s="9">
        <f t="shared" si="1"/>
        <v>17494</v>
      </c>
      <c r="B24285" s="5" t="s">
        <v>14996</v>
      </c>
      <c r="C24285" s="6" t="s">
        <v>324</v>
      </c>
    </row>
    <row r="24286">
      <c r="A24286" s="9">
        <f t="shared" si="1"/>
        <v>17494</v>
      </c>
      <c r="B24286" s="5" t="s">
        <v>14996</v>
      </c>
      <c r="C24286" s="6" t="s">
        <v>25</v>
      </c>
    </row>
    <row r="24287">
      <c r="A24287" s="9">
        <f t="shared" si="1"/>
        <v>17494</v>
      </c>
      <c r="B24287" s="5" t="s">
        <v>14996</v>
      </c>
      <c r="C24287" s="6" t="s">
        <v>23637</v>
      </c>
    </row>
    <row r="24288">
      <c r="A24288" s="9">
        <f t="shared" si="1"/>
        <v>17494</v>
      </c>
      <c r="B24288" s="25" t="s">
        <v>14996</v>
      </c>
      <c r="C24288" s="26" t="s">
        <v>487</v>
      </c>
    </row>
    <row r="24289">
      <c r="A24289" s="9">
        <f t="shared" si="1"/>
        <v>17495</v>
      </c>
      <c r="B24289" s="27" t="s">
        <v>26381</v>
      </c>
      <c r="C24289" s="28" t="s">
        <v>23637</v>
      </c>
    </row>
    <row r="24290">
      <c r="A24290" s="9">
        <f t="shared" si="1"/>
        <v>17495</v>
      </c>
      <c r="B24290" s="25" t="s">
        <v>26381</v>
      </c>
      <c r="C24290" s="33" t="s">
        <v>90</v>
      </c>
    </row>
    <row r="24291">
      <c r="A24291" s="9">
        <f t="shared" si="1"/>
        <v>17495</v>
      </c>
      <c r="B24291" s="25" t="s">
        <v>26381</v>
      </c>
      <c r="C24291" s="34" t="s">
        <v>20600</v>
      </c>
    </row>
    <row r="24292">
      <c r="A24292" s="9">
        <f t="shared" si="1"/>
        <v>17495</v>
      </c>
      <c r="B24292" s="25" t="s">
        <v>26381</v>
      </c>
      <c r="C24292" s="34" t="s">
        <v>25</v>
      </c>
    </row>
    <row r="24293">
      <c r="A24293" s="9">
        <f t="shared" si="1"/>
        <v>17496</v>
      </c>
      <c r="B24293" s="5" t="s">
        <v>14997</v>
      </c>
      <c r="C24293" s="6" t="s">
        <v>452</v>
      </c>
    </row>
    <row r="24294">
      <c r="A24294" s="9">
        <f t="shared" si="1"/>
        <v>17496</v>
      </c>
      <c r="B24294" s="5" t="s">
        <v>14997</v>
      </c>
      <c r="C24294" s="6" t="s">
        <v>23637</v>
      </c>
    </row>
    <row r="24295">
      <c r="A24295" s="9">
        <f t="shared" si="1"/>
        <v>17497</v>
      </c>
      <c r="B24295" s="5" t="s">
        <v>14998</v>
      </c>
      <c r="C24295" s="6" t="s">
        <v>462</v>
      </c>
    </row>
    <row r="24296">
      <c r="A24296" s="9">
        <f t="shared" si="1"/>
        <v>17497</v>
      </c>
      <c r="B24296" s="5" t="s">
        <v>14998</v>
      </c>
      <c r="C24296" s="6" t="s">
        <v>24</v>
      </c>
    </row>
    <row r="24297">
      <c r="A24297" s="9">
        <f t="shared" si="1"/>
        <v>17497</v>
      </c>
      <c r="B24297" s="5" t="s">
        <v>14998</v>
      </c>
      <c r="C24297" s="6" t="s">
        <v>25</v>
      </c>
    </row>
    <row r="24298">
      <c r="A24298" s="9">
        <f t="shared" si="1"/>
        <v>17497</v>
      </c>
      <c r="B24298" s="5" t="s">
        <v>14998</v>
      </c>
      <c r="C24298" s="6" t="s">
        <v>23637</v>
      </c>
    </row>
    <row r="24299">
      <c r="A24299" s="9">
        <f t="shared" si="1"/>
        <v>17498</v>
      </c>
      <c r="B24299" s="8" t="s">
        <v>14999</v>
      </c>
      <c r="C24299" s="9" t="s">
        <v>530</v>
      </c>
    </row>
    <row r="24300">
      <c r="A24300" s="9">
        <f t="shared" si="1"/>
        <v>17499</v>
      </c>
      <c r="B24300" s="8" t="s">
        <v>15000</v>
      </c>
      <c r="C24300" s="9" t="s">
        <v>530</v>
      </c>
    </row>
    <row r="24301">
      <c r="A24301" s="9">
        <f t="shared" si="1"/>
        <v>17500</v>
      </c>
      <c r="B24301" s="8" t="s">
        <v>15001</v>
      </c>
      <c r="C24301" s="6" t="s">
        <v>10122</v>
      </c>
    </row>
    <row r="24302">
      <c r="A24302" s="9">
        <f t="shared" si="1"/>
        <v>17500</v>
      </c>
      <c r="B24302" s="8" t="s">
        <v>15001</v>
      </c>
      <c r="C24302" s="9" t="s">
        <v>25</v>
      </c>
    </row>
    <row r="24303">
      <c r="A24303" s="9">
        <f t="shared" si="1"/>
        <v>17500</v>
      </c>
      <c r="B24303" s="8" t="s">
        <v>15001</v>
      </c>
      <c r="C24303" s="6" t="s">
        <v>23637</v>
      </c>
    </row>
    <row r="24304">
      <c r="A24304" s="9">
        <f t="shared" si="1"/>
        <v>17501</v>
      </c>
      <c r="B24304" s="5" t="s">
        <v>15002</v>
      </c>
      <c r="C24304" s="6" t="s">
        <v>462</v>
      </c>
    </row>
    <row r="24305">
      <c r="A24305" s="9">
        <f t="shared" si="1"/>
        <v>17501</v>
      </c>
      <c r="B24305" s="5" t="s">
        <v>15002</v>
      </c>
      <c r="C24305" s="6" t="s">
        <v>23637</v>
      </c>
    </row>
    <row r="24306">
      <c r="A24306" s="9">
        <f t="shared" si="1"/>
        <v>17502</v>
      </c>
      <c r="B24306" s="5" t="s">
        <v>15003</v>
      </c>
      <c r="C24306" s="6" t="s">
        <v>462</v>
      </c>
    </row>
    <row r="24307">
      <c r="A24307" s="9">
        <f t="shared" si="1"/>
        <v>17502</v>
      </c>
      <c r="B24307" s="5" t="s">
        <v>15003</v>
      </c>
      <c r="C24307" s="6" t="s">
        <v>23637</v>
      </c>
    </row>
    <row r="24308">
      <c r="A24308" s="9">
        <f t="shared" si="1"/>
        <v>17503</v>
      </c>
      <c r="B24308" s="5" t="s">
        <v>15004</v>
      </c>
      <c r="C24308" s="6" t="s">
        <v>91</v>
      </c>
    </row>
    <row r="24309">
      <c r="A24309" s="9">
        <f t="shared" si="1"/>
        <v>17503</v>
      </c>
      <c r="B24309" s="5" t="s">
        <v>15004</v>
      </c>
      <c r="C24309" s="6" t="s">
        <v>405</v>
      </c>
    </row>
    <row r="24310">
      <c r="A24310" s="9">
        <f t="shared" si="1"/>
        <v>17503</v>
      </c>
      <c r="B24310" s="5" t="s">
        <v>15004</v>
      </c>
      <c r="C24310" s="6" t="s">
        <v>23637</v>
      </c>
    </row>
    <row r="24311">
      <c r="A24311" s="9">
        <f t="shared" si="1"/>
        <v>17504</v>
      </c>
      <c r="B24311" s="8" t="s">
        <v>15005</v>
      </c>
      <c r="C24311" s="6" t="s">
        <v>132</v>
      </c>
    </row>
    <row r="24312">
      <c r="A24312" s="9">
        <f t="shared" si="1"/>
        <v>17504</v>
      </c>
      <c r="B24312" s="8" t="s">
        <v>15005</v>
      </c>
      <c r="C24312" s="6" t="s">
        <v>487</v>
      </c>
    </row>
    <row r="24313">
      <c r="A24313" s="9">
        <f t="shared" si="1"/>
        <v>17504</v>
      </c>
      <c r="B24313" s="8" t="s">
        <v>15005</v>
      </c>
      <c r="C24313" s="9" t="s">
        <v>60</v>
      </c>
    </row>
    <row r="24314">
      <c r="A24314" s="9">
        <f t="shared" si="1"/>
        <v>17504</v>
      </c>
      <c r="B24314" s="8" t="s">
        <v>15005</v>
      </c>
      <c r="C24314" s="6" t="s">
        <v>23637</v>
      </c>
    </row>
    <row r="24315">
      <c r="A24315" s="9">
        <f t="shared" si="1"/>
        <v>17505</v>
      </c>
      <c r="B24315" s="5" t="s">
        <v>15006</v>
      </c>
      <c r="C24315" s="6" t="s">
        <v>452</v>
      </c>
    </row>
    <row r="24316">
      <c r="A24316" s="9">
        <f t="shared" si="1"/>
        <v>17505</v>
      </c>
      <c r="B24316" s="5" t="s">
        <v>15006</v>
      </c>
      <c r="C24316" s="6" t="s">
        <v>23637</v>
      </c>
    </row>
    <row r="24317">
      <c r="A24317" s="9">
        <f t="shared" si="1"/>
        <v>17506</v>
      </c>
      <c r="B24317" s="27" t="s">
        <v>26382</v>
      </c>
      <c r="C24317" s="28" t="s">
        <v>23637</v>
      </c>
    </row>
    <row r="24318">
      <c r="A24318" s="9">
        <f t="shared" si="1"/>
        <v>17506</v>
      </c>
      <c r="B24318" s="27" t="s">
        <v>26382</v>
      </c>
      <c r="C24318" s="26" t="s">
        <v>90</v>
      </c>
    </row>
    <row r="24319">
      <c r="A24319" s="9">
        <f t="shared" si="1"/>
        <v>17506</v>
      </c>
      <c r="B24319" s="25" t="s">
        <v>26382</v>
      </c>
      <c r="C24319" s="34" t="s">
        <v>60</v>
      </c>
    </row>
    <row r="24320">
      <c r="A24320" s="9">
        <f t="shared" si="1"/>
        <v>17507</v>
      </c>
      <c r="B24320" s="5" t="s">
        <v>15007</v>
      </c>
      <c r="C24320" s="6" t="s">
        <v>142</v>
      </c>
    </row>
    <row r="24321">
      <c r="A24321" s="9">
        <f t="shared" si="1"/>
        <v>17508</v>
      </c>
      <c r="B24321" s="5" t="s">
        <v>15008</v>
      </c>
      <c r="C24321" s="6" t="s">
        <v>727</v>
      </c>
    </row>
    <row r="24322">
      <c r="A24322" s="9">
        <f t="shared" si="1"/>
        <v>17509</v>
      </c>
      <c r="B24322" s="5" t="s">
        <v>15009</v>
      </c>
      <c r="C24322" s="6" t="s">
        <v>179</v>
      </c>
    </row>
    <row r="24323">
      <c r="A24323" s="9">
        <f t="shared" si="1"/>
        <v>17509</v>
      </c>
      <c r="B24323" s="5" t="s">
        <v>15009</v>
      </c>
      <c r="C24323" s="6" t="s">
        <v>23637</v>
      </c>
    </row>
    <row r="24324">
      <c r="A24324" s="9">
        <f t="shared" si="1"/>
        <v>17510</v>
      </c>
      <c r="B24324" s="25" t="s">
        <v>26383</v>
      </c>
      <c r="C24324" s="26" t="s">
        <v>446</v>
      </c>
    </row>
    <row r="24325">
      <c r="A24325" s="9">
        <f t="shared" si="1"/>
        <v>17510</v>
      </c>
      <c r="B24325" s="27" t="s">
        <v>26383</v>
      </c>
      <c r="C24325" s="28" t="s">
        <v>23637</v>
      </c>
    </row>
    <row r="24326">
      <c r="A24326" s="9">
        <f t="shared" si="1"/>
        <v>17511</v>
      </c>
      <c r="B24326" s="5" t="s">
        <v>15010</v>
      </c>
      <c r="C24326" s="6" t="s">
        <v>324</v>
      </c>
    </row>
    <row r="24327">
      <c r="A24327" s="9">
        <f t="shared" si="1"/>
        <v>17511</v>
      </c>
      <c r="B24327" s="5" t="s">
        <v>15010</v>
      </c>
      <c r="C24327" s="6" t="s">
        <v>23637</v>
      </c>
    </row>
    <row r="24328">
      <c r="A24328" s="9">
        <f t="shared" si="1"/>
        <v>17512</v>
      </c>
      <c r="B24328" s="5" t="s">
        <v>15011</v>
      </c>
      <c r="C24328" s="6" t="s">
        <v>1585</v>
      </c>
    </row>
    <row r="24329">
      <c r="A24329" s="9">
        <f t="shared" si="1"/>
        <v>17513</v>
      </c>
      <c r="B24329" s="5" t="s">
        <v>15012</v>
      </c>
      <c r="C24329" s="6" t="s">
        <v>1207</v>
      </c>
    </row>
    <row r="24330">
      <c r="A24330" s="9">
        <f t="shared" si="1"/>
        <v>17514</v>
      </c>
      <c r="B24330" s="25" t="s">
        <v>26384</v>
      </c>
      <c r="C24330" s="26" t="s">
        <v>420</v>
      </c>
    </row>
    <row r="24331">
      <c r="A24331" s="9">
        <f t="shared" si="1"/>
        <v>17514</v>
      </c>
      <c r="B24331" s="25" t="s">
        <v>26384</v>
      </c>
      <c r="C24331" s="6" t="s">
        <v>23672</v>
      </c>
    </row>
    <row r="24332">
      <c r="A24332" s="9">
        <f t="shared" si="1"/>
        <v>17515</v>
      </c>
      <c r="B24332" s="5" t="s">
        <v>15013</v>
      </c>
      <c r="C24332" s="6" t="s">
        <v>324</v>
      </c>
    </row>
    <row r="24333">
      <c r="A24333" s="9">
        <f t="shared" si="1"/>
        <v>17515</v>
      </c>
      <c r="B24333" s="5" t="s">
        <v>15013</v>
      </c>
      <c r="C24333" s="6" t="s">
        <v>23637</v>
      </c>
    </row>
    <row r="24334">
      <c r="A24334" s="9">
        <f t="shared" si="1"/>
        <v>17516</v>
      </c>
      <c r="B24334" s="5" t="s">
        <v>15014</v>
      </c>
      <c r="C24334" s="6" t="s">
        <v>324</v>
      </c>
    </row>
    <row r="24335">
      <c r="A24335" s="9">
        <f t="shared" si="1"/>
        <v>17516</v>
      </c>
      <c r="B24335" s="5" t="s">
        <v>15014</v>
      </c>
      <c r="C24335" s="6" t="s">
        <v>23637</v>
      </c>
    </row>
    <row r="24336">
      <c r="A24336" s="9">
        <f t="shared" si="1"/>
        <v>17517</v>
      </c>
      <c r="B24336" s="8" t="s">
        <v>15015</v>
      </c>
      <c r="C24336" s="9" t="s">
        <v>60</v>
      </c>
    </row>
    <row r="24337">
      <c r="A24337" s="9">
        <f t="shared" si="1"/>
        <v>17518</v>
      </c>
      <c r="B24337" s="25" t="s">
        <v>26385</v>
      </c>
      <c r="C24337" s="26" t="s">
        <v>446</v>
      </c>
    </row>
    <row r="24338">
      <c r="A24338" s="9">
        <f t="shared" si="1"/>
        <v>17518</v>
      </c>
      <c r="B24338" s="27" t="s">
        <v>26385</v>
      </c>
      <c r="C24338" s="28" t="s">
        <v>23637</v>
      </c>
    </row>
    <row r="24339">
      <c r="A24339" s="9">
        <f t="shared" si="1"/>
        <v>17519</v>
      </c>
      <c r="B24339" s="5" t="s">
        <v>15016</v>
      </c>
      <c r="C24339" s="6" t="s">
        <v>452</v>
      </c>
    </row>
    <row r="24340">
      <c r="A24340" s="9">
        <f t="shared" si="1"/>
        <v>17519</v>
      </c>
      <c r="B24340" s="5" t="s">
        <v>15016</v>
      </c>
      <c r="C24340" s="6" t="s">
        <v>23637</v>
      </c>
    </row>
    <row r="24341">
      <c r="A24341" s="9">
        <f t="shared" si="1"/>
        <v>17520</v>
      </c>
      <c r="B24341" s="25" t="s">
        <v>26386</v>
      </c>
      <c r="C24341" s="26" t="s">
        <v>446</v>
      </c>
    </row>
    <row r="24342">
      <c r="A24342" s="9">
        <f t="shared" si="1"/>
        <v>17520</v>
      </c>
      <c r="B24342" s="27" t="s">
        <v>26386</v>
      </c>
      <c r="C24342" s="28" t="s">
        <v>23637</v>
      </c>
    </row>
    <row r="24343">
      <c r="A24343" s="9">
        <f t="shared" si="1"/>
        <v>17521</v>
      </c>
      <c r="B24343" s="8" t="s">
        <v>15017</v>
      </c>
      <c r="C24343" s="6" t="s">
        <v>11166</v>
      </c>
    </row>
    <row r="24344">
      <c r="A24344" s="9">
        <f t="shared" si="1"/>
        <v>17521</v>
      </c>
      <c r="B24344" s="8" t="s">
        <v>15017</v>
      </c>
      <c r="C24344" s="6" t="s">
        <v>23637</v>
      </c>
    </row>
    <row r="24345">
      <c r="A24345" s="9">
        <f t="shared" si="1"/>
        <v>17522</v>
      </c>
      <c r="B24345" s="5" t="s">
        <v>15018</v>
      </c>
      <c r="C24345" s="6" t="s">
        <v>324</v>
      </c>
    </row>
    <row r="24346">
      <c r="A24346" s="9">
        <f t="shared" si="1"/>
        <v>17522</v>
      </c>
      <c r="B24346" s="5" t="s">
        <v>15018</v>
      </c>
      <c r="C24346" s="6" t="s">
        <v>23637</v>
      </c>
    </row>
    <row r="24347">
      <c r="A24347" s="9">
        <f t="shared" si="1"/>
        <v>17523</v>
      </c>
      <c r="B24347" s="8" t="s">
        <v>15019</v>
      </c>
      <c r="C24347" s="6" t="s">
        <v>132</v>
      </c>
    </row>
    <row r="24348">
      <c r="A24348" s="9">
        <f t="shared" si="1"/>
        <v>17523</v>
      </c>
      <c r="B24348" s="8" t="s">
        <v>15019</v>
      </c>
      <c r="C24348" s="6" t="s">
        <v>487</v>
      </c>
    </row>
    <row r="24349">
      <c r="A24349" s="9">
        <f t="shared" si="1"/>
        <v>17523</v>
      </c>
      <c r="B24349" s="8" t="s">
        <v>15019</v>
      </c>
      <c r="C24349" s="6" t="s">
        <v>23637</v>
      </c>
    </row>
    <row r="24350">
      <c r="A24350" s="9">
        <f t="shared" si="1"/>
        <v>17524</v>
      </c>
      <c r="B24350" s="8" t="s">
        <v>15020</v>
      </c>
      <c r="C24350" s="6" t="s">
        <v>150</v>
      </c>
    </row>
    <row r="24351">
      <c r="A24351" s="9">
        <f t="shared" si="1"/>
        <v>17524</v>
      </c>
      <c r="B24351" s="8" t="s">
        <v>15020</v>
      </c>
      <c r="C24351" s="6" t="s">
        <v>162</v>
      </c>
    </row>
    <row r="24352">
      <c r="A24352" s="9">
        <f t="shared" si="1"/>
        <v>17524</v>
      </c>
      <c r="B24352" s="8" t="s">
        <v>15020</v>
      </c>
      <c r="C24352" s="9" t="s">
        <v>60</v>
      </c>
    </row>
    <row r="24353">
      <c r="A24353" s="9">
        <f t="shared" si="1"/>
        <v>17524</v>
      </c>
      <c r="B24353" s="8" t="s">
        <v>15020</v>
      </c>
      <c r="C24353" s="6" t="s">
        <v>23637</v>
      </c>
    </row>
    <row r="24354">
      <c r="A24354" s="9">
        <f t="shared" si="1"/>
        <v>17525</v>
      </c>
      <c r="B24354" s="5" t="s">
        <v>15021</v>
      </c>
      <c r="C24354" s="6" t="s">
        <v>142</v>
      </c>
    </row>
    <row r="24355">
      <c r="A24355" s="9">
        <f t="shared" si="1"/>
        <v>17526</v>
      </c>
      <c r="B24355" s="8" t="s">
        <v>15022</v>
      </c>
      <c r="C24355" s="9" t="s">
        <v>162</v>
      </c>
    </row>
    <row r="24356">
      <c r="A24356" s="9">
        <f t="shared" si="1"/>
        <v>17527</v>
      </c>
      <c r="B24356" s="5" t="s">
        <v>15023</v>
      </c>
      <c r="C24356" s="6" t="s">
        <v>142</v>
      </c>
    </row>
    <row r="24357">
      <c r="A24357" s="9">
        <f t="shared" si="1"/>
        <v>17527</v>
      </c>
      <c r="B24357" s="25" t="s">
        <v>15023</v>
      </c>
      <c r="C24357" s="26" t="s">
        <v>672</v>
      </c>
    </row>
    <row r="24358">
      <c r="A24358" s="9">
        <f t="shared" si="1"/>
        <v>17527</v>
      </c>
      <c r="B24358" s="27" t="s">
        <v>15023</v>
      </c>
      <c r="C24358" s="28" t="s">
        <v>23637</v>
      </c>
    </row>
    <row r="24359">
      <c r="A24359" s="9">
        <f t="shared" si="1"/>
        <v>17528</v>
      </c>
      <c r="B24359" s="8" t="s">
        <v>15024</v>
      </c>
      <c r="C24359" s="6" t="s">
        <v>672</v>
      </c>
    </row>
    <row r="24360">
      <c r="A24360" s="9">
        <f t="shared" si="1"/>
        <v>17528</v>
      </c>
      <c r="B24360" s="8" t="s">
        <v>15024</v>
      </c>
      <c r="C24360" s="6" t="s">
        <v>23637</v>
      </c>
    </row>
    <row r="24361">
      <c r="A24361" s="9">
        <f t="shared" si="1"/>
        <v>17529</v>
      </c>
      <c r="B24361" s="5" t="s">
        <v>15025</v>
      </c>
      <c r="C24361" s="6" t="s">
        <v>153</v>
      </c>
    </row>
    <row r="24362">
      <c r="A24362" s="9">
        <f t="shared" si="1"/>
        <v>17529</v>
      </c>
      <c r="B24362" s="5" t="s">
        <v>15025</v>
      </c>
      <c r="C24362" s="6" t="s">
        <v>23637</v>
      </c>
    </row>
    <row r="24363">
      <c r="A24363" s="9">
        <f t="shared" si="1"/>
        <v>17530</v>
      </c>
      <c r="B24363" s="18" t="s">
        <v>15026</v>
      </c>
      <c r="C24363" s="6" t="s">
        <v>78</v>
      </c>
    </row>
    <row r="24364">
      <c r="A24364" s="9">
        <f t="shared" si="1"/>
        <v>17530</v>
      </c>
      <c r="B24364" s="5" t="s">
        <v>15026</v>
      </c>
      <c r="C24364" s="6" t="s">
        <v>179</v>
      </c>
    </row>
    <row r="24365">
      <c r="A24365" s="9">
        <f t="shared" si="1"/>
        <v>17530</v>
      </c>
      <c r="B24365" s="5" t="s">
        <v>15026</v>
      </c>
      <c r="C24365" s="6" t="s">
        <v>23637</v>
      </c>
    </row>
    <row r="24366">
      <c r="A24366" s="9">
        <f t="shared" si="1"/>
        <v>17531</v>
      </c>
      <c r="B24366" s="25" t="s">
        <v>26387</v>
      </c>
      <c r="C24366" s="26" t="s">
        <v>553</v>
      </c>
    </row>
    <row r="24367">
      <c r="A24367" s="9">
        <f t="shared" si="1"/>
        <v>17532</v>
      </c>
      <c r="B24367" s="5" t="s">
        <v>15027</v>
      </c>
      <c r="C24367" s="6" t="s">
        <v>1495</v>
      </c>
    </row>
    <row r="24368">
      <c r="A24368" s="9">
        <f t="shared" si="1"/>
        <v>17533</v>
      </c>
      <c r="B24368" s="5" t="s">
        <v>15028</v>
      </c>
      <c r="C24368" s="6" t="s">
        <v>162</v>
      </c>
    </row>
    <row r="24369">
      <c r="A24369" s="9">
        <f t="shared" si="1"/>
        <v>17534</v>
      </c>
      <c r="B24369" s="8" t="s">
        <v>15029</v>
      </c>
      <c r="C24369" s="9" t="s">
        <v>162</v>
      </c>
    </row>
    <row r="24370">
      <c r="A24370" s="9">
        <f t="shared" si="1"/>
        <v>17535</v>
      </c>
      <c r="B24370" s="5" t="s">
        <v>15030</v>
      </c>
      <c r="C24370" s="6" t="s">
        <v>162</v>
      </c>
    </row>
    <row r="24371">
      <c r="A24371" s="9">
        <f t="shared" si="1"/>
        <v>17536</v>
      </c>
      <c r="B24371" s="25" t="s">
        <v>26388</v>
      </c>
      <c r="C24371" s="26" t="s">
        <v>946</v>
      </c>
    </row>
    <row r="24372">
      <c r="A24372" s="9">
        <f t="shared" si="1"/>
        <v>17537</v>
      </c>
      <c r="B24372" s="8" t="s">
        <v>15031</v>
      </c>
      <c r="C24372" s="9" t="s">
        <v>56</v>
      </c>
    </row>
    <row r="24373">
      <c r="A24373" s="9">
        <f t="shared" si="1"/>
        <v>17538</v>
      </c>
      <c r="B24373" s="25" t="s">
        <v>26389</v>
      </c>
      <c r="C24373" s="26" t="s">
        <v>672</v>
      </c>
    </row>
    <row r="24374">
      <c r="A24374" s="9">
        <f t="shared" si="1"/>
        <v>17538</v>
      </c>
      <c r="B24374" s="27" t="s">
        <v>26389</v>
      </c>
      <c r="C24374" s="28" t="s">
        <v>23637</v>
      </c>
    </row>
    <row r="24375">
      <c r="A24375" s="9">
        <f t="shared" si="1"/>
        <v>17539</v>
      </c>
      <c r="B24375" s="25" t="s">
        <v>26390</v>
      </c>
      <c r="C24375" s="26" t="s">
        <v>150</v>
      </c>
    </row>
    <row r="24376">
      <c r="A24376" s="9">
        <f t="shared" si="1"/>
        <v>17539</v>
      </c>
      <c r="B24376" s="27" t="s">
        <v>26390</v>
      </c>
      <c r="C24376" s="28" t="s">
        <v>23637</v>
      </c>
    </row>
    <row r="24377">
      <c r="A24377" s="9">
        <f t="shared" si="1"/>
        <v>17540</v>
      </c>
      <c r="B24377" s="5" t="s">
        <v>15032</v>
      </c>
      <c r="C24377" s="6" t="s">
        <v>683</v>
      </c>
    </row>
    <row r="24378">
      <c r="A24378" s="9">
        <f t="shared" si="1"/>
        <v>17540</v>
      </c>
      <c r="B24378" s="37" t="s">
        <v>15032</v>
      </c>
      <c r="C24378" s="28" t="s">
        <v>23633</v>
      </c>
    </row>
    <row r="24379">
      <c r="A24379" s="9">
        <f t="shared" si="1"/>
        <v>17541</v>
      </c>
      <c r="B24379" s="25" t="s">
        <v>26391</v>
      </c>
      <c r="C24379" s="26" t="s">
        <v>946</v>
      </c>
    </row>
    <row r="24380">
      <c r="A24380" s="9">
        <f t="shared" si="1"/>
        <v>17542</v>
      </c>
      <c r="B24380" s="5" t="s">
        <v>15033</v>
      </c>
      <c r="C24380" s="6" t="s">
        <v>324</v>
      </c>
    </row>
    <row r="24381">
      <c r="A24381" s="9">
        <f t="shared" si="1"/>
        <v>17542</v>
      </c>
      <c r="B24381" s="5" t="s">
        <v>15033</v>
      </c>
      <c r="C24381" s="6" t="s">
        <v>23637</v>
      </c>
    </row>
    <row r="24382">
      <c r="A24382" s="9">
        <f t="shared" si="1"/>
        <v>17542</v>
      </c>
      <c r="B24382" s="25" t="s">
        <v>15033</v>
      </c>
      <c r="C24382" s="26" t="s">
        <v>487</v>
      </c>
    </row>
    <row r="24383">
      <c r="A24383" s="9">
        <f t="shared" si="1"/>
        <v>17543</v>
      </c>
      <c r="B24383" s="8" t="s">
        <v>15034</v>
      </c>
      <c r="C24383" s="9" t="s">
        <v>162</v>
      </c>
    </row>
    <row r="24384">
      <c r="A24384" s="9">
        <f t="shared" si="1"/>
        <v>17544</v>
      </c>
      <c r="B24384" s="5" t="s">
        <v>15035</v>
      </c>
      <c r="C24384" s="6" t="s">
        <v>336</v>
      </c>
    </row>
    <row r="24385">
      <c r="A24385" s="9">
        <f t="shared" si="1"/>
        <v>17544</v>
      </c>
      <c r="B24385" s="5" t="s">
        <v>15035</v>
      </c>
      <c r="C24385" s="6" t="s">
        <v>23637</v>
      </c>
    </row>
    <row r="24386">
      <c r="A24386" s="9">
        <f t="shared" si="1"/>
        <v>17545</v>
      </c>
      <c r="B24386" s="5" t="s">
        <v>15036</v>
      </c>
      <c r="C24386" s="6" t="s">
        <v>452</v>
      </c>
    </row>
    <row r="24387">
      <c r="A24387" s="9">
        <f t="shared" si="1"/>
        <v>17545</v>
      </c>
      <c r="B24387" s="5" t="s">
        <v>15036</v>
      </c>
      <c r="C24387" s="6" t="s">
        <v>23637</v>
      </c>
    </row>
    <row r="24388">
      <c r="A24388" s="9">
        <f t="shared" si="1"/>
        <v>17546</v>
      </c>
      <c r="B24388" s="5" t="s">
        <v>15037</v>
      </c>
      <c r="C24388" s="6" t="s">
        <v>162</v>
      </c>
    </row>
    <row r="24389">
      <c r="A24389" s="9">
        <f t="shared" si="1"/>
        <v>17547</v>
      </c>
      <c r="B24389" s="25" t="s">
        <v>26392</v>
      </c>
      <c r="C24389" s="26" t="s">
        <v>446</v>
      </c>
    </row>
    <row r="24390">
      <c r="A24390" s="9">
        <f t="shared" si="1"/>
        <v>17547</v>
      </c>
      <c r="B24390" s="27" t="s">
        <v>26392</v>
      </c>
      <c r="C24390" s="28" t="s">
        <v>23637</v>
      </c>
    </row>
    <row r="24391">
      <c r="A24391" s="9">
        <f t="shared" si="1"/>
        <v>17548</v>
      </c>
      <c r="B24391" s="5" t="s">
        <v>15038</v>
      </c>
      <c r="C24391" s="6" t="s">
        <v>326</v>
      </c>
    </row>
    <row r="24392">
      <c r="A24392" s="9">
        <f t="shared" si="1"/>
        <v>17548</v>
      </c>
      <c r="B24392" s="5" t="s">
        <v>15038</v>
      </c>
      <c r="C24392" s="6" t="s">
        <v>59</v>
      </c>
    </row>
    <row r="24393">
      <c r="A24393" s="9">
        <f t="shared" si="1"/>
        <v>17548</v>
      </c>
      <c r="B24393" s="5" t="s">
        <v>15038</v>
      </c>
      <c r="C24393" s="6" t="s">
        <v>23637</v>
      </c>
    </row>
    <row r="24394">
      <c r="A24394" s="9">
        <f t="shared" si="1"/>
        <v>17549</v>
      </c>
      <c r="B24394" s="5" t="s">
        <v>15039</v>
      </c>
      <c r="C24394" s="6" t="s">
        <v>59</v>
      </c>
    </row>
    <row r="24395">
      <c r="A24395" s="9">
        <f t="shared" si="1"/>
        <v>17550</v>
      </c>
      <c r="B24395" s="5" t="s">
        <v>15040</v>
      </c>
      <c r="C24395" s="6" t="s">
        <v>405</v>
      </c>
    </row>
    <row r="24396">
      <c r="A24396" s="9">
        <f t="shared" si="1"/>
        <v>17550</v>
      </c>
      <c r="B24396" s="5" t="s">
        <v>15040</v>
      </c>
      <c r="C24396" s="6" t="s">
        <v>23637</v>
      </c>
    </row>
    <row r="24397">
      <c r="A24397" s="9">
        <f t="shared" si="1"/>
        <v>17551</v>
      </c>
      <c r="B24397" s="5" t="s">
        <v>15041</v>
      </c>
      <c r="C24397" s="6" t="s">
        <v>655</v>
      </c>
    </row>
    <row r="24398">
      <c r="A24398" s="9">
        <f t="shared" si="1"/>
        <v>17551</v>
      </c>
      <c r="B24398" s="37" t="s">
        <v>15041</v>
      </c>
      <c r="C24398" s="28" t="s">
        <v>23633</v>
      </c>
    </row>
    <row r="24399">
      <c r="A24399" s="9">
        <f t="shared" si="1"/>
        <v>17552</v>
      </c>
      <c r="B24399" s="5" t="s">
        <v>15042</v>
      </c>
      <c r="C24399" s="6" t="s">
        <v>326</v>
      </c>
    </row>
    <row r="24400">
      <c r="A24400" s="9">
        <f t="shared" si="1"/>
        <v>17552</v>
      </c>
      <c r="B24400" s="5" t="s">
        <v>15042</v>
      </c>
      <c r="C24400" s="6" t="s">
        <v>23637</v>
      </c>
    </row>
    <row r="24401">
      <c r="A24401" s="9">
        <f t="shared" si="1"/>
        <v>17553</v>
      </c>
      <c r="B24401" s="5" t="s">
        <v>15043</v>
      </c>
      <c r="C24401" s="6" t="s">
        <v>59</v>
      </c>
    </row>
    <row r="24402">
      <c r="A24402" s="9">
        <f t="shared" si="1"/>
        <v>17553</v>
      </c>
      <c r="B24402" s="5" t="s">
        <v>15043</v>
      </c>
      <c r="C24402" s="6" t="s">
        <v>553</v>
      </c>
    </row>
    <row r="24403">
      <c r="A24403" s="9">
        <f t="shared" si="1"/>
        <v>17554</v>
      </c>
      <c r="B24403" s="5" t="s">
        <v>15044</v>
      </c>
      <c r="C24403" s="6" t="s">
        <v>59</v>
      </c>
    </row>
    <row r="24404">
      <c r="A24404" s="9">
        <f t="shared" si="1"/>
        <v>17555</v>
      </c>
      <c r="B24404" s="5" t="s">
        <v>15045</v>
      </c>
      <c r="C24404" s="6" t="s">
        <v>267</v>
      </c>
    </row>
    <row r="24405">
      <c r="A24405" s="9">
        <f t="shared" si="1"/>
        <v>17555</v>
      </c>
      <c r="B24405" s="5" t="s">
        <v>15045</v>
      </c>
      <c r="C24405" s="6" t="s">
        <v>91</v>
      </c>
    </row>
    <row r="24406">
      <c r="A24406" s="9">
        <f t="shared" si="1"/>
        <v>17555</v>
      </c>
      <c r="B24406" s="5" t="s">
        <v>15045</v>
      </c>
      <c r="C24406" s="6" t="s">
        <v>23637</v>
      </c>
    </row>
    <row r="24407">
      <c r="A24407" s="9">
        <f t="shared" si="1"/>
        <v>17556</v>
      </c>
      <c r="B24407" s="8" t="s">
        <v>15046</v>
      </c>
      <c r="C24407" s="6" t="s">
        <v>11166</v>
      </c>
    </row>
    <row r="24408">
      <c r="A24408" s="9">
        <f t="shared" si="1"/>
        <v>17556</v>
      </c>
      <c r="B24408" s="8" t="s">
        <v>15046</v>
      </c>
      <c r="C24408" s="9" t="s">
        <v>60</v>
      </c>
    </row>
    <row r="24409">
      <c r="A24409" s="9">
        <f t="shared" si="1"/>
        <v>17556</v>
      </c>
      <c r="B24409" s="8" t="s">
        <v>15046</v>
      </c>
      <c r="C24409" s="6" t="s">
        <v>23637</v>
      </c>
    </row>
    <row r="24410">
      <c r="A24410" s="9">
        <f t="shared" si="1"/>
        <v>17557</v>
      </c>
      <c r="B24410" s="5" t="s">
        <v>15047</v>
      </c>
      <c r="C24410" s="6" t="s">
        <v>336</v>
      </c>
    </row>
    <row r="24411">
      <c r="A24411" s="9">
        <f t="shared" si="1"/>
        <v>17557</v>
      </c>
      <c r="B24411" s="5" t="s">
        <v>15047</v>
      </c>
      <c r="C24411" s="6" t="s">
        <v>23637</v>
      </c>
    </row>
    <row r="24412">
      <c r="A24412" s="9">
        <f t="shared" si="1"/>
        <v>17558</v>
      </c>
      <c r="B24412" s="5" t="s">
        <v>15048</v>
      </c>
      <c r="C24412" s="6" t="s">
        <v>326</v>
      </c>
    </row>
    <row r="24413">
      <c r="A24413" s="9">
        <f t="shared" si="1"/>
        <v>17558</v>
      </c>
      <c r="B24413" s="5" t="s">
        <v>15048</v>
      </c>
      <c r="C24413" s="6" t="s">
        <v>23637</v>
      </c>
    </row>
    <row r="24414">
      <c r="A24414" s="9">
        <f t="shared" si="1"/>
        <v>17559</v>
      </c>
      <c r="B24414" s="5" t="s">
        <v>15049</v>
      </c>
      <c r="C24414" s="6" t="s">
        <v>59</v>
      </c>
    </row>
    <row r="24415">
      <c r="A24415" s="9">
        <f t="shared" si="1"/>
        <v>17559</v>
      </c>
      <c r="B24415" s="5" t="s">
        <v>15049</v>
      </c>
      <c r="C24415" s="6" t="s">
        <v>60</v>
      </c>
    </row>
    <row r="24416">
      <c r="A24416" s="9">
        <f t="shared" si="1"/>
        <v>17560</v>
      </c>
      <c r="B24416" s="5" t="s">
        <v>15050</v>
      </c>
      <c r="C24416" s="6" t="s">
        <v>405</v>
      </c>
    </row>
    <row r="24417">
      <c r="A24417" s="9">
        <f t="shared" si="1"/>
        <v>17560</v>
      </c>
      <c r="B24417" s="5" t="s">
        <v>15050</v>
      </c>
      <c r="C24417" s="6" t="s">
        <v>23637</v>
      </c>
    </row>
    <row r="24418">
      <c r="A24418" s="9">
        <f t="shared" si="1"/>
        <v>17561</v>
      </c>
      <c r="B24418" s="8" t="s">
        <v>15051</v>
      </c>
      <c r="C24418" s="9" t="s">
        <v>60</v>
      </c>
    </row>
    <row r="24419">
      <c r="A24419" s="9">
        <f t="shared" si="1"/>
        <v>17561</v>
      </c>
      <c r="B24419" s="8" t="s">
        <v>15051</v>
      </c>
      <c r="C24419" s="9" t="s">
        <v>162</v>
      </c>
    </row>
    <row r="24420">
      <c r="A24420" s="9">
        <f t="shared" si="1"/>
        <v>17562</v>
      </c>
      <c r="B24420" s="5" t="s">
        <v>15052</v>
      </c>
      <c r="C24420" s="6" t="s">
        <v>59</v>
      </c>
    </row>
    <row r="24421">
      <c r="A24421" s="9">
        <f t="shared" si="1"/>
        <v>17563</v>
      </c>
      <c r="B24421" s="5" t="s">
        <v>15053</v>
      </c>
      <c r="C24421" s="6" t="s">
        <v>59</v>
      </c>
    </row>
    <row r="24422">
      <c r="A24422" s="9">
        <f t="shared" si="1"/>
        <v>17564</v>
      </c>
      <c r="B24422" s="5" t="s">
        <v>15054</v>
      </c>
      <c r="C24422" s="6" t="s">
        <v>59</v>
      </c>
    </row>
    <row r="24423">
      <c r="A24423" s="9">
        <f t="shared" si="1"/>
        <v>17564</v>
      </c>
      <c r="B24423" s="5" t="s">
        <v>15054</v>
      </c>
      <c r="C24423" s="6" t="s">
        <v>142</v>
      </c>
    </row>
    <row r="24424">
      <c r="A24424" s="9">
        <f t="shared" si="1"/>
        <v>17565</v>
      </c>
      <c r="B24424" s="5" t="s">
        <v>15055</v>
      </c>
      <c r="C24424" s="6" t="s">
        <v>326</v>
      </c>
    </row>
    <row r="24425">
      <c r="A24425" s="9">
        <f t="shared" si="1"/>
        <v>17565</v>
      </c>
      <c r="B24425" s="5" t="s">
        <v>15055</v>
      </c>
      <c r="C24425" s="6" t="s">
        <v>23637</v>
      </c>
    </row>
    <row r="24426">
      <c r="A24426" s="9">
        <f t="shared" si="1"/>
        <v>17566</v>
      </c>
      <c r="B24426" s="25" t="s">
        <v>26393</v>
      </c>
      <c r="C24426" s="26" t="s">
        <v>446</v>
      </c>
    </row>
    <row r="24427">
      <c r="A24427" s="9">
        <f t="shared" si="1"/>
        <v>17566</v>
      </c>
      <c r="B24427" s="27" t="s">
        <v>26393</v>
      </c>
      <c r="C24427" s="28" t="s">
        <v>23637</v>
      </c>
    </row>
    <row r="24428">
      <c r="A24428" s="9">
        <f t="shared" si="1"/>
        <v>17567</v>
      </c>
      <c r="B24428" s="25" t="s">
        <v>26394</v>
      </c>
      <c r="C24428" s="26" t="s">
        <v>10122</v>
      </c>
    </row>
    <row r="24429">
      <c r="A24429" s="9">
        <f t="shared" si="1"/>
        <v>17567</v>
      </c>
      <c r="B24429" s="27" t="s">
        <v>26394</v>
      </c>
      <c r="C24429" s="28" t="s">
        <v>23637</v>
      </c>
    </row>
    <row r="24430">
      <c r="A24430" s="9">
        <f t="shared" si="1"/>
        <v>17568</v>
      </c>
      <c r="B24430" s="5" t="s">
        <v>15056</v>
      </c>
      <c r="C24430" s="6" t="s">
        <v>462</v>
      </c>
    </row>
    <row r="24431">
      <c r="A24431" s="9">
        <f t="shared" si="1"/>
        <v>17568</v>
      </c>
      <c r="B24431" s="5" t="s">
        <v>15056</v>
      </c>
      <c r="C24431" s="6" t="s">
        <v>23637</v>
      </c>
    </row>
    <row r="24432">
      <c r="A24432" s="9">
        <f t="shared" si="1"/>
        <v>17569</v>
      </c>
      <c r="B24432" s="5" t="s">
        <v>15057</v>
      </c>
      <c r="C24432" s="6" t="s">
        <v>59</v>
      </c>
    </row>
    <row r="24433">
      <c r="A24433" s="9">
        <f t="shared" si="1"/>
        <v>17570</v>
      </c>
      <c r="B24433" s="5" t="s">
        <v>15058</v>
      </c>
      <c r="C24433" s="6" t="s">
        <v>179</v>
      </c>
    </row>
    <row r="24434">
      <c r="A24434" s="9">
        <f t="shared" si="1"/>
        <v>17570</v>
      </c>
      <c r="B24434" s="5" t="s">
        <v>15058</v>
      </c>
      <c r="C24434" s="6" t="s">
        <v>23637</v>
      </c>
    </row>
    <row r="24435">
      <c r="A24435" s="9">
        <f t="shared" si="1"/>
        <v>17571</v>
      </c>
      <c r="B24435" s="5" t="s">
        <v>15059</v>
      </c>
      <c r="C24435" s="6" t="s">
        <v>59</v>
      </c>
    </row>
    <row r="24436">
      <c r="A24436" s="9">
        <f t="shared" si="1"/>
        <v>17572</v>
      </c>
      <c r="B24436" s="5" t="s">
        <v>15060</v>
      </c>
      <c r="C24436" s="6" t="s">
        <v>97</v>
      </c>
    </row>
    <row r="24437">
      <c r="A24437" s="9">
        <f t="shared" si="1"/>
        <v>17572</v>
      </c>
      <c r="B24437" s="5" t="s">
        <v>15060</v>
      </c>
      <c r="C24437" s="6" t="s">
        <v>59</v>
      </c>
    </row>
    <row r="24438">
      <c r="A24438" s="9">
        <f t="shared" si="1"/>
        <v>17572</v>
      </c>
      <c r="B24438" s="5" t="s">
        <v>15060</v>
      </c>
      <c r="C24438" s="6" t="s">
        <v>23637</v>
      </c>
    </row>
    <row r="24439">
      <c r="A24439" s="9">
        <f t="shared" si="1"/>
        <v>17573</v>
      </c>
      <c r="B24439" s="8" t="s">
        <v>15061</v>
      </c>
      <c r="C24439" s="9" t="s">
        <v>60</v>
      </c>
    </row>
    <row r="24440">
      <c r="A24440" s="9">
        <f t="shared" si="1"/>
        <v>17573</v>
      </c>
      <c r="B24440" s="8" t="s">
        <v>15061</v>
      </c>
      <c r="C24440" s="9" t="s">
        <v>162</v>
      </c>
    </row>
    <row r="24441">
      <c r="A24441" s="9">
        <f t="shared" si="1"/>
        <v>17574</v>
      </c>
      <c r="B24441" s="5" t="s">
        <v>15062</v>
      </c>
      <c r="C24441" s="6" t="s">
        <v>59</v>
      </c>
    </row>
    <row r="24442">
      <c r="A24442" s="9">
        <f t="shared" si="1"/>
        <v>17575</v>
      </c>
      <c r="B24442" s="5" t="s">
        <v>15063</v>
      </c>
      <c r="C24442" s="6" t="s">
        <v>788</v>
      </c>
    </row>
    <row r="24443">
      <c r="A24443" s="9">
        <f t="shared" si="1"/>
        <v>17575</v>
      </c>
      <c r="B24443" s="5" t="s">
        <v>15063</v>
      </c>
      <c r="C24443" s="6" t="s">
        <v>23637</v>
      </c>
    </row>
    <row r="24444">
      <c r="A24444" s="9">
        <f t="shared" si="1"/>
        <v>17576</v>
      </c>
      <c r="B24444" s="5" t="s">
        <v>15064</v>
      </c>
      <c r="C24444" s="6" t="s">
        <v>59</v>
      </c>
    </row>
    <row r="24445">
      <c r="A24445" s="9">
        <f t="shared" si="1"/>
        <v>17576</v>
      </c>
      <c r="B24445" s="5" t="s">
        <v>15064</v>
      </c>
      <c r="C24445" s="6" t="s">
        <v>328</v>
      </c>
    </row>
    <row r="24446">
      <c r="A24446" s="9">
        <f t="shared" si="1"/>
        <v>17576</v>
      </c>
      <c r="B24446" s="5" t="s">
        <v>15064</v>
      </c>
      <c r="C24446" s="6" t="s">
        <v>23637</v>
      </c>
    </row>
    <row r="24447">
      <c r="A24447" s="9">
        <f t="shared" si="1"/>
        <v>17576</v>
      </c>
      <c r="B24447" s="27" t="s">
        <v>15064</v>
      </c>
      <c r="C24447" s="26" t="s">
        <v>90</v>
      </c>
    </row>
    <row r="24448">
      <c r="A24448" s="9">
        <f t="shared" si="1"/>
        <v>17576</v>
      </c>
      <c r="B24448" s="25" t="s">
        <v>15064</v>
      </c>
      <c r="C24448" s="34" t="s">
        <v>60</v>
      </c>
    </row>
    <row r="24449">
      <c r="A24449" s="9">
        <f t="shared" si="1"/>
        <v>17577</v>
      </c>
      <c r="B24449" s="5" t="s">
        <v>15065</v>
      </c>
      <c r="C24449" s="6" t="s">
        <v>91</v>
      </c>
    </row>
    <row r="24450">
      <c r="A24450" s="9">
        <f t="shared" si="1"/>
        <v>17577</v>
      </c>
      <c r="B24450" s="5" t="s">
        <v>15065</v>
      </c>
      <c r="C24450" s="6" t="s">
        <v>405</v>
      </c>
    </row>
    <row r="24451">
      <c r="A24451" s="9">
        <f t="shared" si="1"/>
        <v>17577</v>
      </c>
      <c r="B24451" s="5" t="s">
        <v>15065</v>
      </c>
      <c r="C24451" s="6" t="s">
        <v>267</v>
      </c>
    </row>
    <row r="24452">
      <c r="A24452" s="9">
        <f t="shared" si="1"/>
        <v>17577</v>
      </c>
      <c r="B24452" s="5" t="s">
        <v>15065</v>
      </c>
      <c r="C24452" s="6" t="s">
        <v>23637</v>
      </c>
    </row>
    <row r="24453">
      <c r="A24453" s="9">
        <f t="shared" si="1"/>
        <v>17578</v>
      </c>
      <c r="B24453" s="5" t="s">
        <v>15066</v>
      </c>
      <c r="C24453" s="6" t="s">
        <v>405</v>
      </c>
    </row>
    <row r="24454">
      <c r="A24454" s="9">
        <f t="shared" si="1"/>
        <v>17578</v>
      </c>
      <c r="B24454" s="5" t="s">
        <v>15066</v>
      </c>
      <c r="C24454" s="6" t="s">
        <v>23637</v>
      </c>
    </row>
    <row r="24455">
      <c r="A24455" s="9">
        <f t="shared" si="1"/>
        <v>17579</v>
      </c>
      <c r="B24455" s="5" t="s">
        <v>15067</v>
      </c>
      <c r="C24455" s="6" t="s">
        <v>59</v>
      </c>
    </row>
    <row r="24456">
      <c r="A24456" s="9">
        <f t="shared" si="1"/>
        <v>17580</v>
      </c>
      <c r="B24456" s="5" t="s">
        <v>15068</v>
      </c>
      <c r="C24456" s="6" t="s">
        <v>328</v>
      </c>
    </row>
    <row r="24457">
      <c r="A24457" s="9">
        <f t="shared" si="1"/>
        <v>17580</v>
      </c>
      <c r="B24457" s="5" t="s">
        <v>15068</v>
      </c>
      <c r="C24457" s="6" t="s">
        <v>23637</v>
      </c>
    </row>
    <row r="24458">
      <c r="A24458" s="9">
        <f t="shared" si="1"/>
        <v>17581</v>
      </c>
      <c r="B24458" s="5" t="s">
        <v>15069</v>
      </c>
      <c r="C24458" s="6" t="s">
        <v>179</v>
      </c>
    </row>
    <row r="24459">
      <c r="A24459" s="9">
        <f t="shared" si="1"/>
        <v>17581</v>
      </c>
      <c r="B24459" s="5" t="s">
        <v>15069</v>
      </c>
      <c r="C24459" s="6" t="s">
        <v>23637</v>
      </c>
    </row>
    <row r="24460">
      <c r="A24460" s="9">
        <f t="shared" si="1"/>
        <v>17582</v>
      </c>
      <c r="B24460" s="5" t="s">
        <v>15070</v>
      </c>
      <c r="C24460" s="6" t="s">
        <v>59</v>
      </c>
    </row>
    <row r="24461">
      <c r="A24461" s="9">
        <f t="shared" si="1"/>
        <v>17583</v>
      </c>
      <c r="B24461" s="5" t="s">
        <v>15071</v>
      </c>
      <c r="C24461" s="6" t="s">
        <v>59</v>
      </c>
    </row>
    <row r="24462">
      <c r="A24462" s="9">
        <f t="shared" si="1"/>
        <v>17583</v>
      </c>
      <c r="B24462" s="5" t="s">
        <v>15071</v>
      </c>
      <c r="C24462" s="6" t="s">
        <v>3060</v>
      </c>
    </row>
    <row r="24463">
      <c r="A24463" s="9">
        <f t="shared" si="1"/>
        <v>17583</v>
      </c>
      <c r="B24463" s="5" t="s">
        <v>15071</v>
      </c>
      <c r="C24463" s="6" t="s">
        <v>23637</v>
      </c>
    </row>
    <row r="24464">
      <c r="A24464" s="9">
        <f t="shared" si="1"/>
        <v>17584</v>
      </c>
      <c r="B24464" s="5" t="s">
        <v>15072</v>
      </c>
      <c r="C24464" s="6" t="s">
        <v>59</v>
      </c>
    </row>
    <row r="24465">
      <c r="A24465" s="9">
        <f t="shared" si="1"/>
        <v>17584</v>
      </c>
      <c r="B24465" s="5" t="s">
        <v>15072</v>
      </c>
      <c r="C24465" s="6" t="s">
        <v>150</v>
      </c>
    </row>
    <row r="24466">
      <c r="A24466" s="9">
        <f t="shared" si="1"/>
        <v>17584</v>
      </c>
      <c r="B24466" s="5" t="s">
        <v>15072</v>
      </c>
      <c r="C24466" s="6" t="s">
        <v>142</v>
      </c>
    </row>
    <row r="24467">
      <c r="A24467" s="9">
        <f t="shared" si="1"/>
        <v>17584</v>
      </c>
      <c r="B24467" s="5" t="s">
        <v>15072</v>
      </c>
      <c r="C24467" s="6" t="s">
        <v>162</v>
      </c>
    </row>
    <row r="24468">
      <c r="A24468" s="9">
        <f t="shared" si="1"/>
        <v>17584</v>
      </c>
      <c r="B24468" s="5" t="s">
        <v>15072</v>
      </c>
      <c r="C24468" s="6" t="s">
        <v>23637</v>
      </c>
    </row>
    <row r="24469">
      <c r="A24469" s="9">
        <f t="shared" si="1"/>
        <v>17585</v>
      </c>
      <c r="B24469" s="25" t="s">
        <v>26395</v>
      </c>
      <c r="C24469" s="26" t="s">
        <v>10122</v>
      </c>
    </row>
    <row r="24470">
      <c r="A24470" s="9">
        <f t="shared" si="1"/>
        <v>17585</v>
      </c>
      <c r="B24470" s="27" t="s">
        <v>26395</v>
      </c>
      <c r="C24470" s="28" t="s">
        <v>23637</v>
      </c>
    </row>
    <row r="24471">
      <c r="A24471" s="9">
        <f t="shared" si="1"/>
        <v>17586</v>
      </c>
      <c r="B24471" s="36" t="s">
        <v>26396</v>
      </c>
      <c r="C24471" s="26" t="s">
        <v>90</v>
      </c>
    </row>
    <row r="24472">
      <c r="A24472" s="9">
        <f t="shared" si="1"/>
        <v>17586</v>
      </c>
      <c r="B24472" s="36" t="s">
        <v>26396</v>
      </c>
      <c r="C24472" s="26" t="s">
        <v>60</v>
      </c>
    </row>
    <row r="24473">
      <c r="A24473" s="9">
        <f t="shared" si="1"/>
        <v>17586</v>
      </c>
      <c r="B24473" s="36" t="s">
        <v>26396</v>
      </c>
      <c r="C24473" s="26" t="s">
        <v>91</v>
      </c>
    </row>
    <row r="24474">
      <c r="A24474" s="9">
        <f t="shared" si="1"/>
        <v>17587</v>
      </c>
      <c r="B24474" s="18" t="s">
        <v>15073</v>
      </c>
      <c r="C24474" s="6" t="s">
        <v>142</v>
      </c>
    </row>
    <row r="24475">
      <c r="A24475" s="9">
        <f t="shared" si="1"/>
        <v>17587</v>
      </c>
      <c r="B24475" s="18" t="s">
        <v>15073</v>
      </c>
      <c r="C24475" s="6" t="s">
        <v>54</v>
      </c>
    </row>
    <row r="24476">
      <c r="A24476" s="9">
        <f t="shared" si="1"/>
        <v>17587</v>
      </c>
      <c r="B24476" s="5" t="s">
        <v>15073</v>
      </c>
      <c r="C24476" s="6" t="s">
        <v>313</v>
      </c>
    </row>
    <row r="24477">
      <c r="A24477" s="9">
        <f t="shared" si="1"/>
        <v>17588</v>
      </c>
      <c r="B24477" s="5" t="s">
        <v>15074</v>
      </c>
      <c r="C24477" s="6" t="s">
        <v>196</v>
      </c>
    </row>
    <row r="24478">
      <c r="A24478" s="9">
        <f t="shared" si="1"/>
        <v>17588</v>
      </c>
      <c r="B24478" s="5" t="s">
        <v>15074</v>
      </c>
      <c r="C24478" s="6" t="s">
        <v>23637</v>
      </c>
    </row>
    <row r="24479">
      <c r="A24479" s="9">
        <f t="shared" si="1"/>
        <v>17589</v>
      </c>
      <c r="B24479" s="5" t="s">
        <v>15075</v>
      </c>
      <c r="C24479" s="6" t="s">
        <v>179</v>
      </c>
    </row>
    <row r="24480">
      <c r="A24480" s="9">
        <f t="shared" si="1"/>
        <v>17589</v>
      </c>
      <c r="B24480" s="5" t="s">
        <v>15075</v>
      </c>
      <c r="C24480" s="6" t="s">
        <v>59</v>
      </c>
    </row>
    <row r="24481">
      <c r="A24481" s="9">
        <f t="shared" si="1"/>
        <v>17589</v>
      </c>
      <c r="B24481" s="5" t="s">
        <v>15075</v>
      </c>
      <c r="C24481" s="6" t="s">
        <v>23637</v>
      </c>
    </row>
    <row r="24482">
      <c r="A24482" s="9">
        <f t="shared" si="1"/>
        <v>17590</v>
      </c>
      <c r="B24482" s="5" t="s">
        <v>15076</v>
      </c>
      <c r="C24482" s="6" t="s">
        <v>405</v>
      </c>
    </row>
    <row r="24483">
      <c r="A24483" s="9">
        <f t="shared" si="1"/>
        <v>17590</v>
      </c>
      <c r="B24483" s="5" t="s">
        <v>15076</v>
      </c>
      <c r="C24483" s="6" t="s">
        <v>23637</v>
      </c>
    </row>
    <row r="24484">
      <c r="A24484" s="9">
        <f t="shared" si="1"/>
        <v>17591</v>
      </c>
      <c r="B24484" s="5" t="s">
        <v>15077</v>
      </c>
      <c r="C24484" s="6" t="s">
        <v>59</v>
      </c>
    </row>
    <row r="24485">
      <c r="A24485" s="9">
        <f t="shared" si="1"/>
        <v>17592</v>
      </c>
      <c r="B24485" s="5" t="s">
        <v>15078</v>
      </c>
      <c r="C24485" s="6" t="s">
        <v>59</v>
      </c>
    </row>
    <row r="24486">
      <c r="A24486" s="9">
        <f t="shared" si="1"/>
        <v>17593</v>
      </c>
      <c r="B24486" s="5" t="s">
        <v>15079</v>
      </c>
      <c r="C24486" s="6" t="s">
        <v>59</v>
      </c>
    </row>
    <row r="24487">
      <c r="A24487" s="9">
        <f t="shared" si="1"/>
        <v>17593</v>
      </c>
      <c r="B24487" s="5" t="s">
        <v>15079</v>
      </c>
      <c r="C24487" s="6" t="s">
        <v>313</v>
      </c>
    </row>
    <row r="24488">
      <c r="A24488" s="9">
        <f t="shared" si="1"/>
        <v>17594</v>
      </c>
      <c r="B24488" s="5" t="s">
        <v>15080</v>
      </c>
      <c r="C24488" s="6" t="s">
        <v>142</v>
      </c>
    </row>
    <row r="24489">
      <c r="A24489" s="9">
        <f t="shared" si="1"/>
        <v>17594</v>
      </c>
      <c r="B24489" s="5" t="s">
        <v>15080</v>
      </c>
      <c r="C24489" s="6" t="s">
        <v>150</v>
      </c>
    </row>
    <row r="24490">
      <c r="A24490" s="9">
        <f t="shared" si="1"/>
        <v>17594</v>
      </c>
      <c r="B24490" s="5" t="s">
        <v>15080</v>
      </c>
      <c r="C24490" s="6" t="s">
        <v>23637</v>
      </c>
    </row>
    <row r="24491">
      <c r="A24491" s="9">
        <f t="shared" si="1"/>
        <v>17595</v>
      </c>
      <c r="B24491" s="8" t="s">
        <v>15081</v>
      </c>
      <c r="C24491" s="9" t="s">
        <v>60</v>
      </c>
    </row>
    <row r="24492">
      <c r="A24492" s="9">
        <f t="shared" si="1"/>
        <v>17595</v>
      </c>
      <c r="B24492" s="8" t="s">
        <v>15081</v>
      </c>
      <c r="C24492" s="9" t="s">
        <v>162</v>
      </c>
    </row>
    <row r="24493">
      <c r="A24493" s="9">
        <f t="shared" si="1"/>
        <v>17595</v>
      </c>
      <c r="B24493" s="8" t="s">
        <v>15081</v>
      </c>
      <c r="C24493" s="9" t="s">
        <v>142</v>
      </c>
    </row>
    <row r="24494">
      <c r="A24494" s="9">
        <f t="shared" si="1"/>
        <v>17596</v>
      </c>
      <c r="B24494" s="5" t="s">
        <v>15082</v>
      </c>
      <c r="C24494" s="6" t="s">
        <v>59</v>
      </c>
    </row>
    <row r="24495">
      <c r="A24495" s="9">
        <f t="shared" si="1"/>
        <v>17597</v>
      </c>
      <c r="B24495" s="5" t="s">
        <v>15083</v>
      </c>
      <c r="C24495" s="6" t="s">
        <v>59</v>
      </c>
    </row>
    <row r="24496">
      <c r="A24496" s="9">
        <f t="shared" si="1"/>
        <v>17598</v>
      </c>
      <c r="B24496" s="5" t="s">
        <v>15084</v>
      </c>
      <c r="C24496" s="6" t="s">
        <v>788</v>
      </c>
    </row>
    <row r="24497">
      <c r="A24497" s="9">
        <f t="shared" si="1"/>
        <v>17598</v>
      </c>
      <c r="B24497" s="5" t="s">
        <v>15084</v>
      </c>
      <c r="C24497" s="6" t="s">
        <v>23637</v>
      </c>
    </row>
    <row r="24498">
      <c r="A24498" s="9">
        <f t="shared" si="1"/>
        <v>17599</v>
      </c>
      <c r="B24498" s="8" t="s">
        <v>15085</v>
      </c>
      <c r="C24498" s="6" t="s">
        <v>196</v>
      </c>
    </row>
    <row r="24499">
      <c r="A24499" s="9">
        <f t="shared" si="1"/>
        <v>17599</v>
      </c>
      <c r="B24499" s="8" t="s">
        <v>15085</v>
      </c>
      <c r="C24499" s="6" t="s">
        <v>23637</v>
      </c>
    </row>
    <row r="24500">
      <c r="A24500" s="9">
        <f t="shared" si="1"/>
        <v>17600</v>
      </c>
      <c r="B24500" s="5" t="s">
        <v>15086</v>
      </c>
      <c r="C24500" s="6" t="s">
        <v>59</v>
      </c>
    </row>
    <row r="24501">
      <c r="A24501" s="9">
        <f t="shared" si="1"/>
        <v>17601</v>
      </c>
      <c r="B24501" s="16" t="s">
        <v>15087</v>
      </c>
      <c r="C24501" s="6" t="s">
        <v>1235</v>
      </c>
    </row>
    <row r="24502">
      <c r="A24502" s="9">
        <f t="shared" si="1"/>
        <v>17602</v>
      </c>
      <c r="B24502" s="5" t="s">
        <v>15088</v>
      </c>
      <c r="C24502" s="6" t="s">
        <v>59</v>
      </c>
    </row>
    <row r="24503">
      <c r="A24503" s="9">
        <f t="shared" si="1"/>
        <v>17603</v>
      </c>
      <c r="B24503" s="8" t="s">
        <v>15089</v>
      </c>
      <c r="C24503" s="9" t="s">
        <v>530</v>
      </c>
    </row>
    <row r="24504">
      <c r="A24504" s="9">
        <f t="shared" si="1"/>
        <v>17604</v>
      </c>
      <c r="B24504" s="5" t="s">
        <v>15090</v>
      </c>
      <c r="C24504" s="6" t="s">
        <v>267</v>
      </c>
    </row>
    <row r="24505">
      <c r="A24505" s="9">
        <f t="shared" si="1"/>
        <v>17604</v>
      </c>
      <c r="B24505" s="5" t="s">
        <v>15090</v>
      </c>
      <c r="C24505" s="6" t="s">
        <v>23637</v>
      </c>
    </row>
    <row r="24506">
      <c r="A24506" s="9">
        <f t="shared" si="1"/>
        <v>17605</v>
      </c>
      <c r="B24506" s="8" t="s">
        <v>15091</v>
      </c>
      <c r="C24506" s="9" t="s">
        <v>530</v>
      </c>
    </row>
    <row r="24507">
      <c r="A24507" s="9">
        <f t="shared" si="1"/>
        <v>17606</v>
      </c>
      <c r="B24507" s="25" t="s">
        <v>26397</v>
      </c>
      <c r="C24507" s="26" t="s">
        <v>11797</v>
      </c>
    </row>
    <row r="24508">
      <c r="A24508" s="9">
        <f t="shared" si="1"/>
        <v>17607</v>
      </c>
      <c r="B24508" s="8" t="s">
        <v>15092</v>
      </c>
      <c r="C24508" s="9" t="s">
        <v>142</v>
      </c>
    </row>
    <row r="24509">
      <c r="A24509" s="9">
        <f t="shared" si="1"/>
        <v>17608</v>
      </c>
      <c r="B24509" s="25" t="s">
        <v>26398</v>
      </c>
      <c r="C24509" s="26" t="s">
        <v>672</v>
      </c>
    </row>
    <row r="24510">
      <c r="A24510" s="9">
        <f t="shared" si="1"/>
        <v>17608</v>
      </c>
      <c r="B24510" s="27" t="s">
        <v>26398</v>
      </c>
      <c r="C24510" s="28" t="s">
        <v>23637</v>
      </c>
    </row>
    <row r="24511">
      <c r="A24511" s="9">
        <f t="shared" si="1"/>
        <v>17609</v>
      </c>
      <c r="B24511" s="5" t="s">
        <v>15093</v>
      </c>
      <c r="C24511" s="6" t="s">
        <v>621</v>
      </c>
    </row>
    <row r="24512">
      <c r="A24512" s="9">
        <f t="shared" si="1"/>
        <v>17610</v>
      </c>
      <c r="B24512" s="5" t="s">
        <v>15094</v>
      </c>
      <c r="C24512" s="6" t="s">
        <v>59</v>
      </c>
    </row>
    <row r="24513">
      <c r="A24513" s="9">
        <f t="shared" si="1"/>
        <v>17611</v>
      </c>
      <c r="B24513" s="5" t="s">
        <v>15095</v>
      </c>
      <c r="C24513" s="6" t="s">
        <v>788</v>
      </c>
    </row>
    <row r="24514">
      <c r="A24514" s="9">
        <f t="shared" si="1"/>
        <v>17611</v>
      </c>
      <c r="B24514" s="5" t="s">
        <v>15095</v>
      </c>
      <c r="C24514" s="6" t="s">
        <v>23637</v>
      </c>
    </row>
    <row r="24515">
      <c r="A24515" s="9">
        <f t="shared" si="1"/>
        <v>17612</v>
      </c>
      <c r="B24515" s="5" t="s">
        <v>15096</v>
      </c>
      <c r="C24515" s="6" t="s">
        <v>683</v>
      </c>
    </row>
    <row r="24516">
      <c r="A24516" s="9">
        <f t="shared" si="1"/>
        <v>17612</v>
      </c>
      <c r="B24516" s="37" t="s">
        <v>15096</v>
      </c>
      <c r="C24516" s="28" t="s">
        <v>23633</v>
      </c>
    </row>
    <row r="24517">
      <c r="A24517" s="9">
        <f t="shared" si="1"/>
        <v>17613</v>
      </c>
      <c r="B24517" s="25" t="s">
        <v>26399</v>
      </c>
      <c r="C24517" s="26" t="s">
        <v>10122</v>
      </c>
    </row>
    <row r="24518">
      <c r="A24518" s="9">
        <f t="shared" si="1"/>
        <v>17613</v>
      </c>
      <c r="B24518" s="27" t="s">
        <v>26399</v>
      </c>
      <c r="C24518" s="28" t="s">
        <v>23637</v>
      </c>
    </row>
    <row r="24519">
      <c r="A24519" s="9">
        <f t="shared" si="1"/>
        <v>17614</v>
      </c>
      <c r="B24519" s="5" t="s">
        <v>15097</v>
      </c>
      <c r="C24519" s="6" t="s">
        <v>4</v>
      </c>
    </row>
    <row r="24520">
      <c r="A24520" s="9">
        <f t="shared" si="1"/>
        <v>17615</v>
      </c>
      <c r="B24520" s="8" t="s">
        <v>15098</v>
      </c>
      <c r="C24520" s="9" t="s">
        <v>142</v>
      </c>
    </row>
    <row r="24521">
      <c r="A24521" s="9">
        <f t="shared" si="1"/>
        <v>17615</v>
      </c>
      <c r="B24521" s="8" t="s">
        <v>15098</v>
      </c>
      <c r="C24521" s="9" t="s">
        <v>162</v>
      </c>
    </row>
    <row r="24522">
      <c r="A24522" s="9">
        <f t="shared" si="1"/>
        <v>17616</v>
      </c>
      <c r="B24522" s="5" t="s">
        <v>15099</v>
      </c>
      <c r="C24522" s="6" t="s">
        <v>153</v>
      </c>
    </row>
    <row r="24523">
      <c r="A24523" s="9">
        <f t="shared" si="1"/>
        <v>17616</v>
      </c>
      <c r="B24523" s="5" t="s">
        <v>15099</v>
      </c>
      <c r="C24523" s="6" t="s">
        <v>313</v>
      </c>
    </row>
    <row r="24524">
      <c r="A24524" s="9">
        <f t="shared" si="1"/>
        <v>17616</v>
      </c>
      <c r="B24524" s="5" t="s">
        <v>15099</v>
      </c>
      <c r="C24524" s="6" t="s">
        <v>23637</v>
      </c>
    </row>
    <row r="24525">
      <c r="A24525" s="9">
        <f t="shared" si="1"/>
        <v>17617</v>
      </c>
      <c r="B24525" s="5" t="s">
        <v>15100</v>
      </c>
      <c r="C24525" s="6" t="s">
        <v>946</v>
      </c>
    </row>
    <row r="24526">
      <c r="A24526" s="9">
        <f t="shared" si="1"/>
        <v>17618</v>
      </c>
      <c r="B24526" s="8" t="s">
        <v>15101</v>
      </c>
      <c r="C24526" s="6" t="s">
        <v>132</v>
      </c>
    </row>
    <row r="24527">
      <c r="A24527" s="9">
        <f t="shared" si="1"/>
        <v>17618</v>
      </c>
      <c r="B24527" s="8" t="s">
        <v>15101</v>
      </c>
      <c r="C24527" s="6" t="s">
        <v>23637</v>
      </c>
    </row>
    <row r="24528">
      <c r="A24528" s="9">
        <f t="shared" si="1"/>
        <v>17619</v>
      </c>
      <c r="B24528" s="25" t="s">
        <v>26400</v>
      </c>
      <c r="C24528" s="26" t="s">
        <v>12983</v>
      </c>
    </row>
    <row r="24529">
      <c r="A24529" s="9">
        <f t="shared" si="1"/>
        <v>17620</v>
      </c>
      <c r="B24529" s="25" t="s">
        <v>26401</v>
      </c>
      <c r="C24529" s="26" t="s">
        <v>487</v>
      </c>
    </row>
    <row r="24530">
      <c r="A24530" s="9">
        <f t="shared" si="1"/>
        <v>17620</v>
      </c>
      <c r="B24530" s="27" t="s">
        <v>26401</v>
      </c>
      <c r="C24530" s="28" t="s">
        <v>23637</v>
      </c>
    </row>
    <row r="24531">
      <c r="A24531" s="9">
        <f t="shared" si="1"/>
        <v>17621</v>
      </c>
      <c r="B24531" s="5" t="s">
        <v>15102</v>
      </c>
      <c r="C24531" s="6" t="s">
        <v>336</v>
      </c>
    </row>
    <row r="24532">
      <c r="A24532" s="9">
        <f t="shared" si="1"/>
        <v>17621</v>
      </c>
      <c r="B24532" s="5" t="s">
        <v>15102</v>
      </c>
      <c r="C24532" s="6" t="s">
        <v>23637</v>
      </c>
    </row>
    <row r="24533">
      <c r="A24533" s="9">
        <f t="shared" si="1"/>
        <v>17622</v>
      </c>
      <c r="B24533" s="8" t="s">
        <v>15103</v>
      </c>
      <c r="C24533" s="9" t="s">
        <v>416</v>
      </c>
    </row>
    <row r="24534">
      <c r="A24534" s="9">
        <f t="shared" si="1"/>
        <v>17623</v>
      </c>
      <c r="B24534" s="5" t="s">
        <v>15104</v>
      </c>
      <c r="C24534" s="6" t="s">
        <v>326</v>
      </c>
    </row>
    <row r="24535">
      <c r="A24535" s="9">
        <f t="shared" si="1"/>
        <v>17623</v>
      </c>
      <c r="B24535" s="5" t="s">
        <v>15104</v>
      </c>
      <c r="C24535" s="6" t="s">
        <v>23637</v>
      </c>
    </row>
    <row r="24536">
      <c r="A24536" s="9">
        <f t="shared" si="1"/>
        <v>17624</v>
      </c>
      <c r="B24536" s="5" t="s">
        <v>15105</v>
      </c>
      <c r="C24536" s="6" t="s">
        <v>405</v>
      </c>
    </row>
    <row r="24537">
      <c r="A24537" s="9">
        <f t="shared" si="1"/>
        <v>17624</v>
      </c>
      <c r="B24537" s="5" t="s">
        <v>15105</v>
      </c>
      <c r="C24537" s="6" t="s">
        <v>23637</v>
      </c>
    </row>
    <row r="24538">
      <c r="A24538" s="9">
        <f t="shared" si="1"/>
        <v>17625</v>
      </c>
      <c r="B24538" s="25" t="s">
        <v>26402</v>
      </c>
      <c r="C24538" s="26" t="s">
        <v>946</v>
      </c>
    </row>
    <row r="24539">
      <c r="A24539" s="9">
        <f t="shared" si="1"/>
        <v>17626</v>
      </c>
      <c r="B24539" s="5" t="s">
        <v>15106</v>
      </c>
      <c r="C24539" s="6" t="s">
        <v>462</v>
      </c>
    </row>
    <row r="24540">
      <c r="A24540" s="9">
        <f t="shared" si="1"/>
        <v>17626</v>
      </c>
      <c r="B24540" s="5" t="s">
        <v>15106</v>
      </c>
      <c r="C24540" s="6" t="s">
        <v>23637</v>
      </c>
    </row>
    <row r="24541">
      <c r="A24541" s="9">
        <f t="shared" si="1"/>
        <v>17627</v>
      </c>
      <c r="B24541" s="5" t="s">
        <v>15107</v>
      </c>
      <c r="C24541" s="6" t="s">
        <v>328</v>
      </c>
    </row>
    <row r="24542">
      <c r="A24542" s="9">
        <f t="shared" si="1"/>
        <v>17627</v>
      </c>
      <c r="B24542" s="5" t="s">
        <v>15107</v>
      </c>
      <c r="C24542" s="6" t="s">
        <v>25</v>
      </c>
    </row>
    <row r="24543">
      <c r="A24543" s="9">
        <f t="shared" si="1"/>
        <v>17627</v>
      </c>
      <c r="B24543" s="5" t="s">
        <v>15107</v>
      </c>
      <c r="C24543" s="6" t="s">
        <v>91</v>
      </c>
    </row>
    <row r="24544">
      <c r="A24544" s="9">
        <f t="shared" si="1"/>
        <v>17627</v>
      </c>
      <c r="B24544" s="5" t="s">
        <v>15107</v>
      </c>
      <c r="C24544" s="6" t="s">
        <v>23637</v>
      </c>
    </row>
    <row r="24545">
      <c r="A24545" s="9">
        <f t="shared" si="1"/>
        <v>17628</v>
      </c>
      <c r="B24545" s="5" t="s">
        <v>15108</v>
      </c>
      <c r="C24545" s="6" t="s">
        <v>452</v>
      </c>
    </row>
    <row r="24546">
      <c r="A24546" s="9">
        <f t="shared" si="1"/>
        <v>17628</v>
      </c>
      <c r="B24546" s="5" t="s">
        <v>15108</v>
      </c>
      <c r="C24546" s="6" t="s">
        <v>23637</v>
      </c>
    </row>
    <row r="24547">
      <c r="A24547" s="9">
        <f t="shared" si="1"/>
        <v>17629</v>
      </c>
      <c r="B24547" s="5" t="s">
        <v>15109</v>
      </c>
      <c r="C24547" s="6" t="s">
        <v>324</v>
      </c>
    </row>
    <row r="24548">
      <c r="A24548" s="9">
        <f t="shared" si="1"/>
        <v>17629</v>
      </c>
      <c r="B24548" s="5" t="s">
        <v>15109</v>
      </c>
      <c r="C24548" s="6" t="s">
        <v>23637</v>
      </c>
    </row>
    <row r="24549">
      <c r="A24549" s="9">
        <f t="shared" si="1"/>
        <v>17630</v>
      </c>
      <c r="B24549" s="5" t="s">
        <v>15110</v>
      </c>
      <c r="C24549" s="6" t="s">
        <v>142</v>
      </c>
    </row>
    <row r="24550">
      <c r="A24550" s="9">
        <f t="shared" si="1"/>
        <v>17630</v>
      </c>
      <c r="B24550" s="5" t="s">
        <v>15110</v>
      </c>
      <c r="C24550" s="6" t="s">
        <v>25</v>
      </c>
    </row>
    <row r="24551">
      <c r="A24551" s="9">
        <f t="shared" si="1"/>
        <v>17630</v>
      </c>
      <c r="B24551" s="5" t="s">
        <v>15110</v>
      </c>
      <c r="C24551" s="6" t="s">
        <v>40</v>
      </c>
    </row>
    <row r="24552">
      <c r="A24552" s="9">
        <f t="shared" si="1"/>
        <v>17631</v>
      </c>
      <c r="B24552" s="5" t="s">
        <v>15111</v>
      </c>
      <c r="C24552" s="6" t="s">
        <v>196</v>
      </c>
    </row>
    <row r="24553">
      <c r="A24553" s="9">
        <f t="shared" si="1"/>
        <v>17631</v>
      </c>
      <c r="B24553" s="5" t="s">
        <v>15111</v>
      </c>
      <c r="C24553" s="6" t="s">
        <v>25</v>
      </c>
    </row>
    <row r="24554">
      <c r="A24554" s="9">
        <f t="shared" si="1"/>
        <v>17631</v>
      </c>
      <c r="B24554" s="5" t="s">
        <v>15111</v>
      </c>
      <c r="C24554" s="6" t="s">
        <v>23637</v>
      </c>
    </row>
    <row r="24555">
      <c r="A24555" s="9">
        <f t="shared" si="1"/>
        <v>17632</v>
      </c>
      <c r="B24555" s="8" t="s">
        <v>15112</v>
      </c>
      <c r="C24555" s="9" t="s">
        <v>25</v>
      </c>
    </row>
    <row r="24556">
      <c r="A24556" s="9">
        <f t="shared" si="1"/>
        <v>17633</v>
      </c>
      <c r="B24556" s="8" t="s">
        <v>15113</v>
      </c>
      <c r="C24556" s="9" t="s">
        <v>24</v>
      </c>
    </row>
    <row r="24557">
      <c r="A24557" s="9">
        <f t="shared" si="1"/>
        <v>17634</v>
      </c>
      <c r="B24557" s="8" t="s">
        <v>15114</v>
      </c>
      <c r="C24557" s="9" t="s">
        <v>22</v>
      </c>
    </row>
    <row r="24558">
      <c r="A24558" s="9">
        <f t="shared" si="1"/>
        <v>17634</v>
      </c>
      <c r="B24558" s="8" t="s">
        <v>15114</v>
      </c>
      <c r="C24558" s="9" t="s">
        <v>24</v>
      </c>
    </row>
    <row r="24559">
      <c r="A24559" s="9">
        <f t="shared" si="1"/>
        <v>17635</v>
      </c>
      <c r="B24559" s="5" t="s">
        <v>15115</v>
      </c>
      <c r="C24559" s="6" t="s">
        <v>1620</v>
      </c>
    </row>
    <row r="24560">
      <c r="A24560" s="9">
        <f t="shared" si="1"/>
        <v>17636</v>
      </c>
      <c r="B24560" s="8" t="s">
        <v>15116</v>
      </c>
      <c r="C24560" s="9" t="s">
        <v>835</v>
      </c>
    </row>
    <row r="24561">
      <c r="A24561" s="9">
        <f t="shared" si="1"/>
        <v>17637</v>
      </c>
      <c r="B24561" s="5" t="s">
        <v>15117</v>
      </c>
      <c r="C24561" s="6" t="s">
        <v>20</v>
      </c>
    </row>
    <row r="24562">
      <c r="A24562" s="9">
        <f t="shared" si="1"/>
        <v>17638</v>
      </c>
      <c r="B24562" s="8" t="s">
        <v>15118</v>
      </c>
      <c r="C24562" s="9" t="s">
        <v>815</v>
      </c>
    </row>
    <row r="24563">
      <c r="A24563" s="9">
        <f t="shared" si="1"/>
        <v>17639</v>
      </c>
      <c r="B24563" s="25" t="s">
        <v>26403</v>
      </c>
      <c r="C24563" s="26" t="s">
        <v>23812</v>
      </c>
    </row>
    <row r="24564">
      <c r="A24564" s="9">
        <f t="shared" si="1"/>
        <v>17640</v>
      </c>
      <c r="B24564" s="8" t="s">
        <v>15119</v>
      </c>
      <c r="C24564" s="9" t="s">
        <v>547</v>
      </c>
    </row>
    <row r="24565">
      <c r="A24565" s="9">
        <f t="shared" si="1"/>
        <v>17641</v>
      </c>
      <c r="B24565" s="5" t="s">
        <v>15120</v>
      </c>
      <c r="C24565" s="6" t="s">
        <v>714</v>
      </c>
    </row>
    <row r="24566">
      <c r="A24566" s="9">
        <f t="shared" si="1"/>
        <v>17641</v>
      </c>
      <c r="B24566" s="5" t="s">
        <v>15120</v>
      </c>
      <c r="C24566" s="6" t="s">
        <v>23672</v>
      </c>
    </row>
    <row r="24567">
      <c r="A24567" s="9">
        <f t="shared" si="1"/>
        <v>17642</v>
      </c>
      <c r="B24567" s="8" t="s">
        <v>15121</v>
      </c>
      <c r="C24567" s="9" t="s">
        <v>24</v>
      </c>
    </row>
    <row r="24568">
      <c r="A24568" s="9">
        <f t="shared" si="1"/>
        <v>17643</v>
      </c>
      <c r="B24568" s="5" t="s">
        <v>15122</v>
      </c>
      <c r="C24568" s="6" t="s">
        <v>1248</v>
      </c>
    </row>
    <row r="24569">
      <c r="A24569" s="9">
        <f t="shared" si="1"/>
        <v>17644</v>
      </c>
      <c r="B24569" s="5" t="s">
        <v>15123</v>
      </c>
      <c r="C24569" s="6" t="s">
        <v>714</v>
      </c>
    </row>
    <row r="24570">
      <c r="A24570" s="9">
        <f t="shared" si="1"/>
        <v>17644</v>
      </c>
      <c r="B24570" s="5" t="s">
        <v>15123</v>
      </c>
      <c r="C24570" s="6" t="s">
        <v>23672</v>
      </c>
    </row>
    <row r="24571">
      <c r="A24571" s="9">
        <f t="shared" si="1"/>
        <v>17645</v>
      </c>
      <c r="B24571" s="8" t="s">
        <v>15124</v>
      </c>
      <c r="C24571" s="9" t="s">
        <v>22</v>
      </c>
    </row>
    <row r="24572">
      <c r="A24572" s="9">
        <f t="shared" si="1"/>
        <v>17645</v>
      </c>
      <c r="B24572" s="8" t="s">
        <v>15124</v>
      </c>
      <c r="C24572" s="9" t="s">
        <v>24</v>
      </c>
    </row>
    <row r="24573">
      <c r="A24573" s="9">
        <f t="shared" si="1"/>
        <v>17645</v>
      </c>
      <c r="B24573" s="8" t="s">
        <v>15124</v>
      </c>
      <c r="C24573" s="9" t="s">
        <v>25</v>
      </c>
    </row>
    <row r="24574">
      <c r="A24574" s="9">
        <f t="shared" si="1"/>
        <v>17646</v>
      </c>
      <c r="B24574" s="8" t="s">
        <v>15125</v>
      </c>
      <c r="C24574" s="9" t="s">
        <v>22</v>
      </c>
    </row>
    <row r="24575">
      <c r="A24575" s="9">
        <f t="shared" si="1"/>
        <v>17646</v>
      </c>
      <c r="B24575" s="8" t="s">
        <v>15125</v>
      </c>
      <c r="C24575" s="9" t="s">
        <v>25</v>
      </c>
    </row>
    <row r="24576">
      <c r="A24576" s="9">
        <f t="shared" si="1"/>
        <v>17646</v>
      </c>
      <c r="B24576" s="8" t="s">
        <v>15125</v>
      </c>
      <c r="C24576" s="9" t="s">
        <v>24</v>
      </c>
    </row>
    <row r="24577">
      <c r="A24577" s="9">
        <f t="shared" si="1"/>
        <v>17647</v>
      </c>
      <c r="B24577" s="8" t="s">
        <v>15126</v>
      </c>
      <c r="C24577" s="9" t="s">
        <v>22</v>
      </c>
    </row>
    <row r="24578">
      <c r="A24578" s="9">
        <f t="shared" si="1"/>
        <v>17647</v>
      </c>
      <c r="B24578" s="8" t="s">
        <v>15126</v>
      </c>
      <c r="C24578" s="9" t="s">
        <v>24</v>
      </c>
    </row>
    <row r="24579">
      <c r="A24579" s="9">
        <f t="shared" si="1"/>
        <v>17648</v>
      </c>
      <c r="B24579" s="8" t="s">
        <v>15127</v>
      </c>
      <c r="C24579" s="9" t="s">
        <v>22</v>
      </c>
    </row>
    <row r="24580">
      <c r="A24580" s="9">
        <f t="shared" si="1"/>
        <v>17648</v>
      </c>
      <c r="B24580" s="8" t="s">
        <v>15127</v>
      </c>
      <c r="C24580" s="9" t="s">
        <v>24</v>
      </c>
    </row>
    <row r="24581">
      <c r="A24581" s="9">
        <f t="shared" si="1"/>
        <v>17648</v>
      </c>
      <c r="B24581" s="8" t="s">
        <v>15127</v>
      </c>
      <c r="C24581" s="9" t="s">
        <v>25</v>
      </c>
    </row>
    <row r="24582">
      <c r="A24582" s="9">
        <f t="shared" si="1"/>
        <v>17649</v>
      </c>
      <c r="B24582" s="8" t="s">
        <v>15128</v>
      </c>
      <c r="C24582" s="9" t="s">
        <v>24</v>
      </c>
    </row>
    <row r="24583">
      <c r="A24583" s="9">
        <f t="shared" si="1"/>
        <v>17650</v>
      </c>
      <c r="B24583" s="8" t="s">
        <v>15129</v>
      </c>
      <c r="C24583" s="9" t="s">
        <v>25</v>
      </c>
    </row>
    <row r="24584">
      <c r="A24584" s="9">
        <f t="shared" si="1"/>
        <v>17650</v>
      </c>
      <c r="B24584" s="8" t="s">
        <v>15129</v>
      </c>
      <c r="C24584" s="9" t="s">
        <v>22</v>
      </c>
    </row>
    <row r="24585">
      <c r="A24585" s="9">
        <f t="shared" si="1"/>
        <v>17650</v>
      </c>
      <c r="B24585" s="8" t="s">
        <v>15129</v>
      </c>
      <c r="C24585" s="9" t="s">
        <v>24</v>
      </c>
    </row>
    <row r="24586">
      <c r="A24586" s="9">
        <f t="shared" si="1"/>
        <v>17651</v>
      </c>
      <c r="B24586" s="8" t="s">
        <v>15130</v>
      </c>
      <c r="C24586" s="9" t="s">
        <v>758</v>
      </c>
    </row>
    <row r="24587">
      <c r="A24587" s="9">
        <f t="shared" si="1"/>
        <v>17652</v>
      </c>
      <c r="B24587" s="8" t="s">
        <v>15131</v>
      </c>
      <c r="C24587" s="9" t="s">
        <v>83</v>
      </c>
    </row>
    <row r="24588">
      <c r="A24588" s="9">
        <f t="shared" si="1"/>
        <v>17653</v>
      </c>
      <c r="B24588" s="8" t="s">
        <v>15132</v>
      </c>
      <c r="C24588" s="9" t="s">
        <v>142</v>
      </c>
    </row>
    <row r="24589">
      <c r="A24589" s="9">
        <f t="shared" si="1"/>
        <v>17654</v>
      </c>
      <c r="B24589" s="5" t="s">
        <v>15133</v>
      </c>
      <c r="C24589" s="6" t="s">
        <v>62</v>
      </c>
    </row>
    <row r="24590">
      <c r="A24590" s="9">
        <f t="shared" si="1"/>
        <v>17654</v>
      </c>
      <c r="B24590" s="5" t="s">
        <v>15133</v>
      </c>
      <c r="C24590" s="6" t="s">
        <v>23628</v>
      </c>
    </row>
    <row r="24591">
      <c r="A24591" s="9">
        <f t="shared" si="1"/>
        <v>17655</v>
      </c>
      <c r="B24591" s="5" t="s">
        <v>15134</v>
      </c>
      <c r="C24591" s="6" t="s">
        <v>346</v>
      </c>
    </row>
    <row r="24592">
      <c r="A24592" s="9">
        <f t="shared" si="1"/>
        <v>17655</v>
      </c>
      <c r="B24592" s="5" t="s">
        <v>15134</v>
      </c>
      <c r="C24592" s="6" t="s">
        <v>23628</v>
      </c>
    </row>
    <row r="24593">
      <c r="A24593" s="9">
        <f t="shared" si="1"/>
        <v>17656</v>
      </c>
      <c r="B24593" s="8" t="s">
        <v>15135</v>
      </c>
      <c r="C24593" s="9" t="s">
        <v>845</v>
      </c>
    </row>
    <row r="24594">
      <c r="A24594" s="9">
        <f t="shared" si="1"/>
        <v>17657</v>
      </c>
      <c r="B24594" s="5" t="s">
        <v>15136</v>
      </c>
      <c r="C24594" s="6" t="s">
        <v>12</v>
      </c>
    </row>
    <row r="24595">
      <c r="A24595" s="9">
        <f t="shared" si="1"/>
        <v>17658</v>
      </c>
      <c r="B24595" s="35" t="s">
        <v>26404</v>
      </c>
      <c r="C24595" s="26" t="s">
        <v>23636</v>
      </c>
    </row>
    <row r="24596">
      <c r="A24596" s="9">
        <f t="shared" si="1"/>
        <v>17659</v>
      </c>
      <c r="B24596" s="8" t="s">
        <v>15137</v>
      </c>
      <c r="C24596" s="9" t="s">
        <v>416</v>
      </c>
    </row>
    <row r="24597">
      <c r="A24597" s="9">
        <f t="shared" si="1"/>
        <v>17660</v>
      </c>
      <c r="B24597" s="8" t="s">
        <v>15138</v>
      </c>
      <c r="C24597" s="9" t="s">
        <v>416</v>
      </c>
    </row>
    <row r="24598">
      <c r="A24598" s="9">
        <f t="shared" si="1"/>
        <v>17661</v>
      </c>
      <c r="B24598" s="5" t="s">
        <v>15139</v>
      </c>
      <c r="C24598" s="6" t="s">
        <v>20</v>
      </c>
    </row>
    <row r="24599">
      <c r="A24599" s="9">
        <f t="shared" si="1"/>
        <v>17662</v>
      </c>
      <c r="B24599" s="8" t="s">
        <v>15140</v>
      </c>
      <c r="C24599" s="9" t="s">
        <v>60</v>
      </c>
    </row>
    <row r="24600">
      <c r="A24600" s="9">
        <f t="shared" si="1"/>
        <v>17663</v>
      </c>
      <c r="B24600" s="8" t="s">
        <v>15141</v>
      </c>
      <c r="C24600" s="9" t="s">
        <v>177</v>
      </c>
    </row>
    <row r="24601">
      <c r="A24601" s="9">
        <f t="shared" si="1"/>
        <v>17664</v>
      </c>
      <c r="B24601" s="5" t="s">
        <v>15142</v>
      </c>
      <c r="C24601" s="6" t="s">
        <v>97</v>
      </c>
    </row>
    <row r="24602">
      <c r="A24602" s="9">
        <f t="shared" si="1"/>
        <v>17664</v>
      </c>
      <c r="B24602" s="5" t="s">
        <v>15142</v>
      </c>
      <c r="C24602" s="6" t="s">
        <v>162</v>
      </c>
    </row>
    <row r="24603">
      <c r="A24603" s="9">
        <f t="shared" si="1"/>
        <v>17664</v>
      </c>
      <c r="B24603" s="5" t="s">
        <v>15142</v>
      </c>
      <c r="C24603" s="6" t="s">
        <v>23637</v>
      </c>
    </row>
    <row r="24604">
      <c r="A24604" s="9">
        <f t="shared" si="1"/>
        <v>17665</v>
      </c>
      <c r="B24604" s="5" t="s">
        <v>15143</v>
      </c>
      <c r="C24604" s="6" t="s">
        <v>62</v>
      </c>
    </row>
    <row r="24605">
      <c r="A24605" s="9">
        <f t="shared" si="1"/>
        <v>17665</v>
      </c>
      <c r="B24605" s="5" t="s">
        <v>15143</v>
      </c>
      <c r="C24605" s="6" t="s">
        <v>23628</v>
      </c>
    </row>
    <row r="24606">
      <c r="A24606" s="9">
        <f t="shared" si="1"/>
        <v>17666</v>
      </c>
      <c r="B24606" s="5" t="s">
        <v>15144</v>
      </c>
      <c r="C24606" s="6" t="s">
        <v>336</v>
      </c>
    </row>
    <row r="24607">
      <c r="A24607" s="9">
        <f t="shared" si="1"/>
        <v>17666</v>
      </c>
      <c r="B24607" s="5" t="s">
        <v>15144</v>
      </c>
      <c r="C24607" s="6" t="s">
        <v>23637</v>
      </c>
    </row>
    <row r="24608">
      <c r="A24608" s="9">
        <f t="shared" si="1"/>
        <v>17667</v>
      </c>
      <c r="B24608" s="5" t="s">
        <v>15145</v>
      </c>
      <c r="C24608" s="6" t="s">
        <v>346</v>
      </c>
    </row>
    <row r="24609">
      <c r="A24609" s="9">
        <f t="shared" si="1"/>
        <v>17667</v>
      </c>
      <c r="B24609" s="5" t="s">
        <v>15145</v>
      </c>
      <c r="C24609" s="6" t="s">
        <v>23628</v>
      </c>
    </row>
    <row r="24610">
      <c r="A24610" s="9">
        <f t="shared" si="1"/>
        <v>17668</v>
      </c>
      <c r="B24610" s="5" t="s">
        <v>15146</v>
      </c>
      <c r="C24610" s="6" t="s">
        <v>346</v>
      </c>
    </row>
    <row r="24611">
      <c r="A24611" s="9">
        <f t="shared" si="1"/>
        <v>17668</v>
      </c>
      <c r="B24611" s="5" t="s">
        <v>15146</v>
      </c>
      <c r="C24611" s="6" t="s">
        <v>23628</v>
      </c>
    </row>
    <row r="24612">
      <c r="A24612" s="9">
        <f t="shared" si="1"/>
        <v>17669</v>
      </c>
      <c r="B24612" s="5" t="s">
        <v>15147</v>
      </c>
      <c r="C24612" s="6" t="s">
        <v>346</v>
      </c>
    </row>
    <row r="24613">
      <c r="A24613" s="9">
        <f t="shared" si="1"/>
        <v>17669</v>
      </c>
      <c r="B24613" s="5" t="s">
        <v>15147</v>
      </c>
      <c r="C24613" s="6" t="s">
        <v>23628</v>
      </c>
    </row>
    <row r="24614">
      <c r="A24614" s="9">
        <f t="shared" si="1"/>
        <v>17670</v>
      </c>
      <c r="B24614" s="5" t="s">
        <v>15148</v>
      </c>
      <c r="C24614" s="6" t="s">
        <v>336</v>
      </c>
    </row>
    <row r="24615">
      <c r="A24615" s="9">
        <f t="shared" si="1"/>
        <v>17670</v>
      </c>
      <c r="B24615" s="5" t="s">
        <v>15148</v>
      </c>
      <c r="C24615" s="6" t="s">
        <v>23637</v>
      </c>
    </row>
    <row r="24616">
      <c r="A24616" s="9">
        <f t="shared" si="1"/>
        <v>17671</v>
      </c>
      <c r="B24616" s="5" t="s">
        <v>15149</v>
      </c>
      <c r="C24616" s="6" t="s">
        <v>32</v>
      </c>
    </row>
    <row r="24617">
      <c r="A24617" s="9">
        <f t="shared" si="1"/>
        <v>17672</v>
      </c>
      <c r="B24617" s="25" t="s">
        <v>26405</v>
      </c>
      <c r="C24617" s="26" t="s">
        <v>10122</v>
      </c>
    </row>
    <row r="24618">
      <c r="A24618" s="9">
        <f t="shared" si="1"/>
        <v>17672</v>
      </c>
      <c r="B24618" s="27" t="s">
        <v>26405</v>
      </c>
      <c r="C24618" s="28" t="s">
        <v>23637</v>
      </c>
    </row>
    <row r="24619">
      <c r="A24619" s="9">
        <f t="shared" si="1"/>
        <v>17673</v>
      </c>
      <c r="B24619" s="5" t="s">
        <v>15150</v>
      </c>
      <c r="C24619" s="6" t="s">
        <v>162</v>
      </c>
    </row>
    <row r="24620">
      <c r="A24620" s="9">
        <f t="shared" si="1"/>
        <v>17674</v>
      </c>
      <c r="B24620" s="8" t="s">
        <v>15151</v>
      </c>
      <c r="C24620" s="9" t="s">
        <v>142</v>
      </c>
    </row>
    <row r="24621">
      <c r="A24621" s="9">
        <f t="shared" si="1"/>
        <v>17675</v>
      </c>
      <c r="B24621" s="8" t="s">
        <v>15152</v>
      </c>
      <c r="C24621" s="9" t="s">
        <v>142</v>
      </c>
    </row>
    <row r="24622">
      <c r="A24622" s="9">
        <f t="shared" si="1"/>
        <v>17676</v>
      </c>
      <c r="B24622" s="8" t="s">
        <v>15153</v>
      </c>
      <c r="C24622" s="9" t="s">
        <v>56</v>
      </c>
    </row>
    <row r="24623">
      <c r="A24623" s="9">
        <f t="shared" si="1"/>
        <v>17677</v>
      </c>
      <c r="B24623" s="8" t="s">
        <v>15154</v>
      </c>
      <c r="C24623" s="9" t="s">
        <v>893</v>
      </c>
    </row>
    <row r="24624">
      <c r="A24624" s="9">
        <f t="shared" si="1"/>
        <v>17678</v>
      </c>
      <c r="B24624" s="31" t="s">
        <v>26406</v>
      </c>
      <c r="C24624" s="6" t="s">
        <v>374</v>
      </c>
    </row>
    <row r="24625">
      <c r="A24625" s="9">
        <f t="shared" si="1"/>
        <v>17679</v>
      </c>
      <c r="B24625" s="5" t="s">
        <v>15155</v>
      </c>
      <c r="C24625" s="6" t="s">
        <v>1394</v>
      </c>
    </row>
    <row r="24626">
      <c r="A24626" s="9">
        <f t="shared" si="1"/>
        <v>17680</v>
      </c>
      <c r="B24626" s="8" t="s">
        <v>15156</v>
      </c>
      <c r="C24626" s="9" t="s">
        <v>893</v>
      </c>
    </row>
    <row r="24627">
      <c r="A24627" s="9">
        <f t="shared" si="1"/>
        <v>17681</v>
      </c>
      <c r="B24627" s="5" t="s">
        <v>15157</v>
      </c>
      <c r="C24627" s="6" t="s">
        <v>86</v>
      </c>
    </row>
    <row r="24628">
      <c r="A24628" s="9">
        <f t="shared" si="1"/>
        <v>17682</v>
      </c>
      <c r="B24628" s="8" t="s">
        <v>15158</v>
      </c>
      <c r="C24628" s="9" t="s">
        <v>65</v>
      </c>
    </row>
    <row r="24629">
      <c r="A24629" s="9">
        <f t="shared" si="1"/>
        <v>17683</v>
      </c>
      <c r="B24629" s="8" t="s">
        <v>15159</v>
      </c>
      <c r="C24629" s="9" t="s">
        <v>88</v>
      </c>
    </row>
    <row r="24630">
      <c r="A24630" s="9">
        <f t="shared" si="1"/>
        <v>17684</v>
      </c>
      <c r="B24630" s="25" t="s">
        <v>26407</v>
      </c>
      <c r="C24630" s="26" t="s">
        <v>12983</v>
      </c>
    </row>
    <row r="24631">
      <c r="A24631" s="9">
        <f t="shared" si="1"/>
        <v>17685</v>
      </c>
      <c r="B24631" s="5" t="s">
        <v>15160</v>
      </c>
      <c r="C24631" s="6" t="s">
        <v>1369</v>
      </c>
    </row>
    <row r="24632">
      <c r="A24632" s="9">
        <f t="shared" si="1"/>
        <v>17686</v>
      </c>
      <c r="B24632" s="25" t="s">
        <v>26408</v>
      </c>
      <c r="C24632" s="26" t="s">
        <v>941</v>
      </c>
    </row>
    <row r="24633">
      <c r="A24633" s="9">
        <f t="shared" si="1"/>
        <v>17686</v>
      </c>
      <c r="B24633" s="25" t="s">
        <v>26408</v>
      </c>
      <c r="C24633" s="6" t="s">
        <v>23672</v>
      </c>
    </row>
    <row r="24634">
      <c r="A24634" s="9">
        <f t="shared" si="1"/>
        <v>17687</v>
      </c>
      <c r="B24634" s="25" t="s">
        <v>26409</v>
      </c>
      <c r="C24634" s="26" t="s">
        <v>23632</v>
      </c>
    </row>
    <row r="24635">
      <c r="A24635" s="9">
        <f t="shared" si="1"/>
        <v>17687</v>
      </c>
      <c r="B24635" s="27" t="s">
        <v>26409</v>
      </c>
      <c r="C24635" s="28" t="s">
        <v>23633</v>
      </c>
    </row>
    <row r="24636">
      <c r="A24636" s="9">
        <f t="shared" si="1"/>
        <v>17688</v>
      </c>
      <c r="B24636" s="8" t="s">
        <v>15161</v>
      </c>
      <c r="C24636" s="6" t="s">
        <v>1012</v>
      </c>
    </row>
    <row r="24637">
      <c r="A24637" s="9">
        <f t="shared" si="1"/>
        <v>17689</v>
      </c>
      <c r="B24637" s="25" t="s">
        <v>26410</v>
      </c>
      <c r="C24637" s="26" t="s">
        <v>4721</v>
      </c>
    </row>
    <row r="24638">
      <c r="A24638" s="9">
        <f t="shared" si="1"/>
        <v>17690</v>
      </c>
      <c r="B24638" s="5" t="s">
        <v>15162</v>
      </c>
      <c r="C24638" s="6" t="s">
        <v>1221</v>
      </c>
    </row>
    <row r="24639">
      <c r="A24639" s="9">
        <f t="shared" si="1"/>
        <v>17691</v>
      </c>
      <c r="B24639" s="8" t="s">
        <v>15163</v>
      </c>
      <c r="C24639" s="9" t="s">
        <v>24</v>
      </c>
    </row>
    <row r="24640">
      <c r="A24640" s="9">
        <f t="shared" si="1"/>
        <v>17692</v>
      </c>
      <c r="B24640" s="27" t="s">
        <v>26411</v>
      </c>
      <c r="C24640" s="28" t="s">
        <v>23637</v>
      </c>
    </row>
    <row r="24641">
      <c r="A24641" s="9">
        <f t="shared" si="1"/>
        <v>17693</v>
      </c>
      <c r="B24641" s="8" t="s">
        <v>15164</v>
      </c>
      <c r="C24641" s="9" t="s">
        <v>8</v>
      </c>
    </row>
    <row r="24642">
      <c r="A24642" s="9">
        <f t="shared" si="1"/>
        <v>17694</v>
      </c>
      <c r="B24642" s="8" t="s">
        <v>15165</v>
      </c>
      <c r="C24642" s="9" t="s">
        <v>76</v>
      </c>
    </row>
    <row r="24643">
      <c r="A24643" s="9">
        <f t="shared" si="1"/>
        <v>17695</v>
      </c>
      <c r="B24643" s="25" t="s">
        <v>26412</v>
      </c>
      <c r="C24643" s="26" t="s">
        <v>23653</v>
      </c>
    </row>
    <row r="24644">
      <c r="A24644" s="9">
        <f t="shared" si="1"/>
        <v>17696</v>
      </c>
      <c r="B24644" s="25" t="s">
        <v>26413</v>
      </c>
      <c r="C24644" s="26" t="s">
        <v>23653</v>
      </c>
    </row>
    <row r="24645">
      <c r="A24645" s="9">
        <f t="shared" si="1"/>
        <v>17697</v>
      </c>
      <c r="B24645" s="25" t="s">
        <v>26414</v>
      </c>
      <c r="C24645" s="26" t="s">
        <v>10122</v>
      </c>
    </row>
    <row r="24646">
      <c r="A24646" s="9">
        <f t="shared" si="1"/>
        <v>17697</v>
      </c>
      <c r="B24646" s="27" t="s">
        <v>26414</v>
      </c>
      <c r="C24646" s="28" t="s">
        <v>23637</v>
      </c>
    </row>
    <row r="24647">
      <c r="A24647" s="9">
        <f t="shared" si="1"/>
        <v>17698</v>
      </c>
      <c r="B24647" s="25" t="s">
        <v>26415</v>
      </c>
      <c r="C24647" s="26" t="s">
        <v>10122</v>
      </c>
    </row>
    <row r="24648">
      <c r="A24648" s="9">
        <f t="shared" si="1"/>
        <v>17698</v>
      </c>
      <c r="B24648" s="27" t="s">
        <v>26415</v>
      </c>
      <c r="C24648" s="28" t="s">
        <v>23637</v>
      </c>
    </row>
    <row r="24649">
      <c r="A24649" s="9">
        <f t="shared" si="1"/>
        <v>17699</v>
      </c>
      <c r="B24649" s="25" t="s">
        <v>26416</v>
      </c>
      <c r="C24649" s="26" t="s">
        <v>11797</v>
      </c>
    </row>
    <row r="24650">
      <c r="A24650" s="9">
        <f t="shared" si="1"/>
        <v>17700</v>
      </c>
      <c r="B24650" s="8" t="s">
        <v>15166</v>
      </c>
      <c r="C24650" s="6" t="s">
        <v>788</v>
      </c>
    </row>
    <row r="24651">
      <c r="A24651" s="9">
        <f t="shared" si="1"/>
        <v>17700</v>
      </c>
      <c r="B24651" s="8" t="s">
        <v>15166</v>
      </c>
      <c r="C24651" s="6" t="s">
        <v>23637</v>
      </c>
    </row>
    <row r="24652">
      <c r="A24652" s="9">
        <f t="shared" si="1"/>
        <v>17701</v>
      </c>
      <c r="B24652" s="8" t="s">
        <v>15167</v>
      </c>
      <c r="C24652" s="9" t="s">
        <v>60</v>
      </c>
    </row>
    <row r="24653">
      <c r="A24653" s="9">
        <f t="shared" si="1"/>
        <v>17702</v>
      </c>
      <c r="B24653" s="8" t="s">
        <v>15168</v>
      </c>
      <c r="C24653" s="9" t="s">
        <v>24</v>
      </c>
    </row>
    <row r="24654">
      <c r="A24654" s="9">
        <f t="shared" si="1"/>
        <v>17702</v>
      </c>
      <c r="B24654" s="8" t="s">
        <v>15168</v>
      </c>
      <c r="C24654" s="9" t="s">
        <v>25</v>
      </c>
    </row>
    <row r="24655">
      <c r="A24655" s="9">
        <f t="shared" si="1"/>
        <v>17703</v>
      </c>
      <c r="B24655" s="8" t="s">
        <v>15169</v>
      </c>
      <c r="C24655" s="9" t="s">
        <v>52</v>
      </c>
    </row>
    <row r="24656">
      <c r="A24656" s="9">
        <f t="shared" si="1"/>
        <v>17704</v>
      </c>
      <c r="B24656" s="8" t="s">
        <v>15170</v>
      </c>
      <c r="C24656" s="9" t="s">
        <v>52</v>
      </c>
    </row>
    <row r="24657">
      <c r="A24657" s="9">
        <f t="shared" si="1"/>
        <v>17705</v>
      </c>
      <c r="B24657" s="8" t="s">
        <v>15171</v>
      </c>
      <c r="C24657" s="9" t="s">
        <v>52</v>
      </c>
    </row>
    <row r="24658">
      <c r="A24658" s="9">
        <f t="shared" si="1"/>
        <v>17706</v>
      </c>
      <c r="B24658" s="8" t="s">
        <v>15172</v>
      </c>
      <c r="C24658" s="9" t="s">
        <v>52</v>
      </c>
    </row>
    <row r="24659">
      <c r="A24659" s="9">
        <f t="shared" si="1"/>
        <v>17707</v>
      </c>
      <c r="B24659" s="8" t="s">
        <v>15173</v>
      </c>
      <c r="C24659" s="9" t="s">
        <v>52</v>
      </c>
    </row>
    <row r="24660">
      <c r="A24660" s="9">
        <f t="shared" si="1"/>
        <v>17708</v>
      </c>
      <c r="B24660" s="8" t="s">
        <v>15174</v>
      </c>
      <c r="C24660" s="6" t="s">
        <v>132</v>
      </c>
    </row>
    <row r="24661">
      <c r="A24661" s="9">
        <f t="shared" si="1"/>
        <v>17708</v>
      </c>
      <c r="B24661" s="8" t="s">
        <v>15174</v>
      </c>
      <c r="C24661" s="9" t="s">
        <v>25</v>
      </c>
    </row>
    <row r="24662">
      <c r="A24662" s="9">
        <f t="shared" si="1"/>
        <v>17708</v>
      </c>
      <c r="B24662" s="8" t="s">
        <v>15174</v>
      </c>
      <c r="C24662" s="6" t="s">
        <v>23637</v>
      </c>
    </row>
    <row r="24663">
      <c r="A24663" s="9">
        <f t="shared" si="1"/>
        <v>17709</v>
      </c>
      <c r="B24663" s="32" t="s">
        <v>26417</v>
      </c>
      <c r="C24663" s="26" t="s">
        <v>67</v>
      </c>
    </row>
    <row r="24664">
      <c r="A24664" s="9">
        <f t="shared" si="1"/>
        <v>17710</v>
      </c>
      <c r="B24664" s="8" t="s">
        <v>15175</v>
      </c>
      <c r="C24664" s="9" t="s">
        <v>52</v>
      </c>
    </row>
    <row r="24665">
      <c r="A24665" s="9">
        <f t="shared" si="1"/>
        <v>17711</v>
      </c>
      <c r="B24665" s="8" t="s">
        <v>15176</v>
      </c>
      <c r="C24665" s="9" t="s">
        <v>24</v>
      </c>
    </row>
    <row r="24666">
      <c r="A24666" s="9">
        <f t="shared" si="1"/>
        <v>17711</v>
      </c>
      <c r="B24666" s="8" t="s">
        <v>15176</v>
      </c>
      <c r="C24666" s="9" t="s">
        <v>25</v>
      </c>
    </row>
    <row r="24667">
      <c r="A24667" s="9">
        <f t="shared" si="1"/>
        <v>17712</v>
      </c>
      <c r="B24667" s="5" t="s">
        <v>15177</v>
      </c>
      <c r="C24667" s="6" t="s">
        <v>196</v>
      </c>
    </row>
    <row r="24668">
      <c r="A24668" s="9">
        <f t="shared" si="1"/>
        <v>17712</v>
      </c>
      <c r="B24668" s="5" t="s">
        <v>15177</v>
      </c>
      <c r="C24668" s="6" t="s">
        <v>23637</v>
      </c>
    </row>
    <row r="24669">
      <c r="A24669" s="9">
        <f t="shared" si="1"/>
        <v>17713</v>
      </c>
      <c r="B24669" s="5" t="s">
        <v>15178</v>
      </c>
      <c r="C24669" s="6" t="s">
        <v>1223</v>
      </c>
    </row>
    <row r="24670">
      <c r="A24670" s="9">
        <f t="shared" si="1"/>
        <v>17714</v>
      </c>
      <c r="B24670" s="46" t="s">
        <v>26418</v>
      </c>
      <c r="C24670" s="26" t="s">
        <v>6</v>
      </c>
    </row>
    <row r="24671">
      <c r="A24671" s="9">
        <f t="shared" si="1"/>
        <v>17715</v>
      </c>
      <c r="B24671" s="8" t="s">
        <v>15179</v>
      </c>
      <c r="C24671" s="9" t="s">
        <v>52</v>
      </c>
    </row>
    <row r="24672">
      <c r="A24672" s="9">
        <f t="shared" si="1"/>
        <v>17716</v>
      </c>
      <c r="B24672" s="5" t="s">
        <v>15180</v>
      </c>
      <c r="C24672" s="6" t="s">
        <v>426</v>
      </c>
    </row>
    <row r="24673">
      <c r="A24673" s="9">
        <f t="shared" si="1"/>
        <v>17717</v>
      </c>
      <c r="B24673" s="25" t="s">
        <v>26419</v>
      </c>
      <c r="C24673" s="26" t="s">
        <v>487</v>
      </c>
    </row>
    <row r="24674">
      <c r="A24674" s="9">
        <f t="shared" si="1"/>
        <v>17717</v>
      </c>
      <c r="B24674" s="27" t="s">
        <v>26419</v>
      </c>
      <c r="C24674" s="28" t="s">
        <v>23637</v>
      </c>
    </row>
    <row r="24675">
      <c r="A24675" s="9">
        <f t="shared" si="1"/>
        <v>17718</v>
      </c>
      <c r="B24675" s="8" t="s">
        <v>15181</v>
      </c>
      <c r="C24675" s="9" t="s">
        <v>88</v>
      </c>
    </row>
    <row r="24676">
      <c r="A24676" s="9">
        <f t="shared" si="1"/>
        <v>17719</v>
      </c>
      <c r="B24676" s="25" t="s">
        <v>26420</v>
      </c>
      <c r="C24676" s="26" t="s">
        <v>23817</v>
      </c>
    </row>
    <row r="24677">
      <c r="A24677" s="9">
        <f t="shared" si="1"/>
        <v>17720</v>
      </c>
      <c r="B24677" s="25" t="s">
        <v>26421</v>
      </c>
      <c r="C24677" s="26" t="s">
        <v>487</v>
      </c>
    </row>
    <row r="24678">
      <c r="A24678" s="9">
        <f t="shared" si="1"/>
        <v>17720</v>
      </c>
      <c r="B24678" s="27" t="s">
        <v>26421</v>
      </c>
      <c r="C24678" s="28" t="s">
        <v>23637</v>
      </c>
    </row>
    <row r="24679">
      <c r="A24679" s="9">
        <f t="shared" si="1"/>
        <v>17721</v>
      </c>
      <c r="B24679" s="25" t="s">
        <v>26422</v>
      </c>
      <c r="C24679" s="26" t="s">
        <v>487</v>
      </c>
    </row>
    <row r="24680">
      <c r="A24680" s="9">
        <f t="shared" si="1"/>
        <v>17721</v>
      </c>
      <c r="B24680" s="27" t="s">
        <v>26422</v>
      </c>
      <c r="C24680" s="28" t="s">
        <v>23637</v>
      </c>
    </row>
    <row r="24681">
      <c r="A24681" s="9">
        <f t="shared" si="1"/>
        <v>17722</v>
      </c>
      <c r="B24681" s="25" t="s">
        <v>26423</v>
      </c>
      <c r="C24681" s="26" t="s">
        <v>23630</v>
      </c>
    </row>
    <row r="24682">
      <c r="A24682" s="9">
        <f t="shared" si="1"/>
        <v>17723</v>
      </c>
      <c r="B24682" s="8" t="s">
        <v>15182</v>
      </c>
      <c r="C24682" s="9" t="s">
        <v>1776</v>
      </c>
    </row>
    <row r="24683">
      <c r="A24683" s="9">
        <f t="shared" si="1"/>
        <v>17724</v>
      </c>
      <c r="B24683" s="8" t="s">
        <v>15183</v>
      </c>
      <c r="C24683" s="9" t="s">
        <v>88</v>
      </c>
    </row>
    <row r="24684">
      <c r="A24684" s="9">
        <f t="shared" si="1"/>
        <v>17725</v>
      </c>
      <c r="B24684" s="31" t="s">
        <v>26424</v>
      </c>
      <c r="C24684" s="6" t="s">
        <v>374</v>
      </c>
    </row>
    <row r="24685">
      <c r="A24685" s="9">
        <f t="shared" si="1"/>
        <v>17726</v>
      </c>
      <c r="B24685" s="8" t="s">
        <v>15184</v>
      </c>
      <c r="C24685" s="9" t="s">
        <v>88</v>
      </c>
    </row>
    <row r="24686">
      <c r="A24686" s="9">
        <f t="shared" si="1"/>
        <v>17727</v>
      </c>
      <c r="B24686" s="25" t="s">
        <v>26425</v>
      </c>
      <c r="C24686" s="26" t="s">
        <v>23761</v>
      </c>
    </row>
    <row r="24687">
      <c r="A24687" s="9">
        <f t="shared" si="1"/>
        <v>17728</v>
      </c>
      <c r="B24687" s="25" t="s">
        <v>26426</v>
      </c>
      <c r="C24687" s="26" t="s">
        <v>23653</v>
      </c>
    </row>
    <row r="24688">
      <c r="A24688" s="9">
        <f t="shared" si="1"/>
        <v>17729</v>
      </c>
      <c r="B24688" s="5" t="s">
        <v>15185</v>
      </c>
      <c r="C24688" s="6" t="s">
        <v>1040</v>
      </c>
    </row>
    <row r="24689">
      <c r="A24689" s="9">
        <f t="shared" si="1"/>
        <v>17730</v>
      </c>
      <c r="B24689" s="8" t="s">
        <v>15186</v>
      </c>
      <c r="C24689" s="9" t="s">
        <v>616</v>
      </c>
    </row>
    <row r="24690">
      <c r="A24690" s="9">
        <f t="shared" si="1"/>
        <v>17731</v>
      </c>
      <c r="B24690" s="25" t="s">
        <v>26427</v>
      </c>
      <c r="C24690" s="26" t="s">
        <v>23653</v>
      </c>
    </row>
    <row r="24691">
      <c r="A24691" s="9">
        <f t="shared" si="1"/>
        <v>17732</v>
      </c>
      <c r="B24691" s="25" t="s">
        <v>26428</v>
      </c>
      <c r="C24691" s="26" t="s">
        <v>23653</v>
      </c>
    </row>
    <row r="24692">
      <c r="A24692" s="9">
        <f t="shared" si="1"/>
        <v>17733</v>
      </c>
      <c r="B24692" s="5" t="s">
        <v>15187</v>
      </c>
      <c r="C24692" s="6" t="s">
        <v>367</v>
      </c>
    </row>
    <row r="24693">
      <c r="A24693" s="9">
        <f t="shared" si="1"/>
        <v>17734</v>
      </c>
      <c r="B24693" s="25" t="s">
        <v>26429</v>
      </c>
      <c r="C24693" s="26" t="s">
        <v>23653</v>
      </c>
    </row>
    <row r="24694">
      <c r="A24694" s="9">
        <f t="shared" si="1"/>
        <v>17735</v>
      </c>
      <c r="B24694" s="25" t="s">
        <v>26430</v>
      </c>
      <c r="C24694" s="26" t="s">
        <v>23630</v>
      </c>
    </row>
    <row r="24695">
      <c r="A24695" s="9">
        <f t="shared" si="1"/>
        <v>17736</v>
      </c>
      <c r="B24695" s="31" t="s">
        <v>26431</v>
      </c>
      <c r="C24695" s="6" t="s">
        <v>374</v>
      </c>
    </row>
    <row r="24696">
      <c r="A24696" s="9">
        <f t="shared" si="1"/>
        <v>17737</v>
      </c>
      <c r="B24696" s="5" t="s">
        <v>15188</v>
      </c>
      <c r="C24696" s="6" t="s">
        <v>4</v>
      </c>
    </row>
    <row r="24697">
      <c r="A24697" s="9">
        <f t="shared" si="1"/>
        <v>17738</v>
      </c>
      <c r="B24697" s="5" t="s">
        <v>15189</v>
      </c>
      <c r="C24697" s="6" t="s">
        <v>4</v>
      </c>
    </row>
    <row r="24698">
      <c r="A24698" s="9">
        <f t="shared" si="1"/>
        <v>17739</v>
      </c>
      <c r="B24698" s="5" t="s">
        <v>15190</v>
      </c>
      <c r="C24698" s="6" t="s">
        <v>4</v>
      </c>
    </row>
    <row r="24699">
      <c r="A24699" s="9">
        <f t="shared" si="1"/>
        <v>17740</v>
      </c>
      <c r="B24699" s="25" t="s">
        <v>26432</v>
      </c>
      <c r="C24699" s="26" t="s">
        <v>23653</v>
      </c>
    </row>
    <row r="24700">
      <c r="A24700" s="9">
        <f t="shared" si="1"/>
        <v>17741</v>
      </c>
      <c r="B24700" s="25" t="s">
        <v>26433</v>
      </c>
      <c r="C24700" s="26" t="s">
        <v>23653</v>
      </c>
    </row>
    <row r="24701">
      <c r="A24701" s="9">
        <f t="shared" si="1"/>
        <v>17742</v>
      </c>
      <c r="B24701" s="25" t="s">
        <v>26434</v>
      </c>
      <c r="C24701" s="26" t="s">
        <v>23748</v>
      </c>
    </row>
    <row r="24702">
      <c r="A24702" s="9">
        <f t="shared" si="1"/>
        <v>17743</v>
      </c>
      <c r="B24702" s="25" t="s">
        <v>26435</v>
      </c>
      <c r="C24702" s="26" t="s">
        <v>23761</v>
      </c>
    </row>
    <row r="24703">
      <c r="A24703" s="9">
        <f t="shared" si="1"/>
        <v>17744</v>
      </c>
      <c r="B24703" s="5" t="s">
        <v>15191</v>
      </c>
      <c r="C24703" s="6" t="s">
        <v>765</v>
      </c>
    </row>
    <row r="24704">
      <c r="A24704" s="9">
        <f t="shared" si="1"/>
        <v>17745</v>
      </c>
      <c r="B24704" s="8" t="s">
        <v>15192</v>
      </c>
      <c r="C24704" s="9" t="s">
        <v>88</v>
      </c>
    </row>
    <row r="24705">
      <c r="A24705" s="9">
        <f t="shared" si="1"/>
        <v>17746</v>
      </c>
      <c r="B24705" s="25" t="s">
        <v>26436</v>
      </c>
      <c r="C24705" s="26" t="s">
        <v>12983</v>
      </c>
    </row>
    <row r="24706">
      <c r="A24706" s="9">
        <f t="shared" si="1"/>
        <v>17747</v>
      </c>
      <c r="B24706" s="5" t="s">
        <v>15193</v>
      </c>
      <c r="C24706" s="6" t="s">
        <v>939</v>
      </c>
    </row>
    <row r="24707">
      <c r="A24707" s="9">
        <f t="shared" si="1"/>
        <v>17747</v>
      </c>
      <c r="B24707" s="5" t="s">
        <v>15193</v>
      </c>
      <c r="C24707" s="6" t="s">
        <v>23628</v>
      </c>
    </row>
    <row r="24708">
      <c r="A24708" s="9">
        <f t="shared" si="1"/>
        <v>17748</v>
      </c>
      <c r="B24708" s="25" t="s">
        <v>26437</v>
      </c>
      <c r="C24708" s="26" t="s">
        <v>23761</v>
      </c>
    </row>
    <row r="24709">
      <c r="A24709" s="9">
        <f t="shared" si="1"/>
        <v>17749</v>
      </c>
      <c r="B24709" s="5" t="s">
        <v>15194</v>
      </c>
      <c r="C24709" s="6" t="s">
        <v>681</v>
      </c>
    </row>
    <row r="24710">
      <c r="A24710" s="9">
        <f t="shared" si="1"/>
        <v>17750</v>
      </c>
      <c r="B24710" s="5" t="s">
        <v>15195</v>
      </c>
      <c r="C24710" s="6" t="s">
        <v>727</v>
      </c>
    </row>
    <row r="24711">
      <c r="A24711" s="9">
        <f t="shared" si="1"/>
        <v>17751</v>
      </c>
      <c r="B24711" s="5" t="s">
        <v>15196</v>
      </c>
      <c r="C24711" s="6" t="s">
        <v>4</v>
      </c>
    </row>
    <row r="24712">
      <c r="A24712" s="9">
        <f t="shared" si="1"/>
        <v>17752</v>
      </c>
      <c r="B24712" s="5" t="s">
        <v>15197</v>
      </c>
      <c r="C24712" s="6" t="s">
        <v>727</v>
      </c>
    </row>
    <row r="24713">
      <c r="A24713" s="9">
        <f t="shared" si="1"/>
        <v>17753</v>
      </c>
      <c r="B24713" s="8" t="s">
        <v>15198</v>
      </c>
      <c r="C24713" s="9" t="s">
        <v>614</v>
      </c>
    </row>
    <row r="24714">
      <c r="A24714" s="9">
        <f t="shared" si="1"/>
        <v>17754</v>
      </c>
      <c r="B24714" s="25" t="s">
        <v>26438</v>
      </c>
      <c r="C24714" s="26" t="s">
        <v>23761</v>
      </c>
    </row>
    <row r="24715">
      <c r="A24715" s="9">
        <f t="shared" si="1"/>
        <v>17755</v>
      </c>
      <c r="B24715" s="25" t="s">
        <v>26439</v>
      </c>
      <c r="C24715" s="26" t="s">
        <v>23653</v>
      </c>
    </row>
    <row r="24716">
      <c r="A24716" s="9">
        <f t="shared" si="1"/>
        <v>17756</v>
      </c>
      <c r="B24716" s="5" t="s">
        <v>15199</v>
      </c>
      <c r="C24716" s="6" t="s">
        <v>681</v>
      </c>
    </row>
    <row r="24717">
      <c r="A24717" s="9">
        <f t="shared" si="1"/>
        <v>17757</v>
      </c>
      <c r="B24717" s="25" t="s">
        <v>26440</v>
      </c>
      <c r="C24717" s="26" t="s">
        <v>23630</v>
      </c>
    </row>
    <row r="24718">
      <c r="A24718" s="9">
        <f t="shared" si="1"/>
        <v>17758</v>
      </c>
      <c r="B24718" s="5" t="s">
        <v>15200</v>
      </c>
      <c r="C24718" s="6" t="s">
        <v>367</v>
      </c>
    </row>
    <row r="24719">
      <c r="A24719" s="9">
        <f t="shared" si="1"/>
        <v>17759</v>
      </c>
      <c r="B24719" s="8" t="s">
        <v>15201</v>
      </c>
      <c r="C24719" s="6" t="s">
        <v>1012</v>
      </c>
    </row>
    <row r="24720">
      <c r="A24720" s="9">
        <f t="shared" si="1"/>
        <v>17760</v>
      </c>
      <c r="B24720" s="25" t="s">
        <v>26441</v>
      </c>
      <c r="C24720" s="26" t="s">
        <v>23761</v>
      </c>
    </row>
    <row r="24721">
      <c r="A24721" s="9">
        <f t="shared" si="1"/>
        <v>17761</v>
      </c>
      <c r="B24721" s="5" t="s">
        <v>15202</v>
      </c>
      <c r="C24721" s="6" t="s">
        <v>4</v>
      </c>
    </row>
    <row r="24722">
      <c r="A24722" s="9">
        <f t="shared" si="1"/>
        <v>17762</v>
      </c>
      <c r="B24722" s="8" t="s">
        <v>15203</v>
      </c>
      <c r="C24722" s="9" t="s">
        <v>614</v>
      </c>
    </row>
    <row r="24723">
      <c r="A24723" s="9">
        <f t="shared" si="1"/>
        <v>17763</v>
      </c>
      <c r="B24723" s="8" t="s">
        <v>15204</v>
      </c>
      <c r="C24723" s="9" t="s">
        <v>64</v>
      </c>
    </row>
    <row r="24724">
      <c r="A24724" s="9">
        <f t="shared" si="1"/>
        <v>17764</v>
      </c>
      <c r="B24724" s="5" t="s">
        <v>15205</v>
      </c>
      <c r="C24724" s="6" t="s">
        <v>727</v>
      </c>
    </row>
    <row r="24725">
      <c r="A24725" s="9">
        <f t="shared" si="1"/>
        <v>17765</v>
      </c>
      <c r="B24725" s="5" t="s">
        <v>15206</v>
      </c>
      <c r="C24725" s="6" t="s">
        <v>471</v>
      </c>
    </row>
    <row r="24726">
      <c r="A24726" s="9">
        <f t="shared" si="1"/>
        <v>17766</v>
      </c>
      <c r="B24726" s="5" t="s">
        <v>15207</v>
      </c>
      <c r="C24726" s="6" t="s">
        <v>727</v>
      </c>
    </row>
    <row r="24727">
      <c r="A24727" s="9">
        <f t="shared" si="1"/>
        <v>17767</v>
      </c>
      <c r="B24727" s="8" t="s">
        <v>15208</v>
      </c>
      <c r="C24727" s="9" t="s">
        <v>52</v>
      </c>
    </row>
    <row r="24728">
      <c r="A24728" s="9">
        <f t="shared" si="1"/>
        <v>17768</v>
      </c>
      <c r="B24728" s="16" t="s">
        <v>15209</v>
      </c>
      <c r="C24728" s="6" t="s">
        <v>1235</v>
      </c>
    </row>
    <row r="24729">
      <c r="A24729" s="9">
        <f t="shared" si="1"/>
        <v>17769</v>
      </c>
      <c r="B24729" s="5" t="s">
        <v>15210</v>
      </c>
      <c r="C24729" s="6" t="s">
        <v>538</v>
      </c>
    </row>
    <row r="24730">
      <c r="A24730" s="9">
        <f t="shared" si="1"/>
        <v>17769</v>
      </c>
      <c r="B24730" s="5" t="s">
        <v>15210</v>
      </c>
      <c r="C24730" s="6" t="s">
        <v>23628</v>
      </c>
    </row>
    <row r="24731">
      <c r="A24731" s="9">
        <f t="shared" si="1"/>
        <v>17770</v>
      </c>
      <c r="B24731" s="5" t="s">
        <v>15211</v>
      </c>
      <c r="C24731" s="6" t="s">
        <v>142</v>
      </c>
    </row>
    <row r="24732">
      <c r="A24732" s="9">
        <f t="shared" si="1"/>
        <v>17771</v>
      </c>
      <c r="B24732" s="8" t="s">
        <v>15212</v>
      </c>
      <c r="C24732" s="9" t="s">
        <v>142</v>
      </c>
    </row>
    <row r="24733">
      <c r="A24733" s="9">
        <f t="shared" si="1"/>
        <v>17772</v>
      </c>
      <c r="B24733" s="5" t="s">
        <v>15213</v>
      </c>
      <c r="C24733" s="17" t="s">
        <v>1470</v>
      </c>
    </row>
    <row r="24734">
      <c r="A24734" s="9">
        <f t="shared" si="1"/>
        <v>17773</v>
      </c>
      <c r="B24734" s="5" t="s">
        <v>15214</v>
      </c>
      <c r="C24734" s="6" t="s">
        <v>4</v>
      </c>
    </row>
    <row r="24735">
      <c r="A24735" s="9">
        <f t="shared" si="1"/>
        <v>17774</v>
      </c>
      <c r="B24735" s="8" t="s">
        <v>15215</v>
      </c>
      <c r="C24735" s="9" t="s">
        <v>1470</v>
      </c>
    </row>
    <row r="24736">
      <c r="A24736" s="9">
        <f t="shared" si="1"/>
        <v>17775</v>
      </c>
      <c r="B24736" s="8" t="s">
        <v>15216</v>
      </c>
      <c r="C24736" s="9" t="s">
        <v>399</v>
      </c>
    </row>
    <row r="24737">
      <c r="A24737" s="9">
        <f t="shared" si="1"/>
        <v>17776</v>
      </c>
      <c r="B24737" s="8" t="s">
        <v>15217</v>
      </c>
      <c r="C24737" s="6" t="s">
        <v>1012</v>
      </c>
    </row>
    <row r="24738">
      <c r="A24738" s="9">
        <f t="shared" si="1"/>
        <v>17777</v>
      </c>
      <c r="B24738" s="25" t="s">
        <v>26442</v>
      </c>
      <c r="C24738" s="26" t="s">
        <v>23761</v>
      </c>
    </row>
    <row r="24739">
      <c r="A24739" s="9">
        <f t="shared" si="1"/>
        <v>17778</v>
      </c>
      <c r="B24739" s="8" t="s">
        <v>15218</v>
      </c>
      <c r="C24739" s="9" t="s">
        <v>64</v>
      </c>
    </row>
    <row r="24740">
      <c r="A24740" s="9">
        <f t="shared" si="1"/>
        <v>17779</v>
      </c>
      <c r="B24740" s="5" t="s">
        <v>15219</v>
      </c>
      <c r="C24740" s="6" t="s">
        <v>681</v>
      </c>
    </row>
    <row r="24741">
      <c r="A24741" s="9">
        <f t="shared" si="1"/>
        <v>17780</v>
      </c>
      <c r="B24741" s="5" t="s">
        <v>15220</v>
      </c>
      <c r="C24741" s="6" t="s">
        <v>681</v>
      </c>
    </row>
    <row r="24742">
      <c r="A24742" s="9">
        <f t="shared" si="1"/>
        <v>17781</v>
      </c>
      <c r="B24742" s="5" t="s">
        <v>15221</v>
      </c>
      <c r="C24742" s="6" t="s">
        <v>681</v>
      </c>
    </row>
    <row r="24743">
      <c r="A24743" s="9">
        <f t="shared" si="1"/>
        <v>17782</v>
      </c>
      <c r="B24743" s="31" t="s">
        <v>26443</v>
      </c>
      <c r="C24743" s="6" t="s">
        <v>374</v>
      </c>
    </row>
    <row r="24744">
      <c r="A24744" s="9">
        <f t="shared" si="1"/>
        <v>17783</v>
      </c>
      <c r="B24744" s="5" t="s">
        <v>15222</v>
      </c>
      <c r="C24744" s="6" t="s">
        <v>4</v>
      </c>
    </row>
    <row r="24745">
      <c r="A24745" s="9">
        <f t="shared" si="1"/>
        <v>17784</v>
      </c>
      <c r="B24745" s="5" t="s">
        <v>15223</v>
      </c>
      <c r="C24745" s="6" t="s">
        <v>74</v>
      </c>
    </row>
    <row r="24746">
      <c r="A24746" s="9">
        <f t="shared" si="1"/>
        <v>17785</v>
      </c>
      <c r="B24746" s="5" t="s">
        <v>15224</v>
      </c>
      <c r="C24746" s="6" t="s">
        <v>74</v>
      </c>
    </row>
    <row r="24747">
      <c r="A24747" s="9">
        <f t="shared" si="1"/>
        <v>17786</v>
      </c>
      <c r="B24747" s="5" t="s">
        <v>15225</v>
      </c>
      <c r="C24747" s="6" t="s">
        <v>765</v>
      </c>
    </row>
    <row r="24748">
      <c r="A24748" s="9">
        <f t="shared" si="1"/>
        <v>17787</v>
      </c>
      <c r="B24748" s="25" t="s">
        <v>26444</v>
      </c>
      <c r="C24748" s="26" t="s">
        <v>23748</v>
      </c>
    </row>
    <row r="24749">
      <c r="A24749" s="9">
        <f t="shared" si="1"/>
        <v>17788</v>
      </c>
      <c r="B24749" s="5" t="s">
        <v>15226</v>
      </c>
      <c r="C24749" s="6" t="s">
        <v>142</v>
      </c>
    </row>
    <row r="24750">
      <c r="A24750" s="9">
        <f t="shared" si="1"/>
        <v>17789</v>
      </c>
      <c r="B24750" s="8" t="s">
        <v>15227</v>
      </c>
      <c r="C24750" s="9" t="s">
        <v>614</v>
      </c>
    </row>
    <row r="24751">
      <c r="A24751" s="9">
        <f t="shared" si="1"/>
        <v>17790</v>
      </c>
      <c r="B24751" s="25" t="s">
        <v>26445</v>
      </c>
      <c r="C24751" s="26" t="s">
        <v>23761</v>
      </c>
    </row>
    <row r="24752">
      <c r="A24752" s="9">
        <f t="shared" si="1"/>
        <v>17791</v>
      </c>
      <c r="B24752" s="25" t="s">
        <v>26446</v>
      </c>
      <c r="C24752" s="26" t="s">
        <v>23761</v>
      </c>
    </row>
    <row r="24753">
      <c r="A24753" s="9">
        <f t="shared" si="1"/>
        <v>17792</v>
      </c>
      <c r="B24753" s="25" t="s">
        <v>26447</v>
      </c>
      <c r="C24753" s="26" t="s">
        <v>23761</v>
      </c>
    </row>
    <row r="24754">
      <c r="A24754" s="9">
        <f t="shared" si="1"/>
        <v>17793</v>
      </c>
      <c r="B24754" s="25" t="s">
        <v>26448</v>
      </c>
      <c r="C24754" s="26" t="s">
        <v>23761</v>
      </c>
    </row>
    <row r="24755">
      <c r="A24755" s="9">
        <f t="shared" si="1"/>
        <v>17794</v>
      </c>
      <c r="B24755" s="25" t="s">
        <v>26449</v>
      </c>
      <c r="C24755" s="26" t="s">
        <v>23761</v>
      </c>
    </row>
    <row r="24756">
      <c r="A24756" s="9">
        <f t="shared" si="1"/>
        <v>17795</v>
      </c>
      <c r="B24756" s="25" t="s">
        <v>26450</v>
      </c>
      <c r="C24756" s="26" t="s">
        <v>23761</v>
      </c>
    </row>
    <row r="24757">
      <c r="A24757" s="9">
        <f t="shared" si="1"/>
        <v>17796</v>
      </c>
      <c r="B24757" s="25" t="s">
        <v>26451</v>
      </c>
      <c r="C24757" s="26" t="s">
        <v>23761</v>
      </c>
    </row>
    <row r="24758">
      <c r="A24758" s="9">
        <f t="shared" si="1"/>
        <v>17797</v>
      </c>
      <c r="B24758" s="25" t="s">
        <v>26452</v>
      </c>
      <c r="C24758" s="26" t="s">
        <v>23761</v>
      </c>
    </row>
    <row r="24759">
      <c r="A24759" s="9">
        <f t="shared" si="1"/>
        <v>17798</v>
      </c>
      <c r="B24759" s="25" t="s">
        <v>26453</v>
      </c>
      <c r="C24759" s="26" t="s">
        <v>23761</v>
      </c>
    </row>
    <row r="24760">
      <c r="A24760" s="9">
        <f t="shared" si="1"/>
        <v>17799</v>
      </c>
      <c r="B24760" s="25" t="s">
        <v>26454</v>
      </c>
      <c r="C24760" s="26" t="s">
        <v>23761</v>
      </c>
    </row>
    <row r="24761">
      <c r="A24761" s="9">
        <f t="shared" si="1"/>
        <v>17800</v>
      </c>
      <c r="B24761" s="25" t="s">
        <v>26455</v>
      </c>
      <c r="C24761" s="26" t="s">
        <v>23761</v>
      </c>
    </row>
    <row r="24762">
      <c r="A24762" s="9">
        <f t="shared" si="1"/>
        <v>17801</v>
      </c>
      <c r="B24762" s="25" t="s">
        <v>26456</v>
      </c>
      <c r="C24762" s="26" t="s">
        <v>23761</v>
      </c>
    </row>
    <row r="24763">
      <c r="A24763" s="9">
        <f t="shared" si="1"/>
        <v>17802</v>
      </c>
      <c r="B24763" s="25" t="s">
        <v>26457</v>
      </c>
      <c r="C24763" s="26" t="s">
        <v>23761</v>
      </c>
    </row>
    <row r="24764">
      <c r="A24764" s="9">
        <f t="shared" si="1"/>
        <v>17803</v>
      </c>
      <c r="B24764" s="25" t="s">
        <v>26458</v>
      </c>
      <c r="C24764" s="26" t="s">
        <v>23761</v>
      </c>
    </row>
    <row r="24765">
      <c r="A24765" s="9">
        <f t="shared" si="1"/>
        <v>17804</v>
      </c>
      <c r="B24765" s="25" t="s">
        <v>26459</v>
      </c>
      <c r="C24765" s="26" t="s">
        <v>23761</v>
      </c>
    </row>
    <row r="24766">
      <c r="A24766" s="9">
        <f t="shared" si="1"/>
        <v>17805</v>
      </c>
      <c r="B24766" s="25" t="s">
        <v>26460</v>
      </c>
      <c r="C24766" s="26" t="s">
        <v>23761</v>
      </c>
    </row>
    <row r="24767">
      <c r="A24767" s="9">
        <f t="shared" si="1"/>
        <v>17806</v>
      </c>
      <c r="B24767" s="5" t="s">
        <v>15228</v>
      </c>
      <c r="C24767" s="6" t="s">
        <v>765</v>
      </c>
    </row>
    <row r="24768">
      <c r="A24768" s="9">
        <f t="shared" si="1"/>
        <v>17807</v>
      </c>
      <c r="B24768" s="8" t="s">
        <v>15229</v>
      </c>
      <c r="C24768" s="9" t="s">
        <v>52</v>
      </c>
    </row>
    <row r="24769">
      <c r="A24769" s="9">
        <f t="shared" si="1"/>
        <v>17808</v>
      </c>
      <c r="B24769" s="25" t="s">
        <v>26461</v>
      </c>
      <c r="C24769" s="26" t="s">
        <v>23653</v>
      </c>
    </row>
    <row r="24770">
      <c r="A24770" s="9">
        <f t="shared" si="1"/>
        <v>17809</v>
      </c>
      <c r="B24770" s="25" t="s">
        <v>26462</v>
      </c>
      <c r="C24770" s="26" t="s">
        <v>23761</v>
      </c>
    </row>
    <row r="24771">
      <c r="A24771" s="9">
        <f t="shared" si="1"/>
        <v>17810</v>
      </c>
      <c r="B24771" s="5" t="s">
        <v>15230</v>
      </c>
      <c r="C24771" s="6" t="s">
        <v>467</v>
      </c>
    </row>
    <row r="24772">
      <c r="A24772" s="9">
        <f t="shared" si="1"/>
        <v>17810</v>
      </c>
      <c r="B24772" s="5" t="s">
        <v>15230</v>
      </c>
      <c r="C24772" s="6" t="s">
        <v>23628</v>
      </c>
    </row>
    <row r="24773">
      <c r="A24773" s="9">
        <f t="shared" si="1"/>
        <v>17811</v>
      </c>
      <c r="B24773" s="8" t="s">
        <v>15231</v>
      </c>
      <c r="C24773" s="9" t="s">
        <v>372</v>
      </c>
    </row>
    <row r="24774">
      <c r="A24774" s="9">
        <f t="shared" si="1"/>
        <v>17812</v>
      </c>
      <c r="B24774" s="8" t="s">
        <v>15232</v>
      </c>
      <c r="C24774" s="9" t="s">
        <v>372</v>
      </c>
    </row>
    <row r="24775">
      <c r="A24775" s="9">
        <f t="shared" si="1"/>
        <v>17813</v>
      </c>
      <c r="B24775" s="25" t="s">
        <v>26463</v>
      </c>
      <c r="C24775" s="26" t="s">
        <v>23761</v>
      </c>
    </row>
    <row r="24776">
      <c r="A24776" s="9">
        <f t="shared" si="1"/>
        <v>17814</v>
      </c>
      <c r="B24776" s="5" t="s">
        <v>15233</v>
      </c>
      <c r="C24776" s="6" t="s">
        <v>4</v>
      </c>
    </row>
    <row r="24777">
      <c r="A24777" s="9">
        <f t="shared" si="1"/>
        <v>17815</v>
      </c>
      <c r="B24777" s="12" t="s">
        <v>15234</v>
      </c>
      <c r="C24777" s="13" t="s">
        <v>420</v>
      </c>
    </row>
    <row r="24778">
      <c r="A24778" s="9">
        <f t="shared" si="1"/>
        <v>17815</v>
      </c>
      <c r="B24778" s="12" t="s">
        <v>15234</v>
      </c>
      <c r="C24778" s="6" t="s">
        <v>23672</v>
      </c>
    </row>
    <row r="24779">
      <c r="A24779" s="9">
        <f t="shared" si="1"/>
        <v>17816</v>
      </c>
      <c r="B24779" s="8" t="s">
        <v>15235</v>
      </c>
      <c r="C24779" s="9" t="s">
        <v>88</v>
      </c>
    </row>
    <row r="24780">
      <c r="A24780" s="9">
        <f t="shared" si="1"/>
        <v>17817</v>
      </c>
      <c r="B24780" s="8" t="s">
        <v>15236</v>
      </c>
      <c r="C24780" s="9" t="s">
        <v>88</v>
      </c>
    </row>
    <row r="24781">
      <c r="A24781" s="9">
        <f t="shared" si="1"/>
        <v>17818</v>
      </c>
      <c r="B24781" s="8" t="s">
        <v>15237</v>
      </c>
      <c r="C24781" s="9" t="s">
        <v>835</v>
      </c>
    </row>
    <row r="24782">
      <c r="A24782" s="9">
        <f t="shared" si="1"/>
        <v>17819</v>
      </c>
      <c r="B24782" s="8" t="s">
        <v>15238</v>
      </c>
      <c r="C24782" s="6" t="s">
        <v>1012</v>
      </c>
    </row>
    <row r="24783">
      <c r="A24783" s="9">
        <f t="shared" si="1"/>
        <v>17820</v>
      </c>
      <c r="B24783" s="25" t="s">
        <v>26464</v>
      </c>
      <c r="C24783" s="26" t="s">
        <v>23630</v>
      </c>
    </row>
    <row r="24784">
      <c r="A24784" s="9">
        <f t="shared" si="1"/>
        <v>17821</v>
      </c>
      <c r="B24784" s="25" t="s">
        <v>26465</v>
      </c>
      <c r="C24784" s="26" t="s">
        <v>23630</v>
      </c>
    </row>
    <row r="24785">
      <c r="A24785" s="9">
        <f t="shared" si="1"/>
        <v>17822</v>
      </c>
      <c r="B24785" s="8" t="s">
        <v>15239</v>
      </c>
      <c r="C24785" s="9" t="s">
        <v>52</v>
      </c>
    </row>
    <row r="24786">
      <c r="A24786" s="9">
        <f t="shared" si="1"/>
        <v>17823</v>
      </c>
      <c r="B24786" s="8" t="s">
        <v>15240</v>
      </c>
      <c r="C24786" s="9" t="s">
        <v>372</v>
      </c>
    </row>
    <row r="24787">
      <c r="A24787" s="9">
        <f t="shared" si="1"/>
        <v>17824</v>
      </c>
      <c r="B24787" s="8" t="s">
        <v>15241</v>
      </c>
      <c r="C24787" s="6" t="s">
        <v>1012</v>
      </c>
    </row>
    <row r="24788">
      <c r="A24788" s="9">
        <f t="shared" si="1"/>
        <v>17825</v>
      </c>
      <c r="B24788" s="25" t="s">
        <v>26466</v>
      </c>
      <c r="C24788" s="26" t="s">
        <v>23653</v>
      </c>
    </row>
    <row r="24789">
      <c r="A24789" s="9">
        <f t="shared" si="1"/>
        <v>17826</v>
      </c>
      <c r="B24789" s="15" t="s">
        <v>15242</v>
      </c>
      <c r="C24789" s="11" t="s">
        <v>423</v>
      </c>
    </row>
    <row r="24790">
      <c r="A24790" s="9">
        <f t="shared" si="1"/>
        <v>17827</v>
      </c>
      <c r="B24790" s="5" t="s">
        <v>15243</v>
      </c>
      <c r="C24790" s="6" t="s">
        <v>591</v>
      </c>
    </row>
    <row r="24791">
      <c r="A24791" s="9">
        <f t="shared" si="1"/>
        <v>17828</v>
      </c>
      <c r="B24791" s="25" t="s">
        <v>26467</v>
      </c>
      <c r="C24791" s="26" t="s">
        <v>23761</v>
      </c>
    </row>
    <row r="24792">
      <c r="A24792" s="9">
        <f t="shared" si="1"/>
        <v>17829</v>
      </c>
      <c r="B24792" s="5" t="s">
        <v>15244</v>
      </c>
      <c r="C24792" s="6" t="s">
        <v>727</v>
      </c>
    </row>
    <row r="24793">
      <c r="A24793" s="9">
        <f t="shared" si="1"/>
        <v>17830</v>
      </c>
      <c r="B24793" s="25" t="s">
        <v>26468</v>
      </c>
      <c r="C24793" s="26" t="s">
        <v>23761</v>
      </c>
    </row>
    <row r="24794">
      <c r="A24794" s="9">
        <f t="shared" si="1"/>
        <v>17831</v>
      </c>
      <c r="B24794" s="25" t="s">
        <v>26469</v>
      </c>
      <c r="C24794" s="26" t="s">
        <v>23748</v>
      </c>
    </row>
    <row r="24795">
      <c r="A24795" s="9">
        <f t="shared" si="1"/>
        <v>17832</v>
      </c>
      <c r="B24795" s="5" t="s">
        <v>15245</v>
      </c>
      <c r="C24795" s="6" t="s">
        <v>591</v>
      </c>
    </row>
    <row r="24796">
      <c r="A24796" s="9">
        <f t="shared" si="1"/>
        <v>17833</v>
      </c>
      <c r="B24796" s="25" t="s">
        <v>26470</v>
      </c>
      <c r="C24796" s="26" t="s">
        <v>23748</v>
      </c>
    </row>
    <row r="24797">
      <c r="A24797" s="9">
        <f t="shared" si="1"/>
        <v>17834</v>
      </c>
      <c r="B24797" s="15" t="s">
        <v>15246</v>
      </c>
      <c r="C24797" s="11" t="s">
        <v>423</v>
      </c>
    </row>
    <row r="24798">
      <c r="A24798" s="9">
        <f t="shared" si="1"/>
        <v>17835</v>
      </c>
      <c r="B24798" s="25" t="s">
        <v>26471</v>
      </c>
      <c r="C24798" s="26" t="s">
        <v>11797</v>
      </c>
    </row>
    <row r="24799">
      <c r="A24799" s="9">
        <f t="shared" si="1"/>
        <v>17836</v>
      </c>
      <c r="B24799" s="5" t="s">
        <v>15247</v>
      </c>
      <c r="C24799" s="6" t="s">
        <v>362</v>
      </c>
    </row>
    <row r="24800">
      <c r="A24800" s="9">
        <f t="shared" si="1"/>
        <v>17836</v>
      </c>
      <c r="B24800" s="5" t="s">
        <v>15247</v>
      </c>
      <c r="C24800" s="6" t="s">
        <v>728</v>
      </c>
    </row>
    <row r="24801">
      <c r="A24801" s="9">
        <f t="shared" si="1"/>
        <v>17837</v>
      </c>
      <c r="B24801" s="5" t="s">
        <v>15248</v>
      </c>
      <c r="C24801" s="6" t="s">
        <v>681</v>
      </c>
    </row>
    <row r="24802">
      <c r="A24802" s="9">
        <f t="shared" si="1"/>
        <v>17838</v>
      </c>
      <c r="B24802" s="25" t="s">
        <v>26472</v>
      </c>
      <c r="C24802" s="26" t="s">
        <v>23761</v>
      </c>
    </row>
    <row r="24803">
      <c r="A24803" s="9">
        <f t="shared" si="1"/>
        <v>17839</v>
      </c>
      <c r="B24803" s="5" t="s">
        <v>15249</v>
      </c>
      <c r="C24803" s="6" t="s">
        <v>4</v>
      </c>
    </row>
    <row r="24804">
      <c r="A24804" s="9">
        <f t="shared" si="1"/>
        <v>17840</v>
      </c>
      <c r="B24804" s="5" t="s">
        <v>15250</v>
      </c>
      <c r="C24804" s="6" t="s">
        <v>1120</v>
      </c>
    </row>
    <row r="24805">
      <c r="A24805" s="9">
        <f t="shared" si="1"/>
        <v>17841</v>
      </c>
      <c r="B24805" s="5" t="s">
        <v>15251</v>
      </c>
      <c r="C24805" s="6" t="s">
        <v>59</v>
      </c>
    </row>
    <row r="24806">
      <c r="A24806" s="9">
        <f t="shared" si="1"/>
        <v>17841</v>
      </c>
      <c r="B24806" s="5" t="s">
        <v>15251</v>
      </c>
      <c r="C24806" s="6" t="s">
        <v>553</v>
      </c>
    </row>
    <row r="24807">
      <c r="A24807" s="9">
        <f t="shared" si="1"/>
        <v>17842</v>
      </c>
      <c r="B24807" s="8" t="s">
        <v>15252</v>
      </c>
      <c r="C24807" s="9" t="s">
        <v>815</v>
      </c>
    </row>
    <row r="24808">
      <c r="A24808" s="9">
        <f t="shared" si="1"/>
        <v>17843</v>
      </c>
      <c r="B24808" s="5" t="s">
        <v>15253</v>
      </c>
      <c r="C24808" s="6" t="s">
        <v>591</v>
      </c>
    </row>
    <row r="24809">
      <c r="A24809" s="9">
        <f t="shared" si="1"/>
        <v>17844</v>
      </c>
      <c r="B24809" s="8" t="s">
        <v>15254</v>
      </c>
      <c r="C24809" s="9" t="s">
        <v>372</v>
      </c>
    </row>
    <row r="24810">
      <c r="A24810" s="9">
        <f t="shared" si="1"/>
        <v>17845</v>
      </c>
      <c r="B24810" s="8" t="s">
        <v>15255</v>
      </c>
      <c r="C24810" s="9" t="s">
        <v>40</v>
      </c>
    </row>
    <row r="24811">
      <c r="A24811" s="9">
        <f t="shared" si="1"/>
        <v>17846</v>
      </c>
      <c r="B24811" s="5" t="s">
        <v>15256</v>
      </c>
      <c r="C24811" s="6" t="s">
        <v>765</v>
      </c>
    </row>
    <row r="24812">
      <c r="A24812" s="9">
        <f t="shared" si="1"/>
        <v>17847</v>
      </c>
      <c r="B24812" s="5" t="s">
        <v>15257</v>
      </c>
      <c r="C24812" s="6" t="s">
        <v>367</v>
      </c>
    </row>
    <row r="24813">
      <c r="A24813" s="9">
        <f t="shared" si="1"/>
        <v>17848</v>
      </c>
      <c r="B24813" s="8" t="s">
        <v>15258</v>
      </c>
      <c r="C24813" s="9" t="s">
        <v>83</v>
      </c>
    </row>
    <row r="24814">
      <c r="A24814" s="9">
        <f t="shared" si="1"/>
        <v>17849</v>
      </c>
      <c r="B24814" s="5" t="s">
        <v>15259</v>
      </c>
      <c r="C24814" s="6" t="s">
        <v>367</v>
      </c>
    </row>
    <row r="24815">
      <c r="A24815" s="9">
        <f t="shared" si="1"/>
        <v>17850</v>
      </c>
      <c r="B24815" s="5" t="s">
        <v>15260</v>
      </c>
      <c r="C24815" s="6" t="s">
        <v>731</v>
      </c>
    </row>
    <row r="24816">
      <c r="A24816" s="9">
        <f t="shared" si="1"/>
        <v>17851</v>
      </c>
      <c r="B24816" s="5" t="s">
        <v>15261</v>
      </c>
      <c r="C24816" s="6" t="s">
        <v>324</v>
      </c>
    </row>
    <row r="24817">
      <c r="A24817" s="9">
        <f t="shared" si="1"/>
        <v>17851</v>
      </c>
      <c r="B24817" s="5" t="s">
        <v>15261</v>
      </c>
      <c r="C24817" s="6" t="s">
        <v>23637</v>
      </c>
    </row>
    <row r="24818">
      <c r="A24818" s="9">
        <f t="shared" si="1"/>
        <v>17852</v>
      </c>
      <c r="B24818" s="5" t="s">
        <v>15262</v>
      </c>
      <c r="C24818" s="6" t="s">
        <v>367</v>
      </c>
    </row>
    <row r="24819">
      <c r="A24819" s="9">
        <f t="shared" si="1"/>
        <v>17853</v>
      </c>
      <c r="B24819" s="8" t="s">
        <v>15263</v>
      </c>
      <c r="C24819" s="6" t="s">
        <v>324</v>
      </c>
    </row>
    <row r="24820">
      <c r="A24820" s="9">
        <f t="shared" si="1"/>
        <v>17853</v>
      </c>
      <c r="B24820" s="8" t="s">
        <v>15263</v>
      </c>
      <c r="C24820" s="9" t="s">
        <v>25</v>
      </c>
    </row>
    <row r="24821">
      <c r="A24821" s="9">
        <f t="shared" si="1"/>
        <v>17853</v>
      </c>
      <c r="B24821" s="8" t="s">
        <v>15263</v>
      </c>
      <c r="C24821" s="6" t="s">
        <v>23637</v>
      </c>
    </row>
    <row r="24822">
      <c r="A24822" s="9">
        <f t="shared" si="1"/>
        <v>17854</v>
      </c>
      <c r="B24822" s="30" t="s">
        <v>26473</v>
      </c>
      <c r="C24822" s="26" t="s">
        <v>23737</v>
      </c>
    </row>
    <row r="24823">
      <c r="A24823" s="9">
        <f t="shared" si="1"/>
        <v>17855</v>
      </c>
      <c r="B24823" s="32" t="s">
        <v>26474</v>
      </c>
      <c r="C24823" s="26" t="s">
        <v>67</v>
      </c>
    </row>
    <row r="24824">
      <c r="A24824" s="9">
        <f t="shared" si="1"/>
        <v>17856</v>
      </c>
      <c r="B24824" s="8" t="s">
        <v>15264</v>
      </c>
      <c r="C24824" s="9" t="s">
        <v>815</v>
      </c>
    </row>
    <row r="24825">
      <c r="A24825" s="9">
        <f t="shared" si="1"/>
        <v>17857</v>
      </c>
      <c r="B24825" s="25" t="s">
        <v>26475</v>
      </c>
      <c r="C24825" s="26" t="s">
        <v>23808</v>
      </c>
    </row>
    <row r="24826">
      <c r="A24826" s="9">
        <f t="shared" si="1"/>
        <v>17858</v>
      </c>
      <c r="B24826" s="8" t="s">
        <v>15265</v>
      </c>
      <c r="C24826" s="9" t="s">
        <v>24</v>
      </c>
    </row>
    <row r="24827">
      <c r="A24827" s="9">
        <f t="shared" si="1"/>
        <v>17859</v>
      </c>
      <c r="B24827" s="8" t="s">
        <v>15266</v>
      </c>
      <c r="C24827" s="9" t="s">
        <v>24</v>
      </c>
    </row>
    <row r="24828">
      <c r="A24828" s="9">
        <f t="shared" si="1"/>
        <v>17860</v>
      </c>
      <c r="B24828" s="8" t="s">
        <v>15267</v>
      </c>
      <c r="C24828" s="9" t="s">
        <v>60</v>
      </c>
    </row>
    <row r="24829">
      <c r="A24829" s="9">
        <f t="shared" si="1"/>
        <v>17860</v>
      </c>
      <c r="B24829" s="8" t="s">
        <v>15267</v>
      </c>
      <c r="C24829" s="9" t="s">
        <v>25</v>
      </c>
    </row>
    <row r="24830">
      <c r="A24830" s="9">
        <f t="shared" si="1"/>
        <v>17861</v>
      </c>
      <c r="B24830" s="8" t="s">
        <v>15268</v>
      </c>
      <c r="C24830" s="9" t="s">
        <v>162</v>
      </c>
    </row>
    <row r="24831">
      <c r="A24831" s="9">
        <f t="shared" si="1"/>
        <v>17861</v>
      </c>
      <c r="B24831" s="8" t="s">
        <v>15268</v>
      </c>
      <c r="C24831" s="9" t="s">
        <v>25</v>
      </c>
    </row>
    <row r="24832">
      <c r="A24832" s="9">
        <f t="shared" si="1"/>
        <v>17862</v>
      </c>
      <c r="B24832" s="8" t="s">
        <v>15269</v>
      </c>
      <c r="C24832" s="9" t="s">
        <v>25</v>
      </c>
    </row>
    <row r="24833">
      <c r="A24833" s="9">
        <f t="shared" si="1"/>
        <v>17863</v>
      </c>
      <c r="B24833" s="5" t="s">
        <v>15270</v>
      </c>
      <c r="C24833" s="6" t="s">
        <v>27</v>
      </c>
    </row>
    <row r="24834">
      <c r="A24834" s="9">
        <f t="shared" si="1"/>
        <v>17864</v>
      </c>
      <c r="B24834" s="5" t="s">
        <v>15271</v>
      </c>
      <c r="C24834" s="6" t="s">
        <v>1369</v>
      </c>
    </row>
    <row r="24835">
      <c r="A24835" s="9">
        <f t="shared" si="1"/>
        <v>17864</v>
      </c>
      <c r="B24835" s="5" t="s">
        <v>15271</v>
      </c>
      <c r="C24835" s="6" t="s">
        <v>48</v>
      </c>
    </row>
    <row r="24836">
      <c r="A24836" s="9">
        <f t="shared" si="1"/>
        <v>17865</v>
      </c>
      <c r="B24836" s="5" t="s">
        <v>15272</v>
      </c>
      <c r="C24836" s="6" t="s">
        <v>785</v>
      </c>
    </row>
    <row r="24837">
      <c r="A24837" s="9">
        <f t="shared" si="1"/>
        <v>17866</v>
      </c>
      <c r="B24837" s="5" t="s">
        <v>15273</v>
      </c>
      <c r="C24837" s="6" t="s">
        <v>785</v>
      </c>
    </row>
    <row r="24838">
      <c r="A24838" s="9">
        <f t="shared" si="1"/>
        <v>17867</v>
      </c>
      <c r="B24838" s="5" t="s">
        <v>15274</v>
      </c>
      <c r="C24838" s="6" t="s">
        <v>1279</v>
      </c>
    </row>
    <row r="24839">
      <c r="A24839" s="9">
        <f t="shared" si="1"/>
        <v>17868</v>
      </c>
      <c r="B24839" s="5" t="s">
        <v>15275</v>
      </c>
      <c r="C24839" s="6" t="s">
        <v>1040</v>
      </c>
    </row>
    <row r="24840">
      <c r="A24840" s="9">
        <f t="shared" si="1"/>
        <v>17869</v>
      </c>
      <c r="B24840" s="5" t="s">
        <v>15276</v>
      </c>
      <c r="C24840" s="6" t="s">
        <v>97</v>
      </c>
    </row>
    <row r="24841">
      <c r="A24841" s="9">
        <f t="shared" si="1"/>
        <v>17869</v>
      </c>
      <c r="B24841" s="5" t="s">
        <v>15276</v>
      </c>
      <c r="C24841" s="6" t="s">
        <v>23637</v>
      </c>
    </row>
    <row r="24842">
      <c r="A24842" s="9">
        <f t="shared" si="1"/>
        <v>17870</v>
      </c>
      <c r="B24842" s="5" t="s">
        <v>15277</v>
      </c>
      <c r="C24842" s="6" t="s">
        <v>48</v>
      </c>
    </row>
    <row r="24843">
      <c r="A24843" s="9">
        <f t="shared" si="1"/>
        <v>17871</v>
      </c>
      <c r="B24843" s="5" t="s">
        <v>15278</v>
      </c>
      <c r="C24843" s="6" t="s">
        <v>48</v>
      </c>
    </row>
    <row r="24844">
      <c r="A24844" s="9">
        <f t="shared" si="1"/>
        <v>17872</v>
      </c>
      <c r="B24844" s="5" t="s">
        <v>15279</v>
      </c>
      <c r="C24844" s="6" t="s">
        <v>1360</v>
      </c>
    </row>
    <row r="24845">
      <c r="A24845" s="9">
        <f t="shared" si="1"/>
        <v>17873</v>
      </c>
      <c r="B24845" s="5" t="s">
        <v>15280</v>
      </c>
      <c r="C24845" s="6" t="s">
        <v>1040</v>
      </c>
    </row>
    <row r="24846">
      <c r="A24846" s="9">
        <f t="shared" si="1"/>
        <v>17874</v>
      </c>
      <c r="B24846" s="8" t="s">
        <v>15281</v>
      </c>
      <c r="C24846" s="9" t="s">
        <v>845</v>
      </c>
    </row>
    <row r="24847">
      <c r="A24847" s="9">
        <f t="shared" si="1"/>
        <v>17875</v>
      </c>
      <c r="B24847" s="5" t="s">
        <v>15282</v>
      </c>
      <c r="C24847" s="6" t="s">
        <v>15</v>
      </c>
    </row>
    <row r="24848">
      <c r="A24848" s="9">
        <f t="shared" si="1"/>
        <v>17876</v>
      </c>
      <c r="B24848" s="5" t="s">
        <v>15283</v>
      </c>
      <c r="C24848" s="6" t="s">
        <v>15</v>
      </c>
    </row>
    <row r="24849">
      <c r="A24849" s="9">
        <f t="shared" si="1"/>
        <v>17877</v>
      </c>
      <c r="B24849" s="5" t="s">
        <v>15284</v>
      </c>
      <c r="C24849" s="6" t="s">
        <v>1279</v>
      </c>
    </row>
    <row r="24850">
      <c r="A24850" s="9">
        <f t="shared" si="1"/>
        <v>17878</v>
      </c>
      <c r="B24850" s="5" t="s">
        <v>15285</v>
      </c>
      <c r="C24850" s="6" t="s">
        <v>48</v>
      </c>
    </row>
    <row r="24851">
      <c r="A24851" s="9">
        <f t="shared" si="1"/>
        <v>17879</v>
      </c>
      <c r="B24851" s="8" t="s">
        <v>15286</v>
      </c>
      <c r="C24851" s="9" t="s">
        <v>399</v>
      </c>
    </row>
    <row r="24852">
      <c r="A24852" s="9">
        <f t="shared" si="1"/>
        <v>17880</v>
      </c>
      <c r="B24852" s="32" t="s">
        <v>26476</v>
      </c>
      <c r="C24852" s="26" t="s">
        <v>67</v>
      </c>
    </row>
    <row r="24853">
      <c r="A24853" s="9">
        <f t="shared" si="1"/>
        <v>17881</v>
      </c>
      <c r="B24853" s="32" t="s">
        <v>26477</v>
      </c>
      <c r="C24853" s="26" t="s">
        <v>67</v>
      </c>
    </row>
    <row r="24854">
      <c r="A24854" s="9">
        <f t="shared" si="1"/>
        <v>17882</v>
      </c>
      <c r="B24854" s="32" t="s">
        <v>26478</v>
      </c>
      <c r="C24854" s="26" t="s">
        <v>67</v>
      </c>
    </row>
    <row r="24855">
      <c r="A24855" s="9">
        <f t="shared" si="1"/>
        <v>17883</v>
      </c>
      <c r="B24855" s="8" t="s">
        <v>15287</v>
      </c>
      <c r="C24855" s="9" t="s">
        <v>142</v>
      </c>
    </row>
    <row r="24856">
      <c r="A24856" s="9">
        <f t="shared" si="1"/>
        <v>17884</v>
      </c>
      <c r="B24856" s="25" t="s">
        <v>26479</v>
      </c>
      <c r="C24856" s="26" t="s">
        <v>11797</v>
      </c>
    </row>
    <row r="24857">
      <c r="A24857" s="9">
        <f t="shared" si="1"/>
        <v>17885</v>
      </c>
      <c r="B24857" s="5" t="s">
        <v>15288</v>
      </c>
      <c r="C24857" s="6" t="s">
        <v>656</v>
      </c>
    </row>
    <row r="24858">
      <c r="A24858" s="9">
        <f t="shared" si="1"/>
        <v>17885</v>
      </c>
      <c r="B24858" s="5" t="s">
        <v>15288</v>
      </c>
      <c r="C24858" s="6" t="s">
        <v>23628</v>
      </c>
    </row>
    <row r="24859">
      <c r="A24859" s="9">
        <f t="shared" si="1"/>
        <v>17886</v>
      </c>
      <c r="B24859" s="8" t="s">
        <v>15289</v>
      </c>
      <c r="C24859" s="9" t="s">
        <v>8</v>
      </c>
    </row>
    <row r="24860">
      <c r="A24860" s="9">
        <f t="shared" si="1"/>
        <v>17887</v>
      </c>
      <c r="B24860" s="5" t="s">
        <v>15290</v>
      </c>
      <c r="C24860" s="6" t="s">
        <v>86</v>
      </c>
    </row>
    <row r="24861">
      <c r="A24861" s="9">
        <f t="shared" si="1"/>
        <v>17888</v>
      </c>
      <c r="B24861" s="5" t="s">
        <v>15291</v>
      </c>
      <c r="C24861" s="6" t="s">
        <v>893</v>
      </c>
    </row>
    <row r="24862">
      <c r="A24862" s="9">
        <f t="shared" si="1"/>
        <v>17889</v>
      </c>
      <c r="B24862" s="46" t="s">
        <v>26480</v>
      </c>
      <c r="C24862" s="26" t="s">
        <v>6</v>
      </c>
    </row>
    <row r="24863">
      <c r="A24863" s="9">
        <f t="shared" si="1"/>
        <v>17890</v>
      </c>
      <c r="B24863" s="30" t="s">
        <v>26481</v>
      </c>
      <c r="C24863" s="26" t="s">
        <v>23737</v>
      </c>
    </row>
    <row r="24864">
      <c r="A24864" s="9">
        <f t="shared" si="1"/>
        <v>17891</v>
      </c>
      <c r="B24864" s="5" t="s">
        <v>15292</v>
      </c>
      <c r="C24864" s="6" t="s">
        <v>4</v>
      </c>
    </row>
    <row r="24865">
      <c r="A24865" s="9">
        <f t="shared" si="1"/>
        <v>17892</v>
      </c>
      <c r="B24865" s="8" t="s">
        <v>15293</v>
      </c>
      <c r="C24865" s="9" t="s">
        <v>530</v>
      </c>
    </row>
    <row r="24866">
      <c r="A24866" s="9">
        <f t="shared" si="1"/>
        <v>17893</v>
      </c>
      <c r="B24866" s="5" t="s">
        <v>15294</v>
      </c>
      <c r="C24866" s="6" t="s">
        <v>32</v>
      </c>
    </row>
    <row r="24867">
      <c r="A24867" s="9">
        <f t="shared" si="1"/>
        <v>17894</v>
      </c>
      <c r="B24867" s="5" t="s">
        <v>15295</v>
      </c>
      <c r="C24867" s="6" t="s">
        <v>4</v>
      </c>
    </row>
    <row r="24868">
      <c r="A24868" s="9">
        <f t="shared" si="1"/>
        <v>17895</v>
      </c>
      <c r="B24868" s="8" t="s">
        <v>15296</v>
      </c>
      <c r="C24868" s="9" t="s">
        <v>780</v>
      </c>
    </row>
    <row r="24869">
      <c r="A24869" s="9">
        <f t="shared" si="1"/>
        <v>17896</v>
      </c>
      <c r="B24869" s="5" t="s">
        <v>15297</v>
      </c>
      <c r="C24869" s="6" t="s">
        <v>780</v>
      </c>
    </row>
    <row r="24870">
      <c r="A24870" s="9">
        <f t="shared" si="1"/>
        <v>17897</v>
      </c>
      <c r="B24870" s="25" t="s">
        <v>26482</v>
      </c>
      <c r="C24870" s="26" t="s">
        <v>23845</v>
      </c>
    </row>
    <row r="24871">
      <c r="A24871" s="9">
        <f t="shared" si="1"/>
        <v>17898</v>
      </c>
      <c r="B24871" s="12" t="s">
        <v>15298</v>
      </c>
      <c r="C24871" s="13" t="s">
        <v>420</v>
      </c>
    </row>
    <row r="24872">
      <c r="A24872" s="9">
        <f t="shared" si="1"/>
        <v>17898</v>
      </c>
      <c r="B24872" s="12" t="s">
        <v>15298</v>
      </c>
      <c r="C24872" s="6" t="s">
        <v>23672</v>
      </c>
    </row>
    <row r="24873">
      <c r="A24873" s="9">
        <f t="shared" si="1"/>
        <v>17899</v>
      </c>
      <c r="B24873" s="5" t="s">
        <v>15299</v>
      </c>
      <c r="C24873" s="6" t="s">
        <v>603</v>
      </c>
    </row>
    <row r="24874">
      <c r="A24874" s="9">
        <f t="shared" si="1"/>
        <v>17900</v>
      </c>
      <c r="B24874" s="8" t="s">
        <v>15300</v>
      </c>
      <c r="C24874" s="9" t="s">
        <v>893</v>
      </c>
    </row>
    <row r="24875">
      <c r="A24875" s="9">
        <f t="shared" si="1"/>
        <v>17901</v>
      </c>
      <c r="B24875" s="5" t="s">
        <v>15301</v>
      </c>
      <c r="C24875" s="6" t="s">
        <v>1620</v>
      </c>
    </row>
    <row r="24876">
      <c r="A24876" s="9">
        <f t="shared" si="1"/>
        <v>17902</v>
      </c>
      <c r="B24876" s="8" t="s">
        <v>15302</v>
      </c>
      <c r="C24876" s="9" t="s">
        <v>24</v>
      </c>
    </row>
    <row r="24877">
      <c r="A24877" s="9">
        <f t="shared" si="1"/>
        <v>17902</v>
      </c>
      <c r="B24877" s="8" t="s">
        <v>15302</v>
      </c>
      <c r="C24877" s="9" t="s">
        <v>25</v>
      </c>
    </row>
    <row r="24878">
      <c r="A24878" s="9">
        <f t="shared" si="1"/>
        <v>17903</v>
      </c>
      <c r="B24878" s="5" t="s">
        <v>15303</v>
      </c>
      <c r="C24878" s="6" t="s">
        <v>621</v>
      </c>
    </row>
    <row r="24879">
      <c r="A24879" s="9">
        <f t="shared" si="1"/>
        <v>17904</v>
      </c>
      <c r="B24879" s="5" t="s">
        <v>15304</v>
      </c>
      <c r="C24879" s="6" t="s">
        <v>196</v>
      </c>
    </row>
    <row r="24880">
      <c r="A24880" s="9">
        <f t="shared" si="1"/>
        <v>17904</v>
      </c>
      <c r="B24880" s="5" t="s">
        <v>15304</v>
      </c>
      <c r="C24880" s="6" t="s">
        <v>23637</v>
      </c>
    </row>
    <row r="24881">
      <c r="A24881" s="9">
        <f t="shared" si="1"/>
        <v>17905</v>
      </c>
      <c r="B24881" s="8" t="s">
        <v>15305</v>
      </c>
      <c r="C24881" s="9" t="s">
        <v>874</v>
      </c>
    </row>
    <row r="24882">
      <c r="A24882" s="9">
        <f t="shared" si="1"/>
        <v>17906</v>
      </c>
      <c r="B24882" s="25" t="s">
        <v>26483</v>
      </c>
      <c r="C24882" s="26" t="s">
        <v>23653</v>
      </c>
    </row>
    <row r="24883">
      <c r="A24883" s="9">
        <f t="shared" si="1"/>
        <v>17907</v>
      </c>
      <c r="B24883" s="5" t="s">
        <v>15306</v>
      </c>
      <c r="C24883" s="6" t="s">
        <v>4</v>
      </c>
    </row>
    <row r="24884">
      <c r="A24884" s="9">
        <f t="shared" si="1"/>
        <v>17908</v>
      </c>
      <c r="B24884" s="8" t="s">
        <v>15307</v>
      </c>
      <c r="C24884" s="9" t="s">
        <v>121</v>
      </c>
    </row>
    <row r="24885">
      <c r="A24885" s="9">
        <f t="shared" si="1"/>
        <v>17909</v>
      </c>
      <c r="B24885" s="5" t="s">
        <v>15308</v>
      </c>
      <c r="C24885" s="6" t="s">
        <v>1394</v>
      </c>
    </row>
    <row r="24886">
      <c r="A24886" s="9">
        <f t="shared" si="1"/>
        <v>17910</v>
      </c>
      <c r="B24886" s="5" t="s">
        <v>15309</v>
      </c>
      <c r="C24886" s="6" t="s">
        <v>612</v>
      </c>
    </row>
    <row r="24887">
      <c r="A24887" s="9">
        <f t="shared" si="1"/>
        <v>17911</v>
      </c>
      <c r="B24887" s="8" t="s">
        <v>15310</v>
      </c>
      <c r="C24887" s="9" t="s">
        <v>60</v>
      </c>
    </row>
    <row r="24888">
      <c r="A24888" s="9">
        <f t="shared" si="1"/>
        <v>17912</v>
      </c>
      <c r="B24888" s="5" t="s">
        <v>15311</v>
      </c>
      <c r="C24888" s="6" t="s">
        <v>78</v>
      </c>
    </row>
    <row r="24889">
      <c r="A24889" s="9">
        <f t="shared" si="1"/>
        <v>17913</v>
      </c>
      <c r="B24889" s="5" t="s">
        <v>15312</v>
      </c>
      <c r="C24889" s="6" t="s">
        <v>367</v>
      </c>
    </row>
    <row r="24890">
      <c r="A24890" s="9">
        <f t="shared" si="1"/>
        <v>17914</v>
      </c>
      <c r="B24890" s="5" t="s">
        <v>15313</v>
      </c>
      <c r="C24890" s="6" t="s">
        <v>1267</v>
      </c>
    </row>
    <row r="24891">
      <c r="A24891" s="9">
        <f t="shared" si="1"/>
        <v>17915</v>
      </c>
      <c r="B24891" s="8" t="s">
        <v>15314</v>
      </c>
      <c r="C24891" s="9" t="s">
        <v>83</v>
      </c>
    </row>
    <row r="24892">
      <c r="A24892" s="9">
        <f t="shared" si="1"/>
        <v>17916</v>
      </c>
      <c r="B24892" s="8" t="s">
        <v>15315</v>
      </c>
      <c r="C24892" s="9" t="s">
        <v>88</v>
      </c>
    </row>
    <row r="24893">
      <c r="A24893" s="9">
        <f t="shared" si="1"/>
        <v>17917</v>
      </c>
      <c r="B24893" s="5" t="s">
        <v>15316</v>
      </c>
      <c r="C24893" s="6" t="s">
        <v>367</v>
      </c>
    </row>
    <row r="24894">
      <c r="A24894" s="9">
        <f t="shared" si="1"/>
        <v>17918</v>
      </c>
      <c r="B24894" s="30" t="s">
        <v>26484</v>
      </c>
      <c r="C24894" s="26" t="s">
        <v>23737</v>
      </c>
    </row>
    <row r="24895">
      <c r="A24895" s="9">
        <f t="shared" si="1"/>
        <v>17919</v>
      </c>
      <c r="B24895" s="5" t="s">
        <v>15317</v>
      </c>
      <c r="C24895" s="6" t="s">
        <v>15</v>
      </c>
    </row>
    <row r="24896">
      <c r="A24896" s="9">
        <f t="shared" si="1"/>
        <v>17920</v>
      </c>
      <c r="B24896" s="5" t="s">
        <v>15318</v>
      </c>
      <c r="C24896" s="6" t="s">
        <v>62</v>
      </c>
    </row>
    <row r="24897">
      <c r="A24897" s="9">
        <f t="shared" si="1"/>
        <v>17920</v>
      </c>
      <c r="B24897" s="5" t="s">
        <v>15318</v>
      </c>
      <c r="C24897" s="6" t="s">
        <v>23628</v>
      </c>
    </row>
    <row r="24898">
      <c r="A24898" s="9">
        <f t="shared" si="1"/>
        <v>17921</v>
      </c>
      <c r="B24898" s="25" t="s">
        <v>26485</v>
      </c>
      <c r="C24898" s="26" t="s">
        <v>23761</v>
      </c>
    </row>
    <row r="24899">
      <c r="A24899" s="9">
        <f t="shared" si="1"/>
        <v>17922</v>
      </c>
      <c r="B24899" s="25" t="s">
        <v>26486</v>
      </c>
      <c r="C24899" s="26" t="s">
        <v>23761</v>
      </c>
    </row>
    <row r="24900">
      <c r="A24900" s="9">
        <f t="shared" si="1"/>
        <v>17923</v>
      </c>
      <c r="B24900" s="25" t="s">
        <v>26487</v>
      </c>
      <c r="C24900" s="26" t="s">
        <v>23761</v>
      </c>
    </row>
    <row r="24901">
      <c r="A24901" s="9">
        <f t="shared" si="1"/>
        <v>17924</v>
      </c>
      <c r="B24901" s="5" t="s">
        <v>15319</v>
      </c>
      <c r="C24901" s="6" t="s">
        <v>1342</v>
      </c>
    </row>
    <row r="24902">
      <c r="A24902" s="9">
        <f t="shared" si="1"/>
        <v>17925</v>
      </c>
      <c r="B24902" s="8" t="s">
        <v>15320</v>
      </c>
      <c r="C24902" s="9" t="s">
        <v>52</v>
      </c>
    </row>
    <row r="24903">
      <c r="A24903" s="9">
        <f t="shared" si="1"/>
        <v>17926</v>
      </c>
      <c r="B24903" s="8" t="s">
        <v>15321</v>
      </c>
      <c r="C24903" s="9" t="s">
        <v>24</v>
      </c>
    </row>
    <row r="24904">
      <c r="A24904" s="9">
        <f t="shared" si="1"/>
        <v>17927</v>
      </c>
      <c r="B24904" s="8" t="s">
        <v>15322</v>
      </c>
      <c r="C24904" s="9" t="s">
        <v>25</v>
      </c>
    </row>
    <row r="24905">
      <c r="A24905" s="9">
        <f t="shared" si="1"/>
        <v>17928</v>
      </c>
      <c r="B24905" s="5" t="s">
        <v>15323</v>
      </c>
      <c r="C24905" s="6" t="s">
        <v>681</v>
      </c>
    </row>
    <row r="24906">
      <c r="A24906" s="9">
        <f t="shared" si="1"/>
        <v>17929</v>
      </c>
      <c r="B24906" s="5" t="s">
        <v>15324</v>
      </c>
      <c r="C24906" s="6" t="s">
        <v>681</v>
      </c>
    </row>
    <row r="24907">
      <c r="A24907" s="9">
        <f t="shared" si="1"/>
        <v>17930</v>
      </c>
      <c r="B24907" s="5" t="s">
        <v>15325</v>
      </c>
      <c r="C24907" s="6" t="s">
        <v>681</v>
      </c>
    </row>
    <row r="24908">
      <c r="A24908" s="9">
        <f t="shared" si="1"/>
        <v>17931</v>
      </c>
      <c r="B24908" s="5" t="s">
        <v>15326</v>
      </c>
      <c r="C24908" s="6" t="s">
        <v>681</v>
      </c>
    </row>
    <row r="24909">
      <c r="A24909" s="9">
        <f t="shared" si="1"/>
        <v>17932</v>
      </c>
      <c r="B24909" s="5" t="s">
        <v>15327</v>
      </c>
      <c r="C24909" s="6" t="s">
        <v>681</v>
      </c>
    </row>
    <row r="24910">
      <c r="A24910" s="9">
        <f t="shared" si="1"/>
        <v>17933</v>
      </c>
      <c r="B24910" s="5" t="s">
        <v>15328</v>
      </c>
      <c r="C24910" s="6" t="s">
        <v>1743</v>
      </c>
    </row>
    <row r="24911">
      <c r="A24911" s="9">
        <f t="shared" si="1"/>
        <v>17934</v>
      </c>
      <c r="B24911" s="5" t="s">
        <v>15329</v>
      </c>
      <c r="C24911" s="6" t="s">
        <v>15</v>
      </c>
    </row>
    <row r="24912">
      <c r="A24912" s="9">
        <f t="shared" si="1"/>
        <v>17935</v>
      </c>
      <c r="B24912" s="8" t="s">
        <v>15330</v>
      </c>
      <c r="C24912" s="9" t="s">
        <v>24</v>
      </c>
    </row>
    <row r="24913">
      <c r="A24913" s="9">
        <f t="shared" si="1"/>
        <v>17936</v>
      </c>
      <c r="B24913" s="5" t="s">
        <v>15331</v>
      </c>
      <c r="C24913" s="6" t="s">
        <v>946</v>
      </c>
    </row>
    <row r="24914">
      <c r="A24914" s="9">
        <f t="shared" si="1"/>
        <v>17937</v>
      </c>
      <c r="B24914" s="25" t="s">
        <v>26488</v>
      </c>
      <c r="C24914" s="26" t="s">
        <v>23761</v>
      </c>
    </row>
    <row r="24915">
      <c r="A24915" s="9">
        <f t="shared" si="1"/>
        <v>17938</v>
      </c>
      <c r="B24915" s="8" t="s">
        <v>15332</v>
      </c>
      <c r="C24915" s="9" t="s">
        <v>399</v>
      </c>
    </row>
    <row r="24916">
      <c r="A24916" s="9">
        <f t="shared" si="1"/>
        <v>17939</v>
      </c>
      <c r="B24916" s="8" t="s">
        <v>15333</v>
      </c>
      <c r="C24916" s="9" t="s">
        <v>60</v>
      </c>
    </row>
    <row r="24917">
      <c r="A24917" s="9">
        <f t="shared" si="1"/>
        <v>17939</v>
      </c>
      <c r="B24917" s="8" t="s">
        <v>15333</v>
      </c>
      <c r="C24917" s="9" t="s">
        <v>162</v>
      </c>
    </row>
    <row r="24918">
      <c r="A24918" s="9">
        <f t="shared" si="1"/>
        <v>17940</v>
      </c>
      <c r="B24918" s="8" t="s">
        <v>15334</v>
      </c>
      <c r="C24918" s="9" t="s">
        <v>52</v>
      </c>
    </row>
    <row r="24919">
      <c r="A24919" s="9">
        <f t="shared" si="1"/>
        <v>17941</v>
      </c>
      <c r="B24919" s="5" t="s">
        <v>15335</v>
      </c>
      <c r="C24919" s="6" t="s">
        <v>603</v>
      </c>
    </row>
    <row r="24920">
      <c r="A24920" s="9">
        <f t="shared" si="1"/>
        <v>17942</v>
      </c>
      <c r="B24920" s="5" t="s">
        <v>15336</v>
      </c>
      <c r="C24920" s="6" t="s">
        <v>758</v>
      </c>
    </row>
    <row r="24921">
      <c r="A24921" s="9">
        <f t="shared" si="1"/>
        <v>17943</v>
      </c>
      <c r="B24921" s="8" t="s">
        <v>15337</v>
      </c>
      <c r="C24921" s="9" t="s">
        <v>142</v>
      </c>
    </row>
    <row r="24922">
      <c r="A24922" s="9">
        <f t="shared" si="1"/>
        <v>17944</v>
      </c>
      <c r="B24922" s="8" t="s">
        <v>15338</v>
      </c>
      <c r="C24922" s="9" t="s">
        <v>52</v>
      </c>
    </row>
    <row r="24923">
      <c r="A24923" s="9">
        <f t="shared" si="1"/>
        <v>17945</v>
      </c>
      <c r="B24923" s="8" t="s">
        <v>15339</v>
      </c>
      <c r="C24923" s="9" t="s">
        <v>728</v>
      </c>
    </row>
    <row r="24924">
      <c r="A24924" s="9">
        <f t="shared" si="1"/>
        <v>17946</v>
      </c>
      <c r="B24924" s="5" t="s">
        <v>15340</v>
      </c>
      <c r="C24924" s="6" t="s">
        <v>655</v>
      </c>
    </row>
    <row r="24925">
      <c r="A24925" s="9">
        <f t="shared" si="1"/>
        <v>17946</v>
      </c>
      <c r="B24925" s="5" t="s">
        <v>15340</v>
      </c>
      <c r="C24925" s="6" t="s">
        <v>4095</v>
      </c>
    </row>
    <row r="24926">
      <c r="A24926" s="9">
        <f t="shared" si="1"/>
        <v>17946</v>
      </c>
      <c r="B24926" s="5" t="s">
        <v>15340</v>
      </c>
      <c r="C24926" s="6" t="s">
        <v>23628</v>
      </c>
    </row>
    <row r="24927">
      <c r="A24927" s="9">
        <f t="shared" si="1"/>
        <v>17946</v>
      </c>
      <c r="B24927" s="37" t="s">
        <v>15340</v>
      </c>
      <c r="C24927" s="28" t="s">
        <v>23633</v>
      </c>
    </row>
    <row r="24928">
      <c r="A24928" s="9">
        <f t="shared" si="1"/>
        <v>17947</v>
      </c>
      <c r="B24928" s="5" t="s">
        <v>15341</v>
      </c>
      <c r="C24928" s="6" t="s">
        <v>1342</v>
      </c>
    </row>
    <row r="24929">
      <c r="A24929" s="9">
        <f t="shared" si="1"/>
        <v>17948</v>
      </c>
      <c r="B24929" s="5" t="s">
        <v>15342</v>
      </c>
      <c r="C24929" s="6" t="s">
        <v>1376</v>
      </c>
    </row>
    <row r="24930">
      <c r="A24930" s="9">
        <f t="shared" si="1"/>
        <v>17948</v>
      </c>
      <c r="B24930" s="5" t="s">
        <v>15342</v>
      </c>
      <c r="C24930" s="6" t="s">
        <v>23628</v>
      </c>
    </row>
    <row r="24931">
      <c r="A24931" s="9">
        <f t="shared" si="1"/>
        <v>17949</v>
      </c>
      <c r="B24931" s="8" t="s">
        <v>15343</v>
      </c>
      <c r="C24931" s="9" t="s">
        <v>177</v>
      </c>
    </row>
    <row r="24932">
      <c r="A24932" s="9">
        <f t="shared" si="1"/>
        <v>17950</v>
      </c>
      <c r="B24932" s="5" t="s">
        <v>15344</v>
      </c>
      <c r="C24932" s="6" t="s">
        <v>788</v>
      </c>
    </row>
    <row r="24933">
      <c r="A24933" s="9">
        <f t="shared" si="1"/>
        <v>17950</v>
      </c>
      <c r="B24933" s="5" t="s">
        <v>15344</v>
      </c>
      <c r="C24933" s="6" t="s">
        <v>23637</v>
      </c>
    </row>
    <row r="24934">
      <c r="A24934" s="9">
        <f t="shared" si="1"/>
        <v>17951</v>
      </c>
      <c r="B24934" s="5" t="s">
        <v>15345</v>
      </c>
      <c r="C24934" s="6" t="s">
        <v>1221</v>
      </c>
    </row>
    <row r="24935">
      <c r="A24935" s="9">
        <f t="shared" si="1"/>
        <v>17952</v>
      </c>
      <c r="B24935" s="8" t="s">
        <v>15346</v>
      </c>
      <c r="C24935" s="9" t="s">
        <v>40</v>
      </c>
    </row>
    <row r="24936">
      <c r="A24936" s="9">
        <f t="shared" si="1"/>
        <v>17953</v>
      </c>
      <c r="B24936" s="8" t="s">
        <v>15347</v>
      </c>
      <c r="C24936" s="9" t="s">
        <v>40</v>
      </c>
    </row>
    <row r="24937">
      <c r="A24937" s="9">
        <f t="shared" si="1"/>
        <v>17954</v>
      </c>
      <c r="B24937" s="8" t="s">
        <v>15348</v>
      </c>
      <c r="C24937" s="9" t="s">
        <v>40</v>
      </c>
    </row>
    <row r="24938">
      <c r="A24938" s="9">
        <f t="shared" si="1"/>
        <v>17955</v>
      </c>
      <c r="B24938" s="30" t="s">
        <v>26489</v>
      </c>
      <c r="C24938" s="26" t="s">
        <v>23737</v>
      </c>
    </row>
    <row r="24939">
      <c r="A24939" s="9">
        <f t="shared" si="1"/>
        <v>17956</v>
      </c>
      <c r="B24939" s="5" t="s">
        <v>15349</v>
      </c>
      <c r="C24939" s="6" t="s">
        <v>1856</v>
      </c>
    </row>
    <row r="24940">
      <c r="A24940" s="9">
        <f t="shared" si="1"/>
        <v>17956</v>
      </c>
      <c r="B24940" s="5" t="s">
        <v>15349</v>
      </c>
      <c r="C24940" s="6" t="s">
        <v>1342</v>
      </c>
    </row>
    <row r="24941">
      <c r="A24941" s="9">
        <f t="shared" si="1"/>
        <v>17957</v>
      </c>
      <c r="B24941" s="8" t="s">
        <v>15350</v>
      </c>
      <c r="C24941" s="9" t="s">
        <v>162</v>
      </c>
    </row>
    <row r="24942">
      <c r="A24942" s="9">
        <f t="shared" si="1"/>
        <v>17958</v>
      </c>
      <c r="B24942" s="8" t="s">
        <v>15351</v>
      </c>
      <c r="C24942" s="9" t="s">
        <v>40</v>
      </c>
    </row>
    <row r="24943">
      <c r="A24943" s="9">
        <f t="shared" si="1"/>
        <v>17959</v>
      </c>
      <c r="B24943" s="5" t="s">
        <v>15352</v>
      </c>
      <c r="C24943" s="17" t="s">
        <v>1470</v>
      </c>
    </row>
    <row r="24944">
      <c r="A24944" s="9">
        <f t="shared" si="1"/>
        <v>17960</v>
      </c>
      <c r="B24944" s="25" t="s">
        <v>26490</v>
      </c>
      <c r="C24944" s="26" t="s">
        <v>553</v>
      </c>
    </row>
    <row r="24945">
      <c r="A24945" s="9">
        <f t="shared" si="1"/>
        <v>17961</v>
      </c>
      <c r="B24945" s="25" t="s">
        <v>26491</v>
      </c>
      <c r="C24945" s="26" t="s">
        <v>672</v>
      </c>
    </row>
    <row r="24946">
      <c r="A24946" s="9">
        <f t="shared" si="1"/>
        <v>17961</v>
      </c>
      <c r="B24946" s="27" t="s">
        <v>26491</v>
      </c>
      <c r="C24946" s="28" t="s">
        <v>23637</v>
      </c>
    </row>
    <row r="24947">
      <c r="A24947" s="9">
        <f t="shared" si="1"/>
        <v>17962</v>
      </c>
      <c r="B24947" s="5" t="s">
        <v>15353</v>
      </c>
      <c r="C24947" s="6" t="s">
        <v>785</v>
      </c>
    </row>
    <row r="24948">
      <c r="A24948" s="9">
        <f t="shared" si="1"/>
        <v>17963</v>
      </c>
      <c r="B24948" s="5" t="s">
        <v>15354</v>
      </c>
      <c r="C24948" s="6" t="s">
        <v>1040</v>
      </c>
    </row>
    <row r="24949">
      <c r="A24949" s="9">
        <f t="shared" si="1"/>
        <v>17964</v>
      </c>
      <c r="B24949" s="5" t="s">
        <v>15355</v>
      </c>
      <c r="C24949" s="6" t="s">
        <v>1371</v>
      </c>
    </row>
    <row r="24950">
      <c r="A24950" s="9">
        <f t="shared" si="1"/>
        <v>17965</v>
      </c>
      <c r="B24950" s="25" t="s">
        <v>26492</v>
      </c>
      <c r="C24950" s="26" t="s">
        <v>446</v>
      </c>
    </row>
    <row r="24951">
      <c r="A24951" s="9">
        <f t="shared" si="1"/>
        <v>17965</v>
      </c>
      <c r="B24951" s="27" t="s">
        <v>26492</v>
      </c>
      <c r="C24951" s="28" t="s">
        <v>23637</v>
      </c>
    </row>
    <row r="24952">
      <c r="A24952" s="9">
        <f t="shared" si="1"/>
        <v>17966</v>
      </c>
      <c r="B24952" s="5" t="s">
        <v>15356</v>
      </c>
      <c r="C24952" s="6" t="s">
        <v>1248</v>
      </c>
    </row>
    <row r="24953">
      <c r="A24953" s="9">
        <f t="shared" si="1"/>
        <v>17967</v>
      </c>
      <c r="B24953" s="29" t="s">
        <v>26493</v>
      </c>
      <c r="C24953" s="26" t="s">
        <v>23636</v>
      </c>
    </row>
    <row r="24954">
      <c r="A24954" s="9">
        <f t="shared" si="1"/>
        <v>17968</v>
      </c>
      <c r="B24954" s="25" t="s">
        <v>26494</v>
      </c>
      <c r="C24954" s="26" t="s">
        <v>23653</v>
      </c>
    </row>
    <row r="24955">
      <c r="A24955" s="9">
        <f t="shared" si="1"/>
        <v>17969</v>
      </c>
      <c r="B24955" s="25" t="s">
        <v>26495</v>
      </c>
      <c r="C24955" s="26" t="s">
        <v>23812</v>
      </c>
    </row>
    <row r="24956">
      <c r="A24956" s="9">
        <f t="shared" si="1"/>
        <v>17970</v>
      </c>
      <c r="B24956" s="5" t="s">
        <v>15357</v>
      </c>
      <c r="C24956" s="6" t="s">
        <v>1290</v>
      </c>
    </row>
    <row r="24957">
      <c r="A24957" s="9">
        <f t="shared" si="1"/>
        <v>17970</v>
      </c>
      <c r="B24957" s="5" t="s">
        <v>15357</v>
      </c>
      <c r="C24957" s="6" t="s">
        <v>547</v>
      </c>
    </row>
    <row r="24958">
      <c r="A24958" s="9">
        <f t="shared" si="1"/>
        <v>17971</v>
      </c>
      <c r="B24958" s="5" t="s">
        <v>15358</v>
      </c>
      <c r="C24958" s="6" t="s">
        <v>356</v>
      </c>
    </row>
    <row r="24959">
      <c r="A24959" s="9">
        <f t="shared" si="1"/>
        <v>17972</v>
      </c>
      <c r="B24959" s="8" t="s">
        <v>15359</v>
      </c>
      <c r="C24959" s="9" t="s">
        <v>60</v>
      </c>
    </row>
    <row r="24960">
      <c r="A24960" s="9">
        <f t="shared" si="1"/>
        <v>17973</v>
      </c>
      <c r="B24960" s="8" t="s">
        <v>15360</v>
      </c>
      <c r="C24960" s="9" t="s">
        <v>893</v>
      </c>
    </row>
    <row r="24961">
      <c r="A24961" s="9">
        <f t="shared" si="1"/>
        <v>17974</v>
      </c>
      <c r="B24961" s="5" t="s">
        <v>15361</v>
      </c>
      <c r="C24961" s="6" t="s">
        <v>1248</v>
      </c>
    </row>
    <row r="24962">
      <c r="A24962" s="9">
        <f t="shared" si="1"/>
        <v>17975</v>
      </c>
      <c r="B24962" s="8" t="s">
        <v>15362</v>
      </c>
      <c r="C24962" s="9" t="s">
        <v>121</v>
      </c>
    </row>
    <row r="24963">
      <c r="A24963" s="9">
        <f t="shared" si="1"/>
        <v>17976</v>
      </c>
      <c r="B24963" s="5" t="s">
        <v>15363</v>
      </c>
      <c r="C24963" s="6" t="s">
        <v>1360</v>
      </c>
    </row>
    <row r="24964">
      <c r="A24964" s="9">
        <f t="shared" si="1"/>
        <v>17977</v>
      </c>
      <c r="B24964" s="8" t="s">
        <v>15364</v>
      </c>
      <c r="C24964" s="9" t="s">
        <v>733</v>
      </c>
    </row>
    <row r="24965">
      <c r="A24965" s="9">
        <f t="shared" si="1"/>
        <v>17978</v>
      </c>
      <c r="B24965" s="5" t="s">
        <v>15365</v>
      </c>
      <c r="C24965" s="6" t="s">
        <v>1585</v>
      </c>
    </row>
    <row r="24966">
      <c r="A24966" s="9">
        <f t="shared" si="1"/>
        <v>17979</v>
      </c>
      <c r="B24966" s="5" t="s">
        <v>15366</v>
      </c>
      <c r="C24966" s="6" t="s">
        <v>1585</v>
      </c>
    </row>
    <row r="24967">
      <c r="A24967" s="9">
        <f t="shared" si="1"/>
        <v>17980</v>
      </c>
      <c r="B24967" s="5" t="s">
        <v>15367</v>
      </c>
      <c r="C24967" s="6" t="s">
        <v>1585</v>
      </c>
    </row>
    <row r="24968">
      <c r="A24968" s="9">
        <f t="shared" si="1"/>
        <v>17981</v>
      </c>
      <c r="B24968" s="5" t="s">
        <v>15368</v>
      </c>
      <c r="C24968" s="6" t="s">
        <v>1585</v>
      </c>
    </row>
    <row r="24969">
      <c r="A24969" s="9">
        <f t="shared" si="1"/>
        <v>17982</v>
      </c>
      <c r="B24969" s="8" t="s">
        <v>15369</v>
      </c>
      <c r="C24969" s="9" t="s">
        <v>40</v>
      </c>
    </row>
    <row r="24970">
      <c r="A24970" s="9">
        <f t="shared" si="1"/>
        <v>17983</v>
      </c>
      <c r="B24970" s="5" t="s">
        <v>15370</v>
      </c>
      <c r="C24970" s="17" t="s">
        <v>1470</v>
      </c>
    </row>
    <row r="24971">
      <c r="A24971" s="9">
        <f t="shared" si="1"/>
        <v>17984</v>
      </c>
      <c r="B24971" s="8" t="s">
        <v>15371</v>
      </c>
      <c r="C24971" s="9" t="s">
        <v>46</v>
      </c>
    </row>
    <row r="24972">
      <c r="A24972" s="9">
        <f t="shared" si="1"/>
        <v>17985</v>
      </c>
      <c r="B24972" s="8" t="s">
        <v>15372</v>
      </c>
      <c r="C24972" s="9" t="s">
        <v>56</v>
      </c>
    </row>
    <row r="24973">
      <c r="A24973" s="9">
        <f t="shared" si="1"/>
        <v>17985</v>
      </c>
      <c r="B24973" s="8" t="s">
        <v>15372</v>
      </c>
      <c r="C24973" s="9" t="s">
        <v>142</v>
      </c>
    </row>
    <row r="24974">
      <c r="A24974" s="9">
        <f t="shared" si="1"/>
        <v>17986</v>
      </c>
      <c r="B24974" s="5" t="s">
        <v>15373</v>
      </c>
      <c r="C24974" s="6" t="s">
        <v>162</v>
      </c>
    </row>
    <row r="24975">
      <c r="A24975" s="9">
        <f t="shared" si="1"/>
        <v>17986</v>
      </c>
      <c r="B24975" s="25" t="s">
        <v>15373</v>
      </c>
      <c r="C24975" s="26" t="s">
        <v>672</v>
      </c>
    </row>
    <row r="24976">
      <c r="A24976" s="9">
        <f t="shared" si="1"/>
        <v>17986</v>
      </c>
      <c r="B24976" s="27" t="s">
        <v>15373</v>
      </c>
      <c r="C24976" s="28" t="s">
        <v>23637</v>
      </c>
    </row>
    <row r="24977">
      <c r="A24977" s="9">
        <f t="shared" si="1"/>
        <v>17987</v>
      </c>
      <c r="B24977" s="25" t="s">
        <v>26496</v>
      </c>
      <c r="C24977" s="26" t="s">
        <v>446</v>
      </c>
    </row>
    <row r="24978">
      <c r="A24978" s="9">
        <f t="shared" si="1"/>
        <v>17987</v>
      </c>
      <c r="B24978" s="27" t="s">
        <v>26496</v>
      </c>
      <c r="C24978" s="28" t="s">
        <v>23637</v>
      </c>
    </row>
    <row r="24979">
      <c r="A24979" s="9">
        <f t="shared" si="1"/>
        <v>17988</v>
      </c>
      <c r="B24979" s="5" t="s">
        <v>15374</v>
      </c>
      <c r="C24979" s="6" t="s">
        <v>153</v>
      </c>
    </row>
    <row r="24980">
      <c r="A24980" s="9">
        <f t="shared" si="1"/>
        <v>17988</v>
      </c>
      <c r="B24980" s="5" t="s">
        <v>15374</v>
      </c>
      <c r="C24980" s="6" t="s">
        <v>23637</v>
      </c>
    </row>
    <row r="24981">
      <c r="A24981" s="9">
        <f t="shared" si="1"/>
        <v>17989</v>
      </c>
      <c r="B24981" s="5" t="s">
        <v>15375</v>
      </c>
      <c r="C24981" s="6" t="s">
        <v>336</v>
      </c>
    </row>
    <row r="24982">
      <c r="A24982" s="9">
        <f t="shared" si="1"/>
        <v>17989</v>
      </c>
      <c r="B24982" s="5" t="s">
        <v>15375</v>
      </c>
      <c r="C24982" s="6" t="s">
        <v>23637</v>
      </c>
    </row>
    <row r="24983">
      <c r="A24983" s="9">
        <f t="shared" si="1"/>
        <v>17990</v>
      </c>
      <c r="B24983" s="30" t="s">
        <v>26497</v>
      </c>
      <c r="C24983" s="26" t="s">
        <v>23639</v>
      </c>
    </row>
    <row r="24984">
      <c r="A24984" s="9">
        <f t="shared" si="1"/>
        <v>17990</v>
      </c>
      <c r="B24984" s="30" t="s">
        <v>26497</v>
      </c>
      <c r="C24984" s="26" t="s">
        <v>60</v>
      </c>
    </row>
    <row r="24985">
      <c r="A24985" s="9">
        <f t="shared" si="1"/>
        <v>17991</v>
      </c>
      <c r="B24985" s="5" t="s">
        <v>15376</v>
      </c>
      <c r="C24985" s="6" t="s">
        <v>324</v>
      </c>
    </row>
    <row r="24986">
      <c r="A24986" s="9">
        <f t="shared" si="1"/>
        <v>17991</v>
      </c>
      <c r="B24986" s="5" t="s">
        <v>15376</v>
      </c>
      <c r="C24986" s="6" t="s">
        <v>23637</v>
      </c>
    </row>
    <row r="24987">
      <c r="A24987" s="9">
        <f t="shared" si="1"/>
        <v>17991</v>
      </c>
      <c r="B24987" s="25" t="s">
        <v>15376</v>
      </c>
      <c r="C24987" s="26" t="s">
        <v>487</v>
      </c>
    </row>
    <row r="24988">
      <c r="A24988" s="9">
        <f t="shared" si="1"/>
        <v>17992</v>
      </c>
      <c r="B24988" s="8" t="s">
        <v>15377</v>
      </c>
      <c r="C24988" s="9" t="s">
        <v>142</v>
      </c>
    </row>
    <row r="24989">
      <c r="A24989" s="9">
        <f t="shared" si="1"/>
        <v>17993</v>
      </c>
      <c r="B24989" s="5" t="s">
        <v>15378</v>
      </c>
      <c r="C24989" s="6" t="s">
        <v>97</v>
      </c>
    </row>
    <row r="24990">
      <c r="A24990" s="9">
        <f t="shared" si="1"/>
        <v>17993</v>
      </c>
      <c r="B24990" s="5" t="s">
        <v>15378</v>
      </c>
      <c r="C24990" s="6" t="s">
        <v>23637</v>
      </c>
    </row>
    <row r="24991">
      <c r="A24991" s="9">
        <f t="shared" si="1"/>
        <v>17994</v>
      </c>
      <c r="B24991" s="5" t="s">
        <v>15379</v>
      </c>
      <c r="C24991" s="6" t="s">
        <v>162</v>
      </c>
    </row>
    <row r="24992">
      <c r="A24992" s="9">
        <f t="shared" si="1"/>
        <v>17994</v>
      </c>
      <c r="B24992" s="5" t="s">
        <v>15379</v>
      </c>
      <c r="C24992" s="6" t="s">
        <v>313</v>
      </c>
    </row>
    <row r="24993">
      <c r="A24993" s="9">
        <f t="shared" si="1"/>
        <v>17995</v>
      </c>
      <c r="B24993" s="30" t="s">
        <v>26498</v>
      </c>
      <c r="C24993" s="26" t="s">
        <v>23737</v>
      </c>
    </row>
    <row r="24994">
      <c r="A24994" s="9">
        <f t="shared" si="1"/>
        <v>17996</v>
      </c>
      <c r="B24994" s="8" t="s">
        <v>15380</v>
      </c>
      <c r="C24994" s="6" t="s">
        <v>150</v>
      </c>
    </row>
    <row r="24995">
      <c r="A24995" s="9">
        <f t="shared" si="1"/>
        <v>17996</v>
      </c>
      <c r="B24995" s="8" t="s">
        <v>15380</v>
      </c>
      <c r="C24995" s="6" t="s">
        <v>23637</v>
      </c>
    </row>
    <row r="24996">
      <c r="A24996" s="9">
        <f t="shared" si="1"/>
        <v>17997</v>
      </c>
      <c r="B24996" s="5" t="s">
        <v>15381</v>
      </c>
      <c r="C24996" s="6" t="s">
        <v>788</v>
      </c>
    </row>
    <row r="24997">
      <c r="A24997" s="9">
        <f t="shared" si="1"/>
        <v>17997</v>
      </c>
      <c r="B24997" s="5" t="s">
        <v>15381</v>
      </c>
      <c r="C24997" s="6" t="s">
        <v>23637</v>
      </c>
    </row>
    <row r="24998">
      <c r="A24998" s="9">
        <f t="shared" si="1"/>
        <v>17998</v>
      </c>
      <c r="B24998" s="8" t="s">
        <v>15382</v>
      </c>
      <c r="C24998" s="9" t="s">
        <v>162</v>
      </c>
    </row>
    <row r="24999">
      <c r="A24999" s="9">
        <f t="shared" si="1"/>
        <v>17999</v>
      </c>
      <c r="B24999" s="12" t="s">
        <v>15383</v>
      </c>
      <c r="C24999" s="13" t="s">
        <v>420</v>
      </c>
    </row>
    <row r="25000">
      <c r="A25000" s="9">
        <f t="shared" si="1"/>
        <v>17999</v>
      </c>
      <c r="B25000" s="12" t="s">
        <v>15383</v>
      </c>
      <c r="C25000" s="6" t="s">
        <v>23672</v>
      </c>
    </row>
    <row r="25001">
      <c r="A25001" s="9">
        <f t="shared" si="1"/>
        <v>18000</v>
      </c>
      <c r="B25001" s="12" t="s">
        <v>15384</v>
      </c>
      <c r="C25001" s="13" t="s">
        <v>420</v>
      </c>
    </row>
    <row r="25002">
      <c r="A25002" s="9">
        <f t="shared" si="1"/>
        <v>18000</v>
      </c>
      <c r="B25002" s="12" t="s">
        <v>15384</v>
      </c>
      <c r="C25002" s="6" t="s">
        <v>23672</v>
      </c>
    </row>
    <row r="25003">
      <c r="A25003" s="9">
        <f t="shared" si="1"/>
        <v>18001</v>
      </c>
      <c r="B25003" s="12" t="s">
        <v>15385</v>
      </c>
      <c r="C25003" s="13" t="s">
        <v>420</v>
      </c>
    </row>
    <row r="25004">
      <c r="A25004" s="9">
        <f t="shared" si="1"/>
        <v>18001</v>
      </c>
      <c r="B25004" s="12" t="s">
        <v>15385</v>
      </c>
      <c r="C25004" s="6" t="s">
        <v>23672</v>
      </c>
    </row>
    <row r="25005">
      <c r="A25005" s="9">
        <f t="shared" si="1"/>
        <v>18002</v>
      </c>
      <c r="B25005" s="5" t="s">
        <v>15386</v>
      </c>
      <c r="C25005" s="6" t="s">
        <v>420</v>
      </c>
    </row>
    <row r="25006">
      <c r="A25006" s="9">
        <f t="shared" si="1"/>
        <v>18002</v>
      </c>
      <c r="B25006" s="5" t="s">
        <v>15386</v>
      </c>
      <c r="C25006" s="6" t="s">
        <v>23672</v>
      </c>
    </row>
    <row r="25007">
      <c r="A25007" s="9">
        <f t="shared" si="1"/>
        <v>18003</v>
      </c>
      <c r="B25007" s="5" t="s">
        <v>15387</v>
      </c>
      <c r="C25007" s="6" t="s">
        <v>1223</v>
      </c>
    </row>
    <row r="25008">
      <c r="A25008" s="9">
        <f t="shared" si="1"/>
        <v>18004</v>
      </c>
      <c r="B25008" s="8" t="s">
        <v>15388</v>
      </c>
      <c r="C25008" s="9" t="s">
        <v>616</v>
      </c>
    </row>
    <row r="25009">
      <c r="A25009" s="9">
        <f t="shared" si="1"/>
        <v>18005</v>
      </c>
      <c r="B25009" s="5" t="s">
        <v>15389</v>
      </c>
      <c r="C25009" s="6" t="s">
        <v>328</v>
      </c>
    </row>
    <row r="25010">
      <c r="A25010" s="9">
        <f t="shared" si="1"/>
        <v>18005</v>
      </c>
      <c r="B25010" s="5" t="s">
        <v>15389</v>
      </c>
      <c r="C25010" s="6" t="s">
        <v>23637</v>
      </c>
    </row>
    <row r="25011">
      <c r="A25011" s="9">
        <f t="shared" si="1"/>
        <v>18006</v>
      </c>
      <c r="B25011" s="8" t="s">
        <v>15390</v>
      </c>
      <c r="C25011" s="6" t="s">
        <v>59</v>
      </c>
    </row>
    <row r="25012">
      <c r="A25012" s="9">
        <f t="shared" si="1"/>
        <v>18007</v>
      </c>
      <c r="B25012" s="25" t="s">
        <v>26499</v>
      </c>
      <c r="C25012" s="26" t="s">
        <v>10122</v>
      </c>
    </row>
    <row r="25013">
      <c r="A25013" s="9">
        <f t="shared" si="1"/>
        <v>18007</v>
      </c>
      <c r="B25013" s="25" t="s">
        <v>26499</v>
      </c>
      <c r="C25013" s="26" t="s">
        <v>399</v>
      </c>
    </row>
    <row r="25014">
      <c r="A25014" s="9">
        <f t="shared" si="1"/>
        <v>18007</v>
      </c>
      <c r="B25014" s="27" t="s">
        <v>26499</v>
      </c>
      <c r="C25014" s="28" t="s">
        <v>23637</v>
      </c>
    </row>
    <row r="25015">
      <c r="A25015" s="9">
        <f t="shared" si="1"/>
        <v>18008</v>
      </c>
      <c r="B25015" s="8" t="s">
        <v>15391</v>
      </c>
      <c r="C25015" s="9" t="s">
        <v>88</v>
      </c>
    </row>
    <row r="25016">
      <c r="A25016" s="9">
        <f t="shared" si="1"/>
        <v>18009</v>
      </c>
      <c r="B25016" s="5" t="s">
        <v>15392</v>
      </c>
      <c r="C25016" s="6" t="s">
        <v>656</v>
      </c>
    </row>
    <row r="25017">
      <c r="A25017" s="9">
        <f t="shared" si="1"/>
        <v>18009</v>
      </c>
      <c r="B25017" s="5" t="s">
        <v>15392</v>
      </c>
      <c r="C25017" s="6" t="s">
        <v>23628</v>
      </c>
    </row>
    <row r="25018">
      <c r="A25018" s="9">
        <f t="shared" si="1"/>
        <v>18010</v>
      </c>
      <c r="B25018" s="5" t="s">
        <v>15393</v>
      </c>
      <c r="C25018" s="17" t="s">
        <v>1470</v>
      </c>
    </row>
    <row r="25019">
      <c r="A25019" s="9">
        <f t="shared" si="1"/>
        <v>18011</v>
      </c>
      <c r="B25019" s="5" t="s">
        <v>15394</v>
      </c>
      <c r="C25019" s="6" t="s">
        <v>683</v>
      </c>
    </row>
    <row r="25020">
      <c r="A25020" s="9">
        <f t="shared" si="1"/>
        <v>18011</v>
      </c>
      <c r="B25020" s="37" t="s">
        <v>15394</v>
      </c>
      <c r="C25020" s="28" t="s">
        <v>23633</v>
      </c>
    </row>
    <row r="25021">
      <c r="A25021" s="9">
        <f t="shared" si="1"/>
        <v>18012</v>
      </c>
      <c r="B25021" s="8" t="s">
        <v>15395</v>
      </c>
      <c r="C25021" s="9" t="s">
        <v>40</v>
      </c>
    </row>
    <row r="25022">
      <c r="A25022" s="9">
        <f t="shared" si="1"/>
        <v>18013</v>
      </c>
      <c r="B25022" s="8" t="s">
        <v>15396</v>
      </c>
      <c r="C25022" s="9" t="s">
        <v>1042</v>
      </c>
    </row>
    <row r="25023">
      <c r="A25023" s="9">
        <f t="shared" si="1"/>
        <v>18014</v>
      </c>
      <c r="B25023" s="5" t="s">
        <v>15397</v>
      </c>
      <c r="C25023" s="6" t="s">
        <v>1369</v>
      </c>
    </row>
    <row r="25024">
      <c r="A25024" s="9">
        <f t="shared" si="1"/>
        <v>18015</v>
      </c>
      <c r="B25024" s="5" t="s">
        <v>15398</v>
      </c>
      <c r="C25024" s="6" t="s">
        <v>731</v>
      </c>
    </row>
    <row r="25025">
      <c r="A25025" s="9">
        <f t="shared" si="1"/>
        <v>18016</v>
      </c>
      <c r="B25025" s="5" t="s">
        <v>15399</v>
      </c>
      <c r="C25025" s="6" t="s">
        <v>15</v>
      </c>
    </row>
    <row r="25026">
      <c r="A25026" s="9">
        <f t="shared" si="1"/>
        <v>18017</v>
      </c>
      <c r="B25026" s="8" t="s">
        <v>15400</v>
      </c>
      <c r="C25026" s="9" t="s">
        <v>547</v>
      </c>
    </row>
    <row r="25027">
      <c r="A25027" s="9">
        <f t="shared" si="1"/>
        <v>18018</v>
      </c>
      <c r="B25027" s="5" t="s">
        <v>15401</v>
      </c>
      <c r="C25027" s="6" t="s">
        <v>356</v>
      </c>
    </row>
    <row r="25028">
      <c r="A25028" s="9">
        <f t="shared" si="1"/>
        <v>18019</v>
      </c>
      <c r="B25028" s="8" t="s">
        <v>15402</v>
      </c>
      <c r="C25028" s="9" t="s">
        <v>188</v>
      </c>
    </row>
    <row r="25029">
      <c r="A25029" s="9">
        <f t="shared" si="1"/>
        <v>18020</v>
      </c>
      <c r="B25029" s="5" t="s">
        <v>15403</v>
      </c>
      <c r="C25029" s="6" t="s">
        <v>1856</v>
      </c>
    </row>
    <row r="25030">
      <c r="A25030" s="9">
        <f t="shared" si="1"/>
        <v>18021</v>
      </c>
      <c r="B25030" s="8" t="s">
        <v>15404</v>
      </c>
      <c r="C25030" s="9" t="s">
        <v>1042</v>
      </c>
    </row>
    <row r="25031">
      <c r="A25031" s="9">
        <f t="shared" si="1"/>
        <v>18022</v>
      </c>
      <c r="B25031" s="25" t="s">
        <v>26500</v>
      </c>
      <c r="C25031" s="26" t="s">
        <v>23632</v>
      </c>
    </row>
    <row r="25032">
      <c r="A25032" s="9">
        <f t="shared" si="1"/>
        <v>18022</v>
      </c>
      <c r="B25032" s="27" t="s">
        <v>26500</v>
      </c>
      <c r="C25032" s="28" t="s">
        <v>23633</v>
      </c>
    </row>
    <row r="25033">
      <c r="A25033" s="9">
        <f t="shared" si="1"/>
        <v>18023</v>
      </c>
      <c r="B25033" s="25" t="s">
        <v>26501</v>
      </c>
      <c r="C25033" s="26" t="s">
        <v>23632</v>
      </c>
    </row>
    <row r="25034">
      <c r="A25034" s="9">
        <f t="shared" si="1"/>
        <v>18023</v>
      </c>
      <c r="B25034" s="27" t="s">
        <v>26501</v>
      </c>
      <c r="C25034" s="28" t="s">
        <v>23633</v>
      </c>
    </row>
    <row r="25035">
      <c r="A25035" s="9">
        <f t="shared" si="1"/>
        <v>18024</v>
      </c>
      <c r="B25035" s="25" t="s">
        <v>26502</v>
      </c>
      <c r="C25035" s="26" t="s">
        <v>23632</v>
      </c>
    </row>
    <row r="25036">
      <c r="A25036" s="9">
        <f t="shared" si="1"/>
        <v>18024</v>
      </c>
      <c r="B25036" s="27" t="s">
        <v>26502</v>
      </c>
      <c r="C25036" s="28" t="s">
        <v>23633</v>
      </c>
    </row>
    <row r="25037">
      <c r="A25037" s="9">
        <f t="shared" si="1"/>
        <v>18025</v>
      </c>
      <c r="B25037" s="25" t="s">
        <v>26503</v>
      </c>
      <c r="C25037" s="26" t="s">
        <v>23632</v>
      </c>
    </row>
    <row r="25038">
      <c r="A25038" s="9">
        <f t="shared" si="1"/>
        <v>18025</v>
      </c>
      <c r="B25038" s="27" t="s">
        <v>26503</v>
      </c>
      <c r="C25038" s="28" t="s">
        <v>23633</v>
      </c>
    </row>
    <row r="25039">
      <c r="A25039" s="9">
        <f t="shared" si="1"/>
        <v>18026</v>
      </c>
      <c r="B25039" s="5" t="s">
        <v>15405</v>
      </c>
      <c r="C25039" s="6" t="s">
        <v>62</v>
      </c>
    </row>
    <row r="25040">
      <c r="A25040" s="9">
        <f t="shared" si="1"/>
        <v>18026</v>
      </c>
      <c r="B25040" s="5" t="s">
        <v>15405</v>
      </c>
      <c r="C25040" s="6" t="s">
        <v>23628</v>
      </c>
    </row>
    <row r="25041">
      <c r="A25041" s="9">
        <f t="shared" si="1"/>
        <v>18027</v>
      </c>
      <c r="B25041" s="5" t="s">
        <v>15406</v>
      </c>
      <c r="C25041" s="6" t="s">
        <v>683</v>
      </c>
    </row>
    <row r="25042">
      <c r="A25042" s="9">
        <f t="shared" si="1"/>
        <v>18027</v>
      </c>
      <c r="B25042" s="37" t="s">
        <v>15406</v>
      </c>
      <c r="C25042" s="28" t="s">
        <v>23633</v>
      </c>
    </row>
    <row r="25043">
      <c r="A25043" s="9">
        <f t="shared" si="1"/>
        <v>18028</v>
      </c>
      <c r="B25043" s="5" t="s">
        <v>15407</v>
      </c>
      <c r="C25043" s="6" t="s">
        <v>683</v>
      </c>
    </row>
    <row r="25044">
      <c r="A25044" s="9">
        <f t="shared" si="1"/>
        <v>18028</v>
      </c>
      <c r="B25044" s="37" t="s">
        <v>15407</v>
      </c>
      <c r="C25044" s="28" t="s">
        <v>23633</v>
      </c>
    </row>
    <row r="25045">
      <c r="A25045" s="9">
        <f t="shared" si="1"/>
        <v>18029</v>
      </c>
      <c r="B25045" s="5" t="s">
        <v>15408</v>
      </c>
      <c r="C25045" s="6" t="s">
        <v>714</v>
      </c>
    </row>
    <row r="25046">
      <c r="A25046" s="9">
        <f t="shared" si="1"/>
        <v>18029</v>
      </c>
      <c r="B25046" s="5" t="s">
        <v>15408</v>
      </c>
      <c r="C25046" s="6" t="s">
        <v>23672</v>
      </c>
    </row>
    <row r="25047">
      <c r="A25047" s="9">
        <f t="shared" si="1"/>
        <v>18030</v>
      </c>
      <c r="B25047" s="8" t="s">
        <v>15409</v>
      </c>
      <c r="C25047" s="9" t="s">
        <v>188</v>
      </c>
    </row>
    <row r="25048">
      <c r="A25048" s="9">
        <f t="shared" si="1"/>
        <v>18031</v>
      </c>
      <c r="B25048" s="8" t="s">
        <v>15410</v>
      </c>
      <c r="C25048" s="9" t="s">
        <v>162</v>
      </c>
    </row>
    <row r="25049">
      <c r="A25049" s="9">
        <f t="shared" si="1"/>
        <v>18032</v>
      </c>
      <c r="B25049" s="8" t="s">
        <v>15411</v>
      </c>
      <c r="C25049" s="9" t="s">
        <v>162</v>
      </c>
    </row>
    <row r="25050">
      <c r="A25050" s="9">
        <f t="shared" si="1"/>
        <v>18033</v>
      </c>
      <c r="B25050" s="8" t="s">
        <v>15412</v>
      </c>
      <c r="C25050" s="9" t="s">
        <v>40</v>
      </c>
    </row>
    <row r="25051">
      <c r="A25051" s="9">
        <f t="shared" si="1"/>
        <v>18034</v>
      </c>
      <c r="B25051" s="8" t="s">
        <v>15413</v>
      </c>
      <c r="C25051" s="9" t="s">
        <v>142</v>
      </c>
    </row>
    <row r="25052">
      <c r="A25052" s="9">
        <f t="shared" si="1"/>
        <v>18034</v>
      </c>
      <c r="B25052" s="8" t="s">
        <v>15413</v>
      </c>
      <c r="C25052" s="9" t="s">
        <v>25</v>
      </c>
    </row>
    <row r="25053">
      <c r="A25053" s="9">
        <f t="shared" si="1"/>
        <v>18035</v>
      </c>
      <c r="B25053" s="8" t="s">
        <v>15414</v>
      </c>
      <c r="C25053" s="9" t="s">
        <v>162</v>
      </c>
    </row>
    <row r="25054">
      <c r="A25054" s="9">
        <f t="shared" si="1"/>
        <v>18035</v>
      </c>
      <c r="B25054" s="8" t="s">
        <v>15414</v>
      </c>
      <c r="C25054" s="9" t="s">
        <v>142</v>
      </c>
    </row>
    <row r="25055">
      <c r="A25055" s="9">
        <f t="shared" si="1"/>
        <v>18036</v>
      </c>
      <c r="B25055" s="8" t="s">
        <v>15415</v>
      </c>
      <c r="C25055" s="9" t="s">
        <v>177</v>
      </c>
    </row>
    <row r="25056">
      <c r="A25056" s="9">
        <f t="shared" si="1"/>
        <v>18037</v>
      </c>
      <c r="B25056" s="8" t="s">
        <v>15416</v>
      </c>
      <c r="C25056" s="9" t="s">
        <v>162</v>
      </c>
    </row>
    <row r="25057">
      <c r="A25057" s="9">
        <f t="shared" si="1"/>
        <v>18037</v>
      </c>
      <c r="B25057" s="8" t="s">
        <v>15416</v>
      </c>
      <c r="C25057" s="9" t="s">
        <v>142</v>
      </c>
    </row>
    <row r="25058">
      <c r="A25058" s="9">
        <f t="shared" si="1"/>
        <v>18038</v>
      </c>
      <c r="B25058" s="25" t="s">
        <v>26504</v>
      </c>
      <c r="C25058" s="26" t="s">
        <v>23653</v>
      </c>
    </row>
    <row r="25059">
      <c r="A25059" s="9">
        <f t="shared" si="1"/>
        <v>18039</v>
      </c>
      <c r="B25059" s="8" t="s">
        <v>15417</v>
      </c>
      <c r="C25059" s="9" t="s">
        <v>162</v>
      </c>
    </row>
    <row r="25060">
      <c r="A25060" s="9">
        <f t="shared" si="1"/>
        <v>18040</v>
      </c>
      <c r="B25060" s="8" t="s">
        <v>15418</v>
      </c>
      <c r="C25060" s="9" t="s">
        <v>25</v>
      </c>
    </row>
    <row r="25061">
      <c r="A25061" s="9">
        <f t="shared" si="1"/>
        <v>18041</v>
      </c>
      <c r="B25061" s="8" t="s">
        <v>15419</v>
      </c>
      <c r="C25061" s="9" t="s">
        <v>177</v>
      </c>
    </row>
    <row r="25062">
      <c r="A25062" s="9">
        <f t="shared" si="1"/>
        <v>18041</v>
      </c>
      <c r="B25062" s="8" t="s">
        <v>15419</v>
      </c>
      <c r="C25062" s="9" t="s">
        <v>25</v>
      </c>
    </row>
    <row r="25063">
      <c r="A25063" s="9">
        <f t="shared" si="1"/>
        <v>18042</v>
      </c>
      <c r="B25063" s="8" t="s">
        <v>15420</v>
      </c>
      <c r="C25063" s="9" t="s">
        <v>40</v>
      </c>
    </row>
    <row r="25064">
      <c r="A25064" s="9">
        <f t="shared" si="1"/>
        <v>18043</v>
      </c>
      <c r="B25064" s="8" t="s">
        <v>15421</v>
      </c>
      <c r="C25064" s="9" t="s">
        <v>177</v>
      </c>
    </row>
    <row r="25065">
      <c r="A25065" s="9">
        <f t="shared" si="1"/>
        <v>18044</v>
      </c>
      <c r="B25065" s="8" t="s">
        <v>15422</v>
      </c>
      <c r="C25065" s="9" t="s">
        <v>40</v>
      </c>
    </row>
    <row r="25066">
      <c r="A25066" s="9">
        <f t="shared" si="1"/>
        <v>18045</v>
      </c>
      <c r="B25066" s="5" t="s">
        <v>15423</v>
      </c>
      <c r="C25066" s="6" t="s">
        <v>656</v>
      </c>
    </row>
    <row r="25067">
      <c r="A25067" s="9">
        <f t="shared" si="1"/>
        <v>18045</v>
      </c>
      <c r="B25067" s="5" t="s">
        <v>15423</v>
      </c>
      <c r="C25067" s="6" t="s">
        <v>40</v>
      </c>
    </row>
    <row r="25068">
      <c r="A25068" s="9">
        <f t="shared" si="1"/>
        <v>18045</v>
      </c>
      <c r="B25068" s="5" t="s">
        <v>15423</v>
      </c>
      <c r="C25068" s="6" t="s">
        <v>23628</v>
      </c>
    </row>
    <row r="25069">
      <c r="A25069" s="9">
        <f t="shared" si="1"/>
        <v>18046</v>
      </c>
      <c r="B25069" s="8" t="s">
        <v>15424</v>
      </c>
      <c r="C25069" s="9" t="s">
        <v>399</v>
      </c>
    </row>
    <row r="25070">
      <c r="A25070" s="9">
        <f t="shared" si="1"/>
        <v>18047</v>
      </c>
      <c r="B25070" s="8" t="s">
        <v>15425</v>
      </c>
      <c r="C25070" s="9" t="s">
        <v>60</v>
      </c>
    </row>
    <row r="25071">
      <c r="A25071" s="9">
        <f t="shared" si="1"/>
        <v>18047</v>
      </c>
      <c r="B25071" s="8" t="s">
        <v>15425</v>
      </c>
      <c r="C25071" s="9" t="s">
        <v>162</v>
      </c>
    </row>
    <row r="25072">
      <c r="A25072" s="9">
        <f t="shared" si="1"/>
        <v>18048</v>
      </c>
      <c r="B25072" s="8" t="s">
        <v>15426</v>
      </c>
      <c r="C25072" s="9" t="s">
        <v>25</v>
      </c>
    </row>
    <row r="25073">
      <c r="A25073" s="9">
        <f t="shared" si="1"/>
        <v>18049</v>
      </c>
      <c r="B25073" s="8" t="s">
        <v>15427</v>
      </c>
      <c r="C25073" s="9" t="s">
        <v>177</v>
      </c>
    </row>
    <row r="25074">
      <c r="A25074" s="9">
        <f t="shared" si="1"/>
        <v>18050</v>
      </c>
      <c r="B25074" s="8" t="s">
        <v>15428</v>
      </c>
      <c r="C25074" s="9" t="s">
        <v>162</v>
      </c>
    </row>
    <row r="25075">
      <c r="A25075" s="9">
        <f t="shared" si="1"/>
        <v>18050</v>
      </c>
      <c r="B25075" s="8" t="s">
        <v>15428</v>
      </c>
      <c r="C25075" s="9" t="s">
        <v>24</v>
      </c>
    </row>
    <row r="25076">
      <c r="A25076" s="9">
        <f t="shared" si="1"/>
        <v>18050</v>
      </c>
      <c r="B25076" s="8" t="s">
        <v>15428</v>
      </c>
      <c r="C25076" s="9" t="s">
        <v>25</v>
      </c>
    </row>
    <row r="25077">
      <c r="A25077" s="9">
        <f t="shared" si="1"/>
        <v>18051</v>
      </c>
      <c r="B25077" s="8" t="s">
        <v>15429</v>
      </c>
      <c r="C25077" s="9" t="s">
        <v>25</v>
      </c>
    </row>
    <row r="25078">
      <c r="A25078" s="9">
        <f t="shared" si="1"/>
        <v>18052</v>
      </c>
      <c r="B25078" s="8" t="s">
        <v>15430</v>
      </c>
      <c r="C25078" s="9" t="s">
        <v>25</v>
      </c>
    </row>
    <row r="25079">
      <c r="A25079" s="9">
        <f t="shared" si="1"/>
        <v>18053</v>
      </c>
      <c r="B25079" s="8" t="s">
        <v>15431</v>
      </c>
      <c r="C25079" s="9" t="s">
        <v>177</v>
      </c>
    </row>
    <row r="25080">
      <c r="A25080" s="9">
        <f t="shared" si="1"/>
        <v>18053</v>
      </c>
      <c r="B25080" s="8" t="s">
        <v>15431</v>
      </c>
      <c r="C25080" s="9" t="s">
        <v>25</v>
      </c>
    </row>
    <row r="25081">
      <c r="A25081" s="9">
        <f t="shared" si="1"/>
        <v>18054</v>
      </c>
      <c r="B25081" s="8" t="s">
        <v>15432</v>
      </c>
      <c r="C25081" s="9" t="s">
        <v>845</v>
      </c>
    </row>
    <row r="25082">
      <c r="A25082" s="9">
        <f t="shared" si="1"/>
        <v>18055</v>
      </c>
      <c r="B25082" s="8" t="s">
        <v>15433</v>
      </c>
      <c r="C25082" s="9" t="s">
        <v>177</v>
      </c>
    </row>
    <row r="25083">
      <c r="A25083" s="9">
        <f t="shared" si="1"/>
        <v>18055</v>
      </c>
      <c r="B25083" s="8" t="s">
        <v>15433</v>
      </c>
      <c r="C25083" s="9" t="s">
        <v>25</v>
      </c>
    </row>
    <row r="25084">
      <c r="A25084" s="9">
        <f t="shared" si="1"/>
        <v>18055</v>
      </c>
      <c r="B25084" s="8" t="s">
        <v>15433</v>
      </c>
      <c r="C25084" s="9" t="s">
        <v>162</v>
      </c>
    </row>
    <row r="25085">
      <c r="A25085" s="9">
        <f t="shared" si="1"/>
        <v>18056</v>
      </c>
      <c r="B25085" s="5" t="s">
        <v>15434</v>
      </c>
      <c r="C25085" s="6" t="s">
        <v>313</v>
      </c>
    </row>
    <row r="25086">
      <c r="A25086" s="9">
        <f t="shared" si="1"/>
        <v>18056</v>
      </c>
      <c r="B25086" s="5" t="s">
        <v>15434</v>
      </c>
      <c r="C25086" s="6" t="s">
        <v>1007</v>
      </c>
    </row>
    <row r="25087">
      <c r="A25087" s="9">
        <f t="shared" si="1"/>
        <v>18057</v>
      </c>
      <c r="B25087" s="5" t="s">
        <v>15435</v>
      </c>
      <c r="C25087" s="6" t="s">
        <v>1369</v>
      </c>
    </row>
    <row r="25088">
      <c r="A25088" s="9">
        <f t="shared" si="1"/>
        <v>18058</v>
      </c>
      <c r="B25088" s="8" t="s">
        <v>15436</v>
      </c>
      <c r="C25088" s="9" t="s">
        <v>25</v>
      </c>
    </row>
    <row r="25089">
      <c r="A25089" s="9">
        <f t="shared" si="1"/>
        <v>18059</v>
      </c>
      <c r="B25089" s="8" t="s">
        <v>15437</v>
      </c>
      <c r="C25089" s="9" t="s">
        <v>177</v>
      </c>
    </row>
    <row r="25090">
      <c r="A25090" s="9">
        <f t="shared" si="1"/>
        <v>18059</v>
      </c>
      <c r="B25090" s="8" t="s">
        <v>15437</v>
      </c>
      <c r="C25090" s="9" t="s">
        <v>25</v>
      </c>
    </row>
    <row r="25091">
      <c r="A25091" s="9">
        <f t="shared" si="1"/>
        <v>18059</v>
      </c>
      <c r="B25091" s="8" t="s">
        <v>15437</v>
      </c>
      <c r="C25091" s="9" t="s">
        <v>616</v>
      </c>
    </row>
    <row r="25092">
      <c r="A25092" s="9">
        <f t="shared" si="1"/>
        <v>18060</v>
      </c>
      <c r="B25092" s="5" t="s">
        <v>15438</v>
      </c>
      <c r="C25092" s="6" t="s">
        <v>313</v>
      </c>
    </row>
    <row r="25093">
      <c r="A25093" s="9">
        <f t="shared" si="1"/>
        <v>18060</v>
      </c>
      <c r="B25093" s="5" t="s">
        <v>15438</v>
      </c>
      <c r="C25093" s="6" t="s">
        <v>142</v>
      </c>
    </row>
    <row r="25094">
      <c r="A25094" s="9">
        <f t="shared" si="1"/>
        <v>18061</v>
      </c>
      <c r="B25094" s="5" t="s">
        <v>15439</v>
      </c>
      <c r="C25094" s="6" t="s">
        <v>1007</v>
      </c>
    </row>
    <row r="25095">
      <c r="A25095" s="9">
        <f t="shared" si="1"/>
        <v>18061</v>
      </c>
      <c r="B25095" s="5" t="s">
        <v>15439</v>
      </c>
      <c r="C25095" s="6" t="s">
        <v>313</v>
      </c>
    </row>
    <row r="25096">
      <c r="A25096" s="9">
        <f t="shared" si="1"/>
        <v>18062</v>
      </c>
      <c r="B25096" s="8" t="s">
        <v>15440</v>
      </c>
      <c r="C25096" s="9" t="s">
        <v>142</v>
      </c>
    </row>
    <row r="25097">
      <c r="A25097" s="9">
        <f t="shared" si="1"/>
        <v>18063</v>
      </c>
      <c r="B25097" s="8" t="s">
        <v>15441</v>
      </c>
      <c r="C25097" s="9" t="s">
        <v>177</v>
      </c>
    </row>
    <row r="25098">
      <c r="A25098" s="9">
        <f t="shared" si="1"/>
        <v>18064</v>
      </c>
      <c r="B25098" s="25" t="s">
        <v>26505</v>
      </c>
      <c r="C25098" s="26" t="s">
        <v>23761</v>
      </c>
    </row>
    <row r="25099">
      <c r="A25099" s="9">
        <f t="shared" si="1"/>
        <v>18065</v>
      </c>
      <c r="B25099" s="8" t="s">
        <v>15442</v>
      </c>
      <c r="C25099" s="9" t="s">
        <v>177</v>
      </c>
    </row>
    <row r="25100">
      <c r="A25100" s="9">
        <f t="shared" si="1"/>
        <v>18066</v>
      </c>
      <c r="B25100" s="8" t="s">
        <v>15443</v>
      </c>
      <c r="C25100" s="9" t="s">
        <v>177</v>
      </c>
    </row>
    <row r="25101">
      <c r="A25101" s="9">
        <f t="shared" si="1"/>
        <v>18066</v>
      </c>
      <c r="B25101" s="8" t="s">
        <v>15443</v>
      </c>
      <c r="C25101" s="9" t="s">
        <v>142</v>
      </c>
    </row>
    <row r="25102">
      <c r="A25102" s="9">
        <f t="shared" si="1"/>
        <v>18066</v>
      </c>
      <c r="B25102" s="8" t="s">
        <v>15443</v>
      </c>
      <c r="C25102" s="9" t="s">
        <v>54</v>
      </c>
    </row>
    <row r="25103">
      <c r="A25103" s="9">
        <f t="shared" si="1"/>
        <v>18067</v>
      </c>
      <c r="B25103" s="25" t="s">
        <v>26506</v>
      </c>
      <c r="C25103" s="26" t="s">
        <v>23817</v>
      </c>
    </row>
    <row r="25104">
      <c r="A25104" s="9">
        <f t="shared" si="1"/>
        <v>18068</v>
      </c>
      <c r="B25104" s="8" t="s">
        <v>15444</v>
      </c>
      <c r="C25104" s="6" t="s">
        <v>313</v>
      </c>
    </row>
    <row r="25105">
      <c r="A25105" s="9">
        <f t="shared" si="1"/>
        <v>18068</v>
      </c>
      <c r="B25105" s="8" t="s">
        <v>15444</v>
      </c>
      <c r="C25105" s="9" t="s">
        <v>60</v>
      </c>
    </row>
    <row r="25106">
      <c r="A25106" s="9">
        <f t="shared" si="1"/>
        <v>18069</v>
      </c>
      <c r="B25106" s="8" t="s">
        <v>15445</v>
      </c>
      <c r="C25106" s="9" t="s">
        <v>177</v>
      </c>
    </row>
    <row r="25107">
      <c r="A25107" s="9">
        <f t="shared" si="1"/>
        <v>18070</v>
      </c>
      <c r="B25107" s="8" t="s">
        <v>15446</v>
      </c>
      <c r="C25107" s="9" t="s">
        <v>177</v>
      </c>
    </row>
    <row r="25108">
      <c r="A25108" s="9">
        <f t="shared" si="1"/>
        <v>18071</v>
      </c>
      <c r="B25108" s="8" t="s">
        <v>15447</v>
      </c>
      <c r="C25108" s="9" t="s">
        <v>177</v>
      </c>
    </row>
    <row r="25109">
      <c r="A25109" s="9">
        <f t="shared" si="1"/>
        <v>18071</v>
      </c>
      <c r="B25109" s="8" t="s">
        <v>15447</v>
      </c>
      <c r="C25109" s="9" t="s">
        <v>25</v>
      </c>
    </row>
    <row r="25110">
      <c r="A25110" s="9">
        <f t="shared" si="1"/>
        <v>18071</v>
      </c>
      <c r="B25110" s="8" t="s">
        <v>15447</v>
      </c>
      <c r="C25110" s="9" t="s">
        <v>142</v>
      </c>
    </row>
    <row r="25111">
      <c r="A25111" s="9">
        <f t="shared" si="1"/>
        <v>18071</v>
      </c>
      <c r="B25111" s="8" t="s">
        <v>15447</v>
      </c>
      <c r="C25111" s="9" t="s">
        <v>616</v>
      </c>
    </row>
    <row r="25112">
      <c r="A25112" s="9">
        <f t="shared" si="1"/>
        <v>18072</v>
      </c>
      <c r="B25112" s="5" t="s">
        <v>15448</v>
      </c>
      <c r="C25112" s="6" t="s">
        <v>313</v>
      </c>
    </row>
    <row r="25113">
      <c r="A25113" s="9">
        <f t="shared" si="1"/>
        <v>18073</v>
      </c>
      <c r="B25113" s="25" t="s">
        <v>26507</v>
      </c>
      <c r="C25113" s="26" t="s">
        <v>672</v>
      </c>
    </row>
    <row r="25114">
      <c r="A25114" s="9">
        <f t="shared" si="1"/>
        <v>18073</v>
      </c>
      <c r="B25114" s="27" t="s">
        <v>26507</v>
      </c>
      <c r="C25114" s="28" t="s">
        <v>23637</v>
      </c>
    </row>
    <row r="25115">
      <c r="A25115" s="9">
        <f t="shared" si="1"/>
        <v>18074</v>
      </c>
      <c r="B25115" s="8" t="s">
        <v>15449</v>
      </c>
      <c r="C25115" s="9" t="s">
        <v>177</v>
      </c>
    </row>
    <row r="25116">
      <c r="A25116" s="9">
        <f t="shared" si="1"/>
        <v>18074</v>
      </c>
      <c r="B25116" s="8" t="s">
        <v>15449</v>
      </c>
      <c r="C25116" s="9" t="s">
        <v>25</v>
      </c>
    </row>
    <row r="25117">
      <c r="A25117" s="9">
        <f t="shared" si="1"/>
        <v>18075</v>
      </c>
      <c r="B25117" s="8" t="s">
        <v>15450</v>
      </c>
      <c r="C25117" s="9" t="s">
        <v>177</v>
      </c>
    </row>
    <row r="25118">
      <c r="A25118" s="9">
        <f t="shared" si="1"/>
        <v>18076</v>
      </c>
      <c r="B25118" s="8" t="s">
        <v>15451</v>
      </c>
      <c r="C25118" s="9" t="s">
        <v>162</v>
      </c>
    </row>
    <row r="25119">
      <c r="A25119" s="9">
        <f t="shared" si="1"/>
        <v>18077</v>
      </c>
      <c r="B25119" s="8" t="s">
        <v>15452</v>
      </c>
      <c r="C25119" s="6" t="s">
        <v>313</v>
      </c>
    </row>
    <row r="25120">
      <c r="A25120" s="9">
        <f t="shared" si="1"/>
        <v>18078</v>
      </c>
      <c r="B25120" s="5" t="s">
        <v>15453</v>
      </c>
      <c r="C25120" s="6" t="s">
        <v>313</v>
      </c>
    </row>
    <row r="25121">
      <c r="A25121" s="9">
        <f t="shared" si="1"/>
        <v>18078</v>
      </c>
      <c r="B25121" s="5" t="s">
        <v>15453</v>
      </c>
      <c r="C25121" s="6" t="s">
        <v>91</v>
      </c>
    </row>
    <row r="25122">
      <c r="A25122" s="9">
        <f t="shared" si="1"/>
        <v>18079</v>
      </c>
      <c r="B25122" s="8" t="s">
        <v>15454</v>
      </c>
      <c r="C25122" s="6" t="s">
        <v>313</v>
      </c>
    </row>
    <row r="25123">
      <c r="A25123" s="9">
        <f t="shared" si="1"/>
        <v>18079</v>
      </c>
      <c r="B25123" s="8" t="s">
        <v>15454</v>
      </c>
      <c r="C25123" s="9" t="s">
        <v>54</v>
      </c>
    </row>
    <row r="25124">
      <c r="A25124" s="9">
        <f t="shared" si="1"/>
        <v>18079</v>
      </c>
      <c r="B25124" s="8" t="s">
        <v>15454</v>
      </c>
      <c r="C25124" s="9" t="s">
        <v>25</v>
      </c>
    </row>
    <row r="25125">
      <c r="A25125" s="9">
        <f t="shared" si="1"/>
        <v>18080</v>
      </c>
      <c r="B25125" s="5" t="s">
        <v>15455</v>
      </c>
      <c r="C25125" s="6" t="s">
        <v>313</v>
      </c>
    </row>
    <row r="25126">
      <c r="A25126" s="9">
        <f t="shared" si="1"/>
        <v>18081</v>
      </c>
      <c r="B25126" s="8" t="s">
        <v>15456</v>
      </c>
      <c r="C25126" s="9" t="s">
        <v>416</v>
      </c>
    </row>
    <row r="25127">
      <c r="A25127" s="9">
        <f t="shared" si="1"/>
        <v>18082</v>
      </c>
      <c r="B25127" s="8" t="s">
        <v>15457</v>
      </c>
      <c r="C25127" s="9" t="s">
        <v>893</v>
      </c>
    </row>
    <row r="25128">
      <c r="A25128" s="9">
        <f t="shared" si="1"/>
        <v>18083</v>
      </c>
      <c r="B25128" s="5" t="s">
        <v>15458</v>
      </c>
      <c r="C25128" s="6" t="s">
        <v>324</v>
      </c>
    </row>
    <row r="25129">
      <c r="A25129" s="9">
        <f t="shared" si="1"/>
        <v>18083</v>
      </c>
      <c r="B25129" s="5" t="s">
        <v>15458</v>
      </c>
      <c r="C25129" s="6" t="s">
        <v>23637</v>
      </c>
    </row>
    <row r="25130">
      <c r="A25130" s="9">
        <f t="shared" si="1"/>
        <v>18084</v>
      </c>
      <c r="B25130" s="5" t="s">
        <v>15459</v>
      </c>
      <c r="C25130" s="6" t="s">
        <v>15</v>
      </c>
    </row>
    <row r="25131">
      <c r="A25131" s="9">
        <f t="shared" si="1"/>
        <v>18085</v>
      </c>
      <c r="B25131" s="5" t="s">
        <v>15460</v>
      </c>
      <c r="C25131" s="6" t="s">
        <v>1248</v>
      </c>
    </row>
    <row r="25132">
      <c r="A25132" s="9">
        <f t="shared" si="1"/>
        <v>18086</v>
      </c>
      <c r="B25132" s="5" t="s">
        <v>15461</v>
      </c>
      <c r="C25132" s="6" t="s">
        <v>27</v>
      </c>
    </row>
    <row r="25133">
      <c r="A25133" s="9">
        <f t="shared" si="1"/>
        <v>18087</v>
      </c>
      <c r="B25133" s="8" t="s">
        <v>15462</v>
      </c>
      <c r="C25133" s="9" t="s">
        <v>46</v>
      </c>
    </row>
    <row r="25134">
      <c r="A25134" s="9">
        <f t="shared" si="1"/>
        <v>18088</v>
      </c>
      <c r="B25134" s="5" t="s">
        <v>15463</v>
      </c>
      <c r="C25134" s="6" t="s">
        <v>4</v>
      </c>
    </row>
    <row r="25135">
      <c r="A25135" s="9">
        <f t="shared" si="1"/>
        <v>18089</v>
      </c>
      <c r="B25135" s="5" t="s">
        <v>15464</v>
      </c>
      <c r="C25135" s="6" t="s">
        <v>4</v>
      </c>
    </row>
    <row r="25136">
      <c r="A25136" s="9">
        <f t="shared" si="1"/>
        <v>18090</v>
      </c>
      <c r="B25136" s="5" t="s">
        <v>15465</v>
      </c>
      <c r="C25136" s="6" t="s">
        <v>74</v>
      </c>
    </row>
    <row r="25137">
      <c r="A25137" s="9">
        <f t="shared" si="1"/>
        <v>18091</v>
      </c>
      <c r="B25137" s="5" t="s">
        <v>15466</v>
      </c>
      <c r="C25137" s="6" t="s">
        <v>74</v>
      </c>
    </row>
    <row r="25138">
      <c r="A25138" s="9">
        <f t="shared" si="1"/>
        <v>18092</v>
      </c>
      <c r="B25138" s="5" t="s">
        <v>15467</v>
      </c>
      <c r="C25138" s="6" t="s">
        <v>612</v>
      </c>
    </row>
    <row r="25139">
      <c r="A25139" s="9">
        <f t="shared" si="1"/>
        <v>18093</v>
      </c>
      <c r="B25139" s="5" t="s">
        <v>15468</v>
      </c>
      <c r="C25139" s="6" t="s">
        <v>367</v>
      </c>
    </row>
    <row r="25140">
      <c r="A25140" s="9">
        <f t="shared" si="1"/>
        <v>18094</v>
      </c>
      <c r="B25140" s="5" t="s">
        <v>15469</v>
      </c>
      <c r="C25140" s="6" t="s">
        <v>80</v>
      </c>
    </row>
    <row r="25141">
      <c r="A25141" s="9">
        <f t="shared" si="1"/>
        <v>18095</v>
      </c>
      <c r="B25141" s="8" t="s">
        <v>15470</v>
      </c>
      <c r="C25141" s="9" t="s">
        <v>547</v>
      </c>
    </row>
    <row r="25142">
      <c r="A25142" s="9">
        <f t="shared" si="1"/>
        <v>18096</v>
      </c>
      <c r="B25142" s="25" t="s">
        <v>26508</v>
      </c>
      <c r="C25142" s="26" t="s">
        <v>23748</v>
      </c>
    </row>
    <row r="25143">
      <c r="A25143" s="9">
        <f t="shared" si="1"/>
        <v>18097</v>
      </c>
      <c r="B25143" s="25" t="s">
        <v>26509</v>
      </c>
      <c r="C25143" s="26" t="s">
        <v>23748</v>
      </c>
    </row>
    <row r="25144">
      <c r="A25144" s="9">
        <f t="shared" si="1"/>
        <v>18098</v>
      </c>
      <c r="B25144" s="5" t="s">
        <v>15471</v>
      </c>
      <c r="C25144" s="6" t="s">
        <v>610</v>
      </c>
    </row>
    <row r="25145">
      <c r="A25145" s="9">
        <f t="shared" si="1"/>
        <v>18099</v>
      </c>
      <c r="B25145" s="5" t="s">
        <v>15472</v>
      </c>
      <c r="C25145" s="6" t="s">
        <v>785</v>
      </c>
    </row>
    <row r="25146">
      <c r="A25146" s="9">
        <f t="shared" si="1"/>
        <v>18100</v>
      </c>
      <c r="B25146" s="25" t="s">
        <v>26510</v>
      </c>
      <c r="C25146" s="26" t="s">
        <v>487</v>
      </c>
    </row>
    <row r="25147">
      <c r="A25147" s="9">
        <f t="shared" si="1"/>
        <v>18100</v>
      </c>
      <c r="B25147" s="27" t="s">
        <v>26510</v>
      </c>
      <c r="C25147" s="28" t="s">
        <v>23637</v>
      </c>
    </row>
    <row r="25148">
      <c r="A25148" s="9">
        <f t="shared" si="1"/>
        <v>18101</v>
      </c>
      <c r="B25148" s="5" t="s">
        <v>15473</v>
      </c>
      <c r="C25148" s="6" t="s">
        <v>1040</v>
      </c>
    </row>
    <row r="25149">
      <c r="A25149" s="9">
        <f t="shared" si="1"/>
        <v>18102</v>
      </c>
      <c r="B25149" s="5" t="s">
        <v>15474</v>
      </c>
      <c r="C25149" s="6" t="s">
        <v>1394</v>
      </c>
    </row>
    <row r="25150">
      <c r="A25150" s="9">
        <f t="shared" si="1"/>
        <v>18103</v>
      </c>
      <c r="B25150" s="5" t="s">
        <v>15475</v>
      </c>
      <c r="C25150" s="6" t="s">
        <v>1120</v>
      </c>
    </row>
    <row r="25151">
      <c r="A25151" s="9">
        <f t="shared" si="1"/>
        <v>18104</v>
      </c>
      <c r="B25151" s="5" t="s">
        <v>15476</v>
      </c>
      <c r="C25151" s="6" t="s">
        <v>1120</v>
      </c>
    </row>
    <row r="25152">
      <c r="A25152" s="9">
        <f t="shared" si="1"/>
        <v>18105</v>
      </c>
      <c r="B25152" s="5" t="s">
        <v>15477</v>
      </c>
      <c r="C25152" s="6" t="s">
        <v>1120</v>
      </c>
    </row>
    <row r="25153">
      <c r="A25153" s="9">
        <f t="shared" si="1"/>
        <v>18106</v>
      </c>
      <c r="B25153" s="8" t="s">
        <v>15478</v>
      </c>
      <c r="C25153" s="9" t="s">
        <v>502</v>
      </c>
    </row>
    <row r="25154">
      <c r="A25154" s="9">
        <f t="shared" si="1"/>
        <v>18107</v>
      </c>
      <c r="B25154" s="5" t="s">
        <v>15479</v>
      </c>
      <c r="C25154" s="6" t="s">
        <v>426</v>
      </c>
    </row>
    <row r="25155">
      <c r="A25155" s="9">
        <f t="shared" si="1"/>
        <v>18108</v>
      </c>
      <c r="B25155" s="5" t="s">
        <v>15480</v>
      </c>
      <c r="C25155" s="6" t="s">
        <v>612</v>
      </c>
    </row>
    <row r="25156">
      <c r="A25156" s="9">
        <f t="shared" si="1"/>
        <v>18109</v>
      </c>
      <c r="B25156" s="8" t="s">
        <v>15481</v>
      </c>
      <c r="C25156" s="9" t="s">
        <v>142</v>
      </c>
    </row>
    <row r="25157">
      <c r="A25157" s="9">
        <f t="shared" si="1"/>
        <v>18110</v>
      </c>
      <c r="B25157" s="5" t="s">
        <v>15482</v>
      </c>
      <c r="C25157" s="6" t="s">
        <v>780</v>
      </c>
    </row>
    <row r="25158">
      <c r="A25158" s="9">
        <f t="shared" si="1"/>
        <v>18111</v>
      </c>
      <c r="B25158" s="8" t="s">
        <v>15483</v>
      </c>
      <c r="C25158" s="9" t="s">
        <v>88</v>
      </c>
    </row>
    <row r="25159">
      <c r="A25159" s="9">
        <f t="shared" si="1"/>
        <v>18112</v>
      </c>
      <c r="B25159" s="5" t="s">
        <v>15484</v>
      </c>
      <c r="C25159" s="6" t="s">
        <v>1223</v>
      </c>
    </row>
    <row r="25160">
      <c r="A25160" s="9">
        <f t="shared" si="1"/>
        <v>18113</v>
      </c>
      <c r="B25160" s="8" t="s">
        <v>15485</v>
      </c>
      <c r="C25160" s="9" t="s">
        <v>815</v>
      </c>
    </row>
    <row r="25161">
      <c r="A25161" s="9">
        <f t="shared" si="1"/>
        <v>18114</v>
      </c>
      <c r="B25161" s="8" t="s">
        <v>15486</v>
      </c>
      <c r="C25161" s="9" t="s">
        <v>64</v>
      </c>
    </row>
    <row r="25162">
      <c r="A25162" s="9">
        <f t="shared" si="1"/>
        <v>18115</v>
      </c>
      <c r="B25162" s="5" t="s">
        <v>15487</v>
      </c>
      <c r="C25162" s="6" t="s">
        <v>4</v>
      </c>
    </row>
    <row r="25163">
      <c r="A25163" s="9">
        <f t="shared" si="1"/>
        <v>18116</v>
      </c>
      <c r="B25163" s="5" t="s">
        <v>15488</v>
      </c>
      <c r="C25163" s="6" t="s">
        <v>20</v>
      </c>
    </row>
    <row r="25164">
      <c r="A25164" s="9">
        <f t="shared" si="1"/>
        <v>18117</v>
      </c>
      <c r="B25164" s="8" t="s">
        <v>15489</v>
      </c>
      <c r="C25164" s="9" t="s">
        <v>188</v>
      </c>
    </row>
    <row r="25165">
      <c r="A25165" s="9">
        <f t="shared" si="1"/>
        <v>18118</v>
      </c>
      <c r="B25165" s="8" t="s">
        <v>15490</v>
      </c>
      <c r="C25165" s="9" t="s">
        <v>117</v>
      </c>
    </row>
    <row r="25166">
      <c r="A25166" s="9">
        <f t="shared" si="1"/>
        <v>18119</v>
      </c>
      <c r="B25166" s="5" t="s">
        <v>15491</v>
      </c>
      <c r="C25166" s="6" t="s">
        <v>1620</v>
      </c>
    </row>
    <row r="25167">
      <c r="A25167" s="9">
        <f t="shared" si="1"/>
        <v>18120</v>
      </c>
      <c r="B25167" s="5" t="s">
        <v>15492</v>
      </c>
      <c r="C25167" s="6" t="s">
        <v>1260</v>
      </c>
    </row>
    <row r="25168">
      <c r="A25168" s="9">
        <f t="shared" si="1"/>
        <v>18121</v>
      </c>
      <c r="B25168" s="5" t="s">
        <v>15493</v>
      </c>
      <c r="C25168" s="6" t="s">
        <v>59</v>
      </c>
    </row>
    <row r="25169">
      <c r="A25169" s="9">
        <f t="shared" si="1"/>
        <v>18122</v>
      </c>
      <c r="B25169" s="5" t="s">
        <v>15494</v>
      </c>
      <c r="C25169" s="6" t="s">
        <v>48</v>
      </c>
    </row>
    <row r="25170">
      <c r="A25170" s="9">
        <f t="shared" si="1"/>
        <v>18123</v>
      </c>
      <c r="B25170" s="5" t="s">
        <v>15495</v>
      </c>
      <c r="C25170" s="6" t="s">
        <v>639</v>
      </c>
    </row>
    <row r="25171">
      <c r="A25171" s="9">
        <f t="shared" si="1"/>
        <v>18124</v>
      </c>
      <c r="B25171" s="5" t="s">
        <v>15496</v>
      </c>
      <c r="C25171" s="6" t="s">
        <v>1371</v>
      </c>
    </row>
    <row r="25172">
      <c r="A25172" s="9">
        <f t="shared" si="1"/>
        <v>18125</v>
      </c>
      <c r="B25172" s="5" t="s">
        <v>15497</v>
      </c>
      <c r="C25172" s="6" t="s">
        <v>367</v>
      </c>
    </row>
    <row r="25173">
      <c r="A25173" s="9">
        <f t="shared" si="1"/>
        <v>18126</v>
      </c>
      <c r="B25173" s="5" t="s">
        <v>15498</v>
      </c>
      <c r="C25173" s="6" t="s">
        <v>1376</v>
      </c>
    </row>
    <row r="25174">
      <c r="A25174" s="9">
        <f t="shared" si="1"/>
        <v>18126</v>
      </c>
      <c r="B25174" s="5" t="s">
        <v>15498</v>
      </c>
      <c r="C25174" s="6" t="s">
        <v>23628</v>
      </c>
    </row>
    <row r="25175">
      <c r="A25175" s="9">
        <f t="shared" si="1"/>
        <v>18127</v>
      </c>
      <c r="B25175" s="16" t="s">
        <v>15499</v>
      </c>
      <c r="C25175" s="6" t="s">
        <v>423</v>
      </c>
    </row>
    <row r="25176">
      <c r="A25176" s="9">
        <f t="shared" si="1"/>
        <v>18127</v>
      </c>
      <c r="B25176" s="8" t="s">
        <v>15499</v>
      </c>
      <c r="C25176" s="9" t="s">
        <v>64</v>
      </c>
    </row>
    <row r="25177">
      <c r="A25177" s="9">
        <f t="shared" si="1"/>
        <v>18127</v>
      </c>
      <c r="B25177" s="8" t="s">
        <v>15499</v>
      </c>
      <c r="C25177" s="9" t="s">
        <v>65</v>
      </c>
    </row>
    <row r="25178">
      <c r="A25178" s="9">
        <f t="shared" si="1"/>
        <v>18128</v>
      </c>
      <c r="B25178" s="8" t="s">
        <v>15500</v>
      </c>
      <c r="C25178" s="9" t="s">
        <v>42</v>
      </c>
    </row>
    <row r="25179">
      <c r="A25179" s="9">
        <f t="shared" si="1"/>
        <v>18129</v>
      </c>
      <c r="B25179" s="5" t="s">
        <v>15501</v>
      </c>
      <c r="C25179" s="6" t="s">
        <v>1223</v>
      </c>
    </row>
    <row r="25180">
      <c r="A25180" s="9">
        <f t="shared" si="1"/>
        <v>18130</v>
      </c>
      <c r="B25180" s="8" t="s">
        <v>15502</v>
      </c>
      <c r="C25180" s="6" t="s">
        <v>1012</v>
      </c>
    </row>
    <row r="25181">
      <c r="A25181" s="9">
        <f t="shared" si="1"/>
        <v>18131</v>
      </c>
      <c r="B25181" s="25" t="s">
        <v>26511</v>
      </c>
      <c r="C25181" s="26" t="s">
        <v>23761</v>
      </c>
    </row>
    <row r="25182">
      <c r="A25182" s="9">
        <f t="shared" si="1"/>
        <v>18132</v>
      </c>
      <c r="B25182" s="5" t="s">
        <v>15503</v>
      </c>
      <c r="C25182" s="6" t="s">
        <v>1620</v>
      </c>
    </row>
    <row r="25183">
      <c r="A25183" s="9">
        <f t="shared" si="1"/>
        <v>18133</v>
      </c>
      <c r="B25183" s="5" t="s">
        <v>15504</v>
      </c>
      <c r="C25183" s="6" t="s">
        <v>1207</v>
      </c>
    </row>
    <row r="25184">
      <c r="A25184" s="9">
        <f t="shared" si="1"/>
        <v>18134</v>
      </c>
      <c r="B25184" s="5" t="s">
        <v>15505</v>
      </c>
      <c r="C25184" s="6" t="s">
        <v>731</v>
      </c>
    </row>
    <row r="25185">
      <c r="A25185" s="9">
        <f t="shared" si="1"/>
        <v>18135</v>
      </c>
      <c r="B25185" s="5" t="s">
        <v>15506</v>
      </c>
      <c r="C25185" s="6" t="s">
        <v>336</v>
      </c>
    </row>
    <row r="25186">
      <c r="A25186" s="9">
        <f t="shared" si="1"/>
        <v>18135</v>
      </c>
      <c r="B25186" s="5" t="s">
        <v>15506</v>
      </c>
      <c r="C25186" s="6" t="s">
        <v>23637</v>
      </c>
    </row>
    <row r="25187">
      <c r="A25187" s="9">
        <f t="shared" si="1"/>
        <v>18136</v>
      </c>
      <c r="B25187" s="25" t="s">
        <v>26512</v>
      </c>
      <c r="C25187" s="26" t="s">
        <v>23761</v>
      </c>
    </row>
    <row r="25188">
      <c r="A25188" s="9">
        <f t="shared" si="1"/>
        <v>18137</v>
      </c>
      <c r="B25188" s="8" t="s">
        <v>15507</v>
      </c>
      <c r="C25188" s="9" t="s">
        <v>1776</v>
      </c>
    </row>
    <row r="25189">
      <c r="A25189" s="9">
        <f t="shared" si="1"/>
        <v>18138</v>
      </c>
      <c r="B25189" s="8" t="s">
        <v>15508</v>
      </c>
      <c r="C25189" s="9" t="s">
        <v>76</v>
      </c>
    </row>
    <row r="25190">
      <c r="A25190" s="9">
        <f t="shared" si="1"/>
        <v>18139</v>
      </c>
      <c r="B25190" s="8" t="s">
        <v>15509</v>
      </c>
      <c r="C25190" s="6" t="s">
        <v>1012</v>
      </c>
    </row>
    <row r="25191">
      <c r="A25191" s="9">
        <f t="shared" si="1"/>
        <v>18140</v>
      </c>
      <c r="B25191" s="8" t="s">
        <v>15510</v>
      </c>
      <c r="C25191" s="9" t="s">
        <v>88</v>
      </c>
    </row>
    <row r="25192">
      <c r="A25192" s="9">
        <f t="shared" si="1"/>
        <v>18141</v>
      </c>
      <c r="B25192" s="5" t="s">
        <v>15511</v>
      </c>
      <c r="C25192" s="6" t="s">
        <v>78</v>
      </c>
    </row>
    <row r="25193">
      <c r="A25193" s="9">
        <f t="shared" si="1"/>
        <v>18142</v>
      </c>
      <c r="B25193" s="5" t="s">
        <v>15512</v>
      </c>
      <c r="C25193" s="6" t="s">
        <v>367</v>
      </c>
    </row>
    <row r="25194">
      <c r="A25194" s="9">
        <f t="shared" si="1"/>
        <v>18143</v>
      </c>
      <c r="B25194" s="5" t="s">
        <v>15513</v>
      </c>
      <c r="C25194" s="6" t="s">
        <v>426</v>
      </c>
    </row>
    <row r="25195">
      <c r="A25195" s="9">
        <f t="shared" si="1"/>
        <v>18144</v>
      </c>
      <c r="B25195" s="25" t="s">
        <v>26513</v>
      </c>
      <c r="C25195" s="26" t="s">
        <v>23808</v>
      </c>
    </row>
    <row r="25196">
      <c r="A25196" s="9">
        <f t="shared" si="1"/>
        <v>18145</v>
      </c>
      <c r="B25196" s="8" t="s">
        <v>15514</v>
      </c>
      <c r="C25196" s="9" t="s">
        <v>758</v>
      </c>
    </row>
    <row r="25197">
      <c r="A25197" s="9">
        <f t="shared" si="1"/>
        <v>18146</v>
      </c>
      <c r="B25197" s="8" t="s">
        <v>15515</v>
      </c>
      <c r="C25197" s="9" t="s">
        <v>64</v>
      </c>
    </row>
    <row r="25198">
      <c r="A25198" s="9">
        <f t="shared" si="1"/>
        <v>18147</v>
      </c>
      <c r="B25198" s="8" t="s">
        <v>15516</v>
      </c>
      <c r="C25198" s="9" t="s">
        <v>46</v>
      </c>
    </row>
    <row r="25199">
      <c r="A25199" s="9">
        <f t="shared" si="1"/>
        <v>18148</v>
      </c>
      <c r="B25199" s="8" t="s">
        <v>15517</v>
      </c>
      <c r="C25199" s="9" t="s">
        <v>64</v>
      </c>
    </row>
    <row r="25200">
      <c r="A25200" s="9">
        <f t="shared" si="1"/>
        <v>18149</v>
      </c>
      <c r="B25200" s="25" t="s">
        <v>26514</v>
      </c>
      <c r="C25200" s="26" t="s">
        <v>23630</v>
      </c>
    </row>
    <row r="25201">
      <c r="A25201" s="9">
        <f t="shared" si="1"/>
        <v>18150</v>
      </c>
      <c r="B25201" s="5" t="s">
        <v>15518</v>
      </c>
      <c r="C25201" s="6" t="s">
        <v>336</v>
      </c>
    </row>
    <row r="25202">
      <c r="A25202" s="9">
        <f t="shared" si="1"/>
        <v>18150</v>
      </c>
      <c r="B25202" s="5" t="s">
        <v>15518</v>
      </c>
      <c r="C25202" s="6" t="s">
        <v>23637</v>
      </c>
    </row>
    <row r="25203">
      <c r="A25203" s="9">
        <f t="shared" si="1"/>
        <v>18151</v>
      </c>
      <c r="B25203" s="5" t="s">
        <v>15519</v>
      </c>
      <c r="C25203" s="6" t="s">
        <v>1378</v>
      </c>
    </row>
    <row r="25204">
      <c r="A25204" s="9">
        <f t="shared" si="1"/>
        <v>18152</v>
      </c>
      <c r="B25204" s="25" t="s">
        <v>26515</v>
      </c>
      <c r="C25204" s="26" t="s">
        <v>487</v>
      </c>
    </row>
    <row r="25205">
      <c r="A25205" s="9">
        <f t="shared" si="1"/>
        <v>18152</v>
      </c>
      <c r="B25205" s="27" t="s">
        <v>26515</v>
      </c>
      <c r="C25205" s="28" t="s">
        <v>23637</v>
      </c>
    </row>
    <row r="25206">
      <c r="A25206" s="9">
        <f t="shared" si="1"/>
        <v>18153</v>
      </c>
      <c r="B25206" s="5" t="s">
        <v>15520</v>
      </c>
      <c r="C25206" s="6" t="s">
        <v>603</v>
      </c>
    </row>
    <row r="25207">
      <c r="A25207" s="9">
        <f t="shared" si="1"/>
        <v>18154</v>
      </c>
      <c r="B25207" s="5" t="s">
        <v>15521</v>
      </c>
      <c r="C25207" s="6" t="s">
        <v>32</v>
      </c>
    </row>
    <row r="25208">
      <c r="A25208" s="9">
        <f t="shared" si="1"/>
        <v>18155</v>
      </c>
      <c r="B25208" s="5" t="s">
        <v>15522</v>
      </c>
      <c r="C25208" s="6" t="s">
        <v>32</v>
      </c>
    </row>
    <row r="25209">
      <c r="A25209" s="9">
        <f t="shared" si="1"/>
        <v>18156</v>
      </c>
      <c r="B25209" s="5" t="s">
        <v>15523</v>
      </c>
      <c r="C25209" s="6" t="s">
        <v>32</v>
      </c>
    </row>
    <row r="25210">
      <c r="A25210" s="9">
        <f t="shared" si="1"/>
        <v>18157</v>
      </c>
      <c r="B25210" s="5" t="s">
        <v>15524</v>
      </c>
      <c r="C25210" s="6" t="s">
        <v>32</v>
      </c>
    </row>
    <row r="25211">
      <c r="A25211" s="9">
        <f t="shared" si="1"/>
        <v>18158</v>
      </c>
      <c r="B25211" s="5" t="s">
        <v>15525</v>
      </c>
      <c r="C25211" s="6" t="s">
        <v>32</v>
      </c>
    </row>
    <row r="25212">
      <c r="A25212" s="9">
        <f t="shared" si="1"/>
        <v>18159</v>
      </c>
      <c r="B25212" s="8" t="s">
        <v>15526</v>
      </c>
      <c r="C25212" s="9" t="s">
        <v>117</v>
      </c>
    </row>
    <row r="25213">
      <c r="A25213" s="9">
        <f t="shared" si="1"/>
        <v>18160</v>
      </c>
      <c r="B25213" s="5" t="s">
        <v>15527</v>
      </c>
      <c r="C25213" s="6" t="s">
        <v>1378</v>
      </c>
    </row>
    <row r="25214">
      <c r="A25214" s="9">
        <f t="shared" si="1"/>
        <v>18161</v>
      </c>
      <c r="B25214" s="5" t="s">
        <v>15528</v>
      </c>
      <c r="C25214" s="6" t="s">
        <v>74</v>
      </c>
    </row>
    <row r="25215">
      <c r="A25215" s="9">
        <f t="shared" si="1"/>
        <v>18162</v>
      </c>
      <c r="B25215" s="5" t="s">
        <v>15529</v>
      </c>
      <c r="C25215" s="6" t="s">
        <v>1378</v>
      </c>
    </row>
    <row r="25216">
      <c r="A25216" s="9">
        <f t="shared" si="1"/>
        <v>18163</v>
      </c>
      <c r="B25216" s="5" t="s">
        <v>15530</v>
      </c>
      <c r="C25216" s="6" t="s">
        <v>4</v>
      </c>
    </row>
    <row r="25217">
      <c r="A25217" s="9">
        <f t="shared" si="1"/>
        <v>18164</v>
      </c>
      <c r="B25217" s="5" t="s">
        <v>15531</v>
      </c>
      <c r="C25217" s="6" t="s">
        <v>32</v>
      </c>
    </row>
    <row r="25218">
      <c r="A25218" s="9">
        <f t="shared" si="1"/>
        <v>18165</v>
      </c>
      <c r="B25218" s="5" t="s">
        <v>15532</v>
      </c>
      <c r="C25218" s="6" t="s">
        <v>681</v>
      </c>
    </row>
    <row r="25219">
      <c r="A25219" s="9">
        <f t="shared" si="1"/>
        <v>18166</v>
      </c>
      <c r="B25219" s="8" t="s">
        <v>15533</v>
      </c>
      <c r="C25219" s="9" t="s">
        <v>780</v>
      </c>
    </row>
    <row r="25220">
      <c r="A25220" s="9">
        <f t="shared" si="1"/>
        <v>18167</v>
      </c>
      <c r="B25220" s="5" t="s">
        <v>15534</v>
      </c>
      <c r="C25220" s="6" t="s">
        <v>1223</v>
      </c>
    </row>
    <row r="25221">
      <c r="A25221" s="9">
        <f t="shared" si="1"/>
        <v>18168</v>
      </c>
      <c r="B25221" s="8" t="s">
        <v>15535</v>
      </c>
      <c r="C25221" s="9" t="s">
        <v>502</v>
      </c>
    </row>
    <row r="25222">
      <c r="A25222" s="9">
        <f t="shared" si="1"/>
        <v>18169</v>
      </c>
      <c r="B25222" s="5" t="s">
        <v>15536</v>
      </c>
      <c r="C25222" s="6" t="s">
        <v>1394</v>
      </c>
    </row>
    <row r="25223">
      <c r="A25223" s="9">
        <f t="shared" si="1"/>
        <v>18170</v>
      </c>
      <c r="B25223" s="5" t="s">
        <v>15537</v>
      </c>
      <c r="C25223" s="6" t="s">
        <v>1040</v>
      </c>
    </row>
    <row r="25224">
      <c r="A25224" s="9">
        <f t="shared" si="1"/>
        <v>18171</v>
      </c>
      <c r="B25224" s="8" t="s">
        <v>15538</v>
      </c>
      <c r="C25224" s="9" t="s">
        <v>728</v>
      </c>
    </row>
    <row r="25225">
      <c r="A25225" s="9">
        <f t="shared" si="1"/>
        <v>18172</v>
      </c>
      <c r="B25225" s="5" t="s">
        <v>15539</v>
      </c>
      <c r="C25225" s="6" t="s">
        <v>1466</v>
      </c>
    </row>
    <row r="25226">
      <c r="A25226" s="9">
        <f t="shared" si="1"/>
        <v>18172</v>
      </c>
      <c r="B25226" s="5" t="s">
        <v>15539</v>
      </c>
      <c r="C25226" s="6" t="s">
        <v>23628</v>
      </c>
    </row>
    <row r="25227">
      <c r="A25227" s="9">
        <f t="shared" si="1"/>
        <v>18173</v>
      </c>
      <c r="B25227" s="5" t="s">
        <v>15540</v>
      </c>
      <c r="C25227" s="6" t="s">
        <v>34</v>
      </c>
    </row>
    <row r="25228">
      <c r="A25228" s="9">
        <f t="shared" si="1"/>
        <v>18173</v>
      </c>
      <c r="B25228" s="5" t="s">
        <v>15540</v>
      </c>
      <c r="C25228" s="6" t="s">
        <v>23628</v>
      </c>
    </row>
    <row r="25229">
      <c r="A25229" s="9">
        <f t="shared" si="1"/>
        <v>18174</v>
      </c>
      <c r="B25229" s="5" t="s">
        <v>15541</v>
      </c>
      <c r="C25229" s="6" t="s">
        <v>27</v>
      </c>
    </row>
    <row r="25230">
      <c r="A25230" s="9">
        <f t="shared" si="1"/>
        <v>18175</v>
      </c>
      <c r="B25230" s="12" t="s">
        <v>15542</v>
      </c>
      <c r="C25230" s="13" t="s">
        <v>420</v>
      </c>
    </row>
    <row r="25231">
      <c r="A25231" s="9">
        <f t="shared" si="1"/>
        <v>18175</v>
      </c>
      <c r="B25231" s="12" t="s">
        <v>15542</v>
      </c>
      <c r="C25231" s="6" t="s">
        <v>23672</v>
      </c>
    </row>
    <row r="25232">
      <c r="A25232" s="9">
        <f t="shared" si="1"/>
        <v>18176</v>
      </c>
      <c r="B25232" s="25" t="s">
        <v>26516</v>
      </c>
      <c r="C25232" s="26" t="s">
        <v>8541</v>
      </c>
    </row>
    <row r="25233">
      <c r="A25233" s="9">
        <f t="shared" si="1"/>
        <v>18177</v>
      </c>
      <c r="B25233" s="25" t="s">
        <v>26517</v>
      </c>
      <c r="C25233" s="26" t="s">
        <v>23817</v>
      </c>
    </row>
    <row r="25234">
      <c r="A25234" s="9">
        <f t="shared" si="1"/>
        <v>18178</v>
      </c>
      <c r="B25234" s="31" t="s">
        <v>26518</v>
      </c>
      <c r="C25234" s="6" t="s">
        <v>374</v>
      </c>
    </row>
    <row r="25235">
      <c r="A25235" s="9">
        <f t="shared" si="1"/>
        <v>18179</v>
      </c>
      <c r="B25235" s="5" t="s">
        <v>15543</v>
      </c>
      <c r="C25235" s="6" t="s">
        <v>714</v>
      </c>
    </row>
    <row r="25236">
      <c r="A25236" s="9">
        <f t="shared" si="1"/>
        <v>18179</v>
      </c>
      <c r="B25236" s="5" t="s">
        <v>15543</v>
      </c>
      <c r="C25236" s="6" t="s">
        <v>23672</v>
      </c>
    </row>
    <row r="25237">
      <c r="A25237" s="9">
        <f t="shared" si="1"/>
        <v>18180</v>
      </c>
      <c r="B25237" s="5" t="s">
        <v>15544</v>
      </c>
      <c r="C25237" s="6" t="s">
        <v>603</v>
      </c>
    </row>
    <row r="25238">
      <c r="A25238" s="9">
        <f t="shared" si="1"/>
        <v>18181</v>
      </c>
      <c r="B25238" s="5" t="s">
        <v>15545</v>
      </c>
      <c r="C25238" s="6" t="s">
        <v>1585</v>
      </c>
    </row>
    <row r="25239">
      <c r="A25239" s="9">
        <f t="shared" si="1"/>
        <v>18182</v>
      </c>
      <c r="B25239" s="5" t="s">
        <v>15546</v>
      </c>
      <c r="C25239" s="6" t="s">
        <v>603</v>
      </c>
    </row>
    <row r="25240">
      <c r="A25240" s="9">
        <f t="shared" si="1"/>
        <v>18183</v>
      </c>
      <c r="B25240" s="5" t="s">
        <v>15547</v>
      </c>
      <c r="C25240" s="6" t="s">
        <v>1279</v>
      </c>
    </row>
    <row r="25241">
      <c r="A25241" s="9">
        <f t="shared" si="1"/>
        <v>18184</v>
      </c>
      <c r="B25241" s="5" t="s">
        <v>15548</v>
      </c>
      <c r="C25241" s="6" t="s">
        <v>1394</v>
      </c>
    </row>
    <row r="25242">
      <c r="A25242" s="9">
        <f t="shared" si="1"/>
        <v>18185</v>
      </c>
      <c r="B25242" s="5" t="s">
        <v>15549</v>
      </c>
      <c r="C25242" s="6" t="s">
        <v>1394</v>
      </c>
    </row>
    <row r="25243">
      <c r="A25243" s="9">
        <f t="shared" si="1"/>
        <v>18186</v>
      </c>
      <c r="B25243" s="5" t="s">
        <v>15550</v>
      </c>
      <c r="C25243" s="6" t="s">
        <v>1324</v>
      </c>
    </row>
    <row r="25244">
      <c r="A25244" s="9">
        <f t="shared" si="1"/>
        <v>18187</v>
      </c>
      <c r="B25244" s="5" t="s">
        <v>15551</v>
      </c>
      <c r="C25244" s="6" t="s">
        <v>62</v>
      </c>
    </row>
    <row r="25245">
      <c r="A25245" s="9">
        <f t="shared" si="1"/>
        <v>18187</v>
      </c>
      <c r="B25245" s="5" t="s">
        <v>15551</v>
      </c>
      <c r="C25245" s="6" t="s">
        <v>23628</v>
      </c>
    </row>
    <row r="25246">
      <c r="A25246" s="9">
        <f t="shared" si="1"/>
        <v>18188</v>
      </c>
      <c r="B25246" s="5" t="s">
        <v>15552</v>
      </c>
      <c r="C25246" s="6" t="s">
        <v>1360</v>
      </c>
    </row>
    <row r="25247">
      <c r="A25247" s="9">
        <f t="shared" si="1"/>
        <v>18189</v>
      </c>
      <c r="B25247" s="32" t="s">
        <v>26519</v>
      </c>
      <c r="C25247" s="26" t="s">
        <v>67</v>
      </c>
    </row>
    <row r="25248">
      <c r="A25248" s="9">
        <f t="shared" si="1"/>
        <v>18190</v>
      </c>
      <c r="B25248" s="5" t="s">
        <v>15553</v>
      </c>
      <c r="C25248" s="6" t="s">
        <v>12</v>
      </c>
    </row>
    <row r="25249">
      <c r="A25249" s="9">
        <f t="shared" si="1"/>
        <v>18191</v>
      </c>
      <c r="B25249" s="5" t="s">
        <v>15554</v>
      </c>
      <c r="C25249" s="6" t="s">
        <v>785</v>
      </c>
    </row>
    <row r="25250">
      <c r="A25250" s="9">
        <f t="shared" si="1"/>
        <v>18192</v>
      </c>
      <c r="B25250" s="16" t="s">
        <v>15555</v>
      </c>
      <c r="C25250" s="6" t="s">
        <v>1235</v>
      </c>
    </row>
    <row r="25251">
      <c r="A25251" s="9">
        <f t="shared" si="1"/>
        <v>18193</v>
      </c>
      <c r="B25251" s="5" t="s">
        <v>15556</v>
      </c>
      <c r="C25251" s="6" t="s">
        <v>32</v>
      </c>
    </row>
    <row r="25252">
      <c r="A25252" s="9">
        <f t="shared" si="1"/>
        <v>18194</v>
      </c>
      <c r="B25252" s="5" t="s">
        <v>15557</v>
      </c>
      <c r="C25252" s="6" t="s">
        <v>1585</v>
      </c>
    </row>
    <row r="25253">
      <c r="A25253" s="9">
        <f t="shared" si="1"/>
        <v>18195</v>
      </c>
      <c r="B25253" s="5" t="s">
        <v>15558</v>
      </c>
      <c r="C25253" s="6" t="s">
        <v>1040</v>
      </c>
    </row>
    <row r="25254">
      <c r="A25254" s="9">
        <f t="shared" si="1"/>
        <v>18196</v>
      </c>
      <c r="B25254" s="5" t="s">
        <v>15559</v>
      </c>
      <c r="C25254" s="6" t="s">
        <v>1360</v>
      </c>
    </row>
    <row r="25255">
      <c r="A25255" s="9">
        <f t="shared" si="1"/>
        <v>18197</v>
      </c>
      <c r="B25255" s="5" t="s">
        <v>15560</v>
      </c>
      <c r="C25255" s="6" t="s">
        <v>462</v>
      </c>
    </row>
    <row r="25256">
      <c r="A25256" s="9">
        <f t="shared" si="1"/>
        <v>18197</v>
      </c>
      <c r="B25256" s="5" t="s">
        <v>15560</v>
      </c>
      <c r="C25256" s="6" t="s">
        <v>23637</v>
      </c>
    </row>
    <row r="25257">
      <c r="A25257" s="9">
        <f t="shared" si="1"/>
        <v>18198</v>
      </c>
      <c r="B25257" s="8" t="s">
        <v>15561</v>
      </c>
      <c r="C25257" s="9" t="s">
        <v>142</v>
      </c>
    </row>
    <row r="25258">
      <c r="A25258" s="9">
        <f t="shared" si="1"/>
        <v>18199</v>
      </c>
      <c r="B25258" s="8" t="s">
        <v>15562</v>
      </c>
      <c r="C25258" s="6" t="s">
        <v>446</v>
      </c>
    </row>
    <row r="25259">
      <c r="A25259" s="9">
        <f t="shared" si="1"/>
        <v>18199</v>
      </c>
      <c r="B25259" s="8" t="s">
        <v>15562</v>
      </c>
      <c r="C25259" s="6" t="s">
        <v>132</v>
      </c>
    </row>
    <row r="25260">
      <c r="A25260" s="9">
        <f t="shared" si="1"/>
        <v>18199</v>
      </c>
      <c r="B25260" s="8" t="s">
        <v>15562</v>
      </c>
      <c r="C25260" s="6" t="s">
        <v>196</v>
      </c>
    </row>
    <row r="25261">
      <c r="A25261" s="9">
        <f t="shared" si="1"/>
        <v>18199</v>
      </c>
      <c r="B25261" s="8" t="s">
        <v>15562</v>
      </c>
      <c r="C25261" s="6" t="s">
        <v>153</v>
      </c>
    </row>
    <row r="25262">
      <c r="A25262" s="9">
        <f t="shared" si="1"/>
        <v>18199</v>
      </c>
      <c r="B25262" s="8" t="s">
        <v>15562</v>
      </c>
      <c r="C25262" s="6" t="s">
        <v>324</v>
      </c>
    </row>
    <row r="25263">
      <c r="A25263" s="9">
        <f t="shared" si="1"/>
        <v>18199</v>
      </c>
      <c r="B25263" s="8" t="s">
        <v>15562</v>
      </c>
      <c r="C25263" s="9" t="s">
        <v>60</v>
      </c>
    </row>
    <row r="25264">
      <c r="A25264" s="9">
        <f t="shared" si="1"/>
        <v>18199</v>
      </c>
      <c r="B25264" s="8" t="s">
        <v>15562</v>
      </c>
      <c r="C25264" s="9" t="s">
        <v>25</v>
      </c>
    </row>
    <row r="25265">
      <c r="A25265" s="9">
        <f t="shared" si="1"/>
        <v>18199</v>
      </c>
      <c r="B25265" s="8" t="s">
        <v>15562</v>
      </c>
      <c r="C25265" s="6" t="s">
        <v>23637</v>
      </c>
    </row>
    <row r="25266">
      <c r="A25266" s="9">
        <f t="shared" si="1"/>
        <v>18200</v>
      </c>
      <c r="B25266" s="25" t="s">
        <v>26520</v>
      </c>
      <c r="C25266" s="26" t="s">
        <v>446</v>
      </c>
    </row>
    <row r="25267">
      <c r="A25267" s="9">
        <f t="shared" si="1"/>
        <v>18200</v>
      </c>
      <c r="B25267" s="27" t="s">
        <v>26520</v>
      </c>
      <c r="C25267" s="28" t="s">
        <v>23637</v>
      </c>
    </row>
    <row r="25268">
      <c r="A25268" s="9">
        <f t="shared" si="1"/>
        <v>18201</v>
      </c>
      <c r="B25268" s="25" t="s">
        <v>26521</v>
      </c>
      <c r="C25268" s="26" t="s">
        <v>23761</v>
      </c>
    </row>
    <row r="25269">
      <c r="A25269" s="9">
        <f t="shared" si="1"/>
        <v>18202</v>
      </c>
      <c r="B25269" s="5" t="s">
        <v>15563</v>
      </c>
      <c r="C25269" s="6" t="s">
        <v>346</v>
      </c>
    </row>
    <row r="25270">
      <c r="A25270" s="9">
        <f t="shared" si="1"/>
        <v>18202</v>
      </c>
      <c r="B25270" s="5" t="s">
        <v>15563</v>
      </c>
      <c r="C25270" s="6" t="s">
        <v>23628</v>
      </c>
    </row>
    <row r="25271">
      <c r="A25271" s="9">
        <f t="shared" si="1"/>
        <v>18203</v>
      </c>
      <c r="B25271" s="5" t="s">
        <v>15564</v>
      </c>
      <c r="C25271" s="6" t="s">
        <v>437</v>
      </c>
    </row>
    <row r="25272">
      <c r="A25272" s="9">
        <f t="shared" si="1"/>
        <v>18204</v>
      </c>
      <c r="B25272" s="8" t="s">
        <v>15565</v>
      </c>
      <c r="C25272" s="9" t="s">
        <v>40</v>
      </c>
    </row>
    <row r="25273">
      <c r="A25273" s="9">
        <f t="shared" si="1"/>
        <v>18205</v>
      </c>
      <c r="B25273" s="8" t="s">
        <v>15566</v>
      </c>
      <c r="C25273" s="9" t="s">
        <v>60</v>
      </c>
    </row>
    <row r="25274">
      <c r="A25274" s="9">
        <f t="shared" si="1"/>
        <v>18206</v>
      </c>
      <c r="B25274" s="25" t="s">
        <v>26522</v>
      </c>
      <c r="C25274" s="26" t="s">
        <v>487</v>
      </c>
    </row>
    <row r="25275">
      <c r="A25275" s="9">
        <f t="shared" si="1"/>
        <v>18206</v>
      </c>
      <c r="B25275" s="27" t="s">
        <v>26522</v>
      </c>
      <c r="C25275" s="28" t="s">
        <v>23637</v>
      </c>
    </row>
    <row r="25276">
      <c r="A25276" s="9">
        <f t="shared" si="1"/>
        <v>18207</v>
      </c>
      <c r="B25276" s="8" t="s">
        <v>15567</v>
      </c>
      <c r="C25276" s="9" t="s">
        <v>88</v>
      </c>
    </row>
    <row r="25277">
      <c r="A25277" s="9">
        <f t="shared" si="1"/>
        <v>18208</v>
      </c>
      <c r="B25277" s="5" t="s">
        <v>15568</v>
      </c>
      <c r="C25277" s="6" t="s">
        <v>437</v>
      </c>
    </row>
    <row r="25278">
      <c r="A25278" s="9">
        <f t="shared" si="1"/>
        <v>18209</v>
      </c>
      <c r="B25278" s="5" t="s">
        <v>15569</v>
      </c>
      <c r="C25278" s="6" t="s">
        <v>4</v>
      </c>
    </row>
    <row r="25279">
      <c r="A25279" s="9">
        <f t="shared" si="1"/>
        <v>18210</v>
      </c>
      <c r="B25279" s="8" t="s">
        <v>15570</v>
      </c>
      <c r="C25279" s="9" t="s">
        <v>88</v>
      </c>
    </row>
    <row r="25280">
      <c r="A25280" s="9">
        <f t="shared" si="1"/>
        <v>18211</v>
      </c>
      <c r="B25280" s="5" t="s">
        <v>15571</v>
      </c>
      <c r="C25280" s="6" t="s">
        <v>681</v>
      </c>
    </row>
    <row r="25281">
      <c r="A25281" s="9">
        <f t="shared" si="1"/>
        <v>18212</v>
      </c>
      <c r="B25281" s="5" t="s">
        <v>15572</v>
      </c>
      <c r="C25281" s="6" t="s">
        <v>437</v>
      </c>
    </row>
    <row r="25282">
      <c r="A25282" s="9">
        <f t="shared" si="1"/>
        <v>18213</v>
      </c>
      <c r="B25282" s="25" t="s">
        <v>26523</v>
      </c>
      <c r="C25282" s="26" t="s">
        <v>23761</v>
      </c>
    </row>
    <row r="25283">
      <c r="A25283" s="9">
        <f t="shared" si="1"/>
        <v>18214</v>
      </c>
      <c r="B25283" s="5" t="s">
        <v>15573</v>
      </c>
      <c r="C25283" s="6" t="s">
        <v>80</v>
      </c>
    </row>
    <row r="25284">
      <c r="A25284" s="9">
        <f t="shared" si="1"/>
        <v>18215</v>
      </c>
      <c r="B25284" s="8" t="s">
        <v>15574</v>
      </c>
      <c r="C25284" s="9" t="s">
        <v>65</v>
      </c>
    </row>
    <row r="25285">
      <c r="A25285" s="9">
        <f t="shared" si="1"/>
        <v>18216</v>
      </c>
      <c r="B25285" s="8" t="s">
        <v>15575</v>
      </c>
      <c r="C25285" s="9" t="s">
        <v>65</v>
      </c>
    </row>
    <row r="25286">
      <c r="A25286" s="9">
        <f t="shared" si="1"/>
        <v>18217</v>
      </c>
      <c r="B25286" s="5" t="s">
        <v>15576</v>
      </c>
      <c r="C25286" s="6" t="s">
        <v>426</v>
      </c>
    </row>
    <row r="25287">
      <c r="A25287" s="9">
        <f t="shared" si="1"/>
        <v>18218</v>
      </c>
      <c r="B25287" s="25" t="s">
        <v>26524</v>
      </c>
      <c r="C25287" s="26" t="s">
        <v>11797</v>
      </c>
    </row>
    <row r="25288">
      <c r="A25288" s="9">
        <f t="shared" si="1"/>
        <v>18219</v>
      </c>
      <c r="B25288" s="5" t="s">
        <v>15577</v>
      </c>
      <c r="C25288" s="6" t="s">
        <v>479</v>
      </c>
    </row>
    <row r="25289">
      <c r="A25289" s="9">
        <f t="shared" si="1"/>
        <v>18220</v>
      </c>
      <c r="B25289" s="12" t="s">
        <v>15578</v>
      </c>
      <c r="C25289" s="13" t="s">
        <v>420</v>
      </c>
    </row>
    <row r="25290">
      <c r="A25290" s="9">
        <f t="shared" si="1"/>
        <v>18220</v>
      </c>
      <c r="B25290" s="12" t="s">
        <v>15578</v>
      </c>
      <c r="C25290" s="6" t="s">
        <v>23672</v>
      </c>
    </row>
    <row r="25291">
      <c r="A25291" s="9">
        <f t="shared" si="1"/>
        <v>18221</v>
      </c>
      <c r="B25291" s="8" t="s">
        <v>15579</v>
      </c>
      <c r="C25291" s="9" t="s">
        <v>40</v>
      </c>
    </row>
    <row r="25292">
      <c r="A25292" s="9">
        <f t="shared" si="1"/>
        <v>18222</v>
      </c>
      <c r="B25292" s="5" t="s">
        <v>15580</v>
      </c>
      <c r="C25292" s="6" t="s">
        <v>162</v>
      </c>
    </row>
    <row r="25293">
      <c r="A25293" s="9">
        <f t="shared" si="1"/>
        <v>18223</v>
      </c>
      <c r="B25293" s="5" t="s">
        <v>15581</v>
      </c>
      <c r="C25293" s="6" t="s">
        <v>1360</v>
      </c>
    </row>
    <row r="25294">
      <c r="A25294" s="9">
        <f t="shared" si="1"/>
        <v>18224</v>
      </c>
      <c r="B25294" s="5" t="s">
        <v>15582</v>
      </c>
      <c r="C25294" s="6" t="s">
        <v>471</v>
      </c>
    </row>
    <row r="25295">
      <c r="A25295" s="9">
        <f t="shared" si="1"/>
        <v>18225</v>
      </c>
      <c r="B25295" s="25" t="s">
        <v>26525</v>
      </c>
      <c r="C25295" s="26" t="s">
        <v>487</v>
      </c>
    </row>
    <row r="25296">
      <c r="A25296" s="9">
        <f t="shared" si="1"/>
        <v>18225</v>
      </c>
      <c r="B25296" s="27" t="s">
        <v>26525</v>
      </c>
      <c r="C25296" s="28" t="s">
        <v>23637</v>
      </c>
    </row>
    <row r="25297">
      <c r="A25297" s="9">
        <f t="shared" si="1"/>
        <v>18226</v>
      </c>
      <c r="B25297" s="5" t="s">
        <v>15583</v>
      </c>
      <c r="C25297" s="6" t="s">
        <v>467</v>
      </c>
    </row>
    <row r="25298">
      <c r="A25298" s="9">
        <f t="shared" si="1"/>
        <v>18226</v>
      </c>
      <c r="B25298" s="5" t="s">
        <v>15583</v>
      </c>
      <c r="C25298" s="6" t="s">
        <v>23628</v>
      </c>
    </row>
    <row r="25299">
      <c r="A25299" s="9">
        <f t="shared" si="1"/>
        <v>18227</v>
      </c>
      <c r="B25299" s="5" t="s">
        <v>15584</v>
      </c>
      <c r="C25299" s="6" t="s">
        <v>1856</v>
      </c>
    </row>
    <row r="25300">
      <c r="A25300" s="9">
        <f t="shared" si="1"/>
        <v>18228</v>
      </c>
      <c r="B25300" s="25" t="s">
        <v>26526</v>
      </c>
      <c r="C25300" s="26" t="s">
        <v>23748</v>
      </c>
    </row>
    <row r="25301">
      <c r="A25301" s="9">
        <f t="shared" si="1"/>
        <v>18228</v>
      </c>
      <c r="B25301" s="25" t="s">
        <v>26526</v>
      </c>
      <c r="C25301" s="26" t="s">
        <v>7783</v>
      </c>
    </row>
    <row r="25302">
      <c r="A25302" s="9">
        <f t="shared" si="1"/>
        <v>18229</v>
      </c>
      <c r="B25302" s="5" t="s">
        <v>15585</v>
      </c>
      <c r="C25302" s="6" t="s">
        <v>471</v>
      </c>
    </row>
    <row r="25303">
      <c r="A25303" s="9">
        <f t="shared" si="1"/>
        <v>18230</v>
      </c>
      <c r="B25303" s="5" t="s">
        <v>15586</v>
      </c>
      <c r="C25303" s="6" t="s">
        <v>32</v>
      </c>
    </row>
    <row r="25304">
      <c r="A25304" s="9">
        <f t="shared" si="1"/>
        <v>18231</v>
      </c>
      <c r="B25304" s="25" t="s">
        <v>26527</v>
      </c>
      <c r="C25304" s="26" t="s">
        <v>4721</v>
      </c>
    </row>
    <row r="25305">
      <c r="A25305" s="9">
        <f t="shared" si="1"/>
        <v>18232</v>
      </c>
      <c r="B25305" s="5" t="s">
        <v>15587</v>
      </c>
      <c r="C25305" s="6" t="s">
        <v>1378</v>
      </c>
    </row>
    <row r="25306">
      <c r="A25306" s="9">
        <f t="shared" si="1"/>
        <v>18233</v>
      </c>
      <c r="B25306" s="5" t="s">
        <v>15588</v>
      </c>
      <c r="C25306" s="6" t="s">
        <v>471</v>
      </c>
    </row>
    <row r="25307">
      <c r="A25307" s="9">
        <f t="shared" si="1"/>
        <v>18234</v>
      </c>
      <c r="B25307" s="5" t="s">
        <v>15589</v>
      </c>
      <c r="C25307" s="6" t="s">
        <v>4</v>
      </c>
    </row>
    <row r="25308">
      <c r="A25308" s="9">
        <f t="shared" si="1"/>
        <v>18235</v>
      </c>
      <c r="B25308" s="5" t="s">
        <v>15590</v>
      </c>
      <c r="C25308" s="6" t="s">
        <v>32</v>
      </c>
    </row>
    <row r="25309">
      <c r="A25309" s="9">
        <f t="shared" si="1"/>
        <v>18236</v>
      </c>
      <c r="B25309" s="5" t="s">
        <v>15591</v>
      </c>
      <c r="C25309" s="6" t="s">
        <v>785</v>
      </c>
    </row>
    <row r="25310">
      <c r="A25310" s="9">
        <f t="shared" si="1"/>
        <v>18237</v>
      </c>
      <c r="B25310" s="5" t="s">
        <v>15592</v>
      </c>
      <c r="C25310" s="6" t="s">
        <v>437</v>
      </c>
    </row>
    <row r="25311">
      <c r="A25311" s="9">
        <f t="shared" si="1"/>
        <v>18238</v>
      </c>
      <c r="B25311" s="5" t="s">
        <v>15593</v>
      </c>
      <c r="C25311" s="6" t="s">
        <v>758</v>
      </c>
    </row>
    <row r="25312">
      <c r="A25312" s="9">
        <f t="shared" si="1"/>
        <v>18239</v>
      </c>
      <c r="B25312" s="5" t="s">
        <v>15594</v>
      </c>
      <c r="C25312" s="6" t="s">
        <v>780</v>
      </c>
    </row>
    <row r="25313">
      <c r="A25313" s="9">
        <f t="shared" si="1"/>
        <v>18240</v>
      </c>
      <c r="B25313" s="5" t="s">
        <v>15595</v>
      </c>
      <c r="C25313" s="6" t="s">
        <v>1223</v>
      </c>
    </row>
    <row r="25314">
      <c r="A25314" s="9">
        <f t="shared" si="1"/>
        <v>18241</v>
      </c>
      <c r="B25314" s="5" t="s">
        <v>15596</v>
      </c>
      <c r="C25314" s="6" t="s">
        <v>1120</v>
      </c>
    </row>
    <row r="25315">
      <c r="A25315" s="9">
        <f t="shared" si="1"/>
        <v>18242</v>
      </c>
      <c r="B25315" s="5" t="s">
        <v>15597</v>
      </c>
      <c r="C25315" s="6" t="s">
        <v>780</v>
      </c>
    </row>
    <row r="25316">
      <c r="A25316" s="9">
        <f t="shared" si="1"/>
        <v>18243</v>
      </c>
      <c r="B25316" s="5" t="s">
        <v>15598</v>
      </c>
      <c r="C25316" s="6" t="s">
        <v>69</v>
      </c>
    </row>
    <row r="25317">
      <c r="A25317" s="9">
        <f t="shared" si="1"/>
        <v>18243</v>
      </c>
      <c r="B25317" s="5" t="s">
        <v>15598</v>
      </c>
      <c r="C25317" s="6" t="s">
        <v>23628</v>
      </c>
    </row>
    <row r="25318">
      <c r="A25318" s="9">
        <f t="shared" si="1"/>
        <v>18244</v>
      </c>
      <c r="B25318" s="8" t="s">
        <v>15599</v>
      </c>
      <c r="C25318" s="9" t="s">
        <v>780</v>
      </c>
    </row>
    <row r="25319">
      <c r="A25319" s="9">
        <f t="shared" si="1"/>
        <v>18245</v>
      </c>
      <c r="B25319" s="5" t="s">
        <v>15600</v>
      </c>
      <c r="C25319" s="6" t="s">
        <v>1620</v>
      </c>
    </row>
    <row r="25320">
      <c r="A25320" s="9">
        <f t="shared" si="1"/>
        <v>18246</v>
      </c>
      <c r="B25320" s="5" t="s">
        <v>15601</v>
      </c>
      <c r="C25320" s="6" t="s">
        <v>1279</v>
      </c>
    </row>
    <row r="25321">
      <c r="A25321" s="9">
        <f t="shared" si="1"/>
        <v>18247</v>
      </c>
      <c r="B25321" s="5" t="s">
        <v>15602</v>
      </c>
      <c r="C25321" s="6" t="s">
        <v>1279</v>
      </c>
    </row>
    <row r="25322">
      <c r="A25322" s="9">
        <f t="shared" si="1"/>
        <v>18248</v>
      </c>
      <c r="B25322" s="5" t="s">
        <v>15603</v>
      </c>
      <c r="C25322" s="6" t="s">
        <v>1369</v>
      </c>
    </row>
    <row r="25323">
      <c r="A25323" s="9">
        <f t="shared" si="1"/>
        <v>18249</v>
      </c>
      <c r="B25323" s="5" t="s">
        <v>15604</v>
      </c>
      <c r="C25323" s="6" t="s">
        <v>48</v>
      </c>
    </row>
    <row r="25324">
      <c r="A25324" s="9">
        <f t="shared" si="1"/>
        <v>18250</v>
      </c>
      <c r="B25324" s="5" t="s">
        <v>15605</v>
      </c>
      <c r="C25324" s="6" t="s">
        <v>1279</v>
      </c>
    </row>
    <row r="25325">
      <c r="A25325" s="9">
        <f t="shared" si="1"/>
        <v>18251</v>
      </c>
      <c r="B25325" s="5" t="s">
        <v>15606</v>
      </c>
      <c r="C25325" s="6" t="s">
        <v>1585</v>
      </c>
    </row>
    <row r="25326">
      <c r="A25326" s="9">
        <f t="shared" si="1"/>
        <v>18252</v>
      </c>
      <c r="B25326" s="5" t="s">
        <v>15607</v>
      </c>
      <c r="C25326" s="6" t="s">
        <v>32</v>
      </c>
    </row>
    <row r="25327">
      <c r="A25327" s="9">
        <f t="shared" si="1"/>
        <v>18253</v>
      </c>
      <c r="B25327" s="5" t="s">
        <v>15608</v>
      </c>
      <c r="C25327" s="6" t="s">
        <v>86</v>
      </c>
    </row>
    <row r="25328">
      <c r="A25328" s="9">
        <f t="shared" si="1"/>
        <v>18254</v>
      </c>
      <c r="B25328" s="5" t="s">
        <v>15609</v>
      </c>
      <c r="C25328" s="6" t="s">
        <v>336</v>
      </c>
    </row>
    <row r="25329">
      <c r="A25329" s="9">
        <f t="shared" si="1"/>
        <v>18254</v>
      </c>
      <c r="B25329" s="5" t="s">
        <v>15609</v>
      </c>
      <c r="C25329" s="6" t="s">
        <v>23637</v>
      </c>
    </row>
    <row r="25330">
      <c r="A25330" s="9">
        <f t="shared" si="1"/>
        <v>18255</v>
      </c>
      <c r="B25330" s="5" t="s">
        <v>15610</v>
      </c>
      <c r="C25330" s="6" t="s">
        <v>1334</v>
      </c>
    </row>
    <row r="25331">
      <c r="A25331" s="9">
        <f t="shared" si="1"/>
        <v>18256</v>
      </c>
      <c r="B25331" s="5" t="s">
        <v>15611</v>
      </c>
      <c r="C25331" s="6" t="s">
        <v>1279</v>
      </c>
    </row>
    <row r="25332">
      <c r="A25332" s="9">
        <f t="shared" si="1"/>
        <v>18257</v>
      </c>
      <c r="B25332" s="8" t="s">
        <v>15612</v>
      </c>
      <c r="C25332" s="9" t="s">
        <v>780</v>
      </c>
    </row>
    <row r="25333">
      <c r="A25333" s="9">
        <f t="shared" si="1"/>
        <v>18258</v>
      </c>
      <c r="B25333" s="5" t="s">
        <v>15613</v>
      </c>
      <c r="C25333" s="6" t="s">
        <v>1260</v>
      </c>
    </row>
    <row r="25334">
      <c r="A25334" s="9">
        <f t="shared" si="1"/>
        <v>18259</v>
      </c>
      <c r="B25334" s="8" t="s">
        <v>15614</v>
      </c>
      <c r="C25334" s="9" t="s">
        <v>40</v>
      </c>
    </row>
    <row r="25335">
      <c r="A25335" s="9">
        <f t="shared" si="1"/>
        <v>18260</v>
      </c>
      <c r="B25335" s="8" t="s">
        <v>15615</v>
      </c>
      <c r="C25335" s="9" t="s">
        <v>162</v>
      </c>
    </row>
    <row r="25336">
      <c r="A25336" s="9">
        <f t="shared" si="1"/>
        <v>18260</v>
      </c>
      <c r="B25336" s="8" t="s">
        <v>15615</v>
      </c>
      <c r="C25336" s="9" t="s">
        <v>25</v>
      </c>
    </row>
    <row r="25337">
      <c r="A25337" s="9">
        <f t="shared" si="1"/>
        <v>18261</v>
      </c>
      <c r="B25337" s="8" t="s">
        <v>15616</v>
      </c>
      <c r="C25337" s="9" t="s">
        <v>177</v>
      </c>
    </row>
    <row r="25338">
      <c r="A25338" s="9">
        <f t="shared" si="1"/>
        <v>18262</v>
      </c>
      <c r="B25338" s="5" t="s">
        <v>15617</v>
      </c>
      <c r="C25338" s="6" t="s">
        <v>471</v>
      </c>
    </row>
    <row r="25339">
      <c r="A25339" s="9">
        <f t="shared" si="1"/>
        <v>18263</v>
      </c>
      <c r="B25339" s="5" t="s">
        <v>15618</v>
      </c>
      <c r="C25339" s="6" t="s">
        <v>1007</v>
      </c>
    </row>
    <row r="25340">
      <c r="A25340" s="9">
        <f t="shared" si="1"/>
        <v>18264</v>
      </c>
      <c r="B25340" s="5" t="s">
        <v>15619</v>
      </c>
      <c r="C25340" s="6" t="s">
        <v>603</v>
      </c>
    </row>
    <row r="25341">
      <c r="A25341" s="9">
        <f t="shared" si="1"/>
        <v>18265</v>
      </c>
      <c r="B25341" s="5" t="s">
        <v>15620</v>
      </c>
      <c r="C25341" s="6" t="s">
        <v>479</v>
      </c>
    </row>
    <row r="25342">
      <c r="A25342" s="9">
        <f t="shared" si="1"/>
        <v>18266</v>
      </c>
      <c r="B25342" s="15" t="s">
        <v>15621</v>
      </c>
      <c r="C25342" s="11" t="s">
        <v>423</v>
      </c>
    </row>
    <row r="25343">
      <c r="A25343" s="9">
        <f t="shared" si="1"/>
        <v>18267</v>
      </c>
      <c r="B25343" s="5" t="s">
        <v>15622</v>
      </c>
      <c r="C25343" s="6" t="s">
        <v>426</v>
      </c>
    </row>
    <row r="25344">
      <c r="A25344" s="9">
        <f t="shared" si="1"/>
        <v>18268</v>
      </c>
      <c r="B25344" s="25" t="s">
        <v>26528</v>
      </c>
      <c r="C25344" s="26" t="s">
        <v>12983</v>
      </c>
    </row>
    <row r="25345">
      <c r="A25345" s="9">
        <f t="shared" si="1"/>
        <v>18269</v>
      </c>
      <c r="B25345" s="8" t="s">
        <v>15623</v>
      </c>
      <c r="C25345" s="9" t="s">
        <v>65</v>
      </c>
    </row>
    <row r="25346">
      <c r="A25346" s="9">
        <f t="shared" si="1"/>
        <v>18270</v>
      </c>
      <c r="B25346" s="8" t="s">
        <v>15624</v>
      </c>
      <c r="C25346" s="9" t="s">
        <v>117</v>
      </c>
    </row>
    <row r="25347">
      <c r="A25347" s="9">
        <f t="shared" si="1"/>
        <v>18271</v>
      </c>
      <c r="B25347" s="8" t="s">
        <v>15625</v>
      </c>
      <c r="C25347" s="9" t="s">
        <v>46</v>
      </c>
    </row>
    <row r="25348">
      <c r="A25348" s="9">
        <f t="shared" si="1"/>
        <v>18272</v>
      </c>
      <c r="B25348" s="8" t="s">
        <v>15626</v>
      </c>
      <c r="C25348" s="9" t="s">
        <v>46</v>
      </c>
    </row>
    <row r="25349">
      <c r="A25349" s="9">
        <f t="shared" si="1"/>
        <v>18273</v>
      </c>
      <c r="B25349" s="5" t="s">
        <v>15627</v>
      </c>
      <c r="C25349" s="6" t="s">
        <v>785</v>
      </c>
    </row>
    <row r="25350">
      <c r="A25350" s="9">
        <f t="shared" si="1"/>
        <v>18274</v>
      </c>
      <c r="B25350" s="5" t="s">
        <v>15628</v>
      </c>
      <c r="C25350" s="6" t="s">
        <v>785</v>
      </c>
    </row>
    <row r="25351">
      <c r="A25351" s="9">
        <f t="shared" si="1"/>
        <v>18275</v>
      </c>
      <c r="B25351" s="5" t="s">
        <v>15629</v>
      </c>
      <c r="C25351" s="6" t="s">
        <v>365</v>
      </c>
    </row>
    <row r="25352">
      <c r="A25352" s="9">
        <f t="shared" si="1"/>
        <v>18276</v>
      </c>
      <c r="B25352" s="5" t="s">
        <v>15630</v>
      </c>
      <c r="C25352" s="6" t="s">
        <v>1260</v>
      </c>
    </row>
    <row r="25353">
      <c r="A25353" s="9">
        <f t="shared" si="1"/>
        <v>18277</v>
      </c>
      <c r="B25353" s="5" t="s">
        <v>15631</v>
      </c>
      <c r="C25353" s="6" t="s">
        <v>1260</v>
      </c>
    </row>
    <row r="25354">
      <c r="A25354" s="9">
        <f t="shared" si="1"/>
        <v>18278</v>
      </c>
      <c r="B25354" s="8" t="s">
        <v>15632</v>
      </c>
      <c r="C25354" s="6" t="s">
        <v>132</v>
      </c>
    </row>
    <row r="25355">
      <c r="A25355" s="9">
        <f t="shared" si="1"/>
        <v>18278</v>
      </c>
      <c r="B25355" s="8" t="s">
        <v>15632</v>
      </c>
      <c r="C25355" s="9" t="s">
        <v>25</v>
      </c>
    </row>
    <row r="25356">
      <c r="A25356" s="9">
        <f t="shared" si="1"/>
        <v>18278</v>
      </c>
      <c r="B25356" s="8" t="s">
        <v>15632</v>
      </c>
      <c r="C25356" s="9" t="s">
        <v>54</v>
      </c>
    </row>
    <row r="25357">
      <c r="A25357" s="9">
        <f t="shared" si="1"/>
        <v>18278</v>
      </c>
      <c r="B25357" s="8" t="s">
        <v>15632</v>
      </c>
      <c r="C25357" s="6" t="s">
        <v>23637</v>
      </c>
    </row>
    <row r="25358">
      <c r="A25358" s="9">
        <f t="shared" si="1"/>
        <v>18279</v>
      </c>
      <c r="B25358" s="5" t="s">
        <v>15633</v>
      </c>
      <c r="C25358" s="6" t="s">
        <v>4</v>
      </c>
    </row>
    <row r="25359">
      <c r="A25359" s="9">
        <f t="shared" si="1"/>
        <v>18280</v>
      </c>
      <c r="B25359" s="5" t="s">
        <v>15634</v>
      </c>
      <c r="C25359" s="6" t="s">
        <v>4</v>
      </c>
    </row>
    <row r="25360">
      <c r="A25360" s="9">
        <f t="shared" si="1"/>
        <v>18281</v>
      </c>
      <c r="B25360" s="25" t="s">
        <v>26529</v>
      </c>
      <c r="C25360" s="26" t="s">
        <v>11797</v>
      </c>
    </row>
    <row r="25361">
      <c r="A25361" s="9">
        <f t="shared" si="1"/>
        <v>18282</v>
      </c>
      <c r="B25361" s="5" t="s">
        <v>15635</v>
      </c>
      <c r="C25361" s="6" t="s">
        <v>20</v>
      </c>
    </row>
    <row r="25362">
      <c r="A25362" s="9">
        <f t="shared" si="1"/>
        <v>18283</v>
      </c>
      <c r="B25362" s="5" t="s">
        <v>15636</v>
      </c>
      <c r="C25362" s="6" t="s">
        <v>20</v>
      </c>
    </row>
    <row r="25363">
      <c r="A25363" s="9">
        <f t="shared" si="1"/>
        <v>18284</v>
      </c>
      <c r="B25363" s="5" t="s">
        <v>15637</v>
      </c>
      <c r="C25363" s="6" t="s">
        <v>20</v>
      </c>
    </row>
    <row r="25364">
      <c r="A25364" s="9">
        <f t="shared" si="1"/>
        <v>18285</v>
      </c>
      <c r="B25364" s="25" t="s">
        <v>26530</v>
      </c>
      <c r="C25364" s="26" t="s">
        <v>23761</v>
      </c>
    </row>
    <row r="25365">
      <c r="A25365" s="9">
        <f t="shared" si="1"/>
        <v>18286</v>
      </c>
      <c r="B25365" s="5" t="s">
        <v>15638</v>
      </c>
      <c r="C25365" s="6" t="s">
        <v>1585</v>
      </c>
    </row>
    <row r="25366">
      <c r="A25366" s="9">
        <f t="shared" si="1"/>
        <v>18287</v>
      </c>
      <c r="B25366" s="8" t="s">
        <v>15639</v>
      </c>
      <c r="C25366" s="9" t="s">
        <v>64</v>
      </c>
    </row>
    <row r="25367">
      <c r="A25367" s="9">
        <f t="shared" si="1"/>
        <v>18288</v>
      </c>
      <c r="B25367" s="5" t="s">
        <v>15640</v>
      </c>
      <c r="C25367" s="6" t="s">
        <v>1369</v>
      </c>
    </row>
    <row r="25368">
      <c r="A25368" s="9">
        <f t="shared" si="1"/>
        <v>18289</v>
      </c>
      <c r="B25368" s="8" t="s">
        <v>15641</v>
      </c>
      <c r="C25368" s="9" t="s">
        <v>177</v>
      </c>
    </row>
    <row r="25369">
      <c r="A25369" s="9">
        <f t="shared" si="1"/>
        <v>18290</v>
      </c>
      <c r="B25369" s="8" t="s">
        <v>15642</v>
      </c>
      <c r="C25369" s="9" t="s">
        <v>25</v>
      </c>
    </row>
    <row r="25370">
      <c r="A25370" s="9">
        <f t="shared" si="1"/>
        <v>18290</v>
      </c>
      <c r="B25370" s="8" t="s">
        <v>15642</v>
      </c>
      <c r="C25370" s="6" t="s">
        <v>313</v>
      </c>
    </row>
    <row r="25371">
      <c r="A25371" s="9">
        <f t="shared" si="1"/>
        <v>18290</v>
      </c>
      <c r="B25371" s="8" t="s">
        <v>15642</v>
      </c>
      <c r="C25371" s="6" t="s">
        <v>54</v>
      </c>
    </row>
    <row r="25372">
      <c r="A25372" s="9">
        <f t="shared" si="1"/>
        <v>18291</v>
      </c>
      <c r="B25372" s="8" t="s">
        <v>15643</v>
      </c>
      <c r="C25372" s="9" t="s">
        <v>25</v>
      </c>
    </row>
    <row r="25373">
      <c r="A25373" s="9">
        <f t="shared" si="1"/>
        <v>18292</v>
      </c>
      <c r="B25373" s="8" t="s">
        <v>15644</v>
      </c>
      <c r="C25373" s="9" t="s">
        <v>162</v>
      </c>
    </row>
    <row r="25374">
      <c r="A25374" s="9">
        <f t="shared" si="1"/>
        <v>18292</v>
      </c>
      <c r="B25374" s="8" t="s">
        <v>15644</v>
      </c>
      <c r="C25374" s="9" t="s">
        <v>25</v>
      </c>
    </row>
    <row r="25375">
      <c r="A25375" s="9">
        <f t="shared" si="1"/>
        <v>18293</v>
      </c>
      <c r="B25375" s="8" t="s">
        <v>15645</v>
      </c>
      <c r="C25375" s="9" t="s">
        <v>42</v>
      </c>
    </row>
    <row r="25376">
      <c r="A25376" s="9">
        <f t="shared" si="1"/>
        <v>18294</v>
      </c>
      <c r="B25376" s="5" t="s">
        <v>15646</v>
      </c>
      <c r="C25376" s="6" t="s">
        <v>538</v>
      </c>
    </row>
    <row r="25377">
      <c r="A25377" s="9">
        <f t="shared" si="1"/>
        <v>18294</v>
      </c>
      <c r="B25377" s="5" t="s">
        <v>15646</v>
      </c>
      <c r="C25377" s="6" t="s">
        <v>23628</v>
      </c>
    </row>
    <row r="25378">
      <c r="A25378" s="9">
        <f t="shared" si="1"/>
        <v>18295</v>
      </c>
      <c r="B25378" s="8" t="s">
        <v>15647</v>
      </c>
      <c r="C25378" s="9" t="s">
        <v>650</v>
      </c>
    </row>
    <row r="25379">
      <c r="A25379" s="9">
        <f t="shared" si="1"/>
        <v>18296</v>
      </c>
      <c r="B25379" s="8" t="s">
        <v>15648</v>
      </c>
      <c r="C25379" s="9" t="s">
        <v>733</v>
      </c>
    </row>
    <row r="25380">
      <c r="A25380" s="9">
        <f t="shared" si="1"/>
        <v>18297</v>
      </c>
      <c r="B25380" s="25" t="s">
        <v>26531</v>
      </c>
      <c r="C25380" s="26" t="s">
        <v>650</v>
      </c>
    </row>
    <row r="25381">
      <c r="A25381" s="9">
        <f t="shared" si="1"/>
        <v>18298</v>
      </c>
      <c r="B25381" s="8" t="s">
        <v>15649</v>
      </c>
      <c r="C25381" s="9" t="s">
        <v>733</v>
      </c>
    </row>
    <row r="25382">
      <c r="A25382" s="9">
        <f t="shared" si="1"/>
        <v>18299</v>
      </c>
      <c r="B25382" s="5" t="s">
        <v>15650</v>
      </c>
      <c r="C25382" s="6" t="s">
        <v>109</v>
      </c>
    </row>
    <row r="25383">
      <c r="A25383" s="9">
        <f t="shared" si="1"/>
        <v>18300</v>
      </c>
      <c r="B25383" s="8" t="s">
        <v>15651</v>
      </c>
      <c r="C25383" s="9" t="s">
        <v>733</v>
      </c>
    </row>
    <row r="25384">
      <c r="A25384" s="9">
        <f t="shared" si="1"/>
        <v>18301</v>
      </c>
      <c r="B25384" s="8" t="s">
        <v>15652</v>
      </c>
      <c r="C25384" s="9" t="s">
        <v>733</v>
      </c>
    </row>
    <row r="25385">
      <c r="A25385" s="9">
        <f t="shared" si="1"/>
        <v>18302</v>
      </c>
      <c r="B25385" s="5" t="s">
        <v>15653</v>
      </c>
      <c r="C25385" s="6" t="s">
        <v>24</v>
      </c>
    </row>
    <row r="25386">
      <c r="A25386" s="9">
        <f t="shared" si="1"/>
        <v>18303</v>
      </c>
      <c r="B25386" s="5" t="s">
        <v>15654</v>
      </c>
      <c r="C25386" s="6" t="s">
        <v>452</v>
      </c>
    </row>
    <row r="25387">
      <c r="A25387" s="9">
        <f t="shared" si="1"/>
        <v>18303</v>
      </c>
      <c r="B25387" s="5" t="s">
        <v>15654</v>
      </c>
      <c r="C25387" s="6" t="s">
        <v>23637</v>
      </c>
    </row>
    <row r="25388">
      <c r="A25388" s="9">
        <f t="shared" si="1"/>
        <v>18304</v>
      </c>
      <c r="B25388" s="25" t="s">
        <v>26532</v>
      </c>
      <c r="C25388" s="26" t="s">
        <v>650</v>
      </c>
    </row>
    <row r="25389">
      <c r="A25389" s="9">
        <f t="shared" si="1"/>
        <v>18305</v>
      </c>
      <c r="B25389" s="5" t="s">
        <v>15655</v>
      </c>
      <c r="C25389" s="6" t="s">
        <v>656</v>
      </c>
    </row>
    <row r="25390">
      <c r="A25390" s="9">
        <f t="shared" si="1"/>
        <v>18305</v>
      </c>
      <c r="B25390" s="5" t="s">
        <v>15655</v>
      </c>
      <c r="C25390" s="6" t="s">
        <v>23628</v>
      </c>
    </row>
    <row r="25391">
      <c r="A25391" s="9">
        <f t="shared" si="1"/>
        <v>18306</v>
      </c>
      <c r="B25391" s="25" t="s">
        <v>26533</v>
      </c>
      <c r="C25391" s="26" t="s">
        <v>650</v>
      </c>
    </row>
    <row r="25392">
      <c r="A25392" s="9">
        <f t="shared" si="1"/>
        <v>18307</v>
      </c>
      <c r="B25392" s="25" t="s">
        <v>26534</v>
      </c>
      <c r="C25392" s="26" t="s">
        <v>23808</v>
      </c>
    </row>
    <row r="25393">
      <c r="A25393" s="9">
        <f t="shared" si="1"/>
        <v>18308</v>
      </c>
      <c r="B25393" s="5" t="s">
        <v>15656</v>
      </c>
      <c r="C25393" s="6" t="s">
        <v>555</v>
      </c>
    </row>
    <row r="25394">
      <c r="A25394" s="9">
        <f t="shared" si="1"/>
        <v>18309</v>
      </c>
      <c r="B25394" s="5" t="s">
        <v>15657</v>
      </c>
      <c r="C25394" s="6" t="s">
        <v>12</v>
      </c>
    </row>
    <row r="25395">
      <c r="A25395" s="9">
        <f t="shared" si="1"/>
        <v>18310</v>
      </c>
      <c r="B25395" s="8" t="s">
        <v>15658</v>
      </c>
      <c r="C25395" s="9" t="s">
        <v>733</v>
      </c>
    </row>
    <row r="25396">
      <c r="A25396" s="9">
        <f t="shared" si="1"/>
        <v>18311</v>
      </c>
      <c r="B25396" s="8" t="s">
        <v>15659</v>
      </c>
      <c r="C25396" s="9" t="s">
        <v>733</v>
      </c>
    </row>
    <row r="25397">
      <c r="A25397" s="9">
        <f t="shared" si="1"/>
        <v>18312</v>
      </c>
      <c r="B25397" s="8" t="s">
        <v>15660</v>
      </c>
      <c r="C25397" s="9" t="s">
        <v>650</v>
      </c>
    </row>
    <row r="25398">
      <c r="A25398" s="9">
        <f t="shared" si="1"/>
        <v>18313</v>
      </c>
      <c r="B25398" s="5" t="s">
        <v>15661</v>
      </c>
      <c r="C25398" s="6" t="s">
        <v>1221</v>
      </c>
    </row>
    <row r="25399">
      <c r="A25399" s="9">
        <f t="shared" si="1"/>
        <v>18314</v>
      </c>
      <c r="B25399" s="8" t="s">
        <v>15662</v>
      </c>
      <c r="C25399" s="9" t="s">
        <v>733</v>
      </c>
    </row>
    <row r="25400">
      <c r="A25400" s="9">
        <f t="shared" si="1"/>
        <v>18315</v>
      </c>
      <c r="B25400" s="8" t="s">
        <v>15663</v>
      </c>
      <c r="C25400" s="9" t="s">
        <v>733</v>
      </c>
    </row>
    <row r="25401">
      <c r="A25401" s="9">
        <f t="shared" si="1"/>
        <v>18316</v>
      </c>
      <c r="B25401" s="8" t="s">
        <v>15664</v>
      </c>
      <c r="C25401" s="9" t="s">
        <v>733</v>
      </c>
    </row>
    <row r="25402">
      <c r="A25402" s="9">
        <f t="shared" si="1"/>
        <v>18317</v>
      </c>
      <c r="B25402" s="8" t="s">
        <v>15665</v>
      </c>
      <c r="C25402" s="9" t="s">
        <v>650</v>
      </c>
    </row>
    <row r="25403">
      <c r="A25403" s="9">
        <f t="shared" si="1"/>
        <v>18318</v>
      </c>
      <c r="B25403" s="25" t="s">
        <v>26535</v>
      </c>
      <c r="C25403" s="26" t="s">
        <v>650</v>
      </c>
    </row>
    <row r="25404">
      <c r="A25404" s="9">
        <f t="shared" si="1"/>
        <v>18319</v>
      </c>
      <c r="B25404" s="25" t="s">
        <v>26536</v>
      </c>
      <c r="C25404" s="26" t="s">
        <v>650</v>
      </c>
    </row>
    <row r="25405">
      <c r="A25405" s="9">
        <f t="shared" si="1"/>
        <v>18320</v>
      </c>
      <c r="B25405" s="25" t="s">
        <v>26537</v>
      </c>
      <c r="C25405" s="26" t="s">
        <v>650</v>
      </c>
    </row>
    <row r="25406">
      <c r="A25406" s="9">
        <f t="shared" si="1"/>
        <v>18321</v>
      </c>
      <c r="B25406" s="25" t="s">
        <v>26538</v>
      </c>
      <c r="C25406" s="26" t="s">
        <v>650</v>
      </c>
    </row>
    <row r="25407">
      <c r="A25407" s="9">
        <f t="shared" si="1"/>
        <v>18322</v>
      </c>
      <c r="B25407" s="25" t="s">
        <v>26539</v>
      </c>
      <c r="C25407" s="26" t="s">
        <v>650</v>
      </c>
    </row>
    <row r="25408">
      <c r="A25408" s="9">
        <f t="shared" si="1"/>
        <v>18323</v>
      </c>
      <c r="B25408" s="25" t="s">
        <v>26540</v>
      </c>
      <c r="C25408" s="26" t="s">
        <v>650</v>
      </c>
    </row>
    <row r="25409">
      <c r="A25409" s="9">
        <f t="shared" si="1"/>
        <v>18324</v>
      </c>
      <c r="B25409" s="8" t="s">
        <v>15666</v>
      </c>
      <c r="C25409" s="9" t="s">
        <v>121</v>
      </c>
    </row>
    <row r="25410">
      <c r="A25410" s="9">
        <f t="shared" si="1"/>
        <v>18325</v>
      </c>
      <c r="B25410" s="5" t="s">
        <v>15667</v>
      </c>
      <c r="C25410" s="6" t="s">
        <v>12</v>
      </c>
    </row>
    <row r="25411">
      <c r="A25411" s="9">
        <f t="shared" si="1"/>
        <v>18325</v>
      </c>
      <c r="B25411" s="5" t="s">
        <v>15667</v>
      </c>
      <c r="C25411" s="6" t="s">
        <v>15668</v>
      </c>
    </row>
    <row r="25412">
      <c r="A25412" s="9">
        <f t="shared" si="1"/>
        <v>18326</v>
      </c>
      <c r="B25412" s="5" t="s">
        <v>15669</v>
      </c>
      <c r="C25412" s="6" t="s">
        <v>12</v>
      </c>
    </row>
    <row r="25413">
      <c r="A25413" s="9">
        <f t="shared" si="1"/>
        <v>18327</v>
      </c>
      <c r="B25413" s="5" t="s">
        <v>15670</v>
      </c>
      <c r="C25413" s="6" t="s">
        <v>467</v>
      </c>
    </row>
    <row r="25414">
      <c r="A25414" s="9">
        <f t="shared" si="1"/>
        <v>18327</v>
      </c>
      <c r="B25414" s="5" t="s">
        <v>15670</v>
      </c>
      <c r="C25414" s="6" t="s">
        <v>23628</v>
      </c>
    </row>
    <row r="25415">
      <c r="A25415" s="9">
        <f t="shared" si="1"/>
        <v>18328</v>
      </c>
      <c r="B25415" s="5" t="s">
        <v>15671</v>
      </c>
      <c r="C25415" s="6" t="s">
        <v>12</v>
      </c>
    </row>
    <row r="25416">
      <c r="A25416" s="9">
        <f t="shared" si="1"/>
        <v>18329</v>
      </c>
      <c r="B25416" s="8" t="s">
        <v>15672</v>
      </c>
      <c r="C25416" s="9" t="s">
        <v>733</v>
      </c>
    </row>
    <row r="25417">
      <c r="A25417" s="9">
        <f t="shared" si="1"/>
        <v>18330</v>
      </c>
      <c r="B25417" s="8" t="s">
        <v>15673</v>
      </c>
      <c r="C25417" s="9" t="s">
        <v>733</v>
      </c>
    </row>
    <row r="25418">
      <c r="A25418" s="9">
        <f t="shared" si="1"/>
        <v>18331</v>
      </c>
      <c r="B25418" s="25" t="s">
        <v>26541</v>
      </c>
      <c r="C25418" s="26" t="s">
        <v>10122</v>
      </c>
    </row>
    <row r="25419">
      <c r="A25419" s="9">
        <f t="shared" si="1"/>
        <v>18331</v>
      </c>
      <c r="B25419" s="27" t="s">
        <v>26541</v>
      </c>
      <c r="C25419" s="28" t="s">
        <v>23637</v>
      </c>
    </row>
    <row r="25420">
      <c r="A25420" s="9">
        <f t="shared" si="1"/>
        <v>18332</v>
      </c>
      <c r="B25420" s="29" t="s">
        <v>26542</v>
      </c>
      <c r="C25420" s="26" t="s">
        <v>23636</v>
      </c>
    </row>
    <row r="25421">
      <c r="A25421" s="9">
        <f t="shared" si="1"/>
        <v>18333</v>
      </c>
      <c r="B25421" s="5" t="s">
        <v>15674</v>
      </c>
      <c r="C25421" s="6" t="s">
        <v>946</v>
      </c>
    </row>
    <row r="25422">
      <c r="A25422" s="9">
        <f t="shared" si="1"/>
        <v>18334</v>
      </c>
      <c r="B25422" s="5" t="s">
        <v>15675</v>
      </c>
      <c r="C25422" s="6" t="s">
        <v>326</v>
      </c>
    </row>
    <row r="25423">
      <c r="A25423" s="9">
        <f t="shared" si="1"/>
        <v>18334</v>
      </c>
      <c r="B25423" s="5" t="s">
        <v>15675</v>
      </c>
      <c r="C25423" s="6" t="s">
        <v>23637</v>
      </c>
    </row>
    <row r="25424">
      <c r="A25424" s="9">
        <f t="shared" si="1"/>
        <v>18335</v>
      </c>
      <c r="B25424" s="5" t="s">
        <v>15676</v>
      </c>
      <c r="C25424" s="6" t="s">
        <v>326</v>
      </c>
    </row>
    <row r="25425">
      <c r="A25425" s="9">
        <f t="shared" si="1"/>
        <v>18335</v>
      </c>
      <c r="B25425" s="5" t="s">
        <v>15676</v>
      </c>
      <c r="C25425" s="6" t="s">
        <v>177</v>
      </c>
    </row>
    <row r="25426">
      <c r="A25426" s="9">
        <f t="shared" si="1"/>
        <v>18335</v>
      </c>
      <c r="B25426" s="5" t="s">
        <v>15676</v>
      </c>
      <c r="C25426" s="6" t="s">
        <v>23637</v>
      </c>
    </row>
    <row r="25427">
      <c r="A25427" s="9">
        <f t="shared" si="1"/>
        <v>18336</v>
      </c>
      <c r="B25427" s="8" t="s">
        <v>15677</v>
      </c>
      <c r="C25427" s="9" t="s">
        <v>733</v>
      </c>
    </row>
    <row r="25428">
      <c r="A25428" s="9">
        <f t="shared" si="1"/>
        <v>18337</v>
      </c>
      <c r="B25428" s="8" t="s">
        <v>15678</v>
      </c>
      <c r="C25428" s="9" t="s">
        <v>372</v>
      </c>
    </row>
    <row r="25429">
      <c r="A25429" s="9">
        <f t="shared" si="1"/>
        <v>18338</v>
      </c>
      <c r="B25429" s="8" t="s">
        <v>15679</v>
      </c>
      <c r="C25429" s="9" t="s">
        <v>733</v>
      </c>
    </row>
    <row r="25430">
      <c r="A25430" s="9">
        <f t="shared" si="1"/>
        <v>18339</v>
      </c>
      <c r="B25430" s="8" t="s">
        <v>15680</v>
      </c>
      <c r="C25430" s="9" t="s">
        <v>121</v>
      </c>
    </row>
    <row r="25431">
      <c r="A25431" s="9">
        <f t="shared" si="1"/>
        <v>18340</v>
      </c>
      <c r="B25431" s="5" t="s">
        <v>15681</v>
      </c>
      <c r="C25431" s="6" t="s">
        <v>324</v>
      </c>
    </row>
    <row r="25432">
      <c r="A25432" s="9">
        <f t="shared" si="1"/>
        <v>18340</v>
      </c>
      <c r="B25432" s="5" t="s">
        <v>15681</v>
      </c>
      <c r="C25432" s="6" t="s">
        <v>23637</v>
      </c>
    </row>
    <row r="25433">
      <c r="A25433" s="9">
        <f t="shared" si="1"/>
        <v>18341</v>
      </c>
      <c r="B25433" s="5" t="s">
        <v>15682</v>
      </c>
      <c r="C25433" s="6" t="s">
        <v>1223</v>
      </c>
    </row>
    <row r="25434">
      <c r="A25434" s="9">
        <f t="shared" si="1"/>
        <v>18342</v>
      </c>
      <c r="B25434" s="36" t="s">
        <v>26543</v>
      </c>
      <c r="C25434" s="26" t="s">
        <v>90</v>
      </c>
    </row>
    <row r="25435">
      <c r="A25435" s="9">
        <f t="shared" si="1"/>
        <v>18342</v>
      </c>
      <c r="B25435" s="36" t="s">
        <v>26543</v>
      </c>
      <c r="C25435" s="26" t="s">
        <v>60</v>
      </c>
    </row>
    <row r="25436">
      <c r="A25436" s="9">
        <f t="shared" si="1"/>
        <v>18342</v>
      </c>
      <c r="B25436" s="36" t="s">
        <v>26543</v>
      </c>
      <c r="C25436" s="26" t="s">
        <v>553</v>
      </c>
    </row>
    <row r="25437">
      <c r="A25437" s="9">
        <f t="shared" si="1"/>
        <v>18342</v>
      </c>
      <c r="B25437" s="36" t="s">
        <v>26543</v>
      </c>
      <c r="C25437" s="26" t="s">
        <v>179</v>
      </c>
    </row>
    <row r="25438">
      <c r="A25438" s="9">
        <f t="shared" si="1"/>
        <v>18343</v>
      </c>
      <c r="B25438" s="25" t="s">
        <v>26544</v>
      </c>
      <c r="C25438" s="26" t="s">
        <v>650</v>
      </c>
    </row>
    <row r="25439">
      <c r="A25439" s="9">
        <f t="shared" si="1"/>
        <v>18344</v>
      </c>
      <c r="B25439" s="8" t="s">
        <v>15683</v>
      </c>
      <c r="C25439" s="9" t="s">
        <v>733</v>
      </c>
    </row>
    <row r="25440">
      <c r="A25440" s="9">
        <f t="shared" si="1"/>
        <v>18345</v>
      </c>
      <c r="B25440" s="25" t="s">
        <v>26545</v>
      </c>
      <c r="C25440" s="26" t="s">
        <v>650</v>
      </c>
    </row>
    <row r="25441">
      <c r="A25441" s="9">
        <f t="shared" si="1"/>
        <v>18346</v>
      </c>
      <c r="B25441" s="5" t="s">
        <v>15684</v>
      </c>
      <c r="C25441" s="6" t="s">
        <v>12</v>
      </c>
    </row>
    <row r="25442">
      <c r="A25442" s="9">
        <f t="shared" si="1"/>
        <v>18347</v>
      </c>
      <c r="B25442" s="8" t="s">
        <v>15685</v>
      </c>
      <c r="C25442" s="9" t="s">
        <v>650</v>
      </c>
    </row>
    <row r="25443">
      <c r="A25443" s="9">
        <f t="shared" si="1"/>
        <v>18348</v>
      </c>
      <c r="B25443" s="8" t="s">
        <v>15686</v>
      </c>
      <c r="C25443" s="9" t="s">
        <v>24</v>
      </c>
    </row>
    <row r="25444">
      <c r="A25444" s="9">
        <f t="shared" si="1"/>
        <v>18349</v>
      </c>
      <c r="B25444" s="8" t="s">
        <v>15687</v>
      </c>
      <c r="C25444" s="9" t="s">
        <v>547</v>
      </c>
    </row>
    <row r="25445">
      <c r="A25445" s="9">
        <f t="shared" si="1"/>
        <v>18350</v>
      </c>
      <c r="B25445" s="5" t="s">
        <v>15688</v>
      </c>
      <c r="C25445" s="6" t="s">
        <v>731</v>
      </c>
    </row>
    <row r="25446">
      <c r="A25446" s="9">
        <f t="shared" si="1"/>
        <v>18351</v>
      </c>
      <c r="B25446" s="5" t="s">
        <v>15689</v>
      </c>
      <c r="C25446" s="6" t="s">
        <v>1221</v>
      </c>
    </row>
    <row r="25447">
      <c r="A25447" s="9">
        <f t="shared" si="1"/>
        <v>18352</v>
      </c>
      <c r="B25447" s="25" t="s">
        <v>26546</v>
      </c>
      <c r="C25447" s="26" t="s">
        <v>23653</v>
      </c>
    </row>
    <row r="25448">
      <c r="A25448" s="9">
        <f t="shared" si="1"/>
        <v>18353</v>
      </c>
      <c r="B25448" s="25" t="s">
        <v>26547</v>
      </c>
      <c r="C25448" s="26" t="s">
        <v>23653</v>
      </c>
    </row>
    <row r="25449">
      <c r="A25449" s="9">
        <f t="shared" si="1"/>
        <v>18354</v>
      </c>
      <c r="B25449" s="5" t="s">
        <v>15690</v>
      </c>
      <c r="C25449" s="6" t="s">
        <v>612</v>
      </c>
    </row>
    <row r="25450">
      <c r="A25450" s="9">
        <f t="shared" si="1"/>
        <v>18355</v>
      </c>
      <c r="B25450" s="8" t="s">
        <v>15691</v>
      </c>
      <c r="C25450" s="9" t="s">
        <v>728</v>
      </c>
    </row>
    <row r="25451">
      <c r="A25451" s="9">
        <f t="shared" si="1"/>
        <v>18356</v>
      </c>
      <c r="B25451" s="5" t="s">
        <v>15692</v>
      </c>
      <c r="C25451" s="6" t="s">
        <v>393</v>
      </c>
    </row>
    <row r="25452">
      <c r="A25452" s="9">
        <f t="shared" si="1"/>
        <v>18357</v>
      </c>
      <c r="B25452" s="8" t="s">
        <v>15693</v>
      </c>
      <c r="C25452" s="9" t="s">
        <v>547</v>
      </c>
    </row>
    <row r="25453">
      <c r="A25453" s="9">
        <f t="shared" si="1"/>
        <v>18358</v>
      </c>
      <c r="B25453" s="32" t="s">
        <v>26548</v>
      </c>
      <c r="C25453" s="26" t="s">
        <v>67</v>
      </c>
    </row>
    <row r="25454">
      <c r="A25454" s="9">
        <f t="shared" si="1"/>
        <v>18359</v>
      </c>
      <c r="B25454" s="8" t="s">
        <v>15694</v>
      </c>
      <c r="C25454" s="6" t="s">
        <v>1012</v>
      </c>
    </row>
    <row r="25455">
      <c r="A25455" s="9">
        <f t="shared" si="1"/>
        <v>18360</v>
      </c>
      <c r="B25455" s="8" t="s">
        <v>15695</v>
      </c>
      <c r="C25455" s="9" t="s">
        <v>88</v>
      </c>
    </row>
    <row r="25456">
      <c r="A25456" s="9">
        <f t="shared" si="1"/>
        <v>18361</v>
      </c>
      <c r="B25456" s="8" t="s">
        <v>15696</v>
      </c>
      <c r="C25456" s="9" t="s">
        <v>162</v>
      </c>
    </row>
    <row r="25457">
      <c r="A25457" s="9">
        <f t="shared" si="1"/>
        <v>18362</v>
      </c>
      <c r="B25457" s="25" t="s">
        <v>26549</v>
      </c>
      <c r="C25457" s="26" t="s">
        <v>446</v>
      </c>
    </row>
    <row r="25458">
      <c r="A25458" s="9">
        <f t="shared" si="1"/>
        <v>18362</v>
      </c>
      <c r="B25458" s="27" t="s">
        <v>26549</v>
      </c>
      <c r="C25458" s="28" t="s">
        <v>23637</v>
      </c>
    </row>
    <row r="25459">
      <c r="A25459" s="9">
        <f t="shared" si="1"/>
        <v>18363</v>
      </c>
      <c r="B25459" s="8" t="s">
        <v>15697</v>
      </c>
      <c r="C25459" s="9" t="s">
        <v>835</v>
      </c>
    </row>
    <row r="25460">
      <c r="A25460" s="9">
        <f t="shared" si="1"/>
        <v>18364</v>
      </c>
      <c r="B25460" s="8" t="s">
        <v>15698</v>
      </c>
      <c r="C25460" s="9" t="s">
        <v>64</v>
      </c>
    </row>
    <row r="25461">
      <c r="A25461" s="9">
        <f t="shared" si="1"/>
        <v>18365</v>
      </c>
      <c r="B25461" s="5" t="s">
        <v>15699</v>
      </c>
      <c r="C25461" s="6" t="s">
        <v>15</v>
      </c>
    </row>
    <row r="25462">
      <c r="A25462" s="9">
        <f t="shared" si="1"/>
        <v>18366</v>
      </c>
      <c r="B25462" s="5" t="s">
        <v>15700</v>
      </c>
      <c r="C25462" s="6" t="s">
        <v>471</v>
      </c>
    </row>
    <row r="25463">
      <c r="A25463" s="9">
        <f t="shared" si="1"/>
        <v>18367</v>
      </c>
      <c r="B25463" s="5" t="s">
        <v>15701</v>
      </c>
      <c r="C25463" s="6" t="s">
        <v>15</v>
      </c>
    </row>
    <row r="25464">
      <c r="A25464" s="9">
        <f t="shared" si="1"/>
        <v>18368</v>
      </c>
      <c r="B25464" s="5" t="s">
        <v>15702</v>
      </c>
      <c r="C25464" s="6" t="s">
        <v>471</v>
      </c>
    </row>
    <row r="25465">
      <c r="A25465" s="9">
        <f t="shared" si="1"/>
        <v>18369</v>
      </c>
      <c r="B25465" s="5" t="s">
        <v>15703</v>
      </c>
      <c r="C25465" s="6" t="s">
        <v>142</v>
      </c>
    </row>
    <row r="25466">
      <c r="A25466" s="9">
        <f t="shared" si="1"/>
        <v>18370</v>
      </c>
      <c r="B25466" s="8" t="s">
        <v>15704</v>
      </c>
      <c r="C25466" s="9" t="s">
        <v>142</v>
      </c>
    </row>
    <row r="25467">
      <c r="A25467" s="9">
        <f t="shared" si="1"/>
        <v>18370</v>
      </c>
      <c r="B25467" s="8" t="s">
        <v>15704</v>
      </c>
      <c r="C25467" s="9" t="s">
        <v>162</v>
      </c>
    </row>
    <row r="25468">
      <c r="A25468" s="9">
        <f t="shared" si="1"/>
        <v>18371</v>
      </c>
      <c r="B25468" s="8" t="s">
        <v>15705</v>
      </c>
      <c r="C25468" s="9" t="s">
        <v>40</v>
      </c>
    </row>
    <row r="25469">
      <c r="A25469" s="9">
        <f t="shared" si="1"/>
        <v>18372</v>
      </c>
      <c r="B25469" s="5" t="s">
        <v>15706</v>
      </c>
      <c r="C25469" s="6" t="s">
        <v>393</v>
      </c>
    </row>
    <row r="25470">
      <c r="A25470" s="9">
        <f t="shared" si="1"/>
        <v>18373</v>
      </c>
      <c r="B25470" s="8" t="s">
        <v>15707</v>
      </c>
      <c r="C25470" s="9" t="s">
        <v>818</v>
      </c>
    </row>
    <row r="25471">
      <c r="A25471" s="9">
        <f t="shared" si="1"/>
        <v>18374</v>
      </c>
      <c r="B25471" s="8" t="s">
        <v>15708</v>
      </c>
      <c r="C25471" s="9" t="s">
        <v>188</v>
      </c>
    </row>
    <row r="25472">
      <c r="A25472" s="9">
        <f t="shared" si="1"/>
        <v>18375</v>
      </c>
      <c r="B25472" s="8" t="s">
        <v>15709</v>
      </c>
      <c r="C25472" s="9" t="s">
        <v>1776</v>
      </c>
    </row>
    <row r="25473">
      <c r="A25473" s="9">
        <f t="shared" si="1"/>
        <v>18376</v>
      </c>
      <c r="B25473" s="8" t="s">
        <v>15710</v>
      </c>
      <c r="C25473" s="9" t="s">
        <v>815</v>
      </c>
    </row>
    <row r="25474">
      <c r="A25474" s="9">
        <f t="shared" si="1"/>
        <v>18377</v>
      </c>
      <c r="B25474" s="8" t="s">
        <v>15711</v>
      </c>
      <c r="C25474" s="9" t="s">
        <v>162</v>
      </c>
    </row>
    <row r="25475">
      <c r="A25475" s="9">
        <f t="shared" si="1"/>
        <v>18377</v>
      </c>
      <c r="B25475" s="8" t="s">
        <v>15711</v>
      </c>
      <c r="C25475" s="9" t="s">
        <v>142</v>
      </c>
    </row>
    <row r="25476">
      <c r="A25476" s="9">
        <f t="shared" si="1"/>
        <v>18378</v>
      </c>
      <c r="B25476" s="8" t="s">
        <v>15712</v>
      </c>
      <c r="C25476" s="9" t="s">
        <v>162</v>
      </c>
    </row>
    <row r="25477">
      <c r="A25477" s="9">
        <f t="shared" si="1"/>
        <v>18378</v>
      </c>
      <c r="B25477" s="8" t="s">
        <v>15712</v>
      </c>
      <c r="C25477" s="9" t="s">
        <v>142</v>
      </c>
    </row>
    <row r="25478">
      <c r="A25478" s="9">
        <f t="shared" si="1"/>
        <v>18379</v>
      </c>
      <c r="B25478" s="8" t="s">
        <v>15713</v>
      </c>
      <c r="C25478" s="9" t="s">
        <v>83</v>
      </c>
    </row>
    <row r="25479">
      <c r="A25479" s="9">
        <f t="shared" si="1"/>
        <v>18380</v>
      </c>
      <c r="B25479" s="5" t="s">
        <v>15714</v>
      </c>
      <c r="C25479" s="6" t="s">
        <v>142</v>
      </c>
    </row>
    <row r="25480">
      <c r="A25480" s="9">
        <f t="shared" si="1"/>
        <v>18381</v>
      </c>
      <c r="B25480" s="8" t="s">
        <v>15715</v>
      </c>
      <c r="C25480" s="9" t="s">
        <v>142</v>
      </c>
    </row>
    <row r="25481">
      <c r="A25481" s="9">
        <f t="shared" si="1"/>
        <v>18381</v>
      </c>
      <c r="B25481" s="8" t="s">
        <v>15715</v>
      </c>
      <c r="C25481" s="9" t="s">
        <v>162</v>
      </c>
    </row>
    <row r="25482">
      <c r="A25482" s="9">
        <f t="shared" si="1"/>
        <v>18382</v>
      </c>
      <c r="B25482" s="5" t="s">
        <v>15716</v>
      </c>
      <c r="C25482" s="6" t="s">
        <v>566</v>
      </c>
    </row>
    <row r="25483">
      <c r="A25483" s="9">
        <f t="shared" si="1"/>
        <v>18383</v>
      </c>
      <c r="B25483" s="5" t="s">
        <v>15717</v>
      </c>
      <c r="C25483" s="6" t="s">
        <v>1007</v>
      </c>
    </row>
    <row r="25484">
      <c r="A25484" s="9">
        <f t="shared" si="1"/>
        <v>18384</v>
      </c>
      <c r="B25484" s="5" t="s">
        <v>15718</v>
      </c>
      <c r="C25484" s="6" t="s">
        <v>1007</v>
      </c>
    </row>
    <row r="25485">
      <c r="A25485" s="9">
        <f t="shared" si="1"/>
        <v>18385</v>
      </c>
      <c r="B25485" s="5" t="s">
        <v>15719</v>
      </c>
      <c r="C25485" s="6" t="s">
        <v>1007</v>
      </c>
    </row>
    <row r="25486">
      <c r="A25486" s="9">
        <f t="shared" si="1"/>
        <v>18386</v>
      </c>
      <c r="B25486" s="5" t="s">
        <v>15720</v>
      </c>
      <c r="C25486" s="6" t="s">
        <v>1007</v>
      </c>
    </row>
    <row r="25487">
      <c r="A25487" s="9">
        <f t="shared" si="1"/>
        <v>18387</v>
      </c>
      <c r="B25487" s="5" t="s">
        <v>15721</v>
      </c>
      <c r="C25487" s="6" t="s">
        <v>74</v>
      </c>
    </row>
    <row r="25488">
      <c r="A25488" s="9">
        <f t="shared" si="1"/>
        <v>18388</v>
      </c>
      <c r="B25488" s="25" t="s">
        <v>26550</v>
      </c>
      <c r="C25488" s="26" t="s">
        <v>23808</v>
      </c>
    </row>
    <row r="25489">
      <c r="A25489" s="9">
        <f t="shared" si="1"/>
        <v>18389</v>
      </c>
      <c r="B25489" s="25" t="s">
        <v>26551</v>
      </c>
      <c r="C25489" s="26" t="s">
        <v>23808</v>
      </c>
    </row>
    <row r="25490">
      <c r="A25490" s="9">
        <f t="shared" si="1"/>
        <v>18390</v>
      </c>
      <c r="B25490" s="25" t="s">
        <v>26552</v>
      </c>
      <c r="C25490" s="26" t="s">
        <v>23808</v>
      </c>
    </row>
    <row r="25491">
      <c r="A25491" s="9">
        <f t="shared" si="1"/>
        <v>18391</v>
      </c>
      <c r="B25491" s="25" t="s">
        <v>26553</v>
      </c>
      <c r="C25491" s="26" t="s">
        <v>23808</v>
      </c>
    </row>
    <row r="25492">
      <c r="A25492" s="9">
        <f t="shared" si="1"/>
        <v>18392</v>
      </c>
      <c r="B25492" s="8" t="s">
        <v>15722</v>
      </c>
      <c r="C25492" s="9" t="s">
        <v>162</v>
      </c>
    </row>
    <row r="25493">
      <c r="A25493" s="9">
        <f t="shared" si="1"/>
        <v>18392</v>
      </c>
      <c r="B25493" s="8" t="s">
        <v>15722</v>
      </c>
      <c r="C25493" s="9" t="s">
        <v>142</v>
      </c>
    </row>
    <row r="25494">
      <c r="A25494" s="9">
        <f t="shared" si="1"/>
        <v>18393</v>
      </c>
      <c r="B25494" s="8" t="s">
        <v>15723</v>
      </c>
      <c r="C25494" s="6" t="s">
        <v>672</v>
      </c>
    </row>
    <row r="25495">
      <c r="A25495" s="9">
        <f t="shared" si="1"/>
        <v>18393</v>
      </c>
      <c r="B25495" s="8" t="s">
        <v>15723</v>
      </c>
      <c r="C25495" s="6" t="s">
        <v>23637</v>
      </c>
    </row>
    <row r="25496">
      <c r="A25496" s="9">
        <f t="shared" si="1"/>
        <v>18394</v>
      </c>
      <c r="B25496" s="8" t="s">
        <v>15724</v>
      </c>
      <c r="C25496" s="9" t="s">
        <v>40</v>
      </c>
    </row>
    <row r="25497">
      <c r="A25497" s="9">
        <f t="shared" si="1"/>
        <v>18395</v>
      </c>
      <c r="B25497" s="8" t="s">
        <v>15725</v>
      </c>
      <c r="C25497" s="9" t="s">
        <v>142</v>
      </c>
    </row>
    <row r="25498">
      <c r="A25498" s="9">
        <f t="shared" si="1"/>
        <v>18396</v>
      </c>
      <c r="B25498" s="25" t="s">
        <v>26554</v>
      </c>
      <c r="C25498" s="26" t="s">
        <v>23817</v>
      </c>
    </row>
    <row r="25499">
      <c r="A25499" s="9">
        <f t="shared" si="1"/>
        <v>18397</v>
      </c>
      <c r="B25499" s="8" t="s">
        <v>15726</v>
      </c>
      <c r="C25499" s="9" t="s">
        <v>188</v>
      </c>
    </row>
    <row r="25500">
      <c r="A25500" s="9">
        <f t="shared" si="1"/>
        <v>18398</v>
      </c>
      <c r="B25500" s="5" t="s">
        <v>15727</v>
      </c>
      <c r="C25500" s="6" t="s">
        <v>1324</v>
      </c>
    </row>
    <row r="25501">
      <c r="A25501" s="9">
        <f t="shared" si="1"/>
        <v>18399</v>
      </c>
      <c r="B25501" s="5" t="s">
        <v>15728</v>
      </c>
      <c r="C25501" s="6" t="s">
        <v>681</v>
      </c>
    </row>
    <row r="25502">
      <c r="A25502" s="9">
        <f t="shared" si="1"/>
        <v>18400</v>
      </c>
      <c r="B25502" s="8" t="s">
        <v>15729</v>
      </c>
      <c r="C25502" s="9" t="s">
        <v>83</v>
      </c>
    </row>
    <row r="25503">
      <c r="A25503" s="9">
        <f t="shared" si="1"/>
        <v>18401</v>
      </c>
      <c r="B25503" s="8" t="s">
        <v>15730</v>
      </c>
      <c r="C25503" s="9" t="s">
        <v>399</v>
      </c>
    </row>
    <row r="25504">
      <c r="A25504" s="9">
        <f t="shared" si="1"/>
        <v>18402</v>
      </c>
      <c r="B25504" s="8" t="s">
        <v>15731</v>
      </c>
      <c r="C25504" s="6" t="s">
        <v>1012</v>
      </c>
    </row>
    <row r="25505">
      <c r="A25505" s="9">
        <f t="shared" si="1"/>
        <v>18403</v>
      </c>
      <c r="B25505" s="5" t="s">
        <v>15732</v>
      </c>
      <c r="C25505" s="6" t="s">
        <v>1007</v>
      </c>
    </row>
    <row r="25506">
      <c r="A25506" s="9">
        <f t="shared" si="1"/>
        <v>18404</v>
      </c>
      <c r="B25506" s="8" t="s">
        <v>15733</v>
      </c>
      <c r="C25506" s="9" t="s">
        <v>40</v>
      </c>
    </row>
    <row r="25507">
      <c r="A25507" s="9">
        <f t="shared" si="1"/>
        <v>18405</v>
      </c>
      <c r="B25507" s="8" t="s">
        <v>15734</v>
      </c>
      <c r="C25507" s="9" t="s">
        <v>52</v>
      </c>
    </row>
    <row r="25508">
      <c r="A25508" s="9">
        <f t="shared" si="1"/>
        <v>18406</v>
      </c>
      <c r="B25508" s="5" t="s">
        <v>15735</v>
      </c>
      <c r="C25508" s="6" t="s">
        <v>1371</v>
      </c>
    </row>
    <row r="25509">
      <c r="A25509" s="9">
        <f t="shared" si="1"/>
        <v>18407</v>
      </c>
      <c r="B25509" s="25" t="s">
        <v>26555</v>
      </c>
      <c r="C25509" s="26" t="s">
        <v>23812</v>
      </c>
    </row>
    <row r="25510">
      <c r="A25510" s="9">
        <f t="shared" si="1"/>
        <v>18408</v>
      </c>
      <c r="B25510" s="5" t="s">
        <v>15736</v>
      </c>
      <c r="C25510" s="6" t="s">
        <v>1007</v>
      </c>
    </row>
    <row r="25511">
      <c r="A25511" s="9">
        <f t="shared" si="1"/>
        <v>18409</v>
      </c>
      <c r="B25511" s="5" t="s">
        <v>15737</v>
      </c>
      <c r="C25511" s="6" t="s">
        <v>1007</v>
      </c>
    </row>
    <row r="25512">
      <c r="A25512" s="9">
        <f t="shared" si="1"/>
        <v>18410</v>
      </c>
      <c r="B25512" s="25" t="s">
        <v>26556</v>
      </c>
      <c r="C25512" s="26" t="s">
        <v>23808</v>
      </c>
    </row>
    <row r="25513">
      <c r="A25513" s="9">
        <f t="shared" si="1"/>
        <v>18411</v>
      </c>
      <c r="B25513" s="5" t="s">
        <v>15738</v>
      </c>
      <c r="C25513" s="6" t="s">
        <v>1007</v>
      </c>
    </row>
    <row r="25514">
      <c r="A25514" s="9">
        <f t="shared" si="1"/>
        <v>18412</v>
      </c>
      <c r="B25514" s="8" t="s">
        <v>15739</v>
      </c>
      <c r="C25514" s="9" t="s">
        <v>818</v>
      </c>
    </row>
    <row r="25515">
      <c r="A25515" s="9">
        <f t="shared" si="1"/>
        <v>18413</v>
      </c>
      <c r="B25515" s="5" t="s">
        <v>15740</v>
      </c>
      <c r="C25515" s="6" t="s">
        <v>15</v>
      </c>
    </row>
    <row r="25516">
      <c r="A25516" s="9">
        <f t="shared" si="1"/>
        <v>18414</v>
      </c>
      <c r="B25516" s="5" t="s">
        <v>15741</v>
      </c>
      <c r="C25516" s="6" t="s">
        <v>15</v>
      </c>
    </row>
    <row r="25517">
      <c r="A25517" s="9">
        <f t="shared" si="1"/>
        <v>18415</v>
      </c>
      <c r="B25517" s="8" t="s">
        <v>15742</v>
      </c>
      <c r="C25517" s="9" t="s">
        <v>83</v>
      </c>
    </row>
    <row r="25518">
      <c r="A25518" s="9">
        <f t="shared" si="1"/>
        <v>18416</v>
      </c>
      <c r="B25518" s="5" t="s">
        <v>15743</v>
      </c>
      <c r="C25518" s="6" t="s">
        <v>20</v>
      </c>
    </row>
    <row r="25519">
      <c r="A25519" s="9">
        <f t="shared" si="1"/>
        <v>18416</v>
      </c>
      <c r="B25519" s="5" t="s">
        <v>15743</v>
      </c>
      <c r="C25519" s="6" t="s">
        <v>471</v>
      </c>
    </row>
    <row r="25520">
      <c r="A25520" s="9">
        <f t="shared" si="1"/>
        <v>18417</v>
      </c>
      <c r="B25520" s="8" t="s">
        <v>15744</v>
      </c>
      <c r="C25520" s="9" t="s">
        <v>142</v>
      </c>
    </row>
    <row r="25521">
      <c r="A25521" s="9">
        <f t="shared" si="1"/>
        <v>18417</v>
      </c>
      <c r="B25521" s="8" t="s">
        <v>15744</v>
      </c>
      <c r="C25521" s="9" t="s">
        <v>162</v>
      </c>
    </row>
    <row r="25522">
      <c r="A25522" s="9">
        <f t="shared" si="1"/>
        <v>18418</v>
      </c>
      <c r="B25522" s="8" t="s">
        <v>15745</v>
      </c>
      <c r="C25522" s="9" t="s">
        <v>142</v>
      </c>
    </row>
    <row r="25523">
      <c r="A25523" s="9">
        <f t="shared" si="1"/>
        <v>18419</v>
      </c>
      <c r="B25523" s="8" t="s">
        <v>15746</v>
      </c>
      <c r="C25523" s="9" t="s">
        <v>142</v>
      </c>
    </row>
    <row r="25524">
      <c r="A25524" s="9">
        <f t="shared" si="1"/>
        <v>18420</v>
      </c>
      <c r="B25524" s="8" t="s">
        <v>15747</v>
      </c>
      <c r="C25524" s="9" t="s">
        <v>142</v>
      </c>
    </row>
    <row r="25525">
      <c r="A25525" s="9">
        <f t="shared" si="1"/>
        <v>18421</v>
      </c>
      <c r="B25525" s="25" t="s">
        <v>26557</v>
      </c>
      <c r="C25525" s="26" t="s">
        <v>23630</v>
      </c>
    </row>
    <row r="25526">
      <c r="A25526" s="9">
        <f t="shared" si="1"/>
        <v>18422</v>
      </c>
      <c r="B25526" s="5" t="s">
        <v>15748</v>
      </c>
      <c r="C25526" s="6" t="s">
        <v>393</v>
      </c>
    </row>
    <row r="25527">
      <c r="A25527" s="9">
        <f t="shared" si="1"/>
        <v>18423</v>
      </c>
      <c r="B25527" s="5" t="s">
        <v>15749</v>
      </c>
      <c r="C25527" s="6" t="s">
        <v>393</v>
      </c>
    </row>
    <row r="25528">
      <c r="A25528" s="9">
        <f t="shared" si="1"/>
        <v>18424</v>
      </c>
      <c r="B25528" s="8" t="s">
        <v>15750</v>
      </c>
      <c r="C25528" s="9" t="s">
        <v>547</v>
      </c>
    </row>
    <row r="25529">
      <c r="A25529" s="9">
        <f t="shared" si="1"/>
        <v>18425</v>
      </c>
      <c r="B25529" s="8" t="s">
        <v>15751</v>
      </c>
      <c r="C25529" s="9" t="s">
        <v>142</v>
      </c>
    </row>
    <row r="25530">
      <c r="A25530" s="9">
        <f t="shared" si="1"/>
        <v>18426</v>
      </c>
      <c r="B25530" s="25" t="s">
        <v>26558</v>
      </c>
      <c r="C25530" s="26" t="s">
        <v>23808</v>
      </c>
    </row>
    <row r="25531">
      <c r="A25531" s="9">
        <f t="shared" si="1"/>
        <v>18427</v>
      </c>
      <c r="B25531" s="8" t="s">
        <v>15752</v>
      </c>
      <c r="C25531" s="9" t="s">
        <v>547</v>
      </c>
    </row>
    <row r="25532">
      <c r="A25532" s="9">
        <f t="shared" si="1"/>
        <v>18428</v>
      </c>
      <c r="B25532" s="5" t="s">
        <v>15753</v>
      </c>
      <c r="C25532" s="6" t="s">
        <v>15</v>
      </c>
    </row>
    <row r="25533">
      <c r="A25533" s="9">
        <f t="shared" si="1"/>
        <v>18429</v>
      </c>
      <c r="B25533" s="5" t="s">
        <v>15754</v>
      </c>
      <c r="C25533" s="6" t="s">
        <v>20</v>
      </c>
    </row>
    <row r="25534">
      <c r="A25534" s="9">
        <f t="shared" si="1"/>
        <v>18430</v>
      </c>
      <c r="B25534" s="8" t="s">
        <v>15755</v>
      </c>
      <c r="C25534" s="9" t="s">
        <v>142</v>
      </c>
    </row>
    <row r="25535">
      <c r="A25535" s="9">
        <f t="shared" si="1"/>
        <v>18431</v>
      </c>
      <c r="B25535" s="5" t="s">
        <v>15756</v>
      </c>
      <c r="C25535" s="6" t="s">
        <v>1342</v>
      </c>
    </row>
    <row r="25536">
      <c r="A25536" s="9">
        <f t="shared" si="1"/>
        <v>18432</v>
      </c>
      <c r="B25536" s="8" t="s">
        <v>15757</v>
      </c>
      <c r="C25536" s="9" t="s">
        <v>142</v>
      </c>
    </row>
    <row r="25537">
      <c r="A25537" s="9">
        <f t="shared" si="1"/>
        <v>18433</v>
      </c>
      <c r="B25537" s="25" t="s">
        <v>26559</v>
      </c>
      <c r="C25537" s="26" t="s">
        <v>23632</v>
      </c>
    </row>
    <row r="25538">
      <c r="A25538" s="9">
        <f t="shared" si="1"/>
        <v>18433</v>
      </c>
      <c r="B25538" s="27" t="s">
        <v>26559</v>
      </c>
      <c r="C25538" s="28" t="s">
        <v>23633</v>
      </c>
    </row>
    <row r="25539">
      <c r="A25539" s="9">
        <f t="shared" si="1"/>
        <v>18434</v>
      </c>
      <c r="B25539" s="8" t="s">
        <v>15758</v>
      </c>
      <c r="C25539" s="9" t="s">
        <v>142</v>
      </c>
    </row>
    <row r="25540">
      <c r="A25540" s="9">
        <f t="shared" si="1"/>
        <v>18435</v>
      </c>
      <c r="B25540" s="25" t="s">
        <v>26560</v>
      </c>
      <c r="C25540" s="26" t="s">
        <v>23808</v>
      </c>
    </row>
    <row r="25541">
      <c r="A25541" s="9">
        <f t="shared" si="1"/>
        <v>18436</v>
      </c>
      <c r="B25541" s="5" t="s">
        <v>15759</v>
      </c>
      <c r="C25541" s="6" t="s">
        <v>356</v>
      </c>
    </row>
    <row r="25542">
      <c r="A25542" s="9">
        <f t="shared" si="1"/>
        <v>18437</v>
      </c>
      <c r="B25542" s="5" t="s">
        <v>15760</v>
      </c>
      <c r="C25542" s="6" t="s">
        <v>467</v>
      </c>
    </row>
    <row r="25543">
      <c r="A25543" s="9">
        <f t="shared" si="1"/>
        <v>18437</v>
      </c>
      <c r="B25543" s="5" t="s">
        <v>15760</v>
      </c>
      <c r="C25543" s="6" t="s">
        <v>23628</v>
      </c>
    </row>
    <row r="25544">
      <c r="A25544" s="9">
        <f t="shared" si="1"/>
        <v>18438</v>
      </c>
      <c r="B25544" s="8" t="s">
        <v>15761</v>
      </c>
      <c r="C25544" s="9" t="s">
        <v>142</v>
      </c>
    </row>
    <row r="25545">
      <c r="A25545" s="9">
        <f t="shared" si="1"/>
        <v>18439</v>
      </c>
      <c r="B25545" s="5" t="s">
        <v>15762</v>
      </c>
      <c r="C25545" s="6" t="s">
        <v>142</v>
      </c>
    </row>
    <row r="25546">
      <c r="A25546" s="9">
        <f t="shared" si="1"/>
        <v>18440</v>
      </c>
      <c r="B25546" s="5" t="s">
        <v>15763</v>
      </c>
      <c r="C25546" s="6" t="s">
        <v>150</v>
      </c>
    </row>
    <row r="25547">
      <c r="A25547" s="9">
        <f t="shared" si="1"/>
        <v>18440</v>
      </c>
      <c r="B25547" s="5" t="s">
        <v>15763</v>
      </c>
      <c r="C25547" s="6" t="s">
        <v>23637</v>
      </c>
    </row>
    <row r="25548">
      <c r="A25548" s="9">
        <f t="shared" si="1"/>
        <v>18441</v>
      </c>
      <c r="B25548" s="5" t="s">
        <v>15764</v>
      </c>
      <c r="C25548" s="6" t="s">
        <v>4</v>
      </c>
    </row>
    <row r="25549">
      <c r="A25549" s="9">
        <f t="shared" si="1"/>
        <v>18442</v>
      </c>
      <c r="B25549" s="5" t="s">
        <v>15765</v>
      </c>
      <c r="C25549" s="6" t="s">
        <v>4</v>
      </c>
    </row>
    <row r="25550">
      <c r="A25550" s="9">
        <f t="shared" si="1"/>
        <v>18443</v>
      </c>
      <c r="B25550" s="25" t="s">
        <v>26561</v>
      </c>
      <c r="C25550" s="26" t="s">
        <v>23808</v>
      </c>
    </row>
    <row r="25551">
      <c r="A25551" s="9">
        <f t="shared" si="1"/>
        <v>18444</v>
      </c>
      <c r="B25551" s="5" t="s">
        <v>15766</v>
      </c>
      <c r="C25551" s="6" t="s">
        <v>471</v>
      </c>
    </row>
    <row r="25552">
      <c r="A25552" s="9">
        <f t="shared" si="1"/>
        <v>18445</v>
      </c>
      <c r="B25552" s="5" t="s">
        <v>15767</v>
      </c>
      <c r="C25552" s="6" t="s">
        <v>471</v>
      </c>
    </row>
    <row r="25553">
      <c r="A25553" s="9">
        <f t="shared" si="1"/>
        <v>18446</v>
      </c>
      <c r="B25553" s="5" t="s">
        <v>15768</v>
      </c>
      <c r="C25553" s="6" t="s">
        <v>15</v>
      </c>
    </row>
    <row r="25554">
      <c r="A25554" s="9">
        <f t="shared" si="1"/>
        <v>18447</v>
      </c>
      <c r="B25554" s="5" t="s">
        <v>15769</v>
      </c>
      <c r="C25554" s="6" t="s">
        <v>471</v>
      </c>
    </row>
    <row r="25555">
      <c r="A25555" s="9">
        <f t="shared" si="1"/>
        <v>18447</v>
      </c>
      <c r="B25555" s="5" t="s">
        <v>15769</v>
      </c>
      <c r="C25555" s="6" t="s">
        <v>15</v>
      </c>
    </row>
    <row r="25556">
      <c r="A25556" s="9">
        <f t="shared" si="1"/>
        <v>18448</v>
      </c>
      <c r="B25556" s="5" t="s">
        <v>15770</v>
      </c>
      <c r="C25556" s="6" t="s">
        <v>471</v>
      </c>
    </row>
    <row r="25557">
      <c r="A25557" s="9">
        <f t="shared" si="1"/>
        <v>18449</v>
      </c>
      <c r="B25557" s="5" t="s">
        <v>15771</v>
      </c>
      <c r="C25557" s="6" t="s">
        <v>471</v>
      </c>
    </row>
    <row r="25558">
      <c r="A25558" s="9">
        <f t="shared" si="1"/>
        <v>18450</v>
      </c>
      <c r="B25558" s="25" t="s">
        <v>26562</v>
      </c>
      <c r="C25558" s="26" t="s">
        <v>23748</v>
      </c>
    </row>
    <row r="25559">
      <c r="A25559" s="9">
        <f t="shared" si="1"/>
        <v>18451</v>
      </c>
      <c r="B25559" s="5" t="s">
        <v>15772</v>
      </c>
      <c r="C25559" s="6" t="s">
        <v>367</v>
      </c>
    </row>
    <row r="25560">
      <c r="A25560" s="9">
        <f t="shared" si="1"/>
        <v>18452</v>
      </c>
      <c r="B25560" s="5" t="s">
        <v>15773</v>
      </c>
      <c r="C25560" s="6" t="s">
        <v>591</v>
      </c>
    </row>
    <row r="25561">
      <c r="A25561" s="9">
        <f t="shared" si="1"/>
        <v>18453</v>
      </c>
      <c r="B25561" s="5" t="s">
        <v>15774</v>
      </c>
      <c r="C25561" s="6" t="s">
        <v>27</v>
      </c>
    </row>
    <row r="25562">
      <c r="A25562" s="9">
        <f t="shared" si="1"/>
        <v>18454</v>
      </c>
      <c r="B25562" s="25" t="s">
        <v>26563</v>
      </c>
      <c r="C25562" s="26" t="s">
        <v>23630</v>
      </c>
    </row>
    <row r="25563">
      <c r="A25563" s="9">
        <f t="shared" si="1"/>
        <v>18454</v>
      </c>
      <c r="B25563" s="25" t="s">
        <v>26563</v>
      </c>
      <c r="C25563" s="26" t="s">
        <v>728</v>
      </c>
    </row>
    <row r="25564">
      <c r="A25564" s="9">
        <f t="shared" si="1"/>
        <v>18455</v>
      </c>
      <c r="B25564" s="5" t="s">
        <v>15775</v>
      </c>
      <c r="C25564" s="6" t="s">
        <v>74</v>
      </c>
    </row>
    <row r="25565">
      <c r="A25565" s="9">
        <f t="shared" si="1"/>
        <v>18456</v>
      </c>
      <c r="B25565" s="5" t="s">
        <v>15776</v>
      </c>
      <c r="C25565" s="6" t="s">
        <v>74</v>
      </c>
    </row>
    <row r="25566">
      <c r="A25566" s="9">
        <f t="shared" si="1"/>
        <v>18457</v>
      </c>
      <c r="B25566" s="25" t="s">
        <v>26564</v>
      </c>
      <c r="C25566" s="26" t="s">
        <v>23630</v>
      </c>
    </row>
    <row r="25567">
      <c r="A25567" s="9">
        <f t="shared" si="1"/>
        <v>18458</v>
      </c>
      <c r="B25567" s="5" t="s">
        <v>15777</v>
      </c>
      <c r="C25567" s="6" t="s">
        <v>1495</v>
      </c>
    </row>
    <row r="25568">
      <c r="A25568" s="9">
        <f t="shared" si="1"/>
        <v>18459</v>
      </c>
      <c r="B25568" s="25" t="s">
        <v>26565</v>
      </c>
      <c r="C25568" s="26" t="s">
        <v>23748</v>
      </c>
    </row>
    <row r="25569">
      <c r="A25569" s="9">
        <f t="shared" si="1"/>
        <v>18460</v>
      </c>
      <c r="B25569" s="25" t="s">
        <v>26566</v>
      </c>
      <c r="C25569" s="26" t="s">
        <v>23748</v>
      </c>
    </row>
    <row r="25570">
      <c r="A25570" s="9">
        <f t="shared" si="1"/>
        <v>18461</v>
      </c>
      <c r="B25570" s="25" t="s">
        <v>26567</v>
      </c>
      <c r="C25570" s="26" t="s">
        <v>23748</v>
      </c>
    </row>
    <row r="25571">
      <c r="A25571" s="9">
        <f t="shared" si="1"/>
        <v>18462</v>
      </c>
      <c r="B25571" s="8" t="s">
        <v>15778</v>
      </c>
      <c r="C25571" s="9" t="s">
        <v>88</v>
      </c>
    </row>
    <row r="25572">
      <c r="A25572" s="9">
        <f t="shared" si="1"/>
        <v>18463</v>
      </c>
      <c r="B25572" s="5" t="s">
        <v>15779</v>
      </c>
      <c r="C25572" s="6" t="s">
        <v>1223</v>
      </c>
    </row>
    <row r="25573">
      <c r="A25573" s="9">
        <f t="shared" si="1"/>
        <v>18464</v>
      </c>
      <c r="B25573" s="25" t="s">
        <v>26568</v>
      </c>
      <c r="C25573" s="26" t="s">
        <v>23653</v>
      </c>
    </row>
    <row r="25574">
      <c r="A25574" s="9">
        <f t="shared" si="1"/>
        <v>18465</v>
      </c>
      <c r="B25574" s="8" t="s">
        <v>15780</v>
      </c>
      <c r="C25574" s="9" t="s">
        <v>835</v>
      </c>
    </row>
    <row r="25575">
      <c r="A25575" s="9">
        <f t="shared" si="1"/>
        <v>18466</v>
      </c>
      <c r="B25575" s="5" t="s">
        <v>15781</v>
      </c>
      <c r="C25575" s="6" t="s">
        <v>74</v>
      </c>
    </row>
    <row r="25576">
      <c r="A25576" s="9">
        <f t="shared" si="1"/>
        <v>18467</v>
      </c>
      <c r="B25576" s="25" t="s">
        <v>26569</v>
      </c>
      <c r="C25576" s="26" t="s">
        <v>23748</v>
      </c>
    </row>
    <row r="25577">
      <c r="A25577" s="9">
        <f t="shared" si="1"/>
        <v>18468</v>
      </c>
      <c r="B25577" s="25" t="s">
        <v>26570</v>
      </c>
      <c r="C25577" s="26" t="s">
        <v>23748</v>
      </c>
    </row>
    <row r="25578">
      <c r="A25578" s="9">
        <f t="shared" si="1"/>
        <v>18469</v>
      </c>
      <c r="B25578" s="8" t="s">
        <v>15782</v>
      </c>
      <c r="C25578" s="9" t="s">
        <v>530</v>
      </c>
    </row>
    <row r="25579">
      <c r="A25579" s="9">
        <f t="shared" si="1"/>
        <v>18470</v>
      </c>
      <c r="B25579" s="25" t="s">
        <v>26571</v>
      </c>
      <c r="C25579" s="26" t="s">
        <v>23761</v>
      </c>
    </row>
    <row r="25580">
      <c r="A25580" s="9">
        <f t="shared" si="1"/>
        <v>18471</v>
      </c>
      <c r="B25580" s="25" t="s">
        <v>26572</v>
      </c>
      <c r="C25580" s="26" t="s">
        <v>23761</v>
      </c>
    </row>
    <row r="25581">
      <c r="A25581" s="9">
        <f t="shared" si="1"/>
        <v>18472</v>
      </c>
      <c r="B25581" s="25" t="s">
        <v>26573</v>
      </c>
      <c r="C25581" s="26" t="s">
        <v>23748</v>
      </c>
    </row>
    <row r="25582">
      <c r="A25582" s="9">
        <f t="shared" si="1"/>
        <v>18473</v>
      </c>
      <c r="B25582" s="5" t="s">
        <v>15783</v>
      </c>
      <c r="C25582" s="6" t="s">
        <v>612</v>
      </c>
    </row>
    <row r="25583">
      <c r="A25583" s="9">
        <f t="shared" si="1"/>
        <v>18474</v>
      </c>
      <c r="B25583" s="5" t="s">
        <v>15784</v>
      </c>
      <c r="C25583" s="6" t="s">
        <v>393</v>
      </c>
    </row>
    <row r="25584">
      <c r="A25584" s="9">
        <f t="shared" si="1"/>
        <v>18475</v>
      </c>
      <c r="B25584" s="8" t="s">
        <v>15785</v>
      </c>
      <c r="C25584" s="9" t="s">
        <v>88</v>
      </c>
    </row>
    <row r="25585">
      <c r="A25585" s="9">
        <f t="shared" si="1"/>
        <v>18476</v>
      </c>
      <c r="B25585" s="25" t="s">
        <v>26574</v>
      </c>
      <c r="C25585" s="26" t="s">
        <v>23748</v>
      </c>
    </row>
    <row r="25586">
      <c r="A25586" s="9">
        <f t="shared" si="1"/>
        <v>18477</v>
      </c>
      <c r="B25586" s="8" t="s">
        <v>15786</v>
      </c>
      <c r="C25586" s="9" t="s">
        <v>88</v>
      </c>
    </row>
    <row r="25587">
      <c r="A25587" s="9">
        <f t="shared" si="1"/>
        <v>18478</v>
      </c>
      <c r="B25587" s="5" t="s">
        <v>15787</v>
      </c>
      <c r="C25587" s="6" t="s">
        <v>591</v>
      </c>
    </row>
    <row r="25588">
      <c r="A25588" s="9">
        <f t="shared" si="1"/>
        <v>18479</v>
      </c>
      <c r="B25588" s="5" t="s">
        <v>15788</v>
      </c>
      <c r="C25588" s="6" t="s">
        <v>989</v>
      </c>
    </row>
    <row r="25589">
      <c r="A25589" s="9">
        <f t="shared" si="1"/>
        <v>18480</v>
      </c>
      <c r="B25589" s="25" t="s">
        <v>26575</v>
      </c>
      <c r="C25589" s="26" t="s">
        <v>23748</v>
      </c>
    </row>
    <row r="25590">
      <c r="A25590" s="9">
        <f t="shared" si="1"/>
        <v>18481</v>
      </c>
      <c r="B25590" s="25" t="s">
        <v>26576</v>
      </c>
      <c r="C25590" s="26" t="s">
        <v>23630</v>
      </c>
    </row>
    <row r="25591">
      <c r="A25591" s="9">
        <f t="shared" si="1"/>
        <v>18482</v>
      </c>
      <c r="B25591" s="8" t="s">
        <v>15789</v>
      </c>
      <c r="C25591" s="6" t="s">
        <v>132</v>
      </c>
    </row>
    <row r="25592">
      <c r="A25592" s="9">
        <f t="shared" si="1"/>
        <v>18482</v>
      </c>
      <c r="B25592" s="8" t="s">
        <v>15789</v>
      </c>
      <c r="C25592" s="9" t="s">
        <v>54</v>
      </c>
    </row>
    <row r="25593">
      <c r="A25593" s="9">
        <f t="shared" si="1"/>
        <v>18482</v>
      </c>
      <c r="B25593" s="8" t="s">
        <v>15789</v>
      </c>
      <c r="C25593" s="9" t="s">
        <v>142</v>
      </c>
    </row>
    <row r="25594">
      <c r="A25594" s="9">
        <f t="shared" si="1"/>
        <v>18482</v>
      </c>
      <c r="B25594" s="8" t="s">
        <v>15789</v>
      </c>
      <c r="C25594" s="6" t="s">
        <v>23637</v>
      </c>
    </row>
    <row r="25595">
      <c r="A25595" s="9">
        <f t="shared" si="1"/>
        <v>18483</v>
      </c>
      <c r="B25595" s="8" t="s">
        <v>15790</v>
      </c>
      <c r="C25595" s="9" t="s">
        <v>142</v>
      </c>
    </row>
    <row r="25596">
      <c r="A25596" s="9">
        <f t="shared" si="1"/>
        <v>18483</v>
      </c>
      <c r="B25596" s="8" t="s">
        <v>15790</v>
      </c>
      <c r="C25596" s="9" t="s">
        <v>25</v>
      </c>
    </row>
    <row r="25597">
      <c r="A25597" s="9">
        <f t="shared" si="1"/>
        <v>18484</v>
      </c>
      <c r="B25597" s="25" t="s">
        <v>26577</v>
      </c>
      <c r="C25597" s="26" t="s">
        <v>23748</v>
      </c>
    </row>
    <row r="25598">
      <c r="A25598" s="9">
        <f t="shared" si="1"/>
        <v>18485</v>
      </c>
      <c r="B25598" s="5" t="s">
        <v>15791</v>
      </c>
      <c r="C25598" s="6" t="s">
        <v>367</v>
      </c>
    </row>
    <row r="25599">
      <c r="A25599" s="9">
        <f t="shared" si="1"/>
        <v>18486</v>
      </c>
      <c r="B25599" s="25" t="s">
        <v>26578</v>
      </c>
      <c r="C25599" s="26" t="s">
        <v>487</v>
      </c>
    </row>
    <row r="25600">
      <c r="A25600" s="9">
        <f t="shared" si="1"/>
        <v>18486</v>
      </c>
      <c r="B25600" s="27" t="s">
        <v>26578</v>
      </c>
      <c r="C25600" s="28" t="s">
        <v>23637</v>
      </c>
    </row>
    <row r="25601">
      <c r="A25601" s="9">
        <f t="shared" si="1"/>
        <v>18487</v>
      </c>
      <c r="B25601" s="5" t="s">
        <v>15792</v>
      </c>
      <c r="C25601" s="6" t="s">
        <v>74</v>
      </c>
    </row>
    <row r="25602">
      <c r="A25602" s="9">
        <f t="shared" si="1"/>
        <v>18488</v>
      </c>
      <c r="B25602" s="8" t="s">
        <v>15793</v>
      </c>
      <c r="C25602" s="9" t="s">
        <v>733</v>
      </c>
    </row>
    <row r="25603">
      <c r="A25603" s="9">
        <f t="shared" si="1"/>
        <v>18489</v>
      </c>
      <c r="B25603" s="8" t="s">
        <v>15794</v>
      </c>
      <c r="C25603" s="9" t="s">
        <v>88</v>
      </c>
    </row>
    <row r="25604">
      <c r="A25604" s="9">
        <f t="shared" si="1"/>
        <v>18490</v>
      </c>
      <c r="B25604" s="5" t="s">
        <v>15795</v>
      </c>
      <c r="C25604" s="6" t="s">
        <v>393</v>
      </c>
    </row>
    <row r="25605">
      <c r="A25605" s="9">
        <f t="shared" si="1"/>
        <v>18491</v>
      </c>
      <c r="B25605" s="8" t="s">
        <v>15796</v>
      </c>
      <c r="C25605" s="9" t="s">
        <v>728</v>
      </c>
    </row>
    <row r="25606">
      <c r="A25606" s="9">
        <f t="shared" si="1"/>
        <v>18492</v>
      </c>
      <c r="B25606" s="25" t="s">
        <v>26579</v>
      </c>
      <c r="C25606" s="26" t="s">
        <v>23761</v>
      </c>
    </row>
    <row r="25607">
      <c r="A25607" s="9">
        <f t="shared" si="1"/>
        <v>18493</v>
      </c>
      <c r="B25607" s="5" t="s">
        <v>15797</v>
      </c>
      <c r="C25607" s="6" t="s">
        <v>346</v>
      </c>
    </row>
    <row r="25608">
      <c r="A25608" s="9">
        <f t="shared" si="1"/>
        <v>18493</v>
      </c>
      <c r="B25608" s="5" t="s">
        <v>15797</v>
      </c>
      <c r="C25608" s="6" t="s">
        <v>23628</v>
      </c>
    </row>
    <row r="25609">
      <c r="A25609" s="9">
        <f t="shared" si="1"/>
        <v>18494</v>
      </c>
      <c r="B25609" s="5" t="s">
        <v>15798</v>
      </c>
      <c r="C25609" s="6" t="s">
        <v>462</v>
      </c>
    </row>
    <row r="25610">
      <c r="A25610" s="9">
        <f t="shared" si="1"/>
        <v>18494</v>
      </c>
      <c r="B25610" s="5" t="s">
        <v>15798</v>
      </c>
      <c r="C25610" s="6" t="s">
        <v>23637</v>
      </c>
    </row>
    <row r="25611">
      <c r="A25611" s="9">
        <f t="shared" si="1"/>
        <v>18495</v>
      </c>
      <c r="B25611" s="8" t="s">
        <v>15799</v>
      </c>
      <c r="C25611" s="9" t="s">
        <v>728</v>
      </c>
    </row>
    <row r="25612">
      <c r="A25612" s="9">
        <f t="shared" si="1"/>
        <v>18496</v>
      </c>
      <c r="B25612" s="5" t="s">
        <v>15800</v>
      </c>
      <c r="C25612" s="6" t="s">
        <v>74</v>
      </c>
    </row>
    <row r="25613">
      <c r="A25613" s="9">
        <f t="shared" si="1"/>
        <v>18497</v>
      </c>
      <c r="B25613" s="5" t="s">
        <v>15801</v>
      </c>
      <c r="C25613" s="6" t="s">
        <v>74</v>
      </c>
    </row>
    <row r="25614">
      <c r="A25614" s="9">
        <f t="shared" si="1"/>
        <v>18498</v>
      </c>
      <c r="B25614" s="5" t="s">
        <v>15802</v>
      </c>
      <c r="C25614" s="6" t="s">
        <v>74</v>
      </c>
    </row>
    <row r="25615">
      <c r="A25615" s="9">
        <f t="shared" si="1"/>
        <v>18499</v>
      </c>
      <c r="B25615" s="8" t="s">
        <v>15803</v>
      </c>
      <c r="C25615" s="9" t="s">
        <v>88</v>
      </c>
    </row>
    <row r="25616">
      <c r="A25616" s="9">
        <f t="shared" si="1"/>
        <v>18500</v>
      </c>
      <c r="B25616" s="8" t="s">
        <v>15804</v>
      </c>
      <c r="C25616" s="9" t="s">
        <v>88</v>
      </c>
    </row>
    <row r="25617">
      <c r="A25617" s="9">
        <f t="shared" si="1"/>
        <v>18501</v>
      </c>
      <c r="B25617" s="8" t="s">
        <v>15805</v>
      </c>
      <c r="C25617" s="9" t="s">
        <v>88</v>
      </c>
    </row>
    <row r="25618">
      <c r="A25618" s="9">
        <f t="shared" si="1"/>
        <v>18502</v>
      </c>
      <c r="B25618" s="25" t="s">
        <v>26580</v>
      </c>
      <c r="C25618" s="26" t="s">
        <v>23630</v>
      </c>
    </row>
    <row r="25619">
      <c r="A25619" s="9">
        <f t="shared" si="1"/>
        <v>18502</v>
      </c>
      <c r="B25619" s="25" t="s">
        <v>26580</v>
      </c>
      <c r="C25619" s="26" t="s">
        <v>655</v>
      </c>
    </row>
    <row r="25620">
      <c r="A25620" s="9">
        <f t="shared" si="1"/>
        <v>18502</v>
      </c>
      <c r="B25620" s="27" t="s">
        <v>26580</v>
      </c>
      <c r="C25620" s="28" t="s">
        <v>23633</v>
      </c>
    </row>
    <row r="25621">
      <c r="A25621" s="9">
        <f t="shared" si="1"/>
        <v>18503</v>
      </c>
      <c r="B25621" s="25" t="s">
        <v>26581</v>
      </c>
      <c r="C25621" s="26" t="s">
        <v>23748</v>
      </c>
    </row>
    <row r="25622">
      <c r="A25622" s="9">
        <f t="shared" si="1"/>
        <v>18503</v>
      </c>
      <c r="B25622" s="25" t="s">
        <v>26581</v>
      </c>
      <c r="C25622" s="26" t="s">
        <v>655</v>
      </c>
    </row>
    <row r="25623">
      <c r="A25623" s="9">
        <f t="shared" si="1"/>
        <v>18503</v>
      </c>
      <c r="B25623" s="27" t="s">
        <v>26581</v>
      </c>
      <c r="C25623" s="28" t="s">
        <v>23633</v>
      </c>
    </row>
    <row r="25624">
      <c r="A25624" s="9">
        <f t="shared" si="1"/>
        <v>18504</v>
      </c>
      <c r="B25624" s="25" t="s">
        <v>26582</v>
      </c>
      <c r="C25624" s="26" t="s">
        <v>23630</v>
      </c>
    </row>
    <row r="25625">
      <c r="A25625" s="9">
        <f t="shared" si="1"/>
        <v>18505</v>
      </c>
      <c r="B25625" s="8" t="s">
        <v>15806</v>
      </c>
      <c r="C25625" s="6" t="s">
        <v>132</v>
      </c>
    </row>
    <row r="25626">
      <c r="A25626" s="9">
        <f t="shared" si="1"/>
        <v>18505</v>
      </c>
      <c r="B25626" s="8" t="s">
        <v>15806</v>
      </c>
      <c r="C25626" s="9" t="s">
        <v>25</v>
      </c>
    </row>
    <row r="25627">
      <c r="A25627" s="9">
        <f t="shared" si="1"/>
        <v>18505</v>
      </c>
      <c r="B25627" s="8" t="s">
        <v>15806</v>
      </c>
      <c r="C25627" s="6" t="s">
        <v>23637</v>
      </c>
    </row>
    <row r="25628">
      <c r="A25628" s="9">
        <f t="shared" si="1"/>
        <v>18506</v>
      </c>
      <c r="B25628" s="8" t="s">
        <v>15807</v>
      </c>
      <c r="C25628" s="6" t="s">
        <v>132</v>
      </c>
    </row>
    <row r="25629">
      <c r="A25629" s="9">
        <f t="shared" si="1"/>
        <v>18506</v>
      </c>
      <c r="B25629" s="8" t="s">
        <v>15807</v>
      </c>
      <c r="C25629" s="9" t="s">
        <v>25</v>
      </c>
    </row>
    <row r="25630">
      <c r="A25630" s="9">
        <f t="shared" si="1"/>
        <v>18506</v>
      </c>
      <c r="B25630" s="8" t="s">
        <v>15807</v>
      </c>
      <c r="C25630" s="6" t="s">
        <v>23637</v>
      </c>
    </row>
    <row r="25631">
      <c r="A25631" s="9">
        <f t="shared" si="1"/>
        <v>18507</v>
      </c>
      <c r="B25631" s="8" t="s">
        <v>15808</v>
      </c>
      <c r="C25631" s="6" t="s">
        <v>132</v>
      </c>
    </row>
    <row r="25632">
      <c r="A25632" s="9">
        <f t="shared" si="1"/>
        <v>18507</v>
      </c>
      <c r="B25632" s="8" t="s">
        <v>15808</v>
      </c>
      <c r="C25632" s="9" t="s">
        <v>25</v>
      </c>
    </row>
    <row r="25633">
      <c r="A25633" s="9">
        <f t="shared" si="1"/>
        <v>18507</v>
      </c>
      <c r="B25633" s="8" t="s">
        <v>15808</v>
      </c>
      <c r="C25633" s="6" t="s">
        <v>23637</v>
      </c>
    </row>
    <row r="25634">
      <c r="A25634" s="9">
        <f t="shared" si="1"/>
        <v>18508</v>
      </c>
      <c r="B25634" s="8" t="s">
        <v>15809</v>
      </c>
      <c r="C25634" s="9" t="s">
        <v>88</v>
      </c>
    </row>
    <row r="25635">
      <c r="A25635" s="9">
        <f t="shared" si="1"/>
        <v>18509</v>
      </c>
      <c r="B25635" s="8" t="s">
        <v>15810</v>
      </c>
      <c r="C25635" s="9" t="s">
        <v>64</v>
      </c>
    </row>
    <row r="25636">
      <c r="A25636" s="9">
        <f t="shared" si="1"/>
        <v>18510</v>
      </c>
      <c r="B25636" s="25" t="s">
        <v>26583</v>
      </c>
      <c r="C25636" s="26" t="s">
        <v>10122</v>
      </c>
    </row>
    <row r="25637">
      <c r="A25637" s="9">
        <f t="shared" si="1"/>
        <v>18510</v>
      </c>
      <c r="B25637" s="27" t="s">
        <v>26583</v>
      </c>
      <c r="C25637" s="28" t="s">
        <v>23637</v>
      </c>
    </row>
    <row r="25638">
      <c r="A25638" s="9">
        <f t="shared" si="1"/>
        <v>18511</v>
      </c>
      <c r="B25638" s="5" t="s">
        <v>15811</v>
      </c>
      <c r="C25638" s="6" t="s">
        <v>1007</v>
      </c>
    </row>
    <row r="25639">
      <c r="A25639" s="9">
        <f t="shared" si="1"/>
        <v>18512</v>
      </c>
      <c r="B25639" s="8" t="s">
        <v>15812</v>
      </c>
      <c r="C25639" s="9" t="s">
        <v>547</v>
      </c>
    </row>
    <row r="25640">
      <c r="A25640" s="9">
        <f t="shared" si="1"/>
        <v>18513</v>
      </c>
      <c r="B25640" s="25" t="s">
        <v>26584</v>
      </c>
      <c r="C25640" s="26" t="s">
        <v>23748</v>
      </c>
    </row>
    <row r="25641">
      <c r="A25641" s="9">
        <f t="shared" si="1"/>
        <v>18513</v>
      </c>
      <c r="B25641" s="25" t="s">
        <v>26584</v>
      </c>
      <c r="C25641" s="26" t="s">
        <v>7783</v>
      </c>
    </row>
    <row r="25642">
      <c r="A25642" s="9">
        <f t="shared" si="1"/>
        <v>18514</v>
      </c>
      <c r="B25642" s="5" t="s">
        <v>15813</v>
      </c>
      <c r="C25642" s="6" t="s">
        <v>591</v>
      </c>
    </row>
    <row r="25643">
      <c r="A25643" s="9">
        <f t="shared" si="1"/>
        <v>18515</v>
      </c>
      <c r="B25643" s="5" t="s">
        <v>15814</v>
      </c>
      <c r="C25643" s="6" t="s">
        <v>591</v>
      </c>
    </row>
    <row r="25644">
      <c r="A25644" s="9">
        <f t="shared" si="1"/>
        <v>18516</v>
      </c>
      <c r="B25644" s="5" t="s">
        <v>15815</v>
      </c>
      <c r="C25644" s="6" t="s">
        <v>74</v>
      </c>
    </row>
    <row r="25645">
      <c r="A25645" s="9">
        <f t="shared" si="1"/>
        <v>18517</v>
      </c>
      <c r="B25645" s="5" t="s">
        <v>15816</v>
      </c>
      <c r="C25645" s="6" t="s">
        <v>6</v>
      </c>
    </row>
    <row r="25646">
      <c r="A25646" s="9">
        <f t="shared" si="1"/>
        <v>18518</v>
      </c>
      <c r="B25646" s="5" t="s">
        <v>15817</v>
      </c>
      <c r="C25646" s="6" t="s">
        <v>74</v>
      </c>
    </row>
    <row r="25647">
      <c r="A25647" s="9">
        <f t="shared" si="1"/>
        <v>18519</v>
      </c>
      <c r="B25647" s="5" t="s">
        <v>15818</v>
      </c>
      <c r="C25647" s="6" t="s">
        <v>74</v>
      </c>
    </row>
    <row r="25648">
      <c r="A25648" s="9">
        <f t="shared" si="1"/>
        <v>18520</v>
      </c>
      <c r="B25648" s="8" t="s">
        <v>15819</v>
      </c>
      <c r="C25648" s="9" t="s">
        <v>88</v>
      </c>
    </row>
    <row r="25649">
      <c r="A25649" s="9">
        <f t="shared" si="1"/>
        <v>18521</v>
      </c>
      <c r="B25649" s="25" t="s">
        <v>26585</v>
      </c>
      <c r="C25649" s="26" t="s">
        <v>23748</v>
      </c>
    </row>
    <row r="25650">
      <c r="A25650" s="9">
        <f t="shared" si="1"/>
        <v>18522</v>
      </c>
      <c r="B25650" s="25" t="s">
        <v>26586</v>
      </c>
      <c r="C25650" s="26" t="s">
        <v>23748</v>
      </c>
    </row>
    <row r="25651">
      <c r="A25651" s="9">
        <f t="shared" si="1"/>
        <v>18523</v>
      </c>
      <c r="B25651" s="5" t="s">
        <v>15820</v>
      </c>
      <c r="C25651" s="6" t="s">
        <v>1360</v>
      </c>
    </row>
    <row r="25652">
      <c r="A25652" s="9">
        <f t="shared" si="1"/>
        <v>18524</v>
      </c>
      <c r="B25652" s="5" t="s">
        <v>15821</v>
      </c>
      <c r="C25652" s="6" t="s">
        <v>639</v>
      </c>
    </row>
    <row r="25653">
      <c r="A25653" s="9">
        <f t="shared" si="1"/>
        <v>18525</v>
      </c>
      <c r="B25653" s="5" t="s">
        <v>15822</v>
      </c>
      <c r="C25653" s="6" t="s">
        <v>639</v>
      </c>
    </row>
    <row r="25654">
      <c r="A25654" s="9">
        <f t="shared" si="1"/>
        <v>18526</v>
      </c>
      <c r="B25654" s="25" t="s">
        <v>26587</v>
      </c>
      <c r="C25654" s="26" t="s">
        <v>23761</v>
      </c>
    </row>
    <row r="25655">
      <c r="A25655" s="9">
        <f t="shared" si="1"/>
        <v>18527</v>
      </c>
      <c r="B25655" s="5" t="s">
        <v>15823</v>
      </c>
      <c r="C25655" s="6" t="s">
        <v>1040</v>
      </c>
    </row>
    <row r="25656">
      <c r="A25656" s="9">
        <f t="shared" si="1"/>
        <v>18528</v>
      </c>
      <c r="B25656" s="8" t="s">
        <v>15824</v>
      </c>
      <c r="C25656" s="9" t="s">
        <v>88</v>
      </c>
    </row>
    <row r="25657">
      <c r="A25657" s="9">
        <f t="shared" si="1"/>
        <v>18529</v>
      </c>
      <c r="B25657" s="25" t="s">
        <v>26588</v>
      </c>
      <c r="C25657" s="26" t="s">
        <v>23630</v>
      </c>
    </row>
    <row r="25658">
      <c r="A25658" s="9">
        <f t="shared" si="1"/>
        <v>18529</v>
      </c>
      <c r="B25658" s="25" t="s">
        <v>26588</v>
      </c>
      <c r="C25658" s="26" t="s">
        <v>591</v>
      </c>
    </row>
    <row r="25659">
      <c r="A25659" s="9">
        <f t="shared" si="1"/>
        <v>18530</v>
      </c>
      <c r="B25659" s="8" t="s">
        <v>15825</v>
      </c>
      <c r="C25659" s="9" t="s">
        <v>52</v>
      </c>
    </row>
    <row r="25660">
      <c r="A25660" s="9">
        <f t="shared" si="1"/>
        <v>18531</v>
      </c>
      <c r="B25660" s="25" t="s">
        <v>26589</v>
      </c>
      <c r="C25660" s="26" t="s">
        <v>23653</v>
      </c>
    </row>
    <row r="25661">
      <c r="A25661" s="9">
        <f t="shared" si="1"/>
        <v>18532</v>
      </c>
      <c r="B25661" s="25" t="s">
        <v>26590</v>
      </c>
      <c r="C25661" s="26" t="s">
        <v>23653</v>
      </c>
    </row>
    <row r="25662">
      <c r="A25662" s="9">
        <f t="shared" si="1"/>
        <v>18533</v>
      </c>
      <c r="B25662" s="5" t="s">
        <v>15826</v>
      </c>
      <c r="C25662" s="6" t="s">
        <v>591</v>
      </c>
    </row>
    <row r="25663">
      <c r="A25663" s="9">
        <f t="shared" si="1"/>
        <v>18534</v>
      </c>
      <c r="B25663" s="5" t="s">
        <v>15827</v>
      </c>
      <c r="C25663" s="6" t="s">
        <v>591</v>
      </c>
    </row>
    <row r="25664">
      <c r="A25664" s="9">
        <f t="shared" si="1"/>
        <v>18535</v>
      </c>
      <c r="B25664" s="8" t="s">
        <v>15828</v>
      </c>
      <c r="C25664" s="9" t="s">
        <v>845</v>
      </c>
    </row>
    <row r="25665">
      <c r="A25665" s="9">
        <f t="shared" si="1"/>
        <v>18536</v>
      </c>
      <c r="B25665" s="8" t="s">
        <v>15829</v>
      </c>
      <c r="C25665" s="9" t="s">
        <v>479</v>
      </c>
    </row>
    <row r="25666">
      <c r="A25666" s="9">
        <f t="shared" si="1"/>
        <v>18537</v>
      </c>
      <c r="B25666" s="5" t="s">
        <v>15830</v>
      </c>
      <c r="C25666" s="6" t="s">
        <v>591</v>
      </c>
    </row>
    <row r="25667">
      <c r="A25667" s="9">
        <f t="shared" si="1"/>
        <v>18538</v>
      </c>
      <c r="B25667" s="5" t="s">
        <v>15831</v>
      </c>
      <c r="C25667" s="6" t="s">
        <v>989</v>
      </c>
    </row>
    <row r="25668">
      <c r="A25668" s="9">
        <f t="shared" si="1"/>
        <v>18539</v>
      </c>
      <c r="B25668" s="25" t="s">
        <v>26591</v>
      </c>
      <c r="C25668" s="26" t="s">
        <v>23653</v>
      </c>
    </row>
    <row r="25669">
      <c r="A25669" s="9">
        <f t="shared" si="1"/>
        <v>18540</v>
      </c>
      <c r="B25669" s="5" t="s">
        <v>15832</v>
      </c>
      <c r="C25669" s="6" t="s">
        <v>74</v>
      </c>
    </row>
    <row r="25670">
      <c r="A25670" s="9">
        <f t="shared" si="1"/>
        <v>18541</v>
      </c>
      <c r="B25670" s="8" t="s">
        <v>15833</v>
      </c>
      <c r="C25670" s="9" t="s">
        <v>88</v>
      </c>
    </row>
    <row r="25671">
      <c r="A25671" s="9">
        <f t="shared" si="1"/>
        <v>18542</v>
      </c>
      <c r="B25671" s="8" t="s">
        <v>15834</v>
      </c>
      <c r="C25671" s="9" t="s">
        <v>728</v>
      </c>
    </row>
    <row r="25672">
      <c r="A25672" s="9">
        <f t="shared" si="1"/>
        <v>18543</v>
      </c>
      <c r="B25672" s="8" t="s">
        <v>15835</v>
      </c>
      <c r="C25672" s="9" t="s">
        <v>88</v>
      </c>
    </row>
    <row r="25673">
      <c r="A25673" s="9">
        <f t="shared" si="1"/>
        <v>18544</v>
      </c>
      <c r="B25673" s="5" t="s">
        <v>15836</v>
      </c>
      <c r="C25673" s="6" t="s">
        <v>591</v>
      </c>
    </row>
    <row r="25674">
      <c r="A25674" s="9">
        <f t="shared" si="1"/>
        <v>18545</v>
      </c>
      <c r="B25674" s="5" t="s">
        <v>15837</v>
      </c>
      <c r="C25674" s="6" t="s">
        <v>591</v>
      </c>
    </row>
    <row r="25675">
      <c r="A25675" s="9">
        <f t="shared" si="1"/>
        <v>18546</v>
      </c>
      <c r="B25675" s="5" t="s">
        <v>15838</v>
      </c>
      <c r="C25675" s="6" t="s">
        <v>591</v>
      </c>
    </row>
    <row r="25676">
      <c r="A25676" s="9">
        <f t="shared" si="1"/>
        <v>18547</v>
      </c>
      <c r="B25676" s="25" t="s">
        <v>26592</v>
      </c>
      <c r="C25676" s="26" t="s">
        <v>487</v>
      </c>
    </row>
    <row r="25677">
      <c r="A25677" s="9">
        <f t="shared" si="1"/>
        <v>18547</v>
      </c>
      <c r="B25677" s="27" t="s">
        <v>26592</v>
      </c>
      <c r="C25677" s="28" t="s">
        <v>23637</v>
      </c>
    </row>
    <row r="25678">
      <c r="A25678" s="9">
        <f t="shared" si="1"/>
        <v>18548</v>
      </c>
      <c r="B25678" s="5" t="s">
        <v>15839</v>
      </c>
      <c r="C25678" s="6" t="s">
        <v>346</v>
      </c>
    </row>
    <row r="25679">
      <c r="A25679" s="9">
        <f t="shared" si="1"/>
        <v>18548</v>
      </c>
      <c r="B25679" s="5" t="s">
        <v>15839</v>
      </c>
      <c r="C25679" s="6" t="s">
        <v>23628</v>
      </c>
    </row>
    <row r="25680">
      <c r="A25680" s="9">
        <f t="shared" si="1"/>
        <v>18549</v>
      </c>
      <c r="B25680" s="8" t="s">
        <v>15840</v>
      </c>
      <c r="C25680" s="9" t="s">
        <v>845</v>
      </c>
    </row>
    <row r="25681">
      <c r="A25681" s="9">
        <f t="shared" si="1"/>
        <v>18550</v>
      </c>
      <c r="B25681" s="5" t="s">
        <v>15841</v>
      </c>
      <c r="C25681" s="6" t="s">
        <v>1376</v>
      </c>
    </row>
    <row r="25682">
      <c r="A25682" s="9">
        <f t="shared" si="1"/>
        <v>18550</v>
      </c>
      <c r="B25682" s="5" t="s">
        <v>15841</v>
      </c>
      <c r="C25682" s="6" t="s">
        <v>23628</v>
      </c>
    </row>
    <row r="25683">
      <c r="A25683" s="9">
        <f t="shared" si="1"/>
        <v>18551</v>
      </c>
      <c r="B25683" s="8" t="s">
        <v>15842</v>
      </c>
      <c r="C25683" s="9" t="s">
        <v>88</v>
      </c>
    </row>
    <row r="25684">
      <c r="A25684" s="9">
        <f t="shared" si="1"/>
        <v>18552</v>
      </c>
      <c r="B25684" s="25" t="s">
        <v>26593</v>
      </c>
      <c r="C25684" s="26" t="s">
        <v>23761</v>
      </c>
    </row>
    <row r="25685">
      <c r="A25685" s="9">
        <f t="shared" si="1"/>
        <v>18553</v>
      </c>
      <c r="B25685" s="8" t="s">
        <v>15843</v>
      </c>
      <c r="C25685" s="9" t="s">
        <v>88</v>
      </c>
    </row>
    <row r="25686">
      <c r="A25686" s="9">
        <f t="shared" si="1"/>
        <v>18554</v>
      </c>
      <c r="B25686" s="8" t="s">
        <v>15844</v>
      </c>
      <c r="C25686" s="9" t="s">
        <v>88</v>
      </c>
    </row>
    <row r="25687">
      <c r="A25687" s="9">
        <f t="shared" si="1"/>
        <v>18555</v>
      </c>
      <c r="B25687" s="8" t="s">
        <v>15845</v>
      </c>
      <c r="C25687" s="9" t="s">
        <v>142</v>
      </c>
    </row>
    <row r="25688">
      <c r="A25688" s="9">
        <f t="shared" si="1"/>
        <v>18556</v>
      </c>
      <c r="B25688" s="25" t="s">
        <v>26594</v>
      </c>
      <c r="C25688" s="26" t="s">
        <v>487</v>
      </c>
    </row>
    <row r="25689">
      <c r="A25689" s="9">
        <f t="shared" si="1"/>
        <v>18556</v>
      </c>
      <c r="B25689" s="27" t="s">
        <v>26594</v>
      </c>
      <c r="C25689" s="28" t="s">
        <v>23637</v>
      </c>
    </row>
    <row r="25690">
      <c r="A25690" s="9">
        <f t="shared" si="1"/>
        <v>18557</v>
      </c>
      <c r="B25690" s="5" t="s">
        <v>15846</v>
      </c>
      <c r="C25690" s="6" t="s">
        <v>328</v>
      </c>
    </row>
    <row r="25691">
      <c r="A25691" s="9">
        <f t="shared" si="1"/>
        <v>18557</v>
      </c>
      <c r="B25691" s="5" t="s">
        <v>15846</v>
      </c>
      <c r="C25691" s="6" t="s">
        <v>23637</v>
      </c>
    </row>
    <row r="25692">
      <c r="A25692" s="9">
        <f t="shared" si="1"/>
        <v>18558</v>
      </c>
      <c r="B25692" s="8" t="s">
        <v>15847</v>
      </c>
      <c r="C25692" s="9" t="s">
        <v>52</v>
      </c>
    </row>
    <row r="25693">
      <c r="A25693" s="9">
        <f t="shared" si="1"/>
        <v>18559</v>
      </c>
      <c r="B25693" s="25" t="s">
        <v>26595</v>
      </c>
      <c r="C25693" s="26" t="s">
        <v>23630</v>
      </c>
    </row>
    <row r="25694">
      <c r="A25694" s="9">
        <f t="shared" si="1"/>
        <v>18560</v>
      </c>
      <c r="B25694" s="8" t="s">
        <v>15848</v>
      </c>
      <c r="C25694" s="6" t="s">
        <v>132</v>
      </c>
    </row>
    <row r="25695">
      <c r="A25695" s="9">
        <f t="shared" si="1"/>
        <v>18560</v>
      </c>
      <c r="B25695" s="8" t="s">
        <v>15848</v>
      </c>
      <c r="C25695" s="9" t="s">
        <v>25</v>
      </c>
    </row>
    <row r="25696">
      <c r="A25696" s="9">
        <f t="shared" si="1"/>
        <v>18560</v>
      </c>
      <c r="B25696" s="8" t="s">
        <v>15848</v>
      </c>
      <c r="C25696" s="6" t="s">
        <v>23637</v>
      </c>
    </row>
    <row r="25697">
      <c r="A25697" s="9">
        <f t="shared" si="1"/>
        <v>18561</v>
      </c>
      <c r="B25697" s="8" t="s">
        <v>15849</v>
      </c>
      <c r="C25697" s="6" t="s">
        <v>132</v>
      </c>
    </row>
    <row r="25698">
      <c r="A25698" s="9">
        <f t="shared" si="1"/>
        <v>18561</v>
      </c>
      <c r="B25698" s="8" t="s">
        <v>15849</v>
      </c>
      <c r="C25698" s="9" t="s">
        <v>25</v>
      </c>
    </row>
    <row r="25699">
      <c r="A25699" s="9">
        <f t="shared" si="1"/>
        <v>18561</v>
      </c>
      <c r="B25699" s="8" t="s">
        <v>15849</v>
      </c>
      <c r="C25699" s="6" t="s">
        <v>23637</v>
      </c>
    </row>
    <row r="25700">
      <c r="A25700" s="9">
        <f t="shared" si="1"/>
        <v>18562</v>
      </c>
      <c r="B25700" s="8" t="s">
        <v>15850</v>
      </c>
      <c r="C25700" s="9" t="s">
        <v>88</v>
      </c>
    </row>
    <row r="25701">
      <c r="A25701" s="9">
        <f t="shared" si="1"/>
        <v>18563</v>
      </c>
      <c r="B25701" s="8" t="s">
        <v>15851</v>
      </c>
      <c r="C25701" s="9" t="s">
        <v>54</v>
      </c>
    </row>
    <row r="25702">
      <c r="A25702" s="9">
        <f t="shared" si="1"/>
        <v>18563</v>
      </c>
      <c r="B25702" s="8" t="s">
        <v>15851</v>
      </c>
      <c r="C25702" s="9" t="s">
        <v>25</v>
      </c>
    </row>
    <row r="25703">
      <c r="A25703" s="9">
        <f t="shared" si="1"/>
        <v>18563</v>
      </c>
      <c r="B25703" s="8" t="s">
        <v>15851</v>
      </c>
      <c r="C25703" s="6" t="s">
        <v>15852</v>
      </c>
    </row>
    <row r="25704">
      <c r="A25704" s="9">
        <f t="shared" si="1"/>
        <v>18563</v>
      </c>
      <c r="B25704" s="8" t="s">
        <v>15851</v>
      </c>
      <c r="C25704" s="6" t="s">
        <v>446</v>
      </c>
    </row>
    <row r="25705">
      <c r="A25705" s="9">
        <f t="shared" si="1"/>
        <v>18563</v>
      </c>
      <c r="B25705" s="8" t="s">
        <v>15851</v>
      </c>
      <c r="C25705" s="6" t="s">
        <v>324</v>
      </c>
    </row>
    <row r="25706">
      <c r="A25706" s="9">
        <f t="shared" si="1"/>
        <v>18563</v>
      </c>
      <c r="B25706" s="8" t="s">
        <v>15851</v>
      </c>
      <c r="C25706" s="6" t="s">
        <v>1942</v>
      </c>
    </row>
    <row r="25707">
      <c r="A25707" s="9">
        <f t="shared" si="1"/>
        <v>18563</v>
      </c>
      <c r="B25707" s="8" t="s">
        <v>15851</v>
      </c>
      <c r="C25707" s="6" t="s">
        <v>23637</v>
      </c>
    </row>
    <row r="25708">
      <c r="A25708" s="9">
        <f t="shared" si="1"/>
        <v>18564</v>
      </c>
      <c r="B25708" s="8" t="s">
        <v>15853</v>
      </c>
      <c r="C25708" s="9" t="s">
        <v>88</v>
      </c>
    </row>
    <row r="25709">
      <c r="A25709" s="9">
        <f t="shared" si="1"/>
        <v>18565</v>
      </c>
      <c r="B25709" s="5" t="s">
        <v>15854</v>
      </c>
      <c r="C25709" s="6" t="s">
        <v>313</v>
      </c>
    </row>
    <row r="25710">
      <c r="A25710" s="9">
        <f t="shared" si="1"/>
        <v>18565</v>
      </c>
      <c r="B25710" s="5" t="s">
        <v>15854</v>
      </c>
      <c r="C25710" s="6" t="s">
        <v>487</v>
      </c>
    </row>
    <row r="25711">
      <c r="A25711" s="9">
        <f t="shared" si="1"/>
        <v>18565</v>
      </c>
      <c r="B25711" s="5" t="s">
        <v>15854</v>
      </c>
      <c r="C25711" s="6" t="s">
        <v>23637</v>
      </c>
    </row>
    <row r="25712">
      <c r="A25712" s="9">
        <f t="shared" si="1"/>
        <v>18566</v>
      </c>
      <c r="B25712" s="5" t="s">
        <v>15855</v>
      </c>
      <c r="C25712" s="6" t="s">
        <v>1040</v>
      </c>
    </row>
    <row r="25713">
      <c r="A25713" s="9">
        <f t="shared" si="1"/>
        <v>18567</v>
      </c>
      <c r="B25713" s="8" t="s">
        <v>15856</v>
      </c>
      <c r="C25713" s="9" t="s">
        <v>728</v>
      </c>
    </row>
    <row r="25714">
      <c r="A25714" s="9">
        <f t="shared" si="1"/>
        <v>18568</v>
      </c>
      <c r="B25714" s="8" t="s">
        <v>15857</v>
      </c>
      <c r="C25714" s="9" t="s">
        <v>40</v>
      </c>
    </row>
    <row r="25715">
      <c r="A25715" s="9">
        <f t="shared" si="1"/>
        <v>18569</v>
      </c>
      <c r="B25715" s="8" t="s">
        <v>15858</v>
      </c>
      <c r="C25715" s="9" t="s">
        <v>64</v>
      </c>
    </row>
    <row r="25716">
      <c r="A25716" s="9">
        <f t="shared" si="1"/>
        <v>18570</v>
      </c>
      <c r="B25716" s="5" t="s">
        <v>15859</v>
      </c>
      <c r="C25716" s="6" t="s">
        <v>765</v>
      </c>
    </row>
    <row r="25717">
      <c r="A25717" s="9">
        <f t="shared" si="1"/>
        <v>18571</v>
      </c>
      <c r="B25717" s="5" t="s">
        <v>15860</v>
      </c>
      <c r="C25717" s="6" t="s">
        <v>367</v>
      </c>
    </row>
    <row r="25718">
      <c r="A25718" s="9">
        <f t="shared" si="1"/>
        <v>18572</v>
      </c>
      <c r="B25718" s="5" t="s">
        <v>15861</v>
      </c>
      <c r="C25718" s="6" t="s">
        <v>1360</v>
      </c>
    </row>
    <row r="25719">
      <c r="A25719" s="9">
        <f t="shared" si="1"/>
        <v>18573</v>
      </c>
      <c r="B25719" s="8" t="s">
        <v>15862</v>
      </c>
      <c r="C25719" s="9" t="s">
        <v>416</v>
      </c>
    </row>
    <row r="25720">
      <c r="A25720" s="9">
        <f t="shared" si="1"/>
        <v>18574</v>
      </c>
      <c r="B25720" s="8" t="s">
        <v>15863</v>
      </c>
      <c r="C25720" s="9" t="s">
        <v>818</v>
      </c>
    </row>
    <row r="25721">
      <c r="A25721" s="9">
        <f t="shared" si="1"/>
        <v>18575</v>
      </c>
      <c r="B25721" s="25" t="s">
        <v>26596</v>
      </c>
      <c r="C25721" s="26" t="s">
        <v>23817</v>
      </c>
    </row>
    <row r="25722">
      <c r="A25722" s="9">
        <f t="shared" si="1"/>
        <v>18576</v>
      </c>
      <c r="B25722" s="8" t="s">
        <v>15864</v>
      </c>
      <c r="C25722" s="9" t="s">
        <v>40</v>
      </c>
    </row>
    <row r="25723">
      <c r="A25723" s="9">
        <f t="shared" si="1"/>
        <v>18577</v>
      </c>
      <c r="B25723" s="8" t="s">
        <v>15865</v>
      </c>
      <c r="C25723" s="9" t="s">
        <v>40</v>
      </c>
    </row>
    <row r="25724">
      <c r="A25724" s="9">
        <f t="shared" si="1"/>
        <v>18578</v>
      </c>
      <c r="B25724" s="8" t="s">
        <v>15866</v>
      </c>
      <c r="C25724" s="9" t="s">
        <v>40</v>
      </c>
    </row>
    <row r="25725">
      <c r="A25725" s="9">
        <f t="shared" si="1"/>
        <v>18579</v>
      </c>
      <c r="B25725" s="8" t="s">
        <v>15867</v>
      </c>
      <c r="C25725" s="9" t="s">
        <v>40</v>
      </c>
    </row>
    <row r="25726">
      <c r="A25726" s="9">
        <f t="shared" si="1"/>
        <v>18580</v>
      </c>
      <c r="B25726" s="8" t="s">
        <v>15868</v>
      </c>
      <c r="C25726" s="9" t="s">
        <v>40</v>
      </c>
    </row>
    <row r="25727">
      <c r="A25727" s="9">
        <f t="shared" si="1"/>
        <v>18581</v>
      </c>
      <c r="B25727" s="8" t="s">
        <v>15869</v>
      </c>
      <c r="C25727" s="9" t="s">
        <v>547</v>
      </c>
    </row>
    <row r="25728">
      <c r="A25728" s="9">
        <f t="shared" si="1"/>
        <v>18582</v>
      </c>
      <c r="B25728" s="8" t="s">
        <v>15870</v>
      </c>
      <c r="C25728" s="9" t="s">
        <v>530</v>
      </c>
    </row>
    <row r="25729">
      <c r="A25729" s="9">
        <f t="shared" si="1"/>
        <v>18583</v>
      </c>
      <c r="B25729" s="8" t="s">
        <v>15871</v>
      </c>
      <c r="C25729" s="9" t="s">
        <v>399</v>
      </c>
    </row>
    <row r="25730">
      <c r="A25730" s="9">
        <f t="shared" si="1"/>
        <v>18584</v>
      </c>
      <c r="B25730" s="5" t="s">
        <v>15872</v>
      </c>
      <c r="C25730" s="6" t="s">
        <v>393</v>
      </c>
    </row>
    <row r="25731">
      <c r="A25731" s="9">
        <f t="shared" si="1"/>
        <v>18585</v>
      </c>
      <c r="B25731" s="27" t="s">
        <v>26597</v>
      </c>
      <c r="C25731" s="28" t="s">
        <v>23637</v>
      </c>
    </row>
    <row r="25732">
      <c r="A25732" s="9">
        <f t="shared" si="1"/>
        <v>18585</v>
      </c>
      <c r="B25732" s="27" t="s">
        <v>26597</v>
      </c>
      <c r="C25732" s="26" t="s">
        <v>90</v>
      </c>
    </row>
    <row r="25733">
      <c r="A25733" s="9">
        <f t="shared" si="1"/>
        <v>18585</v>
      </c>
      <c r="B25733" s="25" t="s">
        <v>26597</v>
      </c>
      <c r="C25733" s="34" t="s">
        <v>91</v>
      </c>
    </row>
    <row r="25734">
      <c r="A25734" s="9">
        <f t="shared" si="1"/>
        <v>18586</v>
      </c>
      <c r="B25734" s="5" t="s">
        <v>15873</v>
      </c>
      <c r="C25734" s="6" t="s">
        <v>1585</v>
      </c>
    </row>
    <row r="25735">
      <c r="A25735" s="9">
        <f t="shared" si="1"/>
        <v>18587</v>
      </c>
      <c r="B25735" s="25" t="s">
        <v>26598</v>
      </c>
      <c r="C25735" s="26" t="s">
        <v>12983</v>
      </c>
    </row>
    <row r="25736">
      <c r="A25736" s="9">
        <f t="shared" si="1"/>
        <v>18587</v>
      </c>
      <c r="B25736" s="25" t="s">
        <v>26598</v>
      </c>
      <c r="C25736" s="26" t="s">
        <v>423</v>
      </c>
    </row>
    <row r="25737">
      <c r="A25737" s="9">
        <f t="shared" si="1"/>
        <v>18588</v>
      </c>
      <c r="B25737" s="25" t="s">
        <v>26599</v>
      </c>
      <c r="C25737" s="26" t="s">
        <v>12983</v>
      </c>
    </row>
    <row r="25738">
      <c r="A25738" s="9">
        <f t="shared" si="1"/>
        <v>18589</v>
      </c>
      <c r="B25738" s="35" t="s">
        <v>26600</v>
      </c>
      <c r="C25738" s="26" t="s">
        <v>23996</v>
      </c>
    </row>
    <row r="25739">
      <c r="A25739" s="9">
        <f t="shared" si="1"/>
        <v>18590</v>
      </c>
      <c r="B25739" s="8" t="s">
        <v>15874</v>
      </c>
      <c r="C25739" s="9" t="s">
        <v>25</v>
      </c>
    </row>
    <row r="25740">
      <c r="A25740" s="9">
        <f t="shared" si="1"/>
        <v>18591</v>
      </c>
      <c r="B25740" s="8" t="s">
        <v>15875</v>
      </c>
      <c r="C25740" s="9" t="s">
        <v>162</v>
      </c>
    </row>
    <row r="25741">
      <c r="A25741" s="9">
        <f t="shared" si="1"/>
        <v>18591</v>
      </c>
      <c r="B25741" s="8" t="s">
        <v>15875</v>
      </c>
      <c r="C25741" s="9" t="s">
        <v>142</v>
      </c>
    </row>
    <row r="25742">
      <c r="A25742" s="9">
        <f t="shared" si="1"/>
        <v>18592</v>
      </c>
      <c r="B25742" s="5" t="s">
        <v>15876</v>
      </c>
      <c r="C25742" s="6" t="s">
        <v>989</v>
      </c>
    </row>
    <row r="25743">
      <c r="A25743" s="9">
        <f t="shared" si="1"/>
        <v>18593</v>
      </c>
      <c r="B25743" s="5" t="s">
        <v>15877</v>
      </c>
      <c r="C25743" s="6" t="s">
        <v>59</v>
      </c>
    </row>
    <row r="25744">
      <c r="A25744" s="9">
        <f t="shared" si="1"/>
        <v>18594</v>
      </c>
      <c r="B25744" s="8" t="s">
        <v>15878</v>
      </c>
      <c r="C25744" s="9" t="s">
        <v>64</v>
      </c>
    </row>
    <row r="25745">
      <c r="A25745" s="9">
        <f t="shared" si="1"/>
        <v>18595</v>
      </c>
      <c r="B25745" s="8" t="s">
        <v>15879</v>
      </c>
      <c r="C25745" s="9" t="s">
        <v>83</v>
      </c>
    </row>
    <row r="25746">
      <c r="A25746" s="9">
        <f t="shared" si="1"/>
        <v>18596</v>
      </c>
      <c r="B25746" s="5" t="s">
        <v>15880</v>
      </c>
      <c r="C25746" s="6" t="s">
        <v>1450</v>
      </c>
    </row>
    <row r="25747">
      <c r="A25747" s="9">
        <f t="shared" si="1"/>
        <v>18596</v>
      </c>
      <c r="B25747" s="5" t="s">
        <v>15880</v>
      </c>
      <c r="C25747" s="6" t="s">
        <v>23628</v>
      </c>
    </row>
    <row r="25748">
      <c r="A25748" s="9">
        <f t="shared" si="1"/>
        <v>18597</v>
      </c>
      <c r="B25748" s="5" t="s">
        <v>15881</v>
      </c>
      <c r="C25748" s="6" t="s">
        <v>1450</v>
      </c>
    </row>
    <row r="25749">
      <c r="A25749" s="9">
        <f t="shared" si="1"/>
        <v>18597</v>
      </c>
      <c r="B25749" s="5" t="s">
        <v>15881</v>
      </c>
      <c r="C25749" s="6" t="s">
        <v>23628</v>
      </c>
    </row>
    <row r="25750">
      <c r="A25750" s="9">
        <f t="shared" si="1"/>
        <v>18598</v>
      </c>
      <c r="B25750" s="5" t="s">
        <v>15882</v>
      </c>
      <c r="C25750" s="6" t="s">
        <v>1450</v>
      </c>
    </row>
    <row r="25751">
      <c r="A25751" s="9">
        <f t="shared" si="1"/>
        <v>18598</v>
      </c>
      <c r="B25751" s="5" t="s">
        <v>15882</v>
      </c>
      <c r="C25751" s="6" t="s">
        <v>23628</v>
      </c>
    </row>
    <row r="25752">
      <c r="A25752" s="9">
        <f t="shared" si="1"/>
        <v>18599</v>
      </c>
      <c r="B25752" s="5" t="s">
        <v>15883</v>
      </c>
      <c r="C25752" s="6" t="s">
        <v>426</v>
      </c>
    </row>
    <row r="25753">
      <c r="A25753" s="9">
        <f t="shared" si="1"/>
        <v>18600</v>
      </c>
      <c r="B25753" s="5" t="s">
        <v>15884</v>
      </c>
      <c r="C25753" s="6" t="s">
        <v>1450</v>
      </c>
    </row>
    <row r="25754">
      <c r="A25754" s="9">
        <f t="shared" si="1"/>
        <v>18600</v>
      </c>
      <c r="B25754" s="5" t="s">
        <v>15884</v>
      </c>
      <c r="C25754" s="6" t="s">
        <v>23628</v>
      </c>
    </row>
    <row r="25755">
      <c r="A25755" s="9">
        <f t="shared" si="1"/>
        <v>18601</v>
      </c>
      <c r="B25755" s="5" t="s">
        <v>15885</v>
      </c>
      <c r="C25755" s="6" t="s">
        <v>6852</v>
      </c>
    </row>
    <row r="25756">
      <c r="A25756" s="9">
        <f t="shared" si="1"/>
        <v>18602</v>
      </c>
      <c r="B25756" s="5" t="s">
        <v>15886</v>
      </c>
      <c r="C25756" s="6" t="s">
        <v>426</v>
      </c>
    </row>
    <row r="25757">
      <c r="A25757" s="9">
        <f t="shared" si="1"/>
        <v>18603</v>
      </c>
      <c r="B25757" s="5" t="s">
        <v>15887</v>
      </c>
      <c r="C25757" s="6" t="s">
        <v>426</v>
      </c>
    </row>
    <row r="25758">
      <c r="A25758" s="9">
        <f t="shared" si="1"/>
        <v>18604</v>
      </c>
      <c r="B25758" s="5" t="s">
        <v>15888</v>
      </c>
      <c r="C25758" s="6" t="s">
        <v>179</v>
      </c>
    </row>
    <row r="25759">
      <c r="A25759" s="9">
        <f t="shared" si="1"/>
        <v>18604</v>
      </c>
      <c r="B25759" s="5" t="s">
        <v>15888</v>
      </c>
      <c r="C25759" s="6" t="s">
        <v>23637</v>
      </c>
    </row>
    <row r="25760">
      <c r="A25760" s="9">
        <f t="shared" si="1"/>
        <v>18605</v>
      </c>
      <c r="B25760" s="5" t="s">
        <v>15889</v>
      </c>
      <c r="C25760" s="11" t="s">
        <v>423</v>
      </c>
    </row>
    <row r="25761">
      <c r="A25761" s="9">
        <f t="shared" si="1"/>
        <v>18606</v>
      </c>
      <c r="B25761" s="5" t="s">
        <v>15890</v>
      </c>
      <c r="C25761" s="6" t="s">
        <v>1450</v>
      </c>
    </row>
    <row r="25762">
      <c r="A25762" s="9">
        <f t="shared" si="1"/>
        <v>18606</v>
      </c>
      <c r="B25762" s="5" t="s">
        <v>15890</v>
      </c>
      <c r="C25762" s="6" t="s">
        <v>23628</v>
      </c>
    </row>
    <row r="25763">
      <c r="A25763" s="9">
        <f t="shared" si="1"/>
        <v>18607</v>
      </c>
      <c r="B25763" s="8" t="s">
        <v>15891</v>
      </c>
      <c r="C25763" s="6" t="s">
        <v>179</v>
      </c>
    </row>
    <row r="25764">
      <c r="A25764" s="9">
        <f t="shared" si="1"/>
        <v>18607</v>
      </c>
      <c r="B25764" s="8" t="s">
        <v>15891</v>
      </c>
      <c r="C25764" s="9" t="s">
        <v>60</v>
      </c>
    </row>
    <row r="25765">
      <c r="A25765" s="9">
        <f t="shared" si="1"/>
        <v>18607</v>
      </c>
      <c r="B25765" s="8" t="s">
        <v>15891</v>
      </c>
      <c r="C25765" s="9" t="s">
        <v>25</v>
      </c>
    </row>
    <row r="25766">
      <c r="A25766" s="9">
        <f t="shared" si="1"/>
        <v>18607</v>
      </c>
      <c r="B25766" s="8" t="s">
        <v>15891</v>
      </c>
      <c r="C25766" s="6" t="s">
        <v>23637</v>
      </c>
    </row>
    <row r="25767">
      <c r="A25767" s="9">
        <f t="shared" si="1"/>
        <v>18608</v>
      </c>
      <c r="B25767" s="5" t="s">
        <v>15892</v>
      </c>
      <c r="C25767" s="6" t="s">
        <v>179</v>
      </c>
    </row>
    <row r="25768">
      <c r="A25768" s="9">
        <f t="shared" si="1"/>
        <v>18608</v>
      </c>
      <c r="B25768" s="5" t="s">
        <v>15892</v>
      </c>
      <c r="C25768" s="6" t="s">
        <v>23637</v>
      </c>
    </row>
    <row r="25769">
      <c r="A25769" s="9">
        <f t="shared" si="1"/>
        <v>18609</v>
      </c>
      <c r="B25769" s="5" t="s">
        <v>15893</v>
      </c>
      <c r="C25769" s="6" t="s">
        <v>1450</v>
      </c>
    </row>
    <row r="25770">
      <c r="A25770" s="9">
        <f t="shared" si="1"/>
        <v>18609</v>
      </c>
      <c r="B25770" s="5" t="s">
        <v>15893</v>
      </c>
      <c r="C25770" s="6" t="s">
        <v>23628</v>
      </c>
    </row>
    <row r="25771">
      <c r="A25771" s="9">
        <f t="shared" si="1"/>
        <v>18610</v>
      </c>
      <c r="B25771" s="5" t="s">
        <v>15894</v>
      </c>
      <c r="C25771" s="6" t="s">
        <v>426</v>
      </c>
    </row>
    <row r="25772">
      <c r="A25772" s="9">
        <f t="shared" si="1"/>
        <v>18611</v>
      </c>
      <c r="B25772" s="8" t="s">
        <v>15895</v>
      </c>
      <c r="C25772" s="9" t="s">
        <v>65</v>
      </c>
    </row>
    <row r="25773">
      <c r="A25773" s="9">
        <f t="shared" si="1"/>
        <v>18612</v>
      </c>
      <c r="B25773" s="8" t="s">
        <v>15896</v>
      </c>
      <c r="C25773" s="9" t="s">
        <v>758</v>
      </c>
    </row>
    <row r="25774">
      <c r="A25774" s="9">
        <f t="shared" si="1"/>
        <v>18613</v>
      </c>
      <c r="B25774" s="25" t="s">
        <v>26601</v>
      </c>
      <c r="C25774" s="26" t="s">
        <v>23761</v>
      </c>
    </row>
    <row r="25775">
      <c r="A25775" s="9">
        <f t="shared" si="1"/>
        <v>18614</v>
      </c>
      <c r="B25775" s="5" t="s">
        <v>15897</v>
      </c>
      <c r="C25775" s="6" t="s">
        <v>467</v>
      </c>
    </row>
    <row r="25776">
      <c r="A25776" s="9">
        <f t="shared" si="1"/>
        <v>18614</v>
      </c>
      <c r="B25776" s="5" t="s">
        <v>15897</v>
      </c>
      <c r="C25776" s="6" t="s">
        <v>23628</v>
      </c>
    </row>
    <row r="25777">
      <c r="A25777" s="9">
        <f t="shared" si="1"/>
        <v>18615</v>
      </c>
      <c r="B25777" s="8" t="s">
        <v>15898</v>
      </c>
      <c r="C25777" s="9" t="s">
        <v>758</v>
      </c>
    </row>
    <row r="25778">
      <c r="A25778" s="9">
        <f t="shared" si="1"/>
        <v>18616</v>
      </c>
      <c r="B25778" s="8" t="s">
        <v>15899</v>
      </c>
      <c r="C25778" s="9" t="s">
        <v>52</v>
      </c>
    </row>
    <row r="25779">
      <c r="A25779" s="9">
        <f t="shared" si="1"/>
        <v>18617</v>
      </c>
      <c r="B25779" s="31" t="s">
        <v>26602</v>
      </c>
      <c r="C25779" s="6" t="s">
        <v>374</v>
      </c>
    </row>
    <row r="25780">
      <c r="A25780" s="9">
        <f t="shared" si="1"/>
        <v>18618</v>
      </c>
      <c r="B25780" s="5" t="s">
        <v>15900</v>
      </c>
      <c r="C25780" s="6" t="s">
        <v>437</v>
      </c>
    </row>
    <row r="25781">
      <c r="A25781" s="9">
        <f t="shared" si="1"/>
        <v>18619</v>
      </c>
      <c r="B25781" s="5" t="s">
        <v>15901</v>
      </c>
      <c r="C25781" s="6" t="s">
        <v>32</v>
      </c>
    </row>
    <row r="25782">
      <c r="A25782" s="9">
        <f t="shared" si="1"/>
        <v>18620</v>
      </c>
      <c r="B25782" s="5" t="s">
        <v>15902</v>
      </c>
      <c r="C25782" s="6" t="s">
        <v>785</v>
      </c>
    </row>
    <row r="25783">
      <c r="A25783" s="9">
        <f t="shared" si="1"/>
        <v>18621</v>
      </c>
      <c r="B25783" s="8" t="s">
        <v>15903</v>
      </c>
      <c r="C25783" s="9" t="s">
        <v>372</v>
      </c>
    </row>
    <row r="25784">
      <c r="A25784" s="9">
        <f t="shared" si="1"/>
        <v>18622</v>
      </c>
      <c r="B25784" s="8" t="s">
        <v>15904</v>
      </c>
      <c r="C25784" s="6" t="s">
        <v>5613</v>
      </c>
    </row>
    <row r="25785">
      <c r="A25785" s="9">
        <f t="shared" si="1"/>
        <v>18622</v>
      </c>
      <c r="B25785" s="8" t="s">
        <v>15904</v>
      </c>
      <c r="C25785" s="9" t="s">
        <v>177</v>
      </c>
    </row>
    <row r="25786">
      <c r="A25786" s="9">
        <f t="shared" si="1"/>
        <v>18622</v>
      </c>
      <c r="B25786" s="8" t="s">
        <v>15904</v>
      </c>
      <c r="C25786" s="6" t="s">
        <v>23637</v>
      </c>
    </row>
    <row r="25787">
      <c r="A25787" s="9">
        <f t="shared" si="1"/>
        <v>18623</v>
      </c>
      <c r="B25787" s="8" t="s">
        <v>15905</v>
      </c>
      <c r="C25787" s="9" t="s">
        <v>547</v>
      </c>
    </row>
    <row r="25788">
      <c r="A25788" s="9">
        <f t="shared" si="1"/>
        <v>18624</v>
      </c>
      <c r="B25788" s="5" t="s">
        <v>15906</v>
      </c>
      <c r="C25788" s="6" t="s">
        <v>74</v>
      </c>
    </row>
    <row r="25789">
      <c r="A25789" s="9">
        <f t="shared" si="1"/>
        <v>18625</v>
      </c>
      <c r="B25789" s="5" t="s">
        <v>15907</v>
      </c>
      <c r="C25789" s="6" t="s">
        <v>591</v>
      </c>
    </row>
    <row r="25790">
      <c r="A25790" s="9">
        <f t="shared" si="1"/>
        <v>18626</v>
      </c>
      <c r="B25790" s="8" t="s">
        <v>15908</v>
      </c>
      <c r="C25790" s="9" t="s">
        <v>52</v>
      </c>
    </row>
    <row r="25791">
      <c r="A25791" s="9">
        <f t="shared" si="1"/>
        <v>18627</v>
      </c>
      <c r="B25791" s="25" t="s">
        <v>26603</v>
      </c>
      <c r="C25791" s="26" t="s">
        <v>23808</v>
      </c>
    </row>
    <row r="25792">
      <c r="A25792" s="9">
        <f t="shared" si="1"/>
        <v>18628</v>
      </c>
      <c r="B25792" s="25" t="s">
        <v>26604</v>
      </c>
      <c r="C25792" s="26" t="s">
        <v>23653</v>
      </c>
    </row>
    <row r="25793">
      <c r="A25793" s="9">
        <f t="shared" si="1"/>
        <v>18628</v>
      </c>
      <c r="B25793" s="25" t="s">
        <v>26604</v>
      </c>
      <c r="C25793" s="26" t="s">
        <v>655</v>
      </c>
    </row>
    <row r="25794">
      <c r="A25794" s="9">
        <f t="shared" si="1"/>
        <v>18628</v>
      </c>
      <c r="B25794" s="27" t="s">
        <v>26604</v>
      </c>
      <c r="C25794" s="28" t="s">
        <v>23633</v>
      </c>
    </row>
    <row r="25795">
      <c r="A25795" s="9">
        <f t="shared" si="1"/>
        <v>18629</v>
      </c>
      <c r="B25795" s="8" t="s">
        <v>15909</v>
      </c>
      <c r="C25795" s="9" t="s">
        <v>83</v>
      </c>
    </row>
    <row r="25796">
      <c r="A25796" s="9">
        <f t="shared" si="1"/>
        <v>18630</v>
      </c>
      <c r="B25796" s="25" t="s">
        <v>26605</v>
      </c>
      <c r="C25796" s="26" t="s">
        <v>11797</v>
      </c>
    </row>
    <row r="25797">
      <c r="A25797" s="9">
        <f t="shared" si="1"/>
        <v>18631</v>
      </c>
      <c r="B25797" s="5" t="s">
        <v>15910</v>
      </c>
      <c r="C25797" s="6" t="s">
        <v>1248</v>
      </c>
    </row>
    <row r="25798">
      <c r="A25798" s="9">
        <f t="shared" si="1"/>
        <v>18632</v>
      </c>
      <c r="B25798" s="25" t="s">
        <v>26606</v>
      </c>
      <c r="C25798" s="26" t="s">
        <v>23817</v>
      </c>
    </row>
    <row r="25799">
      <c r="A25799" s="9">
        <f t="shared" si="1"/>
        <v>18633</v>
      </c>
      <c r="B25799" s="8" t="s">
        <v>15911</v>
      </c>
      <c r="C25799" s="9" t="s">
        <v>60</v>
      </c>
    </row>
    <row r="25800">
      <c r="A25800" s="9">
        <f t="shared" si="1"/>
        <v>18634</v>
      </c>
      <c r="B25800" s="8" t="s">
        <v>15912</v>
      </c>
      <c r="C25800" s="9" t="s">
        <v>399</v>
      </c>
    </row>
    <row r="25801">
      <c r="A25801" s="9">
        <f t="shared" si="1"/>
        <v>18635</v>
      </c>
      <c r="B25801" s="8" t="s">
        <v>15913</v>
      </c>
      <c r="C25801" s="9" t="s">
        <v>530</v>
      </c>
    </row>
    <row r="25802">
      <c r="A25802" s="9">
        <f t="shared" si="1"/>
        <v>18636</v>
      </c>
      <c r="B25802" s="25" t="s">
        <v>26607</v>
      </c>
      <c r="C25802" s="26" t="s">
        <v>23808</v>
      </c>
    </row>
    <row r="25803">
      <c r="A25803" s="9">
        <f t="shared" si="1"/>
        <v>18637</v>
      </c>
      <c r="B25803" s="5" t="s">
        <v>15914</v>
      </c>
      <c r="C25803" s="6" t="s">
        <v>4</v>
      </c>
    </row>
    <row r="25804">
      <c r="A25804" s="9">
        <f t="shared" si="1"/>
        <v>18638</v>
      </c>
      <c r="B25804" s="8" t="s">
        <v>15915</v>
      </c>
      <c r="C25804" s="9" t="s">
        <v>83</v>
      </c>
    </row>
    <row r="25805">
      <c r="A25805" s="9">
        <f t="shared" si="1"/>
        <v>18639</v>
      </c>
      <c r="B25805" s="25" t="s">
        <v>26608</v>
      </c>
      <c r="C25805" s="26" t="s">
        <v>23653</v>
      </c>
    </row>
    <row r="25806">
      <c r="A25806" s="9">
        <f t="shared" si="1"/>
        <v>18640</v>
      </c>
      <c r="B25806" s="8" t="s">
        <v>15916</v>
      </c>
      <c r="C25806" s="9" t="s">
        <v>547</v>
      </c>
    </row>
    <row r="25807">
      <c r="A25807" s="9">
        <f t="shared" si="1"/>
        <v>18640</v>
      </c>
      <c r="B25807" s="8" t="s">
        <v>15916</v>
      </c>
      <c r="C25807" s="6" t="s">
        <v>1012</v>
      </c>
    </row>
    <row r="25808">
      <c r="A25808" s="9">
        <f t="shared" si="1"/>
        <v>18641</v>
      </c>
      <c r="B25808" s="8" t="s">
        <v>15917</v>
      </c>
      <c r="C25808" s="9" t="s">
        <v>40</v>
      </c>
    </row>
    <row r="25809">
      <c r="A25809" s="9">
        <f t="shared" si="1"/>
        <v>18642</v>
      </c>
      <c r="B25809" s="5" t="s">
        <v>15918</v>
      </c>
      <c r="C25809" s="6" t="s">
        <v>78</v>
      </c>
    </row>
    <row r="25810">
      <c r="A25810" s="9">
        <f t="shared" si="1"/>
        <v>18643</v>
      </c>
      <c r="B25810" s="5" t="s">
        <v>15919</v>
      </c>
      <c r="C25810" s="6" t="s">
        <v>1007</v>
      </c>
    </row>
    <row r="25811">
      <c r="A25811" s="9">
        <f t="shared" si="1"/>
        <v>18644</v>
      </c>
      <c r="B25811" s="5" t="s">
        <v>15920</v>
      </c>
      <c r="C25811" s="6" t="s">
        <v>1360</v>
      </c>
    </row>
    <row r="25812">
      <c r="A25812" s="9">
        <f t="shared" si="1"/>
        <v>18645</v>
      </c>
      <c r="B25812" s="25" t="s">
        <v>26609</v>
      </c>
      <c r="C25812" s="26" t="s">
        <v>23812</v>
      </c>
    </row>
    <row r="25813">
      <c r="A25813" s="9">
        <f t="shared" si="1"/>
        <v>18646</v>
      </c>
      <c r="B25813" s="25" t="s">
        <v>26610</v>
      </c>
      <c r="C25813" s="26" t="s">
        <v>23808</v>
      </c>
    </row>
    <row r="25814">
      <c r="A25814" s="9">
        <f t="shared" si="1"/>
        <v>18647</v>
      </c>
      <c r="B25814" s="8" t="s">
        <v>15921</v>
      </c>
      <c r="C25814" s="9" t="s">
        <v>83</v>
      </c>
    </row>
    <row r="25815">
      <c r="A25815" s="9">
        <f t="shared" si="1"/>
        <v>18648</v>
      </c>
      <c r="B25815" s="5" t="s">
        <v>15922</v>
      </c>
      <c r="C25815" s="6" t="s">
        <v>437</v>
      </c>
    </row>
    <row r="25816">
      <c r="A25816" s="9">
        <f t="shared" si="1"/>
        <v>18649</v>
      </c>
      <c r="B25816" s="5" t="s">
        <v>15923</v>
      </c>
      <c r="C25816" s="6" t="s">
        <v>4</v>
      </c>
    </row>
    <row r="25817">
      <c r="A25817" s="9">
        <f t="shared" si="1"/>
        <v>18650</v>
      </c>
      <c r="B25817" s="5" t="s">
        <v>15924</v>
      </c>
      <c r="C25817" s="6" t="s">
        <v>4</v>
      </c>
    </row>
    <row r="25818">
      <c r="A25818" s="9">
        <f t="shared" si="1"/>
        <v>18651</v>
      </c>
      <c r="B25818" s="8" t="s">
        <v>15925</v>
      </c>
      <c r="C25818" s="9" t="s">
        <v>845</v>
      </c>
    </row>
    <row r="25819">
      <c r="A25819" s="9">
        <f t="shared" si="1"/>
        <v>18652</v>
      </c>
      <c r="B25819" s="25" t="s">
        <v>26611</v>
      </c>
      <c r="C25819" s="26" t="s">
        <v>23817</v>
      </c>
    </row>
    <row r="25820">
      <c r="A25820" s="9">
        <f t="shared" si="1"/>
        <v>18653</v>
      </c>
      <c r="B25820" s="5" t="s">
        <v>15926</v>
      </c>
      <c r="C25820" s="6" t="s">
        <v>471</v>
      </c>
    </row>
    <row r="25821">
      <c r="A25821" s="9">
        <f t="shared" si="1"/>
        <v>18654</v>
      </c>
      <c r="B25821" s="5" t="s">
        <v>15927</v>
      </c>
      <c r="C25821" s="6" t="s">
        <v>655</v>
      </c>
    </row>
    <row r="25822">
      <c r="A25822" s="9">
        <f t="shared" si="1"/>
        <v>18654</v>
      </c>
      <c r="B25822" s="37" t="s">
        <v>15927</v>
      </c>
      <c r="C25822" s="28" t="s">
        <v>23633</v>
      </c>
    </row>
    <row r="25823">
      <c r="A25823" s="9">
        <f t="shared" si="1"/>
        <v>18655</v>
      </c>
      <c r="B25823" s="5" t="s">
        <v>15928</v>
      </c>
      <c r="C25823" s="6" t="s">
        <v>97</v>
      </c>
    </row>
    <row r="25824">
      <c r="A25824" s="9">
        <f t="shared" si="1"/>
        <v>18655</v>
      </c>
      <c r="B25824" s="5" t="s">
        <v>15928</v>
      </c>
      <c r="C25824" s="6" t="s">
        <v>142</v>
      </c>
    </row>
    <row r="25825">
      <c r="A25825" s="9">
        <f t="shared" si="1"/>
        <v>18655</v>
      </c>
      <c r="B25825" s="5" t="s">
        <v>15928</v>
      </c>
      <c r="C25825" s="6" t="s">
        <v>655</v>
      </c>
    </row>
    <row r="25826">
      <c r="A25826" s="9">
        <f t="shared" si="1"/>
        <v>18655</v>
      </c>
      <c r="B25826" s="5" t="s">
        <v>15928</v>
      </c>
      <c r="C25826" s="6" t="s">
        <v>62</v>
      </c>
    </row>
    <row r="25827">
      <c r="A25827" s="9">
        <f t="shared" si="1"/>
        <v>18655</v>
      </c>
      <c r="B25827" s="5" t="s">
        <v>15928</v>
      </c>
      <c r="C25827" s="6" t="s">
        <v>1548</v>
      </c>
    </row>
    <row r="25828">
      <c r="A25828" s="9">
        <f t="shared" si="1"/>
        <v>18655</v>
      </c>
      <c r="B25828" s="5" t="s">
        <v>15928</v>
      </c>
      <c r="C25828" s="6" t="s">
        <v>23637</v>
      </c>
    </row>
    <row r="25829">
      <c r="A25829" s="9">
        <f t="shared" si="1"/>
        <v>18655</v>
      </c>
      <c r="B25829" s="5" t="s">
        <v>15928</v>
      </c>
      <c r="C25829" s="6" t="s">
        <v>23628</v>
      </c>
    </row>
    <row r="25830">
      <c r="A25830" s="9">
        <f t="shared" si="1"/>
        <v>18655</v>
      </c>
      <c r="B25830" s="37" t="s">
        <v>15928</v>
      </c>
      <c r="C25830" s="28" t="s">
        <v>23633</v>
      </c>
    </row>
    <row r="25831">
      <c r="A25831" s="9">
        <f t="shared" si="1"/>
        <v>18656</v>
      </c>
      <c r="B25831" s="5" t="s">
        <v>15929</v>
      </c>
      <c r="C25831" s="6" t="s">
        <v>62</v>
      </c>
    </row>
    <row r="25832">
      <c r="A25832" s="9">
        <f t="shared" si="1"/>
        <v>18656</v>
      </c>
      <c r="B25832" s="5" t="s">
        <v>15929</v>
      </c>
      <c r="C25832" s="6" t="s">
        <v>23628</v>
      </c>
    </row>
    <row r="25833">
      <c r="A25833" s="9">
        <f t="shared" si="1"/>
        <v>18657</v>
      </c>
      <c r="B25833" s="8" t="s">
        <v>15930</v>
      </c>
      <c r="C25833" s="9" t="s">
        <v>83</v>
      </c>
    </row>
    <row r="25834">
      <c r="A25834" s="9">
        <f t="shared" si="1"/>
        <v>18658</v>
      </c>
      <c r="B25834" s="8" t="s">
        <v>15931</v>
      </c>
      <c r="C25834" s="9" t="s">
        <v>83</v>
      </c>
    </row>
    <row r="25835">
      <c r="A25835" s="9">
        <f t="shared" si="1"/>
        <v>18659</v>
      </c>
      <c r="B25835" s="5" t="s">
        <v>15932</v>
      </c>
      <c r="C25835" s="6" t="s">
        <v>4</v>
      </c>
    </row>
    <row r="25836">
      <c r="A25836" s="9">
        <f t="shared" si="1"/>
        <v>18660</v>
      </c>
      <c r="B25836" s="8" t="s">
        <v>15933</v>
      </c>
      <c r="C25836" s="9" t="s">
        <v>54</v>
      </c>
    </row>
    <row r="25837">
      <c r="A25837" s="9">
        <f t="shared" si="1"/>
        <v>18660</v>
      </c>
      <c r="B25837" s="8" t="s">
        <v>15933</v>
      </c>
      <c r="C25837" s="9" t="s">
        <v>399</v>
      </c>
    </row>
    <row r="25838">
      <c r="A25838" s="9">
        <f t="shared" si="1"/>
        <v>18661</v>
      </c>
      <c r="B25838" s="8" t="s">
        <v>15934</v>
      </c>
      <c r="C25838" s="9" t="s">
        <v>758</v>
      </c>
    </row>
    <row r="25839">
      <c r="A25839" s="9">
        <f t="shared" si="1"/>
        <v>18662</v>
      </c>
      <c r="B25839" s="5" t="s">
        <v>15935</v>
      </c>
      <c r="C25839" s="6" t="s">
        <v>1279</v>
      </c>
    </row>
    <row r="25840">
      <c r="A25840" s="9">
        <f t="shared" si="1"/>
        <v>18663</v>
      </c>
      <c r="B25840" s="5" t="s">
        <v>15936</v>
      </c>
      <c r="C25840" s="6" t="s">
        <v>4</v>
      </c>
    </row>
    <row r="25841">
      <c r="A25841" s="9">
        <f t="shared" si="1"/>
        <v>18664</v>
      </c>
      <c r="B25841" s="8" t="s">
        <v>15937</v>
      </c>
      <c r="C25841" s="9" t="s">
        <v>547</v>
      </c>
    </row>
    <row r="25842">
      <c r="A25842" s="9">
        <f t="shared" si="1"/>
        <v>18665</v>
      </c>
      <c r="B25842" s="25" t="s">
        <v>26612</v>
      </c>
      <c r="C25842" s="26" t="s">
        <v>11797</v>
      </c>
    </row>
    <row r="25843">
      <c r="A25843" s="9">
        <f t="shared" si="1"/>
        <v>18666</v>
      </c>
      <c r="B25843" s="8" t="s">
        <v>15938</v>
      </c>
      <c r="C25843" s="9" t="s">
        <v>83</v>
      </c>
    </row>
    <row r="25844">
      <c r="A25844" s="9">
        <f t="shared" si="1"/>
        <v>18667</v>
      </c>
      <c r="B25844" s="8" t="s">
        <v>15939</v>
      </c>
      <c r="C25844" s="9" t="s">
        <v>1548</v>
      </c>
    </row>
    <row r="25845">
      <c r="A25845" s="9">
        <f t="shared" si="1"/>
        <v>18668</v>
      </c>
      <c r="B25845" s="5" t="s">
        <v>15940</v>
      </c>
      <c r="C25845" s="6" t="s">
        <v>4</v>
      </c>
    </row>
    <row r="25846">
      <c r="A25846" s="9">
        <f t="shared" si="1"/>
        <v>18669</v>
      </c>
      <c r="B25846" s="5" t="s">
        <v>15941</v>
      </c>
      <c r="C25846" s="6" t="s">
        <v>346</v>
      </c>
    </row>
    <row r="25847">
      <c r="A25847" s="9">
        <f t="shared" si="1"/>
        <v>18669</v>
      </c>
      <c r="B25847" s="5" t="s">
        <v>15941</v>
      </c>
      <c r="C25847" s="6" t="s">
        <v>23628</v>
      </c>
    </row>
    <row r="25848">
      <c r="A25848" s="9">
        <f t="shared" si="1"/>
        <v>18670</v>
      </c>
      <c r="B25848" s="5" t="s">
        <v>15942</v>
      </c>
      <c r="C25848" s="6" t="s">
        <v>681</v>
      </c>
    </row>
    <row r="25849">
      <c r="A25849" s="9">
        <f t="shared" si="1"/>
        <v>18671</v>
      </c>
      <c r="B25849" s="8" t="s">
        <v>15943</v>
      </c>
      <c r="C25849" s="9" t="s">
        <v>1776</v>
      </c>
    </row>
    <row r="25850">
      <c r="A25850" s="9">
        <f t="shared" si="1"/>
        <v>18672</v>
      </c>
      <c r="B25850" s="5" t="s">
        <v>15944</v>
      </c>
      <c r="C25850" s="6" t="s">
        <v>74</v>
      </c>
    </row>
    <row r="25851">
      <c r="A25851" s="9">
        <f t="shared" si="1"/>
        <v>18673</v>
      </c>
      <c r="B25851" s="8" t="s">
        <v>15945</v>
      </c>
      <c r="C25851" s="9" t="s">
        <v>1776</v>
      </c>
    </row>
    <row r="25852">
      <c r="A25852" s="9">
        <f t="shared" si="1"/>
        <v>18674</v>
      </c>
      <c r="B25852" s="5" t="s">
        <v>15946</v>
      </c>
      <c r="C25852" s="6" t="s">
        <v>1221</v>
      </c>
    </row>
    <row r="25853">
      <c r="A25853" s="9">
        <f t="shared" si="1"/>
        <v>18675</v>
      </c>
      <c r="B25853" s="5" t="s">
        <v>15947</v>
      </c>
      <c r="C25853" s="6" t="s">
        <v>1007</v>
      </c>
    </row>
    <row r="25854">
      <c r="A25854" s="9">
        <f t="shared" si="1"/>
        <v>18676</v>
      </c>
      <c r="B25854" s="8" t="s">
        <v>15948</v>
      </c>
      <c r="C25854" s="9" t="s">
        <v>728</v>
      </c>
    </row>
    <row r="25855">
      <c r="A25855" s="9">
        <f t="shared" si="1"/>
        <v>18676</v>
      </c>
      <c r="B25855" s="8" t="s">
        <v>15948</v>
      </c>
      <c r="C25855" s="9" t="s">
        <v>815</v>
      </c>
    </row>
    <row r="25856">
      <c r="A25856" s="9">
        <f t="shared" si="1"/>
        <v>18677</v>
      </c>
      <c r="B25856" s="8" t="s">
        <v>15949</v>
      </c>
      <c r="C25856" s="9" t="s">
        <v>40</v>
      </c>
    </row>
    <row r="25857">
      <c r="A25857" s="9">
        <f t="shared" si="1"/>
        <v>18678</v>
      </c>
      <c r="B25857" s="8" t="s">
        <v>15950</v>
      </c>
      <c r="C25857" s="9" t="s">
        <v>64</v>
      </c>
    </row>
    <row r="25858">
      <c r="A25858" s="9">
        <f t="shared" si="1"/>
        <v>18679</v>
      </c>
      <c r="B25858" s="8" t="s">
        <v>15951</v>
      </c>
      <c r="C25858" s="9" t="s">
        <v>815</v>
      </c>
    </row>
    <row r="25859">
      <c r="A25859" s="9">
        <f t="shared" si="1"/>
        <v>18680</v>
      </c>
      <c r="B25859" s="8" t="s">
        <v>15952</v>
      </c>
      <c r="C25859" s="9" t="s">
        <v>815</v>
      </c>
    </row>
    <row r="25860">
      <c r="A25860" s="9">
        <f t="shared" si="1"/>
        <v>18681</v>
      </c>
      <c r="B25860" s="5" t="s">
        <v>15953</v>
      </c>
      <c r="C25860" s="6" t="s">
        <v>74</v>
      </c>
    </row>
    <row r="25861">
      <c r="A25861" s="9">
        <f t="shared" si="1"/>
        <v>18682</v>
      </c>
      <c r="B25861" s="25" t="s">
        <v>26613</v>
      </c>
      <c r="C25861" s="26" t="s">
        <v>23817</v>
      </c>
    </row>
    <row r="25862">
      <c r="A25862" s="9">
        <f t="shared" si="1"/>
        <v>18683</v>
      </c>
      <c r="B25862" s="8" t="s">
        <v>15954</v>
      </c>
      <c r="C25862" s="9" t="s">
        <v>52</v>
      </c>
    </row>
    <row r="25863">
      <c r="A25863" s="9">
        <f t="shared" si="1"/>
        <v>18684</v>
      </c>
      <c r="B25863" s="5" t="s">
        <v>15955</v>
      </c>
      <c r="C25863" s="6" t="s">
        <v>2549</v>
      </c>
    </row>
    <row r="25864">
      <c r="A25864" s="9">
        <f t="shared" si="1"/>
        <v>18684</v>
      </c>
      <c r="B25864" s="5" t="s">
        <v>15955</v>
      </c>
      <c r="C25864" s="6" t="s">
        <v>23628</v>
      </c>
    </row>
    <row r="25865">
      <c r="A25865" s="9">
        <f t="shared" si="1"/>
        <v>18685</v>
      </c>
      <c r="B25865" s="25" t="s">
        <v>26614</v>
      </c>
      <c r="C25865" s="26" t="s">
        <v>23761</v>
      </c>
    </row>
    <row r="25866">
      <c r="A25866" s="9">
        <f t="shared" si="1"/>
        <v>18686</v>
      </c>
      <c r="B25866" s="25" t="s">
        <v>26615</v>
      </c>
      <c r="C25866" s="26" t="s">
        <v>23761</v>
      </c>
    </row>
    <row r="25867">
      <c r="A25867" s="9">
        <f t="shared" si="1"/>
        <v>18687</v>
      </c>
      <c r="B25867" s="25" t="s">
        <v>26616</v>
      </c>
      <c r="C25867" s="26" t="s">
        <v>23761</v>
      </c>
    </row>
    <row r="25868">
      <c r="A25868" s="9">
        <f t="shared" si="1"/>
        <v>18688</v>
      </c>
      <c r="B25868" s="25" t="s">
        <v>26617</v>
      </c>
      <c r="C25868" s="26" t="s">
        <v>23761</v>
      </c>
    </row>
    <row r="25869">
      <c r="A25869" s="9">
        <f t="shared" si="1"/>
        <v>18689</v>
      </c>
      <c r="B25869" s="25" t="s">
        <v>26618</v>
      </c>
      <c r="C25869" s="26" t="s">
        <v>23761</v>
      </c>
    </row>
    <row r="25870">
      <c r="A25870" s="9">
        <f t="shared" si="1"/>
        <v>18690</v>
      </c>
      <c r="B25870" s="25" t="s">
        <v>26619</v>
      </c>
      <c r="C25870" s="26" t="s">
        <v>23761</v>
      </c>
    </row>
    <row r="25871">
      <c r="A25871" s="9">
        <f t="shared" si="1"/>
        <v>18691</v>
      </c>
      <c r="B25871" s="25" t="s">
        <v>26620</v>
      </c>
      <c r="C25871" s="26" t="s">
        <v>23761</v>
      </c>
    </row>
    <row r="25872">
      <c r="A25872" s="9">
        <f t="shared" si="1"/>
        <v>18692</v>
      </c>
      <c r="B25872" s="25" t="s">
        <v>26621</v>
      </c>
      <c r="C25872" s="26" t="s">
        <v>23761</v>
      </c>
    </row>
    <row r="25873">
      <c r="A25873" s="9">
        <f t="shared" si="1"/>
        <v>18693</v>
      </c>
      <c r="B25873" s="8" t="s">
        <v>15956</v>
      </c>
      <c r="C25873" s="9" t="s">
        <v>399</v>
      </c>
    </row>
    <row r="25874">
      <c r="A25874" s="9">
        <f t="shared" si="1"/>
        <v>18694</v>
      </c>
      <c r="B25874" s="5" t="s">
        <v>15957</v>
      </c>
      <c r="C25874" s="6" t="s">
        <v>467</v>
      </c>
    </row>
    <row r="25875">
      <c r="A25875" s="9">
        <f t="shared" si="1"/>
        <v>18694</v>
      </c>
      <c r="B25875" s="5" t="s">
        <v>15957</v>
      </c>
      <c r="C25875" s="6" t="s">
        <v>23628</v>
      </c>
    </row>
    <row r="25876">
      <c r="A25876" s="9">
        <f t="shared" si="1"/>
        <v>18695</v>
      </c>
      <c r="B25876" s="25" t="s">
        <v>26622</v>
      </c>
      <c r="C25876" s="26" t="s">
        <v>23812</v>
      </c>
    </row>
    <row r="25877">
      <c r="A25877" s="9">
        <f t="shared" si="1"/>
        <v>18696</v>
      </c>
      <c r="B25877" s="5" t="s">
        <v>15958</v>
      </c>
      <c r="C25877" s="6" t="s">
        <v>1007</v>
      </c>
    </row>
    <row r="25878">
      <c r="A25878" s="9">
        <f t="shared" si="1"/>
        <v>18697</v>
      </c>
      <c r="B25878" s="5" t="s">
        <v>15959</v>
      </c>
      <c r="C25878" s="6" t="s">
        <v>1007</v>
      </c>
    </row>
    <row r="25879">
      <c r="A25879" s="9">
        <f t="shared" si="1"/>
        <v>18698</v>
      </c>
      <c r="B25879" s="5" t="s">
        <v>15960</v>
      </c>
      <c r="C25879" s="6" t="s">
        <v>1007</v>
      </c>
    </row>
    <row r="25880">
      <c r="A25880" s="9">
        <f t="shared" si="1"/>
        <v>18699</v>
      </c>
      <c r="B25880" s="5" t="s">
        <v>15961</v>
      </c>
      <c r="C25880" s="6" t="s">
        <v>467</v>
      </c>
    </row>
    <row r="25881">
      <c r="A25881" s="9">
        <f t="shared" si="1"/>
        <v>18699</v>
      </c>
      <c r="B25881" s="5" t="s">
        <v>15961</v>
      </c>
      <c r="C25881" s="6" t="s">
        <v>23628</v>
      </c>
    </row>
    <row r="25882">
      <c r="A25882" s="9">
        <f t="shared" si="1"/>
        <v>18700</v>
      </c>
      <c r="B25882" s="25" t="s">
        <v>26623</v>
      </c>
      <c r="C25882" s="26" t="s">
        <v>23817</v>
      </c>
    </row>
    <row r="25883">
      <c r="A25883" s="9">
        <f t="shared" si="1"/>
        <v>18701</v>
      </c>
      <c r="B25883" s="25" t="s">
        <v>26624</v>
      </c>
      <c r="C25883" s="26" t="s">
        <v>23817</v>
      </c>
    </row>
    <row r="25884">
      <c r="A25884" s="9">
        <f t="shared" si="1"/>
        <v>18702</v>
      </c>
      <c r="B25884" s="8" t="s">
        <v>15962</v>
      </c>
      <c r="C25884" s="9" t="s">
        <v>399</v>
      </c>
    </row>
    <row r="25885">
      <c r="A25885" s="9">
        <f t="shared" si="1"/>
        <v>18703</v>
      </c>
      <c r="B25885" s="8" t="s">
        <v>15963</v>
      </c>
      <c r="C25885" s="9" t="s">
        <v>758</v>
      </c>
    </row>
    <row r="25886">
      <c r="A25886" s="9">
        <f t="shared" si="1"/>
        <v>18704</v>
      </c>
      <c r="B25886" s="25" t="s">
        <v>26625</v>
      </c>
      <c r="C25886" s="26" t="s">
        <v>23817</v>
      </c>
    </row>
    <row r="25887">
      <c r="A25887" s="9">
        <f t="shared" si="1"/>
        <v>18705</v>
      </c>
      <c r="B25887" s="8" t="s">
        <v>15964</v>
      </c>
      <c r="C25887" s="9" t="s">
        <v>722</v>
      </c>
    </row>
    <row r="25888">
      <c r="A25888" s="9">
        <f t="shared" si="1"/>
        <v>18706</v>
      </c>
      <c r="B25888" s="25" t="s">
        <v>26626</v>
      </c>
      <c r="C25888" s="26" t="s">
        <v>941</v>
      </c>
    </row>
    <row r="25889">
      <c r="A25889" s="9">
        <f t="shared" si="1"/>
        <v>18706</v>
      </c>
      <c r="B25889" s="25" t="s">
        <v>26626</v>
      </c>
      <c r="C25889" s="6" t="s">
        <v>23672</v>
      </c>
    </row>
    <row r="25890">
      <c r="A25890" s="9">
        <f t="shared" si="1"/>
        <v>18707</v>
      </c>
      <c r="B25890" s="5" t="s">
        <v>15965</v>
      </c>
      <c r="C25890" s="6" t="s">
        <v>1007</v>
      </c>
    </row>
    <row r="25891">
      <c r="A25891" s="9">
        <f t="shared" si="1"/>
        <v>18708</v>
      </c>
      <c r="B25891" s="25" t="s">
        <v>26627</v>
      </c>
      <c r="C25891" s="26" t="s">
        <v>23812</v>
      </c>
    </row>
    <row r="25892">
      <c r="A25892" s="9">
        <f t="shared" si="1"/>
        <v>18709</v>
      </c>
      <c r="B25892" s="25" t="s">
        <v>26628</v>
      </c>
      <c r="C25892" s="26" t="s">
        <v>946</v>
      </c>
    </row>
    <row r="25893">
      <c r="A25893" s="9">
        <f t="shared" si="1"/>
        <v>18710</v>
      </c>
      <c r="B25893" s="25" t="s">
        <v>26629</v>
      </c>
      <c r="C25893" s="26" t="s">
        <v>23812</v>
      </c>
    </row>
    <row r="25894">
      <c r="A25894" s="9">
        <f t="shared" si="1"/>
        <v>18711</v>
      </c>
      <c r="B25894" s="25" t="s">
        <v>26630</v>
      </c>
      <c r="C25894" s="26" t="s">
        <v>23812</v>
      </c>
    </row>
    <row r="25895">
      <c r="A25895" s="9">
        <f t="shared" si="1"/>
        <v>18712</v>
      </c>
      <c r="B25895" s="25" t="s">
        <v>26631</v>
      </c>
      <c r="C25895" s="26" t="s">
        <v>23817</v>
      </c>
    </row>
    <row r="25896">
      <c r="A25896" s="9">
        <f t="shared" si="1"/>
        <v>18713</v>
      </c>
      <c r="B25896" s="25" t="s">
        <v>26632</v>
      </c>
      <c r="C25896" s="26" t="s">
        <v>23808</v>
      </c>
    </row>
    <row r="25897">
      <c r="A25897" s="9">
        <f t="shared" si="1"/>
        <v>18714</v>
      </c>
      <c r="B25897" s="25" t="s">
        <v>26633</v>
      </c>
      <c r="C25897" s="26" t="s">
        <v>23817</v>
      </c>
    </row>
    <row r="25898">
      <c r="A25898" s="9">
        <f t="shared" si="1"/>
        <v>18715</v>
      </c>
      <c r="B25898" s="25" t="s">
        <v>26634</v>
      </c>
      <c r="C25898" s="26" t="s">
        <v>23817</v>
      </c>
    </row>
    <row r="25899">
      <c r="A25899" s="9">
        <f t="shared" si="1"/>
        <v>18716</v>
      </c>
      <c r="B25899" s="25" t="s">
        <v>26635</v>
      </c>
      <c r="C25899" s="26" t="s">
        <v>23817</v>
      </c>
    </row>
    <row r="25900">
      <c r="A25900" s="9">
        <f t="shared" si="1"/>
        <v>18717</v>
      </c>
      <c r="B25900" s="25" t="s">
        <v>26636</v>
      </c>
      <c r="C25900" s="26" t="s">
        <v>23817</v>
      </c>
    </row>
    <row r="25901">
      <c r="A25901" s="9">
        <f t="shared" si="1"/>
        <v>18718</v>
      </c>
      <c r="B25901" s="25" t="s">
        <v>26637</v>
      </c>
      <c r="C25901" s="26" t="s">
        <v>23817</v>
      </c>
    </row>
    <row r="25902">
      <c r="A25902" s="9">
        <f t="shared" si="1"/>
        <v>18719</v>
      </c>
      <c r="B25902" s="8" t="s">
        <v>15966</v>
      </c>
      <c r="C25902" s="9" t="s">
        <v>83</v>
      </c>
    </row>
    <row r="25903">
      <c r="A25903" s="9">
        <f t="shared" si="1"/>
        <v>18720</v>
      </c>
      <c r="B25903" s="8" t="s">
        <v>15967</v>
      </c>
      <c r="C25903" s="9" t="s">
        <v>1470</v>
      </c>
    </row>
    <row r="25904">
      <c r="A25904" s="9">
        <f t="shared" si="1"/>
        <v>18720</v>
      </c>
      <c r="B25904" s="8" t="s">
        <v>15967</v>
      </c>
      <c r="C25904" s="9" t="s">
        <v>1548</v>
      </c>
    </row>
    <row r="25905">
      <c r="A25905" s="9">
        <f t="shared" si="1"/>
        <v>18721</v>
      </c>
      <c r="B25905" s="5" t="s">
        <v>15968</v>
      </c>
      <c r="C25905" s="6" t="s">
        <v>142</v>
      </c>
    </row>
    <row r="25906">
      <c r="A25906" s="9">
        <f t="shared" si="1"/>
        <v>18722</v>
      </c>
      <c r="B25906" s="5" t="s">
        <v>15969</v>
      </c>
      <c r="C25906" s="6" t="s">
        <v>59</v>
      </c>
    </row>
    <row r="25907">
      <c r="A25907" s="9">
        <f t="shared" si="1"/>
        <v>18722</v>
      </c>
      <c r="B25907" s="5" t="s">
        <v>15969</v>
      </c>
      <c r="C25907" s="6" t="s">
        <v>60</v>
      </c>
    </row>
    <row r="25908">
      <c r="A25908" s="9">
        <f t="shared" si="1"/>
        <v>18722</v>
      </c>
      <c r="B25908" s="5" t="s">
        <v>15969</v>
      </c>
      <c r="C25908" s="6" t="s">
        <v>150</v>
      </c>
    </row>
    <row r="25909">
      <c r="A25909" s="9">
        <f t="shared" si="1"/>
        <v>18722</v>
      </c>
      <c r="B25909" s="5" t="s">
        <v>15969</v>
      </c>
      <c r="C25909" s="6" t="s">
        <v>40</v>
      </c>
    </row>
    <row r="25910">
      <c r="A25910" s="9">
        <f t="shared" si="1"/>
        <v>18722</v>
      </c>
      <c r="B25910" s="5" t="s">
        <v>15969</v>
      </c>
      <c r="C25910" s="6" t="s">
        <v>23637</v>
      </c>
    </row>
    <row r="25911">
      <c r="A25911" s="9">
        <f t="shared" si="1"/>
        <v>18723</v>
      </c>
      <c r="B25911" s="25" t="s">
        <v>26638</v>
      </c>
      <c r="C25911" s="26" t="s">
        <v>23808</v>
      </c>
    </row>
    <row r="25912">
      <c r="A25912" s="9">
        <f t="shared" si="1"/>
        <v>18724</v>
      </c>
      <c r="B25912" s="25" t="s">
        <v>26639</v>
      </c>
      <c r="C25912" s="26" t="s">
        <v>23817</v>
      </c>
    </row>
    <row r="25913">
      <c r="A25913" s="9">
        <f t="shared" si="1"/>
        <v>18725</v>
      </c>
      <c r="B25913" s="8" t="s">
        <v>15970</v>
      </c>
      <c r="C25913" s="9" t="s">
        <v>188</v>
      </c>
    </row>
    <row r="25914">
      <c r="A25914" s="9">
        <f t="shared" si="1"/>
        <v>18726</v>
      </c>
      <c r="B25914" s="25" t="s">
        <v>26640</v>
      </c>
      <c r="C25914" s="26" t="s">
        <v>420</v>
      </c>
    </row>
    <row r="25915">
      <c r="A25915" s="9">
        <f t="shared" si="1"/>
        <v>18726</v>
      </c>
      <c r="B25915" s="25" t="s">
        <v>26640</v>
      </c>
      <c r="C25915" s="6" t="s">
        <v>23672</v>
      </c>
    </row>
    <row r="25916">
      <c r="A25916" s="9">
        <f t="shared" si="1"/>
        <v>18727</v>
      </c>
      <c r="B25916" s="8" t="s">
        <v>15971</v>
      </c>
      <c r="C25916" s="6" t="s">
        <v>1012</v>
      </c>
    </row>
    <row r="25917">
      <c r="A25917" s="9">
        <f t="shared" si="1"/>
        <v>18728</v>
      </c>
      <c r="B25917" s="25" t="s">
        <v>26641</v>
      </c>
      <c r="C25917" s="26" t="s">
        <v>23761</v>
      </c>
    </row>
    <row r="25918">
      <c r="A25918" s="9">
        <f t="shared" si="1"/>
        <v>18729</v>
      </c>
      <c r="B25918" s="25" t="s">
        <v>26642</v>
      </c>
      <c r="C25918" s="26" t="s">
        <v>23817</v>
      </c>
    </row>
    <row r="25919">
      <c r="A25919" s="9">
        <f t="shared" si="1"/>
        <v>18730</v>
      </c>
      <c r="B25919" s="5" t="s">
        <v>15972</v>
      </c>
      <c r="C25919" s="6" t="s">
        <v>591</v>
      </c>
    </row>
    <row r="25920">
      <c r="A25920" s="9">
        <f t="shared" si="1"/>
        <v>18731</v>
      </c>
      <c r="B25920" s="25" t="s">
        <v>26643</v>
      </c>
      <c r="C25920" s="26" t="s">
        <v>23817</v>
      </c>
    </row>
    <row r="25921">
      <c r="A25921" s="9">
        <f t="shared" si="1"/>
        <v>18732</v>
      </c>
      <c r="B25921" s="5" t="s">
        <v>15973</v>
      </c>
      <c r="C25921" s="6" t="s">
        <v>1007</v>
      </c>
    </row>
    <row r="25922">
      <c r="A25922" s="9">
        <f t="shared" si="1"/>
        <v>18733</v>
      </c>
      <c r="B25922" s="25" t="s">
        <v>26644</v>
      </c>
      <c r="C25922" s="26" t="s">
        <v>23817</v>
      </c>
    </row>
    <row r="25923">
      <c r="A25923" s="9">
        <f t="shared" si="1"/>
        <v>18734</v>
      </c>
      <c r="B25923" s="25" t="s">
        <v>26645</v>
      </c>
      <c r="C25923" s="26" t="s">
        <v>23817</v>
      </c>
    </row>
    <row r="25924">
      <c r="A25924" s="9">
        <f t="shared" si="1"/>
        <v>18735</v>
      </c>
      <c r="B25924" s="5" t="s">
        <v>15974</v>
      </c>
      <c r="C25924" s="6" t="s">
        <v>1248</v>
      </c>
    </row>
    <row r="25925">
      <c r="A25925" s="9">
        <f t="shared" si="1"/>
        <v>18736</v>
      </c>
      <c r="B25925" s="8" t="s">
        <v>15975</v>
      </c>
      <c r="C25925" s="9" t="s">
        <v>815</v>
      </c>
    </row>
    <row r="25926">
      <c r="A25926" s="9">
        <f t="shared" si="1"/>
        <v>18737</v>
      </c>
      <c r="B25926" s="5" t="s">
        <v>15976</v>
      </c>
      <c r="C25926" s="6" t="s">
        <v>20</v>
      </c>
    </row>
    <row r="25927">
      <c r="A25927" s="9">
        <f t="shared" si="1"/>
        <v>18738</v>
      </c>
      <c r="B25927" s="8" t="s">
        <v>15977</v>
      </c>
      <c r="C25927" s="9" t="s">
        <v>815</v>
      </c>
    </row>
    <row r="25928">
      <c r="A25928" s="9">
        <f t="shared" si="1"/>
        <v>18739</v>
      </c>
      <c r="B25928" s="8" t="s">
        <v>15978</v>
      </c>
      <c r="C25928" s="9" t="s">
        <v>83</v>
      </c>
    </row>
    <row r="25929">
      <c r="A25929" s="9">
        <f t="shared" si="1"/>
        <v>18740</v>
      </c>
      <c r="B25929" s="8" t="s">
        <v>15979</v>
      </c>
      <c r="C25929" s="9" t="s">
        <v>83</v>
      </c>
    </row>
    <row r="25930">
      <c r="A25930" s="9">
        <f t="shared" si="1"/>
        <v>18741</v>
      </c>
      <c r="B25930" s="8" t="s">
        <v>15980</v>
      </c>
      <c r="C25930" s="9" t="s">
        <v>1470</v>
      </c>
    </row>
    <row r="25931">
      <c r="A25931" s="9">
        <f t="shared" si="1"/>
        <v>18742</v>
      </c>
      <c r="B25931" s="8" t="s">
        <v>15981</v>
      </c>
      <c r="C25931" s="9" t="s">
        <v>121</v>
      </c>
    </row>
    <row r="25932">
      <c r="A25932" s="9">
        <f t="shared" si="1"/>
        <v>18743</v>
      </c>
      <c r="B25932" s="8" t="s">
        <v>15982</v>
      </c>
      <c r="C25932" s="9" t="s">
        <v>83</v>
      </c>
    </row>
    <row r="25933">
      <c r="A25933" s="9">
        <f t="shared" si="1"/>
        <v>18744</v>
      </c>
      <c r="B25933" s="8" t="s">
        <v>15983</v>
      </c>
      <c r="C25933" s="9" t="s">
        <v>64</v>
      </c>
    </row>
    <row r="25934">
      <c r="A25934" s="9">
        <f t="shared" si="1"/>
        <v>18745</v>
      </c>
      <c r="B25934" s="5" t="s">
        <v>15984</v>
      </c>
      <c r="C25934" s="6" t="s">
        <v>1007</v>
      </c>
    </row>
    <row r="25935">
      <c r="A25935" s="9">
        <f t="shared" si="1"/>
        <v>18745</v>
      </c>
      <c r="B25935" s="5" t="s">
        <v>15984</v>
      </c>
      <c r="C25935" s="6" t="s">
        <v>656</v>
      </c>
    </row>
    <row r="25936">
      <c r="A25936" s="9">
        <f t="shared" si="1"/>
        <v>18745</v>
      </c>
      <c r="B25936" s="5" t="s">
        <v>15984</v>
      </c>
      <c r="C25936" s="6" t="s">
        <v>23628</v>
      </c>
    </row>
    <row r="25937">
      <c r="A25937" s="9">
        <f t="shared" si="1"/>
        <v>18746</v>
      </c>
      <c r="B25937" s="8" t="s">
        <v>15985</v>
      </c>
      <c r="C25937" s="9" t="s">
        <v>1470</v>
      </c>
    </row>
    <row r="25938">
      <c r="A25938" s="9">
        <f t="shared" si="1"/>
        <v>18747</v>
      </c>
      <c r="B25938" s="8" t="s">
        <v>15986</v>
      </c>
      <c r="C25938" s="9" t="s">
        <v>758</v>
      </c>
    </row>
    <row r="25939">
      <c r="A25939" s="9">
        <f t="shared" si="1"/>
        <v>18748</v>
      </c>
      <c r="B25939" s="8" t="s">
        <v>15987</v>
      </c>
      <c r="C25939" s="9" t="s">
        <v>530</v>
      </c>
    </row>
    <row r="25940">
      <c r="A25940" s="9">
        <f t="shared" si="1"/>
        <v>18749</v>
      </c>
      <c r="B25940" s="8" t="s">
        <v>15988</v>
      </c>
      <c r="C25940" s="9" t="s">
        <v>815</v>
      </c>
    </row>
    <row r="25941">
      <c r="A25941" s="9">
        <f t="shared" si="1"/>
        <v>18750</v>
      </c>
      <c r="B25941" s="8" t="s">
        <v>15989</v>
      </c>
      <c r="C25941" s="9" t="s">
        <v>40</v>
      </c>
    </row>
    <row r="25942">
      <c r="A25942" s="9">
        <f t="shared" si="1"/>
        <v>18751</v>
      </c>
      <c r="B25942" s="5" t="s">
        <v>15990</v>
      </c>
      <c r="C25942" s="6" t="s">
        <v>15</v>
      </c>
    </row>
    <row r="25943">
      <c r="A25943" s="9">
        <f t="shared" si="1"/>
        <v>18752</v>
      </c>
      <c r="B25943" s="8" t="s">
        <v>15991</v>
      </c>
      <c r="C25943" s="9" t="s">
        <v>142</v>
      </c>
    </row>
    <row r="25944">
      <c r="A25944" s="9">
        <f t="shared" si="1"/>
        <v>18753</v>
      </c>
      <c r="B25944" s="8" t="s">
        <v>15992</v>
      </c>
      <c r="C25944" s="9" t="s">
        <v>142</v>
      </c>
    </row>
    <row r="25945">
      <c r="A25945" s="9">
        <f t="shared" si="1"/>
        <v>18754</v>
      </c>
      <c r="B25945" s="25" t="s">
        <v>26646</v>
      </c>
      <c r="C25945" s="26" t="s">
        <v>23812</v>
      </c>
    </row>
    <row r="25946">
      <c r="A25946" s="9">
        <f t="shared" si="1"/>
        <v>18755</v>
      </c>
      <c r="B25946" s="5" t="s">
        <v>15993</v>
      </c>
      <c r="C25946" s="6" t="s">
        <v>1007</v>
      </c>
    </row>
    <row r="25947">
      <c r="A25947" s="9">
        <f t="shared" si="1"/>
        <v>18756</v>
      </c>
      <c r="B25947" s="5" t="s">
        <v>15994</v>
      </c>
      <c r="C25947" s="6" t="s">
        <v>1120</v>
      </c>
    </row>
    <row r="25948">
      <c r="A25948" s="9">
        <f t="shared" si="1"/>
        <v>18757</v>
      </c>
      <c r="B25948" s="8" t="s">
        <v>15995</v>
      </c>
      <c r="C25948" s="9" t="s">
        <v>56</v>
      </c>
    </row>
    <row r="25949">
      <c r="A25949" s="9">
        <f t="shared" si="1"/>
        <v>18758</v>
      </c>
      <c r="B25949" s="5" t="s">
        <v>15996</v>
      </c>
      <c r="C25949" s="6" t="s">
        <v>656</v>
      </c>
    </row>
    <row r="25950">
      <c r="A25950" s="9">
        <f t="shared" si="1"/>
        <v>18758</v>
      </c>
      <c r="B25950" s="5" t="s">
        <v>15996</v>
      </c>
      <c r="C25950" s="6" t="s">
        <v>23628</v>
      </c>
    </row>
    <row r="25951">
      <c r="A25951" s="9">
        <f t="shared" si="1"/>
        <v>18759</v>
      </c>
      <c r="B25951" s="25" t="s">
        <v>26647</v>
      </c>
      <c r="C25951" s="26" t="s">
        <v>10122</v>
      </c>
    </row>
    <row r="25952">
      <c r="A25952" s="9">
        <f t="shared" si="1"/>
        <v>18759</v>
      </c>
      <c r="B25952" s="27" t="s">
        <v>26647</v>
      </c>
      <c r="C25952" s="28" t="s">
        <v>23637</v>
      </c>
    </row>
    <row r="25953">
      <c r="A25953" s="9">
        <f t="shared" si="1"/>
        <v>18760</v>
      </c>
      <c r="B25953" s="25" t="s">
        <v>26648</v>
      </c>
      <c r="C25953" s="26" t="s">
        <v>23761</v>
      </c>
    </row>
    <row r="25954">
      <c r="A25954" s="9">
        <f t="shared" si="1"/>
        <v>18761</v>
      </c>
      <c r="B25954" s="5" t="s">
        <v>15997</v>
      </c>
      <c r="C25954" s="6" t="s">
        <v>27</v>
      </c>
    </row>
    <row r="25955">
      <c r="A25955" s="9">
        <f t="shared" si="1"/>
        <v>18762</v>
      </c>
      <c r="B25955" s="31" t="s">
        <v>26649</v>
      </c>
      <c r="C25955" s="6" t="s">
        <v>374</v>
      </c>
    </row>
    <row r="25956">
      <c r="A25956" s="9">
        <f t="shared" si="1"/>
        <v>18763</v>
      </c>
      <c r="B25956" s="5" t="s">
        <v>15998</v>
      </c>
      <c r="C25956" s="6" t="s">
        <v>1856</v>
      </c>
    </row>
    <row r="25957">
      <c r="A25957" s="9">
        <f t="shared" si="1"/>
        <v>18764</v>
      </c>
      <c r="B25957" s="25" t="s">
        <v>26650</v>
      </c>
      <c r="C25957" s="26" t="s">
        <v>23812</v>
      </c>
    </row>
    <row r="25958">
      <c r="A25958" s="9">
        <f t="shared" si="1"/>
        <v>18765</v>
      </c>
      <c r="B25958" s="25" t="s">
        <v>26651</v>
      </c>
      <c r="C25958" s="26" t="s">
        <v>23748</v>
      </c>
    </row>
    <row r="25959">
      <c r="A25959" s="9">
        <f t="shared" si="1"/>
        <v>18766</v>
      </c>
      <c r="B25959" s="5" t="s">
        <v>15999</v>
      </c>
      <c r="C25959" s="6" t="s">
        <v>20</v>
      </c>
    </row>
    <row r="25960">
      <c r="A25960" s="9">
        <f t="shared" si="1"/>
        <v>18767</v>
      </c>
      <c r="B25960" s="8" t="s">
        <v>16000</v>
      </c>
      <c r="C25960" s="9" t="s">
        <v>64</v>
      </c>
    </row>
    <row r="25961">
      <c r="A25961" s="9">
        <f t="shared" si="1"/>
        <v>18768</v>
      </c>
      <c r="B25961" s="5" t="s">
        <v>16001</v>
      </c>
      <c r="C25961" s="6" t="s">
        <v>2549</v>
      </c>
    </row>
    <row r="25962">
      <c r="A25962" s="9">
        <f t="shared" si="1"/>
        <v>18768</v>
      </c>
      <c r="B25962" s="5" t="s">
        <v>16001</v>
      </c>
      <c r="C25962" s="6" t="s">
        <v>23628</v>
      </c>
    </row>
    <row r="25963">
      <c r="A25963" s="9">
        <f t="shared" si="1"/>
        <v>18769</v>
      </c>
      <c r="B25963" s="5" t="s">
        <v>16002</v>
      </c>
      <c r="C25963" s="6" t="s">
        <v>612</v>
      </c>
    </row>
    <row r="25964">
      <c r="A25964" s="9">
        <f t="shared" si="1"/>
        <v>18770</v>
      </c>
      <c r="B25964" s="8" t="s">
        <v>16003</v>
      </c>
      <c r="C25964" s="9" t="s">
        <v>547</v>
      </c>
    </row>
    <row r="25965">
      <c r="A25965" s="9">
        <f t="shared" si="1"/>
        <v>18771</v>
      </c>
      <c r="B25965" s="5" t="s">
        <v>16004</v>
      </c>
      <c r="C25965" s="6" t="s">
        <v>681</v>
      </c>
    </row>
    <row r="25966">
      <c r="A25966" s="9">
        <f t="shared" si="1"/>
        <v>18772</v>
      </c>
      <c r="B25966" s="5" t="s">
        <v>16005</v>
      </c>
      <c r="C25966" s="6" t="s">
        <v>462</v>
      </c>
    </row>
    <row r="25967">
      <c r="A25967" s="9">
        <f t="shared" si="1"/>
        <v>18772</v>
      </c>
      <c r="B25967" s="5" t="s">
        <v>16005</v>
      </c>
      <c r="C25967" s="6" t="s">
        <v>23637</v>
      </c>
    </row>
    <row r="25968">
      <c r="A25968" s="9">
        <f t="shared" si="1"/>
        <v>18773</v>
      </c>
      <c r="B25968" s="8" t="s">
        <v>16006</v>
      </c>
      <c r="C25968" s="9" t="s">
        <v>52</v>
      </c>
    </row>
    <row r="25969">
      <c r="A25969" s="9">
        <f t="shared" si="1"/>
        <v>18774</v>
      </c>
      <c r="B25969" s="8" t="s">
        <v>16007</v>
      </c>
      <c r="C25969" s="9" t="s">
        <v>46</v>
      </c>
    </row>
    <row r="25970">
      <c r="A25970" s="9">
        <f t="shared" si="1"/>
        <v>18775</v>
      </c>
      <c r="B25970" s="25" t="s">
        <v>26652</v>
      </c>
      <c r="C25970" s="26" t="s">
        <v>23761</v>
      </c>
    </row>
    <row r="25971">
      <c r="A25971" s="9">
        <f t="shared" si="1"/>
        <v>18776</v>
      </c>
      <c r="B25971" s="8" t="s">
        <v>16008</v>
      </c>
      <c r="C25971" s="9" t="s">
        <v>88</v>
      </c>
    </row>
    <row r="25972">
      <c r="A25972" s="9">
        <f t="shared" si="1"/>
        <v>18777</v>
      </c>
      <c r="B25972" s="5" t="s">
        <v>16009</v>
      </c>
      <c r="C25972" s="6" t="s">
        <v>1290</v>
      </c>
    </row>
    <row r="25973">
      <c r="A25973" s="9">
        <f t="shared" si="1"/>
        <v>18777</v>
      </c>
      <c r="B25973" s="5" t="s">
        <v>16009</v>
      </c>
      <c r="C25973" s="6" t="s">
        <v>547</v>
      </c>
    </row>
    <row r="25974">
      <c r="A25974" s="9">
        <f t="shared" si="1"/>
        <v>18778</v>
      </c>
      <c r="B25974" s="25" t="s">
        <v>26653</v>
      </c>
      <c r="C25974" s="26" t="s">
        <v>12983</v>
      </c>
    </row>
    <row r="25975">
      <c r="A25975" s="9">
        <f t="shared" si="1"/>
        <v>18779</v>
      </c>
      <c r="B25975" s="5" t="s">
        <v>16010</v>
      </c>
      <c r="C25975" s="6" t="s">
        <v>32</v>
      </c>
    </row>
    <row r="25976">
      <c r="A25976" s="9">
        <f t="shared" si="1"/>
        <v>18780</v>
      </c>
      <c r="B25976" s="5" t="s">
        <v>16011</v>
      </c>
      <c r="C25976" s="6" t="s">
        <v>765</v>
      </c>
    </row>
    <row r="25977">
      <c r="A25977" s="9">
        <f t="shared" si="1"/>
        <v>18781</v>
      </c>
      <c r="B25977" s="25" t="s">
        <v>26654</v>
      </c>
      <c r="C25977" s="26" t="s">
        <v>446</v>
      </c>
    </row>
    <row r="25978">
      <c r="A25978" s="9">
        <f t="shared" si="1"/>
        <v>18781</v>
      </c>
      <c r="B25978" s="27" t="s">
        <v>26654</v>
      </c>
      <c r="C25978" s="28" t="s">
        <v>23637</v>
      </c>
    </row>
    <row r="25979">
      <c r="A25979" s="9">
        <f t="shared" si="1"/>
        <v>18782</v>
      </c>
      <c r="B25979" s="5" t="s">
        <v>16012</v>
      </c>
      <c r="C25979" s="6" t="s">
        <v>621</v>
      </c>
    </row>
    <row r="25980">
      <c r="A25980" s="9">
        <f t="shared" si="1"/>
        <v>18783</v>
      </c>
      <c r="B25980" s="8" t="s">
        <v>16013</v>
      </c>
      <c r="C25980" s="9" t="s">
        <v>893</v>
      </c>
    </row>
    <row r="25981">
      <c r="A25981" s="9">
        <f t="shared" si="1"/>
        <v>18784</v>
      </c>
      <c r="B25981" s="5" t="s">
        <v>16014</v>
      </c>
      <c r="C25981" s="6" t="s">
        <v>20</v>
      </c>
    </row>
    <row r="25982">
      <c r="A25982" s="9">
        <f t="shared" si="1"/>
        <v>18785</v>
      </c>
      <c r="B25982" s="5" t="s">
        <v>16015</v>
      </c>
      <c r="C25982" s="6" t="s">
        <v>989</v>
      </c>
    </row>
    <row r="25983">
      <c r="A25983" s="9">
        <f t="shared" si="1"/>
        <v>18786</v>
      </c>
      <c r="B25983" s="5" t="s">
        <v>16016</v>
      </c>
      <c r="C25983" s="6" t="s">
        <v>479</v>
      </c>
    </row>
    <row r="25984">
      <c r="A25984" s="9">
        <f t="shared" si="1"/>
        <v>18787</v>
      </c>
      <c r="B25984" s="25" t="s">
        <v>26655</v>
      </c>
      <c r="C25984" s="26" t="s">
        <v>12983</v>
      </c>
    </row>
    <row r="25985">
      <c r="A25985" s="9">
        <f t="shared" si="1"/>
        <v>18788</v>
      </c>
      <c r="B25985" s="25" t="s">
        <v>26656</v>
      </c>
      <c r="C25985" s="26" t="s">
        <v>23817</v>
      </c>
    </row>
    <row r="25986">
      <c r="A25986" s="9">
        <f t="shared" si="1"/>
        <v>18789</v>
      </c>
      <c r="B25986" s="8" t="s">
        <v>16017</v>
      </c>
      <c r="C25986" s="9" t="s">
        <v>64</v>
      </c>
    </row>
    <row r="25987">
      <c r="A25987" s="9">
        <f t="shared" si="1"/>
        <v>18790</v>
      </c>
      <c r="B25987" s="5" t="s">
        <v>16018</v>
      </c>
      <c r="C25987" s="6" t="s">
        <v>467</v>
      </c>
    </row>
    <row r="25988">
      <c r="A25988" s="9">
        <f t="shared" si="1"/>
        <v>18790</v>
      </c>
      <c r="B25988" s="5" t="s">
        <v>16018</v>
      </c>
      <c r="C25988" s="6" t="s">
        <v>23628</v>
      </c>
    </row>
    <row r="25989">
      <c r="A25989" s="9">
        <f t="shared" si="1"/>
        <v>18791</v>
      </c>
      <c r="B25989" s="8" t="s">
        <v>16019</v>
      </c>
      <c r="C25989" s="9" t="s">
        <v>42</v>
      </c>
    </row>
    <row r="25990">
      <c r="A25990" s="9">
        <f t="shared" si="1"/>
        <v>18792</v>
      </c>
      <c r="B25990" s="25" t="s">
        <v>26657</v>
      </c>
      <c r="C25990" s="26" t="s">
        <v>23812</v>
      </c>
    </row>
    <row r="25991">
      <c r="A25991" s="9">
        <f t="shared" si="1"/>
        <v>18793</v>
      </c>
      <c r="B25991" s="8" t="s">
        <v>16020</v>
      </c>
      <c r="C25991" s="9" t="s">
        <v>40</v>
      </c>
    </row>
    <row r="25992">
      <c r="A25992" s="9">
        <f t="shared" si="1"/>
        <v>18794</v>
      </c>
      <c r="B25992" s="25" t="s">
        <v>26658</v>
      </c>
      <c r="C25992" s="26" t="s">
        <v>23817</v>
      </c>
    </row>
    <row r="25993">
      <c r="A25993" s="9">
        <f t="shared" si="1"/>
        <v>18795</v>
      </c>
      <c r="B25993" s="5" t="s">
        <v>16021</v>
      </c>
      <c r="C25993" s="6" t="s">
        <v>324</v>
      </c>
    </row>
    <row r="25994">
      <c r="A25994" s="9">
        <f t="shared" si="1"/>
        <v>18795</v>
      </c>
      <c r="B25994" s="5" t="s">
        <v>16021</v>
      </c>
      <c r="C25994" s="6" t="s">
        <v>23637</v>
      </c>
    </row>
    <row r="25995">
      <c r="A25995" s="9">
        <f t="shared" si="1"/>
        <v>18795</v>
      </c>
      <c r="B25995" s="25" t="s">
        <v>16021</v>
      </c>
      <c r="C25995" s="26" t="s">
        <v>1120</v>
      </c>
    </row>
    <row r="25996">
      <c r="A25996" s="9">
        <f t="shared" si="1"/>
        <v>18796</v>
      </c>
      <c r="B25996" s="25" t="s">
        <v>26659</v>
      </c>
      <c r="C25996" s="26" t="s">
        <v>23817</v>
      </c>
    </row>
    <row r="25997">
      <c r="A25997" s="9">
        <f t="shared" si="1"/>
        <v>18797</v>
      </c>
      <c r="B25997" s="5" t="s">
        <v>16022</v>
      </c>
      <c r="C25997" s="6" t="s">
        <v>1360</v>
      </c>
    </row>
    <row r="25998">
      <c r="A25998" s="9">
        <f t="shared" si="1"/>
        <v>18798</v>
      </c>
      <c r="B25998" s="25" t="s">
        <v>26660</v>
      </c>
      <c r="C25998" s="26" t="s">
        <v>12983</v>
      </c>
    </row>
    <row r="25999">
      <c r="A25999" s="9">
        <f t="shared" si="1"/>
        <v>18799</v>
      </c>
      <c r="B25999" s="5" t="s">
        <v>16023</v>
      </c>
      <c r="C25999" s="6" t="s">
        <v>621</v>
      </c>
    </row>
    <row r="26000">
      <c r="A26000" s="9">
        <f t="shared" si="1"/>
        <v>18800</v>
      </c>
      <c r="B26000" s="15" t="s">
        <v>16024</v>
      </c>
      <c r="C26000" s="17" t="s">
        <v>426</v>
      </c>
    </row>
    <row r="26001">
      <c r="A26001" s="9">
        <f t="shared" si="1"/>
        <v>18801</v>
      </c>
      <c r="B26001" s="5" t="s">
        <v>16025</v>
      </c>
      <c r="C26001" s="6" t="s">
        <v>1040</v>
      </c>
    </row>
    <row r="26002">
      <c r="A26002" s="9">
        <f t="shared" si="1"/>
        <v>18802</v>
      </c>
      <c r="B26002" s="8" t="s">
        <v>16026</v>
      </c>
      <c r="C26002" s="9" t="s">
        <v>46</v>
      </c>
    </row>
    <row r="26003">
      <c r="A26003" s="9">
        <f t="shared" si="1"/>
        <v>18803</v>
      </c>
      <c r="B26003" s="5" t="s">
        <v>16027</v>
      </c>
      <c r="C26003" s="6" t="s">
        <v>1223</v>
      </c>
    </row>
    <row r="26004">
      <c r="A26004" s="9">
        <f t="shared" si="1"/>
        <v>18804</v>
      </c>
      <c r="B26004" s="5" t="s">
        <v>16028</v>
      </c>
      <c r="C26004" s="17" t="s">
        <v>1470</v>
      </c>
    </row>
    <row r="26005">
      <c r="A26005" s="9">
        <f t="shared" si="1"/>
        <v>18804</v>
      </c>
      <c r="B26005" s="5" t="s">
        <v>16028</v>
      </c>
      <c r="C26005" s="17" t="s">
        <v>655</v>
      </c>
    </row>
    <row r="26006">
      <c r="A26006" s="9">
        <f t="shared" si="1"/>
        <v>18804</v>
      </c>
      <c r="B26006" s="37" t="s">
        <v>16028</v>
      </c>
      <c r="C26006" s="28" t="s">
        <v>23633</v>
      </c>
    </row>
    <row r="26007">
      <c r="A26007" s="9">
        <f t="shared" si="1"/>
        <v>18805</v>
      </c>
      <c r="B26007" s="30" t="s">
        <v>26661</v>
      </c>
      <c r="C26007" s="26" t="s">
        <v>23737</v>
      </c>
    </row>
    <row r="26008">
      <c r="A26008" s="9">
        <f t="shared" si="1"/>
        <v>18806</v>
      </c>
      <c r="B26008" s="8" t="s">
        <v>16029</v>
      </c>
      <c r="C26008" s="9" t="s">
        <v>1548</v>
      </c>
    </row>
    <row r="26009">
      <c r="A26009" s="9">
        <f t="shared" si="1"/>
        <v>18807</v>
      </c>
      <c r="B26009" s="16" t="s">
        <v>16030</v>
      </c>
      <c r="C26009" s="6" t="s">
        <v>1235</v>
      </c>
    </row>
    <row r="26010">
      <c r="A26010" s="9">
        <f t="shared" si="1"/>
        <v>18808</v>
      </c>
      <c r="B26010" s="32" t="s">
        <v>26662</v>
      </c>
      <c r="C26010" s="26" t="s">
        <v>67</v>
      </c>
    </row>
    <row r="26011">
      <c r="A26011" s="9">
        <f t="shared" si="1"/>
        <v>18809</v>
      </c>
      <c r="B26011" s="8" t="s">
        <v>16031</v>
      </c>
      <c r="C26011" s="9" t="s">
        <v>46</v>
      </c>
    </row>
    <row r="26012">
      <c r="A26012" s="9">
        <f t="shared" si="1"/>
        <v>18810</v>
      </c>
      <c r="B26012" s="32" t="s">
        <v>26663</v>
      </c>
      <c r="C26012" s="26" t="s">
        <v>67</v>
      </c>
    </row>
    <row r="26013">
      <c r="A26013" s="9">
        <f t="shared" si="1"/>
        <v>18811</v>
      </c>
      <c r="B26013" s="16" t="s">
        <v>16032</v>
      </c>
      <c r="C26013" s="6" t="s">
        <v>1235</v>
      </c>
    </row>
    <row r="26014">
      <c r="A26014" s="9">
        <f t="shared" si="1"/>
        <v>18812</v>
      </c>
      <c r="B26014" s="5" t="s">
        <v>16033</v>
      </c>
      <c r="C26014" s="6" t="s">
        <v>1007</v>
      </c>
    </row>
    <row r="26015">
      <c r="A26015" s="9">
        <f t="shared" si="1"/>
        <v>18813</v>
      </c>
      <c r="B26015" s="30" t="s">
        <v>26664</v>
      </c>
      <c r="C26015" s="26" t="s">
        <v>23639</v>
      </c>
    </row>
    <row r="26016">
      <c r="A26016" s="9">
        <f t="shared" si="1"/>
        <v>18814</v>
      </c>
      <c r="B26016" s="8" t="s">
        <v>16034</v>
      </c>
      <c r="C26016" s="9" t="s">
        <v>52</v>
      </c>
    </row>
    <row r="26017">
      <c r="A26017" s="9">
        <f t="shared" si="1"/>
        <v>18815</v>
      </c>
      <c r="B26017" s="5" t="s">
        <v>16035</v>
      </c>
      <c r="C26017" s="6" t="s">
        <v>538</v>
      </c>
    </row>
    <row r="26018">
      <c r="A26018" s="9">
        <f t="shared" si="1"/>
        <v>18815</v>
      </c>
      <c r="B26018" s="5" t="s">
        <v>16035</v>
      </c>
      <c r="C26018" s="6" t="s">
        <v>23628</v>
      </c>
    </row>
    <row r="26019">
      <c r="A26019" s="9">
        <f t="shared" si="1"/>
        <v>18816</v>
      </c>
      <c r="B26019" s="32" t="s">
        <v>26665</v>
      </c>
      <c r="C26019" s="26" t="s">
        <v>67</v>
      </c>
    </row>
    <row r="26020">
      <c r="A26020" s="9">
        <f t="shared" si="1"/>
        <v>18817</v>
      </c>
      <c r="B26020" s="32" t="s">
        <v>26666</v>
      </c>
      <c r="C26020" s="26" t="s">
        <v>67</v>
      </c>
    </row>
    <row r="26021">
      <c r="A26021" s="9">
        <f t="shared" si="1"/>
        <v>18818</v>
      </c>
      <c r="B26021" s="8" t="s">
        <v>16036</v>
      </c>
      <c r="C26021" s="9" t="s">
        <v>162</v>
      </c>
    </row>
    <row r="26022">
      <c r="A26022" s="9">
        <f t="shared" si="1"/>
        <v>18819</v>
      </c>
      <c r="B26022" s="31" t="s">
        <v>26667</v>
      </c>
      <c r="C26022" s="6" t="s">
        <v>374</v>
      </c>
    </row>
    <row r="26023">
      <c r="A26023" s="9">
        <f t="shared" si="1"/>
        <v>18820</v>
      </c>
      <c r="B26023" s="8" t="s">
        <v>16037</v>
      </c>
      <c r="C26023" s="9" t="s">
        <v>40</v>
      </c>
    </row>
    <row r="26024">
      <c r="A26024" s="9">
        <f t="shared" si="1"/>
        <v>18821</v>
      </c>
      <c r="B26024" s="5" t="s">
        <v>16038</v>
      </c>
      <c r="C26024" s="6" t="s">
        <v>727</v>
      </c>
    </row>
    <row r="26025">
      <c r="A26025" s="9">
        <f t="shared" si="1"/>
        <v>18822</v>
      </c>
      <c r="B26025" s="8" t="s">
        <v>16039</v>
      </c>
      <c r="C26025" s="9" t="s">
        <v>64</v>
      </c>
    </row>
    <row r="26026">
      <c r="A26026" s="9">
        <f t="shared" si="1"/>
        <v>18823</v>
      </c>
      <c r="B26026" s="5" t="s">
        <v>16040</v>
      </c>
      <c r="C26026" s="6" t="s">
        <v>681</v>
      </c>
    </row>
    <row r="26027">
      <c r="A26027" s="9">
        <f t="shared" si="1"/>
        <v>18824</v>
      </c>
      <c r="B26027" s="30" t="s">
        <v>26668</v>
      </c>
      <c r="C26027" s="26" t="s">
        <v>23737</v>
      </c>
    </row>
    <row r="26028">
      <c r="A26028" s="9">
        <f t="shared" si="1"/>
        <v>18825</v>
      </c>
      <c r="B26028" s="41" t="s">
        <v>26669</v>
      </c>
      <c r="C26028" s="26" t="s">
        <v>23636</v>
      </c>
    </row>
    <row r="26029">
      <c r="A26029" s="9">
        <f t="shared" si="1"/>
        <v>18826</v>
      </c>
      <c r="B26029" s="5" t="s">
        <v>16041</v>
      </c>
      <c r="C26029" s="6" t="s">
        <v>59</v>
      </c>
    </row>
    <row r="26030">
      <c r="A26030" s="9">
        <f t="shared" si="1"/>
        <v>18827</v>
      </c>
      <c r="B26030" s="8" t="s">
        <v>16042</v>
      </c>
      <c r="C26030" s="9" t="s">
        <v>46</v>
      </c>
    </row>
    <row r="26031">
      <c r="A26031" s="9">
        <f t="shared" si="1"/>
        <v>18828</v>
      </c>
      <c r="B26031" s="25" t="s">
        <v>26670</v>
      </c>
      <c r="C26031" s="26" t="s">
        <v>23632</v>
      </c>
    </row>
    <row r="26032">
      <c r="A26032" s="9">
        <f t="shared" si="1"/>
        <v>18828</v>
      </c>
      <c r="B26032" s="27" t="s">
        <v>26670</v>
      </c>
      <c r="C26032" s="28" t="s">
        <v>23633</v>
      </c>
    </row>
    <row r="26033">
      <c r="A26033" s="9">
        <f t="shared" si="1"/>
        <v>18829</v>
      </c>
      <c r="B26033" s="8" t="s">
        <v>16043</v>
      </c>
      <c r="C26033" s="9" t="s">
        <v>372</v>
      </c>
    </row>
    <row r="26034">
      <c r="A26034" s="9">
        <f t="shared" si="1"/>
        <v>18830</v>
      </c>
      <c r="B26034" s="5" t="s">
        <v>16044</v>
      </c>
      <c r="C26034" s="6" t="s">
        <v>1458</v>
      </c>
    </row>
    <row r="26035">
      <c r="A26035" s="9">
        <f t="shared" si="1"/>
        <v>18830</v>
      </c>
      <c r="B26035" s="5" t="s">
        <v>16044</v>
      </c>
      <c r="C26035" s="6" t="s">
        <v>23628</v>
      </c>
    </row>
    <row r="26036">
      <c r="A26036" s="9">
        <f t="shared" si="1"/>
        <v>18831</v>
      </c>
      <c r="B26036" s="5" t="s">
        <v>16045</v>
      </c>
      <c r="C26036" s="6" t="s">
        <v>1458</v>
      </c>
    </row>
    <row r="26037">
      <c r="A26037" s="9">
        <f t="shared" si="1"/>
        <v>18831</v>
      </c>
      <c r="B26037" s="5" t="s">
        <v>16045</v>
      </c>
      <c r="C26037" s="6" t="s">
        <v>23628</v>
      </c>
    </row>
    <row r="26038">
      <c r="A26038" s="9">
        <f t="shared" si="1"/>
        <v>18832</v>
      </c>
      <c r="B26038" s="5" t="s">
        <v>16046</v>
      </c>
      <c r="C26038" s="6" t="s">
        <v>405</v>
      </c>
    </row>
    <row r="26039">
      <c r="A26039" s="9">
        <f t="shared" si="1"/>
        <v>18832</v>
      </c>
      <c r="B26039" s="5" t="s">
        <v>16046</v>
      </c>
      <c r="C26039" s="6" t="s">
        <v>23637</v>
      </c>
    </row>
    <row r="26040">
      <c r="A26040" s="9">
        <f t="shared" si="1"/>
        <v>18833</v>
      </c>
      <c r="B26040" s="5" t="s">
        <v>16047</v>
      </c>
      <c r="C26040" s="6" t="s">
        <v>1458</v>
      </c>
    </row>
    <row r="26041">
      <c r="A26041" s="9">
        <f t="shared" si="1"/>
        <v>18833</v>
      </c>
      <c r="B26041" s="5" t="s">
        <v>16047</v>
      </c>
      <c r="C26041" s="6" t="s">
        <v>23628</v>
      </c>
    </row>
    <row r="26042">
      <c r="A26042" s="9">
        <f t="shared" si="1"/>
        <v>18834</v>
      </c>
      <c r="B26042" s="5" t="s">
        <v>16048</v>
      </c>
      <c r="C26042" s="6" t="s">
        <v>765</v>
      </c>
    </row>
    <row r="26043">
      <c r="A26043" s="9">
        <f t="shared" si="1"/>
        <v>18835</v>
      </c>
      <c r="B26043" s="8" t="s">
        <v>16049</v>
      </c>
      <c r="C26043" s="9" t="s">
        <v>547</v>
      </c>
    </row>
    <row r="26044">
      <c r="A26044" s="9">
        <f t="shared" si="1"/>
        <v>18836</v>
      </c>
      <c r="B26044" s="5" t="s">
        <v>16050</v>
      </c>
      <c r="C26044" s="6" t="s">
        <v>621</v>
      </c>
    </row>
    <row r="26045">
      <c r="A26045" s="9">
        <f t="shared" si="1"/>
        <v>18837</v>
      </c>
      <c r="B26045" s="5" t="s">
        <v>16051</v>
      </c>
      <c r="C26045" s="6" t="s">
        <v>780</v>
      </c>
    </row>
    <row r="26046">
      <c r="A26046" s="9">
        <f t="shared" si="1"/>
        <v>18838</v>
      </c>
      <c r="B26046" s="5" t="s">
        <v>16052</v>
      </c>
      <c r="C26046" s="6" t="s">
        <v>356</v>
      </c>
    </row>
    <row r="26047">
      <c r="A26047" s="9">
        <f t="shared" si="1"/>
        <v>18839</v>
      </c>
      <c r="B26047" s="5" t="s">
        <v>16053</v>
      </c>
      <c r="C26047" s="6" t="s">
        <v>356</v>
      </c>
    </row>
    <row r="26048">
      <c r="A26048" s="9">
        <f t="shared" si="1"/>
        <v>18839</v>
      </c>
      <c r="B26048" s="5" t="s">
        <v>16053</v>
      </c>
      <c r="C26048" s="6" t="s">
        <v>280</v>
      </c>
    </row>
    <row r="26049">
      <c r="A26049" s="9">
        <f t="shared" si="1"/>
        <v>18840</v>
      </c>
      <c r="B26049" s="5" t="s">
        <v>16054</v>
      </c>
      <c r="C26049" s="6" t="s">
        <v>356</v>
      </c>
    </row>
    <row r="26050">
      <c r="A26050" s="9">
        <f t="shared" si="1"/>
        <v>18841</v>
      </c>
      <c r="B26050" s="5" t="s">
        <v>16055</v>
      </c>
      <c r="C26050" s="6" t="s">
        <v>356</v>
      </c>
    </row>
    <row r="26051">
      <c r="A26051" s="9">
        <f t="shared" si="1"/>
        <v>18842</v>
      </c>
      <c r="B26051" s="5" t="s">
        <v>16056</v>
      </c>
      <c r="C26051" s="6" t="s">
        <v>731</v>
      </c>
    </row>
    <row r="26052">
      <c r="A26052" s="9">
        <f t="shared" si="1"/>
        <v>18843</v>
      </c>
      <c r="B26052" s="5" t="s">
        <v>16057</v>
      </c>
      <c r="C26052" s="6" t="s">
        <v>714</v>
      </c>
    </row>
    <row r="26053">
      <c r="A26053" s="9">
        <f t="shared" si="1"/>
        <v>18843</v>
      </c>
      <c r="B26053" s="5" t="s">
        <v>16057</v>
      </c>
      <c r="C26053" s="6" t="s">
        <v>23672</v>
      </c>
    </row>
    <row r="26054">
      <c r="A26054" s="9">
        <f t="shared" si="1"/>
        <v>18844</v>
      </c>
      <c r="B26054" s="5" t="s">
        <v>16058</v>
      </c>
      <c r="C26054" s="6" t="s">
        <v>356</v>
      </c>
    </row>
    <row r="26055">
      <c r="A26055" s="9">
        <f t="shared" si="1"/>
        <v>18844</v>
      </c>
      <c r="B26055" s="8" t="s">
        <v>16058</v>
      </c>
      <c r="C26055" s="9" t="s">
        <v>40</v>
      </c>
    </row>
    <row r="26056">
      <c r="A26056" s="9">
        <f t="shared" si="1"/>
        <v>18845</v>
      </c>
      <c r="B26056" s="25" t="s">
        <v>26671</v>
      </c>
      <c r="C26056" s="26" t="s">
        <v>23761</v>
      </c>
    </row>
    <row r="26057">
      <c r="A26057" s="9">
        <f t="shared" si="1"/>
        <v>18846</v>
      </c>
      <c r="B26057" s="8" t="s">
        <v>16059</v>
      </c>
      <c r="C26057" s="9" t="s">
        <v>60</v>
      </c>
    </row>
    <row r="26058">
      <c r="A26058" s="9">
        <f t="shared" si="1"/>
        <v>18847</v>
      </c>
      <c r="B26058" s="25" t="s">
        <v>26672</v>
      </c>
      <c r="C26058" s="26" t="s">
        <v>818</v>
      </c>
    </row>
    <row r="26059">
      <c r="A26059" s="9">
        <f t="shared" si="1"/>
        <v>18847</v>
      </c>
      <c r="B26059" s="25" t="s">
        <v>26672</v>
      </c>
      <c r="C26059" s="26" t="s">
        <v>1262</v>
      </c>
    </row>
    <row r="26060">
      <c r="A26060" s="9">
        <f t="shared" si="1"/>
        <v>18848</v>
      </c>
      <c r="B26060" s="5" t="s">
        <v>16060</v>
      </c>
      <c r="C26060" s="6" t="s">
        <v>467</v>
      </c>
    </row>
    <row r="26061">
      <c r="A26061" s="9">
        <f t="shared" si="1"/>
        <v>18848</v>
      </c>
      <c r="B26061" s="5" t="s">
        <v>16060</v>
      </c>
      <c r="C26061" s="6" t="s">
        <v>23628</v>
      </c>
    </row>
    <row r="26062">
      <c r="A26062" s="9">
        <f t="shared" si="1"/>
        <v>18849</v>
      </c>
      <c r="B26062" s="8" t="s">
        <v>16061</v>
      </c>
      <c r="C26062" s="9" t="s">
        <v>874</v>
      </c>
    </row>
    <row r="26063">
      <c r="A26063" s="9">
        <f t="shared" si="1"/>
        <v>18850</v>
      </c>
      <c r="B26063" s="5" t="s">
        <v>16062</v>
      </c>
      <c r="C26063" s="6" t="s">
        <v>326</v>
      </c>
    </row>
    <row r="26064">
      <c r="A26064" s="9">
        <f t="shared" si="1"/>
        <v>18850</v>
      </c>
      <c r="B26064" s="5" t="s">
        <v>16062</v>
      </c>
      <c r="C26064" s="6" t="s">
        <v>23637</v>
      </c>
    </row>
    <row r="26065">
      <c r="A26065" s="9">
        <f t="shared" si="1"/>
        <v>18851</v>
      </c>
      <c r="B26065" s="5" t="s">
        <v>16063</v>
      </c>
      <c r="C26065" s="6" t="s">
        <v>365</v>
      </c>
    </row>
    <row r="26066">
      <c r="A26066" s="9">
        <f t="shared" si="1"/>
        <v>18852</v>
      </c>
      <c r="B26066" s="5" t="s">
        <v>16064</v>
      </c>
      <c r="C26066" s="6" t="s">
        <v>1585</v>
      </c>
    </row>
    <row r="26067">
      <c r="A26067" s="9">
        <f t="shared" si="1"/>
        <v>18853</v>
      </c>
      <c r="B26067" s="8" t="s">
        <v>16065</v>
      </c>
      <c r="C26067" s="9" t="s">
        <v>40</v>
      </c>
    </row>
    <row r="26068">
      <c r="A26068" s="9">
        <f t="shared" si="1"/>
        <v>18854</v>
      </c>
      <c r="B26068" s="5" t="s">
        <v>16066</v>
      </c>
      <c r="C26068" s="6" t="s">
        <v>324</v>
      </c>
    </row>
    <row r="26069">
      <c r="A26069" s="9">
        <f t="shared" si="1"/>
        <v>18854</v>
      </c>
      <c r="B26069" s="5" t="s">
        <v>16066</v>
      </c>
      <c r="C26069" s="6" t="s">
        <v>23637</v>
      </c>
    </row>
    <row r="26070">
      <c r="A26070" s="9">
        <f t="shared" si="1"/>
        <v>18855</v>
      </c>
      <c r="B26070" s="5" t="s">
        <v>16067</v>
      </c>
      <c r="C26070" s="6" t="s">
        <v>1342</v>
      </c>
    </row>
    <row r="26071">
      <c r="A26071" s="9">
        <f t="shared" si="1"/>
        <v>18856</v>
      </c>
      <c r="B26071" s="8" t="s">
        <v>16068</v>
      </c>
      <c r="C26071" s="9" t="s">
        <v>60</v>
      </c>
    </row>
    <row r="26072">
      <c r="A26072" s="9">
        <f t="shared" si="1"/>
        <v>18856</v>
      </c>
      <c r="B26072" s="8" t="s">
        <v>16068</v>
      </c>
      <c r="C26072" s="9" t="s">
        <v>24</v>
      </c>
    </row>
    <row r="26073">
      <c r="A26073" s="9">
        <f t="shared" si="1"/>
        <v>18857</v>
      </c>
      <c r="B26073" s="5" t="s">
        <v>16069</v>
      </c>
      <c r="C26073" s="6" t="s">
        <v>612</v>
      </c>
    </row>
    <row r="26074">
      <c r="A26074" s="9">
        <f t="shared" si="1"/>
        <v>18858</v>
      </c>
      <c r="B26074" s="5" t="s">
        <v>16070</v>
      </c>
      <c r="C26074" s="6" t="s">
        <v>393</v>
      </c>
    </row>
    <row r="26075">
      <c r="A26075" s="9">
        <f t="shared" si="1"/>
        <v>18859</v>
      </c>
      <c r="B26075" s="8" t="s">
        <v>16071</v>
      </c>
      <c r="C26075" s="9" t="s">
        <v>893</v>
      </c>
    </row>
    <row r="26076">
      <c r="A26076" s="9">
        <f t="shared" si="1"/>
        <v>18860</v>
      </c>
      <c r="B26076" s="25" t="s">
        <v>26673</v>
      </c>
      <c r="C26076" s="26" t="s">
        <v>23808</v>
      </c>
    </row>
    <row r="26077">
      <c r="A26077" s="9">
        <f t="shared" si="1"/>
        <v>18861</v>
      </c>
      <c r="B26077" s="5" t="s">
        <v>16072</v>
      </c>
      <c r="C26077" s="6" t="s">
        <v>1334</v>
      </c>
    </row>
    <row r="26078">
      <c r="A26078" s="9">
        <f t="shared" si="1"/>
        <v>18862</v>
      </c>
      <c r="B26078" s="5" t="s">
        <v>16073</v>
      </c>
      <c r="C26078" s="6" t="s">
        <v>95</v>
      </c>
    </row>
    <row r="26079">
      <c r="A26079" s="9">
        <f t="shared" si="1"/>
        <v>18863</v>
      </c>
      <c r="B26079" s="5" t="s">
        <v>16074</v>
      </c>
      <c r="C26079" s="6" t="s">
        <v>150</v>
      </c>
    </row>
    <row r="26080">
      <c r="A26080" s="9">
        <f t="shared" si="1"/>
        <v>18863</v>
      </c>
      <c r="B26080" s="5" t="s">
        <v>16074</v>
      </c>
      <c r="C26080" s="6" t="s">
        <v>162</v>
      </c>
    </row>
    <row r="26081">
      <c r="A26081" s="9">
        <f t="shared" si="1"/>
        <v>18863</v>
      </c>
      <c r="B26081" s="5" t="s">
        <v>16074</v>
      </c>
      <c r="C26081" s="6" t="s">
        <v>23637</v>
      </c>
    </row>
    <row r="26082">
      <c r="A26082" s="9">
        <f t="shared" si="1"/>
        <v>18864</v>
      </c>
      <c r="B26082" s="8" t="s">
        <v>16075</v>
      </c>
      <c r="C26082" s="9" t="s">
        <v>162</v>
      </c>
    </row>
    <row r="26083">
      <c r="A26083" s="9">
        <f t="shared" si="1"/>
        <v>18864</v>
      </c>
      <c r="B26083" s="8" t="s">
        <v>16075</v>
      </c>
      <c r="C26083" s="9" t="s">
        <v>60</v>
      </c>
    </row>
    <row r="26084">
      <c r="A26084" s="9">
        <f t="shared" si="1"/>
        <v>18865</v>
      </c>
      <c r="B26084" s="5" t="s">
        <v>16076</v>
      </c>
      <c r="C26084" s="6" t="s">
        <v>346</v>
      </c>
    </row>
    <row r="26085">
      <c r="A26085" s="9">
        <f t="shared" si="1"/>
        <v>18865</v>
      </c>
      <c r="B26085" s="5" t="s">
        <v>16076</v>
      </c>
      <c r="C26085" s="6" t="s">
        <v>23628</v>
      </c>
    </row>
    <row r="26086">
      <c r="A26086" s="9">
        <f t="shared" si="1"/>
        <v>18866</v>
      </c>
      <c r="B26086" s="8" t="s">
        <v>16077</v>
      </c>
      <c r="C26086" s="6" t="s">
        <v>5744</v>
      </c>
    </row>
    <row r="26087">
      <c r="A26087" s="9">
        <f t="shared" si="1"/>
        <v>18866</v>
      </c>
      <c r="B26087" s="8" t="s">
        <v>16077</v>
      </c>
      <c r="C26087" s="9" t="s">
        <v>60</v>
      </c>
    </row>
    <row r="26088">
      <c r="A26088" s="9">
        <f t="shared" si="1"/>
        <v>18866</v>
      </c>
      <c r="B26088" s="8" t="s">
        <v>16077</v>
      </c>
      <c r="C26088" s="6" t="s">
        <v>23637</v>
      </c>
    </row>
    <row r="26089">
      <c r="A26089" s="9">
        <f t="shared" si="1"/>
        <v>18867</v>
      </c>
      <c r="B26089" s="25" t="s">
        <v>26674</v>
      </c>
      <c r="C26089" s="26" t="s">
        <v>946</v>
      </c>
    </row>
    <row r="26090">
      <c r="A26090" s="9">
        <f t="shared" si="1"/>
        <v>18868</v>
      </c>
      <c r="B26090" s="25" t="s">
        <v>26675</v>
      </c>
      <c r="C26090" s="26" t="s">
        <v>11797</v>
      </c>
    </row>
    <row r="26091">
      <c r="A26091" s="9">
        <f t="shared" si="1"/>
        <v>18869</v>
      </c>
      <c r="B26091" s="8" t="s">
        <v>16078</v>
      </c>
      <c r="C26091" s="9" t="s">
        <v>40</v>
      </c>
    </row>
    <row r="26092">
      <c r="A26092" s="9">
        <f t="shared" si="1"/>
        <v>18870</v>
      </c>
      <c r="B26092" s="8" t="s">
        <v>16079</v>
      </c>
      <c r="C26092" s="9" t="s">
        <v>60</v>
      </c>
    </row>
    <row r="26093">
      <c r="A26093" s="9">
        <f t="shared" si="1"/>
        <v>18870</v>
      </c>
      <c r="B26093" s="8" t="s">
        <v>16079</v>
      </c>
      <c r="C26093" s="9" t="s">
        <v>25</v>
      </c>
    </row>
    <row r="26094">
      <c r="A26094" s="9">
        <f t="shared" si="1"/>
        <v>18870</v>
      </c>
      <c r="B26094" s="8" t="s">
        <v>16079</v>
      </c>
      <c r="C26094" s="9" t="s">
        <v>24</v>
      </c>
    </row>
    <row r="26095">
      <c r="A26095" s="9">
        <f t="shared" si="1"/>
        <v>18871</v>
      </c>
      <c r="B26095" s="8" t="s">
        <v>16080</v>
      </c>
      <c r="C26095" s="9" t="s">
        <v>60</v>
      </c>
    </row>
    <row r="26096">
      <c r="A26096" s="9">
        <f t="shared" si="1"/>
        <v>18871</v>
      </c>
      <c r="B26096" s="8" t="s">
        <v>16080</v>
      </c>
      <c r="C26096" s="9" t="s">
        <v>142</v>
      </c>
    </row>
    <row r="26097">
      <c r="A26097" s="9">
        <f t="shared" si="1"/>
        <v>18872</v>
      </c>
      <c r="B26097" s="8" t="s">
        <v>16081</v>
      </c>
      <c r="C26097" s="9" t="s">
        <v>60</v>
      </c>
    </row>
    <row r="26098">
      <c r="A26098" s="9">
        <f t="shared" si="1"/>
        <v>18872</v>
      </c>
      <c r="B26098" s="8" t="s">
        <v>16081</v>
      </c>
      <c r="C26098" s="9" t="s">
        <v>162</v>
      </c>
    </row>
    <row r="26099">
      <c r="A26099" s="9">
        <f t="shared" si="1"/>
        <v>18873</v>
      </c>
      <c r="B26099" s="8" t="s">
        <v>16082</v>
      </c>
      <c r="C26099" s="9" t="s">
        <v>60</v>
      </c>
    </row>
    <row r="26100">
      <c r="A26100" s="9">
        <f t="shared" si="1"/>
        <v>18874</v>
      </c>
      <c r="B26100" s="5" t="s">
        <v>16083</v>
      </c>
      <c r="C26100" s="6" t="s">
        <v>40</v>
      </c>
    </row>
    <row r="26101">
      <c r="A26101" s="9">
        <f t="shared" si="1"/>
        <v>18875</v>
      </c>
      <c r="B26101" s="8" t="s">
        <v>16084</v>
      </c>
      <c r="C26101" s="9" t="s">
        <v>162</v>
      </c>
    </row>
    <row r="26102">
      <c r="A26102" s="9">
        <f t="shared" si="1"/>
        <v>18876</v>
      </c>
      <c r="B26102" s="8" t="s">
        <v>16085</v>
      </c>
      <c r="C26102" s="9" t="s">
        <v>40</v>
      </c>
    </row>
    <row r="26103">
      <c r="A26103" s="9">
        <f t="shared" si="1"/>
        <v>18877</v>
      </c>
      <c r="B26103" s="8" t="s">
        <v>16086</v>
      </c>
      <c r="C26103" s="9" t="s">
        <v>40</v>
      </c>
    </row>
    <row r="26104">
      <c r="A26104" s="9">
        <f t="shared" si="1"/>
        <v>18878</v>
      </c>
      <c r="B26104" s="8" t="s">
        <v>16087</v>
      </c>
      <c r="C26104" s="9" t="s">
        <v>40</v>
      </c>
    </row>
    <row r="26105">
      <c r="A26105" s="9">
        <f t="shared" si="1"/>
        <v>18879</v>
      </c>
      <c r="B26105" s="8" t="s">
        <v>16088</v>
      </c>
      <c r="C26105" s="9" t="s">
        <v>40</v>
      </c>
    </row>
    <row r="26106">
      <c r="A26106" s="9">
        <f t="shared" si="1"/>
        <v>18880</v>
      </c>
      <c r="B26106" s="25" t="s">
        <v>26676</v>
      </c>
      <c r="C26106" s="26" t="s">
        <v>23817</v>
      </c>
    </row>
    <row r="26107">
      <c r="A26107" s="9">
        <f t="shared" si="1"/>
        <v>18881</v>
      </c>
      <c r="B26107" s="8" t="s">
        <v>16089</v>
      </c>
      <c r="C26107" s="9" t="s">
        <v>40</v>
      </c>
    </row>
    <row r="26108">
      <c r="A26108" s="9">
        <f t="shared" si="1"/>
        <v>18882</v>
      </c>
      <c r="B26108" s="8" t="s">
        <v>16090</v>
      </c>
      <c r="C26108" s="9" t="s">
        <v>162</v>
      </c>
    </row>
    <row r="26109">
      <c r="A26109" s="9">
        <f t="shared" si="1"/>
        <v>18883</v>
      </c>
      <c r="B26109" s="8" t="s">
        <v>16091</v>
      </c>
      <c r="C26109" s="9" t="s">
        <v>40</v>
      </c>
    </row>
    <row r="26110">
      <c r="A26110" s="9">
        <f t="shared" si="1"/>
        <v>18884</v>
      </c>
      <c r="B26110" s="8" t="s">
        <v>16092</v>
      </c>
      <c r="C26110" s="9" t="s">
        <v>40</v>
      </c>
    </row>
    <row r="26111">
      <c r="A26111" s="9">
        <f t="shared" si="1"/>
        <v>18885</v>
      </c>
      <c r="B26111" s="5" t="s">
        <v>16093</v>
      </c>
      <c r="C26111" s="6" t="s">
        <v>1342</v>
      </c>
    </row>
    <row r="26112">
      <c r="A26112" s="9">
        <f t="shared" si="1"/>
        <v>18886</v>
      </c>
      <c r="B26112" s="8" t="s">
        <v>16094</v>
      </c>
      <c r="C26112" s="9" t="s">
        <v>372</v>
      </c>
    </row>
    <row r="26113">
      <c r="A26113" s="9">
        <f t="shared" si="1"/>
        <v>18887</v>
      </c>
      <c r="B26113" s="5" t="s">
        <v>16095</v>
      </c>
      <c r="C26113" s="6" t="s">
        <v>1342</v>
      </c>
    </row>
    <row r="26114">
      <c r="A26114" s="9">
        <f t="shared" si="1"/>
        <v>18888</v>
      </c>
      <c r="B26114" s="5" t="s">
        <v>16096</v>
      </c>
      <c r="C26114" s="6" t="s">
        <v>1856</v>
      </c>
    </row>
    <row r="26115">
      <c r="A26115" s="9">
        <f t="shared" si="1"/>
        <v>18888</v>
      </c>
      <c r="B26115" s="5" t="s">
        <v>16096</v>
      </c>
      <c r="C26115" s="6" t="s">
        <v>1342</v>
      </c>
    </row>
    <row r="26116">
      <c r="A26116" s="9">
        <f t="shared" si="1"/>
        <v>18889</v>
      </c>
      <c r="B26116" s="5" t="s">
        <v>16097</v>
      </c>
      <c r="C26116" s="6" t="s">
        <v>1856</v>
      </c>
    </row>
    <row r="26117">
      <c r="A26117" s="9">
        <f t="shared" si="1"/>
        <v>18890</v>
      </c>
      <c r="B26117" s="5" t="s">
        <v>16098</v>
      </c>
      <c r="C26117" s="6" t="s">
        <v>1342</v>
      </c>
    </row>
    <row r="26118">
      <c r="A26118" s="9">
        <f t="shared" si="1"/>
        <v>18891</v>
      </c>
      <c r="B26118" s="8" t="s">
        <v>16099</v>
      </c>
      <c r="C26118" s="9" t="s">
        <v>733</v>
      </c>
    </row>
    <row r="26119">
      <c r="A26119" s="9">
        <f t="shared" si="1"/>
        <v>18892</v>
      </c>
      <c r="B26119" s="5" t="s">
        <v>16100</v>
      </c>
      <c r="C26119" s="6" t="s">
        <v>765</v>
      </c>
    </row>
    <row r="26120">
      <c r="A26120" s="9">
        <f t="shared" si="1"/>
        <v>18893</v>
      </c>
      <c r="B26120" s="25" t="s">
        <v>26677</v>
      </c>
      <c r="C26120" s="26" t="s">
        <v>12983</v>
      </c>
    </row>
    <row r="26121">
      <c r="A26121" s="9">
        <f t="shared" si="1"/>
        <v>18894</v>
      </c>
      <c r="B26121" s="25" t="s">
        <v>26678</v>
      </c>
      <c r="C26121" s="26" t="s">
        <v>12983</v>
      </c>
    </row>
    <row r="26122">
      <c r="A26122" s="9">
        <f t="shared" si="1"/>
        <v>18895</v>
      </c>
      <c r="B26122" s="25" t="s">
        <v>26679</v>
      </c>
      <c r="C26122" s="26" t="s">
        <v>12983</v>
      </c>
    </row>
    <row r="26123">
      <c r="A26123" s="9">
        <f t="shared" si="1"/>
        <v>18896</v>
      </c>
      <c r="B26123" s="25" t="s">
        <v>26680</v>
      </c>
      <c r="C26123" s="26" t="s">
        <v>12983</v>
      </c>
    </row>
    <row r="26124">
      <c r="A26124" s="9">
        <f t="shared" si="1"/>
        <v>18897</v>
      </c>
      <c r="B26124" s="25" t="s">
        <v>26681</v>
      </c>
      <c r="C26124" s="26" t="s">
        <v>12983</v>
      </c>
    </row>
    <row r="26125">
      <c r="A26125" s="9">
        <f t="shared" si="1"/>
        <v>18898</v>
      </c>
      <c r="B26125" s="25" t="s">
        <v>26682</v>
      </c>
      <c r="C26125" s="26" t="s">
        <v>12983</v>
      </c>
    </row>
    <row r="26126">
      <c r="A26126" s="9">
        <f t="shared" si="1"/>
        <v>18899</v>
      </c>
      <c r="B26126" s="5" t="s">
        <v>16101</v>
      </c>
      <c r="C26126" s="6" t="s">
        <v>765</v>
      </c>
    </row>
    <row r="26127">
      <c r="A26127" s="9">
        <f t="shared" si="1"/>
        <v>18900</v>
      </c>
      <c r="B26127" s="8" t="s">
        <v>16102</v>
      </c>
      <c r="C26127" s="9" t="s">
        <v>733</v>
      </c>
    </row>
    <row r="26128">
      <c r="A26128" s="9">
        <f t="shared" si="1"/>
        <v>18901</v>
      </c>
      <c r="B26128" s="8" t="s">
        <v>16103</v>
      </c>
      <c r="C26128" s="9" t="s">
        <v>40</v>
      </c>
    </row>
    <row r="26129">
      <c r="A26129" s="9">
        <f t="shared" si="1"/>
        <v>18902</v>
      </c>
      <c r="B26129" s="5" t="s">
        <v>16104</v>
      </c>
      <c r="C26129" s="6" t="s">
        <v>612</v>
      </c>
    </row>
    <row r="26130">
      <c r="A26130" s="9">
        <f t="shared" si="1"/>
        <v>18903</v>
      </c>
      <c r="B26130" s="5" t="s">
        <v>16105</v>
      </c>
      <c r="C26130" s="6" t="s">
        <v>1394</v>
      </c>
    </row>
    <row r="26131">
      <c r="A26131" s="9">
        <f t="shared" si="1"/>
        <v>18904</v>
      </c>
      <c r="B26131" s="8" t="s">
        <v>16106</v>
      </c>
      <c r="C26131" s="9" t="s">
        <v>121</v>
      </c>
    </row>
    <row r="26132">
      <c r="A26132" s="9">
        <f t="shared" si="1"/>
        <v>18905</v>
      </c>
      <c r="B26132" s="5" t="s">
        <v>16107</v>
      </c>
      <c r="C26132" s="6" t="s">
        <v>989</v>
      </c>
    </row>
    <row r="26133">
      <c r="A26133" s="9">
        <f t="shared" si="1"/>
        <v>18906</v>
      </c>
      <c r="B26133" s="8" t="s">
        <v>16108</v>
      </c>
      <c r="C26133" s="9" t="s">
        <v>64</v>
      </c>
    </row>
    <row r="26134">
      <c r="A26134" s="9">
        <f t="shared" si="1"/>
        <v>18907</v>
      </c>
      <c r="B26134" s="5" t="s">
        <v>16109</v>
      </c>
      <c r="C26134" s="6" t="s">
        <v>1223</v>
      </c>
    </row>
    <row r="26135">
      <c r="A26135" s="9">
        <f t="shared" si="1"/>
        <v>18908</v>
      </c>
      <c r="B26135" s="8" t="s">
        <v>16110</v>
      </c>
      <c r="C26135" s="9" t="s">
        <v>42</v>
      </c>
    </row>
    <row r="26136">
      <c r="A26136" s="9">
        <f t="shared" si="1"/>
        <v>18909</v>
      </c>
      <c r="B26136" s="8" t="s">
        <v>16111</v>
      </c>
      <c r="C26136" s="9" t="s">
        <v>728</v>
      </c>
    </row>
    <row r="26137">
      <c r="A26137" s="9">
        <f t="shared" si="1"/>
        <v>18910</v>
      </c>
      <c r="B26137" s="5" t="s">
        <v>16112</v>
      </c>
      <c r="C26137" s="17" t="s">
        <v>1470</v>
      </c>
    </row>
    <row r="26138">
      <c r="A26138" s="9">
        <f t="shared" si="1"/>
        <v>18911</v>
      </c>
      <c r="B26138" s="5" t="s">
        <v>16113</v>
      </c>
      <c r="C26138" s="6" t="s">
        <v>426</v>
      </c>
    </row>
    <row r="26139">
      <c r="A26139" s="9">
        <f t="shared" si="1"/>
        <v>18912</v>
      </c>
      <c r="B26139" s="8" t="s">
        <v>16114</v>
      </c>
      <c r="C26139" s="9" t="s">
        <v>76</v>
      </c>
    </row>
    <row r="26140">
      <c r="A26140" s="9">
        <f t="shared" si="1"/>
        <v>18913</v>
      </c>
      <c r="B26140" s="5" t="s">
        <v>16115</v>
      </c>
      <c r="C26140" s="6" t="s">
        <v>80</v>
      </c>
    </row>
    <row r="26141">
      <c r="A26141" s="9">
        <f t="shared" si="1"/>
        <v>18914</v>
      </c>
      <c r="B26141" s="8" t="s">
        <v>16116</v>
      </c>
      <c r="C26141" s="9" t="s">
        <v>76</v>
      </c>
    </row>
    <row r="26142">
      <c r="A26142" s="9">
        <f t="shared" si="1"/>
        <v>18915</v>
      </c>
      <c r="B26142" s="8" t="s">
        <v>16117</v>
      </c>
      <c r="C26142" s="9" t="s">
        <v>40</v>
      </c>
    </row>
    <row r="26143">
      <c r="A26143" s="9">
        <f t="shared" si="1"/>
        <v>18916</v>
      </c>
      <c r="B26143" s="8" t="s">
        <v>16118</v>
      </c>
      <c r="C26143" s="9" t="s">
        <v>40</v>
      </c>
    </row>
    <row r="26144">
      <c r="A26144" s="9">
        <f t="shared" si="1"/>
        <v>18917</v>
      </c>
      <c r="B26144" s="8" t="s">
        <v>16119</v>
      </c>
      <c r="C26144" s="9" t="s">
        <v>40</v>
      </c>
    </row>
    <row r="26145">
      <c r="A26145" s="9">
        <f t="shared" si="1"/>
        <v>18918</v>
      </c>
      <c r="B26145" s="8" t="s">
        <v>16120</v>
      </c>
      <c r="C26145" s="9" t="s">
        <v>40</v>
      </c>
    </row>
    <row r="26146">
      <c r="A26146" s="9">
        <f t="shared" si="1"/>
        <v>18919</v>
      </c>
      <c r="B26146" s="8" t="s">
        <v>16121</v>
      </c>
      <c r="C26146" s="9" t="s">
        <v>40</v>
      </c>
    </row>
    <row r="26147">
      <c r="A26147" s="9">
        <f t="shared" si="1"/>
        <v>18920</v>
      </c>
      <c r="B26147" s="8" t="s">
        <v>16122</v>
      </c>
      <c r="C26147" s="9" t="s">
        <v>40</v>
      </c>
    </row>
    <row r="26148">
      <c r="A26148" s="9">
        <f t="shared" si="1"/>
        <v>18921</v>
      </c>
      <c r="B26148" s="5" t="s">
        <v>16123</v>
      </c>
      <c r="C26148" s="6" t="s">
        <v>40</v>
      </c>
    </row>
    <row r="26149">
      <c r="A26149" s="9">
        <f t="shared" si="1"/>
        <v>18921</v>
      </c>
      <c r="B26149" s="5" t="s">
        <v>16123</v>
      </c>
      <c r="C26149" s="6" t="s">
        <v>655</v>
      </c>
    </row>
    <row r="26150">
      <c r="A26150" s="9">
        <f t="shared" si="1"/>
        <v>18921</v>
      </c>
      <c r="B26150" s="37" t="s">
        <v>16123</v>
      </c>
      <c r="C26150" s="28" t="s">
        <v>23633</v>
      </c>
    </row>
    <row r="26151">
      <c r="A26151" s="9">
        <f t="shared" si="1"/>
        <v>18922</v>
      </c>
      <c r="B26151" s="8" t="s">
        <v>16124</v>
      </c>
      <c r="C26151" s="9" t="s">
        <v>40</v>
      </c>
    </row>
    <row r="26152">
      <c r="A26152" s="9">
        <f t="shared" si="1"/>
        <v>18923</v>
      </c>
      <c r="B26152" s="8" t="s">
        <v>16125</v>
      </c>
      <c r="C26152" s="9" t="s">
        <v>40</v>
      </c>
    </row>
    <row r="26153">
      <c r="A26153" s="9">
        <f t="shared" si="1"/>
        <v>18924</v>
      </c>
      <c r="B26153" s="8" t="s">
        <v>16126</v>
      </c>
      <c r="C26153" s="9" t="s">
        <v>40</v>
      </c>
    </row>
    <row r="26154">
      <c r="A26154" s="9">
        <f t="shared" si="1"/>
        <v>18925</v>
      </c>
      <c r="B26154" s="8" t="s">
        <v>16127</v>
      </c>
      <c r="C26154" s="9" t="s">
        <v>40</v>
      </c>
    </row>
    <row r="26155">
      <c r="A26155" s="9">
        <f t="shared" si="1"/>
        <v>18926</v>
      </c>
      <c r="B26155" s="8" t="s">
        <v>16128</v>
      </c>
      <c r="C26155" s="9" t="s">
        <v>40</v>
      </c>
    </row>
    <row r="26156">
      <c r="A26156" s="9">
        <f t="shared" si="1"/>
        <v>18927</v>
      </c>
      <c r="B26156" s="8" t="s">
        <v>16129</v>
      </c>
      <c r="C26156" s="9" t="s">
        <v>40</v>
      </c>
    </row>
    <row r="26157">
      <c r="A26157" s="9">
        <f t="shared" si="1"/>
        <v>18928</v>
      </c>
      <c r="B26157" s="8" t="s">
        <v>16130</v>
      </c>
      <c r="C26157" s="9" t="s">
        <v>72</v>
      </c>
    </row>
    <row r="26158">
      <c r="A26158" s="9">
        <f t="shared" si="1"/>
        <v>18929</v>
      </c>
      <c r="B26158" s="8" t="s">
        <v>16131</v>
      </c>
      <c r="C26158" s="9" t="s">
        <v>72</v>
      </c>
    </row>
    <row r="26159">
      <c r="A26159" s="9">
        <f t="shared" si="1"/>
        <v>18930</v>
      </c>
      <c r="B26159" s="5" t="s">
        <v>16132</v>
      </c>
      <c r="C26159" s="6" t="s">
        <v>1279</v>
      </c>
    </row>
    <row r="26160">
      <c r="A26160" s="9">
        <f t="shared" si="1"/>
        <v>18931</v>
      </c>
      <c r="B26160" s="5" t="s">
        <v>16133</v>
      </c>
      <c r="C26160" s="6" t="s">
        <v>731</v>
      </c>
    </row>
    <row r="26161">
      <c r="A26161" s="9">
        <f t="shared" si="1"/>
        <v>18932</v>
      </c>
      <c r="B26161" s="8" t="s">
        <v>16134</v>
      </c>
      <c r="C26161" s="9" t="s">
        <v>72</v>
      </c>
    </row>
    <row r="26162">
      <c r="A26162" s="9">
        <f t="shared" si="1"/>
        <v>18933</v>
      </c>
      <c r="B26162" s="5" t="s">
        <v>16135</v>
      </c>
      <c r="C26162" s="6" t="s">
        <v>34</v>
      </c>
    </row>
    <row r="26163">
      <c r="A26163" s="9">
        <f t="shared" si="1"/>
        <v>18933</v>
      </c>
      <c r="B26163" s="5" t="s">
        <v>16135</v>
      </c>
      <c r="C26163" s="6" t="s">
        <v>23628</v>
      </c>
    </row>
    <row r="26164">
      <c r="A26164" s="9">
        <f t="shared" si="1"/>
        <v>18934</v>
      </c>
      <c r="B26164" s="25" t="s">
        <v>26683</v>
      </c>
      <c r="C26164" s="26" t="s">
        <v>91</v>
      </c>
    </row>
    <row r="26165">
      <c r="A26165" s="9">
        <f t="shared" si="1"/>
        <v>18934</v>
      </c>
      <c r="B26165" s="25" t="s">
        <v>26683</v>
      </c>
      <c r="C26165" s="26" t="s">
        <v>267</v>
      </c>
    </row>
    <row r="26166">
      <c r="A26166" s="9">
        <f t="shared" si="1"/>
        <v>18934</v>
      </c>
      <c r="B26166" s="27" t="s">
        <v>26683</v>
      </c>
      <c r="C26166" s="28" t="s">
        <v>23637</v>
      </c>
    </row>
    <row r="26167">
      <c r="A26167" s="9">
        <f t="shared" si="1"/>
        <v>18935</v>
      </c>
      <c r="B26167" s="5" t="s">
        <v>16136</v>
      </c>
      <c r="C26167" s="6" t="s">
        <v>681</v>
      </c>
    </row>
    <row r="26168">
      <c r="A26168" s="9">
        <f t="shared" si="1"/>
        <v>18936</v>
      </c>
      <c r="B26168" s="8" t="s">
        <v>16137</v>
      </c>
      <c r="C26168" s="9" t="s">
        <v>88</v>
      </c>
    </row>
    <row r="26169">
      <c r="A26169" s="9">
        <f t="shared" si="1"/>
        <v>18937</v>
      </c>
      <c r="B26169" s="8" t="s">
        <v>16138</v>
      </c>
      <c r="C26169" s="9" t="s">
        <v>399</v>
      </c>
    </row>
    <row r="26170">
      <c r="A26170" s="9">
        <f t="shared" si="1"/>
        <v>18938</v>
      </c>
      <c r="B26170" s="8" t="s">
        <v>16139</v>
      </c>
      <c r="C26170" s="9" t="s">
        <v>874</v>
      </c>
    </row>
    <row r="26171">
      <c r="A26171" s="9">
        <f t="shared" si="1"/>
        <v>18939</v>
      </c>
      <c r="B26171" s="5" t="s">
        <v>16140</v>
      </c>
      <c r="C26171" s="6" t="s">
        <v>393</v>
      </c>
    </row>
    <row r="26172">
      <c r="A26172" s="9">
        <f t="shared" si="1"/>
        <v>18940</v>
      </c>
      <c r="B26172" s="8" t="s">
        <v>16141</v>
      </c>
      <c r="C26172" s="9" t="s">
        <v>72</v>
      </c>
    </row>
    <row r="26173">
      <c r="A26173" s="9">
        <f t="shared" si="1"/>
        <v>18941</v>
      </c>
      <c r="B26173" s="31" t="s">
        <v>26684</v>
      </c>
      <c r="C26173" s="26" t="s">
        <v>23639</v>
      </c>
    </row>
    <row r="26174">
      <c r="A26174" s="9">
        <f t="shared" si="1"/>
        <v>18942</v>
      </c>
      <c r="B26174" s="5" t="s">
        <v>16142</v>
      </c>
      <c r="C26174" s="6" t="s">
        <v>780</v>
      </c>
    </row>
    <row r="26175">
      <c r="A26175" s="9">
        <f t="shared" si="1"/>
        <v>18943</v>
      </c>
      <c r="B26175" s="5" t="s">
        <v>16143</v>
      </c>
      <c r="C26175" s="6" t="s">
        <v>780</v>
      </c>
    </row>
    <row r="26176">
      <c r="A26176" s="9">
        <f t="shared" si="1"/>
        <v>18944</v>
      </c>
      <c r="B26176" s="5" t="s">
        <v>16144</v>
      </c>
      <c r="C26176" s="6" t="s">
        <v>780</v>
      </c>
    </row>
    <row r="26177">
      <c r="A26177" s="9">
        <f t="shared" si="1"/>
        <v>18945</v>
      </c>
      <c r="B26177" s="5" t="s">
        <v>16145</v>
      </c>
      <c r="C26177" s="6" t="s">
        <v>727</v>
      </c>
    </row>
    <row r="26178">
      <c r="A26178" s="9">
        <f t="shared" si="1"/>
        <v>18946</v>
      </c>
      <c r="B26178" s="5" t="s">
        <v>16146</v>
      </c>
      <c r="C26178" s="6" t="s">
        <v>153</v>
      </c>
    </row>
    <row r="26179">
      <c r="A26179" s="9">
        <f t="shared" si="1"/>
        <v>18946</v>
      </c>
      <c r="B26179" s="5" t="s">
        <v>16146</v>
      </c>
      <c r="C26179" s="6" t="s">
        <v>655</v>
      </c>
    </row>
    <row r="26180">
      <c r="A26180" s="9">
        <f t="shared" si="1"/>
        <v>18946</v>
      </c>
      <c r="B26180" s="5" t="s">
        <v>16146</v>
      </c>
      <c r="C26180" s="6" t="s">
        <v>23637</v>
      </c>
    </row>
    <row r="26181">
      <c r="A26181" s="9">
        <f t="shared" si="1"/>
        <v>18946</v>
      </c>
      <c r="B26181" s="37" t="s">
        <v>16146</v>
      </c>
      <c r="C26181" s="28" t="s">
        <v>23633</v>
      </c>
    </row>
    <row r="26182">
      <c r="A26182" s="9">
        <f t="shared" si="1"/>
        <v>18947</v>
      </c>
      <c r="B26182" s="5" t="s">
        <v>16147</v>
      </c>
      <c r="C26182" s="6" t="s">
        <v>452</v>
      </c>
    </row>
    <row r="26183">
      <c r="A26183" s="9">
        <f t="shared" si="1"/>
        <v>18947</v>
      </c>
      <c r="B26183" s="5" t="s">
        <v>16147</v>
      </c>
      <c r="C26183" s="6" t="s">
        <v>23637</v>
      </c>
    </row>
    <row r="26184">
      <c r="A26184" s="9">
        <f t="shared" si="1"/>
        <v>18948</v>
      </c>
      <c r="B26184" s="5" t="s">
        <v>16148</v>
      </c>
      <c r="C26184" s="6" t="s">
        <v>452</v>
      </c>
    </row>
    <row r="26185">
      <c r="A26185" s="9">
        <f t="shared" si="1"/>
        <v>18948</v>
      </c>
      <c r="B26185" s="5" t="s">
        <v>16148</v>
      </c>
      <c r="C26185" s="6" t="s">
        <v>23637</v>
      </c>
    </row>
    <row r="26186">
      <c r="A26186" s="9">
        <f t="shared" si="1"/>
        <v>18949</v>
      </c>
      <c r="B26186" s="25" t="s">
        <v>26685</v>
      </c>
      <c r="C26186" s="26" t="s">
        <v>487</v>
      </c>
    </row>
    <row r="26187">
      <c r="A26187" s="9">
        <f t="shared" si="1"/>
        <v>18949</v>
      </c>
      <c r="B26187" s="27" t="s">
        <v>26685</v>
      </c>
      <c r="C26187" s="28" t="s">
        <v>23637</v>
      </c>
    </row>
    <row r="26188">
      <c r="A26188" s="9">
        <f t="shared" si="1"/>
        <v>18950</v>
      </c>
      <c r="B26188" s="29" t="s">
        <v>26686</v>
      </c>
      <c r="C26188" s="26" t="s">
        <v>23636</v>
      </c>
    </row>
    <row r="26189">
      <c r="A26189" s="9">
        <f t="shared" si="1"/>
        <v>18951</v>
      </c>
      <c r="B26189" s="5" t="s">
        <v>16149</v>
      </c>
      <c r="C26189" s="6" t="s">
        <v>452</v>
      </c>
    </row>
    <row r="26190">
      <c r="A26190" s="9">
        <f t="shared" si="1"/>
        <v>18951</v>
      </c>
      <c r="B26190" s="5" t="s">
        <v>16149</v>
      </c>
      <c r="C26190" s="6" t="s">
        <v>467</v>
      </c>
    </row>
    <row r="26191">
      <c r="A26191" s="9">
        <f t="shared" si="1"/>
        <v>18951</v>
      </c>
      <c r="B26191" s="5" t="s">
        <v>16149</v>
      </c>
      <c r="C26191" s="6" t="s">
        <v>23637</v>
      </c>
    </row>
    <row r="26192">
      <c r="A26192" s="9">
        <f t="shared" si="1"/>
        <v>18951</v>
      </c>
      <c r="B26192" s="5" t="s">
        <v>16149</v>
      </c>
      <c r="C26192" s="6" t="s">
        <v>23628</v>
      </c>
    </row>
    <row r="26193">
      <c r="A26193" s="9">
        <f t="shared" si="1"/>
        <v>18952</v>
      </c>
      <c r="B26193" s="5" t="s">
        <v>16150</v>
      </c>
      <c r="C26193" s="6" t="s">
        <v>1378</v>
      </c>
    </row>
    <row r="26194">
      <c r="A26194" s="9">
        <f t="shared" si="1"/>
        <v>18953</v>
      </c>
      <c r="B26194" s="5" t="s">
        <v>16151</v>
      </c>
      <c r="C26194" s="6" t="s">
        <v>1378</v>
      </c>
    </row>
    <row r="26195">
      <c r="A26195" s="9">
        <f t="shared" si="1"/>
        <v>18954</v>
      </c>
      <c r="B26195" s="5" t="s">
        <v>16152</v>
      </c>
      <c r="C26195" s="6" t="s">
        <v>946</v>
      </c>
    </row>
    <row r="26196">
      <c r="A26196" s="9">
        <f t="shared" si="1"/>
        <v>18954</v>
      </c>
      <c r="B26196" s="5" t="s">
        <v>16152</v>
      </c>
      <c r="C26196" s="6" t="s">
        <v>76</v>
      </c>
    </row>
    <row r="26197">
      <c r="A26197" s="9">
        <f t="shared" si="1"/>
        <v>18955</v>
      </c>
      <c r="B26197" s="5" t="s">
        <v>16153</v>
      </c>
      <c r="C26197" s="6" t="s">
        <v>621</v>
      </c>
    </row>
    <row r="26198">
      <c r="A26198" s="9">
        <f t="shared" si="1"/>
        <v>18956</v>
      </c>
      <c r="B26198" s="8" t="s">
        <v>16154</v>
      </c>
      <c r="C26198" s="9" t="s">
        <v>54</v>
      </c>
    </row>
    <row r="26199">
      <c r="A26199" s="9">
        <f t="shared" si="1"/>
        <v>18957</v>
      </c>
      <c r="B26199" s="25" t="s">
        <v>26687</v>
      </c>
      <c r="C26199" s="26" t="s">
        <v>553</v>
      </c>
    </row>
    <row r="26200">
      <c r="A26200" s="9">
        <f t="shared" si="1"/>
        <v>18958</v>
      </c>
      <c r="B26200" s="25" t="s">
        <v>26688</v>
      </c>
      <c r="C26200" s="26" t="s">
        <v>553</v>
      </c>
    </row>
    <row r="26201">
      <c r="A26201" s="9">
        <f t="shared" si="1"/>
        <v>18959</v>
      </c>
      <c r="B26201" s="5" t="s">
        <v>16155</v>
      </c>
      <c r="C26201" s="6" t="s">
        <v>109</v>
      </c>
    </row>
    <row r="26202">
      <c r="A26202" s="9">
        <f t="shared" si="1"/>
        <v>18959</v>
      </c>
      <c r="B26202" s="5" t="s">
        <v>16155</v>
      </c>
      <c r="C26202" s="6" t="s">
        <v>25</v>
      </c>
    </row>
    <row r="26203">
      <c r="A26203" s="9">
        <f t="shared" si="1"/>
        <v>18959</v>
      </c>
      <c r="B26203" s="5" t="s">
        <v>16155</v>
      </c>
      <c r="C26203" s="6" t="s">
        <v>60</v>
      </c>
    </row>
    <row r="26204">
      <c r="A26204" s="9">
        <f t="shared" si="1"/>
        <v>18959</v>
      </c>
      <c r="B26204" s="5" t="s">
        <v>16155</v>
      </c>
      <c r="C26204" s="6" t="s">
        <v>54</v>
      </c>
    </row>
    <row r="26205">
      <c r="A26205" s="9">
        <f t="shared" si="1"/>
        <v>18960</v>
      </c>
      <c r="B26205" s="25" t="s">
        <v>26689</v>
      </c>
      <c r="C26205" s="26" t="s">
        <v>553</v>
      </c>
    </row>
    <row r="26206">
      <c r="A26206" s="9">
        <f t="shared" si="1"/>
        <v>18961</v>
      </c>
      <c r="B26206" s="5" t="s">
        <v>16156</v>
      </c>
      <c r="C26206" s="6" t="s">
        <v>326</v>
      </c>
    </row>
    <row r="26207">
      <c r="A26207" s="9">
        <f t="shared" si="1"/>
        <v>18961</v>
      </c>
      <c r="B26207" s="5" t="s">
        <v>16156</v>
      </c>
      <c r="C26207" s="6" t="s">
        <v>23637</v>
      </c>
    </row>
    <row r="26208">
      <c r="A26208" s="9">
        <f t="shared" si="1"/>
        <v>18962</v>
      </c>
      <c r="B26208" s="8" t="s">
        <v>16157</v>
      </c>
      <c r="C26208" s="9" t="s">
        <v>56</v>
      </c>
    </row>
    <row r="26209">
      <c r="A26209" s="9">
        <f t="shared" si="1"/>
        <v>18963</v>
      </c>
      <c r="B26209" s="5" t="s">
        <v>16158</v>
      </c>
      <c r="C26209" s="6" t="s">
        <v>452</v>
      </c>
    </row>
    <row r="26210">
      <c r="A26210" s="9">
        <f t="shared" si="1"/>
        <v>18963</v>
      </c>
      <c r="B26210" s="5" t="s">
        <v>16158</v>
      </c>
      <c r="C26210" s="6" t="s">
        <v>23637</v>
      </c>
    </row>
    <row r="26211">
      <c r="A26211" s="9">
        <f t="shared" si="1"/>
        <v>18964</v>
      </c>
      <c r="B26211" s="8" t="s">
        <v>16159</v>
      </c>
      <c r="C26211" s="9" t="s">
        <v>893</v>
      </c>
    </row>
    <row r="26212">
      <c r="A26212" s="9">
        <f t="shared" si="1"/>
        <v>18965</v>
      </c>
      <c r="B26212" s="8" t="s">
        <v>16160</v>
      </c>
      <c r="C26212" s="9" t="s">
        <v>818</v>
      </c>
    </row>
    <row r="26213">
      <c r="A26213" s="9">
        <f t="shared" si="1"/>
        <v>18966</v>
      </c>
      <c r="B26213" s="8" t="s">
        <v>16161</v>
      </c>
      <c r="C26213" s="6" t="s">
        <v>324</v>
      </c>
    </row>
    <row r="26214">
      <c r="A26214" s="9">
        <f t="shared" si="1"/>
        <v>18966</v>
      </c>
      <c r="B26214" s="8" t="s">
        <v>16161</v>
      </c>
      <c r="C26214" s="9" t="s">
        <v>60</v>
      </c>
    </row>
    <row r="26215">
      <c r="A26215" s="9">
        <f t="shared" si="1"/>
        <v>18966</v>
      </c>
      <c r="B26215" s="8" t="s">
        <v>16161</v>
      </c>
      <c r="C26215" s="6" t="s">
        <v>23637</v>
      </c>
    </row>
    <row r="26216">
      <c r="A26216" s="9">
        <f t="shared" si="1"/>
        <v>18967</v>
      </c>
      <c r="B26216" s="5" t="s">
        <v>16162</v>
      </c>
      <c r="C26216" s="6" t="s">
        <v>452</v>
      </c>
    </row>
    <row r="26217">
      <c r="A26217" s="9">
        <f t="shared" si="1"/>
        <v>18967</v>
      </c>
      <c r="B26217" s="5" t="s">
        <v>16162</v>
      </c>
      <c r="C26217" s="6" t="s">
        <v>23637</v>
      </c>
    </row>
    <row r="26218">
      <c r="A26218" s="9">
        <f t="shared" si="1"/>
        <v>18968</v>
      </c>
      <c r="B26218" s="5" t="s">
        <v>16163</v>
      </c>
      <c r="C26218" s="6" t="s">
        <v>97</v>
      </c>
    </row>
    <row r="26219">
      <c r="A26219" s="9">
        <f t="shared" si="1"/>
        <v>18968</v>
      </c>
      <c r="B26219" s="5" t="s">
        <v>16163</v>
      </c>
      <c r="C26219" s="6" t="s">
        <v>162</v>
      </c>
    </row>
    <row r="26220">
      <c r="A26220" s="9">
        <f t="shared" si="1"/>
        <v>18968</v>
      </c>
      <c r="B26220" s="5" t="s">
        <v>16163</v>
      </c>
      <c r="C26220" s="6" t="s">
        <v>23637</v>
      </c>
    </row>
    <row r="26221">
      <c r="A26221" s="9">
        <f t="shared" si="1"/>
        <v>18969</v>
      </c>
      <c r="B26221" s="5" t="s">
        <v>16164</v>
      </c>
      <c r="C26221" s="6" t="s">
        <v>328</v>
      </c>
    </row>
    <row r="26222">
      <c r="A26222" s="9">
        <f t="shared" si="1"/>
        <v>18969</v>
      </c>
      <c r="B26222" s="5" t="s">
        <v>16164</v>
      </c>
      <c r="C26222" s="6" t="s">
        <v>23637</v>
      </c>
    </row>
    <row r="26223">
      <c r="A26223" s="9">
        <f t="shared" si="1"/>
        <v>18970</v>
      </c>
      <c r="B26223" s="5" t="s">
        <v>16165</v>
      </c>
      <c r="C26223" s="6" t="s">
        <v>324</v>
      </c>
    </row>
    <row r="26224">
      <c r="A26224" s="9">
        <f t="shared" si="1"/>
        <v>18970</v>
      </c>
      <c r="B26224" s="5" t="s">
        <v>16165</v>
      </c>
      <c r="C26224" s="6" t="s">
        <v>23637</v>
      </c>
    </row>
    <row r="26225">
      <c r="A26225" s="9">
        <f t="shared" si="1"/>
        <v>18971</v>
      </c>
      <c r="B26225" s="8" t="s">
        <v>16166</v>
      </c>
      <c r="C26225" s="9" t="s">
        <v>555</v>
      </c>
    </row>
    <row r="26226">
      <c r="A26226" s="9">
        <f t="shared" si="1"/>
        <v>18972</v>
      </c>
      <c r="B26226" s="8" t="s">
        <v>16167</v>
      </c>
      <c r="C26226" s="9" t="s">
        <v>555</v>
      </c>
    </row>
    <row r="26227">
      <c r="A26227" s="9">
        <f t="shared" si="1"/>
        <v>18973</v>
      </c>
      <c r="B26227" s="8" t="s">
        <v>16168</v>
      </c>
      <c r="C26227" s="9" t="s">
        <v>555</v>
      </c>
    </row>
    <row r="26228">
      <c r="A26228" s="9">
        <f t="shared" si="1"/>
        <v>18974</v>
      </c>
      <c r="B26228" s="5" t="s">
        <v>16169</v>
      </c>
      <c r="C26228" s="6" t="s">
        <v>655</v>
      </c>
    </row>
    <row r="26229">
      <c r="A26229" s="9">
        <f t="shared" si="1"/>
        <v>18974</v>
      </c>
      <c r="B26229" s="37" t="s">
        <v>16169</v>
      </c>
      <c r="C26229" s="28" t="s">
        <v>23633</v>
      </c>
    </row>
    <row r="26230">
      <c r="A26230" s="9">
        <f t="shared" si="1"/>
        <v>18975</v>
      </c>
      <c r="B26230" s="5" t="s">
        <v>16170</v>
      </c>
      <c r="C26230" s="6" t="s">
        <v>731</v>
      </c>
    </row>
    <row r="26231">
      <c r="A26231" s="9">
        <f t="shared" si="1"/>
        <v>18976</v>
      </c>
      <c r="B26231" s="5" t="s">
        <v>16171</v>
      </c>
      <c r="C26231" s="6" t="s">
        <v>462</v>
      </c>
    </row>
    <row r="26232">
      <c r="A26232" s="9">
        <f t="shared" si="1"/>
        <v>18976</v>
      </c>
      <c r="B26232" s="5" t="s">
        <v>16171</v>
      </c>
      <c r="C26232" s="6" t="s">
        <v>23637</v>
      </c>
    </row>
    <row r="26233">
      <c r="A26233" s="9">
        <f t="shared" si="1"/>
        <v>18977</v>
      </c>
      <c r="B26233" s="5" t="s">
        <v>16172</v>
      </c>
      <c r="C26233" s="6" t="s">
        <v>538</v>
      </c>
    </row>
    <row r="26234">
      <c r="A26234" s="9">
        <f t="shared" si="1"/>
        <v>18977</v>
      </c>
      <c r="B26234" s="5" t="s">
        <v>16172</v>
      </c>
      <c r="C26234" s="6" t="s">
        <v>23628</v>
      </c>
    </row>
    <row r="26235">
      <c r="A26235" s="9">
        <f t="shared" si="1"/>
        <v>18978</v>
      </c>
      <c r="B26235" s="8" t="s">
        <v>16173</v>
      </c>
      <c r="C26235" s="9" t="s">
        <v>46</v>
      </c>
    </row>
    <row r="26236">
      <c r="A26236" s="9">
        <f t="shared" si="1"/>
        <v>18979</v>
      </c>
      <c r="B26236" s="8" t="s">
        <v>16174</v>
      </c>
      <c r="C26236" s="9" t="s">
        <v>399</v>
      </c>
    </row>
    <row r="26237">
      <c r="A26237" s="9">
        <f t="shared" si="1"/>
        <v>18979</v>
      </c>
      <c r="B26237" s="8" t="s">
        <v>16174</v>
      </c>
      <c r="C26237" s="9" t="s">
        <v>83</v>
      </c>
    </row>
    <row r="26238">
      <c r="A26238" s="9">
        <f t="shared" si="1"/>
        <v>18980</v>
      </c>
      <c r="B26238" s="5" t="s">
        <v>16175</v>
      </c>
      <c r="C26238" s="6" t="s">
        <v>393</v>
      </c>
    </row>
    <row r="26239">
      <c r="A26239" s="9">
        <f t="shared" si="1"/>
        <v>18981</v>
      </c>
      <c r="B26239" s="5" t="s">
        <v>16176</v>
      </c>
      <c r="C26239" s="6" t="s">
        <v>1371</v>
      </c>
    </row>
    <row r="26240">
      <c r="A26240" s="9">
        <f t="shared" si="1"/>
        <v>18982</v>
      </c>
      <c r="B26240" s="5" t="s">
        <v>16177</v>
      </c>
      <c r="C26240" s="6" t="s">
        <v>1371</v>
      </c>
    </row>
    <row r="26241">
      <c r="A26241" s="9">
        <f t="shared" si="1"/>
        <v>18983</v>
      </c>
      <c r="B26241" s="8" t="s">
        <v>16178</v>
      </c>
      <c r="C26241" s="9" t="s">
        <v>46</v>
      </c>
    </row>
    <row r="26242">
      <c r="A26242" s="9">
        <f t="shared" si="1"/>
        <v>18984</v>
      </c>
      <c r="B26242" s="5" t="s">
        <v>16179</v>
      </c>
      <c r="C26242" s="6" t="s">
        <v>621</v>
      </c>
    </row>
    <row r="26243">
      <c r="A26243" s="9">
        <f t="shared" si="1"/>
        <v>18985</v>
      </c>
      <c r="B26243" s="8" t="s">
        <v>16180</v>
      </c>
      <c r="C26243" s="9" t="s">
        <v>177</v>
      </c>
    </row>
    <row r="26244">
      <c r="A26244" s="9">
        <f t="shared" si="1"/>
        <v>18986</v>
      </c>
      <c r="B26244" s="8" t="s">
        <v>16181</v>
      </c>
      <c r="C26244" s="9" t="s">
        <v>8</v>
      </c>
    </row>
    <row r="26245">
      <c r="A26245" s="9">
        <f t="shared" si="1"/>
        <v>18987</v>
      </c>
      <c r="B26245" s="5" t="s">
        <v>16182</v>
      </c>
      <c r="C26245" s="6" t="s">
        <v>555</v>
      </c>
    </row>
    <row r="26246">
      <c r="A26246" s="9">
        <f t="shared" si="1"/>
        <v>18988</v>
      </c>
      <c r="B26246" s="5" t="s">
        <v>16183</v>
      </c>
      <c r="C26246" s="6" t="s">
        <v>621</v>
      </c>
    </row>
    <row r="26247">
      <c r="A26247" s="9">
        <f t="shared" si="1"/>
        <v>18989</v>
      </c>
      <c r="B26247" s="5" t="s">
        <v>16184</v>
      </c>
      <c r="C26247" s="6" t="s">
        <v>555</v>
      </c>
    </row>
    <row r="26248">
      <c r="A26248" s="9">
        <f t="shared" si="1"/>
        <v>18990</v>
      </c>
      <c r="B26248" s="5" t="s">
        <v>16185</v>
      </c>
      <c r="C26248" s="6" t="s">
        <v>555</v>
      </c>
    </row>
    <row r="26249">
      <c r="A26249" s="9">
        <f t="shared" si="1"/>
        <v>18991</v>
      </c>
      <c r="B26249" s="8" t="s">
        <v>16186</v>
      </c>
      <c r="C26249" s="9" t="s">
        <v>1334</v>
      </c>
    </row>
    <row r="26250">
      <c r="A26250" s="9">
        <f t="shared" si="1"/>
        <v>18992</v>
      </c>
      <c r="B26250" s="8" t="s">
        <v>16187</v>
      </c>
      <c r="C26250" s="9" t="s">
        <v>83</v>
      </c>
    </row>
    <row r="26251">
      <c r="A26251" s="9">
        <f t="shared" si="1"/>
        <v>18993</v>
      </c>
      <c r="B26251" s="5" t="s">
        <v>16188</v>
      </c>
      <c r="C26251" s="6" t="s">
        <v>714</v>
      </c>
    </row>
    <row r="26252">
      <c r="A26252" s="9">
        <f t="shared" si="1"/>
        <v>18993</v>
      </c>
      <c r="B26252" s="5" t="s">
        <v>16188</v>
      </c>
      <c r="C26252" s="6" t="s">
        <v>23672</v>
      </c>
    </row>
    <row r="26253">
      <c r="A26253" s="9">
        <f t="shared" si="1"/>
        <v>18994</v>
      </c>
      <c r="B26253" s="5" t="s">
        <v>16189</v>
      </c>
      <c r="C26253" s="6" t="s">
        <v>1248</v>
      </c>
    </row>
    <row r="26254">
      <c r="A26254" s="9">
        <f t="shared" si="1"/>
        <v>18995</v>
      </c>
      <c r="B26254" s="5" t="s">
        <v>16190</v>
      </c>
      <c r="C26254" s="6" t="s">
        <v>467</v>
      </c>
    </row>
    <row r="26255">
      <c r="A26255" s="9">
        <f t="shared" si="1"/>
        <v>18995</v>
      </c>
      <c r="B26255" s="5" t="s">
        <v>16190</v>
      </c>
      <c r="C26255" s="6" t="s">
        <v>23628</v>
      </c>
    </row>
    <row r="26256">
      <c r="A26256" s="9">
        <f t="shared" si="1"/>
        <v>18996</v>
      </c>
      <c r="B26256" s="5" t="s">
        <v>16191</v>
      </c>
      <c r="C26256" s="6" t="s">
        <v>1248</v>
      </c>
    </row>
    <row r="26257">
      <c r="A26257" s="9">
        <f t="shared" si="1"/>
        <v>18997</v>
      </c>
      <c r="B26257" s="5" t="s">
        <v>16192</v>
      </c>
      <c r="C26257" s="6" t="s">
        <v>1248</v>
      </c>
    </row>
    <row r="26258">
      <c r="A26258" s="9">
        <f t="shared" si="1"/>
        <v>18998</v>
      </c>
      <c r="B26258" s="5" t="s">
        <v>16193</v>
      </c>
      <c r="C26258" s="6" t="s">
        <v>1248</v>
      </c>
    </row>
    <row r="26259">
      <c r="A26259" s="9">
        <f t="shared" si="1"/>
        <v>18998</v>
      </c>
      <c r="B26259" s="5" t="s">
        <v>16193</v>
      </c>
      <c r="C26259" s="6" t="s">
        <v>40</v>
      </c>
    </row>
    <row r="26260">
      <c r="A26260" s="9">
        <f t="shared" si="1"/>
        <v>18998</v>
      </c>
      <c r="B26260" s="5" t="s">
        <v>16193</v>
      </c>
      <c r="C26260" s="6" t="s">
        <v>356</v>
      </c>
    </row>
    <row r="26261">
      <c r="A26261" s="9">
        <f t="shared" si="1"/>
        <v>18999</v>
      </c>
      <c r="B26261" s="5" t="s">
        <v>16194</v>
      </c>
      <c r="C26261" s="6" t="s">
        <v>467</v>
      </c>
    </row>
    <row r="26262">
      <c r="A26262" s="9">
        <f t="shared" si="1"/>
        <v>18999</v>
      </c>
      <c r="B26262" s="5" t="s">
        <v>16194</v>
      </c>
      <c r="C26262" s="6" t="s">
        <v>23628</v>
      </c>
    </row>
    <row r="26263">
      <c r="A26263" s="9">
        <f t="shared" si="1"/>
        <v>19000</v>
      </c>
      <c r="B26263" s="25" t="s">
        <v>26690</v>
      </c>
      <c r="C26263" s="26" t="s">
        <v>23761</v>
      </c>
    </row>
    <row r="26264">
      <c r="A26264" s="9">
        <f t="shared" si="1"/>
        <v>19001</v>
      </c>
      <c r="B26264" s="5" t="s">
        <v>16195</v>
      </c>
      <c r="C26264" s="6" t="s">
        <v>1856</v>
      </c>
    </row>
    <row r="26265">
      <c r="A26265" s="9">
        <f t="shared" si="1"/>
        <v>19002</v>
      </c>
      <c r="B26265" s="5" t="s">
        <v>16196</v>
      </c>
      <c r="C26265" s="6" t="s">
        <v>1248</v>
      </c>
    </row>
    <row r="26266">
      <c r="A26266" s="9">
        <f t="shared" si="1"/>
        <v>19003</v>
      </c>
      <c r="B26266" s="8" t="s">
        <v>16197</v>
      </c>
      <c r="C26266" s="9" t="s">
        <v>722</v>
      </c>
    </row>
    <row r="26267">
      <c r="A26267" s="9">
        <f t="shared" si="1"/>
        <v>19004</v>
      </c>
      <c r="B26267" s="5" t="s">
        <v>16198</v>
      </c>
      <c r="C26267" s="6" t="s">
        <v>362</v>
      </c>
    </row>
    <row r="26268">
      <c r="A26268" s="9">
        <f t="shared" si="1"/>
        <v>19005</v>
      </c>
      <c r="B26268" s="8" t="s">
        <v>16199</v>
      </c>
      <c r="C26268" s="9" t="s">
        <v>88</v>
      </c>
    </row>
    <row r="26269">
      <c r="A26269" s="9">
        <f t="shared" si="1"/>
        <v>19006</v>
      </c>
      <c r="B26269" s="25" t="s">
        <v>26691</v>
      </c>
      <c r="C26269" s="26" t="s">
        <v>23808</v>
      </c>
    </row>
    <row r="26270">
      <c r="A26270" s="9">
        <f t="shared" si="1"/>
        <v>19007</v>
      </c>
      <c r="B26270" s="5" t="s">
        <v>16200</v>
      </c>
      <c r="C26270" s="6" t="s">
        <v>462</v>
      </c>
    </row>
    <row r="26271">
      <c r="A26271" s="9">
        <f t="shared" si="1"/>
        <v>19007</v>
      </c>
      <c r="B26271" s="5" t="s">
        <v>16200</v>
      </c>
      <c r="C26271" s="6" t="s">
        <v>23637</v>
      </c>
    </row>
    <row r="26272">
      <c r="A26272" s="9">
        <f t="shared" si="1"/>
        <v>19008</v>
      </c>
      <c r="B26272" s="8" t="s">
        <v>16201</v>
      </c>
      <c r="C26272" s="9" t="s">
        <v>65</v>
      </c>
    </row>
    <row r="26273">
      <c r="A26273" s="9">
        <f t="shared" si="1"/>
        <v>19009</v>
      </c>
      <c r="B26273" s="5" t="s">
        <v>16202</v>
      </c>
      <c r="C26273" s="6" t="s">
        <v>1458</v>
      </c>
    </row>
    <row r="26274">
      <c r="A26274" s="9">
        <f t="shared" si="1"/>
        <v>19009</v>
      </c>
      <c r="B26274" s="5" t="s">
        <v>16202</v>
      </c>
      <c r="C26274" s="6" t="s">
        <v>23628</v>
      </c>
    </row>
    <row r="26275">
      <c r="A26275" s="9">
        <f t="shared" si="1"/>
        <v>19010</v>
      </c>
      <c r="B26275" s="5" t="s">
        <v>16203</v>
      </c>
      <c r="C26275" s="6" t="s">
        <v>780</v>
      </c>
    </row>
    <row r="26276">
      <c r="A26276" s="9">
        <f t="shared" si="1"/>
        <v>19011</v>
      </c>
      <c r="B26276" s="25" t="s">
        <v>26692</v>
      </c>
      <c r="C26276" s="26" t="s">
        <v>23812</v>
      </c>
    </row>
    <row r="26277">
      <c r="A26277" s="9">
        <f t="shared" si="1"/>
        <v>19012</v>
      </c>
      <c r="B26277" s="5" t="s">
        <v>16204</v>
      </c>
      <c r="C26277" s="6" t="s">
        <v>714</v>
      </c>
    </row>
    <row r="26278">
      <c r="A26278" s="9">
        <f t="shared" si="1"/>
        <v>19012</v>
      </c>
      <c r="B26278" s="5" t="s">
        <v>16204</v>
      </c>
      <c r="C26278" s="6" t="s">
        <v>23672</v>
      </c>
    </row>
    <row r="26279">
      <c r="A26279" s="9">
        <f t="shared" si="1"/>
        <v>19013</v>
      </c>
      <c r="B26279" s="5" t="s">
        <v>16205</v>
      </c>
      <c r="C26279" s="6" t="s">
        <v>1342</v>
      </c>
    </row>
    <row r="26280">
      <c r="A26280" s="9">
        <f t="shared" si="1"/>
        <v>19014</v>
      </c>
      <c r="B26280" s="5" t="s">
        <v>16206</v>
      </c>
      <c r="C26280" s="6" t="s">
        <v>1342</v>
      </c>
    </row>
    <row r="26281">
      <c r="A26281" s="9">
        <f t="shared" si="1"/>
        <v>19015</v>
      </c>
      <c r="B26281" s="5" t="s">
        <v>16207</v>
      </c>
      <c r="C26281" s="6" t="s">
        <v>1342</v>
      </c>
    </row>
    <row r="26282">
      <c r="A26282" s="9">
        <f t="shared" si="1"/>
        <v>19016</v>
      </c>
      <c r="B26282" s="5" t="s">
        <v>16208</v>
      </c>
      <c r="C26282" s="6" t="s">
        <v>1342</v>
      </c>
    </row>
    <row r="26283">
      <c r="A26283" s="9">
        <f t="shared" si="1"/>
        <v>19017</v>
      </c>
      <c r="B26283" s="5" t="s">
        <v>16209</v>
      </c>
      <c r="C26283" s="6" t="s">
        <v>1856</v>
      </c>
    </row>
    <row r="26284">
      <c r="A26284" s="9">
        <f t="shared" si="1"/>
        <v>19018</v>
      </c>
      <c r="B26284" s="5" t="s">
        <v>16210</v>
      </c>
      <c r="C26284" s="6" t="s">
        <v>1342</v>
      </c>
    </row>
    <row r="26285">
      <c r="A26285" s="9">
        <f t="shared" si="1"/>
        <v>19019</v>
      </c>
      <c r="B26285" s="5" t="s">
        <v>16211</v>
      </c>
      <c r="C26285" s="6" t="s">
        <v>1342</v>
      </c>
    </row>
    <row r="26286">
      <c r="A26286" s="9">
        <f t="shared" si="1"/>
        <v>19020</v>
      </c>
      <c r="B26286" s="5" t="s">
        <v>16212</v>
      </c>
      <c r="C26286" s="6" t="s">
        <v>1342</v>
      </c>
    </row>
    <row r="26287">
      <c r="A26287" s="9">
        <f t="shared" si="1"/>
        <v>19021</v>
      </c>
      <c r="B26287" s="5" t="s">
        <v>16213</v>
      </c>
      <c r="C26287" s="6" t="s">
        <v>1342</v>
      </c>
    </row>
    <row r="26288">
      <c r="A26288" s="9">
        <f t="shared" si="1"/>
        <v>19022</v>
      </c>
      <c r="B26288" s="5" t="s">
        <v>16214</v>
      </c>
      <c r="C26288" s="6" t="s">
        <v>1342</v>
      </c>
    </row>
    <row r="26289">
      <c r="A26289" s="9">
        <f t="shared" si="1"/>
        <v>19023</v>
      </c>
      <c r="B26289" s="5" t="s">
        <v>16215</v>
      </c>
      <c r="C26289" s="6" t="s">
        <v>1342</v>
      </c>
    </row>
    <row r="26290">
      <c r="A26290" s="9">
        <f t="shared" si="1"/>
        <v>19024</v>
      </c>
      <c r="B26290" s="5" t="s">
        <v>16216</v>
      </c>
      <c r="C26290" s="6" t="s">
        <v>1342</v>
      </c>
    </row>
    <row r="26291">
      <c r="A26291" s="9">
        <f t="shared" si="1"/>
        <v>19025</v>
      </c>
      <c r="B26291" s="5" t="s">
        <v>16217</v>
      </c>
      <c r="C26291" s="6" t="s">
        <v>1342</v>
      </c>
    </row>
    <row r="26292">
      <c r="A26292" s="9">
        <f t="shared" si="1"/>
        <v>19026</v>
      </c>
      <c r="B26292" s="5" t="s">
        <v>16218</v>
      </c>
      <c r="C26292" s="6" t="s">
        <v>1342</v>
      </c>
    </row>
    <row r="26293">
      <c r="A26293" s="9">
        <f t="shared" si="1"/>
        <v>19027</v>
      </c>
      <c r="B26293" s="5" t="s">
        <v>16219</v>
      </c>
      <c r="C26293" s="6" t="s">
        <v>1342</v>
      </c>
    </row>
    <row r="26294">
      <c r="A26294" s="9">
        <f t="shared" si="1"/>
        <v>19028</v>
      </c>
      <c r="B26294" s="5" t="s">
        <v>16220</v>
      </c>
      <c r="C26294" s="6" t="s">
        <v>1342</v>
      </c>
    </row>
    <row r="26295">
      <c r="A26295" s="9">
        <f t="shared" si="1"/>
        <v>19029</v>
      </c>
      <c r="B26295" s="5" t="s">
        <v>16221</v>
      </c>
      <c r="C26295" s="6" t="s">
        <v>1342</v>
      </c>
    </row>
    <row r="26296">
      <c r="A26296" s="9">
        <f t="shared" si="1"/>
        <v>19030</v>
      </c>
      <c r="B26296" s="5" t="s">
        <v>16222</v>
      </c>
      <c r="C26296" s="6" t="s">
        <v>1342</v>
      </c>
    </row>
    <row r="26297">
      <c r="A26297" s="9">
        <f t="shared" si="1"/>
        <v>19031</v>
      </c>
      <c r="B26297" s="5" t="s">
        <v>16223</v>
      </c>
      <c r="C26297" s="6" t="s">
        <v>1342</v>
      </c>
    </row>
    <row r="26298">
      <c r="A26298" s="9">
        <f t="shared" si="1"/>
        <v>19032</v>
      </c>
      <c r="B26298" s="5" t="s">
        <v>16224</v>
      </c>
      <c r="C26298" s="6" t="s">
        <v>1342</v>
      </c>
    </row>
    <row r="26299">
      <c r="A26299" s="9">
        <f t="shared" si="1"/>
        <v>19033</v>
      </c>
      <c r="B26299" s="5" t="s">
        <v>16225</v>
      </c>
      <c r="C26299" s="6" t="s">
        <v>32</v>
      </c>
    </row>
    <row r="26300">
      <c r="A26300" s="9">
        <f t="shared" si="1"/>
        <v>19034</v>
      </c>
      <c r="B26300" s="5" t="s">
        <v>16226</v>
      </c>
      <c r="C26300" s="6" t="s">
        <v>1207</v>
      </c>
    </row>
    <row r="26301">
      <c r="A26301" s="9">
        <f t="shared" si="1"/>
        <v>19035</v>
      </c>
      <c r="B26301" s="25" t="s">
        <v>26693</v>
      </c>
      <c r="C26301" s="26" t="s">
        <v>12983</v>
      </c>
    </row>
    <row r="26302">
      <c r="A26302" s="9">
        <f t="shared" si="1"/>
        <v>19035</v>
      </c>
      <c r="B26302" s="25" t="s">
        <v>26693</v>
      </c>
      <c r="C26302" s="26" t="s">
        <v>423</v>
      </c>
    </row>
    <row r="26303">
      <c r="A26303" s="9">
        <f t="shared" si="1"/>
        <v>19036</v>
      </c>
      <c r="B26303" s="5" t="s">
        <v>16227</v>
      </c>
      <c r="C26303" s="6" t="s">
        <v>1221</v>
      </c>
    </row>
    <row r="26304">
      <c r="A26304" s="9">
        <f t="shared" si="1"/>
        <v>19037</v>
      </c>
      <c r="B26304" s="8" t="s">
        <v>16228</v>
      </c>
      <c r="C26304" s="9" t="s">
        <v>8</v>
      </c>
    </row>
    <row r="26305">
      <c r="A26305" s="9">
        <f t="shared" si="1"/>
        <v>19038</v>
      </c>
      <c r="B26305" s="8" t="s">
        <v>16229</v>
      </c>
      <c r="C26305" s="9" t="s">
        <v>547</v>
      </c>
    </row>
    <row r="26306">
      <c r="A26306" s="9">
        <f t="shared" si="1"/>
        <v>19039</v>
      </c>
      <c r="B26306" s="5" t="s">
        <v>16230</v>
      </c>
      <c r="C26306" s="6" t="s">
        <v>62</v>
      </c>
    </row>
    <row r="26307">
      <c r="A26307" s="9">
        <f t="shared" si="1"/>
        <v>19039</v>
      </c>
      <c r="B26307" s="5" t="s">
        <v>16230</v>
      </c>
      <c r="C26307" s="6" t="s">
        <v>23628</v>
      </c>
    </row>
    <row r="26308">
      <c r="A26308" s="9">
        <f t="shared" si="1"/>
        <v>19040</v>
      </c>
      <c r="B26308" s="5" t="s">
        <v>16231</v>
      </c>
      <c r="C26308" s="6" t="s">
        <v>1942</v>
      </c>
    </row>
    <row r="26309">
      <c r="A26309" s="9">
        <f t="shared" si="1"/>
        <v>19040</v>
      </c>
      <c r="B26309" s="5" t="s">
        <v>16231</v>
      </c>
      <c r="C26309" s="6" t="s">
        <v>23637</v>
      </c>
    </row>
    <row r="26310">
      <c r="A26310" s="9">
        <f t="shared" si="1"/>
        <v>19041</v>
      </c>
      <c r="B26310" s="5" t="s">
        <v>16232</v>
      </c>
      <c r="C26310" s="6" t="s">
        <v>1207</v>
      </c>
    </row>
    <row r="26311">
      <c r="A26311" s="9">
        <f t="shared" si="1"/>
        <v>19042</v>
      </c>
      <c r="B26311" s="5" t="s">
        <v>16233</v>
      </c>
      <c r="C26311" s="6" t="s">
        <v>1207</v>
      </c>
    </row>
    <row r="26312">
      <c r="A26312" s="9">
        <f t="shared" si="1"/>
        <v>19043</v>
      </c>
      <c r="B26312" s="5" t="s">
        <v>16234</v>
      </c>
      <c r="C26312" s="6" t="s">
        <v>1207</v>
      </c>
    </row>
    <row r="26313">
      <c r="A26313" s="9">
        <f t="shared" si="1"/>
        <v>19044</v>
      </c>
      <c r="B26313" s="5" t="s">
        <v>16235</v>
      </c>
      <c r="C26313" s="6" t="s">
        <v>1207</v>
      </c>
    </row>
    <row r="26314">
      <c r="A26314" s="9">
        <f t="shared" si="1"/>
        <v>19045</v>
      </c>
      <c r="B26314" s="8" t="s">
        <v>16236</v>
      </c>
      <c r="C26314" s="9" t="s">
        <v>72</v>
      </c>
    </row>
    <row r="26315">
      <c r="A26315" s="9">
        <f t="shared" si="1"/>
        <v>19046</v>
      </c>
      <c r="B26315" s="8" t="s">
        <v>16237</v>
      </c>
      <c r="C26315" s="9" t="s">
        <v>72</v>
      </c>
    </row>
    <row r="26316">
      <c r="A26316" s="9">
        <f t="shared" si="1"/>
        <v>19047</v>
      </c>
      <c r="B26316" s="8" t="s">
        <v>16238</v>
      </c>
      <c r="C26316" s="9" t="s">
        <v>893</v>
      </c>
    </row>
    <row r="26317">
      <c r="A26317" s="9">
        <f t="shared" si="1"/>
        <v>19048</v>
      </c>
      <c r="B26317" s="5" t="s">
        <v>16239</v>
      </c>
      <c r="C26317" s="6" t="s">
        <v>393</v>
      </c>
    </row>
    <row r="26318">
      <c r="A26318" s="9">
        <f t="shared" si="1"/>
        <v>19049</v>
      </c>
      <c r="B26318" s="5" t="s">
        <v>16240</v>
      </c>
      <c r="C26318" s="6" t="s">
        <v>1342</v>
      </c>
    </row>
    <row r="26319">
      <c r="A26319" s="9">
        <f t="shared" si="1"/>
        <v>19050</v>
      </c>
      <c r="B26319" s="25" t="s">
        <v>26694</v>
      </c>
      <c r="C26319" s="26" t="s">
        <v>23817</v>
      </c>
    </row>
    <row r="26320">
      <c r="A26320" s="9">
        <f t="shared" si="1"/>
        <v>19051</v>
      </c>
      <c r="B26320" s="25" t="s">
        <v>26695</v>
      </c>
      <c r="C26320" s="26" t="s">
        <v>23812</v>
      </c>
    </row>
    <row r="26321">
      <c r="A26321" s="9">
        <f t="shared" si="1"/>
        <v>19052</v>
      </c>
      <c r="B26321" s="25" t="s">
        <v>26696</v>
      </c>
      <c r="C26321" s="26" t="s">
        <v>23812</v>
      </c>
    </row>
    <row r="26322">
      <c r="A26322" s="9">
        <f t="shared" si="1"/>
        <v>19053</v>
      </c>
      <c r="B26322" s="25" t="s">
        <v>26697</v>
      </c>
      <c r="C26322" s="26" t="s">
        <v>23812</v>
      </c>
    </row>
    <row r="26323">
      <c r="A26323" s="9">
        <f t="shared" si="1"/>
        <v>19054</v>
      </c>
      <c r="B26323" s="8" t="s">
        <v>16241</v>
      </c>
      <c r="C26323" s="9" t="s">
        <v>83</v>
      </c>
    </row>
    <row r="26324">
      <c r="A26324" s="9">
        <f t="shared" si="1"/>
        <v>19055</v>
      </c>
      <c r="B26324" s="5" t="s">
        <v>16242</v>
      </c>
      <c r="C26324" s="6" t="s">
        <v>538</v>
      </c>
    </row>
    <row r="26325">
      <c r="A26325" s="9">
        <f t="shared" si="1"/>
        <v>19055</v>
      </c>
      <c r="B26325" s="5" t="s">
        <v>16242</v>
      </c>
      <c r="C26325" s="6" t="s">
        <v>23628</v>
      </c>
    </row>
    <row r="26326">
      <c r="A26326" s="9">
        <f t="shared" si="1"/>
        <v>19056</v>
      </c>
      <c r="B26326" s="25" t="s">
        <v>26698</v>
      </c>
      <c r="C26326" s="26" t="s">
        <v>23817</v>
      </c>
    </row>
    <row r="26327">
      <c r="A26327" s="9">
        <f t="shared" si="1"/>
        <v>19057</v>
      </c>
      <c r="B26327" s="5" t="s">
        <v>16243</v>
      </c>
      <c r="C26327" s="6" t="s">
        <v>2549</v>
      </c>
    </row>
    <row r="26328">
      <c r="A26328" s="9">
        <f t="shared" si="1"/>
        <v>19057</v>
      </c>
      <c r="B26328" s="5" t="s">
        <v>16243</v>
      </c>
      <c r="C26328" s="6" t="s">
        <v>23628</v>
      </c>
    </row>
    <row r="26329">
      <c r="A26329" s="9">
        <f t="shared" si="1"/>
        <v>19058</v>
      </c>
      <c r="B26329" s="25" t="s">
        <v>26699</v>
      </c>
      <c r="C26329" s="26" t="s">
        <v>23808</v>
      </c>
    </row>
    <row r="26330">
      <c r="A26330" s="9">
        <f t="shared" si="1"/>
        <v>19059</v>
      </c>
      <c r="B26330" s="25" t="s">
        <v>26700</v>
      </c>
      <c r="C26330" s="26" t="s">
        <v>23808</v>
      </c>
    </row>
    <row r="26331">
      <c r="A26331" s="9">
        <f t="shared" si="1"/>
        <v>19060</v>
      </c>
      <c r="B26331" s="5" t="s">
        <v>16244</v>
      </c>
      <c r="C26331" s="6" t="s">
        <v>1458</v>
      </c>
    </row>
    <row r="26332">
      <c r="A26332" s="9">
        <f t="shared" si="1"/>
        <v>19060</v>
      </c>
      <c r="B26332" s="5" t="s">
        <v>16244</v>
      </c>
      <c r="C26332" s="6" t="s">
        <v>23628</v>
      </c>
    </row>
    <row r="26333">
      <c r="A26333" s="9">
        <f t="shared" si="1"/>
        <v>19061</v>
      </c>
      <c r="B26333" s="8" t="s">
        <v>16245</v>
      </c>
      <c r="C26333" s="9" t="s">
        <v>1776</v>
      </c>
    </row>
    <row r="26334">
      <c r="A26334" s="9">
        <f t="shared" si="1"/>
        <v>19062</v>
      </c>
      <c r="B26334" s="25" t="s">
        <v>26701</v>
      </c>
      <c r="C26334" s="26" t="s">
        <v>23808</v>
      </c>
    </row>
    <row r="26335">
      <c r="A26335" s="9">
        <f t="shared" si="1"/>
        <v>19063</v>
      </c>
      <c r="B26335" s="8" t="s">
        <v>16246</v>
      </c>
      <c r="C26335" s="9" t="s">
        <v>1776</v>
      </c>
    </row>
    <row r="26336">
      <c r="A26336" s="9">
        <f t="shared" si="1"/>
        <v>19064</v>
      </c>
      <c r="B26336" s="8" t="s">
        <v>16247</v>
      </c>
      <c r="C26336" s="9" t="s">
        <v>1776</v>
      </c>
    </row>
    <row r="26337">
      <c r="A26337" s="9">
        <f t="shared" si="1"/>
        <v>19065</v>
      </c>
      <c r="B26337" s="5" t="s">
        <v>16248</v>
      </c>
      <c r="C26337" s="6" t="s">
        <v>758</v>
      </c>
    </row>
    <row r="26338">
      <c r="A26338" s="9">
        <f t="shared" si="1"/>
        <v>19066</v>
      </c>
      <c r="B26338" s="5" t="s">
        <v>16249</v>
      </c>
      <c r="C26338" s="6" t="s">
        <v>1007</v>
      </c>
    </row>
    <row r="26339">
      <c r="A26339" s="9">
        <f t="shared" si="1"/>
        <v>19067</v>
      </c>
      <c r="B26339" s="25" t="s">
        <v>26702</v>
      </c>
      <c r="C26339" s="26" t="s">
        <v>23817</v>
      </c>
    </row>
    <row r="26340">
      <c r="A26340" s="9">
        <f t="shared" si="1"/>
        <v>19068</v>
      </c>
      <c r="B26340" s="25" t="s">
        <v>26703</v>
      </c>
      <c r="C26340" s="26" t="s">
        <v>23812</v>
      </c>
    </row>
    <row r="26341">
      <c r="A26341" s="9">
        <f t="shared" si="1"/>
        <v>19069</v>
      </c>
      <c r="B26341" s="25" t="s">
        <v>26704</v>
      </c>
      <c r="C26341" s="26" t="s">
        <v>23812</v>
      </c>
    </row>
    <row r="26342">
      <c r="A26342" s="9">
        <f t="shared" si="1"/>
        <v>19070</v>
      </c>
      <c r="B26342" s="8" t="s">
        <v>16250</v>
      </c>
      <c r="C26342" s="9" t="s">
        <v>372</v>
      </c>
    </row>
    <row r="26343">
      <c r="A26343" s="9">
        <f t="shared" si="1"/>
        <v>19071</v>
      </c>
      <c r="B26343" s="8" t="s">
        <v>16251</v>
      </c>
      <c r="C26343" s="9" t="s">
        <v>372</v>
      </c>
    </row>
    <row r="26344">
      <c r="A26344" s="9">
        <f t="shared" si="1"/>
        <v>19072</v>
      </c>
      <c r="B26344" s="5" t="s">
        <v>16252</v>
      </c>
      <c r="C26344" s="6" t="s">
        <v>538</v>
      </c>
    </row>
    <row r="26345">
      <c r="A26345" s="9">
        <f t="shared" si="1"/>
        <v>19072</v>
      </c>
      <c r="B26345" s="5" t="s">
        <v>16252</v>
      </c>
      <c r="C26345" s="6" t="s">
        <v>23628</v>
      </c>
    </row>
    <row r="26346">
      <c r="A26346" s="9">
        <f t="shared" si="1"/>
        <v>19073</v>
      </c>
      <c r="B26346" s="5" t="s">
        <v>16253</v>
      </c>
      <c r="C26346" s="6" t="s">
        <v>1458</v>
      </c>
    </row>
    <row r="26347">
      <c r="A26347" s="9">
        <f t="shared" si="1"/>
        <v>19073</v>
      </c>
      <c r="B26347" s="5" t="s">
        <v>16253</v>
      </c>
      <c r="C26347" s="6" t="s">
        <v>23628</v>
      </c>
    </row>
    <row r="26348">
      <c r="A26348" s="9">
        <f t="shared" si="1"/>
        <v>19074</v>
      </c>
      <c r="B26348" s="5" t="s">
        <v>16254</v>
      </c>
      <c r="C26348" s="6" t="s">
        <v>1223</v>
      </c>
    </row>
    <row r="26349">
      <c r="A26349" s="9">
        <f t="shared" si="1"/>
        <v>19075</v>
      </c>
      <c r="B26349" s="5" t="s">
        <v>16255</v>
      </c>
      <c r="C26349" s="6" t="s">
        <v>612</v>
      </c>
    </row>
    <row r="26350">
      <c r="A26350" s="9">
        <f t="shared" si="1"/>
        <v>19076</v>
      </c>
      <c r="B26350" s="25" t="s">
        <v>26705</v>
      </c>
      <c r="C26350" s="26" t="s">
        <v>23817</v>
      </c>
    </row>
    <row r="26351">
      <c r="A26351" s="9">
        <f t="shared" si="1"/>
        <v>19077</v>
      </c>
      <c r="B26351" s="25" t="s">
        <v>26706</v>
      </c>
      <c r="C26351" s="26" t="s">
        <v>23812</v>
      </c>
    </row>
    <row r="26352">
      <c r="A26352" s="9">
        <f t="shared" si="1"/>
        <v>19078</v>
      </c>
      <c r="B26352" s="25" t="s">
        <v>26707</v>
      </c>
      <c r="C26352" s="26" t="s">
        <v>23817</v>
      </c>
    </row>
    <row r="26353">
      <c r="A26353" s="9">
        <f t="shared" si="1"/>
        <v>19079</v>
      </c>
      <c r="B26353" s="5" t="s">
        <v>16256</v>
      </c>
      <c r="C26353" s="6" t="s">
        <v>467</v>
      </c>
    </row>
    <row r="26354">
      <c r="A26354" s="9">
        <f t="shared" si="1"/>
        <v>19079</v>
      </c>
      <c r="B26354" s="5" t="s">
        <v>16256</v>
      </c>
      <c r="C26354" s="6" t="s">
        <v>23628</v>
      </c>
    </row>
    <row r="26355">
      <c r="A26355" s="9">
        <f t="shared" si="1"/>
        <v>19080</v>
      </c>
      <c r="B26355" s="5" t="s">
        <v>16257</v>
      </c>
      <c r="C26355" s="6" t="s">
        <v>467</v>
      </c>
    </row>
    <row r="26356">
      <c r="A26356" s="9">
        <f t="shared" si="1"/>
        <v>19080</v>
      </c>
      <c r="B26356" s="5" t="s">
        <v>16257</v>
      </c>
      <c r="C26356" s="6" t="s">
        <v>23628</v>
      </c>
    </row>
    <row r="26357">
      <c r="A26357" s="9">
        <f t="shared" si="1"/>
        <v>19081</v>
      </c>
      <c r="B26357" s="5" t="s">
        <v>16258</v>
      </c>
      <c r="C26357" s="6" t="s">
        <v>467</v>
      </c>
    </row>
    <row r="26358">
      <c r="A26358" s="9">
        <f t="shared" si="1"/>
        <v>19081</v>
      </c>
      <c r="B26358" s="5" t="s">
        <v>16258</v>
      </c>
      <c r="C26358" s="6" t="s">
        <v>23628</v>
      </c>
    </row>
    <row r="26359">
      <c r="A26359" s="9">
        <f t="shared" si="1"/>
        <v>19082</v>
      </c>
      <c r="B26359" s="5" t="s">
        <v>16259</v>
      </c>
      <c r="C26359" s="6" t="s">
        <v>538</v>
      </c>
    </row>
    <row r="26360">
      <c r="A26360" s="9">
        <f t="shared" si="1"/>
        <v>19082</v>
      </c>
      <c r="B26360" s="5" t="s">
        <v>16259</v>
      </c>
      <c r="C26360" s="6" t="s">
        <v>23628</v>
      </c>
    </row>
    <row r="26361">
      <c r="A26361" s="9">
        <f t="shared" si="1"/>
        <v>19083</v>
      </c>
      <c r="B26361" s="8" t="s">
        <v>16260</v>
      </c>
      <c r="C26361" s="9" t="s">
        <v>722</v>
      </c>
    </row>
    <row r="26362">
      <c r="A26362" s="9">
        <f t="shared" si="1"/>
        <v>19084</v>
      </c>
      <c r="B26362" s="8" t="s">
        <v>16261</v>
      </c>
      <c r="C26362" s="9" t="s">
        <v>1169</v>
      </c>
    </row>
    <row r="26363">
      <c r="A26363" s="9">
        <f t="shared" si="1"/>
        <v>19085</v>
      </c>
      <c r="B26363" s="8" t="s">
        <v>16262</v>
      </c>
      <c r="C26363" s="9" t="s">
        <v>1042</v>
      </c>
    </row>
    <row r="26364">
      <c r="A26364" s="9">
        <f t="shared" si="1"/>
        <v>19086</v>
      </c>
      <c r="B26364" s="8" t="s">
        <v>16263</v>
      </c>
      <c r="C26364" s="9" t="s">
        <v>188</v>
      </c>
    </row>
    <row r="26365">
      <c r="A26365" s="9">
        <f t="shared" si="1"/>
        <v>19087</v>
      </c>
      <c r="B26365" s="5" t="s">
        <v>16264</v>
      </c>
      <c r="C26365" s="6" t="s">
        <v>393</v>
      </c>
    </row>
    <row r="26366">
      <c r="A26366" s="9">
        <f t="shared" si="1"/>
        <v>19088</v>
      </c>
      <c r="B26366" s="8" t="s">
        <v>16265</v>
      </c>
      <c r="C26366" s="9" t="s">
        <v>399</v>
      </c>
    </row>
    <row r="26367">
      <c r="A26367" s="9">
        <f t="shared" si="1"/>
        <v>19088</v>
      </c>
      <c r="B26367" s="8" t="s">
        <v>16265</v>
      </c>
      <c r="C26367" s="9" t="s">
        <v>40</v>
      </c>
    </row>
    <row r="26368">
      <c r="A26368" s="9">
        <f t="shared" si="1"/>
        <v>19089</v>
      </c>
      <c r="B26368" s="25" t="s">
        <v>26708</v>
      </c>
      <c r="C26368" s="26" t="s">
        <v>941</v>
      </c>
    </row>
    <row r="26369">
      <c r="A26369" s="9">
        <f t="shared" si="1"/>
        <v>19089</v>
      </c>
      <c r="B26369" s="25" t="s">
        <v>26708</v>
      </c>
      <c r="C26369" s="6" t="s">
        <v>23672</v>
      </c>
    </row>
    <row r="26370">
      <c r="A26370" s="9">
        <f t="shared" si="1"/>
        <v>19090</v>
      </c>
      <c r="B26370" s="25" t="s">
        <v>26709</v>
      </c>
      <c r="C26370" s="26" t="s">
        <v>941</v>
      </c>
    </row>
    <row r="26371">
      <c r="A26371" s="9">
        <f t="shared" si="1"/>
        <v>19090</v>
      </c>
      <c r="B26371" s="25" t="s">
        <v>26709</v>
      </c>
      <c r="C26371" s="6" t="s">
        <v>23672</v>
      </c>
    </row>
    <row r="26372">
      <c r="A26372" s="9">
        <f t="shared" si="1"/>
        <v>19091</v>
      </c>
      <c r="B26372" s="25" t="s">
        <v>26710</v>
      </c>
      <c r="C26372" s="26" t="s">
        <v>941</v>
      </c>
    </row>
    <row r="26373">
      <c r="A26373" s="9">
        <f t="shared" si="1"/>
        <v>19091</v>
      </c>
      <c r="B26373" s="25" t="s">
        <v>26710</v>
      </c>
      <c r="C26373" s="6" t="s">
        <v>23672</v>
      </c>
    </row>
    <row r="26374">
      <c r="A26374" s="9">
        <f t="shared" si="1"/>
        <v>19092</v>
      </c>
      <c r="B26374" s="25" t="s">
        <v>26711</v>
      </c>
      <c r="C26374" s="26" t="s">
        <v>941</v>
      </c>
    </row>
    <row r="26375">
      <c r="A26375" s="9">
        <f t="shared" si="1"/>
        <v>19092</v>
      </c>
      <c r="B26375" s="25" t="s">
        <v>26711</v>
      </c>
      <c r="C26375" s="6" t="s">
        <v>23672</v>
      </c>
    </row>
    <row r="26376">
      <c r="A26376" s="9">
        <f t="shared" si="1"/>
        <v>19093</v>
      </c>
      <c r="B26376" s="25" t="s">
        <v>26712</v>
      </c>
      <c r="C26376" s="26" t="s">
        <v>23812</v>
      </c>
    </row>
    <row r="26377">
      <c r="A26377" s="9">
        <f t="shared" si="1"/>
        <v>19094</v>
      </c>
      <c r="B26377" s="8" t="s">
        <v>16266</v>
      </c>
      <c r="C26377" s="9" t="s">
        <v>72</v>
      </c>
    </row>
    <row r="26378">
      <c r="A26378" s="9">
        <f t="shared" si="1"/>
        <v>19095</v>
      </c>
      <c r="B26378" s="8" t="s">
        <v>16267</v>
      </c>
      <c r="C26378" s="9" t="s">
        <v>72</v>
      </c>
    </row>
    <row r="26379">
      <c r="A26379" s="9">
        <f t="shared" si="1"/>
        <v>19096</v>
      </c>
      <c r="B26379" s="8" t="s">
        <v>16268</v>
      </c>
      <c r="C26379" s="9" t="s">
        <v>893</v>
      </c>
    </row>
    <row r="26380">
      <c r="A26380" s="9">
        <f t="shared" si="1"/>
        <v>19097</v>
      </c>
      <c r="B26380" s="8" t="s">
        <v>16269</v>
      </c>
      <c r="C26380" s="9" t="s">
        <v>372</v>
      </c>
    </row>
    <row r="26381">
      <c r="A26381" s="9">
        <f t="shared" si="1"/>
        <v>19098</v>
      </c>
      <c r="B26381" s="8" t="s">
        <v>16270</v>
      </c>
      <c r="C26381" s="9" t="s">
        <v>1169</v>
      </c>
    </row>
    <row r="26382">
      <c r="A26382" s="9">
        <f t="shared" si="1"/>
        <v>19099</v>
      </c>
      <c r="B26382" s="8" t="s">
        <v>16271</v>
      </c>
      <c r="C26382" s="9" t="s">
        <v>1169</v>
      </c>
    </row>
    <row r="26383">
      <c r="A26383" s="9">
        <f t="shared" si="1"/>
        <v>19100</v>
      </c>
      <c r="B26383" s="8" t="s">
        <v>16272</v>
      </c>
      <c r="C26383" s="9" t="s">
        <v>1169</v>
      </c>
    </row>
    <row r="26384">
      <c r="A26384" s="9">
        <f t="shared" si="1"/>
        <v>19101</v>
      </c>
      <c r="B26384" s="8" t="s">
        <v>16273</v>
      </c>
      <c r="C26384" s="9" t="s">
        <v>1169</v>
      </c>
    </row>
    <row r="26385">
      <c r="A26385" s="9">
        <f t="shared" si="1"/>
        <v>19102</v>
      </c>
      <c r="B26385" s="5" t="s">
        <v>16274</v>
      </c>
      <c r="C26385" s="6" t="s">
        <v>20</v>
      </c>
    </row>
    <row r="26386">
      <c r="A26386" s="9">
        <f t="shared" si="1"/>
        <v>19103</v>
      </c>
      <c r="B26386" s="25" t="s">
        <v>26713</v>
      </c>
      <c r="C26386" s="26" t="s">
        <v>4721</v>
      </c>
    </row>
    <row r="26387">
      <c r="A26387" s="9">
        <f t="shared" si="1"/>
        <v>19104</v>
      </c>
      <c r="B26387" s="25" t="s">
        <v>26714</v>
      </c>
      <c r="C26387" s="26" t="s">
        <v>23812</v>
      </c>
    </row>
    <row r="26388">
      <c r="A26388" s="9">
        <f t="shared" si="1"/>
        <v>19105</v>
      </c>
      <c r="B26388" s="5" t="s">
        <v>16275</v>
      </c>
      <c r="C26388" s="6" t="s">
        <v>1248</v>
      </c>
    </row>
    <row r="26389">
      <c r="A26389" s="9">
        <f t="shared" si="1"/>
        <v>19106</v>
      </c>
      <c r="B26389" s="5" t="s">
        <v>16276</v>
      </c>
      <c r="C26389" s="6" t="s">
        <v>1248</v>
      </c>
    </row>
    <row r="26390">
      <c r="A26390" s="9">
        <f t="shared" si="1"/>
        <v>19107</v>
      </c>
      <c r="B26390" s="5" t="s">
        <v>16277</v>
      </c>
      <c r="C26390" s="6" t="s">
        <v>1248</v>
      </c>
    </row>
    <row r="26391">
      <c r="A26391" s="9">
        <f t="shared" si="1"/>
        <v>19108</v>
      </c>
      <c r="B26391" s="5" t="s">
        <v>16278</v>
      </c>
      <c r="C26391" s="6" t="s">
        <v>328</v>
      </c>
    </row>
    <row r="26392">
      <c r="A26392" s="9">
        <f t="shared" si="1"/>
        <v>19108</v>
      </c>
      <c r="B26392" s="5" t="s">
        <v>16278</v>
      </c>
      <c r="C26392" s="6" t="s">
        <v>23637</v>
      </c>
    </row>
    <row r="26393">
      <c r="A26393" s="9">
        <f t="shared" si="1"/>
        <v>19109</v>
      </c>
      <c r="B26393" s="5" t="s">
        <v>16279</v>
      </c>
      <c r="C26393" s="6" t="s">
        <v>74</v>
      </c>
    </row>
    <row r="26394">
      <c r="A26394" s="9">
        <f t="shared" si="1"/>
        <v>19110</v>
      </c>
      <c r="B26394" s="25" t="s">
        <v>26715</v>
      </c>
      <c r="C26394" s="26" t="s">
        <v>23817</v>
      </c>
    </row>
    <row r="26395">
      <c r="A26395" s="9">
        <f t="shared" si="1"/>
        <v>19111</v>
      </c>
      <c r="B26395" s="25" t="s">
        <v>26716</v>
      </c>
      <c r="C26395" s="26" t="s">
        <v>23808</v>
      </c>
    </row>
    <row r="26396">
      <c r="A26396" s="9">
        <f t="shared" si="1"/>
        <v>19112</v>
      </c>
      <c r="B26396" s="25" t="s">
        <v>26717</v>
      </c>
      <c r="C26396" s="26" t="s">
        <v>23808</v>
      </c>
    </row>
    <row r="26397">
      <c r="A26397" s="9">
        <f t="shared" si="1"/>
        <v>19113</v>
      </c>
      <c r="B26397" s="8" t="s">
        <v>16280</v>
      </c>
      <c r="C26397" s="9" t="s">
        <v>1776</v>
      </c>
    </row>
    <row r="26398">
      <c r="A26398" s="9">
        <f t="shared" si="1"/>
        <v>19114</v>
      </c>
      <c r="B26398" s="8" t="s">
        <v>16281</v>
      </c>
      <c r="C26398" s="9" t="s">
        <v>1776</v>
      </c>
    </row>
    <row r="26399">
      <c r="A26399" s="9">
        <f t="shared" si="1"/>
        <v>19115</v>
      </c>
      <c r="B26399" s="25" t="s">
        <v>26718</v>
      </c>
      <c r="C26399" s="26" t="s">
        <v>23808</v>
      </c>
    </row>
    <row r="26400">
      <c r="A26400" s="9">
        <f t="shared" si="1"/>
        <v>19116</v>
      </c>
      <c r="B26400" s="8" t="s">
        <v>16282</v>
      </c>
      <c r="C26400" s="9" t="s">
        <v>1776</v>
      </c>
    </row>
    <row r="26401">
      <c r="A26401" s="9">
        <f t="shared" si="1"/>
        <v>19117</v>
      </c>
      <c r="B26401" s="8" t="s">
        <v>16283</v>
      </c>
      <c r="C26401" s="9" t="s">
        <v>1776</v>
      </c>
    </row>
    <row r="26402">
      <c r="A26402" s="9">
        <f t="shared" si="1"/>
        <v>19118</v>
      </c>
      <c r="B26402" s="8" t="s">
        <v>16284</v>
      </c>
      <c r="C26402" s="9" t="s">
        <v>1776</v>
      </c>
    </row>
    <row r="26403">
      <c r="A26403" s="9">
        <f t="shared" si="1"/>
        <v>19119</v>
      </c>
      <c r="B26403" s="5" t="s">
        <v>16285</v>
      </c>
      <c r="C26403" s="6" t="s">
        <v>69</v>
      </c>
    </row>
    <row r="26404">
      <c r="A26404" s="9">
        <f t="shared" si="1"/>
        <v>19119</v>
      </c>
      <c r="B26404" s="5" t="s">
        <v>16285</v>
      </c>
      <c r="C26404" s="6" t="s">
        <v>23628</v>
      </c>
    </row>
    <row r="26405">
      <c r="A26405" s="9">
        <f t="shared" si="1"/>
        <v>19120</v>
      </c>
      <c r="B26405" s="8" t="s">
        <v>16286</v>
      </c>
      <c r="C26405" s="9" t="s">
        <v>60</v>
      </c>
    </row>
    <row r="26406">
      <c r="A26406" s="9">
        <f t="shared" si="1"/>
        <v>19121</v>
      </c>
      <c r="B26406" s="8" t="s">
        <v>16287</v>
      </c>
      <c r="C26406" s="9" t="s">
        <v>372</v>
      </c>
    </row>
    <row r="26407">
      <c r="A26407" s="9">
        <f t="shared" si="1"/>
        <v>19122</v>
      </c>
      <c r="B26407" s="5" t="s">
        <v>16288</v>
      </c>
      <c r="C26407" s="6" t="s">
        <v>1856</v>
      </c>
    </row>
    <row r="26408">
      <c r="A26408" s="9">
        <f t="shared" si="1"/>
        <v>19123</v>
      </c>
      <c r="B26408" s="5" t="s">
        <v>16289</v>
      </c>
      <c r="C26408" s="6" t="s">
        <v>32</v>
      </c>
    </row>
    <row r="26409">
      <c r="A26409" s="9">
        <f t="shared" si="1"/>
        <v>19124</v>
      </c>
      <c r="B26409" s="40" t="s">
        <v>16290</v>
      </c>
      <c r="C26409" s="40" t="s">
        <v>3126</v>
      </c>
    </row>
    <row r="26410">
      <c r="A26410" s="9">
        <f t="shared" si="1"/>
        <v>19124</v>
      </c>
      <c r="B26410" s="40" t="s">
        <v>16290</v>
      </c>
      <c r="C26410" s="28" t="s">
        <v>1262</v>
      </c>
    </row>
    <row r="26411">
      <c r="A26411" s="9">
        <f t="shared" si="1"/>
        <v>19125</v>
      </c>
      <c r="B26411" s="25" t="s">
        <v>26719</v>
      </c>
      <c r="C26411" s="26" t="s">
        <v>4721</v>
      </c>
    </row>
    <row r="26412">
      <c r="A26412" s="9">
        <f t="shared" si="1"/>
        <v>19126</v>
      </c>
      <c r="B26412" s="5" t="s">
        <v>16291</v>
      </c>
      <c r="C26412" s="6" t="s">
        <v>1260</v>
      </c>
    </row>
    <row r="26413">
      <c r="A26413" s="9">
        <f t="shared" si="1"/>
        <v>19127</v>
      </c>
      <c r="B26413" s="5" t="s">
        <v>16292</v>
      </c>
      <c r="C26413" s="6" t="s">
        <v>1260</v>
      </c>
    </row>
    <row r="26414">
      <c r="A26414" s="9">
        <f t="shared" si="1"/>
        <v>19128</v>
      </c>
      <c r="B26414" s="8" t="s">
        <v>16293</v>
      </c>
      <c r="C26414" s="9" t="s">
        <v>547</v>
      </c>
    </row>
    <row r="26415">
      <c r="A26415" s="9">
        <f t="shared" si="1"/>
        <v>19129</v>
      </c>
      <c r="B26415" s="8" t="s">
        <v>16294</v>
      </c>
      <c r="C26415" s="9" t="s">
        <v>530</v>
      </c>
    </row>
    <row r="26416">
      <c r="A26416" s="9">
        <f t="shared" si="1"/>
        <v>19130</v>
      </c>
      <c r="B26416" s="25" t="s">
        <v>26720</v>
      </c>
      <c r="C26416" s="26" t="s">
        <v>11797</v>
      </c>
    </row>
    <row r="26417">
      <c r="A26417" s="9">
        <f t="shared" si="1"/>
        <v>19131</v>
      </c>
      <c r="B26417" s="5" t="s">
        <v>16295</v>
      </c>
      <c r="C26417" s="6" t="s">
        <v>1279</v>
      </c>
    </row>
    <row r="26418">
      <c r="A26418" s="9">
        <f t="shared" si="1"/>
        <v>19132</v>
      </c>
      <c r="B26418" s="5" t="s">
        <v>16296</v>
      </c>
      <c r="C26418" s="6" t="s">
        <v>939</v>
      </c>
    </row>
    <row r="26419">
      <c r="A26419" s="9">
        <f t="shared" si="1"/>
        <v>19132</v>
      </c>
      <c r="B26419" s="5" t="s">
        <v>16296</v>
      </c>
      <c r="C26419" s="6" t="s">
        <v>23628</v>
      </c>
    </row>
    <row r="26420">
      <c r="A26420" s="9">
        <f t="shared" si="1"/>
        <v>19133</v>
      </c>
      <c r="B26420" s="8" t="s">
        <v>16297</v>
      </c>
      <c r="C26420" s="9" t="s">
        <v>372</v>
      </c>
    </row>
    <row r="26421">
      <c r="A26421" s="9">
        <f t="shared" si="1"/>
        <v>19134</v>
      </c>
      <c r="B26421" s="8" t="s">
        <v>16298</v>
      </c>
      <c r="C26421" s="9" t="s">
        <v>188</v>
      </c>
    </row>
    <row r="26422">
      <c r="A26422" s="9">
        <f t="shared" si="1"/>
        <v>19135</v>
      </c>
      <c r="B26422" s="8" t="s">
        <v>16299</v>
      </c>
      <c r="C26422" s="9" t="s">
        <v>547</v>
      </c>
    </row>
    <row r="26423">
      <c r="A26423" s="9">
        <f t="shared" si="1"/>
        <v>19136</v>
      </c>
      <c r="B26423" s="5" t="s">
        <v>16300</v>
      </c>
      <c r="C26423" s="6" t="s">
        <v>80</v>
      </c>
    </row>
    <row r="26424">
      <c r="A26424" s="9">
        <f t="shared" si="1"/>
        <v>19137</v>
      </c>
      <c r="B26424" s="8" t="s">
        <v>16301</v>
      </c>
      <c r="C26424" s="9" t="s">
        <v>42</v>
      </c>
    </row>
    <row r="26425">
      <c r="A26425" s="9">
        <f t="shared" si="1"/>
        <v>19138</v>
      </c>
      <c r="B26425" s="8" t="s">
        <v>16302</v>
      </c>
      <c r="C26425" s="9" t="s">
        <v>8</v>
      </c>
    </row>
    <row r="26426">
      <c r="A26426" s="9">
        <f t="shared" si="1"/>
        <v>19139</v>
      </c>
      <c r="B26426" s="5" t="s">
        <v>16303</v>
      </c>
      <c r="C26426" s="6" t="s">
        <v>346</v>
      </c>
    </row>
    <row r="26427">
      <c r="A26427" s="9">
        <f t="shared" si="1"/>
        <v>19139</v>
      </c>
      <c r="B26427" s="5" t="s">
        <v>16303</v>
      </c>
      <c r="C26427" s="6" t="s">
        <v>23628</v>
      </c>
    </row>
    <row r="26428">
      <c r="A26428" s="9">
        <f t="shared" si="1"/>
        <v>19140</v>
      </c>
      <c r="B26428" s="5" t="s">
        <v>16304</v>
      </c>
      <c r="C26428" s="6" t="s">
        <v>1262</v>
      </c>
    </row>
    <row r="26429">
      <c r="A26429" s="9">
        <f t="shared" si="1"/>
        <v>19141</v>
      </c>
      <c r="B26429" s="8" t="s">
        <v>16305</v>
      </c>
      <c r="C26429" s="9" t="s">
        <v>64</v>
      </c>
    </row>
    <row r="26430">
      <c r="A26430" s="9">
        <f t="shared" si="1"/>
        <v>19141</v>
      </c>
      <c r="B26430" s="8" t="s">
        <v>16305</v>
      </c>
      <c r="C26430" s="6" t="s">
        <v>1012</v>
      </c>
    </row>
    <row r="26431">
      <c r="A26431" s="9">
        <f t="shared" si="1"/>
        <v>19142</v>
      </c>
      <c r="B26431" s="31" t="s">
        <v>26721</v>
      </c>
      <c r="C26431" s="26" t="s">
        <v>23639</v>
      </c>
    </row>
    <row r="26432">
      <c r="A26432" s="9">
        <f t="shared" si="1"/>
        <v>19143</v>
      </c>
      <c r="B26432" s="5" t="s">
        <v>16306</v>
      </c>
      <c r="C26432" s="6" t="s">
        <v>612</v>
      </c>
    </row>
    <row r="26433">
      <c r="A26433" s="9">
        <f t="shared" si="1"/>
        <v>19144</v>
      </c>
      <c r="B26433" s="8" t="s">
        <v>16307</v>
      </c>
      <c r="C26433" s="9" t="s">
        <v>547</v>
      </c>
    </row>
    <row r="26434">
      <c r="A26434" s="9">
        <f t="shared" si="1"/>
        <v>19145</v>
      </c>
      <c r="B26434" s="5" t="s">
        <v>16308</v>
      </c>
      <c r="C26434" s="6" t="s">
        <v>32</v>
      </c>
    </row>
    <row r="26435">
      <c r="A26435" s="9">
        <f t="shared" si="1"/>
        <v>19146</v>
      </c>
      <c r="B26435" s="5" t="s">
        <v>16309</v>
      </c>
      <c r="C26435" s="6" t="s">
        <v>1290</v>
      </c>
    </row>
    <row r="26436">
      <c r="A26436" s="9">
        <f t="shared" si="1"/>
        <v>19147</v>
      </c>
      <c r="B26436" s="5" t="s">
        <v>16310</v>
      </c>
      <c r="C26436" s="6" t="s">
        <v>1378</v>
      </c>
    </row>
    <row r="26437">
      <c r="A26437" s="9">
        <f t="shared" si="1"/>
        <v>19148</v>
      </c>
      <c r="B26437" s="5" t="s">
        <v>16311</v>
      </c>
      <c r="C26437" s="6" t="s">
        <v>1371</v>
      </c>
    </row>
    <row r="26438">
      <c r="A26438" s="9">
        <f t="shared" si="1"/>
        <v>19148</v>
      </c>
      <c r="B26438" s="5" t="s">
        <v>16311</v>
      </c>
      <c r="C26438" s="6" t="s">
        <v>1221</v>
      </c>
    </row>
    <row r="26439">
      <c r="A26439" s="9">
        <f t="shared" si="1"/>
        <v>19149</v>
      </c>
      <c r="B26439" s="5" t="s">
        <v>16312</v>
      </c>
      <c r="C26439" s="6" t="s">
        <v>1369</v>
      </c>
    </row>
    <row r="26440">
      <c r="A26440" s="9">
        <f t="shared" si="1"/>
        <v>19150</v>
      </c>
      <c r="B26440" s="40" t="s">
        <v>16313</v>
      </c>
      <c r="C26440" s="40" t="s">
        <v>3126</v>
      </c>
    </row>
    <row r="26441">
      <c r="A26441" s="9">
        <f t="shared" si="1"/>
        <v>19150</v>
      </c>
      <c r="B26441" s="40" t="s">
        <v>16313</v>
      </c>
      <c r="C26441" s="28" t="s">
        <v>1262</v>
      </c>
    </row>
    <row r="26442">
      <c r="A26442" s="9">
        <f t="shared" si="1"/>
        <v>19151</v>
      </c>
      <c r="B26442" s="5" t="s">
        <v>16314</v>
      </c>
      <c r="C26442" s="6" t="s">
        <v>1267</v>
      </c>
    </row>
    <row r="26443">
      <c r="A26443" s="9">
        <f t="shared" si="1"/>
        <v>19152</v>
      </c>
      <c r="B26443" s="8" t="s">
        <v>16315</v>
      </c>
      <c r="C26443" s="9" t="s">
        <v>76</v>
      </c>
    </row>
    <row r="26444">
      <c r="A26444" s="9">
        <f t="shared" si="1"/>
        <v>19152</v>
      </c>
      <c r="B26444" s="8" t="s">
        <v>16315</v>
      </c>
      <c r="C26444" s="9" t="s">
        <v>547</v>
      </c>
    </row>
    <row r="26445">
      <c r="A26445" s="9">
        <f t="shared" si="1"/>
        <v>19153</v>
      </c>
      <c r="B26445" s="5" t="s">
        <v>16316</v>
      </c>
      <c r="C26445" s="6" t="s">
        <v>32</v>
      </c>
    </row>
    <row r="26446">
      <c r="A26446" s="9">
        <f t="shared" si="1"/>
        <v>19154</v>
      </c>
      <c r="B26446" s="5" t="s">
        <v>16317</v>
      </c>
      <c r="C26446" s="6" t="s">
        <v>1371</v>
      </c>
    </row>
    <row r="26447">
      <c r="A26447" s="9">
        <f t="shared" si="1"/>
        <v>19155</v>
      </c>
      <c r="B26447" s="40" t="s">
        <v>16318</v>
      </c>
      <c r="C26447" s="40" t="s">
        <v>3126</v>
      </c>
    </row>
    <row r="26448">
      <c r="A26448" s="9">
        <f t="shared" si="1"/>
        <v>19155</v>
      </c>
      <c r="B26448" s="40" t="s">
        <v>16318</v>
      </c>
      <c r="C26448" s="28" t="s">
        <v>1262</v>
      </c>
    </row>
    <row r="26449">
      <c r="A26449" s="9">
        <f t="shared" si="1"/>
        <v>19156</v>
      </c>
      <c r="B26449" s="5" t="s">
        <v>16319</v>
      </c>
      <c r="C26449" s="6" t="s">
        <v>1290</v>
      </c>
    </row>
    <row r="26450">
      <c r="A26450" s="9">
        <f t="shared" si="1"/>
        <v>19156</v>
      </c>
      <c r="B26450" s="5" t="s">
        <v>16319</v>
      </c>
      <c r="C26450" s="6" t="s">
        <v>1620</v>
      </c>
    </row>
    <row r="26451">
      <c r="A26451" s="9">
        <f t="shared" si="1"/>
        <v>19157</v>
      </c>
      <c r="B26451" s="5" t="s">
        <v>16320</v>
      </c>
      <c r="C26451" s="6" t="s">
        <v>989</v>
      </c>
    </row>
    <row r="26452">
      <c r="A26452" s="9">
        <f t="shared" si="1"/>
        <v>19158</v>
      </c>
      <c r="B26452" s="5" t="s">
        <v>16321</v>
      </c>
      <c r="C26452" s="6" t="s">
        <v>1369</v>
      </c>
    </row>
    <row r="26453">
      <c r="A26453" s="9">
        <f t="shared" si="1"/>
        <v>19159</v>
      </c>
      <c r="B26453" s="8" t="s">
        <v>16322</v>
      </c>
      <c r="C26453" s="9" t="s">
        <v>893</v>
      </c>
    </row>
    <row r="26454">
      <c r="A26454" s="9">
        <f t="shared" si="1"/>
        <v>19160</v>
      </c>
      <c r="B26454" s="5" t="s">
        <v>16323</v>
      </c>
      <c r="C26454" s="6" t="s">
        <v>86</v>
      </c>
    </row>
    <row r="26455">
      <c r="A26455" s="9">
        <f t="shared" si="1"/>
        <v>19161</v>
      </c>
      <c r="B26455" s="5" t="s">
        <v>16324</v>
      </c>
      <c r="C26455" s="6" t="s">
        <v>989</v>
      </c>
    </row>
    <row r="26456">
      <c r="A26456" s="9">
        <f t="shared" si="1"/>
        <v>19162</v>
      </c>
      <c r="B26456" s="25" t="s">
        <v>26722</v>
      </c>
      <c r="C26456" s="26" t="s">
        <v>941</v>
      </c>
    </row>
    <row r="26457">
      <c r="A26457" s="9">
        <f t="shared" si="1"/>
        <v>19162</v>
      </c>
      <c r="B26457" s="25" t="s">
        <v>26722</v>
      </c>
      <c r="C26457" s="6" t="s">
        <v>23672</v>
      </c>
    </row>
    <row r="26458">
      <c r="A26458" s="9">
        <f t="shared" si="1"/>
        <v>19163</v>
      </c>
      <c r="B26458" s="5" t="s">
        <v>16325</v>
      </c>
      <c r="C26458" s="6" t="s">
        <v>727</v>
      </c>
    </row>
    <row r="26459">
      <c r="A26459" s="9">
        <f t="shared" si="1"/>
        <v>19164</v>
      </c>
      <c r="B26459" s="5" t="s">
        <v>16326</v>
      </c>
      <c r="C26459" s="6" t="s">
        <v>621</v>
      </c>
    </row>
    <row r="26460">
      <c r="A26460" s="9">
        <f t="shared" si="1"/>
        <v>19165</v>
      </c>
      <c r="B26460" s="8" t="s">
        <v>16327</v>
      </c>
      <c r="C26460" s="9" t="s">
        <v>64</v>
      </c>
    </row>
    <row r="26461">
      <c r="A26461" s="9">
        <f t="shared" si="1"/>
        <v>19166</v>
      </c>
      <c r="B26461" s="8" t="s">
        <v>16328</v>
      </c>
      <c r="C26461" s="9" t="s">
        <v>121</v>
      </c>
    </row>
    <row r="26462">
      <c r="A26462" s="9">
        <f t="shared" si="1"/>
        <v>19167</v>
      </c>
      <c r="B26462" s="8" t="s">
        <v>16329</v>
      </c>
      <c r="C26462" s="9" t="s">
        <v>547</v>
      </c>
    </row>
    <row r="26463">
      <c r="A26463" s="9">
        <f t="shared" si="1"/>
        <v>19168</v>
      </c>
      <c r="B26463" s="5" t="s">
        <v>16330</v>
      </c>
      <c r="C26463" s="6" t="s">
        <v>356</v>
      </c>
    </row>
    <row r="26464">
      <c r="A26464" s="9">
        <f t="shared" si="1"/>
        <v>19168</v>
      </c>
      <c r="B26464" s="8" t="s">
        <v>16330</v>
      </c>
      <c r="C26464" s="6" t="s">
        <v>54</v>
      </c>
    </row>
    <row r="26465">
      <c r="A26465" s="9">
        <f t="shared" si="1"/>
        <v>19169</v>
      </c>
      <c r="B26465" s="8" t="s">
        <v>16331</v>
      </c>
      <c r="C26465" s="9" t="s">
        <v>40</v>
      </c>
    </row>
    <row r="26466">
      <c r="A26466" s="9">
        <f t="shared" si="1"/>
        <v>19170</v>
      </c>
      <c r="B26466" s="5" t="s">
        <v>16332</v>
      </c>
      <c r="C26466" s="6" t="s">
        <v>1040</v>
      </c>
    </row>
    <row r="26467">
      <c r="A26467" s="9">
        <f t="shared" si="1"/>
        <v>19171</v>
      </c>
      <c r="B26467" s="8" t="s">
        <v>16333</v>
      </c>
      <c r="C26467" s="6" t="s">
        <v>1012</v>
      </c>
    </row>
    <row r="26468">
      <c r="A26468" s="9">
        <f t="shared" si="1"/>
        <v>19172</v>
      </c>
      <c r="B26468" s="8" t="s">
        <v>16334</v>
      </c>
      <c r="C26468" s="6" t="s">
        <v>1012</v>
      </c>
    </row>
    <row r="26469">
      <c r="A26469" s="9">
        <f t="shared" si="1"/>
        <v>19173</v>
      </c>
      <c r="B26469" s="8" t="s">
        <v>16335</v>
      </c>
      <c r="C26469" s="9" t="s">
        <v>64</v>
      </c>
    </row>
    <row r="26470">
      <c r="A26470" s="9">
        <f t="shared" si="1"/>
        <v>19174</v>
      </c>
      <c r="B26470" s="16" t="s">
        <v>16336</v>
      </c>
      <c r="C26470" s="6" t="s">
        <v>1235</v>
      </c>
    </row>
    <row r="26471">
      <c r="A26471" s="9">
        <f t="shared" si="1"/>
        <v>19175</v>
      </c>
      <c r="B26471" s="8" t="s">
        <v>16337</v>
      </c>
      <c r="C26471" s="9" t="s">
        <v>399</v>
      </c>
    </row>
    <row r="26472">
      <c r="A26472" s="9">
        <f t="shared" si="1"/>
        <v>19176</v>
      </c>
      <c r="B26472" s="32" t="s">
        <v>26723</v>
      </c>
      <c r="C26472" s="26" t="s">
        <v>67</v>
      </c>
    </row>
    <row r="26473">
      <c r="A26473" s="9">
        <f t="shared" si="1"/>
        <v>19177</v>
      </c>
      <c r="B26473" s="30" t="s">
        <v>26724</v>
      </c>
      <c r="C26473" s="26" t="s">
        <v>23737</v>
      </c>
    </row>
    <row r="26474">
      <c r="A26474" s="9">
        <f t="shared" si="1"/>
        <v>19178</v>
      </c>
      <c r="B26474" s="8" t="s">
        <v>16339</v>
      </c>
      <c r="C26474" s="9" t="s">
        <v>60</v>
      </c>
    </row>
    <row r="26475">
      <c r="A26475" s="9">
        <f t="shared" si="1"/>
        <v>19179</v>
      </c>
      <c r="B26475" s="8" t="s">
        <v>16340</v>
      </c>
      <c r="C26475" s="6" t="s">
        <v>132</v>
      </c>
    </row>
    <row r="26476">
      <c r="A26476" s="9">
        <f t="shared" si="1"/>
        <v>19179</v>
      </c>
      <c r="B26476" s="8" t="s">
        <v>16340</v>
      </c>
      <c r="C26476" s="9" t="s">
        <v>60</v>
      </c>
    </row>
    <row r="26477">
      <c r="A26477" s="9">
        <f t="shared" si="1"/>
        <v>19179</v>
      </c>
      <c r="B26477" s="8" t="s">
        <v>16340</v>
      </c>
      <c r="C26477" s="6" t="s">
        <v>23637</v>
      </c>
    </row>
    <row r="26478">
      <c r="A26478" s="9">
        <f t="shared" si="1"/>
        <v>19180</v>
      </c>
      <c r="B26478" s="25" t="s">
        <v>26725</v>
      </c>
      <c r="C26478" s="26" t="s">
        <v>420</v>
      </c>
    </row>
    <row r="26479">
      <c r="A26479" s="9">
        <f t="shared" si="1"/>
        <v>19180</v>
      </c>
      <c r="B26479" s="25" t="s">
        <v>26725</v>
      </c>
      <c r="C26479" s="6" t="s">
        <v>23672</v>
      </c>
    </row>
    <row r="26480">
      <c r="A26480" s="9">
        <f t="shared" si="1"/>
        <v>19181</v>
      </c>
      <c r="B26480" s="25" t="s">
        <v>26726</v>
      </c>
      <c r="C26480" s="26" t="s">
        <v>4721</v>
      </c>
    </row>
    <row r="26481">
      <c r="A26481" s="9">
        <f t="shared" si="1"/>
        <v>19182</v>
      </c>
      <c r="B26481" s="8" t="s">
        <v>16341</v>
      </c>
      <c r="C26481" s="9" t="s">
        <v>60</v>
      </c>
    </row>
    <row r="26482">
      <c r="A26482" s="9">
        <f t="shared" si="1"/>
        <v>19182</v>
      </c>
      <c r="B26482" s="8" t="s">
        <v>16341</v>
      </c>
      <c r="C26482" s="9" t="s">
        <v>25</v>
      </c>
    </row>
    <row r="26483">
      <c r="A26483" s="9">
        <f t="shared" si="1"/>
        <v>19183</v>
      </c>
      <c r="B26483" s="8" t="s">
        <v>16342</v>
      </c>
      <c r="C26483" s="9" t="s">
        <v>60</v>
      </c>
    </row>
    <row r="26484">
      <c r="A26484" s="9">
        <f t="shared" si="1"/>
        <v>19183</v>
      </c>
      <c r="B26484" s="8" t="s">
        <v>16342</v>
      </c>
      <c r="C26484" s="9" t="s">
        <v>24</v>
      </c>
    </row>
    <row r="26485">
      <c r="A26485" s="9">
        <f t="shared" si="1"/>
        <v>19183</v>
      </c>
      <c r="B26485" s="8" t="s">
        <v>16342</v>
      </c>
      <c r="C26485" s="9" t="s">
        <v>25</v>
      </c>
    </row>
    <row r="26486">
      <c r="A26486" s="9">
        <f t="shared" si="1"/>
        <v>19184</v>
      </c>
      <c r="B26486" s="5" t="s">
        <v>16343</v>
      </c>
      <c r="C26486" s="6" t="s">
        <v>1279</v>
      </c>
    </row>
    <row r="26487">
      <c r="A26487" s="9">
        <f t="shared" si="1"/>
        <v>19185</v>
      </c>
      <c r="B26487" s="8" t="s">
        <v>16344</v>
      </c>
      <c r="C26487" s="9" t="s">
        <v>60</v>
      </c>
    </row>
    <row r="26488">
      <c r="A26488" s="9">
        <f t="shared" si="1"/>
        <v>19186</v>
      </c>
      <c r="B26488" s="8" t="s">
        <v>16345</v>
      </c>
      <c r="C26488" s="9" t="s">
        <v>60</v>
      </c>
    </row>
    <row r="26489">
      <c r="A26489" s="9">
        <f t="shared" si="1"/>
        <v>19186</v>
      </c>
      <c r="B26489" s="8" t="s">
        <v>16345</v>
      </c>
      <c r="C26489" s="9" t="s">
        <v>162</v>
      </c>
    </row>
    <row r="26490">
      <c r="A26490" s="9">
        <f t="shared" si="1"/>
        <v>19186</v>
      </c>
      <c r="B26490" s="8" t="s">
        <v>16345</v>
      </c>
      <c r="C26490" s="9" t="s">
        <v>142</v>
      </c>
    </row>
    <row r="26491">
      <c r="A26491" s="9">
        <f t="shared" si="1"/>
        <v>19187</v>
      </c>
      <c r="B26491" s="8" t="s">
        <v>16346</v>
      </c>
      <c r="C26491" s="9" t="s">
        <v>1169</v>
      </c>
    </row>
    <row r="26492">
      <c r="A26492" s="9">
        <f t="shared" si="1"/>
        <v>19188</v>
      </c>
      <c r="B26492" s="8" t="s">
        <v>16347</v>
      </c>
      <c r="C26492" s="9" t="s">
        <v>1169</v>
      </c>
    </row>
    <row r="26493">
      <c r="A26493" s="9">
        <f t="shared" si="1"/>
        <v>19189</v>
      </c>
      <c r="B26493" s="8" t="s">
        <v>16348</v>
      </c>
      <c r="C26493" s="6" t="s">
        <v>672</v>
      </c>
    </row>
    <row r="26494">
      <c r="A26494" s="9">
        <f t="shared" si="1"/>
        <v>19189</v>
      </c>
      <c r="B26494" s="8" t="s">
        <v>16348</v>
      </c>
      <c r="C26494" s="6" t="s">
        <v>23637</v>
      </c>
    </row>
    <row r="26495">
      <c r="A26495" s="9">
        <f t="shared" si="1"/>
        <v>19190</v>
      </c>
      <c r="B26495" s="5" t="s">
        <v>16349</v>
      </c>
      <c r="C26495" s="6" t="s">
        <v>1371</v>
      </c>
    </row>
    <row r="26496">
      <c r="A26496" s="9">
        <f t="shared" si="1"/>
        <v>19191</v>
      </c>
      <c r="B26496" s="8" t="s">
        <v>16350</v>
      </c>
      <c r="C26496" s="9" t="s">
        <v>818</v>
      </c>
    </row>
    <row r="26497">
      <c r="A26497" s="9">
        <f t="shared" si="1"/>
        <v>19192</v>
      </c>
      <c r="B26497" s="25" t="s">
        <v>26727</v>
      </c>
      <c r="C26497" s="26" t="s">
        <v>11797</v>
      </c>
    </row>
    <row r="26498">
      <c r="A26498" s="9">
        <f t="shared" si="1"/>
        <v>19193</v>
      </c>
      <c r="B26498" s="8" t="s">
        <v>16351</v>
      </c>
      <c r="C26498" s="6" t="s">
        <v>672</v>
      </c>
    </row>
    <row r="26499">
      <c r="A26499" s="9">
        <f t="shared" si="1"/>
        <v>19193</v>
      </c>
      <c r="B26499" s="8" t="s">
        <v>16351</v>
      </c>
      <c r="C26499" s="6" t="s">
        <v>23637</v>
      </c>
    </row>
    <row r="26500">
      <c r="A26500" s="9">
        <f t="shared" si="1"/>
        <v>19194</v>
      </c>
      <c r="B26500" s="5" t="s">
        <v>16352</v>
      </c>
      <c r="C26500" s="6" t="s">
        <v>1324</v>
      </c>
    </row>
    <row r="26501">
      <c r="A26501" s="9">
        <f t="shared" si="1"/>
        <v>19195</v>
      </c>
      <c r="B26501" s="5" t="s">
        <v>16353</v>
      </c>
      <c r="C26501" s="6" t="s">
        <v>109</v>
      </c>
    </row>
    <row r="26502">
      <c r="A26502" s="9">
        <f t="shared" si="1"/>
        <v>19196</v>
      </c>
      <c r="B26502" s="5" t="s">
        <v>16354</v>
      </c>
      <c r="C26502" s="6" t="s">
        <v>1324</v>
      </c>
    </row>
    <row r="26503">
      <c r="A26503" s="9">
        <f t="shared" si="1"/>
        <v>19197</v>
      </c>
      <c r="B26503" s="5" t="s">
        <v>16355</v>
      </c>
      <c r="C26503" s="6" t="s">
        <v>1279</v>
      </c>
    </row>
    <row r="26504">
      <c r="A26504" s="9">
        <f t="shared" si="1"/>
        <v>19198</v>
      </c>
      <c r="B26504" s="5" t="s">
        <v>16356</v>
      </c>
      <c r="C26504" s="6" t="s">
        <v>15</v>
      </c>
    </row>
    <row r="26505">
      <c r="A26505" s="9">
        <f t="shared" si="1"/>
        <v>19199</v>
      </c>
      <c r="B26505" s="5" t="s">
        <v>16357</v>
      </c>
      <c r="C26505" s="6" t="s">
        <v>1267</v>
      </c>
    </row>
    <row r="26506">
      <c r="A26506" s="9">
        <f t="shared" si="1"/>
        <v>19200</v>
      </c>
      <c r="B26506" s="8" t="s">
        <v>16358</v>
      </c>
      <c r="C26506" s="6" t="s">
        <v>1776</v>
      </c>
    </row>
    <row r="26507">
      <c r="A26507" s="9">
        <f t="shared" si="1"/>
        <v>19201</v>
      </c>
      <c r="B26507" s="5" t="s">
        <v>16359</v>
      </c>
      <c r="C26507" s="6" t="s">
        <v>1369</v>
      </c>
    </row>
    <row r="26508">
      <c r="A26508" s="9">
        <f t="shared" si="1"/>
        <v>19202</v>
      </c>
      <c r="B26508" s="8" t="s">
        <v>16360</v>
      </c>
      <c r="C26508" s="9" t="s">
        <v>530</v>
      </c>
    </row>
    <row r="26509">
      <c r="A26509" s="9">
        <f t="shared" si="1"/>
        <v>19203</v>
      </c>
      <c r="B26509" s="8" t="s">
        <v>16361</v>
      </c>
      <c r="C26509" s="9" t="s">
        <v>60</v>
      </c>
    </row>
    <row r="26510">
      <c r="A26510" s="9">
        <f t="shared" si="1"/>
        <v>19204</v>
      </c>
      <c r="B26510" s="5" t="s">
        <v>16362</v>
      </c>
      <c r="C26510" s="6" t="s">
        <v>1394</v>
      </c>
    </row>
    <row r="26511">
      <c r="A26511" s="9">
        <f t="shared" si="1"/>
        <v>19205</v>
      </c>
      <c r="B26511" s="5" t="s">
        <v>16363</v>
      </c>
      <c r="C26511" s="6" t="s">
        <v>27</v>
      </c>
    </row>
    <row r="26512">
      <c r="A26512" s="9">
        <f t="shared" si="1"/>
        <v>19206</v>
      </c>
      <c r="B26512" s="25" t="s">
        <v>26728</v>
      </c>
      <c r="C26512" s="26" t="s">
        <v>8541</v>
      </c>
    </row>
    <row r="26513">
      <c r="A26513" s="9">
        <f t="shared" si="1"/>
        <v>19207</v>
      </c>
      <c r="B26513" s="5" t="s">
        <v>16364</v>
      </c>
      <c r="C26513" s="6" t="s">
        <v>86</v>
      </c>
    </row>
    <row r="26514">
      <c r="A26514" s="9">
        <f t="shared" si="1"/>
        <v>19208</v>
      </c>
      <c r="B26514" s="25" t="s">
        <v>26729</v>
      </c>
      <c r="C26514" s="26" t="s">
        <v>446</v>
      </c>
    </row>
    <row r="26515">
      <c r="A26515" s="9">
        <f t="shared" si="1"/>
        <v>19208</v>
      </c>
      <c r="B26515" s="27" t="s">
        <v>26729</v>
      </c>
      <c r="C26515" s="28" t="s">
        <v>23637</v>
      </c>
    </row>
    <row r="26516">
      <c r="A26516" s="9">
        <f t="shared" si="1"/>
        <v>19209</v>
      </c>
      <c r="B26516" s="5" t="s">
        <v>16365</v>
      </c>
      <c r="C26516" s="6" t="s">
        <v>765</v>
      </c>
    </row>
    <row r="26517">
      <c r="A26517" s="9">
        <f t="shared" si="1"/>
        <v>19210</v>
      </c>
      <c r="B26517" s="25" t="s">
        <v>26730</v>
      </c>
      <c r="C26517" s="26" t="s">
        <v>23812</v>
      </c>
    </row>
    <row r="26518">
      <c r="A26518" s="9">
        <f t="shared" si="1"/>
        <v>19211</v>
      </c>
      <c r="B26518" s="8" t="s">
        <v>16366</v>
      </c>
      <c r="C26518" s="9" t="s">
        <v>64</v>
      </c>
    </row>
    <row r="26519">
      <c r="A26519" s="9">
        <f t="shared" si="1"/>
        <v>19212</v>
      </c>
      <c r="B26519" s="25" t="s">
        <v>26731</v>
      </c>
      <c r="C26519" s="26" t="s">
        <v>23808</v>
      </c>
    </row>
    <row r="26520">
      <c r="A26520" s="9">
        <f t="shared" si="1"/>
        <v>19213</v>
      </c>
      <c r="B26520" s="5" t="s">
        <v>16367</v>
      </c>
      <c r="C26520" s="6" t="s">
        <v>591</v>
      </c>
    </row>
    <row r="26521">
      <c r="A26521" s="9">
        <f t="shared" si="1"/>
        <v>19214</v>
      </c>
      <c r="B26521" s="8" t="s">
        <v>16368</v>
      </c>
      <c r="C26521" s="9" t="s">
        <v>818</v>
      </c>
    </row>
    <row r="26522">
      <c r="A26522" s="9">
        <f t="shared" si="1"/>
        <v>19215</v>
      </c>
      <c r="B26522" s="8" t="s">
        <v>16369</v>
      </c>
      <c r="C26522" s="9" t="s">
        <v>83</v>
      </c>
    </row>
    <row r="26523">
      <c r="A26523" s="9">
        <f t="shared" si="1"/>
        <v>19216</v>
      </c>
      <c r="B26523" s="5" t="s">
        <v>16370</v>
      </c>
      <c r="C26523" s="6" t="s">
        <v>1267</v>
      </c>
    </row>
    <row r="26524">
      <c r="A26524" s="9">
        <f t="shared" si="1"/>
        <v>19217</v>
      </c>
      <c r="B26524" s="5" t="s">
        <v>16371</v>
      </c>
      <c r="C26524" s="6" t="s">
        <v>1267</v>
      </c>
    </row>
    <row r="26525">
      <c r="A26525" s="9">
        <f t="shared" si="1"/>
        <v>19218</v>
      </c>
      <c r="B26525" s="5" t="s">
        <v>16372</v>
      </c>
      <c r="C26525" s="6" t="s">
        <v>59</v>
      </c>
    </row>
    <row r="26526">
      <c r="A26526" s="9">
        <f t="shared" si="1"/>
        <v>19219</v>
      </c>
      <c r="B26526" s="25" t="s">
        <v>26732</v>
      </c>
      <c r="C26526" s="26" t="s">
        <v>23808</v>
      </c>
    </row>
    <row r="26527">
      <c r="A26527" s="9">
        <f t="shared" si="1"/>
        <v>19220</v>
      </c>
      <c r="B26527" s="8" t="s">
        <v>16373</v>
      </c>
      <c r="C26527" s="9" t="s">
        <v>42</v>
      </c>
    </row>
    <row r="26528">
      <c r="A26528" s="9">
        <f t="shared" si="1"/>
        <v>19221</v>
      </c>
      <c r="B26528" s="8" t="s">
        <v>16374</v>
      </c>
      <c r="C26528" s="9" t="s">
        <v>42</v>
      </c>
    </row>
    <row r="26529">
      <c r="A26529" s="9">
        <f t="shared" si="1"/>
        <v>19222</v>
      </c>
      <c r="B26529" s="8" t="s">
        <v>16375</v>
      </c>
      <c r="C26529" s="9" t="s">
        <v>42</v>
      </c>
    </row>
    <row r="26530">
      <c r="A26530" s="9">
        <f t="shared" si="1"/>
        <v>19223</v>
      </c>
      <c r="B26530" s="8" t="s">
        <v>16376</v>
      </c>
      <c r="C26530" s="9" t="s">
        <v>42</v>
      </c>
    </row>
    <row r="26531">
      <c r="A26531" s="9">
        <f t="shared" si="1"/>
        <v>19224</v>
      </c>
      <c r="B26531" s="8" t="s">
        <v>16377</v>
      </c>
      <c r="C26531" s="9" t="s">
        <v>121</v>
      </c>
    </row>
    <row r="26532">
      <c r="A26532" s="9">
        <f t="shared" si="1"/>
        <v>19224</v>
      </c>
      <c r="B26532" s="8" t="s">
        <v>16377</v>
      </c>
      <c r="C26532" s="9" t="s">
        <v>42</v>
      </c>
    </row>
    <row r="26533">
      <c r="A26533" s="9">
        <f t="shared" si="1"/>
        <v>19224</v>
      </c>
      <c r="B26533" s="8" t="s">
        <v>16377</v>
      </c>
      <c r="C26533" s="9" t="s">
        <v>25</v>
      </c>
    </row>
    <row r="26534">
      <c r="A26534" s="9">
        <f t="shared" si="1"/>
        <v>19225</v>
      </c>
      <c r="B26534" s="8" t="s">
        <v>16378</v>
      </c>
      <c r="C26534" s="9" t="s">
        <v>722</v>
      </c>
    </row>
    <row r="26535">
      <c r="A26535" s="9">
        <f t="shared" si="1"/>
        <v>19226</v>
      </c>
      <c r="B26535" s="8" t="s">
        <v>16379</v>
      </c>
      <c r="C26535" s="9" t="s">
        <v>874</v>
      </c>
    </row>
    <row r="26536">
      <c r="A26536" s="9">
        <f t="shared" si="1"/>
        <v>19227</v>
      </c>
      <c r="B26536" s="8" t="s">
        <v>16380</v>
      </c>
      <c r="C26536" s="9" t="s">
        <v>874</v>
      </c>
    </row>
    <row r="26537">
      <c r="A26537" s="9">
        <f t="shared" si="1"/>
        <v>19228</v>
      </c>
      <c r="B26537" s="5" t="s">
        <v>16381</v>
      </c>
      <c r="C26537" s="6" t="s">
        <v>328</v>
      </c>
    </row>
    <row r="26538">
      <c r="A26538" s="9">
        <f t="shared" si="1"/>
        <v>19228</v>
      </c>
      <c r="B26538" s="5" t="s">
        <v>16381</v>
      </c>
      <c r="C26538" s="6" t="s">
        <v>25</v>
      </c>
    </row>
    <row r="26539">
      <c r="A26539" s="9">
        <f t="shared" si="1"/>
        <v>19228</v>
      </c>
      <c r="B26539" s="5" t="s">
        <v>16381</v>
      </c>
      <c r="C26539" s="6" t="s">
        <v>553</v>
      </c>
    </row>
    <row r="26540">
      <c r="A26540" s="9">
        <f t="shared" si="1"/>
        <v>19228</v>
      </c>
      <c r="B26540" s="5" t="s">
        <v>16381</v>
      </c>
      <c r="C26540" s="6" t="s">
        <v>23637</v>
      </c>
    </row>
    <row r="26541">
      <c r="A26541" s="9">
        <f t="shared" si="1"/>
        <v>19229</v>
      </c>
      <c r="B26541" s="8" t="s">
        <v>16382</v>
      </c>
      <c r="C26541" s="9" t="s">
        <v>188</v>
      </c>
    </row>
    <row r="26542">
      <c r="A26542" s="9">
        <f t="shared" si="1"/>
        <v>19230</v>
      </c>
      <c r="B26542" s="25" t="s">
        <v>26733</v>
      </c>
      <c r="C26542" s="26" t="s">
        <v>1221</v>
      </c>
    </row>
    <row r="26543">
      <c r="A26543" s="9">
        <f t="shared" si="1"/>
        <v>19230</v>
      </c>
      <c r="B26543" s="25" t="s">
        <v>26733</v>
      </c>
      <c r="C26543" s="26" t="s">
        <v>487</v>
      </c>
    </row>
    <row r="26544">
      <c r="A26544" s="9">
        <f t="shared" si="1"/>
        <v>19230</v>
      </c>
      <c r="B26544" s="27" t="s">
        <v>26733</v>
      </c>
      <c r="C26544" s="28" t="s">
        <v>23637</v>
      </c>
    </row>
    <row r="26545">
      <c r="A26545" s="9">
        <f t="shared" si="1"/>
        <v>19231</v>
      </c>
      <c r="B26545" s="5" t="s">
        <v>16383</v>
      </c>
      <c r="C26545" s="6" t="s">
        <v>1495</v>
      </c>
    </row>
    <row r="26546">
      <c r="A26546" s="9">
        <f t="shared" si="1"/>
        <v>19232</v>
      </c>
      <c r="B26546" s="8" t="s">
        <v>16384</v>
      </c>
      <c r="C26546" s="9" t="s">
        <v>722</v>
      </c>
    </row>
    <row r="26547">
      <c r="A26547" s="9">
        <f t="shared" si="1"/>
        <v>19233</v>
      </c>
      <c r="B26547" s="5" t="s">
        <v>16385</v>
      </c>
      <c r="C26547" s="6" t="s">
        <v>454</v>
      </c>
    </row>
    <row r="26548">
      <c r="A26548" s="9">
        <f t="shared" si="1"/>
        <v>19233</v>
      </c>
      <c r="B26548" s="5" t="s">
        <v>16385</v>
      </c>
      <c r="C26548" s="6" t="s">
        <v>23637</v>
      </c>
    </row>
    <row r="26549">
      <c r="A26549" s="9">
        <f t="shared" si="1"/>
        <v>19234</v>
      </c>
      <c r="B26549" s="8" t="s">
        <v>16386</v>
      </c>
      <c r="C26549" s="9" t="s">
        <v>722</v>
      </c>
    </row>
    <row r="26550">
      <c r="A26550" s="9">
        <f t="shared" si="1"/>
        <v>19235</v>
      </c>
      <c r="B26550" s="8" t="s">
        <v>16387</v>
      </c>
      <c r="C26550" s="9" t="s">
        <v>416</v>
      </c>
    </row>
    <row r="26551">
      <c r="A26551" s="9">
        <f t="shared" si="1"/>
        <v>19236</v>
      </c>
      <c r="B26551" s="8" t="s">
        <v>16388</v>
      </c>
      <c r="C26551" s="9" t="s">
        <v>121</v>
      </c>
    </row>
    <row r="26552">
      <c r="A26552" s="9">
        <f t="shared" si="1"/>
        <v>19237</v>
      </c>
      <c r="B26552" s="8" t="s">
        <v>16389</v>
      </c>
      <c r="C26552" s="9" t="s">
        <v>416</v>
      </c>
    </row>
    <row r="26553">
      <c r="A26553" s="9">
        <f t="shared" si="1"/>
        <v>19238</v>
      </c>
      <c r="B26553" s="5" t="s">
        <v>16390</v>
      </c>
      <c r="C26553" s="6" t="s">
        <v>1360</v>
      </c>
    </row>
    <row r="26554">
      <c r="A26554" s="9">
        <f t="shared" si="1"/>
        <v>19239</v>
      </c>
      <c r="B26554" s="5" t="s">
        <v>16391</v>
      </c>
      <c r="C26554" s="6" t="s">
        <v>1378</v>
      </c>
    </row>
    <row r="26555">
      <c r="A26555" s="9">
        <f t="shared" si="1"/>
        <v>19240</v>
      </c>
      <c r="B26555" s="8" t="s">
        <v>16392</v>
      </c>
      <c r="C26555" s="9" t="s">
        <v>780</v>
      </c>
    </row>
    <row r="26556">
      <c r="A26556" s="9">
        <f t="shared" si="1"/>
        <v>19241</v>
      </c>
      <c r="B26556" s="5" t="s">
        <v>16393</v>
      </c>
      <c r="C26556" s="6" t="s">
        <v>479</v>
      </c>
    </row>
    <row r="26557">
      <c r="A26557" s="9">
        <f t="shared" si="1"/>
        <v>19242</v>
      </c>
      <c r="B26557" s="5" t="s">
        <v>16394</v>
      </c>
      <c r="C26557" s="6" t="s">
        <v>1585</v>
      </c>
    </row>
    <row r="26558">
      <c r="A26558" s="9">
        <f t="shared" si="1"/>
        <v>19243</v>
      </c>
      <c r="B26558" s="5" t="s">
        <v>16395</v>
      </c>
      <c r="C26558" s="6" t="s">
        <v>1585</v>
      </c>
    </row>
    <row r="26559">
      <c r="A26559" s="9">
        <f t="shared" si="1"/>
        <v>19244</v>
      </c>
      <c r="B26559" s="5" t="s">
        <v>16396</v>
      </c>
      <c r="C26559" s="6" t="s">
        <v>1585</v>
      </c>
    </row>
    <row r="26560">
      <c r="A26560" s="9">
        <f t="shared" si="1"/>
        <v>19245</v>
      </c>
      <c r="B26560" s="5" t="s">
        <v>16397</v>
      </c>
      <c r="C26560" s="6" t="s">
        <v>1585</v>
      </c>
    </row>
    <row r="26561">
      <c r="A26561" s="9">
        <f t="shared" si="1"/>
        <v>19246</v>
      </c>
      <c r="B26561" s="5" t="s">
        <v>16398</v>
      </c>
      <c r="C26561" s="6" t="s">
        <v>1585</v>
      </c>
    </row>
    <row r="26562">
      <c r="A26562" s="9">
        <f t="shared" si="1"/>
        <v>19247</v>
      </c>
      <c r="B26562" s="5" t="s">
        <v>16399</v>
      </c>
      <c r="C26562" s="6" t="s">
        <v>1585</v>
      </c>
    </row>
    <row r="26563">
      <c r="A26563" s="9">
        <f t="shared" si="1"/>
        <v>19248</v>
      </c>
      <c r="B26563" s="5" t="s">
        <v>16400</v>
      </c>
      <c r="C26563" s="6" t="s">
        <v>1585</v>
      </c>
    </row>
    <row r="26564">
      <c r="A26564" s="9">
        <f t="shared" si="1"/>
        <v>19249</v>
      </c>
      <c r="B26564" s="5" t="s">
        <v>16401</v>
      </c>
      <c r="C26564" s="6" t="s">
        <v>1394</v>
      </c>
    </row>
    <row r="26565">
      <c r="A26565" s="9">
        <f t="shared" si="1"/>
        <v>19250</v>
      </c>
      <c r="B26565" s="5" t="s">
        <v>16402</v>
      </c>
      <c r="C26565" s="6" t="s">
        <v>4</v>
      </c>
    </row>
    <row r="26566">
      <c r="A26566" s="9">
        <f t="shared" si="1"/>
        <v>19251</v>
      </c>
      <c r="B26566" s="8" t="s">
        <v>16403</v>
      </c>
      <c r="C26566" s="9" t="s">
        <v>733</v>
      </c>
    </row>
    <row r="26567">
      <c r="A26567" s="9">
        <f t="shared" si="1"/>
        <v>19252</v>
      </c>
      <c r="B26567" s="5" t="s">
        <v>16404</v>
      </c>
      <c r="C26567" s="6" t="s">
        <v>4</v>
      </c>
    </row>
    <row r="26568">
      <c r="A26568" s="9">
        <f t="shared" si="1"/>
        <v>19253</v>
      </c>
      <c r="B26568" s="5" t="s">
        <v>16405</v>
      </c>
      <c r="C26568" s="6" t="s">
        <v>4</v>
      </c>
    </row>
    <row r="26569">
      <c r="A26569" s="9">
        <f t="shared" si="1"/>
        <v>19254</v>
      </c>
      <c r="B26569" s="8" t="s">
        <v>16406</v>
      </c>
      <c r="C26569" s="9" t="s">
        <v>177</v>
      </c>
    </row>
    <row r="26570">
      <c r="A26570" s="9">
        <f t="shared" si="1"/>
        <v>19255</v>
      </c>
      <c r="B26570" s="5" t="s">
        <v>16407</v>
      </c>
      <c r="C26570" s="6" t="s">
        <v>1585</v>
      </c>
    </row>
    <row r="26571">
      <c r="A26571" s="9">
        <f t="shared" si="1"/>
        <v>19256</v>
      </c>
      <c r="B26571" s="5" t="s">
        <v>16408</v>
      </c>
      <c r="C26571" s="6" t="s">
        <v>1585</v>
      </c>
    </row>
    <row r="26572">
      <c r="A26572" s="9">
        <f t="shared" si="1"/>
        <v>19257</v>
      </c>
      <c r="B26572" s="8" t="s">
        <v>16409</v>
      </c>
      <c r="C26572" s="9" t="s">
        <v>72</v>
      </c>
    </row>
    <row r="26573">
      <c r="A26573" s="9">
        <f t="shared" si="1"/>
        <v>19258</v>
      </c>
      <c r="B26573" s="25" t="s">
        <v>26734</v>
      </c>
      <c r="C26573" s="26" t="s">
        <v>11797</v>
      </c>
    </row>
    <row r="26574">
      <c r="A26574" s="9">
        <f t="shared" si="1"/>
        <v>19259</v>
      </c>
      <c r="B26574" s="5" t="s">
        <v>16410</v>
      </c>
      <c r="C26574" s="6" t="s">
        <v>1585</v>
      </c>
    </row>
    <row r="26575">
      <c r="A26575" s="9">
        <f t="shared" si="1"/>
        <v>19260</v>
      </c>
      <c r="B26575" s="5" t="s">
        <v>16411</v>
      </c>
      <c r="C26575" s="6" t="s">
        <v>1585</v>
      </c>
    </row>
    <row r="26576">
      <c r="A26576" s="9">
        <f t="shared" si="1"/>
        <v>19261</v>
      </c>
      <c r="B26576" s="5" t="s">
        <v>16412</v>
      </c>
      <c r="C26576" s="6" t="s">
        <v>1585</v>
      </c>
    </row>
    <row r="26577">
      <c r="A26577" s="9">
        <f t="shared" si="1"/>
        <v>19262</v>
      </c>
      <c r="B26577" s="5" t="s">
        <v>16413</v>
      </c>
      <c r="C26577" s="6" t="s">
        <v>1585</v>
      </c>
    </row>
    <row r="26578">
      <c r="A26578" s="9">
        <f t="shared" si="1"/>
        <v>19263</v>
      </c>
      <c r="B26578" s="5" t="s">
        <v>16414</v>
      </c>
      <c r="C26578" s="6" t="s">
        <v>1585</v>
      </c>
    </row>
    <row r="26579">
      <c r="A26579" s="9">
        <f t="shared" si="1"/>
        <v>19264</v>
      </c>
      <c r="B26579" s="5" t="s">
        <v>16415</v>
      </c>
      <c r="C26579" s="6" t="s">
        <v>1585</v>
      </c>
    </row>
    <row r="26580">
      <c r="A26580" s="9">
        <f t="shared" si="1"/>
        <v>19265</v>
      </c>
      <c r="B26580" s="5" t="s">
        <v>16416</v>
      </c>
      <c r="C26580" s="6" t="s">
        <v>780</v>
      </c>
    </row>
    <row r="26581">
      <c r="A26581" s="9">
        <f t="shared" si="1"/>
        <v>19266</v>
      </c>
      <c r="B26581" s="8" t="s">
        <v>16417</v>
      </c>
      <c r="C26581" s="9" t="s">
        <v>188</v>
      </c>
    </row>
    <row r="26582">
      <c r="A26582" s="9">
        <f t="shared" si="1"/>
        <v>19266</v>
      </c>
      <c r="B26582" s="8" t="s">
        <v>16417</v>
      </c>
      <c r="C26582" s="9" t="s">
        <v>416</v>
      </c>
    </row>
    <row r="26583">
      <c r="A26583" s="9">
        <f t="shared" si="1"/>
        <v>19267</v>
      </c>
      <c r="B26583" s="5" t="s">
        <v>16418</v>
      </c>
      <c r="C26583" s="6" t="s">
        <v>780</v>
      </c>
    </row>
    <row r="26584">
      <c r="A26584" s="9">
        <f t="shared" si="1"/>
        <v>19268</v>
      </c>
      <c r="B26584" s="8" t="s">
        <v>16419</v>
      </c>
      <c r="C26584" s="9" t="s">
        <v>22</v>
      </c>
    </row>
    <row r="26585">
      <c r="A26585" s="9">
        <f t="shared" si="1"/>
        <v>19269</v>
      </c>
      <c r="B26585" s="5" t="s">
        <v>16420</v>
      </c>
      <c r="C26585" s="6" t="s">
        <v>1458</v>
      </c>
    </row>
    <row r="26586">
      <c r="A26586" s="9">
        <f t="shared" si="1"/>
        <v>19269</v>
      </c>
      <c r="B26586" s="5" t="s">
        <v>16420</v>
      </c>
      <c r="C26586" s="6" t="s">
        <v>23628</v>
      </c>
    </row>
    <row r="26587">
      <c r="A26587" s="9">
        <f t="shared" si="1"/>
        <v>19270</v>
      </c>
      <c r="B26587" s="8" t="s">
        <v>16421</v>
      </c>
      <c r="C26587" s="9" t="s">
        <v>893</v>
      </c>
    </row>
    <row r="26588">
      <c r="A26588" s="9">
        <f t="shared" si="1"/>
        <v>19271</v>
      </c>
      <c r="B26588" s="5" t="s">
        <v>16422</v>
      </c>
      <c r="C26588" s="6" t="s">
        <v>1221</v>
      </c>
    </row>
    <row r="26589">
      <c r="A26589" s="9">
        <f t="shared" si="1"/>
        <v>19272</v>
      </c>
      <c r="B26589" s="5" t="s">
        <v>16423</v>
      </c>
      <c r="C26589" s="6" t="s">
        <v>86</v>
      </c>
    </row>
    <row r="26590">
      <c r="A26590" s="9">
        <f t="shared" si="1"/>
        <v>19273</v>
      </c>
      <c r="B26590" s="30" t="s">
        <v>26735</v>
      </c>
      <c r="C26590" s="26" t="s">
        <v>23639</v>
      </c>
    </row>
    <row r="26591">
      <c r="A26591" s="9">
        <f t="shared" si="1"/>
        <v>19273</v>
      </c>
      <c r="B26591" s="30" t="s">
        <v>26735</v>
      </c>
      <c r="C26591" s="26" t="s">
        <v>60</v>
      </c>
    </row>
    <row r="26592">
      <c r="A26592" s="9">
        <f t="shared" si="1"/>
        <v>19273</v>
      </c>
      <c r="B26592" s="30" t="s">
        <v>26735</v>
      </c>
      <c r="C26592" s="26" t="s">
        <v>91</v>
      </c>
    </row>
    <row r="26593">
      <c r="A26593" s="9">
        <f t="shared" si="1"/>
        <v>19274</v>
      </c>
      <c r="B26593" s="8" t="s">
        <v>16424</v>
      </c>
      <c r="C26593" s="9" t="s">
        <v>162</v>
      </c>
    </row>
    <row r="26594">
      <c r="A26594" s="9">
        <f t="shared" si="1"/>
        <v>19275</v>
      </c>
      <c r="B26594" s="5" t="s">
        <v>16425</v>
      </c>
      <c r="C26594" s="6" t="s">
        <v>437</v>
      </c>
    </row>
    <row r="26595">
      <c r="A26595" s="9">
        <f t="shared" si="1"/>
        <v>19276</v>
      </c>
      <c r="B26595" s="5" t="s">
        <v>16426</v>
      </c>
      <c r="C26595" s="6" t="s">
        <v>437</v>
      </c>
    </row>
    <row r="26596">
      <c r="A26596" s="9">
        <f t="shared" si="1"/>
        <v>19277</v>
      </c>
      <c r="B26596" s="16" t="s">
        <v>16427</v>
      </c>
      <c r="C26596" s="6" t="s">
        <v>1235</v>
      </c>
    </row>
    <row r="26597">
      <c r="A26597" s="9">
        <f t="shared" si="1"/>
        <v>19278</v>
      </c>
      <c r="B26597" s="5" t="s">
        <v>16428</v>
      </c>
      <c r="C26597" s="6" t="s">
        <v>639</v>
      </c>
    </row>
    <row r="26598">
      <c r="A26598" s="9">
        <f t="shared" si="1"/>
        <v>19279</v>
      </c>
      <c r="B26598" s="8" t="s">
        <v>16429</v>
      </c>
      <c r="C26598" s="9" t="s">
        <v>88</v>
      </c>
    </row>
    <row r="26599">
      <c r="A26599" s="9">
        <f t="shared" si="1"/>
        <v>19280</v>
      </c>
      <c r="B26599" s="25" t="s">
        <v>26736</v>
      </c>
      <c r="C26599" s="26" t="s">
        <v>23630</v>
      </c>
    </row>
    <row r="26600">
      <c r="A26600" s="9">
        <f t="shared" si="1"/>
        <v>19281</v>
      </c>
      <c r="B26600" s="25" t="s">
        <v>26737</v>
      </c>
      <c r="C26600" s="26" t="s">
        <v>23630</v>
      </c>
    </row>
    <row r="26601">
      <c r="A26601" s="9">
        <f t="shared" si="1"/>
        <v>19282</v>
      </c>
      <c r="B26601" s="5" t="s">
        <v>16430</v>
      </c>
      <c r="C26601" s="6" t="s">
        <v>939</v>
      </c>
    </row>
    <row r="26602">
      <c r="A26602" s="9">
        <f t="shared" si="1"/>
        <v>19282</v>
      </c>
      <c r="B26602" s="5" t="s">
        <v>16430</v>
      </c>
      <c r="C26602" s="6" t="s">
        <v>23628</v>
      </c>
    </row>
    <row r="26603">
      <c r="A26603" s="9">
        <f t="shared" si="1"/>
        <v>19283</v>
      </c>
      <c r="B26603" s="8" t="s">
        <v>16431</v>
      </c>
      <c r="C26603" s="9" t="s">
        <v>88</v>
      </c>
    </row>
    <row r="26604">
      <c r="A26604" s="9">
        <f t="shared" si="1"/>
        <v>19284</v>
      </c>
      <c r="B26604" s="5" t="s">
        <v>16432</v>
      </c>
      <c r="C26604" s="6" t="s">
        <v>612</v>
      </c>
    </row>
    <row r="26605">
      <c r="A26605" s="9">
        <f t="shared" si="1"/>
        <v>19285</v>
      </c>
      <c r="B26605" s="25" t="s">
        <v>26738</v>
      </c>
      <c r="C26605" s="26" t="s">
        <v>23845</v>
      </c>
    </row>
    <row r="26606">
      <c r="A26606" s="9">
        <f t="shared" si="1"/>
        <v>19286</v>
      </c>
      <c r="B26606" s="8" t="s">
        <v>16433</v>
      </c>
      <c r="C26606" s="9" t="s">
        <v>72</v>
      </c>
    </row>
    <row r="26607">
      <c r="A26607" s="9">
        <f t="shared" si="1"/>
        <v>19287</v>
      </c>
      <c r="B26607" s="12" t="s">
        <v>16434</v>
      </c>
      <c r="C26607" s="13" t="s">
        <v>420</v>
      </c>
    </row>
    <row r="26608">
      <c r="A26608" s="9">
        <f t="shared" si="1"/>
        <v>19287</v>
      </c>
      <c r="B26608" s="12" t="s">
        <v>16434</v>
      </c>
      <c r="C26608" s="6" t="s">
        <v>23672</v>
      </c>
    </row>
    <row r="26609">
      <c r="A26609" s="9">
        <f t="shared" si="1"/>
        <v>19288</v>
      </c>
      <c r="B26609" s="5" t="s">
        <v>16435</v>
      </c>
      <c r="C26609" s="6" t="s">
        <v>346</v>
      </c>
    </row>
    <row r="26610">
      <c r="A26610" s="9">
        <f t="shared" si="1"/>
        <v>19288</v>
      </c>
      <c r="B26610" s="5" t="s">
        <v>16435</v>
      </c>
      <c r="C26610" s="6" t="s">
        <v>23628</v>
      </c>
    </row>
    <row r="26611">
      <c r="A26611" s="9">
        <f t="shared" si="1"/>
        <v>19289</v>
      </c>
      <c r="B26611" s="8" t="s">
        <v>16436</v>
      </c>
      <c r="C26611" s="9" t="s">
        <v>845</v>
      </c>
    </row>
    <row r="26612">
      <c r="A26612" s="9">
        <f t="shared" si="1"/>
        <v>19290</v>
      </c>
      <c r="B26612" s="5" t="s">
        <v>16437</v>
      </c>
      <c r="C26612" s="17" t="s">
        <v>1470</v>
      </c>
    </row>
    <row r="26613">
      <c r="A26613" s="9">
        <f t="shared" si="1"/>
        <v>19291</v>
      </c>
      <c r="B26613" s="40" t="s">
        <v>26739</v>
      </c>
      <c r="C26613" s="40" t="s">
        <v>3126</v>
      </c>
    </row>
    <row r="26614">
      <c r="A26614" s="9">
        <f t="shared" si="1"/>
        <v>19292</v>
      </c>
      <c r="B26614" s="5" t="s">
        <v>16438</v>
      </c>
      <c r="C26614" s="6" t="s">
        <v>393</v>
      </c>
    </row>
    <row r="26615">
      <c r="A26615" s="9">
        <f t="shared" si="1"/>
        <v>19293</v>
      </c>
      <c r="B26615" s="5" t="s">
        <v>16439</v>
      </c>
      <c r="C26615" s="6" t="s">
        <v>714</v>
      </c>
    </row>
    <row r="26616">
      <c r="A26616" s="9">
        <f t="shared" si="1"/>
        <v>19293</v>
      </c>
      <c r="B26616" s="5" t="s">
        <v>16439</v>
      </c>
      <c r="C26616" s="6" t="s">
        <v>23672</v>
      </c>
    </row>
    <row r="26617">
      <c r="A26617" s="9">
        <f t="shared" si="1"/>
        <v>19294</v>
      </c>
      <c r="B26617" s="8" t="s">
        <v>16440</v>
      </c>
      <c r="C26617" s="9" t="s">
        <v>40</v>
      </c>
    </row>
    <row r="26618">
      <c r="A26618" s="9">
        <f t="shared" si="1"/>
        <v>19295</v>
      </c>
      <c r="B26618" s="5" t="s">
        <v>16441</v>
      </c>
      <c r="C26618" s="6" t="s">
        <v>416</v>
      </c>
    </row>
    <row r="26619">
      <c r="A26619" s="9">
        <f t="shared" si="1"/>
        <v>19296</v>
      </c>
      <c r="B26619" s="25" t="s">
        <v>26740</v>
      </c>
      <c r="C26619" s="26" t="s">
        <v>8541</v>
      </c>
    </row>
    <row r="26620">
      <c r="A26620" s="9">
        <f t="shared" si="1"/>
        <v>19297</v>
      </c>
      <c r="B26620" s="5" t="s">
        <v>16442</v>
      </c>
      <c r="C26620" s="17" t="s">
        <v>1470</v>
      </c>
    </row>
    <row r="26621">
      <c r="A26621" s="9">
        <f t="shared" si="1"/>
        <v>19298</v>
      </c>
      <c r="B26621" s="25" t="s">
        <v>26741</v>
      </c>
      <c r="C26621" s="26" t="s">
        <v>10122</v>
      </c>
    </row>
    <row r="26622">
      <c r="A26622" s="9">
        <f t="shared" si="1"/>
        <v>19298</v>
      </c>
      <c r="B26622" s="27" t="s">
        <v>26741</v>
      </c>
      <c r="C26622" s="28" t="s">
        <v>23637</v>
      </c>
    </row>
    <row r="26623">
      <c r="A26623" s="9">
        <f t="shared" si="1"/>
        <v>19299</v>
      </c>
      <c r="B26623" s="5" t="s">
        <v>16443</v>
      </c>
      <c r="C26623" s="6" t="s">
        <v>153</v>
      </c>
    </row>
    <row r="26624">
      <c r="A26624" s="9">
        <f t="shared" si="1"/>
        <v>19299</v>
      </c>
      <c r="B26624" s="5" t="s">
        <v>16443</v>
      </c>
      <c r="C26624" s="6" t="s">
        <v>23637</v>
      </c>
    </row>
    <row r="26625">
      <c r="A26625" s="9">
        <f t="shared" si="1"/>
        <v>19300</v>
      </c>
      <c r="B26625" s="8" t="s">
        <v>16444</v>
      </c>
      <c r="C26625" s="9" t="s">
        <v>818</v>
      </c>
    </row>
    <row r="26626">
      <c r="A26626" s="9">
        <f t="shared" si="1"/>
        <v>19301</v>
      </c>
      <c r="B26626" s="8" t="s">
        <v>16445</v>
      </c>
      <c r="C26626" s="9" t="s">
        <v>818</v>
      </c>
    </row>
    <row r="26627">
      <c r="A26627" s="9">
        <f t="shared" si="1"/>
        <v>19302</v>
      </c>
      <c r="B26627" s="8" t="s">
        <v>16446</v>
      </c>
      <c r="C26627" s="9" t="s">
        <v>818</v>
      </c>
    </row>
    <row r="26628">
      <c r="A26628" s="9">
        <f t="shared" si="1"/>
        <v>19303</v>
      </c>
      <c r="B26628" s="5" t="s">
        <v>16447</v>
      </c>
      <c r="C26628" s="6" t="s">
        <v>179</v>
      </c>
    </row>
    <row r="26629">
      <c r="A26629" s="9">
        <f t="shared" si="1"/>
        <v>19303</v>
      </c>
      <c r="B26629" s="5" t="s">
        <v>16447</v>
      </c>
      <c r="C26629" s="6" t="s">
        <v>23637</v>
      </c>
    </row>
    <row r="26630">
      <c r="A26630" s="9">
        <f t="shared" si="1"/>
        <v>19304</v>
      </c>
      <c r="B26630" s="30" t="s">
        <v>26742</v>
      </c>
      <c r="C26630" s="26" t="s">
        <v>23737</v>
      </c>
    </row>
    <row r="26631">
      <c r="A26631" s="9">
        <f t="shared" si="1"/>
        <v>19305</v>
      </c>
      <c r="B26631" s="8" t="s">
        <v>16448</v>
      </c>
      <c r="C26631" s="9" t="s">
        <v>40</v>
      </c>
    </row>
    <row r="26632">
      <c r="A26632" s="9">
        <f t="shared" si="1"/>
        <v>19306</v>
      </c>
      <c r="B26632" s="8" t="s">
        <v>16449</v>
      </c>
      <c r="C26632" s="9" t="s">
        <v>64</v>
      </c>
    </row>
    <row r="26633">
      <c r="A26633" s="9">
        <f t="shared" si="1"/>
        <v>19307</v>
      </c>
      <c r="B26633" s="8" t="s">
        <v>16450</v>
      </c>
      <c r="C26633" s="9" t="s">
        <v>42</v>
      </c>
    </row>
    <row r="26634">
      <c r="A26634" s="9">
        <f t="shared" si="1"/>
        <v>19308</v>
      </c>
      <c r="B26634" s="8" t="s">
        <v>16451</v>
      </c>
      <c r="C26634" s="9" t="s">
        <v>733</v>
      </c>
    </row>
    <row r="26635">
      <c r="A26635" s="9">
        <f t="shared" si="1"/>
        <v>19309</v>
      </c>
      <c r="B26635" s="5" t="s">
        <v>16452</v>
      </c>
      <c r="C26635" s="6" t="s">
        <v>32</v>
      </c>
    </row>
    <row r="26636">
      <c r="A26636" s="9">
        <f t="shared" si="1"/>
        <v>19310</v>
      </c>
      <c r="B26636" s="8" t="s">
        <v>16453</v>
      </c>
      <c r="C26636" s="9" t="s">
        <v>188</v>
      </c>
    </row>
    <row r="26637">
      <c r="A26637" s="9">
        <f t="shared" si="1"/>
        <v>19311</v>
      </c>
      <c r="B26637" s="25" t="s">
        <v>26743</v>
      </c>
      <c r="C26637" s="26" t="s">
        <v>10122</v>
      </c>
    </row>
    <row r="26638">
      <c r="A26638" s="9">
        <f t="shared" si="1"/>
        <v>19311</v>
      </c>
      <c r="B26638" s="27" t="s">
        <v>26743</v>
      </c>
      <c r="C26638" s="28" t="s">
        <v>23637</v>
      </c>
    </row>
    <row r="26639">
      <c r="A26639" s="9">
        <f t="shared" si="1"/>
        <v>19312</v>
      </c>
      <c r="B26639" s="5" t="s">
        <v>16454</v>
      </c>
      <c r="C26639" s="6" t="s">
        <v>452</v>
      </c>
    </row>
    <row r="26640">
      <c r="A26640" s="9">
        <f t="shared" si="1"/>
        <v>19312</v>
      </c>
      <c r="B26640" s="5" t="s">
        <v>16454</v>
      </c>
      <c r="C26640" s="6" t="s">
        <v>23637</v>
      </c>
    </row>
    <row r="26641">
      <c r="A26641" s="9">
        <f t="shared" si="1"/>
        <v>19313</v>
      </c>
      <c r="B26641" s="5" t="s">
        <v>16455</v>
      </c>
      <c r="C26641" s="6" t="s">
        <v>462</v>
      </c>
    </row>
    <row r="26642">
      <c r="A26642" s="9">
        <f t="shared" si="1"/>
        <v>19313</v>
      </c>
      <c r="B26642" s="5" t="s">
        <v>16455</v>
      </c>
      <c r="C26642" s="6" t="s">
        <v>59</v>
      </c>
    </row>
    <row r="26643">
      <c r="A26643" s="9">
        <f t="shared" si="1"/>
        <v>19313</v>
      </c>
      <c r="B26643" s="5" t="s">
        <v>16455</v>
      </c>
      <c r="C26643" s="6" t="s">
        <v>23637</v>
      </c>
    </row>
    <row r="26644">
      <c r="A26644" s="9">
        <f t="shared" si="1"/>
        <v>19314</v>
      </c>
      <c r="B26644" s="8" t="s">
        <v>16456</v>
      </c>
      <c r="C26644" s="9" t="s">
        <v>818</v>
      </c>
    </row>
    <row r="26645">
      <c r="A26645" s="9">
        <f t="shared" si="1"/>
        <v>19315</v>
      </c>
      <c r="B26645" s="8" t="s">
        <v>16457</v>
      </c>
      <c r="C26645" s="9" t="s">
        <v>818</v>
      </c>
    </row>
    <row r="26646">
      <c r="A26646" s="9">
        <f t="shared" si="1"/>
        <v>19316</v>
      </c>
      <c r="B26646" s="8" t="s">
        <v>16458</v>
      </c>
      <c r="C26646" s="9" t="s">
        <v>818</v>
      </c>
    </row>
    <row r="26647">
      <c r="A26647" s="9">
        <f t="shared" si="1"/>
        <v>19317</v>
      </c>
      <c r="B26647" s="5" t="s">
        <v>16459</v>
      </c>
      <c r="C26647" s="6" t="s">
        <v>15</v>
      </c>
    </row>
    <row r="26648">
      <c r="A26648" s="9">
        <f t="shared" si="1"/>
        <v>19318</v>
      </c>
      <c r="B26648" s="5" t="s">
        <v>16460</v>
      </c>
      <c r="C26648" s="6" t="s">
        <v>15</v>
      </c>
    </row>
    <row r="26649">
      <c r="A26649" s="9">
        <f t="shared" si="1"/>
        <v>19319</v>
      </c>
      <c r="B26649" s="5" t="s">
        <v>16461</v>
      </c>
      <c r="C26649" s="6" t="s">
        <v>1223</v>
      </c>
    </row>
    <row r="26650">
      <c r="A26650" s="9">
        <f t="shared" si="1"/>
        <v>19320</v>
      </c>
      <c r="B26650" s="5" t="s">
        <v>16462</v>
      </c>
      <c r="C26650" s="6" t="s">
        <v>1120</v>
      </c>
    </row>
    <row r="26651">
      <c r="A26651" s="9">
        <f t="shared" si="1"/>
        <v>19321</v>
      </c>
      <c r="B26651" s="5" t="s">
        <v>16463</v>
      </c>
      <c r="C26651" s="6" t="s">
        <v>731</v>
      </c>
    </row>
    <row r="26652">
      <c r="A26652" s="9">
        <f t="shared" si="1"/>
        <v>19322</v>
      </c>
      <c r="B26652" s="5" t="s">
        <v>16464</v>
      </c>
      <c r="C26652" s="6" t="s">
        <v>462</v>
      </c>
    </row>
    <row r="26653">
      <c r="A26653" s="9">
        <f t="shared" si="1"/>
        <v>19322</v>
      </c>
      <c r="B26653" s="5" t="s">
        <v>16464</v>
      </c>
      <c r="C26653" s="6" t="s">
        <v>23637</v>
      </c>
    </row>
    <row r="26654">
      <c r="A26654" s="9">
        <f t="shared" si="1"/>
        <v>19323</v>
      </c>
      <c r="B26654" s="5" t="s">
        <v>16465</v>
      </c>
      <c r="C26654" s="6" t="s">
        <v>1342</v>
      </c>
    </row>
    <row r="26655">
      <c r="A26655" s="9">
        <f t="shared" si="1"/>
        <v>19324</v>
      </c>
      <c r="B26655" s="5" t="s">
        <v>16466</v>
      </c>
      <c r="C26655" s="6" t="s">
        <v>1207</v>
      </c>
    </row>
    <row r="26656">
      <c r="A26656" s="9">
        <f t="shared" si="1"/>
        <v>19325</v>
      </c>
      <c r="B26656" s="25" t="s">
        <v>26744</v>
      </c>
      <c r="C26656" s="26" t="s">
        <v>23817</v>
      </c>
    </row>
    <row r="26657">
      <c r="A26657" s="9">
        <f t="shared" si="1"/>
        <v>19326</v>
      </c>
      <c r="B26657" s="8" t="s">
        <v>16467</v>
      </c>
      <c r="C26657" s="9" t="s">
        <v>818</v>
      </c>
    </row>
    <row r="26658">
      <c r="A26658" s="9">
        <f t="shared" si="1"/>
        <v>19327</v>
      </c>
      <c r="B26658" s="8" t="s">
        <v>16468</v>
      </c>
      <c r="C26658" s="9" t="s">
        <v>818</v>
      </c>
    </row>
    <row r="26659">
      <c r="A26659" s="9">
        <f t="shared" si="1"/>
        <v>19328</v>
      </c>
      <c r="B26659" s="8" t="s">
        <v>16469</v>
      </c>
      <c r="C26659" s="9" t="s">
        <v>818</v>
      </c>
    </row>
    <row r="26660">
      <c r="A26660" s="9">
        <f t="shared" si="1"/>
        <v>19329</v>
      </c>
      <c r="B26660" s="5" t="s">
        <v>16470</v>
      </c>
      <c r="C26660" s="6" t="s">
        <v>346</v>
      </c>
    </row>
    <row r="26661">
      <c r="A26661" s="9">
        <f t="shared" si="1"/>
        <v>19329</v>
      </c>
      <c r="B26661" s="5" t="s">
        <v>16470</v>
      </c>
      <c r="C26661" s="6" t="s">
        <v>23628</v>
      </c>
    </row>
    <row r="26662">
      <c r="A26662" s="9">
        <f t="shared" si="1"/>
        <v>19330</v>
      </c>
      <c r="B26662" s="29" t="s">
        <v>26745</v>
      </c>
      <c r="C26662" s="26" t="s">
        <v>23636</v>
      </c>
    </row>
    <row r="26663">
      <c r="A26663" s="9">
        <f t="shared" si="1"/>
        <v>19331</v>
      </c>
      <c r="B26663" s="29" t="s">
        <v>26746</v>
      </c>
      <c r="C26663" s="26" t="s">
        <v>23636</v>
      </c>
    </row>
    <row r="26664">
      <c r="A26664" s="9">
        <f t="shared" si="1"/>
        <v>19332</v>
      </c>
      <c r="B26664" s="38" t="s">
        <v>26747</v>
      </c>
      <c r="C26664" s="26" t="s">
        <v>23636</v>
      </c>
    </row>
    <row r="26665">
      <c r="A26665" s="9">
        <f t="shared" si="1"/>
        <v>19333</v>
      </c>
      <c r="B26665" s="31" t="s">
        <v>26748</v>
      </c>
      <c r="C26665" s="26" t="s">
        <v>23639</v>
      </c>
    </row>
    <row r="26666">
      <c r="A26666" s="9">
        <f t="shared" si="1"/>
        <v>19334</v>
      </c>
      <c r="B26666" s="5" t="s">
        <v>16471</v>
      </c>
      <c r="C26666" s="6" t="s">
        <v>179</v>
      </c>
    </row>
    <row r="26667">
      <c r="A26667" s="9">
        <f t="shared" si="1"/>
        <v>19334</v>
      </c>
      <c r="B26667" s="5" t="s">
        <v>16471</v>
      </c>
      <c r="C26667" s="6" t="s">
        <v>23637</v>
      </c>
    </row>
    <row r="26668">
      <c r="A26668" s="9">
        <f t="shared" si="1"/>
        <v>19335</v>
      </c>
      <c r="B26668" s="35" t="s">
        <v>26749</v>
      </c>
      <c r="C26668" s="26" t="s">
        <v>23636</v>
      </c>
    </row>
    <row r="26669">
      <c r="A26669" s="9">
        <f t="shared" si="1"/>
        <v>19336</v>
      </c>
      <c r="B26669" s="25" t="s">
        <v>26750</v>
      </c>
      <c r="C26669" s="26" t="s">
        <v>487</v>
      </c>
    </row>
    <row r="26670">
      <c r="A26670" s="9">
        <f t="shared" si="1"/>
        <v>19336</v>
      </c>
      <c r="B26670" s="27" t="s">
        <v>26750</v>
      </c>
      <c r="C26670" s="28" t="s">
        <v>23637</v>
      </c>
    </row>
    <row r="26671">
      <c r="A26671" s="9">
        <f t="shared" si="1"/>
        <v>19337</v>
      </c>
      <c r="B26671" s="8" t="s">
        <v>16472</v>
      </c>
      <c r="C26671" s="9" t="s">
        <v>818</v>
      </c>
    </row>
    <row r="26672">
      <c r="A26672" s="9">
        <f t="shared" si="1"/>
        <v>19338</v>
      </c>
      <c r="B26672" s="8" t="s">
        <v>16473</v>
      </c>
      <c r="C26672" s="9" t="s">
        <v>893</v>
      </c>
    </row>
    <row r="26673">
      <c r="A26673" s="9">
        <f t="shared" si="1"/>
        <v>19339</v>
      </c>
      <c r="B26673" s="5" t="s">
        <v>16474</v>
      </c>
      <c r="C26673" s="6" t="s">
        <v>1267</v>
      </c>
    </row>
    <row r="26674">
      <c r="A26674" s="9">
        <f t="shared" si="1"/>
        <v>19340</v>
      </c>
      <c r="B26674" s="8" t="s">
        <v>16475</v>
      </c>
      <c r="C26674" s="9" t="s">
        <v>728</v>
      </c>
    </row>
    <row r="26675">
      <c r="A26675" s="9">
        <f t="shared" si="1"/>
        <v>19341</v>
      </c>
      <c r="B26675" s="25" t="s">
        <v>26751</v>
      </c>
      <c r="C26675" s="26" t="s">
        <v>941</v>
      </c>
    </row>
    <row r="26676">
      <c r="A26676" s="9">
        <f t="shared" si="1"/>
        <v>19341</v>
      </c>
      <c r="B26676" s="25" t="s">
        <v>26751</v>
      </c>
      <c r="C26676" s="6" t="s">
        <v>23672</v>
      </c>
    </row>
    <row r="26677">
      <c r="A26677" s="9">
        <f t="shared" si="1"/>
        <v>19342</v>
      </c>
      <c r="B26677" s="8" t="s">
        <v>16476</v>
      </c>
      <c r="C26677" s="9" t="s">
        <v>188</v>
      </c>
    </row>
    <row r="26678">
      <c r="A26678" s="9">
        <f t="shared" si="1"/>
        <v>19342</v>
      </c>
      <c r="B26678" s="8" t="s">
        <v>16476</v>
      </c>
      <c r="C26678" s="9" t="s">
        <v>117</v>
      </c>
    </row>
    <row r="26679">
      <c r="A26679" s="9">
        <f t="shared" si="1"/>
        <v>19343</v>
      </c>
      <c r="B26679" s="5" t="s">
        <v>16477</v>
      </c>
      <c r="C26679" s="6" t="s">
        <v>1324</v>
      </c>
    </row>
    <row r="26680">
      <c r="A26680" s="9">
        <f t="shared" si="1"/>
        <v>19344</v>
      </c>
      <c r="B26680" s="8" t="s">
        <v>16478</v>
      </c>
      <c r="C26680" s="9" t="s">
        <v>46</v>
      </c>
    </row>
    <row r="26681">
      <c r="A26681" s="9">
        <f t="shared" si="1"/>
        <v>19345</v>
      </c>
      <c r="B26681" s="8" t="s">
        <v>16479</v>
      </c>
      <c r="C26681" s="9" t="s">
        <v>530</v>
      </c>
    </row>
    <row r="26682">
      <c r="A26682" s="9">
        <f t="shared" si="1"/>
        <v>19346</v>
      </c>
      <c r="B26682" s="25" t="s">
        <v>26752</v>
      </c>
      <c r="C26682" s="26" t="s">
        <v>10122</v>
      </c>
    </row>
    <row r="26683">
      <c r="A26683" s="9">
        <f t="shared" si="1"/>
        <v>19346</v>
      </c>
      <c r="B26683" s="27" t="s">
        <v>26752</v>
      </c>
      <c r="C26683" s="28" t="s">
        <v>23637</v>
      </c>
    </row>
    <row r="26684">
      <c r="A26684" s="9">
        <f t="shared" si="1"/>
        <v>19347</v>
      </c>
      <c r="B26684" s="5" t="s">
        <v>16480</v>
      </c>
      <c r="C26684" s="6" t="s">
        <v>326</v>
      </c>
    </row>
    <row r="26685">
      <c r="A26685" s="9">
        <f t="shared" si="1"/>
        <v>19347</v>
      </c>
      <c r="B26685" s="5" t="s">
        <v>16480</v>
      </c>
      <c r="C26685" s="6" t="s">
        <v>23637</v>
      </c>
    </row>
    <row r="26686">
      <c r="A26686" s="9">
        <f t="shared" si="1"/>
        <v>19348</v>
      </c>
      <c r="B26686" s="8" t="s">
        <v>16481</v>
      </c>
      <c r="C26686" s="9" t="s">
        <v>616</v>
      </c>
    </row>
    <row r="26687">
      <c r="A26687" s="9">
        <f t="shared" si="1"/>
        <v>19348</v>
      </c>
      <c r="B26687" s="8" t="s">
        <v>16481</v>
      </c>
      <c r="C26687" s="9" t="s">
        <v>60</v>
      </c>
    </row>
    <row r="26688">
      <c r="A26688" s="9">
        <f t="shared" si="1"/>
        <v>19349</v>
      </c>
      <c r="B26688" s="5" t="s">
        <v>16482</v>
      </c>
      <c r="C26688" s="6" t="s">
        <v>328</v>
      </c>
    </row>
    <row r="26689">
      <c r="A26689" s="9">
        <f t="shared" si="1"/>
        <v>19349</v>
      </c>
      <c r="B26689" s="5" t="s">
        <v>16482</v>
      </c>
      <c r="C26689" s="6" t="s">
        <v>23637</v>
      </c>
    </row>
    <row r="26690">
      <c r="A26690" s="9">
        <f t="shared" si="1"/>
        <v>19350</v>
      </c>
      <c r="B26690" s="5" t="s">
        <v>16483</v>
      </c>
      <c r="C26690" s="6" t="s">
        <v>462</v>
      </c>
    </row>
    <row r="26691">
      <c r="A26691" s="9">
        <f t="shared" si="1"/>
        <v>19350</v>
      </c>
      <c r="B26691" s="5" t="s">
        <v>16483</v>
      </c>
      <c r="C26691" s="6" t="s">
        <v>23637</v>
      </c>
    </row>
    <row r="26692">
      <c r="A26692" s="9">
        <f t="shared" si="1"/>
        <v>19351</v>
      </c>
      <c r="B26692" s="31" t="s">
        <v>26753</v>
      </c>
      <c r="C26692" s="26" t="s">
        <v>23639</v>
      </c>
    </row>
    <row r="26693">
      <c r="A26693" s="9">
        <f t="shared" si="1"/>
        <v>19352</v>
      </c>
      <c r="B26693" s="8" t="s">
        <v>16484</v>
      </c>
      <c r="C26693" s="9" t="s">
        <v>56</v>
      </c>
    </row>
    <row r="26694">
      <c r="A26694" s="9">
        <f t="shared" si="1"/>
        <v>19353</v>
      </c>
      <c r="B26694" s="8" t="s">
        <v>16485</v>
      </c>
      <c r="C26694" s="9" t="s">
        <v>56</v>
      </c>
    </row>
    <row r="26695">
      <c r="A26695" s="9">
        <f t="shared" si="1"/>
        <v>19354</v>
      </c>
      <c r="B26695" s="5" t="s">
        <v>16486</v>
      </c>
      <c r="C26695" s="6" t="s">
        <v>365</v>
      </c>
    </row>
    <row r="26696">
      <c r="A26696" s="9">
        <f t="shared" si="1"/>
        <v>19355</v>
      </c>
      <c r="B26696" s="8" t="s">
        <v>16487</v>
      </c>
      <c r="C26696" s="9" t="s">
        <v>616</v>
      </c>
    </row>
    <row r="26697">
      <c r="A26697" s="9">
        <f t="shared" si="1"/>
        <v>19355</v>
      </c>
      <c r="B26697" s="8" t="s">
        <v>16487</v>
      </c>
      <c r="C26697" s="9" t="s">
        <v>60</v>
      </c>
    </row>
    <row r="26698">
      <c r="A26698" s="9">
        <f t="shared" si="1"/>
        <v>19356</v>
      </c>
      <c r="B26698" s="5" t="s">
        <v>16488</v>
      </c>
      <c r="C26698" s="6" t="s">
        <v>788</v>
      </c>
    </row>
    <row r="26699">
      <c r="A26699" s="9">
        <f t="shared" si="1"/>
        <v>19356</v>
      </c>
      <c r="B26699" s="5" t="s">
        <v>16488</v>
      </c>
      <c r="C26699" s="6" t="s">
        <v>23637</v>
      </c>
    </row>
    <row r="26700">
      <c r="A26700" s="9">
        <f t="shared" si="1"/>
        <v>19357</v>
      </c>
      <c r="B26700" s="8" t="s">
        <v>16489</v>
      </c>
      <c r="C26700" s="9" t="s">
        <v>616</v>
      </c>
    </row>
    <row r="26701">
      <c r="A26701" s="9">
        <f t="shared" si="1"/>
        <v>19357</v>
      </c>
      <c r="B26701" s="8" t="s">
        <v>16489</v>
      </c>
      <c r="C26701" s="9" t="s">
        <v>60</v>
      </c>
    </row>
    <row r="26702">
      <c r="A26702" s="9">
        <f t="shared" si="1"/>
        <v>19358</v>
      </c>
      <c r="B26702" s="5" t="s">
        <v>16490</v>
      </c>
      <c r="C26702" s="6" t="s">
        <v>365</v>
      </c>
    </row>
    <row r="26703">
      <c r="A26703" s="9">
        <f t="shared" si="1"/>
        <v>19359</v>
      </c>
      <c r="B26703" s="5" t="s">
        <v>16491</v>
      </c>
      <c r="C26703" s="6" t="s">
        <v>365</v>
      </c>
    </row>
    <row r="26704">
      <c r="A26704" s="9">
        <f t="shared" si="1"/>
        <v>19360</v>
      </c>
      <c r="B26704" s="5" t="s">
        <v>16492</v>
      </c>
      <c r="C26704" s="6" t="s">
        <v>365</v>
      </c>
    </row>
    <row r="26705">
      <c r="A26705" s="9">
        <f t="shared" si="1"/>
        <v>19361</v>
      </c>
      <c r="B26705" s="8" t="s">
        <v>16493</v>
      </c>
      <c r="C26705" s="9" t="s">
        <v>616</v>
      </c>
    </row>
    <row r="26706">
      <c r="A26706" s="9">
        <f t="shared" si="1"/>
        <v>19362</v>
      </c>
      <c r="B26706" s="8" t="s">
        <v>16494</v>
      </c>
      <c r="C26706" s="9" t="s">
        <v>1169</v>
      </c>
    </row>
    <row r="26707">
      <c r="A26707" s="9">
        <f t="shared" si="1"/>
        <v>19363</v>
      </c>
      <c r="B26707" s="5" t="s">
        <v>16495</v>
      </c>
      <c r="C26707" s="6" t="s">
        <v>142</v>
      </c>
    </row>
    <row r="26708">
      <c r="A26708" s="9">
        <f t="shared" si="1"/>
        <v>19364</v>
      </c>
      <c r="B26708" s="30" t="s">
        <v>26754</v>
      </c>
      <c r="C26708" s="26" t="s">
        <v>23639</v>
      </c>
    </row>
    <row r="26709">
      <c r="A26709" s="9">
        <f t="shared" si="1"/>
        <v>19364</v>
      </c>
      <c r="B26709" s="30" t="s">
        <v>26754</v>
      </c>
      <c r="C26709" s="26" t="s">
        <v>26755</v>
      </c>
    </row>
    <row r="26710">
      <c r="A26710" s="9">
        <f t="shared" si="1"/>
        <v>19365</v>
      </c>
      <c r="B26710" s="30" t="s">
        <v>26756</v>
      </c>
      <c r="C26710" s="26" t="s">
        <v>23639</v>
      </c>
    </row>
    <row r="26711">
      <c r="A26711" s="9">
        <f t="shared" si="1"/>
        <v>19365</v>
      </c>
      <c r="B26711" s="30" t="s">
        <v>26756</v>
      </c>
      <c r="C26711" s="26" t="s">
        <v>91</v>
      </c>
    </row>
    <row r="26712">
      <c r="A26712" s="9">
        <f t="shared" si="1"/>
        <v>19365</v>
      </c>
      <c r="B26712" s="30" t="s">
        <v>26756</v>
      </c>
      <c r="C26712" s="26" t="s">
        <v>60</v>
      </c>
    </row>
    <row r="26713">
      <c r="A26713" s="9">
        <f t="shared" si="1"/>
        <v>19366</v>
      </c>
      <c r="B26713" s="30" t="s">
        <v>26757</v>
      </c>
      <c r="C26713" s="26" t="s">
        <v>23639</v>
      </c>
    </row>
    <row r="26714">
      <c r="A26714" s="9">
        <f t="shared" si="1"/>
        <v>19366</v>
      </c>
      <c r="B26714" s="30" t="s">
        <v>26757</v>
      </c>
      <c r="C26714" s="26" t="s">
        <v>91</v>
      </c>
    </row>
    <row r="26715">
      <c r="A26715" s="9">
        <f t="shared" si="1"/>
        <v>19366</v>
      </c>
      <c r="B26715" s="30" t="s">
        <v>26757</v>
      </c>
      <c r="C26715" s="26" t="s">
        <v>60</v>
      </c>
    </row>
    <row r="26716">
      <c r="A26716" s="9">
        <f t="shared" si="1"/>
        <v>19367</v>
      </c>
      <c r="B26716" s="30" t="s">
        <v>26758</v>
      </c>
      <c r="C26716" s="26" t="s">
        <v>23639</v>
      </c>
    </row>
    <row r="26717">
      <c r="A26717" s="9">
        <f t="shared" si="1"/>
        <v>19367</v>
      </c>
      <c r="B26717" s="30" t="s">
        <v>26758</v>
      </c>
      <c r="C26717" s="26" t="s">
        <v>60</v>
      </c>
    </row>
    <row r="26718">
      <c r="A26718" s="9">
        <f t="shared" si="1"/>
        <v>19368</v>
      </c>
      <c r="B26718" s="8" t="s">
        <v>16496</v>
      </c>
      <c r="C26718" s="9" t="s">
        <v>60</v>
      </c>
    </row>
    <row r="26719">
      <c r="A26719" s="9">
        <f t="shared" si="1"/>
        <v>19369</v>
      </c>
      <c r="B26719" s="5" t="s">
        <v>16497</v>
      </c>
      <c r="C26719" s="6" t="s">
        <v>328</v>
      </c>
    </row>
    <row r="26720">
      <c r="A26720" s="9">
        <f t="shared" si="1"/>
        <v>19369</v>
      </c>
      <c r="B26720" s="5" t="s">
        <v>16497</v>
      </c>
      <c r="C26720" s="6" t="s">
        <v>23637</v>
      </c>
    </row>
    <row r="26721">
      <c r="A26721" s="9">
        <f t="shared" si="1"/>
        <v>19370</v>
      </c>
      <c r="B26721" s="18" t="s">
        <v>16498</v>
      </c>
      <c r="C26721" s="6" t="s">
        <v>454</v>
      </c>
    </row>
    <row r="26722">
      <c r="A26722" s="9">
        <f t="shared" si="1"/>
        <v>19370</v>
      </c>
      <c r="B26722" s="5" t="s">
        <v>16498</v>
      </c>
      <c r="C26722" s="6" t="s">
        <v>91</v>
      </c>
    </row>
    <row r="26723">
      <c r="A26723" s="9">
        <f t="shared" si="1"/>
        <v>19370</v>
      </c>
      <c r="B26723" s="18" t="s">
        <v>16498</v>
      </c>
      <c r="C26723" s="6" t="s">
        <v>23637</v>
      </c>
    </row>
    <row r="26724">
      <c r="A26724" s="9">
        <f t="shared" si="1"/>
        <v>19371</v>
      </c>
      <c r="B26724" s="27" t="s">
        <v>26759</v>
      </c>
      <c r="C26724" s="28" t="s">
        <v>23637</v>
      </c>
    </row>
    <row r="26725">
      <c r="A26725" s="9">
        <f t="shared" si="1"/>
        <v>19371</v>
      </c>
      <c r="B26725" s="27" t="s">
        <v>26759</v>
      </c>
      <c r="C26725" s="26" t="s">
        <v>90</v>
      </c>
    </row>
    <row r="26726">
      <c r="A26726" s="9">
        <f t="shared" si="1"/>
        <v>19371</v>
      </c>
      <c r="B26726" s="25" t="s">
        <v>26759</v>
      </c>
      <c r="C26726" s="34" t="s">
        <v>60</v>
      </c>
    </row>
    <row r="26727">
      <c r="A26727" s="9">
        <f t="shared" si="1"/>
        <v>19372</v>
      </c>
      <c r="B26727" s="25" t="s">
        <v>26760</v>
      </c>
      <c r="C26727" s="26" t="s">
        <v>487</v>
      </c>
    </row>
    <row r="26728">
      <c r="A26728" s="9">
        <f t="shared" si="1"/>
        <v>19372</v>
      </c>
      <c r="B26728" s="25" t="s">
        <v>26760</v>
      </c>
      <c r="C26728" s="26" t="s">
        <v>788</v>
      </c>
    </row>
    <row r="26729">
      <c r="A26729" s="9">
        <f t="shared" si="1"/>
        <v>19372</v>
      </c>
      <c r="B26729" s="25" t="s">
        <v>26760</v>
      </c>
      <c r="C26729" s="26" t="s">
        <v>334</v>
      </c>
    </row>
    <row r="26730">
      <c r="A26730" s="9">
        <f t="shared" si="1"/>
        <v>19372</v>
      </c>
      <c r="B26730" s="27" t="s">
        <v>26760</v>
      </c>
      <c r="C26730" s="28" t="s">
        <v>23637</v>
      </c>
    </row>
    <row r="26731">
      <c r="A26731" s="9">
        <f t="shared" si="1"/>
        <v>19373</v>
      </c>
      <c r="B26731" s="5" t="s">
        <v>16499</v>
      </c>
      <c r="C26731" s="6" t="s">
        <v>462</v>
      </c>
    </row>
    <row r="26732">
      <c r="A26732" s="9">
        <f t="shared" si="1"/>
        <v>19373</v>
      </c>
      <c r="B26732" s="5" t="s">
        <v>16499</v>
      </c>
      <c r="C26732" s="6" t="s">
        <v>24</v>
      </c>
    </row>
    <row r="26733">
      <c r="A26733" s="9">
        <f t="shared" si="1"/>
        <v>19373</v>
      </c>
      <c r="B26733" s="5" t="s">
        <v>16499</v>
      </c>
      <c r="C26733" s="6" t="s">
        <v>25</v>
      </c>
    </row>
    <row r="26734">
      <c r="A26734" s="9">
        <f t="shared" si="1"/>
        <v>19373</v>
      </c>
      <c r="B26734" s="5" t="s">
        <v>16499</v>
      </c>
      <c r="C26734" s="6" t="s">
        <v>23637</v>
      </c>
    </row>
    <row r="26735">
      <c r="A26735" s="9">
        <f t="shared" si="1"/>
        <v>19374</v>
      </c>
      <c r="B26735" s="5" t="s">
        <v>16500</v>
      </c>
      <c r="C26735" s="6" t="s">
        <v>326</v>
      </c>
    </row>
    <row r="26736">
      <c r="A26736" s="9">
        <f t="shared" si="1"/>
        <v>19374</v>
      </c>
      <c r="B26736" s="5" t="s">
        <v>16500</v>
      </c>
      <c r="C26736" s="6" t="s">
        <v>23637</v>
      </c>
    </row>
    <row r="26737">
      <c r="A26737" s="9">
        <f t="shared" si="1"/>
        <v>19375</v>
      </c>
      <c r="B26737" s="8" t="s">
        <v>16501</v>
      </c>
      <c r="C26737" s="6" t="s">
        <v>405</v>
      </c>
    </row>
    <row r="26738">
      <c r="A26738" s="9">
        <f t="shared" si="1"/>
        <v>19375</v>
      </c>
      <c r="B26738" s="8" t="s">
        <v>16501</v>
      </c>
      <c r="C26738" s="9" t="s">
        <v>60</v>
      </c>
    </row>
    <row r="26739">
      <c r="A26739" s="9">
        <f t="shared" si="1"/>
        <v>19375</v>
      </c>
      <c r="B26739" s="8" t="s">
        <v>16501</v>
      </c>
      <c r="C26739" s="9" t="s">
        <v>24</v>
      </c>
    </row>
    <row r="26740">
      <c r="A26740" s="9">
        <f t="shared" si="1"/>
        <v>19375</v>
      </c>
      <c r="B26740" s="8" t="s">
        <v>16501</v>
      </c>
      <c r="C26740" s="9" t="s">
        <v>25</v>
      </c>
    </row>
    <row r="26741">
      <c r="A26741" s="9">
        <f t="shared" si="1"/>
        <v>19375</v>
      </c>
      <c r="B26741" s="8" t="s">
        <v>16501</v>
      </c>
      <c r="C26741" s="6" t="s">
        <v>23637</v>
      </c>
    </row>
    <row r="26742">
      <c r="A26742" s="9">
        <f t="shared" si="1"/>
        <v>19376</v>
      </c>
      <c r="B26742" s="5" t="s">
        <v>16502</v>
      </c>
      <c r="C26742" s="6" t="s">
        <v>324</v>
      </c>
    </row>
    <row r="26743">
      <c r="A26743" s="9">
        <f t="shared" si="1"/>
        <v>19376</v>
      </c>
      <c r="B26743" s="5" t="s">
        <v>16502</v>
      </c>
      <c r="C26743" s="6" t="s">
        <v>23637</v>
      </c>
    </row>
    <row r="26744">
      <c r="A26744" s="9">
        <f t="shared" si="1"/>
        <v>19377</v>
      </c>
      <c r="B26744" s="5" t="s">
        <v>16503</v>
      </c>
      <c r="C26744" s="6" t="s">
        <v>336</v>
      </c>
    </row>
    <row r="26745">
      <c r="A26745" s="9">
        <f t="shared" si="1"/>
        <v>19377</v>
      </c>
      <c r="B26745" s="5" t="s">
        <v>16503</v>
      </c>
      <c r="C26745" s="6" t="s">
        <v>23637</v>
      </c>
    </row>
    <row r="26746">
      <c r="A26746" s="9">
        <f t="shared" si="1"/>
        <v>19378</v>
      </c>
      <c r="B26746" s="25" t="s">
        <v>26761</v>
      </c>
      <c r="C26746" s="26" t="s">
        <v>446</v>
      </c>
    </row>
    <row r="26747">
      <c r="A26747" s="9">
        <f t="shared" si="1"/>
        <v>19378</v>
      </c>
      <c r="B26747" s="27" t="s">
        <v>26761</v>
      </c>
      <c r="C26747" s="28" t="s">
        <v>23637</v>
      </c>
    </row>
    <row r="26748">
      <c r="A26748" s="9">
        <f t="shared" si="1"/>
        <v>19379</v>
      </c>
      <c r="B26748" s="31" t="s">
        <v>26762</v>
      </c>
      <c r="C26748" s="26" t="s">
        <v>23639</v>
      </c>
    </row>
    <row r="26749">
      <c r="A26749" s="9">
        <f t="shared" si="1"/>
        <v>19380</v>
      </c>
      <c r="B26749" s="5" t="s">
        <v>16504</v>
      </c>
      <c r="C26749" s="6" t="s">
        <v>153</v>
      </c>
    </row>
    <row r="26750">
      <c r="A26750" s="9">
        <f t="shared" si="1"/>
        <v>19380</v>
      </c>
      <c r="B26750" s="5" t="s">
        <v>16504</v>
      </c>
      <c r="C26750" s="6" t="s">
        <v>24</v>
      </c>
    </row>
    <row r="26751">
      <c r="A26751" s="9">
        <f t="shared" si="1"/>
        <v>19380</v>
      </c>
      <c r="B26751" s="5" t="s">
        <v>16504</v>
      </c>
      <c r="C26751" s="6" t="s">
        <v>25</v>
      </c>
    </row>
    <row r="26752">
      <c r="A26752" s="9">
        <f t="shared" si="1"/>
        <v>19380</v>
      </c>
      <c r="B26752" s="5" t="s">
        <v>16504</v>
      </c>
      <c r="C26752" s="6" t="s">
        <v>23637</v>
      </c>
    </row>
    <row r="26753">
      <c r="A26753" s="9">
        <f t="shared" si="1"/>
        <v>19381</v>
      </c>
      <c r="B26753" s="5" t="s">
        <v>16505</v>
      </c>
      <c r="C26753" s="6" t="s">
        <v>452</v>
      </c>
    </row>
    <row r="26754">
      <c r="A26754" s="9">
        <f t="shared" si="1"/>
        <v>19381</v>
      </c>
      <c r="B26754" s="5" t="s">
        <v>16505</v>
      </c>
      <c r="C26754" s="6" t="s">
        <v>23637</v>
      </c>
    </row>
    <row r="26755">
      <c r="A26755" s="9">
        <f t="shared" si="1"/>
        <v>19382</v>
      </c>
      <c r="B26755" s="5" t="s">
        <v>16506</v>
      </c>
      <c r="C26755" s="6" t="s">
        <v>324</v>
      </c>
    </row>
    <row r="26756">
      <c r="A26756" s="9">
        <f t="shared" si="1"/>
        <v>19382</v>
      </c>
      <c r="B26756" s="5" t="s">
        <v>16506</v>
      </c>
      <c r="C26756" s="6" t="s">
        <v>23637</v>
      </c>
    </row>
    <row r="26757">
      <c r="A26757" s="9">
        <f t="shared" si="1"/>
        <v>19383</v>
      </c>
      <c r="B26757" s="5" t="s">
        <v>16507</v>
      </c>
      <c r="C26757" s="6" t="s">
        <v>328</v>
      </c>
    </row>
    <row r="26758">
      <c r="A26758" s="9">
        <f t="shared" si="1"/>
        <v>19383</v>
      </c>
      <c r="B26758" s="5" t="s">
        <v>16507</v>
      </c>
      <c r="C26758" s="6" t="s">
        <v>25</v>
      </c>
    </row>
    <row r="26759">
      <c r="A26759" s="9">
        <f t="shared" si="1"/>
        <v>19383</v>
      </c>
      <c r="B26759" s="5" t="s">
        <v>16507</v>
      </c>
      <c r="C26759" s="6" t="s">
        <v>553</v>
      </c>
    </row>
    <row r="26760">
      <c r="A26760" s="9">
        <f t="shared" si="1"/>
        <v>19383</v>
      </c>
      <c r="B26760" s="5" t="s">
        <v>16507</v>
      </c>
      <c r="C26760" s="6" t="s">
        <v>23637</v>
      </c>
    </row>
    <row r="26761">
      <c r="A26761" s="9">
        <f t="shared" si="1"/>
        <v>19383</v>
      </c>
      <c r="B26761" s="27" t="s">
        <v>16507</v>
      </c>
      <c r="C26761" s="26" t="s">
        <v>90</v>
      </c>
    </row>
    <row r="26762">
      <c r="A26762" s="9">
        <f t="shared" si="1"/>
        <v>19383</v>
      </c>
      <c r="B26762" s="25" t="s">
        <v>16507</v>
      </c>
      <c r="C26762" s="34" t="s">
        <v>60</v>
      </c>
    </row>
    <row r="26763">
      <c r="A26763" s="9">
        <f t="shared" si="1"/>
        <v>19384</v>
      </c>
      <c r="B26763" s="25" t="s">
        <v>26763</v>
      </c>
      <c r="C26763" s="26" t="s">
        <v>553</v>
      </c>
    </row>
    <row r="26764">
      <c r="A26764" s="9">
        <f t="shared" si="1"/>
        <v>19385</v>
      </c>
      <c r="B26764" s="25" t="s">
        <v>26764</v>
      </c>
      <c r="C26764" s="26" t="s">
        <v>553</v>
      </c>
    </row>
    <row r="26765">
      <c r="A26765" s="9">
        <f t="shared" si="1"/>
        <v>19386</v>
      </c>
      <c r="B26765" s="25" t="s">
        <v>26765</v>
      </c>
      <c r="C26765" s="26" t="s">
        <v>553</v>
      </c>
    </row>
    <row r="26766">
      <c r="A26766" s="9">
        <f t="shared" si="1"/>
        <v>19387</v>
      </c>
      <c r="B26766" s="8" t="s">
        <v>16508</v>
      </c>
      <c r="C26766" s="9" t="s">
        <v>60</v>
      </c>
    </row>
    <row r="26767">
      <c r="A26767" s="9">
        <f t="shared" si="1"/>
        <v>19387</v>
      </c>
      <c r="B26767" s="8" t="s">
        <v>16508</v>
      </c>
      <c r="C26767" s="9" t="s">
        <v>162</v>
      </c>
    </row>
    <row r="26768">
      <c r="A26768" s="9">
        <f t="shared" si="1"/>
        <v>19388</v>
      </c>
      <c r="B26768" s="8" t="s">
        <v>16509</v>
      </c>
      <c r="C26768" s="9" t="s">
        <v>60</v>
      </c>
    </row>
    <row r="26769">
      <c r="A26769" s="9">
        <f t="shared" si="1"/>
        <v>19388</v>
      </c>
      <c r="B26769" s="8" t="s">
        <v>16509</v>
      </c>
      <c r="C26769" s="9" t="s">
        <v>142</v>
      </c>
    </row>
    <row r="26770">
      <c r="A26770" s="9">
        <f t="shared" si="1"/>
        <v>19388</v>
      </c>
      <c r="B26770" s="8" t="s">
        <v>16509</v>
      </c>
      <c r="C26770" s="9" t="s">
        <v>616</v>
      </c>
    </row>
    <row r="26771">
      <c r="A26771" s="9">
        <f t="shared" si="1"/>
        <v>19389</v>
      </c>
      <c r="B26771" s="30" t="s">
        <v>26766</v>
      </c>
      <c r="C26771" s="26" t="s">
        <v>23639</v>
      </c>
    </row>
    <row r="26772">
      <c r="A26772" s="9">
        <f t="shared" si="1"/>
        <v>19389</v>
      </c>
      <c r="B26772" s="30" t="s">
        <v>26766</v>
      </c>
      <c r="C26772" s="26" t="s">
        <v>91</v>
      </c>
    </row>
    <row r="26773">
      <c r="A26773" s="9">
        <f t="shared" si="1"/>
        <v>19390</v>
      </c>
      <c r="B26773" s="25" t="s">
        <v>26767</v>
      </c>
      <c r="C26773" s="26" t="s">
        <v>91</v>
      </c>
    </row>
    <row r="26774">
      <c r="A26774" s="9">
        <f t="shared" si="1"/>
        <v>19391</v>
      </c>
      <c r="B26774" s="25" t="s">
        <v>26768</v>
      </c>
      <c r="C26774" s="26" t="s">
        <v>91</v>
      </c>
    </row>
    <row r="26775">
      <c r="A26775" s="9">
        <f t="shared" si="1"/>
        <v>19392</v>
      </c>
      <c r="B26775" s="29" t="s">
        <v>26769</v>
      </c>
      <c r="C26775" s="26" t="s">
        <v>23636</v>
      </c>
    </row>
    <row r="26776">
      <c r="A26776" s="9">
        <f t="shared" si="1"/>
        <v>19393</v>
      </c>
      <c r="B26776" s="5" t="s">
        <v>16510</v>
      </c>
      <c r="C26776" s="6" t="s">
        <v>365</v>
      </c>
    </row>
    <row r="26777">
      <c r="A26777" s="9">
        <f t="shared" si="1"/>
        <v>19394</v>
      </c>
      <c r="B26777" s="8" t="s">
        <v>16511</v>
      </c>
      <c r="C26777" s="9" t="s">
        <v>616</v>
      </c>
    </row>
    <row r="26778">
      <c r="A26778" s="9">
        <f t="shared" si="1"/>
        <v>19395</v>
      </c>
      <c r="B26778" s="5" t="s">
        <v>16512</v>
      </c>
      <c r="C26778" s="6" t="s">
        <v>153</v>
      </c>
    </row>
    <row r="26779">
      <c r="A26779" s="9">
        <f t="shared" si="1"/>
        <v>19395</v>
      </c>
      <c r="B26779" s="5" t="s">
        <v>16512</v>
      </c>
      <c r="C26779" s="6" t="s">
        <v>23637</v>
      </c>
    </row>
    <row r="26780">
      <c r="A26780" s="9">
        <f t="shared" si="1"/>
        <v>19396</v>
      </c>
      <c r="B26780" s="25" t="s">
        <v>26770</v>
      </c>
      <c r="C26780" s="26" t="s">
        <v>10122</v>
      </c>
    </row>
    <row r="26781">
      <c r="A26781" s="9">
        <f t="shared" si="1"/>
        <v>19396</v>
      </c>
      <c r="B26781" s="27" t="s">
        <v>26770</v>
      </c>
      <c r="C26781" s="28" t="s">
        <v>23637</v>
      </c>
    </row>
    <row r="26782">
      <c r="A26782" s="9">
        <f t="shared" si="1"/>
        <v>19397</v>
      </c>
      <c r="B26782" s="5" t="s">
        <v>16513</v>
      </c>
      <c r="C26782" s="6" t="s">
        <v>356</v>
      </c>
    </row>
    <row r="26783">
      <c r="A26783" s="9">
        <f t="shared" si="1"/>
        <v>19397</v>
      </c>
      <c r="B26783" s="8" t="s">
        <v>16513</v>
      </c>
      <c r="C26783" s="6" t="s">
        <v>1939</v>
      </c>
    </row>
    <row r="26784">
      <c r="A26784" s="9">
        <f t="shared" si="1"/>
        <v>19397</v>
      </c>
      <c r="B26784" s="8" t="s">
        <v>16513</v>
      </c>
      <c r="C26784" s="9" t="s">
        <v>60</v>
      </c>
    </row>
    <row r="26785">
      <c r="A26785" s="9">
        <f t="shared" si="1"/>
        <v>19397</v>
      </c>
      <c r="B26785" s="8" t="s">
        <v>16513</v>
      </c>
      <c r="C26785" s="6" t="s">
        <v>23637</v>
      </c>
    </row>
    <row r="26786">
      <c r="A26786" s="9">
        <f t="shared" si="1"/>
        <v>19398</v>
      </c>
      <c r="B26786" s="8" t="s">
        <v>16514</v>
      </c>
      <c r="C26786" s="9" t="s">
        <v>818</v>
      </c>
    </row>
    <row r="26787">
      <c r="A26787" s="9">
        <f t="shared" si="1"/>
        <v>19399</v>
      </c>
      <c r="B26787" s="5" t="s">
        <v>16515</v>
      </c>
      <c r="C26787" s="6" t="s">
        <v>142</v>
      </c>
    </row>
    <row r="26788">
      <c r="A26788" s="9">
        <f t="shared" si="1"/>
        <v>19400</v>
      </c>
      <c r="B26788" s="25" t="s">
        <v>26771</v>
      </c>
      <c r="C26788" s="26" t="s">
        <v>10122</v>
      </c>
    </row>
    <row r="26789">
      <c r="A26789" s="9">
        <f t="shared" si="1"/>
        <v>19400</v>
      </c>
      <c r="B26789" s="27" t="s">
        <v>26771</v>
      </c>
      <c r="C26789" s="28" t="s">
        <v>23637</v>
      </c>
    </row>
    <row r="26790">
      <c r="A26790" s="9">
        <f t="shared" si="1"/>
        <v>19401</v>
      </c>
      <c r="B26790" s="25" t="s">
        <v>26772</v>
      </c>
      <c r="C26790" s="26" t="s">
        <v>10122</v>
      </c>
    </row>
    <row r="26791">
      <c r="A26791" s="9">
        <f t="shared" si="1"/>
        <v>19401</v>
      </c>
      <c r="B26791" s="27" t="s">
        <v>26772</v>
      </c>
      <c r="C26791" s="28" t="s">
        <v>23637</v>
      </c>
    </row>
    <row r="26792">
      <c r="A26792" s="9">
        <f t="shared" si="1"/>
        <v>19402</v>
      </c>
      <c r="B26792" s="25" t="s">
        <v>26773</v>
      </c>
      <c r="C26792" s="26" t="s">
        <v>446</v>
      </c>
    </row>
    <row r="26793">
      <c r="A26793" s="9">
        <f t="shared" si="1"/>
        <v>19402</v>
      </c>
      <c r="B26793" s="27" t="s">
        <v>26773</v>
      </c>
      <c r="C26793" s="28" t="s">
        <v>23637</v>
      </c>
    </row>
    <row r="26794">
      <c r="A26794" s="9">
        <f t="shared" si="1"/>
        <v>19403</v>
      </c>
      <c r="B26794" s="5" t="s">
        <v>16516</v>
      </c>
      <c r="C26794" s="6" t="s">
        <v>91</v>
      </c>
    </row>
    <row r="26795">
      <c r="A26795" s="9">
        <f t="shared" si="1"/>
        <v>19403</v>
      </c>
      <c r="B26795" s="5" t="s">
        <v>16516</v>
      </c>
      <c r="C26795" s="6" t="s">
        <v>23637</v>
      </c>
    </row>
    <row r="26796">
      <c r="A26796" s="9">
        <f t="shared" si="1"/>
        <v>19403</v>
      </c>
      <c r="B26796" s="37" t="s">
        <v>16516</v>
      </c>
      <c r="C26796" s="26" t="s">
        <v>90</v>
      </c>
    </row>
    <row r="26797">
      <c r="A26797" s="9">
        <f t="shared" si="1"/>
        <v>19404</v>
      </c>
      <c r="B26797" s="8" t="s">
        <v>16517</v>
      </c>
      <c r="C26797" s="9" t="s">
        <v>60</v>
      </c>
    </row>
    <row r="26798">
      <c r="A26798" s="9">
        <f t="shared" si="1"/>
        <v>19404</v>
      </c>
      <c r="B26798" s="8" t="s">
        <v>16517</v>
      </c>
      <c r="C26798" s="9" t="s">
        <v>142</v>
      </c>
    </row>
    <row r="26799">
      <c r="A26799" s="9">
        <f t="shared" si="1"/>
        <v>19405</v>
      </c>
      <c r="B26799" s="8" t="s">
        <v>16518</v>
      </c>
      <c r="C26799" s="9" t="s">
        <v>616</v>
      </c>
    </row>
    <row r="26800">
      <c r="A26800" s="9">
        <f t="shared" si="1"/>
        <v>19405</v>
      </c>
      <c r="B26800" s="8" t="s">
        <v>16518</v>
      </c>
      <c r="C26800" s="9" t="s">
        <v>60</v>
      </c>
    </row>
    <row r="26801">
      <c r="A26801" s="9">
        <f t="shared" si="1"/>
        <v>19406</v>
      </c>
      <c r="B26801" s="25" t="s">
        <v>26774</v>
      </c>
      <c r="C26801" s="26" t="s">
        <v>10122</v>
      </c>
    </row>
    <row r="26802">
      <c r="A26802" s="9">
        <f t="shared" si="1"/>
        <v>19406</v>
      </c>
      <c r="B26802" s="27" t="s">
        <v>26774</v>
      </c>
      <c r="C26802" s="28" t="s">
        <v>23637</v>
      </c>
    </row>
    <row r="26803">
      <c r="A26803" s="9">
        <f t="shared" si="1"/>
        <v>19407</v>
      </c>
      <c r="B26803" s="8" t="s">
        <v>16519</v>
      </c>
      <c r="C26803" s="9" t="s">
        <v>616</v>
      </c>
    </row>
    <row r="26804">
      <c r="A26804" s="9">
        <f t="shared" si="1"/>
        <v>19408</v>
      </c>
      <c r="B26804" s="5" t="s">
        <v>16520</v>
      </c>
      <c r="C26804" s="6" t="s">
        <v>153</v>
      </c>
    </row>
    <row r="26805">
      <c r="A26805" s="9">
        <f t="shared" si="1"/>
        <v>19408</v>
      </c>
      <c r="B26805" s="5" t="s">
        <v>16520</v>
      </c>
      <c r="C26805" s="6" t="s">
        <v>23637</v>
      </c>
    </row>
    <row r="26806">
      <c r="A26806" s="9">
        <f t="shared" si="1"/>
        <v>19409</v>
      </c>
      <c r="B26806" s="25" t="s">
        <v>26775</v>
      </c>
      <c r="C26806" s="26" t="s">
        <v>10122</v>
      </c>
    </row>
    <row r="26807">
      <c r="A26807" s="9">
        <f t="shared" si="1"/>
        <v>19409</v>
      </c>
      <c r="B26807" s="27" t="s">
        <v>26775</v>
      </c>
      <c r="C26807" s="28" t="s">
        <v>23637</v>
      </c>
    </row>
    <row r="26808">
      <c r="A26808" s="9">
        <f t="shared" si="1"/>
        <v>19410</v>
      </c>
      <c r="B26808" s="5" t="s">
        <v>16521</v>
      </c>
      <c r="C26808" s="6" t="s">
        <v>326</v>
      </c>
    </row>
    <row r="26809">
      <c r="A26809" s="9">
        <f t="shared" si="1"/>
        <v>19410</v>
      </c>
      <c r="B26809" s="5" t="s">
        <v>16521</v>
      </c>
      <c r="C26809" s="6" t="s">
        <v>23637</v>
      </c>
    </row>
    <row r="26810">
      <c r="A26810" s="9">
        <f t="shared" si="1"/>
        <v>19411</v>
      </c>
      <c r="B26810" s="5" t="s">
        <v>16522</v>
      </c>
      <c r="C26810" s="6" t="s">
        <v>153</v>
      </c>
    </row>
    <row r="26811">
      <c r="A26811" s="9">
        <f t="shared" si="1"/>
        <v>19411</v>
      </c>
      <c r="B26811" s="5" t="s">
        <v>16522</v>
      </c>
      <c r="C26811" s="6" t="s">
        <v>23637</v>
      </c>
    </row>
    <row r="26812">
      <c r="A26812" s="9">
        <f t="shared" si="1"/>
        <v>19412</v>
      </c>
      <c r="B26812" s="8" t="s">
        <v>16523</v>
      </c>
      <c r="C26812" s="9" t="s">
        <v>60</v>
      </c>
    </row>
    <row r="26813">
      <c r="A26813" s="9">
        <f t="shared" si="1"/>
        <v>19412</v>
      </c>
      <c r="B26813" s="8" t="s">
        <v>16523</v>
      </c>
      <c r="C26813" s="9" t="s">
        <v>142</v>
      </c>
    </row>
    <row r="26814">
      <c r="A26814" s="9">
        <f t="shared" si="1"/>
        <v>19413</v>
      </c>
      <c r="B26814" s="8" t="s">
        <v>16524</v>
      </c>
      <c r="C26814" s="9" t="s">
        <v>60</v>
      </c>
    </row>
    <row r="26815">
      <c r="A26815" s="9">
        <f t="shared" si="1"/>
        <v>19413</v>
      </c>
      <c r="B26815" s="8" t="s">
        <v>16524</v>
      </c>
      <c r="C26815" s="9" t="s">
        <v>22</v>
      </c>
    </row>
    <row r="26816">
      <c r="A26816" s="9">
        <f t="shared" si="1"/>
        <v>19413</v>
      </c>
      <c r="B26816" s="8" t="s">
        <v>16524</v>
      </c>
      <c r="C26816" s="9" t="s">
        <v>25</v>
      </c>
    </row>
    <row r="26817">
      <c r="A26817" s="9">
        <f t="shared" si="1"/>
        <v>19413</v>
      </c>
      <c r="B26817" s="8" t="s">
        <v>16524</v>
      </c>
      <c r="C26817" s="9" t="s">
        <v>24</v>
      </c>
    </row>
    <row r="26818">
      <c r="A26818" s="9">
        <f t="shared" si="1"/>
        <v>19413</v>
      </c>
      <c r="B26818" s="8" t="s">
        <v>16524</v>
      </c>
      <c r="C26818" s="9" t="s">
        <v>616</v>
      </c>
    </row>
    <row r="26819">
      <c r="A26819" s="9">
        <f t="shared" si="1"/>
        <v>19413</v>
      </c>
      <c r="B26819" s="8" t="s">
        <v>16524</v>
      </c>
      <c r="C26819" s="9" t="s">
        <v>142</v>
      </c>
    </row>
    <row r="26820">
      <c r="A26820" s="9">
        <f t="shared" si="1"/>
        <v>19414</v>
      </c>
      <c r="B26820" s="8" t="s">
        <v>16525</v>
      </c>
      <c r="C26820" s="9" t="s">
        <v>60</v>
      </c>
    </row>
    <row r="26821">
      <c r="A26821" s="9">
        <f t="shared" si="1"/>
        <v>19415</v>
      </c>
      <c r="B26821" s="5" t="s">
        <v>16526</v>
      </c>
      <c r="C26821" s="6" t="s">
        <v>267</v>
      </c>
    </row>
    <row r="26822">
      <c r="A26822" s="9">
        <f t="shared" si="1"/>
        <v>19415</v>
      </c>
      <c r="B26822" s="5" t="s">
        <v>16526</v>
      </c>
      <c r="C26822" s="6" t="s">
        <v>23637</v>
      </c>
    </row>
    <row r="26823">
      <c r="A26823" s="9">
        <f t="shared" si="1"/>
        <v>19416</v>
      </c>
      <c r="B26823" s="29" t="s">
        <v>26776</v>
      </c>
      <c r="C26823" s="26" t="s">
        <v>23636</v>
      </c>
    </row>
    <row r="26824">
      <c r="A26824" s="9">
        <f t="shared" si="1"/>
        <v>19417</v>
      </c>
      <c r="B26824" s="25" t="s">
        <v>26777</v>
      </c>
      <c r="C26824" s="26" t="s">
        <v>672</v>
      </c>
    </row>
    <row r="26825">
      <c r="A26825" s="9">
        <f t="shared" si="1"/>
        <v>19417</v>
      </c>
      <c r="B26825" s="25" t="s">
        <v>26777</v>
      </c>
      <c r="C26825" s="26" t="s">
        <v>946</v>
      </c>
    </row>
    <row r="26826">
      <c r="A26826" s="9">
        <f t="shared" si="1"/>
        <v>19417</v>
      </c>
      <c r="B26826" s="27" t="s">
        <v>26777</v>
      </c>
      <c r="C26826" s="28" t="s">
        <v>23637</v>
      </c>
    </row>
    <row r="26827">
      <c r="A26827" s="9">
        <f t="shared" si="1"/>
        <v>19418</v>
      </c>
      <c r="B26827" s="5" t="s">
        <v>16527</v>
      </c>
      <c r="C26827" s="6" t="s">
        <v>1007</v>
      </c>
    </row>
    <row r="26828">
      <c r="A26828" s="9">
        <f t="shared" si="1"/>
        <v>19418</v>
      </c>
      <c r="B26828" s="5" t="s">
        <v>16527</v>
      </c>
      <c r="C26828" s="6" t="s">
        <v>5004</v>
      </c>
    </row>
    <row r="26829">
      <c r="A26829" s="9">
        <f t="shared" si="1"/>
        <v>19418</v>
      </c>
      <c r="B26829" s="5" t="s">
        <v>16527</v>
      </c>
      <c r="C26829" s="6" t="s">
        <v>23628</v>
      </c>
    </row>
    <row r="26830">
      <c r="A26830" s="9">
        <f t="shared" si="1"/>
        <v>19419</v>
      </c>
      <c r="B26830" s="8" t="s">
        <v>16528</v>
      </c>
      <c r="C26830" s="9" t="s">
        <v>56</v>
      </c>
    </row>
    <row r="26831">
      <c r="A26831" s="9">
        <f t="shared" si="1"/>
        <v>19420</v>
      </c>
      <c r="B26831" s="5" t="s">
        <v>16529</v>
      </c>
      <c r="C26831" s="6" t="s">
        <v>179</v>
      </c>
    </row>
    <row r="26832">
      <c r="A26832" s="9">
        <f t="shared" si="1"/>
        <v>19420</v>
      </c>
      <c r="B26832" s="5" t="s">
        <v>16529</v>
      </c>
      <c r="C26832" s="6" t="s">
        <v>23637</v>
      </c>
    </row>
    <row r="26833">
      <c r="A26833" s="9">
        <f t="shared" si="1"/>
        <v>19421</v>
      </c>
      <c r="B26833" s="5" t="s">
        <v>16530</v>
      </c>
      <c r="C26833" s="6" t="s">
        <v>336</v>
      </c>
    </row>
    <row r="26834">
      <c r="A26834" s="9">
        <f t="shared" si="1"/>
        <v>19421</v>
      </c>
      <c r="B26834" s="5" t="s">
        <v>16530</v>
      </c>
      <c r="C26834" s="6" t="s">
        <v>553</v>
      </c>
    </row>
    <row r="26835">
      <c r="A26835" s="9">
        <f t="shared" si="1"/>
        <v>19421</v>
      </c>
      <c r="B26835" s="5" t="s">
        <v>16530</v>
      </c>
      <c r="C26835" s="6" t="s">
        <v>23637</v>
      </c>
    </row>
    <row r="26836">
      <c r="A26836" s="9">
        <f t="shared" si="1"/>
        <v>19422</v>
      </c>
      <c r="B26836" s="5" t="s">
        <v>16531</v>
      </c>
      <c r="C26836" s="6" t="s">
        <v>196</v>
      </c>
    </row>
    <row r="26837">
      <c r="A26837" s="9">
        <f t="shared" si="1"/>
        <v>19422</v>
      </c>
      <c r="B26837" s="5" t="s">
        <v>16531</v>
      </c>
      <c r="C26837" s="6" t="s">
        <v>23637</v>
      </c>
    </row>
    <row r="26838">
      <c r="A26838" s="9">
        <f t="shared" si="1"/>
        <v>19423</v>
      </c>
      <c r="B26838" s="12" t="s">
        <v>16532</v>
      </c>
      <c r="C26838" s="13" t="s">
        <v>420</v>
      </c>
    </row>
    <row r="26839">
      <c r="A26839" s="9">
        <f t="shared" si="1"/>
        <v>19423</v>
      </c>
      <c r="B26839" s="12" t="s">
        <v>16532</v>
      </c>
      <c r="C26839" s="6" t="s">
        <v>23672</v>
      </c>
    </row>
    <row r="26840">
      <c r="A26840" s="9">
        <f t="shared" si="1"/>
        <v>19424</v>
      </c>
      <c r="B26840" s="35" t="s">
        <v>26778</v>
      </c>
      <c r="C26840" s="26" t="s">
        <v>23636</v>
      </c>
    </row>
    <row r="26841">
      <c r="A26841" s="9">
        <f t="shared" si="1"/>
        <v>19425</v>
      </c>
      <c r="B26841" s="5" t="s">
        <v>16533</v>
      </c>
      <c r="C26841" s="6" t="s">
        <v>326</v>
      </c>
    </row>
    <row r="26842">
      <c r="A26842" s="9">
        <f t="shared" si="1"/>
        <v>19425</v>
      </c>
      <c r="B26842" s="5" t="s">
        <v>16533</v>
      </c>
      <c r="C26842" s="6" t="s">
        <v>23637</v>
      </c>
    </row>
    <row r="26843">
      <c r="A26843" s="9">
        <f t="shared" si="1"/>
        <v>19426</v>
      </c>
      <c r="B26843" s="27" t="s">
        <v>26779</v>
      </c>
      <c r="C26843" s="28" t="s">
        <v>23637</v>
      </c>
    </row>
    <row r="26844">
      <c r="A26844" s="9">
        <f t="shared" si="1"/>
        <v>19426</v>
      </c>
      <c r="B26844" s="49" t="s">
        <v>26779</v>
      </c>
      <c r="C26844" s="26" t="s">
        <v>90</v>
      </c>
    </row>
    <row r="26845">
      <c r="A26845" s="9">
        <f t="shared" si="1"/>
        <v>19426</v>
      </c>
      <c r="B26845" s="25" t="s">
        <v>26779</v>
      </c>
      <c r="C26845" s="26" t="s">
        <v>91</v>
      </c>
    </row>
    <row r="26846">
      <c r="A26846" s="9">
        <f t="shared" si="1"/>
        <v>19427</v>
      </c>
      <c r="B26846" s="8" t="s">
        <v>16534</v>
      </c>
      <c r="C26846" s="9" t="s">
        <v>616</v>
      </c>
    </row>
    <row r="26847">
      <c r="A26847" s="9">
        <f t="shared" si="1"/>
        <v>19428</v>
      </c>
      <c r="B26847" s="8" t="s">
        <v>16535</v>
      </c>
      <c r="C26847" s="6" t="s">
        <v>672</v>
      </c>
    </row>
    <row r="26848">
      <c r="A26848" s="9">
        <f t="shared" si="1"/>
        <v>19428</v>
      </c>
      <c r="B26848" s="8" t="s">
        <v>16535</v>
      </c>
      <c r="C26848" s="9" t="s">
        <v>60</v>
      </c>
    </row>
    <row r="26849">
      <c r="A26849" s="9">
        <f t="shared" si="1"/>
        <v>19428</v>
      </c>
      <c r="B26849" s="8" t="s">
        <v>16535</v>
      </c>
      <c r="C26849" s="6" t="s">
        <v>23637</v>
      </c>
    </row>
    <row r="26850">
      <c r="A26850" s="9">
        <f t="shared" si="1"/>
        <v>19429</v>
      </c>
      <c r="B26850" s="25" t="s">
        <v>26780</v>
      </c>
      <c r="C26850" s="26" t="s">
        <v>672</v>
      </c>
    </row>
    <row r="26851">
      <c r="A26851" s="9">
        <f t="shared" si="1"/>
        <v>19429</v>
      </c>
      <c r="B26851" s="27" t="s">
        <v>26780</v>
      </c>
      <c r="C26851" s="28" t="s">
        <v>23637</v>
      </c>
    </row>
    <row r="26852">
      <c r="A26852" s="9">
        <f t="shared" si="1"/>
        <v>19429</v>
      </c>
      <c r="B26852" s="27" t="s">
        <v>26780</v>
      </c>
      <c r="C26852" s="26" t="s">
        <v>90</v>
      </c>
    </row>
    <row r="26853">
      <c r="A26853" s="9">
        <f t="shared" si="1"/>
        <v>19430</v>
      </c>
      <c r="B26853" s="8" t="s">
        <v>16536</v>
      </c>
      <c r="C26853" s="9" t="s">
        <v>54</v>
      </c>
    </row>
    <row r="26854">
      <c r="A26854" s="9">
        <f t="shared" si="1"/>
        <v>19431</v>
      </c>
      <c r="B26854" s="5" t="s">
        <v>16537</v>
      </c>
      <c r="C26854" s="6" t="s">
        <v>324</v>
      </c>
    </row>
    <row r="26855">
      <c r="A26855" s="9">
        <f t="shared" si="1"/>
        <v>19431</v>
      </c>
      <c r="B26855" s="5" t="s">
        <v>16537</v>
      </c>
      <c r="C26855" s="6" t="s">
        <v>23637</v>
      </c>
    </row>
    <row r="26856">
      <c r="A26856" s="9">
        <f t="shared" si="1"/>
        <v>19432</v>
      </c>
      <c r="B26856" s="5" t="s">
        <v>16538</v>
      </c>
      <c r="C26856" s="6" t="s">
        <v>326</v>
      </c>
    </row>
    <row r="26857">
      <c r="A26857" s="9">
        <f t="shared" si="1"/>
        <v>19432</v>
      </c>
      <c r="B26857" s="5" t="s">
        <v>16538</v>
      </c>
      <c r="C26857" s="6" t="s">
        <v>23637</v>
      </c>
    </row>
    <row r="26858">
      <c r="A26858" s="9">
        <f t="shared" si="1"/>
        <v>19433</v>
      </c>
      <c r="B26858" s="5" t="s">
        <v>16539</v>
      </c>
      <c r="C26858" s="6" t="s">
        <v>142</v>
      </c>
    </row>
    <row r="26859">
      <c r="A26859" s="9">
        <f t="shared" si="1"/>
        <v>19434</v>
      </c>
      <c r="B26859" s="5" t="s">
        <v>16540</v>
      </c>
      <c r="C26859" s="6" t="s">
        <v>153</v>
      </c>
    </row>
    <row r="26860">
      <c r="A26860" s="9">
        <f t="shared" si="1"/>
        <v>19434</v>
      </c>
      <c r="B26860" s="5" t="s">
        <v>16540</v>
      </c>
      <c r="C26860" s="6" t="s">
        <v>23637</v>
      </c>
    </row>
    <row r="26861">
      <c r="A26861" s="9">
        <f t="shared" si="1"/>
        <v>19435</v>
      </c>
      <c r="B26861" s="5" t="s">
        <v>16541</v>
      </c>
      <c r="C26861" s="6" t="s">
        <v>153</v>
      </c>
    </row>
    <row r="26862">
      <c r="A26862" s="9">
        <f t="shared" si="1"/>
        <v>19435</v>
      </c>
      <c r="B26862" s="5" t="s">
        <v>16541</v>
      </c>
      <c r="C26862" s="6" t="s">
        <v>23637</v>
      </c>
    </row>
    <row r="26863">
      <c r="A26863" s="9">
        <f t="shared" si="1"/>
        <v>19436</v>
      </c>
      <c r="B26863" s="30" t="s">
        <v>26781</v>
      </c>
      <c r="C26863" s="26" t="s">
        <v>23737</v>
      </c>
    </row>
    <row r="26864">
      <c r="A26864" s="9">
        <f t="shared" si="1"/>
        <v>19437</v>
      </c>
      <c r="B26864" s="5" t="s">
        <v>16542</v>
      </c>
      <c r="C26864" s="6" t="s">
        <v>326</v>
      </c>
    </row>
    <row r="26865">
      <c r="A26865" s="9">
        <f t="shared" si="1"/>
        <v>19437</v>
      </c>
      <c r="B26865" s="5" t="s">
        <v>16542</v>
      </c>
      <c r="C26865" s="6" t="s">
        <v>23637</v>
      </c>
    </row>
    <row r="26866">
      <c r="A26866" s="9">
        <f t="shared" si="1"/>
        <v>19438</v>
      </c>
      <c r="B26866" s="8" t="s">
        <v>16543</v>
      </c>
      <c r="C26866" s="6" t="s">
        <v>150</v>
      </c>
    </row>
    <row r="26867">
      <c r="A26867" s="9">
        <f t="shared" si="1"/>
        <v>19438</v>
      </c>
      <c r="B26867" s="8" t="s">
        <v>16543</v>
      </c>
      <c r="C26867" s="9" t="s">
        <v>142</v>
      </c>
    </row>
    <row r="26868">
      <c r="A26868" s="9">
        <f t="shared" si="1"/>
        <v>19438</v>
      </c>
      <c r="B26868" s="8" t="s">
        <v>16543</v>
      </c>
      <c r="C26868" s="6" t="s">
        <v>23637</v>
      </c>
    </row>
    <row r="26869">
      <c r="A26869" s="9">
        <f t="shared" si="1"/>
        <v>19439</v>
      </c>
      <c r="B26869" s="5" t="s">
        <v>16544</v>
      </c>
      <c r="C26869" s="6" t="s">
        <v>142</v>
      </c>
    </row>
    <row r="26870">
      <c r="A26870" s="9">
        <f t="shared" si="1"/>
        <v>19440</v>
      </c>
      <c r="B26870" s="5" t="s">
        <v>16545</v>
      </c>
      <c r="C26870" s="6" t="s">
        <v>462</v>
      </c>
    </row>
    <row r="26871">
      <c r="A26871" s="9">
        <f t="shared" si="1"/>
        <v>19440</v>
      </c>
      <c r="B26871" s="5" t="s">
        <v>16545</v>
      </c>
      <c r="C26871" s="6" t="s">
        <v>23637</v>
      </c>
    </row>
    <row r="26872">
      <c r="A26872" s="9">
        <f t="shared" si="1"/>
        <v>19441</v>
      </c>
      <c r="B26872" s="5" t="s">
        <v>16546</v>
      </c>
      <c r="C26872" s="6" t="s">
        <v>462</v>
      </c>
    </row>
    <row r="26873">
      <c r="A26873" s="9">
        <f t="shared" si="1"/>
        <v>19441</v>
      </c>
      <c r="B26873" s="5" t="s">
        <v>16546</v>
      </c>
      <c r="C26873" s="6" t="s">
        <v>23637</v>
      </c>
    </row>
    <row r="26874">
      <c r="A26874" s="9">
        <f t="shared" si="1"/>
        <v>19442</v>
      </c>
      <c r="B26874" s="5" t="s">
        <v>16547</v>
      </c>
      <c r="C26874" s="6" t="s">
        <v>462</v>
      </c>
    </row>
    <row r="26875">
      <c r="A26875" s="9">
        <f t="shared" si="1"/>
        <v>19442</v>
      </c>
      <c r="B26875" s="5" t="s">
        <v>16547</v>
      </c>
      <c r="C26875" s="6" t="s">
        <v>23637</v>
      </c>
    </row>
    <row r="26876">
      <c r="A26876" s="9">
        <f t="shared" si="1"/>
        <v>19443</v>
      </c>
      <c r="B26876" s="5" t="s">
        <v>16548</v>
      </c>
      <c r="C26876" s="6" t="s">
        <v>462</v>
      </c>
    </row>
    <row r="26877">
      <c r="A26877" s="9">
        <f t="shared" si="1"/>
        <v>19443</v>
      </c>
      <c r="B26877" s="5" t="s">
        <v>16548</v>
      </c>
      <c r="C26877" s="6" t="s">
        <v>23637</v>
      </c>
    </row>
    <row r="26878">
      <c r="A26878" s="9">
        <f t="shared" si="1"/>
        <v>19444</v>
      </c>
      <c r="B26878" s="5" t="s">
        <v>16549</v>
      </c>
      <c r="C26878" s="6" t="s">
        <v>462</v>
      </c>
    </row>
    <row r="26879">
      <c r="A26879" s="9">
        <f t="shared" si="1"/>
        <v>19444</v>
      </c>
      <c r="B26879" s="5" t="s">
        <v>16549</v>
      </c>
      <c r="C26879" s="6" t="s">
        <v>23637</v>
      </c>
    </row>
    <row r="26880">
      <c r="A26880" s="9">
        <f t="shared" si="1"/>
        <v>19445</v>
      </c>
      <c r="B26880" s="8" t="s">
        <v>16550</v>
      </c>
      <c r="C26880" s="9" t="s">
        <v>616</v>
      </c>
    </row>
    <row r="26881">
      <c r="A26881" s="9">
        <f t="shared" si="1"/>
        <v>19446</v>
      </c>
      <c r="B26881" s="5" t="s">
        <v>16551</v>
      </c>
      <c r="C26881" s="6" t="s">
        <v>59</v>
      </c>
    </row>
    <row r="26882">
      <c r="A26882" s="9">
        <f t="shared" si="1"/>
        <v>19447</v>
      </c>
      <c r="B26882" s="8" t="s">
        <v>16552</v>
      </c>
      <c r="C26882" s="9" t="s">
        <v>616</v>
      </c>
    </row>
    <row r="26883">
      <c r="A26883" s="9">
        <f t="shared" si="1"/>
        <v>19448</v>
      </c>
      <c r="B26883" s="5" t="s">
        <v>16553</v>
      </c>
      <c r="C26883" s="6" t="s">
        <v>452</v>
      </c>
    </row>
    <row r="26884">
      <c r="A26884" s="9">
        <f t="shared" si="1"/>
        <v>19448</v>
      </c>
      <c r="B26884" s="5" t="s">
        <v>16553</v>
      </c>
      <c r="C26884" s="6" t="s">
        <v>23637</v>
      </c>
    </row>
    <row r="26885">
      <c r="A26885" s="9">
        <f t="shared" si="1"/>
        <v>19449</v>
      </c>
      <c r="B26885" s="25" t="s">
        <v>26782</v>
      </c>
      <c r="C26885" s="26" t="s">
        <v>446</v>
      </c>
    </row>
    <row r="26886">
      <c r="A26886" s="9">
        <f t="shared" si="1"/>
        <v>19449</v>
      </c>
      <c r="B26886" s="27" t="s">
        <v>26782</v>
      </c>
      <c r="C26886" s="28" t="s">
        <v>23637</v>
      </c>
    </row>
    <row r="26887">
      <c r="A26887" s="9">
        <f t="shared" si="1"/>
        <v>19450</v>
      </c>
      <c r="B26887" s="25" t="s">
        <v>26783</v>
      </c>
      <c r="C26887" s="26" t="s">
        <v>487</v>
      </c>
    </row>
    <row r="26888">
      <c r="A26888" s="9">
        <f t="shared" si="1"/>
        <v>19450</v>
      </c>
      <c r="B26888" s="27" t="s">
        <v>26783</v>
      </c>
      <c r="C26888" s="28" t="s">
        <v>23637</v>
      </c>
    </row>
    <row r="26889">
      <c r="A26889" s="9">
        <f t="shared" si="1"/>
        <v>19451</v>
      </c>
      <c r="B26889" s="30" t="s">
        <v>26784</v>
      </c>
      <c r="C26889" s="26" t="s">
        <v>23737</v>
      </c>
    </row>
    <row r="26890">
      <c r="A26890" s="9">
        <f t="shared" si="1"/>
        <v>19452</v>
      </c>
      <c r="B26890" s="8" t="s">
        <v>16554</v>
      </c>
      <c r="C26890" s="9" t="s">
        <v>616</v>
      </c>
    </row>
    <row r="26891">
      <c r="A26891" s="9">
        <f t="shared" si="1"/>
        <v>19453</v>
      </c>
      <c r="B26891" s="5" t="s">
        <v>16555</v>
      </c>
      <c r="C26891" s="6" t="s">
        <v>153</v>
      </c>
    </row>
    <row r="26892">
      <c r="A26892" s="9">
        <f t="shared" si="1"/>
        <v>19453</v>
      </c>
      <c r="B26892" s="5" t="s">
        <v>16555</v>
      </c>
      <c r="C26892" s="6" t="s">
        <v>23637</v>
      </c>
    </row>
    <row r="26893">
      <c r="A26893" s="9">
        <f t="shared" si="1"/>
        <v>19454</v>
      </c>
      <c r="B26893" s="8" t="s">
        <v>16556</v>
      </c>
      <c r="C26893" s="9" t="s">
        <v>874</v>
      </c>
    </row>
    <row r="26894">
      <c r="A26894" s="9">
        <f t="shared" si="1"/>
        <v>19455</v>
      </c>
      <c r="B26894" s="5" t="s">
        <v>16557</v>
      </c>
      <c r="C26894" s="6" t="s">
        <v>324</v>
      </c>
    </row>
    <row r="26895">
      <c r="A26895" s="9">
        <f t="shared" si="1"/>
        <v>19455</v>
      </c>
      <c r="B26895" s="5" t="s">
        <v>16557</v>
      </c>
      <c r="C26895" s="6" t="s">
        <v>23637</v>
      </c>
    </row>
    <row r="26896">
      <c r="A26896" s="9">
        <f t="shared" si="1"/>
        <v>19456</v>
      </c>
      <c r="B26896" s="5" t="s">
        <v>16558</v>
      </c>
      <c r="C26896" s="6" t="s">
        <v>324</v>
      </c>
    </row>
    <row r="26897">
      <c r="A26897" s="9">
        <f t="shared" si="1"/>
        <v>19456</v>
      </c>
      <c r="B26897" s="5" t="s">
        <v>16558</v>
      </c>
      <c r="C26897" s="6" t="s">
        <v>23637</v>
      </c>
    </row>
    <row r="26898">
      <c r="A26898" s="9">
        <f t="shared" si="1"/>
        <v>19457</v>
      </c>
      <c r="B26898" s="8" t="s">
        <v>16559</v>
      </c>
      <c r="C26898" s="9" t="s">
        <v>616</v>
      </c>
    </row>
    <row r="26899">
      <c r="A26899" s="9">
        <f t="shared" si="1"/>
        <v>19458</v>
      </c>
      <c r="B26899" s="5" t="s">
        <v>16560</v>
      </c>
      <c r="C26899" s="6" t="s">
        <v>365</v>
      </c>
    </row>
    <row r="26900">
      <c r="A26900" s="9">
        <f t="shared" si="1"/>
        <v>19459</v>
      </c>
      <c r="B26900" s="5" t="s">
        <v>16561</v>
      </c>
      <c r="C26900" s="6" t="s">
        <v>365</v>
      </c>
    </row>
    <row r="26901">
      <c r="A26901" s="9">
        <f t="shared" si="1"/>
        <v>19460</v>
      </c>
      <c r="B26901" s="5" t="s">
        <v>16562</v>
      </c>
      <c r="C26901" s="6" t="s">
        <v>365</v>
      </c>
    </row>
    <row r="26902">
      <c r="A26902" s="9">
        <f t="shared" si="1"/>
        <v>19460</v>
      </c>
      <c r="B26902" s="8" t="s">
        <v>16562</v>
      </c>
      <c r="C26902" s="9" t="s">
        <v>60</v>
      </c>
    </row>
    <row r="26903">
      <c r="A26903" s="9">
        <f t="shared" si="1"/>
        <v>19461</v>
      </c>
      <c r="B26903" s="5" t="s">
        <v>16563</v>
      </c>
      <c r="C26903" s="6" t="s">
        <v>365</v>
      </c>
    </row>
    <row r="26904">
      <c r="A26904" s="9">
        <f t="shared" si="1"/>
        <v>19462</v>
      </c>
      <c r="B26904" s="5" t="s">
        <v>16564</v>
      </c>
      <c r="C26904" s="6" t="s">
        <v>365</v>
      </c>
    </row>
    <row r="26905">
      <c r="A26905" s="9">
        <f t="shared" si="1"/>
        <v>19463</v>
      </c>
      <c r="B26905" s="5" t="s">
        <v>16565</v>
      </c>
      <c r="C26905" s="6" t="s">
        <v>365</v>
      </c>
    </row>
    <row r="26906">
      <c r="A26906" s="9">
        <f t="shared" si="1"/>
        <v>19464</v>
      </c>
      <c r="B26906" s="25" t="s">
        <v>26785</v>
      </c>
      <c r="C26906" s="26" t="s">
        <v>672</v>
      </c>
    </row>
    <row r="26907">
      <c r="A26907" s="9">
        <f t="shared" si="1"/>
        <v>19464</v>
      </c>
      <c r="B26907" s="27" t="s">
        <v>26785</v>
      </c>
      <c r="C26907" s="28" t="s">
        <v>23637</v>
      </c>
    </row>
    <row r="26908">
      <c r="A26908" s="9">
        <f t="shared" si="1"/>
        <v>19465</v>
      </c>
      <c r="B26908" s="5" t="s">
        <v>16566</v>
      </c>
      <c r="C26908" s="6" t="s">
        <v>324</v>
      </c>
    </row>
    <row r="26909">
      <c r="A26909" s="9">
        <f t="shared" si="1"/>
        <v>19465</v>
      </c>
      <c r="B26909" s="5" t="s">
        <v>16566</v>
      </c>
      <c r="C26909" s="6" t="s">
        <v>23637</v>
      </c>
    </row>
    <row r="26910">
      <c r="A26910" s="9">
        <f t="shared" si="1"/>
        <v>19466</v>
      </c>
      <c r="B26910" s="8" t="s">
        <v>16567</v>
      </c>
      <c r="C26910" s="9" t="s">
        <v>56</v>
      </c>
    </row>
    <row r="26911">
      <c r="A26911" s="9">
        <f t="shared" si="1"/>
        <v>19466</v>
      </c>
      <c r="B26911" s="8" t="s">
        <v>16567</v>
      </c>
      <c r="C26911" s="9" t="s">
        <v>142</v>
      </c>
    </row>
    <row r="26912">
      <c r="A26912" s="9">
        <f t="shared" si="1"/>
        <v>19467</v>
      </c>
      <c r="B26912" s="31" t="s">
        <v>26786</v>
      </c>
      <c r="C26912" s="26" t="s">
        <v>23639</v>
      </c>
    </row>
    <row r="26913">
      <c r="A26913" s="9">
        <f t="shared" si="1"/>
        <v>19468</v>
      </c>
      <c r="B26913" s="5" t="s">
        <v>16568</v>
      </c>
      <c r="C26913" s="6" t="s">
        <v>1342</v>
      </c>
    </row>
    <row r="26914">
      <c r="A26914" s="9">
        <f t="shared" si="1"/>
        <v>19469</v>
      </c>
      <c r="B26914" s="5" t="s">
        <v>16569</v>
      </c>
      <c r="C26914" s="6" t="s">
        <v>97</v>
      </c>
    </row>
    <row r="26915">
      <c r="A26915" s="9">
        <f t="shared" si="1"/>
        <v>19469</v>
      </c>
      <c r="B26915" s="5" t="s">
        <v>16569</v>
      </c>
      <c r="C26915" s="6" t="s">
        <v>23637</v>
      </c>
    </row>
    <row r="26916">
      <c r="A26916" s="9">
        <f t="shared" si="1"/>
        <v>19470</v>
      </c>
      <c r="B26916" s="5" t="s">
        <v>16570</v>
      </c>
      <c r="C26916" s="6" t="s">
        <v>788</v>
      </c>
    </row>
    <row r="26917">
      <c r="A26917" s="9">
        <f t="shared" si="1"/>
        <v>19470</v>
      </c>
      <c r="B26917" s="5" t="s">
        <v>16570</v>
      </c>
      <c r="C26917" s="6" t="s">
        <v>23637</v>
      </c>
    </row>
    <row r="26918">
      <c r="A26918" s="9">
        <f t="shared" si="1"/>
        <v>19471</v>
      </c>
      <c r="B26918" s="25" t="s">
        <v>26787</v>
      </c>
      <c r="C26918" s="26" t="s">
        <v>10122</v>
      </c>
    </row>
    <row r="26919">
      <c r="A26919" s="9">
        <f t="shared" si="1"/>
        <v>19471</v>
      </c>
      <c r="B26919" s="27" t="s">
        <v>26787</v>
      </c>
      <c r="C26919" s="28" t="s">
        <v>23637</v>
      </c>
    </row>
    <row r="26920">
      <c r="A26920" s="9">
        <f t="shared" si="1"/>
        <v>19472</v>
      </c>
      <c r="B26920" s="5" t="s">
        <v>16571</v>
      </c>
      <c r="C26920" s="6" t="s">
        <v>1376</v>
      </c>
    </row>
    <row r="26921">
      <c r="A26921" s="9">
        <f t="shared" si="1"/>
        <v>19472</v>
      </c>
      <c r="B26921" s="5" t="s">
        <v>16571</v>
      </c>
      <c r="C26921" s="6" t="s">
        <v>23628</v>
      </c>
    </row>
    <row r="26922">
      <c r="A26922" s="9">
        <f t="shared" si="1"/>
        <v>19473</v>
      </c>
      <c r="B26922" s="5" t="s">
        <v>16572</v>
      </c>
      <c r="C26922" s="6" t="s">
        <v>78</v>
      </c>
    </row>
    <row r="26923">
      <c r="A26923" s="9">
        <f t="shared" si="1"/>
        <v>19474</v>
      </c>
      <c r="B26923" s="8" t="s">
        <v>16573</v>
      </c>
      <c r="C26923" s="9" t="s">
        <v>60</v>
      </c>
    </row>
    <row r="26924">
      <c r="A26924" s="9">
        <f t="shared" si="1"/>
        <v>19475</v>
      </c>
      <c r="B26924" s="5" t="s">
        <v>16574</v>
      </c>
      <c r="C26924" s="6" t="s">
        <v>32</v>
      </c>
    </row>
    <row r="26925">
      <c r="A26925" s="9">
        <f t="shared" si="1"/>
        <v>19476</v>
      </c>
      <c r="B26925" s="5" t="s">
        <v>16575</v>
      </c>
      <c r="C26925" s="6" t="s">
        <v>326</v>
      </c>
    </row>
    <row r="26926">
      <c r="A26926" s="9">
        <f t="shared" si="1"/>
        <v>19476</v>
      </c>
      <c r="B26926" s="5" t="s">
        <v>16575</v>
      </c>
      <c r="C26926" s="6" t="s">
        <v>23637</v>
      </c>
    </row>
    <row r="26927">
      <c r="A26927" s="9">
        <f t="shared" si="1"/>
        <v>19477</v>
      </c>
      <c r="B26927" s="8" t="s">
        <v>16576</v>
      </c>
      <c r="C26927" s="9" t="s">
        <v>56</v>
      </c>
    </row>
    <row r="26928">
      <c r="A26928" s="9">
        <f t="shared" si="1"/>
        <v>19478</v>
      </c>
      <c r="B26928" s="8" t="s">
        <v>16577</v>
      </c>
      <c r="C26928" s="9" t="s">
        <v>56</v>
      </c>
    </row>
    <row r="26929">
      <c r="A26929" s="9">
        <f t="shared" si="1"/>
        <v>19479</v>
      </c>
      <c r="B26929" s="8" t="s">
        <v>16578</v>
      </c>
      <c r="C26929" s="9" t="s">
        <v>60</v>
      </c>
    </row>
    <row r="26930">
      <c r="A26930" s="9">
        <f t="shared" si="1"/>
        <v>19480</v>
      </c>
      <c r="B26930" s="8" t="s">
        <v>16579</v>
      </c>
      <c r="C26930" s="9" t="s">
        <v>56</v>
      </c>
    </row>
    <row r="26931">
      <c r="A26931" s="9">
        <f t="shared" si="1"/>
        <v>19481</v>
      </c>
      <c r="B26931" s="5" t="s">
        <v>16580</v>
      </c>
      <c r="C26931" s="6" t="s">
        <v>452</v>
      </c>
    </row>
    <row r="26932">
      <c r="A26932" s="9">
        <f t="shared" si="1"/>
        <v>19481</v>
      </c>
      <c r="B26932" s="5" t="s">
        <v>16580</v>
      </c>
      <c r="C26932" s="6" t="s">
        <v>23637</v>
      </c>
    </row>
    <row r="26933">
      <c r="A26933" s="9">
        <f t="shared" si="1"/>
        <v>19482</v>
      </c>
      <c r="B26933" s="8" t="s">
        <v>16581</v>
      </c>
      <c r="C26933" s="9" t="s">
        <v>616</v>
      </c>
    </row>
    <row r="26934">
      <c r="A26934" s="9">
        <f t="shared" si="1"/>
        <v>19482</v>
      </c>
      <c r="B26934" s="8" t="s">
        <v>16581</v>
      </c>
      <c r="C26934" s="9" t="s">
        <v>24</v>
      </c>
    </row>
    <row r="26935">
      <c r="A26935" s="9">
        <f t="shared" si="1"/>
        <v>19483</v>
      </c>
      <c r="B26935" s="8" t="s">
        <v>16582</v>
      </c>
      <c r="C26935" s="9" t="s">
        <v>616</v>
      </c>
    </row>
    <row r="26936">
      <c r="A26936" s="9">
        <f t="shared" si="1"/>
        <v>19484</v>
      </c>
      <c r="B26936" s="8" t="s">
        <v>16583</v>
      </c>
      <c r="C26936" s="9" t="s">
        <v>616</v>
      </c>
    </row>
    <row r="26937">
      <c r="A26937" s="9">
        <f t="shared" si="1"/>
        <v>19485</v>
      </c>
      <c r="B26937" s="8" t="s">
        <v>16584</v>
      </c>
      <c r="C26937" s="9" t="s">
        <v>616</v>
      </c>
    </row>
    <row r="26938">
      <c r="A26938" s="9">
        <f t="shared" si="1"/>
        <v>19486</v>
      </c>
      <c r="B26938" s="8" t="s">
        <v>16585</v>
      </c>
      <c r="C26938" s="9" t="s">
        <v>616</v>
      </c>
    </row>
    <row r="26939">
      <c r="A26939" s="9">
        <f t="shared" si="1"/>
        <v>19487</v>
      </c>
      <c r="B26939" s="8" t="s">
        <v>16586</v>
      </c>
      <c r="C26939" s="9" t="s">
        <v>616</v>
      </c>
    </row>
    <row r="26940">
      <c r="A26940" s="9">
        <f t="shared" si="1"/>
        <v>19488</v>
      </c>
      <c r="B26940" s="8" t="s">
        <v>16587</v>
      </c>
      <c r="C26940" s="9" t="s">
        <v>616</v>
      </c>
    </row>
    <row r="26941">
      <c r="A26941" s="9">
        <f t="shared" si="1"/>
        <v>19489</v>
      </c>
      <c r="B26941" s="5" t="s">
        <v>16588</v>
      </c>
      <c r="C26941" s="6" t="s">
        <v>462</v>
      </c>
    </row>
    <row r="26942">
      <c r="A26942" s="9">
        <f t="shared" si="1"/>
        <v>19489</v>
      </c>
      <c r="B26942" s="5" t="s">
        <v>16588</v>
      </c>
      <c r="C26942" s="6" t="s">
        <v>23637</v>
      </c>
    </row>
    <row r="26943">
      <c r="A26943" s="9">
        <f t="shared" si="1"/>
        <v>19490</v>
      </c>
      <c r="B26943" s="5" t="s">
        <v>16589</v>
      </c>
      <c r="C26943" s="6" t="s">
        <v>462</v>
      </c>
    </row>
    <row r="26944">
      <c r="A26944" s="9">
        <f t="shared" si="1"/>
        <v>19490</v>
      </c>
      <c r="B26944" s="5" t="s">
        <v>16589</v>
      </c>
      <c r="C26944" s="6" t="s">
        <v>23637</v>
      </c>
    </row>
    <row r="26945">
      <c r="A26945" s="9">
        <f t="shared" si="1"/>
        <v>19491</v>
      </c>
      <c r="B26945" s="5" t="s">
        <v>16590</v>
      </c>
      <c r="C26945" s="6" t="s">
        <v>462</v>
      </c>
    </row>
    <row r="26946">
      <c r="A26946" s="9">
        <f t="shared" si="1"/>
        <v>19491</v>
      </c>
      <c r="B26946" s="5" t="s">
        <v>16590</v>
      </c>
      <c r="C26946" s="6" t="s">
        <v>23637</v>
      </c>
    </row>
    <row r="26947">
      <c r="A26947" s="9">
        <f t="shared" si="1"/>
        <v>19492</v>
      </c>
      <c r="B26947" s="25" t="s">
        <v>26788</v>
      </c>
      <c r="C26947" s="26" t="s">
        <v>487</v>
      </c>
    </row>
    <row r="26948">
      <c r="A26948" s="9">
        <f t="shared" si="1"/>
        <v>19492</v>
      </c>
      <c r="B26948" s="27" t="s">
        <v>26788</v>
      </c>
      <c r="C26948" s="28" t="s">
        <v>23637</v>
      </c>
    </row>
    <row r="26949">
      <c r="A26949" s="9">
        <f t="shared" si="1"/>
        <v>19493</v>
      </c>
      <c r="B26949" s="5" t="s">
        <v>16591</v>
      </c>
      <c r="C26949" s="6" t="s">
        <v>196</v>
      </c>
    </row>
    <row r="26950">
      <c r="A26950" s="9">
        <f t="shared" si="1"/>
        <v>19493</v>
      </c>
      <c r="B26950" s="5" t="s">
        <v>16591</v>
      </c>
      <c r="C26950" s="6" t="s">
        <v>23637</v>
      </c>
    </row>
    <row r="26951">
      <c r="A26951" s="9">
        <f t="shared" si="1"/>
        <v>19494</v>
      </c>
      <c r="B26951" s="5" t="s">
        <v>16592</v>
      </c>
      <c r="C26951" s="6" t="s">
        <v>324</v>
      </c>
    </row>
    <row r="26952">
      <c r="A26952" s="9">
        <f t="shared" si="1"/>
        <v>19494</v>
      </c>
      <c r="B26952" s="5" t="s">
        <v>16592</v>
      </c>
      <c r="C26952" s="6" t="s">
        <v>313</v>
      </c>
    </row>
    <row r="26953">
      <c r="A26953" s="9">
        <f t="shared" si="1"/>
        <v>19494</v>
      </c>
      <c r="B26953" s="5" t="s">
        <v>16592</v>
      </c>
      <c r="C26953" s="6" t="s">
        <v>23637</v>
      </c>
    </row>
    <row r="26954">
      <c r="A26954" s="9">
        <f t="shared" si="1"/>
        <v>19495</v>
      </c>
      <c r="B26954" s="8" t="s">
        <v>16593</v>
      </c>
      <c r="C26954" s="9" t="s">
        <v>56</v>
      </c>
    </row>
    <row r="26955">
      <c r="A26955" s="9">
        <f t="shared" si="1"/>
        <v>19496</v>
      </c>
      <c r="B26955" s="25" t="s">
        <v>26789</v>
      </c>
      <c r="C26955" s="26" t="s">
        <v>10122</v>
      </c>
    </row>
    <row r="26956">
      <c r="A26956" s="9">
        <f t="shared" si="1"/>
        <v>19496</v>
      </c>
      <c r="B26956" s="27" t="s">
        <v>26789</v>
      </c>
      <c r="C26956" s="28" t="s">
        <v>23637</v>
      </c>
    </row>
    <row r="26957">
      <c r="A26957" s="9">
        <f t="shared" si="1"/>
        <v>19497</v>
      </c>
      <c r="B26957" s="5" t="s">
        <v>16594</v>
      </c>
      <c r="C26957" s="6" t="s">
        <v>142</v>
      </c>
    </row>
    <row r="26958">
      <c r="A26958" s="9">
        <f t="shared" si="1"/>
        <v>19498</v>
      </c>
      <c r="B26958" s="25" t="s">
        <v>26790</v>
      </c>
      <c r="C26958" s="26" t="s">
        <v>672</v>
      </c>
    </row>
    <row r="26959">
      <c r="A26959" s="9">
        <f t="shared" si="1"/>
        <v>19498</v>
      </c>
      <c r="B26959" s="27" t="s">
        <v>26790</v>
      </c>
      <c r="C26959" s="28" t="s">
        <v>23637</v>
      </c>
    </row>
    <row r="26960">
      <c r="A26960" s="9">
        <f t="shared" si="1"/>
        <v>19499</v>
      </c>
      <c r="B26960" s="8" t="s">
        <v>16595</v>
      </c>
      <c r="C26960" s="9" t="s">
        <v>616</v>
      </c>
    </row>
    <row r="26961">
      <c r="A26961" s="9">
        <f t="shared" si="1"/>
        <v>19500</v>
      </c>
      <c r="B26961" s="5" t="s">
        <v>16596</v>
      </c>
      <c r="C26961" s="6" t="s">
        <v>462</v>
      </c>
    </row>
    <row r="26962">
      <c r="A26962" s="9">
        <f t="shared" si="1"/>
        <v>19500</v>
      </c>
      <c r="B26962" s="5" t="s">
        <v>16596</v>
      </c>
      <c r="C26962" s="6" t="s">
        <v>23637</v>
      </c>
    </row>
    <row r="26963">
      <c r="A26963" s="9">
        <f t="shared" si="1"/>
        <v>19501</v>
      </c>
      <c r="B26963" s="8" t="s">
        <v>16597</v>
      </c>
      <c r="C26963" s="9" t="s">
        <v>162</v>
      </c>
    </row>
    <row r="26964">
      <c r="A26964" s="9">
        <f t="shared" si="1"/>
        <v>19502</v>
      </c>
      <c r="B26964" s="8" t="s">
        <v>16598</v>
      </c>
      <c r="C26964" s="9" t="s">
        <v>616</v>
      </c>
    </row>
    <row r="26965">
      <c r="A26965" s="9">
        <f t="shared" si="1"/>
        <v>19503</v>
      </c>
      <c r="B26965" s="5" t="s">
        <v>16599</v>
      </c>
      <c r="C26965" s="6" t="s">
        <v>328</v>
      </c>
    </row>
    <row r="26966">
      <c r="A26966" s="9">
        <f t="shared" si="1"/>
        <v>19503</v>
      </c>
      <c r="B26966" s="5" t="s">
        <v>16599</v>
      </c>
      <c r="C26966" s="6" t="s">
        <v>25</v>
      </c>
    </row>
    <row r="26967">
      <c r="A26967" s="9">
        <f t="shared" si="1"/>
        <v>19503</v>
      </c>
      <c r="B26967" s="5" t="s">
        <v>16599</v>
      </c>
      <c r="C26967" s="6" t="s">
        <v>24</v>
      </c>
    </row>
    <row r="26968">
      <c r="A26968" s="9">
        <f t="shared" si="1"/>
        <v>19503</v>
      </c>
      <c r="B26968" s="5" t="s">
        <v>16599</v>
      </c>
      <c r="C26968" s="6" t="s">
        <v>23637</v>
      </c>
    </row>
    <row r="26969">
      <c r="A26969" s="9">
        <f t="shared" si="1"/>
        <v>19504</v>
      </c>
      <c r="B26969" s="5" t="s">
        <v>16600</v>
      </c>
      <c r="C26969" s="6" t="s">
        <v>1324</v>
      </c>
    </row>
    <row r="26970">
      <c r="A26970" s="9">
        <f t="shared" si="1"/>
        <v>19505</v>
      </c>
      <c r="B26970" s="36" t="s">
        <v>26791</v>
      </c>
      <c r="C26970" s="26" t="s">
        <v>90</v>
      </c>
    </row>
    <row r="26971">
      <c r="A26971" s="9">
        <f t="shared" si="1"/>
        <v>19506</v>
      </c>
      <c r="B26971" s="5" t="s">
        <v>16601</v>
      </c>
      <c r="C26971" s="6" t="s">
        <v>153</v>
      </c>
    </row>
    <row r="26972">
      <c r="A26972" s="9">
        <f t="shared" si="1"/>
        <v>19506</v>
      </c>
      <c r="B26972" s="5" t="s">
        <v>16601</v>
      </c>
      <c r="C26972" s="6" t="s">
        <v>23637</v>
      </c>
    </row>
    <row r="26973">
      <c r="A26973" s="9">
        <f t="shared" si="1"/>
        <v>19507</v>
      </c>
      <c r="B26973" s="5" t="s">
        <v>16602</v>
      </c>
      <c r="C26973" s="6" t="s">
        <v>109</v>
      </c>
    </row>
    <row r="26974">
      <c r="A26974" s="9">
        <f t="shared" si="1"/>
        <v>19507</v>
      </c>
      <c r="B26974" s="5" t="s">
        <v>16602</v>
      </c>
      <c r="C26974" s="6" t="s">
        <v>150</v>
      </c>
    </row>
    <row r="26975">
      <c r="A26975" s="9">
        <f t="shared" si="1"/>
        <v>19507</v>
      </c>
      <c r="B26975" s="5" t="s">
        <v>16602</v>
      </c>
      <c r="C26975" s="6" t="s">
        <v>121</v>
      </c>
    </row>
    <row r="26976">
      <c r="A26976" s="9">
        <f t="shared" si="1"/>
        <v>19507</v>
      </c>
      <c r="B26976" s="5" t="s">
        <v>16602</v>
      </c>
      <c r="C26976" s="6" t="s">
        <v>162</v>
      </c>
    </row>
    <row r="26977">
      <c r="A26977" s="9">
        <f t="shared" si="1"/>
        <v>19507</v>
      </c>
      <c r="B26977" s="5" t="s">
        <v>16602</v>
      </c>
      <c r="C26977" s="6" t="s">
        <v>23637</v>
      </c>
    </row>
    <row r="26978">
      <c r="A26978" s="9">
        <f t="shared" si="1"/>
        <v>19508</v>
      </c>
      <c r="B26978" s="8" t="s">
        <v>16603</v>
      </c>
      <c r="C26978" s="9" t="s">
        <v>280</v>
      </c>
    </row>
    <row r="26979">
      <c r="A26979" s="9">
        <f t="shared" si="1"/>
        <v>19509</v>
      </c>
      <c r="B26979" s="8" t="s">
        <v>16604</v>
      </c>
      <c r="C26979" s="9" t="s">
        <v>56</v>
      </c>
    </row>
    <row r="26980">
      <c r="A26980" s="9">
        <f t="shared" si="1"/>
        <v>19509</v>
      </c>
      <c r="B26980" s="8" t="s">
        <v>16604</v>
      </c>
      <c r="C26980" s="9" t="s">
        <v>60</v>
      </c>
    </row>
    <row r="26981">
      <c r="A26981" s="9">
        <f t="shared" si="1"/>
        <v>19510</v>
      </c>
      <c r="B26981" s="25" t="s">
        <v>26792</v>
      </c>
      <c r="C26981" s="26" t="s">
        <v>446</v>
      </c>
    </row>
    <row r="26982">
      <c r="A26982" s="9">
        <f t="shared" si="1"/>
        <v>19510</v>
      </c>
      <c r="B26982" s="27" t="s">
        <v>26792</v>
      </c>
      <c r="C26982" s="28" t="s">
        <v>23637</v>
      </c>
    </row>
    <row r="26983">
      <c r="A26983" s="9">
        <f t="shared" si="1"/>
        <v>19511</v>
      </c>
      <c r="B26983" s="8" t="s">
        <v>16605</v>
      </c>
      <c r="C26983" s="9" t="s">
        <v>818</v>
      </c>
    </row>
    <row r="26984">
      <c r="A26984" s="9">
        <f t="shared" si="1"/>
        <v>19512</v>
      </c>
      <c r="B26984" s="38" t="s">
        <v>26793</v>
      </c>
      <c r="C26984" s="26" t="s">
        <v>23636</v>
      </c>
    </row>
    <row r="26985">
      <c r="A26985" s="9">
        <f t="shared" si="1"/>
        <v>19513</v>
      </c>
      <c r="B26985" s="29" t="s">
        <v>26794</v>
      </c>
      <c r="C26985" s="26" t="s">
        <v>23636</v>
      </c>
    </row>
    <row r="26986">
      <c r="A26986" s="9">
        <f t="shared" si="1"/>
        <v>19514</v>
      </c>
      <c r="B26986" s="5" t="s">
        <v>16606</v>
      </c>
      <c r="C26986" s="6" t="s">
        <v>91</v>
      </c>
    </row>
    <row r="26987">
      <c r="A26987" s="9">
        <f t="shared" si="1"/>
        <v>19514</v>
      </c>
      <c r="B26987" s="5" t="s">
        <v>16606</v>
      </c>
      <c r="C26987" s="6" t="s">
        <v>25</v>
      </c>
    </row>
    <row r="26988">
      <c r="A26988" s="9">
        <f t="shared" si="1"/>
        <v>19514</v>
      </c>
      <c r="B26988" s="5" t="s">
        <v>16606</v>
      </c>
      <c r="C26988" s="6" t="s">
        <v>24</v>
      </c>
    </row>
    <row r="26989">
      <c r="A26989" s="9">
        <f t="shared" si="1"/>
        <v>19515</v>
      </c>
      <c r="B26989" s="5" t="s">
        <v>16607</v>
      </c>
      <c r="C26989" s="6" t="s">
        <v>462</v>
      </c>
    </row>
    <row r="26990">
      <c r="A26990" s="9">
        <f t="shared" si="1"/>
        <v>19515</v>
      </c>
      <c r="B26990" s="5" t="s">
        <v>16607</v>
      </c>
      <c r="C26990" s="6" t="s">
        <v>23637</v>
      </c>
    </row>
    <row r="26991">
      <c r="A26991" s="9">
        <f t="shared" si="1"/>
        <v>19516</v>
      </c>
      <c r="B26991" s="5" t="s">
        <v>16608</v>
      </c>
      <c r="C26991" s="6" t="s">
        <v>196</v>
      </c>
    </row>
    <row r="26992">
      <c r="A26992" s="9">
        <f t="shared" si="1"/>
        <v>19516</v>
      </c>
      <c r="B26992" s="5" t="s">
        <v>16608</v>
      </c>
      <c r="C26992" s="6" t="s">
        <v>23637</v>
      </c>
    </row>
    <row r="26993">
      <c r="A26993" s="9">
        <f t="shared" si="1"/>
        <v>19517</v>
      </c>
      <c r="B26993" s="29" t="s">
        <v>26795</v>
      </c>
      <c r="C26993" s="26" t="s">
        <v>23636</v>
      </c>
    </row>
    <row r="26994">
      <c r="A26994" s="9">
        <f t="shared" si="1"/>
        <v>19518</v>
      </c>
      <c r="B26994" s="30" t="s">
        <v>26796</v>
      </c>
      <c r="C26994" s="26" t="s">
        <v>23639</v>
      </c>
    </row>
    <row r="26995">
      <c r="A26995" s="9">
        <f t="shared" si="1"/>
        <v>19519</v>
      </c>
      <c r="B26995" s="16" t="s">
        <v>16609</v>
      </c>
      <c r="C26995" s="6" t="s">
        <v>1235</v>
      </c>
    </row>
    <row r="26996">
      <c r="A26996" s="9">
        <f t="shared" si="1"/>
        <v>19520</v>
      </c>
      <c r="B26996" s="5" t="s">
        <v>16610</v>
      </c>
      <c r="C26996" s="6" t="s">
        <v>452</v>
      </c>
    </row>
    <row r="26997">
      <c r="A26997" s="9">
        <f t="shared" si="1"/>
        <v>19520</v>
      </c>
      <c r="B26997" s="5" t="s">
        <v>16610</v>
      </c>
      <c r="C26997" s="6" t="s">
        <v>23637</v>
      </c>
    </row>
    <row r="26998">
      <c r="A26998" s="9">
        <f t="shared" si="1"/>
        <v>19521</v>
      </c>
      <c r="B26998" s="5" t="s">
        <v>16611</v>
      </c>
      <c r="C26998" s="6" t="s">
        <v>196</v>
      </c>
    </row>
    <row r="26999">
      <c r="A26999" s="9">
        <f t="shared" si="1"/>
        <v>19521</v>
      </c>
      <c r="B26999" s="5" t="s">
        <v>16611</v>
      </c>
      <c r="C26999" s="6" t="s">
        <v>23637</v>
      </c>
    </row>
    <row r="27000">
      <c r="A27000" s="9">
        <f t="shared" si="1"/>
        <v>19522</v>
      </c>
      <c r="B27000" s="8" t="s">
        <v>16612</v>
      </c>
      <c r="C27000" s="6" t="s">
        <v>150</v>
      </c>
    </row>
    <row r="27001">
      <c r="A27001" s="9">
        <f t="shared" si="1"/>
        <v>19522</v>
      </c>
      <c r="B27001" s="8" t="s">
        <v>16612</v>
      </c>
      <c r="C27001" s="9" t="s">
        <v>162</v>
      </c>
    </row>
    <row r="27002">
      <c r="A27002" s="9">
        <f t="shared" si="1"/>
        <v>19522</v>
      </c>
      <c r="B27002" s="8" t="s">
        <v>16612</v>
      </c>
      <c r="C27002" s="9" t="s">
        <v>142</v>
      </c>
    </row>
    <row r="27003">
      <c r="A27003" s="9">
        <f t="shared" si="1"/>
        <v>19522</v>
      </c>
      <c r="B27003" s="8" t="s">
        <v>16612</v>
      </c>
      <c r="C27003" s="6" t="s">
        <v>23637</v>
      </c>
    </row>
    <row r="27004">
      <c r="A27004" s="9">
        <f t="shared" si="1"/>
        <v>19523</v>
      </c>
      <c r="B27004" s="30" t="s">
        <v>26797</v>
      </c>
      <c r="C27004" s="26" t="s">
        <v>23737</v>
      </c>
    </row>
    <row r="27005">
      <c r="A27005" s="9">
        <f t="shared" si="1"/>
        <v>19524</v>
      </c>
      <c r="B27005" s="5" t="s">
        <v>16613</v>
      </c>
      <c r="C27005" s="6" t="s">
        <v>621</v>
      </c>
    </row>
    <row r="27006">
      <c r="A27006" s="9">
        <f t="shared" si="1"/>
        <v>19525</v>
      </c>
      <c r="B27006" s="5" t="s">
        <v>16614</v>
      </c>
      <c r="C27006" s="6" t="s">
        <v>788</v>
      </c>
    </row>
    <row r="27007">
      <c r="A27007" s="9">
        <f t="shared" si="1"/>
        <v>19525</v>
      </c>
      <c r="B27007" s="5" t="s">
        <v>16614</v>
      </c>
      <c r="C27007" s="6" t="s">
        <v>23637</v>
      </c>
    </row>
    <row r="27008">
      <c r="A27008" s="9">
        <f t="shared" si="1"/>
        <v>19526</v>
      </c>
      <c r="B27008" s="8" t="s">
        <v>16615</v>
      </c>
      <c r="C27008" s="9" t="s">
        <v>56</v>
      </c>
    </row>
    <row r="27009">
      <c r="A27009" s="9">
        <f t="shared" si="1"/>
        <v>19527</v>
      </c>
      <c r="B27009" s="29" t="s">
        <v>26798</v>
      </c>
      <c r="C27009" s="26" t="s">
        <v>23636</v>
      </c>
    </row>
    <row r="27010">
      <c r="A27010" s="9">
        <f t="shared" si="1"/>
        <v>19528</v>
      </c>
      <c r="B27010" s="25" t="s">
        <v>26799</v>
      </c>
      <c r="C27010" s="26" t="s">
        <v>10122</v>
      </c>
    </row>
    <row r="27011">
      <c r="A27011" s="9">
        <f t="shared" si="1"/>
        <v>19528</v>
      </c>
      <c r="B27011" s="27" t="s">
        <v>26799</v>
      </c>
      <c r="C27011" s="28" t="s">
        <v>23637</v>
      </c>
    </row>
    <row r="27012">
      <c r="A27012" s="9">
        <f t="shared" si="1"/>
        <v>19529</v>
      </c>
      <c r="B27012" s="5" t="s">
        <v>16616</v>
      </c>
      <c r="C27012" s="6" t="s">
        <v>162</v>
      </c>
    </row>
    <row r="27013">
      <c r="A27013" s="9">
        <f t="shared" si="1"/>
        <v>19530</v>
      </c>
      <c r="B27013" s="8" t="s">
        <v>16617</v>
      </c>
      <c r="C27013" s="9" t="s">
        <v>162</v>
      </c>
    </row>
    <row r="27014">
      <c r="A27014" s="9">
        <f t="shared" si="1"/>
        <v>19530</v>
      </c>
      <c r="B27014" s="8" t="s">
        <v>16617</v>
      </c>
      <c r="C27014" s="9" t="s">
        <v>142</v>
      </c>
    </row>
    <row r="27015">
      <c r="A27015" s="9">
        <f t="shared" si="1"/>
        <v>19531</v>
      </c>
      <c r="B27015" s="5" t="s">
        <v>16618</v>
      </c>
      <c r="C27015" s="6" t="s">
        <v>946</v>
      </c>
    </row>
    <row r="27016">
      <c r="A27016" s="9">
        <f t="shared" si="1"/>
        <v>19532</v>
      </c>
      <c r="B27016" s="5" t="s">
        <v>16619</v>
      </c>
      <c r="C27016" s="6" t="s">
        <v>196</v>
      </c>
    </row>
    <row r="27017">
      <c r="A27017" s="9">
        <f t="shared" si="1"/>
        <v>19532</v>
      </c>
      <c r="B27017" s="5" t="s">
        <v>16619</v>
      </c>
      <c r="C27017" s="6" t="s">
        <v>23637</v>
      </c>
    </row>
    <row r="27018">
      <c r="A27018" s="9">
        <f t="shared" si="1"/>
        <v>19533</v>
      </c>
      <c r="B27018" s="5" t="s">
        <v>16620</v>
      </c>
      <c r="C27018" s="6" t="s">
        <v>788</v>
      </c>
    </row>
    <row r="27019">
      <c r="A27019" s="9">
        <f t="shared" si="1"/>
        <v>19533</v>
      </c>
      <c r="B27019" s="5" t="s">
        <v>16620</v>
      </c>
      <c r="C27019" s="6" t="s">
        <v>23637</v>
      </c>
    </row>
    <row r="27020">
      <c r="A27020" s="9">
        <f t="shared" si="1"/>
        <v>19534</v>
      </c>
      <c r="B27020" s="5" t="s">
        <v>16621</v>
      </c>
      <c r="C27020" s="6" t="s">
        <v>336</v>
      </c>
    </row>
    <row r="27021">
      <c r="A27021" s="9">
        <f t="shared" si="1"/>
        <v>19534</v>
      </c>
      <c r="B27021" s="5" t="s">
        <v>16621</v>
      </c>
      <c r="C27021" s="6" t="s">
        <v>162</v>
      </c>
    </row>
    <row r="27022">
      <c r="A27022" s="9">
        <f t="shared" si="1"/>
        <v>19534</v>
      </c>
      <c r="B27022" s="5" t="s">
        <v>16621</v>
      </c>
      <c r="C27022" s="6" t="s">
        <v>23637</v>
      </c>
    </row>
    <row r="27023">
      <c r="A27023" s="9">
        <f t="shared" si="1"/>
        <v>19535</v>
      </c>
      <c r="B27023" s="25" t="s">
        <v>26800</v>
      </c>
      <c r="C27023" s="26" t="s">
        <v>487</v>
      </c>
    </row>
    <row r="27024">
      <c r="A27024" s="9">
        <f t="shared" si="1"/>
        <v>19535</v>
      </c>
      <c r="B27024" s="27" t="s">
        <v>26800</v>
      </c>
      <c r="C27024" s="28" t="s">
        <v>23637</v>
      </c>
    </row>
    <row r="27025">
      <c r="A27025" s="9">
        <f t="shared" si="1"/>
        <v>19536</v>
      </c>
      <c r="B27025" s="8" t="s">
        <v>16622</v>
      </c>
      <c r="C27025" s="9" t="s">
        <v>616</v>
      </c>
    </row>
    <row r="27026">
      <c r="A27026" s="9">
        <f t="shared" si="1"/>
        <v>19537</v>
      </c>
      <c r="B27026" s="5" t="s">
        <v>16623</v>
      </c>
      <c r="C27026" s="6" t="s">
        <v>179</v>
      </c>
    </row>
    <row r="27027">
      <c r="A27027" s="9">
        <f t="shared" si="1"/>
        <v>19537</v>
      </c>
      <c r="B27027" s="5" t="s">
        <v>16623</v>
      </c>
      <c r="C27027" s="6" t="s">
        <v>23637</v>
      </c>
    </row>
    <row r="27028">
      <c r="A27028" s="9">
        <f t="shared" si="1"/>
        <v>19538</v>
      </c>
      <c r="B27028" s="5" t="s">
        <v>16624</v>
      </c>
      <c r="C27028" s="6" t="s">
        <v>313</v>
      </c>
    </row>
    <row r="27029">
      <c r="A27029" s="9">
        <f t="shared" si="1"/>
        <v>19538</v>
      </c>
      <c r="B27029" s="5" t="s">
        <v>16624</v>
      </c>
      <c r="C27029" s="6" t="s">
        <v>59</v>
      </c>
    </row>
    <row r="27030">
      <c r="A27030" s="9">
        <f t="shared" si="1"/>
        <v>19539</v>
      </c>
      <c r="B27030" s="5" t="s">
        <v>16625</v>
      </c>
      <c r="C27030" s="6" t="s">
        <v>59</v>
      </c>
    </row>
    <row r="27031">
      <c r="A27031" s="9">
        <f t="shared" si="1"/>
        <v>19540</v>
      </c>
      <c r="B27031" s="5" t="s">
        <v>16626</v>
      </c>
      <c r="C27031" s="6" t="s">
        <v>196</v>
      </c>
    </row>
    <row r="27032">
      <c r="A27032" s="9">
        <f t="shared" si="1"/>
        <v>19540</v>
      </c>
      <c r="B27032" s="5" t="s">
        <v>16626</v>
      </c>
      <c r="C27032" s="6" t="s">
        <v>23637</v>
      </c>
    </row>
    <row r="27033">
      <c r="A27033" s="9">
        <f t="shared" si="1"/>
        <v>19541</v>
      </c>
      <c r="B27033" s="25" t="s">
        <v>26801</v>
      </c>
      <c r="C27033" s="26" t="s">
        <v>10122</v>
      </c>
    </row>
    <row r="27034">
      <c r="A27034" s="9">
        <f t="shared" si="1"/>
        <v>19541</v>
      </c>
      <c r="B27034" s="27" t="s">
        <v>26801</v>
      </c>
      <c r="C27034" s="28" t="s">
        <v>23637</v>
      </c>
    </row>
    <row r="27035">
      <c r="A27035" s="9">
        <f t="shared" si="1"/>
        <v>19542</v>
      </c>
      <c r="B27035" s="31" t="s">
        <v>26802</v>
      </c>
      <c r="C27035" s="26" t="s">
        <v>23639</v>
      </c>
    </row>
    <row r="27036">
      <c r="A27036" s="9">
        <f t="shared" si="1"/>
        <v>19543</v>
      </c>
      <c r="B27036" s="5" t="s">
        <v>16627</v>
      </c>
      <c r="C27036" s="6" t="s">
        <v>59</v>
      </c>
    </row>
    <row r="27037">
      <c r="A27037" s="9">
        <f t="shared" si="1"/>
        <v>19544</v>
      </c>
      <c r="B27037" s="31" t="s">
        <v>26803</v>
      </c>
      <c r="C27037" s="26" t="s">
        <v>23639</v>
      </c>
    </row>
    <row r="27038">
      <c r="A27038" s="9">
        <f t="shared" si="1"/>
        <v>19545</v>
      </c>
      <c r="B27038" s="5" t="s">
        <v>16628</v>
      </c>
      <c r="C27038" s="6" t="s">
        <v>365</v>
      </c>
    </row>
    <row r="27039">
      <c r="A27039" s="9">
        <f t="shared" si="1"/>
        <v>19546</v>
      </c>
      <c r="B27039" s="5" t="s">
        <v>16629</v>
      </c>
      <c r="C27039" s="6" t="s">
        <v>405</v>
      </c>
    </row>
    <row r="27040">
      <c r="A27040" s="9">
        <f t="shared" si="1"/>
        <v>19546</v>
      </c>
      <c r="B27040" s="5" t="s">
        <v>16629</v>
      </c>
      <c r="C27040" s="6" t="s">
        <v>23637</v>
      </c>
    </row>
    <row r="27041">
      <c r="A27041" s="9">
        <f t="shared" si="1"/>
        <v>19547</v>
      </c>
      <c r="B27041" s="8" t="s">
        <v>16630</v>
      </c>
      <c r="C27041" s="9" t="s">
        <v>530</v>
      </c>
    </row>
    <row r="27042">
      <c r="A27042" s="9">
        <f t="shared" si="1"/>
        <v>19548</v>
      </c>
      <c r="B27042" s="30" t="s">
        <v>26804</v>
      </c>
      <c r="C27042" s="26" t="s">
        <v>23737</v>
      </c>
    </row>
    <row r="27043">
      <c r="A27043" s="9">
        <f t="shared" si="1"/>
        <v>19549</v>
      </c>
      <c r="B27043" s="5" t="s">
        <v>16631</v>
      </c>
      <c r="C27043" s="6" t="s">
        <v>328</v>
      </c>
    </row>
    <row r="27044">
      <c r="A27044" s="9">
        <f t="shared" si="1"/>
        <v>19549</v>
      </c>
      <c r="B27044" s="5" t="s">
        <v>16631</v>
      </c>
      <c r="C27044" s="6" t="s">
        <v>23637</v>
      </c>
    </row>
    <row r="27045">
      <c r="A27045" s="9">
        <f t="shared" si="1"/>
        <v>19550</v>
      </c>
      <c r="B27045" s="25" t="s">
        <v>26805</v>
      </c>
      <c r="C27045" s="26" t="s">
        <v>420</v>
      </c>
    </row>
    <row r="27046">
      <c r="A27046" s="9">
        <f t="shared" si="1"/>
        <v>19550</v>
      </c>
      <c r="B27046" s="25" t="s">
        <v>26805</v>
      </c>
      <c r="C27046" s="6" t="s">
        <v>23672</v>
      </c>
    </row>
    <row r="27047">
      <c r="A27047" s="9">
        <f t="shared" si="1"/>
        <v>19551</v>
      </c>
      <c r="B27047" s="5" t="s">
        <v>16632</v>
      </c>
      <c r="C27047" s="6" t="s">
        <v>153</v>
      </c>
    </row>
    <row r="27048">
      <c r="A27048" s="9">
        <f t="shared" si="1"/>
        <v>19551</v>
      </c>
      <c r="B27048" s="5" t="s">
        <v>16632</v>
      </c>
      <c r="C27048" s="6" t="s">
        <v>23637</v>
      </c>
    </row>
    <row r="27049">
      <c r="A27049" s="9">
        <f t="shared" si="1"/>
        <v>19552</v>
      </c>
      <c r="B27049" s="8" t="s">
        <v>16633</v>
      </c>
      <c r="C27049" s="9" t="s">
        <v>56</v>
      </c>
    </row>
    <row r="27050">
      <c r="A27050" s="9">
        <f t="shared" si="1"/>
        <v>19552</v>
      </c>
      <c r="B27050" s="8" t="s">
        <v>16633</v>
      </c>
      <c r="C27050" s="9" t="s">
        <v>142</v>
      </c>
    </row>
    <row r="27051">
      <c r="A27051" s="9">
        <f t="shared" si="1"/>
        <v>19552</v>
      </c>
      <c r="B27051" s="8" t="s">
        <v>16633</v>
      </c>
      <c r="C27051" s="9" t="s">
        <v>616</v>
      </c>
    </row>
    <row r="27052">
      <c r="A27052" s="9">
        <f t="shared" si="1"/>
        <v>19553</v>
      </c>
      <c r="B27052" s="25" t="s">
        <v>26806</v>
      </c>
      <c r="C27052" s="26" t="s">
        <v>10122</v>
      </c>
    </row>
    <row r="27053">
      <c r="A27053" s="9">
        <f t="shared" si="1"/>
        <v>19553</v>
      </c>
      <c r="B27053" s="27" t="s">
        <v>26806</v>
      </c>
      <c r="C27053" s="28" t="s">
        <v>23637</v>
      </c>
    </row>
    <row r="27054">
      <c r="A27054" s="9">
        <f t="shared" si="1"/>
        <v>19554</v>
      </c>
      <c r="B27054" s="5" t="s">
        <v>16634</v>
      </c>
      <c r="C27054" s="6" t="s">
        <v>405</v>
      </c>
    </row>
    <row r="27055">
      <c r="A27055" s="9">
        <f t="shared" si="1"/>
        <v>19554</v>
      </c>
      <c r="B27055" s="5" t="s">
        <v>16634</v>
      </c>
      <c r="C27055" s="6" t="s">
        <v>23637</v>
      </c>
    </row>
    <row r="27056">
      <c r="A27056" s="9">
        <f t="shared" si="1"/>
        <v>19555</v>
      </c>
      <c r="B27056" s="8" t="s">
        <v>16635</v>
      </c>
      <c r="C27056" s="9" t="s">
        <v>56</v>
      </c>
    </row>
    <row r="27057">
      <c r="A27057" s="9">
        <f t="shared" si="1"/>
        <v>19555</v>
      </c>
      <c r="B27057" s="8" t="s">
        <v>16635</v>
      </c>
      <c r="C27057" s="9" t="s">
        <v>60</v>
      </c>
    </row>
    <row r="27058">
      <c r="A27058" s="9">
        <f t="shared" si="1"/>
        <v>19556</v>
      </c>
      <c r="B27058" s="38" t="s">
        <v>26807</v>
      </c>
      <c r="C27058" s="26" t="s">
        <v>23636</v>
      </c>
    </row>
    <row r="27059">
      <c r="A27059" s="9">
        <f t="shared" si="1"/>
        <v>19557</v>
      </c>
      <c r="B27059" s="25" t="s">
        <v>26808</v>
      </c>
      <c r="C27059" s="26" t="s">
        <v>23653</v>
      </c>
    </row>
    <row r="27060">
      <c r="A27060" s="9">
        <f t="shared" si="1"/>
        <v>19558</v>
      </c>
      <c r="B27060" s="25" t="s">
        <v>26809</v>
      </c>
      <c r="C27060" s="26" t="s">
        <v>23653</v>
      </c>
    </row>
    <row r="27061">
      <c r="A27061" s="9">
        <f t="shared" si="1"/>
        <v>19559</v>
      </c>
      <c r="B27061" s="8" t="s">
        <v>16636</v>
      </c>
      <c r="C27061" s="9" t="s">
        <v>24</v>
      </c>
    </row>
    <row r="27062">
      <c r="A27062" s="9">
        <f t="shared" si="1"/>
        <v>19560</v>
      </c>
      <c r="B27062" s="5" t="s">
        <v>16637</v>
      </c>
      <c r="C27062" s="6" t="s">
        <v>1290</v>
      </c>
    </row>
    <row r="27063">
      <c r="A27063" s="9">
        <f t="shared" si="1"/>
        <v>19561</v>
      </c>
      <c r="B27063" s="5" t="s">
        <v>16638</v>
      </c>
      <c r="C27063" s="6" t="s">
        <v>785</v>
      </c>
    </row>
    <row r="27064">
      <c r="A27064" s="9">
        <f t="shared" si="1"/>
        <v>19562</v>
      </c>
      <c r="B27064" s="5" t="s">
        <v>16639</v>
      </c>
      <c r="C27064" s="6" t="s">
        <v>1360</v>
      </c>
    </row>
    <row r="27065">
      <c r="A27065" s="9">
        <f t="shared" si="1"/>
        <v>19563</v>
      </c>
      <c r="B27065" s="5" t="s">
        <v>16640</v>
      </c>
      <c r="C27065" s="6" t="s">
        <v>367</v>
      </c>
    </row>
    <row r="27066">
      <c r="A27066" s="9">
        <f t="shared" si="1"/>
        <v>19564</v>
      </c>
      <c r="B27066" s="8" t="s">
        <v>16641</v>
      </c>
      <c r="C27066" s="9" t="s">
        <v>40</v>
      </c>
    </row>
    <row r="27067">
      <c r="A27067" s="9">
        <f t="shared" si="1"/>
        <v>19565</v>
      </c>
      <c r="B27067" s="5" t="s">
        <v>16642</v>
      </c>
      <c r="C27067" s="6" t="s">
        <v>15</v>
      </c>
    </row>
    <row r="27068">
      <c r="A27068" s="9">
        <f t="shared" si="1"/>
        <v>19566</v>
      </c>
      <c r="B27068" s="8" t="s">
        <v>16643</v>
      </c>
      <c r="C27068" s="9" t="s">
        <v>40</v>
      </c>
    </row>
    <row r="27069">
      <c r="A27069" s="9">
        <f t="shared" si="1"/>
        <v>19567</v>
      </c>
      <c r="B27069" s="8" t="s">
        <v>16644</v>
      </c>
      <c r="C27069" s="9" t="s">
        <v>40</v>
      </c>
    </row>
    <row r="27070">
      <c r="A27070" s="9">
        <f t="shared" si="1"/>
        <v>19568</v>
      </c>
      <c r="B27070" s="5" t="s">
        <v>16645</v>
      </c>
      <c r="C27070" s="6" t="s">
        <v>1378</v>
      </c>
    </row>
    <row r="27071">
      <c r="A27071" s="9">
        <f t="shared" si="1"/>
        <v>19569</v>
      </c>
      <c r="B27071" s="5" t="s">
        <v>16646</v>
      </c>
      <c r="C27071" s="6" t="s">
        <v>1371</v>
      </c>
    </row>
    <row r="27072">
      <c r="A27072" s="9">
        <f t="shared" si="1"/>
        <v>19570</v>
      </c>
      <c r="B27072" s="5" t="s">
        <v>16647</v>
      </c>
      <c r="C27072" s="6" t="s">
        <v>1262</v>
      </c>
    </row>
    <row r="27073">
      <c r="A27073" s="9">
        <f t="shared" si="1"/>
        <v>19571</v>
      </c>
      <c r="B27073" s="5" t="s">
        <v>16648</v>
      </c>
      <c r="C27073" s="6" t="s">
        <v>1279</v>
      </c>
    </row>
    <row r="27074">
      <c r="A27074" s="9">
        <f t="shared" si="1"/>
        <v>19572</v>
      </c>
      <c r="B27074" s="8" t="s">
        <v>16649</v>
      </c>
      <c r="C27074" s="9" t="s">
        <v>121</v>
      </c>
    </row>
    <row r="27075">
      <c r="A27075" s="9">
        <f t="shared" si="1"/>
        <v>19573</v>
      </c>
      <c r="B27075" s="5" t="s">
        <v>16650</v>
      </c>
      <c r="C27075" s="6" t="s">
        <v>1360</v>
      </c>
    </row>
    <row r="27076">
      <c r="A27076" s="9">
        <f t="shared" si="1"/>
        <v>19574</v>
      </c>
      <c r="B27076" s="5" t="s">
        <v>16651</v>
      </c>
      <c r="C27076" s="6" t="s">
        <v>367</v>
      </c>
    </row>
    <row r="27077">
      <c r="A27077" s="9">
        <f t="shared" si="1"/>
        <v>19575</v>
      </c>
      <c r="B27077" s="5" t="s">
        <v>16652</v>
      </c>
      <c r="C27077" s="6" t="s">
        <v>452</v>
      </c>
    </row>
    <row r="27078">
      <c r="A27078" s="9">
        <f t="shared" si="1"/>
        <v>19575</v>
      </c>
      <c r="B27078" s="5" t="s">
        <v>16652</v>
      </c>
      <c r="C27078" s="6" t="s">
        <v>467</v>
      </c>
    </row>
    <row r="27079">
      <c r="A27079" s="9">
        <f t="shared" si="1"/>
        <v>19575</v>
      </c>
      <c r="B27079" s="5" t="s">
        <v>16652</v>
      </c>
      <c r="C27079" s="6" t="s">
        <v>23637</v>
      </c>
    </row>
    <row r="27080">
      <c r="A27080" s="9">
        <f t="shared" si="1"/>
        <v>19575</v>
      </c>
      <c r="B27080" s="5" t="s">
        <v>16652</v>
      </c>
      <c r="C27080" s="6" t="s">
        <v>23628</v>
      </c>
    </row>
    <row r="27081">
      <c r="A27081" s="9">
        <f t="shared" si="1"/>
        <v>19576</v>
      </c>
      <c r="B27081" s="5" t="s">
        <v>16653</v>
      </c>
      <c r="C27081" s="6" t="s">
        <v>1458</v>
      </c>
    </row>
    <row r="27082">
      <c r="A27082" s="9">
        <f t="shared" si="1"/>
        <v>19576</v>
      </c>
      <c r="B27082" s="5" t="s">
        <v>16653</v>
      </c>
      <c r="C27082" s="6" t="s">
        <v>23628</v>
      </c>
    </row>
    <row r="27083">
      <c r="A27083" s="9">
        <f t="shared" si="1"/>
        <v>19577</v>
      </c>
      <c r="B27083" s="5" t="s">
        <v>16654</v>
      </c>
      <c r="C27083" s="6" t="s">
        <v>1620</v>
      </c>
    </row>
    <row r="27084">
      <c r="A27084" s="9">
        <f t="shared" si="1"/>
        <v>19578</v>
      </c>
      <c r="B27084" s="5" t="s">
        <v>16655</v>
      </c>
      <c r="C27084" s="6" t="s">
        <v>1290</v>
      </c>
    </row>
    <row r="27085">
      <c r="A27085" s="9">
        <f t="shared" si="1"/>
        <v>19579</v>
      </c>
      <c r="B27085" s="5" t="s">
        <v>16656</v>
      </c>
      <c r="C27085" s="6" t="s">
        <v>1324</v>
      </c>
    </row>
    <row r="27086">
      <c r="A27086" s="9">
        <f t="shared" si="1"/>
        <v>19580</v>
      </c>
      <c r="B27086" s="5" t="s">
        <v>16657</v>
      </c>
      <c r="C27086" s="6" t="s">
        <v>1620</v>
      </c>
    </row>
    <row r="27087">
      <c r="A27087" s="9">
        <f t="shared" si="1"/>
        <v>19581</v>
      </c>
      <c r="B27087" s="5" t="s">
        <v>16658</v>
      </c>
      <c r="C27087" s="6" t="s">
        <v>1620</v>
      </c>
    </row>
    <row r="27088">
      <c r="A27088" s="9">
        <f t="shared" si="1"/>
        <v>19582</v>
      </c>
      <c r="B27088" s="5" t="s">
        <v>16659</v>
      </c>
      <c r="C27088" s="6" t="s">
        <v>538</v>
      </c>
    </row>
    <row r="27089">
      <c r="A27089" s="9">
        <f t="shared" si="1"/>
        <v>19582</v>
      </c>
      <c r="B27089" s="5" t="s">
        <v>16659</v>
      </c>
      <c r="C27089" s="6" t="s">
        <v>23628</v>
      </c>
    </row>
    <row r="27090">
      <c r="A27090" s="9">
        <f t="shared" si="1"/>
        <v>19583</v>
      </c>
      <c r="B27090" s="5" t="s">
        <v>16660</v>
      </c>
      <c r="C27090" s="6" t="s">
        <v>80</v>
      </c>
    </row>
    <row r="27091">
      <c r="A27091" s="9">
        <f t="shared" si="1"/>
        <v>19584</v>
      </c>
      <c r="B27091" s="8" t="s">
        <v>16661</v>
      </c>
      <c r="C27091" s="6" t="s">
        <v>150</v>
      </c>
    </row>
    <row r="27092">
      <c r="A27092" s="9">
        <f t="shared" si="1"/>
        <v>19584</v>
      </c>
      <c r="B27092" s="8" t="s">
        <v>16661</v>
      </c>
      <c r="C27092" s="9" t="s">
        <v>60</v>
      </c>
    </row>
    <row r="27093">
      <c r="A27093" s="9">
        <f t="shared" si="1"/>
        <v>19584</v>
      </c>
      <c r="B27093" s="8" t="s">
        <v>16661</v>
      </c>
      <c r="C27093" s="6" t="s">
        <v>23637</v>
      </c>
    </row>
    <row r="27094">
      <c r="A27094" s="9">
        <f t="shared" si="1"/>
        <v>19585</v>
      </c>
      <c r="B27094" s="5" t="s">
        <v>16662</v>
      </c>
      <c r="C27094" s="6" t="s">
        <v>462</v>
      </c>
    </row>
    <row r="27095">
      <c r="A27095" s="9">
        <f t="shared" si="1"/>
        <v>19585</v>
      </c>
      <c r="B27095" s="5" t="s">
        <v>16662</v>
      </c>
      <c r="C27095" s="6" t="s">
        <v>23637</v>
      </c>
    </row>
    <row r="27096">
      <c r="A27096" s="9">
        <f t="shared" si="1"/>
        <v>19586</v>
      </c>
      <c r="B27096" s="5" t="s">
        <v>16663</v>
      </c>
      <c r="C27096" s="6" t="s">
        <v>59</v>
      </c>
    </row>
    <row r="27097">
      <c r="A27097" s="9">
        <f t="shared" si="1"/>
        <v>19587</v>
      </c>
      <c r="B27097" s="8" t="s">
        <v>16664</v>
      </c>
      <c r="C27097" s="9" t="s">
        <v>530</v>
      </c>
    </row>
    <row r="27098">
      <c r="A27098" s="9">
        <f t="shared" si="1"/>
        <v>19587</v>
      </c>
      <c r="B27098" s="8" t="s">
        <v>16664</v>
      </c>
      <c r="C27098" s="9" t="s">
        <v>60</v>
      </c>
    </row>
    <row r="27099">
      <c r="A27099" s="9">
        <f t="shared" si="1"/>
        <v>19588</v>
      </c>
      <c r="B27099" s="5" t="s">
        <v>16665</v>
      </c>
      <c r="C27099" s="6" t="s">
        <v>420</v>
      </c>
    </row>
    <row r="27100">
      <c r="A27100" s="9">
        <f t="shared" si="1"/>
        <v>19588</v>
      </c>
      <c r="B27100" s="5" t="s">
        <v>16665</v>
      </c>
      <c r="C27100" s="6" t="s">
        <v>23672</v>
      </c>
    </row>
    <row r="27101">
      <c r="A27101" s="9">
        <f t="shared" si="1"/>
        <v>19589</v>
      </c>
      <c r="B27101" s="5" t="s">
        <v>16666</v>
      </c>
      <c r="C27101" s="6" t="s">
        <v>1267</v>
      </c>
    </row>
    <row r="27102">
      <c r="A27102" s="9">
        <f t="shared" si="1"/>
        <v>19589</v>
      </c>
      <c r="B27102" s="5" t="s">
        <v>16666</v>
      </c>
      <c r="C27102" s="6" t="s">
        <v>553</v>
      </c>
    </row>
    <row r="27103">
      <c r="A27103" s="9">
        <f t="shared" si="1"/>
        <v>19589</v>
      </c>
      <c r="B27103" s="5" t="s">
        <v>16666</v>
      </c>
      <c r="C27103" s="6" t="s">
        <v>25</v>
      </c>
    </row>
    <row r="27104">
      <c r="A27104" s="9">
        <f t="shared" si="1"/>
        <v>19589</v>
      </c>
      <c r="B27104" s="5" t="s">
        <v>16666</v>
      </c>
      <c r="C27104" s="6" t="s">
        <v>24</v>
      </c>
    </row>
    <row r="27105">
      <c r="A27105" s="9">
        <f t="shared" si="1"/>
        <v>19590</v>
      </c>
      <c r="B27105" s="12" t="s">
        <v>16667</v>
      </c>
      <c r="C27105" s="13" t="s">
        <v>420</v>
      </c>
    </row>
    <row r="27106">
      <c r="A27106" s="9">
        <f t="shared" si="1"/>
        <v>19590</v>
      </c>
      <c r="B27106" s="12" t="s">
        <v>16667</v>
      </c>
      <c r="C27106" s="6" t="s">
        <v>23672</v>
      </c>
    </row>
    <row r="27107">
      <c r="A27107" s="9">
        <f t="shared" si="1"/>
        <v>19591</v>
      </c>
      <c r="B27107" s="12" t="s">
        <v>16668</v>
      </c>
      <c r="C27107" s="13" t="s">
        <v>420</v>
      </c>
    </row>
    <row r="27108">
      <c r="A27108" s="9">
        <f t="shared" si="1"/>
        <v>19591</v>
      </c>
      <c r="B27108" s="12" t="s">
        <v>16668</v>
      </c>
      <c r="C27108" s="6" t="s">
        <v>23672</v>
      </c>
    </row>
    <row r="27109">
      <c r="A27109" s="9">
        <f t="shared" si="1"/>
        <v>19592</v>
      </c>
      <c r="B27109" s="5" t="s">
        <v>16669</v>
      </c>
      <c r="C27109" s="6" t="s">
        <v>420</v>
      </c>
    </row>
    <row r="27110">
      <c r="A27110" s="9">
        <f t="shared" si="1"/>
        <v>19592</v>
      </c>
      <c r="B27110" s="5" t="s">
        <v>16669</v>
      </c>
      <c r="C27110" s="6" t="s">
        <v>23672</v>
      </c>
    </row>
    <row r="27111">
      <c r="A27111" s="9">
        <f t="shared" si="1"/>
        <v>19593</v>
      </c>
      <c r="B27111" s="5" t="s">
        <v>16670</v>
      </c>
      <c r="C27111" s="6" t="s">
        <v>420</v>
      </c>
    </row>
    <row r="27112">
      <c r="A27112" s="9">
        <f t="shared" si="1"/>
        <v>19593</v>
      </c>
      <c r="B27112" s="5" t="s">
        <v>16670</v>
      </c>
      <c r="C27112" s="6" t="s">
        <v>23672</v>
      </c>
    </row>
    <row r="27113">
      <c r="A27113" s="9">
        <f t="shared" si="1"/>
        <v>19594</v>
      </c>
      <c r="B27113" s="12" t="s">
        <v>16671</v>
      </c>
      <c r="C27113" s="13" t="s">
        <v>420</v>
      </c>
    </row>
    <row r="27114">
      <c r="A27114" s="9">
        <f t="shared" si="1"/>
        <v>19594</v>
      </c>
      <c r="B27114" s="12" t="s">
        <v>16671</v>
      </c>
      <c r="C27114" s="6" t="s">
        <v>23672</v>
      </c>
    </row>
    <row r="27115">
      <c r="A27115" s="9">
        <f t="shared" si="1"/>
        <v>19595</v>
      </c>
      <c r="B27115" s="12" t="s">
        <v>16672</v>
      </c>
      <c r="C27115" s="13" t="s">
        <v>420</v>
      </c>
    </row>
    <row r="27116">
      <c r="A27116" s="9">
        <f t="shared" si="1"/>
        <v>19595</v>
      </c>
      <c r="B27116" s="12" t="s">
        <v>16672</v>
      </c>
      <c r="C27116" s="6" t="s">
        <v>23672</v>
      </c>
    </row>
    <row r="27117">
      <c r="A27117" s="9">
        <f t="shared" si="1"/>
        <v>19596</v>
      </c>
      <c r="B27117" s="12" t="s">
        <v>16673</v>
      </c>
      <c r="C27117" s="13" t="s">
        <v>420</v>
      </c>
    </row>
    <row r="27118">
      <c r="A27118" s="9">
        <f t="shared" si="1"/>
        <v>19596</v>
      </c>
      <c r="B27118" s="12" t="s">
        <v>16673</v>
      </c>
      <c r="C27118" s="6" t="s">
        <v>23672</v>
      </c>
    </row>
    <row r="27119">
      <c r="A27119" s="9">
        <f t="shared" si="1"/>
        <v>19597</v>
      </c>
      <c r="B27119" s="12" t="s">
        <v>16674</v>
      </c>
      <c r="C27119" s="13" t="s">
        <v>420</v>
      </c>
    </row>
    <row r="27120">
      <c r="A27120" s="9">
        <f t="shared" si="1"/>
        <v>19597</v>
      </c>
      <c r="B27120" s="12" t="s">
        <v>16674</v>
      </c>
      <c r="C27120" s="6" t="s">
        <v>23672</v>
      </c>
    </row>
    <row r="27121">
      <c r="A27121" s="9">
        <f t="shared" si="1"/>
        <v>19598</v>
      </c>
      <c r="B27121" s="5" t="s">
        <v>16675</v>
      </c>
      <c r="C27121" s="6" t="s">
        <v>420</v>
      </c>
    </row>
    <row r="27122">
      <c r="A27122" s="9">
        <f t="shared" si="1"/>
        <v>19598</v>
      </c>
      <c r="B27122" s="5" t="s">
        <v>16675</v>
      </c>
      <c r="C27122" s="6" t="s">
        <v>23672</v>
      </c>
    </row>
    <row r="27123">
      <c r="A27123" s="9">
        <f t="shared" si="1"/>
        <v>19599</v>
      </c>
      <c r="B27123" s="12" t="s">
        <v>16676</v>
      </c>
      <c r="C27123" s="13" t="s">
        <v>420</v>
      </c>
    </row>
    <row r="27124">
      <c r="A27124" s="9">
        <f t="shared" si="1"/>
        <v>19599</v>
      </c>
      <c r="B27124" s="12" t="s">
        <v>16676</v>
      </c>
      <c r="C27124" s="6" t="s">
        <v>23672</v>
      </c>
    </row>
    <row r="27125">
      <c r="A27125" s="9">
        <f t="shared" si="1"/>
        <v>19600</v>
      </c>
      <c r="B27125" s="8" t="s">
        <v>16677</v>
      </c>
      <c r="C27125" s="9" t="s">
        <v>60</v>
      </c>
    </row>
    <row r="27126">
      <c r="A27126" s="9">
        <f t="shared" si="1"/>
        <v>19600</v>
      </c>
      <c r="B27126" s="8" t="s">
        <v>16677</v>
      </c>
      <c r="C27126" s="9" t="s">
        <v>142</v>
      </c>
    </row>
    <row r="27127">
      <c r="A27127" s="9">
        <f t="shared" si="1"/>
        <v>19600</v>
      </c>
      <c r="B27127" s="8" t="s">
        <v>16677</v>
      </c>
      <c r="C27127" s="9" t="s">
        <v>25</v>
      </c>
    </row>
    <row r="27128">
      <c r="A27128" s="9">
        <f t="shared" si="1"/>
        <v>19600</v>
      </c>
      <c r="B27128" s="8" t="s">
        <v>16677</v>
      </c>
      <c r="C27128" s="9" t="s">
        <v>24</v>
      </c>
    </row>
    <row r="27129">
      <c r="A27129" s="9">
        <f t="shared" si="1"/>
        <v>19601</v>
      </c>
      <c r="B27129" s="8" t="s">
        <v>16678</v>
      </c>
      <c r="C27129" s="9" t="s">
        <v>60</v>
      </c>
    </row>
    <row r="27130">
      <c r="A27130" s="9">
        <f t="shared" si="1"/>
        <v>19602</v>
      </c>
      <c r="B27130" s="12" t="s">
        <v>16679</v>
      </c>
      <c r="C27130" s="13" t="s">
        <v>420</v>
      </c>
    </row>
    <row r="27131">
      <c r="A27131" s="9">
        <f t="shared" si="1"/>
        <v>19602</v>
      </c>
      <c r="B27131" s="12" t="s">
        <v>16679</v>
      </c>
      <c r="C27131" s="6" t="s">
        <v>23672</v>
      </c>
    </row>
    <row r="27132">
      <c r="A27132" s="9">
        <f t="shared" si="1"/>
        <v>19603</v>
      </c>
      <c r="B27132" s="12" t="s">
        <v>16680</v>
      </c>
      <c r="C27132" s="13" t="s">
        <v>420</v>
      </c>
    </row>
    <row r="27133">
      <c r="A27133" s="9">
        <f t="shared" si="1"/>
        <v>19603</v>
      </c>
      <c r="B27133" s="12" t="s">
        <v>16680</v>
      </c>
      <c r="C27133" s="6" t="s">
        <v>23672</v>
      </c>
    </row>
    <row r="27134">
      <c r="A27134" s="9">
        <f t="shared" si="1"/>
        <v>19604</v>
      </c>
      <c r="B27134" s="12" t="s">
        <v>16681</v>
      </c>
      <c r="C27134" s="13" t="s">
        <v>420</v>
      </c>
    </row>
    <row r="27135">
      <c r="A27135" s="9">
        <f t="shared" si="1"/>
        <v>19604</v>
      </c>
      <c r="B27135" s="12" t="s">
        <v>16681</v>
      </c>
      <c r="C27135" s="6" t="s">
        <v>23672</v>
      </c>
    </row>
    <row r="27136">
      <c r="A27136" s="9">
        <f t="shared" si="1"/>
        <v>19605</v>
      </c>
      <c r="B27136" s="5" t="s">
        <v>16682</v>
      </c>
      <c r="C27136" s="6" t="s">
        <v>420</v>
      </c>
    </row>
    <row r="27137">
      <c r="A27137" s="9">
        <f t="shared" si="1"/>
        <v>19605</v>
      </c>
      <c r="B27137" s="5" t="s">
        <v>16682</v>
      </c>
      <c r="C27137" s="6" t="s">
        <v>23672</v>
      </c>
    </row>
    <row r="27138">
      <c r="A27138" s="9">
        <f t="shared" si="1"/>
        <v>19606</v>
      </c>
      <c r="B27138" s="8" t="s">
        <v>16683</v>
      </c>
      <c r="C27138" s="9" t="s">
        <v>60</v>
      </c>
    </row>
    <row r="27139">
      <c r="A27139" s="9">
        <f t="shared" si="1"/>
        <v>19606</v>
      </c>
      <c r="B27139" s="8" t="s">
        <v>16683</v>
      </c>
      <c r="C27139" s="9" t="s">
        <v>142</v>
      </c>
    </row>
    <row r="27140">
      <c r="A27140" s="9">
        <f t="shared" si="1"/>
        <v>19607</v>
      </c>
      <c r="B27140" s="12" t="s">
        <v>16684</v>
      </c>
      <c r="C27140" s="13" t="s">
        <v>420</v>
      </c>
    </row>
    <row r="27141">
      <c r="A27141" s="9">
        <f t="shared" si="1"/>
        <v>19607</v>
      </c>
      <c r="B27141" s="12" t="s">
        <v>16684</v>
      </c>
      <c r="C27141" s="6" t="s">
        <v>23672</v>
      </c>
    </row>
    <row r="27142">
      <c r="A27142" s="9">
        <f t="shared" si="1"/>
        <v>19608</v>
      </c>
      <c r="B27142" s="5" t="s">
        <v>16685</v>
      </c>
      <c r="C27142" s="6" t="s">
        <v>420</v>
      </c>
    </row>
    <row r="27143">
      <c r="A27143" s="9">
        <f t="shared" si="1"/>
        <v>19608</v>
      </c>
      <c r="B27143" s="5" t="s">
        <v>16685</v>
      </c>
      <c r="C27143" s="6" t="s">
        <v>23672</v>
      </c>
    </row>
    <row r="27144">
      <c r="A27144" s="9">
        <f t="shared" si="1"/>
        <v>19609</v>
      </c>
      <c r="B27144" s="5" t="s">
        <v>16686</v>
      </c>
      <c r="C27144" s="6" t="s">
        <v>420</v>
      </c>
    </row>
    <row r="27145">
      <c r="A27145" s="9">
        <f t="shared" si="1"/>
        <v>19609</v>
      </c>
      <c r="B27145" s="5" t="s">
        <v>16686</v>
      </c>
      <c r="C27145" s="6" t="s">
        <v>23672</v>
      </c>
    </row>
    <row r="27146">
      <c r="A27146" s="9">
        <f t="shared" si="1"/>
        <v>19610</v>
      </c>
      <c r="B27146" s="5" t="s">
        <v>16687</v>
      </c>
      <c r="C27146" s="6" t="s">
        <v>356</v>
      </c>
    </row>
    <row r="27147">
      <c r="A27147" s="9">
        <f t="shared" si="1"/>
        <v>19611</v>
      </c>
      <c r="B27147" s="12" t="s">
        <v>16688</v>
      </c>
      <c r="C27147" s="13" t="s">
        <v>420</v>
      </c>
    </row>
    <row r="27148">
      <c r="A27148" s="9">
        <f t="shared" si="1"/>
        <v>19611</v>
      </c>
      <c r="B27148" s="12" t="s">
        <v>16688</v>
      </c>
      <c r="C27148" s="6" t="s">
        <v>23672</v>
      </c>
    </row>
    <row r="27149">
      <c r="A27149" s="9">
        <f t="shared" si="1"/>
        <v>19612</v>
      </c>
      <c r="B27149" s="8" t="s">
        <v>16689</v>
      </c>
      <c r="C27149" s="9" t="s">
        <v>22</v>
      </c>
    </row>
    <row r="27150">
      <c r="A27150" s="9">
        <f t="shared" si="1"/>
        <v>19613</v>
      </c>
      <c r="B27150" s="5" t="s">
        <v>16690</v>
      </c>
      <c r="C27150" s="6" t="s">
        <v>420</v>
      </c>
    </row>
    <row r="27151">
      <c r="A27151" s="9">
        <f t="shared" si="1"/>
        <v>19613</v>
      </c>
      <c r="B27151" s="5" t="s">
        <v>16690</v>
      </c>
      <c r="C27151" s="6" t="s">
        <v>23672</v>
      </c>
    </row>
    <row r="27152">
      <c r="A27152" s="9">
        <f t="shared" si="1"/>
        <v>19614</v>
      </c>
      <c r="B27152" s="5" t="s">
        <v>16691</v>
      </c>
      <c r="C27152" s="6" t="s">
        <v>420</v>
      </c>
    </row>
    <row r="27153">
      <c r="A27153" s="9">
        <f t="shared" si="1"/>
        <v>19614</v>
      </c>
      <c r="B27153" s="5" t="s">
        <v>16691</v>
      </c>
      <c r="C27153" s="6" t="s">
        <v>23672</v>
      </c>
    </row>
    <row r="27154">
      <c r="A27154" s="9">
        <f t="shared" si="1"/>
        <v>19615</v>
      </c>
      <c r="B27154" s="5" t="s">
        <v>16692</v>
      </c>
      <c r="C27154" s="6" t="s">
        <v>367</v>
      </c>
    </row>
    <row r="27155">
      <c r="A27155" s="9">
        <f t="shared" si="1"/>
        <v>19616</v>
      </c>
      <c r="B27155" s="12" t="s">
        <v>16693</v>
      </c>
      <c r="C27155" s="13" t="s">
        <v>420</v>
      </c>
    </row>
    <row r="27156">
      <c r="A27156" s="9">
        <f t="shared" si="1"/>
        <v>19616</v>
      </c>
      <c r="B27156" s="12" t="s">
        <v>16693</v>
      </c>
      <c r="C27156" s="6" t="s">
        <v>23672</v>
      </c>
    </row>
    <row r="27157">
      <c r="A27157" s="9">
        <f t="shared" si="1"/>
        <v>19617</v>
      </c>
      <c r="B27157" s="8" t="s">
        <v>16694</v>
      </c>
      <c r="C27157" s="9" t="s">
        <v>547</v>
      </c>
    </row>
    <row r="27158">
      <c r="A27158" s="9">
        <f t="shared" si="1"/>
        <v>19618</v>
      </c>
      <c r="B27158" s="25" t="s">
        <v>26810</v>
      </c>
      <c r="C27158" s="26" t="s">
        <v>941</v>
      </c>
    </row>
    <row r="27159">
      <c r="A27159" s="9">
        <f t="shared" si="1"/>
        <v>19618</v>
      </c>
      <c r="B27159" s="25" t="s">
        <v>26810</v>
      </c>
      <c r="C27159" s="6" t="s">
        <v>23672</v>
      </c>
    </row>
    <row r="27160">
      <c r="A27160" s="9">
        <f t="shared" si="1"/>
        <v>19619</v>
      </c>
      <c r="B27160" s="5" t="s">
        <v>16695</v>
      </c>
      <c r="C27160" s="6" t="s">
        <v>367</v>
      </c>
    </row>
    <row r="27161">
      <c r="A27161" s="9">
        <f t="shared" si="1"/>
        <v>19620</v>
      </c>
      <c r="B27161" s="5" t="s">
        <v>16696</v>
      </c>
      <c r="C27161" s="6" t="s">
        <v>1120</v>
      </c>
    </row>
    <row r="27162">
      <c r="A27162" s="9">
        <f t="shared" si="1"/>
        <v>19621</v>
      </c>
      <c r="B27162" s="8" t="s">
        <v>16697</v>
      </c>
      <c r="C27162" s="9" t="s">
        <v>22</v>
      </c>
    </row>
    <row r="27163">
      <c r="A27163" s="9">
        <f t="shared" si="1"/>
        <v>19622</v>
      </c>
      <c r="B27163" s="8" t="s">
        <v>16698</v>
      </c>
      <c r="C27163" s="9" t="s">
        <v>818</v>
      </c>
    </row>
    <row r="27164">
      <c r="A27164" s="9">
        <f t="shared" si="1"/>
        <v>19623</v>
      </c>
      <c r="B27164" s="5" t="s">
        <v>16699</v>
      </c>
      <c r="C27164" s="6" t="s">
        <v>603</v>
      </c>
    </row>
    <row r="27165">
      <c r="A27165" s="9">
        <f t="shared" si="1"/>
        <v>19624</v>
      </c>
      <c r="B27165" s="5" t="s">
        <v>16700</v>
      </c>
      <c r="C27165" s="6" t="s">
        <v>1360</v>
      </c>
    </row>
    <row r="27166">
      <c r="A27166" s="9">
        <f t="shared" si="1"/>
        <v>19625</v>
      </c>
      <c r="B27166" s="8" t="s">
        <v>16701</v>
      </c>
      <c r="C27166" s="9" t="s">
        <v>60</v>
      </c>
    </row>
    <row r="27167">
      <c r="A27167" s="9">
        <f t="shared" si="1"/>
        <v>19626</v>
      </c>
      <c r="B27167" s="5" t="s">
        <v>16702</v>
      </c>
      <c r="C27167" s="6" t="s">
        <v>893</v>
      </c>
    </row>
    <row r="27168">
      <c r="A27168" s="9">
        <f t="shared" si="1"/>
        <v>19626</v>
      </c>
      <c r="B27168" s="5" t="s">
        <v>16702</v>
      </c>
      <c r="C27168" s="6" t="s">
        <v>1394</v>
      </c>
    </row>
    <row r="27169">
      <c r="A27169" s="9">
        <f t="shared" si="1"/>
        <v>19627</v>
      </c>
      <c r="B27169" s="8" t="s">
        <v>16703</v>
      </c>
      <c r="C27169" s="9" t="s">
        <v>547</v>
      </c>
    </row>
    <row r="27170">
      <c r="A27170" s="9">
        <f t="shared" si="1"/>
        <v>19628</v>
      </c>
      <c r="B27170" s="5" t="s">
        <v>16704</v>
      </c>
      <c r="C27170" s="6" t="s">
        <v>437</v>
      </c>
    </row>
    <row r="27171">
      <c r="A27171" s="9">
        <f t="shared" si="1"/>
        <v>19629</v>
      </c>
      <c r="B27171" s="5" t="s">
        <v>16705</v>
      </c>
      <c r="C27171" s="6" t="s">
        <v>1360</v>
      </c>
    </row>
    <row r="27172">
      <c r="A27172" s="9">
        <f t="shared" si="1"/>
        <v>19630</v>
      </c>
      <c r="B27172" s="8" t="s">
        <v>16706</v>
      </c>
      <c r="C27172" s="6" t="s">
        <v>334</v>
      </c>
    </row>
    <row r="27173">
      <c r="A27173" s="9">
        <f t="shared" si="1"/>
        <v>19630</v>
      </c>
      <c r="B27173" s="8" t="s">
        <v>16706</v>
      </c>
      <c r="C27173" s="6" t="s">
        <v>23637</v>
      </c>
    </row>
    <row r="27174">
      <c r="A27174" s="9">
        <f t="shared" si="1"/>
        <v>19631</v>
      </c>
      <c r="B27174" s="5" t="s">
        <v>16707</v>
      </c>
      <c r="C27174" s="6" t="s">
        <v>367</v>
      </c>
    </row>
    <row r="27175">
      <c r="A27175" s="9">
        <f t="shared" si="1"/>
        <v>19632</v>
      </c>
      <c r="B27175" s="5" t="s">
        <v>16708</v>
      </c>
      <c r="C27175" s="6" t="s">
        <v>367</v>
      </c>
    </row>
    <row r="27176">
      <c r="A27176" s="9">
        <f t="shared" si="1"/>
        <v>19633</v>
      </c>
      <c r="B27176" s="5" t="s">
        <v>16709</v>
      </c>
      <c r="C27176" s="6" t="s">
        <v>989</v>
      </c>
    </row>
    <row r="27177">
      <c r="A27177" s="9">
        <f t="shared" si="1"/>
        <v>19634</v>
      </c>
      <c r="B27177" s="40" t="s">
        <v>16710</v>
      </c>
      <c r="C27177" s="40" t="s">
        <v>3126</v>
      </c>
    </row>
    <row r="27178">
      <c r="A27178" s="9">
        <f t="shared" si="1"/>
        <v>19634</v>
      </c>
      <c r="B27178" s="40" t="s">
        <v>16710</v>
      </c>
      <c r="C27178" s="28" t="s">
        <v>1262</v>
      </c>
    </row>
    <row r="27179">
      <c r="A27179" s="9">
        <f t="shared" si="1"/>
        <v>19635</v>
      </c>
      <c r="B27179" s="5" t="s">
        <v>16711</v>
      </c>
      <c r="C27179" s="6" t="s">
        <v>367</v>
      </c>
    </row>
    <row r="27180">
      <c r="A27180" s="9">
        <f t="shared" si="1"/>
        <v>19636</v>
      </c>
      <c r="B27180" s="8" t="s">
        <v>16712</v>
      </c>
      <c r="C27180" s="9" t="s">
        <v>1042</v>
      </c>
    </row>
    <row r="27181">
      <c r="A27181" s="9">
        <f t="shared" si="1"/>
        <v>19637</v>
      </c>
      <c r="B27181" s="12" t="s">
        <v>16713</v>
      </c>
      <c r="C27181" s="13" t="s">
        <v>420</v>
      </c>
    </row>
    <row r="27182">
      <c r="A27182" s="9">
        <f t="shared" si="1"/>
        <v>19637</v>
      </c>
      <c r="B27182" s="12" t="s">
        <v>16713</v>
      </c>
      <c r="C27182" s="6" t="s">
        <v>23672</v>
      </c>
    </row>
    <row r="27183">
      <c r="A27183" s="9">
        <f t="shared" si="1"/>
        <v>19638</v>
      </c>
      <c r="B27183" s="8" t="s">
        <v>16714</v>
      </c>
      <c r="C27183" s="9" t="s">
        <v>893</v>
      </c>
    </row>
    <row r="27184">
      <c r="A27184" s="9">
        <f t="shared" si="1"/>
        <v>19639</v>
      </c>
      <c r="B27184" s="5" t="s">
        <v>16715</v>
      </c>
      <c r="C27184" s="6" t="s">
        <v>1290</v>
      </c>
    </row>
    <row r="27185">
      <c r="A27185" s="9">
        <f t="shared" si="1"/>
        <v>19640</v>
      </c>
      <c r="B27185" s="25" t="s">
        <v>26811</v>
      </c>
      <c r="C27185" s="26" t="s">
        <v>420</v>
      </c>
    </row>
    <row r="27186">
      <c r="A27186" s="9">
        <f t="shared" si="1"/>
        <v>19640</v>
      </c>
      <c r="B27186" s="25" t="s">
        <v>26811</v>
      </c>
      <c r="C27186" s="6" t="s">
        <v>23672</v>
      </c>
    </row>
    <row r="27187">
      <c r="A27187" s="9">
        <f t="shared" si="1"/>
        <v>19641</v>
      </c>
      <c r="B27187" s="5" t="s">
        <v>16716</v>
      </c>
      <c r="C27187" s="6" t="s">
        <v>4</v>
      </c>
    </row>
    <row r="27188">
      <c r="A27188" s="9">
        <f t="shared" si="1"/>
        <v>19642</v>
      </c>
      <c r="B27188" s="5" t="s">
        <v>16717</v>
      </c>
      <c r="C27188" s="6" t="s">
        <v>4</v>
      </c>
    </row>
    <row r="27189">
      <c r="A27189" s="9">
        <f t="shared" si="1"/>
        <v>19643</v>
      </c>
      <c r="B27189" s="12" t="s">
        <v>16718</v>
      </c>
      <c r="C27189" s="13" t="s">
        <v>420</v>
      </c>
    </row>
    <row r="27190">
      <c r="A27190" s="9">
        <f t="shared" si="1"/>
        <v>19643</v>
      </c>
      <c r="B27190" s="12" t="s">
        <v>16718</v>
      </c>
      <c r="C27190" s="6" t="s">
        <v>23672</v>
      </c>
    </row>
    <row r="27191">
      <c r="A27191" s="9">
        <f t="shared" si="1"/>
        <v>19644</v>
      </c>
      <c r="B27191" s="5" t="s">
        <v>16719</v>
      </c>
      <c r="C27191" s="6" t="s">
        <v>420</v>
      </c>
    </row>
    <row r="27192">
      <c r="A27192" s="9">
        <f t="shared" si="1"/>
        <v>19644</v>
      </c>
      <c r="B27192" s="5" t="s">
        <v>16719</v>
      </c>
      <c r="C27192" s="6" t="s">
        <v>23672</v>
      </c>
    </row>
    <row r="27193">
      <c r="A27193" s="9">
        <f t="shared" si="1"/>
        <v>19645</v>
      </c>
      <c r="B27193" s="5" t="s">
        <v>16720</v>
      </c>
      <c r="C27193" s="6" t="s">
        <v>59</v>
      </c>
    </row>
    <row r="27194">
      <c r="A27194" s="9">
        <f t="shared" si="1"/>
        <v>19646</v>
      </c>
      <c r="B27194" s="25" t="s">
        <v>26812</v>
      </c>
      <c r="C27194" s="26" t="s">
        <v>941</v>
      </c>
    </row>
    <row r="27195">
      <c r="A27195" s="9">
        <f t="shared" si="1"/>
        <v>19646</v>
      </c>
      <c r="B27195" s="25" t="s">
        <v>26812</v>
      </c>
      <c r="C27195" s="6" t="s">
        <v>23672</v>
      </c>
    </row>
    <row r="27196">
      <c r="A27196" s="9">
        <f t="shared" si="1"/>
        <v>19647</v>
      </c>
      <c r="B27196" s="5" t="s">
        <v>16721</v>
      </c>
      <c r="C27196" s="6" t="s">
        <v>1040</v>
      </c>
    </row>
    <row r="27197">
      <c r="A27197" s="9">
        <f t="shared" si="1"/>
        <v>19648</v>
      </c>
      <c r="B27197" s="5" t="s">
        <v>16722</v>
      </c>
      <c r="C27197" s="6" t="s">
        <v>356</v>
      </c>
    </row>
    <row r="27198">
      <c r="A27198" s="9">
        <f t="shared" si="1"/>
        <v>19649</v>
      </c>
      <c r="B27198" s="8" t="s">
        <v>16723</v>
      </c>
      <c r="C27198" s="9" t="s">
        <v>530</v>
      </c>
    </row>
    <row r="27199">
      <c r="A27199" s="9">
        <f t="shared" si="1"/>
        <v>19650</v>
      </c>
      <c r="B27199" s="8" t="s">
        <v>16724</v>
      </c>
      <c r="C27199" s="6" t="s">
        <v>132</v>
      </c>
    </row>
    <row r="27200">
      <c r="A27200" s="9">
        <f t="shared" si="1"/>
        <v>19650</v>
      </c>
      <c r="B27200" s="8" t="s">
        <v>16724</v>
      </c>
      <c r="C27200" s="6" t="s">
        <v>23637</v>
      </c>
    </row>
    <row r="27201">
      <c r="A27201" s="9">
        <f t="shared" si="1"/>
        <v>19651</v>
      </c>
      <c r="B27201" s="5" t="s">
        <v>16725</v>
      </c>
      <c r="C27201" s="6" t="s">
        <v>393</v>
      </c>
    </row>
    <row r="27202">
      <c r="A27202" s="9">
        <f t="shared" si="1"/>
        <v>19652</v>
      </c>
      <c r="B27202" s="5" t="s">
        <v>16726</v>
      </c>
      <c r="C27202" s="6" t="s">
        <v>1207</v>
      </c>
    </row>
    <row r="27203">
      <c r="A27203" s="9">
        <f t="shared" si="1"/>
        <v>19653</v>
      </c>
      <c r="B27203" s="5" t="s">
        <v>16727</v>
      </c>
      <c r="C27203" s="6" t="s">
        <v>393</v>
      </c>
    </row>
    <row r="27204">
      <c r="A27204" s="9">
        <f t="shared" si="1"/>
        <v>19654</v>
      </c>
      <c r="B27204" s="8" t="s">
        <v>16728</v>
      </c>
      <c r="C27204" s="9" t="s">
        <v>530</v>
      </c>
    </row>
    <row r="27205">
      <c r="A27205" s="9">
        <f t="shared" si="1"/>
        <v>19655</v>
      </c>
      <c r="B27205" s="25" t="s">
        <v>26813</v>
      </c>
      <c r="C27205" s="26" t="s">
        <v>12983</v>
      </c>
    </row>
    <row r="27206">
      <c r="A27206" s="9">
        <f t="shared" si="1"/>
        <v>19655</v>
      </c>
      <c r="B27206" s="25" t="s">
        <v>26813</v>
      </c>
      <c r="C27206" s="26" t="s">
        <v>423</v>
      </c>
    </row>
    <row r="27207">
      <c r="A27207" s="9">
        <f t="shared" si="1"/>
        <v>19656</v>
      </c>
      <c r="B27207" s="25" t="s">
        <v>26814</v>
      </c>
      <c r="C27207" s="26" t="s">
        <v>553</v>
      </c>
    </row>
    <row r="27208">
      <c r="A27208" s="9">
        <f t="shared" si="1"/>
        <v>19657</v>
      </c>
      <c r="B27208" s="8" t="s">
        <v>16729</v>
      </c>
      <c r="C27208" s="6" t="s">
        <v>153</v>
      </c>
    </row>
    <row r="27209">
      <c r="A27209" s="9">
        <f t="shared" si="1"/>
        <v>19657</v>
      </c>
      <c r="B27209" s="8" t="s">
        <v>16729</v>
      </c>
      <c r="C27209" s="6" t="s">
        <v>23637</v>
      </c>
    </row>
    <row r="27210">
      <c r="A27210" s="9">
        <f t="shared" si="1"/>
        <v>19658</v>
      </c>
      <c r="B27210" s="8" t="s">
        <v>16730</v>
      </c>
      <c r="C27210" s="9" t="s">
        <v>60</v>
      </c>
    </row>
    <row r="27211">
      <c r="A27211" s="9">
        <f t="shared" si="1"/>
        <v>19659</v>
      </c>
      <c r="B27211" s="5" t="s">
        <v>16731</v>
      </c>
      <c r="C27211" s="6" t="s">
        <v>1248</v>
      </c>
    </row>
    <row r="27212">
      <c r="A27212" s="9">
        <f t="shared" si="1"/>
        <v>19660</v>
      </c>
      <c r="B27212" s="25" t="s">
        <v>26815</v>
      </c>
      <c r="C27212" s="26" t="s">
        <v>12983</v>
      </c>
    </row>
    <row r="27213">
      <c r="A27213" s="9">
        <f t="shared" si="1"/>
        <v>19661</v>
      </c>
      <c r="B27213" s="8" t="s">
        <v>16732</v>
      </c>
      <c r="C27213" s="9" t="s">
        <v>728</v>
      </c>
    </row>
    <row r="27214">
      <c r="A27214" s="9">
        <f t="shared" si="1"/>
        <v>19662</v>
      </c>
      <c r="B27214" s="5" t="s">
        <v>16733</v>
      </c>
      <c r="C27214" s="6" t="s">
        <v>362</v>
      </c>
    </row>
    <row r="27215">
      <c r="A27215" s="9">
        <f t="shared" si="1"/>
        <v>19662</v>
      </c>
      <c r="B27215" s="5" t="s">
        <v>16733</v>
      </c>
      <c r="C27215" s="6" t="s">
        <v>728</v>
      </c>
    </row>
    <row r="27216">
      <c r="A27216" s="9">
        <f t="shared" si="1"/>
        <v>19663</v>
      </c>
      <c r="B27216" s="5" t="s">
        <v>16734</v>
      </c>
      <c r="C27216" s="17" t="s">
        <v>1470</v>
      </c>
    </row>
    <row r="27217">
      <c r="A27217" s="9">
        <f t="shared" si="1"/>
        <v>19663</v>
      </c>
      <c r="B27217" s="5" t="s">
        <v>16734</v>
      </c>
      <c r="C27217" s="17" t="s">
        <v>728</v>
      </c>
    </row>
    <row r="27218">
      <c r="A27218" s="9">
        <f t="shared" si="1"/>
        <v>19664</v>
      </c>
      <c r="B27218" s="8" t="s">
        <v>16735</v>
      </c>
      <c r="C27218" s="6" t="s">
        <v>16736</v>
      </c>
    </row>
    <row r="27219">
      <c r="A27219" s="9">
        <f t="shared" si="1"/>
        <v>19664</v>
      </c>
      <c r="B27219" s="8" t="s">
        <v>16735</v>
      </c>
      <c r="C27219" s="6" t="s">
        <v>23637</v>
      </c>
    </row>
    <row r="27220">
      <c r="A27220" s="9">
        <f t="shared" si="1"/>
        <v>19665</v>
      </c>
      <c r="B27220" s="25" t="s">
        <v>26816</v>
      </c>
      <c r="C27220" s="26" t="s">
        <v>23812</v>
      </c>
    </row>
    <row r="27221">
      <c r="A27221" s="9">
        <f t="shared" si="1"/>
        <v>19666</v>
      </c>
      <c r="B27221" s="5" t="s">
        <v>16737</v>
      </c>
      <c r="C27221" s="6" t="s">
        <v>326</v>
      </c>
    </row>
    <row r="27222">
      <c r="A27222" s="9">
        <f t="shared" si="1"/>
        <v>19666</v>
      </c>
      <c r="B27222" s="5" t="s">
        <v>16737</v>
      </c>
      <c r="C27222" s="6" t="s">
        <v>23637</v>
      </c>
    </row>
    <row r="27223">
      <c r="A27223" s="9">
        <f t="shared" si="1"/>
        <v>19667</v>
      </c>
      <c r="B27223" s="5" t="s">
        <v>16738</v>
      </c>
      <c r="C27223" s="6" t="s">
        <v>326</v>
      </c>
    </row>
    <row r="27224">
      <c r="A27224" s="9">
        <f t="shared" si="1"/>
        <v>19667</v>
      </c>
      <c r="B27224" s="5" t="s">
        <v>16738</v>
      </c>
      <c r="C27224" s="6" t="s">
        <v>23637</v>
      </c>
    </row>
    <row r="27225">
      <c r="A27225" s="9">
        <f t="shared" si="1"/>
        <v>19668</v>
      </c>
      <c r="B27225" s="18" t="s">
        <v>16739</v>
      </c>
      <c r="C27225" s="6" t="s">
        <v>650</v>
      </c>
    </row>
    <row r="27226">
      <c r="A27226" s="9">
        <f t="shared" si="1"/>
        <v>19668</v>
      </c>
      <c r="B27226" s="5" t="s">
        <v>16739</v>
      </c>
      <c r="C27226" s="6" t="s">
        <v>326</v>
      </c>
    </row>
    <row r="27227">
      <c r="A27227" s="9">
        <f t="shared" si="1"/>
        <v>19668</v>
      </c>
      <c r="B27227" s="5" t="s">
        <v>16739</v>
      </c>
      <c r="C27227" s="6" t="s">
        <v>23637</v>
      </c>
    </row>
    <row r="27228">
      <c r="A27228" s="9">
        <f t="shared" si="1"/>
        <v>19669</v>
      </c>
      <c r="B27228" s="5" t="s">
        <v>16740</v>
      </c>
      <c r="C27228" s="6" t="s">
        <v>326</v>
      </c>
    </row>
    <row r="27229">
      <c r="A27229" s="9">
        <f t="shared" si="1"/>
        <v>19669</v>
      </c>
      <c r="B27229" s="5" t="s">
        <v>16740</v>
      </c>
      <c r="C27229" s="6" t="s">
        <v>650</v>
      </c>
    </row>
    <row r="27230">
      <c r="A27230" s="9">
        <f t="shared" si="1"/>
        <v>19669</v>
      </c>
      <c r="B27230" s="5" t="s">
        <v>16740</v>
      </c>
      <c r="C27230" s="6" t="s">
        <v>23637</v>
      </c>
    </row>
    <row r="27231">
      <c r="A27231" s="9">
        <f t="shared" si="1"/>
        <v>19670</v>
      </c>
      <c r="B27231" s="8" t="s">
        <v>16741</v>
      </c>
      <c r="C27231" s="9" t="s">
        <v>530</v>
      </c>
    </row>
    <row r="27232">
      <c r="A27232" s="9">
        <f t="shared" si="1"/>
        <v>19671</v>
      </c>
      <c r="B27232" s="5" t="s">
        <v>16742</v>
      </c>
      <c r="C27232" s="6" t="s">
        <v>78</v>
      </c>
    </row>
    <row r="27233">
      <c r="A27233" s="9">
        <f t="shared" si="1"/>
        <v>19672</v>
      </c>
      <c r="B27233" s="8" t="s">
        <v>16743</v>
      </c>
      <c r="C27233" s="9" t="s">
        <v>162</v>
      </c>
    </row>
    <row r="27234">
      <c r="A27234" s="9">
        <f t="shared" si="1"/>
        <v>19673</v>
      </c>
      <c r="B27234" s="8" t="s">
        <v>16744</v>
      </c>
      <c r="C27234" s="9" t="s">
        <v>502</v>
      </c>
    </row>
    <row r="27235">
      <c r="A27235" s="9">
        <f t="shared" si="1"/>
        <v>19674</v>
      </c>
      <c r="B27235" s="8" t="s">
        <v>16745</v>
      </c>
      <c r="C27235" s="9" t="s">
        <v>530</v>
      </c>
    </row>
    <row r="27236">
      <c r="A27236" s="9">
        <f t="shared" si="1"/>
        <v>19675</v>
      </c>
      <c r="B27236" s="8" t="s">
        <v>16746</v>
      </c>
      <c r="C27236" s="9" t="s">
        <v>42</v>
      </c>
    </row>
    <row r="27237">
      <c r="A27237" s="9">
        <f t="shared" si="1"/>
        <v>19676</v>
      </c>
      <c r="B27237" s="5" t="s">
        <v>16747</v>
      </c>
      <c r="C27237" s="6" t="s">
        <v>437</v>
      </c>
    </row>
    <row r="27238">
      <c r="A27238" s="9">
        <f t="shared" si="1"/>
        <v>19677</v>
      </c>
      <c r="B27238" s="5" t="s">
        <v>16748</v>
      </c>
      <c r="C27238" s="6" t="s">
        <v>1342</v>
      </c>
    </row>
    <row r="27239">
      <c r="A27239" s="9">
        <f t="shared" si="1"/>
        <v>19678</v>
      </c>
      <c r="B27239" s="8" t="s">
        <v>16749</v>
      </c>
      <c r="C27239" s="9" t="s">
        <v>399</v>
      </c>
    </row>
    <row r="27240">
      <c r="A27240" s="9">
        <f t="shared" si="1"/>
        <v>19679</v>
      </c>
      <c r="B27240" s="8" t="s">
        <v>16750</v>
      </c>
      <c r="C27240" s="9" t="s">
        <v>64</v>
      </c>
    </row>
    <row r="27241">
      <c r="A27241" s="9">
        <f t="shared" si="1"/>
        <v>19680</v>
      </c>
      <c r="B27241" s="5" t="s">
        <v>16751</v>
      </c>
      <c r="C27241" s="6" t="s">
        <v>479</v>
      </c>
    </row>
    <row r="27242">
      <c r="A27242" s="9">
        <f t="shared" si="1"/>
        <v>19681</v>
      </c>
      <c r="B27242" s="5" t="s">
        <v>16752</v>
      </c>
      <c r="C27242" s="6" t="s">
        <v>6</v>
      </c>
    </row>
    <row r="27243">
      <c r="A27243" s="9">
        <f t="shared" si="1"/>
        <v>19682</v>
      </c>
      <c r="B27243" s="5" t="s">
        <v>16753</v>
      </c>
      <c r="C27243" s="6" t="s">
        <v>681</v>
      </c>
    </row>
    <row r="27244">
      <c r="A27244" s="9">
        <f t="shared" si="1"/>
        <v>19683</v>
      </c>
      <c r="B27244" s="5" t="s">
        <v>16754</v>
      </c>
      <c r="C27244" s="6" t="s">
        <v>4</v>
      </c>
    </row>
    <row r="27245">
      <c r="A27245" s="9">
        <f t="shared" si="1"/>
        <v>19684</v>
      </c>
      <c r="B27245" s="5" t="s">
        <v>16755</v>
      </c>
      <c r="C27245" s="6" t="s">
        <v>1260</v>
      </c>
    </row>
    <row r="27246">
      <c r="A27246" s="9">
        <f t="shared" si="1"/>
        <v>19685</v>
      </c>
      <c r="B27246" s="25" t="s">
        <v>26817</v>
      </c>
      <c r="C27246" s="26" t="s">
        <v>8541</v>
      </c>
    </row>
    <row r="27247">
      <c r="A27247" s="9">
        <f t="shared" si="1"/>
        <v>19686</v>
      </c>
      <c r="B27247" s="25" t="s">
        <v>26818</v>
      </c>
      <c r="C27247" s="26" t="s">
        <v>8541</v>
      </c>
    </row>
    <row r="27248">
      <c r="A27248" s="9">
        <f t="shared" si="1"/>
        <v>19687</v>
      </c>
      <c r="B27248" s="8" t="s">
        <v>16756</v>
      </c>
      <c r="C27248" s="9" t="s">
        <v>399</v>
      </c>
    </row>
    <row r="27249">
      <c r="A27249" s="9">
        <f t="shared" si="1"/>
        <v>19688</v>
      </c>
      <c r="B27249" s="8" t="s">
        <v>16757</v>
      </c>
      <c r="C27249" s="9" t="s">
        <v>946</v>
      </c>
    </row>
    <row r="27250">
      <c r="A27250" s="9">
        <f t="shared" si="1"/>
        <v>19689</v>
      </c>
      <c r="B27250" s="8" t="s">
        <v>16758</v>
      </c>
      <c r="C27250" s="9" t="s">
        <v>162</v>
      </c>
    </row>
    <row r="27251">
      <c r="A27251" s="9">
        <f t="shared" si="1"/>
        <v>19689</v>
      </c>
      <c r="B27251" s="8" t="s">
        <v>16758</v>
      </c>
      <c r="C27251" s="9" t="s">
        <v>399</v>
      </c>
    </row>
    <row r="27252">
      <c r="A27252" s="9">
        <f t="shared" si="1"/>
        <v>19690</v>
      </c>
      <c r="B27252" s="5" t="s">
        <v>16759</v>
      </c>
      <c r="C27252" s="17" t="s">
        <v>1470</v>
      </c>
    </row>
    <row r="27253">
      <c r="A27253" s="9">
        <f t="shared" si="1"/>
        <v>19691</v>
      </c>
      <c r="B27253" s="5" t="s">
        <v>16760</v>
      </c>
      <c r="C27253" s="6" t="s">
        <v>621</v>
      </c>
    </row>
    <row r="27254">
      <c r="A27254" s="9">
        <f t="shared" si="1"/>
        <v>19691</v>
      </c>
      <c r="B27254" s="5" t="s">
        <v>16760</v>
      </c>
      <c r="C27254" s="6" t="s">
        <v>530</v>
      </c>
    </row>
    <row r="27255">
      <c r="A27255" s="9">
        <f t="shared" si="1"/>
        <v>19691</v>
      </c>
      <c r="B27255" s="5" t="s">
        <v>16760</v>
      </c>
      <c r="C27255" s="6" t="s">
        <v>60</v>
      </c>
    </row>
    <row r="27256">
      <c r="A27256" s="9">
        <f t="shared" si="1"/>
        <v>19691</v>
      </c>
      <c r="B27256" s="5" t="s">
        <v>16760</v>
      </c>
      <c r="C27256" s="6" t="s">
        <v>91</v>
      </c>
    </row>
    <row r="27257">
      <c r="A27257" s="9">
        <f t="shared" si="1"/>
        <v>19692</v>
      </c>
      <c r="B27257" s="8" t="s">
        <v>16761</v>
      </c>
      <c r="C27257" s="9" t="s">
        <v>530</v>
      </c>
    </row>
    <row r="27258">
      <c r="A27258" s="9">
        <f t="shared" si="1"/>
        <v>19693</v>
      </c>
      <c r="B27258" s="8" t="s">
        <v>16762</v>
      </c>
      <c r="C27258" s="9" t="s">
        <v>60</v>
      </c>
    </row>
    <row r="27259">
      <c r="A27259" s="9">
        <f t="shared" si="1"/>
        <v>19694</v>
      </c>
      <c r="B27259" s="5" t="s">
        <v>16763</v>
      </c>
      <c r="C27259" s="6" t="s">
        <v>1495</v>
      </c>
    </row>
    <row r="27260">
      <c r="A27260" s="9">
        <f t="shared" si="1"/>
        <v>19695</v>
      </c>
      <c r="B27260" s="25" t="s">
        <v>26819</v>
      </c>
      <c r="C27260" s="26" t="s">
        <v>487</v>
      </c>
    </row>
    <row r="27261">
      <c r="A27261" s="9">
        <f t="shared" si="1"/>
        <v>19695</v>
      </c>
      <c r="B27261" s="27" t="s">
        <v>26819</v>
      </c>
      <c r="C27261" s="28" t="s">
        <v>23637</v>
      </c>
    </row>
    <row r="27262">
      <c r="A27262" s="9">
        <f t="shared" si="1"/>
        <v>19696</v>
      </c>
      <c r="B27262" s="25" t="s">
        <v>26820</v>
      </c>
      <c r="C27262" s="26" t="s">
        <v>946</v>
      </c>
    </row>
    <row r="27263">
      <c r="A27263" s="9">
        <f t="shared" si="1"/>
        <v>19697</v>
      </c>
      <c r="B27263" s="25" t="s">
        <v>26821</v>
      </c>
      <c r="C27263" s="26" t="s">
        <v>446</v>
      </c>
    </row>
    <row r="27264">
      <c r="A27264" s="9">
        <f t="shared" si="1"/>
        <v>19697</v>
      </c>
      <c r="B27264" s="27" t="s">
        <v>26821</v>
      </c>
      <c r="C27264" s="28" t="s">
        <v>23637</v>
      </c>
    </row>
    <row r="27265">
      <c r="A27265" s="9">
        <f t="shared" si="1"/>
        <v>19698</v>
      </c>
      <c r="B27265" s="5" t="s">
        <v>16764</v>
      </c>
      <c r="C27265" s="6" t="s">
        <v>153</v>
      </c>
    </row>
    <row r="27266">
      <c r="A27266" s="9">
        <f t="shared" si="1"/>
        <v>19698</v>
      </c>
      <c r="B27266" s="5" t="s">
        <v>16764</v>
      </c>
      <c r="C27266" s="6" t="s">
        <v>23637</v>
      </c>
    </row>
    <row r="27267">
      <c r="A27267" s="9">
        <f t="shared" si="1"/>
        <v>19699</v>
      </c>
      <c r="B27267" s="5" t="s">
        <v>16765</v>
      </c>
      <c r="C27267" s="6" t="s">
        <v>179</v>
      </c>
    </row>
    <row r="27268">
      <c r="A27268" s="9">
        <f t="shared" si="1"/>
        <v>19699</v>
      </c>
      <c r="B27268" s="5" t="s">
        <v>16765</v>
      </c>
      <c r="C27268" s="6" t="s">
        <v>23637</v>
      </c>
    </row>
    <row r="27269">
      <c r="A27269" s="9">
        <f t="shared" si="1"/>
        <v>19700</v>
      </c>
      <c r="B27269" s="5" t="s">
        <v>16766</v>
      </c>
      <c r="C27269" s="6" t="s">
        <v>326</v>
      </c>
    </row>
    <row r="27270">
      <c r="A27270" s="9">
        <f t="shared" si="1"/>
        <v>19700</v>
      </c>
      <c r="B27270" s="5" t="s">
        <v>16766</v>
      </c>
      <c r="C27270" s="6" t="s">
        <v>23637</v>
      </c>
    </row>
    <row r="27271">
      <c r="A27271" s="9">
        <f t="shared" si="1"/>
        <v>19701</v>
      </c>
      <c r="B27271" s="8" t="s">
        <v>16767</v>
      </c>
      <c r="C27271" s="6" t="s">
        <v>788</v>
      </c>
    </row>
    <row r="27272">
      <c r="A27272" s="9">
        <f t="shared" si="1"/>
        <v>19701</v>
      </c>
      <c r="B27272" s="8" t="s">
        <v>16767</v>
      </c>
      <c r="C27272" s="6" t="s">
        <v>23637</v>
      </c>
    </row>
    <row r="27273">
      <c r="A27273" s="9">
        <f t="shared" si="1"/>
        <v>19702</v>
      </c>
      <c r="B27273" s="5" t="s">
        <v>16768</v>
      </c>
      <c r="C27273" s="6" t="s">
        <v>78</v>
      </c>
    </row>
    <row r="27274">
      <c r="A27274" s="9">
        <f t="shared" si="1"/>
        <v>19703</v>
      </c>
      <c r="B27274" s="5" t="s">
        <v>16769</v>
      </c>
      <c r="C27274" s="6" t="s">
        <v>179</v>
      </c>
    </row>
    <row r="27275">
      <c r="A27275" s="9">
        <f t="shared" si="1"/>
        <v>19703</v>
      </c>
      <c r="B27275" s="5" t="s">
        <v>16769</v>
      </c>
      <c r="C27275" s="6" t="s">
        <v>23637</v>
      </c>
    </row>
    <row r="27276">
      <c r="A27276" s="9">
        <f t="shared" si="1"/>
        <v>19704</v>
      </c>
      <c r="B27276" s="8" t="s">
        <v>16770</v>
      </c>
      <c r="C27276" s="9" t="s">
        <v>616</v>
      </c>
    </row>
    <row r="27277">
      <c r="A27277" s="9">
        <f t="shared" si="1"/>
        <v>19705</v>
      </c>
      <c r="B27277" s="25" t="s">
        <v>26822</v>
      </c>
      <c r="C27277" s="26" t="s">
        <v>946</v>
      </c>
    </row>
    <row r="27278">
      <c r="A27278" s="9">
        <f t="shared" si="1"/>
        <v>19706</v>
      </c>
      <c r="B27278" s="5" t="s">
        <v>16771</v>
      </c>
      <c r="C27278" s="6" t="s">
        <v>179</v>
      </c>
    </row>
    <row r="27279">
      <c r="A27279" s="9">
        <f t="shared" si="1"/>
        <v>19706</v>
      </c>
      <c r="B27279" s="5" t="s">
        <v>16771</v>
      </c>
      <c r="C27279" s="6" t="s">
        <v>23637</v>
      </c>
    </row>
    <row r="27280">
      <c r="A27280" s="9">
        <f t="shared" si="1"/>
        <v>19707</v>
      </c>
      <c r="B27280" s="5" t="s">
        <v>16772</v>
      </c>
      <c r="C27280" s="6" t="s">
        <v>59</v>
      </c>
    </row>
    <row r="27281">
      <c r="A27281" s="9">
        <f t="shared" si="1"/>
        <v>19707</v>
      </c>
      <c r="B27281" s="5" t="s">
        <v>16772</v>
      </c>
      <c r="C27281" s="6" t="s">
        <v>446</v>
      </c>
    </row>
    <row r="27282">
      <c r="A27282" s="9">
        <f t="shared" si="1"/>
        <v>19707</v>
      </c>
      <c r="B27282" s="5" t="s">
        <v>16772</v>
      </c>
      <c r="C27282" s="6" t="s">
        <v>2549</v>
      </c>
    </row>
    <row r="27283">
      <c r="A27283" s="9">
        <f t="shared" si="1"/>
        <v>19707</v>
      </c>
      <c r="B27283" s="5" t="s">
        <v>16772</v>
      </c>
      <c r="C27283" s="6" t="s">
        <v>23637</v>
      </c>
    </row>
    <row r="27284">
      <c r="A27284" s="9">
        <f t="shared" si="1"/>
        <v>19707</v>
      </c>
      <c r="B27284" s="5" t="s">
        <v>16772</v>
      </c>
      <c r="C27284" s="6" t="s">
        <v>23628</v>
      </c>
    </row>
    <row r="27285">
      <c r="A27285" s="9">
        <f t="shared" si="1"/>
        <v>19708</v>
      </c>
      <c r="B27285" s="5" t="s">
        <v>16773</v>
      </c>
      <c r="C27285" s="6" t="s">
        <v>59</v>
      </c>
    </row>
    <row r="27286">
      <c r="A27286" s="9">
        <f t="shared" si="1"/>
        <v>19709</v>
      </c>
      <c r="B27286" s="5" t="s">
        <v>16774</v>
      </c>
      <c r="C27286" s="6" t="s">
        <v>336</v>
      </c>
    </row>
    <row r="27287">
      <c r="A27287" s="9">
        <f t="shared" si="1"/>
        <v>19709</v>
      </c>
      <c r="B27287" s="5" t="s">
        <v>16774</v>
      </c>
      <c r="C27287" s="6" t="s">
        <v>23637</v>
      </c>
    </row>
    <row r="27288">
      <c r="A27288" s="9">
        <f t="shared" si="1"/>
        <v>19710</v>
      </c>
      <c r="B27288" s="8" t="s">
        <v>16775</v>
      </c>
      <c r="C27288" s="9" t="s">
        <v>56</v>
      </c>
    </row>
    <row r="27289">
      <c r="A27289" s="9">
        <f t="shared" si="1"/>
        <v>19711</v>
      </c>
      <c r="B27289" s="30" t="s">
        <v>26823</v>
      </c>
      <c r="C27289" s="26" t="s">
        <v>23639</v>
      </c>
    </row>
    <row r="27290">
      <c r="A27290" s="9">
        <f t="shared" si="1"/>
        <v>19712</v>
      </c>
      <c r="B27290" s="25" t="s">
        <v>26824</v>
      </c>
      <c r="C27290" s="26" t="s">
        <v>23817</v>
      </c>
    </row>
    <row r="27291">
      <c r="A27291" s="9">
        <f t="shared" si="1"/>
        <v>19713</v>
      </c>
      <c r="B27291" s="25" t="s">
        <v>26825</v>
      </c>
      <c r="C27291" s="26" t="s">
        <v>941</v>
      </c>
    </row>
    <row r="27292">
      <c r="A27292" s="9">
        <f t="shared" si="1"/>
        <v>19713</v>
      </c>
      <c r="B27292" s="25" t="s">
        <v>26825</v>
      </c>
      <c r="C27292" s="6" t="s">
        <v>23672</v>
      </c>
    </row>
    <row r="27293">
      <c r="A27293" s="9">
        <f t="shared" si="1"/>
        <v>19714</v>
      </c>
      <c r="B27293" s="8" t="s">
        <v>16776</v>
      </c>
      <c r="C27293" s="9" t="s">
        <v>60</v>
      </c>
    </row>
    <row r="27294">
      <c r="A27294" s="9">
        <f t="shared" si="1"/>
        <v>19715</v>
      </c>
      <c r="B27294" s="12" t="s">
        <v>16777</v>
      </c>
      <c r="C27294" s="13" t="s">
        <v>420</v>
      </c>
    </row>
    <row r="27295">
      <c r="A27295" s="9">
        <f t="shared" si="1"/>
        <v>19715</v>
      </c>
      <c r="B27295" s="12" t="s">
        <v>16777</v>
      </c>
      <c r="C27295" s="6" t="s">
        <v>23672</v>
      </c>
    </row>
    <row r="27296">
      <c r="A27296" s="9">
        <f t="shared" si="1"/>
        <v>19716</v>
      </c>
      <c r="B27296" s="25" t="s">
        <v>26826</v>
      </c>
      <c r="C27296" s="26" t="s">
        <v>23761</v>
      </c>
    </row>
    <row r="27297">
      <c r="A27297" s="9">
        <f t="shared" si="1"/>
        <v>19717</v>
      </c>
      <c r="B27297" s="5" t="s">
        <v>16778</v>
      </c>
      <c r="C27297" s="6" t="s">
        <v>7612</v>
      </c>
    </row>
    <row r="27298">
      <c r="A27298" s="9">
        <f t="shared" si="1"/>
        <v>19717</v>
      </c>
      <c r="B27298" s="5" t="s">
        <v>16778</v>
      </c>
      <c r="C27298" s="6" t="s">
        <v>23628</v>
      </c>
    </row>
    <row r="27299">
      <c r="A27299" s="9">
        <f t="shared" si="1"/>
        <v>19718</v>
      </c>
      <c r="B27299" s="5" t="s">
        <v>16779</v>
      </c>
      <c r="C27299" s="6" t="s">
        <v>34</v>
      </c>
    </row>
    <row r="27300">
      <c r="A27300" s="9">
        <f t="shared" si="1"/>
        <v>19718</v>
      </c>
      <c r="B27300" s="5" t="s">
        <v>16779</v>
      </c>
      <c r="C27300" s="6" t="s">
        <v>23628</v>
      </c>
    </row>
    <row r="27301">
      <c r="A27301" s="9">
        <f t="shared" si="1"/>
        <v>19719</v>
      </c>
      <c r="B27301" s="5" t="s">
        <v>16780</v>
      </c>
      <c r="C27301" s="6" t="s">
        <v>20</v>
      </c>
    </row>
    <row r="27302">
      <c r="A27302" s="9">
        <f t="shared" si="1"/>
        <v>19720</v>
      </c>
      <c r="B27302" s="5" t="s">
        <v>16781</v>
      </c>
      <c r="C27302" s="6" t="s">
        <v>681</v>
      </c>
    </row>
    <row r="27303">
      <c r="A27303" s="9">
        <f t="shared" si="1"/>
        <v>19720</v>
      </c>
      <c r="B27303" s="5" t="s">
        <v>16781</v>
      </c>
      <c r="C27303" s="6" t="s">
        <v>655</v>
      </c>
    </row>
    <row r="27304">
      <c r="A27304" s="9">
        <f t="shared" si="1"/>
        <v>19720</v>
      </c>
      <c r="B27304" s="37" t="s">
        <v>16781</v>
      </c>
      <c r="C27304" s="28" t="s">
        <v>23633</v>
      </c>
    </row>
    <row r="27305">
      <c r="A27305" s="9">
        <f t="shared" si="1"/>
        <v>19721</v>
      </c>
      <c r="B27305" s="8" t="s">
        <v>16782</v>
      </c>
      <c r="C27305" s="6" t="s">
        <v>150</v>
      </c>
    </row>
    <row r="27306">
      <c r="A27306" s="9">
        <f t="shared" si="1"/>
        <v>19721</v>
      </c>
      <c r="B27306" s="8" t="s">
        <v>16782</v>
      </c>
      <c r="C27306" s="6" t="s">
        <v>23637</v>
      </c>
    </row>
    <row r="27307">
      <c r="A27307" s="9">
        <f t="shared" si="1"/>
        <v>19722</v>
      </c>
      <c r="B27307" s="5" t="s">
        <v>16783</v>
      </c>
      <c r="C27307" s="6" t="s">
        <v>2549</v>
      </c>
    </row>
    <row r="27308">
      <c r="A27308" s="9">
        <f t="shared" si="1"/>
        <v>19722</v>
      </c>
      <c r="B27308" s="5" t="s">
        <v>16783</v>
      </c>
      <c r="C27308" s="6" t="s">
        <v>23628</v>
      </c>
    </row>
    <row r="27309">
      <c r="A27309" s="9">
        <f t="shared" si="1"/>
        <v>19723</v>
      </c>
      <c r="B27309" s="5" t="s">
        <v>16784</v>
      </c>
      <c r="C27309" s="6" t="s">
        <v>59</v>
      </c>
    </row>
    <row r="27310">
      <c r="A27310" s="9">
        <f t="shared" si="1"/>
        <v>19724</v>
      </c>
      <c r="B27310" s="5" t="s">
        <v>16785</v>
      </c>
      <c r="C27310" s="6" t="s">
        <v>59</v>
      </c>
    </row>
    <row r="27311">
      <c r="A27311" s="9">
        <f t="shared" si="1"/>
        <v>19724</v>
      </c>
      <c r="B27311" s="5" t="s">
        <v>16785</v>
      </c>
      <c r="C27311" s="6" t="s">
        <v>313</v>
      </c>
    </row>
    <row r="27312">
      <c r="A27312" s="9">
        <f t="shared" si="1"/>
        <v>19725</v>
      </c>
      <c r="B27312" s="5" t="s">
        <v>16786</v>
      </c>
      <c r="C27312" s="6" t="s">
        <v>59</v>
      </c>
    </row>
    <row r="27313">
      <c r="A27313" s="9">
        <f t="shared" si="1"/>
        <v>19726</v>
      </c>
      <c r="B27313" s="5" t="s">
        <v>16787</v>
      </c>
      <c r="C27313" s="6" t="s">
        <v>393</v>
      </c>
    </row>
    <row r="27314">
      <c r="A27314" s="9">
        <f t="shared" si="1"/>
        <v>19727</v>
      </c>
      <c r="B27314" s="5" t="s">
        <v>16788</v>
      </c>
      <c r="C27314" s="6" t="s">
        <v>393</v>
      </c>
    </row>
    <row r="27315">
      <c r="A27315" s="9">
        <f t="shared" si="1"/>
        <v>19728</v>
      </c>
      <c r="B27315" s="5" t="s">
        <v>16789</v>
      </c>
      <c r="C27315" s="6" t="s">
        <v>1040</v>
      </c>
    </row>
    <row r="27316">
      <c r="A27316" s="9">
        <f t="shared" si="1"/>
        <v>19729</v>
      </c>
      <c r="B27316" s="8" t="s">
        <v>16790</v>
      </c>
      <c r="C27316" s="9" t="s">
        <v>502</v>
      </c>
    </row>
    <row r="27317">
      <c r="A27317" s="9">
        <f t="shared" si="1"/>
        <v>19730</v>
      </c>
      <c r="B27317" s="8" t="s">
        <v>16791</v>
      </c>
      <c r="C27317" s="9" t="s">
        <v>42</v>
      </c>
    </row>
    <row r="27318">
      <c r="A27318" s="9">
        <f t="shared" si="1"/>
        <v>19731</v>
      </c>
      <c r="B27318" s="8" t="s">
        <v>16792</v>
      </c>
      <c r="C27318" s="9" t="s">
        <v>530</v>
      </c>
    </row>
    <row r="27319">
      <c r="A27319" s="9">
        <f t="shared" si="1"/>
        <v>19732</v>
      </c>
      <c r="B27319" s="5" t="s">
        <v>16793</v>
      </c>
      <c r="C27319" s="6" t="s">
        <v>656</v>
      </c>
    </row>
    <row r="27320">
      <c r="A27320" s="9">
        <f t="shared" si="1"/>
        <v>19732</v>
      </c>
      <c r="B27320" s="5" t="s">
        <v>16793</v>
      </c>
      <c r="C27320" s="6" t="s">
        <v>23628</v>
      </c>
    </row>
    <row r="27321">
      <c r="A27321" s="9">
        <f t="shared" si="1"/>
        <v>19733</v>
      </c>
      <c r="B27321" s="5" t="s">
        <v>16794</v>
      </c>
      <c r="C27321" s="6" t="s">
        <v>346</v>
      </c>
    </row>
    <row r="27322">
      <c r="A27322" s="9">
        <f t="shared" si="1"/>
        <v>19733</v>
      </c>
      <c r="B27322" s="5" t="s">
        <v>16794</v>
      </c>
      <c r="C27322" s="6" t="s">
        <v>614</v>
      </c>
    </row>
    <row r="27323">
      <c r="A27323" s="9">
        <f t="shared" si="1"/>
        <v>19733</v>
      </c>
      <c r="B27323" s="5" t="s">
        <v>16794</v>
      </c>
      <c r="C27323" s="6" t="s">
        <v>23628</v>
      </c>
    </row>
    <row r="27324">
      <c r="A27324" s="9">
        <f t="shared" si="1"/>
        <v>19734</v>
      </c>
      <c r="B27324" s="5" t="s">
        <v>16795</v>
      </c>
      <c r="C27324" s="17" t="s">
        <v>1470</v>
      </c>
    </row>
    <row r="27325">
      <c r="A27325" s="9">
        <f t="shared" si="1"/>
        <v>19735</v>
      </c>
      <c r="B27325" s="5" t="s">
        <v>16796</v>
      </c>
      <c r="C27325" s="6" t="s">
        <v>393</v>
      </c>
    </row>
    <row r="27326">
      <c r="A27326" s="9">
        <f t="shared" si="1"/>
        <v>19736</v>
      </c>
      <c r="B27326" s="5" t="s">
        <v>16797</v>
      </c>
      <c r="C27326" s="6" t="s">
        <v>393</v>
      </c>
    </row>
    <row r="27327">
      <c r="A27327" s="9">
        <f t="shared" si="1"/>
        <v>19737</v>
      </c>
      <c r="B27327" s="8" t="s">
        <v>16798</v>
      </c>
      <c r="C27327" s="9" t="s">
        <v>1548</v>
      </c>
    </row>
    <row r="27328">
      <c r="A27328" s="9">
        <f t="shared" si="1"/>
        <v>19738</v>
      </c>
      <c r="B27328" s="8" t="s">
        <v>16799</v>
      </c>
      <c r="C27328" s="9" t="s">
        <v>1548</v>
      </c>
    </row>
    <row r="27329">
      <c r="A27329" s="9">
        <f t="shared" si="1"/>
        <v>19739</v>
      </c>
      <c r="B27329" s="8" t="s">
        <v>16800</v>
      </c>
      <c r="C27329" s="9" t="s">
        <v>502</v>
      </c>
    </row>
    <row r="27330">
      <c r="A27330" s="9">
        <f t="shared" si="1"/>
        <v>19740</v>
      </c>
      <c r="B27330" s="8" t="s">
        <v>16801</v>
      </c>
      <c r="C27330" s="9" t="s">
        <v>72</v>
      </c>
    </row>
    <row r="27331">
      <c r="A27331" s="9">
        <f t="shared" si="1"/>
        <v>19741</v>
      </c>
      <c r="B27331" s="25" t="s">
        <v>26827</v>
      </c>
      <c r="C27331" s="26" t="s">
        <v>23632</v>
      </c>
    </row>
    <row r="27332">
      <c r="A27332" s="9">
        <f t="shared" si="1"/>
        <v>19741</v>
      </c>
      <c r="B27332" s="27" t="s">
        <v>26827</v>
      </c>
      <c r="C27332" s="28" t="s">
        <v>23633</v>
      </c>
    </row>
    <row r="27333">
      <c r="A27333" s="9">
        <f t="shared" si="1"/>
        <v>19742</v>
      </c>
      <c r="B27333" s="8" t="s">
        <v>16802</v>
      </c>
      <c r="C27333" s="9" t="s">
        <v>40</v>
      </c>
    </row>
    <row r="27334">
      <c r="A27334" s="9">
        <f t="shared" si="1"/>
        <v>19743</v>
      </c>
      <c r="B27334" s="15" t="s">
        <v>16803</v>
      </c>
      <c r="C27334" s="11" t="s">
        <v>423</v>
      </c>
    </row>
    <row r="27335">
      <c r="A27335" s="9">
        <f t="shared" si="1"/>
        <v>19744</v>
      </c>
      <c r="B27335" s="5" t="s">
        <v>16804</v>
      </c>
      <c r="C27335" s="6" t="s">
        <v>367</v>
      </c>
    </row>
    <row r="27336">
      <c r="A27336" s="9">
        <f t="shared" si="1"/>
        <v>19745</v>
      </c>
      <c r="B27336" s="5" t="s">
        <v>16805</v>
      </c>
      <c r="C27336" s="6" t="s">
        <v>27</v>
      </c>
    </row>
    <row r="27337">
      <c r="A27337" s="9">
        <f t="shared" si="1"/>
        <v>19746</v>
      </c>
      <c r="B27337" s="5" t="s">
        <v>16806</v>
      </c>
      <c r="C27337" s="6" t="s">
        <v>4</v>
      </c>
    </row>
    <row r="27338">
      <c r="A27338" s="9">
        <f t="shared" si="1"/>
        <v>19747</v>
      </c>
      <c r="B27338" s="5" t="s">
        <v>16807</v>
      </c>
      <c r="C27338" s="6" t="s">
        <v>188</v>
      </c>
    </row>
    <row r="27339">
      <c r="A27339" s="9">
        <f t="shared" si="1"/>
        <v>19748</v>
      </c>
      <c r="B27339" s="25" t="s">
        <v>26828</v>
      </c>
      <c r="C27339" s="26" t="s">
        <v>12983</v>
      </c>
    </row>
    <row r="27340">
      <c r="A27340" s="9">
        <f t="shared" si="1"/>
        <v>19749</v>
      </c>
      <c r="B27340" s="5" t="s">
        <v>16808</v>
      </c>
      <c r="C27340" s="6" t="s">
        <v>1290</v>
      </c>
    </row>
    <row r="27341">
      <c r="A27341" s="9">
        <f t="shared" si="1"/>
        <v>19749</v>
      </c>
      <c r="B27341" s="5" t="s">
        <v>16808</v>
      </c>
      <c r="C27341" s="6" t="s">
        <v>547</v>
      </c>
    </row>
    <row r="27342">
      <c r="A27342" s="9">
        <f t="shared" si="1"/>
        <v>19749</v>
      </c>
      <c r="B27342" s="5" t="s">
        <v>16808</v>
      </c>
      <c r="C27342" s="6" t="s">
        <v>1371</v>
      </c>
    </row>
    <row r="27343">
      <c r="A27343" s="9">
        <f t="shared" si="1"/>
        <v>19750</v>
      </c>
      <c r="B27343" s="5" t="s">
        <v>16809</v>
      </c>
      <c r="C27343" s="6" t="s">
        <v>1620</v>
      </c>
    </row>
    <row r="27344">
      <c r="A27344" s="9">
        <f t="shared" si="1"/>
        <v>19751</v>
      </c>
      <c r="B27344" s="5" t="s">
        <v>16810</v>
      </c>
      <c r="C27344" s="6" t="s">
        <v>1324</v>
      </c>
    </row>
    <row r="27345">
      <c r="A27345" s="9">
        <f t="shared" si="1"/>
        <v>19752</v>
      </c>
      <c r="B27345" s="5" t="s">
        <v>16811</v>
      </c>
      <c r="C27345" s="6" t="s">
        <v>1369</v>
      </c>
    </row>
    <row r="27346">
      <c r="A27346" s="9">
        <f t="shared" si="1"/>
        <v>19753</v>
      </c>
      <c r="B27346" s="5" t="s">
        <v>16812</v>
      </c>
      <c r="C27346" s="6" t="s">
        <v>1290</v>
      </c>
    </row>
    <row r="27347">
      <c r="A27347" s="9">
        <f t="shared" si="1"/>
        <v>19754</v>
      </c>
      <c r="B27347" s="5" t="s">
        <v>16813</v>
      </c>
      <c r="C27347" s="6" t="s">
        <v>1620</v>
      </c>
    </row>
    <row r="27348">
      <c r="A27348" s="9">
        <f t="shared" si="1"/>
        <v>19755</v>
      </c>
      <c r="B27348" s="5" t="s">
        <v>16814</v>
      </c>
      <c r="C27348" s="6" t="s">
        <v>1120</v>
      </c>
    </row>
    <row r="27349">
      <c r="A27349" s="9">
        <f t="shared" si="1"/>
        <v>19756</v>
      </c>
      <c r="B27349" s="5" t="s">
        <v>16815</v>
      </c>
      <c r="C27349" s="6" t="s">
        <v>1620</v>
      </c>
    </row>
    <row r="27350">
      <c r="A27350" s="9">
        <f t="shared" si="1"/>
        <v>19757</v>
      </c>
      <c r="B27350" s="5" t="s">
        <v>16816</v>
      </c>
      <c r="C27350" s="6" t="s">
        <v>1620</v>
      </c>
    </row>
    <row r="27351">
      <c r="A27351" s="9">
        <f t="shared" si="1"/>
        <v>19758</v>
      </c>
      <c r="B27351" s="5" t="s">
        <v>16817</v>
      </c>
      <c r="C27351" s="6" t="s">
        <v>1620</v>
      </c>
    </row>
    <row r="27352">
      <c r="A27352" s="9">
        <f t="shared" si="1"/>
        <v>19759</v>
      </c>
      <c r="B27352" s="5" t="s">
        <v>16818</v>
      </c>
      <c r="C27352" s="6" t="s">
        <v>32</v>
      </c>
    </row>
    <row r="27353">
      <c r="A27353" s="9">
        <f t="shared" si="1"/>
        <v>19760</v>
      </c>
      <c r="B27353" s="8" t="s">
        <v>16819</v>
      </c>
      <c r="C27353" s="9" t="s">
        <v>76</v>
      </c>
    </row>
    <row r="27354">
      <c r="A27354" s="9">
        <f t="shared" si="1"/>
        <v>19761</v>
      </c>
      <c r="B27354" s="5" t="s">
        <v>16820</v>
      </c>
      <c r="C27354" s="6" t="s">
        <v>80</v>
      </c>
    </row>
    <row r="27355">
      <c r="A27355" s="9">
        <f t="shared" si="1"/>
        <v>19762</v>
      </c>
      <c r="B27355" s="5" t="s">
        <v>16821</v>
      </c>
      <c r="C27355" s="6" t="s">
        <v>32</v>
      </c>
    </row>
    <row r="27356">
      <c r="A27356" s="9">
        <f t="shared" si="1"/>
        <v>19763</v>
      </c>
      <c r="B27356" s="25" t="s">
        <v>26829</v>
      </c>
      <c r="C27356" s="26" t="s">
        <v>12983</v>
      </c>
    </row>
    <row r="27357">
      <c r="A27357" s="9">
        <f t="shared" si="1"/>
        <v>19763</v>
      </c>
      <c r="B27357" s="25" t="s">
        <v>26829</v>
      </c>
      <c r="C27357" s="26" t="s">
        <v>423</v>
      </c>
    </row>
    <row r="27358">
      <c r="A27358" s="9">
        <f t="shared" si="1"/>
        <v>19764</v>
      </c>
      <c r="B27358" s="8" t="s">
        <v>16822</v>
      </c>
      <c r="C27358" s="9" t="s">
        <v>547</v>
      </c>
    </row>
    <row r="27359">
      <c r="A27359" s="9">
        <f t="shared" si="1"/>
        <v>19765</v>
      </c>
      <c r="B27359" s="5" t="s">
        <v>16823</v>
      </c>
      <c r="C27359" s="6" t="s">
        <v>1620</v>
      </c>
    </row>
    <row r="27360">
      <c r="A27360" s="9">
        <f t="shared" si="1"/>
        <v>19765</v>
      </c>
      <c r="B27360" s="5" t="s">
        <v>16823</v>
      </c>
      <c r="C27360" s="6" t="s">
        <v>547</v>
      </c>
    </row>
    <row r="27361">
      <c r="A27361" s="9">
        <f t="shared" si="1"/>
        <v>19766</v>
      </c>
      <c r="B27361" s="5" t="s">
        <v>16824</v>
      </c>
      <c r="C27361" s="6" t="s">
        <v>1267</v>
      </c>
    </row>
    <row r="27362">
      <c r="A27362" s="9">
        <f t="shared" si="1"/>
        <v>19767</v>
      </c>
      <c r="B27362" s="5" t="s">
        <v>16825</v>
      </c>
      <c r="C27362" s="6" t="s">
        <v>1290</v>
      </c>
    </row>
    <row r="27363">
      <c r="A27363" s="9">
        <f t="shared" si="1"/>
        <v>19768</v>
      </c>
      <c r="B27363" s="5" t="s">
        <v>16826</v>
      </c>
      <c r="C27363" s="6" t="s">
        <v>731</v>
      </c>
    </row>
    <row r="27364">
      <c r="A27364" s="9">
        <f t="shared" si="1"/>
        <v>19769</v>
      </c>
      <c r="B27364" s="5" t="s">
        <v>16827</v>
      </c>
      <c r="C27364" s="6" t="s">
        <v>32</v>
      </c>
    </row>
    <row r="27365">
      <c r="A27365" s="9">
        <f t="shared" si="1"/>
        <v>19770</v>
      </c>
      <c r="B27365" s="5" t="s">
        <v>16828</v>
      </c>
      <c r="C27365" s="6" t="s">
        <v>1620</v>
      </c>
    </row>
    <row r="27366">
      <c r="A27366" s="9">
        <f t="shared" si="1"/>
        <v>19771</v>
      </c>
      <c r="B27366" s="5" t="s">
        <v>16829</v>
      </c>
      <c r="C27366" s="6" t="s">
        <v>1290</v>
      </c>
    </row>
    <row r="27367">
      <c r="A27367" s="9">
        <f t="shared" si="1"/>
        <v>19772</v>
      </c>
      <c r="B27367" s="5" t="s">
        <v>16830</v>
      </c>
      <c r="C27367" s="6" t="s">
        <v>1290</v>
      </c>
    </row>
    <row r="27368">
      <c r="A27368" s="9">
        <f t="shared" si="1"/>
        <v>19773</v>
      </c>
      <c r="B27368" s="5" t="s">
        <v>16831</v>
      </c>
      <c r="C27368" s="6" t="s">
        <v>1290</v>
      </c>
    </row>
    <row r="27369">
      <c r="A27369" s="9">
        <f t="shared" si="1"/>
        <v>19773</v>
      </c>
      <c r="B27369" s="5" t="s">
        <v>16831</v>
      </c>
      <c r="C27369" s="6" t="s">
        <v>1371</v>
      </c>
    </row>
    <row r="27370">
      <c r="A27370" s="9">
        <f t="shared" si="1"/>
        <v>19774</v>
      </c>
      <c r="B27370" s="5" t="s">
        <v>16832</v>
      </c>
      <c r="C27370" s="6" t="s">
        <v>1290</v>
      </c>
    </row>
    <row r="27371">
      <c r="A27371" s="9">
        <f t="shared" si="1"/>
        <v>19774</v>
      </c>
      <c r="B27371" s="5" t="s">
        <v>16832</v>
      </c>
      <c r="C27371" s="6" t="s">
        <v>1371</v>
      </c>
    </row>
    <row r="27372">
      <c r="A27372" s="9">
        <f t="shared" si="1"/>
        <v>19775</v>
      </c>
      <c r="B27372" s="5" t="s">
        <v>16833</v>
      </c>
      <c r="C27372" s="6" t="s">
        <v>1290</v>
      </c>
    </row>
    <row r="27373">
      <c r="A27373" s="9">
        <f t="shared" si="1"/>
        <v>19775</v>
      </c>
      <c r="B27373" s="5" t="s">
        <v>16833</v>
      </c>
      <c r="C27373" s="6" t="s">
        <v>1371</v>
      </c>
    </row>
    <row r="27374">
      <c r="A27374" s="9">
        <f t="shared" si="1"/>
        <v>19776</v>
      </c>
      <c r="B27374" s="5" t="s">
        <v>16834</v>
      </c>
      <c r="C27374" s="6" t="s">
        <v>1290</v>
      </c>
    </row>
    <row r="27375">
      <c r="A27375" s="9">
        <f t="shared" si="1"/>
        <v>19776</v>
      </c>
      <c r="B27375" s="5" t="s">
        <v>16834</v>
      </c>
      <c r="C27375" s="6" t="s">
        <v>1371</v>
      </c>
    </row>
    <row r="27376">
      <c r="A27376" s="9">
        <f t="shared" si="1"/>
        <v>19777</v>
      </c>
      <c r="B27376" s="5" t="s">
        <v>16835</v>
      </c>
      <c r="C27376" s="6" t="s">
        <v>1290</v>
      </c>
    </row>
    <row r="27377">
      <c r="A27377" s="9">
        <f t="shared" si="1"/>
        <v>19778</v>
      </c>
      <c r="B27377" s="5" t="s">
        <v>16836</v>
      </c>
      <c r="C27377" s="6" t="s">
        <v>1290</v>
      </c>
    </row>
    <row r="27378">
      <c r="A27378" s="9">
        <f t="shared" si="1"/>
        <v>19778</v>
      </c>
      <c r="B27378" s="5" t="s">
        <v>16836</v>
      </c>
      <c r="C27378" s="6" t="s">
        <v>547</v>
      </c>
    </row>
    <row r="27379">
      <c r="A27379" s="9">
        <f t="shared" si="1"/>
        <v>19778</v>
      </c>
      <c r="B27379" s="5" t="s">
        <v>16836</v>
      </c>
      <c r="C27379" s="6" t="s">
        <v>1620</v>
      </c>
    </row>
    <row r="27380">
      <c r="A27380" s="9">
        <f t="shared" si="1"/>
        <v>19779</v>
      </c>
      <c r="B27380" s="5" t="s">
        <v>16837</v>
      </c>
      <c r="C27380" s="6" t="s">
        <v>1290</v>
      </c>
    </row>
    <row r="27381">
      <c r="A27381" s="9">
        <f t="shared" si="1"/>
        <v>19780</v>
      </c>
      <c r="B27381" s="5" t="s">
        <v>16838</v>
      </c>
      <c r="C27381" s="6" t="s">
        <v>1290</v>
      </c>
    </row>
    <row r="27382">
      <c r="A27382" s="9">
        <f t="shared" si="1"/>
        <v>19780</v>
      </c>
      <c r="B27382" s="5" t="s">
        <v>16838</v>
      </c>
      <c r="C27382" s="6" t="s">
        <v>547</v>
      </c>
    </row>
    <row r="27383">
      <c r="A27383" s="9">
        <f t="shared" si="1"/>
        <v>19780</v>
      </c>
      <c r="B27383" s="5" t="s">
        <v>16838</v>
      </c>
      <c r="C27383" s="6" t="s">
        <v>1371</v>
      </c>
    </row>
    <row r="27384">
      <c r="A27384" s="9">
        <f t="shared" si="1"/>
        <v>19781</v>
      </c>
      <c r="B27384" s="5" t="s">
        <v>16839</v>
      </c>
      <c r="C27384" s="6" t="s">
        <v>20</v>
      </c>
    </row>
    <row r="27385">
      <c r="A27385" s="9">
        <f t="shared" si="1"/>
        <v>19781</v>
      </c>
      <c r="B27385" s="5" t="s">
        <v>16839</v>
      </c>
      <c r="C27385" s="6" t="s">
        <v>1221</v>
      </c>
    </row>
    <row r="27386">
      <c r="A27386" s="9">
        <f t="shared" si="1"/>
        <v>19782</v>
      </c>
      <c r="B27386" s="5" t="s">
        <v>16840</v>
      </c>
      <c r="C27386" s="6" t="s">
        <v>785</v>
      </c>
    </row>
    <row r="27387">
      <c r="A27387" s="9">
        <f t="shared" si="1"/>
        <v>19783</v>
      </c>
      <c r="B27387" s="8" t="s">
        <v>16841</v>
      </c>
      <c r="C27387" s="9" t="s">
        <v>416</v>
      </c>
    </row>
    <row r="27388">
      <c r="A27388" s="9">
        <f t="shared" si="1"/>
        <v>19783</v>
      </c>
      <c r="B27388" s="8" t="s">
        <v>16841</v>
      </c>
      <c r="C27388" s="9" t="s">
        <v>722</v>
      </c>
    </row>
    <row r="27389">
      <c r="A27389" s="9">
        <f t="shared" si="1"/>
        <v>19784</v>
      </c>
      <c r="B27389" s="5" t="s">
        <v>16842</v>
      </c>
      <c r="C27389" s="6" t="s">
        <v>1290</v>
      </c>
    </row>
    <row r="27390">
      <c r="A27390" s="9">
        <f t="shared" si="1"/>
        <v>19785</v>
      </c>
      <c r="B27390" s="5" t="s">
        <v>16843</v>
      </c>
      <c r="C27390" s="6" t="s">
        <v>32</v>
      </c>
    </row>
    <row r="27391">
      <c r="A27391" s="9">
        <f t="shared" si="1"/>
        <v>19786</v>
      </c>
      <c r="B27391" s="5" t="s">
        <v>16844</v>
      </c>
      <c r="C27391" s="6" t="s">
        <v>1120</v>
      </c>
    </row>
    <row r="27392">
      <c r="A27392" s="9">
        <f t="shared" si="1"/>
        <v>19787</v>
      </c>
      <c r="B27392" s="5" t="s">
        <v>16845</v>
      </c>
      <c r="C27392" s="6" t="s">
        <v>27</v>
      </c>
    </row>
    <row r="27393">
      <c r="A27393" s="9">
        <f t="shared" si="1"/>
        <v>19788</v>
      </c>
      <c r="B27393" s="5" t="s">
        <v>16846</v>
      </c>
      <c r="C27393" s="6" t="s">
        <v>426</v>
      </c>
    </row>
    <row r="27394">
      <c r="A27394" s="9">
        <f t="shared" si="1"/>
        <v>19789</v>
      </c>
      <c r="B27394" s="5" t="s">
        <v>16847</v>
      </c>
      <c r="C27394" s="6" t="s">
        <v>1290</v>
      </c>
    </row>
    <row r="27395">
      <c r="A27395" s="9">
        <f t="shared" si="1"/>
        <v>19789</v>
      </c>
      <c r="B27395" s="5" t="s">
        <v>16847</v>
      </c>
      <c r="C27395" s="6" t="s">
        <v>1371</v>
      </c>
    </row>
    <row r="27396">
      <c r="A27396" s="9">
        <f t="shared" si="1"/>
        <v>19790</v>
      </c>
      <c r="B27396" s="5" t="s">
        <v>16848</v>
      </c>
      <c r="C27396" s="6" t="s">
        <v>1620</v>
      </c>
    </row>
    <row r="27397">
      <c r="A27397" s="9">
        <f t="shared" si="1"/>
        <v>19790</v>
      </c>
      <c r="B27397" s="5" t="s">
        <v>16848</v>
      </c>
      <c r="C27397" s="6" t="s">
        <v>547</v>
      </c>
    </row>
    <row r="27398">
      <c r="A27398" s="9">
        <f t="shared" si="1"/>
        <v>19790</v>
      </c>
      <c r="B27398" s="5" t="s">
        <v>16848</v>
      </c>
      <c r="C27398" s="6" t="s">
        <v>1371</v>
      </c>
    </row>
    <row r="27399">
      <c r="A27399" s="9">
        <f t="shared" si="1"/>
        <v>19791</v>
      </c>
      <c r="B27399" s="40" t="s">
        <v>26830</v>
      </c>
      <c r="C27399" s="40" t="s">
        <v>3126</v>
      </c>
    </row>
    <row r="27400">
      <c r="A27400" s="9">
        <f t="shared" si="1"/>
        <v>19791</v>
      </c>
      <c r="B27400" s="40" t="s">
        <v>26830</v>
      </c>
      <c r="C27400" s="28" t="s">
        <v>1262</v>
      </c>
    </row>
    <row r="27401">
      <c r="A27401" s="9">
        <f t="shared" si="1"/>
        <v>19792</v>
      </c>
      <c r="B27401" s="5" t="s">
        <v>16849</v>
      </c>
      <c r="C27401" s="6" t="s">
        <v>1371</v>
      </c>
    </row>
    <row r="27402">
      <c r="A27402" s="9">
        <f t="shared" si="1"/>
        <v>19792</v>
      </c>
      <c r="B27402" s="5" t="s">
        <v>16849</v>
      </c>
      <c r="C27402" s="6" t="s">
        <v>547</v>
      </c>
    </row>
    <row r="27403">
      <c r="A27403" s="9">
        <f t="shared" si="1"/>
        <v>19793</v>
      </c>
      <c r="B27403" s="5" t="s">
        <v>16850</v>
      </c>
      <c r="C27403" s="6" t="s">
        <v>20</v>
      </c>
    </row>
    <row r="27404">
      <c r="A27404" s="9">
        <f t="shared" si="1"/>
        <v>19794</v>
      </c>
      <c r="B27404" s="5" t="s">
        <v>16851</v>
      </c>
      <c r="C27404" s="6" t="s">
        <v>1620</v>
      </c>
    </row>
    <row r="27405">
      <c r="A27405" s="9">
        <f t="shared" si="1"/>
        <v>19794</v>
      </c>
      <c r="B27405" s="5" t="s">
        <v>16851</v>
      </c>
      <c r="C27405" s="6" t="s">
        <v>547</v>
      </c>
    </row>
    <row r="27406">
      <c r="A27406" s="9">
        <f t="shared" si="1"/>
        <v>19795</v>
      </c>
      <c r="B27406" s="5" t="s">
        <v>16852</v>
      </c>
      <c r="C27406" s="6" t="s">
        <v>80</v>
      </c>
    </row>
    <row r="27407">
      <c r="A27407" s="9">
        <f t="shared" si="1"/>
        <v>19796</v>
      </c>
      <c r="B27407" s="5" t="s">
        <v>16853</v>
      </c>
      <c r="C27407" s="6" t="s">
        <v>80</v>
      </c>
    </row>
    <row r="27408">
      <c r="A27408" s="9">
        <f t="shared" si="1"/>
        <v>19797</v>
      </c>
      <c r="B27408" s="5" t="s">
        <v>16854</v>
      </c>
      <c r="C27408" s="6" t="s">
        <v>1290</v>
      </c>
    </row>
    <row r="27409">
      <c r="A27409" s="9">
        <f t="shared" si="1"/>
        <v>19798</v>
      </c>
      <c r="B27409" s="5" t="s">
        <v>16855</v>
      </c>
      <c r="C27409" s="6" t="s">
        <v>1290</v>
      </c>
    </row>
    <row r="27410">
      <c r="A27410" s="9">
        <f t="shared" si="1"/>
        <v>19798</v>
      </c>
      <c r="B27410" s="5" t="s">
        <v>16855</v>
      </c>
      <c r="C27410" s="6" t="s">
        <v>547</v>
      </c>
    </row>
    <row r="27411">
      <c r="A27411" s="9">
        <f t="shared" si="1"/>
        <v>19799</v>
      </c>
      <c r="B27411" s="5" t="s">
        <v>16856</v>
      </c>
      <c r="C27411" s="6" t="s">
        <v>80</v>
      </c>
    </row>
    <row r="27412">
      <c r="A27412" s="9">
        <f t="shared" si="1"/>
        <v>19800</v>
      </c>
      <c r="B27412" s="5" t="s">
        <v>16857</v>
      </c>
      <c r="C27412" s="6" t="s">
        <v>20</v>
      </c>
    </row>
    <row r="27413">
      <c r="A27413" s="9">
        <f t="shared" si="1"/>
        <v>19801</v>
      </c>
      <c r="B27413" s="5" t="s">
        <v>16858</v>
      </c>
      <c r="C27413" s="6" t="s">
        <v>1290</v>
      </c>
    </row>
    <row r="27414">
      <c r="A27414" s="9">
        <f t="shared" si="1"/>
        <v>19801</v>
      </c>
      <c r="B27414" s="5" t="s">
        <v>16858</v>
      </c>
      <c r="C27414" s="6" t="s">
        <v>1620</v>
      </c>
    </row>
    <row r="27415">
      <c r="A27415" s="9">
        <f t="shared" si="1"/>
        <v>19801</v>
      </c>
      <c r="B27415" s="5" t="s">
        <v>16858</v>
      </c>
      <c r="C27415" s="6" t="s">
        <v>1371</v>
      </c>
    </row>
    <row r="27416">
      <c r="A27416" s="9">
        <f t="shared" si="1"/>
        <v>19801</v>
      </c>
      <c r="B27416" s="8" t="s">
        <v>16858</v>
      </c>
      <c r="C27416" s="9" t="s">
        <v>547</v>
      </c>
    </row>
    <row r="27417">
      <c r="A27417" s="9">
        <f t="shared" si="1"/>
        <v>19802</v>
      </c>
      <c r="B27417" s="5" t="s">
        <v>16859</v>
      </c>
      <c r="C27417" s="6" t="s">
        <v>1371</v>
      </c>
    </row>
    <row r="27418">
      <c r="A27418" s="9">
        <f t="shared" si="1"/>
        <v>19802</v>
      </c>
      <c r="B27418" s="5" t="s">
        <v>16859</v>
      </c>
      <c r="C27418" s="6" t="s">
        <v>1120</v>
      </c>
    </row>
    <row r="27419">
      <c r="A27419" s="9">
        <f t="shared" si="1"/>
        <v>19803</v>
      </c>
      <c r="B27419" s="5" t="s">
        <v>16860</v>
      </c>
      <c r="C27419" s="6" t="s">
        <v>1371</v>
      </c>
    </row>
    <row r="27420">
      <c r="A27420" s="9">
        <f t="shared" si="1"/>
        <v>19803</v>
      </c>
      <c r="B27420" s="5" t="s">
        <v>16860</v>
      </c>
      <c r="C27420" s="6" t="s">
        <v>59</v>
      </c>
    </row>
    <row r="27421">
      <c r="A27421" s="9">
        <f t="shared" si="1"/>
        <v>19803</v>
      </c>
      <c r="B27421" s="5" t="s">
        <v>16860</v>
      </c>
      <c r="C27421" s="6" t="s">
        <v>150</v>
      </c>
    </row>
    <row r="27422">
      <c r="A27422" s="9">
        <f t="shared" si="1"/>
        <v>19803</v>
      </c>
      <c r="B27422" s="5" t="s">
        <v>16860</v>
      </c>
      <c r="C27422" s="6" t="s">
        <v>162</v>
      </c>
    </row>
    <row r="27423">
      <c r="A27423" s="9">
        <f t="shared" si="1"/>
        <v>19803</v>
      </c>
      <c r="B27423" s="5" t="s">
        <v>16860</v>
      </c>
      <c r="C27423" s="6" t="s">
        <v>23637</v>
      </c>
    </row>
    <row r="27424">
      <c r="A27424" s="9">
        <f t="shared" si="1"/>
        <v>19804</v>
      </c>
      <c r="B27424" s="8" t="s">
        <v>16861</v>
      </c>
      <c r="C27424" s="9" t="s">
        <v>547</v>
      </c>
    </row>
    <row r="27425">
      <c r="A27425" s="9">
        <f t="shared" si="1"/>
        <v>19805</v>
      </c>
      <c r="B27425" s="5" t="s">
        <v>16862</v>
      </c>
      <c r="C27425" s="6" t="s">
        <v>1371</v>
      </c>
    </row>
    <row r="27426">
      <c r="A27426" s="9">
        <f t="shared" si="1"/>
        <v>19805</v>
      </c>
      <c r="B27426" s="5" t="s">
        <v>16862</v>
      </c>
      <c r="C27426" s="6" t="s">
        <v>1120</v>
      </c>
    </row>
    <row r="27427">
      <c r="A27427" s="9">
        <f t="shared" si="1"/>
        <v>19806</v>
      </c>
      <c r="B27427" s="5" t="s">
        <v>16863</v>
      </c>
      <c r="C27427" s="6" t="s">
        <v>1371</v>
      </c>
    </row>
    <row r="27428">
      <c r="A27428" s="9">
        <f t="shared" si="1"/>
        <v>19807</v>
      </c>
      <c r="B27428" s="8" t="s">
        <v>16864</v>
      </c>
      <c r="C27428" s="9" t="s">
        <v>547</v>
      </c>
    </row>
    <row r="27429">
      <c r="A27429" s="9">
        <f t="shared" si="1"/>
        <v>19808</v>
      </c>
      <c r="B27429" s="5" t="s">
        <v>16865</v>
      </c>
      <c r="C27429" s="6" t="s">
        <v>471</v>
      </c>
    </row>
    <row r="27430">
      <c r="A27430" s="9">
        <f t="shared" si="1"/>
        <v>19809</v>
      </c>
      <c r="B27430" s="5" t="s">
        <v>16866</v>
      </c>
      <c r="C27430" s="6" t="s">
        <v>86</v>
      </c>
    </row>
    <row r="27431">
      <c r="A27431" s="9">
        <f t="shared" si="1"/>
        <v>19810</v>
      </c>
      <c r="B27431" s="5" t="s">
        <v>16867</v>
      </c>
      <c r="C27431" s="6" t="s">
        <v>1371</v>
      </c>
    </row>
    <row r="27432">
      <c r="A27432" s="9">
        <f t="shared" si="1"/>
        <v>19811</v>
      </c>
      <c r="B27432" s="5" t="s">
        <v>16868</v>
      </c>
      <c r="C27432" s="6" t="s">
        <v>1120</v>
      </c>
    </row>
    <row r="27433">
      <c r="A27433" s="9">
        <f t="shared" si="1"/>
        <v>19812</v>
      </c>
      <c r="B27433" s="5" t="s">
        <v>16869</v>
      </c>
      <c r="C27433" s="6" t="s">
        <v>20</v>
      </c>
    </row>
    <row r="27434">
      <c r="A27434" s="9">
        <f t="shared" si="1"/>
        <v>19812</v>
      </c>
      <c r="B27434" s="5" t="s">
        <v>16869</v>
      </c>
      <c r="C27434" s="6" t="s">
        <v>1221</v>
      </c>
    </row>
    <row r="27435">
      <c r="A27435" s="9">
        <f t="shared" si="1"/>
        <v>19813</v>
      </c>
      <c r="B27435" s="5" t="s">
        <v>16870</v>
      </c>
      <c r="C27435" s="6" t="s">
        <v>32</v>
      </c>
    </row>
    <row r="27436">
      <c r="A27436" s="9">
        <f t="shared" si="1"/>
        <v>19814</v>
      </c>
      <c r="B27436" s="5" t="s">
        <v>16871</v>
      </c>
      <c r="C27436" s="6" t="s">
        <v>471</v>
      </c>
    </row>
    <row r="27437">
      <c r="A27437" s="9">
        <f t="shared" si="1"/>
        <v>19815</v>
      </c>
      <c r="B27437" s="8" t="s">
        <v>16872</v>
      </c>
      <c r="C27437" s="9" t="s">
        <v>1334</v>
      </c>
    </row>
    <row r="27438">
      <c r="A27438" s="9">
        <f t="shared" si="1"/>
        <v>19816</v>
      </c>
      <c r="B27438" s="5" t="s">
        <v>16873</v>
      </c>
      <c r="C27438" s="6" t="s">
        <v>731</v>
      </c>
    </row>
    <row r="27439">
      <c r="A27439" s="9">
        <f t="shared" si="1"/>
        <v>19817</v>
      </c>
      <c r="B27439" s="5" t="s">
        <v>16874</v>
      </c>
      <c r="C27439" s="6" t="s">
        <v>780</v>
      </c>
    </row>
    <row r="27440">
      <c r="A27440" s="9">
        <f t="shared" si="1"/>
        <v>19818</v>
      </c>
      <c r="B27440" s="5" t="s">
        <v>16875</v>
      </c>
      <c r="C27440" s="6" t="s">
        <v>393</v>
      </c>
    </row>
    <row r="27441">
      <c r="A27441" s="9">
        <f t="shared" si="1"/>
        <v>19819</v>
      </c>
      <c r="B27441" s="5" t="s">
        <v>16876</v>
      </c>
      <c r="C27441" s="6" t="s">
        <v>393</v>
      </c>
    </row>
    <row r="27442">
      <c r="A27442" s="9">
        <f t="shared" si="1"/>
        <v>19820</v>
      </c>
      <c r="B27442" s="5" t="s">
        <v>16877</v>
      </c>
      <c r="C27442" s="6" t="s">
        <v>393</v>
      </c>
    </row>
    <row r="27443">
      <c r="A27443" s="9">
        <f t="shared" si="1"/>
        <v>19821</v>
      </c>
      <c r="B27443" s="5" t="s">
        <v>16878</v>
      </c>
      <c r="C27443" s="6" t="s">
        <v>1342</v>
      </c>
    </row>
    <row r="27444">
      <c r="A27444" s="9">
        <f t="shared" si="1"/>
        <v>19822</v>
      </c>
      <c r="B27444" s="8" t="s">
        <v>16879</v>
      </c>
      <c r="C27444" s="9" t="s">
        <v>24</v>
      </c>
    </row>
    <row r="27445">
      <c r="A27445" s="9">
        <f t="shared" si="1"/>
        <v>19823</v>
      </c>
      <c r="B27445" s="5" t="s">
        <v>16880</v>
      </c>
      <c r="C27445" s="6" t="s">
        <v>731</v>
      </c>
    </row>
    <row r="27446">
      <c r="A27446" s="9">
        <f t="shared" si="1"/>
        <v>19824</v>
      </c>
      <c r="B27446" s="25" t="s">
        <v>26831</v>
      </c>
      <c r="C27446" s="26" t="s">
        <v>11797</v>
      </c>
    </row>
    <row r="27447">
      <c r="A27447" s="9">
        <f t="shared" si="1"/>
        <v>19825</v>
      </c>
      <c r="B27447" s="5" t="s">
        <v>16881</v>
      </c>
      <c r="C27447" s="6" t="s">
        <v>393</v>
      </c>
    </row>
    <row r="27448">
      <c r="A27448" s="9">
        <f t="shared" si="1"/>
        <v>19826</v>
      </c>
      <c r="B27448" s="5" t="s">
        <v>16882</v>
      </c>
      <c r="C27448" s="6" t="s">
        <v>1316</v>
      </c>
    </row>
    <row r="27449">
      <c r="A27449" s="9">
        <f t="shared" si="1"/>
        <v>19827</v>
      </c>
      <c r="B27449" s="5" t="s">
        <v>16883</v>
      </c>
      <c r="C27449" s="6" t="s">
        <v>1040</v>
      </c>
    </row>
    <row r="27450">
      <c r="A27450" s="9">
        <f t="shared" si="1"/>
        <v>19828</v>
      </c>
      <c r="B27450" s="5" t="s">
        <v>16884</v>
      </c>
      <c r="C27450" s="6" t="s">
        <v>95</v>
      </c>
    </row>
    <row r="27451">
      <c r="A27451" s="9">
        <f t="shared" si="1"/>
        <v>19829</v>
      </c>
      <c r="B27451" s="25" t="s">
        <v>26832</v>
      </c>
      <c r="C27451" s="26" t="s">
        <v>11797</v>
      </c>
    </row>
    <row r="27452">
      <c r="A27452" s="9">
        <f t="shared" si="1"/>
        <v>19830</v>
      </c>
      <c r="B27452" s="5" t="s">
        <v>16885</v>
      </c>
      <c r="C27452" s="6" t="s">
        <v>393</v>
      </c>
    </row>
    <row r="27453">
      <c r="A27453" s="9">
        <f t="shared" si="1"/>
        <v>19831</v>
      </c>
      <c r="B27453" s="25" t="s">
        <v>26833</v>
      </c>
      <c r="C27453" s="26" t="s">
        <v>11797</v>
      </c>
    </row>
    <row r="27454">
      <c r="A27454" s="9">
        <f t="shared" si="1"/>
        <v>19832</v>
      </c>
      <c r="B27454" s="5" t="s">
        <v>16886</v>
      </c>
      <c r="C27454" s="6" t="s">
        <v>1040</v>
      </c>
    </row>
    <row r="27455">
      <c r="A27455" s="9">
        <f t="shared" si="1"/>
        <v>19833</v>
      </c>
      <c r="B27455" s="5" t="s">
        <v>16887</v>
      </c>
      <c r="C27455" s="6" t="s">
        <v>731</v>
      </c>
    </row>
    <row r="27456">
      <c r="A27456" s="9">
        <f t="shared" si="1"/>
        <v>19834</v>
      </c>
      <c r="B27456" s="5" t="s">
        <v>16888</v>
      </c>
      <c r="C27456" s="6" t="s">
        <v>1260</v>
      </c>
    </row>
    <row r="27457">
      <c r="A27457" s="9">
        <f t="shared" si="1"/>
        <v>19835</v>
      </c>
      <c r="B27457" s="12" t="s">
        <v>16889</v>
      </c>
      <c r="C27457" s="13" t="s">
        <v>420</v>
      </c>
    </row>
    <row r="27458">
      <c r="A27458" s="9">
        <f t="shared" si="1"/>
        <v>19835</v>
      </c>
      <c r="B27458" s="12" t="s">
        <v>16889</v>
      </c>
      <c r="C27458" s="6" t="s">
        <v>23672</v>
      </c>
    </row>
    <row r="27459">
      <c r="A27459" s="9">
        <f t="shared" si="1"/>
        <v>19836</v>
      </c>
      <c r="B27459" s="5" t="s">
        <v>16890</v>
      </c>
      <c r="C27459" s="6" t="s">
        <v>1290</v>
      </c>
    </row>
    <row r="27460">
      <c r="A27460" s="9">
        <f t="shared" si="1"/>
        <v>19837</v>
      </c>
      <c r="B27460" s="25" t="s">
        <v>26834</v>
      </c>
      <c r="C27460" s="26" t="s">
        <v>12983</v>
      </c>
    </row>
    <row r="27461">
      <c r="A27461" s="9">
        <f t="shared" si="1"/>
        <v>19838</v>
      </c>
      <c r="B27461" s="5" t="s">
        <v>16891</v>
      </c>
      <c r="C27461" s="6" t="s">
        <v>1262</v>
      </c>
    </row>
    <row r="27462">
      <c r="A27462" s="9">
        <f t="shared" si="1"/>
        <v>19839</v>
      </c>
      <c r="B27462" s="5" t="s">
        <v>16892</v>
      </c>
      <c r="C27462" s="6" t="s">
        <v>426</v>
      </c>
    </row>
    <row r="27463">
      <c r="A27463" s="9">
        <f t="shared" si="1"/>
        <v>19840</v>
      </c>
      <c r="B27463" s="32" t="s">
        <v>26835</v>
      </c>
      <c r="C27463" s="26" t="s">
        <v>67</v>
      </c>
    </row>
    <row r="27464">
      <c r="A27464" s="9">
        <f t="shared" si="1"/>
        <v>19841</v>
      </c>
      <c r="B27464" s="8" t="s">
        <v>16893</v>
      </c>
      <c r="C27464" s="9" t="s">
        <v>64</v>
      </c>
    </row>
    <row r="27465">
      <c r="A27465" s="9">
        <f t="shared" si="1"/>
        <v>19842</v>
      </c>
      <c r="B27465" s="5" t="s">
        <v>16894</v>
      </c>
      <c r="C27465" s="6" t="s">
        <v>1223</v>
      </c>
    </row>
    <row r="27466">
      <c r="A27466" s="9">
        <f t="shared" si="1"/>
        <v>19843</v>
      </c>
      <c r="B27466" s="25" t="s">
        <v>26836</v>
      </c>
      <c r="C27466" s="26" t="s">
        <v>446</v>
      </c>
    </row>
    <row r="27467">
      <c r="A27467" s="9">
        <f t="shared" si="1"/>
        <v>19843</v>
      </c>
      <c r="B27467" s="27" t="s">
        <v>26836</v>
      </c>
      <c r="C27467" s="28" t="s">
        <v>23637</v>
      </c>
    </row>
    <row r="27468">
      <c r="A27468" s="9">
        <f t="shared" si="1"/>
        <v>19844</v>
      </c>
      <c r="B27468" s="5" t="s">
        <v>16895</v>
      </c>
      <c r="C27468" s="6" t="s">
        <v>621</v>
      </c>
    </row>
    <row r="27469">
      <c r="A27469" s="9">
        <f t="shared" si="1"/>
        <v>19845</v>
      </c>
      <c r="B27469" s="25" t="s">
        <v>26837</v>
      </c>
      <c r="C27469" s="26" t="s">
        <v>11797</v>
      </c>
    </row>
    <row r="27470">
      <c r="A27470" s="9">
        <f t="shared" si="1"/>
        <v>19846</v>
      </c>
      <c r="B27470" s="5" t="s">
        <v>16896</v>
      </c>
      <c r="C27470" s="6" t="s">
        <v>362</v>
      </c>
    </row>
    <row r="27471">
      <c r="A27471" s="9">
        <f t="shared" si="1"/>
        <v>19847</v>
      </c>
      <c r="B27471" s="8" t="s">
        <v>16897</v>
      </c>
      <c r="C27471" s="9" t="s">
        <v>614</v>
      </c>
    </row>
    <row r="27472">
      <c r="A27472" s="9">
        <f t="shared" si="1"/>
        <v>19848</v>
      </c>
      <c r="B27472" s="5" t="s">
        <v>16898</v>
      </c>
      <c r="C27472" s="6" t="s">
        <v>1260</v>
      </c>
    </row>
    <row r="27473">
      <c r="A27473" s="9">
        <f t="shared" si="1"/>
        <v>19849</v>
      </c>
      <c r="B27473" s="5" t="s">
        <v>16899</v>
      </c>
      <c r="C27473" s="6" t="s">
        <v>20</v>
      </c>
    </row>
    <row r="27474">
      <c r="A27474" s="9">
        <f t="shared" si="1"/>
        <v>19850</v>
      </c>
      <c r="B27474" s="8" t="s">
        <v>16900</v>
      </c>
      <c r="C27474" s="9" t="s">
        <v>547</v>
      </c>
    </row>
    <row r="27475">
      <c r="A27475" s="9">
        <f t="shared" si="1"/>
        <v>19851</v>
      </c>
      <c r="B27475" s="5" t="s">
        <v>16901</v>
      </c>
      <c r="C27475" s="6" t="s">
        <v>20</v>
      </c>
    </row>
    <row r="27476">
      <c r="A27476" s="9">
        <f t="shared" si="1"/>
        <v>19852</v>
      </c>
      <c r="B27476" s="8" t="s">
        <v>16902</v>
      </c>
      <c r="C27476" s="9" t="s">
        <v>65</v>
      </c>
    </row>
    <row r="27477">
      <c r="A27477" s="9">
        <f t="shared" si="1"/>
        <v>19853</v>
      </c>
      <c r="B27477" s="5" t="s">
        <v>16903</v>
      </c>
      <c r="C27477" s="11" t="s">
        <v>423</v>
      </c>
    </row>
    <row r="27478">
      <c r="A27478" s="9">
        <f t="shared" si="1"/>
        <v>19854</v>
      </c>
      <c r="B27478" s="5" t="s">
        <v>16904</v>
      </c>
      <c r="C27478" s="11" t="s">
        <v>423</v>
      </c>
    </row>
    <row r="27479">
      <c r="A27479" s="9">
        <f t="shared" si="1"/>
        <v>19855</v>
      </c>
      <c r="B27479" s="8" t="s">
        <v>16905</v>
      </c>
      <c r="C27479" s="9" t="s">
        <v>65</v>
      </c>
    </row>
    <row r="27480">
      <c r="A27480" s="9">
        <f t="shared" si="1"/>
        <v>19856</v>
      </c>
      <c r="B27480" s="5" t="s">
        <v>16906</v>
      </c>
      <c r="C27480" s="6" t="s">
        <v>426</v>
      </c>
    </row>
    <row r="27481">
      <c r="A27481" s="9">
        <f t="shared" si="1"/>
        <v>19857</v>
      </c>
      <c r="B27481" s="15" t="s">
        <v>16907</v>
      </c>
      <c r="C27481" s="11" t="s">
        <v>423</v>
      </c>
    </row>
    <row r="27482">
      <c r="A27482" s="9">
        <f t="shared" si="1"/>
        <v>19858</v>
      </c>
      <c r="B27482" s="25" t="s">
        <v>26838</v>
      </c>
      <c r="C27482" s="26" t="s">
        <v>12983</v>
      </c>
    </row>
    <row r="27483">
      <c r="A27483" s="9">
        <f t="shared" si="1"/>
        <v>19859</v>
      </c>
      <c r="B27483" s="25" t="s">
        <v>26839</v>
      </c>
      <c r="C27483" s="26" t="s">
        <v>23761</v>
      </c>
    </row>
    <row r="27484">
      <c r="A27484" s="9">
        <f t="shared" si="1"/>
        <v>19860</v>
      </c>
      <c r="B27484" s="8" t="s">
        <v>16908</v>
      </c>
      <c r="C27484" s="9" t="s">
        <v>22</v>
      </c>
    </row>
    <row r="27485">
      <c r="A27485" s="9">
        <f t="shared" si="1"/>
        <v>19860</v>
      </c>
      <c r="B27485" s="8" t="s">
        <v>16908</v>
      </c>
      <c r="C27485" s="9" t="s">
        <v>25</v>
      </c>
    </row>
    <row r="27486">
      <c r="A27486" s="9">
        <f t="shared" si="1"/>
        <v>19860</v>
      </c>
      <c r="B27486" s="8" t="s">
        <v>16908</v>
      </c>
      <c r="C27486" s="9" t="s">
        <v>24</v>
      </c>
    </row>
    <row r="27487">
      <c r="A27487" s="9">
        <f t="shared" si="1"/>
        <v>19861</v>
      </c>
      <c r="B27487" s="8" t="s">
        <v>16909</v>
      </c>
      <c r="C27487" s="9" t="s">
        <v>22</v>
      </c>
    </row>
    <row r="27488">
      <c r="A27488" s="9">
        <f t="shared" si="1"/>
        <v>19861</v>
      </c>
      <c r="B27488" s="8" t="s">
        <v>16909</v>
      </c>
      <c r="C27488" s="9" t="s">
        <v>25</v>
      </c>
    </row>
    <row r="27489">
      <c r="A27489" s="9">
        <f t="shared" si="1"/>
        <v>19861</v>
      </c>
      <c r="B27489" s="8" t="s">
        <v>16909</v>
      </c>
      <c r="C27489" s="9" t="s">
        <v>24</v>
      </c>
    </row>
    <row r="27490">
      <c r="A27490" s="9">
        <f t="shared" si="1"/>
        <v>19862</v>
      </c>
      <c r="B27490" s="8" t="s">
        <v>16910</v>
      </c>
      <c r="C27490" s="9" t="s">
        <v>22</v>
      </c>
    </row>
    <row r="27491">
      <c r="A27491" s="9">
        <f t="shared" si="1"/>
        <v>19862</v>
      </c>
      <c r="B27491" s="8" t="s">
        <v>16910</v>
      </c>
      <c r="C27491" s="9" t="s">
        <v>25</v>
      </c>
    </row>
    <row r="27492">
      <c r="A27492" s="9">
        <f t="shared" si="1"/>
        <v>19862</v>
      </c>
      <c r="B27492" s="8" t="s">
        <v>16910</v>
      </c>
      <c r="C27492" s="9" t="s">
        <v>24</v>
      </c>
    </row>
    <row r="27493">
      <c r="A27493" s="9">
        <f t="shared" si="1"/>
        <v>19863</v>
      </c>
      <c r="B27493" s="8" t="s">
        <v>16911</v>
      </c>
      <c r="C27493" s="9" t="s">
        <v>22</v>
      </c>
    </row>
    <row r="27494">
      <c r="A27494" s="9">
        <f t="shared" si="1"/>
        <v>19863</v>
      </c>
      <c r="B27494" s="8" t="s">
        <v>16911</v>
      </c>
      <c r="C27494" s="9" t="s">
        <v>25</v>
      </c>
    </row>
    <row r="27495">
      <c r="A27495" s="9">
        <f t="shared" si="1"/>
        <v>19863</v>
      </c>
      <c r="B27495" s="8" t="s">
        <v>16911</v>
      </c>
      <c r="C27495" s="9" t="s">
        <v>24</v>
      </c>
    </row>
    <row r="27496">
      <c r="A27496" s="9">
        <f t="shared" si="1"/>
        <v>19864</v>
      </c>
      <c r="B27496" s="5" t="s">
        <v>16912</v>
      </c>
      <c r="C27496" s="6" t="s">
        <v>621</v>
      </c>
    </row>
    <row r="27497">
      <c r="A27497" s="9">
        <f t="shared" si="1"/>
        <v>19865</v>
      </c>
      <c r="B27497" s="5" t="s">
        <v>16913</v>
      </c>
      <c r="C27497" s="6" t="s">
        <v>731</v>
      </c>
    </row>
    <row r="27498">
      <c r="A27498" s="9">
        <f t="shared" si="1"/>
        <v>19866</v>
      </c>
      <c r="B27498" s="8" t="s">
        <v>16914</v>
      </c>
      <c r="C27498" s="9" t="s">
        <v>372</v>
      </c>
    </row>
    <row r="27499">
      <c r="A27499" s="9">
        <f t="shared" si="1"/>
        <v>19867</v>
      </c>
      <c r="B27499" s="5" t="s">
        <v>16915</v>
      </c>
      <c r="C27499" s="6" t="s">
        <v>4</v>
      </c>
    </row>
    <row r="27500">
      <c r="A27500" s="9">
        <f t="shared" si="1"/>
        <v>19868</v>
      </c>
      <c r="B27500" s="8" t="s">
        <v>16916</v>
      </c>
      <c r="C27500" s="9" t="s">
        <v>722</v>
      </c>
    </row>
    <row r="27501">
      <c r="A27501" s="9">
        <f t="shared" si="1"/>
        <v>19869</v>
      </c>
      <c r="B27501" s="8" t="s">
        <v>16917</v>
      </c>
      <c r="C27501" s="9" t="s">
        <v>722</v>
      </c>
    </row>
    <row r="27502">
      <c r="A27502" s="9">
        <f t="shared" si="1"/>
        <v>19870</v>
      </c>
      <c r="B27502" s="8" t="s">
        <v>16918</v>
      </c>
      <c r="C27502" s="9" t="s">
        <v>722</v>
      </c>
    </row>
    <row r="27503">
      <c r="A27503" s="9">
        <f t="shared" si="1"/>
        <v>19871</v>
      </c>
      <c r="B27503" s="8" t="s">
        <v>16919</v>
      </c>
      <c r="C27503" s="9" t="s">
        <v>722</v>
      </c>
    </row>
    <row r="27504">
      <c r="A27504" s="9">
        <f t="shared" si="1"/>
        <v>19872</v>
      </c>
      <c r="B27504" s="5" t="s">
        <v>16920</v>
      </c>
      <c r="C27504" s="6" t="s">
        <v>4</v>
      </c>
    </row>
    <row r="27505">
      <c r="A27505" s="9">
        <f t="shared" si="1"/>
        <v>19873</v>
      </c>
      <c r="B27505" s="25" t="s">
        <v>26840</v>
      </c>
      <c r="C27505" s="26" t="s">
        <v>23817</v>
      </c>
    </row>
    <row r="27506">
      <c r="A27506" s="9">
        <f t="shared" si="1"/>
        <v>19874</v>
      </c>
      <c r="B27506" s="5" t="s">
        <v>16921</v>
      </c>
      <c r="C27506" s="6" t="s">
        <v>20</v>
      </c>
    </row>
    <row r="27507">
      <c r="A27507" s="9">
        <f t="shared" si="1"/>
        <v>19875</v>
      </c>
      <c r="B27507" s="5" t="s">
        <v>16922</v>
      </c>
      <c r="C27507" s="6" t="s">
        <v>1248</v>
      </c>
    </row>
    <row r="27508">
      <c r="A27508" s="9">
        <f t="shared" si="1"/>
        <v>19876</v>
      </c>
      <c r="B27508" s="5" t="s">
        <v>16923</v>
      </c>
      <c r="C27508" s="6" t="s">
        <v>467</v>
      </c>
    </row>
    <row r="27509">
      <c r="A27509" s="9">
        <f t="shared" si="1"/>
        <v>19876</v>
      </c>
      <c r="B27509" s="5" t="s">
        <v>16923</v>
      </c>
      <c r="C27509" s="6" t="s">
        <v>23628</v>
      </c>
    </row>
    <row r="27510">
      <c r="A27510" s="9">
        <f t="shared" si="1"/>
        <v>19877</v>
      </c>
      <c r="B27510" s="5" t="s">
        <v>16924</v>
      </c>
      <c r="C27510" s="6" t="s">
        <v>4</v>
      </c>
    </row>
    <row r="27511">
      <c r="A27511" s="9">
        <f t="shared" si="1"/>
        <v>19878</v>
      </c>
      <c r="B27511" s="5" t="s">
        <v>16925</v>
      </c>
      <c r="C27511" s="6" t="s">
        <v>362</v>
      </c>
    </row>
    <row r="27512">
      <c r="A27512" s="9">
        <f t="shared" si="1"/>
        <v>19879</v>
      </c>
      <c r="B27512" s="5" t="s">
        <v>16926</v>
      </c>
      <c r="C27512" s="6" t="s">
        <v>1248</v>
      </c>
    </row>
    <row r="27513">
      <c r="A27513" s="9">
        <f t="shared" si="1"/>
        <v>19880</v>
      </c>
      <c r="B27513" s="5" t="s">
        <v>16927</v>
      </c>
      <c r="C27513" s="6" t="s">
        <v>362</v>
      </c>
    </row>
    <row r="27514">
      <c r="A27514" s="9">
        <f t="shared" si="1"/>
        <v>19881</v>
      </c>
      <c r="B27514" s="8" t="s">
        <v>16928</v>
      </c>
      <c r="C27514" s="9" t="s">
        <v>728</v>
      </c>
    </row>
    <row r="27515">
      <c r="A27515" s="9">
        <f t="shared" si="1"/>
        <v>19882</v>
      </c>
      <c r="B27515" s="25" t="s">
        <v>26841</v>
      </c>
      <c r="C27515" s="26" t="s">
        <v>23817</v>
      </c>
    </row>
    <row r="27516">
      <c r="A27516" s="9">
        <f t="shared" si="1"/>
        <v>19883</v>
      </c>
      <c r="B27516" s="8" t="s">
        <v>16929</v>
      </c>
      <c r="C27516" s="9" t="s">
        <v>60</v>
      </c>
    </row>
    <row r="27517">
      <c r="A27517" s="9">
        <f t="shared" si="1"/>
        <v>19884</v>
      </c>
      <c r="B27517" s="8" t="s">
        <v>16930</v>
      </c>
      <c r="C27517" s="9" t="s">
        <v>64</v>
      </c>
    </row>
    <row r="27518">
      <c r="A27518" s="9">
        <f t="shared" si="1"/>
        <v>19885</v>
      </c>
      <c r="B27518" s="5" t="s">
        <v>16931</v>
      </c>
      <c r="C27518" s="6" t="s">
        <v>4</v>
      </c>
    </row>
    <row r="27519">
      <c r="A27519" s="9">
        <f t="shared" si="1"/>
        <v>19886</v>
      </c>
      <c r="B27519" s="5" t="s">
        <v>16932</v>
      </c>
      <c r="C27519" s="6" t="s">
        <v>727</v>
      </c>
    </row>
    <row r="27520">
      <c r="A27520" s="9">
        <f t="shared" si="1"/>
        <v>19887</v>
      </c>
      <c r="B27520" s="5" t="s">
        <v>16933</v>
      </c>
      <c r="C27520" s="6" t="s">
        <v>452</v>
      </c>
    </row>
    <row r="27521">
      <c r="A27521" s="9">
        <f t="shared" si="1"/>
        <v>19887</v>
      </c>
      <c r="B27521" s="5" t="s">
        <v>16933</v>
      </c>
      <c r="C27521" s="6" t="s">
        <v>23637</v>
      </c>
    </row>
    <row r="27522">
      <c r="A27522" s="9">
        <f t="shared" si="1"/>
        <v>19888</v>
      </c>
      <c r="B27522" s="5" t="s">
        <v>16934</v>
      </c>
      <c r="C27522" s="6" t="s">
        <v>3550</v>
      </c>
    </row>
    <row r="27523">
      <c r="A27523" s="9">
        <f t="shared" si="1"/>
        <v>19889</v>
      </c>
      <c r="B27523" s="5" t="s">
        <v>16935</v>
      </c>
      <c r="C27523" s="6" t="s">
        <v>426</v>
      </c>
    </row>
    <row r="27524">
      <c r="A27524" s="9">
        <f t="shared" si="1"/>
        <v>19890</v>
      </c>
      <c r="B27524" s="5" t="s">
        <v>16936</v>
      </c>
      <c r="C27524" s="6" t="s">
        <v>95</v>
      </c>
    </row>
    <row r="27525">
      <c r="A27525" s="9">
        <f t="shared" si="1"/>
        <v>19891</v>
      </c>
      <c r="B27525" s="5" t="s">
        <v>16937</v>
      </c>
      <c r="C27525" s="6" t="s">
        <v>86</v>
      </c>
    </row>
    <row r="27526">
      <c r="A27526" s="9">
        <f t="shared" si="1"/>
        <v>19892</v>
      </c>
      <c r="B27526" s="5" t="s">
        <v>16938</v>
      </c>
      <c r="C27526" s="6" t="s">
        <v>989</v>
      </c>
    </row>
    <row r="27527">
      <c r="A27527" s="9">
        <f t="shared" si="1"/>
        <v>19893</v>
      </c>
      <c r="B27527" s="8" t="s">
        <v>16939</v>
      </c>
      <c r="C27527" s="9" t="s">
        <v>399</v>
      </c>
    </row>
    <row r="27528">
      <c r="A27528" s="9">
        <f t="shared" si="1"/>
        <v>19894</v>
      </c>
      <c r="B27528" s="5" t="s">
        <v>16940</v>
      </c>
      <c r="C27528" s="6" t="s">
        <v>1267</v>
      </c>
    </row>
    <row r="27529">
      <c r="A27529" s="9">
        <f t="shared" si="1"/>
        <v>19895</v>
      </c>
      <c r="B27529" s="5" t="s">
        <v>16941</v>
      </c>
      <c r="C27529" s="6" t="s">
        <v>989</v>
      </c>
    </row>
    <row r="27530">
      <c r="A27530" s="9">
        <f t="shared" si="1"/>
        <v>19896</v>
      </c>
      <c r="B27530" s="5" t="s">
        <v>16942</v>
      </c>
      <c r="C27530" s="6" t="s">
        <v>1223</v>
      </c>
    </row>
    <row r="27531">
      <c r="A27531" s="9">
        <f t="shared" si="1"/>
        <v>19897</v>
      </c>
      <c r="B27531" s="5" t="s">
        <v>16943</v>
      </c>
      <c r="C27531" s="6" t="s">
        <v>365</v>
      </c>
    </row>
    <row r="27532">
      <c r="A27532" s="9">
        <f t="shared" si="1"/>
        <v>19898</v>
      </c>
      <c r="B27532" s="5" t="s">
        <v>16944</v>
      </c>
      <c r="C27532" s="6" t="s">
        <v>59</v>
      </c>
    </row>
    <row r="27533">
      <c r="A27533" s="9">
        <f t="shared" si="1"/>
        <v>19898</v>
      </c>
      <c r="B27533" s="5" t="s">
        <v>16944</v>
      </c>
      <c r="C27533" s="6" t="s">
        <v>150</v>
      </c>
    </row>
    <row r="27534">
      <c r="A27534" s="9">
        <f t="shared" si="1"/>
        <v>19898</v>
      </c>
      <c r="B27534" s="5" t="s">
        <v>16944</v>
      </c>
      <c r="C27534" s="6" t="s">
        <v>23637</v>
      </c>
    </row>
    <row r="27535">
      <c r="A27535" s="9">
        <f t="shared" si="1"/>
        <v>19899</v>
      </c>
      <c r="B27535" s="5" t="s">
        <v>16945</v>
      </c>
      <c r="C27535" s="6" t="s">
        <v>62</v>
      </c>
    </row>
    <row r="27536">
      <c r="A27536" s="9">
        <f t="shared" si="1"/>
        <v>19899</v>
      </c>
      <c r="B27536" s="5" t="s">
        <v>16945</v>
      </c>
      <c r="C27536" s="6" t="s">
        <v>656</v>
      </c>
    </row>
    <row r="27537">
      <c r="A27537" s="9">
        <f t="shared" si="1"/>
        <v>19899</v>
      </c>
      <c r="B27537" s="5" t="s">
        <v>16945</v>
      </c>
      <c r="C27537" s="6" t="s">
        <v>23628</v>
      </c>
    </row>
    <row r="27538">
      <c r="A27538" s="9">
        <f t="shared" si="1"/>
        <v>19900</v>
      </c>
      <c r="B27538" s="8" t="s">
        <v>16946</v>
      </c>
      <c r="C27538" s="9" t="s">
        <v>530</v>
      </c>
    </row>
    <row r="27539">
      <c r="A27539" s="9">
        <f t="shared" si="1"/>
        <v>19900</v>
      </c>
      <c r="B27539" s="8" t="s">
        <v>16946</v>
      </c>
      <c r="C27539" s="9" t="s">
        <v>64</v>
      </c>
    </row>
    <row r="27540">
      <c r="A27540" s="9">
        <f t="shared" si="1"/>
        <v>19901</v>
      </c>
      <c r="B27540" s="5" t="s">
        <v>16947</v>
      </c>
      <c r="C27540" s="6" t="s">
        <v>393</v>
      </c>
    </row>
    <row r="27541">
      <c r="A27541" s="9">
        <f t="shared" si="1"/>
        <v>19902</v>
      </c>
      <c r="B27541" s="5" t="s">
        <v>16948</v>
      </c>
      <c r="C27541" s="6" t="s">
        <v>393</v>
      </c>
    </row>
    <row r="27542">
      <c r="A27542" s="9">
        <f t="shared" si="1"/>
        <v>19903</v>
      </c>
      <c r="B27542" s="8" t="s">
        <v>16949</v>
      </c>
      <c r="C27542" s="9" t="s">
        <v>818</v>
      </c>
    </row>
    <row r="27543">
      <c r="A27543" s="9">
        <f t="shared" si="1"/>
        <v>19904</v>
      </c>
      <c r="B27543" s="8" t="s">
        <v>16950</v>
      </c>
      <c r="C27543" s="9" t="s">
        <v>893</v>
      </c>
    </row>
    <row r="27544">
      <c r="A27544" s="9">
        <f t="shared" si="1"/>
        <v>19905</v>
      </c>
      <c r="B27544" s="5" t="s">
        <v>16951</v>
      </c>
      <c r="C27544" s="6" t="s">
        <v>393</v>
      </c>
    </row>
    <row r="27545">
      <c r="A27545" s="9">
        <f t="shared" si="1"/>
        <v>19906</v>
      </c>
      <c r="B27545" s="5" t="s">
        <v>16952</v>
      </c>
      <c r="C27545" s="6" t="s">
        <v>1120</v>
      </c>
    </row>
    <row r="27546">
      <c r="A27546" s="9">
        <f t="shared" si="1"/>
        <v>19907</v>
      </c>
      <c r="B27546" s="5" t="s">
        <v>16953</v>
      </c>
      <c r="C27546" s="6" t="s">
        <v>426</v>
      </c>
    </row>
    <row r="27547">
      <c r="A27547" s="9">
        <f t="shared" si="1"/>
        <v>19908</v>
      </c>
      <c r="B27547" s="8" t="s">
        <v>16954</v>
      </c>
      <c r="C27547" s="9" t="s">
        <v>64</v>
      </c>
    </row>
    <row r="27548">
      <c r="A27548" s="9">
        <f t="shared" si="1"/>
        <v>19909</v>
      </c>
      <c r="B27548" s="5" t="s">
        <v>16955</v>
      </c>
      <c r="C27548" s="6" t="s">
        <v>4</v>
      </c>
    </row>
    <row r="27549">
      <c r="A27549" s="9">
        <f t="shared" si="1"/>
        <v>19910</v>
      </c>
      <c r="B27549" s="5" t="s">
        <v>16956</v>
      </c>
      <c r="C27549" s="6" t="s">
        <v>727</v>
      </c>
    </row>
    <row r="27550">
      <c r="A27550" s="9">
        <f t="shared" si="1"/>
        <v>19911</v>
      </c>
      <c r="B27550" s="5" t="s">
        <v>16957</v>
      </c>
      <c r="C27550" s="6" t="s">
        <v>1371</v>
      </c>
    </row>
    <row r="27551">
      <c r="A27551" s="9">
        <f t="shared" si="1"/>
        <v>19912</v>
      </c>
      <c r="B27551" s="5" t="s">
        <v>16958</v>
      </c>
      <c r="C27551" s="6" t="s">
        <v>603</v>
      </c>
    </row>
    <row r="27552">
      <c r="A27552" s="9">
        <f t="shared" si="1"/>
        <v>19912</v>
      </c>
      <c r="B27552" s="5" t="s">
        <v>16958</v>
      </c>
      <c r="C27552" s="6" t="s">
        <v>1371</v>
      </c>
    </row>
    <row r="27553">
      <c r="A27553" s="9">
        <f t="shared" si="1"/>
        <v>19913</v>
      </c>
      <c r="B27553" s="38" t="s">
        <v>26842</v>
      </c>
      <c r="C27553" s="26" t="s">
        <v>23636</v>
      </c>
    </row>
    <row r="27554">
      <c r="A27554" s="9">
        <f t="shared" si="1"/>
        <v>19914</v>
      </c>
      <c r="B27554" s="25" t="s">
        <v>26843</v>
      </c>
      <c r="C27554" s="26" t="s">
        <v>23812</v>
      </c>
    </row>
    <row r="27555">
      <c r="A27555" s="9">
        <f t="shared" si="1"/>
        <v>19915</v>
      </c>
      <c r="B27555" s="25" t="s">
        <v>26844</v>
      </c>
      <c r="C27555" s="26" t="s">
        <v>23748</v>
      </c>
    </row>
    <row r="27556">
      <c r="A27556" s="9">
        <f t="shared" si="1"/>
        <v>19916</v>
      </c>
      <c r="B27556" s="5" t="s">
        <v>16959</v>
      </c>
      <c r="C27556" s="6" t="s">
        <v>437</v>
      </c>
    </row>
    <row r="27557">
      <c r="A27557" s="9">
        <f t="shared" si="1"/>
        <v>19917</v>
      </c>
      <c r="B27557" s="5" t="s">
        <v>16960</v>
      </c>
      <c r="C27557" s="6" t="s">
        <v>59</v>
      </c>
    </row>
    <row r="27558">
      <c r="A27558" s="9">
        <f t="shared" si="1"/>
        <v>19918</v>
      </c>
      <c r="B27558" s="8" t="s">
        <v>16961</v>
      </c>
      <c r="C27558" s="6" t="s">
        <v>97</v>
      </c>
    </row>
    <row r="27559">
      <c r="A27559" s="9">
        <f t="shared" si="1"/>
        <v>19918</v>
      </c>
      <c r="B27559" s="8" t="s">
        <v>16961</v>
      </c>
      <c r="C27559" s="6" t="s">
        <v>162</v>
      </c>
    </row>
    <row r="27560">
      <c r="A27560" s="9">
        <f t="shared" si="1"/>
        <v>19918</v>
      </c>
      <c r="B27560" s="8" t="s">
        <v>16961</v>
      </c>
      <c r="C27560" s="6" t="s">
        <v>23637</v>
      </c>
    </row>
    <row r="27561">
      <c r="A27561" s="9">
        <f t="shared" si="1"/>
        <v>19919</v>
      </c>
      <c r="B27561" s="5" t="s">
        <v>16962</v>
      </c>
      <c r="C27561" s="6" t="s">
        <v>555</v>
      </c>
    </row>
    <row r="27562">
      <c r="A27562" s="9">
        <f t="shared" si="1"/>
        <v>19920</v>
      </c>
      <c r="B27562" s="5" t="s">
        <v>16963</v>
      </c>
      <c r="C27562" s="6" t="s">
        <v>1267</v>
      </c>
    </row>
    <row r="27563">
      <c r="A27563" s="9">
        <f t="shared" si="1"/>
        <v>19921</v>
      </c>
      <c r="B27563" s="8" t="s">
        <v>16964</v>
      </c>
      <c r="C27563" s="9" t="s">
        <v>733</v>
      </c>
    </row>
    <row r="27564">
      <c r="A27564" s="9">
        <f t="shared" si="1"/>
        <v>19922</v>
      </c>
      <c r="B27564" s="8" t="s">
        <v>16965</v>
      </c>
      <c r="C27564" s="9" t="s">
        <v>733</v>
      </c>
    </row>
    <row r="27565">
      <c r="A27565" s="9">
        <f t="shared" si="1"/>
        <v>19923</v>
      </c>
      <c r="B27565" s="5" t="s">
        <v>16966</v>
      </c>
      <c r="C27565" s="6" t="s">
        <v>1290</v>
      </c>
    </row>
    <row r="27566">
      <c r="A27566" s="9">
        <f t="shared" si="1"/>
        <v>19924</v>
      </c>
      <c r="B27566" s="5" t="s">
        <v>16967</v>
      </c>
      <c r="C27566" s="6" t="s">
        <v>462</v>
      </c>
    </row>
    <row r="27567">
      <c r="A27567" s="9">
        <f t="shared" si="1"/>
        <v>19924</v>
      </c>
      <c r="B27567" s="5" t="s">
        <v>16967</v>
      </c>
      <c r="C27567" s="6" t="s">
        <v>23637</v>
      </c>
    </row>
    <row r="27568">
      <c r="A27568" s="9">
        <f t="shared" si="1"/>
        <v>19925</v>
      </c>
      <c r="B27568" s="5" t="s">
        <v>16968</v>
      </c>
      <c r="C27568" s="6" t="s">
        <v>20</v>
      </c>
    </row>
    <row r="27569">
      <c r="A27569" s="9">
        <f t="shared" si="1"/>
        <v>19926</v>
      </c>
      <c r="B27569" s="5" t="s">
        <v>16969</v>
      </c>
      <c r="C27569" s="6" t="s">
        <v>426</v>
      </c>
    </row>
    <row r="27570">
      <c r="A27570" s="9">
        <f t="shared" si="1"/>
        <v>19927</v>
      </c>
      <c r="B27570" s="5" t="s">
        <v>16970</v>
      </c>
      <c r="C27570" s="6" t="s">
        <v>20</v>
      </c>
    </row>
    <row r="27571">
      <c r="A27571" s="9">
        <f t="shared" si="1"/>
        <v>19928</v>
      </c>
      <c r="B27571" s="5" t="s">
        <v>16971</v>
      </c>
      <c r="C27571" s="6" t="s">
        <v>471</v>
      </c>
    </row>
    <row r="27572">
      <c r="A27572" s="9">
        <f t="shared" si="1"/>
        <v>19929</v>
      </c>
      <c r="B27572" s="5" t="s">
        <v>16972</v>
      </c>
      <c r="C27572" s="6" t="s">
        <v>610</v>
      </c>
    </row>
    <row r="27573">
      <c r="A27573" s="9">
        <f t="shared" si="1"/>
        <v>19930</v>
      </c>
      <c r="B27573" s="5" t="s">
        <v>16973</v>
      </c>
      <c r="C27573" s="6" t="s">
        <v>426</v>
      </c>
    </row>
    <row r="27574">
      <c r="A27574" s="9">
        <f t="shared" si="1"/>
        <v>19931</v>
      </c>
      <c r="B27574" s="5" t="s">
        <v>16974</v>
      </c>
      <c r="C27574" s="6" t="s">
        <v>538</v>
      </c>
    </row>
    <row r="27575">
      <c r="A27575" s="9">
        <f t="shared" si="1"/>
        <v>19931</v>
      </c>
      <c r="B27575" s="5" t="s">
        <v>16974</v>
      </c>
      <c r="C27575" s="6" t="s">
        <v>23628</v>
      </c>
    </row>
    <row r="27576">
      <c r="A27576" s="9">
        <f t="shared" si="1"/>
        <v>19932</v>
      </c>
      <c r="B27576" s="8" t="s">
        <v>16975</v>
      </c>
      <c r="C27576" s="9" t="s">
        <v>815</v>
      </c>
    </row>
    <row r="27577">
      <c r="A27577" s="9">
        <f t="shared" si="1"/>
        <v>19932</v>
      </c>
      <c r="B27577" s="8" t="s">
        <v>16975</v>
      </c>
      <c r="C27577" s="9" t="s">
        <v>1548</v>
      </c>
    </row>
    <row r="27578">
      <c r="A27578" s="9">
        <f t="shared" si="1"/>
        <v>19933</v>
      </c>
      <c r="B27578" s="5" t="s">
        <v>16976</v>
      </c>
      <c r="C27578" s="6" t="s">
        <v>20</v>
      </c>
    </row>
    <row r="27579">
      <c r="A27579" s="9">
        <f t="shared" si="1"/>
        <v>19934</v>
      </c>
      <c r="B27579" s="5" t="s">
        <v>16977</v>
      </c>
      <c r="C27579" s="6" t="s">
        <v>32</v>
      </c>
    </row>
    <row r="27580">
      <c r="A27580" s="9">
        <f t="shared" si="1"/>
        <v>19935</v>
      </c>
      <c r="B27580" s="5" t="s">
        <v>16978</v>
      </c>
      <c r="C27580" s="6" t="s">
        <v>97</v>
      </c>
    </row>
    <row r="27581">
      <c r="A27581" s="9">
        <f t="shared" si="1"/>
        <v>19935</v>
      </c>
      <c r="B27581" s="5" t="s">
        <v>16978</v>
      </c>
      <c r="C27581" s="6" t="s">
        <v>23637</v>
      </c>
    </row>
    <row r="27582">
      <c r="A27582" s="9">
        <f t="shared" si="1"/>
        <v>19936</v>
      </c>
      <c r="B27582" s="8" t="s">
        <v>16979</v>
      </c>
      <c r="C27582" s="9" t="s">
        <v>1548</v>
      </c>
    </row>
    <row r="27583">
      <c r="A27583" s="9">
        <f t="shared" si="1"/>
        <v>19937</v>
      </c>
      <c r="B27583" s="8" t="s">
        <v>16980</v>
      </c>
      <c r="C27583" s="9" t="s">
        <v>1548</v>
      </c>
    </row>
    <row r="27584">
      <c r="A27584" s="9">
        <f t="shared" si="1"/>
        <v>19938</v>
      </c>
      <c r="B27584" s="5" t="s">
        <v>16981</v>
      </c>
      <c r="C27584" s="6" t="s">
        <v>69</v>
      </c>
    </row>
    <row r="27585">
      <c r="A27585" s="9">
        <f t="shared" si="1"/>
        <v>19938</v>
      </c>
      <c r="B27585" s="5" t="s">
        <v>16981</v>
      </c>
      <c r="C27585" s="6" t="s">
        <v>23628</v>
      </c>
    </row>
    <row r="27586">
      <c r="A27586" s="9">
        <f t="shared" si="1"/>
        <v>19939</v>
      </c>
      <c r="B27586" s="5" t="s">
        <v>16982</v>
      </c>
      <c r="C27586" s="6" t="s">
        <v>758</v>
      </c>
    </row>
    <row r="27587">
      <c r="A27587" s="9">
        <f t="shared" si="1"/>
        <v>19940</v>
      </c>
      <c r="B27587" s="8" t="s">
        <v>16983</v>
      </c>
      <c r="C27587" s="9" t="s">
        <v>530</v>
      </c>
    </row>
    <row r="27588">
      <c r="A27588" s="9">
        <f t="shared" si="1"/>
        <v>19941</v>
      </c>
      <c r="B27588" s="5" t="s">
        <v>16984</v>
      </c>
      <c r="C27588" s="6" t="s">
        <v>1342</v>
      </c>
    </row>
    <row r="27589">
      <c r="A27589" s="9">
        <f t="shared" si="1"/>
        <v>19942</v>
      </c>
      <c r="B27589" s="5" t="s">
        <v>16985</v>
      </c>
      <c r="C27589" s="6" t="s">
        <v>815</v>
      </c>
    </row>
    <row r="27590">
      <c r="A27590" s="9">
        <f t="shared" si="1"/>
        <v>19942</v>
      </c>
      <c r="B27590" s="5" t="s">
        <v>16985</v>
      </c>
      <c r="C27590" s="6" t="s">
        <v>1470</v>
      </c>
    </row>
    <row r="27591">
      <c r="A27591" s="9">
        <f t="shared" si="1"/>
        <v>19942</v>
      </c>
      <c r="B27591" s="5" t="s">
        <v>16985</v>
      </c>
      <c r="C27591" s="6" t="s">
        <v>728</v>
      </c>
    </row>
    <row r="27592">
      <c r="A27592" s="9">
        <f t="shared" si="1"/>
        <v>19943</v>
      </c>
      <c r="B27592" s="8" t="s">
        <v>16986</v>
      </c>
      <c r="C27592" s="9" t="s">
        <v>502</v>
      </c>
    </row>
    <row r="27593">
      <c r="A27593" s="9">
        <f t="shared" si="1"/>
        <v>19944</v>
      </c>
      <c r="B27593" s="8" t="s">
        <v>16987</v>
      </c>
      <c r="C27593" s="9" t="s">
        <v>815</v>
      </c>
    </row>
    <row r="27594">
      <c r="A27594" s="9">
        <f t="shared" si="1"/>
        <v>19945</v>
      </c>
      <c r="B27594" s="5" t="s">
        <v>16988</v>
      </c>
      <c r="C27594" s="6" t="s">
        <v>939</v>
      </c>
    </row>
    <row r="27595">
      <c r="A27595" s="9">
        <f t="shared" si="1"/>
        <v>19945</v>
      </c>
      <c r="B27595" s="5" t="s">
        <v>16988</v>
      </c>
      <c r="C27595" s="6" t="s">
        <v>23628</v>
      </c>
    </row>
    <row r="27596">
      <c r="A27596" s="9">
        <f t="shared" si="1"/>
        <v>19946</v>
      </c>
      <c r="B27596" s="8" t="s">
        <v>16989</v>
      </c>
      <c r="C27596" s="9" t="s">
        <v>1042</v>
      </c>
    </row>
    <row r="27597">
      <c r="A27597" s="9">
        <f t="shared" si="1"/>
        <v>19947</v>
      </c>
      <c r="B27597" s="5" t="s">
        <v>16990</v>
      </c>
      <c r="C27597" s="6" t="s">
        <v>731</v>
      </c>
    </row>
    <row r="27598">
      <c r="A27598" s="9">
        <f t="shared" si="1"/>
        <v>19948</v>
      </c>
      <c r="B27598" s="25" t="s">
        <v>26845</v>
      </c>
      <c r="C27598" s="26" t="s">
        <v>23632</v>
      </c>
    </row>
    <row r="27599">
      <c r="A27599" s="9">
        <f t="shared" si="1"/>
        <v>19948</v>
      </c>
      <c r="B27599" s="27" t="s">
        <v>26845</v>
      </c>
      <c r="C27599" s="28" t="s">
        <v>23633</v>
      </c>
    </row>
    <row r="27600">
      <c r="A27600" s="9">
        <f t="shared" si="1"/>
        <v>19949</v>
      </c>
      <c r="B27600" s="25" t="s">
        <v>26846</v>
      </c>
      <c r="C27600" s="26" t="s">
        <v>23632</v>
      </c>
    </row>
    <row r="27601">
      <c r="A27601" s="9">
        <f t="shared" si="1"/>
        <v>19949</v>
      </c>
      <c r="B27601" s="27" t="s">
        <v>26846</v>
      </c>
      <c r="C27601" s="28" t="s">
        <v>23633</v>
      </c>
    </row>
    <row r="27602">
      <c r="A27602" s="9">
        <f t="shared" si="1"/>
        <v>19950</v>
      </c>
      <c r="B27602" s="26" t="s">
        <v>26847</v>
      </c>
      <c r="C27602" s="26" t="s">
        <v>23632</v>
      </c>
    </row>
    <row r="27603">
      <c r="A27603" s="9">
        <f t="shared" si="1"/>
        <v>19950</v>
      </c>
      <c r="B27603" s="40" t="s">
        <v>26847</v>
      </c>
      <c r="C27603" s="28" t="s">
        <v>23633</v>
      </c>
    </row>
    <row r="27604">
      <c r="A27604" s="9">
        <f t="shared" si="1"/>
        <v>19951</v>
      </c>
      <c r="B27604" s="25" t="s">
        <v>26848</v>
      </c>
      <c r="C27604" s="26" t="s">
        <v>23632</v>
      </c>
    </row>
    <row r="27605">
      <c r="A27605" s="9">
        <f t="shared" si="1"/>
        <v>19951</v>
      </c>
      <c r="B27605" s="27" t="s">
        <v>26848</v>
      </c>
      <c r="C27605" s="28" t="s">
        <v>23633</v>
      </c>
    </row>
    <row r="27606">
      <c r="A27606" s="9">
        <f t="shared" si="1"/>
        <v>19952</v>
      </c>
      <c r="B27606" s="25" t="s">
        <v>26849</v>
      </c>
      <c r="C27606" s="26" t="s">
        <v>23632</v>
      </c>
    </row>
    <row r="27607">
      <c r="A27607" s="9">
        <f t="shared" si="1"/>
        <v>19952</v>
      </c>
      <c r="B27607" s="27" t="s">
        <v>26849</v>
      </c>
      <c r="C27607" s="28" t="s">
        <v>23633</v>
      </c>
    </row>
    <row r="27608">
      <c r="A27608" s="9">
        <f t="shared" si="1"/>
        <v>19953</v>
      </c>
      <c r="B27608" s="25" t="s">
        <v>26850</v>
      </c>
      <c r="C27608" s="26" t="s">
        <v>23632</v>
      </c>
    </row>
    <row r="27609">
      <c r="A27609" s="9">
        <f t="shared" si="1"/>
        <v>19953</v>
      </c>
      <c r="B27609" s="27" t="s">
        <v>26850</v>
      </c>
      <c r="C27609" s="28" t="s">
        <v>23633</v>
      </c>
    </row>
    <row r="27610">
      <c r="A27610" s="9">
        <f t="shared" si="1"/>
        <v>19954</v>
      </c>
      <c r="B27610" s="25" t="s">
        <v>26851</v>
      </c>
      <c r="C27610" s="26" t="s">
        <v>23632</v>
      </c>
    </row>
    <row r="27611">
      <c r="A27611" s="9">
        <f t="shared" si="1"/>
        <v>19954</v>
      </c>
      <c r="B27611" s="27" t="s">
        <v>26851</v>
      </c>
      <c r="C27611" s="28" t="s">
        <v>23633</v>
      </c>
    </row>
    <row r="27612">
      <c r="A27612" s="9">
        <f t="shared" si="1"/>
        <v>19955</v>
      </c>
      <c r="B27612" s="25" t="s">
        <v>26852</v>
      </c>
      <c r="C27612" s="26" t="s">
        <v>23632</v>
      </c>
    </row>
    <row r="27613">
      <c r="A27613" s="9">
        <f t="shared" si="1"/>
        <v>19955</v>
      </c>
      <c r="B27613" s="27" t="s">
        <v>26852</v>
      </c>
      <c r="C27613" s="28" t="s">
        <v>23633</v>
      </c>
    </row>
    <row r="27614">
      <c r="A27614" s="9">
        <f t="shared" si="1"/>
        <v>19956</v>
      </c>
      <c r="B27614" s="25" t="s">
        <v>26853</v>
      </c>
      <c r="C27614" s="26" t="s">
        <v>23632</v>
      </c>
    </row>
    <row r="27615">
      <c r="A27615" s="9">
        <f t="shared" si="1"/>
        <v>19956</v>
      </c>
      <c r="B27615" s="27" t="s">
        <v>26853</v>
      </c>
      <c r="C27615" s="28" t="s">
        <v>23633</v>
      </c>
    </row>
    <row r="27616">
      <c r="A27616" s="9">
        <f t="shared" si="1"/>
        <v>19957</v>
      </c>
      <c r="B27616" s="25" t="s">
        <v>26854</v>
      </c>
      <c r="C27616" s="26" t="s">
        <v>23632</v>
      </c>
    </row>
    <row r="27617">
      <c r="A27617" s="9">
        <f t="shared" si="1"/>
        <v>19957</v>
      </c>
      <c r="B27617" s="27" t="s">
        <v>26854</v>
      </c>
      <c r="C27617" s="28" t="s">
        <v>23633</v>
      </c>
    </row>
    <row r="27618">
      <c r="A27618" s="9">
        <f t="shared" si="1"/>
        <v>19958</v>
      </c>
      <c r="B27618" s="25" t="s">
        <v>26855</v>
      </c>
      <c r="C27618" s="26" t="s">
        <v>23632</v>
      </c>
    </row>
    <row r="27619">
      <c r="A27619" s="9">
        <f t="shared" si="1"/>
        <v>19958</v>
      </c>
      <c r="B27619" s="27" t="s">
        <v>26855</v>
      </c>
      <c r="C27619" s="28" t="s">
        <v>23633</v>
      </c>
    </row>
    <row r="27620">
      <c r="A27620" s="9">
        <f t="shared" si="1"/>
        <v>19959</v>
      </c>
      <c r="B27620" s="26" t="s">
        <v>26856</v>
      </c>
      <c r="C27620" s="26" t="s">
        <v>23632</v>
      </c>
    </row>
    <row r="27621">
      <c r="A27621" s="9">
        <f t="shared" si="1"/>
        <v>19959</v>
      </c>
      <c r="B27621" s="40" t="s">
        <v>26856</v>
      </c>
      <c r="C27621" s="28" t="s">
        <v>23633</v>
      </c>
    </row>
    <row r="27622">
      <c r="A27622" s="9">
        <f t="shared" si="1"/>
        <v>19960</v>
      </c>
      <c r="B27622" s="25" t="s">
        <v>26857</v>
      </c>
      <c r="C27622" s="26" t="s">
        <v>23632</v>
      </c>
    </row>
    <row r="27623">
      <c r="A27623" s="9">
        <f t="shared" si="1"/>
        <v>19960</v>
      </c>
      <c r="B27623" s="27" t="s">
        <v>26857</v>
      </c>
      <c r="C27623" s="28" t="s">
        <v>23633</v>
      </c>
    </row>
    <row r="27624">
      <c r="A27624" s="9">
        <f t="shared" si="1"/>
        <v>19961</v>
      </c>
      <c r="B27624" s="25" t="s">
        <v>26858</v>
      </c>
      <c r="C27624" s="26" t="s">
        <v>23632</v>
      </c>
    </row>
    <row r="27625">
      <c r="A27625" s="9">
        <f t="shared" si="1"/>
        <v>19961</v>
      </c>
      <c r="B27625" s="27" t="s">
        <v>26858</v>
      </c>
      <c r="C27625" s="28" t="s">
        <v>23633</v>
      </c>
    </row>
    <row r="27626">
      <c r="A27626" s="9">
        <f t="shared" si="1"/>
        <v>19962</v>
      </c>
      <c r="B27626" s="8" t="s">
        <v>16991</v>
      </c>
      <c r="C27626" s="9" t="s">
        <v>188</v>
      </c>
    </row>
    <row r="27627">
      <c r="A27627" s="9">
        <f t="shared" si="1"/>
        <v>19963</v>
      </c>
      <c r="B27627" s="5" t="s">
        <v>16992</v>
      </c>
      <c r="C27627" s="6" t="s">
        <v>683</v>
      </c>
    </row>
    <row r="27628">
      <c r="A27628" s="9">
        <f t="shared" si="1"/>
        <v>19963</v>
      </c>
      <c r="B27628" s="37" t="s">
        <v>16992</v>
      </c>
      <c r="C27628" s="28" t="s">
        <v>23633</v>
      </c>
    </row>
    <row r="27629">
      <c r="A27629" s="9">
        <f t="shared" si="1"/>
        <v>19964</v>
      </c>
      <c r="B27629" s="5" t="s">
        <v>16993</v>
      </c>
      <c r="C27629" s="6" t="s">
        <v>393</v>
      </c>
    </row>
    <row r="27630">
      <c r="A27630" s="9">
        <f t="shared" si="1"/>
        <v>19965</v>
      </c>
      <c r="B27630" s="5" t="s">
        <v>16994</v>
      </c>
      <c r="C27630" s="6" t="s">
        <v>765</v>
      </c>
    </row>
    <row r="27631">
      <c r="A27631" s="9">
        <f t="shared" si="1"/>
        <v>19966</v>
      </c>
      <c r="B27631" s="8" t="s">
        <v>16995</v>
      </c>
      <c r="C27631" s="9" t="s">
        <v>72</v>
      </c>
    </row>
    <row r="27632">
      <c r="A27632" s="9">
        <f t="shared" si="1"/>
        <v>19967</v>
      </c>
      <c r="B27632" s="5" t="s">
        <v>16996</v>
      </c>
      <c r="C27632" s="6" t="s">
        <v>731</v>
      </c>
    </row>
    <row r="27633">
      <c r="A27633" s="9">
        <f t="shared" si="1"/>
        <v>19968</v>
      </c>
      <c r="B27633" s="5" t="s">
        <v>16997</v>
      </c>
      <c r="C27633" s="6" t="s">
        <v>714</v>
      </c>
    </row>
    <row r="27634">
      <c r="A27634" s="9">
        <f t="shared" si="1"/>
        <v>19968</v>
      </c>
      <c r="B27634" s="5" t="s">
        <v>16997</v>
      </c>
      <c r="C27634" s="6" t="s">
        <v>23672</v>
      </c>
    </row>
    <row r="27635">
      <c r="A27635" s="9">
        <f t="shared" si="1"/>
        <v>19969</v>
      </c>
      <c r="B27635" s="8" t="s">
        <v>16998</v>
      </c>
      <c r="C27635" s="9" t="s">
        <v>616</v>
      </c>
    </row>
    <row r="27636">
      <c r="A27636" s="9">
        <f t="shared" si="1"/>
        <v>19970</v>
      </c>
      <c r="B27636" s="25" t="s">
        <v>26859</v>
      </c>
      <c r="C27636" s="26" t="s">
        <v>10122</v>
      </c>
    </row>
    <row r="27637">
      <c r="A27637" s="9">
        <f t="shared" si="1"/>
        <v>19970</v>
      </c>
      <c r="B27637" s="27" t="s">
        <v>26859</v>
      </c>
      <c r="C27637" s="28" t="s">
        <v>23637</v>
      </c>
    </row>
    <row r="27638">
      <c r="A27638" s="9">
        <f t="shared" si="1"/>
        <v>19971</v>
      </c>
      <c r="B27638" s="5" t="s">
        <v>16999</v>
      </c>
      <c r="C27638" s="17" t="s">
        <v>1470</v>
      </c>
    </row>
    <row r="27639">
      <c r="A27639" s="9">
        <f t="shared" si="1"/>
        <v>19972</v>
      </c>
      <c r="B27639" s="8" t="s">
        <v>17000</v>
      </c>
      <c r="C27639" s="9" t="s">
        <v>280</v>
      </c>
    </row>
    <row r="27640">
      <c r="A27640" s="9">
        <f t="shared" si="1"/>
        <v>19973</v>
      </c>
      <c r="B27640" s="5" t="s">
        <v>17001</v>
      </c>
      <c r="C27640" s="6" t="s">
        <v>437</v>
      </c>
    </row>
    <row r="27641">
      <c r="A27641" s="9">
        <f t="shared" si="1"/>
        <v>19974</v>
      </c>
      <c r="B27641" s="8" t="s">
        <v>17002</v>
      </c>
      <c r="C27641" s="9" t="s">
        <v>188</v>
      </c>
    </row>
    <row r="27642">
      <c r="A27642" s="9">
        <f t="shared" si="1"/>
        <v>19975</v>
      </c>
      <c r="B27642" s="5" t="s">
        <v>17003</v>
      </c>
      <c r="C27642" s="6" t="s">
        <v>326</v>
      </c>
    </row>
    <row r="27643">
      <c r="A27643" s="9">
        <f t="shared" si="1"/>
        <v>19975</v>
      </c>
      <c r="B27643" s="5" t="s">
        <v>17003</v>
      </c>
      <c r="C27643" s="6" t="s">
        <v>23637</v>
      </c>
    </row>
    <row r="27644">
      <c r="A27644" s="9">
        <f t="shared" si="1"/>
        <v>19976</v>
      </c>
      <c r="B27644" s="5" t="s">
        <v>17004</v>
      </c>
      <c r="C27644" s="6" t="s">
        <v>1371</v>
      </c>
    </row>
    <row r="27645">
      <c r="A27645" s="9">
        <f t="shared" si="1"/>
        <v>19977</v>
      </c>
      <c r="B27645" s="5" t="s">
        <v>17005</v>
      </c>
      <c r="C27645" s="6" t="s">
        <v>946</v>
      </c>
    </row>
    <row r="27646">
      <c r="A27646" s="9">
        <f t="shared" si="1"/>
        <v>19977</v>
      </c>
      <c r="B27646" s="5" t="s">
        <v>17005</v>
      </c>
      <c r="C27646" s="6" t="s">
        <v>142</v>
      </c>
    </row>
    <row r="27647">
      <c r="A27647" s="9">
        <f t="shared" si="1"/>
        <v>19978</v>
      </c>
      <c r="B27647" s="8" t="s">
        <v>17006</v>
      </c>
      <c r="C27647" s="9" t="s">
        <v>372</v>
      </c>
    </row>
    <row r="27648">
      <c r="A27648" s="9">
        <f t="shared" si="1"/>
        <v>19979</v>
      </c>
      <c r="B27648" s="8" t="s">
        <v>17007</v>
      </c>
      <c r="C27648" s="9" t="s">
        <v>40</v>
      </c>
    </row>
    <row r="27649">
      <c r="A27649" s="9">
        <f t="shared" si="1"/>
        <v>19980</v>
      </c>
      <c r="B27649" s="5" t="s">
        <v>17008</v>
      </c>
      <c r="C27649" s="6" t="s">
        <v>426</v>
      </c>
    </row>
    <row r="27650">
      <c r="A27650" s="9">
        <f t="shared" si="1"/>
        <v>19981</v>
      </c>
      <c r="B27650" s="5" t="s">
        <v>17009</v>
      </c>
      <c r="C27650" s="6" t="s">
        <v>621</v>
      </c>
    </row>
    <row r="27651">
      <c r="A27651" s="9">
        <f t="shared" si="1"/>
        <v>19982</v>
      </c>
      <c r="B27651" s="8" t="s">
        <v>17010</v>
      </c>
      <c r="C27651" s="9" t="s">
        <v>818</v>
      </c>
    </row>
    <row r="27652">
      <c r="A27652" s="9">
        <f t="shared" si="1"/>
        <v>19983</v>
      </c>
      <c r="B27652" s="8" t="s">
        <v>17011</v>
      </c>
      <c r="C27652" s="9" t="s">
        <v>547</v>
      </c>
    </row>
    <row r="27653">
      <c r="A27653" s="9">
        <f t="shared" si="1"/>
        <v>19984</v>
      </c>
      <c r="B27653" s="5" t="s">
        <v>17012</v>
      </c>
      <c r="C27653" s="6" t="s">
        <v>780</v>
      </c>
    </row>
    <row r="27654">
      <c r="A27654" s="9">
        <f t="shared" si="1"/>
        <v>19985</v>
      </c>
      <c r="B27654" s="8" t="s">
        <v>17013</v>
      </c>
      <c r="C27654" s="9" t="s">
        <v>1042</v>
      </c>
    </row>
    <row r="27655">
      <c r="A27655" s="9">
        <f t="shared" si="1"/>
        <v>19986</v>
      </c>
      <c r="B27655" s="5" t="s">
        <v>17014</v>
      </c>
      <c r="C27655" s="6" t="s">
        <v>365</v>
      </c>
    </row>
    <row r="27656">
      <c r="A27656" s="9">
        <f t="shared" si="1"/>
        <v>19987</v>
      </c>
      <c r="B27656" s="5" t="s">
        <v>17015</v>
      </c>
      <c r="C27656" s="6" t="s">
        <v>946</v>
      </c>
    </row>
    <row r="27657">
      <c r="A27657" s="9">
        <f t="shared" si="1"/>
        <v>19988</v>
      </c>
      <c r="B27657" s="5" t="s">
        <v>17016</v>
      </c>
      <c r="C27657" s="6" t="s">
        <v>1585</v>
      </c>
    </row>
    <row r="27658">
      <c r="A27658" s="9">
        <f t="shared" si="1"/>
        <v>19989</v>
      </c>
      <c r="B27658" s="5" t="s">
        <v>17017</v>
      </c>
      <c r="C27658" s="6" t="s">
        <v>336</v>
      </c>
    </row>
    <row r="27659">
      <c r="A27659" s="9">
        <f t="shared" si="1"/>
        <v>19989</v>
      </c>
      <c r="B27659" s="5" t="s">
        <v>17017</v>
      </c>
      <c r="C27659" s="6" t="s">
        <v>23637</v>
      </c>
    </row>
    <row r="27660">
      <c r="A27660" s="9">
        <f t="shared" si="1"/>
        <v>19990</v>
      </c>
      <c r="B27660" s="5" t="s">
        <v>17018</v>
      </c>
      <c r="C27660" s="6" t="s">
        <v>1248</v>
      </c>
    </row>
    <row r="27661">
      <c r="A27661" s="9">
        <f t="shared" si="1"/>
        <v>19991</v>
      </c>
      <c r="B27661" s="8" t="s">
        <v>17019</v>
      </c>
      <c r="C27661" s="9" t="s">
        <v>758</v>
      </c>
    </row>
    <row r="27662">
      <c r="A27662" s="9">
        <f t="shared" si="1"/>
        <v>19992</v>
      </c>
      <c r="B27662" s="25" t="s">
        <v>26860</v>
      </c>
      <c r="C27662" s="26" t="s">
        <v>23808</v>
      </c>
    </row>
    <row r="27663">
      <c r="A27663" s="9">
        <f t="shared" si="1"/>
        <v>19993</v>
      </c>
      <c r="B27663" s="8" t="s">
        <v>17020</v>
      </c>
      <c r="C27663" s="9" t="s">
        <v>40</v>
      </c>
    </row>
    <row r="27664">
      <c r="A27664" s="9">
        <f t="shared" si="1"/>
        <v>19994</v>
      </c>
      <c r="B27664" s="5" t="s">
        <v>17021</v>
      </c>
      <c r="C27664" s="6" t="s">
        <v>32</v>
      </c>
    </row>
    <row r="27665">
      <c r="A27665" s="9">
        <f t="shared" si="1"/>
        <v>19995</v>
      </c>
      <c r="B27665" s="5" t="s">
        <v>17022</v>
      </c>
      <c r="C27665" s="6" t="s">
        <v>1221</v>
      </c>
    </row>
    <row r="27666">
      <c r="A27666" s="9">
        <f t="shared" si="1"/>
        <v>19996</v>
      </c>
      <c r="B27666" s="8" t="s">
        <v>17023</v>
      </c>
      <c r="C27666" s="9" t="s">
        <v>40</v>
      </c>
    </row>
    <row r="27667">
      <c r="A27667" s="9">
        <f t="shared" si="1"/>
        <v>19997</v>
      </c>
      <c r="B27667" s="8" t="s">
        <v>17024</v>
      </c>
      <c r="C27667" s="9" t="s">
        <v>121</v>
      </c>
    </row>
    <row r="27668">
      <c r="A27668" s="9">
        <f t="shared" si="1"/>
        <v>19998</v>
      </c>
      <c r="B27668" s="5" t="s">
        <v>17025</v>
      </c>
      <c r="C27668" s="6" t="s">
        <v>1585</v>
      </c>
    </row>
    <row r="27669">
      <c r="A27669" s="9">
        <f t="shared" si="1"/>
        <v>19999</v>
      </c>
      <c r="B27669" s="5" t="s">
        <v>17026</v>
      </c>
      <c r="C27669" s="6" t="s">
        <v>1585</v>
      </c>
    </row>
    <row r="27670">
      <c r="A27670" s="9">
        <f t="shared" si="1"/>
        <v>20000</v>
      </c>
      <c r="B27670" s="5" t="s">
        <v>17027</v>
      </c>
      <c r="C27670" s="6" t="s">
        <v>1585</v>
      </c>
    </row>
    <row r="27671">
      <c r="A27671" s="9">
        <f t="shared" si="1"/>
        <v>20001</v>
      </c>
      <c r="B27671" s="8" t="s">
        <v>17028</v>
      </c>
      <c r="C27671" s="9" t="s">
        <v>46</v>
      </c>
    </row>
    <row r="27672">
      <c r="A27672" s="9">
        <f t="shared" si="1"/>
        <v>20002</v>
      </c>
      <c r="B27672" s="8" t="s">
        <v>17029</v>
      </c>
      <c r="C27672" s="9" t="s">
        <v>818</v>
      </c>
    </row>
    <row r="27673">
      <c r="A27673" s="9">
        <f t="shared" si="1"/>
        <v>20003</v>
      </c>
      <c r="B27673" s="8" t="s">
        <v>17030</v>
      </c>
      <c r="C27673" s="9" t="s">
        <v>60</v>
      </c>
    </row>
    <row r="27674">
      <c r="A27674" s="9">
        <f t="shared" si="1"/>
        <v>20004</v>
      </c>
      <c r="B27674" s="25" t="s">
        <v>26861</v>
      </c>
      <c r="C27674" s="26" t="s">
        <v>10122</v>
      </c>
    </row>
    <row r="27675">
      <c r="A27675" s="9">
        <f t="shared" si="1"/>
        <v>20004</v>
      </c>
      <c r="B27675" s="27" t="s">
        <v>26861</v>
      </c>
      <c r="C27675" s="28" t="s">
        <v>23637</v>
      </c>
    </row>
    <row r="27676">
      <c r="A27676" s="9">
        <f t="shared" si="1"/>
        <v>20005</v>
      </c>
      <c r="B27676" s="8" t="s">
        <v>17031</v>
      </c>
      <c r="C27676" s="9" t="s">
        <v>60</v>
      </c>
    </row>
    <row r="27677">
      <c r="A27677" s="9">
        <f t="shared" si="1"/>
        <v>20005</v>
      </c>
      <c r="B27677" s="8" t="s">
        <v>17031</v>
      </c>
      <c r="C27677" s="9" t="s">
        <v>142</v>
      </c>
    </row>
    <row r="27678">
      <c r="A27678" s="9">
        <f t="shared" si="1"/>
        <v>20006</v>
      </c>
      <c r="B27678" s="25" t="s">
        <v>26862</v>
      </c>
      <c r="C27678" s="26" t="s">
        <v>91</v>
      </c>
    </row>
    <row r="27679">
      <c r="A27679" s="9">
        <f t="shared" si="1"/>
        <v>20007</v>
      </c>
      <c r="B27679" s="5" t="s">
        <v>17032</v>
      </c>
      <c r="C27679" s="6" t="s">
        <v>788</v>
      </c>
    </row>
    <row r="27680">
      <c r="A27680" s="9">
        <f t="shared" si="1"/>
        <v>20007</v>
      </c>
      <c r="B27680" s="5" t="s">
        <v>17032</v>
      </c>
      <c r="C27680" s="6" t="s">
        <v>23637</v>
      </c>
    </row>
    <row r="27681">
      <c r="A27681" s="9">
        <f t="shared" si="1"/>
        <v>20008</v>
      </c>
      <c r="B27681" s="5" t="s">
        <v>17033</v>
      </c>
      <c r="C27681" s="6" t="s">
        <v>365</v>
      </c>
    </row>
    <row r="27682">
      <c r="A27682" s="9">
        <f t="shared" si="1"/>
        <v>20009</v>
      </c>
      <c r="B27682" s="5" t="s">
        <v>17034</v>
      </c>
      <c r="C27682" s="6" t="s">
        <v>788</v>
      </c>
    </row>
    <row r="27683">
      <c r="A27683" s="9">
        <f t="shared" si="1"/>
        <v>20009</v>
      </c>
      <c r="B27683" s="5" t="s">
        <v>17034</v>
      </c>
      <c r="C27683" s="6" t="s">
        <v>23637</v>
      </c>
    </row>
    <row r="27684">
      <c r="A27684" s="9">
        <f t="shared" si="1"/>
        <v>20010</v>
      </c>
      <c r="B27684" s="5" t="s">
        <v>17035</v>
      </c>
      <c r="C27684" s="6" t="s">
        <v>452</v>
      </c>
    </row>
    <row r="27685">
      <c r="A27685" s="9">
        <f t="shared" si="1"/>
        <v>20010</v>
      </c>
      <c r="B27685" s="5" t="s">
        <v>17035</v>
      </c>
      <c r="C27685" s="6" t="s">
        <v>23637</v>
      </c>
    </row>
    <row r="27686">
      <c r="A27686" s="9">
        <f t="shared" si="1"/>
        <v>20011</v>
      </c>
      <c r="B27686" s="5" t="s">
        <v>17036</v>
      </c>
      <c r="C27686" s="6" t="s">
        <v>367</v>
      </c>
    </row>
    <row r="27687">
      <c r="A27687" s="9">
        <f t="shared" si="1"/>
        <v>20012</v>
      </c>
      <c r="B27687" s="5" t="s">
        <v>17037</v>
      </c>
      <c r="C27687" s="6" t="s">
        <v>4</v>
      </c>
    </row>
    <row r="27688">
      <c r="A27688" s="9">
        <f t="shared" si="1"/>
        <v>20013</v>
      </c>
      <c r="B27688" s="5" t="s">
        <v>17038</v>
      </c>
      <c r="C27688" s="6" t="s">
        <v>367</v>
      </c>
    </row>
    <row r="27689">
      <c r="A27689" s="9">
        <f t="shared" si="1"/>
        <v>20014</v>
      </c>
      <c r="B27689" s="5" t="s">
        <v>17039</v>
      </c>
      <c r="C27689" s="6" t="s">
        <v>393</v>
      </c>
    </row>
    <row r="27690">
      <c r="A27690" s="9">
        <f t="shared" si="1"/>
        <v>20015</v>
      </c>
      <c r="B27690" s="8" t="s">
        <v>17040</v>
      </c>
      <c r="C27690" s="9" t="s">
        <v>530</v>
      </c>
    </row>
    <row r="27691">
      <c r="A27691" s="9">
        <f t="shared" si="1"/>
        <v>20016</v>
      </c>
      <c r="B27691" s="5" t="s">
        <v>17041</v>
      </c>
      <c r="C27691" s="6" t="s">
        <v>80</v>
      </c>
    </row>
    <row r="27692">
      <c r="A27692" s="9">
        <f t="shared" si="1"/>
        <v>20017</v>
      </c>
      <c r="B27692" s="5" t="s">
        <v>17042</v>
      </c>
      <c r="C27692" s="6" t="s">
        <v>1495</v>
      </c>
    </row>
    <row r="27693">
      <c r="A27693" s="9">
        <f t="shared" si="1"/>
        <v>20018</v>
      </c>
      <c r="B27693" s="8" t="s">
        <v>17043</v>
      </c>
      <c r="C27693" s="9" t="s">
        <v>177</v>
      </c>
    </row>
    <row r="27694">
      <c r="A27694" s="9">
        <f t="shared" si="1"/>
        <v>20019</v>
      </c>
      <c r="B27694" s="8" t="s">
        <v>17044</v>
      </c>
      <c r="C27694" s="9" t="s">
        <v>874</v>
      </c>
    </row>
    <row r="27695">
      <c r="A27695" s="9">
        <f t="shared" si="1"/>
        <v>20020</v>
      </c>
      <c r="B27695" s="5" t="s">
        <v>17045</v>
      </c>
      <c r="C27695" s="6" t="s">
        <v>80</v>
      </c>
    </row>
    <row r="27696">
      <c r="A27696" s="9">
        <f t="shared" si="1"/>
        <v>20021</v>
      </c>
      <c r="B27696" s="8" t="s">
        <v>17046</v>
      </c>
      <c r="C27696" s="9" t="s">
        <v>1776</v>
      </c>
    </row>
    <row r="27697">
      <c r="A27697" s="9">
        <f t="shared" si="1"/>
        <v>20022</v>
      </c>
      <c r="B27697" s="25" t="s">
        <v>26863</v>
      </c>
      <c r="C27697" s="26" t="s">
        <v>23632</v>
      </c>
    </row>
    <row r="27698">
      <c r="A27698" s="9">
        <f t="shared" si="1"/>
        <v>20022</v>
      </c>
      <c r="B27698" s="27" t="s">
        <v>26863</v>
      </c>
      <c r="C27698" s="28" t="s">
        <v>23633</v>
      </c>
    </row>
    <row r="27699">
      <c r="A27699" s="9">
        <f t="shared" si="1"/>
        <v>20023</v>
      </c>
      <c r="B27699" s="25" t="s">
        <v>26864</v>
      </c>
      <c r="C27699" s="26" t="s">
        <v>23632</v>
      </c>
    </row>
    <row r="27700">
      <c r="A27700" s="9">
        <f t="shared" si="1"/>
        <v>20023</v>
      </c>
      <c r="B27700" s="27" t="s">
        <v>26864</v>
      </c>
      <c r="C27700" s="28" t="s">
        <v>23633</v>
      </c>
    </row>
    <row r="27701">
      <c r="A27701" s="9">
        <f t="shared" si="1"/>
        <v>20024</v>
      </c>
      <c r="B27701" s="25" t="s">
        <v>26865</v>
      </c>
      <c r="C27701" s="26" t="s">
        <v>23632</v>
      </c>
    </row>
    <row r="27702">
      <c r="A27702" s="9">
        <f t="shared" si="1"/>
        <v>20024</v>
      </c>
      <c r="B27702" s="27" t="s">
        <v>26865</v>
      </c>
      <c r="C27702" s="28" t="s">
        <v>23633</v>
      </c>
    </row>
    <row r="27703">
      <c r="A27703" s="9">
        <f t="shared" si="1"/>
        <v>20025</v>
      </c>
      <c r="B27703" s="8" t="s">
        <v>17047</v>
      </c>
      <c r="C27703" s="9" t="s">
        <v>60</v>
      </c>
    </row>
    <row r="27704">
      <c r="A27704" s="9">
        <f t="shared" si="1"/>
        <v>20025</v>
      </c>
      <c r="B27704" s="8" t="s">
        <v>17047</v>
      </c>
      <c r="C27704" s="9" t="s">
        <v>162</v>
      </c>
    </row>
    <row r="27705">
      <c r="A27705" s="9">
        <f t="shared" si="1"/>
        <v>20025</v>
      </c>
      <c r="B27705" s="8" t="s">
        <v>17047</v>
      </c>
      <c r="C27705" s="9" t="s">
        <v>142</v>
      </c>
    </row>
    <row r="27706">
      <c r="A27706" s="9">
        <f t="shared" si="1"/>
        <v>20026</v>
      </c>
      <c r="B27706" s="29" t="s">
        <v>26866</v>
      </c>
      <c r="C27706" s="26" t="s">
        <v>23636</v>
      </c>
    </row>
    <row r="27707">
      <c r="A27707" s="9">
        <f t="shared" si="1"/>
        <v>20027</v>
      </c>
      <c r="B27707" s="5" t="s">
        <v>17048</v>
      </c>
      <c r="C27707" s="6" t="s">
        <v>765</v>
      </c>
    </row>
    <row r="27708">
      <c r="A27708" s="9">
        <f t="shared" si="1"/>
        <v>20028</v>
      </c>
      <c r="B27708" s="5" t="s">
        <v>17049</v>
      </c>
      <c r="C27708" s="6" t="s">
        <v>336</v>
      </c>
    </row>
    <row r="27709">
      <c r="A27709" s="9">
        <f t="shared" si="1"/>
        <v>20028</v>
      </c>
      <c r="B27709" s="5" t="s">
        <v>17049</v>
      </c>
      <c r="C27709" s="6" t="s">
        <v>23637</v>
      </c>
    </row>
    <row r="27710">
      <c r="A27710" s="9">
        <f t="shared" si="1"/>
        <v>20029</v>
      </c>
      <c r="B27710" s="8" t="s">
        <v>17050</v>
      </c>
      <c r="C27710" s="6" t="s">
        <v>132</v>
      </c>
    </row>
    <row r="27711">
      <c r="A27711" s="9">
        <f t="shared" si="1"/>
        <v>20029</v>
      </c>
      <c r="B27711" s="8" t="s">
        <v>17050</v>
      </c>
      <c r="C27711" s="9" t="s">
        <v>25</v>
      </c>
    </row>
    <row r="27712">
      <c r="A27712" s="9">
        <f t="shared" si="1"/>
        <v>20029</v>
      </c>
      <c r="B27712" s="8" t="s">
        <v>17050</v>
      </c>
      <c r="C27712" s="6" t="s">
        <v>23637</v>
      </c>
    </row>
    <row r="27713">
      <c r="A27713" s="9">
        <f t="shared" si="1"/>
        <v>20030</v>
      </c>
      <c r="B27713" s="8" t="s">
        <v>17051</v>
      </c>
      <c r="C27713" s="9" t="s">
        <v>64</v>
      </c>
    </row>
    <row r="27714">
      <c r="A27714" s="9">
        <f t="shared" si="1"/>
        <v>20031</v>
      </c>
      <c r="B27714" s="8" t="s">
        <v>17052</v>
      </c>
      <c r="C27714" s="6" t="s">
        <v>132</v>
      </c>
    </row>
    <row r="27715">
      <c r="A27715" s="9">
        <f t="shared" si="1"/>
        <v>20031</v>
      </c>
      <c r="B27715" s="8" t="s">
        <v>17052</v>
      </c>
      <c r="C27715" s="9" t="s">
        <v>25</v>
      </c>
    </row>
    <row r="27716">
      <c r="A27716" s="9">
        <f t="shared" si="1"/>
        <v>20031</v>
      </c>
      <c r="B27716" s="8" t="s">
        <v>17052</v>
      </c>
      <c r="C27716" s="6" t="s">
        <v>23637</v>
      </c>
    </row>
    <row r="27717">
      <c r="A27717" s="9">
        <f t="shared" si="1"/>
        <v>20032</v>
      </c>
      <c r="B27717" s="25" t="s">
        <v>26867</v>
      </c>
      <c r="C27717" s="26" t="s">
        <v>12983</v>
      </c>
    </row>
    <row r="27718">
      <c r="A27718" s="9">
        <f t="shared" si="1"/>
        <v>20033</v>
      </c>
      <c r="B27718" s="5" t="s">
        <v>17053</v>
      </c>
      <c r="C27718" s="6" t="s">
        <v>1007</v>
      </c>
    </row>
    <row r="27719">
      <c r="A27719" s="9">
        <f t="shared" si="1"/>
        <v>20034</v>
      </c>
      <c r="B27719" s="8" t="s">
        <v>17054</v>
      </c>
      <c r="C27719" s="9" t="s">
        <v>52</v>
      </c>
    </row>
    <row r="27720">
      <c r="A27720" s="9">
        <f t="shared" si="1"/>
        <v>20035</v>
      </c>
      <c r="B27720" s="5" t="s">
        <v>17055</v>
      </c>
      <c r="C27720" s="6" t="s">
        <v>639</v>
      </c>
    </row>
    <row r="27721">
      <c r="A27721" s="9">
        <f t="shared" si="1"/>
        <v>20036</v>
      </c>
      <c r="B27721" s="5" t="s">
        <v>17056</v>
      </c>
      <c r="C27721" s="6" t="s">
        <v>714</v>
      </c>
    </row>
    <row r="27722">
      <c r="A27722" s="9">
        <f t="shared" si="1"/>
        <v>20036</v>
      </c>
      <c r="B27722" s="5" t="s">
        <v>17056</v>
      </c>
      <c r="C27722" s="6" t="s">
        <v>23672</v>
      </c>
    </row>
    <row r="27723">
      <c r="A27723" s="9">
        <f t="shared" si="1"/>
        <v>20037</v>
      </c>
      <c r="B27723" s="8" t="s">
        <v>17057</v>
      </c>
      <c r="C27723" s="9" t="s">
        <v>818</v>
      </c>
    </row>
    <row r="27724">
      <c r="A27724" s="9">
        <f t="shared" si="1"/>
        <v>20038</v>
      </c>
      <c r="B27724" s="5" t="s">
        <v>17058</v>
      </c>
      <c r="C27724" s="6" t="s">
        <v>1620</v>
      </c>
    </row>
    <row r="27725">
      <c r="A27725" s="9">
        <f t="shared" si="1"/>
        <v>20039</v>
      </c>
      <c r="B27725" s="25" t="s">
        <v>26868</v>
      </c>
      <c r="C27725" s="26" t="s">
        <v>487</v>
      </c>
    </row>
    <row r="27726">
      <c r="A27726" s="9">
        <f t="shared" si="1"/>
        <v>20039</v>
      </c>
      <c r="B27726" s="27" t="s">
        <v>26868</v>
      </c>
      <c r="C27726" s="28" t="s">
        <v>23637</v>
      </c>
    </row>
    <row r="27727">
      <c r="A27727" s="9">
        <f t="shared" si="1"/>
        <v>20040</v>
      </c>
      <c r="B27727" s="8" t="s">
        <v>17059</v>
      </c>
      <c r="C27727" s="9" t="s">
        <v>22</v>
      </c>
    </row>
    <row r="27728">
      <c r="A27728" s="9">
        <f t="shared" si="1"/>
        <v>20041</v>
      </c>
      <c r="B27728" s="5" t="s">
        <v>17060</v>
      </c>
      <c r="C27728" s="6" t="s">
        <v>591</v>
      </c>
    </row>
    <row r="27729">
      <c r="A27729" s="9">
        <f t="shared" si="1"/>
        <v>20042</v>
      </c>
      <c r="B27729" s="5" t="s">
        <v>17061</v>
      </c>
      <c r="C27729" s="6" t="s">
        <v>1585</v>
      </c>
    </row>
    <row r="27730">
      <c r="A27730" s="9">
        <f t="shared" si="1"/>
        <v>20043</v>
      </c>
      <c r="B27730" s="5" t="s">
        <v>17062</v>
      </c>
      <c r="C27730" s="6" t="s">
        <v>765</v>
      </c>
    </row>
    <row r="27731">
      <c r="A27731" s="9">
        <f t="shared" si="1"/>
        <v>20044</v>
      </c>
      <c r="B27731" s="8" t="s">
        <v>17063</v>
      </c>
      <c r="C27731" s="9" t="s">
        <v>76</v>
      </c>
    </row>
    <row r="27732">
      <c r="A27732" s="9">
        <f t="shared" si="1"/>
        <v>20045</v>
      </c>
      <c r="B27732" s="5" t="s">
        <v>17064</v>
      </c>
      <c r="C27732" s="6" t="s">
        <v>15</v>
      </c>
    </row>
    <row r="27733">
      <c r="A27733" s="9">
        <f t="shared" si="1"/>
        <v>20046</v>
      </c>
      <c r="B27733" s="5" t="s">
        <v>17065</v>
      </c>
      <c r="C27733" s="6" t="s">
        <v>80</v>
      </c>
    </row>
    <row r="27734">
      <c r="A27734" s="9">
        <f t="shared" si="1"/>
        <v>20047</v>
      </c>
      <c r="B27734" s="8" t="s">
        <v>17066</v>
      </c>
      <c r="C27734" s="9" t="s">
        <v>835</v>
      </c>
    </row>
    <row r="27735">
      <c r="A27735" s="9">
        <f t="shared" si="1"/>
        <v>20048</v>
      </c>
      <c r="B27735" s="5" t="s">
        <v>17067</v>
      </c>
      <c r="C27735" s="6" t="s">
        <v>1324</v>
      </c>
    </row>
    <row r="27736">
      <c r="A27736" s="9">
        <f t="shared" si="1"/>
        <v>20049</v>
      </c>
      <c r="B27736" s="5" t="s">
        <v>17068</v>
      </c>
      <c r="C27736" s="6" t="s">
        <v>86</v>
      </c>
    </row>
    <row r="27737">
      <c r="A27737" s="9">
        <f t="shared" si="1"/>
        <v>20050</v>
      </c>
      <c r="B27737" s="5" t="s">
        <v>17069</v>
      </c>
      <c r="C27737" s="6" t="s">
        <v>1260</v>
      </c>
    </row>
    <row r="27738">
      <c r="A27738" s="9">
        <f t="shared" si="1"/>
        <v>20051</v>
      </c>
      <c r="B27738" s="25" t="s">
        <v>26869</v>
      </c>
      <c r="C27738" s="26" t="s">
        <v>8541</v>
      </c>
    </row>
    <row r="27739">
      <c r="A27739" s="9">
        <f t="shared" si="1"/>
        <v>20052</v>
      </c>
      <c r="B27739" s="5" t="s">
        <v>17070</v>
      </c>
      <c r="C27739" s="6" t="s">
        <v>1360</v>
      </c>
    </row>
    <row r="27740">
      <c r="A27740" s="9">
        <f t="shared" si="1"/>
        <v>20053</v>
      </c>
      <c r="B27740" s="5" t="s">
        <v>17071</v>
      </c>
      <c r="C27740" s="6" t="s">
        <v>437</v>
      </c>
    </row>
    <row r="27741">
      <c r="A27741" s="9">
        <f t="shared" si="1"/>
        <v>20054</v>
      </c>
      <c r="B27741" s="8" t="s">
        <v>17072</v>
      </c>
      <c r="C27741" s="9" t="s">
        <v>614</v>
      </c>
    </row>
    <row r="27742">
      <c r="A27742" s="9">
        <f t="shared" si="1"/>
        <v>20055</v>
      </c>
      <c r="B27742" s="25" t="s">
        <v>26870</v>
      </c>
      <c r="C27742" s="26" t="s">
        <v>10122</v>
      </c>
    </row>
    <row r="27743">
      <c r="A27743" s="9">
        <f t="shared" si="1"/>
        <v>20055</v>
      </c>
      <c r="B27743" s="27" t="s">
        <v>26870</v>
      </c>
      <c r="C27743" s="28" t="s">
        <v>23637</v>
      </c>
    </row>
    <row r="27744">
      <c r="A27744" s="9">
        <f t="shared" si="1"/>
        <v>20056</v>
      </c>
      <c r="B27744" s="25" t="s">
        <v>26871</v>
      </c>
      <c r="C27744" s="26" t="s">
        <v>10122</v>
      </c>
    </row>
    <row r="27745">
      <c r="A27745" s="9">
        <f t="shared" si="1"/>
        <v>20056</v>
      </c>
      <c r="B27745" s="27" t="s">
        <v>26871</v>
      </c>
      <c r="C27745" s="28" t="s">
        <v>23637</v>
      </c>
    </row>
    <row r="27746">
      <c r="A27746" s="9">
        <f t="shared" si="1"/>
        <v>20057</v>
      </c>
      <c r="B27746" s="25" t="s">
        <v>26872</v>
      </c>
      <c r="C27746" s="26" t="s">
        <v>10122</v>
      </c>
    </row>
    <row r="27747">
      <c r="A27747" s="9">
        <f t="shared" si="1"/>
        <v>20057</v>
      </c>
      <c r="B27747" s="27" t="s">
        <v>26872</v>
      </c>
      <c r="C27747" s="28" t="s">
        <v>23637</v>
      </c>
    </row>
    <row r="27748">
      <c r="A27748" s="9">
        <f t="shared" si="1"/>
        <v>20058</v>
      </c>
      <c r="B27748" s="5" t="s">
        <v>17073</v>
      </c>
      <c r="C27748" s="6" t="s">
        <v>196</v>
      </c>
    </row>
    <row r="27749">
      <c r="A27749" s="9">
        <f t="shared" si="1"/>
        <v>20058</v>
      </c>
      <c r="B27749" s="5" t="s">
        <v>17073</v>
      </c>
      <c r="C27749" s="6" t="s">
        <v>798</v>
      </c>
    </row>
    <row r="27750">
      <c r="A27750" s="9">
        <f t="shared" si="1"/>
        <v>20058</v>
      </c>
      <c r="B27750" s="5" t="s">
        <v>17073</v>
      </c>
      <c r="C27750" s="6" t="s">
        <v>23637</v>
      </c>
    </row>
    <row r="27751">
      <c r="A27751" s="9">
        <f t="shared" si="1"/>
        <v>20058</v>
      </c>
      <c r="B27751" s="5" t="s">
        <v>17073</v>
      </c>
      <c r="C27751" s="6" t="s">
        <v>23628</v>
      </c>
    </row>
    <row r="27752">
      <c r="A27752" s="9">
        <f t="shared" si="1"/>
        <v>20059</v>
      </c>
      <c r="B27752" s="25" t="s">
        <v>26873</v>
      </c>
      <c r="C27752" s="26" t="s">
        <v>11797</v>
      </c>
    </row>
    <row r="27753">
      <c r="A27753" s="9">
        <f t="shared" si="1"/>
        <v>20060</v>
      </c>
      <c r="B27753" s="5" t="s">
        <v>17074</v>
      </c>
      <c r="C27753" s="6" t="s">
        <v>4</v>
      </c>
    </row>
    <row r="27754">
      <c r="A27754" s="9">
        <f t="shared" si="1"/>
        <v>20061</v>
      </c>
      <c r="B27754" s="32" t="s">
        <v>26874</v>
      </c>
      <c r="C27754" s="26" t="s">
        <v>67</v>
      </c>
    </row>
    <row r="27755">
      <c r="A27755" s="9">
        <f t="shared" si="1"/>
        <v>20062</v>
      </c>
      <c r="B27755" s="32" t="s">
        <v>26875</v>
      </c>
      <c r="C27755" s="26" t="s">
        <v>67</v>
      </c>
    </row>
    <row r="27756">
      <c r="A27756" s="9">
        <f t="shared" si="1"/>
        <v>20063</v>
      </c>
      <c r="B27756" s="25" t="s">
        <v>26876</v>
      </c>
      <c r="C27756" s="26" t="s">
        <v>23632</v>
      </c>
    </row>
    <row r="27757">
      <c r="A27757" s="9">
        <f t="shared" si="1"/>
        <v>20063</v>
      </c>
      <c r="B27757" s="27" t="s">
        <v>26876</v>
      </c>
      <c r="C27757" s="28" t="s">
        <v>23633</v>
      </c>
    </row>
    <row r="27758">
      <c r="A27758" s="9">
        <f t="shared" si="1"/>
        <v>20064</v>
      </c>
      <c r="B27758" s="5" t="s">
        <v>17075</v>
      </c>
      <c r="C27758" s="6" t="s">
        <v>346</v>
      </c>
    </row>
    <row r="27759">
      <c r="A27759" s="9">
        <f t="shared" si="1"/>
        <v>20064</v>
      </c>
      <c r="B27759" s="5" t="s">
        <v>17075</v>
      </c>
      <c r="C27759" s="6" t="s">
        <v>23628</v>
      </c>
    </row>
    <row r="27760">
      <c r="A27760" s="9">
        <f t="shared" si="1"/>
        <v>20065</v>
      </c>
      <c r="B27760" s="5" t="s">
        <v>17076</v>
      </c>
      <c r="C27760" s="6" t="s">
        <v>798</v>
      </c>
    </row>
    <row r="27761">
      <c r="A27761" s="9">
        <f t="shared" si="1"/>
        <v>20065</v>
      </c>
      <c r="B27761" s="5" t="s">
        <v>17076</v>
      </c>
      <c r="C27761" s="6" t="s">
        <v>23628</v>
      </c>
    </row>
    <row r="27762">
      <c r="A27762" s="9">
        <f t="shared" si="1"/>
        <v>20066</v>
      </c>
      <c r="B27762" s="32" t="s">
        <v>26877</v>
      </c>
      <c r="C27762" s="26" t="s">
        <v>67</v>
      </c>
    </row>
    <row r="27763">
      <c r="A27763" s="9">
        <f t="shared" si="1"/>
        <v>20067</v>
      </c>
      <c r="B27763" s="32" t="s">
        <v>26878</v>
      </c>
      <c r="C27763" s="26" t="s">
        <v>67</v>
      </c>
    </row>
    <row r="27764">
      <c r="A27764" s="9">
        <f t="shared" si="1"/>
        <v>20068</v>
      </c>
      <c r="B27764" s="8" t="s">
        <v>17077</v>
      </c>
      <c r="C27764" s="9" t="s">
        <v>64</v>
      </c>
    </row>
    <row r="27765">
      <c r="A27765" s="9">
        <f t="shared" si="1"/>
        <v>20069</v>
      </c>
      <c r="B27765" s="8" t="s">
        <v>17078</v>
      </c>
      <c r="C27765" s="9" t="s">
        <v>52</v>
      </c>
    </row>
    <row r="27766">
      <c r="A27766" s="9">
        <f t="shared" si="1"/>
        <v>20070</v>
      </c>
      <c r="B27766" s="5" t="s">
        <v>17079</v>
      </c>
      <c r="C27766" s="6" t="s">
        <v>479</v>
      </c>
    </row>
    <row r="27767">
      <c r="A27767" s="9">
        <f t="shared" si="1"/>
        <v>20070</v>
      </c>
      <c r="B27767" s="5" t="s">
        <v>17079</v>
      </c>
      <c r="C27767" s="6" t="s">
        <v>815</v>
      </c>
    </row>
    <row r="27768">
      <c r="A27768" s="9">
        <f t="shared" si="1"/>
        <v>20071</v>
      </c>
      <c r="B27768" s="5" t="s">
        <v>17080</v>
      </c>
      <c r="C27768" s="6" t="s">
        <v>479</v>
      </c>
    </row>
    <row r="27769">
      <c r="A27769" s="9">
        <f t="shared" si="1"/>
        <v>20072</v>
      </c>
      <c r="B27769" s="5" t="s">
        <v>17081</v>
      </c>
      <c r="C27769" s="6" t="s">
        <v>1495</v>
      </c>
    </row>
    <row r="27770">
      <c r="A27770" s="9">
        <f t="shared" si="1"/>
        <v>20073</v>
      </c>
      <c r="B27770" s="25" t="s">
        <v>26879</v>
      </c>
      <c r="C27770" s="26" t="s">
        <v>553</v>
      </c>
    </row>
    <row r="27771">
      <c r="A27771" s="9">
        <f t="shared" si="1"/>
        <v>20074</v>
      </c>
      <c r="B27771" s="8" t="s">
        <v>17082</v>
      </c>
      <c r="C27771" s="9" t="s">
        <v>60</v>
      </c>
    </row>
    <row r="27772">
      <c r="A27772" s="9">
        <f t="shared" si="1"/>
        <v>20074</v>
      </c>
      <c r="B27772" s="8" t="s">
        <v>17082</v>
      </c>
      <c r="C27772" s="9" t="s">
        <v>530</v>
      </c>
    </row>
    <row r="27773">
      <c r="A27773" s="9">
        <f t="shared" si="1"/>
        <v>20075</v>
      </c>
      <c r="B27773" s="16" t="s">
        <v>17083</v>
      </c>
      <c r="C27773" s="6" t="s">
        <v>1235</v>
      </c>
    </row>
    <row r="27774">
      <c r="A27774" s="9">
        <f t="shared" si="1"/>
        <v>20075</v>
      </c>
      <c r="B27774" s="16" t="s">
        <v>17083</v>
      </c>
      <c r="C27774" s="6" t="s">
        <v>12983</v>
      </c>
    </row>
    <row r="27775">
      <c r="A27775" s="9">
        <f t="shared" si="1"/>
        <v>20076</v>
      </c>
      <c r="B27775" s="8" t="s">
        <v>17084</v>
      </c>
      <c r="C27775" s="9" t="s">
        <v>60</v>
      </c>
    </row>
    <row r="27776">
      <c r="A27776" s="9">
        <f t="shared" si="1"/>
        <v>20077</v>
      </c>
      <c r="B27776" s="25" t="s">
        <v>26880</v>
      </c>
      <c r="C27776" s="26" t="s">
        <v>10122</v>
      </c>
    </row>
    <row r="27777">
      <c r="A27777" s="9">
        <f t="shared" si="1"/>
        <v>20077</v>
      </c>
      <c r="B27777" s="27" t="s">
        <v>26880</v>
      </c>
      <c r="C27777" s="28" t="s">
        <v>23637</v>
      </c>
    </row>
    <row r="27778">
      <c r="A27778" s="9">
        <f t="shared" si="1"/>
        <v>20078</v>
      </c>
      <c r="B27778" s="5" t="s">
        <v>17085</v>
      </c>
      <c r="C27778" s="6" t="s">
        <v>479</v>
      </c>
    </row>
    <row r="27779">
      <c r="A27779" s="9">
        <f t="shared" si="1"/>
        <v>20079</v>
      </c>
      <c r="B27779" s="5" t="s">
        <v>17086</v>
      </c>
      <c r="C27779" s="6" t="s">
        <v>479</v>
      </c>
    </row>
    <row r="27780">
      <c r="A27780" s="9">
        <f t="shared" si="1"/>
        <v>20080</v>
      </c>
      <c r="B27780" s="5" t="s">
        <v>17087</v>
      </c>
      <c r="C27780" s="6" t="s">
        <v>479</v>
      </c>
    </row>
    <row r="27781">
      <c r="A27781" s="9">
        <f t="shared" si="1"/>
        <v>20081</v>
      </c>
      <c r="B27781" s="5" t="s">
        <v>17088</v>
      </c>
      <c r="C27781" s="6" t="s">
        <v>32</v>
      </c>
    </row>
    <row r="27782">
      <c r="A27782" s="9">
        <f t="shared" si="1"/>
        <v>20082</v>
      </c>
      <c r="B27782" s="8" t="s">
        <v>17089</v>
      </c>
      <c r="C27782" s="9" t="s">
        <v>399</v>
      </c>
    </row>
    <row r="27783">
      <c r="A27783" s="9">
        <f t="shared" si="1"/>
        <v>20083</v>
      </c>
      <c r="B27783" s="8" t="s">
        <v>17090</v>
      </c>
      <c r="C27783" s="9" t="s">
        <v>40</v>
      </c>
    </row>
    <row r="27784">
      <c r="A27784" s="9">
        <f t="shared" si="1"/>
        <v>20084</v>
      </c>
      <c r="B27784" s="8" t="s">
        <v>17091</v>
      </c>
      <c r="C27784" s="9" t="s">
        <v>60</v>
      </c>
    </row>
    <row r="27785">
      <c r="A27785" s="9">
        <f t="shared" si="1"/>
        <v>20084</v>
      </c>
      <c r="B27785" s="8" t="s">
        <v>17091</v>
      </c>
      <c r="C27785" s="9" t="s">
        <v>142</v>
      </c>
    </row>
    <row r="27786">
      <c r="A27786" s="9">
        <f t="shared" si="1"/>
        <v>20084</v>
      </c>
      <c r="B27786" s="8" t="s">
        <v>17091</v>
      </c>
      <c r="C27786" s="9" t="s">
        <v>162</v>
      </c>
    </row>
    <row r="27787">
      <c r="A27787" s="9">
        <f t="shared" si="1"/>
        <v>20084</v>
      </c>
      <c r="B27787" s="8" t="s">
        <v>17091</v>
      </c>
      <c r="C27787" s="9" t="s">
        <v>40</v>
      </c>
    </row>
    <row r="27788">
      <c r="A27788" s="9">
        <f t="shared" si="1"/>
        <v>20085</v>
      </c>
      <c r="B27788" s="25" t="s">
        <v>26881</v>
      </c>
      <c r="C27788" s="26" t="s">
        <v>23630</v>
      </c>
    </row>
    <row r="27789">
      <c r="A27789" s="9">
        <f t="shared" si="1"/>
        <v>20085</v>
      </c>
      <c r="B27789" s="25" t="s">
        <v>26881</v>
      </c>
      <c r="C27789" s="26" t="s">
        <v>362</v>
      </c>
    </row>
    <row r="27790">
      <c r="A27790" s="9">
        <f t="shared" si="1"/>
        <v>20086</v>
      </c>
      <c r="B27790" s="5" t="s">
        <v>17092</v>
      </c>
      <c r="C27790" s="6" t="s">
        <v>2549</v>
      </c>
    </row>
    <row r="27791">
      <c r="A27791" s="9">
        <f t="shared" si="1"/>
        <v>20086</v>
      </c>
      <c r="B27791" s="5" t="s">
        <v>17092</v>
      </c>
      <c r="C27791" s="6" t="s">
        <v>23628</v>
      </c>
    </row>
    <row r="27792">
      <c r="A27792" s="9">
        <f t="shared" si="1"/>
        <v>20087</v>
      </c>
      <c r="B27792" s="5" t="s">
        <v>17093</v>
      </c>
      <c r="C27792" s="6" t="s">
        <v>4</v>
      </c>
    </row>
    <row r="27793">
      <c r="A27793" s="9">
        <f t="shared" si="1"/>
        <v>20088</v>
      </c>
      <c r="B27793" s="5" t="s">
        <v>17094</v>
      </c>
      <c r="C27793" s="6" t="s">
        <v>356</v>
      </c>
    </row>
    <row r="27794">
      <c r="A27794" s="9">
        <f t="shared" si="1"/>
        <v>20089</v>
      </c>
      <c r="B27794" s="25" t="s">
        <v>26882</v>
      </c>
      <c r="C27794" s="26" t="s">
        <v>23630</v>
      </c>
    </row>
    <row r="27795">
      <c r="A27795" s="9">
        <f t="shared" si="1"/>
        <v>20090</v>
      </c>
      <c r="B27795" s="8" t="s">
        <v>17095</v>
      </c>
      <c r="C27795" s="9" t="s">
        <v>399</v>
      </c>
    </row>
    <row r="27796">
      <c r="A27796" s="9">
        <f t="shared" si="1"/>
        <v>20090</v>
      </c>
      <c r="B27796" s="8" t="s">
        <v>17095</v>
      </c>
      <c r="C27796" s="9" t="s">
        <v>60</v>
      </c>
    </row>
    <row r="27797">
      <c r="A27797" s="9">
        <f t="shared" si="1"/>
        <v>20090</v>
      </c>
      <c r="B27797" s="8" t="s">
        <v>17095</v>
      </c>
      <c r="C27797" s="9" t="s">
        <v>142</v>
      </c>
    </row>
    <row r="27798">
      <c r="A27798" s="9">
        <f t="shared" si="1"/>
        <v>20090</v>
      </c>
      <c r="B27798" s="8" t="s">
        <v>17095</v>
      </c>
      <c r="C27798" s="9" t="s">
        <v>56</v>
      </c>
    </row>
    <row r="27799">
      <c r="A27799" s="9">
        <f t="shared" si="1"/>
        <v>20091</v>
      </c>
      <c r="B27799" s="32" t="s">
        <v>26883</v>
      </c>
      <c r="C27799" s="26" t="s">
        <v>67</v>
      </c>
    </row>
    <row r="27800">
      <c r="A27800" s="9">
        <f t="shared" si="1"/>
        <v>20092</v>
      </c>
      <c r="B27800" s="32" t="s">
        <v>26884</v>
      </c>
      <c r="C27800" s="26" t="s">
        <v>67</v>
      </c>
    </row>
    <row r="27801">
      <c r="A27801" s="9">
        <f t="shared" si="1"/>
        <v>20093</v>
      </c>
      <c r="B27801" s="8" t="s">
        <v>17096</v>
      </c>
      <c r="C27801" s="9" t="s">
        <v>52</v>
      </c>
    </row>
    <row r="27802">
      <c r="A27802" s="9">
        <f t="shared" si="1"/>
        <v>20094</v>
      </c>
      <c r="B27802" s="8" t="s">
        <v>17097</v>
      </c>
      <c r="C27802" s="9" t="s">
        <v>52</v>
      </c>
    </row>
    <row r="27803">
      <c r="A27803" s="9">
        <f t="shared" si="1"/>
        <v>20095</v>
      </c>
      <c r="B27803" s="32" t="s">
        <v>26885</v>
      </c>
      <c r="C27803" s="26" t="s">
        <v>67</v>
      </c>
    </row>
    <row r="27804">
      <c r="A27804" s="9">
        <f t="shared" si="1"/>
        <v>20096</v>
      </c>
      <c r="B27804" s="25" t="s">
        <v>26886</v>
      </c>
      <c r="C27804" s="26" t="s">
        <v>23632</v>
      </c>
    </row>
    <row r="27805">
      <c r="A27805" s="9">
        <f t="shared" si="1"/>
        <v>20096</v>
      </c>
      <c r="B27805" s="27" t="s">
        <v>26886</v>
      </c>
      <c r="C27805" s="28" t="s">
        <v>23633</v>
      </c>
    </row>
    <row r="27806">
      <c r="A27806" s="9">
        <f t="shared" si="1"/>
        <v>20097</v>
      </c>
      <c r="B27806" s="5" t="s">
        <v>17098</v>
      </c>
      <c r="C27806" s="6" t="s">
        <v>59</v>
      </c>
    </row>
    <row r="27807">
      <c r="A27807" s="9">
        <f t="shared" si="1"/>
        <v>20098</v>
      </c>
      <c r="B27807" s="8" t="s">
        <v>17099</v>
      </c>
      <c r="C27807" s="9" t="s">
        <v>60</v>
      </c>
    </row>
    <row r="27808">
      <c r="A27808" s="9">
        <f t="shared" si="1"/>
        <v>20099</v>
      </c>
      <c r="B27808" s="8" t="s">
        <v>17100</v>
      </c>
      <c r="C27808" s="9" t="s">
        <v>835</v>
      </c>
    </row>
    <row r="27809">
      <c r="A27809" s="9">
        <f t="shared" si="1"/>
        <v>20100</v>
      </c>
      <c r="B27809" s="5" t="s">
        <v>17101</v>
      </c>
      <c r="C27809" s="6" t="s">
        <v>62</v>
      </c>
    </row>
    <row r="27810">
      <c r="A27810" s="9">
        <f t="shared" si="1"/>
        <v>20100</v>
      </c>
      <c r="B27810" s="5" t="s">
        <v>17101</v>
      </c>
      <c r="C27810" s="6" t="s">
        <v>23628</v>
      </c>
    </row>
    <row r="27811">
      <c r="A27811" s="9">
        <f t="shared" si="1"/>
        <v>20101</v>
      </c>
      <c r="B27811" s="5" t="s">
        <v>17102</v>
      </c>
      <c r="C27811" s="6" t="s">
        <v>1223</v>
      </c>
    </row>
    <row r="27812">
      <c r="A27812" s="9">
        <f t="shared" si="1"/>
        <v>20102</v>
      </c>
      <c r="B27812" s="5" t="s">
        <v>17103</v>
      </c>
      <c r="C27812" s="6" t="s">
        <v>1207</v>
      </c>
    </row>
    <row r="27813">
      <c r="A27813" s="9">
        <f t="shared" si="1"/>
        <v>20103</v>
      </c>
      <c r="B27813" s="8" t="s">
        <v>17104</v>
      </c>
      <c r="C27813" s="9" t="s">
        <v>372</v>
      </c>
    </row>
    <row r="27814">
      <c r="A27814" s="9">
        <f t="shared" si="1"/>
        <v>20104</v>
      </c>
      <c r="B27814" s="31" t="s">
        <v>26887</v>
      </c>
      <c r="C27814" s="6" t="s">
        <v>374</v>
      </c>
    </row>
    <row r="27815">
      <c r="A27815" s="9">
        <f t="shared" si="1"/>
        <v>20105</v>
      </c>
      <c r="B27815" s="8" t="s">
        <v>17105</v>
      </c>
      <c r="C27815" s="9" t="s">
        <v>1334</v>
      </c>
    </row>
    <row r="27816">
      <c r="A27816" s="9">
        <f t="shared" si="1"/>
        <v>20106</v>
      </c>
      <c r="B27816" s="8" t="s">
        <v>17106</v>
      </c>
      <c r="C27816" s="9" t="s">
        <v>530</v>
      </c>
    </row>
    <row r="27817">
      <c r="A27817" s="9">
        <f t="shared" si="1"/>
        <v>20107</v>
      </c>
      <c r="B27817" s="8" t="s">
        <v>17107</v>
      </c>
      <c r="C27817" s="9" t="s">
        <v>52</v>
      </c>
    </row>
    <row r="27818">
      <c r="A27818" s="9">
        <f t="shared" si="1"/>
        <v>20108</v>
      </c>
      <c r="B27818" s="8" t="s">
        <v>17108</v>
      </c>
      <c r="C27818" s="9" t="s">
        <v>54</v>
      </c>
    </row>
    <row r="27819">
      <c r="A27819" s="9">
        <f t="shared" si="1"/>
        <v>20108</v>
      </c>
      <c r="B27819" s="8" t="s">
        <v>17108</v>
      </c>
      <c r="C27819" s="9" t="s">
        <v>60</v>
      </c>
    </row>
    <row r="27820">
      <c r="A27820" s="9">
        <f t="shared" si="1"/>
        <v>20109</v>
      </c>
      <c r="B27820" s="8" t="s">
        <v>17109</v>
      </c>
      <c r="C27820" s="9" t="s">
        <v>614</v>
      </c>
    </row>
    <row r="27821">
      <c r="A27821" s="9">
        <f t="shared" si="1"/>
        <v>20110</v>
      </c>
      <c r="B27821" s="30" t="s">
        <v>26888</v>
      </c>
      <c r="C27821" s="26" t="s">
        <v>23737</v>
      </c>
    </row>
    <row r="27822">
      <c r="A27822" s="9">
        <f t="shared" si="1"/>
        <v>20111</v>
      </c>
      <c r="B27822" s="5" t="s">
        <v>17110</v>
      </c>
      <c r="C27822" s="6" t="s">
        <v>426</v>
      </c>
    </row>
    <row r="27823">
      <c r="A27823" s="9">
        <f t="shared" si="1"/>
        <v>20112</v>
      </c>
      <c r="B27823" s="5" t="s">
        <v>17111</v>
      </c>
      <c r="C27823" s="6" t="s">
        <v>479</v>
      </c>
    </row>
    <row r="27824">
      <c r="A27824" s="9">
        <f t="shared" si="1"/>
        <v>20113</v>
      </c>
      <c r="B27824" s="8" t="s">
        <v>17112</v>
      </c>
      <c r="C27824" s="6" t="s">
        <v>153</v>
      </c>
    </row>
    <row r="27825">
      <c r="A27825" s="9">
        <f t="shared" si="1"/>
        <v>20113</v>
      </c>
      <c r="B27825" s="8" t="s">
        <v>17112</v>
      </c>
      <c r="C27825" s="9" t="s">
        <v>60</v>
      </c>
    </row>
    <row r="27826">
      <c r="A27826" s="9">
        <f t="shared" si="1"/>
        <v>20113</v>
      </c>
      <c r="B27826" s="8" t="s">
        <v>17112</v>
      </c>
      <c r="C27826" s="6" t="s">
        <v>23637</v>
      </c>
    </row>
    <row r="27827">
      <c r="A27827" s="9">
        <f t="shared" si="1"/>
        <v>20114</v>
      </c>
      <c r="B27827" s="5" t="s">
        <v>17113</v>
      </c>
      <c r="C27827" s="6" t="s">
        <v>328</v>
      </c>
    </row>
    <row r="27828">
      <c r="A27828" s="9">
        <f t="shared" si="1"/>
        <v>20114</v>
      </c>
      <c r="B27828" s="5" t="s">
        <v>17113</v>
      </c>
      <c r="C27828" s="6" t="s">
        <v>162</v>
      </c>
    </row>
    <row r="27829">
      <c r="A27829" s="9">
        <f t="shared" si="1"/>
        <v>20114</v>
      </c>
      <c r="B27829" s="5" t="s">
        <v>17113</v>
      </c>
      <c r="C27829" s="6" t="s">
        <v>23637</v>
      </c>
    </row>
    <row r="27830">
      <c r="A27830" s="9">
        <f t="shared" si="1"/>
        <v>20115</v>
      </c>
      <c r="B27830" s="32" t="s">
        <v>26889</v>
      </c>
      <c r="C27830" s="26" t="s">
        <v>67</v>
      </c>
    </row>
    <row r="27831">
      <c r="A27831" s="9">
        <f t="shared" si="1"/>
        <v>20116</v>
      </c>
      <c r="B27831" s="5" t="s">
        <v>17114</v>
      </c>
      <c r="C27831" s="6" t="s">
        <v>426</v>
      </c>
    </row>
    <row r="27832">
      <c r="A27832" s="9">
        <f t="shared" si="1"/>
        <v>20117</v>
      </c>
      <c r="B27832" s="8" t="s">
        <v>17115</v>
      </c>
      <c r="C27832" s="9" t="s">
        <v>555</v>
      </c>
    </row>
    <row r="27833">
      <c r="A27833" s="9">
        <f t="shared" si="1"/>
        <v>20117</v>
      </c>
      <c r="B27833" s="8" t="s">
        <v>17115</v>
      </c>
      <c r="C27833" s="9" t="s">
        <v>60</v>
      </c>
    </row>
    <row r="27834">
      <c r="A27834" s="9">
        <f t="shared" si="1"/>
        <v>20118</v>
      </c>
      <c r="B27834" s="25" t="s">
        <v>26890</v>
      </c>
      <c r="C27834" s="26" t="s">
        <v>23761</v>
      </c>
    </row>
    <row r="27835">
      <c r="A27835" s="9">
        <f t="shared" si="1"/>
        <v>20119</v>
      </c>
      <c r="B27835" s="8" t="s">
        <v>17116</v>
      </c>
      <c r="C27835" s="9" t="s">
        <v>64</v>
      </c>
    </row>
    <row r="27836">
      <c r="A27836" s="9">
        <f t="shared" si="1"/>
        <v>20120</v>
      </c>
      <c r="B27836" s="5" t="s">
        <v>17117</v>
      </c>
      <c r="C27836" s="6" t="s">
        <v>20</v>
      </c>
    </row>
    <row r="27837">
      <c r="A27837" s="9">
        <f t="shared" si="1"/>
        <v>20121</v>
      </c>
      <c r="B27837" s="5" t="s">
        <v>17118</v>
      </c>
      <c r="C27837" s="6" t="s">
        <v>1248</v>
      </c>
    </row>
    <row r="27838">
      <c r="A27838" s="9">
        <f t="shared" si="1"/>
        <v>20122</v>
      </c>
      <c r="B27838" s="5" t="s">
        <v>17119</v>
      </c>
      <c r="C27838" s="6" t="s">
        <v>1360</v>
      </c>
    </row>
    <row r="27839">
      <c r="A27839" s="9">
        <f t="shared" si="1"/>
        <v>20123</v>
      </c>
      <c r="B27839" s="25" t="s">
        <v>26891</v>
      </c>
      <c r="C27839" s="26" t="s">
        <v>12983</v>
      </c>
    </row>
    <row r="27840">
      <c r="A27840" s="9">
        <f t="shared" si="1"/>
        <v>20124</v>
      </c>
      <c r="B27840" s="5" t="s">
        <v>17120</v>
      </c>
      <c r="C27840" s="6" t="s">
        <v>336</v>
      </c>
    </row>
    <row r="27841">
      <c r="A27841" s="9">
        <f t="shared" si="1"/>
        <v>20124</v>
      </c>
      <c r="B27841" s="5" t="s">
        <v>17120</v>
      </c>
      <c r="C27841" s="6" t="s">
        <v>23637</v>
      </c>
    </row>
    <row r="27842">
      <c r="A27842" s="9">
        <f t="shared" si="1"/>
        <v>20125</v>
      </c>
      <c r="B27842" s="8" t="s">
        <v>17121</v>
      </c>
      <c r="C27842" s="9" t="s">
        <v>76</v>
      </c>
    </row>
    <row r="27843">
      <c r="A27843" s="9">
        <f t="shared" si="1"/>
        <v>20126</v>
      </c>
      <c r="B27843" s="8" t="s">
        <v>17122</v>
      </c>
      <c r="C27843" s="9" t="s">
        <v>547</v>
      </c>
    </row>
    <row r="27844">
      <c r="A27844" s="9">
        <f t="shared" si="1"/>
        <v>20127</v>
      </c>
      <c r="B27844" s="8" t="s">
        <v>17123</v>
      </c>
      <c r="C27844" s="9" t="s">
        <v>722</v>
      </c>
    </row>
    <row r="27845">
      <c r="A27845" s="9">
        <f t="shared" si="1"/>
        <v>20128</v>
      </c>
      <c r="B27845" s="8" t="s">
        <v>17124</v>
      </c>
      <c r="C27845" s="9" t="s">
        <v>733</v>
      </c>
    </row>
    <row r="27846">
      <c r="A27846" s="9">
        <f t="shared" si="1"/>
        <v>20129</v>
      </c>
      <c r="B27846" s="30" t="s">
        <v>26892</v>
      </c>
      <c r="C27846" s="26" t="s">
        <v>23737</v>
      </c>
    </row>
    <row r="27847">
      <c r="A27847" s="9">
        <f t="shared" si="1"/>
        <v>20130</v>
      </c>
      <c r="B27847" s="5" t="s">
        <v>17125</v>
      </c>
      <c r="C27847" s="6" t="s">
        <v>367</v>
      </c>
    </row>
    <row r="27848">
      <c r="A27848" s="9">
        <f t="shared" si="1"/>
        <v>20131</v>
      </c>
      <c r="B27848" s="5" t="s">
        <v>17126</v>
      </c>
      <c r="C27848" s="6" t="s">
        <v>367</v>
      </c>
    </row>
    <row r="27849">
      <c r="A27849" s="9">
        <f t="shared" si="1"/>
        <v>20132</v>
      </c>
      <c r="B27849" s="5" t="s">
        <v>17127</v>
      </c>
      <c r="C27849" s="6" t="s">
        <v>367</v>
      </c>
    </row>
    <row r="27850">
      <c r="A27850" s="9">
        <f t="shared" si="1"/>
        <v>20133</v>
      </c>
      <c r="B27850" s="5" t="s">
        <v>17128</v>
      </c>
      <c r="C27850" s="6" t="s">
        <v>367</v>
      </c>
    </row>
    <row r="27851">
      <c r="A27851" s="9">
        <f t="shared" si="1"/>
        <v>20134</v>
      </c>
      <c r="B27851" s="5" t="s">
        <v>17129</v>
      </c>
      <c r="C27851" s="6" t="s">
        <v>367</v>
      </c>
    </row>
    <row r="27852">
      <c r="A27852" s="9">
        <f t="shared" si="1"/>
        <v>20135</v>
      </c>
      <c r="B27852" s="5" t="s">
        <v>17130</v>
      </c>
      <c r="C27852" s="6" t="s">
        <v>367</v>
      </c>
    </row>
    <row r="27853">
      <c r="A27853" s="9">
        <f t="shared" si="1"/>
        <v>20136</v>
      </c>
      <c r="B27853" s="5" t="s">
        <v>17131</v>
      </c>
      <c r="C27853" s="6" t="s">
        <v>1040</v>
      </c>
    </row>
    <row r="27854">
      <c r="A27854" s="9">
        <f t="shared" si="1"/>
        <v>20137</v>
      </c>
      <c r="B27854" s="5" t="s">
        <v>17132</v>
      </c>
      <c r="C27854" s="6" t="s">
        <v>20</v>
      </c>
    </row>
    <row r="27855">
      <c r="A27855" s="9">
        <f t="shared" si="1"/>
        <v>20138</v>
      </c>
      <c r="B27855" s="5" t="s">
        <v>17133</v>
      </c>
      <c r="C27855" s="6" t="s">
        <v>1290</v>
      </c>
    </row>
    <row r="27856">
      <c r="A27856" s="9">
        <f t="shared" si="1"/>
        <v>20139</v>
      </c>
      <c r="B27856" s="5" t="s">
        <v>17134</v>
      </c>
      <c r="C27856" s="6" t="s">
        <v>32</v>
      </c>
    </row>
    <row r="27857">
      <c r="A27857" s="9">
        <f t="shared" si="1"/>
        <v>20140</v>
      </c>
      <c r="B27857" s="5" t="s">
        <v>17135</v>
      </c>
      <c r="C27857" s="6" t="s">
        <v>1369</v>
      </c>
    </row>
    <row r="27858">
      <c r="A27858" s="9">
        <f t="shared" si="1"/>
        <v>20141</v>
      </c>
      <c r="B27858" s="5" t="s">
        <v>17136</v>
      </c>
      <c r="C27858" s="6" t="s">
        <v>32</v>
      </c>
    </row>
    <row r="27859">
      <c r="A27859" s="9">
        <f t="shared" si="1"/>
        <v>20142</v>
      </c>
      <c r="B27859" s="32" t="s">
        <v>26893</v>
      </c>
      <c r="C27859" s="26" t="s">
        <v>67</v>
      </c>
    </row>
    <row r="27860">
      <c r="A27860" s="9">
        <f t="shared" si="1"/>
        <v>20143</v>
      </c>
      <c r="B27860" s="5" t="s">
        <v>17137</v>
      </c>
      <c r="C27860" s="6" t="s">
        <v>80</v>
      </c>
    </row>
    <row r="27861">
      <c r="A27861" s="9">
        <f t="shared" si="1"/>
        <v>20144</v>
      </c>
      <c r="B27861" s="8" t="s">
        <v>17138</v>
      </c>
      <c r="C27861" s="9" t="s">
        <v>121</v>
      </c>
    </row>
    <row r="27862">
      <c r="A27862" s="9">
        <f t="shared" si="1"/>
        <v>20145</v>
      </c>
      <c r="B27862" s="5" t="s">
        <v>17139</v>
      </c>
      <c r="C27862" s="6" t="s">
        <v>20</v>
      </c>
    </row>
    <row r="27863">
      <c r="A27863" s="9">
        <f t="shared" si="1"/>
        <v>20146</v>
      </c>
      <c r="B27863" s="5" t="s">
        <v>17140</v>
      </c>
      <c r="C27863" s="6" t="s">
        <v>153</v>
      </c>
    </row>
    <row r="27864">
      <c r="A27864" s="9">
        <f t="shared" si="1"/>
        <v>20146</v>
      </c>
      <c r="B27864" s="5" t="s">
        <v>17140</v>
      </c>
      <c r="C27864" s="6" t="s">
        <v>23637</v>
      </c>
    </row>
    <row r="27865">
      <c r="A27865" s="9">
        <f t="shared" si="1"/>
        <v>20147</v>
      </c>
      <c r="B27865" s="5" t="s">
        <v>17141</v>
      </c>
      <c r="C27865" s="6" t="s">
        <v>69</v>
      </c>
    </row>
    <row r="27866">
      <c r="A27866" s="9">
        <f t="shared" si="1"/>
        <v>20147</v>
      </c>
      <c r="B27866" s="5" t="s">
        <v>17141</v>
      </c>
      <c r="C27866" s="6" t="s">
        <v>23628</v>
      </c>
    </row>
    <row r="27867">
      <c r="A27867" s="9">
        <f t="shared" si="1"/>
        <v>20148</v>
      </c>
      <c r="B27867" s="5" t="s">
        <v>17142</v>
      </c>
      <c r="C27867" s="6" t="s">
        <v>74</v>
      </c>
    </row>
    <row r="27868">
      <c r="A27868" s="9">
        <f t="shared" si="1"/>
        <v>20149</v>
      </c>
      <c r="B27868" s="5" t="s">
        <v>17143</v>
      </c>
      <c r="C27868" s="6" t="s">
        <v>69</v>
      </c>
    </row>
    <row r="27869">
      <c r="A27869" s="9">
        <f t="shared" si="1"/>
        <v>20149</v>
      </c>
      <c r="B27869" s="5" t="s">
        <v>17143</v>
      </c>
      <c r="C27869" s="6" t="s">
        <v>23628</v>
      </c>
    </row>
    <row r="27870">
      <c r="A27870" s="9">
        <f t="shared" si="1"/>
        <v>20150</v>
      </c>
      <c r="B27870" s="5" t="s">
        <v>17144</v>
      </c>
      <c r="C27870" s="6" t="s">
        <v>69</v>
      </c>
    </row>
    <row r="27871">
      <c r="A27871" s="9">
        <f t="shared" si="1"/>
        <v>20150</v>
      </c>
      <c r="B27871" s="5" t="s">
        <v>17144</v>
      </c>
      <c r="C27871" s="6" t="s">
        <v>23628</v>
      </c>
    </row>
    <row r="27872">
      <c r="A27872" s="9">
        <f t="shared" si="1"/>
        <v>20151</v>
      </c>
      <c r="B27872" s="8" t="s">
        <v>17145</v>
      </c>
      <c r="C27872" s="9" t="s">
        <v>25</v>
      </c>
    </row>
    <row r="27873">
      <c r="A27873" s="9">
        <f t="shared" si="1"/>
        <v>20152</v>
      </c>
      <c r="B27873" s="5" t="s">
        <v>17146</v>
      </c>
      <c r="C27873" s="6" t="s">
        <v>69</v>
      </c>
    </row>
    <row r="27874">
      <c r="A27874" s="9">
        <f t="shared" si="1"/>
        <v>20152</v>
      </c>
      <c r="B27874" s="5" t="s">
        <v>17146</v>
      </c>
      <c r="C27874" s="6" t="s">
        <v>23628</v>
      </c>
    </row>
    <row r="27875">
      <c r="A27875" s="9">
        <f t="shared" si="1"/>
        <v>20153</v>
      </c>
      <c r="B27875" s="8" t="s">
        <v>17147</v>
      </c>
      <c r="C27875" s="9" t="s">
        <v>1776</v>
      </c>
    </row>
    <row r="27876">
      <c r="A27876" s="9">
        <f t="shared" si="1"/>
        <v>20154</v>
      </c>
      <c r="B27876" s="5" t="s">
        <v>17148</v>
      </c>
      <c r="C27876" s="6" t="s">
        <v>362</v>
      </c>
    </row>
    <row r="27877">
      <c r="A27877" s="9">
        <f t="shared" si="1"/>
        <v>20155</v>
      </c>
      <c r="B27877" s="5" t="s">
        <v>17149</v>
      </c>
      <c r="C27877" s="6" t="s">
        <v>153</v>
      </c>
    </row>
    <row r="27878">
      <c r="A27878" s="9">
        <f t="shared" si="1"/>
        <v>20155</v>
      </c>
      <c r="B27878" s="5" t="s">
        <v>17149</v>
      </c>
      <c r="C27878" s="6" t="s">
        <v>23637</v>
      </c>
    </row>
    <row r="27879">
      <c r="A27879" s="9">
        <f t="shared" si="1"/>
        <v>20156</v>
      </c>
      <c r="B27879" s="5" t="s">
        <v>17150</v>
      </c>
      <c r="C27879" s="6" t="s">
        <v>153</v>
      </c>
    </row>
    <row r="27880">
      <c r="A27880" s="9">
        <f t="shared" si="1"/>
        <v>20156</v>
      </c>
      <c r="B27880" s="5" t="s">
        <v>17150</v>
      </c>
      <c r="C27880" s="6" t="s">
        <v>23637</v>
      </c>
    </row>
    <row r="27881">
      <c r="A27881" s="9">
        <f t="shared" si="1"/>
        <v>20157</v>
      </c>
      <c r="B27881" s="5" t="s">
        <v>17151</v>
      </c>
      <c r="C27881" s="10" t="s">
        <v>153</v>
      </c>
    </row>
    <row r="27882">
      <c r="A27882" s="9">
        <f t="shared" si="1"/>
        <v>20157</v>
      </c>
      <c r="B27882" s="5" t="s">
        <v>17151</v>
      </c>
      <c r="C27882" s="6" t="s">
        <v>23637</v>
      </c>
    </row>
    <row r="27883">
      <c r="A27883" s="9">
        <f t="shared" si="1"/>
        <v>20158</v>
      </c>
      <c r="B27883" s="5" t="s">
        <v>17152</v>
      </c>
      <c r="C27883" s="6" t="s">
        <v>328</v>
      </c>
    </row>
    <row r="27884">
      <c r="A27884" s="9">
        <f t="shared" si="1"/>
        <v>20158</v>
      </c>
      <c r="B27884" s="5" t="s">
        <v>17152</v>
      </c>
      <c r="C27884" s="6" t="s">
        <v>23637</v>
      </c>
    </row>
    <row r="27885">
      <c r="A27885" s="9">
        <f t="shared" si="1"/>
        <v>20159</v>
      </c>
      <c r="B27885" s="8" t="s">
        <v>17153</v>
      </c>
      <c r="C27885" s="9" t="s">
        <v>60</v>
      </c>
    </row>
    <row r="27886">
      <c r="A27886" s="9">
        <f t="shared" si="1"/>
        <v>20159</v>
      </c>
      <c r="B27886" s="8" t="s">
        <v>17153</v>
      </c>
      <c r="C27886" s="9" t="s">
        <v>162</v>
      </c>
    </row>
    <row r="27887">
      <c r="A27887" s="9">
        <f t="shared" si="1"/>
        <v>20159</v>
      </c>
      <c r="B27887" s="8" t="s">
        <v>17153</v>
      </c>
      <c r="C27887" s="9" t="s">
        <v>142</v>
      </c>
    </row>
    <row r="27888">
      <c r="A27888" s="9">
        <f t="shared" si="1"/>
        <v>20160</v>
      </c>
      <c r="B27888" s="5" t="s">
        <v>17154</v>
      </c>
      <c r="C27888" s="6" t="s">
        <v>356</v>
      </c>
    </row>
    <row r="27889">
      <c r="A27889" s="9">
        <f t="shared" si="1"/>
        <v>20161</v>
      </c>
      <c r="B27889" s="5" t="s">
        <v>17155</v>
      </c>
      <c r="C27889" s="6" t="s">
        <v>356</v>
      </c>
    </row>
    <row r="27890">
      <c r="A27890" s="9">
        <f t="shared" si="1"/>
        <v>20162</v>
      </c>
      <c r="B27890" s="8" t="s">
        <v>17156</v>
      </c>
      <c r="C27890" s="6" t="s">
        <v>1012</v>
      </c>
    </row>
    <row r="27891">
      <c r="A27891" s="9">
        <f t="shared" si="1"/>
        <v>20163</v>
      </c>
      <c r="B27891" s="5" t="s">
        <v>17157</v>
      </c>
      <c r="C27891" s="6" t="s">
        <v>946</v>
      </c>
    </row>
    <row r="27892">
      <c r="A27892" s="9">
        <f t="shared" si="1"/>
        <v>20164</v>
      </c>
      <c r="B27892" s="15" t="s">
        <v>17158</v>
      </c>
      <c r="C27892" s="11" t="s">
        <v>423</v>
      </c>
    </row>
    <row r="27893">
      <c r="A27893" s="9">
        <f t="shared" si="1"/>
        <v>20165</v>
      </c>
      <c r="B27893" s="35" t="s">
        <v>26894</v>
      </c>
      <c r="C27893" s="26" t="s">
        <v>23636</v>
      </c>
    </row>
    <row r="27894">
      <c r="A27894" s="9">
        <f t="shared" si="1"/>
        <v>20166</v>
      </c>
      <c r="B27894" s="8" t="s">
        <v>17159</v>
      </c>
      <c r="C27894" s="9" t="s">
        <v>142</v>
      </c>
    </row>
    <row r="27895">
      <c r="A27895" s="9">
        <f t="shared" si="1"/>
        <v>20166</v>
      </c>
      <c r="B27895" s="8" t="s">
        <v>17159</v>
      </c>
      <c r="C27895" s="9" t="s">
        <v>60</v>
      </c>
    </row>
    <row r="27896">
      <c r="A27896" s="9">
        <f t="shared" si="1"/>
        <v>20166</v>
      </c>
      <c r="B27896" s="8" t="s">
        <v>17159</v>
      </c>
      <c r="C27896" s="9" t="s">
        <v>162</v>
      </c>
    </row>
    <row r="27897">
      <c r="A27897" s="9">
        <f t="shared" si="1"/>
        <v>20167</v>
      </c>
      <c r="B27897" s="8" t="s">
        <v>17160</v>
      </c>
      <c r="C27897" s="9" t="s">
        <v>60</v>
      </c>
    </row>
    <row r="27898">
      <c r="A27898" s="9">
        <f t="shared" si="1"/>
        <v>20168</v>
      </c>
      <c r="B27898" s="5" t="s">
        <v>17161</v>
      </c>
      <c r="C27898" s="6" t="s">
        <v>420</v>
      </c>
    </row>
    <row r="27899">
      <c r="A27899" s="9">
        <f t="shared" si="1"/>
        <v>20168</v>
      </c>
      <c r="B27899" s="5" t="s">
        <v>17161</v>
      </c>
      <c r="C27899" s="6" t="s">
        <v>23672</v>
      </c>
    </row>
    <row r="27900">
      <c r="A27900" s="9">
        <f t="shared" si="1"/>
        <v>20169</v>
      </c>
      <c r="B27900" s="12" t="s">
        <v>17162</v>
      </c>
      <c r="C27900" s="13" t="s">
        <v>420</v>
      </c>
    </row>
    <row r="27901">
      <c r="A27901" s="9">
        <f t="shared" si="1"/>
        <v>20169</v>
      </c>
      <c r="B27901" s="12" t="s">
        <v>17162</v>
      </c>
      <c r="C27901" s="6" t="s">
        <v>23672</v>
      </c>
    </row>
    <row r="27902">
      <c r="A27902" s="9">
        <f t="shared" si="1"/>
        <v>20170</v>
      </c>
      <c r="B27902" s="5" t="s">
        <v>17163</v>
      </c>
      <c r="C27902" s="6" t="s">
        <v>714</v>
      </c>
    </row>
    <row r="27903">
      <c r="A27903" s="9">
        <f t="shared" si="1"/>
        <v>20170</v>
      </c>
      <c r="B27903" s="5" t="s">
        <v>17163</v>
      </c>
      <c r="C27903" s="6" t="s">
        <v>23672</v>
      </c>
    </row>
    <row r="27904">
      <c r="A27904" s="9">
        <f t="shared" si="1"/>
        <v>20171</v>
      </c>
      <c r="B27904" s="8" t="s">
        <v>17164</v>
      </c>
      <c r="C27904" s="6" t="s">
        <v>449</v>
      </c>
    </row>
    <row r="27905">
      <c r="A27905" s="9">
        <f t="shared" si="1"/>
        <v>20171</v>
      </c>
      <c r="B27905" s="8" t="s">
        <v>17164</v>
      </c>
      <c r="C27905" s="9" t="s">
        <v>60</v>
      </c>
    </row>
    <row r="27906">
      <c r="A27906" s="9">
        <f t="shared" si="1"/>
        <v>20171</v>
      </c>
      <c r="B27906" s="8" t="s">
        <v>17164</v>
      </c>
      <c r="C27906" s="6" t="s">
        <v>23637</v>
      </c>
    </row>
    <row r="27907">
      <c r="A27907" s="9">
        <f t="shared" si="1"/>
        <v>20172</v>
      </c>
      <c r="B27907" s="25" t="s">
        <v>26895</v>
      </c>
      <c r="C27907" s="26" t="s">
        <v>91</v>
      </c>
    </row>
    <row r="27908">
      <c r="A27908" s="9">
        <f t="shared" si="1"/>
        <v>20173</v>
      </c>
      <c r="B27908" s="5" t="s">
        <v>17165</v>
      </c>
      <c r="C27908" s="6" t="s">
        <v>356</v>
      </c>
    </row>
    <row r="27909">
      <c r="A27909" s="9">
        <f t="shared" si="1"/>
        <v>20174</v>
      </c>
      <c r="B27909" s="5" t="s">
        <v>17166</v>
      </c>
      <c r="C27909" s="6" t="s">
        <v>356</v>
      </c>
    </row>
    <row r="27910">
      <c r="A27910" s="9">
        <f t="shared" si="1"/>
        <v>20175</v>
      </c>
      <c r="B27910" s="5" t="s">
        <v>17167</v>
      </c>
      <c r="C27910" s="6" t="s">
        <v>78</v>
      </c>
    </row>
    <row r="27911">
      <c r="A27911" s="9">
        <f t="shared" si="1"/>
        <v>20176</v>
      </c>
      <c r="B27911" s="5" t="s">
        <v>17168</v>
      </c>
      <c r="C27911" s="6" t="s">
        <v>420</v>
      </c>
    </row>
    <row r="27912">
      <c r="A27912" s="9">
        <f t="shared" si="1"/>
        <v>20176</v>
      </c>
      <c r="B27912" s="5" t="s">
        <v>17168</v>
      </c>
      <c r="C27912" s="6" t="s">
        <v>23672</v>
      </c>
    </row>
    <row r="27913">
      <c r="A27913" s="9">
        <f t="shared" si="1"/>
        <v>20177</v>
      </c>
      <c r="B27913" s="5" t="s">
        <v>17169</v>
      </c>
      <c r="C27913" s="6" t="s">
        <v>78</v>
      </c>
    </row>
    <row r="27914">
      <c r="A27914" s="9">
        <f t="shared" si="1"/>
        <v>20177</v>
      </c>
      <c r="B27914" s="5" t="s">
        <v>17169</v>
      </c>
      <c r="C27914" s="6" t="s">
        <v>420</v>
      </c>
    </row>
    <row r="27915">
      <c r="A27915" s="9">
        <f t="shared" si="1"/>
        <v>20177</v>
      </c>
      <c r="B27915" s="5" t="s">
        <v>17169</v>
      </c>
      <c r="C27915" s="6" t="s">
        <v>23672</v>
      </c>
    </row>
    <row r="27916">
      <c r="A27916" s="9">
        <f t="shared" si="1"/>
        <v>20178</v>
      </c>
      <c r="B27916" s="12" t="s">
        <v>17170</v>
      </c>
      <c r="C27916" s="13" t="s">
        <v>420</v>
      </c>
    </row>
    <row r="27917">
      <c r="A27917" s="9">
        <f t="shared" si="1"/>
        <v>20178</v>
      </c>
      <c r="B27917" s="12" t="s">
        <v>17170</v>
      </c>
      <c r="C27917" s="6" t="s">
        <v>23672</v>
      </c>
    </row>
    <row r="27918">
      <c r="A27918" s="9">
        <f t="shared" si="1"/>
        <v>20179</v>
      </c>
      <c r="B27918" s="12" t="s">
        <v>17171</v>
      </c>
      <c r="C27918" s="13" t="s">
        <v>420</v>
      </c>
    </row>
    <row r="27919">
      <c r="A27919" s="9">
        <f t="shared" si="1"/>
        <v>20179</v>
      </c>
      <c r="B27919" s="12" t="s">
        <v>17171</v>
      </c>
      <c r="C27919" s="6" t="s">
        <v>23672</v>
      </c>
    </row>
    <row r="27920">
      <c r="A27920" s="9">
        <f t="shared" si="1"/>
        <v>20180</v>
      </c>
      <c r="B27920" s="25" t="s">
        <v>26896</v>
      </c>
      <c r="C27920" s="26" t="s">
        <v>420</v>
      </c>
    </row>
    <row r="27921">
      <c r="A27921" s="9">
        <f t="shared" si="1"/>
        <v>20180</v>
      </c>
      <c r="B27921" s="25" t="s">
        <v>26896</v>
      </c>
      <c r="C27921" s="6" t="s">
        <v>23672</v>
      </c>
    </row>
    <row r="27922">
      <c r="A27922" s="9">
        <f t="shared" si="1"/>
        <v>20181</v>
      </c>
      <c r="B27922" s="8" t="s">
        <v>17172</v>
      </c>
      <c r="C27922" s="9" t="s">
        <v>60</v>
      </c>
    </row>
    <row r="27923">
      <c r="A27923" s="9">
        <f t="shared" si="1"/>
        <v>20182</v>
      </c>
      <c r="B27923" s="12" t="s">
        <v>17173</v>
      </c>
      <c r="C27923" s="13" t="s">
        <v>420</v>
      </c>
    </row>
    <row r="27924">
      <c r="A27924" s="9">
        <f t="shared" si="1"/>
        <v>20182</v>
      </c>
      <c r="B27924" s="12" t="s">
        <v>17173</v>
      </c>
      <c r="C27924" s="6" t="s">
        <v>23672</v>
      </c>
    </row>
    <row r="27925">
      <c r="A27925" s="9">
        <f t="shared" si="1"/>
        <v>20183</v>
      </c>
      <c r="B27925" s="12" t="s">
        <v>17174</v>
      </c>
      <c r="C27925" s="13" t="s">
        <v>420</v>
      </c>
    </row>
    <row r="27926">
      <c r="A27926" s="9">
        <f t="shared" si="1"/>
        <v>20183</v>
      </c>
      <c r="B27926" s="12" t="s">
        <v>17174</v>
      </c>
      <c r="C27926" s="6" t="s">
        <v>23672</v>
      </c>
    </row>
    <row r="27927">
      <c r="A27927" s="9">
        <f t="shared" si="1"/>
        <v>20184</v>
      </c>
      <c r="B27927" s="5" t="s">
        <v>17175</v>
      </c>
      <c r="C27927" s="6" t="s">
        <v>420</v>
      </c>
    </row>
    <row r="27928">
      <c r="A27928" s="9">
        <f t="shared" si="1"/>
        <v>20184</v>
      </c>
      <c r="B27928" s="5" t="s">
        <v>17175</v>
      </c>
      <c r="C27928" s="6" t="s">
        <v>23672</v>
      </c>
    </row>
    <row r="27929">
      <c r="A27929" s="9">
        <f t="shared" si="1"/>
        <v>20185</v>
      </c>
      <c r="B27929" s="5" t="s">
        <v>17176</v>
      </c>
      <c r="C27929" s="6" t="s">
        <v>78</v>
      </c>
    </row>
    <row r="27930">
      <c r="A27930" s="9">
        <f t="shared" si="1"/>
        <v>20185</v>
      </c>
      <c r="B27930" s="5" t="s">
        <v>17176</v>
      </c>
      <c r="C27930" s="6" t="s">
        <v>420</v>
      </c>
    </row>
    <row r="27931">
      <c r="A27931" s="9">
        <f t="shared" si="1"/>
        <v>20185</v>
      </c>
      <c r="B27931" s="5" t="s">
        <v>17176</v>
      </c>
      <c r="C27931" s="6" t="s">
        <v>23672</v>
      </c>
    </row>
    <row r="27932">
      <c r="A27932" s="9">
        <f t="shared" si="1"/>
        <v>20186</v>
      </c>
      <c r="B27932" s="5" t="s">
        <v>17177</v>
      </c>
      <c r="C27932" s="6" t="s">
        <v>356</v>
      </c>
    </row>
    <row r="27933">
      <c r="A27933" s="9">
        <f t="shared" si="1"/>
        <v>20187</v>
      </c>
      <c r="B27933" s="5" t="s">
        <v>17178</v>
      </c>
      <c r="C27933" s="6" t="s">
        <v>356</v>
      </c>
    </row>
    <row r="27934">
      <c r="A27934" s="9">
        <f t="shared" si="1"/>
        <v>20188</v>
      </c>
      <c r="B27934" s="8" t="s">
        <v>17179</v>
      </c>
      <c r="C27934" s="9" t="s">
        <v>530</v>
      </c>
    </row>
    <row r="27935">
      <c r="A27935" s="9">
        <f t="shared" si="1"/>
        <v>20189</v>
      </c>
      <c r="B27935" s="5" t="s">
        <v>17180</v>
      </c>
      <c r="C27935" s="6" t="s">
        <v>356</v>
      </c>
    </row>
    <row r="27936">
      <c r="A27936" s="9">
        <f t="shared" si="1"/>
        <v>20190</v>
      </c>
      <c r="B27936" s="5" t="s">
        <v>17181</v>
      </c>
      <c r="C27936" s="6" t="s">
        <v>78</v>
      </c>
    </row>
    <row r="27937">
      <c r="A27937" s="9">
        <f t="shared" si="1"/>
        <v>20191</v>
      </c>
      <c r="B27937" s="8" t="s">
        <v>17182</v>
      </c>
      <c r="C27937" s="9" t="s">
        <v>60</v>
      </c>
    </row>
    <row r="27938">
      <c r="A27938" s="9">
        <f t="shared" si="1"/>
        <v>20192</v>
      </c>
      <c r="B27938" s="12" t="s">
        <v>17183</v>
      </c>
      <c r="C27938" s="13" t="s">
        <v>420</v>
      </c>
    </row>
    <row r="27939">
      <c r="A27939" s="9">
        <f t="shared" si="1"/>
        <v>20192</v>
      </c>
      <c r="B27939" s="12" t="s">
        <v>17183</v>
      </c>
      <c r="C27939" s="6" t="s">
        <v>23672</v>
      </c>
    </row>
    <row r="27940">
      <c r="A27940" s="9">
        <f t="shared" si="1"/>
        <v>20193</v>
      </c>
      <c r="B27940" s="25" t="s">
        <v>26897</v>
      </c>
      <c r="C27940" s="26" t="s">
        <v>420</v>
      </c>
    </row>
    <row r="27941">
      <c r="A27941" s="9">
        <f t="shared" si="1"/>
        <v>20193</v>
      </c>
      <c r="B27941" s="25" t="s">
        <v>26897</v>
      </c>
      <c r="C27941" s="6" t="s">
        <v>23672</v>
      </c>
    </row>
    <row r="27942">
      <c r="A27942" s="9">
        <f t="shared" si="1"/>
        <v>20194</v>
      </c>
      <c r="B27942" s="12" t="s">
        <v>17184</v>
      </c>
      <c r="C27942" s="13" t="s">
        <v>420</v>
      </c>
    </row>
    <row r="27943">
      <c r="A27943" s="9">
        <f t="shared" si="1"/>
        <v>20194</v>
      </c>
      <c r="B27943" s="12" t="s">
        <v>17184</v>
      </c>
      <c r="C27943" s="6" t="s">
        <v>23672</v>
      </c>
    </row>
    <row r="27944">
      <c r="A27944" s="9">
        <f t="shared" si="1"/>
        <v>20195</v>
      </c>
      <c r="B27944" s="25" t="s">
        <v>26898</v>
      </c>
      <c r="C27944" s="26" t="s">
        <v>420</v>
      </c>
    </row>
    <row r="27945">
      <c r="A27945" s="9">
        <f t="shared" si="1"/>
        <v>20195</v>
      </c>
      <c r="B27945" s="25" t="s">
        <v>26898</v>
      </c>
      <c r="C27945" s="6" t="s">
        <v>23672</v>
      </c>
    </row>
    <row r="27946">
      <c r="A27946" s="9">
        <f t="shared" si="1"/>
        <v>20196</v>
      </c>
      <c r="B27946" s="25" t="s">
        <v>26899</v>
      </c>
      <c r="C27946" s="26" t="s">
        <v>420</v>
      </c>
    </row>
    <row r="27947">
      <c r="A27947" s="9">
        <f t="shared" si="1"/>
        <v>20196</v>
      </c>
      <c r="B27947" s="25" t="s">
        <v>26899</v>
      </c>
      <c r="C27947" s="6" t="s">
        <v>23672</v>
      </c>
    </row>
    <row r="27948">
      <c r="A27948" s="9">
        <f t="shared" si="1"/>
        <v>20197</v>
      </c>
      <c r="B27948" s="12" t="s">
        <v>17185</v>
      </c>
      <c r="C27948" s="13" t="s">
        <v>420</v>
      </c>
    </row>
    <row r="27949">
      <c r="A27949" s="9">
        <f t="shared" si="1"/>
        <v>20197</v>
      </c>
      <c r="B27949" s="12" t="s">
        <v>17185</v>
      </c>
      <c r="C27949" s="6" t="s">
        <v>23672</v>
      </c>
    </row>
    <row r="27950">
      <c r="A27950" s="9">
        <f t="shared" si="1"/>
        <v>20198</v>
      </c>
      <c r="B27950" s="12" t="s">
        <v>17186</v>
      </c>
      <c r="C27950" s="13" t="s">
        <v>420</v>
      </c>
    </row>
    <row r="27951">
      <c r="A27951" s="9">
        <f t="shared" si="1"/>
        <v>20198</v>
      </c>
      <c r="B27951" s="12" t="s">
        <v>17186</v>
      </c>
      <c r="C27951" s="6" t="s">
        <v>23672</v>
      </c>
    </row>
    <row r="27952">
      <c r="A27952" s="9">
        <f t="shared" si="1"/>
        <v>20199</v>
      </c>
      <c r="B27952" s="5" t="s">
        <v>17187</v>
      </c>
      <c r="C27952" s="6" t="s">
        <v>356</v>
      </c>
    </row>
    <row r="27953">
      <c r="A27953" s="9">
        <f t="shared" si="1"/>
        <v>20200</v>
      </c>
      <c r="B27953" s="12" t="s">
        <v>17188</v>
      </c>
      <c r="C27953" s="13" t="s">
        <v>420</v>
      </c>
    </row>
    <row r="27954">
      <c r="A27954" s="9">
        <f t="shared" si="1"/>
        <v>20200</v>
      </c>
      <c r="B27954" s="12" t="s">
        <v>17188</v>
      </c>
      <c r="C27954" s="6" t="s">
        <v>23672</v>
      </c>
    </row>
    <row r="27955">
      <c r="A27955" s="9">
        <f t="shared" si="1"/>
        <v>20201</v>
      </c>
      <c r="B27955" s="25" t="s">
        <v>26900</v>
      </c>
      <c r="C27955" s="26" t="s">
        <v>420</v>
      </c>
    </row>
    <row r="27956">
      <c r="A27956" s="9">
        <f t="shared" si="1"/>
        <v>20201</v>
      </c>
      <c r="B27956" s="25" t="s">
        <v>26900</v>
      </c>
      <c r="C27956" s="6" t="s">
        <v>23672</v>
      </c>
    </row>
    <row r="27957">
      <c r="A27957" s="9">
        <f t="shared" si="1"/>
        <v>20202</v>
      </c>
      <c r="B27957" s="5" t="s">
        <v>17189</v>
      </c>
      <c r="C27957" s="6" t="s">
        <v>356</v>
      </c>
    </row>
    <row r="27958">
      <c r="A27958" s="9">
        <f t="shared" si="1"/>
        <v>20203</v>
      </c>
      <c r="B27958" s="16" t="s">
        <v>17190</v>
      </c>
      <c r="C27958" s="6" t="s">
        <v>1235</v>
      </c>
    </row>
    <row r="27959">
      <c r="A27959" s="9">
        <f t="shared" si="1"/>
        <v>20204</v>
      </c>
      <c r="B27959" s="5" t="s">
        <v>17191</v>
      </c>
      <c r="C27959" s="6" t="s">
        <v>356</v>
      </c>
    </row>
    <row r="27960">
      <c r="A27960" s="9">
        <f t="shared" si="1"/>
        <v>20205</v>
      </c>
      <c r="B27960" s="5" t="s">
        <v>17192</v>
      </c>
      <c r="C27960" s="6" t="s">
        <v>356</v>
      </c>
    </row>
    <row r="27961">
      <c r="A27961" s="9">
        <f t="shared" si="1"/>
        <v>20206</v>
      </c>
      <c r="B27961" s="5" t="s">
        <v>17193</v>
      </c>
      <c r="C27961" s="6" t="s">
        <v>420</v>
      </c>
    </row>
    <row r="27962">
      <c r="A27962" s="9">
        <f t="shared" si="1"/>
        <v>20206</v>
      </c>
      <c r="B27962" s="5" t="s">
        <v>17193</v>
      </c>
      <c r="C27962" s="6" t="s">
        <v>23672</v>
      </c>
    </row>
    <row r="27963">
      <c r="A27963" s="9">
        <f t="shared" si="1"/>
        <v>20207</v>
      </c>
      <c r="B27963" s="5" t="s">
        <v>17194</v>
      </c>
      <c r="C27963" s="6" t="s">
        <v>356</v>
      </c>
    </row>
    <row r="27964">
      <c r="A27964" s="9">
        <f t="shared" si="1"/>
        <v>20208</v>
      </c>
      <c r="B27964" s="5" t="s">
        <v>17195</v>
      </c>
      <c r="C27964" s="6" t="s">
        <v>78</v>
      </c>
    </row>
    <row r="27965">
      <c r="A27965" s="9">
        <f t="shared" si="1"/>
        <v>20209</v>
      </c>
      <c r="B27965" s="12" t="s">
        <v>17196</v>
      </c>
      <c r="C27965" s="13" t="s">
        <v>420</v>
      </c>
    </row>
    <row r="27966">
      <c r="A27966" s="9">
        <f t="shared" si="1"/>
        <v>20209</v>
      </c>
      <c r="B27966" s="12" t="s">
        <v>17196</v>
      </c>
      <c r="C27966" s="6" t="s">
        <v>23672</v>
      </c>
    </row>
    <row r="27967">
      <c r="A27967" s="9">
        <f t="shared" si="1"/>
        <v>20210</v>
      </c>
      <c r="B27967" s="5" t="s">
        <v>17197</v>
      </c>
      <c r="C27967" s="6" t="s">
        <v>356</v>
      </c>
    </row>
    <row r="27968">
      <c r="A27968" s="9">
        <f t="shared" si="1"/>
        <v>20211</v>
      </c>
      <c r="B27968" s="12" t="s">
        <v>17198</v>
      </c>
      <c r="C27968" s="13" t="s">
        <v>420</v>
      </c>
    </row>
    <row r="27969">
      <c r="A27969" s="9">
        <f t="shared" si="1"/>
        <v>20211</v>
      </c>
      <c r="B27969" s="12" t="s">
        <v>17198</v>
      </c>
      <c r="C27969" s="6" t="s">
        <v>23672</v>
      </c>
    </row>
    <row r="27970">
      <c r="A27970" s="9">
        <f t="shared" si="1"/>
        <v>20212</v>
      </c>
      <c r="B27970" s="12" t="s">
        <v>17199</v>
      </c>
      <c r="C27970" s="13" t="s">
        <v>420</v>
      </c>
    </row>
    <row r="27971">
      <c r="A27971" s="9">
        <f t="shared" si="1"/>
        <v>20212</v>
      </c>
      <c r="B27971" s="12" t="s">
        <v>17199</v>
      </c>
      <c r="C27971" s="6" t="s">
        <v>23672</v>
      </c>
    </row>
    <row r="27972">
      <c r="A27972" s="9">
        <f t="shared" si="1"/>
        <v>20213</v>
      </c>
      <c r="B27972" s="25" t="s">
        <v>26901</v>
      </c>
      <c r="C27972" s="26" t="s">
        <v>420</v>
      </c>
    </row>
    <row r="27973">
      <c r="A27973" s="9">
        <f t="shared" si="1"/>
        <v>20213</v>
      </c>
      <c r="B27973" s="25" t="s">
        <v>26901</v>
      </c>
      <c r="C27973" s="6" t="s">
        <v>23672</v>
      </c>
    </row>
    <row r="27974">
      <c r="A27974" s="9">
        <f t="shared" si="1"/>
        <v>20214</v>
      </c>
      <c r="B27974" s="12" t="s">
        <v>17200</v>
      </c>
      <c r="C27974" s="13" t="s">
        <v>420</v>
      </c>
    </row>
    <row r="27975">
      <c r="A27975" s="9">
        <f t="shared" si="1"/>
        <v>20214</v>
      </c>
      <c r="B27975" s="12" t="s">
        <v>17200</v>
      </c>
      <c r="C27975" s="6" t="s">
        <v>23672</v>
      </c>
    </row>
    <row r="27976">
      <c r="A27976" s="9">
        <f t="shared" si="1"/>
        <v>20215</v>
      </c>
      <c r="B27976" s="12" t="s">
        <v>17201</v>
      </c>
      <c r="C27976" s="13" t="s">
        <v>420</v>
      </c>
    </row>
    <row r="27977">
      <c r="A27977" s="9">
        <f t="shared" si="1"/>
        <v>20215</v>
      </c>
      <c r="B27977" s="12" t="s">
        <v>17201</v>
      </c>
      <c r="C27977" s="6" t="s">
        <v>23672</v>
      </c>
    </row>
    <row r="27978">
      <c r="A27978" s="9">
        <f t="shared" si="1"/>
        <v>20216</v>
      </c>
      <c r="B27978" s="12" t="s">
        <v>17202</v>
      </c>
      <c r="C27978" s="13" t="s">
        <v>420</v>
      </c>
    </row>
    <row r="27979">
      <c r="A27979" s="9">
        <f t="shared" si="1"/>
        <v>20216</v>
      </c>
      <c r="B27979" s="12" t="s">
        <v>17202</v>
      </c>
      <c r="C27979" s="6" t="s">
        <v>23672</v>
      </c>
    </row>
    <row r="27980">
      <c r="A27980" s="9">
        <f t="shared" si="1"/>
        <v>20217</v>
      </c>
      <c r="B27980" s="5" t="s">
        <v>17203</v>
      </c>
      <c r="C27980" s="6" t="s">
        <v>538</v>
      </c>
    </row>
    <row r="27981">
      <c r="A27981" s="9">
        <f t="shared" si="1"/>
        <v>20217</v>
      </c>
      <c r="B27981" s="5" t="s">
        <v>17203</v>
      </c>
      <c r="C27981" s="6" t="s">
        <v>23628</v>
      </c>
    </row>
    <row r="27982">
      <c r="A27982" s="9">
        <f t="shared" si="1"/>
        <v>20218</v>
      </c>
      <c r="B27982" s="8" t="s">
        <v>17204</v>
      </c>
      <c r="C27982" s="6" t="s">
        <v>672</v>
      </c>
    </row>
    <row r="27983">
      <c r="A27983" s="9">
        <f t="shared" si="1"/>
        <v>20218</v>
      </c>
      <c r="B27983" s="8" t="s">
        <v>17204</v>
      </c>
      <c r="C27983" s="9" t="s">
        <v>60</v>
      </c>
    </row>
    <row r="27984">
      <c r="A27984" s="9">
        <f t="shared" si="1"/>
        <v>20218</v>
      </c>
      <c r="B27984" s="8" t="s">
        <v>17204</v>
      </c>
      <c r="C27984" s="9" t="s">
        <v>24</v>
      </c>
    </row>
    <row r="27985">
      <c r="A27985" s="9">
        <f t="shared" si="1"/>
        <v>20218</v>
      </c>
      <c r="B27985" s="8" t="s">
        <v>17204</v>
      </c>
      <c r="C27985" s="9" t="s">
        <v>25</v>
      </c>
    </row>
    <row r="27986">
      <c r="A27986" s="9">
        <f t="shared" si="1"/>
        <v>20218</v>
      </c>
      <c r="B27986" s="8" t="s">
        <v>17204</v>
      </c>
      <c r="C27986" s="6" t="s">
        <v>23637</v>
      </c>
    </row>
    <row r="27987">
      <c r="A27987" s="9">
        <f t="shared" si="1"/>
        <v>20219</v>
      </c>
      <c r="B27987" s="8" t="s">
        <v>17205</v>
      </c>
      <c r="C27987" s="9" t="s">
        <v>60</v>
      </c>
    </row>
    <row r="27988">
      <c r="A27988" s="9">
        <f t="shared" si="1"/>
        <v>20220</v>
      </c>
      <c r="B27988" s="12" t="s">
        <v>17206</v>
      </c>
      <c r="C27988" s="13" t="s">
        <v>420</v>
      </c>
    </row>
    <row r="27989">
      <c r="A27989" s="9">
        <f t="shared" si="1"/>
        <v>20220</v>
      </c>
      <c r="B27989" s="12" t="s">
        <v>17206</v>
      </c>
      <c r="C27989" s="6" t="s">
        <v>23672</v>
      </c>
    </row>
    <row r="27990">
      <c r="A27990" s="9">
        <f t="shared" si="1"/>
        <v>20221</v>
      </c>
      <c r="B27990" s="5" t="s">
        <v>17207</v>
      </c>
      <c r="C27990" s="6" t="s">
        <v>788</v>
      </c>
    </row>
    <row r="27991">
      <c r="A27991" s="9">
        <f t="shared" si="1"/>
        <v>20221</v>
      </c>
      <c r="B27991" s="5" t="s">
        <v>17207</v>
      </c>
      <c r="C27991" s="6" t="s">
        <v>23637</v>
      </c>
    </row>
    <row r="27992">
      <c r="A27992" s="9">
        <f t="shared" si="1"/>
        <v>20222</v>
      </c>
      <c r="B27992" s="8" t="s">
        <v>17208</v>
      </c>
      <c r="C27992" s="9" t="s">
        <v>76</v>
      </c>
    </row>
    <row r="27993">
      <c r="A27993" s="9">
        <f t="shared" si="1"/>
        <v>20223</v>
      </c>
      <c r="B27993" s="5" t="s">
        <v>17209</v>
      </c>
      <c r="C27993" s="6" t="s">
        <v>78</v>
      </c>
    </row>
    <row r="27994">
      <c r="A27994" s="9">
        <f t="shared" si="1"/>
        <v>20224</v>
      </c>
      <c r="B27994" s="5" t="s">
        <v>17210</v>
      </c>
      <c r="C27994" s="6" t="s">
        <v>78</v>
      </c>
    </row>
    <row r="27995">
      <c r="A27995" s="9">
        <f t="shared" si="1"/>
        <v>20224</v>
      </c>
      <c r="B27995" s="5" t="s">
        <v>17210</v>
      </c>
      <c r="C27995" s="6" t="s">
        <v>420</v>
      </c>
    </row>
    <row r="27996">
      <c r="A27996" s="9">
        <f t="shared" si="1"/>
        <v>20224</v>
      </c>
      <c r="B27996" s="5" t="s">
        <v>17210</v>
      </c>
      <c r="C27996" s="6" t="s">
        <v>23672</v>
      </c>
    </row>
    <row r="27997">
      <c r="A27997" s="9">
        <f t="shared" si="1"/>
        <v>20225</v>
      </c>
      <c r="B27997" s="25" t="s">
        <v>26902</v>
      </c>
      <c r="C27997" s="26" t="s">
        <v>420</v>
      </c>
    </row>
    <row r="27998">
      <c r="A27998" s="9">
        <f t="shared" si="1"/>
        <v>20225</v>
      </c>
      <c r="B27998" s="25" t="s">
        <v>26902</v>
      </c>
      <c r="C27998" s="6" t="s">
        <v>23672</v>
      </c>
    </row>
    <row r="27999">
      <c r="A27999" s="9">
        <f t="shared" si="1"/>
        <v>20226</v>
      </c>
      <c r="B27999" s="5" t="s">
        <v>17211</v>
      </c>
      <c r="C27999" s="6" t="s">
        <v>420</v>
      </c>
    </row>
    <row r="28000">
      <c r="A28000" s="9">
        <f t="shared" si="1"/>
        <v>20226</v>
      </c>
      <c r="B28000" s="5" t="s">
        <v>17211</v>
      </c>
      <c r="C28000" s="6" t="s">
        <v>23672</v>
      </c>
    </row>
    <row r="28001">
      <c r="A28001" s="9">
        <f t="shared" si="1"/>
        <v>20227</v>
      </c>
      <c r="B28001" s="25" t="s">
        <v>26903</v>
      </c>
      <c r="C28001" s="26" t="s">
        <v>420</v>
      </c>
    </row>
    <row r="28002">
      <c r="A28002" s="9">
        <f t="shared" si="1"/>
        <v>20227</v>
      </c>
      <c r="B28002" s="25" t="s">
        <v>26903</v>
      </c>
      <c r="C28002" s="6" t="s">
        <v>23672</v>
      </c>
    </row>
    <row r="28003">
      <c r="A28003" s="9">
        <f t="shared" si="1"/>
        <v>20228</v>
      </c>
      <c r="B28003" s="12" t="s">
        <v>17212</v>
      </c>
      <c r="C28003" s="13" t="s">
        <v>420</v>
      </c>
    </row>
    <row r="28004">
      <c r="A28004" s="9">
        <f t="shared" si="1"/>
        <v>20228</v>
      </c>
      <c r="B28004" s="12" t="s">
        <v>17212</v>
      </c>
      <c r="C28004" s="6" t="s">
        <v>23672</v>
      </c>
    </row>
    <row r="28005">
      <c r="A28005" s="9">
        <f t="shared" si="1"/>
        <v>20229</v>
      </c>
      <c r="B28005" s="8" t="s">
        <v>17213</v>
      </c>
      <c r="C28005" s="9" t="s">
        <v>60</v>
      </c>
    </row>
    <row r="28006">
      <c r="A28006" s="9">
        <f t="shared" si="1"/>
        <v>20229</v>
      </c>
      <c r="B28006" s="8" t="s">
        <v>17213</v>
      </c>
      <c r="C28006" s="9" t="s">
        <v>54</v>
      </c>
    </row>
    <row r="28007">
      <c r="A28007" s="9">
        <f t="shared" si="1"/>
        <v>20230</v>
      </c>
      <c r="B28007" s="25" t="s">
        <v>26904</v>
      </c>
      <c r="C28007" s="26" t="s">
        <v>23808</v>
      </c>
    </row>
    <row r="28008">
      <c r="A28008" s="9">
        <f t="shared" si="1"/>
        <v>20231</v>
      </c>
      <c r="B28008" s="5" t="s">
        <v>17214</v>
      </c>
      <c r="C28008" s="6" t="s">
        <v>6</v>
      </c>
    </row>
    <row r="28009">
      <c r="A28009" s="9">
        <f t="shared" si="1"/>
        <v>20232</v>
      </c>
      <c r="B28009" s="5" t="s">
        <v>17215</v>
      </c>
      <c r="C28009" s="6" t="s">
        <v>420</v>
      </c>
    </row>
    <row r="28010">
      <c r="A28010" s="9">
        <f t="shared" si="1"/>
        <v>20232</v>
      </c>
      <c r="B28010" s="5" t="s">
        <v>17215</v>
      </c>
      <c r="C28010" s="6" t="s">
        <v>23672</v>
      </c>
    </row>
    <row r="28011">
      <c r="A28011" s="9">
        <f t="shared" si="1"/>
        <v>20233</v>
      </c>
      <c r="B28011" s="8" t="s">
        <v>17216</v>
      </c>
      <c r="C28011" s="6" t="s">
        <v>1012</v>
      </c>
    </row>
    <row r="28012">
      <c r="A28012" s="9">
        <f t="shared" si="1"/>
        <v>20234</v>
      </c>
      <c r="B28012" s="12" t="s">
        <v>17217</v>
      </c>
      <c r="C28012" s="13" t="s">
        <v>420</v>
      </c>
    </row>
    <row r="28013">
      <c r="A28013" s="9">
        <f t="shared" si="1"/>
        <v>20234</v>
      </c>
      <c r="B28013" s="12" t="s">
        <v>17217</v>
      </c>
      <c r="C28013" s="6" t="s">
        <v>23672</v>
      </c>
    </row>
    <row r="28014">
      <c r="A28014" s="9">
        <f t="shared" si="1"/>
        <v>20235</v>
      </c>
      <c r="B28014" s="5" t="s">
        <v>17218</v>
      </c>
      <c r="C28014" s="6" t="s">
        <v>1267</v>
      </c>
    </row>
    <row r="28015">
      <c r="A28015" s="9">
        <f t="shared" si="1"/>
        <v>20235</v>
      </c>
      <c r="B28015" s="5" t="s">
        <v>17218</v>
      </c>
      <c r="C28015" s="6" t="s">
        <v>60</v>
      </c>
    </row>
    <row r="28016">
      <c r="A28016" s="9">
        <f t="shared" si="1"/>
        <v>20235</v>
      </c>
      <c r="B28016" s="5" t="s">
        <v>17218</v>
      </c>
      <c r="C28016" s="6" t="s">
        <v>24</v>
      </c>
    </row>
    <row r="28017">
      <c r="A28017" s="9">
        <f t="shared" si="1"/>
        <v>20235</v>
      </c>
      <c r="B28017" s="5" t="s">
        <v>17218</v>
      </c>
      <c r="C28017" s="6" t="s">
        <v>25</v>
      </c>
    </row>
    <row r="28018">
      <c r="A28018" s="9">
        <f t="shared" si="1"/>
        <v>20236</v>
      </c>
      <c r="B28018" s="12" t="s">
        <v>17219</v>
      </c>
      <c r="C28018" s="13" t="s">
        <v>420</v>
      </c>
    </row>
    <row r="28019">
      <c r="A28019" s="9">
        <f t="shared" si="1"/>
        <v>20236</v>
      </c>
      <c r="B28019" s="12" t="s">
        <v>17219</v>
      </c>
      <c r="C28019" s="6" t="s">
        <v>23672</v>
      </c>
    </row>
    <row r="28020">
      <c r="A28020" s="9">
        <f t="shared" si="1"/>
        <v>20237</v>
      </c>
      <c r="B28020" s="12" t="s">
        <v>17220</v>
      </c>
      <c r="C28020" s="13" t="s">
        <v>420</v>
      </c>
    </row>
    <row r="28021">
      <c r="A28021" s="9">
        <f t="shared" si="1"/>
        <v>20237</v>
      </c>
      <c r="B28021" s="12" t="s">
        <v>17220</v>
      </c>
      <c r="C28021" s="6" t="s">
        <v>23672</v>
      </c>
    </row>
    <row r="28022">
      <c r="A28022" s="9">
        <f t="shared" si="1"/>
        <v>20238</v>
      </c>
      <c r="B28022" s="12" t="s">
        <v>17221</v>
      </c>
      <c r="C28022" s="13" t="s">
        <v>420</v>
      </c>
    </row>
    <row r="28023">
      <c r="A28023" s="9">
        <f t="shared" si="1"/>
        <v>20238</v>
      </c>
      <c r="B28023" s="12" t="s">
        <v>17221</v>
      </c>
      <c r="C28023" s="6" t="s">
        <v>23672</v>
      </c>
    </row>
    <row r="28024">
      <c r="A28024" s="9">
        <f t="shared" si="1"/>
        <v>20239</v>
      </c>
      <c r="B28024" s="5" t="s">
        <v>17222</v>
      </c>
      <c r="C28024" s="6" t="s">
        <v>683</v>
      </c>
    </row>
    <row r="28025">
      <c r="A28025" s="9">
        <f t="shared" si="1"/>
        <v>20239</v>
      </c>
      <c r="B28025" s="37" t="s">
        <v>17222</v>
      </c>
      <c r="C28025" s="28" t="s">
        <v>23633</v>
      </c>
    </row>
    <row r="28026">
      <c r="A28026" s="9">
        <f t="shared" si="1"/>
        <v>20240</v>
      </c>
      <c r="B28026" s="5" t="s">
        <v>17223</v>
      </c>
      <c r="C28026" s="6" t="s">
        <v>78</v>
      </c>
    </row>
    <row r="28027">
      <c r="A28027" s="9">
        <f t="shared" si="1"/>
        <v>20241</v>
      </c>
      <c r="B28027" s="5" t="s">
        <v>17224</v>
      </c>
      <c r="C28027" s="6" t="s">
        <v>367</v>
      </c>
    </row>
    <row r="28028">
      <c r="A28028" s="9">
        <f t="shared" si="1"/>
        <v>20242</v>
      </c>
      <c r="B28028" s="5" t="s">
        <v>17225</v>
      </c>
      <c r="C28028" s="6" t="s">
        <v>356</v>
      </c>
    </row>
    <row r="28029">
      <c r="A28029" s="9">
        <f t="shared" si="1"/>
        <v>20243</v>
      </c>
      <c r="B28029" s="5" t="s">
        <v>17226</v>
      </c>
      <c r="C28029" s="6" t="s">
        <v>356</v>
      </c>
    </row>
    <row r="28030">
      <c r="A28030" s="9">
        <f t="shared" si="1"/>
        <v>20244</v>
      </c>
      <c r="B28030" s="5" t="s">
        <v>17227</v>
      </c>
      <c r="C28030" s="6" t="s">
        <v>785</v>
      </c>
    </row>
    <row r="28031">
      <c r="A28031" s="9">
        <f t="shared" si="1"/>
        <v>20245</v>
      </c>
      <c r="B28031" s="8" t="s">
        <v>17228</v>
      </c>
      <c r="C28031" s="9" t="s">
        <v>547</v>
      </c>
    </row>
    <row r="28032">
      <c r="A28032" s="9">
        <f t="shared" si="1"/>
        <v>20246</v>
      </c>
      <c r="B28032" s="8" t="s">
        <v>17229</v>
      </c>
      <c r="C28032" s="9" t="s">
        <v>547</v>
      </c>
    </row>
    <row r="28033">
      <c r="A28033" s="9">
        <f t="shared" si="1"/>
        <v>20247</v>
      </c>
      <c r="B28033" s="5" t="s">
        <v>17230</v>
      </c>
      <c r="C28033" s="6" t="s">
        <v>1360</v>
      </c>
    </row>
    <row r="28034">
      <c r="A28034" s="9">
        <f t="shared" si="1"/>
        <v>20248</v>
      </c>
      <c r="B28034" s="5" t="s">
        <v>17231</v>
      </c>
      <c r="C28034" s="6" t="s">
        <v>683</v>
      </c>
    </row>
    <row r="28035">
      <c r="A28035" s="9">
        <f t="shared" si="1"/>
        <v>20248</v>
      </c>
      <c r="B28035" s="37" t="s">
        <v>17231</v>
      </c>
      <c r="C28035" s="28" t="s">
        <v>23633</v>
      </c>
    </row>
    <row r="28036">
      <c r="A28036" s="9">
        <f t="shared" si="1"/>
        <v>20249</v>
      </c>
      <c r="B28036" s="5" t="s">
        <v>17232</v>
      </c>
      <c r="C28036" s="6" t="s">
        <v>683</v>
      </c>
    </row>
    <row r="28037">
      <c r="A28037" s="9">
        <f t="shared" si="1"/>
        <v>20249</v>
      </c>
      <c r="B28037" s="37" t="s">
        <v>17232</v>
      </c>
      <c r="C28037" s="28" t="s">
        <v>23633</v>
      </c>
    </row>
    <row r="28038">
      <c r="A28038" s="9">
        <f t="shared" si="1"/>
        <v>20250</v>
      </c>
      <c r="B28038" s="5" t="s">
        <v>17233</v>
      </c>
      <c r="C28038" s="6" t="s">
        <v>356</v>
      </c>
    </row>
    <row r="28039">
      <c r="A28039" s="9">
        <f t="shared" si="1"/>
        <v>20251</v>
      </c>
      <c r="B28039" s="5" t="s">
        <v>17234</v>
      </c>
      <c r="C28039" s="6" t="s">
        <v>86</v>
      </c>
    </row>
    <row r="28040">
      <c r="A28040" s="9">
        <f t="shared" si="1"/>
        <v>20252</v>
      </c>
      <c r="B28040" s="8" t="s">
        <v>17235</v>
      </c>
      <c r="C28040" s="6" t="s">
        <v>672</v>
      </c>
    </row>
    <row r="28041">
      <c r="A28041" s="9">
        <f t="shared" si="1"/>
        <v>20252</v>
      </c>
      <c r="B28041" s="8" t="s">
        <v>17235</v>
      </c>
      <c r="C28041" s="6" t="s">
        <v>23637</v>
      </c>
    </row>
    <row r="28042">
      <c r="A28042" s="9">
        <f t="shared" si="1"/>
        <v>20253</v>
      </c>
      <c r="B28042" s="5" t="s">
        <v>17236</v>
      </c>
      <c r="C28042" s="6" t="s">
        <v>731</v>
      </c>
    </row>
    <row r="28043">
      <c r="A28043" s="9">
        <f t="shared" si="1"/>
        <v>20254</v>
      </c>
      <c r="B28043" s="25" t="s">
        <v>26905</v>
      </c>
      <c r="C28043" s="26" t="s">
        <v>941</v>
      </c>
    </row>
    <row r="28044">
      <c r="A28044" s="9">
        <f t="shared" si="1"/>
        <v>20254</v>
      </c>
      <c r="B28044" s="25" t="s">
        <v>26905</v>
      </c>
      <c r="C28044" s="6" t="s">
        <v>23672</v>
      </c>
    </row>
    <row r="28045">
      <c r="A28045" s="9">
        <f t="shared" si="1"/>
        <v>20255</v>
      </c>
      <c r="B28045" s="5" t="s">
        <v>17237</v>
      </c>
      <c r="C28045" s="6" t="s">
        <v>780</v>
      </c>
    </row>
    <row r="28046">
      <c r="A28046" s="9">
        <f t="shared" si="1"/>
        <v>20256</v>
      </c>
      <c r="B28046" s="5" t="s">
        <v>17238</v>
      </c>
      <c r="C28046" s="6" t="s">
        <v>95</v>
      </c>
    </row>
    <row r="28047">
      <c r="A28047" s="9">
        <f t="shared" si="1"/>
        <v>20257</v>
      </c>
      <c r="B28047" s="25" t="s">
        <v>26906</v>
      </c>
      <c r="C28047" s="26" t="s">
        <v>941</v>
      </c>
    </row>
    <row r="28048">
      <c r="A28048" s="9">
        <f t="shared" si="1"/>
        <v>20257</v>
      </c>
      <c r="B28048" s="25" t="s">
        <v>26906</v>
      </c>
      <c r="C28048" s="6" t="s">
        <v>23672</v>
      </c>
    </row>
    <row r="28049">
      <c r="A28049" s="9">
        <f t="shared" si="1"/>
        <v>20258</v>
      </c>
      <c r="B28049" s="5" t="s">
        <v>17239</v>
      </c>
      <c r="C28049" s="6" t="s">
        <v>989</v>
      </c>
    </row>
    <row r="28050">
      <c r="A28050" s="9">
        <f t="shared" si="1"/>
        <v>20259</v>
      </c>
      <c r="B28050" s="5" t="s">
        <v>17240</v>
      </c>
      <c r="C28050" s="6" t="s">
        <v>714</v>
      </c>
    </row>
    <row r="28051">
      <c r="A28051" s="9">
        <f t="shared" si="1"/>
        <v>20259</v>
      </c>
      <c r="B28051" s="5" t="s">
        <v>17240</v>
      </c>
      <c r="C28051" s="6" t="s">
        <v>23672</v>
      </c>
    </row>
    <row r="28052">
      <c r="A28052" s="9">
        <f t="shared" si="1"/>
        <v>20260</v>
      </c>
      <c r="B28052" s="8" t="s">
        <v>17241</v>
      </c>
      <c r="C28052" s="6" t="s">
        <v>672</v>
      </c>
    </row>
    <row r="28053">
      <c r="A28053" s="9">
        <f t="shared" si="1"/>
        <v>20260</v>
      </c>
      <c r="B28053" s="8" t="s">
        <v>17241</v>
      </c>
      <c r="C28053" s="9" t="s">
        <v>530</v>
      </c>
    </row>
    <row r="28054">
      <c r="A28054" s="9">
        <f t="shared" si="1"/>
        <v>20260</v>
      </c>
      <c r="B28054" s="8" t="s">
        <v>17241</v>
      </c>
      <c r="C28054" s="9" t="s">
        <v>60</v>
      </c>
    </row>
    <row r="28055">
      <c r="A28055" s="9">
        <f t="shared" si="1"/>
        <v>20260</v>
      </c>
      <c r="B28055" s="8" t="s">
        <v>17241</v>
      </c>
      <c r="C28055" s="6" t="s">
        <v>23637</v>
      </c>
    </row>
    <row r="28056">
      <c r="A28056" s="9">
        <f t="shared" si="1"/>
        <v>20261</v>
      </c>
      <c r="B28056" s="5" t="s">
        <v>17242</v>
      </c>
      <c r="C28056" s="6" t="s">
        <v>989</v>
      </c>
    </row>
    <row r="28057">
      <c r="A28057" s="9">
        <f t="shared" si="1"/>
        <v>20262</v>
      </c>
      <c r="B28057" s="5" t="s">
        <v>17243</v>
      </c>
      <c r="C28057" s="6" t="s">
        <v>95</v>
      </c>
    </row>
    <row r="28058">
      <c r="A28058" s="9">
        <f t="shared" si="1"/>
        <v>20263</v>
      </c>
      <c r="B28058" s="25" t="s">
        <v>26907</v>
      </c>
      <c r="C28058" s="26" t="s">
        <v>10122</v>
      </c>
    </row>
    <row r="28059">
      <c r="A28059" s="9">
        <f t="shared" si="1"/>
        <v>20263</v>
      </c>
      <c r="B28059" s="27" t="s">
        <v>26907</v>
      </c>
      <c r="C28059" s="28" t="s">
        <v>23637</v>
      </c>
    </row>
    <row r="28060">
      <c r="A28060" s="9">
        <f t="shared" si="1"/>
        <v>20264</v>
      </c>
      <c r="B28060" s="8" t="s">
        <v>17244</v>
      </c>
      <c r="C28060" s="9" t="s">
        <v>547</v>
      </c>
    </row>
    <row r="28061">
      <c r="A28061" s="9">
        <f t="shared" si="1"/>
        <v>20265</v>
      </c>
      <c r="B28061" s="8" t="s">
        <v>17245</v>
      </c>
      <c r="C28061" s="9" t="s">
        <v>547</v>
      </c>
    </row>
    <row r="28062">
      <c r="A28062" s="9">
        <f t="shared" si="1"/>
        <v>20266</v>
      </c>
      <c r="B28062" s="5" t="s">
        <v>17246</v>
      </c>
      <c r="C28062" s="6" t="s">
        <v>714</v>
      </c>
    </row>
    <row r="28063">
      <c r="A28063" s="9">
        <f t="shared" si="1"/>
        <v>20266</v>
      </c>
      <c r="B28063" s="5" t="s">
        <v>17246</v>
      </c>
      <c r="C28063" s="6" t="s">
        <v>23672</v>
      </c>
    </row>
    <row r="28064">
      <c r="A28064" s="9">
        <f t="shared" si="1"/>
        <v>20267</v>
      </c>
      <c r="B28064" s="8" t="s">
        <v>17247</v>
      </c>
      <c r="C28064" s="9" t="s">
        <v>547</v>
      </c>
    </row>
    <row r="28065">
      <c r="A28065" s="9">
        <f t="shared" si="1"/>
        <v>20268</v>
      </c>
      <c r="B28065" s="8" t="s">
        <v>17248</v>
      </c>
      <c r="C28065" s="9" t="s">
        <v>547</v>
      </c>
    </row>
    <row r="28066">
      <c r="A28066" s="9">
        <f t="shared" si="1"/>
        <v>20269</v>
      </c>
      <c r="B28066" s="5" t="s">
        <v>17249</v>
      </c>
      <c r="C28066" s="6" t="s">
        <v>714</v>
      </c>
    </row>
    <row r="28067">
      <c r="A28067" s="9">
        <f t="shared" si="1"/>
        <v>20269</v>
      </c>
      <c r="B28067" s="5" t="s">
        <v>17249</v>
      </c>
      <c r="C28067" s="6" t="s">
        <v>23672</v>
      </c>
    </row>
    <row r="28068">
      <c r="A28068" s="9">
        <f t="shared" si="1"/>
        <v>20270</v>
      </c>
      <c r="B28068" s="5" t="s">
        <v>17250</v>
      </c>
      <c r="C28068" s="6" t="s">
        <v>393</v>
      </c>
    </row>
    <row r="28069">
      <c r="A28069" s="9">
        <f t="shared" si="1"/>
        <v>20271</v>
      </c>
      <c r="B28069" s="5" t="s">
        <v>17251</v>
      </c>
      <c r="C28069" s="6" t="s">
        <v>683</v>
      </c>
    </row>
    <row r="28070">
      <c r="A28070" s="9">
        <f t="shared" si="1"/>
        <v>20271</v>
      </c>
      <c r="B28070" s="37" t="s">
        <v>17251</v>
      </c>
      <c r="C28070" s="28" t="s">
        <v>23633</v>
      </c>
    </row>
    <row r="28071">
      <c r="A28071" s="9">
        <f t="shared" si="1"/>
        <v>20272</v>
      </c>
      <c r="B28071" s="5" t="s">
        <v>17252</v>
      </c>
      <c r="C28071" s="6" t="s">
        <v>62</v>
      </c>
    </row>
    <row r="28072">
      <c r="A28072" s="9">
        <f t="shared" si="1"/>
        <v>20272</v>
      </c>
      <c r="B28072" s="5" t="s">
        <v>17252</v>
      </c>
      <c r="C28072" s="6" t="s">
        <v>23628</v>
      </c>
    </row>
    <row r="28073">
      <c r="A28073" s="9">
        <f t="shared" si="1"/>
        <v>20273</v>
      </c>
      <c r="B28073" s="5" t="s">
        <v>17253</v>
      </c>
      <c r="C28073" s="6" t="s">
        <v>939</v>
      </c>
    </row>
    <row r="28074">
      <c r="A28074" s="9">
        <f t="shared" si="1"/>
        <v>20273</v>
      </c>
      <c r="B28074" s="5" t="s">
        <v>17253</v>
      </c>
      <c r="C28074" s="6" t="s">
        <v>23628</v>
      </c>
    </row>
    <row r="28075">
      <c r="A28075" s="9">
        <f t="shared" si="1"/>
        <v>20274</v>
      </c>
      <c r="B28075" s="8" t="s">
        <v>17254</v>
      </c>
      <c r="C28075" s="9" t="s">
        <v>416</v>
      </c>
    </row>
    <row r="28076">
      <c r="A28076" s="9">
        <f t="shared" si="1"/>
        <v>20275</v>
      </c>
      <c r="B28076" s="5" t="s">
        <v>17255</v>
      </c>
      <c r="C28076" s="6" t="s">
        <v>1290</v>
      </c>
    </row>
    <row r="28077">
      <c r="A28077" s="9">
        <f t="shared" si="1"/>
        <v>20276</v>
      </c>
      <c r="B28077" s="42" t="s">
        <v>26908</v>
      </c>
      <c r="C28077" s="17" t="s">
        <v>6</v>
      </c>
    </row>
    <row r="28078">
      <c r="A28078" s="9">
        <f t="shared" si="1"/>
        <v>20277</v>
      </c>
      <c r="B28078" s="5" t="s">
        <v>17256</v>
      </c>
      <c r="C28078" s="6" t="s">
        <v>6</v>
      </c>
    </row>
    <row r="28079">
      <c r="A28079" s="9">
        <f t="shared" si="1"/>
        <v>20278</v>
      </c>
      <c r="B28079" s="45" t="s">
        <v>26909</v>
      </c>
      <c r="C28079" s="26" t="s">
        <v>1316</v>
      </c>
    </row>
    <row r="28080">
      <c r="A28080" s="9">
        <f t="shared" si="1"/>
        <v>20279</v>
      </c>
      <c r="B28080" s="5" t="s">
        <v>17257</v>
      </c>
      <c r="C28080" s="6" t="s">
        <v>74</v>
      </c>
    </row>
    <row r="28081">
      <c r="A28081" s="9">
        <f t="shared" si="1"/>
        <v>20280</v>
      </c>
      <c r="B28081" s="5" t="s">
        <v>17258</v>
      </c>
      <c r="C28081" s="6" t="s">
        <v>714</v>
      </c>
    </row>
    <row r="28082">
      <c r="A28082" s="9">
        <f t="shared" si="1"/>
        <v>20280</v>
      </c>
      <c r="B28082" s="5" t="s">
        <v>17258</v>
      </c>
      <c r="C28082" s="6" t="s">
        <v>23672</v>
      </c>
    </row>
    <row r="28083">
      <c r="A28083" s="9">
        <f t="shared" si="1"/>
        <v>20281</v>
      </c>
      <c r="B28083" s="25" t="s">
        <v>26910</v>
      </c>
      <c r="C28083" s="26" t="s">
        <v>25664</v>
      </c>
    </row>
    <row r="28084">
      <c r="A28084" s="9">
        <f t="shared" si="1"/>
        <v>20281</v>
      </c>
      <c r="B28084" s="25" t="s">
        <v>26910</v>
      </c>
      <c r="C28084" s="6" t="s">
        <v>23672</v>
      </c>
    </row>
    <row r="28085">
      <c r="A28085" s="9">
        <f t="shared" si="1"/>
        <v>20282</v>
      </c>
      <c r="B28085" s="5" t="s">
        <v>17259</v>
      </c>
      <c r="C28085" s="6" t="s">
        <v>603</v>
      </c>
    </row>
    <row r="28086">
      <c r="A28086" s="9">
        <f t="shared" si="1"/>
        <v>20283</v>
      </c>
      <c r="B28086" s="5" t="s">
        <v>17260</v>
      </c>
      <c r="C28086" s="6" t="s">
        <v>1856</v>
      </c>
    </row>
    <row r="28087">
      <c r="A28087" s="9">
        <f t="shared" si="1"/>
        <v>20284</v>
      </c>
      <c r="B28087" s="5" t="s">
        <v>17261</v>
      </c>
      <c r="C28087" s="6" t="s">
        <v>1040</v>
      </c>
    </row>
    <row r="28088">
      <c r="A28088" s="9">
        <f t="shared" si="1"/>
        <v>20285</v>
      </c>
      <c r="B28088" s="8" t="s">
        <v>17262</v>
      </c>
      <c r="C28088" s="9" t="s">
        <v>547</v>
      </c>
    </row>
    <row r="28089">
      <c r="A28089" s="9">
        <f t="shared" si="1"/>
        <v>20286</v>
      </c>
      <c r="B28089" s="8" t="s">
        <v>17263</v>
      </c>
      <c r="C28089" s="9" t="s">
        <v>547</v>
      </c>
    </row>
    <row r="28090">
      <c r="A28090" s="9">
        <f t="shared" si="1"/>
        <v>20287</v>
      </c>
      <c r="B28090" s="5" t="s">
        <v>17264</v>
      </c>
      <c r="C28090" s="6" t="s">
        <v>1495</v>
      </c>
    </row>
    <row r="28091">
      <c r="A28091" s="9">
        <f t="shared" si="1"/>
        <v>20288</v>
      </c>
      <c r="B28091" s="25" t="s">
        <v>26911</v>
      </c>
      <c r="C28091" s="26" t="s">
        <v>941</v>
      </c>
    </row>
    <row r="28092">
      <c r="A28092" s="9">
        <f t="shared" si="1"/>
        <v>20288</v>
      </c>
      <c r="B28092" s="25" t="s">
        <v>26911</v>
      </c>
      <c r="C28092" s="6" t="s">
        <v>23672</v>
      </c>
    </row>
    <row r="28093">
      <c r="A28093" s="9">
        <f t="shared" si="1"/>
        <v>20289</v>
      </c>
      <c r="B28093" s="5" t="s">
        <v>17265</v>
      </c>
      <c r="C28093" s="6" t="s">
        <v>1279</v>
      </c>
    </row>
    <row r="28094">
      <c r="A28094" s="9">
        <f t="shared" si="1"/>
        <v>20290</v>
      </c>
      <c r="B28094" s="25" t="s">
        <v>26912</v>
      </c>
      <c r="C28094" s="26" t="s">
        <v>941</v>
      </c>
    </row>
    <row r="28095">
      <c r="A28095" s="9">
        <f t="shared" si="1"/>
        <v>20290</v>
      </c>
      <c r="B28095" s="25" t="s">
        <v>26912</v>
      </c>
      <c r="C28095" s="6" t="s">
        <v>23672</v>
      </c>
    </row>
    <row r="28096">
      <c r="A28096" s="9">
        <f t="shared" si="1"/>
        <v>20291</v>
      </c>
      <c r="B28096" s="5" t="s">
        <v>17266</v>
      </c>
      <c r="C28096" s="6" t="s">
        <v>1267</v>
      </c>
    </row>
    <row r="28097">
      <c r="A28097" s="9">
        <f t="shared" si="1"/>
        <v>20292</v>
      </c>
      <c r="B28097" s="8" t="s">
        <v>17267</v>
      </c>
      <c r="C28097" s="9" t="s">
        <v>142</v>
      </c>
    </row>
    <row r="28098">
      <c r="A28098" s="9">
        <f t="shared" si="1"/>
        <v>20293</v>
      </c>
      <c r="B28098" s="5" t="s">
        <v>17268</v>
      </c>
      <c r="C28098" s="6" t="s">
        <v>612</v>
      </c>
    </row>
    <row r="28099">
      <c r="A28099" s="9">
        <f t="shared" si="1"/>
        <v>20294</v>
      </c>
      <c r="B28099" s="8" t="s">
        <v>17269</v>
      </c>
      <c r="C28099" s="9" t="s">
        <v>88</v>
      </c>
    </row>
    <row r="28100">
      <c r="A28100" s="9">
        <f t="shared" si="1"/>
        <v>20295</v>
      </c>
      <c r="B28100" s="5" t="s">
        <v>17270</v>
      </c>
      <c r="C28100" s="6" t="s">
        <v>683</v>
      </c>
    </row>
    <row r="28101">
      <c r="A28101" s="9">
        <f t="shared" si="1"/>
        <v>20295</v>
      </c>
      <c r="B28101" s="37" t="s">
        <v>17270</v>
      </c>
      <c r="C28101" s="28" t="s">
        <v>23633</v>
      </c>
    </row>
    <row r="28102">
      <c r="A28102" s="9">
        <f t="shared" si="1"/>
        <v>20296</v>
      </c>
      <c r="B28102" s="5" t="s">
        <v>17271</v>
      </c>
      <c r="C28102" s="6" t="s">
        <v>1369</v>
      </c>
    </row>
    <row r="28103">
      <c r="A28103" s="9">
        <f t="shared" si="1"/>
        <v>20297</v>
      </c>
      <c r="B28103" s="8" t="s">
        <v>17272</v>
      </c>
      <c r="C28103" s="9" t="s">
        <v>547</v>
      </c>
    </row>
    <row r="28104">
      <c r="A28104" s="9">
        <f t="shared" si="1"/>
        <v>20298</v>
      </c>
      <c r="B28104" s="5" t="s">
        <v>17273</v>
      </c>
      <c r="C28104" s="6" t="s">
        <v>714</v>
      </c>
    </row>
    <row r="28105">
      <c r="A28105" s="9">
        <f t="shared" si="1"/>
        <v>20298</v>
      </c>
      <c r="B28105" s="5" t="s">
        <v>17273</v>
      </c>
      <c r="C28105" s="6" t="s">
        <v>23672</v>
      </c>
    </row>
    <row r="28106">
      <c r="A28106" s="9">
        <f t="shared" si="1"/>
        <v>20299</v>
      </c>
      <c r="B28106" s="8" t="s">
        <v>17274</v>
      </c>
      <c r="C28106" s="9" t="s">
        <v>845</v>
      </c>
    </row>
    <row r="28107">
      <c r="A28107" s="9">
        <f t="shared" si="1"/>
        <v>20300</v>
      </c>
      <c r="B28107" s="8" t="s">
        <v>17275</v>
      </c>
      <c r="C28107" s="6" t="s">
        <v>324</v>
      </c>
    </row>
    <row r="28108">
      <c r="A28108" s="9">
        <f t="shared" si="1"/>
        <v>20300</v>
      </c>
      <c r="B28108" s="8" t="s">
        <v>17275</v>
      </c>
      <c r="C28108" s="9" t="s">
        <v>60</v>
      </c>
    </row>
    <row r="28109">
      <c r="A28109" s="9">
        <f t="shared" si="1"/>
        <v>20300</v>
      </c>
      <c r="B28109" s="8" t="s">
        <v>17275</v>
      </c>
      <c r="C28109" s="9" t="s">
        <v>25</v>
      </c>
    </row>
    <row r="28110">
      <c r="A28110" s="9">
        <f t="shared" si="1"/>
        <v>20300</v>
      </c>
      <c r="B28110" s="8" t="s">
        <v>17275</v>
      </c>
      <c r="C28110" s="9" t="s">
        <v>24</v>
      </c>
    </row>
    <row r="28111">
      <c r="A28111" s="9">
        <f t="shared" si="1"/>
        <v>20300</v>
      </c>
      <c r="B28111" s="8" t="s">
        <v>17275</v>
      </c>
      <c r="C28111" s="6" t="s">
        <v>23637</v>
      </c>
    </row>
    <row r="28112">
      <c r="A28112" s="9">
        <f t="shared" si="1"/>
        <v>20301</v>
      </c>
      <c r="B28112" s="8" t="s">
        <v>17276</v>
      </c>
      <c r="C28112" s="9" t="s">
        <v>88</v>
      </c>
    </row>
    <row r="28113">
      <c r="A28113" s="9">
        <f t="shared" si="1"/>
        <v>20302</v>
      </c>
      <c r="B28113" s="8" t="s">
        <v>17277</v>
      </c>
      <c r="C28113" s="9" t="s">
        <v>815</v>
      </c>
    </row>
    <row r="28114">
      <c r="A28114" s="9">
        <f t="shared" si="1"/>
        <v>20303</v>
      </c>
      <c r="B28114" s="12" t="s">
        <v>17278</v>
      </c>
      <c r="C28114" s="13" t="s">
        <v>420</v>
      </c>
    </row>
    <row r="28115">
      <c r="A28115" s="9">
        <f t="shared" si="1"/>
        <v>20303</v>
      </c>
      <c r="B28115" s="12" t="s">
        <v>17278</v>
      </c>
      <c r="C28115" s="6" t="s">
        <v>23672</v>
      </c>
    </row>
    <row r="28116">
      <c r="A28116" s="9">
        <f t="shared" si="1"/>
        <v>20304</v>
      </c>
      <c r="B28116" s="5" t="s">
        <v>17279</v>
      </c>
      <c r="C28116" s="6" t="s">
        <v>420</v>
      </c>
    </row>
    <row r="28117">
      <c r="A28117" s="9">
        <f t="shared" si="1"/>
        <v>20304</v>
      </c>
      <c r="B28117" s="5" t="s">
        <v>17279</v>
      </c>
      <c r="C28117" s="6" t="s">
        <v>23672</v>
      </c>
    </row>
    <row r="28118">
      <c r="A28118" s="9">
        <f t="shared" si="1"/>
        <v>20305</v>
      </c>
      <c r="B28118" s="5" t="s">
        <v>17280</v>
      </c>
      <c r="C28118" s="6" t="s">
        <v>1369</v>
      </c>
    </row>
    <row r="28119">
      <c r="A28119" s="9">
        <f t="shared" si="1"/>
        <v>20306</v>
      </c>
      <c r="B28119" s="5" t="s">
        <v>17281</v>
      </c>
      <c r="C28119" s="6" t="s">
        <v>420</v>
      </c>
    </row>
    <row r="28120">
      <c r="A28120" s="9">
        <f t="shared" si="1"/>
        <v>20306</v>
      </c>
      <c r="B28120" s="5" t="s">
        <v>17281</v>
      </c>
      <c r="C28120" s="6" t="s">
        <v>23672</v>
      </c>
    </row>
    <row r="28121">
      <c r="A28121" s="9">
        <f t="shared" si="1"/>
        <v>20307</v>
      </c>
      <c r="B28121" s="12" t="s">
        <v>17282</v>
      </c>
      <c r="C28121" s="13" t="s">
        <v>420</v>
      </c>
    </row>
    <row r="28122">
      <c r="A28122" s="9">
        <f t="shared" si="1"/>
        <v>20307</v>
      </c>
      <c r="B28122" s="12" t="s">
        <v>17282</v>
      </c>
      <c r="C28122" s="6" t="s">
        <v>23672</v>
      </c>
    </row>
    <row r="28123">
      <c r="A28123" s="9">
        <f t="shared" si="1"/>
        <v>20308</v>
      </c>
      <c r="B28123" s="12" t="s">
        <v>17283</v>
      </c>
      <c r="C28123" s="13" t="s">
        <v>420</v>
      </c>
    </row>
    <row r="28124">
      <c r="A28124" s="9">
        <f t="shared" si="1"/>
        <v>20308</v>
      </c>
      <c r="B28124" s="12" t="s">
        <v>17283</v>
      </c>
      <c r="C28124" s="6" t="s">
        <v>23672</v>
      </c>
    </row>
    <row r="28125">
      <c r="A28125" s="9">
        <f t="shared" si="1"/>
        <v>20309</v>
      </c>
      <c r="B28125" s="5" t="s">
        <v>17284</v>
      </c>
      <c r="C28125" s="6" t="s">
        <v>420</v>
      </c>
    </row>
    <row r="28126">
      <c r="A28126" s="9">
        <f t="shared" si="1"/>
        <v>20309</v>
      </c>
      <c r="B28126" s="5" t="s">
        <v>17284</v>
      </c>
      <c r="C28126" s="6" t="s">
        <v>23672</v>
      </c>
    </row>
    <row r="28127">
      <c r="A28127" s="9">
        <f t="shared" si="1"/>
        <v>20310</v>
      </c>
      <c r="B28127" s="12" t="s">
        <v>17285</v>
      </c>
      <c r="C28127" s="13" t="s">
        <v>420</v>
      </c>
    </row>
    <row r="28128">
      <c r="A28128" s="9">
        <f t="shared" si="1"/>
        <v>20310</v>
      </c>
      <c r="B28128" s="12" t="s">
        <v>17285</v>
      </c>
      <c r="C28128" s="6" t="s">
        <v>23672</v>
      </c>
    </row>
    <row r="28129">
      <c r="A28129" s="9">
        <f t="shared" si="1"/>
        <v>20311</v>
      </c>
      <c r="B28129" s="25" t="s">
        <v>26913</v>
      </c>
      <c r="C28129" s="26" t="s">
        <v>941</v>
      </c>
    </row>
    <row r="28130">
      <c r="A28130" s="9">
        <f t="shared" si="1"/>
        <v>20311</v>
      </c>
      <c r="B28130" s="25" t="s">
        <v>26913</v>
      </c>
      <c r="C28130" s="6" t="s">
        <v>23672</v>
      </c>
    </row>
    <row r="28131">
      <c r="A28131" s="9">
        <f t="shared" si="1"/>
        <v>20312</v>
      </c>
      <c r="B28131" s="12" t="s">
        <v>17286</v>
      </c>
      <c r="C28131" s="13" t="s">
        <v>420</v>
      </c>
    </row>
    <row r="28132">
      <c r="A28132" s="9">
        <f t="shared" si="1"/>
        <v>20312</v>
      </c>
      <c r="B28132" s="12" t="s">
        <v>17286</v>
      </c>
      <c r="C28132" s="6" t="s">
        <v>23672</v>
      </c>
    </row>
    <row r="28133">
      <c r="A28133" s="9">
        <f t="shared" si="1"/>
        <v>20313</v>
      </c>
      <c r="B28133" s="5" t="s">
        <v>17287</v>
      </c>
      <c r="C28133" s="6" t="s">
        <v>420</v>
      </c>
    </row>
    <row r="28134">
      <c r="A28134" s="9">
        <f t="shared" si="1"/>
        <v>20313</v>
      </c>
      <c r="B28134" s="5" t="s">
        <v>17287</v>
      </c>
      <c r="C28134" s="6" t="s">
        <v>23672</v>
      </c>
    </row>
    <row r="28135">
      <c r="A28135" s="9">
        <f t="shared" si="1"/>
        <v>20314</v>
      </c>
      <c r="B28135" s="5" t="s">
        <v>17288</v>
      </c>
      <c r="C28135" s="6" t="s">
        <v>989</v>
      </c>
    </row>
    <row r="28136">
      <c r="A28136" s="9">
        <f t="shared" si="1"/>
        <v>20315</v>
      </c>
      <c r="B28136" s="5" t="s">
        <v>17289</v>
      </c>
      <c r="C28136" s="6" t="s">
        <v>78</v>
      </c>
    </row>
    <row r="28137">
      <c r="A28137" s="9">
        <f t="shared" si="1"/>
        <v>20315</v>
      </c>
      <c r="B28137" s="5" t="s">
        <v>17289</v>
      </c>
      <c r="C28137" s="6" t="s">
        <v>420</v>
      </c>
    </row>
    <row r="28138">
      <c r="A28138" s="9">
        <f t="shared" si="1"/>
        <v>20315</v>
      </c>
      <c r="B28138" s="5" t="s">
        <v>17289</v>
      </c>
      <c r="C28138" s="6" t="s">
        <v>23672</v>
      </c>
    </row>
    <row r="28139">
      <c r="A28139" s="9">
        <f t="shared" si="1"/>
        <v>20316</v>
      </c>
      <c r="B28139" s="25" t="s">
        <v>26914</v>
      </c>
      <c r="C28139" s="26" t="s">
        <v>941</v>
      </c>
    </row>
    <row r="28140">
      <c r="A28140" s="9">
        <f t="shared" si="1"/>
        <v>20316</v>
      </c>
      <c r="B28140" s="25" t="s">
        <v>26914</v>
      </c>
      <c r="C28140" s="6" t="s">
        <v>23672</v>
      </c>
    </row>
    <row r="28141">
      <c r="A28141" s="9">
        <f t="shared" si="1"/>
        <v>20317</v>
      </c>
      <c r="B28141" s="5" t="s">
        <v>17290</v>
      </c>
      <c r="C28141" s="6" t="s">
        <v>1342</v>
      </c>
    </row>
    <row r="28142">
      <c r="A28142" s="9">
        <f t="shared" si="1"/>
        <v>20318</v>
      </c>
      <c r="B28142" s="5" t="s">
        <v>17291</v>
      </c>
      <c r="C28142" s="6" t="s">
        <v>1342</v>
      </c>
    </row>
    <row r="28143">
      <c r="A28143" s="9">
        <f t="shared" si="1"/>
        <v>20319</v>
      </c>
      <c r="B28143" s="5" t="s">
        <v>17292</v>
      </c>
      <c r="C28143" s="6" t="s">
        <v>393</v>
      </c>
    </row>
    <row r="28144">
      <c r="A28144" s="9">
        <f t="shared" si="1"/>
        <v>20320</v>
      </c>
      <c r="B28144" s="5" t="s">
        <v>17293</v>
      </c>
      <c r="C28144" s="6" t="s">
        <v>989</v>
      </c>
    </row>
    <row r="28145">
      <c r="A28145" s="9">
        <f t="shared" si="1"/>
        <v>20321</v>
      </c>
      <c r="B28145" s="5" t="s">
        <v>17294</v>
      </c>
      <c r="C28145" s="6" t="s">
        <v>1360</v>
      </c>
    </row>
    <row r="28146">
      <c r="A28146" s="9">
        <f t="shared" si="1"/>
        <v>20322</v>
      </c>
      <c r="B28146" s="5" t="s">
        <v>17295</v>
      </c>
      <c r="C28146" s="6" t="s">
        <v>1040</v>
      </c>
    </row>
    <row r="28147">
      <c r="A28147" s="9">
        <f t="shared" si="1"/>
        <v>20323</v>
      </c>
      <c r="B28147" s="5" t="s">
        <v>17296</v>
      </c>
      <c r="C28147" s="6" t="s">
        <v>467</v>
      </c>
    </row>
    <row r="28148">
      <c r="A28148" s="9">
        <f t="shared" si="1"/>
        <v>20323</v>
      </c>
      <c r="B28148" s="5" t="s">
        <v>17296</v>
      </c>
      <c r="C28148" s="6" t="s">
        <v>23628</v>
      </c>
    </row>
    <row r="28149">
      <c r="A28149" s="9">
        <f t="shared" si="1"/>
        <v>20324</v>
      </c>
      <c r="B28149" s="5" t="s">
        <v>17297</v>
      </c>
      <c r="C28149" s="6" t="s">
        <v>6</v>
      </c>
    </row>
    <row r="28150">
      <c r="A28150" s="9">
        <f t="shared" si="1"/>
        <v>20325</v>
      </c>
      <c r="B28150" s="5" t="s">
        <v>17298</v>
      </c>
      <c r="C28150" s="6" t="s">
        <v>714</v>
      </c>
    </row>
    <row r="28151">
      <c r="A28151" s="9">
        <f t="shared" si="1"/>
        <v>20325</v>
      </c>
      <c r="B28151" s="5" t="s">
        <v>17298</v>
      </c>
      <c r="C28151" s="6" t="s">
        <v>23672</v>
      </c>
    </row>
    <row r="28152">
      <c r="A28152" s="9">
        <f t="shared" si="1"/>
        <v>20326</v>
      </c>
      <c r="B28152" s="8" t="s">
        <v>17299</v>
      </c>
      <c r="C28152" s="9" t="s">
        <v>547</v>
      </c>
    </row>
    <row r="28153">
      <c r="A28153" s="9">
        <f t="shared" si="1"/>
        <v>20327</v>
      </c>
      <c r="B28153" s="5" t="s">
        <v>17300</v>
      </c>
      <c r="C28153" s="6" t="s">
        <v>1248</v>
      </c>
    </row>
    <row r="28154">
      <c r="A28154" s="9">
        <f t="shared" si="1"/>
        <v>20328</v>
      </c>
      <c r="B28154" s="5" t="s">
        <v>17301</v>
      </c>
      <c r="C28154" s="6" t="s">
        <v>20</v>
      </c>
    </row>
    <row r="28155">
      <c r="A28155" s="9">
        <f t="shared" si="1"/>
        <v>20329</v>
      </c>
      <c r="B28155" s="5" t="s">
        <v>17302</v>
      </c>
      <c r="C28155" s="6" t="s">
        <v>420</v>
      </c>
    </row>
    <row r="28156">
      <c r="A28156" s="9">
        <f t="shared" si="1"/>
        <v>20329</v>
      </c>
      <c r="B28156" s="5" t="s">
        <v>17302</v>
      </c>
      <c r="C28156" s="6" t="s">
        <v>23672</v>
      </c>
    </row>
    <row r="28157">
      <c r="A28157" s="9">
        <f t="shared" si="1"/>
        <v>20330</v>
      </c>
      <c r="B28157" s="5" t="s">
        <v>17303</v>
      </c>
      <c r="C28157" s="6" t="s">
        <v>15</v>
      </c>
    </row>
    <row r="28158">
      <c r="A28158" s="9">
        <f t="shared" si="1"/>
        <v>20331</v>
      </c>
      <c r="B28158" s="5" t="s">
        <v>17304</v>
      </c>
      <c r="C28158" s="6" t="s">
        <v>471</v>
      </c>
    </row>
    <row r="28159">
      <c r="A28159" s="9">
        <f t="shared" si="1"/>
        <v>20332</v>
      </c>
      <c r="B28159" s="5" t="s">
        <v>17305</v>
      </c>
      <c r="C28159" s="6" t="s">
        <v>86</v>
      </c>
    </row>
    <row r="28160">
      <c r="A28160" s="9">
        <f t="shared" si="1"/>
        <v>20333</v>
      </c>
      <c r="B28160" s="5" t="s">
        <v>17306</v>
      </c>
      <c r="C28160" s="6" t="s">
        <v>32</v>
      </c>
    </row>
    <row r="28161">
      <c r="A28161" s="9">
        <f t="shared" si="1"/>
        <v>20334</v>
      </c>
      <c r="B28161" s="42" t="s">
        <v>26915</v>
      </c>
      <c r="C28161" s="17" t="s">
        <v>6</v>
      </c>
    </row>
    <row r="28162">
      <c r="A28162" s="9">
        <f t="shared" si="1"/>
        <v>20335</v>
      </c>
      <c r="B28162" s="5" t="s">
        <v>17307</v>
      </c>
      <c r="C28162" s="6" t="s">
        <v>714</v>
      </c>
    </row>
    <row r="28163">
      <c r="A28163" s="9">
        <f t="shared" si="1"/>
        <v>20335</v>
      </c>
      <c r="B28163" s="5" t="s">
        <v>17307</v>
      </c>
      <c r="C28163" s="6" t="s">
        <v>23672</v>
      </c>
    </row>
    <row r="28164">
      <c r="A28164" s="9">
        <f t="shared" si="1"/>
        <v>20336</v>
      </c>
      <c r="B28164" s="25" t="s">
        <v>26916</v>
      </c>
      <c r="C28164" s="26" t="s">
        <v>420</v>
      </c>
    </row>
    <row r="28165">
      <c r="A28165" s="9">
        <f t="shared" si="1"/>
        <v>20336</v>
      </c>
      <c r="B28165" s="25" t="s">
        <v>26916</v>
      </c>
      <c r="C28165" s="6" t="s">
        <v>23672</v>
      </c>
    </row>
    <row r="28166">
      <c r="A28166" s="9">
        <f t="shared" si="1"/>
        <v>20337</v>
      </c>
      <c r="B28166" s="5" t="s">
        <v>17308</v>
      </c>
      <c r="C28166" s="6" t="s">
        <v>683</v>
      </c>
    </row>
    <row r="28167">
      <c r="A28167" s="9">
        <f t="shared" si="1"/>
        <v>20337</v>
      </c>
      <c r="B28167" s="37" t="s">
        <v>17308</v>
      </c>
      <c r="C28167" s="28" t="s">
        <v>23633</v>
      </c>
    </row>
    <row r="28168">
      <c r="A28168" s="9">
        <f t="shared" si="1"/>
        <v>20338</v>
      </c>
      <c r="B28168" s="5" t="s">
        <v>17309</v>
      </c>
      <c r="C28168" s="6" t="s">
        <v>714</v>
      </c>
    </row>
    <row r="28169">
      <c r="A28169" s="9">
        <f t="shared" si="1"/>
        <v>20338</v>
      </c>
      <c r="B28169" s="5" t="s">
        <v>17309</v>
      </c>
      <c r="C28169" s="6" t="s">
        <v>23672</v>
      </c>
    </row>
    <row r="28170">
      <c r="A28170" s="9">
        <f t="shared" si="1"/>
        <v>20339</v>
      </c>
      <c r="B28170" s="5" t="s">
        <v>17310</v>
      </c>
      <c r="C28170" s="6" t="s">
        <v>32</v>
      </c>
    </row>
    <row r="28171">
      <c r="A28171" s="9">
        <f t="shared" si="1"/>
        <v>20340</v>
      </c>
      <c r="B28171" s="8" t="s">
        <v>17311</v>
      </c>
      <c r="C28171" s="9" t="s">
        <v>88</v>
      </c>
    </row>
    <row r="28172">
      <c r="A28172" s="9">
        <f t="shared" si="1"/>
        <v>20341</v>
      </c>
      <c r="B28172" s="5" t="s">
        <v>17312</v>
      </c>
      <c r="C28172" s="6" t="s">
        <v>59</v>
      </c>
    </row>
    <row r="28173">
      <c r="A28173" s="9">
        <f t="shared" si="1"/>
        <v>20342</v>
      </c>
      <c r="B28173" s="5" t="s">
        <v>17313</v>
      </c>
      <c r="C28173" s="6" t="s">
        <v>59</v>
      </c>
    </row>
    <row r="28174">
      <c r="A28174" s="9">
        <f t="shared" si="1"/>
        <v>20343</v>
      </c>
      <c r="B28174" s="5" t="s">
        <v>17314</v>
      </c>
      <c r="C28174" s="6" t="s">
        <v>530</v>
      </c>
    </row>
    <row r="28175">
      <c r="A28175" s="9">
        <f t="shared" si="1"/>
        <v>20344</v>
      </c>
      <c r="B28175" s="8" t="s">
        <v>17315</v>
      </c>
      <c r="C28175" s="9" t="s">
        <v>530</v>
      </c>
    </row>
    <row r="28176">
      <c r="A28176" s="9">
        <f t="shared" si="1"/>
        <v>20345</v>
      </c>
      <c r="B28176" s="5" t="s">
        <v>17316</v>
      </c>
      <c r="C28176" s="6" t="s">
        <v>78</v>
      </c>
    </row>
    <row r="28177">
      <c r="A28177" s="9">
        <f t="shared" si="1"/>
        <v>20346</v>
      </c>
      <c r="B28177" s="5" t="s">
        <v>17317</v>
      </c>
      <c r="C28177" s="6" t="s">
        <v>59</v>
      </c>
    </row>
    <row r="28178">
      <c r="A28178" s="9">
        <f t="shared" si="1"/>
        <v>20347</v>
      </c>
      <c r="B28178" s="5" t="s">
        <v>17318</v>
      </c>
      <c r="C28178" s="6" t="s">
        <v>393</v>
      </c>
    </row>
    <row r="28179">
      <c r="A28179" s="9">
        <f t="shared" si="1"/>
        <v>20348</v>
      </c>
      <c r="B28179" s="5" t="s">
        <v>17319</v>
      </c>
      <c r="C28179" s="6" t="s">
        <v>393</v>
      </c>
    </row>
    <row r="28180">
      <c r="A28180" s="9">
        <f t="shared" si="1"/>
        <v>20349</v>
      </c>
      <c r="B28180" s="5" t="s">
        <v>17320</v>
      </c>
      <c r="C28180" s="6" t="s">
        <v>393</v>
      </c>
    </row>
    <row r="28181">
      <c r="A28181" s="9">
        <f t="shared" si="1"/>
        <v>20350</v>
      </c>
      <c r="B28181" s="5" t="s">
        <v>17321</v>
      </c>
      <c r="C28181" s="6" t="s">
        <v>393</v>
      </c>
    </row>
    <row r="28182">
      <c r="A28182" s="9">
        <f t="shared" si="1"/>
        <v>20351</v>
      </c>
      <c r="B28182" s="5" t="s">
        <v>17322</v>
      </c>
      <c r="C28182" s="6" t="s">
        <v>393</v>
      </c>
    </row>
    <row r="28183">
      <c r="A28183" s="9">
        <f t="shared" si="1"/>
        <v>20352</v>
      </c>
      <c r="B28183" s="5" t="s">
        <v>17323</v>
      </c>
      <c r="C28183" s="6" t="s">
        <v>86</v>
      </c>
    </row>
    <row r="28184">
      <c r="A28184" s="9">
        <f t="shared" si="1"/>
        <v>20353</v>
      </c>
      <c r="B28184" s="25" t="s">
        <v>26917</v>
      </c>
      <c r="C28184" s="26" t="s">
        <v>941</v>
      </c>
    </row>
    <row r="28185">
      <c r="A28185" s="9">
        <f t="shared" si="1"/>
        <v>20353</v>
      </c>
      <c r="B28185" s="25" t="s">
        <v>26917</v>
      </c>
      <c r="C28185" s="6" t="s">
        <v>23672</v>
      </c>
    </row>
    <row r="28186">
      <c r="A28186" s="9">
        <f t="shared" si="1"/>
        <v>20354</v>
      </c>
      <c r="B28186" s="25" t="s">
        <v>26918</v>
      </c>
      <c r="C28186" s="26" t="s">
        <v>941</v>
      </c>
    </row>
    <row r="28187">
      <c r="A28187" s="9">
        <f t="shared" si="1"/>
        <v>20354</v>
      </c>
      <c r="B28187" s="25" t="s">
        <v>26918</v>
      </c>
      <c r="C28187" s="6" t="s">
        <v>23672</v>
      </c>
    </row>
    <row r="28188">
      <c r="A28188" s="9">
        <f t="shared" si="1"/>
        <v>20355</v>
      </c>
      <c r="B28188" s="5" t="s">
        <v>17324</v>
      </c>
      <c r="C28188" s="6" t="s">
        <v>78</v>
      </c>
    </row>
    <row r="28189">
      <c r="A28189" s="9">
        <f t="shared" si="1"/>
        <v>20356</v>
      </c>
      <c r="B28189" s="5" t="s">
        <v>17325</v>
      </c>
      <c r="C28189" s="6" t="s">
        <v>74</v>
      </c>
    </row>
    <row r="28190">
      <c r="A28190" s="9">
        <f t="shared" si="1"/>
        <v>20357</v>
      </c>
      <c r="B28190" s="5" t="s">
        <v>17326</v>
      </c>
      <c r="C28190" s="6" t="s">
        <v>731</v>
      </c>
    </row>
    <row r="28191">
      <c r="A28191" s="9">
        <f t="shared" si="1"/>
        <v>20358</v>
      </c>
      <c r="B28191" s="5" t="s">
        <v>17327</v>
      </c>
      <c r="C28191" s="6" t="s">
        <v>393</v>
      </c>
    </row>
    <row r="28192">
      <c r="A28192" s="9">
        <f t="shared" si="1"/>
        <v>20359</v>
      </c>
      <c r="B28192" s="8" t="s">
        <v>17328</v>
      </c>
      <c r="C28192" s="9" t="s">
        <v>547</v>
      </c>
    </row>
    <row r="28193">
      <c r="A28193" s="9">
        <f t="shared" si="1"/>
        <v>20360</v>
      </c>
      <c r="B28193" s="25" t="s">
        <v>26919</v>
      </c>
      <c r="C28193" s="26" t="s">
        <v>12983</v>
      </c>
    </row>
    <row r="28194">
      <c r="A28194" s="9">
        <f t="shared" si="1"/>
        <v>20361</v>
      </c>
      <c r="B28194" s="8" t="s">
        <v>17329</v>
      </c>
      <c r="C28194" s="9" t="s">
        <v>64</v>
      </c>
    </row>
    <row r="28195">
      <c r="A28195" s="9">
        <f t="shared" si="1"/>
        <v>20362</v>
      </c>
      <c r="B28195" s="5" t="s">
        <v>17330</v>
      </c>
      <c r="C28195" s="6" t="s">
        <v>367</v>
      </c>
    </row>
    <row r="28196">
      <c r="A28196" s="9">
        <f t="shared" si="1"/>
        <v>20363</v>
      </c>
      <c r="B28196" s="5" t="s">
        <v>17331</v>
      </c>
      <c r="C28196" s="6" t="s">
        <v>367</v>
      </c>
    </row>
    <row r="28197">
      <c r="A28197" s="9">
        <f t="shared" si="1"/>
        <v>20364</v>
      </c>
      <c r="B28197" s="5" t="s">
        <v>17332</v>
      </c>
      <c r="C28197" s="6" t="s">
        <v>356</v>
      </c>
    </row>
    <row r="28198">
      <c r="A28198" s="9">
        <f t="shared" si="1"/>
        <v>20365</v>
      </c>
      <c r="B28198" s="8" t="s">
        <v>17333</v>
      </c>
      <c r="C28198" s="9" t="s">
        <v>64</v>
      </c>
    </row>
    <row r="28199">
      <c r="A28199" s="9">
        <f t="shared" si="1"/>
        <v>20365</v>
      </c>
      <c r="B28199" s="8" t="s">
        <v>17333</v>
      </c>
      <c r="C28199" s="6" t="s">
        <v>1012</v>
      </c>
    </row>
    <row r="28200">
      <c r="A28200" s="9">
        <f t="shared" si="1"/>
        <v>20366</v>
      </c>
      <c r="B28200" s="8" t="s">
        <v>17334</v>
      </c>
      <c r="C28200" s="9" t="s">
        <v>52</v>
      </c>
    </row>
    <row r="28201">
      <c r="A28201" s="9">
        <f t="shared" si="1"/>
        <v>20367</v>
      </c>
      <c r="B28201" s="5" t="s">
        <v>17335</v>
      </c>
      <c r="C28201" s="6" t="s">
        <v>1376</v>
      </c>
    </row>
    <row r="28202">
      <c r="A28202" s="9">
        <f t="shared" si="1"/>
        <v>20367</v>
      </c>
      <c r="B28202" s="5" t="s">
        <v>17335</v>
      </c>
      <c r="C28202" s="6" t="s">
        <v>23628</v>
      </c>
    </row>
    <row r="28203">
      <c r="A28203" s="9">
        <f t="shared" si="1"/>
        <v>20368</v>
      </c>
      <c r="B28203" s="5" t="s">
        <v>17336</v>
      </c>
      <c r="C28203" s="6" t="s">
        <v>727</v>
      </c>
    </row>
    <row r="28204">
      <c r="A28204" s="9">
        <f t="shared" si="1"/>
        <v>20369</v>
      </c>
      <c r="B28204" s="5" t="s">
        <v>17337</v>
      </c>
      <c r="C28204" s="6" t="s">
        <v>727</v>
      </c>
    </row>
    <row r="28205">
      <c r="A28205" s="9">
        <f t="shared" si="1"/>
        <v>20370</v>
      </c>
      <c r="B28205" s="5" t="s">
        <v>17338</v>
      </c>
      <c r="C28205" s="6" t="s">
        <v>727</v>
      </c>
    </row>
    <row r="28206">
      <c r="A28206" s="9">
        <f t="shared" si="1"/>
        <v>20371</v>
      </c>
      <c r="B28206" s="5" t="s">
        <v>17339</v>
      </c>
      <c r="C28206" s="6" t="s">
        <v>727</v>
      </c>
    </row>
    <row r="28207">
      <c r="A28207" s="9">
        <f t="shared" si="1"/>
        <v>20372</v>
      </c>
      <c r="B28207" s="5" t="s">
        <v>17340</v>
      </c>
      <c r="C28207" s="6" t="s">
        <v>727</v>
      </c>
    </row>
    <row r="28208">
      <c r="A28208" s="9">
        <f t="shared" si="1"/>
        <v>20373</v>
      </c>
      <c r="B28208" s="5" t="s">
        <v>17341</v>
      </c>
      <c r="C28208" s="6" t="s">
        <v>727</v>
      </c>
    </row>
    <row r="28209">
      <c r="A28209" s="9">
        <f t="shared" si="1"/>
        <v>20374</v>
      </c>
      <c r="B28209" s="25" t="s">
        <v>26920</v>
      </c>
      <c r="C28209" s="26" t="s">
        <v>23812</v>
      </c>
    </row>
    <row r="28210">
      <c r="A28210" s="9">
        <f t="shared" si="1"/>
        <v>20375</v>
      </c>
      <c r="B28210" s="5" t="s">
        <v>17342</v>
      </c>
      <c r="C28210" s="6" t="s">
        <v>727</v>
      </c>
    </row>
    <row r="28211">
      <c r="A28211" s="9">
        <f t="shared" si="1"/>
        <v>20376</v>
      </c>
      <c r="B28211" s="5" t="s">
        <v>17343</v>
      </c>
      <c r="C28211" s="6" t="s">
        <v>681</v>
      </c>
    </row>
    <row r="28212">
      <c r="A28212" s="9">
        <f t="shared" si="1"/>
        <v>20377</v>
      </c>
      <c r="B28212" s="5" t="s">
        <v>17344</v>
      </c>
      <c r="C28212" s="6" t="s">
        <v>681</v>
      </c>
    </row>
    <row r="28213">
      <c r="A28213" s="9">
        <f t="shared" si="1"/>
        <v>20378</v>
      </c>
      <c r="B28213" s="5" t="s">
        <v>17345</v>
      </c>
      <c r="C28213" s="6" t="s">
        <v>591</v>
      </c>
    </row>
    <row r="28214">
      <c r="A28214" s="9">
        <f t="shared" si="1"/>
        <v>20379</v>
      </c>
      <c r="B28214" s="8" t="s">
        <v>17346</v>
      </c>
      <c r="C28214" s="9" t="s">
        <v>76</v>
      </c>
    </row>
    <row r="28215">
      <c r="A28215" s="9">
        <f t="shared" si="1"/>
        <v>20380</v>
      </c>
      <c r="B28215" s="5" t="s">
        <v>17347</v>
      </c>
      <c r="C28215" s="6" t="s">
        <v>681</v>
      </c>
    </row>
    <row r="28216">
      <c r="A28216" s="9">
        <f t="shared" si="1"/>
        <v>20381</v>
      </c>
      <c r="B28216" s="5" t="s">
        <v>17348</v>
      </c>
      <c r="C28216" s="6" t="s">
        <v>727</v>
      </c>
    </row>
    <row r="28217">
      <c r="A28217" s="9">
        <f t="shared" si="1"/>
        <v>20382</v>
      </c>
      <c r="B28217" s="5" t="s">
        <v>17349</v>
      </c>
      <c r="C28217" s="6" t="s">
        <v>681</v>
      </c>
    </row>
    <row r="28218">
      <c r="A28218" s="9">
        <f t="shared" si="1"/>
        <v>20383</v>
      </c>
      <c r="B28218" s="5" t="s">
        <v>17350</v>
      </c>
      <c r="C28218" s="6" t="s">
        <v>727</v>
      </c>
    </row>
    <row r="28219">
      <c r="A28219" s="9">
        <f t="shared" si="1"/>
        <v>20384</v>
      </c>
      <c r="B28219" s="5" t="s">
        <v>17351</v>
      </c>
      <c r="C28219" s="6" t="s">
        <v>547</v>
      </c>
    </row>
    <row r="28220">
      <c r="A28220" s="9">
        <f t="shared" si="1"/>
        <v>20385</v>
      </c>
      <c r="B28220" s="15" t="s">
        <v>17352</v>
      </c>
      <c r="C28220" s="11" t="s">
        <v>423</v>
      </c>
    </row>
    <row r="28221">
      <c r="A28221" s="9">
        <f t="shared" si="1"/>
        <v>20386</v>
      </c>
      <c r="B28221" s="25" t="s">
        <v>26921</v>
      </c>
      <c r="C28221" s="26" t="s">
        <v>23761</v>
      </c>
    </row>
    <row r="28222">
      <c r="A28222" s="9">
        <f t="shared" si="1"/>
        <v>20387</v>
      </c>
      <c r="B28222" s="5" t="s">
        <v>17353</v>
      </c>
      <c r="C28222" s="6" t="s">
        <v>727</v>
      </c>
    </row>
    <row r="28223">
      <c r="A28223" s="9">
        <f t="shared" si="1"/>
        <v>20388</v>
      </c>
      <c r="B28223" s="5" t="s">
        <v>17354</v>
      </c>
      <c r="C28223" s="6" t="s">
        <v>681</v>
      </c>
    </row>
    <row r="28224">
      <c r="A28224" s="9">
        <f t="shared" si="1"/>
        <v>20388</v>
      </c>
      <c r="B28224" s="8" t="s">
        <v>17354</v>
      </c>
      <c r="C28224" s="6" t="s">
        <v>1012</v>
      </c>
    </row>
    <row r="28225">
      <c r="A28225" s="9">
        <f t="shared" si="1"/>
        <v>20389</v>
      </c>
      <c r="B28225" s="5" t="s">
        <v>17355</v>
      </c>
      <c r="C28225" s="6" t="s">
        <v>727</v>
      </c>
    </row>
    <row r="28226">
      <c r="A28226" s="9">
        <f t="shared" si="1"/>
        <v>20390</v>
      </c>
      <c r="B28226" s="5" t="s">
        <v>17356</v>
      </c>
      <c r="C28226" s="6" t="s">
        <v>727</v>
      </c>
    </row>
    <row r="28227">
      <c r="A28227" s="9">
        <f t="shared" si="1"/>
        <v>20391</v>
      </c>
      <c r="B28227" s="5" t="s">
        <v>17357</v>
      </c>
      <c r="C28227" s="6" t="s">
        <v>547</v>
      </c>
    </row>
    <row r="28228">
      <c r="A28228" s="9">
        <f t="shared" si="1"/>
        <v>20392</v>
      </c>
      <c r="B28228" s="5" t="s">
        <v>17358</v>
      </c>
      <c r="C28228" s="6" t="s">
        <v>727</v>
      </c>
    </row>
    <row r="28229">
      <c r="A28229" s="9">
        <f t="shared" si="1"/>
        <v>20393</v>
      </c>
      <c r="B28229" s="5" t="s">
        <v>17359</v>
      </c>
      <c r="C28229" s="6" t="s">
        <v>727</v>
      </c>
    </row>
    <row r="28230">
      <c r="A28230" s="9">
        <f t="shared" si="1"/>
        <v>20394</v>
      </c>
      <c r="B28230" s="5" t="s">
        <v>17360</v>
      </c>
      <c r="C28230" s="6" t="s">
        <v>727</v>
      </c>
    </row>
    <row r="28231">
      <c r="A28231" s="9">
        <f t="shared" si="1"/>
        <v>20395</v>
      </c>
      <c r="B28231" s="5" t="s">
        <v>17361</v>
      </c>
      <c r="C28231" s="6" t="s">
        <v>727</v>
      </c>
    </row>
    <row r="28232">
      <c r="A28232" s="9">
        <f t="shared" si="1"/>
        <v>20396</v>
      </c>
      <c r="B28232" s="5" t="s">
        <v>17362</v>
      </c>
      <c r="C28232" s="6" t="s">
        <v>727</v>
      </c>
    </row>
    <row r="28233">
      <c r="A28233" s="9">
        <f t="shared" si="1"/>
        <v>20397</v>
      </c>
      <c r="B28233" s="5" t="s">
        <v>17363</v>
      </c>
      <c r="C28233" s="6" t="s">
        <v>727</v>
      </c>
    </row>
    <row r="28234">
      <c r="A28234" s="9">
        <f t="shared" si="1"/>
        <v>20398</v>
      </c>
      <c r="B28234" s="5" t="s">
        <v>17364</v>
      </c>
      <c r="C28234" s="6" t="s">
        <v>727</v>
      </c>
    </row>
    <row r="28235">
      <c r="A28235" s="9">
        <f t="shared" si="1"/>
        <v>20399</v>
      </c>
      <c r="B28235" s="5" t="s">
        <v>17365</v>
      </c>
      <c r="C28235" s="6" t="s">
        <v>727</v>
      </c>
    </row>
    <row r="28236">
      <c r="A28236" s="9">
        <f t="shared" si="1"/>
        <v>20400</v>
      </c>
      <c r="B28236" s="5" t="s">
        <v>17366</v>
      </c>
      <c r="C28236" s="6" t="s">
        <v>727</v>
      </c>
    </row>
    <row r="28237">
      <c r="A28237" s="9">
        <f t="shared" si="1"/>
        <v>20401</v>
      </c>
      <c r="B28237" s="5" t="s">
        <v>17367</v>
      </c>
      <c r="C28237" s="6" t="s">
        <v>681</v>
      </c>
    </row>
    <row r="28238">
      <c r="A28238" s="9">
        <f t="shared" si="1"/>
        <v>20402</v>
      </c>
      <c r="B28238" s="5" t="s">
        <v>17368</v>
      </c>
      <c r="C28238" s="6" t="s">
        <v>681</v>
      </c>
    </row>
    <row r="28239">
      <c r="A28239" s="9">
        <f t="shared" si="1"/>
        <v>20403</v>
      </c>
      <c r="B28239" s="5" t="s">
        <v>17369</v>
      </c>
      <c r="C28239" s="6" t="s">
        <v>681</v>
      </c>
    </row>
    <row r="28240">
      <c r="A28240" s="9">
        <f t="shared" si="1"/>
        <v>20404</v>
      </c>
      <c r="B28240" s="5" t="s">
        <v>17370</v>
      </c>
      <c r="C28240" s="6" t="s">
        <v>681</v>
      </c>
    </row>
    <row r="28241">
      <c r="A28241" s="9">
        <f t="shared" si="1"/>
        <v>20405</v>
      </c>
      <c r="B28241" s="5" t="s">
        <v>17371</v>
      </c>
      <c r="C28241" s="6" t="s">
        <v>681</v>
      </c>
    </row>
    <row r="28242">
      <c r="A28242" s="9">
        <f t="shared" si="1"/>
        <v>20406</v>
      </c>
      <c r="B28242" s="5" t="s">
        <v>17372</v>
      </c>
      <c r="C28242" s="6" t="s">
        <v>727</v>
      </c>
    </row>
    <row r="28243">
      <c r="A28243" s="9">
        <f t="shared" si="1"/>
        <v>20407</v>
      </c>
      <c r="B28243" s="5" t="s">
        <v>17373</v>
      </c>
      <c r="C28243" s="6" t="s">
        <v>727</v>
      </c>
    </row>
    <row r="28244">
      <c r="A28244" s="9">
        <f t="shared" si="1"/>
        <v>20408</v>
      </c>
      <c r="B28244" s="5" t="s">
        <v>17374</v>
      </c>
      <c r="C28244" s="6" t="s">
        <v>727</v>
      </c>
    </row>
    <row r="28245">
      <c r="A28245" s="9">
        <f t="shared" si="1"/>
        <v>20409</v>
      </c>
      <c r="B28245" s="5" t="s">
        <v>17375</v>
      </c>
      <c r="C28245" s="6" t="s">
        <v>727</v>
      </c>
    </row>
    <row r="28246">
      <c r="A28246" s="9">
        <f t="shared" si="1"/>
        <v>20410</v>
      </c>
      <c r="B28246" s="5" t="s">
        <v>17376</v>
      </c>
      <c r="C28246" s="6" t="s">
        <v>727</v>
      </c>
    </row>
    <row r="28247">
      <c r="A28247" s="9">
        <f t="shared" si="1"/>
        <v>20411</v>
      </c>
      <c r="B28247" s="5" t="s">
        <v>17377</v>
      </c>
      <c r="C28247" s="6" t="s">
        <v>727</v>
      </c>
    </row>
    <row r="28248">
      <c r="A28248" s="9">
        <f t="shared" si="1"/>
        <v>20412</v>
      </c>
      <c r="B28248" s="8" t="s">
        <v>17378</v>
      </c>
      <c r="C28248" s="9" t="s">
        <v>547</v>
      </c>
    </row>
    <row r="28249">
      <c r="A28249" s="9">
        <f t="shared" si="1"/>
        <v>20413</v>
      </c>
      <c r="B28249" s="8" t="s">
        <v>17379</v>
      </c>
      <c r="C28249" s="9" t="s">
        <v>547</v>
      </c>
    </row>
    <row r="28250">
      <c r="A28250" s="9">
        <f t="shared" si="1"/>
        <v>20414</v>
      </c>
      <c r="B28250" s="8" t="s">
        <v>17380</v>
      </c>
      <c r="C28250" s="9" t="s">
        <v>60</v>
      </c>
    </row>
    <row r="28251">
      <c r="A28251" s="9">
        <f t="shared" si="1"/>
        <v>20414</v>
      </c>
      <c r="B28251" s="8" t="s">
        <v>17380</v>
      </c>
      <c r="C28251" s="9" t="s">
        <v>142</v>
      </c>
    </row>
    <row r="28252">
      <c r="A28252" s="9">
        <f t="shared" si="1"/>
        <v>20415</v>
      </c>
      <c r="B28252" s="5" t="s">
        <v>17381</v>
      </c>
      <c r="C28252" s="6" t="s">
        <v>727</v>
      </c>
    </row>
    <row r="28253">
      <c r="A28253" s="9">
        <f t="shared" si="1"/>
        <v>20416</v>
      </c>
      <c r="B28253" s="5" t="s">
        <v>17382</v>
      </c>
      <c r="C28253" s="6" t="s">
        <v>727</v>
      </c>
    </row>
    <row r="28254">
      <c r="A28254" s="9">
        <f t="shared" si="1"/>
        <v>20417</v>
      </c>
      <c r="B28254" s="5" t="s">
        <v>17383</v>
      </c>
      <c r="C28254" s="6" t="s">
        <v>727</v>
      </c>
    </row>
    <row r="28255">
      <c r="A28255" s="9">
        <f t="shared" si="1"/>
        <v>20418</v>
      </c>
      <c r="B28255" s="8" t="s">
        <v>17384</v>
      </c>
      <c r="C28255" s="9" t="s">
        <v>64</v>
      </c>
    </row>
    <row r="28256">
      <c r="A28256" s="9">
        <f t="shared" si="1"/>
        <v>20419</v>
      </c>
      <c r="B28256" s="5" t="s">
        <v>17385</v>
      </c>
      <c r="C28256" s="6" t="s">
        <v>681</v>
      </c>
    </row>
    <row r="28257">
      <c r="A28257" s="9">
        <f t="shared" si="1"/>
        <v>20420</v>
      </c>
      <c r="B28257" s="5" t="s">
        <v>17386</v>
      </c>
      <c r="C28257" s="6" t="s">
        <v>765</v>
      </c>
    </row>
    <row r="28258">
      <c r="A28258" s="9">
        <f t="shared" si="1"/>
        <v>20421</v>
      </c>
      <c r="B28258" s="8" t="s">
        <v>17387</v>
      </c>
      <c r="C28258" s="9" t="s">
        <v>845</v>
      </c>
    </row>
    <row r="28259">
      <c r="A28259" s="9">
        <f t="shared" si="1"/>
        <v>20422</v>
      </c>
      <c r="B28259" s="5" t="s">
        <v>17388</v>
      </c>
      <c r="C28259" s="6" t="s">
        <v>362</v>
      </c>
    </row>
    <row r="28260">
      <c r="A28260" s="9">
        <f t="shared" si="1"/>
        <v>20423</v>
      </c>
      <c r="B28260" s="5" t="s">
        <v>17389</v>
      </c>
      <c r="C28260" s="6" t="s">
        <v>765</v>
      </c>
    </row>
    <row r="28261">
      <c r="A28261" s="9">
        <f t="shared" si="1"/>
        <v>20424</v>
      </c>
      <c r="B28261" s="16" t="s">
        <v>17390</v>
      </c>
      <c r="C28261" s="6" t="s">
        <v>1235</v>
      </c>
    </row>
    <row r="28262">
      <c r="A28262" s="9">
        <f t="shared" si="1"/>
        <v>20425</v>
      </c>
      <c r="B28262" s="5" t="s">
        <v>17391</v>
      </c>
      <c r="C28262" s="6" t="s">
        <v>1856</v>
      </c>
    </row>
    <row r="28263">
      <c r="A28263" s="9">
        <f t="shared" si="1"/>
        <v>20426</v>
      </c>
      <c r="B28263" s="5" t="s">
        <v>17392</v>
      </c>
      <c r="C28263" s="6" t="s">
        <v>1856</v>
      </c>
    </row>
    <row r="28264">
      <c r="A28264" s="9">
        <f t="shared" si="1"/>
        <v>20427</v>
      </c>
      <c r="B28264" s="5" t="s">
        <v>17393</v>
      </c>
      <c r="C28264" s="6" t="s">
        <v>1207</v>
      </c>
    </row>
    <row r="28265">
      <c r="A28265" s="9">
        <f t="shared" si="1"/>
        <v>20428</v>
      </c>
      <c r="B28265" s="5" t="s">
        <v>17394</v>
      </c>
      <c r="C28265" s="6" t="s">
        <v>1267</v>
      </c>
    </row>
    <row r="28266">
      <c r="A28266" s="9">
        <f t="shared" si="1"/>
        <v>20429</v>
      </c>
      <c r="B28266" s="8" t="s">
        <v>17395</v>
      </c>
      <c r="C28266" s="9" t="s">
        <v>416</v>
      </c>
    </row>
    <row r="28267">
      <c r="A28267" s="9">
        <f t="shared" si="1"/>
        <v>20430</v>
      </c>
      <c r="B28267" s="5" t="s">
        <v>17396</v>
      </c>
      <c r="C28267" s="6" t="s">
        <v>74</v>
      </c>
    </row>
    <row r="28268">
      <c r="A28268" s="9">
        <f t="shared" si="1"/>
        <v>20431</v>
      </c>
      <c r="B28268" s="5" t="s">
        <v>17397</v>
      </c>
      <c r="C28268" s="6" t="s">
        <v>362</v>
      </c>
    </row>
    <row r="28269">
      <c r="A28269" s="9">
        <f t="shared" si="1"/>
        <v>20432</v>
      </c>
      <c r="B28269" s="8" t="s">
        <v>17398</v>
      </c>
      <c r="C28269" s="9" t="s">
        <v>530</v>
      </c>
    </row>
    <row r="28270">
      <c r="A28270" s="9">
        <f t="shared" si="1"/>
        <v>20433</v>
      </c>
      <c r="B28270" s="8" t="s">
        <v>17399</v>
      </c>
      <c r="C28270" s="9" t="s">
        <v>616</v>
      </c>
    </row>
    <row r="28271">
      <c r="A28271" s="9">
        <f t="shared" si="1"/>
        <v>20434</v>
      </c>
      <c r="B28271" s="8" t="s">
        <v>17400</v>
      </c>
      <c r="C28271" s="9" t="s">
        <v>88</v>
      </c>
    </row>
    <row r="28272">
      <c r="A28272" s="9">
        <f t="shared" si="1"/>
        <v>20435</v>
      </c>
      <c r="B28272" s="8" t="s">
        <v>17401</v>
      </c>
      <c r="C28272" s="9" t="s">
        <v>939</v>
      </c>
    </row>
    <row r="28273">
      <c r="A28273" s="9">
        <f t="shared" si="1"/>
        <v>20435</v>
      </c>
      <c r="B28273" s="8" t="s">
        <v>17401</v>
      </c>
      <c r="C28273" s="6" t="s">
        <v>23628</v>
      </c>
    </row>
    <row r="28274">
      <c r="A28274" s="9">
        <f t="shared" si="1"/>
        <v>20436</v>
      </c>
      <c r="B28274" s="5" t="s">
        <v>17402</v>
      </c>
      <c r="C28274" s="6" t="s">
        <v>69</v>
      </c>
    </row>
    <row r="28275">
      <c r="A28275" s="9">
        <f t="shared" si="1"/>
        <v>20436</v>
      </c>
      <c r="B28275" s="5" t="s">
        <v>17402</v>
      </c>
      <c r="C28275" s="6" t="s">
        <v>655</v>
      </c>
    </row>
    <row r="28276">
      <c r="A28276" s="9">
        <f t="shared" si="1"/>
        <v>20436</v>
      </c>
      <c r="B28276" s="5" t="s">
        <v>17402</v>
      </c>
      <c r="C28276" s="6" t="s">
        <v>23628</v>
      </c>
    </row>
    <row r="28277">
      <c r="A28277" s="9">
        <f t="shared" si="1"/>
        <v>20436</v>
      </c>
      <c r="B28277" s="37" t="s">
        <v>17402</v>
      </c>
      <c r="C28277" s="28" t="s">
        <v>23633</v>
      </c>
    </row>
    <row r="28278">
      <c r="A28278" s="9">
        <f t="shared" si="1"/>
        <v>20437</v>
      </c>
      <c r="B28278" s="8" t="s">
        <v>17403</v>
      </c>
      <c r="C28278" s="9" t="s">
        <v>547</v>
      </c>
    </row>
    <row r="28279">
      <c r="A28279" s="9">
        <f t="shared" si="1"/>
        <v>20438</v>
      </c>
      <c r="B28279" s="5" t="s">
        <v>17404</v>
      </c>
      <c r="C28279" s="6" t="s">
        <v>32</v>
      </c>
    </row>
    <row r="28280">
      <c r="A28280" s="9">
        <f t="shared" si="1"/>
        <v>20439</v>
      </c>
      <c r="B28280" s="8" t="s">
        <v>17405</v>
      </c>
      <c r="C28280" s="9" t="s">
        <v>46</v>
      </c>
    </row>
    <row r="28281">
      <c r="A28281" s="9">
        <f t="shared" si="1"/>
        <v>20440</v>
      </c>
      <c r="B28281" s="25" t="s">
        <v>26922</v>
      </c>
      <c r="C28281" s="26" t="s">
        <v>12983</v>
      </c>
    </row>
    <row r="28282">
      <c r="A28282" s="9">
        <f t="shared" si="1"/>
        <v>20441</v>
      </c>
      <c r="B28282" s="5" t="s">
        <v>17406</v>
      </c>
      <c r="C28282" s="6" t="s">
        <v>393</v>
      </c>
    </row>
    <row r="28283">
      <c r="A28283" s="9">
        <f t="shared" si="1"/>
        <v>20442</v>
      </c>
      <c r="B28283" s="8" t="s">
        <v>17407</v>
      </c>
      <c r="C28283" s="9" t="s">
        <v>818</v>
      </c>
    </row>
    <row r="28284">
      <c r="A28284" s="9">
        <f t="shared" si="1"/>
        <v>20443</v>
      </c>
      <c r="B28284" s="15" t="s">
        <v>17408</v>
      </c>
      <c r="C28284" s="11" t="s">
        <v>423</v>
      </c>
    </row>
    <row r="28285">
      <c r="A28285" s="9">
        <f t="shared" si="1"/>
        <v>20444</v>
      </c>
      <c r="B28285" s="5" t="s">
        <v>17409</v>
      </c>
      <c r="C28285" s="6" t="s">
        <v>681</v>
      </c>
    </row>
    <row r="28286">
      <c r="A28286" s="9">
        <f t="shared" si="1"/>
        <v>20445</v>
      </c>
      <c r="B28286" s="8" t="s">
        <v>17410</v>
      </c>
      <c r="C28286" s="9" t="s">
        <v>64</v>
      </c>
    </row>
    <row r="28287">
      <c r="A28287" s="9">
        <f t="shared" si="1"/>
        <v>20446</v>
      </c>
      <c r="B28287" s="8" t="s">
        <v>17411</v>
      </c>
      <c r="C28287" s="9" t="s">
        <v>835</v>
      </c>
    </row>
    <row r="28288">
      <c r="A28288" s="9">
        <f t="shared" si="1"/>
        <v>20447</v>
      </c>
      <c r="B28288" s="5" t="s">
        <v>17412</v>
      </c>
      <c r="C28288" s="6" t="s">
        <v>346</v>
      </c>
    </row>
    <row r="28289">
      <c r="A28289" s="9">
        <f t="shared" si="1"/>
        <v>20447</v>
      </c>
      <c r="B28289" s="5" t="s">
        <v>17412</v>
      </c>
      <c r="C28289" s="6" t="s">
        <v>23628</v>
      </c>
    </row>
    <row r="28290">
      <c r="A28290" s="9">
        <f t="shared" si="1"/>
        <v>20448</v>
      </c>
      <c r="B28290" s="5" t="s">
        <v>17413</v>
      </c>
      <c r="C28290" s="6" t="s">
        <v>336</v>
      </c>
    </row>
    <row r="28291">
      <c r="A28291" s="9">
        <f t="shared" si="1"/>
        <v>20448</v>
      </c>
      <c r="B28291" s="5" t="s">
        <v>17413</v>
      </c>
      <c r="C28291" s="6" t="s">
        <v>23637</v>
      </c>
    </row>
    <row r="28292">
      <c r="A28292" s="9">
        <f t="shared" si="1"/>
        <v>20449</v>
      </c>
      <c r="B28292" s="5" t="s">
        <v>17414</v>
      </c>
      <c r="C28292" s="6" t="s">
        <v>91</v>
      </c>
    </row>
    <row r="28293">
      <c r="A28293" s="9">
        <f t="shared" si="1"/>
        <v>20449</v>
      </c>
      <c r="B28293" s="5" t="s">
        <v>17414</v>
      </c>
      <c r="C28293" s="6" t="s">
        <v>454</v>
      </c>
    </row>
    <row r="28294">
      <c r="A28294" s="9">
        <f t="shared" si="1"/>
        <v>20449</v>
      </c>
      <c r="B28294" s="5" t="s">
        <v>17414</v>
      </c>
      <c r="C28294" s="6" t="s">
        <v>14828</v>
      </c>
    </row>
    <row r="28295">
      <c r="A28295" s="9">
        <f t="shared" si="1"/>
        <v>20449</v>
      </c>
      <c r="B28295" s="5" t="s">
        <v>17414</v>
      </c>
      <c r="C28295" s="6" t="s">
        <v>23637</v>
      </c>
    </row>
    <row r="28296">
      <c r="A28296" s="9">
        <f t="shared" si="1"/>
        <v>20450</v>
      </c>
      <c r="B28296" s="5" t="s">
        <v>17415</v>
      </c>
      <c r="C28296" s="6" t="s">
        <v>34</v>
      </c>
    </row>
    <row r="28297">
      <c r="A28297" s="9">
        <f t="shared" si="1"/>
        <v>20450</v>
      </c>
      <c r="B28297" s="5" t="s">
        <v>17415</v>
      </c>
      <c r="C28297" s="6" t="s">
        <v>23628</v>
      </c>
    </row>
    <row r="28298">
      <c r="A28298" s="9">
        <f t="shared" si="1"/>
        <v>20451</v>
      </c>
      <c r="B28298" s="5" t="s">
        <v>17416</v>
      </c>
      <c r="C28298" s="6" t="s">
        <v>1376</v>
      </c>
    </row>
    <row r="28299">
      <c r="A28299" s="9">
        <f t="shared" si="1"/>
        <v>20451</v>
      </c>
      <c r="B28299" s="5" t="s">
        <v>17416</v>
      </c>
      <c r="C28299" s="6" t="s">
        <v>23628</v>
      </c>
    </row>
    <row r="28300">
      <c r="A28300" s="9">
        <f t="shared" si="1"/>
        <v>20452</v>
      </c>
      <c r="B28300" s="5" t="s">
        <v>17417</v>
      </c>
      <c r="C28300" s="6" t="s">
        <v>1376</v>
      </c>
    </row>
    <row r="28301">
      <c r="A28301" s="9">
        <f t="shared" si="1"/>
        <v>20452</v>
      </c>
      <c r="B28301" s="5" t="s">
        <v>17417</v>
      </c>
      <c r="C28301" s="6" t="s">
        <v>23628</v>
      </c>
    </row>
    <row r="28302">
      <c r="A28302" s="9">
        <f t="shared" si="1"/>
        <v>20453</v>
      </c>
      <c r="B28302" s="8" t="s">
        <v>17418</v>
      </c>
      <c r="C28302" s="9" t="s">
        <v>60</v>
      </c>
    </row>
    <row r="28303">
      <c r="A28303" s="9">
        <f t="shared" si="1"/>
        <v>20453</v>
      </c>
      <c r="B28303" s="8" t="s">
        <v>17418</v>
      </c>
      <c r="C28303" s="9" t="s">
        <v>54</v>
      </c>
    </row>
    <row r="28304">
      <c r="A28304" s="9">
        <f t="shared" si="1"/>
        <v>20454</v>
      </c>
      <c r="B28304" s="5" t="s">
        <v>17419</v>
      </c>
      <c r="C28304" s="6" t="s">
        <v>765</v>
      </c>
    </row>
    <row r="28305">
      <c r="A28305" s="9">
        <f t="shared" si="1"/>
        <v>20455</v>
      </c>
      <c r="B28305" s="30" t="s">
        <v>26923</v>
      </c>
      <c r="C28305" s="26" t="s">
        <v>23737</v>
      </c>
    </row>
    <row r="28306">
      <c r="A28306" s="9">
        <f t="shared" si="1"/>
        <v>20456</v>
      </c>
      <c r="B28306" s="8" t="s">
        <v>17420</v>
      </c>
      <c r="C28306" s="9" t="s">
        <v>24</v>
      </c>
    </row>
    <row r="28307">
      <c r="A28307" s="9">
        <f t="shared" si="1"/>
        <v>20456</v>
      </c>
      <c r="B28307" s="8" t="s">
        <v>17420</v>
      </c>
      <c r="C28307" s="9" t="s">
        <v>25</v>
      </c>
    </row>
    <row r="28308">
      <c r="A28308" s="9">
        <f t="shared" si="1"/>
        <v>20457</v>
      </c>
      <c r="B28308" s="8" t="s">
        <v>17421</v>
      </c>
      <c r="C28308" s="9" t="s">
        <v>64</v>
      </c>
    </row>
    <row r="28309">
      <c r="A28309" s="9">
        <f t="shared" si="1"/>
        <v>20458</v>
      </c>
      <c r="B28309" s="5" t="s">
        <v>17422</v>
      </c>
      <c r="C28309" s="6" t="s">
        <v>362</v>
      </c>
    </row>
    <row r="28310">
      <c r="A28310" s="9">
        <f t="shared" si="1"/>
        <v>20458</v>
      </c>
      <c r="B28310" s="8" t="s">
        <v>17422</v>
      </c>
      <c r="C28310" s="9" t="s">
        <v>64</v>
      </c>
    </row>
    <row r="28311">
      <c r="A28311" s="9">
        <f t="shared" si="1"/>
        <v>20459</v>
      </c>
      <c r="B28311" s="5" t="s">
        <v>17423</v>
      </c>
      <c r="C28311" s="6" t="s">
        <v>538</v>
      </c>
    </row>
    <row r="28312">
      <c r="A28312" s="9">
        <f t="shared" si="1"/>
        <v>20459</v>
      </c>
      <c r="B28312" s="5" t="s">
        <v>17423</v>
      </c>
      <c r="C28312" s="6" t="s">
        <v>23628</v>
      </c>
    </row>
    <row r="28313">
      <c r="A28313" s="9">
        <f t="shared" si="1"/>
        <v>20460</v>
      </c>
      <c r="B28313" s="8" t="s">
        <v>17424</v>
      </c>
      <c r="C28313" s="9" t="s">
        <v>54</v>
      </c>
    </row>
    <row r="28314">
      <c r="A28314" s="9">
        <f t="shared" si="1"/>
        <v>20461</v>
      </c>
      <c r="B28314" s="5" t="s">
        <v>17425</v>
      </c>
      <c r="C28314" s="6" t="s">
        <v>1856</v>
      </c>
    </row>
    <row r="28315">
      <c r="A28315" s="9">
        <f t="shared" si="1"/>
        <v>20462</v>
      </c>
      <c r="B28315" s="5" t="s">
        <v>17426</v>
      </c>
      <c r="C28315" s="6" t="s">
        <v>1324</v>
      </c>
    </row>
    <row r="28316">
      <c r="A28316" s="9">
        <f t="shared" si="1"/>
        <v>20463</v>
      </c>
      <c r="B28316" s="8" t="s">
        <v>17427</v>
      </c>
      <c r="C28316" s="9" t="s">
        <v>177</v>
      </c>
    </row>
    <row r="28317">
      <c r="A28317" s="9">
        <f t="shared" si="1"/>
        <v>20463</v>
      </c>
      <c r="B28317" s="8" t="s">
        <v>17427</v>
      </c>
      <c r="C28317" s="9" t="s">
        <v>25</v>
      </c>
    </row>
    <row r="28318">
      <c r="A28318" s="9">
        <f t="shared" si="1"/>
        <v>20464</v>
      </c>
      <c r="B28318" s="5" t="s">
        <v>17428</v>
      </c>
      <c r="C28318" s="6" t="s">
        <v>612</v>
      </c>
    </row>
    <row r="28319">
      <c r="A28319" s="9">
        <f t="shared" si="1"/>
        <v>20465</v>
      </c>
      <c r="B28319" s="8" t="s">
        <v>17429</v>
      </c>
      <c r="C28319" s="9" t="s">
        <v>24</v>
      </c>
    </row>
    <row r="28320">
      <c r="A28320" s="9">
        <f t="shared" si="1"/>
        <v>20466</v>
      </c>
      <c r="B28320" s="15" t="s">
        <v>17430</v>
      </c>
      <c r="C28320" s="11" t="s">
        <v>423</v>
      </c>
    </row>
    <row r="28321">
      <c r="A28321" s="9">
        <f t="shared" si="1"/>
        <v>20467</v>
      </c>
      <c r="B28321" s="5" t="s">
        <v>17431</v>
      </c>
      <c r="C28321" s="6" t="s">
        <v>426</v>
      </c>
    </row>
    <row r="28322">
      <c r="A28322" s="9">
        <f t="shared" si="1"/>
        <v>20468</v>
      </c>
      <c r="B28322" s="5" t="s">
        <v>17432</v>
      </c>
      <c r="C28322" s="6" t="s">
        <v>426</v>
      </c>
    </row>
    <row r="28323">
      <c r="A28323" s="9">
        <f t="shared" si="1"/>
        <v>20469</v>
      </c>
      <c r="B28323" s="8" t="s">
        <v>17433</v>
      </c>
      <c r="C28323" s="9" t="s">
        <v>162</v>
      </c>
    </row>
    <row r="28324">
      <c r="A28324" s="9">
        <f t="shared" si="1"/>
        <v>20469</v>
      </c>
      <c r="B28324" s="8" t="s">
        <v>17433</v>
      </c>
      <c r="C28324" s="9" t="s">
        <v>142</v>
      </c>
    </row>
    <row r="28325">
      <c r="A28325" s="9">
        <f t="shared" si="1"/>
        <v>20470</v>
      </c>
      <c r="B28325" s="8" t="s">
        <v>17434</v>
      </c>
      <c r="C28325" s="9" t="s">
        <v>24</v>
      </c>
    </row>
    <row r="28326">
      <c r="A28326" s="9">
        <f t="shared" si="1"/>
        <v>20471</v>
      </c>
      <c r="B28326" s="5" t="s">
        <v>17435</v>
      </c>
      <c r="C28326" s="6" t="s">
        <v>426</v>
      </c>
    </row>
    <row r="28327">
      <c r="A28327" s="9">
        <f t="shared" si="1"/>
        <v>20472</v>
      </c>
      <c r="B28327" s="5" t="s">
        <v>17436</v>
      </c>
      <c r="C28327" s="6" t="s">
        <v>1007</v>
      </c>
    </row>
    <row r="28328">
      <c r="A28328" s="9">
        <f t="shared" si="1"/>
        <v>20473</v>
      </c>
      <c r="B28328" s="25" t="s">
        <v>26924</v>
      </c>
      <c r="C28328" s="26" t="s">
        <v>11797</v>
      </c>
    </row>
    <row r="28329">
      <c r="A28329" s="9">
        <f t="shared" si="1"/>
        <v>20474</v>
      </c>
      <c r="B28329" s="8" t="s">
        <v>17437</v>
      </c>
      <c r="C28329" s="9" t="s">
        <v>40</v>
      </c>
    </row>
    <row r="28330">
      <c r="A28330" s="9">
        <f t="shared" si="1"/>
        <v>20475</v>
      </c>
      <c r="B28330" s="5" t="s">
        <v>17438</v>
      </c>
      <c r="C28330" s="6" t="s">
        <v>681</v>
      </c>
    </row>
    <row r="28331">
      <c r="A28331" s="9">
        <f t="shared" si="1"/>
        <v>20476</v>
      </c>
      <c r="B28331" s="8" t="s">
        <v>17439</v>
      </c>
      <c r="C28331" s="9" t="s">
        <v>40</v>
      </c>
    </row>
    <row r="28332">
      <c r="A28332" s="9">
        <f t="shared" si="1"/>
        <v>20477</v>
      </c>
      <c r="B28332" s="8" t="s">
        <v>17440</v>
      </c>
      <c r="C28332" s="9" t="s">
        <v>40</v>
      </c>
    </row>
    <row r="28333">
      <c r="A28333" s="9">
        <f t="shared" si="1"/>
        <v>20478</v>
      </c>
      <c r="B28333" s="5" t="s">
        <v>17441</v>
      </c>
      <c r="C28333" s="6" t="s">
        <v>1207</v>
      </c>
    </row>
    <row r="28334">
      <c r="A28334" s="9">
        <f t="shared" si="1"/>
        <v>20479</v>
      </c>
      <c r="B28334" s="25" t="s">
        <v>26925</v>
      </c>
      <c r="C28334" s="26" t="s">
        <v>487</v>
      </c>
    </row>
    <row r="28335">
      <c r="A28335" s="9">
        <f t="shared" si="1"/>
        <v>20479</v>
      </c>
      <c r="B28335" s="25" t="s">
        <v>26925</v>
      </c>
      <c r="C28335" s="26" t="s">
        <v>25</v>
      </c>
    </row>
    <row r="28336">
      <c r="A28336" s="9">
        <f t="shared" si="1"/>
        <v>20479</v>
      </c>
      <c r="B28336" s="25" t="s">
        <v>26925</v>
      </c>
      <c r="C28336" s="26" t="s">
        <v>804</v>
      </c>
    </row>
    <row r="28337">
      <c r="A28337" s="9">
        <f t="shared" si="1"/>
        <v>20479</v>
      </c>
      <c r="B28337" s="25" t="s">
        <v>26925</v>
      </c>
      <c r="C28337" s="26" t="s">
        <v>132</v>
      </c>
    </row>
    <row r="28338">
      <c r="A28338" s="9">
        <f t="shared" si="1"/>
        <v>20479</v>
      </c>
      <c r="B28338" s="25" t="s">
        <v>26925</v>
      </c>
      <c r="C28338" s="26" t="s">
        <v>324</v>
      </c>
    </row>
    <row r="28339">
      <c r="A28339" s="9">
        <f t="shared" si="1"/>
        <v>20479</v>
      </c>
      <c r="B28339" s="27" t="s">
        <v>26925</v>
      </c>
      <c r="C28339" s="28" t="s">
        <v>23637</v>
      </c>
    </row>
    <row r="28340">
      <c r="A28340" s="9">
        <f t="shared" si="1"/>
        <v>20480</v>
      </c>
      <c r="B28340" s="5" t="s">
        <v>17442</v>
      </c>
      <c r="C28340" s="6" t="s">
        <v>324</v>
      </c>
    </row>
    <row r="28341">
      <c r="A28341" s="9">
        <f t="shared" si="1"/>
        <v>20480</v>
      </c>
      <c r="B28341" s="5" t="s">
        <v>17442</v>
      </c>
      <c r="C28341" s="6" t="s">
        <v>23637</v>
      </c>
    </row>
    <row r="28342">
      <c r="A28342" s="9">
        <f t="shared" si="1"/>
        <v>20481</v>
      </c>
      <c r="B28342" s="30" t="s">
        <v>26926</v>
      </c>
      <c r="C28342" s="26" t="s">
        <v>23737</v>
      </c>
    </row>
    <row r="28343">
      <c r="A28343" s="9">
        <f t="shared" si="1"/>
        <v>20482</v>
      </c>
      <c r="B28343" s="5" t="s">
        <v>17443</v>
      </c>
      <c r="C28343" s="6" t="s">
        <v>555</v>
      </c>
    </row>
    <row r="28344">
      <c r="A28344" s="9">
        <f t="shared" si="1"/>
        <v>20483</v>
      </c>
      <c r="B28344" s="25" t="s">
        <v>26927</v>
      </c>
      <c r="C28344" s="26" t="s">
        <v>487</v>
      </c>
    </row>
    <row r="28345">
      <c r="A28345" s="9">
        <f t="shared" si="1"/>
        <v>20483</v>
      </c>
      <c r="B28345" s="27" t="s">
        <v>26927</v>
      </c>
      <c r="C28345" s="28" t="s">
        <v>23637</v>
      </c>
    </row>
    <row r="28346">
      <c r="A28346" s="9">
        <f t="shared" si="1"/>
        <v>20484</v>
      </c>
      <c r="B28346" s="25" t="s">
        <v>26928</v>
      </c>
      <c r="C28346" s="26" t="s">
        <v>29</v>
      </c>
    </row>
    <row r="28347">
      <c r="A28347" s="9">
        <f t="shared" si="1"/>
        <v>20485</v>
      </c>
      <c r="B28347" s="8" t="s">
        <v>17444</v>
      </c>
      <c r="C28347" s="9" t="s">
        <v>64</v>
      </c>
    </row>
    <row r="28348">
      <c r="A28348" s="9">
        <f t="shared" si="1"/>
        <v>20486</v>
      </c>
      <c r="B28348" s="31" t="s">
        <v>26929</v>
      </c>
      <c r="C28348" s="6" t="s">
        <v>374</v>
      </c>
    </row>
    <row r="28349">
      <c r="A28349" s="9">
        <f t="shared" si="1"/>
        <v>20487</v>
      </c>
      <c r="B28349" s="5" t="s">
        <v>17445</v>
      </c>
      <c r="C28349" s="6" t="s">
        <v>714</v>
      </c>
    </row>
    <row r="28350">
      <c r="A28350" s="9">
        <f t="shared" si="1"/>
        <v>20487</v>
      </c>
      <c r="B28350" s="5" t="s">
        <v>17445</v>
      </c>
      <c r="C28350" s="6" t="s">
        <v>23672</v>
      </c>
    </row>
    <row r="28351">
      <c r="A28351" s="9">
        <f t="shared" si="1"/>
        <v>20488</v>
      </c>
      <c r="B28351" s="5" t="s">
        <v>17446</v>
      </c>
      <c r="C28351" s="6" t="s">
        <v>714</v>
      </c>
    </row>
    <row r="28352">
      <c r="A28352" s="9">
        <f t="shared" si="1"/>
        <v>20488</v>
      </c>
      <c r="B28352" s="5" t="s">
        <v>17446</v>
      </c>
      <c r="C28352" s="6" t="s">
        <v>23672</v>
      </c>
    </row>
    <row r="28353">
      <c r="A28353" s="9">
        <f t="shared" si="1"/>
        <v>20489</v>
      </c>
      <c r="B28353" s="5" t="s">
        <v>17447</v>
      </c>
      <c r="C28353" s="6" t="s">
        <v>714</v>
      </c>
    </row>
    <row r="28354">
      <c r="A28354" s="9">
        <f t="shared" si="1"/>
        <v>20489</v>
      </c>
      <c r="B28354" s="5" t="s">
        <v>17447</v>
      </c>
      <c r="C28354" s="6" t="s">
        <v>23672</v>
      </c>
    </row>
    <row r="28355">
      <c r="A28355" s="9">
        <f t="shared" si="1"/>
        <v>20490</v>
      </c>
      <c r="B28355" s="8" t="s">
        <v>17448</v>
      </c>
      <c r="C28355" s="9" t="s">
        <v>416</v>
      </c>
    </row>
    <row r="28356">
      <c r="A28356" s="9">
        <f t="shared" si="1"/>
        <v>20490</v>
      </c>
      <c r="B28356" s="8" t="s">
        <v>17448</v>
      </c>
      <c r="C28356" s="9" t="s">
        <v>40</v>
      </c>
    </row>
    <row r="28357">
      <c r="A28357" s="9">
        <f t="shared" si="1"/>
        <v>20491</v>
      </c>
      <c r="B28357" s="25" t="s">
        <v>26930</v>
      </c>
      <c r="C28357" s="26" t="s">
        <v>553</v>
      </c>
    </row>
    <row r="28358">
      <c r="A28358" s="9">
        <f t="shared" si="1"/>
        <v>20492</v>
      </c>
      <c r="B28358" s="5" t="s">
        <v>17449</v>
      </c>
      <c r="C28358" s="6" t="s">
        <v>97</v>
      </c>
    </row>
    <row r="28359">
      <c r="A28359" s="9">
        <f t="shared" si="1"/>
        <v>20492</v>
      </c>
      <c r="B28359" s="5" t="s">
        <v>17449</v>
      </c>
      <c r="C28359" s="6" t="s">
        <v>23637</v>
      </c>
    </row>
    <row r="28360">
      <c r="A28360" s="9">
        <f t="shared" si="1"/>
        <v>20493</v>
      </c>
      <c r="B28360" s="5" t="s">
        <v>17450</v>
      </c>
      <c r="C28360" s="6" t="s">
        <v>4</v>
      </c>
    </row>
    <row r="28361">
      <c r="A28361" s="9">
        <f t="shared" si="1"/>
        <v>20494</v>
      </c>
      <c r="B28361" s="5" t="s">
        <v>17451</v>
      </c>
      <c r="C28361" s="6" t="s">
        <v>4</v>
      </c>
    </row>
    <row r="28362">
      <c r="A28362" s="9">
        <f t="shared" si="1"/>
        <v>20495</v>
      </c>
      <c r="B28362" s="5" t="s">
        <v>17452</v>
      </c>
      <c r="C28362" s="6" t="s">
        <v>4</v>
      </c>
    </row>
    <row r="28363">
      <c r="A28363" s="9">
        <f t="shared" si="1"/>
        <v>20496</v>
      </c>
      <c r="B28363" s="5" t="s">
        <v>17453</v>
      </c>
      <c r="C28363" s="6" t="s">
        <v>74</v>
      </c>
    </row>
    <row r="28364">
      <c r="A28364" s="9">
        <f t="shared" si="1"/>
        <v>20497</v>
      </c>
      <c r="B28364" s="5" t="s">
        <v>17454</v>
      </c>
      <c r="C28364" s="6" t="s">
        <v>74</v>
      </c>
    </row>
    <row r="28365">
      <c r="A28365" s="9">
        <f t="shared" si="1"/>
        <v>20498</v>
      </c>
      <c r="B28365" s="31" t="s">
        <v>26931</v>
      </c>
      <c r="C28365" s="6" t="s">
        <v>374</v>
      </c>
    </row>
    <row r="28366">
      <c r="A28366" s="9">
        <f t="shared" si="1"/>
        <v>20499</v>
      </c>
      <c r="B28366" s="5" t="s">
        <v>17455</v>
      </c>
      <c r="C28366" s="6" t="s">
        <v>765</v>
      </c>
    </row>
    <row r="28367">
      <c r="A28367" s="9">
        <f t="shared" si="1"/>
        <v>20500</v>
      </c>
      <c r="B28367" s="5" t="s">
        <v>17456</v>
      </c>
      <c r="C28367" s="6" t="s">
        <v>765</v>
      </c>
    </row>
    <row r="28368">
      <c r="A28368" s="9">
        <f t="shared" si="1"/>
        <v>20501</v>
      </c>
      <c r="B28368" s="5" t="s">
        <v>17457</v>
      </c>
      <c r="C28368" s="6" t="s">
        <v>765</v>
      </c>
    </row>
    <row r="28369">
      <c r="A28369" s="9">
        <f t="shared" si="1"/>
        <v>20502</v>
      </c>
      <c r="B28369" s="25" t="s">
        <v>26932</v>
      </c>
      <c r="C28369" s="26" t="s">
        <v>12983</v>
      </c>
    </row>
    <row r="28370">
      <c r="A28370" s="9">
        <f t="shared" si="1"/>
        <v>20503</v>
      </c>
      <c r="B28370" s="25" t="s">
        <v>26933</v>
      </c>
      <c r="C28370" s="26" t="s">
        <v>12983</v>
      </c>
    </row>
    <row r="28371">
      <c r="A28371" s="9">
        <f t="shared" si="1"/>
        <v>20504</v>
      </c>
      <c r="B28371" s="25" t="s">
        <v>26934</v>
      </c>
      <c r="C28371" s="26" t="s">
        <v>941</v>
      </c>
    </row>
    <row r="28372">
      <c r="A28372" s="9">
        <f t="shared" si="1"/>
        <v>20504</v>
      </c>
      <c r="B28372" s="25" t="s">
        <v>26934</v>
      </c>
      <c r="C28372" s="6" t="s">
        <v>23672</v>
      </c>
    </row>
    <row r="28373">
      <c r="A28373" s="9">
        <f t="shared" si="1"/>
        <v>20505</v>
      </c>
      <c r="B28373" s="8" t="s">
        <v>17458</v>
      </c>
      <c r="C28373" s="9" t="s">
        <v>142</v>
      </c>
    </row>
    <row r="28374">
      <c r="A28374" s="9">
        <f t="shared" si="1"/>
        <v>20506</v>
      </c>
      <c r="B28374" s="8" t="s">
        <v>17459</v>
      </c>
      <c r="C28374" s="9" t="s">
        <v>177</v>
      </c>
    </row>
    <row r="28375">
      <c r="A28375" s="9">
        <f t="shared" si="1"/>
        <v>20507</v>
      </c>
      <c r="B28375" s="25" t="s">
        <v>26935</v>
      </c>
      <c r="C28375" s="26" t="s">
        <v>487</v>
      </c>
    </row>
    <row r="28376">
      <c r="A28376" s="9">
        <f t="shared" si="1"/>
        <v>20507</v>
      </c>
      <c r="B28376" s="27" t="s">
        <v>26935</v>
      </c>
      <c r="C28376" s="28" t="s">
        <v>23637</v>
      </c>
    </row>
    <row r="28377">
      <c r="A28377" s="9">
        <f t="shared" si="1"/>
        <v>20508</v>
      </c>
      <c r="B28377" s="5" t="s">
        <v>17460</v>
      </c>
      <c r="C28377" s="6" t="s">
        <v>1620</v>
      </c>
    </row>
    <row r="28378">
      <c r="A28378" s="9">
        <f t="shared" si="1"/>
        <v>20509</v>
      </c>
      <c r="B28378" s="25" t="s">
        <v>26936</v>
      </c>
      <c r="C28378" s="26" t="s">
        <v>23817</v>
      </c>
    </row>
    <row r="28379">
      <c r="A28379" s="9">
        <f t="shared" si="1"/>
        <v>20510</v>
      </c>
      <c r="B28379" s="5" t="s">
        <v>17461</v>
      </c>
      <c r="C28379" s="6" t="s">
        <v>4</v>
      </c>
    </row>
    <row r="28380">
      <c r="A28380" s="9">
        <f t="shared" si="1"/>
        <v>20511</v>
      </c>
      <c r="B28380" s="5" t="s">
        <v>17462</v>
      </c>
      <c r="C28380" s="6" t="s">
        <v>452</v>
      </c>
    </row>
    <row r="28381">
      <c r="A28381" s="9">
        <f t="shared" si="1"/>
        <v>20511</v>
      </c>
      <c r="B28381" s="5" t="s">
        <v>17462</v>
      </c>
      <c r="C28381" s="6" t="s">
        <v>23637</v>
      </c>
    </row>
    <row r="28382">
      <c r="A28382" s="9">
        <f t="shared" si="1"/>
        <v>20512</v>
      </c>
      <c r="B28382" s="8" t="s">
        <v>17463</v>
      </c>
      <c r="C28382" s="9" t="s">
        <v>733</v>
      </c>
    </row>
    <row r="28383">
      <c r="A28383" s="9">
        <f t="shared" si="1"/>
        <v>20513</v>
      </c>
      <c r="B28383" s="8" t="s">
        <v>17464</v>
      </c>
      <c r="C28383" s="9" t="s">
        <v>939</v>
      </c>
    </row>
    <row r="28384">
      <c r="A28384" s="9">
        <f t="shared" si="1"/>
        <v>20513</v>
      </c>
      <c r="B28384" s="8" t="s">
        <v>17464</v>
      </c>
      <c r="C28384" s="6" t="s">
        <v>23628</v>
      </c>
    </row>
    <row r="28385">
      <c r="A28385" s="9">
        <f t="shared" si="1"/>
        <v>20514</v>
      </c>
      <c r="B28385" s="8" t="s">
        <v>17465</v>
      </c>
      <c r="C28385" s="9" t="s">
        <v>547</v>
      </c>
    </row>
    <row r="28386">
      <c r="A28386" s="9">
        <f t="shared" si="1"/>
        <v>20515</v>
      </c>
      <c r="B28386" s="5" t="s">
        <v>17466</v>
      </c>
      <c r="C28386" s="6" t="s">
        <v>681</v>
      </c>
    </row>
    <row r="28387">
      <c r="A28387" s="9">
        <f t="shared" si="1"/>
        <v>20516</v>
      </c>
      <c r="B28387" s="8" t="s">
        <v>17467</v>
      </c>
      <c r="C28387" s="9" t="s">
        <v>818</v>
      </c>
    </row>
    <row r="28388">
      <c r="A28388" s="9">
        <f t="shared" si="1"/>
        <v>20517</v>
      </c>
      <c r="B28388" s="25" t="s">
        <v>26937</v>
      </c>
      <c r="C28388" s="26" t="s">
        <v>553</v>
      </c>
    </row>
    <row r="28389">
      <c r="A28389" s="9">
        <f t="shared" si="1"/>
        <v>20518</v>
      </c>
      <c r="B28389" s="8" t="s">
        <v>17468</v>
      </c>
      <c r="C28389" s="9" t="s">
        <v>8</v>
      </c>
    </row>
    <row r="28390">
      <c r="A28390" s="9">
        <f t="shared" si="1"/>
        <v>20519</v>
      </c>
      <c r="B28390" s="8" t="s">
        <v>17469</v>
      </c>
      <c r="C28390" s="9" t="s">
        <v>60</v>
      </c>
    </row>
    <row r="28391">
      <c r="A28391" s="9">
        <f t="shared" si="1"/>
        <v>20520</v>
      </c>
      <c r="B28391" s="5" t="s">
        <v>17470</v>
      </c>
      <c r="C28391" s="6" t="s">
        <v>74</v>
      </c>
    </row>
    <row r="28392">
      <c r="A28392" s="9">
        <f t="shared" si="1"/>
        <v>20521</v>
      </c>
      <c r="B28392" s="5" t="s">
        <v>17471</v>
      </c>
      <c r="C28392" s="6" t="s">
        <v>1458</v>
      </c>
    </row>
    <row r="28393">
      <c r="A28393" s="9">
        <f t="shared" si="1"/>
        <v>20521</v>
      </c>
      <c r="B28393" s="5" t="s">
        <v>17471</v>
      </c>
      <c r="C28393" s="6" t="s">
        <v>23628</v>
      </c>
    </row>
    <row r="28394">
      <c r="A28394" s="9">
        <f t="shared" si="1"/>
        <v>20522</v>
      </c>
      <c r="B28394" s="25" t="s">
        <v>26938</v>
      </c>
      <c r="C28394" s="26" t="s">
        <v>23761</v>
      </c>
    </row>
    <row r="28395">
      <c r="A28395" s="9">
        <f t="shared" si="1"/>
        <v>20523</v>
      </c>
      <c r="B28395" s="25" t="s">
        <v>26939</v>
      </c>
      <c r="C28395" s="26" t="s">
        <v>23761</v>
      </c>
    </row>
    <row r="28396">
      <c r="A28396" s="9">
        <f t="shared" si="1"/>
        <v>20524</v>
      </c>
      <c r="B28396" s="25" t="s">
        <v>26940</v>
      </c>
      <c r="C28396" s="26" t="s">
        <v>23761</v>
      </c>
    </row>
    <row r="28397">
      <c r="A28397" s="9">
        <f t="shared" si="1"/>
        <v>20525</v>
      </c>
      <c r="B28397" s="25" t="s">
        <v>26941</v>
      </c>
      <c r="C28397" s="26" t="s">
        <v>23761</v>
      </c>
    </row>
    <row r="28398">
      <c r="A28398" s="9">
        <f t="shared" si="1"/>
        <v>20526</v>
      </c>
      <c r="B28398" s="5" t="s">
        <v>17472</v>
      </c>
      <c r="C28398" s="6" t="s">
        <v>538</v>
      </c>
    </row>
    <row r="28399">
      <c r="A28399" s="9">
        <f t="shared" si="1"/>
        <v>20526</v>
      </c>
      <c r="B28399" s="5" t="s">
        <v>17472</v>
      </c>
      <c r="C28399" s="6" t="s">
        <v>23628</v>
      </c>
    </row>
    <row r="28400">
      <c r="A28400" s="9">
        <f t="shared" si="1"/>
        <v>20527</v>
      </c>
      <c r="B28400" s="5" t="s">
        <v>17473</v>
      </c>
      <c r="C28400" s="6" t="s">
        <v>62</v>
      </c>
    </row>
    <row r="28401">
      <c r="A28401" s="9">
        <f t="shared" si="1"/>
        <v>20527</v>
      </c>
      <c r="B28401" s="5" t="s">
        <v>17473</v>
      </c>
      <c r="C28401" s="6" t="s">
        <v>23628</v>
      </c>
    </row>
    <row r="28402">
      <c r="A28402" s="9">
        <f t="shared" si="1"/>
        <v>20528</v>
      </c>
      <c r="B28402" s="5" t="s">
        <v>17474</v>
      </c>
      <c r="C28402" s="6" t="s">
        <v>1205</v>
      </c>
    </row>
    <row r="28403">
      <c r="A28403" s="9">
        <f t="shared" si="1"/>
        <v>20528</v>
      </c>
      <c r="B28403" s="5" t="s">
        <v>17474</v>
      </c>
      <c r="C28403" s="6" t="s">
        <v>23628</v>
      </c>
    </row>
    <row r="28404">
      <c r="A28404" s="9">
        <f t="shared" si="1"/>
        <v>20529</v>
      </c>
      <c r="B28404" s="5" t="s">
        <v>17475</v>
      </c>
      <c r="C28404" s="6" t="s">
        <v>538</v>
      </c>
    </row>
    <row r="28405">
      <c r="A28405" s="9">
        <f t="shared" si="1"/>
        <v>20529</v>
      </c>
      <c r="B28405" s="5" t="s">
        <v>17475</v>
      </c>
      <c r="C28405" s="6" t="s">
        <v>941</v>
      </c>
    </row>
    <row r="28406">
      <c r="A28406" s="9">
        <f t="shared" si="1"/>
        <v>20529</v>
      </c>
      <c r="B28406" s="5" t="s">
        <v>17475</v>
      </c>
      <c r="C28406" s="6" t="s">
        <v>23628</v>
      </c>
    </row>
    <row r="28407">
      <c r="A28407" s="9">
        <f t="shared" si="1"/>
        <v>20529</v>
      </c>
      <c r="B28407" s="5" t="s">
        <v>17475</v>
      </c>
      <c r="C28407" s="6" t="s">
        <v>23672</v>
      </c>
    </row>
    <row r="28408">
      <c r="A28408" s="9">
        <f t="shared" si="1"/>
        <v>20530</v>
      </c>
      <c r="B28408" s="8" t="s">
        <v>17476</v>
      </c>
      <c r="C28408" s="9" t="s">
        <v>64</v>
      </c>
    </row>
    <row r="28409">
      <c r="A28409" s="9">
        <f t="shared" si="1"/>
        <v>20531</v>
      </c>
      <c r="B28409" s="5" t="s">
        <v>17477</v>
      </c>
      <c r="C28409" s="6" t="s">
        <v>62</v>
      </c>
    </row>
    <row r="28410">
      <c r="A28410" s="9">
        <f t="shared" si="1"/>
        <v>20531</v>
      </c>
      <c r="B28410" s="5" t="s">
        <v>17477</v>
      </c>
      <c r="C28410" s="6" t="s">
        <v>23628</v>
      </c>
    </row>
    <row r="28411">
      <c r="A28411" s="9">
        <f t="shared" si="1"/>
        <v>20532</v>
      </c>
      <c r="B28411" s="5" t="s">
        <v>17478</v>
      </c>
      <c r="C28411" s="6" t="s">
        <v>62</v>
      </c>
    </row>
    <row r="28412">
      <c r="A28412" s="9">
        <f t="shared" si="1"/>
        <v>20532</v>
      </c>
      <c r="B28412" s="5" t="s">
        <v>17478</v>
      </c>
      <c r="C28412" s="6" t="s">
        <v>23628</v>
      </c>
    </row>
    <row r="28413">
      <c r="A28413" s="9">
        <f t="shared" si="1"/>
        <v>20533</v>
      </c>
      <c r="B28413" s="8" t="s">
        <v>17479</v>
      </c>
      <c r="C28413" s="9" t="s">
        <v>52</v>
      </c>
    </row>
    <row r="28414">
      <c r="A28414" s="9">
        <f t="shared" si="1"/>
        <v>20534</v>
      </c>
      <c r="B28414" s="8" t="s">
        <v>17480</v>
      </c>
      <c r="C28414" s="9" t="s">
        <v>399</v>
      </c>
    </row>
    <row r="28415">
      <c r="A28415" s="9">
        <f t="shared" si="1"/>
        <v>20535</v>
      </c>
      <c r="B28415" s="30" t="s">
        <v>26942</v>
      </c>
      <c r="C28415" s="26" t="s">
        <v>23737</v>
      </c>
    </row>
    <row r="28416">
      <c r="A28416" s="9">
        <f t="shared" si="1"/>
        <v>20536</v>
      </c>
      <c r="B28416" s="8" t="s">
        <v>17481</v>
      </c>
      <c r="C28416" s="9" t="s">
        <v>83</v>
      </c>
    </row>
    <row r="28417">
      <c r="A28417" s="9">
        <f t="shared" si="1"/>
        <v>20537</v>
      </c>
      <c r="B28417" s="5" t="s">
        <v>17482</v>
      </c>
      <c r="C28417" s="6" t="s">
        <v>4</v>
      </c>
    </row>
    <row r="28418">
      <c r="A28418" s="9">
        <f t="shared" si="1"/>
        <v>20538</v>
      </c>
      <c r="B28418" s="8" t="s">
        <v>17483</v>
      </c>
      <c r="C28418" s="9" t="s">
        <v>40</v>
      </c>
    </row>
    <row r="28419">
      <c r="A28419" s="9">
        <f t="shared" si="1"/>
        <v>20539</v>
      </c>
      <c r="B28419" s="8" t="s">
        <v>17484</v>
      </c>
      <c r="C28419" s="9" t="s">
        <v>40</v>
      </c>
    </row>
    <row r="28420">
      <c r="A28420" s="9">
        <f t="shared" si="1"/>
        <v>20540</v>
      </c>
      <c r="B28420" s="5" t="s">
        <v>17485</v>
      </c>
      <c r="C28420" s="6" t="s">
        <v>1458</v>
      </c>
    </row>
    <row r="28421">
      <c r="A28421" s="9">
        <f t="shared" si="1"/>
        <v>20540</v>
      </c>
      <c r="B28421" s="5" t="s">
        <v>17485</v>
      </c>
      <c r="C28421" s="6" t="s">
        <v>23628</v>
      </c>
    </row>
    <row r="28422">
      <c r="A28422" s="9">
        <f t="shared" si="1"/>
        <v>20541</v>
      </c>
      <c r="B28422" s="5" t="s">
        <v>17486</v>
      </c>
      <c r="C28422" s="6" t="s">
        <v>62</v>
      </c>
    </row>
    <row r="28423">
      <c r="A28423" s="9">
        <f t="shared" si="1"/>
        <v>20541</v>
      </c>
      <c r="B28423" s="5" t="s">
        <v>17486</v>
      </c>
      <c r="C28423" s="6" t="s">
        <v>23628</v>
      </c>
    </row>
    <row r="28424">
      <c r="A28424" s="9">
        <f t="shared" si="1"/>
        <v>20542</v>
      </c>
      <c r="B28424" s="25" t="s">
        <v>26943</v>
      </c>
      <c r="C28424" s="26" t="s">
        <v>941</v>
      </c>
    </row>
    <row r="28425">
      <c r="A28425" s="9">
        <f t="shared" si="1"/>
        <v>20542</v>
      </c>
      <c r="B28425" s="25" t="s">
        <v>26943</v>
      </c>
      <c r="C28425" s="6" t="s">
        <v>23672</v>
      </c>
    </row>
    <row r="28426">
      <c r="A28426" s="9">
        <f t="shared" si="1"/>
        <v>20543</v>
      </c>
      <c r="B28426" s="25" t="s">
        <v>26944</v>
      </c>
      <c r="C28426" s="26" t="s">
        <v>941</v>
      </c>
    </row>
    <row r="28427">
      <c r="A28427" s="9">
        <f t="shared" si="1"/>
        <v>20543</v>
      </c>
      <c r="B28427" s="25" t="s">
        <v>26944</v>
      </c>
      <c r="C28427" s="6" t="s">
        <v>23672</v>
      </c>
    </row>
    <row r="28428">
      <c r="A28428" s="9">
        <f t="shared" si="1"/>
        <v>20544</v>
      </c>
      <c r="B28428" s="8" t="s">
        <v>17487</v>
      </c>
      <c r="C28428" s="9" t="s">
        <v>874</v>
      </c>
    </row>
    <row r="28429">
      <c r="A28429" s="9">
        <f t="shared" si="1"/>
        <v>20545</v>
      </c>
      <c r="B28429" s="8" t="s">
        <v>17488</v>
      </c>
      <c r="C28429" s="9" t="s">
        <v>64</v>
      </c>
    </row>
    <row r="28430">
      <c r="A28430" s="9">
        <f t="shared" si="1"/>
        <v>20546</v>
      </c>
      <c r="B28430" s="8" t="s">
        <v>17489</v>
      </c>
      <c r="C28430" s="9" t="s">
        <v>52</v>
      </c>
    </row>
    <row r="28431">
      <c r="A28431" s="9">
        <f t="shared" si="1"/>
        <v>20547</v>
      </c>
      <c r="B28431" s="8" t="s">
        <v>17490</v>
      </c>
      <c r="C28431" s="9" t="s">
        <v>52</v>
      </c>
    </row>
    <row r="28432">
      <c r="A28432" s="9">
        <f t="shared" si="1"/>
        <v>20548</v>
      </c>
      <c r="B28432" s="5" t="s">
        <v>17491</v>
      </c>
      <c r="C28432" s="6" t="s">
        <v>1260</v>
      </c>
    </row>
    <row r="28433">
      <c r="A28433" s="9">
        <f t="shared" si="1"/>
        <v>20549</v>
      </c>
      <c r="B28433" s="8" t="s">
        <v>17492</v>
      </c>
      <c r="C28433" s="9" t="s">
        <v>1169</v>
      </c>
    </row>
    <row r="28434">
      <c r="A28434" s="9">
        <f t="shared" si="1"/>
        <v>20550</v>
      </c>
      <c r="B28434" s="8" t="s">
        <v>17493</v>
      </c>
      <c r="C28434" s="9" t="s">
        <v>835</v>
      </c>
    </row>
    <row r="28435">
      <c r="A28435" s="9">
        <f t="shared" si="1"/>
        <v>20551</v>
      </c>
      <c r="B28435" s="25" t="s">
        <v>26945</v>
      </c>
      <c r="C28435" s="26" t="s">
        <v>23653</v>
      </c>
    </row>
    <row r="28436">
      <c r="A28436" s="9">
        <f t="shared" si="1"/>
        <v>20552</v>
      </c>
      <c r="B28436" s="5" t="s">
        <v>17494</v>
      </c>
      <c r="C28436" s="6" t="s">
        <v>1221</v>
      </c>
    </row>
    <row r="28437">
      <c r="A28437" s="9">
        <f t="shared" si="1"/>
        <v>20553</v>
      </c>
      <c r="B28437" s="8" t="s">
        <v>17495</v>
      </c>
      <c r="C28437" s="9" t="s">
        <v>733</v>
      </c>
    </row>
    <row r="28438">
      <c r="A28438" s="9">
        <f t="shared" si="1"/>
        <v>20554</v>
      </c>
      <c r="B28438" s="8" t="s">
        <v>17496</v>
      </c>
      <c r="C28438" s="9" t="s">
        <v>733</v>
      </c>
    </row>
    <row r="28439">
      <c r="A28439" s="9">
        <f t="shared" si="1"/>
        <v>20555</v>
      </c>
      <c r="B28439" s="8" t="s">
        <v>17497</v>
      </c>
      <c r="C28439" s="9" t="s">
        <v>42</v>
      </c>
    </row>
    <row r="28440">
      <c r="A28440" s="9">
        <f t="shared" si="1"/>
        <v>20556</v>
      </c>
      <c r="B28440" s="5" t="s">
        <v>17498</v>
      </c>
      <c r="C28440" s="6" t="s">
        <v>1620</v>
      </c>
    </row>
    <row r="28441">
      <c r="A28441" s="9">
        <f t="shared" si="1"/>
        <v>20557</v>
      </c>
      <c r="B28441" s="25" t="s">
        <v>26946</v>
      </c>
      <c r="C28441" s="26" t="s">
        <v>446</v>
      </c>
    </row>
    <row r="28442">
      <c r="A28442" s="9">
        <f t="shared" si="1"/>
        <v>20557</v>
      </c>
      <c r="B28442" s="27" t="s">
        <v>26946</v>
      </c>
      <c r="C28442" s="28" t="s">
        <v>23637</v>
      </c>
    </row>
    <row r="28443">
      <c r="A28443" s="9">
        <f t="shared" si="1"/>
        <v>20558</v>
      </c>
      <c r="B28443" s="5" t="s">
        <v>17499</v>
      </c>
      <c r="C28443" s="6" t="s">
        <v>326</v>
      </c>
    </row>
    <row r="28444">
      <c r="A28444" s="9">
        <f t="shared" si="1"/>
        <v>20558</v>
      </c>
      <c r="B28444" s="5" t="s">
        <v>17499</v>
      </c>
      <c r="C28444" s="6" t="s">
        <v>23637</v>
      </c>
    </row>
    <row r="28445">
      <c r="A28445" s="9">
        <f t="shared" si="1"/>
        <v>20559</v>
      </c>
      <c r="B28445" s="5" t="s">
        <v>17500</v>
      </c>
      <c r="C28445" s="6" t="s">
        <v>1248</v>
      </c>
    </row>
    <row r="28446">
      <c r="A28446" s="9">
        <f t="shared" si="1"/>
        <v>20560</v>
      </c>
      <c r="B28446" s="8" t="s">
        <v>17501</v>
      </c>
      <c r="C28446" s="9" t="s">
        <v>56</v>
      </c>
    </row>
    <row r="28447">
      <c r="A28447" s="9">
        <f t="shared" si="1"/>
        <v>20561</v>
      </c>
      <c r="B28447" s="5" t="s">
        <v>17502</v>
      </c>
      <c r="C28447" s="6" t="s">
        <v>1394</v>
      </c>
    </row>
    <row r="28448">
      <c r="A28448" s="9">
        <f t="shared" si="1"/>
        <v>20562</v>
      </c>
      <c r="B28448" s="25" t="s">
        <v>26947</v>
      </c>
      <c r="C28448" s="26" t="s">
        <v>553</v>
      </c>
    </row>
    <row r="28449">
      <c r="A28449" s="9">
        <f t="shared" si="1"/>
        <v>20563</v>
      </c>
      <c r="B28449" s="5" t="s">
        <v>17503</v>
      </c>
      <c r="C28449" s="6" t="s">
        <v>365</v>
      </c>
    </row>
    <row r="28450">
      <c r="A28450" s="9">
        <f t="shared" si="1"/>
        <v>20564</v>
      </c>
      <c r="B28450" s="25" t="s">
        <v>26948</v>
      </c>
      <c r="C28450" s="26" t="s">
        <v>11797</v>
      </c>
    </row>
    <row r="28451">
      <c r="A28451" s="9">
        <f t="shared" si="1"/>
        <v>20565</v>
      </c>
      <c r="B28451" s="8" t="s">
        <v>17504</v>
      </c>
      <c r="C28451" s="6" t="s">
        <v>132</v>
      </c>
    </row>
    <row r="28452">
      <c r="A28452" s="9">
        <f t="shared" si="1"/>
        <v>20565</v>
      </c>
      <c r="B28452" s="8" t="s">
        <v>17504</v>
      </c>
      <c r="C28452" s="9" t="s">
        <v>142</v>
      </c>
    </row>
    <row r="28453">
      <c r="A28453" s="9">
        <f t="shared" si="1"/>
        <v>20565</v>
      </c>
      <c r="B28453" s="8" t="s">
        <v>17504</v>
      </c>
      <c r="C28453" s="6" t="s">
        <v>23637</v>
      </c>
    </row>
    <row r="28454">
      <c r="A28454" s="9">
        <f t="shared" si="1"/>
        <v>20566</v>
      </c>
      <c r="B28454" s="5" t="s">
        <v>17505</v>
      </c>
      <c r="C28454" s="6" t="s">
        <v>785</v>
      </c>
    </row>
    <row r="28455">
      <c r="A28455" s="9">
        <f t="shared" si="1"/>
        <v>20567</v>
      </c>
      <c r="B28455" s="5" t="s">
        <v>17506</v>
      </c>
      <c r="C28455" s="6" t="s">
        <v>1279</v>
      </c>
    </row>
    <row r="28456">
      <c r="A28456" s="9">
        <f t="shared" si="1"/>
        <v>20568</v>
      </c>
      <c r="B28456" s="5" t="s">
        <v>17507</v>
      </c>
      <c r="C28456" s="6" t="s">
        <v>714</v>
      </c>
    </row>
    <row r="28457">
      <c r="A28457" s="9">
        <f t="shared" si="1"/>
        <v>20568</v>
      </c>
      <c r="B28457" s="5" t="s">
        <v>17507</v>
      </c>
      <c r="C28457" s="6" t="s">
        <v>23672</v>
      </c>
    </row>
    <row r="28458">
      <c r="A28458" s="9">
        <f t="shared" si="1"/>
        <v>20569</v>
      </c>
      <c r="B28458" s="5" t="s">
        <v>17508</v>
      </c>
      <c r="C28458" s="6" t="s">
        <v>714</v>
      </c>
    </row>
    <row r="28459">
      <c r="A28459" s="9">
        <f t="shared" si="1"/>
        <v>20569</v>
      </c>
      <c r="B28459" s="5" t="s">
        <v>17508</v>
      </c>
      <c r="C28459" s="6" t="s">
        <v>23672</v>
      </c>
    </row>
    <row r="28460">
      <c r="A28460" s="9">
        <f t="shared" si="1"/>
        <v>20570</v>
      </c>
      <c r="B28460" s="5" t="s">
        <v>17509</v>
      </c>
      <c r="C28460" s="6" t="s">
        <v>683</v>
      </c>
    </row>
    <row r="28461">
      <c r="A28461" s="9">
        <f t="shared" si="1"/>
        <v>20570</v>
      </c>
      <c r="B28461" s="37" t="s">
        <v>17509</v>
      </c>
      <c r="C28461" s="28" t="s">
        <v>23633</v>
      </c>
    </row>
    <row r="28462">
      <c r="A28462" s="9">
        <f t="shared" si="1"/>
        <v>20571</v>
      </c>
      <c r="B28462" s="5" t="s">
        <v>17510</v>
      </c>
      <c r="C28462" s="6" t="s">
        <v>683</v>
      </c>
    </row>
    <row r="28463">
      <c r="A28463" s="9">
        <f t="shared" si="1"/>
        <v>20571</v>
      </c>
      <c r="B28463" s="37" t="s">
        <v>17510</v>
      </c>
      <c r="C28463" s="28" t="s">
        <v>23633</v>
      </c>
    </row>
    <row r="28464">
      <c r="A28464" s="9">
        <f t="shared" si="1"/>
        <v>20572</v>
      </c>
      <c r="B28464" s="5" t="s">
        <v>17511</v>
      </c>
      <c r="C28464" s="6" t="s">
        <v>1279</v>
      </c>
    </row>
    <row r="28465">
      <c r="A28465" s="9">
        <f t="shared" si="1"/>
        <v>20573</v>
      </c>
      <c r="B28465" s="25" t="s">
        <v>26949</v>
      </c>
      <c r="C28465" s="26" t="s">
        <v>487</v>
      </c>
    </row>
    <row r="28466">
      <c r="A28466" s="9">
        <f t="shared" si="1"/>
        <v>20573</v>
      </c>
      <c r="B28466" s="27" t="s">
        <v>26949</v>
      </c>
      <c r="C28466" s="28" t="s">
        <v>23637</v>
      </c>
    </row>
    <row r="28467">
      <c r="A28467" s="9">
        <f t="shared" si="1"/>
        <v>20574</v>
      </c>
      <c r="B28467" s="40" t="s">
        <v>26950</v>
      </c>
      <c r="C28467" s="40" t="s">
        <v>3126</v>
      </c>
    </row>
    <row r="28468">
      <c r="A28468" s="9">
        <f t="shared" si="1"/>
        <v>20575</v>
      </c>
      <c r="B28468" s="25" t="s">
        <v>26951</v>
      </c>
      <c r="C28468" s="26" t="s">
        <v>23845</v>
      </c>
    </row>
    <row r="28469">
      <c r="A28469" s="9">
        <f t="shared" si="1"/>
        <v>20576</v>
      </c>
      <c r="B28469" s="25" t="s">
        <v>26952</v>
      </c>
      <c r="C28469" s="26" t="s">
        <v>23653</v>
      </c>
    </row>
    <row r="28470">
      <c r="A28470" s="9">
        <f t="shared" si="1"/>
        <v>20577</v>
      </c>
      <c r="B28470" s="5" t="s">
        <v>17512</v>
      </c>
      <c r="C28470" s="6" t="s">
        <v>2549</v>
      </c>
    </row>
    <row r="28471">
      <c r="A28471" s="9">
        <f t="shared" si="1"/>
        <v>20577</v>
      </c>
      <c r="B28471" s="5" t="s">
        <v>17512</v>
      </c>
      <c r="C28471" s="6" t="s">
        <v>23628</v>
      </c>
    </row>
    <row r="28472">
      <c r="A28472" s="9">
        <f t="shared" si="1"/>
        <v>20578</v>
      </c>
      <c r="B28472" s="8" t="s">
        <v>17513</v>
      </c>
      <c r="C28472" s="9" t="s">
        <v>162</v>
      </c>
    </row>
    <row r="28473">
      <c r="A28473" s="9">
        <f t="shared" si="1"/>
        <v>20579</v>
      </c>
      <c r="B28473" s="5" t="s">
        <v>17514</v>
      </c>
      <c r="C28473" s="6" t="s">
        <v>4</v>
      </c>
    </row>
    <row r="28474">
      <c r="A28474" s="9">
        <f t="shared" si="1"/>
        <v>20580</v>
      </c>
      <c r="B28474" s="5" t="s">
        <v>17515</v>
      </c>
      <c r="C28474" s="6" t="s">
        <v>393</v>
      </c>
    </row>
    <row r="28475">
      <c r="A28475" s="9">
        <f t="shared" si="1"/>
        <v>20581</v>
      </c>
      <c r="B28475" s="25" t="s">
        <v>26953</v>
      </c>
      <c r="C28475" s="26" t="s">
        <v>553</v>
      </c>
    </row>
    <row r="28476">
      <c r="A28476" s="9">
        <f t="shared" si="1"/>
        <v>20582</v>
      </c>
      <c r="B28476" s="5" t="s">
        <v>17516</v>
      </c>
      <c r="C28476" s="6" t="s">
        <v>1334</v>
      </c>
    </row>
    <row r="28477">
      <c r="A28477" s="9">
        <f t="shared" si="1"/>
        <v>20583</v>
      </c>
      <c r="B28477" s="5" t="s">
        <v>17517</v>
      </c>
      <c r="C28477" s="6" t="s">
        <v>1324</v>
      </c>
    </row>
    <row r="28478">
      <c r="A28478" s="9">
        <f t="shared" si="1"/>
        <v>20583</v>
      </c>
      <c r="B28478" s="5" t="s">
        <v>17517</v>
      </c>
      <c r="C28478" s="6" t="s">
        <v>40</v>
      </c>
    </row>
    <row r="28479">
      <c r="A28479" s="9">
        <f t="shared" si="1"/>
        <v>20583</v>
      </c>
      <c r="B28479" s="5" t="s">
        <v>17517</v>
      </c>
      <c r="C28479" s="6" t="s">
        <v>1369</v>
      </c>
    </row>
    <row r="28480">
      <c r="A28480" s="9">
        <f t="shared" si="1"/>
        <v>20584</v>
      </c>
      <c r="B28480" s="5" t="s">
        <v>17518</v>
      </c>
      <c r="C28480" s="6" t="s">
        <v>1279</v>
      </c>
    </row>
    <row r="28481">
      <c r="A28481" s="9">
        <f t="shared" si="1"/>
        <v>20585</v>
      </c>
      <c r="B28481" s="12" t="s">
        <v>17519</v>
      </c>
      <c r="C28481" s="13" t="s">
        <v>420</v>
      </c>
    </row>
    <row r="28482">
      <c r="A28482" s="9">
        <f t="shared" si="1"/>
        <v>20585</v>
      </c>
      <c r="B28482" s="12" t="s">
        <v>17519</v>
      </c>
      <c r="C28482" s="6" t="s">
        <v>23672</v>
      </c>
    </row>
    <row r="28483">
      <c r="A28483" s="9">
        <f t="shared" si="1"/>
        <v>20586</v>
      </c>
      <c r="B28483" s="5" t="s">
        <v>17520</v>
      </c>
      <c r="C28483" s="6" t="s">
        <v>765</v>
      </c>
    </row>
    <row r="28484">
      <c r="A28484" s="9">
        <f t="shared" si="1"/>
        <v>20587</v>
      </c>
      <c r="B28484" s="8" t="s">
        <v>17521</v>
      </c>
      <c r="C28484" s="9" t="s">
        <v>372</v>
      </c>
    </row>
    <row r="28485">
      <c r="A28485" s="9">
        <f t="shared" si="1"/>
        <v>20588</v>
      </c>
      <c r="B28485" s="5" t="s">
        <v>17522</v>
      </c>
      <c r="C28485" s="6" t="s">
        <v>621</v>
      </c>
    </row>
    <row r="28486">
      <c r="A28486" s="9">
        <f t="shared" si="1"/>
        <v>20589</v>
      </c>
      <c r="B28486" s="5" t="s">
        <v>17523</v>
      </c>
      <c r="C28486" s="6" t="s">
        <v>4</v>
      </c>
    </row>
    <row r="28487">
      <c r="A28487" s="9">
        <f t="shared" si="1"/>
        <v>20590</v>
      </c>
      <c r="B28487" s="8" t="s">
        <v>17524</v>
      </c>
      <c r="C28487" s="9" t="s">
        <v>76</v>
      </c>
    </row>
    <row r="28488">
      <c r="A28488" s="9">
        <f t="shared" si="1"/>
        <v>20591</v>
      </c>
      <c r="B28488" s="8" t="s">
        <v>17525</v>
      </c>
      <c r="C28488" s="9" t="s">
        <v>177</v>
      </c>
    </row>
    <row r="28489">
      <c r="A28489" s="9">
        <f t="shared" si="1"/>
        <v>20592</v>
      </c>
      <c r="B28489" s="8" t="s">
        <v>17526</v>
      </c>
      <c r="C28489" s="9" t="s">
        <v>72</v>
      </c>
    </row>
    <row r="28490">
      <c r="A28490" s="9">
        <f t="shared" si="1"/>
        <v>20593</v>
      </c>
      <c r="B28490" s="5" t="s">
        <v>17527</v>
      </c>
      <c r="C28490" s="6" t="s">
        <v>1856</v>
      </c>
    </row>
    <row r="28491">
      <c r="A28491" s="9">
        <f t="shared" si="1"/>
        <v>20594</v>
      </c>
      <c r="B28491" s="5" t="s">
        <v>17528</v>
      </c>
      <c r="C28491" s="6" t="s">
        <v>95</v>
      </c>
    </row>
    <row r="28492">
      <c r="A28492" s="9">
        <f t="shared" si="1"/>
        <v>20595</v>
      </c>
      <c r="B28492" s="5" t="s">
        <v>17529</v>
      </c>
      <c r="C28492" s="6" t="s">
        <v>1290</v>
      </c>
    </row>
    <row r="28493">
      <c r="A28493" s="9">
        <f t="shared" si="1"/>
        <v>20596</v>
      </c>
      <c r="B28493" s="5" t="s">
        <v>17530</v>
      </c>
      <c r="C28493" s="6" t="s">
        <v>714</v>
      </c>
    </row>
    <row r="28494">
      <c r="A28494" s="9">
        <f t="shared" si="1"/>
        <v>20596</v>
      </c>
      <c r="B28494" s="5" t="s">
        <v>17530</v>
      </c>
      <c r="C28494" s="6" t="s">
        <v>23672</v>
      </c>
    </row>
    <row r="28495">
      <c r="A28495" s="9">
        <f t="shared" si="1"/>
        <v>20597</v>
      </c>
      <c r="B28495" s="5" t="s">
        <v>17531</v>
      </c>
      <c r="C28495" s="6" t="s">
        <v>1620</v>
      </c>
    </row>
    <row r="28496">
      <c r="A28496" s="9">
        <f t="shared" si="1"/>
        <v>20598</v>
      </c>
      <c r="B28496" s="25" t="s">
        <v>26954</v>
      </c>
      <c r="C28496" s="26" t="s">
        <v>23761</v>
      </c>
    </row>
    <row r="28497">
      <c r="A28497" s="9">
        <f t="shared" si="1"/>
        <v>20599</v>
      </c>
      <c r="B28497" s="25" t="s">
        <v>26955</v>
      </c>
      <c r="C28497" s="26" t="s">
        <v>23761</v>
      </c>
    </row>
    <row r="28498">
      <c r="A28498" s="9">
        <f t="shared" si="1"/>
        <v>20600</v>
      </c>
      <c r="B28498" s="8" t="s">
        <v>17532</v>
      </c>
      <c r="C28498" s="9" t="s">
        <v>42</v>
      </c>
    </row>
    <row r="28499">
      <c r="A28499" s="9">
        <f t="shared" si="1"/>
        <v>20601</v>
      </c>
      <c r="B28499" s="5" t="s">
        <v>17533</v>
      </c>
      <c r="C28499" s="6" t="s">
        <v>591</v>
      </c>
    </row>
    <row r="28500">
      <c r="A28500" s="9">
        <f t="shared" si="1"/>
        <v>20602</v>
      </c>
      <c r="B28500" s="5" t="s">
        <v>17534</v>
      </c>
      <c r="C28500" s="6" t="s">
        <v>591</v>
      </c>
    </row>
    <row r="28501">
      <c r="A28501" s="9">
        <f t="shared" si="1"/>
        <v>20603</v>
      </c>
      <c r="B28501" s="5" t="s">
        <v>17535</v>
      </c>
      <c r="C28501" s="6" t="s">
        <v>591</v>
      </c>
    </row>
    <row r="28502">
      <c r="A28502" s="9">
        <f t="shared" si="1"/>
        <v>20604</v>
      </c>
      <c r="B28502" s="25" t="s">
        <v>26956</v>
      </c>
      <c r="C28502" s="26" t="s">
        <v>553</v>
      </c>
    </row>
    <row r="28503">
      <c r="A28503" s="9">
        <f t="shared" si="1"/>
        <v>20605</v>
      </c>
      <c r="B28503" s="5" t="s">
        <v>17536</v>
      </c>
      <c r="C28503" s="6" t="s">
        <v>12</v>
      </c>
    </row>
    <row r="28504">
      <c r="A28504" s="9">
        <f t="shared" si="1"/>
        <v>20606</v>
      </c>
      <c r="B28504" s="5" t="s">
        <v>17537</v>
      </c>
      <c r="C28504" s="11" t="s">
        <v>423</v>
      </c>
    </row>
    <row r="28505">
      <c r="A28505" s="9">
        <f t="shared" si="1"/>
        <v>20607</v>
      </c>
      <c r="B28505" s="5" t="s">
        <v>17538</v>
      </c>
      <c r="C28505" s="6" t="s">
        <v>714</v>
      </c>
    </row>
    <row r="28506">
      <c r="A28506" s="9">
        <f t="shared" si="1"/>
        <v>20607</v>
      </c>
      <c r="B28506" s="5" t="s">
        <v>17538</v>
      </c>
      <c r="C28506" s="6" t="s">
        <v>23672</v>
      </c>
    </row>
    <row r="28507">
      <c r="A28507" s="9">
        <f t="shared" si="1"/>
        <v>20608</v>
      </c>
      <c r="B28507" s="25" t="s">
        <v>26957</v>
      </c>
      <c r="C28507" s="26" t="s">
        <v>23817</v>
      </c>
    </row>
    <row r="28508">
      <c r="A28508" s="9">
        <f t="shared" si="1"/>
        <v>20609</v>
      </c>
      <c r="B28508" s="8" t="s">
        <v>17539</v>
      </c>
      <c r="C28508" s="9" t="s">
        <v>1334</v>
      </c>
    </row>
    <row r="28509">
      <c r="A28509" s="9">
        <f t="shared" si="1"/>
        <v>20610</v>
      </c>
      <c r="B28509" s="5" t="s">
        <v>17540</v>
      </c>
      <c r="C28509" s="6" t="s">
        <v>1376</v>
      </c>
    </row>
    <row r="28510">
      <c r="A28510" s="9">
        <f t="shared" si="1"/>
        <v>20610</v>
      </c>
      <c r="B28510" s="5" t="s">
        <v>17540</v>
      </c>
      <c r="C28510" s="6" t="s">
        <v>23628</v>
      </c>
    </row>
    <row r="28511">
      <c r="A28511" s="9">
        <f t="shared" si="1"/>
        <v>20611</v>
      </c>
      <c r="B28511" s="8" t="s">
        <v>17541</v>
      </c>
      <c r="C28511" s="9" t="s">
        <v>815</v>
      </c>
    </row>
    <row r="28512">
      <c r="A28512" s="9">
        <f t="shared" si="1"/>
        <v>20612</v>
      </c>
      <c r="B28512" s="5" t="s">
        <v>17542</v>
      </c>
      <c r="C28512" s="6" t="s">
        <v>426</v>
      </c>
    </row>
    <row r="28513">
      <c r="A28513" s="9">
        <f t="shared" si="1"/>
        <v>20613</v>
      </c>
      <c r="B28513" s="5" t="s">
        <v>17543</v>
      </c>
      <c r="C28513" s="6" t="s">
        <v>426</v>
      </c>
    </row>
    <row r="28514">
      <c r="A28514" s="9">
        <f t="shared" si="1"/>
        <v>20614</v>
      </c>
      <c r="B28514" s="5" t="s">
        <v>17544</v>
      </c>
      <c r="C28514" s="6" t="s">
        <v>591</v>
      </c>
    </row>
    <row r="28515">
      <c r="A28515" s="9">
        <f t="shared" si="1"/>
        <v>20615</v>
      </c>
      <c r="B28515" s="25" t="s">
        <v>26958</v>
      </c>
      <c r="C28515" s="26" t="s">
        <v>12983</v>
      </c>
    </row>
    <row r="28516">
      <c r="A28516" s="9">
        <f t="shared" si="1"/>
        <v>20616</v>
      </c>
      <c r="B28516" s="5" t="s">
        <v>17545</v>
      </c>
      <c r="C28516" s="6" t="s">
        <v>4</v>
      </c>
    </row>
    <row r="28517">
      <c r="A28517" s="9">
        <f t="shared" si="1"/>
        <v>20617</v>
      </c>
      <c r="B28517" s="5" t="s">
        <v>17546</v>
      </c>
      <c r="C28517" s="6" t="s">
        <v>758</v>
      </c>
    </row>
    <row r="28518">
      <c r="A28518" s="9">
        <f t="shared" si="1"/>
        <v>20618</v>
      </c>
      <c r="B28518" s="8" t="s">
        <v>17547</v>
      </c>
      <c r="C28518" s="9" t="s">
        <v>64</v>
      </c>
    </row>
    <row r="28519">
      <c r="A28519" s="9">
        <f t="shared" si="1"/>
        <v>20619</v>
      </c>
      <c r="B28519" s="5" t="s">
        <v>17548</v>
      </c>
      <c r="C28519" s="6" t="s">
        <v>367</v>
      </c>
    </row>
    <row r="28520">
      <c r="A28520" s="9">
        <f t="shared" si="1"/>
        <v>20620</v>
      </c>
      <c r="B28520" s="8" t="s">
        <v>17549</v>
      </c>
      <c r="C28520" s="9" t="s">
        <v>845</v>
      </c>
    </row>
    <row r="28521">
      <c r="A28521" s="9">
        <f t="shared" si="1"/>
        <v>20621</v>
      </c>
      <c r="B28521" s="8" t="s">
        <v>17550</v>
      </c>
      <c r="C28521" s="9" t="s">
        <v>845</v>
      </c>
    </row>
    <row r="28522">
      <c r="A28522" s="9">
        <f t="shared" si="1"/>
        <v>20622</v>
      </c>
      <c r="B28522" s="8" t="s">
        <v>17551</v>
      </c>
      <c r="C28522" s="9" t="s">
        <v>845</v>
      </c>
    </row>
    <row r="28523">
      <c r="A28523" s="9">
        <f t="shared" si="1"/>
        <v>20623</v>
      </c>
      <c r="B28523" s="8" t="s">
        <v>17552</v>
      </c>
      <c r="C28523" s="9" t="s">
        <v>40</v>
      </c>
    </row>
    <row r="28524">
      <c r="A28524" s="9">
        <f t="shared" si="1"/>
        <v>20624</v>
      </c>
      <c r="B28524" s="8" t="s">
        <v>17553</v>
      </c>
      <c r="C28524" s="9" t="s">
        <v>40</v>
      </c>
    </row>
    <row r="28525">
      <c r="A28525" s="9">
        <f t="shared" si="1"/>
        <v>20625</v>
      </c>
      <c r="B28525" s="8" t="s">
        <v>17554</v>
      </c>
      <c r="C28525" s="9" t="s">
        <v>40</v>
      </c>
    </row>
    <row r="28526">
      <c r="A28526" s="9">
        <f t="shared" si="1"/>
        <v>20626</v>
      </c>
      <c r="B28526" s="8" t="s">
        <v>17555</v>
      </c>
      <c r="C28526" s="9" t="s">
        <v>40</v>
      </c>
    </row>
    <row r="28527">
      <c r="A28527" s="9">
        <f t="shared" si="1"/>
        <v>20627</v>
      </c>
      <c r="B28527" s="8" t="s">
        <v>17556</v>
      </c>
      <c r="C28527" s="9" t="s">
        <v>40</v>
      </c>
    </row>
    <row r="28528">
      <c r="A28528" s="9">
        <f t="shared" si="1"/>
        <v>20628</v>
      </c>
      <c r="B28528" s="8" t="s">
        <v>17557</v>
      </c>
      <c r="C28528" s="9" t="s">
        <v>40</v>
      </c>
    </row>
    <row r="28529">
      <c r="A28529" s="9">
        <f t="shared" si="1"/>
        <v>20629</v>
      </c>
      <c r="B28529" s="8" t="s">
        <v>17558</v>
      </c>
      <c r="C28529" s="9" t="s">
        <v>40</v>
      </c>
    </row>
    <row r="28530">
      <c r="A28530" s="9">
        <f t="shared" si="1"/>
        <v>20630</v>
      </c>
      <c r="B28530" s="8" t="s">
        <v>17559</v>
      </c>
      <c r="C28530" s="9" t="s">
        <v>40</v>
      </c>
    </row>
    <row r="28531">
      <c r="A28531" s="9">
        <f t="shared" si="1"/>
        <v>20631</v>
      </c>
      <c r="B28531" s="8" t="s">
        <v>17560</v>
      </c>
      <c r="C28531" s="9" t="s">
        <v>40</v>
      </c>
    </row>
    <row r="28532">
      <c r="A28532" s="9">
        <f t="shared" si="1"/>
        <v>20632</v>
      </c>
      <c r="B28532" s="8" t="s">
        <v>17561</v>
      </c>
      <c r="C28532" s="9" t="s">
        <v>40</v>
      </c>
    </row>
    <row r="28533">
      <c r="A28533" s="9">
        <f t="shared" si="1"/>
        <v>20633</v>
      </c>
      <c r="B28533" s="8" t="s">
        <v>17562</v>
      </c>
      <c r="C28533" s="9" t="s">
        <v>40</v>
      </c>
    </row>
    <row r="28534">
      <c r="A28534" s="9">
        <f t="shared" si="1"/>
        <v>20634</v>
      </c>
      <c r="B28534" s="8" t="s">
        <v>17563</v>
      </c>
      <c r="C28534" s="9" t="s">
        <v>40</v>
      </c>
    </row>
    <row r="28535">
      <c r="A28535" s="9">
        <f t="shared" si="1"/>
        <v>20635</v>
      </c>
      <c r="B28535" s="25" t="s">
        <v>26959</v>
      </c>
      <c r="C28535" s="26" t="s">
        <v>12983</v>
      </c>
    </row>
    <row r="28536">
      <c r="A28536" s="9">
        <f t="shared" si="1"/>
        <v>20636</v>
      </c>
      <c r="B28536" s="5" t="s">
        <v>17564</v>
      </c>
      <c r="C28536" s="6" t="s">
        <v>538</v>
      </c>
    </row>
    <row r="28537">
      <c r="A28537" s="9">
        <f t="shared" si="1"/>
        <v>20636</v>
      </c>
      <c r="B28537" s="5" t="s">
        <v>17564</v>
      </c>
      <c r="C28537" s="6" t="s">
        <v>23628</v>
      </c>
    </row>
    <row r="28538">
      <c r="A28538" s="9">
        <f t="shared" si="1"/>
        <v>20637</v>
      </c>
      <c r="B28538" s="5" t="s">
        <v>17565</v>
      </c>
      <c r="C28538" s="6" t="s">
        <v>67</v>
      </c>
    </row>
    <row r="28539">
      <c r="A28539" s="9">
        <f t="shared" si="1"/>
        <v>20637</v>
      </c>
      <c r="B28539" s="5" t="s">
        <v>17565</v>
      </c>
      <c r="C28539" s="6" t="s">
        <v>798</v>
      </c>
    </row>
    <row r="28540">
      <c r="A28540" s="9">
        <f t="shared" si="1"/>
        <v>20637</v>
      </c>
      <c r="B28540" s="5" t="s">
        <v>17565</v>
      </c>
      <c r="C28540" s="6" t="s">
        <v>23628</v>
      </c>
    </row>
    <row r="28541">
      <c r="A28541" s="9">
        <f t="shared" si="1"/>
        <v>20638</v>
      </c>
      <c r="B28541" s="5" t="s">
        <v>17566</v>
      </c>
      <c r="C28541" s="6" t="s">
        <v>196</v>
      </c>
    </row>
    <row r="28542">
      <c r="A28542" s="9">
        <f t="shared" si="1"/>
        <v>20638</v>
      </c>
      <c r="B28542" s="5" t="s">
        <v>17566</v>
      </c>
      <c r="C28542" s="6" t="s">
        <v>23637</v>
      </c>
    </row>
    <row r="28543">
      <c r="A28543" s="9">
        <f t="shared" si="1"/>
        <v>20639</v>
      </c>
      <c r="B28543" s="8" t="s">
        <v>17567</v>
      </c>
      <c r="C28543" s="9" t="s">
        <v>60</v>
      </c>
    </row>
    <row r="28544">
      <c r="A28544" s="9">
        <f t="shared" si="1"/>
        <v>20639</v>
      </c>
      <c r="B28544" s="8" t="s">
        <v>17567</v>
      </c>
      <c r="C28544" s="9" t="s">
        <v>142</v>
      </c>
    </row>
    <row r="28545">
      <c r="A28545" s="9">
        <f t="shared" si="1"/>
        <v>20639</v>
      </c>
      <c r="B28545" s="8" t="s">
        <v>17567</v>
      </c>
      <c r="C28545" s="6" t="s">
        <v>23637</v>
      </c>
    </row>
    <row r="28546">
      <c r="A28546" s="9">
        <f t="shared" si="1"/>
        <v>20639</v>
      </c>
      <c r="B28546" s="39" t="s">
        <v>17567</v>
      </c>
      <c r="C28546" s="26" t="s">
        <v>90</v>
      </c>
    </row>
    <row r="28547">
      <c r="A28547" s="9">
        <f t="shared" si="1"/>
        <v>20639</v>
      </c>
      <c r="B28547" s="8" t="s">
        <v>17567</v>
      </c>
      <c r="C28547" s="6" t="s">
        <v>91</v>
      </c>
    </row>
    <row r="28548">
      <c r="A28548" s="9">
        <f t="shared" si="1"/>
        <v>20640</v>
      </c>
      <c r="B28548" s="5" t="s">
        <v>17568</v>
      </c>
      <c r="C28548" s="6" t="s">
        <v>479</v>
      </c>
    </row>
    <row r="28549">
      <c r="A28549" s="9">
        <f t="shared" si="1"/>
        <v>20641</v>
      </c>
      <c r="B28549" s="8" t="s">
        <v>17569</v>
      </c>
      <c r="C28549" s="9" t="s">
        <v>142</v>
      </c>
    </row>
    <row r="28550">
      <c r="A28550" s="9">
        <f t="shared" si="1"/>
        <v>20641</v>
      </c>
      <c r="B28550" s="8" t="s">
        <v>17569</v>
      </c>
      <c r="C28550" s="9" t="s">
        <v>25</v>
      </c>
    </row>
    <row r="28551">
      <c r="A28551" s="9">
        <f t="shared" si="1"/>
        <v>20642</v>
      </c>
      <c r="B28551" s="8" t="s">
        <v>17570</v>
      </c>
      <c r="C28551" s="9" t="s">
        <v>502</v>
      </c>
    </row>
    <row r="28552">
      <c r="A28552" s="9">
        <f t="shared" si="1"/>
        <v>20643</v>
      </c>
      <c r="B28552" s="8" t="s">
        <v>17571</v>
      </c>
      <c r="C28552" s="9" t="s">
        <v>22</v>
      </c>
    </row>
    <row r="28553">
      <c r="A28553" s="9">
        <f t="shared" si="1"/>
        <v>20643</v>
      </c>
      <c r="B28553" s="8" t="s">
        <v>17571</v>
      </c>
      <c r="C28553" s="9" t="s">
        <v>25</v>
      </c>
    </row>
    <row r="28554">
      <c r="A28554" s="9">
        <f t="shared" si="1"/>
        <v>20643</v>
      </c>
      <c r="B28554" s="8" t="s">
        <v>17571</v>
      </c>
      <c r="C28554" s="9" t="s">
        <v>24</v>
      </c>
    </row>
    <row r="28555">
      <c r="A28555" s="9">
        <f t="shared" si="1"/>
        <v>20643</v>
      </c>
      <c r="B28555" s="8" t="s">
        <v>17571</v>
      </c>
      <c r="C28555" s="9" t="s">
        <v>142</v>
      </c>
    </row>
    <row r="28556">
      <c r="A28556" s="9">
        <f t="shared" si="1"/>
        <v>20643</v>
      </c>
      <c r="B28556" s="8" t="s">
        <v>17571</v>
      </c>
      <c r="C28556" s="9" t="s">
        <v>54</v>
      </c>
    </row>
    <row r="28557">
      <c r="A28557" s="9">
        <f t="shared" si="1"/>
        <v>20644</v>
      </c>
      <c r="B28557" s="8" t="s">
        <v>17572</v>
      </c>
      <c r="C28557" s="9" t="s">
        <v>40</v>
      </c>
    </row>
    <row r="28558">
      <c r="A28558" s="9">
        <f t="shared" si="1"/>
        <v>20645</v>
      </c>
      <c r="B28558" s="8" t="s">
        <v>17573</v>
      </c>
      <c r="C28558" s="9" t="s">
        <v>142</v>
      </c>
    </row>
    <row r="28559">
      <c r="A28559" s="9">
        <f t="shared" si="1"/>
        <v>20646</v>
      </c>
      <c r="B28559" s="5" t="s">
        <v>17574</v>
      </c>
      <c r="C28559" s="6" t="s">
        <v>471</v>
      </c>
    </row>
    <row r="28560">
      <c r="A28560" s="9">
        <f t="shared" si="1"/>
        <v>20647</v>
      </c>
      <c r="B28560" s="8" t="s">
        <v>17575</v>
      </c>
      <c r="C28560" s="9" t="s">
        <v>188</v>
      </c>
    </row>
    <row r="28561">
      <c r="A28561" s="9">
        <f t="shared" si="1"/>
        <v>20648</v>
      </c>
      <c r="B28561" s="5" t="s">
        <v>17576</v>
      </c>
      <c r="C28561" s="6" t="s">
        <v>1458</v>
      </c>
    </row>
    <row r="28562">
      <c r="A28562" s="9">
        <f t="shared" si="1"/>
        <v>20648</v>
      </c>
      <c r="B28562" s="5" t="s">
        <v>17576</v>
      </c>
      <c r="C28562" s="6" t="s">
        <v>502</v>
      </c>
    </row>
    <row r="28563">
      <c r="A28563" s="9">
        <f t="shared" si="1"/>
        <v>20648</v>
      </c>
      <c r="B28563" s="5" t="s">
        <v>17576</v>
      </c>
      <c r="C28563" s="6" t="s">
        <v>23628</v>
      </c>
    </row>
    <row r="28564">
      <c r="A28564" s="9">
        <f t="shared" si="1"/>
        <v>20649</v>
      </c>
      <c r="B28564" s="8" t="s">
        <v>17577</v>
      </c>
      <c r="C28564" s="9" t="s">
        <v>54</v>
      </c>
    </row>
    <row r="28565">
      <c r="A28565" s="9">
        <f t="shared" si="1"/>
        <v>20649</v>
      </c>
      <c r="B28565" s="8" t="s">
        <v>17577</v>
      </c>
      <c r="C28565" s="9" t="s">
        <v>142</v>
      </c>
    </row>
    <row r="28566">
      <c r="A28566" s="9">
        <f t="shared" si="1"/>
        <v>20650</v>
      </c>
      <c r="B28566" s="5" t="s">
        <v>17578</v>
      </c>
      <c r="C28566" s="6" t="s">
        <v>727</v>
      </c>
    </row>
    <row r="28567">
      <c r="A28567" s="9">
        <f t="shared" si="1"/>
        <v>20651</v>
      </c>
      <c r="B28567" s="5" t="s">
        <v>17579</v>
      </c>
      <c r="C28567" s="6" t="s">
        <v>681</v>
      </c>
    </row>
    <row r="28568">
      <c r="A28568" s="9">
        <f t="shared" si="1"/>
        <v>20652</v>
      </c>
      <c r="B28568" s="5" t="s">
        <v>17580</v>
      </c>
      <c r="C28568" s="6" t="s">
        <v>681</v>
      </c>
    </row>
    <row r="28569">
      <c r="A28569" s="9">
        <f t="shared" si="1"/>
        <v>20653</v>
      </c>
      <c r="B28569" s="5" t="s">
        <v>17581</v>
      </c>
      <c r="C28569" s="6" t="s">
        <v>727</v>
      </c>
    </row>
    <row r="28570">
      <c r="A28570" s="9">
        <f t="shared" si="1"/>
        <v>20654</v>
      </c>
      <c r="B28570" s="8" t="s">
        <v>17582</v>
      </c>
      <c r="C28570" s="9" t="s">
        <v>162</v>
      </c>
    </row>
    <row r="28571">
      <c r="A28571" s="9">
        <f t="shared" si="1"/>
        <v>20655</v>
      </c>
      <c r="B28571" s="5" t="s">
        <v>17583</v>
      </c>
      <c r="C28571" s="6" t="s">
        <v>86</v>
      </c>
    </row>
    <row r="28572">
      <c r="A28572" s="9">
        <f t="shared" si="1"/>
        <v>20656</v>
      </c>
      <c r="B28572" s="5" t="s">
        <v>17584</v>
      </c>
      <c r="C28572" s="6" t="s">
        <v>346</v>
      </c>
    </row>
    <row r="28573">
      <c r="A28573" s="9">
        <f t="shared" si="1"/>
        <v>20656</v>
      </c>
      <c r="B28573" s="5" t="s">
        <v>17584</v>
      </c>
      <c r="C28573" s="6" t="s">
        <v>23628</v>
      </c>
    </row>
    <row r="28574">
      <c r="A28574" s="9">
        <f t="shared" si="1"/>
        <v>20657</v>
      </c>
      <c r="B28574" s="5" t="s">
        <v>17585</v>
      </c>
      <c r="C28574" s="6" t="s">
        <v>32</v>
      </c>
    </row>
    <row r="28575">
      <c r="A28575" s="9">
        <f t="shared" si="1"/>
        <v>20658</v>
      </c>
      <c r="B28575" s="8" t="s">
        <v>17586</v>
      </c>
      <c r="C28575" s="9" t="s">
        <v>372</v>
      </c>
    </row>
    <row r="28576">
      <c r="A28576" s="9">
        <f t="shared" si="1"/>
        <v>20659</v>
      </c>
      <c r="B28576" s="8" t="s">
        <v>17587</v>
      </c>
      <c r="C28576" s="9" t="s">
        <v>88</v>
      </c>
    </row>
    <row r="28577">
      <c r="A28577" s="9">
        <f t="shared" si="1"/>
        <v>20660</v>
      </c>
      <c r="B28577" s="8" t="s">
        <v>17588</v>
      </c>
      <c r="C28577" s="9" t="s">
        <v>372</v>
      </c>
    </row>
    <row r="28578">
      <c r="A28578" s="9">
        <f t="shared" si="1"/>
        <v>20661</v>
      </c>
      <c r="B28578" s="25" t="s">
        <v>26960</v>
      </c>
      <c r="C28578" s="26" t="s">
        <v>8541</v>
      </c>
    </row>
    <row r="28579">
      <c r="A28579" s="9">
        <f t="shared" si="1"/>
        <v>20662</v>
      </c>
      <c r="B28579" s="5" t="s">
        <v>17589</v>
      </c>
      <c r="C28579" s="6" t="s">
        <v>20</v>
      </c>
    </row>
    <row r="28580">
      <c r="A28580" s="9">
        <f t="shared" si="1"/>
        <v>20663</v>
      </c>
      <c r="B28580" s="5" t="s">
        <v>17590</v>
      </c>
      <c r="C28580" s="6" t="s">
        <v>621</v>
      </c>
    </row>
    <row r="28581">
      <c r="A28581" s="9">
        <f t="shared" si="1"/>
        <v>20664</v>
      </c>
      <c r="B28581" s="5" t="s">
        <v>17591</v>
      </c>
      <c r="C28581" s="6" t="s">
        <v>393</v>
      </c>
    </row>
    <row r="28582">
      <c r="A28582" s="9">
        <f t="shared" si="1"/>
        <v>20665</v>
      </c>
      <c r="B28582" s="8" t="s">
        <v>17592</v>
      </c>
      <c r="C28582" s="9" t="s">
        <v>40</v>
      </c>
    </row>
    <row r="28583">
      <c r="A28583" s="9">
        <f t="shared" si="1"/>
        <v>20666</v>
      </c>
      <c r="B28583" s="8" t="s">
        <v>17593</v>
      </c>
      <c r="C28583" s="9" t="s">
        <v>835</v>
      </c>
    </row>
    <row r="28584">
      <c r="A28584" s="9">
        <f t="shared" si="1"/>
        <v>20667</v>
      </c>
      <c r="B28584" s="8" t="s">
        <v>17594</v>
      </c>
      <c r="C28584" s="9" t="s">
        <v>835</v>
      </c>
    </row>
    <row r="28585">
      <c r="A28585" s="9">
        <f t="shared" si="1"/>
        <v>20668</v>
      </c>
      <c r="B28585" s="5" t="s">
        <v>17595</v>
      </c>
      <c r="C28585" s="6" t="s">
        <v>437</v>
      </c>
    </row>
    <row r="28586">
      <c r="A28586" s="9">
        <f t="shared" si="1"/>
        <v>20669</v>
      </c>
      <c r="B28586" s="5" t="s">
        <v>17596</v>
      </c>
      <c r="C28586" s="6" t="s">
        <v>426</v>
      </c>
    </row>
    <row r="28587">
      <c r="A28587" s="9">
        <f t="shared" si="1"/>
        <v>20670</v>
      </c>
      <c r="B28587" s="5" t="s">
        <v>17597</v>
      </c>
      <c r="C28587" s="6" t="s">
        <v>1221</v>
      </c>
    </row>
    <row r="28588">
      <c r="A28588" s="9">
        <f t="shared" si="1"/>
        <v>20671</v>
      </c>
      <c r="B28588" s="8" t="s">
        <v>17598</v>
      </c>
      <c r="C28588" s="9" t="s">
        <v>42</v>
      </c>
    </row>
    <row r="28589">
      <c r="A28589" s="9">
        <f t="shared" si="1"/>
        <v>20672</v>
      </c>
      <c r="B28589" s="25" t="s">
        <v>26961</v>
      </c>
      <c r="C28589" s="26" t="s">
        <v>12983</v>
      </c>
    </row>
    <row r="28590">
      <c r="A28590" s="9">
        <f t="shared" si="1"/>
        <v>20673</v>
      </c>
      <c r="B28590" s="8" t="s">
        <v>17599</v>
      </c>
      <c r="C28590" s="9" t="s">
        <v>722</v>
      </c>
    </row>
    <row r="28591">
      <c r="A28591" s="9">
        <f t="shared" si="1"/>
        <v>20674</v>
      </c>
      <c r="B28591" s="8" t="s">
        <v>17600</v>
      </c>
      <c r="C28591" s="9" t="s">
        <v>65</v>
      </c>
    </row>
    <row r="28592">
      <c r="A28592" s="9">
        <f t="shared" si="1"/>
        <v>20675</v>
      </c>
      <c r="B28592" s="8" t="s">
        <v>17601</v>
      </c>
      <c r="C28592" s="9" t="s">
        <v>188</v>
      </c>
    </row>
    <row r="28593">
      <c r="A28593" s="9">
        <f t="shared" si="1"/>
        <v>20676</v>
      </c>
      <c r="B28593" s="25" t="s">
        <v>26962</v>
      </c>
      <c r="C28593" s="26" t="s">
        <v>91</v>
      </c>
    </row>
    <row r="28594">
      <c r="A28594" s="9">
        <f t="shared" si="1"/>
        <v>20677</v>
      </c>
      <c r="B28594" s="25" t="s">
        <v>26963</v>
      </c>
      <c r="C28594" s="26" t="s">
        <v>23653</v>
      </c>
    </row>
    <row r="28595">
      <c r="A28595" s="9">
        <f t="shared" si="1"/>
        <v>20678</v>
      </c>
      <c r="B28595" s="5" t="s">
        <v>17602</v>
      </c>
      <c r="C28595" s="6" t="s">
        <v>1260</v>
      </c>
    </row>
    <row r="28596">
      <c r="A28596" s="9">
        <f t="shared" si="1"/>
        <v>20679</v>
      </c>
      <c r="B28596" s="8" t="s">
        <v>17603</v>
      </c>
      <c r="C28596" s="9" t="s">
        <v>818</v>
      </c>
    </row>
    <row r="28597">
      <c r="A28597" s="9">
        <f t="shared" si="1"/>
        <v>20680</v>
      </c>
      <c r="B28597" s="5" t="s">
        <v>17604</v>
      </c>
      <c r="C28597" s="6" t="s">
        <v>479</v>
      </c>
    </row>
    <row r="28598">
      <c r="A28598" s="9">
        <f t="shared" si="1"/>
        <v>20681</v>
      </c>
      <c r="B28598" s="25" t="s">
        <v>26964</v>
      </c>
      <c r="C28598" s="26" t="s">
        <v>23845</v>
      </c>
    </row>
    <row r="28599">
      <c r="A28599" s="9">
        <f t="shared" si="1"/>
        <v>20682</v>
      </c>
      <c r="B28599" s="8" t="s">
        <v>17605</v>
      </c>
      <c r="C28599" s="9" t="s">
        <v>758</v>
      </c>
    </row>
    <row r="28600">
      <c r="A28600" s="9">
        <f t="shared" si="1"/>
        <v>20683</v>
      </c>
      <c r="B28600" s="5" t="s">
        <v>17606</v>
      </c>
      <c r="C28600" s="6" t="s">
        <v>32</v>
      </c>
    </row>
    <row r="28601">
      <c r="A28601" s="9">
        <f t="shared" si="1"/>
        <v>20684</v>
      </c>
      <c r="B28601" s="25" t="s">
        <v>26965</v>
      </c>
      <c r="C28601" s="26" t="s">
        <v>650</v>
      </c>
    </row>
    <row r="28602">
      <c r="A28602" s="9">
        <f t="shared" si="1"/>
        <v>20685</v>
      </c>
      <c r="B28602" s="8" t="s">
        <v>17607</v>
      </c>
      <c r="C28602" s="9" t="s">
        <v>117</v>
      </c>
    </row>
    <row r="28603">
      <c r="A28603" s="9">
        <f t="shared" si="1"/>
        <v>20686</v>
      </c>
      <c r="B28603" s="8" t="s">
        <v>17608</v>
      </c>
      <c r="C28603" s="9" t="s">
        <v>121</v>
      </c>
    </row>
    <row r="28604">
      <c r="A28604" s="9">
        <f t="shared" si="1"/>
        <v>20687</v>
      </c>
      <c r="B28604" s="5" t="s">
        <v>17609</v>
      </c>
      <c r="C28604" s="6" t="s">
        <v>32</v>
      </c>
    </row>
    <row r="28605">
      <c r="A28605" s="9">
        <f t="shared" si="1"/>
        <v>20688</v>
      </c>
      <c r="B28605" s="5" t="s">
        <v>17610</v>
      </c>
      <c r="C28605" s="6" t="s">
        <v>1495</v>
      </c>
    </row>
    <row r="28606">
      <c r="A28606" s="9">
        <f t="shared" si="1"/>
        <v>20689</v>
      </c>
      <c r="B28606" s="5" t="s">
        <v>17611</v>
      </c>
      <c r="C28606" s="6" t="s">
        <v>1260</v>
      </c>
    </row>
    <row r="28607">
      <c r="A28607" s="9">
        <f t="shared" si="1"/>
        <v>20690</v>
      </c>
      <c r="B28607" s="31" t="s">
        <v>26966</v>
      </c>
      <c r="C28607" s="6" t="s">
        <v>374</v>
      </c>
    </row>
    <row r="28608">
      <c r="A28608" s="9">
        <f t="shared" si="1"/>
        <v>20691</v>
      </c>
      <c r="B28608" s="8" t="s">
        <v>17612</v>
      </c>
      <c r="C28608" s="9" t="s">
        <v>399</v>
      </c>
    </row>
    <row r="28609">
      <c r="A28609" s="9">
        <f t="shared" si="1"/>
        <v>20692</v>
      </c>
      <c r="B28609" s="5" t="s">
        <v>17613</v>
      </c>
      <c r="C28609" s="6" t="s">
        <v>1495</v>
      </c>
    </row>
    <row r="28610">
      <c r="A28610" s="9">
        <f t="shared" si="1"/>
        <v>20693</v>
      </c>
      <c r="B28610" s="8" t="s">
        <v>17614</v>
      </c>
      <c r="C28610" s="9" t="s">
        <v>40</v>
      </c>
    </row>
    <row r="28611">
      <c r="A28611" s="9">
        <f t="shared" si="1"/>
        <v>20694</v>
      </c>
      <c r="B28611" s="8" t="s">
        <v>17615</v>
      </c>
      <c r="C28611" s="9" t="s">
        <v>733</v>
      </c>
    </row>
    <row r="28612">
      <c r="A28612" s="9">
        <f t="shared" si="1"/>
        <v>20695</v>
      </c>
      <c r="B28612" s="15" t="s">
        <v>17616</v>
      </c>
      <c r="C28612" s="17" t="s">
        <v>426</v>
      </c>
    </row>
    <row r="28613">
      <c r="A28613" s="9">
        <f t="shared" si="1"/>
        <v>20696</v>
      </c>
      <c r="B28613" s="25" t="s">
        <v>26967</v>
      </c>
      <c r="C28613" s="26" t="s">
        <v>23761</v>
      </c>
    </row>
    <row r="28614">
      <c r="A28614" s="9">
        <f t="shared" si="1"/>
        <v>20697</v>
      </c>
      <c r="B28614" s="5" t="s">
        <v>17617</v>
      </c>
      <c r="C28614" s="6" t="s">
        <v>437</v>
      </c>
    </row>
    <row r="28615">
      <c r="A28615" s="9">
        <f t="shared" si="1"/>
        <v>20698</v>
      </c>
      <c r="B28615" s="5" t="s">
        <v>17618</v>
      </c>
      <c r="C28615" s="6" t="s">
        <v>437</v>
      </c>
    </row>
    <row r="28616">
      <c r="A28616" s="9">
        <f t="shared" si="1"/>
        <v>20699</v>
      </c>
      <c r="B28616" s="5" t="s">
        <v>17619</v>
      </c>
      <c r="C28616" s="6" t="s">
        <v>727</v>
      </c>
    </row>
    <row r="28617">
      <c r="A28617" s="9">
        <f t="shared" si="1"/>
        <v>20700</v>
      </c>
      <c r="B28617" s="8" t="s">
        <v>17620</v>
      </c>
      <c r="C28617" s="9" t="s">
        <v>65</v>
      </c>
    </row>
    <row r="28618">
      <c r="A28618" s="9">
        <f t="shared" si="1"/>
        <v>20701</v>
      </c>
      <c r="B28618" s="5" t="s">
        <v>17621</v>
      </c>
      <c r="C28618" s="6" t="s">
        <v>59</v>
      </c>
    </row>
    <row r="28619">
      <c r="A28619" s="9">
        <f t="shared" si="1"/>
        <v>20702</v>
      </c>
      <c r="B28619" s="5" t="s">
        <v>17622</v>
      </c>
      <c r="C28619" s="6" t="s">
        <v>1342</v>
      </c>
    </row>
    <row r="28620">
      <c r="A28620" s="9">
        <f t="shared" si="1"/>
        <v>20703</v>
      </c>
      <c r="B28620" s="8" t="s">
        <v>17623</v>
      </c>
      <c r="C28620" s="9" t="s">
        <v>530</v>
      </c>
    </row>
    <row r="28621">
      <c r="A28621" s="9">
        <f t="shared" si="1"/>
        <v>20704</v>
      </c>
      <c r="B28621" s="8" t="s">
        <v>17624</v>
      </c>
      <c r="C28621" s="9" t="s">
        <v>399</v>
      </c>
    </row>
    <row r="28622">
      <c r="A28622" s="9">
        <f t="shared" si="1"/>
        <v>20705</v>
      </c>
      <c r="B28622" s="8" t="s">
        <v>17625</v>
      </c>
      <c r="C28622" s="9" t="s">
        <v>64</v>
      </c>
    </row>
    <row r="28623">
      <c r="A28623" s="9">
        <f t="shared" si="1"/>
        <v>20706</v>
      </c>
      <c r="B28623" s="5" t="s">
        <v>17626</v>
      </c>
      <c r="C28623" s="6" t="s">
        <v>1221</v>
      </c>
    </row>
    <row r="28624">
      <c r="A28624" s="9">
        <f t="shared" si="1"/>
        <v>20707</v>
      </c>
      <c r="B28624" s="25" t="s">
        <v>26968</v>
      </c>
      <c r="C28624" s="26" t="s">
        <v>8541</v>
      </c>
    </row>
    <row r="28625">
      <c r="A28625" s="9">
        <f t="shared" si="1"/>
        <v>20708</v>
      </c>
      <c r="B28625" s="8" t="s">
        <v>17627</v>
      </c>
      <c r="C28625" s="9" t="s">
        <v>733</v>
      </c>
    </row>
    <row r="28626">
      <c r="A28626" s="9">
        <f t="shared" si="1"/>
        <v>20709</v>
      </c>
      <c r="B28626" s="5" t="s">
        <v>17628</v>
      </c>
      <c r="C28626" s="6" t="s">
        <v>86</v>
      </c>
    </row>
    <row r="28627">
      <c r="A28627" s="9">
        <f t="shared" si="1"/>
        <v>20710</v>
      </c>
      <c r="B28627" s="8" t="s">
        <v>17629</v>
      </c>
      <c r="C28627" s="9" t="s">
        <v>83</v>
      </c>
    </row>
    <row r="28628">
      <c r="A28628" s="9">
        <f t="shared" si="1"/>
        <v>20711</v>
      </c>
      <c r="B28628" s="8" t="s">
        <v>17630</v>
      </c>
      <c r="C28628" s="9" t="s">
        <v>530</v>
      </c>
    </row>
    <row r="28629">
      <c r="A28629" s="9">
        <f t="shared" si="1"/>
        <v>20712</v>
      </c>
      <c r="B28629" s="5" t="s">
        <v>17631</v>
      </c>
      <c r="C28629" s="6" t="s">
        <v>1378</v>
      </c>
    </row>
    <row r="28630">
      <c r="A28630" s="9">
        <f t="shared" si="1"/>
        <v>20713</v>
      </c>
      <c r="B28630" s="15" t="s">
        <v>17632</v>
      </c>
      <c r="C28630" s="11" t="s">
        <v>423</v>
      </c>
    </row>
    <row r="28631">
      <c r="A28631" s="9">
        <f t="shared" si="1"/>
        <v>20714</v>
      </c>
      <c r="B28631" s="8" t="s">
        <v>17633</v>
      </c>
      <c r="C28631" s="9" t="s">
        <v>733</v>
      </c>
    </row>
    <row r="28632">
      <c r="A28632" s="9">
        <f t="shared" si="1"/>
        <v>20715</v>
      </c>
      <c r="B28632" s="8" t="s">
        <v>17634</v>
      </c>
      <c r="C28632" s="9" t="s">
        <v>46</v>
      </c>
    </row>
    <row r="28633">
      <c r="A28633" s="9">
        <f t="shared" si="1"/>
        <v>20716</v>
      </c>
      <c r="B28633" s="8" t="s">
        <v>17635</v>
      </c>
      <c r="C28633" s="9" t="s">
        <v>818</v>
      </c>
    </row>
    <row r="28634">
      <c r="A28634" s="9">
        <f t="shared" si="1"/>
        <v>20717</v>
      </c>
      <c r="B28634" s="5" t="s">
        <v>17636</v>
      </c>
      <c r="C28634" s="6" t="s">
        <v>86</v>
      </c>
    </row>
    <row r="28635">
      <c r="A28635" s="9">
        <f t="shared" si="1"/>
        <v>20718</v>
      </c>
      <c r="B28635" s="25" t="s">
        <v>26969</v>
      </c>
      <c r="C28635" s="26" t="s">
        <v>8541</v>
      </c>
    </row>
    <row r="28636">
      <c r="A28636" s="9">
        <f t="shared" si="1"/>
        <v>20719</v>
      </c>
      <c r="B28636" s="5" t="s">
        <v>17637</v>
      </c>
      <c r="C28636" s="6" t="s">
        <v>78</v>
      </c>
    </row>
    <row r="28637">
      <c r="A28637" s="9">
        <f t="shared" si="1"/>
        <v>20719</v>
      </c>
      <c r="B28637" s="5" t="s">
        <v>17637</v>
      </c>
      <c r="C28637" s="6" t="s">
        <v>420</v>
      </c>
    </row>
    <row r="28638">
      <c r="A28638" s="9">
        <f t="shared" si="1"/>
        <v>20719</v>
      </c>
      <c r="B28638" s="5" t="s">
        <v>17637</v>
      </c>
      <c r="C28638" s="6" t="s">
        <v>23672</v>
      </c>
    </row>
    <row r="28639">
      <c r="A28639" s="9">
        <f t="shared" si="1"/>
        <v>20720</v>
      </c>
      <c r="B28639" s="5" t="s">
        <v>17638</v>
      </c>
      <c r="C28639" s="6" t="s">
        <v>452</v>
      </c>
    </row>
    <row r="28640">
      <c r="A28640" s="9">
        <f t="shared" si="1"/>
        <v>20720</v>
      </c>
      <c r="B28640" s="5" t="s">
        <v>17638</v>
      </c>
      <c r="C28640" s="6" t="s">
        <v>23637</v>
      </c>
    </row>
    <row r="28641">
      <c r="A28641" s="9">
        <f t="shared" si="1"/>
        <v>20721</v>
      </c>
      <c r="B28641" s="5" t="s">
        <v>17639</v>
      </c>
      <c r="C28641" s="6" t="s">
        <v>1040</v>
      </c>
    </row>
    <row r="28642">
      <c r="A28642" s="9">
        <f t="shared" si="1"/>
        <v>20722</v>
      </c>
      <c r="B28642" s="25" t="s">
        <v>26970</v>
      </c>
      <c r="C28642" s="26" t="s">
        <v>23812</v>
      </c>
    </row>
    <row r="28643">
      <c r="A28643" s="9">
        <f t="shared" si="1"/>
        <v>20723</v>
      </c>
      <c r="B28643" s="25" t="s">
        <v>26971</v>
      </c>
      <c r="C28643" s="26" t="s">
        <v>8541</v>
      </c>
    </row>
    <row r="28644">
      <c r="A28644" s="9">
        <f t="shared" si="1"/>
        <v>20724</v>
      </c>
      <c r="B28644" s="5" t="s">
        <v>17640</v>
      </c>
      <c r="C28644" s="6" t="s">
        <v>6</v>
      </c>
    </row>
    <row r="28645">
      <c r="A28645" s="9">
        <f t="shared" si="1"/>
        <v>20725</v>
      </c>
      <c r="B28645" s="5" t="s">
        <v>17641</v>
      </c>
      <c r="C28645" s="6" t="s">
        <v>765</v>
      </c>
    </row>
    <row r="28646">
      <c r="A28646" s="9">
        <f t="shared" si="1"/>
        <v>20726</v>
      </c>
      <c r="B28646" s="8" t="s">
        <v>17642</v>
      </c>
      <c r="C28646" s="9" t="s">
        <v>88</v>
      </c>
    </row>
    <row r="28647">
      <c r="A28647" s="9">
        <f t="shared" si="1"/>
        <v>20727</v>
      </c>
      <c r="B28647" s="5" t="s">
        <v>17643</v>
      </c>
      <c r="C28647" s="6" t="s">
        <v>621</v>
      </c>
    </row>
    <row r="28648">
      <c r="A28648" s="9">
        <f t="shared" si="1"/>
        <v>20728</v>
      </c>
      <c r="B28648" s="25" t="s">
        <v>26972</v>
      </c>
      <c r="C28648" s="26" t="s">
        <v>12983</v>
      </c>
    </row>
    <row r="28649">
      <c r="A28649" s="9">
        <f t="shared" si="1"/>
        <v>20729</v>
      </c>
      <c r="B28649" s="5" t="s">
        <v>17644</v>
      </c>
      <c r="C28649" s="6" t="s">
        <v>437</v>
      </c>
    </row>
    <row r="28650">
      <c r="A28650" s="9">
        <f t="shared" si="1"/>
        <v>20730</v>
      </c>
      <c r="B28650" s="5" t="s">
        <v>17645</v>
      </c>
      <c r="C28650" s="6" t="s">
        <v>1360</v>
      </c>
    </row>
    <row r="28651">
      <c r="A28651" s="9">
        <f t="shared" si="1"/>
        <v>20731</v>
      </c>
      <c r="B28651" s="25" t="s">
        <v>26973</v>
      </c>
      <c r="C28651" s="26" t="s">
        <v>12983</v>
      </c>
    </row>
    <row r="28652">
      <c r="A28652" s="9">
        <f t="shared" si="1"/>
        <v>20732</v>
      </c>
      <c r="B28652" s="5" t="s">
        <v>17646</v>
      </c>
      <c r="C28652" s="6" t="s">
        <v>621</v>
      </c>
    </row>
    <row r="28653">
      <c r="A28653" s="9">
        <f t="shared" si="1"/>
        <v>20733</v>
      </c>
      <c r="B28653" s="25" t="s">
        <v>26974</v>
      </c>
      <c r="C28653" s="26" t="s">
        <v>420</v>
      </c>
    </row>
    <row r="28654">
      <c r="A28654" s="9">
        <f t="shared" si="1"/>
        <v>20733</v>
      </c>
      <c r="B28654" s="25" t="s">
        <v>26974</v>
      </c>
      <c r="C28654" s="6" t="s">
        <v>23672</v>
      </c>
    </row>
    <row r="28655">
      <c r="A28655" s="9">
        <f t="shared" si="1"/>
        <v>20734</v>
      </c>
      <c r="B28655" s="25" t="s">
        <v>26975</v>
      </c>
      <c r="C28655" s="26" t="s">
        <v>420</v>
      </c>
    </row>
    <row r="28656">
      <c r="A28656" s="9">
        <f t="shared" si="1"/>
        <v>20734</v>
      </c>
      <c r="B28656" s="25" t="s">
        <v>26975</v>
      </c>
      <c r="C28656" s="6" t="s">
        <v>23672</v>
      </c>
    </row>
    <row r="28657">
      <c r="A28657" s="9">
        <f t="shared" si="1"/>
        <v>20735</v>
      </c>
      <c r="B28657" s="25" t="s">
        <v>26976</v>
      </c>
      <c r="C28657" s="26" t="s">
        <v>12983</v>
      </c>
    </row>
    <row r="28658">
      <c r="A28658" s="9">
        <f t="shared" si="1"/>
        <v>20736</v>
      </c>
      <c r="B28658" s="5" t="s">
        <v>17647</v>
      </c>
      <c r="C28658" s="6" t="s">
        <v>683</v>
      </c>
    </row>
    <row r="28659">
      <c r="A28659" s="9">
        <f t="shared" si="1"/>
        <v>20736</v>
      </c>
      <c r="B28659" s="37" t="s">
        <v>17647</v>
      </c>
      <c r="C28659" s="28" t="s">
        <v>23633</v>
      </c>
    </row>
    <row r="28660">
      <c r="A28660" s="9">
        <f t="shared" si="1"/>
        <v>20737</v>
      </c>
      <c r="B28660" s="5" t="s">
        <v>17648</v>
      </c>
      <c r="C28660" s="6" t="s">
        <v>1360</v>
      </c>
    </row>
    <row r="28661">
      <c r="A28661" s="9">
        <f t="shared" si="1"/>
        <v>20738</v>
      </c>
      <c r="B28661" s="8" t="s">
        <v>17649</v>
      </c>
      <c r="C28661" s="9" t="s">
        <v>42</v>
      </c>
    </row>
    <row r="28662">
      <c r="A28662" s="9">
        <f t="shared" si="1"/>
        <v>20739</v>
      </c>
      <c r="B28662" s="25" t="s">
        <v>26977</v>
      </c>
      <c r="C28662" s="26" t="s">
        <v>487</v>
      </c>
    </row>
    <row r="28663">
      <c r="A28663" s="9">
        <f t="shared" si="1"/>
        <v>20739</v>
      </c>
      <c r="B28663" s="27" t="s">
        <v>26977</v>
      </c>
      <c r="C28663" s="28" t="s">
        <v>23637</v>
      </c>
    </row>
    <row r="28664">
      <c r="A28664" s="9">
        <f t="shared" si="1"/>
        <v>20740</v>
      </c>
      <c r="B28664" s="5" t="s">
        <v>17650</v>
      </c>
      <c r="C28664" s="6" t="s">
        <v>1495</v>
      </c>
    </row>
    <row r="28665">
      <c r="A28665" s="9">
        <f t="shared" si="1"/>
        <v>20741</v>
      </c>
      <c r="B28665" s="5" t="s">
        <v>17651</v>
      </c>
      <c r="C28665" s="6" t="s">
        <v>1495</v>
      </c>
    </row>
    <row r="28666">
      <c r="A28666" s="9">
        <f t="shared" si="1"/>
        <v>20742</v>
      </c>
      <c r="B28666" s="5" t="s">
        <v>17652</v>
      </c>
      <c r="C28666" s="6" t="s">
        <v>356</v>
      </c>
    </row>
    <row r="28667">
      <c r="A28667" s="9">
        <f t="shared" si="1"/>
        <v>20743</v>
      </c>
      <c r="B28667" s="5" t="s">
        <v>17653</v>
      </c>
      <c r="C28667" s="6" t="s">
        <v>356</v>
      </c>
    </row>
    <row r="28668">
      <c r="A28668" s="9">
        <f t="shared" si="1"/>
        <v>20744</v>
      </c>
      <c r="B28668" s="8" t="s">
        <v>17654</v>
      </c>
      <c r="C28668" s="9" t="s">
        <v>547</v>
      </c>
    </row>
    <row r="28669">
      <c r="A28669" s="9">
        <f t="shared" si="1"/>
        <v>20745</v>
      </c>
      <c r="B28669" s="5" t="s">
        <v>17655</v>
      </c>
      <c r="C28669" s="6" t="s">
        <v>59</v>
      </c>
    </row>
    <row r="28670">
      <c r="A28670" s="9">
        <f t="shared" si="1"/>
        <v>20746</v>
      </c>
      <c r="B28670" s="8" t="s">
        <v>17656</v>
      </c>
      <c r="C28670" s="9" t="s">
        <v>46</v>
      </c>
    </row>
    <row r="28671">
      <c r="A28671" s="9">
        <f t="shared" si="1"/>
        <v>20747</v>
      </c>
      <c r="B28671" s="5" t="s">
        <v>17657</v>
      </c>
      <c r="C28671" s="6" t="s">
        <v>1495</v>
      </c>
    </row>
    <row r="28672">
      <c r="A28672" s="9">
        <f t="shared" si="1"/>
        <v>20748</v>
      </c>
      <c r="B28672" s="5" t="s">
        <v>17658</v>
      </c>
      <c r="C28672" s="6" t="s">
        <v>20</v>
      </c>
    </row>
    <row r="28673">
      <c r="A28673" s="9">
        <f t="shared" si="1"/>
        <v>20749</v>
      </c>
      <c r="B28673" s="5" t="s">
        <v>17659</v>
      </c>
      <c r="C28673" s="6" t="s">
        <v>86</v>
      </c>
    </row>
    <row r="28674">
      <c r="A28674" s="9">
        <f t="shared" si="1"/>
        <v>20750</v>
      </c>
      <c r="B28674" s="5" t="s">
        <v>17660</v>
      </c>
      <c r="C28674" s="6" t="s">
        <v>1040</v>
      </c>
    </row>
    <row r="28675">
      <c r="A28675" s="9">
        <f t="shared" si="1"/>
        <v>20751</v>
      </c>
      <c r="B28675" s="5" t="s">
        <v>17661</v>
      </c>
      <c r="C28675" s="6" t="s">
        <v>365</v>
      </c>
    </row>
    <row r="28676">
      <c r="A28676" s="9">
        <f t="shared" si="1"/>
        <v>20752</v>
      </c>
      <c r="B28676" s="5" t="s">
        <v>17662</v>
      </c>
      <c r="C28676" s="6" t="s">
        <v>78</v>
      </c>
    </row>
    <row r="28677">
      <c r="A28677" s="9">
        <f t="shared" si="1"/>
        <v>20753</v>
      </c>
      <c r="B28677" s="12" t="s">
        <v>17663</v>
      </c>
      <c r="C28677" s="13" t="s">
        <v>420</v>
      </c>
    </row>
    <row r="28678">
      <c r="A28678" s="9">
        <f t="shared" si="1"/>
        <v>20753</v>
      </c>
      <c r="B28678" s="12" t="s">
        <v>17663</v>
      </c>
      <c r="C28678" s="6" t="s">
        <v>23672</v>
      </c>
    </row>
    <row r="28679">
      <c r="A28679" s="9">
        <f t="shared" si="1"/>
        <v>20754</v>
      </c>
      <c r="B28679" s="5" t="s">
        <v>17664</v>
      </c>
      <c r="C28679" s="6" t="s">
        <v>86</v>
      </c>
    </row>
    <row r="28680">
      <c r="A28680" s="9">
        <f t="shared" si="1"/>
        <v>20755</v>
      </c>
      <c r="B28680" s="8" t="s">
        <v>17665</v>
      </c>
      <c r="C28680" s="9" t="s">
        <v>733</v>
      </c>
    </row>
    <row r="28681">
      <c r="A28681" s="9">
        <f t="shared" si="1"/>
        <v>20756</v>
      </c>
      <c r="B28681" s="8" t="s">
        <v>17666</v>
      </c>
      <c r="C28681" s="9" t="s">
        <v>818</v>
      </c>
    </row>
    <row r="28682">
      <c r="A28682" s="9">
        <f t="shared" si="1"/>
        <v>20757</v>
      </c>
      <c r="B28682" s="5" t="s">
        <v>17667</v>
      </c>
      <c r="C28682" s="6" t="s">
        <v>1585</v>
      </c>
    </row>
    <row r="28683">
      <c r="A28683" s="9">
        <f t="shared" si="1"/>
        <v>20758</v>
      </c>
      <c r="B28683" s="5" t="s">
        <v>17668</v>
      </c>
      <c r="C28683" s="6" t="s">
        <v>150</v>
      </c>
    </row>
    <row r="28684">
      <c r="A28684" s="9">
        <f t="shared" si="1"/>
        <v>20758</v>
      </c>
      <c r="B28684" s="5" t="s">
        <v>17668</v>
      </c>
      <c r="C28684" s="6" t="s">
        <v>23637</v>
      </c>
    </row>
    <row r="28685">
      <c r="A28685" s="9">
        <f t="shared" si="1"/>
        <v>20759</v>
      </c>
      <c r="B28685" s="25" t="s">
        <v>26978</v>
      </c>
      <c r="C28685" s="26" t="s">
        <v>8541</v>
      </c>
    </row>
    <row r="28686">
      <c r="A28686" s="9">
        <f t="shared" si="1"/>
        <v>20760</v>
      </c>
      <c r="B28686" s="8" t="s">
        <v>17669</v>
      </c>
      <c r="C28686" s="9" t="s">
        <v>722</v>
      </c>
    </row>
    <row r="28687">
      <c r="A28687" s="9">
        <f t="shared" si="1"/>
        <v>20761</v>
      </c>
      <c r="B28687" s="8" t="s">
        <v>17670</v>
      </c>
      <c r="C28687" s="9" t="s">
        <v>177</v>
      </c>
    </row>
    <row r="28688">
      <c r="A28688" s="9">
        <f t="shared" si="1"/>
        <v>20762</v>
      </c>
      <c r="B28688" s="25" t="s">
        <v>26979</v>
      </c>
      <c r="C28688" s="26" t="s">
        <v>8541</v>
      </c>
    </row>
    <row r="28689">
      <c r="A28689" s="9">
        <f t="shared" si="1"/>
        <v>20763</v>
      </c>
      <c r="B28689" s="5" t="s">
        <v>17671</v>
      </c>
      <c r="C28689" s="6" t="s">
        <v>12</v>
      </c>
    </row>
    <row r="28690">
      <c r="A28690" s="9">
        <f t="shared" si="1"/>
        <v>20764</v>
      </c>
      <c r="B28690" s="8" t="s">
        <v>17672</v>
      </c>
      <c r="C28690" s="9" t="s">
        <v>722</v>
      </c>
    </row>
    <row r="28691">
      <c r="A28691" s="9">
        <f t="shared" si="1"/>
        <v>20765</v>
      </c>
      <c r="B28691" s="5" t="s">
        <v>17673</v>
      </c>
      <c r="C28691" s="6" t="s">
        <v>59</v>
      </c>
    </row>
    <row r="28692">
      <c r="A28692" s="9">
        <f t="shared" si="1"/>
        <v>20765</v>
      </c>
      <c r="B28692" s="5" t="s">
        <v>17673</v>
      </c>
      <c r="C28692" s="6" t="s">
        <v>177</v>
      </c>
    </row>
    <row r="28693">
      <c r="A28693" s="9">
        <f t="shared" si="1"/>
        <v>20766</v>
      </c>
      <c r="B28693" s="25" t="s">
        <v>26980</v>
      </c>
      <c r="C28693" s="26" t="s">
        <v>8541</v>
      </c>
    </row>
    <row r="28694">
      <c r="A28694" s="9">
        <f t="shared" si="1"/>
        <v>20767</v>
      </c>
      <c r="B28694" s="8" t="s">
        <v>17674</v>
      </c>
      <c r="C28694" s="9" t="s">
        <v>56</v>
      </c>
    </row>
    <row r="28695">
      <c r="A28695" s="9">
        <f t="shared" si="1"/>
        <v>20768</v>
      </c>
      <c r="B28695" s="25" t="s">
        <v>26981</v>
      </c>
      <c r="C28695" s="26" t="s">
        <v>1548</v>
      </c>
    </row>
    <row r="28696">
      <c r="A28696" s="9">
        <f t="shared" si="1"/>
        <v>20769</v>
      </c>
      <c r="B28696" s="5" t="s">
        <v>17675</v>
      </c>
      <c r="C28696" s="6" t="s">
        <v>612</v>
      </c>
    </row>
    <row r="28697">
      <c r="A28697" s="9">
        <f t="shared" si="1"/>
        <v>20770</v>
      </c>
      <c r="B28697" s="30" t="s">
        <v>26982</v>
      </c>
      <c r="C28697" s="26" t="s">
        <v>23639</v>
      </c>
    </row>
    <row r="28698">
      <c r="A28698" s="9">
        <f t="shared" si="1"/>
        <v>20770</v>
      </c>
      <c r="B28698" s="30" t="s">
        <v>26982</v>
      </c>
      <c r="C28698" s="26" t="s">
        <v>60</v>
      </c>
    </row>
    <row r="28699">
      <c r="A28699" s="9">
        <f t="shared" si="1"/>
        <v>20771</v>
      </c>
      <c r="B28699" s="5" t="s">
        <v>17676</v>
      </c>
      <c r="C28699" s="6" t="s">
        <v>196</v>
      </c>
    </row>
    <row r="28700">
      <c r="A28700" s="9">
        <f t="shared" si="1"/>
        <v>20771</v>
      </c>
      <c r="B28700" s="5" t="s">
        <v>17676</v>
      </c>
      <c r="C28700" s="6" t="s">
        <v>1221</v>
      </c>
    </row>
    <row r="28701">
      <c r="A28701" s="9">
        <f t="shared" si="1"/>
        <v>20771</v>
      </c>
      <c r="B28701" s="5" t="s">
        <v>17676</v>
      </c>
      <c r="C28701" s="6" t="s">
        <v>23637</v>
      </c>
    </row>
    <row r="28702">
      <c r="A28702" s="9">
        <f t="shared" si="1"/>
        <v>20772</v>
      </c>
      <c r="B28702" s="5" t="s">
        <v>17677</v>
      </c>
      <c r="C28702" s="6" t="s">
        <v>731</v>
      </c>
    </row>
    <row r="28703">
      <c r="A28703" s="9">
        <f t="shared" si="1"/>
        <v>20773</v>
      </c>
      <c r="B28703" s="5" t="s">
        <v>17678</v>
      </c>
      <c r="C28703" s="6" t="s">
        <v>74</v>
      </c>
    </row>
    <row r="28704">
      <c r="A28704" s="9">
        <f t="shared" si="1"/>
        <v>20774</v>
      </c>
      <c r="B28704" s="5" t="s">
        <v>17679</v>
      </c>
      <c r="C28704" s="6" t="s">
        <v>785</v>
      </c>
    </row>
    <row r="28705">
      <c r="A28705" s="9">
        <f t="shared" si="1"/>
        <v>20775</v>
      </c>
      <c r="B28705" s="8" t="s">
        <v>17680</v>
      </c>
      <c r="C28705" s="9" t="s">
        <v>162</v>
      </c>
    </row>
    <row r="28706">
      <c r="A28706" s="9">
        <f t="shared" si="1"/>
        <v>20775</v>
      </c>
      <c r="B28706" s="8" t="s">
        <v>17680</v>
      </c>
      <c r="C28706" s="9" t="s">
        <v>60</v>
      </c>
    </row>
    <row r="28707">
      <c r="A28707" s="9">
        <f t="shared" si="1"/>
        <v>20776</v>
      </c>
      <c r="B28707" s="5" t="s">
        <v>17681</v>
      </c>
      <c r="C28707" s="6" t="s">
        <v>1040</v>
      </c>
    </row>
    <row r="28708">
      <c r="A28708" s="9">
        <f t="shared" si="1"/>
        <v>20777</v>
      </c>
      <c r="B28708" s="5" t="s">
        <v>17682</v>
      </c>
      <c r="C28708" s="6" t="s">
        <v>393</v>
      </c>
    </row>
    <row r="28709">
      <c r="A28709" s="9">
        <f t="shared" si="1"/>
        <v>20778</v>
      </c>
      <c r="B28709" s="25" t="s">
        <v>26983</v>
      </c>
      <c r="C28709" s="26" t="s">
        <v>10122</v>
      </c>
    </row>
    <row r="28710">
      <c r="A28710" s="9">
        <f t="shared" si="1"/>
        <v>20778</v>
      </c>
      <c r="B28710" s="27" t="s">
        <v>26983</v>
      </c>
      <c r="C28710" s="28" t="s">
        <v>23637</v>
      </c>
    </row>
    <row r="28711">
      <c r="A28711" s="9">
        <f t="shared" si="1"/>
        <v>20779</v>
      </c>
      <c r="B28711" s="5" t="s">
        <v>17683</v>
      </c>
      <c r="C28711" s="6" t="s">
        <v>1040</v>
      </c>
    </row>
    <row r="28712">
      <c r="A28712" s="9">
        <f t="shared" si="1"/>
        <v>20780</v>
      </c>
      <c r="B28712" s="5" t="s">
        <v>17684</v>
      </c>
      <c r="C28712" s="6" t="s">
        <v>1040</v>
      </c>
    </row>
    <row r="28713">
      <c r="A28713" s="9">
        <f t="shared" si="1"/>
        <v>20781</v>
      </c>
      <c r="B28713" s="8" t="s">
        <v>17685</v>
      </c>
      <c r="C28713" s="9" t="s">
        <v>1169</v>
      </c>
    </row>
    <row r="28714">
      <c r="A28714" s="9">
        <f t="shared" si="1"/>
        <v>20782</v>
      </c>
      <c r="B28714" s="5" t="s">
        <v>17686</v>
      </c>
      <c r="C28714" s="6" t="s">
        <v>59</v>
      </c>
    </row>
    <row r="28715">
      <c r="A28715" s="9">
        <f t="shared" si="1"/>
        <v>20783</v>
      </c>
      <c r="B28715" s="5" t="s">
        <v>17687</v>
      </c>
      <c r="C28715" s="6" t="s">
        <v>74</v>
      </c>
    </row>
    <row r="28716">
      <c r="A28716" s="9">
        <f t="shared" si="1"/>
        <v>20784</v>
      </c>
      <c r="B28716" s="5" t="s">
        <v>17688</v>
      </c>
      <c r="C28716" s="6" t="s">
        <v>326</v>
      </c>
    </row>
    <row r="28717">
      <c r="A28717" s="9">
        <f t="shared" si="1"/>
        <v>20784</v>
      </c>
      <c r="B28717" s="5" t="s">
        <v>17688</v>
      </c>
      <c r="C28717" s="6" t="s">
        <v>23637</v>
      </c>
    </row>
    <row r="28718">
      <c r="A28718" s="9">
        <f t="shared" si="1"/>
        <v>20785</v>
      </c>
      <c r="B28718" s="5" t="s">
        <v>17689</v>
      </c>
      <c r="C28718" s="6" t="s">
        <v>437</v>
      </c>
    </row>
    <row r="28719">
      <c r="A28719" s="9">
        <f t="shared" si="1"/>
        <v>20786</v>
      </c>
      <c r="B28719" s="5" t="s">
        <v>17690</v>
      </c>
      <c r="C28719" s="6" t="s">
        <v>1360</v>
      </c>
    </row>
    <row r="28720">
      <c r="A28720" s="9">
        <f t="shared" si="1"/>
        <v>20787</v>
      </c>
      <c r="B28720" s="8" t="s">
        <v>17691</v>
      </c>
      <c r="C28720" s="9" t="s">
        <v>374</v>
      </c>
    </row>
    <row r="28721">
      <c r="A28721" s="9">
        <f t="shared" si="1"/>
        <v>20788</v>
      </c>
      <c r="B28721" s="25" t="s">
        <v>26984</v>
      </c>
      <c r="C28721" s="26" t="s">
        <v>11797</v>
      </c>
    </row>
    <row r="28722">
      <c r="A28722" s="9">
        <f t="shared" si="1"/>
        <v>20789</v>
      </c>
      <c r="B28722" s="5" t="s">
        <v>17692</v>
      </c>
      <c r="C28722" s="6" t="s">
        <v>621</v>
      </c>
    </row>
    <row r="28723">
      <c r="A28723" s="9">
        <f t="shared" si="1"/>
        <v>20790</v>
      </c>
      <c r="B28723" s="5" t="s">
        <v>17693</v>
      </c>
      <c r="C28723" s="6" t="s">
        <v>1495</v>
      </c>
    </row>
    <row r="28724">
      <c r="A28724" s="9">
        <f t="shared" si="1"/>
        <v>20791</v>
      </c>
      <c r="B28724" s="8" t="s">
        <v>17694</v>
      </c>
      <c r="C28724" s="9" t="s">
        <v>42</v>
      </c>
    </row>
    <row r="28725">
      <c r="A28725" s="9">
        <f t="shared" si="1"/>
        <v>20792</v>
      </c>
      <c r="B28725" s="5" t="s">
        <v>17695</v>
      </c>
      <c r="C28725" s="6" t="s">
        <v>109</v>
      </c>
    </row>
    <row r="28726">
      <c r="A28726" s="9">
        <f t="shared" si="1"/>
        <v>20792</v>
      </c>
      <c r="B28726" s="5" t="s">
        <v>17695</v>
      </c>
      <c r="C28726" s="6" t="s">
        <v>25</v>
      </c>
    </row>
    <row r="28727">
      <c r="A28727" s="9">
        <f t="shared" si="1"/>
        <v>20793</v>
      </c>
      <c r="B28727" s="8" t="s">
        <v>17696</v>
      </c>
      <c r="C28727" s="9" t="s">
        <v>733</v>
      </c>
    </row>
    <row r="28728">
      <c r="A28728" s="9">
        <f t="shared" si="1"/>
        <v>20794</v>
      </c>
      <c r="B28728" s="5" t="s">
        <v>17697</v>
      </c>
      <c r="C28728" s="6" t="s">
        <v>313</v>
      </c>
    </row>
    <row r="28729">
      <c r="A28729" s="9">
        <f t="shared" si="1"/>
        <v>20794</v>
      </c>
      <c r="B28729" s="18" t="s">
        <v>17697</v>
      </c>
      <c r="C28729" s="20" t="s">
        <v>59</v>
      </c>
    </row>
    <row r="28730">
      <c r="A28730" s="9">
        <f t="shared" si="1"/>
        <v>20794</v>
      </c>
      <c r="B28730" s="27" t="s">
        <v>17697</v>
      </c>
      <c r="C28730" s="28" t="s">
        <v>23637</v>
      </c>
    </row>
    <row r="28731">
      <c r="A28731" s="9">
        <f t="shared" si="1"/>
        <v>20794</v>
      </c>
      <c r="B28731" s="27" t="s">
        <v>17697</v>
      </c>
      <c r="C28731" s="26" t="s">
        <v>90</v>
      </c>
    </row>
    <row r="28732">
      <c r="A28732" s="9">
        <f t="shared" si="1"/>
        <v>20795</v>
      </c>
      <c r="B28732" s="8" t="s">
        <v>17698</v>
      </c>
      <c r="C28732" s="9" t="s">
        <v>76</v>
      </c>
    </row>
    <row r="28733">
      <c r="A28733" s="9">
        <f t="shared" si="1"/>
        <v>20796</v>
      </c>
      <c r="B28733" s="5" t="s">
        <v>17699</v>
      </c>
      <c r="C28733" s="6" t="s">
        <v>437</v>
      </c>
    </row>
    <row r="28734">
      <c r="A28734" s="9">
        <f t="shared" si="1"/>
        <v>20797</v>
      </c>
      <c r="B28734" s="5" t="s">
        <v>17700</v>
      </c>
      <c r="C28734" s="6" t="s">
        <v>1040</v>
      </c>
    </row>
    <row r="28735">
      <c r="A28735" s="9">
        <f t="shared" si="1"/>
        <v>20798</v>
      </c>
      <c r="B28735" s="5" t="s">
        <v>17701</v>
      </c>
      <c r="C28735" s="6" t="s">
        <v>437</v>
      </c>
    </row>
    <row r="28736">
      <c r="A28736" s="9">
        <f t="shared" si="1"/>
        <v>20799</v>
      </c>
      <c r="B28736" s="8" t="s">
        <v>17702</v>
      </c>
      <c r="C28736" s="9" t="s">
        <v>733</v>
      </c>
    </row>
    <row r="28737">
      <c r="A28737" s="9">
        <f t="shared" si="1"/>
        <v>20800</v>
      </c>
      <c r="B28737" s="8" t="s">
        <v>17703</v>
      </c>
      <c r="C28737" s="9" t="s">
        <v>177</v>
      </c>
    </row>
    <row r="28738">
      <c r="A28738" s="9">
        <f t="shared" si="1"/>
        <v>20801</v>
      </c>
      <c r="B28738" s="5" t="s">
        <v>17704</v>
      </c>
      <c r="C28738" s="6" t="s">
        <v>1260</v>
      </c>
    </row>
    <row r="28739">
      <c r="A28739" s="9">
        <f t="shared" si="1"/>
        <v>20802</v>
      </c>
      <c r="B28739" s="5" t="s">
        <v>17705</v>
      </c>
      <c r="C28739" s="6" t="s">
        <v>1495</v>
      </c>
    </row>
    <row r="28740">
      <c r="A28740" s="9">
        <f t="shared" si="1"/>
        <v>20803</v>
      </c>
      <c r="B28740" s="5" t="s">
        <v>17706</v>
      </c>
      <c r="C28740" s="6" t="s">
        <v>1495</v>
      </c>
    </row>
    <row r="28741">
      <c r="A28741" s="9">
        <f t="shared" si="1"/>
        <v>20804</v>
      </c>
      <c r="B28741" s="5" t="s">
        <v>17707</v>
      </c>
      <c r="C28741" s="6" t="s">
        <v>1495</v>
      </c>
    </row>
    <row r="28742">
      <c r="A28742" s="9">
        <f t="shared" si="1"/>
        <v>20805</v>
      </c>
      <c r="B28742" s="5" t="s">
        <v>17708</v>
      </c>
      <c r="C28742" s="6" t="s">
        <v>1495</v>
      </c>
    </row>
    <row r="28743">
      <c r="A28743" s="9">
        <f t="shared" si="1"/>
        <v>20806</v>
      </c>
      <c r="B28743" s="8" t="s">
        <v>17709</v>
      </c>
      <c r="C28743" s="9" t="s">
        <v>722</v>
      </c>
    </row>
    <row r="28744">
      <c r="A28744" s="9">
        <f t="shared" si="1"/>
        <v>20807</v>
      </c>
      <c r="B28744" s="5" t="s">
        <v>17710</v>
      </c>
      <c r="C28744" s="6" t="s">
        <v>365</v>
      </c>
    </row>
    <row r="28745">
      <c r="A28745" s="9">
        <f t="shared" si="1"/>
        <v>20808</v>
      </c>
      <c r="B28745" s="5" t="s">
        <v>17711</v>
      </c>
      <c r="C28745" s="6" t="s">
        <v>683</v>
      </c>
    </row>
    <row r="28746">
      <c r="A28746" s="9">
        <f t="shared" si="1"/>
        <v>20808</v>
      </c>
      <c r="B28746" s="37" t="s">
        <v>17711</v>
      </c>
      <c r="C28746" s="28" t="s">
        <v>23633</v>
      </c>
    </row>
    <row r="28747">
      <c r="A28747" s="9">
        <f t="shared" si="1"/>
        <v>20809</v>
      </c>
      <c r="B28747" s="8" t="s">
        <v>17712</v>
      </c>
      <c r="C28747" s="9" t="s">
        <v>818</v>
      </c>
    </row>
    <row r="28748">
      <c r="A28748" s="9">
        <f t="shared" si="1"/>
        <v>20810</v>
      </c>
      <c r="B28748" s="25" t="s">
        <v>26985</v>
      </c>
      <c r="C28748" s="26" t="s">
        <v>11797</v>
      </c>
    </row>
    <row r="28749">
      <c r="A28749" s="9">
        <f t="shared" si="1"/>
        <v>20811</v>
      </c>
      <c r="B28749" s="30" t="s">
        <v>26986</v>
      </c>
      <c r="C28749" s="26" t="s">
        <v>23737</v>
      </c>
    </row>
    <row r="28750">
      <c r="A28750" s="9">
        <f t="shared" si="1"/>
        <v>20812</v>
      </c>
      <c r="B28750" s="12" t="s">
        <v>17713</v>
      </c>
      <c r="C28750" s="13" t="s">
        <v>420</v>
      </c>
    </row>
    <row r="28751">
      <c r="A28751" s="9">
        <f t="shared" si="1"/>
        <v>20812</v>
      </c>
      <c r="B28751" s="12" t="s">
        <v>17713</v>
      </c>
      <c r="C28751" s="6" t="s">
        <v>23672</v>
      </c>
    </row>
    <row r="28752">
      <c r="A28752" s="9">
        <f t="shared" si="1"/>
        <v>20813</v>
      </c>
      <c r="B28752" s="5" t="s">
        <v>17714</v>
      </c>
      <c r="C28752" s="6" t="s">
        <v>420</v>
      </c>
    </row>
    <row r="28753">
      <c r="A28753" s="9">
        <f t="shared" si="1"/>
        <v>20813</v>
      </c>
      <c r="B28753" s="5" t="s">
        <v>17714</v>
      </c>
      <c r="C28753" s="6" t="s">
        <v>23672</v>
      </c>
    </row>
    <row r="28754">
      <c r="A28754" s="9">
        <f t="shared" si="1"/>
        <v>20814</v>
      </c>
      <c r="B28754" s="8" t="s">
        <v>17715</v>
      </c>
      <c r="C28754" s="9" t="s">
        <v>416</v>
      </c>
    </row>
    <row r="28755">
      <c r="A28755" s="9">
        <f t="shared" si="1"/>
        <v>20815</v>
      </c>
      <c r="B28755" s="8" t="s">
        <v>17716</v>
      </c>
      <c r="C28755" s="9" t="s">
        <v>416</v>
      </c>
    </row>
    <row r="28756">
      <c r="A28756" s="9">
        <f t="shared" si="1"/>
        <v>20816</v>
      </c>
      <c r="B28756" s="5" t="s">
        <v>17717</v>
      </c>
      <c r="C28756" s="6" t="s">
        <v>1495</v>
      </c>
    </row>
    <row r="28757">
      <c r="A28757" s="9">
        <f t="shared" si="1"/>
        <v>20817</v>
      </c>
      <c r="B28757" s="25" t="s">
        <v>26987</v>
      </c>
      <c r="C28757" s="26" t="s">
        <v>446</v>
      </c>
    </row>
    <row r="28758">
      <c r="A28758" s="9">
        <f t="shared" si="1"/>
        <v>20817</v>
      </c>
      <c r="B28758" s="27" t="s">
        <v>26987</v>
      </c>
      <c r="C28758" s="28" t="s">
        <v>23637</v>
      </c>
    </row>
    <row r="28759">
      <c r="A28759" s="9">
        <f t="shared" si="1"/>
        <v>20818</v>
      </c>
      <c r="B28759" s="8" t="s">
        <v>17718</v>
      </c>
      <c r="C28759" s="9" t="s">
        <v>722</v>
      </c>
    </row>
    <row r="28760">
      <c r="A28760" s="9">
        <f t="shared" si="1"/>
        <v>20819</v>
      </c>
      <c r="B28760" s="5" t="s">
        <v>17719</v>
      </c>
      <c r="C28760" s="6" t="s">
        <v>86</v>
      </c>
    </row>
    <row r="28761">
      <c r="A28761" s="9">
        <f t="shared" si="1"/>
        <v>20820</v>
      </c>
      <c r="B28761" s="25" t="s">
        <v>26988</v>
      </c>
      <c r="C28761" s="26" t="s">
        <v>941</v>
      </c>
    </row>
    <row r="28762">
      <c r="A28762" s="9">
        <f t="shared" si="1"/>
        <v>20820</v>
      </c>
      <c r="B28762" s="25" t="s">
        <v>26988</v>
      </c>
      <c r="C28762" s="6" t="s">
        <v>23672</v>
      </c>
    </row>
    <row r="28763">
      <c r="A28763" s="9">
        <f t="shared" si="1"/>
        <v>20821</v>
      </c>
      <c r="B28763" s="5" t="s">
        <v>17720</v>
      </c>
      <c r="C28763" s="6" t="s">
        <v>393</v>
      </c>
    </row>
    <row r="28764">
      <c r="A28764" s="9">
        <f t="shared" si="1"/>
        <v>20822</v>
      </c>
      <c r="B28764" s="5" t="s">
        <v>17721</v>
      </c>
      <c r="C28764" s="6" t="s">
        <v>393</v>
      </c>
    </row>
    <row r="28765">
      <c r="A28765" s="9">
        <f t="shared" si="1"/>
        <v>20823</v>
      </c>
      <c r="B28765" s="5" t="s">
        <v>17722</v>
      </c>
      <c r="C28765" s="6" t="s">
        <v>612</v>
      </c>
    </row>
    <row r="28766">
      <c r="A28766" s="9">
        <f t="shared" si="1"/>
        <v>20824</v>
      </c>
      <c r="B28766" s="5" t="s">
        <v>17723</v>
      </c>
      <c r="C28766" s="6" t="s">
        <v>1324</v>
      </c>
    </row>
    <row r="28767">
      <c r="A28767" s="9">
        <f t="shared" si="1"/>
        <v>20825</v>
      </c>
      <c r="B28767" s="25" t="s">
        <v>26989</v>
      </c>
      <c r="C28767" s="26" t="s">
        <v>11797</v>
      </c>
    </row>
    <row r="28768">
      <c r="A28768" s="9">
        <f t="shared" si="1"/>
        <v>20826</v>
      </c>
      <c r="B28768" s="25" t="s">
        <v>26990</v>
      </c>
      <c r="C28768" s="26" t="s">
        <v>941</v>
      </c>
    </row>
    <row r="28769">
      <c r="A28769" s="9">
        <f t="shared" si="1"/>
        <v>20826</v>
      </c>
      <c r="B28769" s="25" t="s">
        <v>26990</v>
      </c>
      <c r="C28769" s="6" t="s">
        <v>23672</v>
      </c>
    </row>
    <row r="28770">
      <c r="A28770" s="9">
        <f t="shared" si="1"/>
        <v>20827</v>
      </c>
      <c r="B28770" s="8" t="s">
        <v>17724</v>
      </c>
      <c r="C28770" s="9" t="s">
        <v>117</v>
      </c>
    </row>
    <row r="28771">
      <c r="A28771" s="9">
        <f t="shared" si="1"/>
        <v>20828</v>
      </c>
      <c r="B28771" s="31" t="s">
        <v>26991</v>
      </c>
      <c r="C28771" s="26" t="s">
        <v>23639</v>
      </c>
    </row>
    <row r="28772">
      <c r="A28772" s="9">
        <f t="shared" si="1"/>
        <v>20829</v>
      </c>
      <c r="B28772" s="5" t="s">
        <v>17725</v>
      </c>
      <c r="C28772" s="6" t="s">
        <v>109</v>
      </c>
    </row>
    <row r="28773">
      <c r="A28773" s="9">
        <f t="shared" si="1"/>
        <v>20829</v>
      </c>
      <c r="B28773" s="5" t="s">
        <v>17725</v>
      </c>
      <c r="C28773" s="6" t="s">
        <v>25</v>
      </c>
    </row>
    <row r="28774">
      <c r="A28774" s="9">
        <f t="shared" si="1"/>
        <v>20830</v>
      </c>
      <c r="B28774" s="53" t="s">
        <v>26992</v>
      </c>
      <c r="C28774" s="26" t="s">
        <v>11797</v>
      </c>
    </row>
    <row r="28775">
      <c r="A28775" s="9">
        <f t="shared" si="1"/>
        <v>20831</v>
      </c>
      <c r="B28775" s="5" t="s">
        <v>17726</v>
      </c>
      <c r="C28775" s="6" t="s">
        <v>1495</v>
      </c>
    </row>
    <row r="28776">
      <c r="A28776" s="9">
        <f t="shared" si="1"/>
        <v>20832</v>
      </c>
      <c r="B28776" s="5" t="s">
        <v>17727</v>
      </c>
      <c r="C28776" s="6" t="s">
        <v>1495</v>
      </c>
    </row>
    <row r="28777">
      <c r="A28777" s="9">
        <f t="shared" si="1"/>
        <v>20833</v>
      </c>
      <c r="B28777" s="5" t="s">
        <v>17728</v>
      </c>
      <c r="C28777" s="6" t="s">
        <v>612</v>
      </c>
    </row>
    <row r="28778">
      <c r="A28778" s="9">
        <f t="shared" si="1"/>
        <v>20834</v>
      </c>
      <c r="B28778" s="5" t="s">
        <v>17729</v>
      </c>
      <c r="C28778" s="6" t="s">
        <v>471</v>
      </c>
    </row>
    <row r="28779">
      <c r="A28779" s="9">
        <f t="shared" si="1"/>
        <v>20835</v>
      </c>
      <c r="B28779" s="5" t="s">
        <v>17730</v>
      </c>
      <c r="C28779" s="6" t="s">
        <v>989</v>
      </c>
    </row>
    <row r="28780">
      <c r="A28780" s="9">
        <f t="shared" si="1"/>
        <v>20836</v>
      </c>
      <c r="B28780" s="8" t="s">
        <v>17731</v>
      </c>
      <c r="C28780" s="9" t="s">
        <v>188</v>
      </c>
    </row>
    <row r="28781">
      <c r="A28781" s="9">
        <f t="shared" si="1"/>
        <v>20837</v>
      </c>
      <c r="B28781" s="8" t="s">
        <v>17732</v>
      </c>
      <c r="C28781" s="9" t="s">
        <v>416</v>
      </c>
    </row>
    <row r="28782">
      <c r="A28782" s="9">
        <f t="shared" si="1"/>
        <v>20838</v>
      </c>
      <c r="B28782" s="8" t="s">
        <v>17733</v>
      </c>
      <c r="C28782" s="9" t="s">
        <v>416</v>
      </c>
    </row>
    <row r="28783">
      <c r="A28783" s="9">
        <f t="shared" si="1"/>
        <v>20839</v>
      </c>
      <c r="B28783" s="8" t="s">
        <v>17734</v>
      </c>
      <c r="C28783" s="9" t="s">
        <v>733</v>
      </c>
    </row>
    <row r="28784">
      <c r="A28784" s="9">
        <f t="shared" si="1"/>
        <v>20840</v>
      </c>
      <c r="B28784" s="5" t="s">
        <v>17735</v>
      </c>
      <c r="C28784" s="6" t="s">
        <v>1360</v>
      </c>
    </row>
    <row r="28785">
      <c r="A28785" s="9">
        <f t="shared" si="1"/>
        <v>20841</v>
      </c>
      <c r="B28785" s="5" t="s">
        <v>17736</v>
      </c>
      <c r="C28785" s="6" t="s">
        <v>612</v>
      </c>
    </row>
    <row r="28786">
      <c r="A28786" s="9">
        <f t="shared" si="1"/>
        <v>20842</v>
      </c>
      <c r="B28786" s="5" t="s">
        <v>17737</v>
      </c>
      <c r="C28786" s="6" t="s">
        <v>612</v>
      </c>
    </row>
    <row r="28787">
      <c r="A28787" s="9">
        <f t="shared" si="1"/>
        <v>20843</v>
      </c>
      <c r="B28787" s="25" t="s">
        <v>26993</v>
      </c>
      <c r="C28787" s="26" t="s">
        <v>487</v>
      </c>
    </row>
    <row r="28788">
      <c r="A28788" s="9">
        <f t="shared" si="1"/>
        <v>20843</v>
      </c>
      <c r="B28788" s="27" t="s">
        <v>26993</v>
      </c>
      <c r="C28788" s="28" t="s">
        <v>23637</v>
      </c>
    </row>
    <row r="28789">
      <c r="A28789" s="9">
        <f t="shared" si="1"/>
        <v>20844</v>
      </c>
      <c r="B28789" s="25" t="s">
        <v>26994</v>
      </c>
      <c r="C28789" s="26" t="s">
        <v>11797</v>
      </c>
    </row>
    <row r="28790">
      <c r="A28790" s="9">
        <f t="shared" si="1"/>
        <v>20845</v>
      </c>
      <c r="B28790" s="5" t="s">
        <v>17738</v>
      </c>
      <c r="C28790" s="6" t="s">
        <v>74</v>
      </c>
    </row>
    <row r="28791">
      <c r="A28791" s="9">
        <f t="shared" si="1"/>
        <v>20846</v>
      </c>
      <c r="B28791" s="5" t="s">
        <v>17739</v>
      </c>
      <c r="C28791" s="6" t="s">
        <v>59</v>
      </c>
    </row>
    <row r="28792">
      <c r="A28792" s="9">
        <f t="shared" si="1"/>
        <v>20847</v>
      </c>
      <c r="B28792" s="25" t="s">
        <v>26995</v>
      </c>
      <c r="C28792" s="26" t="s">
        <v>8541</v>
      </c>
    </row>
    <row r="28793">
      <c r="A28793" s="9">
        <f t="shared" si="1"/>
        <v>20848</v>
      </c>
      <c r="B28793" s="5" t="s">
        <v>17740</v>
      </c>
      <c r="C28793" s="6" t="s">
        <v>437</v>
      </c>
    </row>
    <row r="28794">
      <c r="A28794" s="9">
        <f t="shared" si="1"/>
        <v>20849</v>
      </c>
      <c r="B28794" s="5" t="s">
        <v>17741</v>
      </c>
      <c r="C28794" s="6" t="s">
        <v>1124</v>
      </c>
    </row>
    <row r="28795">
      <c r="A28795" s="9">
        <f t="shared" si="1"/>
        <v>20850</v>
      </c>
      <c r="B28795" s="25" t="s">
        <v>26996</v>
      </c>
      <c r="C28795" s="26" t="s">
        <v>8541</v>
      </c>
    </row>
    <row r="28796">
      <c r="A28796" s="9">
        <f t="shared" si="1"/>
        <v>20851</v>
      </c>
      <c r="B28796" s="5" t="s">
        <v>17742</v>
      </c>
      <c r="C28796" s="6" t="s">
        <v>86</v>
      </c>
    </row>
    <row r="28797">
      <c r="A28797" s="9">
        <f t="shared" si="1"/>
        <v>20852</v>
      </c>
      <c r="B28797" s="5" t="s">
        <v>17743</v>
      </c>
      <c r="C28797" s="6" t="s">
        <v>86</v>
      </c>
    </row>
    <row r="28798">
      <c r="A28798" s="9">
        <f t="shared" si="1"/>
        <v>20853</v>
      </c>
      <c r="B28798" s="5" t="s">
        <v>17744</v>
      </c>
      <c r="C28798" s="6" t="s">
        <v>86</v>
      </c>
    </row>
    <row r="28799">
      <c r="A28799" s="9">
        <f t="shared" si="1"/>
        <v>20854</v>
      </c>
      <c r="B28799" s="5" t="s">
        <v>17745</v>
      </c>
      <c r="C28799" s="6" t="s">
        <v>86</v>
      </c>
    </row>
    <row r="28800">
      <c r="A28800" s="9">
        <f t="shared" si="1"/>
        <v>20855</v>
      </c>
      <c r="B28800" s="5" t="s">
        <v>17746</v>
      </c>
      <c r="C28800" s="6" t="s">
        <v>437</v>
      </c>
    </row>
    <row r="28801">
      <c r="A28801" s="9">
        <f t="shared" si="1"/>
        <v>20856</v>
      </c>
      <c r="B28801" s="5" t="s">
        <v>17747</v>
      </c>
      <c r="C28801" s="6" t="s">
        <v>86</v>
      </c>
    </row>
    <row r="28802">
      <c r="A28802" s="9">
        <f t="shared" si="1"/>
        <v>20857</v>
      </c>
      <c r="B28802" s="5" t="s">
        <v>17748</v>
      </c>
      <c r="C28802" s="6" t="s">
        <v>86</v>
      </c>
    </row>
    <row r="28803">
      <c r="A28803" s="9">
        <f t="shared" si="1"/>
        <v>20858</v>
      </c>
      <c r="B28803" s="5" t="s">
        <v>17749</v>
      </c>
      <c r="C28803" s="6" t="s">
        <v>86</v>
      </c>
    </row>
    <row r="28804">
      <c r="A28804" s="9">
        <f t="shared" si="1"/>
        <v>20859</v>
      </c>
      <c r="B28804" s="29" t="s">
        <v>26997</v>
      </c>
      <c r="C28804" s="26" t="s">
        <v>23636</v>
      </c>
    </row>
    <row r="28805">
      <c r="A28805" s="9">
        <f t="shared" si="1"/>
        <v>20860</v>
      </c>
      <c r="B28805" s="5" t="s">
        <v>17750</v>
      </c>
      <c r="C28805" s="6" t="s">
        <v>1495</v>
      </c>
    </row>
    <row r="28806">
      <c r="A28806" s="9">
        <f t="shared" si="1"/>
        <v>20861</v>
      </c>
      <c r="B28806" s="8" t="s">
        <v>17751</v>
      </c>
      <c r="C28806" s="9" t="s">
        <v>818</v>
      </c>
    </row>
    <row r="28807">
      <c r="A28807" s="9">
        <f t="shared" si="1"/>
        <v>20862</v>
      </c>
      <c r="B28807" s="5" t="s">
        <v>17752</v>
      </c>
      <c r="C28807" s="6" t="s">
        <v>437</v>
      </c>
    </row>
    <row r="28808">
      <c r="A28808" s="9">
        <f t="shared" si="1"/>
        <v>20863</v>
      </c>
      <c r="B28808" s="5" t="s">
        <v>17753</v>
      </c>
      <c r="C28808" s="6" t="s">
        <v>1260</v>
      </c>
    </row>
    <row r="28809">
      <c r="A28809" s="9">
        <f t="shared" si="1"/>
        <v>20864</v>
      </c>
      <c r="B28809" s="5" t="s">
        <v>17754</v>
      </c>
      <c r="C28809" s="6" t="s">
        <v>86</v>
      </c>
    </row>
    <row r="28810">
      <c r="A28810" s="9">
        <f t="shared" si="1"/>
        <v>20865</v>
      </c>
      <c r="B28810" s="5" t="s">
        <v>17755</v>
      </c>
      <c r="C28810" s="6" t="s">
        <v>1360</v>
      </c>
    </row>
    <row r="28811">
      <c r="A28811" s="9">
        <f t="shared" si="1"/>
        <v>20866</v>
      </c>
      <c r="B28811" s="5" t="s">
        <v>17756</v>
      </c>
      <c r="C28811" s="6" t="s">
        <v>1495</v>
      </c>
    </row>
    <row r="28812">
      <c r="A28812" s="9">
        <f t="shared" si="1"/>
        <v>20867</v>
      </c>
      <c r="B28812" s="5" t="s">
        <v>17757</v>
      </c>
      <c r="C28812" s="6" t="s">
        <v>1360</v>
      </c>
    </row>
    <row r="28813">
      <c r="A28813" s="9">
        <f t="shared" si="1"/>
        <v>20868</v>
      </c>
      <c r="B28813" s="5" t="s">
        <v>17758</v>
      </c>
      <c r="C28813" s="6" t="s">
        <v>1360</v>
      </c>
    </row>
    <row r="28814">
      <c r="A28814" s="9">
        <f t="shared" si="1"/>
        <v>20869</v>
      </c>
      <c r="B28814" s="5" t="s">
        <v>17759</v>
      </c>
      <c r="C28814" s="6" t="s">
        <v>1360</v>
      </c>
    </row>
    <row r="28815">
      <c r="A28815" s="9">
        <f t="shared" si="1"/>
        <v>20870</v>
      </c>
      <c r="B28815" s="5" t="s">
        <v>17760</v>
      </c>
      <c r="C28815" s="6" t="s">
        <v>1360</v>
      </c>
    </row>
    <row r="28816">
      <c r="A28816" s="9">
        <f t="shared" si="1"/>
        <v>20871</v>
      </c>
      <c r="B28816" s="5" t="s">
        <v>17761</v>
      </c>
      <c r="C28816" s="6" t="s">
        <v>1360</v>
      </c>
    </row>
    <row r="28817">
      <c r="A28817" s="9">
        <f t="shared" si="1"/>
        <v>20872</v>
      </c>
      <c r="B28817" s="5" t="s">
        <v>17762</v>
      </c>
      <c r="C28817" s="6" t="s">
        <v>1360</v>
      </c>
    </row>
    <row r="28818">
      <c r="A28818" s="9">
        <f t="shared" si="1"/>
        <v>20873</v>
      </c>
      <c r="B28818" s="5" t="s">
        <v>17763</v>
      </c>
      <c r="C28818" s="6" t="s">
        <v>1495</v>
      </c>
    </row>
    <row r="28819">
      <c r="A28819" s="9">
        <f t="shared" si="1"/>
        <v>20874</v>
      </c>
      <c r="B28819" s="5" t="s">
        <v>17764</v>
      </c>
      <c r="C28819" s="6" t="s">
        <v>365</v>
      </c>
    </row>
    <row r="28820">
      <c r="A28820" s="9">
        <f t="shared" si="1"/>
        <v>20875</v>
      </c>
      <c r="B28820" s="5" t="s">
        <v>17765</v>
      </c>
      <c r="C28820" s="6" t="s">
        <v>86</v>
      </c>
    </row>
    <row r="28821">
      <c r="A28821" s="9">
        <f t="shared" si="1"/>
        <v>20876</v>
      </c>
      <c r="B28821" s="5" t="s">
        <v>17766</v>
      </c>
      <c r="C28821" s="6" t="s">
        <v>1495</v>
      </c>
    </row>
    <row r="28822">
      <c r="A28822" s="9">
        <f t="shared" si="1"/>
        <v>20877</v>
      </c>
      <c r="B28822" s="5" t="s">
        <v>17767</v>
      </c>
      <c r="C28822" s="6" t="s">
        <v>1316</v>
      </c>
    </row>
    <row r="28823">
      <c r="A28823" s="9">
        <f t="shared" si="1"/>
        <v>20878</v>
      </c>
      <c r="B28823" s="5" t="s">
        <v>17768</v>
      </c>
      <c r="C28823" s="6" t="s">
        <v>86</v>
      </c>
    </row>
    <row r="28824">
      <c r="A28824" s="9">
        <f t="shared" si="1"/>
        <v>20879</v>
      </c>
      <c r="B28824" s="5" t="s">
        <v>17769</v>
      </c>
      <c r="C28824" s="6" t="s">
        <v>471</v>
      </c>
    </row>
    <row r="28825">
      <c r="A28825" s="9">
        <f t="shared" si="1"/>
        <v>20880</v>
      </c>
      <c r="B28825" s="5" t="s">
        <v>17770</v>
      </c>
      <c r="C28825" s="6" t="s">
        <v>86</v>
      </c>
    </row>
    <row r="28826">
      <c r="A28826" s="9">
        <f t="shared" si="1"/>
        <v>20881</v>
      </c>
      <c r="B28826" s="5" t="s">
        <v>17771</v>
      </c>
      <c r="C28826" s="6" t="s">
        <v>437</v>
      </c>
    </row>
    <row r="28827">
      <c r="A28827" s="9">
        <f t="shared" si="1"/>
        <v>20882</v>
      </c>
      <c r="B28827" s="5" t="s">
        <v>17772</v>
      </c>
      <c r="C28827" s="6" t="s">
        <v>86</v>
      </c>
    </row>
    <row r="28828">
      <c r="A28828" s="9">
        <f t="shared" si="1"/>
        <v>20883</v>
      </c>
      <c r="B28828" s="5" t="s">
        <v>17773</v>
      </c>
      <c r="C28828" s="6" t="s">
        <v>86</v>
      </c>
    </row>
    <row r="28829">
      <c r="A28829" s="9">
        <f t="shared" si="1"/>
        <v>20884</v>
      </c>
      <c r="B28829" s="5" t="s">
        <v>17774</v>
      </c>
      <c r="C28829" s="6" t="s">
        <v>86</v>
      </c>
    </row>
    <row r="28830">
      <c r="A28830" s="9">
        <f t="shared" si="1"/>
        <v>20885</v>
      </c>
      <c r="B28830" s="5" t="s">
        <v>17775</v>
      </c>
      <c r="C28830" s="6" t="s">
        <v>86</v>
      </c>
    </row>
    <row r="28831">
      <c r="A28831" s="9">
        <f t="shared" si="1"/>
        <v>20886</v>
      </c>
      <c r="B28831" s="38" t="s">
        <v>26998</v>
      </c>
      <c r="C28831" s="26" t="s">
        <v>23636</v>
      </c>
    </row>
    <row r="28832">
      <c r="A28832" s="9">
        <f t="shared" si="1"/>
        <v>20887</v>
      </c>
      <c r="B28832" s="25" t="s">
        <v>26999</v>
      </c>
      <c r="C28832" s="26" t="s">
        <v>487</v>
      </c>
    </row>
    <row r="28833">
      <c r="A28833" s="9">
        <f t="shared" si="1"/>
        <v>20887</v>
      </c>
      <c r="B28833" s="27" t="s">
        <v>26999</v>
      </c>
      <c r="C28833" s="28" t="s">
        <v>23637</v>
      </c>
    </row>
    <row r="28834">
      <c r="A28834" s="9">
        <f t="shared" si="1"/>
        <v>20888</v>
      </c>
      <c r="B28834" s="5" t="s">
        <v>17776</v>
      </c>
      <c r="C28834" s="6" t="s">
        <v>86</v>
      </c>
    </row>
    <row r="28835">
      <c r="A28835" s="9">
        <f t="shared" si="1"/>
        <v>20889</v>
      </c>
      <c r="B28835" s="5" t="s">
        <v>17777</v>
      </c>
      <c r="C28835" s="6" t="s">
        <v>86</v>
      </c>
    </row>
    <row r="28836">
      <c r="A28836" s="9">
        <f t="shared" si="1"/>
        <v>20890</v>
      </c>
      <c r="B28836" s="5" t="s">
        <v>17778</v>
      </c>
      <c r="C28836" s="6" t="s">
        <v>86</v>
      </c>
    </row>
    <row r="28837">
      <c r="A28837" s="9">
        <f t="shared" si="1"/>
        <v>20891</v>
      </c>
      <c r="B28837" s="5" t="s">
        <v>17779</v>
      </c>
      <c r="C28837" s="6" t="s">
        <v>1360</v>
      </c>
    </row>
    <row r="28838">
      <c r="A28838" s="9">
        <f t="shared" si="1"/>
        <v>20892</v>
      </c>
      <c r="B28838" s="5" t="s">
        <v>17780</v>
      </c>
      <c r="C28838" s="6" t="s">
        <v>1316</v>
      </c>
    </row>
    <row r="28839">
      <c r="A28839" s="9">
        <f t="shared" si="1"/>
        <v>20893</v>
      </c>
      <c r="B28839" s="25" t="s">
        <v>27000</v>
      </c>
      <c r="C28839" s="26" t="s">
        <v>650</v>
      </c>
    </row>
    <row r="28840">
      <c r="A28840" s="9">
        <f t="shared" si="1"/>
        <v>20894</v>
      </c>
      <c r="B28840" s="5" t="s">
        <v>17781</v>
      </c>
      <c r="C28840" s="6" t="s">
        <v>437</v>
      </c>
    </row>
    <row r="28841">
      <c r="A28841" s="9">
        <f t="shared" si="1"/>
        <v>20895</v>
      </c>
      <c r="B28841" s="5" t="s">
        <v>17782</v>
      </c>
      <c r="C28841" s="6" t="s">
        <v>86</v>
      </c>
    </row>
    <row r="28842">
      <c r="A28842" s="9">
        <f t="shared" si="1"/>
        <v>20896</v>
      </c>
      <c r="B28842" s="25" t="s">
        <v>27001</v>
      </c>
      <c r="C28842" s="26" t="s">
        <v>8541</v>
      </c>
    </row>
    <row r="28843">
      <c r="A28843" s="9">
        <f t="shared" si="1"/>
        <v>20897</v>
      </c>
      <c r="B28843" s="8" t="s">
        <v>17783</v>
      </c>
      <c r="C28843" s="9" t="s">
        <v>547</v>
      </c>
    </row>
    <row r="28844">
      <c r="A28844" s="9">
        <f t="shared" si="1"/>
        <v>20898</v>
      </c>
      <c r="B28844" s="5" t="s">
        <v>17784</v>
      </c>
      <c r="C28844" s="6" t="s">
        <v>86</v>
      </c>
    </row>
    <row r="28845">
      <c r="A28845" s="9">
        <f t="shared" si="1"/>
        <v>20899</v>
      </c>
      <c r="B28845" s="5" t="s">
        <v>17785</v>
      </c>
      <c r="C28845" s="6" t="s">
        <v>86</v>
      </c>
    </row>
    <row r="28846">
      <c r="A28846" s="9">
        <f t="shared" si="1"/>
        <v>20900</v>
      </c>
      <c r="B28846" s="5" t="s">
        <v>17786</v>
      </c>
      <c r="C28846" s="6" t="s">
        <v>437</v>
      </c>
    </row>
    <row r="28847">
      <c r="A28847" s="9">
        <f t="shared" si="1"/>
        <v>20901</v>
      </c>
      <c r="B28847" s="5" t="s">
        <v>17787</v>
      </c>
      <c r="C28847" s="6" t="s">
        <v>86</v>
      </c>
    </row>
    <row r="28848">
      <c r="A28848" s="9">
        <f t="shared" si="1"/>
        <v>20902</v>
      </c>
      <c r="B28848" s="5" t="s">
        <v>17788</v>
      </c>
      <c r="C28848" s="6" t="s">
        <v>86</v>
      </c>
    </row>
    <row r="28849">
      <c r="A28849" s="9">
        <f t="shared" si="1"/>
        <v>20903</v>
      </c>
      <c r="B28849" s="5" t="s">
        <v>17789</v>
      </c>
      <c r="C28849" s="6" t="s">
        <v>86</v>
      </c>
    </row>
    <row r="28850">
      <c r="A28850" s="9">
        <f t="shared" si="1"/>
        <v>20904</v>
      </c>
      <c r="B28850" s="5" t="s">
        <v>17790</v>
      </c>
      <c r="C28850" s="6" t="s">
        <v>86</v>
      </c>
    </row>
    <row r="28851">
      <c r="A28851" s="9">
        <f t="shared" si="1"/>
        <v>20905</v>
      </c>
      <c r="B28851" s="5" t="s">
        <v>17791</v>
      </c>
      <c r="C28851" s="6" t="s">
        <v>86</v>
      </c>
    </row>
    <row r="28852">
      <c r="A28852" s="9">
        <f t="shared" si="1"/>
        <v>20906</v>
      </c>
      <c r="B28852" s="25" t="s">
        <v>27002</v>
      </c>
      <c r="C28852" s="26" t="s">
        <v>8541</v>
      </c>
    </row>
    <row r="28853">
      <c r="A28853" s="9">
        <f t="shared" si="1"/>
        <v>20907</v>
      </c>
      <c r="B28853" s="25" t="s">
        <v>27003</v>
      </c>
      <c r="C28853" s="26" t="s">
        <v>8541</v>
      </c>
    </row>
    <row r="28854">
      <c r="A28854" s="9">
        <f t="shared" si="1"/>
        <v>20908</v>
      </c>
      <c r="B28854" s="35" t="s">
        <v>27004</v>
      </c>
      <c r="C28854" s="26" t="s">
        <v>23636</v>
      </c>
    </row>
    <row r="28855">
      <c r="A28855" s="9">
        <f t="shared" si="1"/>
        <v>20909</v>
      </c>
      <c r="B28855" s="5" t="s">
        <v>17792</v>
      </c>
      <c r="C28855" s="6" t="s">
        <v>78</v>
      </c>
    </row>
    <row r="28856">
      <c r="A28856" s="9">
        <f t="shared" si="1"/>
        <v>20910</v>
      </c>
      <c r="B28856" s="5" t="s">
        <v>17793</v>
      </c>
      <c r="C28856" s="6" t="s">
        <v>1360</v>
      </c>
    </row>
    <row r="28857">
      <c r="A28857" s="9">
        <f t="shared" si="1"/>
        <v>20911</v>
      </c>
      <c r="B28857" s="5" t="s">
        <v>17794</v>
      </c>
      <c r="C28857" s="6" t="s">
        <v>86</v>
      </c>
    </row>
    <row r="28858">
      <c r="A28858" s="9">
        <f t="shared" si="1"/>
        <v>20912</v>
      </c>
      <c r="B28858" s="5" t="s">
        <v>17795</v>
      </c>
      <c r="C28858" s="6" t="s">
        <v>1360</v>
      </c>
    </row>
    <row r="28859">
      <c r="A28859" s="9">
        <f t="shared" si="1"/>
        <v>20913</v>
      </c>
      <c r="B28859" s="8" t="s">
        <v>17796</v>
      </c>
      <c r="C28859" s="9" t="s">
        <v>416</v>
      </c>
    </row>
    <row r="28860">
      <c r="A28860" s="9">
        <f t="shared" si="1"/>
        <v>20914</v>
      </c>
      <c r="B28860" s="5" t="s">
        <v>17797</v>
      </c>
      <c r="C28860" s="6" t="s">
        <v>1360</v>
      </c>
    </row>
    <row r="28861">
      <c r="A28861" s="9">
        <f t="shared" si="1"/>
        <v>20915</v>
      </c>
      <c r="B28861" s="5" t="s">
        <v>17798</v>
      </c>
      <c r="C28861" s="6" t="s">
        <v>1360</v>
      </c>
    </row>
    <row r="28862">
      <c r="A28862" s="9">
        <f t="shared" si="1"/>
        <v>20916</v>
      </c>
      <c r="B28862" s="5" t="s">
        <v>17799</v>
      </c>
      <c r="C28862" s="6" t="s">
        <v>1360</v>
      </c>
    </row>
    <row r="28863">
      <c r="A28863" s="9">
        <f t="shared" si="1"/>
        <v>20917</v>
      </c>
      <c r="B28863" s="5" t="s">
        <v>17800</v>
      </c>
      <c r="C28863" s="6" t="s">
        <v>1360</v>
      </c>
    </row>
    <row r="28864">
      <c r="A28864" s="9">
        <f t="shared" si="1"/>
        <v>20918</v>
      </c>
      <c r="B28864" s="5" t="s">
        <v>17801</v>
      </c>
      <c r="C28864" s="6" t="s">
        <v>1221</v>
      </c>
    </row>
    <row r="28865">
      <c r="A28865" s="9">
        <f t="shared" si="1"/>
        <v>20919</v>
      </c>
      <c r="B28865" s="5" t="s">
        <v>17802</v>
      </c>
      <c r="C28865" s="6" t="s">
        <v>1360</v>
      </c>
    </row>
    <row r="28866">
      <c r="A28866" s="9">
        <f t="shared" si="1"/>
        <v>20920</v>
      </c>
      <c r="B28866" s="5" t="s">
        <v>17803</v>
      </c>
      <c r="C28866" s="6" t="s">
        <v>1360</v>
      </c>
    </row>
    <row r="28867">
      <c r="A28867" s="9">
        <f t="shared" si="1"/>
        <v>20921</v>
      </c>
      <c r="B28867" s="5" t="s">
        <v>17804</v>
      </c>
      <c r="C28867" s="6" t="s">
        <v>1360</v>
      </c>
    </row>
    <row r="28868">
      <c r="A28868" s="9">
        <f t="shared" si="1"/>
        <v>20922</v>
      </c>
      <c r="B28868" s="5" t="s">
        <v>17805</v>
      </c>
      <c r="C28868" s="6" t="s">
        <v>1360</v>
      </c>
    </row>
    <row r="28869">
      <c r="A28869" s="9">
        <f t="shared" si="1"/>
        <v>20923</v>
      </c>
      <c r="B28869" s="5" t="s">
        <v>17806</v>
      </c>
      <c r="C28869" s="6" t="s">
        <v>1360</v>
      </c>
    </row>
    <row r="28870">
      <c r="A28870" s="9">
        <f t="shared" si="1"/>
        <v>20924</v>
      </c>
      <c r="B28870" s="5" t="s">
        <v>17807</v>
      </c>
      <c r="C28870" s="6" t="s">
        <v>1360</v>
      </c>
    </row>
    <row r="28871">
      <c r="A28871" s="9">
        <f t="shared" si="1"/>
        <v>20925</v>
      </c>
      <c r="B28871" s="5" t="s">
        <v>17808</v>
      </c>
      <c r="C28871" s="6" t="s">
        <v>1495</v>
      </c>
    </row>
    <row r="28872">
      <c r="A28872" s="9">
        <f t="shared" si="1"/>
        <v>20926</v>
      </c>
      <c r="B28872" s="5" t="s">
        <v>17809</v>
      </c>
      <c r="C28872" s="17" t="s">
        <v>1470</v>
      </c>
    </row>
    <row r="28873">
      <c r="A28873" s="9">
        <f t="shared" si="1"/>
        <v>20927</v>
      </c>
      <c r="B28873" s="25" t="s">
        <v>27005</v>
      </c>
      <c r="C28873" s="26" t="s">
        <v>420</v>
      </c>
    </row>
    <row r="28874">
      <c r="A28874" s="9">
        <f t="shared" si="1"/>
        <v>20927</v>
      </c>
      <c r="B28874" s="25" t="s">
        <v>27005</v>
      </c>
      <c r="C28874" s="6" t="s">
        <v>23672</v>
      </c>
    </row>
    <row r="28875">
      <c r="A28875" s="9">
        <f t="shared" si="1"/>
        <v>20928</v>
      </c>
      <c r="B28875" s="5" t="s">
        <v>17810</v>
      </c>
      <c r="C28875" s="6" t="s">
        <v>683</v>
      </c>
    </row>
    <row r="28876">
      <c r="A28876" s="9">
        <f t="shared" si="1"/>
        <v>20928</v>
      </c>
      <c r="B28876" s="37" t="s">
        <v>17810</v>
      </c>
      <c r="C28876" s="28" t="s">
        <v>23633</v>
      </c>
    </row>
    <row r="28877">
      <c r="A28877" s="9">
        <f t="shared" si="1"/>
        <v>20929</v>
      </c>
      <c r="B28877" s="5" t="s">
        <v>17811</v>
      </c>
      <c r="C28877" s="6" t="s">
        <v>365</v>
      </c>
    </row>
    <row r="28878">
      <c r="A28878" s="9">
        <f t="shared" si="1"/>
        <v>20930</v>
      </c>
      <c r="B28878" s="5" t="s">
        <v>17812</v>
      </c>
      <c r="C28878" s="6" t="s">
        <v>1450</v>
      </c>
    </row>
    <row r="28879">
      <c r="A28879" s="9">
        <f t="shared" si="1"/>
        <v>20930</v>
      </c>
      <c r="B28879" s="5" t="s">
        <v>17812</v>
      </c>
      <c r="C28879" s="6" t="s">
        <v>23628</v>
      </c>
    </row>
    <row r="28880">
      <c r="A28880" s="9">
        <f t="shared" si="1"/>
        <v>20931</v>
      </c>
      <c r="B28880" s="5" t="s">
        <v>17813</v>
      </c>
      <c r="C28880" s="6" t="s">
        <v>452</v>
      </c>
    </row>
    <row r="28881">
      <c r="A28881" s="9">
        <f t="shared" si="1"/>
        <v>20931</v>
      </c>
      <c r="B28881" s="5" t="s">
        <v>17813</v>
      </c>
      <c r="C28881" s="6" t="s">
        <v>467</v>
      </c>
    </row>
    <row r="28882">
      <c r="A28882" s="9">
        <f t="shared" si="1"/>
        <v>20931</v>
      </c>
      <c r="B28882" s="5" t="s">
        <v>17813</v>
      </c>
      <c r="C28882" s="6" t="s">
        <v>23637</v>
      </c>
    </row>
    <row r="28883">
      <c r="A28883" s="9">
        <f t="shared" si="1"/>
        <v>20931</v>
      </c>
      <c r="B28883" s="5" t="s">
        <v>17813</v>
      </c>
      <c r="C28883" s="6" t="s">
        <v>23628</v>
      </c>
    </row>
    <row r="28884">
      <c r="A28884" s="9">
        <f t="shared" si="1"/>
        <v>20932</v>
      </c>
      <c r="B28884" s="8" t="s">
        <v>17814</v>
      </c>
      <c r="C28884" s="9" t="s">
        <v>420</v>
      </c>
    </row>
    <row r="28885">
      <c r="A28885" s="9">
        <f t="shared" si="1"/>
        <v>20932</v>
      </c>
      <c r="B28885" s="8" t="s">
        <v>17814</v>
      </c>
      <c r="C28885" s="6" t="s">
        <v>23672</v>
      </c>
    </row>
    <row r="28886">
      <c r="A28886" s="9">
        <f t="shared" si="1"/>
        <v>20933</v>
      </c>
      <c r="B28886" s="5" t="s">
        <v>17815</v>
      </c>
      <c r="C28886" s="6" t="s">
        <v>86</v>
      </c>
    </row>
    <row r="28887">
      <c r="A28887" s="9">
        <f t="shared" si="1"/>
        <v>20934</v>
      </c>
      <c r="B28887" s="5" t="s">
        <v>17816</v>
      </c>
      <c r="C28887" s="6" t="s">
        <v>1495</v>
      </c>
    </row>
    <row r="28888">
      <c r="A28888" s="9">
        <f t="shared" si="1"/>
        <v>20935</v>
      </c>
      <c r="B28888" s="5" t="s">
        <v>17817</v>
      </c>
      <c r="C28888" s="6" t="s">
        <v>612</v>
      </c>
    </row>
    <row r="28889">
      <c r="A28889" s="9">
        <f t="shared" si="1"/>
        <v>20936</v>
      </c>
      <c r="B28889" s="5" t="s">
        <v>17818</v>
      </c>
      <c r="C28889" s="6" t="s">
        <v>1040</v>
      </c>
    </row>
    <row r="28890">
      <c r="A28890" s="9">
        <f t="shared" si="1"/>
        <v>20937</v>
      </c>
      <c r="B28890" s="5" t="s">
        <v>17819</v>
      </c>
      <c r="C28890" s="6" t="s">
        <v>1260</v>
      </c>
    </row>
    <row r="28891">
      <c r="A28891" s="9">
        <f t="shared" si="1"/>
        <v>20938</v>
      </c>
      <c r="B28891" s="8" t="s">
        <v>17820</v>
      </c>
      <c r="C28891" s="9" t="s">
        <v>65</v>
      </c>
    </row>
    <row r="28892">
      <c r="A28892" s="9">
        <f t="shared" si="1"/>
        <v>20939</v>
      </c>
      <c r="B28892" s="25" t="s">
        <v>27006</v>
      </c>
      <c r="C28892" s="26" t="s">
        <v>12983</v>
      </c>
    </row>
    <row r="28893">
      <c r="A28893" s="9">
        <f t="shared" si="1"/>
        <v>20940</v>
      </c>
      <c r="B28893" s="25" t="s">
        <v>27007</v>
      </c>
      <c r="C28893" s="26" t="s">
        <v>941</v>
      </c>
    </row>
    <row r="28894">
      <c r="A28894" s="9">
        <f t="shared" si="1"/>
        <v>20940</v>
      </c>
      <c r="B28894" s="25" t="s">
        <v>27007</v>
      </c>
      <c r="C28894" s="6" t="s">
        <v>23672</v>
      </c>
    </row>
    <row r="28895">
      <c r="A28895" s="9">
        <f t="shared" si="1"/>
        <v>20941</v>
      </c>
      <c r="B28895" s="5" t="s">
        <v>17821</v>
      </c>
      <c r="C28895" s="6" t="s">
        <v>80</v>
      </c>
    </row>
    <row r="28896">
      <c r="A28896" s="9">
        <f t="shared" si="1"/>
        <v>20942</v>
      </c>
      <c r="B28896" s="5" t="s">
        <v>17822</v>
      </c>
      <c r="C28896" s="6" t="s">
        <v>467</v>
      </c>
    </row>
    <row r="28897">
      <c r="A28897" s="9">
        <f t="shared" si="1"/>
        <v>20942</v>
      </c>
      <c r="B28897" s="5" t="s">
        <v>17822</v>
      </c>
      <c r="C28897" s="6" t="s">
        <v>23628</v>
      </c>
    </row>
    <row r="28898">
      <c r="A28898" s="9">
        <f t="shared" si="1"/>
        <v>20943</v>
      </c>
      <c r="B28898" s="5" t="s">
        <v>17823</v>
      </c>
      <c r="C28898" s="6" t="s">
        <v>603</v>
      </c>
    </row>
    <row r="28899">
      <c r="A28899" s="9">
        <f t="shared" si="1"/>
        <v>20944</v>
      </c>
      <c r="B28899" s="5" t="s">
        <v>17824</v>
      </c>
      <c r="C28899" s="6" t="s">
        <v>1360</v>
      </c>
    </row>
    <row r="28900">
      <c r="A28900" s="9">
        <f t="shared" si="1"/>
        <v>20945</v>
      </c>
      <c r="B28900" s="5" t="s">
        <v>17825</v>
      </c>
      <c r="C28900" s="6" t="s">
        <v>1360</v>
      </c>
    </row>
    <row r="28901">
      <c r="A28901" s="9">
        <f t="shared" si="1"/>
        <v>20946</v>
      </c>
      <c r="B28901" s="5" t="s">
        <v>17826</v>
      </c>
      <c r="C28901" s="6" t="s">
        <v>612</v>
      </c>
    </row>
    <row r="28902">
      <c r="A28902" s="9">
        <f t="shared" si="1"/>
        <v>20947</v>
      </c>
      <c r="B28902" s="8" t="s">
        <v>17827</v>
      </c>
      <c r="C28902" s="9" t="s">
        <v>1042</v>
      </c>
    </row>
    <row r="28903">
      <c r="A28903" s="9">
        <f t="shared" si="1"/>
        <v>20948</v>
      </c>
      <c r="B28903" s="5" t="s">
        <v>17828</v>
      </c>
      <c r="C28903" s="6" t="s">
        <v>267</v>
      </c>
    </row>
    <row r="28904">
      <c r="A28904" s="9">
        <f t="shared" si="1"/>
        <v>20948</v>
      </c>
      <c r="B28904" s="5" t="s">
        <v>17828</v>
      </c>
      <c r="C28904" s="6" t="s">
        <v>405</v>
      </c>
    </row>
    <row r="28905">
      <c r="A28905" s="9">
        <f t="shared" si="1"/>
        <v>20948</v>
      </c>
      <c r="B28905" s="5" t="s">
        <v>17828</v>
      </c>
      <c r="C28905" s="6" t="s">
        <v>23637</v>
      </c>
    </row>
    <row r="28906">
      <c r="A28906" s="9">
        <f t="shared" si="1"/>
        <v>20949</v>
      </c>
      <c r="B28906" s="25" t="s">
        <v>27008</v>
      </c>
      <c r="C28906" s="26" t="s">
        <v>650</v>
      </c>
    </row>
    <row r="28907">
      <c r="A28907" s="9">
        <f t="shared" si="1"/>
        <v>20950</v>
      </c>
      <c r="B28907" s="8" t="s">
        <v>17829</v>
      </c>
      <c r="C28907" s="9" t="s">
        <v>818</v>
      </c>
    </row>
    <row r="28908">
      <c r="A28908" s="9">
        <f t="shared" si="1"/>
        <v>20951</v>
      </c>
      <c r="B28908" s="5" t="s">
        <v>17830</v>
      </c>
      <c r="C28908" s="6" t="s">
        <v>1495</v>
      </c>
    </row>
    <row r="28909">
      <c r="A28909" s="9">
        <f t="shared" si="1"/>
        <v>20952</v>
      </c>
      <c r="B28909" s="30" t="s">
        <v>27009</v>
      </c>
      <c r="C28909" s="26" t="s">
        <v>23737</v>
      </c>
    </row>
    <row r="28910">
      <c r="A28910" s="9">
        <f t="shared" si="1"/>
        <v>20953</v>
      </c>
      <c r="B28910" s="5" t="s">
        <v>17831</v>
      </c>
      <c r="C28910" s="6" t="s">
        <v>471</v>
      </c>
    </row>
    <row r="28911">
      <c r="A28911" s="9">
        <f t="shared" si="1"/>
        <v>20954</v>
      </c>
      <c r="B28911" s="5" t="s">
        <v>17832</v>
      </c>
      <c r="C28911" s="6" t="s">
        <v>15</v>
      </c>
    </row>
    <row r="28912">
      <c r="A28912" s="9">
        <f t="shared" si="1"/>
        <v>20955</v>
      </c>
      <c r="B28912" s="5" t="s">
        <v>17833</v>
      </c>
      <c r="C28912" s="6" t="s">
        <v>1040</v>
      </c>
    </row>
    <row r="28913">
      <c r="A28913" s="9">
        <f t="shared" si="1"/>
        <v>20956</v>
      </c>
      <c r="B28913" s="5" t="s">
        <v>17834</v>
      </c>
      <c r="C28913" s="6" t="s">
        <v>1316</v>
      </c>
    </row>
    <row r="28914">
      <c r="A28914" s="9">
        <f t="shared" si="1"/>
        <v>20957</v>
      </c>
      <c r="B28914" s="5" t="s">
        <v>17835</v>
      </c>
      <c r="C28914" s="6" t="s">
        <v>1360</v>
      </c>
    </row>
    <row r="28915">
      <c r="A28915" s="9">
        <f t="shared" si="1"/>
        <v>20958</v>
      </c>
      <c r="B28915" s="5" t="s">
        <v>17836</v>
      </c>
      <c r="C28915" s="6" t="s">
        <v>1360</v>
      </c>
    </row>
    <row r="28916">
      <c r="A28916" s="9">
        <f t="shared" si="1"/>
        <v>20959</v>
      </c>
      <c r="B28916" s="5" t="s">
        <v>17837</v>
      </c>
      <c r="C28916" s="6" t="s">
        <v>621</v>
      </c>
    </row>
    <row r="28917">
      <c r="A28917" s="9">
        <f t="shared" si="1"/>
        <v>20959</v>
      </c>
      <c r="B28917" s="5" t="s">
        <v>17837</v>
      </c>
      <c r="C28917" s="6" t="s">
        <v>1316</v>
      </c>
    </row>
    <row r="28918">
      <c r="A28918" s="9">
        <f t="shared" si="1"/>
        <v>20960</v>
      </c>
      <c r="B28918" s="5" t="s">
        <v>17838</v>
      </c>
      <c r="C28918" s="6" t="s">
        <v>1360</v>
      </c>
    </row>
    <row r="28919">
      <c r="A28919" s="9">
        <f t="shared" si="1"/>
        <v>20961</v>
      </c>
      <c r="B28919" s="5" t="s">
        <v>17839</v>
      </c>
      <c r="C28919" s="6" t="s">
        <v>1360</v>
      </c>
    </row>
    <row r="28920">
      <c r="A28920" s="9">
        <f t="shared" si="1"/>
        <v>20962</v>
      </c>
      <c r="B28920" s="25" t="s">
        <v>27010</v>
      </c>
      <c r="C28920" s="26" t="s">
        <v>23817</v>
      </c>
    </row>
    <row r="28921">
      <c r="A28921" s="9">
        <f t="shared" si="1"/>
        <v>20963</v>
      </c>
      <c r="B28921" s="25" t="s">
        <v>27011</v>
      </c>
      <c r="C28921" s="26" t="s">
        <v>874</v>
      </c>
    </row>
    <row r="28922">
      <c r="A28922" s="9">
        <f t="shared" si="1"/>
        <v>20964</v>
      </c>
      <c r="B28922" s="5" t="s">
        <v>17840</v>
      </c>
      <c r="C28922" s="6" t="s">
        <v>1342</v>
      </c>
    </row>
    <row r="28923">
      <c r="A28923" s="9">
        <f t="shared" si="1"/>
        <v>20965</v>
      </c>
      <c r="B28923" s="25" t="s">
        <v>27012</v>
      </c>
      <c r="C28923" s="26" t="s">
        <v>420</v>
      </c>
    </row>
    <row r="28924">
      <c r="A28924" s="9">
        <f t="shared" si="1"/>
        <v>20965</v>
      </c>
      <c r="B28924" s="25" t="s">
        <v>27012</v>
      </c>
      <c r="C28924" s="6" t="s">
        <v>23672</v>
      </c>
    </row>
    <row r="28925">
      <c r="A28925" s="9">
        <f t="shared" si="1"/>
        <v>20966</v>
      </c>
      <c r="B28925" s="35" t="s">
        <v>27013</v>
      </c>
      <c r="C28925" s="26" t="s">
        <v>23636</v>
      </c>
    </row>
    <row r="28926">
      <c r="A28926" s="9">
        <f t="shared" si="1"/>
        <v>20967</v>
      </c>
      <c r="B28926" s="35" t="s">
        <v>27014</v>
      </c>
      <c r="C28926" s="26" t="s">
        <v>23636</v>
      </c>
    </row>
    <row r="28927">
      <c r="A28927" s="9">
        <f t="shared" si="1"/>
        <v>20968</v>
      </c>
      <c r="B28927" s="5" t="s">
        <v>17841</v>
      </c>
      <c r="C28927" s="6" t="s">
        <v>420</v>
      </c>
    </row>
    <row r="28928">
      <c r="A28928" s="9">
        <f t="shared" si="1"/>
        <v>20968</v>
      </c>
      <c r="B28928" s="5" t="s">
        <v>17841</v>
      </c>
      <c r="C28928" s="6" t="s">
        <v>23672</v>
      </c>
    </row>
    <row r="28929">
      <c r="A28929" s="9">
        <f t="shared" si="1"/>
        <v>20969</v>
      </c>
      <c r="B28929" s="5" t="s">
        <v>17842</v>
      </c>
      <c r="C28929" s="6" t="s">
        <v>420</v>
      </c>
    </row>
    <row r="28930">
      <c r="A28930" s="9">
        <f t="shared" si="1"/>
        <v>20969</v>
      </c>
      <c r="B28930" s="5" t="s">
        <v>17842</v>
      </c>
      <c r="C28930" s="6" t="s">
        <v>23672</v>
      </c>
    </row>
    <row r="28931">
      <c r="A28931" s="9">
        <f t="shared" si="1"/>
        <v>20970</v>
      </c>
      <c r="B28931" s="25" t="s">
        <v>27015</v>
      </c>
      <c r="C28931" s="26" t="s">
        <v>941</v>
      </c>
    </row>
    <row r="28932">
      <c r="A28932" s="9">
        <f t="shared" si="1"/>
        <v>20970</v>
      </c>
      <c r="B28932" s="25" t="s">
        <v>27015</v>
      </c>
      <c r="C28932" s="6" t="s">
        <v>23672</v>
      </c>
    </row>
    <row r="28933">
      <c r="A28933" s="9">
        <f t="shared" si="1"/>
        <v>20971</v>
      </c>
      <c r="B28933" s="25" t="s">
        <v>27016</v>
      </c>
      <c r="C28933" s="26" t="s">
        <v>12983</v>
      </c>
    </row>
    <row r="28934">
      <c r="A28934" s="9">
        <f t="shared" si="1"/>
        <v>20972</v>
      </c>
      <c r="B28934" s="5" t="s">
        <v>17843</v>
      </c>
      <c r="C28934" s="6" t="s">
        <v>393</v>
      </c>
    </row>
    <row r="28935">
      <c r="A28935" s="9">
        <f t="shared" si="1"/>
        <v>20973</v>
      </c>
      <c r="B28935" s="5" t="s">
        <v>17844</v>
      </c>
      <c r="C28935" s="6" t="s">
        <v>393</v>
      </c>
    </row>
    <row r="28936">
      <c r="A28936" s="9">
        <f t="shared" si="1"/>
        <v>20974</v>
      </c>
      <c r="B28936" s="5" t="s">
        <v>17845</v>
      </c>
      <c r="C28936" s="6" t="s">
        <v>1207</v>
      </c>
    </row>
    <row r="28937">
      <c r="A28937" s="9">
        <f t="shared" si="1"/>
        <v>20975</v>
      </c>
      <c r="B28937" s="25" t="s">
        <v>27017</v>
      </c>
      <c r="C28937" s="26" t="s">
        <v>874</v>
      </c>
    </row>
    <row r="28938">
      <c r="A28938" s="9">
        <f t="shared" si="1"/>
        <v>20976</v>
      </c>
      <c r="B28938" s="25" t="s">
        <v>27018</v>
      </c>
      <c r="C28938" s="26" t="s">
        <v>874</v>
      </c>
    </row>
    <row r="28939">
      <c r="A28939" s="9">
        <f t="shared" si="1"/>
        <v>20977</v>
      </c>
      <c r="B28939" s="5" t="s">
        <v>17846</v>
      </c>
      <c r="C28939" s="6" t="s">
        <v>731</v>
      </c>
    </row>
    <row r="28940">
      <c r="A28940" s="9">
        <f t="shared" si="1"/>
        <v>20978</v>
      </c>
      <c r="B28940" s="8" t="s">
        <v>17847</v>
      </c>
      <c r="C28940" s="9" t="s">
        <v>547</v>
      </c>
    </row>
    <row r="28941">
      <c r="A28941" s="9">
        <f t="shared" si="1"/>
        <v>20979</v>
      </c>
      <c r="B28941" s="8" t="s">
        <v>17848</v>
      </c>
      <c r="C28941" s="9" t="s">
        <v>65</v>
      </c>
    </row>
    <row r="28942">
      <c r="A28942" s="9">
        <f t="shared" si="1"/>
        <v>20980</v>
      </c>
      <c r="B28942" s="5" t="s">
        <v>17849</v>
      </c>
      <c r="C28942" s="6" t="s">
        <v>1040</v>
      </c>
    </row>
    <row r="28943">
      <c r="A28943" s="9">
        <f t="shared" si="1"/>
        <v>20981</v>
      </c>
      <c r="B28943" s="5" t="s">
        <v>17850</v>
      </c>
      <c r="C28943" s="6" t="s">
        <v>420</v>
      </c>
    </row>
    <row r="28944">
      <c r="A28944" s="9">
        <f t="shared" si="1"/>
        <v>20981</v>
      </c>
      <c r="B28944" s="5" t="s">
        <v>17850</v>
      </c>
      <c r="C28944" s="6" t="s">
        <v>23672</v>
      </c>
    </row>
    <row r="28945">
      <c r="A28945" s="9">
        <f t="shared" si="1"/>
        <v>20982</v>
      </c>
      <c r="B28945" s="25" t="s">
        <v>27019</v>
      </c>
      <c r="C28945" s="26" t="s">
        <v>91</v>
      </c>
    </row>
    <row r="28946">
      <c r="A28946" s="9">
        <f t="shared" si="1"/>
        <v>20983</v>
      </c>
      <c r="B28946" s="12" t="s">
        <v>17851</v>
      </c>
      <c r="C28946" s="13" t="s">
        <v>420</v>
      </c>
    </row>
    <row r="28947">
      <c r="A28947" s="9">
        <f t="shared" si="1"/>
        <v>20983</v>
      </c>
      <c r="B28947" s="12" t="s">
        <v>17851</v>
      </c>
      <c r="C28947" s="6" t="s">
        <v>23672</v>
      </c>
    </row>
    <row r="28948">
      <c r="A28948" s="9">
        <f t="shared" si="1"/>
        <v>20984</v>
      </c>
      <c r="B28948" s="12" t="s">
        <v>17852</v>
      </c>
      <c r="C28948" s="13" t="s">
        <v>420</v>
      </c>
    </row>
    <row r="28949">
      <c r="A28949" s="9">
        <f t="shared" si="1"/>
        <v>20984</v>
      </c>
      <c r="B28949" s="12" t="s">
        <v>17852</v>
      </c>
      <c r="C28949" s="6" t="s">
        <v>23672</v>
      </c>
    </row>
    <row r="28950">
      <c r="A28950" s="9">
        <f t="shared" si="1"/>
        <v>20985</v>
      </c>
      <c r="B28950" s="12" t="s">
        <v>17853</v>
      </c>
      <c r="C28950" s="13" t="s">
        <v>420</v>
      </c>
    </row>
    <row r="28951">
      <c r="A28951" s="9">
        <f t="shared" si="1"/>
        <v>20985</v>
      </c>
      <c r="B28951" s="12" t="s">
        <v>17853</v>
      </c>
      <c r="C28951" s="6" t="s">
        <v>23672</v>
      </c>
    </row>
    <row r="28952">
      <c r="A28952" s="9">
        <f t="shared" si="1"/>
        <v>20986</v>
      </c>
      <c r="B28952" s="12" t="s">
        <v>17854</v>
      </c>
      <c r="C28952" s="13" t="s">
        <v>420</v>
      </c>
    </row>
    <row r="28953">
      <c r="A28953" s="9">
        <f t="shared" si="1"/>
        <v>20986</v>
      </c>
      <c r="B28953" s="12" t="s">
        <v>17854</v>
      </c>
      <c r="C28953" s="6" t="s">
        <v>23672</v>
      </c>
    </row>
    <row r="28954">
      <c r="A28954" s="9">
        <f t="shared" si="1"/>
        <v>20987</v>
      </c>
      <c r="B28954" s="12" t="s">
        <v>17855</v>
      </c>
      <c r="C28954" s="13" t="s">
        <v>420</v>
      </c>
    </row>
    <row r="28955">
      <c r="A28955" s="9">
        <f t="shared" si="1"/>
        <v>20987</v>
      </c>
      <c r="B28955" s="12" t="s">
        <v>17855</v>
      </c>
      <c r="C28955" s="6" t="s">
        <v>23672</v>
      </c>
    </row>
    <row r="28956">
      <c r="A28956" s="9">
        <f t="shared" si="1"/>
        <v>20988</v>
      </c>
      <c r="B28956" s="12" t="s">
        <v>17856</v>
      </c>
      <c r="C28956" s="13" t="s">
        <v>420</v>
      </c>
    </row>
    <row r="28957">
      <c r="A28957" s="9">
        <f t="shared" si="1"/>
        <v>20988</v>
      </c>
      <c r="B28957" s="12" t="s">
        <v>17856</v>
      </c>
      <c r="C28957" s="6" t="s">
        <v>23672</v>
      </c>
    </row>
    <row r="28958">
      <c r="A28958" s="9">
        <f t="shared" si="1"/>
        <v>20989</v>
      </c>
      <c r="B28958" s="12" t="s">
        <v>17857</v>
      </c>
      <c r="C28958" s="13" t="s">
        <v>420</v>
      </c>
    </row>
    <row r="28959">
      <c r="A28959" s="9">
        <f t="shared" si="1"/>
        <v>20989</v>
      </c>
      <c r="B28959" s="12" t="s">
        <v>17857</v>
      </c>
      <c r="C28959" s="6" t="s">
        <v>23672</v>
      </c>
    </row>
    <row r="28960">
      <c r="A28960" s="9">
        <f t="shared" si="1"/>
        <v>20990</v>
      </c>
      <c r="B28960" s="5" t="s">
        <v>17858</v>
      </c>
      <c r="C28960" s="6" t="s">
        <v>420</v>
      </c>
    </row>
    <row r="28961">
      <c r="A28961" s="9">
        <f t="shared" si="1"/>
        <v>20990</v>
      </c>
      <c r="B28961" s="5" t="s">
        <v>17858</v>
      </c>
      <c r="C28961" s="6" t="s">
        <v>23672</v>
      </c>
    </row>
    <row r="28962">
      <c r="A28962" s="9">
        <f t="shared" si="1"/>
        <v>20991</v>
      </c>
      <c r="B28962" s="25" t="s">
        <v>27020</v>
      </c>
      <c r="C28962" s="26" t="s">
        <v>11797</v>
      </c>
    </row>
    <row r="28963">
      <c r="A28963" s="9">
        <f t="shared" si="1"/>
        <v>20992</v>
      </c>
      <c r="B28963" s="5" t="s">
        <v>17859</v>
      </c>
      <c r="C28963" s="6" t="s">
        <v>731</v>
      </c>
    </row>
    <row r="28964">
      <c r="A28964" s="9">
        <f t="shared" si="1"/>
        <v>20993</v>
      </c>
      <c r="B28964" s="5" t="s">
        <v>17860</v>
      </c>
      <c r="C28964" s="6" t="s">
        <v>393</v>
      </c>
    </row>
    <row r="28965">
      <c r="A28965" s="9">
        <f t="shared" si="1"/>
        <v>20994</v>
      </c>
      <c r="B28965" s="25" t="s">
        <v>27021</v>
      </c>
      <c r="C28965" s="26" t="s">
        <v>941</v>
      </c>
    </row>
    <row r="28966">
      <c r="A28966" s="9">
        <f t="shared" si="1"/>
        <v>20994</v>
      </c>
      <c r="B28966" s="25" t="s">
        <v>27021</v>
      </c>
      <c r="C28966" s="6" t="s">
        <v>23672</v>
      </c>
    </row>
    <row r="28967">
      <c r="A28967" s="9">
        <f t="shared" si="1"/>
        <v>20995</v>
      </c>
      <c r="B28967" s="12" t="s">
        <v>17861</v>
      </c>
      <c r="C28967" s="13" t="s">
        <v>420</v>
      </c>
    </row>
    <row r="28968">
      <c r="A28968" s="9">
        <f t="shared" si="1"/>
        <v>20995</v>
      </c>
      <c r="B28968" s="12" t="s">
        <v>17861</v>
      </c>
      <c r="C28968" s="6" t="s">
        <v>23672</v>
      </c>
    </row>
    <row r="28969">
      <c r="A28969" s="9">
        <f t="shared" si="1"/>
        <v>20996</v>
      </c>
      <c r="B28969" s="12" t="s">
        <v>17862</v>
      </c>
      <c r="C28969" s="13" t="s">
        <v>420</v>
      </c>
    </row>
    <row r="28970">
      <c r="A28970" s="9">
        <f t="shared" si="1"/>
        <v>20996</v>
      </c>
      <c r="B28970" s="12" t="s">
        <v>17862</v>
      </c>
      <c r="C28970" s="6" t="s">
        <v>23672</v>
      </c>
    </row>
    <row r="28971">
      <c r="A28971" s="9">
        <f t="shared" si="1"/>
        <v>20997</v>
      </c>
      <c r="B28971" s="12" t="s">
        <v>17863</v>
      </c>
      <c r="C28971" s="13" t="s">
        <v>420</v>
      </c>
    </row>
    <row r="28972">
      <c r="A28972" s="9">
        <f t="shared" si="1"/>
        <v>20997</v>
      </c>
      <c r="B28972" s="12" t="s">
        <v>17863</v>
      </c>
      <c r="C28972" s="6" t="s">
        <v>23672</v>
      </c>
    </row>
    <row r="28973">
      <c r="A28973" s="9">
        <f t="shared" si="1"/>
        <v>20998</v>
      </c>
      <c r="B28973" s="25" t="s">
        <v>27022</v>
      </c>
      <c r="C28973" s="26" t="s">
        <v>941</v>
      </c>
    </row>
    <row r="28974">
      <c r="A28974" s="9">
        <f t="shared" si="1"/>
        <v>20998</v>
      </c>
      <c r="B28974" s="25" t="s">
        <v>27022</v>
      </c>
      <c r="C28974" s="6" t="s">
        <v>23672</v>
      </c>
    </row>
    <row r="28975">
      <c r="A28975" s="9">
        <f t="shared" si="1"/>
        <v>20999</v>
      </c>
      <c r="B28975" s="5" t="s">
        <v>17864</v>
      </c>
      <c r="C28975" s="6" t="s">
        <v>59</v>
      </c>
    </row>
    <row r="28976">
      <c r="A28976" s="9">
        <f t="shared" si="1"/>
        <v>21000</v>
      </c>
      <c r="B28976" s="25" t="s">
        <v>27023</v>
      </c>
      <c r="C28976" s="26" t="s">
        <v>11797</v>
      </c>
    </row>
    <row r="28977">
      <c r="A28977" s="9">
        <f t="shared" si="1"/>
        <v>21001</v>
      </c>
      <c r="B28977" s="5" t="s">
        <v>17865</v>
      </c>
      <c r="C28977" s="6" t="s">
        <v>393</v>
      </c>
    </row>
    <row r="28978">
      <c r="A28978" s="9">
        <f t="shared" si="1"/>
        <v>21002</v>
      </c>
      <c r="B28978" s="25" t="s">
        <v>27024</v>
      </c>
      <c r="C28978" s="26" t="s">
        <v>941</v>
      </c>
    </row>
    <row r="28979">
      <c r="A28979" s="9">
        <f t="shared" si="1"/>
        <v>21002</v>
      </c>
      <c r="B28979" s="25" t="s">
        <v>27024</v>
      </c>
      <c r="C28979" s="6" t="s">
        <v>23672</v>
      </c>
    </row>
    <row r="28980">
      <c r="A28980" s="9">
        <f t="shared" si="1"/>
        <v>21003</v>
      </c>
      <c r="B28980" s="5" t="s">
        <v>17866</v>
      </c>
      <c r="C28980" s="6" t="s">
        <v>356</v>
      </c>
    </row>
    <row r="28981">
      <c r="A28981" s="9">
        <f t="shared" si="1"/>
        <v>21004</v>
      </c>
      <c r="B28981" s="8" t="s">
        <v>17867</v>
      </c>
      <c r="C28981" s="9" t="s">
        <v>758</v>
      </c>
    </row>
    <row r="28982">
      <c r="A28982" s="9">
        <f t="shared" si="1"/>
        <v>21005</v>
      </c>
      <c r="B28982" s="8" t="s">
        <v>17868</v>
      </c>
      <c r="C28982" s="9" t="s">
        <v>650</v>
      </c>
    </row>
    <row r="28983">
      <c r="A28983" s="9">
        <f t="shared" si="1"/>
        <v>21006</v>
      </c>
      <c r="B28983" s="5" t="s">
        <v>17869</v>
      </c>
      <c r="C28983" s="6" t="s">
        <v>1495</v>
      </c>
    </row>
    <row r="28984">
      <c r="A28984" s="9">
        <f t="shared" si="1"/>
        <v>21007</v>
      </c>
      <c r="B28984" s="5" t="s">
        <v>17870</v>
      </c>
      <c r="C28984" s="6" t="s">
        <v>683</v>
      </c>
    </row>
    <row r="28985">
      <c r="A28985" s="9">
        <f t="shared" si="1"/>
        <v>21007</v>
      </c>
      <c r="B28985" s="37" t="s">
        <v>17870</v>
      </c>
      <c r="C28985" s="28" t="s">
        <v>23633</v>
      </c>
    </row>
    <row r="28986">
      <c r="A28986" s="9">
        <f t="shared" si="1"/>
        <v>21008</v>
      </c>
      <c r="B28986" s="5" t="s">
        <v>17871</v>
      </c>
      <c r="C28986" s="6" t="s">
        <v>356</v>
      </c>
    </row>
    <row r="28987">
      <c r="A28987" s="9">
        <f t="shared" si="1"/>
        <v>21009</v>
      </c>
      <c r="B28987" s="5" t="s">
        <v>17872</v>
      </c>
      <c r="C28987" s="6" t="s">
        <v>1495</v>
      </c>
    </row>
    <row r="28988">
      <c r="A28988" s="9">
        <f t="shared" si="1"/>
        <v>21010</v>
      </c>
      <c r="B28988" s="25" t="s">
        <v>27025</v>
      </c>
      <c r="C28988" s="26" t="s">
        <v>12983</v>
      </c>
    </row>
    <row r="28989">
      <c r="A28989" s="9">
        <f t="shared" si="1"/>
        <v>21011</v>
      </c>
      <c r="B28989" s="5" t="s">
        <v>17873</v>
      </c>
      <c r="C28989" s="6" t="s">
        <v>86</v>
      </c>
    </row>
    <row r="28990">
      <c r="A28990" s="9">
        <f t="shared" si="1"/>
        <v>21012</v>
      </c>
      <c r="B28990" s="25" t="s">
        <v>27026</v>
      </c>
      <c r="C28990" s="26" t="s">
        <v>8541</v>
      </c>
    </row>
    <row r="28991">
      <c r="A28991" s="9">
        <f t="shared" si="1"/>
        <v>21013</v>
      </c>
      <c r="B28991" s="5" t="s">
        <v>17874</v>
      </c>
      <c r="C28991" s="6" t="s">
        <v>1360</v>
      </c>
    </row>
    <row r="28992">
      <c r="A28992" s="9">
        <f t="shared" si="1"/>
        <v>21014</v>
      </c>
      <c r="B28992" s="5" t="s">
        <v>17875</v>
      </c>
      <c r="C28992" s="6" t="s">
        <v>74</v>
      </c>
    </row>
    <row r="28993">
      <c r="A28993" s="9">
        <f t="shared" si="1"/>
        <v>21015</v>
      </c>
      <c r="B28993" s="5" t="s">
        <v>17876</v>
      </c>
      <c r="C28993" s="6" t="s">
        <v>324</v>
      </c>
    </row>
    <row r="28994">
      <c r="A28994" s="9">
        <f t="shared" si="1"/>
        <v>21015</v>
      </c>
      <c r="B28994" s="5" t="s">
        <v>17876</v>
      </c>
      <c r="C28994" s="6" t="s">
        <v>23637</v>
      </c>
    </row>
    <row r="28995">
      <c r="A28995" s="9">
        <f t="shared" si="1"/>
        <v>21016</v>
      </c>
      <c r="B28995" s="25" t="s">
        <v>27027</v>
      </c>
      <c r="C28995" s="26" t="s">
        <v>11797</v>
      </c>
    </row>
    <row r="28996">
      <c r="A28996" s="9">
        <f t="shared" si="1"/>
        <v>21017</v>
      </c>
      <c r="B28996" s="41" t="s">
        <v>27028</v>
      </c>
      <c r="C28996" s="26" t="s">
        <v>23636</v>
      </c>
    </row>
    <row r="28997">
      <c r="A28997" s="9">
        <f t="shared" si="1"/>
        <v>21018</v>
      </c>
      <c r="B28997" s="5" t="s">
        <v>17877</v>
      </c>
      <c r="C28997" s="6" t="s">
        <v>20</v>
      </c>
    </row>
    <row r="28998">
      <c r="A28998" s="9">
        <f t="shared" si="1"/>
        <v>21019</v>
      </c>
      <c r="B28998" s="8" t="s">
        <v>17878</v>
      </c>
      <c r="C28998" s="9" t="s">
        <v>121</v>
      </c>
    </row>
    <row r="28999">
      <c r="A28999" s="9">
        <f t="shared" si="1"/>
        <v>21020</v>
      </c>
      <c r="B28999" s="8" t="s">
        <v>17879</v>
      </c>
      <c r="C28999" s="9" t="s">
        <v>818</v>
      </c>
    </row>
    <row r="29000">
      <c r="A29000" s="9">
        <f t="shared" si="1"/>
        <v>21021</v>
      </c>
      <c r="B29000" s="8" t="s">
        <v>17880</v>
      </c>
      <c r="C29000" s="9" t="s">
        <v>162</v>
      </c>
    </row>
    <row r="29001">
      <c r="A29001" s="9">
        <f t="shared" si="1"/>
        <v>21022</v>
      </c>
      <c r="B29001" s="5" t="s">
        <v>17881</v>
      </c>
      <c r="C29001" s="6" t="s">
        <v>1316</v>
      </c>
    </row>
    <row r="29002">
      <c r="A29002" s="9">
        <f t="shared" si="1"/>
        <v>21023</v>
      </c>
      <c r="B29002" s="8" t="s">
        <v>17882</v>
      </c>
      <c r="C29002" s="9" t="s">
        <v>416</v>
      </c>
    </row>
    <row r="29003">
      <c r="A29003" s="9">
        <f t="shared" si="1"/>
        <v>21024</v>
      </c>
      <c r="B29003" s="5" t="s">
        <v>17883</v>
      </c>
      <c r="C29003" s="6" t="s">
        <v>86</v>
      </c>
    </row>
    <row r="29004">
      <c r="A29004" s="9">
        <f t="shared" si="1"/>
        <v>21025</v>
      </c>
      <c r="B29004" s="5" t="s">
        <v>17884</v>
      </c>
      <c r="C29004" s="6" t="s">
        <v>86</v>
      </c>
    </row>
    <row r="29005">
      <c r="A29005" s="9">
        <f t="shared" si="1"/>
        <v>21026</v>
      </c>
      <c r="B29005" s="5" t="s">
        <v>17885</v>
      </c>
      <c r="C29005" s="6" t="s">
        <v>80</v>
      </c>
    </row>
    <row r="29006">
      <c r="A29006" s="9">
        <f t="shared" si="1"/>
        <v>21027</v>
      </c>
      <c r="B29006" s="5" t="s">
        <v>17886</v>
      </c>
      <c r="C29006" s="6" t="s">
        <v>80</v>
      </c>
    </row>
    <row r="29007">
      <c r="A29007" s="9">
        <f t="shared" si="1"/>
        <v>21028</v>
      </c>
      <c r="B29007" s="5" t="s">
        <v>17887</v>
      </c>
      <c r="C29007" s="6" t="s">
        <v>603</v>
      </c>
    </row>
    <row r="29008">
      <c r="A29008" s="9">
        <f t="shared" si="1"/>
        <v>21029</v>
      </c>
      <c r="B29008" s="8" t="s">
        <v>17888</v>
      </c>
      <c r="C29008" s="9" t="s">
        <v>42</v>
      </c>
    </row>
    <row r="29009">
      <c r="A29009" s="9">
        <f t="shared" si="1"/>
        <v>21030</v>
      </c>
      <c r="B29009" s="25" t="s">
        <v>27029</v>
      </c>
      <c r="C29009" s="26" t="s">
        <v>8541</v>
      </c>
    </row>
    <row r="29010">
      <c r="A29010" s="9">
        <f t="shared" si="1"/>
        <v>21031</v>
      </c>
      <c r="B29010" s="5" t="s">
        <v>17889</v>
      </c>
      <c r="C29010" s="6" t="s">
        <v>69</v>
      </c>
    </row>
    <row r="29011">
      <c r="A29011" s="9">
        <f t="shared" si="1"/>
        <v>21031</v>
      </c>
      <c r="B29011" s="5" t="s">
        <v>17889</v>
      </c>
      <c r="C29011" s="6" t="s">
        <v>23628</v>
      </c>
    </row>
    <row r="29012">
      <c r="A29012" s="9">
        <f t="shared" si="1"/>
        <v>21032</v>
      </c>
      <c r="B29012" s="8" t="s">
        <v>17890</v>
      </c>
      <c r="C29012" s="9" t="s">
        <v>46</v>
      </c>
    </row>
    <row r="29013">
      <c r="A29013" s="9">
        <f t="shared" si="1"/>
        <v>21033</v>
      </c>
      <c r="B29013" s="5" t="s">
        <v>17891</v>
      </c>
      <c r="C29013" s="6" t="s">
        <v>48</v>
      </c>
    </row>
    <row r="29014">
      <c r="A29014" s="9">
        <f t="shared" si="1"/>
        <v>21034</v>
      </c>
      <c r="B29014" s="5" t="s">
        <v>17892</v>
      </c>
      <c r="C29014" s="6" t="s">
        <v>1495</v>
      </c>
    </row>
    <row r="29015">
      <c r="A29015" s="9">
        <f t="shared" si="1"/>
        <v>21035</v>
      </c>
      <c r="B29015" s="42" t="s">
        <v>27030</v>
      </c>
      <c r="C29015" s="17" t="s">
        <v>1316</v>
      </c>
    </row>
    <row r="29016">
      <c r="A29016" s="9">
        <f t="shared" si="1"/>
        <v>21036</v>
      </c>
      <c r="B29016" s="5" t="s">
        <v>17893</v>
      </c>
      <c r="C29016" s="6" t="s">
        <v>1316</v>
      </c>
    </row>
    <row r="29017">
      <c r="A29017" s="9">
        <f t="shared" si="1"/>
        <v>21037</v>
      </c>
      <c r="B29017" s="8" t="s">
        <v>17894</v>
      </c>
      <c r="C29017" s="9" t="s">
        <v>40</v>
      </c>
    </row>
    <row r="29018">
      <c r="A29018" s="9">
        <f t="shared" si="1"/>
        <v>21038</v>
      </c>
      <c r="B29018" s="25" t="s">
        <v>27031</v>
      </c>
      <c r="C29018" s="26" t="s">
        <v>23653</v>
      </c>
    </row>
    <row r="29019">
      <c r="A29019" s="9">
        <f t="shared" si="1"/>
        <v>21039</v>
      </c>
      <c r="B29019" s="15" t="s">
        <v>17895</v>
      </c>
      <c r="C29019" s="17" t="s">
        <v>426</v>
      </c>
    </row>
    <row r="29020">
      <c r="A29020" s="9">
        <f t="shared" si="1"/>
        <v>21040</v>
      </c>
      <c r="B29020" s="5" t="s">
        <v>17896</v>
      </c>
      <c r="C29020" s="6" t="s">
        <v>86</v>
      </c>
    </row>
    <row r="29021">
      <c r="A29021" s="9">
        <f t="shared" si="1"/>
        <v>21041</v>
      </c>
      <c r="B29021" s="8" t="s">
        <v>17897</v>
      </c>
      <c r="C29021" s="9" t="s">
        <v>83</v>
      </c>
    </row>
    <row r="29022">
      <c r="A29022" s="9">
        <f t="shared" si="1"/>
        <v>21042</v>
      </c>
      <c r="B29022" s="5" t="s">
        <v>17898</v>
      </c>
      <c r="C29022" s="6" t="s">
        <v>1360</v>
      </c>
    </row>
    <row r="29023">
      <c r="A29023" s="9">
        <f t="shared" si="1"/>
        <v>21043</v>
      </c>
      <c r="B29023" s="8" t="s">
        <v>17899</v>
      </c>
      <c r="C29023" s="9" t="s">
        <v>818</v>
      </c>
    </row>
    <row r="29024">
      <c r="A29024" s="9">
        <f t="shared" si="1"/>
        <v>21044</v>
      </c>
      <c r="B29024" s="5" t="s">
        <v>17900</v>
      </c>
      <c r="C29024" s="6" t="s">
        <v>393</v>
      </c>
    </row>
    <row r="29025">
      <c r="A29025" s="9">
        <f t="shared" si="1"/>
        <v>21045</v>
      </c>
      <c r="B29025" s="5" t="s">
        <v>17901</v>
      </c>
      <c r="C29025" s="6" t="s">
        <v>393</v>
      </c>
    </row>
    <row r="29026">
      <c r="A29026" s="9">
        <f t="shared" si="1"/>
        <v>21046</v>
      </c>
      <c r="B29026" s="5" t="s">
        <v>17902</v>
      </c>
      <c r="C29026" s="6" t="s">
        <v>393</v>
      </c>
    </row>
    <row r="29027">
      <c r="A29027" s="9">
        <f t="shared" si="1"/>
        <v>21047</v>
      </c>
      <c r="B29027" s="5" t="s">
        <v>17903</v>
      </c>
      <c r="C29027" s="6" t="s">
        <v>393</v>
      </c>
    </row>
    <row r="29028">
      <c r="A29028" s="9">
        <f t="shared" si="1"/>
        <v>21048</v>
      </c>
      <c r="B29028" s="5" t="s">
        <v>17904</v>
      </c>
      <c r="C29028" s="6" t="s">
        <v>393</v>
      </c>
    </row>
    <row r="29029">
      <c r="A29029" s="9">
        <f t="shared" si="1"/>
        <v>21049</v>
      </c>
      <c r="B29029" s="5" t="s">
        <v>17905</v>
      </c>
      <c r="C29029" s="6" t="s">
        <v>989</v>
      </c>
    </row>
    <row r="29030">
      <c r="A29030" s="9">
        <f t="shared" si="1"/>
        <v>21050</v>
      </c>
      <c r="B29030" s="5" t="s">
        <v>17906</v>
      </c>
      <c r="C29030" s="6" t="s">
        <v>86</v>
      </c>
    </row>
    <row r="29031">
      <c r="A29031" s="9">
        <f t="shared" si="1"/>
        <v>21051</v>
      </c>
      <c r="B29031" s="5" t="s">
        <v>17907</v>
      </c>
      <c r="C29031" s="6" t="s">
        <v>612</v>
      </c>
    </row>
    <row r="29032">
      <c r="A29032" s="9">
        <f t="shared" si="1"/>
        <v>21052</v>
      </c>
      <c r="B29032" s="5" t="s">
        <v>17908</v>
      </c>
      <c r="C29032" s="6" t="s">
        <v>74</v>
      </c>
    </row>
    <row r="29033">
      <c r="A29033" s="9">
        <f t="shared" si="1"/>
        <v>21053</v>
      </c>
      <c r="B29033" s="5" t="s">
        <v>17909</v>
      </c>
      <c r="C29033" s="6" t="s">
        <v>74</v>
      </c>
    </row>
    <row r="29034">
      <c r="A29034" s="9">
        <f t="shared" si="1"/>
        <v>21054</v>
      </c>
      <c r="B29034" s="8" t="s">
        <v>17910</v>
      </c>
      <c r="C29034" s="6" t="s">
        <v>59</v>
      </c>
    </row>
    <row r="29035">
      <c r="A29035" s="9">
        <f t="shared" si="1"/>
        <v>21055</v>
      </c>
      <c r="B29035" s="8" t="s">
        <v>17911</v>
      </c>
      <c r="C29035" s="9" t="s">
        <v>65</v>
      </c>
    </row>
    <row r="29036">
      <c r="A29036" s="9">
        <f t="shared" si="1"/>
        <v>21056</v>
      </c>
      <c r="B29036" s="5" t="s">
        <v>17912</v>
      </c>
      <c r="C29036" s="6" t="s">
        <v>59</v>
      </c>
    </row>
    <row r="29037">
      <c r="A29037" s="9">
        <f t="shared" si="1"/>
        <v>21057</v>
      </c>
      <c r="B29037" s="5" t="s">
        <v>17913</v>
      </c>
      <c r="C29037" s="6" t="s">
        <v>20</v>
      </c>
    </row>
    <row r="29038">
      <c r="A29038" s="9">
        <f t="shared" si="1"/>
        <v>21058</v>
      </c>
      <c r="B29038" s="5" t="s">
        <v>17914</v>
      </c>
      <c r="C29038" s="6" t="s">
        <v>612</v>
      </c>
    </row>
    <row r="29039">
      <c r="A29039" s="9">
        <f t="shared" si="1"/>
        <v>21059</v>
      </c>
      <c r="B29039" s="5" t="s">
        <v>17915</v>
      </c>
      <c r="C29039" s="6" t="s">
        <v>437</v>
      </c>
    </row>
    <row r="29040">
      <c r="A29040" s="9">
        <f t="shared" si="1"/>
        <v>21060</v>
      </c>
      <c r="B29040" s="5" t="s">
        <v>17916</v>
      </c>
      <c r="C29040" s="6" t="s">
        <v>437</v>
      </c>
    </row>
    <row r="29041">
      <c r="A29041" s="9">
        <f t="shared" si="1"/>
        <v>21061</v>
      </c>
      <c r="B29041" s="5" t="s">
        <v>17917</v>
      </c>
      <c r="C29041" s="6" t="s">
        <v>1260</v>
      </c>
    </row>
    <row r="29042">
      <c r="A29042" s="9">
        <f t="shared" si="1"/>
        <v>21062</v>
      </c>
      <c r="B29042" s="5" t="s">
        <v>17918</v>
      </c>
      <c r="C29042" s="6" t="s">
        <v>109</v>
      </c>
    </row>
    <row r="29043">
      <c r="A29043" s="9">
        <f t="shared" si="1"/>
        <v>21063</v>
      </c>
      <c r="B29043" s="5" t="s">
        <v>17919</v>
      </c>
      <c r="C29043" s="6" t="s">
        <v>1260</v>
      </c>
    </row>
    <row r="29044">
      <c r="A29044" s="9">
        <f t="shared" si="1"/>
        <v>21064</v>
      </c>
      <c r="B29044" s="5" t="s">
        <v>17920</v>
      </c>
      <c r="C29044" s="6" t="s">
        <v>12</v>
      </c>
    </row>
    <row r="29045">
      <c r="A29045" s="9">
        <f t="shared" si="1"/>
        <v>21065</v>
      </c>
      <c r="B29045" s="5" t="s">
        <v>17921</v>
      </c>
      <c r="C29045" s="6" t="s">
        <v>1360</v>
      </c>
    </row>
    <row r="29046">
      <c r="A29046" s="9">
        <f t="shared" si="1"/>
        <v>21066</v>
      </c>
      <c r="B29046" s="16" t="s">
        <v>17922</v>
      </c>
      <c r="C29046" s="6" t="s">
        <v>1235</v>
      </c>
    </row>
    <row r="29047">
      <c r="A29047" s="9">
        <f t="shared" si="1"/>
        <v>21067</v>
      </c>
      <c r="B29047" s="5" t="s">
        <v>17923</v>
      </c>
      <c r="C29047" s="6" t="s">
        <v>142</v>
      </c>
    </row>
    <row r="29048">
      <c r="A29048" s="9">
        <f t="shared" si="1"/>
        <v>21068</v>
      </c>
      <c r="B29048" s="5" t="s">
        <v>17924</v>
      </c>
      <c r="C29048" s="6" t="s">
        <v>1324</v>
      </c>
    </row>
    <row r="29049">
      <c r="A29049" s="9">
        <f t="shared" si="1"/>
        <v>21069</v>
      </c>
      <c r="B29049" s="5" t="s">
        <v>17925</v>
      </c>
      <c r="C29049" s="6" t="s">
        <v>80</v>
      </c>
    </row>
    <row r="29050">
      <c r="A29050" s="9">
        <f t="shared" si="1"/>
        <v>21070</v>
      </c>
      <c r="B29050" s="8" t="s">
        <v>17926</v>
      </c>
      <c r="C29050" s="9" t="s">
        <v>24</v>
      </c>
    </row>
    <row r="29051">
      <c r="A29051" s="9">
        <f t="shared" si="1"/>
        <v>21071</v>
      </c>
      <c r="B29051" s="8" t="s">
        <v>17927</v>
      </c>
      <c r="C29051" s="9" t="s">
        <v>25</v>
      </c>
    </row>
    <row r="29052">
      <c r="A29052" s="9">
        <f t="shared" si="1"/>
        <v>21072</v>
      </c>
      <c r="B29052" s="25" t="s">
        <v>27032</v>
      </c>
      <c r="C29052" s="26" t="s">
        <v>23761</v>
      </c>
    </row>
    <row r="29053">
      <c r="A29053" s="9">
        <f t="shared" si="1"/>
        <v>21073</v>
      </c>
      <c r="B29053" s="5" t="s">
        <v>17928</v>
      </c>
      <c r="C29053" s="6" t="s">
        <v>487</v>
      </c>
    </row>
    <row r="29054">
      <c r="A29054" s="9">
        <f t="shared" si="1"/>
        <v>21073</v>
      </c>
      <c r="B29054" s="5" t="s">
        <v>17928</v>
      </c>
      <c r="C29054" s="6" t="s">
        <v>23637</v>
      </c>
    </row>
    <row r="29055">
      <c r="A29055" s="9">
        <f t="shared" si="1"/>
        <v>21074</v>
      </c>
      <c r="B29055" s="5" t="s">
        <v>17929</v>
      </c>
      <c r="C29055" s="6" t="s">
        <v>1371</v>
      </c>
    </row>
    <row r="29056">
      <c r="A29056" s="9">
        <f t="shared" si="1"/>
        <v>21075</v>
      </c>
      <c r="B29056" s="5" t="s">
        <v>17930</v>
      </c>
      <c r="C29056" s="6" t="s">
        <v>74</v>
      </c>
    </row>
    <row r="29057">
      <c r="A29057" s="9">
        <f t="shared" si="1"/>
        <v>21076</v>
      </c>
      <c r="B29057" s="5" t="s">
        <v>17931</v>
      </c>
      <c r="C29057" s="6" t="s">
        <v>603</v>
      </c>
    </row>
    <row r="29058">
      <c r="A29058" s="9">
        <f t="shared" si="1"/>
        <v>21077</v>
      </c>
      <c r="B29058" s="8" t="s">
        <v>17932</v>
      </c>
      <c r="C29058" s="9" t="s">
        <v>733</v>
      </c>
    </row>
    <row r="29059">
      <c r="A29059" s="9">
        <f t="shared" si="1"/>
        <v>21078</v>
      </c>
      <c r="B29059" s="8" t="s">
        <v>17933</v>
      </c>
      <c r="C29059" s="9" t="s">
        <v>733</v>
      </c>
    </row>
    <row r="29060">
      <c r="A29060" s="9">
        <f t="shared" si="1"/>
        <v>21079</v>
      </c>
      <c r="B29060" s="5" t="s">
        <v>17934</v>
      </c>
      <c r="C29060" s="6" t="s">
        <v>714</v>
      </c>
    </row>
    <row r="29061">
      <c r="A29061" s="9">
        <f t="shared" si="1"/>
        <v>21079</v>
      </c>
      <c r="B29061" s="5" t="s">
        <v>17934</v>
      </c>
      <c r="C29061" s="6" t="s">
        <v>23672</v>
      </c>
    </row>
    <row r="29062">
      <c r="A29062" s="9">
        <f t="shared" si="1"/>
        <v>21080</v>
      </c>
      <c r="B29062" s="5" t="s">
        <v>17935</v>
      </c>
      <c r="C29062" s="6" t="s">
        <v>1223</v>
      </c>
    </row>
    <row r="29063">
      <c r="A29063" s="9">
        <f t="shared" si="1"/>
        <v>21081</v>
      </c>
      <c r="B29063" s="8" t="s">
        <v>17936</v>
      </c>
      <c r="C29063" s="9" t="s">
        <v>733</v>
      </c>
    </row>
    <row r="29064">
      <c r="A29064" s="9">
        <f t="shared" si="1"/>
        <v>21082</v>
      </c>
      <c r="B29064" s="8" t="s">
        <v>17937</v>
      </c>
      <c r="C29064" s="9" t="s">
        <v>733</v>
      </c>
    </row>
    <row r="29065">
      <c r="A29065" s="9">
        <f t="shared" si="1"/>
        <v>21083</v>
      </c>
      <c r="B29065" s="8" t="s">
        <v>17938</v>
      </c>
      <c r="C29065" s="9" t="s">
        <v>142</v>
      </c>
    </row>
    <row r="29066">
      <c r="A29066" s="9">
        <f t="shared" si="1"/>
        <v>21084</v>
      </c>
      <c r="B29066" s="5" t="s">
        <v>17939</v>
      </c>
      <c r="C29066" s="6" t="s">
        <v>1371</v>
      </c>
    </row>
    <row r="29067">
      <c r="A29067" s="9">
        <f t="shared" si="1"/>
        <v>21085</v>
      </c>
      <c r="B29067" s="8" t="s">
        <v>17940</v>
      </c>
      <c r="C29067" s="9" t="s">
        <v>24</v>
      </c>
    </row>
    <row r="29068">
      <c r="A29068" s="9">
        <f t="shared" si="1"/>
        <v>21086</v>
      </c>
      <c r="B29068" s="8" t="s">
        <v>17941</v>
      </c>
      <c r="C29068" s="9" t="s">
        <v>83</v>
      </c>
    </row>
    <row r="29069">
      <c r="A29069" s="9">
        <f t="shared" si="1"/>
        <v>21087</v>
      </c>
      <c r="B29069" s="5" t="s">
        <v>17942</v>
      </c>
      <c r="C29069" s="6" t="s">
        <v>426</v>
      </c>
    </row>
    <row r="29070">
      <c r="A29070" s="9">
        <f t="shared" si="1"/>
        <v>21088</v>
      </c>
      <c r="B29070" s="5" t="s">
        <v>17943</v>
      </c>
      <c r="C29070" s="6" t="s">
        <v>27</v>
      </c>
    </row>
    <row r="29071">
      <c r="A29071" s="9">
        <f t="shared" si="1"/>
        <v>21089</v>
      </c>
      <c r="B29071" s="5" t="s">
        <v>17944</v>
      </c>
      <c r="C29071" s="6" t="s">
        <v>20</v>
      </c>
    </row>
    <row r="29072">
      <c r="A29072" s="9">
        <f t="shared" si="1"/>
        <v>21090</v>
      </c>
      <c r="B29072" s="8" t="s">
        <v>17945</v>
      </c>
      <c r="C29072" s="9" t="s">
        <v>1334</v>
      </c>
    </row>
    <row r="29073">
      <c r="A29073" s="9">
        <f t="shared" si="1"/>
        <v>21091</v>
      </c>
      <c r="B29073" s="8" t="s">
        <v>17946</v>
      </c>
      <c r="C29073" s="9" t="s">
        <v>52</v>
      </c>
    </row>
    <row r="29074">
      <c r="A29074" s="9">
        <f t="shared" si="1"/>
        <v>21092</v>
      </c>
      <c r="B29074" s="5" t="s">
        <v>17947</v>
      </c>
      <c r="C29074" s="6" t="s">
        <v>328</v>
      </c>
    </row>
    <row r="29075">
      <c r="A29075" s="9">
        <f t="shared" si="1"/>
        <v>21092</v>
      </c>
      <c r="B29075" s="5" t="s">
        <v>17947</v>
      </c>
      <c r="C29075" s="6" t="s">
        <v>23637</v>
      </c>
    </row>
    <row r="29076">
      <c r="A29076" s="9">
        <f t="shared" si="1"/>
        <v>21093</v>
      </c>
      <c r="B29076" s="8" t="s">
        <v>17948</v>
      </c>
      <c r="C29076" s="9" t="s">
        <v>24</v>
      </c>
    </row>
    <row r="29077">
      <c r="A29077" s="9">
        <f t="shared" si="1"/>
        <v>21094</v>
      </c>
      <c r="B29077" s="31" t="s">
        <v>27033</v>
      </c>
      <c r="C29077" s="6" t="s">
        <v>374</v>
      </c>
    </row>
    <row r="29078">
      <c r="A29078" s="9">
        <f t="shared" si="1"/>
        <v>21095</v>
      </c>
      <c r="B29078" s="5" t="s">
        <v>17949</v>
      </c>
      <c r="C29078" s="6" t="s">
        <v>86</v>
      </c>
    </row>
    <row r="29079">
      <c r="A29079" s="9">
        <f t="shared" si="1"/>
        <v>21096</v>
      </c>
      <c r="B29079" s="5" t="s">
        <v>17950</v>
      </c>
      <c r="C29079" s="6" t="s">
        <v>78</v>
      </c>
    </row>
    <row r="29080">
      <c r="A29080" s="9">
        <f t="shared" si="1"/>
        <v>21097</v>
      </c>
      <c r="B29080" s="5" t="s">
        <v>17951</v>
      </c>
      <c r="C29080" s="6" t="s">
        <v>989</v>
      </c>
    </row>
    <row r="29081">
      <c r="A29081" s="9">
        <f t="shared" si="1"/>
        <v>21098</v>
      </c>
      <c r="B29081" s="5" t="s">
        <v>17952</v>
      </c>
      <c r="C29081" s="6" t="s">
        <v>714</v>
      </c>
    </row>
    <row r="29082">
      <c r="A29082" s="9">
        <f t="shared" si="1"/>
        <v>21098</v>
      </c>
      <c r="B29082" s="5" t="s">
        <v>17952</v>
      </c>
      <c r="C29082" s="6" t="s">
        <v>23672</v>
      </c>
    </row>
    <row r="29083">
      <c r="A29083" s="9">
        <f t="shared" si="1"/>
        <v>21099</v>
      </c>
      <c r="B29083" s="8" t="s">
        <v>17953</v>
      </c>
      <c r="C29083" s="9" t="s">
        <v>1470</v>
      </c>
    </row>
    <row r="29084">
      <c r="A29084" s="9">
        <f t="shared" si="1"/>
        <v>21100</v>
      </c>
      <c r="B29084" s="25" t="s">
        <v>27034</v>
      </c>
      <c r="C29084" s="26" t="s">
        <v>11797</v>
      </c>
    </row>
    <row r="29085">
      <c r="A29085" s="9">
        <f t="shared" si="1"/>
        <v>21101</v>
      </c>
      <c r="B29085" s="5" t="s">
        <v>17954</v>
      </c>
      <c r="C29085" s="6" t="s">
        <v>1585</v>
      </c>
    </row>
    <row r="29086">
      <c r="A29086" s="9">
        <f t="shared" si="1"/>
        <v>21102</v>
      </c>
      <c r="B29086" s="5" t="s">
        <v>17955</v>
      </c>
      <c r="C29086" s="6" t="s">
        <v>426</v>
      </c>
    </row>
    <row r="29087">
      <c r="A29087" s="9">
        <f t="shared" si="1"/>
        <v>21103</v>
      </c>
      <c r="B29087" s="25" t="s">
        <v>27035</v>
      </c>
      <c r="C29087" s="26" t="s">
        <v>23817</v>
      </c>
    </row>
    <row r="29088">
      <c r="A29088" s="9">
        <f t="shared" si="1"/>
        <v>21104</v>
      </c>
      <c r="B29088" s="5" t="s">
        <v>17956</v>
      </c>
      <c r="C29088" s="6" t="s">
        <v>15</v>
      </c>
    </row>
    <row r="29089">
      <c r="A29089" s="9">
        <f t="shared" si="1"/>
        <v>21105</v>
      </c>
      <c r="B29089" s="8" t="s">
        <v>17957</v>
      </c>
      <c r="C29089" s="9" t="s">
        <v>24</v>
      </c>
    </row>
    <row r="29090">
      <c r="A29090" s="9">
        <f t="shared" si="1"/>
        <v>21106</v>
      </c>
      <c r="B29090" s="8" t="s">
        <v>17958</v>
      </c>
      <c r="C29090" s="9" t="s">
        <v>24</v>
      </c>
    </row>
    <row r="29091">
      <c r="A29091" s="9">
        <f t="shared" si="1"/>
        <v>21106</v>
      </c>
      <c r="B29091" s="8" t="s">
        <v>17958</v>
      </c>
      <c r="C29091" s="9" t="s">
        <v>25</v>
      </c>
    </row>
    <row r="29092">
      <c r="A29092" s="9">
        <f t="shared" si="1"/>
        <v>21107</v>
      </c>
      <c r="B29092" s="8" t="s">
        <v>17959</v>
      </c>
      <c r="C29092" s="9" t="s">
        <v>835</v>
      </c>
    </row>
    <row r="29093">
      <c r="A29093" s="9">
        <f t="shared" si="1"/>
        <v>21108</v>
      </c>
      <c r="B29093" s="5" t="s">
        <v>17960</v>
      </c>
      <c r="C29093" s="6" t="s">
        <v>362</v>
      </c>
    </row>
    <row r="29094">
      <c r="A29094" s="9">
        <f t="shared" si="1"/>
        <v>21109</v>
      </c>
      <c r="B29094" s="25" t="s">
        <v>27036</v>
      </c>
      <c r="C29094" s="26" t="s">
        <v>23808</v>
      </c>
    </row>
    <row r="29095">
      <c r="A29095" s="9">
        <f t="shared" si="1"/>
        <v>21110</v>
      </c>
      <c r="B29095" s="25" t="s">
        <v>27037</v>
      </c>
      <c r="C29095" s="26" t="s">
        <v>23817</v>
      </c>
    </row>
    <row r="29096">
      <c r="A29096" s="9">
        <f t="shared" si="1"/>
        <v>21111</v>
      </c>
      <c r="B29096" s="5" t="s">
        <v>17961</v>
      </c>
      <c r="C29096" s="6" t="s">
        <v>196</v>
      </c>
    </row>
    <row r="29097">
      <c r="A29097" s="9">
        <f t="shared" si="1"/>
        <v>21111</v>
      </c>
      <c r="B29097" s="5" t="s">
        <v>17961</v>
      </c>
      <c r="C29097" s="6" t="s">
        <v>23637</v>
      </c>
    </row>
    <row r="29098">
      <c r="A29098" s="9">
        <f t="shared" si="1"/>
        <v>21112</v>
      </c>
      <c r="B29098" s="8" t="s">
        <v>17962</v>
      </c>
      <c r="C29098" s="9" t="s">
        <v>1334</v>
      </c>
    </row>
    <row r="29099">
      <c r="A29099" s="9">
        <f t="shared" si="1"/>
        <v>21113</v>
      </c>
      <c r="B29099" s="25" t="s">
        <v>27038</v>
      </c>
      <c r="C29099" s="26" t="s">
        <v>23808</v>
      </c>
    </row>
    <row r="29100">
      <c r="A29100" s="9">
        <f t="shared" si="1"/>
        <v>21114</v>
      </c>
      <c r="B29100" s="25" t="s">
        <v>27039</v>
      </c>
      <c r="C29100" s="26" t="s">
        <v>23808</v>
      </c>
    </row>
    <row r="29101">
      <c r="A29101" s="9">
        <f t="shared" si="1"/>
        <v>21115</v>
      </c>
      <c r="B29101" s="8" t="s">
        <v>17963</v>
      </c>
      <c r="C29101" s="9" t="s">
        <v>372</v>
      </c>
    </row>
    <row r="29102">
      <c r="A29102" s="9">
        <f t="shared" si="1"/>
        <v>21116</v>
      </c>
      <c r="B29102" s="46" t="s">
        <v>27040</v>
      </c>
      <c r="C29102" s="17" t="s">
        <v>639</v>
      </c>
    </row>
    <row r="29103">
      <c r="A29103" s="9">
        <f t="shared" si="1"/>
        <v>21117</v>
      </c>
      <c r="B29103" s="5" t="s">
        <v>17964</v>
      </c>
      <c r="C29103" s="6" t="s">
        <v>1007</v>
      </c>
    </row>
    <row r="29104">
      <c r="A29104" s="9">
        <f t="shared" si="1"/>
        <v>21118</v>
      </c>
      <c r="B29104" s="30" t="s">
        <v>27041</v>
      </c>
      <c r="C29104" s="26" t="s">
        <v>23737</v>
      </c>
    </row>
    <row r="29105">
      <c r="A29105" s="9">
        <f t="shared" si="1"/>
        <v>21119</v>
      </c>
      <c r="B29105" s="5" t="s">
        <v>17965</v>
      </c>
      <c r="C29105" s="6" t="s">
        <v>27</v>
      </c>
    </row>
    <row r="29106">
      <c r="A29106" s="9">
        <f t="shared" si="1"/>
        <v>21120</v>
      </c>
      <c r="B29106" s="8" t="s">
        <v>17966</v>
      </c>
      <c r="C29106" s="9" t="s">
        <v>818</v>
      </c>
    </row>
    <row r="29107">
      <c r="A29107" s="9">
        <f t="shared" si="1"/>
        <v>21121</v>
      </c>
      <c r="B29107" s="8" t="s">
        <v>17967</v>
      </c>
      <c r="C29107" s="9" t="s">
        <v>177</v>
      </c>
    </row>
    <row r="29108">
      <c r="A29108" s="9">
        <f t="shared" si="1"/>
        <v>21122</v>
      </c>
      <c r="B29108" s="5" t="s">
        <v>17968</v>
      </c>
      <c r="C29108" s="6" t="s">
        <v>59</v>
      </c>
    </row>
    <row r="29109">
      <c r="A29109" s="9">
        <f t="shared" si="1"/>
        <v>21123</v>
      </c>
      <c r="B29109" s="5" t="s">
        <v>17969</v>
      </c>
      <c r="C29109" s="6" t="s">
        <v>1324</v>
      </c>
    </row>
    <row r="29110">
      <c r="A29110" s="9">
        <f t="shared" si="1"/>
        <v>21123</v>
      </c>
      <c r="B29110" s="5" t="s">
        <v>17969</v>
      </c>
      <c r="C29110" s="6" t="s">
        <v>1221</v>
      </c>
    </row>
    <row r="29111">
      <c r="A29111" s="9">
        <f t="shared" si="1"/>
        <v>21124</v>
      </c>
      <c r="B29111" s="8" t="s">
        <v>17970</v>
      </c>
      <c r="C29111" s="6" t="s">
        <v>153</v>
      </c>
    </row>
    <row r="29112">
      <c r="A29112" s="9">
        <f t="shared" si="1"/>
        <v>21124</v>
      </c>
      <c r="B29112" s="8" t="s">
        <v>17970</v>
      </c>
      <c r="C29112" s="9" t="s">
        <v>177</v>
      </c>
    </row>
    <row r="29113">
      <c r="A29113" s="9">
        <f t="shared" si="1"/>
        <v>21124</v>
      </c>
      <c r="B29113" s="8" t="s">
        <v>17970</v>
      </c>
      <c r="C29113" s="9" t="s">
        <v>54</v>
      </c>
    </row>
    <row r="29114">
      <c r="A29114" s="9">
        <f t="shared" si="1"/>
        <v>21124</v>
      </c>
      <c r="B29114" s="8" t="s">
        <v>17970</v>
      </c>
      <c r="C29114" s="6" t="s">
        <v>23637</v>
      </c>
    </row>
    <row r="29115">
      <c r="A29115" s="9">
        <f t="shared" si="1"/>
        <v>21125</v>
      </c>
      <c r="B29115" s="8" t="s">
        <v>17971</v>
      </c>
      <c r="C29115" s="9" t="s">
        <v>24</v>
      </c>
    </row>
    <row r="29116">
      <c r="A29116" s="9">
        <f t="shared" si="1"/>
        <v>21126</v>
      </c>
      <c r="B29116" s="8" t="s">
        <v>17972</v>
      </c>
      <c r="C29116" s="9" t="s">
        <v>547</v>
      </c>
    </row>
    <row r="29117">
      <c r="A29117" s="9">
        <f t="shared" si="1"/>
        <v>21127</v>
      </c>
      <c r="B29117" s="25" t="s">
        <v>27042</v>
      </c>
      <c r="C29117" s="26" t="s">
        <v>553</v>
      </c>
    </row>
    <row r="29118">
      <c r="A29118" s="9">
        <f t="shared" si="1"/>
        <v>21128</v>
      </c>
      <c r="B29118" s="8" t="s">
        <v>17973</v>
      </c>
      <c r="C29118" s="6" t="s">
        <v>150</v>
      </c>
    </row>
    <row r="29119">
      <c r="A29119" s="9">
        <f t="shared" si="1"/>
        <v>21128</v>
      </c>
      <c r="B29119" s="8" t="s">
        <v>17973</v>
      </c>
      <c r="C29119" s="9" t="s">
        <v>162</v>
      </c>
    </row>
    <row r="29120">
      <c r="A29120" s="9">
        <f t="shared" si="1"/>
        <v>21128</v>
      </c>
      <c r="B29120" s="8" t="s">
        <v>17973</v>
      </c>
      <c r="C29120" s="9" t="s">
        <v>54</v>
      </c>
    </row>
    <row r="29121">
      <c r="A29121" s="9">
        <f t="shared" si="1"/>
        <v>21128</v>
      </c>
      <c r="B29121" s="8" t="s">
        <v>17973</v>
      </c>
      <c r="C29121" s="9" t="s">
        <v>142</v>
      </c>
    </row>
    <row r="29122">
      <c r="A29122" s="9">
        <f t="shared" si="1"/>
        <v>21128</v>
      </c>
      <c r="B29122" s="8" t="s">
        <v>17973</v>
      </c>
      <c r="C29122" s="6" t="s">
        <v>23637</v>
      </c>
    </row>
    <row r="29123">
      <c r="A29123" s="9">
        <f t="shared" si="1"/>
        <v>21129</v>
      </c>
      <c r="B29123" s="8" t="s">
        <v>17974</v>
      </c>
      <c r="C29123" s="9" t="s">
        <v>24</v>
      </c>
    </row>
    <row r="29124">
      <c r="A29124" s="9">
        <f t="shared" si="1"/>
        <v>21130</v>
      </c>
      <c r="B29124" s="16" t="s">
        <v>17975</v>
      </c>
      <c r="C29124" s="6" t="s">
        <v>1235</v>
      </c>
    </row>
    <row r="29125">
      <c r="A29125" s="9">
        <f t="shared" si="1"/>
        <v>21130</v>
      </c>
      <c r="B29125" s="16" t="s">
        <v>17975</v>
      </c>
      <c r="C29125" s="6" t="s">
        <v>22</v>
      </c>
    </row>
    <row r="29126">
      <c r="A29126" s="9">
        <f t="shared" si="1"/>
        <v>21130</v>
      </c>
      <c r="B29126" s="16" t="s">
        <v>17975</v>
      </c>
      <c r="C29126" s="6" t="s">
        <v>24</v>
      </c>
    </row>
    <row r="29127">
      <c r="A29127" s="9">
        <f t="shared" si="1"/>
        <v>21130</v>
      </c>
      <c r="B29127" s="16" t="s">
        <v>17975</v>
      </c>
      <c r="C29127" s="6" t="s">
        <v>25</v>
      </c>
    </row>
    <row r="29128">
      <c r="A29128" s="9">
        <f t="shared" si="1"/>
        <v>21131</v>
      </c>
      <c r="B29128" s="8" t="s">
        <v>17976</v>
      </c>
      <c r="C29128" s="6" t="s">
        <v>150</v>
      </c>
    </row>
    <row r="29129">
      <c r="A29129" s="9">
        <f t="shared" si="1"/>
        <v>21131</v>
      </c>
      <c r="B29129" s="8" t="s">
        <v>17976</v>
      </c>
      <c r="C29129" s="9" t="s">
        <v>25</v>
      </c>
    </row>
    <row r="29130">
      <c r="A29130" s="9">
        <f t="shared" si="1"/>
        <v>21131</v>
      </c>
      <c r="B29130" s="8" t="s">
        <v>17976</v>
      </c>
      <c r="C29130" s="6" t="s">
        <v>23637</v>
      </c>
    </row>
    <row r="29131">
      <c r="A29131" s="9">
        <f t="shared" si="1"/>
        <v>21132</v>
      </c>
      <c r="B29131" s="5" t="s">
        <v>17977</v>
      </c>
      <c r="C29131" s="6" t="s">
        <v>603</v>
      </c>
    </row>
    <row r="29132">
      <c r="A29132" s="9">
        <f t="shared" si="1"/>
        <v>21132</v>
      </c>
      <c r="B29132" s="8" t="s">
        <v>17977</v>
      </c>
      <c r="C29132" s="9" t="s">
        <v>818</v>
      </c>
    </row>
    <row r="29133">
      <c r="A29133" s="9">
        <f t="shared" si="1"/>
        <v>21133</v>
      </c>
      <c r="B29133" s="32" t="s">
        <v>27043</v>
      </c>
      <c r="C29133" s="26" t="s">
        <v>67</v>
      </c>
    </row>
    <row r="29134">
      <c r="A29134" s="9">
        <f t="shared" si="1"/>
        <v>21134</v>
      </c>
      <c r="B29134" s="5" t="s">
        <v>17978</v>
      </c>
      <c r="C29134" s="6" t="s">
        <v>74</v>
      </c>
    </row>
    <row r="29135">
      <c r="A29135" s="9">
        <f t="shared" si="1"/>
        <v>21135</v>
      </c>
      <c r="B29135" s="8" t="s">
        <v>17979</v>
      </c>
      <c r="C29135" s="9" t="s">
        <v>728</v>
      </c>
    </row>
    <row r="29136">
      <c r="A29136" s="9">
        <f t="shared" si="1"/>
        <v>21136</v>
      </c>
      <c r="B29136" s="8" t="s">
        <v>17980</v>
      </c>
      <c r="C29136" s="9" t="s">
        <v>728</v>
      </c>
    </row>
    <row r="29137">
      <c r="A29137" s="9">
        <f t="shared" si="1"/>
        <v>21137</v>
      </c>
      <c r="B29137" s="5" t="s">
        <v>17981</v>
      </c>
      <c r="C29137" s="6" t="s">
        <v>362</v>
      </c>
    </row>
    <row r="29138">
      <c r="A29138" s="9">
        <f t="shared" si="1"/>
        <v>21137</v>
      </c>
      <c r="B29138" s="8" t="s">
        <v>17981</v>
      </c>
      <c r="C29138" s="9" t="s">
        <v>728</v>
      </c>
    </row>
    <row r="29139">
      <c r="A29139" s="9">
        <f t="shared" si="1"/>
        <v>21138</v>
      </c>
      <c r="B29139" s="8" t="s">
        <v>17982</v>
      </c>
      <c r="C29139" s="9" t="s">
        <v>1042</v>
      </c>
    </row>
    <row r="29140">
      <c r="A29140" s="9">
        <f t="shared" si="1"/>
        <v>21139</v>
      </c>
      <c r="B29140" s="8" t="s">
        <v>17983</v>
      </c>
      <c r="C29140" s="9" t="s">
        <v>728</v>
      </c>
    </row>
    <row r="29141">
      <c r="A29141" s="9">
        <f t="shared" si="1"/>
        <v>21140</v>
      </c>
      <c r="B29141" s="8" t="s">
        <v>17984</v>
      </c>
      <c r="C29141" s="9" t="s">
        <v>728</v>
      </c>
    </row>
    <row r="29142">
      <c r="A29142" s="9">
        <f t="shared" si="1"/>
        <v>21141</v>
      </c>
      <c r="B29142" s="8" t="s">
        <v>17985</v>
      </c>
      <c r="C29142" s="9" t="s">
        <v>728</v>
      </c>
    </row>
    <row r="29143">
      <c r="A29143" s="9">
        <f t="shared" si="1"/>
        <v>21142</v>
      </c>
      <c r="B29143" s="5" t="s">
        <v>17986</v>
      </c>
      <c r="C29143" s="6" t="s">
        <v>74</v>
      </c>
    </row>
    <row r="29144">
      <c r="A29144" s="9">
        <f t="shared" si="1"/>
        <v>21143</v>
      </c>
      <c r="B29144" s="8" t="s">
        <v>17987</v>
      </c>
      <c r="C29144" s="9" t="s">
        <v>22</v>
      </c>
    </row>
    <row r="29145">
      <c r="A29145" s="9">
        <f t="shared" si="1"/>
        <v>21143</v>
      </c>
      <c r="B29145" s="8" t="s">
        <v>17987</v>
      </c>
      <c r="C29145" s="9" t="s">
        <v>25</v>
      </c>
    </row>
    <row r="29146">
      <c r="A29146" s="9">
        <f t="shared" si="1"/>
        <v>21143</v>
      </c>
      <c r="B29146" s="8" t="s">
        <v>17987</v>
      </c>
      <c r="C29146" s="9" t="s">
        <v>24</v>
      </c>
    </row>
    <row r="29147">
      <c r="A29147" s="9">
        <f t="shared" si="1"/>
        <v>21144</v>
      </c>
      <c r="B29147" s="5" t="s">
        <v>17988</v>
      </c>
      <c r="C29147" s="6" t="s">
        <v>109</v>
      </c>
    </row>
    <row r="29148">
      <c r="A29148" s="9">
        <f t="shared" si="1"/>
        <v>21144</v>
      </c>
      <c r="B29148" s="5" t="s">
        <v>17988</v>
      </c>
      <c r="C29148" s="6" t="s">
        <v>22</v>
      </c>
    </row>
    <row r="29149">
      <c r="A29149" s="9">
        <f t="shared" si="1"/>
        <v>21144</v>
      </c>
      <c r="B29149" s="5" t="s">
        <v>17988</v>
      </c>
      <c r="C29149" s="6" t="s">
        <v>25</v>
      </c>
    </row>
    <row r="29150">
      <c r="A29150" s="9">
        <f t="shared" si="1"/>
        <v>21145</v>
      </c>
      <c r="B29150" s="8" t="s">
        <v>17989</v>
      </c>
      <c r="C29150" s="9" t="s">
        <v>22</v>
      </c>
    </row>
    <row r="29151">
      <c r="A29151" s="9">
        <f t="shared" si="1"/>
        <v>21145</v>
      </c>
      <c r="B29151" s="8" t="s">
        <v>17989</v>
      </c>
      <c r="C29151" s="9" t="s">
        <v>25</v>
      </c>
    </row>
    <row r="29152">
      <c r="A29152" s="9">
        <f t="shared" si="1"/>
        <v>21145</v>
      </c>
      <c r="B29152" s="8" t="s">
        <v>17989</v>
      </c>
      <c r="C29152" s="9" t="s">
        <v>24</v>
      </c>
    </row>
    <row r="29153">
      <c r="A29153" s="9">
        <f t="shared" si="1"/>
        <v>21146</v>
      </c>
      <c r="B29153" s="8" t="s">
        <v>17990</v>
      </c>
      <c r="C29153" s="9" t="s">
        <v>24</v>
      </c>
    </row>
    <row r="29154">
      <c r="A29154" s="9">
        <f t="shared" si="1"/>
        <v>21146</v>
      </c>
      <c r="B29154" s="8" t="s">
        <v>17990</v>
      </c>
      <c r="C29154" s="9" t="s">
        <v>25</v>
      </c>
    </row>
    <row r="29155">
      <c r="A29155" s="9">
        <f t="shared" si="1"/>
        <v>21147</v>
      </c>
      <c r="B29155" s="5" t="s">
        <v>17991</v>
      </c>
      <c r="C29155" s="6" t="s">
        <v>989</v>
      </c>
    </row>
    <row r="29156">
      <c r="A29156" s="9">
        <f t="shared" si="1"/>
        <v>21148</v>
      </c>
      <c r="B29156" s="5" t="s">
        <v>17992</v>
      </c>
      <c r="C29156" s="6" t="s">
        <v>362</v>
      </c>
    </row>
    <row r="29157">
      <c r="A29157" s="9">
        <f t="shared" si="1"/>
        <v>21149</v>
      </c>
      <c r="B29157" s="5" t="s">
        <v>17993</v>
      </c>
      <c r="C29157" s="6" t="s">
        <v>362</v>
      </c>
    </row>
    <row r="29158">
      <c r="A29158" s="9">
        <f t="shared" si="1"/>
        <v>21150</v>
      </c>
      <c r="B29158" s="5" t="s">
        <v>17994</v>
      </c>
      <c r="C29158" s="6" t="s">
        <v>362</v>
      </c>
    </row>
    <row r="29159">
      <c r="A29159" s="9">
        <f t="shared" si="1"/>
        <v>21151</v>
      </c>
      <c r="B29159" s="8" t="s">
        <v>17995</v>
      </c>
      <c r="C29159" s="9" t="s">
        <v>728</v>
      </c>
    </row>
    <row r="29160">
      <c r="A29160" s="9">
        <f t="shared" si="1"/>
        <v>21152</v>
      </c>
      <c r="B29160" s="5" t="s">
        <v>17996</v>
      </c>
      <c r="C29160" s="6" t="s">
        <v>798</v>
      </c>
    </row>
    <row r="29161">
      <c r="A29161" s="9">
        <f t="shared" si="1"/>
        <v>21152</v>
      </c>
      <c r="B29161" s="5" t="s">
        <v>17996</v>
      </c>
      <c r="C29161" s="6" t="s">
        <v>23628</v>
      </c>
    </row>
    <row r="29162">
      <c r="A29162" s="9">
        <f t="shared" si="1"/>
        <v>21153</v>
      </c>
      <c r="B29162" s="5" t="s">
        <v>17997</v>
      </c>
      <c r="C29162" s="6" t="s">
        <v>356</v>
      </c>
    </row>
    <row r="29163">
      <c r="A29163" s="9">
        <f t="shared" si="1"/>
        <v>21154</v>
      </c>
      <c r="B29163" s="8" t="s">
        <v>17998</v>
      </c>
      <c r="C29163" s="9" t="s">
        <v>24</v>
      </c>
    </row>
    <row r="29164">
      <c r="A29164" s="9">
        <f t="shared" si="1"/>
        <v>21155</v>
      </c>
      <c r="B29164" s="8" t="s">
        <v>17999</v>
      </c>
      <c r="C29164" s="9" t="s">
        <v>1776</v>
      </c>
    </row>
    <row r="29165">
      <c r="A29165" s="9">
        <f t="shared" si="1"/>
        <v>21156</v>
      </c>
      <c r="B29165" s="5" t="s">
        <v>18000</v>
      </c>
      <c r="C29165" s="6" t="s">
        <v>1223</v>
      </c>
    </row>
    <row r="29166">
      <c r="A29166" s="9">
        <f t="shared" si="1"/>
        <v>21157</v>
      </c>
      <c r="B29166" s="8" t="s">
        <v>18001</v>
      </c>
      <c r="C29166" s="9" t="s">
        <v>121</v>
      </c>
    </row>
    <row r="29167">
      <c r="A29167" s="9">
        <f t="shared" si="1"/>
        <v>21158</v>
      </c>
      <c r="B29167" s="8" t="s">
        <v>18002</v>
      </c>
      <c r="C29167" s="9" t="s">
        <v>24</v>
      </c>
    </row>
    <row r="29168">
      <c r="A29168" s="9">
        <f t="shared" si="1"/>
        <v>21158</v>
      </c>
      <c r="B29168" s="8" t="s">
        <v>18002</v>
      </c>
      <c r="C29168" s="9" t="s">
        <v>25</v>
      </c>
    </row>
    <row r="29169">
      <c r="A29169" s="9">
        <f t="shared" si="1"/>
        <v>21159</v>
      </c>
      <c r="B29169" s="8" t="s">
        <v>18003</v>
      </c>
      <c r="C29169" s="9" t="s">
        <v>25</v>
      </c>
    </row>
    <row r="29170">
      <c r="A29170" s="9">
        <f t="shared" si="1"/>
        <v>21159</v>
      </c>
      <c r="B29170" s="8" t="s">
        <v>18003</v>
      </c>
      <c r="C29170" s="9" t="s">
        <v>24</v>
      </c>
    </row>
    <row r="29171">
      <c r="A29171" s="9">
        <f t="shared" si="1"/>
        <v>21160</v>
      </c>
      <c r="B29171" s="8" t="s">
        <v>18004</v>
      </c>
      <c r="C29171" s="9" t="s">
        <v>24</v>
      </c>
    </row>
    <row r="29172">
      <c r="A29172" s="9">
        <f t="shared" si="1"/>
        <v>21161</v>
      </c>
      <c r="B29172" s="8" t="s">
        <v>18005</v>
      </c>
      <c r="C29172" s="9" t="s">
        <v>22</v>
      </c>
    </row>
    <row r="29173">
      <c r="A29173" s="9">
        <f t="shared" si="1"/>
        <v>21161</v>
      </c>
      <c r="B29173" s="8" t="s">
        <v>18005</v>
      </c>
      <c r="C29173" s="9" t="s">
        <v>25</v>
      </c>
    </row>
    <row r="29174">
      <c r="A29174" s="9">
        <f t="shared" si="1"/>
        <v>21161</v>
      </c>
      <c r="B29174" s="8" t="s">
        <v>18005</v>
      </c>
      <c r="C29174" s="9" t="s">
        <v>24</v>
      </c>
    </row>
    <row r="29175">
      <c r="A29175" s="9">
        <f t="shared" si="1"/>
        <v>21162</v>
      </c>
      <c r="B29175" s="5" t="s">
        <v>18006</v>
      </c>
      <c r="C29175" s="6" t="s">
        <v>86</v>
      </c>
    </row>
    <row r="29176">
      <c r="A29176" s="9">
        <f t="shared" si="1"/>
        <v>21163</v>
      </c>
      <c r="B29176" s="8" t="s">
        <v>18007</v>
      </c>
      <c r="C29176" s="9" t="s">
        <v>22</v>
      </c>
    </row>
    <row r="29177">
      <c r="A29177" s="9">
        <f t="shared" si="1"/>
        <v>21164</v>
      </c>
      <c r="B29177" s="8" t="s">
        <v>18008</v>
      </c>
      <c r="C29177" s="9" t="s">
        <v>25</v>
      </c>
    </row>
    <row r="29178">
      <c r="A29178" s="9">
        <f t="shared" si="1"/>
        <v>21164</v>
      </c>
      <c r="B29178" s="8" t="s">
        <v>18008</v>
      </c>
      <c r="C29178" s="9" t="s">
        <v>162</v>
      </c>
    </row>
    <row r="29179">
      <c r="A29179" s="9">
        <f t="shared" si="1"/>
        <v>21164</v>
      </c>
      <c r="B29179" s="8" t="s">
        <v>18008</v>
      </c>
      <c r="C29179" s="9" t="s">
        <v>22</v>
      </c>
    </row>
    <row r="29180">
      <c r="A29180" s="9">
        <f t="shared" si="1"/>
        <v>21164</v>
      </c>
      <c r="B29180" s="8" t="s">
        <v>18008</v>
      </c>
      <c r="C29180" s="9" t="s">
        <v>24</v>
      </c>
    </row>
    <row r="29181">
      <c r="A29181" s="9">
        <f t="shared" si="1"/>
        <v>21165</v>
      </c>
      <c r="B29181" s="5" t="s">
        <v>18009</v>
      </c>
      <c r="C29181" s="6" t="s">
        <v>324</v>
      </c>
    </row>
    <row r="29182">
      <c r="A29182" s="9">
        <f t="shared" si="1"/>
        <v>21165</v>
      </c>
      <c r="B29182" s="5" t="s">
        <v>18009</v>
      </c>
      <c r="C29182" s="6" t="s">
        <v>23637</v>
      </c>
    </row>
    <row r="29183">
      <c r="A29183" s="9">
        <f t="shared" si="1"/>
        <v>21166</v>
      </c>
      <c r="B29183" s="8" t="s">
        <v>18010</v>
      </c>
      <c r="C29183" s="9" t="s">
        <v>46</v>
      </c>
    </row>
    <row r="29184">
      <c r="A29184" s="9">
        <f t="shared" si="1"/>
        <v>21167</v>
      </c>
      <c r="B29184" s="8" t="s">
        <v>18011</v>
      </c>
      <c r="C29184" s="9" t="s">
        <v>60</v>
      </c>
    </row>
    <row r="29185">
      <c r="A29185" s="9">
        <f t="shared" si="1"/>
        <v>21167</v>
      </c>
      <c r="B29185" s="8" t="s">
        <v>18011</v>
      </c>
      <c r="C29185" s="9" t="s">
        <v>25</v>
      </c>
    </row>
    <row r="29186">
      <c r="A29186" s="9">
        <f t="shared" si="1"/>
        <v>21167</v>
      </c>
      <c r="B29186" s="8" t="s">
        <v>18011</v>
      </c>
      <c r="C29186" s="9" t="s">
        <v>24</v>
      </c>
    </row>
    <row r="29187">
      <c r="A29187" s="9">
        <f t="shared" si="1"/>
        <v>21168</v>
      </c>
      <c r="B29187" s="8" t="s">
        <v>18012</v>
      </c>
      <c r="C29187" s="9" t="s">
        <v>24</v>
      </c>
    </row>
    <row r="29188">
      <c r="A29188" s="9">
        <f t="shared" si="1"/>
        <v>21169</v>
      </c>
      <c r="B29188" s="8" t="s">
        <v>18013</v>
      </c>
      <c r="C29188" s="9" t="s">
        <v>177</v>
      </c>
    </row>
    <row r="29189">
      <c r="A29189" s="9">
        <f t="shared" si="1"/>
        <v>21170</v>
      </c>
      <c r="B29189" s="8" t="s">
        <v>18014</v>
      </c>
      <c r="C29189" s="6" t="s">
        <v>18015</v>
      </c>
    </row>
    <row r="29190">
      <c r="A29190" s="9">
        <f t="shared" si="1"/>
        <v>21170</v>
      </c>
      <c r="B29190" s="8" t="s">
        <v>18014</v>
      </c>
      <c r="C29190" s="9" t="s">
        <v>162</v>
      </c>
    </row>
    <row r="29191">
      <c r="A29191" s="9">
        <f t="shared" si="1"/>
        <v>21170</v>
      </c>
      <c r="B29191" s="8" t="s">
        <v>18014</v>
      </c>
      <c r="C29191" s="6" t="s">
        <v>23637</v>
      </c>
    </row>
    <row r="29192">
      <c r="A29192" s="9">
        <f t="shared" si="1"/>
        <v>21171</v>
      </c>
      <c r="B29192" s="8" t="s">
        <v>18016</v>
      </c>
      <c r="C29192" s="9" t="s">
        <v>162</v>
      </c>
    </row>
    <row r="29193">
      <c r="A29193" s="9">
        <f t="shared" si="1"/>
        <v>21171</v>
      </c>
      <c r="B29193" s="8" t="s">
        <v>18016</v>
      </c>
      <c r="C29193" s="9" t="s">
        <v>142</v>
      </c>
    </row>
    <row r="29194">
      <c r="A29194" s="9">
        <f t="shared" si="1"/>
        <v>21172</v>
      </c>
      <c r="B29194" s="8" t="s">
        <v>18017</v>
      </c>
      <c r="C29194" s="9" t="s">
        <v>40</v>
      </c>
    </row>
    <row r="29195">
      <c r="A29195" s="9">
        <f t="shared" si="1"/>
        <v>21173</v>
      </c>
      <c r="B29195" s="8" t="s">
        <v>18018</v>
      </c>
      <c r="C29195" s="9" t="s">
        <v>64</v>
      </c>
    </row>
    <row r="29196">
      <c r="A29196" s="9">
        <f t="shared" si="1"/>
        <v>21174</v>
      </c>
      <c r="B29196" s="5" t="s">
        <v>18019</v>
      </c>
      <c r="C29196" s="6" t="s">
        <v>109</v>
      </c>
    </row>
    <row r="29197">
      <c r="A29197" s="9">
        <f t="shared" si="1"/>
        <v>21174</v>
      </c>
      <c r="B29197" s="5" t="s">
        <v>18019</v>
      </c>
      <c r="C29197" s="6" t="s">
        <v>25</v>
      </c>
    </row>
    <row r="29198">
      <c r="A29198" s="9">
        <f t="shared" si="1"/>
        <v>21175</v>
      </c>
      <c r="B29198" s="32" t="s">
        <v>27044</v>
      </c>
      <c r="C29198" s="26" t="s">
        <v>67</v>
      </c>
    </row>
    <row r="29199">
      <c r="A29199" s="9">
        <f t="shared" si="1"/>
        <v>21176</v>
      </c>
      <c r="B29199" s="8" t="s">
        <v>18020</v>
      </c>
      <c r="C29199" s="6" t="s">
        <v>1012</v>
      </c>
    </row>
    <row r="29200">
      <c r="A29200" s="9">
        <f t="shared" si="1"/>
        <v>21177</v>
      </c>
      <c r="B29200" s="5" t="s">
        <v>18021</v>
      </c>
      <c r="C29200" s="6" t="s">
        <v>32</v>
      </c>
    </row>
    <row r="29201">
      <c r="A29201" s="9">
        <f t="shared" si="1"/>
        <v>21178</v>
      </c>
      <c r="B29201" s="5" t="s">
        <v>18022</v>
      </c>
      <c r="C29201" s="6" t="s">
        <v>610</v>
      </c>
    </row>
    <row r="29202">
      <c r="A29202" s="9">
        <f t="shared" si="1"/>
        <v>21179</v>
      </c>
      <c r="B29202" s="8" t="s">
        <v>18023</v>
      </c>
      <c r="C29202" s="9" t="s">
        <v>780</v>
      </c>
    </row>
    <row r="29203">
      <c r="A29203" s="9">
        <f t="shared" si="1"/>
        <v>21180</v>
      </c>
      <c r="B29203" s="8" t="s">
        <v>18024</v>
      </c>
      <c r="C29203" s="9" t="s">
        <v>22</v>
      </c>
    </row>
    <row r="29204">
      <c r="A29204" s="9">
        <f t="shared" si="1"/>
        <v>21180</v>
      </c>
      <c r="B29204" s="8" t="s">
        <v>18024</v>
      </c>
      <c r="C29204" s="9" t="s">
        <v>25</v>
      </c>
    </row>
    <row r="29205">
      <c r="A29205" s="9">
        <f t="shared" si="1"/>
        <v>21180</v>
      </c>
      <c r="B29205" s="8" t="s">
        <v>18024</v>
      </c>
      <c r="C29205" s="9" t="s">
        <v>24</v>
      </c>
    </row>
    <row r="29206">
      <c r="A29206" s="9">
        <f t="shared" si="1"/>
        <v>21181</v>
      </c>
      <c r="B29206" s="5" t="s">
        <v>18025</v>
      </c>
      <c r="C29206" s="6" t="s">
        <v>1369</v>
      </c>
    </row>
    <row r="29207">
      <c r="A29207" s="9">
        <f t="shared" si="1"/>
        <v>21182</v>
      </c>
      <c r="B29207" s="8" t="s">
        <v>18026</v>
      </c>
      <c r="C29207" s="9" t="s">
        <v>818</v>
      </c>
    </row>
    <row r="29208">
      <c r="A29208" s="9">
        <f t="shared" si="1"/>
        <v>21183</v>
      </c>
      <c r="B29208" s="5" t="s">
        <v>18027</v>
      </c>
      <c r="C29208" s="6" t="s">
        <v>785</v>
      </c>
    </row>
    <row r="29209">
      <c r="A29209" s="9">
        <f t="shared" si="1"/>
        <v>21184</v>
      </c>
      <c r="B29209" s="8" t="s">
        <v>18028</v>
      </c>
      <c r="C29209" s="9" t="s">
        <v>530</v>
      </c>
    </row>
    <row r="29210">
      <c r="A29210" s="9">
        <f t="shared" si="1"/>
        <v>21185</v>
      </c>
      <c r="B29210" s="5" t="s">
        <v>18029</v>
      </c>
      <c r="C29210" s="6" t="s">
        <v>34</v>
      </c>
    </row>
    <row r="29211">
      <c r="A29211" s="9">
        <f t="shared" si="1"/>
        <v>21185</v>
      </c>
      <c r="B29211" s="5" t="s">
        <v>18029</v>
      </c>
      <c r="C29211" s="6" t="s">
        <v>23628</v>
      </c>
    </row>
    <row r="29212">
      <c r="A29212" s="9">
        <f t="shared" si="1"/>
        <v>21186</v>
      </c>
      <c r="B29212" s="5" t="s">
        <v>18030</v>
      </c>
      <c r="C29212" s="6" t="s">
        <v>1248</v>
      </c>
    </row>
    <row r="29213">
      <c r="A29213" s="9">
        <f t="shared" si="1"/>
        <v>21187</v>
      </c>
      <c r="B29213" s="8" t="s">
        <v>18031</v>
      </c>
      <c r="C29213" s="9" t="s">
        <v>72</v>
      </c>
    </row>
    <row r="29214">
      <c r="A29214" s="9">
        <f t="shared" si="1"/>
        <v>21188</v>
      </c>
      <c r="B29214" s="5" t="s">
        <v>18032</v>
      </c>
      <c r="C29214" s="6" t="s">
        <v>538</v>
      </c>
    </row>
    <row r="29215">
      <c r="A29215" s="9">
        <f t="shared" si="1"/>
        <v>21188</v>
      </c>
      <c r="B29215" s="5" t="s">
        <v>18032</v>
      </c>
      <c r="C29215" s="6" t="s">
        <v>23628</v>
      </c>
    </row>
    <row r="29216">
      <c r="A29216" s="9">
        <f t="shared" si="1"/>
        <v>21189</v>
      </c>
      <c r="B29216" s="5" t="s">
        <v>18033</v>
      </c>
      <c r="C29216" s="6" t="s">
        <v>467</v>
      </c>
    </row>
    <row r="29217">
      <c r="A29217" s="9">
        <f t="shared" si="1"/>
        <v>21189</v>
      </c>
      <c r="B29217" s="5" t="s">
        <v>18033</v>
      </c>
      <c r="C29217" s="6" t="s">
        <v>23628</v>
      </c>
    </row>
    <row r="29218">
      <c r="A29218" s="9">
        <f t="shared" si="1"/>
        <v>21190</v>
      </c>
      <c r="B29218" s="36" t="s">
        <v>27045</v>
      </c>
      <c r="C29218" s="26" t="s">
        <v>3126</v>
      </c>
    </row>
    <row r="29219">
      <c r="A29219" s="9">
        <f t="shared" si="1"/>
        <v>21191</v>
      </c>
      <c r="B29219" s="5" t="s">
        <v>18034</v>
      </c>
      <c r="C29219" s="6" t="s">
        <v>1342</v>
      </c>
    </row>
    <row r="29220">
      <c r="A29220" s="9">
        <f t="shared" si="1"/>
        <v>21192</v>
      </c>
      <c r="B29220" s="5" t="s">
        <v>18035</v>
      </c>
      <c r="C29220" s="6" t="s">
        <v>939</v>
      </c>
    </row>
    <row r="29221">
      <c r="A29221" s="9">
        <f t="shared" si="1"/>
        <v>21192</v>
      </c>
      <c r="B29221" s="5" t="s">
        <v>18035</v>
      </c>
      <c r="C29221" s="6" t="s">
        <v>23628</v>
      </c>
    </row>
    <row r="29222">
      <c r="A29222" s="9">
        <f t="shared" si="1"/>
        <v>21193</v>
      </c>
      <c r="B29222" s="5" t="s">
        <v>18036</v>
      </c>
      <c r="C29222" s="6" t="s">
        <v>1585</v>
      </c>
    </row>
    <row r="29223">
      <c r="A29223" s="9">
        <f t="shared" si="1"/>
        <v>21194</v>
      </c>
      <c r="B29223" s="5" t="s">
        <v>18037</v>
      </c>
      <c r="C29223" s="6" t="s">
        <v>758</v>
      </c>
    </row>
    <row r="29224">
      <c r="A29224" s="9">
        <f t="shared" si="1"/>
        <v>21195</v>
      </c>
      <c r="B29224" s="5" t="s">
        <v>18038</v>
      </c>
      <c r="C29224" s="6" t="s">
        <v>758</v>
      </c>
    </row>
    <row r="29225">
      <c r="A29225" s="9">
        <f t="shared" si="1"/>
        <v>21195</v>
      </c>
      <c r="B29225" s="5" t="s">
        <v>18038</v>
      </c>
      <c r="C29225" s="6" t="s">
        <v>40</v>
      </c>
    </row>
    <row r="29226">
      <c r="A29226" s="9">
        <f t="shared" si="1"/>
        <v>21196</v>
      </c>
      <c r="B29226" s="5" t="s">
        <v>18039</v>
      </c>
      <c r="C29226" s="6" t="s">
        <v>731</v>
      </c>
    </row>
    <row r="29227">
      <c r="A29227" s="9">
        <f t="shared" si="1"/>
        <v>21197</v>
      </c>
      <c r="B29227" s="25" t="s">
        <v>27046</v>
      </c>
      <c r="C29227" s="26" t="s">
        <v>23812</v>
      </c>
    </row>
    <row r="29228">
      <c r="A29228" s="9">
        <f t="shared" si="1"/>
        <v>21198</v>
      </c>
      <c r="B29228" s="8" t="s">
        <v>18040</v>
      </c>
      <c r="C29228" s="9" t="s">
        <v>24</v>
      </c>
    </row>
    <row r="29229">
      <c r="A29229" s="9">
        <f t="shared" si="1"/>
        <v>21199</v>
      </c>
      <c r="B29229" s="8" t="s">
        <v>18041</v>
      </c>
      <c r="C29229" s="9" t="s">
        <v>24</v>
      </c>
    </row>
    <row r="29230">
      <c r="A29230" s="9">
        <f t="shared" si="1"/>
        <v>21200</v>
      </c>
      <c r="B29230" s="32" t="s">
        <v>27047</v>
      </c>
      <c r="C29230" s="26" t="s">
        <v>67</v>
      </c>
    </row>
    <row r="29231">
      <c r="A29231" s="9">
        <f t="shared" si="1"/>
        <v>21201</v>
      </c>
      <c r="B29231" s="5" t="s">
        <v>18042</v>
      </c>
      <c r="C29231" s="6" t="s">
        <v>1620</v>
      </c>
    </row>
    <row r="29232">
      <c r="A29232" s="9">
        <f t="shared" si="1"/>
        <v>21202</v>
      </c>
      <c r="B29232" s="5" t="s">
        <v>18043</v>
      </c>
      <c r="C29232" s="6" t="s">
        <v>1342</v>
      </c>
    </row>
    <row r="29233">
      <c r="A29233" s="9">
        <f t="shared" si="1"/>
        <v>21203</v>
      </c>
      <c r="B29233" s="5" t="s">
        <v>18044</v>
      </c>
      <c r="C29233" s="6" t="s">
        <v>758</v>
      </c>
    </row>
    <row r="29234">
      <c r="A29234" s="9">
        <f t="shared" si="1"/>
        <v>21204</v>
      </c>
      <c r="B29234" s="25" t="s">
        <v>27048</v>
      </c>
      <c r="C29234" s="26" t="s">
        <v>10122</v>
      </c>
    </row>
    <row r="29235">
      <c r="A29235" s="9">
        <f t="shared" si="1"/>
        <v>21204</v>
      </c>
      <c r="B29235" s="27" t="s">
        <v>27048</v>
      </c>
      <c r="C29235" s="28" t="s">
        <v>23637</v>
      </c>
    </row>
    <row r="29236">
      <c r="A29236" s="9">
        <f t="shared" si="1"/>
        <v>21205</v>
      </c>
      <c r="B29236" s="5" t="s">
        <v>18045</v>
      </c>
      <c r="C29236" s="6" t="s">
        <v>78</v>
      </c>
    </row>
    <row r="29237">
      <c r="A29237" s="9">
        <f t="shared" si="1"/>
        <v>21206</v>
      </c>
      <c r="B29237" s="25" t="s">
        <v>27049</v>
      </c>
      <c r="C29237" s="26" t="s">
        <v>23817</v>
      </c>
    </row>
    <row r="29238">
      <c r="A29238" s="9">
        <f t="shared" si="1"/>
        <v>21207</v>
      </c>
      <c r="B29238" s="5" t="s">
        <v>18046</v>
      </c>
      <c r="C29238" s="6" t="s">
        <v>1856</v>
      </c>
    </row>
    <row r="29239">
      <c r="A29239" s="9">
        <f t="shared" si="1"/>
        <v>21208</v>
      </c>
      <c r="B29239" s="5" t="s">
        <v>18047</v>
      </c>
      <c r="C29239" s="6" t="s">
        <v>1248</v>
      </c>
    </row>
    <row r="29240">
      <c r="A29240" s="9">
        <f t="shared" si="1"/>
        <v>21209</v>
      </c>
      <c r="B29240" s="8" t="s">
        <v>18048</v>
      </c>
      <c r="C29240" s="9" t="s">
        <v>72</v>
      </c>
    </row>
    <row r="29241">
      <c r="A29241" s="9">
        <f t="shared" si="1"/>
        <v>21210</v>
      </c>
      <c r="B29241" s="5" t="s">
        <v>18049</v>
      </c>
      <c r="C29241" s="6" t="s">
        <v>1342</v>
      </c>
    </row>
    <row r="29242">
      <c r="A29242" s="9">
        <f t="shared" si="1"/>
        <v>21211</v>
      </c>
      <c r="B29242" s="5" t="s">
        <v>18050</v>
      </c>
      <c r="C29242" s="6" t="s">
        <v>1342</v>
      </c>
    </row>
    <row r="29243">
      <c r="A29243" s="9">
        <f t="shared" si="1"/>
        <v>21212</v>
      </c>
      <c r="B29243" s="5" t="s">
        <v>18051</v>
      </c>
      <c r="C29243" s="6" t="s">
        <v>1207</v>
      </c>
    </row>
    <row r="29244">
      <c r="A29244" s="9">
        <f t="shared" si="1"/>
        <v>21213</v>
      </c>
      <c r="B29244" s="5" t="s">
        <v>18052</v>
      </c>
      <c r="C29244" s="6" t="s">
        <v>1207</v>
      </c>
    </row>
    <row r="29245">
      <c r="A29245" s="9">
        <f t="shared" si="1"/>
        <v>21214</v>
      </c>
      <c r="B29245" s="5" t="s">
        <v>18053</v>
      </c>
      <c r="C29245" s="6" t="s">
        <v>758</v>
      </c>
    </row>
    <row r="29246">
      <c r="A29246" s="9">
        <f t="shared" si="1"/>
        <v>21215</v>
      </c>
      <c r="B29246" s="5" t="s">
        <v>18054</v>
      </c>
      <c r="C29246" s="6" t="s">
        <v>758</v>
      </c>
    </row>
    <row r="29247">
      <c r="A29247" s="9">
        <f t="shared" si="1"/>
        <v>21216</v>
      </c>
      <c r="B29247" s="5" t="s">
        <v>18055</v>
      </c>
      <c r="C29247" s="6" t="s">
        <v>2549</v>
      </c>
    </row>
    <row r="29248">
      <c r="A29248" s="9">
        <f t="shared" si="1"/>
        <v>21216</v>
      </c>
      <c r="B29248" s="5" t="s">
        <v>18055</v>
      </c>
      <c r="C29248" s="6" t="s">
        <v>23628</v>
      </c>
    </row>
    <row r="29249">
      <c r="A29249" s="9">
        <f t="shared" si="1"/>
        <v>21217</v>
      </c>
      <c r="B29249" s="8" t="s">
        <v>18056</v>
      </c>
      <c r="C29249" s="9" t="s">
        <v>40</v>
      </c>
    </row>
    <row r="29250">
      <c r="A29250" s="9">
        <f t="shared" si="1"/>
        <v>21218</v>
      </c>
      <c r="B29250" s="8" t="s">
        <v>18057</v>
      </c>
      <c r="C29250" s="9" t="s">
        <v>845</v>
      </c>
    </row>
    <row r="29251">
      <c r="A29251" s="9">
        <f t="shared" si="1"/>
        <v>21219</v>
      </c>
      <c r="B29251" s="5" t="s">
        <v>18058</v>
      </c>
      <c r="C29251" s="6" t="s">
        <v>1458</v>
      </c>
    </row>
    <row r="29252">
      <c r="A29252" s="9">
        <f t="shared" si="1"/>
        <v>21219</v>
      </c>
      <c r="B29252" s="5" t="s">
        <v>18058</v>
      </c>
      <c r="C29252" s="6" t="s">
        <v>23628</v>
      </c>
    </row>
    <row r="29253">
      <c r="A29253" s="9">
        <f t="shared" si="1"/>
        <v>21220</v>
      </c>
      <c r="B29253" s="5" t="s">
        <v>18059</v>
      </c>
      <c r="C29253" s="6" t="s">
        <v>989</v>
      </c>
    </row>
    <row r="29254">
      <c r="A29254" s="9">
        <f t="shared" si="1"/>
        <v>21221</v>
      </c>
      <c r="B29254" s="8" t="s">
        <v>18060</v>
      </c>
      <c r="C29254" s="9" t="s">
        <v>64</v>
      </c>
    </row>
    <row r="29255">
      <c r="A29255" s="9">
        <f t="shared" si="1"/>
        <v>21222</v>
      </c>
      <c r="B29255" s="8" t="s">
        <v>18061</v>
      </c>
      <c r="C29255" s="9" t="s">
        <v>64</v>
      </c>
    </row>
    <row r="29256">
      <c r="A29256" s="9">
        <f t="shared" si="1"/>
        <v>21223</v>
      </c>
      <c r="B29256" s="8" t="s">
        <v>18062</v>
      </c>
      <c r="C29256" s="9" t="s">
        <v>88</v>
      </c>
    </row>
    <row r="29257">
      <c r="A29257" s="9">
        <f t="shared" si="1"/>
        <v>21224</v>
      </c>
      <c r="B29257" s="8" t="s">
        <v>18063</v>
      </c>
      <c r="C29257" s="9" t="s">
        <v>530</v>
      </c>
    </row>
    <row r="29258">
      <c r="A29258" s="9">
        <f t="shared" si="1"/>
        <v>21225</v>
      </c>
      <c r="B29258" s="5" t="s">
        <v>18064</v>
      </c>
      <c r="C29258" s="6" t="s">
        <v>1585</v>
      </c>
    </row>
    <row r="29259">
      <c r="A29259" s="9">
        <f t="shared" si="1"/>
        <v>21226</v>
      </c>
      <c r="B29259" s="5" t="s">
        <v>18065</v>
      </c>
      <c r="C29259" s="6" t="s">
        <v>1585</v>
      </c>
    </row>
    <row r="29260">
      <c r="A29260" s="9">
        <f t="shared" si="1"/>
        <v>21227</v>
      </c>
      <c r="B29260" s="8" t="s">
        <v>18066</v>
      </c>
      <c r="C29260" s="9" t="s">
        <v>547</v>
      </c>
    </row>
    <row r="29261">
      <c r="A29261" s="9">
        <f t="shared" si="1"/>
        <v>21228</v>
      </c>
      <c r="B29261" s="5" t="s">
        <v>18067</v>
      </c>
      <c r="C29261" s="6" t="s">
        <v>20</v>
      </c>
    </row>
    <row r="29262">
      <c r="A29262" s="9">
        <f t="shared" si="1"/>
        <v>21229</v>
      </c>
      <c r="B29262" s="8" t="s">
        <v>18068</v>
      </c>
      <c r="C29262" s="9" t="s">
        <v>24</v>
      </c>
    </row>
    <row r="29263">
      <c r="A29263" s="9">
        <f t="shared" si="1"/>
        <v>21230</v>
      </c>
      <c r="B29263" s="5" t="s">
        <v>18069</v>
      </c>
      <c r="C29263" s="6" t="s">
        <v>714</v>
      </c>
    </row>
    <row r="29264">
      <c r="A29264" s="9">
        <f t="shared" si="1"/>
        <v>21230</v>
      </c>
      <c r="B29264" s="5" t="s">
        <v>18069</v>
      </c>
      <c r="C29264" s="6" t="s">
        <v>23672</v>
      </c>
    </row>
    <row r="29265">
      <c r="A29265" s="9">
        <f t="shared" si="1"/>
        <v>21231</v>
      </c>
      <c r="B29265" s="8" t="s">
        <v>18070</v>
      </c>
      <c r="C29265" s="9" t="s">
        <v>24</v>
      </c>
    </row>
    <row r="29266">
      <c r="A29266" s="9">
        <f t="shared" si="1"/>
        <v>21232</v>
      </c>
      <c r="B29266" s="5" t="s">
        <v>18071</v>
      </c>
      <c r="C29266" s="6" t="s">
        <v>4</v>
      </c>
    </row>
    <row r="29267">
      <c r="A29267" s="9">
        <f t="shared" si="1"/>
        <v>21233</v>
      </c>
      <c r="B29267" s="5" t="s">
        <v>18072</v>
      </c>
      <c r="C29267" s="6" t="s">
        <v>538</v>
      </c>
    </row>
    <row r="29268">
      <c r="A29268" s="9">
        <f t="shared" si="1"/>
        <v>21233</v>
      </c>
      <c r="B29268" s="5" t="s">
        <v>18072</v>
      </c>
      <c r="C29268" s="6" t="s">
        <v>23628</v>
      </c>
    </row>
    <row r="29269">
      <c r="A29269" s="9">
        <f t="shared" si="1"/>
        <v>21234</v>
      </c>
      <c r="B29269" s="5" t="s">
        <v>18073</v>
      </c>
      <c r="C29269" s="6" t="s">
        <v>1856</v>
      </c>
    </row>
    <row r="29270">
      <c r="A29270" s="9">
        <f t="shared" si="1"/>
        <v>21235</v>
      </c>
      <c r="B29270" s="5" t="s">
        <v>18074</v>
      </c>
      <c r="C29270" s="6" t="s">
        <v>555</v>
      </c>
    </row>
    <row r="29271">
      <c r="A29271" s="9">
        <f t="shared" si="1"/>
        <v>21236</v>
      </c>
      <c r="B29271" s="8" t="s">
        <v>18075</v>
      </c>
      <c r="C29271" s="9" t="s">
        <v>1470</v>
      </c>
    </row>
    <row r="29272">
      <c r="A29272" s="9">
        <f t="shared" si="1"/>
        <v>21237</v>
      </c>
      <c r="B29272" s="40" t="s">
        <v>18076</v>
      </c>
      <c r="C29272" s="40" t="s">
        <v>3126</v>
      </c>
    </row>
    <row r="29273">
      <c r="A29273" s="9">
        <f t="shared" si="1"/>
        <v>21238</v>
      </c>
      <c r="B29273" s="25" t="s">
        <v>27050</v>
      </c>
      <c r="C29273" s="26" t="s">
        <v>23761</v>
      </c>
    </row>
    <row r="29274">
      <c r="A29274" s="9">
        <f t="shared" si="1"/>
        <v>21239</v>
      </c>
      <c r="B29274" s="8" t="s">
        <v>18077</v>
      </c>
      <c r="C29274" s="9" t="s">
        <v>142</v>
      </c>
    </row>
    <row r="29275">
      <c r="A29275" s="9">
        <f t="shared" si="1"/>
        <v>21240</v>
      </c>
      <c r="B29275" s="5" t="s">
        <v>18078</v>
      </c>
      <c r="C29275" s="6" t="s">
        <v>1267</v>
      </c>
    </row>
    <row r="29276">
      <c r="A29276" s="9">
        <f t="shared" si="1"/>
        <v>21241</v>
      </c>
      <c r="B29276" s="5" t="s">
        <v>18079</v>
      </c>
      <c r="C29276" s="6" t="s">
        <v>727</v>
      </c>
    </row>
    <row r="29277">
      <c r="A29277" s="9">
        <f t="shared" si="1"/>
        <v>21242</v>
      </c>
      <c r="B29277" s="5" t="s">
        <v>18080</v>
      </c>
      <c r="C29277" s="6" t="s">
        <v>1394</v>
      </c>
    </row>
    <row r="29278">
      <c r="A29278" s="9">
        <f t="shared" si="1"/>
        <v>21243</v>
      </c>
      <c r="B29278" s="5" t="s">
        <v>18081</v>
      </c>
      <c r="C29278" s="6" t="s">
        <v>1120</v>
      </c>
    </row>
    <row r="29279">
      <c r="A29279" s="9">
        <f t="shared" si="1"/>
        <v>21244</v>
      </c>
      <c r="B29279" s="8" t="s">
        <v>18082</v>
      </c>
      <c r="C29279" s="9" t="s">
        <v>1042</v>
      </c>
    </row>
    <row r="29280">
      <c r="A29280" s="9">
        <f t="shared" si="1"/>
        <v>21245</v>
      </c>
      <c r="B29280" s="8" t="s">
        <v>18083</v>
      </c>
      <c r="C29280" s="9" t="s">
        <v>42</v>
      </c>
    </row>
    <row r="29281">
      <c r="A29281" s="9">
        <f t="shared" si="1"/>
        <v>21246</v>
      </c>
      <c r="B29281" s="5" t="s">
        <v>18084</v>
      </c>
      <c r="C29281" s="6" t="s">
        <v>1120</v>
      </c>
    </row>
    <row r="29282">
      <c r="A29282" s="9">
        <f t="shared" si="1"/>
        <v>21247</v>
      </c>
      <c r="B29282" s="25" t="s">
        <v>27051</v>
      </c>
      <c r="C29282" s="26" t="s">
        <v>650</v>
      </c>
    </row>
    <row r="29283">
      <c r="A29283" s="9">
        <f t="shared" si="1"/>
        <v>21248</v>
      </c>
      <c r="B29283" s="5" t="s">
        <v>18085</v>
      </c>
      <c r="C29283" s="6" t="s">
        <v>365</v>
      </c>
    </row>
    <row r="29284">
      <c r="A29284" s="9">
        <f t="shared" si="1"/>
        <v>21249</v>
      </c>
      <c r="B29284" s="8" t="s">
        <v>18086</v>
      </c>
      <c r="C29284" s="9" t="s">
        <v>56</v>
      </c>
    </row>
    <row r="29285">
      <c r="A29285" s="9">
        <f t="shared" si="1"/>
        <v>21250</v>
      </c>
      <c r="B29285" s="5" t="s">
        <v>18087</v>
      </c>
      <c r="C29285" s="6" t="s">
        <v>153</v>
      </c>
    </row>
    <row r="29286">
      <c r="A29286" s="9">
        <f t="shared" si="1"/>
        <v>21250</v>
      </c>
      <c r="B29286" s="5" t="s">
        <v>18087</v>
      </c>
      <c r="C29286" s="6" t="s">
        <v>25</v>
      </c>
    </row>
    <row r="29287">
      <c r="A29287" s="9">
        <f t="shared" si="1"/>
        <v>21250</v>
      </c>
      <c r="B29287" s="5" t="s">
        <v>18087</v>
      </c>
      <c r="C29287" s="6" t="s">
        <v>23637</v>
      </c>
    </row>
    <row r="29288">
      <c r="A29288" s="9">
        <f t="shared" si="1"/>
        <v>21251</v>
      </c>
      <c r="B29288" s="8" t="s">
        <v>18088</v>
      </c>
      <c r="C29288" s="9" t="s">
        <v>530</v>
      </c>
    </row>
    <row r="29289">
      <c r="A29289" s="9">
        <f t="shared" si="1"/>
        <v>21252</v>
      </c>
      <c r="B29289" s="5" t="s">
        <v>18089</v>
      </c>
      <c r="C29289" s="6" t="s">
        <v>86</v>
      </c>
    </row>
    <row r="29290">
      <c r="A29290" s="9">
        <f t="shared" si="1"/>
        <v>21253</v>
      </c>
      <c r="B29290" s="5" t="s">
        <v>18090</v>
      </c>
      <c r="C29290" s="6" t="s">
        <v>765</v>
      </c>
    </row>
    <row r="29291">
      <c r="A29291" s="9">
        <f t="shared" si="1"/>
        <v>21254</v>
      </c>
      <c r="B29291" s="5" t="s">
        <v>18091</v>
      </c>
      <c r="C29291" s="6" t="s">
        <v>74</v>
      </c>
    </row>
    <row r="29292">
      <c r="A29292" s="9">
        <f t="shared" si="1"/>
        <v>21255</v>
      </c>
      <c r="B29292" s="5" t="s">
        <v>18092</v>
      </c>
      <c r="C29292" s="6" t="s">
        <v>69</v>
      </c>
    </row>
    <row r="29293">
      <c r="A29293" s="9">
        <f t="shared" si="1"/>
        <v>21255</v>
      </c>
      <c r="B29293" s="5" t="s">
        <v>18092</v>
      </c>
      <c r="C29293" s="6" t="s">
        <v>23628</v>
      </c>
    </row>
    <row r="29294">
      <c r="A29294" s="9">
        <f t="shared" si="1"/>
        <v>21256</v>
      </c>
      <c r="B29294" s="5" t="s">
        <v>18093</v>
      </c>
      <c r="C29294" s="6" t="s">
        <v>1279</v>
      </c>
    </row>
    <row r="29295">
      <c r="A29295" s="9">
        <f t="shared" si="1"/>
        <v>21257</v>
      </c>
      <c r="B29295" s="8" t="s">
        <v>18094</v>
      </c>
      <c r="C29295" s="9" t="s">
        <v>547</v>
      </c>
    </row>
    <row r="29296">
      <c r="A29296" s="9">
        <f t="shared" si="1"/>
        <v>21258</v>
      </c>
      <c r="B29296" s="5" t="s">
        <v>18095</v>
      </c>
      <c r="C29296" s="6" t="s">
        <v>714</v>
      </c>
    </row>
    <row r="29297">
      <c r="A29297" s="9">
        <f t="shared" si="1"/>
        <v>21258</v>
      </c>
      <c r="B29297" s="5" t="s">
        <v>18095</v>
      </c>
      <c r="C29297" s="6" t="s">
        <v>23672</v>
      </c>
    </row>
    <row r="29298">
      <c r="A29298" s="9">
        <f t="shared" si="1"/>
        <v>21259</v>
      </c>
      <c r="B29298" s="5" t="s">
        <v>18096</v>
      </c>
      <c r="C29298" s="6" t="s">
        <v>1290</v>
      </c>
    </row>
    <row r="29299">
      <c r="A29299" s="9">
        <f t="shared" si="1"/>
        <v>21260</v>
      </c>
      <c r="B29299" s="8" t="s">
        <v>18097</v>
      </c>
      <c r="C29299" s="9" t="s">
        <v>547</v>
      </c>
    </row>
    <row r="29300">
      <c r="A29300" s="9">
        <f t="shared" si="1"/>
        <v>21261</v>
      </c>
      <c r="B29300" s="5" t="s">
        <v>18098</v>
      </c>
      <c r="C29300" s="6" t="s">
        <v>471</v>
      </c>
    </row>
    <row r="29301">
      <c r="A29301" s="9">
        <f t="shared" si="1"/>
        <v>21262</v>
      </c>
      <c r="B29301" s="5" t="s">
        <v>18099</v>
      </c>
      <c r="C29301" s="6" t="s">
        <v>426</v>
      </c>
    </row>
    <row r="29302">
      <c r="A29302" s="9">
        <f t="shared" si="1"/>
        <v>21263</v>
      </c>
      <c r="B29302" s="40" t="s">
        <v>18100</v>
      </c>
      <c r="C29302" s="40" t="s">
        <v>3126</v>
      </c>
    </row>
    <row r="29303">
      <c r="A29303" s="9">
        <f t="shared" si="1"/>
        <v>21264</v>
      </c>
      <c r="B29303" s="8" t="s">
        <v>18101</v>
      </c>
      <c r="C29303" s="9" t="s">
        <v>547</v>
      </c>
    </row>
    <row r="29304">
      <c r="A29304" s="9">
        <f t="shared" si="1"/>
        <v>21265</v>
      </c>
      <c r="B29304" s="5" t="s">
        <v>18102</v>
      </c>
      <c r="C29304" s="6" t="s">
        <v>603</v>
      </c>
    </row>
    <row r="29305">
      <c r="A29305" s="9">
        <f t="shared" si="1"/>
        <v>21266</v>
      </c>
      <c r="B29305" s="5" t="s">
        <v>18103</v>
      </c>
      <c r="C29305" s="6" t="s">
        <v>32</v>
      </c>
    </row>
    <row r="29306">
      <c r="A29306" s="9">
        <f t="shared" si="1"/>
        <v>21267</v>
      </c>
      <c r="B29306" s="5" t="s">
        <v>18104</v>
      </c>
      <c r="C29306" s="6" t="s">
        <v>32</v>
      </c>
    </row>
    <row r="29307">
      <c r="A29307" s="9">
        <f t="shared" si="1"/>
        <v>21268</v>
      </c>
      <c r="B29307" s="5" t="s">
        <v>18105</v>
      </c>
      <c r="C29307" s="6" t="s">
        <v>989</v>
      </c>
    </row>
    <row r="29308">
      <c r="A29308" s="9">
        <f t="shared" si="1"/>
        <v>21269</v>
      </c>
      <c r="B29308" s="5" t="s">
        <v>18106</v>
      </c>
      <c r="C29308" s="6" t="s">
        <v>1279</v>
      </c>
    </row>
    <row r="29309">
      <c r="A29309" s="9">
        <f t="shared" si="1"/>
        <v>21270</v>
      </c>
      <c r="B29309" s="8" t="s">
        <v>18107</v>
      </c>
      <c r="C29309" s="9" t="s">
        <v>547</v>
      </c>
    </row>
    <row r="29310">
      <c r="A29310" s="9">
        <f t="shared" si="1"/>
        <v>21271</v>
      </c>
      <c r="B29310" s="5" t="s">
        <v>18108</v>
      </c>
      <c r="C29310" s="6" t="s">
        <v>1120</v>
      </c>
    </row>
    <row r="29311">
      <c r="A29311" s="9">
        <f t="shared" si="1"/>
        <v>21272</v>
      </c>
      <c r="B29311" s="5" t="s">
        <v>18109</v>
      </c>
      <c r="C29311" s="6" t="s">
        <v>32</v>
      </c>
    </row>
    <row r="29312">
      <c r="A29312" s="9">
        <f t="shared" si="1"/>
        <v>21273</v>
      </c>
      <c r="B29312" s="5" t="s">
        <v>18110</v>
      </c>
      <c r="C29312" s="6" t="s">
        <v>555</v>
      </c>
    </row>
    <row r="29313">
      <c r="A29313" s="9">
        <f t="shared" si="1"/>
        <v>21274</v>
      </c>
      <c r="B29313" s="5" t="s">
        <v>18111</v>
      </c>
      <c r="C29313" s="6" t="s">
        <v>785</v>
      </c>
    </row>
    <row r="29314">
      <c r="A29314" s="9">
        <f t="shared" si="1"/>
        <v>21275</v>
      </c>
      <c r="B29314" s="5" t="s">
        <v>18112</v>
      </c>
      <c r="C29314" s="6" t="s">
        <v>20</v>
      </c>
    </row>
    <row r="29315">
      <c r="A29315" s="9">
        <f t="shared" si="1"/>
        <v>21276</v>
      </c>
      <c r="B29315" s="5" t="s">
        <v>18113</v>
      </c>
      <c r="C29315" s="6" t="s">
        <v>20</v>
      </c>
    </row>
    <row r="29316">
      <c r="A29316" s="9">
        <f t="shared" si="1"/>
        <v>21277</v>
      </c>
      <c r="B29316" s="5" t="s">
        <v>18114</v>
      </c>
      <c r="C29316" s="6" t="s">
        <v>20</v>
      </c>
    </row>
    <row r="29317">
      <c r="A29317" s="9">
        <f t="shared" si="1"/>
        <v>21278</v>
      </c>
      <c r="B29317" s="5" t="s">
        <v>18115</v>
      </c>
      <c r="C29317" s="6" t="s">
        <v>95</v>
      </c>
    </row>
    <row r="29318">
      <c r="A29318" s="9">
        <f t="shared" si="1"/>
        <v>21279</v>
      </c>
      <c r="B29318" s="5" t="s">
        <v>18116</v>
      </c>
      <c r="C29318" s="6" t="s">
        <v>612</v>
      </c>
    </row>
    <row r="29319">
      <c r="A29319" s="9">
        <f t="shared" si="1"/>
        <v>21280</v>
      </c>
      <c r="B29319" s="5" t="s">
        <v>18117</v>
      </c>
      <c r="C29319" s="6" t="s">
        <v>95</v>
      </c>
    </row>
    <row r="29320">
      <c r="A29320" s="9">
        <f t="shared" si="1"/>
        <v>21281</v>
      </c>
      <c r="B29320" s="8" t="s">
        <v>18118</v>
      </c>
      <c r="C29320" s="9" t="s">
        <v>547</v>
      </c>
    </row>
    <row r="29321">
      <c r="A29321" s="9">
        <f t="shared" si="1"/>
        <v>21282</v>
      </c>
      <c r="B29321" s="5" t="s">
        <v>18119</v>
      </c>
      <c r="C29321" s="6" t="s">
        <v>1360</v>
      </c>
    </row>
    <row r="29322">
      <c r="A29322" s="9">
        <f t="shared" si="1"/>
        <v>21283</v>
      </c>
      <c r="B29322" s="5" t="s">
        <v>18120</v>
      </c>
      <c r="C29322" s="6" t="s">
        <v>59</v>
      </c>
    </row>
    <row r="29323">
      <c r="A29323" s="9">
        <f t="shared" si="1"/>
        <v>21284</v>
      </c>
      <c r="B29323" s="5" t="s">
        <v>18121</v>
      </c>
      <c r="C29323" s="6" t="s">
        <v>1290</v>
      </c>
    </row>
    <row r="29324">
      <c r="A29324" s="9">
        <f t="shared" si="1"/>
        <v>21285</v>
      </c>
      <c r="B29324" s="5" t="s">
        <v>18122</v>
      </c>
      <c r="C29324" s="6" t="s">
        <v>1290</v>
      </c>
    </row>
    <row r="29325">
      <c r="A29325" s="9">
        <f t="shared" si="1"/>
        <v>21285</v>
      </c>
      <c r="B29325" s="5" t="s">
        <v>18122</v>
      </c>
      <c r="C29325" s="6" t="s">
        <v>1371</v>
      </c>
    </row>
    <row r="29326">
      <c r="A29326" s="9">
        <f t="shared" si="1"/>
        <v>21286</v>
      </c>
      <c r="B29326" s="5" t="s">
        <v>18123</v>
      </c>
      <c r="C29326" s="6" t="s">
        <v>612</v>
      </c>
    </row>
    <row r="29327">
      <c r="A29327" s="9">
        <f t="shared" si="1"/>
        <v>21287</v>
      </c>
      <c r="B29327" s="5" t="s">
        <v>18124</v>
      </c>
      <c r="C29327" s="6" t="s">
        <v>20</v>
      </c>
    </row>
    <row r="29328">
      <c r="A29328" s="9">
        <f t="shared" si="1"/>
        <v>21288</v>
      </c>
      <c r="B29328" s="5" t="s">
        <v>18125</v>
      </c>
      <c r="C29328" s="6" t="s">
        <v>356</v>
      </c>
    </row>
    <row r="29329">
      <c r="A29329" s="9">
        <f t="shared" si="1"/>
        <v>21289</v>
      </c>
      <c r="B29329" s="5" t="s">
        <v>18126</v>
      </c>
      <c r="C29329" s="6" t="s">
        <v>1124</v>
      </c>
    </row>
    <row r="29330">
      <c r="A29330" s="9">
        <f t="shared" si="1"/>
        <v>21289</v>
      </c>
      <c r="B29330" s="5" t="s">
        <v>18126</v>
      </c>
      <c r="C29330" s="6" t="s">
        <v>1324</v>
      </c>
    </row>
    <row r="29331">
      <c r="A29331" s="9">
        <f t="shared" si="1"/>
        <v>21290</v>
      </c>
      <c r="B29331" s="5" t="s">
        <v>18127</v>
      </c>
      <c r="C29331" s="6" t="s">
        <v>989</v>
      </c>
    </row>
    <row r="29332">
      <c r="A29332" s="9">
        <f t="shared" si="1"/>
        <v>21291</v>
      </c>
      <c r="B29332" s="5" t="s">
        <v>18128</v>
      </c>
      <c r="C29332" s="6" t="s">
        <v>20</v>
      </c>
    </row>
    <row r="29333">
      <c r="A29333" s="9">
        <f t="shared" si="1"/>
        <v>21292</v>
      </c>
      <c r="B29333" s="5" t="s">
        <v>18129</v>
      </c>
      <c r="C29333" s="6" t="s">
        <v>471</v>
      </c>
    </row>
    <row r="29334">
      <c r="A29334" s="9">
        <f t="shared" si="1"/>
        <v>21293</v>
      </c>
      <c r="B29334" s="8" t="s">
        <v>18130</v>
      </c>
      <c r="C29334" s="9" t="s">
        <v>547</v>
      </c>
    </row>
    <row r="29335">
      <c r="A29335" s="9">
        <f t="shared" si="1"/>
        <v>21294</v>
      </c>
      <c r="B29335" s="8" t="s">
        <v>18131</v>
      </c>
      <c r="C29335" s="9" t="s">
        <v>76</v>
      </c>
    </row>
    <row r="29336">
      <c r="A29336" s="9">
        <f t="shared" si="1"/>
        <v>21295</v>
      </c>
      <c r="B29336" s="5" t="s">
        <v>18132</v>
      </c>
      <c r="C29336" s="6" t="s">
        <v>80</v>
      </c>
    </row>
    <row r="29337">
      <c r="A29337" s="9">
        <f t="shared" si="1"/>
        <v>21296</v>
      </c>
      <c r="B29337" s="5" t="s">
        <v>18133</v>
      </c>
      <c r="C29337" s="6" t="s">
        <v>80</v>
      </c>
    </row>
    <row r="29338">
      <c r="A29338" s="9">
        <f t="shared" si="1"/>
        <v>21297</v>
      </c>
      <c r="B29338" s="5" t="s">
        <v>18134</v>
      </c>
      <c r="C29338" s="6" t="s">
        <v>20</v>
      </c>
    </row>
    <row r="29339">
      <c r="A29339" s="9">
        <f t="shared" si="1"/>
        <v>21298</v>
      </c>
      <c r="B29339" s="5" t="s">
        <v>18135</v>
      </c>
      <c r="C29339" s="6" t="s">
        <v>20</v>
      </c>
    </row>
    <row r="29340">
      <c r="A29340" s="9">
        <f t="shared" si="1"/>
        <v>21299</v>
      </c>
      <c r="B29340" s="8" t="s">
        <v>18136</v>
      </c>
      <c r="C29340" s="9" t="s">
        <v>547</v>
      </c>
    </row>
    <row r="29341">
      <c r="A29341" s="9">
        <f t="shared" si="1"/>
        <v>21300</v>
      </c>
      <c r="B29341" s="5" t="s">
        <v>18137</v>
      </c>
      <c r="C29341" s="6" t="s">
        <v>80</v>
      </c>
    </row>
    <row r="29342">
      <c r="A29342" s="9">
        <f t="shared" si="1"/>
        <v>21301</v>
      </c>
      <c r="B29342" s="5" t="s">
        <v>18138</v>
      </c>
      <c r="C29342" s="6" t="s">
        <v>1360</v>
      </c>
    </row>
    <row r="29343">
      <c r="A29343" s="9">
        <f t="shared" si="1"/>
        <v>21302</v>
      </c>
      <c r="B29343" s="5" t="s">
        <v>18139</v>
      </c>
      <c r="C29343" s="6" t="s">
        <v>15</v>
      </c>
    </row>
    <row r="29344">
      <c r="A29344" s="9">
        <f t="shared" si="1"/>
        <v>21303</v>
      </c>
      <c r="B29344" s="5" t="s">
        <v>18140</v>
      </c>
      <c r="C29344" s="6" t="s">
        <v>785</v>
      </c>
    </row>
    <row r="29345">
      <c r="A29345" s="9">
        <f t="shared" si="1"/>
        <v>21304</v>
      </c>
      <c r="B29345" s="5" t="s">
        <v>18141</v>
      </c>
      <c r="C29345" s="6" t="s">
        <v>1360</v>
      </c>
    </row>
    <row r="29346">
      <c r="A29346" s="9">
        <f t="shared" si="1"/>
        <v>21305</v>
      </c>
      <c r="B29346" s="5" t="s">
        <v>18142</v>
      </c>
      <c r="C29346" s="6" t="s">
        <v>32</v>
      </c>
    </row>
    <row r="29347">
      <c r="A29347" s="9">
        <f t="shared" si="1"/>
        <v>21306</v>
      </c>
      <c r="B29347" s="5" t="s">
        <v>18143</v>
      </c>
      <c r="C29347" s="6" t="s">
        <v>153</v>
      </c>
    </row>
    <row r="29348">
      <c r="A29348" s="9">
        <f t="shared" si="1"/>
        <v>21306</v>
      </c>
      <c r="B29348" s="5" t="s">
        <v>18143</v>
      </c>
      <c r="C29348" s="6" t="s">
        <v>23637</v>
      </c>
    </row>
    <row r="29349">
      <c r="A29349" s="9">
        <f t="shared" si="1"/>
        <v>21307</v>
      </c>
      <c r="B29349" s="5" t="s">
        <v>18144</v>
      </c>
      <c r="C29349" s="6" t="s">
        <v>346</v>
      </c>
    </row>
    <row r="29350">
      <c r="A29350" s="9">
        <f t="shared" si="1"/>
        <v>21307</v>
      </c>
      <c r="B29350" s="5" t="s">
        <v>18144</v>
      </c>
      <c r="C29350" s="6" t="s">
        <v>23628</v>
      </c>
    </row>
    <row r="29351">
      <c r="A29351" s="9">
        <f t="shared" si="1"/>
        <v>21308</v>
      </c>
      <c r="B29351" s="5" t="s">
        <v>18145</v>
      </c>
      <c r="C29351" s="6" t="s">
        <v>69</v>
      </c>
    </row>
    <row r="29352">
      <c r="A29352" s="9">
        <f t="shared" si="1"/>
        <v>21308</v>
      </c>
      <c r="B29352" s="5" t="s">
        <v>18145</v>
      </c>
      <c r="C29352" s="6" t="s">
        <v>23628</v>
      </c>
    </row>
    <row r="29353">
      <c r="A29353" s="9">
        <f t="shared" si="1"/>
        <v>21309</v>
      </c>
      <c r="B29353" s="8" t="s">
        <v>18146</v>
      </c>
      <c r="C29353" s="9" t="s">
        <v>142</v>
      </c>
    </row>
    <row r="29354">
      <c r="A29354" s="9">
        <f t="shared" si="1"/>
        <v>21310</v>
      </c>
      <c r="B29354" s="5" t="s">
        <v>18147</v>
      </c>
      <c r="C29354" s="6" t="s">
        <v>74</v>
      </c>
    </row>
    <row r="29355">
      <c r="A29355" s="9">
        <f t="shared" si="1"/>
        <v>21311</v>
      </c>
      <c r="B29355" s="8" t="s">
        <v>18148</v>
      </c>
      <c r="C29355" s="9" t="s">
        <v>815</v>
      </c>
    </row>
    <row r="29356">
      <c r="A29356" s="9">
        <f t="shared" si="1"/>
        <v>21312</v>
      </c>
      <c r="B29356" s="5" t="s">
        <v>18149</v>
      </c>
      <c r="C29356" s="6" t="s">
        <v>1279</v>
      </c>
    </row>
    <row r="29357">
      <c r="A29357" s="9">
        <f t="shared" si="1"/>
        <v>21313</v>
      </c>
      <c r="B29357" s="5" t="s">
        <v>18150</v>
      </c>
      <c r="C29357" s="6" t="s">
        <v>69</v>
      </c>
    </row>
    <row r="29358">
      <c r="A29358" s="9">
        <f t="shared" si="1"/>
        <v>21313</v>
      </c>
      <c r="B29358" s="5" t="s">
        <v>18150</v>
      </c>
      <c r="C29358" s="6" t="s">
        <v>655</v>
      </c>
    </row>
    <row r="29359">
      <c r="A29359" s="9">
        <f t="shared" si="1"/>
        <v>21313</v>
      </c>
      <c r="B29359" s="5" t="s">
        <v>18150</v>
      </c>
      <c r="C29359" s="6" t="s">
        <v>23628</v>
      </c>
    </row>
    <row r="29360">
      <c r="A29360" s="9">
        <f t="shared" si="1"/>
        <v>21313</v>
      </c>
      <c r="B29360" s="37" t="s">
        <v>18150</v>
      </c>
      <c r="C29360" s="28" t="s">
        <v>23633</v>
      </c>
    </row>
    <row r="29361">
      <c r="A29361" s="9">
        <f t="shared" si="1"/>
        <v>21314</v>
      </c>
      <c r="B29361" s="5" t="s">
        <v>18151</v>
      </c>
      <c r="C29361" s="6" t="s">
        <v>20</v>
      </c>
    </row>
    <row r="29362">
      <c r="A29362" s="9">
        <f t="shared" si="1"/>
        <v>21315</v>
      </c>
      <c r="B29362" s="5" t="s">
        <v>18152</v>
      </c>
      <c r="C29362" s="6" t="s">
        <v>785</v>
      </c>
    </row>
    <row r="29363">
      <c r="A29363" s="9">
        <f t="shared" si="1"/>
        <v>21315</v>
      </c>
      <c r="B29363" s="5" t="s">
        <v>18152</v>
      </c>
      <c r="C29363" s="6" t="s">
        <v>1279</v>
      </c>
    </row>
    <row r="29364">
      <c r="A29364" s="9">
        <f t="shared" si="1"/>
        <v>21316</v>
      </c>
      <c r="B29364" s="5" t="s">
        <v>18153</v>
      </c>
      <c r="C29364" s="6" t="s">
        <v>1120</v>
      </c>
    </row>
    <row r="29365">
      <c r="A29365" s="9">
        <f t="shared" si="1"/>
        <v>21317</v>
      </c>
      <c r="B29365" s="5" t="s">
        <v>18154</v>
      </c>
      <c r="C29365" s="6" t="s">
        <v>1620</v>
      </c>
    </row>
    <row r="29366">
      <c r="A29366" s="9">
        <f t="shared" si="1"/>
        <v>21318</v>
      </c>
      <c r="B29366" s="5" t="s">
        <v>18155</v>
      </c>
      <c r="C29366" s="6" t="s">
        <v>1620</v>
      </c>
    </row>
    <row r="29367">
      <c r="A29367" s="9">
        <f t="shared" si="1"/>
        <v>21318</v>
      </c>
      <c r="B29367" s="5" t="s">
        <v>18155</v>
      </c>
      <c r="C29367" s="6" t="s">
        <v>1371</v>
      </c>
    </row>
    <row r="29368">
      <c r="A29368" s="9">
        <f t="shared" si="1"/>
        <v>21319</v>
      </c>
      <c r="B29368" s="5" t="s">
        <v>18156</v>
      </c>
      <c r="C29368" s="6" t="s">
        <v>20</v>
      </c>
    </row>
    <row r="29369">
      <c r="A29369" s="9">
        <f t="shared" si="1"/>
        <v>21320</v>
      </c>
      <c r="B29369" s="8" t="s">
        <v>18157</v>
      </c>
      <c r="C29369" s="9" t="s">
        <v>547</v>
      </c>
    </row>
    <row r="29370">
      <c r="A29370" s="9">
        <f t="shared" si="1"/>
        <v>21320</v>
      </c>
      <c r="B29370" s="8" t="s">
        <v>18157</v>
      </c>
      <c r="C29370" s="9" t="s">
        <v>142</v>
      </c>
    </row>
    <row r="29371">
      <c r="A29371" s="9">
        <f t="shared" si="1"/>
        <v>21321</v>
      </c>
      <c r="B29371" s="5" t="s">
        <v>18158</v>
      </c>
      <c r="C29371" s="6" t="s">
        <v>32</v>
      </c>
    </row>
    <row r="29372">
      <c r="A29372" s="9">
        <f t="shared" si="1"/>
        <v>21322</v>
      </c>
      <c r="B29372" s="5" t="s">
        <v>18159</v>
      </c>
      <c r="C29372" s="6" t="s">
        <v>714</v>
      </c>
    </row>
    <row r="29373">
      <c r="A29373" s="9">
        <f t="shared" si="1"/>
        <v>21322</v>
      </c>
      <c r="B29373" s="5" t="s">
        <v>18159</v>
      </c>
      <c r="C29373" s="6" t="s">
        <v>23672</v>
      </c>
    </row>
    <row r="29374">
      <c r="A29374" s="9">
        <f t="shared" si="1"/>
        <v>21323</v>
      </c>
      <c r="B29374" s="5" t="s">
        <v>18160</v>
      </c>
      <c r="C29374" s="6" t="s">
        <v>603</v>
      </c>
    </row>
    <row r="29375">
      <c r="A29375" s="9">
        <f t="shared" si="1"/>
        <v>21324</v>
      </c>
      <c r="B29375" s="25" t="s">
        <v>27052</v>
      </c>
      <c r="C29375" s="26" t="s">
        <v>12983</v>
      </c>
    </row>
    <row r="29376">
      <c r="A29376" s="9">
        <f t="shared" si="1"/>
        <v>21325</v>
      </c>
      <c r="B29376" s="5" t="s">
        <v>18161</v>
      </c>
      <c r="C29376" s="6" t="s">
        <v>80</v>
      </c>
    </row>
    <row r="29377">
      <c r="A29377" s="9">
        <f t="shared" si="1"/>
        <v>21326</v>
      </c>
      <c r="B29377" s="8" t="s">
        <v>18162</v>
      </c>
      <c r="C29377" s="9" t="s">
        <v>46</v>
      </c>
    </row>
    <row r="29378">
      <c r="A29378" s="9">
        <f t="shared" si="1"/>
        <v>21327</v>
      </c>
      <c r="B29378" s="5" t="s">
        <v>18163</v>
      </c>
      <c r="C29378" s="6" t="s">
        <v>467</v>
      </c>
    </row>
    <row r="29379">
      <c r="A29379" s="9">
        <f t="shared" si="1"/>
        <v>21327</v>
      </c>
      <c r="B29379" s="5" t="s">
        <v>18163</v>
      </c>
      <c r="C29379" s="6" t="s">
        <v>23628</v>
      </c>
    </row>
    <row r="29380">
      <c r="A29380" s="9">
        <f t="shared" si="1"/>
        <v>21328</v>
      </c>
      <c r="B29380" s="5" t="s">
        <v>18164</v>
      </c>
      <c r="C29380" s="6" t="s">
        <v>32</v>
      </c>
    </row>
    <row r="29381">
      <c r="A29381" s="9">
        <f t="shared" si="1"/>
        <v>21329</v>
      </c>
      <c r="B29381" s="5" t="s">
        <v>18165</v>
      </c>
      <c r="C29381" s="6" t="s">
        <v>80</v>
      </c>
    </row>
    <row r="29382">
      <c r="A29382" s="9">
        <f t="shared" si="1"/>
        <v>21330</v>
      </c>
      <c r="B29382" s="5" t="s">
        <v>18166</v>
      </c>
      <c r="C29382" s="6" t="s">
        <v>80</v>
      </c>
    </row>
    <row r="29383">
      <c r="A29383" s="9">
        <f t="shared" si="1"/>
        <v>21331</v>
      </c>
      <c r="B29383" s="5" t="s">
        <v>18167</v>
      </c>
      <c r="C29383" s="6" t="s">
        <v>610</v>
      </c>
    </row>
    <row r="29384">
      <c r="A29384" s="9">
        <f t="shared" si="1"/>
        <v>21332</v>
      </c>
      <c r="B29384" s="5" t="s">
        <v>18168</v>
      </c>
      <c r="C29384" s="6" t="s">
        <v>405</v>
      </c>
    </row>
    <row r="29385">
      <c r="A29385" s="9">
        <f t="shared" si="1"/>
        <v>21332</v>
      </c>
      <c r="B29385" s="5" t="s">
        <v>18168</v>
      </c>
      <c r="C29385" s="6" t="s">
        <v>23637</v>
      </c>
    </row>
    <row r="29386">
      <c r="A29386" s="9">
        <f t="shared" si="1"/>
        <v>21333</v>
      </c>
      <c r="B29386" s="8" t="s">
        <v>18169</v>
      </c>
      <c r="C29386" s="9" t="s">
        <v>46</v>
      </c>
    </row>
    <row r="29387">
      <c r="A29387" s="9">
        <f t="shared" si="1"/>
        <v>21334</v>
      </c>
      <c r="B29387" s="31" t="s">
        <v>27053</v>
      </c>
      <c r="C29387" s="6" t="s">
        <v>374</v>
      </c>
    </row>
    <row r="29388">
      <c r="A29388" s="9">
        <f t="shared" si="1"/>
        <v>21335</v>
      </c>
      <c r="B29388" s="5" t="s">
        <v>18170</v>
      </c>
      <c r="C29388" s="6" t="s">
        <v>1316</v>
      </c>
    </row>
    <row r="29389">
      <c r="A29389" s="9">
        <f t="shared" si="1"/>
        <v>21336</v>
      </c>
      <c r="B29389" s="5" t="s">
        <v>18171</v>
      </c>
      <c r="C29389" s="6" t="s">
        <v>683</v>
      </c>
    </row>
    <row r="29390">
      <c r="A29390" s="9">
        <f t="shared" si="1"/>
        <v>21336</v>
      </c>
      <c r="B29390" s="37" t="s">
        <v>18171</v>
      </c>
      <c r="C29390" s="28" t="s">
        <v>23633</v>
      </c>
    </row>
    <row r="29391">
      <c r="A29391" s="9">
        <f t="shared" si="1"/>
        <v>21337</v>
      </c>
      <c r="B29391" s="5" t="s">
        <v>18172</v>
      </c>
      <c r="C29391" s="6" t="s">
        <v>1856</v>
      </c>
    </row>
    <row r="29392">
      <c r="A29392" s="9">
        <f t="shared" si="1"/>
        <v>21338</v>
      </c>
      <c r="B29392" s="8" t="s">
        <v>18173</v>
      </c>
      <c r="C29392" s="9" t="s">
        <v>614</v>
      </c>
    </row>
    <row r="29393">
      <c r="A29393" s="9">
        <f t="shared" si="1"/>
        <v>21338</v>
      </c>
      <c r="B29393" s="8" t="s">
        <v>18173</v>
      </c>
      <c r="C29393" s="9" t="s">
        <v>479</v>
      </c>
    </row>
    <row r="29394">
      <c r="A29394" s="9">
        <f t="shared" si="1"/>
        <v>21339</v>
      </c>
      <c r="B29394" s="8" t="s">
        <v>18174</v>
      </c>
      <c r="C29394" s="9" t="s">
        <v>815</v>
      </c>
    </row>
    <row r="29395">
      <c r="A29395" s="9">
        <f t="shared" si="1"/>
        <v>21340</v>
      </c>
      <c r="B29395" s="8" t="s">
        <v>18175</v>
      </c>
      <c r="C29395" s="9" t="s">
        <v>162</v>
      </c>
    </row>
    <row r="29396">
      <c r="A29396" s="9">
        <f t="shared" si="1"/>
        <v>21341</v>
      </c>
      <c r="B29396" s="5" t="s">
        <v>18176</v>
      </c>
      <c r="C29396" s="6" t="s">
        <v>1260</v>
      </c>
    </row>
    <row r="29397">
      <c r="A29397" s="9">
        <f t="shared" si="1"/>
        <v>21341</v>
      </c>
      <c r="B29397" s="8" t="s">
        <v>18176</v>
      </c>
      <c r="C29397" s="9" t="s">
        <v>64</v>
      </c>
    </row>
    <row r="29398">
      <c r="A29398" s="9">
        <f t="shared" si="1"/>
        <v>21342</v>
      </c>
      <c r="B29398" s="5" t="s">
        <v>18177</v>
      </c>
      <c r="C29398" s="6" t="s">
        <v>32</v>
      </c>
    </row>
    <row r="29399">
      <c r="A29399" s="9">
        <f t="shared" si="1"/>
        <v>21343</v>
      </c>
      <c r="B29399" s="5" t="s">
        <v>18178</v>
      </c>
      <c r="C29399" s="6" t="s">
        <v>362</v>
      </c>
    </row>
    <row r="29400">
      <c r="A29400" s="9">
        <f t="shared" si="1"/>
        <v>21344</v>
      </c>
      <c r="B29400" s="8" t="s">
        <v>18179</v>
      </c>
      <c r="C29400" s="9" t="s">
        <v>188</v>
      </c>
    </row>
    <row r="29401">
      <c r="A29401" s="9">
        <f t="shared" si="1"/>
        <v>21345</v>
      </c>
      <c r="B29401" s="5" t="s">
        <v>18180</v>
      </c>
      <c r="C29401" s="6" t="s">
        <v>727</v>
      </c>
    </row>
    <row r="29402">
      <c r="A29402" s="9">
        <f t="shared" si="1"/>
        <v>21346</v>
      </c>
      <c r="B29402" s="8" t="s">
        <v>18181</v>
      </c>
      <c r="C29402" s="9" t="s">
        <v>24</v>
      </c>
    </row>
    <row r="29403">
      <c r="A29403" s="9">
        <f t="shared" si="1"/>
        <v>21347</v>
      </c>
      <c r="B29403" s="8" t="s">
        <v>18182</v>
      </c>
      <c r="C29403" s="9" t="s">
        <v>162</v>
      </c>
    </row>
    <row r="29404">
      <c r="A29404" s="9">
        <f t="shared" si="1"/>
        <v>21347</v>
      </c>
      <c r="B29404" s="8" t="s">
        <v>18182</v>
      </c>
      <c r="C29404" s="9" t="s">
        <v>142</v>
      </c>
    </row>
    <row r="29405">
      <c r="A29405" s="9">
        <f t="shared" si="1"/>
        <v>21348</v>
      </c>
      <c r="B29405" s="8" t="s">
        <v>18183</v>
      </c>
      <c r="C29405" s="9" t="s">
        <v>372</v>
      </c>
    </row>
    <row r="29406">
      <c r="A29406" s="9">
        <f t="shared" si="1"/>
        <v>21349</v>
      </c>
      <c r="B29406" s="8" t="s">
        <v>18184</v>
      </c>
      <c r="C29406" s="9" t="s">
        <v>46</v>
      </c>
    </row>
    <row r="29407">
      <c r="A29407" s="9">
        <f t="shared" si="1"/>
        <v>21350</v>
      </c>
      <c r="B29407" s="8" t="s">
        <v>18185</v>
      </c>
      <c r="C29407" s="9" t="s">
        <v>530</v>
      </c>
    </row>
    <row r="29408">
      <c r="A29408" s="9">
        <f t="shared" si="1"/>
        <v>21351</v>
      </c>
      <c r="B29408" s="5" t="s">
        <v>18186</v>
      </c>
      <c r="C29408" s="6" t="s">
        <v>1620</v>
      </c>
    </row>
    <row r="29409">
      <c r="A29409" s="9">
        <f t="shared" si="1"/>
        <v>21352</v>
      </c>
      <c r="B29409" s="8" t="s">
        <v>18187</v>
      </c>
      <c r="C29409" s="9" t="s">
        <v>54</v>
      </c>
    </row>
    <row r="29410">
      <c r="A29410" s="9">
        <f t="shared" si="1"/>
        <v>21352</v>
      </c>
      <c r="B29410" s="8" t="s">
        <v>18187</v>
      </c>
      <c r="C29410" s="9" t="s">
        <v>142</v>
      </c>
    </row>
    <row r="29411">
      <c r="A29411" s="9">
        <f t="shared" si="1"/>
        <v>21353</v>
      </c>
      <c r="B29411" s="8" t="s">
        <v>18188</v>
      </c>
      <c r="C29411" s="9" t="s">
        <v>52</v>
      </c>
    </row>
    <row r="29412">
      <c r="A29412" s="9">
        <f t="shared" si="1"/>
        <v>21354</v>
      </c>
      <c r="B29412" s="25" t="s">
        <v>27054</v>
      </c>
      <c r="C29412" s="26" t="s">
        <v>29</v>
      </c>
    </row>
    <row r="29413">
      <c r="A29413" s="9">
        <f t="shared" si="1"/>
        <v>21355</v>
      </c>
      <c r="B29413" s="8" t="s">
        <v>18189</v>
      </c>
      <c r="C29413" s="9" t="s">
        <v>40</v>
      </c>
    </row>
    <row r="29414">
      <c r="A29414" s="9">
        <f t="shared" si="1"/>
        <v>21356</v>
      </c>
      <c r="B29414" s="25" t="s">
        <v>27055</v>
      </c>
      <c r="C29414" s="26" t="s">
        <v>4721</v>
      </c>
    </row>
    <row r="29415">
      <c r="A29415" s="9">
        <f t="shared" si="1"/>
        <v>21357</v>
      </c>
      <c r="B29415" s="8" t="s">
        <v>18190</v>
      </c>
      <c r="C29415" s="9" t="s">
        <v>83</v>
      </c>
    </row>
    <row r="29416">
      <c r="A29416" s="9">
        <f t="shared" si="1"/>
        <v>21358</v>
      </c>
      <c r="B29416" s="5" t="s">
        <v>18191</v>
      </c>
      <c r="C29416" s="6" t="s">
        <v>655</v>
      </c>
    </row>
    <row r="29417">
      <c r="A29417" s="9">
        <f t="shared" si="1"/>
        <v>21358</v>
      </c>
      <c r="B29417" s="5" t="s">
        <v>18191</v>
      </c>
      <c r="C29417" s="6" t="s">
        <v>656</v>
      </c>
    </row>
    <row r="29418">
      <c r="A29418" s="9">
        <f t="shared" si="1"/>
        <v>21358</v>
      </c>
      <c r="B29418" s="5" t="s">
        <v>18191</v>
      </c>
      <c r="C29418" s="6" t="s">
        <v>23628</v>
      </c>
    </row>
    <row r="29419">
      <c r="A29419" s="9">
        <f t="shared" si="1"/>
        <v>21358</v>
      </c>
      <c r="B29419" s="37" t="s">
        <v>18191</v>
      </c>
      <c r="C29419" s="28" t="s">
        <v>23633</v>
      </c>
    </row>
    <row r="29420">
      <c r="A29420" s="9">
        <f t="shared" si="1"/>
        <v>21359</v>
      </c>
      <c r="B29420" s="5" t="s">
        <v>18192</v>
      </c>
      <c r="C29420" s="6" t="s">
        <v>80</v>
      </c>
    </row>
    <row r="29421">
      <c r="A29421" s="9">
        <f t="shared" si="1"/>
        <v>21360</v>
      </c>
      <c r="B29421" s="5" t="s">
        <v>18193</v>
      </c>
      <c r="C29421" s="6" t="s">
        <v>346</v>
      </c>
    </row>
    <row r="29422">
      <c r="A29422" s="9">
        <f t="shared" si="1"/>
        <v>21360</v>
      </c>
      <c r="B29422" s="5" t="s">
        <v>18193</v>
      </c>
      <c r="C29422" s="6" t="s">
        <v>655</v>
      </c>
    </row>
    <row r="29423">
      <c r="A29423" s="9">
        <f t="shared" si="1"/>
        <v>21360</v>
      </c>
      <c r="B29423" s="5" t="s">
        <v>18193</v>
      </c>
      <c r="C29423" s="6" t="s">
        <v>23628</v>
      </c>
    </row>
    <row r="29424">
      <c r="A29424" s="9">
        <f t="shared" si="1"/>
        <v>21360</v>
      </c>
      <c r="B29424" s="37" t="s">
        <v>18193</v>
      </c>
      <c r="C29424" s="28" t="s">
        <v>23633</v>
      </c>
    </row>
    <row r="29425">
      <c r="A29425" s="9">
        <f t="shared" si="1"/>
        <v>21361</v>
      </c>
      <c r="B29425" s="8" t="s">
        <v>18194</v>
      </c>
      <c r="C29425" s="9" t="s">
        <v>142</v>
      </c>
    </row>
    <row r="29426">
      <c r="A29426" s="9">
        <f t="shared" si="1"/>
        <v>21362</v>
      </c>
      <c r="B29426" s="5" t="s">
        <v>18195</v>
      </c>
      <c r="C29426" s="6" t="s">
        <v>328</v>
      </c>
    </row>
    <row r="29427">
      <c r="A29427" s="9">
        <f t="shared" si="1"/>
        <v>21362</v>
      </c>
      <c r="B29427" s="5" t="s">
        <v>18195</v>
      </c>
      <c r="C29427" s="6" t="s">
        <v>23637</v>
      </c>
    </row>
    <row r="29428">
      <c r="A29428" s="9">
        <f t="shared" si="1"/>
        <v>21363</v>
      </c>
      <c r="B29428" s="5" t="s">
        <v>18196</v>
      </c>
      <c r="C29428" s="6" t="s">
        <v>15</v>
      </c>
    </row>
    <row r="29429">
      <c r="A29429" s="9">
        <f t="shared" si="1"/>
        <v>21364</v>
      </c>
      <c r="B29429" s="5" t="s">
        <v>18197</v>
      </c>
      <c r="C29429" s="6" t="s">
        <v>20</v>
      </c>
    </row>
    <row r="29430">
      <c r="A29430" s="9">
        <f t="shared" si="1"/>
        <v>21365</v>
      </c>
      <c r="B29430" s="5" t="s">
        <v>18198</v>
      </c>
      <c r="C29430" s="6" t="s">
        <v>1248</v>
      </c>
    </row>
    <row r="29431">
      <c r="A29431" s="9">
        <f t="shared" si="1"/>
        <v>21366</v>
      </c>
      <c r="B29431" s="5" t="s">
        <v>18199</v>
      </c>
      <c r="C29431" s="6" t="s">
        <v>32</v>
      </c>
    </row>
    <row r="29432">
      <c r="A29432" s="9">
        <f t="shared" si="1"/>
        <v>21367</v>
      </c>
      <c r="B29432" s="5" t="s">
        <v>18200</v>
      </c>
      <c r="C29432" s="6" t="s">
        <v>20</v>
      </c>
    </row>
    <row r="29433">
      <c r="A29433" s="9">
        <f t="shared" si="1"/>
        <v>21368</v>
      </c>
      <c r="B29433" s="8" t="s">
        <v>18201</v>
      </c>
      <c r="C29433" s="9" t="s">
        <v>1776</v>
      </c>
    </row>
    <row r="29434">
      <c r="A29434" s="9">
        <f t="shared" si="1"/>
        <v>21369</v>
      </c>
      <c r="B29434" s="8" t="s">
        <v>18202</v>
      </c>
      <c r="C29434" s="9" t="s">
        <v>1470</v>
      </c>
    </row>
    <row r="29435">
      <c r="A29435" s="9">
        <f t="shared" si="1"/>
        <v>21370</v>
      </c>
      <c r="B29435" s="5" t="s">
        <v>18203</v>
      </c>
      <c r="C29435" s="6" t="s">
        <v>32</v>
      </c>
    </row>
    <row r="29436">
      <c r="A29436" s="9">
        <f t="shared" si="1"/>
        <v>21371</v>
      </c>
      <c r="B29436" s="8" t="s">
        <v>18204</v>
      </c>
      <c r="C29436" s="9" t="s">
        <v>547</v>
      </c>
    </row>
    <row r="29437">
      <c r="A29437" s="9">
        <f t="shared" si="1"/>
        <v>21372</v>
      </c>
      <c r="B29437" s="5" t="s">
        <v>18205</v>
      </c>
      <c r="C29437" s="6" t="s">
        <v>471</v>
      </c>
    </row>
    <row r="29438">
      <c r="A29438" s="9">
        <f t="shared" si="1"/>
        <v>21373</v>
      </c>
      <c r="B29438" s="5" t="s">
        <v>18206</v>
      </c>
      <c r="C29438" s="6" t="s">
        <v>471</v>
      </c>
    </row>
    <row r="29439">
      <c r="A29439" s="9">
        <f t="shared" si="1"/>
        <v>21374</v>
      </c>
      <c r="B29439" s="22" t="s">
        <v>18207</v>
      </c>
      <c r="C29439" s="17" t="s">
        <v>1470</v>
      </c>
    </row>
    <row r="29440">
      <c r="A29440" s="9">
        <f t="shared" si="1"/>
        <v>21375</v>
      </c>
      <c r="B29440" s="8" t="s">
        <v>18208</v>
      </c>
      <c r="C29440" s="9" t="s">
        <v>547</v>
      </c>
    </row>
    <row r="29441">
      <c r="A29441" s="9">
        <f t="shared" si="1"/>
        <v>21376</v>
      </c>
      <c r="B29441" s="25" t="s">
        <v>27056</v>
      </c>
      <c r="C29441" s="26" t="s">
        <v>23761</v>
      </c>
    </row>
    <row r="29442">
      <c r="A29442" s="9">
        <f t="shared" si="1"/>
        <v>21377</v>
      </c>
      <c r="B29442" s="8" t="s">
        <v>18209</v>
      </c>
      <c r="C29442" s="9" t="s">
        <v>60</v>
      </c>
    </row>
    <row r="29443">
      <c r="A29443" s="9">
        <f t="shared" si="1"/>
        <v>21377</v>
      </c>
      <c r="B29443" s="8" t="s">
        <v>18209</v>
      </c>
      <c r="C29443" s="9" t="s">
        <v>25</v>
      </c>
    </row>
    <row r="29444">
      <c r="A29444" s="9">
        <f t="shared" si="1"/>
        <v>21378</v>
      </c>
      <c r="B29444" s="5" t="s">
        <v>18210</v>
      </c>
      <c r="C29444" s="6" t="s">
        <v>471</v>
      </c>
    </row>
    <row r="29445">
      <c r="A29445" s="9">
        <f t="shared" si="1"/>
        <v>21379</v>
      </c>
      <c r="B29445" s="25" t="s">
        <v>27057</v>
      </c>
      <c r="C29445" s="26" t="s">
        <v>23812</v>
      </c>
    </row>
    <row r="29446">
      <c r="A29446" s="9">
        <f t="shared" si="1"/>
        <v>21380</v>
      </c>
      <c r="B29446" s="5" t="s">
        <v>18211</v>
      </c>
      <c r="C29446" s="6" t="s">
        <v>15</v>
      </c>
    </row>
    <row r="29447">
      <c r="A29447" s="9">
        <f t="shared" si="1"/>
        <v>21381</v>
      </c>
      <c r="B29447" s="5" t="s">
        <v>18212</v>
      </c>
      <c r="C29447" s="6" t="s">
        <v>15</v>
      </c>
    </row>
    <row r="29448">
      <c r="A29448" s="9">
        <f t="shared" si="1"/>
        <v>21382</v>
      </c>
      <c r="B29448" s="8" t="s">
        <v>18213</v>
      </c>
      <c r="C29448" s="9" t="s">
        <v>479</v>
      </c>
    </row>
    <row r="29449">
      <c r="A29449" s="9">
        <f t="shared" si="1"/>
        <v>21383</v>
      </c>
      <c r="B29449" s="5" t="s">
        <v>18214</v>
      </c>
      <c r="C29449" s="6" t="s">
        <v>78</v>
      </c>
    </row>
    <row r="29450">
      <c r="A29450" s="9">
        <f t="shared" si="1"/>
        <v>21384</v>
      </c>
      <c r="B29450" s="5" t="s">
        <v>18215</v>
      </c>
      <c r="C29450" s="6" t="s">
        <v>780</v>
      </c>
    </row>
    <row r="29451">
      <c r="A29451" s="9">
        <f t="shared" si="1"/>
        <v>21385</v>
      </c>
      <c r="B29451" s="5" t="s">
        <v>18216</v>
      </c>
      <c r="C29451" s="6" t="s">
        <v>34</v>
      </c>
    </row>
    <row r="29452">
      <c r="A29452" s="9">
        <f t="shared" si="1"/>
        <v>21385</v>
      </c>
      <c r="B29452" s="5" t="s">
        <v>18216</v>
      </c>
      <c r="C29452" s="6" t="s">
        <v>23628</v>
      </c>
    </row>
    <row r="29453">
      <c r="A29453" s="9">
        <f t="shared" si="1"/>
        <v>21386</v>
      </c>
      <c r="B29453" s="5" t="s">
        <v>18217</v>
      </c>
      <c r="C29453" s="6" t="s">
        <v>15</v>
      </c>
    </row>
    <row r="29454">
      <c r="A29454" s="9">
        <f t="shared" si="1"/>
        <v>21387</v>
      </c>
      <c r="B29454" s="5" t="s">
        <v>18218</v>
      </c>
      <c r="C29454" s="6" t="s">
        <v>714</v>
      </c>
    </row>
    <row r="29455">
      <c r="A29455" s="9">
        <f t="shared" si="1"/>
        <v>21387</v>
      </c>
      <c r="B29455" s="5" t="s">
        <v>18218</v>
      </c>
      <c r="C29455" s="6" t="s">
        <v>23672</v>
      </c>
    </row>
    <row r="29456">
      <c r="A29456" s="9">
        <f t="shared" si="1"/>
        <v>21388</v>
      </c>
      <c r="B29456" s="5" t="s">
        <v>18219</v>
      </c>
      <c r="C29456" s="6" t="s">
        <v>142</v>
      </c>
    </row>
    <row r="29457">
      <c r="A29457" s="9">
        <f t="shared" si="1"/>
        <v>21389</v>
      </c>
      <c r="B29457" s="5" t="s">
        <v>18220</v>
      </c>
      <c r="C29457" s="6" t="s">
        <v>1267</v>
      </c>
    </row>
    <row r="29458">
      <c r="A29458" s="9">
        <f t="shared" si="1"/>
        <v>21390</v>
      </c>
      <c r="B29458" s="5" t="s">
        <v>18221</v>
      </c>
      <c r="C29458" s="6" t="s">
        <v>1334</v>
      </c>
    </row>
    <row r="29459">
      <c r="A29459" s="9">
        <f t="shared" si="1"/>
        <v>21391</v>
      </c>
      <c r="B29459" s="8" t="s">
        <v>18222</v>
      </c>
      <c r="C29459" s="9" t="s">
        <v>1334</v>
      </c>
    </row>
    <row r="29460">
      <c r="A29460" s="9">
        <f t="shared" si="1"/>
        <v>21392</v>
      </c>
      <c r="B29460" s="5" t="s">
        <v>18223</v>
      </c>
      <c r="C29460" s="6" t="s">
        <v>780</v>
      </c>
    </row>
    <row r="29461">
      <c r="A29461" s="9">
        <f t="shared" si="1"/>
        <v>21393</v>
      </c>
      <c r="B29461" s="5" t="s">
        <v>18224</v>
      </c>
      <c r="C29461" s="6" t="s">
        <v>780</v>
      </c>
    </row>
    <row r="29462">
      <c r="A29462" s="9">
        <f t="shared" si="1"/>
        <v>21394</v>
      </c>
      <c r="B29462" s="5" t="s">
        <v>18225</v>
      </c>
      <c r="C29462" s="6" t="s">
        <v>780</v>
      </c>
    </row>
    <row r="29463">
      <c r="A29463" s="9">
        <f t="shared" si="1"/>
        <v>21395</v>
      </c>
      <c r="B29463" s="5" t="s">
        <v>18226</v>
      </c>
      <c r="C29463" s="6" t="s">
        <v>780</v>
      </c>
    </row>
    <row r="29464">
      <c r="A29464" s="9">
        <f t="shared" si="1"/>
        <v>21396</v>
      </c>
      <c r="B29464" s="5" t="s">
        <v>18227</v>
      </c>
      <c r="C29464" s="6" t="s">
        <v>780</v>
      </c>
    </row>
    <row r="29465">
      <c r="A29465" s="9">
        <f t="shared" si="1"/>
        <v>21397</v>
      </c>
      <c r="B29465" s="5" t="s">
        <v>18228</v>
      </c>
      <c r="C29465" s="6" t="s">
        <v>780</v>
      </c>
    </row>
    <row r="29466">
      <c r="A29466" s="9">
        <f t="shared" si="1"/>
        <v>21398</v>
      </c>
      <c r="B29466" s="5" t="s">
        <v>18229</v>
      </c>
      <c r="C29466" s="6" t="s">
        <v>780</v>
      </c>
    </row>
    <row r="29467">
      <c r="A29467" s="9">
        <f t="shared" si="1"/>
        <v>21399</v>
      </c>
      <c r="B29467" s="5" t="s">
        <v>18230</v>
      </c>
      <c r="C29467" s="6" t="s">
        <v>780</v>
      </c>
    </row>
    <row r="29468">
      <c r="A29468" s="9">
        <f t="shared" si="1"/>
        <v>21400</v>
      </c>
      <c r="B29468" s="5" t="s">
        <v>18231</v>
      </c>
      <c r="C29468" s="6" t="s">
        <v>780</v>
      </c>
    </row>
    <row r="29469">
      <c r="A29469" s="9">
        <f t="shared" si="1"/>
        <v>21401</v>
      </c>
      <c r="B29469" s="5" t="s">
        <v>18232</v>
      </c>
      <c r="C29469" s="6" t="s">
        <v>780</v>
      </c>
    </row>
    <row r="29470">
      <c r="A29470" s="9">
        <f t="shared" si="1"/>
        <v>21402</v>
      </c>
      <c r="B29470" s="5" t="s">
        <v>18233</v>
      </c>
      <c r="C29470" s="6" t="s">
        <v>780</v>
      </c>
    </row>
    <row r="29471">
      <c r="A29471" s="9">
        <f t="shared" si="1"/>
        <v>21403</v>
      </c>
      <c r="B29471" s="5" t="s">
        <v>18234</v>
      </c>
      <c r="C29471" s="6" t="s">
        <v>780</v>
      </c>
    </row>
    <row r="29472">
      <c r="A29472" s="9">
        <f t="shared" si="1"/>
        <v>21404</v>
      </c>
      <c r="B29472" s="5" t="s">
        <v>18235</v>
      </c>
      <c r="C29472" s="6" t="s">
        <v>267</v>
      </c>
    </row>
    <row r="29473">
      <c r="A29473" s="9">
        <f t="shared" si="1"/>
        <v>21404</v>
      </c>
      <c r="B29473" s="5" t="s">
        <v>18235</v>
      </c>
      <c r="C29473" s="6" t="s">
        <v>23637</v>
      </c>
    </row>
    <row r="29474">
      <c r="A29474" s="9">
        <f t="shared" si="1"/>
        <v>21405</v>
      </c>
      <c r="B29474" s="5" t="s">
        <v>18236</v>
      </c>
      <c r="C29474" s="6" t="s">
        <v>452</v>
      </c>
    </row>
    <row r="29475">
      <c r="A29475" s="9">
        <f t="shared" si="1"/>
        <v>21405</v>
      </c>
      <c r="B29475" s="5" t="s">
        <v>18236</v>
      </c>
      <c r="C29475" s="6" t="s">
        <v>23637</v>
      </c>
    </row>
    <row r="29476">
      <c r="A29476" s="9">
        <f t="shared" si="1"/>
        <v>21406</v>
      </c>
      <c r="B29476" s="5" t="s">
        <v>18237</v>
      </c>
      <c r="C29476" s="6" t="s">
        <v>714</v>
      </c>
    </row>
    <row r="29477">
      <c r="A29477" s="9">
        <f t="shared" si="1"/>
        <v>21406</v>
      </c>
      <c r="B29477" s="5" t="s">
        <v>18237</v>
      </c>
      <c r="C29477" s="6" t="s">
        <v>23672</v>
      </c>
    </row>
    <row r="29478">
      <c r="A29478" s="9">
        <f t="shared" si="1"/>
        <v>21407</v>
      </c>
      <c r="B29478" s="8" t="s">
        <v>18238</v>
      </c>
      <c r="C29478" s="9" t="s">
        <v>56</v>
      </c>
    </row>
    <row r="29479">
      <c r="A29479" s="9">
        <f t="shared" si="1"/>
        <v>21407</v>
      </c>
      <c r="B29479" s="8" t="s">
        <v>18238</v>
      </c>
      <c r="C29479" s="9" t="s">
        <v>83</v>
      </c>
    </row>
    <row r="29480">
      <c r="A29480" s="9">
        <f t="shared" si="1"/>
        <v>21408</v>
      </c>
      <c r="B29480" s="27" t="s">
        <v>27058</v>
      </c>
      <c r="C29480" s="28" t="s">
        <v>23637</v>
      </c>
    </row>
    <row r="29481">
      <c r="A29481" s="9">
        <f t="shared" si="1"/>
        <v>21408</v>
      </c>
      <c r="B29481" s="27" t="s">
        <v>27058</v>
      </c>
      <c r="C29481" s="26" t="s">
        <v>90</v>
      </c>
    </row>
    <row r="29482">
      <c r="A29482" s="9">
        <f t="shared" si="1"/>
        <v>21408</v>
      </c>
      <c r="B29482" s="25" t="s">
        <v>27058</v>
      </c>
      <c r="C29482" s="34" t="s">
        <v>60</v>
      </c>
    </row>
    <row r="29483">
      <c r="A29483" s="9">
        <f t="shared" si="1"/>
        <v>21408</v>
      </c>
      <c r="B29483" s="25" t="s">
        <v>27058</v>
      </c>
      <c r="C29483" s="34" t="s">
        <v>142</v>
      </c>
    </row>
    <row r="29484">
      <c r="A29484" s="9">
        <f t="shared" si="1"/>
        <v>21409</v>
      </c>
      <c r="B29484" s="25" t="s">
        <v>27059</v>
      </c>
      <c r="C29484" s="26" t="s">
        <v>487</v>
      </c>
    </row>
    <row r="29485">
      <c r="A29485" s="9">
        <f t="shared" si="1"/>
        <v>21409</v>
      </c>
      <c r="B29485" s="27" t="s">
        <v>27059</v>
      </c>
      <c r="C29485" s="28" t="s">
        <v>23637</v>
      </c>
    </row>
    <row r="29486">
      <c r="A29486" s="9">
        <f t="shared" si="1"/>
        <v>21410</v>
      </c>
      <c r="B29486" s="8" t="s">
        <v>18239</v>
      </c>
      <c r="C29486" s="9" t="s">
        <v>24</v>
      </c>
    </row>
    <row r="29487">
      <c r="A29487" s="9">
        <f t="shared" si="1"/>
        <v>21411</v>
      </c>
      <c r="B29487" s="5" t="s">
        <v>18240</v>
      </c>
      <c r="C29487" s="6" t="s">
        <v>603</v>
      </c>
    </row>
    <row r="29488">
      <c r="A29488" s="9">
        <f t="shared" si="1"/>
        <v>21412</v>
      </c>
      <c r="B29488" s="8" t="s">
        <v>18241</v>
      </c>
      <c r="C29488" s="9" t="s">
        <v>10</v>
      </c>
    </row>
    <row r="29489">
      <c r="A29489" s="9">
        <f t="shared" si="1"/>
        <v>21413</v>
      </c>
      <c r="B29489" s="5" t="s">
        <v>18242</v>
      </c>
      <c r="C29489" s="6" t="s">
        <v>1267</v>
      </c>
    </row>
    <row r="29490">
      <c r="A29490" s="9">
        <f t="shared" si="1"/>
        <v>21414</v>
      </c>
      <c r="B29490" s="5" t="s">
        <v>18243</v>
      </c>
      <c r="C29490" s="6" t="s">
        <v>1267</v>
      </c>
    </row>
    <row r="29491">
      <c r="A29491" s="9">
        <f t="shared" si="1"/>
        <v>21415</v>
      </c>
      <c r="B29491" s="5" t="s">
        <v>18244</v>
      </c>
      <c r="C29491" s="6" t="s">
        <v>1267</v>
      </c>
    </row>
    <row r="29492">
      <c r="A29492" s="9">
        <f t="shared" si="1"/>
        <v>21416</v>
      </c>
      <c r="B29492" s="5" t="s">
        <v>18245</v>
      </c>
      <c r="C29492" s="6" t="s">
        <v>1267</v>
      </c>
    </row>
    <row r="29493">
      <c r="A29493" s="9">
        <f t="shared" si="1"/>
        <v>21417</v>
      </c>
      <c r="B29493" s="5" t="s">
        <v>18246</v>
      </c>
      <c r="C29493" s="6" t="s">
        <v>1267</v>
      </c>
    </row>
    <row r="29494">
      <c r="A29494" s="9">
        <f t="shared" si="1"/>
        <v>21418</v>
      </c>
      <c r="B29494" s="5" t="s">
        <v>18247</v>
      </c>
      <c r="C29494" s="6" t="s">
        <v>1267</v>
      </c>
    </row>
    <row r="29495">
      <c r="A29495" s="9">
        <f t="shared" si="1"/>
        <v>21419</v>
      </c>
      <c r="B29495" s="5" t="s">
        <v>18248</v>
      </c>
      <c r="C29495" s="6" t="s">
        <v>1260</v>
      </c>
    </row>
    <row r="29496">
      <c r="A29496" s="9">
        <f t="shared" si="1"/>
        <v>21419</v>
      </c>
      <c r="B29496" s="5" t="s">
        <v>18248</v>
      </c>
      <c r="C29496" s="6" t="s">
        <v>1267</v>
      </c>
    </row>
    <row r="29497">
      <c r="A29497" s="9">
        <f t="shared" si="1"/>
        <v>21420</v>
      </c>
      <c r="B29497" s="8" t="s">
        <v>18249</v>
      </c>
      <c r="C29497" s="9" t="s">
        <v>162</v>
      </c>
    </row>
    <row r="29498">
      <c r="A29498" s="9">
        <f t="shared" si="1"/>
        <v>21421</v>
      </c>
      <c r="B29498" s="8" t="s">
        <v>18250</v>
      </c>
      <c r="C29498" s="9" t="s">
        <v>874</v>
      </c>
    </row>
    <row r="29499">
      <c r="A29499" s="9">
        <f t="shared" si="1"/>
        <v>21422</v>
      </c>
      <c r="B29499" s="8" t="s">
        <v>18251</v>
      </c>
      <c r="C29499" s="9" t="s">
        <v>117</v>
      </c>
    </row>
    <row r="29500">
      <c r="A29500" s="9">
        <f t="shared" si="1"/>
        <v>21423</v>
      </c>
      <c r="B29500" s="8" t="s">
        <v>18252</v>
      </c>
      <c r="C29500" s="9" t="s">
        <v>780</v>
      </c>
    </row>
    <row r="29501">
      <c r="A29501" s="9">
        <f t="shared" si="1"/>
        <v>21424</v>
      </c>
      <c r="B29501" s="8" t="s">
        <v>18253</v>
      </c>
      <c r="C29501" s="9" t="s">
        <v>780</v>
      </c>
    </row>
    <row r="29502">
      <c r="A29502" s="9">
        <f t="shared" si="1"/>
        <v>21425</v>
      </c>
      <c r="B29502" s="8" t="s">
        <v>18254</v>
      </c>
      <c r="C29502" s="9" t="s">
        <v>780</v>
      </c>
    </row>
    <row r="29503">
      <c r="A29503" s="9">
        <f t="shared" si="1"/>
        <v>21426</v>
      </c>
      <c r="B29503" s="8" t="s">
        <v>18255</v>
      </c>
      <c r="C29503" s="9" t="s">
        <v>1334</v>
      </c>
    </row>
    <row r="29504">
      <c r="A29504" s="9">
        <f t="shared" si="1"/>
        <v>21427</v>
      </c>
      <c r="B29504" s="5" t="s">
        <v>18256</v>
      </c>
      <c r="C29504" s="6" t="s">
        <v>1267</v>
      </c>
    </row>
    <row r="29505">
      <c r="A29505" s="9">
        <f t="shared" si="1"/>
        <v>21428</v>
      </c>
      <c r="B29505" s="25" t="s">
        <v>27060</v>
      </c>
      <c r="C29505" s="26" t="s">
        <v>650</v>
      </c>
    </row>
    <row r="29506">
      <c r="A29506" s="9">
        <f t="shared" si="1"/>
        <v>21429</v>
      </c>
      <c r="B29506" s="5" t="s">
        <v>18257</v>
      </c>
      <c r="C29506" s="6" t="s">
        <v>731</v>
      </c>
    </row>
    <row r="29507">
      <c r="A29507" s="9">
        <f t="shared" si="1"/>
        <v>21430</v>
      </c>
      <c r="B29507" s="8" t="s">
        <v>18258</v>
      </c>
      <c r="C29507" s="9" t="s">
        <v>121</v>
      </c>
    </row>
    <row r="29508">
      <c r="A29508" s="9">
        <f t="shared" si="1"/>
        <v>21431</v>
      </c>
      <c r="B29508" s="8" t="s">
        <v>18259</v>
      </c>
      <c r="C29508" s="9" t="s">
        <v>547</v>
      </c>
    </row>
    <row r="29509">
      <c r="A29509" s="9">
        <f t="shared" si="1"/>
        <v>21432</v>
      </c>
      <c r="B29509" s="8" t="s">
        <v>18260</v>
      </c>
      <c r="C29509" s="9" t="s">
        <v>547</v>
      </c>
    </row>
    <row r="29510">
      <c r="A29510" s="9">
        <f t="shared" si="1"/>
        <v>21433</v>
      </c>
      <c r="B29510" s="5" t="s">
        <v>18261</v>
      </c>
      <c r="C29510" s="6" t="s">
        <v>1267</v>
      </c>
    </row>
    <row r="29511">
      <c r="A29511" s="9">
        <f t="shared" si="1"/>
        <v>21434</v>
      </c>
      <c r="B29511" s="5" t="s">
        <v>18262</v>
      </c>
      <c r="C29511" s="6" t="s">
        <v>1279</v>
      </c>
    </row>
    <row r="29512">
      <c r="A29512" s="9">
        <f t="shared" si="1"/>
        <v>21435</v>
      </c>
      <c r="B29512" s="5" t="s">
        <v>18263</v>
      </c>
      <c r="C29512" s="6" t="s">
        <v>1120</v>
      </c>
    </row>
    <row r="29513">
      <c r="A29513" s="9">
        <f t="shared" si="1"/>
        <v>21436</v>
      </c>
      <c r="B29513" s="16" t="s">
        <v>18264</v>
      </c>
      <c r="C29513" s="6" t="s">
        <v>1235</v>
      </c>
    </row>
    <row r="29514">
      <c r="A29514" s="9">
        <f t="shared" si="1"/>
        <v>21437</v>
      </c>
      <c r="B29514" s="8" t="s">
        <v>18265</v>
      </c>
      <c r="C29514" s="9" t="s">
        <v>547</v>
      </c>
    </row>
    <row r="29515">
      <c r="A29515" s="9">
        <f t="shared" si="1"/>
        <v>21438</v>
      </c>
      <c r="B29515" s="8" t="s">
        <v>18266</v>
      </c>
      <c r="C29515" s="9" t="s">
        <v>502</v>
      </c>
    </row>
    <row r="29516">
      <c r="A29516" s="9">
        <f t="shared" si="1"/>
        <v>21439</v>
      </c>
      <c r="B29516" s="5" t="s">
        <v>18267</v>
      </c>
      <c r="C29516" s="6" t="s">
        <v>1120</v>
      </c>
    </row>
    <row r="29517">
      <c r="A29517" s="9">
        <f t="shared" si="1"/>
        <v>21440</v>
      </c>
      <c r="B29517" s="5" t="s">
        <v>18268</v>
      </c>
      <c r="C29517" s="6" t="s">
        <v>1124</v>
      </c>
    </row>
    <row r="29518">
      <c r="A29518" s="9">
        <f t="shared" si="1"/>
        <v>21441</v>
      </c>
      <c r="B29518" s="5" t="s">
        <v>18269</v>
      </c>
      <c r="C29518" s="6" t="s">
        <v>1124</v>
      </c>
    </row>
    <row r="29519">
      <c r="A29519" s="9">
        <f t="shared" si="1"/>
        <v>21442</v>
      </c>
      <c r="B29519" s="8" t="s">
        <v>18270</v>
      </c>
      <c r="C29519" s="9" t="s">
        <v>399</v>
      </c>
    </row>
    <row r="29520">
      <c r="A29520" s="9">
        <f t="shared" si="1"/>
        <v>21443</v>
      </c>
      <c r="B29520" s="5" t="s">
        <v>18271</v>
      </c>
      <c r="C29520" s="6" t="s">
        <v>326</v>
      </c>
    </row>
    <row r="29521">
      <c r="A29521" s="9">
        <f t="shared" si="1"/>
        <v>21443</v>
      </c>
      <c r="B29521" s="5" t="s">
        <v>18271</v>
      </c>
      <c r="C29521" s="6" t="s">
        <v>23637</v>
      </c>
    </row>
    <row r="29522">
      <c r="A29522" s="9">
        <f t="shared" si="1"/>
        <v>21444</v>
      </c>
      <c r="B29522" s="5" t="s">
        <v>18272</v>
      </c>
      <c r="C29522" s="6" t="s">
        <v>328</v>
      </c>
    </row>
    <row r="29523">
      <c r="A29523" s="9">
        <f t="shared" si="1"/>
        <v>21444</v>
      </c>
      <c r="B29523" s="5" t="s">
        <v>18272</v>
      </c>
      <c r="C29523" s="6" t="s">
        <v>23637</v>
      </c>
    </row>
    <row r="29524">
      <c r="A29524" s="9">
        <f t="shared" si="1"/>
        <v>21445</v>
      </c>
      <c r="B29524" s="5" t="s">
        <v>18273</v>
      </c>
      <c r="C29524" s="6" t="s">
        <v>162</v>
      </c>
    </row>
    <row r="29525">
      <c r="A29525" s="9">
        <f t="shared" si="1"/>
        <v>21446</v>
      </c>
      <c r="B29525" s="30" t="s">
        <v>27061</v>
      </c>
      <c r="C29525" s="26" t="s">
        <v>23737</v>
      </c>
    </row>
    <row r="29526">
      <c r="A29526" s="9">
        <f t="shared" si="1"/>
        <v>21447</v>
      </c>
      <c r="B29526" s="8" t="s">
        <v>18274</v>
      </c>
      <c r="C29526" s="9" t="s">
        <v>1334</v>
      </c>
    </row>
    <row r="29527">
      <c r="A29527" s="9">
        <f t="shared" si="1"/>
        <v>21448</v>
      </c>
      <c r="B29527" s="5" t="s">
        <v>18275</v>
      </c>
      <c r="C29527" s="6" t="s">
        <v>1260</v>
      </c>
    </row>
    <row r="29528">
      <c r="A29528" s="9">
        <f t="shared" si="1"/>
        <v>21449</v>
      </c>
      <c r="B29528" s="5" t="s">
        <v>18276</v>
      </c>
      <c r="C29528" s="6" t="s">
        <v>1267</v>
      </c>
    </row>
    <row r="29529">
      <c r="A29529" s="9">
        <f t="shared" si="1"/>
        <v>21450</v>
      </c>
      <c r="B29529" s="5" t="s">
        <v>18277</v>
      </c>
      <c r="C29529" s="6" t="s">
        <v>1267</v>
      </c>
    </row>
    <row r="29530">
      <c r="A29530" s="9">
        <f t="shared" si="1"/>
        <v>21451</v>
      </c>
      <c r="B29530" s="5" t="s">
        <v>18278</v>
      </c>
      <c r="C29530" s="6" t="s">
        <v>1267</v>
      </c>
    </row>
    <row r="29531">
      <c r="A29531" s="9">
        <f t="shared" si="1"/>
        <v>21452</v>
      </c>
      <c r="B29531" s="5" t="s">
        <v>18279</v>
      </c>
      <c r="C29531" s="6" t="s">
        <v>1267</v>
      </c>
    </row>
    <row r="29532">
      <c r="A29532" s="9">
        <f t="shared" si="1"/>
        <v>21453</v>
      </c>
      <c r="B29532" s="5" t="s">
        <v>18280</v>
      </c>
      <c r="C29532" s="6" t="s">
        <v>32</v>
      </c>
    </row>
    <row r="29533">
      <c r="A29533" s="9">
        <f t="shared" si="1"/>
        <v>21454</v>
      </c>
      <c r="B29533" s="5" t="s">
        <v>18281</v>
      </c>
      <c r="C29533" s="6" t="s">
        <v>12</v>
      </c>
    </row>
    <row r="29534">
      <c r="A29534" s="9">
        <f t="shared" si="1"/>
        <v>21454</v>
      </c>
      <c r="B29534" s="5" t="s">
        <v>18281</v>
      </c>
      <c r="C29534" s="6" t="s">
        <v>416</v>
      </c>
    </row>
    <row r="29535">
      <c r="A29535" s="9">
        <f t="shared" si="1"/>
        <v>21455</v>
      </c>
      <c r="B29535" s="25" t="s">
        <v>27062</v>
      </c>
      <c r="C29535" s="26" t="s">
        <v>8541</v>
      </c>
    </row>
    <row r="29536">
      <c r="A29536" s="9">
        <f t="shared" si="1"/>
        <v>21456</v>
      </c>
      <c r="B29536" s="25" t="s">
        <v>27063</v>
      </c>
      <c r="C29536" s="26" t="s">
        <v>23845</v>
      </c>
    </row>
    <row r="29537">
      <c r="A29537" s="9">
        <f t="shared" si="1"/>
        <v>21457</v>
      </c>
      <c r="B29537" s="5" t="s">
        <v>18282</v>
      </c>
      <c r="C29537" s="6" t="s">
        <v>1124</v>
      </c>
    </row>
    <row r="29538">
      <c r="A29538" s="9">
        <f t="shared" si="1"/>
        <v>21458</v>
      </c>
      <c r="B29538" s="25" t="s">
        <v>27064</v>
      </c>
      <c r="C29538" s="26" t="s">
        <v>23845</v>
      </c>
    </row>
    <row r="29539">
      <c r="A29539" s="9">
        <f t="shared" si="1"/>
        <v>21459</v>
      </c>
      <c r="B29539" s="25" t="s">
        <v>27065</v>
      </c>
      <c r="C29539" s="26" t="s">
        <v>650</v>
      </c>
    </row>
    <row r="29540">
      <c r="A29540" s="9">
        <f t="shared" si="1"/>
        <v>21460</v>
      </c>
      <c r="B29540" s="5" t="s">
        <v>18283</v>
      </c>
      <c r="C29540" s="6" t="s">
        <v>356</v>
      </c>
    </row>
    <row r="29541">
      <c r="A29541" s="9">
        <f t="shared" si="1"/>
        <v>21461</v>
      </c>
      <c r="B29541" s="5" t="s">
        <v>18284</v>
      </c>
      <c r="C29541" s="6" t="s">
        <v>32</v>
      </c>
    </row>
    <row r="29542">
      <c r="A29542" s="9">
        <f t="shared" si="1"/>
        <v>21462</v>
      </c>
      <c r="B29542" s="5" t="s">
        <v>18285</v>
      </c>
      <c r="C29542" s="6" t="s">
        <v>471</v>
      </c>
    </row>
    <row r="29543">
      <c r="A29543" s="9">
        <f t="shared" si="1"/>
        <v>21463</v>
      </c>
      <c r="B29543" s="5" t="s">
        <v>18286</v>
      </c>
      <c r="C29543" s="6" t="s">
        <v>1394</v>
      </c>
    </row>
    <row r="29544">
      <c r="A29544" s="9">
        <f t="shared" si="1"/>
        <v>21464</v>
      </c>
      <c r="B29544" s="5" t="s">
        <v>18287</v>
      </c>
      <c r="C29544" s="6" t="s">
        <v>109</v>
      </c>
    </row>
    <row r="29545">
      <c r="A29545" s="9">
        <f t="shared" si="1"/>
        <v>21465</v>
      </c>
      <c r="B29545" s="8" t="s">
        <v>18288</v>
      </c>
      <c r="C29545" s="9" t="s">
        <v>88</v>
      </c>
    </row>
    <row r="29546">
      <c r="A29546" s="9">
        <f t="shared" si="1"/>
        <v>21466</v>
      </c>
      <c r="B29546" s="5" t="s">
        <v>18289</v>
      </c>
      <c r="C29546" s="6" t="s">
        <v>788</v>
      </c>
    </row>
    <row r="29547">
      <c r="A29547" s="9">
        <f t="shared" si="1"/>
        <v>21466</v>
      </c>
      <c r="B29547" s="5" t="s">
        <v>18289</v>
      </c>
      <c r="C29547" s="6" t="s">
        <v>538</v>
      </c>
    </row>
    <row r="29548">
      <c r="A29548" s="9">
        <f t="shared" si="1"/>
        <v>21466</v>
      </c>
      <c r="B29548" s="5" t="s">
        <v>18289</v>
      </c>
      <c r="C29548" s="6" t="s">
        <v>23637</v>
      </c>
    </row>
    <row r="29549">
      <c r="A29549" s="9">
        <f t="shared" si="1"/>
        <v>21466</v>
      </c>
      <c r="B29549" s="5" t="s">
        <v>18289</v>
      </c>
      <c r="C29549" s="6" t="s">
        <v>23628</v>
      </c>
    </row>
    <row r="29550">
      <c r="A29550" s="9">
        <f t="shared" si="1"/>
        <v>21467</v>
      </c>
      <c r="B29550" s="8" t="s">
        <v>18290</v>
      </c>
      <c r="C29550" s="9" t="s">
        <v>142</v>
      </c>
    </row>
    <row r="29551">
      <c r="A29551" s="9">
        <f t="shared" si="1"/>
        <v>21468</v>
      </c>
      <c r="B29551" s="25" t="s">
        <v>27066</v>
      </c>
      <c r="C29551" s="26" t="s">
        <v>672</v>
      </c>
    </row>
    <row r="29552">
      <c r="A29552" s="9">
        <f t="shared" si="1"/>
        <v>21468</v>
      </c>
      <c r="B29552" s="27" t="s">
        <v>27066</v>
      </c>
      <c r="C29552" s="28" t="s">
        <v>23637</v>
      </c>
    </row>
    <row r="29553">
      <c r="A29553" s="9">
        <f t="shared" si="1"/>
        <v>21469</v>
      </c>
      <c r="B29553" s="5" t="s">
        <v>18291</v>
      </c>
      <c r="C29553" s="6" t="s">
        <v>336</v>
      </c>
    </row>
    <row r="29554">
      <c r="A29554" s="9">
        <f t="shared" si="1"/>
        <v>21469</v>
      </c>
      <c r="B29554" s="5" t="s">
        <v>18291</v>
      </c>
      <c r="C29554" s="6" t="s">
        <v>23637</v>
      </c>
    </row>
    <row r="29555">
      <c r="A29555" s="9">
        <f t="shared" si="1"/>
        <v>21470</v>
      </c>
      <c r="B29555" s="8" t="s">
        <v>18292</v>
      </c>
      <c r="C29555" s="9" t="s">
        <v>893</v>
      </c>
    </row>
    <row r="29556">
      <c r="A29556" s="9">
        <f t="shared" si="1"/>
        <v>21471</v>
      </c>
      <c r="B29556" s="8" t="s">
        <v>18293</v>
      </c>
      <c r="C29556" s="9" t="s">
        <v>547</v>
      </c>
    </row>
    <row r="29557">
      <c r="A29557" s="9">
        <f t="shared" si="1"/>
        <v>21472</v>
      </c>
      <c r="B29557" s="32" t="s">
        <v>27067</v>
      </c>
      <c r="C29557" s="26" t="s">
        <v>67</v>
      </c>
    </row>
    <row r="29558">
      <c r="A29558" s="9">
        <f t="shared" si="1"/>
        <v>21473</v>
      </c>
      <c r="B29558" s="25" t="s">
        <v>27068</v>
      </c>
      <c r="C29558" s="26" t="s">
        <v>23761</v>
      </c>
    </row>
    <row r="29559">
      <c r="A29559" s="9">
        <f t="shared" si="1"/>
        <v>21474</v>
      </c>
      <c r="B29559" s="5" t="s">
        <v>18294</v>
      </c>
      <c r="C29559" s="6" t="s">
        <v>462</v>
      </c>
    </row>
    <row r="29560">
      <c r="A29560" s="9">
        <f t="shared" si="1"/>
        <v>21474</v>
      </c>
      <c r="B29560" s="5" t="s">
        <v>18294</v>
      </c>
      <c r="C29560" s="6" t="s">
        <v>23637</v>
      </c>
    </row>
    <row r="29561">
      <c r="A29561" s="9">
        <f t="shared" si="1"/>
        <v>21475</v>
      </c>
      <c r="B29561" s="5" t="s">
        <v>18295</v>
      </c>
      <c r="C29561" s="6" t="s">
        <v>62</v>
      </c>
    </row>
    <row r="29562">
      <c r="A29562" s="9">
        <f t="shared" si="1"/>
        <v>21475</v>
      </c>
      <c r="B29562" s="5" t="s">
        <v>18295</v>
      </c>
      <c r="C29562" s="6" t="s">
        <v>23628</v>
      </c>
    </row>
    <row r="29563">
      <c r="A29563" s="9">
        <f t="shared" si="1"/>
        <v>21476</v>
      </c>
      <c r="B29563" s="8" t="s">
        <v>18296</v>
      </c>
      <c r="C29563" s="9" t="s">
        <v>83</v>
      </c>
    </row>
    <row r="29564">
      <c r="A29564" s="9">
        <f t="shared" si="1"/>
        <v>21477</v>
      </c>
      <c r="B29564" s="8" t="s">
        <v>18297</v>
      </c>
      <c r="C29564" s="9" t="s">
        <v>52</v>
      </c>
    </row>
    <row r="29565">
      <c r="A29565" s="9">
        <f t="shared" si="1"/>
        <v>21478</v>
      </c>
      <c r="B29565" s="5" t="s">
        <v>18298</v>
      </c>
      <c r="C29565" s="6" t="s">
        <v>731</v>
      </c>
    </row>
    <row r="29566">
      <c r="A29566" s="9">
        <f t="shared" si="1"/>
        <v>21479</v>
      </c>
      <c r="B29566" s="5" t="s">
        <v>18299</v>
      </c>
      <c r="C29566" s="6" t="s">
        <v>74</v>
      </c>
    </row>
    <row r="29567">
      <c r="A29567" s="9">
        <f t="shared" si="1"/>
        <v>21480</v>
      </c>
      <c r="B29567" s="8" t="s">
        <v>18300</v>
      </c>
      <c r="C29567" s="9" t="s">
        <v>399</v>
      </c>
    </row>
    <row r="29568">
      <c r="A29568" s="9">
        <f t="shared" si="1"/>
        <v>21481</v>
      </c>
      <c r="B29568" s="8" t="s">
        <v>18301</v>
      </c>
      <c r="C29568" s="9" t="s">
        <v>65</v>
      </c>
    </row>
    <row r="29569">
      <c r="A29569" s="9">
        <f t="shared" si="1"/>
        <v>21482</v>
      </c>
      <c r="B29569" s="8" t="s">
        <v>18302</v>
      </c>
      <c r="C29569" s="9" t="s">
        <v>88</v>
      </c>
    </row>
    <row r="29570">
      <c r="A29570" s="9">
        <f t="shared" si="1"/>
        <v>21483</v>
      </c>
      <c r="B29570" s="5" t="s">
        <v>18303</v>
      </c>
      <c r="C29570" s="6" t="s">
        <v>324</v>
      </c>
    </row>
    <row r="29571">
      <c r="A29571" s="9">
        <f t="shared" si="1"/>
        <v>21483</v>
      </c>
      <c r="B29571" s="5" t="s">
        <v>18303</v>
      </c>
      <c r="C29571" s="6" t="s">
        <v>23637</v>
      </c>
    </row>
    <row r="29572">
      <c r="A29572" s="9">
        <f t="shared" si="1"/>
        <v>21484</v>
      </c>
      <c r="B29572" s="25" t="s">
        <v>27069</v>
      </c>
      <c r="C29572" s="26" t="s">
        <v>12983</v>
      </c>
    </row>
    <row r="29573">
      <c r="A29573" s="9">
        <f t="shared" si="1"/>
        <v>21485</v>
      </c>
      <c r="B29573" s="8" t="s">
        <v>18304</v>
      </c>
      <c r="C29573" s="9" t="s">
        <v>1042</v>
      </c>
    </row>
    <row r="29574">
      <c r="A29574" s="9">
        <f t="shared" si="1"/>
        <v>21486</v>
      </c>
      <c r="B29574" s="25" t="s">
        <v>27070</v>
      </c>
      <c r="C29574" s="26" t="s">
        <v>23761</v>
      </c>
    </row>
    <row r="29575">
      <c r="A29575" s="9">
        <f t="shared" si="1"/>
        <v>21487</v>
      </c>
      <c r="B29575" s="25" t="s">
        <v>27071</v>
      </c>
      <c r="C29575" s="26" t="s">
        <v>23761</v>
      </c>
    </row>
    <row r="29576">
      <c r="A29576" s="9">
        <f t="shared" si="1"/>
        <v>21488</v>
      </c>
      <c r="B29576" s="8" t="s">
        <v>18305</v>
      </c>
      <c r="C29576" s="9" t="s">
        <v>835</v>
      </c>
    </row>
    <row r="29577">
      <c r="A29577" s="9">
        <f t="shared" si="1"/>
        <v>21489</v>
      </c>
      <c r="B29577" s="8" t="s">
        <v>18306</v>
      </c>
      <c r="C29577" s="9" t="s">
        <v>188</v>
      </c>
    </row>
    <row r="29578">
      <c r="A29578" s="9">
        <f t="shared" si="1"/>
        <v>21490</v>
      </c>
      <c r="B29578" s="5" t="s">
        <v>18307</v>
      </c>
      <c r="C29578" s="6" t="s">
        <v>785</v>
      </c>
    </row>
    <row r="29579">
      <c r="A29579" s="9">
        <f t="shared" si="1"/>
        <v>21491</v>
      </c>
      <c r="B29579" s="8" t="s">
        <v>18308</v>
      </c>
      <c r="C29579" s="9" t="s">
        <v>40</v>
      </c>
    </row>
    <row r="29580">
      <c r="A29580" s="9">
        <f t="shared" si="1"/>
        <v>21492</v>
      </c>
      <c r="B29580" s="5" t="s">
        <v>18309</v>
      </c>
      <c r="C29580" s="6" t="s">
        <v>1120</v>
      </c>
    </row>
    <row r="29581">
      <c r="A29581" s="9">
        <f t="shared" si="1"/>
        <v>21493</v>
      </c>
      <c r="B29581" s="8" t="s">
        <v>18310</v>
      </c>
      <c r="C29581" s="9" t="s">
        <v>42</v>
      </c>
    </row>
    <row r="29582">
      <c r="A29582" s="9">
        <f t="shared" si="1"/>
        <v>21494</v>
      </c>
      <c r="B29582" s="8" t="s">
        <v>18311</v>
      </c>
      <c r="C29582" s="9" t="s">
        <v>728</v>
      </c>
    </row>
    <row r="29583">
      <c r="A29583" s="9">
        <f t="shared" si="1"/>
        <v>21494</v>
      </c>
      <c r="B29583" s="8" t="s">
        <v>18311</v>
      </c>
      <c r="C29583" s="9" t="s">
        <v>399</v>
      </c>
    </row>
    <row r="29584">
      <c r="A29584" s="9">
        <f t="shared" si="1"/>
        <v>21495</v>
      </c>
      <c r="B29584" s="32" t="s">
        <v>27072</v>
      </c>
      <c r="C29584" s="26" t="s">
        <v>67</v>
      </c>
    </row>
    <row r="29585">
      <c r="A29585" s="9">
        <f t="shared" si="1"/>
        <v>21496</v>
      </c>
      <c r="B29585" s="5" t="s">
        <v>18312</v>
      </c>
      <c r="C29585" s="6" t="s">
        <v>32</v>
      </c>
    </row>
    <row r="29586">
      <c r="A29586" s="9">
        <f t="shared" si="1"/>
        <v>21497</v>
      </c>
      <c r="B29586" s="5" t="s">
        <v>18313</v>
      </c>
      <c r="C29586" s="6" t="s">
        <v>1279</v>
      </c>
    </row>
    <row r="29587">
      <c r="A29587" s="9">
        <f t="shared" si="1"/>
        <v>21498</v>
      </c>
      <c r="B29587" s="5" t="s">
        <v>18314</v>
      </c>
      <c r="C29587" s="6" t="s">
        <v>1369</v>
      </c>
    </row>
    <row r="29588">
      <c r="A29588" s="9">
        <f t="shared" si="1"/>
        <v>21499</v>
      </c>
      <c r="B29588" s="5" t="s">
        <v>18315</v>
      </c>
      <c r="C29588" s="6" t="s">
        <v>1369</v>
      </c>
    </row>
    <row r="29589">
      <c r="A29589" s="9">
        <f t="shared" si="1"/>
        <v>21500</v>
      </c>
      <c r="B29589" s="5" t="s">
        <v>18316</v>
      </c>
      <c r="C29589" s="6" t="s">
        <v>367</v>
      </c>
    </row>
    <row r="29590">
      <c r="A29590" s="9">
        <f t="shared" si="1"/>
        <v>21501</v>
      </c>
      <c r="B29590" s="5" t="s">
        <v>18317</v>
      </c>
      <c r="C29590" s="6" t="s">
        <v>367</v>
      </c>
    </row>
    <row r="29591">
      <c r="A29591" s="9">
        <f t="shared" si="1"/>
        <v>21502</v>
      </c>
      <c r="B29591" s="25" t="s">
        <v>27073</v>
      </c>
      <c r="C29591" s="26" t="s">
        <v>12983</v>
      </c>
    </row>
    <row r="29592">
      <c r="A29592" s="9">
        <f t="shared" si="1"/>
        <v>21503</v>
      </c>
      <c r="B29592" s="5" t="s">
        <v>18318</v>
      </c>
      <c r="C29592" s="6" t="s">
        <v>621</v>
      </c>
    </row>
    <row r="29593">
      <c r="A29593" s="9">
        <f t="shared" si="1"/>
        <v>21504</v>
      </c>
      <c r="B29593" s="5" t="s">
        <v>18319</v>
      </c>
      <c r="C29593" s="6" t="s">
        <v>681</v>
      </c>
    </row>
    <row r="29594">
      <c r="A29594" s="9">
        <f t="shared" si="1"/>
        <v>21505</v>
      </c>
      <c r="B29594" s="5" t="s">
        <v>18320</v>
      </c>
      <c r="C29594" s="6" t="s">
        <v>471</v>
      </c>
    </row>
    <row r="29595">
      <c r="A29595" s="9">
        <f t="shared" si="1"/>
        <v>21506</v>
      </c>
      <c r="B29595" s="5" t="s">
        <v>18321</v>
      </c>
      <c r="C29595" s="6" t="s">
        <v>27</v>
      </c>
    </row>
    <row r="29596">
      <c r="A29596" s="9">
        <f t="shared" si="1"/>
        <v>21507</v>
      </c>
      <c r="B29596" s="5" t="s">
        <v>18322</v>
      </c>
      <c r="C29596" s="6" t="s">
        <v>989</v>
      </c>
    </row>
    <row r="29597">
      <c r="A29597" s="9">
        <f t="shared" si="1"/>
        <v>21508</v>
      </c>
      <c r="B29597" s="5" t="s">
        <v>18323</v>
      </c>
      <c r="C29597" s="6" t="s">
        <v>20</v>
      </c>
    </row>
    <row r="29598">
      <c r="A29598" s="9">
        <f t="shared" si="1"/>
        <v>21509</v>
      </c>
      <c r="B29598" s="8" t="s">
        <v>18324</v>
      </c>
      <c r="C29598" s="9" t="s">
        <v>46</v>
      </c>
    </row>
    <row r="29599">
      <c r="A29599" s="9">
        <f t="shared" si="1"/>
        <v>21510</v>
      </c>
      <c r="B29599" s="25" t="s">
        <v>27074</v>
      </c>
      <c r="C29599" s="26" t="s">
        <v>23630</v>
      </c>
    </row>
    <row r="29600">
      <c r="A29600" s="9">
        <f t="shared" si="1"/>
        <v>21511</v>
      </c>
      <c r="B29600" s="5" t="s">
        <v>18325</v>
      </c>
      <c r="C29600" s="6" t="s">
        <v>471</v>
      </c>
    </row>
    <row r="29601">
      <c r="A29601" s="9">
        <f t="shared" si="1"/>
        <v>21512</v>
      </c>
      <c r="B29601" s="5" t="s">
        <v>18326</v>
      </c>
      <c r="C29601" s="6" t="s">
        <v>989</v>
      </c>
    </row>
    <row r="29602">
      <c r="A29602" s="9">
        <f t="shared" si="1"/>
        <v>21513</v>
      </c>
      <c r="B29602" s="5" t="s">
        <v>18327</v>
      </c>
      <c r="C29602" s="6" t="s">
        <v>780</v>
      </c>
    </row>
    <row r="29603">
      <c r="A29603" s="9">
        <f t="shared" si="1"/>
        <v>21514</v>
      </c>
      <c r="B29603" s="8" t="s">
        <v>18328</v>
      </c>
      <c r="C29603" s="9" t="s">
        <v>46</v>
      </c>
    </row>
    <row r="29604">
      <c r="A29604" s="9">
        <f t="shared" si="1"/>
        <v>21515</v>
      </c>
      <c r="B29604" s="5" t="s">
        <v>18329</v>
      </c>
      <c r="C29604" s="6" t="s">
        <v>780</v>
      </c>
    </row>
    <row r="29605">
      <c r="A29605" s="9">
        <f t="shared" si="1"/>
        <v>21516</v>
      </c>
      <c r="B29605" s="25" t="s">
        <v>27075</v>
      </c>
      <c r="C29605" s="26" t="s">
        <v>91</v>
      </c>
    </row>
    <row r="29606">
      <c r="A29606" s="9">
        <f t="shared" si="1"/>
        <v>21517</v>
      </c>
      <c r="B29606" s="5" t="s">
        <v>18330</v>
      </c>
      <c r="C29606" s="6" t="s">
        <v>603</v>
      </c>
    </row>
    <row r="29607">
      <c r="A29607" s="9">
        <f t="shared" si="1"/>
        <v>21518</v>
      </c>
      <c r="B29607" s="25" t="s">
        <v>27076</v>
      </c>
      <c r="C29607" s="26" t="s">
        <v>8541</v>
      </c>
    </row>
    <row r="29608">
      <c r="A29608" s="9">
        <f t="shared" si="1"/>
        <v>21519</v>
      </c>
      <c r="B29608" s="5" t="s">
        <v>18331</v>
      </c>
      <c r="C29608" s="6" t="s">
        <v>1120</v>
      </c>
    </row>
    <row r="29609">
      <c r="A29609" s="9">
        <f t="shared" si="1"/>
        <v>21520</v>
      </c>
      <c r="B29609" s="8" t="s">
        <v>18332</v>
      </c>
      <c r="C29609" s="9" t="s">
        <v>530</v>
      </c>
    </row>
    <row r="29610">
      <c r="A29610" s="9">
        <f t="shared" si="1"/>
        <v>21521</v>
      </c>
      <c r="B29610" s="8" t="s">
        <v>18333</v>
      </c>
      <c r="C29610" s="6" t="s">
        <v>1012</v>
      </c>
    </row>
    <row r="29611">
      <c r="A29611" s="9">
        <f t="shared" si="1"/>
        <v>21522</v>
      </c>
      <c r="B29611" s="5" t="s">
        <v>18334</v>
      </c>
      <c r="C29611" s="6" t="s">
        <v>780</v>
      </c>
    </row>
    <row r="29612">
      <c r="A29612" s="9">
        <f t="shared" si="1"/>
        <v>21523</v>
      </c>
      <c r="B29612" s="5" t="s">
        <v>18335</v>
      </c>
      <c r="C29612" s="6" t="s">
        <v>780</v>
      </c>
    </row>
    <row r="29613">
      <c r="A29613" s="9">
        <f t="shared" si="1"/>
        <v>21524</v>
      </c>
      <c r="B29613" s="5" t="s">
        <v>18336</v>
      </c>
      <c r="C29613" s="6" t="s">
        <v>1207</v>
      </c>
    </row>
    <row r="29614">
      <c r="A29614" s="9">
        <f t="shared" si="1"/>
        <v>21525</v>
      </c>
      <c r="B29614" s="5" t="s">
        <v>18337</v>
      </c>
      <c r="C29614" s="6" t="s">
        <v>1207</v>
      </c>
    </row>
    <row r="29615">
      <c r="A29615" s="9">
        <f t="shared" si="1"/>
        <v>21526</v>
      </c>
      <c r="B29615" s="8" t="s">
        <v>18338</v>
      </c>
      <c r="C29615" s="9" t="s">
        <v>83</v>
      </c>
    </row>
    <row r="29616">
      <c r="A29616" s="9">
        <f t="shared" si="1"/>
        <v>21527</v>
      </c>
      <c r="B29616" s="5" t="s">
        <v>18339</v>
      </c>
      <c r="C29616" s="6" t="s">
        <v>80</v>
      </c>
    </row>
    <row r="29617">
      <c r="A29617" s="9">
        <f t="shared" si="1"/>
        <v>21528</v>
      </c>
      <c r="B29617" s="25" t="s">
        <v>27077</v>
      </c>
      <c r="C29617" s="26" t="s">
        <v>23817</v>
      </c>
    </row>
    <row r="29618">
      <c r="A29618" s="9">
        <f t="shared" si="1"/>
        <v>21529</v>
      </c>
      <c r="B29618" s="8" t="s">
        <v>18340</v>
      </c>
      <c r="C29618" s="9" t="s">
        <v>416</v>
      </c>
    </row>
    <row r="29619">
      <c r="A29619" s="9">
        <f t="shared" si="1"/>
        <v>21530</v>
      </c>
      <c r="B29619" s="25" t="s">
        <v>27078</v>
      </c>
      <c r="C29619" s="26" t="s">
        <v>23630</v>
      </c>
    </row>
    <row r="29620">
      <c r="A29620" s="9">
        <f t="shared" si="1"/>
        <v>21531</v>
      </c>
      <c r="B29620" s="8" t="s">
        <v>18341</v>
      </c>
      <c r="C29620" s="9" t="s">
        <v>818</v>
      </c>
    </row>
    <row r="29621">
      <c r="A29621" s="9">
        <f t="shared" si="1"/>
        <v>21532</v>
      </c>
      <c r="B29621" s="5" t="s">
        <v>18342</v>
      </c>
      <c r="C29621" s="6" t="s">
        <v>32</v>
      </c>
    </row>
    <row r="29622">
      <c r="A29622" s="9">
        <f t="shared" si="1"/>
        <v>21533</v>
      </c>
      <c r="B29622" s="5" t="s">
        <v>18343</v>
      </c>
      <c r="C29622" s="6" t="s">
        <v>1267</v>
      </c>
    </row>
    <row r="29623">
      <c r="A29623" s="9">
        <f t="shared" si="1"/>
        <v>21534</v>
      </c>
      <c r="B29623" s="25" t="s">
        <v>27079</v>
      </c>
      <c r="C29623" s="26" t="s">
        <v>23653</v>
      </c>
    </row>
    <row r="29624">
      <c r="A29624" s="9">
        <f t="shared" si="1"/>
        <v>21535</v>
      </c>
      <c r="B29624" s="5" t="s">
        <v>18344</v>
      </c>
      <c r="C29624" s="6" t="s">
        <v>1221</v>
      </c>
    </row>
    <row r="29625">
      <c r="A29625" s="9">
        <f t="shared" si="1"/>
        <v>21536</v>
      </c>
      <c r="B29625" s="8" t="s">
        <v>18345</v>
      </c>
      <c r="C29625" s="9" t="s">
        <v>722</v>
      </c>
    </row>
    <row r="29626">
      <c r="A29626" s="9">
        <f t="shared" si="1"/>
        <v>21537</v>
      </c>
      <c r="B29626" s="8" t="s">
        <v>18346</v>
      </c>
      <c r="C29626" s="9" t="s">
        <v>188</v>
      </c>
    </row>
    <row r="29627">
      <c r="A29627" s="9">
        <f t="shared" si="1"/>
        <v>21538</v>
      </c>
      <c r="B29627" s="5" t="s">
        <v>18347</v>
      </c>
      <c r="C29627" s="6" t="s">
        <v>1378</v>
      </c>
    </row>
    <row r="29628">
      <c r="A29628" s="9">
        <f t="shared" si="1"/>
        <v>21539</v>
      </c>
      <c r="B29628" s="5" t="s">
        <v>18348</v>
      </c>
      <c r="C29628" s="6" t="s">
        <v>785</v>
      </c>
    </row>
    <row r="29629">
      <c r="A29629" s="9">
        <f t="shared" si="1"/>
        <v>21540</v>
      </c>
      <c r="B29629" s="25" t="s">
        <v>27080</v>
      </c>
      <c r="C29629" s="26" t="s">
        <v>446</v>
      </c>
    </row>
    <row r="29630">
      <c r="A29630" s="9">
        <f t="shared" si="1"/>
        <v>21540</v>
      </c>
      <c r="B29630" s="27" t="s">
        <v>27080</v>
      </c>
      <c r="C29630" s="28" t="s">
        <v>23637</v>
      </c>
    </row>
    <row r="29631">
      <c r="A29631" s="9">
        <f t="shared" si="1"/>
        <v>21541</v>
      </c>
      <c r="B29631" s="8" t="s">
        <v>18349</v>
      </c>
      <c r="C29631" s="9" t="s">
        <v>117</v>
      </c>
    </row>
    <row r="29632">
      <c r="A29632" s="9">
        <f t="shared" si="1"/>
        <v>21542</v>
      </c>
      <c r="B29632" s="5" t="s">
        <v>18350</v>
      </c>
      <c r="C29632" s="6" t="s">
        <v>86</v>
      </c>
    </row>
    <row r="29633">
      <c r="A29633" s="9">
        <f t="shared" si="1"/>
        <v>21543</v>
      </c>
      <c r="B29633" s="5" t="s">
        <v>18351</v>
      </c>
      <c r="C29633" s="6" t="s">
        <v>437</v>
      </c>
    </row>
    <row r="29634">
      <c r="A29634" s="9">
        <f t="shared" si="1"/>
        <v>21544</v>
      </c>
      <c r="B29634" s="5" t="s">
        <v>18352</v>
      </c>
      <c r="C29634" s="6" t="s">
        <v>393</v>
      </c>
    </row>
    <row r="29635">
      <c r="A29635" s="9">
        <f t="shared" si="1"/>
        <v>21545</v>
      </c>
      <c r="B29635" s="5" t="s">
        <v>18353</v>
      </c>
      <c r="C29635" s="6" t="s">
        <v>591</v>
      </c>
    </row>
    <row r="29636">
      <c r="A29636" s="9">
        <f t="shared" si="1"/>
        <v>21546</v>
      </c>
      <c r="B29636" s="5" t="s">
        <v>18354</v>
      </c>
      <c r="C29636" s="6" t="s">
        <v>603</v>
      </c>
    </row>
    <row r="29637">
      <c r="A29637" s="9">
        <f t="shared" si="1"/>
        <v>21547</v>
      </c>
      <c r="B29637" s="5" t="s">
        <v>18355</v>
      </c>
      <c r="C29637" s="6" t="s">
        <v>196</v>
      </c>
    </row>
    <row r="29638">
      <c r="A29638" s="9">
        <f t="shared" si="1"/>
        <v>21547</v>
      </c>
      <c r="B29638" s="5" t="s">
        <v>18355</v>
      </c>
      <c r="C29638" s="6" t="s">
        <v>23637</v>
      </c>
    </row>
    <row r="29639">
      <c r="A29639" s="9">
        <f t="shared" si="1"/>
        <v>21548</v>
      </c>
      <c r="B29639" s="5" t="s">
        <v>18356</v>
      </c>
      <c r="C29639" s="6" t="s">
        <v>1324</v>
      </c>
    </row>
    <row r="29640">
      <c r="A29640" s="9">
        <f t="shared" si="1"/>
        <v>21549</v>
      </c>
      <c r="B29640" s="5" t="s">
        <v>18357</v>
      </c>
      <c r="C29640" s="6" t="s">
        <v>989</v>
      </c>
    </row>
    <row r="29641">
      <c r="A29641" s="9">
        <f t="shared" si="1"/>
        <v>21550</v>
      </c>
      <c r="B29641" s="5" t="s">
        <v>18358</v>
      </c>
      <c r="C29641" s="6" t="s">
        <v>109</v>
      </c>
    </row>
    <row r="29642">
      <c r="A29642" s="9">
        <f t="shared" si="1"/>
        <v>21551</v>
      </c>
      <c r="B29642" s="16" t="s">
        <v>18359</v>
      </c>
      <c r="C29642" s="6" t="s">
        <v>1235</v>
      </c>
    </row>
    <row r="29643">
      <c r="A29643" s="9">
        <f t="shared" si="1"/>
        <v>21552</v>
      </c>
      <c r="B29643" s="5" t="s">
        <v>18360</v>
      </c>
      <c r="C29643" s="6" t="s">
        <v>1262</v>
      </c>
    </row>
    <row r="29644">
      <c r="A29644" s="9">
        <f t="shared" si="1"/>
        <v>21553</v>
      </c>
      <c r="B29644" s="5" t="s">
        <v>18361</v>
      </c>
      <c r="C29644" s="6" t="s">
        <v>1324</v>
      </c>
    </row>
    <row r="29645">
      <c r="A29645" s="9">
        <f t="shared" si="1"/>
        <v>21554</v>
      </c>
      <c r="B29645" s="5" t="s">
        <v>18362</v>
      </c>
      <c r="C29645" s="6" t="s">
        <v>1040</v>
      </c>
    </row>
    <row r="29646">
      <c r="A29646" s="9">
        <f t="shared" si="1"/>
        <v>21555</v>
      </c>
      <c r="B29646" s="5" t="s">
        <v>18363</v>
      </c>
      <c r="C29646" s="6" t="s">
        <v>1040</v>
      </c>
    </row>
    <row r="29647">
      <c r="A29647" s="9">
        <f t="shared" si="1"/>
        <v>21556</v>
      </c>
      <c r="B29647" s="5" t="s">
        <v>18364</v>
      </c>
      <c r="C29647" s="6" t="s">
        <v>324</v>
      </c>
    </row>
    <row r="29648">
      <c r="A29648" s="9">
        <f t="shared" si="1"/>
        <v>21556</v>
      </c>
      <c r="B29648" s="5" t="s">
        <v>18364</v>
      </c>
      <c r="C29648" s="6" t="s">
        <v>23637</v>
      </c>
    </row>
    <row r="29649">
      <c r="A29649" s="9">
        <f t="shared" si="1"/>
        <v>21557</v>
      </c>
      <c r="B29649" s="8" t="s">
        <v>18365</v>
      </c>
      <c r="C29649" s="9" t="s">
        <v>8</v>
      </c>
    </row>
    <row r="29650">
      <c r="A29650" s="9">
        <f t="shared" si="1"/>
        <v>21558</v>
      </c>
      <c r="B29650" s="8" t="s">
        <v>18366</v>
      </c>
      <c r="C29650" s="9" t="s">
        <v>8</v>
      </c>
    </row>
    <row r="29651">
      <c r="A29651" s="9">
        <f t="shared" si="1"/>
        <v>21559</v>
      </c>
      <c r="B29651" s="5" t="s">
        <v>18367</v>
      </c>
      <c r="C29651" s="6" t="s">
        <v>1120</v>
      </c>
    </row>
    <row r="29652">
      <c r="A29652" s="9">
        <f t="shared" si="1"/>
        <v>21560</v>
      </c>
      <c r="B29652" s="5" t="s">
        <v>18368</v>
      </c>
      <c r="C29652" s="6" t="s">
        <v>1360</v>
      </c>
    </row>
    <row r="29653">
      <c r="A29653" s="9">
        <f t="shared" si="1"/>
        <v>21561</v>
      </c>
      <c r="B29653" s="25" t="s">
        <v>27081</v>
      </c>
      <c r="C29653" s="26" t="s">
        <v>487</v>
      </c>
    </row>
    <row r="29654">
      <c r="A29654" s="9">
        <f t="shared" si="1"/>
        <v>21561</v>
      </c>
      <c r="B29654" s="27" t="s">
        <v>27081</v>
      </c>
      <c r="C29654" s="28" t="s">
        <v>23637</v>
      </c>
    </row>
    <row r="29655">
      <c r="A29655" s="9">
        <f t="shared" si="1"/>
        <v>21562</v>
      </c>
      <c r="B29655" s="5" t="s">
        <v>18369</v>
      </c>
      <c r="C29655" s="6" t="s">
        <v>765</v>
      </c>
    </row>
    <row r="29656">
      <c r="A29656" s="9">
        <f t="shared" si="1"/>
        <v>21563</v>
      </c>
      <c r="B29656" s="5" t="s">
        <v>18370</v>
      </c>
      <c r="C29656" s="6" t="s">
        <v>32</v>
      </c>
    </row>
    <row r="29657">
      <c r="A29657" s="9">
        <f t="shared" si="1"/>
        <v>21564</v>
      </c>
      <c r="B29657" s="5" t="s">
        <v>18371</v>
      </c>
      <c r="C29657" s="6" t="s">
        <v>1360</v>
      </c>
    </row>
    <row r="29658">
      <c r="A29658" s="9">
        <f t="shared" si="1"/>
        <v>21565</v>
      </c>
      <c r="B29658" s="25" t="s">
        <v>27082</v>
      </c>
      <c r="C29658" s="26" t="s">
        <v>23812</v>
      </c>
    </row>
    <row r="29659">
      <c r="A29659" s="9">
        <f t="shared" si="1"/>
        <v>21566</v>
      </c>
      <c r="B29659" s="5" t="s">
        <v>18372</v>
      </c>
      <c r="C29659" s="6" t="s">
        <v>32</v>
      </c>
    </row>
    <row r="29660">
      <c r="A29660" s="9">
        <f t="shared" si="1"/>
        <v>21567</v>
      </c>
      <c r="B29660" s="5" t="s">
        <v>18373</v>
      </c>
      <c r="C29660" s="6" t="s">
        <v>612</v>
      </c>
    </row>
    <row r="29661">
      <c r="A29661" s="9">
        <f t="shared" si="1"/>
        <v>21568</v>
      </c>
      <c r="B29661" s="5" t="s">
        <v>18374</v>
      </c>
      <c r="C29661" s="6" t="s">
        <v>612</v>
      </c>
    </row>
    <row r="29662">
      <c r="A29662" s="9">
        <f t="shared" si="1"/>
        <v>21569</v>
      </c>
      <c r="B29662" s="5" t="s">
        <v>18375</v>
      </c>
      <c r="C29662" s="6" t="s">
        <v>1223</v>
      </c>
    </row>
    <row r="29663">
      <c r="A29663" s="9">
        <f t="shared" si="1"/>
        <v>21570</v>
      </c>
      <c r="B29663" s="8" t="s">
        <v>18376</v>
      </c>
      <c r="C29663" s="9" t="s">
        <v>1334</v>
      </c>
    </row>
    <row r="29664">
      <c r="A29664" s="9">
        <f t="shared" si="1"/>
        <v>21571</v>
      </c>
      <c r="B29664" s="5" t="s">
        <v>18377</v>
      </c>
      <c r="C29664" s="6" t="s">
        <v>681</v>
      </c>
    </row>
    <row r="29665">
      <c r="A29665" s="9">
        <f t="shared" si="1"/>
        <v>21572</v>
      </c>
      <c r="B29665" s="5" t="s">
        <v>18378</v>
      </c>
      <c r="C29665" s="6" t="s">
        <v>467</v>
      </c>
    </row>
    <row r="29666">
      <c r="A29666" s="9">
        <f t="shared" si="1"/>
        <v>21572</v>
      </c>
      <c r="B29666" s="5" t="s">
        <v>18378</v>
      </c>
      <c r="C29666" s="6" t="s">
        <v>23628</v>
      </c>
    </row>
    <row r="29667">
      <c r="A29667" s="9">
        <f t="shared" si="1"/>
        <v>21573</v>
      </c>
      <c r="B29667" s="5" t="s">
        <v>18379</v>
      </c>
      <c r="C29667" s="6" t="s">
        <v>420</v>
      </c>
    </row>
    <row r="29668">
      <c r="A29668" s="9">
        <f t="shared" si="1"/>
        <v>21573</v>
      </c>
      <c r="B29668" s="5" t="s">
        <v>18379</v>
      </c>
      <c r="C29668" s="6" t="s">
        <v>23672</v>
      </c>
    </row>
    <row r="29669">
      <c r="A29669" s="9">
        <f t="shared" si="1"/>
        <v>21574</v>
      </c>
      <c r="B29669" s="5" t="s">
        <v>18380</v>
      </c>
      <c r="C29669" s="6" t="s">
        <v>32</v>
      </c>
    </row>
    <row r="29670">
      <c r="A29670" s="9">
        <f t="shared" si="1"/>
        <v>21575</v>
      </c>
      <c r="B29670" s="8" t="s">
        <v>18381</v>
      </c>
      <c r="C29670" s="9" t="s">
        <v>56</v>
      </c>
    </row>
    <row r="29671">
      <c r="A29671" s="9">
        <f t="shared" si="1"/>
        <v>21576</v>
      </c>
      <c r="B29671" s="25" t="s">
        <v>27083</v>
      </c>
      <c r="C29671" s="26" t="s">
        <v>23808</v>
      </c>
    </row>
    <row r="29672">
      <c r="A29672" s="9">
        <f t="shared" si="1"/>
        <v>21577</v>
      </c>
      <c r="B29672" s="5" t="s">
        <v>18382</v>
      </c>
      <c r="C29672" s="6" t="s">
        <v>471</v>
      </c>
    </row>
    <row r="29673">
      <c r="A29673" s="9">
        <f t="shared" si="1"/>
        <v>21578</v>
      </c>
      <c r="B29673" s="5" t="s">
        <v>18383</v>
      </c>
      <c r="C29673" s="6" t="s">
        <v>471</v>
      </c>
    </row>
    <row r="29674">
      <c r="A29674" s="9">
        <f t="shared" si="1"/>
        <v>21579</v>
      </c>
      <c r="B29674" s="5" t="s">
        <v>18384</v>
      </c>
      <c r="C29674" s="6" t="s">
        <v>471</v>
      </c>
    </row>
    <row r="29675">
      <c r="A29675" s="9">
        <f t="shared" si="1"/>
        <v>21580</v>
      </c>
      <c r="B29675" s="5" t="s">
        <v>18385</v>
      </c>
      <c r="C29675" s="6" t="s">
        <v>142</v>
      </c>
    </row>
    <row r="29676">
      <c r="A29676" s="9">
        <f t="shared" si="1"/>
        <v>21581</v>
      </c>
      <c r="B29676" s="5" t="s">
        <v>18386</v>
      </c>
      <c r="C29676" s="6" t="s">
        <v>471</v>
      </c>
    </row>
    <row r="29677">
      <c r="A29677" s="9">
        <f t="shared" si="1"/>
        <v>21582</v>
      </c>
      <c r="B29677" s="5" t="s">
        <v>18387</v>
      </c>
      <c r="C29677" s="6" t="s">
        <v>471</v>
      </c>
    </row>
    <row r="29678">
      <c r="A29678" s="9">
        <f t="shared" si="1"/>
        <v>21583</v>
      </c>
      <c r="B29678" s="25" t="s">
        <v>27084</v>
      </c>
      <c r="C29678" s="26" t="s">
        <v>23817</v>
      </c>
    </row>
    <row r="29679">
      <c r="A29679" s="9">
        <f t="shared" si="1"/>
        <v>21584</v>
      </c>
      <c r="B29679" s="5" t="s">
        <v>18388</v>
      </c>
      <c r="C29679" s="6" t="s">
        <v>1262</v>
      </c>
    </row>
    <row r="29680">
      <c r="A29680" s="9">
        <f t="shared" si="1"/>
        <v>21585</v>
      </c>
      <c r="B29680" s="5" t="s">
        <v>18389</v>
      </c>
      <c r="C29680" s="6" t="s">
        <v>655</v>
      </c>
    </row>
    <row r="29681">
      <c r="A29681" s="9">
        <f t="shared" si="1"/>
        <v>21585</v>
      </c>
      <c r="B29681" s="5" t="s">
        <v>18389</v>
      </c>
      <c r="C29681" s="6" t="s">
        <v>656</v>
      </c>
    </row>
    <row r="29682">
      <c r="A29682" s="9">
        <f t="shared" si="1"/>
        <v>21585</v>
      </c>
      <c r="B29682" s="5" t="s">
        <v>18389</v>
      </c>
      <c r="C29682" s="6" t="s">
        <v>23628</v>
      </c>
    </row>
    <row r="29683">
      <c r="A29683" s="9">
        <f t="shared" si="1"/>
        <v>21585</v>
      </c>
      <c r="B29683" s="37" t="s">
        <v>18389</v>
      </c>
      <c r="C29683" s="28" t="s">
        <v>23633</v>
      </c>
    </row>
    <row r="29684">
      <c r="A29684" s="9">
        <f t="shared" si="1"/>
        <v>21586</v>
      </c>
      <c r="B29684" s="40" t="s">
        <v>18390</v>
      </c>
      <c r="C29684" s="40" t="s">
        <v>3126</v>
      </c>
    </row>
    <row r="29685">
      <c r="A29685" s="9">
        <f t="shared" si="1"/>
        <v>21587</v>
      </c>
      <c r="B29685" s="5" t="s">
        <v>18391</v>
      </c>
      <c r="C29685" s="6" t="s">
        <v>1279</v>
      </c>
    </row>
    <row r="29686">
      <c r="A29686" s="9">
        <f t="shared" si="1"/>
        <v>21588</v>
      </c>
      <c r="B29686" s="8" t="s">
        <v>18392</v>
      </c>
      <c r="C29686" s="9" t="s">
        <v>530</v>
      </c>
    </row>
    <row r="29687">
      <c r="A29687" s="9">
        <f t="shared" si="1"/>
        <v>21589</v>
      </c>
      <c r="B29687" s="5" t="s">
        <v>18393</v>
      </c>
      <c r="C29687" s="6" t="s">
        <v>367</v>
      </c>
    </row>
    <row r="29688">
      <c r="A29688" s="9">
        <f t="shared" si="1"/>
        <v>21590</v>
      </c>
      <c r="B29688" s="5" t="s">
        <v>18394</v>
      </c>
      <c r="C29688" s="6" t="s">
        <v>681</v>
      </c>
    </row>
    <row r="29689">
      <c r="A29689" s="9">
        <f t="shared" si="1"/>
        <v>21591</v>
      </c>
      <c r="B29689" s="5" t="s">
        <v>18395</v>
      </c>
      <c r="C29689" s="6" t="s">
        <v>681</v>
      </c>
    </row>
    <row r="29690">
      <c r="A29690" s="9">
        <f t="shared" si="1"/>
        <v>21592</v>
      </c>
      <c r="B29690" s="5" t="s">
        <v>18396</v>
      </c>
      <c r="C29690" s="6" t="s">
        <v>86</v>
      </c>
    </row>
    <row r="29691">
      <c r="A29691" s="9">
        <f t="shared" si="1"/>
        <v>21593</v>
      </c>
      <c r="B29691" s="5" t="s">
        <v>18397</v>
      </c>
      <c r="C29691" s="6" t="s">
        <v>86</v>
      </c>
    </row>
    <row r="29692">
      <c r="A29692" s="9">
        <f t="shared" si="1"/>
        <v>21594</v>
      </c>
      <c r="B29692" s="5" t="s">
        <v>18398</v>
      </c>
      <c r="C29692" s="6" t="s">
        <v>1334</v>
      </c>
    </row>
    <row r="29693">
      <c r="A29693" s="9">
        <f t="shared" si="1"/>
        <v>21595</v>
      </c>
      <c r="B29693" s="8" t="s">
        <v>18399</v>
      </c>
      <c r="C29693" s="9" t="s">
        <v>121</v>
      </c>
    </row>
    <row r="29694">
      <c r="A29694" s="9">
        <f t="shared" si="1"/>
        <v>21596</v>
      </c>
      <c r="B29694" s="8" t="s">
        <v>18400</v>
      </c>
      <c r="C29694" s="9" t="s">
        <v>8</v>
      </c>
    </row>
    <row r="29695">
      <c r="A29695" s="9">
        <f t="shared" si="1"/>
        <v>21597</v>
      </c>
      <c r="B29695" s="5" t="s">
        <v>18401</v>
      </c>
      <c r="C29695" s="6" t="s">
        <v>15</v>
      </c>
    </row>
    <row r="29696">
      <c r="A29696" s="9">
        <f t="shared" si="1"/>
        <v>21598</v>
      </c>
      <c r="B29696" s="5" t="s">
        <v>18402</v>
      </c>
      <c r="C29696" s="6" t="s">
        <v>15</v>
      </c>
    </row>
    <row r="29697">
      <c r="A29697" s="9">
        <f t="shared" si="1"/>
        <v>21599</v>
      </c>
      <c r="B29697" s="5" t="s">
        <v>18403</v>
      </c>
      <c r="C29697" s="6" t="s">
        <v>32</v>
      </c>
    </row>
    <row r="29698">
      <c r="A29698" s="9">
        <f t="shared" si="1"/>
        <v>21600</v>
      </c>
      <c r="B29698" s="8" t="s">
        <v>18404</v>
      </c>
      <c r="C29698" s="9" t="s">
        <v>188</v>
      </c>
    </row>
    <row r="29699">
      <c r="A29699" s="9">
        <f t="shared" si="1"/>
        <v>21601</v>
      </c>
      <c r="B29699" s="5" t="s">
        <v>18405</v>
      </c>
      <c r="C29699" s="6" t="s">
        <v>603</v>
      </c>
    </row>
    <row r="29700">
      <c r="A29700" s="9">
        <f t="shared" si="1"/>
        <v>21602</v>
      </c>
      <c r="B29700" s="5" t="s">
        <v>18406</v>
      </c>
      <c r="C29700" s="6" t="s">
        <v>610</v>
      </c>
    </row>
    <row r="29701">
      <c r="A29701" s="9">
        <f t="shared" si="1"/>
        <v>21603</v>
      </c>
      <c r="B29701" s="5" t="s">
        <v>18407</v>
      </c>
      <c r="C29701" s="6" t="s">
        <v>80</v>
      </c>
    </row>
    <row r="29702">
      <c r="A29702" s="9">
        <f t="shared" si="1"/>
        <v>21604</v>
      </c>
      <c r="B29702" s="5" t="s">
        <v>18408</v>
      </c>
      <c r="C29702" s="6" t="s">
        <v>27</v>
      </c>
    </row>
    <row r="29703">
      <c r="A29703" s="9">
        <f t="shared" si="1"/>
        <v>21605</v>
      </c>
      <c r="B29703" s="5" t="s">
        <v>18409</v>
      </c>
      <c r="C29703" s="6" t="s">
        <v>27</v>
      </c>
    </row>
    <row r="29704">
      <c r="A29704" s="9">
        <f t="shared" si="1"/>
        <v>21606</v>
      </c>
      <c r="B29704" s="5" t="s">
        <v>18410</v>
      </c>
      <c r="C29704" s="6" t="s">
        <v>1371</v>
      </c>
    </row>
    <row r="29705">
      <c r="A29705" s="9">
        <f t="shared" si="1"/>
        <v>21607</v>
      </c>
      <c r="B29705" s="8" t="s">
        <v>18411</v>
      </c>
      <c r="C29705" s="9" t="s">
        <v>46</v>
      </c>
    </row>
    <row r="29706">
      <c r="A29706" s="9">
        <f t="shared" si="1"/>
        <v>21608</v>
      </c>
      <c r="B29706" s="5" t="s">
        <v>18412</v>
      </c>
      <c r="C29706" s="6" t="s">
        <v>610</v>
      </c>
    </row>
    <row r="29707">
      <c r="A29707" s="9">
        <f t="shared" si="1"/>
        <v>21609</v>
      </c>
      <c r="B29707" s="5" t="s">
        <v>18413</v>
      </c>
      <c r="C29707" s="6" t="s">
        <v>80</v>
      </c>
    </row>
    <row r="29708">
      <c r="A29708" s="9">
        <f t="shared" si="1"/>
        <v>21610</v>
      </c>
      <c r="B29708" s="8" t="s">
        <v>18414</v>
      </c>
      <c r="C29708" s="9" t="s">
        <v>46</v>
      </c>
    </row>
    <row r="29709">
      <c r="A29709" s="9">
        <f t="shared" si="1"/>
        <v>21611</v>
      </c>
      <c r="B29709" s="5" t="s">
        <v>18415</v>
      </c>
      <c r="C29709" s="6" t="s">
        <v>785</v>
      </c>
    </row>
    <row r="29710">
      <c r="A29710" s="9">
        <f t="shared" si="1"/>
        <v>21612</v>
      </c>
      <c r="B29710" s="8" t="s">
        <v>18416</v>
      </c>
      <c r="C29710" s="9" t="s">
        <v>1334</v>
      </c>
    </row>
    <row r="29711">
      <c r="A29711" s="9">
        <f t="shared" si="1"/>
        <v>21613</v>
      </c>
      <c r="B29711" s="5" t="s">
        <v>18417</v>
      </c>
      <c r="C29711" s="6" t="s">
        <v>1260</v>
      </c>
    </row>
    <row r="29712">
      <c r="A29712" s="9">
        <f t="shared" si="1"/>
        <v>21614</v>
      </c>
      <c r="B29712" s="5" t="s">
        <v>18418</v>
      </c>
      <c r="C29712" s="6" t="s">
        <v>4</v>
      </c>
    </row>
    <row r="29713">
      <c r="A29713" s="9">
        <f t="shared" si="1"/>
        <v>21615</v>
      </c>
      <c r="B29713" s="40" t="s">
        <v>27085</v>
      </c>
      <c r="C29713" s="40" t="s">
        <v>3126</v>
      </c>
    </row>
    <row r="29714">
      <c r="A29714" s="9">
        <f t="shared" si="1"/>
        <v>21616</v>
      </c>
      <c r="B29714" s="5" t="s">
        <v>18419</v>
      </c>
      <c r="C29714" s="6" t="s">
        <v>20</v>
      </c>
    </row>
    <row r="29715">
      <c r="A29715" s="9">
        <f t="shared" si="1"/>
        <v>21617</v>
      </c>
      <c r="B29715" s="5" t="s">
        <v>18420</v>
      </c>
      <c r="C29715" s="6" t="s">
        <v>80</v>
      </c>
    </row>
    <row r="29716">
      <c r="A29716" s="9">
        <f t="shared" si="1"/>
        <v>21618</v>
      </c>
      <c r="B29716" s="5" t="s">
        <v>18421</v>
      </c>
      <c r="C29716" s="6" t="s">
        <v>603</v>
      </c>
    </row>
    <row r="29717">
      <c r="A29717" s="9">
        <f t="shared" si="1"/>
        <v>21619</v>
      </c>
      <c r="B29717" s="5" t="s">
        <v>18422</v>
      </c>
      <c r="C29717" s="6" t="s">
        <v>785</v>
      </c>
    </row>
    <row r="29718">
      <c r="A29718" s="9">
        <f t="shared" si="1"/>
        <v>21620</v>
      </c>
      <c r="B29718" s="8" t="s">
        <v>18423</v>
      </c>
      <c r="C29718" s="9" t="s">
        <v>72</v>
      </c>
    </row>
    <row r="29719">
      <c r="A29719" s="9">
        <f t="shared" si="1"/>
        <v>21621</v>
      </c>
      <c r="B29719" s="8" t="s">
        <v>18424</v>
      </c>
      <c r="C29719" s="9" t="s">
        <v>547</v>
      </c>
    </row>
    <row r="29720">
      <c r="A29720" s="9">
        <f t="shared" si="1"/>
        <v>21622</v>
      </c>
      <c r="B29720" s="5" t="s">
        <v>18425</v>
      </c>
      <c r="C29720" s="6" t="s">
        <v>437</v>
      </c>
    </row>
    <row r="29721">
      <c r="A29721" s="9">
        <f t="shared" si="1"/>
        <v>21623</v>
      </c>
      <c r="B29721" s="5" t="s">
        <v>18426</v>
      </c>
      <c r="C29721" s="6" t="s">
        <v>1378</v>
      </c>
    </row>
    <row r="29722">
      <c r="A29722" s="9">
        <f t="shared" si="1"/>
        <v>21624</v>
      </c>
      <c r="B29722" s="8" t="s">
        <v>18427</v>
      </c>
      <c r="C29722" s="9" t="s">
        <v>83</v>
      </c>
    </row>
    <row r="29723">
      <c r="A29723" s="9">
        <f t="shared" si="1"/>
        <v>21625</v>
      </c>
      <c r="B29723" s="5" t="s">
        <v>18428</v>
      </c>
      <c r="C29723" s="6" t="s">
        <v>393</v>
      </c>
    </row>
    <row r="29724">
      <c r="A29724" s="9">
        <f t="shared" si="1"/>
        <v>21626</v>
      </c>
      <c r="B29724" s="5" t="s">
        <v>18429</v>
      </c>
      <c r="C29724" s="6" t="s">
        <v>32</v>
      </c>
    </row>
    <row r="29725">
      <c r="A29725" s="9">
        <f t="shared" si="1"/>
        <v>21627</v>
      </c>
      <c r="B29725" s="8" t="s">
        <v>18430</v>
      </c>
      <c r="C29725" s="9" t="s">
        <v>121</v>
      </c>
    </row>
    <row r="29726">
      <c r="A29726" s="9">
        <f t="shared" si="1"/>
        <v>21628</v>
      </c>
      <c r="B29726" s="5" t="s">
        <v>18431</v>
      </c>
      <c r="C29726" s="6" t="s">
        <v>1279</v>
      </c>
    </row>
    <row r="29727">
      <c r="A29727" s="9">
        <f t="shared" si="1"/>
        <v>21629</v>
      </c>
      <c r="B29727" s="5" t="s">
        <v>18432</v>
      </c>
      <c r="C29727" s="6" t="s">
        <v>621</v>
      </c>
    </row>
    <row r="29728">
      <c r="A29728" s="9">
        <f t="shared" si="1"/>
        <v>21630</v>
      </c>
      <c r="B29728" s="5" t="s">
        <v>18433</v>
      </c>
      <c r="C29728" s="6" t="s">
        <v>15</v>
      </c>
    </row>
    <row r="29729">
      <c r="A29729" s="9">
        <f t="shared" si="1"/>
        <v>21631</v>
      </c>
      <c r="B29729" s="8" t="s">
        <v>18434</v>
      </c>
      <c r="C29729" s="9" t="s">
        <v>815</v>
      </c>
    </row>
    <row r="29730">
      <c r="A29730" s="9">
        <f t="shared" si="1"/>
        <v>21632</v>
      </c>
      <c r="B29730" s="8" t="s">
        <v>18435</v>
      </c>
      <c r="C29730" s="9" t="s">
        <v>46</v>
      </c>
    </row>
    <row r="29731">
      <c r="A29731" s="9">
        <f t="shared" si="1"/>
        <v>21633</v>
      </c>
      <c r="B29731" s="8" t="s">
        <v>18436</v>
      </c>
      <c r="C29731" s="9" t="s">
        <v>65</v>
      </c>
    </row>
    <row r="29732">
      <c r="A29732" s="9">
        <f t="shared" si="1"/>
        <v>21634</v>
      </c>
      <c r="B29732" s="5" t="s">
        <v>18437</v>
      </c>
      <c r="C29732" s="6" t="s">
        <v>74</v>
      </c>
    </row>
    <row r="29733">
      <c r="A29733" s="9">
        <f t="shared" si="1"/>
        <v>21635</v>
      </c>
      <c r="B29733" s="25" t="s">
        <v>27086</v>
      </c>
      <c r="C29733" s="26" t="s">
        <v>23761</v>
      </c>
    </row>
    <row r="29734">
      <c r="A29734" s="9">
        <f t="shared" si="1"/>
        <v>21636</v>
      </c>
      <c r="B29734" s="25" t="s">
        <v>27087</v>
      </c>
      <c r="C29734" s="26" t="s">
        <v>23761</v>
      </c>
    </row>
    <row r="29735">
      <c r="A29735" s="9">
        <f t="shared" si="1"/>
        <v>21637</v>
      </c>
      <c r="B29735" s="25" t="s">
        <v>27088</v>
      </c>
      <c r="C29735" s="26" t="s">
        <v>23761</v>
      </c>
    </row>
    <row r="29736">
      <c r="A29736" s="9">
        <f t="shared" si="1"/>
        <v>21638</v>
      </c>
      <c r="B29736" s="25" t="s">
        <v>27089</v>
      </c>
      <c r="C29736" s="26" t="s">
        <v>23761</v>
      </c>
    </row>
    <row r="29737">
      <c r="A29737" s="9">
        <f t="shared" si="1"/>
        <v>21639</v>
      </c>
      <c r="B29737" s="5" t="s">
        <v>18438</v>
      </c>
      <c r="C29737" s="6" t="s">
        <v>4</v>
      </c>
    </row>
    <row r="29738">
      <c r="A29738" s="9">
        <f t="shared" si="1"/>
        <v>21640</v>
      </c>
      <c r="B29738" s="5" t="s">
        <v>18439</v>
      </c>
      <c r="C29738" s="6" t="s">
        <v>1007</v>
      </c>
    </row>
    <row r="29739">
      <c r="A29739" s="9">
        <f t="shared" si="1"/>
        <v>21641</v>
      </c>
      <c r="B29739" s="8" t="s">
        <v>18440</v>
      </c>
      <c r="C29739" s="9" t="s">
        <v>83</v>
      </c>
    </row>
    <row r="29740">
      <c r="A29740" s="9">
        <f t="shared" si="1"/>
        <v>21642</v>
      </c>
      <c r="B29740" s="5" t="s">
        <v>18441</v>
      </c>
      <c r="C29740" s="6" t="s">
        <v>1040</v>
      </c>
    </row>
    <row r="29741">
      <c r="A29741" s="9">
        <f t="shared" si="1"/>
        <v>21643</v>
      </c>
      <c r="B29741" s="5" t="s">
        <v>18442</v>
      </c>
      <c r="C29741" s="6" t="s">
        <v>727</v>
      </c>
    </row>
    <row r="29742">
      <c r="A29742" s="9">
        <f t="shared" si="1"/>
        <v>21644</v>
      </c>
      <c r="B29742" s="25" t="s">
        <v>27090</v>
      </c>
      <c r="C29742" s="26" t="s">
        <v>23812</v>
      </c>
    </row>
    <row r="29743">
      <c r="A29743" s="9">
        <f t="shared" si="1"/>
        <v>21645</v>
      </c>
      <c r="B29743" s="25" t="s">
        <v>27091</v>
      </c>
      <c r="C29743" s="26" t="s">
        <v>23817</v>
      </c>
    </row>
    <row r="29744">
      <c r="A29744" s="9">
        <f t="shared" si="1"/>
        <v>21646</v>
      </c>
      <c r="B29744" s="8" t="s">
        <v>18443</v>
      </c>
      <c r="C29744" s="9" t="s">
        <v>142</v>
      </c>
    </row>
    <row r="29745">
      <c r="A29745" s="9">
        <f t="shared" si="1"/>
        <v>21647</v>
      </c>
      <c r="B29745" s="25" t="s">
        <v>27092</v>
      </c>
      <c r="C29745" s="26" t="s">
        <v>23812</v>
      </c>
    </row>
    <row r="29746">
      <c r="A29746" s="9">
        <f t="shared" si="1"/>
        <v>21648</v>
      </c>
      <c r="B29746" s="5" t="s">
        <v>18444</v>
      </c>
      <c r="C29746" s="6" t="s">
        <v>1394</v>
      </c>
    </row>
    <row r="29747">
      <c r="A29747" s="9">
        <f t="shared" si="1"/>
        <v>21649</v>
      </c>
      <c r="B29747" s="5" t="s">
        <v>18445</v>
      </c>
      <c r="C29747" s="6" t="s">
        <v>1394</v>
      </c>
    </row>
    <row r="29748">
      <c r="A29748" s="9">
        <f t="shared" si="1"/>
        <v>21650</v>
      </c>
      <c r="B29748" s="8" t="s">
        <v>18446</v>
      </c>
      <c r="C29748" s="9" t="s">
        <v>818</v>
      </c>
    </row>
    <row r="29749">
      <c r="A29749" s="9">
        <f t="shared" si="1"/>
        <v>21651</v>
      </c>
      <c r="B29749" s="8" t="s">
        <v>18447</v>
      </c>
      <c r="C29749" s="9" t="s">
        <v>733</v>
      </c>
    </row>
    <row r="29750">
      <c r="A29750" s="9">
        <f t="shared" si="1"/>
        <v>21652</v>
      </c>
      <c r="B29750" s="5" t="s">
        <v>18448</v>
      </c>
      <c r="C29750" s="17" t="s">
        <v>1470</v>
      </c>
    </row>
    <row r="29751">
      <c r="A29751" s="9">
        <f t="shared" si="1"/>
        <v>21653</v>
      </c>
      <c r="B29751" s="5" t="s">
        <v>18449</v>
      </c>
      <c r="C29751" s="6" t="s">
        <v>1007</v>
      </c>
    </row>
    <row r="29752">
      <c r="A29752" s="9">
        <f t="shared" si="1"/>
        <v>21654</v>
      </c>
      <c r="B29752" s="8" t="s">
        <v>18450</v>
      </c>
      <c r="C29752" s="9" t="s">
        <v>46</v>
      </c>
    </row>
    <row r="29753">
      <c r="A29753" s="9">
        <f t="shared" si="1"/>
        <v>21655</v>
      </c>
      <c r="B29753" s="5" t="s">
        <v>18451</v>
      </c>
      <c r="C29753" s="6" t="s">
        <v>681</v>
      </c>
    </row>
    <row r="29754">
      <c r="A29754" s="9">
        <f t="shared" si="1"/>
        <v>21656</v>
      </c>
      <c r="B29754" s="25" t="s">
        <v>27093</v>
      </c>
      <c r="C29754" s="26" t="s">
        <v>23817</v>
      </c>
    </row>
    <row r="29755">
      <c r="A29755" s="9">
        <f t="shared" si="1"/>
        <v>21657</v>
      </c>
      <c r="B29755" s="5" t="s">
        <v>18452</v>
      </c>
      <c r="C29755" s="6" t="s">
        <v>681</v>
      </c>
    </row>
    <row r="29756">
      <c r="A29756" s="9">
        <f t="shared" si="1"/>
        <v>21658</v>
      </c>
      <c r="B29756" s="5" t="s">
        <v>18453</v>
      </c>
      <c r="C29756" s="6" t="s">
        <v>681</v>
      </c>
    </row>
    <row r="29757">
      <c r="A29757" s="9">
        <f t="shared" si="1"/>
        <v>21659</v>
      </c>
      <c r="B29757" s="5" t="s">
        <v>18454</v>
      </c>
      <c r="C29757" s="6" t="s">
        <v>547</v>
      </c>
    </row>
    <row r="29758">
      <c r="A29758" s="9">
        <f t="shared" si="1"/>
        <v>21660</v>
      </c>
      <c r="B29758" s="8" t="s">
        <v>18455</v>
      </c>
      <c r="C29758" s="9" t="s">
        <v>893</v>
      </c>
    </row>
    <row r="29759">
      <c r="A29759" s="9">
        <f t="shared" si="1"/>
        <v>21661</v>
      </c>
      <c r="B29759" s="8" t="s">
        <v>18456</v>
      </c>
      <c r="C29759" s="9" t="s">
        <v>88</v>
      </c>
    </row>
    <row r="29760">
      <c r="A29760" s="9">
        <f t="shared" si="1"/>
        <v>21662</v>
      </c>
      <c r="B29760" s="5" t="s">
        <v>18457</v>
      </c>
      <c r="C29760" s="6" t="s">
        <v>1394</v>
      </c>
    </row>
    <row r="29761">
      <c r="A29761" s="9">
        <f t="shared" si="1"/>
        <v>21663</v>
      </c>
      <c r="B29761" s="5" t="s">
        <v>18458</v>
      </c>
      <c r="C29761" s="6" t="s">
        <v>365</v>
      </c>
    </row>
    <row r="29762">
      <c r="A29762" s="9">
        <f t="shared" si="1"/>
        <v>21664</v>
      </c>
      <c r="B29762" s="5" t="s">
        <v>18459</v>
      </c>
      <c r="C29762" s="6" t="s">
        <v>610</v>
      </c>
    </row>
    <row r="29763">
      <c r="A29763" s="9">
        <f t="shared" si="1"/>
        <v>21665</v>
      </c>
      <c r="B29763" s="8" t="s">
        <v>18460</v>
      </c>
      <c r="C29763" s="9" t="s">
        <v>46</v>
      </c>
    </row>
    <row r="29764">
      <c r="A29764" s="9">
        <f t="shared" si="1"/>
        <v>21666</v>
      </c>
      <c r="B29764" s="8" t="s">
        <v>18461</v>
      </c>
      <c r="C29764" s="6" t="s">
        <v>324</v>
      </c>
    </row>
    <row r="29765">
      <c r="A29765" s="9">
        <f t="shared" si="1"/>
        <v>21666</v>
      </c>
      <c r="B29765" s="8" t="s">
        <v>18461</v>
      </c>
      <c r="C29765" s="9" t="s">
        <v>25</v>
      </c>
    </row>
    <row r="29766">
      <c r="A29766" s="9">
        <f t="shared" si="1"/>
        <v>21666</v>
      </c>
      <c r="B29766" s="8" t="s">
        <v>18461</v>
      </c>
      <c r="C29766" s="6" t="s">
        <v>23637</v>
      </c>
    </row>
    <row r="29767">
      <c r="A29767" s="9">
        <f t="shared" si="1"/>
        <v>21667</v>
      </c>
      <c r="B29767" s="8" t="s">
        <v>18462</v>
      </c>
      <c r="C29767" s="9" t="s">
        <v>52</v>
      </c>
    </row>
    <row r="29768">
      <c r="A29768" s="9">
        <f t="shared" si="1"/>
        <v>21668</v>
      </c>
      <c r="B29768" s="8" t="s">
        <v>18463</v>
      </c>
      <c r="C29768" s="9" t="s">
        <v>733</v>
      </c>
    </row>
    <row r="29769">
      <c r="A29769" s="9">
        <f t="shared" si="1"/>
        <v>21669</v>
      </c>
      <c r="B29769" s="8" t="s">
        <v>18464</v>
      </c>
      <c r="C29769" s="9" t="s">
        <v>502</v>
      </c>
    </row>
    <row r="29770">
      <c r="A29770" s="9">
        <f t="shared" si="1"/>
        <v>21670</v>
      </c>
      <c r="B29770" s="8" t="s">
        <v>18465</v>
      </c>
      <c r="C29770" s="9" t="s">
        <v>88</v>
      </c>
    </row>
    <row r="29771">
      <c r="A29771" s="9">
        <f t="shared" si="1"/>
        <v>21671</v>
      </c>
      <c r="B29771" s="8" t="s">
        <v>18466</v>
      </c>
      <c r="C29771" s="9" t="s">
        <v>733</v>
      </c>
    </row>
    <row r="29772">
      <c r="A29772" s="9">
        <f t="shared" si="1"/>
        <v>21672</v>
      </c>
      <c r="B29772" s="8" t="s">
        <v>18467</v>
      </c>
      <c r="C29772" s="9" t="s">
        <v>893</v>
      </c>
    </row>
    <row r="29773">
      <c r="A29773" s="9">
        <f t="shared" si="1"/>
        <v>21673</v>
      </c>
      <c r="B29773" s="31" t="s">
        <v>27094</v>
      </c>
      <c r="C29773" s="6" t="s">
        <v>374</v>
      </c>
    </row>
    <row r="29774">
      <c r="A29774" s="9">
        <f t="shared" si="1"/>
        <v>21674</v>
      </c>
      <c r="B29774" s="8" t="s">
        <v>18468</v>
      </c>
      <c r="C29774" s="9" t="s">
        <v>502</v>
      </c>
    </row>
    <row r="29775">
      <c r="A29775" s="9">
        <f t="shared" si="1"/>
        <v>21675</v>
      </c>
      <c r="B29775" s="8" t="s">
        <v>18469</v>
      </c>
      <c r="C29775" s="9" t="s">
        <v>733</v>
      </c>
    </row>
    <row r="29776">
      <c r="A29776" s="9">
        <f t="shared" si="1"/>
        <v>21676</v>
      </c>
      <c r="B29776" s="5" t="s">
        <v>18470</v>
      </c>
      <c r="C29776" s="6" t="s">
        <v>452</v>
      </c>
    </row>
    <row r="29777">
      <c r="A29777" s="9">
        <f t="shared" si="1"/>
        <v>21676</v>
      </c>
      <c r="B29777" s="5" t="s">
        <v>18470</v>
      </c>
      <c r="C29777" s="6" t="s">
        <v>23637</v>
      </c>
    </row>
    <row r="29778">
      <c r="A29778" s="9">
        <f t="shared" si="1"/>
        <v>21677</v>
      </c>
      <c r="B29778" s="8" t="s">
        <v>18471</v>
      </c>
      <c r="C29778" s="9" t="s">
        <v>547</v>
      </c>
    </row>
    <row r="29779">
      <c r="A29779" s="9">
        <f t="shared" si="1"/>
        <v>21678</v>
      </c>
      <c r="B29779" s="5" t="s">
        <v>18472</v>
      </c>
      <c r="C29779" s="6" t="s">
        <v>78</v>
      </c>
    </row>
    <row r="29780">
      <c r="A29780" s="9">
        <f t="shared" si="1"/>
        <v>21679</v>
      </c>
      <c r="B29780" s="5" t="s">
        <v>18473</v>
      </c>
      <c r="C29780" s="6" t="s">
        <v>437</v>
      </c>
    </row>
    <row r="29781">
      <c r="A29781" s="9">
        <f t="shared" si="1"/>
        <v>21680</v>
      </c>
      <c r="B29781" s="8" t="s">
        <v>18474</v>
      </c>
      <c r="C29781" s="9" t="s">
        <v>121</v>
      </c>
    </row>
    <row r="29782">
      <c r="A29782" s="9">
        <f t="shared" si="1"/>
        <v>21681</v>
      </c>
      <c r="B29782" s="16" t="s">
        <v>18475</v>
      </c>
      <c r="C29782" s="6" t="s">
        <v>1235</v>
      </c>
    </row>
    <row r="29783">
      <c r="A29783" s="9">
        <f t="shared" si="1"/>
        <v>21682</v>
      </c>
      <c r="B29783" s="5" t="s">
        <v>18476</v>
      </c>
      <c r="C29783" s="6" t="s">
        <v>6</v>
      </c>
    </row>
    <row r="29784">
      <c r="A29784" s="9">
        <f t="shared" si="1"/>
        <v>21683</v>
      </c>
      <c r="B29784" s="8" t="s">
        <v>18477</v>
      </c>
      <c r="C29784" s="9" t="s">
        <v>733</v>
      </c>
    </row>
    <row r="29785">
      <c r="A29785" s="9">
        <f t="shared" si="1"/>
        <v>21684</v>
      </c>
      <c r="B29785" s="5" t="s">
        <v>18478</v>
      </c>
      <c r="C29785" s="6" t="s">
        <v>603</v>
      </c>
    </row>
    <row r="29786">
      <c r="A29786" s="9">
        <f t="shared" si="1"/>
        <v>21685</v>
      </c>
      <c r="B29786" s="8" t="s">
        <v>18479</v>
      </c>
      <c r="C29786" s="9" t="s">
        <v>733</v>
      </c>
    </row>
    <row r="29787">
      <c r="A29787" s="9">
        <f t="shared" si="1"/>
        <v>21686</v>
      </c>
      <c r="B29787" s="8" t="s">
        <v>18480</v>
      </c>
      <c r="C29787" s="9" t="s">
        <v>25</v>
      </c>
    </row>
    <row r="29788">
      <c r="A29788" s="9">
        <f t="shared" si="1"/>
        <v>21687</v>
      </c>
      <c r="B29788" s="8" t="s">
        <v>18481</v>
      </c>
      <c r="C29788" s="9" t="s">
        <v>40</v>
      </c>
    </row>
    <row r="29789">
      <c r="A29789" s="9">
        <f t="shared" si="1"/>
        <v>21688</v>
      </c>
      <c r="B29789" s="8" t="s">
        <v>18482</v>
      </c>
      <c r="C29789" s="9" t="s">
        <v>42</v>
      </c>
    </row>
    <row r="29790">
      <c r="A29790" s="9">
        <f t="shared" si="1"/>
        <v>21689</v>
      </c>
      <c r="B29790" s="8" t="s">
        <v>18483</v>
      </c>
      <c r="C29790" s="9" t="s">
        <v>547</v>
      </c>
    </row>
    <row r="29791">
      <c r="A29791" s="9">
        <f t="shared" si="1"/>
        <v>21690</v>
      </c>
      <c r="B29791" s="25" t="s">
        <v>27095</v>
      </c>
      <c r="C29791" s="26" t="s">
        <v>650</v>
      </c>
    </row>
    <row r="29792">
      <c r="A29792" s="9">
        <f t="shared" si="1"/>
        <v>21691</v>
      </c>
      <c r="B29792" s="5" t="s">
        <v>18484</v>
      </c>
      <c r="C29792" s="6" t="s">
        <v>780</v>
      </c>
    </row>
    <row r="29793">
      <c r="A29793" s="9">
        <f t="shared" si="1"/>
        <v>21691</v>
      </c>
      <c r="B29793" s="5" t="s">
        <v>18484</v>
      </c>
      <c r="C29793" s="6" t="s">
        <v>650</v>
      </c>
    </row>
    <row r="29794">
      <c r="A29794" s="9">
        <f t="shared" si="1"/>
        <v>21692</v>
      </c>
      <c r="B29794" s="25" t="s">
        <v>27096</v>
      </c>
      <c r="C29794" s="26" t="s">
        <v>650</v>
      </c>
    </row>
    <row r="29795">
      <c r="A29795" s="9">
        <f t="shared" si="1"/>
        <v>21693</v>
      </c>
      <c r="B29795" s="5" t="s">
        <v>18485</v>
      </c>
      <c r="C29795" s="6" t="s">
        <v>467</v>
      </c>
    </row>
    <row r="29796">
      <c r="A29796" s="9">
        <f t="shared" si="1"/>
        <v>21693</v>
      </c>
      <c r="B29796" s="5" t="s">
        <v>18485</v>
      </c>
      <c r="C29796" s="6" t="s">
        <v>23628</v>
      </c>
    </row>
    <row r="29797">
      <c r="A29797" s="9">
        <f t="shared" si="1"/>
        <v>21694</v>
      </c>
      <c r="B29797" s="5" t="s">
        <v>18486</v>
      </c>
      <c r="C29797" s="6" t="s">
        <v>324</v>
      </c>
    </row>
    <row r="29798">
      <c r="A29798" s="9">
        <f t="shared" si="1"/>
        <v>21694</v>
      </c>
      <c r="B29798" s="5" t="s">
        <v>18486</v>
      </c>
      <c r="C29798" s="6" t="s">
        <v>23637</v>
      </c>
    </row>
    <row r="29799">
      <c r="A29799" s="9">
        <f t="shared" si="1"/>
        <v>21695</v>
      </c>
      <c r="B29799" s="8" t="s">
        <v>18487</v>
      </c>
      <c r="C29799" s="6" t="s">
        <v>324</v>
      </c>
    </row>
    <row r="29800">
      <c r="A29800" s="9">
        <f t="shared" si="1"/>
        <v>21695</v>
      </c>
      <c r="B29800" s="8" t="s">
        <v>18487</v>
      </c>
      <c r="C29800" s="6" t="s">
        <v>23637</v>
      </c>
    </row>
    <row r="29801">
      <c r="A29801" s="9">
        <f t="shared" si="1"/>
        <v>21696</v>
      </c>
      <c r="B29801" s="8" t="s">
        <v>18488</v>
      </c>
      <c r="C29801" s="9" t="s">
        <v>25</v>
      </c>
    </row>
    <row r="29802">
      <c r="A29802" s="9">
        <f t="shared" si="1"/>
        <v>21697</v>
      </c>
      <c r="B29802" s="5" t="s">
        <v>18489</v>
      </c>
      <c r="C29802" s="6" t="s">
        <v>655</v>
      </c>
    </row>
    <row r="29803">
      <c r="A29803" s="9">
        <f t="shared" si="1"/>
        <v>21697</v>
      </c>
      <c r="B29803" s="5" t="s">
        <v>18489</v>
      </c>
      <c r="C29803" s="6" t="s">
        <v>18490</v>
      </c>
    </row>
    <row r="29804">
      <c r="A29804" s="9">
        <f t="shared" si="1"/>
        <v>21697</v>
      </c>
      <c r="B29804" s="5" t="s">
        <v>18489</v>
      </c>
      <c r="C29804" s="6" t="s">
        <v>23628</v>
      </c>
    </row>
    <row r="29805">
      <c r="A29805" s="9">
        <f t="shared" si="1"/>
        <v>21697</v>
      </c>
      <c r="B29805" s="37" t="s">
        <v>18489</v>
      </c>
      <c r="C29805" s="28" t="s">
        <v>23633</v>
      </c>
    </row>
    <row r="29806">
      <c r="A29806" s="9">
        <f t="shared" si="1"/>
        <v>21698</v>
      </c>
      <c r="B29806" s="5" t="s">
        <v>18491</v>
      </c>
      <c r="C29806" s="6" t="s">
        <v>989</v>
      </c>
    </row>
    <row r="29807">
      <c r="A29807" s="9">
        <f t="shared" si="1"/>
        <v>21699</v>
      </c>
      <c r="B29807" s="8" t="s">
        <v>18492</v>
      </c>
      <c r="C29807" s="9" t="s">
        <v>52</v>
      </c>
    </row>
    <row r="29808">
      <c r="A29808" s="9">
        <f t="shared" si="1"/>
        <v>21700</v>
      </c>
      <c r="B29808" s="8" t="s">
        <v>18493</v>
      </c>
      <c r="C29808" s="9" t="s">
        <v>547</v>
      </c>
    </row>
    <row r="29809">
      <c r="A29809" s="9">
        <f t="shared" si="1"/>
        <v>21701</v>
      </c>
      <c r="B29809" s="5" t="s">
        <v>18494</v>
      </c>
      <c r="C29809" s="6" t="s">
        <v>324</v>
      </c>
    </row>
    <row r="29810">
      <c r="A29810" s="9">
        <f t="shared" si="1"/>
        <v>21701</v>
      </c>
      <c r="B29810" s="5" t="s">
        <v>18494</v>
      </c>
      <c r="C29810" s="6" t="s">
        <v>23637</v>
      </c>
    </row>
    <row r="29811">
      <c r="A29811" s="9">
        <f t="shared" si="1"/>
        <v>21702</v>
      </c>
      <c r="B29811" s="25" t="s">
        <v>27097</v>
      </c>
      <c r="C29811" s="26" t="s">
        <v>23761</v>
      </c>
    </row>
    <row r="29812">
      <c r="A29812" s="9">
        <f t="shared" si="1"/>
        <v>21703</v>
      </c>
      <c r="B29812" s="5" t="s">
        <v>18495</v>
      </c>
      <c r="C29812" s="6" t="s">
        <v>324</v>
      </c>
    </row>
    <row r="29813">
      <c r="A29813" s="9">
        <f t="shared" si="1"/>
        <v>21703</v>
      </c>
      <c r="B29813" s="5" t="s">
        <v>18495</v>
      </c>
      <c r="C29813" s="6" t="s">
        <v>23637</v>
      </c>
    </row>
    <row r="29814">
      <c r="A29814" s="9">
        <f t="shared" si="1"/>
        <v>21704</v>
      </c>
      <c r="B29814" s="5" t="s">
        <v>18496</v>
      </c>
      <c r="C29814" s="6" t="s">
        <v>324</v>
      </c>
    </row>
    <row r="29815">
      <c r="A29815" s="9">
        <f t="shared" si="1"/>
        <v>21704</v>
      </c>
      <c r="B29815" s="5" t="s">
        <v>18496</v>
      </c>
      <c r="C29815" s="6" t="s">
        <v>23637</v>
      </c>
    </row>
    <row r="29816">
      <c r="A29816" s="9">
        <f t="shared" si="1"/>
        <v>21705</v>
      </c>
      <c r="B29816" s="8" t="s">
        <v>18497</v>
      </c>
      <c r="C29816" s="9" t="s">
        <v>835</v>
      </c>
    </row>
    <row r="29817">
      <c r="A29817" s="9">
        <f t="shared" si="1"/>
        <v>21706</v>
      </c>
      <c r="B29817" s="5" t="s">
        <v>18498</v>
      </c>
      <c r="C29817" s="6" t="s">
        <v>362</v>
      </c>
    </row>
    <row r="29818">
      <c r="A29818" s="9">
        <f t="shared" si="1"/>
        <v>21707</v>
      </c>
      <c r="B29818" s="5" t="s">
        <v>18499</v>
      </c>
      <c r="C29818" s="6" t="s">
        <v>1207</v>
      </c>
    </row>
    <row r="29819">
      <c r="A29819" s="9">
        <f t="shared" si="1"/>
        <v>21708</v>
      </c>
      <c r="B29819" s="5" t="s">
        <v>18500</v>
      </c>
      <c r="C29819" s="6" t="s">
        <v>765</v>
      </c>
    </row>
    <row r="29820">
      <c r="A29820" s="9">
        <f t="shared" si="1"/>
        <v>21709</v>
      </c>
      <c r="B29820" s="5" t="s">
        <v>18501</v>
      </c>
      <c r="C29820" s="17" t="s">
        <v>1470</v>
      </c>
    </row>
    <row r="29821">
      <c r="A29821" s="9">
        <f t="shared" si="1"/>
        <v>21710</v>
      </c>
      <c r="B29821" s="8" t="s">
        <v>18502</v>
      </c>
      <c r="C29821" s="9" t="s">
        <v>52</v>
      </c>
    </row>
    <row r="29822">
      <c r="A29822" s="9">
        <f t="shared" si="1"/>
        <v>21711</v>
      </c>
      <c r="B29822" s="8" t="s">
        <v>18503</v>
      </c>
      <c r="C29822" s="9" t="s">
        <v>52</v>
      </c>
    </row>
    <row r="29823">
      <c r="A29823" s="9">
        <f t="shared" si="1"/>
        <v>21712</v>
      </c>
      <c r="B29823" s="8" t="s">
        <v>18504</v>
      </c>
      <c r="C29823" s="6" t="s">
        <v>324</v>
      </c>
    </row>
    <row r="29824">
      <c r="A29824" s="9">
        <f t="shared" si="1"/>
        <v>21712</v>
      </c>
      <c r="B29824" s="8" t="s">
        <v>18504</v>
      </c>
      <c r="C29824" s="9" t="s">
        <v>25</v>
      </c>
    </row>
    <row r="29825">
      <c r="A29825" s="9">
        <f t="shared" si="1"/>
        <v>21712</v>
      </c>
      <c r="B29825" s="8" t="s">
        <v>18504</v>
      </c>
      <c r="C29825" s="6" t="s">
        <v>23637</v>
      </c>
    </row>
    <row r="29826">
      <c r="A29826" s="9">
        <f t="shared" si="1"/>
        <v>21713</v>
      </c>
      <c r="B29826" s="5" t="s">
        <v>18505</v>
      </c>
      <c r="C29826" s="6" t="s">
        <v>74</v>
      </c>
    </row>
    <row r="29827">
      <c r="A29827" s="9">
        <f t="shared" si="1"/>
        <v>21714</v>
      </c>
      <c r="B29827" s="8" t="s">
        <v>18506</v>
      </c>
      <c r="C29827" s="9" t="s">
        <v>728</v>
      </c>
    </row>
    <row r="29828">
      <c r="A29828" s="9">
        <f t="shared" si="1"/>
        <v>21715</v>
      </c>
      <c r="B29828" s="8" t="s">
        <v>18507</v>
      </c>
      <c r="C29828" s="9" t="s">
        <v>52</v>
      </c>
    </row>
    <row r="29829">
      <c r="A29829" s="9">
        <f t="shared" si="1"/>
        <v>21716</v>
      </c>
      <c r="B29829" s="5" t="s">
        <v>18508</v>
      </c>
      <c r="C29829" s="6" t="s">
        <v>74</v>
      </c>
    </row>
    <row r="29830">
      <c r="A29830" s="9">
        <f t="shared" si="1"/>
        <v>21717</v>
      </c>
      <c r="B29830" s="8" t="s">
        <v>18509</v>
      </c>
      <c r="C29830" s="9" t="s">
        <v>835</v>
      </c>
    </row>
    <row r="29831">
      <c r="A29831" s="9">
        <f t="shared" si="1"/>
        <v>21718</v>
      </c>
      <c r="B29831" s="5" t="s">
        <v>18510</v>
      </c>
      <c r="C29831" s="6" t="s">
        <v>324</v>
      </c>
    </row>
    <row r="29832">
      <c r="A29832" s="9">
        <f t="shared" si="1"/>
        <v>21718</v>
      </c>
      <c r="B29832" s="5" t="s">
        <v>18510</v>
      </c>
      <c r="C29832" s="6" t="s">
        <v>23637</v>
      </c>
    </row>
    <row r="29833">
      <c r="A29833" s="9">
        <f t="shared" si="1"/>
        <v>21719</v>
      </c>
      <c r="B29833" s="5" t="s">
        <v>18511</v>
      </c>
      <c r="C29833" s="6" t="s">
        <v>1040</v>
      </c>
    </row>
    <row r="29834">
      <c r="A29834" s="9">
        <f t="shared" si="1"/>
        <v>21720</v>
      </c>
      <c r="B29834" s="25" t="s">
        <v>27098</v>
      </c>
      <c r="C29834" s="26" t="s">
        <v>23761</v>
      </c>
    </row>
    <row r="29835">
      <c r="A29835" s="9">
        <f t="shared" si="1"/>
        <v>21721</v>
      </c>
      <c r="B29835" s="25" t="s">
        <v>27099</v>
      </c>
      <c r="C29835" s="26" t="s">
        <v>11797</v>
      </c>
    </row>
    <row r="29836">
      <c r="A29836" s="9">
        <f t="shared" si="1"/>
        <v>21722</v>
      </c>
      <c r="B29836" s="5" t="s">
        <v>18512</v>
      </c>
      <c r="C29836" s="6" t="s">
        <v>479</v>
      </c>
    </row>
    <row r="29837">
      <c r="A29837" s="9">
        <f t="shared" si="1"/>
        <v>21722</v>
      </c>
      <c r="B29837" s="5" t="s">
        <v>18512</v>
      </c>
      <c r="C29837" s="6" t="s">
        <v>655</v>
      </c>
    </row>
    <row r="29838">
      <c r="A29838" s="9">
        <f t="shared" si="1"/>
        <v>21722</v>
      </c>
      <c r="B29838" s="37" t="s">
        <v>18512</v>
      </c>
      <c r="C29838" s="28" t="s">
        <v>23633</v>
      </c>
    </row>
    <row r="29839">
      <c r="A29839" s="9">
        <f t="shared" si="1"/>
        <v>21723</v>
      </c>
      <c r="B29839" s="5" t="s">
        <v>18513</v>
      </c>
      <c r="C29839" s="6" t="s">
        <v>621</v>
      </c>
    </row>
    <row r="29840">
      <c r="A29840" s="9">
        <f t="shared" si="1"/>
        <v>21724</v>
      </c>
      <c r="B29840" s="8" t="s">
        <v>18514</v>
      </c>
      <c r="C29840" s="9" t="s">
        <v>547</v>
      </c>
    </row>
    <row r="29841">
      <c r="A29841" s="9">
        <f t="shared" si="1"/>
        <v>21725</v>
      </c>
      <c r="B29841" s="8" t="s">
        <v>18515</v>
      </c>
      <c r="C29841" s="9" t="s">
        <v>83</v>
      </c>
    </row>
    <row r="29842">
      <c r="A29842" s="9">
        <f t="shared" si="1"/>
        <v>21726</v>
      </c>
      <c r="B29842" s="5" t="s">
        <v>18516</v>
      </c>
      <c r="C29842" s="6" t="s">
        <v>393</v>
      </c>
    </row>
    <row r="29843">
      <c r="A29843" s="9">
        <f t="shared" si="1"/>
        <v>21727</v>
      </c>
      <c r="B29843" s="5" t="s">
        <v>18517</v>
      </c>
      <c r="C29843" s="6" t="s">
        <v>393</v>
      </c>
    </row>
    <row r="29844">
      <c r="A29844" s="9">
        <f t="shared" si="1"/>
        <v>21728</v>
      </c>
      <c r="B29844" s="8" t="s">
        <v>18518</v>
      </c>
      <c r="C29844" s="9" t="s">
        <v>893</v>
      </c>
    </row>
    <row r="29845">
      <c r="A29845" s="9">
        <f t="shared" si="1"/>
        <v>21729</v>
      </c>
      <c r="B29845" s="8" t="s">
        <v>18519</v>
      </c>
      <c r="C29845" s="9" t="s">
        <v>24</v>
      </c>
    </row>
    <row r="29846">
      <c r="A29846" s="9">
        <f t="shared" si="1"/>
        <v>21730</v>
      </c>
      <c r="B29846" s="8" t="s">
        <v>18520</v>
      </c>
      <c r="C29846" s="9" t="s">
        <v>25</v>
      </c>
    </row>
    <row r="29847">
      <c r="A29847" s="9">
        <f t="shared" si="1"/>
        <v>21731</v>
      </c>
      <c r="B29847" s="8" t="s">
        <v>18521</v>
      </c>
      <c r="C29847" s="9" t="s">
        <v>893</v>
      </c>
    </row>
    <row r="29848">
      <c r="A29848" s="9">
        <f t="shared" si="1"/>
        <v>21732</v>
      </c>
      <c r="B29848" s="5" t="s">
        <v>18522</v>
      </c>
      <c r="C29848" s="6" t="s">
        <v>1376</v>
      </c>
    </row>
    <row r="29849">
      <c r="A29849" s="9">
        <f t="shared" si="1"/>
        <v>21732</v>
      </c>
      <c r="B29849" s="5" t="s">
        <v>18522</v>
      </c>
      <c r="C29849" s="6" t="s">
        <v>23628</v>
      </c>
    </row>
    <row r="29850">
      <c r="A29850" s="9">
        <f t="shared" si="1"/>
        <v>21733</v>
      </c>
      <c r="B29850" s="5" t="s">
        <v>18523</v>
      </c>
      <c r="C29850" s="6" t="s">
        <v>326</v>
      </c>
    </row>
    <row r="29851">
      <c r="A29851" s="9">
        <f t="shared" si="1"/>
        <v>21733</v>
      </c>
      <c r="B29851" s="5" t="s">
        <v>18523</v>
      </c>
      <c r="C29851" s="6" t="s">
        <v>23637</v>
      </c>
    </row>
    <row r="29852">
      <c r="A29852" s="9">
        <f t="shared" si="1"/>
        <v>21734</v>
      </c>
      <c r="B29852" s="5" t="s">
        <v>18524</v>
      </c>
      <c r="C29852" s="6" t="s">
        <v>346</v>
      </c>
    </row>
    <row r="29853">
      <c r="A29853" s="9">
        <f t="shared" si="1"/>
        <v>21734</v>
      </c>
      <c r="B29853" s="5" t="s">
        <v>18524</v>
      </c>
      <c r="C29853" s="6" t="s">
        <v>23628</v>
      </c>
    </row>
    <row r="29854">
      <c r="A29854" s="9">
        <f t="shared" si="1"/>
        <v>21735</v>
      </c>
      <c r="B29854" s="8" t="s">
        <v>18525</v>
      </c>
      <c r="C29854" s="9" t="s">
        <v>64</v>
      </c>
    </row>
    <row r="29855">
      <c r="A29855" s="9">
        <f t="shared" si="1"/>
        <v>21736</v>
      </c>
      <c r="B29855" s="5" t="s">
        <v>18526</v>
      </c>
      <c r="C29855" s="6" t="s">
        <v>1223</v>
      </c>
    </row>
    <row r="29856">
      <c r="A29856" s="9">
        <f t="shared" si="1"/>
        <v>21737</v>
      </c>
      <c r="B29856" s="5" t="s">
        <v>18527</v>
      </c>
      <c r="C29856" s="6" t="s">
        <v>621</v>
      </c>
    </row>
    <row r="29857">
      <c r="A29857" s="9">
        <f t="shared" si="1"/>
        <v>21738</v>
      </c>
      <c r="B29857" s="5" t="s">
        <v>18528</v>
      </c>
      <c r="C29857" s="6" t="s">
        <v>267</v>
      </c>
    </row>
    <row r="29858">
      <c r="A29858" s="9">
        <f t="shared" si="1"/>
        <v>21738</v>
      </c>
      <c r="B29858" s="5" t="s">
        <v>18528</v>
      </c>
      <c r="C29858" s="6" t="s">
        <v>91</v>
      </c>
    </row>
    <row r="29859">
      <c r="A29859" s="9">
        <f t="shared" si="1"/>
        <v>21738</v>
      </c>
      <c r="B29859" s="5" t="s">
        <v>18528</v>
      </c>
      <c r="C29859" s="6" t="s">
        <v>23637</v>
      </c>
    </row>
    <row r="29860">
      <c r="A29860" s="9">
        <f t="shared" si="1"/>
        <v>21739</v>
      </c>
      <c r="B29860" s="27" t="s">
        <v>27100</v>
      </c>
      <c r="C29860" s="28" t="s">
        <v>23637</v>
      </c>
    </row>
    <row r="29861">
      <c r="A29861" s="9">
        <f t="shared" si="1"/>
        <v>21739</v>
      </c>
      <c r="B29861" s="27" t="s">
        <v>27100</v>
      </c>
      <c r="C29861" s="26" t="s">
        <v>90</v>
      </c>
    </row>
    <row r="29862">
      <c r="A29862" s="9">
        <f t="shared" si="1"/>
        <v>21739</v>
      </c>
      <c r="B29862" s="25" t="s">
        <v>27100</v>
      </c>
      <c r="C29862" s="34" t="s">
        <v>91</v>
      </c>
    </row>
    <row r="29863">
      <c r="A29863" s="9">
        <f t="shared" si="1"/>
        <v>21739</v>
      </c>
      <c r="B29863" s="25" t="s">
        <v>27100</v>
      </c>
      <c r="C29863" s="34" t="s">
        <v>24</v>
      </c>
    </row>
    <row r="29864">
      <c r="A29864" s="9">
        <f t="shared" si="1"/>
        <v>21739</v>
      </c>
      <c r="B29864" s="25" t="s">
        <v>27100</v>
      </c>
      <c r="C29864" s="34" t="s">
        <v>25</v>
      </c>
    </row>
    <row r="29865">
      <c r="A29865" s="9">
        <f t="shared" si="1"/>
        <v>21740</v>
      </c>
      <c r="B29865" s="8" t="s">
        <v>18529</v>
      </c>
      <c r="C29865" s="9" t="s">
        <v>60</v>
      </c>
    </row>
    <row r="29866">
      <c r="A29866" s="9">
        <f t="shared" si="1"/>
        <v>21740</v>
      </c>
      <c r="B29866" s="8" t="s">
        <v>18529</v>
      </c>
      <c r="C29866" s="9" t="s">
        <v>142</v>
      </c>
    </row>
    <row r="29867">
      <c r="A29867" s="9">
        <f t="shared" si="1"/>
        <v>21741</v>
      </c>
      <c r="B29867" s="8" t="s">
        <v>18530</v>
      </c>
      <c r="C29867" s="9" t="s">
        <v>142</v>
      </c>
    </row>
    <row r="29868">
      <c r="A29868" s="9">
        <f t="shared" si="1"/>
        <v>21742</v>
      </c>
      <c r="B29868" s="25" t="s">
        <v>27101</v>
      </c>
      <c r="C29868" s="26" t="s">
        <v>23761</v>
      </c>
    </row>
    <row r="29869">
      <c r="A29869" s="9">
        <f t="shared" si="1"/>
        <v>21743</v>
      </c>
      <c r="B29869" s="5" t="s">
        <v>18531</v>
      </c>
      <c r="C29869" s="6" t="s">
        <v>681</v>
      </c>
    </row>
    <row r="29870">
      <c r="A29870" s="9">
        <f t="shared" si="1"/>
        <v>21744</v>
      </c>
      <c r="B29870" s="5" t="s">
        <v>18532</v>
      </c>
      <c r="C29870" s="6" t="s">
        <v>4</v>
      </c>
    </row>
    <row r="29871">
      <c r="A29871" s="9">
        <f t="shared" si="1"/>
        <v>21745</v>
      </c>
      <c r="B29871" s="8" t="s">
        <v>18533</v>
      </c>
      <c r="C29871" s="6" t="s">
        <v>10746</v>
      </c>
    </row>
    <row r="29872">
      <c r="A29872" s="9">
        <f t="shared" si="1"/>
        <v>21745</v>
      </c>
      <c r="B29872" s="8" t="s">
        <v>18533</v>
      </c>
      <c r="C29872" s="6" t="s">
        <v>179</v>
      </c>
    </row>
    <row r="29873">
      <c r="A29873" s="9">
        <f t="shared" si="1"/>
        <v>21745</v>
      </c>
      <c r="B29873" s="8" t="s">
        <v>18533</v>
      </c>
      <c r="C29873" s="9" t="s">
        <v>25</v>
      </c>
    </row>
    <row r="29874">
      <c r="A29874" s="9">
        <f t="shared" si="1"/>
        <v>21745</v>
      </c>
      <c r="B29874" s="8" t="s">
        <v>18533</v>
      </c>
      <c r="C29874" s="6" t="s">
        <v>23637</v>
      </c>
    </row>
    <row r="29875">
      <c r="A29875" s="9">
        <f t="shared" si="1"/>
        <v>21746</v>
      </c>
      <c r="B29875" s="5" t="s">
        <v>18534</v>
      </c>
      <c r="C29875" s="6" t="s">
        <v>681</v>
      </c>
    </row>
    <row r="29876">
      <c r="A29876" s="9">
        <f t="shared" si="1"/>
        <v>21747</v>
      </c>
      <c r="B29876" s="5" t="s">
        <v>18535</v>
      </c>
      <c r="C29876" s="6" t="s">
        <v>681</v>
      </c>
    </row>
    <row r="29877">
      <c r="A29877" s="9">
        <f t="shared" si="1"/>
        <v>21748</v>
      </c>
      <c r="B29877" s="5" t="s">
        <v>18536</v>
      </c>
      <c r="C29877" s="6" t="s">
        <v>681</v>
      </c>
    </row>
    <row r="29878">
      <c r="A29878" s="9">
        <f t="shared" si="1"/>
        <v>21749</v>
      </c>
      <c r="B29878" s="5" t="s">
        <v>18537</v>
      </c>
      <c r="C29878" s="6" t="s">
        <v>727</v>
      </c>
    </row>
    <row r="29879">
      <c r="A29879" s="9">
        <f t="shared" si="1"/>
        <v>21749</v>
      </c>
      <c r="B29879" s="8" t="s">
        <v>18537</v>
      </c>
      <c r="C29879" s="9" t="s">
        <v>547</v>
      </c>
    </row>
    <row r="29880">
      <c r="A29880" s="9">
        <f t="shared" si="1"/>
        <v>21750</v>
      </c>
      <c r="B29880" s="5" t="s">
        <v>18538</v>
      </c>
      <c r="C29880" s="6" t="s">
        <v>681</v>
      </c>
    </row>
    <row r="29881">
      <c r="A29881" s="9">
        <f t="shared" si="1"/>
        <v>21751</v>
      </c>
      <c r="B29881" s="5" t="s">
        <v>18539</v>
      </c>
      <c r="C29881" s="6" t="s">
        <v>727</v>
      </c>
    </row>
    <row r="29882">
      <c r="A29882" s="9">
        <f t="shared" si="1"/>
        <v>21752</v>
      </c>
      <c r="B29882" s="5" t="s">
        <v>18540</v>
      </c>
      <c r="C29882" s="6" t="s">
        <v>727</v>
      </c>
    </row>
    <row r="29883">
      <c r="A29883" s="9">
        <f t="shared" si="1"/>
        <v>21753</v>
      </c>
      <c r="B29883" s="5" t="s">
        <v>18541</v>
      </c>
      <c r="C29883" s="6" t="s">
        <v>681</v>
      </c>
    </row>
    <row r="29884">
      <c r="A29884" s="9">
        <f t="shared" si="1"/>
        <v>21754</v>
      </c>
      <c r="B29884" s="5" t="s">
        <v>18542</v>
      </c>
      <c r="C29884" s="6" t="s">
        <v>681</v>
      </c>
    </row>
    <row r="29885">
      <c r="A29885" s="9">
        <f t="shared" si="1"/>
        <v>21755</v>
      </c>
      <c r="B29885" s="5" t="s">
        <v>18543</v>
      </c>
      <c r="C29885" s="6" t="s">
        <v>714</v>
      </c>
    </row>
    <row r="29886">
      <c r="A29886" s="9">
        <f t="shared" si="1"/>
        <v>21755</v>
      </c>
      <c r="B29886" s="5" t="s">
        <v>18543</v>
      </c>
      <c r="C29886" s="6" t="s">
        <v>23672</v>
      </c>
    </row>
    <row r="29887">
      <c r="A29887" s="9">
        <f t="shared" si="1"/>
        <v>21756</v>
      </c>
      <c r="B29887" s="5" t="s">
        <v>18544</v>
      </c>
      <c r="C29887" s="6" t="s">
        <v>681</v>
      </c>
    </row>
    <row r="29888">
      <c r="A29888" s="9">
        <f t="shared" si="1"/>
        <v>21757</v>
      </c>
      <c r="B29888" s="5" t="s">
        <v>18545</v>
      </c>
      <c r="C29888" s="6" t="s">
        <v>727</v>
      </c>
    </row>
    <row r="29889">
      <c r="A29889" s="9">
        <f t="shared" si="1"/>
        <v>21758</v>
      </c>
      <c r="B29889" s="5" t="s">
        <v>18546</v>
      </c>
      <c r="C29889" s="6" t="s">
        <v>681</v>
      </c>
    </row>
    <row r="29890">
      <c r="A29890" s="9">
        <f t="shared" si="1"/>
        <v>21759</v>
      </c>
      <c r="B29890" s="5" t="s">
        <v>18547</v>
      </c>
      <c r="C29890" s="6" t="s">
        <v>681</v>
      </c>
    </row>
    <row r="29891">
      <c r="A29891" s="9">
        <f t="shared" si="1"/>
        <v>21760</v>
      </c>
      <c r="B29891" s="5" t="s">
        <v>18548</v>
      </c>
      <c r="C29891" s="6" t="s">
        <v>681</v>
      </c>
    </row>
    <row r="29892">
      <c r="A29892" s="9">
        <f t="shared" si="1"/>
        <v>21761</v>
      </c>
      <c r="B29892" s="5" t="s">
        <v>18549</v>
      </c>
      <c r="C29892" s="6" t="s">
        <v>681</v>
      </c>
    </row>
    <row r="29893">
      <c r="A29893" s="9">
        <f t="shared" si="1"/>
        <v>21762</v>
      </c>
      <c r="B29893" s="25" t="s">
        <v>27102</v>
      </c>
      <c r="C29893" s="26" t="s">
        <v>23761</v>
      </c>
    </row>
    <row r="29894">
      <c r="A29894" s="9">
        <f t="shared" si="1"/>
        <v>21763</v>
      </c>
      <c r="B29894" s="5" t="s">
        <v>18550</v>
      </c>
      <c r="C29894" s="6" t="s">
        <v>655</v>
      </c>
    </row>
    <row r="29895">
      <c r="A29895" s="9">
        <f t="shared" si="1"/>
        <v>21763</v>
      </c>
      <c r="B29895" s="5" t="s">
        <v>18550</v>
      </c>
      <c r="C29895" s="6" t="s">
        <v>5004</v>
      </c>
    </row>
    <row r="29896">
      <c r="A29896" s="9">
        <f t="shared" si="1"/>
        <v>21763</v>
      </c>
      <c r="B29896" s="5" t="s">
        <v>18550</v>
      </c>
      <c r="C29896" s="6" t="s">
        <v>23628</v>
      </c>
    </row>
    <row r="29897">
      <c r="A29897" s="9">
        <f t="shared" si="1"/>
        <v>21763</v>
      </c>
      <c r="B29897" s="37" t="s">
        <v>18550</v>
      </c>
      <c r="C29897" s="28" t="s">
        <v>23633</v>
      </c>
    </row>
    <row r="29898">
      <c r="A29898" s="9">
        <f t="shared" si="1"/>
        <v>21764</v>
      </c>
      <c r="B29898" s="5" t="s">
        <v>18551</v>
      </c>
      <c r="C29898" s="6" t="s">
        <v>324</v>
      </c>
    </row>
    <row r="29899">
      <c r="A29899" s="9">
        <f t="shared" si="1"/>
        <v>21764</v>
      </c>
      <c r="B29899" s="5" t="s">
        <v>18551</v>
      </c>
      <c r="C29899" s="6" t="s">
        <v>25</v>
      </c>
    </row>
    <row r="29900">
      <c r="A29900" s="9">
        <f t="shared" si="1"/>
        <v>21764</v>
      </c>
      <c r="B29900" s="5" t="s">
        <v>18551</v>
      </c>
      <c r="C29900" s="6" t="s">
        <v>23637</v>
      </c>
    </row>
    <row r="29901">
      <c r="A29901" s="9">
        <f t="shared" si="1"/>
        <v>21765</v>
      </c>
      <c r="B29901" s="25" t="s">
        <v>27103</v>
      </c>
      <c r="C29901" s="26" t="s">
        <v>10122</v>
      </c>
    </row>
    <row r="29902">
      <c r="A29902" s="9">
        <f t="shared" si="1"/>
        <v>21765</v>
      </c>
      <c r="B29902" s="27" t="s">
        <v>27103</v>
      </c>
      <c r="C29902" s="28" t="s">
        <v>23637</v>
      </c>
    </row>
    <row r="29903">
      <c r="A29903" s="9">
        <f t="shared" si="1"/>
        <v>21766</v>
      </c>
      <c r="B29903" s="5" t="s">
        <v>18552</v>
      </c>
      <c r="C29903" s="6" t="s">
        <v>798</v>
      </c>
    </row>
    <row r="29904">
      <c r="A29904" s="9">
        <f t="shared" si="1"/>
        <v>21766</v>
      </c>
      <c r="B29904" s="5" t="s">
        <v>18552</v>
      </c>
      <c r="C29904" s="6" t="s">
        <v>23628</v>
      </c>
    </row>
    <row r="29905">
      <c r="A29905" s="9">
        <f t="shared" si="1"/>
        <v>21767</v>
      </c>
      <c r="B29905" s="5" t="s">
        <v>18553</v>
      </c>
      <c r="C29905" s="6" t="s">
        <v>798</v>
      </c>
    </row>
    <row r="29906">
      <c r="A29906" s="9">
        <f t="shared" si="1"/>
        <v>21767</v>
      </c>
      <c r="B29906" s="5" t="s">
        <v>18553</v>
      </c>
      <c r="C29906" s="6" t="s">
        <v>23628</v>
      </c>
    </row>
    <row r="29907">
      <c r="A29907" s="9">
        <f t="shared" si="1"/>
        <v>21768</v>
      </c>
      <c r="B29907" s="5" t="s">
        <v>18554</v>
      </c>
      <c r="C29907" s="6" t="s">
        <v>2549</v>
      </c>
    </row>
    <row r="29908">
      <c r="A29908" s="9">
        <f t="shared" si="1"/>
        <v>21768</v>
      </c>
      <c r="B29908" s="5" t="s">
        <v>18554</v>
      </c>
      <c r="C29908" s="6" t="s">
        <v>23628</v>
      </c>
    </row>
    <row r="29909">
      <c r="A29909" s="9">
        <f t="shared" si="1"/>
        <v>21769</v>
      </c>
      <c r="B29909" s="5" t="s">
        <v>18555</v>
      </c>
      <c r="C29909" s="6" t="s">
        <v>2549</v>
      </c>
    </row>
    <row r="29910">
      <c r="A29910" s="9">
        <f t="shared" si="1"/>
        <v>21769</v>
      </c>
      <c r="B29910" s="5" t="s">
        <v>18555</v>
      </c>
      <c r="C29910" s="6" t="s">
        <v>23628</v>
      </c>
    </row>
    <row r="29911">
      <c r="A29911" s="9">
        <f t="shared" si="1"/>
        <v>21770</v>
      </c>
      <c r="B29911" s="8" t="s">
        <v>18556</v>
      </c>
      <c r="C29911" s="6" t="s">
        <v>179</v>
      </c>
    </row>
    <row r="29912">
      <c r="A29912" s="9">
        <f t="shared" si="1"/>
        <v>21770</v>
      </c>
      <c r="B29912" s="8" t="s">
        <v>18556</v>
      </c>
      <c r="C29912" s="9" t="s">
        <v>60</v>
      </c>
    </row>
    <row r="29913">
      <c r="A29913" s="9">
        <f t="shared" si="1"/>
        <v>21770</v>
      </c>
      <c r="B29913" s="8" t="s">
        <v>18556</v>
      </c>
      <c r="C29913" s="6" t="s">
        <v>23637</v>
      </c>
    </row>
    <row r="29914">
      <c r="A29914" s="9">
        <f t="shared" si="1"/>
        <v>21771</v>
      </c>
      <c r="B29914" s="8" t="s">
        <v>18557</v>
      </c>
      <c r="C29914" s="9" t="s">
        <v>52</v>
      </c>
    </row>
    <row r="29915">
      <c r="A29915" s="9">
        <f t="shared" si="1"/>
        <v>21772</v>
      </c>
      <c r="B29915" s="5" t="s">
        <v>18558</v>
      </c>
      <c r="C29915" s="6" t="s">
        <v>1376</v>
      </c>
    </row>
    <row r="29916">
      <c r="A29916" s="9">
        <f t="shared" si="1"/>
        <v>21772</v>
      </c>
      <c r="B29916" s="5" t="s">
        <v>18558</v>
      </c>
      <c r="C29916" s="6" t="s">
        <v>23628</v>
      </c>
    </row>
    <row r="29917">
      <c r="A29917" s="9">
        <f t="shared" si="1"/>
        <v>21773</v>
      </c>
      <c r="B29917" s="5" t="s">
        <v>18559</v>
      </c>
      <c r="C29917" s="6" t="s">
        <v>328</v>
      </c>
    </row>
    <row r="29918">
      <c r="A29918" s="9">
        <f t="shared" si="1"/>
        <v>21773</v>
      </c>
      <c r="B29918" s="5" t="s">
        <v>18559</v>
      </c>
      <c r="C29918" s="6" t="s">
        <v>11797</v>
      </c>
    </row>
    <row r="29919">
      <c r="A29919" s="9">
        <f t="shared" si="1"/>
        <v>21773</v>
      </c>
      <c r="B29919" s="5" t="s">
        <v>18559</v>
      </c>
      <c r="C29919" s="6" t="s">
        <v>23637</v>
      </c>
    </row>
    <row r="29920">
      <c r="A29920" s="9">
        <f t="shared" si="1"/>
        <v>21774</v>
      </c>
      <c r="B29920" s="5" t="s">
        <v>18560</v>
      </c>
      <c r="C29920" s="6" t="s">
        <v>1376</v>
      </c>
    </row>
    <row r="29921">
      <c r="A29921" s="9">
        <f t="shared" si="1"/>
        <v>21774</v>
      </c>
      <c r="B29921" s="5" t="s">
        <v>18560</v>
      </c>
      <c r="C29921" s="6" t="s">
        <v>23628</v>
      </c>
    </row>
    <row r="29922">
      <c r="A29922" s="9">
        <f t="shared" si="1"/>
        <v>21775</v>
      </c>
      <c r="B29922" s="5" t="s">
        <v>18561</v>
      </c>
      <c r="C29922" s="6" t="s">
        <v>610</v>
      </c>
    </row>
    <row r="29923">
      <c r="A29923" s="9">
        <f t="shared" si="1"/>
        <v>21776</v>
      </c>
      <c r="B29923" s="8" t="s">
        <v>18562</v>
      </c>
      <c r="C29923" s="9" t="s">
        <v>399</v>
      </c>
    </row>
    <row r="29924">
      <c r="A29924" s="9">
        <f t="shared" si="1"/>
        <v>21777</v>
      </c>
      <c r="B29924" s="5" t="s">
        <v>18563</v>
      </c>
      <c r="C29924" s="6" t="s">
        <v>1394</v>
      </c>
    </row>
    <row r="29925">
      <c r="A29925" s="9">
        <f t="shared" si="1"/>
        <v>21778</v>
      </c>
      <c r="B29925" s="8" t="s">
        <v>18564</v>
      </c>
      <c r="C29925" s="9" t="s">
        <v>1334</v>
      </c>
    </row>
    <row r="29926">
      <c r="A29926" s="9">
        <f t="shared" si="1"/>
        <v>21779</v>
      </c>
      <c r="B29926" s="5" t="s">
        <v>18565</v>
      </c>
      <c r="C29926" s="6" t="s">
        <v>59</v>
      </c>
    </row>
    <row r="29927">
      <c r="A29927" s="9">
        <f t="shared" si="1"/>
        <v>21780</v>
      </c>
      <c r="B29927" s="5" t="s">
        <v>18566</v>
      </c>
      <c r="C29927" s="6" t="s">
        <v>393</v>
      </c>
    </row>
    <row r="29928">
      <c r="A29928" s="9">
        <f t="shared" si="1"/>
        <v>21781</v>
      </c>
      <c r="B29928" s="5" t="s">
        <v>18567</v>
      </c>
      <c r="C29928" s="6" t="s">
        <v>393</v>
      </c>
    </row>
    <row r="29929">
      <c r="A29929" s="9">
        <f t="shared" si="1"/>
        <v>21782</v>
      </c>
      <c r="B29929" s="8" t="s">
        <v>18568</v>
      </c>
      <c r="C29929" s="9" t="s">
        <v>25</v>
      </c>
    </row>
    <row r="29930">
      <c r="A29930" s="9">
        <f t="shared" si="1"/>
        <v>21782</v>
      </c>
      <c r="B29930" s="8" t="s">
        <v>18568</v>
      </c>
      <c r="C29930" s="9" t="s">
        <v>24</v>
      </c>
    </row>
    <row r="29931">
      <c r="A29931" s="9">
        <f t="shared" si="1"/>
        <v>21783</v>
      </c>
      <c r="B29931" s="8" t="s">
        <v>18569</v>
      </c>
      <c r="C29931" s="9" t="s">
        <v>25</v>
      </c>
    </row>
    <row r="29932">
      <c r="A29932" s="9">
        <f t="shared" si="1"/>
        <v>21784</v>
      </c>
      <c r="B29932" s="8" t="s">
        <v>18570</v>
      </c>
      <c r="C29932" s="9" t="s">
        <v>25</v>
      </c>
    </row>
    <row r="29933">
      <c r="A29933" s="9">
        <f t="shared" si="1"/>
        <v>21785</v>
      </c>
      <c r="B29933" s="25" t="s">
        <v>27104</v>
      </c>
      <c r="C29933" s="26" t="s">
        <v>12983</v>
      </c>
    </row>
    <row r="29934">
      <c r="A29934" s="9">
        <f t="shared" si="1"/>
        <v>21786</v>
      </c>
      <c r="B29934" s="8" t="s">
        <v>18571</v>
      </c>
      <c r="C29934" s="9" t="s">
        <v>56</v>
      </c>
    </row>
    <row r="29935">
      <c r="A29935" s="9">
        <f t="shared" si="1"/>
        <v>21786</v>
      </c>
      <c r="B29935" s="8" t="s">
        <v>18571</v>
      </c>
      <c r="C29935" s="9" t="s">
        <v>60</v>
      </c>
    </row>
    <row r="29936">
      <c r="A29936" s="9">
        <f t="shared" si="1"/>
        <v>21787</v>
      </c>
      <c r="B29936" s="25" t="s">
        <v>27105</v>
      </c>
      <c r="C29936" s="26" t="s">
        <v>11797</v>
      </c>
    </row>
    <row r="29937">
      <c r="A29937" s="9">
        <f t="shared" si="1"/>
        <v>21788</v>
      </c>
      <c r="B29937" s="25" t="s">
        <v>27106</v>
      </c>
      <c r="C29937" s="26" t="s">
        <v>11797</v>
      </c>
    </row>
    <row r="29938">
      <c r="A29938" s="9">
        <f t="shared" si="1"/>
        <v>21789</v>
      </c>
      <c r="B29938" s="8" t="s">
        <v>18572</v>
      </c>
      <c r="C29938" s="9" t="s">
        <v>76</v>
      </c>
    </row>
    <row r="29939">
      <c r="A29939" s="9">
        <f t="shared" si="1"/>
        <v>21790</v>
      </c>
      <c r="B29939" s="5" t="s">
        <v>18573</v>
      </c>
      <c r="C29939" s="6" t="s">
        <v>1342</v>
      </c>
    </row>
    <row r="29940">
      <c r="A29940" s="9">
        <f t="shared" si="1"/>
        <v>21791</v>
      </c>
      <c r="B29940" s="5" t="s">
        <v>18574</v>
      </c>
      <c r="C29940" s="6" t="s">
        <v>74</v>
      </c>
    </row>
    <row r="29941">
      <c r="A29941" s="9">
        <f t="shared" si="1"/>
        <v>21792</v>
      </c>
      <c r="B29941" s="5" t="s">
        <v>18575</v>
      </c>
      <c r="C29941" s="6" t="s">
        <v>1316</v>
      </c>
    </row>
    <row r="29942">
      <c r="A29942" s="9">
        <f t="shared" si="1"/>
        <v>21793</v>
      </c>
      <c r="B29942" s="25" t="s">
        <v>27107</v>
      </c>
      <c r="C29942" s="26" t="s">
        <v>23761</v>
      </c>
    </row>
    <row r="29943">
      <c r="A29943" s="9">
        <f t="shared" si="1"/>
        <v>21794</v>
      </c>
      <c r="B29943" s="5" t="s">
        <v>18576</v>
      </c>
      <c r="C29943" s="6" t="s">
        <v>471</v>
      </c>
    </row>
    <row r="29944">
      <c r="A29944" s="9">
        <f t="shared" si="1"/>
        <v>21795</v>
      </c>
      <c r="B29944" s="25" t="s">
        <v>27108</v>
      </c>
      <c r="C29944" s="26" t="s">
        <v>946</v>
      </c>
    </row>
    <row r="29945">
      <c r="A29945" s="9">
        <f t="shared" si="1"/>
        <v>21796</v>
      </c>
      <c r="B29945" s="8" t="s">
        <v>18577</v>
      </c>
      <c r="C29945" s="9" t="s">
        <v>117</v>
      </c>
    </row>
    <row r="29946">
      <c r="A29946" s="9">
        <f t="shared" si="1"/>
        <v>21797</v>
      </c>
      <c r="B29946" s="5" t="s">
        <v>18578</v>
      </c>
      <c r="C29946" s="6" t="s">
        <v>48</v>
      </c>
    </row>
    <row r="29947">
      <c r="A29947" s="9">
        <f t="shared" si="1"/>
        <v>21798</v>
      </c>
      <c r="B29947" s="25" t="s">
        <v>27109</v>
      </c>
      <c r="C29947" s="26" t="s">
        <v>8541</v>
      </c>
    </row>
    <row r="29948">
      <c r="A29948" s="9">
        <f t="shared" si="1"/>
        <v>21799</v>
      </c>
      <c r="B29948" s="5" t="s">
        <v>18579</v>
      </c>
      <c r="C29948" s="6" t="s">
        <v>1585</v>
      </c>
    </row>
    <row r="29949">
      <c r="A29949" s="9">
        <f t="shared" si="1"/>
        <v>21800</v>
      </c>
      <c r="B29949" s="5" t="s">
        <v>18580</v>
      </c>
      <c r="C29949" s="6" t="s">
        <v>1040</v>
      </c>
    </row>
    <row r="29950">
      <c r="A29950" s="9">
        <f t="shared" si="1"/>
        <v>21801</v>
      </c>
      <c r="B29950" s="8" t="s">
        <v>18581</v>
      </c>
      <c r="C29950" s="9" t="s">
        <v>1776</v>
      </c>
    </row>
    <row r="29951">
      <c r="A29951" s="9">
        <f t="shared" si="1"/>
        <v>21802</v>
      </c>
      <c r="B29951" s="5" t="s">
        <v>18582</v>
      </c>
      <c r="C29951" s="6" t="s">
        <v>1342</v>
      </c>
    </row>
    <row r="29952">
      <c r="A29952" s="9">
        <f t="shared" si="1"/>
        <v>21803</v>
      </c>
      <c r="B29952" s="5" t="s">
        <v>18583</v>
      </c>
      <c r="C29952" s="6" t="s">
        <v>639</v>
      </c>
    </row>
    <row r="29953">
      <c r="A29953" s="9">
        <f t="shared" si="1"/>
        <v>21804</v>
      </c>
      <c r="B29953" s="5" t="s">
        <v>18584</v>
      </c>
      <c r="C29953" s="6" t="s">
        <v>621</v>
      </c>
    </row>
    <row r="29954">
      <c r="A29954" s="9">
        <f t="shared" si="1"/>
        <v>21805</v>
      </c>
      <c r="B29954" s="8" t="s">
        <v>18585</v>
      </c>
      <c r="C29954" s="9" t="s">
        <v>616</v>
      </c>
    </row>
    <row r="29955">
      <c r="A29955" s="9">
        <f t="shared" si="1"/>
        <v>21806</v>
      </c>
      <c r="B29955" s="5" t="s">
        <v>18586</v>
      </c>
      <c r="C29955" s="6" t="s">
        <v>1124</v>
      </c>
    </row>
    <row r="29956">
      <c r="A29956" s="9">
        <f t="shared" si="1"/>
        <v>21807</v>
      </c>
      <c r="B29956" s="5" t="s">
        <v>18587</v>
      </c>
      <c r="C29956" s="6" t="s">
        <v>621</v>
      </c>
    </row>
    <row r="29957">
      <c r="A29957" s="9">
        <f t="shared" si="1"/>
        <v>21808</v>
      </c>
      <c r="B29957" s="5" t="s">
        <v>18588</v>
      </c>
      <c r="C29957" s="6" t="s">
        <v>1620</v>
      </c>
    </row>
    <row r="29958">
      <c r="A29958" s="9">
        <f t="shared" si="1"/>
        <v>21809</v>
      </c>
      <c r="B29958" s="5" t="s">
        <v>18589</v>
      </c>
      <c r="C29958" s="6" t="s">
        <v>1371</v>
      </c>
    </row>
    <row r="29959">
      <c r="A29959" s="9">
        <f t="shared" si="1"/>
        <v>21810</v>
      </c>
      <c r="B29959" s="5" t="s">
        <v>18590</v>
      </c>
      <c r="C29959" s="6" t="s">
        <v>153</v>
      </c>
    </row>
    <row r="29960">
      <c r="A29960" s="9">
        <f t="shared" si="1"/>
        <v>21810</v>
      </c>
      <c r="B29960" s="5" t="s">
        <v>18590</v>
      </c>
      <c r="C29960" s="6" t="s">
        <v>25</v>
      </c>
    </row>
    <row r="29961">
      <c r="A29961" s="9">
        <f t="shared" si="1"/>
        <v>21810</v>
      </c>
      <c r="B29961" s="5" t="s">
        <v>18590</v>
      </c>
      <c r="C29961" s="6" t="s">
        <v>23637</v>
      </c>
    </row>
    <row r="29962">
      <c r="A29962" s="9">
        <f t="shared" si="1"/>
        <v>21811</v>
      </c>
      <c r="B29962" s="5" t="s">
        <v>18591</v>
      </c>
      <c r="C29962" s="6" t="s">
        <v>356</v>
      </c>
    </row>
    <row r="29963">
      <c r="A29963" s="9">
        <f t="shared" si="1"/>
        <v>21811</v>
      </c>
      <c r="B29963" s="8" t="s">
        <v>18591</v>
      </c>
      <c r="C29963" s="9" t="s">
        <v>54</v>
      </c>
    </row>
    <row r="29964">
      <c r="A29964" s="9">
        <f t="shared" si="1"/>
        <v>21812</v>
      </c>
      <c r="B29964" s="5" t="s">
        <v>18592</v>
      </c>
      <c r="C29964" s="6" t="s">
        <v>74</v>
      </c>
    </row>
    <row r="29965">
      <c r="A29965" s="9">
        <f t="shared" si="1"/>
        <v>21813</v>
      </c>
      <c r="B29965" s="8" t="s">
        <v>18593</v>
      </c>
      <c r="C29965" s="9" t="s">
        <v>60</v>
      </c>
    </row>
    <row r="29966">
      <c r="A29966" s="9">
        <f t="shared" si="1"/>
        <v>21813</v>
      </c>
      <c r="B29966" s="8" t="s">
        <v>18593</v>
      </c>
      <c r="C29966" s="9" t="s">
        <v>142</v>
      </c>
    </row>
    <row r="29967">
      <c r="A29967" s="9">
        <f t="shared" si="1"/>
        <v>21814</v>
      </c>
      <c r="B29967" s="5" t="s">
        <v>18594</v>
      </c>
      <c r="C29967" s="6" t="s">
        <v>1262</v>
      </c>
    </row>
    <row r="29968">
      <c r="A29968" s="9">
        <f t="shared" si="1"/>
        <v>21815</v>
      </c>
      <c r="B29968" s="8" t="s">
        <v>18595</v>
      </c>
      <c r="C29968" s="9" t="s">
        <v>530</v>
      </c>
    </row>
    <row r="29969">
      <c r="A29969" s="9">
        <f t="shared" si="1"/>
        <v>21816</v>
      </c>
      <c r="B29969" s="5" t="s">
        <v>18596</v>
      </c>
      <c r="C29969" s="6" t="s">
        <v>1267</v>
      </c>
    </row>
    <row r="29970">
      <c r="A29970" s="9">
        <f t="shared" si="1"/>
        <v>21817</v>
      </c>
      <c r="B29970" s="5" t="s">
        <v>18597</v>
      </c>
      <c r="C29970" s="6" t="s">
        <v>1124</v>
      </c>
    </row>
    <row r="29971">
      <c r="A29971" s="9">
        <f t="shared" si="1"/>
        <v>21818</v>
      </c>
      <c r="B29971" s="25" t="s">
        <v>27110</v>
      </c>
      <c r="C29971" s="26" t="s">
        <v>23808</v>
      </c>
    </row>
    <row r="29972">
      <c r="A29972" s="9">
        <f t="shared" si="1"/>
        <v>21819</v>
      </c>
      <c r="B29972" s="5" t="s">
        <v>18598</v>
      </c>
      <c r="C29972" s="6" t="s">
        <v>365</v>
      </c>
    </row>
    <row r="29973">
      <c r="A29973" s="9">
        <f t="shared" si="1"/>
        <v>21820</v>
      </c>
      <c r="B29973" s="40" t="s">
        <v>27111</v>
      </c>
      <c r="C29973" s="40" t="s">
        <v>3126</v>
      </c>
    </row>
    <row r="29974">
      <c r="A29974" s="9">
        <f t="shared" si="1"/>
        <v>21821</v>
      </c>
      <c r="B29974" s="5" t="s">
        <v>18599</v>
      </c>
      <c r="C29974" s="6" t="s">
        <v>785</v>
      </c>
    </row>
    <row r="29975">
      <c r="A29975" s="9">
        <f t="shared" si="1"/>
        <v>21822</v>
      </c>
      <c r="B29975" s="25" t="s">
        <v>27112</v>
      </c>
      <c r="C29975" s="26" t="s">
        <v>650</v>
      </c>
    </row>
    <row r="29976">
      <c r="A29976" s="9">
        <f t="shared" si="1"/>
        <v>21823</v>
      </c>
      <c r="B29976" s="30" t="s">
        <v>27113</v>
      </c>
      <c r="C29976" s="26" t="s">
        <v>23639</v>
      </c>
    </row>
    <row r="29977">
      <c r="A29977" s="9">
        <f t="shared" si="1"/>
        <v>21823</v>
      </c>
      <c r="B29977" s="30" t="s">
        <v>27113</v>
      </c>
      <c r="C29977" s="26" t="s">
        <v>60</v>
      </c>
    </row>
    <row r="29978">
      <c r="A29978" s="9">
        <f t="shared" si="1"/>
        <v>21824</v>
      </c>
      <c r="B29978" s="8" t="s">
        <v>18600</v>
      </c>
      <c r="C29978" s="9" t="s">
        <v>874</v>
      </c>
    </row>
    <row r="29979">
      <c r="A29979" s="9">
        <f t="shared" si="1"/>
        <v>21825</v>
      </c>
      <c r="B29979" s="25" t="s">
        <v>27114</v>
      </c>
      <c r="C29979" s="26" t="s">
        <v>650</v>
      </c>
    </row>
    <row r="29980">
      <c r="A29980" s="9">
        <f t="shared" si="1"/>
        <v>21826</v>
      </c>
      <c r="B29980" s="8" t="s">
        <v>18601</v>
      </c>
      <c r="C29980" s="9" t="s">
        <v>52</v>
      </c>
    </row>
    <row r="29981">
      <c r="A29981" s="9">
        <f t="shared" si="1"/>
        <v>21827</v>
      </c>
      <c r="B29981" s="5" t="s">
        <v>18602</v>
      </c>
      <c r="C29981" s="6" t="s">
        <v>780</v>
      </c>
    </row>
    <row r="29982">
      <c r="A29982" s="9">
        <f t="shared" si="1"/>
        <v>21828</v>
      </c>
      <c r="B29982" s="40" t="s">
        <v>27115</v>
      </c>
      <c r="C29982" s="40" t="s">
        <v>3126</v>
      </c>
    </row>
    <row r="29983">
      <c r="A29983" s="9">
        <f t="shared" si="1"/>
        <v>21829</v>
      </c>
      <c r="B29983" s="5" t="s">
        <v>18603</v>
      </c>
      <c r="C29983" s="6" t="s">
        <v>780</v>
      </c>
    </row>
    <row r="29984">
      <c r="A29984" s="9">
        <f t="shared" si="1"/>
        <v>21830</v>
      </c>
      <c r="B29984" s="5" t="s">
        <v>18604</v>
      </c>
      <c r="C29984" s="6" t="s">
        <v>12</v>
      </c>
    </row>
    <row r="29985">
      <c r="A29985" s="9">
        <f t="shared" si="1"/>
        <v>21831</v>
      </c>
      <c r="B29985" s="31" t="s">
        <v>27116</v>
      </c>
      <c r="C29985" s="26" t="s">
        <v>23639</v>
      </c>
    </row>
    <row r="29986">
      <c r="A29986" s="9">
        <f t="shared" si="1"/>
        <v>21832</v>
      </c>
      <c r="B29986" s="5" t="s">
        <v>18605</v>
      </c>
      <c r="C29986" s="6" t="s">
        <v>109</v>
      </c>
    </row>
    <row r="29987">
      <c r="A29987" s="9">
        <f t="shared" si="1"/>
        <v>21833</v>
      </c>
      <c r="B29987" s="8" t="s">
        <v>18606</v>
      </c>
      <c r="C29987" s="9" t="s">
        <v>530</v>
      </c>
    </row>
    <row r="29988">
      <c r="A29988" s="9">
        <f t="shared" si="1"/>
        <v>21834</v>
      </c>
      <c r="B29988" s="8" t="s">
        <v>18607</v>
      </c>
      <c r="C29988" s="9" t="s">
        <v>1334</v>
      </c>
    </row>
    <row r="29989">
      <c r="A29989" s="9">
        <f t="shared" si="1"/>
        <v>21835</v>
      </c>
      <c r="B29989" s="8" t="s">
        <v>18608</v>
      </c>
      <c r="C29989" s="9" t="s">
        <v>60</v>
      </c>
    </row>
    <row r="29990">
      <c r="A29990" s="9">
        <f t="shared" si="1"/>
        <v>21836</v>
      </c>
      <c r="B29990" s="8" t="s">
        <v>18609</v>
      </c>
      <c r="C29990" s="9" t="s">
        <v>83</v>
      </c>
    </row>
    <row r="29991">
      <c r="A29991" s="9">
        <f t="shared" si="1"/>
        <v>21837</v>
      </c>
      <c r="B29991" s="5" t="s">
        <v>18610</v>
      </c>
      <c r="C29991" s="6" t="s">
        <v>196</v>
      </c>
    </row>
    <row r="29992">
      <c r="A29992" s="9">
        <f t="shared" si="1"/>
        <v>21837</v>
      </c>
      <c r="B29992" s="5" t="s">
        <v>18610</v>
      </c>
      <c r="C29992" s="6" t="s">
        <v>23637</v>
      </c>
    </row>
    <row r="29993">
      <c r="A29993" s="9">
        <f t="shared" si="1"/>
        <v>21838</v>
      </c>
      <c r="B29993" s="5" t="s">
        <v>18611</v>
      </c>
      <c r="C29993" s="6" t="s">
        <v>109</v>
      </c>
    </row>
    <row r="29994">
      <c r="A29994" s="9">
        <f t="shared" si="1"/>
        <v>21839</v>
      </c>
      <c r="B29994" s="5" t="s">
        <v>18612</v>
      </c>
      <c r="C29994" s="6" t="s">
        <v>1290</v>
      </c>
    </row>
    <row r="29995">
      <c r="A29995" s="9">
        <f t="shared" si="1"/>
        <v>21840</v>
      </c>
      <c r="B29995" s="5" t="s">
        <v>18613</v>
      </c>
      <c r="C29995" s="6" t="s">
        <v>1290</v>
      </c>
    </row>
    <row r="29996">
      <c r="A29996" s="9">
        <f t="shared" si="1"/>
        <v>21841</v>
      </c>
      <c r="B29996" s="5" t="s">
        <v>18614</v>
      </c>
      <c r="C29996" s="6" t="s">
        <v>1262</v>
      </c>
    </row>
    <row r="29997">
      <c r="A29997" s="9">
        <f t="shared" si="1"/>
        <v>21842</v>
      </c>
      <c r="B29997" s="8" t="s">
        <v>18615</v>
      </c>
      <c r="C29997" s="9" t="s">
        <v>530</v>
      </c>
    </row>
    <row r="29998">
      <c r="A29998" s="9">
        <f t="shared" si="1"/>
        <v>21843</v>
      </c>
      <c r="B29998" s="16" t="s">
        <v>18616</v>
      </c>
      <c r="C29998" s="6" t="s">
        <v>1235</v>
      </c>
    </row>
    <row r="29999">
      <c r="A29999" s="9">
        <f t="shared" si="1"/>
        <v>21843</v>
      </c>
      <c r="B29999" s="16" t="s">
        <v>18616</v>
      </c>
      <c r="C29999" s="6" t="s">
        <v>12983</v>
      </c>
    </row>
    <row r="30000">
      <c r="A30000" s="9">
        <f t="shared" si="1"/>
        <v>21844</v>
      </c>
      <c r="B30000" s="8" t="s">
        <v>18617</v>
      </c>
      <c r="C30000" s="9" t="s">
        <v>547</v>
      </c>
    </row>
    <row r="30001">
      <c r="A30001" s="9">
        <f t="shared" si="1"/>
        <v>21845</v>
      </c>
      <c r="B30001" s="5" t="s">
        <v>18618</v>
      </c>
      <c r="C30001" s="6" t="s">
        <v>179</v>
      </c>
    </row>
    <row r="30002">
      <c r="A30002" s="9">
        <f t="shared" si="1"/>
        <v>21845</v>
      </c>
      <c r="B30002" s="5" t="s">
        <v>18618</v>
      </c>
      <c r="C30002" s="6" t="s">
        <v>23637</v>
      </c>
    </row>
    <row r="30003">
      <c r="A30003" s="9">
        <f t="shared" si="1"/>
        <v>21846</v>
      </c>
      <c r="B30003" s="8" t="s">
        <v>18619</v>
      </c>
      <c r="C30003" s="9" t="s">
        <v>177</v>
      </c>
    </row>
    <row r="30004">
      <c r="A30004" s="9">
        <f t="shared" si="1"/>
        <v>21847</v>
      </c>
      <c r="B30004" s="5" t="s">
        <v>18620</v>
      </c>
      <c r="C30004" s="6" t="s">
        <v>196</v>
      </c>
    </row>
    <row r="30005">
      <c r="A30005" s="9">
        <f t="shared" si="1"/>
        <v>21847</v>
      </c>
      <c r="B30005" s="5" t="s">
        <v>18620</v>
      </c>
      <c r="C30005" s="6" t="s">
        <v>23637</v>
      </c>
    </row>
    <row r="30006">
      <c r="A30006" s="9">
        <f t="shared" si="1"/>
        <v>21848</v>
      </c>
      <c r="B30006" s="5" t="s">
        <v>18621</v>
      </c>
      <c r="C30006" s="6" t="s">
        <v>109</v>
      </c>
    </row>
    <row r="30007">
      <c r="A30007" s="9">
        <f t="shared" si="1"/>
        <v>21848</v>
      </c>
      <c r="B30007" s="5" t="s">
        <v>18621</v>
      </c>
      <c r="C30007" s="6" t="s">
        <v>60</v>
      </c>
    </row>
    <row r="30008">
      <c r="A30008" s="9">
        <f t="shared" si="1"/>
        <v>21848</v>
      </c>
      <c r="B30008" s="5" t="s">
        <v>18621</v>
      </c>
      <c r="C30008" s="6" t="s">
        <v>142</v>
      </c>
    </row>
    <row r="30009">
      <c r="A30009" s="9">
        <f t="shared" si="1"/>
        <v>21849</v>
      </c>
      <c r="B30009" s="8" t="s">
        <v>18622</v>
      </c>
      <c r="C30009" s="6" t="s">
        <v>313</v>
      </c>
    </row>
    <row r="30010">
      <c r="A30010" s="9">
        <f t="shared" si="1"/>
        <v>21850</v>
      </c>
      <c r="B30010" s="36" t="s">
        <v>27117</v>
      </c>
      <c r="C30010" s="26" t="s">
        <v>3126</v>
      </c>
    </row>
    <row r="30011">
      <c r="A30011" s="9">
        <f t="shared" si="1"/>
        <v>21851</v>
      </c>
      <c r="B30011" s="5" t="s">
        <v>18623</v>
      </c>
      <c r="C30011" s="6" t="s">
        <v>946</v>
      </c>
    </row>
    <row r="30012">
      <c r="A30012" s="9">
        <f t="shared" si="1"/>
        <v>21852</v>
      </c>
      <c r="B30012" s="8" t="s">
        <v>18624</v>
      </c>
      <c r="C30012" s="9" t="s">
        <v>614</v>
      </c>
    </row>
    <row r="30013">
      <c r="A30013" s="9">
        <f t="shared" si="1"/>
        <v>21853</v>
      </c>
      <c r="B30013" s="5" t="s">
        <v>18625</v>
      </c>
      <c r="C30013" s="6" t="s">
        <v>1260</v>
      </c>
    </row>
    <row r="30014">
      <c r="A30014" s="9">
        <f t="shared" si="1"/>
        <v>21854</v>
      </c>
      <c r="B30014" s="8" t="s">
        <v>18626</v>
      </c>
      <c r="C30014" s="9" t="s">
        <v>845</v>
      </c>
    </row>
    <row r="30015">
      <c r="A30015" s="9">
        <f t="shared" si="1"/>
        <v>21855</v>
      </c>
      <c r="B30015" s="5" t="s">
        <v>18627</v>
      </c>
      <c r="C30015" s="6" t="s">
        <v>95</v>
      </c>
    </row>
    <row r="30016">
      <c r="A30016" s="9">
        <f t="shared" si="1"/>
        <v>21856</v>
      </c>
      <c r="B30016" s="25" t="s">
        <v>27118</v>
      </c>
      <c r="C30016" s="26" t="s">
        <v>553</v>
      </c>
    </row>
    <row r="30017">
      <c r="A30017" s="9">
        <f t="shared" si="1"/>
        <v>21857</v>
      </c>
      <c r="B30017" s="5" t="s">
        <v>18628</v>
      </c>
      <c r="C30017" s="6" t="s">
        <v>60</v>
      </c>
    </row>
    <row r="30018">
      <c r="A30018" s="9">
        <f t="shared" si="1"/>
        <v>21857</v>
      </c>
      <c r="B30018" s="8" t="s">
        <v>18628</v>
      </c>
      <c r="C30018" s="9" t="s">
        <v>946</v>
      </c>
    </row>
    <row r="30019">
      <c r="A30019" s="9">
        <f t="shared" si="1"/>
        <v>21858</v>
      </c>
      <c r="B30019" s="8" t="s">
        <v>18629</v>
      </c>
      <c r="C30019" s="9" t="s">
        <v>10</v>
      </c>
    </row>
    <row r="30020">
      <c r="A30020" s="9">
        <f t="shared" si="1"/>
        <v>21859</v>
      </c>
      <c r="B30020" s="5" t="s">
        <v>18630</v>
      </c>
      <c r="C30020" s="6" t="s">
        <v>12</v>
      </c>
    </row>
    <row r="30021">
      <c r="A30021" s="9">
        <f t="shared" si="1"/>
        <v>21860</v>
      </c>
      <c r="B30021" s="25" t="s">
        <v>27119</v>
      </c>
      <c r="C30021" s="26" t="s">
        <v>11797</v>
      </c>
    </row>
    <row r="30022">
      <c r="A30022" s="9">
        <f t="shared" si="1"/>
        <v>21861</v>
      </c>
      <c r="B30022" s="8" t="s">
        <v>18631</v>
      </c>
      <c r="C30022" s="9" t="s">
        <v>60</v>
      </c>
    </row>
    <row r="30023">
      <c r="A30023" s="9">
        <f t="shared" si="1"/>
        <v>21862</v>
      </c>
      <c r="B30023" s="5" t="s">
        <v>18632</v>
      </c>
      <c r="C30023" s="6" t="s">
        <v>714</v>
      </c>
    </row>
    <row r="30024">
      <c r="A30024" s="9">
        <f t="shared" si="1"/>
        <v>21862</v>
      </c>
      <c r="B30024" s="5" t="s">
        <v>18632</v>
      </c>
      <c r="C30024" s="6" t="s">
        <v>23672</v>
      </c>
    </row>
    <row r="30025">
      <c r="A30025" s="9">
        <f t="shared" si="1"/>
        <v>21863</v>
      </c>
      <c r="B30025" s="25" t="s">
        <v>27120</v>
      </c>
      <c r="C30025" s="26" t="s">
        <v>29</v>
      </c>
    </row>
    <row r="30026">
      <c r="A30026" s="9">
        <f t="shared" si="1"/>
        <v>21864</v>
      </c>
      <c r="B30026" s="8" t="s">
        <v>18633</v>
      </c>
      <c r="C30026" s="9" t="s">
        <v>530</v>
      </c>
    </row>
    <row r="30027">
      <c r="A30027" s="9">
        <f t="shared" si="1"/>
        <v>21865</v>
      </c>
      <c r="B30027" s="5" t="s">
        <v>18634</v>
      </c>
      <c r="C30027" s="6" t="s">
        <v>621</v>
      </c>
    </row>
    <row r="30028">
      <c r="A30028" s="9">
        <f t="shared" si="1"/>
        <v>21866</v>
      </c>
      <c r="B30028" s="8" t="s">
        <v>18635</v>
      </c>
      <c r="C30028" s="9" t="s">
        <v>733</v>
      </c>
    </row>
    <row r="30029">
      <c r="A30029" s="9">
        <f t="shared" si="1"/>
        <v>21867</v>
      </c>
      <c r="B30029" s="5" t="s">
        <v>18636</v>
      </c>
      <c r="C30029" s="6" t="s">
        <v>1221</v>
      </c>
    </row>
    <row r="30030">
      <c r="A30030" s="9">
        <f t="shared" si="1"/>
        <v>21868</v>
      </c>
      <c r="B30030" s="8" t="s">
        <v>18637</v>
      </c>
      <c r="C30030" s="9" t="s">
        <v>76</v>
      </c>
    </row>
    <row r="30031">
      <c r="A30031" s="9">
        <f t="shared" si="1"/>
        <v>21869</v>
      </c>
      <c r="B30031" s="5" t="s">
        <v>18638</v>
      </c>
      <c r="C30031" s="6" t="s">
        <v>1262</v>
      </c>
    </row>
    <row r="30032">
      <c r="A30032" s="9">
        <f t="shared" si="1"/>
        <v>21870</v>
      </c>
      <c r="B30032" s="5" t="s">
        <v>18639</v>
      </c>
      <c r="C30032" s="6" t="s">
        <v>1262</v>
      </c>
    </row>
    <row r="30033">
      <c r="A30033" s="9">
        <f t="shared" si="1"/>
        <v>21871</v>
      </c>
      <c r="B30033" s="5" t="s">
        <v>18640</v>
      </c>
      <c r="C30033" s="6" t="s">
        <v>1262</v>
      </c>
    </row>
    <row r="30034">
      <c r="A30034" s="9">
        <f t="shared" si="1"/>
        <v>21872</v>
      </c>
      <c r="B30034" s="8" t="s">
        <v>18641</v>
      </c>
      <c r="C30034" s="9" t="s">
        <v>76</v>
      </c>
    </row>
    <row r="30035">
      <c r="A30035" s="9">
        <f t="shared" si="1"/>
        <v>21873</v>
      </c>
      <c r="B30035" s="25" t="s">
        <v>27121</v>
      </c>
      <c r="C30035" s="26" t="s">
        <v>10122</v>
      </c>
    </row>
    <row r="30036">
      <c r="A30036" s="9">
        <f t="shared" si="1"/>
        <v>21873</v>
      </c>
      <c r="B30036" s="27" t="s">
        <v>27121</v>
      </c>
      <c r="C30036" s="28" t="s">
        <v>23637</v>
      </c>
    </row>
    <row r="30037">
      <c r="A30037" s="9">
        <f t="shared" si="1"/>
        <v>21874</v>
      </c>
      <c r="B30037" s="5" t="s">
        <v>18642</v>
      </c>
      <c r="C30037" s="6" t="s">
        <v>462</v>
      </c>
    </row>
    <row r="30038">
      <c r="A30038" s="9">
        <f t="shared" si="1"/>
        <v>21874</v>
      </c>
      <c r="B30038" s="5" t="s">
        <v>18642</v>
      </c>
      <c r="C30038" s="6" t="s">
        <v>23637</v>
      </c>
    </row>
    <row r="30039">
      <c r="A30039" s="9">
        <f t="shared" si="1"/>
        <v>21875</v>
      </c>
      <c r="B30039" s="5" t="s">
        <v>18643</v>
      </c>
      <c r="C30039" s="6" t="s">
        <v>714</v>
      </c>
    </row>
    <row r="30040">
      <c r="A30040" s="9">
        <f t="shared" si="1"/>
        <v>21875</v>
      </c>
      <c r="B30040" s="5" t="s">
        <v>18643</v>
      </c>
      <c r="C30040" s="6" t="s">
        <v>23672</v>
      </c>
    </row>
    <row r="30041">
      <c r="A30041" s="9">
        <f t="shared" si="1"/>
        <v>21876</v>
      </c>
      <c r="B30041" s="8" t="s">
        <v>18644</v>
      </c>
      <c r="C30041" s="6" t="s">
        <v>153</v>
      </c>
    </row>
    <row r="30042">
      <c r="A30042" s="9">
        <f t="shared" si="1"/>
        <v>21876</v>
      </c>
      <c r="B30042" s="8" t="s">
        <v>18644</v>
      </c>
      <c r="C30042" s="9" t="s">
        <v>60</v>
      </c>
    </row>
    <row r="30043">
      <c r="A30043" s="9">
        <f t="shared" si="1"/>
        <v>21876</v>
      </c>
      <c r="B30043" s="8" t="s">
        <v>18644</v>
      </c>
      <c r="C30043" s="6" t="s">
        <v>23637</v>
      </c>
    </row>
    <row r="30044">
      <c r="A30044" s="9">
        <f t="shared" si="1"/>
        <v>21877</v>
      </c>
      <c r="B30044" s="5" t="s">
        <v>18645</v>
      </c>
      <c r="C30044" s="6" t="s">
        <v>727</v>
      </c>
    </row>
    <row r="30045">
      <c r="A30045" s="9">
        <f t="shared" si="1"/>
        <v>21878</v>
      </c>
      <c r="B30045" s="40" t="s">
        <v>27122</v>
      </c>
      <c r="C30045" s="40" t="s">
        <v>3126</v>
      </c>
    </row>
    <row r="30046">
      <c r="A30046" s="9">
        <f t="shared" si="1"/>
        <v>21879</v>
      </c>
      <c r="B30046" s="25" t="s">
        <v>27123</v>
      </c>
      <c r="C30046" s="26" t="s">
        <v>8541</v>
      </c>
    </row>
    <row r="30047">
      <c r="A30047" s="9">
        <f t="shared" si="1"/>
        <v>21880</v>
      </c>
      <c r="B30047" s="8" t="s">
        <v>18646</v>
      </c>
      <c r="C30047" s="9" t="s">
        <v>60</v>
      </c>
    </row>
    <row r="30048">
      <c r="A30048" s="9">
        <f t="shared" si="1"/>
        <v>21880</v>
      </c>
      <c r="B30048" s="8" t="s">
        <v>18646</v>
      </c>
      <c r="C30048" s="9" t="s">
        <v>162</v>
      </c>
    </row>
    <row r="30049">
      <c r="A30049" s="9">
        <f t="shared" si="1"/>
        <v>21881</v>
      </c>
      <c r="B30049" s="5" t="s">
        <v>18647</v>
      </c>
      <c r="C30049" s="6" t="s">
        <v>1120</v>
      </c>
    </row>
    <row r="30050">
      <c r="A30050" s="9">
        <f t="shared" si="1"/>
        <v>21882</v>
      </c>
      <c r="B30050" s="5" t="s">
        <v>18648</v>
      </c>
      <c r="C30050" s="6" t="s">
        <v>48</v>
      </c>
    </row>
    <row r="30051">
      <c r="A30051" s="9">
        <f t="shared" si="1"/>
        <v>21883</v>
      </c>
      <c r="B30051" s="25" t="s">
        <v>27124</v>
      </c>
      <c r="C30051" s="26" t="s">
        <v>23630</v>
      </c>
    </row>
    <row r="30052">
      <c r="A30052" s="9">
        <f t="shared" si="1"/>
        <v>21884</v>
      </c>
      <c r="B30052" s="5" t="s">
        <v>18649</v>
      </c>
      <c r="C30052" s="6" t="s">
        <v>356</v>
      </c>
    </row>
    <row r="30053">
      <c r="A30053" s="9">
        <f t="shared" si="1"/>
        <v>21884</v>
      </c>
      <c r="B30053" s="8" t="s">
        <v>18649</v>
      </c>
      <c r="C30053" s="9" t="s">
        <v>56</v>
      </c>
    </row>
    <row r="30054">
      <c r="A30054" s="9">
        <f t="shared" si="1"/>
        <v>21885</v>
      </c>
      <c r="B30054" s="5" t="s">
        <v>18650</v>
      </c>
      <c r="C30054" s="6" t="s">
        <v>538</v>
      </c>
    </row>
    <row r="30055">
      <c r="A30055" s="9">
        <f t="shared" si="1"/>
        <v>21885</v>
      </c>
      <c r="B30055" s="5" t="s">
        <v>18650</v>
      </c>
      <c r="C30055" s="6" t="s">
        <v>23628</v>
      </c>
    </row>
    <row r="30056">
      <c r="A30056" s="9">
        <f t="shared" si="1"/>
        <v>21886</v>
      </c>
      <c r="B30056" s="8" t="s">
        <v>18651</v>
      </c>
      <c r="C30056" s="9" t="s">
        <v>60</v>
      </c>
    </row>
    <row r="30057">
      <c r="A30057" s="9">
        <f t="shared" si="1"/>
        <v>21886</v>
      </c>
      <c r="B30057" s="8" t="s">
        <v>18651</v>
      </c>
      <c r="C30057" s="9" t="s">
        <v>162</v>
      </c>
    </row>
    <row r="30058">
      <c r="A30058" s="9">
        <f t="shared" si="1"/>
        <v>21887</v>
      </c>
      <c r="B30058" s="5" t="s">
        <v>18652</v>
      </c>
      <c r="C30058" s="6" t="s">
        <v>365</v>
      </c>
    </row>
    <row r="30059">
      <c r="A30059" s="9">
        <f t="shared" si="1"/>
        <v>21888</v>
      </c>
      <c r="B30059" s="8" t="s">
        <v>18653</v>
      </c>
      <c r="C30059" s="9" t="s">
        <v>818</v>
      </c>
    </row>
    <row r="30060">
      <c r="A30060" s="9">
        <f t="shared" si="1"/>
        <v>21889</v>
      </c>
      <c r="B30060" s="5" t="s">
        <v>18654</v>
      </c>
      <c r="C30060" s="6" t="s">
        <v>12</v>
      </c>
    </row>
    <row r="30061">
      <c r="A30061" s="9">
        <f t="shared" si="1"/>
        <v>21890</v>
      </c>
      <c r="B30061" s="5" t="s">
        <v>18655</v>
      </c>
      <c r="C30061" s="6" t="s">
        <v>162</v>
      </c>
    </row>
    <row r="30062">
      <c r="A30062" s="9">
        <f t="shared" si="1"/>
        <v>21891</v>
      </c>
      <c r="B30062" s="5" t="s">
        <v>18656</v>
      </c>
      <c r="C30062" s="6" t="s">
        <v>356</v>
      </c>
    </row>
    <row r="30063">
      <c r="A30063" s="9">
        <f t="shared" si="1"/>
        <v>21892</v>
      </c>
      <c r="B30063" s="8" t="s">
        <v>18657</v>
      </c>
      <c r="C30063" s="9" t="s">
        <v>547</v>
      </c>
    </row>
    <row r="30064">
      <c r="A30064" s="9">
        <f t="shared" si="1"/>
        <v>21892</v>
      </c>
      <c r="B30064" s="8" t="s">
        <v>18657</v>
      </c>
      <c r="C30064" s="9" t="s">
        <v>64</v>
      </c>
    </row>
    <row r="30065">
      <c r="A30065" s="9">
        <f t="shared" si="1"/>
        <v>21893</v>
      </c>
      <c r="B30065" s="5" t="s">
        <v>18658</v>
      </c>
      <c r="C30065" s="6" t="s">
        <v>1221</v>
      </c>
    </row>
    <row r="30066">
      <c r="A30066" s="9">
        <f t="shared" si="1"/>
        <v>21894</v>
      </c>
      <c r="B30066" s="25" t="s">
        <v>27125</v>
      </c>
      <c r="C30066" s="26" t="s">
        <v>672</v>
      </c>
    </row>
    <row r="30067">
      <c r="A30067" s="9">
        <f t="shared" si="1"/>
        <v>21894</v>
      </c>
      <c r="B30067" s="27" t="s">
        <v>27125</v>
      </c>
      <c r="C30067" s="28" t="s">
        <v>23637</v>
      </c>
    </row>
    <row r="30068">
      <c r="A30068" s="9">
        <f t="shared" si="1"/>
        <v>21895</v>
      </c>
      <c r="B30068" s="5" t="s">
        <v>18659</v>
      </c>
      <c r="C30068" s="6" t="s">
        <v>59</v>
      </c>
    </row>
    <row r="30069">
      <c r="A30069" s="9">
        <f t="shared" si="1"/>
        <v>21895</v>
      </c>
      <c r="B30069" s="5" t="s">
        <v>18659</v>
      </c>
      <c r="C30069" s="6" t="s">
        <v>162</v>
      </c>
    </row>
    <row r="30070">
      <c r="A30070" s="9">
        <f t="shared" si="1"/>
        <v>21895</v>
      </c>
      <c r="B30070" s="5" t="s">
        <v>18659</v>
      </c>
      <c r="C30070" s="6" t="s">
        <v>97</v>
      </c>
    </row>
    <row r="30071">
      <c r="A30071" s="9">
        <f t="shared" si="1"/>
        <v>21895</v>
      </c>
      <c r="B30071" s="5" t="s">
        <v>18659</v>
      </c>
      <c r="C30071" s="6" t="s">
        <v>23637</v>
      </c>
    </row>
    <row r="30072">
      <c r="A30072" s="9">
        <f t="shared" si="1"/>
        <v>21896</v>
      </c>
      <c r="B30072" s="5" t="s">
        <v>18660</v>
      </c>
      <c r="C30072" s="6" t="s">
        <v>555</v>
      </c>
    </row>
    <row r="30073">
      <c r="A30073" s="9">
        <f t="shared" si="1"/>
        <v>21897</v>
      </c>
      <c r="B30073" s="31" t="s">
        <v>27126</v>
      </c>
      <c r="C30073" s="26" t="s">
        <v>23639</v>
      </c>
    </row>
    <row r="30074">
      <c r="A30074" s="9">
        <f t="shared" si="1"/>
        <v>21898</v>
      </c>
      <c r="B30074" s="5" t="s">
        <v>18661</v>
      </c>
      <c r="C30074" s="6" t="s">
        <v>328</v>
      </c>
    </row>
    <row r="30075">
      <c r="A30075" s="9">
        <f t="shared" si="1"/>
        <v>21898</v>
      </c>
      <c r="B30075" s="5" t="s">
        <v>18661</v>
      </c>
      <c r="C30075" s="6" t="s">
        <v>23637</v>
      </c>
    </row>
    <row r="30076">
      <c r="A30076" s="9">
        <f t="shared" si="1"/>
        <v>21899</v>
      </c>
      <c r="B30076" s="5" t="s">
        <v>18662</v>
      </c>
      <c r="C30076" s="6" t="s">
        <v>1262</v>
      </c>
    </row>
    <row r="30077">
      <c r="A30077" s="9">
        <f t="shared" si="1"/>
        <v>21900</v>
      </c>
      <c r="B30077" s="5" t="s">
        <v>18663</v>
      </c>
      <c r="C30077" s="6" t="s">
        <v>20</v>
      </c>
    </row>
    <row r="30078">
      <c r="A30078" s="9">
        <f t="shared" si="1"/>
        <v>21901</v>
      </c>
      <c r="B30078" s="8" t="s">
        <v>18664</v>
      </c>
      <c r="C30078" s="9" t="s">
        <v>60</v>
      </c>
    </row>
    <row r="30079">
      <c r="A30079" s="9">
        <f t="shared" si="1"/>
        <v>21901</v>
      </c>
      <c r="B30079" s="8" t="s">
        <v>18664</v>
      </c>
      <c r="C30079" s="9" t="s">
        <v>177</v>
      </c>
    </row>
    <row r="30080">
      <c r="A30080" s="9">
        <f t="shared" si="1"/>
        <v>21902</v>
      </c>
      <c r="B30080" s="5" t="s">
        <v>18665</v>
      </c>
      <c r="C30080" s="6" t="s">
        <v>1267</v>
      </c>
    </row>
    <row r="30081">
      <c r="A30081" s="9">
        <f t="shared" si="1"/>
        <v>21903</v>
      </c>
      <c r="B30081" s="5" t="s">
        <v>18666</v>
      </c>
      <c r="C30081" s="6" t="s">
        <v>612</v>
      </c>
    </row>
    <row r="30082">
      <c r="A30082" s="9">
        <f t="shared" si="1"/>
        <v>21904</v>
      </c>
      <c r="B30082" s="5" t="s">
        <v>18667</v>
      </c>
      <c r="C30082" s="6" t="s">
        <v>34</v>
      </c>
    </row>
    <row r="30083">
      <c r="A30083" s="9">
        <f t="shared" si="1"/>
        <v>21904</v>
      </c>
      <c r="B30083" s="5" t="s">
        <v>18667</v>
      </c>
      <c r="C30083" s="6" t="s">
        <v>23628</v>
      </c>
    </row>
    <row r="30084">
      <c r="A30084" s="9">
        <f t="shared" si="1"/>
        <v>21905</v>
      </c>
      <c r="B30084" s="5" t="s">
        <v>18668</v>
      </c>
      <c r="C30084" s="6" t="s">
        <v>34</v>
      </c>
    </row>
    <row r="30085">
      <c r="A30085" s="9">
        <f t="shared" si="1"/>
        <v>21905</v>
      </c>
      <c r="B30085" s="5" t="s">
        <v>18668</v>
      </c>
      <c r="C30085" s="6" t="s">
        <v>23628</v>
      </c>
    </row>
    <row r="30086">
      <c r="A30086" s="9">
        <f t="shared" si="1"/>
        <v>21906</v>
      </c>
      <c r="B30086" s="5" t="s">
        <v>18669</v>
      </c>
      <c r="C30086" s="6" t="s">
        <v>1262</v>
      </c>
    </row>
    <row r="30087">
      <c r="A30087" s="9">
        <f t="shared" si="1"/>
        <v>21907</v>
      </c>
      <c r="B30087" s="8" t="s">
        <v>18670</v>
      </c>
      <c r="C30087" s="9" t="s">
        <v>530</v>
      </c>
    </row>
    <row r="30088">
      <c r="A30088" s="9">
        <f t="shared" si="1"/>
        <v>21908</v>
      </c>
      <c r="B30088" s="8" t="s">
        <v>18671</v>
      </c>
      <c r="C30088" s="9" t="s">
        <v>280</v>
      </c>
    </row>
    <row r="30089">
      <c r="A30089" s="9">
        <f t="shared" si="1"/>
        <v>21909</v>
      </c>
      <c r="B30089" s="8" t="s">
        <v>18672</v>
      </c>
      <c r="C30089" s="9" t="s">
        <v>547</v>
      </c>
    </row>
    <row r="30090">
      <c r="A30090" s="9">
        <f t="shared" si="1"/>
        <v>21909</v>
      </c>
      <c r="B30090" s="8" t="s">
        <v>18672</v>
      </c>
      <c r="C30090" s="9" t="s">
        <v>76</v>
      </c>
    </row>
    <row r="30091">
      <c r="A30091" s="9">
        <f t="shared" si="1"/>
        <v>21910</v>
      </c>
      <c r="B30091" s="5" t="s">
        <v>18673</v>
      </c>
      <c r="C30091" s="6" t="s">
        <v>328</v>
      </c>
    </row>
    <row r="30092">
      <c r="A30092" s="9">
        <f t="shared" si="1"/>
        <v>21910</v>
      </c>
      <c r="B30092" s="5" t="s">
        <v>18673</v>
      </c>
      <c r="C30092" s="6" t="s">
        <v>23637</v>
      </c>
    </row>
    <row r="30093">
      <c r="A30093" s="9">
        <f t="shared" si="1"/>
        <v>21911</v>
      </c>
      <c r="B30093" s="5" t="s">
        <v>18674</v>
      </c>
      <c r="C30093" s="6" t="s">
        <v>437</v>
      </c>
    </row>
    <row r="30094">
      <c r="A30094" s="9">
        <f t="shared" si="1"/>
        <v>21912</v>
      </c>
      <c r="B30094" s="8" t="s">
        <v>18675</v>
      </c>
      <c r="C30094" s="9" t="s">
        <v>177</v>
      </c>
    </row>
    <row r="30095">
      <c r="A30095" s="9">
        <f t="shared" si="1"/>
        <v>21912</v>
      </c>
      <c r="B30095" s="8" t="s">
        <v>18675</v>
      </c>
      <c r="C30095" s="9" t="s">
        <v>60</v>
      </c>
    </row>
    <row r="30096">
      <c r="A30096" s="9">
        <f t="shared" si="1"/>
        <v>21913</v>
      </c>
      <c r="B30096" s="5" t="s">
        <v>18676</v>
      </c>
      <c r="C30096" s="6" t="s">
        <v>109</v>
      </c>
    </row>
    <row r="30097">
      <c r="A30097" s="9">
        <f t="shared" si="1"/>
        <v>21913</v>
      </c>
      <c r="B30097" s="5" t="s">
        <v>18676</v>
      </c>
      <c r="C30097" s="6" t="s">
        <v>60</v>
      </c>
    </row>
    <row r="30098">
      <c r="A30098" s="9">
        <f t="shared" si="1"/>
        <v>21913</v>
      </c>
      <c r="B30098" s="5" t="s">
        <v>18676</v>
      </c>
      <c r="C30098" s="6" t="s">
        <v>25</v>
      </c>
    </row>
    <row r="30099">
      <c r="A30099" s="9">
        <f t="shared" si="1"/>
        <v>21914</v>
      </c>
      <c r="B30099" s="5" t="s">
        <v>18677</v>
      </c>
      <c r="C30099" s="6" t="s">
        <v>12</v>
      </c>
    </row>
    <row r="30100">
      <c r="A30100" s="9">
        <f t="shared" si="1"/>
        <v>21915</v>
      </c>
      <c r="B30100" s="5" t="s">
        <v>18678</v>
      </c>
      <c r="C30100" s="6" t="s">
        <v>12</v>
      </c>
    </row>
    <row r="30101">
      <c r="A30101" s="9">
        <f t="shared" si="1"/>
        <v>21916</v>
      </c>
      <c r="B30101" s="5" t="s">
        <v>18679</v>
      </c>
      <c r="C30101" s="6" t="s">
        <v>12</v>
      </c>
    </row>
    <row r="30102">
      <c r="A30102" s="9">
        <f t="shared" si="1"/>
        <v>21917</v>
      </c>
      <c r="B30102" s="5" t="s">
        <v>18680</v>
      </c>
      <c r="C30102" s="6" t="s">
        <v>12</v>
      </c>
    </row>
    <row r="30103">
      <c r="A30103" s="9">
        <f t="shared" si="1"/>
        <v>21918</v>
      </c>
      <c r="B30103" s="5" t="s">
        <v>18681</v>
      </c>
      <c r="C30103" s="6" t="s">
        <v>12</v>
      </c>
    </row>
    <row r="30104">
      <c r="A30104" s="9">
        <f t="shared" si="1"/>
        <v>21919</v>
      </c>
      <c r="B30104" s="5" t="s">
        <v>18682</v>
      </c>
      <c r="C30104" s="6" t="s">
        <v>109</v>
      </c>
    </row>
    <row r="30105">
      <c r="A30105" s="9">
        <f t="shared" si="1"/>
        <v>21919</v>
      </c>
      <c r="B30105" s="5" t="s">
        <v>18682</v>
      </c>
      <c r="C30105" s="6" t="s">
        <v>25</v>
      </c>
    </row>
    <row r="30106">
      <c r="A30106" s="9">
        <f t="shared" si="1"/>
        <v>21919</v>
      </c>
      <c r="B30106" s="5" t="s">
        <v>18682</v>
      </c>
      <c r="C30106" s="6" t="s">
        <v>22</v>
      </c>
    </row>
    <row r="30107">
      <c r="A30107" s="9">
        <f t="shared" si="1"/>
        <v>21920</v>
      </c>
      <c r="B30107" s="8" t="s">
        <v>18683</v>
      </c>
      <c r="C30107" s="9" t="s">
        <v>530</v>
      </c>
    </row>
    <row r="30108">
      <c r="A30108" s="9">
        <f t="shared" si="1"/>
        <v>21920</v>
      </c>
      <c r="B30108" s="8" t="s">
        <v>18683</v>
      </c>
      <c r="C30108" s="9" t="s">
        <v>547</v>
      </c>
    </row>
    <row r="30109">
      <c r="A30109" s="9">
        <f t="shared" si="1"/>
        <v>21921</v>
      </c>
      <c r="B30109" s="8" t="s">
        <v>18684</v>
      </c>
      <c r="C30109" s="9" t="s">
        <v>502</v>
      </c>
    </row>
    <row r="30110">
      <c r="A30110" s="9">
        <f t="shared" si="1"/>
        <v>21922</v>
      </c>
      <c r="B30110" s="5" t="s">
        <v>18685</v>
      </c>
      <c r="C30110" s="6" t="s">
        <v>1040</v>
      </c>
    </row>
    <row r="30111">
      <c r="A30111" s="9">
        <f t="shared" si="1"/>
        <v>21923</v>
      </c>
      <c r="B30111" s="5" t="s">
        <v>18686</v>
      </c>
      <c r="C30111" s="6" t="s">
        <v>731</v>
      </c>
    </row>
    <row r="30112">
      <c r="A30112" s="9">
        <f t="shared" si="1"/>
        <v>21924</v>
      </c>
      <c r="B30112" s="8" t="s">
        <v>18687</v>
      </c>
      <c r="C30112" s="9" t="s">
        <v>76</v>
      </c>
    </row>
    <row r="30113">
      <c r="A30113" s="9">
        <f t="shared" si="1"/>
        <v>21924</v>
      </c>
      <c r="B30113" s="40" t="s">
        <v>18687</v>
      </c>
      <c r="C30113" s="40" t="s">
        <v>3126</v>
      </c>
    </row>
    <row r="30114">
      <c r="A30114" s="9">
        <f t="shared" si="1"/>
        <v>21925</v>
      </c>
      <c r="B30114" s="5" t="s">
        <v>18688</v>
      </c>
      <c r="C30114" s="6" t="s">
        <v>785</v>
      </c>
    </row>
    <row r="30115">
      <c r="A30115" s="9">
        <f t="shared" si="1"/>
        <v>21926</v>
      </c>
      <c r="B30115" s="5" t="s">
        <v>18689</v>
      </c>
      <c r="C30115" s="6" t="s">
        <v>1620</v>
      </c>
    </row>
    <row r="30116">
      <c r="A30116" s="9">
        <f t="shared" si="1"/>
        <v>21926</v>
      </c>
      <c r="B30116" s="5" t="s">
        <v>18689</v>
      </c>
      <c r="C30116" s="6" t="s">
        <v>547</v>
      </c>
    </row>
    <row r="30117">
      <c r="A30117" s="9">
        <f t="shared" si="1"/>
        <v>21927</v>
      </c>
      <c r="B30117" s="5" t="s">
        <v>18690</v>
      </c>
      <c r="C30117" s="6" t="s">
        <v>1290</v>
      </c>
    </row>
    <row r="30118">
      <c r="A30118" s="9">
        <f t="shared" si="1"/>
        <v>21928</v>
      </c>
      <c r="B30118" s="25" t="s">
        <v>27127</v>
      </c>
      <c r="C30118" s="26" t="s">
        <v>672</v>
      </c>
    </row>
    <row r="30119">
      <c r="A30119" s="9">
        <f t="shared" si="1"/>
        <v>21928</v>
      </c>
      <c r="B30119" s="27" t="s">
        <v>27127</v>
      </c>
      <c r="C30119" s="28" t="s">
        <v>23637</v>
      </c>
    </row>
    <row r="30120">
      <c r="A30120" s="9">
        <f t="shared" si="1"/>
        <v>21929</v>
      </c>
      <c r="B30120" s="25" t="s">
        <v>27128</v>
      </c>
      <c r="C30120" s="26" t="s">
        <v>487</v>
      </c>
    </row>
    <row r="30121">
      <c r="A30121" s="9">
        <f t="shared" si="1"/>
        <v>21929</v>
      </c>
      <c r="B30121" s="27" t="s">
        <v>27128</v>
      </c>
      <c r="C30121" s="28" t="s">
        <v>23637</v>
      </c>
    </row>
    <row r="30122">
      <c r="A30122" s="9">
        <f t="shared" si="1"/>
        <v>21930</v>
      </c>
      <c r="B30122" s="30" t="s">
        <v>27129</v>
      </c>
      <c r="C30122" s="26" t="s">
        <v>23639</v>
      </c>
    </row>
    <row r="30123">
      <c r="A30123" s="9">
        <f t="shared" si="1"/>
        <v>21931</v>
      </c>
      <c r="B30123" s="8" t="s">
        <v>18691</v>
      </c>
      <c r="C30123" s="9" t="s">
        <v>616</v>
      </c>
    </row>
    <row r="30124">
      <c r="A30124" s="9">
        <f t="shared" si="1"/>
        <v>21932</v>
      </c>
      <c r="B30124" s="8" t="s">
        <v>18692</v>
      </c>
      <c r="C30124" s="9" t="s">
        <v>162</v>
      </c>
    </row>
    <row r="30125">
      <c r="A30125" s="9">
        <f t="shared" si="1"/>
        <v>21933</v>
      </c>
      <c r="B30125" s="8" t="s">
        <v>18693</v>
      </c>
      <c r="C30125" s="9" t="s">
        <v>54</v>
      </c>
    </row>
    <row r="30126">
      <c r="A30126" s="9">
        <f t="shared" si="1"/>
        <v>21934</v>
      </c>
      <c r="B30126" s="30" t="s">
        <v>27130</v>
      </c>
      <c r="C30126" s="26" t="s">
        <v>23639</v>
      </c>
    </row>
    <row r="30127">
      <c r="A30127" s="9">
        <f t="shared" si="1"/>
        <v>21934</v>
      </c>
      <c r="B30127" s="30" t="s">
        <v>27130</v>
      </c>
      <c r="C30127" s="26" t="s">
        <v>324</v>
      </c>
    </row>
    <row r="30128">
      <c r="A30128" s="9">
        <f t="shared" si="1"/>
        <v>21934</v>
      </c>
      <c r="B30128" s="30" t="s">
        <v>27130</v>
      </c>
      <c r="C30128" s="26" t="s">
        <v>60</v>
      </c>
    </row>
    <row r="30129">
      <c r="A30129" s="9">
        <f t="shared" si="1"/>
        <v>21934</v>
      </c>
      <c r="B30129" s="30" t="s">
        <v>27130</v>
      </c>
      <c r="C30129" s="26" t="s">
        <v>91</v>
      </c>
    </row>
    <row r="30130">
      <c r="A30130" s="9">
        <f t="shared" si="1"/>
        <v>21935</v>
      </c>
      <c r="B30130" s="5" t="s">
        <v>18694</v>
      </c>
      <c r="C30130" s="6" t="s">
        <v>95</v>
      </c>
    </row>
    <row r="30131">
      <c r="A30131" s="9">
        <f t="shared" si="1"/>
        <v>21936</v>
      </c>
      <c r="B30131" s="8" t="s">
        <v>18695</v>
      </c>
      <c r="C30131" s="9" t="s">
        <v>76</v>
      </c>
    </row>
    <row r="30132">
      <c r="A30132" s="9">
        <f t="shared" si="1"/>
        <v>21937</v>
      </c>
      <c r="B30132" s="5" t="s">
        <v>18696</v>
      </c>
      <c r="C30132" s="6" t="s">
        <v>452</v>
      </c>
    </row>
    <row r="30133">
      <c r="A30133" s="9">
        <f t="shared" si="1"/>
        <v>21937</v>
      </c>
      <c r="B30133" s="5" t="s">
        <v>18696</v>
      </c>
      <c r="C30133" s="6" t="s">
        <v>23637</v>
      </c>
    </row>
    <row r="30134">
      <c r="A30134" s="9">
        <f t="shared" si="1"/>
        <v>21938</v>
      </c>
      <c r="B30134" s="5" t="s">
        <v>18697</v>
      </c>
      <c r="C30134" s="6" t="s">
        <v>1207</v>
      </c>
    </row>
    <row r="30135">
      <c r="A30135" s="9">
        <f t="shared" si="1"/>
        <v>21939</v>
      </c>
      <c r="B30135" s="5" t="s">
        <v>18698</v>
      </c>
      <c r="C30135" s="6" t="s">
        <v>365</v>
      </c>
    </row>
    <row r="30136">
      <c r="A30136" s="9">
        <f t="shared" si="1"/>
        <v>21940</v>
      </c>
      <c r="B30136" s="30" t="s">
        <v>27131</v>
      </c>
      <c r="C30136" s="26" t="s">
        <v>23737</v>
      </c>
    </row>
    <row r="30137">
      <c r="A30137" s="9">
        <f t="shared" si="1"/>
        <v>21941</v>
      </c>
      <c r="B30137" s="8" t="s">
        <v>18699</v>
      </c>
      <c r="C30137" s="9" t="s">
        <v>547</v>
      </c>
    </row>
    <row r="30138">
      <c r="A30138" s="9">
        <f t="shared" si="1"/>
        <v>21942</v>
      </c>
      <c r="B30138" s="5" t="s">
        <v>18700</v>
      </c>
      <c r="C30138" s="6" t="s">
        <v>32</v>
      </c>
    </row>
    <row r="30139">
      <c r="A30139" s="9">
        <f t="shared" si="1"/>
        <v>21943</v>
      </c>
      <c r="B30139" s="8" t="s">
        <v>18701</v>
      </c>
      <c r="C30139" s="6" t="s">
        <v>672</v>
      </c>
    </row>
    <row r="30140">
      <c r="A30140" s="9">
        <f t="shared" si="1"/>
        <v>21943</v>
      </c>
      <c r="B30140" s="8" t="s">
        <v>18701</v>
      </c>
      <c r="C30140" s="9" t="s">
        <v>60</v>
      </c>
    </row>
    <row r="30141">
      <c r="A30141" s="9">
        <f t="shared" si="1"/>
        <v>21943</v>
      </c>
      <c r="B30141" s="8" t="s">
        <v>18701</v>
      </c>
      <c r="C30141" s="6" t="s">
        <v>23637</v>
      </c>
    </row>
    <row r="30142">
      <c r="A30142" s="9">
        <f t="shared" si="1"/>
        <v>21944</v>
      </c>
      <c r="B30142" s="5" t="s">
        <v>18702</v>
      </c>
      <c r="C30142" s="6" t="s">
        <v>1267</v>
      </c>
    </row>
    <row r="30143">
      <c r="A30143" s="9">
        <f t="shared" si="1"/>
        <v>21945</v>
      </c>
      <c r="B30143" s="5" t="s">
        <v>18703</v>
      </c>
      <c r="C30143" s="6" t="s">
        <v>1120</v>
      </c>
    </row>
    <row r="30144">
      <c r="A30144" s="9">
        <f t="shared" si="1"/>
        <v>21946</v>
      </c>
      <c r="B30144" s="8" t="s">
        <v>18704</v>
      </c>
      <c r="C30144" s="9" t="s">
        <v>8</v>
      </c>
    </row>
    <row r="30145">
      <c r="A30145" s="9">
        <f t="shared" si="1"/>
        <v>21947</v>
      </c>
      <c r="B30145" s="8" t="s">
        <v>18705</v>
      </c>
      <c r="C30145" s="9" t="s">
        <v>416</v>
      </c>
    </row>
    <row r="30146">
      <c r="A30146" s="9">
        <f t="shared" si="1"/>
        <v>21948</v>
      </c>
      <c r="B30146" s="8" t="s">
        <v>18706</v>
      </c>
      <c r="C30146" s="9" t="s">
        <v>530</v>
      </c>
    </row>
    <row r="30147">
      <c r="A30147" s="9">
        <f t="shared" si="1"/>
        <v>21949</v>
      </c>
      <c r="B30147" s="5" t="s">
        <v>18707</v>
      </c>
      <c r="C30147" s="6" t="s">
        <v>1585</v>
      </c>
    </row>
    <row r="30148">
      <c r="A30148" s="9">
        <f t="shared" si="1"/>
        <v>21950</v>
      </c>
      <c r="B30148" s="8" t="s">
        <v>18708</v>
      </c>
      <c r="C30148" s="9" t="s">
        <v>874</v>
      </c>
    </row>
    <row r="30149">
      <c r="A30149" s="9">
        <f t="shared" si="1"/>
        <v>21951</v>
      </c>
      <c r="B30149" s="5" t="s">
        <v>18709</v>
      </c>
      <c r="C30149" s="6" t="s">
        <v>471</v>
      </c>
    </row>
    <row r="30150">
      <c r="A30150" s="9">
        <f t="shared" si="1"/>
        <v>21952</v>
      </c>
      <c r="B30150" s="5" t="s">
        <v>18710</v>
      </c>
      <c r="C30150" s="6" t="s">
        <v>1124</v>
      </c>
    </row>
    <row r="30151">
      <c r="A30151" s="9">
        <f t="shared" si="1"/>
        <v>21953</v>
      </c>
      <c r="B30151" s="5" t="s">
        <v>18711</v>
      </c>
      <c r="C30151" s="6" t="s">
        <v>1324</v>
      </c>
    </row>
    <row r="30152">
      <c r="A30152" s="9">
        <f t="shared" si="1"/>
        <v>21954</v>
      </c>
      <c r="B30152" s="5" t="s">
        <v>18712</v>
      </c>
      <c r="C30152" s="6" t="s">
        <v>1221</v>
      </c>
    </row>
    <row r="30153">
      <c r="A30153" s="9">
        <f t="shared" si="1"/>
        <v>21955</v>
      </c>
      <c r="B30153" s="5" t="s">
        <v>18713</v>
      </c>
      <c r="C30153" s="6" t="s">
        <v>1267</v>
      </c>
    </row>
    <row r="30154">
      <c r="A30154" s="9">
        <f t="shared" si="1"/>
        <v>21956</v>
      </c>
      <c r="B30154" s="8" t="s">
        <v>18714</v>
      </c>
      <c r="C30154" s="9" t="s">
        <v>280</v>
      </c>
    </row>
    <row r="30155">
      <c r="A30155" s="9">
        <f t="shared" si="1"/>
        <v>21957</v>
      </c>
      <c r="B30155" s="5" t="s">
        <v>18715</v>
      </c>
      <c r="C30155" s="6" t="s">
        <v>12</v>
      </c>
    </row>
    <row r="30156">
      <c r="A30156" s="9">
        <f t="shared" si="1"/>
        <v>21958</v>
      </c>
      <c r="B30156" s="5" t="s">
        <v>18716</v>
      </c>
      <c r="C30156" s="6" t="s">
        <v>74</v>
      </c>
    </row>
    <row r="30157">
      <c r="A30157" s="9">
        <f t="shared" si="1"/>
        <v>21959</v>
      </c>
      <c r="B30157" s="5" t="s">
        <v>18717</v>
      </c>
      <c r="C30157" s="6" t="s">
        <v>621</v>
      </c>
    </row>
    <row r="30158">
      <c r="A30158" s="9">
        <f t="shared" si="1"/>
        <v>21960</v>
      </c>
      <c r="B30158" s="8" t="s">
        <v>18718</v>
      </c>
      <c r="C30158" s="9" t="s">
        <v>42</v>
      </c>
    </row>
    <row r="30159">
      <c r="A30159" s="9">
        <f t="shared" si="1"/>
        <v>21961</v>
      </c>
      <c r="B30159" s="5" t="s">
        <v>18719</v>
      </c>
      <c r="C30159" s="6" t="s">
        <v>59</v>
      </c>
    </row>
    <row r="30160">
      <c r="A30160" s="9">
        <f t="shared" si="1"/>
        <v>21962</v>
      </c>
      <c r="B30160" s="8" t="s">
        <v>18720</v>
      </c>
      <c r="C30160" s="9" t="s">
        <v>60</v>
      </c>
    </row>
    <row r="30161">
      <c r="A30161" s="9">
        <f t="shared" si="1"/>
        <v>21962</v>
      </c>
      <c r="B30161" s="8" t="s">
        <v>18720</v>
      </c>
      <c r="C30161" s="9" t="s">
        <v>162</v>
      </c>
    </row>
    <row r="30162">
      <c r="A30162" s="9">
        <f t="shared" si="1"/>
        <v>21963</v>
      </c>
      <c r="B30162" s="5" t="s">
        <v>18721</v>
      </c>
      <c r="C30162" s="6" t="s">
        <v>1267</v>
      </c>
    </row>
    <row r="30163">
      <c r="A30163" s="9">
        <f t="shared" si="1"/>
        <v>21964</v>
      </c>
      <c r="B30163" s="5" t="s">
        <v>18722</v>
      </c>
      <c r="C30163" s="6" t="s">
        <v>1620</v>
      </c>
    </row>
    <row r="30164">
      <c r="A30164" s="9">
        <f t="shared" si="1"/>
        <v>21965</v>
      </c>
      <c r="B30164" s="8" t="s">
        <v>18723</v>
      </c>
      <c r="C30164" s="9" t="s">
        <v>845</v>
      </c>
    </row>
    <row r="30165">
      <c r="A30165" s="9">
        <f t="shared" si="1"/>
        <v>21966</v>
      </c>
      <c r="B30165" s="5" t="s">
        <v>18724</v>
      </c>
      <c r="C30165" s="6" t="s">
        <v>1267</v>
      </c>
    </row>
    <row r="30166">
      <c r="A30166" s="9">
        <f t="shared" si="1"/>
        <v>21967</v>
      </c>
      <c r="B30166" s="8" t="s">
        <v>18725</v>
      </c>
      <c r="C30166" s="9" t="s">
        <v>530</v>
      </c>
    </row>
    <row r="30167">
      <c r="A30167" s="9">
        <f t="shared" si="1"/>
        <v>21968</v>
      </c>
      <c r="B30167" s="36" t="s">
        <v>27132</v>
      </c>
      <c r="C30167" s="26" t="s">
        <v>3126</v>
      </c>
    </row>
    <row r="30168">
      <c r="A30168" s="9">
        <f t="shared" si="1"/>
        <v>21969</v>
      </c>
      <c r="B30168" s="5" t="s">
        <v>18726</v>
      </c>
      <c r="C30168" s="6" t="s">
        <v>946</v>
      </c>
    </row>
    <row r="30169">
      <c r="A30169" s="9">
        <f t="shared" si="1"/>
        <v>21970</v>
      </c>
      <c r="B30169" s="8" t="s">
        <v>18727</v>
      </c>
      <c r="C30169" s="9" t="s">
        <v>733</v>
      </c>
    </row>
    <row r="30170">
      <c r="A30170" s="9">
        <f t="shared" si="1"/>
        <v>21971</v>
      </c>
      <c r="B30170" s="5" t="s">
        <v>18728</v>
      </c>
      <c r="C30170" s="6" t="s">
        <v>48</v>
      </c>
    </row>
    <row r="30171">
      <c r="A30171" s="9">
        <f t="shared" si="1"/>
        <v>21972</v>
      </c>
      <c r="B30171" s="5" t="s">
        <v>18729</v>
      </c>
      <c r="C30171" s="6" t="s">
        <v>326</v>
      </c>
    </row>
    <row r="30172">
      <c r="A30172" s="9">
        <f t="shared" si="1"/>
        <v>21972</v>
      </c>
      <c r="B30172" s="5" t="s">
        <v>18729</v>
      </c>
      <c r="C30172" s="6" t="s">
        <v>23637</v>
      </c>
    </row>
    <row r="30173">
      <c r="A30173" s="9">
        <f t="shared" si="1"/>
        <v>21973</v>
      </c>
      <c r="B30173" s="5" t="s">
        <v>18730</v>
      </c>
      <c r="C30173" s="6" t="s">
        <v>1585</v>
      </c>
    </row>
    <row r="30174">
      <c r="A30174" s="9">
        <f t="shared" si="1"/>
        <v>21974</v>
      </c>
      <c r="B30174" s="8" t="s">
        <v>18731</v>
      </c>
      <c r="C30174" s="9" t="s">
        <v>40</v>
      </c>
    </row>
    <row r="30175">
      <c r="A30175" s="9">
        <f t="shared" si="1"/>
        <v>21975</v>
      </c>
      <c r="B30175" s="8" t="s">
        <v>18732</v>
      </c>
      <c r="C30175" s="9" t="s">
        <v>76</v>
      </c>
    </row>
    <row r="30176">
      <c r="A30176" s="9">
        <f t="shared" si="1"/>
        <v>21975</v>
      </c>
      <c r="B30176" s="40" t="s">
        <v>18732</v>
      </c>
      <c r="C30176" s="40" t="s">
        <v>3126</v>
      </c>
    </row>
    <row r="30177">
      <c r="A30177" s="9">
        <f t="shared" si="1"/>
        <v>21975</v>
      </c>
      <c r="B30177" s="40" t="s">
        <v>18732</v>
      </c>
      <c r="C30177" s="28" t="s">
        <v>1262</v>
      </c>
    </row>
    <row r="30178">
      <c r="A30178" s="9">
        <f t="shared" si="1"/>
        <v>21976</v>
      </c>
      <c r="B30178" s="5" t="s">
        <v>18733</v>
      </c>
      <c r="C30178" s="6" t="s">
        <v>547</v>
      </c>
    </row>
    <row r="30179">
      <c r="A30179" s="9">
        <f t="shared" si="1"/>
        <v>21976</v>
      </c>
      <c r="B30179" s="5" t="s">
        <v>18733</v>
      </c>
      <c r="C30179" s="6" t="s">
        <v>1290</v>
      </c>
    </row>
    <row r="30180">
      <c r="A30180" s="9">
        <f t="shared" si="1"/>
        <v>21976</v>
      </c>
      <c r="B30180" s="5" t="s">
        <v>18733</v>
      </c>
      <c r="C30180" s="6" t="s">
        <v>1620</v>
      </c>
    </row>
    <row r="30181">
      <c r="A30181" s="9">
        <f t="shared" si="1"/>
        <v>21977</v>
      </c>
      <c r="B30181" s="8" t="s">
        <v>18734</v>
      </c>
      <c r="C30181" s="9" t="s">
        <v>76</v>
      </c>
    </row>
    <row r="30182">
      <c r="A30182" s="9">
        <f t="shared" si="1"/>
        <v>21978</v>
      </c>
      <c r="B30182" s="5" t="s">
        <v>18735</v>
      </c>
      <c r="C30182" s="6" t="s">
        <v>1495</v>
      </c>
    </row>
    <row r="30183">
      <c r="A30183" s="9">
        <f t="shared" si="1"/>
        <v>21978</v>
      </c>
      <c r="B30183" s="5" t="s">
        <v>18735</v>
      </c>
      <c r="C30183" s="6" t="s">
        <v>95</v>
      </c>
    </row>
    <row r="30184">
      <c r="A30184" s="9">
        <f t="shared" si="1"/>
        <v>21979</v>
      </c>
      <c r="B30184" s="5" t="s">
        <v>18736</v>
      </c>
      <c r="C30184" s="6" t="s">
        <v>714</v>
      </c>
    </row>
    <row r="30185">
      <c r="A30185" s="9">
        <f t="shared" si="1"/>
        <v>21979</v>
      </c>
      <c r="B30185" s="5" t="s">
        <v>18736</v>
      </c>
      <c r="C30185" s="6" t="s">
        <v>23672</v>
      </c>
    </row>
    <row r="30186">
      <c r="A30186" s="9">
        <f t="shared" si="1"/>
        <v>21980</v>
      </c>
      <c r="B30186" s="8" t="s">
        <v>18737</v>
      </c>
      <c r="C30186" s="9" t="s">
        <v>24</v>
      </c>
    </row>
    <row r="30187">
      <c r="A30187" s="9">
        <f t="shared" si="1"/>
        <v>21980</v>
      </c>
      <c r="B30187" s="8" t="s">
        <v>18737</v>
      </c>
      <c r="C30187" s="9" t="s">
        <v>25</v>
      </c>
    </row>
    <row r="30188">
      <c r="A30188" s="9">
        <f t="shared" si="1"/>
        <v>21981</v>
      </c>
      <c r="B30188" s="5" t="s">
        <v>18738</v>
      </c>
      <c r="C30188" s="6" t="s">
        <v>1262</v>
      </c>
    </row>
    <row r="30189">
      <c r="A30189" s="9">
        <f t="shared" si="1"/>
        <v>21982</v>
      </c>
      <c r="B30189" s="8" t="s">
        <v>18739</v>
      </c>
      <c r="C30189" s="9" t="s">
        <v>56</v>
      </c>
    </row>
    <row r="30190">
      <c r="A30190" s="9">
        <f t="shared" si="1"/>
        <v>21983</v>
      </c>
      <c r="B30190" s="5" t="s">
        <v>18740</v>
      </c>
      <c r="C30190" s="6" t="s">
        <v>142</v>
      </c>
    </row>
    <row r="30191">
      <c r="A30191" s="9">
        <f t="shared" si="1"/>
        <v>21984</v>
      </c>
      <c r="B30191" s="5" t="s">
        <v>18741</v>
      </c>
      <c r="C30191" s="6" t="s">
        <v>1495</v>
      </c>
    </row>
    <row r="30192">
      <c r="A30192" s="9">
        <f t="shared" si="1"/>
        <v>21985</v>
      </c>
      <c r="B30192" s="5" t="s">
        <v>18742</v>
      </c>
      <c r="C30192" s="6" t="s">
        <v>12</v>
      </c>
    </row>
    <row r="30193">
      <c r="A30193" s="9">
        <f t="shared" si="1"/>
        <v>21986</v>
      </c>
      <c r="B30193" s="5" t="s">
        <v>18743</v>
      </c>
      <c r="C30193" s="6" t="s">
        <v>74</v>
      </c>
    </row>
    <row r="30194">
      <c r="A30194" s="9">
        <f t="shared" si="1"/>
        <v>21987</v>
      </c>
      <c r="B30194" s="5" t="s">
        <v>18744</v>
      </c>
      <c r="C30194" s="6" t="s">
        <v>1290</v>
      </c>
    </row>
    <row r="30195">
      <c r="A30195" s="9">
        <f t="shared" si="1"/>
        <v>21988</v>
      </c>
      <c r="B30195" s="5" t="s">
        <v>18745</v>
      </c>
      <c r="C30195" s="6" t="s">
        <v>162</v>
      </c>
    </row>
    <row r="30196">
      <c r="A30196" s="9">
        <f t="shared" si="1"/>
        <v>21989</v>
      </c>
      <c r="B30196" s="25" t="s">
        <v>27133</v>
      </c>
      <c r="C30196" s="26" t="s">
        <v>8541</v>
      </c>
    </row>
    <row r="30197">
      <c r="A30197" s="9">
        <f t="shared" si="1"/>
        <v>21990</v>
      </c>
      <c r="B30197" s="8" t="s">
        <v>18746</v>
      </c>
      <c r="C30197" s="9" t="s">
        <v>60</v>
      </c>
    </row>
    <row r="30198">
      <c r="A30198" s="9">
        <f t="shared" si="1"/>
        <v>21991</v>
      </c>
      <c r="B30198" s="8" t="s">
        <v>18747</v>
      </c>
      <c r="C30198" s="9" t="s">
        <v>72</v>
      </c>
    </row>
    <row r="30199">
      <c r="A30199" s="9">
        <f t="shared" si="1"/>
        <v>21992</v>
      </c>
      <c r="B30199" s="25" t="s">
        <v>27134</v>
      </c>
      <c r="C30199" s="26" t="s">
        <v>672</v>
      </c>
    </row>
    <row r="30200">
      <c r="A30200" s="9">
        <f t="shared" si="1"/>
        <v>21992</v>
      </c>
      <c r="B30200" s="27" t="s">
        <v>27134</v>
      </c>
      <c r="C30200" s="28" t="s">
        <v>23637</v>
      </c>
    </row>
    <row r="30201">
      <c r="A30201" s="9">
        <f t="shared" si="1"/>
        <v>21993</v>
      </c>
      <c r="B30201" s="8" t="s">
        <v>18748</v>
      </c>
      <c r="C30201" s="9" t="s">
        <v>56</v>
      </c>
    </row>
    <row r="30202">
      <c r="A30202" s="9">
        <f t="shared" si="1"/>
        <v>21994</v>
      </c>
      <c r="B30202" s="5" t="s">
        <v>18749</v>
      </c>
      <c r="C30202" s="6" t="s">
        <v>109</v>
      </c>
    </row>
    <row r="30203">
      <c r="A30203" s="9">
        <f t="shared" si="1"/>
        <v>21995</v>
      </c>
      <c r="B30203" s="5" t="s">
        <v>18750</v>
      </c>
      <c r="C30203" s="6" t="s">
        <v>142</v>
      </c>
    </row>
    <row r="30204">
      <c r="A30204" s="9">
        <f t="shared" si="1"/>
        <v>21996</v>
      </c>
      <c r="B30204" s="5" t="s">
        <v>18751</v>
      </c>
      <c r="C30204" s="6" t="s">
        <v>365</v>
      </c>
    </row>
    <row r="30205">
      <c r="A30205" s="9">
        <f t="shared" si="1"/>
        <v>21997</v>
      </c>
      <c r="B30205" s="5" t="s">
        <v>18752</v>
      </c>
      <c r="C30205" s="6" t="s">
        <v>1260</v>
      </c>
    </row>
    <row r="30206">
      <c r="A30206" s="9">
        <f t="shared" si="1"/>
        <v>21998</v>
      </c>
      <c r="B30206" s="5" t="s">
        <v>18753</v>
      </c>
      <c r="C30206" s="6" t="s">
        <v>86</v>
      </c>
    </row>
    <row r="30207">
      <c r="A30207" s="9">
        <f t="shared" si="1"/>
        <v>21999</v>
      </c>
      <c r="B30207" s="25" t="s">
        <v>27135</v>
      </c>
      <c r="C30207" s="26" t="s">
        <v>23812</v>
      </c>
    </row>
    <row r="30208">
      <c r="A30208" s="9">
        <f t="shared" si="1"/>
        <v>22000</v>
      </c>
      <c r="B30208" s="25" t="s">
        <v>27136</v>
      </c>
      <c r="C30208" s="26" t="s">
        <v>8541</v>
      </c>
    </row>
    <row r="30209">
      <c r="A30209" s="9">
        <f t="shared" si="1"/>
        <v>22001</v>
      </c>
      <c r="B30209" s="8" t="s">
        <v>18754</v>
      </c>
      <c r="C30209" s="9" t="s">
        <v>60</v>
      </c>
    </row>
    <row r="30210">
      <c r="A30210" s="9">
        <f t="shared" si="1"/>
        <v>22002</v>
      </c>
      <c r="B30210" s="5" t="s">
        <v>18755</v>
      </c>
      <c r="C30210" s="6" t="s">
        <v>365</v>
      </c>
    </row>
    <row r="30211">
      <c r="A30211" s="9">
        <f t="shared" si="1"/>
        <v>22003</v>
      </c>
      <c r="B30211" s="5" t="s">
        <v>18756</v>
      </c>
      <c r="C30211" s="6" t="s">
        <v>946</v>
      </c>
    </row>
    <row r="30212">
      <c r="A30212" s="9">
        <f t="shared" si="1"/>
        <v>22004</v>
      </c>
      <c r="B30212" s="5" t="s">
        <v>18757</v>
      </c>
      <c r="C30212" s="6" t="s">
        <v>621</v>
      </c>
    </row>
    <row r="30213">
      <c r="A30213" s="9">
        <f t="shared" si="1"/>
        <v>22005</v>
      </c>
      <c r="B30213" s="15" t="s">
        <v>18758</v>
      </c>
      <c r="C30213" s="11" t="s">
        <v>423</v>
      </c>
    </row>
    <row r="30214">
      <c r="A30214" s="9">
        <f t="shared" si="1"/>
        <v>22006</v>
      </c>
      <c r="B30214" s="5" t="s">
        <v>18759</v>
      </c>
      <c r="C30214" s="6" t="s">
        <v>1267</v>
      </c>
    </row>
    <row r="30215">
      <c r="A30215" s="9">
        <f t="shared" si="1"/>
        <v>22007</v>
      </c>
      <c r="B30215" s="5" t="s">
        <v>18760</v>
      </c>
      <c r="C30215" s="6" t="s">
        <v>356</v>
      </c>
    </row>
    <row r="30216">
      <c r="A30216" s="9">
        <f t="shared" si="1"/>
        <v>22008</v>
      </c>
      <c r="B30216" s="25" t="s">
        <v>27137</v>
      </c>
      <c r="C30216" s="26" t="s">
        <v>8541</v>
      </c>
    </row>
    <row r="30217">
      <c r="A30217" s="9">
        <f t="shared" si="1"/>
        <v>22009</v>
      </c>
      <c r="B30217" s="5" t="s">
        <v>18761</v>
      </c>
      <c r="C30217" s="6" t="s">
        <v>1260</v>
      </c>
    </row>
    <row r="30218">
      <c r="A30218" s="9">
        <f t="shared" si="1"/>
        <v>22010</v>
      </c>
      <c r="B30218" s="5" t="s">
        <v>18762</v>
      </c>
      <c r="C30218" s="6" t="s">
        <v>20</v>
      </c>
    </row>
    <row r="30219">
      <c r="A30219" s="9">
        <f t="shared" si="1"/>
        <v>22011</v>
      </c>
      <c r="B30219" s="5" t="s">
        <v>18763</v>
      </c>
      <c r="C30219" s="6" t="s">
        <v>1262</v>
      </c>
    </row>
    <row r="30220">
      <c r="A30220" s="9">
        <f t="shared" si="1"/>
        <v>22012</v>
      </c>
      <c r="B30220" s="5" t="s">
        <v>18764</v>
      </c>
      <c r="C30220" s="6" t="s">
        <v>621</v>
      </c>
    </row>
    <row r="30221">
      <c r="A30221" s="9">
        <f t="shared" si="1"/>
        <v>22013</v>
      </c>
      <c r="B30221" s="5" t="s">
        <v>18765</v>
      </c>
      <c r="C30221" s="6" t="s">
        <v>86</v>
      </c>
    </row>
    <row r="30222">
      <c r="A30222" s="9">
        <f t="shared" si="1"/>
        <v>22014</v>
      </c>
      <c r="B30222" s="25" t="s">
        <v>27138</v>
      </c>
      <c r="C30222" s="26" t="s">
        <v>672</v>
      </c>
    </row>
    <row r="30223">
      <c r="A30223" s="9">
        <f t="shared" si="1"/>
        <v>22014</v>
      </c>
      <c r="B30223" s="27" t="s">
        <v>27138</v>
      </c>
      <c r="C30223" s="28" t="s">
        <v>23637</v>
      </c>
    </row>
    <row r="30224">
      <c r="A30224" s="9">
        <f t="shared" si="1"/>
        <v>22015</v>
      </c>
      <c r="B30224" s="5" t="s">
        <v>18766</v>
      </c>
      <c r="C30224" s="6" t="s">
        <v>69</v>
      </c>
    </row>
    <row r="30225">
      <c r="A30225" s="9">
        <f t="shared" si="1"/>
        <v>22015</v>
      </c>
      <c r="B30225" s="5" t="s">
        <v>18766</v>
      </c>
      <c r="C30225" s="6" t="s">
        <v>59</v>
      </c>
    </row>
    <row r="30226">
      <c r="A30226" s="9">
        <f t="shared" si="1"/>
        <v>22015</v>
      </c>
      <c r="B30226" s="5" t="s">
        <v>18766</v>
      </c>
      <c r="C30226" s="6" t="s">
        <v>23628</v>
      </c>
    </row>
    <row r="30227">
      <c r="A30227" s="9">
        <f t="shared" si="1"/>
        <v>22016</v>
      </c>
      <c r="B30227" s="8" t="s">
        <v>18767</v>
      </c>
      <c r="C30227" s="9" t="s">
        <v>547</v>
      </c>
    </row>
    <row r="30228">
      <c r="A30228" s="9">
        <f t="shared" si="1"/>
        <v>22017</v>
      </c>
      <c r="B30228" s="5" t="s">
        <v>18768</v>
      </c>
      <c r="C30228" s="6" t="s">
        <v>12</v>
      </c>
    </row>
    <row r="30229">
      <c r="A30229" s="9">
        <f t="shared" si="1"/>
        <v>22018</v>
      </c>
      <c r="B30229" s="8" t="s">
        <v>18769</v>
      </c>
      <c r="C30229" s="9" t="s">
        <v>64</v>
      </c>
    </row>
    <row r="30230">
      <c r="A30230" s="9">
        <f t="shared" si="1"/>
        <v>22019</v>
      </c>
      <c r="B30230" s="5" t="s">
        <v>18770</v>
      </c>
      <c r="C30230" s="6" t="s">
        <v>1316</v>
      </c>
    </row>
    <row r="30231">
      <c r="A30231" s="9">
        <f t="shared" si="1"/>
        <v>22020</v>
      </c>
      <c r="B30231" s="27" t="s">
        <v>27139</v>
      </c>
      <c r="C30231" s="28" t="s">
        <v>23637</v>
      </c>
    </row>
    <row r="30232">
      <c r="A30232" s="9">
        <f t="shared" si="1"/>
        <v>22020</v>
      </c>
      <c r="B30232" s="27" t="s">
        <v>27139</v>
      </c>
      <c r="C30232" s="26" t="s">
        <v>90</v>
      </c>
    </row>
    <row r="30233">
      <c r="A30233" s="9">
        <f t="shared" si="1"/>
        <v>22020</v>
      </c>
      <c r="B30233" s="25" t="s">
        <v>27139</v>
      </c>
      <c r="C30233" s="34" t="s">
        <v>60</v>
      </c>
    </row>
    <row r="30234">
      <c r="A30234" s="9">
        <f t="shared" si="1"/>
        <v>22021</v>
      </c>
      <c r="B30234" s="8" t="s">
        <v>18771</v>
      </c>
      <c r="C30234" s="6" t="s">
        <v>405</v>
      </c>
    </row>
    <row r="30235">
      <c r="A30235" s="9">
        <f t="shared" si="1"/>
        <v>22021</v>
      </c>
      <c r="B30235" s="8" t="s">
        <v>18771</v>
      </c>
      <c r="C30235" s="9" t="s">
        <v>54</v>
      </c>
    </row>
    <row r="30236">
      <c r="A30236" s="9">
        <f t="shared" si="1"/>
        <v>22021</v>
      </c>
      <c r="B30236" s="8" t="s">
        <v>18771</v>
      </c>
      <c r="C30236" s="9" t="s">
        <v>24</v>
      </c>
    </row>
    <row r="30237">
      <c r="A30237" s="9">
        <f t="shared" si="1"/>
        <v>22021</v>
      </c>
      <c r="B30237" s="8" t="s">
        <v>18771</v>
      </c>
      <c r="C30237" s="9" t="s">
        <v>60</v>
      </c>
    </row>
    <row r="30238">
      <c r="A30238" s="9">
        <f t="shared" si="1"/>
        <v>22021</v>
      </c>
      <c r="B30238" s="8" t="s">
        <v>18771</v>
      </c>
      <c r="C30238" s="6" t="s">
        <v>23637</v>
      </c>
    </row>
    <row r="30239">
      <c r="A30239" s="9">
        <f t="shared" si="1"/>
        <v>22022</v>
      </c>
      <c r="B30239" s="8" t="s">
        <v>18772</v>
      </c>
      <c r="C30239" s="9" t="s">
        <v>722</v>
      </c>
    </row>
    <row r="30240">
      <c r="A30240" s="9">
        <f t="shared" si="1"/>
        <v>22023</v>
      </c>
      <c r="B30240" s="8" t="s">
        <v>18773</v>
      </c>
      <c r="C30240" s="9" t="s">
        <v>188</v>
      </c>
    </row>
    <row r="30241">
      <c r="A30241" s="9">
        <f t="shared" si="1"/>
        <v>22024</v>
      </c>
      <c r="B30241" s="8" t="s">
        <v>18774</v>
      </c>
      <c r="C30241" s="9" t="s">
        <v>416</v>
      </c>
    </row>
    <row r="30242">
      <c r="A30242" s="9">
        <f t="shared" si="1"/>
        <v>22025</v>
      </c>
      <c r="B30242" s="8" t="s">
        <v>18775</v>
      </c>
      <c r="C30242" s="9" t="s">
        <v>121</v>
      </c>
    </row>
    <row r="30243">
      <c r="A30243" s="9">
        <f t="shared" si="1"/>
        <v>22026</v>
      </c>
      <c r="B30243" s="5" t="s">
        <v>18776</v>
      </c>
      <c r="C30243" s="6" t="s">
        <v>365</v>
      </c>
    </row>
    <row r="30244">
      <c r="A30244" s="9">
        <f t="shared" si="1"/>
        <v>22027</v>
      </c>
      <c r="B30244" s="5" t="s">
        <v>18777</v>
      </c>
      <c r="C30244" s="6" t="s">
        <v>74</v>
      </c>
    </row>
    <row r="30245">
      <c r="A30245" s="9">
        <f t="shared" si="1"/>
        <v>22028</v>
      </c>
      <c r="B30245" s="5" t="s">
        <v>18778</v>
      </c>
      <c r="C30245" s="6" t="s">
        <v>555</v>
      </c>
    </row>
    <row r="30246">
      <c r="A30246" s="9">
        <f t="shared" si="1"/>
        <v>22029</v>
      </c>
      <c r="B30246" s="8" t="s">
        <v>18779</v>
      </c>
      <c r="C30246" s="9" t="s">
        <v>88</v>
      </c>
    </row>
    <row r="30247">
      <c r="A30247" s="9">
        <f t="shared" si="1"/>
        <v>22030</v>
      </c>
      <c r="B30247" s="5" t="s">
        <v>18780</v>
      </c>
      <c r="C30247" s="6" t="s">
        <v>1262</v>
      </c>
    </row>
    <row r="30248">
      <c r="A30248" s="9">
        <f t="shared" si="1"/>
        <v>22031</v>
      </c>
      <c r="B30248" s="5" t="s">
        <v>18781</v>
      </c>
      <c r="C30248" s="6" t="s">
        <v>1262</v>
      </c>
    </row>
    <row r="30249">
      <c r="A30249" s="9">
        <f t="shared" si="1"/>
        <v>22032</v>
      </c>
      <c r="B30249" s="5" t="s">
        <v>18782</v>
      </c>
      <c r="C30249" s="6" t="s">
        <v>1371</v>
      </c>
    </row>
    <row r="30250">
      <c r="A30250" s="9">
        <f t="shared" si="1"/>
        <v>22033</v>
      </c>
      <c r="B30250" s="5" t="s">
        <v>18783</v>
      </c>
      <c r="C30250" s="6" t="s">
        <v>1316</v>
      </c>
    </row>
    <row r="30251">
      <c r="A30251" s="9">
        <f t="shared" si="1"/>
        <v>22034</v>
      </c>
      <c r="B30251" s="5" t="s">
        <v>18784</v>
      </c>
      <c r="C30251" s="6" t="s">
        <v>1207</v>
      </c>
    </row>
    <row r="30252">
      <c r="A30252" s="9">
        <f t="shared" si="1"/>
        <v>22035</v>
      </c>
      <c r="B30252" s="5" t="s">
        <v>18785</v>
      </c>
      <c r="C30252" s="6" t="s">
        <v>324</v>
      </c>
    </row>
    <row r="30253">
      <c r="A30253" s="9">
        <f t="shared" si="1"/>
        <v>22035</v>
      </c>
      <c r="B30253" s="5" t="s">
        <v>18785</v>
      </c>
      <c r="C30253" s="6" t="s">
        <v>23637</v>
      </c>
    </row>
    <row r="30254">
      <c r="A30254" s="9">
        <f t="shared" si="1"/>
        <v>22036</v>
      </c>
      <c r="B30254" s="8" t="s">
        <v>18786</v>
      </c>
      <c r="C30254" s="9" t="s">
        <v>188</v>
      </c>
    </row>
    <row r="30255">
      <c r="A30255" s="9">
        <f t="shared" si="1"/>
        <v>22037</v>
      </c>
      <c r="B30255" s="8" t="s">
        <v>18787</v>
      </c>
      <c r="C30255" s="9" t="s">
        <v>939</v>
      </c>
    </row>
    <row r="30256">
      <c r="A30256" s="9">
        <f t="shared" si="1"/>
        <v>22037</v>
      </c>
      <c r="B30256" s="8" t="s">
        <v>18787</v>
      </c>
      <c r="C30256" s="6" t="s">
        <v>23628</v>
      </c>
    </row>
    <row r="30257">
      <c r="A30257" s="9">
        <f t="shared" si="1"/>
        <v>22038</v>
      </c>
      <c r="B30257" s="5" t="s">
        <v>18788</v>
      </c>
      <c r="C30257" s="6" t="s">
        <v>1124</v>
      </c>
    </row>
    <row r="30258">
      <c r="A30258" s="9">
        <f t="shared" si="1"/>
        <v>22039</v>
      </c>
      <c r="B30258" s="5" t="s">
        <v>18789</v>
      </c>
      <c r="C30258" s="6" t="s">
        <v>95</v>
      </c>
    </row>
    <row r="30259">
      <c r="A30259" s="9">
        <f t="shared" si="1"/>
        <v>22040</v>
      </c>
      <c r="B30259" s="5" t="s">
        <v>18790</v>
      </c>
      <c r="C30259" s="6" t="s">
        <v>1394</v>
      </c>
    </row>
    <row r="30260">
      <c r="A30260" s="9">
        <f t="shared" si="1"/>
        <v>22041</v>
      </c>
      <c r="B30260" s="5" t="s">
        <v>18791</v>
      </c>
      <c r="C30260" s="6" t="s">
        <v>714</v>
      </c>
    </row>
    <row r="30261">
      <c r="A30261" s="9">
        <f t="shared" si="1"/>
        <v>22041</v>
      </c>
      <c r="B30261" s="5" t="s">
        <v>18791</v>
      </c>
      <c r="C30261" s="6" t="s">
        <v>23672</v>
      </c>
    </row>
    <row r="30262">
      <c r="A30262" s="9">
        <f t="shared" si="1"/>
        <v>22042</v>
      </c>
      <c r="B30262" s="8" t="s">
        <v>18792</v>
      </c>
      <c r="C30262" s="9" t="s">
        <v>121</v>
      </c>
    </row>
    <row r="30263">
      <c r="A30263" s="9">
        <f t="shared" si="1"/>
        <v>22043</v>
      </c>
      <c r="B30263" s="5" t="s">
        <v>18793</v>
      </c>
      <c r="C30263" s="6" t="s">
        <v>621</v>
      </c>
    </row>
    <row r="30264">
      <c r="A30264" s="9">
        <f t="shared" si="1"/>
        <v>22044</v>
      </c>
      <c r="B30264" s="5" t="s">
        <v>18794</v>
      </c>
      <c r="C30264" s="6" t="s">
        <v>939</v>
      </c>
    </row>
    <row r="30265">
      <c r="A30265" s="9">
        <f t="shared" si="1"/>
        <v>22044</v>
      </c>
      <c r="B30265" s="5" t="s">
        <v>18794</v>
      </c>
      <c r="C30265" s="6" t="s">
        <v>23628</v>
      </c>
    </row>
    <row r="30266">
      <c r="A30266" s="9">
        <f t="shared" si="1"/>
        <v>22045</v>
      </c>
      <c r="B30266" s="8" t="s">
        <v>18795</v>
      </c>
      <c r="C30266" s="9" t="s">
        <v>177</v>
      </c>
    </row>
    <row r="30267">
      <c r="A30267" s="9">
        <f t="shared" si="1"/>
        <v>22046</v>
      </c>
      <c r="B30267" s="30" t="s">
        <v>27140</v>
      </c>
      <c r="C30267" s="26" t="s">
        <v>23639</v>
      </c>
    </row>
    <row r="30268">
      <c r="A30268" s="9">
        <f t="shared" si="1"/>
        <v>22047</v>
      </c>
      <c r="B30268" s="25" t="s">
        <v>27141</v>
      </c>
      <c r="C30268" s="26" t="s">
        <v>10122</v>
      </c>
    </row>
    <row r="30269">
      <c r="A30269" s="9">
        <f t="shared" si="1"/>
        <v>22047</v>
      </c>
      <c r="B30269" s="27" t="s">
        <v>27141</v>
      </c>
      <c r="C30269" s="28" t="s">
        <v>23637</v>
      </c>
    </row>
    <row r="30270">
      <c r="A30270" s="9">
        <f t="shared" si="1"/>
        <v>22048</v>
      </c>
      <c r="B30270" s="5" t="s">
        <v>18796</v>
      </c>
      <c r="C30270" s="6" t="s">
        <v>1120</v>
      </c>
    </row>
    <row r="30271">
      <c r="A30271" s="9">
        <f t="shared" si="1"/>
        <v>22049</v>
      </c>
      <c r="B30271" s="25" t="s">
        <v>27142</v>
      </c>
      <c r="C30271" s="26" t="s">
        <v>650</v>
      </c>
    </row>
    <row r="30272">
      <c r="A30272" s="9">
        <f t="shared" si="1"/>
        <v>22050</v>
      </c>
      <c r="B30272" s="5" t="s">
        <v>18797</v>
      </c>
      <c r="C30272" s="6" t="s">
        <v>462</v>
      </c>
    </row>
    <row r="30273">
      <c r="A30273" s="9">
        <f t="shared" si="1"/>
        <v>22050</v>
      </c>
      <c r="B30273" s="5" t="s">
        <v>18797</v>
      </c>
      <c r="C30273" s="6" t="s">
        <v>25</v>
      </c>
    </row>
    <row r="30274">
      <c r="A30274" s="9">
        <f t="shared" si="1"/>
        <v>22050</v>
      </c>
      <c r="B30274" s="5" t="s">
        <v>18797</v>
      </c>
      <c r="C30274" s="6" t="s">
        <v>24</v>
      </c>
    </row>
    <row r="30275">
      <c r="A30275" s="9">
        <f t="shared" si="1"/>
        <v>22050</v>
      </c>
      <c r="B30275" s="5" t="s">
        <v>18797</v>
      </c>
      <c r="C30275" s="6" t="s">
        <v>23637</v>
      </c>
    </row>
    <row r="30276">
      <c r="A30276" s="9">
        <f t="shared" si="1"/>
        <v>22051</v>
      </c>
      <c r="B30276" s="5" t="s">
        <v>18798</v>
      </c>
      <c r="C30276" s="6" t="s">
        <v>1262</v>
      </c>
    </row>
    <row r="30277">
      <c r="A30277" s="9">
        <f t="shared" si="1"/>
        <v>22052</v>
      </c>
      <c r="B30277" s="5" t="s">
        <v>18799</v>
      </c>
      <c r="C30277" s="6" t="s">
        <v>420</v>
      </c>
    </row>
    <row r="30278">
      <c r="A30278" s="9">
        <f t="shared" si="1"/>
        <v>22052</v>
      </c>
      <c r="B30278" s="5" t="s">
        <v>18799</v>
      </c>
      <c r="C30278" s="6" t="s">
        <v>23672</v>
      </c>
    </row>
    <row r="30279">
      <c r="A30279" s="9">
        <f t="shared" si="1"/>
        <v>22053</v>
      </c>
      <c r="B30279" s="40" t="s">
        <v>27143</v>
      </c>
      <c r="C30279" s="40" t="s">
        <v>3126</v>
      </c>
    </row>
    <row r="30280">
      <c r="A30280" s="9">
        <f t="shared" si="1"/>
        <v>22054</v>
      </c>
      <c r="B30280" s="5" t="s">
        <v>18800</v>
      </c>
      <c r="C30280" s="6" t="s">
        <v>1262</v>
      </c>
    </row>
    <row r="30281">
      <c r="A30281" s="9">
        <f t="shared" si="1"/>
        <v>22055</v>
      </c>
      <c r="B30281" s="8" t="s">
        <v>18801</v>
      </c>
      <c r="C30281" s="9" t="s">
        <v>177</v>
      </c>
    </row>
    <row r="30282">
      <c r="A30282" s="9">
        <f t="shared" si="1"/>
        <v>22056</v>
      </c>
      <c r="B30282" s="8" t="s">
        <v>18802</v>
      </c>
      <c r="C30282" s="9" t="s">
        <v>76</v>
      </c>
    </row>
    <row r="30283">
      <c r="A30283" s="9">
        <f t="shared" si="1"/>
        <v>22057</v>
      </c>
      <c r="B30283" s="5" t="s">
        <v>18803</v>
      </c>
      <c r="C30283" s="6" t="s">
        <v>1856</v>
      </c>
    </row>
    <row r="30284">
      <c r="A30284" s="9">
        <f t="shared" si="1"/>
        <v>22058</v>
      </c>
      <c r="B30284" s="25" t="s">
        <v>27144</v>
      </c>
      <c r="C30284" s="26" t="s">
        <v>11797</v>
      </c>
    </row>
    <row r="30285">
      <c r="A30285" s="9">
        <f t="shared" si="1"/>
        <v>22059</v>
      </c>
      <c r="B30285" s="25" t="s">
        <v>27145</v>
      </c>
      <c r="C30285" s="26" t="s">
        <v>11797</v>
      </c>
    </row>
    <row r="30286">
      <c r="A30286" s="9">
        <f t="shared" si="1"/>
        <v>22060</v>
      </c>
      <c r="B30286" s="8" t="s">
        <v>18804</v>
      </c>
      <c r="C30286" s="9" t="s">
        <v>60</v>
      </c>
    </row>
    <row r="30287">
      <c r="A30287" s="9">
        <f t="shared" si="1"/>
        <v>22061</v>
      </c>
      <c r="B30287" s="5" t="s">
        <v>18805</v>
      </c>
      <c r="C30287" s="6" t="s">
        <v>2549</v>
      </c>
    </row>
    <row r="30288">
      <c r="A30288" s="9">
        <f t="shared" si="1"/>
        <v>22061</v>
      </c>
      <c r="B30288" s="5" t="s">
        <v>18805</v>
      </c>
      <c r="C30288" s="6" t="s">
        <v>23628</v>
      </c>
    </row>
    <row r="30289">
      <c r="A30289" s="9">
        <f t="shared" si="1"/>
        <v>22062</v>
      </c>
      <c r="B30289" s="5" t="s">
        <v>18806</v>
      </c>
      <c r="C30289" s="6" t="s">
        <v>59</v>
      </c>
    </row>
    <row r="30290">
      <c r="A30290" s="9">
        <f t="shared" si="1"/>
        <v>22063</v>
      </c>
      <c r="B30290" s="8" t="s">
        <v>18807</v>
      </c>
      <c r="C30290" s="9" t="s">
        <v>547</v>
      </c>
    </row>
    <row r="30291">
      <c r="A30291" s="9">
        <f t="shared" si="1"/>
        <v>22064</v>
      </c>
      <c r="B30291" s="25" t="s">
        <v>27146</v>
      </c>
      <c r="C30291" s="26" t="s">
        <v>23748</v>
      </c>
    </row>
    <row r="30292">
      <c r="A30292" s="9">
        <f t="shared" si="1"/>
        <v>22065</v>
      </c>
      <c r="B30292" s="8" t="s">
        <v>18808</v>
      </c>
      <c r="C30292" s="9" t="s">
        <v>547</v>
      </c>
    </row>
    <row r="30293">
      <c r="A30293" s="9">
        <f t="shared" si="1"/>
        <v>22066</v>
      </c>
      <c r="B30293" s="5" t="s">
        <v>18809</v>
      </c>
      <c r="C30293" s="6" t="s">
        <v>1267</v>
      </c>
    </row>
    <row r="30294">
      <c r="A30294" s="9">
        <f t="shared" si="1"/>
        <v>22067</v>
      </c>
      <c r="B30294" s="8" t="s">
        <v>18810</v>
      </c>
      <c r="C30294" s="9" t="s">
        <v>372</v>
      </c>
    </row>
    <row r="30295">
      <c r="A30295" s="9">
        <f t="shared" si="1"/>
        <v>22068</v>
      </c>
      <c r="B30295" s="5" t="s">
        <v>18811</v>
      </c>
      <c r="C30295" s="6" t="s">
        <v>1360</v>
      </c>
    </row>
    <row r="30296">
      <c r="A30296" s="9">
        <f t="shared" si="1"/>
        <v>22069</v>
      </c>
      <c r="B30296" s="25" t="s">
        <v>27147</v>
      </c>
      <c r="C30296" s="26" t="s">
        <v>23845</v>
      </c>
    </row>
    <row r="30297">
      <c r="A30297" s="9">
        <f t="shared" si="1"/>
        <v>22070</v>
      </c>
      <c r="B30297" s="5" t="s">
        <v>18812</v>
      </c>
      <c r="C30297" s="6" t="s">
        <v>603</v>
      </c>
    </row>
    <row r="30298">
      <c r="A30298" s="9">
        <f t="shared" si="1"/>
        <v>22071</v>
      </c>
      <c r="B30298" s="25" t="s">
        <v>27148</v>
      </c>
      <c r="C30298" s="26" t="s">
        <v>8541</v>
      </c>
    </row>
    <row r="30299">
      <c r="A30299" s="9">
        <f t="shared" si="1"/>
        <v>22072</v>
      </c>
      <c r="B30299" s="25" t="s">
        <v>27149</v>
      </c>
      <c r="C30299" s="26" t="s">
        <v>8541</v>
      </c>
    </row>
    <row r="30300">
      <c r="A30300" s="9">
        <f t="shared" si="1"/>
        <v>22073</v>
      </c>
      <c r="B30300" s="5" t="s">
        <v>18813</v>
      </c>
      <c r="C30300" s="6" t="s">
        <v>95</v>
      </c>
    </row>
    <row r="30301">
      <c r="A30301" s="9">
        <f t="shared" si="1"/>
        <v>22074</v>
      </c>
      <c r="B30301" s="5" t="s">
        <v>18814</v>
      </c>
      <c r="C30301" s="6" t="s">
        <v>1279</v>
      </c>
    </row>
    <row r="30302">
      <c r="A30302" s="9">
        <f t="shared" si="1"/>
        <v>22075</v>
      </c>
      <c r="B30302" s="5" t="s">
        <v>18815</v>
      </c>
      <c r="C30302" s="6" t="s">
        <v>1262</v>
      </c>
    </row>
    <row r="30303">
      <c r="A30303" s="9">
        <f t="shared" si="1"/>
        <v>22076</v>
      </c>
      <c r="B30303" s="25" t="s">
        <v>27150</v>
      </c>
      <c r="C30303" s="26" t="s">
        <v>8541</v>
      </c>
    </row>
    <row r="30304">
      <c r="A30304" s="9">
        <f t="shared" si="1"/>
        <v>22077</v>
      </c>
      <c r="B30304" s="8" t="s">
        <v>18816</v>
      </c>
      <c r="C30304" s="6" t="s">
        <v>59</v>
      </c>
    </row>
    <row r="30305">
      <c r="A30305" s="9">
        <f t="shared" si="1"/>
        <v>22078</v>
      </c>
      <c r="B30305" s="5" t="s">
        <v>18817</v>
      </c>
      <c r="C30305" s="6" t="s">
        <v>603</v>
      </c>
    </row>
    <row r="30306">
      <c r="A30306" s="9">
        <f t="shared" si="1"/>
        <v>22079</v>
      </c>
      <c r="B30306" s="5" t="s">
        <v>18818</v>
      </c>
      <c r="C30306" s="6" t="s">
        <v>1248</v>
      </c>
    </row>
    <row r="30307">
      <c r="A30307" s="9">
        <f t="shared" si="1"/>
        <v>22080</v>
      </c>
      <c r="B30307" s="8" t="s">
        <v>18819</v>
      </c>
      <c r="C30307" s="9" t="s">
        <v>121</v>
      </c>
    </row>
    <row r="30308">
      <c r="A30308" s="9">
        <f t="shared" si="1"/>
        <v>22081</v>
      </c>
      <c r="B30308" s="5" t="s">
        <v>18820</v>
      </c>
      <c r="C30308" s="6" t="s">
        <v>989</v>
      </c>
    </row>
    <row r="30309">
      <c r="A30309" s="9">
        <f t="shared" si="1"/>
        <v>22082</v>
      </c>
      <c r="B30309" s="5" t="s">
        <v>18821</v>
      </c>
      <c r="C30309" s="6" t="s">
        <v>367</v>
      </c>
    </row>
    <row r="30310">
      <c r="A30310" s="9">
        <f t="shared" si="1"/>
        <v>22083</v>
      </c>
      <c r="B30310" s="5" t="s">
        <v>18822</v>
      </c>
      <c r="C30310" s="6" t="s">
        <v>20</v>
      </c>
    </row>
    <row r="30311">
      <c r="A30311" s="9">
        <f t="shared" si="1"/>
        <v>22084</v>
      </c>
      <c r="B30311" s="5" t="s">
        <v>18823</v>
      </c>
      <c r="C30311" s="6" t="s">
        <v>20</v>
      </c>
    </row>
    <row r="30312">
      <c r="A30312" s="9">
        <f t="shared" si="1"/>
        <v>22085</v>
      </c>
      <c r="B30312" s="5" t="s">
        <v>18824</v>
      </c>
      <c r="C30312" s="6" t="s">
        <v>20</v>
      </c>
    </row>
    <row r="30313">
      <c r="A30313" s="9">
        <f t="shared" si="1"/>
        <v>22086</v>
      </c>
      <c r="B30313" s="5" t="s">
        <v>18825</v>
      </c>
      <c r="C30313" s="6" t="s">
        <v>1378</v>
      </c>
    </row>
    <row r="30314">
      <c r="A30314" s="9">
        <f t="shared" si="1"/>
        <v>22087</v>
      </c>
      <c r="B30314" s="5" t="s">
        <v>18826</v>
      </c>
      <c r="C30314" s="6" t="s">
        <v>20</v>
      </c>
    </row>
    <row r="30315">
      <c r="A30315" s="9">
        <f t="shared" si="1"/>
        <v>22088</v>
      </c>
      <c r="B30315" s="8" t="s">
        <v>18827</v>
      </c>
      <c r="C30315" s="9" t="s">
        <v>1776</v>
      </c>
    </row>
    <row r="30316">
      <c r="A30316" s="9">
        <f t="shared" si="1"/>
        <v>22089</v>
      </c>
      <c r="B30316" s="8" t="s">
        <v>18828</v>
      </c>
      <c r="C30316" s="9" t="s">
        <v>24</v>
      </c>
    </row>
    <row r="30317">
      <c r="A30317" s="9">
        <f t="shared" si="1"/>
        <v>22090</v>
      </c>
      <c r="B30317" s="8" t="s">
        <v>18829</v>
      </c>
      <c r="C30317" s="6" t="s">
        <v>1012</v>
      </c>
    </row>
    <row r="30318">
      <c r="A30318" s="9">
        <f t="shared" si="1"/>
        <v>22091</v>
      </c>
      <c r="B30318" s="8" t="s">
        <v>18830</v>
      </c>
      <c r="C30318" s="9" t="s">
        <v>142</v>
      </c>
    </row>
    <row r="30319">
      <c r="A30319" s="9">
        <f t="shared" si="1"/>
        <v>22091</v>
      </c>
      <c r="B30319" s="8" t="s">
        <v>18830</v>
      </c>
      <c r="C30319" s="9" t="s">
        <v>162</v>
      </c>
    </row>
    <row r="30320">
      <c r="A30320" s="9">
        <f t="shared" si="1"/>
        <v>22092</v>
      </c>
      <c r="B30320" s="5" t="s">
        <v>18831</v>
      </c>
      <c r="C30320" s="6" t="s">
        <v>621</v>
      </c>
    </row>
    <row r="30321">
      <c r="A30321" s="9">
        <f t="shared" si="1"/>
        <v>22093</v>
      </c>
      <c r="B30321" s="8" t="s">
        <v>18832</v>
      </c>
      <c r="C30321" s="9" t="s">
        <v>65</v>
      </c>
    </row>
    <row r="30322">
      <c r="A30322" s="9">
        <f t="shared" si="1"/>
        <v>22094</v>
      </c>
      <c r="B30322" s="5" t="s">
        <v>18833</v>
      </c>
      <c r="C30322" s="6" t="s">
        <v>59</v>
      </c>
    </row>
    <row r="30323">
      <c r="A30323" s="9">
        <f t="shared" si="1"/>
        <v>22095</v>
      </c>
      <c r="B30323" s="25" t="s">
        <v>27151</v>
      </c>
      <c r="C30323" s="26" t="s">
        <v>23817</v>
      </c>
    </row>
    <row r="30324">
      <c r="A30324" s="9">
        <f t="shared" si="1"/>
        <v>22096</v>
      </c>
      <c r="B30324" s="25" t="s">
        <v>27152</v>
      </c>
      <c r="C30324" s="26" t="s">
        <v>23817</v>
      </c>
    </row>
    <row r="30325">
      <c r="A30325" s="9">
        <f t="shared" si="1"/>
        <v>22097</v>
      </c>
      <c r="B30325" s="8" t="s">
        <v>18834</v>
      </c>
      <c r="C30325" s="9" t="s">
        <v>815</v>
      </c>
    </row>
    <row r="30326">
      <c r="A30326" s="9">
        <f t="shared" si="1"/>
        <v>22098</v>
      </c>
      <c r="B30326" s="8" t="s">
        <v>18835</v>
      </c>
      <c r="C30326" s="9" t="s">
        <v>818</v>
      </c>
    </row>
    <row r="30327">
      <c r="A30327" s="9">
        <f t="shared" si="1"/>
        <v>22099</v>
      </c>
      <c r="B30327" s="5" t="s">
        <v>18836</v>
      </c>
      <c r="C30327" s="6" t="s">
        <v>59</v>
      </c>
    </row>
    <row r="30328">
      <c r="A30328" s="9">
        <f t="shared" si="1"/>
        <v>22100</v>
      </c>
      <c r="B30328" s="25" t="s">
        <v>27153</v>
      </c>
      <c r="C30328" s="26" t="s">
        <v>23761</v>
      </c>
    </row>
    <row r="30329">
      <c r="A30329" s="9">
        <f t="shared" si="1"/>
        <v>22101</v>
      </c>
      <c r="B30329" s="5" t="s">
        <v>18837</v>
      </c>
      <c r="C30329" s="6" t="s">
        <v>681</v>
      </c>
    </row>
    <row r="30330">
      <c r="A30330" s="9">
        <f t="shared" si="1"/>
        <v>22102</v>
      </c>
      <c r="B30330" s="25" t="s">
        <v>27154</v>
      </c>
      <c r="C30330" s="26" t="s">
        <v>23817</v>
      </c>
    </row>
    <row r="30331">
      <c r="A30331" s="9">
        <f t="shared" si="1"/>
        <v>22103</v>
      </c>
      <c r="B30331" s="25" t="s">
        <v>27155</v>
      </c>
      <c r="C30331" s="26" t="s">
        <v>23817</v>
      </c>
    </row>
    <row r="30332">
      <c r="A30332" s="9">
        <f t="shared" si="1"/>
        <v>22104</v>
      </c>
      <c r="B30332" s="8" t="s">
        <v>18838</v>
      </c>
      <c r="C30332" s="9" t="s">
        <v>40</v>
      </c>
    </row>
    <row r="30333">
      <c r="A30333" s="9">
        <f t="shared" si="1"/>
        <v>22105</v>
      </c>
      <c r="B30333" s="25" t="s">
        <v>27156</v>
      </c>
      <c r="C30333" s="26" t="s">
        <v>23761</v>
      </c>
    </row>
    <row r="30334">
      <c r="A30334" s="9">
        <f t="shared" si="1"/>
        <v>22106</v>
      </c>
      <c r="B30334" s="25" t="s">
        <v>27157</v>
      </c>
      <c r="C30334" s="26" t="s">
        <v>23761</v>
      </c>
    </row>
    <row r="30335">
      <c r="A30335" s="9">
        <f t="shared" si="1"/>
        <v>22107</v>
      </c>
      <c r="B30335" s="25" t="s">
        <v>27158</v>
      </c>
      <c r="C30335" s="26" t="s">
        <v>23761</v>
      </c>
    </row>
    <row r="30336">
      <c r="A30336" s="9">
        <f t="shared" si="1"/>
        <v>22108</v>
      </c>
      <c r="B30336" s="25" t="s">
        <v>27159</v>
      </c>
      <c r="C30336" s="26" t="s">
        <v>23761</v>
      </c>
    </row>
    <row r="30337">
      <c r="A30337" s="9">
        <f t="shared" si="1"/>
        <v>22109</v>
      </c>
      <c r="B30337" s="25" t="s">
        <v>27160</v>
      </c>
      <c r="C30337" s="26" t="s">
        <v>23761</v>
      </c>
    </row>
    <row r="30338">
      <c r="A30338" s="9">
        <f t="shared" si="1"/>
        <v>22110</v>
      </c>
      <c r="B30338" s="5" t="s">
        <v>18839</v>
      </c>
      <c r="C30338" s="6" t="s">
        <v>467</v>
      </c>
    </row>
    <row r="30339">
      <c r="A30339" s="9">
        <f t="shared" si="1"/>
        <v>22110</v>
      </c>
      <c r="B30339" s="5" t="s">
        <v>18839</v>
      </c>
      <c r="C30339" s="6" t="s">
        <v>23628</v>
      </c>
    </row>
    <row r="30340">
      <c r="A30340" s="9">
        <f t="shared" si="1"/>
        <v>22111</v>
      </c>
      <c r="B30340" s="5" t="s">
        <v>18840</v>
      </c>
      <c r="C30340" s="6" t="s">
        <v>467</v>
      </c>
    </row>
    <row r="30341">
      <c r="A30341" s="9">
        <f t="shared" si="1"/>
        <v>22111</v>
      </c>
      <c r="B30341" s="5" t="s">
        <v>18840</v>
      </c>
      <c r="C30341" s="6" t="s">
        <v>23628</v>
      </c>
    </row>
    <row r="30342">
      <c r="A30342" s="9">
        <f t="shared" si="1"/>
        <v>22112</v>
      </c>
      <c r="B30342" s="5" t="s">
        <v>18841</v>
      </c>
      <c r="C30342" s="6" t="s">
        <v>467</v>
      </c>
    </row>
    <row r="30343">
      <c r="A30343" s="9">
        <f t="shared" si="1"/>
        <v>22112</v>
      </c>
      <c r="B30343" s="5" t="s">
        <v>18841</v>
      </c>
      <c r="C30343" s="6" t="s">
        <v>23628</v>
      </c>
    </row>
    <row r="30344">
      <c r="A30344" s="9">
        <f t="shared" si="1"/>
        <v>22113</v>
      </c>
      <c r="B30344" s="5" t="s">
        <v>18842</v>
      </c>
      <c r="C30344" s="6" t="s">
        <v>467</v>
      </c>
    </row>
    <row r="30345">
      <c r="A30345" s="9">
        <f t="shared" si="1"/>
        <v>22113</v>
      </c>
      <c r="B30345" s="5" t="s">
        <v>18842</v>
      </c>
      <c r="C30345" s="6" t="s">
        <v>23628</v>
      </c>
    </row>
    <row r="30346">
      <c r="A30346" s="9">
        <f t="shared" si="1"/>
        <v>22114</v>
      </c>
      <c r="B30346" s="5" t="s">
        <v>18843</v>
      </c>
      <c r="C30346" s="6" t="s">
        <v>467</v>
      </c>
    </row>
    <row r="30347">
      <c r="A30347" s="9">
        <f t="shared" si="1"/>
        <v>22114</v>
      </c>
      <c r="B30347" s="5" t="s">
        <v>18843</v>
      </c>
      <c r="C30347" s="6" t="s">
        <v>23628</v>
      </c>
    </row>
    <row r="30348">
      <c r="A30348" s="9">
        <f t="shared" si="1"/>
        <v>22115</v>
      </c>
      <c r="B30348" s="5" t="s">
        <v>18844</v>
      </c>
      <c r="C30348" s="6" t="s">
        <v>467</v>
      </c>
    </row>
    <row r="30349">
      <c r="A30349" s="9">
        <f t="shared" si="1"/>
        <v>22115</v>
      </c>
      <c r="B30349" s="5" t="s">
        <v>18844</v>
      </c>
      <c r="C30349" s="6" t="s">
        <v>23628</v>
      </c>
    </row>
    <row r="30350">
      <c r="A30350" s="9">
        <f t="shared" si="1"/>
        <v>22116</v>
      </c>
      <c r="B30350" s="5" t="s">
        <v>18845</v>
      </c>
      <c r="C30350" s="6" t="s">
        <v>467</v>
      </c>
    </row>
    <row r="30351">
      <c r="A30351" s="9">
        <f t="shared" si="1"/>
        <v>22116</v>
      </c>
      <c r="B30351" s="5" t="s">
        <v>18845</v>
      </c>
      <c r="C30351" s="6" t="s">
        <v>23628</v>
      </c>
    </row>
    <row r="30352">
      <c r="A30352" s="9">
        <f t="shared" si="1"/>
        <v>22117</v>
      </c>
      <c r="B30352" s="5" t="s">
        <v>18846</v>
      </c>
      <c r="C30352" s="6" t="s">
        <v>467</v>
      </c>
    </row>
    <row r="30353">
      <c r="A30353" s="9">
        <f t="shared" si="1"/>
        <v>22117</v>
      </c>
      <c r="B30353" s="5" t="s">
        <v>18846</v>
      </c>
      <c r="C30353" s="6" t="s">
        <v>23628</v>
      </c>
    </row>
    <row r="30354">
      <c r="A30354" s="9">
        <f t="shared" si="1"/>
        <v>22118</v>
      </c>
      <c r="B30354" s="5" t="s">
        <v>18847</v>
      </c>
      <c r="C30354" s="6" t="s">
        <v>467</v>
      </c>
    </row>
    <row r="30355">
      <c r="A30355" s="9">
        <f t="shared" si="1"/>
        <v>22118</v>
      </c>
      <c r="B30355" s="5" t="s">
        <v>18847</v>
      </c>
      <c r="C30355" s="6" t="s">
        <v>23628</v>
      </c>
    </row>
    <row r="30356">
      <c r="A30356" s="9">
        <f t="shared" si="1"/>
        <v>22119</v>
      </c>
      <c r="B30356" s="5" t="s">
        <v>18848</v>
      </c>
      <c r="C30356" s="6" t="s">
        <v>467</v>
      </c>
    </row>
    <row r="30357">
      <c r="A30357" s="9">
        <f t="shared" si="1"/>
        <v>22119</v>
      </c>
      <c r="B30357" s="5" t="s">
        <v>18848</v>
      </c>
      <c r="C30357" s="6" t="s">
        <v>23628</v>
      </c>
    </row>
    <row r="30358">
      <c r="A30358" s="9">
        <f t="shared" si="1"/>
        <v>22120</v>
      </c>
      <c r="B30358" s="25" t="s">
        <v>27161</v>
      </c>
      <c r="C30358" s="26" t="s">
        <v>23761</v>
      </c>
    </row>
    <row r="30359">
      <c r="A30359" s="9">
        <f t="shared" si="1"/>
        <v>22121</v>
      </c>
      <c r="B30359" s="25" t="s">
        <v>27162</v>
      </c>
      <c r="C30359" s="26" t="s">
        <v>23761</v>
      </c>
    </row>
    <row r="30360">
      <c r="A30360" s="9">
        <f t="shared" si="1"/>
        <v>22122</v>
      </c>
      <c r="B30360" s="25" t="s">
        <v>27163</v>
      </c>
      <c r="C30360" s="26" t="s">
        <v>23761</v>
      </c>
    </row>
    <row r="30361">
      <c r="A30361" s="9">
        <f t="shared" si="1"/>
        <v>22123</v>
      </c>
      <c r="B30361" s="25" t="s">
        <v>27164</v>
      </c>
      <c r="C30361" s="26" t="s">
        <v>23761</v>
      </c>
    </row>
    <row r="30362">
      <c r="A30362" s="9">
        <f t="shared" si="1"/>
        <v>22124</v>
      </c>
      <c r="B30362" s="8" t="s">
        <v>18849</v>
      </c>
      <c r="C30362" s="9" t="s">
        <v>758</v>
      </c>
    </row>
    <row r="30363">
      <c r="A30363" s="9">
        <f t="shared" si="1"/>
        <v>22125</v>
      </c>
      <c r="B30363" s="25" t="s">
        <v>27165</v>
      </c>
      <c r="C30363" s="26" t="s">
        <v>23761</v>
      </c>
    </row>
    <row r="30364">
      <c r="A30364" s="9">
        <f t="shared" si="1"/>
        <v>22126</v>
      </c>
      <c r="B30364" s="5" t="s">
        <v>18850</v>
      </c>
      <c r="C30364" s="6" t="s">
        <v>1342</v>
      </c>
    </row>
    <row r="30365">
      <c r="A30365" s="9">
        <f t="shared" si="1"/>
        <v>22127</v>
      </c>
      <c r="B30365" s="25" t="s">
        <v>27166</v>
      </c>
      <c r="C30365" s="26" t="s">
        <v>11797</v>
      </c>
    </row>
    <row r="30366">
      <c r="A30366" s="9">
        <f t="shared" si="1"/>
        <v>22128</v>
      </c>
      <c r="B30366" s="25" t="s">
        <v>27167</v>
      </c>
      <c r="C30366" s="26" t="s">
        <v>11797</v>
      </c>
    </row>
    <row r="30367">
      <c r="A30367" s="9">
        <f t="shared" si="1"/>
        <v>22129</v>
      </c>
      <c r="B30367" s="5" t="s">
        <v>18851</v>
      </c>
      <c r="C30367" s="6" t="s">
        <v>1342</v>
      </c>
    </row>
    <row r="30368">
      <c r="A30368" s="9">
        <f t="shared" si="1"/>
        <v>22130</v>
      </c>
      <c r="B30368" s="5" t="s">
        <v>18852</v>
      </c>
      <c r="C30368" s="6" t="s">
        <v>785</v>
      </c>
    </row>
    <row r="30369">
      <c r="A30369" s="9">
        <f t="shared" si="1"/>
        <v>22131</v>
      </c>
      <c r="B30369" s="8" t="s">
        <v>18853</v>
      </c>
      <c r="C30369" s="6" t="s">
        <v>150</v>
      </c>
    </row>
    <row r="30370">
      <c r="A30370" s="9">
        <f t="shared" si="1"/>
        <v>22131</v>
      </c>
      <c r="B30370" s="8" t="s">
        <v>18853</v>
      </c>
      <c r="C30370" s="6" t="s">
        <v>23637</v>
      </c>
    </row>
    <row r="30371">
      <c r="A30371" s="9">
        <f t="shared" si="1"/>
        <v>22132</v>
      </c>
      <c r="B30371" s="5" t="s">
        <v>18854</v>
      </c>
      <c r="C30371" s="6" t="s">
        <v>80</v>
      </c>
    </row>
    <row r="30372">
      <c r="A30372" s="9">
        <f t="shared" si="1"/>
        <v>22133</v>
      </c>
      <c r="B30372" s="8" t="s">
        <v>18855</v>
      </c>
      <c r="C30372" s="9" t="s">
        <v>83</v>
      </c>
    </row>
    <row r="30373">
      <c r="A30373" s="9">
        <f t="shared" si="1"/>
        <v>22134</v>
      </c>
      <c r="B30373" s="8" t="s">
        <v>18856</v>
      </c>
      <c r="C30373" s="9" t="s">
        <v>10</v>
      </c>
    </row>
    <row r="30374">
      <c r="A30374" s="9">
        <f t="shared" si="1"/>
        <v>22135</v>
      </c>
      <c r="B30374" s="25" t="s">
        <v>27168</v>
      </c>
      <c r="C30374" s="26" t="s">
        <v>23812</v>
      </c>
    </row>
    <row r="30375">
      <c r="A30375" s="9">
        <f t="shared" si="1"/>
        <v>22136</v>
      </c>
      <c r="B30375" s="8" t="s">
        <v>18857</v>
      </c>
      <c r="C30375" s="9" t="s">
        <v>893</v>
      </c>
    </row>
    <row r="30376">
      <c r="A30376" s="9">
        <f t="shared" si="1"/>
        <v>22137</v>
      </c>
      <c r="B30376" s="5" t="s">
        <v>18858</v>
      </c>
      <c r="C30376" s="6" t="s">
        <v>27</v>
      </c>
    </row>
    <row r="30377">
      <c r="A30377" s="9">
        <f t="shared" si="1"/>
        <v>22138</v>
      </c>
      <c r="B30377" s="8" t="s">
        <v>18859</v>
      </c>
      <c r="C30377" s="9" t="s">
        <v>845</v>
      </c>
    </row>
    <row r="30378">
      <c r="A30378" s="9">
        <f t="shared" si="1"/>
        <v>22139</v>
      </c>
      <c r="B30378" s="5" t="s">
        <v>18860</v>
      </c>
      <c r="C30378" s="6" t="s">
        <v>1342</v>
      </c>
    </row>
    <row r="30379">
      <c r="A30379" s="9">
        <f t="shared" si="1"/>
        <v>22140</v>
      </c>
      <c r="B30379" s="5" t="s">
        <v>18861</v>
      </c>
      <c r="C30379" s="6" t="s">
        <v>1324</v>
      </c>
    </row>
    <row r="30380">
      <c r="A30380" s="9">
        <f t="shared" si="1"/>
        <v>22141</v>
      </c>
      <c r="B30380" s="5" t="s">
        <v>18862</v>
      </c>
      <c r="C30380" s="6" t="s">
        <v>1342</v>
      </c>
    </row>
    <row r="30381">
      <c r="A30381" s="9">
        <f t="shared" si="1"/>
        <v>22142</v>
      </c>
      <c r="B30381" s="5" t="s">
        <v>18863</v>
      </c>
      <c r="C30381" s="6" t="s">
        <v>1342</v>
      </c>
    </row>
    <row r="30382">
      <c r="A30382" s="9">
        <f t="shared" si="1"/>
        <v>22143</v>
      </c>
      <c r="B30382" s="5" t="s">
        <v>18864</v>
      </c>
      <c r="C30382" s="6" t="s">
        <v>393</v>
      </c>
    </row>
    <row r="30383">
      <c r="A30383" s="9">
        <f t="shared" si="1"/>
        <v>22144</v>
      </c>
      <c r="B30383" s="8" t="s">
        <v>18865</v>
      </c>
      <c r="C30383" s="9" t="s">
        <v>1042</v>
      </c>
    </row>
    <row r="30384">
      <c r="A30384" s="9">
        <f t="shared" si="1"/>
        <v>22145</v>
      </c>
      <c r="B30384" s="8" t="s">
        <v>18866</v>
      </c>
      <c r="C30384" s="9" t="s">
        <v>24</v>
      </c>
    </row>
    <row r="30385">
      <c r="A30385" s="9">
        <f t="shared" si="1"/>
        <v>22146</v>
      </c>
      <c r="B30385" s="8" t="s">
        <v>18867</v>
      </c>
      <c r="C30385" s="9" t="s">
        <v>24</v>
      </c>
    </row>
    <row r="30386">
      <c r="A30386" s="9">
        <f t="shared" si="1"/>
        <v>22147</v>
      </c>
      <c r="B30386" s="5" t="s">
        <v>18868</v>
      </c>
      <c r="C30386" s="6" t="s">
        <v>2549</v>
      </c>
    </row>
    <row r="30387">
      <c r="A30387" s="9">
        <f t="shared" si="1"/>
        <v>22147</v>
      </c>
      <c r="B30387" s="5" t="s">
        <v>18868</v>
      </c>
      <c r="C30387" s="6" t="s">
        <v>23628</v>
      </c>
    </row>
    <row r="30388">
      <c r="A30388" s="9">
        <f t="shared" si="1"/>
        <v>22148</v>
      </c>
      <c r="B30388" s="5" t="s">
        <v>18869</v>
      </c>
      <c r="C30388" s="6" t="s">
        <v>1585</v>
      </c>
    </row>
    <row r="30389">
      <c r="A30389" s="9">
        <f t="shared" si="1"/>
        <v>22149</v>
      </c>
      <c r="B30389" s="5" t="s">
        <v>18870</v>
      </c>
      <c r="C30389" s="6" t="s">
        <v>1342</v>
      </c>
    </row>
    <row r="30390">
      <c r="A30390" s="9">
        <f t="shared" si="1"/>
        <v>22150</v>
      </c>
      <c r="B30390" s="5" t="s">
        <v>18871</v>
      </c>
      <c r="C30390" s="6" t="s">
        <v>15</v>
      </c>
    </row>
    <row r="30391">
      <c r="A30391" s="9">
        <f t="shared" si="1"/>
        <v>22151</v>
      </c>
      <c r="B30391" s="5" t="s">
        <v>18872</v>
      </c>
      <c r="C30391" s="6" t="s">
        <v>15</v>
      </c>
    </row>
    <row r="30392">
      <c r="A30392" s="9">
        <f t="shared" si="1"/>
        <v>22152</v>
      </c>
      <c r="B30392" s="8" t="s">
        <v>18873</v>
      </c>
      <c r="C30392" s="9" t="s">
        <v>614</v>
      </c>
    </row>
    <row r="30393">
      <c r="A30393" s="9">
        <f t="shared" si="1"/>
        <v>22153</v>
      </c>
      <c r="B30393" s="5" t="s">
        <v>18874</v>
      </c>
      <c r="C30393" s="6" t="s">
        <v>15</v>
      </c>
    </row>
    <row r="30394">
      <c r="A30394" s="9">
        <f t="shared" si="1"/>
        <v>22154</v>
      </c>
      <c r="B30394" s="25" t="s">
        <v>27169</v>
      </c>
      <c r="C30394" s="26" t="s">
        <v>23808</v>
      </c>
    </row>
    <row r="30395">
      <c r="A30395" s="9">
        <f t="shared" si="1"/>
        <v>22155</v>
      </c>
      <c r="B30395" s="25" t="s">
        <v>27170</v>
      </c>
      <c r="C30395" s="26" t="s">
        <v>23808</v>
      </c>
    </row>
    <row r="30396">
      <c r="A30396" s="9">
        <f t="shared" si="1"/>
        <v>22156</v>
      </c>
      <c r="B30396" s="25" t="s">
        <v>27171</v>
      </c>
      <c r="C30396" s="26" t="s">
        <v>23808</v>
      </c>
    </row>
    <row r="30397">
      <c r="A30397" s="9">
        <f t="shared" si="1"/>
        <v>22157</v>
      </c>
      <c r="B30397" s="5" t="s">
        <v>18875</v>
      </c>
      <c r="C30397" s="6" t="s">
        <v>471</v>
      </c>
    </row>
    <row r="30398">
      <c r="A30398" s="9">
        <f t="shared" si="1"/>
        <v>22158</v>
      </c>
      <c r="B30398" s="5" t="s">
        <v>18876</v>
      </c>
      <c r="C30398" s="6" t="s">
        <v>15</v>
      </c>
    </row>
    <row r="30399">
      <c r="A30399" s="9">
        <f t="shared" si="1"/>
        <v>22159</v>
      </c>
      <c r="B30399" s="5" t="s">
        <v>18877</v>
      </c>
      <c r="C30399" s="6" t="s">
        <v>1207</v>
      </c>
    </row>
    <row r="30400">
      <c r="A30400" s="9">
        <f t="shared" si="1"/>
        <v>22160</v>
      </c>
      <c r="B30400" s="5" t="s">
        <v>18878</v>
      </c>
      <c r="C30400" s="6" t="s">
        <v>142</v>
      </c>
    </row>
    <row r="30401">
      <c r="A30401" s="9">
        <f t="shared" si="1"/>
        <v>22161</v>
      </c>
      <c r="B30401" s="5" t="s">
        <v>18879</v>
      </c>
      <c r="C30401" s="6" t="s">
        <v>32</v>
      </c>
    </row>
    <row r="30402">
      <c r="A30402" s="9">
        <f t="shared" si="1"/>
        <v>22162</v>
      </c>
      <c r="B30402" s="8" t="s">
        <v>18880</v>
      </c>
      <c r="C30402" s="9" t="s">
        <v>24</v>
      </c>
    </row>
    <row r="30403">
      <c r="A30403" s="9">
        <f t="shared" si="1"/>
        <v>22163</v>
      </c>
      <c r="B30403" s="5" t="s">
        <v>18881</v>
      </c>
      <c r="C30403" s="6" t="s">
        <v>1342</v>
      </c>
    </row>
    <row r="30404">
      <c r="A30404" s="9">
        <f t="shared" si="1"/>
        <v>22164</v>
      </c>
      <c r="B30404" s="5" t="s">
        <v>18882</v>
      </c>
      <c r="C30404" s="6" t="s">
        <v>20</v>
      </c>
    </row>
    <row r="30405">
      <c r="A30405" s="9">
        <f t="shared" si="1"/>
        <v>22165</v>
      </c>
      <c r="B30405" s="5" t="s">
        <v>18883</v>
      </c>
      <c r="C30405" s="6" t="s">
        <v>785</v>
      </c>
    </row>
    <row r="30406">
      <c r="A30406" s="9">
        <f t="shared" si="1"/>
        <v>22166</v>
      </c>
      <c r="B30406" s="5" t="s">
        <v>18884</v>
      </c>
      <c r="C30406" s="6" t="s">
        <v>1371</v>
      </c>
    </row>
    <row r="30407">
      <c r="A30407" s="9">
        <f t="shared" si="1"/>
        <v>22167</v>
      </c>
      <c r="B30407" s="8" t="s">
        <v>18885</v>
      </c>
      <c r="C30407" s="9" t="s">
        <v>83</v>
      </c>
    </row>
    <row r="30408">
      <c r="A30408" s="9">
        <f t="shared" si="1"/>
        <v>22168</v>
      </c>
      <c r="B30408" s="5" t="s">
        <v>18886</v>
      </c>
      <c r="C30408" s="6" t="s">
        <v>1342</v>
      </c>
    </row>
    <row r="30409">
      <c r="A30409" s="9">
        <f t="shared" si="1"/>
        <v>22169</v>
      </c>
      <c r="B30409" s="5" t="s">
        <v>18887</v>
      </c>
      <c r="C30409" s="6" t="s">
        <v>59</v>
      </c>
    </row>
    <row r="30410">
      <c r="A30410" s="9">
        <f t="shared" si="1"/>
        <v>22170</v>
      </c>
      <c r="B30410" s="5" t="s">
        <v>18888</v>
      </c>
      <c r="C30410" s="6" t="s">
        <v>785</v>
      </c>
    </row>
    <row r="30411">
      <c r="A30411" s="9">
        <f t="shared" si="1"/>
        <v>22171</v>
      </c>
      <c r="B30411" s="25" t="s">
        <v>27172</v>
      </c>
      <c r="C30411" s="26" t="s">
        <v>11797</v>
      </c>
    </row>
    <row r="30412">
      <c r="A30412" s="9">
        <f t="shared" si="1"/>
        <v>22172</v>
      </c>
      <c r="B30412" s="5" t="s">
        <v>18889</v>
      </c>
      <c r="C30412" s="6" t="s">
        <v>1342</v>
      </c>
    </row>
    <row r="30413">
      <c r="A30413" s="9">
        <f t="shared" si="1"/>
        <v>22173</v>
      </c>
      <c r="B30413" s="5" t="s">
        <v>18890</v>
      </c>
      <c r="C30413" s="6" t="s">
        <v>1378</v>
      </c>
    </row>
    <row r="30414">
      <c r="A30414" s="9">
        <f t="shared" si="1"/>
        <v>22174</v>
      </c>
      <c r="B30414" s="5" t="s">
        <v>18891</v>
      </c>
      <c r="C30414" s="6" t="s">
        <v>59</v>
      </c>
    </row>
    <row r="30415">
      <c r="A30415" s="9">
        <f t="shared" si="1"/>
        <v>22175</v>
      </c>
      <c r="B30415" s="5" t="s">
        <v>18892</v>
      </c>
      <c r="C30415" s="6" t="s">
        <v>59</v>
      </c>
    </row>
    <row r="30416">
      <c r="A30416" s="9">
        <f t="shared" si="1"/>
        <v>22175</v>
      </c>
      <c r="B30416" s="5" t="s">
        <v>18892</v>
      </c>
      <c r="C30416" s="6" t="s">
        <v>177</v>
      </c>
    </row>
    <row r="30417">
      <c r="A30417" s="9">
        <f t="shared" si="1"/>
        <v>22176</v>
      </c>
      <c r="B30417" s="8" t="s">
        <v>18893</v>
      </c>
      <c r="C30417" s="9" t="s">
        <v>733</v>
      </c>
    </row>
    <row r="30418">
      <c r="A30418" s="9">
        <f t="shared" si="1"/>
        <v>22177</v>
      </c>
      <c r="B30418" s="25" t="s">
        <v>27173</v>
      </c>
      <c r="C30418" s="26" t="s">
        <v>12983</v>
      </c>
    </row>
    <row r="30419">
      <c r="A30419" s="9">
        <f t="shared" si="1"/>
        <v>22178</v>
      </c>
      <c r="B30419" s="5" t="s">
        <v>18894</v>
      </c>
      <c r="C30419" s="6" t="s">
        <v>765</v>
      </c>
    </row>
    <row r="30420">
      <c r="A30420" s="9">
        <f t="shared" si="1"/>
        <v>22179</v>
      </c>
      <c r="B30420" s="8" t="s">
        <v>18895</v>
      </c>
      <c r="C30420" s="9" t="s">
        <v>177</v>
      </c>
    </row>
    <row r="30421">
      <c r="A30421" s="9">
        <f t="shared" si="1"/>
        <v>22180</v>
      </c>
      <c r="B30421" s="25" t="s">
        <v>27174</v>
      </c>
      <c r="C30421" s="26" t="s">
        <v>487</v>
      </c>
    </row>
    <row r="30422">
      <c r="A30422" s="9">
        <f t="shared" si="1"/>
        <v>22180</v>
      </c>
      <c r="B30422" s="27" t="s">
        <v>27174</v>
      </c>
      <c r="C30422" s="28" t="s">
        <v>23637</v>
      </c>
    </row>
    <row r="30423">
      <c r="A30423" s="9">
        <f t="shared" si="1"/>
        <v>22181</v>
      </c>
      <c r="B30423" s="8" t="s">
        <v>18896</v>
      </c>
      <c r="C30423" s="6" t="s">
        <v>313</v>
      </c>
    </row>
    <row r="30424">
      <c r="A30424" s="9">
        <f t="shared" si="1"/>
        <v>22181</v>
      </c>
      <c r="B30424" s="8" t="s">
        <v>18896</v>
      </c>
      <c r="C30424" s="9" t="s">
        <v>162</v>
      </c>
    </row>
    <row r="30425">
      <c r="A30425" s="9">
        <f t="shared" si="1"/>
        <v>22182</v>
      </c>
      <c r="B30425" s="8" t="s">
        <v>18897</v>
      </c>
      <c r="C30425" s="9" t="s">
        <v>893</v>
      </c>
    </row>
    <row r="30426">
      <c r="A30426" s="9">
        <f t="shared" si="1"/>
        <v>22183</v>
      </c>
      <c r="B30426" s="8" t="s">
        <v>18898</v>
      </c>
      <c r="C30426" s="9" t="s">
        <v>845</v>
      </c>
    </row>
    <row r="30427">
      <c r="A30427" s="9">
        <f t="shared" si="1"/>
        <v>22184</v>
      </c>
      <c r="B30427" s="8" t="s">
        <v>18899</v>
      </c>
      <c r="C30427" s="9" t="s">
        <v>24</v>
      </c>
    </row>
    <row r="30428">
      <c r="A30428" s="9">
        <f t="shared" si="1"/>
        <v>22184</v>
      </c>
      <c r="B30428" s="8" t="s">
        <v>18899</v>
      </c>
      <c r="C30428" s="9" t="s">
        <v>25</v>
      </c>
    </row>
    <row r="30429">
      <c r="A30429" s="9">
        <f t="shared" si="1"/>
        <v>22185</v>
      </c>
      <c r="B30429" s="5" t="s">
        <v>18900</v>
      </c>
      <c r="C30429" s="6" t="s">
        <v>1458</v>
      </c>
    </row>
    <row r="30430">
      <c r="A30430" s="9">
        <f t="shared" si="1"/>
        <v>22185</v>
      </c>
      <c r="B30430" s="5" t="s">
        <v>18900</v>
      </c>
      <c r="C30430" s="6" t="s">
        <v>1235</v>
      </c>
    </row>
    <row r="30431">
      <c r="A30431" s="9">
        <f t="shared" si="1"/>
        <v>22185</v>
      </c>
      <c r="B30431" s="5" t="s">
        <v>18900</v>
      </c>
      <c r="C30431" s="6" t="s">
        <v>23628</v>
      </c>
    </row>
    <row r="30432">
      <c r="A30432" s="9">
        <f t="shared" si="1"/>
        <v>22186</v>
      </c>
      <c r="B30432" s="5" t="s">
        <v>18901</v>
      </c>
      <c r="C30432" s="6" t="s">
        <v>426</v>
      </c>
    </row>
    <row r="30433">
      <c r="A30433" s="9">
        <f t="shared" si="1"/>
        <v>22187</v>
      </c>
      <c r="B30433" s="5" t="s">
        <v>18902</v>
      </c>
      <c r="C30433" s="6" t="s">
        <v>426</v>
      </c>
    </row>
    <row r="30434">
      <c r="A30434" s="9">
        <f t="shared" si="1"/>
        <v>22188</v>
      </c>
      <c r="B30434" s="5" t="s">
        <v>18903</v>
      </c>
      <c r="C30434" s="6" t="s">
        <v>426</v>
      </c>
    </row>
    <row r="30435">
      <c r="A30435" s="9">
        <f t="shared" si="1"/>
        <v>22189</v>
      </c>
      <c r="B30435" s="5" t="s">
        <v>18904</v>
      </c>
      <c r="C30435" s="6" t="s">
        <v>538</v>
      </c>
    </row>
    <row r="30436">
      <c r="A30436" s="9">
        <f t="shared" si="1"/>
        <v>22189</v>
      </c>
      <c r="B30436" s="5" t="s">
        <v>18904</v>
      </c>
      <c r="C30436" s="6" t="s">
        <v>23628</v>
      </c>
    </row>
    <row r="30437">
      <c r="A30437" s="9">
        <f t="shared" si="1"/>
        <v>22190</v>
      </c>
      <c r="B30437" s="5" t="s">
        <v>18905</v>
      </c>
      <c r="C30437" s="6" t="s">
        <v>1620</v>
      </c>
    </row>
    <row r="30438">
      <c r="A30438" s="9">
        <f t="shared" si="1"/>
        <v>22191</v>
      </c>
      <c r="B30438" s="8" t="s">
        <v>18906</v>
      </c>
      <c r="C30438" s="9" t="s">
        <v>530</v>
      </c>
    </row>
    <row r="30439">
      <c r="A30439" s="9">
        <f t="shared" si="1"/>
        <v>22192</v>
      </c>
      <c r="B30439" s="5" t="s">
        <v>18907</v>
      </c>
      <c r="C30439" s="6" t="s">
        <v>1334</v>
      </c>
    </row>
    <row r="30440">
      <c r="A30440" s="9">
        <f t="shared" si="1"/>
        <v>22193</v>
      </c>
      <c r="B30440" s="25" t="s">
        <v>27175</v>
      </c>
      <c r="C30440" s="26" t="s">
        <v>487</v>
      </c>
    </row>
    <row r="30441">
      <c r="A30441" s="9">
        <f t="shared" si="1"/>
        <v>22193</v>
      </c>
      <c r="B30441" s="27" t="s">
        <v>27175</v>
      </c>
      <c r="C30441" s="28" t="s">
        <v>23637</v>
      </c>
    </row>
    <row r="30442">
      <c r="A30442" s="9">
        <f t="shared" si="1"/>
        <v>22194</v>
      </c>
      <c r="B30442" s="8" t="s">
        <v>18908</v>
      </c>
      <c r="C30442" s="9" t="s">
        <v>1169</v>
      </c>
    </row>
    <row r="30443">
      <c r="A30443" s="9">
        <f t="shared" si="1"/>
        <v>22195</v>
      </c>
      <c r="B30443" s="8" t="s">
        <v>18909</v>
      </c>
      <c r="C30443" s="9" t="s">
        <v>1169</v>
      </c>
    </row>
    <row r="30444">
      <c r="A30444" s="9">
        <f t="shared" si="1"/>
        <v>22196</v>
      </c>
      <c r="B30444" s="8" t="s">
        <v>18910</v>
      </c>
      <c r="C30444" s="9" t="s">
        <v>547</v>
      </c>
    </row>
    <row r="30445">
      <c r="A30445" s="9">
        <f t="shared" si="1"/>
        <v>22197</v>
      </c>
      <c r="B30445" s="5" t="s">
        <v>18911</v>
      </c>
      <c r="C30445" s="6" t="s">
        <v>1120</v>
      </c>
    </row>
    <row r="30446">
      <c r="A30446" s="9">
        <f t="shared" si="1"/>
        <v>22198</v>
      </c>
      <c r="B30446" s="8" t="s">
        <v>18912</v>
      </c>
      <c r="C30446" s="9" t="s">
        <v>1169</v>
      </c>
    </row>
    <row r="30447">
      <c r="A30447" s="9">
        <f t="shared" si="1"/>
        <v>22199</v>
      </c>
      <c r="B30447" s="8" t="s">
        <v>18913</v>
      </c>
      <c r="C30447" s="9" t="s">
        <v>372</v>
      </c>
    </row>
    <row r="30448">
      <c r="A30448" s="9">
        <f t="shared" si="1"/>
        <v>22200</v>
      </c>
      <c r="B30448" s="5" t="s">
        <v>18914</v>
      </c>
      <c r="C30448" s="6" t="s">
        <v>346</v>
      </c>
    </row>
    <row r="30449">
      <c r="A30449" s="9">
        <f t="shared" si="1"/>
        <v>22200</v>
      </c>
      <c r="B30449" s="5" t="s">
        <v>18914</v>
      </c>
      <c r="C30449" s="6" t="s">
        <v>23628</v>
      </c>
    </row>
    <row r="30450">
      <c r="A30450" s="9">
        <f t="shared" si="1"/>
        <v>22201</v>
      </c>
      <c r="B30450" s="5" t="s">
        <v>18915</v>
      </c>
      <c r="C30450" s="6" t="s">
        <v>365</v>
      </c>
    </row>
    <row r="30451">
      <c r="A30451" s="9">
        <f t="shared" si="1"/>
        <v>22202</v>
      </c>
      <c r="B30451" s="5" t="s">
        <v>18916</v>
      </c>
      <c r="C30451" s="6" t="s">
        <v>196</v>
      </c>
    </row>
    <row r="30452">
      <c r="A30452" s="9">
        <f t="shared" si="1"/>
        <v>22202</v>
      </c>
      <c r="B30452" s="5" t="s">
        <v>18916</v>
      </c>
      <c r="C30452" s="6" t="s">
        <v>23637</v>
      </c>
    </row>
    <row r="30453">
      <c r="A30453" s="9">
        <f t="shared" si="1"/>
        <v>22203</v>
      </c>
      <c r="B30453" s="8" t="s">
        <v>18917</v>
      </c>
      <c r="C30453" s="9" t="s">
        <v>845</v>
      </c>
    </row>
    <row r="30454">
      <c r="A30454" s="9">
        <f t="shared" si="1"/>
        <v>22204</v>
      </c>
      <c r="B30454" s="5" t="s">
        <v>18918</v>
      </c>
      <c r="C30454" s="6" t="s">
        <v>727</v>
      </c>
    </row>
    <row r="30455">
      <c r="A30455" s="9">
        <f t="shared" si="1"/>
        <v>22205</v>
      </c>
      <c r="B30455" s="5" t="s">
        <v>18919</v>
      </c>
      <c r="C30455" s="6" t="s">
        <v>681</v>
      </c>
    </row>
    <row r="30456">
      <c r="A30456" s="9">
        <f t="shared" si="1"/>
        <v>22206</v>
      </c>
      <c r="B30456" s="5" t="s">
        <v>18920</v>
      </c>
      <c r="C30456" s="6" t="s">
        <v>1620</v>
      </c>
    </row>
    <row r="30457">
      <c r="A30457" s="9">
        <f t="shared" si="1"/>
        <v>22206</v>
      </c>
      <c r="B30457" s="40" t="s">
        <v>18920</v>
      </c>
      <c r="C30457" s="40" t="s">
        <v>3126</v>
      </c>
    </row>
    <row r="30458">
      <c r="A30458" s="9">
        <f t="shared" si="1"/>
        <v>22207</v>
      </c>
      <c r="B30458" s="8" t="s">
        <v>18921</v>
      </c>
      <c r="C30458" s="9" t="s">
        <v>142</v>
      </c>
    </row>
    <row r="30459">
      <c r="A30459" s="9">
        <f t="shared" si="1"/>
        <v>22208</v>
      </c>
      <c r="B30459" s="8" t="s">
        <v>18922</v>
      </c>
      <c r="C30459" s="9" t="s">
        <v>22</v>
      </c>
    </row>
    <row r="30460">
      <c r="A30460" s="9">
        <f t="shared" si="1"/>
        <v>22208</v>
      </c>
      <c r="B30460" s="8" t="s">
        <v>18922</v>
      </c>
      <c r="C30460" s="9" t="s">
        <v>24</v>
      </c>
    </row>
    <row r="30461">
      <c r="A30461" s="9">
        <f t="shared" si="1"/>
        <v>22208</v>
      </c>
      <c r="B30461" s="8" t="s">
        <v>18922</v>
      </c>
      <c r="C30461" s="9" t="s">
        <v>25</v>
      </c>
    </row>
    <row r="30462">
      <c r="A30462" s="9">
        <f t="shared" si="1"/>
        <v>22209</v>
      </c>
      <c r="B30462" s="8" t="s">
        <v>18923</v>
      </c>
      <c r="C30462" s="9" t="s">
        <v>24</v>
      </c>
    </row>
    <row r="30463">
      <c r="A30463" s="9">
        <f t="shared" si="1"/>
        <v>22209</v>
      </c>
      <c r="B30463" s="8" t="s">
        <v>18923</v>
      </c>
      <c r="C30463" s="9" t="s">
        <v>25</v>
      </c>
    </row>
    <row r="30464">
      <c r="A30464" s="9">
        <f t="shared" si="1"/>
        <v>22210</v>
      </c>
      <c r="B30464" s="8" t="s">
        <v>18924</v>
      </c>
      <c r="C30464" s="9" t="s">
        <v>60</v>
      </c>
    </row>
    <row r="30465">
      <c r="A30465" s="9">
        <f t="shared" si="1"/>
        <v>22210</v>
      </c>
      <c r="B30465" s="8" t="s">
        <v>18924</v>
      </c>
      <c r="C30465" s="9" t="s">
        <v>22</v>
      </c>
    </row>
    <row r="30466">
      <c r="A30466" s="9">
        <f t="shared" si="1"/>
        <v>22210</v>
      </c>
      <c r="B30466" s="8" t="s">
        <v>18924</v>
      </c>
      <c r="C30466" s="9" t="s">
        <v>24</v>
      </c>
    </row>
    <row r="30467">
      <c r="A30467" s="9">
        <f t="shared" si="1"/>
        <v>22210</v>
      </c>
      <c r="B30467" s="8" t="s">
        <v>18924</v>
      </c>
      <c r="C30467" s="9" t="s">
        <v>25</v>
      </c>
    </row>
    <row r="30468">
      <c r="A30468" s="9">
        <f t="shared" si="1"/>
        <v>22211</v>
      </c>
      <c r="B30468" s="8" t="s">
        <v>18925</v>
      </c>
      <c r="C30468" s="9" t="s">
        <v>24</v>
      </c>
    </row>
    <row r="30469">
      <c r="A30469" s="9">
        <f t="shared" si="1"/>
        <v>22211</v>
      </c>
      <c r="B30469" s="8" t="s">
        <v>18925</v>
      </c>
      <c r="C30469" s="9" t="s">
        <v>22</v>
      </c>
    </row>
    <row r="30470">
      <c r="A30470" s="9">
        <f t="shared" si="1"/>
        <v>22212</v>
      </c>
      <c r="B30470" s="5" t="s">
        <v>18926</v>
      </c>
      <c r="C30470" s="6" t="s">
        <v>1260</v>
      </c>
    </row>
    <row r="30471">
      <c r="A30471" s="9">
        <f t="shared" si="1"/>
        <v>22213</v>
      </c>
      <c r="B30471" s="30" t="s">
        <v>27176</v>
      </c>
      <c r="C30471" s="26" t="s">
        <v>109</v>
      </c>
    </row>
    <row r="30472">
      <c r="A30472" s="9">
        <f t="shared" si="1"/>
        <v>22213</v>
      </c>
      <c r="B30472" s="30" t="s">
        <v>27176</v>
      </c>
      <c r="C30472" s="26" t="s">
        <v>22</v>
      </c>
    </row>
    <row r="30473">
      <c r="A30473" s="9">
        <f t="shared" si="1"/>
        <v>22213</v>
      </c>
      <c r="B30473" s="30" t="s">
        <v>27176</v>
      </c>
      <c r="C30473" s="26" t="s">
        <v>60</v>
      </c>
    </row>
    <row r="30474">
      <c r="A30474" s="9">
        <f t="shared" si="1"/>
        <v>22213</v>
      </c>
      <c r="B30474" s="30" t="s">
        <v>27176</v>
      </c>
      <c r="C30474" s="26" t="s">
        <v>142</v>
      </c>
    </row>
    <row r="30475">
      <c r="A30475" s="9">
        <f t="shared" si="1"/>
        <v>22213</v>
      </c>
      <c r="B30475" s="30" t="s">
        <v>27176</v>
      </c>
      <c r="C30475" s="26" t="s">
        <v>313</v>
      </c>
    </row>
    <row r="30476">
      <c r="A30476" s="9">
        <f t="shared" si="1"/>
        <v>22214</v>
      </c>
      <c r="B30476" s="5" t="s">
        <v>18927</v>
      </c>
      <c r="C30476" s="6" t="s">
        <v>74</v>
      </c>
    </row>
    <row r="30477">
      <c r="A30477" s="9">
        <f t="shared" si="1"/>
        <v>22215</v>
      </c>
      <c r="B30477" s="5" t="s">
        <v>18928</v>
      </c>
      <c r="C30477" s="6" t="s">
        <v>1207</v>
      </c>
    </row>
    <row r="30478">
      <c r="A30478" s="9">
        <f t="shared" si="1"/>
        <v>22216</v>
      </c>
      <c r="B30478" s="5" t="s">
        <v>18929</v>
      </c>
      <c r="C30478" s="6" t="s">
        <v>1360</v>
      </c>
    </row>
    <row r="30479">
      <c r="A30479" s="9">
        <f t="shared" si="1"/>
        <v>22217</v>
      </c>
      <c r="B30479" s="25" t="s">
        <v>27177</v>
      </c>
      <c r="C30479" s="26" t="s">
        <v>446</v>
      </c>
    </row>
    <row r="30480">
      <c r="A30480" s="9">
        <f t="shared" si="1"/>
        <v>22217</v>
      </c>
      <c r="B30480" s="27" t="s">
        <v>27177</v>
      </c>
      <c r="C30480" s="28" t="s">
        <v>23637</v>
      </c>
    </row>
    <row r="30481">
      <c r="A30481" s="9">
        <f t="shared" si="1"/>
        <v>22218</v>
      </c>
      <c r="B30481" s="5" t="s">
        <v>18930</v>
      </c>
      <c r="C30481" s="6" t="s">
        <v>2549</v>
      </c>
    </row>
    <row r="30482">
      <c r="A30482" s="9">
        <f t="shared" si="1"/>
        <v>22218</v>
      </c>
      <c r="B30482" s="5" t="s">
        <v>18930</v>
      </c>
      <c r="C30482" s="6" t="s">
        <v>23628</v>
      </c>
    </row>
    <row r="30483">
      <c r="A30483" s="9">
        <f t="shared" si="1"/>
        <v>22219</v>
      </c>
      <c r="B30483" s="25" t="s">
        <v>27178</v>
      </c>
      <c r="C30483" s="26" t="s">
        <v>12983</v>
      </c>
    </row>
    <row r="30484">
      <c r="A30484" s="9">
        <f t="shared" si="1"/>
        <v>22220</v>
      </c>
      <c r="B30484" s="5" t="s">
        <v>18931</v>
      </c>
      <c r="C30484" s="6" t="s">
        <v>591</v>
      </c>
    </row>
    <row r="30485">
      <c r="A30485" s="9">
        <f t="shared" si="1"/>
        <v>22221</v>
      </c>
      <c r="B30485" s="5" t="s">
        <v>18932</v>
      </c>
      <c r="C30485" s="6" t="s">
        <v>591</v>
      </c>
    </row>
    <row r="30486">
      <c r="A30486" s="9">
        <f t="shared" si="1"/>
        <v>22222</v>
      </c>
      <c r="B30486" s="5" t="s">
        <v>18933</v>
      </c>
      <c r="C30486" s="6" t="s">
        <v>591</v>
      </c>
    </row>
    <row r="30487">
      <c r="A30487" s="9">
        <f t="shared" si="1"/>
        <v>22223</v>
      </c>
      <c r="B30487" s="8" t="s">
        <v>18934</v>
      </c>
      <c r="C30487" s="9" t="s">
        <v>64</v>
      </c>
    </row>
    <row r="30488">
      <c r="A30488" s="9">
        <f t="shared" si="1"/>
        <v>22224</v>
      </c>
      <c r="B30488" s="25" t="s">
        <v>27179</v>
      </c>
      <c r="C30488" s="26" t="s">
        <v>23817</v>
      </c>
    </row>
    <row r="30489">
      <c r="A30489" s="9">
        <f t="shared" si="1"/>
        <v>22225</v>
      </c>
      <c r="B30489" s="5" t="s">
        <v>18935</v>
      </c>
      <c r="C30489" s="6" t="s">
        <v>2549</v>
      </c>
    </row>
    <row r="30490">
      <c r="A30490" s="9">
        <f t="shared" si="1"/>
        <v>22225</v>
      </c>
      <c r="B30490" s="5" t="s">
        <v>18935</v>
      </c>
      <c r="C30490" s="6" t="s">
        <v>23628</v>
      </c>
    </row>
    <row r="30491">
      <c r="A30491" s="9">
        <f t="shared" si="1"/>
        <v>22226</v>
      </c>
      <c r="B30491" s="5" t="s">
        <v>18936</v>
      </c>
      <c r="C30491" s="6" t="s">
        <v>2549</v>
      </c>
    </row>
    <row r="30492">
      <c r="A30492" s="9">
        <f t="shared" si="1"/>
        <v>22226</v>
      </c>
      <c r="B30492" s="5" t="s">
        <v>18936</v>
      </c>
      <c r="C30492" s="6" t="s">
        <v>23628</v>
      </c>
    </row>
    <row r="30493">
      <c r="A30493" s="9">
        <f t="shared" si="1"/>
        <v>22227</v>
      </c>
      <c r="B30493" s="5" t="s">
        <v>18937</v>
      </c>
      <c r="C30493" s="6" t="s">
        <v>2549</v>
      </c>
    </row>
    <row r="30494">
      <c r="A30494" s="9">
        <f t="shared" si="1"/>
        <v>22227</v>
      </c>
      <c r="B30494" s="5" t="s">
        <v>18937</v>
      </c>
      <c r="C30494" s="6" t="s">
        <v>23628</v>
      </c>
    </row>
    <row r="30495">
      <c r="A30495" s="9">
        <f t="shared" si="1"/>
        <v>22228</v>
      </c>
      <c r="B30495" s="30" t="s">
        <v>27180</v>
      </c>
      <c r="C30495" s="26" t="s">
        <v>23737</v>
      </c>
    </row>
    <row r="30496">
      <c r="A30496" s="9">
        <f t="shared" si="1"/>
        <v>22229</v>
      </c>
      <c r="B30496" s="8" t="s">
        <v>18938</v>
      </c>
      <c r="C30496" s="9" t="s">
        <v>874</v>
      </c>
    </row>
    <row r="30497">
      <c r="A30497" s="9">
        <f t="shared" si="1"/>
        <v>22230</v>
      </c>
      <c r="B30497" s="25" t="s">
        <v>27181</v>
      </c>
      <c r="C30497" s="26" t="s">
        <v>23817</v>
      </c>
    </row>
    <row r="30498">
      <c r="A30498" s="9">
        <f t="shared" si="1"/>
        <v>22231</v>
      </c>
      <c r="B30498" s="16" t="s">
        <v>18939</v>
      </c>
      <c r="C30498" s="6" t="s">
        <v>1235</v>
      </c>
    </row>
    <row r="30499">
      <c r="A30499" s="9">
        <f t="shared" si="1"/>
        <v>22232</v>
      </c>
      <c r="B30499" s="5" t="s">
        <v>18940</v>
      </c>
      <c r="C30499" s="6" t="s">
        <v>1743</v>
      </c>
    </row>
    <row r="30500">
      <c r="A30500" s="9">
        <f t="shared" si="1"/>
        <v>22233</v>
      </c>
      <c r="B30500" s="8" t="s">
        <v>18941</v>
      </c>
      <c r="C30500" s="9" t="s">
        <v>24</v>
      </c>
    </row>
    <row r="30501">
      <c r="A30501" s="9">
        <f t="shared" si="1"/>
        <v>22234</v>
      </c>
      <c r="B30501" s="5" t="s">
        <v>18942</v>
      </c>
      <c r="C30501" s="6" t="s">
        <v>1495</v>
      </c>
    </row>
    <row r="30502">
      <c r="A30502" s="9">
        <f t="shared" si="1"/>
        <v>22235</v>
      </c>
      <c r="B30502" s="5" t="s">
        <v>18943</v>
      </c>
      <c r="C30502" s="6" t="s">
        <v>1360</v>
      </c>
    </row>
    <row r="30503">
      <c r="A30503" s="9">
        <f t="shared" si="1"/>
        <v>22236</v>
      </c>
      <c r="B30503" s="5" t="s">
        <v>18944</v>
      </c>
      <c r="C30503" s="6" t="s">
        <v>74</v>
      </c>
    </row>
    <row r="30504">
      <c r="A30504" s="9">
        <f t="shared" si="1"/>
        <v>22237</v>
      </c>
      <c r="B30504" s="5" t="s">
        <v>18945</v>
      </c>
      <c r="C30504" s="6" t="s">
        <v>356</v>
      </c>
    </row>
    <row r="30505">
      <c r="A30505" s="9">
        <f t="shared" si="1"/>
        <v>22238</v>
      </c>
      <c r="B30505" s="5" t="s">
        <v>18946</v>
      </c>
      <c r="C30505" s="6" t="s">
        <v>356</v>
      </c>
    </row>
    <row r="30506">
      <c r="A30506" s="9">
        <f t="shared" si="1"/>
        <v>22239</v>
      </c>
      <c r="B30506" s="5" t="s">
        <v>18947</v>
      </c>
      <c r="C30506" s="6" t="s">
        <v>356</v>
      </c>
    </row>
    <row r="30507">
      <c r="A30507" s="9">
        <f t="shared" si="1"/>
        <v>22240</v>
      </c>
      <c r="B30507" s="5" t="s">
        <v>18948</v>
      </c>
      <c r="C30507" s="6" t="s">
        <v>1360</v>
      </c>
    </row>
    <row r="30508">
      <c r="A30508" s="9">
        <f t="shared" si="1"/>
        <v>22241</v>
      </c>
      <c r="B30508" s="5" t="s">
        <v>18949</v>
      </c>
      <c r="C30508" s="6" t="s">
        <v>6</v>
      </c>
    </row>
    <row r="30509">
      <c r="A30509" s="9">
        <f t="shared" si="1"/>
        <v>22242</v>
      </c>
      <c r="B30509" s="5" t="s">
        <v>18950</v>
      </c>
      <c r="C30509" s="6" t="s">
        <v>1495</v>
      </c>
    </row>
    <row r="30510">
      <c r="A30510" s="9">
        <f t="shared" si="1"/>
        <v>22243</v>
      </c>
      <c r="B30510" s="5" t="s">
        <v>18951</v>
      </c>
      <c r="C30510" s="6" t="s">
        <v>1360</v>
      </c>
    </row>
    <row r="30511">
      <c r="A30511" s="9">
        <f t="shared" si="1"/>
        <v>22244</v>
      </c>
      <c r="B30511" s="5" t="s">
        <v>18952</v>
      </c>
      <c r="C30511" s="6" t="s">
        <v>1360</v>
      </c>
    </row>
    <row r="30512">
      <c r="A30512" s="9">
        <f t="shared" si="1"/>
        <v>22245</v>
      </c>
      <c r="B30512" s="5" t="s">
        <v>18953</v>
      </c>
      <c r="C30512" s="6" t="s">
        <v>621</v>
      </c>
    </row>
    <row r="30513">
      <c r="A30513" s="9">
        <f t="shared" si="1"/>
        <v>22246</v>
      </c>
      <c r="B30513" s="5" t="s">
        <v>18954</v>
      </c>
      <c r="C30513" s="6" t="s">
        <v>1360</v>
      </c>
    </row>
    <row r="30514">
      <c r="A30514" s="9">
        <f t="shared" si="1"/>
        <v>22247</v>
      </c>
      <c r="B30514" s="5" t="s">
        <v>18955</v>
      </c>
      <c r="C30514" s="6" t="s">
        <v>731</v>
      </c>
    </row>
    <row r="30515">
      <c r="A30515" s="9">
        <f t="shared" si="1"/>
        <v>22248</v>
      </c>
      <c r="B30515" s="8" t="s">
        <v>18956</v>
      </c>
      <c r="C30515" s="9" t="s">
        <v>758</v>
      </c>
    </row>
    <row r="30516">
      <c r="A30516" s="9">
        <f t="shared" si="1"/>
        <v>22249</v>
      </c>
      <c r="B30516" s="5" t="s">
        <v>18957</v>
      </c>
      <c r="C30516" s="6" t="s">
        <v>591</v>
      </c>
    </row>
    <row r="30517">
      <c r="A30517" s="9">
        <f t="shared" si="1"/>
        <v>22250</v>
      </c>
      <c r="B30517" s="5" t="s">
        <v>18958</v>
      </c>
      <c r="C30517" s="6" t="s">
        <v>591</v>
      </c>
    </row>
    <row r="30518">
      <c r="A30518" s="9">
        <f t="shared" si="1"/>
        <v>22251</v>
      </c>
      <c r="B30518" s="5" t="s">
        <v>18959</v>
      </c>
      <c r="C30518" s="6" t="s">
        <v>591</v>
      </c>
    </row>
    <row r="30519">
      <c r="A30519" s="9">
        <f t="shared" si="1"/>
        <v>22252</v>
      </c>
      <c r="B30519" s="5" t="s">
        <v>18960</v>
      </c>
      <c r="C30519" s="6" t="s">
        <v>591</v>
      </c>
    </row>
    <row r="30520">
      <c r="A30520" s="9">
        <f t="shared" si="1"/>
        <v>22253</v>
      </c>
      <c r="B30520" s="5" t="s">
        <v>18961</v>
      </c>
      <c r="C30520" s="6" t="s">
        <v>591</v>
      </c>
    </row>
    <row r="30521">
      <c r="A30521" s="9">
        <f t="shared" si="1"/>
        <v>22254</v>
      </c>
      <c r="B30521" s="5" t="s">
        <v>18962</v>
      </c>
      <c r="C30521" s="6" t="s">
        <v>591</v>
      </c>
    </row>
    <row r="30522">
      <c r="A30522" s="9">
        <f t="shared" si="1"/>
        <v>22255</v>
      </c>
      <c r="B30522" s="5" t="s">
        <v>18963</v>
      </c>
      <c r="C30522" s="6" t="s">
        <v>591</v>
      </c>
    </row>
    <row r="30523">
      <c r="A30523" s="9">
        <f t="shared" si="1"/>
        <v>22256</v>
      </c>
      <c r="B30523" s="5" t="s">
        <v>18964</v>
      </c>
      <c r="C30523" s="6" t="s">
        <v>591</v>
      </c>
    </row>
    <row r="30524">
      <c r="A30524" s="9">
        <f t="shared" si="1"/>
        <v>22257</v>
      </c>
      <c r="B30524" s="25" t="s">
        <v>27182</v>
      </c>
      <c r="C30524" s="26" t="s">
        <v>23761</v>
      </c>
    </row>
    <row r="30525">
      <c r="A30525" s="9">
        <f t="shared" si="1"/>
        <v>22258</v>
      </c>
      <c r="B30525" s="15" t="s">
        <v>18965</v>
      </c>
      <c r="C30525" s="11" t="s">
        <v>423</v>
      </c>
    </row>
    <row r="30526">
      <c r="A30526" s="9">
        <f t="shared" si="1"/>
        <v>22259</v>
      </c>
      <c r="B30526" s="25" t="s">
        <v>27183</v>
      </c>
      <c r="C30526" s="26" t="s">
        <v>23632</v>
      </c>
    </row>
    <row r="30527">
      <c r="A30527" s="9">
        <f t="shared" si="1"/>
        <v>22259</v>
      </c>
      <c r="B30527" s="27" t="s">
        <v>27183</v>
      </c>
      <c r="C30527" s="28" t="s">
        <v>23633</v>
      </c>
    </row>
    <row r="30528">
      <c r="A30528" s="9">
        <f t="shared" si="1"/>
        <v>22260</v>
      </c>
      <c r="B30528" s="5" t="s">
        <v>18966</v>
      </c>
      <c r="C30528" s="6" t="s">
        <v>471</v>
      </c>
    </row>
    <row r="30529">
      <c r="A30529" s="9">
        <f t="shared" si="1"/>
        <v>22261</v>
      </c>
      <c r="B30529" s="8" t="s">
        <v>18967</v>
      </c>
      <c r="C30529" s="9" t="s">
        <v>722</v>
      </c>
    </row>
    <row r="30530">
      <c r="A30530" s="9">
        <f t="shared" si="1"/>
        <v>22262</v>
      </c>
      <c r="B30530" s="8" t="s">
        <v>18968</v>
      </c>
      <c r="C30530" s="9" t="s">
        <v>1042</v>
      </c>
    </row>
    <row r="30531">
      <c r="A30531" s="9">
        <f t="shared" si="1"/>
        <v>22263</v>
      </c>
      <c r="B30531" s="5" t="s">
        <v>18969</v>
      </c>
      <c r="C30531" s="6" t="s">
        <v>989</v>
      </c>
    </row>
    <row r="30532">
      <c r="A30532" s="9">
        <f t="shared" si="1"/>
        <v>22264</v>
      </c>
      <c r="B30532" s="25" t="s">
        <v>27184</v>
      </c>
      <c r="C30532" s="26" t="s">
        <v>23817</v>
      </c>
    </row>
    <row r="30533">
      <c r="A30533" s="9">
        <f t="shared" si="1"/>
        <v>22265</v>
      </c>
      <c r="B30533" s="8" t="s">
        <v>18970</v>
      </c>
      <c r="C30533" s="9" t="s">
        <v>83</v>
      </c>
    </row>
    <row r="30534">
      <c r="A30534" s="9">
        <f t="shared" si="1"/>
        <v>22266</v>
      </c>
      <c r="B30534" s="5" t="s">
        <v>18971</v>
      </c>
      <c r="C30534" s="6" t="s">
        <v>1458</v>
      </c>
    </row>
    <row r="30535">
      <c r="A30535" s="9">
        <f t="shared" si="1"/>
        <v>22266</v>
      </c>
      <c r="B30535" s="5" t="s">
        <v>18971</v>
      </c>
      <c r="C30535" s="6" t="s">
        <v>23628</v>
      </c>
    </row>
    <row r="30536">
      <c r="A30536" s="9">
        <f t="shared" si="1"/>
        <v>22267</v>
      </c>
      <c r="B30536" s="5" t="s">
        <v>18972</v>
      </c>
      <c r="C30536" s="6" t="s">
        <v>731</v>
      </c>
    </row>
    <row r="30537">
      <c r="A30537" s="9">
        <f t="shared" si="1"/>
        <v>22268</v>
      </c>
      <c r="B30537" s="5" t="s">
        <v>18973</v>
      </c>
      <c r="C30537" s="6" t="s">
        <v>362</v>
      </c>
    </row>
    <row r="30538">
      <c r="A30538" s="9">
        <f t="shared" si="1"/>
        <v>22269</v>
      </c>
      <c r="B30538" s="8" t="s">
        <v>18974</v>
      </c>
      <c r="C30538" s="9" t="s">
        <v>372</v>
      </c>
    </row>
    <row r="30539">
      <c r="A30539" s="9">
        <f t="shared" si="1"/>
        <v>22270</v>
      </c>
      <c r="B30539" s="5" t="s">
        <v>18975</v>
      </c>
      <c r="C30539" s="6" t="s">
        <v>196</v>
      </c>
    </row>
    <row r="30540">
      <c r="A30540" s="9">
        <f t="shared" si="1"/>
        <v>22270</v>
      </c>
      <c r="B30540" s="5" t="s">
        <v>18975</v>
      </c>
      <c r="C30540" s="6" t="s">
        <v>23637</v>
      </c>
    </row>
    <row r="30541">
      <c r="A30541" s="9">
        <f t="shared" si="1"/>
        <v>22271</v>
      </c>
      <c r="B30541" s="8" t="s">
        <v>18976</v>
      </c>
      <c r="C30541" s="9" t="s">
        <v>8</v>
      </c>
    </row>
    <row r="30542">
      <c r="A30542" s="9">
        <f t="shared" si="1"/>
        <v>22272</v>
      </c>
      <c r="B30542" s="8" t="s">
        <v>18977</v>
      </c>
      <c r="C30542" s="9" t="s">
        <v>24</v>
      </c>
    </row>
    <row r="30543">
      <c r="A30543" s="9">
        <f t="shared" si="1"/>
        <v>22273</v>
      </c>
      <c r="B30543" s="5" t="s">
        <v>18978</v>
      </c>
      <c r="C30543" s="6" t="s">
        <v>1260</v>
      </c>
    </row>
    <row r="30544">
      <c r="A30544" s="9">
        <f t="shared" si="1"/>
        <v>22274</v>
      </c>
      <c r="B30544" s="5" t="s">
        <v>18979</v>
      </c>
      <c r="C30544" s="6" t="s">
        <v>1369</v>
      </c>
    </row>
    <row r="30545">
      <c r="A30545" s="9">
        <f t="shared" si="1"/>
        <v>22275</v>
      </c>
      <c r="B30545" s="25" t="s">
        <v>27185</v>
      </c>
      <c r="C30545" s="26" t="s">
        <v>23845</v>
      </c>
    </row>
    <row r="30546">
      <c r="A30546" s="9">
        <f t="shared" si="1"/>
        <v>22276</v>
      </c>
      <c r="B30546" s="5" t="s">
        <v>18980</v>
      </c>
      <c r="C30546" s="6" t="s">
        <v>393</v>
      </c>
    </row>
    <row r="30547">
      <c r="A30547" s="9">
        <f t="shared" si="1"/>
        <v>22277</v>
      </c>
      <c r="B30547" s="25" t="s">
        <v>27186</v>
      </c>
      <c r="C30547" s="26" t="s">
        <v>23630</v>
      </c>
    </row>
    <row r="30548">
      <c r="A30548" s="9">
        <f t="shared" si="1"/>
        <v>22278</v>
      </c>
      <c r="B30548" s="8" t="s">
        <v>18981</v>
      </c>
      <c r="C30548" s="9" t="s">
        <v>88</v>
      </c>
    </row>
    <row r="30549">
      <c r="A30549" s="9">
        <f t="shared" si="1"/>
        <v>22279</v>
      </c>
      <c r="B30549" s="8" t="s">
        <v>18982</v>
      </c>
      <c r="C30549" s="9" t="s">
        <v>88</v>
      </c>
    </row>
    <row r="30550">
      <c r="A30550" s="9">
        <f t="shared" si="1"/>
        <v>22280</v>
      </c>
      <c r="B30550" s="8" t="s">
        <v>18983</v>
      </c>
      <c r="C30550" s="6" t="s">
        <v>1012</v>
      </c>
    </row>
    <row r="30551">
      <c r="A30551" s="9">
        <f t="shared" si="1"/>
        <v>22281</v>
      </c>
      <c r="B30551" s="25" t="s">
        <v>27187</v>
      </c>
      <c r="C30551" s="26" t="s">
        <v>23630</v>
      </c>
    </row>
    <row r="30552">
      <c r="A30552" s="9">
        <f t="shared" si="1"/>
        <v>22282</v>
      </c>
      <c r="B30552" s="5" t="s">
        <v>18984</v>
      </c>
      <c r="C30552" s="6" t="s">
        <v>74</v>
      </c>
    </row>
    <row r="30553">
      <c r="A30553" s="9">
        <f t="shared" si="1"/>
        <v>22283</v>
      </c>
      <c r="B30553" s="5" t="s">
        <v>18985</v>
      </c>
      <c r="C30553" s="6" t="s">
        <v>362</v>
      </c>
    </row>
    <row r="30554">
      <c r="A30554" s="9">
        <f t="shared" si="1"/>
        <v>22284</v>
      </c>
      <c r="B30554" s="5" t="s">
        <v>18986</v>
      </c>
      <c r="C30554" s="6" t="s">
        <v>1040</v>
      </c>
    </row>
    <row r="30555">
      <c r="A30555" s="9">
        <f t="shared" si="1"/>
        <v>22285</v>
      </c>
      <c r="B30555" s="8" t="s">
        <v>18987</v>
      </c>
      <c r="C30555" s="9" t="s">
        <v>88</v>
      </c>
    </row>
    <row r="30556">
      <c r="A30556" s="9">
        <f t="shared" si="1"/>
        <v>22286</v>
      </c>
      <c r="B30556" s="8" t="s">
        <v>18988</v>
      </c>
      <c r="C30556" s="9" t="s">
        <v>22</v>
      </c>
    </row>
    <row r="30557">
      <c r="A30557" s="9">
        <f t="shared" si="1"/>
        <v>22286</v>
      </c>
      <c r="B30557" s="8" t="s">
        <v>18988</v>
      </c>
      <c r="C30557" s="9" t="s">
        <v>54</v>
      </c>
    </row>
    <row r="30558">
      <c r="A30558" s="9">
        <f t="shared" si="1"/>
        <v>22287</v>
      </c>
      <c r="B30558" s="5" t="s">
        <v>18989</v>
      </c>
      <c r="C30558" s="6" t="s">
        <v>328</v>
      </c>
    </row>
    <row r="30559">
      <c r="A30559" s="9">
        <f t="shared" si="1"/>
        <v>22287</v>
      </c>
      <c r="B30559" s="5" t="s">
        <v>18989</v>
      </c>
      <c r="C30559" s="6" t="s">
        <v>23637</v>
      </c>
    </row>
    <row r="30560">
      <c r="A30560" s="9">
        <f t="shared" si="1"/>
        <v>22288</v>
      </c>
      <c r="B30560" s="25" t="s">
        <v>27188</v>
      </c>
      <c r="C30560" s="26" t="s">
        <v>23817</v>
      </c>
    </row>
    <row r="30561">
      <c r="A30561" s="9">
        <f t="shared" si="1"/>
        <v>22289</v>
      </c>
      <c r="B30561" s="25" t="s">
        <v>27189</v>
      </c>
      <c r="C30561" s="26" t="s">
        <v>23761</v>
      </c>
    </row>
    <row r="30562">
      <c r="A30562" s="9">
        <f t="shared" si="1"/>
        <v>22290</v>
      </c>
      <c r="B30562" s="25" t="s">
        <v>27190</v>
      </c>
      <c r="C30562" s="26" t="s">
        <v>23748</v>
      </c>
    </row>
    <row r="30563">
      <c r="A30563" s="9">
        <f t="shared" si="1"/>
        <v>22291</v>
      </c>
      <c r="B30563" s="8" t="s">
        <v>18990</v>
      </c>
      <c r="C30563" s="9" t="s">
        <v>1470</v>
      </c>
    </row>
    <row r="30564">
      <c r="A30564" s="9">
        <f t="shared" si="1"/>
        <v>22292</v>
      </c>
      <c r="B30564" s="8" t="s">
        <v>18991</v>
      </c>
      <c r="C30564" s="9" t="s">
        <v>815</v>
      </c>
    </row>
    <row r="30565">
      <c r="A30565" s="9">
        <f t="shared" si="1"/>
        <v>22293</v>
      </c>
      <c r="B30565" s="8" t="s">
        <v>18992</v>
      </c>
      <c r="C30565" s="9" t="s">
        <v>60</v>
      </c>
    </row>
    <row r="30566">
      <c r="A30566" s="9">
        <f t="shared" si="1"/>
        <v>22293</v>
      </c>
      <c r="B30566" s="8" t="s">
        <v>18992</v>
      </c>
      <c r="C30566" s="9" t="s">
        <v>25</v>
      </c>
    </row>
    <row r="30567">
      <c r="A30567" s="9">
        <f t="shared" si="1"/>
        <v>22294</v>
      </c>
      <c r="B30567" s="25" t="s">
        <v>27191</v>
      </c>
      <c r="C30567" s="26" t="s">
        <v>11797</v>
      </c>
    </row>
    <row r="30568">
      <c r="A30568" s="9">
        <f t="shared" si="1"/>
        <v>22295</v>
      </c>
      <c r="B30568" s="8" t="s">
        <v>18993</v>
      </c>
      <c r="C30568" s="9" t="s">
        <v>162</v>
      </c>
    </row>
    <row r="30569">
      <c r="A30569" s="9">
        <f t="shared" si="1"/>
        <v>22296</v>
      </c>
      <c r="B30569" s="8" t="s">
        <v>18994</v>
      </c>
      <c r="C30569" s="9" t="s">
        <v>177</v>
      </c>
    </row>
    <row r="30570">
      <c r="A30570" s="9">
        <f t="shared" si="1"/>
        <v>22297</v>
      </c>
      <c r="B30570" s="8" t="s">
        <v>18995</v>
      </c>
      <c r="C30570" s="9" t="s">
        <v>25</v>
      </c>
    </row>
    <row r="30571">
      <c r="A30571" s="9">
        <f t="shared" si="1"/>
        <v>22298</v>
      </c>
      <c r="B30571" s="8" t="s">
        <v>18996</v>
      </c>
      <c r="C30571" s="9" t="s">
        <v>177</v>
      </c>
    </row>
    <row r="30572">
      <c r="A30572" s="9">
        <f t="shared" si="1"/>
        <v>22299</v>
      </c>
      <c r="B30572" s="5" t="s">
        <v>18997</v>
      </c>
      <c r="C30572" s="6" t="s">
        <v>681</v>
      </c>
    </row>
    <row r="30573">
      <c r="A30573" s="9">
        <f t="shared" si="1"/>
        <v>22300</v>
      </c>
      <c r="B30573" s="8" t="s">
        <v>18998</v>
      </c>
      <c r="C30573" s="9" t="s">
        <v>25</v>
      </c>
    </row>
    <row r="30574">
      <c r="A30574" s="9">
        <f t="shared" si="1"/>
        <v>22301</v>
      </c>
      <c r="B30574" s="8" t="s">
        <v>18999</v>
      </c>
      <c r="C30574" s="9" t="s">
        <v>25</v>
      </c>
    </row>
    <row r="30575">
      <c r="A30575" s="9">
        <f t="shared" si="1"/>
        <v>22302</v>
      </c>
      <c r="B30575" s="8" t="s">
        <v>19000</v>
      </c>
      <c r="C30575" s="9" t="s">
        <v>25</v>
      </c>
    </row>
    <row r="30576">
      <c r="A30576" s="9">
        <f t="shared" si="1"/>
        <v>22302</v>
      </c>
      <c r="B30576" s="8" t="s">
        <v>19000</v>
      </c>
      <c r="C30576" s="9" t="s">
        <v>24</v>
      </c>
    </row>
    <row r="30577">
      <c r="A30577" s="9">
        <f t="shared" si="1"/>
        <v>22303</v>
      </c>
      <c r="B30577" s="8" t="s">
        <v>19001</v>
      </c>
      <c r="C30577" s="9" t="s">
        <v>88</v>
      </c>
    </row>
    <row r="30578">
      <c r="A30578" s="9">
        <f t="shared" si="1"/>
        <v>22304</v>
      </c>
      <c r="B30578" s="8" t="s">
        <v>19002</v>
      </c>
      <c r="C30578" s="9" t="s">
        <v>60</v>
      </c>
    </row>
    <row r="30579">
      <c r="A30579" s="9">
        <f t="shared" si="1"/>
        <v>22304</v>
      </c>
      <c r="B30579" s="8" t="s">
        <v>19002</v>
      </c>
      <c r="C30579" s="9" t="s">
        <v>162</v>
      </c>
    </row>
    <row r="30580">
      <c r="A30580" s="9">
        <f t="shared" si="1"/>
        <v>22305</v>
      </c>
      <c r="B30580" s="8" t="s">
        <v>19003</v>
      </c>
      <c r="C30580" s="9" t="s">
        <v>25</v>
      </c>
    </row>
    <row r="30581">
      <c r="A30581" s="9">
        <f t="shared" si="1"/>
        <v>22306</v>
      </c>
      <c r="B30581" s="8" t="s">
        <v>19004</v>
      </c>
      <c r="C30581" s="9" t="s">
        <v>25</v>
      </c>
    </row>
    <row r="30582">
      <c r="A30582" s="9">
        <f t="shared" si="1"/>
        <v>22306</v>
      </c>
      <c r="B30582" s="8" t="s">
        <v>19004</v>
      </c>
      <c r="C30582" s="9" t="s">
        <v>40</v>
      </c>
    </row>
    <row r="30583">
      <c r="A30583" s="9">
        <f t="shared" si="1"/>
        <v>22307</v>
      </c>
      <c r="B30583" s="8" t="s">
        <v>19005</v>
      </c>
      <c r="C30583" s="9" t="s">
        <v>177</v>
      </c>
    </row>
    <row r="30584">
      <c r="A30584" s="9">
        <f t="shared" si="1"/>
        <v>22308</v>
      </c>
      <c r="B30584" s="8" t="s">
        <v>19006</v>
      </c>
      <c r="C30584" s="9" t="s">
        <v>25</v>
      </c>
    </row>
    <row r="30585">
      <c r="A30585" s="9">
        <f t="shared" si="1"/>
        <v>22308</v>
      </c>
      <c r="B30585" s="8" t="s">
        <v>19006</v>
      </c>
      <c r="C30585" s="9" t="s">
        <v>142</v>
      </c>
    </row>
    <row r="30586">
      <c r="A30586" s="9">
        <f t="shared" si="1"/>
        <v>22309</v>
      </c>
      <c r="B30586" s="8" t="s">
        <v>19007</v>
      </c>
      <c r="C30586" s="9" t="s">
        <v>25</v>
      </c>
    </row>
    <row r="30587">
      <c r="A30587" s="9">
        <f t="shared" si="1"/>
        <v>22310</v>
      </c>
      <c r="B30587" s="8" t="s">
        <v>19008</v>
      </c>
      <c r="C30587" s="9" t="s">
        <v>25</v>
      </c>
    </row>
    <row r="30588">
      <c r="A30588" s="9">
        <f t="shared" si="1"/>
        <v>22310</v>
      </c>
      <c r="B30588" s="8" t="s">
        <v>19008</v>
      </c>
      <c r="C30588" s="9" t="s">
        <v>142</v>
      </c>
    </row>
    <row r="30589">
      <c r="A30589" s="9">
        <f t="shared" si="1"/>
        <v>22311</v>
      </c>
      <c r="B30589" s="8" t="s">
        <v>19009</v>
      </c>
      <c r="C30589" s="9" t="s">
        <v>25</v>
      </c>
    </row>
    <row r="30590">
      <c r="A30590" s="9">
        <f t="shared" si="1"/>
        <v>22312</v>
      </c>
      <c r="B30590" s="8" t="s">
        <v>19010</v>
      </c>
      <c r="C30590" s="9" t="s">
        <v>142</v>
      </c>
    </row>
    <row r="30591">
      <c r="A30591" s="9">
        <f t="shared" si="1"/>
        <v>22312</v>
      </c>
      <c r="B30591" s="8" t="s">
        <v>19010</v>
      </c>
      <c r="C30591" s="9" t="s">
        <v>25</v>
      </c>
    </row>
    <row r="30592">
      <c r="A30592" s="9">
        <f t="shared" si="1"/>
        <v>22313</v>
      </c>
      <c r="B30592" s="8" t="s">
        <v>19011</v>
      </c>
      <c r="C30592" s="9" t="s">
        <v>25</v>
      </c>
    </row>
    <row r="30593">
      <c r="A30593" s="9">
        <f t="shared" si="1"/>
        <v>22313</v>
      </c>
      <c r="B30593" s="8" t="s">
        <v>19011</v>
      </c>
      <c r="C30593" s="9" t="s">
        <v>162</v>
      </c>
    </row>
    <row r="30594">
      <c r="A30594" s="9">
        <f t="shared" si="1"/>
        <v>22313</v>
      </c>
      <c r="B30594" s="8" t="s">
        <v>19011</v>
      </c>
      <c r="C30594" s="9" t="s">
        <v>142</v>
      </c>
    </row>
    <row r="30595">
      <c r="A30595" s="9">
        <f t="shared" si="1"/>
        <v>22314</v>
      </c>
      <c r="B30595" s="8" t="s">
        <v>19012</v>
      </c>
      <c r="C30595" s="9" t="s">
        <v>25</v>
      </c>
    </row>
    <row r="30596">
      <c r="A30596" s="9">
        <f t="shared" si="1"/>
        <v>22314</v>
      </c>
      <c r="B30596" s="8" t="s">
        <v>19012</v>
      </c>
      <c r="C30596" s="9" t="s">
        <v>162</v>
      </c>
    </row>
    <row r="30597">
      <c r="A30597" s="9">
        <f t="shared" si="1"/>
        <v>22314</v>
      </c>
      <c r="B30597" s="8" t="s">
        <v>19012</v>
      </c>
      <c r="C30597" s="9" t="s">
        <v>142</v>
      </c>
    </row>
    <row r="30598">
      <c r="A30598" s="9">
        <f t="shared" si="1"/>
        <v>22315</v>
      </c>
      <c r="B30598" s="8" t="s">
        <v>19013</v>
      </c>
      <c r="C30598" s="9" t="s">
        <v>60</v>
      </c>
    </row>
    <row r="30599">
      <c r="A30599" s="9">
        <f t="shared" si="1"/>
        <v>22315</v>
      </c>
      <c r="B30599" s="8" t="s">
        <v>19013</v>
      </c>
      <c r="C30599" s="9" t="s">
        <v>162</v>
      </c>
    </row>
    <row r="30600">
      <c r="A30600" s="9">
        <f t="shared" si="1"/>
        <v>22316</v>
      </c>
      <c r="B30600" s="8" t="s">
        <v>19014</v>
      </c>
      <c r="C30600" s="9" t="s">
        <v>25</v>
      </c>
    </row>
    <row r="30601">
      <c r="A30601" s="9">
        <f t="shared" si="1"/>
        <v>22317</v>
      </c>
      <c r="B30601" s="8" t="s">
        <v>19015</v>
      </c>
      <c r="C30601" s="9" t="s">
        <v>162</v>
      </c>
    </row>
    <row r="30602">
      <c r="A30602" s="9">
        <f t="shared" si="1"/>
        <v>22317</v>
      </c>
      <c r="B30602" s="8" t="s">
        <v>19015</v>
      </c>
      <c r="C30602" s="9" t="s">
        <v>25</v>
      </c>
    </row>
    <row r="30603">
      <c r="A30603" s="9">
        <f t="shared" si="1"/>
        <v>22318</v>
      </c>
      <c r="B30603" s="8" t="s">
        <v>19016</v>
      </c>
      <c r="C30603" s="9" t="s">
        <v>162</v>
      </c>
    </row>
    <row r="30604">
      <c r="A30604" s="9">
        <f t="shared" si="1"/>
        <v>22318</v>
      </c>
      <c r="B30604" s="8" t="s">
        <v>19016</v>
      </c>
      <c r="C30604" s="9" t="s">
        <v>142</v>
      </c>
    </row>
    <row r="30605">
      <c r="A30605" s="9">
        <f t="shared" si="1"/>
        <v>22319</v>
      </c>
      <c r="B30605" s="5" t="s">
        <v>19017</v>
      </c>
      <c r="C30605" s="6" t="s">
        <v>1279</v>
      </c>
    </row>
    <row r="30606">
      <c r="A30606" s="9">
        <f t="shared" si="1"/>
        <v>22320</v>
      </c>
      <c r="B30606" s="8" t="s">
        <v>19018</v>
      </c>
      <c r="C30606" s="9" t="s">
        <v>399</v>
      </c>
    </row>
    <row r="30607">
      <c r="A30607" s="9">
        <f t="shared" si="1"/>
        <v>22321</v>
      </c>
      <c r="B30607" s="41" t="s">
        <v>27192</v>
      </c>
      <c r="C30607" s="26" t="s">
        <v>23636</v>
      </c>
    </row>
    <row r="30608">
      <c r="A30608" s="9">
        <f t="shared" si="1"/>
        <v>22322</v>
      </c>
      <c r="B30608" s="5" t="s">
        <v>19019</v>
      </c>
      <c r="C30608" s="6" t="s">
        <v>97</v>
      </c>
    </row>
    <row r="30609">
      <c r="A30609" s="9">
        <f t="shared" si="1"/>
        <v>22322</v>
      </c>
      <c r="B30609" s="5" t="s">
        <v>19019</v>
      </c>
      <c r="C30609" s="6" t="s">
        <v>23637</v>
      </c>
    </row>
    <row r="30610">
      <c r="A30610" s="9">
        <f t="shared" si="1"/>
        <v>22323</v>
      </c>
      <c r="B30610" s="8" t="s">
        <v>19020</v>
      </c>
      <c r="C30610" s="9" t="s">
        <v>60</v>
      </c>
    </row>
    <row r="30611">
      <c r="A30611" s="9">
        <f t="shared" si="1"/>
        <v>22323</v>
      </c>
      <c r="B30611" s="8" t="s">
        <v>19020</v>
      </c>
      <c r="C30611" s="9" t="s">
        <v>162</v>
      </c>
    </row>
    <row r="30612">
      <c r="A30612" s="9">
        <f t="shared" si="1"/>
        <v>22324</v>
      </c>
      <c r="B30612" s="8" t="s">
        <v>19021</v>
      </c>
      <c r="C30612" s="9" t="s">
        <v>547</v>
      </c>
    </row>
    <row r="30613">
      <c r="A30613" s="9">
        <f t="shared" si="1"/>
        <v>22325</v>
      </c>
      <c r="B30613" s="5" t="s">
        <v>19022</v>
      </c>
      <c r="C30613" s="6" t="s">
        <v>32</v>
      </c>
    </row>
    <row r="30614">
      <c r="A30614" s="9">
        <f t="shared" si="1"/>
        <v>22326</v>
      </c>
      <c r="B30614" s="5" t="s">
        <v>19023</v>
      </c>
      <c r="C30614" s="6" t="s">
        <v>989</v>
      </c>
    </row>
    <row r="30615">
      <c r="A30615" s="9">
        <f t="shared" si="1"/>
        <v>22327</v>
      </c>
      <c r="B30615" s="5" t="s">
        <v>19024</v>
      </c>
      <c r="C30615" s="6" t="s">
        <v>603</v>
      </c>
    </row>
    <row r="30616">
      <c r="A30616" s="9">
        <f t="shared" si="1"/>
        <v>22328</v>
      </c>
      <c r="B30616" s="41" t="s">
        <v>27193</v>
      </c>
      <c r="C30616" s="26" t="s">
        <v>23636</v>
      </c>
    </row>
    <row r="30617">
      <c r="A30617" s="9">
        <f t="shared" si="1"/>
        <v>22329</v>
      </c>
      <c r="B30617" s="5" t="s">
        <v>19025</v>
      </c>
      <c r="C30617" s="6" t="s">
        <v>714</v>
      </c>
    </row>
    <row r="30618">
      <c r="A30618" s="9">
        <f t="shared" si="1"/>
        <v>22329</v>
      </c>
      <c r="B30618" s="5" t="s">
        <v>19025</v>
      </c>
      <c r="C30618" s="6" t="s">
        <v>23672</v>
      </c>
    </row>
    <row r="30619">
      <c r="A30619" s="9">
        <f t="shared" si="1"/>
        <v>22330</v>
      </c>
      <c r="B30619" s="5" t="s">
        <v>19026</v>
      </c>
      <c r="C30619" s="6" t="s">
        <v>714</v>
      </c>
    </row>
    <row r="30620">
      <c r="A30620" s="9">
        <f t="shared" si="1"/>
        <v>22330</v>
      </c>
      <c r="B30620" s="5" t="s">
        <v>19026</v>
      </c>
      <c r="C30620" s="6" t="s">
        <v>23672</v>
      </c>
    </row>
    <row r="30621">
      <c r="A30621" s="9">
        <f t="shared" si="1"/>
        <v>22331</v>
      </c>
      <c r="B30621" s="5" t="s">
        <v>19027</v>
      </c>
      <c r="C30621" s="6" t="s">
        <v>714</v>
      </c>
    </row>
    <row r="30622">
      <c r="A30622" s="9">
        <f t="shared" si="1"/>
        <v>22331</v>
      </c>
      <c r="B30622" s="5" t="s">
        <v>19027</v>
      </c>
      <c r="C30622" s="6" t="s">
        <v>23672</v>
      </c>
    </row>
    <row r="30623">
      <c r="A30623" s="9">
        <f t="shared" si="1"/>
        <v>22332</v>
      </c>
      <c r="B30623" s="5" t="s">
        <v>19028</v>
      </c>
      <c r="C30623" s="6" t="s">
        <v>714</v>
      </c>
    </row>
    <row r="30624">
      <c r="A30624" s="9">
        <f t="shared" si="1"/>
        <v>22332</v>
      </c>
      <c r="B30624" s="5" t="s">
        <v>19028</v>
      </c>
      <c r="C30624" s="6" t="s">
        <v>23672</v>
      </c>
    </row>
    <row r="30625">
      <c r="A30625" s="9">
        <f t="shared" si="1"/>
        <v>22333</v>
      </c>
      <c r="B30625" s="5" t="s">
        <v>19029</v>
      </c>
      <c r="C30625" s="6" t="s">
        <v>714</v>
      </c>
    </row>
    <row r="30626">
      <c r="A30626" s="9">
        <f t="shared" si="1"/>
        <v>22333</v>
      </c>
      <c r="B30626" s="5" t="s">
        <v>19029</v>
      </c>
      <c r="C30626" s="6" t="s">
        <v>23672</v>
      </c>
    </row>
    <row r="30627">
      <c r="A30627" s="9">
        <f t="shared" si="1"/>
        <v>22334</v>
      </c>
      <c r="B30627" s="5" t="s">
        <v>19030</v>
      </c>
      <c r="C30627" s="6" t="s">
        <v>714</v>
      </c>
    </row>
    <row r="30628">
      <c r="A30628" s="9">
        <f t="shared" si="1"/>
        <v>22334</v>
      </c>
      <c r="B30628" s="5" t="s">
        <v>19030</v>
      </c>
      <c r="C30628" s="6" t="s">
        <v>23672</v>
      </c>
    </row>
    <row r="30629">
      <c r="A30629" s="9">
        <f t="shared" si="1"/>
        <v>22335</v>
      </c>
      <c r="B30629" s="5" t="s">
        <v>19031</v>
      </c>
      <c r="C30629" s="6" t="s">
        <v>621</v>
      </c>
    </row>
    <row r="30630">
      <c r="A30630" s="9">
        <f t="shared" si="1"/>
        <v>22336</v>
      </c>
      <c r="B30630" s="5" t="s">
        <v>19032</v>
      </c>
      <c r="C30630" s="6" t="s">
        <v>714</v>
      </c>
    </row>
    <row r="30631">
      <c r="A30631" s="9">
        <f t="shared" si="1"/>
        <v>22336</v>
      </c>
      <c r="B30631" s="5" t="s">
        <v>19032</v>
      </c>
      <c r="C30631" s="6" t="s">
        <v>23672</v>
      </c>
    </row>
    <row r="30632">
      <c r="A30632" s="9">
        <f t="shared" si="1"/>
        <v>22337</v>
      </c>
      <c r="B30632" s="8" t="s">
        <v>19033</v>
      </c>
      <c r="C30632" s="9" t="s">
        <v>818</v>
      </c>
    </row>
    <row r="30633">
      <c r="A30633" s="9">
        <f t="shared" si="1"/>
        <v>22338</v>
      </c>
      <c r="B30633" s="8" t="s">
        <v>19034</v>
      </c>
      <c r="C30633" s="9" t="s">
        <v>76</v>
      </c>
    </row>
    <row r="30634">
      <c r="A30634" s="9">
        <f t="shared" si="1"/>
        <v>22339</v>
      </c>
      <c r="B30634" s="8" t="s">
        <v>19035</v>
      </c>
      <c r="C30634" s="9" t="s">
        <v>25</v>
      </c>
    </row>
    <row r="30635">
      <c r="A30635" s="9">
        <f t="shared" si="1"/>
        <v>22340</v>
      </c>
      <c r="B30635" s="5" t="s">
        <v>19036</v>
      </c>
      <c r="C30635" s="6" t="s">
        <v>62</v>
      </c>
    </row>
    <row r="30636">
      <c r="A30636" s="9">
        <f t="shared" si="1"/>
        <v>22340</v>
      </c>
      <c r="B30636" s="5" t="s">
        <v>19036</v>
      </c>
      <c r="C30636" s="6" t="s">
        <v>23628</v>
      </c>
    </row>
    <row r="30637">
      <c r="A30637" s="9">
        <f t="shared" si="1"/>
        <v>22341</v>
      </c>
      <c r="B30637" s="5" t="s">
        <v>19037</v>
      </c>
      <c r="C30637" s="6" t="s">
        <v>566</v>
      </c>
    </row>
    <row r="30638">
      <c r="A30638" s="9">
        <f t="shared" si="1"/>
        <v>22342</v>
      </c>
      <c r="B30638" s="5" t="s">
        <v>19038</v>
      </c>
      <c r="C30638" s="6" t="s">
        <v>1262</v>
      </c>
    </row>
    <row r="30639">
      <c r="A30639" s="9">
        <f t="shared" si="1"/>
        <v>22343</v>
      </c>
      <c r="B30639" s="8" t="s">
        <v>19039</v>
      </c>
      <c r="C30639" s="9" t="s">
        <v>815</v>
      </c>
    </row>
    <row r="30640">
      <c r="A30640" s="9">
        <f t="shared" si="1"/>
        <v>22344</v>
      </c>
      <c r="B30640" s="8" t="s">
        <v>19040</v>
      </c>
      <c r="C30640" s="9" t="s">
        <v>1042</v>
      </c>
    </row>
    <row r="30641">
      <c r="A30641" s="9">
        <f t="shared" si="1"/>
        <v>22345</v>
      </c>
      <c r="B30641" s="8" t="s">
        <v>19041</v>
      </c>
      <c r="C30641" s="9" t="s">
        <v>40</v>
      </c>
    </row>
    <row r="30642">
      <c r="A30642" s="9">
        <f t="shared" si="1"/>
        <v>22346</v>
      </c>
      <c r="B30642" s="5" t="s">
        <v>19042</v>
      </c>
      <c r="C30642" s="6" t="s">
        <v>1007</v>
      </c>
    </row>
    <row r="30643">
      <c r="A30643" s="9">
        <f t="shared" si="1"/>
        <v>22346</v>
      </c>
      <c r="B30643" s="5" t="s">
        <v>19042</v>
      </c>
      <c r="C30643" s="6" t="s">
        <v>656</v>
      </c>
    </row>
    <row r="30644">
      <c r="A30644" s="9">
        <f t="shared" si="1"/>
        <v>22346</v>
      </c>
      <c r="B30644" s="5" t="s">
        <v>19042</v>
      </c>
      <c r="C30644" s="6" t="s">
        <v>23628</v>
      </c>
    </row>
    <row r="30645">
      <c r="A30645" s="9">
        <f t="shared" si="1"/>
        <v>22347</v>
      </c>
      <c r="B30645" s="8" t="s">
        <v>19043</v>
      </c>
      <c r="C30645" s="9" t="s">
        <v>24</v>
      </c>
    </row>
    <row r="30646">
      <c r="A30646" s="9">
        <f t="shared" si="1"/>
        <v>22347</v>
      </c>
      <c r="B30646" s="8" t="s">
        <v>19043</v>
      </c>
      <c r="C30646" s="9" t="s">
        <v>25</v>
      </c>
    </row>
    <row r="30647">
      <c r="A30647" s="9">
        <f t="shared" si="1"/>
        <v>22348</v>
      </c>
      <c r="B30647" s="8" t="s">
        <v>19044</v>
      </c>
      <c r="C30647" s="9" t="s">
        <v>24</v>
      </c>
    </row>
    <row r="30648">
      <c r="A30648" s="9">
        <f t="shared" si="1"/>
        <v>22348</v>
      </c>
      <c r="B30648" s="8" t="s">
        <v>19044</v>
      </c>
      <c r="C30648" s="9" t="s">
        <v>25</v>
      </c>
    </row>
    <row r="30649">
      <c r="A30649" s="9">
        <f t="shared" si="1"/>
        <v>22349</v>
      </c>
      <c r="B30649" s="8" t="s">
        <v>19045</v>
      </c>
      <c r="C30649" s="9" t="s">
        <v>24</v>
      </c>
    </row>
    <row r="30650">
      <c r="A30650" s="9">
        <f t="shared" si="1"/>
        <v>22349</v>
      </c>
      <c r="B30650" s="8" t="s">
        <v>19045</v>
      </c>
      <c r="C30650" s="9" t="s">
        <v>25</v>
      </c>
    </row>
    <row r="30651">
      <c r="A30651" s="9">
        <f t="shared" si="1"/>
        <v>22350</v>
      </c>
      <c r="B30651" s="5" t="s">
        <v>19046</v>
      </c>
      <c r="C30651" s="6" t="s">
        <v>1207</v>
      </c>
    </row>
    <row r="30652">
      <c r="A30652" s="9">
        <f t="shared" si="1"/>
        <v>22351</v>
      </c>
      <c r="B30652" s="8" t="s">
        <v>19047</v>
      </c>
      <c r="C30652" s="9" t="s">
        <v>614</v>
      </c>
    </row>
    <row r="30653">
      <c r="A30653" s="9">
        <f t="shared" si="1"/>
        <v>22352</v>
      </c>
      <c r="B30653" s="8" t="s">
        <v>19048</v>
      </c>
      <c r="C30653" s="9" t="s">
        <v>88</v>
      </c>
    </row>
    <row r="30654">
      <c r="A30654" s="9">
        <f t="shared" si="1"/>
        <v>22353</v>
      </c>
      <c r="B30654" s="8" t="s">
        <v>19049</v>
      </c>
      <c r="C30654" s="9" t="s">
        <v>64</v>
      </c>
    </row>
    <row r="30655">
      <c r="A30655" s="9">
        <f t="shared" si="1"/>
        <v>22354</v>
      </c>
      <c r="B30655" s="8" t="s">
        <v>19050</v>
      </c>
      <c r="C30655" s="9" t="s">
        <v>64</v>
      </c>
    </row>
    <row r="30656">
      <c r="A30656" s="9">
        <f t="shared" si="1"/>
        <v>22355</v>
      </c>
      <c r="B30656" s="8" t="s">
        <v>19051</v>
      </c>
      <c r="C30656" s="6" t="s">
        <v>1012</v>
      </c>
    </row>
    <row r="30657">
      <c r="A30657" s="9">
        <f t="shared" si="1"/>
        <v>22356</v>
      </c>
      <c r="B30657" s="8" t="s">
        <v>19052</v>
      </c>
      <c r="C30657" s="9" t="s">
        <v>845</v>
      </c>
    </row>
    <row r="30658">
      <c r="A30658" s="9">
        <f t="shared" si="1"/>
        <v>22357</v>
      </c>
      <c r="B30658" s="8" t="s">
        <v>19053</v>
      </c>
      <c r="C30658" s="9" t="s">
        <v>547</v>
      </c>
    </row>
    <row r="30659">
      <c r="A30659" s="9">
        <f t="shared" si="1"/>
        <v>22358</v>
      </c>
      <c r="B30659" s="5" t="s">
        <v>19054</v>
      </c>
      <c r="C30659" s="6" t="s">
        <v>1040</v>
      </c>
    </row>
    <row r="30660">
      <c r="A30660" s="9">
        <f t="shared" si="1"/>
        <v>22359</v>
      </c>
      <c r="B30660" s="5" t="s">
        <v>19055</v>
      </c>
      <c r="C30660" s="6" t="s">
        <v>1207</v>
      </c>
    </row>
    <row r="30661">
      <c r="A30661" s="9">
        <f t="shared" si="1"/>
        <v>22360</v>
      </c>
      <c r="B30661" s="5" t="s">
        <v>19056</v>
      </c>
      <c r="C30661" s="6" t="s">
        <v>681</v>
      </c>
    </row>
    <row r="30662">
      <c r="A30662" s="9">
        <f t="shared" si="1"/>
        <v>22361</v>
      </c>
      <c r="B30662" s="25" t="s">
        <v>27194</v>
      </c>
      <c r="C30662" s="26" t="s">
        <v>11797</v>
      </c>
    </row>
    <row r="30663">
      <c r="A30663" s="9">
        <f t="shared" si="1"/>
        <v>22362</v>
      </c>
      <c r="B30663" s="8" t="s">
        <v>19057</v>
      </c>
      <c r="C30663" s="9" t="s">
        <v>22</v>
      </c>
    </row>
    <row r="30664">
      <c r="A30664" s="9">
        <f t="shared" si="1"/>
        <v>22362</v>
      </c>
      <c r="B30664" s="8" t="s">
        <v>19057</v>
      </c>
      <c r="C30664" s="9" t="s">
        <v>25</v>
      </c>
    </row>
    <row r="30665">
      <c r="A30665" s="9">
        <f t="shared" si="1"/>
        <v>22362</v>
      </c>
      <c r="B30665" s="8" t="s">
        <v>19057</v>
      </c>
      <c r="C30665" s="9" t="s">
        <v>24</v>
      </c>
    </row>
    <row r="30666">
      <c r="A30666" s="9">
        <f t="shared" si="1"/>
        <v>22363</v>
      </c>
      <c r="B30666" s="8" t="s">
        <v>19058</v>
      </c>
      <c r="C30666" s="9" t="s">
        <v>88</v>
      </c>
    </row>
    <row r="30667">
      <c r="A30667" s="9">
        <f t="shared" si="1"/>
        <v>22364</v>
      </c>
      <c r="B30667" s="25" t="s">
        <v>27195</v>
      </c>
      <c r="C30667" s="26" t="s">
        <v>23630</v>
      </c>
    </row>
    <row r="30668">
      <c r="A30668" s="9">
        <f t="shared" si="1"/>
        <v>22364</v>
      </c>
      <c r="B30668" s="25" t="s">
        <v>27195</v>
      </c>
      <c r="C30668" s="26" t="s">
        <v>23761</v>
      </c>
    </row>
    <row r="30669">
      <c r="A30669" s="9">
        <f t="shared" si="1"/>
        <v>22365</v>
      </c>
      <c r="B30669" s="25" t="s">
        <v>27196</v>
      </c>
      <c r="C30669" s="26" t="s">
        <v>23630</v>
      </c>
    </row>
    <row r="30670">
      <c r="A30670" s="9">
        <f t="shared" si="1"/>
        <v>22366</v>
      </c>
      <c r="B30670" s="25" t="s">
        <v>27197</v>
      </c>
      <c r="C30670" s="26" t="s">
        <v>487</v>
      </c>
    </row>
    <row r="30671">
      <c r="A30671" s="9">
        <f t="shared" si="1"/>
        <v>22366</v>
      </c>
      <c r="B30671" s="27" t="s">
        <v>27197</v>
      </c>
      <c r="C30671" s="28" t="s">
        <v>23637</v>
      </c>
    </row>
    <row r="30672">
      <c r="A30672" s="9">
        <f t="shared" si="1"/>
        <v>22366</v>
      </c>
      <c r="B30672" s="27" t="s">
        <v>27197</v>
      </c>
      <c r="C30672" s="26" t="s">
        <v>90</v>
      </c>
    </row>
    <row r="30673">
      <c r="A30673" s="9">
        <f t="shared" si="1"/>
        <v>22366</v>
      </c>
      <c r="B30673" s="25" t="s">
        <v>27197</v>
      </c>
      <c r="C30673" s="34" t="s">
        <v>54</v>
      </c>
    </row>
    <row r="30674">
      <c r="A30674" s="9">
        <f t="shared" si="1"/>
        <v>22366</v>
      </c>
      <c r="B30674" s="25" t="s">
        <v>27197</v>
      </c>
      <c r="C30674" s="34" t="s">
        <v>60</v>
      </c>
    </row>
    <row r="30675">
      <c r="A30675" s="9">
        <f t="shared" si="1"/>
        <v>22366</v>
      </c>
      <c r="B30675" s="25" t="s">
        <v>27197</v>
      </c>
      <c r="C30675" s="34" t="s">
        <v>25</v>
      </c>
    </row>
    <row r="30676">
      <c r="A30676" s="9">
        <f t="shared" si="1"/>
        <v>22367</v>
      </c>
      <c r="B30676" s="5" t="s">
        <v>19059</v>
      </c>
      <c r="C30676" s="6" t="s">
        <v>603</v>
      </c>
    </row>
    <row r="30677">
      <c r="A30677" s="9">
        <f t="shared" si="1"/>
        <v>22368</v>
      </c>
      <c r="B30677" s="5" t="s">
        <v>19060</v>
      </c>
      <c r="C30677" s="6" t="s">
        <v>612</v>
      </c>
    </row>
    <row r="30678">
      <c r="A30678" s="9">
        <f t="shared" si="1"/>
        <v>22369</v>
      </c>
      <c r="B30678" s="5" t="s">
        <v>19061</v>
      </c>
      <c r="C30678" s="6" t="s">
        <v>74</v>
      </c>
    </row>
    <row r="30679">
      <c r="A30679" s="9">
        <f t="shared" si="1"/>
        <v>22370</v>
      </c>
      <c r="B30679" s="8" t="s">
        <v>19062</v>
      </c>
      <c r="C30679" s="9" t="s">
        <v>88</v>
      </c>
    </row>
    <row r="30680">
      <c r="A30680" s="9">
        <f t="shared" si="1"/>
        <v>22371</v>
      </c>
      <c r="B30680" s="8" t="s">
        <v>19063</v>
      </c>
      <c r="C30680" s="9" t="s">
        <v>88</v>
      </c>
    </row>
    <row r="30681">
      <c r="A30681" s="9">
        <f t="shared" si="1"/>
        <v>22372</v>
      </c>
      <c r="B30681" s="5" t="s">
        <v>19064</v>
      </c>
      <c r="C30681" s="17" t="s">
        <v>1470</v>
      </c>
    </row>
    <row r="30682">
      <c r="A30682" s="9">
        <f t="shared" si="1"/>
        <v>22373</v>
      </c>
      <c r="B30682" s="8" t="s">
        <v>19065</v>
      </c>
      <c r="C30682" s="9" t="s">
        <v>1470</v>
      </c>
    </row>
    <row r="30683">
      <c r="A30683" s="9">
        <f t="shared" si="1"/>
        <v>22374</v>
      </c>
      <c r="B30683" s="30" t="s">
        <v>27198</v>
      </c>
      <c r="C30683" s="26" t="s">
        <v>23737</v>
      </c>
    </row>
    <row r="30684">
      <c r="A30684" s="9">
        <f t="shared" si="1"/>
        <v>22375</v>
      </c>
      <c r="B30684" s="8" t="s">
        <v>19066</v>
      </c>
      <c r="C30684" s="9" t="s">
        <v>1470</v>
      </c>
    </row>
    <row r="30685">
      <c r="A30685" s="9">
        <f t="shared" si="1"/>
        <v>22376</v>
      </c>
      <c r="B30685" s="8" t="s">
        <v>19067</v>
      </c>
      <c r="C30685" s="9" t="s">
        <v>399</v>
      </c>
    </row>
    <row r="30686">
      <c r="A30686" s="9">
        <f t="shared" si="1"/>
        <v>22377</v>
      </c>
      <c r="B30686" s="8" t="s">
        <v>19068</v>
      </c>
      <c r="C30686" s="9" t="s">
        <v>88</v>
      </c>
    </row>
    <row r="30687">
      <c r="A30687" s="9">
        <f t="shared" si="1"/>
        <v>22378</v>
      </c>
      <c r="B30687" s="8" t="s">
        <v>19069</v>
      </c>
      <c r="C30687" s="9" t="s">
        <v>845</v>
      </c>
    </row>
    <row r="30688">
      <c r="A30688" s="9">
        <f t="shared" si="1"/>
        <v>22379</v>
      </c>
      <c r="B30688" s="25" t="s">
        <v>27199</v>
      </c>
      <c r="C30688" s="26" t="s">
        <v>23761</v>
      </c>
    </row>
    <row r="30689">
      <c r="A30689" s="9">
        <f t="shared" si="1"/>
        <v>22380</v>
      </c>
      <c r="B30689" s="5" t="s">
        <v>19070</v>
      </c>
      <c r="C30689" s="6" t="s">
        <v>731</v>
      </c>
    </row>
    <row r="30690">
      <c r="A30690" s="9">
        <f t="shared" si="1"/>
        <v>22381</v>
      </c>
      <c r="B30690" s="25" t="s">
        <v>27200</v>
      </c>
      <c r="C30690" s="26" t="s">
        <v>487</v>
      </c>
    </row>
    <row r="30691">
      <c r="A30691" s="9">
        <f t="shared" si="1"/>
        <v>22381</v>
      </c>
      <c r="B30691" s="27" t="s">
        <v>27200</v>
      </c>
      <c r="C30691" s="28" t="s">
        <v>23637</v>
      </c>
    </row>
    <row r="30692">
      <c r="A30692" s="9">
        <f t="shared" si="1"/>
        <v>22382</v>
      </c>
      <c r="B30692" s="25" t="s">
        <v>27201</v>
      </c>
      <c r="C30692" s="26" t="s">
        <v>23761</v>
      </c>
    </row>
    <row r="30693">
      <c r="A30693" s="9">
        <f t="shared" si="1"/>
        <v>22383</v>
      </c>
      <c r="B30693" s="25" t="s">
        <v>27202</v>
      </c>
      <c r="C30693" s="26" t="s">
        <v>23761</v>
      </c>
    </row>
    <row r="30694">
      <c r="A30694" s="9">
        <f t="shared" si="1"/>
        <v>22384</v>
      </c>
      <c r="B30694" s="8" t="s">
        <v>19071</v>
      </c>
      <c r="C30694" s="9" t="s">
        <v>25</v>
      </c>
    </row>
    <row r="30695">
      <c r="A30695" s="9">
        <f t="shared" si="1"/>
        <v>22384</v>
      </c>
      <c r="B30695" s="8" t="s">
        <v>19071</v>
      </c>
      <c r="C30695" s="9" t="s">
        <v>142</v>
      </c>
    </row>
    <row r="30696">
      <c r="A30696" s="9">
        <f t="shared" si="1"/>
        <v>22385</v>
      </c>
      <c r="B30696" s="8" t="s">
        <v>19072</v>
      </c>
      <c r="C30696" s="9" t="s">
        <v>60</v>
      </c>
    </row>
    <row r="30697">
      <c r="A30697" s="9">
        <f t="shared" si="1"/>
        <v>22385</v>
      </c>
      <c r="B30697" s="8" t="s">
        <v>19072</v>
      </c>
      <c r="C30697" s="9" t="s">
        <v>24</v>
      </c>
    </row>
    <row r="30698">
      <c r="A30698" s="9">
        <f t="shared" si="1"/>
        <v>22386</v>
      </c>
      <c r="B30698" s="8" t="s">
        <v>19073</v>
      </c>
      <c r="C30698" s="9" t="s">
        <v>60</v>
      </c>
    </row>
    <row r="30699">
      <c r="A30699" s="9">
        <f t="shared" si="1"/>
        <v>22386</v>
      </c>
      <c r="B30699" s="8" t="s">
        <v>19073</v>
      </c>
      <c r="C30699" s="9" t="s">
        <v>25</v>
      </c>
    </row>
    <row r="30700">
      <c r="A30700" s="9">
        <f t="shared" si="1"/>
        <v>22386</v>
      </c>
      <c r="B30700" s="8" t="s">
        <v>19073</v>
      </c>
      <c r="C30700" s="6" t="s">
        <v>150</v>
      </c>
    </row>
    <row r="30701">
      <c r="A30701" s="9">
        <f t="shared" si="1"/>
        <v>22386</v>
      </c>
      <c r="B30701" s="8" t="s">
        <v>19073</v>
      </c>
      <c r="C30701" s="6" t="s">
        <v>54</v>
      </c>
    </row>
    <row r="30702">
      <c r="A30702" s="9">
        <f t="shared" si="1"/>
        <v>22386</v>
      </c>
      <c r="B30702" s="8" t="s">
        <v>19073</v>
      </c>
      <c r="C30702" s="6" t="s">
        <v>23637</v>
      </c>
    </row>
    <row r="30703">
      <c r="A30703" s="9">
        <f t="shared" si="1"/>
        <v>22387</v>
      </c>
      <c r="B30703" s="8" t="s">
        <v>19074</v>
      </c>
      <c r="C30703" s="9" t="s">
        <v>142</v>
      </c>
    </row>
    <row r="30704">
      <c r="A30704" s="9">
        <f t="shared" si="1"/>
        <v>22388</v>
      </c>
      <c r="B30704" s="5" t="s">
        <v>19075</v>
      </c>
      <c r="C30704" s="6" t="s">
        <v>80</v>
      </c>
    </row>
    <row r="30705">
      <c r="A30705" s="9">
        <f t="shared" si="1"/>
        <v>22389</v>
      </c>
      <c r="B30705" s="5" t="s">
        <v>19076</v>
      </c>
      <c r="C30705" s="6" t="s">
        <v>367</v>
      </c>
    </row>
    <row r="30706">
      <c r="A30706" s="9">
        <f t="shared" si="1"/>
        <v>22390</v>
      </c>
      <c r="B30706" s="5" t="s">
        <v>19077</v>
      </c>
      <c r="C30706" s="6" t="s">
        <v>367</v>
      </c>
    </row>
    <row r="30707">
      <c r="A30707" s="9">
        <f t="shared" si="1"/>
        <v>22391</v>
      </c>
      <c r="B30707" s="8" t="s">
        <v>19078</v>
      </c>
      <c r="C30707" s="6" t="s">
        <v>150</v>
      </c>
    </row>
    <row r="30708">
      <c r="A30708" s="9">
        <f t="shared" si="1"/>
        <v>22391</v>
      </c>
      <c r="B30708" s="8" t="s">
        <v>19078</v>
      </c>
      <c r="C30708" s="9" t="s">
        <v>162</v>
      </c>
    </row>
    <row r="30709">
      <c r="A30709" s="9">
        <f t="shared" si="1"/>
        <v>22391</v>
      </c>
      <c r="B30709" s="8" t="s">
        <v>19078</v>
      </c>
      <c r="C30709" s="9" t="s">
        <v>60</v>
      </c>
    </row>
    <row r="30710">
      <c r="A30710" s="9">
        <f t="shared" si="1"/>
        <v>22391</v>
      </c>
      <c r="B30710" s="8" t="s">
        <v>19078</v>
      </c>
      <c r="C30710" s="9" t="s">
        <v>142</v>
      </c>
    </row>
    <row r="30711">
      <c r="A30711" s="9">
        <f t="shared" si="1"/>
        <v>22391</v>
      </c>
      <c r="B30711" s="8" t="s">
        <v>19078</v>
      </c>
      <c r="C30711" s="6" t="s">
        <v>23637</v>
      </c>
    </row>
    <row r="30712">
      <c r="A30712" s="9">
        <f t="shared" si="1"/>
        <v>22392</v>
      </c>
      <c r="B30712" s="5" t="s">
        <v>19079</v>
      </c>
      <c r="C30712" s="6" t="s">
        <v>1369</v>
      </c>
    </row>
    <row r="30713">
      <c r="A30713" s="9">
        <f t="shared" si="1"/>
        <v>22393</v>
      </c>
      <c r="B30713" s="8" t="s">
        <v>19080</v>
      </c>
      <c r="C30713" s="9" t="s">
        <v>177</v>
      </c>
    </row>
    <row r="30714">
      <c r="A30714" s="9">
        <f t="shared" si="1"/>
        <v>22394</v>
      </c>
      <c r="B30714" s="25" t="s">
        <v>27203</v>
      </c>
      <c r="C30714" s="26" t="s">
        <v>941</v>
      </c>
    </row>
    <row r="30715">
      <c r="A30715" s="9">
        <f t="shared" si="1"/>
        <v>22394</v>
      </c>
      <c r="B30715" s="25" t="s">
        <v>27203</v>
      </c>
      <c r="C30715" s="26" t="s">
        <v>655</v>
      </c>
    </row>
    <row r="30716">
      <c r="A30716" s="9">
        <f t="shared" si="1"/>
        <v>22394</v>
      </c>
      <c r="B30716" s="25" t="s">
        <v>27203</v>
      </c>
      <c r="C30716" s="6" t="s">
        <v>23672</v>
      </c>
    </row>
    <row r="30717">
      <c r="A30717" s="9">
        <f t="shared" si="1"/>
        <v>22394</v>
      </c>
      <c r="B30717" s="27" t="s">
        <v>27203</v>
      </c>
      <c r="C30717" s="28" t="s">
        <v>23633</v>
      </c>
    </row>
    <row r="30718">
      <c r="A30718" s="9">
        <f t="shared" si="1"/>
        <v>22395</v>
      </c>
      <c r="B30718" s="8" t="s">
        <v>19081</v>
      </c>
      <c r="C30718" s="9" t="s">
        <v>547</v>
      </c>
    </row>
    <row r="30719">
      <c r="A30719" s="9">
        <f t="shared" si="1"/>
        <v>22396</v>
      </c>
      <c r="B30719" s="8" t="s">
        <v>19082</v>
      </c>
      <c r="C30719" s="6" t="s">
        <v>1012</v>
      </c>
    </row>
    <row r="30720">
      <c r="A30720" s="9">
        <f t="shared" si="1"/>
        <v>22397</v>
      </c>
      <c r="B30720" s="8" t="s">
        <v>19083</v>
      </c>
      <c r="C30720" s="6" t="s">
        <v>1012</v>
      </c>
    </row>
    <row r="30721">
      <c r="A30721" s="9">
        <f t="shared" si="1"/>
        <v>22398</v>
      </c>
      <c r="B30721" s="5" t="s">
        <v>19084</v>
      </c>
      <c r="C30721" s="6" t="s">
        <v>1007</v>
      </c>
    </row>
    <row r="30722">
      <c r="A30722" s="9">
        <f t="shared" si="1"/>
        <v>22398</v>
      </c>
      <c r="B30722" s="5" t="s">
        <v>19084</v>
      </c>
      <c r="C30722" s="6" t="s">
        <v>815</v>
      </c>
    </row>
    <row r="30723">
      <c r="A30723" s="9">
        <f t="shared" si="1"/>
        <v>22398</v>
      </c>
      <c r="B30723" s="5" t="s">
        <v>19084</v>
      </c>
      <c r="C30723" s="6" t="s">
        <v>656</v>
      </c>
    </row>
    <row r="30724">
      <c r="A30724" s="9">
        <f t="shared" si="1"/>
        <v>22398</v>
      </c>
      <c r="B30724" s="5" t="s">
        <v>19084</v>
      </c>
      <c r="C30724" s="6" t="s">
        <v>23628</v>
      </c>
    </row>
    <row r="30725">
      <c r="A30725" s="9">
        <f t="shared" si="1"/>
        <v>22399</v>
      </c>
      <c r="B30725" s="8" t="s">
        <v>19085</v>
      </c>
      <c r="C30725" s="9" t="s">
        <v>547</v>
      </c>
    </row>
    <row r="30726">
      <c r="A30726" s="9">
        <f t="shared" si="1"/>
        <v>22400</v>
      </c>
      <c r="B30726" s="31" t="s">
        <v>27204</v>
      </c>
      <c r="C30726" s="6" t="s">
        <v>374</v>
      </c>
    </row>
    <row r="30727">
      <c r="A30727" s="9">
        <f t="shared" si="1"/>
        <v>22401</v>
      </c>
      <c r="B30727" s="5" t="s">
        <v>19086</v>
      </c>
      <c r="C30727" s="6" t="s">
        <v>367</v>
      </c>
    </row>
    <row r="30728">
      <c r="A30728" s="9">
        <f t="shared" si="1"/>
        <v>22402</v>
      </c>
      <c r="B30728" s="5" t="s">
        <v>19087</v>
      </c>
      <c r="C30728" s="6" t="s">
        <v>367</v>
      </c>
    </row>
    <row r="30729">
      <c r="A30729" s="9">
        <f t="shared" si="1"/>
        <v>22403</v>
      </c>
      <c r="B30729" s="8" t="s">
        <v>19088</v>
      </c>
      <c r="C30729" s="9" t="s">
        <v>722</v>
      </c>
    </row>
    <row r="30730">
      <c r="A30730" s="9">
        <f t="shared" si="1"/>
        <v>22404</v>
      </c>
      <c r="B30730" s="8" t="s">
        <v>19089</v>
      </c>
      <c r="C30730" s="9" t="s">
        <v>142</v>
      </c>
    </row>
    <row r="30731">
      <c r="A30731" s="9">
        <f t="shared" si="1"/>
        <v>22405</v>
      </c>
      <c r="B30731" s="8" t="s">
        <v>19090</v>
      </c>
      <c r="C30731" s="9" t="s">
        <v>83</v>
      </c>
    </row>
    <row r="30732">
      <c r="A30732" s="9">
        <f t="shared" si="1"/>
        <v>22406</v>
      </c>
      <c r="B30732" s="5" t="s">
        <v>19091</v>
      </c>
      <c r="C30732" s="6" t="s">
        <v>1007</v>
      </c>
    </row>
    <row r="30733">
      <c r="A30733" s="9">
        <f t="shared" si="1"/>
        <v>22406</v>
      </c>
      <c r="B30733" s="5" t="s">
        <v>19091</v>
      </c>
      <c r="C30733" s="6" t="s">
        <v>656</v>
      </c>
    </row>
    <row r="30734">
      <c r="A30734" s="9">
        <f t="shared" si="1"/>
        <v>22406</v>
      </c>
      <c r="B30734" s="5" t="s">
        <v>19091</v>
      </c>
      <c r="C30734" s="6" t="s">
        <v>23628</v>
      </c>
    </row>
    <row r="30735">
      <c r="A30735" s="9">
        <f t="shared" si="1"/>
        <v>22407</v>
      </c>
      <c r="B30735" s="5" t="s">
        <v>19092</v>
      </c>
      <c r="C30735" s="6" t="s">
        <v>1007</v>
      </c>
    </row>
    <row r="30736">
      <c r="A30736" s="9">
        <f t="shared" si="1"/>
        <v>22407</v>
      </c>
      <c r="B30736" s="5" t="s">
        <v>19092</v>
      </c>
      <c r="C30736" s="6" t="s">
        <v>656</v>
      </c>
    </row>
    <row r="30737">
      <c r="A30737" s="9">
        <f t="shared" si="1"/>
        <v>22407</v>
      </c>
      <c r="B30737" s="5" t="s">
        <v>19092</v>
      </c>
      <c r="C30737" s="6" t="s">
        <v>23628</v>
      </c>
    </row>
    <row r="30738">
      <c r="A30738" s="9">
        <f t="shared" si="1"/>
        <v>22408</v>
      </c>
      <c r="B30738" s="8" t="s">
        <v>19093</v>
      </c>
      <c r="C30738" s="9" t="s">
        <v>83</v>
      </c>
    </row>
    <row r="30739">
      <c r="A30739" s="9">
        <f t="shared" si="1"/>
        <v>22409</v>
      </c>
      <c r="B30739" s="5" t="s">
        <v>19094</v>
      </c>
      <c r="C30739" s="6" t="s">
        <v>1369</v>
      </c>
    </row>
    <row r="30740">
      <c r="A30740" s="9">
        <f t="shared" si="1"/>
        <v>22410</v>
      </c>
      <c r="B30740" s="8" t="s">
        <v>19095</v>
      </c>
      <c r="C30740" s="9" t="s">
        <v>547</v>
      </c>
    </row>
    <row r="30741">
      <c r="A30741" s="9">
        <f t="shared" si="1"/>
        <v>22411</v>
      </c>
      <c r="B30741" s="5" t="s">
        <v>19096</v>
      </c>
      <c r="C30741" s="6" t="s">
        <v>1290</v>
      </c>
    </row>
    <row r="30742">
      <c r="A30742" s="9">
        <f t="shared" si="1"/>
        <v>22411</v>
      </c>
      <c r="B30742" s="5" t="s">
        <v>19096</v>
      </c>
      <c r="C30742" s="6" t="s">
        <v>547</v>
      </c>
    </row>
    <row r="30743">
      <c r="A30743" s="9">
        <f t="shared" si="1"/>
        <v>22411</v>
      </c>
      <c r="B30743" s="5" t="s">
        <v>19096</v>
      </c>
      <c r="C30743" s="6" t="s">
        <v>1620</v>
      </c>
    </row>
    <row r="30744">
      <c r="A30744" s="9">
        <f t="shared" si="1"/>
        <v>22412</v>
      </c>
      <c r="B30744" s="5" t="s">
        <v>19097</v>
      </c>
      <c r="C30744" s="6" t="s">
        <v>367</v>
      </c>
    </row>
    <row r="30745">
      <c r="A30745" s="9">
        <f t="shared" si="1"/>
        <v>22413</v>
      </c>
      <c r="B30745" s="5" t="s">
        <v>19098</v>
      </c>
      <c r="C30745" s="6" t="s">
        <v>1262</v>
      </c>
    </row>
    <row r="30746">
      <c r="A30746" s="9">
        <f t="shared" si="1"/>
        <v>22414</v>
      </c>
      <c r="B30746" s="8" t="s">
        <v>19099</v>
      </c>
      <c r="C30746" s="9" t="s">
        <v>40</v>
      </c>
    </row>
    <row r="30747">
      <c r="A30747" s="9">
        <f t="shared" si="1"/>
        <v>22415</v>
      </c>
      <c r="B30747" s="8" t="s">
        <v>19100</v>
      </c>
      <c r="C30747" s="9" t="s">
        <v>547</v>
      </c>
    </row>
    <row r="30748">
      <c r="A30748" s="9">
        <f t="shared" si="1"/>
        <v>22416</v>
      </c>
      <c r="B30748" s="8" t="s">
        <v>19101</v>
      </c>
      <c r="C30748" s="9" t="s">
        <v>40</v>
      </c>
    </row>
    <row r="30749">
      <c r="A30749" s="9">
        <f t="shared" si="1"/>
        <v>22417</v>
      </c>
      <c r="B30749" s="5" t="s">
        <v>19102</v>
      </c>
      <c r="C30749" s="6" t="s">
        <v>1324</v>
      </c>
    </row>
    <row r="30750">
      <c r="A30750" s="9">
        <f t="shared" si="1"/>
        <v>22417</v>
      </c>
      <c r="B30750" s="5" t="s">
        <v>19102</v>
      </c>
      <c r="C30750" s="6" t="s">
        <v>1369</v>
      </c>
    </row>
    <row r="30751">
      <c r="A30751" s="9">
        <f t="shared" si="1"/>
        <v>22418</v>
      </c>
      <c r="B30751" s="5" t="s">
        <v>19103</v>
      </c>
      <c r="C30751" s="6" t="s">
        <v>621</v>
      </c>
    </row>
    <row r="30752">
      <c r="A30752" s="9">
        <f t="shared" si="1"/>
        <v>22419</v>
      </c>
      <c r="B30752" s="25" t="s">
        <v>27205</v>
      </c>
      <c r="C30752" s="26" t="s">
        <v>23812</v>
      </c>
    </row>
    <row r="30753">
      <c r="A30753" s="9">
        <f t="shared" si="1"/>
        <v>22420</v>
      </c>
      <c r="B30753" s="5" t="s">
        <v>19104</v>
      </c>
      <c r="C30753" s="6" t="s">
        <v>1369</v>
      </c>
    </row>
    <row r="30754">
      <c r="A30754" s="9">
        <f t="shared" si="1"/>
        <v>22421</v>
      </c>
      <c r="B30754" s="8" t="s">
        <v>19105</v>
      </c>
      <c r="C30754" s="9" t="s">
        <v>722</v>
      </c>
    </row>
    <row r="30755">
      <c r="A30755" s="9">
        <f t="shared" si="1"/>
        <v>22422</v>
      </c>
      <c r="B30755" s="8" t="s">
        <v>19106</v>
      </c>
      <c r="C30755" s="9" t="s">
        <v>142</v>
      </c>
    </row>
    <row r="30756">
      <c r="A30756" s="9">
        <f t="shared" si="1"/>
        <v>22423</v>
      </c>
      <c r="B30756" s="5" t="s">
        <v>19107</v>
      </c>
      <c r="C30756" s="6" t="s">
        <v>367</v>
      </c>
    </row>
    <row r="30757">
      <c r="A30757" s="9">
        <f t="shared" si="1"/>
        <v>22424</v>
      </c>
      <c r="B30757" s="5" t="s">
        <v>19108</v>
      </c>
      <c r="C30757" s="6" t="s">
        <v>59</v>
      </c>
    </row>
    <row r="30758">
      <c r="A30758" s="9">
        <f t="shared" si="1"/>
        <v>22425</v>
      </c>
      <c r="B30758" s="8" t="s">
        <v>19109</v>
      </c>
      <c r="C30758" s="9" t="s">
        <v>162</v>
      </c>
    </row>
    <row r="30759">
      <c r="A30759" s="9">
        <f t="shared" si="1"/>
        <v>22425</v>
      </c>
      <c r="B30759" s="8" t="s">
        <v>19109</v>
      </c>
      <c r="C30759" s="9" t="s">
        <v>142</v>
      </c>
    </row>
    <row r="30760">
      <c r="A30760" s="9">
        <f t="shared" si="1"/>
        <v>22426</v>
      </c>
      <c r="B30760" s="5" t="s">
        <v>19110</v>
      </c>
      <c r="C30760" s="6" t="s">
        <v>62</v>
      </c>
    </row>
    <row r="30761">
      <c r="A30761" s="9">
        <f t="shared" si="1"/>
        <v>22426</v>
      </c>
      <c r="B30761" s="5" t="s">
        <v>19110</v>
      </c>
      <c r="C30761" s="6" t="s">
        <v>23628</v>
      </c>
    </row>
    <row r="30762">
      <c r="A30762" s="9">
        <f t="shared" si="1"/>
        <v>22427</v>
      </c>
      <c r="B30762" s="5" t="s">
        <v>19111</v>
      </c>
      <c r="C30762" s="6" t="s">
        <v>621</v>
      </c>
    </row>
    <row r="30763">
      <c r="A30763" s="9">
        <f t="shared" si="1"/>
        <v>22428</v>
      </c>
      <c r="B30763" s="8" t="s">
        <v>19112</v>
      </c>
      <c r="C30763" s="9" t="s">
        <v>40</v>
      </c>
    </row>
    <row r="30764">
      <c r="A30764" s="9">
        <f t="shared" si="1"/>
        <v>22429</v>
      </c>
      <c r="B30764" s="5" t="s">
        <v>19113</v>
      </c>
      <c r="C30764" s="6" t="s">
        <v>80</v>
      </c>
    </row>
    <row r="30765">
      <c r="A30765" s="9">
        <f t="shared" si="1"/>
        <v>22430</v>
      </c>
      <c r="B30765" s="5" t="s">
        <v>19114</v>
      </c>
      <c r="C30765" s="6" t="s">
        <v>621</v>
      </c>
    </row>
    <row r="30766">
      <c r="A30766" s="9">
        <f t="shared" si="1"/>
        <v>22431</v>
      </c>
      <c r="B30766" s="8" t="s">
        <v>19115</v>
      </c>
      <c r="C30766" s="9" t="s">
        <v>758</v>
      </c>
    </row>
    <row r="30767">
      <c r="A30767" s="9">
        <f t="shared" si="1"/>
        <v>22432</v>
      </c>
      <c r="B30767" s="8" t="s">
        <v>19116</v>
      </c>
      <c r="C30767" s="9" t="s">
        <v>142</v>
      </c>
    </row>
    <row r="30768">
      <c r="A30768" s="9">
        <f t="shared" si="1"/>
        <v>22433</v>
      </c>
      <c r="B30768" s="8" t="s">
        <v>19117</v>
      </c>
      <c r="C30768" s="9" t="s">
        <v>83</v>
      </c>
    </row>
    <row r="30769">
      <c r="A30769" s="9">
        <f t="shared" si="1"/>
        <v>22434</v>
      </c>
      <c r="B30769" s="8" t="s">
        <v>19118</v>
      </c>
      <c r="C30769" s="9" t="s">
        <v>83</v>
      </c>
    </row>
    <row r="30770">
      <c r="A30770" s="9">
        <f t="shared" si="1"/>
        <v>22435</v>
      </c>
      <c r="B30770" s="5" t="s">
        <v>19119</v>
      </c>
      <c r="C30770" s="6" t="s">
        <v>1007</v>
      </c>
    </row>
    <row r="30771">
      <c r="A30771" s="9">
        <f t="shared" si="1"/>
        <v>22435</v>
      </c>
      <c r="B30771" s="5" t="s">
        <v>19119</v>
      </c>
      <c r="C30771" s="6" t="s">
        <v>656</v>
      </c>
    </row>
    <row r="30772">
      <c r="A30772" s="9">
        <f t="shared" si="1"/>
        <v>22435</v>
      </c>
      <c r="B30772" s="5" t="s">
        <v>19119</v>
      </c>
      <c r="C30772" s="6" t="s">
        <v>23628</v>
      </c>
    </row>
    <row r="30773">
      <c r="A30773" s="9">
        <f t="shared" si="1"/>
        <v>22436</v>
      </c>
      <c r="B30773" s="5" t="s">
        <v>19120</v>
      </c>
      <c r="C30773" s="6" t="s">
        <v>1369</v>
      </c>
    </row>
    <row r="30774">
      <c r="A30774" s="9">
        <f t="shared" si="1"/>
        <v>22437</v>
      </c>
      <c r="B30774" s="8" t="s">
        <v>19121</v>
      </c>
      <c r="C30774" s="9" t="s">
        <v>142</v>
      </c>
    </row>
    <row r="30775">
      <c r="A30775" s="9">
        <f t="shared" si="1"/>
        <v>22438</v>
      </c>
      <c r="B30775" s="8" t="s">
        <v>19122</v>
      </c>
      <c r="C30775" s="9" t="s">
        <v>399</v>
      </c>
    </row>
    <row r="30776">
      <c r="A30776" s="9">
        <f t="shared" si="1"/>
        <v>22439</v>
      </c>
      <c r="B30776" s="8" t="s">
        <v>19123</v>
      </c>
      <c r="C30776" s="9" t="s">
        <v>758</v>
      </c>
    </row>
    <row r="30777">
      <c r="A30777" s="9">
        <f t="shared" si="1"/>
        <v>22440</v>
      </c>
      <c r="B30777" s="8" t="s">
        <v>19124</v>
      </c>
      <c r="C30777" s="9" t="s">
        <v>835</v>
      </c>
    </row>
    <row r="30778">
      <c r="A30778" s="9">
        <f t="shared" si="1"/>
        <v>22441</v>
      </c>
      <c r="B30778" s="8" t="s">
        <v>19125</v>
      </c>
      <c r="C30778" s="9" t="s">
        <v>835</v>
      </c>
    </row>
    <row r="30779">
      <c r="A30779" s="9">
        <f t="shared" si="1"/>
        <v>22442</v>
      </c>
      <c r="B30779" s="5" t="s">
        <v>19126</v>
      </c>
      <c r="C30779" s="6" t="s">
        <v>1007</v>
      </c>
    </row>
    <row r="30780">
      <c r="A30780" s="9">
        <f t="shared" si="1"/>
        <v>22443</v>
      </c>
      <c r="B30780" s="5" t="s">
        <v>19127</v>
      </c>
      <c r="C30780" s="6" t="s">
        <v>1007</v>
      </c>
    </row>
    <row r="30781">
      <c r="A30781" s="9">
        <f t="shared" si="1"/>
        <v>22443</v>
      </c>
      <c r="B30781" s="5" t="s">
        <v>19127</v>
      </c>
      <c r="C30781" s="6" t="s">
        <v>656</v>
      </c>
    </row>
    <row r="30782">
      <c r="A30782" s="9">
        <f t="shared" si="1"/>
        <v>22443</v>
      </c>
      <c r="B30782" s="5" t="s">
        <v>19127</v>
      </c>
      <c r="C30782" s="6" t="s">
        <v>23628</v>
      </c>
    </row>
    <row r="30783">
      <c r="A30783" s="9">
        <f t="shared" si="1"/>
        <v>22444</v>
      </c>
      <c r="B30783" s="8" t="s">
        <v>19128</v>
      </c>
      <c r="C30783" s="9" t="s">
        <v>40</v>
      </c>
    </row>
    <row r="30784">
      <c r="A30784" s="9">
        <f t="shared" si="1"/>
        <v>22445</v>
      </c>
      <c r="B30784" s="8" t="s">
        <v>19129</v>
      </c>
      <c r="C30784" s="9" t="s">
        <v>399</v>
      </c>
    </row>
    <row r="30785">
      <c r="A30785" s="9">
        <f t="shared" si="1"/>
        <v>22446</v>
      </c>
      <c r="B30785" s="8" t="s">
        <v>19130</v>
      </c>
      <c r="C30785" s="9" t="s">
        <v>818</v>
      </c>
    </row>
    <row r="30786">
      <c r="A30786" s="9">
        <f t="shared" si="1"/>
        <v>22447</v>
      </c>
      <c r="B30786" s="25" t="s">
        <v>27206</v>
      </c>
      <c r="C30786" s="26" t="s">
        <v>23808</v>
      </c>
    </row>
    <row r="30787">
      <c r="A30787" s="9">
        <f t="shared" si="1"/>
        <v>22448</v>
      </c>
      <c r="B30787" s="5" t="s">
        <v>19131</v>
      </c>
      <c r="C30787" s="6" t="s">
        <v>20</v>
      </c>
    </row>
    <row r="30788">
      <c r="A30788" s="9">
        <f t="shared" si="1"/>
        <v>22449</v>
      </c>
      <c r="B30788" s="8" t="s">
        <v>19132</v>
      </c>
      <c r="C30788" s="9" t="s">
        <v>416</v>
      </c>
    </row>
    <row r="30789">
      <c r="A30789" s="9">
        <f t="shared" si="1"/>
        <v>22450</v>
      </c>
      <c r="B30789" s="54" t="s">
        <v>27207</v>
      </c>
      <c r="C30789" s="26" t="s">
        <v>11797</v>
      </c>
    </row>
    <row r="30790">
      <c r="A30790" s="9">
        <f t="shared" si="1"/>
        <v>22451</v>
      </c>
      <c r="B30790" s="8" t="s">
        <v>19133</v>
      </c>
      <c r="C30790" s="6" t="s">
        <v>150</v>
      </c>
    </row>
    <row r="30791">
      <c r="A30791" s="9">
        <f t="shared" si="1"/>
        <v>22451</v>
      </c>
      <c r="B30791" s="8" t="s">
        <v>19133</v>
      </c>
      <c r="C30791" s="6" t="s">
        <v>23637</v>
      </c>
    </row>
    <row r="30792">
      <c r="A30792" s="9">
        <f t="shared" si="1"/>
        <v>22452</v>
      </c>
      <c r="B30792" s="8" t="s">
        <v>19134</v>
      </c>
      <c r="C30792" s="9" t="s">
        <v>399</v>
      </c>
    </row>
    <row r="30793">
      <c r="A30793" s="9">
        <f t="shared" si="1"/>
        <v>22453</v>
      </c>
      <c r="B30793" s="5" t="s">
        <v>19135</v>
      </c>
      <c r="C30793" s="6" t="s">
        <v>367</v>
      </c>
    </row>
    <row r="30794">
      <c r="A30794" s="9">
        <f t="shared" si="1"/>
        <v>22454</v>
      </c>
      <c r="B30794" s="5" t="s">
        <v>19136</v>
      </c>
      <c r="C30794" s="6" t="s">
        <v>324</v>
      </c>
    </row>
    <row r="30795">
      <c r="A30795" s="9">
        <f t="shared" si="1"/>
        <v>22454</v>
      </c>
      <c r="B30795" s="5" t="s">
        <v>19136</v>
      </c>
      <c r="C30795" s="6" t="s">
        <v>23637</v>
      </c>
    </row>
    <row r="30796">
      <c r="A30796" s="9">
        <f t="shared" si="1"/>
        <v>22455</v>
      </c>
      <c r="B30796" s="8" t="s">
        <v>19137</v>
      </c>
      <c r="C30796" s="9" t="s">
        <v>399</v>
      </c>
    </row>
    <row r="30797">
      <c r="A30797" s="9">
        <f t="shared" si="1"/>
        <v>22456</v>
      </c>
      <c r="B30797" s="5" t="s">
        <v>19138</v>
      </c>
      <c r="C30797" s="6" t="s">
        <v>367</v>
      </c>
    </row>
    <row r="30798">
      <c r="A30798" s="9">
        <f t="shared" si="1"/>
        <v>22457</v>
      </c>
      <c r="B30798" s="8" t="s">
        <v>19139</v>
      </c>
      <c r="C30798" s="9" t="s">
        <v>40</v>
      </c>
    </row>
    <row r="30799">
      <c r="A30799" s="9">
        <f t="shared" si="1"/>
        <v>22458</v>
      </c>
      <c r="B30799" s="8" t="s">
        <v>19140</v>
      </c>
      <c r="C30799" s="9" t="s">
        <v>188</v>
      </c>
    </row>
    <row r="30800">
      <c r="A30800" s="9">
        <f t="shared" si="1"/>
        <v>22459</v>
      </c>
      <c r="B30800" s="8" t="s">
        <v>19141</v>
      </c>
      <c r="C30800" s="9" t="s">
        <v>56</v>
      </c>
    </row>
    <row r="30801">
      <c r="A30801" s="9">
        <f t="shared" si="1"/>
        <v>22460</v>
      </c>
      <c r="B30801" s="25" t="s">
        <v>27208</v>
      </c>
      <c r="C30801" s="26" t="s">
        <v>23817</v>
      </c>
    </row>
    <row r="30802">
      <c r="A30802" s="9">
        <f t="shared" si="1"/>
        <v>22461</v>
      </c>
      <c r="B30802" s="5" t="s">
        <v>19142</v>
      </c>
      <c r="C30802" s="6" t="s">
        <v>1007</v>
      </c>
    </row>
    <row r="30803">
      <c r="A30803" s="9">
        <f t="shared" si="1"/>
        <v>22461</v>
      </c>
      <c r="B30803" s="5" t="s">
        <v>19142</v>
      </c>
      <c r="C30803" s="6" t="s">
        <v>656</v>
      </c>
    </row>
    <row r="30804">
      <c r="A30804" s="9">
        <f t="shared" si="1"/>
        <v>22461</v>
      </c>
      <c r="B30804" s="5" t="s">
        <v>19142</v>
      </c>
      <c r="C30804" s="6" t="s">
        <v>23628</v>
      </c>
    </row>
    <row r="30805">
      <c r="A30805" s="9">
        <f t="shared" si="1"/>
        <v>22462</v>
      </c>
      <c r="B30805" s="5" t="s">
        <v>19143</v>
      </c>
      <c r="C30805" s="6" t="s">
        <v>1007</v>
      </c>
    </row>
    <row r="30806">
      <c r="A30806" s="9">
        <f t="shared" si="1"/>
        <v>22462</v>
      </c>
      <c r="B30806" s="5" t="s">
        <v>19143</v>
      </c>
      <c r="C30806" s="6" t="s">
        <v>656</v>
      </c>
    </row>
    <row r="30807">
      <c r="A30807" s="9">
        <f t="shared" si="1"/>
        <v>22462</v>
      </c>
      <c r="B30807" s="5" t="s">
        <v>19143</v>
      </c>
      <c r="C30807" s="6" t="s">
        <v>23628</v>
      </c>
    </row>
    <row r="30808">
      <c r="A30808" s="9">
        <f t="shared" si="1"/>
        <v>22463</v>
      </c>
      <c r="B30808" s="8" t="s">
        <v>19144</v>
      </c>
      <c r="C30808" s="9" t="s">
        <v>835</v>
      </c>
    </row>
    <row r="30809">
      <c r="A30809" s="9">
        <f t="shared" si="1"/>
        <v>22464</v>
      </c>
      <c r="B30809" s="8" t="s">
        <v>19145</v>
      </c>
      <c r="C30809" s="9" t="s">
        <v>40</v>
      </c>
    </row>
    <row r="30810">
      <c r="A30810" s="9">
        <f t="shared" si="1"/>
        <v>22464</v>
      </c>
      <c r="B30810" s="8" t="s">
        <v>19145</v>
      </c>
      <c r="C30810" s="6" t="s">
        <v>59</v>
      </c>
    </row>
    <row r="30811">
      <c r="A30811" s="9">
        <f t="shared" si="1"/>
        <v>22465</v>
      </c>
      <c r="B30811" s="8" t="s">
        <v>19146</v>
      </c>
      <c r="C30811" s="9" t="s">
        <v>835</v>
      </c>
    </row>
    <row r="30812">
      <c r="A30812" s="9">
        <f t="shared" si="1"/>
        <v>22466</v>
      </c>
      <c r="B30812" s="8" t="s">
        <v>19147</v>
      </c>
      <c r="C30812" s="9" t="s">
        <v>614</v>
      </c>
    </row>
    <row r="30813">
      <c r="A30813" s="9">
        <f t="shared" si="1"/>
        <v>22467</v>
      </c>
      <c r="B30813" s="5" t="s">
        <v>19148</v>
      </c>
      <c r="C30813" s="6" t="s">
        <v>20</v>
      </c>
    </row>
    <row r="30814">
      <c r="A30814" s="9">
        <f t="shared" si="1"/>
        <v>22468</v>
      </c>
      <c r="B30814" s="8" t="s">
        <v>19149</v>
      </c>
      <c r="C30814" s="9" t="s">
        <v>815</v>
      </c>
    </row>
    <row r="30815">
      <c r="A30815" s="9">
        <f t="shared" si="1"/>
        <v>22469</v>
      </c>
      <c r="B30815" s="8" t="s">
        <v>19150</v>
      </c>
      <c r="C30815" s="9" t="s">
        <v>547</v>
      </c>
    </row>
    <row r="30816">
      <c r="A30816" s="9">
        <f t="shared" si="1"/>
        <v>22470</v>
      </c>
      <c r="B30816" s="5" t="s">
        <v>19151</v>
      </c>
      <c r="C30816" s="6" t="s">
        <v>479</v>
      </c>
    </row>
    <row r="30817">
      <c r="A30817" s="9">
        <f t="shared" si="1"/>
        <v>22471</v>
      </c>
      <c r="B30817" s="5" t="s">
        <v>19152</v>
      </c>
      <c r="C30817" s="6" t="s">
        <v>426</v>
      </c>
    </row>
    <row r="30818">
      <c r="A30818" s="9">
        <f t="shared" si="1"/>
        <v>22472</v>
      </c>
      <c r="B30818" s="25" t="s">
        <v>27209</v>
      </c>
      <c r="C30818" s="26" t="s">
        <v>23761</v>
      </c>
    </row>
    <row r="30819">
      <c r="A30819" s="9">
        <f t="shared" si="1"/>
        <v>22473</v>
      </c>
      <c r="B30819" s="8" t="s">
        <v>19153</v>
      </c>
      <c r="C30819" s="9" t="s">
        <v>1042</v>
      </c>
    </row>
    <row r="30820">
      <c r="A30820" s="9">
        <f t="shared" si="1"/>
        <v>22474</v>
      </c>
      <c r="B30820" s="25" t="s">
        <v>27210</v>
      </c>
      <c r="C30820" s="26" t="s">
        <v>23761</v>
      </c>
    </row>
    <row r="30821">
      <c r="A30821" s="9">
        <f t="shared" si="1"/>
        <v>22475</v>
      </c>
      <c r="B30821" s="8" t="s">
        <v>19154</v>
      </c>
      <c r="C30821" s="9" t="s">
        <v>399</v>
      </c>
    </row>
    <row r="30822">
      <c r="A30822" s="9">
        <f t="shared" si="1"/>
        <v>22476</v>
      </c>
      <c r="B30822" s="8" t="s">
        <v>19155</v>
      </c>
      <c r="C30822" s="9" t="s">
        <v>121</v>
      </c>
    </row>
    <row r="30823">
      <c r="A30823" s="9">
        <f t="shared" si="1"/>
        <v>22477</v>
      </c>
      <c r="B30823" s="5" t="s">
        <v>19156</v>
      </c>
      <c r="C30823" s="6" t="s">
        <v>48</v>
      </c>
    </row>
    <row r="30824">
      <c r="A30824" s="9">
        <f t="shared" si="1"/>
        <v>22478</v>
      </c>
      <c r="B30824" s="5" t="s">
        <v>19157</v>
      </c>
      <c r="C30824" s="6" t="s">
        <v>74</v>
      </c>
    </row>
    <row r="30825">
      <c r="A30825" s="9">
        <f t="shared" si="1"/>
        <v>22479</v>
      </c>
      <c r="B30825" s="5" t="s">
        <v>19158</v>
      </c>
      <c r="C30825" s="6" t="s">
        <v>1360</v>
      </c>
    </row>
    <row r="30826">
      <c r="A30826" s="9">
        <f t="shared" si="1"/>
        <v>22480</v>
      </c>
      <c r="B30826" s="5" t="s">
        <v>19159</v>
      </c>
      <c r="C30826" s="6" t="s">
        <v>32</v>
      </c>
    </row>
    <row r="30827">
      <c r="A30827" s="9">
        <f t="shared" si="1"/>
        <v>22481</v>
      </c>
      <c r="B30827" s="5" t="s">
        <v>19160</v>
      </c>
      <c r="C30827" s="6" t="s">
        <v>1360</v>
      </c>
    </row>
    <row r="30828">
      <c r="A30828" s="9">
        <f t="shared" si="1"/>
        <v>22482</v>
      </c>
      <c r="B30828" s="5" t="s">
        <v>19161</v>
      </c>
      <c r="C30828" s="6" t="s">
        <v>1360</v>
      </c>
    </row>
    <row r="30829">
      <c r="A30829" s="9">
        <f t="shared" si="1"/>
        <v>22483</v>
      </c>
      <c r="B30829" s="5" t="s">
        <v>19162</v>
      </c>
      <c r="C30829" s="6" t="s">
        <v>1360</v>
      </c>
    </row>
    <row r="30830">
      <c r="A30830" s="9">
        <f t="shared" si="1"/>
        <v>22484</v>
      </c>
      <c r="B30830" s="5" t="s">
        <v>19163</v>
      </c>
      <c r="C30830" s="6" t="s">
        <v>1360</v>
      </c>
    </row>
    <row r="30831">
      <c r="A30831" s="9">
        <f t="shared" si="1"/>
        <v>22485</v>
      </c>
      <c r="B30831" s="5" t="s">
        <v>19164</v>
      </c>
      <c r="C30831" s="6" t="s">
        <v>1260</v>
      </c>
    </row>
    <row r="30832">
      <c r="A30832" s="9">
        <f t="shared" si="1"/>
        <v>22486</v>
      </c>
      <c r="B30832" s="5" t="s">
        <v>19165</v>
      </c>
      <c r="C30832" s="6" t="s">
        <v>1316</v>
      </c>
    </row>
    <row r="30833">
      <c r="A30833" s="9">
        <f t="shared" si="1"/>
        <v>22487</v>
      </c>
      <c r="B30833" s="5" t="s">
        <v>19166</v>
      </c>
      <c r="C30833" s="6" t="s">
        <v>6</v>
      </c>
    </row>
    <row r="30834">
      <c r="A30834" s="9">
        <f t="shared" si="1"/>
        <v>22488</v>
      </c>
      <c r="B30834" s="5" t="s">
        <v>19167</v>
      </c>
      <c r="C30834" s="6" t="s">
        <v>6</v>
      </c>
    </row>
    <row r="30835">
      <c r="A30835" s="9">
        <f t="shared" si="1"/>
        <v>22489</v>
      </c>
      <c r="B30835" s="5" t="s">
        <v>19168</v>
      </c>
      <c r="C30835" s="6" t="s">
        <v>6</v>
      </c>
    </row>
    <row r="30836">
      <c r="A30836" s="9">
        <f t="shared" si="1"/>
        <v>22490</v>
      </c>
      <c r="B30836" s="46" t="s">
        <v>27211</v>
      </c>
      <c r="C30836" s="26" t="s">
        <v>6</v>
      </c>
    </row>
    <row r="30837">
      <c r="A30837" s="9">
        <f t="shared" si="1"/>
        <v>22491</v>
      </c>
      <c r="B30837" s="46" t="s">
        <v>27212</v>
      </c>
      <c r="C30837" s="26" t="s">
        <v>6</v>
      </c>
    </row>
    <row r="30838">
      <c r="A30838" s="9">
        <f t="shared" si="1"/>
        <v>22492</v>
      </c>
      <c r="B30838" s="46" t="s">
        <v>27213</v>
      </c>
      <c r="C30838" s="17" t="s">
        <v>6</v>
      </c>
    </row>
    <row r="30839">
      <c r="A30839" s="9">
        <f t="shared" si="1"/>
        <v>22493</v>
      </c>
      <c r="B30839" s="5" t="s">
        <v>19169</v>
      </c>
      <c r="C30839" s="6" t="s">
        <v>6</v>
      </c>
    </row>
    <row r="30840">
      <c r="A30840" s="9">
        <f t="shared" si="1"/>
        <v>22494</v>
      </c>
      <c r="B30840" s="5" t="s">
        <v>19170</v>
      </c>
      <c r="C30840" s="6" t="s">
        <v>6</v>
      </c>
    </row>
    <row r="30841">
      <c r="A30841" s="9">
        <f t="shared" si="1"/>
        <v>22495</v>
      </c>
      <c r="B30841" s="5" t="s">
        <v>19171</v>
      </c>
      <c r="C30841" s="6" t="s">
        <v>6</v>
      </c>
    </row>
    <row r="30842">
      <c r="A30842" s="9">
        <f t="shared" si="1"/>
        <v>22496</v>
      </c>
      <c r="B30842" s="25" t="s">
        <v>27214</v>
      </c>
      <c r="C30842" s="26" t="s">
        <v>12983</v>
      </c>
    </row>
    <row r="30843">
      <c r="A30843" s="9">
        <f t="shared" si="1"/>
        <v>22497</v>
      </c>
      <c r="B30843" s="5" t="s">
        <v>19172</v>
      </c>
      <c r="C30843" s="6" t="s">
        <v>1360</v>
      </c>
    </row>
    <row r="30844">
      <c r="A30844" s="9">
        <f t="shared" si="1"/>
        <v>22498</v>
      </c>
      <c r="B30844" s="5" t="s">
        <v>19173</v>
      </c>
      <c r="C30844" s="6" t="s">
        <v>1360</v>
      </c>
    </row>
    <row r="30845">
      <c r="A30845" s="9">
        <f t="shared" si="1"/>
        <v>22499</v>
      </c>
      <c r="B30845" s="5" t="s">
        <v>19174</v>
      </c>
      <c r="C30845" s="6" t="s">
        <v>86</v>
      </c>
    </row>
    <row r="30846">
      <c r="A30846" s="9">
        <f t="shared" si="1"/>
        <v>22500</v>
      </c>
      <c r="B30846" s="5" t="s">
        <v>19175</v>
      </c>
      <c r="C30846" s="6" t="s">
        <v>86</v>
      </c>
    </row>
    <row r="30847">
      <c r="A30847" s="9">
        <f t="shared" si="1"/>
        <v>22501</v>
      </c>
      <c r="B30847" s="5" t="s">
        <v>19176</v>
      </c>
      <c r="C30847" s="6" t="s">
        <v>86</v>
      </c>
    </row>
    <row r="30848">
      <c r="A30848" s="9">
        <f t="shared" si="1"/>
        <v>22502</v>
      </c>
      <c r="B30848" s="25" t="s">
        <v>27215</v>
      </c>
      <c r="C30848" s="26" t="s">
        <v>23630</v>
      </c>
    </row>
    <row r="30849">
      <c r="A30849" s="9">
        <f t="shared" si="1"/>
        <v>22503</v>
      </c>
      <c r="B30849" s="5" t="s">
        <v>19177</v>
      </c>
      <c r="C30849" s="6" t="s">
        <v>621</v>
      </c>
    </row>
    <row r="30850">
      <c r="A30850" s="9">
        <f t="shared" si="1"/>
        <v>22504</v>
      </c>
      <c r="B30850" s="18" t="s">
        <v>19178</v>
      </c>
      <c r="C30850" s="6" t="s">
        <v>313</v>
      </c>
    </row>
    <row r="30851">
      <c r="A30851" s="9">
        <f t="shared" si="1"/>
        <v>22504</v>
      </c>
      <c r="B30851" s="5" t="s">
        <v>19178</v>
      </c>
      <c r="C30851" s="6" t="s">
        <v>1007</v>
      </c>
    </row>
    <row r="30852">
      <c r="A30852" s="9">
        <f t="shared" si="1"/>
        <v>22505</v>
      </c>
      <c r="B30852" s="5" t="s">
        <v>19179</v>
      </c>
      <c r="C30852" s="6" t="s">
        <v>267</v>
      </c>
    </row>
    <row r="30853">
      <c r="A30853" s="9">
        <f t="shared" si="1"/>
        <v>22505</v>
      </c>
      <c r="B30853" s="5" t="s">
        <v>19179</v>
      </c>
      <c r="C30853" s="6" t="s">
        <v>23637</v>
      </c>
    </row>
    <row r="30854">
      <c r="A30854" s="9">
        <f t="shared" si="1"/>
        <v>22506</v>
      </c>
      <c r="B30854" s="5" t="s">
        <v>19180</v>
      </c>
      <c r="C30854" s="6" t="s">
        <v>946</v>
      </c>
    </row>
    <row r="30855">
      <c r="A30855" s="9">
        <f t="shared" si="1"/>
        <v>22507</v>
      </c>
      <c r="B30855" s="5" t="s">
        <v>19181</v>
      </c>
      <c r="C30855" s="6" t="s">
        <v>785</v>
      </c>
    </row>
    <row r="30856">
      <c r="A30856" s="9">
        <f t="shared" si="1"/>
        <v>22508</v>
      </c>
      <c r="B30856" s="8" t="s">
        <v>19182</v>
      </c>
      <c r="C30856" s="9" t="s">
        <v>83</v>
      </c>
    </row>
    <row r="30857">
      <c r="A30857" s="9">
        <f t="shared" si="1"/>
        <v>22509</v>
      </c>
      <c r="B30857" s="5" t="s">
        <v>19183</v>
      </c>
      <c r="C30857" s="6" t="s">
        <v>681</v>
      </c>
    </row>
    <row r="30858">
      <c r="A30858" s="9">
        <f t="shared" si="1"/>
        <v>22510</v>
      </c>
      <c r="B30858" s="5" t="s">
        <v>19184</v>
      </c>
      <c r="C30858" s="6" t="s">
        <v>714</v>
      </c>
    </row>
    <row r="30859">
      <c r="A30859" s="9">
        <f t="shared" si="1"/>
        <v>22510</v>
      </c>
      <c r="B30859" s="5" t="s">
        <v>19184</v>
      </c>
      <c r="C30859" s="6" t="s">
        <v>23672</v>
      </c>
    </row>
    <row r="30860">
      <c r="A30860" s="9">
        <f t="shared" si="1"/>
        <v>22511</v>
      </c>
      <c r="B30860" s="5" t="s">
        <v>19185</v>
      </c>
      <c r="C30860" s="6" t="s">
        <v>714</v>
      </c>
    </row>
    <row r="30861">
      <c r="A30861" s="9">
        <f t="shared" si="1"/>
        <v>22511</v>
      </c>
      <c r="B30861" s="5" t="s">
        <v>19185</v>
      </c>
      <c r="C30861" s="6" t="s">
        <v>23672</v>
      </c>
    </row>
    <row r="30862">
      <c r="A30862" s="9">
        <f t="shared" si="1"/>
        <v>22512</v>
      </c>
      <c r="B30862" s="5" t="s">
        <v>19186</v>
      </c>
      <c r="C30862" s="6" t="s">
        <v>714</v>
      </c>
    </row>
    <row r="30863">
      <c r="A30863" s="9">
        <f t="shared" si="1"/>
        <v>22512</v>
      </c>
      <c r="B30863" s="5" t="s">
        <v>19186</v>
      </c>
      <c r="C30863" s="6" t="s">
        <v>23672</v>
      </c>
    </row>
    <row r="30864">
      <c r="A30864" s="9">
        <f t="shared" si="1"/>
        <v>22513</v>
      </c>
      <c r="B30864" s="5" t="s">
        <v>19187</v>
      </c>
      <c r="C30864" s="6" t="s">
        <v>714</v>
      </c>
    </row>
    <row r="30865">
      <c r="A30865" s="9">
        <f t="shared" si="1"/>
        <v>22513</v>
      </c>
      <c r="B30865" s="5" t="s">
        <v>19187</v>
      </c>
      <c r="C30865" s="6" t="s">
        <v>23672</v>
      </c>
    </row>
    <row r="30866">
      <c r="A30866" s="9">
        <f t="shared" si="1"/>
        <v>22514</v>
      </c>
      <c r="B30866" s="5" t="s">
        <v>19188</v>
      </c>
      <c r="C30866" s="6" t="s">
        <v>74</v>
      </c>
    </row>
    <row r="30867">
      <c r="A30867" s="9">
        <f t="shared" si="1"/>
        <v>22515</v>
      </c>
      <c r="B30867" s="5" t="s">
        <v>19189</v>
      </c>
      <c r="C30867" s="6" t="s">
        <v>591</v>
      </c>
    </row>
    <row r="30868">
      <c r="A30868" s="9">
        <f t="shared" si="1"/>
        <v>22516</v>
      </c>
      <c r="B30868" s="25" t="s">
        <v>27216</v>
      </c>
      <c r="C30868" s="26" t="s">
        <v>23748</v>
      </c>
    </row>
    <row r="30869">
      <c r="A30869" s="9">
        <f t="shared" si="1"/>
        <v>22516</v>
      </c>
      <c r="B30869" s="25" t="s">
        <v>27216</v>
      </c>
      <c r="C30869" s="26" t="s">
        <v>23630</v>
      </c>
    </row>
    <row r="30870">
      <c r="A30870" s="9">
        <f t="shared" si="1"/>
        <v>22517</v>
      </c>
      <c r="B30870" s="25" t="s">
        <v>27217</v>
      </c>
      <c r="C30870" s="26" t="s">
        <v>23748</v>
      </c>
    </row>
    <row r="30871">
      <c r="A30871" s="9">
        <f t="shared" si="1"/>
        <v>22518</v>
      </c>
      <c r="B30871" s="25" t="s">
        <v>27218</v>
      </c>
      <c r="C30871" s="26" t="s">
        <v>23748</v>
      </c>
    </row>
    <row r="30872">
      <c r="A30872" s="9">
        <f t="shared" si="1"/>
        <v>22519</v>
      </c>
      <c r="B30872" s="25" t="s">
        <v>27219</v>
      </c>
      <c r="C30872" s="26" t="s">
        <v>23748</v>
      </c>
    </row>
    <row r="30873">
      <c r="A30873" s="9">
        <f t="shared" si="1"/>
        <v>22520</v>
      </c>
      <c r="B30873" s="25" t="s">
        <v>27220</v>
      </c>
      <c r="C30873" s="26" t="s">
        <v>23748</v>
      </c>
    </row>
    <row r="30874">
      <c r="A30874" s="9">
        <f t="shared" si="1"/>
        <v>22521</v>
      </c>
      <c r="B30874" s="25" t="s">
        <v>27221</v>
      </c>
      <c r="C30874" s="26" t="s">
        <v>23748</v>
      </c>
    </row>
    <row r="30875">
      <c r="A30875" s="9">
        <f t="shared" si="1"/>
        <v>22521</v>
      </c>
      <c r="B30875" s="25" t="s">
        <v>27221</v>
      </c>
      <c r="C30875" s="26" t="s">
        <v>7783</v>
      </c>
    </row>
    <row r="30876">
      <c r="A30876" s="9">
        <f t="shared" si="1"/>
        <v>22522</v>
      </c>
      <c r="B30876" s="5" t="s">
        <v>19190</v>
      </c>
      <c r="C30876" s="6" t="s">
        <v>591</v>
      </c>
    </row>
    <row r="30877">
      <c r="A30877" s="9">
        <f t="shared" si="1"/>
        <v>22523</v>
      </c>
      <c r="B30877" s="25" t="s">
        <v>27222</v>
      </c>
      <c r="C30877" s="26" t="s">
        <v>23748</v>
      </c>
    </row>
    <row r="30878">
      <c r="A30878" s="9">
        <f t="shared" si="1"/>
        <v>22524</v>
      </c>
      <c r="B30878" s="25" t="s">
        <v>27223</v>
      </c>
      <c r="C30878" s="26" t="s">
        <v>23748</v>
      </c>
    </row>
    <row r="30879">
      <c r="A30879" s="9">
        <f t="shared" si="1"/>
        <v>22525</v>
      </c>
      <c r="B30879" s="25" t="s">
        <v>27224</v>
      </c>
      <c r="C30879" s="26" t="s">
        <v>23653</v>
      </c>
    </row>
    <row r="30880">
      <c r="A30880" s="9">
        <f t="shared" si="1"/>
        <v>22526</v>
      </c>
      <c r="B30880" s="5" t="s">
        <v>19191</v>
      </c>
      <c r="C30880" s="6" t="s">
        <v>1223</v>
      </c>
    </row>
    <row r="30881">
      <c r="A30881" s="9">
        <f t="shared" si="1"/>
        <v>22527</v>
      </c>
      <c r="B30881" s="27" t="s">
        <v>27225</v>
      </c>
      <c r="C30881" s="28" t="s">
        <v>23637</v>
      </c>
    </row>
    <row r="30882">
      <c r="A30882" s="9">
        <f t="shared" si="1"/>
        <v>22528</v>
      </c>
      <c r="B30882" s="8" t="s">
        <v>19192</v>
      </c>
      <c r="C30882" s="9" t="s">
        <v>280</v>
      </c>
    </row>
    <row r="30883">
      <c r="A30883" s="9">
        <f t="shared" si="1"/>
        <v>22529</v>
      </c>
      <c r="B30883" s="25" t="s">
        <v>27226</v>
      </c>
      <c r="C30883" s="26" t="s">
        <v>650</v>
      </c>
    </row>
    <row r="30884">
      <c r="A30884" s="9">
        <f t="shared" si="1"/>
        <v>22530</v>
      </c>
      <c r="B30884" s="5" t="s">
        <v>19193</v>
      </c>
      <c r="C30884" s="6" t="s">
        <v>86</v>
      </c>
    </row>
    <row r="30885">
      <c r="A30885" s="9">
        <f t="shared" si="1"/>
        <v>22531</v>
      </c>
      <c r="B30885" s="8" t="s">
        <v>19194</v>
      </c>
      <c r="C30885" s="9" t="s">
        <v>46</v>
      </c>
    </row>
    <row r="30886">
      <c r="A30886" s="9">
        <f t="shared" si="1"/>
        <v>22532</v>
      </c>
      <c r="B30886" s="8" t="s">
        <v>19195</v>
      </c>
      <c r="C30886" s="9" t="s">
        <v>547</v>
      </c>
    </row>
    <row r="30887">
      <c r="A30887" s="9">
        <f t="shared" si="1"/>
        <v>22533</v>
      </c>
      <c r="B30887" s="5" t="s">
        <v>19196</v>
      </c>
      <c r="C30887" s="6" t="s">
        <v>32</v>
      </c>
    </row>
    <row r="30888">
      <c r="A30888" s="9">
        <f t="shared" si="1"/>
        <v>22534</v>
      </c>
      <c r="B30888" s="8" t="s">
        <v>19197</v>
      </c>
      <c r="C30888" s="9" t="s">
        <v>547</v>
      </c>
    </row>
    <row r="30889">
      <c r="A30889" s="9">
        <f t="shared" si="1"/>
        <v>22535</v>
      </c>
      <c r="B30889" s="8" t="s">
        <v>19198</v>
      </c>
      <c r="C30889" s="9" t="s">
        <v>46</v>
      </c>
    </row>
    <row r="30890">
      <c r="A30890" s="9">
        <f t="shared" si="1"/>
        <v>22536</v>
      </c>
      <c r="B30890" s="8" t="s">
        <v>19199</v>
      </c>
      <c r="C30890" s="9" t="s">
        <v>76</v>
      </c>
    </row>
    <row r="30891">
      <c r="A30891" s="9">
        <f t="shared" si="1"/>
        <v>22537</v>
      </c>
      <c r="B30891" s="8" t="s">
        <v>19200</v>
      </c>
      <c r="C30891" s="9" t="s">
        <v>76</v>
      </c>
    </row>
    <row r="30892">
      <c r="A30892" s="9">
        <f t="shared" si="1"/>
        <v>22538</v>
      </c>
      <c r="B30892" s="25" t="s">
        <v>27227</v>
      </c>
      <c r="C30892" s="26" t="s">
        <v>23817</v>
      </c>
    </row>
    <row r="30893">
      <c r="A30893" s="9">
        <f t="shared" si="1"/>
        <v>22539</v>
      </c>
      <c r="B30893" s="25" t="s">
        <v>27228</v>
      </c>
      <c r="C30893" s="26" t="s">
        <v>10122</v>
      </c>
    </row>
    <row r="30894">
      <c r="A30894" s="9">
        <f t="shared" si="1"/>
        <v>22539</v>
      </c>
      <c r="B30894" s="27" t="s">
        <v>27228</v>
      </c>
      <c r="C30894" s="28" t="s">
        <v>23637</v>
      </c>
    </row>
    <row r="30895">
      <c r="A30895" s="9">
        <f t="shared" si="1"/>
        <v>22540</v>
      </c>
      <c r="B30895" s="5" t="s">
        <v>19201</v>
      </c>
      <c r="C30895" s="6" t="s">
        <v>538</v>
      </c>
    </row>
    <row r="30896">
      <c r="A30896" s="9">
        <f t="shared" si="1"/>
        <v>22540</v>
      </c>
      <c r="B30896" s="5" t="s">
        <v>19201</v>
      </c>
      <c r="C30896" s="6" t="s">
        <v>23628</v>
      </c>
    </row>
    <row r="30897">
      <c r="A30897" s="9">
        <f t="shared" si="1"/>
        <v>22541</v>
      </c>
      <c r="B30897" s="5" t="s">
        <v>19202</v>
      </c>
      <c r="C30897" s="6" t="s">
        <v>538</v>
      </c>
    </row>
    <row r="30898">
      <c r="A30898" s="9">
        <f t="shared" si="1"/>
        <v>22541</v>
      </c>
      <c r="B30898" s="5" t="s">
        <v>19202</v>
      </c>
      <c r="C30898" s="6" t="s">
        <v>23628</v>
      </c>
    </row>
    <row r="30899">
      <c r="A30899" s="9">
        <f t="shared" si="1"/>
        <v>22542</v>
      </c>
      <c r="B30899" s="8" t="s">
        <v>19203</v>
      </c>
      <c r="C30899" s="9" t="s">
        <v>728</v>
      </c>
    </row>
    <row r="30900">
      <c r="A30900" s="9">
        <f t="shared" si="1"/>
        <v>22543</v>
      </c>
      <c r="B30900" s="8" t="s">
        <v>19204</v>
      </c>
      <c r="C30900" s="9" t="s">
        <v>142</v>
      </c>
    </row>
    <row r="30901">
      <c r="A30901" s="9">
        <f t="shared" si="1"/>
        <v>22544</v>
      </c>
      <c r="B30901" s="5" t="s">
        <v>19205</v>
      </c>
      <c r="C30901" s="6" t="s">
        <v>27</v>
      </c>
    </row>
    <row r="30902">
      <c r="A30902" s="9">
        <f t="shared" si="1"/>
        <v>22545</v>
      </c>
      <c r="B30902" s="40" t="s">
        <v>27229</v>
      </c>
      <c r="C30902" s="40" t="s">
        <v>3126</v>
      </c>
    </row>
    <row r="30903">
      <c r="A30903" s="9">
        <f t="shared" si="1"/>
        <v>22546</v>
      </c>
      <c r="B30903" s="5" t="s">
        <v>19206</v>
      </c>
      <c r="C30903" s="6" t="s">
        <v>74</v>
      </c>
    </row>
    <row r="30904">
      <c r="A30904" s="9">
        <f t="shared" si="1"/>
        <v>22547</v>
      </c>
      <c r="B30904" s="8" t="s">
        <v>19207</v>
      </c>
      <c r="C30904" s="9" t="s">
        <v>372</v>
      </c>
    </row>
    <row r="30905">
      <c r="A30905" s="9">
        <f t="shared" si="1"/>
        <v>22548</v>
      </c>
      <c r="B30905" s="25" t="s">
        <v>27230</v>
      </c>
      <c r="C30905" s="26" t="s">
        <v>487</v>
      </c>
    </row>
    <row r="30906">
      <c r="A30906" s="9">
        <f t="shared" si="1"/>
        <v>22548</v>
      </c>
      <c r="B30906" s="27" t="s">
        <v>27230</v>
      </c>
      <c r="C30906" s="28" t="s">
        <v>23637</v>
      </c>
    </row>
    <row r="30907">
      <c r="A30907" s="9">
        <f t="shared" si="1"/>
        <v>22549</v>
      </c>
      <c r="B30907" s="8" t="s">
        <v>19208</v>
      </c>
      <c r="C30907" s="9" t="s">
        <v>372</v>
      </c>
    </row>
    <row r="30908">
      <c r="A30908" s="9">
        <f t="shared" si="1"/>
        <v>22550</v>
      </c>
      <c r="B30908" s="5" t="s">
        <v>19209</v>
      </c>
      <c r="C30908" s="6" t="s">
        <v>765</v>
      </c>
    </row>
    <row r="30909">
      <c r="A30909" s="9">
        <f t="shared" si="1"/>
        <v>22551</v>
      </c>
      <c r="B30909" s="5" t="s">
        <v>19210</v>
      </c>
      <c r="C30909" s="6" t="s">
        <v>27</v>
      </c>
    </row>
    <row r="30910">
      <c r="A30910" s="9">
        <f t="shared" si="1"/>
        <v>22552</v>
      </c>
      <c r="B30910" s="8" t="s">
        <v>19211</v>
      </c>
      <c r="C30910" s="9" t="s">
        <v>555</v>
      </c>
    </row>
    <row r="30911">
      <c r="A30911" s="9">
        <f t="shared" si="1"/>
        <v>22553</v>
      </c>
      <c r="B30911" s="5" t="s">
        <v>19212</v>
      </c>
      <c r="C30911" s="6" t="s">
        <v>86</v>
      </c>
    </row>
    <row r="30912">
      <c r="A30912" s="9">
        <f t="shared" si="1"/>
        <v>22554</v>
      </c>
      <c r="B30912" s="5" t="s">
        <v>19213</v>
      </c>
      <c r="C30912" s="6" t="s">
        <v>1450</v>
      </c>
    </row>
    <row r="30913">
      <c r="A30913" s="9">
        <f t="shared" si="1"/>
        <v>22554</v>
      </c>
      <c r="B30913" s="5" t="s">
        <v>19213</v>
      </c>
      <c r="C30913" s="6" t="s">
        <v>23628</v>
      </c>
    </row>
    <row r="30914">
      <c r="A30914" s="9">
        <f t="shared" si="1"/>
        <v>22555</v>
      </c>
      <c r="B30914" s="5" t="s">
        <v>19214</v>
      </c>
      <c r="C30914" s="6" t="s">
        <v>34</v>
      </c>
    </row>
    <row r="30915">
      <c r="A30915" s="9">
        <f t="shared" si="1"/>
        <v>22555</v>
      </c>
      <c r="B30915" s="5" t="s">
        <v>19214</v>
      </c>
      <c r="C30915" s="6" t="s">
        <v>23628</v>
      </c>
    </row>
    <row r="30916">
      <c r="A30916" s="9">
        <f t="shared" si="1"/>
        <v>22556</v>
      </c>
      <c r="B30916" s="8" t="s">
        <v>19215</v>
      </c>
      <c r="C30916" s="9" t="s">
        <v>893</v>
      </c>
    </row>
    <row r="30917">
      <c r="A30917" s="9">
        <f t="shared" si="1"/>
        <v>22557</v>
      </c>
      <c r="B30917" s="25" t="s">
        <v>27231</v>
      </c>
      <c r="C30917" s="26" t="s">
        <v>23845</v>
      </c>
    </row>
    <row r="30918">
      <c r="A30918" s="9">
        <f t="shared" si="1"/>
        <v>22558</v>
      </c>
      <c r="B30918" s="5" t="s">
        <v>19216</v>
      </c>
      <c r="C30918" s="6" t="s">
        <v>1334</v>
      </c>
    </row>
    <row r="30919">
      <c r="A30919" s="9">
        <f t="shared" si="1"/>
        <v>22559</v>
      </c>
      <c r="B30919" s="5" t="s">
        <v>19217</v>
      </c>
      <c r="C30919" s="6" t="s">
        <v>780</v>
      </c>
    </row>
    <row r="30920">
      <c r="A30920" s="9">
        <f t="shared" si="1"/>
        <v>22560</v>
      </c>
      <c r="B30920" s="5" t="s">
        <v>19218</v>
      </c>
      <c r="C30920" s="6" t="s">
        <v>1260</v>
      </c>
    </row>
    <row r="30921">
      <c r="A30921" s="9">
        <f t="shared" si="1"/>
        <v>22561</v>
      </c>
      <c r="B30921" s="5" t="s">
        <v>19219</v>
      </c>
      <c r="C30921" s="6" t="s">
        <v>437</v>
      </c>
    </row>
    <row r="30922">
      <c r="A30922" s="9">
        <f t="shared" si="1"/>
        <v>22562</v>
      </c>
      <c r="B30922" s="5" t="s">
        <v>19220</v>
      </c>
      <c r="C30922" s="6" t="s">
        <v>356</v>
      </c>
    </row>
    <row r="30923">
      <c r="A30923" s="9">
        <f t="shared" si="1"/>
        <v>22563</v>
      </c>
      <c r="B30923" s="8" t="s">
        <v>19221</v>
      </c>
      <c r="C30923" s="9" t="s">
        <v>416</v>
      </c>
    </row>
    <row r="30924">
      <c r="A30924" s="9">
        <f t="shared" si="1"/>
        <v>22564</v>
      </c>
      <c r="B30924" s="5" t="s">
        <v>19222</v>
      </c>
      <c r="C30924" s="6" t="s">
        <v>1221</v>
      </c>
    </row>
    <row r="30925">
      <c r="A30925" s="9">
        <f t="shared" si="1"/>
        <v>22565</v>
      </c>
      <c r="B30925" s="5" t="s">
        <v>19223</v>
      </c>
      <c r="C30925" s="6" t="s">
        <v>1040</v>
      </c>
    </row>
    <row r="30926">
      <c r="A30926" s="9">
        <f t="shared" si="1"/>
        <v>22566</v>
      </c>
      <c r="B30926" s="5" t="s">
        <v>19224</v>
      </c>
      <c r="C30926" s="6" t="s">
        <v>1040</v>
      </c>
    </row>
    <row r="30927">
      <c r="A30927" s="9">
        <f t="shared" si="1"/>
        <v>22567</v>
      </c>
      <c r="B30927" s="5" t="s">
        <v>19225</v>
      </c>
      <c r="C30927" s="6" t="s">
        <v>86</v>
      </c>
    </row>
    <row r="30928">
      <c r="A30928" s="9">
        <f t="shared" si="1"/>
        <v>22568</v>
      </c>
      <c r="B30928" s="5" t="s">
        <v>19226</v>
      </c>
      <c r="C30928" s="6" t="s">
        <v>437</v>
      </c>
    </row>
    <row r="30929">
      <c r="A30929" s="9">
        <f t="shared" si="1"/>
        <v>22569</v>
      </c>
      <c r="B30929" s="5" t="s">
        <v>19227</v>
      </c>
      <c r="C30929" s="6" t="s">
        <v>639</v>
      </c>
    </row>
    <row r="30930">
      <c r="A30930" s="9">
        <f t="shared" si="1"/>
        <v>22570</v>
      </c>
      <c r="B30930" s="5" t="s">
        <v>19228</v>
      </c>
      <c r="C30930" s="6" t="s">
        <v>196</v>
      </c>
    </row>
    <row r="30931">
      <c r="A30931" s="9">
        <f t="shared" si="1"/>
        <v>22570</v>
      </c>
      <c r="B30931" s="5" t="s">
        <v>19228</v>
      </c>
      <c r="C30931" s="6" t="s">
        <v>23637</v>
      </c>
    </row>
    <row r="30932">
      <c r="A30932" s="9">
        <f t="shared" si="1"/>
        <v>22571</v>
      </c>
      <c r="B30932" s="5" t="s">
        <v>19229</v>
      </c>
      <c r="C30932" s="6" t="s">
        <v>1279</v>
      </c>
    </row>
    <row r="30933">
      <c r="A30933" s="9">
        <f t="shared" si="1"/>
        <v>22572</v>
      </c>
      <c r="B30933" s="5" t="s">
        <v>19230</v>
      </c>
      <c r="C30933" s="6" t="s">
        <v>612</v>
      </c>
    </row>
    <row r="30934">
      <c r="A30934" s="9">
        <f t="shared" si="1"/>
        <v>22573</v>
      </c>
      <c r="B30934" s="5" t="s">
        <v>19231</v>
      </c>
      <c r="C30934" s="6" t="s">
        <v>621</v>
      </c>
    </row>
    <row r="30935">
      <c r="A30935" s="9">
        <f t="shared" si="1"/>
        <v>22574</v>
      </c>
      <c r="B30935" s="8" t="s">
        <v>19232</v>
      </c>
      <c r="C30935" s="9" t="s">
        <v>893</v>
      </c>
    </row>
    <row r="30936">
      <c r="A30936" s="9">
        <f t="shared" si="1"/>
        <v>22575</v>
      </c>
      <c r="B30936" s="5" t="s">
        <v>19233</v>
      </c>
      <c r="C30936" s="6" t="s">
        <v>437</v>
      </c>
    </row>
    <row r="30937">
      <c r="A30937" s="9">
        <f t="shared" si="1"/>
        <v>22576</v>
      </c>
      <c r="B30937" s="8" t="s">
        <v>19234</v>
      </c>
      <c r="C30937" s="9" t="s">
        <v>845</v>
      </c>
    </row>
    <row r="30938">
      <c r="A30938" s="9">
        <f t="shared" si="1"/>
        <v>22577</v>
      </c>
      <c r="B30938" s="25" t="s">
        <v>27232</v>
      </c>
      <c r="C30938" s="26" t="s">
        <v>12983</v>
      </c>
    </row>
    <row r="30939">
      <c r="A30939" s="9">
        <f t="shared" si="1"/>
        <v>22578</v>
      </c>
      <c r="B30939" s="8" t="s">
        <v>19235</v>
      </c>
      <c r="C30939" s="9" t="s">
        <v>40</v>
      </c>
    </row>
    <row r="30940">
      <c r="A30940" s="9">
        <f t="shared" si="1"/>
        <v>22579</v>
      </c>
      <c r="B30940" s="5" t="s">
        <v>19236</v>
      </c>
      <c r="C30940" s="6" t="s">
        <v>1360</v>
      </c>
    </row>
    <row r="30941">
      <c r="A30941" s="9">
        <f t="shared" si="1"/>
        <v>22580</v>
      </c>
      <c r="B30941" s="5" t="s">
        <v>19237</v>
      </c>
      <c r="C30941" s="6" t="s">
        <v>34</v>
      </c>
    </row>
    <row r="30942">
      <c r="A30942" s="9">
        <f t="shared" si="1"/>
        <v>22580</v>
      </c>
      <c r="B30942" s="5" t="s">
        <v>19237</v>
      </c>
      <c r="C30942" s="6" t="s">
        <v>23628</v>
      </c>
    </row>
    <row r="30943">
      <c r="A30943" s="9">
        <f t="shared" si="1"/>
        <v>22581</v>
      </c>
      <c r="B30943" s="31" t="s">
        <v>27233</v>
      </c>
      <c r="C30943" s="26" t="s">
        <v>23639</v>
      </c>
    </row>
    <row r="30944">
      <c r="A30944" s="9">
        <f t="shared" si="1"/>
        <v>22582</v>
      </c>
      <c r="B30944" s="8" t="s">
        <v>19238</v>
      </c>
      <c r="C30944" s="9" t="s">
        <v>530</v>
      </c>
    </row>
    <row r="30945">
      <c r="A30945" s="9">
        <f t="shared" si="1"/>
        <v>22583</v>
      </c>
      <c r="B30945" s="8" t="s">
        <v>19239</v>
      </c>
      <c r="C30945" s="6" t="s">
        <v>1012</v>
      </c>
    </row>
    <row r="30946">
      <c r="A30946" s="9">
        <f t="shared" si="1"/>
        <v>22584</v>
      </c>
      <c r="B30946" s="25" t="s">
        <v>27234</v>
      </c>
      <c r="C30946" s="26" t="s">
        <v>11797</v>
      </c>
    </row>
    <row r="30947">
      <c r="A30947" s="9">
        <f t="shared" si="1"/>
        <v>22585</v>
      </c>
      <c r="B30947" s="8" t="s">
        <v>19240</v>
      </c>
      <c r="C30947" s="6" t="s">
        <v>150</v>
      </c>
    </row>
    <row r="30948">
      <c r="A30948" s="9">
        <f t="shared" si="1"/>
        <v>22585</v>
      </c>
      <c r="B30948" s="8" t="s">
        <v>19240</v>
      </c>
      <c r="C30948" s="9" t="s">
        <v>60</v>
      </c>
    </row>
    <row r="30949">
      <c r="A30949" s="9">
        <f t="shared" si="1"/>
        <v>22585</v>
      </c>
      <c r="B30949" s="8" t="s">
        <v>19240</v>
      </c>
      <c r="C30949" s="6" t="s">
        <v>23637</v>
      </c>
    </row>
    <row r="30950">
      <c r="A30950" s="9">
        <f t="shared" si="1"/>
        <v>22586</v>
      </c>
      <c r="B30950" s="8" t="s">
        <v>19241</v>
      </c>
      <c r="C30950" s="9" t="s">
        <v>54</v>
      </c>
    </row>
    <row r="30951">
      <c r="A30951" s="9">
        <f t="shared" si="1"/>
        <v>22587</v>
      </c>
      <c r="B30951" s="25" t="s">
        <v>27235</v>
      </c>
      <c r="C30951" s="26" t="s">
        <v>23761</v>
      </c>
    </row>
    <row r="30952">
      <c r="A30952" s="9">
        <f t="shared" si="1"/>
        <v>22588</v>
      </c>
      <c r="B30952" s="5" t="s">
        <v>19242</v>
      </c>
      <c r="C30952" s="6" t="s">
        <v>426</v>
      </c>
    </row>
    <row r="30953">
      <c r="A30953" s="9">
        <f t="shared" si="1"/>
        <v>22589</v>
      </c>
      <c r="B30953" s="30" t="s">
        <v>27236</v>
      </c>
      <c r="C30953" s="26" t="s">
        <v>23737</v>
      </c>
    </row>
    <row r="30954">
      <c r="A30954" s="9">
        <f t="shared" si="1"/>
        <v>22590</v>
      </c>
      <c r="B30954" s="30" t="s">
        <v>27237</v>
      </c>
      <c r="C30954" s="26" t="s">
        <v>23737</v>
      </c>
    </row>
    <row r="30955">
      <c r="A30955" s="9">
        <f t="shared" si="1"/>
        <v>22591</v>
      </c>
      <c r="B30955" s="8" t="s">
        <v>19243</v>
      </c>
      <c r="C30955" s="9" t="s">
        <v>52</v>
      </c>
    </row>
    <row r="30956">
      <c r="A30956" s="9">
        <f t="shared" si="1"/>
        <v>22592</v>
      </c>
      <c r="B30956" s="5" t="s">
        <v>19244</v>
      </c>
      <c r="C30956" s="6" t="s">
        <v>48</v>
      </c>
    </row>
    <row r="30957">
      <c r="A30957" s="9">
        <f t="shared" si="1"/>
        <v>22593</v>
      </c>
      <c r="B30957" s="5" t="s">
        <v>19245</v>
      </c>
      <c r="C30957" s="6" t="s">
        <v>603</v>
      </c>
    </row>
    <row r="30958">
      <c r="A30958" s="9">
        <f t="shared" si="1"/>
        <v>22594</v>
      </c>
      <c r="B30958" s="5" t="s">
        <v>19246</v>
      </c>
      <c r="C30958" s="6" t="s">
        <v>15</v>
      </c>
    </row>
    <row r="30959">
      <c r="A30959" s="9">
        <f t="shared" si="1"/>
        <v>22595</v>
      </c>
      <c r="B30959" s="5" t="s">
        <v>19247</v>
      </c>
      <c r="C30959" s="6" t="s">
        <v>32</v>
      </c>
    </row>
    <row r="30960">
      <c r="A30960" s="9">
        <f t="shared" si="1"/>
        <v>22596</v>
      </c>
      <c r="B30960" s="5" t="s">
        <v>19248</v>
      </c>
      <c r="C30960" s="6" t="s">
        <v>1221</v>
      </c>
    </row>
    <row r="30961">
      <c r="A30961" s="9">
        <f t="shared" si="1"/>
        <v>22597</v>
      </c>
      <c r="B30961" s="5" t="s">
        <v>19249</v>
      </c>
      <c r="C30961" s="6" t="s">
        <v>1394</v>
      </c>
    </row>
    <row r="30962">
      <c r="A30962" s="9">
        <f t="shared" si="1"/>
        <v>22598</v>
      </c>
      <c r="B30962" s="25" t="s">
        <v>27238</v>
      </c>
      <c r="C30962" s="26" t="s">
        <v>4721</v>
      </c>
    </row>
    <row r="30963">
      <c r="A30963" s="9">
        <f t="shared" si="1"/>
        <v>22599</v>
      </c>
      <c r="B30963" s="25" t="s">
        <v>27239</v>
      </c>
      <c r="C30963" s="26" t="s">
        <v>4721</v>
      </c>
    </row>
    <row r="30964">
      <c r="A30964" s="9">
        <f t="shared" si="1"/>
        <v>22600</v>
      </c>
      <c r="B30964" s="8" t="s">
        <v>19250</v>
      </c>
      <c r="C30964" s="9" t="s">
        <v>60</v>
      </c>
    </row>
    <row r="30965">
      <c r="A30965" s="9">
        <f t="shared" si="1"/>
        <v>22600</v>
      </c>
      <c r="B30965" s="8" t="s">
        <v>19250</v>
      </c>
      <c r="C30965" s="9" t="s">
        <v>142</v>
      </c>
    </row>
    <row r="30966">
      <c r="A30966" s="9">
        <f t="shared" si="1"/>
        <v>22601</v>
      </c>
      <c r="B30966" s="5" t="s">
        <v>19251</v>
      </c>
      <c r="C30966" s="6" t="s">
        <v>785</v>
      </c>
    </row>
    <row r="30967">
      <c r="A30967" s="9">
        <f t="shared" si="1"/>
        <v>22602</v>
      </c>
      <c r="B30967" s="5" t="s">
        <v>19252</v>
      </c>
      <c r="C30967" s="6" t="s">
        <v>20</v>
      </c>
    </row>
    <row r="30968">
      <c r="A30968" s="9">
        <f t="shared" si="1"/>
        <v>22603</v>
      </c>
      <c r="B30968" s="5" t="s">
        <v>19253</v>
      </c>
      <c r="C30968" s="6" t="s">
        <v>591</v>
      </c>
    </row>
    <row r="30969">
      <c r="A30969" s="9">
        <f t="shared" si="1"/>
        <v>22604</v>
      </c>
      <c r="B30969" s="25" t="s">
        <v>27240</v>
      </c>
      <c r="C30969" s="26" t="s">
        <v>23761</v>
      </c>
    </row>
    <row r="30970">
      <c r="A30970" s="9">
        <f t="shared" si="1"/>
        <v>22605</v>
      </c>
      <c r="B30970" s="8" t="s">
        <v>19254</v>
      </c>
      <c r="C30970" s="9" t="s">
        <v>40</v>
      </c>
    </row>
    <row r="30971">
      <c r="A30971" s="9">
        <f t="shared" si="1"/>
        <v>22606</v>
      </c>
      <c r="B30971" s="8" t="s">
        <v>19255</v>
      </c>
      <c r="C30971" s="9" t="s">
        <v>24</v>
      </c>
    </row>
    <row r="30972">
      <c r="A30972" s="9">
        <f t="shared" si="1"/>
        <v>22606</v>
      </c>
      <c r="B30972" s="8" t="s">
        <v>19255</v>
      </c>
      <c r="C30972" s="9" t="s">
        <v>25</v>
      </c>
    </row>
    <row r="30973">
      <c r="A30973" s="9">
        <f t="shared" si="1"/>
        <v>22607</v>
      </c>
      <c r="B30973" s="8" t="s">
        <v>19256</v>
      </c>
      <c r="C30973" s="9" t="s">
        <v>142</v>
      </c>
    </row>
    <row r="30974">
      <c r="A30974" s="9">
        <f t="shared" si="1"/>
        <v>22608</v>
      </c>
      <c r="B30974" s="8" t="s">
        <v>19257</v>
      </c>
      <c r="C30974" s="9" t="s">
        <v>88</v>
      </c>
    </row>
    <row r="30975">
      <c r="A30975" s="9">
        <f t="shared" si="1"/>
        <v>22609</v>
      </c>
      <c r="B30975" s="25" t="s">
        <v>27241</v>
      </c>
      <c r="C30975" s="26" t="s">
        <v>23630</v>
      </c>
    </row>
    <row r="30976">
      <c r="A30976" s="9">
        <f t="shared" si="1"/>
        <v>22610</v>
      </c>
      <c r="B30976" s="8" t="s">
        <v>19258</v>
      </c>
      <c r="C30976" s="9" t="s">
        <v>64</v>
      </c>
    </row>
    <row r="30977">
      <c r="A30977" s="9">
        <f t="shared" si="1"/>
        <v>22611</v>
      </c>
      <c r="B30977" s="25" t="s">
        <v>27242</v>
      </c>
      <c r="C30977" s="26" t="s">
        <v>23630</v>
      </c>
    </row>
    <row r="30978">
      <c r="A30978" s="9">
        <f t="shared" si="1"/>
        <v>22612</v>
      </c>
      <c r="B30978" s="5" t="s">
        <v>19259</v>
      </c>
      <c r="C30978" s="6" t="s">
        <v>452</v>
      </c>
    </row>
    <row r="30979">
      <c r="A30979" s="9">
        <f t="shared" si="1"/>
        <v>22612</v>
      </c>
      <c r="B30979" s="5" t="s">
        <v>19259</v>
      </c>
      <c r="C30979" s="6" t="s">
        <v>23637</v>
      </c>
    </row>
    <row r="30980">
      <c r="A30980" s="9">
        <f t="shared" si="1"/>
        <v>22613</v>
      </c>
      <c r="B30980" s="5" t="s">
        <v>19260</v>
      </c>
      <c r="C30980" s="6" t="s">
        <v>74</v>
      </c>
    </row>
    <row r="30981">
      <c r="A30981" s="9">
        <f t="shared" si="1"/>
        <v>22614</v>
      </c>
      <c r="B30981" s="5" t="s">
        <v>19261</v>
      </c>
      <c r="C30981" s="6" t="s">
        <v>452</v>
      </c>
    </row>
    <row r="30982">
      <c r="A30982" s="9">
        <f t="shared" si="1"/>
        <v>22614</v>
      </c>
      <c r="B30982" s="5" t="s">
        <v>19261</v>
      </c>
      <c r="C30982" s="6" t="s">
        <v>23637</v>
      </c>
    </row>
    <row r="30983">
      <c r="A30983" s="9">
        <f t="shared" si="1"/>
        <v>22615</v>
      </c>
      <c r="B30983" s="5" t="s">
        <v>19262</v>
      </c>
      <c r="C30983" s="6" t="s">
        <v>467</v>
      </c>
    </row>
    <row r="30984">
      <c r="A30984" s="9">
        <f t="shared" si="1"/>
        <v>22615</v>
      </c>
      <c r="B30984" s="5" t="s">
        <v>19262</v>
      </c>
      <c r="C30984" s="6" t="s">
        <v>23628</v>
      </c>
    </row>
    <row r="30985">
      <c r="A30985" s="9">
        <f t="shared" si="1"/>
        <v>22616</v>
      </c>
      <c r="B30985" s="5" t="s">
        <v>19263</v>
      </c>
      <c r="C30985" s="6" t="s">
        <v>467</v>
      </c>
    </row>
    <row r="30986">
      <c r="A30986" s="9">
        <f t="shared" si="1"/>
        <v>22616</v>
      </c>
      <c r="B30986" s="5" t="s">
        <v>19263</v>
      </c>
      <c r="C30986" s="6" t="s">
        <v>23628</v>
      </c>
    </row>
    <row r="30987">
      <c r="A30987" s="9">
        <f t="shared" si="1"/>
        <v>22617</v>
      </c>
      <c r="B30987" s="5" t="s">
        <v>19264</v>
      </c>
      <c r="C30987" s="6" t="s">
        <v>452</v>
      </c>
    </row>
    <row r="30988">
      <c r="A30988" s="9">
        <f t="shared" si="1"/>
        <v>22617</v>
      </c>
      <c r="B30988" s="5" t="s">
        <v>19264</v>
      </c>
      <c r="C30988" s="6" t="s">
        <v>23637</v>
      </c>
    </row>
    <row r="30989">
      <c r="A30989" s="9">
        <f t="shared" si="1"/>
        <v>22618</v>
      </c>
      <c r="B30989" s="5" t="s">
        <v>19265</v>
      </c>
      <c r="C30989" s="6" t="s">
        <v>452</v>
      </c>
    </row>
    <row r="30990">
      <c r="A30990" s="9">
        <f t="shared" si="1"/>
        <v>22618</v>
      </c>
      <c r="B30990" s="5" t="s">
        <v>19265</v>
      </c>
      <c r="C30990" s="6" t="s">
        <v>23637</v>
      </c>
    </row>
    <row r="30991">
      <c r="A30991" s="9">
        <f t="shared" si="1"/>
        <v>22619</v>
      </c>
      <c r="B30991" s="5" t="s">
        <v>19266</v>
      </c>
      <c r="C30991" s="6" t="s">
        <v>612</v>
      </c>
    </row>
    <row r="30992">
      <c r="A30992" s="9">
        <f t="shared" si="1"/>
        <v>22620</v>
      </c>
      <c r="B30992" s="25" t="s">
        <v>27243</v>
      </c>
      <c r="C30992" s="26" t="s">
        <v>23630</v>
      </c>
    </row>
    <row r="30993">
      <c r="A30993" s="9">
        <f t="shared" si="1"/>
        <v>22621</v>
      </c>
      <c r="B30993" s="5" t="s">
        <v>19267</v>
      </c>
      <c r="C30993" s="6" t="s">
        <v>989</v>
      </c>
    </row>
    <row r="30994">
      <c r="A30994" s="9">
        <f t="shared" si="1"/>
        <v>22622</v>
      </c>
      <c r="B30994" s="5" t="s">
        <v>19268</v>
      </c>
      <c r="C30994" s="6" t="s">
        <v>1290</v>
      </c>
    </row>
    <row r="30995">
      <c r="A30995" s="9">
        <f t="shared" si="1"/>
        <v>22623</v>
      </c>
      <c r="B30995" s="8" t="s">
        <v>19269</v>
      </c>
      <c r="C30995" s="9" t="s">
        <v>88</v>
      </c>
    </row>
    <row r="30996">
      <c r="A30996" s="9">
        <f t="shared" si="1"/>
        <v>22624</v>
      </c>
      <c r="B30996" s="8" t="s">
        <v>19270</v>
      </c>
      <c r="C30996" s="9" t="s">
        <v>60</v>
      </c>
    </row>
    <row r="30997">
      <c r="A30997" s="9">
        <f t="shared" si="1"/>
        <v>22624</v>
      </c>
      <c r="B30997" s="8" t="s">
        <v>19270</v>
      </c>
      <c r="C30997" s="9" t="s">
        <v>162</v>
      </c>
    </row>
    <row r="30998">
      <c r="A30998" s="9">
        <f t="shared" si="1"/>
        <v>22625</v>
      </c>
      <c r="B30998" s="8" t="s">
        <v>19271</v>
      </c>
      <c r="C30998" s="9" t="s">
        <v>399</v>
      </c>
    </row>
    <row r="30999">
      <c r="A30999" s="9">
        <f t="shared" si="1"/>
        <v>22626</v>
      </c>
      <c r="B30999" s="8" t="s">
        <v>19272</v>
      </c>
      <c r="C30999" s="6" t="s">
        <v>1012</v>
      </c>
    </row>
    <row r="31000">
      <c r="A31000" s="9">
        <f t="shared" si="1"/>
        <v>22627</v>
      </c>
      <c r="B31000" s="5" t="s">
        <v>19273</v>
      </c>
      <c r="C31000" s="6" t="s">
        <v>64</v>
      </c>
    </row>
    <row r="31001">
      <c r="A31001" s="9">
        <f t="shared" si="1"/>
        <v>22628</v>
      </c>
      <c r="B31001" s="8" t="s">
        <v>19274</v>
      </c>
      <c r="C31001" s="9" t="s">
        <v>64</v>
      </c>
    </row>
    <row r="31002">
      <c r="A31002" s="9">
        <f t="shared" si="1"/>
        <v>22629</v>
      </c>
      <c r="B31002" s="8" t="s">
        <v>19275</v>
      </c>
      <c r="C31002" s="9" t="s">
        <v>88</v>
      </c>
    </row>
    <row r="31003">
      <c r="A31003" s="9">
        <f t="shared" si="1"/>
        <v>22630</v>
      </c>
      <c r="B31003" s="8" t="s">
        <v>19276</v>
      </c>
      <c r="C31003" s="9" t="s">
        <v>64</v>
      </c>
    </row>
    <row r="31004">
      <c r="A31004" s="9">
        <f t="shared" si="1"/>
        <v>22631</v>
      </c>
      <c r="B31004" s="8" t="s">
        <v>19277</v>
      </c>
      <c r="C31004" s="9" t="s">
        <v>64</v>
      </c>
    </row>
    <row r="31005">
      <c r="A31005" s="9">
        <f t="shared" si="1"/>
        <v>22632</v>
      </c>
      <c r="B31005" s="8" t="s">
        <v>19278</v>
      </c>
      <c r="C31005" s="9" t="s">
        <v>722</v>
      </c>
    </row>
    <row r="31006">
      <c r="A31006" s="9">
        <f t="shared" si="1"/>
        <v>22633</v>
      </c>
      <c r="B31006" s="5" t="s">
        <v>19279</v>
      </c>
      <c r="C31006" s="6" t="s">
        <v>20</v>
      </c>
    </row>
    <row r="31007">
      <c r="A31007" s="9">
        <f t="shared" si="1"/>
        <v>22634</v>
      </c>
      <c r="B31007" s="8" t="s">
        <v>19280</v>
      </c>
      <c r="C31007" s="9" t="s">
        <v>40</v>
      </c>
    </row>
    <row r="31008">
      <c r="A31008" s="9">
        <f t="shared" si="1"/>
        <v>22635</v>
      </c>
      <c r="B31008" s="8" t="s">
        <v>19281</v>
      </c>
      <c r="C31008" s="9" t="s">
        <v>121</v>
      </c>
    </row>
    <row r="31009">
      <c r="A31009" s="9">
        <f t="shared" si="1"/>
        <v>22635</v>
      </c>
      <c r="B31009" s="8" t="s">
        <v>19281</v>
      </c>
      <c r="C31009" s="9" t="s">
        <v>42</v>
      </c>
    </row>
    <row r="31010">
      <c r="A31010" s="9">
        <f t="shared" si="1"/>
        <v>22636</v>
      </c>
      <c r="B31010" s="8" t="s">
        <v>19282</v>
      </c>
      <c r="C31010" s="9" t="s">
        <v>40</v>
      </c>
    </row>
    <row r="31011">
      <c r="A31011" s="9">
        <f t="shared" si="1"/>
        <v>22637</v>
      </c>
      <c r="B31011" s="8" t="s">
        <v>19283</v>
      </c>
      <c r="C31011" s="9" t="s">
        <v>64</v>
      </c>
    </row>
    <row r="31012">
      <c r="A31012" s="9">
        <f t="shared" si="1"/>
        <v>22638</v>
      </c>
      <c r="B31012" s="8" t="s">
        <v>19284</v>
      </c>
      <c r="C31012" s="9" t="s">
        <v>24</v>
      </c>
    </row>
    <row r="31013">
      <c r="A31013" s="9">
        <f t="shared" si="1"/>
        <v>22639</v>
      </c>
      <c r="B31013" s="8" t="s">
        <v>19285</v>
      </c>
      <c r="C31013" s="9" t="s">
        <v>24</v>
      </c>
    </row>
    <row r="31014">
      <c r="A31014" s="9">
        <f t="shared" si="1"/>
        <v>22639</v>
      </c>
      <c r="B31014" s="8" t="s">
        <v>19285</v>
      </c>
      <c r="C31014" s="9" t="s">
        <v>25</v>
      </c>
    </row>
    <row r="31015">
      <c r="A31015" s="9">
        <f t="shared" si="1"/>
        <v>22640</v>
      </c>
      <c r="B31015" s="8" t="s">
        <v>19286</v>
      </c>
      <c r="C31015" s="9" t="s">
        <v>24</v>
      </c>
    </row>
    <row r="31016">
      <c r="A31016" s="9">
        <f t="shared" si="1"/>
        <v>22641</v>
      </c>
      <c r="B31016" s="8" t="s">
        <v>19287</v>
      </c>
      <c r="C31016" s="9" t="s">
        <v>24</v>
      </c>
    </row>
    <row r="31017">
      <c r="A31017" s="9">
        <f t="shared" si="1"/>
        <v>22642</v>
      </c>
      <c r="B31017" s="8" t="s">
        <v>19288</v>
      </c>
      <c r="C31017" s="9" t="s">
        <v>24</v>
      </c>
    </row>
    <row r="31018">
      <c r="A31018" s="9">
        <f t="shared" si="1"/>
        <v>22643</v>
      </c>
      <c r="B31018" s="8" t="s">
        <v>19289</v>
      </c>
      <c r="C31018" s="9" t="s">
        <v>728</v>
      </c>
    </row>
    <row r="31019">
      <c r="A31019" s="9">
        <f t="shared" si="1"/>
        <v>22644</v>
      </c>
      <c r="B31019" s="5" t="s">
        <v>19290</v>
      </c>
      <c r="C31019" s="17" t="s">
        <v>1470</v>
      </c>
    </row>
    <row r="31020">
      <c r="A31020" s="9">
        <f t="shared" si="1"/>
        <v>22645</v>
      </c>
      <c r="B31020" s="5" t="s">
        <v>19291</v>
      </c>
      <c r="C31020" s="6" t="s">
        <v>74</v>
      </c>
    </row>
    <row r="31021">
      <c r="A31021" s="9">
        <f t="shared" si="1"/>
        <v>22646</v>
      </c>
      <c r="B31021" s="5" t="s">
        <v>19292</v>
      </c>
      <c r="C31021" s="6" t="s">
        <v>765</v>
      </c>
    </row>
    <row r="31022">
      <c r="A31022" s="9">
        <f t="shared" si="1"/>
        <v>22647</v>
      </c>
      <c r="B31022" s="8" t="s">
        <v>19293</v>
      </c>
      <c r="C31022" s="9" t="s">
        <v>815</v>
      </c>
    </row>
    <row r="31023">
      <c r="A31023" s="9">
        <f t="shared" si="1"/>
        <v>22647</v>
      </c>
      <c r="B31023" s="8" t="s">
        <v>19293</v>
      </c>
      <c r="C31023" s="9" t="s">
        <v>728</v>
      </c>
    </row>
    <row r="31024">
      <c r="A31024" s="9">
        <f t="shared" si="1"/>
        <v>22648</v>
      </c>
      <c r="B31024" s="8" t="s">
        <v>19294</v>
      </c>
      <c r="C31024" s="9" t="s">
        <v>64</v>
      </c>
    </row>
    <row r="31025">
      <c r="A31025" s="9">
        <f t="shared" si="1"/>
        <v>22649</v>
      </c>
      <c r="B31025" s="5" t="s">
        <v>19295</v>
      </c>
      <c r="C31025" s="6" t="s">
        <v>989</v>
      </c>
    </row>
    <row r="31026">
      <c r="A31026" s="9">
        <f t="shared" si="1"/>
        <v>22650</v>
      </c>
      <c r="B31026" s="8" t="s">
        <v>19296</v>
      </c>
      <c r="C31026" s="9" t="s">
        <v>547</v>
      </c>
    </row>
    <row r="31027">
      <c r="A31027" s="9">
        <f t="shared" si="1"/>
        <v>22651</v>
      </c>
      <c r="B31027" s="8" t="s">
        <v>19297</v>
      </c>
      <c r="C31027" s="9" t="s">
        <v>547</v>
      </c>
    </row>
    <row r="31028">
      <c r="A31028" s="9">
        <f t="shared" si="1"/>
        <v>22652</v>
      </c>
      <c r="B31028" s="8" t="s">
        <v>19298</v>
      </c>
      <c r="C31028" s="9" t="s">
        <v>835</v>
      </c>
    </row>
    <row r="31029">
      <c r="A31029" s="9">
        <f t="shared" si="1"/>
        <v>22653</v>
      </c>
      <c r="B31029" s="5" t="s">
        <v>19299</v>
      </c>
      <c r="C31029" s="6" t="s">
        <v>1207</v>
      </c>
    </row>
    <row r="31030">
      <c r="A31030" s="9">
        <f t="shared" si="1"/>
        <v>22654</v>
      </c>
      <c r="B31030" s="5" t="s">
        <v>19300</v>
      </c>
      <c r="C31030" s="6" t="s">
        <v>1040</v>
      </c>
    </row>
    <row r="31031">
      <c r="A31031" s="9">
        <f t="shared" si="1"/>
        <v>22655</v>
      </c>
      <c r="B31031" s="8" t="s">
        <v>19301</v>
      </c>
      <c r="C31031" s="9" t="s">
        <v>372</v>
      </c>
    </row>
    <row r="31032">
      <c r="A31032" s="9">
        <f t="shared" si="1"/>
        <v>22656</v>
      </c>
      <c r="B31032" s="8" t="s">
        <v>19302</v>
      </c>
      <c r="C31032" s="9" t="s">
        <v>65</v>
      </c>
    </row>
    <row r="31033">
      <c r="A31033" s="9">
        <f t="shared" si="1"/>
        <v>22657</v>
      </c>
      <c r="B31033" s="5" t="s">
        <v>19303</v>
      </c>
      <c r="C31033" s="6" t="s">
        <v>362</v>
      </c>
    </row>
    <row r="31034">
      <c r="A31034" s="9">
        <f t="shared" si="1"/>
        <v>22658</v>
      </c>
      <c r="B31034" s="5" t="s">
        <v>19304</v>
      </c>
      <c r="C31034" s="6" t="s">
        <v>362</v>
      </c>
    </row>
    <row r="31035">
      <c r="A31035" s="9">
        <f t="shared" si="1"/>
        <v>22659</v>
      </c>
      <c r="B31035" s="5" t="s">
        <v>19305</v>
      </c>
      <c r="C31035" s="6" t="s">
        <v>1207</v>
      </c>
    </row>
    <row r="31036">
      <c r="A31036" s="9">
        <f t="shared" si="1"/>
        <v>22660</v>
      </c>
      <c r="B31036" s="25" t="s">
        <v>27244</v>
      </c>
      <c r="C31036" s="26" t="s">
        <v>12983</v>
      </c>
    </row>
    <row r="31037">
      <c r="A31037" s="9">
        <f t="shared" si="1"/>
        <v>22661</v>
      </c>
      <c r="B31037" s="42" t="s">
        <v>27245</v>
      </c>
      <c r="C31037" s="17" t="s">
        <v>6</v>
      </c>
    </row>
    <row r="31038">
      <c r="A31038" s="9">
        <f t="shared" si="1"/>
        <v>22662</v>
      </c>
      <c r="B31038" s="5" t="s">
        <v>19306</v>
      </c>
      <c r="C31038" s="6" t="s">
        <v>32</v>
      </c>
    </row>
    <row r="31039">
      <c r="A31039" s="9">
        <f t="shared" si="1"/>
        <v>22663</v>
      </c>
      <c r="B31039" s="8" t="s">
        <v>19307</v>
      </c>
      <c r="C31039" s="9" t="s">
        <v>547</v>
      </c>
    </row>
    <row r="31040">
      <c r="A31040" s="9">
        <f t="shared" si="1"/>
        <v>22664</v>
      </c>
      <c r="B31040" s="8" t="s">
        <v>19308</v>
      </c>
      <c r="C31040" s="9" t="s">
        <v>1470</v>
      </c>
    </row>
    <row r="31041">
      <c r="A31041" s="9">
        <f t="shared" si="1"/>
        <v>22665</v>
      </c>
      <c r="B31041" s="5" t="s">
        <v>19309</v>
      </c>
      <c r="C31041" s="6" t="s">
        <v>765</v>
      </c>
    </row>
    <row r="31042">
      <c r="A31042" s="9">
        <f t="shared" si="1"/>
        <v>22666</v>
      </c>
      <c r="B31042" s="5" t="s">
        <v>19310</v>
      </c>
      <c r="C31042" s="6" t="s">
        <v>80</v>
      </c>
    </row>
    <row r="31043">
      <c r="A31043" s="9">
        <f t="shared" si="1"/>
        <v>22667</v>
      </c>
      <c r="B31043" s="8" t="s">
        <v>19311</v>
      </c>
      <c r="C31043" s="9" t="s">
        <v>547</v>
      </c>
    </row>
    <row r="31044">
      <c r="A31044" s="9">
        <f t="shared" si="1"/>
        <v>22668</v>
      </c>
      <c r="B31044" s="8" t="s">
        <v>19312</v>
      </c>
      <c r="C31044" s="9" t="s">
        <v>547</v>
      </c>
    </row>
    <row r="31045">
      <c r="A31045" s="9">
        <f t="shared" si="1"/>
        <v>22669</v>
      </c>
      <c r="B31045" s="5" t="s">
        <v>19313</v>
      </c>
      <c r="C31045" s="6" t="s">
        <v>74</v>
      </c>
    </row>
    <row r="31046">
      <c r="A31046" s="9">
        <f t="shared" si="1"/>
        <v>22670</v>
      </c>
      <c r="B31046" s="5" t="s">
        <v>19314</v>
      </c>
      <c r="C31046" s="6" t="s">
        <v>731</v>
      </c>
    </row>
    <row r="31047">
      <c r="A31047" s="9">
        <f t="shared" si="1"/>
        <v>22671</v>
      </c>
      <c r="B31047" s="5" t="s">
        <v>19315</v>
      </c>
      <c r="C31047" s="6" t="s">
        <v>362</v>
      </c>
    </row>
    <row r="31048">
      <c r="A31048" s="9">
        <f t="shared" si="1"/>
        <v>22671</v>
      </c>
      <c r="B31048" s="5" t="s">
        <v>19315</v>
      </c>
      <c r="C31048" s="6" t="s">
        <v>728</v>
      </c>
    </row>
    <row r="31049">
      <c r="A31049" s="9">
        <f t="shared" si="1"/>
        <v>22672</v>
      </c>
      <c r="B31049" s="15" t="s">
        <v>19316</v>
      </c>
      <c r="C31049" s="11" t="s">
        <v>423</v>
      </c>
    </row>
    <row r="31050">
      <c r="A31050" s="9">
        <f t="shared" si="1"/>
        <v>22673</v>
      </c>
      <c r="B31050" s="5" t="s">
        <v>19317</v>
      </c>
      <c r="C31050" s="6" t="s">
        <v>989</v>
      </c>
    </row>
    <row r="31051">
      <c r="A31051" s="9">
        <f t="shared" si="1"/>
        <v>22674</v>
      </c>
      <c r="B31051" s="15" t="s">
        <v>19318</v>
      </c>
      <c r="C31051" s="17" t="s">
        <v>426</v>
      </c>
    </row>
    <row r="31052">
      <c r="A31052" s="9">
        <f t="shared" si="1"/>
        <v>22675</v>
      </c>
      <c r="B31052" s="8" t="s">
        <v>19319</v>
      </c>
      <c r="C31052" s="9" t="s">
        <v>72</v>
      </c>
    </row>
    <row r="31053">
      <c r="A31053" s="9">
        <f t="shared" si="1"/>
        <v>22676</v>
      </c>
      <c r="B31053" s="5" t="s">
        <v>19320</v>
      </c>
      <c r="C31053" s="6" t="s">
        <v>362</v>
      </c>
    </row>
    <row r="31054">
      <c r="A31054" s="9">
        <f t="shared" si="1"/>
        <v>22677</v>
      </c>
      <c r="B31054" s="8" t="s">
        <v>19321</v>
      </c>
      <c r="C31054" s="9" t="s">
        <v>65</v>
      </c>
    </row>
    <row r="31055">
      <c r="A31055" s="9">
        <f t="shared" si="1"/>
        <v>22678</v>
      </c>
      <c r="B31055" s="46" t="s">
        <v>27246</v>
      </c>
      <c r="C31055" s="17" t="s">
        <v>639</v>
      </c>
    </row>
    <row r="31056">
      <c r="A31056" s="9">
        <f t="shared" si="1"/>
        <v>22679</v>
      </c>
      <c r="B31056" s="5" t="s">
        <v>19322</v>
      </c>
      <c r="C31056" s="6" t="s">
        <v>681</v>
      </c>
    </row>
    <row r="31057">
      <c r="A31057" s="9">
        <f t="shared" si="1"/>
        <v>22680</v>
      </c>
      <c r="B31057" s="8" t="s">
        <v>19323</v>
      </c>
      <c r="C31057" s="9" t="s">
        <v>1470</v>
      </c>
    </row>
    <row r="31058">
      <c r="A31058" s="9">
        <f t="shared" si="1"/>
        <v>22681</v>
      </c>
      <c r="B31058" s="5" t="s">
        <v>19324</v>
      </c>
      <c r="C31058" s="6" t="s">
        <v>426</v>
      </c>
    </row>
    <row r="31059">
      <c r="A31059" s="9">
        <f t="shared" si="1"/>
        <v>22682</v>
      </c>
      <c r="B31059" s="5" t="s">
        <v>19325</v>
      </c>
      <c r="C31059" s="6" t="s">
        <v>1120</v>
      </c>
    </row>
    <row r="31060">
      <c r="A31060" s="9">
        <f t="shared" si="1"/>
        <v>22683</v>
      </c>
      <c r="B31060" s="8" t="s">
        <v>19326</v>
      </c>
      <c r="C31060" s="9" t="s">
        <v>64</v>
      </c>
    </row>
    <row r="31061">
      <c r="A31061" s="9">
        <f t="shared" si="1"/>
        <v>22684</v>
      </c>
      <c r="B31061" s="5" t="s">
        <v>19327</v>
      </c>
      <c r="C31061" s="6" t="s">
        <v>80</v>
      </c>
    </row>
    <row r="31062">
      <c r="A31062" s="9">
        <f t="shared" si="1"/>
        <v>22685</v>
      </c>
      <c r="B31062" s="15" t="s">
        <v>19328</v>
      </c>
      <c r="C31062" s="11" t="s">
        <v>423</v>
      </c>
    </row>
    <row r="31063">
      <c r="A31063" s="9">
        <f t="shared" si="1"/>
        <v>22686</v>
      </c>
      <c r="B31063" s="5" t="s">
        <v>19329</v>
      </c>
      <c r="C31063" s="6" t="s">
        <v>479</v>
      </c>
    </row>
    <row r="31064">
      <c r="A31064" s="9">
        <f t="shared" si="1"/>
        <v>22687</v>
      </c>
      <c r="B31064" s="5" t="s">
        <v>19330</v>
      </c>
      <c r="C31064" s="6" t="s">
        <v>479</v>
      </c>
    </row>
    <row r="31065">
      <c r="A31065" s="9">
        <f t="shared" si="1"/>
        <v>22688</v>
      </c>
      <c r="B31065" s="5" t="s">
        <v>19331</v>
      </c>
      <c r="C31065" s="6" t="s">
        <v>479</v>
      </c>
    </row>
    <row r="31066">
      <c r="A31066" s="9">
        <f t="shared" si="1"/>
        <v>22689</v>
      </c>
      <c r="B31066" s="5" t="s">
        <v>19332</v>
      </c>
      <c r="C31066" s="6" t="s">
        <v>479</v>
      </c>
    </row>
    <row r="31067">
      <c r="A31067" s="9">
        <f t="shared" si="1"/>
        <v>22690</v>
      </c>
      <c r="B31067" s="5" t="s">
        <v>19333</v>
      </c>
      <c r="C31067" s="6" t="s">
        <v>479</v>
      </c>
    </row>
    <row r="31068">
      <c r="A31068" s="9">
        <f t="shared" si="1"/>
        <v>22691</v>
      </c>
      <c r="B31068" s="5" t="s">
        <v>19334</v>
      </c>
      <c r="C31068" s="6" t="s">
        <v>479</v>
      </c>
    </row>
    <row r="31069">
      <c r="A31069" s="9">
        <f t="shared" si="1"/>
        <v>22692</v>
      </c>
      <c r="B31069" s="5" t="s">
        <v>19335</v>
      </c>
      <c r="C31069" s="6" t="s">
        <v>479</v>
      </c>
    </row>
    <row r="31070">
      <c r="A31070" s="9">
        <f t="shared" si="1"/>
        <v>22693</v>
      </c>
      <c r="B31070" s="5" t="s">
        <v>19336</v>
      </c>
      <c r="C31070" s="6" t="s">
        <v>80</v>
      </c>
    </row>
    <row r="31071">
      <c r="A31071" s="9">
        <f t="shared" si="1"/>
        <v>22694</v>
      </c>
      <c r="B31071" s="5" t="s">
        <v>19337</v>
      </c>
      <c r="C31071" s="6" t="s">
        <v>80</v>
      </c>
    </row>
    <row r="31072">
      <c r="A31072" s="9">
        <f t="shared" si="1"/>
        <v>22694</v>
      </c>
      <c r="B31072" s="5" t="s">
        <v>19337</v>
      </c>
      <c r="C31072" s="6" t="s">
        <v>547</v>
      </c>
    </row>
    <row r="31073">
      <c r="A31073" s="9">
        <f t="shared" si="1"/>
        <v>22694</v>
      </c>
      <c r="B31073" s="5" t="s">
        <v>19337</v>
      </c>
      <c r="C31073" s="6" t="s">
        <v>1290</v>
      </c>
    </row>
    <row r="31074">
      <c r="A31074" s="9">
        <f t="shared" si="1"/>
        <v>22695</v>
      </c>
      <c r="B31074" s="8" t="s">
        <v>19338</v>
      </c>
      <c r="C31074" s="9" t="s">
        <v>547</v>
      </c>
    </row>
    <row r="31075">
      <c r="A31075" s="9">
        <f t="shared" si="1"/>
        <v>22696</v>
      </c>
      <c r="B31075" s="5" t="s">
        <v>19339</v>
      </c>
      <c r="C31075" s="6" t="s">
        <v>32</v>
      </c>
    </row>
    <row r="31076">
      <c r="A31076" s="9">
        <f t="shared" si="1"/>
        <v>22697</v>
      </c>
      <c r="B31076" s="8" t="s">
        <v>19340</v>
      </c>
      <c r="C31076" s="9" t="s">
        <v>845</v>
      </c>
    </row>
    <row r="31077">
      <c r="A31077" s="9">
        <f t="shared" si="1"/>
        <v>22698</v>
      </c>
      <c r="B31077" s="8" t="s">
        <v>19341</v>
      </c>
      <c r="C31077" s="9" t="s">
        <v>845</v>
      </c>
    </row>
    <row r="31078">
      <c r="A31078" s="9">
        <f t="shared" si="1"/>
        <v>22699</v>
      </c>
      <c r="B31078" s="8" t="s">
        <v>19342</v>
      </c>
      <c r="C31078" s="9" t="s">
        <v>547</v>
      </c>
    </row>
    <row r="31079">
      <c r="A31079" s="9">
        <f t="shared" si="1"/>
        <v>22700</v>
      </c>
      <c r="B31079" s="5" t="s">
        <v>19343</v>
      </c>
      <c r="C31079" s="6" t="s">
        <v>1290</v>
      </c>
    </row>
    <row r="31080">
      <c r="A31080" s="9">
        <f t="shared" si="1"/>
        <v>22700</v>
      </c>
      <c r="B31080" s="5" t="s">
        <v>19343</v>
      </c>
      <c r="C31080" s="6" t="s">
        <v>547</v>
      </c>
    </row>
    <row r="31081">
      <c r="A31081" s="9">
        <f t="shared" si="1"/>
        <v>22701</v>
      </c>
      <c r="B31081" s="8" t="s">
        <v>19344</v>
      </c>
      <c r="C31081" s="9" t="s">
        <v>547</v>
      </c>
    </row>
    <row r="31082">
      <c r="A31082" s="9">
        <f t="shared" si="1"/>
        <v>22702</v>
      </c>
      <c r="B31082" s="8" t="s">
        <v>19345</v>
      </c>
      <c r="C31082" s="9" t="s">
        <v>64</v>
      </c>
    </row>
    <row r="31083">
      <c r="A31083" s="9">
        <f t="shared" si="1"/>
        <v>22703</v>
      </c>
      <c r="B31083" s="8" t="s">
        <v>19346</v>
      </c>
      <c r="C31083" s="9" t="s">
        <v>547</v>
      </c>
    </row>
    <row r="31084">
      <c r="A31084" s="9">
        <f t="shared" si="1"/>
        <v>22704</v>
      </c>
      <c r="B31084" s="8" t="s">
        <v>19347</v>
      </c>
      <c r="C31084" s="9" t="s">
        <v>88</v>
      </c>
    </row>
    <row r="31085">
      <c r="A31085" s="9">
        <f t="shared" si="1"/>
        <v>22705</v>
      </c>
      <c r="B31085" s="5" t="s">
        <v>19348</v>
      </c>
      <c r="C31085" s="6" t="s">
        <v>989</v>
      </c>
    </row>
    <row r="31086">
      <c r="A31086" s="9">
        <f t="shared" si="1"/>
        <v>22706</v>
      </c>
      <c r="B31086" s="8" t="s">
        <v>19349</v>
      </c>
      <c r="C31086" s="9" t="s">
        <v>728</v>
      </c>
    </row>
    <row r="31087">
      <c r="A31087" s="9">
        <f t="shared" si="1"/>
        <v>22707</v>
      </c>
      <c r="B31087" s="8" t="s">
        <v>19350</v>
      </c>
      <c r="C31087" s="9" t="s">
        <v>845</v>
      </c>
    </row>
    <row r="31088">
      <c r="A31088" s="9">
        <f t="shared" si="1"/>
        <v>22708</v>
      </c>
      <c r="B31088" s="8" t="s">
        <v>19351</v>
      </c>
      <c r="C31088" s="9" t="s">
        <v>845</v>
      </c>
    </row>
    <row r="31089">
      <c r="A31089" s="9">
        <f t="shared" si="1"/>
        <v>22709</v>
      </c>
      <c r="B31089" s="8" t="s">
        <v>19352</v>
      </c>
      <c r="C31089" s="9" t="s">
        <v>845</v>
      </c>
    </row>
    <row r="31090">
      <c r="A31090" s="9">
        <f t="shared" si="1"/>
        <v>22710</v>
      </c>
      <c r="B31090" s="8" t="s">
        <v>19353</v>
      </c>
      <c r="C31090" s="9" t="s">
        <v>728</v>
      </c>
    </row>
    <row r="31091">
      <c r="A31091" s="9">
        <f t="shared" si="1"/>
        <v>22711</v>
      </c>
      <c r="B31091" s="25" t="s">
        <v>27247</v>
      </c>
      <c r="C31091" s="26" t="s">
        <v>12983</v>
      </c>
    </row>
    <row r="31092">
      <c r="A31092" s="9">
        <f t="shared" si="1"/>
        <v>22712</v>
      </c>
      <c r="B31092" s="5" t="s">
        <v>19354</v>
      </c>
      <c r="C31092" s="6" t="s">
        <v>1378</v>
      </c>
    </row>
    <row r="31093">
      <c r="A31093" s="9">
        <f t="shared" si="1"/>
        <v>22713</v>
      </c>
      <c r="B31093" s="8" t="s">
        <v>19355</v>
      </c>
      <c r="C31093" s="9" t="s">
        <v>733</v>
      </c>
    </row>
    <row r="31094">
      <c r="A31094" s="9">
        <f t="shared" si="1"/>
        <v>22714</v>
      </c>
      <c r="B31094" s="25" t="s">
        <v>27248</v>
      </c>
      <c r="C31094" s="26" t="s">
        <v>487</v>
      </c>
    </row>
    <row r="31095">
      <c r="A31095" s="9">
        <f t="shared" si="1"/>
        <v>22714</v>
      </c>
      <c r="B31095" s="27" t="s">
        <v>27248</v>
      </c>
      <c r="C31095" s="28" t="s">
        <v>23637</v>
      </c>
    </row>
    <row r="31096">
      <c r="A31096" s="9">
        <f t="shared" si="1"/>
        <v>22715</v>
      </c>
      <c r="B31096" s="5" t="s">
        <v>19356</v>
      </c>
      <c r="C31096" s="6" t="s">
        <v>59</v>
      </c>
    </row>
    <row r="31097">
      <c r="A31097" s="9">
        <f t="shared" si="1"/>
        <v>22716</v>
      </c>
      <c r="B31097" s="8" t="s">
        <v>19357</v>
      </c>
      <c r="C31097" s="9" t="s">
        <v>142</v>
      </c>
    </row>
    <row r="31098">
      <c r="A31098" s="9">
        <f t="shared" si="1"/>
        <v>22717</v>
      </c>
      <c r="B31098" s="5" t="s">
        <v>19358</v>
      </c>
      <c r="C31098" s="6" t="s">
        <v>74</v>
      </c>
    </row>
    <row r="31099">
      <c r="A31099" s="9">
        <f t="shared" si="1"/>
        <v>22718</v>
      </c>
      <c r="B31099" s="5" t="s">
        <v>19359</v>
      </c>
      <c r="C31099" s="6" t="s">
        <v>324</v>
      </c>
    </row>
    <row r="31100">
      <c r="A31100" s="9">
        <f t="shared" si="1"/>
        <v>22718</v>
      </c>
      <c r="B31100" s="5" t="s">
        <v>19359</v>
      </c>
      <c r="C31100" s="6" t="s">
        <v>23637</v>
      </c>
    </row>
    <row r="31101">
      <c r="A31101" s="9">
        <f t="shared" si="1"/>
        <v>22719</v>
      </c>
      <c r="B31101" s="8" t="s">
        <v>19360</v>
      </c>
      <c r="C31101" s="9" t="s">
        <v>56</v>
      </c>
    </row>
    <row r="31102">
      <c r="A31102" s="9">
        <f t="shared" si="1"/>
        <v>22720</v>
      </c>
      <c r="B31102" s="5" t="s">
        <v>19361</v>
      </c>
      <c r="C31102" s="6" t="s">
        <v>62</v>
      </c>
    </row>
    <row r="31103">
      <c r="A31103" s="9">
        <f t="shared" si="1"/>
        <v>22720</v>
      </c>
      <c r="B31103" s="5" t="s">
        <v>19361</v>
      </c>
      <c r="C31103" s="6" t="s">
        <v>23628</v>
      </c>
    </row>
    <row r="31104">
      <c r="A31104" s="9">
        <f t="shared" si="1"/>
        <v>22721</v>
      </c>
      <c r="B31104" s="25" t="s">
        <v>27249</v>
      </c>
      <c r="C31104" s="26" t="s">
        <v>4721</v>
      </c>
    </row>
    <row r="31105">
      <c r="A31105" s="9">
        <f t="shared" si="1"/>
        <v>22722</v>
      </c>
      <c r="B31105" s="5" t="s">
        <v>19362</v>
      </c>
      <c r="C31105" s="6" t="s">
        <v>12</v>
      </c>
    </row>
    <row r="31106">
      <c r="A31106" s="9">
        <f t="shared" si="1"/>
        <v>22723</v>
      </c>
      <c r="B31106" s="8" t="s">
        <v>19363</v>
      </c>
      <c r="C31106" s="9" t="s">
        <v>733</v>
      </c>
    </row>
    <row r="31107">
      <c r="A31107" s="9">
        <f t="shared" si="1"/>
        <v>22724</v>
      </c>
      <c r="B31107" s="25" t="s">
        <v>27250</v>
      </c>
      <c r="C31107" s="26" t="s">
        <v>650</v>
      </c>
    </row>
    <row r="31108">
      <c r="A31108" s="9">
        <f t="shared" si="1"/>
        <v>22725</v>
      </c>
      <c r="B31108" s="25" t="s">
        <v>27251</v>
      </c>
      <c r="C31108" s="26" t="s">
        <v>11797</v>
      </c>
    </row>
    <row r="31109">
      <c r="A31109" s="9">
        <f t="shared" si="1"/>
        <v>22726</v>
      </c>
      <c r="B31109" s="8" t="s">
        <v>19364</v>
      </c>
      <c r="C31109" s="9" t="s">
        <v>530</v>
      </c>
    </row>
    <row r="31110">
      <c r="A31110" s="9">
        <f t="shared" si="1"/>
        <v>22727</v>
      </c>
      <c r="B31110" s="5" t="s">
        <v>19365</v>
      </c>
      <c r="C31110" s="6" t="s">
        <v>405</v>
      </c>
    </row>
    <row r="31111">
      <c r="A31111" s="9">
        <f t="shared" si="1"/>
        <v>22727</v>
      </c>
      <c r="B31111" s="5" t="s">
        <v>19365</v>
      </c>
      <c r="C31111" s="6" t="s">
        <v>23637</v>
      </c>
    </row>
    <row r="31112">
      <c r="A31112" s="9">
        <f t="shared" si="1"/>
        <v>22728</v>
      </c>
      <c r="B31112" s="5" t="s">
        <v>19366</v>
      </c>
      <c r="C31112" s="6" t="s">
        <v>405</v>
      </c>
    </row>
    <row r="31113">
      <c r="A31113" s="9">
        <f t="shared" si="1"/>
        <v>22728</v>
      </c>
      <c r="B31113" s="5" t="s">
        <v>19366</v>
      </c>
      <c r="C31113" s="6" t="s">
        <v>23637</v>
      </c>
    </row>
    <row r="31114">
      <c r="A31114" s="9">
        <f t="shared" si="1"/>
        <v>22729</v>
      </c>
      <c r="B31114" s="25" t="s">
        <v>27252</v>
      </c>
      <c r="C31114" s="26" t="s">
        <v>10122</v>
      </c>
    </row>
    <row r="31115">
      <c r="A31115" s="9">
        <f t="shared" si="1"/>
        <v>22729</v>
      </c>
      <c r="B31115" s="27" t="s">
        <v>27252</v>
      </c>
      <c r="C31115" s="28" t="s">
        <v>23637</v>
      </c>
    </row>
    <row r="31116">
      <c r="A31116" s="9">
        <f t="shared" si="1"/>
        <v>22730</v>
      </c>
      <c r="B31116" s="25" t="s">
        <v>27253</v>
      </c>
      <c r="C31116" s="26" t="s">
        <v>487</v>
      </c>
    </row>
    <row r="31117">
      <c r="A31117" s="9">
        <f t="shared" si="1"/>
        <v>22730</v>
      </c>
      <c r="B31117" s="27" t="s">
        <v>27253</v>
      </c>
      <c r="C31117" s="28" t="s">
        <v>23637</v>
      </c>
    </row>
    <row r="31118">
      <c r="A31118" s="9">
        <f t="shared" si="1"/>
        <v>22731</v>
      </c>
      <c r="B31118" s="5" t="s">
        <v>19367</v>
      </c>
      <c r="C31118" s="6" t="s">
        <v>1267</v>
      </c>
    </row>
    <row r="31119">
      <c r="A31119" s="9">
        <f t="shared" si="1"/>
        <v>22732</v>
      </c>
      <c r="B31119" s="5" t="s">
        <v>19368</v>
      </c>
      <c r="C31119" s="6" t="s">
        <v>785</v>
      </c>
    </row>
    <row r="31120">
      <c r="A31120" s="9">
        <f t="shared" si="1"/>
        <v>22733</v>
      </c>
      <c r="B31120" s="5" t="s">
        <v>19369</v>
      </c>
      <c r="C31120" s="6" t="s">
        <v>1279</v>
      </c>
    </row>
    <row r="31121">
      <c r="A31121" s="9">
        <f t="shared" si="1"/>
        <v>22734</v>
      </c>
      <c r="B31121" s="8" t="s">
        <v>19370</v>
      </c>
      <c r="C31121" s="9" t="s">
        <v>416</v>
      </c>
    </row>
    <row r="31122">
      <c r="A31122" s="9">
        <f t="shared" si="1"/>
        <v>22735</v>
      </c>
      <c r="B31122" s="5" t="s">
        <v>19371</v>
      </c>
      <c r="C31122" s="6" t="s">
        <v>1040</v>
      </c>
    </row>
    <row r="31123">
      <c r="A31123" s="9">
        <f t="shared" si="1"/>
        <v>22736</v>
      </c>
      <c r="B31123" s="40" t="s">
        <v>27254</v>
      </c>
      <c r="C31123" s="40" t="s">
        <v>3126</v>
      </c>
    </row>
    <row r="31124">
      <c r="A31124" s="9">
        <f t="shared" si="1"/>
        <v>22736</v>
      </c>
      <c r="B31124" s="40" t="s">
        <v>27254</v>
      </c>
      <c r="C31124" s="28" t="s">
        <v>547</v>
      </c>
    </row>
    <row r="31125">
      <c r="A31125" s="9">
        <f t="shared" si="1"/>
        <v>22736</v>
      </c>
      <c r="B31125" s="40" t="s">
        <v>27254</v>
      </c>
      <c r="C31125" s="28" t="s">
        <v>1262</v>
      </c>
    </row>
    <row r="31126">
      <c r="A31126" s="9">
        <f t="shared" si="1"/>
        <v>22737</v>
      </c>
      <c r="B31126" s="5" t="s">
        <v>19372</v>
      </c>
      <c r="C31126" s="6" t="s">
        <v>1394</v>
      </c>
    </row>
    <row r="31127">
      <c r="A31127" s="9">
        <f t="shared" si="1"/>
        <v>22738</v>
      </c>
      <c r="B31127" s="5" t="s">
        <v>19373</v>
      </c>
      <c r="C31127" s="6" t="s">
        <v>324</v>
      </c>
    </row>
    <row r="31128">
      <c r="A31128" s="9">
        <f t="shared" si="1"/>
        <v>22738</v>
      </c>
      <c r="B31128" s="5" t="s">
        <v>19373</v>
      </c>
      <c r="C31128" s="6" t="s">
        <v>23637</v>
      </c>
    </row>
    <row r="31129">
      <c r="A31129" s="9">
        <f t="shared" si="1"/>
        <v>22739</v>
      </c>
      <c r="B31129" s="5" t="s">
        <v>19374</v>
      </c>
      <c r="C31129" s="6" t="s">
        <v>1378</v>
      </c>
    </row>
    <row r="31130">
      <c r="A31130" s="9">
        <f t="shared" si="1"/>
        <v>22740</v>
      </c>
      <c r="B31130" s="5" t="s">
        <v>19375</v>
      </c>
      <c r="C31130" s="6" t="s">
        <v>20</v>
      </c>
    </row>
    <row r="31131">
      <c r="A31131" s="9">
        <f t="shared" si="1"/>
        <v>22741</v>
      </c>
      <c r="B31131" s="5" t="s">
        <v>19376</v>
      </c>
      <c r="C31131" s="6" t="s">
        <v>48</v>
      </c>
    </row>
    <row r="31132">
      <c r="A31132" s="9">
        <f t="shared" si="1"/>
        <v>22742</v>
      </c>
      <c r="B31132" s="5" t="s">
        <v>19377</v>
      </c>
      <c r="C31132" s="6" t="s">
        <v>603</v>
      </c>
    </row>
    <row r="31133">
      <c r="A31133" s="9">
        <f t="shared" si="1"/>
        <v>22743</v>
      </c>
      <c r="B31133" s="5" t="s">
        <v>19378</v>
      </c>
      <c r="C31133" s="6" t="s">
        <v>1371</v>
      </c>
    </row>
    <row r="31134">
      <c r="A31134" s="9">
        <f t="shared" si="1"/>
        <v>22744</v>
      </c>
      <c r="B31134" s="5" t="s">
        <v>19379</v>
      </c>
      <c r="C31134" s="6" t="s">
        <v>785</v>
      </c>
    </row>
    <row r="31135">
      <c r="A31135" s="9">
        <f t="shared" si="1"/>
        <v>22745</v>
      </c>
      <c r="B31135" s="5" t="s">
        <v>19380</v>
      </c>
      <c r="C31135" s="6" t="s">
        <v>1371</v>
      </c>
    </row>
    <row r="31136">
      <c r="A31136" s="9">
        <f t="shared" si="1"/>
        <v>22746</v>
      </c>
      <c r="B31136" s="8" t="s">
        <v>19381</v>
      </c>
      <c r="C31136" s="9" t="s">
        <v>758</v>
      </c>
    </row>
    <row r="31137">
      <c r="A31137" s="9">
        <f t="shared" si="1"/>
        <v>22747</v>
      </c>
      <c r="B31137" s="5" t="s">
        <v>19382</v>
      </c>
      <c r="C31137" s="6" t="s">
        <v>32</v>
      </c>
    </row>
    <row r="31138">
      <c r="A31138" s="9">
        <f t="shared" si="1"/>
        <v>22748</v>
      </c>
      <c r="B31138" s="5" t="s">
        <v>19383</v>
      </c>
      <c r="C31138" s="6" t="s">
        <v>15</v>
      </c>
    </row>
    <row r="31139">
      <c r="A31139" s="9">
        <f t="shared" si="1"/>
        <v>22749</v>
      </c>
      <c r="B31139" s="5" t="s">
        <v>19384</v>
      </c>
      <c r="C31139" s="6" t="s">
        <v>603</v>
      </c>
    </row>
    <row r="31140">
      <c r="A31140" s="9">
        <f t="shared" si="1"/>
        <v>22750</v>
      </c>
      <c r="B31140" s="5" t="s">
        <v>19385</v>
      </c>
      <c r="C31140" s="6" t="s">
        <v>20</v>
      </c>
    </row>
    <row r="31141">
      <c r="A31141" s="9">
        <f t="shared" si="1"/>
        <v>22751</v>
      </c>
      <c r="B31141" s="25" t="s">
        <v>27255</v>
      </c>
      <c r="C31141" s="26" t="s">
        <v>4721</v>
      </c>
    </row>
    <row r="31142">
      <c r="A31142" s="9">
        <f t="shared" si="1"/>
        <v>22752</v>
      </c>
      <c r="B31142" s="5" t="s">
        <v>19386</v>
      </c>
      <c r="C31142" s="6" t="s">
        <v>1371</v>
      </c>
    </row>
    <row r="31143">
      <c r="A31143" s="9">
        <f t="shared" si="1"/>
        <v>22753</v>
      </c>
      <c r="B31143" s="25" t="s">
        <v>27256</v>
      </c>
      <c r="C31143" s="26" t="s">
        <v>4721</v>
      </c>
    </row>
    <row r="31144">
      <c r="A31144" s="9">
        <f t="shared" si="1"/>
        <v>22754</v>
      </c>
      <c r="B31144" s="25" t="s">
        <v>27257</v>
      </c>
      <c r="C31144" s="26" t="s">
        <v>4721</v>
      </c>
    </row>
    <row r="31145">
      <c r="A31145" s="9">
        <f t="shared" si="1"/>
        <v>22755</v>
      </c>
      <c r="B31145" s="5" t="s">
        <v>19387</v>
      </c>
      <c r="C31145" s="6" t="s">
        <v>1371</v>
      </c>
    </row>
    <row r="31146">
      <c r="A31146" s="9">
        <f t="shared" si="1"/>
        <v>22756</v>
      </c>
      <c r="B31146" s="8" t="s">
        <v>19388</v>
      </c>
      <c r="C31146" s="9" t="s">
        <v>893</v>
      </c>
    </row>
    <row r="31147">
      <c r="A31147" s="9">
        <f t="shared" si="1"/>
        <v>22757</v>
      </c>
      <c r="B31147" s="5" t="s">
        <v>19389</v>
      </c>
      <c r="C31147" s="6" t="s">
        <v>471</v>
      </c>
    </row>
    <row r="31148">
      <c r="A31148" s="9">
        <f t="shared" si="1"/>
        <v>22758</v>
      </c>
      <c r="B31148" s="5" t="s">
        <v>19390</v>
      </c>
      <c r="C31148" s="6" t="s">
        <v>467</v>
      </c>
    </row>
    <row r="31149">
      <c r="A31149" s="9">
        <f t="shared" si="1"/>
        <v>22758</v>
      </c>
      <c r="B31149" s="5" t="s">
        <v>19390</v>
      </c>
      <c r="C31149" s="6" t="s">
        <v>23628</v>
      </c>
    </row>
    <row r="31150">
      <c r="A31150" s="9">
        <f t="shared" si="1"/>
        <v>22759</v>
      </c>
      <c r="B31150" s="8" t="s">
        <v>19391</v>
      </c>
      <c r="C31150" s="9" t="s">
        <v>733</v>
      </c>
    </row>
    <row r="31151">
      <c r="A31151" s="9">
        <f t="shared" si="1"/>
        <v>22760</v>
      </c>
      <c r="B31151" s="5" t="s">
        <v>19392</v>
      </c>
      <c r="C31151" s="6" t="s">
        <v>603</v>
      </c>
    </row>
    <row r="31152">
      <c r="A31152" s="9">
        <f t="shared" si="1"/>
        <v>22761</v>
      </c>
      <c r="B31152" s="5" t="s">
        <v>19393</v>
      </c>
      <c r="C31152" s="6" t="s">
        <v>603</v>
      </c>
    </row>
    <row r="31153">
      <c r="A31153" s="9">
        <f t="shared" si="1"/>
        <v>22762</v>
      </c>
      <c r="B31153" s="5" t="s">
        <v>19394</v>
      </c>
      <c r="C31153" s="6" t="s">
        <v>1371</v>
      </c>
    </row>
    <row r="31154">
      <c r="A31154" s="9">
        <f t="shared" si="1"/>
        <v>22763</v>
      </c>
      <c r="B31154" s="25" t="s">
        <v>27258</v>
      </c>
      <c r="C31154" s="26" t="s">
        <v>4721</v>
      </c>
    </row>
    <row r="31155">
      <c r="A31155" s="9">
        <f t="shared" si="1"/>
        <v>22764</v>
      </c>
      <c r="B31155" s="5" t="s">
        <v>19395</v>
      </c>
      <c r="C31155" s="6" t="s">
        <v>603</v>
      </c>
    </row>
    <row r="31156">
      <c r="A31156" s="9">
        <f t="shared" si="1"/>
        <v>22765</v>
      </c>
      <c r="B31156" s="25" t="s">
        <v>27259</v>
      </c>
      <c r="C31156" s="26" t="s">
        <v>4721</v>
      </c>
    </row>
    <row r="31157">
      <c r="A31157" s="9">
        <f t="shared" si="1"/>
        <v>22766</v>
      </c>
      <c r="B31157" s="25" t="s">
        <v>27260</v>
      </c>
      <c r="C31157" s="26" t="s">
        <v>4721</v>
      </c>
    </row>
    <row r="31158">
      <c r="A31158" s="9">
        <f t="shared" si="1"/>
        <v>22767</v>
      </c>
      <c r="B31158" s="5" t="s">
        <v>19396</v>
      </c>
      <c r="C31158" s="6" t="s">
        <v>603</v>
      </c>
    </row>
    <row r="31159">
      <c r="A31159" s="9">
        <f t="shared" si="1"/>
        <v>22768</v>
      </c>
      <c r="B31159" s="8" t="s">
        <v>19397</v>
      </c>
      <c r="C31159" s="9" t="s">
        <v>8</v>
      </c>
    </row>
    <row r="31160">
      <c r="A31160" s="9">
        <f t="shared" si="1"/>
        <v>22769</v>
      </c>
      <c r="B31160" s="5" t="s">
        <v>19398</v>
      </c>
      <c r="C31160" s="6" t="s">
        <v>471</v>
      </c>
    </row>
    <row r="31161">
      <c r="A31161" s="9">
        <f t="shared" si="1"/>
        <v>22770</v>
      </c>
      <c r="B31161" s="5" t="s">
        <v>19399</v>
      </c>
      <c r="C31161" s="6" t="s">
        <v>603</v>
      </c>
    </row>
    <row r="31162">
      <c r="A31162" s="9">
        <f t="shared" si="1"/>
        <v>22771</v>
      </c>
      <c r="B31162" s="5" t="s">
        <v>19400</v>
      </c>
      <c r="C31162" s="6" t="s">
        <v>20</v>
      </c>
    </row>
    <row r="31163">
      <c r="A31163" s="9">
        <f t="shared" si="1"/>
        <v>22772</v>
      </c>
      <c r="B31163" s="25" t="s">
        <v>27261</v>
      </c>
      <c r="C31163" s="26" t="s">
        <v>4721</v>
      </c>
    </row>
    <row r="31164">
      <c r="A31164" s="9">
        <f t="shared" si="1"/>
        <v>22773</v>
      </c>
      <c r="B31164" s="5" t="s">
        <v>19401</v>
      </c>
      <c r="C31164" s="6" t="s">
        <v>452</v>
      </c>
    </row>
    <row r="31165">
      <c r="A31165" s="9">
        <f t="shared" si="1"/>
        <v>22773</v>
      </c>
      <c r="B31165" s="5" t="s">
        <v>19401</v>
      </c>
      <c r="C31165" s="6" t="s">
        <v>23637</v>
      </c>
    </row>
    <row r="31166">
      <c r="A31166" s="9">
        <f t="shared" si="1"/>
        <v>22774</v>
      </c>
      <c r="B31166" s="25" t="s">
        <v>27262</v>
      </c>
      <c r="C31166" s="26" t="s">
        <v>4721</v>
      </c>
    </row>
    <row r="31167">
      <c r="A31167" s="9">
        <f t="shared" si="1"/>
        <v>22775</v>
      </c>
      <c r="B31167" s="5" t="s">
        <v>19402</v>
      </c>
      <c r="C31167" s="6" t="s">
        <v>1207</v>
      </c>
    </row>
    <row r="31168">
      <c r="A31168" s="9">
        <f t="shared" si="1"/>
        <v>22776</v>
      </c>
      <c r="B31168" s="5" t="s">
        <v>19403</v>
      </c>
      <c r="C31168" s="6" t="s">
        <v>32</v>
      </c>
    </row>
    <row r="31169">
      <c r="A31169" s="9">
        <f t="shared" si="1"/>
        <v>22777</v>
      </c>
      <c r="B31169" s="5" t="s">
        <v>19404</v>
      </c>
      <c r="C31169" s="6" t="s">
        <v>603</v>
      </c>
    </row>
    <row r="31170">
      <c r="A31170" s="9">
        <f t="shared" si="1"/>
        <v>22778</v>
      </c>
      <c r="B31170" s="5" t="s">
        <v>19405</v>
      </c>
      <c r="C31170" s="6" t="s">
        <v>785</v>
      </c>
    </row>
    <row r="31171">
      <c r="A31171" s="9">
        <f t="shared" si="1"/>
        <v>22779</v>
      </c>
      <c r="B31171" s="5" t="s">
        <v>19406</v>
      </c>
      <c r="C31171" s="6" t="s">
        <v>1620</v>
      </c>
    </row>
    <row r="31172">
      <c r="A31172" s="9">
        <f t="shared" si="1"/>
        <v>22780</v>
      </c>
      <c r="B31172" s="5" t="s">
        <v>19407</v>
      </c>
      <c r="C31172" s="6" t="s">
        <v>785</v>
      </c>
    </row>
    <row r="31173">
      <c r="A31173" s="9">
        <f t="shared" si="1"/>
        <v>22781</v>
      </c>
      <c r="B31173" s="5" t="s">
        <v>19408</v>
      </c>
      <c r="C31173" s="6" t="s">
        <v>603</v>
      </c>
    </row>
    <row r="31174">
      <c r="A31174" s="9">
        <f t="shared" si="1"/>
        <v>22782</v>
      </c>
      <c r="B31174" s="5" t="s">
        <v>19409</v>
      </c>
      <c r="C31174" s="6" t="s">
        <v>1371</v>
      </c>
    </row>
    <row r="31175">
      <c r="A31175" s="9">
        <f t="shared" si="1"/>
        <v>22783</v>
      </c>
      <c r="B31175" s="5" t="s">
        <v>19410</v>
      </c>
      <c r="C31175" s="6" t="s">
        <v>785</v>
      </c>
    </row>
    <row r="31176">
      <c r="A31176" s="9">
        <f t="shared" si="1"/>
        <v>22784</v>
      </c>
      <c r="B31176" s="5" t="s">
        <v>19411</v>
      </c>
      <c r="C31176" s="6" t="s">
        <v>603</v>
      </c>
    </row>
    <row r="31177">
      <c r="A31177" s="9">
        <f t="shared" si="1"/>
        <v>22785</v>
      </c>
      <c r="B31177" s="5" t="s">
        <v>19412</v>
      </c>
      <c r="C31177" s="6" t="s">
        <v>603</v>
      </c>
    </row>
    <row r="31178">
      <c r="A31178" s="9">
        <f t="shared" si="1"/>
        <v>22786</v>
      </c>
      <c r="B31178" s="5" t="s">
        <v>19413</v>
      </c>
      <c r="C31178" s="6" t="s">
        <v>48</v>
      </c>
    </row>
    <row r="31179">
      <c r="A31179" s="9">
        <f t="shared" si="1"/>
        <v>22787</v>
      </c>
      <c r="B31179" s="5" t="s">
        <v>19414</v>
      </c>
      <c r="C31179" s="6" t="s">
        <v>4</v>
      </c>
    </row>
    <row r="31180">
      <c r="A31180" s="9">
        <f t="shared" si="1"/>
        <v>22788</v>
      </c>
      <c r="B31180" s="25" t="s">
        <v>27263</v>
      </c>
      <c r="C31180" s="26" t="s">
        <v>4721</v>
      </c>
    </row>
    <row r="31181">
      <c r="A31181" s="9">
        <f t="shared" si="1"/>
        <v>22789</v>
      </c>
      <c r="B31181" s="8" t="s">
        <v>19415</v>
      </c>
      <c r="C31181" s="9" t="s">
        <v>8</v>
      </c>
    </row>
    <row r="31182">
      <c r="A31182" s="9">
        <f t="shared" si="1"/>
        <v>22790</v>
      </c>
      <c r="B31182" s="25" t="s">
        <v>27264</v>
      </c>
      <c r="C31182" s="26" t="s">
        <v>4721</v>
      </c>
    </row>
    <row r="31183">
      <c r="A31183" s="9">
        <f t="shared" si="1"/>
        <v>22791</v>
      </c>
      <c r="B31183" s="25" t="s">
        <v>27265</v>
      </c>
      <c r="C31183" s="26" t="s">
        <v>4721</v>
      </c>
    </row>
    <row r="31184">
      <c r="A31184" s="9">
        <f t="shared" si="1"/>
        <v>22792</v>
      </c>
      <c r="B31184" s="5" t="s">
        <v>19416</v>
      </c>
      <c r="C31184" s="6" t="s">
        <v>471</v>
      </c>
    </row>
    <row r="31185">
      <c r="A31185" s="9">
        <f t="shared" si="1"/>
        <v>22793</v>
      </c>
      <c r="B31185" s="5" t="s">
        <v>19417</v>
      </c>
      <c r="C31185" s="6" t="s">
        <v>471</v>
      </c>
    </row>
    <row r="31186">
      <c r="A31186" s="9">
        <f t="shared" si="1"/>
        <v>22794</v>
      </c>
      <c r="B31186" s="8" t="s">
        <v>19418</v>
      </c>
      <c r="C31186" s="9" t="s">
        <v>893</v>
      </c>
    </row>
    <row r="31187">
      <c r="A31187" s="9">
        <f t="shared" si="1"/>
        <v>22795</v>
      </c>
      <c r="B31187" s="5" t="s">
        <v>19419</v>
      </c>
      <c r="C31187" s="6" t="s">
        <v>1248</v>
      </c>
    </row>
    <row r="31188">
      <c r="A31188" s="9">
        <f t="shared" si="1"/>
        <v>22796</v>
      </c>
      <c r="B31188" s="5" t="s">
        <v>19420</v>
      </c>
      <c r="C31188" s="6" t="s">
        <v>1856</v>
      </c>
    </row>
    <row r="31189">
      <c r="A31189" s="9">
        <f t="shared" si="1"/>
        <v>22797</v>
      </c>
      <c r="B31189" s="5" t="s">
        <v>19421</v>
      </c>
      <c r="C31189" s="6" t="s">
        <v>603</v>
      </c>
    </row>
    <row r="31190">
      <c r="A31190" s="9">
        <f t="shared" si="1"/>
        <v>22798</v>
      </c>
      <c r="B31190" s="5" t="s">
        <v>19422</v>
      </c>
      <c r="C31190" s="6" t="s">
        <v>603</v>
      </c>
    </row>
    <row r="31191">
      <c r="A31191" s="9">
        <f t="shared" si="1"/>
        <v>22799</v>
      </c>
      <c r="B31191" s="5" t="s">
        <v>19423</v>
      </c>
      <c r="C31191" s="6" t="s">
        <v>20</v>
      </c>
    </row>
    <row r="31192">
      <c r="A31192" s="9">
        <f t="shared" si="1"/>
        <v>22800</v>
      </c>
      <c r="B31192" s="5" t="s">
        <v>19424</v>
      </c>
      <c r="C31192" s="6" t="s">
        <v>27</v>
      </c>
    </row>
    <row r="31193">
      <c r="A31193" s="9">
        <f t="shared" si="1"/>
        <v>22801</v>
      </c>
      <c r="B31193" s="5" t="s">
        <v>19425</v>
      </c>
      <c r="C31193" s="6" t="s">
        <v>1394</v>
      </c>
    </row>
    <row r="31194">
      <c r="A31194" s="9">
        <f t="shared" si="1"/>
        <v>22802</v>
      </c>
      <c r="B31194" s="5" t="s">
        <v>19426</v>
      </c>
      <c r="C31194" s="6" t="s">
        <v>1369</v>
      </c>
    </row>
    <row r="31195">
      <c r="A31195" s="9">
        <f t="shared" si="1"/>
        <v>22803</v>
      </c>
      <c r="B31195" s="5" t="s">
        <v>19427</v>
      </c>
      <c r="C31195" s="6" t="s">
        <v>1394</v>
      </c>
    </row>
    <row r="31196">
      <c r="A31196" s="9">
        <f t="shared" si="1"/>
        <v>22804</v>
      </c>
      <c r="B31196" s="5" t="s">
        <v>19428</v>
      </c>
      <c r="C31196" s="6" t="s">
        <v>1324</v>
      </c>
    </row>
    <row r="31197">
      <c r="A31197" s="9">
        <f t="shared" si="1"/>
        <v>22805</v>
      </c>
      <c r="B31197" s="8" t="s">
        <v>19429</v>
      </c>
      <c r="C31197" s="9" t="s">
        <v>280</v>
      </c>
    </row>
    <row r="31198">
      <c r="A31198" s="9">
        <f t="shared" si="1"/>
        <v>22806</v>
      </c>
      <c r="B31198" s="5" t="s">
        <v>19430</v>
      </c>
      <c r="C31198" s="6" t="s">
        <v>1371</v>
      </c>
    </row>
    <row r="31199">
      <c r="A31199" s="9">
        <f t="shared" si="1"/>
        <v>22807</v>
      </c>
      <c r="B31199" s="25" t="s">
        <v>27266</v>
      </c>
      <c r="C31199" s="26" t="s">
        <v>487</v>
      </c>
    </row>
    <row r="31200">
      <c r="A31200" s="9">
        <f t="shared" si="1"/>
        <v>22807</v>
      </c>
      <c r="B31200" s="27" t="s">
        <v>27266</v>
      </c>
      <c r="C31200" s="28" t="s">
        <v>23637</v>
      </c>
    </row>
    <row r="31201">
      <c r="A31201" s="9">
        <f t="shared" si="1"/>
        <v>22808</v>
      </c>
      <c r="B31201" s="5" t="s">
        <v>19431</v>
      </c>
      <c r="C31201" s="6" t="s">
        <v>471</v>
      </c>
    </row>
    <row r="31202">
      <c r="A31202" s="9">
        <f t="shared" si="1"/>
        <v>22809</v>
      </c>
      <c r="B31202" s="5" t="s">
        <v>19432</v>
      </c>
      <c r="C31202" s="6" t="s">
        <v>471</v>
      </c>
    </row>
    <row r="31203">
      <c r="A31203" s="9">
        <f t="shared" si="1"/>
        <v>22810</v>
      </c>
      <c r="B31203" s="5" t="s">
        <v>19433</v>
      </c>
      <c r="C31203" s="6" t="s">
        <v>32</v>
      </c>
    </row>
    <row r="31204">
      <c r="A31204" s="9">
        <f t="shared" si="1"/>
        <v>22811</v>
      </c>
      <c r="B31204" s="5" t="s">
        <v>19434</v>
      </c>
      <c r="C31204" s="6" t="s">
        <v>785</v>
      </c>
    </row>
    <row r="31205">
      <c r="A31205" s="9">
        <f t="shared" si="1"/>
        <v>22812</v>
      </c>
      <c r="B31205" s="16" t="s">
        <v>19435</v>
      </c>
      <c r="C31205" s="6" t="s">
        <v>1235</v>
      </c>
    </row>
    <row r="31206">
      <c r="A31206" s="9">
        <f t="shared" si="1"/>
        <v>22813</v>
      </c>
      <c r="B31206" s="5" t="s">
        <v>19436</v>
      </c>
      <c r="C31206" s="6" t="s">
        <v>603</v>
      </c>
    </row>
    <row r="31207">
      <c r="A31207" s="9">
        <f t="shared" si="1"/>
        <v>22814</v>
      </c>
      <c r="B31207" s="5" t="s">
        <v>19437</v>
      </c>
      <c r="C31207" s="6" t="s">
        <v>785</v>
      </c>
    </row>
    <row r="31208">
      <c r="A31208" s="9">
        <f t="shared" si="1"/>
        <v>22815</v>
      </c>
      <c r="B31208" s="5" t="s">
        <v>19438</v>
      </c>
      <c r="C31208" s="6" t="s">
        <v>1371</v>
      </c>
    </row>
    <row r="31209">
      <c r="A31209" s="9">
        <f t="shared" si="1"/>
        <v>22816</v>
      </c>
      <c r="B31209" s="5" t="s">
        <v>19439</v>
      </c>
      <c r="C31209" s="6" t="s">
        <v>15</v>
      </c>
    </row>
    <row r="31210">
      <c r="A31210" s="9">
        <f t="shared" si="1"/>
        <v>22817</v>
      </c>
      <c r="B31210" s="5" t="s">
        <v>19440</v>
      </c>
      <c r="C31210" s="6" t="s">
        <v>785</v>
      </c>
    </row>
    <row r="31211">
      <c r="A31211" s="9">
        <f t="shared" si="1"/>
        <v>22818</v>
      </c>
      <c r="B31211" s="8" t="s">
        <v>19441</v>
      </c>
      <c r="C31211" s="9" t="s">
        <v>893</v>
      </c>
    </row>
    <row r="31212">
      <c r="A31212" s="9">
        <f t="shared" si="1"/>
        <v>22819</v>
      </c>
      <c r="B31212" s="8" t="s">
        <v>19442</v>
      </c>
      <c r="C31212" s="9" t="s">
        <v>893</v>
      </c>
    </row>
    <row r="31213">
      <c r="A31213" s="9">
        <f t="shared" si="1"/>
        <v>22820</v>
      </c>
      <c r="B31213" s="5" t="s">
        <v>19443</v>
      </c>
      <c r="C31213" s="6" t="s">
        <v>452</v>
      </c>
    </row>
    <row r="31214">
      <c r="A31214" s="9">
        <f t="shared" si="1"/>
        <v>22820</v>
      </c>
      <c r="B31214" s="5" t="s">
        <v>19443</v>
      </c>
      <c r="C31214" s="6" t="s">
        <v>23637</v>
      </c>
    </row>
    <row r="31215">
      <c r="A31215" s="9">
        <f t="shared" si="1"/>
        <v>22821</v>
      </c>
      <c r="B31215" s="5" t="s">
        <v>19444</v>
      </c>
      <c r="C31215" s="6" t="s">
        <v>798</v>
      </c>
    </row>
    <row r="31216">
      <c r="A31216" s="9">
        <f t="shared" si="1"/>
        <v>22821</v>
      </c>
      <c r="B31216" s="5" t="s">
        <v>19444</v>
      </c>
      <c r="C31216" s="6" t="s">
        <v>23628</v>
      </c>
    </row>
    <row r="31217">
      <c r="A31217" s="9">
        <f t="shared" si="1"/>
        <v>22822</v>
      </c>
      <c r="B31217" s="25" t="s">
        <v>27267</v>
      </c>
      <c r="C31217" s="26" t="s">
        <v>553</v>
      </c>
    </row>
    <row r="31218">
      <c r="A31218" s="9">
        <f t="shared" si="1"/>
        <v>22823</v>
      </c>
      <c r="B31218" s="25" t="s">
        <v>27268</v>
      </c>
      <c r="C31218" s="26" t="s">
        <v>553</v>
      </c>
    </row>
    <row r="31219">
      <c r="A31219" s="9">
        <f t="shared" si="1"/>
        <v>22824</v>
      </c>
      <c r="B31219" s="5" t="s">
        <v>19445</v>
      </c>
      <c r="C31219" s="6" t="s">
        <v>405</v>
      </c>
    </row>
    <row r="31220">
      <c r="A31220" s="9">
        <f t="shared" si="1"/>
        <v>22824</v>
      </c>
      <c r="B31220" s="5" t="s">
        <v>19445</v>
      </c>
      <c r="C31220" s="6" t="s">
        <v>23637</v>
      </c>
    </row>
    <row r="31221">
      <c r="A31221" s="9">
        <f t="shared" si="1"/>
        <v>22825</v>
      </c>
      <c r="B31221" s="5" t="s">
        <v>19446</v>
      </c>
      <c r="C31221" s="6" t="s">
        <v>32</v>
      </c>
    </row>
    <row r="31222">
      <c r="A31222" s="9">
        <f t="shared" si="1"/>
        <v>22826</v>
      </c>
      <c r="B31222" s="25" t="s">
        <v>27269</v>
      </c>
      <c r="C31222" s="26" t="s">
        <v>4721</v>
      </c>
    </row>
    <row r="31223">
      <c r="A31223" s="9">
        <f t="shared" si="1"/>
        <v>22827</v>
      </c>
      <c r="B31223" s="5" t="s">
        <v>19447</v>
      </c>
      <c r="C31223" s="6" t="s">
        <v>1262</v>
      </c>
    </row>
    <row r="31224">
      <c r="A31224" s="9">
        <f t="shared" si="1"/>
        <v>22828</v>
      </c>
      <c r="B31224" s="5" t="s">
        <v>19448</v>
      </c>
      <c r="C31224" s="6" t="s">
        <v>62</v>
      </c>
    </row>
    <row r="31225">
      <c r="A31225" s="9">
        <f t="shared" si="1"/>
        <v>22828</v>
      </c>
      <c r="B31225" s="5" t="s">
        <v>19448</v>
      </c>
      <c r="C31225" s="6" t="s">
        <v>23628</v>
      </c>
    </row>
    <row r="31226">
      <c r="A31226" s="9">
        <f t="shared" si="1"/>
        <v>22829</v>
      </c>
      <c r="B31226" s="25" t="s">
        <v>27270</v>
      </c>
      <c r="C31226" s="26" t="s">
        <v>4721</v>
      </c>
    </row>
    <row r="31227">
      <c r="A31227" s="9">
        <f t="shared" si="1"/>
        <v>22830</v>
      </c>
      <c r="B31227" s="5" t="s">
        <v>19449</v>
      </c>
      <c r="C31227" s="6" t="s">
        <v>4</v>
      </c>
    </row>
    <row r="31228">
      <c r="A31228" s="9">
        <f t="shared" si="1"/>
        <v>22831</v>
      </c>
      <c r="B31228" s="25" t="s">
        <v>27271</v>
      </c>
      <c r="C31228" s="26" t="s">
        <v>4721</v>
      </c>
    </row>
    <row r="31229">
      <c r="A31229" s="9">
        <f t="shared" si="1"/>
        <v>22832</v>
      </c>
      <c r="B31229" s="5" t="s">
        <v>19450</v>
      </c>
      <c r="C31229" s="6" t="s">
        <v>4721</v>
      </c>
    </row>
    <row r="31230">
      <c r="A31230" s="9">
        <f t="shared" si="1"/>
        <v>22832</v>
      </c>
      <c r="B31230" s="5" t="s">
        <v>19450</v>
      </c>
      <c r="C31230" s="6" t="s">
        <v>328</v>
      </c>
    </row>
    <row r="31231">
      <c r="A31231" s="9">
        <f t="shared" si="1"/>
        <v>22832</v>
      </c>
      <c r="B31231" s="5" t="s">
        <v>19450</v>
      </c>
      <c r="C31231" s="6" t="s">
        <v>23637</v>
      </c>
    </row>
    <row r="31232">
      <c r="A31232" s="9">
        <f t="shared" si="1"/>
        <v>22833</v>
      </c>
      <c r="B31232" s="8" t="s">
        <v>19451</v>
      </c>
      <c r="C31232" s="9" t="s">
        <v>893</v>
      </c>
    </row>
    <row r="31233">
      <c r="A31233" s="9">
        <f t="shared" si="1"/>
        <v>22834</v>
      </c>
      <c r="B31233" s="5" t="s">
        <v>19452</v>
      </c>
      <c r="C31233" s="6" t="s">
        <v>538</v>
      </c>
    </row>
    <row r="31234">
      <c r="A31234" s="9">
        <f t="shared" si="1"/>
        <v>22834</v>
      </c>
      <c r="B31234" s="5" t="s">
        <v>19452</v>
      </c>
      <c r="C31234" s="6" t="s">
        <v>23628</v>
      </c>
    </row>
    <row r="31235">
      <c r="A31235" s="9">
        <f t="shared" si="1"/>
        <v>22835</v>
      </c>
      <c r="B31235" s="5" t="s">
        <v>19453</v>
      </c>
      <c r="C31235" s="6" t="s">
        <v>989</v>
      </c>
    </row>
    <row r="31236">
      <c r="A31236" s="9">
        <f t="shared" si="1"/>
        <v>22836</v>
      </c>
      <c r="B31236" s="8" t="s">
        <v>19454</v>
      </c>
      <c r="C31236" s="9" t="s">
        <v>52</v>
      </c>
    </row>
    <row r="31237">
      <c r="A31237" s="9">
        <f t="shared" si="1"/>
        <v>22837</v>
      </c>
      <c r="B31237" s="8" t="s">
        <v>19455</v>
      </c>
      <c r="C31237" s="9" t="s">
        <v>40</v>
      </c>
    </row>
    <row r="31238">
      <c r="A31238" s="9">
        <f t="shared" si="1"/>
        <v>22838</v>
      </c>
      <c r="B31238" s="25" t="s">
        <v>27272</v>
      </c>
      <c r="C31238" s="26" t="s">
        <v>4721</v>
      </c>
    </row>
    <row r="31239">
      <c r="A31239" s="9">
        <f t="shared" si="1"/>
        <v>22839</v>
      </c>
      <c r="B31239" s="8" t="s">
        <v>19456</v>
      </c>
      <c r="C31239" s="9" t="s">
        <v>893</v>
      </c>
    </row>
    <row r="31240">
      <c r="A31240" s="9">
        <f t="shared" si="1"/>
        <v>22840</v>
      </c>
      <c r="B31240" s="8" t="s">
        <v>19457</v>
      </c>
      <c r="C31240" s="9" t="s">
        <v>893</v>
      </c>
    </row>
    <row r="31241">
      <c r="A31241" s="9">
        <f t="shared" si="1"/>
        <v>22841</v>
      </c>
      <c r="B31241" s="8" t="s">
        <v>19458</v>
      </c>
      <c r="C31241" s="9" t="s">
        <v>893</v>
      </c>
    </row>
    <row r="31242">
      <c r="A31242" s="9">
        <f t="shared" si="1"/>
        <v>22842</v>
      </c>
      <c r="B31242" s="8" t="s">
        <v>19459</v>
      </c>
      <c r="C31242" s="9" t="s">
        <v>818</v>
      </c>
    </row>
    <row r="31243">
      <c r="A31243" s="9">
        <f t="shared" si="1"/>
        <v>22843</v>
      </c>
      <c r="B31243" s="8" t="s">
        <v>19460</v>
      </c>
      <c r="C31243" s="9" t="s">
        <v>728</v>
      </c>
    </row>
    <row r="31244">
      <c r="A31244" s="9">
        <f t="shared" si="1"/>
        <v>22844</v>
      </c>
      <c r="B31244" s="25" t="s">
        <v>27273</v>
      </c>
      <c r="C31244" s="26" t="s">
        <v>4721</v>
      </c>
    </row>
    <row r="31245">
      <c r="A31245" s="9">
        <f t="shared" si="1"/>
        <v>22845</v>
      </c>
      <c r="B31245" s="8" t="s">
        <v>19461</v>
      </c>
      <c r="C31245" s="9" t="s">
        <v>1548</v>
      </c>
    </row>
    <row r="31246">
      <c r="A31246" s="9">
        <f t="shared" si="1"/>
        <v>22846</v>
      </c>
      <c r="B31246" s="25" t="s">
        <v>27274</v>
      </c>
      <c r="C31246" s="26" t="s">
        <v>4721</v>
      </c>
    </row>
    <row r="31247">
      <c r="A31247" s="9">
        <f t="shared" si="1"/>
        <v>22847</v>
      </c>
      <c r="B31247" s="8" t="s">
        <v>19462</v>
      </c>
      <c r="C31247" s="9" t="s">
        <v>893</v>
      </c>
    </row>
    <row r="31248">
      <c r="A31248" s="9">
        <f t="shared" si="1"/>
        <v>22848</v>
      </c>
      <c r="B31248" s="5" t="s">
        <v>19463</v>
      </c>
      <c r="C31248" s="17" t="s">
        <v>1470</v>
      </c>
    </row>
    <row r="31249">
      <c r="A31249" s="9">
        <f t="shared" si="1"/>
        <v>22849</v>
      </c>
      <c r="B31249" s="8" t="s">
        <v>19464</v>
      </c>
      <c r="C31249" s="9" t="s">
        <v>893</v>
      </c>
    </row>
    <row r="31250">
      <c r="A31250" s="9">
        <f t="shared" si="1"/>
        <v>22850</v>
      </c>
      <c r="B31250" s="8" t="s">
        <v>19465</v>
      </c>
      <c r="C31250" s="9" t="s">
        <v>893</v>
      </c>
    </row>
    <row r="31251">
      <c r="A31251" s="9">
        <f t="shared" si="1"/>
        <v>22851</v>
      </c>
      <c r="B31251" s="8" t="s">
        <v>19466</v>
      </c>
      <c r="C31251" s="9" t="s">
        <v>893</v>
      </c>
    </row>
    <row r="31252">
      <c r="A31252" s="9">
        <f t="shared" si="1"/>
        <v>22852</v>
      </c>
      <c r="B31252" s="8" t="s">
        <v>19467</v>
      </c>
      <c r="C31252" s="9" t="s">
        <v>893</v>
      </c>
    </row>
    <row r="31253">
      <c r="A31253" s="9">
        <f t="shared" si="1"/>
        <v>22853</v>
      </c>
      <c r="B31253" s="8" t="s">
        <v>19468</v>
      </c>
      <c r="C31253" s="9" t="s">
        <v>893</v>
      </c>
    </row>
    <row r="31254">
      <c r="A31254" s="9">
        <f t="shared" si="1"/>
        <v>22854</v>
      </c>
      <c r="B31254" s="8" t="s">
        <v>19469</v>
      </c>
      <c r="C31254" s="9" t="s">
        <v>1470</v>
      </c>
    </row>
    <row r="31255">
      <c r="A31255" s="9">
        <f t="shared" si="1"/>
        <v>22855</v>
      </c>
      <c r="B31255" s="8" t="s">
        <v>19470</v>
      </c>
      <c r="C31255" s="9" t="s">
        <v>1169</v>
      </c>
    </row>
    <row r="31256">
      <c r="A31256" s="9">
        <f t="shared" si="1"/>
        <v>22856</v>
      </c>
      <c r="B31256" s="5" t="s">
        <v>19471</v>
      </c>
      <c r="C31256" s="17" t="s">
        <v>1470</v>
      </c>
    </row>
    <row r="31257">
      <c r="A31257" s="9">
        <f t="shared" si="1"/>
        <v>22857</v>
      </c>
      <c r="B31257" s="5" t="s">
        <v>19472</v>
      </c>
      <c r="C31257" s="6" t="s">
        <v>48</v>
      </c>
    </row>
    <row r="31258">
      <c r="A31258" s="9">
        <f t="shared" si="1"/>
        <v>22858</v>
      </c>
      <c r="B31258" s="5" t="s">
        <v>19473</v>
      </c>
      <c r="C31258" s="6" t="s">
        <v>4</v>
      </c>
    </row>
    <row r="31259">
      <c r="A31259" s="9">
        <f t="shared" si="1"/>
        <v>22859</v>
      </c>
      <c r="B31259" s="5" t="s">
        <v>19474</v>
      </c>
      <c r="C31259" s="6" t="s">
        <v>32</v>
      </c>
    </row>
    <row r="31260">
      <c r="A31260" s="9">
        <f t="shared" si="1"/>
        <v>22860</v>
      </c>
      <c r="B31260" s="5" t="s">
        <v>19475</v>
      </c>
      <c r="C31260" s="6" t="s">
        <v>32</v>
      </c>
    </row>
    <row r="31261">
      <c r="A31261" s="9">
        <f t="shared" si="1"/>
        <v>22861</v>
      </c>
      <c r="B31261" s="5" t="s">
        <v>19476</v>
      </c>
      <c r="C31261" s="6" t="s">
        <v>603</v>
      </c>
    </row>
    <row r="31262">
      <c r="A31262" s="9">
        <f t="shared" si="1"/>
        <v>22862</v>
      </c>
      <c r="B31262" s="8" t="s">
        <v>19477</v>
      </c>
      <c r="C31262" s="9" t="s">
        <v>758</v>
      </c>
    </row>
    <row r="31263">
      <c r="A31263" s="9">
        <f t="shared" si="1"/>
        <v>22863</v>
      </c>
      <c r="B31263" s="5" t="s">
        <v>19478</v>
      </c>
      <c r="C31263" s="6" t="s">
        <v>603</v>
      </c>
    </row>
    <row r="31264">
      <c r="A31264" s="9">
        <f t="shared" si="1"/>
        <v>22864</v>
      </c>
      <c r="B31264" s="5" t="s">
        <v>19479</v>
      </c>
      <c r="C31264" s="6" t="s">
        <v>1378</v>
      </c>
    </row>
    <row r="31265">
      <c r="A31265" s="9">
        <f t="shared" si="1"/>
        <v>22865</v>
      </c>
      <c r="B31265" s="5" t="s">
        <v>19480</v>
      </c>
      <c r="C31265" s="6" t="s">
        <v>1378</v>
      </c>
    </row>
    <row r="31266">
      <c r="A31266" s="9">
        <f t="shared" si="1"/>
        <v>22866</v>
      </c>
      <c r="B31266" s="5" t="s">
        <v>19481</v>
      </c>
      <c r="C31266" s="6" t="s">
        <v>1378</v>
      </c>
    </row>
    <row r="31267">
      <c r="A31267" s="9">
        <f t="shared" si="1"/>
        <v>22867</v>
      </c>
      <c r="B31267" s="5" t="s">
        <v>19482</v>
      </c>
      <c r="C31267" s="6" t="s">
        <v>1378</v>
      </c>
    </row>
    <row r="31268">
      <c r="A31268" s="9">
        <f t="shared" si="1"/>
        <v>22868</v>
      </c>
      <c r="B31268" s="5" t="s">
        <v>19483</v>
      </c>
      <c r="C31268" s="6" t="s">
        <v>1378</v>
      </c>
    </row>
    <row r="31269">
      <c r="A31269" s="9">
        <f t="shared" si="1"/>
        <v>22869</v>
      </c>
      <c r="B31269" s="5" t="s">
        <v>19484</v>
      </c>
      <c r="C31269" s="6" t="s">
        <v>1378</v>
      </c>
    </row>
    <row r="31270">
      <c r="A31270" s="9">
        <f t="shared" si="1"/>
        <v>22870</v>
      </c>
      <c r="B31270" s="5" t="s">
        <v>19485</v>
      </c>
      <c r="C31270" s="6" t="s">
        <v>1378</v>
      </c>
    </row>
    <row r="31271">
      <c r="A31271" s="9">
        <f t="shared" si="1"/>
        <v>22871</v>
      </c>
      <c r="B31271" s="5" t="s">
        <v>19486</v>
      </c>
      <c r="C31271" s="6" t="s">
        <v>1378</v>
      </c>
    </row>
    <row r="31272">
      <c r="A31272" s="9">
        <f t="shared" si="1"/>
        <v>22872</v>
      </c>
      <c r="B31272" s="5" t="s">
        <v>19487</v>
      </c>
      <c r="C31272" s="6" t="s">
        <v>1378</v>
      </c>
    </row>
    <row r="31273">
      <c r="A31273" s="9">
        <f t="shared" si="1"/>
        <v>22873</v>
      </c>
      <c r="B31273" s="5" t="s">
        <v>19488</v>
      </c>
      <c r="C31273" s="6" t="s">
        <v>1378</v>
      </c>
    </row>
    <row r="31274">
      <c r="A31274" s="9">
        <f t="shared" si="1"/>
        <v>22874</v>
      </c>
      <c r="B31274" s="5" t="s">
        <v>19489</v>
      </c>
      <c r="C31274" s="6" t="s">
        <v>1378</v>
      </c>
    </row>
    <row r="31275">
      <c r="A31275" s="9">
        <f t="shared" si="1"/>
        <v>22875</v>
      </c>
      <c r="B31275" s="5" t="s">
        <v>19490</v>
      </c>
      <c r="C31275" s="6" t="s">
        <v>1378</v>
      </c>
    </row>
    <row r="31276">
      <c r="A31276" s="9">
        <f t="shared" si="1"/>
        <v>22876</v>
      </c>
      <c r="B31276" s="5" t="s">
        <v>19491</v>
      </c>
      <c r="C31276" s="6" t="s">
        <v>1378</v>
      </c>
    </row>
    <row r="31277">
      <c r="A31277" s="9">
        <f t="shared" si="1"/>
        <v>22877</v>
      </c>
      <c r="B31277" s="5" t="s">
        <v>19492</v>
      </c>
      <c r="C31277" s="6" t="s">
        <v>1378</v>
      </c>
    </row>
    <row r="31278">
      <c r="A31278" s="9">
        <f t="shared" si="1"/>
        <v>22878</v>
      </c>
      <c r="B31278" s="5" t="s">
        <v>19493</v>
      </c>
      <c r="C31278" s="6" t="s">
        <v>471</v>
      </c>
    </row>
    <row r="31279">
      <c r="A31279" s="9">
        <f t="shared" si="1"/>
        <v>22879</v>
      </c>
      <c r="B31279" s="5" t="s">
        <v>19494</v>
      </c>
      <c r="C31279" s="6" t="s">
        <v>471</v>
      </c>
    </row>
    <row r="31280">
      <c r="A31280" s="9">
        <f t="shared" si="1"/>
        <v>22880</v>
      </c>
      <c r="B31280" s="5" t="s">
        <v>19495</v>
      </c>
      <c r="C31280" s="6" t="s">
        <v>471</v>
      </c>
    </row>
    <row r="31281">
      <c r="A31281" s="9">
        <f t="shared" si="1"/>
        <v>22881</v>
      </c>
      <c r="B31281" s="5" t="s">
        <v>19496</v>
      </c>
      <c r="C31281" s="6" t="s">
        <v>603</v>
      </c>
    </row>
    <row r="31282">
      <c r="A31282" s="9">
        <f t="shared" si="1"/>
        <v>22882</v>
      </c>
      <c r="B31282" s="25" t="s">
        <v>27275</v>
      </c>
      <c r="C31282" s="26" t="s">
        <v>23817</v>
      </c>
    </row>
    <row r="31283">
      <c r="A31283" s="9">
        <f t="shared" si="1"/>
        <v>22883</v>
      </c>
      <c r="B31283" s="5" t="s">
        <v>19497</v>
      </c>
      <c r="C31283" s="6" t="s">
        <v>621</v>
      </c>
    </row>
    <row r="31284">
      <c r="A31284" s="9">
        <f t="shared" si="1"/>
        <v>22884</v>
      </c>
      <c r="B31284" s="5" t="s">
        <v>19498</v>
      </c>
      <c r="C31284" s="6" t="s">
        <v>785</v>
      </c>
    </row>
    <row r="31285">
      <c r="A31285" s="9">
        <f t="shared" si="1"/>
        <v>22885</v>
      </c>
      <c r="B31285" s="5" t="s">
        <v>19499</v>
      </c>
      <c r="C31285" s="6" t="s">
        <v>603</v>
      </c>
    </row>
    <row r="31286">
      <c r="A31286" s="9">
        <f t="shared" si="1"/>
        <v>22886</v>
      </c>
      <c r="B31286" s="25" t="s">
        <v>27276</v>
      </c>
      <c r="C31286" s="26" t="s">
        <v>4721</v>
      </c>
    </row>
    <row r="31287">
      <c r="A31287" s="9">
        <f t="shared" si="1"/>
        <v>22887</v>
      </c>
      <c r="B31287" s="5" t="s">
        <v>19500</v>
      </c>
      <c r="C31287" s="6" t="s">
        <v>4721</v>
      </c>
    </row>
    <row r="31288">
      <c r="A31288" s="9">
        <f t="shared" si="1"/>
        <v>22887</v>
      </c>
      <c r="B31288" s="5" t="s">
        <v>19500</v>
      </c>
      <c r="C31288" s="6" t="s">
        <v>328</v>
      </c>
    </row>
    <row r="31289">
      <c r="A31289" s="9">
        <f t="shared" si="1"/>
        <v>22887</v>
      </c>
      <c r="B31289" s="5" t="s">
        <v>19500</v>
      </c>
      <c r="C31289" s="6" t="s">
        <v>23637</v>
      </c>
    </row>
    <row r="31290">
      <c r="A31290" s="9">
        <f t="shared" si="1"/>
        <v>22888</v>
      </c>
      <c r="B31290" s="25" t="s">
        <v>27277</v>
      </c>
      <c r="C31290" s="26" t="s">
        <v>4721</v>
      </c>
    </row>
    <row r="31291">
      <c r="A31291" s="9">
        <f t="shared" si="1"/>
        <v>22889</v>
      </c>
      <c r="B31291" s="5" t="s">
        <v>19501</v>
      </c>
      <c r="C31291" s="6" t="s">
        <v>336</v>
      </c>
    </row>
    <row r="31292">
      <c r="A31292" s="9">
        <f t="shared" si="1"/>
        <v>22889</v>
      </c>
      <c r="B31292" s="5" t="s">
        <v>19501</v>
      </c>
      <c r="C31292" s="6" t="s">
        <v>23637</v>
      </c>
    </row>
    <row r="31293">
      <c r="A31293" s="9">
        <f t="shared" si="1"/>
        <v>22890</v>
      </c>
      <c r="B31293" s="5" t="s">
        <v>19502</v>
      </c>
      <c r="C31293" s="6" t="s">
        <v>1371</v>
      </c>
    </row>
    <row r="31294">
      <c r="A31294" s="9">
        <f t="shared" si="1"/>
        <v>22891</v>
      </c>
      <c r="B31294" s="5" t="s">
        <v>19503</v>
      </c>
      <c r="C31294" s="6" t="s">
        <v>1458</v>
      </c>
    </row>
    <row r="31295">
      <c r="A31295" s="9">
        <f t="shared" si="1"/>
        <v>22891</v>
      </c>
      <c r="B31295" s="5" t="s">
        <v>19503</v>
      </c>
      <c r="C31295" s="6" t="s">
        <v>23628</v>
      </c>
    </row>
    <row r="31296">
      <c r="A31296" s="9">
        <f t="shared" si="1"/>
        <v>22892</v>
      </c>
      <c r="B31296" s="5" t="s">
        <v>19504</v>
      </c>
      <c r="C31296" s="6" t="s">
        <v>4</v>
      </c>
    </row>
    <row r="31297">
      <c r="A31297" s="9">
        <f t="shared" si="1"/>
        <v>22893</v>
      </c>
      <c r="B31297" s="5" t="s">
        <v>19505</v>
      </c>
      <c r="C31297" s="6" t="s">
        <v>32</v>
      </c>
    </row>
    <row r="31298">
      <c r="A31298" s="9">
        <f t="shared" si="1"/>
        <v>22894</v>
      </c>
      <c r="B31298" s="5" t="s">
        <v>19506</v>
      </c>
      <c r="C31298" s="6" t="s">
        <v>362</v>
      </c>
    </row>
    <row r="31299">
      <c r="A31299" s="9">
        <f t="shared" si="1"/>
        <v>22894</v>
      </c>
      <c r="B31299" s="5" t="s">
        <v>19506</v>
      </c>
      <c r="C31299" s="6" t="s">
        <v>13694</v>
      </c>
    </row>
    <row r="31300">
      <c r="A31300" s="9">
        <f t="shared" si="1"/>
        <v>22895</v>
      </c>
      <c r="B31300" s="8" t="s">
        <v>19507</v>
      </c>
      <c r="C31300" s="9" t="s">
        <v>728</v>
      </c>
    </row>
    <row r="31301">
      <c r="A31301" s="9">
        <f t="shared" si="1"/>
        <v>22896</v>
      </c>
      <c r="B31301" s="5" t="s">
        <v>19508</v>
      </c>
      <c r="C31301" s="6" t="s">
        <v>603</v>
      </c>
    </row>
    <row r="31302">
      <c r="A31302" s="9">
        <f t="shared" si="1"/>
        <v>22897</v>
      </c>
      <c r="B31302" s="5" t="s">
        <v>19509</v>
      </c>
      <c r="C31302" s="6" t="s">
        <v>20</v>
      </c>
    </row>
    <row r="31303">
      <c r="A31303" s="9">
        <f t="shared" si="1"/>
        <v>22898</v>
      </c>
      <c r="B31303" s="5" t="s">
        <v>19510</v>
      </c>
      <c r="C31303" s="6" t="s">
        <v>4</v>
      </c>
    </row>
    <row r="31304">
      <c r="A31304" s="9">
        <f t="shared" si="1"/>
        <v>22899</v>
      </c>
      <c r="B31304" s="5" t="s">
        <v>19511</v>
      </c>
      <c r="C31304" s="6" t="s">
        <v>367</v>
      </c>
    </row>
    <row r="31305">
      <c r="A31305" s="9">
        <f t="shared" si="1"/>
        <v>22900</v>
      </c>
      <c r="B31305" s="5" t="s">
        <v>19512</v>
      </c>
      <c r="C31305" s="6" t="s">
        <v>20</v>
      </c>
    </row>
    <row r="31306">
      <c r="A31306" s="9">
        <f t="shared" si="1"/>
        <v>22900</v>
      </c>
      <c r="B31306" s="5" t="s">
        <v>19512</v>
      </c>
      <c r="C31306" s="6" t="s">
        <v>471</v>
      </c>
    </row>
    <row r="31307">
      <c r="A31307" s="9">
        <f t="shared" si="1"/>
        <v>22901</v>
      </c>
      <c r="B31307" s="8" t="s">
        <v>19513</v>
      </c>
      <c r="C31307" s="9" t="s">
        <v>893</v>
      </c>
    </row>
    <row r="31308">
      <c r="A31308" s="9">
        <f t="shared" si="1"/>
        <v>22902</v>
      </c>
      <c r="B31308" s="5" t="s">
        <v>19514</v>
      </c>
      <c r="C31308" s="6" t="s">
        <v>356</v>
      </c>
    </row>
    <row r="31309">
      <c r="A31309" s="9">
        <f t="shared" si="1"/>
        <v>22903</v>
      </c>
      <c r="B31309" s="5" t="s">
        <v>19515</v>
      </c>
      <c r="C31309" s="6" t="s">
        <v>1124</v>
      </c>
    </row>
    <row r="31310">
      <c r="A31310" s="9">
        <f t="shared" si="1"/>
        <v>22904</v>
      </c>
      <c r="B31310" s="5" t="s">
        <v>19516</v>
      </c>
      <c r="C31310" s="6" t="s">
        <v>1120</v>
      </c>
    </row>
    <row r="31311">
      <c r="A31311" s="9">
        <f t="shared" si="1"/>
        <v>22905</v>
      </c>
      <c r="B31311" s="5" t="s">
        <v>19517</v>
      </c>
      <c r="C31311" s="6" t="s">
        <v>1248</v>
      </c>
    </row>
    <row r="31312">
      <c r="A31312" s="9">
        <f t="shared" si="1"/>
        <v>22906</v>
      </c>
      <c r="B31312" s="5" t="s">
        <v>19518</v>
      </c>
      <c r="C31312" s="6" t="s">
        <v>1369</v>
      </c>
    </row>
    <row r="31313">
      <c r="A31313" s="9">
        <f t="shared" si="1"/>
        <v>22907</v>
      </c>
      <c r="B31313" s="5" t="s">
        <v>19519</v>
      </c>
      <c r="C31313" s="6" t="s">
        <v>1279</v>
      </c>
    </row>
    <row r="31314">
      <c r="A31314" s="9">
        <f t="shared" si="1"/>
        <v>22908</v>
      </c>
      <c r="B31314" s="5" t="s">
        <v>19520</v>
      </c>
      <c r="C31314" s="6" t="s">
        <v>437</v>
      </c>
    </row>
    <row r="31315">
      <c r="A31315" s="9">
        <f t="shared" si="1"/>
        <v>22909</v>
      </c>
      <c r="B31315" s="8" t="s">
        <v>19521</v>
      </c>
      <c r="C31315" s="9" t="s">
        <v>722</v>
      </c>
    </row>
    <row r="31316">
      <c r="A31316" s="9">
        <f t="shared" si="1"/>
        <v>22910</v>
      </c>
      <c r="B31316" s="5" t="s">
        <v>19522</v>
      </c>
      <c r="C31316" s="6" t="s">
        <v>603</v>
      </c>
    </row>
    <row r="31317">
      <c r="A31317" s="9">
        <f t="shared" si="1"/>
        <v>22911</v>
      </c>
      <c r="B31317" s="5" t="s">
        <v>19523</v>
      </c>
      <c r="C31317" s="6" t="s">
        <v>1378</v>
      </c>
    </row>
    <row r="31318">
      <c r="A31318" s="9">
        <f t="shared" si="1"/>
        <v>22912</v>
      </c>
      <c r="B31318" s="8" t="s">
        <v>19524</v>
      </c>
      <c r="C31318" s="9" t="s">
        <v>40</v>
      </c>
    </row>
    <row r="31319">
      <c r="A31319" s="9">
        <f t="shared" si="1"/>
        <v>22913</v>
      </c>
      <c r="B31319" s="5" t="s">
        <v>19525</v>
      </c>
      <c r="C31319" s="6" t="s">
        <v>785</v>
      </c>
    </row>
    <row r="31320">
      <c r="A31320" s="9">
        <f t="shared" si="1"/>
        <v>22914</v>
      </c>
      <c r="B31320" s="5" t="s">
        <v>19526</v>
      </c>
      <c r="C31320" s="6" t="s">
        <v>603</v>
      </c>
    </row>
    <row r="31321">
      <c r="A31321" s="9">
        <f t="shared" si="1"/>
        <v>22915</v>
      </c>
      <c r="B31321" s="5" t="s">
        <v>19527</v>
      </c>
      <c r="C31321" s="6" t="s">
        <v>603</v>
      </c>
    </row>
    <row r="31322">
      <c r="A31322" s="9">
        <f t="shared" si="1"/>
        <v>22916</v>
      </c>
      <c r="B31322" s="5" t="s">
        <v>19528</v>
      </c>
      <c r="C31322" s="6" t="s">
        <v>15</v>
      </c>
    </row>
    <row r="31323">
      <c r="A31323" s="9">
        <f t="shared" si="1"/>
        <v>22917</v>
      </c>
      <c r="B31323" s="5" t="s">
        <v>19529</v>
      </c>
      <c r="C31323" s="6" t="s">
        <v>989</v>
      </c>
    </row>
    <row r="31324">
      <c r="A31324" s="9">
        <f t="shared" si="1"/>
        <v>22918</v>
      </c>
      <c r="B31324" s="8" t="s">
        <v>19530</v>
      </c>
      <c r="C31324" s="9" t="s">
        <v>845</v>
      </c>
    </row>
    <row r="31325">
      <c r="A31325" s="9">
        <f t="shared" si="1"/>
        <v>22919</v>
      </c>
      <c r="B31325" s="5" t="s">
        <v>19531</v>
      </c>
      <c r="C31325" s="6" t="s">
        <v>346</v>
      </c>
    </row>
    <row r="31326">
      <c r="A31326" s="9">
        <f t="shared" si="1"/>
        <v>22919</v>
      </c>
      <c r="B31326" s="5" t="s">
        <v>19531</v>
      </c>
      <c r="C31326" s="6" t="s">
        <v>23628</v>
      </c>
    </row>
    <row r="31327">
      <c r="A31327" s="9">
        <f t="shared" si="1"/>
        <v>22920</v>
      </c>
      <c r="B31327" s="25" t="s">
        <v>27278</v>
      </c>
      <c r="C31327" s="26" t="s">
        <v>23808</v>
      </c>
    </row>
    <row r="31328">
      <c r="A31328" s="9">
        <f t="shared" si="1"/>
        <v>22921</v>
      </c>
      <c r="B31328" s="5" t="s">
        <v>19532</v>
      </c>
      <c r="C31328" s="6" t="s">
        <v>731</v>
      </c>
    </row>
    <row r="31329">
      <c r="A31329" s="9">
        <f t="shared" si="1"/>
        <v>22922</v>
      </c>
      <c r="B31329" s="5" t="s">
        <v>19533</v>
      </c>
      <c r="C31329" s="6" t="s">
        <v>20</v>
      </c>
    </row>
    <row r="31330">
      <c r="A31330" s="9">
        <f t="shared" si="1"/>
        <v>22923</v>
      </c>
      <c r="B31330" s="8" t="s">
        <v>19534</v>
      </c>
      <c r="C31330" s="9" t="s">
        <v>46</v>
      </c>
    </row>
    <row r="31331">
      <c r="A31331" s="9">
        <f t="shared" si="1"/>
        <v>22924</v>
      </c>
      <c r="B31331" s="5" t="s">
        <v>19535</v>
      </c>
      <c r="C31331" s="6" t="s">
        <v>32</v>
      </c>
    </row>
    <row r="31332">
      <c r="A31332" s="9">
        <f t="shared" si="1"/>
        <v>22925</v>
      </c>
      <c r="B31332" s="8" t="s">
        <v>19536</v>
      </c>
      <c r="C31332" s="9" t="s">
        <v>1042</v>
      </c>
    </row>
    <row r="31333">
      <c r="A31333" s="9">
        <f t="shared" si="1"/>
        <v>22926</v>
      </c>
      <c r="B31333" s="5" t="s">
        <v>19537</v>
      </c>
      <c r="C31333" s="6" t="s">
        <v>20</v>
      </c>
    </row>
    <row r="31334">
      <c r="A31334" s="9">
        <f t="shared" si="1"/>
        <v>22927</v>
      </c>
      <c r="B31334" s="5" t="s">
        <v>19538</v>
      </c>
      <c r="C31334" s="6" t="s">
        <v>20</v>
      </c>
    </row>
    <row r="31335">
      <c r="A31335" s="9">
        <f t="shared" si="1"/>
        <v>22928</v>
      </c>
      <c r="B31335" s="5" t="s">
        <v>19539</v>
      </c>
      <c r="C31335" s="6" t="s">
        <v>15</v>
      </c>
    </row>
    <row r="31336">
      <c r="A31336" s="9">
        <f t="shared" si="1"/>
        <v>22929</v>
      </c>
      <c r="B31336" s="8" t="s">
        <v>19540</v>
      </c>
      <c r="C31336" s="9" t="s">
        <v>46</v>
      </c>
    </row>
    <row r="31337">
      <c r="A31337" s="9">
        <f t="shared" si="1"/>
        <v>22930</v>
      </c>
      <c r="B31337" s="5" t="s">
        <v>19541</v>
      </c>
      <c r="C31337" s="6" t="s">
        <v>15</v>
      </c>
    </row>
    <row r="31338">
      <c r="A31338" s="9">
        <f t="shared" si="1"/>
        <v>22931</v>
      </c>
      <c r="B31338" s="8" t="s">
        <v>19542</v>
      </c>
      <c r="C31338" s="9" t="s">
        <v>893</v>
      </c>
    </row>
    <row r="31339">
      <c r="A31339" s="9">
        <f t="shared" si="1"/>
        <v>22932</v>
      </c>
      <c r="B31339" s="25" t="s">
        <v>27279</v>
      </c>
      <c r="C31339" s="26" t="s">
        <v>4721</v>
      </c>
    </row>
    <row r="31340">
      <c r="A31340" s="9">
        <f t="shared" si="1"/>
        <v>22933</v>
      </c>
      <c r="B31340" s="8" t="s">
        <v>19543</v>
      </c>
      <c r="C31340" s="6" t="s">
        <v>10122</v>
      </c>
    </row>
    <row r="31341">
      <c r="A31341" s="9">
        <f t="shared" si="1"/>
        <v>22933</v>
      </c>
      <c r="B31341" s="8" t="s">
        <v>19543</v>
      </c>
      <c r="C31341" s="9" t="s">
        <v>177</v>
      </c>
    </row>
    <row r="31342">
      <c r="A31342" s="9">
        <f t="shared" si="1"/>
        <v>22933</v>
      </c>
      <c r="B31342" s="8" t="s">
        <v>19543</v>
      </c>
      <c r="C31342" s="6" t="s">
        <v>23637</v>
      </c>
    </row>
    <row r="31343">
      <c r="A31343" s="9">
        <f t="shared" si="1"/>
        <v>22934</v>
      </c>
      <c r="B31343" s="8" t="s">
        <v>19544</v>
      </c>
      <c r="C31343" s="9" t="s">
        <v>60</v>
      </c>
    </row>
    <row r="31344">
      <c r="A31344" s="9">
        <f t="shared" si="1"/>
        <v>22934</v>
      </c>
      <c r="B31344" s="8" t="s">
        <v>19544</v>
      </c>
      <c r="C31344" s="9" t="s">
        <v>25</v>
      </c>
    </row>
    <row r="31345">
      <c r="A31345" s="9">
        <f t="shared" si="1"/>
        <v>22935</v>
      </c>
      <c r="B31345" s="15" t="s">
        <v>19545</v>
      </c>
      <c r="C31345" s="11" t="s">
        <v>423</v>
      </c>
    </row>
    <row r="31346">
      <c r="A31346" s="9">
        <f t="shared" si="1"/>
        <v>22936</v>
      </c>
      <c r="B31346" s="5" t="s">
        <v>19546</v>
      </c>
      <c r="C31346" s="6" t="s">
        <v>612</v>
      </c>
    </row>
    <row r="31347">
      <c r="A31347" s="9">
        <f t="shared" si="1"/>
        <v>22937</v>
      </c>
      <c r="B31347" s="5" t="s">
        <v>19547</v>
      </c>
      <c r="C31347" s="6" t="s">
        <v>15</v>
      </c>
    </row>
    <row r="31348">
      <c r="A31348" s="9">
        <f t="shared" si="1"/>
        <v>22938</v>
      </c>
      <c r="B31348" s="5" t="s">
        <v>19548</v>
      </c>
      <c r="C31348" s="6" t="s">
        <v>15</v>
      </c>
    </row>
    <row r="31349">
      <c r="A31349" s="9">
        <f t="shared" si="1"/>
        <v>22939</v>
      </c>
      <c r="B31349" s="8" t="s">
        <v>19549</v>
      </c>
      <c r="C31349" s="9" t="s">
        <v>530</v>
      </c>
    </row>
    <row r="31350">
      <c r="A31350" s="9">
        <f t="shared" si="1"/>
        <v>22940</v>
      </c>
      <c r="B31350" s="25" t="s">
        <v>27280</v>
      </c>
      <c r="C31350" s="26" t="s">
        <v>4721</v>
      </c>
    </row>
    <row r="31351">
      <c r="A31351" s="9">
        <f t="shared" si="1"/>
        <v>22941</v>
      </c>
      <c r="B31351" s="5" t="s">
        <v>19550</v>
      </c>
      <c r="C31351" s="6" t="s">
        <v>1495</v>
      </c>
    </row>
    <row r="31352">
      <c r="A31352" s="9">
        <f t="shared" si="1"/>
        <v>22942</v>
      </c>
      <c r="B31352" s="25" t="s">
        <v>27281</v>
      </c>
      <c r="C31352" s="26" t="s">
        <v>4721</v>
      </c>
    </row>
    <row r="31353">
      <c r="A31353" s="9">
        <f t="shared" si="1"/>
        <v>22943</v>
      </c>
      <c r="B31353" s="25" t="s">
        <v>27282</v>
      </c>
      <c r="C31353" s="26" t="s">
        <v>10122</v>
      </c>
    </row>
    <row r="31354">
      <c r="A31354" s="9">
        <f t="shared" si="1"/>
        <v>22943</v>
      </c>
      <c r="B31354" s="27" t="s">
        <v>27282</v>
      </c>
      <c r="C31354" s="28" t="s">
        <v>23637</v>
      </c>
    </row>
    <row r="31355">
      <c r="A31355" s="9">
        <f t="shared" si="1"/>
        <v>22944</v>
      </c>
      <c r="B31355" s="25" t="s">
        <v>27283</v>
      </c>
      <c r="C31355" s="26" t="s">
        <v>12983</v>
      </c>
    </row>
    <row r="31356">
      <c r="A31356" s="9">
        <f t="shared" si="1"/>
        <v>22945</v>
      </c>
      <c r="B31356" s="25" t="s">
        <v>27284</v>
      </c>
      <c r="C31356" s="26" t="s">
        <v>12983</v>
      </c>
    </row>
    <row r="31357">
      <c r="A31357" s="9">
        <f t="shared" si="1"/>
        <v>22946</v>
      </c>
      <c r="B31357" s="25" t="s">
        <v>27285</v>
      </c>
      <c r="C31357" s="26" t="s">
        <v>12983</v>
      </c>
    </row>
    <row r="31358">
      <c r="A31358" s="9">
        <f t="shared" si="1"/>
        <v>22947</v>
      </c>
      <c r="B31358" s="5" t="s">
        <v>19551</v>
      </c>
      <c r="C31358" s="6" t="s">
        <v>591</v>
      </c>
    </row>
    <row r="31359">
      <c r="A31359" s="9">
        <f t="shared" si="1"/>
        <v>22948</v>
      </c>
      <c r="B31359" s="5" t="s">
        <v>19552</v>
      </c>
      <c r="C31359" s="6" t="s">
        <v>4</v>
      </c>
    </row>
    <row r="31360">
      <c r="A31360" s="9">
        <f t="shared" si="1"/>
        <v>22949</v>
      </c>
      <c r="B31360" s="5" t="s">
        <v>19553</v>
      </c>
      <c r="C31360" s="6" t="s">
        <v>639</v>
      </c>
    </row>
    <row r="31361">
      <c r="A31361" s="9">
        <f t="shared" si="1"/>
        <v>22950</v>
      </c>
      <c r="B31361" s="5" t="s">
        <v>19554</v>
      </c>
      <c r="C31361" s="6" t="s">
        <v>97</v>
      </c>
    </row>
    <row r="31362">
      <c r="A31362" s="9">
        <f t="shared" si="1"/>
        <v>22950</v>
      </c>
      <c r="B31362" s="5" t="s">
        <v>19554</v>
      </c>
      <c r="C31362" s="6" t="s">
        <v>23637</v>
      </c>
    </row>
    <row r="31363">
      <c r="A31363" s="9">
        <f t="shared" si="1"/>
        <v>22951</v>
      </c>
      <c r="B31363" s="5" t="s">
        <v>19555</v>
      </c>
      <c r="C31363" s="6" t="s">
        <v>27</v>
      </c>
    </row>
    <row r="31364">
      <c r="A31364" s="9">
        <f t="shared" si="1"/>
        <v>22952</v>
      </c>
      <c r="B31364" s="5" t="s">
        <v>19556</v>
      </c>
      <c r="C31364" s="6" t="s">
        <v>1495</v>
      </c>
    </row>
    <row r="31365">
      <c r="A31365" s="9">
        <f t="shared" si="1"/>
        <v>22953</v>
      </c>
      <c r="B31365" s="8" t="s">
        <v>19557</v>
      </c>
      <c r="C31365" s="9" t="s">
        <v>530</v>
      </c>
    </row>
    <row r="31366">
      <c r="A31366" s="9">
        <f t="shared" si="1"/>
        <v>22954</v>
      </c>
      <c r="B31366" s="5" t="s">
        <v>19558</v>
      </c>
      <c r="C31366" s="6" t="s">
        <v>1260</v>
      </c>
    </row>
    <row r="31367">
      <c r="A31367" s="9">
        <f t="shared" si="1"/>
        <v>22955</v>
      </c>
      <c r="B31367" s="32" t="s">
        <v>27286</v>
      </c>
      <c r="C31367" s="26" t="s">
        <v>67</v>
      </c>
    </row>
    <row r="31368">
      <c r="A31368" s="9">
        <f t="shared" si="1"/>
        <v>22956</v>
      </c>
      <c r="B31368" s="16" t="s">
        <v>19559</v>
      </c>
      <c r="C31368" s="6" t="s">
        <v>1235</v>
      </c>
    </row>
    <row r="31369">
      <c r="A31369" s="9">
        <f t="shared" si="1"/>
        <v>22957</v>
      </c>
      <c r="B31369" s="5" t="s">
        <v>19560</v>
      </c>
      <c r="C31369" s="6" t="s">
        <v>714</v>
      </c>
    </row>
    <row r="31370">
      <c r="A31370" s="9">
        <f t="shared" si="1"/>
        <v>22957</v>
      </c>
      <c r="B31370" s="5" t="s">
        <v>19560</v>
      </c>
      <c r="C31370" s="6" t="s">
        <v>23672</v>
      </c>
    </row>
    <row r="31371">
      <c r="A31371" s="9">
        <f t="shared" si="1"/>
        <v>22958</v>
      </c>
      <c r="B31371" s="5" t="s">
        <v>19561</v>
      </c>
      <c r="C31371" s="6" t="s">
        <v>714</v>
      </c>
    </row>
    <row r="31372">
      <c r="A31372" s="9">
        <f t="shared" si="1"/>
        <v>22958</v>
      </c>
      <c r="B31372" s="5" t="s">
        <v>19561</v>
      </c>
      <c r="C31372" s="6" t="s">
        <v>23672</v>
      </c>
    </row>
    <row r="31373">
      <c r="A31373" s="9">
        <f t="shared" si="1"/>
        <v>22959</v>
      </c>
      <c r="B31373" s="30" t="s">
        <v>27287</v>
      </c>
      <c r="C31373" s="26" t="s">
        <v>23737</v>
      </c>
    </row>
    <row r="31374">
      <c r="A31374" s="9">
        <f t="shared" si="1"/>
        <v>22960</v>
      </c>
      <c r="B31374" s="8" t="s">
        <v>19562</v>
      </c>
      <c r="C31374" s="9" t="s">
        <v>835</v>
      </c>
    </row>
    <row r="31375">
      <c r="A31375" s="9">
        <f t="shared" si="1"/>
        <v>22961</v>
      </c>
      <c r="B31375" s="8" t="s">
        <v>19563</v>
      </c>
      <c r="C31375" s="9" t="s">
        <v>121</v>
      </c>
    </row>
    <row r="31376">
      <c r="A31376" s="9">
        <f t="shared" si="1"/>
        <v>22962</v>
      </c>
      <c r="B31376" s="8" t="s">
        <v>19564</v>
      </c>
      <c r="C31376" s="9" t="s">
        <v>64</v>
      </c>
    </row>
    <row r="31377">
      <c r="A31377" s="9">
        <f t="shared" si="1"/>
        <v>22962</v>
      </c>
      <c r="B31377" s="8" t="s">
        <v>19564</v>
      </c>
      <c r="C31377" s="9" t="s">
        <v>728</v>
      </c>
    </row>
    <row r="31378">
      <c r="A31378" s="9">
        <f t="shared" si="1"/>
        <v>22962</v>
      </c>
      <c r="B31378" s="8" t="s">
        <v>19564</v>
      </c>
      <c r="C31378" s="9" t="s">
        <v>65</v>
      </c>
    </row>
    <row r="31379">
      <c r="A31379" s="9">
        <f t="shared" si="1"/>
        <v>22963</v>
      </c>
      <c r="B31379" s="5" t="s">
        <v>19565</v>
      </c>
      <c r="C31379" s="6" t="s">
        <v>714</v>
      </c>
    </row>
    <row r="31380">
      <c r="A31380" s="9">
        <f t="shared" si="1"/>
        <v>22963</v>
      </c>
      <c r="B31380" s="5" t="s">
        <v>19565</v>
      </c>
      <c r="C31380" s="6" t="s">
        <v>23672</v>
      </c>
    </row>
    <row r="31381">
      <c r="A31381" s="9">
        <f t="shared" si="1"/>
        <v>22964</v>
      </c>
      <c r="B31381" s="5" t="s">
        <v>19566</v>
      </c>
      <c r="C31381" s="6" t="s">
        <v>714</v>
      </c>
    </row>
    <row r="31382">
      <c r="A31382" s="9">
        <f t="shared" si="1"/>
        <v>22964</v>
      </c>
      <c r="B31382" s="5" t="s">
        <v>19566</v>
      </c>
      <c r="C31382" s="6" t="s">
        <v>23672</v>
      </c>
    </row>
    <row r="31383">
      <c r="A31383" s="9">
        <f t="shared" si="1"/>
        <v>22965</v>
      </c>
      <c r="B31383" s="25" t="s">
        <v>27288</v>
      </c>
      <c r="C31383" s="26" t="s">
        <v>941</v>
      </c>
    </row>
    <row r="31384">
      <c r="A31384" s="9">
        <f t="shared" si="1"/>
        <v>22965</v>
      </c>
      <c r="B31384" s="25" t="s">
        <v>27288</v>
      </c>
      <c r="C31384" s="6" t="s">
        <v>23672</v>
      </c>
    </row>
    <row r="31385">
      <c r="A31385" s="9">
        <f t="shared" si="1"/>
        <v>22966</v>
      </c>
      <c r="B31385" s="5" t="s">
        <v>19567</v>
      </c>
      <c r="C31385" s="6" t="s">
        <v>714</v>
      </c>
    </row>
    <row r="31386">
      <c r="A31386" s="9">
        <f t="shared" si="1"/>
        <v>22966</v>
      </c>
      <c r="B31386" s="5" t="s">
        <v>19567</v>
      </c>
      <c r="C31386" s="6" t="s">
        <v>23672</v>
      </c>
    </row>
    <row r="31387">
      <c r="A31387" s="9">
        <f t="shared" si="1"/>
        <v>22967</v>
      </c>
      <c r="B31387" s="5" t="s">
        <v>19568</v>
      </c>
      <c r="C31387" s="6" t="s">
        <v>714</v>
      </c>
    </row>
    <row r="31388">
      <c r="A31388" s="9">
        <f t="shared" si="1"/>
        <v>22967</v>
      </c>
      <c r="B31388" s="5" t="s">
        <v>19568</v>
      </c>
      <c r="C31388" s="6" t="s">
        <v>23672</v>
      </c>
    </row>
    <row r="31389">
      <c r="A31389" s="9">
        <f t="shared" si="1"/>
        <v>22968</v>
      </c>
      <c r="B31389" s="5" t="s">
        <v>19569</v>
      </c>
      <c r="C31389" s="6" t="s">
        <v>714</v>
      </c>
    </row>
    <row r="31390">
      <c r="A31390" s="9">
        <f t="shared" si="1"/>
        <v>22968</v>
      </c>
      <c r="B31390" s="5" t="s">
        <v>19569</v>
      </c>
      <c r="C31390" s="6" t="s">
        <v>23672</v>
      </c>
    </row>
    <row r="31391">
      <c r="A31391" s="9">
        <f t="shared" si="1"/>
        <v>22969</v>
      </c>
      <c r="B31391" s="5" t="s">
        <v>19570</v>
      </c>
      <c r="C31391" s="6" t="s">
        <v>714</v>
      </c>
    </row>
    <row r="31392">
      <c r="A31392" s="9">
        <f t="shared" si="1"/>
        <v>22969</v>
      </c>
      <c r="B31392" s="5" t="s">
        <v>19570</v>
      </c>
      <c r="C31392" s="6" t="s">
        <v>23672</v>
      </c>
    </row>
    <row r="31393">
      <c r="A31393" s="9">
        <f t="shared" si="1"/>
        <v>22970</v>
      </c>
      <c r="B31393" s="5" t="s">
        <v>19571</v>
      </c>
      <c r="C31393" s="6" t="s">
        <v>714</v>
      </c>
    </row>
    <row r="31394">
      <c r="A31394" s="9">
        <f t="shared" si="1"/>
        <v>22970</v>
      </c>
      <c r="B31394" s="5" t="s">
        <v>19571</v>
      </c>
      <c r="C31394" s="6" t="s">
        <v>23672</v>
      </c>
    </row>
    <row r="31395">
      <c r="A31395" s="9">
        <f t="shared" si="1"/>
        <v>22971</v>
      </c>
      <c r="B31395" s="5" t="s">
        <v>19572</v>
      </c>
      <c r="C31395" s="6" t="s">
        <v>788</v>
      </c>
    </row>
    <row r="31396">
      <c r="A31396" s="9">
        <f t="shared" si="1"/>
        <v>22971</v>
      </c>
      <c r="B31396" s="5" t="s">
        <v>19572</v>
      </c>
      <c r="C31396" s="6" t="s">
        <v>23637</v>
      </c>
    </row>
    <row r="31397">
      <c r="A31397" s="9">
        <f t="shared" si="1"/>
        <v>22972</v>
      </c>
      <c r="B31397" s="8" t="s">
        <v>19573</v>
      </c>
      <c r="C31397" s="9" t="s">
        <v>24</v>
      </c>
    </row>
    <row r="31398">
      <c r="A31398" s="9">
        <f t="shared" si="1"/>
        <v>22972</v>
      </c>
      <c r="B31398" s="8" t="s">
        <v>19573</v>
      </c>
      <c r="C31398" s="9" t="s">
        <v>25</v>
      </c>
    </row>
    <row r="31399">
      <c r="A31399" s="9">
        <f t="shared" si="1"/>
        <v>22973</v>
      </c>
      <c r="B31399" s="25" t="s">
        <v>27289</v>
      </c>
      <c r="C31399" s="26" t="s">
        <v>941</v>
      </c>
    </row>
    <row r="31400">
      <c r="A31400" s="9">
        <f t="shared" si="1"/>
        <v>22973</v>
      </c>
      <c r="B31400" s="25" t="s">
        <v>27289</v>
      </c>
      <c r="C31400" s="6" t="s">
        <v>23672</v>
      </c>
    </row>
    <row r="31401">
      <c r="A31401" s="9">
        <f t="shared" si="1"/>
        <v>22974</v>
      </c>
      <c r="B31401" s="5" t="s">
        <v>19574</v>
      </c>
      <c r="C31401" s="6" t="s">
        <v>765</v>
      </c>
    </row>
    <row r="31402">
      <c r="A31402" s="9">
        <f t="shared" si="1"/>
        <v>22975</v>
      </c>
      <c r="B31402" s="8" t="s">
        <v>19575</v>
      </c>
      <c r="C31402" s="9" t="s">
        <v>64</v>
      </c>
    </row>
    <row r="31403">
      <c r="A31403" s="9">
        <f t="shared" si="1"/>
        <v>22976</v>
      </c>
      <c r="B31403" s="8" t="s">
        <v>19576</v>
      </c>
      <c r="C31403" s="9" t="s">
        <v>24</v>
      </c>
    </row>
    <row r="31404">
      <c r="A31404" s="9">
        <f t="shared" si="1"/>
        <v>22976</v>
      </c>
      <c r="B31404" s="8" t="s">
        <v>19576</v>
      </c>
      <c r="C31404" s="9" t="s">
        <v>25</v>
      </c>
    </row>
    <row r="31405">
      <c r="A31405" s="9">
        <f t="shared" si="1"/>
        <v>22977</v>
      </c>
      <c r="B31405" s="5" t="s">
        <v>19577</v>
      </c>
      <c r="C31405" s="6" t="s">
        <v>109</v>
      </c>
    </row>
    <row r="31406">
      <c r="A31406" s="9">
        <f t="shared" si="1"/>
        <v>22977</v>
      </c>
      <c r="B31406" s="5" t="s">
        <v>19577</v>
      </c>
      <c r="C31406" s="6" t="s">
        <v>25</v>
      </c>
    </row>
    <row r="31407">
      <c r="A31407" s="9">
        <f t="shared" si="1"/>
        <v>22978</v>
      </c>
      <c r="B31407" s="8" t="s">
        <v>19578</v>
      </c>
      <c r="C31407" s="9" t="s">
        <v>25</v>
      </c>
    </row>
    <row r="31408">
      <c r="A31408" s="9">
        <f t="shared" si="1"/>
        <v>22978</v>
      </c>
      <c r="B31408" s="8" t="s">
        <v>19578</v>
      </c>
      <c r="C31408" s="9" t="s">
        <v>24</v>
      </c>
    </row>
    <row r="31409">
      <c r="A31409" s="9">
        <f t="shared" si="1"/>
        <v>22979</v>
      </c>
      <c r="B31409" s="8" t="s">
        <v>19579</v>
      </c>
      <c r="C31409" s="9" t="s">
        <v>22</v>
      </c>
    </row>
    <row r="31410">
      <c r="A31410" s="9">
        <f t="shared" si="1"/>
        <v>22979</v>
      </c>
      <c r="B31410" s="8" t="s">
        <v>19579</v>
      </c>
      <c r="C31410" s="9" t="s">
        <v>25</v>
      </c>
    </row>
    <row r="31411">
      <c r="A31411" s="9">
        <f t="shared" si="1"/>
        <v>22979</v>
      </c>
      <c r="B31411" s="8" t="s">
        <v>19579</v>
      </c>
      <c r="C31411" s="9" t="s">
        <v>24</v>
      </c>
    </row>
    <row r="31412">
      <c r="A31412" s="9">
        <f t="shared" si="1"/>
        <v>22980</v>
      </c>
      <c r="B31412" s="8" t="s">
        <v>19580</v>
      </c>
      <c r="C31412" s="9" t="s">
        <v>25</v>
      </c>
    </row>
    <row r="31413">
      <c r="A31413" s="9">
        <f t="shared" si="1"/>
        <v>22981</v>
      </c>
      <c r="B31413" s="8" t="s">
        <v>19581</v>
      </c>
      <c r="C31413" s="9" t="s">
        <v>24</v>
      </c>
    </row>
    <row r="31414">
      <c r="A31414" s="9">
        <f t="shared" si="1"/>
        <v>22981</v>
      </c>
      <c r="B31414" s="8" t="s">
        <v>19581</v>
      </c>
      <c r="C31414" s="9" t="s">
        <v>25</v>
      </c>
    </row>
    <row r="31415">
      <c r="A31415" s="9">
        <f t="shared" si="1"/>
        <v>22982</v>
      </c>
      <c r="B31415" s="8" t="s">
        <v>19582</v>
      </c>
      <c r="C31415" s="9" t="s">
        <v>25</v>
      </c>
    </row>
    <row r="31416">
      <c r="A31416" s="9">
        <f t="shared" si="1"/>
        <v>22983</v>
      </c>
      <c r="B31416" s="8" t="s">
        <v>19583</v>
      </c>
      <c r="C31416" s="9" t="s">
        <v>25</v>
      </c>
    </row>
    <row r="31417">
      <c r="A31417" s="9">
        <f t="shared" si="1"/>
        <v>22984</v>
      </c>
      <c r="B31417" s="8" t="s">
        <v>19584</v>
      </c>
      <c r="C31417" s="9" t="s">
        <v>25</v>
      </c>
    </row>
    <row r="31418">
      <c r="A31418" s="9">
        <f t="shared" si="1"/>
        <v>22985</v>
      </c>
      <c r="B31418" s="8" t="s">
        <v>19585</v>
      </c>
      <c r="C31418" s="9" t="s">
        <v>25</v>
      </c>
    </row>
    <row r="31419">
      <c r="A31419" s="9">
        <f t="shared" si="1"/>
        <v>22986</v>
      </c>
      <c r="B31419" s="8" t="s">
        <v>19586</v>
      </c>
      <c r="C31419" s="9" t="s">
        <v>10</v>
      </c>
    </row>
    <row r="31420">
      <c r="A31420" s="9">
        <f t="shared" si="1"/>
        <v>22986</v>
      </c>
      <c r="B31420" s="8" t="s">
        <v>19586</v>
      </c>
      <c r="C31420" s="9" t="s">
        <v>25</v>
      </c>
    </row>
    <row r="31421">
      <c r="A31421" s="9">
        <f t="shared" si="1"/>
        <v>22986</v>
      </c>
      <c r="B31421" s="8" t="s">
        <v>19586</v>
      </c>
      <c r="C31421" s="9" t="s">
        <v>24</v>
      </c>
    </row>
    <row r="31422">
      <c r="A31422" s="9">
        <f t="shared" si="1"/>
        <v>22986</v>
      </c>
      <c r="B31422" s="8" t="s">
        <v>19586</v>
      </c>
      <c r="C31422" s="9" t="s">
        <v>22</v>
      </c>
    </row>
    <row r="31423">
      <c r="A31423" s="9">
        <f t="shared" si="1"/>
        <v>22986</v>
      </c>
      <c r="B31423" s="8" t="s">
        <v>19586</v>
      </c>
      <c r="C31423" s="9" t="s">
        <v>60</v>
      </c>
    </row>
    <row r="31424">
      <c r="A31424" s="9">
        <f t="shared" si="1"/>
        <v>22986</v>
      </c>
      <c r="B31424" s="8" t="s">
        <v>19586</v>
      </c>
      <c r="C31424" s="9" t="s">
        <v>142</v>
      </c>
    </row>
    <row r="31425">
      <c r="A31425" s="9">
        <f t="shared" si="1"/>
        <v>22987</v>
      </c>
      <c r="B31425" s="5" t="s">
        <v>19587</v>
      </c>
      <c r="C31425" s="6" t="s">
        <v>109</v>
      </c>
    </row>
    <row r="31426">
      <c r="A31426" s="9">
        <f t="shared" si="1"/>
        <v>22987</v>
      </c>
      <c r="B31426" s="5" t="s">
        <v>19587</v>
      </c>
      <c r="C31426" s="6" t="s">
        <v>25</v>
      </c>
    </row>
    <row r="31427">
      <c r="A31427" s="9">
        <f t="shared" si="1"/>
        <v>22988</v>
      </c>
      <c r="B31427" s="8" t="s">
        <v>19588</v>
      </c>
      <c r="C31427" s="9" t="s">
        <v>25</v>
      </c>
    </row>
    <row r="31428">
      <c r="A31428" s="9">
        <f t="shared" si="1"/>
        <v>22989</v>
      </c>
      <c r="B31428" s="5" t="s">
        <v>19589</v>
      </c>
      <c r="C31428" s="6" t="s">
        <v>109</v>
      </c>
    </row>
    <row r="31429">
      <c r="A31429" s="9">
        <f t="shared" si="1"/>
        <v>22989</v>
      </c>
      <c r="B31429" s="5" t="s">
        <v>19589</v>
      </c>
      <c r="C31429" s="6" t="s">
        <v>25</v>
      </c>
    </row>
    <row r="31430">
      <c r="A31430" s="9">
        <f t="shared" si="1"/>
        <v>22990</v>
      </c>
      <c r="B31430" s="8" t="s">
        <v>19590</v>
      </c>
      <c r="C31430" s="9" t="s">
        <v>25</v>
      </c>
    </row>
    <row r="31431">
      <c r="A31431" s="9">
        <f t="shared" si="1"/>
        <v>22991</v>
      </c>
      <c r="B31431" s="8" t="s">
        <v>19591</v>
      </c>
      <c r="C31431" s="9" t="s">
        <v>24</v>
      </c>
    </row>
    <row r="31432">
      <c r="A31432" s="9">
        <f t="shared" si="1"/>
        <v>22991</v>
      </c>
      <c r="B31432" s="8" t="s">
        <v>19591</v>
      </c>
      <c r="C31432" s="9" t="s">
        <v>650</v>
      </c>
    </row>
    <row r="31433">
      <c r="A31433" s="9">
        <f t="shared" si="1"/>
        <v>22991</v>
      </c>
      <c r="B31433" s="8" t="s">
        <v>19591</v>
      </c>
      <c r="C31433" s="9" t="s">
        <v>25</v>
      </c>
    </row>
    <row r="31434">
      <c r="A31434" s="9">
        <f t="shared" si="1"/>
        <v>22992</v>
      </c>
      <c r="B31434" s="8" t="s">
        <v>19592</v>
      </c>
      <c r="C31434" s="9" t="s">
        <v>25</v>
      </c>
    </row>
    <row r="31435">
      <c r="A31435" s="9">
        <f t="shared" si="1"/>
        <v>22993</v>
      </c>
      <c r="B31435" s="5" t="s">
        <v>19593</v>
      </c>
      <c r="C31435" s="6" t="s">
        <v>109</v>
      </c>
    </row>
    <row r="31436">
      <c r="A31436" s="9">
        <f t="shared" si="1"/>
        <v>22993</v>
      </c>
      <c r="B31436" s="5" t="s">
        <v>19593</v>
      </c>
      <c r="C31436" s="6" t="s">
        <v>25</v>
      </c>
    </row>
    <row r="31437">
      <c r="A31437" s="9">
        <f t="shared" si="1"/>
        <v>22994</v>
      </c>
      <c r="B31437" s="8" t="s">
        <v>19594</v>
      </c>
      <c r="C31437" s="9" t="s">
        <v>22</v>
      </c>
    </row>
    <row r="31438">
      <c r="A31438" s="9">
        <f t="shared" si="1"/>
        <v>22994</v>
      </c>
      <c r="B31438" s="8" t="s">
        <v>19594</v>
      </c>
      <c r="C31438" s="9" t="s">
        <v>25</v>
      </c>
    </row>
    <row r="31439">
      <c r="A31439" s="9">
        <f t="shared" si="1"/>
        <v>22994</v>
      </c>
      <c r="B31439" s="8" t="s">
        <v>19594</v>
      </c>
      <c r="C31439" s="9" t="s">
        <v>24</v>
      </c>
    </row>
    <row r="31440">
      <c r="A31440" s="9">
        <f t="shared" si="1"/>
        <v>22995</v>
      </c>
      <c r="B31440" s="8" t="s">
        <v>19595</v>
      </c>
      <c r="C31440" s="9" t="s">
        <v>25</v>
      </c>
    </row>
    <row r="31441">
      <c r="A31441" s="9">
        <f t="shared" si="1"/>
        <v>22996</v>
      </c>
      <c r="B31441" s="8" t="s">
        <v>19596</v>
      </c>
      <c r="C31441" s="9" t="s">
        <v>25</v>
      </c>
    </row>
    <row r="31442">
      <c r="A31442" s="9">
        <f t="shared" si="1"/>
        <v>22997</v>
      </c>
      <c r="B31442" s="8" t="s">
        <v>19597</v>
      </c>
      <c r="C31442" s="9" t="s">
        <v>25</v>
      </c>
    </row>
    <row r="31443">
      <c r="A31443" s="9">
        <f t="shared" si="1"/>
        <v>22998</v>
      </c>
      <c r="B31443" s="8" t="s">
        <v>19598</v>
      </c>
      <c r="C31443" s="9" t="s">
        <v>121</v>
      </c>
    </row>
    <row r="31444">
      <c r="A31444" s="9">
        <f t="shared" si="1"/>
        <v>22999</v>
      </c>
      <c r="B31444" s="8" t="s">
        <v>19599</v>
      </c>
      <c r="C31444" s="9" t="s">
        <v>25</v>
      </c>
    </row>
    <row r="31445">
      <c r="A31445" s="9">
        <f t="shared" si="1"/>
        <v>23000</v>
      </c>
      <c r="B31445" s="8" t="s">
        <v>19600</v>
      </c>
      <c r="C31445" s="9" t="s">
        <v>25</v>
      </c>
    </row>
    <row r="31446">
      <c r="A31446" s="9">
        <f t="shared" si="1"/>
        <v>23001</v>
      </c>
      <c r="B31446" s="8" t="s">
        <v>19601</v>
      </c>
      <c r="C31446" s="9" t="s">
        <v>25</v>
      </c>
    </row>
    <row r="31447">
      <c r="A31447" s="9">
        <f t="shared" si="1"/>
        <v>23002</v>
      </c>
      <c r="B31447" s="8" t="s">
        <v>19602</v>
      </c>
      <c r="C31447" s="9" t="s">
        <v>64</v>
      </c>
    </row>
    <row r="31448">
      <c r="A31448" s="9">
        <f t="shared" si="1"/>
        <v>23003</v>
      </c>
      <c r="B31448" s="5" t="s">
        <v>19603</v>
      </c>
      <c r="C31448" s="6" t="s">
        <v>1207</v>
      </c>
    </row>
    <row r="31449">
      <c r="A31449" s="9">
        <f t="shared" si="1"/>
        <v>23004</v>
      </c>
      <c r="B31449" s="8" t="s">
        <v>19604</v>
      </c>
      <c r="C31449" s="9" t="s">
        <v>1169</v>
      </c>
    </row>
    <row r="31450">
      <c r="A31450" s="9">
        <f t="shared" si="1"/>
        <v>23005</v>
      </c>
      <c r="B31450" s="5" t="s">
        <v>19605</v>
      </c>
      <c r="C31450" s="6" t="s">
        <v>1207</v>
      </c>
    </row>
    <row r="31451">
      <c r="A31451" s="9">
        <f t="shared" si="1"/>
        <v>23006</v>
      </c>
      <c r="B31451" s="5" t="s">
        <v>19606</v>
      </c>
      <c r="C31451" s="6" t="s">
        <v>80</v>
      </c>
    </row>
    <row r="31452">
      <c r="A31452" s="9">
        <f t="shared" si="1"/>
        <v>23007</v>
      </c>
      <c r="B31452" s="8" t="s">
        <v>19607</v>
      </c>
      <c r="C31452" s="9" t="s">
        <v>142</v>
      </c>
    </row>
    <row r="31453">
      <c r="A31453" s="9">
        <f t="shared" si="1"/>
        <v>23008</v>
      </c>
      <c r="B31453" s="8" t="s">
        <v>19608</v>
      </c>
      <c r="C31453" s="6" t="s">
        <v>5613</v>
      </c>
    </row>
    <row r="31454">
      <c r="A31454" s="9">
        <f t="shared" si="1"/>
        <v>23008</v>
      </c>
      <c r="B31454" s="8" t="s">
        <v>19608</v>
      </c>
      <c r="C31454" s="9" t="s">
        <v>162</v>
      </c>
    </row>
    <row r="31455">
      <c r="A31455" s="9">
        <f t="shared" si="1"/>
        <v>23008</v>
      </c>
      <c r="B31455" s="8" t="s">
        <v>19608</v>
      </c>
      <c r="C31455" s="6" t="s">
        <v>23637</v>
      </c>
    </row>
    <row r="31456">
      <c r="A31456" s="9">
        <f t="shared" si="1"/>
        <v>23009</v>
      </c>
      <c r="B31456" s="5" t="s">
        <v>19609</v>
      </c>
      <c r="C31456" s="6" t="s">
        <v>346</v>
      </c>
    </row>
    <row r="31457">
      <c r="A31457" s="9">
        <f t="shared" si="1"/>
        <v>23009</v>
      </c>
      <c r="B31457" s="5" t="s">
        <v>19609</v>
      </c>
      <c r="C31457" s="6" t="s">
        <v>23628</v>
      </c>
    </row>
    <row r="31458">
      <c r="A31458" s="9">
        <f t="shared" si="1"/>
        <v>23010</v>
      </c>
      <c r="B31458" s="15" t="s">
        <v>19610</v>
      </c>
      <c r="C31458" s="11" t="s">
        <v>423</v>
      </c>
    </row>
    <row r="31459">
      <c r="A31459" s="9">
        <f t="shared" si="1"/>
        <v>23011</v>
      </c>
      <c r="B31459" s="5" t="s">
        <v>19611</v>
      </c>
      <c r="C31459" s="11" t="s">
        <v>423</v>
      </c>
    </row>
    <row r="31460">
      <c r="A31460" s="9">
        <f t="shared" si="1"/>
        <v>23012</v>
      </c>
      <c r="B31460" s="15" t="s">
        <v>19612</v>
      </c>
      <c r="C31460" s="11" t="s">
        <v>423</v>
      </c>
    </row>
    <row r="31461">
      <c r="A31461" s="9">
        <f t="shared" si="1"/>
        <v>23013</v>
      </c>
      <c r="B31461" s="5" t="s">
        <v>19613</v>
      </c>
      <c r="C31461" s="6" t="s">
        <v>426</v>
      </c>
    </row>
    <row r="31462">
      <c r="A31462" s="9">
        <f t="shared" si="1"/>
        <v>23014</v>
      </c>
      <c r="B31462" s="5" t="s">
        <v>19614</v>
      </c>
      <c r="C31462" s="6" t="s">
        <v>538</v>
      </c>
    </row>
    <row r="31463">
      <c r="A31463" s="9">
        <f t="shared" si="1"/>
        <v>23014</v>
      </c>
      <c r="B31463" s="5" t="s">
        <v>19614</v>
      </c>
      <c r="C31463" s="6" t="s">
        <v>23628</v>
      </c>
    </row>
    <row r="31464">
      <c r="A31464" s="9">
        <f t="shared" si="1"/>
        <v>23015</v>
      </c>
      <c r="B31464" s="15" t="s">
        <v>19615</v>
      </c>
      <c r="C31464" s="11" t="s">
        <v>423</v>
      </c>
    </row>
    <row r="31465">
      <c r="A31465" s="9">
        <f t="shared" si="1"/>
        <v>23016</v>
      </c>
      <c r="B31465" s="5" t="s">
        <v>19616</v>
      </c>
      <c r="C31465" s="11" t="s">
        <v>423</v>
      </c>
    </row>
    <row r="31466">
      <c r="A31466" s="9">
        <f t="shared" si="1"/>
        <v>23017</v>
      </c>
      <c r="B31466" s="15" t="s">
        <v>19617</v>
      </c>
      <c r="C31466" s="11" t="s">
        <v>423</v>
      </c>
    </row>
    <row r="31467">
      <c r="A31467" s="9">
        <f t="shared" si="1"/>
        <v>23018</v>
      </c>
      <c r="B31467" s="15" t="s">
        <v>19618</v>
      </c>
      <c r="C31467" s="11" t="s">
        <v>423</v>
      </c>
    </row>
    <row r="31468">
      <c r="A31468" s="9">
        <f t="shared" si="1"/>
        <v>23019</v>
      </c>
      <c r="B31468" s="15" t="s">
        <v>19619</v>
      </c>
      <c r="C31468" s="11" t="s">
        <v>423</v>
      </c>
    </row>
    <row r="31469">
      <c r="A31469" s="9">
        <f t="shared" si="1"/>
        <v>23020</v>
      </c>
      <c r="B31469" s="5" t="s">
        <v>19620</v>
      </c>
      <c r="C31469" s="11" t="s">
        <v>423</v>
      </c>
    </row>
    <row r="31470">
      <c r="A31470" s="9">
        <f t="shared" si="1"/>
        <v>23021</v>
      </c>
      <c r="B31470" s="8" t="s">
        <v>19621</v>
      </c>
      <c r="C31470" s="6" t="s">
        <v>179</v>
      </c>
    </row>
    <row r="31471">
      <c r="A31471" s="9">
        <f t="shared" si="1"/>
        <v>23021</v>
      </c>
      <c r="B31471" s="8" t="s">
        <v>19621</v>
      </c>
      <c r="C31471" s="9" t="s">
        <v>60</v>
      </c>
    </row>
    <row r="31472">
      <c r="A31472" s="9">
        <f t="shared" si="1"/>
        <v>23021</v>
      </c>
      <c r="B31472" s="8" t="s">
        <v>19621</v>
      </c>
      <c r="C31472" s="6" t="s">
        <v>23637</v>
      </c>
    </row>
    <row r="31473">
      <c r="A31473" s="9">
        <f t="shared" si="1"/>
        <v>23022</v>
      </c>
      <c r="B31473" s="5" t="s">
        <v>19622</v>
      </c>
      <c r="C31473" s="6" t="s">
        <v>4</v>
      </c>
    </row>
    <row r="31474">
      <c r="A31474" s="9">
        <f t="shared" si="1"/>
        <v>23023</v>
      </c>
      <c r="B31474" s="25" t="s">
        <v>27290</v>
      </c>
      <c r="C31474" s="26" t="s">
        <v>11797</v>
      </c>
    </row>
    <row r="31475">
      <c r="A31475" s="9">
        <f t="shared" si="1"/>
        <v>23024</v>
      </c>
      <c r="B31475" s="5" t="s">
        <v>19623</v>
      </c>
      <c r="C31475" s="6" t="s">
        <v>20</v>
      </c>
    </row>
    <row r="31476">
      <c r="A31476" s="9">
        <f t="shared" si="1"/>
        <v>23025</v>
      </c>
      <c r="B31476" s="5" t="s">
        <v>19624</v>
      </c>
      <c r="C31476" s="6" t="s">
        <v>150</v>
      </c>
    </row>
    <row r="31477">
      <c r="A31477" s="9">
        <f t="shared" si="1"/>
        <v>23025</v>
      </c>
      <c r="B31477" s="5" t="s">
        <v>19624</v>
      </c>
      <c r="C31477" s="6" t="s">
        <v>23637</v>
      </c>
    </row>
    <row r="31478">
      <c r="A31478" s="9">
        <f t="shared" si="1"/>
        <v>23026</v>
      </c>
      <c r="B31478" s="8" t="s">
        <v>19625</v>
      </c>
      <c r="C31478" s="9" t="s">
        <v>1548</v>
      </c>
    </row>
    <row r="31479">
      <c r="A31479" s="9">
        <f t="shared" si="1"/>
        <v>23027</v>
      </c>
      <c r="B31479" s="8" t="s">
        <v>19626</v>
      </c>
      <c r="C31479" s="9" t="s">
        <v>758</v>
      </c>
    </row>
    <row r="31480">
      <c r="A31480" s="9">
        <f t="shared" si="1"/>
        <v>23028</v>
      </c>
      <c r="B31480" s="8" t="s">
        <v>19627</v>
      </c>
      <c r="C31480" s="9" t="s">
        <v>1776</v>
      </c>
    </row>
    <row r="31481">
      <c r="A31481" s="9">
        <f t="shared" si="1"/>
        <v>23029</v>
      </c>
      <c r="B31481" s="5" t="s">
        <v>19628</v>
      </c>
      <c r="C31481" s="6" t="s">
        <v>142</v>
      </c>
    </row>
    <row r="31482">
      <c r="A31482" s="9">
        <f t="shared" si="1"/>
        <v>23030</v>
      </c>
      <c r="B31482" s="5" t="s">
        <v>19629</v>
      </c>
      <c r="C31482" s="6" t="s">
        <v>1007</v>
      </c>
    </row>
    <row r="31483">
      <c r="A31483" s="9">
        <f t="shared" si="1"/>
        <v>23030</v>
      </c>
      <c r="B31483" s="5" t="s">
        <v>19629</v>
      </c>
      <c r="C31483" s="6" t="s">
        <v>656</v>
      </c>
    </row>
    <row r="31484">
      <c r="A31484" s="9">
        <f t="shared" si="1"/>
        <v>23030</v>
      </c>
      <c r="B31484" s="5" t="s">
        <v>19629</v>
      </c>
      <c r="C31484" s="6" t="s">
        <v>23628</v>
      </c>
    </row>
    <row r="31485">
      <c r="A31485" s="9">
        <f t="shared" si="1"/>
        <v>23031</v>
      </c>
      <c r="B31485" s="25" t="s">
        <v>27291</v>
      </c>
      <c r="C31485" s="26" t="s">
        <v>23812</v>
      </c>
    </row>
    <row r="31486">
      <c r="A31486" s="9">
        <f t="shared" si="1"/>
        <v>23032</v>
      </c>
      <c r="B31486" s="5" t="s">
        <v>19630</v>
      </c>
      <c r="C31486" s="6" t="s">
        <v>367</v>
      </c>
    </row>
    <row r="31487">
      <c r="A31487" s="9">
        <f t="shared" si="1"/>
        <v>23033</v>
      </c>
      <c r="B31487" s="8" t="s">
        <v>19631</v>
      </c>
      <c r="C31487" s="6" t="s">
        <v>153</v>
      </c>
    </row>
    <row r="31488">
      <c r="A31488" s="9">
        <f t="shared" si="1"/>
        <v>23033</v>
      </c>
      <c r="B31488" s="8" t="s">
        <v>19631</v>
      </c>
      <c r="C31488" s="9" t="s">
        <v>25</v>
      </c>
    </row>
    <row r="31489">
      <c r="A31489" s="9">
        <f t="shared" si="1"/>
        <v>23033</v>
      </c>
      <c r="B31489" s="8" t="s">
        <v>19631</v>
      </c>
      <c r="C31489" s="6" t="s">
        <v>23637</v>
      </c>
    </row>
    <row r="31490">
      <c r="A31490" s="9">
        <f t="shared" si="1"/>
        <v>23034</v>
      </c>
      <c r="B31490" s="8" t="s">
        <v>19632</v>
      </c>
      <c r="C31490" s="9" t="s">
        <v>40</v>
      </c>
    </row>
    <row r="31491">
      <c r="A31491" s="9">
        <f t="shared" si="1"/>
        <v>23034</v>
      </c>
      <c r="B31491" s="8" t="s">
        <v>19632</v>
      </c>
      <c r="C31491" s="9" t="s">
        <v>142</v>
      </c>
    </row>
    <row r="31492">
      <c r="A31492" s="9">
        <f t="shared" si="1"/>
        <v>23035</v>
      </c>
      <c r="B31492" s="8" t="s">
        <v>19633</v>
      </c>
      <c r="C31492" s="6" t="s">
        <v>324</v>
      </c>
    </row>
    <row r="31493">
      <c r="A31493" s="9">
        <f t="shared" si="1"/>
        <v>23035</v>
      </c>
      <c r="B31493" s="8" t="s">
        <v>19633</v>
      </c>
      <c r="C31493" s="6" t="s">
        <v>23637</v>
      </c>
    </row>
    <row r="31494">
      <c r="A31494" s="9">
        <f t="shared" si="1"/>
        <v>23036</v>
      </c>
      <c r="B31494" s="8" t="s">
        <v>19634</v>
      </c>
      <c r="C31494" s="9" t="s">
        <v>162</v>
      </c>
    </row>
    <row r="31495">
      <c r="A31495" s="9">
        <f t="shared" si="1"/>
        <v>23037</v>
      </c>
      <c r="B31495" s="8" t="s">
        <v>19635</v>
      </c>
      <c r="C31495" s="9" t="s">
        <v>40</v>
      </c>
    </row>
    <row r="31496">
      <c r="A31496" s="9">
        <f t="shared" si="1"/>
        <v>23038</v>
      </c>
      <c r="B31496" s="5" t="s">
        <v>19636</v>
      </c>
      <c r="C31496" s="6" t="s">
        <v>655</v>
      </c>
    </row>
    <row r="31497">
      <c r="A31497" s="9">
        <f t="shared" si="1"/>
        <v>23038</v>
      </c>
      <c r="B31497" s="37" t="s">
        <v>19636</v>
      </c>
      <c r="C31497" s="28" t="s">
        <v>23633</v>
      </c>
    </row>
    <row r="31498">
      <c r="A31498" s="9">
        <f t="shared" si="1"/>
        <v>23039</v>
      </c>
      <c r="B31498" s="25" t="s">
        <v>27292</v>
      </c>
      <c r="C31498" s="26" t="s">
        <v>12983</v>
      </c>
    </row>
    <row r="31499">
      <c r="A31499" s="9">
        <f t="shared" si="1"/>
        <v>23040</v>
      </c>
      <c r="B31499" s="32" t="s">
        <v>27293</v>
      </c>
      <c r="C31499" s="26" t="s">
        <v>67</v>
      </c>
    </row>
    <row r="31500">
      <c r="A31500" s="9">
        <f t="shared" si="1"/>
        <v>23041</v>
      </c>
      <c r="B31500" s="8" t="s">
        <v>19637</v>
      </c>
      <c r="C31500" s="9" t="s">
        <v>142</v>
      </c>
    </row>
    <row r="31501">
      <c r="A31501" s="9">
        <f t="shared" si="1"/>
        <v>23042</v>
      </c>
      <c r="B31501" s="30" t="s">
        <v>27294</v>
      </c>
      <c r="C31501" s="26" t="s">
        <v>23737</v>
      </c>
    </row>
    <row r="31502">
      <c r="A31502" s="9">
        <f t="shared" si="1"/>
        <v>23043</v>
      </c>
      <c r="B31502" s="25" t="s">
        <v>27295</v>
      </c>
      <c r="C31502" s="26" t="s">
        <v>23817</v>
      </c>
    </row>
    <row r="31503">
      <c r="A31503" s="9">
        <f t="shared" si="1"/>
        <v>23044</v>
      </c>
      <c r="B31503" s="8" t="s">
        <v>19638</v>
      </c>
      <c r="C31503" s="9" t="s">
        <v>758</v>
      </c>
    </row>
    <row r="31504">
      <c r="A31504" s="9">
        <f t="shared" si="1"/>
        <v>23045</v>
      </c>
      <c r="B31504" s="5" t="s">
        <v>19639</v>
      </c>
      <c r="C31504" s="6" t="s">
        <v>362</v>
      </c>
    </row>
    <row r="31505">
      <c r="A31505" s="9">
        <f t="shared" si="1"/>
        <v>23046</v>
      </c>
      <c r="B31505" s="5" t="s">
        <v>19640</v>
      </c>
      <c r="C31505" s="6" t="s">
        <v>20</v>
      </c>
    </row>
    <row r="31506">
      <c r="A31506" s="9">
        <f t="shared" si="1"/>
        <v>23047</v>
      </c>
      <c r="B31506" s="8" t="s">
        <v>19641</v>
      </c>
      <c r="C31506" s="9" t="s">
        <v>835</v>
      </c>
    </row>
    <row r="31507">
      <c r="A31507" s="9">
        <f t="shared" si="1"/>
        <v>23048</v>
      </c>
      <c r="B31507" s="8" t="s">
        <v>19642</v>
      </c>
      <c r="C31507" s="6" t="s">
        <v>177</v>
      </c>
    </row>
    <row r="31508">
      <c r="A31508" s="9">
        <f t="shared" si="1"/>
        <v>23048</v>
      </c>
      <c r="B31508" s="8" t="s">
        <v>19642</v>
      </c>
      <c r="C31508" s="6" t="s">
        <v>672</v>
      </c>
    </row>
    <row r="31509">
      <c r="A31509" s="9">
        <f t="shared" si="1"/>
        <v>23048</v>
      </c>
      <c r="B31509" s="8" t="s">
        <v>19642</v>
      </c>
      <c r="C31509" s="6" t="s">
        <v>23637</v>
      </c>
    </row>
    <row r="31510">
      <c r="A31510" s="9">
        <f t="shared" si="1"/>
        <v>23049</v>
      </c>
      <c r="B31510" s="35" t="s">
        <v>27296</v>
      </c>
      <c r="C31510" s="26" t="s">
        <v>23636</v>
      </c>
    </row>
    <row r="31511">
      <c r="A31511" s="9">
        <f t="shared" si="1"/>
        <v>23050</v>
      </c>
      <c r="B31511" s="8" t="s">
        <v>19643</v>
      </c>
      <c r="C31511" s="9" t="s">
        <v>758</v>
      </c>
    </row>
    <row r="31512">
      <c r="A31512" s="9">
        <f t="shared" si="1"/>
        <v>23051</v>
      </c>
      <c r="B31512" s="25" t="s">
        <v>27297</v>
      </c>
      <c r="C31512" s="26" t="s">
        <v>10122</v>
      </c>
    </row>
    <row r="31513">
      <c r="A31513" s="9">
        <f t="shared" si="1"/>
        <v>23051</v>
      </c>
      <c r="B31513" s="27" t="s">
        <v>27297</v>
      </c>
      <c r="C31513" s="28" t="s">
        <v>23637</v>
      </c>
    </row>
    <row r="31514">
      <c r="A31514" s="9">
        <f t="shared" si="1"/>
        <v>23052</v>
      </c>
      <c r="B31514" s="8" t="s">
        <v>19644</v>
      </c>
      <c r="C31514" s="9" t="s">
        <v>835</v>
      </c>
    </row>
    <row r="31515">
      <c r="A31515" s="9">
        <f t="shared" si="1"/>
        <v>23052</v>
      </c>
      <c r="B31515" s="8" t="s">
        <v>19644</v>
      </c>
      <c r="C31515" s="9" t="s">
        <v>399</v>
      </c>
    </row>
    <row r="31516">
      <c r="A31516" s="9">
        <f t="shared" si="1"/>
        <v>23053</v>
      </c>
      <c r="B31516" s="25" t="s">
        <v>27298</v>
      </c>
      <c r="C31516" s="26" t="s">
        <v>10122</v>
      </c>
    </row>
    <row r="31517">
      <c r="A31517" s="9">
        <f t="shared" si="1"/>
        <v>23053</v>
      </c>
      <c r="B31517" s="27" t="s">
        <v>27298</v>
      </c>
      <c r="C31517" s="28" t="s">
        <v>23637</v>
      </c>
    </row>
    <row r="31518">
      <c r="A31518" s="9">
        <f t="shared" si="1"/>
        <v>23054</v>
      </c>
      <c r="B31518" s="8" t="s">
        <v>19645</v>
      </c>
      <c r="C31518" s="9" t="s">
        <v>177</v>
      </c>
    </row>
    <row r="31519">
      <c r="A31519" s="9">
        <f t="shared" si="1"/>
        <v>23055</v>
      </c>
      <c r="B31519" s="8" t="s">
        <v>19646</v>
      </c>
      <c r="C31519" s="9" t="s">
        <v>374</v>
      </c>
    </row>
    <row r="31520">
      <c r="A31520" s="9">
        <f t="shared" si="1"/>
        <v>23056</v>
      </c>
      <c r="B31520" s="8" t="s">
        <v>19647</v>
      </c>
      <c r="C31520" s="9" t="s">
        <v>758</v>
      </c>
    </row>
    <row r="31521">
      <c r="A31521" s="9">
        <f t="shared" si="1"/>
        <v>23057</v>
      </c>
      <c r="B31521" s="5" t="s">
        <v>19648</v>
      </c>
      <c r="C31521" s="6" t="s">
        <v>356</v>
      </c>
    </row>
    <row r="31522">
      <c r="A31522" s="9">
        <f t="shared" si="1"/>
        <v>23058</v>
      </c>
      <c r="B31522" s="5" t="s">
        <v>19649</v>
      </c>
      <c r="C31522" s="6" t="s">
        <v>1856</v>
      </c>
    </row>
    <row r="31523">
      <c r="A31523" s="9">
        <f t="shared" si="1"/>
        <v>23059</v>
      </c>
      <c r="B31523" s="8" t="s">
        <v>19650</v>
      </c>
      <c r="C31523" s="9" t="s">
        <v>650</v>
      </c>
    </row>
    <row r="31524">
      <c r="A31524" s="9">
        <f t="shared" si="1"/>
        <v>23060</v>
      </c>
      <c r="B31524" s="5" t="s">
        <v>19651</v>
      </c>
      <c r="C31524" s="6" t="s">
        <v>1267</v>
      </c>
    </row>
    <row r="31525">
      <c r="A31525" s="9">
        <f t="shared" si="1"/>
        <v>23061</v>
      </c>
      <c r="B31525" s="5" t="s">
        <v>19652</v>
      </c>
      <c r="C31525" s="6" t="s">
        <v>1248</v>
      </c>
    </row>
    <row r="31526">
      <c r="A31526" s="9">
        <f t="shared" si="1"/>
        <v>23062</v>
      </c>
      <c r="B31526" s="5" t="s">
        <v>19653</v>
      </c>
      <c r="C31526" s="6" t="s">
        <v>1248</v>
      </c>
    </row>
    <row r="31527">
      <c r="A31527" s="9">
        <f t="shared" si="1"/>
        <v>23063</v>
      </c>
      <c r="B31527" s="5" t="s">
        <v>19654</v>
      </c>
      <c r="C31527" s="6" t="s">
        <v>1248</v>
      </c>
    </row>
    <row r="31528">
      <c r="A31528" s="9">
        <f t="shared" si="1"/>
        <v>23064</v>
      </c>
      <c r="B31528" s="8" t="s">
        <v>19655</v>
      </c>
      <c r="C31528" s="9" t="s">
        <v>1334</v>
      </c>
    </row>
    <row r="31529">
      <c r="A31529" s="9">
        <f t="shared" si="1"/>
        <v>23065</v>
      </c>
      <c r="B31529" s="5" t="s">
        <v>19656</v>
      </c>
      <c r="C31529" s="6" t="s">
        <v>1279</v>
      </c>
    </row>
    <row r="31530">
      <c r="A31530" s="9">
        <f t="shared" si="1"/>
        <v>23066</v>
      </c>
      <c r="B31530" s="5" t="s">
        <v>19657</v>
      </c>
      <c r="C31530" s="6" t="s">
        <v>785</v>
      </c>
    </row>
    <row r="31531">
      <c r="A31531" s="9">
        <f t="shared" si="1"/>
        <v>23067</v>
      </c>
      <c r="B31531" s="25" t="s">
        <v>27299</v>
      </c>
      <c r="C31531" s="26" t="s">
        <v>8541</v>
      </c>
    </row>
    <row r="31532">
      <c r="A31532" s="9">
        <f t="shared" si="1"/>
        <v>23068</v>
      </c>
      <c r="B31532" s="5" t="s">
        <v>19658</v>
      </c>
      <c r="C31532" s="6" t="s">
        <v>393</v>
      </c>
    </row>
    <row r="31533">
      <c r="A31533" s="9">
        <f t="shared" si="1"/>
        <v>23069</v>
      </c>
      <c r="B31533" s="8" t="s">
        <v>19659</v>
      </c>
      <c r="C31533" s="9" t="s">
        <v>46</v>
      </c>
    </row>
    <row r="31534">
      <c r="A31534" s="9">
        <f t="shared" si="1"/>
        <v>23070</v>
      </c>
      <c r="B31534" s="25" t="s">
        <v>27300</v>
      </c>
      <c r="C31534" s="26" t="s">
        <v>650</v>
      </c>
    </row>
    <row r="31535">
      <c r="A31535" s="9">
        <f t="shared" si="1"/>
        <v>23071</v>
      </c>
      <c r="B31535" s="5" t="s">
        <v>19660</v>
      </c>
      <c r="C31535" s="6" t="s">
        <v>1369</v>
      </c>
    </row>
    <row r="31536">
      <c r="A31536" s="9">
        <f t="shared" si="1"/>
        <v>23072</v>
      </c>
      <c r="B31536" s="5" t="s">
        <v>19661</v>
      </c>
      <c r="C31536" s="6" t="s">
        <v>80</v>
      </c>
    </row>
    <row r="31537">
      <c r="A31537" s="9">
        <f t="shared" si="1"/>
        <v>23073</v>
      </c>
      <c r="B31537" s="5" t="s">
        <v>19662</v>
      </c>
      <c r="C31537" s="6" t="s">
        <v>356</v>
      </c>
    </row>
    <row r="31538">
      <c r="A31538" s="9">
        <f t="shared" si="1"/>
        <v>23074</v>
      </c>
      <c r="B31538" s="25" t="s">
        <v>27301</v>
      </c>
      <c r="C31538" s="26" t="s">
        <v>10122</v>
      </c>
    </row>
    <row r="31539">
      <c r="A31539" s="9">
        <f t="shared" si="1"/>
        <v>23074</v>
      </c>
      <c r="B31539" s="27" t="s">
        <v>27301</v>
      </c>
      <c r="C31539" s="28" t="s">
        <v>23637</v>
      </c>
    </row>
    <row r="31540">
      <c r="A31540" s="9">
        <f t="shared" si="1"/>
        <v>23075</v>
      </c>
      <c r="B31540" s="25" t="s">
        <v>27302</v>
      </c>
      <c r="C31540" s="26" t="s">
        <v>11797</v>
      </c>
    </row>
    <row r="31541">
      <c r="A31541" s="9">
        <f t="shared" si="1"/>
        <v>23076</v>
      </c>
      <c r="B31541" s="8" t="s">
        <v>19663</v>
      </c>
      <c r="C31541" s="9" t="s">
        <v>416</v>
      </c>
    </row>
    <row r="31542">
      <c r="A31542" s="9">
        <f t="shared" si="1"/>
        <v>23077</v>
      </c>
      <c r="B31542" s="8" t="s">
        <v>19664</v>
      </c>
      <c r="C31542" s="9" t="s">
        <v>280</v>
      </c>
    </row>
    <row r="31543">
      <c r="A31543" s="9">
        <f t="shared" si="1"/>
        <v>23078</v>
      </c>
      <c r="B31543" s="5" t="s">
        <v>19665</v>
      </c>
      <c r="C31543" s="6" t="s">
        <v>80</v>
      </c>
    </row>
    <row r="31544">
      <c r="A31544" s="9">
        <f t="shared" si="1"/>
        <v>23079</v>
      </c>
      <c r="B31544" s="8" t="s">
        <v>19666</v>
      </c>
      <c r="C31544" s="9" t="s">
        <v>60</v>
      </c>
    </row>
    <row r="31545">
      <c r="A31545" s="9">
        <f t="shared" si="1"/>
        <v>23080</v>
      </c>
      <c r="B31545" s="8" t="s">
        <v>19667</v>
      </c>
      <c r="C31545" s="9" t="s">
        <v>60</v>
      </c>
    </row>
    <row r="31546">
      <c r="A31546" s="9">
        <f t="shared" si="1"/>
        <v>23080</v>
      </c>
      <c r="B31546" s="8" t="s">
        <v>19667</v>
      </c>
      <c r="C31546" s="9" t="s">
        <v>40</v>
      </c>
    </row>
    <row r="31547">
      <c r="A31547" s="9">
        <f t="shared" si="1"/>
        <v>23081</v>
      </c>
      <c r="B31547" s="8" t="s">
        <v>19668</v>
      </c>
      <c r="C31547" s="9" t="s">
        <v>60</v>
      </c>
    </row>
    <row r="31548">
      <c r="A31548" s="9">
        <f t="shared" si="1"/>
        <v>23081</v>
      </c>
      <c r="B31548" s="8" t="s">
        <v>19668</v>
      </c>
      <c r="C31548" s="9" t="s">
        <v>162</v>
      </c>
    </row>
    <row r="31549">
      <c r="A31549" s="9">
        <f t="shared" si="1"/>
        <v>23082</v>
      </c>
      <c r="B31549" s="8" t="s">
        <v>19669</v>
      </c>
      <c r="C31549" s="9" t="s">
        <v>530</v>
      </c>
    </row>
    <row r="31550">
      <c r="A31550" s="9">
        <f t="shared" si="1"/>
        <v>23083</v>
      </c>
      <c r="B31550" s="8" t="s">
        <v>19670</v>
      </c>
      <c r="C31550" s="9" t="s">
        <v>24</v>
      </c>
    </row>
    <row r="31551">
      <c r="A31551" s="9">
        <f t="shared" si="1"/>
        <v>23084</v>
      </c>
      <c r="B31551" s="25" t="s">
        <v>27303</v>
      </c>
      <c r="C31551" s="26" t="s">
        <v>23812</v>
      </c>
    </row>
    <row r="31552">
      <c r="A31552" s="9">
        <f t="shared" si="1"/>
        <v>23085</v>
      </c>
      <c r="B31552" s="8" t="s">
        <v>19671</v>
      </c>
      <c r="C31552" s="9" t="s">
        <v>60</v>
      </c>
    </row>
    <row r="31553">
      <c r="A31553" s="9">
        <f t="shared" si="1"/>
        <v>23085</v>
      </c>
      <c r="B31553" s="8" t="s">
        <v>19671</v>
      </c>
      <c r="C31553" s="9" t="s">
        <v>162</v>
      </c>
    </row>
    <row r="31554">
      <c r="A31554" s="9">
        <f t="shared" si="1"/>
        <v>23086</v>
      </c>
      <c r="B31554" s="5" t="s">
        <v>19672</v>
      </c>
      <c r="C31554" s="6" t="s">
        <v>1267</v>
      </c>
    </row>
    <row r="31555">
      <c r="A31555" s="9">
        <f t="shared" si="1"/>
        <v>23087</v>
      </c>
      <c r="B31555" s="8" t="s">
        <v>19673</v>
      </c>
      <c r="C31555" s="9" t="s">
        <v>60</v>
      </c>
    </row>
    <row r="31556">
      <c r="A31556" s="9">
        <f t="shared" si="1"/>
        <v>23087</v>
      </c>
      <c r="B31556" s="8" t="s">
        <v>19673</v>
      </c>
      <c r="C31556" s="9" t="s">
        <v>162</v>
      </c>
    </row>
    <row r="31557">
      <c r="A31557" s="9">
        <f t="shared" si="1"/>
        <v>23087</v>
      </c>
      <c r="B31557" s="8" t="s">
        <v>19673</v>
      </c>
      <c r="C31557" s="9" t="s">
        <v>142</v>
      </c>
    </row>
    <row r="31558">
      <c r="A31558" s="9">
        <f t="shared" si="1"/>
        <v>23088</v>
      </c>
      <c r="B31558" s="8" t="s">
        <v>19674</v>
      </c>
      <c r="C31558" s="9" t="s">
        <v>142</v>
      </c>
    </row>
    <row r="31559">
      <c r="A31559" s="9">
        <f t="shared" si="1"/>
        <v>23088</v>
      </c>
      <c r="B31559" s="8" t="s">
        <v>19674</v>
      </c>
      <c r="C31559" s="9" t="s">
        <v>162</v>
      </c>
    </row>
    <row r="31560">
      <c r="A31560" s="9">
        <f t="shared" si="1"/>
        <v>23089</v>
      </c>
      <c r="B31560" s="8" t="s">
        <v>19675</v>
      </c>
      <c r="C31560" s="9" t="s">
        <v>416</v>
      </c>
    </row>
    <row r="31561">
      <c r="A31561" s="9">
        <f t="shared" si="1"/>
        <v>23090</v>
      </c>
      <c r="B31561" s="5" t="s">
        <v>19676</v>
      </c>
      <c r="C31561" s="6" t="s">
        <v>74</v>
      </c>
    </row>
    <row r="31562">
      <c r="A31562" s="9">
        <f t="shared" si="1"/>
        <v>23091</v>
      </c>
      <c r="B31562" s="5" t="s">
        <v>19677</v>
      </c>
      <c r="C31562" s="6" t="s">
        <v>1856</v>
      </c>
    </row>
    <row r="31563">
      <c r="A31563" s="9">
        <f t="shared" si="1"/>
        <v>23092</v>
      </c>
      <c r="B31563" s="8" t="s">
        <v>19678</v>
      </c>
      <c r="C31563" s="9" t="s">
        <v>177</v>
      </c>
    </row>
    <row r="31564">
      <c r="A31564" s="9">
        <f t="shared" si="1"/>
        <v>23093</v>
      </c>
      <c r="B31564" s="5" t="s">
        <v>19679</v>
      </c>
      <c r="C31564" s="6" t="s">
        <v>1394</v>
      </c>
    </row>
    <row r="31565">
      <c r="A31565" s="9">
        <f t="shared" si="1"/>
        <v>23094</v>
      </c>
      <c r="B31565" s="8" t="s">
        <v>19680</v>
      </c>
      <c r="C31565" s="9" t="s">
        <v>46</v>
      </c>
    </row>
    <row r="31566">
      <c r="A31566" s="9">
        <f t="shared" si="1"/>
        <v>23095</v>
      </c>
      <c r="B31566" s="8" t="s">
        <v>19681</v>
      </c>
      <c r="C31566" s="9" t="s">
        <v>22</v>
      </c>
    </row>
    <row r="31567">
      <c r="A31567" s="9">
        <f t="shared" si="1"/>
        <v>23095</v>
      </c>
      <c r="B31567" s="8" t="s">
        <v>19681</v>
      </c>
      <c r="C31567" s="9" t="s">
        <v>25</v>
      </c>
    </row>
    <row r="31568">
      <c r="A31568" s="9">
        <f t="shared" si="1"/>
        <v>23095</v>
      </c>
      <c r="B31568" s="8" t="s">
        <v>19681</v>
      </c>
      <c r="C31568" s="9" t="s">
        <v>24</v>
      </c>
    </row>
    <row r="31569">
      <c r="A31569" s="9">
        <f t="shared" si="1"/>
        <v>23096</v>
      </c>
      <c r="B31569" s="5" t="s">
        <v>19682</v>
      </c>
      <c r="C31569" s="6" t="s">
        <v>356</v>
      </c>
    </row>
    <row r="31570">
      <c r="A31570" s="9">
        <f t="shared" si="1"/>
        <v>23097</v>
      </c>
      <c r="B31570" s="8" t="s">
        <v>19683</v>
      </c>
      <c r="C31570" s="9" t="s">
        <v>24</v>
      </c>
    </row>
    <row r="31571">
      <c r="A31571" s="9">
        <f t="shared" si="1"/>
        <v>23098</v>
      </c>
      <c r="B31571" s="5" t="s">
        <v>19684</v>
      </c>
      <c r="C31571" s="6" t="s">
        <v>356</v>
      </c>
    </row>
    <row r="31572">
      <c r="A31572" s="9">
        <f t="shared" si="1"/>
        <v>23099</v>
      </c>
      <c r="B31572" s="25" t="s">
        <v>27304</v>
      </c>
      <c r="C31572" s="26" t="s">
        <v>11797</v>
      </c>
    </row>
    <row r="31573">
      <c r="A31573" s="9">
        <f t="shared" si="1"/>
        <v>23100</v>
      </c>
      <c r="B31573" s="5" t="s">
        <v>19685</v>
      </c>
      <c r="C31573" s="6" t="s">
        <v>1324</v>
      </c>
    </row>
    <row r="31574">
      <c r="A31574" s="9">
        <f t="shared" si="1"/>
        <v>23101</v>
      </c>
      <c r="B31574" s="5" t="s">
        <v>19686</v>
      </c>
      <c r="C31574" s="6" t="s">
        <v>1279</v>
      </c>
    </row>
    <row r="31575">
      <c r="A31575" s="9">
        <f t="shared" si="1"/>
        <v>23102</v>
      </c>
      <c r="B31575" s="5" t="s">
        <v>19687</v>
      </c>
      <c r="C31575" s="6" t="s">
        <v>1279</v>
      </c>
    </row>
    <row r="31576">
      <c r="A31576" s="9">
        <f t="shared" si="1"/>
        <v>23103</v>
      </c>
      <c r="B31576" s="5" t="s">
        <v>19688</v>
      </c>
      <c r="C31576" s="6" t="s">
        <v>1394</v>
      </c>
    </row>
    <row r="31577">
      <c r="A31577" s="9">
        <f t="shared" si="1"/>
        <v>23104</v>
      </c>
      <c r="B31577" s="5" t="s">
        <v>19689</v>
      </c>
      <c r="C31577" s="6" t="s">
        <v>1394</v>
      </c>
    </row>
    <row r="31578">
      <c r="A31578" s="9">
        <f t="shared" si="1"/>
        <v>23105</v>
      </c>
      <c r="B31578" s="8" t="s">
        <v>19690</v>
      </c>
      <c r="C31578" s="9" t="s">
        <v>60</v>
      </c>
    </row>
    <row r="31579">
      <c r="A31579" s="9">
        <f t="shared" si="1"/>
        <v>23105</v>
      </c>
      <c r="B31579" s="8" t="s">
        <v>19690</v>
      </c>
      <c r="C31579" s="9" t="s">
        <v>162</v>
      </c>
    </row>
    <row r="31580">
      <c r="A31580" s="9">
        <f t="shared" si="1"/>
        <v>23105</v>
      </c>
      <c r="B31580" s="8" t="s">
        <v>19690</v>
      </c>
      <c r="C31580" s="9" t="s">
        <v>22</v>
      </c>
    </row>
    <row r="31581">
      <c r="A31581" s="9">
        <f t="shared" si="1"/>
        <v>23105</v>
      </c>
      <c r="B31581" s="8" t="s">
        <v>19690</v>
      </c>
      <c r="C31581" s="9" t="s">
        <v>24</v>
      </c>
    </row>
    <row r="31582">
      <c r="A31582" s="9">
        <f t="shared" si="1"/>
        <v>23106</v>
      </c>
      <c r="B31582" s="5" t="s">
        <v>19691</v>
      </c>
      <c r="C31582" s="6" t="s">
        <v>610</v>
      </c>
    </row>
    <row r="31583">
      <c r="A31583" s="9">
        <f t="shared" si="1"/>
        <v>23107</v>
      </c>
      <c r="B31583" s="5" t="s">
        <v>19692</v>
      </c>
      <c r="C31583" s="6" t="s">
        <v>1585</v>
      </c>
    </row>
    <row r="31584">
      <c r="A31584" s="9">
        <f t="shared" si="1"/>
        <v>23108</v>
      </c>
      <c r="B31584" s="5" t="s">
        <v>19693</v>
      </c>
      <c r="C31584" s="6" t="s">
        <v>1585</v>
      </c>
    </row>
    <row r="31585">
      <c r="A31585" s="9">
        <f t="shared" si="1"/>
        <v>23109</v>
      </c>
      <c r="B31585" s="25" t="s">
        <v>27305</v>
      </c>
      <c r="C31585" s="26" t="s">
        <v>11797</v>
      </c>
    </row>
    <row r="31586">
      <c r="A31586" s="9">
        <f t="shared" si="1"/>
        <v>23110</v>
      </c>
      <c r="B31586" s="5" t="s">
        <v>19694</v>
      </c>
      <c r="C31586" s="6" t="s">
        <v>610</v>
      </c>
    </row>
    <row r="31587">
      <c r="A31587" s="9">
        <f t="shared" si="1"/>
        <v>23111</v>
      </c>
      <c r="B31587" s="5" t="s">
        <v>19695</v>
      </c>
      <c r="C31587" s="6" t="s">
        <v>4</v>
      </c>
    </row>
    <row r="31588">
      <c r="A31588" s="9">
        <f t="shared" si="1"/>
        <v>23112</v>
      </c>
      <c r="B31588" s="5" t="s">
        <v>19696</v>
      </c>
      <c r="C31588" s="6" t="s">
        <v>356</v>
      </c>
    </row>
    <row r="31589">
      <c r="A31589" s="9">
        <f t="shared" si="1"/>
        <v>23113</v>
      </c>
      <c r="B31589" s="5" t="s">
        <v>19697</v>
      </c>
      <c r="C31589" s="6" t="s">
        <v>1585</v>
      </c>
    </row>
    <row r="31590">
      <c r="A31590" s="9">
        <f t="shared" si="1"/>
        <v>23114</v>
      </c>
      <c r="B31590" s="5" t="s">
        <v>27306</v>
      </c>
      <c r="C31590" s="26" t="s">
        <v>8541</v>
      </c>
    </row>
    <row r="31591">
      <c r="A31591" s="9">
        <f t="shared" si="1"/>
        <v>23115</v>
      </c>
      <c r="B31591" s="5" t="s">
        <v>19698</v>
      </c>
      <c r="C31591" s="6" t="s">
        <v>356</v>
      </c>
    </row>
    <row r="31592">
      <c r="A31592" s="9">
        <f t="shared" si="1"/>
        <v>23116</v>
      </c>
      <c r="B31592" s="8" t="s">
        <v>19699</v>
      </c>
      <c r="C31592" s="9" t="s">
        <v>650</v>
      </c>
    </row>
    <row r="31593">
      <c r="A31593" s="9">
        <f t="shared" si="1"/>
        <v>23117</v>
      </c>
      <c r="B31593" s="5" t="s">
        <v>19700</v>
      </c>
      <c r="C31593" s="6" t="s">
        <v>356</v>
      </c>
    </row>
    <row r="31594">
      <c r="A31594" s="9">
        <f t="shared" si="1"/>
        <v>23118</v>
      </c>
      <c r="B31594" s="5" t="s">
        <v>19701</v>
      </c>
      <c r="C31594" s="6" t="s">
        <v>356</v>
      </c>
    </row>
    <row r="31595">
      <c r="A31595" s="9">
        <f t="shared" si="1"/>
        <v>23119</v>
      </c>
      <c r="B31595" s="8" t="s">
        <v>19702</v>
      </c>
      <c r="C31595" s="9" t="s">
        <v>24</v>
      </c>
    </row>
    <row r="31596">
      <c r="A31596" s="9">
        <f t="shared" si="1"/>
        <v>23120</v>
      </c>
      <c r="B31596" s="8" t="s">
        <v>19703</v>
      </c>
      <c r="C31596" s="9" t="s">
        <v>60</v>
      </c>
    </row>
    <row r="31597">
      <c r="A31597" s="9">
        <f t="shared" si="1"/>
        <v>23120</v>
      </c>
      <c r="B31597" s="8" t="s">
        <v>19703</v>
      </c>
      <c r="C31597" s="9" t="s">
        <v>162</v>
      </c>
    </row>
    <row r="31598">
      <c r="A31598" s="9">
        <f t="shared" si="1"/>
        <v>23120</v>
      </c>
      <c r="B31598" s="8" t="s">
        <v>19703</v>
      </c>
      <c r="C31598" s="9" t="s">
        <v>24</v>
      </c>
    </row>
    <row r="31599">
      <c r="A31599" s="9">
        <f t="shared" si="1"/>
        <v>23120</v>
      </c>
      <c r="B31599" s="8" t="s">
        <v>19703</v>
      </c>
      <c r="C31599" s="9" t="s">
        <v>25</v>
      </c>
    </row>
    <row r="31600">
      <c r="A31600" s="9">
        <f t="shared" si="1"/>
        <v>23120</v>
      </c>
      <c r="B31600" s="8" t="s">
        <v>19703</v>
      </c>
      <c r="C31600" s="9" t="s">
        <v>142</v>
      </c>
    </row>
    <row r="31601">
      <c r="A31601" s="9">
        <f t="shared" si="1"/>
        <v>23121</v>
      </c>
      <c r="B31601" s="8" t="s">
        <v>19704</v>
      </c>
      <c r="C31601" s="9" t="s">
        <v>60</v>
      </c>
    </row>
    <row r="31602">
      <c r="A31602" s="9">
        <f t="shared" si="1"/>
        <v>23121</v>
      </c>
      <c r="B31602" s="8" t="s">
        <v>19704</v>
      </c>
      <c r="C31602" s="9" t="s">
        <v>162</v>
      </c>
    </row>
    <row r="31603">
      <c r="A31603" s="9">
        <f t="shared" si="1"/>
        <v>23122</v>
      </c>
      <c r="B31603" s="8" t="s">
        <v>19705</v>
      </c>
      <c r="C31603" s="6" t="s">
        <v>150</v>
      </c>
    </row>
    <row r="31604">
      <c r="A31604" s="9">
        <f t="shared" si="1"/>
        <v>23122</v>
      </c>
      <c r="B31604" s="8" t="s">
        <v>19705</v>
      </c>
      <c r="C31604" s="9" t="s">
        <v>60</v>
      </c>
    </row>
    <row r="31605">
      <c r="A31605" s="9">
        <f t="shared" si="1"/>
        <v>23122</v>
      </c>
      <c r="B31605" s="8" t="s">
        <v>19705</v>
      </c>
      <c r="C31605" s="6" t="s">
        <v>23637</v>
      </c>
    </row>
    <row r="31606">
      <c r="A31606" s="9">
        <f t="shared" si="1"/>
        <v>23123</v>
      </c>
      <c r="B31606" s="5" t="s">
        <v>19706</v>
      </c>
      <c r="C31606" s="6" t="s">
        <v>356</v>
      </c>
    </row>
    <row r="31607">
      <c r="A31607" s="9">
        <f t="shared" si="1"/>
        <v>23124</v>
      </c>
      <c r="B31607" s="5" t="s">
        <v>19707</v>
      </c>
      <c r="C31607" s="6" t="s">
        <v>1290</v>
      </c>
    </row>
    <row r="31608">
      <c r="A31608" s="9">
        <f t="shared" si="1"/>
        <v>23124</v>
      </c>
      <c r="B31608" s="5" t="s">
        <v>19707</v>
      </c>
      <c r="C31608" s="6" t="s">
        <v>1620</v>
      </c>
    </row>
    <row r="31609">
      <c r="A31609" s="9">
        <f t="shared" si="1"/>
        <v>23125</v>
      </c>
      <c r="B31609" s="5" t="s">
        <v>19708</v>
      </c>
      <c r="C31609" s="6" t="s">
        <v>356</v>
      </c>
    </row>
    <row r="31610">
      <c r="A31610" s="9">
        <f t="shared" si="1"/>
        <v>23126</v>
      </c>
      <c r="B31610" s="5" t="s">
        <v>19709</v>
      </c>
      <c r="C31610" s="6" t="s">
        <v>356</v>
      </c>
    </row>
    <row r="31611">
      <c r="A31611" s="9">
        <f t="shared" si="1"/>
        <v>23127</v>
      </c>
      <c r="B31611" s="5" t="s">
        <v>19710</v>
      </c>
      <c r="C31611" s="6" t="s">
        <v>405</v>
      </c>
    </row>
    <row r="31612">
      <c r="A31612" s="9">
        <f t="shared" si="1"/>
        <v>23127</v>
      </c>
      <c r="B31612" s="5" t="s">
        <v>19710</v>
      </c>
      <c r="C31612" s="6" t="s">
        <v>23637</v>
      </c>
    </row>
    <row r="31613">
      <c r="A31613" s="9">
        <f t="shared" si="1"/>
        <v>23128</v>
      </c>
      <c r="B31613" s="8" t="s">
        <v>19711</v>
      </c>
      <c r="C31613" s="9" t="s">
        <v>24</v>
      </c>
    </row>
    <row r="31614">
      <c r="A31614" s="9">
        <f t="shared" si="1"/>
        <v>23129</v>
      </c>
      <c r="B31614" s="5" t="s">
        <v>19712</v>
      </c>
      <c r="C31614" s="6" t="s">
        <v>356</v>
      </c>
    </row>
    <row r="31615">
      <c r="A31615" s="9">
        <f t="shared" si="1"/>
        <v>23130</v>
      </c>
      <c r="B31615" s="25" t="s">
        <v>27307</v>
      </c>
      <c r="C31615" s="26" t="s">
        <v>11797</v>
      </c>
    </row>
    <row r="31616">
      <c r="A31616" s="9">
        <f t="shared" si="1"/>
        <v>23131</v>
      </c>
      <c r="B31616" s="5" t="s">
        <v>19713</v>
      </c>
      <c r="C31616" s="6" t="s">
        <v>610</v>
      </c>
    </row>
    <row r="31617">
      <c r="A31617" s="9">
        <f t="shared" si="1"/>
        <v>23132</v>
      </c>
      <c r="B31617" s="5" t="s">
        <v>19714</v>
      </c>
      <c r="C31617" s="6" t="s">
        <v>785</v>
      </c>
    </row>
    <row r="31618">
      <c r="A31618" s="9">
        <f t="shared" si="1"/>
        <v>23133</v>
      </c>
      <c r="B31618" s="8" t="s">
        <v>19715</v>
      </c>
      <c r="C31618" s="9" t="s">
        <v>650</v>
      </c>
    </row>
    <row r="31619">
      <c r="A31619" s="9">
        <f t="shared" si="1"/>
        <v>23134</v>
      </c>
      <c r="B31619" s="5" t="s">
        <v>19716</v>
      </c>
      <c r="C31619" s="6" t="s">
        <v>785</v>
      </c>
    </row>
    <row r="31620">
      <c r="A31620" s="9">
        <f t="shared" si="1"/>
        <v>23134</v>
      </c>
      <c r="B31620" s="5" t="s">
        <v>19716</v>
      </c>
      <c r="C31620" s="6" t="s">
        <v>603</v>
      </c>
    </row>
    <row r="31621">
      <c r="A31621" s="9">
        <f t="shared" si="1"/>
        <v>23135</v>
      </c>
      <c r="B31621" s="8" t="s">
        <v>19717</v>
      </c>
      <c r="C31621" s="9" t="s">
        <v>530</v>
      </c>
    </row>
    <row r="31622">
      <c r="A31622" s="9">
        <f t="shared" si="1"/>
        <v>23136</v>
      </c>
      <c r="B31622" s="5" t="s">
        <v>19718</v>
      </c>
      <c r="C31622" s="6" t="s">
        <v>731</v>
      </c>
    </row>
    <row r="31623">
      <c r="A31623" s="9">
        <f t="shared" si="1"/>
        <v>23137</v>
      </c>
      <c r="B31623" s="8" t="s">
        <v>19719</v>
      </c>
      <c r="C31623" s="9" t="s">
        <v>24</v>
      </c>
    </row>
    <row r="31624">
      <c r="A31624" s="9">
        <f t="shared" si="1"/>
        <v>23138</v>
      </c>
      <c r="B31624" s="5" t="s">
        <v>19720</v>
      </c>
      <c r="C31624" s="6" t="s">
        <v>1360</v>
      </c>
    </row>
    <row r="31625">
      <c r="A31625" s="9">
        <f t="shared" si="1"/>
        <v>23139</v>
      </c>
      <c r="B31625" s="5" t="s">
        <v>19721</v>
      </c>
      <c r="C31625" s="6" t="s">
        <v>109</v>
      </c>
    </row>
    <row r="31626">
      <c r="A31626" s="9">
        <f t="shared" si="1"/>
        <v>23140</v>
      </c>
      <c r="B31626" s="5" t="s">
        <v>19722</v>
      </c>
      <c r="C31626" s="6" t="s">
        <v>109</v>
      </c>
    </row>
    <row r="31627">
      <c r="A31627" s="9">
        <f t="shared" si="1"/>
        <v>23140</v>
      </c>
      <c r="B31627" s="5" t="s">
        <v>19722</v>
      </c>
      <c r="C31627" s="6" t="s">
        <v>25</v>
      </c>
    </row>
    <row r="31628">
      <c r="A31628" s="9">
        <f t="shared" si="1"/>
        <v>23141</v>
      </c>
      <c r="B31628" s="8" t="s">
        <v>19723</v>
      </c>
      <c r="C31628" s="9" t="s">
        <v>24</v>
      </c>
    </row>
    <row r="31629">
      <c r="A31629" s="9">
        <f t="shared" si="1"/>
        <v>23141</v>
      </c>
      <c r="B31629" s="8" t="s">
        <v>19723</v>
      </c>
      <c r="C31629" s="9" t="s">
        <v>25</v>
      </c>
    </row>
    <row r="31630">
      <c r="A31630" s="9">
        <f t="shared" si="1"/>
        <v>23142</v>
      </c>
      <c r="B31630" s="5" t="s">
        <v>19724</v>
      </c>
      <c r="C31630" s="6" t="s">
        <v>1267</v>
      </c>
    </row>
    <row r="31631">
      <c r="A31631" s="9">
        <f t="shared" si="1"/>
        <v>23143</v>
      </c>
      <c r="B31631" s="5" t="s">
        <v>19725</v>
      </c>
      <c r="C31631" s="6" t="s">
        <v>603</v>
      </c>
    </row>
    <row r="31632">
      <c r="A31632" s="9">
        <f t="shared" si="1"/>
        <v>23144</v>
      </c>
      <c r="B31632" s="5" t="s">
        <v>19726</v>
      </c>
      <c r="C31632" s="6" t="s">
        <v>1620</v>
      </c>
    </row>
    <row r="31633">
      <c r="A31633" s="9">
        <f t="shared" si="1"/>
        <v>23145</v>
      </c>
      <c r="B31633" s="5" t="s">
        <v>19727</v>
      </c>
      <c r="C31633" s="6" t="s">
        <v>1394</v>
      </c>
    </row>
    <row r="31634">
      <c r="A31634" s="9">
        <f t="shared" si="1"/>
        <v>23146</v>
      </c>
      <c r="B31634" s="5" t="s">
        <v>19728</v>
      </c>
      <c r="C31634" s="6" t="s">
        <v>4</v>
      </c>
    </row>
    <row r="31635">
      <c r="A31635" s="9">
        <f t="shared" si="1"/>
        <v>23147</v>
      </c>
      <c r="B31635" s="5" t="s">
        <v>19729</v>
      </c>
      <c r="C31635" s="6" t="s">
        <v>1394</v>
      </c>
    </row>
    <row r="31636">
      <c r="A31636" s="9">
        <f t="shared" si="1"/>
        <v>23148</v>
      </c>
      <c r="B31636" s="8" t="s">
        <v>19730</v>
      </c>
      <c r="C31636" s="9" t="s">
        <v>733</v>
      </c>
    </row>
    <row r="31637">
      <c r="A31637" s="9">
        <f t="shared" si="1"/>
        <v>23149</v>
      </c>
      <c r="B31637" s="5" t="s">
        <v>19731</v>
      </c>
      <c r="C31637" s="6" t="s">
        <v>603</v>
      </c>
    </row>
    <row r="31638">
      <c r="A31638" s="9">
        <f t="shared" si="1"/>
        <v>23150</v>
      </c>
      <c r="B31638" s="8" t="s">
        <v>19732</v>
      </c>
      <c r="C31638" s="9" t="s">
        <v>76</v>
      </c>
    </row>
    <row r="31639">
      <c r="A31639" s="9">
        <f t="shared" si="1"/>
        <v>23151</v>
      </c>
      <c r="B31639" s="5" t="s">
        <v>19733</v>
      </c>
      <c r="C31639" s="6" t="s">
        <v>80</v>
      </c>
    </row>
    <row r="31640">
      <c r="A31640" s="9">
        <f t="shared" si="1"/>
        <v>23152</v>
      </c>
      <c r="B31640" s="5" t="s">
        <v>19734</v>
      </c>
      <c r="C31640" s="6" t="s">
        <v>80</v>
      </c>
    </row>
    <row r="31641">
      <c r="A31641" s="9">
        <f t="shared" si="1"/>
        <v>23153</v>
      </c>
      <c r="B31641" s="5" t="s">
        <v>19735</v>
      </c>
      <c r="C31641" s="6" t="s">
        <v>80</v>
      </c>
    </row>
    <row r="31642">
      <c r="A31642" s="9">
        <f t="shared" si="1"/>
        <v>23154</v>
      </c>
      <c r="B31642" s="5" t="s">
        <v>19736</v>
      </c>
      <c r="C31642" s="6" t="s">
        <v>80</v>
      </c>
    </row>
    <row r="31643">
      <c r="A31643" s="9">
        <f t="shared" si="1"/>
        <v>23155</v>
      </c>
      <c r="B31643" s="8" t="s">
        <v>19737</v>
      </c>
      <c r="C31643" s="9" t="s">
        <v>733</v>
      </c>
    </row>
    <row r="31644">
      <c r="A31644" s="9">
        <f t="shared" si="1"/>
        <v>23156</v>
      </c>
      <c r="B31644" s="5" t="s">
        <v>19738</v>
      </c>
      <c r="C31644" s="6" t="s">
        <v>610</v>
      </c>
    </row>
    <row r="31645">
      <c r="A31645" s="9">
        <f t="shared" si="1"/>
        <v>23157</v>
      </c>
      <c r="B31645" s="8" t="s">
        <v>19739</v>
      </c>
      <c r="C31645" s="9" t="s">
        <v>121</v>
      </c>
    </row>
    <row r="31646">
      <c r="A31646" s="9">
        <f t="shared" si="1"/>
        <v>23157</v>
      </c>
      <c r="B31646" s="8" t="s">
        <v>19739</v>
      </c>
      <c r="C31646" s="9" t="s">
        <v>117</v>
      </c>
    </row>
    <row r="31647">
      <c r="A31647" s="9">
        <f t="shared" si="1"/>
        <v>23158</v>
      </c>
      <c r="B31647" s="5" t="s">
        <v>19740</v>
      </c>
      <c r="C31647" s="6" t="s">
        <v>758</v>
      </c>
    </row>
    <row r="31648">
      <c r="A31648" s="9">
        <f t="shared" si="1"/>
        <v>23159</v>
      </c>
      <c r="B31648" s="5" t="s">
        <v>19741</v>
      </c>
      <c r="C31648" s="6" t="s">
        <v>1279</v>
      </c>
    </row>
    <row r="31649">
      <c r="A31649" s="9">
        <f t="shared" si="1"/>
        <v>23160</v>
      </c>
      <c r="B31649" s="5" t="s">
        <v>19742</v>
      </c>
      <c r="C31649" s="6" t="s">
        <v>1342</v>
      </c>
    </row>
    <row r="31650">
      <c r="A31650" s="9">
        <f t="shared" si="1"/>
        <v>23161</v>
      </c>
      <c r="B31650" s="5" t="s">
        <v>19743</v>
      </c>
      <c r="C31650" s="6" t="s">
        <v>467</v>
      </c>
    </row>
    <row r="31651">
      <c r="A31651" s="9">
        <f t="shared" si="1"/>
        <v>23161</v>
      </c>
      <c r="B31651" s="5" t="s">
        <v>19743</v>
      </c>
      <c r="C31651" s="6" t="s">
        <v>23628</v>
      </c>
    </row>
    <row r="31652">
      <c r="A31652" s="9">
        <f t="shared" si="1"/>
        <v>23162</v>
      </c>
      <c r="B31652" s="5" t="s">
        <v>19744</v>
      </c>
      <c r="C31652" s="6" t="s">
        <v>989</v>
      </c>
    </row>
    <row r="31653">
      <c r="A31653" s="9">
        <f t="shared" si="1"/>
        <v>23163</v>
      </c>
      <c r="B31653" s="5" t="s">
        <v>19745</v>
      </c>
      <c r="C31653" s="6" t="s">
        <v>1620</v>
      </c>
    </row>
    <row r="31654">
      <c r="A31654" s="9">
        <f t="shared" si="1"/>
        <v>23164</v>
      </c>
      <c r="B31654" s="5" t="s">
        <v>19746</v>
      </c>
      <c r="C31654" s="6" t="s">
        <v>48</v>
      </c>
    </row>
    <row r="31655">
      <c r="A31655" s="9">
        <f t="shared" si="1"/>
        <v>23165</v>
      </c>
      <c r="B31655" s="8" t="s">
        <v>19747</v>
      </c>
      <c r="C31655" s="9" t="s">
        <v>547</v>
      </c>
    </row>
    <row r="31656">
      <c r="A31656" s="9">
        <f t="shared" si="1"/>
        <v>23166</v>
      </c>
      <c r="B31656" s="25" t="s">
        <v>27308</v>
      </c>
      <c r="C31656" s="26" t="s">
        <v>3126</v>
      </c>
    </row>
    <row r="31657">
      <c r="A31657" s="9">
        <f t="shared" si="1"/>
        <v>23166</v>
      </c>
      <c r="B31657" s="25" t="s">
        <v>27308</v>
      </c>
      <c r="C31657" s="26" t="s">
        <v>1262</v>
      </c>
    </row>
    <row r="31658">
      <c r="A31658" s="9">
        <f t="shared" si="1"/>
        <v>23167</v>
      </c>
      <c r="B31658" s="5" t="s">
        <v>19748</v>
      </c>
      <c r="C31658" s="6" t="s">
        <v>989</v>
      </c>
    </row>
    <row r="31659">
      <c r="A31659" s="9">
        <f t="shared" si="1"/>
        <v>23168</v>
      </c>
      <c r="B31659" s="8" t="s">
        <v>19749</v>
      </c>
      <c r="C31659" s="9" t="s">
        <v>547</v>
      </c>
    </row>
    <row r="31660">
      <c r="A31660" s="9">
        <f t="shared" si="1"/>
        <v>23169</v>
      </c>
      <c r="B31660" s="25" t="s">
        <v>27309</v>
      </c>
      <c r="C31660" s="26" t="s">
        <v>8541</v>
      </c>
    </row>
    <row r="31661">
      <c r="A31661" s="9">
        <f t="shared" si="1"/>
        <v>23170</v>
      </c>
      <c r="B31661" s="25" t="s">
        <v>27310</v>
      </c>
      <c r="C31661" s="26" t="s">
        <v>23630</v>
      </c>
    </row>
    <row r="31662">
      <c r="A31662" s="9">
        <f t="shared" si="1"/>
        <v>23171</v>
      </c>
      <c r="B31662" s="5" t="s">
        <v>19750</v>
      </c>
      <c r="C31662" s="6" t="s">
        <v>1342</v>
      </c>
    </row>
    <row r="31663">
      <c r="A31663" s="9">
        <f t="shared" si="1"/>
        <v>23172</v>
      </c>
      <c r="B31663" s="5" t="s">
        <v>19751</v>
      </c>
      <c r="C31663" s="6" t="s">
        <v>1856</v>
      </c>
    </row>
    <row r="31664">
      <c r="A31664" s="9">
        <f t="shared" si="1"/>
        <v>23173</v>
      </c>
      <c r="B31664" s="5" t="s">
        <v>19752</v>
      </c>
      <c r="C31664" s="6" t="s">
        <v>591</v>
      </c>
    </row>
    <row r="31665">
      <c r="A31665" s="9">
        <f t="shared" si="1"/>
        <v>23174</v>
      </c>
      <c r="B31665" s="5" t="s">
        <v>19753</v>
      </c>
      <c r="C31665" s="6" t="s">
        <v>1378</v>
      </c>
    </row>
    <row r="31666">
      <c r="A31666" s="9">
        <f t="shared" si="1"/>
        <v>23175</v>
      </c>
      <c r="B31666" s="5" t="s">
        <v>19754</v>
      </c>
      <c r="C31666" s="6" t="s">
        <v>1378</v>
      </c>
    </row>
    <row r="31667">
      <c r="A31667" s="9">
        <f t="shared" si="1"/>
        <v>23176</v>
      </c>
      <c r="B31667" s="25" t="s">
        <v>27311</v>
      </c>
      <c r="C31667" s="26" t="s">
        <v>11797</v>
      </c>
    </row>
    <row r="31668">
      <c r="A31668" s="9">
        <f t="shared" si="1"/>
        <v>23177</v>
      </c>
      <c r="B31668" s="5" t="s">
        <v>19755</v>
      </c>
      <c r="C31668" s="6" t="s">
        <v>1378</v>
      </c>
    </row>
    <row r="31669">
      <c r="A31669" s="9">
        <f t="shared" si="1"/>
        <v>23178</v>
      </c>
      <c r="B31669" s="49" t="s">
        <v>27312</v>
      </c>
      <c r="C31669" s="17" t="s">
        <v>639</v>
      </c>
    </row>
    <row r="31670">
      <c r="A31670" s="9">
        <f t="shared" si="1"/>
        <v>23179</v>
      </c>
      <c r="B31670" s="5" t="s">
        <v>19756</v>
      </c>
      <c r="C31670" s="6" t="s">
        <v>74</v>
      </c>
    </row>
    <row r="31671">
      <c r="A31671" s="9">
        <f t="shared" si="1"/>
        <v>23180</v>
      </c>
      <c r="B31671" s="8" t="s">
        <v>19757</v>
      </c>
      <c r="C31671" s="9" t="s">
        <v>46</v>
      </c>
    </row>
    <row r="31672">
      <c r="A31672" s="9">
        <f t="shared" si="1"/>
        <v>23181</v>
      </c>
      <c r="B31672" s="8" t="s">
        <v>19758</v>
      </c>
      <c r="C31672" s="9" t="s">
        <v>1334</v>
      </c>
    </row>
    <row r="31673">
      <c r="A31673" s="9">
        <f t="shared" si="1"/>
        <v>23182</v>
      </c>
      <c r="B31673" s="8" t="s">
        <v>19759</v>
      </c>
      <c r="C31673" s="9" t="s">
        <v>1334</v>
      </c>
    </row>
    <row r="31674">
      <c r="A31674" s="9">
        <f t="shared" si="1"/>
        <v>23183</v>
      </c>
      <c r="B31674" s="5" t="s">
        <v>19760</v>
      </c>
      <c r="C31674" s="6" t="s">
        <v>1334</v>
      </c>
    </row>
    <row r="31675">
      <c r="A31675" s="9">
        <f t="shared" si="1"/>
        <v>23184</v>
      </c>
      <c r="B31675" s="25" t="s">
        <v>27313</v>
      </c>
      <c r="C31675" s="26" t="s">
        <v>12983</v>
      </c>
    </row>
    <row r="31676">
      <c r="A31676" s="9">
        <f t="shared" si="1"/>
        <v>23185</v>
      </c>
      <c r="B31676" s="8" t="s">
        <v>19761</v>
      </c>
      <c r="C31676" s="9" t="s">
        <v>280</v>
      </c>
    </row>
    <row r="31677">
      <c r="A31677" s="9">
        <f t="shared" si="1"/>
        <v>23186</v>
      </c>
      <c r="B31677" s="8" t="s">
        <v>19762</v>
      </c>
      <c r="C31677" s="9" t="s">
        <v>42</v>
      </c>
    </row>
    <row r="31678">
      <c r="A31678" s="9">
        <f t="shared" si="1"/>
        <v>23187</v>
      </c>
      <c r="B31678" s="5" t="s">
        <v>19763</v>
      </c>
      <c r="C31678" s="6" t="s">
        <v>1260</v>
      </c>
    </row>
    <row r="31679">
      <c r="A31679" s="9">
        <f t="shared" si="1"/>
        <v>23188</v>
      </c>
      <c r="B31679" s="8" t="s">
        <v>19764</v>
      </c>
      <c r="C31679" s="9" t="s">
        <v>46</v>
      </c>
    </row>
    <row r="31680">
      <c r="A31680" s="9">
        <f t="shared" si="1"/>
        <v>23189</v>
      </c>
      <c r="B31680" s="5" t="s">
        <v>19765</v>
      </c>
      <c r="C31680" s="6" t="s">
        <v>780</v>
      </c>
    </row>
    <row r="31681">
      <c r="A31681" s="9">
        <f t="shared" si="1"/>
        <v>23190</v>
      </c>
      <c r="B31681" s="8" t="s">
        <v>19766</v>
      </c>
      <c r="C31681" s="9" t="s">
        <v>780</v>
      </c>
    </row>
    <row r="31682">
      <c r="A31682" s="9">
        <f t="shared" si="1"/>
        <v>23191</v>
      </c>
      <c r="B31682" s="5" t="s">
        <v>19767</v>
      </c>
      <c r="C31682" s="6" t="s">
        <v>780</v>
      </c>
    </row>
    <row r="31683">
      <c r="A31683" s="9">
        <f t="shared" si="1"/>
        <v>23192</v>
      </c>
      <c r="B31683" s="5" t="s">
        <v>19768</v>
      </c>
      <c r="C31683" s="6" t="s">
        <v>555</v>
      </c>
    </row>
    <row r="31684">
      <c r="A31684" s="9">
        <f t="shared" si="1"/>
        <v>23193</v>
      </c>
      <c r="B31684" s="25" t="s">
        <v>27314</v>
      </c>
      <c r="C31684" s="26" t="s">
        <v>23845</v>
      </c>
    </row>
    <row r="31685">
      <c r="A31685" s="9">
        <f t="shared" si="1"/>
        <v>23194</v>
      </c>
      <c r="B31685" s="5" t="s">
        <v>19769</v>
      </c>
      <c r="C31685" s="6" t="s">
        <v>1279</v>
      </c>
    </row>
    <row r="31686">
      <c r="A31686" s="9">
        <f t="shared" si="1"/>
        <v>23195</v>
      </c>
      <c r="B31686" s="5" t="s">
        <v>19770</v>
      </c>
      <c r="C31686" s="6" t="s">
        <v>603</v>
      </c>
    </row>
    <row r="31687">
      <c r="A31687" s="9">
        <f t="shared" si="1"/>
        <v>23196</v>
      </c>
      <c r="B31687" s="5" t="s">
        <v>19771</v>
      </c>
      <c r="C31687" s="6" t="s">
        <v>1371</v>
      </c>
    </row>
    <row r="31688">
      <c r="A31688" s="9">
        <f t="shared" si="1"/>
        <v>23197</v>
      </c>
      <c r="B31688" s="25" t="s">
        <v>27315</v>
      </c>
      <c r="C31688" s="26" t="s">
        <v>23845</v>
      </c>
    </row>
    <row r="31689">
      <c r="A31689" s="9">
        <f t="shared" si="1"/>
        <v>23198</v>
      </c>
      <c r="B31689" s="25" t="s">
        <v>27316</v>
      </c>
      <c r="C31689" s="26" t="s">
        <v>23845</v>
      </c>
    </row>
    <row r="31690">
      <c r="A31690" s="9">
        <f t="shared" si="1"/>
        <v>23199</v>
      </c>
      <c r="B31690" s="25" t="s">
        <v>27317</v>
      </c>
      <c r="C31690" s="26" t="s">
        <v>23845</v>
      </c>
    </row>
    <row r="31691">
      <c r="A31691" s="9">
        <f t="shared" si="1"/>
        <v>23200</v>
      </c>
      <c r="B31691" s="5" t="s">
        <v>19772</v>
      </c>
      <c r="C31691" s="6" t="s">
        <v>1856</v>
      </c>
    </row>
    <row r="31692">
      <c r="A31692" s="9">
        <f t="shared" si="1"/>
        <v>23201</v>
      </c>
      <c r="B31692" s="5" t="s">
        <v>19773</v>
      </c>
      <c r="C31692" s="6" t="s">
        <v>1856</v>
      </c>
    </row>
    <row r="31693">
      <c r="A31693" s="9">
        <f t="shared" si="1"/>
        <v>23202</v>
      </c>
      <c r="B31693" s="5" t="s">
        <v>19774</v>
      </c>
      <c r="C31693" s="6" t="s">
        <v>1856</v>
      </c>
    </row>
    <row r="31694">
      <c r="A31694" s="9">
        <f t="shared" si="1"/>
        <v>23202</v>
      </c>
      <c r="B31694" s="5" t="s">
        <v>19774</v>
      </c>
      <c r="C31694" s="6" t="s">
        <v>1042</v>
      </c>
    </row>
    <row r="31695">
      <c r="A31695" s="9">
        <f t="shared" si="1"/>
        <v>23203</v>
      </c>
      <c r="B31695" s="5" t="s">
        <v>19775</v>
      </c>
      <c r="C31695" s="6" t="s">
        <v>1620</v>
      </c>
    </row>
    <row r="31696">
      <c r="A31696" s="9">
        <f t="shared" si="1"/>
        <v>23204</v>
      </c>
      <c r="B31696" s="5" t="s">
        <v>19776</v>
      </c>
      <c r="C31696" s="6" t="s">
        <v>1223</v>
      </c>
    </row>
    <row r="31697">
      <c r="A31697" s="9">
        <f t="shared" si="1"/>
        <v>23205</v>
      </c>
      <c r="B31697" s="25" t="s">
        <v>27318</v>
      </c>
      <c r="C31697" s="26" t="s">
        <v>8541</v>
      </c>
    </row>
    <row r="31698">
      <c r="A31698" s="9">
        <f t="shared" si="1"/>
        <v>23206</v>
      </c>
      <c r="B31698" s="40" t="s">
        <v>27319</v>
      </c>
      <c r="C31698" s="40" t="s">
        <v>3126</v>
      </c>
    </row>
    <row r="31699">
      <c r="A31699" s="9">
        <f t="shared" si="1"/>
        <v>23207</v>
      </c>
      <c r="B31699" s="8" t="s">
        <v>19777</v>
      </c>
      <c r="C31699" s="9" t="s">
        <v>52</v>
      </c>
    </row>
    <row r="31700">
      <c r="A31700" s="9">
        <f t="shared" si="1"/>
        <v>23207</v>
      </c>
      <c r="B31700" s="8" t="s">
        <v>19777</v>
      </c>
      <c r="C31700" s="9" t="s">
        <v>1042</v>
      </c>
    </row>
    <row r="31701">
      <c r="A31701" s="9">
        <f t="shared" si="1"/>
        <v>23208</v>
      </c>
      <c r="B31701" s="8" t="s">
        <v>19778</v>
      </c>
      <c r="C31701" s="9" t="s">
        <v>52</v>
      </c>
    </row>
    <row r="31702">
      <c r="A31702" s="9">
        <f t="shared" si="1"/>
        <v>23209</v>
      </c>
      <c r="B31702" s="8" t="s">
        <v>19779</v>
      </c>
      <c r="C31702" s="9" t="s">
        <v>52</v>
      </c>
    </row>
    <row r="31703">
      <c r="A31703" s="9">
        <f t="shared" si="1"/>
        <v>23210</v>
      </c>
      <c r="B31703" s="5" t="s">
        <v>19780</v>
      </c>
      <c r="C31703" s="6" t="s">
        <v>34</v>
      </c>
    </row>
    <row r="31704">
      <c r="A31704" s="9">
        <f t="shared" si="1"/>
        <v>23210</v>
      </c>
      <c r="B31704" s="5" t="s">
        <v>19780</v>
      </c>
      <c r="C31704" s="6" t="s">
        <v>23628</v>
      </c>
    </row>
    <row r="31705">
      <c r="A31705" s="9">
        <f t="shared" si="1"/>
        <v>23211</v>
      </c>
      <c r="B31705" s="5" t="s">
        <v>19781</v>
      </c>
      <c r="C31705" s="6" t="s">
        <v>34</v>
      </c>
    </row>
    <row r="31706">
      <c r="A31706" s="9">
        <f t="shared" si="1"/>
        <v>23211</v>
      </c>
      <c r="B31706" s="5" t="s">
        <v>19781</v>
      </c>
      <c r="C31706" s="6" t="s">
        <v>23628</v>
      </c>
    </row>
    <row r="31707">
      <c r="A31707" s="9">
        <f t="shared" si="1"/>
        <v>23212</v>
      </c>
      <c r="B31707" s="5" t="s">
        <v>19782</v>
      </c>
      <c r="C31707" s="6" t="s">
        <v>34</v>
      </c>
    </row>
    <row r="31708">
      <c r="A31708" s="9">
        <f t="shared" si="1"/>
        <v>23212</v>
      </c>
      <c r="B31708" s="5" t="s">
        <v>19782</v>
      </c>
      <c r="C31708" s="6" t="s">
        <v>23628</v>
      </c>
    </row>
    <row r="31709">
      <c r="A31709" s="9">
        <f t="shared" si="1"/>
        <v>23213</v>
      </c>
      <c r="B31709" s="8" t="s">
        <v>19783</v>
      </c>
      <c r="C31709" s="9" t="s">
        <v>1042</v>
      </c>
    </row>
    <row r="31710">
      <c r="A31710" s="9">
        <f t="shared" si="1"/>
        <v>23214</v>
      </c>
      <c r="B31710" s="8" t="s">
        <v>19784</v>
      </c>
      <c r="C31710" s="9" t="s">
        <v>42</v>
      </c>
    </row>
    <row r="31711">
      <c r="A31711" s="9">
        <f t="shared" si="1"/>
        <v>23215</v>
      </c>
      <c r="B31711" s="8" t="s">
        <v>19785</v>
      </c>
      <c r="C31711" s="9" t="s">
        <v>188</v>
      </c>
    </row>
    <row r="31712">
      <c r="A31712" s="9">
        <f t="shared" si="1"/>
        <v>23216</v>
      </c>
      <c r="B31712" s="5" t="s">
        <v>19786</v>
      </c>
      <c r="C31712" s="6" t="s">
        <v>714</v>
      </c>
    </row>
    <row r="31713">
      <c r="A31713" s="9">
        <f t="shared" si="1"/>
        <v>23216</v>
      </c>
      <c r="B31713" s="5" t="s">
        <v>19786</v>
      </c>
      <c r="C31713" s="6" t="s">
        <v>23672</v>
      </c>
    </row>
    <row r="31714">
      <c r="A31714" s="9">
        <f t="shared" si="1"/>
        <v>23217</v>
      </c>
      <c r="B31714" s="5" t="s">
        <v>19787</v>
      </c>
      <c r="C31714" s="6" t="s">
        <v>1223</v>
      </c>
    </row>
    <row r="31715">
      <c r="A31715" s="9">
        <f t="shared" si="1"/>
        <v>23218</v>
      </c>
      <c r="B31715" s="25" t="s">
        <v>27320</v>
      </c>
      <c r="C31715" s="26" t="s">
        <v>23630</v>
      </c>
    </row>
    <row r="31716">
      <c r="A31716" s="9">
        <f t="shared" si="1"/>
        <v>23219</v>
      </c>
      <c r="B31716" s="5" t="s">
        <v>19788</v>
      </c>
      <c r="C31716" s="6" t="s">
        <v>683</v>
      </c>
    </row>
    <row r="31717">
      <c r="A31717" s="9">
        <f t="shared" si="1"/>
        <v>23219</v>
      </c>
      <c r="B31717" s="37" t="s">
        <v>19788</v>
      </c>
      <c r="C31717" s="28" t="s">
        <v>23633</v>
      </c>
    </row>
    <row r="31718">
      <c r="A31718" s="9">
        <f t="shared" si="1"/>
        <v>23220</v>
      </c>
      <c r="B31718" s="25" t="s">
        <v>27321</v>
      </c>
      <c r="C31718" s="26" t="s">
        <v>12983</v>
      </c>
    </row>
    <row r="31719">
      <c r="A31719" s="9">
        <f t="shared" si="1"/>
        <v>23221</v>
      </c>
      <c r="B31719" s="5" t="s">
        <v>19789</v>
      </c>
      <c r="C31719" s="6" t="s">
        <v>765</v>
      </c>
    </row>
    <row r="31720">
      <c r="A31720" s="9">
        <f t="shared" si="1"/>
        <v>23222</v>
      </c>
      <c r="B31720" s="5" t="s">
        <v>19790</v>
      </c>
      <c r="C31720" s="6" t="s">
        <v>467</v>
      </c>
    </row>
    <row r="31721">
      <c r="A31721" s="9">
        <f t="shared" si="1"/>
        <v>23222</v>
      </c>
      <c r="B31721" s="5" t="s">
        <v>19790</v>
      </c>
      <c r="C31721" s="6" t="s">
        <v>23628</v>
      </c>
    </row>
    <row r="31722">
      <c r="A31722" s="9">
        <f t="shared" si="1"/>
        <v>23223</v>
      </c>
      <c r="B31722" s="8" t="s">
        <v>19791</v>
      </c>
      <c r="C31722" s="9" t="s">
        <v>121</v>
      </c>
    </row>
    <row r="31723">
      <c r="A31723" s="9">
        <f t="shared" si="1"/>
        <v>23224</v>
      </c>
      <c r="B31723" s="42" t="s">
        <v>27322</v>
      </c>
      <c r="C31723" s="17" t="s">
        <v>1316</v>
      </c>
    </row>
    <row r="31724">
      <c r="A31724" s="9">
        <f t="shared" si="1"/>
        <v>23225</v>
      </c>
      <c r="B31724" s="8" t="s">
        <v>19792</v>
      </c>
      <c r="C31724" s="9" t="s">
        <v>121</v>
      </c>
    </row>
    <row r="31725">
      <c r="A31725" s="9">
        <f t="shared" si="1"/>
        <v>23226</v>
      </c>
      <c r="B31725" s="8" t="s">
        <v>19793</v>
      </c>
      <c r="C31725" s="9" t="s">
        <v>874</v>
      </c>
    </row>
    <row r="31726">
      <c r="A31726" s="9">
        <f t="shared" si="1"/>
        <v>23227</v>
      </c>
      <c r="B31726" s="5" t="s">
        <v>19794</v>
      </c>
      <c r="C31726" s="6" t="s">
        <v>1450</v>
      </c>
    </row>
    <row r="31727">
      <c r="A31727" s="9">
        <f t="shared" si="1"/>
        <v>23227</v>
      </c>
      <c r="B31727" s="5" t="s">
        <v>19794</v>
      </c>
      <c r="C31727" s="6" t="s">
        <v>23628</v>
      </c>
    </row>
    <row r="31728">
      <c r="A31728" s="9">
        <f t="shared" si="1"/>
        <v>23228</v>
      </c>
      <c r="B31728" s="5" t="s">
        <v>19795</v>
      </c>
      <c r="C31728" s="6" t="s">
        <v>1466</v>
      </c>
    </row>
    <row r="31729">
      <c r="A31729" s="9">
        <f t="shared" si="1"/>
        <v>23228</v>
      </c>
      <c r="B31729" s="5" t="s">
        <v>19795</v>
      </c>
      <c r="C31729" s="6" t="s">
        <v>1235</v>
      </c>
    </row>
    <row r="31730">
      <c r="A31730" s="9">
        <f t="shared" si="1"/>
        <v>23228</v>
      </c>
      <c r="B31730" s="5" t="s">
        <v>19795</v>
      </c>
      <c r="C31730" s="6" t="s">
        <v>23628</v>
      </c>
    </row>
    <row r="31731">
      <c r="A31731" s="9">
        <f t="shared" si="1"/>
        <v>23229</v>
      </c>
      <c r="B31731" s="5" t="s">
        <v>19796</v>
      </c>
      <c r="C31731" s="6" t="s">
        <v>467</v>
      </c>
    </row>
    <row r="31732">
      <c r="A31732" s="9">
        <f t="shared" si="1"/>
        <v>23229</v>
      </c>
      <c r="B31732" s="5" t="s">
        <v>19796</v>
      </c>
      <c r="C31732" s="6" t="s">
        <v>23628</v>
      </c>
    </row>
    <row r="31733">
      <c r="A31733" s="9">
        <f t="shared" si="1"/>
        <v>23230</v>
      </c>
      <c r="B31733" s="5" t="s">
        <v>19797</v>
      </c>
      <c r="C31733" s="6" t="s">
        <v>1466</v>
      </c>
    </row>
    <row r="31734">
      <c r="A31734" s="9">
        <f t="shared" si="1"/>
        <v>23230</v>
      </c>
      <c r="B31734" s="5" t="s">
        <v>19797</v>
      </c>
      <c r="C31734" s="6" t="s">
        <v>23628</v>
      </c>
    </row>
    <row r="31735">
      <c r="A31735" s="9">
        <f t="shared" si="1"/>
        <v>23231</v>
      </c>
      <c r="B31735" s="5" t="s">
        <v>19798</v>
      </c>
      <c r="C31735" s="6" t="s">
        <v>1450</v>
      </c>
    </row>
    <row r="31736">
      <c r="A31736" s="9">
        <f t="shared" si="1"/>
        <v>23231</v>
      </c>
      <c r="B31736" s="5" t="s">
        <v>19798</v>
      </c>
      <c r="C31736" s="6" t="s">
        <v>23628</v>
      </c>
    </row>
    <row r="31737">
      <c r="A31737" s="9">
        <f t="shared" si="1"/>
        <v>23232</v>
      </c>
      <c r="B31737" s="5" t="s">
        <v>19799</v>
      </c>
      <c r="C31737" s="6" t="s">
        <v>467</v>
      </c>
    </row>
    <row r="31738">
      <c r="A31738" s="9">
        <f t="shared" si="1"/>
        <v>23232</v>
      </c>
      <c r="B31738" s="5" t="s">
        <v>19799</v>
      </c>
      <c r="C31738" s="6" t="s">
        <v>23628</v>
      </c>
    </row>
    <row r="31739">
      <c r="A31739" s="9">
        <f t="shared" si="1"/>
        <v>23233</v>
      </c>
      <c r="B31739" s="5" t="s">
        <v>19800</v>
      </c>
      <c r="C31739" s="6" t="s">
        <v>34</v>
      </c>
    </row>
    <row r="31740">
      <c r="A31740" s="9">
        <f t="shared" si="1"/>
        <v>23233</v>
      </c>
      <c r="B31740" s="5" t="s">
        <v>19800</v>
      </c>
      <c r="C31740" s="6" t="s">
        <v>23628</v>
      </c>
    </row>
    <row r="31741">
      <c r="A31741" s="9">
        <f t="shared" si="1"/>
        <v>23234</v>
      </c>
      <c r="B31741" s="5" t="s">
        <v>19801</v>
      </c>
      <c r="C31741" s="6" t="s">
        <v>1376</v>
      </c>
    </row>
    <row r="31742">
      <c r="A31742" s="9">
        <f t="shared" si="1"/>
        <v>23234</v>
      </c>
      <c r="B31742" s="5" t="s">
        <v>19801</v>
      </c>
      <c r="C31742" s="6" t="s">
        <v>655</v>
      </c>
    </row>
    <row r="31743">
      <c r="A31743" s="9">
        <f t="shared" si="1"/>
        <v>23234</v>
      </c>
      <c r="B31743" s="5" t="s">
        <v>19801</v>
      </c>
      <c r="C31743" s="6" t="s">
        <v>23628</v>
      </c>
    </row>
    <row r="31744">
      <c r="A31744" s="9">
        <f t="shared" si="1"/>
        <v>23234</v>
      </c>
      <c r="B31744" s="37" t="s">
        <v>19801</v>
      </c>
      <c r="C31744" s="28" t="s">
        <v>23633</v>
      </c>
    </row>
    <row r="31745">
      <c r="A31745" s="9">
        <f t="shared" si="1"/>
        <v>23235</v>
      </c>
      <c r="B31745" s="5" t="s">
        <v>19802</v>
      </c>
      <c r="C31745" s="6" t="s">
        <v>34</v>
      </c>
    </row>
    <row r="31746">
      <c r="A31746" s="9">
        <f t="shared" si="1"/>
        <v>23235</v>
      </c>
      <c r="B31746" s="5" t="s">
        <v>19802</v>
      </c>
      <c r="C31746" s="6" t="s">
        <v>23628</v>
      </c>
    </row>
    <row r="31747">
      <c r="A31747" s="9">
        <f t="shared" si="1"/>
        <v>23236</v>
      </c>
      <c r="B31747" s="5" t="s">
        <v>19803</v>
      </c>
      <c r="C31747" s="6" t="s">
        <v>1235</v>
      </c>
    </row>
    <row r="31748">
      <c r="A31748" s="9">
        <f t="shared" si="1"/>
        <v>23237</v>
      </c>
      <c r="B31748" s="5" t="s">
        <v>19804</v>
      </c>
      <c r="C31748" s="6" t="s">
        <v>34</v>
      </c>
    </row>
    <row r="31749">
      <c r="A31749" s="9">
        <f t="shared" si="1"/>
        <v>23237</v>
      </c>
      <c r="B31749" s="5" t="s">
        <v>19804</v>
      </c>
      <c r="C31749" s="6" t="s">
        <v>23628</v>
      </c>
    </row>
    <row r="31750">
      <c r="A31750" s="9">
        <f t="shared" si="1"/>
        <v>23238</v>
      </c>
      <c r="B31750" s="5" t="s">
        <v>19805</v>
      </c>
      <c r="C31750" s="6" t="s">
        <v>1466</v>
      </c>
    </row>
    <row r="31751">
      <c r="A31751" s="9">
        <f t="shared" si="1"/>
        <v>23238</v>
      </c>
      <c r="B31751" s="5" t="s">
        <v>19805</v>
      </c>
      <c r="C31751" s="6" t="s">
        <v>23628</v>
      </c>
    </row>
    <row r="31752">
      <c r="A31752" s="9">
        <f t="shared" si="1"/>
        <v>23239</v>
      </c>
      <c r="B31752" s="5" t="s">
        <v>19806</v>
      </c>
      <c r="C31752" s="6" t="s">
        <v>656</v>
      </c>
    </row>
    <row r="31753">
      <c r="A31753" s="9">
        <f t="shared" si="1"/>
        <v>23239</v>
      </c>
      <c r="B31753" s="5" t="s">
        <v>19806</v>
      </c>
      <c r="C31753" s="6" t="s">
        <v>23628</v>
      </c>
    </row>
    <row r="31754">
      <c r="A31754" s="9">
        <f t="shared" si="1"/>
        <v>23240</v>
      </c>
      <c r="B31754" s="42" t="s">
        <v>27323</v>
      </c>
      <c r="C31754" s="17" t="s">
        <v>1316</v>
      </c>
    </row>
    <row r="31755">
      <c r="A31755" s="9">
        <f t="shared" si="1"/>
        <v>23241</v>
      </c>
      <c r="B31755" s="5" t="s">
        <v>19807</v>
      </c>
      <c r="C31755" s="6" t="s">
        <v>1260</v>
      </c>
    </row>
    <row r="31756">
      <c r="A31756" s="9">
        <f t="shared" si="1"/>
        <v>23242</v>
      </c>
      <c r="B31756" s="42" t="s">
        <v>27324</v>
      </c>
      <c r="C31756" s="17" t="s">
        <v>1316</v>
      </c>
    </row>
    <row r="31757">
      <c r="A31757" s="9">
        <f t="shared" si="1"/>
        <v>23243</v>
      </c>
      <c r="B31757" s="42" t="s">
        <v>27325</v>
      </c>
      <c r="C31757" s="17" t="s">
        <v>1316</v>
      </c>
    </row>
    <row r="31758">
      <c r="A31758" s="9">
        <f t="shared" si="1"/>
        <v>23244</v>
      </c>
      <c r="B31758" s="42" t="s">
        <v>27326</v>
      </c>
      <c r="C31758" s="17" t="s">
        <v>1316</v>
      </c>
    </row>
    <row r="31759">
      <c r="A31759" s="9">
        <f t="shared" si="1"/>
        <v>23245</v>
      </c>
      <c r="B31759" s="42" t="s">
        <v>27327</v>
      </c>
      <c r="C31759" s="17" t="s">
        <v>1316</v>
      </c>
    </row>
    <row r="31760">
      <c r="A31760" s="9">
        <f t="shared" si="1"/>
        <v>23246</v>
      </c>
      <c r="B31760" s="42" t="s">
        <v>27328</v>
      </c>
      <c r="C31760" s="17" t="s">
        <v>1316</v>
      </c>
    </row>
    <row r="31761">
      <c r="A31761" s="9">
        <f t="shared" si="1"/>
        <v>23247</v>
      </c>
      <c r="B31761" s="42" t="s">
        <v>27329</v>
      </c>
      <c r="C31761" s="17" t="s">
        <v>1316</v>
      </c>
    </row>
    <row r="31762">
      <c r="A31762" s="9">
        <f t="shared" si="1"/>
        <v>23248</v>
      </c>
      <c r="B31762" s="5" t="s">
        <v>19808</v>
      </c>
      <c r="C31762" s="6" t="s">
        <v>1376</v>
      </c>
    </row>
    <row r="31763">
      <c r="A31763" s="9">
        <f t="shared" si="1"/>
        <v>23248</v>
      </c>
      <c r="B31763" s="5" t="s">
        <v>19808</v>
      </c>
      <c r="C31763" s="6" t="s">
        <v>23628</v>
      </c>
    </row>
    <row r="31764">
      <c r="A31764" s="9">
        <f t="shared" si="1"/>
        <v>23249</v>
      </c>
      <c r="B31764" s="5" t="s">
        <v>19809</v>
      </c>
      <c r="C31764" s="6" t="s">
        <v>365</v>
      </c>
    </row>
    <row r="31765">
      <c r="A31765" s="9">
        <f t="shared" si="1"/>
        <v>23250</v>
      </c>
      <c r="B31765" s="25" t="s">
        <v>27330</v>
      </c>
      <c r="C31765" s="26" t="s">
        <v>23812</v>
      </c>
    </row>
    <row r="31766">
      <c r="A31766" s="9">
        <f t="shared" si="1"/>
        <v>23251</v>
      </c>
      <c r="B31766" s="8" t="s">
        <v>19810</v>
      </c>
      <c r="C31766" s="9" t="s">
        <v>874</v>
      </c>
    </row>
    <row r="31767">
      <c r="A31767" s="9">
        <f t="shared" si="1"/>
        <v>23252</v>
      </c>
      <c r="B31767" s="25" t="s">
        <v>27331</v>
      </c>
      <c r="C31767" s="26" t="s">
        <v>23632</v>
      </c>
    </row>
    <row r="31768">
      <c r="A31768" s="9">
        <f t="shared" si="1"/>
        <v>23252</v>
      </c>
      <c r="B31768" s="27" t="s">
        <v>27331</v>
      </c>
      <c r="C31768" s="28" t="s">
        <v>23633</v>
      </c>
    </row>
    <row r="31769">
      <c r="A31769" s="9">
        <f t="shared" si="1"/>
        <v>23253</v>
      </c>
      <c r="B31769" s="5" t="s">
        <v>19811</v>
      </c>
      <c r="C31769" s="6" t="s">
        <v>1585</v>
      </c>
    </row>
    <row r="31770">
      <c r="A31770" s="9">
        <f t="shared" si="1"/>
        <v>23254</v>
      </c>
      <c r="B31770" s="8" t="s">
        <v>19812</v>
      </c>
      <c r="C31770" s="9" t="s">
        <v>399</v>
      </c>
    </row>
    <row r="31771">
      <c r="A31771" s="9">
        <f t="shared" si="1"/>
        <v>23255</v>
      </c>
      <c r="B31771" s="8" t="s">
        <v>19813</v>
      </c>
      <c r="C31771" s="9" t="s">
        <v>88</v>
      </c>
    </row>
    <row r="31772">
      <c r="A31772" s="9">
        <f t="shared" si="1"/>
        <v>23256</v>
      </c>
      <c r="B31772" s="25" t="s">
        <v>27332</v>
      </c>
      <c r="C31772" s="26" t="s">
        <v>23630</v>
      </c>
    </row>
    <row r="31773">
      <c r="A31773" s="9">
        <f t="shared" si="1"/>
        <v>23257</v>
      </c>
      <c r="B31773" s="25" t="s">
        <v>27333</v>
      </c>
      <c r="C31773" s="26" t="s">
        <v>23630</v>
      </c>
    </row>
    <row r="31774">
      <c r="A31774" s="9">
        <f t="shared" si="1"/>
        <v>23258</v>
      </c>
      <c r="B31774" s="8" t="s">
        <v>19814</v>
      </c>
      <c r="C31774" s="9" t="s">
        <v>845</v>
      </c>
    </row>
    <row r="31775">
      <c r="A31775" s="9">
        <f t="shared" si="1"/>
        <v>23259</v>
      </c>
      <c r="B31775" s="5" t="s">
        <v>19815</v>
      </c>
      <c r="C31775" s="6" t="s">
        <v>815</v>
      </c>
    </row>
    <row r="31776">
      <c r="A31776" s="9">
        <f t="shared" si="1"/>
        <v>23259</v>
      </c>
      <c r="B31776" s="5" t="s">
        <v>19815</v>
      </c>
      <c r="C31776" s="6" t="s">
        <v>728</v>
      </c>
    </row>
    <row r="31777">
      <c r="A31777" s="9">
        <f t="shared" si="1"/>
        <v>23260</v>
      </c>
      <c r="B31777" s="5" t="s">
        <v>19816</v>
      </c>
      <c r="C31777" s="6" t="s">
        <v>1040</v>
      </c>
    </row>
    <row r="31778">
      <c r="A31778" s="9">
        <f t="shared" si="1"/>
        <v>23261</v>
      </c>
      <c r="B31778" s="5" t="s">
        <v>19817</v>
      </c>
      <c r="C31778" s="6" t="s">
        <v>467</v>
      </c>
    </row>
    <row r="31779">
      <c r="A31779" s="9">
        <f t="shared" si="1"/>
        <v>23261</v>
      </c>
      <c r="B31779" s="5" t="s">
        <v>19817</v>
      </c>
      <c r="C31779" s="6" t="s">
        <v>23628</v>
      </c>
    </row>
    <row r="31780">
      <c r="A31780" s="9">
        <f t="shared" si="1"/>
        <v>23262</v>
      </c>
      <c r="B31780" s="5" t="s">
        <v>19818</v>
      </c>
      <c r="C31780" s="6" t="s">
        <v>59</v>
      </c>
    </row>
    <row r="31781">
      <c r="A31781" s="9">
        <f t="shared" si="1"/>
        <v>23263</v>
      </c>
      <c r="B31781" s="5" t="s">
        <v>19819</v>
      </c>
      <c r="C31781" s="6" t="s">
        <v>683</v>
      </c>
    </row>
    <row r="31782">
      <c r="A31782" s="9">
        <f t="shared" si="1"/>
        <v>23263</v>
      </c>
      <c r="B31782" s="37" t="s">
        <v>19819</v>
      </c>
      <c r="C31782" s="28" t="s">
        <v>23633</v>
      </c>
    </row>
    <row r="31783">
      <c r="A31783" s="9">
        <f t="shared" si="1"/>
        <v>23264</v>
      </c>
      <c r="B31783" s="8" t="s">
        <v>19820</v>
      </c>
      <c r="C31783" s="9" t="s">
        <v>845</v>
      </c>
    </row>
    <row r="31784">
      <c r="A31784" s="9">
        <f t="shared" si="1"/>
        <v>23265</v>
      </c>
      <c r="B31784" s="8" t="s">
        <v>19821</v>
      </c>
      <c r="C31784" s="9" t="s">
        <v>1548</v>
      </c>
    </row>
    <row r="31785">
      <c r="A31785" s="9">
        <f t="shared" si="1"/>
        <v>23266</v>
      </c>
      <c r="B31785" s="5" t="s">
        <v>19822</v>
      </c>
      <c r="C31785" s="6" t="s">
        <v>655</v>
      </c>
    </row>
    <row r="31786">
      <c r="A31786" s="9">
        <f t="shared" si="1"/>
        <v>23266</v>
      </c>
      <c r="B31786" s="5" t="s">
        <v>19822</v>
      </c>
      <c r="C31786" s="6" t="s">
        <v>656</v>
      </c>
    </row>
    <row r="31787">
      <c r="A31787" s="9">
        <f t="shared" si="1"/>
        <v>23266</v>
      </c>
      <c r="B31787" s="5" t="s">
        <v>19822</v>
      </c>
      <c r="C31787" s="6" t="s">
        <v>23628</v>
      </c>
    </row>
    <row r="31788">
      <c r="A31788" s="9">
        <f t="shared" si="1"/>
        <v>23266</v>
      </c>
      <c r="B31788" s="37" t="s">
        <v>19822</v>
      </c>
      <c r="C31788" s="28" t="s">
        <v>23633</v>
      </c>
    </row>
    <row r="31789">
      <c r="A31789" s="9">
        <f t="shared" si="1"/>
        <v>23267</v>
      </c>
      <c r="B31789" s="25" t="s">
        <v>27334</v>
      </c>
      <c r="C31789" s="26" t="s">
        <v>23632</v>
      </c>
    </row>
    <row r="31790">
      <c r="A31790" s="9">
        <f t="shared" si="1"/>
        <v>23267</v>
      </c>
      <c r="B31790" s="27" t="s">
        <v>27334</v>
      </c>
      <c r="C31790" s="28" t="s">
        <v>23633</v>
      </c>
    </row>
    <row r="31791">
      <c r="A31791" s="9">
        <f t="shared" si="1"/>
        <v>23268</v>
      </c>
      <c r="B31791" s="25" t="s">
        <v>27335</v>
      </c>
      <c r="C31791" s="26" t="s">
        <v>23632</v>
      </c>
    </row>
    <row r="31792">
      <c r="A31792" s="9">
        <f t="shared" si="1"/>
        <v>23268</v>
      </c>
      <c r="B31792" s="27" t="s">
        <v>27335</v>
      </c>
      <c r="C31792" s="28" t="s">
        <v>23633</v>
      </c>
    </row>
    <row r="31793">
      <c r="A31793" s="9">
        <f t="shared" si="1"/>
        <v>23269</v>
      </c>
      <c r="B31793" s="5" t="s">
        <v>19823</v>
      </c>
      <c r="C31793" s="6" t="s">
        <v>683</v>
      </c>
    </row>
    <row r="31794">
      <c r="A31794" s="9">
        <f t="shared" si="1"/>
        <v>23269</v>
      </c>
      <c r="B31794" s="37" t="s">
        <v>19823</v>
      </c>
      <c r="C31794" s="28" t="s">
        <v>23633</v>
      </c>
    </row>
    <row r="31795">
      <c r="A31795" s="9">
        <f t="shared" si="1"/>
        <v>23270</v>
      </c>
      <c r="B31795" s="8" t="s">
        <v>19824</v>
      </c>
      <c r="C31795" s="9" t="s">
        <v>60</v>
      </c>
    </row>
    <row r="31796">
      <c r="A31796" s="9">
        <f t="shared" si="1"/>
        <v>23270</v>
      </c>
      <c r="B31796" s="8" t="s">
        <v>19824</v>
      </c>
      <c r="C31796" s="9" t="s">
        <v>162</v>
      </c>
    </row>
    <row r="31797">
      <c r="A31797" s="9">
        <f t="shared" si="1"/>
        <v>23270</v>
      </c>
      <c r="B31797" s="8" t="s">
        <v>19824</v>
      </c>
      <c r="C31797" s="9" t="s">
        <v>142</v>
      </c>
    </row>
    <row r="31798">
      <c r="A31798" s="9">
        <f t="shared" si="1"/>
        <v>23271</v>
      </c>
      <c r="B31798" s="8" t="s">
        <v>19825</v>
      </c>
      <c r="C31798" s="9" t="s">
        <v>42</v>
      </c>
    </row>
    <row r="31799">
      <c r="A31799" s="9">
        <f t="shared" si="1"/>
        <v>23272</v>
      </c>
      <c r="B31799" s="8" t="s">
        <v>19826</v>
      </c>
      <c r="C31799" s="9" t="s">
        <v>42</v>
      </c>
    </row>
    <row r="31800">
      <c r="A31800" s="9">
        <f t="shared" si="1"/>
        <v>23273</v>
      </c>
      <c r="B31800" s="5" t="s">
        <v>19827</v>
      </c>
      <c r="C31800" s="6" t="s">
        <v>356</v>
      </c>
    </row>
    <row r="31801">
      <c r="A31801" s="9">
        <f t="shared" si="1"/>
        <v>23273</v>
      </c>
      <c r="B31801" s="8" t="s">
        <v>19827</v>
      </c>
      <c r="C31801" s="9" t="s">
        <v>874</v>
      </c>
    </row>
    <row r="31802">
      <c r="A31802" s="9">
        <f t="shared" si="1"/>
        <v>23274</v>
      </c>
      <c r="B31802" s="8" t="s">
        <v>19828</v>
      </c>
      <c r="C31802" s="9" t="s">
        <v>722</v>
      </c>
    </row>
    <row r="31803">
      <c r="A31803" s="9">
        <f t="shared" si="1"/>
        <v>23275</v>
      </c>
      <c r="B31803" s="8" t="s">
        <v>19829</v>
      </c>
      <c r="C31803" s="9" t="s">
        <v>416</v>
      </c>
    </row>
    <row r="31804">
      <c r="A31804" s="9">
        <f t="shared" si="1"/>
        <v>23276</v>
      </c>
      <c r="B31804" s="8" t="s">
        <v>19830</v>
      </c>
      <c r="C31804" s="9" t="s">
        <v>117</v>
      </c>
    </row>
    <row r="31805">
      <c r="A31805" s="9">
        <f t="shared" si="1"/>
        <v>23277</v>
      </c>
      <c r="B31805" s="8" t="s">
        <v>19831</v>
      </c>
      <c r="C31805" s="9" t="s">
        <v>188</v>
      </c>
    </row>
    <row r="31806">
      <c r="A31806" s="9">
        <f t="shared" si="1"/>
        <v>23278</v>
      </c>
      <c r="B31806" s="5" t="s">
        <v>19832</v>
      </c>
      <c r="C31806" s="6" t="s">
        <v>426</v>
      </c>
    </row>
    <row r="31807">
      <c r="A31807" s="9">
        <f t="shared" si="1"/>
        <v>23279</v>
      </c>
      <c r="B31807" s="5" t="s">
        <v>19833</v>
      </c>
      <c r="C31807" s="6" t="s">
        <v>765</v>
      </c>
    </row>
    <row r="31808">
      <c r="A31808" s="9">
        <f t="shared" si="1"/>
        <v>23280</v>
      </c>
      <c r="B31808" s="5" t="s">
        <v>19834</v>
      </c>
      <c r="C31808" s="6" t="s">
        <v>1267</v>
      </c>
    </row>
    <row r="31809">
      <c r="A31809" s="9">
        <f t="shared" si="1"/>
        <v>23281</v>
      </c>
      <c r="B31809" s="5" t="s">
        <v>19835</v>
      </c>
      <c r="C31809" s="6" t="s">
        <v>1495</v>
      </c>
    </row>
    <row r="31810">
      <c r="A31810" s="9">
        <f t="shared" si="1"/>
        <v>23282</v>
      </c>
      <c r="B31810" s="5" t="s">
        <v>19836</v>
      </c>
      <c r="C31810" s="6" t="s">
        <v>1248</v>
      </c>
    </row>
    <row r="31811">
      <c r="A31811" s="9">
        <f t="shared" si="1"/>
        <v>23283</v>
      </c>
      <c r="B31811" s="5" t="s">
        <v>19837</v>
      </c>
      <c r="C31811" s="6" t="s">
        <v>467</v>
      </c>
    </row>
    <row r="31812">
      <c r="A31812" s="9">
        <f t="shared" si="1"/>
        <v>23283</v>
      </c>
      <c r="B31812" s="5" t="s">
        <v>19837</v>
      </c>
      <c r="C31812" s="6" t="s">
        <v>23628</v>
      </c>
    </row>
    <row r="31813">
      <c r="A31813" s="9">
        <f t="shared" si="1"/>
        <v>23284</v>
      </c>
      <c r="B31813" s="8" t="s">
        <v>19838</v>
      </c>
      <c r="C31813" s="9" t="s">
        <v>72</v>
      </c>
    </row>
    <row r="31814">
      <c r="A31814" s="9">
        <f t="shared" si="1"/>
        <v>23285</v>
      </c>
      <c r="B31814" s="5" t="s">
        <v>19839</v>
      </c>
      <c r="C31814" s="6" t="s">
        <v>362</v>
      </c>
    </row>
    <row r="31815">
      <c r="A31815" s="9">
        <f t="shared" si="1"/>
        <v>23285</v>
      </c>
      <c r="B31815" s="5" t="s">
        <v>19839</v>
      </c>
      <c r="C31815" s="6" t="s">
        <v>728</v>
      </c>
    </row>
    <row r="31816">
      <c r="A31816" s="9">
        <f t="shared" si="1"/>
        <v>23286</v>
      </c>
      <c r="B31816" s="8" t="s">
        <v>19840</v>
      </c>
      <c r="C31816" s="9" t="s">
        <v>188</v>
      </c>
    </row>
    <row r="31817">
      <c r="A31817" s="9">
        <f t="shared" si="1"/>
        <v>23287</v>
      </c>
      <c r="B31817" s="8" t="s">
        <v>19841</v>
      </c>
      <c r="C31817" s="9" t="s">
        <v>815</v>
      </c>
    </row>
    <row r="31818">
      <c r="A31818" s="9">
        <f t="shared" si="1"/>
        <v>23288</v>
      </c>
      <c r="B31818" s="5" t="s">
        <v>19842</v>
      </c>
      <c r="C31818" s="6" t="s">
        <v>765</v>
      </c>
    </row>
    <row r="31819">
      <c r="A31819" s="9">
        <f t="shared" si="1"/>
        <v>23289</v>
      </c>
      <c r="B31819" s="5" t="s">
        <v>19843</v>
      </c>
      <c r="C31819" s="6" t="s">
        <v>365</v>
      </c>
    </row>
    <row r="31820">
      <c r="A31820" s="9">
        <f t="shared" si="1"/>
        <v>23290</v>
      </c>
      <c r="B31820" s="5" t="s">
        <v>19844</v>
      </c>
      <c r="C31820" s="6" t="s">
        <v>86</v>
      </c>
    </row>
    <row r="31821">
      <c r="A31821" s="9">
        <f t="shared" si="1"/>
        <v>23291</v>
      </c>
      <c r="B31821" s="5" t="s">
        <v>19845</v>
      </c>
      <c r="C31821" s="6" t="s">
        <v>471</v>
      </c>
    </row>
    <row r="31822">
      <c r="A31822" s="9">
        <f t="shared" si="1"/>
        <v>23292</v>
      </c>
      <c r="B31822" s="5" t="s">
        <v>19846</v>
      </c>
      <c r="C31822" s="6" t="s">
        <v>1223</v>
      </c>
    </row>
    <row r="31823">
      <c r="A31823" s="9">
        <f t="shared" si="1"/>
        <v>23293</v>
      </c>
      <c r="B31823" s="25" t="s">
        <v>27336</v>
      </c>
      <c r="C31823" s="26" t="s">
        <v>23632</v>
      </c>
    </row>
    <row r="31824">
      <c r="A31824" s="9">
        <f t="shared" si="1"/>
        <v>23293</v>
      </c>
      <c r="B31824" s="27" t="s">
        <v>27336</v>
      </c>
      <c r="C31824" s="28" t="s">
        <v>23633</v>
      </c>
    </row>
    <row r="31825">
      <c r="A31825" s="9">
        <f t="shared" si="1"/>
        <v>23294</v>
      </c>
      <c r="B31825" s="8" t="s">
        <v>19847</v>
      </c>
      <c r="C31825" s="9" t="s">
        <v>60</v>
      </c>
    </row>
    <row r="31826">
      <c r="A31826" s="9">
        <f t="shared" si="1"/>
        <v>23294</v>
      </c>
      <c r="B31826" s="8" t="s">
        <v>19847</v>
      </c>
      <c r="C31826" s="9" t="s">
        <v>24</v>
      </c>
    </row>
    <row r="31827">
      <c r="A31827" s="9">
        <f t="shared" si="1"/>
        <v>23295</v>
      </c>
      <c r="B31827" s="8" t="s">
        <v>19848</v>
      </c>
      <c r="C31827" s="9" t="s">
        <v>25</v>
      </c>
    </row>
    <row r="31828">
      <c r="A31828" s="9">
        <f t="shared" si="1"/>
        <v>23296</v>
      </c>
      <c r="B31828" s="5" t="s">
        <v>19849</v>
      </c>
      <c r="C31828" s="6" t="s">
        <v>555</v>
      </c>
    </row>
    <row r="31829">
      <c r="A31829" s="9">
        <f t="shared" si="1"/>
        <v>23297</v>
      </c>
      <c r="B31829" s="5" t="s">
        <v>19850</v>
      </c>
      <c r="C31829" s="6" t="s">
        <v>162</v>
      </c>
    </row>
    <row r="31830">
      <c r="A31830" s="9">
        <f t="shared" si="1"/>
        <v>23297</v>
      </c>
      <c r="B31830" s="25" t="s">
        <v>19850</v>
      </c>
      <c r="C31830" s="26" t="s">
        <v>946</v>
      </c>
    </row>
    <row r="31831">
      <c r="A31831" s="9">
        <f t="shared" si="1"/>
        <v>23298</v>
      </c>
      <c r="B31831" s="8" t="s">
        <v>19851</v>
      </c>
      <c r="C31831" s="9" t="s">
        <v>1548</v>
      </c>
    </row>
    <row r="31832">
      <c r="A31832" s="9">
        <f t="shared" si="1"/>
        <v>23299</v>
      </c>
      <c r="B31832" s="5" t="s">
        <v>19852</v>
      </c>
      <c r="C31832" s="6" t="s">
        <v>62</v>
      </c>
    </row>
    <row r="31833">
      <c r="A31833" s="9">
        <f t="shared" si="1"/>
        <v>23299</v>
      </c>
      <c r="B31833" s="5" t="s">
        <v>19852</v>
      </c>
      <c r="C31833" s="6" t="s">
        <v>1548</v>
      </c>
    </row>
    <row r="31834">
      <c r="A31834" s="9">
        <f t="shared" si="1"/>
        <v>23299</v>
      </c>
      <c r="B31834" s="5" t="s">
        <v>19852</v>
      </c>
      <c r="C31834" s="6" t="s">
        <v>23628</v>
      </c>
    </row>
    <row r="31835">
      <c r="A31835" s="9">
        <f t="shared" si="1"/>
        <v>23300</v>
      </c>
      <c r="B31835" s="8" t="s">
        <v>19853</v>
      </c>
      <c r="C31835" s="9" t="s">
        <v>1548</v>
      </c>
    </row>
    <row r="31836">
      <c r="A31836" s="9">
        <f t="shared" si="1"/>
        <v>23301</v>
      </c>
      <c r="B31836" s="8" t="s">
        <v>19854</v>
      </c>
      <c r="C31836" s="9" t="s">
        <v>845</v>
      </c>
    </row>
    <row r="31837">
      <c r="A31837" s="9">
        <f t="shared" si="1"/>
        <v>23302</v>
      </c>
      <c r="B31837" s="5" t="s">
        <v>19855</v>
      </c>
      <c r="C31837" s="6" t="s">
        <v>1040</v>
      </c>
    </row>
    <row r="31838">
      <c r="A31838" s="9">
        <f t="shared" si="1"/>
        <v>23303</v>
      </c>
      <c r="B31838" s="5" t="s">
        <v>19856</v>
      </c>
      <c r="C31838" s="6" t="s">
        <v>324</v>
      </c>
    </row>
    <row r="31839">
      <c r="A31839" s="9">
        <f t="shared" si="1"/>
        <v>23303</v>
      </c>
      <c r="B31839" s="5" t="s">
        <v>19856</v>
      </c>
      <c r="C31839" s="6" t="s">
        <v>23637</v>
      </c>
    </row>
    <row r="31840">
      <c r="A31840" s="9">
        <f t="shared" si="1"/>
        <v>23304</v>
      </c>
      <c r="B31840" s="8" t="s">
        <v>19857</v>
      </c>
      <c r="C31840" s="6" t="s">
        <v>313</v>
      </c>
    </row>
    <row r="31841">
      <c r="A31841" s="9">
        <f t="shared" si="1"/>
        <v>23304</v>
      </c>
      <c r="B31841" s="8" t="s">
        <v>19857</v>
      </c>
      <c r="C31841" s="9" t="s">
        <v>60</v>
      </c>
    </row>
    <row r="31842">
      <c r="A31842" s="9">
        <f t="shared" si="1"/>
        <v>23305</v>
      </c>
      <c r="B31842" s="5" t="s">
        <v>19858</v>
      </c>
      <c r="C31842" s="6" t="s">
        <v>328</v>
      </c>
    </row>
    <row r="31843">
      <c r="A31843" s="9">
        <f t="shared" si="1"/>
        <v>23305</v>
      </c>
      <c r="B31843" s="5" t="s">
        <v>19858</v>
      </c>
      <c r="C31843" s="6" t="s">
        <v>23637</v>
      </c>
    </row>
    <row r="31844">
      <c r="A31844" s="9">
        <f t="shared" si="1"/>
        <v>23306</v>
      </c>
      <c r="B31844" s="8" t="s">
        <v>19859</v>
      </c>
      <c r="C31844" s="9" t="s">
        <v>547</v>
      </c>
    </row>
    <row r="31845">
      <c r="A31845" s="9">
        <f t="shared" si="1"/>
        <v>23307</v>
      </c>
      <c r="B31845" s="8" t="s">
        <v>19860</v>
      </c>
      <c r="C31845" s="9" t="s">
        <v>845</v>
      </c>
    </row>
    <row r="31846">
      <c r="A31846" s="9">
        <f t="shared" si="1"/>
        <v>23308</v>
      </c>
      <c r="B31846" s="5" t="s">
        <v>19861</v>
      </c>
      <c r="C31846" s="6" t="s">
        <v>471</v>
      </c>
    </row>
    <row r="31847">
      <c r="A31847" s="9">
        <f t="shared" si="1"/>
        <v>23309</v>
      </c>
      <c r="B31847" s="5" t="s">
        <v>19862</v>
      </c>
      <c r="C31847" s="6" t="s">
        <v>785</v>
      </c>
    </row>
    <row r="31848">
      <c r="A31848" s="9">
        <f t="shared" si="1"/>
        <v>23310</v>
      </c>
      <c r="B31848" s="8" t="s">
        <v>19863</v>
      </c>
      <c r="C31848" s="9" t="s">
        <v>8</v>
      </c>
    </row>
    <row r="31849">
      <c r="A31849" s="9">
        <f t="shared" si="1"/>
        <v>23311</v>
      </c>
      <c r="B31849" s="5" t="s">
        <v>19864</v>
      </c>
      <c r="C31849" s="6" t="s">
        <v>656</v>
      </c>
    </row>
    <row r="31850">
      <c r="A31850" s="9">
        <f t="shared" si="1"/>
        <v>23311</v>
      </c>
      <c r="B31850" s="5" t="s">
        <v>19864</v>
      </c>
      <c r="C31850" s="6" t="s">
        <v>23628</v>
      </c>
    </row>
    <row r="31851">
      <c r="A31851" s="9">
        <f t="shared" si="1"/>
        <v>23312</v>
      </c>
      <c r="B31851" s="5" t="s">
        <v>19865</v>
      </c>
      <c r="C31851" s="6" t="s">
        <v>656</v>
      </c>
    </row>
    <row r="31852">
      <c r="A31852" s="9">
        <f t="shared" si="1"/>
        <v>23312</v>
      </c>
      <c r="B31852" s="5" t="s">
        <v>19865</v>
      </c>
      <c r="C31852" s="6" t="s">
        <v>23628</v>
      </c>
    </row>
    <row r="31853">
      <c r="A31853" s="9">
        <f t="shared" si="1"/>
        <v>23313</v>
      </c>
      <c r="B31853" s="5" t="s">
        <v>19866</v>
      </c>
      <c r="C31853" s="6" t="s">
        <v>656</v>
      </c>
    </row>
    <row r="31854">
      <c r="A31854" s="9">
        <f t="shared" si="1"/>
        <v>23313</v>
      </c>
      <c r="B31854" s="5" t="s">
        <v>19866</v>
      </c>
      <c r="C31854" s="6" t="s">
        <v>23628</v>
      </c>
    </row>
    <row r="31855">
      <c r="A31855" s="9">
        <f t="shared" si="1"/>
        <v>23314</v>
      </c>
      <c r="B31855" s="5" t="s">
        <v>19867</v>
      </c>
      <c r="C31855" s="6" t="s">
        <v>656</v>
      </c>
    </row>
    <row r="31856">
      <c r="A31856" s="9">
        <f t="shared" si="1"/>
        <v>23314</v>
      </c>
      <c r="B31856" s="5" t="s">
        <v>19867</v>
      </c>
      <c r="C31856" s="6" t="s">
        <v>23628</v>
      </c>
    </row>
    <row r="31857">
      <c r="A31857" s="9">
        <f t="shared" si="1"/>
        <v>23315</v>
      </c>
      <c r="B31857" s="5" t="s">
        <v>19868</v>
      </c>
      <c r="C31857" s="6" t="s">
        <v>656</v>
      </c>
    </row>
    <row r="31858">
      <c r="A31858" s="9">
        <f t="shared" si="1"/>
        <v>23315</v>
      </c>
      <c r="B31858" s="5" t="s">
        <v>19868</v>
      </c>
      <c r="C31858" s="6" t="s">
        <v>23628</v>
      </c>
    </row>
    <row r="31859">
      <c r="A31859" s="9">
        <f t="shared" si="1"/>
        <v>23316</v>
      </c>
      <c r="B31859" s="5" t="s">
        <v>19869</v>
      </c>
      <c r="C31859" s="6" t="s">
        <v>656</v>
      </c>
    </row>
    <row r="31860">
      <c r="A31860" s="9">
        <f t="shared" si="1"/>
        <v>23316</v>
      </c>
      <c r="B31860" s="5" t="s">
        <v>19869</v>
      </c>
      <c r="C31860" s="6" t="s">
        <v>23628</v>
      </c>
    </row>
    <row r="31861">
      <c r="A31861" s="9">
        <f t="shared" si="1"/>
        <v>23317</v>
      </c>
      <c r="B31861" s="5" t="s">
        <v>19870</v>
      </c>
      <c r="C31861" s="6" t="s">
        <v>656</v>
      </c>
    </row>
    <row r="31862">
      <c r="A31862" s="9">
        <f t="shared" si="1"/>
        <v>23317</v>
      </c>
      <c r="B31862" s="5" t="s">
        <v>19870</v>
      </c>
      <c r="C31862" s="6" t="s">
        <v>23628</v>
      </c>
    </row>
    <row r="31863">
      <c r="A31863" s="9">
        <f t="shared" si="1"/>
        <v>23318</v>
      </c>
      <c r="B31863" s="5" t="s">
        <v>19871</v>
      </c>
      <c r="C31863" s="6" t="s">
        <v>1248</v>
      </c>
    </row>
    <row r="31864">
      <c r="A31864" s="9">
        <f t="shared" si="1"/>
        <v>23319</v>
      </c>
      <c r="B31864" s="5" t="s">
        <v>19872</v>
      </c>
      <c r="C31864" s="6" t="s">
        <v>1248</v>
      </c>
    </row>
    <row r="31865">
      <c r="A31865" s="9">
        <f t="shared" si="1"/>
        <v>23320</v>
      </c>
      <c r="B31865" s="5" t="s">
        <v>19873</v>
      </c>
      <c r="C31865" s="6" t="s">
        <v>1248</v>
      </c>
    </row>
    <row r="31866">
      <c r="A31866" s="9">
        <f t="shared" si="1"/>
        <v>23321</v>
      </c>
      <c r="B31866" s="5" t="s">
        <v>19874</v>
      </c>
      <c r="C31866" s="6" t="s">
        <v>1248</v>
      </c>
    </row>
    <row r="31867">
      <c r="A31867" s="9">
        <f t="shared" si="1"/>
        <v>23322</v>
      </c>
      <c r="B31867" s="5" t="s">
        <v>19875</v>
      </c>
      <c r="C31867" s="6" t="s">
        <v>69</v>
      </c>
    </row>
    <row r="31868">
      <c r="A31868" s="9">
        <f t="shared" si="1"/>
        <v>23322</v>
      </c>
      <c r="B31868" s="5" t="s">
        <v>19875</v>
      </c>
      <c r="C31868" s="6" t="s">
        <v>23628</v>
      </c>
    </row>
    <row r="31869">
      <c r="A31869" s="9">
        <f t="shared" si="1"/>
        <v>23323</v>
      </c>
      <c r="B31869" s="5" t="s">
        <v>19876</v>
      </c>
      <c r="C31869" s="6" t="s">
        <v>69</v>
      </c>
    </row>
    <row r="31870">
      <c r="A31870" s="9">
        <f t="shared" si="1"/>
        <v>23323</v>
      </c>
      <c r="B31870" s="5" t="s">
        <v>19876</v>
      </c>
      <c r="C31870" s="6" t="s">
        <v>23628</v>
      </c>
    </row>
    <row r="31871">
      <c r="A31871" s="9">
        <f t="shared" si="1"/>
        <v>23324</v>
      </c>
      <c r="B31871" s="5" t="s">
        <v>19877</v>
      </c>
      <c r="C31871" s="6" t="s">
        <v>69</v>
      </c>
    </row>
    <row r="31872">
      <c r="A31872" s="9">
        <f t="shared" si="1"/>
        <v>23324</v>
      </c>
      <c r="B31872" s="5" t="s">
        <v>19877</v>
      </c>
      <c r="C31872" s="6" t="s">
        <v>23628</v>
      </c>
    </row>
    <row r="31873">
      <c r="A31873" s="9">
        <f t="shared" si="1"/>
        <v>23325</v>
      </c>
      <c r="B31873" s="5" t="s">
        <v>19878</v>
      </c>
      <c r="C31873" s="6" t="s">
        <v>1248</v>
      </c>
    </row>
    <row r="31874">
      <c r="A31874" s="9">
        <f t="shared" si="1"/>
        <v>23326</v>
      </c>
      <c r="B31874" s="5" t="s">
        <v>19879</v>
      </c>
      <c r="C31874" s="6" t="s">
        <v>69</v>
      </c>
    </row>
    <row r="31875">
      <c r="A31875" s="9">
        <f t="shared" si="1"/>
        <v>23326</v>
      </c>
      <c r="B31875" s="5" t="s">
        <v>19879</v>
      </c>
      <c r="C31875" s="6" t="s">
        <v>23628</v>
      </c>
    </row>
    <row r="31876">
      <c r="A31876" s="9">
        <f t="shared" si="1"/>
        <v>23327</v>
      </c>
      <c r="B31876" s="5" t="s">
        <v>19880</v>
      </c>
      <c r="C31876" s="6" t="s">
        <v>1248</v>
      </c>
    </row>
    <row r="31877">
      <c r="A31877" s="9">
        <f t="shared" si="1"/>
        <v>23328</v>
      </c>
      <c r="B31877" s="5" t="s">
        <v>19881</v>
      </c>
      <c r="C31877" s="6" t="s">
        <v>1248</v>
      </c>
    </row>
    <row r="31878">
      <c r="A31878" s="9">
        <f t="shared" si="1"/>
        <v>23329</v>
      </c>
      <c r="B31878" s="5" t="s">
        <v>19882</v>
      </c>
      <c r="C31878" s="6" t="s">
        <v>656</v>
      </c>
    </row>
    <row r="31879">
      <c r="A31879" s="9">
        <f t="shared" si="1"/>
        <v>23329</v>
      </c>
      <c r="B31879" s="5" t="s">
        <v>19882</v>
      </c>
      <c r="C31879" s="6" t="s">
        <v>23628</v>
      </c>
    </row>
    <row r="31880">
      <c r="A31880" s="9">
        <f t="shared" si="1"/>
        <v>23330</v>
      </c>
      <c r="B31880" s="5" t="s">
        <v>19883</v>
      </c>
      <c r="C31880" s="6" t="s">
        <v>656</v>
      </c>
    </row>
    <row r="31881">
      <c r="A31881" s="9">
        <f t="shared" si="1"/>
        <v>23330</v>
      </c>
      <c r="B31881" s="5" t="s">
        <v>19883</v>
      </c>
      <c r="C31881" s="6" t="s">
        <v>23628</v>
      </c>
    </row>
    <row r="31882">
      <c r="A31882" s="9">
        <f t="shared" si="1"/>
        <v>23331</v>
      </c>
      <c r="B31882" s="5" t="s">
        <v>19884</v>
      </c>
      <c r="C31882" s="6" t="s">
        <v>1248</v>
      </c>
    </row>
    <row r="31883">
      <c r="A31883" s="9">
        <f t="shared" si="1"/>
        <v>23332</v>
      </c>
      <c r="B31883" s="5" t="s">
        <v>19885</v>
      </c>
      <c r="C31883" s="6" t="s">
        <v>1342</v>
      </c>
    </row>
    <row r="31884">
      <c r="A31884" s="9">
        <f t="shared" si="1"/>
        <v>23333</v>
      </c>
      <c r="B31884" s="5" t="s">
        <v>19886</v>
      </c>
      <c r="C31884" s="6" t="s">
        <v>1342</v>
      </c>
    </row>
    <row r="31885">
      <c r="A31885" s="9">
        <f t="shared" si="1"/>
        <v>23334</v>
      </c>
      <c r="B31885" s="5" t="s">
        <v>19887</v>
      </c>
      <c r="C31885" s="6" t="s">
        <v>1856</v>
      </c>
    </row>
    <row r="31886">
      <c r="A31886" s="9">
        <f t="shared" si="1"/>
        <v>23335</v>
      </c>
      <c r="B31886" s="5" t="s">
        <v>19888</v>
      </c>
      <c r="C31886" s="6" t="s">
        <v>1856</v>
      </c>
    </row>
    <row r="31887">
      <c r="A31887" s="9">
        <f t="shared" si="1"/>
        <v>23336</v>
      </c>
      <c r="B31887" s="5" t="s">
        <v>19889</v>
      </c>
      <c r="C31887" s="6" t="s">
        <v>1856</v>
      </c>
    </row>
    <row r="31888">
      <c r="A31888" s="9">
        <f t="shared" si="1"/>
        <v>23337</v>
      </c>
      <c r="B31888" s="5" t="s">
        <v>19890</v>
      </c>
      <c r="C31888" s="6" t="s">
        <v>1856</v>
      </c>
    </row>
    <row r="31889">
      <c r="A31889" s="9">
        <f t="shared" si="1"/>
        <v>23338</v>
      </c>
      <c r="B31889" s="5" t="s">
        <v>19891</v>
      </c>
      <c r="C31889" s="6" t="s">
        <v>1856</v>
      </c>
    </row>
    <row r="31890">
      <c r="A31890" s="9">
        <f t="shared" si="1"/>
        <v>23339</v>
      </c>
      <c r="B31890" s="5" t="s">
        <v>19892</v>
      </c>
      <c r="C31890" s="6" t="s">
        <v>1248</v>
      </c>
    </row>
    <row r="31891">
      <c r="A31891" s="9">
        <f t="shared" si="1"/>
        <v>23340</v>
      </c>
      <c r="B31891" s="5" t="s">
        <v>19893</v>
      </c>
      <c r="C31891" s="6" t="s">
        <v>1248</v>
      </c>
    </row>
    <row r="31892">
      <c r="A31892" s="9">
        <f t="shared" si="1"/>
        <v>23341</v>
      </c>
      <c r="B31892" s="5" t="s">
        <v>19894</v>
      </c>
      <c r="C31892" s="6" t="s">
        <v>1248</v>
      </c>
    </row>
    <row r="31893">
      <c r="A31893" s="9">
        <f t="shared" si="1"/>
        <v>23342</v>
      </c>
      <c r="B31893" s="5" t="s">
        <v>19895</v>
      </c>
      <c r="C31893" s="6" t="s">
        <v>1248</v>
      </c>
    </row>
    <row r="31894">
      <c r="A31894" s="9">
        <f t="shared" si="1"/>
        <v>23343</v>
      </c>
      <c r="B31894" s="5" t="s">
        <v>19896</v>
      </c>
      <c r="C31894" s="6" t="s">
        <v>1248</v>
      </c>
    </row>
    <row r="31895">
      <c r="A31895" s="9">
        <f t="shared" si="1"/>
        <v>23344</v>
      </c>
      <c r="B31895" s="5" t="s">
        <v>19897</v>
      </c>
      <c r="C31895" s="6" t="s">
        <v>1248</v>
      </c>
    </row>
    <row r="31896">
      <c r="A31896" s="9">
        <f t="shared" si="1"/>
        <v>23345</v>
      </c>
      <c r="B31896" s="5" t="s">
        <v>19898</v>
      </c>
      <c r="C31896" s="6" t="s">
        <v>1248</v>
      </c>
    </row>
    <row r="31897">
      <c r="A31897" s="9">
        <f t="shared" si="1"/>
        <v>23346</v>
      </c>
      <c r="B31897" s="5" t="s">
        <v>19899</v>
      </c>
      <c r="C31897" s="6" t="s">
        <v>69</v>
      </c>
    </row>
    <row r="31898">
      <c r="A31898" s="9">
        <f t="shared" si="1"/>
        <v>23346</v>
      </c>
      <c r="B31898" s="5" t="s">
        <v>19899</v>
      </c>
      <c r="C31898" s="6" t="s">
        <v>23628</v>
      </c>
    </row>
    <row r="31899">
      <c r="A31899" s="9">
        <f t="shared" si="1"/>
        <v>23347</v>
      </c>
      <c r="B31899" s="5" t="s">
        <v>19900</v>
      </c>
      <c r="C31899" s="6" t="s">
        <v>1334</v>
      </c>
    </row>
    <row r="31900">
      <c r="A31900" s="9">
        <f t="shared" si="1"/>
        <v>23348</v>
      </c>
      <c r="B31900" s="5" t="s">
        <v>19901</v>
      </c>
      <c r="C31900" s="6" t="s">
        <v>656</v>
      </c>
    </row>
    <row r="31901">
      <c r="A31901" s="9">
        <f t="shared" si="1"/>
        <v>23348</v>
      </c>
      <c r="B31901" s="5" t="s">
        <v>19901</v>
      </c>
      <c r="C31901" s="6" t="s">
        <v>23628</v>
      </c>
    </row>
    <row r="31902">
      <c r="A31902" s="9">
        <f t="shared" si="1"/>
        <v>23349</v>
      </c>
      <c r="B31902" s="5" t="s">
        <v>19902</v>
      </c>
      <c r="C31902" s="6" t="s">
        <v>69</v>
      </c>
    </row>
    <row r="31903">
      <c r="A31903" s="9">
        <f t="shared" si="1"/>
        <v>23349</v>
      </c>
      <c r="B31903" s="5" t="s">
        <v>19902</v>
      </c>
      <c r="C31903" s="6" t="s">
        <v>23628</v>
      </c>
    </row>
    <row r="31904">
      <c r="A31904" s="9">
        <f t="shared" si="1"/>
        <v>23350</v>
      </c>
      <c r="B31904" s="5" t="s">
        <v>19903</v>
      </c>
      <c r="C31904" s="6" t="s">
        <v>69</v>
      </c>
    </row>
    <row r="31905">
      <c r="A31905" s="9">
        <f t="shared" si="1"/>
        <v>23350</v>
      </c>
      <c r="B31905" s="5" t="s">
        <v>19903</v>
      </c>
      <c r="C31905" s="6" t="s">
        <v>23628</v>
      </c>
    </row>
    <row r="31906">
      <c r="A31906" s="9">
        <f t="shared" si="1"/>
        <v>23351</v>
      </c>
      <c r="B31906" s="8" t="s">
        <v>19904</v>
      </c>
      <c r="C31906" s="9" t="s">
        <v>547</v>
      </c>
    </row>
    <row r="31907">
      <c r="A31907" s="9">
        <f t="shared" si="1"/>
        <v>23352</v>
      </c>
      <c r="B31907" s="25" t="s">
        <v>27337</v>
      </c>
      <c r="C31907" s="26" t="s">
        <v>23812</v>
      </c>
    </row>
    <row r="31908">
      <c r="A31908" s="9">
        <f t="shared" si="1"/>
        <v>23353</v>
      </c>
      <c r="B31908" s="5" t="s">
        <v>19905</v>
      </c>
      <c r="C31908" s="6" t="s">
        <v>69</v>
      </c>
    </row>
    <row r="31909">
      <c r="A31909" s="9">
        <f t="shared" si="1"/>
        <v>23353</v>
      </c>
      <c r="B31909" s="5" t="s">
        <v>19905</v>
      </c>
      <c r="C31909" s="6" t="s">
        <v>23628</v>
      </c>
    </row>
    <row r="31910">
      <c r="A31910" s="9">
        <f t="shared" si="1"/>
        <v>23354</v>
      </c>
      <c r="B31910" s="5" t="s">
        <v>19906</v>
      </c>
      <c r="C31910" s="6" t="s">
        <v>69</v>
      </c>
    </row>
    <row r="31911">
      <c r="A31911" s="9">
        <f t="shared" si="1"/>
        <v>23354</v>
      </c>
      <c r="B31911" s="5" t="s">
        <v>19906</v>
      </c>
      <c r="C31911" s="6" t="s">
        <v>23628</v>
      </c>
    </row>
    <row r="31912">
      <c r="A31912" s="9">
        <f t="shared" si="1"/>
        <v>23355</v>
      </c>
      <c r="B31912" s="5" t="s">
        <v>19907</v>
      </c>
      <c r="C31912" s="6" t="s">
        <v>69</v>
      </c>
    </row>
    <row r="31913">
      <c r="A31913" s="9">
        <f t="shared" si="1"/>
        <v>23355</v>
      </c>
      <c r="B31913" s="5" t="s">
        <v>19907</v>
      </c>
      <c r="C31913" s="6" t="s">
        <v>23628</v>
      </c>
    </row>
    <row r="31914">
      <c r="A31914" s="9">
        <f t="shared" si="1"/>
        <v>23356</v>
      </c>
      <c r="B31914" s="5" t="s">
        <v>19908</v>
      </c>
      <c r="C31914" s="6" t="s">
        <v>69</v>
      </c>
    </row>
    <row r="31915">
      <c r="A31915" s="9">
        <f t="shared" si="1"/>
        <v>23356</v>
      </c>
      <c r="B31915" s="5" t="s">
        <v>19908</v>
      </c>
      <c r="C31915" s="6" t="s">
        <v>23628</v>
      </c>
    </row>
    <row r="31916">
      <c r="A31916" s="9">
        <f t="shared" si="1"/>
        <v>23357</v>
      </c>
      <c r="B31916" s="5" t="s">
        <v>19909</v>
      </c>
      <c r="C31916" s="6" t="s">
        <v>69</v>
      </c>
    </row>
    <row r="31917">
      <c r="A31917" s="9">
        <f t="shared" si="1"/>
        <v>23357</v>
      </c>
      <c r="B31917" s="5" t="s">
        <v>19909</v>
      </c>
      <c r="C31917" s="6" t="s">
        <v>23628</v>
      </c>
    </row>
    <row r="31918">
      <c r="A31918" s="9">
        <f t="shared" si="1"/>
        <v>23358</v>
      </c>
      <c r="B31918" s="5" t="s">
        <v>19910</v>
      </c>
      <c r="C31918" s="6" t="s">
        <v>69</v>
      </c>
    </row>
    <row r="31919">
      <c r="A31919" s="9">
        <f t="shared" si="1"/>
        <v>23358</v>
      </c>
      <c r="B31919" s="5" t="s">
        <v>19910</v>
      </c>
      <c r="C31919" s="6" t="s">
        <v>23628</v>
      </c>
    </row>
    <row r="31920">
      <c r="A31920" s="9">
        <f t="shared" si="1"/>
        <v>23359</v>
      </c>
      <c r="B31920" s="5" t="s">
        <v>19911</v>
      </c>
      <c r="C31920" s="6" t="s">
        <v>69</v>
      </c>
    </row>
    <row r="31921">
      <c r="A31921" s="9">
        <f t="shared" si="1"/>
        <v>23359</v>
      </c>
      <c r="B31921" s="5" t="s">
        <v>19911</v>
      </c>
      <c r="C31921" s="6" t="s">
        <v>23628</v>
      </c>
    </row>
    <row r="31922">
      <c r="A31922" s="9">
        <f t="shared" si="1"/>
        <v>23360</v>
      </c>
      <c r="B31922" s="5" t="s">
        <v>19912</v>
      </c>
      <c r="C31922" s="6" t="s">
        <v>69</v>
      </c>
    </row>
    <row r="31923">
      <c r="A31923" s="9">
        <f t="shared" si="1"/>
        <v>23360</v>
      </c>
      <c r="B31923" s="5" t="s">
        <v>19912</v>
      </c>
      <c r="C31923" s="6" t="s">
        <v>23628</v>
      </c>
    </row>
    <row r="31924">
      <c r="A31924" s="9">
        <f t="shared" si="1"/>
        <v>23361</v>
      </c>
      <c r="B31924" s="5" t="s">
        <v>19913</v>
      </c>
      <c r="C31924" s="6" t="s">
        <v>69</v>
      </c>
    </row>
    <row r="31925">
      <c r="A31925" s="9">
        <f t="shared" si="1"/>
        <v>23361</v>
      </c>
      <c r="B31925" s="5" t="s">
        <v>19913</v>
      </c>
      <c r="C31925" s="6" t="s">
        <v>23628</v>
      </c>
    </row>
    <row r="31926">
      <c r="A31926" s="9">
        <f t="shared" si="1"/>
        <v>23362</v>
      </c>
      <c r="B31926" s="5" t="s">
        <v>19914</v>
      </c>
      <c r="C31926" s="6" t="s">
        <v>656</v>
      </c>
    </row>
    <row r="31927">
      <c r="A31927" s="9">
        <f t="shared" si="1"/>
        <v>23362</v>
      </c>
      <c r="B31927" s="5" t="s">
        <v>19914</v>
      </c>
      <c r="C31927" s="6" t="s">
        <v>23628</v>
      </c>
    </row>
    <row r="31928">
      <c r="A31928" s="9">
        <f t="shared" si="1"/>
        <v>23363</v>
      </c>
      <c r="B31928" s="5" t="s">
        <v>19915</v>
      </c>
      <c r="C31928" s="6" t="s">
        <v>656</v>
      </c>
    </row>
    <row r="31929">
      <c r="A31929" s="9">
        <f t="shared" si="1"/>
        <v>23363</v>
      </c>
      <c r="B31929" s="5" t="s">
        <v>19915</v>
      </c>
      <c r="C31929" s="6" t="s">
        <v>23628</v>
      </c>
    </row>
    <row r="31930">
      <c r="A31930" s="9">
        <f t="shared" si="1"/>
        <v>23364</v>
      </c>
      <c r="B31930" s="5" t="s">
        <v>19916</v>
      </c>
      <c r="C31930" s="6" t="s">
        <v>656</v>
      </c>
    </row>
    <row r="31931">
      <c r="A31931" s="9">
        <f t="shared" si="1"/>
        <v>23364</v>
      </c>
      <c r="B31931" s="5" t="s">
        <v>19916</v>
      </c>
      <c r="C31931" s="6" t="s">
        <v>23628</v>
      </c>
    </row>
    <row r="31932">
      <c r="A31932" s="9">
        <f t="shared" si="1"/>
        <v>23365</v>
      </c>
      <c r="B31932" s="5" t="s">
        <v>19917</v>
      </c>
      <c r="C31932" s="6" t="s">
        <v>656</v>
      </c>
    </row>
    <row r="31933">
      <c r="A31933" s="9">
        <f t="shared" si="1"/>
        <v>23365</v>
      </c>
      <c r="B31933" s="5" t="s">
        <v>19917</v>
      </c>
      <c r="C31933" s="6" t="s">
        <v>23628</v>
      </c>
    </row>
    <row r="31934">
      <c r="A31934" s="9">
        <f t="shared" si="1"/>
        <v>23366</v>
      </c>
      <c r="B31934" s="5" t="s">
        <v>19918</v>
      </c>
      <c r="C31934" s="6" t="s">
        <v>656</v>
      </c>
    </row>
    <row r="31935">
      <c r="A31935" s="9">
        <f t="shared" si="1"/>
        <v>23366</v>
      </c>
      <c r="B31935" s="5" t="s">
        <v>19918</v>
      </c>
      <c r="C31935" s="6" t="s">
        <v>23628</v>
      </c>
    </row>
    <row r="31936">
      <c r="A31936" s="9">
        <f t="shared" si="1"/>
        <v>23367</v>
      </c>
      <c r="B31936" s="8" t="s">
        <v>19919</v>
      </c>
      <c r="C31936" s="9" t="s">
        <v>52</v>
      </c>
    </row>
    <row r="31937">
      <c r="A31937" s="9">
        <f t="shared" si="1"/>
        <v>23368</v>
      </c>
      <c r="B31937" s="8" t="s">
        <v>19920</v>
      </c>
      <c r="C31937" s="9" t="s">
        <v>83</v>
      </c>
    </row>
    <row r="31938">
      <c r="A31938" s="9">
        <f t="shared" si="1"/>
        <v>23369</v>
      </c>
      <c r="B31938" s="42" t="s">
        <v>27338</v>
      </c>
      <c r="C31938" s="17" t="s">
        <v>1316</v>
      </c>
    </row>
    <row r="31939">
      <c r="A31939" s="9">
        <f t="shared" si="1"/>
        <v>23370</v>
      </c>
      <c r="B31939" s="5" t="s">
        <v>19921</v>
      </c>
      <c r="C31939" s="6" t="s">
        <v>714</v>
      </c>
    </row>
    <row r="31940">
      <c r="A31940" s="9">
        <f t="shared" si="1"/>
        <v>23370</v>
      </c>
      <c r="B31940" s="5" t="s">
        <v>19921</v>
      </c>
      <c r="C31940" s="6" t="s">
        <v>23672</v>
      </c>
    </row>
    <row r="31941">
      <c r="A31941" s="9">
        <f t="shared" si="1"/>
        <v>23371</v>
      </c>
      <c r="B31941" s="5" t="s">
        <v>19922</v>
      </c>
      <c r="C31941" s="6" t="s">
        <v>69</v>
      </c>
    </row>
    <row r="31942">
      <c r="A31942" s="9">
        <f t="shared" si="1"/>
        <v>23371</v>
      </c>
      <c r="B31942" s="5" t="s">
        <v>19922</v>
      </c>
      <c r="C31942" s="6" t="s">
        <v>23628</v>
      </c>
    </row>
    <row r="31943">
      <c r="A31943" s="9">
        <f t="shared" si="1"/>
        <v>23372</v>
      </c>
      <c r="B31943" s="5" t="s">
        <v>19923</v>
      </c>
      <c r="C31943" s="6" t="s">
        <v>731</v>
      </c>
    </row>
    <row r="31944">
      <c r="A31944" s="9">
        <f t="shared" si="1"/>
        <v>23373</v>
      </c>
      <c r="B31944" s="25" t="s">
        <v>27339</v>
      </c>
      <c r="C31944" s="26" t="s">
        <v>23761</v>
      </c>
    </row>
    <row r="31945">
      <c r="A31945" s="9">
        <f t="shared" si="1"/>
        <v>23374</v>
      </c>
      <c r="B31945" s="8" t="s">
        <v>19924</v>
      </c>
      <c r="C31945" s="9" t="s">
        <v>399</v>
      </c>
    </row>
    <row r="31946">
      <c r="A31946" s="9">
        <f t="shared" si="1"/>
        <v>23375</v>
      </c>
      <c r="B31946" s="5" t="s">
        <v>19925</v>
      </c>
      <c r="C31946" s="6" t="s">
        <v>1342</v>
      </c>
    </row>
    <row r="31947">
      <c r="A31947" s="9">
        <f t="shared" si="1"/>
        <v>23376</v>
      </c>
      <c r="B31947" s="5" t="s">
        <v>19926</v>
      </c>
      <c r="C31947" s="6" t="s">
        <v>1342</v>
      </c>
    </row>
    <row r="31948">
      <c r="A31948" s="9">
        <f t="shared" si="1"/>
        <v>23377</v>
      </c>
      <c r="B31948" s="5" t="s">
        <v>19927</v>
      </c>
      <c r="C31948" s="6" t="s">
        <v>1342</v>
      </c>
    </row>
    <row r="31949">
      <c r="A31949" s="9">
        <f t="shared" si="1"/>
        <v>23378</v>
      </c>
      <c r="B31949" s="5" t="s">
        <v>19928</v>
      </c>
      <c r="C31949" s="6" t="s">
        <v>1342</v>
      </c>
    </row>
    <row r="31950">
      <c r="A31950" s="9">
        <f t="shared" si="1"/>
        <v>23379</v>
      </c>
      <c r="B31950" s="5" t="s">
        <v>19929</v>
      </c>
      <c r="C31950" s="6" t="s">
        <v>1856</v>
      </c>
    </row>
    <row r="31951">
      <c r="A31951" s="9">
        <f t="shared" si="1"/>
        <v>23379</v>
      </c>
      <c r="B31951" s="5" t="s">
        <v>19929</v>
      </c>
      <c r="C31951" s="6" t="s">
        <v>1342</v>
      </c>
    </row>
    <row r="31952">
      <c r="A31952" s="9">
        <f t="shared" si="1"/>
        <v>23380</v>
      </c>
      <c r="B31952" s="5" t="s">
        <v>19930</v>
      </c>
      <c r="C31952" s="6" t="s">
        <v>1342</v>
      </c>
    </row>
    <row r="31953">
      <c r="A31953" s="9">
        <f t="shared" si="1"/>
        <v>23381</v>
      </c>
      <c r="B31953" s="5" t="s">
        <v>19931</v>
      </c>
      <c r="C31953" s="6" t="s">
        <v>1342</v>
      </c>
    </row>
    <row r="31954">
      <c r="A31954" s="9">
        <f t="shared" si="1"/>
        <v>23382</v>
      </c>
      <c r="B31954" s="5" t="s">
        <v>19932</v>
      </c>
      <c r="C31954" s="6" t="s">
        <v>1342</v>
      </c>
    </row>
    <row r="31955">
      <c r="A31955" s="9">
        <f t="shared" si="1"/>
        <v>23383</v>
      </c>
      <c r="B31955" s="5" t="s">
        <v>19933</v>
      </c>
      <c r="C31955" s="6" t="s">
        <v>1342</v>
      </c>
    </row>
    <row r="31956">
      <c r="A31956" s="9">
        <f t="shared" si="1"/>
        <v>23384</v>
      </c>
      <c r="B31956" s="5" t="s">
        <v>19934</v>
      </c>
      <c r="C31956" s="6" t="s">
        <v>1342</v>
      </c>
    </row>
    <row r="31957">
      <c r="A31957" s="9">
        <f t="shared" si="1"/>
        <v>23385</v>
      </c>
      <c r="B31957" s="5" t="s">
        <v>19935</v>
      </c>
      <c r="C31957" s="6" t="s">
        <v>1342</v>
      </c>
    </row>
    <row r="31958">
      <c r="A31958" s="9">
        <f t="shared" si="1"/>
        <v>23386</v>
      </c>
      <c r="B31958" s="5" t="s">
        <v>19936</v>
      </c>
      <c r="C31958" s="6" t="s">
        <v>1342</v>
      </c>
    </row>
    <row r="31959">
      <c r="A31959" s="9">
        <f t="shared" si="1"/>
        <v>23387</v>
      </c>
      <c r="B31959" s="5" t="s">
        <v>19937</v>
      </c>
      <c r="C31959" s="6" t="s">
        <v>1342</v>
      </c>
    </row>
    <row r="31960">
      <c r="A31960" s="9">
        <f t="shared" si="1"/>
        <v>23388</v>
      </c>
      <c r="B31960" s="5" t="s">
        <v>19938</v>
      </c>
      <c r="C31960" s="6" t="s">
        <v>1342</v>
      </c>
    </row>
    <row r="31961">
      <c r="A31961" s="9">
        <f t="shared" si="1"/>
        <v>23389</v>
      </c>
      <c r="B31961" s="5" t="s">
        <v>19939</v>
      </c>
      <c r="C31961" s="6" t="s">
        <v>1342</v>
      </c>
    </row>
    <row r="31962">
      <c r="A31962" s="9">
        <f t="shared" si="1"/>
        <v>23390</v>
      </c>
      <c r="B31962" s="5" t="s">
        <v>19940</v>
      </c>
      <c r="C31962" s="6" t="s">
        <v>1342</v>
      </c>
    </row>
    <row r="31963">
      <c r="A31963" s="9">
        <f t="shared" si="1"/>
        <v>23391</v>
      </c>
      <c r="B31963" s="5" t="s">
        <v>19941</v>
      </c>
      <c r="C31963" s="6" t="s">
        <v>1342</v>
      </c>
    </row>
    <row r="31964">
      <c r="A31964" s="9">
        <f t="shared" si="1"/>
        <v>23392</v>
      </c>
      <c r="B31964" s="5" t="s">
        <v>19942</v>
      </c>
      <c r="C31964" s="6" t="s">
        <v>1342</v>
      </c>
    </row>
    <row r="31965">
      <c r="A31965" s="9">
        <f t="shared" si="1"/>
        <v>23393</v>
      </c>
      <c r="B31965" s="5" t="s">
        <v>19943</v>
      </c>
      <c r="C31965" s="6" t="s">
        <v>69</v>
      </c>
    </row>
    <row r="31966">
      <c r="A31966" s="9">
        <f t="shared" si="1"/>
        <v>23393</v>
      </c>
      <c r="B31966" s="5" t="s">
        <v>19943</v>
      </c>
      <c r="C31966" s="6" t="s">
        <v>23628</v>
      </c>
    </row>
    <row r="31967">
      <c r="A31967" s="9">
        <f t="shared" si="1"/>
        <v>23394</v>
      </c>
      <c r="B31967" s="5" t="s">
        <v>19944</v>
      </c>
      <c r="C31967" s="6" t="s">
        <v>69</v>
      </c>
    </row>
    <row r="31968">
      <c r="A31968" s="9">
        <f t="shared" si="1"/>
        <v>23394</v>
      </c>
      <c r="B31968" s="5" t="s">
        <v>19944</v>
      </c>
      <c r="C31968" s="6" t="s">
        <v>23628</v>
      </c>
    </row>
    <row r="31969">
      <c r="A31969" s="9">
        <f t="shared" si="1"/>
        <v>23395</v>
      </c>
      <c r="B31969" s="25" t="s">
        <v>27340</v>
      </c>
      <c r="C31969" s="26" t="s">
        <v>23812</v>
      </c>
    </row>
    <row r="31970">
      <c r="A31970" s="9">
        <f t="shared" si="1"/>
        <v>23396</v>
      </c>
      <c r="B31970" s="5" t="s">
        <v>19945</v>
      </c>
      <c r="C31970" s="6" t="s">
        <v>939</v>
      </c>
    </row>
    <row r="31971">
      <c r="A31971" s="9">
        <f t="shared" si="1"/>
        <v>23396</v>
      </c>
      <c r="B31971" s="5" t="s">
        <v>19945</v>
      </c>
      <c r="C31971" s="6" t="s">
        <v>23628</v>
      </c>
    </row>
    <row r="31972">
      <c r="A31972" s="9">
        <f t="shared" si="1"/>
        <v>23397</v>
      </c>
      <c r="B31972" s="25" t="s">
        <v>27341</v>
      </c>
      <c r="C31972" s="26" t="s">
        <v>941</v>
      </c>
    </row>
    <row r="31973">
      <c r="A31973" s="9">
        <f t="shared" si="1"/>
        <v>23397</v>
      </c>
      <c r="B31973" s="25" t="s">
        <v>27341</v>
      </c>
      <c r="C31973" s="6" t="s">
        <v>23672</v>
      </c>
    </row>
    <row r="31974">
      <c r="A31974" s="9">
        <f t="shared" si="1"/>
        <v>23398</v>
      </c>
      <c r="B31974" s="5" t="s">
        <v>19946</v>
      </c>
      <c r="C31974" s="6" t="s">
        <v>656</v>
      </c>
    </row>
    <row r="31975">
      <c r="A31975" s="9">
        <f t="shared" si="1"/>
        <v>23398</v>
      </c>
      <c r="B31975" s="5" t="s">
        <v>19946</v>
      </c>
      <c r="C31975" s="6" t="s">
        <v>23628</v>
      </c>
    </row>
    <row r="31976">
      <c r="A31976" s="9">
        <f t="shared" si="1"/>
        <v>23399</v>
      </c>
      <c r="B31976" s="5" t="s">
        <v>19947</v>
      </c>
      <c r="C31976" s="6" t="s">
        <v>656</v>
      </c>
    </row>
    <row r="31977">
      <c r="A31977" s="9">
        <f t="shared" si="1"/>
        <v>23399</v>
      </c>
      <c r="B31977" s="5" t="s">
        <v>19947</v>
      </c>
      <c r="C31977" s="6" t="s">
        <v>23628</v>
      </c>
    </row>
    <row r="31978">
      <c r="A31978" s="9">
        <f t="shared" si="1"/>
        <v>23400</v>
      </c>
      <c r="B31978" s="5" t="s">
        <v>19948</v>
      </c>
      <c r="C31978" s="6" t="s">
        <v>656</v>
      </c>
    </row>
    <row r="31979">
      <c r="A31979" s="9">
        <f t="shared" si="1"/>
        <v>23400</v>
      </c>
      <c r="B31979" s="5" t="s">
        <v>19948</v>
      </c>
      <c r="C31979" s="6" t="s">
        <v>23628</v>
      </c>
    </row>
    <row r="31980">
      <c r="A31980" s="9">
        <f t="shared" si="1"/>
        <v>23401</v>
      </c>
      <c r="B31980" s="5" t="s">
        <v>19949</v>
      </c>
      <c r="C31980" s="6" t="s">
        <v>656</v>
      </c>
    </row>
    <row r="31981">
      <c r="A31981" s="9">
        <f t="shared" si="1"/>
        <v>23401</v>
      </c>
      <c r="B31981" s="5" t="s">
        <v>19949</v>
      </c>
      <c r="C31981" s="6" t="s">
        <v>23628</v>
      </c>
    </row>
    <row r="31982">
      <c r="A31982" s="9">
        <f t="shared" si="1"/>
        <v>23402</v>
      </c>
      <c r="B31982" s="8" t="s">
        <v>19950</v>
      </c>
      <c r="C31982" s="9" t="s">
        <v>1042</v>
      </c>
    </row>
    <row r="31983">
      <c r="A31983" s="9">
        <f t="shared" si="1"/>
        <v>23403</v>
      </c>
      <c r="B31983" s="5" t="s">
        <v>19951</v>
      </c>
      <c r="C31983" s="6" t="s">
        <v>1342</v>
      </c>
    </row>
    <row r="31984">
      <c r="A31984" s="9">
        <f t="shared" si="1"/>
        <v>23404</v>
      </c>
      <c r="B31984" s="5" t="s">
        <v>19952</v>
      </c>
      <c r="C31984" s="6" t="s">
        <v>656</v>
      </c>
    </row>
    <row r="31985">
      <c r="A31985" s="9">
        <f t="shared" si="1"/>
        <v>23404</v>
      </c>
      <c r="B31985" s="5" t="s">
        <v>19952</v>
      </c>
      <c r="C31985" s="6" t="s">
        <v>23628</v>
      </c>
    </row>
    <row r="31986">
      <c r="A31986" s="9">
        <f t="shared" si="1"/>
        <v>23405</v>
      </c>
      <c r="B31986" s="5" t="s">
        <v>19953</v>
      </c>
      <c r="C31986" s="6" t="s">
        <v>656</v>
      </c>
    </row>
    <row r="31987">
      <c r="A31987" s="9">
        <f t="shared" si="1"/>
        <v>23405</v>
      </c>
      <c r="B31987" s="5" t="s">
        <v>19953</v>
      </c>
      <c r="C31987" s="6" t="s">
        <v>23628</v>
      </c>
    </row>
    <row r="31988">
      <c r="A31988" s="9">
        <f t="shared" si="1"/>
        <v>23406</v>
      </c>
      <c r="B31988" s="8" t="s">
        <v>19954</v>
      </c>
      <c r="C31988" s="9" t="s">
        <v>40</v>
      </c>
    </row>
    <row r="31989">
      <c r="A31989" s="9">
        <f t="shared" si="1"/>
        <v>23407</v>
      </c>
      <c r="B31989" s="5" t="s">
        <v>19955</v>
      </c>
      <c r="C31989" s="6" t="s">
        <v>69</v>
      </c>
    </row>
    <row r="31990">
      <c r="A31990" s="9">
        <f t="shared" si="1"/>
        <v>23407</v>
      </c>
      <c r="B31990" s="5" t="s">
        <v>19955</v>
      </c>
      <c r="C31990" s="6" t="s">
        <v>23628</v>
      </c>
    </row>
    <row r="31991">
      <c r="A31991" s="9">
        <f t="shared" si="1"/>
        <v>23408</v>
      </c>
      <c r="B31991" s="5" t="s">
        <v>19956</v>
      </c>
      <c r="C31991" s="6" t="s">
        <v>1279</v>
      </c>
    </row>
    <row r="31992">
      <c r="A31992" s="9">
        <f t="shared" si="1"/>
        <v>23409</v>
      </c>
      <c r="B31992" s="5" t="s">
        <v>19957</v>
      </c>
      <c r="C31992" s="6" t="s">
        <v>78</v>
      </c>
    </row>
    <row r="31993">
      <c r="A31993" s="9">
        <f t="shared" si="1"/>
        <v>23410</v>
      </c>
      <c r="B31993" s="5" t="s">
        <v>19958</v>
      </c>
      <c r="C31993" s="6" t="s">
        <v>1279</v>
      </c>
    </row>
    <row r="31994">
      <c r="A31994" s="9">
        <f t="shared" si="1"/>
        <v>23411</v>
      </c>
      <c r="B31994" s="5" t="s">
        <v>19959</v>
      </c>
      <c r="C31994" s="6" t="s">
        <v>1369</v>
      </c>
    </row>
    <row r="31995">
      <c r="A31995" s="9">
        <f t="shared" si="1"/>
        <v>23412</v>
      </c>
      <c r="B31995" s="5" t="s">
        <v>19960</v>
      </c>
      <c r="C31995" s="6" t="s">
        <v>62</v>
      </c>
    </row>
    <row r="31996">
      <c r="A31996" s="9">
        <f t="shared" si="1"/>
        <v>23412</v>
      </c>
      <c r="B31996" s="5" t="s">
        <v>19960</v>
      </c>
      <c r="C31996" s="6" t="s">
        <v>23628</v>
      </c>
    </row>
    <row r="31997">
      <c r="A31997" s="9">
        <f t="shared" si="1"/>
        <v>23413</v>
      </c>
      <c r="B31997" s="5" t="s">
        <v>19961</v>
      </c>
      <c r="C31997" s="6" t="s">
        <v>1207</v>
      </c>
    </row>
    <row r="31998">
      <c r="A31998" s="9">
        <f t="shared" si="1"/>
        <v>23414</v>
      </c>
      <c r="B31998" s="25" t="s">
        <v>27342</v>
      </c>
      <c r="C31998" s="26" t="s">
        <v>4721</v>
      </c>
    </row>
    <row r="31999">
      <c r="A31999" s="9">
        <f t="shared" si="1"/>
        <v>23415</v>
      </c>
      <c r="B31999" s="5" t="s">
        <v>19962</v>
      </c>
      <c r="C31999" s="6" t="s">
        <v>69</v>
      </c>
    </row>
    <row r="32000">
      <c r="A32000" s="9">
        <f t="shared" si="1"/>
        <v>23415</v>
      </c>
      <c r="B32000" s="5" t="s">
        <v>19962</v>
      </c>
      <c r="C32000" s="6" t="s">
        <v>23628</v>
      </c>
    </row>
    <row r="32001">
      <c r="A32001" s="9">
        <f t="shared" si="1"/>
        <v>23416</v>
      </c>
      <c r="B32001" s="8" t="s">
        <v>19963</v>
      </c>
      <c r="C32001" s="9" t="s">
        <v>72</v>
      </c>
    </row>
    <row r="32002">
      <c r="A32002" s="9">
        <f t="shared" si="1"/>
        <v>23417</v>
      </c>
      <c r="B32002" s="42" t="s">
        <v>27343</v>
      </c>
      <c r="C32002" s="17" t="s">
        <v>1316</v>
      </c>
    </row>
    <row r="32003">
      <c r="A32003" s="9">
        <f t="shared" si="1"/>
        <v>23418</v>
      </c>
      <c r="B32003" s="5" t="s">
        <v>19964</v>
      </c>
      <c r="C32003" s="6" t="s">
        <v>393</v>
      </c>
    </row>
    <row r="32004">
      <c r="A32004" s="9">
        <f t="shared" si="1"/>
        <v>23419</v>
      </c>
      <c r="B32004" s="5" t="s">
        <v>19965</v>
      </c>
      <c r="C32004" s="6" t="s">
        <v>731</v>
      </c>
    </row>
    <row r="32005">
      <c r="A32005" s="9">
        <f t="shared" si="1"/>
        <v>23420</v>
      </c>
      <c r="B32005" s="5" t="s">
        <v>19966</v>
      </c>
      <c r="C32005" s="6" t="s">
        <v>467</v>
      </c>
    </row>
    <row r="32006">
      <c r="A32006" s="9">
        <f t="shared" si="1"/>
        <v>23420</v>
      </c>
      <c r="B32006" s="5" t="s">
        <v>19966</v>
      </c>
      <c r="C32006" s="6" t="s">
        <v>23628</v>
      </c>
    </row>
    <row r="32007">
      <c r="A32007" s="9">
        <f t="shared" si="1"/>
        <v>23421</v>
      </c>
      <c r="B32007" s="5" t="s">
        <v>19967</v>
      </c>
      <c r="C32007" s="6" t="s">
        <v>1620</v>
      </c>
    </row>
    <row r="32008">
      <c r="A32008" s="9">
        <f t="shared" si="1"/>
        <v>23422</v>
      </c>
      <c r="B32008" s="5" t="s">
        <v>19968</v>
      </c>
      <c r="C32008" s="6" t="s">
        <v>2549</v>
      </c>
    </row>
    <row r="32009">
      <c r="A32009" s="9">
        <f t="shared" si="1"/>
        <v>23422</v>
      </c>
      <c r="B32009" s="5" t="s">
        <v>19968</v>
      </c>
      <c r="C32009" s="6" t="s">
        <v>23628</v>
      </c>
    </row>
    <row r="32010">
      <c r="A32010" s="9">
        <f t="shared" si="1"/>
        <v>23423</v>
      </c>
      <c r="B32010" s="5" t="s">
        <v>19969</v>
      </c>
      <c r="C32010" s="6" t="s">
        <v>2549</v>
      </c>
    </row>
    <row r="32011">
      <c r="A32011" s="9">
        <f t="shared" si="1"/>
        <v>23423</v>
      </c>
      <c r="B32011" s="5" t="s">
        <v>19969</v>
      </c>
      <c r="C32011" s="6" t="s">
        <v>23628</v>
      </c>
    </row>
    <row r="32012">
      <c r="A32012" s="9">
        <f t="shared" si="1"/>
        <v>23424</v>
      </c>
      <c r="B32012" s="5" t="s">
        <v>19970</v>
      </c>
      <c r="C32012" s="6" t="s">
        <v>2549</v>
      </c>
    </row>
    <row r="32013">
      <c r="A32013" s="9">
        <f t="shared" si="1"/>
        <v>23424</v>
      </c>
      <c r="B32013" s="5" t="s">
        <v>19970</v>
      </c>
      <c r="C32013" s="6" t="s">
        <v>23628</v>
      </c>
    </row>
    <row r="32014">
      <c r="A32014" s="9">
        <f t="shared" si="1"/>
        <v>23425</v>
      </c>
      <c r="B32014" s="5" t="s">
        <v>19971</v>
      </c>
      <c r="C32014" s="6" t="s">
        <v>69</v>
      </c>
    </row>
    <row r="32015">
      <c r="A32015" s="9">
        <f t="shared" si="1"/>
        <v>23425</v>
      </c>
      <c r="B32015" s="5" t="s">
        <v>19971</v>
      </c>
      <c r="C32015" s="6" t="s">
        <v>23628</v>
      </c>
    </row>
    <row r="32016">
      <c r="A32016" s="9">
        <f t="shared" si="1"/>
        <v>23426</v>
      </c>
      <c r="B32016" s="5" t="s">
        <v>19972</v>
      </c>
      <c r="C32016" s="6" t="s">
        <v>656</v>
      </c>
    </row>
    <row r="32017">
      <c r="A32017" s="9">
        <f t="shared" si="1"/>
        <v>23426</v>
      </c>
      <c r="B32017" s="5" t="s">
        <v>19972</v>
      </c>
      <c r="C32017" s="6" t="s">
        <v>23628</v>
      </c>
    </row>
    <row r="32018">
      <c r="A32018" s="9">
        <f t="shared" si="1"/>
        <v>23427</v>
      </c>
      <c r="B32018" s="25" t="s">
        <v>27344</v>
      </c>
      <c r="C32018" s="26" t="s">
        <v>23812</v>
      </c>
    </row>
    <row r="32019">
      <c r="A32019" s="9">
        <f t="shared" si="1"/>
        <v>23428</v>
      </c>
      <c r="B32019" s="25" t="s">
        <v>27345</v>
      </c>
      <c r="C32019" s="26" t="s">
        <v>23812</v>
      </c>
    </row>
    <row r="32020">
      <c r="A32020" s="9">
        <f t="shared" si="1"/>
        <v>23429</v>
      </c>
      <c r="B32020" s="8" t="s">
        <v>19973</v>
      </c>
      <c r="C32020" s="9" t="s">
        <v>1548</v>
      </c>
    </row>
    <row r="32021">
      <c r="A32021" s="9">
        <f t="shared" si="1"/>
        <v>23430</v>
      </c>
      <c r="B32021" s="5" t="s">
        <v>19974</v>
      </c>
      <c r="C32021" s="6" t="s">
        <v>681</v>
      </c>
    </row>
    <row r="32022">
      <c r="A32022" s="9">
        <f t="shared" si="1"/>
        <v>23431</v>
      </c>
      <c r="B32022" s="5" t="s">
        <v>19975</v>
      </c>
      <c r="C32022" s="6" t="s">
        <v>1007</v>
      </c>
    </row>
    <row r="32023">
      <c r="A32023" s="9">
        <f t="shared" si="1"/>
        <v>23432</v>
      </c>
      <c r="B32023" s="5" t="s">
        <v>19976</v>
      </c>
      <c r="C32023" s="6" t="s">
        <v>1007</v>
      </c>
    </row>
    <row r="32024">
      <c r="A32024" s="9">
        <f t="shared" si="1"/>
        <v>23433</v>
      </c>
      <c r="B32024" s="5" t="s">
        <v>19977</v>
      </c>
      <c r="C32024" s="6" t="s">
        <v>758</v>
      </c>
    </row>
    <row r="32025">
      <c r="A32025" s="9">
        <f t="shared" si="1"/>
        <v>23434</v>
      </c>
      <c r="B32025" s="5" t="s">
        <v>19978</v>
      </c>
      <c r="C32025" s="6" t="s">
        <v>656</v>
      </c>
    </row>
    <row r="32026">
      <c r="A32026" s="9">
        <f t="shared" si="1"/>
        <v>23434</v>
      </c>
      <c r="B32026" s="5" t="s">
        <v>19978</v>
      </c>
      <c r="C32026" s="6" t="s">
        <v>23628</v>
      </c>
    </row>
    <row r="32027">
      <c r="A32027" s="9">
        <f t="shared" si="1"/>
        <v>23435</v>
      </c>
      <c r="B32027" s="25" t="s">
        <v>27346</v>
      </c>
      <c r="C32027" s="26" t="s">
        <v>23812</v>
      </c>
    </row>
    <row r="32028">
      <c r="A32028" s="9">
        <f t="shared" si="1"/>
        <v>23436</v>
      </c>
      <c r="B32028" s="8" t="s">
        <v>19979</v>
      </c>
      <c r="C32028" s="9" t="s">
        <v>1776</v>
      </c>
    </row>
    <row r="32029">
      <c r="A32029" s="9">
        <f t="shared" si="1"/>
        <v>23437</v>
      </c>
      <c r="B32029" s="8" t="s">
        <v>19980</v>
      </c>
      <c r="C32029" s="9" t="s">
        <v>1776</v>
      </c>
    </row>
    <row r="32030">
      <c r="A32030" s="9">
        <f t="shared" si="1"/>
        <v>23438</v>
      </c>
      <c r="B32030" s="8" t="s">
        <v>19981</v>
      </c>
      <c r="C32030" s="9" t="s">
        <v>1776</v>
      </c>
    </row>
    <row r="32031">
      <c r="A32031" s="9">
        <f t="shared" si="1"/>
        <v>23439</v>
      </c>
      <c r="B32031" s="25" t="s">
        <v>27347</v>
      </c>
      <c r="C32031" s="26" t="s">
        <v>23812</v>
      </c>
    </row>
    <row r="32032">
      <c r="A32032" s="9">
        <f t="shared" si="1"/>
        <v>23440</v>
      </c>
      <c r="B32032" s="8" t="s">
        <v>19982</v>
      </c>
      <c r="C32032" s="9" t="s">
        <v>1776</v>
      </c>
    </row>
    <row r="32033">
      <c r="A32033" s="9">
        <f t="shared" si="1"/>
        <v>23441</v>
      </c>
      <c r="B32033" s="8" t="s">
        <v>19983</v>
      </c>
      <c r="C32033" s="9" t="s">
        <v>1776</v>
      </c>
    </row>
    <row r="32034">
      <c r="A32034" s="9">
        <f t="shared" si="1"/>
        <v>23442</v>
      </c>
      <c r="B32034" s="8" t="s">
        <v>19984</v>
      </c>
      <c r="C32034" s="9" t="s">
        <v>1776</v>
      </c>
    </row>
    <row r="32035">
      <c r="A32035" s="9">
        <f t="shared" si="1"/>
        <v>23443</v>
      </c>
      <c r="B32035" s="8" t="s">
        <v>19985</v>
      </c>
      <c r="C32035" s="9" t="s">
        <v>1776</v>
      </c>
    </row>
    <row r="32036">
      <c r="A32036" s="9">
        <f t="shared" si="1"/>
        <v>23444</v>
      </c>
      <c r="B32036" s="5" t="s">
        <v>19986</v>
      </c>
      <c r="C32036" s="6" t="s">
        <v>758</v>
      </c>
    </row>
    <row r="32037">
      <c r="A32037" s="9">
        <f t="shared" si="1"/>
        <v>23445</v>
      </c>
      <c r="B32037" s="5" t="s">
        <v>19987</v>
      </c>
      <c r="C32037" s="6" t="s">
        <v>40</v>
      </c>
    </row>
    <row r="32038">
      <c r="A32038" s="9">
        <f t="shared" si="1"/>
        <v>23446</v>
      </c>
      <c r="B32038" s="5" t="s">
        <v>19988</v>
      </c>
      <c r="C32038" s="6" t="s">
        <v>758</v>
      </c>
    </row>
    <row r="32039">
      <c r="A32039" s="9">
        <f t="shared" si="1"/>
        <v>23447</v>
      </c>
      <c r="B32039" s="5" t="s">
        <v>19989</v>
      </c>
      <c r="C32039" s="6" t="s">
        <v>758</v>
      </c>
    </row>
    <row r="32040">
      <c r="A32040" s="9">
        <f t="shared" si="1"/>
        <v>23448</v>
      </c>
      <c r="B32040" s="5" t="s">
        <v>19990</v>
      </c>
      <c r="C32040" s="6" t="s">
        <v>758</v>
      </c>
    </row>
    <row r="32041">
      <c r="A32041" s="9">
        <f t="shared" si="1"/>
        <v>23449</v>
      </c>
      <c r="B32041" s="5" t="s">
        <v>19991</v>
      </c>
      <c r="C32041" s="6" t="s">
        <v>758</v>
      </c>
    </row>
    <row r="32042">
      <c r="A32042" s="9">
        <f t="shared" si="1"/>
        <v>23450</v>
      </c>
      <c r="B32042" s="5" t="s">
        <v>19992</v>
      </c>
      <c r="C32042" s="6" t="s">
        <v>7783</v>
      </c>
    </row>
    <row r="32043">
      <c r="A32043" s="9">
        <f t="shared" si="1"/>
        <v>23451</v>
      </c>
      <c r="B32043" s="5" t="s">
        <v>19993</v>
      </c>
      <c r="C32043" s="6" t="s">
        <v>758</v>
      </c>
    </row>
    <row r="32044">
      <c r="A32044" s="9">
        <f t="shared" si="1"/>
        <v>23452</v>
      </c>
      <c r="B32044" s="5" t="s">
        <v>19994</v>
      </c>
      <c r="C32044" s="6" t="s">
        <v>40</v>
      </c>
    </row>
    <row r="32045">
      <c r="A32045" s="9">
        <f t="shared" si="1"/>
        <v>23453</v>
      </c>
      <c r="B32045" s="5" t="s">
        <v>19995</v>
      </c>
      <c r="C32045" s="6" t="s">
        <v>69</v>
      </c>
    </row>
    <row r="32046">
      <c r="A32046" s="9">
        <f t="shared" si="1"/>
        <v>23453</v>
      </c>
      <c r="B32046" s="5" t="s">
        <v>19995</v>
      </c>
      <c r="C32046" s="6" t="s">
        <v>23628</v>
      </c>
    </row>
    <row r="32047">
      <c r="A32047" s="9">
        <f t="shared" si="1"/>
        <v>23454</v>
      </c>
      <c r="B32047" s="5" t="s">
        <v>19996</v>
      </c>
      <c r="C32047" s="6" t="s">
        <v>69</v>
      </c>
    </row>
    <row r="32048">
      <c r="A32048" s="9">
        <f t="shared" si="1"/>
        <v>23454</v>
      </c>
      <c r="B32048" s="5" t="s">
        <v>19996</v>
      </c>
      <c r="C32048" s="6" t="s">
        <v>23628</v>
      </c>
    </row>
    <row r="32049">
      <c r="A32049" s="9">
        <f t="shared" si="1"/>
        <v>23455</v>
      </c>
      <c r="B32049" s="25" t="s">
        <v>27348</v>
      </c>
      <c r="C32049" s="26" t="s">
        <v>23812</v>
      </c>
    </row>
    <row r="32050">
      <c r="A32050" s="9">
        <f t="shared" si="1"/>
        <v>23456</v>
      </c>
      <c r="B32050" s="25" t="s">
        <v>27349</v>
      </c>
      <c r="C32050" s="26" t="s">
        <v>23812</v>
      </c>
    </row>
    <row r="32051">
      <c r="A32051" s="9">
        <f t="shared" si="1"/>
        <v>23457</v>
      </c>
      <c r="B32051" s="5" t="s">
        <v>19997</v>
      </c>
      <c r="C32051" s="6" t="s">
        <v>656</v>
      </c>
    </row>
    <row r="32052">
      <c r="A32052" s="9">
        <f t="shared" si="1"/>
        <v>23457</v>
      </c>
      <c r="B32052" s="5" t="s">
        <v>19997</v>
      </c>
      <c r="C32052" s="6" t="s">
        <v>23628</v>
      </c>
    </row>
    <row r="32053">
      <c r="A32053" s="9">
        <f t="shared" si="1"/>
        <v>23458</v>
      </c>
      <c r="B32053" s="5" t="s">
        <v>19998</v>
      </c>
      <c r="C32053" s="6" t="s">
        <v>69</v>
      </c>
    </row>
    <row r="32054">
      <c r="A32054" s="9">
        <f t="shared" si="1"/>
        <v>23458</v>
      </c>
      <c r="B32054" s="5" t="s">
        <v>19998</v>
      </c>
      <c r="C32054" s="6" t="s">
        <v>23628</v>
      </c>
    </row>
    <row r="32055">
      <c r="A32055" s="9">
        <f t="shared" si="1"/>
        <v>23459</v>
      </c>
      <c r="B32055" s="25" t="s">
        <v>27350</v>
      </c>
      <c r="C32055" s="26" t="s">
        <v>23812</v>
      </c>
    </row>
    <row r="32056">
      <c r="A32056" s="9">
        <f t="shared" si="1"/>
        <v>23460</v>
      </c>
      <c r="B32056" s="8" t="s">
        <v>19999</v>
      </c>
      <c r="C32056" s="9" t="s">
        <v>1776</v>
      </c>
    </row>
    <row r="32057">
      <c r="A32057" s="9">
        <f t="shared" si="1"/>
        <v>23461</v>
      </c>
      <c r="B32057" s="5" t="s">
        <v>20000</v>
      </c>
      <c r="C32057" s="6" t="s">
        <v>1040</v>
      </c>
    </row>
    <row r="32058">
      <c r="A32058" s="9">
        <f t="shared" si="1"/>
        <v>23462</v>
      </c>
      <c r="B32058" s="5" t="s">
        <v>20001</v>
      </c>
      <c r="C32058" s="6" t="s">
        <v>69</v>
      </c>
    </row>
    <row r="32059">
      <c r="A32059" s="9">
        <f t="shared" si="1"/>
        <v>23462</v>
      </c>
      <c r="B32059" s="5" t="s">
        <v>20001</v>
      </c>
      <c r="C32059" s="6" t="s">
        <v>23628</v>
      </c>
    </row>
    <row r="32060">
      <c r="A32060" s="9">
        <f t="shared" si="1"/>
        <v>23463</v>
      </c>
      <c r="B32060" s="5" t="s">
        <v>20002</v>
      </c>
      <c r="C32060" s="6" t="s">
        <v>467</v>
      </c>
    </row>
    <row r="32061">
      <c r="A32061" s="9">
        <f t="shared" si="1"/>
        <v>23463</v>
      </c>
      <c r="B32061" s="5" t="s">
        <v>20002</v>
      </c>
      <c r="C32061" s="6" t="s">
        <v>23628</v>
      </c>
    </row>
    <row r="32062">
      <c r="A32062" s="9">
        <f t="shared" si="1"/>
        <v>23464</v>
      </c>
      <c r="B32062" s="5" t="s">
        <v>20003</v>
      </c>
      <c r="C32062" s="6" t="s">
        <v>467</v>
      </c>
    </row>
    <row r="32063">
      <c r="A32063" s="9">
        <f t="shared" si="1"/>
        <v>23464</v>
      </c>
      <c r="B32063" s="5" t="s">
        <v>20003</v>
      </c>
      <c r="C32063" s="6" t="s">
        <v>23628</v>
      </c>
    </row>
    <row r="32064">
      <c r="A32064" s="9">
        <f t="shared" si="1"/>
        <v>23465</v>
      </c>
      <c r="B32064" s="5" t="s">
        <v>20004</v>
      </c>
      <c r="C32064" s="6" t="s">
        <v>467</v>
      </c>
    </row>
    <row r="32065">
      <c r="A32065" s="9">
        <f t="shared" si="1"/>
        <v>23465</v>
      </c>
      <c r="B32065" s="5" t="s">
        <v>20004</v>
      </c>
      <c r="C32065" s="6" t="s">
        <v>23628</v>
      </c>
    </row>
    <row r="32066">
      <c r="A32066" s="9">
        <f t="shared" si="1"/>
        <v>23466</v>
      </c>
      <c r="B32066" s="5" t="s">
        <v>20005</v>
      </c>
      <c r="C32066" s="6" t="s">
        <v>467</v>
      </c>
    </row>
    <row r="32067">
      <c r="A32067" s="9">
        <f t="shared" si="1"/>
        <v>23466</v>
      </c>
      <c r="B32067" s="5" t="s">
        <v>20005</v>
      </c>
      <c r="C32067" s="6" t="s">
        <v>23628</v>
      </c>
    </row>
    <row r="32068">
      <c r="A32068" s="9">
        <f t="shared" si="1"/>
        <v>23467</v>
      </c>
      <c r="B32068" s="5" t="s">
        <v>20006</v>
      </c>
      <c r="C32068" s="6" t="s">
        <v>467</v>
      </c>
    </row>
    <row r="32069">
      <c r="A32069" s="9">
        <f t="shared" si="1"/>
        <v>23467</v>
      </c>
      <c r="B32069" s="5" t="s">
        <v>20006</v>
      </c>
      <c r="C32069" s="6" t="s">
        <v>23628</v>
      </c>
    </row>
    <row r="32070">
      <c r="A32070" s="9">
        <f t="shared" si="1"/>
        <v>23468</v>
      </c>
      <c r="B32070" s="5" t="s">
        <v>20007</v>
      </c>
      <c r="C32070" s="6" t="s">
        <v>1040</v>
      </c>
    </row>
    <row r="32071">
      <c r="A32071" s="9">
        <f t="shared" si="1"/>
        <v>23469</v>
      </c>
      <c r="B32071" s="5" t="s">
        <v>20008</v>
      </c>
      <c r="C32071" s="6" t="s">
        <v>656</v>
      </c>
    </row>
    <row r="32072">
      <c r="A32072" s="9">
        <f t="shared" si="1"/>
        <v>23469</v>
      </c>
      <c r="B32072" s="5" t="s">
        <v>20008</v>
      </c>
      <c r="C32072" s="6" t="s">
        <v>23628</v>
      </c>
    </row>
    <row r="32073">
      <c r="A32073" s="9">
        <f t="shared" si="1"/>
        <v>23470</v>
      </c>
      <c r="B32073" s="25" t="s">
        <v>27351</v>
      </c>
      <c r="C32073" s="26" t="s">
        <v>23817</v>
      </c>
    </row>
    <row r="32074">
      <c r="A32074" s="9">
        <f t="shared" si="1"/>
        <v>23471</v>
      </c>
      <c r="B32074" s="42" t="s">
        <v>27352</v>
      </c>
      <c r="C32074" s="17" t="s">
        <v>1316</v>
      </c>
    </row>
    <row r="32075">
      <c r="A32075" s="9">
        <f t="shared" si="1"/>
        <v>23472</v>
      </c>
      <c r="B32075" s="5" t="s">
        <v>20009</v>
      </c>
      <c r="C32075" s="6" t="s">
        <v>798</v>
      </c>
    </row>
    <row r="32076">
      <c r="A32076" s="9">
        <f t="shared" si="1"/>
        <v>23472</v>
      </c>
      <c r="B32076" s="5" t="s">
        <v>20009</v>
      </c>
      <c r="C32076" s="6" t="s">
        <v>23628</v>
      </c>
    </row>
    <row r="32077">
      <c r="A32077" s="9">
        <f t="shared" si="1"/>
        <v>23473</v>
      </c>
      <c r="B32077" s="5" t="s">
        <v>20010</v>
      </c>
      <c r="C32077" s="6" t="s">
        <v>798</v>
      </c>
    </row>
    <row r="32078">
      <c r="A32078" s="9">
        <f t="shared" si="1"/>
        <v>23473</v>
      </c>
      <c r="B32078" s="5" t="s">
        <v>20010</v>
      </c>
      <c r="C32078" s="6" t="s">
        <v>23628</v>
      </c>
    </row>
    <row r="32079">
      <c r="A32079" s="9">
        <f t="shared" si="1"/>
        <v>23474</v>
      </c>
      <c r="B32079" s="5" t="s">
        <v>20011</v>
      </c>
      <c r="C32079" s="6" t="s">
        <v>2549</v>
      </c>
    </row>
    <row r="32080">
      <c r="A32080" s="9">
        <f t="shared" si="1"/>
        <v>23474</v>
      </c>
      <c r="B32080" s="5" t="s">
        <v>20011</v>
      </c>
      <c r="C32080" s="6" t="s">
        <v>23628</v>
      </c>
    </row>
    <row r="32081">
      <c r="A32081" s="9">
        <f t="shared" si="1"/>
        <v>23475</v>
      </c>
      <c r="B32081" s="5" t="s">
        <v>20012</v>
      </c>
      <c r="C32081" s="6" t="s">
        <v>656</v>
      </c>
    </row>
    <row r="32082">
      <c r="A32082" s="9">
        <f t="shared" si="1"/>
        <v>23475</v>
      </c>
      <c r="B32082" s="5" t="s">
        <v>20012</v>
      </c>
      <c r="C32082" s="6" t="s">
        <v>23628</v>
      </c>
    </row>
    <row r="32083">
      <c r="A32083" s="9">
        <f t="shared" si="1"/>
        <v>23476</v>
      </c>
      <c r="B32083" s="5" t="s">
        <v>20013</v>
      </c>
      <c r="C32083" s="6" t="s">
        <v>2549</v>
      </c>
    </row>
    <row r="32084">
      <c r="A32084" s="9">
        <f t="shared" si="1"/>
        <v>23476</v>
      </c>
      <c r="B32084" s="5" t="s">
        <v>20013</v>
      </c>
      <c r="C32084" s="6" t="s">
        <v>23628</v>
      </c>
    </row>
    <row r="32085">
      <c r="A32085" s="9">
        <f t="shared" si="1"/>
        <v>23477</v>
      </c>
      <c r="B32085" s="5" t="s">
        <v>20014</v>
      </c>
      <c r="C32085" s="6" t="s">
        <v>798</v>
      </c>
    </row>
    <row r="32086">
      <c r="A32086" s="9">
        <f t="shared" si="1"/>
        <v>23477</v>
      </c>
      <c r="B32086" s="5" t="s">
        <v>20014</v>
      </c>
      <c r="C32086" s="6" t="s">
        <v>23628</v>
      </c>
    </row>
    <row r="32087">
      <c r="A32087" s="9">
        <f t="shared" si="1"/>
        <v>23478</v>
      </c>
      <c r="B32087" s="5" t="s">
        <v>20015</v>
      </c>
      <c r="C32087" s="6" t="s">
        <v>656</v>
      </c>
    </row>
    <row r="32088">
      <c r="A32088" s="9">
        <f t="shared" si="1"/>
        <v>23478</v>
      </c>
      <c r="B32088" s="5" t="s">
        <v>20015</v>
      </c>
      <c r="C32088" s="6" t="s">
        <v>23628</v>
      </c>
    </row>
    <row r="32089">
      <c r="A32089" s="9">
        <f t="shared" si="1"/>
        <v>23479</v>
      </c>
      <c r="B32089" s="5" t="s">
        <v>20016</v>
      </c>
      <c r="C32089" s="6" t="s">
        <v>69</v>
      </c>
    </row>
    <row r="32090">
      <c r="A32090" s="9">
        <f t="shared" si="1"/>
        <v>23479</v>
      </c>
      <c r="B32090" s="5" t="s">
        <v>20016</v>
      </c>
      <c r="C32090" s="6" t="s">
        <v>23628</v>
      </c>
    </row>
    <row r="32091">
      <c r="A32091" s="9">
        <f t="shared" si="1"/>
        <v>23480</v>
      </c>
      <c r="B32091" s="5" t="s">
        <v>20017</v>
      </c>
      <c r="C32091" s="6" t="s">
        <v>656</v>
      </c>
    </row>
    <row r="32092">
      <c r="A32092" s="9">
        <f t="shared" si="1"/>
        <v>23480</v>
      </c>
      <c r="B32092" s="5" t="s">
        <v>20017</v>
      </c>
      <c r="C32092" s="6" t="s">
        <v>23628</v>
      </c>
    </row>
    <row r="32093">
      <c r="A32093" s="9">
        <f t="shared" si="1"/>
        <v>23481</v>
      </c>
      <c r="B32093" s="5" t="s">
        <v>20018</v>
      </c>
      <c r="C32093" s="6" t="s">
        <v>1120</v>
      </c>
    </row>
    <row r="32094">
      <c r="A32094" s="9">
        <f t="shared" si="1"/>
        <v>23482</v>
      </c>
      <c r="B32094" s="5" t="s">
        <v>20019</v>
      </c>
      <c r="C32094" s="6" t="s">
        <v>780</v>
      </c>
    </row>
    <row r="32095">
      <c r="A32095" s="9">
        <f t="shared" si="1"/>
        <v>23483</v>
      </c>
      <c r="B32095" s="16" t="s">
        <v>20020</v>
      </c>
      <c r="C32095" s="6" t="s">
        <v>1235</v>
      </c>
    </row>
    <row r="32096">
      <c r="A32096" s="9">
        <f t="shared" si="1"/>
        <v>23484</v>
      </c>
      <c r="B32096" s="42" t="s">
        <v>27353</v>
      </c>
      <c r="C32096" s="17" t="s">
        <v>1316</v>
      </c>
    </row>
    <row r="32097">
      <c r="A32097" s="9">
        <f t="shared" si="1"/>
        <v>23485</v>
      </c>
      <c r="B32097" s="5" t="s">
        <v>20021</v>
      </c>
      <c r="C32097" s="6" t="s">
        <v>69</v>
      </c>
    </row>
    <row r="32098">
      <c r="A32098" s="9">
        <f t="shared" si="1"/>
        <v>23485</v>
      </c>
      <c r="B32098" s="5" t="s">
        <v>20021</v>
      </c>
      <c r="C32098" s="6" t="s">
        <v>23628</v>
      </c>
    </row>
    <row r="32099">
      <c r="A32099" s="9">
        <f t="shared" si="1"/>
        <v>23486</v>
      </c>
      <c r="B32099" s="5" t="s">
        <v>20022</v>
      </c>
      <c r="C32099" s="6" t="s">
        <v>69</v>
      </c>
    </row>
    <row r="32100">
      <c r="A32100" s="9">
        <f t="shared" si="1"/>
        <v>23486</v>
      </c>
      <c r="B32100" s="5" t="s">
        <v>20022</v>
      </c>
      <c r="C32100" s="6" t="s">
        <v>23628</v>
      </c>
    </row>
    <row r="32101">
      <c r="A32101" s="9">
        <f t="shared" si="1"/>
        <v>23487</v>
      </c>
      <c r="B32101" s="5" t="s">
        <v>20023</v>
      </c>
      <c r="C32101" s="6" t="s">
        <v>1040</v>
      </c>
    </row>
    <row r="32102">
      <c r="A32102" s="9">
        <f t="shared" si="1"/>
        <v>23488</v>
      </c>
      <c r="B32102" s="5" t="s">
        <v>20024</v>
      </c>
      <c r="C32102" s="6" t="s">
        <v>1221</v>
      </c>
    </row>
    <row r="32103">
      <c r="A32103" s="9">
        <f t="shared" si="1"/>
        <v>23489</v>
      </c>
      <c r="B32103" s="5" t="s">
        <v>20025</v>
      </c>
      <c r="C32103" s="6" t="s">
        <v>656</v>
      </c>
    </row>
    <row r="32104">
      <c r="A32104" s="9">
        <f t="shared" si="1"/>
        <v>23489</v>
      </c>
      <c r="B32104" s="5" t="s">
        <v>20025</v>
      </c>
      <c r="C32104" s="6" t="s">
        <v>23628</v>
      </c>
    </row>
    <row r="32105">
      <c r="A32105" s="9">
        <f t="shared" si="1"/>
        <v>23490</v>
      </c>
      <c r="B32105" s="8" t="s">
        <v>20026</v>
      </c>
      <c r="C32105" s="9" t="s">
        <v>416</v>
      </c>
    </row>
    <row r="32106">
      <c r="A32106" s="9">
        <f t="shared" si="1"/>
        <v>23491</v>
      </c>
      <c r="B32106" s="25" t="s">
        <v>27354</v>
      </c>
      <c r="C32106" s="26" t="s">
        <v>23812</v>
      </c>
    </row>
    <row r="32107">
      <c r="A32107" s="9">
        <f t="shared" si="1"/>
        <v>23492</v>
      </c>
      <c r="B32107" s="5" t="s">
        <v>20027</v>
      </c>
      <c r="C32107" s="6" t="s">
        <v>1356</v>
      </c>
    </row>
    <row r="32108">
      <c r="A32108" s="9">
        <f t="shared" si="1"/>
        <v>23493</v>
      </c>
      <c r="B32108" s="5" t="s">
        <v>20028</v>
      </c>
      <c r="C32108" s="6" t="s">
        <v>656</v>
      </c>
    </row>
    <row r="32109">
      <c r="A32109" s="9">
        <f t="shared" si="1"/>
        <v>23493</v>
      </c>
      <c r="B32109" s="5" t="s">
        <v>20028</v>
      </c>
      <c r="C32109" s="6" t="s">
        <v>23628</v>
      </c>
    </row>
    <row r="32110">
      <c r="A32110" s="9">
        <f t="shared" si="1"/>
        <v>23494</v>
      </c>
      <c r="B32110" s="8" t="s">
        <v>20029</v>
      </c>
      <c r="C32110" s="9" t="s">
        <v>1470</v>
      </c>
    </row>
    <row r="32111">
      <c r="A32111" s="9">
        <f t="shared" si="1"/>
        <v>23495</v>
      </c>
      <c r="B32111" s="5" t="s">
        <v>20030</v>
      </c>
      <c r="C32111" s="6" t="s">
        <v>393</v>
      </c>
    </row>
    <row r="32112">
      <c r="A32112" s="9">
        <f t="shared" si="1"/>
        <v>23496</v>
      </c>
      <c r="B32112" s="5" t="s">
        <v>20031</v>
      </c>
      <c r="C32112" s="6" t="s">
        <v>69</v>
      </c>
    </row>
    <row r="32113">
      <c r="A32113" s="9">
        <f t="shared" si="1"/>
        <v>23496</v>
      </c>
      <c r="B32113" s="5" t="s">
        <v>20031</v>
      </c>
      <c r="C32113" s="6" t="s">
        <v>23628</v>
      </c>
    </row>
    <row r="32114">
      <c r="A32114" s="9">
        <f t="shared" si="1"/>
        <v>23497</v>
      </c>
      <c r="B32114" s="5" t="s">
        <v>20032</v>
      </c>
      <c r="C32114" s="6" t="s">
        <v>69</v>
      </c>
    </row>
    <row r="32115">
      <c r="A32115" s="9">
        <f t="shared" si="1"/>
        <v>23497</v>
      </c>
      <c r="B32115" s="5" t="s">
        <v>20032</v>
      </c>
      <c r="C32115" s="6" t="s">
        <v>23628</v>
      </c>
    </row>
    <row r="32116">
      <c r="A32116" s="9">
        <f t="shared" si="1"/>
        <v>23498</v>
      </c>
      <c r="B32116" s="5" t="s">
        <v>20033</v>
      </c>
      <c r="C32116" s="6" t="s">
        <v>69</v>
      </c>
    </row>
    <row r="32117">
      <c r="A32117" s="9">
        <f t="shared" si="1"/>
        <v>23498</v>
      </c>
      <c r="B32117" s="5" t="s">
        <v>20033</v>
      </c>
      <c r="C32117" s="6" t="s">
        <v>23628</v>
      </c>
    </row>
    <row r="32118">
      <c r="A32118" s="9">
        <f t="shared" si="1"/>
        <v>23499</v>
      </c>
      <c r="B32118" s="5" t="s">
        <v>20034</v>
      </c>
      <c r="C32118" s="6" t="s">
        <v>656</v>
      </c>
    </row>
    <row r="32119">
      <c r="A32119" s="9">
        <f t="shared" si="1"/>
        <v>23499</v>
      </c>
      <c r="B32119" s="5" t="s">
        <v>20034</v>
      </c>
      <c r="C32119" s="6" t="s">
        <v>23628</v>
      </c>
    </row>
    <row r="32120">
      <c r="A32120" s="9">
        <f t="shared" si="1"/>
        <v>23500</v>
      </c>
      <c r="B32120" s="5" t="s">
        <v>20035</v>
      </c>
      <c r="C32120" s="6" t="s">
        <v>656</v>
      </c>
    </row>
    <row r="32121">
      <c r="A32121" s="9">
        <f t="shared" si="1"/>
        <v>23500</v>
      </c>
      <c r="B32121" s="5" t="s">
        <v>20035</v>
      </c>
      <c r="C32121" s="6" t="s">
        <v>23628</v>
      </c>
    </row>
    <row r="32122">
      <c r="A32122" s="9">
        <f t="shared" si="1"/>
        <v>23501</v>
      </c>
      <c r="B32122" s="5" t="s">
        <v>20036</v>
      </c>
      <c r="C32122" s="6" t="s">
        <v>69</v>
      </c>
    </row>
    <row r="32123">
      <c r="A32123" s="9">
        <f t="shared" si="1"/>
        <v>23501</v>
      </c>
      <c r="B32123" s="5" t="s">
        <v>20036</v>
      </c>
      <c r="C32123" s="6" t="s">
        <v>23628</v>
      </c>
    </row>
    <row r="32124">
      <c r="A32124" s="9">
        <f t="shared" si="1"/>
        <v>23502</v>
      </c>
      <c r="B32124" s="5" t="s">
        <v>20037</v>
      </c>
      <c r="C32124" s="6" t="s">
        <v>69</v>
      </c>
    </row>
    <row r="32125">
      <c r="A32125" s="9">
        <f t="shared" si="1"/>
        <v>23502</v>
      </c>
      <c r="B32125" s="5" t="s">
        <v>20037</v>
      </c>
      <c r="C32125" s="6" t="s">
        <v>23628</v>
      </c>
    </row>
    <row r="32126">
      <c r="A32126" s="9">
        <f t="shared" si="1"/>
        <v>23503</v>
      </c>
      <c r="B32126" s="5" t="s">
        <v>20038</v>
      </c>
      <c r="C32126" s="6" t="s">
        <v>69</v>
      </c>
    </row>
    <row r="32127">
      <c r="A32127" s="9">
        <f t="shared" si="1"/>
        <v>23503</v>
      </c>
      <c r="B32127" s="5" t="s">
        <v>20038</v>
      </c>
      <c r="C32127" s="6" t="s">
        <v>23628</v>
      </c>
    </row>
    <row r="32128">
      <c r="A32128" s="9">
        <f t="shared" si="1"/>
        <v>23504</v>
      </c>
      <c r="B32128" s="5" t="s">
        <v>20039</v>
      </c>
      <c r="C32128" s="6" t="s">
        <v>1120</v>
      </c>
    </row>
    <row r="32129">
      <c r="A32129" s="9">
        <f t="shared" si="1"/>
        <v>23505</v>
      </c>
      <c r="B32129" s="5" t="s">
        <v>20040</v>
      </c>
      <c r="C32129" s="6" t="s">
        <v>1120</v>
      </c>
    </row>
    <row r="32130">
      <c r="A32130" s="9">
        <f t="shared" si="1"/>
        <v>23506</v>
      </c>
      <c r="B32130" s="5" t="s">
        <v>20041</v>
      </c>
      <c r="C32130" s="6" t="s">
        <v>538</v>
      </c>
    </row>
    <row r="32131">
      <c r="A32131" s="9">
        <f t="shared" si="1"/>
        <v>23506</v>
      </c>
      <c r="B32131" s="5" t="s">
        <v>20041</v>
      </c>
      <c r="C32131" s="6" t="s">
        <v>23628</v>
      </c>
    </row>
    <row r="32132">
      <c r="A32132" s="9">
        <f t="shared" si="1"/>
        <v>23507</v>
      </c>
      <c r="B32132" s="8" t="s">
        <v>20042</v>
      </c>
      <c r="C32132" s="9" t="s">
        <v>1776</v>
      </c>
    </row>
    <row r="32133">
      <c r="A32133" s="9">
        <f t="shared" si="1"/>
        <v>23508</v>
      </c>
      <c r="B32133" s="25" t="s">
        <v>27355</v>
      </c>
      <c r="C32133" s="26" t="s">
        <v>23817</v>
      </c>
    </row>
    <row r="32134">
      <c r="A32134" s="9">
        <f t="shared" si="1"/>
        <v>23509</v>
      </c>
      <c r="B32134" s="25" t="s">
        <v>27356</v>
      </c>
      <c r="C32134" s="26" t="s">
        <v>23812</v>
      </c>
    </row>
    <row r="32135">
      <c r="A32135" s="9">
        <f t="shared" si="1"/>
        <v>23510</v>
      </c>
      <c r="B32135" s="25" t="s">
        <v>27357</v>
      </c>
      <c r="C32135" s="26" t="s">
        <v>23812</v>
      </c>
    </row>
    <row r="32136">
      <c r="A32136" s="9">
        <f t="shared" si="1"/>
        <v>23511</v>
      </c>
      <c r="B32136" s="8" t="s">
        <v>20043</v>
      </c>
      <c r="C32136" s="9" t="s">
        <v>1776</v>
      </c>
    </row>
    <row r="32137">
      <c r="A32137" s="9">
        <f t="shared" si="1"/>
        <v>23512</v>
      </c>
      <c r="B32137" s="25" t="s">
        <v>27358</v>
      </c>
      <c r="C32137" s="26" t="s">
        <v>23817</v>
      </c>
    </row>
    <row r="32138">
      <c r="A32138" s="9">
        <f t="shared" si="1"/>
        <v>23513</v>
      </c>
      <c r="B32138" s="8" t="s">
        <v>20044</v>
      </c>
      <c r="C32138" s="9" t="s">
        <v>1776</v>
      </c>
    </row>
    <row r="32139">
      <c r="A32139" s="9">
        <f t="shared" si="1"/>
        <v>23514</v>
      </c>
      <c r="B32139" s="25" t="s">
        <v>27359</v>
      </c>
      <c r="C32139" s="26" t="s">
        <v>23817</v>
      </c>
    </row>
    <row r="32140">
      <c r="A32140" s="9">
        <f t="shared" si="1"/>
        <v>23515</v>
      </c>
      <c r="B32140" s="25" t="s">
        <v>27360</v>
      </c>
      <c r="C32140" s="26" t="s">
        <v>23812</v>
      </c>
    </row>
    <row r="32141">
      <c r="A32141" s="9">
        <f t="shared" si="1"/>
        <v>23516</v>
      </c>
      <c r="B32141" s="25" t="s">
        <v>27361</v>
      </c>
      <c r="C32141" s="26" t="s">
        <v>23817</v>
      </c>
    </row>
    <row r="32142">
      <c r="A32142" s="9">
        <f t="shared" si="1"/>
        <v>23517</v>
      </c>
      <c r="B32142" s="8" t="s">
        <v>20045</v>
      </c>
      <c r="C32142" s="9" t="s">
        <v>1776</v>
      </c>
    </row>
    <row r="32143">
      <c r="A32143" s="9">
        <f t="shared" si="1"/>
        <v>23518</v>
      </c>
      <c r="B32143" s="8" t="s">
        <v>20046</v>
      </c>
      <c r="C32143" s="9" t="s">
        <v>1776</v>
      </c>
    </row>
    <row r="32144">
      <c r="A32144" s="9">
        <f t="shared" si="1"/>
        <v>23519</v>
      </c>
      <c r="B32144" s="25" t="s">
        <v>27362</v>
      </c>
      <c r="C32144" s="26" t="s">
        <v>23812</v>
      </c>
    </row>
    <row r="32145">
      <c r="A32145" s="9">
        <f t="shared" si="1"/>
        <v>23520</v>
      </c>
      <c r="B32145" s="25" t="s">
        <v>27363</v>
      </c>
      <c r="C32145" s="26" t="s">
        <v>23812</v>
      </c>
    </row>
    <row r="32146">
      <c r="A32146" s="9">
        <f t="shared" si="1"/>
        <v>23521</v>
      </c>
      <c r="B32146" s="8" t="s">
        <v>20047</v>
      </c>
      <c r="C32146" s="9" t="s">
        <v>40</v>
      </c>
    </row>
    <row r="32147">
      <c r="A32147" s="9">
        <f t="shared" si="1"/>
        <v>23522</v>
      </c>
      <c r="B32147" s="5" t="s">
        <v>20048</v>
      </c>
      <c r="C32147" s="6" t="s">
        <v>4</v>
      </c>
    </row>
    <row r="32148">
      <c r="A32148" s="9">
        <f t="shared" si="1"/>
        <v>23523</v>
      </c>
      <c r="B32148" s="5" t="s">
        <v>20049</v>
      </c>
      <c r="C32148" s="6" t="s">
        <v>1260</v>
      </c>
    </row>
    <row r="32149">
      <c r="A32149" s="9">
        <f t="shared" si="1"/>
        <v>23524</v>
      </c>
      <c r="B32149" s="5" t="s">
        <v>20050</v>
      </c>
      <c r="C32149" s="6" t="s">
        <v>1279</v>
      </c>
    </row>
    <row r="32150">
      <c r="A32150" s="9">
        <f t="shared" si="1"/>
        <v>23525</v>
      </c>
      <c r="B32150" s="25" t="s">
        <v>27364</v>
      </c>
      <c r="C32150" s="26" t="s">
        <v>23817</v>
      </c>
    </row>
    <row r="32151">
      <c r="A32151" s="9">
        <f t="shared" si="1"/>
        <v>23526</v>
      </c>
      <c r="B32151" s="5" t="s">
        <v>20051</v>
      </c>
      <c r="C32151" s="6" t="s">
        <v>437</v>
      </c>
    </row>
    <row r="32152">
      <c r="A32152" s="9">
        <f t="shared" si="1"/>
        <v>23527</v>
      </c>
      <c r="B32152" s="5" t="s">
        <v>20052</v>
      </c>
      <c r="C32152" s="6" t="s">
        <v>1279</v>
      </c>
    </row>
    <row r="32153">
      <c r="A32153" s="9">
        <f t="shared" si="1"/>
        <v>23528</v>
      </c>
      <c r="B32153" s="27" t="s">
        <v>27365</v>
      </c>
      <c r="C32153" s="28" t="s">
        <v>23637</v>
      </c>
    </row>
    <row r="32154">
      <c r="A32154" s="9">
        <f t="shared" si="1"/>
        <v>23529</v>
      </c>
      <c r="B32154" s="8" t="s">
        <v>20053</v>
      </c>
      <c r="C32154" s="9" t="s">
        <v>76</v>
      </c>
    </row>
    <row r="32155">
      <c r="A32155" s="9">
        <f t="shared" si="1"/>
        <v>23530</v>
      </c>
      <c r="B32155" s="8" t="s">
        <v>20054</v>
      </c>
      <c r="C32155" s="9" t="s">
        <v>722</v>
      </c>
    </row>
    <row r="32156">
      <c r="A32156" s="9">
        <f t="shared" si="1"/>
        <v>23531</v>
      </c>
      <c r="B32156" s="8" t="s">
        <v>20055</v>
      </c>
      <c r="C32156" s="9" t="s">
        <v>42</v>
      </c>
    </row>
    <row r="32157">
      <c r="A32157" s="9">
        <f t="shared" si="1"/>
        <v>23532</v>
      </c>
      <c r="B32157" s="25" t="s">
        <v>27366</v>
      </c>
      <c r="C32157" s="26" t="s">
        <v>941</v>
      </c>
    </row>
    <row r="32158">
      <c r="A32158" s="9">
        <f t="shared" si="1"/>
        <v>23532</v>
      </c>
      <c r="B32158" s="25" t="s">
        <v>27366</v>
      </c>
      <c r="C32158" s="6" t="s">
        <v>23672</v>
      </c>
    </row>
    <row r="32159">
      <c r="A32159" s="9">
        <f t="shared" si="1"/>
        <v>23533</v>
      </c>
      <c r="B32159" s="25" t="s">
        <v>27367</v>
      </c>
      <c r="C32159" s="26" t="s">
        <v>941</v>
      </c>
    </row>
    <row r="32160">
      <c r="A32160" s="9">
        <f t="shared" si="1"/>
        <v>23533</v>
      </c>
      <c r="B32160" s="25" t="s">
        <v>27367</v>
      </c>
      <c r="C32160" s="6" t="s">
        <v>23672</v>
      </c>
    </row>
    <row r="32161">
      <c r="A32161" s="9">
        <f t="shared" si="1"/>
        <v>23534</v>
      </c>
      <c r="B32161" s="5" t="s">
        <v>20056</v>
      </c>
      <c r="C32161" s="6" t="s">
        <v>785</v>
      </c>
    </row>
    <row r="32162">
      <c r="A32162" s="9">
        <f t="shared" si="1"/>
        <v>23535</v>
      </c>
      <c r="B32162" s="5" t="s">
        <v>20057</v>
      </c>
      <c r="C32162" s="6" t="s">
        <v>356</v>
      </c>
    </row>
    <row r="32163">
      <c r="A32163" s="9">
        <f t="shared" si="1"/>
        <v>23536</v>
      </c>
      <c r="B32163" s="5" t="s">
        <v>20058</v>
      </c>
      <c r="C32163" s="6" t="s">
        <v>1040</v>
      </c>
    </row>
    <row r="32164">
      <c r="A32164" s="9">
        <f t="shared" si="1"/>
        <v>23537</v>
      </c>
      <c r="B32164" s="5" t="s">
        <v>20059</v>
      </c>
      <c r="C32164" s="6" t="s">
        <v>683</v>
      </c>
    </row>
    <row r="32165">
      <c r="A32165" s="9">
        <f t="shared" si="1"/>
        <v>23537</v>
      </c>
      <c r="B32165" s="37" t="s">
        <v>20059</v>
      </c>
      <c r="C32165" s="28" t="s">
        <v>23633</v>
      </c>
    </row>
    <row r="32166">
      <c r="A32166" s="9">
        <f t="shared" si="1"/>
        <v>23538</v>
      </c>
      <c r="B32166" s="8" t="s">
        <v>20060</v>
      </c>
      <c r="C32166" s="9" t="s">
        <v>780</v>
      </c>
    </row>
    <row r="32167">
      <c r="A32167" s="9">
        <f t="shared" si="1"/>
        <v>23539</v>
      </c>
      <c r="B32167" s="25" t="s">
        <v>27368</v>
      </c>
      <c r="C32167" s="26" t="s">
        <v>23817</v>
      </c>
    </row>
    <row r="32168">
      <c r="A32168" s="9">
        <f t="shared" si="1"/>
        <v>23540</v>
      </c>
      <c r="B32168" s="8" t="s">
        <v>20061</v>
      </c>
      <c r="C32168" s="9" t="s">
        <v>893</v>
      </c>
    </row>
    <row r="32169">
      <c r="A32169" s="9">
        <f t="shared" si="1"/>
        <v>23541</v>
      </c>
      <c r="B32169" s="5" t="s">
        <v>20062</v>
      </c>
      <c r="C32169" s="6" t="s">
        <v>32</v>
      </c>
    </row>
    <row r="32170">
      <c r="A32170" s="9">
        <f t="shared" si="1"/>
        <v>23542</v>
      </c>
      <c r="B32170" s="5" t="s">
        <v>20063</v>
      </c>
      <c r="C32170" s="6" t="s">
        <v>32</v>
      </c>
    </row>
    <row r="32171">
      <c r="A32171" s="9">
        <f t="shared" si="1"/>
        <v>23543</v>
      </c>
      <c r="B32171" s="5" t="s">
        <v>20064</v>
      </c>
      <c r="C32171" s="6" t="s">
        <v>1267</v>
      </c>
    </row>
    <row r="32172">
      <c r="A32172" s="9">
        <f t="shared" si="1"/>
        <v>23544</v>
      </c>
      <c r="B32172" s="5" t="s">
        <v>20065</v>
      </c>
      <c r="C32172" s="6" t="s">
        <v>1267</v>
      </c>
    </row>
    <row r="32173">
      <c r="A32173" s="9">
        <f t="shared" si="1"/>
        <v>23545</v>
      </c>
      <c r="B32173" s="5" t="s">
        <v>20066</v>
      </c>
      <c r="C32173" s="6" t="s">
        <v>1267</v>
      </c>
    </row>
    <row r="32174">
      <c r="A32174" s="9">
        <f t="shared" si="1"/>
        <v>23546</v>
      </c>
      <c r="B32174" s="5" t="s">
        <v>20067</v>
      </c>
      <c r="C32174" s="6" t="s">
        <v>1267</v>
      </c>
    </row>
    <row r="32175">
      <c r="A32175" s="9">
        <f t="shared" si="1"/>
        <v>23547</v>
      </c>
      <c r="B32175" s="5" t="s">
        <v>20068</v>
      </c>
      <c r="C32175" s="6" t="s">
        <v>1267</v>
      </c>
    </row>
    <row r="32176">
      <c r="A32176" s="9">
        <f t="shared" si="1"/>
        <v>23548</v>
      </c>
      <c r="B32176" s="5" t="s">
        <v>20069</v>
      </c>
      <c r="C32176" s="6" t="s">
        <v>1267</v>
      </c>
    </row>
    <row r="32177">
      <c r="A32177" s="9">
        <f t="shared" si="1"/>
        <v>23549</v>
      </c>
      <c r="B32177" s="5" t="s">
        <v>20070</v>
      </c>
      <c r="C32177" s="6" t="s">
        <v>1267</v>
      </c>
    </row>
    <row r="32178">
      <c r="A32178" s="9">
        <f t="shared" si="1"/>
        <v>23550</v>
      </c>
      <c r="B32178" s="5" t="s">
        <v>20071</v>
      </c>
      <c r="C32178" s="6" t="s">
        <v>1290</v>
      </c>
    </row>
    <row r="32179">
      <c r="A32179" s="9">
        <f t="shared" si="1"/>
        <v>23551</v>
      </c>
      <c r="B32179" s="5" t="s">
        <v>20072</v>
      </c>
      <c r="C32179" s="6" t="s">
        <v>1267</v>
      </c>
    </row>
    <row r="32180">
      <c r="A32180" s="9">
        <f t="shared" si="1"/>
        <v>23552</v>
      </c>
      <c r="B32180" s="5" t="s">
        <v>20073</v>
      </c>
      <c r="C32180" s="6" t="s">
        <v>1290</v>
      </c>
    </row>
    <row r="32181">
      <c r="A32181" s="9">
        <f t="shared" si="1"/>
        <v>23553</v>
      </c>
      <c r="B32181" s="5" t="s">
        <v>20074</v>
      </c>
      <c r="C32181" s="6" t="s">
        <v>1267</v>
      </c>
    </row>
    <row r="32182">
      <c r="A32182" s="9">
        <f t="shared" si="1"/>
        <v>23554</v>
      </c>
      <c r="B32182" s="5" t="s">
        <v>20075</v>
      </c>
      <c r="C32182" s="6" t="s">
        <v>1290</v>
      </c>
    </row>
    <row r="32183">
      <c r="A32183" s="9">
        <f t="shared" si="1"/>
        <v>23555</v>
      </c>
      <c r="B32183" s="5" t="s">
        <v>20076</v>
      </c>
      <c r="C32183" s="6" t="s">
        <v>1290</v>
      </c>
    </row>
    <row r="32184">
      <c r="A32184" s="9">
        <f t="shared" si="1"/>
        <v>23556</v>
      </c>
      <c r="B32184" s="5" t="s">
        <v>20077</v>
      </c>
      <c r="C32184" s="6" t="s">
        <v>1267</v>
      </c>
    </row>
    <row r="32185">
      <c r="A32185" s="9">
        <f t="shared" si="1"/>
        <v>23557</v>
      </c>
      <c r="B32185" s="5" t="s">
        <v>20078</v>
      </c>
      <c r="C32185" s="6" t="s">
        <v>1267</v>
      </c>
    </row>
    <row r="32186">
      <c r="A32186" s="9">
        <f t="shared" si="1"/>
        <v>23558</v>
      </c>
      <c r="B32186" s="5" t="s">
        <v>20079</v>
      </c>
      <c r="C32186" s="6" t="s">
        <v>1290</v>
      </c>
    </row>
    <row r="32187">
      <c r="A32187" s="9">
        <f t="shared" si="1"/>
        <v>23559</v>
      </c>
      <c r="B32187" s="5" t="s">
        <v>20080</v>
      </c>
      <c r="C32187" s="6" t="s">
        <v>1267</v>
      </c>
    </row>
    <row r="32188">
      <c r="A32188" s="9">
        <f t="shared" si="1"/>
        <v>23560</v>
      </c>
      <c r="B32188" s="5" t="s">
        <v>20081</v>
      </c>
      <c r="C32188" s="6" t="s">
        <v>1267</v>
      </c>
    </row>
    <row r="32189">
      <c r="A32189" s="9">
        <f t="shared" si="1"/>
        <v>23561</v>
      </c>
      <c r="B32189" s="5" t="s">
        <v>20082</v>
      </c>
      <c r="C32189" s="6" t="s">
        <v>1290</v>
      </c>
    </row>
    <row r="32190">
      <c r="A32190" s="9">
        <f t="shared" si="1"/>
        <v>23562</v>
      </c>
      <c r="B32190" s="5" t="s">
        <v>20083</v>
      </c>
      <c r="C32190" s="6" t="s">
        <v>32</v>
      </c>
    </row>
    <row r="32191">
      <c r="A32191" s="9">
        <f t="shared" si="1"/>
        <v>23563</v>
      </c>
      <c r="B32191" s="5" t="s">
        <v>20084</v>
      </c>
      <c r="C32191" s="6" t="s">
        <v>80</v>
      </c>
    </row>
    <row r="32192">
      <c r="A32192" s="9">
        <f t="shared" si="1"/>
        <v>23563</v>
      </c>
      <c r="B32192" s="5" t="s">
        <v>20084</v>
      </c>
      <c r="C32192" s="6" t="s">
        <v>1290</v>
      </c>
    </row>
    <row r="32193">
      <c r="A32193" s="9">
        <f t="shared" si="1"/>
        <v>23564</v>
      </c>
      <c r="B32193" s="5" t="s">
        <v>20085</v>
      </c>
      <c r="C32193" s="6" t="s">
        <v>32</v>
      </c>
    </row>
    <row r="32194">
      <c r="A32194" s="9">
        <f t="shared" si="1"/>
        <v>23565</v>
      </c>
      <c r="B32194" s="5" t="s">
        <v>20086</v>
      </c>
      <c r="C32194" s="6" t="s">
        <v>32</v>
      </c>
    </row>
    <row r="32195">
      <c r="A32195" s="9">
        <f t="shared" si="1"/>
        <v>23566</v>
      </c>
      <c r="B32195" s="5" t="s">
        <v>20087</v>
      </c>
      <c r="C32195" s="6" t="s">
        <v>32</v>
      </c>
    </row>
    <row r="32196">
      <c r="A32196" s="9">
        <f t="shared" si="1"/>
        <v>23567</v>
      </c>
      <c r="B32196" s="5" t="s">
        <v>20088</v>
      </c>
      <c r="C32196" s="6" t="s">
        <v>32</v>
      </c>
    </row>
    <row r="32197">
      <c r="A32197" s="9">
        <f t="shared" si="1"/>
        <v>23568</v>
      </c>
      <c r="B32197" s="8" t="s">
        <v>20089</v>
      </c>
      <c r="C32197" s="9" t="s">
        <v>188</v>
      </c>
    </row>
    <row r="32198">
      <c r="A32198" s="9">
        <f t="shared" si="1"/>
        <v>23569</v>
      </c>
      <c r="B32198" s="8" t="s">
        <v>20090</v>
      </c>
      <c r="C32198" s="9" t="s">
        <v>188</v>
      </c>
    </row>
    <row r="32199">
      <c r="A32199" s="9">
        <f t="shared" si="1"/>
        <v>23570</v>
      </c>
      <c r="B32199" s="5" t="s">
        <v>20091</v>
      </c>
      <c r="C32199" s="6" t="s">
        <v>1221</v>
      </c>
    </row>
    <row r="32200">
      <c r="A32200" s="9">
        <f t="shared" si="1"/>
        <v>23571</v>
      </c>
      <c r="B32200" s="5" t="s">
        <v>20092</v>
      </c>
      <c r="C32200" s="6" t="s">
        <v>1221</v>
      </c>
    </row>
    <row r="32201">
      <c r="A32201" s="9">
        <f t="shared" si="1"/>
        <v>23572</v>
      </c>
      <c r="B32201" s="8" t="s">
        <v>20093</v>
      </c>
      <c r="C32201" s="9" t="s">
        <v>42</v>
      </c>
    </row>
    <row r="32202">
      <c r="A32202" s="9">
        <f t="shared" si="1"/>
        <v>23573</v>
      </c>
      <c r="B32202" s="8" t="s">
        <v>20094</v>
      </c>
      <c r="C32202" s="9" t="s">
        <v>42</v>
      </c>
    </row>
    <row r="32203">
      <c r="A32203" s="9">
        <f t="shared" si="1"/>
        <v>23574</v>
      </c>
      <c r="B32203" s="8" t="s">
        <v>20095</v>
      </c>
      <c r="C32203" s="9" t="s">
        <v>188</v>
      </c>
    </row>
    <row r="32204">
      <c r="A32204" s="9">
        <f t="shared" si="1"/>
        <v>23575</v>
      </c>
      <c r="B32204" s="40" t="s">
        <v>27369</v>
      </c>
      <c r="C32204" s="40" t="s">
        <v>3126</v>
      </c>
    </row>
    <row r="32205">
      <c r="A32205" s="9">
        <f t="shared" si="1"/>
        <v>23576</v>
      </c>
      <c r="B32205" s="8" t="s">
        <v>20096</v>
      </c>
      <c r="C32205" s="9" t="s">
        <v>121</v>
      </c>
    </row>
    <row r="32206">
      <c r="A32206" s="9">
        <f t="shared" si="1"/>
        <v>23577</v>
      </c>
      <c r="B32206" s="8" t="s">
        <v>20097</v>
      </c>
      <c r="C32206" s="9" t="s">
        <v>722</v>
      </c>
    </row>
    <row r="32207">
      <c r="A32207" s="9">
        <f t="shared" si="1"/>
        <v>23578</v>
      </c>
      <c r="B32207" s="8" t="s">
        <v>20098</v>
      </c>
      <c r="C32207" s="9" t="s">
        <v>416</v>
      </c>
    </row>
    <row r="32208">
      <c r="A32208" s="9">
        <f t="shared" si="1"/>
        <v>23579</v>
      </c>
      <c r="B32208" s="8" t="s">
        <v>20099</v>
      </c>
      <c r="C32208" s="9" t="s">
        <v>121</v>
      </c>
    </row>
    <row r="32209">
      <c r="A32209" s="9">
        <f t="shared" si="1"/>
        <v>23580</v>
      </c>
      <c r="B32209" s="8" t="s">
        <v>20100</v>
      </c>
      <c r="C32209" s="9" t="s">
        <v>416</v>
      </c>
    </row>
    <row r="32210">
      <c r="A32210" s="9">
        <f t="shared" si="1"/>
        <v>23581</v>
      </c>
      <c r="B32210" s="8" t="s">
        <v>20101</v>
      </c>
      <c r="C32210" s="9" t="s">
        <v>117</v>
      </c>
    </row>
    <row r="32211">
      <c r="A32211" s="9">
        <f t="shared" si="1"/>
        <v>23582</v>
      </c>
      <c r="B32211" s="8" t="s">
        <v>20102</v>
      </c>
      <c r="C32211" s="9" t="s">
        <v>117</v>
      </c>
    </row>
    <row r="32212">
      <c r="A32212" s="9">
        <f t="shared" si="1"/>
        <v>23583</v>
      </c>
      <c r="B32212" s="8" t="s">
        <v>20103</v>
      </c>
      <c r="C32212" s="9" t="s">
        <v>117</v>
      </c>
    </row>
    <row r="32213">
      <c r="A32213" s="9">
        <f t="shared" si="1"/>
        <v>23584</v>
      </c>
      <c r="B32213" s="8" t="s">
        <v>20104</v>
      </c>
      <c r="C32213" s="9" t="s">
        <v>117</v>
      </c>
    </row>
    <row r="32214">
      <c r="A32214" s="9">
        <f t="shared" si="1"/>
        <v>23585</v>
      </c>
      <c r="B32214" s="8" t="s">
        <v>20105</v>
      </c>
      <c r="C32214" s="9" t="s">
        <v>117</v>
      </c>
    </row>
    <row r="32215">
      <c r="A32215" s="9">
        <f t="shared" si="1"/>
        <v>23586</v>
      </c>
      <c r="B32215" s="8" t="s">
        <v>20106</v>
      </c>
      <c r="C32215" s="9" t="s">
        <v>117</v>
      </c>
    </row>
    <row r="32216">
      <c r="A32216" s="9">
        <f t="shared" si="1"/>
        <v>23587</v>
      </c>
      <c r="B32216" s="8" t="s">
        <v>20107</v>
      </c>
      <c r="C32216" s="9" t="s">
        <v>117</v>
      </c>
    </row>
    <row r="32217">
      <c r="A32217" s="9">
        <f t="shared" si="1"/>
        <v>23588</v>
      </c>
      <c r="B32217" s="8" t="s">
        <v>20108</v>
      </c>
      <c r="C32217" s="9" t="s">
        <v>117</v>
      </c>
    </row>
    <row r="32218">
      <c r="A32218" s="9">
        <f t="shared" si="1"/>
        <v>23589</v>
      </c>
      <c r="B32218" s="8" t="s">
        <v>20109</v>
      </c>
      <c r="C32218" s="9" t="s">
        <v>117</v>
      </c>
    </row>
    <row r="32219">
      <c r="A32219" s="9">
        <f t="shared" si="1"/>
        <v>23590</v>
      </c>
      <c r="B32219" s="8" t="s">
        <v>20110</v>
      </c>
      <c r="C32219" s="9" t="s">
        <v>1334</v>
      </c>
    </row>
    <row r="32220">
      <c r="A32220" s="9">
        <f t="shared" si="1"/>
        <v>23591</v>
      </c>
      <c r="B32220" s="8" t="s">
        <v>20111</v>
      </c>
      <c r="C32220" s="9" t="s">
        <v>1334</v>
      </c>
    </row>
    <row r="32221">
      <c r="A32221" s="9">
        <f t="shared" si="1"/>
        <v>23592</v>
      </c>
      <c r="B32221" s="8" t="s">
        <v>20112</v>
      </c>
      <c r="C32221" s="9" t="s">
        <v>1334</v>
      </c>
    </row>
    <row r="32222">
      <c r="A32222" s="9">
        <f t="shared" si="1"/>
        <v>23593</v>
      </c>
      <c r="B32222" s="8" t="s">
        <v>20113</v>
      </c>
      <c r="C32222" s="9" t="s">
        <v>780</v>
      </c>
    </row>
    <row r="32223">
      <c r="A32223" s="9">
        <f t="shared" si="1"/>
        <v>23594</v>
      </c>
      <c r="B32223" s="8" t="s">
        <v>20114</v>
      </c>
      <c r="C32223" s="9" t="s">
        <v>1334</v>
      </c>
    </row>
    <row r="32224">
      <c r="A32224" s="9">
        <f t="shared" si="1"/>
        <v>23595</v>
      </c>
      <c r="B32224" s="8" t="s">
        <v>20115</v>
      </c>
      <c r="C32224" s="9" t="s">
        <v>1334</v>
      </c>
    </row>
    <row r="32225">
      <c r="A32225" s="9">
        <f t="shared" si="1"/>
        <v>23596</v>
      </c>
      <c r="B32225" s="8" t="s">
        <v>20116</v>
      </c>
      <c r="C32225" s="9" t="s">
        <v>76</v>
      </c>
    </row>
    <row r="32226">
      <c r="A32226" s="9">
        <f t="shared" si="1"/>
        <v>23597</v>
      </c>
      <c r="B32226" s="5" t="s">
        <v>20117</v>
      </c>
      <c r="C32226" s="6" t="s">
        <v>62</v>
      </c>
    </row>
    <row r="32227">
      <c r="A32227" s="9">
        <f t="shared" si="1"/>
        <v>23597</v>
      </c>
      <c r="B32227" s="5" t="s">
        <v>20117</v>
      </c>
      <c r="C32227" s="6" t="s">
        <v>23628</v>
      </c>
    </row>
    <row r="32228">
      <c r="A32228" s="9">
        <f t="shared" si="1"/>
        <v>23598</v>
      </c>
      <c r="B32228" s="5" t="s">
        <v>20118</v>
      </c>
      <c r="C32228" s="6" t="s">
        <v>758</v>
      </c>
    </row>
    <row r="32229">
      <c r="A32229" s="9">
        <f t="shared" si="1"/>
        <v>23599</v>
      </c>
      <c r="B32229" s="5" t="s">
        <v>20119</v>
      </c>
      <c r="C32229" s="6" t="s">
        <v>758</v>
      </c>
    </row>
    <row r="32230">
      <c r="A32230" s="9">
        <f t="shared" si="1"/>
        <v>23600</v>
      </c>
      <c r="B32230" s="5" t="s">
        <v>20120</v>
      </c>
      <c r="C32230" s="6" t="s">
        <v>1585</v>
      </c>
    </row>
    <row r="32231">
      <c r="A32231" s="9">
        <f t="shared" si="1"/>
        <v>23601</v>
      </c>
      <c r="B32231" s="5" t="s">
        <v>20121</v>
      </c>
      <c r="C32231" s="6" t="s">
        <v>479</v>
      </c>
    </row>
    <row r="32232">
      <c r="A32232" s="9">
        <f t="shared" si="1"/>
        <v>23602</v>
      </c>
      <c r="B32232" s="8" t="s">
        <v>20122</v>
      </c>
      <c r="C32232" s="9" t="s">
        <v>547</v>
      </c>
    </row>
    <row r="32233">
      <c r="A32233" s="9">
        <f t="shared" si="1"/>
        <v>23603</v>
      </c>
      <c r="B32233" s="5" t="s">
        <v>20123</v>
      </c>
      <c r="C32233" s="6" t="s">
        <v>893</v>
      </c>
    </row>
    <row r="32234">
      <c r="A32234" s="9">
        <f t="shared" si="1"/>
        <v>23604</v>
      </c>
      <c r="B32234" s="5" t="s">
        <v>20124</v>
      </c>
      <c r="C32234" s="6" t="s">
        <v>34</v>
      </c>
    </row>
    <row r="32235">
      <c r="A32235" s="9">
        <f t="shared" si="1"/>
        <v>23604</v>
      </c>
      <c r="B32235" s="5" t="s">
        <v>20124</v>
      </c>
      <c r="C32235" s="6" t="s">
        <v>23628</v>
      </c>
    </row>
    <row r="32236">
      <c r="A32236" s="9">
        <f t="shared" si="1"/>
        <v>23605</v>
      </c>
      <c r="B32236" s="27" t="s">
        <v>27370</v>
      </c>
      <c r="C32236" s="28" t="s">
        <v>23637</v>
      </c>
    </row>
    <row r="32237">
      <c r="A32237" s="9">
        <f t="shared" si="1"/>
        <v>23606</v>
      </c>
      <c r="B32237" s="5" t="s">
        <v>20125</v>
      </c>
      <c r="C32237" s="6" t="s">
        <v>603</v>
      </c>
    </row>
    <row r="32238">
      <c r="A32238" s="9">
        <f t="shared" si="1"/>
        <v>23607</v>
      </c>
      <c r="B32238" s="5" t="s">
        <v>20126</v>
      </c>
      <c r="C32238" s="6" t="s">
        <v>1856</v>
      </c>
    </row>
    <row r="32239">
      <c r="A32239" s="9">
        <f t="shared" si="1"/>
        <v>23607</v>
      </c>
      <c r="B32239" s="5" t="s">
        <v>20126</v>
      </c>
      <c r="C32239" s="6" t="s">
        <v>1042</v>
      </c>
    </row>
    <row r="32240">
      <c r="A32240" s="9">
        <f t="shared" si="1"/>
        <v>23608</v>
      </c>
      <c r="B32240" s="5" t="s">
        <v>20127</v>
      </c>
      <c r="C32240" s="6" t="s">
        <v>1290</v>
      </c>
    </row>
    <row r="32241">
      <c r="A32241" s="9">
        <f t="shared" si="1"/>
        <v>23608</v>
      </c>
      <c r="B32241" s="5" t="s">
        <v>20127</v>
      </c>
      <c r="C32241" s="6" t="s">
        <v>547</v>
      </c>
    </row>
    <row r="32242">
      <c r="A32242" s="9">
        <f t="shared" si="1"/>
        <v>23609</v>
      </c>
      <c r="B32242" s="5" t="s">
        <v>20128</v>
      </c>
      <c r="C32242" s="6" t="s">
        <v>612</v>
      </c>
    </row>
    <row r="32243">
      <c r="A32243" s="9">
        <f t="shared" si="1"/>
        <v>23610</v>
      </c>
      <c r="B32243" s="5" t="s">
        <v>20129</v>
      </c>
      <c r="C32243" s="6" t="s">
        <v>12</v>
      </c>
    </row>
    <row r="32244">
      <c r="A32244" s="9">
        <f t="shared" si="1"/>
        <v>23611</v>
      </c>
      <c r="B32244" s="25" t="s">
        <v>27371</v>
      </c>
      <c r="C32244" s="26" t="s">
        <v>650</v>
      </c>
    </row>
    <row r="32245">
      <c r="A32245" s="9">
        <f t="shared" si="1"/>
        <v>23612</v>
      </c>
      <c r="B32245" s="5" t="s">
        <v>20130</v>
      </c>
      <c r="C32245" s="6" t="s">
        <v>4</v>
      </c>
    </row>
    <row r="32246">
      <c r="A32246" s="9">
        <f t="shared" si="1"/>
        <v>23613</v>
      </c>
      <c r="B32246" s="5" t="s">
        <v>20131</v>
      </c>
      <c r="C32246" s="6" t="s">
        <v>1585</v>
      </c>
    </row>
    <row r="32247">
      <c r="A32247" s="9">
        <f t="shared" si="1"/>
        <v>23614</v>
      </c>
      <c r="B32247" s="5" t="s">
        <v>20132</v>
      </c>
      <c r="C32247" s="6" t="s">
        <v>420</v>
      </c>
    </row>
    <row r="32248">
      <c r="A32248" s="9">
        <f t="shared" si="1"/>
        <v>23614</v>
      </c>
      <c r="B32248" s="5" t="s">
        <v>20132</v>
      </c>
      <c r="C32248" s="6" t="s">
        <v>23672</v>
      </c>
    </row>
    <row r="32249">
      <c r="A32249" s="9">
        <f t="shared" si="1"/>
        <v>23615</v>
      </c>
      <c r="B32249" s="5" t="s">
        <v>20133</v>
      </c>
      <c r="C32249" s="6" t="s">
        <v>78</v>
      </c>
    </row>
    <row r="32250">
      <c r="A32250" s="9">
        <f t="shared" si="1"/>
        <v>23616</v>
      </c>
      <c r="B32250" s="8" t="s">
        <v>20134</v>
      </c>
      <c r="C32250" s="9" t="s">
        <v>60</v>
      </c>
    </row>
    <row r="32251">
      <c r="A32251" s="9">
        <f t="shared" si="1"/>
        <v>23617</v>
      </c>
      <c r="B32251" s="8" t="s">
        <v>20135</v>
      </c>
      <c r="C32251" s="9" t="s">
        <v>416</v>
      </c>
    </row>
    <row r="32252">
      <c r="A32252" s="9">
        <f t="shared" si="1"/>
        <v>23618</v>
      </c>
      <c r="B32252" s="25" t="s">
        <v>27372</v>
      </c>
      <c r="C32252" s="26" t="s">
        <v>23808</v>
      </c>
    </row>
    <row r="32253">
      <c r="A32253" s="9">
        <f t="shared" si="1"/>
        <v>23619</v>
      </c>
      <c r="B32253" s="5" t="s">
        <v>20136</v>
      </c>
      <c r="C32253" s="6" t="s">
        <v>1585</v>
      </c>
    </row>
    <row r="32254">
      <c r="A32254" s="9">
        <f t="shared" si="1"/>
        <v>23620</v>
      </c>
      <c r="B32254" s="5" t="s">
        <v>20137</v>
      </c>
      <c r="C32254" s="6" t="s">
        <v>1585</v>
      </c>
    </row>
    <row r="32255">
      <c r="A32255" s="9">
        <f t="shared" si="1"/>
        <v>23621</v>
      </c>
      <c r="B32255" s="5" t="s">
        <v>20138</v>
      </c>
      <c r="C32255" s="6" t="s">
        <v>1585</v>
      </c>
    </row>
    <row r="32256">
      <c r="A32256" s="9">
        <f t="shared" si="1"/>
        <v>23622</v>
      </c>
      <c r="B32256" s="5" t="s">
        <v>20139</v>
      </c>
      <c r="C32256" s="6" t="s">
        <v>1585</v>
      </c>
    </row>
    <row r="32257">
      <c r="A32257" s="9">
        <f t="shared" si="1"/>
        <v>23623</v>
      </c>
      <c r="B32257" s="5" t="s">
        <v>20140</v>
      </c>
      <c r="C32257" s="6" t="s">
        <v>785</v>
      </c>
    </row>
    <row r="32258">
      <c r="A32258" s="9">
        <f t="shared" si="1"/>
        <v>23623</v>
      </c>
      <c r="B32258" s="5" t="s">
        <v>20140</v>
      </c>
      <c r="C32258" s="6" t="s">
        <v>893</v>
      </c>
    </row>
    <row r="32259">
      <c r="A32259" s="9">
        <f t="shared" si="1"/>
        <v>23624</v>
      </c>
      <c r="B32259" s="8" t="s">
        <v>20141</v>
      </c>
      <c r="C32259" s="9" t="s">
        <v>547</v>
      </c>
    </row>
    <row r="32260">
      <c r="A32260" s="9">
        <f t="shared" si="1"/>
        <v>23625</v>
      </c>
      <c r="B32260" s="5" t="s">
        <v>20142</v>
      </c>
      <c r="C32260" s="6" t="s">
        <v>1620</v>
      </c>
    </row>
    <row r="32261">
      <c r="A32261" s="9">
        <f t="shared" si="1"/>
        <v>23626</v>
      </c>
      <c r="B32261" s="5" t="s">
        <v>20143</v>
      </c>
      <c r="C32261" s="6" t="s">
        <v>1620</v>
      </c>
    </row>
    <row r="32262">
      <c r="A32262" s="9">
        <f t="shared" si="1"/>
        <v>23627</v>
      </c>
      <c r="B32262" s="5" t="s">
        <v>20144</v>
      </c>
      <c r="C32262" s="6" t="s">
        <v>1620</v>
      </c>
    </row>
    <row r="32263">
      <c r="A32263" s="9">
        <f t="shared" si="1"/>
        <v>23628</v>
      </c>
      <c r="B32263" s="5" t="s">
        <v>20145</v>
      </c>
      <c r="C32263" s="6" t="s">
        <v>1620</v>
      </c>
    </row>
    <row r="32264">
      <c r="A32264" s="9">
        <f t="shared" si="1"/>
        <v>23629</v>
      </c>
      <c r="B32264" s="5" t="s">
        <v>20146</v>
      </c>
      <c r="C32264" s="6" t="s">
        <v>1620</v>
      </c>
    </row>
    <row r="32265">
      <c r="A32265" s="9">
        <f t="shared" si="1"/>
        <v>23630</v>
      </c>
      <c r="B32265" s="8" t="s">
        <v>20147</v>
      </c>
      <c r="C32265" s="9" t="s">
        <v>547</v>
      </c>
    </row>
    <row r="32266">
      <c r="A32266" s="9">
        <f t="shared" si="1"/>
        <v>23631</v>
      </c>
      <c r="B32266" s="5" t="s">
        <v>20148</v>
      </c>
      <c r="C32266" s="6" t="s">
        <v>1620</v>
      </c>
    </row>
    <row r="32267">
      <c r="A32267" s="9">
        <f t="shared" si="1"/>
        <v>23632</v>
      </c>
      <c r="B32267" s="5" t="s">
        <v>20149</v>
      </c>
      <c r="C32267" s="6" t="s">
        <v>1620</v>
      </c>
    </row>
    <row r="32268">
      <c r="A32268" s="9">
        <f t="shared" si="1"/>
        <v>23633</v>
      </c>
      <c r="B32268" s="5" t="s">
        <v>20150</v>
      </c>
      <c r="C32268" s="6" t="s">
        <v>1620</v>
      </c>
    </row>
    <row r="32269">
      <c r="A32269" s="9">
        <f t="shared" si="1"/>
        <v>23634</v>
      </c>
      <c r="B32269" s="5" t="s">
        <v>20151</v>
      </c>
      <c r="C32269" s="6" t="s">
        <v>1620</v>
      </c>
    </row>
    <row r="32270">
      <c r="A32270" s="9">
        <f t="shared" si="1"/>
        <v>23635</v>
      </c>
      <c r="B32270" s="5" t="s">
        <v>20152</v>
      </c>
      <c r="C32270" s="6" t="s">
        <v>1620</v>
      </c>
    </row>
    <row r="32271">
      <c r="A32271" s="9">
        <f t="shared" si="1"/>
        <v>23636</v>
      </c>
      <c r="B32271" s="8" t="s">
        <v>20153</v>
      </c>
      <c r="C32271" s="9" t="s">
        <v>547</v>
      </c>
    </row>
    <row r="32272">
      <c r="A32272" s="9">
        <f t="shared" si="1"/>
        <v>23637</v>
      </c>
      <c r="B32272" s="5" t="s">
        <v>20154</v>
      </c>
      <c r="C32272" s="6" t="s">
        <v>1290</v>
      </c>
    </row>
    <row r="32273">
      <c r="A32273" s="9">
        <f t="shared" si="1"/>
        <v>23637</v>
      </c>
      <c r="B32273" s="5" t="s">
        <v>20154</v>
      </c>
      <c r="C32273" s="6" t="s">
        <v>1620</v>
      </c>
    </row>
    <row r="32274">
      <c r="A32274" s="9">
        <f t="shared" si="1"/>
        <v>23637</v>
      </c>
      <c r="B32274" s="5" t="s">
        <v>20154</v>
      </c>
      <c r="C32274" s="6" t="s">
        <v>547</v>
      </c>
    </row>
    <row r="32275">
      <c r="A32275" s="9">
        <f t="shared" si="1"/>
        <v>23638</v>
      </c>
      <c r="B32275" s="8" t="s">
        <v>20155</v>
      </c>
      <c r="C32275" s="9" t="s">
        <v>547</v>
      </c>
    </row>
    <row r="32276">
      <c r="A32276" s="9">
        <f t="shared" si="1"/>
        <v>23639</v>
      </c>
      <c r="B32276" s="8" t="s">
        <v>20156</v>
      </c>
      <c r="C32276" s="9" t="s">
        <v>547</v>
      </c>
    </row>
    <row r="32277">
      <c r="A32277" s="9">
        <f t="shared" si="1"/>
        <v>23640</v>
      </c>
      <c r="B32277" s="8" t="s">
        <v>20157</v>
      </c>
      <c r="C32277" s="9" t="s">
        <v>733</v>
      </c>
    </row>
    <row r="32278">
      <c r="A32278" s="9">
        <f t="shared" si="1"/>
        <v>23641</v>
      </c>
      <c r="B32278" s="8" t="s">
        <v>20158</v>
      </c>
      <c r="C32278" s="9" t="s">
        <v>733</v>
      </c>
    </row>
    <row r="32279">
      <c r="A32279" s="9">
        <f t="shared" si="1"/>
        <v>23642</v>
      </c>
      <c r="B32279" s="8" t="s">
        <v>20159</v>
      </c>
      <c r="C32279" s="9" t="s">
        <v>117</v>
      </c>
    </row>
    <row r="32280">
      <c r="A32280" s="9">
        <f t="shared" si="1"/>
        <v>23643</v>
      </c>
      <c r="B32280" s="5" t="s">
        <v>20160</v>
      </c>
      <c r="C32280" s="6" t="s">
        <v>1262</v>
      </c>
    </row>
    <row r="32281">
      <c r="A32281" s="9">
        <f t="shared" si="1"/>
        <v>23643</v>
      </c>
      <c r="B32281" s="8" t="s">
        <v>20160</v>
      </c>
      <c r="C32281" s="9" t="s">
        <v>733</v>
      </c>
    </row>
    <row r="32282">
      <c r="A32282" s="9">
        <f t="shared" si="1"/>
        <v>23644</v>
      </c>
      <c r="B32282" s="5" t="s">
        <v>20161</v>
      </c>
      <c r="C32282" s="6" t="s">
        <v>1324</v>
      </c>
    </row>
    <row r="32283">
      <c r="A32283" s="9">
        <f t="shared" si="1"/>
        <v>23645</v>
      </c>
      <c r="B32283" s="5" t="s">
        <v>20162</v>
      </c>
      <c r="C32283" s="6" t="s">
        <v>1324</v>
      </c>
    </row>
    <row r="32284">
      <c r="A32284" s="9">
        <f t="shared" si="1"/>
        <v>23645</v>
      </c>
      <c r="B32284" s="5" t="s">
        <v>20162</v>
      </c>
      <c r="C32284" s="6" t="s">
        <v>1221</v>
      </c>
    </row>
    <row r="32285">
      <c r="A32285" s="9">
        <f t="shared" si="1"/>
        <v>23646</v>
      </c>
      <c r="B32285" s="5" t="s">
        <v>20163</v>
      </c>
      <c r="C32285" s="6" t="s">
        <v>1394</v>
      </c>
    </row>
    <row r="32286">
      <c r="A32286" s="9">
        <f t="shared" si="1"/>
        <v>23647</v>
      </c>
      <c r="B32286" s="5" t="s">
        <v>20164</v>
      </c>
      <c r="C32286" s="6" t="s">
        <v>1394</v>
      </c>
    </row>
    <row r="32287">
      <c r="A32287" s="9">
        <f t="shared" si="1"/>
        <v>23648</v>
      </c>
      <c r="B32287" s="5" t="s">
        <v>20165</v>
      </c>
      <c r="C32287" s="6" t="s">
        <v>1394</v>
      </c>
    </row>
    <row r="32288">
      <c r="A32288" s="9">
        <f t="shared" si="1"/>
        <v>23649</v>
      </c>
      <c r="B32288" s="5" t="s">
        <v>20166</v>
      </c>
      <c r="C32288" s="6" t="s">
        <v>1394</v>
      </c>
    </row>
    <row r="32289">
      <c r="A32289" s="9">
        <f t="shared" si="1"/>
        <v>23650</v>
      </c>
      <c r="B32289" s="5" t="s">
        <v>20167</v>
      </c>
      <c r="C32289" s="6" t="s">
        <v>1324</v>
      </c>
    </row>
    <row r="32290">
      <c r="A32290" s="9">
        <f t="shared" si="1"/>
        <v>23651</v>
      </c>
      <c r="B32290" s="5" t="s">
        <v>20168</v>
      </c>
      <c r="C32290" s="6" t="s">
        <v>1324</v>
      </c>
    </row>
    <row r="32291">
      <c r="A32291" s="9">
        <f t="shared" si="1"/>
        <v>23652</v>
      </c>
      <c r="B32291" s="5" t="s">
        <v>20169</v>
      </c>
      <c r="C32291" s="6" t="s">
        <v>1324</v>
      </c>
    </row>
    <row r="32292">
      <c r="A32292" s="9">
        <f t="shared" si="1"/>
        <v>23653</v>
      </c>
      <c r="B32292" s="5" t="s">
        <v>20170</v>
      </c>
      <c r="C32292" s="6" t="s">
        <v>1324</v>
      </c>
    </row>
    <row r="32293">
      <c r="A32293" s="9">
        <f t="shared" si="1"/>
        <v>23654</v>
      </c>
      <c r="B32293" s="5" t="s">
        <v>20171</v>
      </c>
      <c r="C32293" s="6" t="s">
        <v>1324</v>
      </c>
    </row>
    <row r="32294">
      <c r="A32294" s="9">
        <f t="shared" si="1"/>
        <v>23654</v>
      </c>
      <c r="B32294" s="5" t="s">
        <v>20171</v>
      </c>
      <c r="C32294" s="6" t="s">
        <v>1221</v>
      </c>
    </row>
    <row r="32295">
      <c r="A32295" s="9">
        <f t="shared" si="1"/>
        <v>23655</v>
      </c>
      <c r="B32295" s="5" t="s">
        <v>20172</v>
      </c>
      <c r="C32295" s="6" t="s">
        <v>27</v>
      </c>
    </row>
    <row r="32296">
      <c r="A32296" s="9">
        <f t="shared" si="1"/>
        <v>23656</v>
      </c>
      <c r="B32296" s="5" t="s">
        <v>20173</v>
      </c>
      <c r="C32296" s="6" t="s">
        <v>1279</v>
      </c>
    </row>
    <row r="32297">
      <c r="A32297" s="9">
        <f t="shared" si="1"/>
        <v>23657</v>
      </c>
      <c r="B32297" s="5" t="s">
        <v>20174</v>
      </c>
      <c r="C32297" s="6" t="s">
        <v>1279</v>
      </c>
    </row>
    <row r="32298">
      <c r="A32298" s="9">
        <f t="shared" si="1"/>
        <v>23658</v>
      </c>
      <c r="B32298" s="5" t="s">
        <v>20175</v>
      </c>
      <c r="C32298" s="6" t="s">
        <v>1279</v>
      </c>
    </row>
    <row r="32299">
      <c r="A32299" s="9">
        <f t="shared" si="1"/>
        <v>23659</v>
      </c>
      <c r="B32299" s="5" t="s">
        <v>20176</v>
      </c>
      <c r="C32299" s="6" t="s">
        <v>1279</v>
      </c>
    </row>
    <row r="32300">
      <c r="A32300" s="9">
        <f t="shared" si="1"/>
        <v>23660</v>
      </c>
      <c r="B32300" s="5" t="s">
        <v>20177</v>
      </c>
      <c r="C32300" s="6" t="s">
        <v>48</v>
      </c>
    </row>
    <row r="32301">
      <c r="A32301" s="9">
        <f t="shared" si="1"/>
        <v>23661</v>
      </c>
      <c r="B32301" s="5" t="s">
        <v>20178</v>
      </c>
      <c r="C32301" s="6" t="s">
        <v>1369</v>
      </c>
    </row>
    <row r="32302">
      <c r="A32302" s="9">
        <f t="shared" si="1"/>
        <v>23662</v>
      </c>
      <c r="B32302" s="5" t="s">
        <v>20179</v>
      </c>
      <c r="C32302" s="6" t="s">
        <v>48</v>
      </c>
    </row>
    <row r="32303">
      <c r="A32303" s="9">
        <f t="shared" si="1"/>
        <v>23663</v>
      </c>
      <c r="B32303" s="5" t="s">
        <v>20180</v>
      </c>
      <c r="C32303" s="6" t="s">
        <v>1369</v>
      </c>
    </row>
    <row r="32304">
      <c r="A32304" s="9">
        <f t="shared" si="1"/>
        <v>23664</v>
      </c>
      <c r="B32304" s="5" t="s">
        <v>20181</v>
      </c>
      <c r="C32304" s="6" t="s">
        <v>1369</v>
      </c>
    </row>
    <row r="32305">
      <c r="A32305" s="9">
        <f t="shared" si="1"/>
        <v>23665</v>
      </c>
      <c r="B32305" s="5" t="s">
        <v>20182</v>
      </c>
      <c r="C32305" s="6" t="s">
        <v>1369</v>
      </c>
    </row>
    <row r="32306">
      <c r="A32306" s="9">
        <f t="shared" si="1"/>
        <v>23666</v>
      </c>
      <c r="B32306" s="5" t="s">
        <v>20183</v>
      </c>
      <c r="C32306" s="6" t="s">
        <v>1369</v>
      </c>
    </row>
    <row r="32307">
      <c r="A32307" s="9">
        <f t="shared" si="1"/>
        <v>23667</v>
      </c>
      <c r="B32307" s="5" t="s">
        <v>20184</v>
      </c>
      <c r="C32307" s="6" t="s">
        <v>1369</v>
      </c>
    </row>
    <row r="32308">
      <c r="A32308" s="9">
        <f t="shared" si="1"/>
        <v>23668</v>
      </c>
      <c r="B32308" s="5" t="s">
        <v>20185</v>
      </c>
      <c r="C32308" s="6" t="s">
        <v>1369</v>
      </c>
    </row>
    <row r="32309">
      <c r="A32309" s="9">
        <f t="shared" si="1"/>
        <v>23669</v>
      </c>
      <c r="B32309" s="5" t="s">
        <v>20186</v>
      </c>
      <c r="C32309" s="6" t="s">
        <v>1620</v>
      </c>
    </row>
    <row r="32310">
      <c r="A32310" s="9">
        <f t="shared" si="1"/>
        <v>23670</v>
      </c>
      <c r="B32310" s="5" t="s">
        <v>20187</v>
      </c>
      <c r="C32310" s="6" t="s">
        <v>1620</v>
      </c>
    </row>
    <row r="32311">
      <c r="A32311" s="9">
        <f t="shared" si="1"/>
        <v>23671</v>
      </c>
      <c r="B32311" s="5" t="s">
        <v>20188</v>
      </c>
      <c r="C32311" s="6" t="s">
        <v>1620</v>
      </c>
    </row>
    <row r="32312">
      <c r="A32312" s="9">
        <f t="shared" si="1"/>
        <v>23672</v>
      </c>
      <c r="B32312" s="5" t="s">
        <v>20189</v>
      </c>
      <c r="C32312" s="6" t="s">
        <v>1620</v>
      </c>
    </row>
    <row r="32313">
      <c r="A32313" s="9">
        <f t="shared" si="1"/>
        <v>23673</v>
      </c>
      <c r="B32313" s="5" t="s">
        <v>20190</v>
      </c>
      <c r="C32313" s="6" t="s">
        <v>1620</v>
      </c>
    </row>
    <row r="32314">
      <c r="A32314" s="9">
        <f t="shared" si="1"/>
        <v>23674</v>
      </c>
      <c r="B32314" s="5" t="s">
        <v>20191</v>
      </c>
      <c r="C32314" s="6" t="s">
        <v>1324</v>
      </c>
    </row>
    <row r="32315">
      <c r="A32315" s="9">
        <f t="shared" si="1"/>
        <v>23675</v>
      </c>
      <c r="B32315" s="5" t="s">
        <v>20192</v>
      </c>
      <c r="C32315" s="6" t="s">
        <v>1324</v>
      </c>
    </row>
    <row r="32316">
      <c r="A32316" s="9">
        <f t="shared" si="1"/>
        <v>23676</v>
      </c>
      <c r="B32316" s="5" t="s">
        <v>20193</v>
      </c>
      <c r="C32316" s="6" t="s">
        <v>1369</v>
      </c>
    </row>
    <row r="32317">
      <c r="A32317" s="9">
        <f t="shared" si="1"/>
        <v>23677</v>
      </c>
      <c r="B32317" s="5" t="s">
        <v>20194</v>
      </c>
      <c r="C32317" s="6" t="s">
        <v>1394</v>
      </c>
    </row>
    <row r="32318">
      <c r="A32318" s="9">
        <f t="shared" si="1"/>
        <v>23678</v>
      </c>
      <c r="B32318" s="5" t="s">
        <v>20195</v>
      </c>
      <c r="C32318" s="6" t="s">
        <v>1394</v>
      </c>
    </row>
    <row r="32319">
      <c r="A32319" s="9">
        <f t="shared" si="1"/>
        <v>23679</v>
      </c>
      <c r="B32319" s="5" t="s">
        <v>20196</v>
      </c>
      <c r="C32319" s="6" t="s">
        <v>1394</v>
      </c>
    </row>
    <row r="32320">
      <c r="A32320" s="9">
        <f t="shared" si="1"/>
        <v>23680</v>
      </c>
      <c r="B32320" s="5" t="s">
        <v>20197</v>
      </c>
      <c r="C32320" s="6" t="s">
        <v>1394</v>
      </c>
    </row>
    <row r="32321">
      <c r="A32321" s="9">
        <f t="shared" si="1"/>
        <v>23681</v>
      </c>
      <c r="B32321" s="5" t="s">
        <v>20198</v>
      </c>
      <c r="C32321" s="6" t="s">
        <v>1324</v>
      </c>
    </row>
    <row r="32322">
      <c r="A32322" s="9">
        <f t="shared" si="1"/>
        <v>23682</v>
      </c>
      <c r="B32322" s="5" t="s">
        <v>20199</v>
      </c>
      <c r="C32322" s="6" t="s">
        <v>1279</v>
      </c>
    </row>
    <row r="32323">
      <c r="A32323" s="9">
        <f t="shared" si="1"/>
        <v>23683</v>
      </c>
      <c r="B32323" s="5" t="s">
        <v>20200</v>
      </c>
      <c r="C32323" s="6" t="s">
        <v>27</v>
      </c>
    </row>
    <row r="32324">
      <c r="A32324" s="9">
        <f t="shared" si="1"/>
        <v>23684</v>
      </c>
      <c r="B32324" s="5" t="s">
        <v>20201</v>
      </c>
      <c r="C32324" s="6" t="s">
        <v>27</v>
      </c>
    </row>
    <row r="32325">
      <c r="A32325" s="9">
        <f t="shared" si="1"/>
        <v>23685</v>
      </c>
      <c r="B32325" s="5" t="s">
        <v>20202</v>
      </c>
      <c r="C32325" s="6" t="s">
        <v>1324</v>
      </c>
    </row>
    <row r="32326">
      <c r="A32326" s="9">
        <f t="shared" si="1"/>
        <v>23686</v>
      </c>
      <c r="B32326" s="5" t="s">
        <v>20203</v>
      </c>
      <c r="C32326" s="6" t="s">
        <v>1324</v>
      </c>
    </row>
    <row r="32327">
      <c r="A32327" s="9">
        <f t="shared" si="1"/>
        <v>23686</v>
      </c>
      <c r="B32327" s="5" t="s">
        <v>20203</v>
      </c>
      <c r="C32327" s="6" t="s">
        <v>48</v>
      </c>
    </row>
    <row r="32328">
      <c r="A32328" s="9">
        <f t="shared" si="1"/>
        <v>23687</v>
      </c>
      <c r="B32328" s="5" t="s">
        <v>20204</v>
      </c>
      <c r="C32328" s="6" t="s">
        <v>1324</v>
      </c>
    </row>
    <row r="32329">
      <c r="A32329" s="9">
        <f t="shared" si="1"/>
        <v>23688</v>
      </c>
      <c r="B32329" s="5" t="s">
        <v>20205</v>
      </c>
      <c r="C32329" s="6" t="s">
        <v>1324</v>
      </c>
    </row>
    <row r="32330">
      <c r="A32330" s="9">
        <f t="shared" si="1"/>
        <v>23689</v>
      </c>
      <c r="B32330" s="5" t="s">
        <v>20206</v>
      </c>
      <c r="C32330" s="6" t="s">
        <v>1279</v>
      </c>
    </row>
    <row r="32331">
      <c r="A32331" s="9">
        <f t="shared" si="1"/>
        <v>23690</v>
      </c>
      <c r="B32331" s="5" t="s">
        <v>20207</v>
      </c>
      <c r="C32331" s="6" t="s">
        <v>1279</v>
      </c>
    </row>
    <row r="32332">
      <c r="A32332" s="9">
        <f t="shared" si="1"/>
        <v>23691</v>
      </c>
      <c r="B32332" s="5" t="s">
        <v>20208</v>
      </c>
      <c r="C32332" s="6" t="s">
        <v>27</v>
      </c>
    </row>
    <row r="32333">
      <c r="A32333" s="9">
        <f t="shared" si="1"/>
        <v>23692</v>
      </c>
      <c r="B32333" s="5" t="s">
        <v>20209</v>
      </c>
      <c r="C32333" s="6" t="s">
        <v>1369</v>
      </c>
    </row>
    <row r="32334">
      <c r="A32334" s="9">
        <f t="shared" si="1"/>
        <v>23693</v>
      </c>
      <c r="B32334" s="5" t="s">
        <v>20210</v>
      </c>
      <c r="C32334" s="6" t="s">
        <v>1369</v>
      </c>
    </row>
    <row r="32335">
      <c r="A32335" s="9">
        <f t="shared" si="1"/>
        <v>23694</v>
      </c>
      <c r="B32335" s="5" t="s">
        <v>20211</v>
      </c>
      <c r="C32335" s="6" t="s">
        <v>1369</v>
      </c>
    </row>
    <row r="32336">
      <c r="A32336" s="9">
        <f t="shared" si="1"/>
        <v>23695</v>
      </c>
      <c r="B32336" s="5" t="s">
        <v>20212</v>
      </c>
      <c r="C32336" s="6" t="s">
        <v>1369</v>
      </c>
    </row>
    <row r="32337">
      <c r="A32337" s="9">
        <f t="shared" si="1"/>
        <v>23696</v>
      </c>
      <c r="B32337" s="5" t="s">
        <v>20213</v>
      </c>
      <c r="C32337" s="6" t="s">
        <v>48</v>
      </c>
    </row>
    <row r="32338">
      <c r="A32338" s="9">
        <f t="shared" si="1"/>
        <v>23697</v>
      </c>
      <c r="B32338" s="5" t="s">
        <v>20214</v>
      </c>
      <c r="C32338" s="6" t="s">
        <v>1369</v>
      </c>
    </row>
    <row r="32339">
      <c r="A32339" s="9">
        <f t="shared" si="1"/>
        <v>23698</v>
      </c>
      <c r="B32339" s="5" t="s">
        <v>20215</v>
      </c>
      <c r="C32339" s="6" t="s">
        <v>1369</v>
      </c>
    </row>
    <row r="32340">
      <c r="A32340" s="9">
        <f t="shared" si="1"/>
        <v>23699</v>
      </c>
      <c r="B32340" s="5" t="s">
        <v>20216</v>
      </c>
      <c r="C32340" s="6" t="s">
        <v>1279</v>
      </c>
    </row>
    <row r="32341">
      <c r="A32341" s="9">
        <f t="shared" si="1"/>
        <v>23700</v>
      </c>
      <c r="B32341" s="5" t="s">
        <v>20217</v>
      </c>
      <c r="C32341" s="6" t="s">
        <v>1279</v>
      </c>
    </row>
    <row r="32342">
      <c r="A32342" s="9">
        <f t="shared" si="1"/>
        <v>23700</v>
      </c>
      <c r="B32342" s="5" t="s">
        <v>20217</v>
      </c>
      <c r="C32342" s="6" t="s">
        <v>1221</v>
      </c>
    </row>
    <row r="32343">
      <c r="A32343" s="9">
        <f t="shared" si="1"/>
        <v>23701</v>
      </c>
      <c r="B32343" s="5" t="s">
        <v>20218</v>
      </c>
      <c r="C32343" s="6" t="s">
        <v>1279</v>
      </c>
    </row>
    <row r="32344">
      <c r="A32344" s="9">
        <f t="shared" si="1"/>
        <v>23702</v>
      </c>
      <c r="B32344" s="5" t="s">
        <v>20219</v>
      </c>
      <c r="C32344" s="6" t="s">
        <v>1394</v>
      </c>
    </row>
    <row r="32345">
      <c r="A32345" s="9">
        <f t="shared" si="1"/>
        <v>23703</v>
      </c>
      <c r="B32345" s="5" t="s">
        <v>20220</v>
      </c>
      <c r="C32345" s="6" t="s">
        <v>1394</v>
      </c>
    </row>
    <row r="32346">
      <c r="A32346" s="9">
        <f t="shared" si="1"/>
        <v>23704</v>
      </c>
      <c r="B32346" s="5" t="s">
        <v>20221</v>
      </c>
      <c r="C32346" s="6" t="s">
        <v>1394</v>
      </c>
    </row>
    <row r="32347">
      <c r="A32347" s="9">
        <f t="shared" si="1"/>
        <v>23705</v>
      </c>
      <c r="B32347" s="5" t="s">
        <v>20222</v>
      </c>
      <c r="C32347" s="6" t="s">
        <v>1394</v>
      </c>
    </row>
    <row r="32348">
      <c r="A32348" s="9">
        <f t="shared" si="1"/>
        <v>23706</v>
      </c>
      <c r="B32348" s="5" t="s">
        <v>20223</v>
      </c>
      <c r="C32348" s="6" t="s">
        <v>1279</v>
      </c>
    </row>
    <row r="32349">
      <c r="A32349" s="9">
        <f t="shared" si="1"/>
        <v>23707</v>
      </c>
      <c r="B32349" s="5" t="s">
        <v>20224</v>
      </c>
      <c r="C32349" s="6" t="s">
        <v>48</v>
      </c>
    </row>
    <row r="32350">
      <c r="A32350" s="9">
        <f t="shared" si="1"/>
        <v>23708</v>
      </c>
      <c r="B32350" s="5" t="s">
        <v>20225</v>
      </c>
      <c r="C32350" s="6" t="s">
        <v>27</v>
      </c>
    </row>
    <row r="32351">
      <c r="A32351" s="9">
        <f t="shared" si="1"/>
        <v>23709</v>
      </c>
      <c r="B32351" s="5" t="s">
        <v>20226</v>
      </c>
      <c r="C32351" s="6" t="s">
        <v>27</v>
      </c>
    </row>
    <row r="32352">
      <c r="A32352" s="9">
        <f t="shared" si="1"/>
        <v>23710</v>
      </c>
      <c r="B32352" s="5" t="s">
        <v>20227</v>
      </c>
      <c r="C32352" s="6" t="s">
        <v>27</v>
      </c>
    </row>
    <row r="32353">
      <c r="A32353" s="9">
        <f t="shared" si="1"/>
        <v>23711</v>
      </c>
      <c r="B32353" s="5" t="s">
        <v>20228</v>
      </c>
      <c r="C32353" s="6" t="s">
        <v>27</v>
      </c>
    </row>
    <row r="32354">
      <c r="A32354" s="9">
        <f t="shared" si="1"/>
        <v>23712</v>
      </c>
      <c r="B32354" s="5" t="s">
        <v>20229</v>
      </c>
      <c r="C32354" s="6" t="s">
        <v>27</v>
      </c>
    </row>
    <row r="32355">
      <c r="A32355" s="9">
        <f t="shared" si="1"/>
        <v>23713</v>
      </c>
      <c r="B32355" s="5" t="s">
        <v>20230</v>
      </c>
      <c r="C32355" s="6" t="s">
        <v>1324</v>
      </c>
    </row>
    <row r="32356">
      <c r="A32356" s="9">
        <f t="shared" si="1"/>
        <v>23714</v>
      </c>
      <c r="B32356" s="5" t="s">
        <v>20231</v>
      </c>
      <c r="C32356" s="6" t="s">
        <v>1324</v>
      </c>
    </row>
    <row r="32357">
      <c r="A32357" s="9">
        <f t="shared" si="1"/>
        <v>23715</v>
      </c>
      <c r="B32357" s="5" t="s">
        <v>20232</v>
      </c>
      <c r="C32357" s="6" t="s">
        <v>1324</v>
      </c>
    </row>
    <row r="32358">
      <c r="A32358" s="9">
        <f t="shared" si="1"/>
        <v>23716</v>
      </c>
      <c r="B32358" s="5" t="s">
        <v>20233</v>
      </c>
      <c r="C32358" s="6" t="s">
        <v>1324</v>
      </c>
    </row>
    <row r="32359">
      <c r="A32359" s="9">
        <f t="shared" si="1"/>
        <v>23717</v>
      </c>
      <c r="B32359" s="5" t="s">
        <v>20234</v>
      </c>
      <c r="C32359" s="6" t="s">
        <v>1324</v>
      </c>
    </row>
    <row r="32360">
      <c r="A32360" s="9">
        <f t="shared" si="1"/>
        <v>23718</v>
      </c>
      <c r="B32360" s="5" t="s">
        <v>20235</v>
      </c>
      <c r="C32360" s="6" t="s">
        <v>1324</v>
      </c>
    </row>
    <row r="32361">
      <c r="A32361" s="9">
        <f t="shared" si="1"/>
        <v>23719</v>
      </c>
      <c r="B32361" s="5" t="s">
        <v>20236</v>
      </c>
      <c r="C32361" s="6" t="s">
        <v>1279</v>
      </c>
    </row>
    <row r="32362">
      <c r="A32362" s="9">
        <f t="shared" si="1"/>
        <v>23720</v>
      </c>
      <c r="B32362" s="5" t="s">
        <v>20237</v>
      </c>
      <c r="C32362" s="6" t="s">
        <v>1279</v>
      </c>
    </row>
    <row r="32363">
      <c r="A32363" s="9">
        <f t="shared" si="1"/>
        <v>23721</v>
      </c>
      <c r="B32363" s="5" t="s">
        <v>20238</v>
      </c>
      <c r="C32363" s="6" t="s">
        <v>48</v>
      </c>
    </row>
    <row r="32364">
      <c r="A32364" s="9">
        <f t="shared" si="1"/>
        <v>23722</v>
      </c>
      <c r="B32364" s="5" t="s">
        <v>20239</v>
      </c>
      <c r="C32364" s="6" t="s">
        <v>1279</v>
      </c>
    </row>
    <row r="32365">
      <c r="A32365" s="9">
        <f t="shared" si="1"/>
        <v>23723</v>
      </c>
      <c r="B32365" s="5" t="s">
        <v>20240</v>
      </c>
      <c r="C32365" s="6" t="s">
        <v>1369</v>
      </c>
    </row>
    <row r="32366">
      <c r="A32366" s="9">
        <f t="shared" si="1"/>
        <v>23724</v>
      </c>
      <c r="B32366" s="5" t="s">
        <v>20241</v>
      </c>
      <c r="C32366" s="6" t="s">
        <v>1369</v>
      </c>
    </row>
    <row r="32367">
      <c r="A32367" s="9">
        <f t="shared" si="1"/>
        <v>23725</v>
      </c>
      <c r="B32367" s="5" t="s">
        <v>20242</v>
      </c>
      <c r="C32367" s="6" t="s">
        <v>1369</v>
      </c>
    </row>
    <row r="32368">
      <c r="A32368" s="9">
        <f t="shared" si="1"/>
        <v>23726</v>
      </c>
      <c r="B32368" s="25" t="s">
        <v>27373</v>
      </c>
      <c r="C32368" s="26" t="s">
        <v>650</v>
      </c>
    </row>
    <row r="32369">
      <c r="A32369" s="9">
        <f t="shared" si="1"/>
        <v>23727</v>
      </c>
      <c r="B32369" s="25" t="s">
        <v>27374</v>
      </c>
      <c r="C32369" s="26" t="s">
        <v>650</v>
      </c>
    </row>
    <row r="32370">
      <c r="A32370" s="9">
        <f t="shared" si="1"/>
        <v>23728</v>
      </c>
      <c r="B32370" s="8" t="s">
        <v>20243</v>
      </c>
      <c r="C32370" s="9" t="s">
        <v>650</v>
      </c>
    </row>
    <row r="32371">
      <c r="A32371" s="9">
        <f t="shared" si="1"/>
        <v>23729</v>
      </c>
      <c r="B32371" s="5" t="s">
        <v>20244</v>
      </c>
      <c r="C32371" s="6" t="s">
        <v>785</v>
      </c>
    </row>
    <row r="32372">
      <c r="A32372" s="9">
        <f t="shared" si="1"/>
        <v>23730</v>
      </c>
      <c r="B32372" s="5" t="s">
        <v>20245</v>
      </c>
      <c r="C32372" s="6" t="s">
        <v>785</v>
      </c>
    </row>
    <row r="32373">
      <c r="A32373" s="9">
        <f t="shared" si="1"/>
        <v>23731</v>
      </c>
      <c r="B32373" s="5" t="s">
        <v>20246</v>
      </c>
      <c r="C32373" s="6" t="s">
        <v>989</v>
      </c>
    </row>
    <row r="32374">
      <c r="A32374" s="9">
        <f t="shared" si="1"/>
        <v>23732</v>
      </c>
      <c r="B32374" s="25" t="s">
        <v>27375</v>
      </c>
      <c r="C32374" s="26" t="s">
        <v>4721</v>
      </c>
    </row>
    <row r="32375">
      <c r="A32375" s="9">
        <f t="shared" si="1"/>
        <v>23733</v>
      </c>
      <c r="B32375" s="25" t="s">
        <v>27376</v>
      </c>
      <c r="C32375" s="26" t="s">
        <v>650</v>
      </c>
    </row>
    <row r="32376">
      <c r="A32376" s="9">
        <f t="shared" si="1"/>
        <v>23734</v>
      </c>
      <c r="B32376" s="8" t="s">
        <v>20247</v>
      </c>
      <c r="C32376" s="9" t="s">
        <v>177</v>
      </c>
    </row>
    <row r="32377">
      <c r="A32377" s="9">
        <f t="shared" si="1"/>
        <v>23734</v>
      </c>
      <c r="B32377" s="8" t="s">
        <v>20247</v>
      </c>
      <c r="C32377" s="9" t="s">
        <v>60</v>
      </c>
    </row>
    <row r="32378">
      <c r="A32378" s="9">
        <f t="shared" si="1"/>
        <v>23734</v>
      </c>
      <c r="B32378" s="8" t="s">
        <v>20247</v>
      </c>
      <c r="C32378" s="9" t="s">
        <v>24</v>
      </c>
    </row>
    <row r="32379">
      <c r="A32379" s="9">
        <f t="shared" si="1"/>
        <v>23734</v>
      </c>
      <c r="B32379" s="8" t="s">
        <v>20247</v>
      </c>
      <c r="C32379" s="9" t="s">
        <v>25</v>
      </c>
    </row>
    <row r="32380">
      <c r="A32380" s="9">
        <f t="shared" si="1"/>
        <v>23734</v>
      </c>
      <c r="B32380" s="8" t="s">
        <v>20247</v>
      </c>
      <c r="C32380" s="9" t="s">
        <v>142</v>
      </c>
    </row>
    <row r="32381">
      <c r="A32381" s="9">
        <f t="shared" si="1"/>
        <v>23735</v>
      </c>
      <c r="B32381" s="8" t="s">
        <v>20248</v>
      </c>
      <c r="C32381" s="9" t="s">
        <v>1548</v>
      </c>
    </row>
    <row r="32382">
      <c r="A32382" s="9">
        <f t="shared" si="1"/>
        <v>23736</v>
      </c>
      <c r="B32382" s="5" t="s">
        <v>20249</v>
      </c>
      <c r="C32382" s="6" t="s">
        <v>471</v>
      </c>
    </row>
    <row r="32383">
      <c r="A32383" s="9">
        <f t="shared" si="1"/>
        <v>23737</v>
      </c>
      <c r="B32383" s="5" t="s">
        <v>20250</v>
      </c>
      <c r="C32383" s="6" t="s">
        <v>731</v>
      </c>
    </row>
    <row r="32384">
      <c r="A32384" s="9">
        <f t="shared" si="1"/>
        <v>23738</v>
      </c>
      <c r="B32384" s="5" t="s">
        <v>20251</v>
      </c>
      <c r="C32384" s="6" t="s">
        <v>1585</v>
      </c>
    </row>
    <row r="32385">
      <c r="A32385" s="9">
        <f t="shared" si="1"/>
        <v>23739</v>
      </c>
      <c r="B32385" s="5" t="s">
        <v>20252</v>
      </c>
      <c r="C32385" s="6" t="s">
        <v>1585</v>
      </c>
    </row>
    <row r="32386">
      <c r="A32386" s="9">
        <f t="shared" si="1"/>
        <v>23740</v>
      </c>
      <c r="B32386" s="5" t="s">
        <v>20253</v>
      </c>
      <c r="C32386" s="6" t="s">
        <v>1585</v>
      </c>
    </row>
    <row r="32387">
      <c r="A32387" s="9">
        <f t="shared" si="1"/>
        <v>23741</v>
      </c>
      <c r="B32387" s="5" t="s">
        <v>20254</v>
      </c>
      <c r="C32387" s="6" t="s">
        <v>1585</v>
      </c>
    </row>
    <row r="32388">
      <c r="A32388" s="9">
        <f t="shared" si="1"/>
        <v>23742</v>
      </c>
      <c r="B32388" s="5" t="s">
        <v>20255</v>
      </c>
      <c r="C32388" s="6" t="s">
        <v>1585</v>
      </c>
    </row>
    <row r="32389">
      <c r="A32389" s="9">
        <f t="shared" si="1"/>
        <v>23743</v>
      </c>
      <c r="B32389" s="5" t="s">
        <v>20256</v>
      </c>
      <c r="C32389" s="6" t="s">
        <v>1585</v>
      </c>
    </row>
    <row r="32390">
      <c r="A32390" s="9">
        <f t="shared" si="1"/>
        <v>23744</v>
      </c>
      <c r="B32390" s="5" t="s">
        <v>20257</v>
      </c>
      <c r="C32390" s="6" t="s">
        <v>346</v>
      </c>
    </row>
    <row r="32391">
      <c r="A32391" s="9">
        <f t="shared" si="1"/>
        <v>23744</v>
      </c>
      <c r="B32391" s="5" t="s">
        <v>20257</v>
      </c>
      <c r="C32391" s="6" t="s">
        <v>23628</v>
      </c>
    </row>
    <row r="32392">
      <c r="A32392" s="9">
        <f t="shared" si="1"/>
        <v>23745</v>
      </c>
      <c r="B32392" s="8" t="s">
        <v>20258</v>
      </c>
      <c r="C32392" s="9" t="s">
        <v>1548</v>
      </c>
    </row>
    <row r="32393">
      <c r="A32393" s="9">
        <f t="shared" si="1"/>
        <v>23746</v>
      </c>
      <c r="B32393" s="5" t="s">
        <v>20259</v>
      </c>
      <c r="C32393" s="6" t="s">
        <v>639</v>
      </c>
    </row>
    <row r="32394">
      <c r="A32394" s="9">
        <f t="shared" si="1"/>
        <v>23747</v>
      </c>
      <c r="B32394" s="25" t="s">
        <v>27377</v>
      </c>
      <c r="C32394" s="26" t="s">
        <v>23817</v>
      </c>
    </row>
    <row r="32395">
      <c r="A32395" s="9">
        <f t="shared" si="1"/>
        <v>23748</v>
      </c>
      <c r="B32395" s="8" t="s">
        <v>20260</v>
      </c>
      <c r="C32395" s="9" t="s">
        <v>650</v>
      </c>
    </row>
    <row r="32396">
      <c r="A32396" s="9">
        <f t="shared" si="1"/>
        <v>23749</v>
      </c>
      <c r="B32396" s="5" t="s">
        <v>20261</v>
      </c>
      <c r="C32396" s="6" t="s">
        <v>80</v>
      </c>
    </row>
    <row r="32397">
      <c r="A32397" s="9">
        <f t="shared" si="1"/>
        <v>23750</v>
      </c>
      <c r="B32397" s="5" t="s">
        <v>20262</v>
      </c>
      <c r="C32397" s="6" t="s">
        <v>1585</v>
      </c>
    </row>
    <row r="32398">
      <c r="A32398" s="9">
        <f t="shared" si="1"/>
        <v>23751</v>
      </c>
      <c r="B32398" s="5" t="s">
        <v>20263</v>
      </c>
      <c r="C32398" s="6" t="s">
        <v>1585</v>
      </c>
    </row>
    <row r="32399">
      <c r="A32399" s="9">
        <f t="shared" si="1"/>
        <v>23752</v>
      </c>
      <c r="B32399" s="5" t="s">
        <v>20264</v>
      </c>
      <c r="C32399" s="6" t="s">
        <v>1585</v>
      </c>
    </row>
    <row r="32400">
      <c r="A32400" s="9">
        <f t="shared" si="1"/>
        <v>23753</v>
      </c>
      <c r="B32400" s="5" t="s">
        <v>20265</v>
      </c>
      <c r="C32400" s="6" t="s">
        <v>1585</v>
      </c>
    </row>
    <row r="32401">
      <c r="A32401" s="9">
        <f t="shared" si="1"/>
        <v>23754</v>
      </c>
      <c r="B32401" s="5" t="s">
        <v>20266</v>
      </c>
      <c r="C32401" s="6" t="s">
        <v>1585</v>
      </c>
    </row>
    <row r="32402">
      <c r="A32402" s="9">
        <f t="shared" si="1"/>
        <v>23755</v>
      </c>
      <c r="B32402" s="5" t="s">
        <v>20267</v>
      </c>
      <c r="C32402" s="6" t="s">
        <v>1585</v>
      </c>
    </row>
    <row r="32403">
      <c r="A32403" s="9">
        <f t="shared" si="1"/>
        <v>23756</v>
      </c>
      <c r="B32403" s="25" t="s">
        <v>27378</v>
      </c>
      <c r="C32403" s="26" t="s">
        <v>23845</v>
      </c>
    </row>
    <row r="32404">
      <c r="A32404" s="9">
        <f t="shared" si="1"/>
        <v>23757</v>
      </c>
      <c r="B32404" s="5" t="s">
        <v>20268</v>
      </c>
      <c r="C32404" s="6" t="s">
        <v>1378</v>
      </c>
    </row>
    <row r="32405">
      <c r="A32405" s="9">
        <f t="shared" si="1"/>
        <v>23758</v>
      </c>
      <c r="B32405" s="5" t="s">
        <v>20269</v>
      </c>
      <c r="C32405" s="6" t="s">
        <v>780</v>
      </c>
    </row>
    <row r="32406">
      <c r="A32406" s="9">
        <f t="shared" si="1"/>
        <v>23759</v>
      </c>
      <c r="B32406" s="25" t="s">
        <v>27379</v>
      </c>
      <c r="C32406" s="26" t="s">
        <v>8541</v>
      </c>
    </row>
    <row r="32407">
      <c r="A32407" s="9">
        <f t="shared" si="1"/>
        <v>23760</v>
      </c>
      <c r="B32407" s="8" t="s">
        <v>20270</v>
      </c>
      <c r="C32407" s="9" t="s">
        <v>1548</v>
      </c>
    </row>
    <row r="32408">
      <c r="A32408" s="9">
        <f t="shared" si="1"/>
        <v>23761</v>
      </c>
      <c r="B32408" s="5" t="s">
        <v>20271</v>
      </c>
      <c r="C32408" s="6" t="s">
        <v>1120</v>
      </c>
    </row>
    <row r="32409">
      <c r="A32409" s="9">
        <f t="shared" si="1"/>
        <v>23762</v>
      </c>
      <c r="B32409" s="5" t="s">
        <v>20272</v>
      </c>
      <c r="C32409" s="6" t="s">
        <v>603</v>
      </c>
    </row>
    <row r="32410">
      <c r="A32410" s="9">
        <f t="shared" si="1"/>
        <v>23763</v>
      </c>
      <c r="B32410" s="5" t="s">
        <v>20273</v>
      </c>
      <c r="C32410" s="6" t="s">
        <v>12</v>
      </c>
    </row>
    <row r="32411">
      <c r="A32411" s="9">
        <f t="shared" si="1"/>
        <v>23764</v>
      </c>
      <c r="B32411" s="5" t="s">
        <v>20274</v>
      </c>
      <c r="C32411" s="6" t="s">
        <v>12</v>
      </c>
    </row>
    <row r="32412">
      <c r="A32412" s="9">
        <f t="shared" si="1"/>
        <v>23765</v>
      </c>
      <c r="B32412" s="5" t="s">
        <v>20275</v>
      </c>
      <c r="C32412" s="6" t="s">
        <v>785</v>
      </c>
    </row>
    <row r="32413">
      <c r="A32413" s="9">
        <f t="shared" si="1"/>
        <v>23766</v>
      </c>
      <c r="B32413" s="5" t="s">
        <v>20276</v>
      </c>
      <c r="C32413" s="6" t="s">
        <v>785</v>
      </c>
    </row>
    <row r="32414">
      <c r="A32414" s="9">
        <f t="shared" si="1"/>
        <v>23767</v>
      </c>
      <c r="B32414" s="5" t="s">
        <v>20277</v>
      </c>
      <c r="C32414" s="6" t="s">
        <v>785</v>
      </c>
    </row>
    <row r="32415">
      <c r="A32415" s="9">
        <f t="shared" si="1"/>
        <v>23768</v>
      </c>
      <c r="B32415" s="5" t="s">
        <v>20278</v>
      </c>
      <c r="C32415" s="6" t="s">
        <v>603</v>
      </c>
    </row>
    <row r="32416">
      <c r="A32416" s="9">
        <f t="shared" si="1"/>
        <v>23769</v>
      </c>
      <c r="B32416" s="5" t="s">
        <v>20279</v>
      </c>
      <c r="C32416" s="6" t="s">
        <v>109</v>
      </c>
    </row>
    <row r="32417">
      <c r="A32417" s="9">
        <f t="shared" si="1"/>
        <v>23769</v>
      </c>
      <c r="B32417" s="5" t="s">
        <v>20279</v>
      </c>
      <c r="C32417" s="6" t="s">
        <v>25</v>
      </c>
    </row>
    <row r="32418">
      <c r="A32418" s="9">
        <f t="shared" si="1"/>
        <v>23769</v>
      </c>
      <c r="B32418" s="5" t="s">
        <v>20279</v>
      </c>
      <c r="C32418" s="6" t="s">
        <v>650</v>
      </c>
    </row>
    <row r="32419">
      <c r="A32419" s="9">
        <f t="shared" si="1"/>
        <v>23770</v>
      </c>
      <c r="B32419" s="5" t="s">
        <v>20280</v>
      </c>
      <c r="C32419" s="6" t="s">
        <v>109</v>
      </c>
    </row>
    <row r="32420">
      <c r="A32420" s="9">
        <f t="shared" si="1"/>
        <v>23770</v>
      </c>
      <c r="B32420" s="5" t="s">
        <v>20280</v>
      </c>
      <c r="C32420" s="6" t="s">
        <v>25</v>
      </c>
    </row>
    <row r="32421">
      <c r="A32421" s="9">
        <f t="shared" si="1"/>
        <v>23771</v>
      </c>
      <c r="B32421" s="5" t="s">
        <v>20281</v>
      </c>
      <c r="C32421" s="6" t="s">
        <v>109</v>
      </c>
    </row>
    <row r="32422">
      <c r="A32422" s="9">
        <f t="shared" si="1"/>
        <v>23772</v>
      </c>
      <c r="B32422" s="5" t="s">
        <v>20282</v>
      </c>
      <c r="C32422" s="6" t="s">
        <v>785</v>
      </c>
    </row>
    <row r="32423">
      <c r="A32423" s="9">
        <f t="shared" si="1"/>
        <v>23773</v>
      </c>
      <c r="B32423" s="25" t="s">
        <v>27380</v>
      </c>
      <c r="C32423" s="26" t="s">
        <v>3126</v>
      </c>
    </row>
    <row r="32424">
      <c r="A32424" s="9">
        <f t="shared" si="1"/>
        <v>23774</v>
      </c>
      <c r="B32424" s="5" t="s">
        <v>20283</v>
      </c>
      <c r="C32424" s="6" t="s">
        <v>1279</v>
      </c>
    </row>
    <row r="32425">
      <c r="A32425" s="9">
        <f t="shared" si="1"/>
        <v>23775</v>
      </c>
      <c r="B32425" s="40" t="s">
        <v>27381</v>
      </c>
      <c r="C32425" s="40" t="s">
        <v>3126</v>
      </c>
    </row>
    <row r="32426">
      <c r="A32426" s="9">
        <f t="shared" si="1"/>
        <v>23776</v>
      </c>
      <c r="B32426" s="5" t="s">
        <v>20284</v>
      </c>
      <c r="C32426" s="6" t="s">
        <v>86</v>
      </c>
    </row>
    <row r="32427">
      <c r="A32427" s="9">
        <f t="shared" si="1"/>
        <v>23777</v>
      </c>
      <c r="B32427" s="5" t="s">
        <v>20285</v>
      </c>
      <c r="C32427" s="6" t="s">
        <v>437</v>
      </c>
    </row>
    <row r="32428">
      <c r="A32428" s="9">
        <f t="shared" si="1"/>
        <v>23778</v>
      </c>
      <c r="B32428" s="5" t="s">
        <v>20286</v>
      </c>
      <c r="C32428" s="6" t="s">
        <v>437</v>
      </c>
    </row>
    <row r="32429">
      <c r="A32429" s="9">
        <f t="shared" si="1"/>
        <v>23779</v>
      </c>
      <c r="B32429" s="5" t="s">
        <v>20287</v>
      </c>
      <c r="C32429" s="6" t="s">
        <v>437</v>
      </c>
    </row>
    <row r="32430">
      <c r="A32430" s="9">
        <f t="shared" si="1"/>
        <v>23780</v>
      </c>
      <c r="B32430" s="5" t="s">
        <v>20288</v>
      </c>
      <c r="C32430" s="6" t="s">
        <v>437</v>
      </c>
    </row>
    <row r="32431">
      <c r="A32431" s="9">
        <f t="shared" si="1"/>
        <v>23781</v>
      </c>
      <c r="B32431" s="5" t="s">
        <v>20289</v>
      </c>
      <c r="C32431" s="6" t="s">
        <v>437</v>
      </c>
    </row>
    <row r="32432">
      <c r="A32432" s="9">
        <f t="shared" si="1"/>
        <v>23782</v>
      </c>
      <c r="B32432" s="5" t="s">
        <v>20290</v>
      </c>
      <c r="C32432" s="6" t="s">
        <v>437</v>
      </c>
    </row>
    <row r="32433">
      <c r="A32433" s="9">
        <f t="shared" si="1"/>
        <v>23783</v>
      </c>
      <c r="B32433" s="5" t="s">
        <v>20291</v>
      </c>
      <c r="C32433" s="6" t="s">
        <v>437</v>
      </c>
    </row>
    <row r="32434">
      <c r="A32434" s="9">
        <f t="shared" si="1"/>
        <v>23784</v>
      </c>
      <c r="B32434" s="5" t="s">
        <v>20292</v>
      </c>
      <c r="C32434" s="6" t="s">
        <v>437</v>
      </c>
    </row>
    <row r="32435">
      <c r="A32435" s="9">
        <f t="shared" si="1"/>
        <v>23785</v>
      </c>
      <c r="B32435" s="5" t="s">
        <v>20293</v>
      </c>
      <c r="C32435" s="6" t="s">
        <v>437</v>
      </c>
    </row>
    <row r="32436">
      <c r="A32436" s="9">
        <f t="shared" si="1"/>
        <v>23786</v>
      </c>
      <c r="B32436" s="5" t="s">
        <v>20294</v>
      </c>
      <c r="C32436" s="6" t="s">
        <v>437</v>
      </c>
    </row>
    <row r="32437">
      <c r="A32437" s="9">
        <f t="shared" si="1"/>
        <v>23787</v>
      </c>
      <c r="B32437" s="5" t="s">
        <v>20295</v>
      </c>
      <c r="C32437" s="6" t="s">
        <v>86</v>
      </c>
    </row>
    <row r="32438">
      <c r="A32438" s="9">
        <f t="shared" si="1"/>
        <v>23788</v>
      </c>
      <c r="B32438" s="5" t="s">
        <v>20296</v>
      </c>
      <c r="C32438" s="6" t="s">
        <v>86</v>
      </c>
    </row>
    <row r="32439">
      <c r="A32439" s="9">
        <f t="shared" si="1"/>
        <v>23789</v>
      </c>
      <c r="B32439" s="25" t="s">
        <v>27382</v>
      </c>
      <c r="C32439" s="26" t="s">
        <v>23845</v>
      </c>
    </row>
    <row r="32440">
      <c r="A32440" s="9">
        <f t="shared" si="1"/>
        <v>23790</v>
      </c>
      <c r="B32440" s="49" t="s">
        <v>27383</v>
      </c>
      <c r="C32440" s="17" t="s">
        <v>639</v>
      </c>
    </row>
    <row r="32441">
      <c r="A32441" s="9">
        <f t="shared" si="1"/>
        <v>23791</v>
      </c>
      <c r="B32441" s="25" t="s">
        <v>27384</v>
      </c>
      <c r="C32441" s="26" t="s">
        <v>3126</v>
      </c>
    </row>
    <row r="32442">
      <c r="A32442" s="9">
        <f t="shared" si="1"/>
        <v>23792</v>
      </c>
      <c r="B32442" s="25" t="s">
        <v>27385</v>
      </c>
      <c r="C32442" s="26" t="s">
        <v>3126</v>
      </c>
    </row>
    <row r="32443">
      <c r="A32443" s="9">
        <f t="shared" si="1"/>
        <v>23793</v>
      </c>
      <c r="B32443" s="25" t="s">
        <v>27386</v>
      </c>
      <c r="C32443" s="26" t="s">
        <v>8541</v>
      </c>
    </row>
    <row r="32444">
      <c r="A32444" s="9">
        <f t="shared" si="1"/>
        <v>23794</v>
      </c>
      <c r="B32444" s="25" t="s">
        <v>27387</v>
      </c>
      <c r="C32444" s="26" t="s">
        <v>8541</v>
      </c>
    </row>
    <row r="32445">
      <c r="A32445" s="9">
        <f t="shared" si="1"/>
        <v>23795</v>
      </c>
      <c r="B32445" s="25" t="s">
        <v>27388</v>
      </c>
      <c r="C32445" s="26" t="s">
        <v>8541</v>
      </c>
    </row>
    <row r="32446">
      <c r="A32446" s="9">
        <f t="shared" si="1"/>
        <v>23796</v>
      </c>
      <c r="B32446" s="25" t="s">
        <v>27389</v>
      </c>
      <c r="C32446" s="26" t="s">
        <v>8541</v>
      </c>
    </row>
    <row r="32447">
      <c r="A32447" s="9">
        <f t="shared" si="1"/>
        <v>23797</v>
      </c>
      <c r="B32447" s="25" t="s">
        <v>27390</v>
      </c>
      <c r="C32447" s="26" t="s">
        <v>12983</v>
      </c>
    </row>
    <row r="32448">
      <c r="A32448" s="9">
        <f t="shared" si="1"/>
        <v>23798</v>
      </c>
      <c r="B32448" s="8" t="s">
        <v>20297</v>
      </c>
      <c r="C32448" s="9" t="s">
        <v>502</v>
      </c>
    </row>
    <row r="32449">
      <c r="A32449" s="9">
        <f t="shared" si="1"/>
        <v>23799</v>
      </c>
      <c r="B32449" s="5" t="s">
        <v>20298</v>
      </c>
      <c r="C32449" s="6" t="s">
        <v>1120</v>
      </c>
    </row>
    <row r="32450">
      <c r="A32450" s="9">
        <f t="shared" si="1"/>
        <v>23800</v>
      </c>
      <c r="B32450" s="5" t="s">
        <v>20299</v>
      </c>
      <c r="C32450" s="6" t="s">
        <v>1360</v>
      </c>
    </row>
    <row r="32451">
      <c r="A32451" s="9">
        <f t="shared" si="1"/>
        <v>23801</v>
      </c>
      <c r="B32451" s="5" t="s">
        <v>20300</v>
      </c>
      <c r="C32451" s="6" t="s">
        <v>1120</v>
      </c>
    </row>
    <row r="32452">
      <c r="A32452" s="9">
        <f t="shared" si="1"/>
        <v>23802</v>
      </c>
      <c r="B32452" s="5" t="s">
        <v>20301</v>
      </c>
      <c r="C32452" s="6" t="s">
        <v>4</v>
      </c>
    </row>
    <row r="32453">
      <c r="A32453" s="9">
        <f t="shared" si="1"/>
        <v>23803</v>
      </c>
      <c r="B32453" s="8" t="s">
        <v>20302</v>
      </c>
      <c r="C32453" s="9" t="s">
        <v>117</v>
      </c>
    </row>
    <row r="32454">
      <c r="A32454" s="9">
        <f t="shared" si="1"/>
        <v>23804</v>
      </c>
      <c r="B32454" s="5" t="s">
        <v>20303</v>
      </c>
      <c r="C32454" s="6" t="s">
        <v>437</v>
      </c>
    </row>
    <row r="32455">
      <c r="A32455" s="9">
        <f t="shared" si="1"/>
        <v>23805</v>
      </c>
      <c r="B32455" s="5" t="s">
        <v>20304</v>
      </c>
      <c r="C32455" s="6" t="s">
        <v>731</v>
      </c>
    </row>
    <row r="32456">
      <c r="A32456" s="9">
        <f t="shared" si="1"/>
        <v>23806</v>
      </c>
      <c r="B32456" s="5" t="s">
        <v>20305</v>
      </c>
      <c r="C32456" s="6" t="s">
        <v>1360</v>
      </c>
    </row>
    <row r="32457">
      <c r="A32457" s="9">
        <f t="shared" si="1"/>
        <v>23807</v>
      </c>
      <c r="B32457" s="5" t="s">
        <v>20306</v>
      </c>
      <c r="C32457" s="6" t="s">
        <v>639</v>
      </c>
    </row>
    <row r="32458">
      <c r="A32458" s="9">
        <f t="shared" si="1"/>
        <v>23808</v>
      </c>
      <c r="B32458" s="8" t="s">
        <v>20307</v>
      </c>
      <c r="C32458" s="9" t="s">
        <v>874</v>
      </c>
    </row>
    <row r="32459">
      <c r="A32459" s="9">
        <f t="shared" si="1"/>
        <v>23809</v>
      </c>
      <c r="B32459" s="5" t="s">
        <v>20308</v>
      </c>
      <c r="C32459" s="6" t="s">
        <v>437</v>
      </c>
    </row>
    <row r="32460">
      <c r="A32460" s="9">
        <f t="shared" si="1"/>
        <v>23810</v>
      </c>
      <c r="B32460" s="8" t="s">
        <v>20309</v>
      </c>
      <c r="C32460" s="9" t="s">
        <v>893</v>
      </c>
    </row>
    <row r="32461">
      <c r="A32461" s="9">
        <f t="shared" si="1"/>
        <v>23811</v>
      </c>
      <c r="B32461" s="5" t="s">
        <v>20310</v>
      </c>
      <c r="C32461" s="6" t="s">
        <v>714</v>
      </c>
    </row>
    <row r="32462">
      <c r="A32462" s="9">
        <f t="shared" si="1"/>
        <v>23811</v>
      </c>
      <c r="B32462" s="5" t="s">
        <v>20310</v>
      </c>
      <c r="C32462" s="6" t="s">
        <v>23672</v>
      </c>
    </row>
    <row r="32463">
      <c r="A32463" s="9">
        <f t="shared" si="1"/>
        <v>23812</v>
      </c>
      <c r="B32463" s="25" t="s">
        <v>27391</v>
      </c>
      <c r="C32463" s="26" t="s">
        <v>23845</v>
      </c>
    </row>
    <row r="32464">
      <c r="A32464" s="9">
        <f t="shared" si="1"/>
        <v>23813</v>
      </c>
      <c r="B32464" s="5" t="s">
        <v>20311</v>
      </c>
      <c r="C32464" s="6" t="s">
        <v>1267</v>
      </c>
    </row>
    <row r="32465">
      <c r="A32465" s="9">
        <f t="shared" si="1"/>
        <v>23814</v>
      </c>
      <c r="B32465" s="5" t="s">
        <v>20312</v>
      </c>
      <c r="C32465" s="6" t="s">
        <v>1378</v>
      </c>
    </row>
    <row r="32466">
      <c r="A32466" s="9">
        <f t="shared" si="1"/>
        <v>23815</v>
      </c>
      <c r="B32466" s="5" t="s">
        <v>20313</v>
      </c>
      <c r="C32466" s="6" t="s">
        <v>1124</v>
      </c>
    </row>
    <row r="32467">
      <c r="A32467" s="9">
        <f t="shared" si="1"/>
        <v>23816</v>
      </c>
      <c r="B32467" s="5" t="s">
        <v>20314</v>
      </c>
      <c r="C32467" s="6" t="s">
        <v>1124</v>
      </c>
    </row>
    <row r="32468">
      <c r="A32468" s="9">
        <f t="shared" si="1"/>
        <v>23817</v>
      </c>
      <c r="B32468" s="5" t="s">
        <v>20315</v>
      </c>
      <c r="C32468" s="6" t="s">
        <v>1124</v>
      </c>
    </row>
    <row r="32469">
      <c r="A32469" s="9">
        <f t="shared" si="1"/>
        <v>23818</v>
      </c>
      <c r="B32469" s="5" t="s">
        <v>20316</v>
      </c>
      <c r="C32469" s="6" t="s">
        <v>1124</v>
      </c>
    </row>
    <row r="32470">
      <c r="A32470" s="9">
        <f t="shared" si="1"/>
        <v>23819</v>
      </c>
      <c r="B32470" s="8" t="s">
        <v>20317</v>
      </c>
      <c r="C32470" s="9" t="s">
        <v>8</v>
      </c>
    </row>
    <row r="32471">
      <c r="A32471" s="9">
        <f t="shared" si="1"/>
        <v>23820</v>
      </c>
      <c r="B32471" s="5" t="s">
        <v>20318</v>
      </c>
      <c r="C32471" s="6" t="s">
        <v>603</v>
      </c>
    </row>
    <row r="32472">
      <c r="A32472" s="9">
        <f t="shared" si="1"/>
        <v>23821</v>
      </c>
      <c r="B32472" s="8" t="s">
        <v>20319</v>
      </c>
      <c r="C32472" s="9" t="s">
        <v>1776</v>
      </c>
    </row>
    <row r="32473">
      <c r="A32473" s="9">
        <f t="shared" si="1"/>
        <v>23822</v>
      </c>
      <c r="B32473" s="5" t="s">
        <v>20320</v>
      </c>
      <c r="C32473" s="6" t="s">
        <v>1248</v>
      </c>
    </row>
    <row r="32474">
      <c r="A32474" s="9">
        <f t="shared" si="1"/>
        <v>23823</v>
      </c>
      <c r="B32474" s="5" t="s">
        <v>20321</v>
      </c>
      <c r="C32474" s="6" t="s">
        <v>798</v>
      </c>
    </row>
    <row r="32475">
      <c r="A32475" s="9">
        <f t="shared" si="1"/>
        <v>23823</v>
      </c>
      <c r="B32475" s="5" t="s">
        <v>20321</v>
      </c>
      <c r="C32475" s="6" t="s">
        <v>23628</v>
      </c>
    </row>
    <row r="32476">
      <c r="A32476" s="9">
        <f t="shared" si="1"/>
        <v>23824</v>
      </c>
      <c r="B32476" s="8" t="s">
        <v>20322</v>
      </c>
      <c r="C32476" s="9" t="s">
        <v>893</v>
      </c>
    </row>
    <row r="32477">
      <c r="A32477" s="9">
        <f t="shared" si="1"/>
        <v>23825</v>
      </c>
      <c r="B32477" s="8" t="s">
        <v>20323</v>
      </c>
      <c r="C32477" s="9" t="s">
        <v>893</v>
      </c>
    </row>
    <row r="32478">
      <c r="A32478" s="9">
        <f t="shared" si="1"/>
        <v>23826</v>
      </c>
      <c r="B32478" s="5" t="s">
        <v>20324</v>
      </c>
      <c r="C32478" s="6" t="s">
        <v>1267</v>
      </c>
    </row>
    <row r="32479">
      <c r="A32479" s="9">
        <f t="shared" si="1"/>
        <v>23827</v>
      </c>
      <c r="B32479" s="25" t="s">
        <v>27392</v>
      </c>
      <c r="C32479" s="26" t="s">
        <v>23845</v>
      </c>
    </row>
    <row r="32480">
      <c r="A32480" s="9">
        <f t="shared" si="1"/>
        <v>23828</v>
      </c>
      <c r="B32480" s="5" t="s">
        <v>20325</v>
      </c>
      <c r="C32480" s="6" t="s">
        <v>785</v>
      </c>
    </row>
    <row r="32481">
      <c r="A32481" s="9">
        <f t="shared" si="1"/>
        <v>23829</v>
      </c>
      <c r="B32481" s="8" t="s">
        <v>20326</v>
      </c>
      <c r="C32481" s="9" t="s">
        <v>733</v>
      </c>
    </row>
    <row r="32482">
      <c r="A32482" s="9">
        <f t="shared" si="1"/>
        <v>23830</v>
      </c>
      <c r="B32482" s="5" t="s">
        <v>20327</v>
      </c>
      <c r="C32482" s="6" t="s">
        <v>1279</v>
      </c>
    </row>
    <row r="32483">
      <c r="A32483" s="9">
        <f t="shared" si="1"/>
        <v>23831</v>
      </c>
      <c r="B32483" s="5" t="s">
        <v>20328</v>
      </c>
      <c r="C32483" s="6" t="s">
        <v>1394</v>
      </c>
    </row>
    <row r="32484">
      <c r="A32484" s="9">
        <f t="shared" si="1"/>
        <v>23832</v>
      </c>
      <c r="B32484" s="5" t="s">
        <v>20329</v>
      </c>
      <c r="C32484" s="6" t="s">
        <v>27</v>
      </c>
    </row>
    <row r="32485">
      <c r="A32485" s="9">
        <f t="shared" si="1"/>
        <v>23833</v>
      </c>
      <c r="B32485" s="5" t="s">
        <v>20330</v>
      </c>
      <c r="C32485" s="6" t="s">
        <v>989</v>
      </c>
    </row>
    <row r="32486">
      <c r="A32486" s="9">
        <f t="shared" si="1"/>
        <v>23834</v>
      </c>
      <c r="B32486" s="5" t="s">
        <v>20331</v>
      </c>
      <c r="C32486" s="6" t="s">
        <v>12</v>
      </c>
    </row>
    <row r="32487">
      <c r="A32487" s="9">
        <f t="shared" si="1"/>
        <v>23835</v>
      </c>
      <c r="B32487" s="36" t="s">
        <v>27393</v>
      </c>
      <c r="C32487" s="26" t="s">
        <v>3126</v>
      </c>
    </row>
    <row r="32488">
      <c r="A32488" s="9">
        <f t="shared" si="1"/>
        <v>23835</v>
      </c>
      <c r="B32488" s="36" t="s">
        <v>27393</v>
      </c>
      <c r="C32488" s="26" t="s">
        <v>1262</v>
      </c>
    </row>
    <row r="32489">
      <c r="A32489" s="9">
        <f t="shared" si="1"/>
        <v>23836</v>
      </c>
      <c r="B32489" s="5" t="s">
        <v>20332</v>
      </c>
      <c r="C32489" s="6" t="s">
        <v>336</v>
      </c>
    </row>
    <row r="32490">
      <c r="A32490" s="9">
        <f t="shared" si="1"/>
        <v>23836</v>
      </c>
      <c r="B32490" s="5" t="s">
        <v>20332</v>
      </c>
      <c r="C32490" s="6" t="s">
        <v>23637</v>
      </c>
    </row>
    <row r="32491">
      <c r="A32491" s="9">
        <f t="shared" si="1"/>
        <v>23837</v>
      </c>
      <c r="B32491" s="5" t="s">
        <v>20333</v>
      </c>
      <c r="C32491" s="6" t="s">
        <v>365</v>
      </c>
    </row>
    <row r="32492">
      <c r="A32492" s="9">
        <f t="shared" si="1"/>
        <v>23838</v>
      </c>
      <c r="B32492" s="8" t="s">
        <v>20334</v>
      </c>
      <c r="C32492" s="9" t="s">
        <v>530</v>
      </c>
    </row>
    <row r="32493">
      <c r="A32493" s="9">
        <f t="shared" si="1"/>
        <v>23839</v>
      </c>
      <c r="B32493" s="5" t="s">
        <v>20335</v>
      </c>
      <c r="C32493" s="6" t="s">
        <v>346</v>
      </c>
    </row>
    <row r="32494">
      <c r="A32494" s="9">
        <f t="shared" si="1"/>
        <v>23839</v>
      </c>
      <c r="B32494" s="5" t="s">
        <v>20335</v>
      </c>
      <c r="C32494" s="6" t="s">
        <v>462</v>
      </c>
    </row>
    <row r="32495">
      <c r="A32495" s="9">
        <f t="shared" si="1"/>
        <v>23839</v>
      </c>
      <c r="B32495" s="5" t="s">
        <v>20335</v>
      </c>
      <c r="C32495" s="6" t="s">
        <v>23637</v>
      </c>
    </row>
    <row r="32496">
      <c r="A32496" s="9">
        <f t="shared" si="1"/>
        <v>23839</v>
      </c>
      <c r="B32496" s="5" t="s">
        <v>20335</v>
      </c>
      <c r="C32496" s="6" t="s">
        <v>23628</v>
      </c>
    </row>
    <row r="32497">
      <c r="A32497" s="9">
        <f t="shared" si="1"/>
        <v>23840</v>
      </c>
      <c r="B32497" s="8" t="s">
        <v>20336</v>
      </c>
      <c r="C32497" s="9" t="s">
        <v>10</v>
      </c>
    </row>
    <row r="32498">
      <c r="A32498" s="9">
        <f t="shared" si="1"/>
        <v>23840</v>
      </c>
      <c r="B32498" s="8" t="s">
        <v>20336</v>
      </c>
      <c r="C32498" s="9" t="s">
        <v>60</v>
      </c>
    </row>
    <row r="32499">
      <c r="A32499" s="9">
        <f t="shared" si="1"/>
        <v>23840</v>
      </c>
      <c r="B32499" s="8" t="s">
        <v>20336</v>
      </c>
      <c r="C32499" s="9" t="s">
        <v>142</v>
      </c>
    </row>
    <row r="32500">
      <c r="A32500" s="9">
        <f t="shared" si="1"/>
        <v>23841</v>
      </c>
      <c r="B32500" s="5" t="s">
        <v>20337</v>
      </c>
      <c r="C32500" s="6" t="s">
        <v>142</v>
      </c>
    </row>
    <row r="32501">
      <c r="A32501" s="9">
        <f t="shared" si="1"/>
        <v>23842</v>
      </c>
      <c r="B32501" s="5" t="s">
        <v>20338</v>
      </c>
      <c r="C32501" s="6" t="s">
        <v>1124</v>
      </c>
    </row>
    <row r="32502">
      <c r="A32502" s="9">
        <f t="shared" si="1"/>
        <v>23843</v>
      </c>
      <c r="B32502" s="8" t="s">
        <v>20339</v>
      </c>
      <c r="C32502" s="6" t="s">
        <v>20340</v>
      </c>
    </row>
    <row r="32503">
      <c r="A32503" s="9">
        <f t="shared" si="1"/>
        <v>23843</v>
      </c>
      <c r="B32503" s="8" t="s">
        <v>20339</v>
      </c>
      <c r="C32503" s="9" t="s">
        <v>60</v>
      </c>
    </row>
    <row r="32504">
      <c r="A32504" s="9">
        <f t="shared" si="1"/>
        <v>23843</v>
      </c>
      <c r="B32504" s="8" t="s">
        <v>20339</v>
      </c>
      <c r="C32504" s="6" t="s">
        <v>23637</v>
      </c>
    </row>
    <row r="32505">
      <c r="A32505" s="9">
        <f t="shared" si="1"/>
        <v>23844</v>
      </c>
      <c r="B32505" s="5" t="s">
        <v>20341</v>
      </c>
      <c r="C32505" s="6" t="s">
        <v>462</v>
      </c>
    </row>
    <row r="32506">
      <c r="A32506" s="9">
        <f t="shared" si="1"/>
        <v>23844</v>
      </c>
      <c r="B32506" s="5" t="s">
        <v>20341</v>
      </c>
      <c r="C32506" s="6" t="s">
        <v>553</v>
      </c>
    </row>
    <row r="32507">
      <c r="A32507" s="9">
        <f t="shared" si="1"/>
        <v>23844</v>
      </c>
      <c r="B32507" s="5" t="s">
        <v>20341</v>
      </c>
      <c r="C32507" s="6" t="s">
        <v>23637</v>
      </c>
    </row>
    <row r="32508">
      <c r="A32508" s="9">
        <f t="shared" si="1"/>
        <v>23845</v>
      </c>
      <c r="B32508" s="5" t="s">
        <v>20342</v>
      </c>
      <c r="C32508" s="6" t="s">
        <v>336</v>
      </c>
    </row>
    <row r="32509">
      <c r="A32509" s="9">
        <f t="shared" si="1"/>
        <v>23845</v>
      </c>
      <c r="B32509" s="5" t="s">
        <v>20342</v>
      </c>
      <c r="C32509" s="6" t="s">
        <v>23637</v>
      </c>
    </row>
    <row r="32510">
      <c r="A32510" s="9">
        <f t="shared" si="1"/>
        <v>23846</v>
      </c>
      <c r="B32510" s="5" t="s">
        <v>20343</v>
      </c>
      <c r="C32510" s="6" t="s">
        <v>365</v>
      </c>
    </row>
    <row r="32511">
      <c r="A32511" s="9">
        <f t="shared" si="1"/>
        <v>23847</v>
      </c>
      <c r="B32511" s="25" t="s">
        <v>27394</v>
      </c>
      <c r="C32511" s="26" t="s">
        <v>672</v>
      </c>
    </row>
    <row r="32512">
      <c r="A32512" s="9">
        <f t="shared" si="1"/>
        <v>23847</v>
      </c>
      <c r="B32512" s="27" t="s">
        <v>27394</v>
      </c>
      <c r="C32512" s="28" t="s">
        <v>23637</v>
      </c>
    </row>
    <row r="32513">
      <c r="A32513" s="9">
        <f t="shared" si="1"/>
        <v>23848</v>
      </c>
      <c r="B32513" s="5" t="s">
        <v>20344</v>
      </c>
      <c r="C32513" s="6" t="s">
        <v>1124</v>
      </c>
    </row>
    <row r="32514">
      <c r="A32514" s="9">
        <f t="shared" si="1"/>
        <v>23849</v>
      </c>
      <c r="B32514" s="5" t="s">
        <v>20345</v>
      </c>
      <c r="C32514" s="6" t="s">
        <v>267</v>
      </c>
    </row>
    <row r="32515">
      <c r="A32515" s="9">
        <f t="shared" si="1"/>
        <v>23849</v>
      </c>
      <c r="B32515" s="5" t="s">
        <v>20345</v>
      </c>
      <c r="C32515" s="6" t="s">
        <v>23637</v>
      </c>
    </row>
    <row r="32516">
      <c r="A32516" s="9">
        <f t="shared" si="1"/>
        <v>23850</v>
      </c>
      <c r="B32516" s="8" t="s">
        <v>20346</v>
      </c>
      <c r="C32516" s="9" t="s">
        <v>616</v>
      </c>
    </row>
    <row r="32517">
      <c r="A32517" s="9">
        <f t="shared" si="1"/>
        <v>23851</v>
      </c>
      <c r="B32517" s="5" t="s">
        <v>20347</v>
      </c>
      <c r="C32517" s="6" t="s">
        <v>179</v>
      </c>
    </row>
    <row r="32518">
      <c r="A32518" s="9">
        <f t="shared" si="1"/>
        <v>23851</v>
      </c>
      <c r="B32518" s="5" t="s">
        <v>20347</v>
      </c>
      <c r="C32518" s="6" t="s">
        <v>23637</v>
      </c>
    </row>
    <row r="32519">
      <c r="A32519" s="9">
        <f t="shared" si="1"/>
        <v>23852</v>
      </c>
      <c r="B32519" s="5" t="s">
        <v>20348</v>
      </c>
      <c r="C32519" s="6" t="s">
        <v>326</v>
      </c>
    </row>
    <row r="32520">
      <c r="A32520" s="9">
        <f t="shared" si="1"/>
        <v>23852</v>
      </c>
      <c r="B32520" s="5" t="s">
        <v>20348</v>
      </c>
      <c r="C32520" s="6" t="s">
        <v>23637</v>
      </c>
    </row>
    <row r="32521">
      <c r="A32521" s="9">
        <f t="shared" si="1"/>
        <v>23853</v>
      </c>
      <c r="B32521" s="5" t="s">
        <v>20349</v>
      </c>
      <c r="C32521" s="6" t="s">
        <v>328</v>
      </c>
    </row>
    <row r="32522">
      <c r="A32522" s="9">
        <f t="shared" si="1"/>
        <v>23853</v>
      </c>
      <c r="B32522" s="5" t="s">
        <v>20349</v>
      </c>
      <c r="C32522" s="6" t="s">
        <v>23637</v>
      </c>
    </row>
    <row r="32523">
      <c r="A32523" s="9">
        <f t="shared" si="1"/>
        <v>23854</v>
      </c>
      <c r="B32523" s="8" t="s">
        <v>20350</v>
      </c>
      <c r="C32523" s="9" t="s">
        <v>121</v>
      </c>
    </row>
    <row r="32524">
      <c r="A32524" s="9">
        <f t="shared" si="1"/>
        <v>23855</v>
      </c>
      <c r="B32524" s="8" t="s">
        <v>20351</v>
      </c>
      <c r="C32524" s="9" t="s">
        <v>733</v>
      </c>
    </row>
    <row r="32525">
      <c r="A32525" s="9">
        <f t="shared" si="1"/>
        <v>23856</v>
      </c>
      <c r="B32525" s="5" t="s">
        <v>20352</v>
      </c>
      <c r="C32525" s="6" t="s">
        <v>1369</v>
      </c>
    </row>
    <row r="32526">
      <c r="A32526" s="9">
        <f t="shared" si="1"/>
        <v>23857</v>
      </c>
      <c r="B32526" s="5" t="s">
        <v>20353</v>
      </c>
      <c r="C32526" s="6" t="s">
        <v>1267</v>
      </c>
    </row>
    <row r="32527">
      <c r="A32527" s="9">
        <f t="shared" si="1"/>
        <v>23858</v>
      </c>
      <c r="B32527" s="8" t="s">
        <v>20354</v>
      </c>
      <c r="C32527" s="9" t="s">
        <v>46</v>
      </c>
    </row>
    <row r="32528">
      <c r="A32528" s="9">
        <f t="shared" si="1"/>
        <v>23859</v>
      </c>
      <c r="B32528" s="8" t="s">
        <v>20355</v>
      </c>
      <c r="C32528" s="9" t="s">
        <v>76</v>
      </c>
    </row>
    <row r="32529">
      <c r="A32529" s="9">
        <f t="shared" si="1"/>
        <v>23860</v>
      </c>
      <c r="B32529" s="8" t="s">
        <v>20356</v>
      </c>
      <c r="C32529" s="9" t="s">
        <v>372</v>
      </c>
    </row>
    <row r="32530">
      <c r="A32530" s="9">
        <f t="shared" si="1"/>
        <v>23861</v>
      </c>
      <c r="B32530" s="5" t="s">
        <v>20357</v>
      </c>
      <c r="C32530" s="6" t="s">
        <v>989</v>
      </c>
    </row>
    <row r="32531">
      <c r="A32531" s="9">
        <f t="shared" si="1"/>
        <v>23862</v>
      </c>
      <c r="B32531" s="5" t="s">
        <v>20358</v>
      </c>
      <c r="C32531" s="6" t="s">
        <v>1267</v>
      </c>
    </row>
    <row r="32532">
      <c r="A32532" s="9">
        <f t="shared" si="1"/>
        <v>23863</v>
      </c>
      <c r="B32532" s="8" t="s">
        <v>20359</v>
      </c>
      <c r="C32532" s="9" t="s">
        <v>1334</v>
      </c>
    </row>
    <row r="32533">
      <c r="A32533" s="9">
        <f t="shared" si="1"/>
        <v>23864</v>
      </c>
      <c r="B32533" s="8" t="s">
        <v>20360</v>
      </c>
      <c r="C32533" s="9" t="s">
        <v>1042</v>
      </c>
    </row>
    <row r="32534">
      <c r="A32534" s="9">
        <f t="shared" si="1"/>
        <v>23865</v>
      </c>
      <c r="B32534" s="5" t="s">
        <v>20361</v>
      </c>
      <c r="C32534" s="6" t="s">
        <v>1248</v>
      </c>
    </row>
    <row r="32535">
      <c r="A32535" s="9">
        <f t="shared" si="1"/>
        <v>23866</v>
      </c>
      <c r="B32535" s="5" t="s">
        <v>20362</v>
      </c>
      <c r="C32535" s="6" t="s">
        <v>1248</v>
      </c>
    </row>
    <row r="32536">
      <c r="A32536" s="9">
        <f t="shared" si="1"/>
        <v>23867</v>
      </c>
      <c r="B32536" s="5" t="s">
        <v>20363</v>
      </c>
      <c r="C32536" s="6" t="s">
        <v>1856</v>
      </c>
    </row>
    <row r="32537">
      <c r="A32537" s="9">
        <f t="shared" si="1"/>
        <v>23868</v>
      </c>
      <c r="B32537" s="5" t="s">
        <v>20364</v>
      </c>
      <c r="C32537" s="6" t="s">
        <v>1248</v>
      </c>
    </row>
    <row r="32538">
      <c r="A32538" s="9">
        <f t="shared" si="1"/>
        <v>23869</v>
      </c>
      <c r="B32538" s="5" t="s">
        <v>20365</v>
      </c>
      <c r="C32538" s="6" t="s">
        <v>1248</v>
      </c>
    </row>
    <row r="32539">
      <c r="A32539" s="9">
        <f t="shared" si="1"/>
        <v>23870</v>
      </c>
      <c r="B32539" s="5" t="s">
        <v>20366</v>
      </c>
      <c r="C32539" s="6" t="s">
        <v>1248</v>
      </c>
    </row>
    <row r="32540">
      <c r="A32540" s="9">
        <f t="shared" si="1"/>
        <v>23871</v>
      </c>
      <c r="B32540" s="5" t="s">
        <v>20367</v>
      </c>
      <c r="C32540" s="6" t="s">
        <v>1856</v>
      </c>
    </row>
    <row r="32541">
      <c r="A32541" s="9">
        <f t="shared" si="1"/>
        <v>23871</v>
      </c>
      <c r="B32541" s="5" t="s">
        <v>20367</v>
      </c>
      <c r="C32541" s="6" t="s">
        <v>1342</v>
      </c>
    </row>
    <row r="32542">
      <c r="A32542" s="9">
        <f t="shared" si="1"/>
        <v>23872</v>
      </c>
      <c r="B32542" s="25" t="s">
        <v>27395</v>
      </c>
      <c r="C32542" s="26" t="s">
        <v>487</v>
      </c>
    </row>
    <row r="32543">
      <c r="A32543" s="9">
        <f t="shared" si="1"/>
        <v>23872</v>
      </c>
      <c r="B32543" s="27" t="s">
        <v>27395</v>
      </c>
      <c r="C32543" s="28" t="s">
        <v>23637</v>
      </c>
    </row>
    <row r="32544">
      <c r="A32544" s="9">
        <f t="shared" si="1"/>
        <v>23873</v>
      </c>
      <c r="B32544" s="5" t="s">
        <v>20368</v>
      </c>
      <c r="C32544" s="6" t="s">
        <v>758</v>
      </c>
    </row>
    <row r="32545">
      <c r="A32545" s="9">
        <f t="shared" si="1"/>
        <v>23874</v>
      </c>
      <c r="B32545" s="8" t="s">
        <v>20369</v>
      </c>
      <c r="C32545" s="9" t="s">
        <v>1776</v>
      </c>
    </row>
    <row r="32546">
      <c r="A32546" s="9">
        <f t="shared" si="1"/>
        <v>23875</v>
      </c>
      <c r="B32546" s="8" t="s">
        <v>20370</v>
      </c>
      <c r="C32546" s="9" t="s">
        <v>1776</v>
      </c>
    </row>
    <row r="32547">
      <c r="A32547" s="9">
        <f t="shared" si="1"/>
        <v>23876</v>
      </c>
      <c r="B32547" s="5" t="s">
        <v>20371</v>
      </c>
      <c r="C32547" s="6" t="s">
        <v>758</v>
      </c>
    </row>
    <row r="32548">
      <c r="A32548" s="9">
        <f t="shared" si="1"/>
        <v>23877</v>
      </c>
      <c r="B32548" s="5" t="s">
        <v>20372</v>
      </c>
      <c r="C32548" s="6" t="s">
        <v>758</v>
      </c>
    </row>
    <row r="32549">
      <c r="A32549" s="9">
        <f t="shared" si="1"/>
        <v>23877</v>
      </c>
      <c r="B32549" s="5" t="s">
        <v>20372</v>
      </c>
      <c r="C32549" s="6" t="s">
        <v>40</v>
      </c>
    </row>
    <row r="32550">
      <c r="A32550" s="9">
        <f t="shared" si="1"/>
        <v>23878</v>
      </c>
      <c r="B32550" s="5" t="s">
        <v>20373</v>
      </c>
      <c r="C32550" s="6" t="s">
        <v>798</v>
      </c>
    </row>
    <row r="32551">
      <c r="A32551" s="9">
        <f t="shared" si="1"/>
        <v>23878</v>
      </c>
      <c r="B32551" s="5" t="s">
        <v>20373</v>
      </c>
      <c r="C32551" s="6" t="s">
        <v>23628</v>
      </c>
    </row>
    <row r="32552">
      <c r="A32552" s="9">
        <f t="shared" si="1"/>
        <v>23879</v>
      </c>
      <c r="B32552" s="8" t="s">
        <v>20374</v>
      </c>
      <c r="C32552" s="9" t="s">
        <v>1776</v>
      </c>
    </row>
    <row r="32553">
      <c r="A32553" s="9">
        <f t="shared" si="1"/>
        <v>23880</v>
      </c>
      <c r="B32553" s="8" t="s">
        <v>20375</v>
      </c>
      <c r="C32553" s="9" t="s">
        <v>121</v>
      </c>
    </row>
    <row r="32554">
      <c r="A32554" s="9">
        <f t="shared" si="1"/>
        <v>23881</v>
      </c>
      <c r="B32554" s="5" t="s">
        <v>20376</v>
      </c>
      <c r="C32554" s="6" t="s">
        <v>1585</v>
      </c>
    </row>
    <row r="32555">
      <c r="A32555" s="9">
        <f t="shared" si="1"/>
        <v>23882</v>
      </c>
      <c r="B32555" s="5" t="s">
        <v>20377</v>
      </c>
      <c r="C32555" s="6" t="s">
        <v>1585</v>
      </c>
    </row>
    <row r="32556">
      <c r="A32556" s="9">
        <f t="shared" si="1"/>
        <v>23883</v>
      </c>
      <c r="B32556" s="5" t="s">
        <v>20378</v>
      </c>
      <c r="C32556" s="6" t="s">
        <v>1585</v>
      </c>
    </row>
    <row r="32557">
      <c r="A32557" s="9">
        <f t="shared" si="1"/>
        <v>23884</v>
      </c>
      <c r="B32557" s="5" t="s">
        <v>20379</v>
      </c>
      <c r="C32557" s="6" t="s">
        <v>1585</v>
      </c>
    </row>
    <row r="32558">
      <c r="A32558" s="9">
        <f t="shared" si="1"/>
        <v>23885</v>
      </c>
      <c r="B32558" s="5" t="s">
        <v>20380</v>
      </c>
      <c r="C32558" s="6" t="s">
        <v>1585</v>
      </c>
    </row>
    <row r="32559">
      <c r="A32559" s="9">
        <f t="shared" si="1"/>
        <v>23886</v>
      </c>
      <c r="B32559" s="5" t="s">
        <v>20381</v>
      </c>
      <c r="C32559" s="6" t="s">
        <v>1585</v>
      </c>
    </row>
    <row r="32560">
      <c r="A32560" s="9">
        <f t="shared" si="1"/>
        <v>23887</v>
      </c>
      <c r="B32560" s="5" t="s">
        <v>20382</v>
      </c>
      <c r="C32560" s="6" t="s">
        <v>1042</v>
      </c>
    </row>
    <row r="32561">
      <c r="A32561" s="9">
        <f t="shared" si="1"/>
        <v>23887</v>
      </c>
      <c r="B32561" s="5" t="s">
        <v>20382</v>
      </c>
      <c r="C32561" s="6" t="s">
        <v>153</v>
      </c>
    </row>
    <row r="32562">
      <c r="A32562" s="9">
        <f t="shared" si="1"/>
        <v>23887</v>
      </c>
      <c r="B32562" s="5" t="s">
        <v>20382</v>
      </c>
      <c r="C32562" s="6" t="s">
        <v>23637</v>
      </c>
    </row>
    <row r="32563">
      <c r="A32563" s="9">
        <f t="shared" si="1"/>
        <v>23888</v>
      </c>
      <c r="B32563" s="5" t="s">
        <v>20383</v>
      </c>
      <c r="C32563" s="6" t="s">
        <v>603</v>
      </c>
    </row>
    <row r="32564">
      <c r="A32564" s="9">
        <f t="shared" si="1"/>
        <v>23889</v>
      </c>
      <c r="B32564" s="5" t="s">
        <v>20384</v>
      </c>
      <c r="C32564" s="6" t="s">
        <v>1585</v>
      </c>
    </row>
    <row r="32565">
      <c r="A32565" s="9">
        <f t="shared" si="1"/>
        <v>23890</v>
      </c>
      <c r="B32565" s="5" t="s">
        <v>20385</v>
      </c>
      <c r="C32565" s="6" t="s">
        <v>1248</v>
      </c>
    </row>
    <row r="32566">
      <c r="A32566" s="9">
        <f t="shared" si="1"/>
        <v>23891</v>
      </c>
      <c r="B32566" s="5" t="s">
        <v>20386</v>
      </c>
      <c r="C32566" s="6" t="s">
        <v>1290</v>
      </c>
    </row>
    <row r="32567">
      <c r="A32567" s="9">
        <f t="shared" si="1"/>
        <v>23892</v>
      </c>
      <c r="B32567" s="25" t="s">
        <v>27396</v>
      </c>
      <c r="C32567" s="26" t="s">
        <v>650</v>
      </c>
    </row>
    <row r="32568">
      <c r="A32568" s="9">
        <f t="shared" si="1"/>
        <v>23893</v>
      </c>
      <c r="B32568" s="8" t="s">
        <v>20387</v>
      </c>
      <c r="C32568" s="9" t="s">
        <v>547</v>
      </c>
    </row>
    <row r="32569">
      <c r="A32569" s="9">
        <f t="shared" si="1"/>
        <v>23894</v>
      </c>
      <c r="B32569" s="5" t="s">
        <v>20388</v>
      </c>
      <c r="C32569" s="6" t="s">
        <v>547</v>
      </c>
    </row>
    <row r="32570">
      <c r="A32570" s="9">
        <f t="shared" si="1"/>
        <v>23895</v>
      </c>
      <c r="B32570" s="8" t="s">
        <v>20389</v>
      </c>
      <c r="C32570" s="9" t="s">
        <v>547</v>
      </c>
    </row>
    <row r="32571">
      <c r="A32571" s="9">
        <f t="shared" si="1"/>
        <v>23896</v>
      </c>
      <c r="B32571" s="8" t="s">
        <v>20390</v>
      </c>
      <c r="C32571" s="9" t="s">
        <v>818</v>
      </c>
    </row>
    <row r="32572">
      <c r="A32572" s="9">
        <f t="shared" si="1"/>
        <v>23897</v>
      </c>
      <c r="B32572" s="5" t="s">
        <v>20391</v>
      </c>
      <c r="C32572" s="6" t="s">
        <v>86</v>
      </c>
    </row>
    <row r="32573">
      <c r="A32573" s="9">
        <f t="shared" si="1"/>
        <v>23898</v>
      </c>
      <c r="B32573" s="5" t="s">
        <v>20392</v>
      </c>
      <c r="C32573" s="6" t="s">
        <v>1221</v>
      </c>
    </row>
    <row r="32574">
      <c r="A32574" s="9">
        <f t="shared" si="1"/>
        <v>23899</v>
      </c>
      <c r="B32574" s="5" t="s">
        <v>20393</v>
      </c>
      <c r="C32574" s="6" t="s">
        <v>437</v>
      </c>
    </row>
    <row r="32575">
      <c r="A32575" s="9">
        <f t="shared" si="1"/>
        <v>23900</v>
      </c>
      <c r="B32575" s="8" t="s">
        <v>20394</v>
      </c>
      <c r="C32575" s="9" t="s">
        <v>76</v>
      </c>
    </row>
    <row r="32576">
      <c r="A32576" s="9">
        <f t="shared" si="1"/>
        <v>23901</v>
      </c>
      <c r="B32576" s="8" t="s">
        <v>20395</v>
      </c>
      <c r="C32576" s="9" t="s">
        <v>76</v>
      </c>
    </row>
    <row r="32577">
      <c r="A32577" s="9">
        <f t="shared" si="1"/>
        <v>23902</v>
      </c>
      <c r="B32577" s="5" t="s">
        <v>20396</v>
      </c>
      <c r="C32577" s="6" t="s">
        <v>367</v>
      </c>
    </row>
    <row r="32578">
      <c r="A32578" s="9">
        <f t="shared" si="1"/>
        <v>23903</v>
      </c>
      <c r="B32578" s="5" t="s">
        <v>20397</v>
      </c>
      <c r="C32578" s="6" t="s">
        <v>780</v>
      </c>
    </row>
    <row r="32579">
      <c r="A32579" s="9">
        <f t="shared" si="1"/>
        <v>23904</v>
      </c>
      <c r="B32579" s="5" t="s">
        <v>20398</v>
      </c>
      <c r="C32579" s="6" t="s">
        <v>1290</v>
      </c>
    </row>
    <row r="32580">
      <c r="A32580" s="9">
        <f t="shared" si="1"/>
        <v>23905</v>
      </c>
      <c r="B32580" s="8" t="s">
        <v>20399</v>
      </c>
      <c r="C32580" s="9" t="s">
        <v>142</v>
      </c>
    </row>
    <row r="32581">
      <c r="A32581" s="9">
        <f t="shared" si="1"/>
        <v>23906</v>
      </c>
      <c r="B32581" s="8" t="s">
        <v>20400</v>
      </c>
      <c r="C32581" s="9" t="s">
        <v>121</v>
      </c>
    </row>
    <row r="32582">
      <c r="A32582" s="9">
        <f t="shared" si="1"/>
        <v>23907</v>
      </c>
      <c r="B32582" s="5" t="s">
        <v>20401</v>
      </c>
      <c r="C32582" s="6" t="s">
        <v>1334</v>
      </c>
    </row>
    <row r="32583">
      <c r="A32583" s="9">
        <f t="shared" si="1"/>
        <v>23908</v>
      </c>
      <c r="B32583" s="5" t="s">
        <v>20402</v>
      </c>
      <c r="C32583" s="6" t="s">
        <v>367</v>
      </c>
    </row>
    <row r="32584">
      <c r="A32584" s="9">
        <f t="shared" si="1"/>
        <v>23909</v>
      </c>
      <c r="B32584" s="5" t="s">
        <v>20403</v>
      </c>
      <c r="C32584" s="6" t="s">
        <v>1378</v>
      </c>
    </row>
    <row r="32585">
      <c r="A32585" s="9">
        <f t="shared" si="1"/>
        <v>23910</v>
      </c>
      <c r="B32585" s="5" t="s">
        <v>20404</v>
      </c>
      <c r="C32585" s="6" t="s">
        <v>471</v>
      </c>
    </row>
    <row r="32586">
      <c r="A32586" s="9">
        <f t="shared" si="1"/>
        <v>23911</v>
      </c>
      <c r="B32586" s="5" t="s">
        <v>20405</v>
      </c>
      <c r="C32586" s="6" t="s">
        <v>1466</v>
      </c>
    </row>
    <row r="32587">
      <c r="A32587" s="9">
        <f t="shared" si="1"/>
        <v>23911</v>
      </c>
      <c r="B32587" s="5" t="s">
        <v>20405</v>
      </c>
      <c r="C32587" s="6" t="s">
        <v>23628</v>
      </c>
    </row>
    <row r="32588">
      <c r="A32588" s="9">
        <f t="shared" si="1"/>
        <v>23912</v>
      </c>
      <c r="B32588" s="8" t="s">
        <v>20406</v>
      </c>
      <c r="C32588" s="9" t="s">
        <v>874</v>
      </c>
    </row>
    <row r="32589">
      <c r="A32589" s="9">
        <f t="shared" si="1"/>
        <v>23913</v>
      </c>
      <c r="B32589" s="8" t="s">
        <v>20407</v>
      </c>
      <c r="C32589" s="9" t="s">
        <v>121</v>
      </c>
    </row>
    <row r="32590">
      <c r="A32590" s="9">
        <f t="shared" si="1"/>
        <v>23914</v>
      </c>
      <c r="B32590" s="5" t="s">
        <v>20408</v>
      </c>
      <c r="C32590" s="6" t="s">
        <v>1324</v>
      </c>
    </row>
    <row r="32591">
      <c r="A32591" s="9">
        <f t="shared" si="1"/>
        <v>23915</v>
      </c>
      <c r="B32591" s="25" t="s">
        <v>27397</v>
      </c>
      <c r="C32591" s="26" t="s">
        <v>8541</v>
      </c>
    </row>
    <row r="32592">
      <c r="A32592" s="9">
        <f t="shared" si="1"/>
        <v>23916</v>
      </c>
      <c r="B32592" s="5" t="s">
        <v>20409</v>
      </c>
      <c r="C32592" s="6" t="s">
        <v>336</v>
      </c>
    </row>
    <row r="32593">
      <c r="A32593" s="9">
        <f t="shared" si="1"/>
        <v>23916</v>
      </c>
      <c r="B32593" s="5" t="s">
        <v>20409</v>
      </c>
      <c r="C32593" s="6" t="s">
        <v>553</v>
      </c>
    </row>
    <row r="32594">
      <c r="A32594" s="9">
        <f t="shared" si="1"/>
        <v>23916</v>
      </c>
      <c r="B32594" s="5" t="s">
        <v>20409</v>
      </c>
      <c r="C32594" s="6" t="s">
        <v>23637</v>
      </c>
    </row>
    <row r="32595">
      <c r="A32595" s="9">
        <f t="shared" si="1"/>
        <v>23917</v>
      </c>
      <c r="B32595" s="5" t="s">
        <v>20410</v>
      </c>
      <c r="C32595" s="6" t="s">
        <v>1279</v>
      </c>
    </row>
    <row r="32596">
      <c r="A32596" s="9">
        <f t="shared" si="1"/>
        <v>23917</v>
      </c>
      <c r="B32596" s="5" t="s">
        <v>20410</v>
      </c>
      <c r="C32596" s="6" t="s">
        <v>785</v>
      </c>
    </row>
    <row r="32597">
      <c r="A32597" s="9">
        <f t="shared" si="1"/>
        <v>23918</v>
      </c>
      <c r="B32597" s="5" t="s">
        <v>20411</v>
      </c>
      <c r="C32597" s="6" t="s">
        <v>1279</v>
      </c>
    </row>
    <row r="32598">
      <c r="A32598" s="9">
        <f t="shared" si="1"/>
        <v>23918</v>
      </c>
      <c r="B32598" s="5" t="s">
        <v>20411</v>
      </c>
      <c r="C32598" s="6" t="s">
        <v>1221</v>
      </c>
    </row>
    <row r="32599">
      <c r="A32599" s="9">
        <f t="shared" si="1"/>
        <v>23919</v>
      </c>
      <c r="B32599" s="8" t="s">
        <v>20412</v>
      </c>
      <c r="C32599" s="9" t="s">
        <v>893</v>
      </c>
    </row>
    <row r="32600">
      <c r="A32600" s="9">
        <f t="shared" si="1"/>
        <v>23920</v>
      </c>
      <c r="B32600" s="5" t="s">
        <v>20413</v>
      </c>
      <c r="C32600" s="6" t="s">
        <v>1248</v>
      </c>
    </row>
    <row r="32601">
      <c r="A32601" s="9">
        <f t="shared" si="1"/>
        <v>23921</v>
      </c>
      <c r="B32601" s="5" t="s">
        <v>20414</v>
      </c>
      <c r="C32601" s="6" t="s">
        <v>20</v>
      </c>
    </row>
    <row r="32602">
      <c r="A32602" s="9">
        <f t="shared" si="1"/>
        <v>23922</v>
      </c>
      <c r="B32602" s="25" t="s">
        <v>27398</v>
      </c>
      <c r="C32602" s="26" t="s">
        <v>11797</v>
      </c>
    </row>
    <row r="32603">
      <c r="A32603" s="9">
        <f t="shared" si="1"/>
        <v>23923</v>
      </c>
      <c r="B32603" s="8" t="s">
        <v>20415</v>
      </c>
      <c r="C32603" s="9" t="s">
        <v>1042</v>
      </c>
    </row>
    <row r="32604">
      <c r="A32604" s="9">
        <f t="shared" si="1"/>
        <v>23924</v>
      </c>
      <c r="B32604" s="8" t="s">
        <v>20416</v>
      </c>
      <c r="C32604" s="9" t="s">
        <v>1042</v>
      </c>
    </row>
    <row r="32605">
      <c r="A32605" s="9">
        <f t="shared" si="1"/>
        <v>23925</v>
      </c>
      <c r="B32605" s="5" t="s">
        <v>20417</v>
      </c>
      <c r="C32605" s="6" t="s">
        <v>1585</v>
      </c>
    </row>
    <row r="32606">
      <c r="A32606" s="9">
        <f t="shared" si="1"/>
        <v>23926</v>
      </c>
      <c r="B32606" s="5" t="s">
        <v>20418</v>
      </c>
      <c r="C32606" s="6" t="s">
        <v>603</v>
      </c>
    </row>
    <row r="32607">
      <c r="A32607" s="9">
        <f t="shared" si="1"/>
        <v>23927</v>
      </c>
      <c r="B32607" s="5" t="s">
        <v>20419</v>
      </c>
      <c r="C32607" s="6" t="s">
        <v>939</v>
      </c>
    </row>
    <row r="32608">
      <c r="A32608" s="9">
        <f t="shared" si="1"/>
        <v>23927</v>
      </c>
      <c r="B32608" s="5" t="s">
        <v>20419</v>
      </c>
      <c r="C32608" s="6" t="s">
        <v>23628</v>
      </c>
    </row>
    <row r="32609">
      <c r="A32609" s="9">
        <f t="shared" si="1"/>
        <v>23928</v>
      </c>
      <c r="B32609" s="5" t="s">
        <v>20420</v>
      </c>
      <c r="C32609" s="6" t="s">
        <v>27</v>
      </c>
    </row>
    <row r="32610">
      <c r="A32610" s="9">
        <f t="shared" si="1"/>
        <v>23929</v>
      </c>
      <c r="B32610" s="5" t="s">
        <v>20421</v>
      </c>
      <c r="C32610" s="6" t="s">
        <v>1369</v>
      </c>
    </row>
    <row r="32611">
      <c r="A32611" s="9">
        <f t="shared" si="1"/>
        <v>23930</v>
      </c>
      <c r="B32611" s="5" t="s">
        <v>20422</v>
      </c>
      <c r="C32611" s="6" t="s">
        <v>785</v>
      </c>
    </row>
    <row r="32612">
      <c r="A32612" s="9">
        <f t="shared" si="1"/>
        <v>23931</v>
      </c>
      <c r="B32612" s="25" t="s">
        <v>27399</v>
      </c>
      <c r="C32612" s="26" t="s">
        <v>8541</v>
      </c>
    </row>
    <row r="32613">
      <c r="A32613" s="9">
        <f t="shared" si="1"/>
        <v>23932</v>
      </c>
      <c r="B32613" s="25" t="s">
        <v>27400</v>
      </c>
      <c r="C32613" s="26" t="s">
        <v>487</v>
      </c>
    </row>
    <row r="32614">
      <c r="A32614" s="9">
        <f t="shared" si="1"/>
        <v>23932</v>
      </c>
      <c r="B32614" s="27" t="s">
        <v>27400</v>
      </c>
      <c r="C32614" s="28" t="s">
        <v>23637</v>
      </c>
    </row>
    <row r="32615">
      <c r="A32615" s="9">
        <f t="shared" si="1"/>
        <v>23933</v>
      </c>
      <c r="B32615" s="5" t="s">
        <v>20423</v>
      </c>
      <c r="C32615" s="6" t="s">
        <v>1324</v>
      </c>
    </row>
    <row r="32616">
      <c r="A32616" s="9">
        <f t="shared" si="1"/>
        <v>23934</v>
      </c>
      <c r="B32616" s="5" t="s">
        <v>20424</v>
      </c>
      <c r="C32616" s="6" t="s">
        <v>324</v>
      </c>
    </row>
    <row r="32617">
      <c r="A32617" s="9">
        <f t="shared" si="1"/>
        <v>23934</v>
      </c>
      <c r="B32617" s="5" t="s">
        <v>20424</v>
      </c>
      <c r="C32617" s="6" t="s">
        <v>23637</v>
      </c>
    </row>
    <row r="32618">
      <c r="A32618" s="9">
        <f t="shared" si="1"/>
        <v>23934</v>
      </c>
      <c r="B32618" s="25" t="s">
        <v>20424</v>
      </c>
      <c r="C32618" s="26" t="s">
        <v>487</v>
      </c>
    </row>
    <row r="32619">
      <c r="A32619" s="9">
        <f t="shared" si="1"/>
        <v>23935</v>
      </c>
      <c r="B32619" s="5" t="s">
        <v>20425</v>
      </c>
      <c r="C32619" s="6" t="s">
        <v>150</v>
      </c>
    </row>
    <row r="32620">
      <c r="A32620" s="9">
        <f t="shared" si="1"/>
        <v>23935</v>
      </c>
      <c r="B32620" s="5" t="s">
        <v>20425</v>
      </c>
      <c r="C32620" s="6" t="s">
        <v>23637</v>
      </c>
    </row>
    <row r="32621">
      <c r="A32621" s="9">
        <f t="shared" si="1"/>
        <v>23936</v>
      </c>
      <c r="B32621" s="5" t="s">
        <v>20426</v>
      </c>
      <c r="C32621" s="6" t="s">
        <v>681</v>
      </c>
    </row>
    <row r="32622">
      <c r="A32622" s="9">
        <f t="shared" si="1"/>
        <v>23937</v>
      </c>
      <c r="B32622" s="5" t="s">
        <v>20427</v>
      </c>
      <c r="C32622" s="6" t="s">
        <v>1394</v>
      </c>
    </row>
    <row r="32623">
      <c r="A32623" s="9">
        <f t="shared" si="1"/>
        <v>23938</v>
      </c>
      <c r="B32623" s="5" t="s">
        <v>20428</v>
      </c>
      <c r="C32623" s="6" t="s">
        <v>655</v>
      </c>
    </row>
    <row r="32624">
      <c r="A32624" s="9">
        <f t="shared" si="1"/>
        <v>23938</v>
      </c>
      <c r="B32624" s="37" t="s">
        <v>20428</v>
      </c>
      <c r="C32624" s="28" t="s">
        <v>23633</v>
      </c>
    </row>
    <row r="32625">
      <c r="A32625" s="9">
        <f t="shared" si="1"/>
        <v>23939</v>
      </c>
      <c r="B32625" s="5" t="s">
        <v>20429</v>
      </c>
      <c r="C32625" s="6" t="s">
        <v>32</v>
      </c>
    </row>
    <row r="32626">
      <c r="A32626" s="9">
        <f t="shared" si="1"/>
        <v>23940</v>
      </c>
      <c r="B32626" s="25" t="s">
        <v>27401</v>
      </c>
      <c r="C32626" s="26" t="s">
        <v>487</v>
      </c>
    </row>
    <row r="32627">
      <c r="A32627" s="9">
        <f t="shared" si="1"/>
        <v>23940</v>
      </c>
      <c r="B32627" s="27" t="s">
        <v>27401</v>
      </c>
      <c r="C32627" s="28" t="s">
        <v>23637</v>
      </c>
    </row>
    <row r="32628">
      <c r="A32628" s="9">
        <f t="shared" si="1"/>
        <v>23941</v>
      </c>
      <c r="B32628" s="5" t="s">
        <v>20430</v>
      </c>
      <c r="C32628" s="6" t="s">
        <v>416</v>
      </c>
    </row>
    <row r="32629">
      <c r="A32629" s="9">
        <f t="shared" si="1"/>
        <v>23942</v>
      </c>
      <c r="B32629" s="5" t="s">
        <v>20431</v>
      </c>
      <c r="C32629" s="6" t="s">
        <v>1450</v>
      </c>
    </row>
    <row r="32630">
      <c r="A32630" s="9">
        <f t="shared" si="1"/>
        <v>23942</v>
      </c>
      <c r="B32630" s="5" t="s">
        <v>20431</v>
      </c>
      <c r="C32630" s="6" t="s">
        <v>23628</v>
      </c>
    </row>
    <row r="32631">
      <c r="A32631" s="9">
        <f t="shared" si="1"/>
        <v>23943</v>
      </c>
      <c r="B32631" s="8" t="s">
        <v>20432</v>
      </c>
      <c r="C32631" s="9" t="s">
        <v>722</v>
      </c>
    </row>
    <row r="32632">
      <c r="A32632" s="9">
        <f t="shared" si="1"/>
        <v>23944</v>
      </c>
      <c r="B32632" s="8" t="s">
        <v>20433</v>
      </c>
      <c r="C32632" s="9" t="s">
        <v>874</v>
      </c>
    </row>
    <row r="32633">
      <c r="A32633" s="9">
        <f t="shared" si="1"/>
        <v>23945</v>
      </c>
      <c r="B32633" s="8" t="s">
        <v>20434</v>
      </c>
      <c r="C32633" s="9" t="s">
        <v>121</v>
      </c>
    </row>
    <row r="32634">
      <c r="A32634" s="9">
        <f t="shared" si="1"/>
        <v>23946</v>
      </c>
      <c r="B32634" s="8" t="s">
        <v>20435</v>
      </c>
      <c r="C32634" s="9" t="s">
        <v>188</v>
      </c>
    </row>
    <row r="32635">
      <c r="A32635" s="9">
        <f t="shared" si="1"/>
        <v>23947</v>
      </c>
      <c r="B32635" s="25" t="s">
        <v>27402</v>
      </c>
      <c r="C32635" s="26" t="s">
        <v>23845</v>
      </c>
    </row>
    <row r="32636">
      <c r="A32636" s="9">
        <f t="shared" si="1"/>
        <v>23948</v>
      </c>
      <c r="B32636" s="5" t="s">
        <v>20436</v>
      </c>
      <c r="C32636" s="6" t="s">
        <v>365</v>
      </c>
    </row>
    <row r="32637">
      <c r="A32637" s="9">
        <f t="shared" si="1"/>
        <v>23949</v>
      </c>
      <c r="B32637" s="5" t="s">
        <v>20437</v>
      </c>
      <c r="C32637" s="6" t="s">
        <v>34</v>
      </c>
    </row>
    <row r="32638">
      <c r="A32638" s="9">
        <f t="shared" si="1"/>
        <v>23949</v>
      </c>
      <c r="B32638" s="5" t="s">
        <v>20437</v>
      </c>
      <c r="C32638" s="6" t="s">
        <v>23628</v>
      </c>
    </row>
    <row r="32639">
      <c r="A32639" s="9">
        <f t="shared" si="1"/>
        <v>23950</v>
      </c>
      <c r="B32639" s="5" t="s">
        <v>20438</v>
      </c>
      <c r="C32639" s="6" t="s">
        <v>393</v>
      </c>
    </row>
    <row r="32640">
      <c r="A32640" s="9">
        <f t="shared" si="1"/>
        <v>23951</v>
      </c>
      <c r="B32640" s="5" t="s">
        <v>20439</v>
      </c>
      <c r="C32640" s="6" t="s">
        <v>34</v>
      </c>
    </row>
    <row r="32641">
      <c r="A32641" s="9">
        <f t="shared" si="1"/>
        <v>23951</v>
      </c>
      <c r="B32641" s="5" t="s">
        <v>20439</v>
      </c>
      <c r="C32641" s="6" t="s">
        <v>23628</v>
      </c>
    </row>
    <row r="32642">
      <c r="A32642" s="9">
        <f t="shared" si="1"/>
        <v>23952</v>
      </c>
      <c r="B32642" s="5" t="s">
        <v>20440</v>
      </c>
      <c r="C32642" s="6" t="s">
        <v>34</v>
      </c>
    </row>
    <row r="32643">
      <c r="A32643" s="9">
        <f t="shared" si="1"/>
        <v>23952</v>
      </c>
      <c r="B32643" s="5" t="s">
        <v>20440</v>
      </c>
      <c r="C32643" s="6" t="s">
        <v>23628</v>
      </c>
    </row>
    <row r="32644">
      <c r="A32644" s="9">
        <f t="shared" si="1"/>
        <v>23953</v>
      </c>
      <c r="B32644" s="5" t="s">
        <v>20441</v>
      </c>
      <c r="C32644" s="6" t="s">
        <v>1450</v>
      </c>
    </row>
    <row r="32645">
      <c r="A32645" s="9">
        <f t="shared" si="1"/>
        <v>23953</v>
      </c>
      <c r="B32645" s="5" t="s">
        <v>20441</v>
      </c>
      <c r="C32645" s="6" t="s">
        <v>23628</v>
      </c>
    </row>
    <row r="32646">
      <c r="A32646" s="9">
        <f t="shared" si="1"/>
        <v>23954</v>
      </c>
      <c r="B32646" s="5" t="s">
        <v>20442</v>
      </c>
      <c r="C32646" s="6" t="s">
        <v>1450</v>
      </c>
    </row>
    <row r="32647">
      <c r="A32647" s="9">
        <f t="shared" si="1"/>
        <v>23954</v>
      </c>
      <c r="B32647" s="5" t="s">
        <v>20442</v>
      </c>
      <c r="C32647" s="6" t="s">
        <v>23628</v>
      </c>
    </row>
    <row r="32648">
      <c r="A32648" s="9">
        <f t="shared" si="1"/>
        <v>23955</v>
      </c>
      <c r="B32648" s="5" t="s">
        <v>20443</v>
      </c>
      <c r="C32648" s="6" t="s">
        <v>1466</v>
      </c>
    </row>
    <row r="32649">
      <c r="A32649" s="9">
        <f t="shared" si="1"/>
        <v>23955</v>
      </c>
      <c r="B32649" s="5" t="s">
        <v>20443</v>
      </c>
      <c r="C32649" s="6" t="s">
        <v>23628</v>
      </c>
    </row>
    <row r="32650">
      <c r="A32650" s="9">
        <f t="shared" si="1"/>
        <v>23956</v>
      </c>
      <c r="B32650" s="5" t="s">
        <v>20444</v>
      </c>
      <c r="C32650" s="6" t="s">
        <v>656</v>
      </c>
    </row>
    <row r="32651">
      <c r="A32651" s="9">
        <f t="shared" si="1"/>
        <v>23956</v>
      </c>
      <c r="B32651" s="5" t="s">
        <v>20444</v>
      </c>
      <c r="C32651" s="6" t="s">
        <v>23628</v>
      </c>
    </row>
    <row r="32652">
      <c r="A32652" s="9">
        <f t="shared" si="1"/>
        <v>23957</v>
      </c>
      <c r="B32652" s="5" t="s">
        <v>20445</v>
      </c>
      <c r="C32652" s="6" t="s">
        <v>1007</v>
      </c>
    </row>
    <row r="32653">
      <c r="A32653" s="9">
        <f t="shared" si="1"/>
        <v>23957</v>
      </c>
      <c r="B32653" s="5" t="s">
        <v>20445</v>
      </c>
      <c r="C32653" s="6" t="s">
        <v>656</v>
      </c>
    </row>
    <row r="32654">
      <c r="A32654" s="9">
        <f t="shared" si="1"/>
        <v>23957</v>
      </c>
      <c r="B32654" s="5" t="s">
        <v>20445</v>
      </c>
      <c r="C32654" s="6" t="s">
        <v>23628</v>
      </c>
    </row>
    <row r="32655">
      <c r="A32655" s="9">
        <f t="shared" si="1"/>
        <v>23958</v>
      </c>
      <c r="B32655" s="8" t="s">
        <v>20446</v>
      </c>
      <c r="C32655" s="9" t="s">
        <v>121</v>
      </c>
    </row>
    <row r="32656">
      <c r="A32656" s="9">
        <f t="shared" si="1"/>
        <v>23959</v>
      </c>
      <c r="B32656" s="5" t="s">
        <v>20447</v>
      </c>
      <c r="C32656" s="6" t="s">
        <v>765</v>
      </c>
    </row>
    <row r="32657">
      <c r="A32657" s="9">
        <f t="shared" si="1"/>
        <v>23960</v>
      </c>
      <c r="B32657" s="5" t="s">
        <v>20448</v>
      </c>
      <c r="C32657" s="6" t="s">
        <v>1360</v>
      </c>
    </row>
    <row r="32658">
      <c r="A32658" s="9">
        <f t="shared" si="1"/>
        <v>23961</v>
      </c>
      <c r="B32658" s="5" t="s">
        <v>20449</v>
      </c>
      <c r="C32658" s="6" t="s">
        <v>656</v>
      </c>
    </row>
    <row r="32659">
      <c r="A32659" s="9">
        <f t="shared" si="1"/>
        <v>23961</v>
      </c>
      <c r="B32659" s="5" t="s">
        <v>20449</v>
      </c>
      <c r="C32659" s="6" t="s">
        <v>23628</v>
      </c>
    </row>
    <row r="32660">
      <c r="A32660" s="9">
        <f t="shared" si="1"/>
        <v>23962</v>
      </c>
      <c r="B32660" s="5" t="s">
        <v>20450</v>
      </c>
      <c r="C32660" s="6" t="s">
        <v>1342</v>
      </c>
    </row>
    <row r="32661">
      <c r="A32661" s="9">
        <f t="shared" si="1"/>
        <v>23963</v>
      </c>
      <c r="B32661" s="5" t="s">
        <v>20451</v>
      </c>
      <c r="C32661" s="6" t="s">
        <v>765</v>
      </c>
    </row>
    <row r="32662">
      <c r="A32662" s="9">
        <f t="shared" si="1"/>
        <v>23964</v>
      </c>
      <c r="B32662" s="8" t="s">
        <v>20452</v>
      </c>
      <c r="C32662" s="9" t="s">
        <v>42</v>
      </c>
    </row>
    <row r="32663">
      <c r="A32663" s="9">
        <f t="shared" si="1"/>
        <v>23965</v>
      </c>
      <c r="B32663" s="5" t="s">
        <v>20453</v>
      </c>
      <c r="C32663" s="6" t="s">
        <v>1458</v>
      </c>
    </row>
    <row r="32664">
      <c r="A32664" s="9">
        <f t="shared" si="1"/>
        <v>23965</v>
      </c>
      <c r="B32664" s="5" t="s">
        <v>20453</v>
      </c>
      <c r="C32664" s="6" t="s">
        <v>23628</v>
      </c>
    </row>
    <row r="32665">
      <c r="A32665" s="9">
        <f t="shared" si="1"/>
        <v>23966</v>
      </c>
      <c r="B32665" s="5" t="s">
        <v>20454</v>
      </c>
      <c r="C32665" s="6" t="s">
        <v>109</v>
      </c>
    </row>
    <row r="32666">
      <c r="A32666" s="9">
        <f t="shared" si="1"/>
        <v>23967</v>
      </c>
      <c r="B32666" s="5" t="s">
        <v>20455</v>
      </c>
      <c r="C32666" s="6" t="s">
        <v>267</v>
      </c>
    </row>
    <row r="32667">
      <c r="A32667" s="9">
        <f t="shared" si="1"/>
        <v>23967</v>
      </c>
      <c r="B32667" s="5" t="s">
        <v>20455</v>
      </c>
      <c r="C32667" s="6" t="s">
        <v>23637</v>
      </c>
    </row>
    <row r="32668">
      <c r="A32668" s="9">
        <f t="shared" si="1"/>
        <v>23968</v>
      </c>
      <c r="B32668" s="8" t="s">
        <v>20456</v>
      </c>
      <c r="C32668" s="9" t="s">
        <v>399</v>
      </c>
    </row>
    <row r="32669">
      <c r="A32669" s="9">
        <f t="shared" si="1"/>
        <v>23969</v>
      </c>
      <c r="B32669" s="5" t="s">
        <v>20457</v>
      </c>
      <c r="C32669" s="6" t="s">
        <v>1369</v>
      </c>
    </row>
    <row r="32670">
      <c r="A32670" s="9">
        <f t="shared" si="1"/>
        <v>23970</v>
      </c>
      <c r="B32670" s="5" t="s">
        <v>20458</v>
      </c>
      <c r="C32670" s="6" t="s">
        <v>1378</v>
      </c>
    </row>
    <row r="32671">
      <c r="A32671" s="9">
        <f t="shared" si="1"/>
        <v>23971</v>
      </c>
      <c r="B32671" s="5" t="s">
        <v>20459</v>
      </c>
      <c r="C32671" s="6" t="s">
        <v>603</v>
      </c>
    </row>
    <row r="32672">
      <c r="A32672" s="9">
        <f t="shared" si="1"/>
        <v>23972</v>
      </c>
      <c r="B32672" s="5" t="s">
        <v>20460</v>
      </c>
      <c r="C32672" s="6" t="s">
        <v>612</v>
      </c>
    </row>
    <row r="32673">
      <c r="A32673" s="9">
        <f t="shared" si="1"/>
        <v>23973</v>
      </c>
      <c r="B32673" s="5" t="s">
        <v>20461</v>
      </c>
      <c r="C32673" s="6" t="s">
        <v>97</v>
      </c>
    </row>
    <row r="32674">
      <c r="A32674" s="9">
        <f t="shared" si="1"/>
        <v>23973</v>
      </c>
      <c r="B32674" s="5" t="s">
        <v>20461</v>
      </c>
      <c r="C32674" s="6" t="s">
        <v>142</v>
      </c>
    </row>
    <row r="32675">
      <c r="A32675" s="9">
        <f t="shared" si="1"/>
        <v>23973</v>
      </c>
      <c r="B32675" s="5" t="s">
        <v>20461</v>
      </c>
      <c r="C32675" s="6" t="s">
        <v>162</v>
      </c>
    </row>
    <row r="32676">
      <c r="A32676" s="9">
        <f t="shared" si="1"/>
        <v>23973</v>
      </c>
      <c r="B32676" s="5" t="s">
        <v>20461</v>
      </c>
      <c r="C32676" s="6" t="s">
        <v>23637</v>
      </c>
    </row>
    <row r="32677">
      <c r="A32677" s="9">
        <f t="shared" si="1"/>
        <v>23974</v>
      </c>
      <c r="B32677" s="5" t="s">
        <v>20462</v>
      </c>
      <c r="C32677" s="6" t="s">
        <v>621</v>
      </c>
    </row>
    <row r="32678">
      <c r="A32678" s="9">
        <f t="shared" si="1"/>
        <v>23975</v>
      </c>
      <c r="B32678" s="5" t="s">
        <v>20463</v>
      </c>
      <c r="C32678" s="6" t="s">
        <v>1279</v>
      </c>
    </row>
    <row r="32679">
      <c r="A32679" s="9">
        <f t="shared" si="1"/>
        <v>23976</v>
      </c>
      <c r="B32679" s="5" t="s">
        <v>20464</v>
      </c>
      <c r="C32679" s="6" t="s">
        <v>32</v>
      </c>
    </row>
    <row r="32680">
      <c r="A32680" s="9">
        <f t="shared" si="1"/>
        <v>23977</v>
      </c>
      <c r="B32680" s="5" t="s">
        <v>20465</v>
      </c>
      <c r="C32680" s="6" t="s">
        <v>1620</v>
      </c>
    </row>
    <row r="32681">
      <c r="A32681" s="9">
        <f t="shared" si="1"/>
        <v>23978</v>
      </c>
      <c r="B32681" s="8" t="s">
        <v>20466</v>
      </c>
      <c r="C32681" s="9" t="s">
        <v>42</v>
      </c>
    </row>
    <row r="32682">
      <c r="A32682" s="9">
        <f t="shared" si="1"/>
        <v>23979</v>
      </c>
      <c r="B32682" s="8" t="s">
        <v>20467</v>
      </c>
      <c r="C32682" s="9" t="s">
        <v>188</v>
      </c>
    </row>
    <row r="32683">
      <c r="A32683" s="9">
        <f t="shared" si="1"/>
        <v>23980</v>
      </c>
      <c r="B32683" s="8" t="s">
        <v>20468</v>
      </c>
      <c r="C32683" s="9" t="s">
        <v>8</v>
      </c>
    </row>
    <row r="32684">
      <c r="A32684" s="9">
        <f t="shared" si="1"/>
        <v>23981</v>
      </c>
      <c r="B32684" s="5" t="s">
        <v>20469</v>
      </c>
      <c r="C32684" s="6" t="s">
        <v>603</v>
      </c>
    </row>
    <row r="32685">
      <c r="A32685" s="9">
        <f t="shared" si="1"/>
        <v>23982</v>
      </c>
      <c r="B32685" s="5" t="s">
        <v>20470</v>
      </c>
      <c r="C32685" s="6" t="s">
        <v>785</v>
      </c>
    </row>
    <row r="32686">
      <c r="A32686" s="9">
        <f t="shared" si="1"/>
        <v>23983</v>
      </c>
      <c r="B32686" s="25" t="s">
        <v>27403</v>
      </c>
      <c r="C32686" s="26" t="s">
        <v>23845</v>
      </c>
    </row>
    <row r="32687">
      <c r="A32687" s="9">
        <f t="shared" si="1"/>
        <v>23984</v>
      </c>
      <c r="B32687" s="25" t="s">
        <v>27404</v>
      </c>
      <c r="C32687" s="26" t="s">
        <v>23845</v>
      </c>
    </row>
    <row r="32688">
      <c r="A32688" s="9">
        <f t="shared" si="1"/>
        <v>23985</v>
      </c>
      <c r="B32688" s="5" t="s">
        <v>20471</v>
      </c>
      <c r="C32688" s="6" t="s">
        <v>109</v>
      </c>
    </row>
    <row r="32689">
      <c r="A32689" s="9">
        <f t="shared" si="1"/>
        <v>23986</v>
      </c>
      <c r="B32689" s="8" t="s">
        <v>20472</v>
      </c>
      <c r="C32689" s="9" t="s">
        <v>780</v>
      </c>
    </row>
    <row r="32690">
      <c r="A32690" s="9">
        <f t="shared" si="1"/>
        <v>23987</v>
      </c>
      <c r="B32690" s="8" t="s">
        <v>20473</v>
      </c>
      <c r="C32690" s="9" t="s">
        <v>1169</v>
      </c>
    </row>
    <row r="32691">
      <c r="A32691" s="9">
        <f t="shared" si="1"/>
        <v>23988</v>
      </c>
      <c r="B32691" s="5" t="s">
        <v>20474</v>
      </c>
      <c r="C32691" s="6" t="s">
        <v>69</v>
      </c>
    </row>
    <row r="32692">
      <c r="A32692" s="9">
        <f t="shared" si="1"/>
        <v>23988</v>
      </c>
      <c r="B32692" s="5" t="s">
        <v>20474</v>
      </c>
      <c r="C32692" s="6" t="s">
        <v>23628</v>
      </c>
    </row>
    <row r="32693">
      <c r="A32693" s="9">
        <f t="shared" si="1"/>
        <v>23989</v>
      </c>
      <c r="B32693" s="5" t="s">
        <v>20475</v>
      </c>
      <c r="C32693" s="6" t="s">
        <v>365</v>
      </c>
    </row>
    <row r="32694">
      <c r="A32694" s="9">
        <f t="shared" si="1"/>
        <v>23990</v>
      </c>
      <c r="B32694" s="8" t="s">
        <v>20476</v>
      </c>
      <c r="C32694" s="9" t="s">
        <v>121</v>
      </c>
    </row>
    <row r="32695">
      <c r="A32695" s="9">
        <f t="shared" si="1"/>
        <v>23991</v>
      </c>
      <c r="B32695" s="25" t="s">
        <v>27405</v>
      </c>
      <c r="C32695" s="26" t="s">
        <v>487</v>
      </c>
    </row>
    <row r="32696">
      <c r="A32696" s="9">
        <f t="shared" si="1"/>
        <v>23991</v>
      </c>
      <c r="B32696" s="27" t="s">
        <v>27405</v>
      </c>
      <c r="C32696" s="28" t="s">
        <v>23637</v>
      </c>
    </row>
    <row r="32697">
      <c r="A32697" s="9">
        <f t="shared" si="1"/>
        <v>23992</v>
      </c>
      <c r="B32697" s="5" t="s">
        <v>20477</v>
      </c>
      <c r="C32697" s="6" t="s">
        <v>365</v>
      </c>
    </row>
    <row r="32698">
      <c r="A32698" s="9">
        <f t="shared" si="1"/>
        <v>23993</v>
      </c>
      <c r="B32698" s="5" t="s">
        <v>20478</v>
      </c>
      <c r="C32698" s="6" t="s">
        <v>142</v>
      </c>
    </row>
    <row r="32699">
      <c r="A32699" s="9">
        <f t="shared" si="1"/>
        <v>23994</v>
      </c>
      <c r="B32699" s="8" t="s">
        <v>20479</v>
      </c>
      <c r="C32699" s="9" t="s">
        <v>121</v>
      </c>
    </row>
    <row r="32700">
      <c r="A32700" s="9">
        <f t="shared" si="1"/>
        <v>23995</v>
      </c>
      <c r="B32700" s="8" t="s">
        <v>20480</v>
      </c>
      <c r="C32700" s="9" t="s">
        <v>121</v>
      </c>
    </row>
    <row r="32701">
      <c r="A32701" s="9">
        <f t="shared" si="1"/>
        <v>23996</v>
      </c>
      <c r="B32701" s="5" t="s">
        <v>20481</v>
      </c>
      <c r="C32701" s="6" t="s">
        <v>452</v>
      </c>
    </row>
    <row r="32702">
      <c r="A32702" s="9">
        <f t="shared" si="1"/>
        <v>23996</v>
      </c>
      <c r="B32702" s="5" t="s">
        <v>20481</v>
      </c>
      <c r="C32702" s="6" t="s">
        <v>23637</v>
      </c>
    </row>
    <row r="32703">
      <c r="A32703" s="9">
        <f t="shared" si="1"/>
        <v>23997</v>
      </c>
      <c r="B32703" s="5" t="s">
        <v>20482</v>
      </c>
      <c r="C32703" s="6" t="s">
        <v>32</v>
      </c>
    </row>
    <row r="32704">
      <c r="A32704" s="9">
        <f t="shared" si="1"/>
        <v>23998</v>
      </c>
      <c r="B32704" s="5" t="s">
        <v>20483</v>
      </c>
      <c r="C32704" s="6" t="s">
        <v>1620</v>
      </c>
    </row>
    <row r="32705">
      <c r="A32705" s="9">
        <f t="shared" si="1"/>
        <v>23999</v>
      </c>
      <c r="B32705" s="5" t="s">
        <v>20484</v>
      </c>
      <c r="C32705" s="6" t="s">
        <v>1279</v>
      </c>
    </row>
    <row r="32706">
      <c r="A32706" s="9">
        <f t="shared" si="1"/>
        <v>24000</v>
      </c>
      <c r="B32706" s="5" t="s">
        <v>20485</v>
      </c>
      <c r="C32706" s="6" t="s">
        <v>1376</v>
      </c>
    </row>
    <row r="32707">
      <c r="A32707" s="9">
        <f t="shared" si="1"/>
        <v>24000</v>
      </c>
      <c r="B32707" s="5" t="s">
        <v>20485</v>
      </c>
      <c r="C32707" s="6" t="s">
        <v>23628</v>
      </c>
    </row>
    <row r="32708">
      <c r="A32708" s="9">
        <f t="shared" si="1"/>
        <v>24001</v>
      </c>
      <c r="B32708" s="5" t="s">
        <v>20486</v>
      </c>
      <c r="C32708" s="6" t="s">
        <v>326</v>
      </c>
    </row>
    <row r="32709">
      <c r="A32709" s="9">
        <f t="shared" si="1"/>
        <v>24001</v>
      </c>
      <c r="B32709" s="5" t="s">
        <v>20486</v>
      </c>
      <c r="C32709" s="6" t="s">
        <v>650</v>
      </c>
    </row>
    <row r="32710">
      <c r="A32710" s="9">
        <f t="shared" si="1"/>
        <v>24001</v>
      </c>
      <c r="B32710" s="5" t="s">
        <v>20486</v>
      </c>
      <c r="C32710" s="6" t="s">
        <v>23637</v>
      </c>
    </row>
    <row r="32711">
      <c r="A32711" s="9">
        <f t="shared" si="1"/>
        <v>24002</v>
      </c>
      <c r="B32711" s="5" t="s">
        <v>20487</v>
      </c>
      <c r="C32711" s="6" t="s">
        <v>612</v>
      </c>
    </row>
    <row r="32712">
      <c r="A32712" s="9">
        <f t="shared" si="1"/>
        <v>24003</v>
      </c>
      <c r="B32712" s="5" t="s">
        <v>20488</v>
      </c>
      <c r="C32712" s="6" t="s">
        <v>1324</v>
      </c>
    </row>
    <row r="32713">
      <c r="A32713" s="9">
        <f t="shared" si="1"/>
        <v>24004</v>
      </c>
      <c r="B32713" s="8" t="s">
        <v>20489</v>
      </c>
      <c r="C32713" s="9" t="s">
        <v>547</v>
      </c>
    </row>
    <row r="32714">
      <c r="A32714" s="9">
        <f t="shared" si="1"/>
        <v>24005</v>
      </c>
      <c r="B32714" s="5" t="s">
        <v>20490</v>
      </c>
      <c r="C32714" s="6" t="s">
        <v>416</v>
      </c>
    </row>
    <row r="32715">
      <c r="A32715" s="9">
        <f t="shared" si="1"/>
        <v>24006</v>
      </c>
      <c r="B32715" s="5" t="s">
        <v>20491</v>
      </c>
      <c r="C32715" s="6" t="s">
        <v>785</v>
      </c>
    </row>
    <row r="32716">
      <c r="A32716" s="9">
        <f t="shared" si="1"/>
        <v>24006</v>
      </c>
      <c r="B32716" s="5" t="s">
        <v>20491</v>
      </c>
      <c r="C32716" s="6" t="s">
        <v>32</v>
      </c>
    </row>
    <row r="32717">
      <c r="A32717" s="9">
        <f t="shared" si="1"/>
        <v>24007</v>
      </c>
      <c r="B32717" s="5" t="s">
        <v>20492</v>
      </c>
      <c r="C32717" s="6" t="s">
        <v>1369</v>
      </c>
    </row>
    <row r="32718">
      <c r="A32718" s="9">
        <f t="shared" si="1"/>
        <v>24008</v>
      </c>
      <c r="B32718" s="5" t="s">
        <v>20493</v>
      </c>
      <c r="C32718" s="6" t="s">
        <v>1324</v>
      </c>
    </row>
    <row r="32719">
      <c r="A32719" s="9">
        <f t="shared" si="1"/>
        <v>24009</v>
      </c>
      <c r="B32719" s="5" t="s">
        <v>20494</v>
      </c>
      <c r="C32719" s="6" t="s">
        <v>1279</v>
      </c>
    </row>
    <row r="32720">
      <c r="A32720" s="9">
        <f t="shared" si="1"/>
        <v>24010</v>
      </c>
      <c r="B32720" s="5" t="s">
        <v>20495</v>
      </c>
      <c r="C32720" s="6" t="s">
        <v>1279</v>
      </c>
    </row>
    <row r="32721">
      <c r="A32721" s="9">
        <f t="shared" si="1"/>
        <v>24011</v>
      </c>
      <c r="B32721" s="5" t="s">
        <v>20496</v>
      </c>
      <c r="C32721" s="6" t="s">
        <v>1279</v>
      </c>
    </row>
    <row r="32722">
      <c r="A32722" s="9">
        <f t="shared" si="1"/>
        <v>24012</v>
      </c>
      <c r="B32722" s="8" t="s">
        <v>20497</v>
      </c>
      <c r="C32722" s="9" t="s">
        <v>117</v>
      </c>
    </row>
    <row r="32723">
      <c r="A32723" s="9">
        <f t="shared" si="1"/>
        <v>24013</v>
      </c>
      <c r="B32723" s="25" t="s">
        <v>27406</v>
      </c>
      <c r="C32723" s="26" t="s">
        <v>23845</v>
      </c>
    </row>
    <row r="32724">
      <c r="A32724" s="9">
        <f t="shared" si="1"/>
        <v>24014</v>
      </c>
      <c r="B32724" s="5" t="s">
        <v>20498</v>
      </c>
      <c r="C32724" s="6" t="s">
        <v>1369</v>
      </c>
    </row>
    <row r="32725">
      <c r="A32725" s="9">
        <f t="shared" si="1"/>
        <v>24015</v>
      </c>
      <c r="B32725" s="5" t="s">
        <v>20499</v>
      </c>
      <c r="C32725" s="6" t="s">
        <v>1371</v>
      </c>
    </row>
    <row r="32726">
      <c r="A32726" s="9">
        <f t="shared" si="1"/>
        <v>24016</v>
      </c>
      <c r="B32726" s="5" t="s">
        <v>20500</v>
      </c>
      <c r="C32726" s="6" t="s">
        <v>1279</v>
      </c>
    </row>
    <row r="32727">
      <c r="A32727" s="9">
        <f t="shared" si="1"/>
        <v>24017</v>
      </c>
      <c r="B32727" s="5" t="s">
        <v>20501</v>
      </c>
      <c r="C32727" s="6" t="s">
        <v>1369</v>
      </c>
    </row>
    <row r="32728">
      <c r="A32728" s="9">
        <f t="shared" si="1"/>
        <v>24018</v>
      </c>
      <c r="B32728" s="25" t="s">
        <v>27407</v>
      </c>
      <c r="C32728" s="26" t="s">
        <v>4721</v>
      </c>
    </row>
    <row r="32729">
      <c r="A32729" s="9">
        <f t="shared" si="1"/>
        <v>24019</v>
      </c>
      <c r="B32729" s="25" t="s">
        <v>27408</v>
      </c>
      <c r="C32729" s="26" t="s">
        <v>8541</v>
      </c>
    </row>
    <row r="32730">
      <c r="A32730" s="9">
        <f t="shared" si="1"/>
        <v>24020</v>
      </c>
      <c r="B32730" s="15" t="s">
        <v>20502</v>
      </c>
      <c r="C32730" s="17" t="s">
        <v>426</v>
      </c>
    </row>
    <row r="32731">
      <c r="A32731" s="9">
        <f t="shared" si="1"/>
        <v>24021</v>
      </c>
      <c r="B32731" s="25" t="s">
        <v>27409</v>
      </c>
      <c r="C32731" s="26" t="s">
        <v>23845</v>
      </c>
    </row>
    <row r="32732">
      <c r="A32732" s="9">
        <f t="shared" si="1"/>
        <v>24022</v>
      </c>
      <c r="B32732" s="25" t="s">
        <v>27410</v>
      </c>
      <c r="C32732" s="26" t="s">
        <v>23845</v>
      </c>
    </row>
    <row r="32733">
      <c r="A32733" s="9">
        <f t="shared" si="1"/>
        <v>24023</v>
      </c>
      <c r="B32733" s="25" t="s">
        <v>27411</v>
      </c>
      <c r="C32733" s="26" t="s">
        <v>23845</v>
      </c>
    </row>
    <row r="32734">
      <c r="A32734" s="9">
        <f t="shared" si="1"/>
        <v>24024</v>
      </c>
      <c r="B32734" s="25" t="s">
        <v>27412</v>
      </c>
      <c r="C32734" s="26" t="s">
        <v>4721</v>
      </c>
    </row>
    <row r="32735">
      <c r="A32735" s="9">
        <f t="shared" si="1"/>
        <v>24025</v>
      </c>
      <c r="B32735" s="25" t="s">
        <v>27413</v>
      </c>
      <c r="C32735" s="26" t="s">
        <v>23845</v>
      </c>
    </row>
    <row r="32736">
      <c r="A32736" s="9">
        <f t="shared" si="1"/>
        <v>24026</v>
      </c>
      <c r="B32736" s="5" t="s">
        <v>20503</v>
      </c>
      <c r="C32736" s="6" t="s">
        <v>196</v>
      </c>
    </row>
    <row r="32737">
      <c r="A32737" s="9">
        <f t="shared" si="1"/>
        <v>24026</v>
      </c>
      <c r="B32737" s="5" t="s">
        <v>20503</v>
      </c>
      <c r="C32737" s="6" t="s">
        <v>23637</v>
      </c>
    </row>
    <row r="32738">
      <c r="A32738" s="9">
        <f t="shared" si="1"/>
        <v>24027</v>
      </c>
      <c r="B32738" s="25" t="s">
        <v>27414</v>
      </c>
      <c r="C32738" s="26" t="s">
        <v>487</v>
      </c>
    </row>
    <row r="32739">
      <c r="A32739" s="9">
        <f t="shared" si="1"/>
        <v>24027</v>
      </c>
      <c r="B32739" s="27" t="s">
        <v>27414</v>
      </c>
      <c r="C32739" s="28" t="s">
        <v>23637</v>
      </c>
    </row>
    <row r="32740">
      <c r="A32740" s="9">
        <f t="shared" si="1"/>
        <v>24028</v>
      </c>
      <c r="B32740" s="5" t="s">
        <v>20504</v>
      </c>
      <c r="C32740" s="6" t="s">
        <v>48</v>
      </c>
    </row>
    <row r="32741">
      <c r="A32741" s="9">
        <f t="shared" si="1"/>
        <v>24029</v>
      </c>
      <c r="B32741" s="29" t="s">
        <v>27415</v>
      </c>
      <c r="C32741" s="26" t="s">
        <v>23636</v>
      </c>
    </row>
    <row r="32742">
      <c r="A32742" s="9">
        <f t="shared" si="1"/>
        <v>24030</v>
      </c>
      <c r="B32742" s="5" t="s">
        <v>20505</v>
      </c>
      <c r="C32742" s="6" t="s">
        <v>1378</v>
      </c>
    </row>
    <row r="32743">
      <c r="A32743" s="9">
        <f t="shared" si="1"/>
        <v>24031</v>
      </c>
      <c r="B32743" s="5" t="s">
        <v>20506</v>
      </c>
      <c r="C32743" s="6" t="s">
        <v>1378</v>
      </c>
    </row>
    <row r="32744">
      <c r="A32744" s="9">
        <f t="shared" si="1"/>
        <v>24032</v>
      </c>
      <c r="B32744" s="5" t="s">
        <v>20507</v>
      </c>
      <c r="C32744" s="6" t="s">
        <v>471</v>
      </c>
    </row>
    <row r="32745">
      <c r="A32745" s="9">
        <f t="shared" si="1"/>
        <v>24033</v>
      </c>
      <c r="B32745" s="8" t="s">
        <v>20508</v>
      </c>
      <c r="C32745" s="9" t="s">
        <v>88</v>
      </c>
    </row>
    <row r="32746">
      <c r="A32746" s="9">
        <f t="shared" si="1"/>
        <v>24034</v>
      </c>
      <c r="B32746" s="5" t="s">
        <v>20509</v>
      </c>
      <c r="C32746" s="6" t="s">
        <v>426</v>
      </c>
    </row>
    <row r="32747">
      <c r="A32747" s="9">
        <f t="shared" si="1"/>
        <v>24035</v>
      </c>
      <c r="B32747" s="5" t="s">
        <v>20510</v>
      </c>
      <c r="C32747" s="6" t="s">
        <v>714</v>
      </c>
    </row>
    <row r="32748">
      <c r="A32748" s="9">
        <f t="shared" si="1"/>
        <v>24035</v>
      </c>
      <c r="B32748" s="5" t="s">
        <v>20510</v>
      </c>
      <c r="C32748" s="6" t="s">
        <v>23672</v>
      </c>
    </row>
    <row r="32749">
      <c r="A32749" s="9">
        <f t="shared" si="1"/>
        <v>24036</v>
      </c>
      <c r="B32749" s="5" t="s">
        <v>20511</v>
      </c>
      <c r="C32749" s="6" t="s">
        <v>1007</v>
      </c>
    </row>
    <row r="32750">
      <c r="A32750" s="9">
        <f t="shared" si="1"/>
        <v>24037</v>
      </c>
      <c r="B32750" s="25" t="s">
        <v>27416</v>
      </c>
      <c r="C32750" s="26" t="s">
        <v>23817</v>
      </c>
    </row>
    <row r="32751">
      <c r="A32751" s="9">
        <f t="shared" si="1"/>
        <v>24038</v>
      </c>
      <c r="B32751" s="25" t="s">
        <v>27417</v>
      </c>
      <c r="C32751" s="26" t="s">
        <v>23817</v>
      </c>
    </row>
    <row r="32752">
      <c r="A32752" s="9">
        <f t="shared" si="1"/>
        <v>24039</v>
      </c>
      <c r="B32752" s="25" t="s">
        <v>27418</v>
      </c>
      <c r="C32752" s="26" t="s">
        <v>12983</v>
      </c>
    </row>
    <row r="32753">
      <c r="A32753" s="9">
        <f t="shared" si="1"/>
        <v>24040</v>
      </c>
      <c r="B32753" s="8" t="s">
        <v>20512</v>
      </c>
      <c r="C32753" s="9" t="s">
        <v>733</v>
      </c>
    </row>
    <row r="32754">
      <c r="A32754" s="9">
        <f t="shared" si="1"/>
        <v>24041</v>
      </c>
      <c r="B32754" s="8" t="s">
        <v>20513</v>
      </c>
      <c r="C32754" s="9" t="s">
        <v>40</v>
      </c>
    </row>
    <row r="32755">
      <c r="A32755" s="9">
        <f t="shared" si="1"/>
        <v>24042</v>
      </c>
      <c r="B32755" s="5" t="s">
        <v>20514</v>
      </c>
      <c r="C32755" s="6" t="s">
        <v>467</v>
      </c>
    </row>
    <row r="32756">
      <c r="A32756" s="9">
        <f t="shared" si="1"/>
        <v>24042</v>
      </c>
      <c r="B32756" s="5" t="s">
        <v>20514</v>
      </c>
      <c r="C32756" s="6" t="s">
        <v>23628</v>
      </c>
    </row>
    <row r="32757">
      <c r="A32757" s="9">
        <f t="shared" si="1"/>
        <v>24043</v>
      </c>
      <c r="B32757" s="5" t="s">
        <v>20515</v>
      </c>
      <c r="C32757" s="6" t="s">
        <v>603</v>
      </c>
    </row>
    <row r="32758">
      <c r="A32758" s="9">
        <f t="shared" si="1"/>
        <v>24044</v>
      </c>
      <c r="B32758" s="5" t="s">
        <v>20516</v>
      </c>
      <c r="C32758" s="6" t="s">
        <v>758</v>
      </c>
    </row>
    <row r="32759">
      <c r="A32759" s="9">
        <f t="shared" si="1"/>
        <v>24045</v>
      </c>
      <c r="B32759" s="5" t="s">
        <v>20517</v>
      </c>
      <c r="C32759" s="6" t="s">
        <v>1324</v>
      </c>
    </row>
    <row r="32760">
      <c r="A32760" s="9">
        <f t="shared" si="1"/>
        <v>24046</v>
      </c>
      <c r="B32760" s="5" t="s">
        <v>20518</v>
      </c>
      <c r="C32760" s="6" t="s">
        <v>1279</v>
      </c>
    </row>
    <row r="32761">
      <c r="A32761" s="9">
        <f t="shared" si="1"/>
        <v>24046</v>
      </c>
      <c r="B32761" s="5" t="s">
        <v>20518</v>
      </c>
      <c r="C32761" s="6" t="s">
        <v>59</v>
      </c>
    </row>
    <row r="32762">
      <c r="A32762" s="9">
        <f t="shared" si="1"/>
        <v>24046</v>
      </c>
      <c r="B32762" s="5" t="s">
        <v>20518</v>
      </c>
      <c r="C32762" s="6" t="s">
        <v>60</v>
      </c>
    </row>
    <row r="32763">
      <c r="A32763" s="9">
        <f t="shared" si="1"/>
        <v>24046</v>
      </c>
      <c r="B32763" s="5" t="s">
        <v>20518</v>
      </c>
      <c r="C32763" s="6" t="s">
        <v>150</v>
      </c>
    </row>
    <row r="32764">
      <c r="A32764" s="9">
        <f t="shared" si="1"/>
        <v>24046</v>
      </c>
      <c r="B32764" s="5" t="s">
        <v>20518</v>
      </c>
      <c r="C32764" s="6" t="s">
        <v>23637</v>
      </c>
    </row>
    <row r="32765">
      <c r="A32765" s="9">
        <f t="shared" si="1"/>
        <v>24047</v>
      </c>
      <c r="B32765" s="5" t="s">
        <v>20519</v>
      </c>
      <c r="C32765" s="6" t="s">
        <v>989</v>
      </c>
    </row>
    <row r="32766">
      <c r="A32766" s="9">
        <f t="shared" si="1"/>
        <v>24047</v>
      </c>
      <c r="B32766" s="5" t="s">
        <v>20519</v>
      </c>
      <c r="C32766" s="6" t="s">
        <v>1371</v>
      </c>
    </row>
    <row r="32767">
      <c r="A32767" s="9">
        <f t="shared" si="1"/>
        <v>24047</v>
      </c>
      <c r="B32767" s="8" t="s">
        <v>20519</v>
      </c>
      <c r="C32767" s="9" t="s">
        <v>818</v>
      </c>
    </row>
    <row r="32768">
      <c r="A32768" s="9">
        <f t="shared" si="1"/>
        <v>24048</v>
      </c>
      <c r="B32768" s="5" t="s">
        <v>20520</v>
      </c>
      <c r="C32768" s="6" t="s">
        <v>2549</v>
      </c>
    </row>
    <row r="32769">
      <c r="A32769" s="9">
        <f t="shared" si="1"/>
        <v>24048</v>
      </c>
      <c r="B32769" s="5" t="s">
        <v>20520</v>
      </c>
      <c r="C32769" s="6" t="s">
        <v>23628</v>
      </c>
    </row>
    <row r="32770">
      <c r="A32770" s="9">
        <f t="shared" si="1"/>
        <v>24049</v>
      </c>
      <c r="B32770" s="5" t="s">
        <v>20521</v>
      </c>
      <c r="C32770" s="6" t="s">
        <v>1378</v>
      </c>
    </row>
    <row r="32771">
      <c r="A32771" s="9">
        <f t="shared" si="1"/>
        <v>24050</v>
      </c>
      <c r="B32771" s="5" t="s">
        <v>20522</v>
      </c>
      <c r="C32771" s="6" t="s">
        <v>1585</v>
      </c>
    </row>
    <row r="32772">
      <c r="A32772" s="9">
        <f t="shared" si="1"/>
        <v>24051</v>
      </c>
      <c r="B32772" s="25" t="s">
        <v>27419</v>
      </c>
      <c r="C32772" s="26" t="s">
        <v>420</v>
      </c>
    </row>
    <row r="32773">
      <c r="A32773" s="9">
        <f t="shared" si="1"/>
        <v>24051</v>
      </c>
      <c r="B32773" s="25" t="s">
        <v>27419</v>
      </c>
      <c r="C32773" s="6" t="s">
        <v>23672</v>
      </c>
    </row>
    <row r="32774">
      <c r="A32774" s="9">
        <f t="shared" si="1"/>
        <v>24052</v>
      </c>
      <c r="B32774" s="5" t="s">
        <v>20523</v>
      </c>
      <c r="C32774" s="6" t="s">
        <v>78</v>
      </c>
    </row>
    <row r="32775">
      <c r="A32775" s="9">
        <f t="shared" si="1"/>
        <v>24053</v>
      </c>
      <c r="B32775" s="5" t="s">
        <v>20524</v>
      </c>
      <c r="C32775" s="6" t="s">
        <v>612</v>
      </c>
    </row>
    <row r="32776">
      <c r="A32776" s="9">
        <f t="shared" si="1"/>
        <v>24054</v>
      </c>
      <c r="B32776" s="5" t="s">
        <v>20525</v>
      </c>
      <c r="C32776" s="6" t="s">
        <v>1369</v>
      </c>
    </row>
    <row r="32777">
      <c r="A32777" s="9">
        <f t="shared" si="1"/>
        <v>24055</v>
      </c>
      <c r="B32777" s="5" t="s">
        <v>20526</v>
      </c>
      <c r="C32777" s="6" t="s">
        <v>86</v>
      </c>
    </row>
    <row r="32778">
      <c r="A32778" s="9">
        <f t="shared" si="1"/>
        <v>24056</v>
      </c>
      <c r="B32778" s="5" t="s">
        <v>20527</v>
      </c>
      <c r="C32778" s="6" t="s">
        <v>86</v>
      </c>
    </row>
    <row r="32779">
      <c r="A32779" s="9">
        <f t="shared" si="1"/>
        <v>24057</v>
      </c>
      <c r="B32779" s="5" t="s">
        <v>20528</v>
      </c>
      <c r="C32779" s="6" t="s">
        <v>78</v>
      </c>
    </row>
    <row r="32780">
      <c r="A32780" s="9">
        <f t="shared" si="1"/>
        <v>24058</v>
      </c>
      <c r="B32780" s="5" t="s">
        <v>20529</v>
      </c>
      <c r="C32780" s="6" t="s">
        <v>437</v>
      </c>
    </row>
    <row r="32781">
      <c r="A32781" s="9">
        <f t="shared" si="1"/>
        <v>24059</v>
      </c>
      <c r="B32781" s="5" t="s">
        <v>20530</v>
      </c>
      <c r="C32781" s="6" t="s">
        <v>714</v>
      </c>
    </row>
    <row r="32782">
      <c r="A32782" s="9">
        <f t="shared" si="1"/>
        <v>24059</v>
      </c>
      <c r="B32782" s="5" t="s">
        <v>20530</v>
      </c>
      <c r="C32782" s="6" t="s">
        <v>23672</v>
      </c>
    </row>
    <row r="32783">
      <c r="A32783" s="9">
        <f t="shared" si="1"/>
        <v>24060</v>
      </c>
      <c r="B32783" s="5" t="s">
        <v>20531</v>
      </c>
      <c r="C32783" s="6" t="s">
        <v>48</v>
      </c>
    </row>
    <row r="32784">
      <c r="A32784" s="9">
        <f t="shared" si="1"/>
        <v>24061</v>
      </c>
      <c r="B32784" s="5" t="s">
        <v>20532</v>
      </c>
      <c r="C32784" s="6" t="s">
        <v>656</v>
      </c>
    </row>
    <row r="32785">
      <c r="A32785" s="9">
        <f t="shared" si="1"/>
        <v>24061</v>
      </c>
      <c r="B32785" s="5" t="s">
        <v>20532</v>
      </c>
      <c r="C32785" s="6" t="s">
        <v>23628</v>
      </c>
    </row>
    <row r="32786">
      <c r="A32786" s="9">
        <f t="shared" si="1"/>
        <v>24062</v>
      </c>
      <c r="B32786" s="25" t="s">
        <v>27420</v>
      </c>
      <c r="C32786" s="26" t="s">
        <v>23761</v>
      </c>
    </row>
    <row r="32787">
      <c r="A32787" s="9">
        <f t="shared" si="1"/>
        <v>24063</v>
      </c>
      <c r="B32787" s="5" t="s">
        <v>20533</v>
      </c>
      <c r="C32787" s="6" t="s">
        <v>59</v>
      </c>
    </row>
    <row r="32788">
      <c r="A32788" s="9">
        <f t="shared" si="1"/>
        <v>24064</v>
      </c>
      <c r="B32788" s="5" t="s">
        <v>20534</v>
      </c>
      <c r="C32788" s="6" t="s">
        <v>1378</v>
      </c>
    </row>
    <row r="32789">
      <c r="A32789" s="9">
        <f t="shared" si="1"/>
        <v>24065</v>
      </c>
      <c r="B32789" s="5" t="s">
        <v>20535</v>
      </c>
      <c r="C32789" s="6" t="s">
        <v>603</v>
      </c>
    </row>
    <row r="32790">
      <c r="A32790" s="9">
        <f t="shared" si="1"/>
        <v>24066</v>
      </c>
      <c r="B32790" s="8" t="s">
        <v>20536</v>
      </c>
      <c r="C32790" s="9" t="s">
        <v>893</v>
      </c>
    </row>
    <row r="32791">
      <c r="A32791" s="9">
        <f t="shared" si="1"/>
        <v>24067</v>
      </c>
      <c r="B32791" s="25" t="s">
        <v>27421</v>
      </c>
      <c r="C32791" s="26" t="s">
        <v>4721</v>
      </c>
    </row>
    <row r="32792">
      <c r="A32792" s="9">
        <f t="shared" si="1"/>
        <v>24068</v>
      </c>
      <c r="B32792" s="5" t="s">
        <v>20537</v>
      </c>
      <c r="C32792" s="6" t="s">
        <v>1378</v>
      </c>
    </row>
    <row r="32793">
      <c r="A32793" s="9">
        <f t="shared" si="1"/>
        <v>24069</v>
      </c>
      <c r="B32793" s="5" t="s">
        <v>20538</v>
      </c>
      <c r="C32793" s="6" t="s">
        <v>1378</v>
      </c>
    </row>
    <row r="32794">
      <c r="A32794" s="9">
        <f t="shared" si="1"/>
        <v>24070</v>
      </c>
      <c r="B32794" s="5" t="s">
        <v>20539</v>
      </c>
      <c r="C32794" s="6" t="s">
        <v>1371</v>
      </c>
    </row>
    <row r="32795">
      <c r="A32795" s="9">
        <f t="shared" si="1"/>
        <v>24071</v>
      </c>
      <c r="B32795" s="5" t="s">
        <v>20540</v>
      </c>
      <c r="C32795" s="6" t="s">
        <v>1378</v>
      </c>
    </row>
    <row r="32796">
      <c r="A32796" s="9">
        <f t="shared" si="1"/>
        <v>24072</v>
      </c>
      <c r="B32796" s="5" t="s">
        <v>20541</v>
      </c>
      <c r="C32796" s="6" t="s">
        <v>1378</v>
      </c>
    </row>
    <row r="32797">
      <c r="A32797" s="9">
        <f t="shared" si="1"/>
        <v>24073</v>
      </c>
      <c r="B32797" s="5" t="s">
        <v>20542</v>
      </c>
      <c r="C32797" s="6" t="s">
        <v>1371</v>
      </c>
    </row>
    <row r="32798">
      <c r="A32798" s="9">
        <f t="shared" si="1"/>
        <v>24074</v>
      </c>
      <c r="B32798" s="25" t="s">
        <v>27422</v>
      </c>
      <c r="C32798" s="26" t="s">
        <v>23845</v>
      </c>
    </row>
    <row r="32799">
      <c r="A32799" s="9">
        <f t="shared" si="1"/>
        <v>24075</v>
      </c>
      <c r="B32799" s="5" t="s">
        <v>20543</v>
      </c>
      <c r="C32799" s="6" t="s">
        <v>437</v>
      </c>
    </row>
    <row r="32800">
      <c r="A32800" s="9">
        <f t="shared" si="1"/>
        <v>24076</v>
      </c>
      <c r="B32800" s="5" t="s">
        <v>20544</v>
      </c>
      <c r="C32800" s="6" t="s">
        <v>603</v>
      </c>
    </row>
    <row r="32801">
      <c r="A32801" s="9">
        <f t="shared" si="1"/>
        <v>24077</v>
      </c>
      <c r="B32801" s="8" t="s">
        <v>20545</v>
      </c>
      <c r="C32801" s="9" t="s">
        <v>42</v>
      </c>
    </row>
    <row r="32802">
      <c r="A32802" s="9">
        <f t="shared" si="1"/>
        <v>24078</v>
      </c>
      <c r="B32802" s="8" t="s">
        <v>20546</v>
      </c>
      <c r="C32802" s="9" t="s">
        <v>780</v>
      </c>
    </row>
    <row r="32803">
      <c r="A32803" s="9">
        <f t="shared" si="1"/>
        <v>24079</v>
      </c>
      <c r="B32803" s="5" t="s">
        <v>20547</v>
      </c>
      <c r="C32803" s="6" t="s">
        <v>1279</v>
      </c>
    </row>
    <row r="32804">
      <c r="A32804" s="9">
        <f t="shared" si="1"/>
        <v>24080</v>
      </c>
      <c r="B32804" s="5" t="s">
        <v>20548</v>
      </c>
      <c r="C32804" s="6" t="s">
        <v>1394</v>
      </c>
    </row>
    <row r="32805">
      <c r="A32805" s="9">
        <f t="shared" si="1"/>
        <v>24081</v>
      </c>
      <c r="B32805" s="5" t="s">
        <v>20549</v>
      </c>
      <c r="C32805" s="6" t="s">
        <v>48</v>
      </c>
    </row>
    <row r="32806">
      <c r="A32806" s="9">
        <f t="shared" si="1"/>
        <v>24082</v>
      </c>
      <c r="B32806" s="5" t="s">
        <v>20550</v>
      </c>
      <c r="C32806" s="6" t="s">
        <v>785</v>
      </c>
    </row>
    <row r="32807">
      <c r="A32807" s="9">
        <f t="shared" si="1"/>
        <v>24083</v>
      </c>
      <c r="B32807" s="25" t="s">
        <v>27423</v>
      </c>
      <c r="C32807" s="26" t="s">
        <v>8541</v>
      </c>
    </row>
    <row r="32808">
      <c r="A32808" s="9">
        <f t="shared" si="1"/>
        <v>24084</v>
      </c>
      <c r="B32808" s="5" t="s">
        <v>20551</v>
      </c>
      <c r="C32808" s="6" t="s">
        <v>1248</v>
      </c>
    </row>
    <row r="32809">
      <c r="A32809" s="9">
        <f t="shared" si="1"/>
        <v>24085</v>
      </c>
      <c r="B32809" s="5" t="s">
        <v>20552</v>
      </c>
      <c r="C32809" s="6" t="s">
        <v>426</v>
      </c>
    </row>
    <row r="32810">
      <c r="A32810" s="9">
        <f t="shared" si="1"/>
        <v>24086</v>
      </c>
      <c r="B32810" s="5" t="s">
        <v>20553</v>
      </c>
      <c r="C32810" s="6" t="s">
        <v>32</v>
      </c>
    </row>
    <row r="32811">
      <c r="A32811" s="9">
        <f t="shared" si="1"/>
        <v>24087</v>
      </c>
      <c r="B32811" s="55" t="s">
        <v>20554</v>
      </c>
      <c r="C32811" s="6" t="s">
        <v>1221</v>
      </c>
    </row>
    <row r="32812">
      <c r="A32812" s="9">
        <f t="shared" si="1"/>
        <v>24088</v>
      </c>
      <c r="B32812" s="8" t="s">
        <v>20555</v>
      </c>
      <c r="C32812" s="9" t="s">
        <v>117</v>
      </c>
    </row>
    <row r="32813">
      <c r="A32813" s="9">
        <f t="shared" si="1"/>
        <v>24089</v>
      </c>
      <c r="B32813" s="8" t="s">
        <v>20556</v>
      </c>
      <c r="C32813" s="9" t="s">
        <v>722</v>
      </c>
    </row>
    <row r="32814">
      <c r="A32814" s="9">
        <f t="shared" si="1"/>
        <v>24090</v>
      </c>
      <c r="B32814" s="31" t="s">
        <v>27424</v>
      </c>
      <c r="C32814" s="26" t="s">
        <v>23639</v>
      </c>
    </row>
    <row r="32815">
      <c r="A32815" s="9">
        <f t="shared" si="1"/>
        <v>24091</v>
      </c>
      <c r="B32815" s="8" t="s">
        <v>20557</v>
      </c>
      <c r="C32815" s="9" t="s">
        <v>874</v>
      </c>
    </row>
    <row r="32816">
      <c r="A32816" s="9">
        <f t="shared" si="1"/>
        <v>24092</v>
      </c>
      <c r="B32816" s="5" t="s">
        <v>20558</v>
      </c>
      <c r="C32816" s="6" t="s">
        <v>1260</v>
      </c>
    </row>
    <row r="32817">
      <c r="A32817" s="9">
        <f t="shared" si="1"/>
        <v>24093</v>
      </c>
      <c r="B32817" s="12" t="s">
        <v>20559</v>
      </c>
      <c r="C32817" s="13" t="s">
        <v>420</v>
      </c>
    </row>
    <row r="32818">
      <c r="A32818" s="9">
        <f t="shared" si="1"/>
        <v>24093</v>
      </c>
      <c r="B32818" s="12" t="s">
        <v>20559</v>
      </c>
      <c r="C32818" s="6" t="s">
        <v>23672</v>
      </c>
    </row>
    <row r="32819">
      <c r="A32819" s="9">
        <f t="shared" si="1"/>
        <v>24094</v>
      </c>
      <c r="B32819" s="5" t="s">
        <v>20560</v>
      </c>
      <c r="C32819" s="6" t="s">
        <v>20</v>
      </c>
    </row>
    <row r="32820">
      <c r="A32820" s="9">
        <f t="shared" si="1"/>
        <v>24095</v>
      </c>
      <c r="B32820" s="5" t="s">
        <v>20561</v>
      </c>
      <c r="C32820" s="6" t="s">
        <v>20</v>
      </c>
    </row>
    <row r="32821">
      <c r="A32821" s="9">
        <f t="shared" si="1"/>
        <v>24096</v>
      </c>
      <c r="B32821" s="5" t="s">
        <v>20562</v>
      </c>
      <c r="C32821" s="6" t="s">
        <v>1369</v>
      </c>
    </row>
    <row r="32822">
      <c r="A32822" s="9">
        <f t="shared" si="1"/>
        <v>24097</v>
      </c>
      <c r="B32822" s="5" t="s">
        <v>20563</v>
      </c>
      <c r="C32822" s="6" t="s">
        <v>1856</v>
      </c>
    </row>
    <row r="32823">
      <c r="A32823" s="9">
        <f t="shared" si="1"/>
        <v>24098</v>
      </c>
      <c r="B32823" s="5" t="s">
        <v>20564</v>
      </c>
      <c r="C32823" s="6" t="s">
        <v>656</v>
      </c>
    </row>
    <row r="32824">
      <c r="A32824" s="9">
        <f t="shared" si="1"/>
        <v>24098</v>
      </c>
      <c r="B32824" s="5" t="s">
        <v>20564</v>
      </c>
      <c r="C32824" s="6" t="s">
        <v>23628</v>
      </c>
    </row>
    <row r="32825">
      <c r="A32825" s="9">
        <f t="shared" si="1"/>
        <v>24099</v>
      </c>
      <c r="B32825" s="25" t="s">
        <v>27425</v>
      </c>
      <c r="C32825" s="26" t="s">
        <v>4721</v>
      </c>
    </row>
    <row r="32826">
      <c r="A32826" s="9">
        <f t="shared" si="1"/>
        <v>24100</v>
      </c>
      <c r="B32826" s="5" t="s">
        <v>20565</v>
      </c>
      <c r="C32826" s="6" t="s">
        <v>603</v>
      </c>
    </row>
    <row r="32827">
      <c r="A32827" s="9">
        <f t="shared" si="1"/>
        <v>24101</v>
      </c>
      <c r="B32827" s="8" t="s">
        <v>20566</v>
      </c>
      <c r="C32827" s="9" t="s">
        <v>416</v>
      </c>
    </row>
    <row r="32828">
      <c r="A32828" s="9">
        <f t="shared" si="1"/>
        <v>24102</v>
      </c>
      <c r="B32828" s="8" t="s">
        <v>20567</v>
      </c>
      <c r="C32828" s="9" t="s">
        <v>142</v>
      </c>
    </row>
    <row r="32829">
      <c r="A32829" s="9">
        <f t="shared" si="1"/>
        <v>24103</v>
      </c>
      <c r="B32829" s="25" t="s">
        <v>27426</v>
      </c>
      <c r="C32829" s="26" t="s">
        <v>11797</v>
      </c>
    </row>
    <row r="32830">
      <c r="A32830" s="9">
        <f t="shared" si="1"/>
        <v>24104</v>
      </c>
      <c r="B32830" s="5" t="s">
        <v>20568</v>
      </c>
      <c r="C32830" s="6" t="s">
        <v>27</v>
      </c>
    </row>
    <row r="32831">
      <c r="A32831" s="9">
        <f t="shared" si="1"/>
        <v>24105</v>
      </c>
      <c r="B32831" s="5" t="s">
        <v>20569</v>
      </c>
      <c r="C32831" s="6" t="s">
        <v>86</v>
      </c>
    </row>
    <row r="32832">
      <c r="A32832" s="9">
        <f t="shared" si="1"/>
        <v>24106</v>
      </c>
      <c r="B32832" s="5" t="s">
        <v>20570</v>
      </c>
      <c r="C32832" s="6" t="s">
        <v>32</v>
      </c>
    </row>
    <row r="32833">
      <c r="A32833" s="9">
        <f t="shared" si="1"/>
        <v>24107</v>
      </c>
      <c r="B32833" s="5" t="s">
        <v>20571</v>
      </c>
      <c r="C32833" s="6" t="s">
        <v>1466</v>
      </c>
    </row>
    <row r="32834">
      <c r="A32834" s="9">
        <f t="shared" si="1"/>
        <v>24107</v>
      </c>
      <c r="B32834" s="5" t="s">
        <v>20571</v>
      </c>
      <c r="C32834" s="6" t="s">
        <v>23628</v>
      </c>
    </row>
    <row r="32835">
      <c r="A32835" s="9">
        <f t="shared" si="1"/>
        <v>24108</v>
      </c>
      <c r="B32835" s="5" t="s">
        <v>20572</v>
      </c>
      <c r="C32835" s="6" t="s">
        <v>1450</v>
      </c>
    </row>
    <row r="32836">
      <c r="A32836" s="9">
        <f t="shared" si="1"/>
        <v>24108</v>
      </c>
      <c r="B32836" s="5" t="s">
        <v>20572</v>
      </c>
      <c r="C32836" s="6" t="s">
        <v>23628</v>
      </c>
    </row>
    <row r="32837">
      <c r="A32837" s="9">
        <f t="shared" si="1"/>
        <v>24109</v>
      </c>
      <c r="B32837" s="8" t="s">
        <v>20573</v>
      </c>
      <c r="C32837" s="9" t="s">
        <v>121</v>
      </c>
    </row>
    <row r="32838">
      <c r="A32838" s="9">
        <f t="shared" si="1"/>
        <v>24110</v>
      </c>
      <c r="B32838" s="5" t="s">
        <v>20574</v>
      </c>
      <c r="C32838" s="6" t="s">
        <v>97</v>
      </c>
    </row>
    <row r="32839">
      <c r="A32839" s="9">
        <f t="shared" si="1"/>
        <v>24110</v>
      </c>
      <c r="B32839" s="5" t="s">
        <v>20574</v>
      </c>
      <c r="C32839" s="6" t="s">
        <v>23637</v>
      </c>
    </row>
    <row r="32840">
      <c r="A32840" s="9">
        <f t="shared" si="1"/>
        <v>24111</v>
      </c>
      <c r="B32840" s="8" t="s">
        <v>20575</v>
      </c>
      <c r="C32840" s="9" t="s">
        <v>121</v>
      </c>
    </row>
    <row r="32841">
      <c r="A32841" s="9">
        <f t="shared" si="1"/>
        <v>24112</v>
      </c>
      <c r="B32841" s="25" t="s">
        <v>27427</v>
      </c>
      <c r="C32841" s="26" t="s">
        <v>12983</v>
      </c>
    </row>
    <row r="32842">
      <c r="A32842" s="9">
        <f t="shared" si="1"/>
        <v>24113</v>
      </c>
      <c r="B32842" s="5" t="s">
        <v>20576</v>
      </c>
      <c r="C32842" s="6" t="s">
        <v>1378</v>
      </c>
    </row>
    <row r="32843">
      <c r="A32843" s="9">
        <f t="shared" si="1"/>
        <v>24114</v>
      </c>
      <c r="B32843" s="8" t="s">
        <v>20577</v>
      </c>
      <c r="C32843" s="9" t="s">
        <v>8</v>
      </c>
    </row>
    <row r="32844">
      <c r="A32844" s="9">
        <f t="shared" si="1"/>
        <v>24115</v>
      </c>
      <c r="B32844" s="8" t="s">
        <v>20578</v>
      </c>
      <c r="C32844" s="9" t="s">
        <v>874</v>
      </c>
    </row>
    <row r="32845">
      <c r="A32845" s="9">
        <f t="shared" si="1"/>
        <v>24116</v>
      </c>
      <c r="B32845" s="8" t="s">
        <v>20579</v>
      </c>
      <c r="C32845" s="9" t="s">
        <v>399</v>
      </c>
    </row>
    <row r="32846">
      <c r="A32846" s="9">
        <f t="shared" si="1"/>
        <v>24116</v>
      </c>
      <c r="B32846" s="8" t="s">
        <v>20579</v>
      </c>
      <c r="C32846" s="9" t="s">
        <v>374</v>
      </c>
    </row>
    <row r="32847">
      <c r="A32847" s="9">
        <f t="shared" si="1"/>
        <v>24117</v>
      </c>
      <c r="B32847" s="25" t="s">
        <v>27428</v>
      </c>
      <c r="C32847" s="26" t="s">
        <v>23632</v>
      </c>
    </row>
    <row r="32848">
      <c r="A32848" s="9">
        <f t="shared" si="1"/>
        <v>24117</v>
      </c>
      <c r="B32848" s="27" t="s">
        <v>27428</v>
      </c>
      <c r="C32848" s="28" t="s">
        <v>23633</v>
      </c>
    </row>
    <row r="32849">
      <c r="A32849" s="9">
        <f t="shared" si="1"/>
        <v>24118</v>
      </c>
      <c r="B32849" s="5" t="s">
        <v>20580</v>
      </c>
      <c r="C32849" s="6" t="s">
        <v>32</v>
      </c>
    </row>
    <row r="32850">
      <c r="A32850" s="9">
        <f t="shared" si="1"/>
        <v>24119</v>
      </c>
      <c r="B32850" s="5" t="s">
        <v>20581</v>
      </c>
      <c r="C32850" s="6" t="s">
        <v>1279</v>
      </c>
    </row>
    <row r="32851">
      <c r="A32851" s="9">
        <f t="shared" si="1"/>
        <v>24120</v>
      </c>
      <c r="B32851" s="5" t="s">
        <v>20582</v>
      </c>
      <c r="C32851" s="6" t="s">
        <v>1324</v>
      </c>
    </row>
    <row r="32852">
      <c r="A32852" s="9">
        <f t="shared" si="1"/>
        <v>24121</v>
      </c>
      <c r="B32852" s="5" t="s">
        <v>20583</v>
      </c>
      <c r="C32852" s="6" t="s">
        <v>656</v>
      </c>
    </row>
    <row r="32853">
      <c r="A32853" s="9">
        <f t="shared" si="1"/>
        <v>24121</v>
      </c>
      <c r="B32853" s="5" t="s">
        <v>20583</v>
      </c>
      <c r="C32853" s="6" t="s">
        <v>23628</v>
      </c>
    </row>
    <row r="32854">
      <c r="A32854" s="9">
        <f t="shared" si="1"/>
        <v>24122</v>
      </c>
      <c r="B32854" s="5" t="s">
        <v>20584</v>
      </c>
      <c r="C32854" s="6" t="s">
        <v>1378</v>
      </c>
    </row>
    <row r="32855">
      <c r="A32855" s="9">
        <f t="shared" si="1"/>
        <v>24123</v>
      </c>
      <c r="B32855" s="5" t="s">
        <v>20585</v>
      </c>
      <c r="C32855" s="6" t="s">
        <v>788</v>
      </c>
    </row>
    <row r="32856">
      <c r="A32856" s="9">
        <f t="shared" si="1"/>
        <v>24123</v>
      </c>
      <c r="B32856" s="5" t="s">
        <v>20585</v>
      </c>
      <c r="C32856" s="6" t="s">
        <v>23637</v>
      </c>
    </row>
    <row r="32857">
      <c r="A32857" s="9">
        <f t="shared" si="1"/>
        <v>24124</v>
      </c>
      <c r="B32857" s="25" t="s">
        <v>27429</v>
      </c>
      <c r="C32857" s="26" t="s">
        <v>8541</v>
      </c>
    </row>
    <row r="32858">
      <c r="A32858" s="9">
        <f t="shared" si="1"/>
        <v>24125</v>
      </c>
      <c r="B32858" s="5" t="s">
        <v>20586</v>
      </c>
      <c r="C32858" s="6" t="s">
        <v>326</v>
      </c>
    </row>
    <row r="32859">
      <c r="A32859" s="9">
        <f t="shared" si="1"/>
        <v>24125</v>
      </c>
      <c r="B32859" s="5" t="s">
        <v>20586</v>
      </c>
      <c r="C32859" s="6" t="s">
        <v>650</v>
      </c>
    </row>
    <row r="32860">
      <c r="A32860" s="9">
        <f t="shared" si="1"/>
        <v>24125</v>
      </c>
      <c r="B32860" s="5" t="s">
        <v>20586</v>
      </c>
      <c r="C32860" s="6" t="s">
        <v>23637</v>
      </c>
    </row>
    <row r="32861">
      <c r="A32861" s="9">
        <f t="shared" si="1"/>
        <v>24126</v>
      </c>
      <c r="B32861" s="5" t="s">
        <v>20587</v>
      </c>
      <c r="C32861" s="6" t="s">
        <v>603</v>
      </c>
    </row>
    <row r="32862">
      <c r="A32862" s="9">
        <f t="shared" si="1"/>
        <v>24127</v>
      </c>
      <c r="B32862" s="5" t="s">
        <v>20588</v>
      </c>
      <c r="C32862" s="6" t="s">
        <v>6</v>
      </c>
    </row>
    <row r="32863">
      <c r="A32863" s="9">
        <f t="shared" si="1"/>
        <v>24128</v>
      </c>
      <c r="B32863" s="8" t="s">
        <v>20589</v>
      </c>
      <c r="C32863" s="9" t="s">
        <v>416</v>
      </c>
    </row>
    <row r="32864">
      <c r="A32864" s="9">
        <f t="shared" si="1"/>
        <v>24129</v>
      </c>
      <c r="B32864" s="5" t="s">
        <v>20590</v>
      </c>
      <c r="C32864" s="6" t="s">
        <v>1279</v>
      </c>
    </row>
    <row r="32865">
      <c r="A32865" s="9">
        <f t="shared" si="1"/>
        <v>24130</v>
      </c>
      <c r="B32865" s="8" t="s">
        <v>20591</v>
      </c>
      <c r="C32865" s="9" t="s">
        <v>845</v>
      </c>
    </row>
    <row r="32866">
      <c r="A32866" s="9">
        <f t="shared" si="1"/>
        <v>24131</v>
      </c>
      <c r="B32866" s="25" t="s">
        <v>27430</v>
      </c>
      <c r="C32866" s="26" t="s">
        <v>8541</v>
      </c>
    </row>
    <row r="32867">
      <c r="A32867" s="9">
        <f t="shared" si="1"/>
        <v>24132</v>
      </c>
      <c r="B32867" s="8" t="s">
        <v>20592</v>
      </c>
      <c r="C32867" s="9" t="s">
        <v>8</v>
      </c>
    </row>
    <row r="32868">
      <c r="A32868" s="9">
        <f t="shared" si="1"/>
        <v>24133</v>
      </c>
      <c r="B32868" s="5" t="s">
        <v>20593</v>
      </c>
      <c r="C32868" s="6" t="s">
        <v>1378</v>
      </c>
    </row>
    <row r="32869">
      <c r="A32869" s="9">
        <f t="shared" si="1"/>
        <v>24134</v>
      </c>
      <c r="B32869" s="5" t="s">
        <v>20594</v>
      </c>
      <c r="C32869" s="6" t="s">
        <v>1279</v>
      </c>
    </row>
    <row r="32870">
      <c r="A32870" s="9">
        <f t="shared" si="1"/>
        <v>24134</v>
      </c>
      <c r="B32870" s="5" t="s">
        <v>20594</v>
      </c>
      <c r="C32870" s="6" t="s">
        <v>1743</v>
      </c>
    </row>
    <row r="32871">
      <c r="A32871" s="9">
        <f t="shared" si="1"/>
        <v>24135</v>
      </c>
      <c r="B32871" s="5" t="s">
        <v>20595</v>
      </c>
      <c r="C32871" s="6" t="s">
        <v>20</v>
      </c>
    </row>
    <row r="32872">
      <c r="A32872" s="9">
        <f t="shared" si="1"/>
        <v>24136</v>
      </c>
      <c r="B32872" s="5" t="s">
        <v>20596</v>
      </c>
      <c r="C32872" s="6" t="s">
        <v>462</v>
      </c>
    </row>
    <row r="32873">
      <c r="A32873" s="9">
        <f t="shared" si="1"/>
        <v>24136</v>
      </c>
      <c r="B32873" s="5" t="s">
        <v>20596</v>
      </c>
      <c r="C32873" s="6" t="s">
        <v>23637</v>
      </c>
    </row>
    <row r="32874">
      <c r="A32874" s="9">
        <f t="shared" si="1"/>
        <v>24137</v>
      </c>
      <c r="B32874" s="8" t="s">
        <v>20597</v>
      </c>
      <c r="C32874" s="9" t="s">
        <v>416</v>
      </c>
    </row>
    <row r="32875">
      <c r="A32875" s="9">
        <f t="shared" si="1"/>
        <v>24138</v>
      </c>
      <c r="B32875" s="5" t="s">
        <v>20598</v>
      </c>
      <c r="C32875" s="6" t="s">
        <v>367</v>
      </c>
    </row>
    <row r="32876">
      <c r="A32876" s="9">
        <f t="shared" si="1"/>
        <v>24139</v>
      </c>
      <c r="B32876" s="5" t="s">
        <v>20599</v>
      </c>
      <c r="C32876" s="6" t="s">
        <v>196</v>
      </c>
    </row>
    <row r="32877">
      <c r="A32877" s="9">
        <f t="shared" si="1"/>
        <v>24139</v>
      </c>
      <c r="B32877" s="5" t="s">
        <v>20599</v>
      </c>
      <c r="C32877" s="6" t="s">
        <v>356</v>
      </c>
    </row>
    <row r="32878">
      <c r="A32878" s="9">
        <f t="shared" si="1"/>
        <v>24139</v>
      </c>
      <c r="B32878" s="5" t="s">
        <v>20599</v>
      </c>
      <c r="C32878" s="6" t="s">
        <v>20600</v>
      </c>
    </row>
    <row r="32879">
      <c r="A32879" s="9">
        <f t="shared" si="1"/>
        <v>24139</v>
      </c>
      <c r="B32879" s="5" t="s">
        <v>20599</v>
      </c>
      <c r="C32879" s="6" t="s">
        <v>23637</v>
      </c>
    </row>
    <row r="32880">
      <c r="A32880" s="9">
        <f t="shared" si="1"/>
        <v>24140</v>
      </c>
      <c r="B32880" s="5" t="s">
        <v>20601</v>
      </c>
      <c r="C32880" s="6" t="s">
        <v>34</v>
      </c>
    </row>
    <row r="32881">
      <c r="A32881" s="9">
        <f t="shared" si="1"/>
        <v>24140</v>
      </c>
      <c r="B32881" s="5" t="s">
        <v>20601</v>
      </c>
      <c r="C32881" s="6" t="s">
        <v>23628</v>
      </c>
    </row>
    <row r="32882">
      <c r="A32882" s="9">
        <f t="shared" si="1"/>
        <v>24141</v>
      </c>
      <c r="B32882" s="5" t="s">
        <v>20602</v>
      </c>
      <c r="C32882" s="6" t="s">
        <v>62</v>
      </c>
    </row>
    <row r="32883">
      <c r="A32883" s="9">
        <f t="shared" si="1"/>
        <v>24141</v>
      </c>
      <c r="B32883" s="5" t="s">
        <v>20602</v>
      </c>
      <c r="C32883" s="6" t="s">
        <v>1548</v>
      </c>
    </row>
    <row r="32884">
      <c r="A32884" s="9">
        <f t="shared" si="1"/>
        <v>24141</v>
      </c>
      <c r="B32884" s="5" t="s">
        <v>20602</v>
      </c>
      <c r="C32884" s="6" t="s">
        <v>23628</v>
      </c>
    </row>
    <row r="32885">
      <c r="A32885" s="9">
        <f t="shared" si="1"/>
        <v>24142</v>
      </c>
      <c r="B32885" s="8" t="s">
        <v>20603</v>
      </c>
      <c r="C32885" s="9" t="s">
        <v>76</v>
      </c>
    </row>
    <row r="32886">
      <c r="A32886" s="9">
        <f t="shared" si="1"/>
        <v>24142</v>
      </c>
      <c r="B32886" s="8" t="s">
        <v>20603</v>
      </c>
      <c r="C32886" s="9" t="s">
        <v>142</v>
      </c>
    </row>
    <row r="32887">
      <c r="A32887" s="9">
        <f t="shared" si="1"/>
        <v>24142</v>
      </c>
      <c r="B32887" s="40" t="s">
        <v>20603</v>
      </c>
      <c r="C32887" s="28" t="s">
        <v>547</v>
      </c>
    </row>
    <row r="32888">
      <c r="A32888" s="9">
        <f t="shared" si="1"/>
        <v>24142</v>
      </c>
      <c r="B32888" s="40" t="s">
        <v>20603</v>
      </c>
      <c r="C32888" s="28" t="s">
        <v>1007</v>
      </c>
    </row>
    <row r="32889">
      <c r="A32889" s="9">
        <f t="shared" si="1"/>
        <v>24143</v>
      </c>
      <c r="B32889" s="5" t="s">
        <v>20604</v>
      </c>
      <c r="C32889" s="6" t="s">
        <v>80</v>
      </c>
    </row>
    <row r="32890">
      <c r="A32890" s="9">
        <f t="shared" si="1"/>
        <v>24144</v>
      </c>
      <c r="B32890" s="31" t="s">
        <v>27431</v>
      </c>
      <c r="C32890" s="26" t="s">
        <v>23639</v>
      </c>
    </row>
    <row r="32891">
      <c r="A32891" s="9">
        <f t="shared" si="1"/>
        <v>24145</v>
      </c>
      <c r="B32891" s="5" t="s">
        <v>20605</v>
      </c>
      <c r="C32891" s="6" t="s">
        <v>20</v>
      </c>
    </row>
    <row r="32892">
      <c r="A32892" s="9">
        <f t="shared" si="1"/>
        <v>24145</v>
      </c>
      <c r="B32892" s="5" t="s">
        <v>20605</v>
      </c>
      <c r="C32892" s="6" t="s">
        <v>989</v>
      </c>
    </row>
    <row r="32893">
      <c r="A32893" s="9">
        <f t="shared" si="1"/>
        <v>24146</v>
      </c>
      <c r="B32893" s="5" t="s">
        <v>20606</v>
      </c>
      <c r="C32893" s="6" t="s">
        <v>785</v>
      </c>
    </row>
    <row r="32894">
      <c r="A32894" s="9">
        <f t="shared" si="1"/>
        <v>24147</v>
      </c>
      <c r="B32894" s="5" t="s">
        <v>20607</v>
      </c>
      <c r="C32894" s="6" t="s">
        <v>462</v>
      </c>
    </row>
    <row r="32895">
      <c r="A32895" s="9">
        <f t="shared" si="1"/>
        <v>24147</v>
      </c>
      <c r="B32895" s="5" t="s">
        <v>20607</v>
      </c>
      <c r="C32895" s="6" t="s">
        <v>23637</v>
      </c>
    </row>
    <row r="32896">
      <c r="A32896" s="9">
        <f t="shared" si="1"/>
        <v>24148</v>
      </c>
      <c r="B32896" s="5" t="s">
        <v>20608</v>
      </c>
      <c r="C32896" s="6" t="s">
        <v>69</v>
      </c>
    </row>
    <row r="32897">
      <c r="A32897" s="9">
        <f t="shared" si="1"/>
        <v>24148</v>
      </c>
      <c r="B32897" s="5" t="s">
        <v>20608</v>
      </c>
      <c r="C32897" s="6" t="s">
        <v>23628</v>
      </c>
    </row>
    <row r="32898">
      <c r="A32898" s="9">
        <f t="shared" si="1"/>
        <v>24149</v>
      </c>
      <c r="B32898" s="8" t="s">
        <v>20609</v>
      </c>
      <c r="C32898" s="9" t="s">
        <v>780</v>
      </c>
    </row>
    <row r="32899">
      <c r="A32899" s="9">
        <f t="shared" si="1"/>
        <v>24150</v>
      </c>
      <c r="B32899" s="25" t="s">
        <v>27432</v>
      </c>
      <c r="C32899" s="26" t="s">
        <v>8541</v>
      </c>
    </row>
    <row r="32900">
      <c r="A32900" s="9">
        <f t="shared" si="1"/>
        <v>24151</v>
      </c>
      <c r="B32900" s="5" t="s">
        <v>20610</v>
      </c>
      <c r="C32900" s="6" t="s">
        <v>1279</v>
      </c>
    </row>
    <row r="32901">
      <c r="A32901" s="9">
        <f t="shared" si="1"/>
        <v>24152</v>
      </c>
      <c r="B32901" s="5" t="s">
        <v>20611</v>
      </c>
      <c r="C32901" s="6" t="s">
        <v>1450</v>
      </c>
    </row>
    <row r="32902">
      <c r="A32902" s="9">
        <f t="shared" si="1"/>
        <v>24152</v>
      </c>
      <c r="B32902" s="5" t="s">
        <v>20611</v>
      </c>
      <c r="C32902" s="6" t="s">
        <v>23628</v>
      </c>
    </row>
    <row r="32903">
      <c r="A32903" s="9">
        <f t="shared" si="1"/>
        <v>24153</v>
      </c>
      <c r="B32903" s="5" t="s">
        <v>20612</v>
      </c>
      <c r="C32903" s="6" t="s">
        <v>610</v>
      </c>
    </row>
    <row r="32904">
      <c r="A32904" s="9">
        <f t="shared" si="1"/>
        <v>24154</v>
      </c>
      <c r="B32904" s="5" t="s">
        <v>20613</v>
      </c>
      <c r="C32904" s="6" t="s">
        <v>25</v>
      </c>
    </row>
    <row r="32905">
      <c r="A32905" s="9">
        <f t="shared" si="1"/>
        <v>24154</v>
      </c>
      <c r="B32905" s="5" t="s">
        <v>20613</v>
      </c>
      <c r="C32905" s="6" t="s">
        <v>566</v>
      </c>
    </row>
    <row r="32906">
      <c r="A32906" s="9">
        <f t="shared" si="1"/>
        <v>24155</v>
      </c>
      <c r="B32906" s="8" t="s">
        <v>20614</v>
      </c>
      <c r="C32906" s="9" t="s">
        <v>10</v>
      </c>
    </row>
    <row r="32907">
      <c r="A32907" s="9">
        <f t="shared" si="1"/>
        <v>24155</v>
      </c>
      <c r="B32907" s="8" t="s">
        <v>20614</v>
      </c>
      <c r="C32907" s="9" t="s">
        <v>60</v>
      </c>
    </row>
    <row r="32908">
      <c r="A32908" s="9">
        <f t="shared" si="1"/>
        <v>24155</v>
      </c>
      <c r="B32908" s="8" t="s">
        <v>20614</v>
      </c>
      <c r="C32908" s="9" t="s">
        <v>142</v>
      </c>
    </row>
    <row r="32909">
      <c r="A32909" s="9">
        <f t="shared" si="1"/>
        <v>24156</v>
      </c>
      <c r="B32909" s="5" t="s">
        <v>20615</v>
      </c>
      <c r="C32909" s="6" t="s">
        <v>1342</v>
      </c>
    </row>
    <row r="32910">
      <c r="A32910" s="9">
        <f t="shared" si="1"/>
        <v>24157</v>
      </c>
      <c r="B32910" s="5" t="s">
        <v>20616</v>
      </c>
      <c r="C32910" s="6" t="s">
        <v>86</v>
      </c>
    </row>
    <row r="32911">
      <c r="A32911" s="9">
        <f t="shared" si="1"/>
        <v>24158</v>
      </c>
      <c r="B32911" s="5" t="s">
        <v>20617</v>
      </c>
      <c r="C32911" s="6" t="s">
        <v>1221</v>
      </c>
    </row>
    <row r="32912">
      <c r="A32912" s="9">
        <f t="shared" si="1"/>
        <v>24159</v>
      </c>
      <c r="B32912" s="5" t="s">
        <v>20618</v>
      </c>
      <c r="C32912" s="6" t="s">
        <v>1267</v>
      </c>
    </row>
    <row r="32913">
      <c r="A32913" s="9">
        <f t="shared" si="1"/>
        <v>24160</v>
      </c>
      <c r="B32913" s="5" t="s">
        <v>20619</v>
      </c>
      <c r="C32913" s="6" t="s">
        <v>1267</v>
      </c>
    </row>
    <row r="32914">
      <c r="A32914" s="9">
        <f t="shared" si="1"/>
        <v>24161</v>
      </c>
      <c r="B32914" s="25" t="s">
        <v>27433</v>
      </c>
      <c r="C32914" s="26" t="s">
        <v>11797</v>
      </c>
    </row>
    <row r="32915">
      <c r="A32915" s="9">
        <f t="shared" si="1"/>
        <v>24162</v>
      </c>
      <c r="B32915" s="5" t="s">
        <v>20620</v>
      </c>
      <c r="C32915" s="6" t="s">
        <v>109</v>
      </c>
    </row>
    <row r="32916">
      <c r="A32916" s="9">
        <f t="shared" si="1"/>
        <v>24163</v>
      </c>
      <c r="B32916" s="8" t="s">
        <v>20621</v>
      </c>
      <c r="C32916" s="9" t="s">
        <v>76</v>
      </c>
    </row>
    <row r="32917">
      <c r="A32917" s="9">
        <f t="shared" si="1"/>
        <v>24164</v>
      </c>
      <c r="B32917" s="5" t="s">
        <v>20622</v>
      </c>
      <c r="C32917" s="6" t="s">
        <v>4</v>
      </c>
    </row>
    <row r="32918">
      <c r="A32918" s="9">
        <f t="shared" si="1"/>
        <v>24165</v>
      </c>
      <c r="B32918" s="25" t="s">
        <v>27434</v>
      </c>
      <c r="C32918" s="26" t="s">
        <v>23808</v>
      </c>
    </row>
    <row r="32919">
      <c r="A32919" s="9">
        <f t="shared" si="1"/>
        <v>24166</v>
      </c>
      <c r="B32919" s="25" t="s">
        <v>27435</v>
      </c>
      <c r="C32919" s="26" t="s">
        <v>8541</v>
      </c>
    </row>
    <row r="32920">
      <c r="A32920" s="9">
        <f t="shared" si="1"/>
        <v>24167</v>
      </c>
      <c r="B32920" s="25" t="s">
        <v>27436</v>
      </c>
      <c r="C32920" s="26" t="s">
        <v>8541</v>
      </c>
    </row>
    <row r="32921">
      <c r="A32921" s="9">
        <f t="shared" si="1"/>
        <v>24168</v>
      </c>
      <c r="B32921" s="25" t="s">
        <v>27437</v>
      </c>
      <c r="C32921" s="26" t="s">
        <v>8541</v>
      </c>
    </row>
    <row r="32922">
      <c r="A32922" s="9">
        <f t="shared" si="1"/>
        <v>24169</v>
      </c>
      <c r="B32922" s="8" t="s">
        <v>20623</v>
      </c>
      <c r="C32922" s="9" t="s">
        <v>818</v>
      </c>
    </row>
    <row r="32923">
      <c r="A32923" s="9">
        <f t="shared" si="1"/>
        <v>24170</v>
      </c>
      <c r="B32923" s="8" t="s">
        <v>20624</v>
      </c>
      <c r="C32923" s="9" t="s">
        <v>24</v>
      </c>
    </row>
    <row r="32924">
      <c r="A32924" s="9">
        <f t="shared" si="1"/>
        <v>24170</v>
      </c>
      <c r="B32924" s="8" t="s">
        <v>20624</v>
      </c>
      <c r="C32924" s="9" t="s">
        <v>25</v>
      </c>
    </row>
    <row r="32925">
      <c r="A32925" s="9">
        <f t="shared" si="1"/>
        <v>24171</v>
      </c>
      <c r="B32925" s="8" t="s">
        <v>20625</v>
      </c>
      <c r="C32925" s="9" t="s">
        <v>76</v>
      </c>
    </row>
    <row r="32926">
      <c r="A32926" s="9">
        <f t="shared" si="1"/>
        <v>24172</v>
      </c>
      <c r="B32926" s="5" t="s">
        <v>20626</v>
      </c>
      <c r="C32926" s="6" t="s">
        <v>12</v>
      </c>
    </row>
    <row r="32927">
      <c r="A32927" s="9">
        <f t="shared" si="1"/>
        <v>24173</v>
      </c>
      <c r="B32927" s="5" t="s">
        <v>20627</v>
      </c>
      <c r="C32927" s="6" t="s">
        <v>48</v>
      </c>
    </row>
    <row r="32928">
      <c r="A32928" s="9">
        <f t="shared" si="1"/>
        <v>24174</v>
      </c>
      <c r="B32928" s="8" t="s">
        <v>20628</v>
      </c>
      <c r="C32928" s="9" t="s">
        <v>64</v>
      </c>
    </row>
    <row r="32929">
      <c r="A32929" s="9">
        <f t="shared" si="1"/>
        <v>24175</v>
      </c>
      <c r="B32929" s="8" t="s">
        <v>20629</v>
      </c>
      <c r="C32929" s="9" t="s">
        <v>76</v>
      </c>
    </row>
    <row r="32930">
      <c r="A32930" s="9">
        <f t="shared" si="1"/>
        <v>24176</v>
      </c>
      <c r="B32930" s="8" t="s">
        <v>20630</v>
      </c>
      <c r="C32930" s="9" t="s">
        <v>76</v>
      </c>
    </row>
    <row r="32931">
      <c r="A32931" s="9">
        <f t="shared" si="1"/>
        <v>24177</v>
      </c>
      <c r="B32931" s="5" t="s">
        <v>20631</v>
      </c>
      <c r="C32931" s="6" t="s">
        <v>80</v>
      </c>
    </row>
    <row r="32932">
      <c r="A32932" s="9">
        <f t="shared" si="1"/>
        <v>24178</v>
      </c>
      <c r="B32932" s="5" t="s">
        <v>20632</v>
      </c>
      <c r="C32932" s="6" t="s">
        <v>362</v>
      </c>
    </row>
    <row r="32933">
      <c r="A32933" s="9">
        <f t="shared" si="1"/>
        <v>24179</v>
      </c>
      <c r="B32933" s="8" t="s">
        <v>20633</v>
      </c>
      <c r="C32933" s="9" t="s">
        <v>76</v>
      </c>
    </row>
    <row r="32934">
      <c r="A32934" s="9">
        <f t="shared" si="1"/>
        <v>24180</v>
      </c>
      <c r="B32934" s="8" t="s">
        <v>20634</v>
      </c>
      <c r="C32934" s="9" t="s">
        <v>76</v>
      </c>
    </row>
    <row r="32935">
      <c r="A32935" s="9">
        <f t="shared" si="1"/>
        <v>24181</v>
      </c>
      <c r="B32935" s="40" t="s">
        <v>27438</v>
      </c>
      <c r="C32935" s="28" t="s">
        <v>547</v>
      </c>
    </row>
    <row r="32936">
      <c r="A32936" s="9">
        <f t="shared" si="1"/>
        <v>24181</v>
      </c>
      <c r="B32936" s="40" t="s">
        <v>27438</v>
      </c>
      <c r="C32936" s="28" t="s">
        <v>1290</v>
      </c>
    </row>
    <row r="32937">
      <c r="A32937" s="9">
        <f t="shared" si="1"/>
        <v>24182</v>
      </c>
      <c r="B32937" s="5" t="s">
        <v>20635</v>
      </c>
      <c r="C32937" s="6" t="s">
        <v>80</v>
      </c>
    </row>
    <row r="32938">
      <c r="A32938" s="9">
        <f t="shared" si="1"/>
        <v>24183</v>
      </c>
      <c r="B32938" s="25" t="s">
        <v>27439</v>
      </c>
      <c r="C32938" s="26" t="s">
        <v>8541</v>
      </c>
    </row>
    <row r="32939">
      <c r="A32939" s="9">
        <f t="shared" si="1"/>
        <v>24184</v>
      </c>
      <c r="B32939" s="8" t="s">
        <v>20636</v>
      </c>
      <c r="C32939" s="9" t="s">
        <v>399</v>
      </c>
    </row>
    <row r="32940">
      <c r="A32940" s="9">
        <f t="shared" si="1"/>
        <v>24185</v>
      </c>
      <c r="B32940" s="5" t="s">
        <v>20637</v>
      </c>
      <c r="C32940" s="6" t="s">
        <v>437</v>
      </c>
    </row>
    <row r="32941">
      <c r="A32941" s="9">
        <f t="shared" si="1"/>
        <v>24186</v>
      </c>
      <c r="B32941" s="5" t="s">
        <v>20638</v>
      </c>
      <c r="C32941" s="6" t="s">
        <v>27</v>
      </c>
    </row>
    <row r="32942">
      <c r="A32942" s="9">
        <f t="shared" si="1"/>
        <v>24187</v>
      </c>
      <c r="B32942" s="5" t="s">
        <v>20639</v>
      </c>
      <c r="C32942" s="6" t="s">
        <v>4</v>
      </c>
    </row>
    <row r="32943">
      <c r="A32943" s="9">
        <f t="shared" si="1"/>
        <v>24188</v>
      </c>
      <c r="B32943" s="25" t="s">
        <v>27440</v>
      </c>
      <c r="C32943" s="26" t="s">
        <v>23812</v>
      </c>
    </row>
    <row r="32944">
      <c r="A32944" s="9">
        <f t="shared" si="1"/>
        <v>24189</v>
      </c>
      <c r="B32944" s="5" t="s">
        <v>20640</v>
      </c>
      <c r="C32944" s="6" t="s">
        <v>603</v>
      </c>
    </row>
    <row r="32945">
      <c r="A32945" s="9">
        <f t="shared" si="1"/>
        <v>24190</v>
      </c>
      <c r="B32945" s="5" t="s">
        <v>20641</v>
      </c>
      <c r="C32945" s="6" t="s">
        <v>603</v>
      </c>
    </row>
    <row r="32946">
      <c r="A32946" s="9">
        <f t="shared" si="1"/>
        <v>24191</v>
      </c>
      <c r="B32946" s="5" t="s">
        <v>20642</v>
      </c>
      <c r="C32946" s="6" t="s">
        <v>655</v>
      </c>
    </row>
    <row r="32947">
      <c r="A32947" s="9">
        <f t="shared" si="1"/>
        <v>24191</v>
      </c>
      <c r="B32947" s="37" t="s">
        <v>20642</v>
      </c>
      <c r="C32947" s="28" t="s">
        <v>23633</v>
      </c>
    </row>
    <row r="32948">
      <c r="A32948" s="9">
        <f t="shared" si="1"/>
        <v>24192</v>
      </c>
      <c r="B32948" s="8" t="s">
        <v>20643</v>
      </c>
      <c r="C32948" s="9" t="s">
        <v>8</v>
      </c>
    </row>
    <row r="32949">
      <c r="A32949" s="9">
        <f t="shared" si="1"/>
        <v>24193</v>
      </c>
      <c r="B32949" s="25" t="s">
        <v>27441</v>
      </c>
      <c r="C32949" s="26" t="s">
        <v>23845</v>
      </c>
    </row>
    <row r="32950">
      <c r="A32950" s="9">
        <f t="shared" si="1"/>
        <v>24194</v>
      </c>
      <c r="B32950" s="25" t="s">
        <v>27442</v>
      </c>
      <c r="C32950" s="26" t="s">
        <v>23845</v>
      </c>
    </row>
    <row r="32951">
      <c r="A32951" s="9">
        <f t="shared" si="1"/>
        <v>24195</v>
      </c>
      <c r="B32951" s="25" t="s">
        <v>27443</v>
      </c>
      <c r="C32951" s="26" t="s">
        <v>23845</v>
      </c>
    </row>
    <row r="32952">
      <c r="A32952" s="9">
        <f t="shared" si="1"/>
        <v>24196</v>
      </c>
      <c r="B32952" s="8" t="s">
        <v>20644</v>
      </c>
      <c r="C32952" s="9" t="s">
        <v>845</v>
      </c>
    </row>
    <row r="32953">
      <c r="A32953" s="9">
        <f t="shared" si="1"/>
        <v>24197</v>
      </c>
      <c r="B32953" s="5" t="s">
        <v>20645</v>
      </c>
      <c r="C32953" s="6" t="s">
        <v>1124</v>
      </c>
    </row>
    <row r="32954">
      <c r="A32954" s="9">
        <f t="shared" si="1"/>
        <v>24198</v>
      </c>
      <c r="B32954" s="5" t="s">
        <v>20646</v>
      </c>
      <c r="C32954" s="6" t="s">
        <v>356</v>
      </c>
    </row>
    <row r="32955">
      <c r="A32955" s="9">
        <f t="shared" si="1"/>
        <v>24199</v>
      </c>
      <c r="B32955" s="8" t="s">
        <v>20647</v>
      </c>
      <c r="C32955" s="9" t="s">
        <v>46</v>
      </c>
    </row>
    <row r="32956">
      <c r="A32956" s="9">
        <f t="shared" si="1"/>
        <v>24200</v>
      </c>
      <c r="B32956" s="8" t="s">
        <v>20648</v>
      </c>
      <c r="C32956" s="9" t="s">
        <v>893</v>
      </c>
    </row>
    <row r="32957">
      <c r="A32957" s="9">
        <f t="shared" si="1"/>
        <v>24201</v>
      </c>
      <c r="B32957" s="8" t="s">
        <v>20649</v>
      </c>
      <c r="C32957" s="9" t="s">
        <v>815</v>
      </c>
    </row>
    <row r="32958">
      <c r="A32958" s="9">
        <f t="shared" si="1"/>
        <v>24202</v>
      </c>
      <c r="B32958" s="5" t="s">
        <v>20650</v>
      </c>
      <c r="C32958" s="6" t="s">
        <v>1279</v>
      </c>
    </row>
    <row r="32959">
      <c r="A32959" s="9">
        <f t="shared" si="1"/>
        <v>24203</v>
      </c>
      <c r="B32959" s="5" t="s">
        <v>20651</v>
      </c>
      <c r="C32959" s="6" t="s">
        <v>1248</v>
      </c>
    </row>
    <row r="32960">
      <c r="A32960" s="9">
        <f t="shared" si="1"/>
        <v>24204</v>
      </c>
      <c r="B32960" s="8" t="s">
        <v>20652</v>
      </c>
      <c r="C32960" s="9" t="s">
        <v>874</v>
      </c>
    </row>
    <row r="32961">
      <c r="A32961" s="9">
        <f t="shared" si="1"/>
        <v>24205</v>
      </c>
      <c r="B32961" s="25" t="s">
        <v>27444</v>
      </c>
      <c r="C32961" s="26" t="s">
        <v>23817</v>
      </c>
    </row>
    <row r="32962">
      <c r="A32962" s="9">
        <f t="shared" si="1"/>
        <v>24206</v>
      </c>
      <c r="B32962" s="8" t="s">
        <v>20653</v>
      </c>
      <c r="C32962" s="9" t="s">
        <v>188</v>
      </c>
    </row>
    <row r="32963">
      <c r="A32963" s="9">
        <f t="shared" si="1"/>
        <v>24207</v>
      </c>
      <c r="B32963" s="5" t="s">
        <v>20654</v>
      </c>
      <c r="C32963" s="6" t="s">
        <v>610</v>
      </c>
    </row>
    <row r="32964">
      <c r="A32964" s="9">
        <f t="shared" si="1"/>
        <v>24208</v>
      </c>
      <c r="B32964" s="5" t="s">
        <v>20655</v>
      </c>
      <c r="C32964" s="6" t="s">
        <v>1223</v>
      </c>
    </row>
    <row r="32965">
      <c r="A32965" s="9">
        <f t="shared" si="1"/>
        <v>24209</v>
      </c>
      <c r="B32965" s="31" t="s">
        <v>27445</v>
      </c>
      <c r="C32965" s="6" t="s">
        <v>374</v>
      </c>
    </row>
    <row r="32966">
      <c r="A32966" s="9">
        <f t="shared" si="1"/>
        <v>24210</v>
      </c>
      <c r="B32966" s="8" t="s">
        <v>20656</v>
      </c>
      <c r="C32966" s="9" t="s">
        <v>399</v>
      </c>
    </row>
    <row r="32967">
      <c r="A32967" s="9">
        <f t="shared" si="1"/>
        <v>24211</v>
      </c>
      <c r="B32967" s="5" t="s">
        <v>20657</v>
      </c>
      <c r="C32967" s="6" t="s">
        <v>1620</v>
      </c>
    </row>
    <row r="32968">
      <c r="A32968" s="9">
        <f t="shared" si="1"/>
        <v>24212</v>
      </c>
      <c r="B32968" s="8" t="s">
        <v>20658</v>
      </c>
      <c r="C32968" s="9" t="s">
        <v>683</v>
      </c>
    </row>
    <row r="32969">
      <c r="A32969" s="9">
        <f t="shared" si="1"/>
        <v>24212</v>
      </c>
      <c r="B32969" s="39" t="s">
        <v>20658</v>
      </c>
      <c r="C32969" s="28" t="s">
        <v>23633</v>
      </c>
    </row>
    <row r="32970">
      <c r="A32970" s="9">
        <f t="shared" si="1"/>
        <v>24213</v>
      </c>
      <c r="B32970" s="8" t="s">
        <v>20659</v>
      </c>
      <c r="C32970" s="9" t="s">
        <v>374</v>
      </c>
    </row>
    <row r="32971">
      <c r="A32971" s="9">
        <f t="shared" si="1"/>
        <v>24214</v>
      </c>
      <c r="B32971" s="8" t="s">
        <v>20660</v>
      </c>
      <c r="C32971" s="9" t="s">
        <v>162</v>
      </c>
    </row>
    <row r="32972">
      <c r="A32972" s="9">
        <f t="shared" si="1"/>
        <v>24214</v>
      </c>
      <c r="B32972" s="8" t="s">
        <v>20660</v>
      </c>
      <c r="C32972" s="9" t="s">
        <v>142</v>
      </c>
    </row>
    <row r="32973">
      <c r="A32973" s="9">
        <f t="shared" si="1"/>
        <v>24215</v>
      </c>
      <c r="B32973" s="8" t="s">
        <v>20661</v>
      </c>
      <c r="C32973" s="6" t="s">
        <v>672</v>
      </c>
    </row>
    <row r="32974">
      <c r="A32974" s="9">
        <f t="shared" si="1"/>
        <v>24215</v>
      </c>
      <c r="B32974" s="8" t="s">
        <v>20661</v>
      </c>
      <c r="C32974" s="9" t="s">
        <v>142</v>
      </c>
    </row>
    <row r="32975">
      <c r="A32975" s="9">
        <f t="shared" si="1"/>
        <v>24215</v>
      </c>
      <c r="B32975" s="8" t="s">
        <v>20661</v>
      </c>
      <c r="C32975" s="9" t="s">
        <v>25</v>
      </c>
    </row>
    <row r="32976">
      <c r="A32976" s="9">
        <f t="shared" si="1"/>
        <v>24215</v>
      </c>
      <c r="B32976" s="8" t="s">
        <v>20661</v>
      </c>
      <c r="C32976" s="6" t="s">
        <v>23637</v>
      </c>
    </row>
    <row r="32977">
      <c r="A32977" s="9">
        <f t="shared" si="1"/>
        <v>24216</v>
      </c>
      <c r="B32977" s="8" t="s">
        <v>20662</v>
      </c>
      <c r="C32977" s="9" t="s">
        <v>142</v>
      </c>
    </row>
    <row r="32978">
      <c r="A32978" s="9">
        <f t="shared" si="1"/>
        <v>24217</v>
      </c>
      <c r="B32978" s="8" t="s">
        <v>20663</v>
      </c>
      <c r="C32978" s="9" t="s">
        <v>54</v>
      </c>
    </row>
    <row r="32979">
      <c r="A32979" s="9">
        <f t="shared" si="1"/>
        <v>24218</v>
      </c>
      <c r="B32979" s="5" t="s">
        <v>20664</v>
      </c>
      <c r="C32979" s="6" t="s">
        <v>346</v>
      </c>
    </row>
    <row r="32980">
      <c r="A32980" s="9">
        <f t="shared" si="1"/>
        <v>24218</v>
      </c>
      <c r="B32980" s="5" t="s">
        <v>20664</v>
      </c>
      <c r="C32980" s="6" t="s">
        <v>23628</v>
      </c>
    </row>
    <row r="32981">
      <c r="A32981" s="9">
        <f t="shared" si="1"/>
        <v>24219</v>
      </c>
      <c r="B32981" s="5" t="s">
        <v>20665</v>
      </c>
      <c r="C32981" s="6" t="s">
        <v>939</v>
      </c>
    </row>
    <row r="32982">
      <c r="A32982" s="9">
        <f t="shared" si="1"/>
        <v>24219</v>
      </c>
      <c r="B32982" s="5" t="s">
        <v>20665</v>
      </c>
      <c r="C32982" s="6" t="s">
        <v>23628</v>
      </c>
    </row>
    <row r="32983">
      <c r="A32983" s="9">
        <f t="shared" si="1"/>
        <v>24220</v>
      </c>
      <c r="B32983" s="25" t="s">
        <v>27446</v>
      </c>
      <c r="C32983" s="26" t="s">
        <v>12983</v>
      </c>
    </row>
    <row r="32984">
      <c r="A32984" s="9">
        <f t="shared" si="1"/>
        <v>24221</v>
      </c>
      <c r="B32984" s="8" t="s">
        <v>20666</v>
      </c>
      <c r="C32984" s="9" t="s">
        <v>88</v>
      </c>
    </row>
    <row r="32985">
      <c r="A32985" s="9">
        <f t="shared" si="1"/>
        <v>24222</v>
      </c>
      <c r="B32985" s="5" t="s">
        <v>20667</v>
      </c>
      <c r="C32985" s="6" t="s">
        <v>4</v>
      </c>
    </row>
    <row r="32986">
      <c r="A32986" s="9">
        <f t="shared" si="1"/>
        <v>24223</v>
      </c>
      <c r="B32986" s="8" t="s">
        <v>20668</v>
      </c>
      <c r="C32986" s="9" t="s">
        <v>142</v>
      </c>
    </row>
    <row r="32987">
      <c r="A32987" s="9">
        <f t="shared" si="1"/>
        <v>24224</v>
      </c>
      <c r="B32987" s="8" t="s">
        <v>20669</v>
      </c>
      <c r="C32987" s="9" t="s">
        <v>60</v>
      </c>
    </row>
    <row r="32988">
      <c r="A32988" s="9">
        <f t="shared" si="1"/>
        <v>24224</v>
      </c>
      <c r="B32988" s="8" t="s">
        <v>20669</v>
      </c>
      <c r="C32988" s="9" t="s">
        <v>25</v>
      </c>
    </row>
    <row r="32989">
      <c r="A32989" s="9">
        <f t="shared" si="1"/>
        <v>24225</v>
      </c>
      <c r="B32989" s="8" t="s">
        <v>20670</v>
      </c>
      <c r="C32989" s="9" t="s">
        <v>177</v>
      </c>
    </row>
    <row r="32990">
      <c r="A32990" s="9">
        <f t="shared" si="1"/>
        <v>24225</v>
      </c>
      <c r="B32990" s="8" t="s">
        <v>20670</v>
      </c>
      <c r="C32990" s="9" t="s">
        <v>142</v>
      </c>
    </row>
    <row r="32991">
      <c r="A32991" s="9">
        <f t="shared" si="1"/>
        <v>24225</v>
      </c>
      <c r="B32991" s="8" t="s">
        <v>20670</v>
      </c>
      <c r="C32991" s="9" t="s">
        <v>25</v>
      </c>
    </row>
    <row r="32992">
      <c r="A32992" s="9">
        <f t="shared" si="1"/>
        <v>24226</v>
      </c>
      <c r="B32992" s="8" t="s">
        <v>20671</v>
      </c>
      <c r="C32992" s="9" t="s">
        <v>60</v>
      </c>
    </row>
    <row r="32993">
      <c r="A32993" s="9">
        <f t="shared" si="1"/>
        <v>24226</v>
      </c>
      <c r="B32993" s="8" t="s">
        <v>20671</v>
      </c>
      <c r="C32993" s="9" t="s">
        <v>162</v>
      </c>
    </row>
    <row r="32994">
      <c r="A32994" s="9">
        <f t="shared" si="1"/>
        <v>24226</v>
      </c>
      <c r="B32994" s="8" t="s">
        <v>20671</v>
      </c>
      <c r="C32994" s="9" t="s">
        <v>142</v>
      </c>
    </row>
    <row r="32995">
      <c r="A32995" s="9">
        <f t="shared" si="1"/>
        <v>24226</v>
      </c>
      <c r="B32995" s="8" t="s">
        <v>20671</v>
      </c>
      <c r="C32995" s="9" t="s">
        <v>25</v>
      </c>
    </row>
    <row r="32996">
      <c r="A32996" s="9">
        <f t="shared" si="1"/>
        <v>24227</v>
      </c>
      <c r="B32996" s="5" t="s">
        <v>20672</v>
      </c>
      <c r="C32996" s="6" t="s">
        <v>610</v>
      </c>
    </row>
    <row r="32997">
      <c r="A32997" s="9">
        <f t="shared" si="1"/>
        <v>24228</v>
      </c>
      <c r="B32997" s="32" t="s">
        <v>27447</v>
      </c>
      <c r="C32997" s="26" t="s">
        <v>67</v>
      </c>
    </row>
    <row r="32998">
      <c r="A32998" s="9">
        <f t="shared" si="1"/>
        <v>24229</v>
      </c>
      <c r="B32998" s="15" t="s">
        <v>20673</v>
      </c>
      <c r="C32998" s="11" t="s">
        <v>423</v>
      </c>
    </row>
    <row r="32999">
      <c r="A32999" s="9">
        <f t="shared" si="1"/>
        <v>24230</v>
      </c>
      <c r="B32999" s="5" t="s">
        <v>20674</v>
      </c>
      <c r="C32999" s="6" t="s">
        <v>74</v>
      </c>
    </row>
    <row r="33000">
      <c r="A33000" s="9">
        <f t="shared" si="1"/>
        <v>24231</v>
      </c>
      <c r="B33000" s="8" t="s">
        <v>20675</v>
      </c>
      <c r="C33000" s="9" t="s">
        <v>40</v>
      </c>
    </row>
    <row r="33001">
      <c r="A33001" s="9">
        <f t="shared" si="1"/>
        <v>24232</v>
      </c>
      <c r="B33001" s="8" t="s">
        <v>20676</v>
      </c>
      <c r="C33001" s="9" t="s">
        <v>40</v>
      </c>
    </row>
    <row r="33002">
      <c r="A33002" s="9">
        <f t="shared" si="1"/>
        <v>24233</v>
      </c>
      <c r="B33002" s="8" t="s">
        <v>20677</v>
      </c>
      <c r="C33002" s="9" t="s">
        <v>399</v>
      </c>
    </row>
    <row r="33003">
      <c r="A33003" s="9">
        <f t="shared" si="1"/>
        <v>24234</v>
      </c>
      <c r="B33003" s="8" t="s">
        <v>20678</v>
      </c>
      <c r="C33003" s="9" t="s">
        <v>40</v>
      </c>
    </row>
    <row r="33004">
      <c r="A33004" s="9">
        <f t="shared" si="1"/>
        <v>24235</v>
      </c>
      <c r="B33004" s="8" t="s">
        <v>20679</v>
      </c>
      <c r="C33004" s="9" t="s">
        <v>40</v>
      </c>
    </row>
    <row r="33005">
      <c r="A33005" s="9">
        <f t="shared" si="1"/>
        <v>24236</v>
      </c>
      <c r="B33005" s="8" t="s">
        <v>20680</v>
      </c>
      <c r="C33005" s="9" t="s">
        <v>162</v>
      </c>
    </row>
    <row r="33006">
      <c r="A33006" s="9">
        <f t="shared" si="1"/>
        <v>24236</v>
      </c>
      <c r="B33006" s="8" t="s">
        <v>20680</v>
      </c>
      <c r="C33006" s="9" t="s">
        <v>24</v>
      </c>
    </row>
    <row r="33007">
      <c r="A33007" s="9">
        <f t="shared" si="1"/>
        <v>24236</v>
      </c>
      <c r="B33007" s="8" t="s">
        <v>20680</v>
      </c>
      <c r="C33007" s="9" t="s">
        <v>25</v>
      </c>
    </row>
    <row r="33008">
      <c r="A33008" s="9">
        <f t="shared" si="1"/>
        <v>24237</v>
      </c>
      <c r="B33008" s="8" t="s">
        <v>20681</v>
      </c>
      <c r="C33008" s="9" t="s">
        <v>162</v>
      </c>
    </row>
    <row r="33009">
      <c r="A33009" s="9">
        <f t="shared" si="1"/>
        <v>24238</v>
      </c>
      <c r="B33009" s="5" t="s">
        <v>20682</v>
      </c>
      <c r="C33009" s="6" t="s">
        <v>356</v>
      </c>
    </row>
    <row r="33010">
      <c r="A33010" s="9">
        <f t="shared" si="1"/>
        <v>24238</v>
      </c>
      <c r="B33010" s="8" t="s">
        <v>20682</v>
      </c>
      <c r="C33010" s="9" t="s">
        <v>162</v>
      </c>
    </row>
    <row r="33011">
      <c r="A33011" s="9">
        <f t="shared" si="1"/>
        <v>24238</v>
      </c>
      <c r="B33011" s="8" t="s">
        <v>20682</v>
      </c>
      <c r="C33011" s="9" t="s">
        <v>60</v>
      </c>
    </row>
    <row r="33012">
      <c r="A33012" s="9">
        <f t="shared" si="1"/>
        <v>24239</v>
      </c>
      <c r="B33012" s="8" t="s">
        <v>20683</v>
      </c>
      <c r="C33012" s="9" t="s">
        <v>162</v>
      </c>
    </row>
    <row r="33013">
      <c r="A33013" s="9">
        <f t="shared" si="1"/>
        <v>24239</v>
      </c>
      <c r="B33013" s="8" t="s">
        <v>20683</v>
      </c>
      <c r="C33013" s="9" t="s">
        <v>142</v>
      </c>
    </row>
    <row r="33014">
      <c r="A33014" s="9">
        <f t="shared" si="1"/>
        <v>24240</v>
      </c>
      <c r="B33014" s="8" t="s">
        <v>20684</v>
      </c>
      <c r="C33014" s="9" t="s">
        <v>162</v>
      </c>
    </row>
    <row r="33015">
      <c r="A33015" s="9">
        <f t="shared" si="1"/>
        <v>24241</v>
      </c>
      <c r="B33015" s="8" t="s">
        <v>20685</v>
      </c>
      <c r="C33015" s="9" t="s">
        <v>162</v>
      </c>
    </row>
    <row r="33016">
      <c r="A33016" s="9">
        <f t="shared" si="1"/>
        <v>24242</v>
      </c>
      <c r="B33016" s="8" t="s">
        <v>20686</v>
      </c>
      <c r="C33016" s="9" t="s">
        <v>162</v>
      </c>
    </row>
    <row r="33017">
      <c r="A33017" s="9">
        <f t="shared" si="1"/>
        <v>24243</v>
      </c>
      <c r="B33017" s="8" t="s">
        <v>20687</v>
      </c>
      <c r="C33017" s="9" t="s">
        <v>162</v>
      </c>
    </row>
    <row r="33018">
      <c r="A33018" s="9">
        <f t="shared" si="1"/>
        <v>24244</v>
      </c>
      <c r="B33018" s="8" t="s">
        <v>20688</v>
      </c>
      <c r="C33018" s="9" t="s">
        <v>22</v>
      </c>
    </row>
    <row r="33019">
      <c r="A33019" s="9">
        <f t="shared" si="1"/>
        <v>24244</v>
      </c>
      <c r="B33019" s="8" t="s">
        <v>20688</v>
      </c>
      <c r="C33019" s="9" t="s">
        <v>25</v>
      </c>
    </row>
    <row r="33020">
      <c r="A33020" s="9">
        <f t="shared" si="1"/>
        <v>24244</v>
      </c>
      <c r="B33020" s="8" t="s">
        <v>20688</v>
      </c>
      <c r="C33020" s="9" t="s">
        <v>24</v>
      </c>
    </row>
    <row r="33021">
      <c r="A33021" s="9">
        <f t="shared" si="1"/>
        <v>24244</v>
      </c>
      <c r="B33021" s="8" t="s">
        <v>20688</v>
      </c>
      <c r="C33021" s="9" t="s">
        <v>162</v>
      </c>
    </row>
    <row r="33022">
      <c r="A33022" s="9">
        <f t="shared" si="1"/>
        <v>24245</v>
      </c>
      <c r="B33022" s="8" t="s">
        <v>20689</v>
      </c>
      <c r="C33022" s="9" t="s">
        <v>162</v>
      </c>
    </row>
    <row r="33023">
      <c r="A33023" s="9">
        <f t="shared" si="1"/>
        <v>24246</v>
      </c>
      <c r="B33023" s="8" t="s">
        <v>20690</v>
      </c>
      <c r="C33023" s="6" t="s">
        <v>313</v>
      </c>
    </row>
    <row r="33024">
      <c r="A33024" s="9">
        <f t="shared" si="1"/>
        <v>24246</v>
      </c>
      <c r="B33024" s="8" t="s">
        <v>20690</v>
      </c>
      <c r="C33024" s="6" t="s">
        <v>162</v>
      </c>
    </row>
    <row r="33025">
      <c r="A33025" s="9">
        <f t="shared" si="1"/>
        <v>24247</v>
      </c>
      <c r="B33025" s="8" t="s">
        <v>20691</v>
      </c>
      <c r="C33025" s="9" t="s">
        <v>162</v>
      </c>
    </row>
    <row r="33026">
      <c r="A33026" s="9">
        <f t="shared" si="1"/>
        <v>24248</v>
      </c>
      <c r="B33026" s="8" t="s">
        <v>20692</v>
      </c>
      <c r="C33026" s="9" t="s">
        <v>815</v>
      </c>
    </row>
    <row r="33027">
      <c r="A33027" s="9">
        <f t="shared" si="1"/>
        <v>24248</v>
      </c>
      <c r="B33027" s="8" t="s">
        <v>20692</v>
      </c>
      <c r="C33027" s="6" t="s">
        <v>1012</v>
      </c>
    </row>
    <row r="33028">
      <c r="A33028" s="9">
        <f t="shared" si="1"/>
        <v>24249</v>
      </c>
      <c r="B33028" s="8" t="s">
        <v>20693</v>
      </c>
      <c r="C33028" s="9" t="s">
        <v>162</v>
      </c>
    </row>
    <row r="33029">
      <c r="A33029" s="9">
        <f t="shared" si="1"/>
        <v>24250</v>
      </c>
      <c r="B33029" s="8" t="s">
        <v>20694</v>
      </c>
      <c r="C33029" s="9" t="s">
        <v>162</v>
      </c>
    </row>
    <row r="33030">
      <c r="A33030" s="9">
        <f t="shared" si="1"/>
        <v>24251</v>
      </c>
      <c r="B33030" s="8" t="s">
        <v>20695</v>
      </c>
      <c r="C33030" s="9" t="s">
        <v>162</v>
      </c>
    </row>
    <row r="33031">
      <c r="A33031" s="9">
        <f t="shared" si="1"/>
        <v>24252</v>
      </c>
      <c r="B33031" s="8" t="s">
        <v>20696</v>
      </c>
      <c r="C33031" s="9" t="s">
        <v>40</v>
      </c>
    </row>
    <row r="33032">
      <c r="A33032" s="9">
        <f t="shared" si="1"/>
        <v>24253</v>
      </c>
      <c r="B33032" s="8" t="s">
        <v>20697</v>
      </c>
      <c r="C33032" s="9" t="s">
        <v>162</v>
      </c>
    </row>
    <row r="33033">
      <c r="A33033" s="9">
        <f t="shared" si="1"/>
        <v>24254</v>
      </c>
      <c r="B33033" s="8" t="s">
        <v>20698</v>
      </c>
      <c r="C33033" s="9" t="s">
        <v>40</v>
      </c>
    </row>
    <row r="33034">
      <c r="A33034" s="9">
        <f t="shared" si="1"/>
        <v>24255</v>
      </c>
      <c r="B33034" s="8" t="s">
        <v>20699</v>
      </c>
      <c r="C33034" s="9" t="s">
        <v>162</v>
      </c>
    </row>
    <row r="33035">
      <c r="A33035" s="9">
        <f t="shared" si="1"/>
        <v>24256</v>
      </c>
      <c r="B33035" s="25" t="s">
        <v>27448</v>
      </c>
      <c r="C33035" s="26" t="s">
        <v>23817</v>
      </c>
    </row>
    <row r="33036">
      <c r="A33036" s="9">
        <f t="shared" si="1"/>
        <v>24257</v>
      </c>
      <c r="B33036" s="8" t="s">
        <v>20700</v>
      </c>
      <c r="C33036" s="9" t="s">
        <v>40</v>
      </c>
    </row>
    <row r="33037">
      <c r="A33037" s="9">
        <f t="shared" si="1"/>
        <v>24258</v>
      </c>
      <c r="B33037" s="8" t="s">
        <v>20701</v>
      </c>
      <c r="C33037" s="9" t="s">
        <v>40</v>
      </c>
    </row>
    <row r="33038">
      <c r="A33038" s="9">
        <f t="shared" si="1"/>
        <v>24259</v>
      </c>
      <c r="B33038" s="8" t="s">
        <v>20702</v>
      </c>
      <c r="C33038" s="9" t="s">
        <v>162</v>
      </c>
    </row>
    <row r="33039">
      <c r="A33039" s="9">
        <f t="shared" si="1"/>
        <v>24260</v>
      </c>
      <c r="B33039" s="5" t="s">
        <v>20703</v>
      </c>
      <c r="C33039" s="6" t="s">
        <v>1007</v>
      </c>
    </row>
    <row r="33040">
      <c r="A33040" s="9">
        <f t="shared" si="1"/>
        <v>24261</v>
      </c>
      <c r="B33040" s="8" t="s">
        <v>20704</v>
      </c>
      <c r="C33040" s="9" t="s">
        <v>52</v>
      </c>
    </row>
    <row r="33041">
      <c r="A33041" s="9">
        <f t="shared" si="1"/>
        <v>24262</v>
      </c>
      <c r="B33041" s="8" t="s">
        <v>20705</v>
      </c>
      <c r="C33041" s="9" t="s">
        <v>162</v>
      </c>
    </row>
    <row r="33042">
      <c r="A33042" s="9">
        <f t="shared" si="1"/>
        <v>24263</v>
      </c>
      <c r="B33042" s="8" t="s">
        <v>20706</v>
      </c>
      <c r="C33042" s="9" t="s">
        <v>40</v>
      </c>
    </row>
    <row r="33043">
      <c r="A33043" s="9">
        <f t="shared" si="1"/>
        <v>24264</v>
      </c>
      <c r="B33043" s="8" t="s">
        <v>20707</v>
      </c>
      <c r="C33043" s="9" t="s">
        <v>162</v>
      </c>
    </row>
    <row r="33044">
      <c r="A33044" s="9">
        <f t="shared" si="1"/>
        <v>24265</v>
      </c>
      <c r="B33044" s="8" t="s">
        <v>20708</v>
      </c>
      <c r="C33044" s="9" t="s">
        <v>40</v>
      </c>
    </row>
    <row r="33045">
      <c r="A33045" s="9">
        <f t="shared" si="1"/>
        <v>24266</v>
      </c>
      <c r="B33045" s="8" t="s">
        <v>20709</v>
      </c>
      <c r="C33045" s="9" t="s">
        <v>40</v>
      </c>
    </row>
    <row r="33046">
      <c r="A33046" s="9">
        <f t="shared" si="1"/>
        <v>24267</v>
      </c>
      <c r="B33046" s="8" t="s">
        <v>20710</v>
      </c>
      <c r="C33046" s="9" t="s">
        <v>40</v>
      </c>
    </row>
    <row r="33047">
      <c r="A33047" s="9">
        <f t="shared" si="1"/>
        <v>24268</v>
      </c>
      <c r="B33047" s="5" t="s">
        <v>20711</v>
      </c>
      <c r="C33047" s="6" t="s">
        <v>1007</v>
      </c>
    </row>
    <row r="33048">
      <c r="A33048" s="9">
        <f t="shared" si="1"/>
        <v>24269</v>
      </c>
      <c r="B33048" s="8" t="s">
        <v>20712</v>
      </c>
      <c r="C33048" s="9" t="s">
        <v>40</v>
      </c>
    </row>
    <row r="33049">
      <c r="A33049" s="9">
        <f t="shared" si="1"/>
        <v>24270</v>
      </c>
      <c r="B33049" s="8" t="s">
        <v>20713</v>
      </c>
      <c r="C33049" s="9" t="s">
        <v>60</v>
      </c>
    </row>
    <row r="33050">
      <c r="A33050" s="9">
        <f t="shared" si="1"/>
        <v>24270</v>
      </c>
      <c r="B33050" s="8" t="s">
        <v>20713</v>
      </c>
      <c r="C33050" s="9" t="s">
        <v>162</v>
      </c>
    </row>
    <row r="33051">
      <c r="A33051" s="9">
        <f t="shared" si="1"/>
        <v>24270</v>
      </c>
      <c r="B33051" s="8" t="s">
        <v>20713</v>
      </c>
      <c r="C33051" s="9" t="s">
        <v>142</v>
      </c>
    </row>
    <row r="33052">
      <c r="A33052" s="9">
        <f t="shared" si="1"/>
        <v>24271</v>
      </c>
      <c r="B33052" s="25" t="s">
        <v>27449</v>
      </c>
      <c r="C33052" s="26" t="s">
        <v>23817</v>
      </c>
    </row>
    <row r="33053">
      <c r="A33053" s="9">
        <f t="shared" si="1"/>
        <v>24272</v>
      </c>
      <c r="B33053" s="8" t="s">
        <v>20714</v>
      </c>
      <c r="C33053" s="9" t="s">
        <v>40</v>
      </c>
    </row>
    <row r="33054">
      <c r="A33054" s="9">
        <f t="shared" si="1"/>
        <v>24273</v>
      </c>
      <c r="B33054" s="5" t="s">
        <v>20715</v>
      </c>
      <c r="C33054" s="6" t="s">
        <v>69</v>
      </c>
    </row>
    <row r="33055">
      <c r="A33055" s="9">
        <f t="shared" si="1"/>
        <v>24273</v>
      </c>
      <c r="B33055" s="5" t="s">
        <v>20715</v>
      </c>
      <c r="C33055" s="6" t="s">
        <v>40</v>
      </c>
    </row>
    <row r="33056">
      <c r="A33056" s="9">
        <f t="shared" si="1"/>
        <v>24273</v>
      </c>
      <c r="B33056" s="5" t="s">
        <v>20715</v>
      </c>
      <c r="C33056" s="6" t="s">
        <v>23628</v>
      </c>
    </row>
    <row r="33057">
      <c r="A33057" s="9">
        <f t="shared" si="1"/>
        <v>24274</v>
      </c>
      <c r="B33057" s="8" t="s">
        <v>20716</v>
      </c>
      <c r="C33057" s="9" t="s">
        <v>40</v>
      </c>
    </row>
    <row r="33058">
      <c r="A33058" s="9">
        <f t="shared" si="1"/>
        <v>24275</v>
      </c>
      <c r="B33058" s="25" t="s">
        <v>27450</v>
      </c>
      <c r="C33058" s="26" t="s">
        <v>941</v>
      </c>
    </row>
    <row r="33059">
      <c r="A33059" s="9">
        <f t="shared" si="1"/>
        <v>24275</v>
      </c>
      <c r="B33059" s="25" t="s">
        <v>27450</v>
      </c>
      <c r="C33059" s="26" t="s">
        <v>399</v>
      </c>
    </row>
    <row r="33060">
      <c r="A33060" s="9">
        <f t="shared" si="1"/>
        <v>24275</v>
      </c>
      <c r="B33060" s="25" t="s">
        <v>27450</v>
      </c>
      <c r="C33060" s="6" t="s">
        <v>23672</v>
      </c>
    </row>
    <row r="33061">
      <c r="A33061" s="9">
        <f t="shared" si="1"/>
        <v>24276</v>
      </c>
      <c r="B33061" s="5" t="s">
        <v>20717</v>
      </c>
      <c r="C33061" s="6" t="s">
        <v>1360</v>
      </c>
    </row>
    <row r="33062">
      <c r="A33062" s="9">
        <f t="shared" si="1"/>
        <v>24277</v>
      </c>
      <c r="B33062" s="8" t="s">
        <v>20718</v>
      </c>
      <c r="C33062" s="9" t="s">
        <v>399</v>
      </c>
    </row>
    <row r="33063">
      <c r="A33063" s="9">
        <f t="shared" si="1"/>
        <v>24278</v>
      </c>
      <c r="B33063" s="8" t="s">
        <v>20719</v>
      </c>
      <c r="C33063" s="9" t="s">
        <v>40</v>
      </c>
    </row>
    <row r="33064">
      <c r="A33064" s="9">
        <f t="shared" si="1"/>
        <v>24279</v>
      </c>
      <c r="B33064" s="8" t="s">
        <v>20720</v>
      </c>
      <c r="C33064" s="9" t="s">
        <v>40</v>
      </c>
    </row>
    <row r="33065">
      <c r="A33065" s="9">
        <f t="shared" si="1"/>
        <v>24280</v>
      </c>
      <c r="B33065" s="5" t="s">
        <v>20721</v>
      </c>
      <c r="C33065" s="17" t="s">
        <v>1470</v>
      </c>
    </row>
    <row r="33066">
      <c r="A33066" s="9">
        <f t="shared" si="1"/>
        <v>24280</v>
      </c>
      <c r="B33066" s="5" t="s">
        <v>20721</v>
      </c>
      <c r="C33066" s="17" t="s">
        <v>40</v>
      </c>
    </row>
    <row r="33067">
      <c r="A33067" s="9">
        <f t="shared" si="1"/>
        <v>24281</v>
      </c>
      <c r="B33067" s="8" t="s">
        <v>20722</v>
      </c>
      <c r="C33067" s="9" t="s">
        <v>40</v>
      </c>
    </row>
    <row r="33068">
      <c r="A33068" s="9">
        <f t="shared" si="1"/>
        <v>24282</v>
      </c>
      <c r="B33068" s="8" t="s">
        <v>20723</v>
      </c>
      <c r="C33068" s="9" t="s">
        <v>162</v>
      </c>
    </row>
    <row r="33069">
      <c r="A33069" s="9">
        <f t="shared" si="1"/>
        <v>24283</v>
      </c>
      <c r="B33069" s="8" t="s">
        <v>20724</v>
      </c>
      <c r="C33069" s="9" t="s">
        <v>399</v>
      </c>
    </row>
    <row r="33070">
      <c r="A33070" s="9">
        <f t="shared" si="1"/>
        <v>24283</v>
      </c>
      <c r="B33070" s="8" t="s">
        <v>20724</v>
      </c>
      <c r="C33070" s="9" t="s">
        <v>40</v>
      </c>
    </row>
    <row r="33071">
      <c r="A33071" s="9">
        <f t="shared" si="1"/>
        <v>24284</v>
      </c>
      <c r="B33071" s="5" t="s">
        <v>20725</v>
      </c>
      <c r="C33071" s="6" t="s">
        <v>591</v>
      </c>
    </row>
    <row r="33072">
      <c r="A33072" s="9">
        <f t="shared" si="1"/>
        <v>24285</v>
      </c>
      <c r="B33072" s="5" t="s">
        <v>20726</v>
      </c>
      <c r="C33072" s="6" t="s">
        <v>591</v>
      </c>
    </row>
    <row r="33073">
      <c r="A33073" s="9">
        <f t="shared" si="1"/>
        <v>24286</v>
      </c>
      <c r="B33073" s="5" t="s">
        <v>20727</v>
      </c>
      <c r="C33073" s="6" t="s">
        <v>591</v>
      </c>
    </row>
    <row r="33074">
      <c r="A33074" s="9">
        <f t="shared" si="1"/>
        <v>24287</v>
      </c>
      <c r="B33074" s="5" t="s">
        <v>20728</v>
      </c>
      <c r="C33074" s="6" t="s">
        <v>591</v>
      </c>
    </row>
    <row r="33075">
      <c r="A33075" s="9">
        <f t="shared" si="1"/>
        <v>24288</v>
      </c>
      <c r="B33075" s="8" t="s">
        <v>20729</v>
      </c>
      <c r="C33075" s="9" t="s">
        <v>24</v>
      </c>
    </row>
    <row r="33076">
      <c r="A33076" s="9">
        <f t="shared" si="1"/>
        <v>24288</v>
      </c>
      <c r="B33076" s="8" t="s">
        <v>20729</v>
      </c>
      <c r="C33076" s="9" t="s">
        <v>25</v>
      </c>
    </row>
    <row r="33077">
      <c r="A33077" s="9">
        <f t="shared" si="1"/>
        <v>24289</v>
      </c>
      <c r="B33077" s="8" t="s">
        <v>20730</v>
      </c>
      <c r="C33077" s="9" t="s">
        <v>24</v>
      </c>
    </row>
    <row r="33078">
      <c r="A33078" s="9">
        <f t="shared" si="1"/>
        <v>24290</v>
      </c>
      <c r="B33078" s="5" t="s">
        <v>20731</v>
      </c>
      <c r="C33078" s="6" t="s">
        <v>346</v>
      </c>
    </row>
    <row r="33079">
      <c r="A33079" s="9">
        <f t="shared" si="1"/>
        <v>24290</v>
      </c>
      <c r="B33079" s="5" t="s">
        <v>20731</v>
      </c>
      <c r="C33079" s="6" t="s">
        <v>23628</v>
      </c>
    </row>
    <row r="33080">
      <c r="A33080" s="9">
        <f t="shared" si="1"/>
        <v>24291</v>
      </c>
      <c r="B33080" s="8" t="s">
        <v>20732</v>
      </c>
      <c r="C33080" s="9" t="s">
        <v>72</v>
      </c>
    </row>
    <row r="33081">
      <c r="A33081" s="9">
        <f t="shared" si="1"/>
        <v>24292</v>
      </c>
      <c r="B33081" s="5" t="s">
        <v>20733</v>
      </c>
      <c r="C33081" s="6" t="s">
        <v>4</v>
      </c>
    </row>
    <row r="33082">
      <c r="A33082" s="9">
        <f t="shared" si="1"/>
        <v>24293</v>
      </c>
      <c r="B33082" s="25" t="s">
        <v>27451</v>
      </c>
      <c r="C33082" s="26" t="s">
        <v>23817</v>
      </c>
    </row>
    <row r="33083">
      <c r="A33083" s="9">
        <f t="shared" si="1"/>
        <v>24294</v>
      </c>
      <c r="B33083" s="5" t="s">
        <v>20734</v>
      </c>
      <c r="C33083" s="6" t="s">
        <v>1223</v>
      </c>
    </row>
    <row r="33084">
      <c r="A33084" s="9">
        <f t="shared" si="1"/>
        <v>24295</v>
      </c>
      <c r="B33084" s="5" t="s">
        <v>20735</v>
      </c>
      <c r="C33084" s="6" t="s">
        <v>4</v>
      </c>
    </row>
    <row r="33085">
      <c r="A33085" s="9">
        <f t="shared" si="1"/>
        <v>24296</v>
      </c>
      <c r="B33085" s="8" t="s">
        <v>20736</v>
      </c>
      <c r="C33085" s="6" t="s">
        <v>672</v>
      </c>
    </row>
    <row r="33086">
      <c r="A33086" s="9">
        <f t="shared" si="1"/>
        <v>24296</v>
      </c>
      <c r="B33086" s="8" t="s">
        <v>20736</v>
      </c>
      <c r="C33086" s="9" t="s">
        <v>162</v>
      </c>
    </row>
    <row r="33087">
      <c r="A33087" s="9">
        <f t="shared" si="1"/>
        <v>24296</v>
      </c>
      <c r="B33087" s="8" t="s">
        <v>20736</v>
      </c>
      <c r="C33087" s="6" t="s">
        <v>23637</v>
      </c>
    </row>
    <row r="33088">
      <c r="A33088" s="9">
        <f t="shared" si="1"/>
        <v>24297</v>
      </c>
      <c r="B33088" s="8" t="s">
        <v>20737</v>
      </c>
      <c r="C33088" s="9" t="s">
        <v>40</v>
      </c>
    </row>
    <row r="33089">
      <c r="A33089" s="9">
        <f t="shared" si="1"/>
        <v>24298</v>
      </c>
      <c r="B33089" s="8" t="s">
        <v>20738</v>
      </c>
      <c r="C33089" s="9" t="s">
        <v>162</v>
      </c>
    </row>
    <row r="33090">
      <c r="A33090" s="9">
        <f t="shared" si="1"/>
        <v>24299</v>
      </c>
      <c r="B33090" s="8" t="s">
        <v>20739</v>
      </c>
      <c r="C33090" s="9" t="s">
        <v>722</v>
      </c>
    </row>
    <row r="33091">
      <c r="A33091" s="9">
        <f t="shared" si="1"/>
        <v>24300</v>
      </c>
      <c r="B33091" s="5" t="s">
        <v>20740</v>
      </c>
      <c r="C33091" s="6" t="s">
        <v>74</v>
      </c>
    </row>
    <row r="33092">
      <c r="A33092" s="9">
        <f t="shared" si="1"/>
        <v>24301</v>
      </c>
      <c r="B33092" s="8" t="s">
        <v>20741</v>
      </c>
      <c r="C33092" s="9" t="s">
        <v>188</v>
      </c>
    </row>
    <row r="33093">
      <c r="A33093" s="9">
        <f t="shared" si="1"/>
        <v>24302</v>
      </c>
      <c r="B33093" s="5" t="s">
        <v>20742</v>
      </c>
      <c r="C33093" s="6" t="s">
        <v>1279</v>
      </c>
    </row>
    <row r="33094">
      <c r="A33094" s="9">
        <f t="shared" si="1"/>
        <v>24303</v>
      </c>
      <c r="B33094" s="25" t="s">
        <v>27452</v>
      </c>
      <c r="C33094" s="26" t="s">
        <v>10122</v>
      </c>
    </row>
    <row r="33095">
      <c r="A33095" s="9">
        <f t="shared" si="1"/>
        <v>24303</v>
      </c>
      <c r="B33095" s="27" t="s">
        <v>27452</v>
      </c>
      <c r="C33095" s="28" t="s">
        <v>23637</v>
      </c>
    </row>
    <row r="33096">
      <c r="A33096" s="9">
        <f t="shared" si="1"/>
        <v>24304</v>
      </c>
      <c r="B33096" s="25" t="s">
        <v>27453</v>
      </c>
      <c r="C33096" s="26" t="s">
        <v>487</v>
      </c>
    </row>
    <row r="33097">
      <c r="A33097" s="9">
        <f t="shared" si="1"/>
        <v>24304</v>
      </c>
      <c r="B33097" s="25" t="s">
        <v>27453</v>
      </c>
      <c r="C33097" s="26" t="s">
        <v>25</v>
      </c>
    </row>
    <row r="33098">
      <c r="A33098" s="9">
        <f t="shared" si="1"/>
        <v>24304</v>
      </c>
      <c r="B33098" s="27" t="s">
        <v>27453</v>
      </c>
      <c r="C33098" s="28" t="s">
        <v>23637</v>
      </c>
    </row>
    <row r="33099">
      <c r="A33099" s="9">
        <f t="shared" si="1"/>
        <v>24305</v>
      </c>
      <c r="B33099" s="8" t="s">
        <v>20743</v>
      </c>
      <c r="C33099" s="9" t="s">
        <v>547</v>
      </c>
    </row>
    <row r="33100">
      <c r="A33100" s="9">
        <f t="shared" si="1"/>
        <v>24306</v>
      </c>
      <c r="B33100" s="5" t="s">
        <v>20744</v>
      </c>
      <c r="C33100" s="6" t="s">
        <v>179</v>
      </c>
    </row>
    <row r="33101">
      <c r="A33101" s="9">
        <f t="shared" si="1"/>
        <v>24306</v>
      </c>
      <c r="B33101" s="5" t="s">
        <v>20744</v>
      </c>
      <c r="C33101" s="6" t="s">
        <v>23637</v>
      </c>
    </row>
    <row r="33102">
      <c r="A33102" s="9">
        <f t="shared" si="1"/>
        <v>24307</v>
      </c>
      <c r="B33102" s="5" t="s">
        <v>20745</v>
      </c>
      <c r="C33102" s="6" t="s">
        <v>179</v>
      </c>
    </row>
    <row r="33103">
      <c r="A33103" s="9">
        <f t="shared" si="1"/>
        <v>24307</v>
      </c>
      <c r="B33103" s="5" t="s">
        <v>20745</v>
      </c>
      <c r="C33103" s="6" t="s">
        <v>23637</v>
      </c>
    </row>
    <row r="33104">
      <c r="A33104" s="9">
        <f t="shared" si="1"/>
        <v>24308</v>
      </c>
      <c r="B33104" s="5" t="s">
        <v>20746</v>
      </c>
      <c r="C33104" s="6" t="s">
        <v>179</v>
      </c>
    </row>
    <row r="33105">
      <c r="A33105" s="9">
        <f t="shared" si="1"/>
        <v>24308</v>
      </c>
      <c r="B33105" s="5" t="s">
        <v>20746</v>
      </c>
      <c r="C33105" s="6" t="s">
        <v>23637</v>
      </c>
    </row>
    <row r="33106">
      <c r="A33106" s="9">
        <f t="shared" si="1"/>
        <v>24309</v>
      </c>
      <c r="B33106" s="25" t="s">
        <v>27454</v>
      </c>
      <c r="C33106" s="26" t="s">
        <v>23808</v>
      </c>
    </row>
    <row r="33107">
      <c r="A33107" s="9">
        <f t="shared" si="1"/>
        <v>24310</v>
      </c>
      <c r="B33107" s="16" t="s">
        <v>20747</v>
      </c>
      <c r="C33107" s="6" t="s">
        <v>1235</v>
      </c>
    </row>
    <row r="33108">
      <c r="A33108" s="9">
        <f t="shared" si="1"/>
        <v>24311</v>
      </c>
      <c r="B33108" s="5" t="s">
        <v>20748</v>
      </c>
      <c r="C33108" s="6" t="s">
        <v>452</v>
      </c>
    </row>
    <row r="33109">
      <c r="A33109" s="9">
        <f t="shared" si="1"/>
        <v>24311</v>
      </c>
      <c r="B33109" s="5" t="s">
        <v>20748</v>
      </c>
      <c r="C33109" s="6" t="s">
        <v>23637</v>
      </c>
    </row>
    <row r="33110">
      <c r="A33110" s="9">
        <f t="shared" si="1"/>
        <v>24312</v>
      </c>
      <c r="B33110" s="25" t="s">
        <v>27455</v>
      </c>
      <c r="C33110" s="26" t="s">
        <v>446</v>
      </c>
    </row>
    <row r="33111">
      <c r="A33111" s="9">
        <f t="shared" si="1"/>
        <v>24312</v>
      </c>
      <c r="B33111" s="25" t="s">
        <v>27455</v>
      </c>
      <c r="C33111" s="26" t="s">
        <v>313</v>
      </c>
    </row>
    <row r="33112">
      <c r="A33112" s="9">
        <f t="shared" si="1"/>
        <v>24312</v>
      </c>
      <c r="B33112" s="27" t="s">
        <v>27455</v>
      </c>
      <c r="C33112" s="28" t="s">
        <v>23637</v>
      </c>
    </row>
    <row r="33113">
      <c r="A33113" s="9">
        <f t="shared" si="1"/>
        <v>24313</v>
      </c>
      <c r="B33113" s="8" t="s">
        <v>20749</v>
      </c>
      <c r="C33113" s="6" t="s">
        <v>446</v>
      </c>
    </row>
    <row r="33114">
      <c r="A33114" s="9">
        <f t="shared" si="1"/>
        <v>24313</v>
      </c>
      <c r="B33114" s="8" t="s">
        <v>20749</v>
      </c>
      <c r="C33114" s="6" t="s">
        <v>23637</v>
      </c>
    </row>
    <row r="33115">
      <c r="A33115" s="9">
        <f t="shared" si="1"/>
        <v>24314</v>
      </c>
      <c r="B33115" s="5" t="s">
        <v>20750</v>
      </c>
      <c r="C33115" s="6" t="s">
        <v>1223</v>
      </c>
    </row>
    <row r="33116">
      <c r="A33116" s="9">
        <f t="shared" si="1"/>
        <v>24315</v>
      </c>
      <c r="B33116" s="8" t="s">
        <v>20751</v>
      </c>
      <c r="C33116" s="9" t="s">
        <v>1334</v>
      </c>
    </row>
    <row r="33117">
      <c r="A33117" s="9">
        <f t="shared" si="1"/>
        <v>24316</v>
      </c>
      <c r="B33117" s="5" t="s">
        <v>20752</v>
      </c>
      <c r="C33117" s="6" t="s">
        <v>1040</v>
      </c>
    </row>
    <row r="33118">
      <c r="A33118" s="9">
        <f t="shared" si="1"/>
        <v>24317</v>
      </c>
      <c r="B33118" s="5" t="s">
        <v>20753</v>
      </c>
      <c r="C33118" s="6" t="s">
        <v>74</v>
      </c>
    </row>
    <row r="33119">
      <c r="A33119" s="9">
        <f t="shared" si="1"/>
        <v>24318</v>
      </c>
      <c r="B33119" s="8" t="s">
        <v>20754</v>
      </c>
      <c r="C33119" s="9" t="s">
        <v>399</v>
      </c>
    </row>
    <row r="33120">
      <c r="A33120" s="9">
        <f t="shared" si="1"/>
        <v>24319</v>
      </c>
      <c r="B33120" s="5" t="s">
        <v>20755</v>
      </c>
      <c r="C33120" s="6" t="s">
        <v>1040</v>
      </c>
    </row>
    <row r="33121">
      <c r="A33121" s="9">
        <f t="shared" si="1"/>
        <v>24320</v>
      </c>
      <c r="B33121" s="5" t="s">
        <v>20756</v>
      </c>
      <c r="C33121" s="6" t="s">
        <v>467</v>
      </c>
    </row>
    <row r="33122">
      <c r="A33122" s="9">
        <f t="shared" si="1"/>
        <v>24320</v>
      </c>
      <c r="B33122" s="5" t="s">
        <v>20756</v>
      </c>
      <c r="C33122" s="6" t="s">
        <v>23628</v>
      </c>
    </row>
    <row r="33123">
      <c r="A33123" s="9">
        <f t="shared" si="1"/>
        <v>24321</v>
      </c>
      <c r="B33123" s="5" t="s">
        <v>20757</v>
      </c>
      <c r="C33123" s="6" t="s">
        <v>603</v>
      </c>
    </row>
    <row r="33124">
      <c r="A33124" s="9">
        <f t="shared" si="1"/>
        <v>24322</v>
      </c>
      <c r="B33124" s="5" t="s">
        <v>20758</v>
      </c>
      <c r="C33124" s="6" t="s">
        <v>1585</v>
      </c>
    </row>
    <row r="33125">
      <c r="A33125" s="9">
        <f t="shared" si="1"/>
        <v>24323</v>
      </c>
      <c r="B33125" s="5" t="s">
        <v>20759</v>
      </c>
      <c r="C33125" s="6" t="s">
        <v>1324</v>
      </c>
    </row>
    <row r="33126">
      <c r="A33126" s="9">
        <f t="shared" si="1"/>
        <v>24324</v>
      </c>
      <c r="B33126" s="5" t="s">
        <v>20760</v>
      </c>
      <c r="C33126" s="6" t="s">
        <v>1585</v>
      </c>
    </row>
    <row r="33127">
      <c r="A33127" s="9">
        <f t="shared" si="1"/>
        <v>24325</v>
      </c>
      <c r="B33127" s="5" t="s">
        <v>20761</v>
      </c>
      <c r="C33127" s="6" t="s">
        <v>1585</v>
      </c>
    </row>
    <row r="33128">
      <c r="A33128" s="9">
        <f t="shared" si="1"/>
        <v>24326</v>
      </c>
      <c r="B33128" s="5" t="s">
        <v>20762</v>
      </c>
      <c r="C33128" s="6" t="s">
        <v>731</v>
      </c>
    </row>
    <row r="33129">
      <c r="A33129" s="9">
        <f t="shared" si="1"/>
        <v>24327</v>
      </c>
      <c r="B33129" s="8" t="s">
        <v>20763</v>
      </c>
      <c r="C33129" s="9" t="s">
        <v>60</v>
      </c>
    </row>
    <row r="33130">
      <c r="A33130" s="9">
        <f t="shared" si="1"/>
        <v>24328</v>
      </c>
      <c r="B33130" s="5" t="s">
        <v>20764</v>
      </c>
      <c r="C33130" s="6" t="s">
        <v>467</v>
      </c>
    </row>
    <row r="33131">
      <c r="A33131" s="9">
        <f t="shared" si="1"/>
        <v>24328</v>
      </c>
      <c r="B33131" s="5" t="s">
        <v>20764</v>
      </c>
      <c r="C33131" s="6" t="s">
        <v>23628</v>
      </c>
    </row>
    <row r="33132">
      <c r="A33132" s="9">
        <f t="shared" si="1"/>
        <v>24329</v>
      </c>
      <c r="B33132" s="8" t="s">
        <v>20765</v>
      </c>
      <c r="C33132" s="9" t="s">
        <v>177</v>
      </c>
    </row>
    <row r="33133">
      <c r="A33133" s="9">
        <f t="shared" si="1"/>
        <v>24330</v>
      </c>
      <c r="B33133" s="8" t="s">
        <v>20766</v>
      </c>
      <c r="C33133" s="9" t="s">
        <v>177</v>
      </c>
    </row>
    <row r="33134">
      <c r="A33134" s="9">
        <f t="shared" si="1"/>
        <v>24330</v>
      </c>
      <c r="B33134" s="8" t="s">
        <v>20766</v>
      </c>
      <c r="C33134" s="9" t="s">
        <v>54</v>
      </c>
    </row>
    <row r="33135">
      <c r="A33135" s="9">
        <f t="shared" si="1"/>
        <v>24331</v>
      </c>
      <c r="B33135" s="5" t="s">
        <v>20767</v>
      </c>
      <c r="C33135" s="6" t="s">
        <v>34</v>
      </c>
    </row>
    <row r="33136">
      <c r="A33136" s="9">
        <f t="shared" si="1"/>
        <v>24331</v>
      </c>
      <c r="B33136" s="5" t="s">
        <v>20767</v>
      </c>
      <c r="C33136" s="6" t="s">
        <v>23628</v>
      </c>
    </row>
    <row r="33137">
      <c r="A33137" s="9">
        <f t="shared" si="1"/>
        <v>24332</v>
      </c>
      <c r="B33137" s="5" t="s">
        <v>20768</v>
      </c>
      <c r="C33137" s="6" t="s">
        <v>1279</v>
      </c>
    </row>
    <row r="33138">
      <c r="A33138" s="9">
        <f t="shared" si="1"/>
        <v>24333</v>
      </c>
      <c r="B33138" s="8" t="s">
        <v>20769</v>
      </c>
      <c r="C33138" s="9" t="s">
        <v>893</v>
      </c>
    </row>
    <row r="33139">
      <c r="A33139" s="9">
        <f t="shared" si="1"/>
        <v>24334</v>
      </c>
      <c r="B33139" s="5" t="s">
        <v>20770</v>
      </c>
      <c r="C33139" s="6" t="s">
        <v>989</v>
      </c>
    </row>
    <row r="33140">
      <c r="A33140" s="9">
        <f t="shared" si="1"/>
        <v>24335</v>
      </c>
      <c r="B33140" s="25" t="s">
        <v>27456</v>
      </c>
      <c r="C33140" s="26" t="s">
        <v>4721</v>
      </c>
    </row>
    <row r="33141">
      <c r="A33141" s="9">
        <f t="shared" si="1"/>
        <v>24336</v>
      </c>
      <c r="B33141" s="5" t="s">
        <v>20771</v>
      </c>
      <c r="C33141" s="6" t="s">
        <v>437</v>
      </c>
    </row>
    <row r="33142">
      <c r="A33142" s="9">
        <f t="shared" si="1"/>
        <v>24337</v>
      </c>
      <c r="B33142" s="5" t="s">
        <v>20772</v>
      </c>
      <c r="C33142" s="6" t="s">
        <v>1223</v>
      </c>
    </row>
    <row r="33143">
      <c r="A33143" s="9">
        <f t="shared" si="1"/>
        <v>24338</v>
      </c>
      <c r="B33143" s="8" t="s">
        <v>20773</v>
      </c>
      <c r="C33143" s="9" t="s">
        <v>1042</v>
      </c>
    </row>
    <row r="33144">
      <c r="A33144" s="9">
        <f t="shared" si="1"/>
        <v>24339</v>
      </c>
      <c r="B33144" s="8" t="s">
        <v>20774</v>
      </c>
      <c r="C33144" s="9" t="s">
        <v>547</v>
      </c>
    </row>
    <row r="33145">
      <c r="A33145" s="9">
        <f t="shared" si="1"/>
        <v>24340</v>
      </c>
      <c r="B33145" s="25" t="s">
        <v>27457</v>
      </c>
      <c r="C33145" s="26" t="s">
        <v>553</v>
      </c>
    </row>
    <row r="33146">
      <c r="A33146" s="9">
        <f t="shared" si="1"/>
        <v>24341</v>
      </c>
      <c r="B33146" s="8" t="s">
        <v>20775</v>
      </c>
      <c r="C33146" s="9" t="s">
        <v>1169</v>
      </c>
    </row>
    <row r="33147">
      <c r="A33147" s="9">
        <f t="shared" si="1"/>
        <v>24342</v>
      </c>
      <c r="B33147" s="25" t="s">
        <v>27458</v>
      </c>
      <c r="C33147" s="26" t="s">
        <v>8541</v>
      </c>
    </row>
    <row r="33148">
      <c r="A33148" s="9">
        <f t="shared" si="1"/>
        <v>24343</v>
      </c>
      <c r="B33148" s="5" t="s">
        <v>20776</v>
      </c>
      <c r="C33148" s="6" t="s">
        <v>1007</v>
      </c>
    </row>
    <row r="33149">
      <c r="A33149" s="9">
        <f t="shared" si="1"/>
        <v>24343</v>
      </c>
      <c r="B33149" s="5" t="s">
        <v>20776</v>
      </c>
      <c r="C33149" s="6" t="s">
        <v>5004</v>
      </c>
    </row>
    <row r="33150">
      <c r="A33150" s="9">
        <f t="shared" si="1"/>
        <v>24343</v>
      </c>
      <c r="B33150" s="5" t="s">
        <v>20776</v>
      </c>
      <c r="C33150" s="6" t="s">
        <v>23628</v>
      </c>
    </row>
    <row r="33151">
      <c r="A33151" s="9">
        <f t="shared" si="1"/>
        <v>24344</v>
      </c>
      <c r="B33151" s="8" t="s">
        <v>20777</v>
      </c>
      <c r="C33151" s="9" t="s">
        <v>142</v>
      </c>
    </row>
    <row r="33152">
      <c r="A33152" s="9">
        <f t="shared" si="1"/>
        <v>24345</v>
      </c>
      <c r="B33152" s="8" t="s">
        <v>20778</v>
      </c>
      <c r="C33152" s="9" t="s">
        <v>24</v>
      </c>
    </row>
    <row r="33153">
      <c r="A33153" s="9">
        <f t="shared" si="1"/>
        <v>24345</v>
      </c>
      <c r="B33153" s="8" t="s">
        <v>20778</v>
      </c>
      <c r="C33153" s="9" t="s">
        <v>25</v>
      </c>
    </row>
    <row r="33154">
      <c r="A33154" s="9">
        <f t="shared" si="1"/>
        <v>24346</v>
      </c>
      <c r="B33154" s="8" t="s">
        <v>20779</v>
      </c>
      <c r="C33154" s="9" t="s">
        <v>24</v>
      </c>
    </row>
    <row r="33155">
      <c r="A33155" s="9">
        <f t="shared" si="1"/>
        <v>24347</v>
      </c>
      <c r="B33155" s="8" t="s">
        <v>20780</v>
      </c>
      <c r="C33155" s="9" t="s">
        <v>25</v>
      </c>
    </row>
    <row r="33156">
      <c r="A33156" s="9">
        <f t="shared" si="1"/>
        <v>24348</v>
      </c>
      <c r="B33156" s="8" t="s">
        <v>20781</v>
      </c>
      <c r="C33156" s="9" t="s">
        <v>24</v>
      </c>
    </row>
    <row r="33157">
      <c r="A33157" s="9">
        <f t="shared" si="1"/>
        <v>24349</v>
      </c>
      <c r="B33157" s="8" t="s">
        <v>20782</v>
      </c>
      <c r="C33157" s="9" t="s">
        <v>24</v>
      </c>
    </row>
    <row r="33158">
      <c r="A33158" s="9">
        <f t="shared" si="1"/>
        <v>24349</v>
      </c>
      <c r="B33158" s="8" t="s">
        <v>20782</v>
      </c>
      <c r="C33158" s="9" t="s">
        <v>25</v>
      </c>
    </row>
    <row r="33159">
      <c r="A33159" s="9">
        <f t="shared" si="1"/>
        <v>24350</v>
      </c>
      <c r="B33159" s="8" t="s">
        <v>20783</v>
      </c>
      <c r="C33159" s="9" t="s">
        <v>24</v>
      </c>
    </row>
    <row r="33160">
      <c r="A33160" s="9">
        <f t="shared" si="1"/>
        <v>24351</v>
      </c>
      <c r="B33160" s="5" t="s">
        <v>20784</v>
      </c>
      <c r="C33160" s="6" t="s">
        <v>462</v>
      </c>
    </row>
    <row r="33161">
      <c r="A33161" s="9">
        <f t="shared" si="1"/>
        <v>24351</v>
      </c>
      <c r="B33161" s="5" t="s">
        <v>20784</v>
      </c>
      <c r="C33161" s="6" t="s">
        <v>24</v>
      </c>
    </row>
    <row r="33162">
      <c r="A33162" s="9">
        <f t="shared" si="1"/>
        <v>24351</v>
      </c>
      <c r="B33162" s="5" t="s">
        <v>20784</v>
      </c>
      <c r="C33162" s="6" t="s">
        <v>23637</v>
      </c>
    </row>
    <row r="33163">
      <c r="A33163" s="9">
        <f t="shared" si="1"/>
        <v>24352</v>
      </c>
      <c r="B33163" s="8" t="s">
        <v>20785</v>
      </c>
      <c r="C33163" s="9" t="s">
        <v>162</v>
      </c>
    </row>
    <row r="33164">
      <c r="A33164" s="9">
        <f t="shared" si="1"/>
        <v>24353</v>
      </c>
      <c r="B33164" s="8" t="s">
        <v>20786</v>
      </c>
      <c r="C33164" s="9" t="s">
        <v>24</v>
      </c>
    </row>
    <row r="33165">
      <c r="A33165" s="9">
        <f t="shared" si="1"/>
        <v>24354</v>
      </c>
      <c r="B33165" s="8" t="s">
        <v>20787</v>
      </c>
      <c r="C33165" s="9" t="s">
        <v>25</v>
      </c>
    </row>
    <row r="33166">
      <c r="A33166" s="9">
        <f t="shared" si="1"/>
        <v>24354</v>
      </c>
      <c r="B33166" s="8" t="s">
        <v>20787</v>
      </c>
      <c r="C33166" s="9" t="s">
        <v>24</v>
      </c>
    </row>
    <row r="33167">
      <c r="A33167" s="9">
        <f t="shared" si="1"/>
        <v>24355</v>
      </c>
      <c r="B33167" s="8" t="s">
        <v>20788</v>
      </c>
      <c r="C33167" s="9" t="s">
        <v>25</v>
      </c>
    </row>
    <row r="33168">
      <c r="A33168" s="9">
        <f t="shared" si="1"/>
        <v>24356</v>
      </c>
      <c r="B33168" s="8" t="s">
        <v>20789</v>
      </c>
      <c r="C33168" s="9" t="s">
        <v>24</v>
      </c>
    </row>
    <row r="33169">
      <c r="A33169" s="9">
        <f t="shared" si="1"/>
        <v>24357</v>
      </c>
      <c r="B33169" s="5" t="s">
        <v>20790</v>
      </c>
      <c r="C33169" s="6" t="s">
        <v>1207</v>
      </c>
    </row>
    <row r="33170">
      <c r="A33170" s="9">
        <f t="shared" si="1"/>
        <v>24358</v>
      </c>
      <c r="B33170" s="5" t="s">
        <v>20791</v>
      </c>
      <c r="C33170" s="6" t="s">
        <v>34</v>
      </c>
    </row>
    <row r="33171">
      <c r="A33171" s="9">
        <f t="shared" si="1"/>
        <v>24358</v>
      </c>
      <c r="B33171" s="5" t="s">
        <v>20791</v>
      </c>
      <c r="C33171" s="6" t="s">
        <v>23628</v>
      </c>
    </row>
    <row r="33172">
      <c r="A33172" s="9">
        <f t="shared" si="1"/>
        <v>24359</v>
      </c>
      <c r="B33172" s="8" t="s">
        <v>20792</v>
      </c>
      <c r="C33172" s="9" t="s">
        <v>25</v>
      </c>
    </row>
    <row r="33173">
      <c r="A33173" s="9">
        <f t="shared" si="1"/>
        <v>24360</v>
      </c>
      <c r="B33173" s="8" t="s">
        <v>20793</v>
      </c>
      <c r="C33173" s="9" t="s">
        <v>24</v>
      </c>
    </row>
    <row r="33174">
      <c r="A33174" s="9">
        <f t="shared" si="1"/>
        <v>24360</v>
      </c>
      <c r="B33174" s="8" t="s">
        <v>20793</v>
      </c>
      <c r="C33174" s="9" t="s">
        <v>25</v>
      </c>
    </row>
    <row r="33175">
      <c r="A33175" s="9">
        <f t="shared" si="1"/>
        <v>24361</v>
      </c>
      <c r="B33175" s="5" t="s">
        <v>20794</v>
      </c>
      <c r="C33175" s="6" t="s">
        <v>4</v>
      </c>
    </row>
    <row r="33176">
      <c r="A33176" s="9">
        <f t="shared" si="1"/>
        <v>24362</v>
      </c>
      <c r="B33176" s="8" t="s">
        <v>20795</v>
      </c>
      <c r="C33176" s="9" t="s">
        <v>416</v>
      </c>
    </row>
    <row r="33177">
      <c r="A33177" s="9">
        <f t="shared" si="1"/>
        <v>24363</v>
      </c>
      <c r="B33177" s="5" t="s">
        <v>20796</v>
      </c>
      <c r="C33177" s="6" t="s">
        <v>109</v>
      </c>
    </row>
    <row r="33178">
      <c r="A33178" s="9">
        <f t="shared" si="1"/>
        <v>24363</v>
      </c>
      <c r="B33178" s="5" t="s">
        <v>20796</v>
      </c>
      <c r="C33178" s="6" t="s">
        <v>25</v>
      </c>
    </row>
    <row r="33179">
      <c r="A33179" s="9">
        <f t="shared" si="1"/>
        <v>24364</v>
      </c>
      <c r="B33179" s="5" t="s">
        <v>20797</v>
      </c>
      <c r="C33179" s="6" t="s">
        <v>610</v>
      </c>
    </row>
    <row r="33180">
      <c r="A33180" s="9">
        <f t="shared" si="1"/>
        <v>24365</v>
      </c>
      <c r="B33180" s="8" t="s">
        <v>20798</v>
      </c>
      <c r="C33180" s="9" t="s">
        <v>83</v>
      </c>
    </row>
    <row r="33181">
      <c r="A33181" s="9">
        <f t="shared" si="1"/>
        <v>24366</v>
      </c>
      <c r="B33181" s="8" t="s">
        <v>20799</v>
      </c>
      <c r="C33181" s="9" t="s">
        <v>874</v>
      </c>
    </row>
    <row r="33182">
      <c r="A33182" s="9">
        <f t="shared" si="1"/>
        <v>24367</v>
      </c>
      <c r="B33182" s="25" t="s">
        <v>27459</v>
      </c>
      <c r="C33182" s="26" t="s">
        <v>23630</v>
      </c>
    </row>
    <row r="33183">
      <c r="A33183" s="9">
        <f t="shared" si="1"/>
        <v>24368</v>
      </c>
      <c r="B33183" s="5" t="s">
        <v>20800</v>
      </c>
      <c r="C33183" s="6" t="s">
        <v>683</v>
      </c>
    </row>
    <row r="33184">
      <c r="A33184" s="9">
        <f t="shared" si="1"/>
        <v>24368</v>
      </c>
      <c r="B33184" s="37" t="s">
        <v>20800</v>
      </c>
      <c r="C33184" s="28" t="s">
        <v>23633</v>
      </c>
    </row>
    <row r="33185">
      <c r="A33185" s="9">
        <f t="shared" si="1"/>
        <v>24369</v>
      </c>
      <c r="B33185" s="5" t="s">
        <v>20801</v>
      </c>
      <c r="C33185" s="6" t="s">
        <v>1262</v>
      </c>
    </row>
    <row r="33186">
      <c r="A33186" s="9">
        <f t="shared" si="1"/>
        <v>24370</v>
      </c>
      <c r="B33186" s="8" t="s">
        <v>20802</v>
      </c>
      <c r="C33186" s="9" t="s">
        <v>24</v>
      </c>
    </row>
    <row r="33187">
      <c r="A33187" s="9">
        <f t="shared" si="1"/>
        <v>24371</v>
      </c>
      <c r="B33187" s="8" t="s">
        <v>20803</v>
      </c>
      <c r="C33187" s="9" t="s">
        <v>24</v>
      </c>
    </row>
    <row r="33188">
      <c r="A33188" s="9">
        <f t="shared" si="1"/>
        <v>24372</v>
      </c>
      <c r="B33188" s="8" t="s">
        <v>20804</v>
      </c>
      <c r="C33188" s="9" t="s">
        <v>1042</v>
      </c>
    </row>
    <row r="33189">
      <c r="A33189" s="9">
        <f t="shared" si="1"/>
        <v>24373</v>
      </c>
      <c r="B33189" s="8" t="s">
        <v>20805</v>
      </c>
      <c r="C33189" s="9" t="s">
        <v>24</v>
      </c>
    </row>
    <row r="33190">
      <c r="A33190" s="9">
        <f t="shared" si="1"/>
        <v>24374</v>
      </c>
      <c r="B33190" s="8" t="s">
        <v>20806</v>
      </c>
      <c r="C33190" s="9" t="s">
        <v>24</v>
      </c>
    </row>
    <row r="33191">
      <c r="A33191" s="9">
        <f t="shared" si="1"/>
        <v>24375</v>
      </c>
      <c r="B33191" s="8" t="s">
        <v>20807</v>
      </c>
      <c r="C33191" s="9" t="s">
        <v>24</v>
      </c>
    </row>
    <row r="33192">
      <c r="A33192" s="9">
        <f t="shared" si="1"/>
        <v>24376</v>
      </c>
      <c r="B33192" s="8" t="s">
        <v>20808</v>
      </c>
      <c r="C33192" s="9" t="s">
        <v>24</v>
      </c>
    </row>
    <row r="33193">
      <c r="A33193" s="9">
        <f t="shared" si="1"/>
        <v>24377</v>
      </c>
      <c r="B33193" s="8" t="s">
        <v>20809</v>
      </c>
      <c r="C33193" s="9" t="s">
        <v>24</v>
      </c>
    </row>
    <row r="33194">
      <c r="A33194" s="9">
        <f t="shared" si="1"/>
        <v>24378</v>
      </c>
      <c r="B33194" s="8" t="s">
        <v>20810</v>
      </c>
      <c r="C33194" s="9" t="s">
        <v>24</v>
      </c>
    </row>
    <row r="33195">
      <c r="A33195" s="9">
        <f t="shared" si="1"/>
        <v>24378</v>
      </c>
      <c r="B33195" s="8" t="s">
        <v>20810</v>
      </c>
      <c r="C33195" s="9" t="s">
        <v>25</v>
      </c>
    </row>
    <row r="33196">
      <c r="A33196" s="9">
        <f t="shared" si="1"/>
        <v>24379</v>
      </c>
      <c r="B33196" s="8" t="s">
        <v>20811</v>
      </c>
      <c r="C33196" s="9" t="s">
        <v>24</v>
      </c>
    </row>
    <row r="33197">
      <c r="A33197" s="9">
        <f t="shared" si="1"/>
        <v>24379</v>
      </c>
      <c r="B33197" s="8" t="s">
        <v>20811</v>
      </c>
      <c r="C33197" s="9" t="s">
        <v>25</v>
      </c>
    </row>
    <row r="33198">
      <c r="A33198" s="9">
        <f t="shared" si="1"/>
        <v>24380</v>
      </c>
      <c r="B33198" s="8" t="s">
        <v>20812</v>
      </c>
      <c r="C33198" s="9" t="s">
        <v>845</v>
      </c>
    </row>
    <row r="33199">
      <c r="A33199" s="9">
        <f t="shared" si="1"/>
        <v>24381</v>
      </c>
      <c r="B33199" s="8" t="s">
        <v>20813</v>
      </c>
      <c r="C33199" s="9" t="s">
        <v>72</v>
      </c>
    </row>
    <row r="33200">
      <c r="A33200" s="9">
        <f t="shared" si="1"/>
        <v>24382</v>
      </c>
      <c r="B33200" s="8" t="s">
        <v>20814</v>
      </c>
      <c r="C33200" s="9" t="s">
        <v>845</v>
      </c>
    </row>
    <row r="33201">
      <c r="A33201" s="9">
        <f t="shared" si="1"/>
        <v>24383</v>
      </c>
      <c r="B33201" s="8" t="s">
        <v>20815</v>
      </c>
      <c r="C33201" s="9" t="s">
        <v>24</v>
      </c>
    </row>
    <row r="33202">
      <c r="A33202" s="9">
        <f t="shared" si="1"/>
        <v>24384</v>
      </c>
      <c r="B33202" s="8" t="s">
        <v>20816</v>
      </c>
      <c r="C33202" s="9" t="s">
        <v>162</v>
      </c>
    </row>
    <row r="33203">
      <c r="A33203" s="9">
        <f t="shared" si="1"/>
        <v>24385</v>
      </c>
      <c r="B33203" s="8" t="s">
        <v>20817</v>
      </c>
      <c r="C33203" s="9" t="s">
        <v>25</v>
      </c>
    </row>
    <row r="33204">
      <c r="A33204" s="9">
        <f t="shared" si="1"/>
        <v>24386</v>
      </c>
      <c r="B33204" s="8" t="s">
        <v>20818</v>
      </c>
      <c r="C33204" s="6" t="s">
        <v>313</v>
      </c>
    </row>
    <row r="33205">
      <c r="A33205" s="9">
        <f t="shared" si="1"/>
        <v>24386</v>
      </c>
      <c r="B33205" s="8" t="s">
        <v>20818</v>
      </c>
      <c r="C33205" s="9" t="s">
        <v>25</v>
      </c>
    </row>
    <row r="33206">
      <c r="A33206" s="9">
        <f t="shared" si="1"/>
        <v>24387</v>
      </c>
      <c r="B33206" s="5" t="s">
        <v>20819</v>
      </c>
      <c r="C33206" s="6" t="s">
        <v>1248</v>
      </c>
    </row>
    <row r="33207">
      <c r="A33207" s="9">
        <f t="shared" si="1"/>
        <v>24388</v>
      </c>
      <c r="B33207" s="5" t="s">
        <v>20820</v>
      </c>
      <c r="C33207" s="6" t="s">
        <v>1248</v>
      </c>
    </row>
    <row r="33208">
      <c r="A33208" s="9">
        <f t="shared" si="1"/>
        <v>24389</v>
      </c>
      <c r="B33208" s="5" t="s">
        <v>20821</v>
      </c>
      <c r="C33208" s="6" t="s">
        <v>765</v>
      </c>
    </row>
    <row r="33209">
      <c r="A33209" s="9">
        <f t="shared" si="1"/>
        <v>24390</v>
      </c>
      <c r="B33209" s="5" t="s">
        <v>20822</v>
      </c>
      <c r="C33209" s="6" t="s">
        <v>40</v>
      </c>
    </row>
    <row r="33210">
      <c r="A33210" s="9">
        <f t="shared" si="1"/>
        <v>24390</v>
      </c>
      <c r="B33210" s="5" t="s">
        <v>20822</v>
      </c>
      <c r="C33210" s="6" t="s">
        <v>758</v>
      </c>
    </row>
    <row r="33211">
      <c r="A33211" s="9">
        <f t="shared" si="1"/>
        <v>24391</v>
      </c>
      <c r="B33211" s="5" t="s">
        <v>20823</v>
      </c>
      <c r="C33211" s="6" t="s">
        <v>4</v>
      </c>
    </row>
    <row r="33212">
      <c r="A33212" s="9">
        <f t="shared" si="1"/>
        <v>24392</v>
      </c>
      <c r="B33212" s="5" t="s">
        <v>20824</v>
      </c>
      <c r="C33212" s="6" t="s">
        <v>1267</v>
      </c>
    </row>
    <row r="33213">
      <c r="A33213" s="9">
        <f t="shared" si="1"/>
        <v>24392</v>
      </c>
      <c r="B33213" s="5" t="s">
        <v>20824</v>
      </c>
      <c r="C33213" s="6" t="s">
        <v>24</v>
      </c>
    </row>
    <row r="33214">
      <c r="A33214" s="9">
        <f t="shared" si="1"/>
        <v>24392</v>
      </c>
      <c r="B33214" s="5" t="s">
        <v>20824</v>
      </c>
      <c r="C33214" s="6" t="s">
        <v>25</v>
      </c>
    </row>
    <row r="33215">
      <c r="A33215" s="9">
        <f t="shared" si="1"/>
        <v>24393</v>
      </c>
      <c r="B33215" s="8" t="s">
        <v>20825</v>
      </c>
      <c r="C33215" s="9" t="s">
        <v>780</v>
      </c>
    </row>
    <row r="33216">
      <c r="A33216" s="9">
        <f t="shared" si="1"/>
        <v>24394</v>
      </c>
      <c r="B33216" s="5" t="s">
        <v>20826</v>
      </c>
      <c r="C33216" s="6" t="s">
        <v>612</v>
      </c>
    </row>
    <row r="33217">
      <c r="A33217" s="9">
        <f t="shared" si="1"/>
        <v>24395</v>
      </c>
      <c r="B33217" s="8" t="s">
        <v>20827</v>
      </c>
      <c r="C33217" s="9" t="s">
        <v>502</v>
      </c>
    </row>
    <row r="33218">
      <c r="A33218" s="9">
        <f t="shared" si="1"/>
        <v>24396</v>
      </c>
      <c r="B33218" s="8" t="s">
        <v>20828</v>
      </c>
      <c r="C33218" s="9" t="s">
        <v>1169</v>
      </c>
    </row>
    <row r="33219">
      <c r="A33219" s="9">
        <f t="shared" si="1"/>
        <v>24397</v>
      </c>
      <c r="B33219" s="5" t="s">
        <v>20829</v>
      </c>
      <c r="C33219" s="6" t="s">
        <v>1248</v>
      </c>
    </row>
    <row r="33220">
      <c r="A33220" s="9">
        <f t="shared" si="1"/>
        <v>24398</v>
      </c>
      <c r="B33220" s="25" t="s">
        <v>27460</v>
      </c>
      <c r="C33220" s="26" t="s">
        <v>12983</v>
      </c>
    </row>
    <row r="33221">
      <c r="A33221" s="9">
        <f t="shared" si="1"/>
        <v>24399</v>
      </c>
      <c r="B33221" s="25" t="s">
        <v>27461</v>
      </c>
      <c r="C33221" s="26" t="s">
        <v>12983</v>
      </c>
    </row>
    <row r="33222">
      <c r="A33222" s="9">
        <f t="shared" si="1"/>
        <v>24400</v>
      </c>
      <c r="B33222" s="5" t="s">
        <v>20830</v>
      </c>
      <c r="C33222" s="6" t="s">
        <v>11466</v>
      </c>
    </row>
    <row r="33223">
      <c r="A33223" s="9">
        <f t="shared" si="1"/>
        <v>24401</v>
      </c>
      <c r="B33223" s="5" t="s">
        <v>20831</v>
      </c>
      <c r="C33223" s="6" t="s">
        <v>11466</v>
      </c>
    </row>
    <row r="33224">
      <c r="A33224" s="9">
        <f t="shared" si="1"/>
        <v>24402</v>
      </c>
      <c r="B33224" s="5" t="s">
        <v>20832</v>
      </c>
      <c r="C33224" s="6" t="s">
        <v>621</v>
      </c>
    </row>
    <row r="33225">
      <c r="A33225" s="9">
        <f t="shared" si="1"/>
        <v>24403</v>
      </c>
      <c r="B33225" s="5" t="s">
        <v>20833</v>
      </c>
      <c r="C33225" s="6" t="s">
        <v>1207</v>
      </c>
    </row>
    <row r="33226">
      <c r="A33226" s="9">
        <f t="shared" si="1"/>
        <v>24404</v>
      </c>
      <c r="B33226" s="8" t="s">
        <v>20834</v>
      </c>
      <c r="C33226" s="9" t="s">
        <v>88</v>
      </c>
    </row>
    <row r="33227">
      <c r="A33227" s="9">
        <f t="shared" si="1"/>
        <v>24405</v>
      </c>
      <c r="B33227" s="8" t="s">
        <v>20835</v>
      </c>
      <c r="C33227" s="9" t="s">
        <v>65</v>
      </c>
    </row>
    <row r="33228">
      <c r="A33228" s="9">
        <f t="shared" si="1"/>
        <v>24406</v>
      </c>
      <c r="B33228" s="5" t="s">
        <v>20836</v>
      </c>
      <c r="C33228" s="6" t="s">
        <v>471</v>
      </c>
    </row>
    <row r="33229">
      <c r="A33229" s="9">
        <f t="shared" si="1"/>
        <v>24407</v>
      </c>
      <c r="B33229" s="8" t="s">
        <v>20837</v>
      </c>
      <c r="C33229" s="9" t="s">
        <v>142</v>
      </c>
    </row>
    <row r="33230">
      <c r="A33230" s="9">
        <f t="shared" si="1"/>
        <v>24408</v>
      </c>
      <c r="B33230" s="8" t="s">
        <v>20838</v>
      </c>
      <c r="C33230" s="9" t="s">
        <v>142</v>
      </c>
    </row>
    <row r="33231">
      <c r="A33231" s="9">
        <f t="shared" si="1"/>
        <v>24409</v>
      </c>
      <c r="B33231" s="5" t="s">
        <v>20839</v>
      </c>
      <c r="C33231" s="6" t="s">
        <v>11466</v>
      </c>
    </row>
    <row r="33232">
      <c r="A33232" s="9">
        <f t="shared" si="1"/>
        <v>24410</v>
      </c>
      <c r="B33232" s="8" t="s">
        <v>20840</v>
      </c>
      <c r="C33232" s="9" t="s">
        <v>40</v>
      </c>
    </row>
    <row r="33233">
      <c r="A33233" s="9">
        <f t="shared" si="1"/>
        <v>24411</v>
      </c>
      <c r="B33233" s="5" t="s">
        <v>20841</v>
      </c>
      <c r="C33233" s="6" t="s">
        <v>1394</v>
      </c>
    </row>
    <row r="33234">
      <c r="A33234" s="9">
        <f t="shared" si="1"/>
        <v>24412</v>
      </c>
      <c r="B33234" s="5" t="s">
        <v>20842</v>
      </c>
      <c r="C33234" s="6" t="s">
        <v>1620</v>
      </c>
    </row>
    <row r="33235">
      <c r="A33235" s="9">
        <f t="shared" si="1"/>
        <v>24413</v>
      </c>
      <c r="B33235" s="5" t="s">
        <v>20843</v>
      </c>
      <c r="C33235" s="6" t="s">
        <v>1207</v>
      </c>
    </row>
    <row r="33236">
      <c r="A33236" s="9">
        <f t="shared" si="1"/>
        <v>24414</v>
      </c>
      <c r="B33236" s="5" t="s">
        <v>20844</v>
      </c>
      <c r="C33236" s="6" t="s">
        <v>1342</v>
      </c>
    </row>
    <row r="33237">
      <c r="A33237" s="9">
        <f t="shared" si="1"/>
        <v>24415</v>
      </c>
      <c r="B33237" s="5" t="s">
        <v>20845</v>
      </c>
      <c r="C33237" s="6" t="s">
        <v>20</v>
      </c>
    </row>
    <row r="33238">
      <c r="A33238" s="9">
        <f t="shared" si="1"/>
        <v>24416</v>
      </c>
      <c r="B33238" s="8" t="s">
        <v>20846</v>
      </c>
      <c r="C33238" s="9" t="s">
        <v>54</v>
      </c>
    </row>
    <row r="33239">
      <c r="A33239" s="9">
        <f t="shared" si="1"/>
        <v>24417</v>
      </c>
      <c r="B33239" s="8" t="s">
        <v>20847</v>
      </c>
      <c r="C33239" s="9" t="s">
        <v>60</v>
      </c>
    </row>
    <row r="33240">
      <c r="A33240" s="9">
        <f t="shared" si="1"/>
        <v>24417</v>
      </c>
      <c r="B33240" s="8" t="s">
        <v>20847</v>
      </c>
      <c r="C33240" s="9" t="s">
        <v>25</v>
      </c>
    </row>
    <row r="33241">
      <c r="A33241" s="9">
        <f t="shared" si="1"/>
        <v>24418</v>
      </c>
      <c r="B33241" s="8" t="s">
        <v>20848</v>
      </c>
      <c r="C33241" s="6" t="s">
        <v>1012</v>
      </c>
    </row>
    <row r="33242">
      <c r="A33242" s="9">
        <f t="shared" si="1"/>
        <v>24419</v>
      </c>
      <c r="B33242" s="5" t="s">
        <v>20849</v>
      </c>
      <c r="C33242" s="6" t="s">
        <v>765</v>
      </c>
    </row>
    <row r="33243">
      <c r="A33243" s="9">
        <f t="shared" si="1"/>
        <v>24420</v>
      </c>
      <c r="B33243" s="5" t="s">
        <v>20850</v>
      </c>
      <c r="C33243" s="6" t="s">
        <v>74</v>
      </c>
    </row>
    <row r="33244">
      <c r="A33244" s="9">
        <f t="shared" si="1"/>
        <v>24421</v>
      </c>
      <c r="B33244" s="5" t="s">
        <v>20851</v>
      </c>
      <c r="C33244" s="6" t="s">
        <v>74</v>
      </c>
    </row>
    <row r="33245">
      <c r="A33245" s="9">
        <f t="shared" si="1"/>
        <v>24422</v>
      </c>
      <c r="B33245" s="5" t="s">
        <v>20852</v>
      </c>
      <c r="C33245" s="6" t="s">
        <v>74</v>
      </c>
    </row>
    <row r="33246">
      <c r="A33246" s="9">
        <f t="shared" si="1"/>
        <v>24423</v>
      </c>
      <c r="B33246" s="5" t="s">
        <v>20853</v>
      </c>
      <c r="C33246" s="6" t="s">
        <v>362</v>
      </c>
    </row>
    <row r="33247">
      <c r="A33247" s="9">
        <f t="shared" si="1"/>
        <v>24424</v>
      </c>
      <c r="B33247" s="5" t="s">
        <v>20854</v>
      </c>
      <c r="C33247" s="6" t="s">
        <v>1207</v>
      </c>
    </row>
    <row r="33248">
      <c r="A33248" s="9">
        <f t="shared" si="1"/>
        <v>24425</v>
      </c>
      <c r="B33248" s="5" t="s">
        <v>20855</v>
      </c>
      <c r="C33248" s="6" t="s">
        <v>1207</v>
      </c>
    </row>
    <row r="33249">
      <c r="A33249" s="9">
        <f t="shared" si="1"/>
        <v>24426</v>
      </c>
      <c r="B33249" s="5" t="s">
        <v>20856</v>
      </c>
      <c r="C33249" s="6" t="s">
        <v>765</v>
      </c>
    </row>
    <row r="33250">
      <c r="A33250" s="9">
        <f t="shared" si="1"/>
        <v>24427</v>
      </c>
      <c r="B33250" s="5" t="s">
        <v>20857</v>
      </c>
      <c r="C33250" s="6" t="s">
        <v>1207</v>
      </c>
    </row>
    <row r="33251">
      <c r="A33251" s="9">
        <f t="shared" si="1"/>
        <v>24428</v>
      </c>
      <c r="B33251" s="5" t="s">
        <v>20858</v>
      </c>
      <c r="C33251" s="6" t="s">
        <v>1207</v>
      </c>
    </row>
    <row r="33252">
      <c r="A33252" s="9">
        <f t="shared" si="1"/>
        <v>24429</v>
      </c>
      <c r="B33252" s="5" t="s">
        <v>20859</v>
      </c>
      <c r="C33252" s="6" t="s">
        <v>1207</v>
      </c>
    </row>
    <row r="33253">
      <c r="A33253" s="9">
        <f t="shared" si="1"/>
        <v>24430</v>
      </c>
      <c r="B33253" s="5" t="s">
        <v>20860</v>
      </c>
      <c r="C33253" s="6" t="s">
        <v>1207</v>
      </c>
    </row>
    <row r="33254">
      <c r="A33254" s="9">
        <f t="shared" si="1"/>
        <v>24431</v>
      </c>
      <c r="B33254" s="5" t="s">
        <v>20861</v>
      </c>
      <c r="C33254" s="6" t="s">
        <v>1207</v>
      </c>
    </row>
    <row r="33255">
      <c r="A33255" s="9">
        <f t="shared" si="1"/>
        <v>24432</v>
      </c>
      <c r="B33255" s="5" t="s">
        <v>20862</v>
      </c>
      <c r="C33255" s="6" t="s">
        <v>1207</v>
      </c>
    </row>
    <row r="33256">
      <c r="A33256" s="9">
        <f t="shared" si="1"/>
        <v>24433</v>
      </c>
      <c r="B33256" s="5" t="s">
        <v>20863</v>
      </c>
      <c r="C33256" s="6" t="s">
        <v>1207</v>
      </c>
    </row>
    <row r="33257">
      <c r="A33257" s="9">
        <f t="shared" si="1"/>
        <v>24434</v>
      </c>
      <c r="B33257" s="16" t="s">
        <v>20864</v>
      </c>
      <c r="C33257" s="6" t="s">
        <v>1235</v>
      </c>
    </row>
    <row r="33258">
      <c r="A33258" s="9">
        <f t="shared" si="1"/>
        <v>24435</v>
      </c>
      <c r="B33258" s="5" t="s">
        <v>20865</v>
      </c>
      <c r="C33258" s="6" t="s">
        <v>1007</v>
      </c>
    </row>
    <row r="33259">
      <c r="A33259" s="9">
        <f t="shared" si="1"/>
        <v>24436</v>
      </c>
      <c r="B33259" s="8" t="s">
        <v>20866</v>
      </c>
      <c r="C33259" s="9" t="s">
        <v>65</v>
      </c>
    </row>
    <row r="33260">
      <c r="A33260" s="9">
        <f t="shared" si="1"/>
        <v>24437</v>
      </c>
      <c r="B33260" s="8" t="s">
        <v>20867</v>
      </c>
      <c r="C33260" s="9" t="s">
        <v>65</v>
      </c>
    </row>
    <row r="33261">
      <c r="A33261" s="9">
        <f t="shared" si="1"/>
        <v>24438</v>
      </c>
      <c r="B33261" s="5" t="s">
        <v>20868</v>
      </c>
      <c r="C33261" s="6" t="s">
        <v>362</v>
      </c>
    </row>
    <row r="33262">
      <c r="A33262" s="9">
        <f t="shared" si="1"/>
        <v>24439</v>
      </c>
      <c r="B33262" s="8" t="s">
        <v>20869</v>
      </c>
      <c r="C33262" s="9" t="s">
        <v>372</v>
      </c>
    </row>
    <row r="33263">
      <c r="A33263" s="9">
        <f t="shared" si="1"/>
        <v>24440</v>
      </c>
      <c r="B33263" s="8" t="s">
        <v>20870</v>
      </c>
      <c r="C33263" s="9" t="s">
        <v>728</v>
      </c>
    </row>
    <row r="33264">
      <c r="A33264" s="9">
        <f t="shared" si="1"/>
        <v>24440</v>
      </c>
      <c r="B33264" s="8" t="s">
        <v>20870</v>
      </c>
      <c r="C33264" s="9" t="s">
        <v>72</v>
      </c>
    </row>
    <row r="33265">
      <c r="A33265" s="9">
        <f t="shared" si="1"/>
        <v>24441</v>
      </c>
      <c r="B33265" s="5" t="s">
        <v>20871</v>
      </c>
      <c r="C33265" s="6" t="s">
        <v>74</v>
      </c>
    </row>
    <row r="33266">
      <c r="A33266" s="9">
        <f t="shared" si="1"/>
        <v>24442</v>
      </c>
      <c r="B33266" s="5" t="s">
        <v>20872</v>
      </c>
      <c r="C33266" s="6" t="s">
        <v>426</v>
      </c>
    </row>
    <row r="33267">
      <c r="A33267" s="9">
        <f t="shared" si="1"/>
        <v>24443</v>
      </c>
      <c r="B33267" s="8" t="s">
        <v>20873</v>
      </c>
      <c r="C33267" s="9" t="s">
        <v>64</v>
      </c>
    </row>
    <row r="33268">
      <c r="A33268" s="9">
        <f t="shared" si="1"/>
        <v>24444</v>
      </c>
      <c r="B33268" s="5" t="s">
        <v>20874</v>
      </c>
      <c r="C33268" s="6" t="s">
        <v>74</v>
      </c>
    </row>
    <row r="33269">
      <c r="A33269" s="9">
        <f t="shared" si="1"/>
        <v>24445</v>
      </c>
      <c r="B33269" s="5" t="s">
        <v>20875</v>
      </c>
      <c r="C33269" s="6" t="s">
        <v>1207</v>
      </c>
    </row>
    <row r="33270">
      <c r="A33270" s="9">
        <f t="shared" si="1"/>
        <v>24446</v>
      </c>
      <c r="B33270" s="15" t="s">
        <v>20876</v>
      </c>
      <c r="C33270" s="11" t="s">
        <v>423</v>
      </c>
    </row>
    <row r="33271">
      <c r="A33271" s="9">
        <f t="shared" si="1"/>
        <v>24447</v>
      </c>
      <c r="B33271" s="5" t="s">
        <v>20877</v>
      </c>
      <c r="C33271" s="6" t="s">
        <v>1207</v>
      </c>
    </row>
    <row r="33272">
      <c r="A33272" s="9">
        <f t="shared" si="1"/>
        <v>24448</v>
      </c>
      <c r="B33272" s="25" t="s">
        <v>27462</v>
      </c>
      <c r="C33272" s="26" t="s">
        <v>11797</v>
      </c>
    </row>
    <row r="33273">
      <c r="A33273" s="9">
        <f t="shared" si="1"/>
        <v>24449</v>
      </c>
      <c r="B33273" s="5" t="s">
        <v>20878</v>
      </c>
      <c r="C33273" s="6" t="s">
        <v>74</v>
      </c>
    </row>
    <row r="33274">
      <c r="A33274" s="9">
        <f t="shared" si="1"/>
        <v>24450</v>
      </c>
      <c r="B33274" s="32" t="s">
        <v>27463</v>
      </c>
      <c r="C33274" s="26" t="s">
        <v>67</v>
      </c>
    </row>
    <row r="33275">
      <c r="A33275" s="9">
        <f t="shared" si="1"/>
        <v>24451</v>
      </c>
      <c r="B33275" s="16" t="s">
        <v>20879</v>
      </c>
      <c r="C33275" s="6" t="s">
        <v>1235</v>
      </c>
    </row>
    <row r="33276">
      <c r="A33276" s="9">
        <f t="shared" si="1"/>
        <v>24452</v>
      </c>
      <c r="B33276" s="5" t="s">
        <v>20880</v>
      </c>
      <c r="C33276" s="6" t="s">
        <v>362</v>
      </c>
    </row>
    <row r="33277">
      <c r="A33277" s="9">
        <f t="shared" si="1"/>
        <v>24452</v>
      </c>
      <c r="B33277" s="5" t="s">
        <v>20880</v>
      </c>
      <c r="C33277" s="6" t="s">
        <v>1120</v>
      </c>
    </row>
    <row r="33278">
      <c r="A33278" s="9">
        <f t="shared" si="1"/>
        <v>24452</v>
      </c>
      <c r="B33278" s="5" t="s">
        <v>20880</v>
      </c>
      <c r="C33278" s="6" t="s">
        <v>64</v>
      </c>
    </row>
    <row r="33279">
      <c r="A33279" s="9">
        <f t="shared" si="1"/>
        <v>24453</v>
      </c>
      <c r="B33279" s="8" t="s">
        <v>20881</v>
      </c>
      <c r="C33279" s="9" t="s">
        <v>728</v>
      </c>
    </row>
    <row r="33280">
      <c r="A33280" s="9">
        <f t="shared" si="1"/>
        <v>24453</v>
      </c>
      <c r="B33280" s="8" t="s">
        <v>20881</v>
      </c>
      <c r="C33280" s="9" t="s">
        <v>815</v>
      </c>
    </row>
    <row r="33281">
      <c r="A33281" s="9">
        <f t="shared" si="1"/>
        <v>24454</v>
      </c>
      <c r="B33281" s="5" t="s">
        <v>20882</v>
      </c>
      <c r="C33281" s="6" t="s">
        <v>1207</v>
      </c>
    </row>
    <row r="33282">
      <c r="A33282" s="9">
        <f t="shared" si="1"/>
        <v>24455</v>
      </c>
      <c r="B33282" s="5" t="s">
        <v>20883</v>
      </c>
      <c r="C33282" s="6" t="s">
        <v>479</v>
      </c>
    </row>
    <row r="33283">
      <c r="A33283" s="9">
        <f t="shared" si="1"/>
        <v>24456</v>
      </c>
      <c r="B33283" s="5" t="s">
        <v>20884</v>
      </c>
      <c r="C33283" s="6" t="s">
        <v>479</v>
      </c>
    </row>
    <row r="33284">
      <c r="A33284" s="9">
        <f t="shared" si="1"/>
        <v>24457</v>
      </c>
      <c r="B33284" s="5" t="s">
        <v>20885</v>
      </c>
      <c r="C33284" s="6" t="s">
        <v>479</v>
      </c>
    </row>
    <row r="33285">
      <c r="A33285" s="9">
        <f t="shared" si="1"/>
        <v>24458</v>
      </c>
      <c r="B33285" s="15" t="s">
        <v>20886</v>
      </c>
      <c r="C33285" s="11" t="s">
        <v>423</v>
      </c>
    </row>
    <row r="33286">
      <c r="A33286" s="9">
        <f t="shared" si="1"/>
        <v>24459</v>
      </c>
      <c r="B33286" s="5" t="s">
        <v>20887</v>
      </c>
      <c r="C33286" s="6" t="s">
        <v>612</v>
      </c>
    </row>
    <row r="33287">
      <c r="A33287" s="9">
        <f t="shared" si="1"/>
        <v>24460</v>
      </c>
      <c r="B33287" s="5" t="s">
        <v>20888</v>
      </c>
      <c r="C33287" s="6" t="s">
        <v>86</v>
      </c>
    </row>
    <row r="33288">
      <c r="A33288" s="9">
        <f t="shared" si="1"/>
        <v>24461</v>
      </c>
      <c r="B33288" s="8" t="s">
        <v>20889</v>
      </c>
      <c r="C33288" s="9" t="s">
        <v>76</v>
      </c>
    </row>
    <row r="33289">
      <c r="A33289" s="9">
        <f t="shared" si="1"/>
        <v>24462</v>
      </c>
      <c r="B33289" s="5" t="s">
        <v>20890</v>
      </c>
      <c r="C33289" s="6" t="s">
        <v>547</v>
      </c>
    </row>
    <row r="33290">
      <c r="A33290" s="9">
        <f t="shared" si="1"/>
        <v>24462</v>
      </c>
      <c r="B33290" s="5" t="s">
        <v>20890</v>
      </c>
      <c r="C33290" s="6" t="s">
        <v>1290</v>
      </c>
    </row>
    <row r="33291">
      <c r="A33291" s="9">
        <f t="shared" si="1"/>
        <v>24463</v>
      </c>
      <c r="B33291" s="8" t="s">
        <v>20891</v>
      </c>
      <c r="C33291" s="9" t="s">
        <v>874</v>
      </c>
    </row>
    <row r="33292">
      <c r="A33292" s="9">
        <f t="shared" si="1"/>
        <v>24464</v>
      </c>
      <c r="B33292" s="8" t="s">
        <v>20892</v>
      </c>
      <c r="C33292" s="9" t="s">
        <v>25</v>
      </c>
    </row>
    <row r="33293">
      <c r="A33293" s="9">
        <f t="shared" si="1"/>
        <v>24465</v>
      </c>
      <c r="B33293" s="16" t="s">
        <v>20893</v>
      </c>
      <c r="C33293" s="6" t="s">
        <v>1235</v>
      </c>
    </row>
    <row r="33294">
      <c r="A33294" s="9">
        <f t="shared" si="1"/>
        <v>24466</v>
      </c>
      <c r="B33294" s="5" t="s">
        <v>20894</v>
      </c>
      <c r="C33294" s="6" t="s">
        <v>362</v>
      </c>
    </row>
    <row r="33295">
      <c r="A33295" s="9">
        <f t="shared" si="1"/>
        <v>24467</v>
      </c>
      <c r="B33295" s="5" t="s">
        <v>20895</v>
      </c>
      <c r="C33295" s="6" t="s">
        <v>758</v>
      </c>
    </row>
    <row r="33296">
      <c r="A33296" s="9">
        <f t="shared" si="1"/>
        <v>24468</v>
      </c>
      <c r="B33296" s="5" t="s">
        <v>20896</v>
      </c>
      <c r="C33296" s="6" t="s">
        <v>34</v>
      </c>
    </row>
    <row r="33297">
      <c r="A33297" s="9">
        <f t="shared" si="1"/>
        <v>24468</v>
      </c>
      <c r="B33297" s="5" t="s">
        <v>20896</v>
      </c>
      <c r="C33297" s="6" t="s">
        <v>23628</v>
      </c>
    </row>
    <row r="33298">
      <c r="A33298" s="9">
        <f t="shared" si="1"/>
        <v>24469</v>
      </c>
      <c r="B33298" s="8" t="s">
        <v>20897</v>
      </c>
      <c r="C33298" s="6" t="s">
        <v>179</v>
      </c>
    </row>
    <row r="33299">
      <c r="A33299" s="9">
        <f t="shared" si="1"/>
        <v>24469</v>
      </c>
      <c r="B33299" s="8" t="s">
        <v>20897</v>
      </c>
      <c r="C33299" s="9" t="s">
        <v>25</v>
      </c>
    </row>
    <row r="33300">
      <c r="A33300" s="9">
        <f t="shared" si="1"/>
        <v>24469</v>
      </c>
      <c r="B33300" s="8" t="s">
        <v>20897</v>
      </c>
      <c r="C33300" s="9" t="s">
        <v>54</v>
      </c>
    </row>
    <row r="33301">
      <c r="A33301" s="9">
        <f t="shared" si="1"/>
        <v>24469</v>
      </c>
      <c r="B33301" s="8" t="s">
        <v>20897</v>
      </c>
      <c r="C33301" s="6" t="s">
        <v>23637</v>
      </c>
    </row>
    <row r="33302">
      <c r="A33302" s="9">
        <f t="shared" si="1"/>
        <v>24470</v>
      </c>
      <c r="B33302" s="8" t="s">
        <v>20898</v>
      </c>
      <c r="C33302" s="9" t="s">
        <v>177</v>
      </c>
    </row>
    <row r="33303">
      <c r="A33303" s="9">
        <f t="shared" si="1"/>
        <v>24471</v>
      </c>
      <c r="B33303" s="5" t="s">
        <v>20899</v>
      </c>
      <c r="C33303" s="6" t="s">
        <v>681</v>
      </c>
    </row>
    <row r="33304">
      <c r="A33304" s="9">
        <f t="shared" si="1"/>
        <v>24472</v>
      </c>
      <c r="B33304" s="8" t="s">
        <v>20900</v>
      </c>
      <c r="C33304" s="9" t="s">
        <v>40</v>
      </c>
    </row>
    <row r="33305">
      <c r="A33305" s="9">
        <f t="shared" si="1"/>
        <v>24473</v>
      </c>
      <c r="B33305" s="8" t="s">
        <v>20901</v>
      </c>
      <c r="C33305" s="9" t="s">
        <v>64</v>
      </c>
    </row>
    <row r="33306">
      <c r="A33306" s="9">
        <f t="shared" si="1"/>
        <v>24473</v>
      </c>
      <c r="B33306" s="8" t="s">
        <v>20901</v>
      </c>
      <c r="C33306" s="9" t="s">
        <v>728</v>
      </c>
    </row>
    <row r="33307">
      <c r="A33307" s="9">
        <f t="shared" si="1"/>
        <v>24474</v>
      </c>
      <c r="B33307" s="8" t="s">
        <v>20902</v>
      </c>
      <c r="C33307" s="9" t="s">
        <v>65</v>
      </c>
    </row>
    <row r="33308">
      <c r="A33308" s="9">
        <f t="shared" si="1"/>
        <v>24475</v>
      </c>
      <c r="B33308" s="5" t="s">
        <v>20903</v>
      </c>
      <c r="C33308" s="11" t="s">
        <v>423</v>
      </c>
    </row>
    <row r="33309">
      <c r="A33309" s="9">
        <f t="shared" si="1"/>
        <v>24476</v>
      </c>
      <c r="B33309" s="15" t="s">
        <v>20904</v>
      </c>
      <c r="C33309" s="11" t="s">
        <v>423</v>
      </c>
    </row>
    <row r="33310">
      <c r="A33310" s="9">
        <f t="shared" si="1"/>
        <v>24477</v>
      </c>
      <c r="B33310" s="5" t="s">
        <v>20905</v>
      </c>
      <c r="C33310" s="6" t="s">
        <v>538</v>
      </c>
    </row>
    <row r="33311">
      <c r="A33311" s="9">
        <f t="shared" si="1"/>
        <v>24477</v>
      </c>
      <c r="B33311" s="5" t="s">
        <v>20905</v>
      </c>
      <c r="C33311" s="6" t="s">
        <v>23628</v>
      </c>
    </row>
    <row r="33312">
      <c r="A33312" s="9">
        <f t="shared" si="1"/>
        <v>24478</v>
      </c>
      <c r="B33312" s="15" t="s">
        <v>20906</v>
      </c>
      <c r="C33312" s="11" t="s">
        <v>423</v>
      </c>
    </row>
    <row r="33313">
      <c r="A33313" s="9">
        <f t="shared" si="1"/>
        <v>24479</v>
      </c>
      <c r="B33313" s="15" t="s">
        <v>20907</v>
      </c>
      <c r="C33313" s="11" t="s">
        <v>423</v>
      </c>
    </row>
    <row r="33314">
      <c r="A33314" s="9">
        <f t="shared" si="1"/>
        <v>24480</v>
      </c>
      <c r="B33314" s="25" t="s">
        <v>27464</v>
      </c>
      <c r="C33314" s="26" t="s">
        <v>12983</v>
      </c>
    </row>
    <row r="33315">
      <c r="A33315" s="9">
        <f t="shared" si="1"/>
        <v>24480</v>
      </c>
      <c r="B33315" s="25" t="s">
        <v>27464</v>
      </c>
      <c r="C33315" s="26" t="s">
        <v>1120</v>
      </c>
    </row>
    <row r="33316">
      <c r="A33316" s="9">
        <f t="shared" si="1"/>
        <v>24481</v>
      </c>
      <c r="B33316" s="8" t="s">
        <v>20908</v>
      </c>
      <c r="C33316" s="9" t="s">
        <v>65</v>
      </c>
    </row>
    <row r="33317">
      <c r="A33317" s="9">
        <f t="shared" si="1"/>
        <v>24482</v>
      </c>
      <c r="B33317" s="25" t="s">
        <v>27465</v>
      </c>
      <c r="C33317" s="26" t="s">
        <v>12983</v>
      </c>
    </row>
    <row r="33318">
      <c r="A33318" s="9">
        <f t="shared" si="1"/>
        <v>24483</v>
      </c>
      <c r="B33318" s="25" t="s">
        <v>27466</v>
      </c>
      <c r="C33318" s="26" t="s">
        <v>12983</v>
      </c>
    </row>
    <row r="33319">
      <c r="A33319" s="9">
        <f t="shared" si="1"/>
        <v>24483</v>
      </c>
      <c r="B33319" s="25" t="s">
        <v>27466</v>
      </c>
      <c r="C33319" s="26" t="s">
        <v>1120</v>
      </c>
    </row>
    <row r="33320">
      <c r="A33320" s="9">
        <f t="shared" si="1"/>
        <v>24483</v>
      </c>
      <c r="B33320" s="25" t="s">
        <v>27466</v>
      </c>
      <c r="C33320" s="26" t="s">
        <v>64</v>
      </c>
    </row>
    <row r="33321">
      <c r="A33321" s="9">
        <f t="shared" si="1"/>
        <v>24484</v>
      </c>
      <c r="B33321" s="5" t="s">
        <v>20909</v>
      </c>
      <c r="C33321" s="6" t="s">
        <v>74</v>
      </c>
    </row>
    <row r="33322">
      <c r="A33322" s="9">
        <f t="shared" si="1"/>
        <v>24485</v>
      </c>
      <c r="B33322" s="29" t="s">
        <v>27467</v>
      </c>
      <c r="C33322" s="26" t="s">
        <v>23996</v>
      </c>
    </row>
    <row r="33323">
      <c r="A33323" s="9">
        <f t="shared" si="1"/>
        <v>24486</v>
      </c>
      <c r="B33323" s="38" t="s">
        <v>27468</v>
      </c>
      <c r="C33323" s="26" t="s">
        <v>14828</v>
      </c>
    </row>
    <row r="33324">
      <c r="A33324" s="9">
        <f t="shared" si="1"/>
        <v>24486</v>
      </c>
      <c r="B33324" s="38" t="s">
        <v>27468</v>
      </c>
      <c r="C33324" s="26" t="s">
        <v>25</v>
      </c>
    </row>
    <row r="33325">
      <c r="A33325" s="9">
        <f t="shared" si="1"/>
        <v>24487</v>
      </c>
      <c r="B33325" s="8" t="s">
        <v>20910</v>
      </c>
      <c r="C33325" s="9" t="s">
        <v>547</v>
      </c>
    </row>
    <row r="33326">
      <c r="A33326" s="9">
        <f t="shared" si="1"/>
        <v>24488</v>
      </c>
      <c r="B33326" s="8" t="s">
        <v>20911</v>
      </c>
      <c r="C33326" s="9" t="s">
        <v>372</v>
      </c>
    </row>
    <row r="33327">
      <c r="A33327" s="9">
        <f t="shared" si="1"/>
        <v>24489</v>
      </c>
      <c r="B33327" s="8" t="s">
        <v>20912</v>
      </c>
      <c r="C33327" s="9" t="s">
        <v>372</v>
      </c>
    </row>
    <row r="33328">
      <c r="A33328" s="9">
        <f t="shared" si="1"/>
        <v>24490</v>
      </c>
      <c r="B33328" s="25" t="s">
        <v>27469</v>
      </c>
      <c r="C33328" s="26" t="s">
        <v>12983</v>
      </c>
    </row>
    <row r="33329">
      <c r="A33329" s="9">
        <f t="shared" si="1"/>
        <v>24491</v>
      </c>
      <c r="B33329" s="5" t="s">
        <v>20913</v>
      </c>
      <c r="C33329" s="6" t="s">
        <v>426</v>
      </c>
    </row>
    <row r="33330">
      <c r="A33330" s="9">
        <f t="shared" si="1"/>
        <v>24492</v>
      </c>
      <c r="B33330" s="5" t="s">
        <v>20914</v>
      </c>
      <c r="C33330" s="6" t="s">
        <v>196</v>
      </c>
    </row>
    <row r="33331">
      <c r="A33331" s="9">
        <f t="shared" si="1"/>
        <v>24492</v>
      </c>
      <c r="B33331" s="5" t="s">
        <v>20914</v>
      </c>
      <c r="C33331" s="6" t="s">
        <v>23637</v>
      </c>
    </row>
    <row r="33332">
      <c r="A33332" s="9">
        <f t="shared" si="1"/>
        <v>24493</v>
      </c>
      <c r="B33332" s="5" t="s">
        <v>20915</v>
      </c>
      <c r="C33332" s="6" t="s">
        <v>798</v>
      </c>
    </row>
    <row r="33333">
      <c r="A33333" s="9">
        <f t="shared" si="1"/>
        <v>24493</v>
      </c>
      <c r="B33333" s="5" t="s">
        <v>20915</v>
      </c>
      <c r="C33333" s="6" t="s">
        <v>23628</v>
      </c>
    </row>
    <row r="33334">
      <c r="A33334" s="9">
        <f t="shared" si="1"/>
        <v>24494</v>
      </c>
      <c r="B33334" s="5" t="s">
        <v>20916</v>
      </c>
      <c r="C33334" s="6" t="s">
        <v>267</v>
      </c>
    </row>
    <row r="33335">
      <c r="A33335" s="9">
        <f t="shared" si="1"/>
        <v>24494</v>
      </c>
      <c r="B33335" s="5" t="s">
        <v>20916</v>
      </c>
      <c r="C33335" s="6" t="s">
        <v>91</v>
      </c>
    </row>
    <row r="33336">
      <c r="A33336" s="9">
        <f t="shared" si="1"/>
        <v>24494</v>
      </c>
      <c r="B33336" s="5" t="s">
        <v>20916</v>
      </c>
      <c r="C33336" s="6" t="s">
        <v>405</v>
      </c>
    </row>
    <row r="33337">
      <c r="A33337" s="9">
        <f t="shared" si="1"/>
        <v>24494</v>
      </c>
      <c r="B33337" s="5" t="s">
        <v>20916</v>
      </c>
      <c r="C33337" s="6" t="s">
        <v>23637</v>
      </c>
    </row>
    <row r="33338">
      <c r="A33338" s="9">
        <f t="shared" si="1"/>
        <v>24495</v>
      </c>
      <c r="B33338" s="5" t="s">
        <v>20917</v>
      </c>
      <c r="C33338" s="6" t="s">
        <v>1376</v>
      </c>
    </row>
    <row r="33339">
      <c r="A33339" s="9">
        <f t="shared" si="1"/>
        <v>24495</v>
      </c>
      <c r="B33339" s="5" t="s">
        <v>20917</v>
      </c>
      <c r="C33339" s="6" t="s">
        <v>23628</v>
      </c>
    </row>
    <row r="33340">
      <c r="A33340" s="9">
        <f t="shared" si="1"/>
        <v>24496</v>
      </c>
      <c r="B33340" s="8" t="s">
        <v>20918</v>
      </c>
      <c r="C33340" s="9" t="s">
        <v>845</v>
      </c>
    </row>
    <row r="33341">
      <c r="A33341" s="9">
        <f t="shared" si="1"/>
        <v>24497</v>
      </c>
      <c r="B33341" s="5" t="s">
        <v>20919</v>
      </c>
      <c r="C33341" s="6" t="s">
        <v>681</v>
      </c>
    </row>
    <row r="33342">
      <c r="A33342" s="9">
        <f t="shared" si="1"/>
        <v>24498</v>
      </c>
      <c r="B33342" s="5" t="s">
        <v>20920</v>
      </c>
      <c r="C33342" s="6" t="s">
        <v>788</v>
      </c>
    </row>
    <row r="33343">
      <c r="A33343" s="9">
        <f t="shared" si="1"/>
        <v>24498</v>
      </c>
      <c r="B33343" s="5" t="s">
        <v>20920</v>
      </c>
      <c r="C33343" s="6" t="s">
        <v>23637</v>
      </c>
    </row>
    <row r="33344">
      <c r="A33344" s="9">
        <f t="shared" si="1"/>
        <v>24499</v>
      </c>
      <c r="B33344" s="5" t="s">
        <v>20921</v>
      </c>
      <c r="C33344" s="6" t="s">
        <v>788</v>
      </c>
    </row>
    <row r="33345">
      <c r="A33345" s="9">
        <f t="shared" si="1"/>
        <v>24499</v>
      </c>
      <c r="B33345" s="5" t="s">
        <v>20921</v>
      </c>
      <c r="C33345" s="6" t="s">
        <v>23637</v>
      </c>
    </row>
    <row r="33346">
      <c r="A33346" s="9">
        <f t="shared" si="1"/>
        <v>24500</v>
      </c>
      <c r="B33346" s="5" t="s">
        <v>20922</v>
      </c>
      <c r="C33346" s="6" t="s">
        <v>1376</v>
      </c>
    </row>
    <row r="33347">
      <c r="A33347" s="9">
        <f t="shared" si="1"/>
        <v>24500</v>
      </c>
      <c r="B33347" s="5" t="s">
        <v>20922</v>
      </c>
      <c r="C33347" s="6" t="s">
        <v>23628</v>
      </c>
    </row>
    <row r="33348">
      <c r="A33348" s="9">
        <f t="shared" si="1"/>
        <v>24501</v>
      </c>
      <c r="B33348" s="5" t="s">
        <v>20923</v>
      </c>
      <c r="C33348" s="6" t="s">
        <v>1376</v>
      </c>
    </row>
    <row r="33349">
      <c r="A33349" s="9">
        <f t="shared" si="1"/>
        <v>24501</v>
      </c>
      <c r="B33349" s="5" t="s">
        <v>20923</v>
      </c>
      <c r="C33349" s="6" t="s">
        <v>23628</v>
      </c>
    </row>
    <row r="33350">
      <c r="A33350" s="9">
        <f t="shared" si="1"/>
        <v>24502</v>
      </c>
      <c r="B33350" s="5" t="s">
        <v>20924</v>
      </c>
      <c r="C33350" s="6" t="s">
        <v>1376</v>
      </c>
    </row>
    <row r="33351">
      <c r="A33351" s="9">
        <f t="shared" si="1"/>
        <v>24502</v>
      </c>
      <c r="B33351" s="5" t="s">
        <v>20924</v>
      </c>
      <c r="C33351" s="6" t="s">
        <v>23628</v>
      </c>
    </row>
    <row r="33352">
      <c r="A33352" s="9">
        <f t="shared" si="1"/>
        <v>24503</v>
      </c>
      <c r="B33352" s="5" t="s">
        <v>20925</v>
      </c>
      <c r="C33352" s="6" t="s">
        <v>4</v>
      </c>
    </row>
    <row r="33353">
      <c r="A33353" s="9">
        <f t="shared" si="1"/>
        <v>24504</v>
      </c>
      <c r="B33353" s="25" t="s">
        <v>27470</v>
      </c>
      <c r="C33353" s="26" t="s">
        <v>12983</v>
      </c>
    </row>
    <row r="33354">
      <c r="A33354" s="9">
        <f t="shared" si="1"/>
        <v>24505</v>
      </c>
      <c r="B33354" s="16" t="s">
        <v>20926</v>
      </c>
      <c r="C33354" s="6" t="s">
        <v>1235</v>
      </c>
    </row>
    <row r="33355">
      <c r="A33355" s="9">
        <f t="shared" si="1"/>
        <v>24506</v>
      </c>
      <c r="B33355" s="16" t="s">
        <v>20927</v>
      </c>
      <c r="C33355" s="6" t="s">
        <v>1235</v>
      </c>
    </row>
    <row r="33356">
      <c r="A33356" s="9">
        <f t="shared" si="1"/>
        <v>24507</v>
      </c>
      <c r="B33356" s="5" t="s">
        <v>20928</v>
      </c>
      <c r="C33356" s="6" t="s">
        <v>4</v>
      </c>
    </row>
    <row r="33357">
      <c r="A33357" s="9">
        <f t="shared" si="1"/>
        <v>24508</v>
      </c>
      <c r="B33357" s="8" t="s">
        <v>20929</v>
      </c>
      <c r="C33357" s="9" t="s">
        <v>25</v>
      </c>
    </row>
    <row r="33358">
      <c r="A33358" s="9">
        <f t="shared" si="1"/>
        <v>24508</v>
      </c>
      <c r="B33358" s="8" t="s">
        <v>20929</v>
      </c>
      <c r="C33358" s="9" t="s">
        <v>54</v>
      </c>
    </row>
    <row r="33359">
      <c r="A33359" s="9">
        <f t="shared" si="1"/>
        <v>24508</v>
      </c>
      <c r="B33359" s="8" t="s">
        <v>20929</v>
      </c>
      <c r="C33359" s="6" t="s">
        <v>179</v>
      </c>
    </row>
    <row r="33360">
      <c r="A33360" s="9">
        <f t="shared" si="1"/>
        <v>24508</v>
      </c>
      <c r="B33360" s="8" t="s">
        <v>20929</v>
      </c>
      <c r="C33360" s="6" t="s">
        <v>23637</v>
      </c>
    </row>
    <row r="33361">
      <c r="A33361" s="9">
        <f t="shared" si="1"/>
        <v>24509</v>
      </c>
      <c r="B33361" s="8" t="s">
        <v>20930</v>
      </c>
      <c r="C33361" s="6" t="s">
        <v>196</v>
      </c>
    </row>
    <row r="33362">
      <c r="A33362" s="9">
        <f t="shared" si="1"/>
        <v>24509</v>
      </c>
      <c r="B33362" s="8" t="s">
        <v>20930</v>
      </c>
      <c r="C33362" s="9" t="s">
        <v>60</v>
      </c>
    </row>
    <row r="33363">
      <c r="A33363" s="9">
        <f t="shared" si="1"/>
        <v>24509</v>
      </c>
      <c r="B33363" s="8" t="s">
        <v>20930</v>
      </c>
      <c r="C33363" s="6" t="s">
        <v>23637</v>
      </c>
    </row>
    <row r="33364">
      <c r="A33364" s="9">
        <f t="shared" si="1"/>
        <v>24510</v>
      </c>
      <c r="B33364" s="8" t="s">
        <v>20931</v>
      </c>
      <c r="C33364" s="9" t="s">
        <v>25</v>
      </c>
    </row>
    <row r="33365">
      <c r="A33365" s="9">
        <f t="shared" si="1"/>
        <v>24510</v>
      </c>
      <c r="B33365" s="8" t="s">
        <v>20931</v>
      </c>
      <c r="C33365" s="9" t="s">
        <v>54</v>
      </c>
    </row>
    <row r="33366">
      <c r="A33366" s="9">
        <f t="shared" si="1"/>
        <v>24511</v>
      </c>
      <c r="B33366" s="5" t="s">
        <v>20932</v>
      </c>
      <c r="C33366" s="6" t="s">
        <v>727</v>
      </c>
    </row>
    <row r="33367">
      <c r="A33367" s="9">
        <f t="shared" si="1"/>
        <v>24512</v>
      </c>
      <c r="B33367" s="5" t="s">
        <v>20933</v>
      </c>
      <c r="C33367" s="6" t="s">
        <v>681</v>
      </c>
    </row>
    <row r="33368">
      <c r="A33368" s="9">
        <f t="shared" si="1"/>
        <v>24513</v>
      </c>
      <c r="B33368" s="8" t="s">
        <v>20934</v>
      </c>
      <c r="C33368" s="9" t="s">
        <v>547</v>
      </c>
    </row>
    <row r="33369">
      <c r="A33369" s="9">
        <f t="shared" si="1"/>
        <v>24514</v>
      </c>
      <c r="B33369" s="5" t="s">
        <v>20935</v>
      </c>
      <c r="C33369" s="6" t="s">
        <v>591</v>
      </c>
    </row>
    <row r="33370">
      <c r="A33370" s="9">
        <f t="shared" si="1"/>
        <v>24515</v>
      </c>
      <c r="B33370" s="5" t="s">
        <v>20936</v>
      </c>
      <c r="C33370" s="6" t="s">
        <v>681</v>
      </c>
    </row>
    <row r="33371">
      <c r="A33371" s="9">
        <f t="shared" si="1"/>
        <v>24516</v>
      </c>
      <c r="B33371" s="25" t="s">
        <v>27471</v>
      </c>
      <c r="C33371" s="26" t="s">
        <v>487</v>
      </c>
    </row>
    <row r="33372">
      <c r="A33372" s="9">
        <f t="shared" si="1"/>
        <v>24516</v>
      </c>
      <c r="B33372" s="27" t="s">
        <v>27471</v>
      </c>
      <c r="C33372" s="28" t="s">
        <v>23637</v>
      </c>
    </row>
    <row r="33373">
      <c r="A33373" s="9">
        <f t="shared" si="1"/>
        <v>24517</v>
      </c>
      <c r="B33373" s="5" t="s">
        <v>20937</v>
      </c>
      <c r="C33373" s="6" t="s">
        <v>426</v>
      </c>
    </row>
    <row r="33374">
      <c r="A33374" s="9">
        <f t="shared" si="1"/>
        <v>24518</v>
      </c>
      <c r="B33374" s="5" t="s">
        <v>20938</v>
      </c>
      <c r="C33374" s="6" t="s">
        <v>20</v>
      </c>
    </row>
    <row r="33375">
      <c r="A33375" s="9">
        <f t="shared" si="1"/>
        <v>24519</v>
      </c>
      <c r="B33375" s="8" t="s">
        <v>20939</v>
      </c>
      <c r="C33375" s="9" t="s">
        <v>40</v>
      </c>
    </row>
    <row r="33376">
      <c r="A33376" s="9">
        <f t="shared" si="1"/>
        <v>24520</v>
      </c>
      <c r="B33376" s="25" t="s">
        <v>27472</v>
      </c>
      <c r="C33376" s="26" t="s">
        <v>23812</v>
      </c>
    </row>
    <row r="33377">
      <c r="A33377" s="9">
        <f t="shared" si="1"/>
        <v>24521</v>
      </c>
      <c r="B33377" s="8" t="s">
        <v>20940</v>
      </c>
      <c r="C33377" s="9" t="s">
        <v>162</v>
      </c>
    </row>
    <row r="33378">
      <c r="A33378" s="9">
        <f t="shared" si="1"/>
        <v>24522</v>
      </c>
      <c r="B33378" s="8" t="s">
        <v>20941</v>
      </c>
      <c r="C33378" s="9" t="s">
        <v>40</v>
      </c>
    </row>
    <row r="33379">
      <c r="A33379" s="9">
        <f t="shared" si="1"/>
        <v>24523</v>
      </c>
      <c r="B33379" s="8" t="s">
        <v>20942</v>
      </c>
      <c r="C33379" s="9" t="s">
        <v>40</v>
      </c>
    </row>
    <row r="33380">
      <c r="A33380" s="9">
        <f t="shared" si="1"/>
        <v>24524</v>
      </c>
      <c r="B33380" s="8" t="s">
        <v>20943</v>
      </c>
      <c r="C33380" s="9" t="s">
        <v>40</v>
      </c>
    </row>
    <row r="33381">
      <c r="A33381" s="9">
        <f t="shared" si="1"/>
        <v>24525</v>
      </c>
      <c r="B33381" s="8" t="s">
        <v>20944</v>
      </c>
      <c r="C33381" s="9" t="s">
        <v>40</v>
      </c>
    </row>
    <row r="33382">
      <c r="A33382" s="9">
        <f t="shared" si="1"/>
        <v>24526</v>
      </c>
      <c r="B33382" s="8" t="s">
        <v>20945</v>
      </c>
      <c r="C33382" s="9" t="s">
        <v>40</v>
      </c>
    </row>
    <row r="33383">
      <c r="A33383" s="9">
        <f t="shared" si="1"/>
        <v>24527</v>
      </c>
      <c r="B33383" s="5" t="s">
        <v>20946</v>
      </c>
      <c r="C33383" s="6" t="s">
        <v>1360</v>
      </c>
    </row>
    <row r="33384">
      <c r="A33384" s="9">
        <f t="shared" si="1"/>
        <v>24528</v>
      </c>
      <c r="B33384" s="8" t="s">
        <v>20947</v>
      </c>
      <c r="C33384" s="9" t="s">
        <v>399</v>
      </c>
    </row>
    <row r="33385">
      <c r="A33385" s="9">
        <f t="shared" si="1"/>
        <v>24529</v>
      </c>
      <c r="B33385" s="8" t="s">
        <v>20948</v>
      </c>
      <c r="C33385" s="9" t="s">
        <v>40</v>
      </c>
    </row>
    <row r="33386">
      <c r="A33386" s="9">
        <f t="shared" si="1"/>
        <v>24530</v>
      </c>
      <c r="B33386" s="8" t="s">
        <v>20949</v>
      </c>
      <c r="C33386" s="9" t="s">
        <v>60</v>
      </c>
    </row>
    <row r="33387">
      <c r="A33387" s="9">
        <f t="shared" si="1"/>
        <v>24530</v>
      </c>
      <c r="B33387" s="8" t="s">
        <v>20949</v>
      </c>
      <c r="C33387" s="9" t="s">
        <v>162</v>
      </c>
    </row>
    <row r="33388">
      <c r="A33388" s="9">
        <f t="shared" si="1"/>
        <v>24530</v>
      </c>
      <c r="B33388" s="8" t="s">
        <v>20949</v>
      </c>
      <c r="C33388" s="9" t="s">
        <v>142</v>
      </c>
    </row>
    <row r="33389">
      <c r="A33389" s="9">
        <f t="shared" si="1"/>
        <v>24531</v>
      </c>
      <c r="B33389" s="8" t="s">
        <v>20950</v>
      </c>
      <c r="C33389" s="9" t="s">
        <v>162</v>
      </c>
    </row>
    <row r="33390">
      <c r="A33390" s="9">
        <f t="shared" si="1"/>
        <v>24532</v>
      </c>
      <c r="B33390" s="5" t="s">
        <v>20951</v>
      </c>
      <c r="C33390" s="6" t="s">
        <v>196</v>
      </c>
    </row>
    <row r="33391">
      <c r="A33391" s="9">
        <f t="shared" si="1"/>
        <v>24532</v>
      </c>
      <c r="B33391" s="5" t="s">
        <v>20951</v>
      </c>
      <c r="C33391" s="6" t="s">
        <v>23637</v>
      </c>
    </row>
    <row r="33392">
      <c r="A33392" s="9">
        <f t="shared" si="1"/>
        <v>24533</v>
      </c>
      <c r="B33392" s="8" t="s">
        <v>20952</v>
      </c>
      <c r="C33392" s="9" t="s">
        <v>162</v>
      </c>
    </row>
    <row r="33393">
      <c r="A33393" s="9">
        <f t="shared" si="1"/>
        <v>24533</v>
      </c>
      <c r="B33393" s="8" t="s">
        <v>20952</v>
      </c>
      <c r="C33393" s="9" t="s">
        <v>616</v>
      </c>
    </row>
    <row r="33394">
      <c r="A33394" s="9">
        <f t="shared" si="1"/>
        <v>24534</v>
      </c>
      <c r="B33394" s="5" t="s">
        <v>20953</v>
      </c>
      <c r="C33394" s="6" t="s">
        <v>59</v>
      </c>
    </row>
    <row r="33395">
      <c r="A33395" s="9">
        <f t="shared" si="1"/>
        <v>24535</v>
      </c>
      <c r="B33395" s="5" t="s">
        <v>20954</v>
      </c>
      <c r="C33395" s="6" t="s">
        <v>1856</v>
      </c>
    </row>
    <row r="33396">
      <c r="A33396" s="9">
        <f t="shared" si="1"/>
        <v>24536</v>
      </c>
      <c r="B33396" s="8" t="s">
        <v>20955</v>
      </c>
      <c r="C33396" s="9" t="s">
        <v>818</v>
      </c>
    </row>
    <row r="33397">
      <c r="A33397" s="9">
        <f t="shared" si="1"/>
        <v>24537</v>
      </c>
      <c r="B33397" s="25" t="s">
        <v>27473</v>
      </c>
      <c r="C33397" s="26" t="s">
        <v>946</v>
      </c>
    </row>
    <row r="33398">
      <c r="A33398" s="9">
        <f t="shared" si="1"/>
        <v>24538</v>
      </c>
      <c r="B33398" s="8" t="s">
        <v>20956</v>
      </c>
      <c r="C33398" s="9" t="s">
        <v>60</v>
      </c>
    </row>
    <row r="33399">
      <c r="A33399" s="9">
        <f t="shared" si="1"/>
        <v>24539</v>
      </c>
      <c r="B33399" s="8" t="s">
        <v>20957</v>
      </c>
      <c r="C33399" s="9" t="s">
        <v>56</v>
      </c>
    </row>
    <row r="33400">
      <c r="A33400" s="9">
        <f t="shared" si="1"/>
        <v>24540</v>
      </c>
      <c r="B33400" s="8" t="s">
        <v>20958</v>
      </c>
      <c r="C33400" s="9" t="s">
        <v>56</v>
      </c>
    </row>
    <row r="33401">
      <c r="A33401" s="9">
        <f t="shared" si="1"/>
        <v>24540</v>
      </c>
      <c r="B33401" s="8" t="s">
        <v>20958</v>
      </c>
      <c r="C33401" s="9" t="s">
        <v>142</v>
      </c>
    </row>
    <row r="33402">
      <c r="A33402" s="9">
        <f t="shared" si="1"/>
        <v>24541</v>
      </c>
      <c r="B33402" s="5" t="s">
        <v>20959</v>
      </c>
      <c r="C33402" s="6" t="s">
        <v>162</v>
      </c>
    </row>
    <row r="33403">
      <c r="A33403" s="9">
        <f t="shared" si="1"/>
        <v>24541</v>
      </c>
      <c r="B33403" s="5" t="s">
        <v>20959</v>
      </c>
      <c r="C33403" s="6" t="s">
        <v>142</v>
      </c>
    </row>
    <row r="33404">
      <c r="A33404" s="9">
        <f t="shared" si="1"/>
        <v>24542</v>
      </c>
      <c r="B33404" s="5" t="s">
        <v>20960</v>
      </c>
      <c r="C33404" s="6" t="s">
        <v>196</v>
      </c>
    </row>
    <row r="33405">
      <c r="A33405" s="9">
        <f t="shared" si="1"/>
        <v>24542</v>
      </c>
      <c r="B33405" s="5" t="s">
        <v>20960</v>
      </c>
      <c r="C33405" s="6" t="s">
        <v>23637</v>
      </c>
    </row>
    <row r="33406">
      <c r="A33406" s="9">
        <f t="shared" si="1"/>
        <v>24543</v>
      </c>
      <c r="B33406" s="5" t="s">
        <v>20961</v>
      </c>
      <c r="C33406" s="6" t="s">
        <v>452</v>
      </c>
    </row>
    <row r="33407">
      <c r="A33407" s="9">
        <f t="shared" si="1"/>
        <v>24543</v>
      </c>
      <c r="B33407" s="5" t="s">
        <v>20961</v>
      </c>
      <c r="C33407" s="6" t="s">
        <v>23637</v>
      </c>
    </row>
    <row r="33408">
      <c r="A33408" s="9">
        <f t="shared" si="1"/>
        <v>24544</v>
      </c>
      <c r="B33408" s="5" t="s">
        <v>20962</v>
      </c>
      <c r="C33408" s="6" t="s">
        <v>1267</v>
      </c>
    </row>
    <row r="33409">
      <c r="A33409" s="9">
        <f t="shared" si="1"/>
        <v>24545</v>
      </c>
      <c r="B33409" s="5" t="s">
        <v>20963</v>
      </c>
      <c r="C33409" s="6" t="s">
        <v>367</v>
      </c>
    </row>
    <row r="33410">
      <c r="A33410" s="9">
        <f t="shared" si="1"/>
        <v>24546</v>
      </c>
      <c r="B33410" s="5" t="s">
        <v>20964</v>
      </c>
      <c r="C33410" s="6" t="s">
        <v>1356</v>
      </c>
    </row>
    <row r="33411">
      <c r="A33411" s="9">
        <f t="shared" si="1"/>
        <v>24547</v>
      </c>
      <c r="B33411" s="8" t="s">
        <v>20965</v>
      </c>
      <c r="C33411" s="9" t="s">
        <v>46</v>
      </c>
    </row>
    <row r="33412">
      <c r="A33412" s="9">
        <f t="shared" si="1"/>
        <v>24548</v>
      </c>
      <c r="B33412" s="8" t="s">
        <v>20966</v>
      </c>
      <c r="C33412" s="9" t="s">
        <v>1548</v>
      </c>
    </row>
    <row r="33413">
      <c r="A33413" s="9">
        <f t="shared" si="1"/>
        <v>24549</v>
      </c>
      <c r="B33413" s="8" t="s">
        <v>20967</v>
      </c>
      <c r="C33413" s="9" t="s">
        <v>1548</v>
      </c>
    </row>
    <row r="33414">
      <c r="A33414" s="9">
        <f t="shared" si="1"/>
        <v>24550</v>
      </c>
      <c r="B33414" s="8" t="s">
        <v>20968</v>
      </c>
      <c r="C33414" s="9" t="s">
        <v>142</v>
      </c>
    </row>
    <row r="33415">
      <c r="A33415" s="9">
        <f t="shared" si="1"/>
        <v>24551</v>
      </c>
      <c r="B33415" s="5" t="s">
        <v>20969</v>
      </c>
      <c r="C33415" s="6" t="s">
        <v>1324</v>
      </c>
    </row>
    <row r="33416">
      <c r="A33416" s="9">
        <f t="shared" si="1"/>
        <v>24551</v>
      </c>
      <c r="B33416" s="5" t="s">
        <v>20969</v>
      </c>
      <c r="C33416" s="6" t="s">
        <v>1369</v>
      </c>
    </row>
    <row r="33417">
      <c r="A33417" s="9">
        <f t="shared" si="1"/>
        <v>24552</v>
      </c>
      <c r="B33417" s="25" t="s">
        <v>27474</v>
      </c>
      <c r="C33417" s="26" t="s">
        <v>650</v>
      </c>
    </row>
    <row r="33418">
      <c r="A33418" s="9">
        <f t="shared" si="1"/>
        <v>24553</v>
      </c>
      <c r="B33418" s="8" t="s">
        <v>20970</v>
      </c>
      <c r="C33418" s="9" t="s">
        <v>162</v>
      </c>
    </row>
    <row r="33419">
      <c r="A33419" s="9">
        <f t="shared" si="1"/>
        <v>24554</v>
      </c>
      <c r="B33419" s="8" t="s">
        <v>20971</v>
      </c>
      <c r="C33419" s="9" t="s">
        <v>142</v>
      </c>
    </row>
    <row r="33420">
      <c r="A33420" s="9">
        <f t="shared" si="1"/>
        <v>24555</v>
      </c>
      <c r="B33420" s="8" t="s">
        <v>20972</v>
      </c>
      <c r="C33420" s="6" t="s">
        <v>672</v>
      </c>
    </row>
    <row r="33421">
      <c r="A33421" s="9">
        <f t="shared" si="1"/>
        <v>24555</v>
      </c>
      <c r="B33421" s="8" t="s">
        <v>20972</v>
      </c>
      <c r="C33421" s="6" t="s">
        <v>23637</v>
      </c>
    </row>
    <row r="33422">
      <c r="A33422" s="9">
        <f t="shared" si="1"/>
        <v>24556</v>
      </c>
      <c r="B33422" s="25" t="s">
        <v>27475</v>
      </c>
      <c r="C33422" s="26" t="s">
        <v>23817</v>
      </c>
    </row>
    <row r="33423">
      <c r="A33423" s="9">
        <f t="shared" si="1"/>
        <v>24557</v>
      </c>
      <c r="B33423" s="5" t="s">
        <v>20973</v>
      </c>
      <c r="C33423" s="6" t="s">
        <v>328</v>
      </c>
    </row>
    <row r="33424">
      <c r="A33424" s="9">
        <f t="shared" si="1"/>
        <v>24557</v>
      </c>
      <c r="B33424" s="5" t="s">
        <v>20973</v>
      </c>
      <c r="C33424" s="6" t="s">
        <v>23637</v>
      </c>
    </row>
    <row r="33425">
      <c r="A33425" s="9">
        <f t="shared" si="1"/>
        <v>24558</v>
      </c>
      <c r="B33425" s="5" t="s">
        <v>20974</v>
      </c>
      <c r="C33425" s="6" t="s">
        <v>336</v>
      </c>
    </row>
    <row r="33426">
      <c r="A33426" s="9">
        <f t="shared" si="1"/>
        <v>24558</v>
      </c>
      <c r="B33426" s="5" t="s">
        <v>20974</v>
      </c>
      <c r="C33426" s="6" t="s">
        <v>23637</v>
      </c>
    </row>
    <row r="33427">
      <c r="A33427" s="9">
        <f t="shared" si="1"/>
        <v>24559</v>
      </c>
      <c r="B33427" s="5" t="s">
        <v>20975</v>
      </c>
      <c r="C33427" s="6" t="s">
        <v>4</v>
      </c>
    </row>
    <row r="33428">
      <c r="A33428" s="9">
        <f t="shared" si="1"/>
        <v>24560</v>
      </c>
      <c r="B33428" s="5" t="s">
        <v>20976</v>
      </c>
      <c r="C33428" s="6" t="s">
        <v>336</v>
      </c>
    </row>
    <row r="33429">
      <c r="A33429" s="9">
        <f t="shared" si="1"/>
        <v>24560</v>
      </c>
      <c r="B33429" s="5" t="s">
        <v>20976</v>
      </c>
      <c r="C33429" s="6" t="s">
        <v>23637</v>
      </c>
    </row>
    <row r="33430">
      <c r="A33430" s="9">
        <f t="shared" si="1"/>
        <v>24561</v>
      </c>
      <c r="B33430" s="5" t="s">
        <v>20977</v>
      </c>
      <c r="C33430" s="6" t="s">
        <v>336</v>
      </c>
    </row>
    <row r="33431">
      <c r="A33431" s="9">
        <f t="shared" si="1"/>
        <v>24561</v>
      </c>
      <c r="B33431" s="5" t="s">
        <v>20977</v>
      </c>
      <c r="C33431" s="6" t="s">
        <v>23637</v>
      </c>
    </row>
    <row r="33432">
      <c r="A33432" s="9">
        <f t="shared" si="1"/>
        <v>24562</v>
      </c>
      <c r="B33432" s="5" t="s">
        <v>20978</v>
      </c>
      <c r="C33432" s="6" t="s">
        <v>336</v>
      </c>
    </row>
    <row r="33433">
      <c r="A33433" s="9">
        <f t="shared" si="1"/>
        <v>24562</v>
      </c>
      <c r="B33433" s="5" t="s">
        <v>20978</v>
      </c>
      <c r="C33433" s="6" t="s">
        <v>23637</v>
      </c>
    </row>
    <row r="33434">
      <c r="A33434" s="9">
        <f t="shared" si="1"/>
        <v>24563</v>
      </c>
      <c r="B33434" s="8" t="s">
        <v>20979</v>
      </c>
      <c r="C33434" s="9" t="s">
        <v>22</v>
      </c>
    </row>
    <row r="33435">
      <c r="A33435" s="9">
        <f t="shared" si="1"/>
        <v>24564</v>
      </c>
      <c r="B33435" s="8" t="s">
        <v>20980</v>
      </c>
      <c r="C33435" s="9" t="s">
        <v>65</v>
      </c>
    </row>
    <row r="33436">
      <c r="A33436" s="9">
        <f t="shared" si="1"/>
        <v>24565</v>
      </c>
      <c r="B33436" s="8" t="s">
        <v>20981</v>
      </c>
      <c r="C33436" s="9" t="s">
        <v>818</v>
      </c>
    </row>
    <row r="33437">
      <c r="A33437" s="9">
        <f t="shared" si="1"/>
        <v>24566</v>
      </c>
      <c r="B33437" s="25" t="s">
        <v>27476</v>
      </c>
      <c r="C33437" s="26" t="s">
        <v>8541</v>
      </c>
    </row>
    <row r="33438">
      <c r="A33438" s="9">
        <f t="shared" si="1"/>
        <v>24567</v>
      </c>
      <c r="B33438" s="5" t="s">
        <v>20982</v>
      </c>
      <c r="C33438" s="6" t="s">
        <v>639</v>
      </c>
    </row>
    <row r="33439">
      <c r="A33439" s="9">
        <f t="shared" si="1"/>
        <v>24568</v>
      </c>
      <c r="B33439" s="5" t="s">
        <v>20983</v>
      </c>
      <c r="C33439" s="6" t="s">
        <v>639</v>
      </c>
    </row>
    <row r="33440">
      <c r="A33440" s="9">
        <f t="shared" si="1"/>
        <v>24569</v>
      </c>
      <c r="B33440" s="5" t="s">
        <v>20984</v>
      </c>
      <c r="C33440" s="6" t="s">
        <v>27</v>
      </c>
    </row>
    <row r="33441">
      <c r="A33441" s="9">
        <f t="shared" si="1"/>
        <v>24570</v>
      </c>
      <c r="B33441" s="8" t="s">
        <v>20985</v>
      </c>
      <c r="C33441" s="9" t="s">
        <v>83</v>
      </c>
    </row>
    <row r="33442">
      <c r="A33442" s="9">
        <f t="shared" si="1"/>
        <v>24571</v>
      </c>
      <c r="B33442" s="5" t="s">
        <v>20986</v>
      </c>
      <c r="C33442" s="6" t="s">
        <v>15</v>
      </c>
    </row>
    <row r="33443">
      <c r="A33443" s="9">
        <f t="shared" si="1"/>
        <v>24572</v>
      </c>
      <c r="B33443" s="8" t="s">
        <v>20987</v>
      </c>
      <c r="C33443" s="9" t="s">
        <v>40</v>
      </c>
    </row>
    <row r="33444">
      <c r="A33444" s="9">
        <f t="shared" si="1"/>
        <v>24573</v>
      </c>
      <c r="B33444" s="5" t="s">
        <v>20988</v>
      </c>
      <c r="C33444" s="6" t="s">
        <v>267</v>
      </c>
    </row>
    <row r="33445">
      <c r="A33445" s="9">
        <f t="shared" si="1"/>
        <v>24573</v>
      </c>
      <c r="B33445" s="5" t="s">
        <v>20988</v>
      </c>
      <c r="C33445" s="6" t="s">
        <v>23637</v>
      </c>
    </row>
    <row r="33446">
      <c r="A33446" s="9">
        <f t="shared" si="1"/>
        <v>24574</v>
      </c>
      <c r="B33446" s="8" t="s">
        <v>20989</v>
      </c>
      <c r="C33446" s="9" t="s">
        <v>64</v>
      </c>
    </row>
    <row r="33447">
      <c r="A33447" s="9">
        <f t="shared" si="1"/>
        <v>24575</v>
      </c>
      <c r="B33447" s="5" t="s">
        <v>20990</v>
      </c>
      <c r="C33447" s="6" t="s">
        <v>393</v>
      </c>
    </row>
    <row r="33448">
      <c r="A33448" s="9">
        <f t="shared" si="1"/>
        <v>24576</v>
      </c>
      <c r="B33448" s="5" t="s">
        <v>20991</v>
      </c>
      <c r="C33448" s="6" t="s">
        <v>393</v>
      </c>
    </row>
    <row r="33449">
      <c r="A33449" s="9">
        <f t="shared" si="1"/>
        <v>24577</v>
      </c>
      <c r="B33449" s="5" t="s">
        <v>20992</v>
      </c>
      <c r="C33449" s="6" t="s">
        <v>1207</v>
      </c>
    </row>
    <row r="33450">
      <c r="A33450" s="9">
        <f t="shared" si="1"/>
        <v>24578</v>
      </c>
      <c r="B33450" s="5" t="s">
        <v>20993</v>
      </c>
      <c r="C33450" s="6" t="s">
        <v>621</v>
      </c>
    </row>
    <row r="33451">
      <c r="A33451" s="9">
        <f t="shared" si="1"/>
        <v>24579</v>
      </c>
      <c r="B33451" s="8" t="s">
        <v>20994</v>
      </c>
      <c r="C33451" s="9" t="s">
        <v>64</v>
      </c>
    </row>
    <row r="33452">
      <c r="A33452" s="9">
        <f t="shared" si="1"/>
        <v>24580</v>
      </c>
      <c r="B33452" s="8" t="s">
        <v>20995</v>
      </c>
      <c r="C33452" s="9" t="s">
        <v>818</v>
      </c>
    </row>
    <row r="33453">
      <c r="A33453" s="9">
        <f t="shared" si="1"/>
        <v>24581</v>
      </c>
      <c r="B33453" s="8" t="s">
        <v>20996</v>
      </c>
      <c r="C33453" s="9" t="s">
        <v>40</v>
      </c>
    </row>
    <row r="33454">
      <c r="A33454" s="9">
        <f t="shared" si="1"/>
        <v>24582</v>
      </c>
      <c r="B33454" s="5" t="s">
        <v>20997</v>
      </c>
      <c r="C33454" s="6" t="s">
        <v>393</v>
      </c>
    </row>
    <row r="33455">
      <c r="A33455" s="9">
        <f t="shared" si="1"/>
        <v>24583</v>
      </c>
      <c r="B33455" s="5" t="s">
        <v>20998</v>
      </c>
      <c r="C33455" s="6" t="s">
        <v>1279</v>
      </c>
    </row>
    <row r="33456">
      <c r="A33456" s="9">
        <f t="shared" si="1"/>
        <v>24584</v>
      </c>
      <c r="B33456" s="5" t="s">
        <v>20999</v>
      </c>
      <c r="C33456" s="6" t="s">
        <v>142</v>
      </c>
    </row>
    <row r="33457">
      <c r="A33457" s="9">
        <f t="shared" si="1"/>
        <v>24585</v>
      </c>
      <c r="B33457" s="8" t="s">
        <v>21000</v>
      </c>
      <c r="C33457" s="9" t="s">
        <v>650</v>
      </c>
    </row>
    <row r="33458">
      <c r="A33458" s="9">
        <f t="shared" si="1"/>
        <v>24586</v>
      </c>
      <c r="B33458" s="8" t="s">
        <v>21001</v>
      </c>
      <c r="C33458" s="9" t="s">
        <v>117</v>
      </c>
    </row>
    <row r="33459">
      <c r="A33459" s="9">
        <f t="shared" si="1"/>
        <v>24587</v>
      </c>
      <c r="B33459" s="5" t="s">
        <v>21002</v>
      </c>
      <c r="C33459" s="6" t="s">
        <v>639</v>
      </c>
    </row>
    <row r="33460">
      <c r="A33460" s="9">
        <f t="shared" si="1"/>
        <v>24588</v>
      </c>
      <c r="B33460" s="5" t="s">
        <v>21003</v>
      </c>
      <c r="C33460" s="6" t="s">
        <v>27</v>
      </c>
    </row>
    <row r="33461">
      <c r="A33461" s="9">
        <f t="shared" si="1"/>
        <v>24589</v>
      </c>
      <c r="B33461" s="5" t="s">
        <v>21004</v>
      </c>
      <c r="C33461" s="6" t="s">
        <v>1279</v>
      </c>
    </row>
    <row r="33462">
      <c r="A33462" s="9">
        <f t="shared" si="1"/>
        <v>24590</v>
      </c>
      <c r="B33462" s="5" t="s">
        <v>21005</v>
      </c>
      <c r="C33462" s="6" t="s">
        <v>603</v>
      </c>
    </row>
    <row r="33463">
      <c r="A33463" s="9">
        <f t="shared" si="1"/>
        <v>24591</v>
      </c>
      <c r="B33463" s="5" t="s">
        <v>21006</v>
      </c>
      <c r="C33463" s="6" t="s">
        <v>1620</v>
      </c>
    </row>
    <row r="33464">
      <c r="A33464" s="9">
        <f t="shared" si="1"/>
        <v>24592</v>
      </c>
      <c r="B33464" s="5" t="s">
        <v>21007</v>
      </c>
      <c r="C33464" s="6" t="s">
        <v>267</v>
      </c>
    </row>
    <row r="33465">
      <c r="A33465" s="9">
        <f t="shared" si="1"/>
        <v>24592</v>
      </c>
      <c r="B33465" s="5" t="s">
        <v>21007</v>
      </c>
      <c r="C33465" s="6" t="s">
        <v>23637</v>
      </c>
    </row>
    <row r="33466">
      <c r="A33466" s="9">
        <f t="shared" si="1"/>
        <v>24593</v>
      </c>
      <c r="B33466" s="5" t="s">
        <v>21008</v>
      </c>
      <c r="C33466" s="6" t="s">
        <v>681</v>
      </c>
    </row>
    <row r="33467">
      <c r="A33467" s="9">
        <f t="shared" si="1"/>
        <v>24594</v>
      </c>
      <c r="B33467" s="5" t="s">
        <v>21009</v>
      </c>
      <c r="C33467" s="6" t="s">
        <v>1223</v>
      </c>
    </row>
    <row r="33468">
      <c r="A33468" s="9">
        <f t="shared" si="1"/>
        <v>24595</v>
      </c>
      <c r="B33468" s="5" t="s">
        <v>21010</v>
      </c>
      <c r="C33468" s="6" t="s">
        <v>989</v>
      </c>
    </row>
    <row r="33469">
      <c r="A33469" s="9">
        <f t="shared" si="1"/>
        <v>24596</v>
      </c>
      <c r="B33469" s="5" t="s">
        <v>21011</v>
      </c>
      <c r="C33469" s="6" t="s">
        <v>48</v>
      </c>
    </row>
    <row r="33470">
      <c r="A33470" s="9">
        <f t="shared" si="1"/>
        <v>24597</v>
      </c>
      <c r="B33470" s="5" t="s">
        <v>21012</v>
      </c>
      <c r="C33470" s="6" t="s">
        <v>393</v>
      </c>
    </row>
    <row r="33471">
      <c r="A33471" s="9">
        <f t="shared" si="1"/>
        <v>24598</v>
      </c>
      <c r="B33471" s="5" t="s">
        <v>21013</v>
      </c>
      <c r="C33471" s="6" t="s">
        <v>393</v>
      </c>
    </row>
    <row r="33472">
      <c r="A33472" s="9">
        <f t="shared" si="1"/>
        <v>24599</v>
      </c>
      <c r="B33472" s="8" t="s">
        <v>21014</v>
      </c>
      <c r="C33472" s="9" t="s">
        <v>893</v>
      </c>
    </row>
    <row r="33473">
      <c r="A33473" s="9">
        <f t="shared" si="1"/>
        <v>24600</v>
      </c>
      <c r="B33473" s="8" t="s">
        <v>21015</v>
      </c>
      <c r="C33473" s="9" t="s">
        <v>874</v>
      </c>
    </row>
    <row r="33474">
      <c r="A33474" s="9">
        <f t="shared" si="1"/>
        <v>24601</v>
      </c>
      <c r="B33474" s="5" t="s">
        <v>21016</v>
      </c>
      <c r="C33474" s="6" t="s">
        <v>591</v>
      </c>
    </row>
    <row r="33475">
      <c r="A33475" s="9">
        <f t="shared" si="1"/>
        <v>24602</v>
      </c>
      <c r="B33475" s="25" t="s">
        <v>27477</v>
      </c>
      <c r="C33475" s="26" t="s">
        <v>487</v>
      </c>
    </row>
    <row r="33476">
      <c r="A33476" s="9">
        <f t="shared" si="1"/>
        <v>24602</v>
      </c>
      <c r="B33476" s="27" t="s">
        <v>27477</v>
      </c>
      <c r="C33476" s="28" t="s">
        <v>23637</v>
      </c>
    </row>
    <row r="33477">
      <c r="A33477" s="9">
        <f t="shared" si="1"/>
        <v>24603</v>
      </c>
      <c r="B33477" s="25" t="s">
        <v>27478</v>
      </c>
      <c r="C33477" s="26" t="s">
        <v>23761</v>
      </c>
    </row>
    <row r="33478">
      <c r="A33478" s="9">
        <f t="shared" si="1"/>
        <v>24604</v>
      </c>
      <c r="B33478" s="25" t="s">
        <v>27479</v>
      </c>
      <c r="C33478" s="26" t="s">
        <v>23761</v>
      </c>
    </row>
    <row r="33479">
      <c r="A33479" s="9">
        <f t="shared" si="1"/>
        <v>24605</v>
      </c>
      <c r="B33479" s="25" t="s">
        <v>27480</v>
      </c>
      <c r="C33479" s="26" t="s">
        <v>487</v>
      </c>
    </row>
    <row r="33480">
      <c r="A33480" s="9">
        <f t="shared" si="1"/>
        <v>24605</v>
      </c>
      <c r="B33480" s="27" t="s">
        <v>27480</v>
      </c>
      <c r="C33480" s="28" t="s">
        <v>23637</v>
      </c>
    </row>
    <row r="33481">
      <c r="A33481" s="9">
        <f t="shared" si="1"/>
        <v>24606</v>
      </c>
      <c r="B33481" s="5" t="s">
        <v>21017</v>
      </c>
      <c r="C33481" s="6" t="s">
        <v>603</v>
      </c>
    </row>
    <row r="33482">
      <c r="A33482" s="9">
        <f t="shared" si="1"/>
        <v>24607</v>
      </c>
      <c r="B33482" s="25" t="s">
        <v>27481</v>
      </c>
      <c r="C33482" s="26" t="s">
        <v>23761</v>
      </c>
    </row>
    <row r="33483">
      <c r="A33483" s="9">
        <f t="shared" si="1"/>
        <v>24608</v>
      </c>
      <c r="B33483" s="8" t="s">
        <v>21018</v>
      </c>
      <c r="C33483" s="9" t="s">
        <v>728</v>
      </c>
    </row>
    <row r="33484">
      <c r="A33484" s="9">
        <f t="shared" si="1"/>
        <v>24609</v>
      </c>
      <c r="B33484" s="5" t="s">
        <v>21019</v>
      </c>
      <c r="C33484" s="6" t="s">
        <v>2549</v>
      </c>
    </row>
    <row r="33485">
      <c r="A33485" s="9">
        <f t="shared" si="1"/>
        <v>24609</v>
      </c>
      <c r="B33485" s="5" t="s">
        <v>21019</v>
      </c>
      <c r="C33485" s="6" t="s">
        <v>23628</v>
      </c>
    </row>
    <row r="33486">
      <c r="A33486" s="9">
        <f t="shared" si="1"/>
        <v>24610</v>
      </c>
      <c r="B33486" s="5" t="s">
        <v>21020</v>
      </c>
      <c r="C33486" s="6" t="s">
        <v>1394</v>
      </c>
    </row>
    <row r="33487">
      <c r="A33487" s="9">
        <f t="shared" si="1"/>
        <v>24611</v>
      </c>
      <c r="B33487" s="5" t="s">
        <v>21021</v>
      </c>
      <c r="C33487" s="6" t="s">
        <v>48</v>
      </c>
    </row>
    <row r="33488">
      <c r="A33488" s="9">
        <f t="shared" si="1"/>
        <v>24612</v>
      </c>
      <c r="B33488" s="5" t="s">
        <v>21022</v>
      </c>
      <c r="C33488" s="6" t="s">
        <v>48</v>
      </c>
    </row>
    <row r="33489">
      <c r="A33489" s="9">
        <f t="shared" si="1"/>
        <v>24613</v>
      </c>
      <c r="B33489" s="5" t="s">
        <v>21023</v>
      </c>
      <c r="C33489" s="6" t="s">
        <v>785</v>
      </c>
    </row>
    <row r="33490">
      <c r="A33490" s="9">
        <f t="shared" si="1"/>
        <v>24614</v>
      </c>
      <c r="B33490" s="8" t="s">
        <v>21024</v>
      </c>
      <c r="C33490" s="9" t="s">
        <v>1169</v>
      </c>
    </row>
    <row r="33491">
      <c r="A33491" s="9">
        <f t="shared" si="1"/>
        <v>24615</v>
      </c>
      <c r="B33491" s="5" t="s">
        <v>21025</v>
      </c>
      <c r="C33491" s="6" t="s">
        <v>612</v>
      </c>
    </row>
    <row r="33492">
      <c r="A33492" s="9">
        <f t="shared" si="1"/>
        <v>24616</v>
      </c>
      <c r="B33492" s="5" t="s">
        <v>21026</v>
      </c>
      <c r="C33492" s="6" t="s">
        <v>1378</v>
      </c>
    </row>
    <row r="33493">
      <c r="A33493" s="9">
        <f t="shared" si="1"/>
        <v>24617</v>
      </c>
      <c r="B33493" s="5" t="s">
        <v>21027</v>
      </c>
      <c r="C33493" s="6" t="s">
        <v>1620</v>
      </c>
    </row>
    <row r="33494">
      <c r="A33494" s="9">
        <f t="shared" si="1"/>
        <v>24618</v>
      </c>
      <c r="B33494" s="8" t="s">
        <v>21028</v>
      </c>
      <c r="C33494" s="9" t="s">
        <v>46</v>
      </c>
    </row>
    <row r="33495">
      <c r="A33495" s="9">
        <f t="shared" si="1"/>
        <v>24619</v>
      </c>
      <c r="B33495" s="5" t="s">
        <v>21029</v>
      </c>
      <c r="C33495" s="6" t="s">
        <v>4</v>
      </c>
    </row>
    <row r="33496">
      <c r="A33496" s="9">
        <f t="shared" si="1"/>
        <v>24620</v>
      </c>
      <c r="B33496" s="5" t="s">
        <v>21030</v>
      </c>
      <c r="C33496" s="6" t="s">
        <v>1248</v>
      </c>
    </row>
    <row r="33497">
      <c r="A33497" s="9">
        <f t="shared" si="1"/>
        <v>24621</v>
      </c>
      <c r="B33497" s="5" t="s">
        <v>21031</v>
      </c>
      <c r="C33497" s="6" t="s">
        <v>471</v>
      </c>
    </row>
    <row r="33498">
      <c r="A33498" s="9">
        <f t="shared" si="1"/>
        <v>24622</v>
      </c>
      <c r="B33498" s="5" t="s">
        <v>21032</v>
      </c>
      <c r="C33498" s="6" t="s">
        <v>471</v>
      </c>
    </row>
    <row r="33499">
      <c r="A33499" s="9">
        <f t="shared" si="1"/>
        <v>24623</v>
      </c>
      <c r="B33499" s="5" t="s">
        <v>21033</v>
      </c>
      <c r="C33499" s="6" t="s">
        <v>1743</v>
      </c>
    </row>
    <row r="33500">
      <c r="A33500" s="9">
        <f t="shared" si="1"/>
        <v>24624</v>
      </c>
      <c r="B33500" s="5" t="s">
        <v>21034</v>
      </c>
      <c r="C33500" s="6" t="s">
        <v>4</v>
      </c>
    </row>
    <row r="33501">
      <c r="A33501" s="9">
        <f t="shared" si="1"/>
        <v>24625</v>
      </c>
      <c r="B33501" s="5" t="s">
        <v>21035</v>
      </c>
      <c r="C33501" s="6" t="s">
        <v>727</v>
      </c>
    </row>
    <row r="33502">
      <c r="A33502" s="9">
        <f t="shared" si="1"/>
        <v>24626</v>
      </c>
      <c r="B33502" s="8" t="s">
        <v>21036</v>
      </c>
      <c r="C33502" s="9" t="s">
        <v>874</v>
      </c>
    </row>
    <row r="33503">
      <c r="A33503" s="9">
        <f t="shared" si="1"/>
        <v>24627</v>
      </c>
      <c r="B33503" s="25" t="s">
        <v>27482</v>
      </c>
      <c r="C33503" s="26" t="s">
        <v>946</v>
      </c>
    </row>
    <row r="33504">
      <c r="A33504" s="9">
        <f t="shared" si="1"/>
        <v>24628</v>
      </c>
      <c r="B33504" s="8" t="s">
        <v>21037</v>
      </c>
      <c r="C33504" s="9" t="s">
        <v>46</v>
      </c>
    </row>
    <row r="33505">
      <c r="A33505" s="9">
        <f t="shared" si="1"/>
        <v>24629</v>
      </c>
      <c r="B33505" s="25" t="s">
        <v>27483</v>
      </c>
      <c r="C33505" s="26" t="s">
        <v>23761</v>
      </c>
    </row>
    <row r="33506">
      <c r="A33506" s="9">
        <f t="shared" si="1"/>
        <v>24630</v>
      </c>
      <c r="B33506" s="5" t="s">
        <v>21038</v>
      </c>
      <c r="C33506" s="6" t="s">
        <v>32</v>
      </c>
    </row>
    <row r="33507">
      <c r="A33507" s="9">
        <f t="shared" si="1"/>
        <v>24631</v>
      </c>
      <c r="B33507" s="8" t="s">
        <v>21039</v>
      </c>
      <c r="C33507" s="9" t="s">
        <v>893</v>
      </c>
    </row>
    <row r="33508">
      <c r="A33508" s="9">
        <f t="shared" si="1"/>
        <v>24632</v>
      </c>
      <c r="B33508" s="8" t="s">
        <v>21040</v>
      </c>
      <c r="C33508" s="9" t="s">
        <v>818</v>
      </c>
    </row>
    <row r="33509">
      <c r="A33509" s="9">
        <f t="shared" si="1"/>
        <v>24633</v>
      </c>
      <c r="B33509" s="16" t="s">
        <v>21041</v>
      </c>
      <c r="C33509" s="6" t="s">
        <v>1235</v>
      </c>
    </row>
    <row r="33510">
      <c r="A33510" s="9">
        <f t="shared" si="1"/>
        <v>24634</v>
      </c>
      <c r="B33510" s="5" t="s">
        <v>21042</v>
      </c>
      <c r="C33510" s="6" t="s">
        <v>4</v>
      </c>
    </row>
    <row r="33511">
      <c r="A33511" s="9">
        <f t="shared" si="1"/>
        <v>24635</v>
      </c>
      <c r="B33511" s="8" t="s">
        <v>21043</v>
      </c>
      <c r="C33511" s="9" t="s">
        <v>142</v>
      </c>
    </row>
    <row r="33512">
      <c r="A33512" s="9">
        <f t="shared" si="1"/>
        <v>24636</v>
      </c>
      <c r="B33512" s="5" t="s">
        <v>21044</v>
      </c>
      <c r="C33512" s="6" t="s">
        <v>196</v>
      </c>
    </row>
    <row r="33513">
      <c r="A33513" s="9">
        <f t="shared" si="1"/>
        <v>24636</v>
      </c>
      <c r="B33513" s="5" t="s">
        <v>21044</v>
      </c>
      <c r="C33513" s="6" t="s">
        <v>25</v>
      </c>
    </row>
    <row r="33514">
      <c r="A33514" s="9">
        <f t="shared" si="1"/>
        <v>24636</v>
      </c>
      <c r="B33514" s="5" t="s">
        <v>21044</v>
      </c>
      <c r="C33514" s="6" t="s">
        <v>23637</v>
      </c>
    </row>
    <row r="33515">
      <c r="A33515" s="9">
        <f t="shared" si="1"/>
        <v>24637</v>
      </c>
      <c r="B33515" s="8" t="s">
        <v>21045</v>
      </c>
      <c r="C33515" s="9" t="s">
        <v>60</v>
      </c>
    </row>
    <row r="33516">
      <c r="A33516" s="9">
        <f t="shared" si="1"/>
        <v>24637</v>
      </c>
      <c r="B33516" s="8" t="s">
        <v>21045</v>
      </c>
      <c r="C33516" s="9" t="s">
        <v>162</v>
      </c>
    </row>
    <row r="33517">
      <c r="A33517" s="9">
        <f t="shared" si="1"/>
        <v>24637</v>
      </c>
      <c r="B33517" s="8" t="s">
        <v>21045</v>
      </c>
      <c r="C33517" s="9" t="s">
        <v>142</v>
      </c>
    </row>
    <row r="33518">
      <c r="A33518" s="9">
        <f t="shared" si="1"/>
        <v>24638</v>
      </c>
      <c r="B33518" s="8" t="s">
        <v>21046</v>
      </c>
      <c r="C33518" s="9" t="s">
        <v>40</v>
      </c>
    </row>
    <row r="33519">
      <c r="A33519" s="9">
        <f t="shared" si="1"/>
        <v>24639</v>
      </c>
      <c r="B33519" s="5" t="s">
        <v>21047</v>
      </c>
      <c r="C33519" s="6" t="s">
        <v>426</v>
      </c>
    </row>
    <row r="33520">
      <c r="A33520" s="9">
        <f t="shared" si="1"/>
        <v>24640</v>
      </c>
      <c r="B33520" s="16" t="s">
        <v>21048</v>
      </c>
      <c r="C33520" s="6" t="s">
        <v>1235</v>
      </c>
    </row>
    <row r="33521">
      <c r="A33521" s="9">
        <f t="shared" si="1"/>
        <v>24641</v>
      </c>
      <c r="B33521" s="8" t="s">
        <v>21049</v>
      </c>
      <c r="C33521" s="9" t="s">
        <v>162</v>
      </c>
    </row>
    <row r="33522">
      <c r="A33522" s="9">
        <f t="shared" si="1"/>
        <v>24641</v>
      </c>
      <c r="B33522" s="8" t="s">
        <v>21049</v>
      </c>
      <c r="C33522" s="9" t="s">
        <v>142</v>
      </c>
    </row>
    <row r="33523">
      <c r="A33523" s="9">
        <f t="shared" si="1"/>
        <v>24641</v>
      </c>
      <c r="B33523" s="8" t="s">
        <v>21049</v>
      </c>
      <c r="C33523" s="9" t="s">
        <v>25</v>
      </c>
    </row>
    <row r="33524">
      <c r="A33524" s="9">
        <f t="shared" si="1"/>
        <v>24642</v>
      </c>
      <c r="B33524" s="8" t="s">
        <v>21050</v>
      </c>
      <c r="C33524" s="9" t="s">
        <v>162</v>
      </c>
    </row>
    <row r="33525">
      <c r="A33525" s="9">
        <f t="shared" si="1"/>
        <v>24642</v>
      </c>
      <c r="B33525" s="8" t="s">
        <v>21050</v>
      </c>
      <c r="C33525" s="9" t="s">
        <v>24</v>
      </c>
    </row>
    <row r="33526">
      <c r="A33526" s="9">
        <f t="shared" si="1"/>
        <v>24643</v>
      </c>
      <c r="B33526" s="8" t="s">
        <v>21051</v>
      </c>
      <c r="C33526" s="9" t="s">
        <v>142</v>
      </c>
    </row>
    <row r="33527">
      <c r="A33527" s="9">
        <f t="shared" si="1"/>
        <v>24643</v>
      </c>
      <c r="B33527" s="8" t="s">
        <v>21051</v>
      </c>
      <c r="C33527" s="9" t="s">
        <v>162</v>
      </c>
    </row>
    <row r="33528">
      <c r="A33528" s="9">
        <f t="shared" si="1"/>
        <v>24643</v>
      </c>
      <c r="B33528" s="8" t="s">
        <v>21051</v>
      </c>
      <c r="C33528" s="9" t="s">
        <v>25</v>
      </c>
    </row>
    <row r="33529">
      <c r="A33529" s="9">
        <f t="shared" si="1"/>
        <v>24644</v>
      </c>
      <c r="B33529" s="8" t="s">
        <v>21052</v>
      </c>
      <c r="C33529" s="9" t="s">
        <v>25</v>
      </c>
    </row>
    <row r="33530">
      <c r="A33530" s="9">
        <f t="shared" si="1"/>
        <v>24644</v>
      </c>
      <c r="B33530" s="8" t="s">
        <v>21052</v>
      </c>
      <c r="C33530" s="9" t="s">
        <v>162</v>
      </c>
    </row>
    <row r="33531">
      <c r="A33531" s="9">
        <f t="shared" si="1"/>
        <v>24645</v>
      </c>
      <c r="B33531" s="8" t="s">
        <v>21053</v>
      </c>
      <c r="C33531" s="9" t="s">
        <v>25</v>
      </c>
    </row>
    <row r="33532">
      <c r="A33532" s="9">
        <f t="shared" si="1"/>
        <v>24646</v>
      </c>
      <c r="B33532" s="5" t="s">
        <v>21054</v>
      </c>
      <c r="C33532" s="6" t="s">
        <v>714</v>
      </c>
    </row>
    <row r="33533">
      <c r="A33533" s="9">
        <f t="shared" si="1"/>
        <v>24646</v>
      </c>
      <c r="B33533" s="5" t="s">
        <v>21054</v>
      </c>
      <c r="C33533" s="6" t="s">
        <v>23672</v>
      </c>
    </row>
    <row r="33534">
      <c r="A33534" s="9">
        <f t="shared" si="1"/>
        <v>24647</v>
      </c>
      <c r="B33534" s="5" t="s">
        <v>21055</v>
      </c>
      <c r="C33534" s="6" t="s">
        <v>467</v>
      </c>
    </row>
    <row r="33535">
      <c r="A33535" s="9">
        <f t="shared" si="1"/>
        <v>24647</v>
      </c>
      <c r="B33535" s="5" t="s">
        <v>21055</v>
      </c>
      <c r="C33535" s="6" t="s">
        <v>23628</v>
      </c>
    </row>
    <row r="33536">
      <c r="A33536" s="9">
        <f t="shared" si="1"/>
        <v>24648</v>
      </c>
      <c r="B33536" s="5" t="s">
        <v>21056</v>
      </c>
      <c r="C33536" s="6" t="s">
        <v>179</v>
      </c>
    </row>
    <row r="33537">
      <c r="A33537" s="9">
        <f t="shared" si="1"/>
        <v>24648</v>
      </c>
      <c r="B33537" s="5" t="s">
        <v>21056</v>
      </c>
      <c r="C33537" s="6" t="s">
        <v>23637</v>
      </c>
    </row>
    <row r="33538">
      <c r="A33538" s="9">
        <f t="shared" si="1"/>
        <v>24649</v>
      </c>
      <c r="B33538" s="8" t="s">
        <v>21057</v>
      </c>
      <c r="C33538" s="9" t="s">
        <v>416</v>
      </c>
    </row>
    <row r="33539">
      <c r="A33539" s="9">
        <f t="shared" si="1"/>
        <v>24650</v>
      </c>
      <c r="B33539" s="8" t="s">
        <v>21058</v>
      </c>
      <c r="C33539" s="9" t="s">
        <v>177</v>
      </c>
    </row>
    <row r="33540">
      <c r="A33540" s="9">
        <f t="shared" si="1"/>
        <v>24651</v>
      </c>
      <c r="B33540" s="8" t="s">
        <v>21059</v>
      </c>
      <c r="C33540" s="9" t="s">
        <v>60</v>
      </c>
    </row>
    <row r="33541">
      <c r="A33541" s="9">
        <f t="shared" si="1"/>
        <v>24651</v>
      </c>
      <c r="B33541" s="8" t="s">
        <v>21059</v>
      </c>
      <c r="C33541" s="9" t="s">
        <v>162</v>
      </c>
    </row>
    <row r="33542">
      <c r="A33542" s="9">
        <f t="shared" si="1"/>
        <v>24651</v>
      </c>
      <c r="B33542" s="8" t="s">
        <v>21059</v>
      </c>
      <c r="C33542" s="9" t="s">
        <v>25</v>
      </c>
    </row>
    <row r="33543">
      <c r="A33543" s="9">
        <f t="shared" si="1"/>
        <v>24652</v>
      </c>
      <c r="B33543" s="5" t="s">
        <v>21060</v>
      </c>
      <c r="C33543" s="6" t="s">
        <v>27</v>
      </c>
    </row>
    <row r="33544">
      <c r="A33544" s="9">
        <f t="shared" si="1"/>
        <v>24653</v>
      </c>
      <c r="B33544" s="25" t="s">
        <v>27484</v>
      </c>
      <c r="C33544" s="26" t="s">
        <v>23761</v>
      </c>
    </row>
    <row r="33545">
      <c r="A33545" s="9">
        <f t="shared" si="1"/>
        <v>24654</v>
      </c>
      <c r="B33545" s="8" t="s">
        <v>21061</v>
      </c>
      <c r="C33545" s="9" t="s">
        <v>845</v>
      </c>
    </row>
    <row r="33546">
      <c r="A33546" s="9">
        <f t="shared" si="1"/>
        <v>24655</v>
      </c>
      <c r="B33546" s="25" t="s">
        <v>27485</v>
      </c>
      <c r="C33546" s="26" t="s">
        <v>11797</v>
      </c>
    </row>
    <row r="33547">
      <c r="A33547" s="9">
        <f t="shared" si="1"/>
        <v>24656</v>
      </c>
      <c r="B33547" s="25" t="s">
        <v>27486</v>
      </c>
      <c r="C33547" s="26" t="s">
        <v>11797</v>
      </c>
    </row>
    <row r="33548">
      <c r="A33548" s="9">
        <f t="shared" si="1"/>
        <v>24657</v>
      </c>
      <c r="B33548" s="25" t="s">
        <v>27487</v>
      </c>
      <c r="C33548" s="26" t="s">
        <v>11797</v>
      </c>
    </row>
    <row r="33549">
      <c r="A33549" s="9">
        <f t="shared" si="1"/>
        <v>24658</v>
      </c>
      <c r="B33549" s="25" t="s">
        <v>27488</v>
      </c>
      <c r="C33549" s="26" t="s">
        <v>11797</v>
      </c>
    </row>
    <row r="33550">
      <c r="A33550" s="9">
        <f t="shared" si="1"/>
        <v>24659</v>
      </c>
      <c r="B33550" s="25" t="s">
        <v>27489</v>
      </c>
      <c r="C33550" s="26" t="s">
        <v>11797</v>
      </c>
    </row>
    <row r="33551">
      <c r="A33551" s="9">
        <f t="shared" si="1"/>
        <v>24660</v>
      </c>
      <c r="B33551" s="25" t="s">
        <v>27490</v>
      </c>
      <c r="C33551" s="26" t="s">
        <v>11797</v>
      </c>
    </row>
    <row r="33552">
      <c r="A33552" s="9">
        <f t="shared" si="1"/>
        <v>24661</v>
      </c>
      <c r="B33552" s="25" t="s">
        <v>27491</v>
      </c>
      <c r="C33552" s="26" t="s">
        <v>10122</v>
      </c>
    </row>
    <row r="33553">
      <c r="A33553" s="9">
        <f t="shared" si="1"/>
        <v>24661</v>
      </c>
      <c r="B33553" s="27" t="s">
        <v>27491</v>
      </c>
      <c r="C33553" s="28" t="s">
        <v>23637</v>
      </c>
    </row>
    <row r="33554">
      <c r="A33554" s="9">
        <f t="shared" si="1"/>
        <v>24662</v>
      </c>
      <c r="B33554" s="29" t="s">
        <v>27492</v>
      </c>
      <c r="C33554" s="26" t="s">
        <v>23636</v>
      </c>
    </row>
    <row r="33555">
      <c r="A33555" s="9">
        <f t="shared" si="1"/>
        <v>24663</v>
      </c>
      <c r="B33555" s="8" t="s">
        <v>21062</v>
      </c>
      <c r="C33555" s="9" t="s">
        <v>64</v>
      </c>
    </row>
    <row r="33556">
      <c r="A33556" s="9">
        <f t="shared" si="1"/>
        <v>24663</v>
      </c>
      <c r="B33556" s="8" t="s">
        <v>21062</v>
      </c>
      <c r="C33556" s="9" t="s">
        <v>614</v>
      </c>
    </row>
    <row r="33557">
      <c r="A33557" s="9">
        <f t="shared" si="1"/>
        <v>24664</v>
      </c>
      <c r="B33557" s="25" t="s">
        <v>27493</v>
      </c>
      <c r="C33557" s="26" t="s">
        <v>11797</v>
      </c>
    </row>
    <row r="33558">
      <c r="A33558" s="9">
        <f t="shared" si="1"/>
        <v>24665</v>
      </c>
      <c r="B33558" s="5" t="s">
        <v>21063</v>
      </c>
      <c r="C33558" s="6" t="s">
        <v>27</v>
      </c>
    </row>
    <row r="33559">
      <c r="A33559" s="9">
        <f t="shared" si="1"/>
        <v>24666</v>
      </c>
      <c r="B33559" s="8" t="s">
        <v>21064</v>
      </c>
      <c r="C33559" s="9" t="s">
        <v>399</v>
      </c>
    </row>
    <row r="33560">
      <c r="A33560" s="9">
        <f t="shared" si="1"/>
        <v>24667</v>
      </c>
      <c r="B33560" s="25" t="s">
        <v>27494</v>
      </c>
      <c r="C33560" s="26" t="s">
        <v>23630</v>
      </c>
    </row>
    <row r="33561">
      <c r="A33561" s="9">
        <f t="shared" si="1"/>
        <v>24668</v>
      </c>
      <c r="B33561" s="8" t="s">
        <v>21065</v>
      </c>
      <c r="C33561" s="9" t="s">
        <v>399</v>
      </c>
    </row>
    <row r="33562">
      <c r="A33562" s="9">
        <f t="shared" si="1"/>
        <v>24668</v>
      </c>
      <c r="B33562" s="8" t="s">
        <v>21065</v>
      </c>
      <c r="C33562" s="9" t="s">
        <v>374</v>
      </c>
    </row>
    <row r="33563">
      <c r="A33563" s="9">
        <f t="shared" si="1"/>
        <v>24669</v>
      </c>
      <c r="B33563" s="25" t="s">
        <v>27495</v>
      </c>
      <c r="C33563" s="26" t="s">
        <v>23630</v>
      </c>
    </row>
    <row r="33564">
      <c r="A33564" s="9">
        <f t="shared" si="1"/>
        <v>24669</v>
      </c>
      <c r="B33564" s="25" t="s">
        <v>27495</v>
      </c>
      <c r="C33564" s="26" t="s">
        <v>399</v>
      </c>
    </row>
    <row r="33565">
      <c r="A33565" s="9">
        <f t="shared" si="1"/>
        <v>24670</v>
      </c>
      <c r="B33565" s="5" t="s">
        <v>21066</v>
      </c>
      <c r="C33565" s="6" t="s">
        <v>479</v>
      </c>
    </row>
    <row r="33566">
      <c r="A33566" s="9">
        <f t="shared" si="1"/>
        <v>24671</v>
      </c>
      <c r="B33566" s="15" t="s">
        <v>21067</v>
      </c>
      <c r="C33566" s="17" t="s">
        <v>426</v>
      </c>
    </row>
    <row r="33567">
      <c r="A33567" s="9">
        <f t="shared" si="1"/>
        <v>24672</v>
      </c>
      <c r="B33567" s="15" t="s">
        <v>21068</v>
      </c>
      <c r="C33567" s="17" t="s">
        <v>426</v>
      </c>
    </row>
    <row r="33568">
      <c r="A33568" s="9">
        <f t="shared" si="1"/>
        <v>24672</v>
      </c>
      <c r="B33568" s="15" t="s">
        <v>21068</v>
      </c>
      <c r="C33568" s="11" t="s">
        <v>12983</v>
      </c>
    </row>
    <row r="33569">
      <c r="A33569" s="9">
        <f t="shared" si="1"/>
        <v>24673</v>
      </c>
      <c r="B33569" s="8" t="s">
        <v>21069</v>
      </c>
      <c r="C33569" s="9" t="s">
        <v>64</v>
      </c>
    </row>
    <row r="33570">
      <c r="A33570" s="9">
        <f t="shared" si="1"/>
        <v>24674</v>
      </c>
      <c r="B33570" s="8" t="s">
        <v>21070</v>
      </c>
      <c r="C33570" s="6" t="s">
        <v>153</v>
      </c>
    </row>
    <row r="33571">
      <c r="A33571" s="9">
        <f t="shared" si="1"/>
        <v>24674</v>
      </c>
      <c r="B33571" s="8" t="s">
        <v>21070</v>
      </c>
      <c r="C33571" s="9" t="s">
        <v>60</v>
      </c>
    </row>
    <row r="33572">
      <c r="A33572" s="9">
        <f t="shared" si="1"/>
        <v>24674</v>
      </c>
      <c r="B33572" s="8" t="s">
        <v>21070</v>
      </c>
      <c r="C33572" s="9" t="s">
        <v>54</v>
      </c>
    </row>
    <row r="33573">
      <c r="A33573" s="9">
        <f t="shared" si="1"/>
        <v>24674</v>
      </c>
      <c r="B33573" s="8" t="s">
        <v>21070</v>
      </c>
      <c r="C33573" s="9" t="s">
        <v>25</v>
      </c>
    </row>
    <row r="33574">
      <c r="A33574" s="9">
        <f t="shared" si="1"/>
        <v>24674</v>
      </c>
      <c r="B33574" s="8" t="s">
        <v>21070</v>
      </c>
      <c r="C33574" s="6" t="s">
        <v>23637</v>
      </c>
    </row>
    <row r="33575">
      <c r="A33575" s="9">
        <f t="shared" si="1"/>
        <v>24675</v>
      </c>
      <c r="B33575" s="8" t="s">
        <v>21071</v>
      </c>
      <c r="C33575" s="9" t="s">
        <v>280</v>
      </c>
    </row>
    <row r="33576">
      <c r="A33576" s="9">
        <f t="shared" si="1"/>
        <v>24676</v>
      </c>
      <c r="B33576" s="25" t="s">
        <v>27496</v>
      </c>
      <c r="C33576" s="26" t="s">
        <v>23653</v>
      </c>
    </row>
    <row r="33577">
      <c r="A33577" s="9">
        <f t="shared" si="1"/>
        <v>24677</v>
      </c>
      <c r="B33577" s="5" t="s">
        <v>21072</v>
      </c>
      <c r="C33577" s="6" t="s">
        <v>639</v>
      </c>
    </row>
    <row r="33578">
      <c r="A33578" s="9">
        <f t="shared" si="1"/>
        <v>24678</v>
      </c>
      <c r="B33578" s="5" t="s">
        <v>21073</v>
      </c>
      <c r="C33578" s="6" t="s">
        <v>1040</v>
      </c>
    </row>
    <row r="33579">
      <c r="A33579" s="9">
        <f t="shared" si="1"/>
        <v>24679</v>
      </c>
      <c r="B33579" s="8" t="s">
        <v>21074</v>
      </c>
      <c r="C33579" s="9" t="s">
        <v>815</v>
      </c>
    </row>
    <row r="33580">
      <c r="A33580" s="9">
        <f t="shared" si="1"/>
        <v>24680</v>
      </c>
      <c r="B33580" s="5" t="s">
        <v>21075</v>
      </c>
      <c r="C33580" s="6" t="s">
        <v>74</v>
      </c>
    </row>
    <row r="33581">
      <c r="A33581" s="9">
        <f t="shared" si="1"/>
        <v>24681</v>
      </c>
      <c r="B33581" s="8" t="s">
        <v>21076</v>
      </c>
      <c r="C33581" s="9" t="s">
        <v>372</v>
      </c>
    </row>
    <row r="33582">
      <c r="A33582" s="9">
        <f t="shared" si="1"/>
        <v>24682</v>
      </c>
      <c r="B33582" s="8" t="s">
        <v>21077</v>
      </c>
      <c r="C33582" s="9" t="s">
        <v>1334</v>
      </c>
    </row>
    <row r="33583">
      <c r="A33583" s="9">
        <f t="shared" si="1"/>
        <v>24683</v>
      </c>
      <c r="B33583" s="8" t="s">
        <v>21078</v>
      </c>
      <c r="C33583" s="9" t="s">
        <v>142</v>
      </c>
    </row>
    <row r="33584">
      <c r="A33584" s="9">
        <f t="shared" si="1"/>
        <v>24684</v>
      </c>
      <c r="B33584" s="8" t="s">
        <v>21079</v>
      </c>
      <c r="C33584" s="6" t="s">
        <v>177</v>
      </c>
    </row>
    <row r="33585">
      <c r="A33585" s="9">
        <f t="shared" si="1"/>
        <v>24684</v>
      </c>
      <c r="B33585" s="8" t="s">
        <v>21079</v>
      </c>
      <c r="C33585" s="6" t="s">
        <v>3016</v>
      </c>
    </row>
    <row r="33586">
      <c r="A33586" s="9">
        <f t="shared" si="1"/>
        <v>24684</v>
      </c>
      <c r="B33586" s="8" t="s">
        <v>21079</v>
      </c>
      <c r="C33586" s="9" t="s">
        <v>54</v>
      </c>
    </row>
    <row r="33587">
      <c r="A33587" s="9">
        <f t="shared" si="1"/>
        <v>24684</v>
      </c>
      <c r="B33587" s="8" t="s">
        <v>21079</v>
      </c>
      <c r="C33587" s="6" t="s">
        <v>23637</v>
      </c>
    </row>
    <row r="33588">
      <c r="A33588" s="9">
        <f t="shared" si="1"/>
        <v>24685</v>
      </c>
      <c r="B33588" s="32" t="s">
        <v>27497</v>
      </c>
      <c r="C33588" s="26" t="s">
        <v>67</v>
      </c>
    </row>
    <row r="33589">
      <c r="A33589" s="9">
        <f t="shared" si="1"/>
        <v>24686</v>
      </c>
      <c r="B33589" s="8" t="s">
        <v>21080</v>
      </c>
      <c r="C33589" s="9" t="s">
        <v>24</v>
      </c>
    </row>
    <row r="33590">
      <c r="A33590" s="9">
        <f t="shared" si="1"/>
        <v>24687</v>
      </c>
      <c r="B33590" s="25" t="s">
        <v>27498</v>
      </c>
      <c r="C33590" s="26" t="s">
        <v>23817</v>
      </c>
    </row>
    <row r="33591">
      <c r="A33591" s="9">
        <f t="shared" si="1"/>
        <v>24688</v>
      </c>
      <c r="B33591" s="25" t="s">
        <v>27499</v>
      </c>
      <c r="C33591" s="26" t="s">
        <v>446</v>
      </c>
    </row>
    <row r="33592">
      <c r="A33592" s="9">
        <f t="shared" si="1"/>
        <v>24688</v>
      </c>
      <c r="B33592" s="27" t="s">
        <v>27499</v>
      </c>
      <c r="C33592" s="28" t="s">
        <v>23637</v>
      </c>
    </row>
    <row r="33593">
      <c r="A33593" s="9">
        <f t="shared" si="1"/>
        <v>24689</v>
      </c>
      <c r="B33593" s="5" t="s">
        <v>21081</v>
      </c>
      <c r="C33593" s="6" t="s">
        <v>2549</v>
      </c>
    </row>
    <row r="33594">
      <c r="A33594" s="9">
        <f t="shared" si="1"/>
        <v>24689</v>
      </c>
      <c r="B33594" s="5" t="s">
        <v>21081</v>
      </c>
      <c r="C33594" s="6" t="s">
        <v>23628</v>
      </c>
    </row>
    <row r="33595">
      <c r="A33595" s="9">
        <f t="shared" si="1"/>
        <v>24690</v>
      </c>
      <c r="B33595" s="5" t="s">
        <v>21082</v>
      </c>
      <c r="C33595" s="6" t="s">
        <v>2549</v>
      </c>
    </row>
    <row r="33596">
      <c r="A33596" s="9">
        <f t="shared" si="1"/>
        <v>24690</v>
      </c>
      <c r="B33596" s="5" t="s">
        <v>21082</v>
      </c>
      <c r="C33596" s="6" t="s">
        <v>23628</v>
      </c>
    </row>
    <row r="33597">
      <c r="A33597" s="9">
        <f t="shared" si="1"/>
        <v>24691</v>
      </c>
      <c r="B33597" s="25" t="s">
        <v>27500</v>
      </c>
      <c r="C33597" s="26" t="s">
        <v>446</v>
      </c>
    </row>
    <row r="33598">
      <c r="A33598" s="9">
        <f t="shared" si="1"/>
        <v>24691</v>
      </c>
      <c r="B33598" s="27" t="s">
        <v>27500</v>
      </c>
      <c r="C33598" s="28" t="s">
        <v>23637</v>
      </c>
    </row>
    <row r="33599">
      <c r="A33599" s="9">
        <f t="shared" si="1"/>
        <v>24692</v>
      </c>
      <c r="B33599" s="25" t="s">
        <v>27501</v>
      </c>
      <c r="C33599" s="26" t="s">
        <v>446</v>
      </c>
    </row>
    <row r="33600">
      <c r="A33600" s="9">
        <f t="shared" si="1"/>
        <v>24692</v>
      </c>
      <c r="B33600" s="27" t="s">
        <v>27501</v>
      </c>
      <c r="C33600" s="28" t="s">
        <v>23637</v>
      </c>
    </row>
    <row r="33601">
      <c r="A33601" s="9">
        <f t="shared" si="1"/>
        <v>24693</v>
      </c>
      <c r="B33601" s="5" t="s">
        <v>21083</v>
      </c>
      <c r="C33601" s="6" t="s">
        <v>2549</v>
      </c>
    </row>
    <row r="33602">
      <c r="A33602" s="9">
        <f t="shared" si="1"/>
        <v>24693</v>
      </c>
      <c r="B33602" s="5" t="s">
        <v>21083</v>
      </c>
      <c r="C33602" s="6" t="s">
        <v>23628</v>
      </c>
    </row>
    <row r="33603">
      <c r="A33603" s="9">
        <f t="shared" si="1"/>
        <v>24694</v>
      </c>
      <c r="B33603" s="8" t="s">
        <v>21084</v>
      </c>
      <c r="C33603" s="9" t="s">
        <v>52</v>
      </c>
    </row>
    <row r="33604">
      <c r="A33604" s="9">
        <f t="shared" si="1"/>
        <v>24695</v>
      </c>
      <c r="B33604" s="25" t="s">
        <v>27502</v>
      </c>
      <c r="C33604" s="26" t="s">
        <v>446</v>
      </c>
    </row>
    <row r="33605">
      <c r="A33605" s="9">
        <f t="shared" si="1"/>
        <v>24695</v>
      </c>
      <c r="B33605" s="27" t="s">
        <v>27502</v>
      </c>
      <c r="C33605" s="28" t="s">
        <v>23637</v>
      </c>
    </row>
    <row r="33606">
      <c r="A33606" s="9">
        <f t="shared" si="1"/>
        <v>24696</v>
      </c>
      <c r="B33606" s="8" t="s">
        <v>21085</v>
      </c>
      <c r="C33606" s="9" t="s">
        <v>280</v>
      </c>
    </row>
    <row r="33607">
      <c r="A33607" s="9">
        <f t="shared" si="1"/>
        <v>24697</v>
      </c>
      <c r="B33607" s="8" t="s">
        <v>21086</v>
      </c>
      <c r="C33607" s="9" t="s">
        <v>121</v>
      </c>
    </row>
    <row r="33608">
      <c r="A33608" s="9">
        <f t="shared" si="1"/>
        <v>24698</v>
      </c>
      <c r="B33608" s="8" t="s">
        <v>21087</v>
      </c>
      <c r="C33608" s="9" t="s">
        <v>188</v>
      </c>
    </row>
    <row r="33609">
      <c r="A33609" s="9">
        <f t="shared" si="1"/>
        <v>24699</v>
      </c>
      <c r="B33609" s="8" t="s">
        <v>21088</v>
      </c>
      <c r="C33609" s="9" t="s">
        <v>845</v>
      </c>
    </row>
    <row r="33610">
      <c r="A33610" s="9">
        <f t="shared" si="1"/>
        <v>24700</v>
      </c>
      <c r="B33610" s="8" t="s">
        <v>21089</v>
      </c>
      <c r="C33610" s="9" t="s">
        <v>845</v>
      </c>
    </row>
    <row r="33611">
      <c r="A33611" s="9">
        <f t="shared" si="1"/>
        <v>24701</v>
      </c>
      <c r="B33611" s="8" t="s">
        <v>21090</v>
      </c>
      <c r="C33611" s="9" t="s">
        <v>722</v>
      </c>
    </row>
    <row r="33612">
      <c r="A33612" s="9">
        <f t="shared" si="1"/>
        <v>24702</v>
      </c>
      <c r="B33612" s="25" t="s">
        <v>27503</v>
      </c>
      <c r="C33612" s="26" t="s">
        <v>23812</v>
      </c>
    </row>
    <row r="33613">
      <c r="A33613" s="9">
        <f t="shared" si="1"/>
        <v>24703</v>
      </c>
      <c r="B33613" s="5" t="s">
        <v>21091</v>
      </c>
      <c r="C33613" s="6" t="s">
        <v>109</v>
      </c>
    </row>
    <row r="33614">
      <c r="A33614" s="9">
        <f t="shared" si="1"/>
        <v>24703</v>
      </c>
      <c r="B33614" s="5" t="s">
        <v>21091</v>
      </c>
      <c r="C33614" s="6" t="s">
        <v>22</v>
      </c>
    </row>
    <row r="33615">
      <c r="A33615" s="9">
        <f t="shared" si="1"/>
        <v>24703</v>
      </c>
      <c r="B33615" s="5" t="s">
        <v>21091</v>
      </c>
      <c r="C33615" s="6" t="s">
        <v>25</v>
      </c>
    </row>
    <row r="33616">
      <c r="A33616" s="9">
        <f t="shared" si="1"/>
        <v>24704</v>
      </c>
      <c r="B33616" s="8" t="s">
        <v>21092</v>
      </c>
      <c r="C33616" s="9" t="s">
        <v>22</v>
      </c>
    </row>
    <row r="33617">
      <c r="A33617" s="9">
        <f t="shared" si="1"/>
        <v>24704</v>
      </c>
      <c r="B33617" s="8" t="s">
        <v>21092</v>
      </c>
      <c r="C33617" s="9" t="s">
        <v>25</v>
      </c>
    </row>
    <row r="33618">
      <c r="A33618" s="9">
        <f t="shared" si="1"/>
        <v>24704</v>
      </c>
      <c r="B33618" s="8" t="s">
        <v>21092</v>
      </c>
      <c r="C33618" s="9" t="s">
        <v>24</v>
      </c>
    </row>
    <row r="33619">
      <c r="A33619" s="9">
        <f t="shared" si="1"/>
        <v>24705</v>
      </c>
      <c r="B33619" s="8" t="s">
        <v>21093</v>
      </c>
      <c r="C33619" s="9" t="s">
        <v>530</v>
      </c>
    </row>
    <row r="33620">
      <c r="A33620" s="9">
        <f t="shared" si="1"/>
        <v>24706</v>
      </c>
      <c r="B33620" s="8" t="s">
        <v>21094</v>
      </c>
      <c r="C33620" s="9" t="s">
        <v>88</v>
      </c>
    </row>
    <row r="33621">
      <c r="A33621" s="9">
        <f t="shared" si="1"/>
        <v>24707</v>
      </c>
      <c r="B33621" s="8" t="s">
        <v>21095</v>
      </c>
      <c r="C33621" s="9" t="s">
        <v>64</v>
      </c>
    </row>
    <row r="33622">
      <c r="A33622" s="9">
        <f t="shared" si="1"/>
        <v>24708</v>
      </c>
      <c r="B33622" s="8" t="s">
        <v>21096</v>
      </c>
      <c r="C33622" s="9" t="s">
        <v>22</v>
      </c>
    </row>
    <row r="33623">
      <c r="A33623" s="9">
        <f t="shared" si="1"/>
        <v>24708</v>
      </c>
      <c r="B33623" s="8" t="s">
        <v>21096</v>
      </c>
      <c r="C33623" s="9" t="s">
        <v>25</v>
      </c>
    </row>
    <row r="33624">
      <c r="A33624" s="9">
        <f t="shared" si="1"/>
        <v>24708</v>
      </c>
      <c r="B33624" s="8" t="s">
        <v>21096</v>
      </c>
      <c r="C33624" s="9" t="s">
        <v>24</v>
      </c>
    </row>
    <row r="33625">
      <c r="A33625" s="9">
        <f t="shared" si="1"/>
        <v>24709</v>
      </c>
      <c r="B33625" s="8" t="s">
        <v>21097</v>
      </c>
      <c r="C33625" s="9" t="s">
        <v>24</v>
      </c>
    </row>
    <row r="33626">
      <c r="A33626" s="9">
        <f t="shared" si="1"/>
        <v>24709</v>
      </c>
      <c r="B33626" s="8" t="s">
        <v>21097</v>
      </c>
      <c r="C33626" s="9" t="s">
        <v>25</v>
      </c>
    </row>
    <row r="33627">
      <c r="A33627" s="9">
        <f t="shared" si="1"/>
        <v>24710</v>
      </c>
      <c r="B33627" s="5" t="s">
        <v>21098</v>
      </c>
      <c r="C33627" s="6" t="s">
        <v>4</v>
      </c>
    </row>
    <row r="33628">
      <c r="A33628" s="9">
        <f t="shared" si="1"/>
        <v>24711</v>
      </c>
      <c r="B33628" s="8" t="s">
        <v>21099</v>
      </c>
      <c r="C33628" s="9" t="s">
        <v>22</v>
      </c>
    </row>
    <row r="33629">
      <c r="A33629" s="9">
        <f t="shared" si="1"/>
        <v>24711</v>
      </c>
      <c r="B33629" s="8" t="s">
        <v>21099</v>
      </c>
      <c r="C33629" s="9" t="s">
        <v>25</v>
      </c>
    </row>
    <row r="33630">
      <c r="A33630" s="9">
        <f t="shared" si="1"/>
        <v>24711</v>
      </c>
      <c r="B33630" s="8" t="s">
        <v>21099</v>
      </c>
      <c r="C33630" s="9" t="s">
        <v>24</v>
      </c>
    </row>
    <row r="33631">
      <c r="A33631" s="9">
        <f t="shared" si="1"/>
        <v>24712</v>
      </c>
      <c r="B33631" s="8" t="s">
        <v>21100</v>
      </c>
      <c r="C33631" s="9" t="s">
        <v>22</v>
      </c>
    </row>
    <row r="33632">
      <c r="A33632" s="9">
        <f t="shared" si="1"/>
        <v>24712</v>
      </c>
      <c r="B33632" s="8" t="s">
        <v>21100</v>
      </c>
      <c r="C33632" s="9" t="s">
        <v>25</v>
      </c>
    </row>
    <row r="33633">
      <c r="A33633" s="9">
        <f t="shared" si="1"/>
        <v>24712</v>
      </c>
      <c r="B33633" s="8" t="s">
        <v>21100</v>
      </c>
      <c r="C33633" s="9" t="s">
        <v>24</v>
      </c>
    </row>
    <row r="33634">
      <c r="A33634" s="9">
        <f t="shared" si="1"/>
        <v>24713</v>
      </c>
      <c r="B33634" s="8" t="s">
        <v>21101</v>
      </c>
      <c r="C33634" s="9" t="s">
        <v>22</v>
      </c>
    </row>
    <row r="33635">
      <c r="A33635" s="9">
        <f t="shared" si="1"/>
        <v>24713</v>
      </c>
      <c r="B33635" s="8" t="s">
        <v>21101</v>
      </c>
      <c r="C33635" s="9" t="s">
        <v>25</v>
      </c>
    </row>
    <row r="33636">
      <c r="A33636" s="9">
        <f t="shared" si="1"/>
        <v>24713</v>
      </c>
      <c r="B33636" s="8" t="s">
        <v>21101</v>
      </c>
      <c r="C33636" s="9" t="s">
        <v>24</v>
      </c>
    </row>
    <row r="33637">
      <c r="A33637" s="9">
        <f t="shared" si="1"/>
        <v>24714</v>
      </c>
      <c r="B33637" s="8" t="s">
        <v>21102</v>
      </c>
      <c r="C33637" s="9" t="s">
        <v>60</v>
      </c>
    </row>
    <row r="33638">
      <c r="A33638" s="9">
        <f t="shared" si="1"/>
        <v>24714</v>
      </c>
      <c r="B33638" s="8" t="s">
        <v>21102</v>
      </c>
      <c r="C33638" s="9" t="s">
        <v>162</v>
      </c>
    </row>
    <row r="33639">
      <c r="A33639" s="9">
        <f t="shared" si="1"/>
        <v>24714</v>
      </c>
      <c r="B33639" s="8" t="s">
        <v>21102</v>
      </c>
      <c r="C33639" s="9" t="s">
        <v>25</v>
      </c>
    </row>
    <row r="33640">
      <c r="A33640" s="9">
        <f t="shared" si="1"/>
        <v>24714</v>
      </c>
      <c r="B33640" s="8" t="s">
        <v>21102</v>
      </c>
      <c r="C33640" s="9" t="s">
        <v>24</v>
      </c>
    </row>
    <row r="33641">
      <c r="A33641" s="9">
        <f t="shared" si="1"/>
        <v>24715</v>
      </c>
      <c r="B33641" s="8" t="s">
        <v>21103</v>
      </c>
      <c r="C33641" s="9" t="s">
        <v>22</v>
      </c>
    </row>
    <row r="33642">
      <c r="A33642" s="9">
        <f t="shared" si="1"/>
        <v>24715</v>
      </c>
      <c r="B33642" s="8" t="s">
        <v>21103</v>
      </c>
      <c r="C33642" s="9" t="s">
        <v>25</v>
      </c>
    </row>
    <row r="33643">
      <c r="A33643" s="9">
        <f t="shared" si="1"/>
        <v>24715</v>
      </c>
      <c r="B33643" s="8" t="s">
        <v>21103</v>
      </c>
      <c r="C33643" s="9" t="s">
        <v>24</v>
      </c>
    </row>
    <row r="33644">
      <c r="A33644" s="9">
        <f t="shared" si="1"/>
        <v>24716</v>
      </c>
      <c r="B33644" s="8" t="s">
        <v>21104</v>
      </c>
      <c r="C33644" s="9" t="s">
        <v>22</v>
      </c>
    </row>
    <row r="33645">
      <c r="A33645" s="9">
        <f t="shared" si="1"/>
        <v>24716</v>
      </c>
      <c r="B33645" s="8" t="s">
        <v>21104</v>
      </c>
      <c r="C33645" s="9" t="s">
        <v>25</v>
      </c>
    </row>
    <row r="33646">
      <c r="A33646" s="9">
        <f t="shared" si="1"/>
        <v>24716</v>
      </c>
      <c r="B33646" s="8" t="s">
        <v>21104</v>
      </c>
      <c r="C33646" s="9" t="s">
        <v>24</v>
      </c>
    </row>
    <row r="33647">
      <c r="A33647" s="9">
        <f t="shared" si="1"/>
        <v>24717</v>
      </c>
      <c r="B33647" s="5" t="s">
        <v>21105</v>
      </c>
      <c r="C33647" s="6" t="s">
        <v>109</v>
      </c>
    </row>
    <row r="33648">
      <c r="A33648" s="9">
        <f t="shared" si="1"/>
        <v>24717</v>
      </c>
      <c r="B33648" s="5" t="s">
        <v>21105</v>
      </c>
      <c r="C33648" s="6" t="s">
        <v>22</v>
      </c>
    </row>
    <row r="33649">
      <c r="A33649" s="9">
        <f t="shared" si="1"/>
        <v>24718</v>
      </c>
      <c r="B33649" s="8" t="s">
        <v>21106</v>
      </c>
      <c r="C33649" s="9" t="s">
        <v>22</v>
      </c>
    </row>
    <row r="33650">
      <c r="A33650" s="9">
        <f t="shared" si="1"/>
        <v>24718</v>
      </c>
      <c r="B33650" s="8" t="s">
        <v>21106</v>
      </c>
      <c r="C33650" s="9" t="s">
        <v>25</v>
      </c>
    </row>
    <row r="33651">
      <c r="A33651" s="9">
        <f t="shared" si="1"/>
        <v>24718</v>
      </c>
      <c r="B33651" s="8" t="s">
        <v>21106</v>
      </c>
      <c r="C33651" s="9" t="s">
        <v>24</v>
      </c>
    </row>
    <row r="33652">
      <c r="A33652" s="9">
        <f t="shared" si="1"/>
        <v>24719</v>
      </c>
      <c r="B33652" s="8" t="s">
        <v>21107</v>
      </c>
      <c r="C33652" s="9" t="s">
        <v>22</v>
      </c>
    </row>
    <row r="33653">
      <c r="A33653" s="9">
        <f t="shared" si="1"/>
        <v>24719</v>
      </c>
      <c r="B33653" s="8" t="s">
        <v>21107</v>
      </c>
      <c r="C33653" s="9" t="s">
        <v>25</v>
      </c>
    </row>
    <row r="33654">
      <c r="A33654" s="9">
        <f t="shared" si="1"/>
        <v>24719</v>
      </c>
      <c r="B33654" s="8" t="s">
        <v>21107</v>
      </c>
      <c r="C33654" s="9" t="s">
        <v>24</v>
      </c>
    </row>
    <row r="33655">
      <c r="A33655" s="9">
        <f t="shared" si="1"/>
        <v>24720</v>
      </c>
      <c r="B33655" s="8" t="s">
        <v>21108</v>
      </c>
      <c r="C33655" s="9" t="s">
        <v>25</v>
      </c>
    </row>
    <row r="33656">
      <c r="A33656" s="9">
        <f t="shared" si="1"/>
        <v>24721</v>
      </c>
      <c r="B33656" s="8" t="s">
        <v>21109</v>
      </c>
      <c r="C33656" s="9" t="s">
        <v>22</v>
      </c>
    </row>
    <row r="33657">
      <c r="A33657" s="9">
        <f t="shared" si="1"/>
        <v>24721</v>
      </c>
      <c r="B33657" s="8" t="s">
        <v>21109</v>
      </c>
      <c r="C33657" s="9" t="s">
        <v>25</v>
      </c>
    </row>
    <row r="33658">
      <c r="A33658" s="9">
        <f t="shared" si="1"/>
        <v>24721</v>
      </c>
      <c r="B33658" s="8" t="s">
        <v>21109</v>
      </c>
      <c r="C33658" s="9" t="s">
        <v>24</v>
      </c>
    </row>
    <row r="33659">
      <c r="A33659" s="9">
        <f t="shared" si="1"/>
        <v>24722</v>
      </c>
      <c r="B33659" s="8" t="s">
        <v>21110</v>
      </c>
      <c r="C33659" s="9" t="s">
        <v>22</v>
      </c>
    </row>
    <row r="33660">
      <c r="A33660" s="9">
        <f t="shared" si="1"/>
        <v>24722</v>
      </c>
      <c r="B33660" s="8" t="s">
        <v>21110</v>
      </c>
      <c r="C33660" s="9" t="s">
        <v>25</v>
      </c>
    </row>
    <row r="33661">
      <c r="A33661" s="9">
        <f t="shared" si="1"/>
        <v>24722</v>
      </c>
      <c r="B33661" s="8" t="s">
        <v>21110</v>
      </c>
      <c r="C33661" s="9" t="s">
        <v>24</v>
      </c>
    </row>
    <row r="33662">
      <c r="A33662" s="9">
        <f t="shared" si="1"/>
        <v>24723</v>
      </c>
      <c r="B33662" s="8" t="s">
        <v>21111</v>
      </c>
      <c r="C33662" s="9" t="s">
        <v>22</v>
      </c>
    </row>
    <row r="33663">
      <c r="A33663" s="9">
        <f t="shared" si="1"/>
        <v>24723</v>
      </c>
      <c r="B33663" s="8" t="s">
        <v>21111</v>
      </c>
      <c r="C33663" s="9" t="s">
        <v>25</v>
      </c>
    </row>
    <row r="33664">
      <c r="A33664" s="9">
        <f t="shared" si="1"/>
        <v>24723</v>
      </c>
      <c r="B33664" s="8" t="s">
        <v>21111</v>
      </c>
      <c r="C33664" s="9" t="s">
        <v>24</v>
      </c>
    </row>
    <row r="33665">
      <c r="A33665" s="9">
        <f t="shared" si="1"/>
        <v>24724</v>
      </c>
      <c r="B33665" s="8" t="s">
        <v>21112</v>
      </c>
      <c r="C33665" s="9" t="s">
        <v>22</v>
      </c>
    </row>
    <row r="33666">
      <c r="A33666" s="9">
        <f t="shared" si="1"/>
        <v>24724</v>
      </c>
      <c r="B33666" s="8" t="s">
        <v>21112</v>
      </c>
      <c r="C33666" s="9" t="s">
        <v>25</v>
      </c>
    </row>
    <row r="33667">
      <c r="A33667" s="9">
        <f t="shared" si="1"/>
        <v>24724</v>
      </c>
      <c r="B33667" s="8" t="s">
        <v>21112</v>
      </c>
      <c r="C33667" s="9" t="s">
        <v>24</v>
      </c>
    </row>
    <row r="33668">
      <c r="A33668" s="9">
        <f t="shared" si="1"/>
        <v>24725</v>
      </c>
      <c r="B33668" s="8" t="s">
        <v>21113</v>
      </c>
      <c r="C33668" s="9" t="s">
        <v>22</v>
      </c>
    </row>
    <row r="33669">
      <c r="A33669" s="9">
        <f t="shared" si="1"/>
        <v>24725</v>
      </c>
      <c r="B33669" s="8" t="s">
        <v>21113</v>
      </c>
      <c r="C33669" s="9" t="s">
        <v>25</v>
      </c>
    </row>
    <row r="33670">
      <c r="A33670" s="9">
        <f t="shared" si="1"/>
        <v>24725</v>
      </c>
      <c r="B33670" s="8" t="s">
        <v>21113</v>
      </c>
      <c r="C33670" s="9" t="s">
        <v>24</v>
      </c>
    </row>
    <row r="33671">
      <c r="A33671" s="9">
        <f t="shared" si="1"/>
        <v>24726</v>
      </c>
      <c r="B33671" s="8" t="s">
        <v>21114</v>
      </c>
      <c r="C33671" s="9" t="s">
        <v>22</v>
      </c>
    </row>
    <row r="33672">
      <c r="A33672" s="9">
        <f t="shared" si="1"/>
        <v>24727</v>
      </c>
      <c r="B33672" s="8" t="s">
        <v>21115</v>
      </c>
      <c r="C33672" s="9" t="s">
        <v>25</v>
      </c>
    </row>
    <row r="33673">
      <c r="A33673" s="9">
        <f t="shared" si="1"/>
        <v>24727</v>
      </c>
      <c r="B33673" s="8" t="s">
        <v>21115</v>
      </c>
      <c r="C33673" s="9" t="s">
        <v>24</v>
      </c>
    </row>
    <row r="33674">
      <c r="A33674" s="9">
        <f t="shared" si="1"/>
        <v>24727</v>
      </c>
      <c r="B33674" s="8" t="s">
        <v>21115</v>
      </c>
      <c r="C33674" s="6" t="s">
        <v>22</v>
      </c>
    </row>
    <row r="33675">
      <c r="A33675" s="9">
        <f t="shared" si="1"/>
        <v>24728</v>
      </c>
      <c r="B33675" s="8" t="s">
        <v>21116</v>
      </c>
      <c r="C33675" s="9" t="s">
        <v>22</v>
      </c>
    </row>
    <row r="33676">
      <c r="A33676" s="9">
        <f t="shared" si="1"/>
        <v>24728</v>
      </c>
      <c r="B33676" s="8" t="s">
        <v>21116</v>
      </c>
      <c r="C33676" s="9" t="s">
        <v>25</v>
      </c>
    </row>
    <row r="33677">
      <c r="A33677" s="9">
        <f t="shared" si="1"/>
        <v>24728</v>
      </c>
      <c r="B33677" s="8" t="s">
        <v>21116</v>
      </c>
      <c r="C33677" s="9" t="s">
        <v>24</v>
      </c>
    </row>
    <row r="33678">
      <c r="A33678" s="9">
        <f t="shared" si="1"/>
        <v>24729</v>
      </c>
      <c r="B33678" s="8" t="s">
        <v>21117</v>
      </c>
      <c r="C33678" s="9" t="s">
        <v>22</v>
      </c>
    </row>
    <row r="33679">
      <c r="A33679" s="9">
        <f t="shared" si="1"/>
        <v>24729</v>
      </c>
      <c r="B33679" s="8" t="s">
        <v>21117</v>
      </c>
      <c r="C33679" s="9" t="s">
        <v>25</v>
      </c>
    </row>
    <row r="33680">
      <c r="A33680" s="9">
        <f t="shared" si="1"/>
        <v>24729</v>
      </c>
      <c r="B33680" s="8" t="s">
        <v>21117</v>
      </c>
      <c r="C33680" s="9" t="s">
        <v>24</v>
      </c>
    </row>
    <row r="33681">
      <c r="A33681" s="9">
        <f t="shared" si="1"/>
        <v>24730</v>
      </c>
      <c r="B33681" s="8" t="s">
        <v>21118</v>
      </c>
      <c r="C33681" s="9" t="s">
        <v>22</v>
      </c>
    </row>
    <row r="33682">
      <c r="A33682" s="9">
        <f t="shared" si="1"/>
        <v>24730</v>
      </c>
      <c r="B33682" s="8" t="s">
        <v>21118</v>
      </c>
      <c r="C33682" s="9" t="s">
        <v>25</v>
      </c>
    </row>
    <row r="33683">
      <c r="A33683" s="9">
        <f t="shared" si="1"/>
        <v>24730</v>
      </c>
      <c r="B33683" s="8" t="s">
        <v>21118</v>
      </c>
      <c r="C33683" s="9" t="s">
        <v>24</v>
      </c>
    </row>
    <row r="33684">
      <c r="A33684" s="9">
        <f t="shared" si="1"/>
        <v>24731</v>
      </c>
      <c r="B33684" s="5" t="s">
        <v>21119</v>
      </c>
      <c r="C33684" s="6" t="s">
        <v>1262</v>
      </c>
    </row>
    <row r="33685">
      <c r="A33685" s="9">
        <f t="shared" si="1"/>
        <v>24732</v>
      </c>
      <c r="B33685" s="5" t="s">
        <v>21120</v>
      </c>
      <c r="C33685" s="6" t="s">
        <v>714</v>
      </c>
    </row>
    <row r="33686">
      <c r="A33686" s="9">
        <f t="shared" si="1"/>
        <v>24732</v>
      </c>
      <c r="B33686" s="5" t="s">
        <v>21120</v>
      </c>
      <c r="C33686" s="6" t="s">
        <v>23672</v>
      </c>
    </row>
    <row r="33687">
      <c r="A33687" s="9">
        <f t="shared" si="1"/>
        <v>24733</v>
      </c>
      <c r="B33687" s="5" t="s">
        <v>21121</v>
      </c>
      <c r="C33687" s="6" t="s">
        <v>714</v>
      </c>
    </row>
    <row r="33688">
      <c r="A33688" s="9">
        <f t="shared" si="1"/>
        <v>24733</v>
      </c>
      <c r="B33688" s="5" t="s">
        <v>21121</v>
      </c>
      <c r="C33688" s="6" t="s">
        <v>23672</v>
      </c>
    </row>
    <row r="33689">
      <c r="A33689" s="9">
        <f t="shared" si="1"/>
        <v>24734</v>
      </c>
      <c r="B33689" s="5" t="s">
        <v>21122</v>
      </c>
      <c r="C33689" s="6" t="s">
        <v>714</v>
      </c>
    </row>
    <row r="33690">
      <c r="A33690" s="9">
        <f t="shared" si="1"/>
        <v>24734</v>
      </c>
      <c r="B33690" s="5" t="s">
        <v>21122</v>
      </c>
      <c r="C33690" s="6" t="s">
        <v>23672</v>
      </c>
    </row>
    <row r="33691">
      <c r="A33691" s="9">
        <f t="shared" si="1"/>
        <v>24735</v>
      </c>
      <c r="B33691" s="5" t="s">
        <v>21123</v>
      </c>
      <c r="C33691" s="6" t="s">
        <v>714</v>
      </c>
    </row>
    <row r="33692">
      <c r="A33692" s="9">
        <f t="shared" si="1"/>
        <v>24735</v>
      </c>
      <c r="B33692" s="5" t="s">
        <v>21123</v>
      </c>
      <c r="C33692" s="6" t="s">
        <v>23672</v>
      </c>
    </row>
    <row r="33693">
      <c r="A33693" s="9">
        <f t="shared" si="1"/>
        <v>24736</v>
      </c>
      <c r="B33693" s="5" t="s">
        <v>21124</v>
      </c>
      <c r="C33693" s="6" t="s">
        <v>714</v>
      </c>
    </row>
    <row r="33694">
      <c r="A33694" s="9">
        <f t="shared" si="1"/>
        <v>24736</v>
      </c>
      <c r="B33694" s="5" t="s">
        <v>21124</v>
      </c>
      <c r="C33694" s="6" t="s">
        <v>23672</v>
      </c>
    </row>
    <row r="33695">
      <c r="A33695" s="9">
        <f t="shared" si="1"/>
        <v>24737</v>
      </c>
      <c r="B33695" s="5" t="s">
        <v>21125</v>
      </c>
      <c r="C33695" s="6" t="s">
        <v>714</v>
      </c>
    </row>
    <row r="33696">
      <c r="A33696" s="9">
        <f t="shared" si="1"/>
        <v>24737</v>
      </c>
      <c r="B33696" s="5" t="s">
        <v>21125</v>
      </c>
      <c r="C33696" s="6" t="s">
        <v>23672</v>
      </c>
    </row>
    <row r="33697">
      <c r="A33697" s="9">
        <f t="shared" si="1"/>
        <v>24738</v>
      </c>
      <c r="B33697" s="5" t="s">
        <v>21126</v>
      </c>
      <c r="C33697" s="6" t="s">
        <v>714</v>
      </c>
    </row>
    <row r="33698">
      <c r="A33698" s="9">
        <f t="shared" si="1"/>
        <v>24738</v>
      </c>
      <c r="B33698" s="5" t="s">
        <v>21126</v>
      </c>
      <c r="C33698" s="6" t="s">
        <v>23672</v>
      </c>
    </row>
    <row r="33699">
      <c r="A33699" s="9">
        <f t="shared" si="1"/>
        <v>24739</v>
      </c>
      <c r="B33699" s="5" t="s">
        <v>21127</v>
      </c>
      <c r="C33699" s="6" t="s">
        <v>1620</v>
      </c>
    </row>
    <row r="33700">
      <c r="A33700" s="9">
        <f t="shared" si="1"/>
        <v>24740</v>
      </c>
      <c r="B33700" s="5" t="s">
        <v>21128</v>
      </c>
      <c r="C33700" s="6" t="s">
        <v>426</v>
      </c>
    </row>
    <row r="33701">
      <c r="A33701" s="9">
        <f t="shared" si="1"/>
        <v>24741</v>
      </c>
      <c r="B33701" s="8" t="s">
        <v>21129</v>
      </c>
      <c r="C33701" s="9" t="s">
        <v>142</v>
      </c>
    </row>
    <row r="33702">
      <c r="A33702" s="9">
        <f t="shared" si="1"/>
        <v>24742</v>
      </c>
      <c r="B33702" s="5" t="s">
        <v>21130</v>
      </c>
      <c r="C33702" s="6" t="s">
        <v>538</v>
      </c>
    </row>
    <row r="33703">
      <c r="A33703" s="9">
        <f t="shared" si="1"/>
        <v>24742</v>
      </c>
      <c r="B33703" s="5" t="s">
        <v>21130</v>
      </c>
      <c r="C33703" s="6" t="s">
        <v>23628</v>
      </c>
    </row>
    <row r="33704">
      <c r="A33704" s="9">
        <f t="shared" si="1"/>
        <v>24743</v>
      </c>
      <c r="B33704" s="5" t="s">
        <v>21131</v>
      </c>
      <c r="C33704" s="6" t="s">
        <v>610</v>
      </c>
    </row>
    <row r="33705">
      <c r="A33705" s="9">
        <f t="shared" si="1"/>
        <v>24744</v>
      </c>
      <c r="B33705" s="8" t="s">
        <v>21132</v>
      </c>
      <c r="C33705" s="9" t="s">
        <v>46</v>
      </c>
    </row>
    <row r="33706">
      <c r="A33706" s="9">
        <f t="shared" si="1"/>
        <v>24745</v>
      </c>
      <c r="B33706" s="8" t="s">
        <v>21133</v>
      </c>
      <c r="C33706" s="9" t="s">
        <v>46</v>
      </c>
    </row>
    <row r="33707">
      <c r="A33707" s="9">
        <f t="shared" si="1"/>
        <v>24746</v>
      </c>
      <c r="B33707" s="8" t="s">
        <v>21134</v>
      </c>
      <c r="C33707" s="9" t="s">
        <v>46</v>
      </c>
    </row>
    <row r="33708">
      <c r="A33708" s="9">
        <f t="shared" si="1"/>
        <v>24747</v>
      </c>
      <c r="B33708" s="8" t="s">
        <v>21135</v>
      </c>
      <c r="C33708" s="9" t="s">
        <v>399</v>
      </c>
    </row>
    <row r="33709">
      <c r="A33709" s="9">
        <f t="shared" si="1"/>
        <v>24748</v>
      </c>
      <c r="B33709" s="8" t="s">
        <v>21136</v>
      </c>
      <c r="C33709" s="9" t="s">
        <v>142</v>
      </c>
    </row>
    <row r="33710">
      <c r="A33710" s="9">
        <f t="shared" si="1"/>
        <v>24748</v>
      </c>
      <c r="B33710" s="8" t="s">
        <v>21136</v>
      </c>
      <c r="C33710" s="9" t="s">
        <v>162</v>
      </c>
    </row>
    <row r="33711">
      <c r="A33711" s="9">
        <f t="shared" si="1"/>
        <v>24749</v>
      </c>
      <c r="B33711" s="5" t="s">
        <v>21137</v>
      </c>
      <c r="C33711" s="6" t="s">
        <v>989</v>
      </c>
    </row>
    <row r="33712">
      <c r="A33712" s="9">
        <f t="shared" si="1"/>
        <v>24750</v>
      </c>
      <c r="B33712" s="5" t="s">
        <v>21138</v>
      </c>
      <c r="C33712" s="6" t="s">
        <v>97</v>
      </c>
    </row>
    <row r="33713">
      <c r="A33713" s="9">
        <f t="shared" si="1"/>
        <v>24750</v>
      </c>
      <c r="B33713" s="5" t="s">
        <v>21138</v>
      </c>
      <c r="C33713" s="6" t="s">
        <v>23637</v>
      </c>
    </row>
    <row r="33714">
      <c r="A33714" s="9">
        <f t="shared" si="1"/>
        <v>24751</v>
      </c>
      <c r="B33714" s="8" t="s">
        <v>21139</v>
      </c>
      <c r="C33714" s="9" t="s">
        <v>835</v>
      </c>
    </row>
    <row r="33715">
      <c r="A33715" s="9">
        <f t="shared" si="1"/>
        <v>24752</v>
      </c>
      <c r="B33715" s="8" t="s">
        <v>21140</v>
      </c>
      <c r="C33715" s="9" t="s">
        <v>502</v>
      </c>
    </row>
    <row r="33716">
      <c r="A33716" s="9">
        <f t="shared" si="1"/>
        <v>24753</v>
      </c>
      <c r="B33716" s="5" t="s">
        <v>21141</v>
      </c>
      <c r="C33716" s="6" t="s">
        <v>362</v>
      </c>
    </row>
    <row r="33717">
      <c r="A33717" s="9">
        <f t="shared" si="1"/>
        <v>24754</v>
      </c>
      <c r="B33717" s="5" t="s">
        <v>21142</v>
      </c>
      <c r="C33717" s="6" t="s">
        <v>362</v>
      </c>
    </row>
    <row r="33718">
      <c r="A33718" s="9">
        <f t="shared" si="1"/>
        <v>24755</v>
      </c>
      <c r="B33718" s="5" t="s">
        <v>21143</v>
      </c>
      <c r="C33718" s="6" t="s">
        <v>362</v>
      </c>
    </row>
    <row r="33719">
      <c r="A33719" s="9">
        <f t="shared" si="1"/>
        <v>24756</v>
      </c>
      <c r="B33719" s="5" t="s">
        <v>21144</v>
      </c>
      <c r="C33719" s="6" t="s">
        <v>362</v>
      </c>
    </row>
    <row r="33720">
      <c r="A33720" s="9">
        <f t="shared" si="1"/>
        <v>24757</v>
      </c>
      <c r="B33720" s="5" t="s">
        <v>21145</v>
      </c>
      <c r="C33720" s="6" t="s">
        <v>362</v>
      </c>
    </row>
    <row r="33721">
      <c r="A33721" s="9">
        <f t="shared" si="1"/>
        <v>24757</v>
      </c>
      <c r="B33721" s="5" t="s">
        <v>21145</v>
      </c>
      <c r="C33721" s="6" t="s">
        <v>655</v>
      </c>
    </row>
    <row r="33722">
      <c r="A33722" s="9">
        <f t="shared" si="1"/>
        <v>24757</v>
      </c>
      <c r="B33722" s="37" t="s">
        <v>21145</v>
      </c>
      <c r="C33722" s="28" t="s">
        <v>23633</v>
      </c>
    </row>
    <row r="33723">
      <c r="A33723" s="9">
        <f t="shared" si="1"/>
        <v>24758</v>
      </c>
      <c r="B33723" s="5" t="s">
        <v>21146</v>
      </c>
      <c r="C33723" s="6" t="s">
        <v>362</v>
      </c>
    </row>
    <row r="33724">
      <c r="A33724" s="9">
        <f t="shared" si="1"/>
        <v>24759</v>
      </c>
      <c r="B33724" s="5" t="s">
        <v>21147</v>
      </c>
      <c r="C33724" s="6" t="s">
        <v>362</v>
      </c>
    </row>
    <row r="33725">
      <c r="A33725" s="9">
        <f t="shared" si="1"/>
        <v>24760</v>
      </c>
      <c r="B33725" s="5" t="s">
        <v>21148</v>
      </c>
      <c r="C33725" s="6" t="s">
        <v>362</v>
      </c>
    </row>
    <row r="33726">
      <c r="A33726" s="9">
        <f t="shared" si="1"/>
        <v>24760</v>
      </c>
      <c r="B33726" s="5" t="s">
        <v>21148</v>
      </c>
      <c r="C33726" s="6" t="s">
        <v>728</v>
      </c>
    </row>
    <row r="33727">
      <c r="A33727" s="9">
        <f t="shared" si="1"/>
        <v>24761</v>
      </c>
      <c r="B33727" s="8" t="s">
        <v>21149</v>
      </c>
      <c r="C33727" s="9" t="s">
        <v>1042</v>
      </c>
    </row>
    <row r="33728">
      <c r="A33728" s="9">
        <f t="shared" si="1"/>
        <v>24762</v>
      </c>
      <c r="B33728" s="5" t="s">
        <v>21150</v>
      </c>
      <c r="C33728" s="6" t="s">
        <v>362</v>
      </c>
    </row>
    <row r="33729">
      <c r="A33729" s="9">
        <f t="shared" si="1"/>
        <v>24763</v>
      </c>
      <c r="B33729" s="5" t="s">
        <v>21151</v>
      </c>
      <c r="C33729" s="6" t="s">
        <v>356</v>
      </c>
    </row>
    <row r="33730">
      <c r="A33730" s="9">
        <f t="shared" si="1"/>
        <v>24763</v>
      </c>
      <c r="B33730" s="8" t="s">
        <v>21151</v>
      </c>
      <c r="C33730" s="9" t="s">
        <v>555</v>
      </c>
    </row>
    <row r="33731">
      <c r="A33731" s="9">
        <f t="shared" si="1"/>
        <v>24764</v>
      </c>
      <c r="B33731" s="8" t="s">
        <v>21152</v>
      </c>
      <c r="C33731" s="9" t="s">
        <v>818</v>
      </c>
    </row>
    <row r="33732">
      <c r="A33732" s="9">
        <f t="shared" si="1"/>
        <v>24765</v>
      </c>
      <c r="B33732" s="40" t="s">
        <v>27504</v>
      </c>
      <c r="C33732" s="40" t="s">
        <v>3126</v>
      </c>
    </row>
    <row r="33733">
      <c r="A33733" s="9">
        <f t="shared" si="1"/>
        <v>24765</v>
      </c>
      <c r="B33733" s="40" t="s">
        <v>27504</v>
      </c>
      <c r="C33733" s="26" t="s">
        <v>1262</v>
      </c>
    </row>
    <row r="33734">
      <c r="A33734" s="9">
        <f t="shared" si="1"/>
        <v>24766</v>
      </c>
      <c r="B33734" s="5" t="s">
        <v>21153</v>
      </c>
      <c r="C33734" s="6" t="s">
        <v>1262</v>
      </c>
    </row>
    <row r="33735">
      <c r="A33735" s="9">
        <f t="shared" si="1"/>
        <v>24767</v>
      </c>
      <c r="B33735" s="8" t="s">
        <v>21154</v>
      </c>
      <c r="C33735" s="9" t="s">
        <v>76</v>
      </c>
    </row>
    <row r="33736">
      <c r="A33736" s="9">
        <f t="shared" si="1"/>
        <v>24768</v>
      </c>
      <c r="B33736" s="8" t="s">
        <v>21155</v>
      </c>
      <c r="C33736" s="9" t="s">
        <v>76</v>
      </c>
    </row>
    <row r="33737">
      <c r="A33737" s="9">
        <f t="shared" si="1"/>
        <v>24769</v>
      </c>
      <c r="B33737" s="5" t="s">
        <v>21156</v>
      </c>
      <c r="C33737" s="6" t="s">
        <v>1262</v>
      </c>
    </row>
    <row r="33738">
      <c r="A33738" s="9">
        <f t="shared" si="1"/>
        <v>24770</v>
      </c>
      <c r="B33738" s="5" t="s">
        <v>21157</v>
      </c>
      <c r="C33738" s="6" t="s">
        <v>80</v>
      </c>
    </row>
    <row r="33739">
      <c r="A33739" s="9">
        <f t="shared" si="1"/>
        <v>24771</v>
      </c>
      <c r="B33739" s="40" t="s">
        <v>27505</v>
      </c>
      <c r="C33739" s="40" t="s">
        <v>3126</v>
      </c>
    </row>
    <row r="33740">
      <c r="A33740" s="9">
        <f t="shared" si="1"/>
        <v>24771</v>
      </c>
      <c r="B33740" s="40" t="s">
        <v>27505</v>
      </c>
      <c r="C33740" s="26" t="s">
        <v>1262</v>
      </c>
    </row>
    <row r="33741">
      <c r="A33741" s="9">
        <f t="shared" si="1"/>
        <v>24772</v>
      </c>
      <c r="B33741" s="40" t="s">
        <v>27506</v>
      </c>
      <c r="C33741" s="40" t="s">
        <v>3126</v>
      </c>
    </row>
    <row r="33742">
      <c r="A33742" s="9">
        <f t="shared" si="1"/>
        <v>24772</v>
      </c>
      <c r="B33742" s="40" t="s">
        <v>27506</v>
      </c>
      <c r="C33742" s="26" t="s">
        <v>1262</v>
      </c>
    </row>
    <row r="33743">
      <c r="A33743" s="9">
        <f t="shared" si="1"/>
        <v>24773</v>
      </c>
      <c r="B33743" s="25" t="s">
        <v>27507</v>
      </c>
      <c r="C33743" s="26" t="s">
        <v>23817</v>
      </c>
    </row>
    <row r="33744">
      <c r="A33744" s="9">
        <f t="shared" si="1"/>
        <v>24773</v>
      </c>
      <c r="B33744" s="25" t="s">
        <v>27507</v>
      </c>
      <c r="C33744" s="26" t="s">
        <v>1262</v>
      </c>
    </row>
    <row r="33745">
      <c r="A33745" s="9">
        <f t="shared" si="1"/>
        <v>24774</v>
      </c>
      <c r="B33745" s="40" t="s">
        <v>27508</v>
      </c>
      <c r="C33745" s="40" t="s">
        <v>3126</v>
      </c>
    </row>
    <row r="33746">
      <c r="A33746" s="9">
        <f t="shared" si="1"/>
        <v>24774</v>
      </c>
      <c r="B33746" s="40" t="s">
        <v>27508</v>
      </c>
      <c r="C33746" s="26" t="s">
        <v>1262</v>
      </c>
    </row>
    <row r="33747">
      <c r="A33747" s="9">
        <f t="shared" si="1"/>
        <v>24775</v>
      </c>
      <c r="B33747" s="5" t="s">
        <v>21158</v>
      </c>
      <c r="C33747" s="6" t="s">
        <v>1262</v>
      </c>
    </row>
    <row r="33748">
      <c r="A33748" s="9">
        <f t="shared" si="1"/>
        <v>24776</v>
      </c>
      <c r="B33748" s="5" t="s">
        <v>21159</v>
      </c>
      <c r="C33748" s="6" t="s">
        <v>2549</v>
      </c>
    </row>
    <row r="33749">
      <c r="A33749" s="9">
        <f t="shared" si="1"/>
        <v>24776</v>
      </c>
      <c r="B33749" s="5" t="s">
        <v>21159</v>
      </c>
      <c r="C33749" s="6" t="s">
        <v>23628</v>
      </c>
    </row>
    <row r="33750">
      <c r="A33750" s="9">
        <f t="shared" si="1"/>
        <v>24777</v>
      </c>
      <c r="B33750" s="8" t="s">
        <v>21160</v>
      </c>
      <c r="C33750" s="9" t="s">
        <v>728</v>
      </c>
    </row>
    <row r="33751">
      <c r="A33751" s="9">
        <f t="shared" si="1"/>
        <v>24778</v>
      </c>
      <c r="B33751" s="5" t="s">
        <v>21161</v>
      </c>
      <c r="C33751" s="6" t="s">
        <v>1620</v>
      </c>
    </row>
    <row r="33752">
      <c r="A33752" s="9">
        <f t="shared" si="1"/>
        <v>24779</v>
      </c>
      <c r="B33752" s="8" t="s">
        <v>21162</v>
      </c>
      <c r="C33752" s="9" t="s">
        <v>24</v>
      </c>
    </row>
    <row r="33753">
      <c r="A33753" s="9">
        <f t="shared" si="1"/>
        <v>24780</v>
      </c>
      <c r="B33753" s="5" t="s">
        <v>21163</v>
      </c>
      <c r="C33753" s="6" t="s">
        <v>785</v>
      </c>
    </row>
    <row r="33754">
      <c r="A33754" s="9">
        <f t="shared" si="1"/>
        <v>24781</v>
      </c>
      <c r="B33754" s="16" t="s">
        <v>21164</v>
      </c>
      <c r="C33754" s="6" t="s">
        <v>1235</v>
      </c>
    </row>
    <row r="33755">
      <c r="A33755" s="9">
        <f t="shared" si="1"/>
        <v>24782</v>
      </c>
      <c r="B33755" s="25" t="s">
        <v>27509</v>
      </c>
      <c r="C33755" s="26" t="s">
        <v>4721</v>
      </c>
    </row>
    <row r="33756">
      <c r="A33756" s="9">
        <f t="shared" si="1"/>
        <v>24783</v>
      </c>
      <c r="B33756" s="8" t="s">
        <v>21165</v>
      </c>
      <c r="C33756" s="9" t="s">
        <v>24</v>
      </c>
    </row>
    <row r="33757">
      <c r="A33757" s="9">
        <f t="shared" si="1"/>
        <v>24783</v>
      </c>
      <c r="B33757" s="8" t="s">
        <v>21165</v>
      </c>
      <c r="C33757" s="9" t="s">
        <v>25</v>
      </c>
    </row>
    <row r="33758">
      <c r="A33758" s="9">
        <f t="shared" si="1"/>
        <v>24784</v>
      </c>
      <c r="B33758" s="5" t="s">
        <v>21166</v>
      </c>
      <c r="C33758" s="6" t="s">
        <v>4</v>
      </c>
    </row>
    <row r="33759">
      <c r="A33759" s="9">
        <f t="shared" si="1"/>
        <v>24785</v>
      </c>
      <c r="B33759" s="45" t="s">
        <v>27510</v>
      </c>
      <c r="C33759" s="17" t="s">
        <v>639</v>
      </c>
    </row>
    <row r="33760">
      <c r="A33760" s="9">
        <f t="shared" si="1"/>
        <v>24786</v>
      </c>
      <c r="B33760" s="8" t="s">
        <v>21167</v>
      </c>
      <c r="C33760" s="9" t="s">
        <v>722</v>
      </c>
    </row>
    <row r="33761">
      <c r="A33761" s="9">
        <f t="shared" si="1"/>
        <v>24787</v>
      </c>
      <c r="B33761" s="8" t="s">
        <v>21168</v>
      </c>
      <c r="C33761" s="9" t="s">
        <v>42</v>
      </c>
    </row>
    <row r="33762">
      <c r="A33762" s="9">
        <f t="shared" si="1"/>
        <v>24788</v>
      </c>
      <c r="B33762" s="8" t="s">
        <v>21169</v>
      </c>
      <c r="C33762" s="9" t="s">
        <v>722</v>
      </c>
    </row>
    <row r="33763">
      <c r="A33763" s="9">
        <f t="shared" si="1"/>
        <v>24789</v>
      </c>
      <c r="B33763" s="8" t="s">
        <v>21170</v>
      </c>
      <c r="C33763" s="9" t="s">
        <v>121</v>
      </c>
    </row>
    <row r="33764">
      <c r="A33764" s="9">
        <f t="shared" si="1"/>
        <v>24790</v>
      </c>
      <c r="B33764" s="8" t="s">
        <v>21171</v>
      </c>
      <c r="C33764" s="9" t="s">
        <v>121</v>
      </c>
    </row>
    <row r="33765">
      <c r="A33765" s="9">
        <f t="shared" si="1"/>
        <v>24791</v>
      </c>
      <c r="B33765" s="8" t="s">
        <v>21172</v>
      </c>
      <c r="C33765" s="9" t="s">
        <v>121</v>
      </c>
    </row>
    <row r="33766">
      <c r="A33766" s="9">
        <f t="shared" si="1"/>
        <v>24792</v>
      </c>
      <c r="B33766" s="8" t="s">
        <v>21173</v>
      </c>
      <c r="C33766" s="9" t="s">
        <v>121</v>
      </c>
    </row>
    <row r="33767">
      <c r="A33767" s="9">
        <f t="shared" si="1"/>
        <v>24793</v>
      </c>
      <c r="B33767" s="8" t="s">
        <v>21174</v>
      </c>
      <c r="C33767" s="9" t="s">
        <v>121</v>
      </c>
    </row>
    <row r="33768">
      <c r="A33768" s="9">
        <f t="shared" si="1"/>
        <v>24794</v>
      </c>
      <c r="B33768" s="8" t="s">
        <v>21175</v>
      </c>
      <c r="C33768" s="9" t="s">
        <v>874</v>
      </c>
    </row>
    <row r="33769">
      <c r="A33769" s="9">
        <f t="shared" si="1"/>
        <v>24795</v>
      </c>
      <c r="B33769" s="8" t="s">
        <v>21176</v>
      </c>
      <c r="C33769" s="9" t="s">
        <v>117</v>
      </c>
    </row>
    <row r="33770">
      <c r="A33770" s="9">
        <f t="shared" si="1"/>
        <v>24796</v>
      </c>
      <c r="B33770" s="8" t="s">
        <v>21177</v>
      </c>
      <c r="C33770" s="9" t="s">
        <v>121</v>
      </c>
    </row>
    <row r="33771">
      <c r="A33771" s="9">
        <f t="shared" si="1"/>
        <v>24797</v>
      </c>
      <c r="B33771" s="5" t="s">
        <v>21178</v>
      </c>
      <c r="C33771" s="6" t="s">
        <v>610</v>
      </c>
    </row>
    <row r="33772">
      <c r="A33772" s="9">
        <f t="shared" si="1"/>
        <v>24798</v>
      </c>
      <c r="B33772" s="5" t="s">
        <v>21179</v>
      </c>
      <c r="C33772" s="6" t="s">
        <v>69</v>
      </c>
    </row>
    <row r="33773">
      <c r="A33773" s="9">
        <f t="shared" si="1"/>
        <v>24798</v>
      </c>
      <c r="B33773" s="5" t="s">
        <v>21179</v>
      </c>
      <c r="C33773" s="6" t="s">
        <v>23628</v>
      </c>
    </row>
    <row r="33774">
      <c r="A33774" s="9">
        <f t="shared" si="1"/>
        <v>24799</v>
      </c>
      <c r="B33774" s="8" t="s">
        <v>21180</v>
      </c>
      <c r="C33774" s="9" t="s">
        <v>399</v>
      </c>
    </row>
    <row r="33775">
      <c r="A33775" s="9">
        <f t="shared" si="1"/>
        <v>24800</v>
      </c>
      <c r="B33775" s="25" t="s">
        <v>27511</v>
      </c>
      <c r="C33775" s="26" t="s">
        <v>23761</v>
      </c>
    </row>
    <row r="33776">
      <c r="A33776" s="9">
        <f t="shared" si="1"/>
        <v>24801</v>
      </c>
      <c r="B33776" s="5" t="s">
        <v>21181</v>
      </c>
      <c r="C33776" s="6" t="s">
        <v>80</v>
      </c>
    </row>
    <row r="33777">
      <c r="A33777" s="9">
        <f t="shared" si="1"/>
        <v>24802</v>
      </c>
      <c r="B33777" s="5" t="s">
        <v>21182</v>
      </c>
      <c r="C33777" s="6" t="s">
        <v>4</v>
      </c>
    </row>
    <row r="33778">
      <c r="A33778" s="9">
        <f t="shared" si="1"/>
        <v>24803</v>
      </c>
      <c r="B33778" s="5" t="s">
        <v>21183</v>
      </c>
      <c r="C33778" s="6" t="s">
        <v>86</v>
      </c>
    </row>
    <row r="33779">
      <c r="A33779" s="9">
        <f t="shared" si="1"/>
        <v>24804</v>
      </c>
      <c r="B33779" s="8" t="s">
        <v>21184</v>
      </c>
      <c r="C33779" s="9" t="s">
        <v>46</v>
      </c>
    </row>
    <row r="33780">
      <c r="A33780" s="9">
        <f t="shared" si="1"/>
        <v>24805</v>
      </c>
      <c r="B33780" s="5" t="s">
        <v>21185</v>
      </c>
      <c r="C33780" s="6" t="s">
        <v>59</v>
      </c>
    </row>
    <row r="33781">
      <c r="A33781" s="9">
        <f t="shared" si="1"/>
        <v>24806</v>
      </c>
      <c r="B33781" s="5" t="s">
        <v>21186</v>
      </c>
      <c r="C33781" s="6" t="s">
        <v>758</v>
      </c>
    </row>
    <row r="33782">
      <c r="A33782" s="9">
        <f t="shared" si="1"/>
        <v>24807</v>
      </c>
      <c r="B33782" s="8" t="s">
        <v>21187</v>
      </c>
      <c r="C33782" s="9" t="s">
        <v>88</v>
      </c>
    </row>
    <row r="33783">
      <c r="A33783" s="9">
        <f t="shared" si="1"/>
        <v>24808</v>
      </c>
      <c r="B33783" s="5" t="s">
        <v>21188</v>
      </c>
      <c r="C33783" s="6" t="s">
        <v>32</v>
      </c>
    </row>
    <row r="33784">
      <c r="A33784" s="9">
        <f t="shared" si="1"/>
        <v>24809</v>
      </c>
      <c r="B33784" s="8" t="s">
        <v>21189</v>
      </c>
      <c r="C33784" s="6" t="s">
        <v>530</v>
      </c>
    </row>
    <row r="33785">
      <c r="A33785" s="9">
        <f t="shared" si="1"/>
        <v>24809</v>
      </c>
      <c r="B33785" s="8" t="s">
        <v>21189</v>
      </c>
      <c r="C33785" s="6" t="s">
        <v>150</v>
      </c>
    </row>
    <row r="33786">
      <c r="A33786" s="9">
        <f t="shared" si="1"/>
        <v>24809</v>
      </c>
      <c r="B33786" s="8" t="s">
        <v>21189</v>
      </c>
      <c r="C33786" s="6" t="s">
        <v>24</v>
      </c>
    </row>
    <row r="33787">
      <c r="A33787" s="9">
        <f t="shared" si="1"/>
        <v>24809</v>
      </c>
      <c r="B33787" s="8" t="s">
        <v>21189</v>
      </c>
      <c r="C33787" s="9" t="s">
        <v>76</v>
      </c>
    </row>
    <row r="33788">
      <c r="A33788" s="9">
        <f t="shared" si="1"/>
        <v>24809</v>
      </c>
      <c r="B33788" s="8" t="s">
        <v>21189</v>
      </c>
      <c r="C33788" s="9" t="s">
        <v>60</v>
      </c>
    </row>
    <row r="33789">
      <c r="A33789" s="9">
        <f t="shared" si="1"/>
        <v>24809</v>
      </c>
      <c r="B33789" s="8" t="s">
        <v>21189</v>
      </c>
      <c r="C33789" s="9" t="s">
        <v>54</v>
      </c>
    </row>
    <row r="33790">
      <c r="A33790" s="9">
        <f t="shared" si="1"/>
        <v>24809</v>
      </c>
      <c r="B33790" s="8" t="s">
        <v>21189</v>
      </c>
      <c r="C33790" s="9" t="s">
        <v>25</v>
      </c>
    </row>
    <row r="33791">
      <c r="A33791" s="9">
        <f t="shared" si="1"/>
        <v>24809</v>
      </c>
      <c r="B33791" s="8" t="s">
        <v>21189</v>
      </c>
      <c r="C33791" s="6" t="s">
        <v>23637</v>
      </c>
    </row>
    <row r="33792">
      <c r="A33792" s="9">
        <f t="shared" si="1"/>
        <v>24810</v>
      </c>
      <c r="B33792" s="5" t="s">
        <v>21190</v>
      </c>
      <c r="C33792" s="6" t="s">
        <v>989</v>
      </c>
    </row>
    <row r="33793">
      <c r="A33793" s="9">
        <f t="shared" si="1"/>
        <v>24811</v>
      </c>
      <c r="B33793" s="5" t="s">
        <v>21191</v>
      </c>
      <c r="C33793" s="6" t="s">
        <v>1324</v>
      </c>
    </row>
    <row r="33794">
      <c r="A33794" s="9">
        <f t="shared" si="1"/>
        <v>24812</v>
      </c>
      <c r="B33794" s="5" t="s">
        <v>21192</v>
      </c>
      <c r="C33794" s="6" t="s">
        <v>1223</v>
      </c>
    </row>
    <row r="33795">
      <c r="A33795" s="9">
        <f t="shared" si="1"/>
        <v>24813</v>
      </c>
      <c r="B33795" s="5" t="s">
        <v>21193</v>
      </c>
      <c r="C33795" s="6" t="s">
        <v>471</v>
      </c>
    </row>
    <row r="33796">
      <c r="A33796" s="9">
        <f t="shared" si="1"/>
        <v>24814</v>
      </c>
      <c r="B33796" s="8" t="s">
        <v>21194</v>
      </c>
      <c r="C33796" s="9" t="s">
        <v>530</v>
      </c>
    </row>
    <row r="33797">
      <c r="A33797" s="9">
        <f t="shared" si="1"/>
        <v>24815</v>
      </c>
      <c r="B33797" s="8" t="s">
        <v>21195</v>
      </c>
      <c r="C33797" s="9" t="s">
        <v>76</v>
      </c>
    </row>
    <row r="33798">
      <c r="A33798" s="9">
        <f t="shared" si="1"/>
        <v>24816</v>
      </c>
      <c r="B33798" s="8" t="s">
        <v>21196</v>
      </c>
      <c r="C33798" s="9" t="s">
        <v>547</v>
      </c>
    </row>
    <row r="33799">
      <c r="A33799" s="9">
        <f t="shared" si="1"/>
        <v>24817</v>
      </c>
      <c r="B33799" s="31" t="s">
        <v>27512</v>
      </c>
      <c r="C33799" s="6" t="s">
        <v>374</v>
      </c>
    </row>
    <row r="33800">
      <c r="A33800" s="9">
        <f t="shared" si="1"/>
        <v>24818</v>
      </c>
      <c r="B33800" s="5" t="s">
        <v>21197</v>
      </c>
      <c r="C33800" s="6" t="s">
        <v>20</v>
      </c>
    </row>
    <row r="33801">
      <c r="A33801" s="9">
        <f t="shared" si="1"/>
        <v>24819</v>
      </c>
      <c r="B33801" s="5" t="s">
        <v>21198</v>
      </c>
      <c r="C33801" s="6" t="s">
        <v>20</v>
      </c>
    </row>
    <row r="33802">
      <c r="A33802" s="9">
        <f t="shared" si="1"/>
        <v>24820</v>
      </c>
      <c r="B33802" s="5" t="s">
        <v>21199</v>
      </c>
      <c r="C33802" s="6" t="s">
        <v>74</v>
      </c>
    </row>
    <row r="33803">
      <c r="A33803" s="9">
        <f t="shared" si="1"/>
        <v>24821</v>
      </c>
      <c r="B33803" s="8" t="s">
        <v>21200</v>
      </c>
      <c r="C33803" s="9" t="s">
        <v>60</v>
      </c>
    </row>
    <row r="33804">
      <c r="A33804" s="9">
        <f t="shared" si="1"/>
        <v>24821</v>
      </c>
      <c r="B33804" s="8" t="s">
        <v>21200</v>
      </c>
      <c r="C33804" s="9" t="s">
        <v>142</v>
      </c>
    </row>
    <row r="33805">
      <c r="A33805" s="9">
        <f t="shared" si="1"/>
        <v>24822</v>
      </c>
      <c r="B33805" s="8" t="s">
        <v>21201</v>
      </c>
      <c r="C33805" s="9" t="s">
        <v>40</v>
      </c>
    </row>
    <row r="33806">
      <c r="A33806" s="9">
        <f t="shared" si="1"/>
        <v>24823</v>
      </c>
      <c r="B33806" s="16" t="s">
        <v>21202</v>
      </c>
      <c r="C33806" s="6" t="s">
        <v>1235</v>
      </c>
    </row>
    <row r="33807">
      <c r="A33807" s="9">
        <f t="shared" si="1"/>
        <v>24824</v>
      </c>
      <c r="B33807" s="5" t="s">
        <v>21203</v>
      </c>
      <c r="C33807" s="6" t="s">
        <v>1450</v>
      </c>
    </row>
    <row r="33808">
      <c r="A33808" s="9">
        <f t="shared" si="1"/>
        <v>24824</v>
      </c>
      <c r="B33808" s="5" t="s">
        <v>21203</v>
      </c>
      <c r="C33808" s="6" t="s">
        <v>941</v>
      </c>
    </row>
    <row r="33809">
      <c r="A33809" s="9">
        <f t="shared" si="1"/>
        <v>24824</v>
      </c>
      <c r="B33809" s="5" t="s">
        <v>21203</v>
      </c>
      <c r="C33809" s="6" t="s">
        <v>23628</v>
      </c>
    </row>
    <row r="33810">
      <c r="A33810" s="9">
        <f t="shared" si="1"/>
        <v>24824</v>
      </c>
      <c r="B33810" s="5" t="s">
        <v>21203</v>
      </c>
      <c r="C33810" s="6" t="s">
        <v>23672</v>
      </c>
    </row>
    <row r="33811">
      <c r="A33811" s="9">
        <f t="shared" si="1"/>
        <v>24825</v>
      </c>
      <c r="B33811" s="8" t="s">
        <v>21204</v>
      </c>
      <c r="C33811" s="6" t="s">
        <v>59</v>
      </c>
    </row>
    <row r="33812">
      <c r="A33812" s="9">
        <f t="shared" si="1"/>
        <v>24825</v>
      </c>
      <c r="B33812" s="8" t="s">
        <v>21204</v>
      </c>
      <c r="C33812" s="9" t="s">
        <v>60</v>
      </c>
    </row>
    <row r="33813">
      <c r="A33813" s="9">
        <f t="shared" si="1"/>
        <v>24826</v>
      </c>
      <c r="B33813" s="8" t="s">
        <v>21205</v>
      </c>
      <c r="C33813" s="6" t="s">
        <v>59</v>
      </c>
    </row>
    <row r="33814">
      <c r="A33814" s="9">
        <f t="shared" si="1"/>
        <v>24827</v>
      </c>
      <c r="B33814" s="8" t="s">
        <v>21206</v>
      </c>
      <c r="C33814" s="9" t="s">
        <v>60</v>
      </c>
    </row>
    <row r="33815">
      <c r="A33815" s="9">
        <f t="shared" si="1"/>
        <v>24827</v>
      </c>
      <c r="B33815" s="8" t="s">
        <v>21206</v>
      </c>
      <c r="C33815" s="9" t="s">
        <v>142</v>
      </c>
    </row>
    <row r="33816">
      <c r="A33816" s="9">
        <f t="shared" si="1"/>
        <v>24828</v>
      </c>
      <c r="B33816" s="8" t="s">
        <v>21207</v>
      </c>
      <c r="C33816" s="9" t="s">
        <v>547</v>
      </c>
    </row>
    <row r="33817">
      <c r="A33817" s="9">
        <f t="shared" si="1"/>
        <v>24829</v>
      </c>
      <c r="B33817" s="5" t="s">
        <v>21208</v>
      </c>
      <c r="C33817" s="6" t="s">
        <v>86</v>
      </c>
    </row>
    <row r="33818">
      <c r="A33818" s="9">
        <f t="shared" si="1"/>
        <v>24830</v>
      </c>
      <c r="B33818" s="8" t="s">
        <v>21209</v>
      </c>
      <c r="C33818" s="6" t="s">
        <v>1012</v>
      </c>
    </row>
    <row r="33819">
      <c r="A33819" s="9">
        <f t="shared" si="1"/>
        <v>24831</v>
      </c>
      <c r="B33819" s="5" t="s">
        <v>21210</v>
      </c>
      <c r="C33819" s="6" t="s">
        <v>6</v>
      </c>
    </row>
    <row r="33820">
      <c r="A33820" s="9">
        <f t="shared" si="1"/>
        <v>24832</v>
      </c>
      <c r="B33820" s="5" t="s">
        <v>21211</v>
      </c>
      <c r="C33820" s="6" t="s">
        <v>6</v>
      </c>
    </row>
    <row r="33821">
      <c r="A33821" s="9">
        <f t="shared" si="1"/>
        <v>24833</v>
      </c>
      <c r="B33821" s="8" t="s">
        <v>21212</v>
      </c>
      <c r="C33821" s="9" t="s">
        <v>54</v>
      </c>
    </row>
    <row r="33822">
      <c r="A33822" s="9">
        <f t="shared" si="1"/>
        <v>24833</v>
      </c>
      <c r="B33822" s="8" t="s">
        <v>21212</v>
      </c>
      <c r="C33822" s="9" t="s">
        <v>60</v>
      </c>
    </row>
    <row r="33823">
      <c r="A33823" s="9">
        <f t="shared" si="1"/>
        <v>24834</v>
      </c>
      <c r="B33823" s="5" t="s">
        <v>21213</v>
      </c>
      <c r="C33823" s="6" t="s">
        <v>86</v>
      </c>
    </row>
    <row r="33824">
      <c r="A33824" s="9">
        <f t="shared" si="1"/>
        <v>24835</v>
      </c>
      <c r="B33824" s="8" t="s">
        <v>21214</v>
      </c>
      <c r="C33824" s="9" t="s">
        <v>88</v>
      </c>
    </row>
    <row r="33825">
      <c r="A33825" s="9">
        <f t="shared" si="1"/>
        <v>24836</v>
      </c>
      <c r="B33825" s="8" t="s">
        <v>21215</v>
      </c>
      <c r="C33825" s="9" t="s">
        <v>416</v>
      </c>
    </row>
    <row r="33826">
      <c r="A33826" s="9">
        <f t="shared" si="1"/>
        <v>24837</v>
      </c>
      <c r="B33826" s="25" t="s">
        <v>27513</v>
      </c>
      <c r="C33826" s="26" t="s">
        <v>650</v>
      </c>
    </row>
    <row r="33827">
      <c r="A33827" s="9">
        <f t="shared" si="1"/>
        <v>24838</v>
      </c>
      <c r="B33827" s="25" t="s">
        <v>27514</v>
      </c>
      <c r="C33827" s="26" t="s">
        <v>8541</v>
      </c>
    </row>
    <row r="33828">
      <c r="A33828" s="9">
        <f t="shared" si="1"/>
        <v>24839</v>
      </c>
      <c r="B33828" s="8" t="s">
        <v>21216</v>
      </c>
      <c r="C33828" s="9" t="s">
        <v>42</v>
      </c>
    </row>
    <row r="33829">
      <c r="A33829" s="9">
        <f t="shared" si="1"/>
        <v>24840</v>
      </c>
      <c r="B33829" s="5" t="s">
        <v>21217</v>
      </c>
      <c r="C33829" s="6" t="s">
        <v>1248</v>
      </c>
    </row>
    <row r="33830">
      <c r="A33830" s="9">
        <f t="shared" si="1"/>
        <v>24841</v>
      </c>
      <c r="B33830" s="5" t="s">
        <v>21218</v>
      </c>
      <c r="C33830" s="6" t="s">
        <v>12</v>
      </c>
    </row>
    <row r="33831">
      <c r="A33831" s="9">
        <f t="shared" si="1"/>
        <v>24842</v>
      </c>
      <c r="B33831" s="25" t="s">
        <v>27515</v>
      </c>
      <c r="C33831" s="26" t="s">
        <v>11797</v>
      </c>
    </row>
    <row r="33832">
      <c r="A33832" s="9">
        <f t="shared" si="1"/>
        <v>24843</v>
      </c>
      <c r="B33832" s="5" t="s">
        <v>21219</v>
      </c>
      <c r="C33832" s="6" t="s">
        <v>74</v>
      </c>
    </row>
    <row r="33833">
      <c r="A33833" s="9">
        <f t="shared" si="1"/>
        <v>24844</v>
      </c>
      <c r="B33833" s="5" t="s">
        <v>21220</v>
      </c>
      <c r="C33833" s="6" t="s">
        <v>437</v>
      </c>
    </row>
    <row r="33834">
      <c r="A33834" s="9">
        <f t="shared" si="1"/>
        <v>24845</v>
      </c>
      <c r="B33834" s="5" t="s">
        <v>21221</v>
      </c>
      <c r="C33834" s="6" t="s">
        <v>621</v>
      </c>
    </row>
    <row r="33835">
      <c r="A33835" s="9">
        <f t="shared" si="1"/>
        <v>24846</v>
      </c>
      <c r="B33835" s="25" t="s">
        <v>27516</v>
      </c>
      <c r="C33835" s="26" t="s">
        <v>23845</v>
      </c>
    </row>
    <row r="33836">
      <c r="A33836" s="9">
        <f t="shared" si="1"/>
        <v>24847</v>
      </c>
      <c r="B33836" s="25" t="s">
        <v>27517</v>
      </c>
      <c r="C33836" s="26" t="s">
        <v>553</v>
      </c>
    </row>
    <row r="33837">
      <c r="A33837" s="9">
        <f t="shared" si="1"/>
        <v>24848</v>
      </c>
      <c r="B33837" s="25" t="s">
        <v>27518</v>
      </c>
      <c r="C33837" s="26" t="s">
        <v>941</v>
      </c>
    </row>
    <row r="33838">
      <c r="A33838" s="9">
        <f t="shared" si="1"/>
        <v>24848</v>
      </c>
      <c r="B33838" s="25" t="s">
        <v>27518</v>
      </c>
      <c r="C33838" s="6" t="s">
        <v>23672</v>
      </c>
    </row>
    <row r="33839">
      <c r="A33839" s="9">
        <f t="shared" si="1"/>
        <v>24849</v>
      </c>
      <c r="B33839" s="16" t="s">
        <v>21222</v>
      </c>
      <c r="C33839" s="6" t="s">
        <v>1235</v>
      </c>
    </row>
    <row r="33840">
      <c r="A33840" s="9">
        <f t="shared" si="1"/>
        <v>24850</v>
      </c>
      <c r="B33840" s="5" t="s">
        <v>21223</v>
      </c>
      <c r="C33840" s="6" t="s">
        <v>1260</v>
      </c>
    </row>
    <row r="33841">
      <c r="A33841" s="9">
        <f t="shared" si="1"/>
        <v>24851</v>
      </c>
      <c r="B33841" s="5" t="s">
        <v>21224</v>
      </c>
      <c r="C33841" s="6" t="s">
        <v>621</v>
      </c>
    </row>
    <row r="33842">
      <c r="A33842" s="9">
        <f t="shared" si="1"/>
        <v>24852</v>
      </c>
      <c r="B33842" s="5" t="s">
        <v>21225</v>
      </c>
      <c r="C33842" s="6" t="s">
        <v>109</v>
      </c>
    </row>
    <row r="33843">
      <c r="A33843" s="9">
        <f t="shared" si="1"/>
        <v>24852</v>
      </c>
      <c r="B33843" s="5" t="s">
        <v>21225</v>
      </c>
      <c r="C33843" s="6" t="s">
        <v>25</v>
      </c>
    </row>
    <row r="33844">
      <c r="A33844" s="9">
        <f t="shared" si="1"/>
        <v>24852</v>
      </c>
      <c r="B33844" s="5" t="s">
        <v>21225</v>
      </c>
      <c r="C33844" s="6" t="s">
        <v>22</v>
      </c>
    </row>
    <row r="33845">
      <c r="A33845" s="9">
        <f t="shared" si="1"/>
        <v>24853</v>
      </c>
      <c r="B33845" s="8" t="s">
        <v>21226</v>
      </c>
      <c r="C33845" s="6" t="s">
        <v>672</v>
      </c>
    </row>
    <row r="33846">
      <c r="A33846" s="9">
        <f t="shared" si="1"/>
        <v>24853</v>
      </c>
      <c r="B33846" s="8" t="s">
        <v>21226</v>
      </c>
      <c r="C33846" s="6" t="s">
        <v>23637</v>
      </c>
    </row>
    <row r="33847">
      <c r="A33847" s="9">
        <f t="shared" si="1"/>
        <v>24854</v>
      </c>
      <c r="B33847" s="8" t="s">
        <v>21227</v>
      </c>
      <c r="C33847" s="9" t="s">
        <v>60</v>
      </c>
    </row>
    <row r="33848">
      <c r="A33848" s="9">
        <f t="shared" si="1"/>
        <v>24854</v>
      </c>
      <c r="B33848" s="8" t="s">
        <v>21227</v>
      </c>
      <c r="C33848" s="9" t="s">
        <v>22</v>
      </c>
    </row>
    <row r="33849">
      <c r="A33849" s="9">
        <f t="shared" si="1"/>
        <v>24854</v>
      </c>
      <c r="B33849" s="8" t="s">
        <v>21227</v>
      </c>
      <c r="C33849" s="9" t="s">
        <v>25</v>
      </c>
    </row>
    <row r="33850">
      <c r="A33850" s="9">
        <f t="shared" si="1"/>
        <v>24854</v>
      </c>
      <c r="B33850" s="8" t="s">
        <v>21227</v>
      </c>
      <c r="C33850" s="9" t="s">
        <v>24</v>
      </c>
    </row>
    <row r="33851">
      <c r="A33851" s="9">
        <f t="shared" si="1"/>
        <v>24855</v>
      </c>
      <c r="B33851" s="5" t="s">
        <v>21228</v>
      </c>
      <c r="C33851" s="6" t="s">
        <v>153</v>
      </c>
    </row>
    <row r="33852">
      <c r="A33852" s="9">
        <f t="shared" si="1"/>
        <v>24855</v>
      </c>
      <c r="B33852" s="5" t="s">
        <v>21228</v>
      </c>
      <c r="C33852" s="6" t="s">
        <v>23637</v>
      </c>
    </row>
    <row r="33853">
      <c r="A33853" s="9">
        <f t="shared" si="1"/>
        <v>24856</v>
      </c>
      <c r="B33853" s="8" t="s">
        <v>21229</v>
      </c>
      <c r="C33853" s="9" t="s">
        <v>60</v>
      </c>
    </row>
    <row r="33854">
      <c r="A33854" s="9">
        <f t="shared" si="1"/>
        <v>24857</v>
      </c>
      <c r="B33854" s="5" t="s">
        <v>21230</v>
      </c>
      <c r="C33854" s="6" t="s">
        <v>362</v>
      </c>
    </row>
    <row r="33855">
      <c r="A33855" s="9">
        <f t="shared" si="1"/>
        <v>24858</v>
      </c>
      <c r="B33855" s="25" t="s">
        <v>27519</v>
      </c>
      <c r="C33855" s="26" t="s">
        <v>23632</v>
      </c>
    </row>
    <row r="33856">
      <c r="A33856" s="9">
        <f t="shared" si="1"/>
        <v>24858</v>
      </c>
      <c r="B33856" s="27" t="s">
        <v>27519</v>
      </c>
      <c r="C33856" s="28" t="s">
        <v>23633</v>
      </c>
    </row>
    <row r="33857">
      <c r="A33857" s="9">
        <f t="shared" si="1"/>
        <v>24859</v>
      </c>
      <c r="B33857" s="25" t="s">
        <v>27520</v>
      </c>
      <c r="C33857" s="26" t="s">
        <v>23817</v>
      </c>
    </row>
    <row r="33858">
      <c r="A33858" s="9">
        <f t="shared" si="1"/>
        <v>24860</v>
      </c>
      <c r="B33858" s="5" t="s">
        <v>21231</v>
      </c>
      <c r="C33858" s="6" t="s">
        <v>1207</v>
      </c>
    </row>
    <row r="33859">
      <c r="A33859" s="9">
        <f t="shared" si="1"/>
        <v>24861</v>
      </c>
      <c r="B33859" s="5" t="s">
        <v>21232</v>
      </c>
      <c r="C33859" s="6" t="s">
        <v>758</v>
      </c>
    </row>
    <row r="33860">
      <c r="A33860" s="9">
        <f t="shared" si="1"/>
        <v>24862</v>
      </c>
      <c r="B33860" s="25" t="s">
        <v>27521</v>
      </c>
      <c r="C33860" s="26" t="s">
        <v>941</v>
      </c>
    </row>
    <row r="33861">
      <c r="A33861" s="9">
        <f t="shared" si="1"/>
        <v>24862</v>
      </c>
      <c r="B33861" s="25" t="s">
        <v>27521</v>
      </c>
      <c r="C33861" s="6" t="s">
        <v>23672</v>
      </c>
    </row>
    <row r="33862">
      <c r="A33862" s="9">
        <f t="shared" si="1"/>
        <v>24863</v>
      </c>
      <c r="B33862" s="25" t="s">
        <v>27522</v>
      </c>
      <c r="C33862" s="26" t="s">
        <v>23808</v>
      </c>
    </row>
    <row r="33863">
      <c r="A33863" s="9">
        <f t="shared" si="1"/>
        <v>24864</v>
      </c>
      <c r="B33863" s="25" t="s">
        <v>27523</v>
      </c>
      <c r="C33863" s="26" t="s">
        <v>23817</v>
      </c>
    </row>
    <row r="33864">
      <c r="A33864" s="9">
        <f t="shared" si="1"/>
        <v>24865</v>
      </c>
      <c r="B33864" s="25" t="s">
        <v>27524</v>
      </c>
      <c r="C33864" s="26" t="s">
        <v>23812</v>
      </c>
    </row>
    <row r="33865">
      <c r="A33865" s="9">
        <f t="shared" si="1"/>
        <v>24866</v>
      </c>
      <c r="B33865" s="25" t="s">
        <v>27525</v>
      </c>
      <c r="C33865" s="26" t="s">
        <v>23761</v>
      </c>
    </row>
    <row r="33866">
      <c r="A33866" s="9">
        <f t="shared" si="1"/>
        <v>24867</v>
      </c>
      <c r="B33866" s="5" t="s">
        <v>21233</v>
      </c>
      <c r="C33866" s="6" t="s">
        <v>731</v>
      </c>
    </row>
    <row r="33867">
      <c r="A33867" s="9">
        <f t="shared" si="1"/>
        <v>24868</v>
      </c>
      <c r="B33867" s="5" t="s">
        <v>21234</v>
      </c>
      <c r="C33867" s="6" t="s">
        <v>437</v>
      </c>
    </row>
    <row r="33868">
      <c r="A33868" s="9">
        <f t="shared" si="1"/>
        <v>24869</v>
      </c>
      <c r="B33868" s="5" t="s">
        <v>21235</v>
      </c>
      <c r="C33868" s="6" t="s">
        <v>59</v>
      </c>
    </row>
    <row r="33869">
      <c r="A33869" s="9">
        <f t="shared" si="1"/>
        <v>24870</v>
      </c>
      <c r="B33869" s="8" t="s">
        <v>21236</v>
      </c>
      <c r="C33869" s="9" t="s">
        <v>416</v>
      </c>
    </row>
    <row r="33870">
      <c r="A33870" s="9">
        <f t="shared" si="1"/>
        <v>24871</v>
      </c>
      <c r="B33870" s="5" t="s">
        <v>21237</v>
      </c>
      <c r="C33870" s="6" t="s">
        <v>1221</v>
      </c>
    </row>
    <row r="33871">
      <c r="A33871" s="9">
        <f t="shared" si="1"/>
        <v>24872</v>
      </c>
      <c r="B33871" s="8" t="s">
        <v>21238</v>
      </c>
      <c r="C33871" s="9" t="s">
        <v>188</v>
      </c>
    </row>
    <row r="33872">
      <c r="A33872" s="9">
        <f t="shared" si="1"/>
        <v>24873</v>
      </c>
      <c r="B33872" s="8" t="s">
        <v>21239</v>
      </c>
      <c r="C33872" s="9" t="s">
        <v>722</v>
      </c>
    </row>
    <row r="33873">
      <c r="A33873" s="9">
        <f t="shared" si="1"/>
        <v>24874</v>
      </c>
      <c r="B33873" s="8" t="s">
        <v>21240</v>
      </c>
      <c r="C33873" s="9" t="s">
        <v>416</v>
      </c>
    </row>
    <row r="33874">
      <c r="A33874" s="9">
        <f t="shared" si="1"/>
        <v>24875</v>
      </c>
      <c r="B33874" s="5" t="s">
        <v>21241</v>
      </c>
      <c r="C33874" s="6" t="s">
        <v>1360</v>
      </c>
    </row>
    <row r="33875">
      <c r="A33875" s="9">
        <f t="shared" si="1"/>
        <v>24876</v>
      </c>
      <c r="B33875" s="36" t="s">
        <v>27526</v>
      </c>
      <c r="C33875" s="26" t="s">
        <v>3126</v>
      </c>
    </row>
    <row r="33876">
      <c r="A33876" s="9">
        <f t="shared" si="1"/>
        <v>24877</v>
      </c>
      <c r="B33876" s="5" t="s">
        <v>21242</v>
      </c>
      <c r="C33876" s="6" t="s">
        <v>1221</v>
      </c>
    </row>
    <row r="33877">
      <c r="A33877" s="9">
        <f t="shared" si="1"/>
        <v>24878</v>
      </c>
      <c r="B33877" s="25" t="s">
        <v>27527</v>
      </c>
      <c r="C33877" s="26" t="s">
        <v>672</v>
      </c>
    </row>
    <row r="33878">
      <c r="A33878" s="9">
        <f t="shared" si="1"/>
        <v>24878</v>
      </c>
      <c r="B33878" s="27" t="s">
        <v>27527</v>
      </c>
      <c r="C33878" s="28" t="s">
        <v>23637</v>
      </c>
    </row>
    <row r="33879">
      <c r="A33879" s="9">
        <f t="shared" si="1"/>
        <v>24879</v>
      </c>
      <c r="B33879" s="5" t="s">
        <v>21243</v>
      </c>
      <c r="C33879" s="6" t="s">
        <v>405</v>
      </c>
    </row>
    <row r="33880">
      <c r="A33880" s="9">
        <f t="shared" si="1"/>
        <v>24879</v>
      </c>
      <c r="B33880" s="5" t="s">
        <v>21243</v>
      </c>
      <c r="C33880" s="6" t="s">
        <v>91</v>
      </c>
    </row>
    <row r="33881">
      <c r="A33881" s="9">
        <f t="shared" si="1"/>
        <v>24879</v>
      </c>
      <c r="B33881" s="5" t="s">
        <v>21243</v>
      </c>
      <c r="C33881" s="6" t="s">
        <v>23637</v>
      </c>
    </row>
    <row r="33882">
      <c r="A33882" s="9">
        <f t="shared" si="1"/>
        <v>24880</v>
      </c>
      <c r="B33882" s="38" t="s">
        <v>27528</v>
      </c>
      <c r="C33882" s="26" t="s">
        <v>23636</v>
      </c>
    </row>
    <row r="33883">
      <c r="A33883" s="9">
        <f t="shared" si="1"/>
        <v>24881</v>
      </c>
      <c r="B33883" s="8" t="s">
        <v>21244</v>
      </c>
      <c r="C33883" s="9" t="s">
        <v>42</v>
      </c>
    </row>
    <row r="33884">
      <c r="A33884" s="9">
        <f t="shared" si="1"/>
        <v>24882</v>
      </c>
      <c r="B33884" s="25" t="s">
        <v>27529</v>
      </c>
      <c r="C33884" s="26" t="s">
        <v>23812</v>
      </c>
    </row>
    <row r="33885">
      <c r="A33885" s="9">
        <f t="shared" si="1"/>
        <v>24883</v>
      </c>
      <c r="B33885" s="25" t="s">
        <v>27530</v>
      </c>
      <c r="C33885" s="26" t="s">
        <v>23808</v>
      </c>
    </row>
    <row r="33886">
      <c r="A33886" s="9">
        <f t="shared" si="1"/>
        <v>24884</v>
      </c>
      <c r="B33886" s="25" t="s">
        <v>27531</v>
      </c>
      <c r="C33886" s="26" t="s">
        <v>10122</v>
      </c>
    </row>
    <row r="33887">
      <c r="A33887" s="9">
        <f t="shared" si="1"/>
        <v>24884</v>
      </c>
      <c r="B33887" s="27" t="s">
        <v>27531</v>
      </c>
      <c r="C33887" s="28" t="s">
        <v>23637</v>
      </c>
    </row>
    <row r="33888">
      <c r="A33888" s="9">
        <f t="shared" si="1"/>
        <v>24885</v>
      </c>
      <c r="B33888" s="8" t="s">
        <v>21245</v>
      </c>
      <c r="C33888" s="9" t="s">
        <v>616</v>
      </c>
    </row>
    <row r="33889">
      <c r="A33889" s="9">
        <f t="shared" si="1"/>
        <v>24886</v>
      </c>
      <c r="B33889" s="5" t="s">
        <v>21246</v>
      </c>
      <c r="C33889" s="6" t="s">
        <v>1279</v>
      </c>
    </row>
    <row r="33890">
      <c r="A33890" s="9">
        <f t="shared" si="1"/>
        <v>24886</v>
      </c>
      <c r="B33890" s="5" t="s">
        <v>21246</v>
      </c>
      <c r="C33890" s="6" t="s">
        <v>785</v>
      </c>
    </row>
    <row r="33891">
      <c r="A33891" s="9">
        <f t="shared" si="1"/>
        <v>24887</v>
      </c>
      <c r="B33891" s="8" t="s">
        <v>21247</v>
      </c>
      <c r="C33891" s="9" t="s">
        <v>616</v>
      </c>
    </row>
    <row r="33892">
      <c r="A33892" s="9">
        <f t="shared" si="1"/>
        <v>24888</v>
      </c>
      <c r="B33892" s="5" t="s">
        <v>21248</v>
      </c>
      <c r="C33892" s="6" t="s">
        <v>109</v>
      </c>
    </row>
    <row r="33893">
      <c r="A33893" s="9">
        <f t="shared" si="1"/>
        <v>24888</v>
      </c>
      <c r="B33893" s="5" t="s">
        <v>21248</v>
      </c>
      <c r="C33893" s="6" t="s">
        <v>25</v>
      </c>
    </row>
    <row r="33894">
      <c r="A33894" s="9">
        <f t="shared" si="1"/>
        <v>24889</v>
      </c>
      <c r="B33894" s="5" t="s">
        <v>21249</v>
      </c>
      <c r="C33894" s="6" t="s">
        <v>1360</v>
      </c>
    </row>
    <row r="33895">
      <c r="A33895" s="9">
        <f t="shared" si="1"/>
        <v>24890</v>
      </c>
      <c r="B33895" s="5" t="s">
        <v>21250</v>
      </c>
      <c r="C33895" s="6" t="s">
        <v>612</v>
      </c>
    </row>
    <row r="33896">
      <c r="A33896" s="9">
        <f t="shared" si="1"/>
        <v>24891</v>
      </c>
      <c r="B33896" s="5" t="s">
        <v>21251</v>
      </c>
      <c r="C33896" s="6" t="s">
        <v>1040</v>
      </c>
    </row>
    <row r="33897">
      <c r="A33897" s="9">
        <f t="shared" si="1"/>
        <v>24892</v>
      </c>
      <c r="B33897" s="5" t="s">
        <v>21252</v>
      </c>
      <c r="C33897" s="6" t="s">
        <v>1040</v>
      </c>
    </row>
    <row r="33898">
      <c r="A33898" s="9">
        <f t="shared" si="1"/>
        <v>24893</v>
      </c>
      <c r="B33898" s="5" t="s">
        <v>21253</v>
      </c>
      <c r="C33898" s="6" t="s">
        <v>1040</v>
      </c>
    </row>
    <row r="33899">
      <c r="A33899" s="9">
        <f t="shared" si="1"/>
        <v>24894</v>
      </c>
      <c r="B33899" s="5" t="s">
        <v>21254</v>
      </c>
      <c r="C33899" s="6" t="s">
        <v>437</v>
      </c>
    </row>
    <row r="33900">
      <c r="A33900" s="9">
        <f t="shared" si="1"/>
        <v>24895</v>
      </c>
      <c r="B33900" s="5" t="s">
        <v>21255</v>
      </c>
      <c r="C33900" s="6" t="s">
        <v>86</v>
      </c>
    </row>
    <row r="33901">
      <c r="A33901" s="9">
        <f t="shared" si="1"/>
        <v>24896</v>
      </c>
      <c r="B33901" s="25" t="s">
        <v>27532</v>
      </c>
      <c r="C33901" s="26" t="s">
        <v>8541</v>
      </c>
    </row>
    <row r="33902">
      <c r="A33902" s="9">
        <f t="shared" si="1"/>
        <v>24897</v>
      </c>
      <c r="B33902" s="25" t="s">
        <v>27533</v>
      </c>
      <c r="C33902" s="26" t="s">
        <v>8541</v>
      </c>
    </row>
    <row r="33903">
      <c r="A33903" s="9">
        <f t="shared" si="1"/>
        <v>24898</v>
      </c>
      <c r="B33903" s="25" t="s">
        <v>27534</v>
      </c>
      <c r="C33903" s="26" t="s">
        <v>8541</v>
      </c>
    </row>
    <row r="33904">
      <c r="A33904" s="9">
        <f t="shared" si="1"/>
        <v>24899</v>
      </c>
      <c r="B33904" s="8" t="s">
        <v>21256</v>
      </c>
      <c r="C33904" s="9" t="s">
        <v>65</v>
      </c>
    </row>
    <row r="33905">
      <c r="A33905" s="9">
        <f t="shared" si="1"/>
        <v>24900</v>
      </c>
      <c r="B33905" s="5" t="s">
        <v>21257</v>
      </c>
      <c r="C33905" s="6" t="s">
        <v>74</v>
      </c>
    </row>
    <row r="33906">
      <c r="A33906" s="9">
        <f t="shared" si="1"/>
        <v>24901</v>
      </c>
      <c r="B33906" s="5" t="s">
        <v>21258</v>
      </c>
      <c r="C33906" s="6" t="s">
        <v>86</v>
      </c>
    </row>
    <row r="33907">
      <c r="A33907" s="9">
        <f t="shared" si="1"/>
        <v>24902</v>
      </c>
      <c r="B33907" s="8" t="s">
        <v>21259</v>
      </c>
      <c r="C33907" s="9" t="s">
        <v>46</v>
      </c>
    </row>
    <row r="33908">
      <c r="A33908" s="9">
        <f t="shared" si="1"/>
        <v>24903</v>
      </c>
      <c r="B33908" s="8" t="s">
        <v>21260</v>
      </c>
      <c r="C33908" s="9" t="s">
        <v>46</v>
      </c>
    </row>
    <row r="33909">
      <c r="A33909" s="9">
        <f t="shared" si="1"/>
        <v>24904</v>
      </c>
      <c r="B33909" s="5" t="s">
        <v>21261</v>
      </c>
      <c r="C33909" s="6" t="s">
        <v>785</v>
      </c>
    </row>
    <row r="33910">
      <c r="A33910" s="9">
        <f t="shared" si="1"/>
        <v>24905</v>
      </c>
      <c r="B33910" s="8" t="s">
        <v>21262</v>
      </c>
      <c r="C33910" s="9" t="s">
        <v>56</v>
      </c>
    </row>
    <row r="33911">
      <c r="A33911" s="9">
        <f t="shared" si="1"/>
        <v>24906</v>
      </c>
      <c r="B33911" s="5" t="s">
        <v>21263</v>
      </c>
      <c r="C33911" s="6" t="s">
        <v>462</v>
      </c>
    </row>
    <row r="33912">
      <c r="A33912" s="9">
        <f t="shared" si="1"/>
        <v>24906</v>
      </c>
      <c r="B33912" s="5" t="s">
        <v>21263</v>
      </c>
      <c r="C33912" s="6" t="s">
        <v>23637</v>
      </c>
    </row>
    <row r="33913">
      <c r="A33913" s="9">
        <f t="shared" si="1"/>
        <v>24907</v>
      </c>
      <c r="B33913" s="25" t="s">
        <v>27535</v>
      </c>
      <c r="C33913" s="26" t="s">
        <v>446</v>
      </c>
    </row>
    <row r="33914">
      <c r="A33914" s="9">
        <f t="shared" si="1"/>
        <v>24907</v>
      </c>
      <c r="B33914" s="27" t="s">
        <v>27535</v>
      </c>
      <c r="C33914" s="28" t="s">
        <v>23637</v>
      </c>
    </row>
    <row r="33915">
      <c r="A33915" s="9">
        <f t="shared" si="1"/>
        <v>24908</v>
      </c>
      <c r="B33915" s="30" t="s">
        <v>27536</v>
      </c>
      <c r="C33915" s="26" t="s">
        <v>23639</v>
      </c>
    </row>
    <row r="33916">
      <c r="A33916" s="9">
        <f t="shared" si="1"/>
        <v>24908</v>
      </c>
      <c r="B33916" s="30" t="s">
        <v>27536</v>
      </c>
      <c r="C33916" s="26" t="s">
        <v>60</v>
      </c>
    </row>
    <row r="33917">
      <c r="A33917" s="9">
        <f t="shared" si="1"/>
        <v>24909</v>
      </c>
      <c r="B33917" s="25" t="s">
        <v>27537</v>
      </c>
      <c r="C33917" s="26" t="s">
        <v>487</v>
      </c>
    </row>
    <row r="33918">
      <c r="A33918" s="9">
        <f t="shared" si="1"/>
        <v>24909</v>
      </c>
      <c r="B33918" s="27" t="s">
        <v>27537</v>
      </c>
      <c r="C33918" s="28" t="s">
        <v>23637</v>
      </c>
    </row>
    <row r="33919">
      <c r="A33919" s="9">
        <f t="shared" si="1"/>
        <v>24910</v>
      </c>
      <c r="B33919" s="25" t="s">
        <v>27538</v>
      </c>
      <c r="C33919" s="26" t="s">
        <v>3060</v>
      </c>
    </row>
    <row r="33920">
      <c r="A33920" s="9">
        <f t="shared" si="1"/>
        <v>24910</v>
      </c>
      <c r="B33920" s="27" t="s">
        <v>27538</v>
      </c>
      <c r="C33920" s="28" t="s">
        <v>23637</v>
      </c>
    </row>
    <row r="33921">
      <c r="A33921" s="9">
        <f t="shared" si="1"/>
        <v>24911</v>
      </c>
      <c r="B33921" s="25" t="s">
        <v>27539</v>
      </c>
      <c r="C33921" s="26" t="s">
        <v>487</v>
      </c>
    </row>
    <row r="33922">
      <c r="A33922" s="9">
        <f t="shared" si="1"/>
        <v>24911</v>
      </c>
      <c r="B33922" s="27" t="s">
        <v>27539</v>
      </c>
      <c r="C33922" s="28" t="s">
        <v>23637</v>
      </c>
    </row>
    <row r="33923">
      <c r="A33923" s="9">
        <f t="shared" si="1"/>
        <v>24912</v>
      </c>
      <c r="B33923" s="8" t="s">
        <v>21264</v>
      </c>
      <c r="C33923" s="9" t="s">
        <v>372</v>
      </c>
    </row>
    <row r="33924">
      <c r="A33924" s="9">
        <f t="shared" si="1"/>
        <v>24913</v>
      </c>
      <c r="B33924" s="8" t="s">
        <v>21265</v>
      </c>
      <c r="C33924" s="9" t="s">
        <v>733</v>
      </c>
    </row>
    <row r="33925">
      <c r="A33925" s="9">
        <f t="shared" si="1"/>
        <v>24914</v>
      </c>
      <c r="B33925" s="8" t="s">
        <v>21266</v>
      </c>
      <c r="C33925" s="9" t="s">
        <v>142</v>
      </c>
    </row>
    <row r="33926">
      <c r="A33926" s="9">
        <f t="shared" si="1"/>
        <v>24915</v>
      </c>
      <c r="B33926" s="25" t="s">
        <v>27540</v>
      </c>
      <c r="C33926" s="26" t="s">
        <v>23761</v>
      </c>
    </row>
    <row r="33927">
      <c r="A33927" s="9">
        <f t="shared" si="1"/>
        <v>24916</v>
      </c>
      <c r="B33927" s="8" t="s">
        <v>21267</v>
      </c>
      <c r="C33927" s="9" t="s">
        <v>818</v>
      </c>
    </row>
    <row r="33928">
      <c r="A33928" s="9">
        <f t="shared" si="1"/>
        <v>24917</v>
      </c>
      <c r="B33928" s="8" t="s">
        <v>21268</v>
      </c>
      <c r="C33928" s="9" t="s">
        <v>188</v>
      </c>
    </row>
    <row r="33929">
      <c r="A33929" s="9">
        <f t="shared" si="1"/>
        <v>24918</v>
      </c>
      <c r="B33929" s="8" t="s">
        <v>21269</v>
      </c>
      <c r="C33929" s="9" t="s">
        <v>733</v>
      </c>
    </row>
    <row r="33930">
      <c r="A33930" s="9">
        <f t="shared" si="1"/>
        <v>24919</v>
      </c>
      <c r="B33930" s="8" t="s">
        <v>21270</v>
      </c>
      <c r="C33930" s="9" t="s">
        <v>60</v>
      </c>
    </row>
    <row r="33931">
      <c r="A33931" s="9">
        <f t="shared" si="1"/>
        <v>24920</v>
      </c>
      <c r="B33931" s="5" t="s">
        <v>21271</v>
      </c>
      <c r="C33931" s="6" t="s">
        <v>196</v>
      </c>
    </row>
    <row r="33932">
      <c r="A33932" s="9">
        <f t="shared" si="1"/>
        <v>24920</v>
      </c>
      <c r="B33932" s="5" t="s">
        <v>21271</v>
      </c>
      <c r="C33932" s="6" t="s">
        <v>25</v>
      </c>
    </row>
    <row r="33933">
      <c r="A33933" s="9">
        <f t="shared" si="1"/>
        <v>24920</v>
      </c>
      <c r="B33933" s="5" t="s">
        <v>21271</v>
      </c>
      <c r="C33933" s="6" t="s">
        <v>24</v>
      </c>
    </row>
    <row r="33934">
      <c r="A33934" s="9">
        <f t="shared" si="1"/>
        <v>24920</v>
      </c>
      <c r="B33934" s="5" t="s">
        <v>21271</v>
      </c>
      <c r="C33934" s="6" t="s">
        <v>23637</v>
      </c>
    </row>
    <row r="33935">
      <c r="A33935" s="9">
        <f t="shared" si="1"/>
        <v>24921</v>
      </c>
      <c r="B33935" s="5" t="s">
        <v>21272</v>
      </c>
      <c r="C33935" s="6" t="s">
        <v>683</v>
      </c>
    </row>
    <row r="33936">
      <c r="A33936" s="9">
        <f t="shared" si="1"/>
        <v>24921</v>
      </c>
      <c r="B33936" s="37" t="s">
        <v>21272</v>
      </c>
      <c r="C33936" s="28" t="s">
        <v>23633</v>
      </c>
    </row>
    <row r="33937">
      <c r="A33937" s="9">
        <f t="shared" si="1"/>
        <v>24922</v>
      </c>
      <c r="B33937" s="5" t="s">
        <v>21273</v>
      </c>
      <c r="C33937" s="6" t="s">
        <v>365</v>
      </c>
    </row>
    <row r="33938">
      <c r="A33938" s="9">
        <f t="shared" si="1"/>
        <v>24923</v>
      </c>
      <c r="B33938" s="8" t="s">
        <v>21274</v>
      </c>
      <c r="C33938" s="9" t="s">
        <v>1776</v>
      </c>
    </row>
    <row r="33939">
      <c r="A33939" s="9">
        <f t="shared" si="1"/>
        <v>24924</v>
      </c>
      <c r="B33939" s="5" t="s">
        <v>21275</v>
      </c>
      <c r="C33939" s="6" t="s">
        <v>142</v>
      </c>
    </row>
    <row r="33940">
      <c r="A33940" s="9">
        <f t="shared" si="1"/>
        <v>24925</v>
      </c>
      <c r="B33940" s="5" t="s">
        <v>21276</v>
      </c>
      <c r="C33940" s="6" t="s">
        <v>420</v>
      </c>
    </row>
    <row r="33941">
      <c r="A33941" s="9">
        <f t="shared" si="1"/>
        <v>24925</v>
      </c>
      <c r="B33941" s="5" t="s">
        <v>21276</v>
      </c>
      <c r="C33941" s="6" t="s">
        <v>23672</v>
      </c>
    </row>
    <row r="33942">
      <c r="A33942" s="9">
        <f t="shared" si="1"/>
        <v>24926</v>
      </c>
      <c r="B33942" s="5" t="s">
        <v>21277</v>
      </c>
      <c r="C33942" s="6" t="s">
        <v>86</v>
      </c>
    </row>
    <row r="33943">
      <c r="A33943" s="9">
        <f t="shared" si="1"/>
        <v>24927</v>
      </c>
      <c r="B33943" s="5" t="s">
        <v>21278</v>
      </c>
      <c r="C33943" s="6" t="s">
        <v>612</v>
      </c>
    </row>
    <row r="33944">
      <c r="A33944" s="9">
        <f t="shared" si="1"/>
        <v>24928</v>
      </c>
      <c r="B33944" s="5" t="s">
        <v>21279</v>
      </c>
      <c r="C33944" s="6" t="s">
        <v>1495</v>
      </c>
    </row>
    <row r="33945">
      <c r="A33945" s="9">
        <f t="shared" si="1"/>
        <v>24929</v>
      </c>
      <c r="B33945" s="5" t="s">
        <v>21280</v>
      </c>
      <c r="C33945" s="6" t="s">
        <v>74</v>
      </c>
    </row>
    <row r="33946">
      <c r="A33946" s="9">
        <f t="shared" si="1"/>
        <v>24930</v>
      </c>
      <c r="B33946" s="25" t="s">
        <v>27541</v>
      </c>
      <c r="C33946" s="26" t="s">
        <v>12983</v>
      </c>
    </row>
    <row r="33947">
      <c r="A33947" s="9">
        <f t="shared" si="1"/>
        <v>24931</v>
      </c>
      <c r="B33947" s="8" t="s">
        <v>21281</v>
      </c>
      <c r="C33947" s="9" t="s">
        <v>818</v>
      </c>
    </row>
    <row r="33948">
      <c r="A33948" s="9">
        <f t="shared" si="1"/>
        <v>24932</v>
      </c>
      <c r="B33948" s="15" t="s">
        <v>21282</v>
      </c>
      <c r="C33948" s="11" t="s">
        <v>423</v>
      </c>
    </row>
    <row r="33949">
      <c r="A33949" s="9">
        <f t="shared" si="1"/>
        <v>24933</v>
      </c>
      <c r="B33949" s="8" t="s">
        <v>21283</v>
      </c>
      <c r="C33949" s="9" t="s">
        <v>1042</v>
      </c>
    </row>
    <row r="33950">
      <c r="A33950" s="9">
        <f t="shared" si="1"/>
        <v>24934</v>
      </c>
      <c r="B33950" s="5" t="s">
        <v>21284</v>
      </c>
      <c r="C33950" s="6" t="s">
        <v>1221</v>
      </c>
    </row>
    <row r="33951">
      <c r="A33951" s="9">
        <f t="shared" si="1"/>
        <v>24935</v>
      </c>
      <c r="B33951" s="25" t="s">
        <v>27542</v>
      </c>
      <c r="C33951" s="26" t="s">
        <v>11797</v>
      </c>
    </row>
    <row r="33952">
      <c r="A33952" s="9">
        <f t="shared" si="1"/>
        <v>24936</v>
      </c>
      <c r="B33952" s="5" t="s">
        <v>21285</v>
      </c>
      <c r="C33952" s="6" t="s">
        <v>86</v>
      </c>
    </row>
    <row r="33953">
      <c r="A33953" s="9">
        <f t="shared" si="1"/>
        <v>24937</v>
      </c>
      <c r="B33953" s="30" t="s">
        <v>27543</v>
      </c>
      <c r="C33953" s="26" t="s">
        <v>23639</v>
      </c>
    </row>
    <row r="33954">
      <c r="A33954" s="9">
        <f t="shared" si="1"/>
        <v>24937</v>
      </c>
      <c r="B33954" s="30" t="s">
        <v>27543</v>
      </c>
      <c r="C33954" s="26" t="s">
        <v>60</v>
      </c>
    </row>
    <row r="33955">
      <c r="A33955" s="9">
        <f t="shared" si="1"/>
        <v>24938</v>
      </c>
      <c r="B33955" s="5" t="s">
        <v>21286</v>
      </c>
      <c r="C33955" s="6" t="s">
        <v>1267</v>
      </c>
    </row>
    <row r="33956">
      <c r="A33956" s="9">
        <f t="shared" si="1"/>
        <v>24939</v>
      </c>
      <c r="B33956" s="5" t="s">
        <v>21287</v>
      </c>
      <c r="C33956" s="6" t="s">
        <v>109</v>
      </c>
    </row>
    <row r="33957">
      <c r="A33957" s="9">
        <f t="shared" si="1"/>
        <v>24940</v>
      </c>
      <c r="B33957" s="25" t="s">
        <v>27544</v>
      </c>
      <c r="C33957" s="26" t="s">
        <v>8541</v>
      </c>
    </row>
    <row r="33958">
      <c r="A33958" s="9">
        <f t="shared" si="1"/>
        <v>24941</v>
      </c>
      <c r="B33958" s="30" t="s">
        <v>27545</v>
      </c>
      <c r="C33958" s="26" t="s">
        <v>23737</v>
      </c>
    </row>
    <row r="33959">
      <c r="A33959" s="9">
        <f t="shared" si="1"/>
        <v>24942</v>
      </c>
      <c r="B33959" s="27" t="s">
        <v>27546</v>
      </c>
      <c r="C33959" s="28" t="s">
        <v>23637</v>
      </c>
    </row>
    <row r="33960">
      <c r="A33960" s="9">
        <f t="shared" si="1"/>
        <v>24942</v>
      </c>
      <c r="B33960" s="49" t="s">
        <v>27546</v>
      </c>
      <c r="C33960" s="26" t="s">
        <v>90</v>
      </c>
    </row>
    <row r="33961">
      <c r="A33961" s="9">
        <f t="shared" si="1"/>
        <v>24942</v>
      </c>
      <c r="B33961" s="25" t="s">
        <v>27546</v>
      </c>
      <c r="C33961" s="34" t="s">
        <v>59</v>
      </c>
    </row>
    <row r="33962">
      <c r="A33962" s="9">
        <f t="shared" si="1"/>
        <v>24943</v>
      </c>
      <c r="B33962" s="5" t="s">
        <v>21288</v>
      </c>
      <c r="C33962" s="6" t="s">
        <v>1262</v>
      </c>
    </row>
    <row r="33963">
      <c r="A33963" s="9">
        <f t="shared" si="1"/>
        <v>24944</v>
      </c>
      <c r="B33963" s="5" t="s">
        <v>21289</v>
      </c>
      <c r="C33963" s="6" t="s">
        <v>621</v>
      </c>
    </row>
    <row r="33964">
      <c r="A33964" s="9">
        <f t="shared" si="1"/>
        <v>24945</v>
      </c>
      <c r="B33964" s="25" t="s">
        <v>27547</v>
      </c>
      <c r="C33964" s="26" t="s">
        <v>8541</v>
      </c>
    </row>
    <row r="33965">
      <c r="A33965" s="9">
        <f t="shared" si="1"/>
        <v>24946</v>
      </c>
      <c r="B33965" s="8" t="s">
        <v>21290</v>
      </c>
      <c r="C33965" s="9" t="s">
        <v>46</v>
      </c>
    </row>
    <row r="33966">
      <c r="A33966" s="9">
        <f t="shared" si="1"/>
        <v>24947</v>
      </c>
      <c r="B33966" s="8" t="s">
        <v>21291</v>
      </c>
      <c r="C33966" s="9" t="s">
        <v>188</v>
      </c>
    </row>
    <row r="33967">
      <c r="A33967" s="9">
        <f t="shared" si="1"/>
        <v>24948</v>
      </c>
      <c r="B33967" s="5" t="s">
        <v>21292</v>
      </c>
      <c r="C33967" s="6" t="s">
        <v>621</v>
      </c>
    </row>
    <row r="33968">
      <c r="A33968" s="9">
        <f t="shared" si="1"/>
        <v>24949</v>
      </c>
      <c r="B33968" s="5" t="s">
        <v>21293</v>
      </c>
      <c r="C33968" s="6" t="s">
        <v>818</v>
      </c>
    </row>
    <row r="33969">
      <c r="A33969" s="9">
        <f t="shared" si="1"/>
        <v>24950</v>
      </c>
      <c r="B33969" s="8" t="s">
        <v>21294</v>
      </c>
      <c r="C33969" s="9" t="s">
        <v>52</v>
      </c>
    </row>
    <row r="33970">
      <c r="A33970" s="9">
        <f t="shared" si="1"/>
        <v>24951</v>
      </c>
      <c r="B33970" s="8" t="s">
        <v>21295</v>
      </c>
      <c r="C33970" s="9" t="s">
        <v>52</v>
      </c>
    </row>
    <row r="33971">
      <c r="A33971" s="9">
        <f t="shared" si="1"/>
        <v>24952</v>
      </c>
      <c r="B33971" s="5" t="s">
        <v>21296</v>
      </c>
      <c r="C33971" s="6" t="s">
        <v>1371</v>
      </c>
    </row>
    <row r="33972">
      <c r="A33972" s="9">
        <f t="shared" si="1"/>
        <v>24953</v>
      </c>
      <c r="B33972" s="5" t="s">
        <v>21297</v>
      </c>
      <c r="C33972" s="6" t="s">
        <v>74</v>
      </c>
    </row>
    <row r="33973">
      <c r="A33973" s="9">
        <f t="shared" si="1"/>
        <v>24954</v>
      </c>
      <c r="B33973" s="8" t="s">
        <v>21298</v>
      </c>
      <c r="C33973" s="9" t="s">
        <v>416</v>
      </c>
    </row>
    <row r="33974">
      <c r="A33974" s="9">
        <f t="shared" si="1"/>
        <v>24955</v>
      </c>
      <c r="B33974" s="8" t="s">
        <v>21299</v>
      </c>
      <c r="C33974" s="6" t="s">
        <v>1012</v>
      </c>
    </row>
    <row r="33975">
      <c r="A33975" s="9">
        <f t="shared" si="1"/>
        <v>24956</v>
      </c>
      <c r="B33975" s="5" t="s">
        <v>21300</v>
      </c>
      <c r="C33975" s="6" t="s">
        <v>1620</v>
      </c>
    </row>
    <row r="33976">
      <c r="A33976" s="9">
        <f t="shared" si="1"/>
        <v>24957</v>
      </c>
      <c r="B33976" s="5" t="s">
        <v>21301</v>
      </c>
      <c r="C33976" s="6" t="s">
        <v>362</v>
      </c>
    </row>
    <row r="33977">
      <c r="A33977" s="9">
        <f t="shared" si="1"/>
        <v>24958</v>
      </c>
      <c r="B33977" s="5" t="s">
        <v>21302</v>
      </c>
      <c r="C33977" s="6" t="s">
        <v>109</v>
      </c>
    </row>
    <row r="33978">
      <c r="A33978" s="9">
        <f t="shared" si="1"/>
        <v>24958</v>
      </c>
      <c r="B33978" s="5" t="s">
        <v>21302</v>
      </c>
      <c r="C33978" s="6" t="s">
        <v>25</v>
      </c>
    </row>
    <row r="33979">
      <c r="A33979" s="9">
        <f t="shared" si="1"/>
        <v>24959</v>
      </c>
      <c r="B33979" s="8" t="s">
        <v>21303</v>
      </c>
      <c r="C33979" s="6" t="s">
        <v>59</v>
      </c>
    </row>
    <row r="33980">
      <c r="A33980" s="9">
        <f t="shared" si="1"/>
        <v>24959</v>
      </c>
      <c r="B33980" s="8" t="s">
        <v>21303</v>
      </c>
      <c r="C33980" s="9" t="s">
        <v>142</v>
      </c>
    </row>
    <row r="33981">
      <c r="A33981" s="9">
        <f t="shared" si="1"/>
        <v>24960</v>
      </c>
      <c r="B33981" s="8" t="s">
        <v>21304</v>
      </c>
      <c r="C33981" s="9" t="s">
        <v>188</v>
      </c>
    </row>
    <row r="33982">
      <c r="A33982" s="9">
        <f t="shared" si="1"/>
        <v>24961</v>
      </c>
      <c r="B33982" s="8" t="s">
        <v>21305</v>
      </c>
      <c r="C33982" s="6" t="s">
        <v>15852</v>
      </c>
    </row>
    <row r="33983">
      <c r="A33983" s="9">
        <f t="shared" si="1"/>
        <v>24961</v>
      </c>
      <c r="B33983" s="8" t="s">
        <v>21305</v>
      </c>
      <c r="C33983" s="6" t="s">
        <v>616</v>
      </c>
    </row>
    <row r="33984">
      <c r="A33984" s="9">
        <f t="shared" si="1"/>
        <v>24961</v>
      </c>
      <c r="B33984" s="8" t="s">
        <v>21305</v>
      </c>
      <c r="C33984" s="9" t="s">
        <v>399</v>
      </c>
    </row>
    <row r="33985">
      <c r="A33985" s="9">
        <f t="shared" si="1"/>
        <v>24961</v>
      </c>
      <c r="B33985" s="8" t="s">
        <v>21305</v>
      </c>
      <c r="C33985" s="9" t="s">
        <v>280</v>
      </c>
    </row>
    <row r="33986">
      <c r="A33986" s="9">
        <f t="shared" si="1"/>
        <v>24961</v>
      </c>
      <c r="B33986" s="8" t="s">
        <v>21305</v>
      </c>
      <c r="C33986" s="9" t="s">
        <v>60</v>
      </c>
    </row>
    <row r="33987">
      <c r="A33987" s="9">
        <f t="shared" si="1"/>
        <v>24961</v>
      </c>
      <c r="B33987" s="8" t="s">
        <v>21305</v>
      </c>
      <c r="C33987" s="6" t="s">
        <v>23637</v>
      </c>
    </row>
    <row r="33988">
      <c r="A33988" s="9">
        <f t="shared" si="1"/>
        <v>24962</v>
      </c>
      <c r="B33988" s="5" t="s">
        <v>21306</v>
      </c>
      <c r="C33988" s="6" t="s">
        <v>346</v>
      </c>
    </row>
    <row r="33989">
      <c r="A33989" s="9">
        <f t="shared" si="1"/>
        <v>24962</v>
      </c>
      <c r="B33989" s="5" t="s">
        <v>21306</v>
      </c>
      <c r="C33989" s="6" t="s">
        <v>23628</v>
      </c>
    </row>
    <row r="33990">
      <c r="A33990" s="9">
        <f t="shared" si="1"/>
        <v>24963</v>
      </c>
      <c r="B33990" s="8" t="s">
        <v>21307</v>
      </c>
      <c r="C33990" s="6" t="s">
        <v>59</v>
      </c>
    </row>
    <row r="33991">
      <c r="A33991" s="9">
        <f t="shared" si="1"/>
        <v>24964</v>
      </c>
      <c r="B33991" s="8" t="s">
        <v>21308</v>
      </c>
      <c r="C33991" s="6" t="s">
        <v>59</v>
      </c>
    </row>
    <row r="33992">
      <c r="A33992" s="9">
        <f t="shared" si="1"/>
        <v>24965</v>
      </c>
      <c r="B33992" s="8" t="s">
        <v>21309</v>
      </c>
      <c r="C33992" s="9" t="s">
        <v>177</v>
      </c>
    </row>
    <row r="33993">
      <c r="A33993" s="9">
        <f t="shared" si="1"/>
        <v>24966</v>
      </c>
      <c r="B33993" s="8" t="s">
        <v>21310</v>
      </c>
      <c r="C33993" s="6" t="s">
        <v>672</v>
      </c>
    </row>
    <row r="33994">
      <c r="A33994" s="9">
        <f t="shared" si="1"/>
        <v>24966</v>
      </c>
      <c r="B33994" s="8" t="s">
        <v>21310</v>
      </c>
      <c r="C33994" s="9" t="s">
        <v>177</v>
      </c>
    </row>
    <row r="33995">
      <c r="A33995" s="9">
        <f t="shared" si="1"/>
        <v>24966</v>
      </c>
      <c r="B33995" s="8" t="s">
        <v>21310</v>
      </c>
      <c r="C33995" s="9" t="s">
        <v>60</v>
      </c>
    </row>
    <row r="33996">
      <c r="A33996" s="9">
        <f t="shared" si="1"/>
        <v>24966</v>
      </c>
      <c r="B33996" s="8" t="s">
        <v>21310</v>
      </c>
      <c r="C33996" s="6" t="s">
        <v>23637</v>
      </c>
    </row>
    <row r="33997">
      <c r="A33997" s="9">
        <f t="shared" si="1"/>
        <v>24967</v>
      </c>
      <c r="B33997" s="8" t="s">
        <v>21311</v>
      </c>
      <c r="C33997" s="6" t="s">
        <v>59</v>
      </c>
    </row>
    <row r="33998">
      <c r="A33998" s="9">
        <f t="shared" si="1"/>
        <v>24968</v>
      </c>
      <c r="B33998" s="8" t="s">
        <v>21312</v>
      </c>
      <c r="C33998" s="6" t="s">
        <v>59</v>
      </c>
    </row>
    <row r="33999">
      <c r="A33999" s="9">
        <f t="shared" si="1"/>
        <v>24969</v>
      </c>
      <c r="B33999" s="16" t="s">
        <v>21313</v>
      </c>
      <c r="C33999" s="6" t="s">
        <v>1235</v>
      </c>
    </row>
    <row r="34000">
      <c r="A34000" s="9">
        <f t="shared" si="1"/>
        <v>24970</v>
      </c>
      <c r="B34000" s="8" t="s">
        <v>21314</v>
      </c>
      <c r="C34000" s="6" t="s">
        <v>446</v>
      </c>
    </row>
    <row r="34001">
      <c r="A34001" s="9">
        <f t="shared" si="1"/>
        <v>24970</v>
      </c>
      <c r="B34001" s="8" t="s">
        <v>21314</v>
      </c>
      <c r="C34001" s="6" t="s">
        <v>59</v>
      </c>
    </row>
    <row r="34002">
      <c r="A34002" s="9">
        <f t="shared" si="1"/>
        <v>24970</v>
      </c>
      <c r="B34002" s="8" t="s">
        <v>21314</v>
      </c>
      <c r="C34002" s="6" t="s">
        <v>23637</v>
      </c>
    </row>
    <row r="34003">
      <c r="A34003" s="9">
        <f t="shared" si="1"/>
        <v>24971</v>
      </c>
      <c r="B34003" s="36" t="s">
        <v>27548</v>
      </c>
      <c r="C34003" s="26" t="s">
        <v>90</v>
      </c>
    </row>
    <row r="34004">
      <c r="A34004" s="9">
        <f t="shared" si="1"/>
        <v>24971</v>
      </c>
      <c r="B34004" s="36" t="s">
        <v>27548</v>
      </c>
      <c r="C34004" s="26" t="s">
        <v>60</v>
      </c>
    </row>
    <row r="34005">
      <c r="A34005" s="9">
        <f t="shared" si="1"/>
        <v>24971</v>
      </c>
      <c r="B34005" s="36" t="s">
        <v>27548</v>
      </c>
      <c r="C34005" s="26" t="s">
        <v>267</v>
      </c>
    </row>
    <row r="34006">
      <c r="A34006" s="9">
        <f t="shared" si="1"/>
        <v>24972</v>
      </c>
      <c r="B34006" s="5" t="s">
        <v>21315</v>
      </c>
      <c r="C34006" s="6" t="s">
        <v>328</v>
      </c>
    </row>
    <row r="34007">
      <c r="A34007" s="9">
        <f t="shared" si="1"/>
        <v>24972</v>
      </c>
      <c r="B34007" s="5" t="s">
        <v>21315</v>
      </c>
      <c r="C34007" s="6" t="s">
        <v>177</v>
      </c>
    </row>
    <row r="34008">
      <c r="A34008" s="9">
        <f t="shared" si="1"/>
        <v>24972</v>
      </c>
      <c r="B34008" s="5" t="s">
        <v>21315</v>
      </c>
      <c r="C34008" s="6" t="s">
        <v>23637</v>
      </c>
    </row>
    <row r="34009">
      <c r="A34009" s="9">
        <f t="shared" si="1"/>
        <v>24973</v>
      </c>
      <c r="B34009" s="8" t="s">
        <v>21316</v>
      </c>
      <c r="C34009" s="9" t="s">
        <v>42</v>
      </c>
    </row>
    <row r="34010">
      <c r="A34010" s="9">
        <f t="shared" si="1"/>
        <v>24974</v>
      </c>
      <c r="B34010" s="8" t="s">
        <v>21317</v>
      </c>
      <c r="C34010" s="6" t="s">
        <v>59</v>
      </c>
    </row>
    <row r="34011">
      <c r="A34011" s="9">
        <f t="shared" si="1"/>
        <v>24975</v>
      </c>
      <c r="B34011" s="8" t="s">
        <v>21318</v>
      </c>
      <c r="C34011" s="9" t="s">
        <v>177</v>
      </c>
    </row>
    <row r="34012">
      <c r="A34012" s="9">
        <f t="shared" si="1"/>
        <v>24976</v>
      </c>
      <c r="B34012" s="8" t="s">
        <v>21319</v>
      </c>
      <c r="C34012" s="9" t="s">
        <v>1169</v>
      </c>
    </row>
    <row r="34013">
      <c r="A34013" s="9">
        <f t="shared" si="1"/>
        <v>24977</v>
      </c>
      <c r="B34013" s="25" t="s">
        <v>27549</v>
      </c>
      <c r="C34013" s="26" t="s">
        <v>11797</v>
      </c>
    </row>
    <row r="34014">
      <c r="A34014" s="9">
        <f t="shared" si="1"/>
        <v>24978</v>
      </c>
      <c r="B34014" s="31" t="s">
        <v>27550</v>
      </c>
      <c r="C34014" s="6" t="s">
        <v>374</v>
      </c>
    </row>
    <row r="34015">
      <c r="A34015" s="9">
        <f t="shared" si="1"/>
        <v>24979</v>
      </c>
      <c r="B34015" s="25" t="s">
        <v>27551</v>
      </c>
      <c r="C34015" s="26" t="s">
        <v>12983</v>
      </c>
    </row>
    <row r="34016">
      <c r="A34016" s="9">
        <f t="shared" si="1"/>
        <v>24980</v>
      </c>
      <c r="B34016" s="40" t="s">
        <v>27552</v>
      </c>
      <c r="C34016" s="40" t="s">
        <v>3126</v>
      </c>
    </row>
    <row r="34017">
      <c r="A34017" s="9">
        <f t="shared" si="1"/>
        <v>24981</v>
      </c>
      <c r="B34017" s="5" t="s">
        <v>21320</v>
      </c>
      <c r="C34017" s="6" t="s">
        <v>20</v>
      </c>
    </row>
    <row r="34018">
      <c r="A34018" s="9">
        <f t="shared" si="1"/>
        <v>24982</v>
      </c>
      <c r="B34018" s="5" t="s">
        <v>21321</v>
      </c>
      <c r="C34018" s="6" t="s">
        <v>1207</v>
      </c>
    </row>
    <row r="34019">
      <c r="A34019" s="9">
        <f t="shared" si="1"/>
        <v>24983</v>
      </c>
      <c r="B34019" s="25" t="s">
        <v>27553</v>
      </c>
      <c r="C34019" s="26" t="s">
        <v>12983</v>
      </c>
    </row>
    <row r="34020">
      <c r="A34020" s="9">
        <f t="shared" si="1"/>
        <v>24984</v>
      </c>
      <c r="B34020" s="8" t="s">
        <v>21322</v>
      </c>
      <c r="C34020" s="9" t="s">
        <v>64</v>
      </c>
    </row>
    <row r="34021">
      <c r="A34021" s="9">
        <f t="shared" si="1"/>
        <v>24985</v>
      </c>
      <c r="B34021" s="5" t="s">
        <v>21323</v>
      </c>
      <c r="C34021" s="6" t="s">
        <v>1360</v>
      </c>
    </row>
    <row r="34022">
      <c r="A34022" s="9">
        <f t="shared" si="1"/>
        <v>24986</v>
      </c>
      <c r="B34022" s="5" t="s">
        <v>21324</v>
      </c>
      <c r="C34022" s="6" t="s">
        <v>1207</v>
      </c>
    </row>
    <row r="34023">
      <c r="A34023" s="9">
        <f t="shared" si="1"/>
        <v>24987</v>
      </c>
      <c r="B34023" s="5" t="s">
        <v>21325</v>
      </c>
      <c r="C34023" s="6" t="s">
        <v>1040</v>
      </c>
    </row>
    <row r="34024">
      <c r="A34024" s="9">
        <f t="shared" si="1"/>
        <v>24988</v>
      </c>
      <c r="B34024" s="5" t="s">
        <v>21326</v>
      </c>
      <c r="C34024" s="6" t="s">
        <v>538</v>
      </c>
    </row>
    <row r="34025">
      <c r="A34025" s="9">
        <f t="shared" si="1"/>
        <v>24988</v>
      </c>
      <c r="B34025" s="5" t="s">
        <v>21326</v>
      </c>
      <c r="C34025" s="6" t="s">
        <v>23628</v>
      </c>
    </row>
    <row r="34026">
      <c r="A34026" s="9">
        <f t="shared" si="1"/>
        <v>24989</v>
      </c>
      <c r="B34026" s="8" t="s">
        <v>21327</v>
      </c>
      <c r="C34026" s="9" t="s">
        <v>1776</v>
      </c>
    </row>
    <row r="34027">
      <c r="A34027" s="9">
        <f t="shared" si="1"/>
        <v>24990</v>
      </c>
      <c r="B34027" s="5" t="s">
        <v>21328</v>
      </c>
      <c r="C34027" s="6" t="s">
        <v>393</v>
      </c>
    </row>
    <row r="34028">
      <c r="A34028" s="9">
        <f t="shared" si="1"/>
        <v>24991</v>
      </c>
      <c r="B34028" s="5" t="s">
        <v>21329</v>
      </c>
      <c r="C34028" s="6" t="s">
        <v>426</v>
      </c>
    </row>
    <row r="34029">
      <c r="A34029" s="9">
        <f t="shared" si="1"/>
        <v>24992</v>
      </c>
      <c r="B34029" s="5" t="s">
        <v>21330</v>
      </c>
      <c r="C34029" s="6" t="s">
        <v>1495</v>
      </c>
    </row>
    <row r="34030">
      <c r="A34030" s="9">
        <f t="shared" si="1"/>
        <v>24993</v>
      </c>
      <c r="B34030" s="5" t="s">
        <v>21331</v>
      </c>
      <c r="C34030" s="6" t="s">
        <v>1360</v>
      </c>
    </row>
    <row r="34031">
      <c r="A34031" s="9">
        <f t="shared" si="1"/>
        <v>24994</v>
      </c>
      <c r="B34031" s="5" t="s">
        <v>21332</v>
      </c>
      <c r="C34031" s="6" t="s">
        <v>1360</v>
      </c>
    </row>
    <row r="34032">
      <c r="A34032" s="9">
        <f t="shared" si="1"/>
        <v>24995</v>
      </c>
      <c r="B34032" s="5" t="s">
        <v>21333</v>
      </c>
      <c r="C34032" s="6" t="s">
        <v>1279</v>
      </c>
    </row>
    <row r="34033">
      <c r="A34033" s="9">
        <f t="shared" si="1"/>
        <v>24996</v>
      </c>
      <c r="B34033" s="5" t="s">
        <v>21334</v>
      </c>
      <c r="C34033" s="6" t="s">
        <v>324</v>
      </c>
    </row>
    <row r="34034">
      <c r="A34034" s="9">
        <f t="shared" si="1"/>
        <v>24996</v>
      </c>
      <c r="B34034" s="5" t="s">
        <v>21334</v>
      </c>
      <c r="C34034" s="6" t="s">
        <v>23637</v>
      </c>
    </row>
    <row r="34035">
      <c r="A34035" s="9">
        <f t="shared" si="1"/>
        <v>24996</v>
      </c>
      <c r="B34035" s="25" t="s">
        <v>21334</v>
      </c>
      <c r="C34035" s="26" t="s">
        <v>487</v>
      </c>
    </row>
    <row r="34036">
      <c r="A34036" s="9">
        <f t="shared" si="1"/>
        <v>24997</v>
      </c>
      <c r="B34036" s="5" t="s">
        <v>21335</v>
      </c>
      <c r="C34036" s="6" t="s">
        <v>27</v>
      </c>
    </row>
    <row r="34037">
      <c r="A34037" s="9">
        <f t="shared" si="1"/>
        <v>24998</v>
      </c>
      <c r="B34037" s="8" t="s">
        <v>21336</v>
      </c>
      <c r="C34037" s="9" t="s">
        <v>40</v>
      </c>
    </row>
    <row r="34038">
      <c r="A34038" s="9">
        <f t="shared" si="1"/>
        <v>24999</v>
      </c>
      <c r="B34038" s="5" t="s">
        <v>21337</v>
      </c>
      <c r="C34038" s="6" t="s">
        <v>78</v>
      </c>
    </row>
    <row r="34039">
      <c r="A34039" s="9">
        <f t="shared" si="1"/>
        <v>25000</v>
      </c>
      <c r="B34039" s="5" t="s">
        <v>21338</v>
      </c>
      <c r="C34039" s="6" t="s">
        <v>1394</v>
      </c>
    </row>
    <row r="34040">
      <c r="A34040" s="9">
        <f t="shared" si="1"/>
        <v>25001</v>
      </c>
      <c r="B34040" s="5" t="s">
        <v>21339</v>
      </c>
      <c r="C34040" s="6" t="s">
        <v>12</v>
      </c>
    </row>
    <row r="34041">
      <c r="A34041" s="9">
        <f t="shared" si="1"/>
        <v>25002</v>
      </c>
      <c r="B34041" s="5" t="s">
        <v>21340</v>
      </c>
      <c r="C34041" s="6" t="s">
        <v>1495</v>
      </c>
    </row>
    <row r="34042">
      <c r="A34042" s="9">
        <f t="shared" si="1"/>
        <v>25003</v>
      </c>
      <c r="B34042" s="5" t="s">
        <v>21341</v>
      </c>
      <c r="C34042" s="6" t="s">
        <v>86</v>
      </c>
    </row>
    <row r="34043">
      <c r="A34043" s="9">
        <f t="shared" si="1"/>
        <v>25004</v>
      </c>
      <c r="B34043" s="5" t="s">
        <v>21342</v>
      </c>
      <c r="C34043" s="6" t="s">
        <v>437</v>
      </c>
    </row>
    <row r="34044">
      <c r="A34044" s="9">
        <f t="shared" si="1"/>
        <v>25005</v>
      </c>
      <c r="B34044" s="5" t="s">
        <v>21343</v>
      </c>
      <c r="C34044" s="6" t="s">
        <v>86</v>
      </c>
    </row>
    <row r="34045">
      <c r="A34045" s="9">
        <f t="shared" si="1"/>
        <v>25006</v>
      </c>
      <c r="B34045" s="8" t="s">
        <v>21344</v>
      </c>
      <c r="C34045" s="9" t="s">
        <v>818</v>
      </c>
    </row>
    <row r="34046">
      <c r="A34046" s="9">
        <f t="shared" si="1"/>
        <v>25007</v>
      </c>
      <c r="B34046" s="25" t="s">
        <v>27554</v>
      </c>
      <c r="C34046" s="26" t="s">
        <v>946</v>
      </c>
    </row>
    <row r="34047">
      <c r="A34047" s="9">
        <f t="shared" si="1"/>
        <v>25008</v>
      </c>
      <c r="B34047" s="25" t="s">
        <v>27555</v>
      </c>
      <c r="C34047" s="26" t="s">
        <v>11797</v>
      </c>
    </row>
    <row r="34048">
      <c r="A34048" s="9">
        <f t="shared" si="1"/>
        <v>25009</v>
      </c>
      <c r="B34048" s="25" t="s">
        <v>27556</v>
      </c>
      <c r="C34048" s="26" t="s">
        <v>487</v>
      </c>
    </row>
    <row r="34049">
      <c r="A34049" s="9">
        <f t="shared" si="1"/>
        <v>25009</v>
      </c>
      <c r="B34049" s="27" t="s">
        <v>27556</v>
      </c>
      <c r="C34049" s="28" t="s">
        <v>23637</v>
      </c>
    </row>
    <row r="34050">
      <c r="A34050" s="9">
        <f t="shared" si="1"/>
        <v>25010</v>
      </c>
      <c r="B34050" s="8" t="s">
        <v>21345</v>
      </c>
      <c r="C34050" s="9" t="s">
        <v>40</v>
      </c>
    </row>
    <row r="34051">
      <c r="A34051" s="9">
        <f t="shared" si="1"/>
        <v>25011</v>
      </c>
      <c r="B34051" s="8" t="s">
        <v>21346</v>
      </c>
      <c r="C34051" s="9" t="s">
        <v>374</v>
      </c>
    </row>
    <row r="34052">
      <c r="A34052" s="9">
        <f t="shared" si="1"/>
        <v>25012</v>
      </c>
      <c r="B34052" s="25" t="s">
        <v>27557</v>
      </c>
      <c r="C34052" s="26" t="s">
        <v>553</v>
      </c>
    </row>
    <row r="34053">
      <c r="A34053" s="9">
        <f t="shared" si="1"/>
        <v>25012</v>
      </c>
      <c r="B34053" s="25" t="s">
        <v>27557</v>
      </c>
      <c r="C34053" s="26" t="s">
        <v>150</v>
      </c>
    </row>
    <row r="34054">
      <c r="A34054" s="9">
        <f t="shared" si="1"/>
        <v>25012</v>
      </c>
      <c r="B34054" s="27" t="s">
        <v>27557</v>
      </c>
      <c r="C34054" s="28" t="s">
        <v>23637</v>
      </c>
    </row>
    <row r="34055">
      <c r="A34055" s="9">
        <f t="shared" si="1"/>
        <v>25013</v>
      </c>
      <c r="B34055" s="5" t="s">
        <v>21347</v>
      </c>
      <c r="C34055" s="6" t="s">
        <v>989</v>
      </c>
    </row>
    <row r="34056">
      <c r="A34056" s="9">
        <f t="shared" si="1"/>
        <v>25014</v>
      </c>
      <c r="B34056" s="25" t="s">
        <v>27558</v>
      </c>
      <c r="C34056" s="26" t="s">
        <v>23761</v>
      </c>
    </row>
    <row r="34057">
      <c r="A34057" s="9">
        <f t="shared" si="1"/>
        <v>25015</v>
      </c>
      <c r="B34057" s="5" t="s">
        <v>21348</v>
      </c>
      <c r="C34057" s="6" t="s">
        <v>86</v>
      </c>
    </row>
    <row r="34058">
      <c r="A34058" s="9">
        <f t="shared" si="1"/>
        <v>25016</v>
      </c>
      <c r="B34058" s="5" t="s">
        <v>21349</v>
      </c>
      <c r="C34058" s="6" t="s">
        <v>365</v>
      </c>
    </row>
    <row r="34059">
      <c r="A34059" s="9">
        <f t="shared" si="1"/>
        <v>25017</v>
      </c>
      <c r="B34059" s="25" t="s">
        <v>27559</v>
      </c>
      <c r="C34059" s="26" t="s">
        <v>23761</v>
      </c>
    </row>
    <row r="34060">
      <c r="A34060" s="9">
        <f t="shared" si="1"/>
        <v>25018</v>
      </c>
      <c r="B34060" s="8" t="s">
        <v>21350</v>
      </c>
      <c r="C34060" s="9" t="s">
        <v>502</v>
      </c>
    </row>
    <row r="34061">
      <c r="A34061" s="9">
        <f t="shared" si="1"/>
        <v>25019</v>
      </c>
      <c r="B34061" s="25" t="s">
        <v>27560</v>
      </c>
      <c r="C34061" s="26" t="s">
        <v>8541</v>
      </c>
    </row>
    <row r="34062">
      <c r="A34062" s="9">
        <f t="shared" si="1"/>
        <v>25020</v>
      </c>
      <c r="B34062" s="5" t="s">
        <v>21351</v>
      </c>
      <c r="C34062" s="6" t="s">
        <v>86</v>
      </c>
    </row>
    <row r="34063">
      <c r="A34063" s="9">
        <f t="shared" si="1"/>
        <v>25021</v>
      </c>
      <c r="B34063" s="5" t="s">
        <v>21352</v>
      </c>
      <c r="C34063" s="6" t="s">
        <v>86</v>
      </c>
    </row>
    <row r="34064">
      <c r="A34064" s="9">
        <f t="shared" si="1"/>
        <v>25022</v>
      </c>
      <c r="B34064" s="25" t="s">
        <v>27561</v>
      </c>
      <c r="C34064" s="26" t="s">
        <v>23808</v>
      </c>
    </row>
    <row r="34065">
      <c r="A34065" s="9">
        <f t="shared" si="1"/>
        <v>25023</v>
      </c>
      <c r="B34065" s="5" t="s">
        <v>21353</v>
      </c>
      <c r="C34065" s="6" t="s">
        <v>74</v>
      </c>
    </row>
    <row r="34066">
      <c r="A34066" s="9">
        <f t="shared" si="1"/>
        <v>25024</v>
      </c>
      <c r="B34066" s="5" t="s">
        <v>21354</v>
      </c>
      <c r="C34066" s="6" t="s">
        <v>437</v>
      </c>
    </row>
    <row r="34067">
      <c r="A34067" s="9">
        <f t="shared" si="1"/>
        <v>25025</v>
      </c>
      <c r="B34067" s="5" t="s">
        <v>21355</v>
      </c>
      <c r="C34067" s="6" t="s">
        <v>179</v>
      </c>
    </row>
    <row r="34068">
      <c r="A34068" s="9">
        <f t="shared" si="1"/>
        <v>25025</v>
      </c>
      <c r="B34068" s="5" t="s">
        <v>21355</v>
      </c>
      <c r="C34068" s="6" t="s">
        <v>23637</v>
      </c>
    </row>
    <row r="34069">
      <c r="A34069" s="9">
        <f t="shared" si="1"/>
        <v>25026</v>
      </c>
      <c r="B34069" s="8" t="s">
        <v>21356</v>
      </c>
      <c r="C34069" s="9" t="s">
        <v>24</v>
      </c>
    </row>
    <row r="34070">
      <c r="A34070" s="9">
        <f t="shared" si="1"/>
        <v>25027</v>
      </c>
      <c r="B34070" s="5" t="s">
        <v>21357</v>
      </c>
      <c r="C34070" s="6" t="s">
        <v>1324</v>
      </c>
    </row>
    <row r="34071">
      <c r="A34071" s="9">
        <f t="shared" si="1"/>
        <v>25028</v>
      </c>
      <c r="B34071" s="8" t="s">
        <v>21358</v>
      </c>
      <c r="C34071" s="9" t="s">
        <v>76</v>
      </c>
    </row>
    <row r="34072">
      <c r="A34072" s="9">
        <f t="shared" si="1"/>
        <v>25029</v>
      </c>
      <c r="B34072" s="8" t="s">
        <v>21359</v>
      </c>
      <c r="C34072" s="9" t="s">
        <v>547</v>
      </c>
    </row>
    <row r="34073">
      <c r="A34073" s="9">
        <f t="shared" si="1"/>
        <v>25030</v>
      </c>
      <c r="B34073" s="8" t="s">
        <v>21360</v>
      </c>
      <c r="C34073" s="9" t="s">
        <v>177</v>
      </c>
    </row>
    <row r="34074">
      <c r="A34074" s="9">
        <f t="shared" si="1"/>
        <v>25031</v>
      </c>
      <c r="B34074" s="40" t="s">
        <v>27562</v>
      </c>
      <c r="C34074" s="40" t="s">
        <v>3126</v>
      </c>
    </row>
    <row r="34075">
      <c r="A34075" s="9">
        <f t="shared" si="1"/>
        <v>25032</v>
      </c>
      <c r="B34075" s="8" t="s">
        <v>21361</v>
      </c>
      <c r="C34075" s="9" t="s">
        <v>46</v>
      </c>
    </row>
    <row r="34076">
      <c r="A34076" s="9">
        <f t="shared" si="1"/>
        <v>25033</v>
      </c>
      <c r="B34076" s="8" t="s">
        <v>21362</v>
      </c>
      <c r="C34076" s="9" t="s">
        <v>83</v>
      </c>
    </row>
    <row r="34077">
      <c r="A34077" s="9">
        <f t="shared" si="1"/>
        <v>25034</v>
      </c>
      <c r="B34077" s="5" t="s">
        <v>21363</v>
      </c>
      <c r="C34077" s="6" t="s">
        <v>74</v>
      </c>
    </row>
    <row r="34078">
      <c r="A34078" s="9">
        <f t="shared" si="1"/>
        <v>25035</v>
      </c>
      <c r="B34078" s="5" t="s">
        <v>21364</v>
      </c>
      <c r="C34078" s="6" t="s">
        <v>32</v>
      </c>
    </row>
    <row r="34079">
      <c r="A34079" s="9">
        <f t="shared" si="1"/>
        <v>25036</v>
      </c>
      <c r="B34079" s="5" t="s">
        <v>21365</v>
      </c>
      <c r="C34079" s="6" t="s">
        <v>785</v>
      </c>
    </row>
    <row r="34080">
      <c r="A34080" s="9">
        <f t="shared" si="1"/>
        <v>25037</v>
      </c>
      <c r="B34080" s="5" t="s">
        <v>21366</v>
      </c>
      <c r="C34080" s="6" t="s">
        <v>785</v>
      </c>
    </row>
    <row r="34081">
      <c r="A34081" s="9">
        <f t="shared" si="1"/>
        <v>25038</v>
      </c>
      <c r="B34081" s="5" t="s">
        <v>21367</v>
      </c>
      <c r="C34081" s="6" t="s">
        <v>785</v>
      </c>
    </row>
    <row r="34082">
      <c r="A34082" s="9">
        <f t="shared" si="1"/>
        <v>25039</v>
      </c>
      <c r="B34082" s="5" t="s">
        <v>21368</v>
      </c>
      <c r="C34082" s="6" t="s">
        <v>426</v>
      </c>
    </row>
    <row r="34083">
      <c r="A34083" s="9">
        <f t="shared" si="1"/>
        <v>25040</v>
      </c>
      <c r="B34083" s="8" t="s">
        <v>21369</v>
      </c>
      <c r="C34083" s="9" t="s">
        <v>733</v>
      </c>
    </row>
    <row r="34084">
      <c r="A34084" s="9">
        <f t="shared" si="1"/>
        <v>25041</v>
      </c>
      <c r="B34084" s="5" t="s">
        <v>21370</v>
      </c>
      <c r="C34084" s="6" t="s">
        <v>785</v>
      </c>
    </row>
    <row r="34085">
      <c r="A34085" s="9">
        <f t="shared" si="1"/>
        <v>25042</v>
      </c>
      <c r="B34085" s="25" t="s">
        <v>27563</v>
      </c>
      <c r="C34085" s="26" t="s">
        <v>12983</v>
      </c>
    </row>
    <row r="34086">
      <c r="A34086" s="9">
        <f t="shared" si="1"/>
        <v>25043</v>
      </c>
      <c r="B34086" s="5" t="s">
        <v>21371</v>
      </c>
      <c r="C34086" s="6" t="s">
        <v>765</v>
      </c>
    </row>
    <row r="34087">
      <c r="A34087" s="9">
        <f t="shared" si="1"/>
        <v>25044</v>
      </c>
      <c r="B34087" s="5" t="s">
        <v>21372</v>
      </c>
      <c r="C34087" s="6" t="s">
        <v>405</v>
      </c>
    </row>
    <row r="34088">
      <c r="A34088" s="9">
        <f t="shared" si="1"/>
        <v>25044</v>
      </c>
      <c r="B34088" s="5" t="s">
        <v>21372</v>
      </c>
      <c r="C34088" s="6" t="s">
        <v>23637</v>
      </c>
    </row>
    <row r="34089">
      <c r="A34089" s="9">
        <f t="shared" si="1"/>
        <v>25045</v>
      </c>
      <c r="B34089" s="5" t="s">
        <v>21373</v>
      </c>
      <c r="C34089" s="6" t="s">
        <v>1458</v>
      </c>
    </row>
    <row r="34090">
      <c r="A34090" s="9">
        <f t="shared" si="1"/>
        <v>25045</v>
      </c>
      <c r="B34090" s="5" t="s">
        <v>21373</v>
      </c>
      <c r="C34090" s="6" t="s">
        <v>23628</v>
      </c>
    </row>
    <row r="34091">
      <c r="A34091" s="9">
        <f t="shared" si="1"/>
        <v>25046</v>
      </c>
      <c r="B34091" s="5" t="s">
        <v>21374</v>
      </c>
      <c r="C34091" s="6" t="s">
        <v>1458</v>
      </c>
    </row>
    <row r="34092">
      <c r="A34092" s="9">
        <f t="shared" si="1"/>
        <v>25046</v>
      </c>
      <c r="B34092" s="5" t="s">
        <v>21374</v>
      </c>
      <c r="C34092" s="6" t="s">
        <v>23628</v>
      </c>
    </row>
    <row r="34093">
      <c r="A34093" s="9">
        <f t="shared" si="1"/>
        <v>25047</v>
      </c>
      <c r="B34093" s="5" t="s">
        <v>21375</v>
      </c>
      <c r="C34093" s="6" t="s">
        <v>1458</v>
      </c>
    </row>
    <row r="34094">
      <c r="A34094" s="9">
        <f t="shared" si="1"/>
        <v>25047</v>
      </c>
      <c r="B34094" s="5" t="s">
        <v>21375</v>
      </c>
      <c r="C34094" s="6" t="s">
        <v>23628</v>
      </c>
    </row>
    <row r="34095">
      <c r="A34095" s="9">
        <f t="shared" si="1"/>
        <v>25048</v>
      </c>
      <c r="B34095" s="29" t="s">
        <v>27564</v>
      </c>
      <c r="C34095" s="26" t="s">
        <v>23996</v>
      </c>
    </row>
    <row r="34096">
      <c r="A34096" s="9">
        <f t="shared" si="1"/>
        <v>25049</v>
      </c>
      <c r="B34096" s="5" t="s">
        <v>21376</v>
      </c>
      <c r="C34096" s="6" t="s">
        <v>426</v>
      </c>
    </row>
    <row r="34097">
      <c r="A34097" s="9">
        <f t="shared" si="1"/>
        <v>25050</v>
      </c>
      <c r="B34097" s="5" t="s">
        <v>21377</v>
      </c>
      <c r="C34097" s="6" t="s">
        <v>426</v>
      </c>
    </row>
    <row r="34098">
      <c r="A34098" s="9">
        <f t="shared" si="1"/>
        <v>25051</v>
      </c>
      <c r="B34098" s="5" t="s">
        <v>21378</v>
      </c>
      <c r="C34098" s="6" t="s">
        <v>426</v>
      </c>
    </row>
    <row r="34099">
      <c r="A34099" s="9">
        <f t="shared" si="1"/>
        <v>25052</v>
      </c>
      <c r="B34099" s="8" t="s">
        <v>21379</v>
      </c>
      <c r="C34099" s="6" t="s">
        <v>672</v>
      </c>
    </row>
    <row r="34100">
      <c r="A34100" s="9">
        <f t="shared" si="1"/>
        <v>25052</v>
      </c>
      <c r="B34100" s="8" t="s">
        <v>21379</v>
      </c>
      <c r="C34100" s="9" t="s">
        <v>24</v>
      </c>
    </row>
    <row r="34101">
      <c r="A34101" s="9">
        <f t="shared" si="1"/>
        <v>25052</v>
      </c>
      <c r="B34101" s="8" t="s">
        <v>21379</v>
      </c>
      <c r="C34101" s="6" t="s">
        <v>23637</v>
      </c>
    </row>
    <row r="34102">
      <c r="A34102" s="9">
        <f t="shared" si="1"/>
        <v>25053</v>
      </c>
      <c r="B34102" s="8" t="s">
        <v>21380</v>
      </c>
      <c r="C34102" s="9" t="s">
        <v>25</v>
      </c>
    </row>
    <row r="34103">
      <c r="A34103" s="9">
        <f t="shared" si="1"/>
        <v>25054</v>
      </c>
      <c r="B34103" s="8" t="s">
        <v>21381</v>
      </c>
      <c r="C34103" s="9" t="s">
        <v>40</v>
      </c>
    </row>
    <row r="34104">
      <c r="A34104" s="9">
        <f t="shared" si="1"/>
        <v>25055</v>
      </c>
      <c r="B34104" s="8" t="s">
        <v>21382</v>
      </c>
      <c r="C34104" s="9" t="s">
        <v>818</v>
      </c>
    </row>
    <row r="34105">
      <c r="A34105" s="9">
        <f t="shared" si="1"/>
        <v>25056</v>
      </c>
      <c r="B34105" s="8" t="s">
        <v>21383</v>
      </c>
      <c r="C34105" s="9" t="s">
        <v>733</v>
      </c>
    </row>
    <row r="34106">
      <c r="A34106" s="9">
        <f t="shared" si="1"/>
        <v>25057</v>
      </c>
      <c r="B34106" s="5" t="s">
        <v>21384</v>
      </c>
      <c r="C34106" s="6" t="s">
        <v>6852</v>
      </c>
    </row>
    <row r="34107">
      <c r="A34107" s="9">
        <f t="shared" si="1"/>
        <v>25058</v>
      </c>
      <c r="B34107" s="8" t="s">
        <v>21385</v>
      </c>
      <c r="C34107" s="9" t="s">
        <v>818</v>
      </c>
    </row>
    <row r="34108">
      <c r="A34108" s="9">
        <f t="shared" si="1"/>
        <v>25059</v>
      </c>
      <c r="B34108" s="5" t="s">
        <v>21386</v>
      </c>
      <c r="C34108" s="6" t="s">
        <v>365</v>
      </c>
    </row>
    <row r="34109">
      <c r="A34109" s="9">
        <f t="shared" si="1"/>
        <v>25060</v>
      </c>
      <c r="B34109" s="25" t="s">
        <v>27565</v>
      </c>
      <c r="C34109" s="26" t="s">
        <v>8541</v>
      </c>
    </row>
    <row r="34110">
      <c r="A34110" s="9">
        <f t="shared" si="1"/>
        <v>25061</v>
      </c>
      <c r="B34110" s="30" t="s">
        <v>27566</v>
      </c>
      <c r="C34110" s="26" t="s">
        <v>23639</v>
      </c>
    </row>
    <row r="34111">
      <c r="A34111" s="9">
        <f t="shared" si="1"/>
        <v>25061</v>
      </c>
      <c r="B34111" s="30" t="s">
        <v>27566</v>
      </c>
      <c r="C34111" s="26" t="s">
        <v>91</v>
      </c>
    </row>
    <row r="34112">
      <c r="A34112" s="9">
        <f t="shared" si="1"/>
        <v>25061</v>
      </c>
      <c r="B34112" s="30" t="s">
        <v>27566</v>
      </c>
      <c r="C34112" s="26" t="s">
        <v>60</v>
      </c>
    </row>
    <row r="34113">
      <c r="A34113" s="9">
        <f t="shared" si="1"/>
        <v>25062</v>
      </c>
      <c r="B34113" s="8" t="s">
        <v>21387</v>
      </c>
      <c r="C34113" s="9" t="s">
        <v>416</v>
      </c>
    </row>
    <row r="34114">
      <c r="A34114" s="9">
        <f t="shared" si="1"/>
        <v>25063</v>
      </c>
      <c r="B34114" s="8" t="s">
        <v>21388</v>
      </c>
      <c r="C34114" s="9" t="s">
        <v>818</v>
      </c>
    </row>
    <row r="34115">
      <c r="A34115" s="9">
        <f t="shared" si="1"/>
        <v>25064</v>
      </c>
      <c r="B34115" s="8" t="s">
        <v>21389</v>
      </c>
      <c r="C34115" s="9" t="s">
        <v>818</v>
      </c>
    </row>
    <row r="34116">
      <c r="A34116" s="9">
        <f t="shared" si="1"/>
        <v>25065</v>
      </c>
      <c r="B34116" s="5" t="s">
        <v>21390</v>
      </c>
      <c r="C34116" s="6" t="s">
        <v>946</v>
      </c>
    </row>
    <row r="34117">
      <c r="A34117" s="9">
        <f t="shared" si="1"/>
        <v>25066</v>
      </c>
      <c r="B34117" s="5" t="s">
        <v>21391</v>
      </c>
      <c r="C34117" s="6" t="s">
        <v>336</v>
      </c>
    </row>
    <row r="34118">
      <c r="A34118" s="9">
        <f t="shared" si="1"/>
        <v>25066</v>
      </c>
      <c r="B34118" s="5" t="s">
        <v>21391</v>
      </c>
      <c r="C34118" s="6" t="s">
        <v>162</v>
      </c>
    </row>
    <row r="34119">
      <c r="A34119" s="9">
        <f t="shared" si="1"/>
        <v>25066</v>
      </c>
      <c r="B34119" s="5" t="s">
        <v>21391</v>
      </c>
      <c r="C34119" s="6" t="s">
        <v>23637</v>
      </c>
    </row>
    <row r="34120">
      <c r="A34120" s="9">
        <f t="shared" si="1"/>
        <v>25067</v>
      </c>
      <c r="B34120" s="25" t="s">
        <v>27567</v>
      </c>
      <c r="C34120" s="26" t="s">
        <v>8541</v>
      </c>
    </row>
    <row r="34121">
      <c r="A34121" s="9">
        <f t="shared" si="1"/>
        <v>25068</v>
      </c>
      <c r="B34121" s="5" t="s">
        <v>21392</v>
      </c>
      <c r="C34121" s="6" t="s">
        <v>109</v>
      </c>
    </row>
    <row r="34122">
      <c r="A34122" s="9">
        <f t="shared" si="1"/>
        <v>25068</v>
      </c>
      <c r="B34122" s="5" t="s">
        <v>21392</v>
      </c>
      <c r="C34122" s="6" t="s">
        <v>25</v>
      </c>
    </row>
    <row r="34123">
      <c r="A34123" s="9">
        <f t="shared" si="1"/>
        <v>25068</v>
      </c>
      <c r="B34123" s="5" t="s">
        <v>21392</v>
      </c>
      <c r="C34123" s="6" t="s">
        <v>60</v>
      </c>
    </row>
    <row r="34124">
      <c r="A34124" s="9">
        <f t="shared" si="1"/>
        <v>25069</v>
      </c>
      <c r="B34124" s="8" t="s">
        <v>21393</v>
      </c>
      <c r="C34124" s="9" t="s">
        <v>818</v>
      </c>
    </row>
    <row r="34125">
      <c r="A34125" s="9">
        <f t="shared" si="1"/>
        <v>25070</v>
      </c>
      <c r="B34125" s="8" t="s">
        <v>21394</v>
      </c>
      <c r="C34125" s="9" t="s">
        <v>10</v>
      </c>
    </row>
    <row r="34126">
      <c r="A34126" s="9">
        <f t="shared" si="1"/>
        <v>25070</v>
      </c>
      <c r="B34126" s="8" t="s">
        <v>21394</v>
      </c>
      <c r="C34126" s="9" t="s">
        <v>142</v>
      </c>
    </row>
    <row r="34127">
      <c r="A34127" s="9">
        <f t="shared" si="1"/>
        <v>25070</v>
      </c>
      <c r="B34127" s="8" t="s">
        <v>21394</v>
      </c>
      <c r="C34127" s="9" t="s">
        <v>162</v>
      </c>
    </row>
    <row r="34128">
      <c r="A34128" s="9">
        <f t="shared" si="1"/>
        <v>25071</v>
      </c>
      <c r="B34128" s="5" t="s">
        <v>21395</v>
      </c>
      <c r="C34128" s="6" t="s">
        <v>20</v>
      </c>
    </row>
    <row r="34129">
      <c r="A34129" s="9">
        <f t="shared" si="1"/>
        <v>25072</v>
      </c>
      <c r="B34129" s="29" t="s">
        <v>27568</v>
      </c>
      <c r="C34129" s="26" t="s">
        <v>23636</v>
      </c>
    </row>
    <row r="34130">
      <c r="A34130" s="9">
        <f t="shared" si="1"/>
        <v>25073</v>
      </c>
      <c r="B34130" s="5" t="s">
        <v>21396</v>
      </c>
      <c r="C34130" s="6" t="s">
        <v>324</v>
      </c>
    </row>
    <row r="34131">
      <c r="A34131" s="9">
        <f t="shared" si="1"/>
        <v>25073</v>
      </c>
      <c r="B34131" s="5" t="s">
        <v>21396</v>
      </c>
      <c r="C34131" s="6" t="s">
        <v>23637</v>
      </c>
    </row>
    <row r="34132">
      <c r="A34132" s="9">
        <f t="shared" si="1"/>
        <v>25074</v>
      </c>
      <c r="B34132" s="8" t="s">
        <v>21397</v>
      </c>
      <c r="C34132" s="9" t="s">
        <v>56</v>
      </c>
    </row>
    <row r="34133">
      <c r="A34133" s="9">
        <f t="shared" si="1"/>
        <v>25075</v>
      </c>
      <c r="B34133" s="8" t="s">
        <v>21398</v>
      </c>
      <c r="C34133" s="9" t="s">
        <v>818</v>
      </c>
    </row>
    <row r="34134">
      <c r="A34134" s="9">
        <f t="shared" si="1"/>
        <v>25076</v>
      </c>
      <c r="B34134" s="8" t="s">
        <v>21399</v>
      </c>
      <c r="C34134" s="9" t="s">
        <v>733</v>
      </c>
    </row>
    <row r="34135">
      <c r="A34135" s="9">
        <f t="shared" si="1"/>
        <v>25077</v>
      </c>
      <c r="B34135" s="5" t="s">
        <v>21400</v>
      </c>
      <c r="C34135" s="6" t="s">
        <v>365</v>
      </c>
    </row>
    <row r="34136">
      <c r="A34136" s="9">
        <f t="shared" si="1"/>
        <v>25078</v>
      </c>
      <c r="B34136" s="8" t="s">
        <v>21401</v>
      </c>
      <c r="C34136" s="9" t="s">
        <v>818</v>
      </c>
    </row>
    <row r="34137">
      <c r="A34137" s="9">
        <f t="shared" si="1"/>
        <v>25079</v>
      </c>
      <c r="B34137" s="5" t="s">
        <v>21402</v>
      </c>
      <c r="C34137" s="6" t="s">
        <v>356</v>
      </c>
    </row>
    <row r="34138">
      <c r="A34138" s="9">
        <f t="shared" si="1"/>
        <v>25079</v>
      </c>
      <c r="B34138" s="8" t="s">
        <v>21402</v>
      </c>
      <c r="C34138" s="9" t="s">
        <v>530</v>
      </c>
    </row>
    <row r="34139">
      <c r="A34139" s="9">
        <f t="shared" si="1"/>
        <v>25080</v>
      </c>
      <c r="B34139" s="5" t="s">
        <v>21403</v>
      </c>
      <c r="C34139" s="6" t="s">
        <v>621</v>
      </c>
    </row>
    <row r="34140">
      <c r="A34140" s="9">
        <f t="shared" si="1"/>
        <v>25081</v>
      </c>
      <c r="B34140" s="8" t="s">
        <v>21404</v>
      </c>
      <c r="C34140" s="9" t="s">
        <v>188</v>
      </c>
    </row>
    <row r="34141">
      <c r="A34141" s="9">
        <f t="shared" si="1"/>
        <v>25082</v>
      </c>
      <c r="B34141" s="8" t="s">
        <v>21405</v>
      </c>
      <c r="C34141" s="9" t="s">
        <v>188</v>
      </c>
    </row>
    <row r="34142">
      <c r="A34142" s="9">
        <f t="shared" si="1"/>
        <v>25083</v>
      </c>
      <c r="B34142" s="8" t="s">
        <v>21406</v>
      </c>
      <c r="C34142" s="9" t="s">
        <v>142</v>
      </c>
    </row>
    <row r="34143">
      <c r="A34143" s="9">
        <f t="shared" si="1"/>
        <v>25083</v>
      </c>
      <c r="B34143" s="8" t="s">
        <v>21406</v>
      </c>
      <c r="C34143" s="9" t="s">
        <v>60</v>
      </c>
    </row>
    <row r="34144">
      <c r="A34144" s="9">
        <f t="shared" si="1"/>
        <v>25084</v>
      </c>
      <c r="B34144" s="8" t="s">
        <v>21407</v>
      </c>
      <c r="C34144" s="9" t="s">
        <v>83</v>
      </c>
    </row>
    <row r="34145">
      <c r="A34145" s="9">
        <f t="shared" si="1"/>
        <v>25085</v>
      </c>
      <c r="B34145" s="25" t="s">
        <v>27569</v>
      </c>
      <c r="C34145" s="26" t="s">
        <v>8541</v>
      </c>
    </row>
    <row r="34146">
      <c r="A34146" s="9">
        <f t="shared" si="1"/>
        <v>25086</v>
      </c>
      <c r="B34146" s="5" t="s">
        <v>21408</v>
      </c>
      <c r="C34146" s="6" t="s">
        <v>818</v>
      </c>
    </row>
    <row r="34147">
      <c r="A34147" s="9">
        <f t="shared" si="1"/>
        <v>25087</v>
      </c>
      <c r="B34147" s="8" t="s">
        <v>21409</v>
      </c>
      <c r="C34147" s="9" t="s">
        <v>818</v>
      </c>
    </row>
    <row r="34148">
      <c r="A34148" s="9">
        <f t="shared" si="1"/>
        <v>25088</v>
      </c>
      <c r="B34148" s="8" t="s">
        <v>21410</v>
      </c>
      <c r="C34148" s="9" t="s">
        <v>818</v>
      </c>
    </row>
    <row r="34149">
      <c r="A34149" s="9">
        <f t="shared" si="1"/>
        <v>25089</v>
      </c>
      <c r="B34149" s="5" t="s">
        <v>21411</v>
      </c>
      <c r="C34149" s="6" t="s">
        <v>365</v>
      </c>
    </row>
    <row r="34150">
      <c r="A34150" s="9">
        <f t="shared" si="1"/>
        <v>25090</v>
      </c>
      <c r="B34150" s="25" t="s">
        <v>27570</v>
      </c>
      <c r="C34150" s="26" t="s">
        <v>487</v>
      </c>
    </row>
    <row r="34151">
      <c r="A34151" s="9">
        <f t="shared" si="1"/>
        <v>25090</v>
      </c>
      <c r="B34151" s="27" t="s">
        <v>27570</v>
      </c>
      <c r="C34151" s="28" t="s">
        <v>23637</v>
      </c>
    </row>
    <row r="34152">
      <c r="A34152" s="9">
        <f t="shared" si="1"/>
        <v>25091</v>
      </c>
      <c r="B34152" s="5" t="s">
        <v>21412</v>
      </c>
      <c r="C34152" s="6" t="s">
        <v>1221</v>
      </c>
    </row>
    <row r="34153">
      <c r="A34153" s="9">
        <f t="shared" si="1"/>
        <v>25092</v>
      </c>
      <c r="B34153" s="8" t="s">
        <v>21413</v>
      </c>
      <c r="C34153" s="9" t="s">
        <v>818</v>
      </c>
    </row>
    <row r="34154">
      <c r="A34154" s="9">
        <f t="shared" si="1"/>
        <v>25093</v>
      </c>
      <c r="B34154" s="8" t="s">
        <v>21414</v>
      </c>
      <c r="C34154" s="9" t="s">
        <v>818</v>
      </c>
    </row>
    <row r="34155">
      <c r="A34155" s="9">
        <f t="shared" si="1"/>
        <v>25094</v>
      </c>
      <c r="B34155" s="8" t="s">
        <v>21415</v>
      </c>
      <c r="C34155" s="9" t="s">
        <v>818</v>
      </c>
    </row>
    <row r="34156">
      <c r="A34156" s="9">
        <f t="shared" si="1"/>
        <v>25095</v>
      </c>
      <c r="B34156" s="5" t="s">
        <v>21416</v>
      </c>
      <c r="C34156" s="6" t="s">
        <v>621</v>
      </c>
    </row>
    <row r="34157">
      <c r="A34157" s="9">
        <f t="shared" si="1"/>
        <v>25096</v>
      </c>
      <c r="B34157" s="5" t="s">
        <v>21417</v>
      </c>
      <c r="C34157" s="6" t="s">
        <v>74</v>
      </c>
    </row>
    <row r="34158">
      <c r="A34158" s="9">
        <f t="shared" si="1"/>
        <v>25097</v>
      </c>
      <c r="B34158" s="5" t="s">
        <v>21418</v>
      </c>
      <c r="C34158" s="6" t="s">
        <v>603</v>
      </c>
    </row>
    <row r="34159">
      <c r="A34159" s="9">
        <f t="shared" si="1"/>
        <v>25098</v>
      </c>
      <c r="B34159" s="8" t="s">
        <v>21419</v>
      </c>
      <c r="C34159" s="9" t="s">
        <v>733</v>
      </c>
    </row>
    <row r="34160">
      <c r="A34160" s="9">
        <f t="shared" si="1"/>
        <v>25099</v>
      </c>
      <c r="B34160" s="25" t="s">
        <v>27571</v>
      </c>
      <c r="C34160" s="26" t="s">
        <v>8541</v>
      </c>
    </row>
    <row r="34161">
      <c r="A34161" s="9">
        <f t="shared" si="1"/>
        <v>25100</v>
      </c>
      <c r="B34161" s="25" t="s">
        <v>27572</v>
      </c>
      <c r="C34161" s="26" t="s">
        <v>8541</v>
      </c>
    </row>
    <row r="34162">
      <c r="A34162" s="9">
        <f t="shared" si="1"/>
        <v>25101</v>
      </c>
      <c r="B34162" s="8" t="s">
        <v>21420</v>
      </c>
      <c r="C34162" s="9" t="s">
        <v>188</v>
      </c>
    </row>
    <row r="34163">
      <c r="A34163" s="9">
        <f t="shared" si="1"/>
        <v>25102</v>
      </c>
      <c r="B34163" s="8" t="s">
        <v>21421</v>
      </c>
      <c r="C34163" s="9" t="s">
        <v>818</v>
      </c>
    </row>
    <row r="34164">
      <c r="A34164" s="9">
        <f t="shared" si="1"/>
        <v>25103</v>
      </c>
      <c r="B34164" s="8" t="s">
        <v>21422</v>
      </c>
      <c r="C34164" s="9" t="s">
        <v>818</v>
      </c>
    </row>
    <row r="34165">
      <c r="A34165" s="9">
        <f t="shared" si="1"/>
        <v>25104</v>
      </c>
      <c r="B34165" s="8" t="s">
        <v>21423</v>
      </c>
      <c r="C34165" s="9" t="s">
        <v>818</v>
      </c>
    </row>
    <row r="34166">
      <c r="A34166" s="9">
        <f t="shared" si="1"/>
        <v>25105</v>
      </c>
      <c r="B34166" s="8" t="s">
        <v>21424</v>
      </c>
      <c r="C34166" s="9" t="s">
        <v>818</v>
      </c>
    </row>
    <row r="34167">
      <c r="A34167" s="9">
        <f t="shared" si="1"/>
        <v>25106</v>
      </c>
      <c r="B34167" s="8" t="s">
        <v>21425</v>
      </c>
      <c r="C34167" s="9" t="s">
        <v>818</v>
      </c>
    </row>
    <row r="34168">
      <c r="A34168" s="9">
        <f t="shared" si="1"/>
        <v>25107</v>
      </c>
      <c r="B34168" s="8" t="s">
        <v>21426</v>
      </c>
      <c r="C34168" s="9" t="s">
        <v>188</v>
      </c>
    </row>
    <row r="34169">
      <c r="A34169" s="9">
        <f t="shared" si="1"/>
        <v>25108</v>
      </c>
      <c r="B34169" s="5" t="s">
        <v>21427</v>
      </c>
      <c r="C34169" s="6" t="s">
        <v>336</v>
      </c>
    </row>
    <row r="34170">
      <c r="A34170" s="9">
        <f t="shared" si="1"/>
        <v>25108</v>
      </c>
      <c r="B34170" s="5" t="s">
        <v>21427</v>
      </c>
      <c r="C34170" s="6" t="s">
        <v>23637</v>
      </c>
    </row>
    <row r="34171">
      <c r="A34171" s="9">
        <f t="shared" si="1"/>
        <v>25109</v>
      </c>
      <c r="B34171" s="5" t="s">
        <v>21428</v>
      </c>
      <c r="C34171" s="6" t="s">
        <v>142</v>
      </c>
    </row>
    <row r="34172">
      <c r="A34172" s="9">
        <f t="shared" si="1"/>
        <v>25110</v>
      </c>
      <c r="B34172" s="8" t="s">
        <v>21429</v>
      </c>
      <c r="C34172" s="9" t="s">
        <v>142</v>
      </c>
    </row>
    <row r="34173">
      <c r="A34173" s="9">
        <f t="shared" si="1"/>
        <v>25110</v>
      </c>
      <c r="B34173" s="8" t="s">
        <v>21429</v>
      </c>
      <c r="C34173" s="9" t="s">
        <v>530</v>
      </c>
    </row>
    <row r="34174">
      <c r="A34174" s="9">
        <f t="shared" si="1"/>
        <v>25111</v>
      </c>
      <c r="B34174" s="8" t="s">
        <v>21430</v>
      </c>
      <c r="C34174" s="9" t="s">
        <v>83</v>
      </c>
    </row>
    <row r="34175">
      <c r="A34175" s="9">
        <f t="shared" si="1"/>
        <v>25112</v>
      </c>
      <c r="B34175" s="8" t="s">
        <v>21431</v>
      </c>
      <c r="C34175" s="9" t="s">
        <v>188</v>
      </c>
    </row>
    <row r="34176">
      <c r="A34176" s="9">
        <f t="shared" si="1"/>
        <v>25113</v>
      </c>
      <c r="B34176" s="8" t="s">
        <v>21432</v>
      </c>
      <c r="C34176" s="9" t="s">
        <v>818</v>
      </c>
    </row>
    <row r="34177">
      <c r="A34177" s="9">
        <f t="shared" si="1"/>
        <v>25114</v>
      </c>
      <c r="B34177" s="8" t="s">
        <v>21433</v>
      </c>
      <c r="C34177" s="9" t="s">
        <v>818</v>
      </c>
    </row>
    <row r="34178">
      <c r="A34178" s="9">
        <f t="shared" si="1"/>
        <v>25115</v>
      </c>
      <c r="B34178" s="8" t="s">
        <v>21434</v>
      </c>
      <c r="C34178" s="9" t="s">
        <v>818</v>
      </c>
    </row>
    <row r="34179">
      <c r="A34179" s="9">
        <f t="shared" si="1"/>
        <v>25115</v>
      </c>
      <c r="B34179" s="8" t="s">
        <v>21434</v>
      </c>
      <c r="C34179" s="9" t="s">
        <v>893</v>
      </c>
    </row>
    <row r="34180">
      <c r="A34180" s="9">
        <f t="shared" si="1"/>
        <v>25116</v>
      </c>
      <c r="B34180" s="5" t="s">
        <v>21435</v>
      </c>
      <c r="C34180" s="6" t="s">
        <v>437</v>
      </c>
    </row>
    <row r="34181">
      <c r="A34181" s="9">
        <f t="shared" si="1"/>
        <v>25117</v>
      </c>
      <c r="B34181" s="8" t="s">
        <v>21436</v>
      </c>
      <c r="C34181" s="9" t="s">
        <v>818</v>
      </c>
    </row>
    <row r="34182">
      <c r="A34182" s="9">
        <f t="shared" si="1"/>
        <v>25118</v>
      </c>
      <c r="B34182" s="8" t="s">
        <v>21437</v>
      </c>
      <c r="C34182" s="9" t="s">
        <v>818</v>
      </c>
    </row>
    <row r="34183">
      <c r="A34183" s="9">
        <f t="shared" si="1"/>
        <v>25119</v>
      </c>
      <c r="B34183" s="5" t="s">
        <v>21438</v>
      </c>
      <c r="C34183" s="6" t="s">
        <v>714</v>
      </c>
    </row>
    <row r="34184">
      <c r="A34184" s="9">
        <f t="shared" si="1"/>
        <v>25119</v>
      </c>
      <c r="B34184" s="5" t="s">
        <v>21438</v>
      </c>
      <c r="C34184" s="6" t="s">
        <v>23672</v>
      </c>
    </row>
    <row r="34185">
      <c r="A34185" s="9">
        <f t="shared" si="1"/>
        <v>25120</v>
      </c>
      <c r="B34185" s="5" t="s">
        <v>21439</v>
      </c>
      <c r="C34185" s="6" t="s">
        <v>610</v>
      </c>
    </row>
    <row r="34186">
      <c r="A34186" s="9">
        <f t="shared" si="1"/>
        <v>25121</v>
      </c>
      <c r="B34186" s="5" t="s">
        <v>21440</v>
      </c>
      <c r="C34186" s="6" t="s">
        <v>162</v>
      </c>
    </row>
    <row r="34187">
      <c r="A34187" s="9">
        <f t="shared" si="1"/>
        <v>25121</v>
      </c>
      <c r="B34187" s="5" t="s">
        <v>21440</v>
      </c>
      <c r="C34187" s="6" t="s">
        <v>142</v>
      </c>
    </row>
    <row r="34188">
      <c r="A34188" s="9">
        <f t="shared" si="1"/>
        <v>25122</v>
      </c>
      <c r="B34188" s="31" t="s">
        <v>27573</v>
      </c>
      <c r="C34188" s="26" t="s">
        <v>23639</v>
      </c>
    </row>
    <row r="34189">
      <c r="A34189" s="9">
        <f t="shared" si="1"/>
        <v>25123</v>
      </c>
      <c r="B34189" s="8" t="s">
        <v>21441</v>
      </c>
      <c r="C34189" s="9" t="s">
        <v>88</v>
      </c>
    </row>
    <row r="34190">
      <c r="A34190" s="9">
        <f t="shared" si="1"/>
        <v>25124</v>
      </c>
      <c r="B34190" s="8" t="s">
        <v>21442</v>
      </c>
      <c r="C34190" s="9" t="s">
        <v>24</v>
      </c>
    </row>
    <row r="34191">
      <c r="A34191" s="9">
        <f t="shared" si="1"/>
        <v>25124</v>
      </c>
      <c r="B34191" s="8" t="s">
        <v>21442</v>
      </c>
      <c r="C34191" s="9" t="s">
        <v>25</v>
      </c>
    </row>
    <row r="34192">
      <c r="A34192" s="9">
        <f t="shared" si="1"/>
        <v>25125</v>
      </c>
      <c r="B34192" s="8" t="s">
        <v>21443</v>
      </c>
      <c r="C34192" s="9" t="s">
        <v>24</v>
      </c>
    </row>
    <row r="34193">
      <c r="A34193" s="9">
        <f t="shared" si="1"/>
        <v>25125</v>
      </c>
      <c r="B34193" s="8" t="s">
        <v>21443</v>
      </c>
      <c r="C34193" s="9" t="s">
        <v>25</v>
      </c>
    </row>
    <row r="34194">
      <c r="A34194" s="9">
        <f t="shared" si="1"/>
        <v>25126</v>
      </c>
      <c r="B34194" s="8" t="s">
        <v>21444</v>
      </c>
      <c r="C34194" s="9" t="s">
        <v>24</v>
      </c>
    </row>
    <row r="34195">
      <c r="A34195" s="9">
        <f t="shared" si="1"/>
        <v>25127</v>
      </c>
      <c r="B34195" s="8" t="s">
        <v>21445</v>
      </c>
      <c r="C34195" s="9" t="s">
        <v>24</v>
      </c>
    </row>
    <row r="34196">
      <c r="A34196" s="9">
        <f t="shared" si="1"/>
        <v>25127</v>
      </c>
      <c r="B34196" s="8" t="s">
        <v>21445</v>
      </c>
      <c r="C34196" s="9" t="s">
        <v>25</v>
      </c>
    </row>
    <row r="34197">
      <c r="A34197" s="9">
        <f t="shared" si="1"/>
        <v>25128</v>
      </c>
      <c r="B34197" s="8" t="s">
        <v>21446</v>
      </c>
      <c r="C34197" s="9" t="s">
        <v>24</v>
      </c>
    </row>
    <row r="34198">
      <c r="A34198" s="9">
        <f t="shared" si="1"/>
        <v>25129</v>
      </c>
      <c r="B34198" s="8" t="s">
        <v>21447</v>
      </c>
      <c r="C34198" s="9" t="s">
        <v>24</v>
      </c>
    </row>
    <row r="34199">
      <c r="A34199" s="9">
        <f t="shared" si="1"/>
        <v>25129</v>
      </c>
      <c r="B34199" s="8" t="s">
        <v>21447</v>
      </c>
      <c r="C34199" s="9" t="s">
        <v>25</v>
      </c>
    </row>
    <row r="34200">
      <c r="A34200" s="9">
        <f t="shared" si="1"/>
        <v>25130</v>
      </c>
      <c r="B34200" s="8" t="s">
        <v>21448</v>
      </c>
      <c r="C34200" s="9" t="s">
        <v>24</v>
      </c>
    </row>
    <row r="34201">
      <c r="A34201" s="9">
        <f t="shared" si="1"/>
        <v>25131</v>
      </c>
      <c r="B34201" s="8" t="s">
        <v>21449</v>
      </c>
      <c r="C34201" s="9" t="s">
        <v>24</v>
      </c>
    </row>
    <row r="34202">
      <c r="A34202" s="9">
        <f t="shared" si="1"/>
        <v>25132</v>
      </c>
      <c r="B34202" s="8" t="s">
        <v>21450</v>
      </c>
      <c r="C34202" s="9" t="s">
        <v>24</v>
      </c>
    </row>
    <row r="34203">
      <c r="A34203" s="9">
        <f t="shared" si="1"/>
        <v>25133</v>
      </c>
      <c r="B34203" s="8" t="s">
        <v>21451</v>
      </c>
      <c r="C34203" s="9" t="s">
        <v>24</v>
      </c>
    </row>
    <row r="34204">
      <c r="A34204" s="9">
        <f t="shared" si="1"/>
        <v>25134</v>
      </c>
      <c r="B34204" s="8" t="s">
        <v>21452</v>
      </c>
      <c r="C34204" s="9" t="s">
        <v>24</v>
      </c>
    </row>
    <row r="34205">
      <c r="A34205" s="9">
        <f t="shared" si="1"/>
        <v>25134</v>
      </c>
      <c r="B34205" s="8" t="s">
        <v>21452</v>
      </c>
      <c r="C34205" s="9" t="s">
        <v>25</v>
      </c>
    </row>
    <row r="34206">
      <c r="A34206" s="9">
        <f t="shared" si="1"/>
        <v>25135</v>
      </c>
      <c r="B34206" s="5" t="s">
        <v>21453</v>
      </c>
      <c r="C34206" s="6" t="s">
        <v>621</v>
      </c>
    </row>
    <row r="34207">
      <c r="A34207" s="9">
        <f t="shared" si="1"/>
        <v>25136</v>
      </c>
      <c r="B34207" s="5" t="s">
        <v>21454</v>
      </c>
      <c r="C34207" s="6" t="s">
        <v>1040</v>
      </c>
    </row>
    <row r="34208">
      <c r="A34208" s="9">
        <f t="shared" si="1"/>
        <v>25137</v>
      </c>
      <c r="B34208" s="25" t="s">
        <v>27574</v>
      </c>
      <c r="C34208" s="26" t="s">
        <v>23748</v>
      </c>
    </row>
    <row r="34209">
      <c r="A34209" s="9">
        <f t="shared" si="1"/>
        <v>25137</v>
      </c>
      <c r="B34209" s="25" t="s">
        <v>27574</v>
      </c>
      <c r="C34209" s="26" t="s">
        <v>7783</v>
      </c>
    </row>
    <row r="34210">
      <c r="A34210" s="9">
        <f t="shared" si="1"/>
        <v>25138</v>
      </c>
      <c r="B34210" s="5" t="s">
        <v>21455</v>
      </c>
      <c r="C34210" s="6" t="s">
        <v>32</v>
      </c>
    </row>
    <row r="34211">
      <c r="A34211" s="9">
        <f t="shared" si="1"/>
        <v>25139</v>
      </c>
      <c r="B34211" s="8" t="s">
        <v>21456</v>
      </c>
      <c r="C34211" s="9" t="s">
        <v>1334</v>
      </c>
    </row>
    <row r="34212">
      <c r="A34212" s="9">
        <f t="shared" si="1"/>
        <v>25140</v>
      </c>
      <c r="B34212" s="8" t="s">
        <v>21457</v>
      </c>
      <c r="C34212" s="9" t="s">
        <v>780</v>
      </c>
    </row>
    <row r="34213">
      <c r="A34213" s="9">
        <f t="shared" si="1"/>
        <v>25141</v>
      </c>
      <c r="B34213" s="5" t="s">
        <v>21458</v>
      </c>
      <c r="C34213" s="6" t="s">
        <v>1040</v>
      </c>
    </row>
    <row r="34214">
      <c r="A34214" s="9">
        <f t="shared" si="1"/>
        <v>25142</v>
      </c>
      <c r="B34214" s="5" t="s">
        <v>21459</v>
      </c>
      <c r="C34214" s="6" t="s">
        <v>1040</v>
      </c>
    </row>
    <row r="34215">
      <c r="A34215" s="9">
        <f t="shared" si="1"/>
        <v>25143</v>
      </c>
      <c r="B34215" s="8" t="s">
        <v>21460</v>
      </c>
      <c r="C34215" s="9" t="s">
        <v>1334</v>
      </c>
    </row>
    <row r="34216">
      <c r="A34216" s="9">
        <f t="shared" si="1"/>
        <v>25144</v>
      </c>
      <c r="B34216" s="46" t="s">
        <v>27575</v>
      </c>
      <c r="C34216" s="26" t="s">
        <v>6</v>
      </c>
    </row>
    <row r="34217">
      <c r="A34217" s="9">
        <f t="shared" si="1"/>
        <v>25145</v>
      </c>
      <c r="B34217" s="8" t="s">
        <v>21461</v>
      </c>
      <c r="C34217" s="9" t="s">
        <v>10</v>
      </c>
    </row>
    <row r="34218">
      <c r="A34218" s="9">
        <f t="shared" si="1"/>
        <v>25145</v>
      </c>
      <c r="B34218" s="8" t="s">
        <v>21461</v>
      </c>
      <c r="C34218" s="9" t="s">
        <v>22</v>
      </c>
    </row>
    <row r="34219">
      <c r="A34219" s="9">
        <f t="shared" si="1"/>
        <v>25145</v>
      </c>
      <c r="B34219" s="8" t="s">
        <v>21461</v>
      </c>
      <c r="C34219" s="9" t="s">
        <v>25</v>
      </c>
    </row>
    <row r="34220">
      <c r="A34220" s="9">
        <f t="shared" si="1"/>
        <v>25145</v>
      </c>
      <c r="B34220" s="8" t="s">
        <v>21461</v>
      </c>
      <c r="C34220" s="9" t="s">
        <v>24</v>
      </c>
    </row>
    <row r="34221">
      <c r="A34221" s="9">
        <f t="shared" si="1"/>
        <v>25146</v>
      </c>
      <c r="B34221" s="5" t="s">
        <v>21462</v>
      </c>
      <c r="C34221" s="6" t="s">
        <v>714</v>
      </c>
    </row>
    <row r="34222">
      <c r="A34222" s="9">
        <f t="shared" si="1"/>
        <v>25146</v>
      </c>
      <c r="B34222" s="5" t="s">
        <v>21462</v>
      </c>
      <c r="C34222" s="6" t="s">
        <v>23672</v>
      </c>
    </row>
    <row r="34223">
      <c r="A34223" s="9">
        <f t="shared" si="1"/>
        <v>25147</v>
      </c>
      <c r="B34223" s="5" t="s">
        <v>21463</v>
      </c>
      <c r="C34223" s="6" t="s">
        <v>74</v>
      </c>
    </row>
    <row r="34224">
      <c r="A34224" s="9">
        <f t="shared" si="1"/>
        <v>25148</v>
      </c>
      <c r="B34224" s="5" t="s">
        <v>21464</v>
      </c>
      <c r="C34224" s="6" t="s">
        <v>74</v>
      </c>
    </row>
    <row r="34225">
      <c r="A34225" s="9">
        <f t="shared" si="1"/>
        <v>25149</v>
      </c>
      <c r="B34225" s="5" t="s">
        <v>21465</v>
      </c>
      <c r="C34225" s="6" t="s">
        <v>74</v>
      </c>
    </row>
    <row r="34226">
      <c r="A34226" s="9">
        <f t="shared" si="1"/>
        <v>25150</v>
      </c>
      <c r="B34226" s="5" t="s">
        <v>21466</v>
      </c>
      <c r="C34226" s="6" t="s">
        <v>74</v>
      </c>
    </row>
    <row r="34227">
      <c r="A34227" s="9">
        <f t="shared" si="1"/>
        <v>25151</v>
      </c>
      <c r="B34227" s="5" t="s">
        <v>21467</v>
      </c>
      <c r="C34227" s="6" t="s">
        <v>74</v>
      </c>
    </row>
    <row r="34228">
      <c r="A34228" s="9">
        <f t="shared" si="1"/>
        <v>25152</v>
      </c>
      <c r="B34228" s="25" t="s">
        <v>27576</v>
      </c>
      <c r="C34228" s="26" t="s">
        <v>11797</v>
      </c>
    </row>
    <row r="34229">
      <c r="A34229" s="9">
        <f t="shared" si="1"/>
        <v>25153</v>
      </c>
      <c r="B34229" s="5" t="s">
        <v>21468</v>
      </c>
      <c r="C34229" s="6" t="s">
        <v>765</v>
      </c>
    </row>
    <row r="34230">
      <c r="A34230" s="9">
        <f t="shared" si="1"/>
        <v>25154</v>
      </c>
      <c r="B34230" s="5" t="s">
        <v>21469</v>
      </c>
      <c r="C34230" s="6" t="s">
        <v>1260</v>
      </c>
    </row>
    <row r="34231">
      <c r="A34231" s="9">
        <f t="shared" si="1"/>
        <v>25155</v>
      </c>
      <c r="B34231" s="5" t="s">
        <v>21470</v>
      </c>
      <c r="C34231" s="6" t="s">
        <v>1260</v>
      </c>
    </row>
    <row r="34232">
      <c r="A34232" s="9">
        <f t="shared" si="1"/>
        <v>25156</v>
      </c>
      <c r="B34232" s="5" t="s">
        <v>21471</v>
      </c>
      <c r="C34232" s="6" t="s">
        <v>1260</v>
      </c>
    </row>
    <row r="34233">
      <c r="A34233" s="9">
        <f t="shared" si="1"/>
        <v>25157</v>
      </c>
      <c r="B34233" s="5" t="s">
        <v>21472</v>
      </c>
      <c r="C34233" s="6" t="s">
        <v>1260</v>
      </c>
    </row>
    <row r="34234">
      <c r="A34234" s="9">
        <f t="shared" si="1"/>
        <v>25158</v>
      </c>
      <c r="B34234" s="5" t="s">
        <v>21473</v>
      </c>
      <c r="C34234" s="6" t="s">
        <v>1260</v>
      </c>
    </row>
    <row r="34235">
      <c r="A34235" s="9">
        <f t="shared" si="1"/>
        <v>25159</v>
      </c>
      <c r="B34235" s="5" t="s">
        <v>21474</v>
      </c>
      <c r="C34235" s="6" t="s">
        <v>1260</v>
      </c>
    </row>
    <row r="34236">
      <c r="A34236" s="9">
        <f t="shared" si="1"/>
        <v>25160</v>
      </c>
      <c r="B34236" s="5" t="s">
        <v>21475</v>
      </c>
      <c r="C34236" s="6" t="s">
        <v>1260</v>
      </c>
    </row>
    <row r="34237">
      <c r="A34237" s="9">
        <f t="shared" si="1"/>
        <v>25161</v>
      </c>
      <c r="B34237" s="5" t="s">
        <v>21476</v>
      </c>
      <c r="C34237" s="6" t="s">
        <v>939</v>
      </c>
    </row>
    <row r="34238">
      <c r="A34238" s="9">
        <f t="shared" si="1"/>
        <v>25161</v>
      </c>
      <c r="B34238" s="5" t="s">
        <v>21476</v>
      </c>
      <c r="C34238" s="6" t="s">
        <v>23628</v>
      </c>
    </row>
    <row r="34239">
      <c r="A34239" s="9">
        <f t="shared" si="1"/>
        <v>25162</v>
      </c>
      <c r="B34239" s="8" t="s">
        <v>21477</v>
      </c>
      <c r="C34239" s="9" t="s">
        <v>845</v>
      </c>
    </row>
    <row r="34240">
      <c r="A34240" s="9">
        <f t="shared" si="1"/>
        <v>25163</v>
      </c>
      <c r="B34240" s="15" t="s">
        <v>21478</v>
      </c>
      <c r="C34240" s="17" t="s">
        <v>426</v>
      </c>
    </row>
    <row r="34241">
      <c r="A34241" s="9">
        <f t="shared" si="1"/>
        <v>25164</v>
      </c>
      <c r="B34241" s="8" t="s">
        <v>21479</v>
      </c>
      <c r="C34241" s="9" t="s">
        <v>845</v>
      </c>
    </row>
    <row r="34242">
      <c r="A34242" s="9">
        <f t="shared" si="1"/>
        <v>25165</v>
      </c>
      <c r="B34242" s="5" t="s">
        <v>21480</v>
      </c>
      <c r="C34242" s="6" t="s">
        <v>1260</v>
      </c>
    </row>
    <row r="34243">
      <c r="A34243" s="9">
        <f t="shared" si="1"/>
        <v>25166</v>
      </c>
      <c r="B34243" s="5" t="s">
        <v>21481</v>
      </c>
      <c r="C34243" s="6" t="s">
        <v>86</v>
      </c>
    </row>
    <row r="34244">
      <c r="A34244" s="9">
        <f t="shared" si="1"/>
        <v>25167</v>
      </c>
      <c r="B34244" s="5" t="s">
        <v>21482</v>
      </c>
      <c r="C34244" s="6" t="s">
        <v>74</v>
      </c>
    </row>
    <row r="34245">
      <c r="A34245" s="9">
        <f t="shared" si="1"/>
        <v>25168</v>
      </c>
      <c r="B34245" s="16" t="s">
        <v>21483</v>
      </c>
      <c r="C34245" s="6" t="s">
        <v>1235</v>
      </c>
    </row>
    <row r="34246">
      <c r="A34246" s="9">
        <f t="shared" si="1"/>
        <v>25169</v>
      </c>
      <c r="B34246" s="16" t="s">
        <v>21484</v>
      </c>
      <c r="C34246" s="6" t="s">
        <v>1235</v>
      </c>
    </row>
    <row r="34247">
      <c r="A34247" s="9">
        <f t="shared" si="1"/>
        <v>25170</v>
      </c>
      <c r="B34247" s="16" t="s">
        <v>21485</v>
      </c>
      <c r="C34247" s="6" t="s">
        <v>1235</v>
      </c>
    </row>
    <row r="34248">
      <c r="A34248" s="9">
        <f t="shared" si="1"/>
        <v>25171</v>
      </c>
      <c r="B34248" s="5" t="s">
        <v>21486</v>
      </c>
      <c r="C34248" s="6" t="s">
        <v>603</v>
      </c>
    </row>
    <row r="34249">
      <c r="A34249" s="9">
        <f t="shared" si="1"/>
        <v>25172</v>
      </c>
      <c r="B34249" s="5" t="s">
        <v>21487</v>
      </c>
      <c r="C34249" s="6" t="s">
        <v>681</v>
      </c>
    </row>
    <row r="34250">
      <c r="A34250" s="9">
        <f t="shared" si="1"/>
        <v>25173</v>
      </c>
      <c r="B34250" s="5" t="s">
        <v>21488</v>
      </c>
      <c r="C34250" s="6" t="s">
        <v>681</v>
      </c>
    </row>
    <row r="34251">
      <c r="A34251" s="9">
        <f t="shared" si="1"/>
        <v>25174</v>
      </c>
      <c r="B34251" s="5" t="s">
        <v>21489</v>
      </c>
      <c r="C34251" s="6" t="s">
        <v>681</v>
      </c>
    </row>
    <row r="34252">
      <c r="A34252" s="9">
        <f t="shared" si="1"/>
        <v>25175</v>
      </c>
      <c r="B34252" s="5" t="s">
        <v>21490</v>
      </c>
      <c r="C34252" s="6" t="s">
        <v>681</v>
      </c>
    </row>
    <row r="34253">
      <c r="A34253" s="9">
        <f t="shared" si="1"/>
        <v>25176</v>
      </c>
      <c r="B34253" s="5" t="s">
        <v>21491</v>
      </c>
      <c r="C34253" s="6" t="s">
        <v>681</v>
      </c>
    </row>
    <row r="34254">
      <c r="A34254" s="9">
        <f t="shared" si="1"/>
        <v>25177</v>
      </c>
      <c r="B34254" s="5" t="s">
        <v>21492</v>
      </c>
      <c r="C34254" s="6" t="s">
        <v>681</v>
      </c>
    </row>
    <row r="34255">
      <c r="A34255" s="9">
        <f t="shared" si="1"/>
        <v>25178</v>
      </c>
      <c r="B34255" s="5" t="s">
        <v>21493</v>
      </c>
      <c r="C34255" s="6" t="s">
        <v>681</v>
      </c>
    </row>
    <row r="34256">
      <c r="A34256" s="9">
        <f t="shared" si="1"/>
        <v>25179</v>
      </c>
      <c r="B34256" s="5" t="s">
        <v>21494</v>
      </c>
      <c r="C34256" s="6" t="s">
        <v>324</v>
      </c>
    </row>
    <row r="34257">
      <c r="A34257" s="9">
        <f t="shared" si="1"/>
        <v>25179</v>
      </c>
      <c r="B34257" s="5" t="s">
        <v>21494</v>
      </c>
      <c r="C34257" s="6" t="s">
        <v>162</v>
      </c>
    </row>
    <row r="34258">
      <c r="A34258" s="9">
        <f t="shared" si="1"/>
        <v>25179</v>
      </c>
      <c r="B34258" s="5" t="s">
        <v>21494</v>
      </c>
      <c r="C34258" s="6" t="s">
        <v>23637</v>
      </c>
    </row>
    <row r="34259">
      <c r="A34259" s="9">
        <f t="shared" si="1"/>
        <v>25180</v>
      </c>
      <c r="B34259" s="8" t="s">
        <v>21495</v>
      </c>
      <c r="C34259" s="9" t="s">
        <v>650</v>
      </c>
    </row>
    <row r="34260">
      <c r="A34260" s="9">
        <f t="shared" si="1"/>
        <v>25181</v>
      </c>
      <c r="B34260" s="5" t="s">
        <v>21496</v>
      </c>
      <c r="C34260" s="6" t="s">
        <v>393</v>
      </c>
    </row>
    <row r="34261">
      <c r="A34261" s="9">
        <f t="shared" si="1"/>
        <v>25182</v>
      </c>
      <c r="B34261" s="5" t="s">
        <v>21497</v>
      </c>
      <c r="C34261" s="6" t="s">
        <v>1495</v>
      </c>
    </row>
    <row r="34262">
      <c r="A34262" s="9">
        <f t="shared" si="1"/>
        <v>25183</v>
      </c>
      <c r="B34262" s="5" t="s">
        <v>21498</v>
      </c>
      <c r="C34262" s="6" t="s">
        <v>1495</v>
      </c>
    </row>
    <row r="34263">
      <c r="A34263" s="9">
        <f t="shared" si="1"/>
        <v>25184</v>
      </c>
      <c r="B34263" s="5" t="s">
        <v>21499</v>
      </c>
      <c r="C34263" s="6" t="s">
        <v>1495</v>
      </c>
    </row>
    <row r="34264">
      <c r="A34264" s="9">
        <f t="shared" si="1"/>
        <v>25185</v>
      </c>
      <c r="B34264" s="8" t="s">
        <v>21500</v>
      </c>
      <c r="C34264" s="9" t="s">
        <v>733</v>
      </c>
    </row>
    <row r="34265">
      <c r="A34265" s="9">
        <f t="shared" si="1"/>
        <v>25186</v>
      </c>
      <c r="B34265" s="30" t="s">
        <v>27577</v>
      </c>
      <c r="C34265" s="26" t="s">
        <v>23639</v>
      </c>
    </row>
    <row r="34266">
      <c r="A34266" s="9">
        <f t="shared" si="1"/>
        <v>25187</v>
      </c>
      <c r="B34266" s="5" t="s">
        <v>21501</v>
      </c>
      <c r="C34266" s="6" t="s">
        <v>1223</v>
      </c>
    </row>
    <row r="34267">
      <c r="A34267" s="9">
        <f t="shared" si="1"/>
        <v>25188</v>
      </c>
      <c r="B34267" s="5" t="s">
        <v>21502</v>
      </c>
      <c r="C34267" s="6" t="s">
        <v>1378</v>
      </c>
    </row>
    <row r="34268">
      <c r="A34268" s="9">
        <f t="shared" si="1"/>
        <v>25189</v>
      </c>
      <c r="B34268" s="5" t="s">
        <v>21503</v>
      </c>
      <c r="C34268" s="6" t="s">
        <v>86</v>
      </c>
    </row>
    <row r="34269">
      <c r="A34269" s="9">
        <f t="shared" si="1"/>
        <v>25190</v>
      </c>
      <c r="B34269" s="5" t="s">
        <v>21504</v>
      </c>
      <c r="C34269" s="6" t="s">
        <v>86</v>
      </c>
    </row>
    <row r="34270">
      <c r="A34270" s="9">
        <f t="shared" si="1"/>
        <v>25191</v>
      </c>
      <c r="B34270" s="8" t="s">
        <v>21505</v>
      </c>
      <c r="C34270" s="9" t="s">
        <v>46</v>
      </c>
    </row>
    <row r="34271">
      <c r="A34271" s="9">
        <f t="shared" si="1"/>
        <v>25192</v>
      </c>
      <c r="B34271" s="5" t="s">
        <v>21506</v>
      </c>
      <c r="C34271" s="6" t="s">
        <v>714</v>
      </c>
    </row>
    <row r="34272">
      <c r="A34272" s="9">
        <f t="shared" si="1"/>
        <v>25192</v>
      </c>
      <c r="B34272" s="5" t="s">
        <v>21506</v>
      </c>
      <c r="C34272" s="6" t="s">
        <v>23672</v>
      </c>
    </row>
    <row r="34273">
      <c r="A34273" s="9">
        <f t="shared" si="1"/>
        <v>25193</v>
      </c>
      <c r="B34273" s="8" t="s">
        <v>21507</v>
      </c>
      <c r="C34273" s="9" t="s">
        <v>24</v>
      </c>
    </row>
    <row r="34274">
      <c r="A34274" s="9">
        <f t="shared" si="1"/>
        <v>25194</v>
      </c>
      <c r="B34274" s="5" t="s">
        <v>21508</v>
      </c>
      <c r="C34274" s="6" t="s">
        <v>328</v>
      </c>
    </row>
    <row r="34275">
      <c r="A34275" s="9">
        <f t="shared" si="1"/>
        <v>25194</v>
      </c>
      <c r="B34275" s="5" t="s">
        <v>21508</v>
      </c>
      <c r="C34275" s="6" t="s">
        <v>23637</v>
      </c>
    </row>
    <row r="34276">
      <c r="A34276" s="9">
        <f t="shared" si="1"/>
        <v>25195</v>
      </c>
      <c r="B34276" s="5" t="s">
        <v>21509</v>
      </c>
      <c r="C34276" s="6" t="s">
        <v>179</v>
      </c>
    </row>
    <row r="34277">
      <c r="A34277" s="9">
        <f t="shared" si="1"/>
        <v>25195</v>
      </c>
      <c r="B34277" s="5" t="s">
        <v>21509</v>
      </c>
      <c r="C34277" s="6" t="s">
        <v>23637</v>
      </c>
    </row>
    <row r="34278">
      <c r="A34278" s="9">
        <f t="shared" si="1"/>
        <v>25196</v>
      </c>
      <c r="B34278" s="25" t="s">
        <v>27578</v>
      </c>
      <c r="C34278" s="26" t="s">
        <v>10122</v>
      </c>
    </row>
    <row r="34279">
      <c r="A34279" s="9">
        <f t="shared" si="1"/>
        <v>25196</v>
      </c>
      <c r="B34279" s="27" t="s">
        <v>27578</v>
      </c>
      <c r="C34279" s="28" t="s">
        <v>23637</v>
      </c>
    </row>
    <row r="34280">
      <c r="A34280" s="9">
        <f t="shared" si="1"/>
        <v>25197</v>
      </c>
      <c r="B34280" s="25" t="s">
        <v>27579</v>
      </c>
      <c r="C34280" s="26" t="s">
        <v>487</v>
      </c>
    </row>
    <row r="34281">
      <c r="A34281" s="9">
        <f t="shared" si="1"/>
        <v>25197</v>
      </c>
      <c r="B34281" s="27" t="s">
        <v>27579</v>
      </c>
      <c r="C34281" s="28" t="s">
        <v>23637</v>
      </c>
    </row>
    <row r="34282">
      <c r="A34282" s="9">
        <f t="shared" si="1"/>
        <v>25198</v>
      </c>
      <c r="B34282" s="8" t="s">
        <v>21510</v>
      </c>
      <c r="C34282" s="9" t="s">
        <v>815</v>
      </c>
    </row>
    <row r="34283">
      <c r="A34283" s="9">
        <f t="shared" si="1"/>
        <v>25199</v>
      </c>
      <c r="B34283" s="5" t="s">
        <v>21511</v>
      </c>
      <c r="C34283" s="6" t="s">
        <v>758</v>
      </c>
    </row>
    <row r="34284">
      <c r="A34284" s="9">
        <f t="shared" si="1"/>
        <v>25200</v>
      </c>
      <c r="B34284" s="8" t="s">
        <v>21512</v>
      </c>
      <c r="C34284" s="9" t="s">
        <v>142</v>
      </c>
    </row>
    <row r="34285">
      <c r="A34285" s="9">
        <f t="shared" si="1"/>
        <v>25201</v>
      </c>
      <c r="B34285" s="5" t="s">
        <v>21513</v>
      </c>
      <c r="C34285" s="6" t="s">
        <v>20</v>
      </c>
    </row>
    <row r="34286">
      <c r="A34286" s="9">
        <f t="shared" si="1"/>
        <v>25202</v>
      </c>
      <c r="B34286" s="16" t="s">
        <v>21514</v>
      </c>
      <c r="C34286" s="6" t="s">
        <v>1235</v>
      </c>
    </row>
    <row r="34287">
      <c r="A34287" s="9">
        <f t="shared" si="1"/>
        <v>25203</v>
      </c>
      <c r="B34287" s="8" t="s">
        <v>21515</v>
      </c>
      <c r="C34287" s="6" t="s">
        <v>788</v>
      </c>
    </row>
    <row r="34288">
      <c r="A34288" s="9">
        <f t="shared" si="1"/>
        <v>25203</v>
      </c>
      <c r="B34288" s="8" t="s">
        <v>21515</v>
      </c>
      <c r="C34288" s="9" t="s">
        <v>60</v>
      </c>
    </row>
    <row r="34289">
      <c r="A34289" s="9">
        <f t="shared" si="1"/>
        <v>25203</v>
      </c>
      <c r="B34289" s="8" t="s">
        <v>21515</v>
      </c>
      <c r="C34289" s="6" t="s">
        <v>23637</v>
      </c>
    </row>
    <row r="34290">
      <c r="A34290" s="9">
        <f t="shared" si="1"/>
        <v>25204</v>
      </c>
      <c r="B34290" s="32" t="s">
        <v>27580</v>
      </c>
      <c r="C34290" s="26" t="s">
        <v>67</v>
      </c>
    </row>
    <row r="34291">
      <c r="A34291" s="9">
        <f t="shared" si="1"/>
        <v>25205</v>
      </c>
      <c r="B34291" s="5" t="s">
        <v>21516</v>
      </c>
      <c r="C34291" s="6" t="s">
        <v>1120</v>
      </c>
    </row>
    <row r="34292">
      <c r="A34292" s="9">
        <f t="shared" si="1"/>
        <v>25206</v>
      </c>
      <c r="B34292" s="31" t="s">
        <v>27581</v>
      </c>
      <c r="C34292" s="6" t="s">
        <v>374</v>
      </c>
    </row>
    <row r="34293">
      <c r="A34293" s="9">
        <f t="shared" si="1"/>
        <v>25206</v>
      </c>
      <c r="B34293" s="31" t="s">
        <v>27581</v>
      </c>
      <c r="C34293" s="6" t="s">
        <v>728</v>
      </c>
    </row>
    <row r="34294">
      <c r="A34294" s="9">
        <f t="shared" si="1"/>
        <v>25206</v>
      </c>
      <c r="B34294" s="31" t="s">
        <v>27581</v>
      </c>
      <c r="C34294" s="6" t="s">
        <v>655</v>
      </c>
    </row>
    <row r="34295">
      <c r="A34295" s="9">
        <f t="shared" si="1"/>
        <v>25207</v>
      </c>
      <c r="B34295" s="5" t="s">
        <v>21517</v>
      </c>
      <c r="C34295" s="6" t="s">
        <v>1207</v>
      </c>
    </row>
    <row r="34296">
      <c r="A34296" s="9">
        <f t="shared" si="1"/>
        <v>25208</v>
      </c>
      <c r="B34296" s="16" t="s">
        <v>21518</v>
      </c>
      <c r="C34296" s="6" t="s">
        <v>1235</v>
      </c>
    </row>
    <row r="34297">
      <c r="A34297" s="9">
        <f t="shared" si="1"/>
        <v>25209</v>
      </c>
      <c r="B34297" s="8" t="s">
        <v>21519</v>
      </c>
      <c r="C34297" s="9" t="s">
        <v>372</v>
      </c>
    </row>
    <row r="34298">
      <c r="A34298" s="9">
        <f t="shared" si="1"/>
        <v>25210</v>
      </c>
      <c r="B34298" s="5" t="s">
        <v>21520</v>
      </c>
      <c r="C34298" s="6" t="s">
        <v>1207</v>
      </c>
    </row>
    <row r="34299">
      <c r="A34299" s="9">
        <f t="shared" si="1"/>
        <v>25211</v>
      </c>
      <c r="B34299" s="16" t="s">
        <v>21521</v>
      </c>
      <c r="C34299" s="6" t="s">
        <v>1235</v>
      </c>
    </row>
    <row r="34300">
      <c r="A34300" s="9">
        <f t="shared" si="1"/>
        <v>25212</v>
      </c>
      <c r="B34300" s="8" t="s">
        <v>21522</v>
      </c>
      <c r="C34300" s="9" t="s">
        <v>65</v>
      </c>
    </row>
    <row r="34301">
      <c r="A34301" s="9">
        <f t="shared" si="1"/>
        <v>25213</v>
      </c>
      <c r="B34301" s="8" t="s">
        <v>21523</v>
      </c>
      <c r="C34301" s="9" t="s">
        <v>65</v>
      </c>
    </row>
    <row r="34302">
      <c r="A34302" s="9">
        <f t="shared" si="1"/>
        <v>25214</v>
      </c>
      <c r="B34302" s="8" t="s">
        <v>21524</v>
      </c>
      <c r="C34302" s="9" t="s">
        <v>65</v>
      </c>
    </row>
    <row r="34303">
      <c r="A34303" s="9">
        <f t="shared" si="1"/>
        <v>25215</v>
      </c>
      <c r="B34303" s="8" t="s">
        <v>21525</v>
      </c>
      <c r="C34303" s="9" t="s">
        <v>65</v>
      </c>
    </row>
    <row r="34304">
      <c r="A34304" s="9">
        <f t="shared" si="1"/>
        <v>25216</v>
      </c>
      <c r="B34304" s="5" t="s">
        <v>21526</v>
      </c>
      <c r="C34304" s="6" t="s">
        <v>1207</v>
      </c>
    </row>
    <row r="34305">
      <c r="A34305" s="9">
        <f t="shared" si="1"/>
        <v>25217</v>
      </c>
      <c r="B34305" s="8" t="s">
        <v>21527</v>
      </c>
      <c r="C34305" s="9" t="s">
        <v>65</v>
      </c>
    </row>
    <row r="34306">
      <c r="A34306" s="9">
        <f t="shared" si="1"/>
        <v>25218</v>
      </c>
      <c r="B34306" s="5" t="s">
        <v>21528</v>
      </c>
      <c r="C34306" s="6" t="s">
        <v>989</v>
      </c>
    </row>
    <row r="34307">
      <c r="A34307" s="9">
        <f t="shared" si="1"/>
        <v>25219</v>
      </c>
      <c r="B34307" s="5" t="s">
        <v>21529</v>
      </c>
      <c r="C34307" s="6" t="s">
        <v>1248</v>
      </c>
    </row>
    <row r="34308">
      <c r="A34308" s="9">
        <f t="shared" si="1"/>
        <v>25220</v>
      </c>
      <c r="B34308" s="5" t="s">
        <v>21530</v>
      </c>
      <c r="C34308" s="6" t="s">
        <v>362</v>
      </c>
    </row>
    <row r="34309">
      <c r="A34309" s="9">
        <f t="shared" si="1"/>
        <v>25220</v>
      </c>
      <c r="B34309" s="5" t="s">
        <v>21530</v>
      </c>
      <c r="C34309" s="6" t="s">
        <v>728</v>
      </c>
    </row>
    <row r="34310">
      <c r="A34310" s="9">
        <f t="shared" si="1"/>
        <v>25221</v>
      </c>
      <c r="B34310" s="8" t="s">
        <v>21531</v>
      </c>
      <c r="C34310" s="9" t="s">
        <v>547</v>
      </c>
    </row>
    <row r="34311">
      <c r="A34311" s="9">
        <f t="shared" si="1"/>
        <v>25221</v>
      </c>
      <c r="B34311" s="8" t="s">
        <v>21531</v>
      </c>
      <c r="C34311" s="9" t="s">
        <v>64</v>
      </c>
    </row>
    <row r="34312">
      <c r="A34312" s="9">
        <f t="shared" si="1"/>
        <v>25222</v>
      </c>
      <c r="B34312" s="5" t="s">
        <v>21532</v>
      </c>
      <c r="C34312" s="6" t="s">
        <v>989</v>
      </c>
    </row>
    <row r="34313">
      <c r="A34313" s="9">
        <f t="shared" si="1"/>
        <v>25223</v>
      </c>
      <c r="B34313" s="8" t="s">
        <v>21533</v>
      </c>
      <c r="C34313" s="9" t="s">
        <v>372</v>
      </c>
    </row>
    <row r="34314">
      <c r="A34314" s="9">
        <f t="shared" si="1"/>
        <v>25224</v>
      </c>
      <c r="B34314" s="8" t="s">
        <v>21534</v>
      </c>
      <c r="C34314" s="9" t="s">
        <v>372</v>
      </c>
    </row>
    <row r="34315">
      <c r="A34315" s="9">
        <f t="shared" si="1"/>
        <v>25225</v>
      </c>
      <c r="B34315" s="8" t="s">
        <v>21535</v>
      </c>
      <c r="C34315" s="9" t="s">
        <v>64</v>
      </c>
    </row>
    <row r="34316">
      <c r="A34316" s="9">
        <f t="shared" si="1"/>
        <v>25226</v>
      </c>
      <c r="B34316" s="8" t="s">
        <v>21536</v>
      </c>
      <c r="C34316" s="9" t="s">
        <v>65</v>
      </c>
    </row>
    <row r="34317">
      <c r="A34317" s="9">
        <f t="shared" si="1"/>
        <v>25227</v>
      </c>
      <c r="B34317" s="16" t="s">
        <v>21537</v>
      </c>
      <c r="C34317" s="6" t="s">
        <v>1235</v>
      </c>
    </row>
    <row r="34318">
      <c r="A34318" s="9">
        <f t="shared" si="1"/>
        <v>25228</v>
      </c>
      <c r="B34318" s="32" t="s">
        <v>27582</v>
      </c>
      <c r="C34318" s="26" t="s">
        <v>67</v>
      </c>
    </row>
    <row r="34319">
      <c r="A34319" s="9">
        <f t="shared" si="1"/>
        <v>25229</v>
      </c>
      <c r="B34319" s="8" t="s">
        <v>21538</v>
      </c>
      <c r="C34319" s="9" t="s">
        <v>65</v>
      </c>
    </row>
    <row r="34320">
      <c r="A34320" s="9">
        <f t="shared" si="1"/>
        <v>25230</v>
      </c>
      <c r="B34320" s="8" t="s">
        <v>21539</v>
      </c>
      <c r="C34320" s="9" t="s">
        <v>65</v>
      </c>
    </row>
    <row r="34321">
      <c r="A34321" s="9">
        <f t="shared" si="1"/>
        <v>25231</v>
      </c>
      <c r="B34321" s="8" t="s">
        <v>21540</v>
      </c>
      <c r="C34321" s="9" t="s">
        <v>65</v>
      </c>
    </row>
    <row r="34322">
      <c r="A34322" s="9">
        <f t="shared" si="1"/>
        <v>25232</v>
      </c>
      <c r="B34322" s="5" t="s">
        <v>21541</v>
      </c>
      <c r="C34322" s="6" t="s">
        <v>1120</v>
      </c>
    </row>
    <row r="34323">
      <c r="A34323" s="9">
        <f t="shared" si="1"/>
        <v>25233</v>
      </c>
      <c r="B34323" s="8" t="s">
        <v>21542</v>
      </c>
      <c r="C34323" s="9" t="s">
        <v>65</v>
      </c>
    </row>
    <row r="34324">
      <c r="A34324" s="9">
        <f t="shared" si="1"/>
        <v>25234</v>
      </c>
      <c r="B34324" s="16" t="s">
        <v>21543</v>
      </c>
      <c r="C34324" s="6" t="s">
        <v>1235</v>
      </c>
    </row>
    <row r="34325">
      <c r="A34325" s="9">
        <f t="shared" si="1"/>
        <v>25235</v>
      </c>
      <c r="B34325" s="8" t="s">
        <v>21544</v>
      </c>
      <c r="C34325" s="9" t="s">
        <v>728</v>
      </c>
    </row>
    <row r="34326">
      <c r="A34326" s="9">
        <f t="shared" si="1"/>
        <v>25236</v>
      </c>
      <c r="B34326" s="5" t="s">
        <v>21545</v>
      </c>
      <c r="C34326" s="6" t="s">
        <v>426</v>
      </c>
    </row>
    <row r="34327">
      <c r="A34327" s="9">
        <f t="shared" si="1"/>
        <v>25237</v>
      </c>
      <c r="B34327" s="27" t="s">
        <v>27583</v>
      </c>
      <c r="C34327" s="28" t="s">
        <v>23637</v>
      </c>
    </row>
    <row r="34328">
      <c r="A34328" s="9">
        <f t="shared" si="1"/>
        <v>25237</v>
      </c>
      <c r="B34328" s="27" t="s">
        <v>27583</v>
      </c>
      <c r="C34328" s="26" t="s">
        <v>90</v>
      </c>
    </row>
    <row r="34329">
      <c r="A34329" s="9">
        <f t="shared" si="1"/>
        <v>25237</v>
      </c>
      <c r="B34329" s="25" t="s">
        <v>27583</v>
      </c>
      <c r="C34329" s="34" t="s">
        <v>60</v>
      </c>
    </row>
    <row r="34330">
      <c r="A34330" s="9">
        <f t="shared" si="1"/>
        <v>25238</v>
      </c>
      <c r="B34330" s="8" t="s">
        <v>21546</v>
      </c>
      <c r="C34330" s="9" t="s">
        <v>24</v>
      </c>
    </row>
    <row r="34331">
      <c r="A34331" s="9">
        <f t="shared" si="1"/>
        <v>25238</v>
      </c>
      <c r="B34331" s="8" t="s">
        <v>21546</v>
      </c>
      <c r="C34331" s="9" t="s">
        <v>25</v>
      </c>
    </row>
    <row r="34332">
      <c r="A34332" s="9">
        <f t="shared" si="1"/>
        <v>25239</v>
      </c>
      <c r="B34332" s="8" t="s">
        <v>21547</v>
      </c>
      <c r="C34332" s="9" t="s">
        <v>24</v>
      </c>
    </row>
    <row r="34333">
      <c r="A34333" s="9">
        <f t="shared" si="1"/>
        <v>25239</v>
      </c>
      <c r="B34333" s="8" t="s">
        <v>21547</v>
      </c>
      <c r="C34333" s="9" t="s">
        <v>25</v>
      </c>
    </row>
    <row r="34334">
      <c r="A34334" s="9">
        <f t="shared" si="1"/>
        <v>25240</v>
      </c>
      <c r="B34334" s="25" t="s">
        <v>27584</v>
      </c>
      <c r="C34334" s="26" t="s">
        <v>23630</v>
      </c>
    </row>
    <row r="34335">
      <c r="A34335" s="9">
        <f t="shared" si="1"/>
        <v>25241</v>
      </c>
      <c r="B34335" s="5" t="s">
        <v>21548</v>
      </c>
      <c r="C34335" s="6" t="s">
        <v>393</v>
      </c>
    </row>
    <row r="34336">
      <c r="A34336" s="9">
        <f t="shared" si="1"/>
        <v>25242</v>
      </c>
      <c r="B34336" s="5" t="s">
        <v>21549</v>
      </c>
      <c r="C34336" s="6" t="s">
        <v>1221</v>
      </c>
    </row>
    <row r="34337">
      <c r="A34337" s="9">
        <f t="shared" si="1"/>
        <v>25243</v>
      </c>
      <c r="B34337" s="8" t="s">
        <v>21550</v>
      </c>
      <c r="C34337" s="9" t="s">
        <v>683</v>
      </c>
    </row>
    <row r="34338">
      <c r="A34338" s="9">
        <f t="shared" si="1"/>
        <v>25243</v>
      </c>
      <c r="B34338" s="39" t="s">
        <v>21550</v>
      </c>
      <c r="C34338" s="28" t="s">
        <v>23633</v>
      </c>
    </row>
    <row r="34339">
      <c r="A34339" s="9">
        <f t="shared" si="1"/>
        <v>25244</v>
      </c>
      <c r="B34339" s="5" t="s">
        <v>21551</v>
      </c>
      <c r="C34339" s="6" t="s">
        <v>32</v>
      </c>
    </row>
    <row r="34340">
      <c r="A34340" s="9">
        <f t="shared" si="1"/>
        <v>25245</v>
      </c>
      <c r="B34340" s="5" t="s">
        <v>21552</v>
      </c>
      <c r="C34340" s="6" t="s">
        <v>1371</v>
      </c>
    </row>
    <row r="34341">
      <c r="A34341" s="9">
        <f t="shared" si="1"/>
        <v>25246</v>
      </c>
      <c r="B34341" s="8" t="s">
        <v>21553</v>
      </c>
      <c r="C34341" s="9" t="s">
        <v>650</v>
      </c>
    </row>
    <row r="34342">
      <c r="A34342" s="9">
        <f t="shared" si="1"/>
        <v>25247</v>
      </c>
      <c r="B34342" s="8" t="s">
        <v>21554</v>
      </c>
      <c r="C34342" s="9" t="s">
        <v>733</v>
      </c>
    </row>
    <row r="34343">
      <c r="A34343" s="9">
        <f t="shared" si="1"/>
        <v>25248</v>
      </c>
      <c r="B34343" s="8" t="s">
        <v>21555</v>
      </c>
      <c r="C34343" s="9" t="s">
        <v>650</v>
      </c>
    </row>
    <row r="34344">
      <c r="A34344" s="9">
        <f t="shared" si="1"/>
        <v>25249</v>
      </c>
      <c r="B34344" s="5" t="s">
        <v>21556</v>
      </c>
      <c r="C34344" s="6" t="s">
        <v>95</v>
      </c>
    </row>
    <row r="34345">
      <c r="A34345" s="9">
        <f t="shared" si="1"/>
        <v>25250</v>
      </c>
      <c r="B34345" s="5" t="s">
        <v>21557</v>
      </c>
      <c r="C34345" s="6" t="s">
        <v>95</v>
      </c>
    </row>
    <row r="34346">
      <c r="A34346" s="9">
        <f t="shared" si="1"/>
        <v>25251</v>
      </c>
      <c r="B34346" s="5" t="s">
        <v>21558</v>
      </c>
      <c r="C34346" s="6" t="s">
        <v>95</v>
      </c>
    </row>
    <row r="34347">
      <c r="A34347" s="9">
        <f t="shared" si="1"/>
        <v>25252</v>
      </c>
      <c r="B34347" s="5" t="s">
        <v>21559</v>
      </c>
      <c r="C34347" s="6" t="s">
        <v>95</v>
      </c>
    </row>
    <row r="34348">
      <c r="A34348" s="9">
        <f t="shared" si="1"/>
        <v>25253</v>
      </c>
      <c r="B34348" s="5" t="s">
        <v>21560</v>
      </c>
      <c r="C34348" s="6" t="s">
        <v>95</v>
      </c>
    </row>
    <row r="34349">
      <c r="A34349" s="9">
        <f t="shared" si="1"/>
        <v>25254</v>
      </c>
      <c r="B34349" s="5" t="s">
        <v>21561</v>
      </c>
      <c r="C34349" s="6" t="s">
        <v>95</v>
      </c>
    </row>
    <row r="34350">
      <c r="A34350" s="9">
        <f t="shared" si="1"/>
        <v>25255</v>
      </c>
      <c r="B34350" s="5" t="s">
        <v>21562</v>
      </c>
      <c r="C34350" s="6" t="s">
        <v>95</v>
      </c>
    </row>
    <row r="34351">
      <c r="A34351" s="9">
        <f t="shared" si="1"/>
        <v>25256</v>
      </c>
      <c r="B34351" s="5" t="s">
        <v>21563</v>
      </c>
      <c r="C34351" s="6" t="s">
        <v>95</v>
      </c>
    </row>
    <row r="34352">
      <c r="A34352" s="9">
        <f t="shared" si="1"/>
        <v>25257</v>
      </c>
      <c r="B34352" s="5" t="s">
        <v>21564</v>
      </c>
      <c r="C34352" s="6" t="s">
        <v>471</v>
      </c>
    </row>
    <row r="34353">
      <c r="A34353" s="9">
        <f t="shared" si="1"/>
        <v>25258</v>
      </c>
      <c r="B34353" s="5" t="s">
        <v>21565</v>
      </c>
      <c r="C34353" s="6" t="s">
        <v>603</v>
      </c>
    </row>
    <row r="34354">
      <c r="A34354" s="9">
        <f t="shared" si="1"/>
        <v>25259</v>
      </c>
      <c r="B34354" s="16" t="s">
        <v>21566</v>
      </c>
      <c r="C34354" s="6" t="s">
        <v>1235</v>
      </c>
    </row>
    <row r="34355">
      <c r="A34355" s="9">
        <f t="shared" si="1"/>
        <v>25260</v>
      </c>
      <c r="B34355" s="5" t="s">
        <v>21567</v>
      </c>
      <c r="C34355" s="6" t="s">
        <v>20</v>
      </c>
    </row>
    <row r="34356">
      <c r="A34356" s="9">
        <f t="shared" si="1"/>
        <v>25261</v>
      </c>
      <c r="B34356" s="5" t="s">
        <v>21568</v>
      </c>
      <c r="C34356" s="6" t="s">
        <v>681</v>
      </c>
    </row>
    <row r="34357">
      <c r="A34357" s="9">
        <f t="shared" si="1"/>
        <v>25262</v>
      </c>
      <c r="B34357" s="25" t="s">
        <v>27585</v>
      </c>
      <c r="C34357" s="26" t="s">
        <v>11797</v>
      </c>
    </row>
    <row r="34358">
      <c r="A34358" s="9">
        <f t="shared" si="1"/>
        <v>25263</v>
      </c>
      <c r="B34358" s="5" t="s">
        <v>21569</v>
      </c>
      <c r="C34358" s="6" t="s">
        <v>97</v>
      </c>
    </row>
    <row r="34359">
      <c r="A34359" s="9">
        <f t="shared" si="1"/>
        <v>25263</v>
      </c>
      <c r="B34359" s="5" t="s">
        <v>21569</v>
      </c>
      <c r="C34359" s="6" t="s">
        <v>40</v>
      </c>
    </row>
    <row r="34360">
      <c r="A34360" s="9">
        <f t="shared" si="1"/>
        <v>25263</v>
      </c>
      <c r="B34360" s="5" t="s">
        <v>21569</v>
      </c>
      <c r="C34360" s="6" t="s">
        <v>23637</v>
      </c>
    </row>
    <row r="34361">
      <c r="A34361" s="9">
        <f t="shared" si="1"/>
        <v>25264</v>
      </c>
      <c r="B34361" s="5" t="s">
        <v>21570</v>
      </c>
      <c r="C34361" s="6" t="s">
        <v>1495</v>
      </c>
    </row>
    <row r="34362">
      <c r="A34362" s="9">
        <f t="shared" si="1"/>
        <v>25265</v>
      </c>
      <c r="B34362" s="32" t="s">
        <v>27586</v>
      </c>
      <c r="C34362" s="26" t="s">
        <v>67</v>
      </c>
    </row>
    <row r="34363">
      <c r="A34363" s="9">
        <f t="shared" si="1"/>
        <v>25266</v>
      </c>
      <c r="B34363" s="16" t="s">
        <v>21571</v>
      </c>
      <c r="C34363" s="6" t="s">
        <v>1235</v>
      </c>
    </row>
    <row r="34364">
      <c r="A34364" s="9">
        <f t="shared" si="1"/>
        <v>25267</v>
      </c>
      <c r="B34364" s="8" t="s">
        <v>21572</v>
      </c>
      <c r="C34364" s="9" t="s">
        <v>52</v>
      </c>
    </row>
    <row r="34365">
      <c r="A34365" s="9">
        <f t="shared" si="1"/>
        <v>25268</v>
      </c>
      <c r="B34365" s="5" t="s">
        <v>21573</v>
      </c>
      <c r="C34365" s="6" t="s">
        <v>1290</v>
      </c>
    </row>
    <row r="34366">
      <c r="A34366" s="9">
        <f t="shared" si="1"/>
        <v>25268</v>
      </c>
      <c r="B34366" s="5" t="s">
        <v>21573</v>
      </c>
      <c r="C34366" s="6" t="s">
        <v>80</v>
      </c>
    </row>
    <row r="34367">
      <c r="A34367" s="9">
        <f t="shared" si="1"/>
        <v>25269</v>
      </c>
      <c r="B34367" s="5" t="s">
        <v>21574</v>
      </c>
      <c r="C34367" s="17" t="s">
        <v>1470</v>
      </c>
    </row>
    <row r="34368">
      <c r="A34368" s="9">
        <f t="shared" si="1"/>
        <v>25270</v>
      </c>
      <c r="B34368" s="8" t="s">
        <v>21575</v>
      </c>
      <c r="C34368" s="9" t="s">
        <v>1470</v>
      </c>
    </row>
    <row r="34369">
      <c r="A34369" s="9">
        <f t="shared" si="1"/>
        <v>25271</v>
      </c>
      <c r="B34369" s="8" t="s">
        <v>21576</v>
      </c>
      <c r="C34369" s="9" t="s">
        <v>1470</v>
      </c>
    </row>
    <row r="34370">
      <c r="A34370" s="9">
        <f t="shared" si="1"/>
        <v>25272</v>
      </c>
      <c r="B34370" s="8" t="s">
        <v>21577</v>
      </c>
      <c r="C34370" s="9" t="s">
        <v>1470</v>
      </c>
    </row>
    <row r="34371">
      <c r="A34371" s="9">
        <f t="shared" si="1"/>
        <v>25273</v>
      </c>
      <c r="B34371" s="8" t="s">
        <v>21578</v>
      </c>
      <c r="C34371" s="9" t="s">
        <v>1470</v>
      </c>
    </row>
    <row r="34372">
      <c r="A34372" s="9">
        <f t="shared" si="1"/>
        <v>25274</v>
      </c>
      <c r="B34372" s="8" t="s">
        <v>21579</v>
      </c>
      <c r="C34372" s="9" t="s">
        <v>1470</v>
      </c>
    </row>
    <row r="34373">
      <c r="A34373" s="9">
        <f t="shared" si="1"/>
        <v>25275</v>
      </c>
      <c r="B34373" s="8" t="s">
        <v>21580</v>
      </c>
      <c r="C34373" s="9" t="s">
        <v>1470</v>
      </c>
    </row>
    <row r="34374">
      <c r="A34374" s="9">
        <f t="shared" si="1"/>
        <v>25276</v>
      </c>
      <c r="B34374" s="8" t="s">
        <v>21581</v>
      </c>
      <c r="C34374" s="9" t="s">
        <v>1470</v>
      </c>
    </row>
    <row r="34375">
      <c r="A34375" s="9">
        <f t="shared" si="1"/>
        <v>25277</v>
      </c>
      <c r="B34375" s="5" t="s">
        <v>21582</v>
      </c>
      <c r="C34375" s="6" t="s">
        <v>74</v>
      </c>
    </row>
    <row r="34376">
      <c r="A34376" s="9">
        <f t="shared" si="1"/>
        <v>25278</v>
      </c>
      <c r="B34376" s="25" t="s">
        <v>27587</v>
      </c>
      <c r="C34376" s="26" t="s">
        <v>23630</v>
      </c>
    </row>
    <row r="34377">
      <c r="A34377" s="9">
        <f t="shared" si="1"/>
        <v>25279</v>
      </c>
      <c r="B34377" s="8" t="s">
        <v>21583</v>
      </c>
      <c r="C34377" s="9" t="s">
        <v>845</v>
      </c>
    </row>
    <row r="34378">
      <c r="A34378" s="9">
        <f t="shared" si="1"/>
        <v>25280</v>
      </c>
      <c r="B34378" s="5" t="s">
        <v>21584</v>
      </c>
      <c r="C34378" s="6" t="s">
        <v>785</v>
      </c>
    </row>
    <row r="34379">
      <c r="A34379" s="9">
        <f t="shared" si="1"/>
        <v>25281</v>
      </c>
      <c r="B34379" s="8" t="s">
        <v>21585</v>
      </c>
      <c r="C34379" s="9" t="s">
        <v>162</v>
      </c>
    </row>
    <row r="34380">
      <c r="A34380" s="9">
        <f t="shared" si="1"/>
        <v>25282</v>
      </c>
      <c r="B34380" s="5" t="s">
        <v>21586</v>
      </c>
      <c r="C34380" s="6" t="s">
        <v>150</v>
      </c>
    </row>
    <row r="34381">
      <c r="A34381" s="9">
        <f t="shared" si="1"/>
        <v>25282</v>
      </c>
      <c r="B34381" s="5" t="s">
        <v>21586</v>
      </c>
      <c r="C34381" s="6" t="s">
        <v>23637</v>
      </c>
    </row>
    <row r="34382">
      <c r="A34382" s="9">
        <f t="shared" si="1"/>
        <v>25283</v>
      </c>
      <c r="B34382" s="5" t="s">
        <v>21587</v>
      </c>
      <c r="C34382" s="6" t="s">
        <v>1223</v>
      </c>
    </row>
    <row r="34383">
      <c r="A34383" s="9">
        <f t="shared" si="1"/>
        <v>25284</v>
      </c>
      <c r="B34383" s="25" t="s">
        <v>27588</v>
      </c>
      <c r="C34383" s="26" t="s">
        <v>446</v>
      </c>
    </row>
    <row r="34384">
      <c r="A34384" s="9">
        <f t="shared" si="1"/>
        <v>25284</v>
      </c>
      <c r="B34384" s="27" t="s">
        <v>27588</v>
      </c>
      <c r="C34384" s="28" t="s">
        <v>23637</v>
      </c>
    </row>
    <row r="34385">
      <c r="A34385" s="9">
        <f t="shared" si="1"/>
        <v>25285</v>
      </c>
      <c r="B34385" s="5" t="s">
        <v>21588</v>
      </c>
      <c r="C34385" s="6" t="s">
        <v>731</v>
      </c>
    </row>
    <row r="34386">
      <c r="A34386" s="9">
        <f t="shared" si="1"/>
        <v>25286</v>
      </c>
      <c r="B34386" s="8" t="s">
        <v>21589</v>
      </c>
      <c r="C34386" s="9" t="s">
        <v>1169</v>
      </c>
    </row>
    <row r="34387">
      <c r="A34387" s="9">
        <f t="shared" si="1"/>
        <v>25287</v>
      </c>
      <c r="B34387" s="5" t="s">
        <v>21590</v>
      </c>
      <c r="C34387" s="6" t="s">
        <v>1262</v>
      </c>
    </row>
    <row r="34388">
      <c r="A34388" s="9">
        <f t="shared" si="1"/>
        <v>25288</v>
      </c>
      <c r="B34388" s="8" t="s">
        <v>21591</v>
      </c>
      <c r="C34388" s="9" t="s">
        <v>399</v>
      </c>
    </row>
    <row r="34389">
      <c r="A34389" s="9">
        <f t="shared" si="1"/>
        <v>25289</v>
      </c>
      <c r="B34389" s="8" t="s">
        <v>21592</v>
      </c>
      <c r="C34389" s="9" t="s">
        <v>76</v>
      </c>
    </row>
    <row r="34390">
      <c r="A34390" s="9">
        <f t="shared" si="1"/>
        <v>25290</v>
      </c>
      <c r="B34390" s="5" t="s">
        <v>21593</v>
      </c>
      <c r="C34390" s="6" t="s">
        <v>74</v>
      </c>
    </row>
    <row r="34391">
      <c r="A34391" s="9">
        <f t="shared" si="1"/>
        <v>25291</v>
      </c>
      <c r="B34391" s="25" t="s">
        <v>27589</v>
      </c>
      <c r="C34391" s="26" t="s">
        <v>941</v>
      </c>
    </row>
    <row r="34392">
      <c r="A34392" s="9">
        <f t="shared" si="1"/>
        <v>25291</v>
      </c>
      <c r="B34392" s="25" t="s">
        <v>27589</v>
      </c>
      <c r="C34392" s="6" t="s">
        <v>23672</v>
      </c>
    </row>
    <row r="34393">
      <c r="A34393" s="9">
        <f t="shared" si="1"/>
        <v>25292</v>
      </c>
      <c r="B34393" s="8" t="s">
        <v>21594</v>
      </c>
      <c r="C34393" s="9" t="s">
        <v>24</v>
      </c>
    </row>
    <row r="34394">
      <c r="A34394" s="9">
        <f t="shared" si="1"/>
        <v>25293</v>
      </c>
      <c r="B34394" s="25" t="s">
        <v>27590</v>
      </c>
      <c r="C34394" s="26" t="s">
        <v>23812</v>
      </c>
    </row>
    <row r="34395">
      <c r="A34395" s="9">
        <f t="shared" si="1"/>
        <v>25294</v>
      </c>
      <c r="B34395" s="25" t="s">
        <v>27591</v>
      </c>
      <c r="C34395" s="26" t="s">
        <v>23812</v>
      </c>
    </row>
    <row r="34396">
      <c r="A34396" s="9">
        <f t="shared" si="1"/>
        <v>25295</v>
      </c>
      <c r="B34396" s="8" t="s">
        <v>21595</v>
      </c>
      <c r="C34396" s="9" t="s">
        <v>1776</v>
      </c>
    </row>
    <row r="34397">
      <c r="A34397" s="9">
        <f t="shared" si="1"/>
        <v>25296</v>
      </c>
      <c r="B34397" s="8" t="s">
        <v>21596</v>
      </c>
      <c r="C34397" s="9" t="s">
        <v>24</v>
      </c>
    </row>
    <row r="34398">
      <c r="A34398" s="9">
        <f t="shared" si="1"/>
        <v>25297</v>
      </c>
      <c r="B34398" s="5" t="s">
        <v>21597</v>
      </c>
      <c r="C34398" s="6" t="s">
        <v>467</v>
      </c>
    </row>
    <row r="34399">
      <c r="A34399" s="9">
        <f t="shared" si="1"/>
        <v>25297</v>
      </c>
      <c r="B34399" s="5" t="s">
        <v>21597</v>
      </c>
      <c r="C34399" s="6" t="s">
        <v>23628</v>
      </c>
    </row>
    <row r="34400">
      <c r="A34400" s="9">
        <f t="shared" si="1"/>
        <v>25298</v>
      </c>
      <c r="B34400" s="5" t="s">
        <v>21598</v>
      </c>
      <c r="C34400" s="6" t="s">
        <v>34</v>
      </c>
    </row>
    <row r="34401">
      <c r="A34401" s="9">
        <f t="shared" si="1"/>
        <v>25298</v>
      </c>
      <c r="B34401" s="5" t="s">
        <v>21598</v>
      </c>
      <c r="C34401" s="6" t="s">
        <v>23628</v>
      </c>
    </row>
    <row r="34402">
      <c r="A34402" s="9">
        <f t="shared" si="1"/>
        <v>25299</v>
      </c>
      <c r="B34402" s="8" t="s">
        <v>21599</v>
      </c>
      <c r="C34402" s="9" t="s">
        <v>780</v>
      </c>
    </row>
    <row r="34403">
      <c r="A34403" s="9">
        <f t="shared" si="1"/>
        <v>25300</v>
      </c>
      <c r="B34403" s="8" t="s">
        <v>21600</v>
      </c>
      <c r="C34403" s="9" t="s">
        <v>24</v>
      </c>
    </row>
    <row r="34404">
      <c r="A34404" s="9">
        <f t="shared" si="1"/>
        <v>25300</v>
      </c>
      <c r="B34404" s="8" t="s">
        <v>21600</v>
      </c>
      <c r="C34404" s="9" t="s">
        <v>25</v>
      </c>
    </row>
    <row r="34405">
      <c r="A34405" s="9">
        <f t="shared" si="1"/>
        <v>25301</v>
      </c>
      <c r="B34405" s="8" t="s">
        <v>21601</v>
      </c>
      <c r="C34405" s="9" t="s">
        <v>24</v>
      </c>
    </row>
    <row r="34406">
      <c r="A34406" s="9">
        <f t="shared" si="1"/>
        <v>25301</v>
      </c>
      <c r="B34406" s="8" t="s">
        <v>21601</v>
      </c>
      <c r="C34406" s="9" t="s">
        <v>25</v>
      </c>
    </row>
    <row r="34407">
      <c r="A34407" s="9">
        <f t="shared" si="1"/>
        <v>25302</v>
      </c>
      <c r="B34407" s="8" t="s">
        <v>21602</v>
      </c>
      <c r="C34407" s="9" t="s">
        <v>24</v>
      </c>
    </row>
    <row r="34408">
      <c r="A34408" s="9">
        <f t="shared" si="1"/>
        <v>25303</v>
      </c>
      <c r="B34408" s="8" t="s">
        <v>21603</v>
      </c>
      <c r="C34408" s="9" t="s">
        <v>24</v>
      </c>
    </row>
    <row r="34409">
      <c r="A34409" s="9">
        <f t="shared" si="1"/>
        <v>25304</v>
      </c>
      <c r="B34409" s="8" t="s">
        <v>21604</v>
      </c>
      <c r="C34409" s="9" t="s">
        <v>24</v>
      </c>
    </row>
    <row r="34410">
      <c r="A34410" s="9">
        <f t="shared" si="1"/>
        <v>25305</v>
      </c>
      <c r="B34410" s="8" t="s">
        <v>21605</v>
      </c>
      <c r="C34410" s="9" t="s">
        <v>24</v>
      </c>
    </row>
    <row r="34411">
      <c r="A34411" s="9">
        <f t="shared" si="1"/>
        <v>25305</v>
      </c>
      <c r="B34411" s="8" t="s">
        <v>21605</v>
      </c>
      <c r="C34411" s="9" t="s">
        <v>25</v>
      </c>
    </row>
    <row r="34412">
      <c r="A34412" s="9">
        <f t="shared" si="1"/>
        <v>25306</v>
      </c>
      <c r="B34412" s="8" t="s">
        <v>21606</v>
      </c>
      <c r="C34412" s="9" t="s">
        <v>24</v>
      </c>
    </row>
    <row r="34413">
      <c r="A34413" s="9">
        <f t="shared" si="1"/>
        <v>25306</v>
      </c>
      <c r="B34413" s="8" t="s">
        <v>21606</v>
      </c>
      <c r="C34413" s="9" t="s">
        <v>25</v>
      </c>
    </row>
    <row r="34414">
      <c r="A34414" s="9">
        <f t="shared" si="1"/>
        <v>25307</v>
      </c>
      <c r="B34414" s="8" t="s">
        <v>21607</v>
      </c>
      <c r="C34414" s="9" t="s">
        <v>24</v>
      </c>
    </row>
    <row r="34415">
      <c r="A34415" s="9">
        <f t="shared" si="1"/>
        <v>25308</v>
      </c>
      <c r="B34415" s="8" t="s">
        <v>21608</v>
      </c>
      <c r="C34415" s="9" t="s">
        <v>24</v>
      </c>
    </row>
    <row r="34416">
      <c r="A34416" s="9">
        <f t="shared" si="1"/>
        <v>25308</v>
      </c>
      <c r="B34416" s="8" t="s">
        <v>21608</v>
      </c>
      <c r="C34416" s="9" t="s">
        <v>25</v>
      </c>
    </row>
    <row r="34417">
      <c r="A34417" s="9">
        <f t="shared" si="1"/>
        <v>25309</v>
      </c>
      <c r="B34417" s="8" t="s">
        <v>21609</v>
      </c>
      <c r="C34417" s="9" t="s">
        <v>24</v>
      </c>
    </row>
    <row r="34418">
      <c r="A34418" s="9">
        <f t="shared" si="1"/>
        <v>25309</v>
      </c>
      <c r="B34418" s="8" t="s">
        <v>21609</v>
      </c>
      <c r="C34418" s="9" t="s">
        <v>25</v>
      </c>
    </row>
    <row r="34419">
      <c r="A34419" s="9">
        <f t="shared" si="1"/>
        <v>25310</v>
      </c>
      <c r="B34419" s="8" t="s">
        <v>21610</v>
      </c>
      <c r="C34419" s="9" t="s">
        <v>24</v>
      </c>
    </row>
    <row r="34420">
      <c r="A34420" s="9">
        <f t="shared" si="1"/>
        <v>25311</v>
      </c>
      <c r="B34420" s="8" t="s">
        <v>21611</v>
      </c>
      <c r="C34420" s="9" t="s">
        <v>24</v>
      </c>
    </row>
    <row r="34421">
      <c r="A34421" s="9">
        <f t="shared" si="1"/>
        <v>25312</v>
      </c>
      <c r="B34421" s="8" t="s">
        <v>21612</v>
      </c>
      <c r="C34421" s="9" t="s">
        <v>24</v>
      </c>
    </row>
    <row r="34422">
      <c r="A34422" s="9">
        <f t="shared" si="1"/>
        <v>25313</v>
      </c>
      <c r="B34422" s="8" t="s">
        <v>21613</v>
      </c>
      <c r="C34422" s="9" t="s">
        <v>24</v>
      </c>
    </row>
    <row r="34423">
      <c r="A34423" s="9">
        <f t="shared" si="1"/>
        <v>25313</v>
      </c>
      <c r="B34423" s="8" t="s">
        <v>21613</v>
      </c>
      <c r="C34423" s="9" t="s">
        <v>25</v>
      </c>
    </row>
    <row r="34424">
      <c r="A34424" s="9">
        <f t="shared" si="1"/>
        <v>25314</v>
      </c>
      <c r="B34424" s="8" t="s">
        <v>21614</v>
      </c>
      <c r="C34424" s="9" t="s">
        <v>24</v>
      </c>
    </row>
    <row r="34425">
      <c r="A34425" s="9">
        <f t="shared" si="1"/>
        <v>25314</v>
      </c>
      <c r="B34425" s="8" t="s">
        <v>21614</v>
      </c>
      <c r="C34425" s="9" t="s">
        <v>25</v>
      </c>
    </row>
    <row r="34426">
      <c r="A34426" s="9">
        <f t="shared" si="1"/>
        <v>25315</v>
      </c>
      <c r="B34426" s="8" t="s">
        <v>21615</v>
      </c>
      <c r="C34426" s="9" t="s">
        <v>24</v>
      </c>
    </row>
    <row r="34427">
      <c r="A34427" s="9">
        <f t="shared" si="1"/>
        <v>25315</v>
      </c>
      <c r="B34427" s="8" t="s">
        <v>21615</v>
      </c>
      <c r="C34427" s="9" t="s">
        <v>25</v>
      </c>
    </row>
    <row r="34428">
      <c r="A34428" s="9">
        <f t="shared" si="1"/>
        <v>25316</v>
      </c>
      <c r="B34428" s="8" t="s">
        <v>21616</v>
      </c>
      <c r="C34428" s="9" t="s">
        <v>24</v>
      </c>
    </row>
    <row r="34429">
      <c r="A34429" s="9">
        <f t="shared" si="1"/>
        <v>25317</v>
      </c>
      <c r="B34429" s="8" t="s">
        <v>21617</v>
      </c>
      <c r="C34429" s="9" t="s">
        <v>24</v>
      </c>
    </row>
    <row r="34430">
      <c r="A34430" s="9">
        <f t="shared" si="1"/>
        <v>25318</v>
      </c>
      <c r="B34430" s="8" t="s">
        <v>21618</v>
      </c>
      <c r="C34430" s="9" t="s">
        <v>845</v>
      </c>
    </row>
    <row r="34431">
      <c r="A34431" s="9">
        <f t="shared" si="1"/>
        <v>25319</v>
      </c>
      <c r="B34431" s="15" t="s">
        <v>21619</v>
      </c>
      <c r="C34431" s="11" t="s">
        <v>423</v>
      </c>
    </row>
    <row r="34432">
      <c r="A34432" s="9">
        <f t="shared" si="1"/>
        <v>25320</v>
      </c>
      <c r="B34432" s="5" t="s">
        <v>21620</v>
      </c>
      <c r="C34432" s="6" t="s">
        <v>452</v>
      </c>
    </row>
    <row r="34433">
      <c r="A34433" s="9">
        <f t="shared" si="1"/>
        <v>25320</v>
      </c>
      <c r="B34433" s="5" t="s">
        <v>21620</v>
      </c>
      <c r="C34433" s="6" t="s">
        <v>23637</v>
      </c>
    </row>
    <row r="34434">
      <c r="A34434" s="9">
        <f t="shared" si="1"/>
        <v>25321</v>
      </c>
      <c r="B34434" s="5" t="s">
        <v>21621</v>
      </c>
      <c r="C34434" s="6" t="s">
        <v>1495</v>
      </c>
    </row>
    <row r="34435">
      <c r="A34435" s="9">
        <f t="shared" si="1"/>
        <v>25322</v>
      </c>
      <c r="B34435" s="5" t="s">
        <v>21622</v>
      </c>
      <c r="C34435" s="6" t="s">
        <v>356</v>
      </c>
    </row>
    <row r="34436">
      <c r="A34436" s="9">
        <f t="shared" si="1"/>
        <v>25323</v>
      </c>
      <c r="B34436" s="5" t="s">
        <v>21623</v>
      </c>
      <c r="C34436" s="6" t="s">
        <v>405</v>
      </c>
    </row>
    <row r="34437">
      <c r="A34437" s="9">
        <f t="shared" si="1"/>
        <v>25323</v>
      </c>
      <c r="B34437" s="5" t="s">
        <v>21623</v>
      </c>
      <c r="C34437" s="6" t="s">
        <v>23637</v>
      </c>
    </row>
    <row r="34438">
      <c r="A34438" s="9">
        <f t="shared" si="1"/>
        <v>25324</v>
      </c>
      <c r="B34438" s="25" t="s">
        <v>27592</v>
      </c>
      <c r="C34438" s="26" t="s">
        <v>23845</v>
      </c>
    </row>
    <row r="34439">
      <c r="A34439" s="9">
        <f t="shared" si="1"/>
        <v>25325</v>
      </c>
      <c r="B34439" s="5" t="s">
        <v>21624</v>
      </c>
      <c r="C34439" s="6" t="s">
        <v>324</v>
      </c>
    </row>
    <row r="34440">
      <c r="A34440" s="9">
        <f t="shared" si="1"/>
        <v>25325</v>
      </c>
      <c r="B34440" s="5" t="s">
        <v>21624</v>
      </c>
      <c r="C34440" s="6" t="s">
        <v>23637</v>
      </c>
    </row>
    <row r="34441">
      <c r="A34441" s="9">
        <f t="shared" si="1"/>
        <v>25326</v>
      </c>
      <c r="B34441" s="8" t="s">
        <v>21625</v>
      </c>
      <c r="C34441" s="9" t="s">
        <v>142</v>
      </c>
    </row>
    <row r="34442">
      <c r="A34442" s="9">
        <f t="shared" si="1"/>
        <v>25327</v>
      </c>
      <c r="B34442" s="5" t="s">
        <v>21626</v>
      </c>
      <c r="C34442" s="6" t="s">
        <v>681</v>
      </c>
    </row>
    <row r="34443">
      <c r="A34443" s="9">
        <f t="shared" si="1"/>
        <v>25328</v>
      </c>
      <c r="B34443" s="8" t="s">
        <v>21627</v>
      </c>
      <c r="C34443" s="9" t="s">
        <v>142</v>
      </c>
    </row>
    <row r="34444">
      <c r="A34444" s="9">
        <f t="shared" si="1"/>
        <v>25329</v>
      </c>
      <c r="B34444" s="25" t="s">
        <v>27593</v>
      </c>
      <c r="C34444" s="26" t="s">
        <v>23812</v>
      </c>
    </row>
    <row r="34445">
      <c r="A34445" s="9">
        <f t="shared" si="1"/>
        <v>25330</v>
      </c>
      <c r="B34445" s="8" t="s">
        <v>21628</v>
      </c>
      <c r="C34445" s="9" t="s">
        <v>142</v>
      </c>
    </row>
    <row r="34446">
      <c r="A34446" s="9">
        <f t="shared" si="1"/>
        <v>25331</v>
      </c>
      <c r="B34446" s="25" t="s">
        <v>27594</v>
      </c>
      <c r="C34446" s="26" t="s">
        <v>23845</v>
      </c>
    </row>
    <row r="34447">
      <c r="A34447" s="9">
        <f t="shared" si="1"/>
        <v>25332</v>
      </c>
      <c r="B34447" s="8" t="s">
        <v>21629</v>
      </c>
      <c r="C34447" s="9" t="s">
        <v>24</v>
      </c>
    </row>
    <row r="34448">
      <c r="A34448" s="9">
        <f t="shared" si="1"/>
        <v>25332</v>
      </c>
      <c r="B34448" s="8" t="s">
        <v>21629</v>
      </c>
      <c r="C34448" s="9" t="s">
        <v>25</v>
      </c>
    </row>
    <row r="34449">
      <c r="A34449" s="9">
        <f t="shared" si="1"/>
        <v>25333</v>
      </c>
      <c r="B34449" s="5" t="s">
        <v>21630</v>
      </c>
      <c r="C34449" s="6" t="s">
        <v>765</v>
      </c>
    </row>
    <row r="34450">
      <c r="A34450" s="9">
        <f t="shared" si="1"/>
        <v>25334</v>
      </c>
      <c r="B34450" s="5" t="s">
        <v>21631</v>
      </c>
      <c r="C34450" s="6" t="s">
        <v>655</v>
      </c>
    </row>
    <row r="34451">
      <c r="A34451" s="9">
        <f t="shared" si="1"/>
        <v>25334</v>
      </c>
      <c r="B34451" s="5" t="s">
        <v>21631</v>
      </c>
      <c r="C34451" s="6" t="s">
        <v>21632</v>
      </c>
    </row>
    <row r="34452">
      <c r="A34452" s="9">
        <f t="shared" si="1"/>
        <v>25334</v>
      </c>
      <c r="B34452" s="5" t="s">
        <v>21631</v>
      </c>
      <c r="C34452" s="6" t="s">
        <v>23628</v>
      </c>
    </row>
    <row r="34453">
      <c r="A34453" s="9">
        <f t="shared" si="1"/>
        <v>25334</v>
      </c>
      <c r="B34453" s="37" t="s">
        <v>21631</v>
      </c>
      <c r="C34453" s="28" t="s">
        <v>23633</v>
      </c>
    </row>
    <row r="34454">
      <c r="A34454" s="9">
        <f t="shared" si="1"/>
        <v>25335</v>
      </c>
      <c r="B34454" s="15" t="s">
        <v>21633</v>
      </c>
      <c r="C34454" s="11" t="s">
        <v>423</v>
      </c>
    </row>
    <row r="34455">
      <c r="A34455" s="9">
        <f t="shared" si="1"/>
        <v>25336</v>
      </c>
      <c r="B34455" s="25" t="s">
        <v>27595</v>
      </c>
      <c r="C34455" s="26" t="s">
        <v>12983</v>
      </c>
    </row>
    <row r="34456">
      <c r="A34456" s="9">
        <f t="shared" si="1"/>
        <v>25337</v>
      </c>
      <c r="B34456" s="15" t="s">
        <v>21634</v>
      </c>
      <c r="C34456" s="11" t="s">
        <v>423</v>
      </c>
    </row>
    <row r="34457">
      <c r="A34457" s="9">
        <f t="shared" si="1"/>
        <v>25338</v>
      </c>
      <c r="B34457" s="8" t="s">
        <v>21635</v>
      </c>
      <c r="C34457" s="9" t="s">
        <v>547</v>
      </c>
    </row>
    <row r="34458">
      <c r="A34458" s="9">
        <f t="shared" si="1"/>
        <v>25339</v>
      </c>
      <c r="B34458" s="8" t="s">
        <v>21636</v>
      </c>
      <c r="C34458" s="9" t="s">
        <v>64</v>
      </c>
    </row>
    <row r="34459">
      <c r="A34459" s="9">
        <f t="shared" si="1"/>
        <v>25340</v>
      </c>
      <c r="B34459" s="5" t="s">
        <v>21637</v>
      </c>
      <c r="C34459" s="6" t="s">
        <v>1120</v>
      </c>
    </row>
    <row r="34460">
      <c r="A34460" s="9">
        <f t="shared" si="1"/>
        <v>25341</v>
      </c>
      <c r="B34460" s="8" t="s">
        <v>21638</v>
      </c>
      <c r="C34460" s="9" t="s">
        <v>25</v>
      </c>
    </row>
    <row r="34461">
      <c r="A34461" s="9">
        <f t="shared" si="1"/>
        <v>25342</v>
      </c>
      <c r="B34461" s="8" t="s">
        <v>21639</v>
      </c>
      <c r="C34461" s="9" t="s">
        <v>42</v>
      </c>
    </row>
    <row r="34462">
      <c r="A34462" s="9">
        <f t="shared" si="1"/>
        <v>25343</v>
      </c>
      <c r="B34462" s="5" t="s">
        <v>21640</v>
      </c>
      <c r="C34462" s="6" t="s">
        <v>2549</v>
      </c>
    </row>
    <row r="34463">
      <c r="A34463" s="9">
        <f t="shared" si="1"/>
        <v>25343</v>
      </c>
      <c r="B34463" s="5" t="s">
        <v>21640</v>
      </c>
      <c r="C34463" s="6" t="s">
        <v>23628</v>
      </c>
    </row>
    <row r="34464">
      <c r="A34464" s="9">
        <f t="shared" si="1"/>
        <v>25344</v>
      </c>
      <c r="B34464" s="25" t="s">
        <v>27596</v>
      </c>
      <c r="C34464" s="26" t="s">
        <v>23845</v>
      </c>
    </row>
    <row r="34465">
      <c r="A34465" s="9">
        <f t="shared" si="1"/>
        <v>25345</v>
      </c>
      <c r="B34465" s="25" t="s">
        <v>27597</v>
      </c>
      <c r="C34465" s="26" t="s">
        <v>23845</v>
      </c>
    </row>
    <row r="34466">
      <c r="A34466" s="9">
        <f t="shared" si="1"/>
        <v>25346</v>
      </c>
      <c r="B34466" s="5" t="s">
        <v>21641</v>
      </c>
      <c r="C34466" s="6" t="s">
        <v>69</v>
      </c>
    </row>
    <row r="34467">
      <c r="A34467" s="9">
        <f t="shared" si="1"/>
        <v>25346</v>
      </c>
      <c r="B34467" s="5" t="s">
        <v>21641</v>
      </c>
      <c r="C34467" s="6" t="s">
        <v>23628</v>
      </c>
    </row>
    <row r="34468">
      <c r="A34468" s="9">
        <f t="shared" si="1"/>
        <v>25347</v>
      </c>
      <c r="B34468" s="8" t="s">
        <v>21642</v>
      </c>
      <c r="C34468" s="9" t="s">
        <v>60</v>
      </c>
    </row>
    <row r="34469">
      <c r="A34469" s="9">
        <f t="shared" si="1"/>
        <v>25347</v>
      </c>
      <c r="B34469" s="8" t="s">
        <v>21642</v>
      </c>
      <c r="C34469" s="9" t="s">
        <v>142</v>
      </c>
    </row>
    <row r="34470">
      <c r="A34470" s="9">
        <f t="shared" si="1"/>
        <v>25347</v>
      </c>
      <c r="B34470" s="8" t="s">
        <v>21642</v>
      </c>
      <c r="C34470" s="6" t="s">
        <v>59</v>
      </c>
    </row>
    <row r="34471">
      <c r="A34471" s="9">
        <f t="shared" si="1"/>
        <v>25348</v>
      </c>
      <c r="B34471" s="5" t="s">
        <v>21643</v>
      </c>
      <c r="C34471" s="6" t="s">
        <v>20</v>
      </c>
    </row>
    <row r="34472">
      <c r="A34472" s="9">
        <f t="shared" si="1"/>
        <v>25349</v>
      </c>
      <c r="B34472" s="5" t="s">
        <v>21644</v>
      </c>
      <c r="C34472" s="6" t="s">
        <v>420</v>
      </c>
    </row>
    <row r="34473">
      <c r="A34473" s="9">
        <f t="shared" si="1"/>
        <v>25349</v>
      </c>
      <c r="B34473" s="5" t="s">
        <v>21644</v>
      </c>
      <c r="C34473" s="6" t="s">
        <v>23672</v>
      </c>
    </row>
    <row r="34474">
      <c r="A34474" s="9">
        <f t="shared" si="1"/>
        <v>25350</v>
      </c>
      <c r="B34474" s="8" t="s">
        <v>21645</v>
      </c>
      <c r="C34474" s="9" t="s">
        <v>46</v>
      </c>
    </row>
    <row r="34475">
      <c r="A34475" s="9">
        <f t="shared" si="1"/>
        <v>25351</v>
      </c>
      <c r="B34475" s="31" t="s">
        <v>27598</v>
      </c>
      <c r="C34475" s="6" t="s">
        <v>374</v>
      </c>
    </row>
    <row r="34476">
      <c r="A34476" s="9">
        <f t="shared" si="1"/>
        <v>25352</v>
      </c>
      <c r="B34476" s="8" t="s">
        <v>21646</v>
      </c>
      <c r="C34476" s="9" t="s">
        <v>722</v>
      </c>
    </row>
    <row r="34477">
      <c r="A34477" s="9">
        <f t="shared" si="1"/>
        <v>25353</v>
      </c>
      <c r="B34477" s="8" t="s">
        <v>21647</v>
      </c>
      <c r="C34477" s="9" t="s">
        <v>728</v>
      </c>
    </row>
    <row r="34478">
      <c r="A34478" s="9">
        <f t="shared" si="1"/>
        <v>25353</v>
      </c>
      <c r="B34478" s="8" t="s">
        <v>21647</v>
      </c>
      <c r="C34478" s="9" t="s">
        <v>1470</v>
      </c>
    </row>
    <row r="34479">
      <c r="A34479" s="9">
        <f t="shared" si="1"/>
        <v>25354</v>
      </c>
      <c r="B34479" s="5" t="s">
        <v>21648</v>
      </c>
      <c r="C34479" s="6" t="s">
        <v>74</v>
      </c>
    </row>
    <row r="34480">
      <c r="A34480" s="9">
        <f t="shared" si="1"/>
        <v>25355</v>
      </c>
      <c r="B34480" s="8" t="s">
        <v>21649</v>
      </c>
      <c r="C34480" s="9" t="s">
        <v>399</v>
      </c>
    </row>
    <row r="34481">
      <c r="A34481" s="9">
        <f t="shared" si="1"/>
        <v>25356</v>
      </c>
      <c r="B34481" s="5" t="s">
        <v>21650</v>
      </c>
      <c r="C34481" s="6" t="s">
        <v>1620</v>
      </c>
    </row>
    <row r="34482">
      <c r="A34482" s="9">
        <f t="shared" si="1"/>
        <v>25357</v>
      </c>
      <c r="B34482" s="8" t="s">
        <v>21651</v>
      </c>
      <c r="C34482" s="9" t="s">
        <v>76</v>
      </c>
    </row>
    <row r="34483">
      <c r="A34483" s="9">
        <f t="shared" si="1"/>
        <v>25358</v>
      </c>
      <c r="B34483" s="8" t="s">
        <v>21652</v>
      </c>
      <c r="C34483" s="9" t="s">
        <v>76</v>
      </c>
    </row>
    <row r="34484">
      <c r="A34484" s="9">
        <f t="shared" si="1"/>
        <v>25359</v>
      </c>
      <c r="B34484" s="5" t="s">
        <v>21653</v>
      </c>
      <c r="C34484" s="6" t="s">
        <v>1620</v>
      </c>
    </row>
    <row r="34485">
      <c r="A34485" s="9">
        <f t="shared" si="1"/>
        <v>25360</v>
      </c>
      <c r="B34485" s="8" t="s">
        <v>21654</v>
      </c>
      <c r="C34485" s="9" t="s">
        <v>24</v>
      </c>
    </row>
    <row r="34486">
      <c r="A34486" s="9">
        <f t="shared" si="1"/>
        <v>25361</v>
      </c>
      <c r="B34486" s="8" t="s">
        <v>21655</v>
      </c>
      <c r="C34486" s="9" t="s">
        <v>25</v>
      </c>
    </row>
    <row r="34487">
      <c r="A34487" s="9">
        <f t="shared" si="1"/>
        <v>25362</v>
      </c>
      <c r="B34487" s="8" t="s">
        <v>21656</v>
      </c>
      <c r="C34487" s="9" t="s">
        <v>24</v>
      </c>
    </row>
    <row r="34488">
      <c r="A34488" s="9">
        <f t="shared" si="1"/>
        <v>25363</v>
      </c>
      <c r="B34488" s="8" t="s">
        <v>21657</v>
      </c>
      <c r="C34488" s="9" t="s">
        <v>722</v>
      </c>
    </row>
    <row r="34489">
      <c r="A34489" s="9">
        <f t="shared" si="1"/>
        <v>25364</v>
      </c>
      <c r="B34489" s="8" t="s">
        <v>21658</v>
      </c>
      <c r="C34489" s="9" t="s">
        <v>109</v>
      </c>
    </row>
    <row r="34490">
      <c r="A34490" s="9">
        <f t="shared" si="1"/>
        <v>25365</v>
      </c>
      <c r="B34490" s="8" t="s">
        <v>21659</v>
      </c>
      <c r="C34490" s="9" t="s">
        <v>117</v>
      </c>
    </row>
    <row r="34491">
      <c r="A34491" s="9">
        <f t="shared" si="1"/>
        <v>25366</v>
      </c>
      <c r="B34491" s="8" t="s">
        <v>21660</v>
      </c>
      <c r="C34491" s="9" t="s">
        <v>109</v>
      </c>
    </row>
    <row r="34492">
      <c r="A34492" s="9">
        <f t="shared" si="1"/>
        <v>25367</v>
      </c>
      <c r="B34492" s="8" t="s">
        <v>21661</v>
      </c>
      <c r="C34492" s="9" t="s">
        <v>25</v>
      </c>
    </row>
    <row r="34493">
      <c r="A34493" s="9">
        <f t="shared" si="1"/>
        <v>25367</v>
      </c>
      <c r="B34493" s="8" t="s">
        <v>21661</v>
      </c>
      <c r="C34493" s="9" t="s">
        <v>24</v>
      </c>
    </row>
    <row r="34494">
      <c r="A34494" s="9">
        <f t="shared" si="1"/>
        <v>25368</v>
      </c>
      <c r="B34494" s="5" t="s">
        <v>21662</v>
      </c>
      <c r="C34494" s="6" t="s">
        <v>471</v>
      </c>
    </row>
    <row r="34495">
      <c r="A34495" s="9">
        <f t="shared" si="1"/>
        <v>25369</v>
      </c>
      <c r="B34495" s="8" t="s">
        <v>21663</v>
      </c>
      <c r="C34495" s="9" t="s">
        <v>64</v>
      </c>
    </row>
    <row r="34496">
      <c r="A34496" s="9">
        <f t="shared" si="1"/>
        <v>25370</v>
      </c>
      <c r="B34496" s="8" t="s">
        <v>21664</v>
      </c>
      <c r="C34496" s="9" t="s">
        <v>64</v>
      </c>
    </row>
    <row r="34497">
      <c r="A34497" s="9">
        <f t="shared" si="1"/>
        <v>25371</v>
      </c>
      <c r="B34497" s="25" t="s">
        <v>27599</v>
      </c>
      <c r="C34497" s="26" t="s">
        <v>12983</v>
      </c>
    </row>
    <row r="34498">
      <c r="A34498" s="9">
        <f t="shared" si="1"/>
        <v>25372</v>
      </c>
      <c r="B34498" s="8" t="s">
        <v>21665</v>
      </c>
      <c r="C34498" s="9" t="s">
        <v>815</v>
      </c>
    </row>
    <row r="34499">
      <c r="A34499" s="9">
        <f t="shared" si="1"/>
        <v>25373</v>
      </c>
      <c r="B34499" s="25" t="s">
        <v>27600</v>
      </c>
      <c r="C34499" s="26" t="s">
        <v>23761</v>
      </c>
    </row>
    <row r="34500">
      <c r="A34500" s="9">
        <f t="shared" si="1"/>
        <v>25374</v>
      </c>
      <c r="B34500" s="25" t="s">
        <v>27601</v>
      </c>
      <c r="C34500" s="26" t="s">
        <v>23761</v>
      </c>
    </row>
    <row r="34501">
      <c r="A34501" s="9">
        <f t="shared" si="1"/>
        <v>25375</v>
      </c>
      <c r="B34501" s="8" t="s">
        <v>21666</v>
      </c>
      <c r="C34501" s="9" t="s">
        <v>142</v>
      </c>
    </row>
    <row r="34502">
      <c r="A34502" s="9">
        <f t="shared" si="1"/>
        <v>25376</v>
      </c>
      <c r="B34502" s="8" t="s">
        <v>21667</v>
      </c>
      <c r="C34502" s="9" t="s">
        <v>142</v>
      </c>
    </row>
    <row r="34503">
      <c r="A34503" s="9">
        <f t="shared" si="1"/>
        <v>25377</v>
      </c>
      <c r="B34503" s="25" t="s">
        <v>27602</v>
      </c>
      <c r="C34503" s="26" t="s">
        <v>23808</v>
      </c>
    </row>
    <row r="34504">
      <c r="A34504" s="9">
        <f t="shared" si="1"/>
        <v>25378</v>
      </c>
      <c r="B34504" s="8" t="s">
        <v>21668</v>
      </c>
      <c r="C34504" s="9" t="s">
        <v>1548</v>
      </c>
    </row>
    <row r="34505">
      <c r="A34505" s="9">
        <f t="shared" si="1"/>
        <v>25379</v>
      </c>
      <c r="B34505" s="8" t="s">
        <v>21669</v>
      </c>
      <c r="C34505" s="9" t="s">
        <v>142</v>
      </c>
    </row>
    <row r="34506">
      <c r="A34506" s="9">
        <f t="shared" si="1"/>
        <v>25380</v>
      </c>
      <c r="B34506" s="8" t="s">
        <v>21670</v>
      </c>
      <c r="C34506" s="9" t="s">
        <v>614</v>
      </c>
    </row>
    <row r="34507">
      <c r="A34507" s="9">
        <f t="shared" si="1"/>
        <v>25381</v>
      </c>
      <c r="B34507" s="8" t="s">
        <v>21671</v>
      </c>
      <c r="C34507" s="9" t="s">
        <v>815</v>
      </c>
    </row>
    <row r="34508">
      <c r="A34508" s="9">
        <f t="shared" si="1"/>
        <v>25382</v>
      </c>
      <c r="B34508" s="8" t="s">
        <v>21672</v>
      </c>
      <c r="C34508" s="9" t="s">
        <v>399</v>
      </c>
    </row>
    <row r="34509">
      <c r="A34509" s="9">
        <f t="shared" si="1"/>
        <v>25383</v>
      </c>
      <c r="B34509" s="8" t="s">
        <v>21673</v>
      </c>
      <c r="C34509" s="9" t="s">
        <v>399</v>
      </c>
    </row>
    <row r="34510">
      <c r="A34510" s="9">
        <f t="shared" si="1"/>
        <v>25384</v>
      </c>
      <c r="B34510" s="8" t="s">
        <v>21674</v>
      </c>
      <c r="C34510" s="9" t="s">
        <v>399</v>
      </c>
    </row>
    <row r="34511">
      <c r="A34511" s="9">
        <f t="shared" si="1"/>
        <v>25385</v>
      </c>
      <c r="B34511" s="8" t="s">
        <v>21675</v>
      </c>
      <c r="C34511" s="9" t="s">
        <v>142</v>
      </c>
    </row>
    <row r="34512">
      <c r="A34512" s="9">
        <f t="shared" si="1"/>
        <v>25386</v>
      </c>
      <c r="B34512" s="8" t="s">
        <v>21676</v>
      </c>
      <c r="C34512" s="9" t="s">
        <v>142</v>
      </c>
    </row>
    <row r="34513">
      <c r="A34513" s="9">
        <f t="shared" si="1"/>
        <v>25387</v>
      </c>
      <c r="B34513" s="8" t="s">
        <v>21677</v>
      </c>
      <c r="C34513" s="9" t="s">
        <v>64</v>
      </c>
    </row>
    <row r="34514">
      <c r="A34514" s="9">
        <f t="shared" si="1"/>
        <v>25388</v>
      </c>
      <c r="B34514" s="8" t="s">
        <v>21678</v>
      </c>
      <c r="C34514" s="9" t="s">
        <v>142</v>
      </c>
    </row>
    <row r="34515">
      <c r="A34515" s="9">
        <f t="shared" si="1"/>
        <v>25389</v>
      </c>
      <c r="B34515" s="8" t="s">
        <v>21679</v>
      </c>
      <c r="C34515" s="9" t="s">
        <v>547</v>
      </c>
    </row>
    <row r="34516">
      <c r="A34516" s="9">
        <f t="shared" si="1"/>
        <v>25390</v>
      </c>
      <c r="B34516" s="8" t="s">
        <v>21680</v>
      </c>
      <c r="C34516" s="9" t="s">
        <v>547</v>
      </c>
    </row>
    <row r="34517">
      <c r="A34517" s="9">
        <f t="shared" si="1"/>
        <v>25391</v>
      </c>
      <c r="B34517" s="8" t="s">
        <v>21681</v>
      </c>
      <c r="C34517" s="9" t="s">
        <v>547</v>
      </c>
    </row>
    <row r="34518">
      <c r="A34518" s="9">
        <f t="shared" si="1"/>
        <v>25392</v>
      </c>
      <c r="B34518" s="8" t="s">
        <v>21682</v>
      </c>
      <c r="C34518" s="9" t="s">
        <v>547</v>
      </c>
    </row>
    <row r="34519">
      <c r="A34519" s="9">
        <f t="shared" si="1"/>
        <v>25393</v>
      </c>
      <c r="B34519" s="8" t="s">
        <v>21683</v>
      </c>
      <c r="C34519" s="9" t="s">
        <v>547</v>
      </c>
    </row>
    <row r="34520">
      <c r="A34520" s="9">
        <f t="shared" si="1"/>
        <v>25394</v>
      </c>
      <c r="B34520" s="8" t="s">
        <v>21684</v>
      </c>
      <c r="C34520" s="9" t="s">
        <v>547</v>
      </c>
    </row>
    <row r="34521">
      <c r="A34521" s="9">
        <f t="shared" si="1"/>
        <v>25395</v>
      </c>
      <c r="B34521" s="8" t="s">
        <v>21685</v>
      </c>
      <c r="C34521" s="9" t="s">
        <v>142</v>
      </c>
    </row>
    <row r="34522">
      <c r="A34522" s="9">
        <f t="shared" si="1"/>
        <v>25396</v>
      </c>
      <c r="B34522" s="8" t="s">
        <v>21686</v>
      </c>
      <c r="C34522" s="9" t="s">
        <v>547</v>
      </c>
    </row>
    <row r="34523">
      <c r="A34523" s="9">
        <f t="shared" si="1"/>
        <v>25397</v>
      </c>
      <c r="B34523" s="8" t="s">
        <v>21687</v>
      </c>
      <c r="C34523" s="9" t="s">
        <v>547</v>
      </c>
    </row>
    <row r="34524">
      <c r="A34524" s="9">
        <f t="shared" si="1"/>
        <v>25398</v>
      </c>
      <c r="B34524" s="8" t="s">
        <v>21688</v>
      </c>
      <c r="C34524" s="9" t="s">
        <v>547</v>
      </c>
    </row>
    <row r="34525">
      <c r="A34525" s="9">
        <f t="shared" si="1"/>
        <v>25399</v>
      </c>
      <c r="B34525" s="8" t="s">
        <v>21689</v>
      </c>
      <c r="C34525" s="9" t="s">
        <v>547</v>
      </c>
    </row>
    <row r="34526">
      <c r="A34526" s="9">
        <f t="shared" si="1"/>
        <v>25400</v>
      </c>
      <c r="B34526" s="8" t="s">
        <v>21690</v>
      </c>
      <c r="C34526" s="9" t="s">
        <v>64</v>
      </c>
    </row>
    <row r="34527">
      <c r="A34527" s="9">
        <f t="shared" si="1"/>
        <v>25401</v>
      </c>
      <c r="B34527" s="8" t="s">
        <v>21691</v>
      </c>
      <c r="C34527" s="9" t="s">
        <v>64</v>
      </c>
    </row>
    <row r="34528">
      <c r="A34528" s="9">
        <f t="shared" si="1"/>
        <v>25402</v>
      </c>
      <c r="B34528" s="8" t="s">
        <v>21692</v>
      </c>
      <c r="C34528" s="9" t="s">
        <v>64</v>
      </c>
    </row>
    <row r="34529">
      <c r="A34529" s="9">
        <f t="shared" si="1"/>
        <v>25403</v>
      </c>
      <c r="B34529" s="8" t="s">
        <v>21693</v>
      </c>
      <c r="C34529" s="9" t="s">
        <v>64</v>
      </c>
    </row>
    <row r="34530">
      <c r="A34530" s="9">
        <f t="shared" si="1"/>
        <v>25404</v>
      </c>
      <c r="B34530" s="16" t="s">
        <v>21694</v>
      </c>
      <c r="C34530" s="6" t="s">
        <v>423</v>
      </c>
    </row>
    <row r="34531">
      <c r="A34531" s="9">
        <f t="shared" si="1"/>
        <v>25405</v>
      </c>
      <c r="B34531" s="8" t="s">
        <v>21695</v>
      </c>
      <c r="C34531" s="9" t="s">
        <v>142</v>
      </c>
    </row>
    <row r="34532">
      <c r="A34532" s="9">
        <f t="shared" si="1"/>
        <v>25406</v>
      </c>
      <c r="B34532" s="8" t="s">
        <v>21696</v>
      </c>
      <c r="C34532" s="9" t="s">
        <v>64</v>
      </c>
    </row>
    <row r="34533">
      <c r="A34533" s="9">
        <f t="shared" si="1"/>
        <v>25407</v>
      </c>
      <c r="B34533" s="8" t="s">
        <v>21697</v>
      </c>
      <c r="C34533" s="9" t="s">
        <v>815</v>
      </c>
    </row>
    <row r="34534">
      <c r="A34534" s="9">
        <f t="shared" si="1"/>
        <v>25408</v>
      </c>
      <c r="B34534" s="8" t="s">
        <v>21698</v>
      </c>
      <c r="C34534" s="9" t="s">
        <v>815</v>
      </c>
    </row>
    <row r="34535">
      <c r="A34535" s="9">
        <f t="shared" si="1"/>
        <v>25409</v>
      </c>
      <c r="B34535" s="8" t="s">
        <v>21699</v>
      </c>
      <c r="C34535" s="9" t="s">
        <v>530</v>
      </c>
    </row>
    <row r="34536">
      <c r="A34536" s="9">
        <f t="shared" si="1"/>
        <v>25410</v>
      </c>
      <c r="B34536" s="8" t="s">
        <v>21700</v>
      </c>
      <c r="C34536" s="9" t="s">
        <v>24</v>
      </c>
    </row>
    <row r="34537">
      <c r="A34537" s="9">
        <f t="shared" si="1"/>
        <v>25411</v>
      </c>
      <c r="B34537" s="8" t="s">
        <v>21701</v>
      </c>
      <c r="C34537" s="9" t="s">
        <v>142</v>
      </c>
    </row>
    <row r="34538">
      <c r="A34538" s="9">
        <f t="shared" si="1"/>
        <v>25412</v>
      </c>
      <c r="B34538" s="8" t="s">
        <v>21702</v>
      </c>
      <c r="C34538" s="9" t="s">
        <v>24</v>
      </c>
    </row>
    <row r="34539">
      <c r="A34539" s="9">
        <f t="shared" si="1"/>
        <v>25412</v>
      </c>
      <c r="B34539" s="8" t="s">
        <v>21702</v>
      </c>
      <c r="C34539" s="9" t="s">
        <v>25</v>
      </c>
    </row>
    <row r="34540">
      <c r="A34540" s="9">
        <f t="shared" si="1"/>
        <v>25413</v>
      </c>
      <c r="B34540" s="8" t="s">
        <v>21703</v>
      </c>
      <c r="C34540" s="9" t="s">
        <v>24</v>
      </c>
    </row>
    <row r="34541">
      <c r="A34541" s="9">
        <f t="shared" si="1"/>
        <v>25413</v>
      </c>
      <c r="B34541" s="8" t="s">
        <v>21703</v>
      </c>
      <c r="C34541" s="9" t="s">
        <v>25</v>
      </c>
    </row>
    <row r="34542">
      <c r="A34542" s="9">
        <f t="shared" si="1"/>
        <v>25414</v>
      </c>
      <c r="B34542" s="8" t="s">
        <v>21704</v>
      </c>
      <c r="C34542" s="9" t="s">
        <v>24</v>
      </c>
    </row>
    <row r="34543">
      <c r="A34543" s="9">
        <f t="shared" si="1"/>
        <v>25414</v>
      </c>
      <c r="B34543" s="8" t="s">
        <v>21704</v>
      </c>
      <c r="C34543" s="9" t="s">
        <v>25</v>
      </c>
    </row>
    <row r="34544">
      <c r="A34544" s="9">
        <f t="shared" si="1"/>
        <v>25415</v>
      </c>
      <c r="B34544" s="8" t="s">
        <v>21705</v>
      </c>
      <c r="C34544" s="9" t="s">
        <v>142</v>
      </c>
    </row>
    <row r="34545">
      <c r="A34545" s="9">
        <f t="shared" si="1"/>
        <v>25416</v>
      </c>
      <c r="B34545" s="8" t="s">
        <v>21706</v>
      </c>
      <c r="C34545" s="9" t="s">
        <v>815</v>
      </c>
    </row>
    <row r="34546">
      <c r="A34546" s="9">
        <f t="shared" si="1"/>
        <v>25417</v>
      </c>
      <c r="B34546" s="8" t="s">
        <v>21707</v>
      </c>
      <c r="C34546" s="9" t="s">
        <v>815</v>
      </c>
    </row>
    <row r="34547">
      <c r="A34547" s="9">
        <f t="shared" si="1"/>
        <v>25418</v>
      </c>
      <c r="B34547" s="8" t="s">
        <v>21708</v>
      </c>
      <c r="C34547" s="9" t="s">
        <v>142</v>
      </c>
    </row>
    <row r="34548">
      <c r="A34548" s="9">
        <f t="shared" si="1"/>
        <v>25419</v>
      </c>
      <c r="B34548" s="8" t="s">
        <v>21709</v>
      </c>
      <c r="C34548" s="9" t="s">
        <v>758</v>
      </c>
    </row>
    <row r="34549">
      <c r="A34549" s="9">
        <f t="shared" si="1"/>
        <v>25420</v>
      </c>
      <c r="B34549" s="8" t="s">
        <v>21710</v>
      </c>
      <c r="C34549" s="9" t="s">
        <v>142</v>
      </c>
    </row>
    <row r="34550">
      <c r="A34550" s="9">
        <f t="shared" si="1"/>
        <v>25421</v>
      </c>
      <c r="B34550" s="8" t="s">
        <v>21711</v>
      </c>
      <c r="C34550" s="9" t="s">
        <v>547</v>
      </c>
    </row>
    <row r="34551">
      <c r="A34551" s="9">
        <f t="shared" si="1"/>
        <v>25422</v>
      </c>
      <c r="B34551" s="5" t="s">
        <v>21712</v>
      </c>
      <c r="C34551" s="6" t="s">
        <v>74</v>
      </c>
    </row>
    <row r="34552">
      <c r="A34552" s="9">
        <f t="shared" si="1"/>
        <v>25423</v>
      </c>
      <c r="B34552" s="8" t="s">
        <v>21713</v>
      </c>
      <c r="C34552" s="9" t="s">
        <v>547</v>
      </c>
    </row>
    <row r="34553">
      <c r="A34553" s="9">
        <f t="shared" si="1"/>
        <v>25424</v>
      </c>
      <c r="B34553" s="25" t="s">
        <v>27603</v>
      </c>
      <c r="C34553" s="26" t="s">
        <v>23761</v>
      </c>
    </row>
    <row r="34554">
      <c r="A34554" s="9">
        <f t="shared" si="1"/>
        <v>25425</v>
      </c>
      <c r="B34554" s="8" t="s">
        <v>21714</v>
      </c>
      <c r="C34554" s="9" t="s">
        <v>142</v>
      </c>
    </row>
    <row r="34555">
      <c r="A34555" s="9">
        <f t="shared" si="1"/>
        <v>25426</v>
      </c>
      <c r="B34555" s="8" t="s">
        <v>21715</v>
      </c>
      <c r="C34555" s="9" t="s">
        <v>547</v>
      </c>
    </row>
    <row r="34556">
      <c r="A34556" s="9">
        <f t="shared" si="1"/>
        <v>25427</v>
      </c>
      <c r="B34556" s="8" t="s">
        <v>21716</v>
      </c>
      <c r="C34556" s="9" t="s">
        <v>547</v>
      </c>
    </row>
    <row r="34557">
      <c r="A34557" s="9">
        <f t="shared" si="1"/>
        <v>25428</v>
      </c>
      <c r="B34557" s="8" t="s">
        <v>21717</v>
      </c>
      <c r="C34557" s="9" t="s">
        <v>815</v>
      </c>
    </row>
    <row r="34558">
      <c r="A34558" s="9">
        <f t="shared" si="1"/>
        <v>25429</v>
      </c>
      <c r="B34558" s="25" t="s">
        <v>27604</v>
      </c>
      <c r="C34558" s="26" t="s">
        <v>12983</v>
      </c>
    </row>
    <row r="34559">
      <c r="A34559" s="9">
        <f t="shared" si="1"/>
        <v>25430</v>
      </c>
      <c r="B34559" s="8" t="s">
        <v>21718</v>
      </c>
      <c r="C34559" s="9" t="s">
        <v>142</v>
      </c>
    </row>
    <row r="34560">
      <c r="A34560" s="9">
        <f t="shared" si="1"/>
        <v>25431</v>
      </c>
      <c r="B34560" s="8" t="s">
        <v>21719</v>
      </c>
      <c r="C34560" s="9" t="s">
        <v>758</v>
      </c>
    </row>
    <row r="34561">
      <c r="A34561" s="9">
        <f t="shared" si="1"/>
        <v>25432</v>
      </c>
      <c r="B34561" s="8" t="s">
        <v>21720</v>
      </c>
      <c r="C34561" s="9" t="s">
        <v>142</v>
      </c>
    </row>
    <row r="34562">
      <c r="A34562" s="9">
        <f t="shared" si="1"/>
        <v>25433</v>
      </c>
      <c r="B34562" s="8" t="s">
        <v>21721</v>
      </c>
      <c r="C34562" s="9" t="s">
        <v>547</v>
      </c>
    </row>
    <row r="34563">
      <c r="A34563" s="9">
        <f t="shared" si="1"/>
        <v>25434</v>
      </c>
      <c r="B34563" s="8" t="s">
        <v>21722</v>
      </c>
      <c r="C34563" s="9" t="s">
        <v>815</v>
      </c>
    </row>
    <row r="34564">
      <c r="A34564" s="9">
        <f t="shared" si="1"/>
        <v>25435</v>
      </c>
      <c r="B34564" s="8" t="s">
        <v>21723</v>
      </c>
      <c r="C34564" s="9" t="s">
        <v>815</v>
      </c>
    </row>
    <row r="34565">
      <c r="A34565" s="9">
        <f t="shared" si="1"/>
        <v>25436</v>
      </c>
      <c r="B34565" s="8" t="s">
        <v>21724</v>
      </c>
      <c r="C34565" s="9" t="s">
        <v>815</v>
      </c>
    </row>
    <row r="34566">
      <c r="A34566" s="9">
        <f t="shared" si="1"/>
        <v>25437</v>
      </c>
      <c r="B34566" s="8" t="s">
        <v>21725</v>
      </c>
      <c r="C34566" s="9" t="s">
        <v>24</v>
      </c>
    </row>
    <row r="34567">
      <c r="A34567" s="9">
        <f t="shared" si="1"/>
        <v>25437</v>
      </c>
      <c r="B34567" s="8" t="s">
        <v>21725</v>
      </c>
      <c r="C34567" s="9" t="s">
        <v>25</v>
      </c>
    </row>
    <row r="34568">
      <c r="A34568" s="9">
        <f t="shared" si="1"/>
        <v>25438</v>
      </c>
      <c r="B34568" s="8" t="s">
        <v>21726</v>
      </c>
      <c r="C34568" s="9" t="s">
        <v>547</v>
      </c>
    </row>
    <row r="34569">
      <c r="A34569" s="9">
        <f t="shared" si="1"/>
        <v>25439</v>
      </c>
      <c r="B34569" s="8" t="s">
        <v>21727</v>
      </c>
      <c r="C34569" s="9" t="s">
        <v>142</v>
      </c>
    </row>
    <row r="34570">
      <c r="A34570" s="9">
        <f t="shared" si="1"/>
        <v>25440</v>
      </c>
      <c r="B34570" s="8" t="s">
        <v>21728</v>
      </c>
      <c r="C34570" s="9" t="s">
        <v>64</v>
      </c>
    </row>
    <row r="34571">
      <c r="A34571" s="9">
        <f t="shared" si="1"/>
        <v>25441</v>
      </c>
      <c r="B34571" s="8" t="s">
        <v>21729</v>
      </c>
      <c r="C34571" s="9" t="s">
        <v>815</v>
      </c>
    </row>
    <row r="34572">
      <c r="A34572" s="9">
        <f t="shared" si="1"/>
        <v>25442</v>
      </c>
      <c r="B34572" s="8" t="s">
        <v>21730</v>
      </c>
      <c r="C34572" s="9" t="s">
        <v>142</v>
      </c>
    </row>
    <row r="34573">
      <c r="A34573" s="9">
        <f t="shared" si="1"/>
        <v>25443</v>
      </c>
      <c r="B34573" s="5" t="s">
        <v>21731</v>
      </c>
      <c r="C34573" s="6" t="s">
        <v>555</v>
      </c>
    </row>
    <row r="34574">
      <c r="A34574" s="9">
        <f t="shared" si="1"/>
        <v>25444</v>
      </c>
      <c r="B34574" s="25" t="s">
        <v>27605</v>
      </c>
      <c r="C34574" s="26" t="s">
        <v>23817</v>
      </c>
    </row>
    <row r="34575">
      <c r="A34575" s="9">
        <f t="shared" si="1"/>
        <v>25445</v>
      </c>
      <c r="B34575" s="5" t="s">
        <v>21732</v>
      </c>
      <c r="C34575" s="6" t="s">
        <v>365</v>
      </c>
    </row>
    <row r="34576">
      <c r="A34576" s="9">
        <f t="shared" si="1"/>
        <v>25446</v>
      </c>
      <c r="B34576" s="5" t="s">
        <v>21733</v>
      </c>
      <c r="C34576" s="6" t="s">
        <v>681</v>
      </c>
    </row>
    <row r="34577">
      <c r="A34577" s="9">
        <f t="shared" si="1"/>
        <v>25447</v>
      </c>
      <c r="B34577" s="5" t="s">
        <v>21734</v>
      </c>
      <c r="C34577" s="6" t="s">
        <v>426</v>
      </c>
    </row>
    <row r="34578">
      <c r="A34578" s="9">
        <f t="shared" si="1"/>
        <v>25448</v>
      </c>
      <c r="B34578" s="5" t="s">
        <v>21735</v>
      </c>
      <c r="C34578" s="6" t="s">
        <v>2549</v>
      </c>
    </row>
    <row r="34579">
      <c r="A34579" s="9">
        <f t="shared" si="1"/>
        <v>25448</v>
      </c>
      <c r="B34579" s="5" t="s">
        <v>21735</v>
      </c>
      <c r="C34579" s="6" t="s">
        <v>23628</v>
      </c>
    </row>
    <row r="34580">
      <c r="A34580" s="9">
        <f t="shared" si="1"/>
        <v>25449</v>
      </c>
      <c r="B34580" s="5" t="s">
        <v>21736</v>
      </c>
      <c r="C34580" s="11" t="s">
        <v>423</v>
      </c>
    </row>
    <row r="34581">
      <c r="A34581" s="9">
        <f t="shared" si="1"/>
        <v>25450</v>
      </c>
      <c r="B34581" s="15" t="s">
        <v>21737</v>
      </c>
      <c r="C34581" s="11" t="s">
        <v>423</v>
      </c>
    </row>
    <row r="34582">
      <c r="A34582" s="9">
        <f t="shared" si="1"/>
        <v>25451</v>
      </c>
      <c r="B34582" s="25" t="s">
        <v>27606</v>
      </c>
      <c r="C34582" s="26" t="s">
        <v>10122</v>
      </c>
    </row>
    <row r="34583">
      <c r="A34583" s="9">
        <f t="shared" si="1"/>
        <v>25451</v>
      </c>
      <c r="B34583" s="27" t="s">
        <v>27606</v>
      </c>
      <c r="C34583" s="28" t="s">
        <v>23637</v>
      </c>
    </row>
    <row r="34584">
      <c r="A34584" s="9">
        <f t="shared" si="1"/>
        <v>25452</v>
      </c>
      <c r="B34584" s="5" t="s">
        <v>21738</v>
      </c>
      <c r="C34584" s="6" t="s">
        <v>621</v>
      </c>
    </row>
    <row r="34585">
      <c r="A34585" s="9">
        <f t="shared" si="1"/>
        <v>25453</v>
      </c>
      <c r="B34585" s="8" t="s">
        <v>21739</v>
      </c>
      <c r="C34585" s="9" t="s">
        <v>893</v>
      </c>
    </row>
    <row r="34586">
      <c r="A34586" s="9">
        <f t="shared" si="1"/>
        <v>25454</v>
      </c>
      <c r="B34586" s="25" t="s">
        <v>27607</v>
      </c>
      <c r="C34586" s="26" t="s">
        <v>23761</v>
      </c>
    </row>
    <row r="34587">
      <c r="A34587" s="9">
        <f t="shared" si="1"/>
        <v>25455</v>
      </c>
      <c r="B34587" s="8" t="s">
        <v>21740</v>
      </c>
      <c r="C34587" s="9" t="s">
        <v>280</v>
      </c>
    </row>
    <row r="34588">
      <c r="A34588" s="9">
        <f t="shared" si="1"/>
        <v>25456</v>
      </c>
      <c r="B34588" s="8" t="s">
        <v>21741</v>
      </c>
      <c r="C34588" s="9" t="s">
        <v>24</v>
      </c>
    </row>
    <row r="34589">
      <c r="A34589" s="9">
        <f t="shared" si="1"/>
        <v>25457</v>
      </c>
      <c r="B34589" s="8" t="s">
        <v>21742</v>
      </c>
      <c r="C34589" s="9" t="s">
        <v>24</v>
      </c>
    </row>
    <row r="34590">
      <c r="A34590" s="9">
        <f t="shared" si="1"/>
        <v>25457</v>
      </c>
      <c r="B34590" s="8" t="s">
        <v>21742</v>
      </c>
      <c r="C34590" s="9" t="s">
        <v>25</v>
      </c>
    </row>
    <row r="34591">
      <c r="A34591" s="9">
        <f t="shared" si="1"/>
        <v>25458</v>
      </c>
      <c r="B34591" s="5" t="s">
        <v>21743</v>
      </c>
      <c r="C34591" s="6" t="s">
        <v>59</v>
      </c>
    </row>
    <row r="34592">
      <c r="A34592" s="9">
        <f t="shared" si="1"/>
        <v>25459</v>
      </c>
      <c r="B34592" s="8" t="s">
        <v>21744</v>
      </c>
      <c r="C34592" s="9" t="s">
        <v>24</v>
      </c>
    </row>
    <row r="34593">
      <c r="A34593" s="9">
        <f t="shared" si="1"/>
        <v>25460</v>
      </c>
      <c r="B34593" s="8" t="s">
        <v>21745</v>
      </c>
      <c r="C34593" s="9" t="s">
        <v>24</v>
      </c>
    </row>
    <row r="34594">
      <c r="A34594" s="9">
        <f t="shared" si="1"/>
        <v>25460</v>
      </c>
      <c r="B34594" s="8" t="s">
        <v>21745</v>
      </c>
      <c r="C34594" s="9" t="s">
        <v>25</v>
      </c>
    </row>
    <row r="34595">
      <c r="A34595" s="9">
        <f t="shared" si="1"/>
        <v>25461</v>
      </c>
      <c r="B34595" s="8" t="s">
        <v>21746</v>
      </c>
      <c r="C34595" s="9" t="s">
        <v>24</v>
      </c>
    </row>
    <row r="34596">
      <c r="A34596" s="9">
        <f t="shared" si="1"/>
        <v>25462</v>
      </c>
      <c r="B34596" s="8" t="s">
        <v>21747</v>
      </c>
      <c r="C34596" s="9" t="s">
        <v>24</v>
      </c>
    </row>
    <row r="34597">
      <c r="A34597" s="9">
        <f t="shared" si="1"/>
        <v>25463</v>
      </c>
      <c r="B34597" s="8" t="s">
        <v>21748</v>
      </c>
      <c r="C34597" s="9" t="s">
        <v>46</v>
      </c>
    </row>
    <row r="34598">
      <c r="A34598" s="9">
        <f t="shared" si="1"/>
        <v>25464</v>
      </c>
      <c r="B34598" s="8" t="s">
        <v>21749</v>
      </c>
      <c r="C34598" s="9" t="s">
        <v>24</v>
      </c>
    </row>
    <row r="34599">
      <c r="A34599" s="9">
        <f t="shared" si="1"/>
        <v>25465</v>
      </c>
      <c r="B34599" s="32" t="s">
        <v>27608</v>
      </c>
      <c r="C34599" s="26" t="s">
        <v>67</v>
      </c>
    </row>
    <row r="34600">
      <c r="A34600" s="9">
        <f t="shared" si="1"/>
        <v>25466</v>
      </c>
      <c r="B34600" s="8" t="s">
        <v>21750</v>
      </c>
      <c r="C34600" s="9" t="s">
        <v>1334</v>
      </c>
    </row>
    <row r="34601">
      <c r="A34601" s="9">
        <f t="shared" si="1"/>
        <v>25466</v>
      </c>
      <c r="B34601" s="8" t="s">
        <v>21750</v>
      </c>
      <c r="C34601" s="9" t="s">
        <v>24</v>
      </c>
    </row>
    <row r="34602">
      <c r="A34602" s="9">
        <f t="shared" si="1"/>
        <v>25466</v>
      </c>
      <c r="B34602" s="8" t="s">
        <v>21750</v>
      </c>
      <c r="C34602" s="9" t="s">
        <v>25</v>
      </c>
    </row>
    <row r="34603">
      <c r="A34603" s="9">
        <f t="shared" si="1"/>
        <v>25467</v>
      </c>
      <c r="B34603" s="5" t="s">
        <v>21751</v>
      </c>
      <c r="C34603" s="6" t="s">
        <v>267</v>
      </c>
    </row>
    <row r="34604">
      <c r="A34604" s="9">
        <f t="shared" si="1"/>
        <v>25467</v>
      </c>
      <c r="B34604" s="5" t="s">
        <v>21751</v>
      </c>
      <c r="C34604" s="6" t="s">
        <v>23637</v>
      </c>
    </row>
    <row r="34605">
      <c r="A34605" s="9">
        <f t="shared" si="1"/>
        <v>25468</v>
      </c>
      <c r="B34605" s="32" t="s">
        <v>27609</v>
      </c>
      <c r="C34605" s="26" t="s">
        <v>67</v>
      </c>
    </row>
    <row r="34606">
      <c r="A34606" s="9">
        <f t="shared" si="1"/>
        <v>25469</v>
      </c>
      <c r="B34606" s="32" t="s">
        <v>27610</v>
      </c>
      <c r="C34606" s="26" t="s">
        <v>67</v>
      </c>
    </row>
    <row r="34607">
      <c r="A34607" s="9">
        <f t="shared" si="1"/>
        <v>25470</v>
      </c>
      <c r="B34607" s="5" t="s">
        <v>21752</v>
      </c>
      <c r="C34607" s="6" t="s">
        <v>621</v>
      </c>
    </row>
    <row r="34608">
      <c r="A34608" s="9">
        <f t="shared" si="1"/>
        <v>25471</v>
      </c>
      <c r="B34608" s="8" t="s">
        <v>21753</v>
      </c>
      <c r="C34608" s="9" t="s">
        <v>64</v>
      </c>
    </row>
    <row r="34609">
      <c r="A34609" s="9">
        <f t="shared" si="1"/>
        <v>25471</v>
      </c>
      <c r="B34609" s="8" t="s">
        <v>21753</v>
      </c>
      <c r="C34609" s="6" t="s">
        <v>1012</v>
      </c>
    </row>
    <row r="34610">
      <c r="A34610" s="9">
        <f t="shared" si="1"/>
        <v>25472</v>
      </c>
      <c r="B34610" s="8" t="s">
        <v>21754</v>
      </c>
      <c r="C34610" s="9" t="s">
        <v>530</v>
      </c>
    </row>
    <row r="34611">
      <c r="A34611" s="9">
        <f t="shared" si="1"/>
        <v>25473</v>
      </c>
      <c r="B34611" s="8" t="s">
        <v>21755</v>
      </c>
      <c r="C34611" s="9" t="s">
        <v>52</v>
      </c>
    </row>
    <row r="34612">
      <c r="A34612" s="9">
        <f t="shared" si="1"/>
        <v>25474</v>
      </c>
      <c r="B34612" s="5" t="s">
        <v>21756</v>
      </c>
      <c r="C34612" s="6" t="s">
        <v>393</v>
      </c>
    </row>
    <row r="34613">
      <c r="A34613" s="9">
        <f t="shared" si="1"/>
        <v>25475</v>
      </c>
      <c r="B34613" s="5" t="s">
        <v>21757</v>
      </c>
      <c r="C34613" s="6" t="s">
        <v>393</v>
      </c>
    </row>
    <row r="34614">
      <c r="A34614" s="9">
        <f t="shared" si="1"/>
        <v>25476</v>
      </c>
      <c r="B34614" s="5" t="s">
        <v>21758</v>
      </c>
      <c r="C34614" s="6" t="s">
        <v>818</v>
      </c>
    </row>
    <row r="34615">
      <c r="A34615" s="9">
        <f t="shared" si="1"/>
        <v>25477</v>
      </c>
      <c r="B34615" s="25" t="s">
        <v>27611</v>
      </c>
      <c r="C34615" s="26" t="s">
        <v>23653</v>
      </c>
    </row>
    <row r="34616">
      <c r="A34616" s="9">
        <f t="shared" si="1"/>
        <v>25478</v>
      </c>
      <c r="B34616" s="8" t="s">
        <v>21759</v>
      </c>
      <c r="C34616" s="9" t="s">
        <v>162</v>
      </c>
    </row>
    <row r="34617">
      <c r="A34617" s="9">
        <f t="shared" si="1"/>
        <v>25478</v>
      </c>
      <c r="B34617" s="8" t="s">
        <v>21759</v>
      </c>
      <c r="C34617" s="9" t="s">
        <v>142</v>
      </c>
    </row>
    <row r="34618">
      <c r="A34618" s="9">
        <f t="shared" si="1"/>
        <v>25479</v>
      </c>
      <c r="B34618" s="25" t="s">
        <v>27612</v>
      </c>
      <c r="C34618" s="26" t="s">
        <v>10122</v>
      </c>
    </row>
    <row r="34619">
      <c r="A34619" s="9">
        <f t="shared" si="1"/>
        <v>25479</v>
      </c>
      <c r="B34619" s="27" t="s">
        <v>27612</v>
      </c>
      <c r="C34619" s="28" t="s">
        <v>23637</v>
      </c>
    </row>
    <row r="34620">
      <c r="A34620" s="9">
        <f t="shared" si="1"/>
        <v>25480</v>
      </c>
      <c r="B34620" s="25" t="s">
        <v>27613</v>
      </c>
      <c r="C34620" s="26" t="s">
        <v>10122</v>
      </c>
    </row>
    <row r="34621">
      <c r="A34621" s="9">
        <f t="shared" si="1"/>
        <v>25480</v>
      </c>
      <c r="B34621" s="27" t="s">
        <v>27613</v>
      </c>
      <c r="C34621" s="28" t="s">
        <v>23637</v>
      </c>
    </row>
    <row r="34622">
      <c r="A34622" s="9">
        <f t="shared" si="1"/>
        <v>25481</v>
      </c>
      <c r="B34622" s="8" t="s">
        <v>21760</v>
      </c>
      <c r="C34622" s="9" t="s">
        <v>530</v>
      </c>
    </row>
    <row r="34623">
      <c r="A34623" s="9">
        <f t="shared" si="1"/>
        <v>25482</v>
      </c>
      <c r="B34623" s="8" t="s">
        <v>21761</v>
      </c>
      <c r="C34623" s="6" t="s">
        <v>59</v>
      </c>
    </row>
    <row r="34624">
      <c r="A34624" s="9">
        <f t="shared" si="1"/>
        <v>25483</v>
      </c>
      <c r="B34624" s="25" t="s">
        <v>27614</v>
      </c>
      <c r="C34624" s="26" t="s">
        <v>23812</v>
      </c>
    </row>
    <row r="34625">
      <c r="A34625" s="9">
        <f t="shared" si="1"/>
        <v>25484</v>
      </c>
      <c r="B34625" s="8" t="s">
        <v>21762</v>
      </c>
      <c r="C34625" s="9" t="s">
        <v>530</v>
      </c>
    </row>
    <row r="34626">
      <c r="A34626" s="9">
        <f t="shared" si="1"/>
        <v>25485</v>
      </c>
      <c r="B34626" s="8" t="s">
        <v>21763</v>
      </c>
      <c r="C34626" s="6" t="s">
        <v>1012</v>
      </c>
    </row>
    <row r="34627">
      <c r="A34627" s="9">
        <f t="shared" si="1"/>
        <v>25486</v>
      </c>
      <c r="B34627" s="8" t="s">
        <v>21764</v>
      </c>
      <c r="C34627" s="9" t="s">
        <v>64</v>
      </c>
    </row>
    <row r="34628">
      <c r="A34628" s="9">
        <f t="shared" si="1"/>
        <v>25487</v>
      </c>
      <c r="B34628" s="5" t="s">
        <v>21765</v>
      </c>
      <c r="C34628" s="6" t="s">
        <v>1279</v>
      </c>
    </row>
    <row r="34629">
      <c r="A34629" s="9">
        <f t="shared" si="1"/>
        <v>25488</v>
      </c>
      <c r="B34629" s="5" t="s">
        <v>21766</v>
      </c>
      <c r="C34629" s="6" t="s">
        <v>538</v>
      </c>
    </row>
    <row r="34630">
      <c r="A34630" s="9">
        <f t="shared" si="1"/>
        <v>25488</v>
      </c>
      <c r="B34630" s="5" t="s">
        <v>21766</v>
      </c>
      <c r="C34630" s="6" t="s">
        <v>23628</v>
      </c>
    </row>
    <row r="34631">
      <c r="A34631" s="9">
        <f t="shared" si="1"/>
        <v>25489</v>
      </c>
      <c r="B34631" s="5" t="s">
        <v>21767</v>
      </c>
      <c r="C34631" s="6" t="s">
        <v>1120</v>
      </c>
    </row>
    <row r="34632">
      <c r="A34632" s="9">
        <f t="shared" si="1"/>
        <v>25490</v>
      </c>
      <c r="B34632" s="5" t="s">
        <v>21768</v>
      </c>
      <c r="C34632" s="6" t="s">
        <v>1371</v>
      </c>
    </row>
    <row r="34633">
      <c r="A34633" s="9">
        <f t="shared" si="1"/>
        <v>25491</v>
      </c>
      <c r="B34633" s="8" t="s">
        <v>21769</v>
      </c>
      <c r="C34633" s="9" t="s">
        <v>547</v>
      </c>
    </row>
    <row r="34634">
      <c r="A34634" s="9">
        <f t="shared" si="1"/>
        <v>25492</v>
      </c>
      <c r="B34634" s="5" t="s">
        <v>21770</v>
      </c>
      <c r="C34634" s="6" t="s">
        <v>1290</v>
      </c>
    </row>
    <row r="34635">
      <c r="A34635" s="9">
        <f t="shared" si="1"/>
        <v>25492</v>
      </c>
      <c r="B34635" s="5" t="s">
        <v>21770</v>
      </c>
      <c r="C34635" s="6" t="s">
        <v>1620</v>
      </c>
    </row>
    <row r="34636">
      <c r="A34636" s="9">
        <f t="shared" si="1"/>
        <v>25492</v>
      </c>
      <c r="B34636" s="5" t="s">
        <v>21770</v>
      </c>
      <c r="C34636" s="6" t="s">
        <v>547</v>
      </c>
    </row>
    <row r="34637">
      <c r="A34637" s="9">
        <f t="shared" si="1"/>
        <v>25492</v>
      </c>
      <c r="B34637" s="5" t="s">
        <v>21770</v>
      </c>
      <c r="C34637" s="6" t="s">
        <v>1371</v>
      </c>
    </row>
    <row r="34638">
      <c r="A34638" s="9">
        <f t="shared" si="1"/>
        <v>25493</v>
      </c>
      <c r="B34638" s="8" t="s">
        <v>21771</v>
      </c>
      <c r="C34638" s="9" t="s">
        <v>547</v>
      </c>
    </row>
    <row r="34639">
      <c r="A34639" s="9">
        <f t="shared" si="1"/>
        <v>25494</v>
      </c>
      <c r="B34639" s="5" t="s">
        <v>21772</v>
      </c>
      <c r="C34639" s="6" t="s">
        <v>639</v>
      </c>
    </row>
    <row r="34640">
      <c r="A34640" s="9">
        <f t="shared" si="1"/>
        <v>25495</v>
      </c>
      <c r="B34640" s="5" t="s">
        <v>21773</v>
      </c>
      <c r="C34640" s="6" t="s">
        <v>32</v>
      </c>
    </row>
    <row r="34641">
      <c r="A34641" s="9">
        <f t="shared" si="1"/>
        <v>25496</v>
      </c>
      <c r="B34641" s="5" t="s">
        <v>21774</v>
      </c>
      <c r="C34641" s="6" t="s">
        <v>765</v>
      </c>
    </row>
    <row r="34642">
      <c r="A34642" s="9">
        <f t="shared" si="1"/>
        <v>25497</v>
      </c>
      <c r="B34642" s="8" t="s">
        <v>21775</v>
      </c>
      <c r="C34642" s="9" t="s">
        <v>733</v>
      </c>
    </row>
    <row r="34643">
      <c r="A34643" s="9">
        <f t="shared" si="1"/>
        <v>25498</v>
      </c>
      <c r="B34643" s="8" t="s">
        <v>21776</v>
      </c>
      <c r="C34643" s="9" t="s">
        <v>874</v>
      </c>
    </row>
    <row r="34644">
      <c r="A34644" s="9">
        <f t="shared" si="1"/>
        <v>25499</v>
      </c>
      <c r="B34644" s="30" t="s">
        <v>27615</v>
      </c>
      <c r="C34644" s="26" t="s">
        <v>23737</v>
      </c>
    </row>
    <row r="34645">
      <c r="A34645" s="9">
        <f t="shared" si="1"/>
        <v>25500</v>
      </c>
      <c r="B34645" s="25" t="s">
        <v>27616</v>
      </c>
      <c r="C34645" s="26" t="s">
        <v>11797</v>
      </c>
    </row>
    <row r="34646">
      <c r="A34646" s="9">
        <f t="shared" si="1"/>
        <v>25501</v>
      </c>
      <c r="B34646" s="5" t="s">
        <v>21777</v>
      </c>
      <c r="C34646" s="6" t="s">
        <v>1007</v>
      </c>
    </row>
    <row r="34647">
      <c r="A34647" s="9">
        <f t="shared" si="1"/>
        <v>25502</v>
      </c>
      <c r="B34647" s="25" t="s">
        <v>27617</v>
      </c>
      <c r="C34647" s="26" t="s">
        <v>23630</v>
      </c>
    </row>
    <row r="34648">
      <c r="A34648" s="9">
        <f t="shared" si="1"/>
        <v>25503</v>
      </c>
      <c r="B34648" s="25" t="s">
        <v>27618</v>
      </c>
      <c r="C34648" s="26" t="s">
        <v>23630</v>
      </c>
    </row>
    <row r="34649">
      <c r="A34649" s="9">
        <f t="shared" si="1"/>
        <v>25504</v>
      </c>
      <c r="B34649" s="8" t="s">
        <v>21778</v>
      </c>
      <c r="C34649" s="9" t="s">
        <v>835</v>
      </c>
    </row>
    <row r="34650">
      <c r="A34650" s="9">
        <f t="shared" si="1"/>
        <v>25504</v>
      </c>
      <c r="B34650" s="8" t="s">
        <v>21778</v>
      </c>
      <c r="C34650" s="9" t="s">
        <v>893</v>
      </c>
    </row>
    <row r="34651">
      <c r="A34651" s="9">
        <f t="shared" si="1"/>
        <v>25505</v>
      </c>
      <c r="B34651" s="5" t="s">
        <v>21779</v>
      </c>
      <c r="C34651" s="6" t="s">
        <v>356</v>
      </c>
    </row>
    <row r="34652">
      <c r="A34652" s="9">
        <f t="shared" si="1"/>
        <v>25506</v>
      </c>
      <c r="B34652" s="8" t="s">
        <v>21780</v>
      </c>
      <c r="C34652" s="9" t="s">
        <v>893</v>
      </c>
    </row>
    <row r="34653">
      <c r="A34653" s="9">
        <f t="shared" si="1"/>
        <v>25507</v>
      </c>
      <c r="B34653" s="25" t="s">
        <v>27619</v>
      </c>
      <c r="C34653" s="26" t="s">
        <v>324</v>
      </c>
    </row>
    <row r="34654">
      <c r="A34654" s="9">
        <f t="shared" si="1"/>
        <v>25507</v>
      </c>
      <c r="B34654" s="27" t="s">
        <v>27619</v>
      </c>
      <c r="C34654" s="28" t="s">
        <v>23637</v>
      </c>
    </row>
    <row r="34655">
      <c r="A34655" s="9">
        <f t="shared" si="1"/>
        <v>25508</v>
      </c>
      <c r="B34655" s="5" t="s">
        <v>21781</v>
      </c>
      <c r="C34655" s="6" t="s">
        <v>267</v>
      </c>
    </row>
    <row r="34656">
      <c r="A34656" s="9">
        <f t="shared" si="1"/>
        <v>25508</v>
      </c>
      <c r="B34656" s="5" t="s">
        <v>21781</v>
      </c>
      <c r="C34656" s="6" t="s">
        <v>91</v>
      </c>
    </row>
    <row r="34657">
      <c r="A34657" s="9">
        <f t="shared" si="1"/>
        <v>25508</v>
      </c>
      <c r="B34657" s="5" t="s">
        <v>21781</v>
      </c>
      <c r="C34657" s="6" t="s">
        <v>23637</v>
      </c>
    </row>
    <row r="34658">
      <c r="A34658" s="9">
        <f t="shared" si="1"/>
        <v>25509</v>
      </c>
      <c r="B34658" s="5" t="s">
        <v>21782</v>
      </c>
      <c r="C34658" s="6" t="s">
        <v>1262</v>
      </c>
    </row>
    <row r="34659">
      <c r="A34659" s="9">
        <f t="shared" si="1"/>
        <v>25510</v>
      </c>
      <c r="B34659" s="8" t="s">
        <v>21783</v>
      </c>
      <c r="C34659" s="9" t="s">
        <v>818</v>
      </c>
    </row>
    <row r="34660">
      <c r="A34660" s="9">
        <f t="shared" si="1"/>
        <v>25511</v>
      </c>
      <c r="B34660" s="25" t="s">
        <v>27620</v>
      </c>
      <c r="C34660" s="26" t="s">
        <v>487</v>
      </c>
    </row>
    <row r="34661">
      <c r="A34661" s="9">
        <f t="shared" si="1"/>
        <v>25511</v>
      </c>
      <c r="B34661" s="27" t="s">
        <v>27620</v>
      </c>
      <c r="C34661" s="28" t="s">
        <v>23637</v>
      </c>
    </row>
    <row r="34662">
      <c r="A34662" s="9">
        <f t="shared" si="1"/>
        <v>25512</v>
      </c>
      <c r="B34662" s="8" t="s">
        <v>21784</v>
      </c>
      <c r="C34662" s="9" t="s">
        <v>530</v>
      </c>
    </row>
    <row r="34663">
      <c r="A34663" s="9">
        <f t="shared" si="1"/>
        <v>25513</v>
      </c>
      <c r="B34663" s="8" t="s">
        <v>21785</v>
      </c>
      <c r="C34663" s="9" t="s">
        <v>818</v>
      </c>
    </row>
    <row r="34664">
      <c r="A34664" s="9">
        <f t="shared" si="1"/>
        <v>25514</v>
      </c>
      <c r="B34664" s="5" t="s">
        <v>21786</v>
      </c>
      <c r="C34664" s="6" t="s">
        <v>989</v>
      </c>
    </row>
    <row r="34665">
      <c r="A34665" s="9">
        <f t="shared" si="1"/>
        <v>25515</v>
      </c>
      <c r="B34665" s="25" t="s">
        <v>27621</v>
      </c>
      <c r="C34665" s="26" t="s">
        <v>487</v>
      </c>
    </row>
    <row r="34666">
      <c r="A34666" s="9">
        <f t="shared" si="1"/>
        <v>25515</v>
      </c>
      <c r="B34666" s="27" t="s">
        <v>27621</v>
      </c>
      <c r="C34666" s="28" t="s">
        <v>23637</v>
      </c>
    </row>
    <row r="34667">
      <c r="A34667" s="9">
        <f t="shared" si="1"/>
        <v>25516</v>
      </c>
      <c r="B34667" s="5" t="s">
        <v>21787</v>
      </c>
      <c r="C34667" s="6" t="s">
        <v>27</v>
      </c>
    </row>
    <row r="34668">
      <c r="A34668" s="9">
        <f t="shared" si="1"/>
        <v>25517</v>
      </c>
      <c r="B34668" s="5" t="s">
        <v>21788</v>
      </c>
      <c r="C34668" s="6" t="s">
        <v>788</v>
      </c>
    </row>
    <row r="34669">
      <c r="A34669" s="9">
        <f t="shared" si="1"/>
        <v>25517</v>
      </c>
      <c r="B34669" s="5" t="s">
        <v>21788</v>
      </c>
      <c r="C34669" s="6" t="s">
        <v>23637</v>
      </c>
    </row>
    <row r="34670">
      <c r="A34670" s="9">
        <f t="shared" si="1"/>
        <v>25518</v>
      </c>
      <c r="B34670" s="5" t="s">
        <v>21789</v>
      </c>
      <c r="C34670" s="6" t="s">
        <v>24</v>
      </c>
    </row>
    <row r="34671">
      <c r="A34671" s="9">
        <f t="shared" si="1"/>
        <v>25518</v>
      </c>
      <c r="B34671" s="5" t="s">
        <v>21789</v>
      </c>
      <c r="C34671" s="6" t="s">
        <v>25</v>
      </c>
    </row>
    <row r="34672">
      <c r="A34672" s="9">
        <f t="shared" si="1"/>
        <v>25519</v>
      </c>
      <c r="B34672" s="25" t="s">
        <v>27622</v>
      </c>
      <c r="C34672" s="26" t="s">
        <v>11797</v>
      </c>
    </row>
    <row r="34673">
      <c r="A34673" s="9">
        <f t="shared" si="1"/>
        <v>25520</v>
      </c>
      <c r="B34673" s="25" t="s">
        <v>27623</v>
      </c>
      <c r="C34673" s="26" t="s">
        <v>553</v>
      </c>
    </row>
    <row r="34674">
      <c r="A34674" s="9">
        <f t="shared" si="1"/>
        <v>25521</v>
      </c>
      <c r="B34674" s="5" t="s">
        <v>21790</v>
      </c>
      <c r="C34674" s="6" t="s">
        <v>365</v>
      </c>
    </row>
    <row r="34675">
      <c r="A34675" s="9">
        <f t="shared" si="1"/>
        <v>25522</v>
      </c>
      <c r="B34675" s="5" t="s">
        <v>21791</v>
      </c>
      <c r="C34675" s="6" t="s">
        <v>462</v>
      </c>
    </row>
    <row r="34676">
      <c r="A34676" s="9">
        <f t="shared" si="1"/>
        <v>25522</v>
      </c>
      <c r="B34676" s="5" t="s">
        <v>21791</v>
      </c>
      <c r="C34676" s="6" t="s">
        <v>23637</v>
      </c>
    </row>
    <row r="34677">
      <c r="A34677" s="9">
        <f t="shared" si="1"/>
        <v>25523</v>
      </c>
      <c r="B34677" s="8" t="s">
        <v>21792</v>
      </c>
      <c r="C34677" s="9" t="s">
        <v>60</v>
      </c>
    </row>
    <row r="34678">
      <c r="A34678" s="9">
        <f t="shared" si="1"/>
        <v>25524</v>
      </c>
      <c r="B34678" s="8" t="s">
        <v>21793</v>
      </c>
      <c r="C34678" s="6" t="s">
        <v>150</v>
      </c>
    </row>
    <row r="34679">
      <c r="A34679" s="9">
        <f t="shared" si="1"/>
        <v>25524</v>
      </c>
      <c r="B34679" s="8" t="s">
        <v>21793</v>
      </c>
      <c r="C34679" s="9" t="s">
        <v>60</v>
      </c>
    </row>
    <row r="34680">
      <c r="A34680" s="9">
        <f t="shared" si="1"/>
        <v>25524</v>
      </c>
      <c r="B34680" s="8" t="s">
        <v>21793</v>
      </c>
      <c r="C34680" s="9" t="s">
        <v>142</v>
      </c>
    </row>
    <row r="34681">
      <c r="A34681" s="9">
        <f t="shared" si="1"/>
        <v>25524</v>
      </c>
      <c r="B34681" s="8" t="s">
        <v>21793</v>
      </c>
      <c r="C34681" s="6" t="s">
        <v>23637</v>
      </c>
    </row>
    <row r="34682">
      <c r="A34682" s="9">
        <f t="shared" si="1"/>
        <v>25525</v>
      </c>
      <c r="B34682" s="5" t="s">
        <v>21794</v>
      </c>
      <c r="C34682" s="6" t="s">
        <v>452</v>
      </c>
    </row>
    <row r="34683">
      <c r="A34683" s="9">
        <f t="shared" si="1"/>
        <v>25525</v>
      </c>
      <c r="B34683" s="5" t="s">
        <v>21794</v>
      </c>
      <c r="C34683" s="6" t="s">
        <v>23637</v>
      </c>
    </row>
    <row r="34684">
      <c r="A34684" s="9">
        <f t="shared" si="1"/>
        <v>25526</v>
      </c>
      <c r="B34684" s="8" t="s">
        <v>21795</v>
      </c>
      <c r="C34684" s="9" t="s">
        <v>60</v>
      </c>
    </row>
    <row r="34685">
      <c r="A34685" s="9">
        <f t="shared" si="1"/>
        <v>25526</v>
      </c>
      <c r="B34685" s="8" t="s">
        <v>21795</v>
      </c>
      <c r="C34685" s="9" t="s">
        <v>142</v>
      </c>
    </row>
    <row r="34686">
      <c r="A34686" s="9">
        <f t="shared" si="1"/>
        <v>25527</v>
      </c>
      <c r="B34686" s="8" t="s">
        <v>21796</v>
      </c>
      <c r="C34686" s="6" t="s">
        <v>672</v>
      </c>
    </row>
    <row r="34687">
      <c r="A34687" s="9">
        <f t="shared" si="1"/>
        <v>25527</v>
      </c>
      <c r="B34687" s="8" t="s">
        <v>21796</v>
      </c>
      <c r="C34687" s="9" t="s">
        <v>60</v>
      </c>
    </row>
    <row r="34688">
      <c r="A34688" s="9">
        <f t="shared" si="1"/>
        <v>25527</v>
      </c>
      <c r="B34688" s="8" t="s">
        <v>21796</v>
      </c>
      <c r="C34688" s="9" t="s">
        <v>142</v>
      </c>
    </row>
    <row r="34689">
      <c r="A34689" s="9">
        <f t="shared" si="1"/>
        <v>25527</v>
      </c>
      <c r="B34689" s="8" t="s">
        <v>21796</v>
      </c>
      <c r="C34689" s="6" t="s">
        <v>23637</v>
      </c>
    </row>
    <row r="34690">
      <c r="A34690" s="9">
        <f t="shared" si="1"/>
        <v>25528</v>
      </c>
      <c r="B34690" s="5" t="s">
        <v>21797</v>
      </c>
      <c r="C34690" s="6" t="s">
        <v>365</v>
      </c>
    </row>
    <row r="34691">
      <c r="A34691" s="9">
        <f t="shared" si="1"/>
        <v>25529</v>
      </c>
      <c r="B34691" s="8" t="s">
        <v>21798</v>
      </c>
      <c r="C34691" s="9" t="s">
        <v>616</v>
      </c>
    </row>
    <row r="34692">
      <c r="A34692" s="9">
        <f t="shared" si="1"/>
        <v>25530</v>
      </c>
      <c r="B34692" s="8" t="s">
        <v>21799</v>
      </c>
      <c r="C34692" s="9" t="s">
        <v>616</v>
      </c>
    </row>
    <row r="34693">
      <c r="A34693" s="9">
        <f t="shared" si="1"/>
        <v>25531</v>
      </c>
      <c r="B34693" s="8" t="s">
        <v>21800</v>
      </c>
      <c r="C34693" s="9" t="s">
        <v>683</v>
      </c>
    </row>
    <row r="34694">
      <c r="A34694" s="9">
        <f t="shared" si="1"/>
        <v>25531</v>
      </c>
      <c r="B34694" s="39" t="s">
        <v>21800</v>
      </c>
      <c r="C34694" s="28" t="s">
        <v>23633</v>
      </c>
    </row>
    <row r="34695">
      <c r="A34695" s="9">
        <f t="shared" si="1"/>
        <v>25532</v>
      </c>
      <c r="B34695" s="5" t="s">
        <v>21801</v>
      </c>
      <c r="C34695" s="6" t="s">
        <v>462</v>
      </c>
    </row>
    <row r="34696">
      <c r="A34696" s="9">
        <f t="shared" si="1"/>
        <v>25532</v>
      </c>
      <c r="B34696" s="5" t="s">
        <v>21801</v>
      </c>
      <c r="C34696" s="6" t="s">
        <v>23637</v>
      </c>
    </row>
    <row r="34697">
      <c r="A34697" s="9">
        <f t="shared" si="1"/>
        <v>25533</v>
      </c>
      <c r="B34697" s="25" t="s">
        <v>27624</v>
      </c>
      <c r="C34697" s="26" t="s">
        <v>10122</v>
      </c>
    </row>
    <row r="34698">
      <c r="A34698" s="9">
        <f t="shared" si="1"/>
        <v>25533</v>
      </c>
      <c r="B34698" s="27" t="s">
        <v>27624</v>
      </c>
      <c r="C34698" s="28" t="s">
        <v>23637</v>
      </c>
    </row>
    <row r="34699">
      <c r="A34699" s="9">
        <f t="shared" si="1"/>
        <v>25534</v>
      </c>
      <c r="B34699" s="8" t="s">
        <v>21802</v>
      </c>
      <c r="C34699" s="6" t="s">
        <v>672</v>
      </c>
    </row>
    <row r="34700">
      <c r="A34700" s="9">
        <f t="shared" si="1"/>
        <v>25534</v>
      </c>
      <c r="B34700" s="8" t="s">
        <v>21802</v>
      </c>
      <c r="C34700" s="9" t="s">
        <v>142</v>
      </c>
    </row>
    <row r="34701">
      <c r="A34701" s="9">
        <f t="shared" si="1"/>
        <v>25534</v>
      </c>
      <c r="B34701" s="8" t="s">
        <v>21802</v>
      </c>
      <c r="C34701" s="6" t="s">
        <v>23637</v>
      </c>
    </row>
    <row r="34702">
      <c r="A34702" s="9">
        <f t="shared" si="1"/>
        <v>25535</v>
      </c>
      <c r="B34702" s="5" t="s">
        <v>21803</v>
      </c>
      <c r="C34702" s="6" t="s">
        <v>452</v>
      </c>
    </row>
    <row r="34703">
      <c r="A34703" s="9">
        <f t="shared" si="1"/>
        <v>25535</v>
      </c>
      <c r="B34703" s="5" t="s">
        <v>21803</v>
      </c>
      <c r="C34703" s="6" t="s">
        <v>23637</v>
      </c>
    </row>
    <row r="34704">
      <c r="A34704" s="9">
        <f t="shared" si="1"/>
        <v>25536</v>
      </c>
      <c r="B34704" s="5" t="s">
        <v>21804</v>
      </c>
      <c r="C34704" s="6" t="s">
        <v>939</v>
      </c>
    </row>
    <row r="34705">
      <c r="A34705" s="9">
        <f t="shared" si="1"/>
        <v>25536</v>
      </c>
      <c r="B34705" s="5" t="s">
        <v>21804</v>
      </c>
      <c r="C34705" s="6" t="s">
        <v>23628</v>
      </c>
    </row>
    <row r="34706">
      <c r="A34706" s="9">
        <f t="shared" si="1"/>
        <v>25537</v>
      </c>
      <c r="B34706" s="25" t="s">
        <v>27625</v>
      </c>
      <c r="C34706" s="26" t="s">
        <v>23817</v>
      </c>
    </row>
    <row r="34707">
      <c r="A34707" s="9">
        <f t="shared" si="1"/>
        <v>25538</v>
      </c>
      <c r="B34707" s="5" t="s">
        <v>21805</v>
      </c>
      <c r="C34707" s="6" t="s">
        <v>32</v>
      </c>
    </row>
    <row r="34708">
      <c r="A34708" s="9">
        <f t="shared" si="1"/>
        <v>25539</v>
      </c>
      <c r="B34708" s="8" t="s">
        <v>21806</v>
      </c>
      <c r="C34708" s="9" t="s">
        <v>547</v>
      </c>
    </row>
    <row r="34709">
      <c r="A34709" s="9">
        <f t="shared" si="1"/>
        <v>25540</v>
      </c>
      <c r="B34709" s="8" t="s">
        <v>21807</v>
      </c>
      <c r="C34709" s="9" t="s">
        <v>733</v>
      </c>
    </row>
    <row r="34710">
      <c r="A34710" s="9">
        <f t="shared" si="1"/>
        <v>25541</v>
      </c>
      <c r="B34710" s="5" t="s">
        <v>21808</v>
      </c>
      <c r="C34710" s="6" t="s">
        <v>1007</v>
      </c>
    </row>
    <row r="34711">
      <c r="A34711" s="9">
        <f t="shared" si="1"/>
        <v>25541</v>
      </c>
      <c r="B34711" s="5" t="s">
        <v>21808</v>
      </c>
      <c r="C34711" s="6" t="s">
        <v>313</v>
      </c>
    </row>
    <row r="34712">
      <c r="A34712" s="9">
        <f t="shared" si="1"/>
        <v>25541</v>
      </c>
      <c r="B34712" s="5" t="s">
        <v>21808</v>
      </c>
      <c r="C34712" s="6" t="s">
        <v>656</v>
      </c>
    </row>
    <row r="34713">
      <c r="A34713" s="9">
        <f t="shared" si="1"/>
        <v>25541</v>
      </c>
      <c r="B34713" s="5" t="s">
        <v>21808</v>
      </c>
      <c r="C34713" s="6" t="s">
        <v>23628</v>
      </c>
    </row>
    <row r="34714">
      <c r="A34714" s="9">
        <f t="shared" si="1"/>
        <v>25542</v>
      </c>
      <c r="B34714" s="5" t="s">
        <v>21809</v>
      </c>
      <c r="C34714" s="6" t="s">
        <v>1290</v>
      </c>
    </row>
    <row r="34715">
      <c r="A34715" s="9">
        <f t="shared" si="1"/>
        <v>25543</v>
      </c>
      <c r="B34715" s="12" t="s">
        <v>21810</v>
      </c>
      <c r="C34715" s="13" t="s">
        <v>420</v>
      </c>
    </row>
    <row r="34716">
      <c r="A34716" s="9">
        <f t="shared" si="1"/>
        <v>25543</v>
      </c>
      <c r="B34716" s="12" t="s">
        <v>21810</v>
      </c>
      <c r="C34716" s="6" t="s">
        <v>23672</v>
      </c>
    </row>
    <row r="34717">
      <c r="A34717" s="9">
        <f t="shared" si="1"/>
        <v>25544</v>
      </c>
      <c r="B34717" s="25" t="s">
        <v>27626</v>
      </c>
      <c r="C34717" s="26" t="s">
        <v>91</v>
      </c>
    </row>
    <row r="34718">
      <c r="A34718" s="9">
        <f t="shared" si="1"/>
        <v>25544</v>
      </c>
      <c r="B34718" s="27" t="s">
        <v>27626</v>
      </c>
      <c r="C34718" s="28" t="s">
        <v>23637</v>
      </c>
    </row>
    <row r="34719">
      <c r="A34719" s="9">
        <f t="shared" si="1"/>
        <v>25544</v>
      </c>
      <c r="B34719" s="49" t="s">
        <v>27626</v>
      </c>
      <c r="C34719" s="26" t="s">
        <v>90</v>
      </c>
    </row>
    <row r="34720">
      <c r="A34720" s="9">
        <f t="shared" si="1"/>
        <v>25545</v>
      </c>
      <c r="B34720" s="12" t="s">
        <v>21811</v>
      </c>
      <c r="C34720" s="13" t="s">
        <v>420</v>
      </c>
    </row>
    <row r="34721">
      <c r="A34721" s="9">
        <f t="shared" si="1"/>
        <v>25545</v>
      </c>
      <c r="B34721" s="12" t="s">
        <v>21811</v>
      </c>
      <c r="C34721" s="6" t="s">
        <v>23672</v>
      </c>
    </row>
    <row r="34722">
      <c r="A34722" s="9">
        <f t="shared" si="1"/>
        <v>25546</v>
      </c>
      <c r="B34722" s="5" t="s">
        <v>21812</v>
      </c>
      <c r="C34722" s="6" t="s">
        <v>462</v>
      </c>
    </row>
    <row r="34723">
      <c r="A34723" s="9">
        <f t="shared" si="1"/>
        <v>25546</v>
      </c>
      <c r="B34723" s="5" t="s">
        <v>21812</v>
      </c>
      <c r="C34723" s="6" t="s">
        <v>24</v>
      </c>
    </row>
    <row r="34724">
      <c r="A34724" s="9">
        <f t="shared" si="1"/>
        <v>25546</v>
      </c>
      <c r="B34724" s="5" t="s">
        <v>21812</v>
      </c>
      <c r="C34724" s="6" t="s">
        <v>23637</v>
      </c>
    </row>
    <row r="34725">
      <c r="A34725" s="9">
        <f t="shared" si="1"/>
        <v>25547</v>
      </c>
      <c r="B34725" s="8" t="s">
        <v>21813</v>
      </c>
      <c r="C34725" s="9" t="s">
        <v>56</v>
      </c>
    </row>
    <row r="34726">
      <c r="A34726" s="9">
        <f t="shared" si="1"/>
        <v>25547</v>
      </c>
      <c r="B34726" s="8" t="s">
        <v>21813</v>
      </c>
      <c r="C34726" s="9" t="s">
        <v>60</v>
      </c>
    </row>
    <row r="34727">
      <c r="A34727" s="9">
        <f t="shared" si="1"/>
        <v>25547</v>
      </c>
      <c r="B34727" s="8" t="s">
        <v>21813</v>
      </c>
      <c r="C34727" s="9" t="s">
        <v>616</v>
      </c>
    </row>
    <row r="34728">
      <c r="A34728" s="9">
        <f t="shared" si="1"/>
        <v>25547</v>
      </c>
      <c r="B34728" s="8" t="s">
        <v>21813</v>
      </c>
      <c r="C34728" s="9" t="s">
        <v>142</v>
      </c>
    </row>
    <row r="34729">
      <c r="A34729" s="9">
        <f t="shared" si="1"/>
        <v>25548</v>
      </c>
      <c r="B34729" s="5" t="s">
        <v>21814</v>
      </c>
      <c r="C34729" s="6" t="s">
        <v>32</v>
      </c>
    </row>
    <row r="34730">
      <c r="A34730" s="9">
        <f t="shared" si="1"/>
        <v>25549</v>
      </c>
      <c r="B34730" s="5" t="s">
        <v>21815</v>
      </c>
      <c r="C34730" s="6" t="s">
        <v>367</v>
      </c>
    </row>
    <row r="34731">
      <c r="A34731" s="9">
        <f t="shared" si="1"/>
        <v>25550</v>
      </c>
      <c r="B34731" s="31" t="s">
        <v>27627</v>
      </c>
      <c r="C34731" s="26" t="s">
        <v>23639</v>
      </c>
    </row>
    <row r="34732">
      <c r="A34732" s="9">
        <f t="shared" si="1"/>
        <v>25551</v>
      </c>
      <c r="B34732" s="5" t="s">
        <v>21816</v>
      </c>
      <c r="C34732" s="6" t="s">
        <v>612</v>
      </c>
    </row>
    <row r="34733">
      <c r="A34733" s="9">
        <f t="shared" si="1"/>
        <v>25552</v>
      </c>
      <c r="B34733" s="5" t="s">
        <v>21817</v>
      </c>
      <c r="C34733" s="6" t="s">
        <v>74</v>
      </c>
    </row>
    <row r="34734">
      <c r="A34734" s="9">
        <f t="shared" si="1"/>
        <v>25553</v>
      </c>
      <c r="B34734" s="8" t="s">
        <v>21818</v>
      </c>
      <c r="C34734" s="9" t="s">
        <v>728</v>
      </c>
    </row>
    <row r="34735">
      <c r="A34735" s="9">
        <f t="shared" si="1"/>
        <v>25554</v>
      </c>
      <c r="B34735" s="42" t="s">
        <v>27628</v>
      </c>
      <c r="C34735" s="17" t="s">
        <v>6</v>
      </c>
    </row>
    <row r="34736">
      <c r="A34736" s="9">
        <f t="shared" si="1"/>
        <v>25555</v>
      </c>
      <c r="B34736" s="8" t="s">
        <v>21819</v>
      </c>
      <c r="C34736" s="9" t="s">
        <v>399</v>
      </c>
    </row>
    <row r="34737">
      <c r="A34737" s="9">
        <f t="shared" si="1"/>
        <v>25556</v>
      </c>
      <c r="B34737" s="25" t="s">
        <v>27629</v>
      </c>
      <c r="C34737" s="26" t="s">
        <v>23653</v>
      </c>
    </row>
    <row r="34738">
      <c r="A34738" s="9">
        <f t="shared" si="1"/>
        <v>25557</v>
      </c>
      <c r="B34738" s="5" t="s">
        <v>21820</v>
      </c>
      <c r="C34738" s="6" t="s">
        <v>462</v>
      </c>
    </row>
    <row r="34739">
      <c r="A34739" s="9">
        <f t="shared" si="1"/>
        <v>25557</v>
      </c>
      <c r="B34739" s="5" t="s">
        <v>21820</v>
      </c>
      <c r="C34739" s="6" t="s">
        <v>23637</v>
      </c>
    </row>
    <row r="34740">
      <c r="A34740" s="9">
        <f t="shared" si="1"/>
        <v>25558</v>
      </c>
      <c r="B34740" s="5" t="s">
        <v>21821</v>
      </c>
      <c r="C34740" s="6" t="s">
        <v>1376</v>
      </c>
    </row>
    <row r="34741">
      <c r="A34741" s="9">
        <f t="shared" si="1"/>
        <v>25558</v>
      </c>
      <c r="B34741" s="5" t="s">
        <v>21821</v>
      </c>
      <c r="C34741" s="6" t="s">
        <v>23628</v>
      </c>
    </row>
    <row r="34742">
      <c r="A34742" s="9">
        <f t="shared" si="1"/>
        <v>25559</v>
      </c>
      <c r="B34742" s="8" t="s">
        <v>21822</v>
      </c>
      <c r="C34742" s="9" t="s">
        <v>60</v>
      </c>
    </row>
    <row r="34743">
      <c r="A34743" s="9">
        <f t="shared" si="1"/>
        <v>25560</v>
      </c>
      <c r="B34743" s="12" t="s">
        <v>21823</v>
      </c>
      <c r="C34743" s="13" t="s">
        <v>420</v>
      </c>
    </row>
    <row r="34744">
      <c r="A34744" s="9">
        <f t="shared" si="1"/>
        <v>25560</v>
      </c>
      <c r="B34744" s="12" t="s">
        <v>21823</v>
      </c>
      <c r="C34744" s="6" t="s">
        <v>23672</v>
      </c>
    </row>
    <row r="34745">
      <c r="A34745" s="9">
        <f t="shared" si="1"/>
        <v>25561</v>
      </c>
      <c r="B34745" s="5" t="s">
        <v>21824</v>
      </c>
      <c r="C34745" s="6" t="s">
        <v>356</v>
      </c>
    </row>
    <row r="34746">
      <c r="A34746" s="9">
        <f t="shared" si="1"/>
        <v>25562</v>
      </c>
      <c r="B34746" s="8" t="s">
        <v>21825</v>
      </c>
      <c r="C34746" s="9" t="s">
        <v>60</v>
      </c>
    </row>
    <row r="34747">
      <c r="A34747" s="9">
        <f t="shared" si="1"/>
        <v>25563</v>
      </c>
      <c r="B34747" s="5" t="s">
        <v>21826</v>
      </c>
      <c r="C34747" s="6" t="s">
        <v>420</v>
      </c>
    </row>
    <row r="34748">
      <c r="A34748" s="9">
        <f t="shared" si="1"/>
        <v>25563</v>
      </c>
      <c r="B34748" s="5" t="s">
        <v>21826</v>
      </c>
      <c r="C34748" s="6" t="s">
        <v>23672</v>
      </c>
    </row>
    <row r="34749">
      <c r="A34749" s="9">
        <f t="shared" si="1"/>
        <v>25564</v>
      </c>
      <c r="B34749" s="5" t="s">
        <v>21827</v>
      </c>
      <c r="C34749" s="6" t="s">
        <v>1376</v>
      </c>
    </row>
    <row r="34750">
      <c r="A34750" s="9">
        <f t="shared" si="1"/>
        <v>25564</v>
      </c>
      <c r="B34750" s="5" t="s">
        <v>21827</v>
      </c>
      <c r="C34750" s="6" t="s">
        <v>23628</v>
      </c>
    </row>
    <row r="34751">
      <c r="A34751" s="9">
        <f t="shared" si="1"/>
        <v>25565</v>
      </c>
      <c r="B34751" s="8" t="s">
        <v>21828</v>
      </c>
      <c r="C34751" s="9" t="s">
        <v>722</v>
      </c>
    </row>
    <row r="34752">
      <c r="A34752" s="9">
        <f t="shared" si="1"/>
        <v>25565</v>
      </c>
      <c r="B34752" s="8" t="s">
        <v>21828</v>
      </c>
      <c r="C34752" s="9" t="s">
        <v>815</v>
      </c>
    </row>
    <row r="34753">
      <c r="A34753" s="9">
        <f t="shared" si="1"/>
        <v>25566</v>
      </c>
      <c r="B34753" s="5" t="s">
        <v>21829</v>
      </c>
      <c r="C34753" s="6" t="s">
        <v>462</v>
      </c>
    </row>
    <row r="34754">
      <c r="A34754" s="9">
        <f t="shared" si="1"/>
        <v>25566</v>
      </c>
      <c r="B34754" s="5" t="s">
        <v>21829</v>
      </c>
      <c r="C34754" s="6" t="s">
        <v>23637</v>
      </c>
    </row>
    <row r="34755">
      <c r="A34755" s="9">
        <f t="shared" si="1"/>
        <v>25567</v>
      </c>
      <c r="B34755" s="5" t="s">
        <v>21830</v>
      </c>
      <c r="C34755" s="6" t="s">
        <v>467</v>
      </c>
    </row>
    <row r="34756">
      <c r="A34756" s="9">
        <f t="shared" si="1"/>
        <v>25567</v>
      </c>
      <c r="B34756" s="5" t="s">
        <v>21830</v>
      </c>
      <c r="C34756" s="6" t="s">
        <v>23628</v>
      </c>
    </row>
    <row r="34757">
      <c r="A34757" s="9">
        <f t="shared" si="1"/>
        <v>25568</v>
      </c>
      <c r="B34757" s="25" t="s">
        <v>27630</v>
      </c>
      <c r="C34757" s="26" t="s">
        <v>23817</v>
      </c>
    </row>
    <row r="34758">
      <c r="A34758" s="9">
        <f t="shared" si="1"/>
        <v>25569</v>
      </c>
      <c r="B34758" s="5" t="s">
        <v>21831</v>
      </c>
      <c r="C34758" s="6" t="s">
        <v>393</v>
      </c>
    </row>
    <row r="34759">
      <c r="A34759" s="9">
        <f t="shared" si="1"/>
        <v>25570</v>
      </c>
      <c r="B34759" s="8" t="s">
        <v>21832</v>
      </c>
      <c r="C34759" s="9" t="s">
        <v>372</v>
      </c>
    </row>
    <row r="34760">
      <c r="A34760" s="9">
        <f t="shared" si="1"/>
        <v>25571</v>
      </c>
      <c r="B34760" s="8" t="s">
        <v>21833</v>
      </c>
      <c r="C34760" s="9" t="s">
        <v>1548</v>
      </c>
    </row>
    <row r="34761">
      <c r="A34761" s="9">
        <f t="shared" si="1"/>
        <v>25572</v>
      </c>
      <c r="B34761" s="5" t="s">
        <v>21834</v>
      </c>
      <c r="C34761" s="6" t="s">
        <v>1394</v>
      </c>
    </row>
    <row r="34762">
      <c r="A34762" s="9">
        <f t="shared" si="1"/>
        <v>25573</v>
      </c>
      <c r="B34762" s="5" t="s">
        <v>21835</v>
      </c>
      <c r="C34762" s="6" t="s">
        <v>86</v>
      </c>
    </row>
    <row r="34763">
      <c r="A34763" s="9">
        <f t="shared" si="1"/>
        <v>25574</v>
      </c>
      <c r="B34763" s="5" t="s">
        <v>21836</v>
      </c>
      <c r="C34763" s="6" t="s">
        <v>48</v>
      </c>
    </row>
    <row r="34764">
      <c r="A34764" s="9">
        <f t="shared" si="1"/>
        <v>25575</v>
      </c>
      <c r="B34764" s="5" t="s">
        <v>21837</v>
      </c>
      <c r="C34764" s="6" t="s">
        <v>86</v>
      </c>
    </row>
    <row r="34765">
      <c r="A34765" s="9">
        <f t="shared" si="1"/>
        <v>25576</v>
      </c>
      <c r="B34765" s="5" t="s">
        <v>21838</v>
      </c>
      <c r="C34765" s="6" t="s">
        <v>1279</v>
      </c>
    </row>
    <row r="34766">
      <c r="A34766" s="9">
        <f t="shared" si="1"/>
        <v>25577</v>
      </c>
      <c r="B34766" s="5" t="s">
        <v>21839</v>
      </c>
      <c r="C34766" s="6" t="s">
        <v>267</v>
      </c>
    </row>
    <row r="34767">
      <c r="A34767" s="9">
        <f t="shared" si="1"/>
        <v>25577</v>
      </c>
      <c r="B34767" s="5" t="s">
        <v>21839</v>
      </c>
      <c r="C34767" s="6" t="s">
        <v>23637</v>
      </c>
    </row>
    <row r="34768">
      <c r="A34768" s="9">
        <f t="shared" si="1"/>
        <v>25578</v>
      </c>
      <c r="B34768" s="25" t="s">
        <v>27631</v>
      </c>
      <c r="C34768" s="26" t="s">
        <v>4721</v>
      </c>
    </row>
    <row r="34769">
      <c r="A34769" s="9">
        <f t="shared" si="1"/>
        <v>25579</v>
      </c>
      <c r="B34769" s="25" t="s">
        <v>27632</v>
      </c>
      <c r="C34769" s="26" t="s">
        <v>4721</v>
      </c>
    </row>
    <row r="34770">
      <c r="A34770" s="9">
        <f t="shared" si="1"/>
        <v>25580</v>
      </c>
      <c r="B34770" s="44" t="s">
        <v>27633</v>
      </c>
      <c r="C34770" s="26" t="s">
        <v>23737</v>
      </c>
    </row>
    <row r="34771">
      <c r="A34771" s="9">
        <f t="shared" si="1"/>
        <v>25581</v>
      </c>
      <c r="B34771" s="25" t="s">
        <v>27634</v>
      </c>
      <c r="C34771" s="26" t="s">
        <v>4721</v>
      </c>
    </row>
    <row r="34772">
      <c r="A34772" s="9">
        <f t="shared" si="1"/>
        <v>25582</v>
      </c>
      <c r="B34772" s="25" t="s">
        <v>27635</v>
      </c>
      <c r="C34772" s="26" t="s">
        <v>487</v>
      </c>
    </row>
    <row r="34773">
      <c r="A34773" s="9">
        <f t="shared" si="1"/>
        <v>25582</v>
      </c>
      <c r="B34773" s="27" t="s">
        <v>27635</v>
      </c>
      <c r="C34773" s="28" t="s">
        <v>23637</v>
      </c>
    </row>
    <row r="34774">
      <c r="A34774" s="9">
        <f t="shared" si="1"/>
        <v>25583</v>
      </c>
      <c r="B34774" s="5" t="s">
        <v>21840</v>
      </c>
      <c r="C34774" s="6" t="s">
        <v>20</v>
      </c>
    </row>
    <row r="34775">
      <c r="A34775" s="9">
        <f t="shared" si="1"/>
        <v>25584</v>
      </c>
      <c r="B34775" s="16" t="s">
        <v>21841</v>
      </c>
      <c r="C34775" s="6" t="s">
        <v>1235</v>
      </c>
    </row>
    <row r="34776">
      <c r="A34776" s="9">
        <f t="shared" si="1"/>
        <v>25585</v>
      </c>
      <c r="B34776" s="15" t="s">
        <v>21842</v>
      </c>
      <c r="C34776" s="11" t="s">
        <v>423</v>
      </c>
    </row>
    <row r="34777">
      <c r="A34777" s="9">
        <f t="shared" si="1"/>
        <v>25586</v>
      </c>
      <c r="B34777" s="16" t="s">
        <v>21843</v>
      </c>
      <c r="C34777" s="6" t="s">
        <v>1235</v>
      </c>
    </row>
    <row r="34778">
      <c r="A34778" s="9">
        <f t="shared" si="1"/>
        <v>25587</v>
      </c>
      <c r="B34778" s="5" t="s">
        <v>21844</v>
      </c>
      <c r="C34778" s="6" t="s">
        <v>32</v>
      </c>
    </row>
    <row r="34779">
      <c r="A34779" s="9">
        <f t="shared" si="1"/>
        <v>25588</v>
      </c>
      <c r="B34779" s="8" t="s">
        <v>21845</v>
      </c>
      <c r="C34779" s="9" t="s">
        <v>280</v>
      </c>
    </row>
    <row r="34780">
      <c r="A34780" s="9">
        <f t="shared" si="1"/>
        <v>25589</v>
      </c>
      <c r="B34780" s="8" t="s">
        <v>21846</v>
      </c>
      <c r="C34780" s="9" t="s">
        <v>280</v>
      </c>
    </row>
    <row r="34781">
      <c r="A34781" s="9">
        <f t="shared" si="1"/>
        <v>25590</v>
      </c>
      <c r="B34781" s="8" t="s">
        <v>21847</v>
      </c>
      <c r="C34781" s="9" t="s">
        <v>280</v>
      </c>
    </row>
    <row r="34782">
      <c r="A34782" s="9">
        <f t="shared" si="1"/>
        <v>25591</v>
      </c>
      <c r="B34782" s="8" t="s">
        <v>21848</v>
      </c>
      <c r="C34782" s="9" t="s">
        <v>280</v>
      </c>
    </row>
    <row r="34783">
      <c r="A34783" s="9">
        <f t="shared" si="1"/>
        <v>25592</v>
      </c>
      <c r="B34783" s="8" t="s">
        <v>21849</v>
      </c>
      <c r="C34783" s="9" t="s">
        <v>280</v>
      </c>
    </row>
    <row r="34784">
      <c r="A34784" s="9">
        <f t="shared" si="1"/>
        <v>25593</v>
      </c>
      <c r="B34784" s="8" t="s">
        <v>21850</v>
      </c>
      <c r="C34784" s="9" t="s">
        <v>280</v>
      </c>
    </row>
    <row r="34785">
      <c r="A34785" s="9">
        <f t="shared" si="1"/>
        <v>25594</v>
      </c>
      <c r="B34785" s="8" t="s">
        <v>21851</v>
      </c>
      <c r="C34785" s="9" t="s">
        <v>280</v>
      </c>
    </row>
    <row r="34786">
      <c r="A34786" s="9">
        <f t="shared" si="1"/>
        <v>25595</v>
      </c>
      <c r="B34786" s="8" t="s">
        <v>21852</v>
      </c>
      <c r="C34786" s="9" t="s">
        <v>280</v>
      </c>
    </row>
    <row r="34787">
      <c r="A34787" s="9">
        <f t="shared" si="1"/>
        <v>25596</v>
      </c>
      <c r="B34787" s="8" t="s">
        <v>21853</v>
      </c>
      <c r="C34787" s="9" t="s">
        <v>280</v>
      </c>
    </row>
    <row r="34788">
      <c r="A34788" s="9">
        <f t="shared" si="1"/>
        <v>25597</v>
      </c>
      <c r="B34788" s="8" t="s">
        <v>21854</v>
      </c>
      <c r="C34788" s="9" t="s">
        <v>280</v>
      </c>
    </row>
    <row r="34789">
      <c r="A34789" s="9">
        <f t="shared" si="1"/>
        <v>25598</v>
      </c>
      <c r="B34789" s="8" t="s">
        <v>21855</v>
      </c>
      <c r="C34789" s="9" t="s">
        <v>280</v>
      </c>
    </row>
    <row r="34790">
      <c r="A34790" s="9">
        <f t="shared" si="1"/>
        <v>25599</v>
      </c>
      <c r="B34790" s="8" t="s">
        <v>21856</v>
      </c>
      <c r="C34790" s="9" t="s">
        <v>280</v>
      </c>
    </row>
    <row r="34791">
      <c r="A34791" s="9">
        <f t="shared" si="1"/>
        <v>25600</v>
      </c>
      <c r="B34791" s="8" t="s">
        <v>21857</v>
      </c>
      <c r="C34791" s="9" t="s">
        <v>280</v>
      </c>
    </row>
    <row r="34792">
      <c r="A34792" s="9">
        <f t="shared" si="1"/>
        <v>25601</v>
      </c>
      <c r="B34792" s="8" t="s">
        <v>21858</v>
      </c>
      <c r="C34792" s="9" t="s">
        <v>280</v>
      </c>
    </row>
    <row r="34793">
      <c r="A34793" s="9">
        <f t="shared" si="1"/>
        <v>25602</v>
      </c>
      <c r="B34793" s="8" t="s">
        <v>21859</v>
      </c>
      <c r="C34793" s="9" t="s">
        <v>280</v>
      </c>
    </row>
    <row r="34794">
      <c r="A34794" s="9">
        <f t="shared" si="1"/>
        <v>25603</v>
      </c>
      <c r="B34794" s="8" t="s">
        <v>21860</v>
      </c>
      <c r="C34794" s="9" t="s">
        <v>280</v>
      </c>
    </row>
    <row r="34795">
      <c r="A34795" s="9">
        <f t="shared" si="1"/>
        <v>25604</v>
      </c>
      <c r="B34795" s="8" t="s">
        <v>21861</v>
      </c>
      <c r="C34795" s="9" t="s">
        <v>280</v>
      </c>
    </row>
    <row r="34796">
      <c r="A34796" s="9">
        <f t="shared" si="1"/>
        <v>25605</v>
      </c>
      <c r="B34796" s="8" t="s">
        <v>21862</v>
      </c>
      <c r="C34796" s="9" t="s">
        <v>280</v>
      </c>
    </row>
    <row r="34797">
      <c r="A34797" s="9">
        <f t="shared" si="1"/>
        <v>25606</v>
      </c>
      <c r="B34797" s="8" t="s">
        <v>21863</v>
      </c>
      <c r="C34797" s="9" t="s">
        <v>280</v>
      </c>
    </row>
    <row r="34798">
      <c r="A34798" s="9">
        <f t="shared" si="1"/>
        <v>25607</v>
      </c>
      <c r="B34798" s="8" t="s">
        <v>21864</v>
      </c>
      <c r="C34798" s="9" t="s">
        <v>280</v>
      </c>
    </row>
    <row r="34799">
      <c r="A34799" s="9">
        <f t="shared" si="1"/>
        <v>25608</v>
      </c>
      <c r="B34799" s="8" t="s">
        <v>21865</v>
      </c>
      <c r="C34799" s="9" t="s">
        <v>280</v>
      </c>
    </row>
    <row r="34800">
      <c r="A34800" s="9">
        <f t="shared" si="1"/>
        <v>25609</v>
      </c>
      <c r="B34800" s="8" t="s">
        <v>21866</v>
      </c>
      <c r="C34800" s="9" t="s">
        <v>280</v>
      </c>
    </row>
    <row r="34801">
      <c r="A34801" s="9">
        <f t="shared" si="1"/>
        <v>25610</v>
      </c>
      <c r="B34801" s="8" t="s">
        <v>21867</v>
      </c>
      <c r="C34801" s="9" t="s">
        <v>280</v>
      </c>
    </row>
    <row r="34802">
      <c r="A34802" s="9">
        <f t="shared" si="1"/>
        <v>25611</v>
      </c>
      <c r="B34802" s="8" t="s">
        <v>21868</v>
      </c>
      <c r="C34802" s="9" t="s">
        <v>280</v>
      </c>
    </row>
    <row r="34803">
      <c r="A34803" s="9">
        <f t="shared" si="1"/>
        <v>25612</v>
      </c>
      <c r="B34803" s="8" t="s">
        <v>21869</v>
      </c>
      <c r="C34803" s="9" t="s">
        <v>280</v>
      </c>
    </row>
    <row r="34804">
      <c r="A34804" s="9">
        <f t="shared" si="1"/>
        <v>25613</v>
      </c>
      <c r="B34804" s="8" t="s">
        <v>21870</v>
      </c>
      <c r="C34804" s="9" t="s">
        <v>280</v>
      </c>
    </row>
    <row r="34805">
      <c r="A34805" s="9">
        <f t="shared" si="1"/>
        <v>25614</v>
      </c>
      <c r="B34805" s="8" t="s">
        <v>21871</v>
      </c>
      <c r="C34805" s="9" t="s">
        <v>280</v>
      </c>
    </row>
    <row r="34806">
      <c r="A34806" s="9">
        <f t="shared" si="1"/>
        <v>25615</v>
      </c>
      <c r="B34806" s="8" t="s">
        <v>21872</v>
      </c>
      <c r="C34806" s="9" t="s">
        <v>280</v>
      </c>
    </row>
    <row r="34807">
      <c r="A34807" s="9">
        <f t="shared" si="1"/>
        <v>25616</v>
      </c>
      <c r="B34807" s="8" t="s">
        <v>21873</v>
      </c>
      <c r="C34807" s="9" t="s">
        <v>280</v>
      </c>
    </row>
    <row r="34808">
      <c r="A34808" s="9">
        <f t="shared" si="1"/>
        <v>25617</v>
      </c>
      <c r="B34808" s="8" t="s">
        <v>21874</v>
      </c>
      <c r="C34808" s="9" t="s">
        <v>280</v>
      </c>
    </row>
    <row r="34809">
      <c r="A34809" s="9">
        <f t="shared" si="1"/>
        <v>25618</v>
      </c>
      <c r="B34809" s="8" t="s">
        <v>21875</v>
      </c>
      <c r="C34809" s="9" t="s">
        <v>280</v>
      </c>
    </row>
    <row r="34810">
      <c r="A34810" s="9">
        <f t="shared" si="1"/>
        <v>25619</v>
      </c>
      <c r="B34810" s="8" t="s">
        <v>21876</v>
      </c>
      <c r="C34810" s="9" t="s">
        <v>280</v>
      </c>
    </row>
    <row r="34811">
      <c r="A34811" s="9">
        <f t="shared" si="1"/>
        <v>25620</v>
      </c>
      <c r="B34811" s="8" t="s">
        <v>21877</v>
      </c>
      <c r="C34811" s="9" t="s">
        <v>280</v>
      </c>
    </row>
    <row r="34812">
      <c r="A34812" s="9">
        <f t="shared" si="1"/>
        <v>25621</v>
      </c>
      <c r="B34812" s="8" t="s">
        <v>21878</v>
      </c>
      <c r="C34812" s="9" t="s">
        <v>280</v>
      </c>
    </row>
    <row r="34813">
      <c r="A34813" s="9">
        <f t="shared" si="1"/>
        <v>25622</v>
      </c>
      <c r="B34813" s="8" t="s">
        <v>21879</v>
      </c>
      <c r="C34813" s="9" t="s">
        <v>280</v>
      </c>
    </row>
    <row r="34814">
      <c r="A34814" s="9">
        <f t="shared" si="1"/>
        <v>25623</v>
      </c>
      <c r="B34814" s="8" t="s">
        <v>21880</v>
      </c>
      <c r="C34814" s="9" t="s">
        <v>280</v>
      </c>
    </row>
    <row r="34815">
      <c r="A34815" s="9">
        <f t="shared" si="1"/>
        <v>25624</v>
      </c>
      <c r="B34815" s="8" t="s">
        <v>21881</v>
      </c>
      <c r="C34815" s="9" t="s">
        <v>280</v>
      </c>
    </row>
    <row r="34816">
      <c r="A34816" s="9">
        <f t="shared" si="1"/>
        <v>25625</v>
      </c>
      <c r="B34816" s="8" t="s">
        <v>21882</v>
      </c>
      <c r="C34816" s="9" t="s">
        <v>280</v>
      </c>
    </row>
    <row r="34817">
      <c r="A34817" s="9">
        <f t="shared" si="1"/>
        <v>25626</v>
      </c>
      <c r="B34817" s="5" t="s">
        <v>21883</v>
      </c>
      <c r="C34817" s="6" t="s">
        <v>1495</v>
      </c>
    </row>
    <row r="34818">
      <c r="A34818" s="9">
        <f t="shared" si="1"/>
        <v>25627</v>
      </c>
      <c r="B34818" s="8" t="s">
        <v>21884</v>
      </c>
      <c r="C34818" s="9" t="s">
        <v>280</v>
      </c>
    </row>
    <row r="34819">
      <c r="A34819" s="9">
        <f t="shared" si="1"/>
        <v>25628</v>
      </c>
      <c r="B34819" s="5" t="s">
        <v>21885</v>
      </c>
      <c r="C34819" s="6" t="s">
        <v>655</v>
      </c>
    </row>
    <row r="34820">
      <c r="A34820" s="9">
        <f t="shared" si="1"/>
        <v>25628</v>
      </c>
      <c r="B34820" s="37" t="s">
        <v>21885</v>
      </c>
      <c r="C34820" s="28" t="s">
        <v>23633</v>
      </c>
    </row>
    <row r="34821">
      <c r="A34821" s="9">
        <f t="shared" si="1"/>
        <v>25629</v>
      </c>
      <c r="B34821" s="8" t="s">
        <v>21886</v>
      </c>
      <c r="C34821" s="9" t="s">
        <v>10</v>
      </c>
    </row>
    <row r="34822">
      <c r="A34822" s="9">
        <f t="shared" si="1"/>
        <v>25629</v>
      </c>
      <c r="B34822" s="8" t="s">
        <v>21886</v>
      </c>
      <c r="C34822" s="9" t="s">
        <v>162</v>
      </c>
    </row>
    <row r="34823">
      <c r="A34823" s="9">
        <f t="shared" si="1"/>
        <v>25629</v>
      </c>
      <c r="B34823" s="8" t="s">
        <v>21886</v>
      </c>
      <c r="C34823" s="9" t="s">
        <v>616</v>
      </c>
    </row>
    <row r="34824">
      <c r="A34824" s="9">
        <f t="shared" si="1"/>
        <v>25629</v>
      </c>
      <c r="B34824" s="8" t="s">
        <v>21886</v>
      </c>
      <c r="C34824" s="9" t="s">
        <v>25</v>
      </c>
    </row>
    <row r="34825">
      <c r="A34825" s="9">
        <f t="shared" si="1"/>
        <v>25630</v>
      </c>
      <c r="B34825" s="8" t="s">
        <v>21887</v>
      </c>
      <c r="C34825" s="9" t="s">
        <v>372</v>
      </c>
    </row>
    <row r="34826">
      <c r="A34826" s="9">
        <f t="shared" si="1"/>
        <v>25631</v>
      </c>
      <c r="B34826" s="8" t="s">
        <v>21888</v>
      </c>
      <c r="C34826" s="9" t="s">
        <v>280</v>
      </c>
    </row>
    <row r="34827">
      <c r="A34827" s="9">
        <f t="shared" si="1"/>
        <v>25632</v>
      </c>
      <c r="B34827" s="8" t="s">
        <v>21889</v>
      </c>
      <c r="C34827" s="9" t="s">
        <v>280</v>
      </c>
    </row>
    <row r="34828">
      <c r="A34828" s="9">
        <f t="shared" si="1"/>
        <v>25633</v>
      </c>
      <c r="B34828" s="8" t="s">
        <v>21890</v>
      </c>
      <c r="C34828" s="9" t="s">
        <v>280</v>
      </c>
    </row>
    <row r="34829">
      <c r="A34829" s="9">
        <f t="shared" si="1"/>
        <v>25634</v>
      </c>
      <c r="B34829" s="8" t="s">
        <v>21891</v>
      </c>
      <c r="C34829" s="9" t="s">
        <v>280</v>
      </c>
    </row>
    <row r="34830">
      <c r="A34830" s="9">
        <f t="shared" si="1"/>
        <v>25635</v>
      </c>
      <c r="B34830" s="8" t="s">
        <v>21892</v>
      </c>
      <c r="C34830" s="9" t="s">
        <v>10</v>
      </c>
    </row>
    <row r="34831">
      <c r="A34831" s="9">
        <f t="shared" si="1"/>
        <v>25636</v>
      </c>
      <c r="B34831" s="8" t="s">
        <v>21893</v>
      </c>
      <c r="C34831" s="9" t="s">
        <v>280</v>
      </c>
    </row>
    <row r="34832">
      <c r="A34832" s="9">
        <f t="shared" si="1"/>
        <v>25637</v>
      </c>
      <c r="B34832" s="8" t="s">
        <v>21894</v>
      </c>
      <c r="C34832" s="9" t="s">
        <v>280</v>
      </c>
    </row>
    <row r="34833">
      <c r="A34833" s="9">
        <f t="shared" si="1"/>
        <v>25638</v>
      </c>
      <c r="B34833" s="8" t="s">
        <v>21895</v>
      </c>
      <c r="C34833" s="9" t="s">
        <v>280</v>
      </c>
    </row>
    <row r="34834">
      <c r="A34834" s="9">
        <f t="shared" si="1"/>
        <v>25639</v>
      </c>
      <c r="B34834" s="8" t="s">
        <v>21896</v>
      </c>
      <c r="C34834" s="9" t="s">
        <v>280</v>
      </c>
    </row>
    <row r="34835">
      <c r="A34835" s="9">
        <f t="shared" si="1"/>
        <v>25640</v>
      </c>
      <c r="B34835" s="5" t="s">
        <v>21897</v>
      </c>
      <c r="C34835" s="6" t="s">
        <v>479</v>
      </c>
    </row>
    <row r="34836">
      <c r="A34836" s="9">
        <f t="shared" si="1"/>
        <v>25641</v>
      </c>
      <c r="B34836" s="8" t="s">
        <v>21898</v>
      </c>
      <c r="C34836" s="9" t="s">
        <v>280</v>
      </c>
    </row>
    <row r="34837">
      <c r="A34837" s="9">
        <f t="shared" si="1"/>
        <v>25642</v>
      </c>
      <c r="B34837" s="8" t="s">
        <v>21899</v>
      </c>
      <c r="C34837" s="9" t="s">
        <v>280</v>
      </c>
    </row>
    <row r="34838">
      <c r="A34838" s="9">
        <f t="shared" si="1"/>
        <v>25643</v>
      </c>
      <c r="B34838" s="5" t="s">
        <v>21900</v>
      </c>
      <c r="C34838" s="6" t="s">
        <v>356</v>
      </c>
    </row>
    <row r="34839">
      <c r="A34839" s="9">
        <f t="shared" si="1"/>
        <v>25644</v>
      </c>
      <c r="B34839" s="8" t="s">
        <v>21901</v>
      </c>
      <c r="C34839" s="9" t="s">
        <v>280</v>
      </c>
    </row>
    <row r="34840">
      <c r="A34840" s="9">
        <f t="shared" si="1"/>
        <v>25645</v>
      </c>
      <c r="B34840" s="8" t="s">
        <v>21902</v>
      </c>
      <c r="C34840" s="9" t="s">
        <v>177</v>
      </c>
    </row>
    <row r="34841">
      <c r="A34841" s="9">
        <f t="shared" si="1"/>
        <v>25645</v>
      </c>
      <c r="B34841" s="8" t="s">
        <v>21902</v>
      </c>
      <c r="C34841" s="9" t="s">
        <v>25</v>
      </c>
    </row>
    <row r="34842">
      <c r="A34842" s="9">
        <f t="shared" si="1"/>
        <v>25645</v>
      </c>
      <c r="B34842" s="8" t="s">
        <v>21902</v>
      </c>
      <c r="C34842" s="6" t="s">
        <v>153</v>
      </c>
    </row>
    <row r="34843">
      <c r="A34843" s="9">
        <f t="shared" si="1"/>
        <v>25645</v>
      </c>
      <c r="B34843" s="8" t="s">
        <v>21902</v>
      </c>
      <c r="C34843" s="6" t="s">
        <v>452</v>
      </c>
    </row>
    <row r="34844">
      <c r="A34844" s="9">
        <f t="shared" si="1"/>
        <v>25645</v>
      </c>
      <c r="B34844" s="8" t="s">
        <v>21902</v>
      </c>
      <c r="C34844" s="6" t="s">
        <v>23637</v>
      </c>
    </row>
    <row r="34845">
      <c r="A34845" s="9">
        <f t="shared" si="1"/>
        <v>25646</v>
      </c>
      <c r="B34845" s="5" t="s">
        <v>21903</v>
      </c>
      <c r="C34845" s="6" t="s">
        <v>336</v>
      </c>
    </row>
    <row r="34846">
      <c r="A34846" s="9">
        <f t="shared" si="1"/>
        <v>25646</v>
      </c>
      <c r="B34846" s="5" t="s">
        <v>21903</v>
      </c>
      <c r="C34846" s="6" t="s">
        <v>23637</v>
      </c>
    </row>
    <row r="34847">
      <c r="A34847" s="9">
        <f t="shared" si="1"/>
        <v>25647</v>
      </c>
      <c r="B34847" s="5" t="s">
        <v>21904</v>
      </c>
      <c r="C34847" s="6" t="s">
        <v>1248</v>
      </c>
    </row>
    <row r="34848">
      <c r="A34848" s="9">
        <f t="shared" si="1"/>
        <v>25648</v>
      </c>
      <c r="B34848" s="8" t="s">
        <v>21905</v>
      </c>
      <c r="C34848" s="9" t="s">
        <v>780</v>
      </c>
    </row>
    <row r="34849">
      <c r="A34849" s="9">
        <f t="shared" si="1"/>
        <v>25649</v>
      </c>
      <c r="B34849" s="5" t="s">
        <v>21906</v>
      </c>
      <c r="C34849" s="6" t="s">
        <v>1371</v>
      </c>
    </row>
    <row r="34850">
      <c r="A34850" s="9">
        <f t="shared" si="1"/>
        <v>25650</v>
      </c>
      <c r="B34850" s="5" t="s">
        <v>21907</v>
      </c>
      <c r="C34850" s="6" t="s">
        <v>656</v>
      </c>
    </row>
    <row r="34851">
      <c r="A34851" s="9">
        <f t="shared" si="1"/>
        <v>25650</v>
      </c>
      <c r="B34851" s="5" t="s">
        <v>21907</v>
      </c>
      <c r="C34851" s="6" t="s">
        <v>23628</v>
      </c>
    </row>
    <row r="34852">
      <c r="A34852" s="9">
        <f t="shared" si="1"/>
        <v>25651</v>
      </c>
      <c r="B34852" s="5" t="s">
        <v>21908</v>
      </c>
      <c r="C34852" s="6" t="s">
        <v>1260</v>
      </c>
    </row>
    <row r="34853">
      <c r="A34853" s="9">
        <f t="shared" si="1"/>
        <v>25652</v>
      </c>
      <c r="B34853" s="5" t="s">
        <v>21909</v>
      </c>
      <c r="C34853" s="6" t="s">
        <v>714</v>
      </c>
    </row>
    <row r="34854">
      <c r="A34854" s="9">
        <f t="shared" si="1"/>
        <v>25652</v>
      </c>
      <c r="B34854" s="5" t="s">
        <v>21909</v>
      </c>
      <c r="C34854" s="6" t="s">
        <v>23672</v>
      </c>
    </row>
    <row r="34855">
      <c r="A34855" s="9">
        <f t="shared" si="1"/>
        <v>25653</v>
      </c>
      <c r="B34855" s="25" t="s">
        <v>27636</v>
      </c>
      <c r="C34855" s="26" t="s">
        <v>12983</v>
      </c>
    </row>
    <row r="34856">
      <c r="A34856" s="9">
        <f t="shared" si="1"/>
        <v>25654</v>
      </c>
      <c r="B34856" s="25" t="s">
        <v>27637</v>
      </c>
      <c r="C34856" s="26" t="s">
        <v>12983</v>
      </c>
    </row>
    <row r="34857">
      <c r="A34857" s="9">
        <f t="shared" si="1"/>
        <v>25655</v>
      </c>
      <c r="B34857" s="8" t="s">
        <v>21910</v>
      </c>
      <c r="C34857" s="9" t="s">
        <v>372</v>
      </c>
    </row>
    <row r="34858">
      <c r="A34858" s="9">
        <f t="shared" si="1"/>
        <v>25656</v>
      </c>
      <c r="B34858" s="8" t="s">
        <v>21911</v>
      </c>
      <c r="C34858" s="9" t="s">
        <v>372</v>
      </c>
    </row>
    <row r="34859">
      <c r="A34859" s="9">
        <f t="shared" si="1"/>
        <v>25657</v>
      </c>
      <c r="B34859" s="5" t="s">
        <v>21912</v>
      </c>
      <c r="C34859" s="6" t="s">
        <v>362</v>
      </c>
    </row>
    <row r="34860">
      <c r="A34860" s="9">
        <f t="shared" si="1"/>
        <v>25658</v>
      </c>
      <c r="B34860" s="5" t="s">
        <v>21913</v>
      </c>
      <c r="C34860" s="6" t="s">
        <v>362</v>
      </c>
    </row>
    <row r="34861">
      <c r="A34861" s="9">
        <f t="shared" si="1"/>
        <v>25659</v>
      </c>
      <c r="B34861" s="5" t="s">
        <v>21914</v>
      </c>
      <c r="C34861" s="6" t="s">
        <v>78</v>
      </c>
    </row>
    <row r="34862">
      <c r="A34862" s="9">
        <f t="shared" si="1"/>
        <v>25660</v>
      </c>
      <c r="B34862" s="5" t="s">
        <v>21915</v>
      </c>
      <c r="C34862" s="6" t="s">
        <v>393</v>
      </c>
    </row>
    <row r="34863">
      <c r="A34863" s="9">
        <f t="shared" si="1"/>
        <v>25661</v>
      </c>
      <c r="B34863" s="5" t="s">
        <v>21916</v>
      </c>
      <c r="C34863" s="6" t="s">
        <v>393</v>
      </c>
    </row>
    <row r="34864">
      <c r="A34864" s="9">
        <f t="shared" si="1"/>
        <v>25662</v>
      </c>
      <c r="B34864" s="5" t="s">
        <v>21917</v>
      </c>
      <c r="C34864" s="6" t="s">
        <v>393</v>
      </c>
    </row>
    <row r="34865">
      <c r="A34865" s="9">
        <f t="shared" si="1"/>
        <v>25663</v>
      </c>
      <c r="B34865" s="25" t="s">
        <v>27638</v>
      </c>
      <c r="C34865" s="26" t="s">
        <v>487</v>
      </c>
    </row>
    <row r="34866">
      <c r="A34866" s="9">
        <f t="shared" si="1"/>
        <v>25663</v>
      </c>
      <c r="B34866" s="27" t="s">
        <v>27638</v>
      </c>
      <c r="C34866" s="28" t="s">
        <v>23637</v>
      </c>
    </row>
    <row r="34867">
      <c r="A34867" s="9">
        <f t="shared" si="1"/>
        <v>25664</v>
      </c>
      <c r="B34867" s="5" t="s">
        <v>21918</v>
      </c>
      <c r="C34867" s="6" t="s">
        <v>393</v>
      </c>
    </row>
    <row r="34868">
      <c r="A34868" s="9">
        <f t="shared" si="1"/>
        <v>25665</v>
      </c>
      <c r="B34868" s="5" t="s">
        <v>21919</v>
      </c>
      <c r="C34868" s="6" t="s">
        <v>393</v>
      </c>
    </row>
    <row r="34869">
      <c r="A34869" s="9">
        <f t="shared" si="1"/>
        <v>25666</v>
      </c>
      <c r="B34869" s="5" t="s">
        <v>21920</v>
      </c>
      <c r="C34869" s="6" t="s">
        <v>393</v>
      </c>
    </row>
    <row r="34870">
      <c r="A34870" s="9">
        <f t="shared" si="1"/>
        <v>25667</v>
      </c>
      <c r="B34870" s="5" t="s">
        <v>21921</v>
      </c>
      <c r="C34870" s="6" t="s">
        <v>393</v>
      </c>
    </row>
    <row r="34871">
      <c r="A34871" s="9">
        <f t="shared" si="1"/>
        <v>25668</v>
      </c>
      <c r="B34871" s="5" t="s">
        <v>21922</v>
      </c>
      <c r="C34871" s="6" t="s">
        <v>393</v>
      </c>
    </row>
    <row r="34872">
      <c r="A34872" s="9">
        <f t="shared" si="1"/>
        <v>25669</v>
      </c>
      <c r="B34872" s="5" t="s">
        <v>21923</v>
      </c>
      <c r="C34872" s="6" t="s">
        <v>393</v>
      </c>
    </row>
    <row r="34873">
      <c r="A34873" s="9">
        <f t="shared" si="1"/>
        <v>25670</v>
      </c>
      <c r="B34873" s="5" t="s">
        <v>21924</v>
      </c>
      <c r="C34873" s="6" t="s">
        <v>86</v>
      </c>
    </row>
    <row r="34874">
      <c r="A34874" s="9">
        <f t="shared" si="1"/>
        <v>25671</v>
      </c>
      <c r="B34874" s="8" t="s">
        <v>21925</v>
      </c>
      <c r="C34874" s="9" t="s">
        <v>88</v>
      </c>
    </row>
    <row r="34875">
      <c r="A34875" s="9">
        <f t="shared" si="1"/>
        <v>25672</v>
      </c>
      <c r="B34875" s="25" t="s">
        <v>27639</v>
      </c>
      <c r="C34875" s="26" t="s">
        <v>12983</v>
      </c>
    </row>
    <row r="34876">
      <c r="A34876" s="9">
        <f t="shared" si="1"/>
        <v>25673</v>
      </c>
      <c r="B34876" s="5" t="s">
        <v>21926</v>
      </c>
      <c r="C34876" s="6" t="s">
        <v>765</v>
      </c>
    </row>
    <row r="34877">
      <c r="A34877" s="9">
        <f t="shared" si="1"/>
        <v>25674</v>
      </c>
      <c r="B34877" s="25" t="s">
        <v>27640</v>
      </c>
      <c r="C34877" s="26" t="s">
        <v>12983</v>
      </c>
    </row>
    <row r="34878">
      <c r="A34878" s="9">
        <f t="shared" si="1"/>
        <v>25675</v>
      </c>
      <c r="B34878" s="16" t="s">
        <v>21927</v>
      </c>
      <c r="C34878" s="6" t="s">
        <v>1235</v>
      </c>
    </row>
    <row r="34879">
      <c r="A34879" s="9">
        <f t="shared" si="1"/>
        <v>25676</v>
      </c>
      <c r="B34879" s="5" t="s">
        <v>21928</v>
      </c>
      <c r="C34879" s="6" t="s">
        <v>765</v>
      </c>
    </row>
    <row r="34880">
      <c r="A34880" s="9">
        <f t="shared" si="1"/>
        <v>25677</v>
      </c>
      <c r="B34880" s="5" t="s">
        <v>21929</v>
      </c>
      <c r="C34880" s="6" t="s">
        <v>1376</v>
      </c>
    </row>
    <row r="34881">
      <c r="A34881" s="9">
        <f t="shared" si="1"/>
        <v>25677</v>
      </c>
      <c r="B34881" s="5" t="s">
        <v>21929</v>
      </c>
      <c r="C34881" s="6" t="s">
        <v>23628</v>
      </c>
    </row>
    <row r="34882">
      <c r="A34882" s="9">
        <f t="shared" si="1"/>
        <v>25678</v>
      </c>
      <c r="B34882" s="8" t="s">
        <v>21930</v>
      </c>
      <c r="C34882" s="9" t="s">
        <v>24</v>
      </c>
    </row>
    <row r="34883">
      <c r="A34883" s="9">
        <f t="shared" si="1"/>
        <v>25678</v>
      </c>
      <c r="B34883" s="8" t="s">
        <v>21930</v>
      </c>
      <c r="C34883" s="9" t="s">
        <v>25</v>
      </c>
    </row>
    <row r="34884">
      <c r="A34884" s="9">
        <f t="shared" si="1"/>
        <v>25679</v>
      </c>
      <c r="B34884" s="5" t="s">
        <v>21931</v>
      </c>
      <c r="C34884" s="6" t="s">
        <v>426</v>
      </c>
    </row>
    <row r="34885">
      <c r="A34885" s="9">
        <f t="shared" si="1"/>
        <v>25680</v>
      </c>
      <c r="B34885" s="5" t="s">
        <v>21932</v>
      </c>
      <c r="C34885" s="6" t="s">
        <v>393</v>
      </c>
    </row>
    <row r="34886">
      <c r="A34886" s="9">
        <f t="shared" si="1"/>
        <v>25681</v>
      </c>
      <c r="B34886" s="5" t="s">
        <v>21933</v>
      </c>
      <c r="C34886" s="6" t="s">
        <v>1376</v>
      </c>
    </row>
    <row r="34887">
      <c r="A34887" s="9">
        <f t="shared" si="1"/>
        <v>25681</v>
      </c>
      <c r="B34887" s="5" t="s">
        <v>21933</v>
      </c>
      <c r="C34887" s="6" t="s">
        <v>23628</v>
      </c>
    </row>
    <row r="34888">
      <c r="A34888" s="9">
        <f t="shared" si="1"/>
        <v>25682</v>
      </c>
      <c r="B34888" s="25" t="s">
        <v>27641</v>
      </c>
      <c r="C34888" s="26" t="s">
        <v>11797</v>
      </c>
    </row>
    <row r="34889">
      <c r="A34889" s="9">
        <f t="shared" si="1"/>
        <v>25683</v>
      </c>
      <c r="B34889" s="12" t="s">
        <v>21934</v>
      </c>
      <c r="C34889" s="13" t="s">
        <v>420</v>
      </c>
    </row>
    <row r="34890">
      <c r="A34890" s="9">
        <f t="shared" si="1"/>
        <v>25683</v>
      </c>
      <c r="B34890" s="12" t="s">
        <v>21934</v>
      </c>
      <c r="C34890" s="6" t="s">
        <v>23672</v>
      </c>
    </row>
    <row r="34891">
      <c r="A34891" s="9">
        <f t="shared" si="1"/>
        <v>25684</v>
      </c>
      <c r="B34891" s="8" t="s">
        <v>21935</v>
      </c>
      <c r="C34891" s="9" t="s">
        <v>1548</v>
      </c>
    </row>
    <row r="34892">
      <c r="A34892" s="9">
        <f t="shared" si="1"/>
        <v>25685</v>
      </c>
      <c r="B34892" s="8" t="s">
        <v>21936</v>
      </c>
      <c r="C34892" s="9" t="s">
        <v>64</v>
      </c>
    </row>
    <row r="34893">
      <c r="A34893" s="9">
        <f t="shared" si="1"/>
        <v>25686</v>
      </c>
      <c r="B34893" s="8" t="s">
        <v>21937</v>
      </c>
      <c r="C34893" s="9" t="s">
        <v>162</v>
      </c>
    </row>
    <row r="34894">
      <c r="A34894" s="9">
        <f t="shared" si="1"/>
        <v>25686</v>
      </c>
      <c r="B34894" s="8" t="s">
        <v>21937</v>
      </c>
      <c r="C34894" s="9" t="s">
        <v>25</v>
      </c>
    </row>
    <row r="34895">
      <c r="A34895" s="9">
        <f t="shared" si="1"/>
        <v>25687</v>
      </c>
      <c r="B34895" s="25" t="s">
        <v>27642</v>
      </c>
      <c r="C34895" s="26" t="s">
        <v>10122</v>
      </c>
    </row>
    <row r="34896">
      <c r="A34896" s="9">
        <f t="shared" si="1"/>
        <v>25687</v>
      </c>
      <c r="B34896" s="27" t="s">
        <v>27642</v>
      </c>
      <c r="C34896" s="28" t="s">
        <v>23637</v>
      </c>
    </row>
    <row r="34897">
      <c r="A34897" s="9">
        <f t="shared" si="1"/>
        <v>25688</v>
      </c>
      <c r="B34897" s="25" t="s">
        <v>27643</v>
      </c>
      <c r="C34897" s="26" t="s">
        <v>10122</v>
      </c>
    </row>
    <row r="34898">
      <c r="A34898" s="9">
        <f t="shared" si="1"/>
        <v>25688</v>
      </c>
      <c r="B34898" s="27" t="s">
        <v>27643</v>
      </c>
      <c r="C34898" s="28" t="s">
        <v>23637</v>
      </c>
    </row>
    <row r="34899">
      <c r="A34899" s="9">
        <f t="shared" si="1"/>
        <v>25689</v>
      </c>
      <c r="B34899" s="5" t="s">
        <v>21938</v>
      </c>
      <c r="C34899" s="6" t="s">
        <v>1267</v>
      </c>
    </row>
    <row r="34900">
      <c r="A34900" s="9">
        <f t="shared" si="1"/>
        <v>25689</v>
      </c>
      <c r="B34900" s="5" t="s">
        <v>21938</v>
      </c>
      <c r="C34900" s="6" t="s">
        <v>1290</v>
      </c>
    </row>
    <row r="34901">
      <c r="A34901" s="9">
        <f t="shared" si="1"/>
        <v>25690</v>
      </c>
      <c r="B34901" s="8" t="s">
        <v>21939</v>
      </c>
      <c r="C34901" s="9" t="s">
        <v>24</v>
      </c>
    </row>
    <row r="34902">
      <c r="A34902" s="9">
        <f t="shared" si="1"/>
        <v>25690</v>
      </c>
      <c r="B34902" s="8" t="s">
        <v>21939</v>
      </c>
      <c r="C34902" s="9" t="s">
        <v>25</v>
      </c>
    </row>
    <row r="34903">
      <c r="A34903" s="9">
        <f t="shared" si="1"/>
        <v>25690</v>
      </c>
      <c r="B34903" s="8" t="s">
        <v>21939</v>
      </c>
      <c r="C34903" s="9" t="s">
        <v>22</v>
      </c>
    </row>
    <row r="34904">
      <c r="A34904" s="9">
        <f t="shared" si="1"/>
        <v>25691</v>
      </c>
      <c r="B34904" s="8" t="s">
        <v>21940</v>
      </c>
      <c r="C34904" s="9" t="s">
        <v>8</v>
      </c>
    </row>
    <row r="34905">
      <c r="A34905" s="9">
        <f t="shared" si="1"/>
        <v>25692</v>
      </c>
      <c r="B34905" s="5" t="s">
        <v>21941</v>
      </c>
      <c r="C34905" s="6" t="s">
        <v>1324</v>
      </c>
    </row>
    <row r="34906">
      <c r="A34906" s="9">
        <f t="shared" si="1"/>
        <v>25692</v>
      </c>
      <c r="B34906" s="5" t="s">
        <v>21941</v>
      </c>
      <c r="C34906" s="6" t="s">
        <v>1279</v>
      </c>
    </row>
    <row r="34907">
      <c r="A34907" s="9">
        <f t="shared" si="1"/>
        <v>25692</v>
      </c>
      <c r="B34907" s="5" t="s">
        <v>21941</v>
      </c>
      <c r="C34907" s="6" t="s">
        <v>1369</v>
      </c>
    </row>
    <row r="34908">
      <c r="A34908" s="9">
        <f t="shared" si="1"/>
        <v>25693</v>
      </c>
      <c r="B34908" s="8" t="s">
        <v>21942</v>
      </c>
      <c r="C34908" s="6" t="s">
        <v>616</v>
      </c>
    </row>
    <row r="34909">
      <c r="A34909" s="9">
        <f t="shared" si="1"/>
        <v>25693</v>
      </c>
      <c r="B34909" s="8" t="s">
        <v>21942</v>
      </c>
      <c r="C34909" s="6" t="s">
        <v>10122</v>
      </c>
    </row>
    <row r="34910">
      <c r="A34910" s="9">
        <f t="shared" si="1"/>
        <v>25693</v>
      </c>
      <c r="B34910" s="8" t="s">
        <v>21942</v>
      </c>
      <c r="C34910" s="9" t="s">
        <v>399</v>
      </c>
    </row>
    <row r="34911">
      <c r="A34911" s="9">
        <f t="shared" si="1"/>
        <v>25693</v>
      </c>
      <c r="B34911" s="8" t="s">
        <v>21942</v>
      </c>
      <c r="C34911" s="6" t="s">
        <v>23637</v>
      </c>
    </row>
    <row r="34912">
      <c r="A34912" s="9">
        <f t="shared" si="1"/>
        <v>25694</v>
      </c>
      <c r="B34912" s="8" t="s">
        <v>21943</v>
      </c>
      <c r="C34912" s="9" t="s">
        <v>547</v>
      </c>
    </row>
    <row r="34913">
      <c r="A34913" s="9">
        <f t="shared" si="1"/>
        <v>25695</v>
      </c>
      <c r="B34913" s="25" t="s">
        <v>27644</v>
      </c>
      <c r="C34913" s="26" t="s">
        <v>23845</v>
      </c>
    </row>
    <row r="34914">
      <c r="A34914" s="9">
        <f t="shared" si="1"/>
        <v>25696</v>
      </c>
      <c r="B34914" s="25" t="s">
        <v>27645</v>
      </c>
      <c r="C34914" s="26" t="s">
        <v>650</v>
      </c>
    </row>
    <row r="34915">
      <c r="A34915" s="9">
        <f t="shared" si="1"/>
        <v>25697</v>
      </c>
      <c r="B34915" s="8" t="s">
        <v>21944</v>
      </c>
      <c r="C34915" s="9" t="s">
        <v>722</v>
      </c>
    </row>
    <row r="34916">
      <c r="A34916" s="9">
        <f t="shared" si="1"/>
        <v>25698</v>
      </c>
      <c r="B34916" s="5" t="s">
        <v>21945</v>
      </c>
      <c r="C34916" s="6" t="s">
        <v>362</v>
      </c>
    </row>
    <row r="34917">
      <c r="A34917" s="9">
        <f t="shared" si="1"/>
        <v>25699</v>
      </c>
      <c r="B34917" s="5" t="s">
        <v>21946</v>
      </c>
      <c r="C34917" s="6" t="s">
        <v>471</v>
      </c>
    </row>
    <row r="34918">
      <c r="A34918" s="9">
        <f t="shared" si="1"/>
        <v>25700</v>
      </c>
      <c r="B34918" s="8" t="s">
        <v>21947</v>
      </c>
      <c r="C34918" s="9" t="s">
        <v>399</v>
      </c>
    </row>
    <row r="34919">
      <c r="A34919" s="9">
        <f t="shared" si="1"/>
        <v>25701</v>
      </c>
      <c r="B34919" s="5" t="s">
        <v>21948</v>
      </c>
      <c r="C34919" s="6" t="s">
        <v>785</v>
      </c>
    </row>
    <row r="34920">
      <c r="A34920" s="9">
        <f t="shared" si="1"/>
        <v>25702</v>
      </c>
      <c r="B34920" s="25" t="s">
        <v>27646</v>
      </c>
      <c r="C34920" s="26" t="s">
        <v>12983</v>
      </c>
    </row>
    <row r="34921">
      <c r="A34921" s="9">
        <f t="shared" si="1"/>
        <v>25702</v>
      </c>
      <c r="B34921" s="25" t="s">
        <v>27646</v>
      </c>
      <c r="C34921" s="26" t="s">
        <v>1012</v>
      </c>
    </row>
    <row r="34922">
      <c r="A34922" s="9">
        <f t="shared" si="1"/>
        <v>25703</v>
      </c>
      <c r="B34922" s="8" t="s">
        <v>21949</v>
      </c>
      <c r="C34922" s="9" t="s">
        <v>142</v>
      </c>
    </row>
    <row r="34923">
      <c r="A34923" s="9">
        <f t="shared" si="1"/>
        <v>25704</v>
      </c>
      <c r="B34923" s="8" t="s">
        <v>21950</v>
      </c>
      <c r="C34923" s="9" t="s">
        <v>142</v>
      </c>
    </row>
    <row r="34924">
      <c r="A34924" s="9">
        <f t="shared" si="1"/>
        <v>25705</v>
      </c>
      <c r="B34924" s="8" t="s">
        <v>21951</v>
      </c>
      <c r="C34924" s="9" t="s">
        <v>142</v>
      </c>
    </row>
    <row r="34925">
      <c r="A34925" s="9">
        <f t="shared" si="1"/>
        <v>25706</v>
      </c>
      <c r="B34925" s="8" t="s">
        <v>21952</v>
      </c>
      <c r="C34925" s="9" t="s">
        <v>83</v>
      </c>
    </row>
    <row r="34926">
      <c r="A34926" s="9">
        <f t="shared" si="1"/>
        <v>25707</v>
      </c>
      <c r="B34926" s="8" t="s">
        <v>21953</v>
      </c>
      <c r="C34926" s="9" t="s">
        <v>142</v>
      </c>
    </row>
    <row r="34927">
      <c r="A34927" s="9">
        <f t="shared" si="1"/>
        <v>25708</v>
      </c>
      <c r="B34927" s="8" t="s">
        <v>21954</v>
      </c>
      <c r="C34927" s="9" t="s">
        <v>142</v>
      </c>
    </row>
    <row r="34928">
      <c r="A34928" s="9">
        <f t="shared" si="1"/>
        <v>25709</v>
      </c>
      <c r="B34928" s="5" t="s">
        <v>21955</v>
      </c>
      <c r="C34928" s="6" t="s">
        <v>939</v>
      </c>
    </row>
    <row r="34929">
      <c r="A34929" s="9">
        <f t="shared" si="1"/>
        <v>25709</v>
      </c>
      <c r="B34929" s="5" t="s">
        <v>21955</v>
      </c>
      <c r="C34929" s="6" t="s">
        <v>23628</v>
      </c>
    </row>
    <row r="34930">
      <c r="A34930" s="9">
        <f t="shared" si="1"/>
        <v>25710</v>
      </c>
      <c r="B34930" s="5" t="s">
        <v>21956</v>
      </c>
      <c r="C34930" s="6" t="s">
        <v>681</v>
      </c>
    </row>
    <row r="34931">
      <c r="A34931" s="9">
        <f t="shared" si="1"/>
        <v>25711</v>
      </c>
      <c r="B34931" s="8" t="s">
        <v>21957</v>
      </c>
      <c r="C34931" s="9" t="s">
        <v>46</v>
      </c>
    </row>
    <row r="34932">
      <c r="A34932" s="9">
        <f t="shared" si="1"/>
        <v>25712</v>
      </c>
      <c r="B34932" s="8" t="s">
        <v>21958</v>
      </c>
      <c r="C34932" s="9" t="s">
        <v>22</v>
      </c>
    </row>
    <row r="34933">
      <c r="A34933" s="9">
        <f t="shared" si="1"/>
        <v>25712</v>
      </c>
      <c r="B34933" s="8" t="s">
        <v>21958</v>
      </c>
      <c r="C34933" s="9" t="s">
        <v>24</v>
      </c>
    </row>
    <row r="34934">
      <c r="A34934" s="9">
        <f t="shared" si="1"/>
        <v>25712</v>
      </c>
      <c r="B34934" s="8" t="s">
        <v>21958</v>
      </c>
      <c r="C34934" s="9" t="s">
        <v>25</v>
      </c>
    </row>
    <row r="34935">
      <c r="A34935" s="9">
        <f t="shared" si="1"/>
        <v>25713</v>
      </c>
      <c r="B34935" s="8" t="s">
        <v>21959</v>
      </c>
      <c r="C34935" s="9" t="s">
        <v>24</v>
      </c>
    </row>
    <row r="34936">
      <c r="A34936" s="9">
        <f t="shared" si="1"/>
        <v>25714</v>
      </c>
      <c r="B34936" s="8" t="s">
        <v>21960</v>
      </c>
      <c r="C34936" s="9" t="s">
        <v>177</v>
      </c>
    </row>
    <row r="34937">
      <c r="A34937" s="9">
        <f t="shared" si="1"/>
        <v>25714</v>
      </c>
      <c r="B34937" s="8" t="s">
        <v>21960</v>
      </c>
      <c r="C34937" s="9" t="s">
        <v>60</v>
      </c>
    </row>
    <row r="34938">
      <c r="A34938" s="9">
        <f t="shared" si="1"/>
        <v>25714</v>
      </c>
      <c r="B34938" s="8" t="s">
        <v>21960</v>
      </c>
      <c r="C34938" s="9" t="s">
        <v>142</v>
      </c>
    </row>
    <row r="34939">
      <c r="A34939" s="9">
        <f t="shared" si="1"/>
        <v>25715</v>
      </c>
      <c r="B34939" s="8" t="s">
        <v>21961</v>
      </c>
      <c r="C34939" s="9" t="s">
        <v>24</v>
      </c>
    </row>
    <row r="34940">
      <c r="A34940" s="9">
        <f t="shared" si="1"/>
        <v>25715</v>
      </c>
      <c r="B34940" s="8" t="s">
        <v>21961</v>
      </c>
      <c r="C34940" s="9" t="s">
        <v>25</v>
      </c>
    </row>
    <row r="34941">
      <c r="A34941" s="9">
        <f t="shared" si="1"/>
        <v>25716</v>
      </c>
      <c r="B34941" s="5" t="s">
        <v>21962</v>
      </c>
      <c r="C34941" s="6" t="s">
        <v>1267</v>
      </c>
    </row>
    <row r="34942">
      <c r="A34942" s="9">
        <f t="shared" si="1"/>
        <v>25717</v>
      </c>
      <c r="B34942" s="8" t="s">
        <v>21963</v>
      </c>
      <c r="C34942" s="9" t="s">
        <v>24</v>
      </c>
    </row>
    <row r="34943">
      <c r="A34943" s="9">
        <f t="shared" si="1"/>
        <v>25717</v>
      </c>
      <c r="B34943" s="8" t="s">
        <v>21963</v>
      </c>
      <c r="C34943" s="9" t="s">
        <v>25</v>
      </c>
    </row>
    <row r="34944">
      <c r="A34944" s="9">
        <f t="shared" si="1"/>
        <v>25718</v>
      </c>
      <c r="B34944" s="8" t="s">
        <v>21964</v>
      </c>
      <c r="C34944" s="9" t="s">
        <v>76</v>
      </c>
    </row>
    <row r="34945">
      <c r="A34945" s="9">
        <f t="shared" si="1"/>
        <v>25719</v>
      </c>
      <c r="B34945" s="5" t="s">
        <v>21965</v>
      </c>
      <c r="C34945" s="6" t="s">
        <v>80</v>
      </c>
    </row>
    <row r="34946">
      <c r="A34946" s="9">
        <f t="shared" si="1"/>
        <v>25720</v>
      </c>
      <c r="B34946" s="8" t="s">
        <v>21966</v>
      </c>
      <c r="C34946" s="9" t="s">
        <v>547</v>
      </c>
    </row>
    <row r="34947">
      <c r="A34947" s="9">
        <f t="shared" si="1"/>
        <v>25720</v>
      </c>
      <c r="B34947" s="8" t="s">
        <v>21966</v>
      </c>
      <c r="C34947" s="9" t="s">
        <v>1042</v>
      </c>
    </row>
    <row r="34948">
      <c r="A34948" s="9">
        <f t="shared" si="1"/>
        <v>25721</v>
      </c>
      <c r="B34948" s="8" t="s">
        <v>21967</v>
      </c>
      <c r="C34948" s="9" t="s">
        <v>733</v>
      </c>
    </row>
    <row r="34949">
      <c r="A34949" s="9">
        <f t="shared" si="1"/>
        <v>25722</v>
      </c>
      <c r="B34949" s="5" t="s">
        <v>21968</v>
      </c>
      <c r="C34949" s="6" t="s">
        <v>462</v>
      </c>
    </row>
    <row r="34950">
      <c r="A34950" s="9">
        <f t="shared" si="1"/>
        <v>25722</v>
      </c>
      <c r="B34950" s="5" t="s">
        <v>21968</v>
      </c>
      <c r="C34950" s="6" t="s">
        <v>23637</v>
      </c>
    </row>
    <row r="34951">
      <c r="A34951" s="9">
        <f t="shared" si="1"/>
        <v>25723</v>
      </c>
      <c r="B34951" s="25" t="s">
        <v>27647</v>
      </c>
      <c r="C34951" s="26" t="s">
        <v>23817</v>
      </c>
    </row>
    <row r="34952">
      <c r="A34952" s="9">
        <f t="shared" si="1"/>
        <v>25724</v>
      </c>
      <c r="B34952" s="32" t="s">
        <v>27648</v>
      </c>
      <c r="C34952" s="26" t="s">
        <v>67</v>
      </c>
    </row>
    <row r="34953">
      <c r="A34953" s="9">
        <f t="shared" si="1"/>
        <v>25725</v>
      </c>
      <c r="B34953" s="32" t="s">
        <v>27649</v>
      </c>
      <c r="C34953" s="26" t="s">
        <v>67</v>
      </c>
    </row>
    <row r="34954">
      <c r="A34954" s="9">
        <f t="shared" si="1"/>
        <v>25726</v>
      </c>
      <c r="B34954" s="32" t="s">
        <v>27650</v>
      </c>
      <c r="C34954" s="26" t="s">
        <v>67</v>
      </c>
    </row>
    <row r="34955">
      <c r="A34955" s="9">
        <f t="shared" si="1"/>
        <v>25727</v>
      </c>
      <c r="B34955" s="32" t="s">
        <v>27651</v>
      </c>
      <c r="C34955" s="26" t="s">
        <v>67</v>
      </c>
    </row>
    <row r="34956">
      <c r="A34956" s="9">
        <f t="shared" si="1"/>
        <v>25728</v>
      </c>
      <c r="B34956" s="32" t="s">
        <v>27652</v>
      </c>
      <c r="C34956" s="26" t="s">
        <v>67</v>
      </c>
    </row>
    <row r="34957">
      <c r="A34957" s="9">
        <f t="shared" si="1"/>
        <v>25729</v>
      </c>
      <c r="B34957" s="32" t="s">
        <v>27653</v>
      </c>
      <c r="C34957" s="26" t="s">
        <v>67</v>
      </c>
    </row>
    <row r="34958">
      <c r="A34958" s="9">
        <f t="shared" si="1"/>
        <v>25730</v>
      </c>
      <c r="B34958" s="32" t="s">
        <v>27654</v>
      </c>
      <c r="C34958" s="26" t="s">
        <v>67</v>
      </c>
    </row>
    <row r="34959">
      <c r="A34959" s="9">
        <f t="shared" si="1"/>
        <v>25731</v>
      </c>
      <c r="B34959" s="32" t="s">
        <v>27655</v>
      </c>
      <c r="C34959" s="26" t="s">
        <v>67</v>
      </c>
    </row>
    <row r="34960">
      <c r="A34960" s="9">
        <f t="shared" si="1"/>
        <v>25732</v>
      </c>
      <c r="B34960" s="16" t="s">
        <v>21969</v>
      </c>
      <c r="C34960" s="6" t="s">
        <v>1235</v>
      </c>
    </row>
    <row r="34961">
      <c r="A34961" s="9">
        <f t="shared" si="1"/>
        <v>25733</v>
      </c>
      <c r="B34961" s="32" t="s">
        <v>27656</v>
      </c>
      <c r="C34961" s="26" t="s">
        <v>67</v>
      </c>
    </row>
    <row r="34962">
      <c r="A34962" s="9">
        <f t="shared" si="1"/>
        <v>25734</v>
      </c>
      <c r="B34962" s="5" t="s">
        <v>21970</v>
      </c>
      <c r="C34962" s="6" t="s">
        <v>4</v>
      </c>
    </row>
    <row r="34963">
      <c r="A34963" s="9">
        <f t="shared" si="1"/>
        <v>25735</v>
      </c>
      <c r="B34963" s="5" t="s">
        <v>21971</v>
      </c>
      <c r="C34963" s="6" t="s">
        <v>4</v>
      </c>
    </row>
    <row r="34964">
      <c r="A34964" s="9">
        <f t="shared" si="1"/>
        <v>25736</v>
      </c>
      <c r="B34964" s="5" t="s">
        <v>21972</v>
      </c>
      <c r="C34964" s="6" t="s">
        <v>4</v>
      </c>
    </row>
    <row r="34965">
      <c r="A34965" s="9">
        <f t="shared" si="1"/>
        <v>25737</v>
      </c>
      <c r="B34965" s="5" t="s">
        <v>21973</v>
      </c>
      <c r="C34965" s="6" t="s">
        <v>4</v>
      </c>
    </row>
    <row r="34966">
      <c r="A34966" s="9">
        <f t="shared" si="1"/>
        <v>25738</v>
      </c>
      <c r="B34966" s="5" t="s">
        <v>21974</v>
      </c>
      <c r="C34966" s="6" t="s">
        <v>4</v>
      </c>
    </row>
    <row r="34967">
      <c r="A34967" s="9">
        <f t="shared" si="1"/>
        <v>25739</v>
      </c>
      <c r="B34967" s="5" t="s">
        <v>21975</v>
      </c>
      <c r="C34967" s="6" t="s">
        <v>4</v>
      </c>
    </row>
    <row r="34968">
      <c r="A34968" s="9">
        <f t="shared" si="1"/>
        <v>25740</v>
      </c>
      <c r="B34968" s="5" t="s">
        <v>21976</v>
      </c>
      <c r="C34968" s="6" t="s">
        <v>4</v>
      </c>
    </row>
    <row r="34969">
      <c r="A34969" s="9">
        <f t="shared" si="1"/>
        <v>25741</v>
      </c>
      <c r="B34969" s="5" t="s">
        <v>21977</v>
      </c>
      <c r="C34969" s="6" t="s">
        <v>4</v>
      </c>
    </row>
    <row r="34970">
      <c r="A34970" s="9">
        <f t="shared" si="1"/>
        <v>25742</v>
      </c>
      <c r="B34970" s="5" t="s">
        <v>21978</v>
      </c>
      <c r="C34970" s="6" t="s">
        <v>4</v>
      </c>
    </row>
    <row r="34971">
      <c r="A34971" s="9">
        <f t="shared" si="1"/>
        <v>25743</v>
      </c>
      <c r="B34971" s="5" t="s">
        <v>21979</v>
      </c>
      <c r="C34971" s="6" t="s">
        <v>1260</v>
      </c>
    </row>
    <row r="34972">
      <c r="A34972" s="9">
        <f t="shared" si="1"/>
        <v>25744</v>
      </c>
      <c r="B34972" s="25" t="s">
        <v>27657</v>
      </c>
      <c r="C34972" s="26" t="s">
        <v>23653</v>
      </c>
    </row>
    <row r="34973">
      <c r="A34973" s="9">
        <f t="shared" si="1"/>
        <v>25745</v>
      </c>
      <c r="B34973" s="5" t="s">
        <v>21980</v>
      </c>
      <c r="C34973" s="6" t="s">
        <v>462</v>
      </c>
    </row>
    <row r="34974">
      <c r="A34974" s="9">
        <f t="shared" si="1"/>
        <v>25745</v>
      </c>
      <c r="B34974" s="5" t="s">
        <v>21980</v>
      </c>
      <c r="C34974" s="6" t="s">
        <v>23637</v>
      </c>
    </row>
    <row r="34975">
      <c r="A34975" s="9">
        <f t="shared" si="1"/>
        <v>25746</v>
      </c>
      <c r="B34975" s="5" t="s">
        <v>21981</v>
      </c>
      <c r="C34975" s="6" t="s">
        <v>6</v>
      </c>
    </row>
    <row r="34976">
      <c r="A34976" s="9">
        <f t="shared" si="1"/>
        <v>25747</v>
      </c>
      <c r="B34976" s="5" t="s">
        <v>21982</v>
      </c>
      <c r="C34976" s="6" t="s">
        <v>6</v>
      </c>
    </row>
    <row r="34977">
      <c r="A34977" s="9">
        <f t="shared" si="1"/>
        <v>25748</v>
      </c>
      <c r="B34977" s="5" t="s">
        <v>21983</v>
      </c>
      <c r="C34977" s="6" t="s">
        <v>6</v>
      </c>
    </row>
    <row r="34978">
      <c r="A34978" s="9">
        <f t="shared" si="1"/>
        <v>25749</v>
      </c>
      <c r="B34978" s="5" t="s">
        <v>21984</v>
      </c>
      <c r="C34978" s="6" t="s">
        <v>6</v>
      </c>
    </row>
    <row r="34979">
      <c r="A34979" s="9">
        <f t="shared" si="1"/>
        <v>25750</v>
      </c>
      <c r="B34979" s="5" t="s">
        <v>21985</v>
      </c>
      <c r="C34979" s="6" t="s">
        <v>1007</v>
      </c>
    </row>
    <row r="34980">
      <c r="A34980" s="9">
        <f t="shared" si="1"/>
        <v>25751</v>
      </c>
      <c r="B34980" s="5" t="s">
        <v>21986</v>
      </c>
      <c r="C34980" s="6" t="s">
        <v>78</v>
      </c>
    </row>
    <row r="34981">
      <c r="A34981" s="9">
        <f t="shared" si="1"/>
        <v>25752</v>
      </c>
      <c r="B34981" s="5" t="s">
        <v>21987</v>
      </c>
      <c r="C34981" s="6" t="s">
        <v>1260</v>
      </c>
    </row>
    <row r="34982">
      <c r="A34982" s="9">
        <f t="shared" si="1"/>
        <v>25753</v>
      </c>
      <c r="B34982" s="5" t="s">
        <v>21988</v>
      </c>
      <c r="C34982" s="6" t="s">
        <v>731</v>
      </c>
    </row>
    <row r="34983">
      <c r="A34983" s="9">
        <f t="shared" si="1"/>
        <v>25754</v>
      </c>
      <c r="B34983" s="8" t="s">
        <v>21989</v>
      </c>
      <c r="C34983" s="9" t="s">
        <v>64</v>
      </c>
    </row>
    <row r="34984">
      <c r="A34984" s="9">
        <f t="shared" si="1"/>
        <v>25755</v>
      </c>
      <c r="B34984" s="25" t="s">
        <v>27658</v>
      </c>
      <c r="C34984" s="26" t="s">
        <v>23748</v>
      </c>
    </row>
    <row r="34985">
      <c r="A34985" s="9">
        <f t="shared" si="1"/>
        <v>25756</v>
      </c>
      <c r="B34985" s="8" t="s">
        <v>21990</v>
      </c>
      <c r="C34985" s="9" t="s">
        <v>121</v>
      </c>
    </row>
    <row r="34986">
      <c r="A34986" s="9">
        <f t="shared" si="1"/>
        <v>25757</v>
      </c>
      <c r="B34986" s="31" t="s">
        <v>27659</v>
      </c>
      <c r="C34986" s="6" t="s">
        <v>374</v>
      </c>
    </row>
    <row r="34987">
      <c r="A34987" s="9">
        <f t="shared" si="1"/>
        <v>25758</v>
      </c>
      <c r="B34987" s="8" t="s">
        <v>21991</v>
      </c>
      <c r="C34987" s="9" t="s">
        <v>162</v>
      </c>
    </row>
    <row r="34988">
      <c r="A34988" s="9">
        <f t="shared" si="1"/>
        <v>25758</v>
      </c>
      <c r="B34988" s="8" t="s">
        <v>21991</v>
      </c>
      <c r="C34988" s="9" t="s">
        <v>142</v>
      </c>
    </row>
    <row r="34989">
      <c r="A34989" s="9">
        <f t="shared" si="1"/>
        <v>25759</v>
      </c>
      <c r="B34989" s="8" t="s">
        <v>21992</v>
      </c>
      <c r="C34989" s="9" t="s">
        <v>1548</v>
      </c>
    </row>
    <row r="34990">
      <c r="A34990" s="9">
        <f t="shared" si="1"/>
        <v>25760</v>
      </c>
      <c r="B34990" s="5" t="s">
        <v>21993</v>
      </c>
      <c r="C34990" s="6" t="s">
        <v>362</v>
      </c>
    </row>
    <row r="34991">
      <c r="A34991" s="9">
        <f t="shared" si="1"/>
        <v>25761</v>
      </c>
      <c r="B34991" s="5" t="s">
        <v>21994</v>
      </c>
      <c r="C34991" s="6" t="s">
        <v>362</v>
      </c>
    </row>
    <row r="34992">
      <c r="A34992" s="9">
        <f t="shared" si="1"/>
        <v>25762</v>
      </c>
      <c r="B34992" s="5" t="s">
        <v>21995</v>
      </c>
      <c r="C34992" s="6" t="s">
        <v>603</v>
      </c>
    </row>
    <row r="34993">
      <c r="A34993" s="9">
        <f t="shared" si="1"/>
        <v>25763</v>
      </c>
      <c r="B34993" s="5" t="s">
        <v>21996</v>
      </c>
      <c r="C34993" s="6" t="s">
        <v>365</v>
      </c>
    </row>
    <row r="34994">
      <c r="A34994" s="9">
        <f t="shared" si="1"/>
        <v>25764</v>
      </c>
      <c r="B34994" s="5" t="s">
        <v>21997</v>
      </c>
      <c r="C34994" s="6" t="s">
        <v>336</v>
      </c>
    </row>
    <row r="34995">
      <c r="A34995" s="9">
        <f t="shared" si="1"/>
        <v>25764</v>
      </c>
      <c r="B34995" s="5" t="s">
        <v>21997</v>
      </c>
      <c r="C34995" s="6" t="s">
        <v>23637</v>
      </c>
    </row>
    <row r="34996">
      <c r="A34996" s="9">
        <f t="shared" si="1"/>
        <v>25765</v>
      </c>
      <c r="B34996" s="8" t="s">
        <v>21998</v>
      </c>
      <c r="C34996" s="9" t="s">
        <v>8</v>
      </c>
    </row>
    <row r="34997">
      <c r="A34997" s="9">
        <f t="shared" si="1"/>
        <v>25766</v>
      </c>
      <c r="B34997" s="8" t="s">
        <v>21999</v>
      </c>
      <c r="C34997" s="9" t="s">
        <v>650</v>
      </c>
    </row>
    <row r="34998">
      <c r="A34998" s="9">
        <f t="shared" si="1"/>
        <v>25767</v>
      </c>
      <c r="B34998" s="5" t="s">
        <v>22000</v>
      </c>
      <c r="C34998" s="6" t="s">
        <v>267</v>
      </c>
    </row>
    <row r="34999">
      <c r="A34999" s="9">
        <f t="shared" si="1"/>
        <v>25767</v>
      </c>
      <c r="B34999" s="5" t="s">
        <v>22000</v>
      </c>
      <c r="C34999" s="6" t="s">
        <v>23637</v>
      </c>
    </row>
    <row r="35000">
      <c r="A35000" s="9">
        <f t="shared" si="1"/>
        <v>25768</v>
      </c>
      <c r="B35000" s="5" t="s">
        <v>22001</v>
      </c>
      <c r="C35000" s="6" t="s">
        <v>621</v>
      </c>
    </row>
    <row r="35001">
      <c r="A35001" s="9">
        <f t="shared" si="1"/>
        <v>25769</v>
      </c>
      <c r="B35001" s="8" t="s">
        <v>22002</v>
      </c>
      <c r="C35001" s="9" t="s">
        <v>893</v>
      </c>
    </row>
    <row r="35002">
      <c r="A35002" s="9">
        <f t="shared" si="1"/>
        <v>25770</v>
      </c>
      <c r="B35002" s="8" t="s">
        <v>22003</v>
      </c>
      <c r="C35002" s="9" t="s">
        <v>372</v>
      </c>
    </row>
    <row r="35003">
      <c r="A35003" s="9">
        <f t="shared" si="1"/>
        <v>25771</v>
      </c>
      <c r="B35003" s="8" t="s">
        <v>22004</v>
      </c>
      <c r="C35003" s="9" t="s">
        <v>479</v>
      </c>
    </row>
    <row r="35004">
      <c r="A35004" s="9">
        <f t="shared" si="1"/>
        <v>25772</v>
      </c>
      <c r="B35004" s="5" t="s">
        <v>22005</v>
      </c>
      <c r="C35004" s="6" t="s">
        <v>479</v>
      </c>
    </row>
    <row r="35005">
      <c r="A35005" s="9">
        <f t="shared" si="1"/>
        <v>25773</v>
      </c>
      <c r="B35005" s="5" t="s">
        <v>22006</v>
      </c>
      <c r="C35005" s="6" t="s">
        <v>362</v>
      </c>
    </row>
    <row r="35006">
      <c r="A35006" s="9">
        <f t="shared" si="1"/>
        <v>25773</v>
      </c>
      <c r="B35006" s="5" t="s">
        <v>22006</v>
      </c>
      <c r="C35006" s="6" t="s">
        <v>479</v>
      </c>
    </row>
    <row r="35007">
      <c r="A35007" s="9">
        <f t="shared" si="1"/>
        <v>25773</v>
      </c>
      <c r="B35007" s="5" t="s">
        <v>22006</v>
      </c>
      <c r="C35007" s="6" t="s">
        <v>1235</v>
      </c>
    </row>
    <row r="35008">
      <c r="A35008" s="9">
        <f t="shared" si="1"/>
        <v>25773</v>
      </c>
      <c r="B35008" s="5" t="s">
        <v>22006</v>
      </c>
      <c r="C35008" s="6" t="s">
        <v>64</v>
      </c>
    </row>
    <row r="35009">
      <c r="A35009" s="9">
        <f t="shared" si="1"/>
        <v>25774</v>
      </c>
      <c r="B35009" s="8" t="s">
        <v>22007</v>
      </c>
      <c r="C35009" s="9" t="s">
        <v>372</v>
      </c>
    </row>
    <row r="35010">
      <c r="A35010" s="9">
        <f t="shared" si="1"/>
        <v>25775</v>
      </c>
      <c r="B35010" s="5" t="s">
        <v>22008</v>
      </c>
      <c r="C35010" s="6" t="s">
        <v>471</v>
      </c>
    </row>
    <row r="35011">
      <c r="A35011" s="9">
        <f t="shared" si="1"/>
        <v>25776</v>
      </c>
      <c r="B35011" s="5" t="s">
        <v>22009</v>
      </c>
      <c r="C35011" s="6" t="s">
        <v>362</v>
      </c>
    </row>
    <row r="35012">
      <c r="A35012" s="9">
        <f t="shared" si="1"/>
        <v>25777</v>
      </c>
      <c r="B35012" s="5" t="s">
        <v>22010</v>
      </c>
      <c r="C35012" s="6" t="s">
        <v>437</v>
      </c>
    </row>
    <row r="35013">
      <c r="A35013" s="9">
        <f t="shared" si="1"/>
        <v>25777</v>
      </c>
      <c r="B35013" s="5" t="s">
        <v>22010</v>
      </c>
      <c r="C35013" s="6" t="s">
        <v>8541</v>
      </c>
    </row>
    <row r="35014">
      <c r="A35014" s="9">
        <f t="shared" si="1"/>
        <v>25778</v>
      </c>
      <c r="B35014" s="8" t="s">
        <v>22011</v>
      </c>
      <c r="C35014" s="9" t="s">
        <v>65</v>
      </c>
    </row>
    <row r="35015">
      <c r="A35015" s="9">
        <f t="shared" si="1"/>
        <v>25779</v>
      </c>
      <c r="B35015" s="25" t="s">
        <v>27660</v>
      </c>
      <c r="C35015" s="26" t="s">
        <v>23808</v>
      </c>
    </row>
    <row r="35016">
      <c r="A35016" s="9">
        <f t="shared" si="1"/>
        <v>25780</v>
      </c>
      <c r="B35016" s="5" t="s">
        <v>22012</v>
      </c>
      <c r="C35016" s="6" t="s">
        <v>6</v>
      </c>
    </row>
    <row r="35017">
      <c r="A35017" s="9">
        <f t="shared" si="1"/>
        <v>25781</v>
      </c>
      <c r="B35017" s="5" t="s">
        <v>22013</v>
      </c>
      <c r="C35017" s="6" t="s">
        <v>714</v>
      </c>
    </row>
    <row r="35018">
      <c r="A35018" s="9">
        <f t="shared" si="1"/>
        <v>25781</v>
      </c>
      <c r="B35018" s="5" t="s">
        <v>22013</v>
      </c>
      <c r="C35018" s="6" t="s">
        <v>23672</v>
      </c>
    </row>
    <row r="35019">
      <c r="A35019" s="9">
        <f t="shared" si="1"/>
        <v>25782</v>
      </c>
      <c r="B35019" s="25" t="s">
        <v>27661</v>
      </c>
      <c r="C35019" s="26" t="s">
        <v>941</v>
      </c>
    </row>
    <row r="35020">
      <c r="A35020" s="9">
        <f t="shared" si="1"/>
        <v>25782</v>
      </c>
      <c r="B35020" s="25" t="s">
        <v>27661</v>
      </c>
      <c r="C35020" s="6" t="s">
        <v>23672</v>
      </c>
    </row>
    <row r="35021">
      <c r="A35021" s="9">
        <f t="shared" si="1"/>
        <v>25783</v>
      </c>
      <c r="B35021" s="5" t="s">
        <v>22014</v>
      </c>
      <c r="C35021" s="6" t="s">
        <v>939</v>
      </c>
    </row>
    <row r="35022">
      <c r="A35022" s="9">
        <f t="shared" si="1"/>
        <v>25783</v>
      </c>
      <c r="B35022" s="5" t="s">
        <v>22014</v>
      </c>
      <c r="C35022" s="6" t="s">
        <v>23628</v>
      </c>
    </row>
    <row r="35023">
      <c r="A35023" s="9">
        <f t="shared" si="1"/>
        <v>25784</v>
      </c>
      <c r="B35023" s="5" t="s">
        <v>22015</v>
      </c>
      <c r="C35023" s="6" t="s">
        <v>362</v>
      </c>
    </row>
    <row r="35024">
      <c r="A35024" s="9">
        <f t="shared" si="1"/>
        <v>25785</v>
      </c>
      <c r="B35024" s="5" t="s">
        <v>22016</v>
      </c>
      <c r="C35024" s="6" t="s">
        <v>74</v>
      </c>
    </row>
    <row r="35025">
      <c r="A35025" s="9">
        <f t="shared" si="1"/>
        <v>25786</v>
      </c>
      <c r="B35025" s="5" t="s">
        <v>22017</v>
      </c>
      <c r="C35025" s="6" t="s">
        <v>74</v>
      </c>
    </row>
    <row r="35026">
      <c r="A35026" s="9">
        <f t="shared" si="1"/>
        <v>25787</v>
      </c>
      <c r="B35026" s="5" t="s">
        <v>22018</v>
      </c>
      <c r="C35026" s="6" t="s">
        <v>74</v>
      </c>
    </row>
    <row r="35027">
      <c r="A35027" s="9">
        <f t="shared" si="1"/>
        <v>25788</v>
      </c>
      <c r="B35027" s="5" t="s">
        <v>22019</v>
      </c>
      <c r="C35027" s="6" t="s">
        <v>74</v>
      </c>
    </row>
    <row r="35028">
      <c r="A35028" s="9">
        <f t="shared" si="1"/>
        <v>25789</v>
      </c>
      <c r="B35028" s="5" t="s">
        <v>22020</v>
      </c>
      <c r="C35028" s="6" t="s">
        <v>798</v>
      </c>
    </row>
    <row r="35029">
      <c r="A35029" s="9">
        <f t="shared" si="1"/>
        <v>25789</v>
      </c>
      <c r="B35029" s="5" t="s">
        <v>22020</v>
      </c>
      <c r="C35029" s="6" t="s">
        <v>23628</v>
      </c>
    </row>
    <row r="35030">
      <c r="A35030" s="9">
        <f t="shared" si="1"/>
        <v>25790</v>
      </c>
      <c r="B35030" s="8" t="s">
        <v>22021</v>
      </c>
      <c r="C35030" s="9" t="s">
        <v>64</v>
      </c>
    </row>
    <row r="35031">
      <c r="A35031" s="9">
        <f t="shared" si="1"/>
        <v>25791</v>
      </c>
      <c r="B35031" s="5" t="s">
        <v>22022</v>
      </c>
      <c r="C35031" s="6" t="s">
        <v>32</v>
      </c>
    </row>
    <row r="35032">
      <c r="A35032" s="9">
        <f t="shared" si="1"/>
        <v>25792</v>
      </c>
      <c r="B35032" s="5" t="s">
        <v>22023</v>
      </c>
      <c r="C35032" s="6" t="s">
        <v>48</v>
      </c>
    </row>
    <row r="35033">
      <c r="A35033" s="9">
        <f t="shared" si="1"/>
        <v>25793</v>
      </c>
      <c r="B35033" s="8" t="s">
        <v>22024</v>
      </c>
      <c r="C35033" s="9" t="s">
        <v>893</v>
      </c>
    </row>
    <row r="35034">
      <c r="A35034" s="9">
        <f t="shared" si="1"/>
        <v>25794</v>
      </c>
      <c r="B35034" s="5" t="s">
        <v>22025</v>
      </c>
      <c r="C35034" s="6" t="s">
        <v>471</v>
      </c>
    </row>
    <row r="35035">
      <c r="A35035" s="9">
        <f t="shared" si="1"/>
        <v>25795</v>
      </c>
      <c r="B35035" s="5" t="s">
        <v>22026</v>
      </c>
      <c r="C35035" s="6" t="s">
        <v>603</v>
      </c>
    </row>
    <row r="35036">
      <c r="A35036" s="9">
        <f t="shared" si="1"/>
        <v>25796</v>
      </c>
      <c r="B35036" s="5" t="s">
        <v>22027</v>
      </c>
      <c r="C35036" s="6" t="s">
        <v>48</v>
      </c>
    </row>
    <row r="35037">
      <c r="A35037" s="9">
        <f t="shared" si="1"/>
        <v>25797</v>
      </c>
      <c r="B35037" s="5" t="s">
        <v>22028</v>
      </c>
      <c r="C35037" s="6" t="s">
        <v>336</v>
      </c>
    </row>
    <row r="35038">
      <c r="A35038" s="9">
        <f t="shared" si="1"/>
        <v>25797</v>
      </c>
      <c r="B35038" s="5" t="s">
        <v>22028</v>
      </c>
      <c r="C35038" s="6" t="s">
        <v>23637</v>
      </c>
    </row>
    <row r="35039">
      <c r="A35039" s="9">
        <f t="shared" si="1"/>
        <v>25798</v>
      </c>
      <c r="B35039" s="5" t="s">
        <v>22029</v>
      </c>
      <c r="C35039" s="6" t="s">
        <v>267</v>
      </c>
    </row>
    <row r="35040">
      <c r="A35040" s="9">
        <f t="shared" si="1"/>
        <v>25798</v>
      </c>
      <c r="B35040" s="5" t="s">
        <v>22029</v>
      </c>
      <c r="C35040" s="6" t="s">
        <v>91</v>
      </c>
    </row>
    <row r="35041">
      <c r="A35041" s="9">
        <f t="shared" si="1"/>
        <v>25798</v>
      </c>
      <c r="B35041" s="5" t="s">
        <v>22029</v>
      </c>
      <c r="C35041" s="6" t="s">
        <v>23637</v>
      </c>
    </row>
    <row r="35042">
      <c r="A35042" s="9">
        <f t="shared" si="1"/>
        <v>25799</v>
      </c>
      <c r="B35042" s="5" t="s">
        <v>22030</v>
      </c>
      <c r="C35042" s="6" t="s">
        <v>20</v>
      </c>
    </row>
    <row r="35043">
      <c r="A35043" s="9">
        <f t="shared" si="1"/>
        <v>25800</v>
      </c>
      <c r="B35043" s="5" t="s">
        <v>22031</v>
      </c>
      <c r="C35043" s="6" t="s">
        <v>324</v>
      </c>
    </row>
    <row r="35044">
      <c r="A35044" s="9">
        <f t="shared" si="1"/>
        <v>25800</v>
      </c>
      <c r="B35044" s="5" t="s">
        <v>22031</v>
      </c>
      <c r="C35044" s="6" t="s">
        <v>23637</v>
      </c>
    </row>
    <row r="35045">
      <c r="A35045" s="9">
        <f t="shared" si="1"/>
        <v>25801</v>
      </c>
      <c r="B35045" s="5" t="s">
        <v>22032</v>
      </c>
      <c r="C35045" s="6" t="s">
        <v>196</v>
      </c>
    </row>
    <row r="35046">
      <c r="A35046" s="9">
        <f t="shared" si="1"/>
        <v>25801</v>
      </c>
      <c r="B35046" s="5" t="s">
        <v>22032</v>
      </c>
      <c r="C35046" s="6" t="s">
        <v>23637</v>
      </c>
    </row>
    <row r="35047">
      <c r="A35047" s="9">
        <f t="shared" si="1"/>
        <v>25802</v>
      </c>
      <c r="B35047" s="8" t="s">
        <v>22033</v>
      </c>
      <c r="C35047" s="6" t="s">
        <v>379</v>
      </c>
    </row>
    <row r="35048">
      <c r="A35048" s="9">
        <f t="shared" si="1"/>
        <v>25802</v>
      </c>
      <c r="B35048" s="8" t="s">
        <v>22033</v>
      </c>
      <c r="C35048" s="9" t="s">
        <v>177</v>
      </c>
    </row>
    <row r="35049">
      <c r="A35049" s="9">
        <f t="shared" si="1"/>
        <v>25802</v>
      </c>
      <c r="B35049" s="8" t="s">
        <v>22033</v>
      </c>
      <c r="C35049" s="9" t="s">
        <v>54</v>
      </c>
    </row>
    <row r="35050">
      <c r="A35050" s="9">
        <f t="shared" si="1"/>
        <v>25802</v>
      </c>
      <c r="B35050" s="8" t="s">
        <v>22033</v>
      </c>
      <c r="C35050" s="6" t="s">
        <v>23637</v>
      </c>
    </row>
    <row r="35051">
      <c r="A35051" s="9">
        <f t="shared" si="1"/>
        <v>25803</v>
      </c>
      <c r="B35051" s="5" t="s">
        <v>22034</v>
      </c>
      <c r="C35051" s="6" t="s">
        <v>1040</v>
      </c>
    </row>
    <row r="35052">
      <c r="A35052" s="9">
        <f t="shared" si="1"/>
        <v>25804</v>
      </c>
      <c r="B35052" s="5" t="s">
        <v>22035</v>
      </c>
      <c r="C35052" s="6" t="s">
        <v>1040</v>
      </c>
    </row>
    <row r="35053">
      <c r="A35053" s="9">
        <f t="shared" si="1"/>
        <v>25805</v>
      </c>
      <c r="B35053" s="8" t="s">
        <v>22036</v>
      </c>
      <c r="C35053" s="9" t="s">
        <v>109</v>
      </c>
    </row>
    <row r="35054">
      <c r="A35054" s="9">
        <f t="shared" si="1"/>
        <v>25805</v>
      </c>
      <c r="B35054" s="8" t="s">
        <v>22036</v>
      </c>
      <c r="C35054" s="9" t="s">
        <v>25</v>
      </c>
    </row>
    <row r="35055">
      <c r="A35055" s="9">
        <f t="shared" si="1"/>
        <v>25806</v>
      </c>
      <c r="B35055" s="8" t="s">
        <v>22037</v>
      </c>
      <c r="C35055" s="9" t="s">
        <v>142</v>
      </c>
    </row>
    <row r="35056">
      <c r="A35056" s="9">
        <f t="shared" si="1"/>
        <v>25807</v>
      </c>
      <c r="B35056" s="8" t="s">
        <v>22038</v>
      </c>
      <c r="C35056" s="9" t="s">
        <v>142</v>
      </c>
    </row>
    <row r="35057">
      <c r="A35057" s="9">
        <f t="shared" si="1"/>
        <v>25808</v>
      </c>
      <c r="B35057" s="8" t="s">
        <v>22039</v>
      </c>
      <c r="C35057" s="9" t="s">
        <v>1169</v>
      </c>
    </row>
    <row r="35058">
      <c r="A35058" s="9">
        <f t="shared" si="1"/>
        <v>25809</v>
      </c>
      <c r="B35058" s="8" t="s">
        <v>22040</v>
      </c>
      <c r="C35058" s="9" t="s">
        <v>1169</v>
      </c>
    </row>
    <row r="35059">
      <c r="A35059" s="9">
        <f t="shared" si="1"/>
        <v>25810</v>
      </c>
      <c r="B35059" s="44" t="s">
        <v>27662</v>
      </c>
      <c r="C35059" s="26" t="s">
        <v>23639</v>
      </c>
    </row>
    <row r="35060">
      <c r="A35060" s="9">
        <f t="shared" si="1"/>
        <v>25810</v>
      </c>
      <c r="B35060" s="44" t="s">
        <v>27662</v>
      </c>
      <c r="C35060" s="26" t="s">
        <v>91</v>
      </c>
    </row>
    <row r="35061">
      <c r="A35061" s="9">
        <f t="shared" si="1"/>
        <v>25811</v>
      </c>
      <c r="B35061" s="5" t="s">
        <v>22041</v>
      </c>
      <c r="C35061" s="6" t="s">
        <v>437</v>
      </c>
    </row>
    <row r="35062">
      <c r="A35062" s="9">
        <f t="shared" si="1"/>
        <v>25812</v>
      </c>
      <c r="B35062" s="32" t="s">
        <v>27663</v>
      </c>
      <c r="C35062" s="26" t="s">
        <v>67</v>
      </c>
    </row>
    <row r="35063">
      <c r="A35063" s="9">
        <f t="shared" si="1"/>
        <v>25813</v>
      </c>
      <c r="B35063" s="8" t="s">
        <v>22042</v>
      </c>
      <c r="C35063" s="9" t="s">
        <v>177</v>
      </c>
    </row>
    <row r="35064">
      <c r="A35064" s="9">
        <f t="shared" si="1"/>
        <v>25814</v>
      </c>
      <c r="B35064" s="5" t="s">
        <v>22043</v>
      </c>
      <c r="C35064" s="6" t="s">
        <v>267</v>
      </c>
    </row>
    <row r="35065">
      <c r="A35065" s="9">
        <f t="shared" si="1"/>
        <v>25814</v>
      </c>
      <c r="B35065" s="5" t="s">
        <v>22043</v>
      </c>
      <c r="C35065" s="6" t="s">
        <v>91</v>
      </c>
    </row>
    <row r="35066">
      <c r="A35066" s="9">
        <f t="shared" si="1"/>
        <v>25814</v>
      </c>
      <c r="B35066" s="5" t="s">
        <v>22043</v>
      </c>
      <c r="C35066" s="6" t="s">
        <v>23637</v>
      </c>
    </row>
    <row r="35067">
      <c r="A35067" s="9">
        <f t="shared" si="1"/>
        <v>25815</v>
      </c>
      <c r="B35067" s="5" t="s">
        <v>22044</v>
      </c>
      <c r="C35067" s="6" t="s">
        <v>1856</v>
      </c>
    </row>
    <row r="35068">
      <c r="A35068" s="9">
        <f t="shared" si="1"/>
        <v>25816</v>
      </c>
      <c r="B35068" s="5" t="s">
        <v>22045</v>
      </c>
      <c r="C35068" s="6" t="s">
        <v>20</v>
      </c>
    </row>
    <row r="35069">
      <c r="A35069" s="9">
        <f t="shared" si="1"/>
        <v>25817</v>
      </c>
      <c r="B35069" s="25" t="s">
        <v>27664</v>
      </c>
      <c r="C35069" s="26" t="s">
        <v>4721</v>
      </c>
    </row>
    <row r="35070">
      <c r="A35070" s="9">
        <f t="shared" si="1"/>
        <v>25818</v>
      </c>
      <c r="B35070" s="25" t="s">
        <v>27665</v>
      </c>
      <c r="C35070" s="26" t="s">
        <v>12983</v>
      </c>
    </row>
    <row r="35071">
      <c r="A35071" s="9">
        <f t="shared" si="1"/>
        <v>25819</v>
      </c>
      <c r="B35071" s="25" t="s">
        <v>27666</v>
      </c>
      <c r="C35071" s="26" t="s">
        <v>8541</v>
      </c>
    </row>
    <row r="35072">
      <c r="A35072" s="9">
        <f t="shared" si="1"/>
        <v>25820</v>
      </c>
      <c r="B35072" s="8" t="s">
        <v>22046</v>
      </c>
      <c r="C35072" s="9" t="s">
        <v>8</v>
      </c>
    </row>
    <row r="35073">
      <c r="A35073" s="9">
        <f t="shared" si="1"/>
        <v>25821</v>
      </c>
      <c r="B35073" s="8" t="s">
        <v>22047</v>
      </c>
      <c r="C35073" s="9" t="s">
        <v>64</v>
      </c>
    </row>
    <row r="35074">
      <c r="A35074" s="9">
        <f t="shared" si="1"/>
        <v>25822</v>
      </c>
      <c r="B35074" s="5" t="s">
        <v>22048</v>
      </c>
      <c r="C35074" s="6" t="s">
        <v>142</v>
      </c>
    </row>
    <row r="35075">
      <c r="A35075" s="9">
        <f t="shared" si="1"/>
        <v>25823</v>
      </c>
      <c r="B35075" s="8" t="s">
        <v>22049</v>
      </c>
      <c r="C35075" s="9" t="s">
        <v>64</v>
      </c>
    </row>
    <row r="35076">
      <c r="A35076" s="9">
        <f t="shared" si="1"/>
        <v>25824</v>
      </c>
      <c r="B35076" s="8" t="s">
        <v>22050</v>
      </c>
      <c r="C35076" s="9" t="s">
        <v>728</v>
      </c>
    </row>
    <row r="35077">
      <c r="A35077" s="9">
        <f t="shared" si="1"/>
        <v>25825</v>
      </c>
      <c r="B35077" s="5" t="s">
        <v>22051</v>
      </c>
      <c r="C35077" s="6" t="s">
        <v>1124</v>
      </c>
    </row>
    <row r="35078">
      <c r="A35078" s="9">
        <f t="shared" si="1"/>
        <v>25826</v>
      </c>
      <c r="B35078" s="5" t="s">
        <v>22052</v>
      </c>
      <c r="C35078" s="6" t="s">
        <v>1267</v>
      </c>
    </row>
    <row r="35079">
      <c r="A35079" s="9">
        <f t="shared" si="1"/>
        <v>25827</v>
      </c>
      <c r="B35079" s="5" t="s">
        <v>22053</v>
      </c>
      <c r="C35079" s="6" t="s">
        <v>328</v>
      </c>
    </row>
    <row r="35080">
      <c r="A35080" s="9">
        <f t="shared" si="1"/>
        <v>25827</v>
      </c>
      <c r="B35080" s="5" t="s">
        <v>22053</v>
      </c>
      <c r="C35080" s="6" t="s">
        <v>23637</v>
      </c>
    </row>
    <row r="35081">
      <c r="A35081" s="9">
        <f t="shared" si="1"/>
        <v>25828</v>
      </c>
      <c r="B35081" s="8" t="s">
        <v>22054</v>
      </c>
      <c r="C35081" s="9" t="s">
        <v>547</v>
      </c>
    </row>
    <row r="35082">
      <c r="A35082" s="9">
        <f t="shared" si="1"/>
        <v>25829</v>
      </c>
      <c r="B35082" s="5" t="s">
        <v>22055</v>
      </c>
      <c r="C35082" s="6" t="s">
        <v>32</v>
      </c>
    </row>
    <row r="35083">
      <c r="A35083" s="9">
        <f t="shared" si="1"/>
        <v>25830</v>
      </c>
      <c r="B35083" s="8" t="s">
        <v>22056</v>
      </c>
      <c r="C35083" s="9" t="s">
        <v>616</v>
      </c>
    </row>
    <row r="35084">
      <c r="A35084" s="9">
        <f t="shared" si="1"/>
        <v>25830</v>
      </c>
      <c r="B35084" s="8" t="s">
        <v>22056</v>
      </c>
      <c r="C35084" s="9" t="s">
        <v>530</v>
      </c>
    </row>
    <row r="35085">
      <c r="A35085" s="9">
        <f t="shared" si="1"/>
        <v>25831</v>
      </c>
      <c r="B35085" s="5" t="s">
        <v>22057</v>
      </c>
      <c r="C35085" s="6" t="s">
        <v>612</v>
      </c>
    </row>
    <row r="35086">
      <c r="A35086" s="9">
        <f t="shared" si="1"/>
        <v>25832</v>
      </c>
      <c r="B35086" s="25" t="s">
        <v>27667</v>
      </c>
      <c r="C35086" s="26" t="s">
        <v>941</v>
      </c>
    </row>
    <row r="35087">
      <c r="A35087" s="9">
        <f t="shared" si="1"/>
        <v>25832</v>
      </c>
      <c r="B35087" s="25" t="s">
        <v>27667</v>
      </c>
      <c r="C35087" s="6" t="s">
        <v>23672</v>
      </c>
    </row>
    <row r="35088">
      <c r="A35088" s="9">
        <f t="shared" si="1"/>
        <v>25833</v>
      </c>
      <c r="B35088" s="5" t="s">
        <v>22058</v>
      </c>
      <c r="C35088" s="6" t="s">
        <v>437</v>
      </c>
    </row>
    <row r="35089">
      <c r="A35089" s="9">
        <f t="shared" si="1"/>
        <v>25834</v>
      </c>
      <c r="B35089" s="5" t="s">
        <v>22059</v>
      </c>
      <c r="C35089" s="6" t="s">
        <v>612</v>
      </c>
    </row>
    <row r="35090">
      <c r="A35090" s="9">
        <f t="shared" si="1"/>
        <v>25835</v>
      </c>
      <c r="B35090" s="5" t="s">
        <v>22060</v>
      </c>
      <c r="C35090" s="6" t="s">
        <v>1316</v>
      </c>
    </row>
    <row r="35091">
      <c r="A35091" s="9">
        <f t="shared" si="1"/>
        <v>25836</v>
      </c>
      <c r="B35091" s="5" t="s">
        <v>22061</v>
      </c>
      <c r="C35091" s="6" t="s">
        <v>27</v>
      </c>
    </row>
    <row r="35092">
      <c r="A35092" s="9">
        <f t="shared" si="1"/>
        <v>25837</v>
      </c>
      <c r="B35092" s="5" t="s">
        <v>22062</v>
      </c>
      <c r="C35092" s="6" t="s">
        <v>1495</v>
      </c>
    </row>
    <row r="35093">
      <c r="A35093" s="9">
        <f t="shared" si="1"/>
        <v>25838</v>
      </c>
      <c r="B35093" s="8" t="s">
        <v>22063</v>
      </c>
      <c r="C35093" s="9" t="s">
        <v>60</v>
      </c>
    </row>
    <row r="35094">
      <c r="A35094" s="9">
        <f t="shared" si="1"/>
        <v>25838</v>
      </c>
      <c r="B35094" s="8" t="s">
        <v>22063</v>
      </c>
      <c r="C35094" s="9" t="s">
        <v>24</v>
      </c>
    </row>
    <row r="35095">
      <c r="A35095" s="9">
        <f t="shared" si="1"/>
        <v>25838</v>
      </c>
      <c r="B35095" s="8" t="s">
        <v>22063</v>
      </c>
      <c r="C35095" s="9" t="s">
        <v>25</v>
      </c>
    </row>
    <row r="35096">
      <c r="A35096" s="9">
        <f t="shared" si="1"/>
        <v>25839</v>
      </c>
      <c r="B35096" s="5" t="s">
        <v>22064</v>
      </c>
      <c r="C35096" s="6" t="s">
        <v>426</v>
      </c>
    </row>
    <row r="35097">
      <c r="A35097" s="9">
        <f t="shared" si="1"/>
        <v>25840</v>
      </c>
      <c r="B35097" s="8" t="s">
        <v>22065</v>
      </c>
      <c r="C35097" s="9" t="s">
        <v>815</v>
      </c>
    </row>
    <row r="35098">
      <c r="A35098" s="9">
        <f t="shared" si="1"/>
        <v>25840</v>
      </c>
      <c r="B35098" s="8" t="s">
        <v>22065</v>
      </c>
      <c r="C35098" s="9" t="s">
        <v>399</v>
      </c>
    </row>
    <row r="35099">
      <c r="A35099" s="9">
        <f t="shared" si="1"/>
        <v>25841</v>
      </c>
      <c r="B35099" s="5" t="s">
        <v>22066</v>
      </c>
      <c r="C35099" s="6" t="s">
        <v>74</v>
      </c>
    </row>
    <row r="35100">
      <c r="A35100" s="9">
        <f t="shared" si="1"/>
        <v>25842</v>
      </c>
      <c r="B35100" s="5" t="s">
        <v>22067</v>
      </c>
      <c r="C35100" s="6" t="s">
        <v>324</v>
      </c>
    </row>
    <row r="35101">
      <c r="A35101" s="9">
        <f t="shared" si="1"/>
        <v>25842</v>
      </c>
      <c r="B35101" s="5" t="s">
        <v>22067</v>
      </c>
      <c r="C35101" s="6" t="s">
        <v>23637</v>
      </c>
    </row>
    <row r="35102">
      <c r="A35102" s="9">
        <f t="shared" si="1"/>
        <v>25842</v>
      </c>
      <c r="B35102" s="25" t="s">
        <v>22067</v>
      </c>
      <c r="C35102" s="26" t="s">
        <v>487</v>
      </c>
    </row>
    <row r="35103">
      <c r="A35103" s="9">
        <f t="shared" si="1"/>
        <v>25843</v>
      </c>
      <c r="B35103" s="5" t="s">
        <v>22068</v>
      </c>
      <c r="C35103" s="6" t="s">
        <v>621</v>
      </c>
    </row>
    <row r="35104">
      <c r="A35104" s="9">
        <f t="shared" si="1"/>
        <v>25844</v>
      </c>
      <c r="B35104" s="8" t="s">
        <v>22069</v>
      </c>
      <c r="C35104" s="6" t="s">
        <v>1012</v>
      </c>
    </row>
    <row r="35105">
      <c r="A35105" s="9">
        <f t="shared" si="1"/>
        <v>25845</v>
      </c>
      <c r="B35105" s="5" t="s">
        <v>22070</v>
      </c>
      <c r="C35105" s="6" t="s">
        <v>479</v>
      </c>
    </row>
    <row r="35106">
      <c r="A35106" s="9">
        <f t="shared" si="1"/>
        <v>25845</v>
      </c>
      <c r="B35106" s="5" t="s">
        <v>22070</v>
      </c>
      <c r="C35106" s="6" t="s">
        <v>399</v>
      </c>
    </row>
    <row r="35107">
      <c r="A35107" s="9">
        <f t="shared" si="1"/>
        <v>25846</v>
      </c>
      <c r="B35107" s="5" t="s">
        <v>22071</v>
      </c>
      <c r="C35107" s="6" t="s">
        <v>479</v>
      </c>
    </row>
    <row r="35108">
      <c r="A35108" s="9">
        <f t="shared" si="1"/>
        <v>25847</v>
      </c>
      <c r="B35108" s="5" t="s">
        <v>22072</v>
      </c>
      <c r="C35108" s="6" t="s">
        <v>479</v>
      </c>
    </row>
    <row r="35109">
      <c r="A35109" s="9">
        <f t="shared" si="1"/>
        <v>25848</v>
      </c>
      <c r="B35109" s="5" t="s">
        <v>22073</v>
      </c>
      <c r="C35109" s="6" t="s">
        <v>479</v>
      </c>
    </row>
    <row r="35110">
      <c r="A35110" s="9">
        <f t="shared" si="1"/>
        <v>25849</v>
      </c>
      <c r="B35110" s="5" t="s">
        <v>22074</v>
      </c>
      <c r="C35110" s="6" t="s">
        <v>479</v>
      </c>
    </row>
    <row r="35111">
      <c r="A35111" s="9">
        <f t="shared" si="1"/>
        <v>25850</v>
      </c>
      <c r="B35111" s="5" t="s">
        <v>22075</v>
      </c>
      <c r="C35111" s="6" t="s">
        <v>479</v>
      </c>
    </row>
    <row r="35112">
      <c r="A35112" s="9">
        <f t="shared" si="1"/>
        <v>25851</v>
      </c>
      <c r="B35112" s="5" t="s">
        <v>22076</v>
      </c>
      <c r="C35112" s="6" t="s">
        <v>479</v>
      </c>
    </row>
    <row r="35113">
      <c r="A35113" s="9">
        <f t="shared" si="1"/>
        <v>25852</v>
      </c>
      <c r="B35113" s="5" t="s">
        <v>22077</v>
      </c>
      <c r="C35113" s="6" t="s">
        <v>479</v>
      </c>
    </row>
    <row r="35114">
      <c r="A35114" s="9">
        <f t="shared" si="1"/>
        <v>25853</v>
      </c>
      <c r="B35114" s="5" t="s">
        <v>22078</v>
      </c>
      <c r="C35114" s="6" t="s">
        <v>479</v>
      </c>
    </row>
    <row r="35115">
      <c r="A35115" s="9">
        <f t="shared" si="1"/>
        <v>25854</v>
      </c>
      <c r="B35115" s="5" t="s">
        <v>22079</v>
      </c>
      <c r="C35115" s="6" t="s">
        <v>479</v>
      </c>
    </row>
    <row r="35116">
      <c r="A35116" s="9">
        <f t="shared" si="1"/>
        <v>25855</v>
      </c>
      <c r="B35116" s="5" t="s">
        <v>22080</v>
      </c>
      <c r="C35116" s="6" t="s">
        <v>547</v>
      </c>
    </row>
    <row r="35117">
      <c r="A35117" s="9">
        <f t="shared" si="1"/>
        <v>25855</v>
      </c>
      <c r="B35117" s="5" t="s">
        <v>22080</v>
      </c>
      <c r="C35117" s="6" t="s">
        <v>1290</v>
      </c>
    </row>
    <row r="35118">
      <c r="A35118" s="9">
        <f t="shared" si="1"/>
        <v>25856</v>
      </c>
      <c r="B35118" s="8" t="s">
        <v>22081</v>
      </c>
      <c r="C35118" s="9" t="s">
        <v>24</v>
      </c>
    </row>
    <row r="35119">
      <c r="A35119" s="9">
        <f t="shared" si="1"/>
        <v>25856</v>
      </c>
      <c r="B35119" s="8" t="s">
        <v>22081</v>
      </c>
      <c r="C35119" s="9" t="s">
        <v>25</v>
      </c>
    </row>
    <row r="35120">
      <c r="A35120" s="9">
        <f t="shared" si="1"/>
        <v>25857</v>
      </c>
      <c r="B35120" s="8" t="s">
        <v>22082</v>
      </c>
      <c r="C35120" s="9" t="s">
        <v>46</v>
      </c>
    </row>
    <row r="35121">
      <c r="A35121" s="9">
        <f t="shared" si="1"/>
        <v>25858</v>
      </c>
      <c r="B35121" s="8" t="s">
        <v>22083</v>
      </c>
      <c r="C35121" s="9" t="s">
        <v>22</v>
      </c>
    </row>
    <row r="35122">
      <c r="A35122" s="9">
        <f t="shared" si="1"/>
        <v>25858</v>
      </c>
      <c r="B35122" s="8" t="s">
        <v>22083</v>
      </c>
      <c r="C35122" s="9" t="s">
        <v>24</v>
      </c>
    </row>
    <row r="35123">
      <c r="A35123" s="9">
        <f t="shared" si="1"/>
        <v>25858</v>
      </c>
      <c r="B35123" s="8" t="s">
        <v>22083</v>
      </c>
      <c r="C35123" s="9" t="s">
        <v>25</v>
      </c>
    </row>
    <row r="35124">
      <c r="A35124" s="9">
        <f t="shared" si="1"/>
        <v>25859</v>
      </c>
      <c r="B35124" s="5" t="s">
        <v>22084</v>
      </c>
      <c r="C35124" s="6" t="s">
        <v>1260</v>
      </c>
    </row>
    <row r="35125">
      <c r="A35125" s="9">
        <f t="shared" si="1"/>
        <v>25860</v>
      </c>
      <c r="B35125" s="5" t="s">
        <v>22085</v>
      </c>
      <c r="C35125" s="6" t="s">
        <v>1856</v>
      </c>
    </row>
    <row r="35126">
      <c r="A35126" s="9">
        <f t="shared" si="1"/>
        <v>25861</v>
      </c>
      <c r="B35126" s="5" t="s">
        <v>22086</v>
      </c>
      <c r="C35126" s="6" t="s">
        <v>731</v>
      </c>
    </row>
    <row r="35127">
      <c r="A35127" s="9">
        <f t="shared" si="1"/>
        <v>25862</v>
      </c>
      <c r="B35127" s="5" t="s">
        <v>22087</v>
      </c>
      <c r="C35127" s="6" t="s">
        <v>462</v>
      </c>
    </row>
    <row r="35128">
      <c r="A35128" s="9">
        <f t="shared" si="1"/>
        <v>25862</v>
      </c>
      <c r="B35128" s="5" t="s">
        <v>22087</v>
      </c>
      <c r="C35128" s="6" t="s">
        <v>23637</v>
      </c>
    </row>
    <row r="35129">
      <c r="A35129" s="9">
        <f t="shared" si="1"/>
        <v>25863</v>
      </c>
      <c r="B35129" s="8" t="s">
        <v>22088</v>
      </c>
      <c r="C35129" s="9" t="s">
        <v>835</v>
      </c>
    </row>
    <row r="35130">
      <c r="A35130" s="9">
        <f t="shared" si="1"/>
        <v>25864</v>
      </c>
      <c r="B35130" s="5" t="s">
        <v>22089</v>
      </c>
      <c r="C35130" s="6" t="s">
        <v>1007</v>
      </c>
    </row>
    <row r="35131">
      <c r="A35131" s="9">
        <f t="shared" si="1"/>
        <v>25864</v>
      </c>
      <c r="B35131" s="5" t="s">
        <v>22089</v>
      </c>
      <c r="C35131" s="6" t="s">
        <v>69</v>
      </c>
    </row>
    <row r="35132">
      <c r="A35132" s="9">
        <f t="shared" si="1"/>
        <v>25864</v>
      </c>
      <c r="B35132" s="5" t="s">
        <v>22089</v>
      </c>
      <c r="C35132" s="6" t="s">
        <v>23628</v>
      </c>
    </row>
    <row r="35133">
      <c r="A35133" s="9">
        <f t="shared" si="1"/>
        <v>25865</v>
      </c>
      <c r="B35133" s="8" t="s">
        <v>22090</v>
      </c>
      <c r="C35133" s="9" t="s">
        <v>188</v>
      </c>
    </row>
    <row r="35134">
      <c r="A35134" s="9">
        <f t="shared" si="1"/>
        <v>25866</v>
      </c>
      <c r="B35134" s="25" t="s">
        <v>27668</v>
      </c>
      <c r="C35134" s="26" t="s">
        <v>10122</v>
      </c>
    </row>
    <row r="35135">
      <c r="A35135" s="9">
        <f t="shared" si="1"/>
        <v>25866</v>
      </c>
      <c r="B35135" s="27" t="s">
        <v>27668</v>
      </c>
      <c r="C35135" s="28" t="s">
        <v>23637</v>
      </c>
    </row>
    <row r="35136">
      <c r="A35136" s="9">
        <f t="shared" si="1"/>
        <v>25867</v>
      </c>
      <c r="B35136" s="8" t="s">
        <v>22091</v>
      </c>
      <c r="C35136" s="9" t="s">
        <v>1470</v>
      </c>
    </row>
    <row r="35137">
      <c r="A35137" s="9">
        <f t="shared" si="1"/>
        <v>25868</v>
      </c>
      <c r="B35137" s="5" t="s">
        <v>22092</v>
      </c>
      <c r="C35137" s="6" t="s">
        <v>153</v>
      </c>
    </row>
    <row r="35138">
      <c r="A35138" s="9">
        <f t="shared" si="1"/>
        <v>25868</v>
      </c>
      <c r="B35138" s="5" t="s">
        <v>22092</v>
      </c>
      <c r="C35138" s="6" t="s">
        <v>356</v>
      </c>
    </row>
    <row r="35139">
      <c r="A35139" s="9">
        <f t="shared" si="1"/>
        <v>25868</v>
      </c>
      <c r="B35139" s="5" t="s">
        <v>22092</v>
      </c>
      <c r="C35139" s="6" t="s">
        <v>1007</v>
      </c>
    </row>
    <row r="35140">
      <c r="A35140" s="9">
        <f t="shared" si="1"/>
        <v>25868</v>
      </c>
      <c r="B35140" s="5" t="s">
        <v>22092</v>
      </c>
      <c r="C35140" s="6" t="s">
        <v>54</v>
      </c>
    </row>
    <row r="35141">
      <c r="A35141" s="9">
        <f t="shared" si="1"/>
        <v>25868</v>
      </c>
      <c r="B35141" s="5" t="s">
        <v>22092</v>
      </c>
      <c r="C35141" s="6" t="s">
        <v>23637</v>
      </c>
    </row>
    <row r="35142">
      <c r="A35142" s="9">
        <f t="shared" si="1"/>
        <v>25869</v>
      </c>
      <c r="B35142" s="8" t="s">
        <v>22093</v>
      </c>
      <c r="C35142" s="9" t="s">
        <v>399</v>
      </c>
    </row>
    <row r="35143">
      <c r="A35143" s="9">
        <f t="shared" si="1"/>
        <v>25870</v>
      </c>
      <c r="B35143" s="5" t="s">
        <v>22094</v>
      </c>
      <c r="C35143" s="6" t="s">
        <v>1394</v>
      </c>
    </row>
    <row r="35144">
      <c r="A35144" s="9">
        <f t="shared" si="1"/>
        <v>25871</v>
      </c>
      <c r="B35144" s="8" t="s">
        <v>22095</v>
      </c>
      <c r="C35144" s="9" t="s">
        <v>46</v>
      </c>
    </row>
    <row r="35145">
      <c r="A35145" s="9">
        <f t="shared" si="1"/>
        <v>25872</v>
      </c>
      <c r="B35145" s="5" t="s">
        <v>22096</v>
      </c>
      <c r="C35145" s="6" t="s">
        <v>86</v>
      </c>
    </row>
    <row r="35146">
      <c r="A35146" s="9">
        <f t="shared" si="1"/>
        <v>25873</v>
      </c>
      <c r="B35146" s="5" t="s">
        <v>22097</v>
      </c>
      <c r="C35146" s="6" t="s">
        <v>86</v>
      </c>
    </row>
    <row r="35147">
      <c r="A35147" s="9">
        <f t="shared" si="1"/>
        <v>25874</v>
      </c>
      <c r="B35147" s="5" t="s">
        <v>22098</v>
      </c>
      <c r="C35147" s="6" t="s">
        <v>25</v>
      </c>
    </row>
    <row r="35148">
      <c r="A35148" s="9">
        <f t="shared" si="1"/>
        <v>25874</v>
      </c>
      <c r="B35148" s="5" t="s">
        <v>22098</v>
      </c>
      <c r="C35148" s="6" t="s">
        <v>153</v>
      </c>
    </row>
    <row r="35149">
      <c r="A35149" s="9">
        <f t="shared" si="1"/>
        <v>25874</v>
      </c>
      <c r="B35149" s="5" t="s">
        <v>22098</v>
      </c>
      <c r="C35149" s="6" t="s">
        <v>804</v>
      </c>
    </row>
    <row r="35150">
      <c r="A35150" s="9">
        <f t="shared" si="1"/>
        <v>25874</v>
      </c>
      <c r="B35150" s="5" t="s">
        <v>22098</v>
      </c>
      <c r="C35150" s="6" t="s">
        <v>23637</v>
      </c>
    </row>
    <row r="35151">
      <c r="A35151" s="9">
        <f t="shared" si="1"/>
        <v>25875</v>
      </c>
      <c r="B35151" s="5" t="s">
        <v>22099</v>
      </c>
      <c r="C35151" s="6" t="s">
        <v>150</v>
      </c>
    </row>
    <row r="35152">
      <c r="A35152" s="9">
        <f t="shared" si="1"/>
        <v>25875</v>
      </c>
      <c r="B35152" s="5" t="s">
        <v>22099</v>
      </c>
      <c r="C35152" s="6" t="s">
        <v>23637</v>
      </c>
    </row>
    <row r="35153">
      <c r="A35153" s="9">
        <f t="shared" si="1"/>
        <v>25876</v>
      </c>
      <c r="B35153" s="5" t="s">
        <v>22100</v>
      </c>
      <c r="C35153" s="6" t="s">
        <v>326</v>
      </c>
    </row>
    <row r="35154">
      <c r="A35154" s="9">
        <f t="shared" si="1"/>
        <v>25876</v>
      </c>
      <c r="B35154" s="5" t="s">
        <v>22100</v>
      </c>
      <c r="C35154" s="6" t="s">
        <v>23637</v>
      </c>
    </row>
    <row r="35155">
      <c r="A35155" s="9">
        <f t="shared" si="1"/>
        <v>25877</v>
      </c>
      <c r="B35155" s="8" t="s">
        <v>22101</v>
      </c>
      <c r="C35155" s="9" t="s">
        <v>60</v>
      </c>
    </row>
    <row r="35156">
      <c r="A35156" s="9">
        <f t="shared" si="1"/>
        <v>25878</v>
      </c>
      <c r="B35156" s="5" t="s">
        <v>22102</v>
      </c>
      <c r="C35156" s="6" t="s">
        <v>452</v>
      </c>
    </row>
    <row r="35157">
      <c r="A35157" s="9">
        <f t="shared" si="1"/>
        <v>25878</v>
      </c>
      <c r="B35157" s="5" t="s">
        <v>22102</v>
      </c>
      <c r="C35157" s="6" t="s">
        <v>23637</v>
      </c>
    </row>
    <row r="35158">
      <c r="A35158" s="9">
        <f t="shared" si="1"/>
        <v>25879</v>
      </c>
      <c r="B35158" s="5" t="s">
        <v>22103</v>
      </c>
      <c r="C35158" s="6" t="s">
        <v>1007</v>
      </c>
    </row>
    <row r="35159">
      <c r="A35159" s="9">
        <f t="shared" si="1"/>
        <v>25879</v>
      </c>
      <c r="B35159" s="5" t="s">
        <v>22103</v>
      </c>
      <c r="C35159" s="6" t="s">
        <v>69</v>
      </c>
    </row>
    <row r="35160">
      <c r="A35160" s="9">
        <f t="shared" si="1"/>
        <v>25879</v>
      </c>
      <c r="B35160" s="5" t="s">
        <v>22103</v>
      </c>
      <c r="C35160" s="6" t="s">
        <v>23628</v>
      </c>
    </row>
    <row r="35161">
      <c r="A35161" s="9">
        <f t="shared" si="1"/>
        <v>25880</v>
      </c>
      <c r="B35161" s="5" t="s">
        <v>22104</v>
      </c>
      <c r="C35161" s="6" t="s">
        <v>462</v>
      </c>
    </row>
    <row r="35162">
      <c r="A35162" s="9">
        <f t="shared" si="1"/>
        <v>25880</v>
      </c>
      <c r="B35162" s="5" t="s">
        <v>22104</v>
      </c>
      <c r="C35162" s="6" t="s">
        <v>23637</v>
      </c>
    </row>
    <row r="35163">
      <c r="A35163" s="9">
        <f t="shared" si="1"/>
        <v>25881</v>
      </c>
      <c r="B35163" s="5" t="s">
        <v>22105</v>
      </c>
      <c r="C35163" s="6" t="s">
        <v>765</v>
      </c>
    </row>
    <row r="35164">
      <c r="A35164" s="9">
        <f t="shared" si="1"/>
        <v>25882</v>
      </c>
      <c r="B35164" s="25" t="s">
        <v>27669</v>
      </c>
      <c r="C35164" s="26" t="s">
        <v>23817</v>
      </c>
    </row>
    <row r="35165">
      <c r="A35165" s="9">
        <f t="shared" si="1"/>
        <v>25883</v>
      </c>
      <c r="B35165" s="8" t="s">
        <v>22106</v>
      </c>
      <c r="C35165" s="9" t="s">
        <v>547</v>
      </c>
    </row>
    <row r="35166">
      <c r="A35166" s="9">
        <f t="shared" si="1"/>
        <v>25884</v>
      </c>
      <c r="B35166" s="8" t="s">
        <v>22107</v>
      </c>
      <c r="C35166" s="9" t="s">
        <v>25</v>
      </c>
    </row>
    <row r="35167">
      <c r="A35167" s="9">
        <f t="shared" si="1"/>
        <v>25884</v>
      </c>
      <c r="B35167" s="8" t="s">
        <v>22107</v>
      </c>
      <c r="C35167" s="9" t="s">
        <v>54</v>
      </c>
    </row>
    <row r="35168">
      <c r="A35168" s="9">
        <f t="shared" si="1"/>
        <v>25885</v>
      </c>
      <c r="B35168" s="8" t="s">
        <v>22108</v>
      </c>
      <c r="C35168" s="9" t="s">
        <v>162</v>
      </c>
    </row>
    <row r="35169">
      <c r="A35169" s="9">
        <f t="shared" si="1"/>
        <v>25885</v>
      </c>
      <c r="B35169" s="8" t="s">
        <v>22108</v>
      </c>
      <c r="C35169" s="9" t="s">
        <v>40</v>
      </c>
    </row>
    <row r="35170">
      <c r="A35170" s="9">
        <f t="shared" si="1"/>
        <v>25886</v>
      </c>
      <c r="B35170" s="25" t="s">
        <v>27670</v>
      </c>
      <c r="C35170" s="26" t="s">
        <v>23812</v>
      </c>
    </row>
    <row r="35171">
      <c r="A35171" s="9">
        <f t="shared" si="1"/>
        <v>25887</v>
      </c>
      <c r="B35171" s="25" t="s">
        <v>27671</v>
      </c>
      <c r="C35171" s="26" t="s">
        <v>487</v>
      </c>
    </row>
    <row r="35172">
      <c r="A35172" s="9">
        <f t="shared" si="1"/>
        <v>25887</v>
      </c>
      <c r="B35172" s="27" t="s">
        <v>27671</v>
      </c>
      <c r="C35172" s="28" t="s">
        <v>23637</v>
      </c>
    </row>
    <row r="35173">
      <c r="A35173" s="9">
        <f t="shared" si="1"/>
        <v>25888</v>
      </c>
      <c r="B35173" s="5" t="s">
        <v>22109</v>
      </c>
      <c r="C35173" s="6" t="s">
        <v>655</v>
      </c>
    </row>
    <row r="35174">
      <c r="A35174" s="9">
        <f t="shared" si="1"/>
        <v>25888</v>
      </c>
      <c r="B35174" s="37" t="s">
        <v>22109</v>
      </c>
      <c r="C35174" s="28" t="s">
        <v>23633</v>
      </c>
    </row>
    <row r="35175">
      <c r="A35175" s="9">
        <f t="shared" si="1"/>
        <v>25889</v>
      </c>
      <c r="B35175" s="8" t="s">
        <v>22110</v>
      </c>
      <c r="C35175" s="6" t="s">
        <v>1012</v>
      </c>
    </row>
    <row r="35176">
      <c r="A35176" s="9">
        <f t="shared" si="1"/>
        <v>25890</v>
      </c>
      <c r="B35176" s="8" t="s">
        <v>22111</v>
      </c>
      <c r="C35176" s="9" t="s">
        <v>25</v>
      </c>
    </row>
    <row r="35177">
      <c r="A35177" s="9">
        <f t="shared" si="1"/>
        <v>25890</v>
      </c>
      <c r="B35177" s="8" t="s">
        <v>22111</v>
      </c>
      <c r="C35177" s="9" t="s">
        <v>24</v>
      </c>
    </row>
    <row r="35178">
      <c r="A35178" s="9">
        <f t="shared" si="1"/>
        <v>25891</v>
      </c>
      <c r="B35178" s="8" t="s">
        <v>22112</v>
      </c>
      <c r="C35178" s="9" t="s">
        <v>46</v>
      </c>
    </row>
    <row r="35179">
      <c r="A35179" s="9">
        <f t="shared" si="1"/>
        <v>25892</v>
      </c>
      <c r="B35179" s="15" t="s">
        <v>22113</v>
      </c>
      <c r="C35179" s="17" t="s">
        <v>426</v>
      </c>
    </row>
    <row r="35180">
      <c r="A35180" s="9">
        <f t="shared" si="1"/>
        <v>25893</v>
      </c>
      <c r="B35180" s="15" t="s">
        <v>22114</v>
      </c>
      <c r="C35180" s="17" t="s">
        <v>426</v>
      </c>
    </row>
    <row r="35181">
      <c r="A35181" s="9">
        <f t="shared" si="1"/>
        <v>25894</v>
      </c>
      <c r="B35181" s="15" t="s">
        <v>22115</v>
      </c>
      <c r="C35181" s="17" t="s">
        <v>426</v>
      </c>
    </row>
    <row r="35182">
      <c r="A35182" s="9">
        <f t="shared" si="1"/>
        <v>25895</v>
      </c>
      <c r="B35182" s="15" t="s">
        <v>22116</v>
      </c>
      <c r="C35182" s="17" t="s">
        <v>426</v>
      </c>
    </row>
    <row r="35183">
      <c r="A35183" s="9">
        <f t="shared" si="1"/>
        <v>25896</v>
      </c>
      <c r="B35183" s="8" t="s">
        <v>22117</v>
      </c>
      <c r="C35183" s="9" t="s">
        <v>8</v>
      </c>
    </row>
    <row r="35184">
      <c r="A35184" s="9">
        <f t="shared" si="1"/>
        <v>25897</v>
      </c>
      <c r="B35184" s="5" t="s">
        <v>22118</v>
      </c>
      <c r="C35184" s="6" t="s">
        <v>80</v>
      </c>
    </row>
    <row r="35185">
      <c r="A35185" s="9">
        <f t="shared" si="1"/>
        <v>25898</v>
      </c>
      <c r="B35185" s="5" t="s">
        <v>22119</v>
      </c>
      <c r="C35185" s="6" t="s">
        <v>32</v>
      </c>
    </row>
    <row r="35186">
      <c r="A35186" s="9">
        <f t="shared" si="1"/>
        <v>25899</v>
      </c>
      <c r="B35186" s="16" t="s">
        <v>22120</v>
      </c>
      <c r="C35186" s="6" t="s">
        <v>1235</v>
      </c>
    </row>
    <row r="35187">
      <c r="A35187" s="9">
        <f t="shared" si="1"/>
        <v>25900</v>
      </c>
      <c r="B35187" s="5" t="s">
        <v>22121</v>
      </c>
      <c r="C35187" s="6" t="s">
        <v>1394</v>
      </c>
    </row>
    <row r="35188">
      <c r="A35188" s="9">
        <f t="shared" si="1"/>
        <v>25901</v>
      </c>
      <c r="B35188" s="8" t="s">
        <v>22122</v>
      </c>
      <c r="C35188" s="9" t="s">
        <v>46</v>
      </c>
    </row>
    <row r="35189">
      <c r="A35189" s="9">
        <f t="shared" si="1"/>
        <v>25902</v>
      </c>
      <c r="B35189" s="5" t="s">
        <v>22123</v>
      </c>
      <c r="C35189" s="6" t="s">
        <v>714</v>
      </c>
    </row>
    <row r="35190">
      <c r="A35190" s="9">
        <f t="shared" si="1"/>
        <v>25902</v>
      </c>
      <c r="B35190" s="5" t="s">
        <v>22123</v>
      </c>
      <c r="C35190" s="6" t="s">
        <v>23672</v>
      </c>
    </row>
    <row r="35191">
      <c r="A35191" s="9">
        <f t="shared" si="1"/>
        <v>25903</v>
      </c>
      <c r="B35191" s="8" t="s">
        <v>22124</v>
      </c>
      <c r="C35191" s="9" t="s">
        <v>547</v>
      </c>
    </row>
    <row r="35192">
      <c r="A35192" s="9">
        <f t="shared" si="1"/>
        <v>25904</v>
      </c>
      <c r="B35192" s="5" t="s">
        <v>22125</v>
      </c>
      <c r="C35192" s="6" t="s">
        <v>426</v>
      </c>
    </row>
    <row r="35193">
      <c r="A35193" s="9">
        <f t="shared" si="1"/>
        <v>25905</v>
      </c>
      <c r="B35193" s="5" t="s">
        <v>22126</v>
      </c>
      <c r="C35193" s="6" t="s">
        <v>785</v>
      </c>
    </row>
    <row r="35194">
      <c r="A35194" s="9">
        <f t="shared" si="1"/>
        <v>25906</v>
      </c>
      <c r="B35194" s="8" t="s">
        <v>22127</v>
      </c>
      <c r="C35194" s="9" t="s">
        <v>547</v>
      </c>
    </row>
    <row r="35195">
      <c r="A35195" s="9">
        <f t="shared" si="1"/>
        <v>25907</v>
      </c>
      <c r="B35195" s="5" t="s">
        <v>22128</v>
      </c>
      <c r="C35195" s="6" t="s">
        <v>502</v>
      </c>
    </row>
    <row r="35196">
      <c r="A35196" s="9">
        <f t="shared" si="1"/>
        <v>25907</v>
      </c>
      <c r="B35196" s="5" t="s">
        <v>22128</v>
      </c>
      <c r="C35196" s="6" t="s">
        <v>362</v>
      </c>
    </row>
    <row r="35197">
      <c r="A35197" s="9">
        <f t="shared" si="1"/>
        <v>25908</v>
      </c>
      <c r="B35197" s="45" t="s">
        <v>27672</v>
      </c>
      <c r="C35197" s="26" t="s">
        <v>1316</v>
      </c>
    </row>
    <row r="35198">
      <c r="A35198" s="9">
        <f t="shared" si="1"/>
        <v>25909</v>
      </c>
      <c r="B35198" s="5" t="s">
        <v>22129</v>
      </c>
      <c r="C35198" s="6" t="s">
        <v>393</v>
      </c>
    </row>
    <row r="35199">
      <c r="A35199" s="9">
        <f t="shared" si="1"/>
        <v>25910</v>
      </c>
      <c r="B35199" s="8" t="s">
        <v>22130</v>
      </c>
      <c r="C35199" s="9" t="s">
        <v>530</v>
      </c>
    </row>
    <row r="35200">
      <c r="A35200" s="9">
        <f t="shared" si="1"/>
        <v>25910</v>
      </c>
      <c r="B35200" s="8" t="s">
        <v>22130</v>
      </c>
      <c r="C35200" s="9" t="s">
        <v>64</v>
      </c>
    </row>
    <row r="35201">
      <c r="A35201" s="9">
        <f t="shared" si="1"/>
        <v>25911</v>
      </c>
      <c r="B35201" s="5" t="s">
        <v>22131</v>
      </c>
      <c r="C35201" s="6" t="s">
        <v>538</v>
      </c>
    </row>
    <row r="35202">
      <c r="A35202" s="9">
        <f t="shared" si="1"/>
        <v>25911</v>
      </c>
      <c r="B35202" s="5" t="s">
        <v>22131</v>
      </c>
      <c r="C35202" s="6" t="s">
        <v>23628</v>
      </c>
    </row>
    <row r="35203">
      <c r="A35203" s="9">
        <f t="shared" si="1"/>
        <v>25912</v>
      </c>
      <c r="B35203" s="5" t="s">
        <v>22132</v>
      </c>
      <c r="C35203" s="6" t="s">
        <v>538</v>
      </c>
    </row>
    <row r="35204">
      <c r="A35204" s="9">
        <f t="shared" si="1"/>
        <v>25912</v>
      </c>
      <c r="B35204" s="5" t="s">
        <v>22132</v>
      </c>
      <c r="C35204" s="6" t="s">
        <v>23628</v>
      </c>
    </row>
    <row r="35205">
      <c r="A35205" s="9">
        <f t="shared" si="1"/>
        <v>25913</v>
      </c>
      <c r="B35205" s="8" t="s">
        <v>22133</v>
      </c>
      <c r="C35205" s="9" t="s">
        <v>64</v>
      </c>
    </row>
    <row r="35206">
      <c r="A35206" s="9">
        <f t="shared" si="1"/>
        <v>25914</v>
      </c>
      <c r="B35206" s="5" t="s">
        <v>22134</v>
      </c>
      <c r="C35206" s="6" t="s">
        <v>1120</v>
      </c>
    </row>
    <row r="35207">
      <c r="A35207" s="9">
        <f t="shared" si="1"/>
        <v>25915</v>
      </c>
      <c r="B35207" s="5" t="s">
        <v>22135</v>
      </c>
      <c r="C35207" s="6" t="s">
        <v>393</v>
      </c>
    </row>
    <row r="35208">
      <c r="A35208" s="9">
        <f t="shared" si="1"/>
        <v>25916</v>
      </c>
      <c r="B35208" s="5" t="s">
        <v>22136</v>
      </c>
      <c r="C35208" s="6" t="s">
        <v>1369</v>
      </c>
    </row>
    <row r="35209">
      <c r="A35209" s="9">
        <f t="shared" si="1"/>
        <v>25917</v>
      </c>
      <c r="B35209" s="5" t="s">
        <v>22137</v>
      </c>
      <c r="C35209" s="6" t="s">
        <v>78</v>
      </c>
    </row>
    <row r="35210">
      <c r="A35210" s="9">
        <f t="shared" si="1"/>
        <v>25918</v>
      </c>
      <c r="B35210" s="5" t="s">
        <v>22138</v>
      </c>
      <c r="C35210" s="6" t="s">
        <v>393</v>
      </c>
    </row>
    <row r="35211">
      <c r="A35211" s="9">
        <f t="shared" si="1"/>
        <v>25919</v>
      </c>
      <c r="B35211" s="5" t="s">
        <v>22139</v>
      </c>
      <c r="C35211" s="6" t="s">
        <v>393</v>
      </c>
    </row>
    <row r="35212">
      <c r="A35212" s="9">
        <f t="shared" si="1"/>
        <v>25920</v>
      </c>
      <c r="B35212" s="8" t="s">
        <v>22140</v>
      </c>
      <c r="C35212" s="9" t="s">
        <v>76</v>
      </c>
    </row>
    <row r="35213">
      <c r="A35213" s="9">
        <f t="shared" si="1"/>
        <v>25920</v>
      </c>
      <c r="B35213" s="8" t="s">
        <v>22140</v>
      </c>
      <c r="C35213" s="9" t="s">
        <v>1042</v>
      </c>
    </row>
    <row r="35214">
      <c r="A35214" s="9">
        <f t="shared" si="1"/>
        <v>25921</v>
      </c>
      <c r="B35214" s="8" t="s">
        <v>22141</v>
      </c>
      <c r="C35214" s="9" t="s">
        <v>76</v>
      </c>
    </row>
    <row r="35215">
      <c r="A35215" s="9">
        <f t="shared" si="1"/>
        <v>25922</v>
      </c>
      <c r="B35215" s="5" t="s">
        <v>22142</v>
      </c>
      <c r="C35215" s="6" t="s">
        <v>362</v>
      </c>
    </row>
    <row r="35216">
      <c r="A35216" s="9">
        <f t="shared" si="1"/>
        <v>25923</v>
      </c>
      <c r="B35216" s="5" t="s">
        <v>22143</v>
      </c>
      <c r="C35216" s="6" t="s">
        <v>393</v>
      </c>
    </row>
    <row r="35217">
      <c r="A35217" s="9">
        <f t="shared" si="1"/>
        <v>25924</v>
      </c>
      <c r="B35217" s="8" t="s">
        <v>22144</v>
      </c>
      <c r="C35217" s="9" t="s">
        <v>1776</v>
      </c>
    </row>
    <row r="35218">
      <c r="A35218" s="9">
        <f t="shared" si="1"/>
        <v>25925</v>
      </c>
      <c r="B35218" s="5" t="s">
        <v>22145</v>
      </c>
      <c r="C35218" s="6" t="s">
        <v>356</v>
      </c>
    </row>
    <row r="35219">
      <c r="A35219" s="9">
        <f t="shared" si="1"/>
        <v>25925</v>
      </c>
      <c r="B35219" s="5" t="s">
        <v>22145</v>
      </c>
      <c r="C35219" s="6" t="s">
        <v>727</v>
      </c>
    </row>
    <row r="35220">
      <c r="A35220" s="9">
        <f t="shared" si="1"/>
        <v>25925</v>
      </c>
      <c r="B35220" s="8" t="s">
        <v>22145</v>
      </c>
      <c r="C35220" s="9" t="s">
        <v>372</v>
      </c>
    </row>
    <row r="35221">
      <c r="A35221" s="9">
        <f t="shared" si="1"/>
        <v>25926</v>
      </c>
      <c r="B35221" s="8" t="s">
        <v>22146</v>
      </c>
      <c r="C35221" s="9" t="s">
        <v>874</v>
      </c>
    </row>
    <row r="35222">
      <c r="A35222" s="9">
        <f t="shared" si="1"/>
        <v>25927</v>
      </c>
      <c r="B35222" s="5" t="s">
        <v>22147</v>
      </c>
      <c r="C35222" s="6" t="s">
        <v>765</v>
      </c>
    </row>
    <row r="35223">
      <c r="A35223" s="9">
        <f t="shared" si="1"/>
        <v>25928</v>
      </c>
      <c r="B35223" s="5" t="s">
        <v>22148</v>
      </c>
      <c r="C35223" s="6" t="s">
        <v>59</v>
      </c>
    </row>
    <row r="35224">
      <c r="A35224" s="9">
        <f t="shared" si="1"/>
        <v>25929</v>
      </c>
      <c r="B35224" s="5" t="s">
        <v>22149</v>
      </c>
      <c r="C35224" s="6" t="s">
        <v>426</v>
      </c>
    </row>
    <row r="35225">
      <c r="A35225" s="9">
        <f t="shared" si="1"/>
        <v>25930</v>
      </c>
      <c r="B35225" s="5" t="s">
        <v>22150</v>
      </c>
      <c r="C35225" s="6" t="s">
        <v>426</v>
      </c>
    </row>
    <row r="35226">
      <c r="A35226" s="9">
        <f t="shared" si="1"/>
        <v>25931</v>
      </c>
      <c r="B35226" s="8" t="s">
        <v>22151</v>
      </c>
      <c r="C35226" s="9" t="s">
        <v>42</v>
      </c>
    </row>
    <row r="35227">
      <c r="A35227" s="9">
        <f t="shared" si="1"/>
        <v>25932</v>
      </c>
      <c r="B35227" s="5" t="s">
        <v>22152</v>
      </c>
      <c r="C35227" s="6" t="s">
        <v>1342</v>
      </c>
    </row>
    <row r="35228">
      <c r="A35228" s="9">
        <f t="shared" si="1"/>
        <v>25933</v>
      </c>
      <c r="B35228" s="25" t="s">
        <v>27673</v>
      </c>
      <c r="C35228" s="26" t="s">
        <v>10122</v>
      </c>
    </row>
    <row r="35229">
      <c r="A35229" s="9">
        <f t="shared" si="1"/>
        <v>25933</v>
      </c>
      <c r="B35229" s="27" t="s">
        <v>27673</v>
      </c>
      <c r="C35229" s="28" t="s">
        <v>23637</v>
      </c>
    </row>
    <row r="35230">
      <c r="A35230" s="9">
        <f t="shared" si="1"/>
        <v>25934</v>
      </c>
      <c r="B35230" s="5" t="s">
        <v>22153</v>
      </c>
      <c r="C35230" s="6" t="s">
        <v>420</v>
      </c>
    </row>
    <row r="35231">
      <c r="A35231" s="9">
        <f t="shared" si="1"/>
        <v>25934</v>
      </c>
      <c r="B35231" s="5" t="s">
        <v>22153</v>
      </c>
      <c r="C35231" s="6" t="s">
        <v>23672</v>
      </c>
    </row>
    <row r="35232">
      <c r="A35232" s="9">
        <f t="shared" si="1"/>
        <v>25935</v>
      </c>
      <c r="B35232" s="5" t="s">
        <v>22154</v>
      </c>
      <c r="C35232" s="6" t="s">
        <v>714</v>
      </c>
    </row>
    <row r="35233">
      <c r="A35233" s="9">
        <f t="shared" si="1"/>
        <v>25935</v>
      </c>
      <c r="B35233" s="5" t="s">
        <v>22154</v>
      </c>
      <c r="C35233" s="6" t="s">
        <v>23672</v>
      </c>
    </row>
    <row r="35234">
      <c r="A35234" s="9">
        <f t="shared" si="1"/>
        <v>25936</v>
      </c>
      <c r="B35234" s="25" t="s">
        <v>27674</v>
      </c>
      <c r="C35234" s="26" t="s">
        <v>8541</v>
      </c>
    </row>
    <row r="35235">
      <c r="A35235" s="9">
        <f t="shared" si="1"/>
        <v>25937</v>
      </c>
      <c r="B35235" s="5" t="s">
        <v>22155</v>
      </c>
      <c r="C35235" s="6" t="s">
        <v>1120</v>
      </c>
    </row>
    <row r="35236">
      <c r="A35236" s="9">
        <f t="shared" si="1"/>
        <v>25938</v>
      </c>
      <c r="B35236" s="5" t="s">
        <v>22156</v>
      </c>
      <c r="C35236" s="6" t="s">
        <v>1120</v>
      </c>
    </row>
    <row r="35237">
      <c r="A35237" s="9">
        <f t="shared" si="1"/>
        <v>25939</v>
      </c>
      <c r="B35237" s="25" t="s">
        <v>27675</v>
      </c>
      <c r="C35237" s="26" t="s">
        <v>23653</v>
      </c>
    </row>
    <row r="35238">
      <c r="A35238" s="9">
        <f t="shared" si="1"/>
        <v>25940</v>
      </c>
      <c r="B35238" s="25" t="s">
        <v>27676</v>
      </c>
      <c r="C35238" s="26" t="s">
        <v>10122</v>
      </c>
    </row>
    <row r="35239">
      <c r="A35239" s="9">
        <f t="shared" si="1"/>
        <v>25940</v>
      </c>
      <c r="B35239" s="27" t="s">
        <v>27676</v>
      </c>
      <c r="C35239" s="28" t="s">
        <v>23637</v>
      </c>
    </row>
    <row r="35240">
      <c r="A35240" s="9">
        <f t="shared" si="1"/>
        <v>25941</v>
      </c>
      <c r="B35240" s="25" t="s">
        <v>27677</v>
      </c>
      <c r="C35240" s="26" t="s">
        <v>10122</v>
      </c>
    </row>
    <row r="35241">
      <c r="A35241" s="9">
        <f t="shared" si="1"/>
        <v>25941</v>
      </c>
      <c r="B35241" s="27" t="s">
        <v>27677</v>
      </c>
      <c r="C35241" s="28" t="s">
        <v>23637</v>
      </c>
    </row>
    <row r="35242">
      <c r="A35242" s="9">
        <f t="shared" si="1"/>
        <v>25942</v>
      </c>
      <c r="B35242" s="5" t="s">
        <v>22157</v>
      </c>
      <c r="C35242" s="6" t="s">
        <v>393</v>
      </c>
    </row>
    <row r="35243">
      <c r="A35243" s="9">
        <f t="shared" si="1"/>
        <v>25943</v>
      </c>
      <c r="B35243" s="16" t="s">
        <v>22158</v>
      </c>
      <c r="C35243" s="6" t="s">
        <v>1235</v>
      </c>
    </row>
    <row r="35244">
      <c r="A35244" s="9">
        <f t="shared" si="1"/>
        <v>25944</v>
      </c>
      <c r="B35244" s="5" t="s">
        <v>22159</v>
      </c>
      <c r="C35244" s="6" t="s">
        <v>426</v>
      </c>
    </row>
    <row r="35245">
      <c r="A35245" s="9">
        <f t="shared" si="1"/>
        <v>25945</v>
      </c>
      <c r="B35245" s="8" t="s">
        <v>22160</v>
      </c>
      <c r="C35245" s="6" t="s">
        <v>132</v>
      </c>
    </row>
    <row r="35246">
      <c r="A35246" s="9">
        <f t="shared" si="1"/>
        <v>25945</v>
      </c>
      <c r="B35246" s="8" t="s">
        <v>22160</v>
      </c>
      <c r="C35246" s="9" t="s">
        <v>25</v>
      </c>
    </row>
    <row r="35247">
      <c r="A35247" s="9">
        <f t="shared" si="1"/>
        <v>25945</v>
      </c>
      <c r="B35247" s="8" t="s">
        <v>22160</v>
      </c>
      <c r="C35247" s="6" t="s">
        <v>23637</v>
      </c>
    </row>
    <row r="35248">
      <c r="A35248" s="9">
        <f t="shared" si="1"/>
        <v>25946</v>
      </c>
      <c r="B35248" s="8" t="s">
        <v>22161</v>
      </c>
      <c r="C35248" s="6" t="s">
        <v>132</v>
      </c>
    </row>
    <row r="35249">
      <c r="A35249" s="9">
        <f t="shared" si="1"/>
        <v>25946</v>
      </c>
      <c r="B35249" s="8" t="s">
        <v>22161</v>
      </c>
      <c r="C35249" s="9" t="s">
        <v>25</v>
      </c>
    </row>
    <row r="35250">
      <c r="A35250" s="9">
        <f t="shared" si="1"/>
        <v>25946</v>
      </c>
      <c r="B35250" s="8" t="s">
        <v>22161</v>
      </c>
      <c r="C35250" s="6" t="s">
        <v>23637</v>
      </c>
    </row>
    <row r="35251">
      <c r="A35251" s="9">
        <f t="shared" si="1"/>
        <v>25947</v>
      </c>
      <c r="B35251" s="8" t="s">
        <v>22162</v>
      </c>
      <c r="C35251" s="6" t="s">
        <v>132</v>
      </c>
    </row>
    <row r="35252">
      <c r="A35252" s="9">
        <f t="shared" si="1"/>
        <v>25947</v>
      </c>
      <c r="B35252" s="8" t="s">
        <v>22162</v>
      </c>
      <c r="C35252" s="9" t="s">
        <v>25</v>
      </c>
    </row>
    <row r="35253">
      <c r="A35253" s="9">
        <f t="shared" si="1"/>
        <v>25947</v>
      </c>
      <c r="B35253" s="8" t="s">
        <v>22162</v>
      </c>
      <c r="C35253" s="6" t="s">
        <v>23637</v>
      </c>
    </row>
    <row r="35254">
      <c r="A35254" s="9">
        <f t="shared" si="1"/>
        <v>25948</v>
      </c>
      <c r="B35254" s="8" t="s">
        <v>22163</v>
      </c>
      <c r="C35254" s="6" t="s">
        <v>132</v>
      </c>
    </row>
    <row r="35255">
      <c r="A35255" s="9">
        <f t="shared" si="1"/>
        <v>25948</v>
      </c>
      <c r="B35255" s="8" t="s">
        <v>22163</v>
      </c>
      <c r="C35255" s="9" t="s">
        <v>25</v>
      </c>
    </row>
    <row r="35256">
      <c r="A35256" s="9">
        <f t="shared" si="1"/>
        <v>25948</v>
      </c>
      <c r="B35256" s="8" t="s">
        <v>22163</v>
      </c>
      <c r="C35256" s="6" t="s">
        <v>23637</v>
      </c>
    </row>
    <row r="35257">
      <c r="A35257" s="9">
        <f t="shared" si="1"/>
        <v>25949</v>
      </c>
      <c r="B35257" s="8" t="s">
        <v>22164</v>
      </c>
      <c r="C35257" s="6" t="s">
        <v>132</v>
      </c>
    </row>
    <row r="35258">
      <c r="A35258" s="9">
        <f t="shared" si="1"/>
        <v>25949</v>
      </c>
      <c r="B35258" s="8" t="s">
        <v>22164</v>
      </c>
      <c r="C35258" s="9" t="s">
        <v>25</v>
      </c>
    </row>
    <row r="35259">
      <c r="A35259" s="9">
        <f t="shared" si="1"/>
        <v>25949</v>
      </c>
      <c r="B35259" s="8" t="s">
        <v>22164</v>
      </c>
      <c r="C35259" s="6" t="s">
        <v>23637</v>
      </c>
    </row>
    <row r="35260">
      <c r="A35260" s="9">
        <f t="shared" si="1"/>
        <v>25950</v>
      </c>
      <c r="B35260" s="8" t="s">
        <v>22165</v>
      </c>
      <c r="C35260" s="6" t="s">
        <v>132</v>
      </c>
    </row>
    <row r="35261">
      <c r="A35261" s="9">
        <f t="shared" si="1"/>
        <v>25950</v>
      </c>
      <c r="B35261" s="8" t="s">
        <v>22165</v>
      </c>
      <c r="C35261" s="9" t="s">
        <v>25</v>
      </c>
    </row>
    <row r="35262">
      <c r="A35262" s="9">
        <f t="shared" si="1"/>
        <v>25950</v>
      </c>
      <c r="B35262" s="8" t="s">
        <v>22165</v>
      </c>
      <c r="C35262" s="6" t="s">
        <v>23637</v>
      </c>
    </row>
    <row r="35263">
      <c r="A35263" s="9">
        <f t="shared" si="1"/>
        <v>25951</v>
      </c>
      <c r="B35263" s="8" t="s">
        <v>22166</v>
      </c>
      <c r="C35263" s="6" t="s">
        <v>132</v>
      </c>
    </row>
    <row r="35264">
      <c r="A35264" s="9">
        <f t="shared" si="1"/>
        <v>25951</v>
      </c>
      <c r="B35264" s="8" t="s">
        <v>22166</v>
      </c>
      <c r="C35264" s="9" t="s">
        <v>25</v>
      </c>
    </row>
    <row r="35265">
      <c r="A35265" s="9">
        <f t="shared" si="1"/>
        <v>25951</v>
      </c>
      <c r="B35265" s="8" t="s">
        <v>22166</v>
      </c>
      <c r="C35265" s="6" t="s">
        <v>23637</v>
      </c>
    </row>
    <row r="35266">
      <c r="A35266" s="9">
        <f t="shared" si="1"/>
        <v>25952</v>
      </c>
      <c r="B35266" s="5" t="s">
        <v>22167</v>
      </c>
      <c r="C35266" s="6" t="s">
        <v>939</v>
      </c>
    </row>
    <row r="35267">
      <c r="A35267" s="9">
        <f t="shared" si="1"/>
        <v>25952</v>
      </c>
      <c r="B35267" s="5" t="s">
        <v>22167</v>
      </c>
      <c r="C35267" s="6" t="s">
        <v>23628</v>
      </c>
    </row>
    <row r="35268">
      <c r="A35268" s="9">
        <f t="shared" si="1"/>
        <v>25953</v>
      </c>
      <c r="B35268" s="8" t="s">
        <v>22168</v>
      </c>
      <c r="C35268" s="9" t="s">
        <v>64</v>
      </c>
    </row>
    <row r="35269">
      <c r="A35269" s="9">
        <f t="shared" si="1"/>
        <v>25954</v>
      </c>
      <c r="B35269" s="8" t="s">
        <v>22169</v>
      </c>
      <c r="C35269" s="6" t="s">
        <v>132</v>
      </c>
    </row>
    <row r="35270">
      <c r="A35270" s="9">
        <f t="shared" si="1"/>
        <v>25954</v>
      </c>
      <c r="B35270" s="8" t="s">
        <v>22169</v>
      </c>
      <c r="C35270" s="6" t="s">
        <v>23637</v>
      </c>
    </row>
    <row r="35271">
      <c r="A35271" s="9">
        <f t="shared" si="1"/>
        <v>25955</v>
      </c>
      <c r="B35271" s="8" t="s">
        <v>22170</v>
      </c>
      <c r="C35271" s="6" t="s">
        <v>132</v>
      </c>
    </row>
    <row r="35272">
      <c r="A35272" s="9">
        <f t="shared" si="1"/>
        <v>25955</v>
      </c>
      <c r="B35272" s="8" t="s">
        <v>22170</v>
      </c>
      <c r="C35272" s="9" t="s">
        <v>25</v>
      </c>
    </row>
    <row r="35273">
      <c r="A35273" s="9">
        <f t="shared" si="1"/>
        <v>25955</v>
      </c>
      <c r="B35273" s="8" t="s">
        <v>22170</v>
      </c>
      <c r="C35273" s="6" t="s">
        <v>23637</v>
      </c>
    </row>
    <row r="35274">
      <c r="A35274" s="9">
        <f t="shared" si="1"/>
        <v>25956</v>
      </c>
      <c r="B35274" s="8" t="s">
        <v>22171</v>
      </c>
      <c r="C35274" s="6" t="s">
        <v>132</v>
      </c>
    </row>
    <row r="35275">
      <c r="A35275" s="9">
        <f t="shared" si="1"/>
        <v>25956</v>
      </c>
      <c r="B35275" s="8" t="s">
        <v>22171</v>
      </c>
      <c r="C35275" s="9" t="s">
        <v>25</v>
      </c>
    </row>
    <row r="35276">
      <c r="A35276" s="9">
        <f t="shared" si="1"/>
        <v>25956</v>
      </c>
      <c r="B35276" s="8" t="s">
        <v>22171</v>
      </c>
      <c r="C35276" s="6" t="s">
        <v>23637</v>
      </c>
    </row>
    <row r="35277">
      <c r="A35277" s="9">
        <f t="shared" si="1"/>
        <v>25957</v>
      </c>
      <c r="B35277" s="8" t="s">
        <v>22172</v>
      </c>
      <c r="C35277" s="6" t="s">
        <v>132</v>
      </c>
    </row>
    <row r="35278">
      <c r="A35278" s="9">
        <f t="shared" si="1"/>
        <v>25957</v>
      </c>
      <c r="B35278" s="8" t="s">
        <v>22172</v>
      </c>
      <c r="C35278" s="6" t="s">
        <v>10746</v>
      </c>
    </row>
    <row r="35279">
      <c r="A35279" s="9">
        <f t="shared" si="1"/>
        <v>25957</v>
      </c>
      <c r="B35279" s="8" t="s">
        <v>22172</v>
      </c>
      <c r="C35279" s="9" t="s">
        <v>25</v>
      </c>
    </row>
    <row r="35280">
      <c r="A35280" s="9">
        <f t="shared" si="1"/>
        <v>25957</v>
      </c>
      <c r="B35280" s="8" t="s">
        <v>22172</v>
      </c>
      <c r="C35280" s="6" t="s">
        <v>23637</v>
      </c>
    </row>
    <row r="35281">
      <c r="A35281" s="9">
        <f t="shared" si="1"/>
        <v>25958</v>
      </c>
      <c r="B35281" s="8" t="s">
        <v>22173</v>
      </c>
      <c r="C35281" s="6" t="s">
        <v>132</v>
      </c>
    </row>
    <row r="35282">
      <c r="A35282" s="9">
        <f t="shared" si="1"/>
        <v>25958</v>
      </c>
      <c r="B35282" s="8" t="s">
        <v>22173</v>
      </c>
      <c r="C35282" s="6" t="s">
        <v>10746</v>
      </c>
    </row>
    <row r="35283">
      <c r="A35283" s="9">
        <f t="shared" si="1"/>
        <v>25958</v>
      </c>
      <c r="B35283" s="8" t="s">
        <v>22173</v>
      </c>
      <c r="C35283" s="9" t="s">
        <v>25</v>
      </c>
    </row>
    <row r="35284">
      <c r="A35284" s="9">
        <f t="shared" si="1"/>
        <v>25958</v>
      </c>
      <c r="B35284" s="8" t="s">
        <v>22173</v>
      </c>
      <c r="C35284" s="6" t="s">
        <v>23637</v>
      </c>
    </row>
    <row r="35285">
      <c r="A35285" s="9">
        <f t="shared" si="1"/>
        <v>25959</v>
      </c>
      <c r="B35285" s="8" t="s">
        <v>22174</v>
      </c>
      <c r="C35285" s="6" t="s">
        <v>132</v>
      </c>
    </row>
    <row r="35286">
      <c r="A35286" s="9">
        <f t="shared" si="1"/>
        <v>25959</v>
      </c>
      <c r="B35286" s="8" t="s">
        <v>22174</v>
      </c>
      <c r="C35286" s="6" t="s">
        <v>10746</v>
      </c>
    </row>
    <row r="35287">
      <c r="A35287" s="9">
        <f t="shared" si="1"/>
        <v>25959</v>
      </c>
      <c r="B35287" s="8" t="s">
        <v>22174</v>
      </c>
      <c r="C35287" s="9" t="s">
        <v>60</v>
      </c>
    </row>
    <row r="35288">
      <c r="A35288" s="9">
        <f t="shared" si="1"/>
        <v>25959</v>
      </c>
      <c r="B35288" s="8" t="s">
        <v>22174</v>
      </c>
      <c r="C35288" s="6" t="s">
        <v>23637</v>
      </c>
    </row>
    <row r="35289">
      <c r="A35289" s="9">
        <f t="shared" si="1"/>
        <v>25960</v>
      </c>
      <c r="B35289" s="8" t="s">
        <v>22175</v>
      </c>
      <c r="C35289" s="6" t="s">
        <v>132</v>
      </c>
    </row>
    <row r="35290">
      <c r="A35290" s="9">
        <f t="shared" si="1"/>
        <v>25960</v>
      </c>
      <c r="B35290" s="8" t="s">
        <v>22175</v>
      </c>
      <c r="C35290" s="6" t="s">
        <v>10746</v>
      </c>
    </row>
    <row r="35291">
      <c r="A35291" s="9">
        <f t="shared" si="1"/>
        <v>25960</v>
      </c>
      <c r="B35291" s="8" t="s">
        <v>22175</v>
      </c>
      <c r="C35291" s="6" t="s">
        <v>23637</v>
      </c>
    </row>
    <row r="35292">
      <c r="A35292" s="9">
        <f t="shared" si="1"/>
        <v>25961</v>
      </c>
      <c r="B35292" s="8" t="s">
        <v>22176</v>
      </c>
      <c r="C35292" s="6" t="s">
        <v>132</v>
      </c>
    </row>
    <row r="35293">
      <c r="A35293" s="9">
        <f t="shared" si="1"/>
        <v>25961</v>
      </c>
      <c r="B35293" s="8" t="s">
        <v>22176</v>
      </c>
      <c r="C35293" s="6" t="s">
        <v>10746</v>
      </c>
    </row>
    <row r="35294">
      <c r="A35294" s="9">
        <f t="shared" si="1"/>
        <v>25961</v>
      </c>
      <c r="B35294" s="8" t="s">
        <v>22176</v>
      </c>
      <c r="C35294" s="9" t="s">
        <v>25</v>
      </c>
    </row>
    <row r="35295">
      <c r="A35295" s="9">
        <f t="shared" si="1"/>
        <v>25961</v>
      </c>
      <c r="B35295" s="8" t="s">
        <v>22176</v>
      </c>
      <c r="C35295" s="6" t="s">
        <v>23637</v>
      </c>
    </row>
    <row r="35296">
      <c r="A35296" s="9">
        <f t="shared" si="1"/>
        <v>25962</v>
      </c>
      <c r="B35296" s="8" t="s">
        <v>22177</v>
      </c>
      <c r="C35296" s="6" t="s">
        <v>132</v>
      </c>
    </row>
    <row r="35297">
      <c r="A35297" s="9">
        <f t="shared" si="1"/>
        <v>25962</v>
      </c>
      <c r="B35297" s="8" t="s">
        <v>22177</v>
      </c>
      <c r="C35297" s="6" t="s">
        <v>23637</v>
      </c>
    </row>
    <row r="35298">
      <c r="A35298" s="9">
        <f t="shared" si="1"/>
        <v>25963</v>
      </c>
      <c r="B35298" s="8" t="s">
        <v>22178</v>
      </c>
      <c r="C35298" s="6" t="s">
        <v>132</v>
      </c>
    </row>
    <row r="35299">
      <c r="A35299" s="9">
        <f t="shared" si="1"/>
        <v>25963</v>
      </c>
      <c r="B35299" s="8" t="s">
        <v>22178</v>
      </c>
      <c r="C35299" s="9" t="s">
        <v>25</v>
      </c>
    </row>
    <row r="35300">
      <c r="A35300" s="9">
        <f t="shared" si="1"/>
        <v>25963</v>
      </c>
      <c r="B35300" s="8" t="s">
        <v>22178</v>
      </c>
      <c r="C35300" s="6" t="s">
        <v>23637</v>
      </c>
    </row>
    <row r="35301">
      <c r="A35301" s="9">
        <f t="shared" si="1"/>
        <v>25964</v>
      </c>
      <c r="B35301" s="8" t="s">
        <v>22179</v>
      </c>
      <c r="C35301" s="6" t="s">
        <v>132</v>
      </c>
    </row>
    <row r="35302">
      <c r="A35302" s="9">
        <f t="shared" si="1"/>
        <v>25964</v>
      </c>
      <c r="B35302" s="8" t="s">
        <v>22179</v>
      </c>
      <c r="C35302" s="6" t="s">
        <v>23637</v>
      </c>
    </row>
    <row r="35303">
      <c r="A35303" s="9">
        <f t="shared" si="1"/>
        <v>25965</v>
      </c>
      <c r="B35303" s="8" t="s">
        <v>22180</v>
      </c>
      <c r="C35303" s="6" t="s">
        <v>132</v>
      </c>
    </row>
    <row r="35304">
      <c r="A35304" s="9">
        <f t="shared" si="1"/>
        <v>25965</v>
      </c>
      <c r="B35304" s="8" t="s">
        <v>22180</v>
      </c>
      <c r="C35304" s="9" t="s">
        <v>25</v>
      </c>
    </row>
    <row r="35305">
      <c r="A35305" s="9">
        <f t="shared" si="1"/>
        <v>25965</v>
      </c>
      <c r="B35305" s="8" t="s">
        <v>22180</v>
      </c>
      <c r="C35305" s="6" t="s">
        <v>23637</v>
      </c>
    </row>
    <row r="35306">
      <c r="A35306" s="9">
        <f t="shared" si="1"/>
        <v>25966</v>
      </c>
      <c r="B35306" s="8" t="s">
        <v>22181</v>
      </c>
      <c r="C35306" s="6" t="s">
        <v>132</v>
      </c>
    </row>
    <row r="35307">
      <c r="A35307" s="9">
        <f t="shared" si="1"/>
        <v>25966</v>
      </c>
      <c r="B35307" s="8" t="s">
        <v>22181</v>
      </c>
      <c r="C35307" s="9" t="s">
        <v>25</v>
      </c>
    </row>
    <row r="35308">
      <c r="A35308" s="9">
        <f t="shared" si="1"/>
        <v>25966</v>
      </c>
      <c r="B35308" s="8" t="s">
        <v>22181</v>
      </c>
      <c r="C35308" s="6" t="s">
        <v>23637</v>
      </c>
    </row>
    <row r="35309">
      <c r="A35309" s="9">
        <f t="shared" si="1"/>
        <v>25967</v>
      </c>
      <c r="B35309" s="8" t="s">
        <v>22182</v>
      </c>
      <c r="C35309" s="6" t="s">
        <v>132</v>
      </c>
    </row>
    <row r="35310">
      <c r="A35310" s="9">
        <f t="shared" si="1"/>
        <v>25967</v>
      </c>
      <c r="B35310" s="8" t="s">
        <v>22182</v>
      </c>
      <c r="C35310" s="6" t="s">
        <v>23637</v>
      </c>
    </row>
    <row r="35311">
      <c r="A35311" s="9">
        <f t="shared" si="1"/>
        <v>25968</v>
      </c>
      <c r="B35311" s="8" t="s">
        <v>22183</v>
      </c>
      <c r="C35311" s="6" t="s">
        <v>132</v>
      </c>
    </row>
    <row r="35312">
      <c r="A35312" s="9">
        <f t="shared" si="1"/>
        <v>25968</v>
      </c>
      <c r="B35312" s="8" t="s">
        <v>22183</v>
      </c>
      <c r="C35312" s="9" t="s">
        <v>25</v>
      </c>
    </row>
    <row r="35313">
      <c r="A35313" s="9">
        <f t="shared" si="1"/>
        <v>25968</v>
      </c>
      <c r="B35313" s="8" t="s">
        <v>22183</v>
      </c>
      <c r="C35313" s="6" t="s">
        <v>23637</v>
      </c>
    </row>
    <row r="35314">
      <c r="A35314" s="9">
        <f t="shared" si="1"/>
        <v>25969</v>
      </c>
      <c r="B35314" s="8" t="s">
        <v>22184</v>
      </c>
      <c r="C35314" s="6" t="s">
        <v>132</v>
      </c>
    </row>
    <row r="35315">
      <c r="A35315" s="9">
        <f t="shared" si="1"/>
        <v>25969</v>
      </c>
      <c r="B35315" s="8" t="s">
        <v>22184</v>
      </c>
      <c r="C35315" s="9" t="s">
        <v>25</v>
      </c>
    </row>
    <row r="35316">
      <c r="A35316" s="9">
        <f t="shared" si="1"/>
        <v>25969</v>
      </c>
      <c r="B35316" s="8" t="s">
        <v>22184</v>
      </c>
      <c r="C35316" s="6" t="s">
        <v>23637</v>
      </c>
    </row>
    <row r="35317">
      <c r="A35317" s="9">
        <f t="shared" si="1"/>
        <v>25970</v>
      </c>
      <c r="B35317" s="8" t="s">
        <v>22185</v>
      </c>
      <c r="C35317" s="6" t="s">
        <v>132</v>
      </c>
    </row>
    <row r="35318">
      <c r="A35318" s="9">
        <f t="shared" si="1"/>
        <v>25970</v>
      </c>
      <c r="B35318" s="8" t="s">
        <v>22185</v>
      </c>
      <c r="C35318" s="9" t="s">
        <v>25</v>
      </c>
    </row>
    <row r="35319">
      <c r="A35319" s="9">
        <f t="shared" si="1"/>
        <v>25970</v>
      </c>
      <c r="B35319" s="8" t="s">
        <v>22185</v>
      </c>
      <c r="C35319" s="6" t="s">
        <v>23637</v>
      </c>
    </row>
    <row r="35320">
      <c r="A35320" s="9">
        <f t="shared" si="1"/>
        <v>25971</v>
      </c>
      <c r="B35320" s="8" t="s">
        <v>22186</v>
      </c>
      <c r="C35320" s="6" t="s">
        <v>132</v>
      </c>
    </row>
    <row r="35321">
      <c r="A35321" s="9">
        <f t="shared" si="1"/>
        <v>25971</v>
      </c>
      <c r="B35321" s="8" t="s">
        <v>22186</v>
      </c>
      <c r="C35321" s="9" t="s">
        <v>25</v>
      </c>
    </row>
    <row r="35322">
      <c r="A35322" s="9">
        <f t="shared" si="1"/>
        <v>25971</v>
      </c>
      <c r="B35322" s="8" t="s">
        <v>22186</v>
      </c>
      <c r="C35322" s="6" t="s">
        <v>23637</v>
      </c>
    </row>
    <row r="35323">
      <c r="A35323" s="9">
        <f t="shared" si="1"/>
        <v>25972</v>
      </c>
      <c r="B35323" s="5" t="s">
        <v>22187</v>
      </c>
      <c r="C35323" s="11" t="s">
        <v>423</v>
      </c>
    </row>
    <row r="35324">
      <c r="A35324" s="9">
        <f t="shared" si="1"/>
        <v>25973</v>
      </c>
      <c r="B35324" s="5" t="s">
        <v>22188</v>
      </c>
      <c r="C35324" s="6" t="s">
        <v>426</v>
      </c>
    </row>
    <row r="35325">
      <c r="A35325" s="9">
        <f t="shared" si="1"/>
        <v>25974</v>
      </c>
      <c r="B35325" s="5" t="s">
        <v>22189</v>
      </c>
      <c r="C35325" s="6" t="s">
        <v>426</v>
      </c>
    </row>
    <row r="35326">
      <c r="A35326" s="9">
        <f t="shared" si="1"/>
        <v>25975</v>
      </c>
      <c r="B35326" s="8" t="s">
        <v>22190</v>
      </c>
      <c r="C35326" s="6" t="s">
        <v>132</v>
      </c>
    </row>
    <row r="35327">
      <c r="A35327" s="9">
        <f t="shared" si="1"/>
        <v>25975</v>
      </c>
      <c r="B35327" s="8" t="s">
        <v>22190</v>
      </c>
      <c r="C35327" s="9" t="s">
        <v>25</v>
      </c>
    </row>
    <row r="35328">
      <c r="A35328" s="9">
        <f t="shared" si="1"/>
        <v>25975</v>
      </c>
      <c r="B35328" s="8" t="s">
        <v>22190</v>
      </c>
      <c r="C35328" s="6" t="s">
        <v>23637</v>
      </c>
    </row>
    <row r="35329">
      <c r="A35329" s="9">
        <f t="shared" si="1"/>
        <v>25976</v>
      </c>
      <c r="B35329" s="5" t="s">
        <v>22191</v>
      </c>
      <c r="C35329" s="6" t="s">
        <v>27</v>
      </c>
    </row>
    <row r="35330">
      <c r="A35330" s="9">
        <f t="shared" si="1"/>
        <v>25977</v>
      </c>
      <c r="B35330" s="5" t="s">
        <v>22192</v>
      </c>
      <c r="C35330" s="6" t="s">
        <v>785</v>
      </c>
    </row>
    <row r="35331">
      <c r="A35331" s="9">
        <f t="shared" si="1"/>
        <v>25978</v>
      </c>
      <c r="B35331" s="5" t="s">
        <v>22193</v>
      </c>
      <c r="C35331" s="6" t="s">
        <v>591</v>
      </c>
    </row>
    <row r="35332">
      <c r="A35332" s="9">
        <f t="shared" si="1"/>
        <v>25979</v>
      </c>
      <c r="B35332" s="8" t="s">
        <v>22194</v>
      </c>
      <c r="C35332" s="9" t="s">
        <v>56</v>
      </c>
    </row>
    <row r="35333">
      <c r="A35333" s="9">
        <f t="shared" si="1"/>
        <v>25980</v>
      </c>
      <c r="B35333" s="8" t="s">
        <v>22195</v>
      </c>
      <c r="C35333" s="9" t="s">
        <v>893</v>
      </c>
    </row>
    <row r="35334">
      <c r="A35334" s="9">
        <f t="shared" si="1"/>
        <v>25981</v>
      </c>
      <c r="B35334" s="8" t="s">
        <v>22196</v>
      </c>
      <c r="C35334" s="9" t="s">
        <v>280</v>
      </c>
    </row>
    <row r="35335">
      <c r="A35335" s="9">
        <f t="shared" si="1"/>
        <v>25982</v>
      </c>
      <c r="B35335" s="5" t="s">
        <v>22197</v>
      </c>
      <c r="C35335" s="6" t="s">
        <v>939</v>
      </c>
    </row>
    <row r="35336">
      <c r="A35336" s="9">
        <f t="shared" si="1"/>
        <v>25982</v>
      </c>
      <c r="B35336" s="5" t="s">
        <v>22197</v>
      </c>
      <c r="C35336" s="6" t="s">
        <v>23628</v>
      </c>
    </row>
    <row r="35337">
      <c r="A35337" s="9">
        <f t="shared" si="1"/>
        <v>25983</v>
      </c>
      <c r="B35337" s="5" t="s">
        <v>22198</v>
      </c>
      <c r="C35337" s="6" t="s">
        <v>48</v>
      </c>
    </row>
    <row r="35338">
      <c r="A35338" s="9">
        <f t="shared" si="1"/>
        <v>25984</v>
      </c>
      <c r="B35338" s="5" t="s">
        <v>22199</v>
      </c>
      <c r="C35338" s="6" t="s">
        <v>1394</v>
      </c>
    </row>
    <row r="35339">
      <c r="A35339" s="9">
        <f t="shared" si="1"/>
        <v>25985</v>
      </c>
      <c r="B35339" s="5" t="s">
        <v>22200</v>
      </c>
      <c r="C35339" s="6" t="s">
        <v>437</v>
      </c>
    </row>
    <row r="35340">
      <c r="A35340" s="9">
        <f t="shared" si="1"/>
        <v>25986</v>
      </c>
      <c r="B35340" s="5" t="s">
        <v>22201</v>
      </c>
      <c r="C35340" s="6" t="s">
        <v>48</v>
      </c>
    </row>
    <row r="35341">
      <c r="A35341" s="9">
        <f t="shared" si="1"/>
        <v>25987</v>
      </c>
      <c r="B35341" s="8" t="s">
        <v>22202</v>
      </c>
      <c r="C35341" s="9" t="s">
        <v>1169</v>
      </c>
    </row>
    <row r="35342">
      <c r="A35342" s="9">
        <f t="shared" si="1"/>
        <v>25988</v>
      </c>
      <c r="B35342" s="5" t="s">
        <v>22203</v>
      </c>
      <c r="C35342" s="6" t="s">
        <v>27</v>
      </c>
    </row>
    <row r="35343">
      <c r="A35343" s="9">
        <f t="shared" si="1"/>
        <v>25989</v>
      </c>
      <c r="B35343" s="5" t="s">
        <v>22204</v>
      </c>
      <c r="C35343" s="6" t="s">
        <v>326</v>
      </c>
    </row>
    <row r="35344">
      <c r="A35344" s="9">
        <f t="shared" si="1"/>
        <v>25989</v>
      </c>
      <c r="B35344" s="5" t="s">
        <v>22204</v>
      </c>
      <c r="C35344" s="6" t="s">
        <v>23637</v>
      </c>
    </row>
    <row r="35345">
      <c r="A35345" s="9">
        <f t="shared" si="1"/>
        <v>25990</v>
      </c>
      <c r="B35345" s="5" t="s">
        <v>22205</v>
      </c>
      <c r="C35345" s="6" t="s">
        <v>1394</v>
      </c>
    </row>
    <row r="35346">
      <c r="A35346" s="9">
        <f t="shared" si="1"/>
        <v>25991</v>
      </c>
      <c r="B35346" s="5" t="s">
        <v>22206</v>
      </c>
      <c r="C35346" s="6" t="s">
        <v>48</v>
      </c>
    </row>
    <row r="35347">
      <c r="A35347" s="9">
        <f t="shared" si="1"/>
        <v>25992</v>
      </c>
      <c r="B35347" s="5" t="s">
        <v>22207</v>
      </c>
      <c r="C35347" s="6" t="s">
        <v>86</v>
      </c>
    </row>
    <row r="35348">
      <c r="A35348" s="9">
        <f t="shared" si="1"/>
        <v>25993</v>
      </c>
      <c r="B35348" s="5" t="s">
        <v>22208</v>
      </c>
      <c r="C35348" s="6" t="s">
        <v>362</v>
      </c>
    </row>
    <row r="35349">
      <c r="A35349" s="9">
        <f t="shared" si="1"/>
        <v>25994</v>
      </c>
      <c r="B35349" s="8" t="s">
        <v>22209</v>
      </c>
      <c r="C35349" s="9" t="s">
        <v>733</v>
      </c>
    </row>
    <row r="35350">
      <c r="A35350" s="9">
        <f t="shared" si="1"/>
        <v>25995</v>
      </c>
      <c r="B35350" s="8" t="s">
        <v>22210</v>
      </c>
      <c r="C35350" s="9" t="s">
        <v>616</v>
      </c>
    </row>
    <row r="35351">
      <c r="A35351" s="9">
        <f t="shared" si="1"/>
        <v>25996</v>
      </c>
      <c r="B35351" s="16" t="s">
        <v>22211</v>
      </c>
      <c r="C35351" s="6" t="s">
        <v>1235</v>
      </c>
    </row>
    <row r="35352">
      <c r="A35352" s="9">
        <f t="shared" si="1"/>
        <v>25997</v>
      </c>
      <c r="B35352" s="5" t="s">
        <v>22212</v>
      </c>
      <c r="C35352" s="6" t="s">
        <v>1466</v>
      </c>
    </row>
    <row r="35353">
      <c r="A35353" s="9">
        <f t="shared" si="1"/>
        <v>25997</v>
      </c>
      <c r="B35353" s="5" t="s">
        <v>22212</v>
      </c>
      <c r="C35353" s="6" t="s">
        <v>23628</v>
      </c>
    </row>
    <row r="35354">
      <c r="A35354" s="9">
        <f t="shared" si="1"/>
        <v>25998</v>
      </c>
      <c r="B35354" s="5" t="s">
        <v>22213</v>
      </c>
      <c r="C35354" s="6" t="s">
        <v>48</v>
      </c>
    </row>
    <row r="35355">
      <c r="A35355" s="9">
        <f t="shared" si="1"/>
        <v>25999</v>
      </c>
      <c r="B35355" s="5" t="s">
        <v>22214</v>
      </c>
      <c r="C35355" s="6" t="s">
        <v>731</v>
      </c>
    </row>
    <row r="35356">
      <c r="A35356" s="9">
        <f t="shared" si="1"/>
        <v>26000</v>
      </c>
      <c r="B35356" s="5" t="s">
        <v>22215</v>
      </c>
      <c r="C35356" s="6" t="s">
        <v>893</v>
      </c>
    </row>
    <row r="35357">
      <c r="A35357" s="9">
        <f t="shared" si="1"/>
        <v>26001</v>
      </c>
      <c r="B35357" s="8" t="s">
        <v>22216</v>
      </c>
      <c r="C35357" s="9" t="s">
        <v>372</v>
      </c>
    </row>
    <row r="35358">
      <c r="A35358" s="9">
        <f t="shared" si="1"/>
        <v>26002</v>
      </c>
      <c r="B35358" s="5" t="s">
        <v>22217</v>
      </c>
      <c r="C35358" s="6" t="s">
        <v>48</v>
      </c>
    </row>
    <row r="35359">
      <c r="A35359" s="9">
        <f t="shared" si="1"/>
        <v>26003</v>
      </c>
      <c r="B35359" s="5" t="s">
        <v>22218</v>
      </c>
      <c r="C35359" s="6" t="s">
        <v>1007</v>
      </c>
    </row>
    <row r="35360">
      <c r="A35360" s="9">
        <f t="shared" si="1"/>
        <v>26004</v>
      </c>
      <c r="B35360" s="8" t="s">
        <v>22219</v>
      </c>
      <c r="C35360" s="9" t="s">
        <v>121</v>
      </c>
    </row>
    <row r="35361">
      <c r="A35361" s="9">
        <f t="shared" si="1"/>
        <v>26005</v>
      </c>
      <c r="B35361" s="5" t="s">
        <v>22220</v>
      </c>
      <c r="C35361" s="6" t="s">
        <v>1279</v>
      </c>
    </row>
    <row r="35362">
      <c r="A35362" s="9">
        <f t="shared" si="1"/>
        <v>26006</v>
      </c>
      <c r="B35362" s="5" t="s">
        <v>22221</v>
      </c>
      <c r="C35362" s="6" t="s">
        <v>1369</v>
      </c>
    </row>
    <row r="35363">
      <c r="A35363" s="9">
        <f t="shared" si="1"/>
        <v>26007</v>
      </c>
      <c r="B35363" s="8" t="s">
        <v>22222</v>
      </c>
      <c r="C35363" s="9" t="s">
        <v>893</v>
      </c>
    </row>
    <row r="35364">
      <c r="A35364" s="9">
        <f t="shared" si="1"/>
        <v>26008</v>
      </c>
      <c r="B35364" s="5" t="s">
        <v>22223</v>
      </c>
      <c r="C35364" s="6" t="s">
        <v>437</v>
      </c>
    </row>
    <row r="35365">
      <c r="A35365" s="9">
        <f t="shared" si="1"/>
        <v>26009</v>
      </c>
      <c r="B35365" s="5" t="s">
        <v>22224</v>
      </c>
      <c r="C35365" s="6" t="s">
        <v>785</v>
      </c>
    </row>
    <row r="35366">
      <c r="A35366" s="9">
        <f t="shared" si="1"/>
        <v>26010</v>
      </c>
      <c r="B35366" s="5" t="s">
        <v>22225</v>
      </c>
      <c r="C35366" s="6" t="s">
        <v>1378</v>
      </c>
    </row>
    <row r="35367">
      <c r="A35367" s="9">
        <f t="shared" si="1"/>
        <v>26011</v>
      </c>
      <c r="B35367" s="5" t="s">
        <v>22226</v>
      </c>
      <c r="C35367" s="6" t="s">
        <v>48</v>
      </c>
    </row>
    <row r="35368">
      <c r="A35368" s="9">
        <f t="shared" si="1"/>
        <v>26012</v>
      </c>
      <c r="B35368" s="5" t="s">
        <v>22227</v>
      </c>
      <c r="C35368" s="6" t="s">
        <v>48</v>
      </c>
    </row>
    <row r="35369">
      <c r="A35369" s="9">
        <f t="shared" si="1"/>
        <v>26013</v>
      </c>
      <c r="B35369" s="8" t="s">
        <v>22228</v>
      </c>
      <c r="C35369" s="9" t="s">
        <v>42</v>
      </c>
    </row>
    <row r="35370">
      <c r="A35370" s="9">
        <f t="shared" si="1"/>
        <v>26014</v>
      </c>
      <c r="B35370" s="25" t="s">
        <v>27678</v>
      </c>
      <c r="C35370" s="26" t="s">
        <v>91</v>
      </c>
    </row>
    <row r="35371">
      <c r="A35371" s="9">
        <f t="shared" si="1"/>
        <v>26014</v>
      </c>
      <c r="B35371" s="25" t="s">
        <v>27678</v>
      </c>
      <c r="C35371" s="26" t="s">
        <v>454</v>
      </c>
    </row>
    <row r="35372">
      <c r="A35372" s="9">
        <f t="shared" si="1"/>
        <v>26014</v>
      </c>
      <c r="B35372" s="27" t="s">
        <v>27678</v>
      </c>
      <c r="C35372" s="28" t="s">
        <v>23637</v>
      </c>
    </row>
    <row r="35373">
      <c r="A35373" s="9">
        <f t="shared" si="1"/>
        <v>26015</v>
      </c>
      <c r="B35373" s="5" t="s">
        <v>22229</v>
      </c>
      <c r="C35373" s="6" t="s">
        <v>1585</v>
      </c>
    </row>
    <row r="35374">
      <c r="A35374" s="9">
        <f t="shared" si="1"/>
        <v>26016</v>
      </c>
      <c r="B35374" s="5" t="s">
        <v>22230</v>
      </c>
      <c r="C35374" s="6" t="s">
        <v>48</v>
      </c>
    </row>
    <row r="35375">
      <c r="A35375" s="9">
        <f t="shared" si="1"/>
        <v>26017</v>
      </c>
      <c r="B35375" s="8" t="s">
        <v>22231</v>
      </c>
      <c r="C35375" s="9" t="s">
        <v>42</v>
      </c>
    </row>
    <row r="35376">
      <c r="A35376" s="9">
        <f t="shared" si="1"/>
        <v>26018</v>
      </c>
      <c r="B35376" s="5" t="s">
        <v>22232</v>
      </c>
      <c r="C35376" s="6" t="s">
        <v>4</v>
      </c>
    </row>
    <row r="35377">
      <c r="A35377" s="9">
        <f t="shared" si="1"/>
        <v>26019</v>
      </c>
      <c r="B35377" s="5" t="s">
        <v>22233</v>
      </c>
      <c r="C35377" s="6" t="s">
        <v>1267</v>
      </c>
    </row>
    <row r="35378">
      <c r="A35378" s="9">
        <f t="shared" si="1"/>
        <v>26020</v>
      </c>
      <c r="B35378" s="5" t="s">
        <v>22234</v>
      </c>
      <c r="C35378" s="6" t="s">
        <v>462</v>
      </c>
    </row>
    <row r="35379">
      <c r="A35379" s="9">
        <f t="shared" si="1"/>
        <v>26020</v>
      </c>
      <c r="B35379" s="5" t="s">
        <v>22234</v>
      </c>
      <c r="C35379" s="6" t="s">
        <v>23637</v>
      </c>
    </row>
    <row r="35380">
      <c r="A35380" s="9">
        <f t="shared" si="1"/>
        <v>26021</v>
      </c>
      <c r="B35380" s="5" t="s">
        <v>22235</v>
      </c>
      <c r="C35380" s="6" t="s">
        <v>1342</v>
      </c>
    </row>
    <row r="35381">
      <c r="A35381" s="9">
        <f t="shared" si="1"/>
        <v>26022</v>
      </c>
      <c r="B35381" s="8" t="s">
        <v>22236</v>
      </c>
      <c r="C35381" s="9" t="s">
        <v>56</v>
      </c>
    </row>
    <row r="35382">
      <c r="A35382" s="9">
        <f t="shared" si="1"/>
        <v>26023</v>
      </c>
      <c r="B35382" s="25" t="s">
        <v>27679</v>
      </c>
      <c r="C35382" s="26" t="s">
        <v>11797</v>
      </c>
    </row>
    <row r="35383">
      <c r="A35383" s="9">
        <f t="shared" si="1"/>
        <v>26024</v>
      </c>
      <c r="B35383" s="5" t="s">
        <v>22237</v>
      </c>
      <c r="C35383" s="6" t="s">
        <v>1221</v>
      </c>
    </row>
    <row r="35384">
      <c r="A35384" s="9">
        <f t="shared" si="1"/>
        <v>26025</v>
      </c>
      <c r="B35384" s="25" t="s">
        <v>27680</v>
      </c>
      <c r="C35384" s="26" t="s">
        <v>672</v>
      </c>
    </row>
    <row r="35385">
      <c r="A35385" s="9">
        <f t="shared" si="1"/>
        <v>26025</v>
      </c>
      <c r="B35385" s="27" t="s">
        <v>27680</v>
      </c>
      <c r="C35385" s="28" t="s">
        <v>23637</v>
      </c>
    </row>
    <row r="35386">
      <c r="A35386" s="9">
        <f t="shared" si="1"/>
        <v>26026</v>
      </c>
      <c r="B35386" s="25" t="s">
        <v>27681</v>
      </c>
      <c r="C35386" s="26" t="s">
        <v>23817</v>
      </c>
    </row>
    <row r="35387">
      <c r="A35387" s="9">
        <f t="shared" si="1"/>
        <v>26027</v>
      </c>
      <c r="B35387" s="8" t="s">
        <v>22238</v>
      </c>
      <c r="C35387" s="9" t="s">
        <v>733</v>
      </c>
    </row>
    <row r="35388">
      <c r="A35388" s="9">
        <f t="shared" si="1"/>
        <v>26028</v>
      </c>
      <c r="B35388" s="25" t="s">
        <v>27682</v>
      </c>
      <c r="C35388" s="26" t="s">
        <v>10122</v>
      </c>
    </row>
    <row r="35389">
      <c r="A35389" s="9">
        <f t="shared" si="1"/>
        <v>26028</v>
      </c>
      <c r="B35389" s="27" t="s">
        <v>27682</v>
      </c>
      <c r="C35389" s="28" t="s">
        <v>23637</v>
      </c>
    </row>
    <row r="35390">
      <c r="A35390" s="9">
        <f t="shared" si="1"/>
        <v>26029</v>
      </c>
      <c r="B35390" s="8" t="s">
        <v>22239</v>
      </c>
      <c r="C35390" s="9" t="s">
        <v>83</v>
      </c>
    </row>
    <row r="35391">
      <c r="A35391" s="9">
        <f t="shared" si="1"/>
        <v>26030</v>
      </c>
      <c r="B35391" s="25" t="s">
        <v>27683</v>
      </c>
      <c r="C35391" s="26" t="s">
        <v>23653</v>
      </c>
    </row>
    <row r="35392">
      <c r="A35392" s="9">
        <f t="shared" si="1"/>
        <v>26031</v>
      </c>
      <c r="B35392" s="5" t="s">
        <v>22240</v>
      </c>
      <c r="C35392" s="6" t="s">
        <v>1290</v>
      </c>
    </row>
    <row r="35393">
      <c r="A35393" s="9">
        <f t="shared" si="1"/>
        <v>26032</v>
      </c>
      <c r="B35393" s="25" t="s">
        <v>27684</v>
      </c>
      <c r="C35393" s="26" t="s">
        <v>91</v>
      </c>
    </row>
    <row r="35394">
      <c r="A35394" s="9">
        <f t="shared" si="1"/>
        <v>26032</v>
      </c>
      <c r="B35394" s="27" t="s">
        <v>27684</v>
      </c>
      <c r="C35394" s="28" t="s">
        <v>23637</v>
      </c>
    </row>
    <row r="35395">
      <c r="A35395" s="9">
        <f t="shared" si="1"/>
        <v>26032</v>
      </c>
      <c r="B35395" s="25" t="s">
        <v>27684</v>
      </c>
      <c r="C35395" s="26" t="s">
        <v>90</v>
      </c>
    </row>
    <row r="35396">
      <c r="A35396" s="9">
        <f t="shared" si="1"/>
        <v>26033</v>
      </c>
      <c r="B35396" s="8" t="s">
        <v>22241</v>
      </c>
      <c r="C35396" s="9" t="s">
        <v>818</v>
      </c>
    </row>
    <row r="35397">
      <c r="A35397" s="9">
        <f t="shared" si="1"/>
        <v>26034</v>
      </c>
      <c r="B35397" s="5" t="s">
        <v>22242</v>
      </c>
      <c r="C35397" s="6" t="s">
        <v>785</v>
      </c>
    </row>
    <row r="35398">
      <c r="A35398" s="9">
        <f t="shared" si="1"/>
        <v>26035</v>
      </c>
      <c r="B35398" s="5" t="s">
        <v>22243</v>
      </c>
      <c r="C35398" s="6" t="s">
        <v>1360</v>
      </c>
    </row>
    <row r="35399">
      <c r="A35399" s="9">
        <f t="shared" si="1"/>
        <v>26036</v>
      </c>
      <c r="B35399" s="5" t="s">
        <v>22244</v>
      </c>
      <c r="C35399" s="6" t="s">
        <v>621</v>
      </c>
    </row>
    <row r="35400">
      <c r="A35400" s="9">
        <f t="shared" si="1"/>
        <v>26037</v>
      </c>
      <c r="B35400" s="5" t="s">
        <v>22245</v>
      </c>
      <c r="C35400" s="6" t="s">
        <v>538</v>
      </c>
    </row>
    <row r="35401">
      <c r="A35401" s="9">
        <f t="shared" si="1"/>
        <v>26037</v>
      </c>
      <c r="B35401" s="5" t="s">
        <v>22245</v>
      </c>
      <c r="C35401" s="6" t="s">
        <v>23628</v>
      </c>
    </row>
    <row r="35402">
      <c r="A35402" s="9">
        <f t="shared" si="1"/>
        <v>26038</v>
      </c>
      <c r="B35402" s="8" t="s">
        <v>22246</v>
      </c>
      <c r="C35402" s="9" t="s">
        <v>109</v>
      </c>
    </row>
    <row r="35403">
      <c r="A35403" s="9">
        <f t="shared" si="1"/>
        <v>26038</v>
      </c>
      <c r="B35403" s="8" t="s">
        <v>22246</v>
      </c>
      <c r="C35403" s="9" t="s">
        <v>22</v>
      </c>
    </row>
    <row r="35404">
      <c r="A35404" s="9">
        <f t="shared" si="1"/>
        <v>26038</v>
      </c>
      <c r="B35404" s="8" t="s">
        <v>22246</v>
      </c>
      <c r="C35404" s="9" t="s">
        <v>25</v>
      </c>
    </row>
    <row r="35405">
      <c r="A35405" s="9">
        <f t="shared" si="1"/>
        <v>26038</v>
      </c>
      <c r="B35405" s="8" t="s">
        <v>22246</v>
      </c>
      <c r="C35405" s="9" t="s">
        <v>650</v>
      </c>
    </row>
    <row r="35406">
      <c r="A35406" s="9">
        <f t="shared" si="1"/>
        <v>26039</v>
      </c>
      <c r="B35406" s="5" t="s">
        <v>22247</v>
      </c>
      <c r="C35406" s="6" t="s">
        <v>621</v>
      </c>
    </row>
    <row r="35407">
      <c r="A35407" s="9">
        <f t="shared" si="1"/>
        <v>26040</v>
      </c>
      <c r="B35407" s="5" t="s">
        <v>22248</v>
      </c>
      <c r="C35407" s="6" t="s">
        <v>621</v>
      </c>
    </row>
    <row r="35408">
      <c r="A35408" s="9">
        <f t="shared" si="1"/>
        <v>26041</v>
      </c>
      <c r="B35408" s="5" t="s">
        <v>22249</v>
      </c>
      <c r="C35408" s="6" t="s">
        <v>1040</v>
      </c>
    </row>
    <row r="35409">
      <c r="A35409" s="9">
        <f t="shared" si="1"/>
        <v>26042</v>
      </c>
      <c r="B35409" s="8" t="s">
        <v>22250</v>
      </c>
      <c r="C35409" s="9" t="s">
        <v>547</v>
      </c>
    </row>
    <row r="35410">
      <c r="A35410" s="9">
        <f t="shared" si="1"/>
        <v>26043</v>
      </c>
      <c r="B35410" s="25" t="s">
        <v>27685</v>
      </c>
      <c r="C35410" s="26" t="s">
        <v>941</v>
      </c>
    </row>
    <row r="35411">
      <c r="A35411" s="9">
        <f t="shared" si="1"/>
        <v>26043</v>
      </c>
      <c r="B35411" s="25" t="s">
        <v>27685</v>
      </c>
      <c r="C35411" s="6" t="s">
        <v>23672</v>
      </c>
    </row>
    <row r="35412">
      <c r="A35412" s="9">
        <f t="shared" si="1"/>
        <v>26044</v>
      </c>
      <c r="B35412" s="5" t="s">
        <v>22251</v>
      </c>
      <c r="C35412" s="6" t="s">
        <v>362</v>
      </c>
    </row>
    <row r="35413">
      <c r="A35413" s="9">
        <f t="shared" si="1"/>
        <v>26045</v>
      </c>
      <c r="B35413" s="8" t="s">
        <v>22252</v>
      </c>
      <c r="C35413" s="9" t="s">
        <v>121</v>
      </c>
    </row>
    <row r="35414">
      <c r="A35414" s="9">
        <f t="shared" si="1"/>
        <v>26046</v>
      </c>
      <c r="B35414" s="8" t="s">
        <v>22253</v>
      </c>
      <c r="C35414" s="9" t="s">
        <v>818</v>
      </c>
    </row>
    <row r="35415">
      <c r="A35415" s="9">
        <f t="shared" si="1"/>
        <v>26047</v>
      </c>
      <c r="B35415" s="8" t="s">
        <v>22254</v>
      </c>
      <c r="C35415" s="9" t="s">
        <v>818</v>
      </c>
    </row>
    <row r="35416">
      <c r="A35416" s="9">
        <f t="shared" si="1"/>
        <v>26048</v>
      </c>
      <c r="B35416" s="8" t="s">
        <v>22255</v>
      </c>
      <c r="C35416" s="9" t="s">
        <v>65</v>
      </c>
    </row>
    <row r="35417">
      <c r="A35417" s="9">
        <f t="shared" si="1"/>
        <v>26049</v>
      </c>
      <c r="B35417" s="25" t="s">
        <v>27686</v>
      </c>
      <c r="C35417" s="26" t="s">
        <v>23761</v>
      </c>
    </row>
    <row r="35418">
      <c r="A35418" s="9">
        <f t="shared" si="1"/>
        <v>26050</v>
      </c>
      <c r="B35418" s="5" t="s">
        <v>22256</v>
      </c>
      <c r="C35418" s="6" t="s">
        <v>603</v>
      </c>
    </row>
    <row r="35419">
      <c r="A35419" s="9">
        <f t="shared" si="1"/>
        <v>26051</v>
      </c>
      <c r="B35419" s="27" t="s">
        <v>27687</v>
      </c>
      <c r="C35419" s="28" t="s">
        <v>23637</v>
      </c>
    </row>
    <row r="35420">
      <c r="A35420" s="9">
        <f t="shared" si="1"/>
        <v>26052</v>
      </c>
      <c r="B35420" s="8" t="s">
        <v>22257</v>
      </c>
      <c r="C35420" s="9" t="s">
        <v>1169</v>
      </c>
    </row>
    <row r="35421">
      <c r="A35421" s="9">
        <f t="shared" si="1"/>
        <v>26053</v>
      </c>
      <c r="B35421" s="5" t="s">
        <v>22258</v>
      </c>
      <c r="C35421" s="6" t="s">
        <v>603</v>
      </c>
    </row>
    <row r="35422">
      <c r="A35422" s="9">
        <f t="shared" si="1"/>
        <v>26054</v>
      </c>
      <c r="B35422" s="5" t="s">
        <v>22259</v>
      </c>
      <c r="C35422" s="6" t="s">
        <v>1394</v>
      </c>
    </row>
    <row r="35423">
      <c r="A35423" s="9">
        <f t="shared" si="1"/>
        <v>26055</v>
      </c>
      <c r="B35423" s="5" t="s">
        <v>22260</v>
      </c>
      <c r="C35423" s="6" t="s">
        <v>621</v>
      </c>
    </row>
    <row r="35424">
      <c r="A35424" s="9">
        <f t="shared" si="1"/>
        <v>26056</v>
      </c>
      <c r="B35424" s="8" t="s">
        <v>22261</v>
      </c>
      <c r="C35424" s="9" t="s">
        <v>547</v>
      </c>
    </row>
    <row r="35425">
      <c r="A35425" s="9">
        <f t="shared" si="1"/>
        <v>26057</v>
      </c>
      <c r="B35425" s="5" t="s">
        <v>22262</v>
      </c>
      <c r="C35425" s="6" t="s">
        <v>32</v>
      </c>
    </row>
    <row r="35426">
      <c r="A35426" s="9">
        <f t="shared" si="1"/>
        <v>26058</v>
      </c>
      <c r="B35426" s="5" t="s">
        <v>22263</v>
      </c>
      <c r="C35426" s="6" t="s">
        <v>1342</v>
      </c>
    </row>
    <row r="35427">
      <c r="A35427" s="9">
        <f t="shared" si="1"/>
        <v>26059</v>
      </c>
      <c r="B35427" s="25" t="s">
        <v>27688</v>
      </c>
      <c r="C35427" s="26" t="s">
        <v>650</v>
      </c>
    </row>
    <row r="35428">
      <c r="A35428" s="9">
        <f t="shared" si="1"/>
        <v>26060</v>
      </c>
      <c r="B35428" s="5" t="s">
        <v>22264</v>
      </c>
      <c r="C35428" s="6" t="s">
        <v>1007</v>
      </c>
    </row>
    <row r="35429">
      <c r="A35429" s="9">
        <f t="shared" si="1"/>
        <v>26061</v>
      </c>
      <c r="B35429" s="25" t="s">
        <v>27689</v>
      </c>
      <c r="C35429" s="26" t="s">
        <v>23808</v>
      </c>
    </row>
    <row r="35430">
      <c r="A35430" s="9">
        <f t="shared" si="1"/>
        <v>26062</v>
      </c>
      <c r="B35430" s="5" t="s">
        <v>22265</v>
      </c>
      <c r="C35430" s="6" t="s">
        <v>1620</v>
      </c>
    </row>
    <row r="35431">
      <c r="A35431" s="9">
        <f t="shared" si="1"/>
        <v>26063</v>
      </c>
      <c r="B35431" s="5" t="s">
        <v>22266</v>
      </c>
      <c r="C35431" s="6" t="s">
        <v>621</v>
      </c>
    </row>
    <row r="35432">
      <c r="A35432" s="9">
        <f t="shared" si="1"/>
        <v>26064</v>
      </c>
      <c r="B35432" s="5" t="s">
        <v>22267</v>
      </c>
      <c r="C35432" s="6" t="s">
        <v>2549</v>
      </c>
    </row>
    <row r="35433">
      <c r="A35433" s="9">
        <f t="shared" si="1"/>
        <v>26064</v>
      </c>
      <c r="B35433" s="5" t="s">
        <v>22267</v>
      </c>
      <c r="C35433" s="6" t="s">
        <v>23628</v>
      </c>
    </row>
    <row r="35434">
      <c r="A35434" s="9">
        <f t="shared" si="1"/>
        <v>26065</v>
      </c>
      <c r="B35434" s="5" t="s">
        <v>22268</v>
      </c>
      <c r="C35434" s="6" t="s">
        <v>452</v>
      </c>
    </row>
    <row r="35435">
      <c r="A35435" s="9">
        <f t="shared" si="1"/>
        <v>26065</v>
      </c>
      <c r="B35435" s="5" t="s">
        <v>22268</v>
      </c>
      <c r="C35435" s="6" t="s">
        <v>467</v>
      </c>
    </row>
    <row r="35436">
      <c r="A35436" s="9">
        <f t="shared" si="1"/>
        <v>26065</v>
      </c>
      <c r="B35436" s="5" t="s">
        <v>22268</v>
      </c>
      <c r="C35436" s="6" t="s">
        <v>23637</v>
      </c>
    </row>
    <row r="35437">
      <c r="A35437" s="9">
        <f t="shared" si="1"/>
        <v>26065</v>
      </c>
      <c r="B35437" s="5" t="s">
        <v>22268</v>
      </c>
      <c r="C35437" s="6" t="s">
        <v>23628</v>
      </c>
    </row>
    <row r="35438">
      <c r="A35438" s="9">
        <f t="shared" si="1"/>
        <v>26066</v>
      </c>
      <c r="B35438" s="8" t="s">
        <v>22269</v>
      </c>
      <c r="C35438" s="9" t="s">
        <v>722</v>
      </c>
    </row>
    <row r="35439">
      <c r="A35439" s="9">
        <f t="shared" si="1"/>
        <v>26067</v>
      </c>
      <c r="B35439" s="5" t="s">
        <v>22270</v>
      </c>
      <c r="C35439" s="6" t="s">
        <v>603</v>
      </c>
    </row>
    <row r="35440">
      <c r="A35440" s="9">
        <f t="shared" si="1"/>
        <v>26068</v>
      </c>
      <c r="B35440" s="5" t="s">
        <v>22271</v>
      </c>
      <c r="C35440" s="6" t="s">
        <v>714</v>
      </c>
    </row>
    <row r="35441">
      <c r="A35441" s="9">
        <f t="shared" si="1"/>
        <v>26068</v>
      </c>
      <c r="B35441" s="5" t="s">
        <v>22271</v>
      </c>
      <c r="C35441" s="6" t="s">
        <v>23672</v>
      </c>
    </row>
    <row r="35442">
      <c r="A35442" s="9">
        <f t="shared" si="1"/>
        <v>26069</v>
      </c>
      <c r="B35442" s="8" t="s">
        <v>22272</v>
      </c>
      <c r="C35442" s="9" t="s">
        <v>65</v>
      </c>
    </row>
    <row r="35443">
      <c r="A35443" s="9">
        <f t="shared" si="1"/>
        <v>26070</v>
      </c>
      <c r="B35443" s="5" t="s">
        <v>22273</v>
      </c>
      <c r="C35443" s="6" t="s">
        <v>1120</v>
      </c>
    </row>
    <row r="35444">
      <c r="A35444" s="9">
        <f t="shared" si="1"/>
        <v>26071</v>
      </c>
      <c r="B35444" s="8" t="s">
        <v>22274</v>
      </c>
      <c r="C35444" s="6" t="s">
        <v>132</v>
      </c>
    </row>
    <row r="35445">
      <c r="A35445" s="9">
        <f t="shared" si="1"/>
        <v>26071</v>
      </c>
      <c r="B35445" s="8" t="s">
        <v>22274</v>
      </c>
      <c r="C35445" s="9" t="s">
        <v>25</v>
      </c>
    </row>
    <row r="35446">
      <c r="A35446" s="9">
        <f t="shared" si="1"/>
        <v>26071</v>
      </c>
      <c r="B35446" s="8" t="s">
        <v>22274</v>
      </c>
      <c r="C35446" s="6" t="s">
        <v>23637</v>
      </c>
    </row>
    <row r="35447">
      <c r="A35447" s="9">
        <f t="shared" si="1"/>
        <v>26072</v>
      </c>
      <c r="B35447" s="8" t="s">
        <v>22275</v>
      </c>
      <c r="C35447" s="6" t="s">
        <v>132</v>
      </c>
    </row>
    <row r="35448">
      <c r="A35448" s="9">
        <f t="shared" si="1"/>
        <v>26072</v>
      </c>
      <c r="B35448" s="8" t="s">
        <v>22275</v>
      </c>
      <c r="C35448" s="9" t="s">
        <v>25</v>
      </c>
    </row>
    <row r="35449">
      <c r="A35449" s="9">
        <f t="shared" si="1"/>
        <v>26072</v>
      </c>
      <c r="B35449" s="8" t="s">
        <v>22275</v>
      </c>
      <c r="C35449" s="6" t="s">
        <v>23637</v>
      </c>
    </row>
    <row r="35450">
      <c r="A35450" s="9">
        <f t="shared" si="1"/>
        <v>26073</v>
      </c>
      <c r="B35450" s="8" t="s">
        <v>22276</v>
      </c>
      <c r="C35450" s="6" t="s">
        <v>132</v>
      </c>
    </row>
    <row r="35451">
      <c r="A35451" s="9">
        <f t="shared" si="1"/>
        <v>26073</v>
      </c>
      <c r="B35451" s="8" t="s">
        <v>22276</v>
      </c>
      <c r="C35451" s="9" t="s">
        <v>24</v>
      </c>
    </row>
    <row r="35452">
      <c r="A35452" s="9">
        <f t="shared" si="1"/>
        <v>26073</v>
      </c>
      <c r="B35452" s="8" t="s">
        <v>22276</v>
      </c>
      <c r="C35452" s="9" t="s">
        <v>25</v>
      </c>
    </row>
    <row r="35453">
      <c r="A35453" s="9">
        <f t="shared" si="1"/>
        <v>26073</v>
      </c>
      <c r="B35453" s="8" t="s">
        <v>22276</v>
      </c>
      <c r="C35453" s="6" t="s">
        <v>23637</v>
      </c>
    </row>
    <row r="35454">
      <c r="A35454" s="9">
        <f t="shared" si="1"/>
        <v>26074</v>
      </c>
      <c r="B35454" s="5" t="s">
        <v>22277</v>
      </c>
      <c r="C35454" s="6" t="s">
        <v>426</v>
      </c>
    </row>
    <row r="35455">
      <c r="A35455" s="9">
        <f t="shared" si="1"/>
        <v>26075</v>
      </c>
      <c r="B35455" s="8" t="s">
        <v>22278</v>
      </c>
      <c r="C35455" s="9" t="s">
        <v>64</v>
      </c>
    </row>
    <row r="35456">
      <c r="A35456" s="9">
        <f t="shared" si="1"/>
        <v>26076</v>
      </c>
      <c r="B35456" s="31" t="s">
        <v>27690</v>
      </c>
      <c r="C35456" s="6" t="s">
        <v>374</v>
      </c>
    </row>
    <row r="35457">
      <c r="A35457" s="9">
        <f t="shared" si="1"/>
        <v>26076</v>
      </c>
      <c r="B35457" s="31" t="s">
        <v>27690</v>
      </c>
      <c r="C35457" s="6" t="s">
        <v>1120</v>
      </c>
    </row>
    <row r="35458">
      <c r="A35458" s="9">
        <f t="shared" si="1"/>
        <v>26077</v>
      </c>
      <c r="B35458" s="5" t="s">
        <v>22279</v>
      </c>
      <c r="C35458" s="6" t="s">
        <v>426</v>
      </c>
    </row>
    <row r="35459">
      <c r="A35459" s="9">
        <f t="shared" si="1"/>
        <v>26078</v>
      </c>
      <c r="B35459" s="8" t="s">
        <v>22280</v>
      </c>
      <c r="C35459" s="9" t="s">
        <v>65</v>
      </c>
    </row>
    <row r="35460">
      <c r="A35460" s="9">
        <f t="shared" si="1"/>
        <v>26079</v>
      </c>
      <c r="B35460" s="5" t="s">
        <v>22281</v>
      </c>
      <c r="C35460" s="6" t="s">
        <v>538</v>
      </c>
    </row>
    <row r="35461">
      <c r="A35461" s="9">
        <f t="shared" si="1"/>
        <v>26079</v>
      </c>
      <c r="B35461" s="5" t="s">
        <v>22281</v>
      </c>
      <c r="C35461" s="6" t="s">
        <v>23628</v>
      </c>
    </row>
    <row r="35462">
      <c r="A35462" s="9">
        <f t="shared" si="1"/>
        <v>26080</v>
      </c>
      <c r="B35462" s="8" t="s">
        <v>22282</v>
      </c>
      <c r="C35462" s="9" t="s">
        <v>65</v>
      </c>
    </row>
    <row r="35463">
      <c r="A35463" s="9">
        <f t="shared" si="1"/>
        <v>26081</v>
      </c>
      <c r="B35463" s="8" t="s">
        <v>22283</v>
      </c>
      <c r="C35463" s="9" t="s">
        <v>65</v>
      </c>
    </row>
    <row r="35464">
      <c r="A35464" s="9">
        <f t="shared" si="1"/>
        <v>26082</v>
      </c>
      <c r="B35464" s="8" t="s">
        <v>22284</v>
      </c>
      <c r="C35464" s="9" t="s">
        <v>65</v>
      </c>
    </row>
    <row r="35465">
      <c r="A35465" s="9">
        <f t="shared" si="1"/>
        <v>26083</v>
      </c>
      <c r="B35465" s="8" t="s">
        <v>22285</v>
      </c>
      <c r="C35465" s="9" t="s">
        <v>64</v>
      </c>
    </row>
    <row r="35466">
      <c r="A35466" s="9">
        <f t="shared" si="1"/>
        <v>26084</v>
      </c>
      <c r="B35466" s="8" t="s">
        <v>22286</v>
      </c>
      <c r="C35466" s="9" t="s">
        <v>65</v>
      </c>
    </row>
    <row r="35467">
      <c r="A35467" s="9">
        <f t="shared" si="1"/>
        <v>26085</v>
      </c>
      <c r="B35467" s="8" t="s">
        <v>22287</v>
      </c>
      <c r="C35467" s="9" t="s">
        <v>614</v>
      </c>
    </row>
    <row r="35468">
      <c r="A35468" s="9">
        <f t="shared" si="1"/>
        <v>26085</v>
      </c>
      <c r="B35468" s="8" t="s">
        <v>22287</v>
      </c>
      <c r="C35468" s="9" t="s">
        <v>65</v>
      </c>
    </row>
    <row r="35469">
      <c r="A35469" s="9">
        <f t="shared" si="1"/>
        <v>26086</v>
      </c>
      <c r="B35469" s="5" t="s">
        <v>22288</v>
      </c>
      <c r="C35469" s="6" t="s">
        <v>1262</v>
      </c>
    </row>
    <row r="35470">
      <c r="A35470" s="9">
        <f t="shared" si="1"/>
        <v>26087</v>
      </c>
      <c r="B35470" s="8" t="s">
        <v>22289</v>
      </c>
      <c r="C35470" s="9" t="s">
        <v>65</v>
      </c>
    </row>
    <row r="35471">
      <c r="A35471" s="9">
        <f t="shared" si="1"/>
        <v>26088</v>
      </c>
      <c r="B35471" s="8" t="s">
        <v>22290</v>
      </c>
      <c r="C35471" s="9" t="s">
        <v>65</v>
      </c>
    </row>
    <row r="35472">
      <c r="A35472" s="9">
        <f t="shared" si="1"/>
        <v>26089</v>
      </c>
      <c r="B35472" s="8" t="s">
        <v>22291</v>
      </c>
      <c r="C35472" s="9" t="s">
        <v>65</v>
      </c>
    </row>
    <row r="35473">
      <c r="A35473" s="9">
        <f t="shared" si="1"/>
        <v>26090</v>
      </c>
      <c r="B35473" s="8" t="s">
        <v>22292</v>
      </c>
      <c r="C35473" s="9" t="s">
        <v>64</v>
      </c>
    </row>
    <row r="35474">
      <c r="A35474" s="9">
        <f t="shared" si="1"/>
        <v>26091</v>
      </c>
      <c r="B35474" s="5" t="s">
        <v>22293</v>
      </c>
      <c r="C35474" s="6" t="s">
        <v>426</v>
      </c>
    </row>
    <row r="35475">
      <c r="A35475" s="9">
        <f t="shared" si="1"/>
        <v>26092</v>
      </c>
      <c r="B35475" s="5" t="s">
        <v>22294</v>
      </c>
      <c r="C35475" s="6" t="s">
        <v>426</v>
      </c>
    </row>
    <row r="35476">
      <c r="A35476" s="9">
        <f t="shared" si="1"/>
        <v>26093</v>
      </c>
      <c r="B35476" s="5" t="s">
        <v>22295</v>
      </c>
      <c r="C35476" s="6" t="s">
        <v>426</v>
      </c>
    </row>
    <row r="35477">
      <c r="A35477" s="9">
        <f t="shared" si="1"/>
        <v>26094</v>
      </c>
      <c r="B35477" s="5" t="s">
        <v>22296</v>
      </c>
      <c r="C35477" s="6" t="s">
        <v>426</v>
      </c>
    </row>
    <row r="35478">
      <c r="A35478" s="9">
        <f t="shared" si="1"/>
        <v>26095</v>
      </c>
      <c r="B35478" s="5" t="s">
        <v>22297</v>
      </c>
      <c r="C35478" s="6" t="s">
        <v>426</v>
      </c>
    </row>
    <row r="35479">
      <c r="A35479" s="9">
        <f t="shared" si="1"/>
        <v>26096</v>
      </c>
      <c r="B35479" s="5" t="s">
        <v>22298</v>
      </c>
      <c r="C35479" s="6" t="s">
        <v>426</v>
      </c>
    </row>
    <row r="35480">
      <c r="A35480" s="9">
        <f t="shared" si="1"/>
        <v>26097</v>
      </c>
      <c r="B35480" s="5" t="s">
        <v>22299</v>
      </c>
      <c r="C35480" s="6" t="s">
        <v>426</v>
      </c>
    </row>
    <row r="35481">
      <c r="A35481" s="9">
        <f t="shared" si="1"/>
        <v>26098</v>
      </c>
      <c r="B35481" s="8" t="s">
        <v>22300</v>
      </c>
      <c r="C35481" s="9" t="s">
        <v>65</v>
      </c>
    </row>
    <row r="35482">
      <c r="A35482" s="9">
        <f t="shared" si="1"/>
        <v>26099</v>
      </c>
      <c r="B35482" s="8" t="s">
        <v>22301</v>
      </c>
      <c r="C35482" s="9" t="s">
        <v>530</v>
      </c>
    </row>
    <row r="35483">
      <c r="A35483" s="9">
        <f t="shared" si="1"/>
        <v>26100</v>
      </c>
      <c r="B35483" s="5" t="s">
        <v>22302</v>
      </c>
      <c r="C35483" s="6" t="s">
        <v>426</v>
      </c>
    </row>
    <row r="35484">
      <c r="A35484" s="9">
        <f t="shared" si="1"/>
        <v>26101</v>
      </c>
      <c r="B35484" s="8" t="s">
        <v>22303</v>
      </c>
      <c r="C35484" s="9" t="s">
        <v>65</v>
      </c>
    </row>
    <row r="35485">
      <c r="A35485" s="9">
        <f t="shared" si="1"/>
        <v>26102</v>
      </c>
      <c r="B35485" s="5" t="s">
        <v>22304</v>
      </c>
      <c r="C35485" s="6" t="s">
        <v>591</v>
      </c>
    </row>
    <row r="35486">
      <c r="A35486" s="9">
        <f t="shared" si="1"/>
        <v>26103</v>
      </c>
      <c r="B35486" s="5" t="s">
        <v>22305</v>
      </c>
      <c r="C35486" s="6" t="s">
        <v>1262</v>
      </c>
    </row>
    <row r="35487">
      <c r="A35487" s="9">
        <f t="shared" si="1"/>
        <v>26104</v>
      </c>
      <c r="B35487" s="5" t="s">
        <v>22306</v>
      </c>
      <c r="C35487" s="6" t="s">
        <v>1120</v>
      </c>
    </row>
    <row r="35488">
      <c r="A35488" s="9">
        <f t="shared" si="1"/>
        <v>26105</v>
      </c>
      <c r="B35488" s="8" t="s">
        <v>22307</v>
      </c>
      <c r="C35488" s="6" t="s">
        <v>132</v>
      </c>
    </row>
    <row r="35489">
      <c r="A35489" s="9">
        <f t="shared" si="1"/>
        <v>26105</v>
      </c>
      <c r="B35489" s="8" t="s">
        <v>22307</v>
      </c>
      <c r="C35489" s="9" t="s">
        <v>25</v>
      </c>
    </row>
    <row r="35490">
      <c r="A35490" s="9">
        <f t="shared" si="1"/>
        <v>26105</v>
      </c>
      <c r="B35490" s="8" t="s">
        <v>22307</v>
      </c>
      <c r="C35490" s="6" t="s">
        <v>23637</v>
      </c>
    </row>
    <row r="35491">
      <c r="A35491" s="9">
        <f t="shared" si="1"/>
        <v>26106</v>
      </c>
      <c r="B35491" s="8" t="s">
        <v>22308</v>
      </c>
      <c r="C35491" s="9" t="s">
        <v>547</v>
      </c>
    </row>
    <row r="35492">
      <c r="A35492" s="9">
        <f t="shared" si="1"/>
        <v>26107</v>
      </c>
      <c r="B35492" s="8" t="s">
        <v>22309</v>
      </c>
      <c r="C35492" s="9" t="s">
        <v>547</v>
      </c>
    </row>
    <row r="35493">
      <c r="A35493" s="9">
        <f t="shared" si="1"/>
        <v>26108</v>
      </c>
      <c r="B35493" s="5" t="s">
        <v>22310</v>
      </c>
      <c r="C35493" s="6" t="s">
        <v>91</v>
      </c>
    </row>
    <row r="35494">
      <c r="A35494" s="9">
        <f t="shared" si="1"/>
        <v>26108</v>
      </c>
      <c r="B35494" s="5" t="s">
        <v>22310</v>
      </c>
      <c r="C35494" s="6" t="s">
        <v>24</v>
      </c>
    </row>
    <row r="35495">
      <c r="A35495" s="9">
        <f t="shared" si="1"/>
        <v>26108</v>
      </c>
      <c r="B35495" s="5" t="s">
        <v>22310</v>
      </c>
      <c r="C35495" s="6" t="s">
        <v>22311</v>
      </c>
    </row>
    <row r="35496">
      <c r="A35496" s="9">
        <f t="shared" si="1"/>
        <v>26108</v>
      </c>
      <c r="B35496" s="5" t="s">
        <v>22310</v>
      </c>
      <c r="C35496" s="6" t="s">
        <v>23637</v>
      </c>
    </row>
    <row r="35497">
      <c r="A35497" s="9">
        <f t="shared" si="1"/>
        <v>26108</v>
      </c>
      <c r="B35497" s="25" t="s">
        <v>22310</v>
      </c>
      <c r="C35497" s="33" t="s">
        <v>90</v>
      </c>
    </row>
    <row r="35498">
      <c r="A35498" s="9">
        <f t="shared" si="1"/>
        <v>26108</v>
      </c>
      <c r="B35498" s="25" t="s">
        <v>22310</v>
      </c>
      <c r="C35498" s="34" t="s">
        <v>54</v>
      </c>
    </row>
    <row r="35499">
      <c r="A35499" s="9">
        <f t="shared" si="1"/>
        <v>26109</v>
      </c>
      <c r="B35499" s="5" t="s">
        <v>22312</v>
      </c>
      <c r="C35499" s="6" t="s">
        <v>188</v>
      </c>
    </row>
    <row r="35500">
      <c r="A35500" s="9">
        <f t="shared" si="1"/>
        <v>26109</v>
      </c>
      <c r="B35500" s="5" t="s">
        <v>22312</v>
      </c>
      <c r="C35500" s="6" t="s">
        <v>162</v>
      </c>
    </row>
    <row r="35501">
      <c r="A35501" s="9">
        <f t="shared" si="1"/>
        <v>26110</v>
      </c>
      <c r="B35501" s="5" t="s">
        <v>22313</v>
      </c>
      <c r="C35501" s="6" t="s">
        <v>426</v>
      </c>
    </row>
    <row r="35502">
      <c r="A35502" s="9">
        <f t="shared" si="1"/>
        <v>26111</v>
      </c>
      <c r="B35502" s="5" t="s">
        <v>22314</v>
      </c>
      <c r="C35502" s="6" t="s">
        <v>1450</v>
      </c>
    </row>
    <row r="35503">
      <c r="A35503" s="9">
        <f t="shared" si="1"/>
        <v>26111</v>
      </c>
      <c r="B35503" s="5" t="s">
        <v>22314</v>
      </c>
      <c r="C35503" s="6" t="s">
        <v>23628</v>
      </c>
    </row>
    <row r="35504">
      <c r="A35504" s="9">
        <f t="shared" si="1"/>
        <v>26112</v>
      </c>
      <c r="B35504" s="5" t="s">
        <v>22315</v>
      </c>
      <c r="C35504" s="6" t="s">
        <v>328</v>
      </c>
    </row>
    <row r="35505">
      <c r="A35505" s="9">
        <f t="shared" si="1"/>
        <v>26112</v>
      </c>
      <c r="B35505" s="5" t="s">
        <v>22315</v>
      </c>
      <c r="C35505" s="6" t="s">
        <v>23637</v>
      </c>
    </row>
    <row r="35506">
      <c r="A35506" s="9">
        <f t="shared" si="1"/>
        <v>26113</v>
      </c>
      <c r="B35506" s="5" t="s">
        <v>22316</v>
      </c>
      <c r="C35506" s="6" t="s">
        <v>1120</v>
      </c>
    </row>
    <row r="35507">
      <c r="A35507" s="9">
        <f t="shared" si="1"/>
        <v>26114</v>
      </c>
      <c r="B35507" s="5" t="s">
        <v>22317</v>
      </c>
      <c r="C35507" s="6" t="s">
        <v>196</v>
      </c>
    </row>
    <row r="35508">
      <c r="A35508" s="9">
        <f t="shared" si="1"/>
        <v>26114</v>
      </c>
      <c r="B35508" s="5" t="s">
        <v>22317</v>
      </c>
      <c r="C35508" s="6" t="s">
        <v>23637</v>
      </c>
    </row>
    <row r="35509">
      <c r="A35509" s="9">
        <f t="shared" si="1"/>
        <v>26115</v>
      </c>
      <c r="B35509" s="25" t="s">
        <v>27691</v>
      </c>
      <c r="C35509" s="26" t="s">
        <v>23761</v>
      </c>
    </row>
    <row r="35510">
      <c r="A35510" s="9">
        <f t="shared" si="1"/>
        <v>26116</v>
      </c>
      <c r="B35510" s="8" t="s">
        <v>22318</v>
      </c>
      <c r="C35510" s="9" t="s">
        <v>65</v>
      </c>
    </row>
    <row r="35511">
      <c r="A35511" s="9">
        <f t="shared" si="1"/>
        <v>26117</v>
      </c>
      <c r="B35511" s="8" t="s">
        <v>22319</v>
      </c>
      <c r="C35511" s="9" t="s">
        <v>54</v>
      </c>
    </row>
    <row r="35512">
      <c r="A35512" s="9">
        <f t="shared" si="1"/>
        <v>26118</v>
      </c>
      <c r="B35512" s="5" t="s">
        <v>22320</v>
      </c>
      <c r="C35512" s="6" t="s">
        <v>462</v>
      </c>
    </row>
    <row r="35513">
      <c r="A35513" s="9">
        <f t="shared" si="1"/>
        <v>26118</v>
      </c>
      <c r="B35513" s="5" t="s">
        <v>22320</v>
      </c>
      <c r="C35513" s="6" t="s">
        <v>23637</v>
      </c>
    </row>
    <row r="35514">
      <c r="A35514" s="9">
        <f t="shared" si="1"/>
        <v>26119</v>
      </c>
      <c r="B35514" s="5" t="s">
        <v>22321</v>
      </c>
      <c r="C35514" s="6" t="s">
        <v>12</v>
      </c>
    </row>
    <row r="35515">
      <c r="A35515" s="9">
        <f t="shared" si="1"/>
        <v>26120</v>
      </c>
      <c r="B35515" s="25" t="s">
        <v>27692</v>
      </c>
      <c r="C35515" s="26" t="s">
        <v>23812</v>
      </c>
    </row>
    <row r="35516">
      <c r="A35516" s="9">
        <f t="shared" si="1"/>
        <v>26121</v>
      </c>
      <c r="B35516" s="8" t="s">
        <v>22322</v>
      </c>
      <c r="C35516" s="9" t="s">
        <v>733</v>
      </c>
    </row>
    <row r="35517">
      <c r="A35517" s="9">
        <f t="shared" si="1"/>
        <v>26122</v>
      </c>
      <c r="B35517" s="5" t="s">
        <v>22323</v>
      </c>
      <c r="C35517" s="6" t="s">
        <v>1007</v>
      </c>
    </row>
    <row r="35518">
      <c r="A35518" s="9">
        <f t="shared" si="1"/>
        <v>26123</v>
      </c>
      <c r="B35518" s="8" t="s">
        <v>22324</v>
      </c>
      <c r="C35518" s="9" t="s">
        <v>117</v>
      </c>
    </row>
    <row r="35519">
      <c r="A35519" s="9">
        <f t="shared" si="1"/>
        <v>26124</v>
      </c>
      <c r="B35519" s="5" t="s">
        <v>22325</v>
      </c>
      <c r="C35519" s="6" t="s">
        <v>989</v>
      </c>
    </row>
    <row r="35520">
      <c r="A35520" s="9">
        <f t="shared" si="1"/>
        <v>26125</v>
      </c>
      <c r="B35520" s="8" t="s">
        <v>22326</v>
      </c>
      <c r="C35520" s="9" t="s">
        <v>1548</v>
      </c>
    </row>
    <row r="35521">
      <c r="A35521" s="9">
        <f t="shared" si="1"/>
        <v>26126</v>
      </c>
      <c r="B35521" s="5" t="s">
        <v>22327</v>
      </c>
      <c r="C35521" s="6" t="s">
        <v>59</v>
      </c>
    </row>
    <row r="35522">
      <c r="A35522" s="9">
        <f t="shared" si="1"/>
        <v>26126</v>
      </c>
      <c r="B35522" s="5" t="s">
        <v>22327</v>
      </c>
      <c r="C35522" s="6" t="s">
        <v>553</v>
      </c>
    </row>
    <row r="35523">
      <c r="A35523" s="9">
        <f t="shared" si="1"/>
        <v>26127</v>
      </c>
      <c r="B35523" s="8" t="s">
        <v>22328</v>
      </c>
      <c r="C35523" s="9" t="s">
        <v>728</v>
      </c>
    </row>
    <row r="35524">
      <c r="A35524" s="9">
        <f t="shared" si="1"/>
        <v>26128</v>
      </c>
      <c r="B35524" s="5" t="s">
        <v>22329</v>
      </c>
      <c r="C35524" s="6" t="s">
        <v>59</v>
      </c>
    </row>
    <row r="35525">
      <c r="A35525" s="9">
        <f t="shared" si="1"/>
        <v>26129</v>
      </c>
      <c r="B35525" s="8" t="s">
        <v>22330</v>
      </c>
      <c r="C35525" s="9" t="s">
        <v>83</v>
      </c>
    </row>
    <row r="35526">
      <c r="A35526" s="9">
        <f t="shared" si="1"/>
        <v>26130</v>
      </c>
      <c r="B35526" s="5" t="s">
        <v>22331</v>
      </c>
      <c r="C35526" s="6" t="s">
        <v>479</v>
      </c>
    </row>
    <row r="35527">
      <c r="A35527" s="9">
        <f t="shared" si="1"/>
        <v>26131</v>
      </c>
      <c r="B35527" s="5" t="s">
        <v>22332</v>
      </c>
      <c r="C35527" s="6" t="s">
        <v>59</v>
      </c>
    </row>
    <row r="35528">
      <c r="A35528" s="9">
        <f t="shared" si="1"/>
        <v>26132</v>
      </c>
      <c r="B35528" s="5" t="s">
        <v>22333</v>
      </c>
      <c r="C35528" s="6" t="s">
        <v>1007</v>
      </c>
    </row>
    <row r="35529">
      <c r="A35529" s="9">
        <f t="shared" si="1"/>
        <v>26133</v>
      </c>
      <c r="B35529" s="5" t="s">
        <v>22334</v>
      </c>
      <c r="C35529" s="6" t="s">
        <v>1221</v>
      </c>
    </row>
    <row r="35530">
      <c r="A35530" s="9">
        <f t="shared" si="1"/>
        <v>26134</v>
      </c>
      <c r="B35530" s="5" t="s">
        <v>22335</v>
      </c>
      <c r="C35530" s="6" t="s">
        <v>1120</v>
      </c>
    </row>
    <row r="35531">
      <c r="A35531" s="9">
        <f t="shared" si="1"/>
        <v>26135</v>
      </c>
      <c r="B35531" s="8" t="s">
        <v>22336</v>
      </c>
      <c r="C35531" s="9" t="s">
        <v>142</v>
      </c>
    </row>
    <row r="35532">
      <c r="A35532" s="9">
        <f t="shared" si="1"/>
        <v>26136</v>
      </c>
      <c r="B35532" s="5" t="s">
        <v>22337</v>
      </c>
      <c r="C35532" s="6" t="s">
        <v>405</v>
      </c>
    </row>
    <row r="35533">
      <c r="A35533" s="9">
        <f t="shared" si="1"/>
        <v>26136</v>
      </c>
      <c r="B35533" s="5" t="s">
        <v>22337</v>
      </c>
      <c r="C35533" s="6" t="s">
        <v>23637</v>
      </c>
    </row>
    <row r="35534">
      <c r="A35534" s="9">
        <f t="shared" si="1"/>
        <v>26137</v>
      </c>
      <c r="B35534" s="5" t="s">
        <v>22338</v>
      </c>
      <c r="C35534" s="6" t="s">
        <v>946</v>
      </c>
    </row>
    <row r="35535">
      <c r="A35535" s="9">
        <f t="shared" si="1"/>
        <v>26138</v>
      </c>
      <c r="B35535" s="8" t="s">
        <v>22339</v>
      </c>
      <c r="C35535" s="9" t="s">
        <v>530</v>
      </c>
    </row>
    <row r="35536">
      <c r="A35536" s="9">
        <f t="shared" si="1"/>
        <v>26139</v>
      </c>
      <c r="B35536" s="8" t="s">
        <v>22340</v>
      </c>
      <c r="C35536" s="9" t="s">
        <v>42</v>
      </c>
    </row>
    <row r="35537">
      <c r="A35537" s="9">
        <f t="shared" si="1"/>
        <v>26140</v>
      </c>
      <c r="B35537" s="5" t="s">
        <v>22341</v>
      </c>
      <c r="C35537" s="6" t="s">
        <v>1360</v>
      </c>
    </row>
    <row r="35538">
      <c r="A35538" s="9">
        <f t="shared" si="1"/>
        <v>26141</v>
      </c>
      <c r="B35538" s="8" t="s">
        <v>22342</v>
      </c>
      <c r="C35538" s="9" t="s">
        <v>650</v>
      </c>
    </row>
    <row r="35539">
      <c r="A35539" s="9">
        <f t="shared" si="1"/>
        <v>26142</v>
      </c>
      <c r="B35539" s="5" t="s">
        <v>22343</v>
      </c>
      <c r="C35539" s="6" t="s">
        <v>162</v>
      </c>
    </row>
    <row r="35540">
      <c r="A35540" s="9">
        <f t="shared" si="1"/>
        <v>26143</v>
      </c>
      <c r="B35540" s="5" t="s">
        <v>22344</v>
      </c>
      <c r="C35540" s="6" t="s">
        <v>437</v>
      </c>
    </row>
    <row r="35541">
      <c r="A35541" s="9">
        <f t="shared" si="1"/>
        <v>26144</v>
      </c>
      <c r="B35541" s="5" t="s">
        <v>22345</v>
      </c>
      <c r="C35541" s="6" t="s">
        <v>162</v>
      </c>
    </row>
    <row r="35542">
      <c r="A35542" s="9">
        <f t="shared" si="1"/>
        <v>26145</v>
      </c>
      <c r="B35542" s="8" t="s">
        <v>22346</v>
      </c>
      <c r="C35542" s="9" t="s">
        <v>733</v>
      </c>
    </row>
    <row r="35543">
      <c r="A35543" s="9">
        <f t="shared" si="1"/>
        <v>26146</v>
      </c>
      <c r="B35543" s="8" t="s">
        <v>22347</v>
      </c>
      <c r="C35543" s="9" t="s">
        <v>733</v>
      </c>
    </row>
    <row r="35544">
      <c r="A35544" s="9">
        <f t="shared" si="1"/>
        <v>26147</v>
      </c>
      <c r="B35544" s="5" t="s">
        <v>22348</v>
      </c>
      <c r="C35544" s="6" t="s">
        <v>1040</v>
      </c>
    </row>
    <row r="35545">
      <c r="A35545" s="9">
        <f t="shared" si="1"/>
        <v>26148</v>
      </c>
      <c r="B35545" s="5" t="s">
        <v>22349</v>
      </c>
      <c r="C35545" s="6" t="s">
        <v>27</v>
      </c>
    </row>
    <row r="35546">
      <c r="A35546" s="9">
        <f t="shared" si="1"/>
        <v>26149</v>
      </c>
      <c r="B35546" s="35" t="s">
        <v>27693</v>
      </c>
      <c r="C35546" s="26" t="s">
        <v>23636</v>
      </c>
    </row>
    <row r="35547">
      <c r="A35547" s="9">
        <f t="shared" si="1"/>
        <v>26150</v>
      </c>
      <c r="B35547" s="30" t="s">
        <v>27694</v>
      </c>
      <c r="C35547" s="26" t="s">
        <v>23639</v>
      </c>
    </row>
    <row r="35548">
      <c r="A35548" s="9">
        <f t="shared" si="1"/>
        <v>26150</v>
      </c>
      <c r="B35548" s="30" t="s">
        <v>27694</v>
      </c>
      <c r="C35548" s="26" t="s">
        <v>60</v>
      </c>
    </row>
    <row r="35549">
      <c r="A35549" s="9">
        <f t="shared" si="1"/>
        <v>26151</v>
      </c>
      <c r="B35549" s="8" t="s">
        <v>22350</v>
      </c>
      <c r="C35549" s="9" t="s">
        <v>60</v>
      </c>
    </row>
    <row r="35550">
      <c r="A35550" s="9">
        <f t="shared" si="1"/>
        <v>26151</v>
      </c>
      <c r="B35550" s="8" t="s">
        <v>22350</v>
      </c>
      <c r="C35550" s="9" t="s">
        <v>162</v>
      </c>
    </row>
    <row r="35551">
      <c r="A35551" s="9">
        <f t="shared" si="1"/>
        <v>26151</v>
      </c>
      <c r="B35551" s="8" t="s">
        <v>22350</v>
      </c>
      <c r="C35551" s="9" t="s">
        <v>142</v>
      </c>
    </row>
    <row r="35552">
      <c r="A35552" s="9">
        <f t="shared" si="1"/>
        <v>26152</v>
      </c>
      <c r="B35552" s="5" t="s">
        <v>22351</v>
      </c>
      <c r="C35552" s="6" t="s">
        <v>365</v>
      </c>
    </row>
    <row r="35553">
      <c r="A35553" s="9">
        <f t="shared" si="1"/>
        <v>26153</v>
      </c>
      <c r="B35553" s="5" t="s">
        <v>22352</v>
      </c>
      <c r="C35553" s="6" t="s">
        <v>326</v>
      </c>
    </row>
    <row r="35554">
      <c r="A35554" s="9">
        <f t="shared" si="1"/>
        <v>26153</v>
      </c>
      <c r="B35554" s="5" t="s">
        <v>22352</v>
      </c>
      <c r="C35554" s="6" t="s">
        <v>23637</v>
      </c>
    </row>
    <row r="35555">
      <c r="A35555" s="9">
        <f t="shared" si="1"/>
        <v>26154</v>
      </c>
      <c r="B35555" s="5" t="s">
        <v>22353</v>
      </c>
      <c r="C35555" s="6" t="s">
        <v>196</v>
      </c>
    </row>
    <row r="35556">
      <c r="A35556" s="9">
        <f t="shared" si="1"/>
        <v>26154</v>
      </c>
      <c r="B35556" s="5" t="s">
        <v>22353</v>
      </c>
      <c r="C35556" s="6" t="s">
        <v>23637</v>
      </c>
    </row>
    <row r="35557">
      <c r="A35557" s="9">
        <f t="shared" si="1"/>
        <v>26155</v>
      </c>
      <c r="B35557" s="5" t="s">
        <v>22354</v>
      </c>
      <c r="C35557" s="6" t="s">
        <v>1124</v>
      </c>
    </row>
    <row r="35558">
      <c r="A35558" s="9">
        <f t="shared" si="1"/>
        <v>26155</v>
      </c>
      <c r="B35558" s="5" t="s">
        <v>22354</v>
      </c>
      <c r="C35558" s="6" t="s">
        <v>60</v>
      </c>
    </row>
    <row r="35559">
      <c r="A35559" s="9">
        <f t="shared" si="1"/>
        <v>26155</v>
      </c>
      <c r="B35559" s="5" t="s">
        <v>22354</v>
      </c>
      <c r="C35559" s="6" t="s">
        <v>12</v>
      </c>
    </row>
    <row r="35560">
      <c r="A35560" s="9">
        <f t="shared" si="1"/>
        <v>26156</v>
      </c>
      <c r="B35560" s="5" t="s">
        <v>22355</v>
      </c>
      <c r="C35560" s="6" t="s">
        <v>365</v>
      </c>
    </row>
    <row r="35561">
      <c r="A35561" s="9">
        <f t="shared" si="1"/>
        <v>26157</v>
      </c>
      <c r="B35561" s="8" t="s">
        <v>22356</v>
      </c>
      <c r="C35561" s="9" t="s">
        <v>162</v>
      </c>
    </row>
    <row r="35562">
      <c r="A35562" s="9">
        <f t="shared" si="1"/>
        <v>26158</v>
      </c>
      <c r="B35562" s="5" t="s">
        <v>22357</v>
      </c>
      <c r="C35562" s="6" t="s">
        <v>365</v>
      </c>
    </row>
    <row r="35563">
      <c r="A35563" s="9">
        <f t="shared" si="1"/>
        <v>26159</v>
      </c>
      <c r="B35563" s="27" t="s">
        <v>27695</v>
      </c>
      <c r="C35563" s="28" t="s">
        <v>23637</v>
      </c>
    </row>
    <row r="35564">
      <c r="A35564" s="9">
        <f t="shared" si="1"/>
        <v>26159</v>
      </c>
      <c r="B35564" s="25" t="s">
        <v>27695</v>
      </c>
      <c r="C35564" s="33" t="s">
        <v>90</v>
      </c>
    </row>
    <row r="35565">
      <c r="A35565" s="9">
        <f t="shared" si="1"/>
        <v>26159</v>
      </c>
      <c r="B35565" s="25" t="s">
        <v>27695</v>
      </c>
      <c r="C35565" s="34" t="s">
        <v>60</v>
      </c>
    </row>
    <row r="35566">
      <c r="A35566" s="9">
        <f t="shared" si="1"/>
        <v>26160</v>
      </c>
      <c r="B35566" s="8" t="s">
        <v>22358</v>
      </c>
      <c r="C35566" s="9" t="s">
        <v>530</v>
      </c>
    </row>
    <row r="35567">
      <c r="A35567" s="9">
        <f t="shared" si="1"/>
        <v>26161</v>
      </c>
      <c r="B35567" s="5" t="s">
        <v>22359</v>
      </c>
      <c r="C35567" s="6" t="s">
        <v>788</v>
      </c>
    </row>
    <row r="35568">
      <c r="A35568" s="9">
        <f t="shared" si="1"/>
        <v>26161</v>
      </c>
      <c r="B35568" s="5" t="s">
        <v>22359</v>
      </c>
      <c r="C35568" s="6" t="s">
        <v>23637</v>
      </c>
    </row>
    <row r="35569">
      <c r="A35569" s="9">
        <f t="shared" si="1"/>
        <v>26162</v>
      </c>
      <c r="B35569" s="5" t="s">
        <v>22360</v>
      </c>
      <c r="C35569" s="6" t="s">
        <v>59</v>
      </c>
    </row>
    <row r="35570">
      <c r="A35570" s="9">
        <f t="shared" si="1"/>
        <v>26162</v>
      </c>
      <c r="B35570" s="5" t="s">
        <v>22360</v>
      </c>
      <c r="C35570" s="6" t="s">
        <v>446</v>
      </c>
    </row>
    <row r="35571">
      <c r="A35571" s="9">
        <f t="shared" si="1"/>
        <v>26162</v>
      </c>
      <c r="B35571" s="5" t="s">
        <v>22360</v>
      </c>
      <c r="C35571" s="6" t="s">
        <v>23637</v>
      </c>
    </row>
    <row r="35572">
      <c r="A35572" s="9">
        <f t="shared" si="1"/>
        <v>26163</v>
      </c>
      <c r="B35572" s="5" t="s">
        <v>22361</v>
      </c>
      <c r="C35572" s="6" t="s">
        <v>142</v>
      </c>
    </row>
    <row r="35573">
      <c r="A35573" s="9">
        <f t="shared" si="1"/>
        <v>26163</v>
      </c>
      <c r="B35573" s="5" t="s">
        <v>22361</v>
      </c>
      <c r="C35573" s="6" t="s">
        <v>162</v>
      </c>
    </row>
    <row r="35574">
      <c r="A35574" s="9">
        <f t="shared" si="1"/>
        <v>26163</v>
      </c>
      <c r="B35574" s="5" t="s">
        <v>22361</v>
      </c>
      <c r="C35574" s="6" t="s">
        <v>150</v>
      </c>
    </row>
    <row r="35575">
      <c r="A35575" s="9">
        <f t="shared" si="1"/>
        <v>26163</v>
      </c>
      <c r="B35575" s="5" t="s">
        <v>22361</v>
      </c>
      <c r="C35575" s="6" t="s">
        <v>23637</v>
      </c>
    </row>
    <row r="35576">
      <c r="A35576" s="9">
        <f t="shared" si="1"/>
        <v>26164</v>
      </c>
      <c r="B35576" s="5" t="s">
        <v>22362</v>
      </c>
      <c r="C35576" s="6" t="s">
        <v>365</v>
      </c>
    </row>
    <row r="35577">
      <c r="A35577" s="9">
        <f t="shared" si="1"/>
        <v>26165</v>
      </c>
      <c r="B35577" s="5" t="s">
        <v>22363</v>
      </c>
      <c r="C35577" s="6" t="s">
        <v>1495</v>
      </c>
    </row>
    <row r="35578">
      <c r="A35578" s="9">
        <f t="shared" si="1"/>
        <v>26166</v>
      </c>
      <c r="B35578" s="27" t="s">
        <v>27696</v>
      </c>
      <c r="C35578" s="28" t="s">
        <v>23637</v>
      </c>
    </row>
    <row r="35579">
      <c r="A35579" s="9">
        <f t="shared" si="1"/>
        <v>26166</v>
      </c>
      <c r="B35579" s="25" t="s">
        <v>27696</v>
      </c>
      <c r="C35579" s="34" t="s">
        <v>23633</v>
      </c>
    </row>
    <row r="35580">
      <c r="A35580" s="9">
        <f t="shared" si="1"/>
        <v>26167</v>
      </c>
      <c r="B35580" s="5" t="s">
        <v>22364</v>
      </c>
      <c r="C35580" s="6" t="s">
        <v>153</v>
      </c>
    </row>
    <row r="35581">
      <c r="A35581" s="9">
        <f t="shared" si="1"/>
        <v>26167</v>
      </c>
      <c r="B35581" s="5" t="s">
        <v>22364</v>
      </c>
      <c r="C35581" s="6" t="s">
        <v>23637</v>
      </c>
    </row>
    <row r="35582">
      <c r="A35582" s="9">
        <f t="shared" si="1"/>
        <v>26168</v>
      </c>
      <c r="B35582" s="8" t="s">
        <v>22365</v>
      </c>
      <c r="C35582" s="9" t="s">
        <v>416</v>
      </c>
    </row>
    <row r="35583">
      <c r="A35583" s="9">
        <f t="shared" si="1"/>
        <v>26169</v>
      </c>
      <c r="B35583" s="5" t="s">
        <v>22366</v>
      </c>
      <c r="C35583" s="6" t="s">
        <v>356</v>
      </c>
    </row>
    <row r="35584">
      <c r="A35584" s="9">
        <f t="shared" si="1"/>
        <v>26170</v>
      </c>
      <c r="B35584" s="5" t="s">
        <v>22367</v>
      </c>
      <c r="C35584" s="6" t="s">
        <v>939</v>
      </c>
    </row>
    <row r="35585">
      <c r="A35585" s="9">
        <f t="shared" si="1"/>
        <v>26170</v>
      </c>
      <c r="B35585" s="5" t="s">
        <v>22367</v>
      </c>
      <c r="C35585" s="6" t="s">
        <v>23628</v>
      </c>
    </row>
    <row r="35586">
      <c r="A35586" s="9">
        <f t="shared" si="1"/>
        <v>26171</v>
      </c>
      <c r="B35586" s="25" t="s">
        <v>27697</v>
      </c>
      <c r="C35586" s="26" t="s">
        <v>23808</v>
      </c>
    </row>
    <row r="35587">
      <c r="A35587" s="9">
        <f t="shared" si="1"/>
        <v>26172</v>
      </c>
      <c r="B35587" s="25" t="s">
        <v>27698</v>
      </c>
      <c r="C35587" s="26" t="s">
        <v>8541</v>
      </c>
    </row>
    <row r="35588">
      <c r="A35588" s="9">
        <f t="shared" si="1"/>
        <v>26173</v>
      </c>
      <c r="B35588" s="5" t="s">
        <v>22368</v>
      </c>
      <c r="C35588" s="6" t="s">
        <v>86</v>
      </c>
    </row>
    <row r="35589">
      <c r="A35589" s="9">
        <f t="shared" si="1"/>
        <v>26174</v>
      </c>
      <c r="B35589" s="8" t="s">
        <v>22369</v>
      </c>
      <c r="C35589" s="9" t="s">
        <v>177</v>
      </c>
    </row>
    <row r="35590">
      <c r="A35590" s="9">
        <f t="shared" si="1"/>
        <v>26175</v>
      </c>
      <c r="B35590" s="25" t="s">
        <v>27699</v>
      </c>
      <c r="C35590" s="26" t="s">
        <v>11797</v>
      </c>
    </row>
    <row r="35591">
      <c r="A35591" s="9">
        <f t="shared" si="1"/>
        <v>26176</v>
      </c>
      <c r="B35591" s="8" t="s">
        <v>22370</v>
      </c>
      <c r="C35591" s="9" t="s">
        <v>25</v>
      </c>
    </row>
    <row r="35592">
      <c r="A35592" s="9">
        <f t="shared" si="1"/>
        <v>26177</v>
      </c>
      <c r="B35592" s="8" t="s">
        <v>22371</v>
      </c>
      <c r="C35592" s="9" t="s">
        <v>815</v>
      </c>
    </row>
    <row r="35593">
      <c r="A35593" s="9">
        <f t="shared" si="1"/>
        <v>26178</v>
      </c>
      <c r="B35593" s="5" t="s">
        <v>22372</v>
      </c>
      <c r="C35593" s="6" t="s">
        <v>367</v>
      </c>
    </row>
    <row r="35594">
      <c r="A35594" s="9">
        <f t="shared" si="1"/>
        <v>26179</v>
      </c>
      <c r="B35594" s="25" t="s">
        <v>27700</v>
      </c>
      <c r="C35594" s="26" t="s">
        <v>12983</v>
      </c>
    </row>
    <row r="35595">
      <c r="A35595" s="9">
        <f t="shared" si="1"/>
        <v>26180</v>
      </c>
      <c r="B35595" s="5" t="s">
        <v>22373</v>
      </c>
      <c r="C35595" s="6" t="s">
        <v>639</v>
      </c>
    </row>
    <row r="35596">
      <c r="A35596" s="9">
        <f t="shared" si="1"/>
        <v>26181</v>
      </c>
      <c r="B35596" s="8" t="s">
        <v>22374</v>
      </c>
      <c r="C35596" s="9" t="s">
        <v>1334</v>
      </c>
    </row>
    <row r="35597">
      <c r="A35597" s="9">
        <f t="shared" si="1"/>
        <v>26182</v>
      </c>
      <c r="B35597" s="8" t="s">
        <v>22375</v>
      </c>
      <c r="C35597" s="9" t="s">
        <v>372</v>
      </c>
    </row>
    <row r="35598">
      <c r="A35598" s="9">
        <f t="shared" si="1"/>
        <v>26183</v>
      </c>
      <c r="B35598" s="31" t="s">
        <v>27701</v>
      </c>
      <c r="C35598" s="6" t="s">
        <v>374</v>
      </c>
    </row>
    <row r="35599">
      <c r="A35599" s="9">
        <f t="shared" si="1"/>
        <v>26184</v>
      </c>
      <c r="B35599" s="25" t="s">
        <v>27702</v>
      </c>
      <c r="C35599" s="26" t="s">
        <v>12983</v>
      </c>
    </row>
    <row r="35600">
      <c r="A35600" s="9">
        <f t="shared" si="1"/>
        <v>26185</v>
      </c>
      <c r="B35600" s="5" t="s">
        <v>22376</v>
      </c>
      <c r="C35600" s="6" t="s">
        <v>765</v>
      </c>
    </row>
    <row r="35601">
      <c r="A35601" s="9">
        <f t="shared" si="1"/>
        <v>26186</v>
      </c>
      <c r="B35601" s="8" t="s">
        <v>22377</v>
      </c>
      <c r="C35601" s="9" t="s">
        <v>72</v>
      </c>
    </row>
    <row r="35602">
      <c r="A35602" s="9">
        <f t="shared" si="1"/>
        <v>26187</v>
      </c>
      <c r="B35602" s="5" t="s">
        <v>22378</v>
      </c>
      <c r="C35602" s="6" t="s">
        <v>714</v>
      </c>
    </row>
    <row r="35603">
      <c r="A35603" s="9">
        <f t="shared" si="1"/>
        <v>26187</v>
      </c>
      <c r="B35603" s="5" t="s">
        <v>22378</v>
      </c>
      <c r="C35603" s="6" t="s">
        <v>23672</v>
      </c>
    </row>
    <row r="35604">
      <c r="A35604" s="9">
        <f t="shared" si="1"/>
        <v>26188</v>
      </c>
      <c r="B35604" s="5" t="s">
        <v>22379</v>
      </c>
      <c r="C35604" s="6" t="s">
        <v>86</v>
      </c>
    </row>
    <row r="35605">
      <c r="A35605" s="9">
        <f t="shared" si="1"/>
        <v>26189</v>
      </c>
      <c r="B35605" s="8" t="s">
        <v>22380</v>
      </c>
      <c r="C35605" s="9" t="s">
        <v>52</v>
      </c>
    </row>
    <row r="35606">
      <c r="A35606" s="9">
        <f t="shared" si="1"/>
        <v>26190</v>
      </c>
      <c r="B35606" s="25" t="s">
        <v>27703</v>
      </c>
      <c r="C35606" s="26" t="s">
        <v>23748</v>
      </c>
    </row>
    <row r="35607">
      <c r="A35607" s="9">
        <f t="shared" si="1"/>
        <v>26191</v>
      </c>
      <c r="B35607" s="25" t="s">
        <v>27704</v>
      </c>
      <c r="C35607" s="26" t="s">
        <v>23748</v>
      </c>
    </row>
    <row r="35608">
      <c r="A35608" s="9">
        <f t="shared" si="1"/>
        <v>26192</v>
      </c>
      <c r="B35608" s="5" t="s">
        <v>22381</v>
      </c>
      <c r="C35608" s="6" t="s">
        <v>1360</v>
      </c>
    </row>
    <row r="35609">
      <c r="A35609" s="9">
        <f t="shared" si="1"/>
        <v>26193</v>
      </c>
      <c r="B35609" s="5" t="s">
        <v>22382</v>
      </c>
      <c r="C35609" s="6" t="s">
        <v>731</v>
      </c>
    </row>
    <row r="35610">
      <c r="A35610" s="9">
        <f t="shared" si="1"/>
        <v>26194</v>
      </c>
      <c r="B35610" s="5" t="s">
        <v>22383</v>
      </c>
      <c r="C35610" s="6" t="s">
        <v>731</v>
      </c>
    </row>
    <row r="35611">
      <c r="A35611" s="9">
        <f t="shared" si="1"/>
        <v>26195</v>
      </c>
      <c r="B35611" s="5" t="s">
        <v>22384</v>
      </c>
      <c r="C35611" s="6" t="s">
        <v>731</v>
      </c>
    </row>
    <row r="35612">
      <c r="A35612" s="9">
        <f t="shared" si="1"/>
        <v>26196</v>
      </c>
      <c r="B35612" s="5" t="s">
        <v>22385</v>
      </c>
      <c r="C35612" s="6" t="s">
        <v>731</v>
      </c>
    </row>
    <row r="35613">
      <c r="A35613" s="9">
        <f t="shared" si="1"/>
        <v>26197</v>
      </c>
      <c r="B35613" s="5" t="s">
        <v>22386</v>
      </c>
      <c r="C35613" s="6" t="s">
        <v>1223</v>
      </c>
    </row>
    <row r="35614">
      <c r="A35614" s="9">
        <f t="shared" si="1"/>
        <v>26198</v>
      </c>
      <c r="B35614" s="25" t="s">
        <v>27705</v>
      </c>
      <c r="C35614" s="26" t="s">
        <v>23653</v>
      </c>
    </row>
    <row r="35615">
      <c r="A35615" s="9">
        <f t="shared" si="1"/>
        <v>26199</v>
      </c>
      <c r="B35615" s="5" t="s">
        <v>22387</v>
      </c>
      <c r="C35615" s="6" t="s">
        <v>1040</v>
      </c>
    </row>
    <row r="35616">
      <c r="A35616" s="9">
        <f t="shared" si="1"/>
        <v>26200</v>
      </c>
      <c r="B35616" s="25" t="s">
        <v>27706</v>
      </c>
      <c r="C35616" s="26" t="s">
        <v>23653</v>
      </c>
    </row>
    <row r="35617">
      <c r="A35617" s="9">
        <f t="shared" si="1"/>
        <v>26201</v>
      </c>
      <c r="B35617" s="25" t="s">
        <v>27707</v>
      </c>
      <c r="C35617" s="26" t="s">
        <v>23808</v>
      </c>
    </row>
    <row r="35618">
      <c r="A35618" s="9">
        <f t="shared" si="1"/>
        <v>26202</v>
      </c>
      <c r="B35618" s="5" t="s">
        <v>22388</v>
      </c>
      <c r="C35618" s="6" t="s">
        <v>1316</v>
      </c>
    </row>
    <row r="35619">
      <c r="A35619" s="9">
        <f t="shared" si="1"/>
        <v>26203</v>
      </c>
      <c r="B35619" s="5" t="s">
        <v>22389</v>
      </c>
      <c r="C35619" s="6" t="s">
        <v>1316</v>
      </c>
    </row>
    <row r="35620">
      <c r="A35620" s="9">
        <f t="shared" si="1"/>
        <v>26204</v>
      </c>
      <c r="B35620" s="5" t="s">
        <v>22390</v>
      </c>
      <c r="C35620" s="6" t="s">
        <v>1450</v>
      </c>
    </row>
    <row r="35621">
      <c r="A35621" s="9">
        <f t="shared" si="1"/>
        <v>26204</v>
      </c>
      <c r="B35621" s="5" t="s">
        <v>22390</v>
      </c>
      <c r="C35621" s="6" t="s">
        <v>23628</v>
      </c>
    </row>
    <row r="35622">
      <c r="A35622" s="9">
        <f t="shared" si="1"/>
        <v>26205</v>
      </c>
      <c r="B35622" s="5" t="s">
        <v>22391</v>
      </c>
      <c r="C35622" s="6" t="s">
        <v>683</v>
      </c>
    </row>
    <row r="35623">
      <c r="A35623" s="9">
        <f t="shared" si="1"/>
        <v>26205</v>
      </c>
      <c r="B35623" s="37" t="s">
        <v>22391</v>
      </c>
      <c r="C35623" s="28" t="s">
        <v>23633</v>
      </c>
    </row>
    <row r="35624">
      <c r="A35624" s="9">
        <f t="shared" si="1"/>
        <v>26206</v>
      </c>
      <c r="B35624" s="5" t="s">
        <v>22392</v>
      </c>
      <c r="C35624" s="6" t="s">
        <v>1450</v>
      </c>
    </row>
    <row r="35625">
      <c r="A35625" s="9">
        <f t="shared" si="1"/>
        <v>26206</v>
      </c>
      <c r="B35625" s="5" t="s">
        <v>22392</v>
      </c>
      <c r="C35625" s="6" t="s">
        <v>23628</v>
      </c>
    </row>
    <row r="35626">
      <c r="A35626" s="9">
        <f t="shared" si="1"/>
        <v>26207</v>
      </c>
      <c r="B35626" s="8" t="s">
        <v>22393</v>
      </c>
      <c r="C35626" s="9" t="s">
        <v>52</v>
      </c>
    </row>
    <row r="35627">
      <c r="A35627" s="9">
        <f t="shared" si="1"/>
        <v>26208</v>
      </c>
      <c r="B35627" s="5" t="s">
        <v>22394</v>
      </c>
      <c r="C35627" s="6" t="s">
        <v>74</v>
      </c>
    </row>
    <row r="35628">
      <c r="A35628" s="9">
        <f t="shared" si="1"/>
        <v>26209</v>
      </c>
      <c r="B35628" s="5" t="s">
        <v>22395</v>
      </c>
      <c r="C35628" s="6" t="s">
        <v>1316</v>
      </c>
    </row>
    <row r="35629">
      <c r="A35629" s="9">
        <f t="shared" si="1"/>
        <v>26210</v>
      </c>
      <c r="B35629" s="5" t="s">
        <v>22396</v>
      </c>
      <c r="C35629" s="6" t="s">
        <v>479</v>
      </c>
    </row>
    <row r="35630">
      <c r="A35630" s="9">
        <f t="shared" si="1"/>
        <v>26211</v>
      </c>
      <c r="B35630" s="5" t="s">
        <v>22397</v>
      </c>
      <c r="C35630" s="6" t="s">
        <v>798</v>
      </c>
    </row>
    <row r="35631">
      <c r="A35631" s="9">
        <f t="shared" si="1"/>
        <v>26211</v>
      </c>
      <c r="B35631" s="5" t="s">
        <v>22397</v>
      </c>
      <c r="C35631" s="6" t="s">
        <v>23628</v>
      </c>
    </row>
    <row r="35632">
      <c r="A35632" s="9">
        <f t="shared" si="1"/>
        <v>26212</v>
      </c>
      <c r="B35632" s="5" t="s">
        <v>22398</v>
      </c>
      <c r="C35632" s="6" t="s">
        <v>1334</v>
      </c>
    </row>
    <row r="35633">
      <c r="A35633" s="9">
        <f t="shared" si="1"/>
        <v>26213</v>
      </c>
      <c r="B35633" s="25" t="s">
        <v>27708</v>
      </c>
      <c r="C35633" s="26" t="s">
        <v>23761</v>
      </c>
    </row>
    <row r="35634">
      <c r="A35634" s="9">
        <f t="shared" si="1"/>
        <v>26214</v>
      </c>
      <c r="B35634" s="25" t="s">
        <v>27709</v>
      </c>
      <c r="C35634" s="26" t="s">
        <v>23761</v>
      </c>
    </row>
    <row r="35635">
      <c r="A35635" s="9">
        <f t="shared" si="1"/>
        <v>26215</v>
      </c>
      <c r="B35635" s="25" t="s">
        <v>27710</v>
      </c>
      <c r="C35635" s="26" t="s">
        <v>23761</v>
      </c>
    </row>
    <row r="35636">
      <c r="A35636" s="9">
        <f t="shared" si="1"/>
        <v>26216</v>
      </c>
      <c r="B35636" s="8" t="s">
        <v>22399</v>
      </c>
      <c r="C35636" s="9" t="s">
        <v>72</v>
      </c>
    </row>
    <row r="35637">
      <c r="A35637" s="9">
        <f t="shared" si="1"/>
        <v>26217</v>
      </c>
      <c r="B35637" s="8" t="s">
        <v>22400</v>
      </c>
      <c r="C35637" s="9" t="s">
        <v>72</v>
      </c>
    </row>
    <row r="35638">
      <c r="A35638" s="9">
        <f t="shared" si="1"/>
        <v>26218</v>
      </c>
      <c r="B35638" s="5" t="s">
        <v>22401</v>
      </c>
      <c r="C35638" s="6" t="s">
        <v>639</v>
      </c>
    </row>
    <row r="35639">
      <c r="A35639" s="9">
        <f t="shared" si="1"/>
        <v>26219</v>
      </c>
      <c r="B35639" s="5" t="s">
        <v>22402</v>
      </c>
      <c r="C35639" s="6" t="s">
        <v>639</v>
      </c>
    </row>
    <row r="35640">
      <c r="A35640" s="9">
        <f t="shared" si="1"/>
        <v>26220</v>
      </c>
      <c r="B35640" s="25" t="s">
        <v>27711</v>
      </c>
      <c r="C35640" s="26" t="s">
        <v>23630</v>
      </c>
    </row>
    <row r="35641">
      <c r="A35641" s="9">
        <f t="shared" si="1"/>
        <v>26221</v>
      </c>
      <c r="B35641" s="5" t="s">
        <v>22403</v>
      </c>
      <c r="C35641" s="6" t="s">
        <v>6</v>
      </c>
    </row>
    <row r="35642">
      <c r="A35642" s="9">
        <f t="shared" si="1"/>
        <v>26222</v>
      </c>
      <c r="B35642" s="8" t="s">
        <v>22404</v>
      </c>
      <c r="C35642" s="9" t="s">
        <v>547</v>
      </c>
    </row>
    <row r="35643">
      <c r="A35643" s="9">
        <f t="shared" si="1"/>
        <v>26223</v>
      </c>
      <c r="B35643" s="5" t="s">
        <v>22405</v>
      </c>
      <c r="C35643" s="6" t="s">
        <v>1360</v>
      </c>
    </row>
    <row r="35644">
      <c r="A35644" s="9">
        <f t="shared" si="1"/>
        <v>26224</v>
      </c>
      <c r="B35644" s="25" t="s">
        <v>27712</v>
      </c>
      <c r="C35644" s="26" t="s">
        <v>23748</v>
      </c>
    </row>
    <row r="35645">
      <c r="A35645" s="9">
        <f t="shared" si="1"/>
        <v>26225</v>
      </c>
      <c r="B35645" s="5" t="s">
        <v>22406</v>
      </c>
      <c r="C35645" s="6" t="s">
        <v>683</v>
      </c>
    </row>
    <row r="35646">
      <c r="A35646" s="9">
        <f t="shared" si="1"/>
        <v>26225</v>
      </c>
      <c r="B35646" s="37" t="s">
        <v>22406</v>
      </c>
      <c r="C35646" s="28" t="s">
        <v>23633</v>
      </c>
    </row>
    <row r="35647">
      <c r="A35647" s="9">
        <f t="shared" si="1"/>
        <v>26226</v>
      </c>
      <c r="B35647" s="15" t="s">
        <v>22407</v>
      </c>
      <c r="C35647" s="17" t="s">
        <v>426</v>
      </c>
    </row>
    <row r="35648">
      <c r="A35648" s="9">
        <f t="shared" si="1"/>
        <v>26227</v>
      </c>
      <c r="B35648" s="8" t="s">
        <v>22408</v>
      </c>
      <c r="C35648" s="9" t="s">
        <v>117</v>
      </c>
    </row>
    <row r="35649">
      <c r="A35649" s="9">
        <f t="shared" si="1"/>
        <v>26228</v>
      </c>
      <c r="B35649" s="16" t="s">
        <v>22409</v>
      </c>
      <c r="C35649" s="6" t="s">
        <v>1235</v>
      </c>
    </row>
    <row r="35650">
      <c r="A35650" s="9">
        <f t="shared" si="1"/>
        <v>26229</v>
      </c>
      <c r="B35650" s="8" t="s">
        <v>22410</v>
      </c>
      <c r="C35650" s="9" t="s">
        <v>728</v>
      </c>
    </row>
    <row r="35651">
      <c r="A35651" s="9">
        <f t="shared" si="1"/>
        <v>26230</v>
      </c>
      <c r="B35651" s="5" t="s">
        <v>22411</v>
      </c>
      <c r="C35651" s="6" t="s">
        <v>1040</v>
      </c>
    </row>
    <row r="35652">
      <c r="A35652" s="9">
        <f t="shared" si="1"/>
        <v>26231</v>
      </c>
      <c r="B35652" s="5" t="s">
        <v>22412</v>
      </c>
      <c r="C35652" s="6" t="s">
        <v>1040</v>
      </c>
    </row>
    <row r="35653">
      <c r="A35653" s="9">
        <f t="shared" si="1"/>
        <v>26232</v>
      </c>
      <c r="B35653" s="5" t="s">
        <v>22413</v>
      </c>
      <c r="C35653" s="6" t="s">
        <v>1040</v>
      </c>
    </row>
    <row r="35654">
      <c r="A35654" s="9">
        <f t="shared" si="1"/>
        <v>26233</v>
      </c>
      <c r="B35654" s="5" t="s">
        <v>22414</v>
      </c>
      <c r="C35654" s="6" t="s">
        <v>1040</v>
      </c>
    </row>
    <row r="35655">
      <c r="A35655" s="9">
        <f t="shared" si="1"/>
        <v>26234</v>
      </c>
      <c r="B35655" s="5" t="s">
        <v>22415</v>
      </c>
      <c r="C35655" s="6" t="s">
        <v>1040</v>
      </c>
    </row>
    <row r="35656">
      <c r="A35656" s="9">
        <f t="shared" si="1"/>
        <v>26235</v>
      </c>
      <c r="B35656" s="5" t="s">
        <v>22416</v>
      </c>
      <c r="C35656" s="6" t="s">
        <v>1040</v>
      </c>
    </row>
    <row r="35657">
      <c r="A35657" s="9">
        <f t="shared" si="1"/>
        <v>26236</v>
      </c>
      <c r="B35657" s="5" t="s">
        <v>22417</v>
      </c>
      <c r="C35657" s="6" t="s">
        <v>1040</v>
      </c>
    </row>
    <row r="35658">
      <c r="A35658" s="9">
        <f t="shared" si="1"/>
        <v>26237</v>
      </c>
      <c r="B35658" s="5" t="s">
        <v>22418</v>
      </c>
      <c r="C35658" s="6" t="s">
        <v>1040</v>
      </c>
    </row>
    <row r="35659">
      <c r="A35659" s="9">
        <f t="shared" si="1"/>
        <v>26238</v>
      </c>
      <c r="B35659" s="5" t="s">
        <v>22419</v>
      </c>
      <c r="C35659" s="6" t="s">
        <v>1040</v>
      </c>
    </row>
    <row r="35660">
      <c r="A35660" s="9">
        <f t="shared" si="1"/>
        <v>26239</v>
      </c>
      <c r="B35660" s="5" t="s">
        <v>22420</v>
      </c>
      <c r="C35660" s="6" t="s">
        <v>1040</v>
      </c>
    </row>
    <row r="35661">
      <c r="A35661" s="9">
        <f t="shared" si="1"/>
        <v>26240</v>
      </c>
      <c r="B35661" s="5" t="s">
        <v>22421</v>
      </c>
      <c r="C35661" s="6" t="s">
        <v>1040</v>
      </c>
    </row>
    <row r="35662">
      <c r="A35662" s="9">
        <f t="shared" si="1"/>
        <v>26241</v>
      </c>
      <c r="B35662" s="5" t="s">
        <v>22422</v>
      </c>
      <c r="C35662" s="6" t="s">
        <v>86</v>
      </c>
    </row>
    <row r="35663">
      <c r="A35663" s="9">
        <f t="shared" si="1"/>
        <v>26242</v>
      </c>
      <c r="B35663" s="8" t="s">
        <v>22423</v>
      </c>
      <c r="C35663" s="9" t="s">
        <v>52</v>
      </c>
    </row>
    <row r="35664">
      <c r="A35664" s="9">
        <f t="shared" si="1"/>
        <v>26243</v>
      </c>
      <c r="B35664" s="5" t="s">
        <v>22424</v>
      </c>
      <c r="C35664" s="6" t="s">
        <v>86</v>
      </c>
    </row>
    <row r="35665">
      <c r="A35665" s="9">
        <f t="shared" si="1"/>
        <v>26244</v>
      </c>
      <c r="B35665" s="5" t="s">
        <v>22425</v>
      </c>
      <c r="C35665" s="6" t="s">
        <v>336</v>
      </c>
    </row>
    <row r="35666">
      <c r="A35666" s="9">
        <f t="shared" si="1"/>
        <v>26244</v>
      </c>
      <c r="B35666" s="5" t="s">
        <v>22425</v>
      </c>
      <c r="C35666" s="6" t="s">
        <v>23637</v>
      </c>
    </row>
    <row r="35667">
      <c r="A35667" s="9">
        <f t="shared" si="1"/>
        <v>26245</v>
      </c>
      <c r="B35667" s="5" t="s">
        <v>22426</v>
      </c>
      <c r="C35667" s="6" t="s">
        <v>1360</v>
      </c>
    </row>
    <row r="35668">
      <c r="A35668" s="9">
        <f t="shared" si="1"/>
        <v>26246</v>
      </c>
      <c r="B35668" s="5" t="s">
        <v>22427</v>
      </c>
      <c r="C35668" s="6" t="s">
        <v>731</v>
      </c>
    </row>
    <row r="35669">
      <c r="A35669" s="9">
        <f t="shared" si="1"/>
        <v>26247</v>
      </c>
      <c r="B35669" s="25" t="s">
        <v>27713</v>
      </c>
      <c r="C35669" s="26" t="s">
        <v>10122</v>
      </c>
    </row>
    <row r="35670">
      <c r="A35670" s="9">
        <f t="shared" si="1"/>
        <v>26247</v>
      </c>
      <c r="B35670" s="27" t="s">
        <v>27713</v>
      </c>
      <c r="C35670" s="28" t="s">
        <v>23637</v>
      </c>
    </row>
    <row r="35671">
      <c r="A35671" s="9">
        <f t="shared" si="1"/>
        <v>26248</v>
      </c>
      <c r="B35671" s="25" t="s">
        <v>27714</v>
      </c>
      <c r="C35671" s="26" t="s">
        <v>23653</v>
      </c>
    </row>
    <row r="35672">
      <c r="A35672" s="9">
        <f t="shared" si="1"/>
        <v>26249</v>
      </c>
      <c r="B35672" s="5" t="s">
        <v>22428</v>
      </c>
      <c r="C35672" s="6" t="s">
        <v>1007</v>
      </c>
    </row>
    <row r="35673">
      <c r="A35673" s="9">
        <f t="shared" si="1"/>
        <v>26250</v>
      </c>
      <c r="B35673" s="25" t="s">
        <v>27715</v>
      </c>
      <c r="C35673" s="26" t="s">
        <v>23812</v>
      </c>
    </row>
    <row r="35674">
      <c r="A35674" s="9">
        <f t="shared" si="1"/>
        <v>26251</v>
      </c>
      <c r="B35674" s="25" t="s">
        <v>27716</v>
      </c>
      <c r="C35674" s="26" t="s">
        <v>23812</v>
      </c>
    </row>
    <row r="35675">
      <c r="A35675" s="9">
        <f t="shared" si="1"/>
        <v>26252</v>
      </c>
      <c r="B35675" s="5" t="s">
        <v>22429</v>
      </c>
      <c r="C35675" s="6" t="s">
        <v>393</v>
      </c>
    </row>
    <row r="35676">
      <c r="A35676" s="9">
        <f t="shared" si="1"/>
        <v>26253</v>
      </c>
      <c r="B35676" s="8" t="s">
        <v>22430</v>
      </c>
      <c r="C35676" s="9" t="s">
        <v>728</v>
      </c>
    </row>
    <row r="35677">
      <c r="A35677" s="9">
        <f t="shared" si="1"/>
        <v>26254</v>
      </c>
      <c r="B35677" s="5" t="s">
        <v>22431</v>
      </c>
      <c r="C35677" s="6" t="s">
        <v>59</v>
      </c>
    </row>
    <row r="35678">
      <c r="A35678" s="9">
        <f t="shared" si="1"/>
        <v>26255</v>
      </c>
      <c r="B35678" s="5" t="s">
        <v>22432</v>
      </c>
      <c r="C35678" s="6" t="s">
        <v>1342</v>
      </c>
    </row>
    <row r="35679">
      <c r="A35679" s="9">
        <f t="shared" si="1"/>
        <v>26256</v>
      </c>
      <c r="B35679" s="5" t="s">
        <v>22433</v>
      </c>
      <c r="C35679" s="6" t="s">
        <v>714</v>
      </c>
    </row>
    <row r="35680">
      <c r="A35680" s="9">
        <f t="shared" si="1"/>
        <v>26256</v>
      </c>
      <c r="B35680" s="5" t="s">
        <v>22433</v>
      </c>
      <c r="C35680" s="6" t="s">
        <v>23672</v>
      </c>
    </row>
    <row r="35681">
      <c r="A35681" s="9">
        <f t="shared" si="1"/>
        <v>26257</v>
      </c>
      <c r="B35681" s="5" t="s">
        <v>22434</v>
      </c>
      <c r="C35681" s="6" t="s">
        <v>86</v>
      </c>
    </row>
    <row r="35682">
      <c r="A35682" s="9">
        <f t="shared" si="1"/>
        <v>26258</v>
      </c>
      <c r="B35682" s="5" t="s">
        <v>22435</v>
      </c>
      <c r="C35682" s="6" t="s">
        <v>6</v>
      </c>
    </row>
    <row r="35683">
      <c r="A35683" s="9">
        <f t="shared" si="1"/>
        <v>26259</v>
      </c>
      <c r="B35683" s="8" t="s">
        <v>22436</v>
      </c>
      <c r="C35683" s="9" t="s">
        <v>722</v>
      </c>
    </row>
    <row r="35684">
      <c r="A35684" s="9">
        <f t="shared" si="1"/>
        <v>26260</v>
      </c>
      <c r="B35684" s="5" t="s">
        <v>22437</v>
      </c>
      <c r="C35684" s="6" t="s">
        <v>393</v>
      </c>
    </row>
    <row r="35685">
      <c r="A35685" s="9">
        <f t="shared" si="1"/>
        <v>26261</v>
      </c>
      <c r="B35685" s="8" t="s">
        <v>22438</v>
      </c>
      <c r="C35685" s="9" t="s">
        <v>142</v>
      </c>
    </row>
    <row r="35686">
      <c r="A35686" s="9">
        <f t="shared" si="1"/>
        <v>26262</v>
      </c>
      <c r="B35686" s="5" t="s">
        <v>22439</v>
      </c>
      <c r="C35686" s="6" t="s">
        <v>20</v>
      </c>
    </row>
    <row r="35687">
      <c r="A35687" s="9">
        <f t="shared" si="1"/>
        <v>26263</v>
      </c>
      <c r="B35687" s="5" t="s">
        <v>22440</v>
      </c>
      <c r="C35687" s="6" t="s">
        <v>1342</v>
      </c>
    </row>
    <row r="35688">
      <c r="A35688" s="9">
        <f t="shared" si="1"/>
        <v>26264</v>
      </c>
      <c r="B35688" s="5" t="s">
        <v>22441</v>
      </c>
      <c r="C35688" s="6" t="s">
        <v>1360</v>
      </c>
    </row>
    <row r="35689">
      <c r="A35689" s="9">
        <f t="shared" si="1"/>
        <v>26265</v>
      </c>
      <c r="B35689" s="5" t="s">
        <v>22442</v>
      </c>
      <c r="C35689" s="6" t="s">
        <v>471</v>
      </c>
    </row>
    <row r="35690">
      <c r="A35690" s="9">
        <f t="shared" si="1"/>
        <v>26266</v>
      </c>
      <c r="B35690" s="5" t="s">
        <v>22443</v>
      </c>
      <c r="C35690" s="6" t="s">
        <v>6</v>
      </c>
    </row>
    <row r="35691">
      <c r="A35691" s="9">
        <f t="shared" si="1"/>
        <v>26267</v>
      </c>
      <c r="B35691" s="5" t="s">
        <v>22444</v>
      </c>
      <c r="C35691" s="6" t="s">
        <v>6</v>
      </c>
    </row>
    <row r="35692">
      <c r="A35692" s="9">
        <f t="shared" si="1"/>
        <v>26268</v>
      </c>
      <c r="B35692" s="5" t="s">
        <v>22445</v>
      </c>
      <c r="C35692" s="6" t="s">
        <v>6</v>
      </c>
    </row>
    <row r="35693">
      <c r="A35693" s="9">
        <f t="shared" si="1"/>
        <v>26269</v>
      </c>
      <c r="B35693" s="5" t="s">
        <v>22446</v>
      </c>
      <c r="C35693" s="6" t="s">
        <v>6</v>
      </c>
    </row>
    <row r="35694">
      <c r="A35694" s="9">
        <f t="shared" si="1"/>
        <v>26270</v>
      </c>
      <c r="B35694" s="5" t="s">
        <v>22447</v>
      </c>
      <c r="C35694" s="6" t="s">
        <v>6</v>
      </c>
    </row>
    <row r="35695">
      <c r="A35695" s="9">
        <f t="shared" si="1"/>
        <v>26271</v>
      </c>
      <c r="B35695" s="5" t="s">
        <v>22448</v>
      </c>
      <c r="C35695" s="6" t="s">
        <v>6</v>
      </c>
    </row>
    <row r="35696">
      <c r="A35696" s="9">
        <f t="shared" si="1"/>
        <v>26272</v>
      </c>
      <c r="B35696" s="15" t="s">
        <v>22449</v>
      </c>
      <c r="C35696" s="17" t="s">
        <v>426</v>
      </c>
    </row>
    <row r="35697">
      <c r="A35697" s="9">
        <f t="shared" si="1"/>
        <v>26273</v>
      </c>
      <c r="B35697" s="8" t="s">
        <v>22450</v>
      </c>
      <c r="C35697" s="9" t="s">
        <v>121</v>
      </c>
    </row>
    <row r="35698">
      <c r="A35698" s="9">
        <f t="shared" si="1"/>
        <v>26274</v>
      </c>
      <c r="B35698" s="5" t="s">
        <v>22451</v>
      </c>
      <c r="C35698" s="6" t="s">
        <v>437</v>
      </c>
    </row>
    <row r="35699">
      <c r="A35699" s="9">
        <f t="shared" si="1"/>
        <v>26275</v>
      </c>
      <c r="B35699" s="5" t="s">
        <v>22452</v>
      </c>
      <c r="C35699" s="6" t="s">
        <v>731</v>
      </c>
    </row>
    <row r="35700">
      <c r="A35700" s="9">
        <f t="shared" si="1"/>
        <v>26276</v>
      </c>
      <c r="B35700" s="15" t="s">
        <v>22453</v>
      </c>
      <c r="C35700" s="17" t="s">
        <v>426</v>
      </c>
    </row>
    <row r="35701">
      <c r="A35701" s="9">
        <f t="shared" si="1"/>
        <v>26277</v>
      </c>
      <c r="B35701" s="8" t="s">
        <v>22454</v>
      </c>
      <c r="C35701" s="9" t="s">
        <v>117</v>
      </c>
    </row>
    <row r="35702">
      <c r="A35702" s="9">
        <f t="shared" si="1"/>
        <v>26278</v>
      </c>
      <c r="B35702" s="5" t="s">
        <v>22455</v>
      </c>
      <c r="C35702" s="6" t="s">
        <v>610</v>
      </c>
    </row>
    <row r="35703">
      <c r="A35703" s="9">
        <f t="shared" si="1"/>
        <v>26279</v>
      </c>
      <c r="B35703" s="5" t="s">
        <v>22456</v>
      </c>
      <c r="C35703" s="6" t="s">
        <v>1260</v>
      </c>
    </row>
    <row r="35704">
      <c r="A35704" s="9">
        <f t="shared" si="1"/>
        <v>26279</v>
      </c>
      <c r="B35704" s="5" t="s">
        <v>22456</v>
      </c>
      <c r="C35704" s="6" t="s">
        <v>11797</v>
      </c>
    </row>
    <row r="35705">
      <c r="A35705" s="9">
        <f t="shared" si="1"/>
        <v>26280</v>
      </c>
      <c r="B35705" s="5" t="s">
        <v>22457</v>
      </c>
      <c r="C35705" s="6" t="s">
        <v>1260</v>
      </c>
    </row>
    <row r="35706">
      <c r="A35706" s="9">
        <f t="shared" si="1"/>
        <v>26281</v>
      </c>
      <c r="B35706" s="8" t="s">
        <v>22458</v>
      </c>
      <c r="C35706" s="9" t="s">
        <v>845</v>
      </c>
    </row>
    <row r="35707">
      <c r="A35707" s="9">
        <f t="shared" si="1"/>
        <v>26282</v>
      </c>
      <c r="B35707" s="5" t="s">
        <v>22459</v>
      </c>
      <c r="C35707" s="6" t="s">
        <v>1260</v>
      </c>
    </row>
    <row r="35708">
      <c r="A35708" s="9">
        <f t="shared" si="1"/>
        <v>26283</v>
      </c>
      <c r="B35708" s="5" t="s">
        <v>22460</v>
      </c>
      <c r="C35708" s="6" t="s">
        <v>1260</v>
      </c>
    </row>
    <row r="35709">
      <c r="A35709" s="9">
        <f t="shared" si="1"/>
        <v>26284</v>
      </c>
      <c r="B35709" s="8" t="s">
        <v>22461</v>
      </c>
      <c r="C35709" s="9" t="s">
        <v>280</v>
      </c>
    </row>
    <row r="35710">
      <c r="A35710" s="9">
        <f t="shared" si="1"/>
        <v>26285</v>
      </c>
      <c r="B35710" s="5" t="s">
        <v>22462</v>
      </c>
      <c r="C35710" s="6" t="s">
        <v>479</v>
      </c>
    </row>
    <row r="35711">
      <c r="A35711" s="9">
        <f t="shared" si="1"/>
        <v>26286</v>
      </c>
      <c r="B35711" s="5" t="s">
        <v>22463</v>
      </c>
      <c r="C35711" s="6" t="s">
        <v>32</v>
      </c>
    </row>
    <row r="35712">
      <c r="A35712" s="9">
        <f t="shared" si="1"/>
        <v>26287</v>
      </c>
      <c r="B35712" s="25" t="s">
        <v>27717</v>
      </c>
      <c r="C35712" s="26" t="s">
        <v>12983</v>
      </c>
    </row>
    <row r="35713">
      <c r="A35713" s="9">
        <f t="shared" si="1"/>
        <v>26288</v>
      </c>
      <c r="B35713" s="5" t="s">
        <v>22464</v>
      </c>
      <c r="C35713" s="6" t="s">
        <v>1120</v>
      </c>
    </row>
    <row r="35714">
      <c r="A35714" s="9">
        <f t="shared" si="1"/>
        <v>26289</v>
      </c>
      <c r="B35714" s="8" t="s">
        <v>22465</v>
      </c>
      <c r="C35714" s="9" t="s">
        <v>728</v>
      </c>
    </row>
    <row r="35715">
      <c r="A35715" s="9">
        <f t="shared" si="1"/>
        <v>26290</v>
      </c>
      <c r="B35715" s="5" t="s">
        <v>22466</v>
      </c>
      <c r="C35715" s="6" t="s">
        <v>1394</v>
      </c>
    </row>
    <row r="35716">
      <c r="A35716" s="9">
        <f t="shared" si="1"/>
        <v>26291</v>
      </c>
      <c r="B35716" s="25" t="s">
        <v>27718</v>
      </c>
      <c r="C35716" s="26" t="s">
        <v>650</v>
      </c>
    </row>
    <row r="35717">
      <c r="A35717" s="9">
        <f t="shared" si="1"/>
        <v>26292</v>
      </c>
      <c r="B35717" s="5" t="s">
        <v>22467</v>
      </c>
      <c r="C35717" s="6" t="s">
        <v>356</v>
      </c>
    </row>
    <row r="35718">
      <c r="A35718" s="9">
        <f t="shared" si="1"/>
        <v>26293</v>
      </c>
      <c r="B35718" s="8" t="s">
        <v>22468</v>
      </c>
      <c r="C35718" s="9" t="s">
        <v>815</v>
      </c>
    </row>
    <row r="35719">
      <c r="A35719" s="9">
        <f t="shared" si="1"/>
        <v>26294</v>
      </c>
      <c r="B35719" s="5" t="s">
        <v>22469</v>
      </c>
      <c r="C35719" s="6" t="s">
        <v>59</v>
      </c>
    </row>
    <row r="35720">
      <c r="A35720" s="9">
        <f t="shared" si="1"/>
        <v>26295</v>
      </c>
      <c r="B35720" s="8" t="s">
        <v>22470</v>
      </c>
      <c r="C35720" s="9" t="s">
        <v>40</v>
      </c>
    </row>
    <row r="35721">
      <c r="A35721" s="9">
        <f t="shared" si="1"/>
        <v>26296</v>
      </c>
      <c r="B35721" s="8" t="s">
        <v>22471</v>
      </c>
      <c r="C35721" s="6" t="s">
        <v>1012</v>
      </c>
    </row>
    <row r="35722">
      <c r="A35722" s="9">
        <f t="shared" si="1"/>
        <v>26297</v>
      </c>
      <c r="B35722" s="8" t="s">
        <v>22472</v>
      </c>
      <c r="C35722" s="9" t="s">
        <v>815</v>
      </c>
    </row>
    <row r="35723">
      <c r="A35723" s="9">
        <f t="shared" si="1"/>
        <v>26298</v>
      </c>
      <c r="B35723" s="8" t="s">
        <v>22473</v>
      </c>
      <c r="C35723" s="9" t="s">
        <v>835</v>
      </c>
    </row>
    <row r="35724">
      <c r="A35724" s="9">
        <f t="shared" si="1"/>
        <v>26299</v>
      </c>
      <c r="B35724" s="8" t="s">
        <v>22474</v>
      </c>
      <c r="C35724" s="9" t="s">
        <v>835</v>
      </c>
    </row>
    <row r="35725">
      <c r="A35725" s="9">
        <f t="shared" si="1"/>
        <v>26300</v>
      </c>
      <c r="B35725" s="8" t="s">
        <v>22475</v>
      </c>
      <c r="C35725" s="9" t="s">
        <v>835</v>
      </c>
    </row>
    <row r="35726">
      <c r="A35726" s="9">
        <f t="shared" si="1"/>
        <v>26301</v>
      </c>
      <c r="B35726" s="8" t="s">
        <v>22476</v>
      </c>
      <c r="C35726" s="9" t="s">
        <v>835</v>
      </c>
    </row>
    <row r="35727">
      <c r="A35727" s="9">
        <f t="shared" si="1"/>
        <v>26302</v>
      </c>
      <c r="B35727" s="8" t="s">
        <v>22477</v>
      </c>
      <c r="C35727" s="9" t="s">
        <v>835</v>
      </c>
    </row>
    <row r="35728">
      <c r="A35728" s="9">
        <f t="shared" si="1"/>
        <v>26303</v>
      </c>
      <c r="B35728" s="8" t="s">
        <v>22478</v>
      </c>
      <c r="C35728" s="9" t="s">
        <v>815</v>
      </c>
    </row>
    <row r="35729">
      <c r="A35729" s="9">
        <f t="shared" si="1"/>
        <v>26304</v>
      </c>
      <c r="B35729" s="8" t="s">
        <v>22479</v>
      </c>
      <c r="C35729" s="9" t="s">
        <v>547</v>
      </c>
    </row>
    <row r="35730">
      <c r="A35730" s="9">
        <f t="shared" si="1"/>
        <v>26305</v>
      </c>
      <c r="B35730" s="8" t="s">
        <v>22480</v>
      </c>
      <c r="C35730" s="9" t="s">
        <v>835</v>
      </c>
    </row>
    <row r="35731">
      <c r="A35731" s="9">
        <f t="shared" si="1"/>
        <v>26306</v>
      </c>
      <c r="B35731" s="8" t="s">
        <v>22481</v>
      </c>
      <c r="C35731" s="9" t="s">
        <v>835</v>
      </c>
    </row>
    <row r="35732">
      <c r="A35732" s="9">
        <f t="shared" si="1"/>
        <v>26307</v>
      </c>
      <c r="B35732" s="8" t="s">
        <v>22482</v>
      </c>
      <c r="C35732" s="9" t="s">
        <v>835</v>
      </c>
    </row>
    <row r="35733">
      <c r="A35733" s="9">
        <f t="shared" si="1"/>
        <v>26308</v>
      </c>
      <c r="B35733" s="8" t="s">
        <v>22483</v>
      </c>
      <c r="C35733" s="9" t="s">
        <v>835</v>
      </c>
    </row>
    <row r="35734">
      <c r="A35734" s="9">
        <f t="shared" si="1"/>
        <v>26309</v>
      </c>
      <c r="B35734" s="8" t="s">
        <v>22484</v>
      </c>
      <c r="C35734" s="9" t="s">
        <v>835</v>
      </c>
    </row>
    <row r="35735">
      <c r="A35735" s="9">
        <f t="shared" si="1"/>
        <v>26310</v>
      </c>
      <c r="B35735" s="8" t="s">
        <v>22485</v>
      </c>
      <c r="C35735" s="9" t="s">
        <v>835</v>
      </c>
    </row>
    <row r="35736">
      <c r="A35736" s="9">
        <f t="shared" si="1"/>
        <v>26311</v>
      </c>
      <c r="B35736" s="8" t="s">
        <v>22486</v>
      </c>
      <c r="C35736" s="9" t="s">
        <v>835</v>
      </c>
    </row>
    <row r="35737">
      <c r="A35737" s="9">
        <f t="shared" si="1"/>
        <v>26312</v>
      </c>
      <c r="B35737" s="8" t="s">
        <v>22487</v>
      </c>
      <c r="C35737" s="6" t="s">
        <v>1012</v>
      </c>
    </row>
    <row r="35738">
      <c r="A35738" s="9">
        <f t="shared" si="1"/>
        <v>26313</v>
      </c>
      <c r="B35738" s="8" t="s">
        <v>22488</v>
      </c>
      <c r="C35738" s="9" t="s">
        <v>815</v>
      </c>
    </row>
    <row r="35739">
      <c r="A35739" s="9">
        <f t="shared" si="1"/>
        <v>26314</v>
      </c>
      <c r="B35739" s="5" t="s">
        <v>22489</v>
      </c>
      <c r="C35739" s="6" t="s">
        <v>20</v>
      </c>
    </row>
    <row r="35740">
      <c r="A35740" s="9">
        <f t="shared" si="1"/>
        <v>26315</v>
      </c>
      <c r="B35740" s="8" t="s">
        <v>22490</v>
      </c>
      <c r="C35740" s="6" t="s">
        <v>672</v>
      </c>
    </row>
    <row r="35741">
      <c r="A35741" s="9">
        <f t="shared" si="1"/>
        <v>26315</v>
      </c>
      <c r="B35741" s="8" t="s">
        <v>22490</v>
      </c>
      <c r="C35741" s="9" t="s">
        <v>815</v>
      </c>
    </row>
    <row r="35742">
      <c r="A35742" s="9">
        <f t="shared" si="1"/>
        <v>26315</v>
      </c>
      <c r="B35742" s="8" t="s">
        <v>22490</v>
      </c>
      <c r="C35742" s="9" t="s">
        <v>56</v>
      </c>
    </row>
    <row r="35743">
      <c r="A35743" s="9">
        <f t="shared" si="1"/>
        <v>26315</v>
      </c>
      <c r="B35743" s="8" t="s">
        <v>22490</v>
      </c>
      <c r="C35743" s="6" t="s">
        <v>23637</v>
      </c>
    </row>
    <row r="35744">
      <c r="A35744" s="9">
        <f t="shared" si="1"/>
        <v>26316</v>
      </c>
      <c r="B35744" s="5" t="s">
        <v>22491</v>
      </c>
      <c r="C35744" s="6" t="s">
        <v>1007</v>
      </c>
    </row>
    <row r="35745">
      <c r="A35745" s="9">
        <f t="shared" si="1"/>
        <v>26316</v>
      </c>
      <c r="B35745" s="5" t="s">
        <v>22491</v>
      </c>
      <c r="C35745" s="6" t="s">
        <v>40</v>
      </c>
    </row>
    <row r="35746">
      <c r="A35746" s="9">
        <f t="shared" si="1"/>
        <v>26316</v>
      </c>
      <c r="B35746" s="5" t="s">
        <v>22491</v>
      </c>
      <c r="C35746" s="6" t="s">
        <v>815</v>
      </c>
    </row>
    <row r="35747">
      <c r="A35747" s="9">
        <f t="shared" si="1"/>
        <v>26317</v>
      </c>
      <c r="B35747" s="8" t="s">
        <v>22492</v>
      </c>
      <c r="C35747" s="9" t="s">
        <v>815</v>
      </c>
    </row>
    <row r="35748">
      <c r="A35748" s="9">
        <f t="shared" si="1"/>
        <v>26318</v>
      </c>
      <c r="B35748" s="5" t="s">
        <v>22493</v>
      </c>
      <c r="C35748" s="6" t="s">
        <v>621</v>
      </c>
    </row>
    <row r="35749">
      <c r="A35749" s="9">
        <f t="shared" si="1"/>
        <v>26319</v>
      </c>
      <c r="B35749" s="5" t="s">
        <v>22494</v>
      </c>
      <c r="C35749" s="6" t="s">
        <v>367</v>
      </c>
    </row>
    <row r="35750">
      <c r="A35750" s="9">
        <f t="shared" si="1"/>
        <v>26320</v>
      </c>
      <c r="B35750" s="5" t="s">
        <v>22495</v>
      </c>
      <c r="C35750" s="6" t="s">
        <v>20</v>
      </c>
    </row>
    <row r="35751">
      <c r="A35751" s="9">
        <f t="shared" si="1"/>
        <v>26321</v>
      </c>
      <c r="B35751" s="25" t="s">
        <v>27719</v>
      </c>
      <c r="C35751" s="26" t="s">
        <v>23812</v>
      </c>
    </row>
    <row r="35752">
      <c r="A35752" s="9">
        <f t="shared" si="1"/>
        <v>26322</v>
      </c>
      <c r="B35752" s="5" t="s">
        <v>22496</v>
      </c>
      <c r="C35752" s="6" t="s">
        <v>15</v>
      </c>
    </row>
    <row r="35753">
      <c r="A35753" s="9">
        <f t="shared" si="1"/>
        <v>26323</v>
      </c>
      <c r="B35753" s="5" t="s">
        <v>22497</v>
      </c>
      <c r="C35753" s="6" t="s">
        <v>20</v>
      </c>
    </row>
    <row r="35754">
      <c r="A35754" s="9">
        <f t="shared" si="1"/>
        <v>26324</v>
      </c>
      <c r="B35754" s="5" t="s">
        <v>22498</v>
      </c>
      <c r="C35754" s="6" t="s">
        <v>20</v>
      </c>
    </row>
    <row r="35755">
      <c r="A35755" s="9">
        <f t="shared" si="1"/>
        <v>26325</v>
      </c>
      <c r="B35755" s="5" t="s">
        <v>22499</v>
      </c>
      <c r="C35755" s="6" t="s">
        <v>20</v>
      </c>
    </row>
    <row r="35756">
      <c r="A35756" s="9">
        <f t="shared" si="1"/>
        <v>26326</v>
      </c>
      <c r="B35756" s="8" t="s">
        <v>22500</v>
      </c>
      <c r="C35756" s="9" t="s">
        <v>815</v>
      </c>
    </row>
    <row r="35757">
      <c r="A35757" s="9">
        <f t="shared" si="1"/>
        <v>26327</v>
      </c>
      <c r="B35757" s="8" t="s">
        <v>22501</v>
      </c>
      <c r="C35757" s="9" t="s">
        <v>76</v>
      </c>
    </row>
    <row r="35758">
      <c r="A35758" s="9">
        <f t="shared" si="1"/>
        <v>26328</v>
      </c>
      <c r="B35758" s="8" t="s">
        <v>22502</v>
      </c>
      <c r="C35758" s="9" t="s">
        <v>815</v>
      </c>
    </row>
    <row r="35759">
      <c r="A35759" s="9">
        <f t="shared" si="1"/>
        <v>26329</v>
      </c>
      <c r="B35759" s="8" t="s">
        <v>22503</v>
      </c>
      <c r="C35759" s="9" t="s">
        <v>815</v>
      </c>
    </row>
    <row r="35760">
      <c r="A35760" s="9">
        <f t="shared" si="1"/>
        <v>26330</v>
      </c>
      <c r="B35760" s="8" t="s">
        <v>22504</v>
      </c>
      <c r="C35760" s="9" t="s">
        <v>815</v>
      </c>
    </row>
    <row r="35761">
      <c r="A35761" s="9">
        <f t="shared" si="1"/>
        <v>26331</v>
      </c>
      <c r="B35761" s="8" t="s">
        <v>22505</v>
      </c>
      <c r="C35761" s="9" t="s">
        <v>83</v>
      </c>
    </row>
    <row r="35762">
      <c r="A35762" s="9">
        <f t="shared" si="1"/>
        <v>26332</v>
      </c>
      <c r="B35762" s="25" t="s">
        <v>27720</v>
      </c>
      <c r="C35762" s="26" t="s">
        <v>23761</v>
      </c>
    </row>
    <row r="35763">
      <c r="A35763" s="9">
        <f t="shared" si="1"/>
        <v>26333</v>
      </c>
      <c r="B35763" s="8" t="s">
        <v>22506</v>
      </c>
      <c r="C35763" s="9" t="s">
        <v>815</v>
      </c>
    </row>
    <row r="35764">
      <c r="A35764" s="9">
        <f t="shared" si="1"/>
        <v>26334</v>
      </c>
      <c r="B35764" s="8" t="s">
        <v>22507</v>
      </c>
      <c r="C35764" s="9" t="s">
        <v>83</v>
      </c>
    </row>
    <row r="35765">
      <c r="A35765" s="9">
        <f t="shared" si="1"/>
        <v>26335</v>
      </c>
      <c r="B35765" s="30" t="s">
        <v>27721</v>
      </c>
      <c r="C35765" s="26" t="s">
        <v>23737</v>
      </c>
    </row>
    <row r="35766">
      <c r="A35766" s="9">
        <f t="shared" si="1"/>
        <v>26336</v>
      </c>
      <c r="B35766" s="5" t="s">
        <v>22508</v>
      </c>
      <c r="C35766" s="6" t="s">
        <v>367</v>
      </c>
    </row>
    <row r="35767">
      <c r="A35767" s="9">
        <f t="shared" si="1"/>
        <v>26337</v>
      </c>
      <c r="B35767" s="5" t="s">
        <v>22509</v>
      </c>
      <c r="C35767" s="6" t="s">
        <v>367</v>
      </c>
    </row>
    <row r="35768">
      <c r="A35768" s="9">
        <f t="shared" si="1"/>
        <v>26338</v>
      </c>
      <c r="B35768" s="5" t="s">
        <v>22510</v>
      </c>
      <c r="C35768" s="6" t="s">
        <v>656</v>
      </c>
    </row>
    <row r="35769">
      <c r="A35769" s="9">
        <f t="shared" si="1"/>
        <v>26338</v>
      </c>
      <c r="B35769" s="5" t="s">
        <v>22510</v>
      </c>
      <c r="C35769" s="6" t="s">
        <v>23628</v>
      </c>
    </row>
    <row r="35770">
      <c r="A35770" s="9">
        <f t="shared" si="1"/>
        <v>26339</v>
      </c>
      <c r="B35770" s="5" t="s">
        <v>22511</v>
      </c>
      <c r="C35770" s="6" t="s">
        <v>471</v>
      </c>
    </row>
    <row r="35771">
      <c r="A35771" s="9">
        <f t="shared" si="1"/>
        <v>26339</v>
      </c>
      <c r="B35771" s="5" t="s">
        <v>22511</v>
      </c>
      <c r="C35771" s="6" t="s">
        <v>20</v>
      </c>
    </row>
    <row r="35772">
      <c r="A35772" s="9">
        <f t="shared" si="1"/>
        <v>26340</v>
      </c>
      <c r="B35772" s="5" t="s">
        <v>22512</v>
      </c>
      <c r="C35772" s="6" t="s">
        <v>367</v>
      </c>
    </row>
    <row r="35773">
      <c r="A35773" s="9">
        <f t="shared" si="1"/>
        <v>26341</v>
      </c>
      <c r="B35773" s="25" t="s">
        <v>27722</v>
      </c>
      <c r="C35773" s="26" t="s">
        <v>23812</v>
      </c>
    </row>
    <row r="35774">
      <c r="A35774" s="9">
        <f t="shared" si="1"/>
        <v>26342</v>
      </c>
      <c r="B35774" s="8" t="s">
        <v>22513</v>
      </c>
      <c r="C35774" s="9" t="s">
        <v>835</v>
      </c>
    </row>
    <row r="35775">
      <c r="A35775" s="9">
        <f t="shared" si="1"/>
        <v>26343</v>
      </c>
      <c r="B35775" s="5" t="s">
        <v>22514</v>
      </c>
      <c r="C35775" s="6" t="s">
        <v>471</v>
      </c>
    </row>
    <row r="35776">
      <c r="A35776" s="9">
        <f t="shared" si="1"/>
        <v>26344</v>
      </c>
      <c r="B35776" s="5" t="s">
        <v>22515</v>
      </c>
      <c r="C35776" s="6" t="s">
        <v>15</v>
      </c>
    </row>
    <row r="35777">
      <c r="A35777" s="9">
        <f t="shared" si="1"/>
        <v>26345</v>
      </c>
      <c r="B35777" s="5" t="s">
        <v>22516</v>
      </c>
      <c r="C35777" s="6" t="s">
        <v>20</v>
      </c>
    </row>
    <row r="35778">
      <c r="A35778" s="9">
        <f t="shared" si="1"/>
        <v>26346</v>
      </c>
      <c r="B35778" s="25" t="s">
        <v>27723</v>
      </c>
      <c r="C35778" s="26" t="s">
        <v>23761</v>
      </c>
    </row>
    <row r="35779">
      <c r="A35779" s="9">
        <f t="shared" si="1"/>
        <v>26347</v>
      </c>
      <c r="B35779" s="5" t="s">
        <v>22517</v>
      </c>
      <c r="C35779" s="6" t="s">
        <v>612</v>
      </c>
    </row>
    <row r="35780">
      <c r="A35780" s="9">
        <f t="shared" si="1"/>
        <v>26348</v>
      </c>
      <c r="B35780" s="46" t="s">
        <v>27724</v>
      </c>
      <c r="C35780" s="26" t="s">
        <v>6</v>
      </c>
    </row>
    <row r="35781">
      <c r="A35781" s="9">
        <f t="shared" si="1"/>
        <v>26349</v>
      </c>
      <c r="B35781" s="8" t="s">
        <v>22518</v>
      </c>
      <c r="C35781" s="9" t="s">
        <v>815</v>
      </c>
    </row>
    <row r="35782">
      <c r="A35782" s="9">
        <f t="shared" si="1"/>
        <v>26350</v>
      </c>
      <c r="B35782" s="5" t="s">
        <v>22519</v>
      </c>
      <c r="C35782" s="6" t="s">
        <v>989</v>
      </c>
    </row>
    <row r="35783">
      <c r="A35783" s="9">
        <f t="shared" si="1"/>
        <v>26351</v>
      </c>
      <c r="B35783" s="25" t="s">
        <v>27725</v>
      </c>
      <c r="C35783" s="26" t="s">
        <v>23761</v>
      </c>
    </row>
    <row r="35784">
      <c r="A35784" s="9">
        <f t="shared" si="1"/>
        <v>26352</v>
      </c>
      <c r="B35784" s="5" t="s">
        <v>22520</v>
      </c>
      <c r="C35784" s="6" t="s">
        <v>612</v>
      </c>
    </row>
    <row r="35785">
      <c r="A35785" s="9">
        <f t="shared" si="1"/>
        <v>26353</v>
      </c>
      <c r="B35785" s="5" t="s">
        <v>22521</v>
      </c>
      <c r="C35785" s="6" t="s">
        <v>612</v>
      </c>
    </row>
    <row r="35786">
      <c r="A35786" s="9">
        <f t="shared" si="1"/>
        <v>26354</v>
      </c>
      <c r="B35786" s="5" t="s">
        <v>22522</v>
      </c>
      <c r="C35786" s="6" t="s">
        <v>612</v>
      </c>
    </row>
    <row r="35787">
      <c r="A35787" s="9">
        <f t="shared" si="1"/>
        <v>26355</v>
      </c>
      <c r="B35787" s="5" t="s">
        <v>22523</v>
      </c>
      <c r="C35787" s="6" t="s">
        <v>612</v>
      </c>
    </row>
    <row r="35788">
      <c r="A35788" s="9">
        <f t="shared" si="1"/>
        <v>26356</v>
      </c>
      <c r="B35788" s="25" t="s">
        <v>27726</v>
      </c>
      <c r="C35788" s="26" t="s">
        <v>23761</v>
      </c>
    </row>
    <row r="35789">
      <c r="A35789" s="9">
        <f t="shared" si="1"/>
        <v>26357</v>
      </c>
      <c r="B35789" s="5" t="s">
        <v>22524</v>
      </c>
      <c r="C35789" s="6" t="s">
        <v>74</v>
      </c>
    </row>
    <row r="35790">
      <c r="A35790" s="9">
        <f t="shared" si="1"/>
        <v>26358</v>
      </c>
      <c r="B35790" s="8" t="s">
        <v>22525</v>
      </c>
      <c r="C35790" s="9" t="s">
        <v>1470</v>
      </c>
    </row>
    <row r="35791">
      <c r="A35791" s="9">
        <f t="shared" si="1"/>
        <v>26359</v>
      </c>
      <c r="B35791" s="25" t="s">
        <v>27727</v>
      </c>
      <c r="C35791" s="26" t="s">
        <v>23761</v>
      </c>
    </row>
    <row r="35792">
      <c r="A35792" s="9">
        <f t="shared" si="1"/>
        <v>26360</v>
      </c>
      <c r="B35792" s="8" t="s">
        <v>22526</v>
      </c>
      <c r="C35792" s="9" t="s">
        <v>835</v>
      </c>
    </row>
    <row r="35793">
      <c r="A35793" s="9">
        <f t="shared" si="1"/>
        <v>26361</v>
      </c>
      <c r="B35793" s="27" t="s">
        <v>27728</v>
      </c>
      <c r="C35793" s="28" t="s">
        <v>23637</v>
      </c>
    </row>
    <row r="35794">
      <c r="A35794" s="9">
        <f t="shared" si="1"/>
        <v>26362</v>
      </c>
      <c r="B35794" s="5" t="s">
        <v>22527</v>
      </c>
      <c r="C35794" s="6" t="s">
        <v>731</v>
      </c>
    </row>
    <row r="35795">
      <c r="A35795" s="9">
        <f t="shared" si="1"/>
        <v>26363</v>
      </c>
      <c r="B35795" s="8" t="s">
        <v>22528</v>
      </c>
      <c r="C35795" s="6" t="s">
        <v>672</v>
      </c>
    </row>
    <row r="35796">
      <c r="A35796" s="9">
        <f t="shared" si="1"/>
        <v>26363</v>
      </c>
      <c r="B35796" s="8" t="s">
        <v>22528</v>
      </c>
      <c r="C35796" s="6" t="s">
        <v>23637</v>
      </c>
    </row>
    <row r="35797">
      <c r="A35797" s="9">
        <f t="shared" si="1"/>
        <v>26364</v>
      </c>
      <c r="B35797" s="8" t="s">
        <v>22529</v>
      </c>
      <c r="C35797" s="9" t="s">
        <v>142</v>
      </c>
    </row>
    <row r="35798">
      <c r="A35798" s="9">
        <f t="shared" si="1"/>
        <v>26365</v>
      </c>
      <c r="B35798" s="5" t="s">
        <v>22530</v>
      </c>
      <c r="C35798" s="6" t="s">
        <v>1262</v>
      </c>
    </row>
    <row r="35799">
      <c r="A35799" s="9">
        <f t="shared" si="1"/>
        <v>26366</v>
      </c>
      <c r="B35799" s="25" t="s">
        <v>27729</v>
      </c>
      <c r="C35799" s="26" t="s">
        <v>818</v>
      </c>
    </row>
    <row r="35800">
      <c r="A35800" s="9">
        <f t="shared" si="1"/>
        <v>26367</v>
      </c>
      <c r="B35800" s="8" t="s">
        <v>22531</v>
      </c>
      <c r="C35800" s="9" t="s">
        <v>188</v>
      </c>
    </row>
    <row r="35801">
      <c r="A35801" s="9">
        <f t="shared" si="1"/>
        <v>26368</v>
      </c>
      <c r="B35801" s="8" t="s">
        <v>22532</v>
      </c>
      <c r="C35801" s="9" t="s">
        <v>142</v>
      </c>
    </row>
    <row r="35802">
      <c r="A35802" s="9">
        <f t="shared" si="1"/>
        <v>26369</v>
      </c>
      <c r="B35802" s="5" t="s">
        <v>22533</v>
      </c>
      <c r="C35802" s="6" t="s">
        <v>74</v>
      </c>
    </row>
    <row r="35803">
      <c r="A35803" s="9">
        <f t="shared" si="1"/>
        <v>26370</v>
      </c>
      <c r="B35803" s="5" t="s">
        <v>22534</v>
      </c>
      <c r="C35803" s="6" t="s">
        <v>393</v>
      </c>
    </row>
    <row r="35804">
      <c r="A35804" s="9">
        <f t="shared" si="1"/>
        <v>26371</v>
      </c>
      <c r="B35804" s="5" t="s">
        <v>22535</v>
      </c>
      <c r="C35804" s="6" t="s">
        <v>1207</v>
      </c>
    </row>
    <row r="35805">
      <c r="A35805" s="9">
        <f t="shared" si="1"/>
        <v>26372</v>
      </c>
      <c r="B35805" s="8" t="s">
        <v>22536</v>
      </c>
      <c r="C35805" s="9" t="s">
        <v>547</v>
      </c>
    </row>
    <row r="35806">
      <c r="A35806" s="9">
        <f t="shared" si="1"/>
        <v>26373</v>
      </c>
      <c r="B35806" s="25" t="s">
        <v>27730</v>
      </c>
      <c r="C35806" s="26" t="s">
        <v>10122</v>
      </c>
    </row>
    <row r="35807">
      <c r="A35807" s="9">
        <f t="shared" si="1"/>
        <v>26373</v>
      </c>
      <c r="B35807" s="27" t="s">
        <v>27730</v>
      </c>
      <c r="C35807" s="28" t="s">
        <v>23637</v>
      </c>
    </row>
    <row r="35808">
      <c r="A35808" s="9">
        <f t="shared" si="1"/>
        <v>26374</v>
      </c>
      <c r="B35808" s="8" t="s">
        <v>22537</v>
      </c>
      <c r="C35808" s="9" t="s">
        <v>372</v>
      </c>
    </row>
    <row r="35809">
      <c r="A35809" s="9">
        <f t="shared" si="1"/>
        <v>26375</v>
      </c>
      <c r="B35809" s="32" t="s">
        <v>27731</v>
      </c>
      <c r="C35809" s="26" t="s">
        <v>67</v>
      </c>
    </row>
    <row r="35810">
      <c r="A35810" s="9">
        <f t="shared" si="1"/>
        <v>26376</v>
      </c>
      <c r="B35810" s="8" t="s">
        <v>22538</v>
      </c>
      <c r="C35810" s="9" t="s">
        <v>76</v>
      </c>
    </row>
    <row r="35811">
      <c r="A35811" s="9">
        <f t="shared" si="1"/>
        <v>26377</v>
      </c>
      <c r="B35811" s="25" t="s">
        <v>27732</v>
      </c>
      <c r="C35811" s="26" t="s">
        <v>23817</v>
      </c>
    </row>
    <row r="35812">
      <c r="A35812" s="9">
        <f t="shared" si="1"/>
        <v>26378</v>
      </c>
      <c r="B35812" s="5" t="s">
        <v>22539</v>
      </c>
      <c r="C35812" s="6" t="s">
        <v>2549</v>
      </c>
    </row>
    <row r="35813">
      <c r="A35813" s="9">
        <f t="shared" si="1"/>
        <v>26378</v>
      </c>
      <c r="B35813" s="5" t="s">
        <v>22539</v>
      </c>
      <c r="C35813" s="6" t="s">
        <v>23628</v>
      </c>
    </row>
    <row r="35814">
      <c r="A35814" s="9">
        <f t="shared" si="1"/>
        <v>26379</v>
      </c>
      <c r="B35814" s="25" t="s">
        <v>27733</v>
      </c>
      <c r="C35814" s="26" t="s">
        <v>23653</v>
      </c>
    </row>
    <row r="35815">
      <c r="A35815" s="9">
        <f t="shared" si="1"/>
        <v>26380</v>
      </c>
      <c r="B35815" s="5" t="s">
        <v>22540</v>
      </c>
      <c r="C35815" s="6" t="s">
        <v>74</v>
      </c>
    </row>
    <row r="35816">
      <c r="A35816" s="9">
        <f t="shared" si="1"/>
        <v>26381</v>
      </c>
      <c r="B35816" s="5" t="s">
        <v>22541</v>
      </c>
      <c r="C35816" s="6" t="s">
        <v>356</v>
      </c>
    </row>
    <row r="35817">
      <c r="A35817" s="9">
        <f t="shared" si="1"/>
        <v>26382</v>
      </c>
      <c r="B35817" s="5" t="s">
        <v>22542</v>
      </c>
      <c r="C35817" s="6" t="s">
        <v>683</v>
      </c>
    </row>
    <row r="35818">
      <c r="A35818" s="9">
        <f t="shared" si="1"/>
        <v>26382</v>
      </c>
      <c r="B35818" s="37" t="s">
        <v>22542</v>
      </c>
      <c r="C35818" s="28" t="s">
        <v>23633</v>
      </c>
    </row>
    <row r="35819">
      <c r="A35819" s="9">
        <f t="shared" si="1"/>
        <v>26383</v>
      </c>
      <c r="B35819" s="5" t="s">
        <v>22543</v>
      </c>
      <c r="C35819" s="6" t="s">
        <v>20</v>
      </c>
    </row>
    <row r="35820">
      <c r="A35820" s="9">
        <f t="shared" si="1"/>
        <v>26384</v>
      </c>
      <c r="B35820" s="5" t="s">
        <v>22544</v>
      </c>
      <c r="C35820" s="6" t="s">
        <v>1007</v>
      </c>
    </row>
    <row r="35821">
      <c r="A35821" s="9">
        <f t="shared" si="1"/>
        <v>26384</v>
      </c>
      <c r="B35821" s="5" t="s">
        <v>22544</v>
      </c>
      <c r="C35821" s="6" t="s">
        <v>656</v>
      </c>
    </row>
    <row r="35822">
      <c r="A35822" s="9">
        <f t="shared" si="1"/>
        <v>26384</v>
      </c>
      <c r="B35822" s="5" t="s">
        <v>22544</v>
      </c>
      <c r="C35822" s="6" t="s">
        <v>23628</v>
      </c>
    </row>
    <row r="35823">
      <c r="A35823" s="9">
        <f t="shared" si="1"/>
        <v>26385</v>
      </c>
      <c r="B35823" s="8" t="s">
        <v>22545</v>
      </c>
      <c r="C35823" s="9" t="s">
        <v>40</v>
      </c>
    </row>
    <row r="35824">
      <c r="A35824" s="9">
        <f t="shared" si="1"/>
        <v>26386</v>
      </c>
      <c r="B35824" s="8" t="s">
        <v>22546</v>
      </c>
      <c r="C35824" s="6" t="s">
        <v>150</v>
      </c>
    </row>
    <row r="35825">
      <c r="A35825" s="9">
        <f t="shared" si="1"/>
        <v>26386</v>
      </c>
      <c r="B35825" s="8" t="s">
        <v>22546</v>
      </c>
      <c r="C35825" s="9" t="s">
        <v>142</v>
      </c>
    </row>
    <row r="35826">
      <c r="A35826" s="9">
        <f t="shared" si="1"/>
        <v>26386</v>
      </c>
      <c r="B35826" s="8" t="s">
        <v>22546</v>
      </c>
      <c r="C35826" s="6" t="s">
        <v>23637</v>
      </c>
    </row>
    <row r="35827">
      <c r="A35827" s="9">
        <f t="shared" si="1"/>
        <v>26387</v>
      </c>
      <c r="B35827" s="25" t="s">
        <v>27734</v>
      </c>
      <c r="C35827" s="26" t="s">
        <v>23817</v>
      </c>
    </row>
    <row r="35828">
      <c r="A35828" s="9">
        <f t="shared" si="1"/>
        <v>26388</v>
      </c>
      <c r="B35828" s="8" t="s">
        <v>22547</v>
      </c>
      <c r="C35828" s="9" t="s">
        <v>40</v>
      </c>
    </row>
    <row r="35829">
      <c r="A35829" s="9">
        <f t="shared" si="1"/>
        <v>26389</v>
      </c>
      <c r="B35829" s="25" t="s">
        <v>27735</v>
      </c>
      <c r="C35829" s="26" t="s">
        <v>23808</v>
      </c>
    </row>
    <row r="35830">
      <c r="A35830" s="9">
        <f t="shared" si="1"/>
        <v>26390</v>
      </c>
      <c r="B35830" s="25" t="s">
        <v>27736</v>
      </c>
      <c r="C35830" s="26" t="s">
        <v>23817</v>
      </c>
    </row>
    <row r="35831">
      <c r="A35831" s="9">
        <f t="shared" si="1"/>
        <v>26391</v>
      </c>
      <c r="B35831" s="8" t="s">
        <v>22548</v>
      </c>
      <c r="C35831" s="9" t="s">
        <v>835</v>
      </c>
    </row>
    <row r="35832">
      <c r="A35832" s="9">
        <f t="shared" si="1"/>
        <v>26392</v>
      </c>
      <c r="B35832" s="5" t="s">
        <v>22549</v>
      </c>
      <c r="C35832" s="6" t="s">
        <v>356</v>
      </c>
    </row>
    <row r="35833">
      <c r="A35833" s="9">
        <f t="shared" si="1"/>
        <v>26393</v>
      </c>
      <c r="B35833" s="5" t="s">
        <v>22550</v>
      </c>
      <c r="C35833" s="6" t="s">
        <v>655</v>
      </c>
    </row>
    <row r="35834">
      <c r="A35834" s="9">
        <f t="shared" si="1"/>
        <v>26393</v>
      </c>
      <c r="B35834" s="5" t="s">
        <v>22550</v>
      </c>
      <c r="C35834" s="6" t="s">
        <v>656</v>
      </c>
    </row>
    <row r="35835">
      <c r="A35835" s="9">
        <f t="shared" si="1"/>
        <v>26393</v>
      </c>
      <c r="B35835" s="5" t="s">
        <v>22550</v>
      </c>
      <c r="C35835" s="6" t="s">
        <v>23628</v>
      </c>
    </row>
    <row r="35836">
      <c r="A35836" s="9">
        <f t="shared" si="1"/>
        <v>26393</v>
      </c>
      <c r="B35836" s="37" t="s">
        <v>22550</v>
      </c>
      <c r="C35836" s="28" t="s">
        <v>23633</v>
      </c>
    </row>
    <row r="35837">
      <c r="A35837" s="9">
        <f t="shared" si="1"/>
        <v>26394</v>
      </c>
      <c r="B35837" s="5" t="s">
        <v>22551</v>
      </c>
      <c r="C35837" s="6" t="s">
        <v>142</v>
      </c>
    </row>
    <row r="35838">
      <c r="A35838" s="9">
        <f t="shared" si="1"/>
        <v>26394</v>
      </c>
      <c r="B35838" s="5" t="s">
        <v>22551</v>
      </c>
      <c r="C35838" s="6" t="s">
        <v>162</v>
      </c>
    </row>
    <row r="35839">
      <c r="A35839" s="9">
        <f t="shared" si="1"/>
        <v>26395</v>
      </c>
      <c r="B35839" s="8" t="s">
        <v>22552</v>
      </c>
      <c r="C35839" s="9" t="s">
        <v>547</v>
      </c>
    </row>
    <row r="35840">
      <c r="A35840" s="9">
        <f t="shared" si="1"/>
        <v>26396</v>
      </c>
      <c r="B35840" s="8" t="s">
        <v>22553</v>
      </c>
      <c r="C35840" s="9" t="s">
        <v>188</v>
      </c>
    </row>
    <row r="35841">
      <c r="A35841" s="9">
        <f t="shared" si="1"/>
        <v>26397</v>
      </c>
      <c r="B35841" s="8" t="s">
        <v>22554</v>
      </c>
      <c r="C35841" s="9" t="s">
        <v>64</v>
      </c>
    </row>
    <row r="35842">
      <c r="A35842" s="9">
        <f t="shared" si="1"/>
        <v>26398</v>
      </c>
      <c r="B35842" s="8" t="s">
        <v>22555</v>
      </c>
      <c r="C35842" s="9" t="s">
        <v>83</v>
      </c>
    </row>
    <row r="35843">
      <c r="A35843" s="9">
        <f t="shared" si="1"/>
        <v>26399</v>
      </c>
      <c r="B35843" s="8" t="s">
        <v>22556</v>
      </c>
      <c r="C35843" s="9" t="s">
        <v>733</v>
      </c>
    </row>
    <row r="35844">
      <c r="A35844" s="9">
        <f t="shared" si="1"/>
        <v>26400</v>
      </c>
      <c r="B35844" s="8" t="s">
        <v>22557</v>
      </c>
      <c r="C35844" s="9" t="s">
        <v>893</v>
      </c>
    </row>
    <row r="35845">
      <c r="A35845" s="9">
        <f t="shared" si="1"/>
        <v>26401</v>
      </c>
      <c r="B35845" s="8" t="s">
        <v>22558</v>
      </c>
      <c r="C35845" s="6" t="s">
        <v>150</v>
      </c>
    </row>
    <row r="35846">
      <c r="A35846" s="9">
        <f t="shared" si="1"/>
        <v>26401</v>
      </c>
      <c r="B35846" s="8" t="s">
        <v>22558</v>
      </c>
      <c r="C35846" s="6" t="s">
        <v>162</v>
      </c>
    </row>
    <row r="35847">
      <c r="A35847" s="9">
        <f t="shared" si="1"/>
        <v>26401</v>
      </c>
      <c r="B35847" s="8" t="s">
        <v>22558</v>
      </c>
      <c r="C35847" s="9" t="s">
        <v>142</v>
      </c>
    </row>
    <row r="35848">
      <c r="A35848" s="9">
        <f t="shared" si="1"/>
        <v>26401</v>
      </c>
      <c r="B35848" s="8" t="s">
        <v>22558</v>
      </c>
      <c r="C35848" s="6" t="s">
        <v>23637</v>
      </c>
    </row>
    <row r="35849">
      <c r="A35849" s="9">
        <f t="shared" si="1"/>
        <v>26402</v>
      </c>
      <c r="B35849" s="5" t="s">
        <v>22559</v>
      </c>
      <c r="C35849" s="6" t="s">
        <v>267</v>
      </c>
    </row>
    <row r="35850">
      <c r="A35850" s="9">
        <f t="shared" si="1"/>
        <v>26402</v>
      </c>
      <c r="B35850" s="5" t="s">
        <v>22559</v>
      </c>
      <c r="C35850" s="6" t="s">
        <v>23637</v>
      </c>
    </row>
    <row r="35851">
      <c r="A35851" s="9">
        <f t="shared" si="1"/>
        <v>26403</v>
      </c>
      <c r="B35851" s="5" t="s">
        <v>22560</v>
      </c>
      <c r="C35851" s="6" t="s">
        <v>80</v>
      </c>
    </row>
    <row r="35852">
      <c r="A35852" s="9">
        <f t="shared" si="1"/>
        <v>26404</v>
      </c>
      <c r="B35852" s="8" t="s">
        <v>22561</v>
      </c>
      <c r="C35852" s="9" t="s">
        <v>60</v>
      </c>
    </row>
    <row r="35853">
      <c r="A35853" s="9">
        <f t="shared" si="1"/>
        <v>26404</v>
      </c>
      <c r="B35853" s="8" t="s">
        <v>22561</v>
      </c>
      <c r="C35853" s="9" t="s">
        <v>162</v>
      </c>
    </row>
    <row r="35854">
      <c r="A35854" s="9">
        <f t="shared" si="1"/>
        <v>26405</v>
      </c>
      <c r="B35854" s="8" t="s">
        <v>22562</v>
      </c>
      <c r="C35854" s="9" t="s">
        <v>60</v>
      </c>
    </row>
    <row r="35855">
      <c r="A35855" s="9">
        <f t="shared" si="1"/>
        <v>26405</v>
      </c>
      <c r="B35855" s="8" t="s">
        <v>22562</v>
      </c>
      <c r="C35855" s="9" t="s">
        <v>162</v>
      </c>
    </row>
    <row r="35856">
      <c r="A35856" s="9">
        <f t="shared" si="1"/>
        <v>26406</v>
      </c>
      <c r="B35856" s="25" t="s">
        <v>27737</v>
      </c>
      <c r="C35856" s="26" t="s">
        <v>946</v>
      </c>
    </row>
    <row r="35857">
      <c r="A35857" s="9">
        <f t="shared" si="1"/>
        <v>26407</v>
      </c>
      <c r="B35857" s="5" t="s">
        <v>22563</v>
      </c>
      <c r="C35857" s="6" t="s">
        <v>946</v>
      </c>
    </row>
    <row r="35858">
      <c r="A35858" s="9">
        <f t="shared" si="1"/>
        <v>26408</v>
      </c>
      <c r="B35858" s="5" t="s">
        <v>22564</v>
      </c>
      <c r="C35858" s="6" t="s">
        <v>555</v>
      </c>
    </row>
    <row r="35859">
      <c r="A35859" s="9">
        <f t="shared" si="1"/>
        <v>26409</v>
      </c>
      <c r="B35859" s="5" t="s">
        <v>22565</v>
      </c>
      <c r="C35859" s="6" t="s">
        <v>1290</v>
      </c>
    </row>
    <row r="35860">
      <c r="A35860" s="9">
        <f t="shared" si="1"/>
        <v>26410</v>
      </c>
      <c r="B35860" s="5" t="s">
        <v>22566</v>
      </c>
      <c r="C35860" s="6" t="s">
        <v>142</v>
      </c>
    </row>
    <row r="35861">
      <c r="A35861" s="9">
        <f t="shared" si="1"/>
        <v>26411</v>
      </c>
      <c r="B35861" s="8" t="s">
        <v>22567</v>
      </c>
      <c r="C35861" s="9" t="s">
        <v>40</v>
      </c>
    </row>
    <row r="35862">
      <c r="A35862" s="9">
        <f t="shared" si="1"/>
        <v>26412</v>
      </c>
      <c r="B35862" s="5" t="s">
        <v>22568</v>
      </c>
      <c r="C35862" s="6" t="s">
        <v>656</v>
      </c>
    </row>
    <row r="35863">
      <c r="A35863" s="9">
        <f t="shared" si="1"/>
        <v>26412</v>
      </c>
      <c r="B35863" s="5" t="s">
        <v>22568</v>
      </c>
      <c r="C35863" s="6" t="s">
        <v>23628</v>
      </c>
    </row>
    <row r="35864">
      <c r="A35864" s="9">
        <f t="shared" si="1"/>
        <v>26413</v>
      </c>
      <c r="B35864" s="5" t="s">
        <v>22569</v>
      </c>
      <c r="C35864" s="6" t="s">
        <v>656</v>
      </c>
    </row>
    <row r="35865">
      <c r="A35865" s="9">
        <f t="shared" si="1"/>
        <v>26413</v>
      </c>
      <c r="B35865" s="5" t="s">
        <v>22569</v>
      </c>
      <c r="C35865" s="6" t="s">
        <v>23628</v>
      </c>
    </row>
    <row r="35866">
      <c r="A35866" s="9">
        <f t="shared" si="1"/>
        <v>26414</v>
      </c>
      <c r="B35866" s="5" t="s">
        <v>22570</v>
      </c>
      <c r="C35866" s="6" t="s">
        <v>162</v>
      </c>
    </row>
    <row r="35867">
      <c r="A35867" s="9">
        <f t="shared" si="1"/>
        <v>26414</v>
      </c>
      <c r="B35867" s="5" t="s">
        <v>22570</v>
      </c>
      <c r="C35867" s="6" t="s">
        <v>150</v>
      </c>
    </row>
    <row r="35868">
      <c r="A35868" s="9">
        <f t="shared" si="1"/>
        <v>26414</v>
      </c>
      <c r="B35868" s="5" t="s">
        <v>22570</v>
      </c>
      <c r="C35868" s="6" t="s">
        <v>23637</v>
      </c>
    </row>
    <row r="35869">
      <c r="A35869" s="9">
        <f t="shared" si="1"/>
        <v>26415</v>
      </c>
      <c r="B35869" s="8" t="s">
        <v>22571</v>
      </c>
      <c r="C35869" s="9" t="s">
        <v>815</v>
      </c>
    </row>
    <row r="35870">
      <c r="A35870" s="9">
        <f t="shared" si="1"/>
        <v>26416</v>
      </c>
      <c r="B35870" s="5" t="s">
        <v>22572</v>
      </c>
      <c r="C35870" s="6" t="s">
        <v>656</v>
      </c>
    </row>
    <row r="35871">
      <c r="A35871" s="9">
        <f t="shared" si="1"/>
        <v>26416</v>
      </c>
      <c r="B35871" s="5" t="s">
        <v>22572</v>
      </c>
      <c r="C35871" s="6" t="s">
        <v>23628</v>
      </c>
    </row>
    <row r="35872">
      <c r="A35872" s="9">
        <f t="shared" si="1"/>
        <v>26417</v>
      </c>
      <c r="B35872" s="5" t="s">
        <v>22573</v>
      </c>
      <c r="C35872" s="6" t="s">
        <v>1007</v>
      </c>
    </row>
    <row r="35873">
      <c r="A35873" s="9">
        <f t="shared" si="1"/>
        <v>26417</v>
      </c>
      <c r="B35873" s="5" t="s">
        <v>22573</v>
      </c>
      <c r="C35873" s="6" t="s">
        <v>656</v>
      </c>
    </row>
    <row r="35874">
      <c r="A35874" s="9">
        <f t="shared" si="1"/>
        <v>26417</v>
      </c>
      <c r="B35874" s="5" t="s">
        <v>22573</v>
      </c>
      <c r="C35874" s="6" t="s">
        <v>23628</v>
      </c>
    </row>
    <row r="35875">
      <c r="A35875" s="9">
        <f t="shared" si="1"/>
        <v>26418</v>
      </c>
      <c r="B35875" s="5" t="s">
        <v>22574</v>
      </c>
      <c r="C35875" s="6" t="s">
        <v>1360</v>
      </c>
    </row>
    <row r="35876">
      <c r="A35876" s="9">
        <f t="shared" si="1"/>
        <v>26419</v>
      </c>
      <c r="B35876" s="25" t="s">
        <v>27738</v>
      </c>
      <c r="C35876" s="26" t="s">
        <v>23817</v>
      </c>
    </row>
    <row r="35877">
      <c r="A35877" s="9">
        <f t="shared" si="1"/>
        <v>26420</v>
      </c>
      <c r="B35877" s="5" t="s">
        <v>22575</v>
      </c>
      <c r="C35877" s="6" t="s">
        <v>656</v>
      </c>
    </row>
    <row r="35878">
      <c r="A35878" s="9">
        <f t="shared" si="1"/>
        <v>26420</v>
      </c>
      <c r="B35878" s="5" t="s">
        <v>22575</v>
      </c>
      <c r="C35878" s="6" t="s">
        <v>23628</v>
      </c>
    </row>
    <row r="35879">
      <c r="A35879" s="9">
        <f t="shared" si="1"/>
        <v>26421</v>
      </c>
      <c r="B35879" s="5" t="s">
        <v>22576</v>
      </c>
      <c r="C35879" s="6" t="s">
        <v>656</v>
      </c>
    </row>
    <row r="35880">
      <c r="A35880" s="9">
        <f t="shared" si="1"/>
        <v>26421</v>
      </c>
      <c r="B35880" s="5" t="s">
        <v>22576</v>
      </c>
      <c r="C35880" s="6" t="s">
        <v>23628</v>
      </c>
    </row>
    <row r="35881">
      <c r="A35881" s="9">
        <f t="shared" si="1"/>
        <v>26422</v>
      </c>
      <c r="B35881" s="8" t="s">
        <v>22577</v>
      </c>
      <c r="C35881" s="9" t="s">
        <v>547</v>
      </c>
    </row>
    <row r="35882">
      <c r="A35882" s="9">
        <f t="shared" si="1"/>
        <v>26423</v>
      </c>
      <c r="B35882" s="8" t="s">
        <v>22578</v>
      </c>
      <c r="C35882" s="9" t="s">
        <v>40</v>
      </c>
    </row>
    <row r="35883">
      <c r="A35883" s="9">
        <f t="shared" si="1"/>
        <v>26424</v>
      </c>
      <c r="B35883" s="5" t="s">
        <v>22579</v>
      </c>
      <c r="C35883" s="6" t="s">
        <v>989</v>
      </c>
    </row>
    <row r="35884">
      <c r="A35884" s="9">
        <f t="shared" si="1"/>
        <v>26425</v>
      </c>
      <c r="B35884" s="8" t="s">
        <v>22580</v>
      </c>
      <c r="C35884" s="9" t="s">
        <v>399</v>
      </c>
    </row>
    <row r="35885">
      <c r="A35885" s="9">
        <f t="shared" si="1"/>
        <v>26426</v>
      </c>
      <c r="B35885" s="8" t="s">
        <v>22581</v>
      </c>
      <c r="C35885" s="9" t="s">
        <v>399</v>
      </c>
    </row>
    <row r="35886">
      <c r="A35886" s="9">
        <f t="shared" si="1"/>
        <v>26427</v>
      </c>
      <c r="B35886" s="8" t="s">
        <v>22582</v>
      </c>
      <c r="C35886" s="9" t="s">
        <v>40</v>
      </c>
    </row>
    <row r="35887">
      <c r="A35887" s="9">
        <f t="shared" si="1"/>
        <v>26428</v>
      </c>
      <c r="B35887" s="8" t="s">
        <v>22583</v>
      </c>
      <c r="C35887" s="9" t="s">
        <v>162</v>
      </c>
    </row>
    <row r="35888">
      <c r="A35888" s="9">
        <f t="shared" si="1"/>
        <v>26429</v>
      </c>
      <c r="B35888" s="5" t="s">
        <v>22584</v>
      </c>
      <c r="C35888" s="6" t="s">
        <v>393</v>
      </c>
    </row>
    <row r="35889">
      <c r="A35889" s="9">
        <f t="shared" si="1"/>
        <v>26430</v>
      </c>
      <c r="B35889" s="5" t="s">
        <v>22585</v>
      </c>
      <c r="C35889" s="6" t="s">
        <v>393</v>
      </c>
    </row>
    <row r="35890">
      <c r="A35890" s="9">
        <f t="shared" si="1"/>
        <v>26431</v>
      </c>
      <c r="B35890" s="8" t="s">
        <v>22586</v>
      </c>
      <c r="C35890" s="9" t="s">
        <v>83</v>
      </c>
    </row>
    <row r="35891">
      <c r="A35891" s="9">
        <f t="shared" si="1"/>
        <v>26432</v>
      </c>
      <c r="B35891" s="25" t="s">
        <v>27739</v>
      </c>
      <c r="C35891" s="26" t="s">
        <v>11797</v>
      </c>
    </row>
    <row r="35892">
      <c r="A35892" s="9">
        <f t="shared" si="1"/>
        <v>26433</v>
      </c>
      <c r="B35892" s="8" t="s">
        <v>22587</v>
      </c>
      <c r="C35892" s="9" t="s">
        <v>758</v>
      </c>
    </row>
    <row r="35893">
      <c r="A35893" s="9">
        <f t="shared" si="1"/>
        <v>26434</v>
      </c>
      <c r="B35893" s="5" t="s">
        <v>22588</v>
      </c>
      <c r="C35893" s="6" t="s">
        <v>471</v>
      </c>
    </row>
    <row r="35894">
      <c r="A35894" s="9">
        <f t="shared" si="1"/>
        <v>26435</v>
      </c>
      <c r="B35894" s="8" t="s">
        <v>22589</v>
      </c>
      <c r="C35894" s="9" t="s">
        <v>815</v>
      </c>
    </row>
    <row r="35895">
      <c r="A35895" s="9">
        <f t="shared" si="1"/>
        <v>26436</v>
      </c>
      <c r="B35895" s="5" t="s">
        <v>22590</v>
      </c>
      <c r="C35895" s="6" t="s">
        <v>731</v>
      </c>
    </row>
    <row r="35896">
      <c r="A35896" s="9">
        <f t="shared" si="1"/>
        <v>26437</v>
      </c>
      <c r="B35896" s="5" t="s">
        <v>22591</v>
      </c>
      <c r="C35896" s="6" t="s">
        <v>621</v>
      </c>
    </row>
    <row r="35897">
      <c r="A35897" s="9">
        <f t="shared" si="1"/>
        <v>26438</v>
      </c>
      <c r="B35897" s="8" t="s">
        <v>22592</v>
      </c>
      <c r="C35897" s="9" t="s">
        <v>88</v>
      </c>
    </row>
    <row r="35898">
      <c r="A35898" s="9">
        <f t="shared" si="1"/>
        <v>26439</v>
      </c>
      <c r="B35898" s="5" t="s">
        <v>22593</v>
      </c>
      <c r="C35898" s="6" t="s">
        <v>48</v>
      </c>
    </row>
    <row r="35899">
      <c r="A35899" s="9">
        <f t="shared" si="1"/>
        <v>26440</v>
      </c>
      <c r="B35899" s="8" t="s">
        <v>22594</v>
      </c>
      <c r="C35899" s="9" t="s">
        <v>845</v>
      </c>
    </row>
    <row r="35900">
      <c r="A35900" s="9">
        <f t="shared" si="1"/>
        <v>26441</v>
      </c>
      <c r="B35900" s="5" t="s">
        <v>22595</v>
      </c>
      <c r="C35900" s="6" t="s">
        <v>32</v>
      </c>
    </row>
    <row r="35901">
      <c r="A35901" s="9">
        <f t="shared" si="1"/>
        <v>26442</v>
      </c>
      <c r="B35901" s="8" t="s">
        <v>22596</v>
      </c>
      <c r="C35901" s="9" t="s">
        <v>24</v>
      </c>
    </row>
    <row r="35902">
      <c r="A35902" s="9">
        <f t="shared" si="1"/>
        <v>26443</v>
      </c>
      <c r="B35902" s="8" t="s">
        <v>22597</v>
      </c>
      <c r="C35902" s="9" t="s">
        <v>24</v>
      </c>
    </row>
    <row r="35903">
      <c r="A35903" s="9">
        <f t="shared" si="1"/>
        <v>26444</v>
      </c>
      <c r="B35903" s="8" t="s">
        <v>22598</v>
      </c>
      <c r="C35903" s="9" t="s">
        <v>24</v>
      </c>
    </row>
    <row r="35904">
      <c r="A35904" s="9">
        <f t="shared" si="1"/>
        <v>26445</v>
      </c>
      <c r="B35904" s="5" t="s">
        <v>22599</v>
      </c>
      <c r="C35904" s="6" t="s">
        <v>1267</v>
      </c>
    </row>
    <row r="35905">
      <c r="A35905" s="9">
        <f t="shared" si="1"/>
        <v>26446</v>
      </c>
      <c r="B35905" s="8" t="s">
        <v>22600</v>
      </c>
      <c r="C35905" s="9" t="s">
        <v>121</v>
      </c>
    </row>
    <row r="35906">
      <c r="A35906" s="9">
        <f t="shared" si="1"/>
        <v>26447</v>
      </c>
      <c r="B35906" s="5" t="s">
        <v>22601</v>
      </c>
      <c r="C35906" s="6" t="s">
        <v>365</v>
      </c>
    </row>
    <row r="35907">
      <c r="A35907" s="9">
        <f t="shared" si="1"/>
        <v>26448</v>
      </c>
      <c r="B35907" s="5" t="s">
        <v>22602</v>
      </c>
      <c r="C35907" s="6" t="s">
        <v>365</v>
      </c>
    </row>
    <row r="35908">
      <c r="A35908" s="9">
        <f t="shared" si="1"/>
        <v>26449</v>
      </c>
      <c r="B35908" s="8" t="s">
        <v>22603</v>
      </c>
      <c r="C35908" s="9" t="s">
        <v>76</v>
      </c>
    </row>
    <row r="35909">
      <c r="A35909" s="9">
        <f t="shared" si="1"/>
        <v>26450</v>
      </c>
      <c r="B35909" s="5" t="s">
        <v>22604</v>
      </c>
      <c r="C35909" s="6" t="s">
        <v>6</v>
      </c>
    </row>
    <row r="35910">
      <c r="A35910" s="9">
        <f t="shared" si="1"/>
        <v>26451</v>
      </c>
      <c r="B35910" s="5" t="s">
        <v>22605</v>
      </c>
      <c r="C35910" s="6" t="s">
        <v>393</v>
      </c>
    </row>
    <row r="35911">
      <c r="A35911" s="9">
        <f t="shared" si="1"/>
        <v>26452</v>
      </c>
      <c r="B35911" s="5" t="s">
        <v>22606</v>
      </c>
      <c r="C35911" s="6" t="s">
        <v>1260</v>
      </c>
    </row>
    <row r="35912">
      <c r="A35912" s="9">
        <f t="shared" si="1"/>
        <v>26453</v>
      </c>
      <c r="B35912" s="25" t="s">
        <v>27740</v>
      </c>
      <c r="C35912" s="26" t="s">
        <v>23761</v>
      </c>
    </row>
    <row r="35913">
      <c r="A35913" s="9">
        <f t="shared" si="1"/>
        <v>26454</v>
      </c>
      <c r="B35913" s="8" t="s">
        <v>22607</v>
      </c>
      <c r="C35913" s="9" t="s">
        <v>121</v>
      </c>
    </row>
    <row r="35914">
      <c r="A35914" s="9">
        <f t="shared" si="1"/>
        <v>26455</v>
      </c>
      <c r="B35914" s="8" t="s">
        <v>22608</v>
      </c>
      <c r="C35914" s="9" t="s">
        <v>530</v>
      </c>
    </row>
    <row r="35915">
      <c r="A35915" s="9">
        <f t="shared" si="1"/>
        <v>26456</v>
      </c>
      <c r="B35915" s="5" t="s">
        <v>22609</v>
      </c>
      <c r="C35915" s="6" t="s">
        <v>12</v>
      </c>
    </row>
    <row r="35916">
      <c r="A35916" s="9">
        <f t="shared" si="1"/>
        <v>26457</v>
      </c>
      <c r="B35916" s="5" t="s">
        <v>22610</v>
      </c>
      <c r="C35916" s="6" t="s">
        <v>714</v>
      </c>
    </row>
    <row r="35917">
      <c r="A35917" s="9">
        <f t="shared" si="1"/>
        <v>26457</v>
      </c>
      <c r="B35917" s="5" t="s">
        <v>22610</v>
      </c>
      <c r="C35917" s="6" t="s">
        <v>23672</v>
      </c>
    </row>
    <row r="35918">
      <c r="A35918" s="9">
        <f t="shared" si="1"/>
        <v>26458</v>
      </c>
      <c r="B35918" s="5" t="s">
        <v>22611</v>
      </c>
      <c r="C35918" s="6" t="s">
        <v>80</v>
      </c>
    </row>
    <row r="35919">
      <c r="A35919" s="9">
        <f t="shared" si="1"/>
        <v>26459</v>
      </c>
      <c r="B35919" s="5" t="s">
        <v>22612</v>
      </c>
      <c r="C35919" s="6" t="s">
        <v>1260</v>
      </c>
    </row>
    <row r="35920">
      <c r="A35920" s="9">
        <f t="shared" si="1"/>
        <v>26460</v>
      </c>
      <c r="B35920" s="5" t="s">
        <v>22613</v>
      </c>
      <c r="C35920" s="6" t="s">
        <v>6</v>
      </c>
    </row>
    <row r="35921">
      <c r="A35921" s="9">
        <f t="shared" si="1"/>
        <v>26461</v>
      </c>
      <c r="B35921" s="5" t="s">
        <v>22614</v>
      </c>
      <c r="C35921" s="6" t="s">
        <v>788</v>
      </c>
    </row>
    <row r="35922">
      <c r="A35922" s="9">
        <f t="shared" si="1"/>
        <v>26461</v>
      </c>
      <c r="B35922" s="5" t="s">
        <v>22614</v>
      </c>
      <c r="C35922" s="6" t="s">
        <v>23637</v>
      </c>
    </row>
    <row r="35923">
      <c r="A35923" s="9">
        <f t="shared" si="1"/>
        <v>26462</v>
      </c>
      <c r="B35923" s="8" t="s">
        <v>22615</v>
      </c>
      <c r="C35923" s="9" t="s">
        <v>76</v>
      </c>
    </row>
    <row r="35924">
      <c r="A35924" s="9">
        <f t="shared" si="1"/>
        <v>26463</v>
      </c>
      <c r="B35924" s="5" t="s">
        <v>22616</v>
      </c>
      <c r="C35924" s="6" t="s">
        <v>32</v>
      </c>
    </row>
    <row r="35925">
      <c r="A35925" s="9">
        <f t="shared" si="1"/>
        <v>26464</v>
      </c>
      <c r="B35925" s="8" t="s">
        <v>22617</v>
      </c>
      <c r="C35925" s="9" t="s">
        <v>547</v>
      </c>
    </row>
    <row r="35926">
      <c r="A35926" s="9">
        <f t="shared" si="1"/>
        <v>26465</v>
      </c>
      <c r="B35926" s="8" t="s">
        <v>22618</v>
      </c>
      <c r="C35926" s="9" t="s">
        <v>1334</v>
      </c>
    </row>
    <row r="35927">
      <c r="A35927" s="9">
        <f t="shared" si="1"/>
        <v>26466</v>
      </c>
      <c r="B35927" s="5" t="s">
        <v>22619</v>
      </c>
      <c r="C35927" s="6" t="s">
        <v>621</v>
      </c>
    </row>
    <row r="35928">
      <c r="A35928" s="9">
        <f t="shared" si="1"/>
        <v>26467</v>
      </c>
      <c r="B35928" s="5" t="s">
        <v>22620</v>
      </c>
      <c r="C35928" s="6" t="s">
        <v>12</v>
      </c>
    </row>
    <row r="35929">
      <c r="A35929" s="9">
        <f t="shared" si="1"/>
        <v>26468</v>
      </c>
      <c r="B35929" s="5" t="s">
        <v>22621</v>
      </c>
      <c r="C35929" s="6" t="s">
        <v>1120</v>
      </c>
    </row>
    <row r="35930">
      <c r="A35930" s="9">
        <f t="shared" si="1"/>
        <v>26469</v>
      </c>
      <c r="B35930" s="5" t="s">
        <v>22622</v>
      </c>
      <c r="C35930" s="6" t="s">
        <v>1262</v>
      </c>
    </row>
    <row r="35931">
      <c r="A35931" s="9">
        <f t="shared" si="1"/>
        <v>26470</v>
      </c>
      <c r="B35931" s="25" t="s">
        <v>27741</v>
      </c>
      <c r="C35931" s="26" t="s">
        <v>8541</v>
      </c>
    </row>
    <row r="35932">
      <c r="A35932" s="9">
        <f t="shared" si="1"/>
        <v>26471</v>
      </c>
      <c r="B35932" s="8" t="s">
        <v>22623</v>
      </c>
      <c r="C35932" s="9" t="s">
        <v>416</v>
      </c>
    </row>
    <row r="35933">
      <c r="A35933" s="9">
        <f t="shared" si="1"/>
        <v>26472</v>
      </c>
      <c r="B35933" s="5" t="s">
        <v>22624</v>
      </c>
      <c r="C35933" s="6" t="s">
        <v>1316</v>
      </c>
    </row>
    <row r="35934">
      <c r="A35934" s="9">
        <f t="shared" si="1"/>
        <v>26473</v>
      </c>
      <c r="B35934" s="5" t="s">
        <v>22625</v>
      </c>
      <c r="C35934" s="6" t="s">
        <v>621</v>
      </c>
    </row>
    <row r="35935">
      <c r="A35935" s="9">
        <f t="shared" si="1"/>
        <v>26474</v>
      </c>
      <c r="B35935" s="8" t="s">
        <v>22626</v>
      </c>
      <c r="C35935" s="9" t="s">
        <v>1548</v>
      </c>
    </row>
    <row r="35936">
      <c r="A35936" s="9">
        <f t="shared" si="1"/>
        <v>26475</v>
      </c>
      <c r="B35936" s="30" t="s">
        <v>27742</v>
      </c>
      <c r="C35936" s="26" t="s">
        <v>23639</v>
      </c>
    </row>
    <row r="35937">
      <c r="A35937" s="9">
        <f t="shared" si="1"/>
        <v>26476</v>
      </c>
      <c r="B35937" s="5" t="s">
        <v>22627</v>
      </c>
      <c r="C35937" s="6" t="s">
        <v>1620</v>
      </c>
    </row>
    <row r="35938">
      <c r="A35938" s="9">
        <f t="shared" si="1"/>
        <v>26477</v>
      </c>
      <c r="B35938" s="8" t="s">
        <v>22628</v>
      </c>
      <c r="C35938" s="9" t="s">
        <v>142</v>
      </c>
    </row>
    <row r="35939">
      <c r="A35939" s="9">
        <f t="shared" si="1"/>
        <v>26478</v>
      </c>
      <c r="B35939" s="25" t="s">
        <v>27743</v>
      </c>
      <c r="C35939" s="26" t="s">
        <v>23817</v>
      </c>
    </row>
    <row r="35940">
      <c r="A35940" s="9">
        <f t="shared" si="1"/>
        <v>26479</v>
      </c>
      <c r="B35940" s="5" t="s">
        <v>22629</v>
      </c>
      <c r="C35940" s="6" t="s">
        <v>1378</v>
      </c>
    </row>
    <row r="35941">
      <c r="A35941" s="9">
        <f t="shared" si="1"/>
        <v>26480</v>
      </c>
      <c r="B35941" s="5" t="s">
        <v>22630</v>
      </c>
      <c r="C35941" s="6" t="s">
        <v>1360</v>
      </c>
    </row>
    <row r="35942">
      <c r="A35942" s="9">
        <f t="shared" si="1"/>
        <v>26481</v>
      </c>
      <c r="B35942" s="8" t="s">
        <v>22631</v>
      </c>
      <c r="C35942" s="9" t="s">
        <v>616</v>
      </c>
    </row>
    <row r="35943">
      <c r="A35943" s="9">
        <f t="shared" si="1"/>
        <v>26482</v>
      </c>
      <c r="B35943" s="5" t="s">
        <v>22632</v>
      </c>
      <c r="C35943" s="6" t="s">
        <v>74</v>
      </c>
    </row>
    <row r="35944">
      <c r="A35944" s="9">
        <f t="shared" si="1"/>
        <v>26483</v>
      </c>
      <c r="B35944" s="5" t="s">
        <v>22633</v>
      </c>
      <c r="C35944" s="6" t="s">
        <v>1207</v>
      </c>
    </row>
    <row r="35945">
      <c r="A35945" s="9">
        <f t="shared" si="1"/>
        <v>26484</v>
      </c>
      <c r="B35945" s="5" t="s">
        <v>22634</v>
      </c>
      <c r="C35945" s="6" t="s">
        <v>365</v>
      </c>
    </row>
    <row r="35946">
      <c r="A35946" s="9">
        <f t="shared" si="1"/>
        <v>26485</v>
      </c>
      <c r="B35946" s="5" t="s">
        <v>22635</v>
      </c>
      <c r="C35946" s="6" t="s">
        <v>621</v>
      </c>
    </row>
    <row r="35947">
      <c r="A35947" s="9">
        <f t="shared" si="1"/>
        <v>26486</v>
      </c>
      <c r="B35947" s="8" t="s">
        <v>22636</v>
      </c>
      <c r="C35947" s="9" t="s">
        <v>818</v>
      </c>
    </row>
    <row r="35948">
      <c r="A35948" s="9">
        <f t="shared" si="1"/>
        <v>26487</v>
      </c>
      <c r="B35948" s="5" t="s">
        <v>22637</v>
      </c>
      <c r="C35948" s="6" t="s">
        <v>74</v>
      </c>
    </row>
    <row r="35949">
      <c r="A35949" s="9">
        <f t="shared" si="1"/>
        <v>26488</v>
      </c>
      <c r="B35949" s="25" t="s">
        <v>27744</v>
      </c>
      <c r="C35949" s="26" t="s">
        <v>650</v>
      </c>
    </row>
    <row r="35950">
      <c r="A35950" s="9">
        <f t="shared" si="1"/>
        <v>26489</v>
      </c>
      <c r="B35950" s="8" t="s">
        <v>22638</v>
      </c>
      <c r="C35950" s="9" t="s">
        <v>25</v>
      </c>
    </row>
    <row r="35951">
      <c r="A35951" s="9">
        <f t="shared" si="1"/>
        <v>26490</v>
      </c>
      <c r="B35951" s="8" t="s">
        <v>22639</v>
      </c>
      <c r="C35951" s="9" t="s">
        <v>24</v>
      </c>
    </row>
    <row r="35952">
      <c r="A35952" s="9">
        <f t="shared" si="1"/>
        <v>26491</v>
      </c>
      <c r="B35952" s="25" t="s">
        <v>27745</v>
      </c>
      <c r="C35952" s="26" t="s">
        <v>8541</v>
      </c>
    </row>
    <row r="35953">
      <c r="A35953" s="9">
        <f t="shared" si="1"/>
        <v>26492</v>
      </c>
      <c r="B35953" s="5" t="s">
        <v>22640</v>
      </c>
      <c r="C35953" s="6" t="s">
        <v>1267</v>
      </c>
    </row>
    <row r="35954">
      <c r="A35954" s="9">
        <f t="shared" si="1"/>
        <v>26493</v>
      </c>
      <c r="B35954" s="25" t="s">
        <v>27746</v>
      </c>
      <c r="C35954" s="26" t="s">
        <v>8541</v>
      </c>
    </row>
    <row r="35955">
      <c r="A35955" s="9">
        <f t="shared" si="1"/>
        <v>26494</v>
      </c>
      <c r="B35955" s="8" t="s">
        <v>22641</v>
      </c>
      <c r="C35955" s="9" t="s">
        <v>188</v>
      </c>
    </row>
    <row r="35956">
      <c r="A35956" s="9">
        <f t="shared" si="1"/>
        <v>26495</v>
      </c>
      <c r="B35956" s="25" t="s">
        <v>27747</v>
      </c>
      <c r="C35956" s="26" t="s">
        <v>650</v>
      </c>
    </row>
    <row r="35957">
      <c r="A35957" s="9">
        <f t="shared" si="1"/>
        <v>26496</v>
      </c>
      <c r="B35957" s="5" t="s">
        <v>22642</v>
      </c>
      <c r="C35957" s="6" t="s">
        <v>74</v>
      </c>
    </row>
    <row r="35958">
      <c r="A35958" s="9">
        <f t="shared" si="1"/>
        <v>26497</v>
      </c>
      <c r="B35958" s="8" t="s">
        <v>22643</v>
      </c>
      <c r="C35958" s="9" t="s">
        <v>121</v>
      </c>
    </row>
    <row r="35959">
      <c r="A35959" s="9">
        <f t="shared" si="1"/>
        <v>26498</v>
      </c>
      <c r="B35959" s="5" t="s">
        <v>22644</v>
      </c>
      <c r="C35959" s="6" t="s">
        <v>1207</v>
      </c>
    </row>
    <row r="35960">
      <c r="A35960" s="9">
        <f t="shared" si="1"/>
        <v>26499</v>
      </c>
      <c r="B35960" s="5" t="s">
        <v>22645</v>
      </c>
      <c r="C35960" s="6" t="s">
        <v>4</v>
      </c>
    </row>
    <row r="35961">
      <c r="A35961" s="9">
        <f t="shared" si="1"/>
        <v>26500</v>
      </c>
      <c r="B35961" s="5" t="s">
        <v>22646</v>
      </c>
      <c r="C35961" s="6" t="s">
        <v>1223</v>
      </c>
    </row>
    <row r="35962">
      <c r="A35962" s="9">
        <f t="shared" si="1"/>
        <v>26501</v>
      </c>
      <c r="B35962" s="25" t="s">
        <v>27748</v>
      </c>
      <c r="C35962" s="26" t="s">
        <v>11797</v>
      </c>
    </row>
    <row r="35963">
      <c r="A35963" s="9">
        <f t="shared" si="1"/>
        <v>26502</v>
      </c>
      <c r="B35963" s="5" t="s">
        <v>22647</v>
      </c>
      <c r="C35963" s="6" t="s">
        <v>1495</v>
      </c>
    </row>
    <row r="35964">
      <c r="A35964" s="9">
        <f t="shared" si="1"/>
        <v>26503</v>
      </c>
      <c r="B35964" s="5" t="s">
        <v>22648</v>
      </c>
      <c r="C35964" s="6" t="s">
        <v>1360</v>
      </c>
    </row>
    <row r="35965">
      <c r="A35965" s="9">
        <f t="shared" si="1"/>
        <v>26504</v>
      </c>
      <c r="B35965" s="5" t="s">
        <v>22649</v>
      </c>
      <c r="C35965" s="6" t="s">
        <v>1262</v>
      </c>
    </row>
    <row r="35966">
      <c r="A35966" s="9">
        <f t="shared" si="1"/>
        <v>26505</v>
      </c>
      <c r="B35966" s="5" t="s">
        <v>22650</v>
      </c>
      <c r="C35966" s="6" t="s">
        <v>1369</v>
      </c>
    </row>
    <row r="35967">
      <c r="A35967" s="9">
        <f t="shared" si="1"/>
        <v>26506</v>
      </c>
      <c r="B35967" s="25" t="s">
        <v>27749</v>
      </c>
      <c r="C35967" s="26" t="s">
        <v>10122</v>
      </c>
    </row>
    <row r="35968">
      <c r="A35968" s="9">
        <f t="shared" si="1"/>
        <v>26506</v>
      </c>
      <c r="B35968" s="27" t="s">
        <v>27749</v>
      </c>
      <c r="C35968" s="28" t="s">
        <v>23637</v>
      </c>
    </row>
    <row r="35969">
      <c r="A35969" s="9">
        <f t="shared" si="1"/>
        <v>26507</v>
      </c>
      <c r="B35969" s="8" t="s">
        <v>22651</v>
      </c>
      <c r="C35969" s="9" t="s">
        <v>547</v>
      </c>
    </row>
    <row r="35970">
      <c r="A35970" s="9">
        <f t="shared" si="1"/>
        <v>26508</v>
      </c>
      <c r="B35970" s="8" t="s">
        <v>22652</v>
      </c>
      <c r="C35970" s="9" t="s">
        <v>530</v>
      </c>
    </row>
    <row r="35971">
      <c r="A35971" s="9">
        <f t="shared" si="1"/>
        <v>26509</v>
      </c>
      <c r="B35971" s="5" t="s">
        <v>22653</v>
      </c>
      <c r="C35971" s="6" t="s">
        <v>1262</v>
      </c>
    </row>
    <row r="35972">
      <c r="A35972" s="9">
        <f t="shared" si="1"/>
        <v>26510</v>
      </c>
      <c r="B35972" s="8" t="s">
        <v>22654</v>
      </c>
      <c r="C35972" s="9" t="s">
        <v>46</v>
      </c>
    </row>
    <row r="35973">
      <c r="A35973" s="9">
        <f t="shared" si="1"/>
        <v>26511</v>
      </c>
      <c r="B35973" s="5" t="s">
        <v>22655</v>
      </c>
      <c r="C35973" s="6" t="s">
        <v>1267</v>
      </c>
    </row>
    <row r="35974">
      <c r="A35974" s="9">
        <f t="shared" si="1"/>
        <v>26512</v>
      </c>
      <c r="B35974" s="5" t="s">
        <v>22656</v>
      </c>
      <c r="C35974" s="6" t="s">
        <v>1360</v>
      </c>
    </row>
    <row r="35975">
      <c r="A35975" s="9">
        <f t="shared" si="1"/>
        <v>26513</v>
      </c>
      <c r="B35975" s="5" t="s">
        <v>22657</v>
      </c>
      <c r="C35975" s="6" t="s">
        <v>612</v>
      </c>
    </row>
    <row r="35976">
      <c r="A35976" s="9">
        <f t="shared" si="1"/>
        <v>26514</v>
      </c>
      <c r="B35976" s="5" t="s">
        <v>22658</v>
      </c>
      <c r="C35976" s="6" t="s">
        <v>621</v>
      </c>
    </row>
    <row r="35977">
      <c r="A35977" s="9">
        <f t="shared" si="1"/>
        <v>26515</v>
      </c>
      <c r="B35977" s="5" t="s">
        <v>22659</v>
      </c>
      <c r="C35977" s="6" t="s">
        <v>12</v>
      </c>
    </row>
    <row r="35978">
      <c r="A35978" s="9">
        <f t="shared" si="1"/>
        <v>26516</v>
      </c>
      <c r="B35978" s="25" t="s">
        <v>27750</v>
      </c>
      <c r="C35978" s="26" t="s">
        <v>23812</v>
      </c>
    </row>
    <row r="35979">
      <c r="A35979" s="9">
        <f t="shared" si="1"/>
        <v>26517</v>
      </c>
      <c r="B35979" s="16" t="s">
        <v>22660</v>
      </c>
      <c r="C35979" s="6" t="s">
        <v>423</v>
      </c>
    </row>
    <row r="35980">
      <c r="A35980" s="9">
        <f t="shared" si="1"/>
        <v>26518</v>
      </c>
      <c r="B35980" s="8" t="s">
        <v>22661</v>
      </c>
      <c r="C35980" s="9" t="s">
        <v>60</v>
      </c>
    </row>
    <row r="35981">
      <c r="A35981" s="9">
        <f t="shared" si="1"/>
        <v>26518</v>
      </c>
      <c r="B35981" s="8" t="s">
        <v>22661</v>
      </c>
      <c r="C35981" s="9" t="s">
        <v>162</v>
      </c>
    </row>
    <row r="35982">
      <c r="A35982" s="9">
        <f t="shared" si="1"/>
        <v>26519</v>
      </c>
      <c r="B35982" s="5" t="s">
        <v>22662</v>
      </c>
      <c r="C35982" s="6" t="s">
        <v>356</v>
      </c>
    </row>
    <row r="35983">
      <c r="A35983" s="9">
        <f t="shared" si="1"/>
        <v>26520</v>
      </c>
      <c r="B35983" s="8" t="s">
        <v>22663</v>
      </c>
      <c r="C35983" s="6" t="s">
        <v>454</v>
      </c>
    </row>
    <row r="35984">
      <c r="A35984" s="9">
        <f t="shared" si="1"/>
        <v>26520</v>
      </c>
      <c r="B35984" s="8" t="s">
        <v>22663</v>
      </c>
      <c r="C35984" s="9" t="s">
        <v>60</v>
      </c>
    </row>
    <row r="35985">
      <c r="A35985" s="9">
        <f t="shared" si="1"/>
        <v>26520</v>
      </c>
      <c r="B35985" s="8" t="s">
        <v>22663</v>
      </c>
      <c r="C35985" s="6" t="s">
        <v>23637</v>
      </c>
    </row>
    <row r="35986">
      <c r="A35986" s="9">
        <f t="shared" si="1"/>
        <v>26521</v>
      </c>
      <c r="B35986" s="8" t="s">
        <v>22664</v>
      </c>
      <c r="C35986" s="9" t="s">
        <v>1169</v>
      </c>
    </row>
    <row r="35987">
      <c r="A35987" s="9">
        <f t="shared" si="1"/>
        <v>26522</v>
      </c>
      <c r="B35987" s="8" t="s">
        <v>22665</v>
      </c>
      <c r="C35987" s="9" t="s">
        <v>818</v>
      </c>
    </row>
    <row r="35988">
      <c r="A35988" s="9">
        <f t="shared" si="1"/>
        <v>26523</v>
      </c>
      <c r="B35988" s="5" t="s">
        <v>22666</v>
      </c>
      <c r="C35988" s="6" t="s">
        <v>452</v>
      </c>
    </row>
    <row r="35989">
      <c r="A35989" s="9">
        <f t="shared" si="1"/>
        <v>26523</v>
      </c>
      <c r="B35989" s="5" t="s">
        <v>22666</v>
      </c>
      <c r="C35989" s="6" t="s">
        <v>23637</v>
      </c>
    </row>
    <row r="35990">
      <c r="A35990" s="9">
        <f t="shared" si="1"/>
        <v>26524</v>
      </c>
      <c r="B35990" s="5" t="s">
        <v>22667</v>
      </c>
      <c r="C35990" s="6" t="s">
        <v>462</v>
      </c>
    </row>
    <row r="35991">
      <c r="A35991" s="9">
        <f t="shared" si="1"/>
        <v>26524</v>
      </c>
      <c r="B35991" s="5" t="s">
        <v>22667</v>
      </c>
      <c r="C35991" s="6" t="s">
        <v>23637</v>
      </c>
    </row>
    <row r="35992">
      <c r="A35992" s="9">
        <f t="shared" si="1"/>
        <v>26525</v>
      </c>
      <c r="B35992" s="8" t="s">
        <v>22668</v>
      </c>
      <c r="C35992" s="9" t="s">
        <v>177</v>
      </c>
    </row>
    <row r="35993">
      <c r="A35993" s="9">
        <f t="shared" si="1"/>
        <v>26526</v>
      </c>
      <c r="B35993" s="5" t="s">
        <v>22669</v>
      </c>
      <c r="C35993" s="6" t="s">
        <v>452</v>
      </c>
    </row>
    <row r="35994">
      <c r="A35994" s="9">
        <f t="shared" si="1"/>
        <v>26526</v>
      </c>
      <c r="B35994" s="5" t="s">
        <v>22669</v>
      </c>
      <c r="C35994" s="6" t="s">
        <v>23637</v>
      </c>
    </row>
    <row r="35995">
      <c r="A35995" s="9">
        <f t="shared" si="1"/>
        <v>26527</v>
      </c>
      <c r="B35995" s="5" t="s">
        <v>22670</v>
      </c>
      <c r="C35995" s="6" t="s">
        <v>788</v>
      </c>
    </row>
    <row r="35996">
      <c r="A35996" s="9">
        <f t="shared" si="1"/>
        <v>26527</v>
      </c>
      <c r="B35996" s="5" t="s">
        <v>22670</v>
      </c>
      <c r="C35996" s="6" t="s">
        <v>23637</v>
      </c>
    </row>
    <row r="35997">
      <c r="A35997" s="9">
        <f t="shared" si="1"/>
        <v>26528</v>
      </c>
      <c r="B35997" s="5" t="s">
        <v>22671</v>
      </c>
      <c r="C35997" s="6" t="s">
        <v>4084</v>
      </c>
    </row>
    <row r="35998">
      <c r="A35998" s="9">
        <f t="shared" si="1"/>
        <v>26529</v>
      </c>
      <c r="B35998" s="5" t="s">
        <v>22672</v>
      </c>
      <c r="C35998" s="6" t="s">
        <v>462</v>
      </c>
    </row>
    <row r="35999">
      <c r="A35999" s="9">
        <f t="shared" si="1"/>
        <v>26529</v>
      </c>
      <c r="B35999" s="5" t="s">
        <v>22672</v>
      </c>
      <c r="C35999" s="6" t="s">
        <v>23637</v>
      </c>
    </row>
    <row r="36000">
      <c r="A36000" s="9">
        <f t="shared" si="1"/>
        <v>26530</v>
      </c>
      <c r="B36000" s="5" t="s">
        <v>22673</v>
      </c>
      <c r="C36000" s="6" t="s">
        <v>452</v>
      </c>
    </row>
    <row r="36001">
      <c r="A36001" s="9">
        <f t="shared" si="1"/>
        <v>26530</v>
      </c>
      <c r="B36001" s="5" t="s">
        <v>22673</v>
      </c>
      <c r="C36001" s="6" t="s">
        <v>23637</v>
      </c>
    </row>
    <row r="36002">
      <c r="A36002" s="9">
        <f t="shared" si="1"/>
        <v>26531</v>
      </c>
      <c r="B36002" s="5" t="s">
        <v>22674</v>
      </c>
      <c r="C36002" s="6" t="s">
        <v>1223</v>
      </c>
    </row>
    <row r="36003">
      <c r="A36003" s="9">
        <f t="shared" si="1"/>
        <v>26532</v>
      </c>
      <c r="B36003" s="25" t="s">
        <v>27751</v>
      </c>
      <c r="C36003" s="26" t="s">
        <v>23812</v>
      </c>
    </row>
    <row r="36004">
      <c r="A36004" s="9">
        <f t="shared" si="1"/>
        <v>26533</v>
      </c>
      <c r="B36004" s="8" t="s">
        <v>22675</v>
      </c>
      <c r="C36004" s="9" t="s">
        <v>733</v>
      </c>
    </row>
    <row r="36005">
      <c r="A36005" s="9">
        <f t="shared" si="1"/>
        <v>26534</v>
      </c>
      <c r="B36005" s="5" t="s">
        <v>22676</v>
      </c>
      <c r="C36005" s="6" t="s">
        <v>727</v>
      </c>
    </row>
    <row r="36006">
      <c r="A36006" s="9">
        <f t="shared" si="1"/>
        <v>26535</v>
      </c>
      <c r="B36006" s="8" t="s">
        <v>22677</v>
      </c>
      <c r="C36006" s="9" t="s">
        <v>188</v>
      </c>
    </row>
    <row r="36007">
      <c r="A36007" s="9">
        <f t="shared" si="1"/>
        <v>26536</v>
      </c>
      <c r="B36007" s="5" t="s">
        <v>22678</v>
      </c>
      <c r="C36007" s="6" t="s">
        <v>437</v>
      </c>
    </row>
    <row r="36008">
      <c r="A36008" s="9">
        <f t="shared" si="1"/>
        <v>26537</v>
      </c>
      <c r="B36008" s="25" t="s">
        <v>27752</v>
      </c>
      <c r="C36008" s="26" t="s">
        <v>91</v>
      </c>
    </row>
    <row r="36009">
      <c r="A36009" s="9">
        <f t="shared" si="1"/>
        <v>26537</v>
      </c>
      <c r="B36009" s="27" t="s">
        <v>27752</v>
      </c>
      <c r="C36009" s="28" t="s">
        <v>23637</v>
      </c>
    </row>
    <row r="36010">
      <c r="A36010" s="9">
        <f t="shared" si="1"/>
        <v>26538</v>
      </c>
      <c r="B36010" s="5" t="s">
        <v>22679</v>
      </c>
      <c r="C36010" s="6" t="s">
        <v>437</v>
      </c>
    </row>
    <row r="36011">
      <c r="A36011" s="9">
        <f t="shared" si="1"/>
        <v>26539</v>
      </c>
      <c r="B36011" s="5" t="s">
        <v>22680</v>
      </c>
      <c r="C36011" s="6" t="s">
        <v>153</v>
      </c>
    </row>
    <row r="36012">
      <c r="A36012" s="9">
        <f t="shared" si="1"/>
        <v>26539</v>
      </c>
      <c r="B36012" s="5" t="s">
        <v>22680</v>
      </c>
      <c r="C36012" s="6" t="s">
        <v>23637</v>
      </c>
    </row>
    <row r="36013">
      <c r="A36013" s="9">
        <f t="shared" si="1"/>
        <v>26540</v>
      </c>
      <c r="B36013" s="5" t="s">
        <v>22681</v>
      </c>
      <c r="C36013" s="6" t="s">
        <v>4</v>
      </c>
    </row>
    <row r="36014">
      <c r="A36014" s="9">
        <f t="shared" si="1"/>
        <v>26541</v>
      </c>
      <c r="B36014" s="25" t="s">
        <v>27753</v>
      </c>
      <c r="C36014" s="26" t="s">
        <v>11797</v>
      </c>
    </row>
    <row r="36015">
      <c r="A36015" s="9">
        <f t="shared" si="1"/>
        <v>26542</v>
      </c>
      <c r="B36015" s="25" t="s">
        <v>27754</v>
      </c>
      <c r="C36015" s="26" t="s">
        <v>11797</v>
      </c>
    </row>
    <row r="36016">
      <c r="A36016" s="9">
        <f t="shared" si="1"/>
        <v>26543</v>
      </c>
      <c r="B36016" s="5" t="s">
        <v>22682</v>
      </c>
      <c r="C36016" s="6" t="s">
        <v>1207</v>
      </c>
    </row>
    <row r="36017">
      <c r="A36017" s="9">
        <f t="shared" si="1"/>
        <v>26544</v>
      </c>
      <c r="B36017" s="5" t="s">
        <v>22683</v>
      </c>
      <c r="C36017" s="6" t="s">
        <v>86</v>
      </c>
    </row>
    <row r="36018">
      <c r="A36018" s="9">
        <f t="shared" si="1"/>
        <v>26545</v>
      </c>
      <c r="B36018" s="5" t="s">
        <v>22684</v>
      </c>
      <c r="C36018" s="6" t="s">
        <v>86</v>
      </c>
    </row>
    <row r="36019">
      <c r="A36019" s="9">
        <f t="shared" si="1"/>
        <v>26546</v>
      </c>
      <c r="B36019" s="5" t="s">
        <v>22685</v>
      </c>
      <c r="C36019" s="6" t="s">
        <v>538</v>
      </c>
    </row>
    <row r="36020">
      <c r="A36020" s="9">
        <f t="shared" si="1"/>
        <v>26546</v>
      </c>
      <c r="B36020" s="5" t="s">
        <v>22685</v>
      </c>
      <c r="C36020" s="6" t="s">
        <v>23628</v>
      </c>
    </row>
    <row r="36021">
      <c r="A36021" s="9">
        <f t="shared" si="1"/>
        <v>26547</v>
      </c>
      <c r="B36021" s="5" t="s">
        <v>22686</v>
      </c>
      <c r="C36021" s="6" t="s">
        <v>437</v>
      </c>
    </row>
    <row r="36022">
      <c r="A36022" s="9">
        <f t="shared" si="1"/>
        <v>26548</v>
      </c>
      <c r="B36022" s="8" t="s">
        <v>22687</v>
      </c>
      <c r="C36022" s="9" t="s">
        <v>616</v>
      </c>
    </row>
    <row r="36023">
      <c r="A36023" s="9">
        <f t="shared" si="1"/>
        <v>26549</v>
      </c>
      <c r="B36023" s="5" t="s">
        <v>22688</v>
      </c>
      <c r="C36023" s="6" t="s">
        <v>365</v>
      </c>
    </row>
    <row r="36024">
      <c r="A36024" s="9">
        <f t="shared" si="1"/>
        <v>26550</v>
      </c>
      <c r="B36024" s="8" t="s">
        <v>22689</v>
      </c>
      <c r="C36024" s="9" t="s">
        <v>722</v>
      </c>
    </row>
    <row r="36025">
      <c r="A36025" s="9">
        <f t="shared" si="1"/>
        <v>26551</v>
      </c>
      <c r="B36025" s="5" t="s">
        <v>22690</v>
      </c>
      <c r="C36025" s="6" t="s">
        <v>1221</v>
      </c>
    </row>
    <row r="36026">
      <c r="A36026" s="9">
        <f t="shared" si="1"/>
        <v>26552</v>
      </c>
      <c r="B36026" s="25" t="s">
        <v>27755</v>
      </c>
      <c r="C36026" s="26" t="s">
        <v>10122</v>
      </c>
    </row>
    <row r="36027">
      <c r="A36027" s="9">
        <f t="shared" si="1"/>
        <v>26552</v>
      </c>
      <c r="B36027" s="27" t="s">
        <v>27755</v>
      </c>
      <c r="C36027" s="28" t="s">
        <v>23637</v>
      </c>
    </row>
    <row r="36028">
      <c r="A36028" s="9">
        <f t="shared" si="1"/>
        <v>26553</v>
      </c>
      <c r="B36028" s="5" t="s">
        <v>22691</v>
      </c>
      <c r="C36028" s="6" t="s">
        <v>59</v>
      </c>
    </row>
    <row r="36029">
      <c r="A36029" s="9">
        <f t="shared" si="1"/>
        <v>26554</v>
      </c>
      <c r="B36029" s="5" t="s">
        <v>22692</v>
      </c>
      <c r="C36029" s="6" t="s">
        <v>142</v>
      </c>
    </row>
    <row r="36030">
      <c r="A36030" s="9">
        <f t="shared" si="1"/>
        <v>26555</v>
      </c>
      <c r="B36030" s="5" t="s">
        <v>22693</v>
      </c>
      <c r="C36030" s="6" t="s">
        <v>405</v>
      </c>
    </row>
    <row r="36031">
      <c r="A36031" s="9">
        <f t="shared" si="1"/>
        <v>26555</v>
      </c>
      <c r="B36031" s="5" t="s">
        <v>22693</v>
      </c>
      <c r="C36031" s="6" t="s">
        <v>23637</v>
      </c>
    </row>
    <row r="36032">
      <c r="A36032" s="9">
        <f t="shared" si="1"/>
        <v>26556</v>
      </c>
      <c r="B36032" s="5" t="s">
        <v>22694</v>
      </c>
      <c r="C36032" s="6" t="s">
        <v>365</v>
      </c>
    </row>
    <row r="36033">
      <c r="A36033" s="9">
        <f t="shared" si="1"/>
        <v>26557</v>
      </c>
      <c r="B36033" s="31" t="s">
        <v>27756</v>
      </c>
      <c r="C36033" s="26" t="s">
        <v>23639</v>
      </c>
    </row>
    <row r="36034">
      <c r="A36034" s="9">
        <f t="shared" si="1"/>
        <v>26558</v>
      </c>
      <c r="B36034" s="5" t="s">
        <v>22695</v>
      </c>
      <c r="C36034" s="6" t="s">
        <v>179</v>
      </c>
    </row>
    <row r="36035">
      <c r="A36035" s="9">
        <f t="shared" si="1"/>
        <v>26558</v>
      </c>
      <c r="B36035" s="5" t="s">
        <v>22695</v>
      </c>
      <c r="C36035" s="6" t="s">
        <v>23637</v>
      </c>
    </row>
    <row r="36036">
      <c r="A36036" s="9">
        <f t="shared" si="1"/>
        <v>26559</v>
      </c>
      <c r="B36036" s="5" t="s">
        <v>22696</v>
      </c>
      <c r="C36036" s="6" t="s">
        <v>179</v>
      </c>
    </row>
    <row r="36037">
      <c r="A36037" s="9">
        <f t="shared" si="1"/>
        <v>26559</v>
      </c>
      <c r="B36037" s="5" t="s">
        <v>22696</v>
      </c>
      <c r="C36037" s="6" t="s">
        <v>23637</v>
      </c>
    </row>
    <row r="36038">
      <c r="A36038" s="9">
        <f t="shared" si="1"/>
        <v>26560</v>
      </c>
      <c r="B36038" s="5" t="s">
        <v>22697</v>
      </c>
      <c r="C36038" s="6" t="s">
        <v>324</v>
      </c>
    </row>
    <row r="36039">
      <c r="A36039" s="9">
        <f t="shared" si="1"/>
        <v>26560</v>
      </c>
      <c r="B36039" s="5" t="s">
        <v>22697</v>
      </c>
      <c r="C36039" s="6" t="s">
        <v>23637</v>
      </c>
    </row>
    <row r="36040">
      <c r="A36040" s="9">
        <f t="shared" si="1"/>
        <v>26561</v>
      </c>
      <c r="B36040" s="5" t="s">
        <v>22698</v>
      </c>
      <c r="C36040" s="6" t="s">
        <v>365</v>
      </c>
    </row>
    <row r="36041">
      <c r="A36041" s="9">
        <f t="shared" si="1"/>
        <v>26562</v>
      </c>
      <c r="B36041" s="5" t="s">
        <v>22699</v>
      </c>
      <c r="C36041" s="6" t="s">
        <v>1360</v>
      </c>
    </row>
    <row r="36042">
      <c r="A36042" s="9">
        <f t="shared" si="1"/>
        <v>26563</v>
      </c>
      <c r="B36042" s="5" t="s">
        <v>22700</v>
      </c>
      <c r="C36042" s="6" t="s">
        <v>1223</v>
      </c>
    </row>
    <row r="36043">
      <c r="A36043" s="9">
        <f t="shared" si="1"/>
        <v>26564</v>
      </c>
      <c r="B36043" s="8" t="s">
        <v>22701</v>
      </c>
      <c r="C36043" s="6" t="s">
        <v>150</v>
      </c>
    </row>
    <row r="36044">
      <c r="A36044" s="9">
        <f t="shared" si="1"/>
        <v>26564</v>
      </c>
      <c r="B36044" s="8" t="s">
        <v>22701</v>
      </c>
      <c r="C36044" s="6" t="s">
        <v>162</v>
      </c>
    </row>
    <row r="36045">
      <c r="A36045" s="9">
        <f t="shared" si="1"/>
        <v>26564</v>
      </c>
      <c r="B36045" s="8" t="s">
        <v>22701</v>
      </c>
      <c r="C36045" s="6" t="s">
        <v>23637</v>
      </c>
    </row>
    <row r="36046">
      <c r="A36046" s="9">
        <f t="shared" si="1"/>
        <v>26565</v>
      </c>
      <c r="B36046" s="5" t="s">
        <v>22702</v>
      </c>
      <c r="C36046" s="6" t="s">
        <v>1248</v>
      </c>
    </row>
    <row r="36047">
      <c r="A36047" s="9">
        <f t="shared" si="1"/>
        <v>26566</v>
      </c>
      <c r="B36047" s="29" t="s">
        <v>27757</v>
      </c>
      <c r="C36047" s="26" t="s">
        <v>23636</v>
      </c>
    </row>
    <row r="36048">
      <c r="A36048" s="9">
        <f t="shared" si="1"/>
        <v>26567</v>
      </c>
      <c r="B36048" s="5" t="s">
        <v>22703</v>
      </c>
      <c r="C36048" s="6" t="s">
        <v>989</v>
      </c>
    </row>
    <row r="36049">
      <c r="A36049" s="9">
        <f t="shared" si="1"/>
        <v>26568</v>
      </c>
      <c r="B36049" s="8" t="s">
        <v>22704</v>
      </c>
      <c r="C36049" s="9" t="s">
        <v>177</v>
      </c>
    </row>
    <row r="36050">
      <c r="A36050" s="9">
        <f t="shared" si="1"/>
        <v>26569</v>
      </c>
      <c r="B36050" s="5" t="s">
        <v>22705</v>
      </c>
      <c r="C36050" s="6" t="s">
        <v>97</v>
      </c>
    </row>
    <row r="36051">
      <c r="A36051" s="9">
        <f t="shared" si="1"/>
        <v>26569</v>
      </c>
      <c r="B36051" s="5" t="s">
        <v>22705</v>
      </c>
      <c r="C36051" s="6" t="s">
        <v>23637</v>
      </c>
    </row>
    <row r="36052">
      <c r="A36052" s="9">
        <f t="shared" si="1"/>
        <v>26570</v>
      </c>
      <c r="B36052" s="5" t="s">
        <v>22706</v>
      </c>
      <c r="C36052" s="6" t="s">
        <v>758</v>
      </c>
    </row>
    <row r="36053">
      <c r="A36053" s="9">
        <f t="shared" si="1"/>
        <v>26571</v>
      </c>
      <c r="B36053" s="8" t="s">
        <v>22707</v>
      </c>
      <c r="C36053" s="9" t="s">
        <v>188</v>
      </c>
    </row>
    <row r="36054">
      <c r="A36054" s="9">
        <f t="shared" si="1"/>
        <v>26572</v>
      </c>
      <c r="B36054" s="8" t="s">
        <v>22708</v>
      </c>
      <c r="C36054" s="9" t="s">
        <v>722</v>
      </c>
    </row>
    <row r="36055">
      <c r="A36055" s="9">
        <f t="shared" si="1"/>
        <v>26573</v>
      </c>
      <c r="B36055" s="25" t="s">
        <v>27758</v>
      </c>
      <c r="C36055" s="26" t="s">
        <v>10122</v>
      </c>
    </row>
    <row r="36056">
      <c r="A36056" s="9">
        <f t="shared" si="1"/>
        <v>26573</v>
      </c>
      <c r="B36056" s="27" t="s">
        <v>27758</v>
      </c>
      <c r="C36056" s="28" t="s">
        <v>23637</v>
      </c>
    </row>
    <row r="36057">
      <c r="A36057" s="9">
        <f t="shared" si="1"/>
        <v>26574</v>
      </c>
      <c r="B36057" s="5" t="s">
        <v>22709</v>
      </c>
      <c r="C36057" s="6" t="s">
        <v>109</v>
      </c>
    </row>
    <row r="36058">
      <c r="A36058" s="9">
        <f t="shared" si="1"/>
        <v>26574</v>
      </c>
      <c r="B36058" s="5" t="s">
        <v>22709</v>
      </c>
      <c r="C36058" s="6" t="s">
        <v>416</v>
      </c>
    </row>
    <row r="36059">
      <c r="A36059" s="9">
        <f t="shared" si="1"/>
        <v>26575</v>
      </c>
      <c r="B36059" s="5" t="s">
        <v>22710</v>
      </c>
      <c r="C36059" s="6" t="s">
        <v>86</v>
      </c>
    </row>
    <row r="36060">
      <c r="A36060" s="9">
        <f t="shared" si="1"/>
        <v>26576</v>
      </c>
      <c r="B36060" s="5" t="s">
        <v>22711</v>
      </c>
      <c r="C36060" s="6" t="s">
        <v>818</v>
      </c>
    </row>
    <row r="36061">
      <c r="A36061" s="9">
        <f t="shared" si="1"/>
        <v>26577</v>
      </c>
      <c r="B36061" s="8" t="s">
        <v>22712</v>
      </c>
      <c r="C36061" s="9" t="s">
        <v>530</v>
      </c>
    </row>
    <row r="36062">
      <c r="A36062" s="9">
        <f t="shared" si="1"/>
        <v>26578</v>
      </c>
      <c r="B36062" s="8" t="s">
        <v>22713</v>
      </c>
      <c r="C36062" s="9" t="s">
        <v>10</v>
      </c>
    </row>
    <row r="36063">
      <c r="A36063" s="9">
        <f t="shared" si="1"/>
        <v>26579</v>
      </c>
      <c r="B36063" s="25" t="s">
        <v>27759</v>
      </c>
      <c r="C36063" s="26" t="s">
        <v>446</v>
      </c>
    </row>
    <row r="36064">
      <c r="A36064" s="9">
        <f t="shared" si="1"/>
        <v>26579</v>
      </c>
      <c r="B36064" s="25" t="s">
        <v>27759</v>
      </c>
      <c r="C36064" s="26" t="s">
        <v>25</v>
      </c>
    </row>
    <row r="36065">
      <c r="A36065" s="9">
        <f t="shared" si="1"/>
        <v>26579</v>
      </c>
      <c r="B36065" s="27" t="s">
        <v>27759</v>
      </c>
      <c r="C36065" s="28" t="s">
        <v>23637</v>
      </c>
    </row>
    <row r="36066">
      <c r="A36066" s="9">
        <f t="shared" si="1"/>
        <v>26580</v>
      </c>
      <c r="B36066" s="5" t="s">
        <v>22714</v>
      </c>
      <c r="C36066" s="6" t="s">
        <v>196</v>
      </c>
    </row>
    <row r="36067">
      <c r="A36067" s="9">
        <f t="shared" si="1"/>
        <v>26580</v>
      </c>
      <c r="B36067" s="5" t="s">
        <v>22714</v>
      </c>
      <c r="C36067" s="6" t="s">
        <v>23637</v>
      </c>
    </row>
    <row r="36068">
      <c r="A36068" s="9">
        <f t="shared" si="1"/>
        <v>26581</v>
      </c>
      <c r="B36068" s="5" t="s">
        <v>22715</v>
      </c>
      <c r="C36068" s="6" t="s">
        <v>365</v>
      </c>
    </row>
    <row r="36069">
      <c r="A36069" s="9">
        <f t="shared" si="1"/>
        <v>26582</v>
      </c>
      <c r="B36069" s="5" t="s">
        <v>22716</v>
      </c>
      <c r="C36069" s="6" t="s">
        <v>196</v>
      </c>
    </row>
    <row r="36070">
      <c r="A36070" s="9">
        <f t="shared" si="1"/>
        <v>26582</v>
      </c>
      <c r="B36070" s="5" t="s">
        <v>22716</v>
      </c>
      <c r="C36070" s="6" t="s">
        <v>23637</v>
      </c>
    </row>
    <row r="36071">
      <c r="A36071" s="9">
        <f t="shared" si="1"/>
        <v>26583</v>
      </c>
      <c r="B36071" s="5" t="s">
        <v>22717</v>
      </c>
      <c r="C36071" s="6" t="s">
        <v>142</v>
      </c>
    </row>
    <row r="36072">
      <c r="A36072" s="9">
        <f t="shared" si="1"/>
        <v>26584</v>
      </c>
      <c r="B36072" s="8" t="s">
        <v>22718</v>
      </c>
      <c r="C36072" s="9" t="s">
        <v>56</v>
      </c>
    </row>
    <row r="36073">
      <c r="A36073" s="9">
        <f t="shared" si="1"/>
        <v>26584</v>
      </c>
      <c r="B36073" s="8" t="s">
        <v>22718</v>
      </c>
      <c r="C36073" s="9" t="s">
        <v>616</v>
      </c>
    </row>
    <row r="36074">
      <c r="A36074" s="9">
        <f t="shared" si="1"/>
        <v>26585</v>
      </c>
      <c r="B36074" s="5" t="s">
        <v>22719</v>
      </c>
      <c r="C36074" s="6" t="s">
        <v>162</v>
      </c>
    </row>
    <row r="36075">
      <c r="A36075" s="9">
        <f t="shared" si="1"/>
        <v>26585</v>
      </c>
      <c r="B36075" s="5" t="s">
        <v>22719</v>
      </c>
      <c r="C36075" s="6" t="s">
        <v>150</v>
      </c>
    </row>
    <row r="36076">
      <c r="A36076" s="9">
        <f t="shared" si="1"/>
        <v>26585</v>
      </c>
      <c r="B36076" s="5" t="s">
        <v>22719</v>
      </c>
      <c r="C36076" s="6" t="s">
        <v>23637</v>
      </c>
    </row>
    <row r="36077">
      <c r="A36077" s="9">
        <f t="shared" si="1"/>
        <v>26586</v>
      </c>
      <c r="B36077" s="5" t="s">
        <v>22720</v>
      </c>
      <c r="C36077" s="6" t="s">
        <v>1124</v>
      </c>
    </row>
    <row r="36078">
      <c r="A36078" s="9">
        <f t="shared" si="1"/>
        <v>26587</v>
      </c>
      <c r="B36078" s="5" t="s">
        <v>22721</v>
      </c>
      <c r="C36078" s="6" t="s">
        <v>59</v>
      </c>
    </row>
    <row r="36079">
      <c r="A36079" s="9">
        <f t="shared" si="1"/>
        <v>26587</v>
      </c>
      <c r="B36079" s="5" t="s">
        <v>22721</v>
      </c>
      <c r="C36079" s="6" t="s">
        <v>142</v>
      </c>
    </row>
    <row r="36080">
      <c r="A36080" s="9">
        <f t="shared" si="1"/>
        <v>26587</v>
      </c>
      <c r="B36080" s="5" t="s">
        <v>22721</v>
      </c>
      <c r="C36080" s="6" t="s">
        <v>150</v>
      </c>
    </row>
    <row r="36081">
      <c r="A36081" s="9">
        <f t="shared" si="1"/>
        <v>26587</v>
      </c>
      <c r="B36081" s="5" t="s">
        <v>22721</v>
      </c>
      <c r="C36081" s="6" t="s">
        <v>23637</v>
      </c>
    </row>
    <row r="36082">
      <c r="A36082" s="9">
        <f t="shared" si="1"/>
        <v>26588</v>
      </c>
      <c r="B36082" s="5" t="s">
        <v>22722</v>
      </c>
      <c r="C36082" s="6" t="s">
        <v>179</v>
      </c>
    </row>
    <row r="36083">
      <c r="A36083" s="9">
        <f t="shared" si="1"/>
        <v>26588</v>
      </c>
      <c r="B36083" s="5" t="s">
        <v>22722</v>
      </c>
      <c r="C36083" s="6" t="s">
        <v>23637</v>
      </c>
    </row>
    <row r="36084">
      <c r="A36084" s="9">
        <f t="shared" si="1"/>
        <v>26589</v>
      </c>
      <c r="B36084" s="5" t="s">
        <v>22723</v>
      </c>
      <c r="C36084" s="6" t="s">
        <v>426</v>
      </c>
    </row>
    <row r="36085">
      <c r="A36085" s="9">
        <f t="shared" si="1"/>
        <v>26590</v>
      </c>
      <c r="B36085" s="5" t="s">
        <v>22724</v>
      </c>
      <c r="C36085" s="6" t="s">
        <v>12</v>
      </c>
    </row>
    <row r="36086">
      <c r="A36086" s="9">
        <f t="shared" si="1"/>
        <v>26591</v>
      </c>
      <c r="B36086" s="5" t="s">
        <v>22725</v>
      </c>
      <c r="C36086" s="6" t="s">
        <v>1316</v>
      </c>
    </row>
    <row r="36087">
      <c r="A36087" s="9">
        <f t="shared" si="1"/>
        <v>26592</v>
      </c>
      <c r="B36087" s="14" t="s">
        <v>22726</v>
      </c>
      <c r="C36087" s="6" t="s">
        <v>150</v>
      </c>
    </row>
    <row r="36088">
      <c r="A36088" s="9">
        <f t="shared" si="1"/>
        <v>26592</v>
      </c>
      <c r="B36088" s="14" t="s">
        <v>22726</v>
      </c>
      <c r="C36088" s="6" t="s">
        <v>23637</v>
      </c>
    </row>
    <row r="36089">
      <c r="A36089" s="9">
        <f t="shared" si="1"/>
        <v>26593</v>
      </c>
      <c r="B36089" s="8" t="s">
        <v>22727</v>
      </c>
      <c r="C36089" s="9" t="s">
        <v>162</v>
      </c>
    </row>
    <row r="36090">
      <c r="A36090" s="9">
        <f t="shared" si="1"/>
        <v>26594</v>
      </c>
      <c r="B36090" s="5" t="s">
        <v>22728</v>
      </c>
      <c r="C36090" s="6" t="s">
        <v>34</v>
      </c>
    </row>
    <row r="36091">
      <c r="A36091" s="9">
        <f t="shared" si="1"/>
        <v>26594</v>
      </c>
      <c r="B36091" s="5" t="s">
        <v>22728</v>
      </c>
      <c r="C36091" s="6" t="s">
        <v>23628</v>
      </c>
    </row>
    <row r="36092">
      <c r="A36092" s="9">
        <f t="shared" si="1"/>
        <v>26595</v>
      </c>
      <c r="B36092" s="8" t="s">
        <v>22729</v>
      </c>
      <c r="C36092" s="9" t="s">
        <v>722</v>
      </c>
    </row>
    <row r="36093">
      <c r="A36093" s="9">
        <f t="shared" si="1"/>
        <v>26596</v>
      </c>
      <c r="B36093" s="8" t="s">
        <v>22730</v>
      </c>
      <c r="C36093" s="9" t="s">
        <v>874</v>
      </c>
    </row>
    <row r="36094">
      <c r="A36094" s="9">
        <f t="shared" si="1"/>
        <v>26597</v>
      </c>
      <c r="B36094" s="8" t="s">
        <v>22731</v>
      </c>
      <c r="C36094" s="9" t="s">
        <v>188</v>
      </c>
    </row>
    <row r="36095">
      <c r="A36095" s="9">
        <f t="shared" si="1"/>
        <v>26598</v>
      </c>
      <c r="B36095" s="25" t="s">
        <v>27760</v>
      </c>
      <c r="C36095" s="26" t="s">
        <v>23845</v>
      </c>
    </row>
    <row r="36096">
      <c r="A36096" s="9">
        <f t="shared" si="1"/>
        <v>26599</v>
      </c>
      <c r="B36096" s="5" t="s">
        <v>22732</v>
      </c>
      <c r="C36096" s="6" t="s">
        <v>324</v>
      </c>
    </row>
    <row r="36097">
      <c r="A36097" s="9">
        <f t="shared" si="1"/>
        <v>26599</v>
      </c>
      <c r="B36097" s="5" t="s">
        <v>22732</v>
      </c>
      <c r="C36097" s="6" t="s">
        <v>23637</v>
      </c>
    </row>
    <row r="36098">
      <c r="A36098" s="9">
        <f t="shared" si="1"/>
        <v>26600</v>
      </c>
      <c r="B36098" s="8" t="s">
        <v>22733</v>
      </c>
      <c r="C36098" s="9" t="s">
        <v>42</v>
      </c>
    </row>
    <row r="36099">
      <c r="A36099" s="9">
        <f t="shared" si="1"/>
        <v>26601</v>
      </c>
      <c r="B36099" s="5" t="s">
        <v>22734</v>
      </c>
      <c r="C36099" s="6" t="s">
        <v>365</v>
      </c>
    </row>
    <row r="36100">
      <c r="A36100" s="9">
        <f t="shared" si="1"/>
        <v>26602</v>
      </c>
      <c r="B36100" s="8" t="s">
        <v>22735</v>
      </c>
      <c r="C36100" s="9" t="s">
        <v>162</v>
      </c>
    </row>
    <row r="36101">
      <c r="A36101" s="9">
        <f t="shared" si="1"/>
        <v>26602</v>
      </c>
      <c r="B36101" s="8" t="s">
        <v>22735</v>
      </c>
      <c r="C36101" s="9" t="s">
        <v>22</v>
      </c>
    </row>
    <row r="36102">
      <c r="A36102" s="9">
        <f t="shared" si="1"/>
        <v>26602</v>
      </c>
      <c r="B36102" s="8" t="s">
        <v>22735</v>
      </c>
      <c r="C36102" s="9" t="s">
        <v>24</v>
      </c>
    </row>
    <row r="36103">
      <c r="A36103" s="9">
        <f t="shared" si="1"/>
        <v>26602</v>
      </c>
      <c r="B36103" s="8" t="s">
        <v>22735</v>
      </c>
      <c r="C36103" s="9" t="s">
        <v>25</v>
      </c>
    </row>
    <row r="36104">
      <c r="A36104" s="9">
        <f t="shared" si="1"/>
        <v>26603</v>
      </c>
      <c r="B36104" s="8" t="s">
        <v>22736</v>
      </c>
      <c r="C36104" s="9" t="s">
        <v>56</v>
      </c>
    </row>
    <row r="36105">
      <c r="A36105" s="9">
        <f t="shared" si="1"/>
        <v>26603</v>
      </c>
      <c r="B36105" s="8" t="s">
        <v>22736</v>
      </c>
      <c r="C36105" s="9" t="s">
        <v>60</v>
      </c>
    </row>
    <row r="36106">
      <c r="A36106" s="9">
        <f t="shared" si="1"/>
        <v>26604</v>
      </c>
      <c r="B36106" s="25" t="s">
        <v>27761</v>
      </c>
      <c r="C36106" s="26" t="s">
        <v>553</v>
      </c>
    </row>
    <row r="36107">
      <c r="A36107" s="9">
        <f t="shared" si="1"/>
        <v>26605</v>
      </c>
      <c r="B36107" s="25" t="s">
        <v>27762</v>
      </c>
      <c r="C36107" s="26" t="s">
        <v>553</v>
      </c>
    </row>
    <row r="36108">
      <c r="A36108" s="9">
        <f t="shared" si="1"/>
        <v>26605</v>
      </c>
      <c r="B36108" s="25" t="s">
        <v>27762</v>
      </c>
      <c r="C36108" s="26" t="s">
        <v>162</v>
      </c>
    </row>
    <row r="36109">
      <c r="A36109" s="9">
        <f t="shared" si="1"/>
        <v>26606</v>
      </c>
      <c r="B36109" s="25" t="s">
        <v>27763</v>
      </c>
      <c r="C36109" s="26" t="s">
        <v>553</v>
      </c>
    </row>
    <row r="36110">
      <c r="A36110" s="9">
        <f t="shared" si="1"/>
        <v>26607</v>
      </c>
      <c r="B36110" s="5" t="s">
        <v>22737</v>
      </c>
      <c r="C36110" s="6" t="s">
        <v>336</v>
      </c>
    </row>
    <row r="36111">
      <c r="A36111" s="9">
        <f t="shared" si="1"/>
        <v>26607</v>
      </c>
      <c r="B36111" s="5" t="s">
        <v>22737</v>
      </c>
      <c r="C36111" s="6" t="s">
        <v>23637</v>
      </c>
    </row>
    <row r="36112">
      <c r="A36112" s="9">
        <f t="shared" si="1"/>
        <v>26608</v>
      </c>
      <c r="B36112" s="25" t="s">
        <v>27764</v>
      </c>
      <c r="C36112" s="26" t="s">
        <v>553</v>
      </c>
    </row>
    <row r="36113">
      <c r="A36113" s="9">
        <f t="shared" si="1"/>
        <v>26609</v>
      </c>
      <c r="B36113" s="25" t="s">
        <v>27765</v>
      </c>
      <c r="C36113" s="26" t="s">
        <v>196</v>
      </c>
    </row>
    <row r="36114">
      <c r="A36114" s="9">
        <f t="shared" si="1"/>
        <v>26609</v>
      </c>
      <c r="B36114" s="27" t="s">
        <v>27765</v>
      </c>
      <c r="C36114" s="28" t="s">
        <v>23637</v>
      </c>
    </row>
    <row r="36115">
      <c r="A36115" s="9">
        <f t="shared" si="1"/>
        <v>26610</v>
      </c>
      <c r="B36115" s="25" t="s">
        <v>27766</v>
      </c>
      <c r="C36115" s="26" t="s">
        <v>553</v>
      </c>
    </row>
    <row r="36116">
      <c r="A36116" s="9">
        <f t="shared" si="1"/>
        <v>26611</v>
      </c>
      <c r="B36116" s="8" t="s">
        <v>22738</v>
      </c>
      <c r="C36116" s="9" t="s">
        <v>530</v>
      </c>
    </row>
    <row r="36117">
      <c r="A36117" s="9">
        <f t="shared" si="1"/>
        <v>26612</v>
      </c>
      <c r="B36117" s="5" t="s">
        <v>22739</v>
      </c>
      <c r="C36117" s="6" t="s">
        <v>365</v>
      </c>
    </row>
    <row r="36118">
      <c r="A36118" s="9">
        <f t="shared" si="1"/>
        <v>26613</v>
      </c>
      <c r="B36118" s="5" t="s">
        <v>22740</v>
      </c>
      <c r="C36118" s="6" t="s">
        <v>365</v>
      </c>
    </row>
    <row r="36119">
      <c r="A36119" s="9">
        <f t="shared" si="1"/>
        <v>26614</v>
      </c>
      <c r="B36119" s="8" t="s">
        <v>22741</v>
      </c>
      <c r="C36119" s="9" t="s">
        <v>280</v>
      </c>
    </row>
    <row r="36120">
      <c r="A36120" s="9">
        <f t="shared" si="1"/>
        <v>26615</v>
      </c>
      <c r="B36120" s="8" t="s">
        <v>22742</v>
      </c>
      <c r="C36120" s="9" t="s">
        <v>54</v>
      </c>
    </row>
    <row r="36121">
      <c r="A36121" s="9">
        <f t="shared" si="1"/>
        <v>26616</v>
      </c>
      <c r="B36121" s="8" t="s">
        <v>22743</v>
      </c>
      <c r="C36121" s="9" t="s">
        <v>56</v>
      </c>
    </row>
    <row r="36122">
      <c r="A36122" s="9">
        <f t="shared" si="1"/>
        <v>26617</v>
      </c>
      <c r="B36122" s="8" t="s">
        <v>22744</v>
      </c>
      <c r="C36122" s="9" t="s">
        <v>60</v>
      </c>
    </row>
    <row r="36123">
      <c r="A36123" s="9">
        <f t="shared" si="1"/>
        <v>26618</v>
      </c>
      <c r="B36123" s="8" t="s">
        <v>22745</v>
      </c>
      <c r="C36123" s="9" t="s">
        <v>60</v>
      </c>
    </row>
    <row r="36124">
      <c r="A36124" s="9">
        <f t="shared" si="1"/>
        <v>26618</v>
      </c>
      <c r="B36124" s="8" t="s">
        <v>22745</v>
      </c>
      <c r="C36124" s="9" t="s">
        <v>25</v>
      </c>
    </row>
    <row r="36125">
      <c r="A36125" s="9">
        <f t="shared" si="1"/>
        <v>26618</v>
      </c>
      <c r="B36125" s="8" t="s">
        <v>22745</v>
      </c>
      <c r="C36125" s="9" t="s">
        <v>24</v>
      </c>
    </row>
    <row r="36126">
      <c r="A36126" s="9">
        <f t="shared" si="1"/>
        <v>26619</v>
      </c>
      <c r="B36126" s="25" t="s">
        <v>27767</v>
      </c>
      <c r="C36126" s="26" t="s">
        <v>11797</v>
      </c>
    </row>
    <row r="36127">
      <c r="A36127" s="9">
        <f t="shared" si="1"/>
        <v>26620</v>
      </c>
      <c r="B36127" s="5" t="s">
        <v>22746</v>
      </c>
      <c r="C36127" s="6" t="s">
        <v>621</v>
      </c>
    </row>
    <row r="36128">
      <c r="A36128" s="9">
        <f t="shared" si="1"/>
        <v>26621</v>
      </c>
      <c r="B36128" s="5" t="s">
        <v>22747</v>
      </c>
      <c r="C36128" s="6" t="s">
        <v>1856</v>
      </c>
    </row>
    <row r="36129">
      <c r="A36129" s="9">
        <f t="shared" si="1"/>
        <v>26622</v>
      </c>
      <c r="B36129" s="25" t="s">
        <v>27768</v>
      </c>
      <c r="C36129" s="26" t="s">
        <v>23761</v>
      </c>
    </row>
    <row r="36130">
      <c r="A36130" s="9">
        <f t="shared" si="1"/>
        <v>26623</v>
      </c>
      <c r="B36130" s="25" t="s">
        <v>27769</v>
      </c>
      <c r="C36130" s="26" t="s">
        <v>23761</v>
      </c>
    </row>
    <row r="36131">
      <c r="A36131" s="9">
        <f t="shared" si="1"/>
        <v>26624</v>
      </c>
      <c r="B36131" s="25" t="s">
        <v>27770</v>
      </c>
      <c r="C36131" s="26" t="s">
        <v>23761</v>
      </c>
    </row>
    <row r="36132">
      <c r="A36132" s="9">
        <f t="shared" si="1"/>
        <v>26625</v>
      </c>
      <c r="B36132" s="5" t="s">
        <v>22748</v>
      </c>
      <c r="C36132" s="6" t="s">
        <v>1207</v>
      </c>
    </row>
    <row r="36133">
      <c r="A36133" s="9">
        <f t="shared" si="1"/>
        <v>26626</v>
      </c>
      <c r="B36133" s="8" t="s">
        <v>22749</v>
      </c>
      <c r="C36133" s="9" t="s">
        <v>162</v>
      </c>
    </row>
    <row r="36134">
      <c r="A36134" s="9">
        <f t="shared" si="1"/>
        <v>26627</v>
      </c>
      <c r="B36134" s="8" t="s">
        <v>22750</v>
      </c>
      <c r="C36134" s="9" t="s">
        <v>64</v>
      </c>
    </row>
    <row r="36135">
      <c r="A36135" s="9">
        <f t="shared" si="1"/>
        <v>26628</v>
      </c>
      <c r="B36135" s="25" t="s">
        <v>27771</v>
      </c>
      <c r="C36135" s="26" t="s">
        <v>23808</v>
      </c>
    </row>
    <row r="36136">
      <c r="A36136" s="9">
        <f t="shared" si="1"/>
        <v>26629</v>
      </c>
      <c r="B36136" s="25" t="s">
        <v>27772</v>
      </c>
      <c r="C36136" s="26" t="s">
        <v>23812</v>
      </c>
    </row>
    <row r="36137">
      <c r="A36137" s="9">
        <f t="shared" si="1"/>
        <v>26630</v>
      </c>
      <c r="B36137" s="25" t="s">
        <v>27773</v>
      </c>
      <c r="C36137" s="26" t="s">
        <v>23812</v>
      </c>
    </row>
    <row r="36138">
      <c r="A36138" s="9">
        <f t="shared" si="1"/>
        <v>26631</v>
      </c>
      <c r="B36138" s="5" t="s">
        <v>22751</v>
      </c>
      <c r="C36138" s="6" t="s">
        <v>2549</v>
      </c>
    </row>
    <row r="36139">
      <c r="A36139" s="9">
        <f t="shared" si="1"/>
        <v>26631</v>
      </c>
      <c r="B36139" s="5" t="s">
        <v>22751</v>
      </c>
      <c r="C36139" s="6" t="s">
        <v>23628</v>
      </c>
    </row>
    <row r="36140">
      <c r="A36140" s="9">
        <f t="shared" si="1"/>
        <v>26632</v>
      </c>
      <c r="B36140" s="8" t="s">
        <v>22752</v>
      </c>
      <c r="C36140" s="9" t="s">
        <v>1169</v>
      </c>
    </row>
    <row r="36141">
      <c r="A36141" s="9">
        <f t="shared" si="1"/>
        <v>26633</v>
      </c>
      <c r="B36141" s="29" t="s">
        <v>27774</v>
      </c>
      <c r="C36141" s="26" t="s">
        <v>23737</v>
      </c>
    </row>
    <row r="36142">
      <c r="A36142" s="9">
        <f t="shared" si="1"/>
        <v>26634</v>
      </c>
      <c r="B36142" s="5" t="s">
        <v>22753</v>
      </c>
      <c r="C36142" s="6" t="s">
        <v>1007</v>
      </c>
    </row>
    <row r="36143">
      <c r="A36143" s="9">
        <f t="shared" si="1"/>
        <v>26635</v>
      </c>
      <c r="B36143" s="8" t="s">
        <v>22754</v>
      </c>
      <c r="C36143" s="9" t="s">
        <v>1776</v>
      </c>
    </row>
    <row r="36144">
      <c r="A36144" s="9">
        <f t="shared" si="1"/>
        <v>26636</v>
      </c>
      <c r="B36144" s="25" t="s">
        <v>27775</v>
      </c>
      <c r="C36144" s="26" t="s">
        <v>23808</v>
      </c>
    </row>
    <row r="36145">
      <c r="A36145" s="9">
        <f t="shared" si="1"/>
        <v>26637</v>
      </c>
      <c r="B36145" s="8" t="s">
        <v>22755</v>
      </c>
      <c r="C36145" s="9" t="s">
        <v>280</v>
      </c>
    </row>
    <row r="36146">
      <c r="A36146" s="9">
        <f t="shared" si="1"/>
        <v>26638</v>
      </c>
      <c r="B36146" s="5" t="s">
        <v>22756</v>
      </c>
      <c r="C36146" s="6" t="s">
        <v>1260</v>
      </c>
    </row>
    <row r="36147">
      <c r="A36147" s="9">
        <f t="shared" si="1"/>
        <v>26639</v>
      </c>
      <c r="B36147" s="5" t="s">
        <v>22757</v>
      </c>
      <c r="C36147" s="6" t="s">
        <v>365</v>
      </c>
    </row>
    <row r="36148">
      <c r="A36148" s="9">
        <f t="shared" si="1"/>
        <v>26640</v>
      </c>
      <c r="B36148" s="5" t="s">
        <v>22758</v>
      </c>
      <c r="C36148" s="6" t="s">
        <v>426</v>
      </c>
    </row>
    <row r="36149">
      <c r="A36149" s="9">
        <f t="shared" si="1"/>
        <v>26641</v>
      </c>
      <c r="B36149" s="25" t="s">
        <v>27776</v>
      </c>
      <c r="C36149" s="26" t="s">
        <v>23630</v>
      </c>
    </row>
    <row r="36150">
      <c r="A36150" s="9">
        <f t="shared" si="1"/>
        <v>26642</v>
      </c>
      <c r="B36150" s="25" t="s">
        <v>27777</v>
      </c>
      <c r="C36150" s="26" t="s">
        <v>23630</v>
      </c>
    </row>
    <row r="36151">
      <c r="A36151" s="9">
        <f t="shared" si="1"/>
        <v>26643</v>
      </c>
      <c r="B36151" s="25" t="s">
        <v>27778</v>
      </c>
      <c r="C36151" s="26" t="s">
        <v>11797</v>
      </c>
    </row>
    <row r="36152">
      <c r="A36152" s="9">
        <f t="shared" si="1"/>
        <v>26644</v>
      </c>
      <c r="B36152" s="8" t="s">
        <v>22759</v>
      </c>
      <c r="C36152" s="9" t="s">
        <v>530</v>
      </c>
    </row>
    <row r="36153">
      <c r="A36153" s="9">
        <f t="shared" si="1"/>
        <v>26645</v>
      </c>
      <c r="B36153" s="8" t="s">
        <v>22760</v>
      </c>
      <c r="C36153" s="9" t="s">
        <v>1169</v>
      </c>
    </row>
    <row r="36154">
      <c r="A36154" s="9">
        <f t="shared" si="1"/>
        <v>26646</v>
      </c>
      <c r="B36154" s="5" t="s">
        <v>22761</v>
      </c>
      <c r="C36154" s="6" t="s">
        <v>59</v>
      </c>
    </row>
    <row r="36155">
      <c r="A36155" s="9">
        <f t="shared" si="1"/>
        <v>26647</v>
      </c>
      <c r="B36155" s="5" t="s">
        <v>22762</v>
      </c>
      <c r="C36155" s="6" t="s">
        <v>324</v>
      </c>
    </row>
    <row r="36156">
      <c r="A36156" s="9">
        <f t="shared" si="1"/>
        <v>26647</v>
      </c>
      <c r="B36156" s="5" t="s">
        <v>22762</v>
      </c>
      <c r="C36156" s="6" t="s">
        <v>23637</v>
      </c>
    </row>
    <row r="36157">
      <c r="A36157" s="9">
        <f t="shared" si="1"/>
        <v>26648</v>
      </c>
      <c r="B36157" s="8" t="s">
        <v>22763</v>
      </c>
      <c r="C36157" s="9" t="s">
        <v>142</v>
      </c>
    </row>
    <row r="36158">
      <c r="A36158" s="9">
        <f t="shared" si="1"/>
        <v>26648</v>
      </c>
      <c r="B36158" s="8" t="s">
        <v>22763</v>
      </c>
      <c r="C36158" s="9" t="s">
        <v>25</v>
      </c>
    </row>
    <row r="36159">
      <c r="A36159" s="9">
        <f t="shared" si="1"/>
        <v>26649</v>
      </c>
      <c r="B36159" s="8" t="s">
        <v>22764</v>
      </c>
      <c r="C36159" s="9" t="s">
        <v>46</v>
      </c>
    </row>
    <row r="36160">
      <c r="A36160" s="9">
        <f t="shared" si="1"/>
        <v>26650</v>
      </c>
      <c r="B36160" s="8" t="s">
        <v>22765</v>
      </c>
      <c r="C36160" s="9" t="s">
        <v>416</v>
      </c>
    </row>
    <row r="36161">
      <c r="A36161" s="9">
        <f t="shared" si="1"/>
        <v>26651</v>
      </c>
      <c r="B36161" s="8" t="s">
        <v>22766</v>
      </c>
      <c r="C36161" s="9" t="s">
        <v>42</v>
      </c>
    </row>
    <row r="36162">
      <c r="A36162" s="9">
        <f t="shared" si="1"/>
        <v>26652</v>
      </c>
      <c r="B36162" s="8" t="s">
        <v>22767</v>
      </c>
      <c r="C36162" s="9" t="s">
        <v>188</v>
      </c>
    </row>
    <row r="36163">
      <c r="A36163" s="9">
        <f t="shared" si="1"/>
        <v>26653</v>
      </c>
      <c r="B36163" s="8" t="s">
        <v>22768</v>
      </c>
      <c r="C36163" s="9" t="s">
        <v>416</v>
      </c>
    </row>
    <row r="36164">
      <c r="A36164" s="9">
        <f t="shared" si="1"/>
        <v>26654</v>
      </c>
      <c r="B36164" s="5" t="s">
        <v>22769</v>
      </c>
      <c r="C36164" s="6" t="s">
        <v>621</v>
      </c>
    </row>
    <row r="36165">
      <c r="A36165" s="9">
        <f t="shared" si="1"/>
        <v>26655</v>
      </c>
      <c r="B36165" s="5" t="s">
        <v>22770</v>
      </c>
      <c r="C36165" s="6" t="s">
        <v>462</v>
      </c>
    </row>
    <row r="36166">
      <c r="A36166" s="9">
        <f t="shared" si="1"/>
        <v>26655</v>
      </c>
      <c r="B36166" s="5" t="s">
        <v>22770</v>
      </c>
      <c r="C36166" s="6" t="s">
        <v>23637</v>
      </c>
    </row>
    <row r="36167">
      <c r="A36167" s="9">
        <f t="shared" si="1"/>
        <v>26656</v>
      </c>
      <c r="B36167" s="5" t="s">
        <v>22771</v>
      </c>
      <c r="C36167" s="6" t="s">
        <v>1262</v>
      </c>
    </row>
    <row r="36168">
      <c r="A36168" s="9">
        <f t="shared" si="1"/>
        <v>26657</v>
      </c>
      <c r="B36168" s="30" t="s">
        <v>27779</v>
      </c>
      <c r="C36168" s="26" t="s">
        <v>23737</v>
      </c>
    </row>
    <row r="36169">
      <c r="A36169" s="9">
        <f t="shared" si="1"/>
        <v>26658</v>
      </c>
      <c r="B36169" s="8" t="s">
        <v>22772</v>
      </c>
      <c r="C36169" s="9" t="s">
        <v>1548</v>
      </c>
    </row>
    <row r="36170">
      <c r="A36170" s="9">
        <f t="shared" si="1"/>
        <v>26659</v>
      </c>
      <c r="B36170" s="8" t="s">
        <v>22773</v>
      </c>
      <c r="C36170" s="9" t="s">
        <v>758</v>
      </c>
    </row>
    <row r="36171">
      <c r="A36171" s="9">
        <f t="shared" si="1"/>
        <v>26660</v>
      </c>
      <c r="B36171" s="5" t="s">
        <v>22774</v>
      </c>
      <c r="C36171" s="6" t="s">
        <v>1267</v>
      </c>
    </row>
    <row r="36172">
      <c r="A36172" s="9">
        <f t="shared" si="1"/>
        <v>26661</v>
      </c>
      <c r="B36172" s="5" t="s">
        <v>22775</v>
      </c>
      <c r="C36172" s="6" t="s">
        <v>1495</v>
      </c>
    </row>
    <row r="36173">
      <c r="A36173" s="9">
        <f t="shared" si="1"/>
        <v>26662</v>
      </c>
      <c r="B36173" s="5" t="s">
        <v>22776</v>
      </c>
      <c r="C36173" s="6" t="s">
        <v>437</v>
      </c>
    </row>
    <row r="36174">
      <c r="A36174" s="9">
        <f t="shared" si="1"/>
        <v>26663</v>
      </c>
      <c r="B36174" s="25" t="s">
        <v>27780</v>
      </c>
      <c r="C36174" s="26" t="s">
        <v>8541</v>
      </c>
    </row>
    <row r="36175">
      <c r="A36175" s="9">
        <f t="shared" si="1"/>
        <v>26664</v>
      </c>
      <c r="B36175" s="5" t="s">
        <v>22777</v>
      </c>
      <c r="C36175" s="6" t="s">
        <v>437</v>
      </c>
    </row>
    <row r="36176">
      <c r="A36176" s="9">
        <f t="shared" si="1"/>
        <v>26665</v>
      </c>
      <c r="B36176" s="5" t="s">
        <v>22778</v>
      </c>
      <c r="C36176" s="6" t="s">
        <v>727</v>
      </c>
    </row>
    <row r="36177">
      <c r="A36177" s="9">
        <f t="shared" si="1"/>
        <v>26666</v>
      </c>
      <c r="B36177" s="31" t="s">
        <v>27781</v>
      </c>
      <c r="C36177" s="26" t="s">
        <v>23639</v>
      </c>
    </row>
    <row r="36178">
      <c r="A36178" s="9">
        <f t="shared" si="1"/>
        <v>26667</v>
      </c>
      <c r="B36178" s="5" t="s">
        <v>22779</v>
      </c>
      <c r="C36178" s="6" t="s">
        <v>365</v>
      </c>
    </row>
    <row r="36179">
      <c r="A36179" s="9">
        <f t="shared" si="1"/>
        <v>26668</v>
      </c>
      <c r="B36179" s="27" t="s">
        <v>27782</v>
      </c>
      <c r="C36179" s="28" t="s">
        <v>23637</v>
      </c>
    </row>
    <row r="36180">
      <c r="A36180" s="9">
        <f t="shared" si="1"/>
        <v>26668</v>
      </c>
      <c r="B36180" s="25" t="s">
        <v>27782</v>
      </c>
      <c r="C36180" s="33" t="s">
        <v>90</v>
      </c>
    </row>
    <row r="36181">
      <c r="A36181" s="9">
        <f t="shared" si="1"/>
        <v>26668</v>
      </c>
      <c r="B36181" s="25" t="s">
        <v>27782</v>
      </c>
      <c r="C36181" s="34" t="s">
        <v>60</v>
      </c>
    </row>
    <row r="36182">
      <c r="A36182" s="9">
        <f t="shared" si="1"/>
        <v>26669</v>
      </c>
      <c r="B36182" s="5" t="s">
        <v>22780</v>
      </c>
      <c r="C36182" s="6" t="s">
        <v>365</v>
      </c>
    </row>
    <row r="36183">
      <c r="A36183" s="9">
        <f t="shared" si="1"/>
        <v>26670</v>
      </c>
      <c r="B36183" s="5" t="s">
        <v>22781</v>
      </c>
      <c r="C36183" s="6" t="s">
        <v>365</v>
      </c>
    </row>
    <row r="36184">
      <c r="A36184" s="9">
        <f t="shared" si="1"/>
        <v>26671</v>
      </c>
      <c r="B36184" s="5" t="s">
        <v>22782</v>
      </c>
      <c r="C36184" s="6" t="s">
        <v>1248</v>
      </c>
    </row>
    <row r="36185">
      <c r="A36185" s="9">
        <f t="shared" si="1"/>
        <v>26672</v>
      </c>
      <c r="B36185" s="30" t="s">
        <v>27783</v>
      </c>
      <c r="C36185" s="26" t="s">
        <v>23737</v>
      </c>
    </row>
    <row r="36186">
      <c r="A36186" s="9">
        <f t="shared" si="1"/>
        <v>26673</v>
      </c>
      <c r="B36186" s="5" t="s">
        <v>22783</v>
      </c>
      <c r="C36186" s="6" t="s">
        <v>1360</v>
      </c>
    </row>
    <row r="36187">
      <c r="A36187" s="9">
        <f t="shared" si="1"/>
        <v>26674</v>
      </c>
      <c r="B36187" s="5" t="s">
        <v>22784</v>
      </c>
      <c r="C36187" s="6" t="s">
        <v>336</v>
      </c>
    </row>
    <row r="36188">
      <c r="A36188" s="9">
        <f t="shared" si="1"/>
        <v>26674</v>
      </c>
      <c r="B36188" s="5" t="s">
        <v>22784</v>
      </c>
      <c r="C36188" s="6" t="s">
        <v>23637</v>
      </c>
    </row>
    <row r="36189">
      <c r="A36189" s="9">
        <f t="shared" si="1"/>
        <v>26675</v>
      </c>
      <c r="B36189" s="8" t="s">
        <v>22785</v>
      </c>
      <c r="C36189" s="9" t="s">
        <v>177</v>
      </c>
    </row>
    <row r="36190">
      <c r="A36190" s="9">
        <f t="shared" si="1"/>
        <v>26676</v>
      </c>
      <c r="B36190" s="8" t="s">
        <v>22786</v>
      </c>
      <c r="C36190" s="9" t="s">
        <v>780</v>
      </c>
    </row>
    <row r="36191">
      <c r="A36191" s="9">
        <f t="shared" si="1"/>
        <v>26676</v>
      </c>
      <c r="B36191" s="8" t="s">
        <v>22786</v>
      </c>
      <c r="C36191" s="9" t="s">
        <v>60</v>
      </c>
    </row>
    <row r="36192">
      <c r="A36192" s="9">
        <f t="shared" si="1"/>
        <v>26676</v>
      </c>
      <c r="B36192" s="8" t="s">
        <v>22786</v>
      </c>
      <c r="C36192" s="9" t="s">
        <v>24</v>
      </c>
    </row>
    <row r="36193">
      <c r="A36193" s="9">
        <f t="shared" si="1"/>
        <v>26676</v>
      </c>
      <c r="B36193" s="8" t="s">
        <v>22786</v>
      </c>
      <c r="C36193" s="9" t="s">
        <v>25</v>
      </c>
    </row>
    <row r="36194">
      <c r="A36194" s="9">
        <f t="shared" si="1"/>
        <v>26676</v>
      </c>
      <c r="B36194" s="8" t="s">
        <v>22786</v>
      </c>
      <c r="C36194" s="9" t="s">
        <v>22</v>
      </c>
    </row>
    <row r="36195">
      <c r="A36195" s="9">
        <f t="shared" si="1"/>
        <v>26677</v>
      </c>
      <c r="B36195" s="5" t="s">
        <v>22787</v>
      </c>
      <c r="C36195" s="6" t="s">
        <v>326</v>
      </c>
    </row>
    <row r="36196">
      <c r="A36196" s="9">
        <f t="shared" si="1"/>
        <v>26677</v>
      </c>
      <c r="B36196" s="5" t="s">
        <v>22787</v>
      </c>
      <c r="C36196" s="6" t="s">
        <v>650</v>
      </c>
    </row>
    <row r="36197">
      <c r="A36197" s="9">
        <f t="shared" si="1"/>
        <v>26677</v>
      </c>
      <c r="B36197" s="5" t="s">
        <v>22787</v>
      </c>
      <c r="C36197" s="6" t="s">
        <v>23637</v>
      </c>
    </row>
    <row r="36198">
      <c r="A36198" s="9">
        <f t="shared" si="1"/>
        <v>26678</v>
      </c>
      <c r="B36198" s="8" t="s">
        <v>22788</v>
      </c>
      <c r="C36198" s="9" t="s">
        <v>56</v>
      </c>
    </row>
    <row r="36199">
      <c r="A36199" s="9">
        <f t="shared" si="1"/>
        <v>26678</v>
      </c>
      <c r="B36199" s="8" t="s">
        <v>22788</v>
      </c>
      <c r="C36199" s="9" t="s">
        <v>142</v>
      </c>
    </row>
    <row r="36200">
      <c r="A36200" s="9">
        <f t="shared" si="1"/>
        <v>26678</v>
      </c>
      <c r="B36200" s="8" t="s">
        <v>22788</v>
      </c>
      <c r="C36200" s="9" t="s">
        <v>616</v>
      </c>
    </row>
    <row r="36201">
      <c r="A36201" s="9">
        <f t="shared" si="1"/>
        <v>26679</v>
      </c>
      <c r="B36201" s="41" t="s">
        <v>27784</v>
      </c>
      <c r="C36201" s="26" t="s">
        <v>23636</v>
      </c>
    </row>
    <row r="36202">
      <c r="A36202" s="9">
        <f t="shared" si="1"/>
        <v>26680</v>
      </c>
      <c r="B36202" s="8" t="s">
        <v>22789</v>
      </c>
      <c r="C36202" s="9" t="s">
        <v>416</v>
      </c>
    </row>
    <row r="36203">
      <c r="A36203" s="9">
        <f t="shared" si="1"/>
        <v>26681</v>
      </c>
      <c r="B36203" s="8" t="s">
        <v>22790</v>
      </c>
      <c r="C36203" s="9" t="s">
        <v>42</v>
      </c>
    </row>
    <row r="36204">
      <c r="A36204" s="9">
        <f t="shared" si="1"/>
        <v>26682</v>
      </c>
      <c r="B36204" s="8" t="s">
        <v>22791</v>
      </c>
      <c r="C36204" s="9" t="s">
        <v>188</v>
      </c>
    </row>
    <row r="36205">
      <c r="A36205" s="9">
        <f t="shared" si="1"/>
        <v>26683</v>
      </c>
      <c r="B36205" s="8" t="s">
        <v>22792</v>
      </c>
      <c r="C36205" s="6" t="s">
        <v>59</v>
      </c>
    </row>
    <row r="36206">
      <c r="A36206" s="9">
        <f t="shared" si="1"/>
        <v>26684</v>
      </c>
      <c r="B36206" s="5" t="s">
        <v>22793</v>
      </c>
      <c r="C36206" s="6" t="s">
        <v>452</v>
      </c>
    </row>
    <row r="36207">
      <c r="A36207" s="9">
        <f t="shared" si="1"/>
        <v>26684</v>
      </c>
      <c r="B36207" s="5" t="s">
        <v>22793</v>
      </c>
      <c r="C36207" s="6" t="s">
        <v>23637</v>
      </c>
    </row>
    <row r="36208">
      <c r="A36208" s="9">
        <f t="shared" si="1"/>
        <v>26685</v>
      </c>
      <c r="B36208" s="5" t="s">
        <v>22794</v>
      </c>
      <c r="C36208" s="6" t="s">
        <v>267</v>
      </c>
    </row>
    <row r="36209">
      <c r="A36209" s="9">
        <f t="shared" si="1"/>
        <v>26685</v>
      </c>
      <c r="B36209" s="5" t="s">
        <v>22794</v>
      </c>
      <c r="C36209" s="6" t="s">
        <v>91</v>
      </c>
    </row>
    <row r="36210">
      <c r="A36210" s="9">
        <f t="shared" si="1"/>
        <v>26685</v>
      </c>
      <c r="B36210" s="5" t="s">
        <v>22794</v>
      </c>
      <c r="C36210" s="6" t="s">
        <v>23637</v>
      </c>
    </row>
    <row r="36211">
      <c r="A36211" s="9">
        <f t="shared" si="1"/>
        <v>26686</v>
      </c>
      <c r="B36211" s="5" t="s">
        <v>22795</v>
      </c>
      <c r="C36211" s="6" t="s">
        <v>324</v>
      </c>
    </row>
    <row r="36212">
      <c r="A36212" s="9">
        <f t="shared" si="1"/>
        <v>26686</v>
      </c>
      <c r="B36212" s="5" t="s">
        <v>22795</v>
      </c>
      <c r="C36212" s="6" t="s">
        <v>23637</v>
      </c>
    </row>
    <row r="36213">
      <c r="A36213" s="9">
        <f t="shared" si="1"/>
        <v>26687</v>
      </c>
      <c r="B36213" s="25" t="s">
        <v>27785</v>
      </c>
      <c r="C36213" s="26" t="s">
        <v>23812</v>
      </c>
    </row>
    <row r="36214">
      <c r="A36214" s="9">
        <f t="shared" si="1"/>
        <v>26688</v>
      </c>
      <c r="B36214" s="35" t="s">
        <v>27786</v>
      </c>
      <c r="C36214" s="26" t="s">
        <v>23636</v>
      </c>
    </row>
    <row r="36215">
      <c r="A36215" s="9">
        <f t="shared" si="1"/>
        <v>26689</v>
      </c>
      <c r="B36215" s="44" t="s">
        <v>27787</v>
      </c>
      <c r="C36215" s="26" t="s">
        <v>23639</v>
      </c>
    </row>
    <row r="36216">
      <c r="A36216" s="9">
        <f t="shared" si="1"/>
        <v>26690</v>
      </c>
      <c r="B36216" s="5" t="s">
        <v>22796</v>
      </c>
      <c r="C36216" s="6" t="s">
        <v>179</v>
      </c>
    </row>
    <row r="36217">
      <c r="A36217" s="9">
        <f t="shared" si="1"/>
        <v>26690</v>
      </c>
      <c r="B36217" s="5" t="s">
        <v>22796</v>
      </c>
      <c r="C36217" s="6" t="s">
        <v>23637</v>
      </c>
    </row>
    <row r="36218">
      <c r="A36218" s="9">
        <f t="shared" si="1"/>
        <v>26691</v>
      </c>
      <c r="B36218" s="5" t="s">
        <v>22797</v>
      </c>
      <c r="C36218" s="6" t="s">
        <v>1221</v>
      </c>
    </row>
    <row r="36219">
      <c r="A36219" s="9">
        <f t="shared" si="1"/>
        <v>26692</v>
      </c>
      <c r="B36219" s="16" t="s">
        <v>22798</v>
      </c>
      <c r="C36219" s="6" t="s">
        <v>1235</v>
      </c>
    </row>
    <row r="36220">
      <c r="A36220" s="9">
        <f t="shared" si="1"/>
        <v>26693</v>
      </c>
      <c r="B36220" s="5" t="s">
        <v>22799</v>
      </c>
      <c r="C36220" s="6" t="s">
        <v>437</v>
      </c>
    </row>
    <row r="36221">
      <c r="A36221" s="9">
        <f t="shared" si="1"/>
        <v>26694</v>
      </c>
      <c r="B36221" s="5" t="s">
        <v>22800</v>
      </c>
      <c r="C36221" s="6" t="s">
        <v>683</v>
      </c>
    </row>
    <row r="36222">
      <c r="A36222" s="9">
        <f t="shared" si="1"/>
        <v>26694</v>
      </c>
      <c r="B36222" s="37" t="s">
        <v>22800</v>
      </c>
      <c r="C36222" s="28" t="s">
        <v>23633</v>
      </c>
    </row>
    <row r="36223">
      <c r="A36223" s="9">
        <f t="shared" si="1"/>
        <v>26695</v>
      </c>
      <c r="B36223" s="5" t="s">
        <v>22801</v>
      </c>
      <c r="C36223" s="6" t="s">
        <v>603</v>
      </c>
    </row>
    <row r="36224">
      <c r="A36224" s="9">
        <f t="shared" si="1"/>
        <v>26696</v>
      </c>
      <c r="B36224" s="25" t="s">
        <v>27788</v>
      </c>
      <c r="C36224" s="26" t="s">
        <v>650</v>
      </c>
    </row>
    <row r="36225">
      <c r="A36225" s="9">
        <f t="shared" si="1"/>
        <v>26697</v>
      </c>
      <c r="B36225" s="8" t="s">
        <v>22802</v>
      </c>
      <c r="C36225" s="9" t="s">
        <v>502</v>
      </c>
    </row>
    <row r="36226">
      <c r="A36226" s="9">
        <f t="shared" si="1"/>
        <v>26698</v>
      </c>
      <c r="B36226" s="5" t="s">
        <v>22803</v>
      </c>
      <c r="C36226" s="6" t="s">
        <v>86</v>
      </c>
    </row>
    <row r="36227">
      <c r="A36227" s="9">
        <f t="shared" si="1"/>
        <v>26699</v>
      </c>
      <c r="B36227" s="5" t="s">
        <v>22804</v>
      </c>
      <c r="C36227" s="6" t="s">
        <v>420</v>
      </c>
    </row>
    <row r="36228">
      <c r="A36228" s="9">
        <f t="shared" si="1"/>
        <v>26699</v>
      </c>
      <c r="B36228" s="5" t="s">
        <v>22804</v>
      </c>
      <c r="C36228" s="6" t="s">
        <v>23672</v>
      </c>
    </row>
    <row r="36229">
      <c r="A36229" s="9">
        <f t="shared" si="1"/>
        <v>26700</v>
      </c>
      <c r="B36229" s="8" t="s">
        <v>22805</v>
      </c>
      <c r="C36229" s="9" t="s">
        <v>60</v>
      </c>
    </row>
    <row r="36230">
      <c r="A36230" s="9">
        <f t="shared" si="1"/>
        <v>26700</v>
      </c>
      <c r="B36230" s="8" t="s">
        <v>22805</v>
      </c>
      <c r="C36230" s="9" t="s">
        <v>142</v>
      </c>
    </row>
    <row r="36231">
      <c r="A36231" s="9">
        <f t="shared" si="1"/>
        <v>26701</v>
      </c>
      <c r="B36231" s="5" t="s">
        <v>22806</v>
      </c>
      <c r="C36231" s="6" t="s">
        <v>1120</v>
      </c>
    </row>
    <row r="36232">
      <c r="A36232" s="9">
        <f t="shared" si="1"/>
        <v>26702</v>
      </c>
      <c r="B36232" s="5" t="s">
        <v>22807</v>
      </c>
      <c r="C36232" s="6" t="s">
        <v>437</v>
      </c>
    </row>
    <row r="36233">
      <c r="A36233" s="9">
        <f t="shared" si="1"/>
        <v>26703</v>
      </c>
      <c r="B36233" s="5" t="s">
        <v>22808</v>
      </c>
      <c r="C36233" s="6" t="s">
        <v>1262</v>
      </c>
    </row>
    <row r="36234">
      <c r="A36234" s="9">
        <f t="shared" si="1"/>
        <v>26704</v>
      </c>
      <c r="B36234" s="16" t="s">
        <v>22809</v>
      </c>
      <c r="C36234" s="6" t="s">
        <v>1235</v>
      </c>
    </row>
    <row r="36235">
      <c r="A36235" s="9">
        <f t="shared" si="1"/>
        <v>26705</v>
      </c>
      <c r="B36235" s="5" t="s">
        <v>22810</v>
      </c>
      <c r="C36235" s="6" t="s">
        <v>405</v>
      </c>
    </row>
    <row r="36236">
      <c r="A36236" s="9">
        <f t="shared" si="1"/>
        <v>26705</v>
      </c>
      <c r="B36236" s="5" t="s">
        <v>22810</v>
      </c>
      <c r="C36236" s="6" t="s">
        <v>23637</v>
      </c>
    </row>
    <row r="36237">
      <c r="A36237" s="9">
        <f t="shared" si="1"/>
        <v>26706</v>
      </c>
      <c r="B36237" s="5" t="s">
        <v>22811</v>
      </c>
      <c r="C36237" s="6" t="s">
        <v>1040</v>
      </c>
    </row>
    <row r="36238">
      <c r="A36238" s="9">
        <f t="shared" si="1"/>
        <v>26707</v>
      </c>
      <c r="B36238" s="8" t="s">
        <v>22812</v>
      </c>
      <c r="C36238" s="9" t="s">
        <v>818</v>
      </c>
    </row>
    <row r="36239">
      <c r="A36239" s="9">
        <f t="shared" si="1"/>
        <v>26708</v>
      </c>
      <c r="B36239" s="5" t="s">
        <v>22813</v>
      </c>
      <c r="C36239" s="6" t="s">
        <v>86</v>
      </c>
    </row>
    <row r="36240">
      <c r="A36240" s="9">
        <f t="shared" si="1"/>
        <v>26709</v>
      </c>
      <c r="B36240" s="5" t="s">
        <v>22814</v>
      </c>
      <c r="C36240" s="6" t="s">
        <v>86</v>
      </c>
    </row>
    <row r="36241">
      <c r="A36241" s="9">
        <f t="shared" si="1"/>
        <v>26710</v>
      </c>
      <c r="B36241" s="5" t="s">
        <v>22815</v>
      </c>
      <c r="C36241" s="6" t="s">
        <v>86</v>
      </c>
    </row>
    <row r="36242">
      <c r="A36242" s="9">
        <f t="shared" si="1"/>
        <v>26711</v>
      </c>
      <c r="B36242" s="5" t="s">
        <v>22816</v>
      </c>
      <c r="C36242" s="6" t="s">
        <v>437</v>
      </c>
    </row>
    <row r="36243">
      <c r="A36243" s="9">
        <f t="shared" si="1"/>
        <v>26712</v>
      </c>
      <c r="B36243" s="25" t="s">
        <v>27789</v>
      </c>
      <c r="C36243" s="26" t="s">
        <v>8541</v>
      </c>
    </row>
    <row r="36244">
      <c r="A36244" s="9">
        <f t="shared" si="1"/>
        <v>26713</v>
      </c>
      <c r="B36244" s="25" t="s">
        <v>27790</v>
      </c>
      <c r="C36244" s="26" t="s">
        <v>8541</v>
      </c>
    </row>
    <row r="36245">
      <c r="A36245" s="9">
        <f t="shared" si="1"/>
        <v>26714</v>
      </c>
      <c r="B36245" s="8" t="s">
        <v>22817</v>
      </c>
      <c r="C36245" s="9" t="s">
        <v>818</v>
      </c>
    </row>
    <row r="36246">
      <c r="A36246" s="9">
        <f t="shared" si="1"/>
        <v>26715</v>
      </c>
      <c r="B36246" s="5" t="s">
        <v>22818</v>
      </c>
      <c r="C36246" s="6" t="s">
        <v>1360</v>
      </c>
    </row>
    <row r="36247">
      <c r="A36247" s="9">
        <f t="shared" si="1"/>
        <v>26716</v>
      </c>
      <c r="B36247" s="8" t="s">
        <v>22819</v>
      </c>
      <c r="C36247" s="9" t="s">
        <v>65</v>
      </c>
    </row>
    <row r="36248">
      <c r="A36248" s="9">
        <f t="shared" si="1"/>
        <v>26717</v>
      </c>
      <c r="B36248" s="5" t="s">
        <v>22820</v>
      </c>
      <c r="C36248" s="6" t="s">
        <v>1360</v>
      </c>
    </row>
    <row r="36249">
      <c r="A36249" s="9">
        <f t="shared" si="1"/>
        <v>26718</v>
      </c>
      <c r="B36249" s="5" t="s">
        <v>22821</v>
      </c>
      <c r="C36249" s="6" t="s">
        <v>437</v>
      </c>
    </row>
    <row r="36250">
      <c r="A36250" s="9">
        <f t="shared" si="1"/>
        <v>26719</v>
      </c>
      <c r="B36250" s="5" t="s">
        <v>22822</v>
      </c>
      <c r="C36250" s="6" t="s">
        <v>621</v>
      </c>
    </row>
    <row r="36251">
      <c r="A36251" s="9">
        <f t="shared" si="1"/>
        <v>26720</v>
      </c>
      <c r="B36251" s="5" t="s">
        <v>22823</v>
      </c>
      <c r="C36251" s="6" t="s">
        <v>1223</v>
      </c>
    </row>
    <row r="36252">
      <c r="A36252" s="9">
        <f t="shared" si="1"/>
        <v>26721</v>
      </c>
      <c r="B36252" s="5" t="s">
        <v>22824</v>
      </c>
      <c r="C36252" s="6" t="s">
        <v>1207</v>
      </c>
    </row>
    <row r="36253">
      <c r="A36253" s="9">
        <f t="shared" si="1"/>
        <v>26722</v>
      </c>
      <c r="B36253" s="25" t="s">
        <v>27791</v>
      </c>
      <c r="C36253" s="26" t="s">
        <v>23761</v>
      </c>
    </row>
    <row r="36254">
      <c r="A36254" s="9">
        <f t="shared" si="1"/>
        <v>26723</v>
      </c>
      <c r="B36254" s="5" t="s">
        <v>22825</v>
      </c>
      <c r="C36254" s="6" t="s">
        <v>405</v>
      </c>
    </row>
    <row r="36255">
      <c r="A36255" s="9">
        <f t="shared" si="1"/>
        <v>26723</v>
      </c>
      <c r="B36255" s="5" t="s">
        <v>22825</v>
      </c>
      <c r="C36255" s="6" t="s">
        <v>23637</v>
      </c>
    </row>
    <row r="36256">
      <c r="A36256" s="9">
        <f t="shared" si="1"/>
        <v>26724</v>
      </c>
      <c r="B36256" s="8" t="s">
        <v>22826</v>
      </c>
      <c r="C36256" s="9" t="s">
        <v>60</v>
      </c>
    </row>
    <row r="36257">
      <c r="A36257" s="9">
        <f t="shared" si="1"/>
        <v>26724</v>
      </c>
      <c r="B36257" s="8" t="s">
        <v>22826</v>
      </c>
      <c r="C36257" s="9" t="s">
        <v>758</v>
      </c>
    </row>
    <row r="36258">
      <c r="A36258" s="9">
        <f t="shared" si="1"/>
        <v>26725</v>
      </c>
      <c r="B36258" s="25" t="s">
        <v>27792</v>
      </c>
      <c r="C36258" s="26" t="s">
        <v>23748</v>
      </c>
    </row>
    <row r="36259">
      <c r="A36259" s="9">
        <f t="shared" si="1"/>
        <v>26726</v>
      </c>
      <c r="B36259" s="8" t="s">
        <v>22827</v>
      </c>
      <c r="C36259" s="9" t="s">
        <v>280</v>
      </c>
    </row>
    <row r="36260">
      <c r="A36260" s="9">
        <f t="shared" si="1"/>
        <v>26727</v>
      </c>
      <c r="B36260" s="5" t="s">
        <v>22828</v>
      </c>
      <c r="C36260" s="6" t="s">
        <v>1369</v>
      </c>
    </row>
    <row r="36261">
      <c r="A36261" s="9">
        <f t="shared" si="1"/>
        <v>26728</v>
      </c>
      <c r="B36261" s="8" t="s">
        <v>22829</v>
      </c>
      <c r="C36261" s="9" t="s">
        <v>121</v>
      </c>
    </row>
    <row r="36262">
      <c r="A36262" s="9">
        <f t="shared" si="1"/>
        <v>26729</v>
      </c>
      <c r="B36262" s="8" t="s">
        <v>22830</v>
      </c>
      <c r="C36262" s="9" t="s">
        <v>1169</v>
      </c>
    </row>
    <row r="36263">
      <c r="A36263" s="9">
        <f t="shared" si="1"/>
        <v>26730</v>
      </c>
      <c r="B36263" s="5" t="s">
        <v>22831</v>
      </c>
      <c r="C36263" s="6" t="s">
        <v>95</v>
      </c>
    </row>
    <row r="36264">
      <c r="A36264" s="9">
        <f t="shared" si="1"/>
        <v>26731</v>
      </c>
      <c r="B36264" s="8" t="s">
        <v>22832</v>
      </c>
      <c r="C36264" s="6" t="s">
        <v>326</v>
      </c>
    </row>
    <row r="36265">
      <c r="A36265" s="9">
        <f t="shared" si="1"/>
        <v>26731</v>
      </c>
      <c r="B36265" s="8" t="s">
        <v>22832</v>
      </c>
      <c r="C36265" s="6" t="s">
        <v>23637</v>
      </c>
    </row>
    <row r="36266">
      <c r="A36266" s="9">
        <f t="shared" si="1"/>
        <v>26732</v>
      </c>
      <c r="B36266" s="5" t="s">
        <v>22833</v>
      </c>
      <c r="C36266" s="6" t="s">
        <v>1262</v>
      </c>
    </row>
    <row r="36267">
      <c r="A36267" s="9">
        <f t="shared" si="1"/>
        <v>26733</v>
      </c>
      <c r="B36267" s="16" t="s">
        <v>22834</v>
      </c>
      <c r="C36267" s="6" t="s">
        <v>1235</v>
      </c>
    </row>
    <row r="36268">
      <c r="A36268" s="9">
        <f t="shared" si="1"/>
        <v>26734</v>
      </c>
      <c r="B36268" s="5" t="s">
        <v>22835</v>
      </c>
      <c r="C36268" s="6" t="s">
        <v>621</v>
      </c>
    </row>
    <row r="36269">
      <c r="A36269" s="9">
        <f t="shared" si="1"/>
        <v>26735</v>
      </c>
      <c r="B36269" s="5" t="s">
        <v>22836</v>
      </c>
      <c r="C36269" s="6" t="s">
        <v>365</v>
      </c>
    </row>
    <row r="36270">
      <c r="A36270" s="9">
        <f t="shared" si="1"/>
        <v>26736</v>
      </c>
      <c r="B36270" s="25" t="s">
        <v>27793</v>
      </c>
      <c r="C36270" s="26" t="s">
        <v>10122</v>
      </c>
    </row>
    <row r="36271">
      <c r="A36271" s="9">
        <f t="shared" si="1"/>
        <v>26736</v>
      </c>
      <c r="B36271" s="27" t="s">
        <v>27793</v>
      </c>
      <c r="C36271" s="28" t="s">
        <v>23637</v>
      </c>
    </row>
    <row r="36272">
      <c r="A36272" s="9">
        <f t="shared" si="1"/>
        <v>26737</v>
      </c>
      <c r="B36272" s="8" t="s">
        <v>22837</v>
      </c>
      <c r="C36272" s="9" t="s">
        <v>616</v>
      </c>
    </row>
    <row r="36273">
      <c r="A36273" s="9">
        <f t="shared" si="1"/>
        <v>26737</v>
      </c>
      <c r="B36273" s="8" t="s">
        <v>22837</v>
      </c>
      <c r="C36273" s="9" t="s">
        <v>60</v>
      </c>
    </row>
    <row r="36274">
      <c r="A36274" s="9">
        <f t="shared" si="1"/>
        <v>26738</v>
      </c>
      <c r="B36274" s="30" t="s">
        <v>27794</v>
      </c>
      <c r="C36274" s="26" t="s">
        <v>23737</v>
      </c>
    </row>
    <row r="36275">
      <c r="A36275" s="9">
        <f t="shared" si="1"/>
        <v>26739</v>
      </c>
      <c r="B36275" s="5" t="s">
        <v>22838</v>
      </c>
      <c r="C36275" s="6" t="s">
        <v>336</v>
      </c>
    </row>
    <row r="36276">
      <c r="A36276" s="9">
        <f t="shared" si="1"/>
        <v>26739</v>
      </c>
      <c r="B36276" s="5" t="s">
        <v>22838</v>
      </c>
      <c r="C36276" s="6" t="s">
        <v>23637</v>
      </c>
    </row>
    <row r="36277">
      <c r="A36277" s="9">
        <f t="shared" si="1"/>
        <v>26740</v>
      </c>
      <c r="B36277" s="25" t="s">
        <v>27795</v>
      </c>
      <c r="C36277" s="26" t="s">
        <v>446</v>
      </c>
    </row>
    <row r="36278">
      <c r="A36278" s="9">
        <f t="shared" si="1"/>
        <v>26740</v>
      </c>
      <c r="B36278" s="27" t="s">
        <v>27795</v>
      </c>
      <c r="C36278" s="28" t="s">
        <v>23637</v>
      </c>
    </row>
    <row r="36279">
      <c r="A36279" s="9">
        <f t="shared" si="1"/>
        <v>26741</v>
      </c>
      <c r="B36279" s="8" t="s">
        <v>22839</v>
      </c>
      <c r="C36279" s="6" t="s">
        <v>452</v>
      </c>
    </row>
    <row r="36280">
      <c r="A36280" s="9">
        <f t="shared" si="1"/>
        <v>26741</v>
      </c>
      <c r="B36280" s="8" t="s">
        <v>22839</v>
      </c>
      <c r="C36280" s="9" t="s">
        <v>25</v>
      </c>
    </row>
    <row r="36281">
      <c r="A36281" s="9">
        <f t="shared" si="1"/>
        <v>26741</v>
      </c>
      <c r="B36281" s="8" t="s">
        <v>22839</v>
      </c>
      <c r="C36281" s="6" t="s">
        <v>23637</v>
      </c>
    </row>
    <row r="36282">
      <c r="A36282" s="9">
        <f t="shared" si="1"/>
        <v>26742</v>
      </c>
      <c r="B36282" s="5" t="s">
        <v>22840</v>
      </c>
      <c r="C36282" s="6" t="s">
        <v>365</v>
      </c>
    </row>
    <row r="36283">
      <c r="A36283" s="9">
        <f t="shared" si="1"/>
        <v>26743</v>
      </c>
      <c r="B36283" s="25" t="s">
        <v>27796</v>
      </c>
      <c r="C36283" s="26" t="s">
        <v>91</v>
      </c>
    </row>
    <row r="36284">
      <c r="A36284" s="9">
        <f t="shared" si="1"/>
        <v>26743</v>
      </c>
      <c r="B36284" s="25" t="s">
        <v>27796</v>
      </c>
      <c r="C36284" s="26" t="s">
        <v>54</v>
      </c>
    </row>
    <row r="36285">
      <c r="A36285" s="9">
        <f t="shared" si="1"/>
        <v>26744</v>
      </c>
      <c r="B36285" s="5" t="s">
        <v>22841</v>
      </c>
      <c r="C36285" s="6" t="s">
        <v>267</v>
      </c>
    </row>
    <row r="36286">
      <c r="A36286" s="9">
        <f t="shared" si="1"/>
        <v>26744</v>
      </c>
      <c r="B36286" s="5" t="s">
        <v>22841</v>
      </c>
      <c r="C36286" s="6" t="s">
        <v>91</v>
      </c>
    </row>
    <row r="36287">
      <c r="A36287" s="9">
        <f t="shared" si="1"/>
        <v>26744</v>
      </c>
      <c r="B36287" s="5" t="s">
        <v>22841</v>
      </c>
      <c r="C36287" s="6" t="s">
        <v>23637</v>
      </c>
    </row>
    <row r="36288">
      <c r="A36288" s="9">
        <f t="shared" si="1"/>
        <v>26745</v>
      </c>
      <c r="B36288" s="27" t="s">
        <v>27797</v>
      </c>
      <c r="C36288" s="28" t="s">
        <v>23637</v>
      </c>
    </row>
    <row r="36289">
      <c r="A36289" s="9">
        <f t="shared" si="1"/>
        <v>26745</v>
      </c>
      <c r="B36289" s="25" t="s">
        <v>27797</v>
      </c>
      <c r="C36289" s="33" t="s">
        <v>90</v>
      </c>
    </row>
    <row r="36290">
      <c r="A36290" s="9">
        <f t="shared" si="1"/>
        <v>26745</v>
      </c>
      <c r="B36290" s="25" t="s">
        <v>27797</v>
      </c>
      <c r="C36290" s="34" t="s">
        <v>91</v>
      </c>
    </row>
    <row r="36291">
      <c r="A36291" s="9">
        <f t="shared" si="1"/>
        <v>26746</v>
      </c>
      <c r="B36291" s="5" t="s">
        <v>22842</v>
      </c>
      <c r="C36291" s="6" t="s">
        <v>788</v>
      </c>
    </row>
    <row r="36292">
      <c r="A36292" s="9">
        <f t="shared" si="1"/>
        <v>26746</v>
      </c>
      <c r="B36292" s="5" t="s">
        <v>22842</v>
      </c>
      <c r="C36292" s="6" t="s">
        <v>23637</v>
      </c>
    </row>
    <row r="36293">
      <c r="A36293" s="9">
        <f t="shared" si="1"/>
        <v>26747</v>
      </c>
      <c r="B36293" s="8" t="s">
        <v>22843</v>
      </c>
      <c r="C36293" s="6" t="s">
        <v>672</v>
      </c>
    </row>
    <row r="36294">
      <c r="A36294" s="9">
        <f t="shared" si="1"/>
        <v>26747</v>
      </c>
      <c r="B36294" s="8" t="s">
        <v>22843</v>
      </c>
      <c r="C36294" s="6" t="s">
        <v>23637</v>
      </c>
    </row>
    <row r="36295">
      <c r="A36295" s="9">
        <f t="shared" si="1"/>
        <v>26748</v>
      </c>
      <c r="B36295" s="5" t="s">
        <v>22844</v>
      </c>
      <c r="C36295" s="6" t="s">
        <v>788</v>
      </c>
    </row>
    <row r="36296">
      <c r="A36296" s="9">
        <f t="shared" si="1"/>
        <v>26748</v>
      </c>
      <c r="B36296" s="5" t="s">
        <v>22844</v>
      </c>
      <c r="C36296" s="6" t="s">
        <v>23637</v>
      </c>
    </row>
    <row r="36297">
      <c r="A36297" s="9">
        <f t="shared" si="1"/>
        <v>26749</v>
      </c>
      <c r="B36297" s="25" t="s">
        <v>27798</v>
      </c>
      <c r="C36297" s="26" t="s">
        <v>487</v>
      </c>
    </row>
    <row r="36298">
      <c r="A36298" s="9">
        <f t="shared" si="1"/>
        <v>26749</v>
      </c>
      <c r="B36298" s="27" t="s">
        <v>27798</v>
      </c>
      <c r="C36298" s="28" t="s">
        <v>23637</v>
      </c>
    </row>
    <row r="36299">
      <c r="A36299" s="9">
        <f t="shared" si="1"/>
        <v>26750</v>
      </c>
      <c r="B36299" s="30" t="s">
        <v>27799</v>
      </c>
      <c r="C36299" s="26" t="s">
        <v>23737</v>
      </c>
    </row>
    <row r="36300">
      <c r="A36300" s="9">
        <f t="shared" si="1"/>
        <v>26751</v>
      </c>
      <c r="B36300" s="30" t="s">
        <v>27800</v>
      </c>
      <c r="C36300" s="26" t="s">
        <v>23737</v>
      </c>
    </row>
    <row r="36301">
      <c r="A36301" s="9">
        <f t="shared" si="1"/>
        <v>26752</v>
      </c>
      <c r="B36301" s="5" t="s">
        <v>22845</v>
      </c>
      <c r="C36301" s="6" t="s">
        <v>162</v>
      </c>
    </row>
    <row r="36302">
      <c r="A36302" s="9">
        <f t="shared" si="1"/>
        <v>26753</v>
      </c>
      <c r="B36302" s="30" t="s">
        <v>27801</v>
      </c>
      <c r="C36302" s="26" t="s">
        <v>23639</v>
      </c>
    </row>
    <row r="36303">
      <c r="A36303" s="9">
        <f t="shared" si="1"/>
        <v>26754</v>
      </c>
      <c r="B36303" s="5" t="s">
        <v>22846</v>
      </c>
      <c r="C36303" s="6" t="s">
        <v>326</v>
      </c>
    </row>
    <row r="36304">
      <c r="A36304" s="9">
        <f t="shared" si="1"/>
        <v>26754</v>
      </c>
      <c r="B36304" s="5" t="s">
        <v>22846</v>
      </c>
      <c r="C36304" s="6" t="s">
        <v>23637</v>
      </c>
    </row>
    <row r="36305">
      <c r="A36305" s="9">
        <f t="shared" si="1"/>
        <v>26755</v>
      </c>
      <c r="B36305" s="30" t="s">
        <v>27802</v>
      </c>
      <c r="C36305" s="26" t="s">
        <v>23639</v>
      </c>
    </row>
    <row r="36306">
      <c r="A36306" s="9">
        <f t="shared" si="1"/>
        <v>26755</v>
      </c>
      <c r="B36306" s="30" t="s">
        <v>27802</v>
      </c>
      <c r="C36306" s="26" t="s">
        <v>91</v>
      </c>
    </row>
    <row r="36307">
      <c r="A36307" s="9">
        <f t="shared" si="1"/>
        <v>26756</v>
      </c>
      <c r="B36307" s="38" t="s">
        <v>27803</v>
      </c>
      <c r="C36307" s="26" t="s">
        <v>23636</v>
      </c>
    </row>
    <row r="36308">
      <c r="A36308" s="9">
        <f t="shared" si="1"/>
        <v>26757</v>
      </c>
      <c r="B36308" s="41" t="s">
        <v>27804</v>
      </c>
      <c r="C36308" s="26" t="s">
        <v>23636</v>
      </c>
    </row>
    <row r="36309">
      <c r="A36309" s="9">
        <f t="shared" si="1"/>
        <v>26758</v>
      </c>
      <c r="B36309" s="5" t="s">
        <v>22847</v>
      </c>
      <c r="C36309" s="6" t="s">
        <v>142</v>
      </c>
    </row>
    <row r="36310">
      <c r="A36310" s="9">
        <f t="shared" si="1"/>
        <v>26759</v>
      </c>
      <c r="B36310" s="8" t="s">
        <v>22848</v>
      </c>
      <c r="C36310" s="9" t="s">
        <v>54</v>
      </c>
    </row>
    <row r="36311">
      <c r="A36311" s="9">
        <f t="shared" si="1"/>
        <v>26760</v>
      </c>
      <c r="B36311" s="8" t="s">
        <v>22849</v>
      </c>
      <c r="C36311" s="6" t="s">
        <v>132</v>
      </c>
    </row>
    <row r="36312">
      <c r="A36312" s="9">
        <f t="shared" si="1"/>
        <v>26760</v>
      </c>
      <c r="B36312" s="8" t="s">
        <v>22849</v>
      </c>
      <c r="C36312" s="6" t="s">
        <v>23637</v>
      </c>
    </row>
    <row r="36313">
      <c r="A36313" s="9">
        <f t="shared" si="1"/>
        <v>26761</v>
      </c>
      <c r="B36313" s="30" t="s">
        <v>27805</v>
      </c>
      <c r="C36313" s="26" t="s">
        <v>23737</v>
      </c>
    </row>
    <row r="36314">
      <c r="A36314" s="9">
        <f t="shared" si="1"/>
        <v>26762</v>
      </c>
      <c r="B36314" s="5" t="s">
        <v>22850</v>
      </c>
      <c r="C36314" s="6" t="s">
        <v>365</v>
      </c>
    </row>
    <row r="36315">
      <c r="A36315" s="9">
        <f t="shared" si="1"/>
        <v>26763</v>
      </c>
      <c r="B36315" s="5" t="s">
        <v>22851</v>
      </c>
      <c r="C36315" s="6" t="s">
        <v>326</v>
      </c>
    </row>
    <row r="36316">
      <c r="A36316" s="9">
        <f t="shared" si="1"/>
        <v>26763</v>
      </c>
      <c r="B36316" s="5" t="s">
        <v>22851</v>
      </c>
      <c r="C36316" s="6" t="s">
        <v>23637</v>
      </c>
    </row>
    <row r="36317">
      <c r="A36317" s="9">
        <f t="shared" si="1"/>
        <v>26764</v>
      </c>
      <c r="B36317" s="5" t="s">
        <v>22852</v>
      </c>
      <c r="C36317" s="6" t="s">
        <v>153</v>
      </c>
    </row>
    <row r="36318">
      <c r="A36318" s="9">
        <f t="shared" si="1"/>
        <v>26764</v>
      </c>
      <c r="B36318" s="5" t="s">
        <v>22852</v>
      </c>
      <c r="C36318" s="6" t="s">
        <v>69</v>
      </c>
    </row>
    <row r="36319">
      <c r="A36319" s="9">
        <f t="shared" si="1"/>
        <v>26764</v>
      </c>
      <c r="B36319" s="5" t="s">
        <v>22852</v>
      </c>
      <c r="C36319" s="6" t="s">
        <v>23637</v>
      </c>
    </row>
    <row r="36320">
      <c r="A36320" s="9">
        <f t="shared" si="1"/>
        <v>26764</v>
      </c>
      <c r="B36320" s="5" t="s">
        <v>22852</v>
      </c>
      <c r="C36320" s="6" t="s">
        <v>23628</v>
      </c>
    </row>
    <row r="36321">
      <c r="A36321" s="9">
        <f t="shared" si="1"/>
        <v>26765</v>
      </c>
      <c r="B36321" s="5" t="s">
        <v>22853</v>
      </c>
      <c r="C36321" s="6" t="s">
        <v>328</v>
      </c>
    </row>
    <row r="36322">
      <c r="A36322" s="9">
        <f t="shared" si="1"/>
        <v>26765</v>
      </c>
      <c r="B36322" s="5" t="s">
        <v>22853</v>
      </c>
      <c r="C36322" s="6" t="s">
        <v>196</v>
      </c>
    </row>
    <row r="36323">
      <c r="A36323" s="9">
        <f t="shared" si="1"/>
        <v>26765</v>
      </c>
      <c r="B36323" s="5" t="s">
        <v>22853</v>
      </c>
      <c r="C36323" s="6" t="s">
        <v>23637</v>
      </c>
    </row>
    <row r="36324">
      <c r="A36324" s="9">
        <f t="shared" si="1"/>
        <v>26766</v>
      </c>
      <c r="B36324" s="8" t="s">
        <v>22854</v>
      </c>
      <c r="C36324" s="9" t="s">
        <v>60</v>
      </c>
    </row>
    <row r="36325">
      <c r="A36325" s="9">
        <f t="shared" si="1"/>
        <v>26766</v>
      </c>
      <c r="B36325" s="8" t="s">
        <v>22854</v>
      </c>
      <c r="C36325" s="9" t="s">
        <v>56</v>
      </c>
    </row>
    <row r="36326">
      <c r="A36326" s="9">
        <f t="shared" si="1"/>
        <v>26767</v>
      </c>
      <c r="B36326" s="5" t="s">
        <v>22855</v>
      </c>
      <c r="C36326" s="6" t="s">
        <v>788</v>
      </c>
    </row>
    <row r="36327">
      <c r="A36327" s="9">
        <f t="shared" si="1"/>
        <v>26767</v>
      </c>
      <c r="B36327" s="5" t="s">
        <v>22855</v>
      </c>
      <c r="C36327" s="6" t="s">
        <v>25</v>
      </c>
    </row>
    <row r="36328">
      <c r="A36328" s="9">
        <f t="shared" si="1"/>
        <v>26767</v>
      </c>
      <c r="B36328" s="5" t="s">
        <v>22855</v>
      </c>
      <c r="C36328" s="6" t="s">
        <v>24</v>
      </c>
    </row>
    <row r="36329">
      <c r="A36329" s="9">
        <f t="shared" si="1"/>
        <v>26767</v>
      </c>
      <c r="B36329" s="5" t="s">
        <v>22855</v>
      </c>
      <c r="C36329" s="6" t="s">
        <v>23637</v>
      </c>
    </row>
    <row r="36330">
      <c r="A36330" s="9">
        <f t="shared" si="1"/>
        <v>26768</v>
      </c>
      <c r="B36330" s="8" t="s">
        <v>22856</v>
      </c>
      <c r="C36330" s="9" t="s">
        <v>10</v>
      </c>
    </row>
    <row r="36331">
      <c r="A36331" s="9">
        <f t="shared" si="1"/>
        <v>26768</v>
      </c>
      <c r="B36331" s="8" t="s">
        <v>22856</v>
      </c>
      <c r="C36331" s="9" t="s">
        <v>60</v>
      </c>
    </row>
    <row r="36332">
      <c r="A36332" s="9">
        <f t="shared" si="1"/>
        <v>26769</v>
      </c>
      <c r="B36332" s="5" t="s">
        <v>22857</v>
      </c>
      <c r="C36332" s="6" t="s">
        <v>179</v>
      </c>
    </row>
    <row r="36333">
      <c r="A36333" s="9">
        <f t="shared" si="1"/>
        <v>26769</v>
      </c>
      <c r="B36333" s="5" t="s">
        <v>22857</v>
      </c>
      <c r="C36333" s="6" t="s">
        <v>23637</v>
      </c>
    </row>
    <row r="36334">
      <c r="A36334" s="9">
        <f t="shared" si="1"/>
        <v>26770</v>
      </c>
      <c r="B36334" s="30" t="s">
        <v>27806</v>
      </c>
      <c r="C36334" s="26" t="s">
        <v>23737</v>
      </c>
    </row>
    <row r="36335">
      <c r="A36335" s="9">
        <f t="shared" si="1"/>
        <v>26771</v>
      </c>
      <c r="B36335" s="5" t="s">
        <v>22858</v>
      </c>
      <c r="C36335" s="6" t="s">
        <v>788</v>
      </c>
    </row>
    <row r="36336">
      <c r="A36336" s="9">
        <f t="shared" si="1"/>
        <v>26771</v>
      </c>
      <c r="B36336" s="5" t="s">
        <v>22858</v>
      </c>
      <c r="C36336" s="6" t="s">
        <v>23637</v>
      </c>
    </row>
    <row r="36337">
      <c r="A36337" s="9">
        <f t="shared" si="1"/>
        <v>26772</v>
      </c>
      <c r="B36337" s="5" t="s">
        <v>22859</v>
      </c>
      <c r="C36337" s="6" t="s">
        <v>365</v>
      </c>
    </row>
    <row r="36338">
      <c r="A36338" s="9">
        <f t="shared" si="1"/>
        <v>26773</v>
      </c>
      <c r="B36338" s="5" t="s">
        <v>22860</v>
      </c>
      <c r="C36338" s="6" t="s">
        <v>788</v>
      </c>
    </row>
    <row r="36339">
      <c r="A36339" s="9">
        <f t="shared" si="1"/>
        <v>26773</v>
      </c>
      <c r="B36339" s="5" t="s">
        <v>22860</v>
      </c>
      <c r="C36339" s="6" t="s">
        <v>23637</v>
      </c>
    </row>
    <row r="36340">
      <c r="A36340" s="9">
        <f t="shared" si="1"/>
        <v>26774</v>
      </c>
      <c r="B36340" s="30" t="s">
        <v>27807</v>
      </c>
      <c r="C36340" s="26" t="s">
        <v>23639</v>
      </c>
    </row>
    <row r="36341">
      <c r="A36341" s="9">
        <f t="shared" si="1"/>
        <v>26774</v>
      </c>
      <c r="B36341" s="30" t="s">
        <v>27807</v>
      </c>
      <c r="C36341" s="26" t="s">
        <v>60</v>
      </c>
    </row>
    <row r="36342">
      <c r="A36342" s="9">
        <f t="shared" si="1"/>
        <v>26775</v>
      </c>
      <c r="B36342" s="5" t="s">
        <v>22861</v>
      </c>
      <c r="C36342" s="6" t="s">
        <v>196</v>
      </c>
    </row>
    <row r="36343">
      <c r="A36343" s="9">
        <f t="shared" si="1"/>
        <v>26775</v>
      </c>
      <c r="B36343" s="5" t="s">
        <v>22861</v>
      </c>
      <c r="C36343" s="6" t="s">
        <v>25</v>
      </c>
    </row>
    <row r="36344">
      <c r="A36344" s="9">
        <f t="shared" si="1"/>
        <v>26775</v>
      </c>
      <c r="B36344" s="5" t="s">
        <v>22861</v>
      </c>
      <c r="C36344" s="6" t="s">
        <v>24</v>
      </c>
    </row>
    <row r="36345">
      <c r="A36345" s="9">
        <f t="shared" si="1"/>
        <v>26775</v>
      </c>
      <c r="B36345" s="5" t="s">
        <v>22861</v>
      </c>
      <c r="C36345" s="6" t="s">
        <v>23637</v>
      </c>
    </row>
    <row r="36346">
      <c r="A36346" s="9">
        <f t="shared" si="1"/>
        <v>26776</v>
      </c>
      <c r="B36346" s="5" t="s">
        <v>22862</v>
      </c>
      <c r="C36346" s="6" t="s">
        <v>788</v>
      </c>
    </row>
    <row r="36347">
      <c r="A36347" s="9">
        <f t="shared" si="1"/>
        <v>26776</v>
      </c>
      <c r="B36347" s="5" t="s">
        <v>22862</v>
      </c>
      <c r="C36347" s="6" t="s">
        <v>23637</v>
      </c>
    </row>
    <row r="36348">
      <c r="A36348" s="9">
        <f t="shared" si="1"/>
        <v>26777</v>
      </c>
      <c r="B36348" s="5" t="s">
        <v>22863</v>
      </c>
      <c r="C36348" s="6" t="s">
        <v>336</v>
      </c>
    </row>
    <row r="36349">
      <c r="A36349" s="9">
        <f t="shared" si="1"/>
        <v>26777</v>
      </c>
      <c r="B36349" s="5" t="s">
        <v>22863</v>
      </c>
      <c r="C36349" s="6" t="s">
        <v>23637</v>
      </c>
    </row>
    <row r="36350">
      <c r="A36350" s="9">
        <f t="shared" si="1"/>
        <v>26778</v>
      </c>
      <c r="B36350" s="30" t="s">
        <v>27808</v>
      </c>
      <c r="C36350" s="26" t="s">
        <v>23737</v>
      </c>
    </row>
    <row r="36351">
      <c r="A36351" s="9">
        <f t="shared" si="1"/>
        <v>26779</v>
      </c>
      <c r="B36351" s="8" t="s">
        <v>22864</v>
      </c>
      <c r="C36351" s="9" t="s">
        <v>60</v>
      </c>
    </row>
    <row r="36352">
      <c r="A36352" s="9">
        <f t="shared" si="1"/>
        <v>26779</v>
      </c>
      <c r="B36352" s="8" t="s">
        <v>22864</v>
      </c>
      <c r="C36352" s="9" t="s">
        <v>616</v>
      </c>
    </row>
    <row r="36353">
      <c r="A36353" s="9">
        <f t="shared" si="1"/>
        <v>26780</v>
      </c>
      <c r="B36353" s="5" t="s">
        <v>22865</v>
      </c>
      <c r="C36353" s="6" t="s">
        <v>267</v>
      </c>
    </row>
    <row r="36354">
      <c r="A36354" s="9">
        <f t="shared" si="1"/>
        <v>26780</v>
      </c>
      <c r="B36354" s="5" t="s">
        <v>22865</v>
      </c>
      <c r="C36354" s="6" t="s">
        <v>91</v>
      </c>
    </row>
    <row r="36355">
      <c r="A36355" s="9">
        <f t="shared" si="1"/>
        <v>26780</v>
      </c>
      <c r="B36355" s="5" t="s">
        <v>22865</v>
      </c>
      <c r="C36355" s="6" t="s">
        <v>23637</v>
      </c>
    </row>
    <row r="36356">
      <c r="A36356" s="9">
        <f t="shared" si="1"/>
        <v>26781</v>
      </c>
      <c r="B36356" s="5" t="s">
        <v>22866</v>
      </c>
      <c r="C36356" s="6" t="s">
        <v>324</v>
      </c>
    </row>
    <row r="36357">
      <c r="A36357" s="9">
        <f t="shared" si="1"/>
        <v>26781</v>
      </c>
      <c r="B36357" s="5" t="s">
        <v>22866</v>
      </c>
      <c r="C36357" s="6" t="s">
        <v>23637</v>
      </c>
    </row>
    <row r="36358">
      <c r="A36358" s="9">
        <f t="shared" si="1"/>
        <v>26782</v>
      </c>
      <c r="B36358" s="5" t="s">
        <v>22867</v>
      </c>
      <c r="C36358" s="6" t="s">
        <v>365</v>
      </c>
    </row>
    <row r="36359">
      <c r="A36359" s="9">
        <f t="shared" si="1"/>
        <v>26783</v>
      </c>
      <c r="B36359" s="5" t="s">
        <v>22868</v>
      </c>
      <c r="C36359" s="6" t="s">
        <v>365</v>
      </c>
    </row>
    <row r="36360">
      <c r="A36360" s="9">
        <f t="shared" si="1"/>
        <v>26784</v>
      </c>
      <c r="B36360" s="5" t="s">
        <v>22869</v>
      </c>
      <c r="C36360" s="6" t="s">
        <v>365</v>
      </c>
    </row>
    <row r="36361">
      <c r="A36361" s="9">
        <f t="shared" si="1"/>
        <v>26785</v>
      </c>
      <c r="B36361" s="5" t="s">
        <v>22870</v>
      </c>
      <c r="C36361" s="6" t="s">
        <v>365</v>
      </c>
    </row>
    <row r="36362">
      <c r="A36362" s="9">
        <f t="shared" si="1"/>
        <v>26786</v>
      </c>
      <c r="B36362" s="5" t="s">
        <v>22871</v>
      </c>
      <c r="C36362" s="6" t="s">
        <v>365</v>
      </c>
    </row>
    <row r="36363">
      <c r="A36363" s="9">
        <f t="shared" si="1"/>
        <v>26787</v>
      </c>
      <c r="B36363" s="5" t="s">
        <v>22872</v>
      </c>
      <c r="C36363" s="6" t="s">
        <v>326</v>
      </c>
    </row>
    <row r="36364">
      <c r="A36364" s="9">
        <f t="shared" si="1"/>
        <v>26787</v>
      </c>
      <c r="B36364" s="5" t="s">
        <v>22872</v>
      </c>
      <c r="C36364" s="6" t="s">
        <v>23637</v>
      </c>
    </row>
    <row r="36365">
      <c r="A36365" s="9">
        <f t="shared" si="1"/>
        <v>26788</v>
      </c>
      <c r="B36365" s="5" t="s">
        <v>22873</v>
      </c>
      <c r="C36365" s="6" t="s">
        <v>326</v>
      </c>
    </row>
    <row r="36366">
      <c r="A36366" s="9">
        <f t="shared" si="1"/>
        <v>26788</v>
      </c>
      <c r="B36366" s="5" t="s">
        <v>22873</v>
      </c>
      <c r="C36366" s="6" t="s">
        <v>23637</v>
      </c>
    </row>
    <row r="36367">
      <c r="A36367" s="9">
        <f t="shared" si="1"/>
        <v>26789</v>
      </c>
      <c r="B36367" s="30" t="s">
        <v>27809</v>
      </c>
      <c r="C36367" s="26" t="s">
        <v>23639</v>
      </c>
    </row>
    <row r="36368">
      <c r="A36368" s="9">
        <f t="shared" si="1"/>
        <v>26789</v>
      </c>
      <c r="B36368" s="30" t="s">
        <v>27809</v>
      </c>
      <c r="C36368" s="26" t="s">
        <v>60</v>
      </c>
    </row>
    <row r="36369">
      <c r="A36369" s="9">
        <f t="shared" si="1"/>
        <v>26789</v>
      </c>
      <c r="B36369" s="30" t="s">
        <v>27809</v>
      </c>
      <c r="C36369" s="26" t="s">
        <v>91</v>
      </c>
    </row>
    <row r="36370">
      <c r="A36370" s="9">
        <f t="shared" si="1"/>
        <v>26790</v>
      </c>
      <c r="B36370" s="5" t="s">
        <v>22874</v>
      </c>
      <c r="C36370" s="6" t="s">
        <v>326</v>
      </c>
    </row>
    <row r="36371">
      <c r="A36371" s="9">
        <f t="shared" si="1"/>
        <v>26790</v>
      </c>
      <c r="B36371" s="5" t="s">
        <v>22874</v>
      </c>
      <c r="C36371" s="6" t="s">
        <v>23637</v>
      </c>
    </row>
    <row r="36372">
      <c r="A36372" s="9">
        <f t="shared" si="1"/>
        <v>26791</v>
      </c>
      <c r="B36372" s="44" t="s">
        <v>27810</v>
      </c>
      <c r="C36372" s="26" t="s">
        <v>23639</v>
      </c>
    </row>
    <row r="36373">
      <c r="A36373" s="9">
        <f t="shared" si="1"/>
        <v>26792</v>
      </c>
      <c r="B36373" s="5" t="s">
        <v>22875</v>
      </c>
      <c r="C36373" s="6" t="s">
        <v>365</v>
      </c>
    </row>
    <row r="36374">
      <c r="A36374" s="9">
        <f t="shared" si="1"/>
        <v>26793</v>
      </c>
      <c r="B36374" s="5" t="s">
        <v>22876</v>
      </c>
      <c r="C36374" s="6" t="s">
        <v>365</v>
      </c>
    </row>
    <row r="36375">
      <c r="A36375" s="9">
        <f t="shared" si="1"/>
        <v>26794</v>
      </c>
      <c r="B36375" s="5" t="s">
        <v>22877</v>
      </c>
      <c r="C36375" s="6" t="s">
        <v>162</v>
      </c>
    </row>
    <row r="36376">
      <c r="A36376" s="9">
        <f t="shared" si="1"/>
        <v>26794</v>
      </c>
      <c r="B36376" s="5" t="s">
        <v>22877</v>
      </c>
      <c r="C36376" s="6" t="s">
        <v>142</v>
      </c>
    </row>
    <row r="36377">
      <c r="A36377" s="9">
        <f t="shared" si="1"/>
        <v>26795</v>
      </c>
      <c r="B36377" s="5" t="s">
        <v>22878</v>
      </c>
      <c r="C36377" s="6" t="s">
        <v>788</v>
      </c>
    </row>
    <row r="36378">
      <c r="A36378" s="9">
        <f t="shared" si="1"/>
        <v>26795</v>
      </c>
      <c r="B36378" s="5" t="s">
        <v>22878</v>
      </c>
      <c r="C36378" s="6" t="s">
        <v>23637</v>
      </c>
    </row>
    <row r="36379">
      <c r="A36379" s="9">
        <f t="shared" si="1"/>
        <v>26796</v>
      </c>
      <c r="B36379" s="25" t="s">
        <v>27811</v>
      </c>
      <c r="C36379" s="26" t="s">
        <v>446</v>
      </c>
    </row>
    <row r="36380">
      <c r="A36380" s="9">
        <f t="shared" si="1"/>
        <v>26796</v>
      </c>
      <c r="B36380" s="27" t="s">
        <v>27811</v>
      </c>
      <c r="C36380" s="28" t="s">
        <v>23637</v>
      </c>
    </row>
    <row r="36381">
      <c r="A36381" s="9">
        <f t="shared" si="1"/>
        <v>26797</v>
      </c>
      <c r="B36381" s="5" t="s">
        <v>22879</v>
      </c>
      <c r="C36381" s="6" t="s">
        <v>365</v>
      </c>
    </row>
    <row r="36382">
      <c r="A36382" s="9">
        <f t="shared" si="1"/>
        <v>26798</v>
      </c>
      <c r="B36382" s="5" t="s">
        <v>22880</v>
      </c>
      <c r="C36382" s="6" t="s">
        <v>162</v>
      </c>
    </row>
    <row r="36383">
      <c r="A36383" s="9">
        <f t="shared" si="1"/>
        <v>26799</v>
      </c>
      <c r="B36383" s="5" t="s">
        <v>22881</v>
      </c>
      <c r="C36383" s="6" t="s">
        <v>142</v>
      </c>
    </row>
    <row r="36384">
      <c r="A36384" s="9">
        <f t="shared" si="1"/>
        <v>26799</v>
      </c>
      <c r="B36384" s="5" t="s">
        <v>22881</v>
      </c>
      <c r="C36384" s="6" t="s">
        <v>162</v>
      </c>
    </row>
    <row r="36385">
      <c r="A36385" s="9">
        <f t="shared" si="1"/>
        <v>26800</v>
      </c>
      <c r="B36385" s="8" t="s">
        <v>22882</v>
      </c>
      <c r="C36385" s="9" t="s">
        <v>616</v>
      </c>
    </row>
    <row r="36386">
      <c r="A36386" s="9">
        <f t="shared" si="1"/>
        <v>26801</v>
      </c>
      <c r="B36386" s="27" t="s">
        <v>27812</v>
      </c>
      <c r="C36386" s="28" t="s">
        <v>23637</v>
      </c>
    </row>
    <row r="36387">
      <c r="A36387" s="9">
        <f t="shared" si="1"/>
        <v>26802</v>
      </c>
      <c r="B36387" s="5" t="s">
        <v>22883</v>
      </c>
      <c r="C36387" s="6" t="s">
        <v>336</v>
      </c>
    </row>
    <row r="36388">
      <c r="A36388" s="9">
        <f t="shared" si="1"/>
        <v>26802</v>
      </c>
      <c r="B36388" s="5" t="s">
        <v>22883</v>
      </c>
      <c r="C36388" s="6" t="s">
        <v>23637</v>
      </c>
    </row>
    <row r="36389">
      <c r="A36389" s="9">
        <f t="shared" si="1"/>
        <v>26803</v>
      </c>
      <c r="B36389" s="5" t="s">
        <v>22884</v>
      </c>
      <c r="C36389" s="6" t="s">
        <v>462</v>
      </c>
    </row>
    <row r="36390">
      <c r="A36390" s="9">
        <f t="shared" si="1"/>
        <v>26803</v>
      </c>
      <c r="B36390" s="5" t="s">
        <v>22884</v>
      </c>
      <c r="C36390" s="6" t="s">
        <v>23637</v>
      </c>
    </row>
    <row r="36391">
      <c r="A36391" s="9">
        <f t="shared" si="1"/>
        <v>26804</v>
      </c>
      <c r="B36391" s="8" t="s">
        <v>22885</v>
      </c>
      <c r="C36391" s="9" t="s">
        <v>56</v>
      </c>
    </row>
    <row r="36392">
      <c r="A36392" s="9">
        <f t="shared" si="1"/>
        <v>26805</v>
      </c>
      <c r="B36392" s="8" t="s">
        <v>22886</v>
      </c>
      <c r="C36392" s="9" t="s">
        <v>142</v>
      </c>
    </row>
    <row r="36393">
      <c r="A36393" s="9">
        <f t="shared" si="1"/>
        <v>26806</v>
      </c>
      <c r="B36393" s="8" t="s">
        <v>22887</v>
      </c>
      <c r="C36393" s="9" t="s">
        <v>54</v>
      </c>
    </row>
    <row r="36394">
      <c r="A36394" s="9">
        <f t="shared" si="1"/>
        <v>26807</v>
      </c>
      <c r="B36394" s="8" t="s">
        <v>22888</v>
      </c>
      <c r="C36394" s="9" t="s">
        <v>616</v>
      </c>
    </row>
    <row r="36395">
      <c r="A36395" s="9">
        <f t="shared" si="1"/>
        <v>26808</v>
      </c>
      <c r="B36395" s="44" t="s">
        <v>27813</v>
      </c>
      <c r="C36395" s="26" t="s">
        <v>23639</v>
      </c>
    </row>
    <row r="36396">
      <c r="A36396" s="9">
        <f t="shared" si="1"/>
        <v>26808</v>
      </c>
      <c r="B36396" s="44" t="s">
        <v>27813</v>
      </c>
      <c r="C36396" s="26" t="s">
        <v>91</v>
      </c>
    </row>
    <row r="36397">
      <c r="A36397" s="9">
        <f t="shared" si="1"/>
        <v>26809</v>
      </c>
      <c r="B36397" s="8" t="s">
        <v>22889</v>
      </c>
      <c r="C36397" s="9" t="s">
        <v>60</v>
      </c>
    </row>
    <row r="36398">
      <c r="A36398" s="9">
        <f t="shared" si="1"/>
        <v>26809</v>
      </c>
      <c r="B36398" s="8" t="s">
        <v>22889</v>
      </c>
      <c r="C36398" s="9" t="s">
        <v>162</v>
      </c>
    </row>
    <row r="36399">
      <c r="A36399" s="9">
        <f t="shared" si="1"/>
        <v>26810</v>
      </c>
      <c r="B36399" s="5" t="s">
        <v>22890</v>
      </c>
      <c r="C36399" s="6" t="s">
        <v>365</v>
      </c>
    </row>
    <row r="36400">
      <c r="A36400" s="9">
        <f t="shared" si="1"/>
        <v>26811</v>
      </c>
      <c r="B36400" s="5" t="s">
        <v>22891</v>
      </c>
      <c r="C36400" s="6" t="s">
        <v>365</v>
      </c>
    </row>
    <row r="36401">
      <c r="A36401" s="9">
        <f t="shared" si="1"/>
        <v>26812</v>
      </c>
      <c r="B36401" s="5" t="s">
        <v>22892</v>
      </c>
      <c r="C36401" s="6" t="s">
        <v>365</v>
      </c>
    </row>
    <row r="36402">
      <c r="A36402" s="9">
        <f t="shared" si="1"/>
        <v>26813</v>
      </c>
      <c r="B36402" s="5" t="s">
        <v>22893</v>
      </c>
      <c r="C36402" s="6" t="s">
        <v>462</v>
      </c>
    </row>
    <row r="36403">
      <c r="A36403" s="9">
        <f t="shared" si="1"/>
        <v>26813</v>
      </c>
      <c r="B36403" s="5" t="s">
        <v>22893</v>
      </c>
      <c r="C36403" s="6" t="s">
        <v>23637</v>
      </c>
    </row>
    <row r="36404">
      <c r="A36404" s="9">
        <f t="shared" si="1"/>
        <v>26814</v>
      </c>
      <c r="B36404" s="8" t="s">
        <v>22894</v>
      </c>
      <c r="C36404" s="6" t="s">
        <v>150</v>
      </c>
    </row>
    <row r="36405">
      <c r="A36405" s="9">
        <f t="shared" si="1"/>
        <v>26814</v>
      </c>
      <c r="B36405" s="8" t="s">
        <v>22894</v>
      </c>
      <c r="C36405" s="6" t="s">
        <v>23637</v>
      </c>
    </row>
    <row r="36406">
      <c r="A36406" s="9">
        <f t="shared" si="1"/>
        <v>26815</v>
      </c>
      <c r="B36406" s="8" t="s">
        <v>22895</v>
      </c>
      <c r="C36406" s="9" t="s">
        <v>416</v>
      </c>
    </row>
    <row r="36407">
      <c r="A36407" s="9">
        <f t="shared" si="1"/>
        <v>26816</v>
      </c>
      <c r="B36407" s="5" t="s">
        <v>22896</v>
      </c>
      <c r="C36407" s="6" t="s">
        <v>452</v>
      </c>
    </row>
    <row r="36408">
      <c r="A36408" s="9">
        <f t="shared" si="1"/>
        <v>26816</v>
      </c>
      <c r="B36408" s="5" t="s">
        <v>22896</v>
      </c>
      <c r="C36408" s="6" t="s">
        <v>23637</v>
      </c>
    </row>
    <row r="36409">
      <c r="A36409" s="9">
        <f t="shared" si="1"/>
        <v>26817</v>
      </c>
      <c r="B36409" s="5" t="s">
        <v>22897</v>
      </c>
      <c r="C36409" s="6" t="s">
        <v>328</v>
      </c>
    </row>
    <row r="36410">
      <c r="A36410" s="9">
        <f t="shared" si="1"/>
        <v>26817</v>
      </c>
      <c r="B36410" s="5" t="s">
        <v>22897</v>
      </c>
      <c r="C36410" s="6" t="s">
        <v>23637</v>
      </c>
    </row>
    <row r="36411">
      <c r="A36411" s="9">
        <f t="shared" si="1"/>
        <v>26818</v>
      </c>
      <c r="B36411" s="38" t="s">
        <v>27814</v>
      </c>
      <c r="C36411" s="26" t="s">
        <v>23636</v>
      </c>
    </row>
    <row r="36412">
      <c r="A36412" s="9">
        <f t="shared" si="1"/>
        <v>26819</v>
      </c>
      <c r="B36412" s="5" t="s">
        <v>22898</v>
      </c>
      <c r="C36412" s="6" t="s">
        <v>162</v>
      </c>
    </row>
    <row r="36413">
      <c r="A36413" s="9">
        <f t="shared" si="1"/>
        <v>26820</v>
      </c>
      <c r="B36413" s="25" t="s">
        <v>27815</v>
      </c>
      <c r="C36413" s="26" t="s">
        <v>946</v>
      </c>
    </row>
    <row r="36414">
      <c r="A36414" s="9">
        <f t="shared" si="1"/>
        <v>26821</v>
      </c>
      <c r="B36414" s="5" t="s">
        <v>22899</v>
      </c>
      <c r="C36414" s="6" t="s">
        <v>452</v>
      </c>
    </row>
    <row r="36415">
      <c r="A36415" s="9">
        <f t="shared" si="1"/>
        <v>26821</v>
      </c>
      <c r="B36415" s="5" t="s">
        <v>22899</v>
      </c>
      <c r="C36415" s="6" t="s">
        <v>23637</v>
      </c>
    </row>
    <row r="36416">
      <c r="A36416" s="9">
        <f t="shared" si="1"/>
        <v>26822</v>
      </c>
      <c r="B36416" s="5" t="s">
        <v>22900</v>
      </c>
      <c r="C36416" s="6" t="s">
        <v>59</v>
      </c>
    </row>
    <row r="36417">
      <c r="A36417" s="9">
        <f t="shared" si="1"/>
        <v>26822</v>
      </c>
      <c r="B36417" s="5" t="s">
        <v>22900</v>
      </c>
      <c r="C36417" s="6" t="s">
        <v>60</v>
      </c>
    </row>
    <row r="36418">
      <c r="A36418" s="9">
        <f t="shared" si="1"/>
        <v>26823</v>
      </c>
      <c r="B36418" s="30" t="s">
        <v>27816</v>
      </c>
      <c r="C36418" s="26" t="s">
        <v>23737</v>
      </c>
    </row>
    <row r="36419">
      <c r="A36419" s="9">
        <f t="shared" si="1"/>
        <v>26824</v>
      </c>
      <c r="B36419" s="5" t="s">
        <v>22901</v>
      </c>
      <c r="C36419" s="6" t="s">
        <v>59</v>
      </c>
    </row>
    <row r="36420">
      <c r="A36420" s="9">
        <f t="shared" si="1"/>
        <v>26825</v>
      </c>
      <c r="B36420" s="31" t="s">
        <v>27817</v>
      </c>
      <c r="C36420" s="26" t="s">
        <v>23639</v>
      </c>
    </row>
    <row r="36421">
      <c r="A36421" s="9">
        <f t="shared" si="1"/>
        <v>26826</v>
      </c>
      <c r="B36421" s="5" t="s">
        <v>22902</v>
      </c>
      <c r="C36421" s="6" t="s">
        <v>313</v>
      </c>
    </row>
    <row r="36422">
      <c r="A36422" s="9">
        <f t="shared" si="1"/>
        <v>26826</v>
      </c>
      <c r="B36422" s="5" t="s">
        <v>22902</v>
      </c>
      <c r="C36422" s="6" t="s">
        <v>25</v>
      </c>
    </row>
    <row r="36423">
      <c r="A36423" s="9">
        <f t="shared" si="1"/>
        <v>26826</v>
      </c>
      <c r="B36423" s="5" t="s">
        <v>22902</v>
      </c>
      <c r="C36423" s="6" t="s">
        <v>616</v>
      </c>
    </row>
    <row r="36424">
      <c r="A36424" s="9">
        <f t="shared" si="1"/>
        <v>26827</v>
      </c>
      <c r="B36424" s="5" t="s">
        <v>22903</v>
      </c>
      <c r="C36424" s="6" t="s">
        <v>365</v>
      </c>
    </row>
    <row r="36425">
      <c r="A36425" s="9">
        <f t="shared" si="1"/>
        <v>26828</v>
      </c>
      <c r="B36425" s="5" t="s">
        <v>22904</v>
      </c>
      <c r="C36425" s="6" t="s">
        <v>365</v>
      </c>
    </row>
    <row r="36426">
      <c r="A36426" s="9">
        <f t="shared" si="1"/>
        <v>26829</v>
      </c>
      <c r="B36426" s="8" t="s">
        <v>22905</v>
      </c>
      <c r="C36426" s="6" t="s">
        <v>672</v>
      </c>
    </row>
    <row r="36427">
      <c r="A36427" s="9">
        <f t="shared" si="1"/>
        <v>26829</v>
      </c>
      <c r="B36427" s="8" t="s">
        <v>22905</v>
      </c>
      <c r="C36427" s="6" t="s">
        <v>23637</v>
      </c>
    </row>
    <row r="36428">
      <c r="A36428" s="9">
        <f t="shared" si="1"/>
        <v>26830</v>
      </c>
      <c r="B36428" s="16" t="s">
        <v>22906</v>
      </c>
      <c r="C36428" s="6" t="s">
        <v>1235</v>
      </c>
    </row>
    <row r="36429">
      <c r="A36429" s="9">
        <f t="shared" si="1"/>
        <v>26831</v>
      </c>
      <c r="B36429" s="5" t="s">
        <v>22907</v>
      </c>
      <c r="C36429" s="6" t="s">
        <v>326</v>
      </c>
    </row>
    <row r="36430">
      <c r="A36430" s="9">
        <f t="shared" si="1"/>
        <v>26831</v>
      </c>
      <c r="B36430" s="5" t="s">
        <v>22907</v>
      </c>
      <c r="C36430" s="6" t="s">
        <v>23637</v>
      </c>
    </row>
    <row r="36431">
      <c r="A36431" s="9">
        <f t="shared" si="1"/>
        <v>26832</v>
      </c>
      <c r="B36431" s="41" t="s">
        <v>27818</v>
      </c>
      <c r="C36431" s="26" t="s">
        <v>23636</v>
      </c>
    </row>
    <row r="36432">
      <c r="A36432" s="9">
        <f t="shared" si="1"/>
        <v>26833</v>
      </c>
      <c r="B36432" s="25" t="s">
        <v>27819</v>
      </c>
      <c r="C36432" s="26" t="s">
        <v>10122</v>
      </c>
    </row>
    <row r="36433">
      <c r="A36433" s="9">
        <f t="shared" si="1"/>
        <v>26833</v>
      </c>
      <c r="B36433" s="27" t="s">
        <v>27819</v>
      </c>
      <c r="C36433" s="28" t="s">
        <v>23637</v>
      </c>
    </row>
    <row r="36434">
      <c r="A36434" s="9">
        <f t="shared" si="1"/>
        <v>26834</v>
      </c>
      <c r="B36434" s="5" t="s">
        <v>22908</v>
      </c>
      <c r="C36434" s="6" t="s">
        <v>437</v>
      </c>
    </row>
    <row r="36435">
      <c r="A36435" s="9">
        <f t="shared" si="1"/>
        <v>26835</v>
      </c>
      <c r="B36435" s="25" t="s">
        <v>27820</v>
      </c>
      <c r="C36435" s="26" t="s">
        <v>650</v>
      </c>
    </row>
    <row r="36436">
      <c r="A36436" s="9">
        <f t="shared" si="1"/>
        <v>26836</v>
      </c>
      <c r="B36436" s="5" t="s">
        <v>22909</v>
      </c>
      <c r="C36436" s="6" t="s">
        <v>12</v>
      </c>
    </row>
    <row r="36437">
      <c r="A36437" s="9">
        <f t="shared" si="1"/>
        <v>26837</v>
      </c>
      <c r="B36437" s="5" t="s">
        <v>22910</v>
      </c>
      <c r="C36437" s="6" t="s">
        <v>20</v>
      </c>
    </row>
    <row r="36438">
      <c r="A36438" s="9">
        <f t="shared" si="1"/>
        <v>26838</v>
      </c>
      <c r="B36438" s="8" t="s">
        <v>22911</v>
      </c>
      <c r="C36438" s="9" t="s">
        <v>1169</v>
      </c>
    </row>
    <row r="36439">
      <c r="A36439" s="9">
        <f t="shared" si="1"/>
        <v>26839</v>
      </c>
      <c r="B36439" s="44" t="s">
        <v>27821</v>
      </c>
      <c r="C36439" s="26" t="s">
        <v>23639</v>
      </c>
    </row>
    <row r="36440">
      <c r="A36440" s="9">
        <f t="shared" si="1"/>
        <v>26839</v>
      </c>
      <c r="B36440" s="44" t="s">
        <v>27821</v>
      </c>
      <c r="C36440" s="26" t="s">
        <v>91</v>
      </c>
    </row>
    <row r="36441">
      <c r="A36441" s="9">
        <f t="shared" si="1"/>
        <v>26840</v>
      </c>
      <c r="B36441" s="5" t="s">
        <v>22912</v>
      </c>
      <c r="C36441" s="6" t="s">
        <v>939</v>
      </c>
    </row>
    <row r="36442">
      <c r="A36442" s="9">
        <f t="shared" si="1"/>
        <v>26840</v>
      </c>
      <c r="B36442" s="5" t="s">
        <v>22912</v>
      </c>
      <c r="C36442" s="6" t="s">
        <v>23628</v>
      </c>
    </row>
    <row r="36443">
      <c r="A36443" s="9">
        <f t="shared" si="1"/>
        <v>26841</v>
      </c>
      <c r="B36443" s="25" t="s">
        <v>27822</v>
      </c>
      <c r="C36443" s="26" t="s">
        <v>553</v>
      </c>
    </row>
    <row r="36444">
      <c r="A36444" s="9">
        <f t="shared" si="1"/>
        <v>26842</v>
      </c>
      <c r="B36444" s="5" t="s">
        <v>22913</v>
      </c>
      <c r="C36444" s="6" t="s">
        <v>365</v>
      </c>
    </row>
    <row r="36445">
      <c r="A36445" s="9">
        <f t="shared" si="1"/>
        <v>26843</v>
      </c>
      <c r="B36445" s="25" t="s">
        <v>27823</v>
      </c>
      <c r="C36445" s="26" t="s">
        <v>672</v>
      </c>
    </row>
    <row r="36446">
      <c r="A36446" s="9">
        <f t="shared" si="1"/>
        <v>26843</v>
      </c>
      <c r="B36446" s="27" t="s">
        <v>27823</v>
      </c>
      <c r="C36446" s="28" t="s">
        <v>23637</v>
      </c>
    </row>
    <row r="36447">
      <c r="A36447" s="9">
        <f t="shared" si="1"/>
        <v>26844</v>
      </c>
      <c r="B36447" s="8" t="s">
        <v>22914</v>
      </c>
      <c r="C36447" s="9" t="s">
        <v>1169</v>
      </c>
    </row>
    <row r="36448">
      <c r="A36448" s="9">
        <f t="shared" si="1"/>
        <v>26845</v>
      </c>
      <c r="B36448" s="25" t="s">
        <v>27824</v>
      </c>
      <c r="C36448" s="26" t="s">
        <v>23808</v>
      </c>
    </row>
    <row r="36449">
      <c r="A36449" s="9">
        <f t="shared" si="1"/>
        <v>26846</v>
      </c>
      <c r="B36449" s="25" t="s">
        <v>27825</v>
      </c>
      <c r="C36449" s="26" t="s">
        <v>23808</v>
      </c>
    </row>
    <row r="36450">
      <c r="A36450" s="9">
        <f t="shared" si="1"/>
        <v>26847</v>
      </c>
      <c r="B36450" s="8" t="s">
        <v>22915</v>
      </c>
      <c r="C36450" s="9" t="s">
        <v>1169</v>
      </c>
    </row>
    <row r="36451">
      <c r="A36451" s="9">
        <f t="shared" si="1"/>
        <v>26848</v>
      </c>
      <c r="B36451" s="5" t="s">
        <v>22916</v>
      </c>
      <c r="C36451" s="6" t="s">
        <v>326</v>
      </c>
    </row>
    <row r="36452">
      <c r="A36452" s="9">
        <f t="shared" si="1"/>
        <v>26848</v>
      </c>
      <c r="B36452" s="5" t="s">
        <v>22916</v>
      </c>
      <c r="C36452" s="6" t="s">
        <v>23637</v>
      </c>
    </row>
    <row r="36453">
      <c r="A36453" s="9">
        <f t="shared" si="1"/>
        <v>26849</v>
      </c>
      <c r="B36453" s="5" t="s">
        <v>22917</v>
      </c>
      <c r="C36453" s="6" t="s">
        <v>621</v>
      </c>
    </row>
    <row r="36454">
      <c r="A36454" s="9">
        <f t="shared" si="1"/>
        <v>26850</v>
      </c>
      <c r="B36454" s="25" t="s">
        <v>27826</v>
      </c>
      <c r="C36454" s="26" t="s">
        <v>8541</v>
      </c>
    </row>
    <row r="36455">
      <c r="A36455" s="9">
        <f t="shared" si="1"/>
        <v>26851</v>
      </c>
      <c r="B36455" s="8" t="s">
        <v>22918</v>
      </c>
      <c r="C36455" s="9" t="s">
        <v>728</v>
      </c>
    </row>
    <row r="36456">
      <c r="A36456" s="9">
        <f t="shared" si="1"/>
        <v>26852</v>
      </c>
      <c r="B36456" s="27" t="s">
        <v>27827</v>
      </c>
      <c r="C36456" s="28" t="s">
        <v>23637</v>
      </c>
    </row>
    <row r="36457">
      <c r="A36457" s="9">
        <f t="shared" si="1"/>
        <v>26852</v>
      </c>
      <c r="B36457" s="25" t="s">
        <v>27827</v>
      </c>
      <c r="C36457" s="33" t="s">
        <v>90</v>
      </c>
    </row>
    <row r="36458">
      <c r="A36458" s="9">
        <f t="shared" si="1"/>
        <v>26852</v>
      </c>
      <c r="B36458" s="25" t="s">
        <v>27827</v>
      </c>
      <c r="C36458" s="34" t="s">
        <v>60</v>
      </c>
    </row>
    <row r="36459">
      <c r="A36459" s="9">
        <f t="shared" si="1"/>
        <v>26853</v>
      </c>
      <c r="B36459" s="5" t="s">
        <v>22919</v>
      </c>
      <c r="C36459" s="6" t="s">
        <v>91</v>
      </c>
    </row>
    <row r="36460">
      <c r="A36460" s="9">
        <f t="shared" si="1"/>
        <v>26853</v>
      </c>
      <c r="B36460" s="5" t="s">
        <v>22919</v>
      </c>
      <c r="C36460" s="6" t="s">
        <v>23637</v>
      </c>
    </row>
    <row r="36461">
      <c r="A36461" s="9">
        <f t="shared" si="1"/>
        <v>26853</v>
      </c>
      <c r="B36461" s="5" t="s">
        <v>22919</v>
      </c>
      <c r="C36461" s="6" t="s">
        <v>90</v>
      </c>
    </row>
    <row r="36462">
      <c r="A36462" s="9">
        <f t="shared" si="1"/>
        <v>26853</v>
      </c>
      <c r="B36462" s="5" t="s">
        <v>22919</v>
      </c>
      <c r="C36462" s="6" t="s">
        <v>818</v>
      </c>
    </row>
    <row r="36463">
      <c r="A36463" s="9">
        <f t="shared" si="1"/>
        <v>26854</v>
      </c>
      <c r="B36463" s="30" t="s">
        <v>27828</v>
      </c>
      <c r="C36463" s="26" t="s">
        <v>23639</v>
      </c>
    </row>
    <row r="36464">
      <c r="A36464" s="9">
        <f t="shared" si="1"/>
        <v>26854</v>
      </c>
      <c r="B36464" s="30" t="s">
        <v>27828</v>
      </c>
      <c r="C36464" s="26" t="s">
        <v>91</v>
      </c>
    </row>
    <row r="36465">
      <c r="A36465" s="9">
        <f t="shared" si="1"/>
        <v>26855</v>
      </c>
      <c r="B36465" s="5" t="s">
        <v>22920</v>
      </c>
      <c r="C36465" s="6" t="s">
        <v>452</v>
      </c>
    </row>
    <row r="36466">
      <c r="A36466" s="9">
        <f t="shared" si="1"/>
        <v>26855</v>
      </c>
      <c r="B36466" s="5" t="s">
        <v>22920</v>
      </c>
      <c r="C36466" s="6" t="s">
        <v>23637</v>
      </c>
    </row>
    <row r="36467">
      <c r="A36467" s="9">
        <f t="shared" si="1"/>
        <v>26856</v>
      </c>
      <c r="B36467" s="8" t="s">
        <v>22921</v>
      </c>
      <c r="C36467" s="9" t="s">
        <v>60</v>
      </c>
    </row>
    <row r="36468">
      <c r="A36468" s="9">
        <f t="shared" si="1"/>
        <v>26857</v>
      </c>
      <c r="B36468" s="8" t="s">
        <v>22922</v>
      </c>
      <c r="C36468" s="9" t="s">
        <v>56</v>
      </c>
    </row>
    <row r="36469">
      <c r="A36469" s="9">
        <f t="shared" si="1"/>
        <v>26858</v>
      </c>
      <c r="B36469" s="8" t="s">
        <v>22923</v>
      </c>
      <c r="C36469" s="9" t="s">
        <v>616</v>
      </c>
    </row>
    <row r="36470">
      <c r="A36470" s="9">
        <f t="shared" si="1"/>
        <v>26859</v>
      </c>
      <c r="B36470" s="8" t="s">
        <v>22924</v>
      </c>
      <c r="C36470" s="9" t="s">
        <v>56</v>
      </c>
    </row>
    <row r="36471">
      <c r="A36471" s="9">
        <f t="shared" si="1"/>
        <v>26860</v>
      </c>
      <c r="B36471" s="5" t="s">
        <v>22925</v>
      </c>
      <c r="C36471" s="6" t="s">
        <v>324</v>
      </c>
    </row>
    <row r="36472">
      <c r="A36472" s="9">
        <f t="shared" si="1"/>
        <v>26860</v>
      </c>
      <c r="B36472" s="5" t="s">
        <v>22925</v>
      </c>
      <c r="C36472" s="6" t="s">
        <v>23637</v>
      </c>
    </row>
    <row r="36473">
      <c r="A36473" s="9">
        <f t="shared" si="1"/>
        <v>26861</v>
      </c>
      <c r="B36473" s="29" t="s">
        <v>27829</v>
      </c>
      <c r="C36473" s="26" t="s">
        <v>23636</v>
      </c>
    </row>
    <row r="36474">
      <c r="A36474" s="9">
        <f t="shared" si="1"/>
        <v>26862</v>
      </c>
      <c r="B36474" s="30" t="s">
        <v>27830</v>
      </c>
      <c r="C36474" s="26" t="s">
        <v>23639</v>
      </c>
    </row>
    <row r="36475">
      <c r="A36475" s="9">
        <f t="shared" si="1"/>
        <v>26862</v>
      </c>
      <c r="B36475" s="30" t="s">
        <v>27830</v>
      </c>
      <c r="C36475" s="26" t="s">
        <v>54</v>
      </c>
    </row>
    <row r="36476">
      <c r="A36476" s="9">
        <f t="shared" si="1"/>
        <v>26863</v>
      </c>
      <c r="B36476" s="5" t="s">
        <v>22926</v>
      </c>
      <c r="C36476" s="6" t="s">
        <v>59</v>
      </c>
    </row>
    <row r="36477">
      <c r="A36477" s="9">
        <f t="shared" si="1"/>
        <v>26864</v>
      </c>
      <c r="B36477" s="8" t="s">
        <v>22927</v>
      </c>
      <c r="C36477" s="9" t="s">
        <v>60</v>
      </c>
    </row>
    <row r="36478">
      <c r="A36478" s="9">
        <f t="shared" si="1"/>
        <v>26864</v>
      </c>
      <c r="B36478" s="8" t="s">
        <v>22927</v>
      </c>
      <c r="C36478" s="9" t="s">
        <v>530</v>
      </c>
    </row>
    <row r="36479">
      <c r="A36479" s="9">
        <f t="shared" si="1"/>
        <v>26865</v>
      </c>
      <c r="B36479" s="5" t="s">
        <v>22928</v>
      </c>
      <c r="C36479" s="6" t="s">
        <v>1360</v>
      </c>
    </row>
    <row r="36480">
      <c r="A36480" s="9">
        <f t="shared" si="1"/>
        <v>26866</v>
      </c>
      <c r="B36480" s="5" t="s">
        <v>22929</v>
      </c>
      <c r="C36480" s="6" t="s">
        <v>393</v>
      </c>
    </row>
    <row r="36481">
      <c r="A36481" s="9">
        <f t="shared" si="1"/>
        <v>26867</v>
      </c>
      <c r="B36481" s="5" t="s">
        <v>22930</v>
      </c>
      <c r="C36481" s="6" t="s">
        <v>59</v>
      </c>
    </row>
    <row r="36482">
      <c r="A36482" s="9">
        <f t="shared" si="1"/>
        <v>26868</v>
      </c>
      <c r="B36482" s="25" t="s">
        <v>27831</v>
      </c>
      <c r="C36482" s="26" t="s">
        <v>23632</v>
      </c>
    </row>
    <row r="36483">
      <c r="A36483" s="9">
        <f t="shared" si="1"/>
        <v>26868</v>
      </c>
      <c r="B36483" s="27" t="s">
        <v>27831</v>
      </c>
      <c r="C36483" s="28" t="s">
        <v>23633</v>
      </c>
    </row>
    <row r="36484">
      <c r="A36484" s="9">
        <f t="shared" si="1"/>
        <v>26869</v>
      </c>
      <c r="B36484" s="5" t="s">
        <v>22931</v>
      </c>
      <c r="C36484" s="6" t="s">
        <v>420</v>
      </c>
    </row>
    <row r="36485">
      <c r="A36485" s="9">
        <f t="shared" si="1"/>
        <v>26869</v>
      </c>
      <c r="B36485" s="5" t="s">
        <v>22931</v>
      </c>
      <c r="C36485" s="6" t="s">
        <v>23672</v>
      </c>
    </row>
    <row r="36486">
      <c r="A36486" s="9">
        <f t="shared" si="1"/>
        <v>26870</v>
      </c>
      <c r="B36486" s="5" t="s">
        <v>22932</v>
      </c>
      <c r="C36486" s="6" t="s">
        <v>420</v>
      </c>
    </row>
    <row r="36487">
      <c r="A36487" s="9">
        <f t="shared" si="1"/>
        <v>26870</v>
      </c>
      <c r="B36487" s="5" t="s">
        <v>22932</v>
      </c>
      <c r="C36487" s="6" t="s">
        <v>23672</v>
      </c>
    </row>
    <row r="36488">
      <c r="A36488" s="9">
        <f t="shared" si="1"/>
        <v>26871</v>
      </c>
      <c r="B36488" s="12" t="s">
        <v>22933</v>
      </c>
      <c r="C36488" s="13" t="s">
        <v>420</v>
      </c>
    </row>
    <row r="36489">
      <c r="A36489" s="9">
        <f t="shared" si="1"/>
        <v>26871</v>
      </c>
      <c r="B36489" s="12" t="s">
        <v>22933</v>
      </c>
      <c r="C36489" s="6" t="s">
        <v>23672</v>
      </c>
    </row>
    <row r="36490">
      <c r="A36490" s="9">
        <f t="shared" si="1"/>
        <v>26872</v>
      </c>
      <c r="B36490" s="12" t="s">
        <v>22934</v>
      </c>
      <c r="C36490" s="13" t="s">
        <v>420</v>
      </c>
    </row>
    <row r="36491">
      <c r="A36491" s="9">
        <f t="shared" si="1"/>
        <v>26872</v>
      </c>
      <c r="B36491" s="12" t="s">
        <v>22934</v>
      </c>
      <c r="C36491" s="6" t="s">
        <v>23672</v>
      </c>
    </row>
    <row r="36492">
      <c r="A36492" s="9">
        <f t="shared" si="1"/>
        <v>26873</v>
      </c>
      <c r="B36492" s="12" t="s">
        <v>22935</v>
      </c>
      <c r="C36492" s="13" t="s">
        <v>420</v>
      </c>
    </row>
    <row r="36493">
      <c r="A36493" s="9">
        <f t="shared" si="1"/>
        <v>26873</v>
      </c>
      <c r="B36493" s="12" t="s">
        <v>22935</v>
      </c>
      <c r="C36493" s="6" t="s">
        <v>23672</v>
      </c>
    </row>
    <row r="36494">
      <c r="A36494" s="9">
        <f t="shared" si="1"/>
        <v>26874</v>
      </c>
      <c r="B36494" s="5" t="s">
        <v>22936</v>
      </c>
      <c r="C36494" s="6" t="s">
        <v>591</v>
      </c>
    </row>
    <row r="36495">
      <c r="A36495" s="9">
        <f t="shared" si="1"/>
        <v>26875</v>
      </c>
      <c r="B36495" s="5" t="s">
        <v>22937</v>
      </c>
      <c r="C36495" s="6" t="s">
        <v>683</v>
      </c>
    </row>
    <row r="36496">
      <c r="A36496" s="9">
        <f t="shared" si="1"/>
        <v>26875</v>
      </c>
      <c r="B36496" s="37" t="s">
        <v>22937</v>
      </c>
      <c r="C36496" s="28" t="s">
        <v>23633</v>
      </c>
    </row>
    <row r="36497">
      <c r="A36497" s="9">
        <f t="shared" si="1"/>
        <v>26876</v>
      </c>
      <c r="B36497" s="5" t="s">
        <v>22938</v>
      </c>
      <c r="C36497" s="6" t="s">
        <v>1495</v>
      </c>
    </row>
    <row r="36498">
      <c r="A36498" s="9">
        <f t="shared" si="1"/>
        <v>26877</v>
      </c>
      <c r="B36498" s="5" t="s">
        <v>22939</v>
      </c>
      <c r="C36498" s="6" t="s">
        <v>86</v>
      </c>
    </row>
    <row r="36499">
      <c r="A36499" s="9">
        <f t="shared" si="1"/>
        <v>26878</v>
      </c>
      <c r="B36499" s="5" t="s">
        <v>22940</v>
      </c>
      <c r="C36499" s="6" t="s">
        <v>86</v>
      </c>
    </row>
    <row r="36500">
      <c r="A36500" s="9">
        <f t="shared" si="1"/>
        <v>26879</v>
      </c>
      <c r="B36500" s="5" t="s">
        <v>22941</v>
      </c>
      <c r="C36500" s="6" t="s">
        <v>1260</v>
      </c>
    </row>
    <row r="36501">
      <c r="A36501" s="9">
        <f t="shared" si="1"/>
        <v>26880</v>
      </c>
      <c r="B36501" s="5" t="s">
        <v>22942</v>
      </c>
      <c r="C36501" s="6" t="s">
        <v>1207</v>
      </c>
    </row>
    <row r="36502">
      <c r="A36502" s="9">
        <f t="shared" si="1"/>
        <v>26881</v>
      </c>
      <c r="B36502" s="25" t="s">
        <v>27832</v>
      </c>
      <c r="C36502" s="26" t="s">
        <v>8541</v>
      </c>
    </row>
    <row r="36503">
      <c r="A36503" s="9">
        <f t="shared" si="1"/>
        <v>26882</v>
      </c>
      <c r="B36503" s="5" t="s">
        <v>22943</v>
      </c>
      <c r="C36503" s="6" t="s">
        <v>714</v>
      </c>
    </row>
    <row r="36504">
      <c r="A36504" s="9">
        <f t="shared" si="1"/>
        <v>26882</v>
      </c>
      <c r="B36504" s="5" t="s">
        <v>22943</v>
      </c>
      <c r="C36504" s="6" t="s">
        <v>23672</v>
      </c>
    </row>
    <row r="36505">
      <c r="A36505" s="9">
        <f t="shared" si="1"/>
        <v>26883</v>
      </c>
      <c r="B36505" s="5" t="s">
        <v>22944</v>
      </c>
      <c r="C36505" s="6" t="s">
        <v>714</v>
      </c>
    </row>
    <row r="36506">
      <c r="A36506" s="9">
        <f t="shared" si="1"/>
        <v>26883</v>
      </c>
      <c r="B36506" s="5" t="s">
        <v>22944</v>
      </c>
      <c r="C36506" s="6" t="s">
        <v>23672</v>
      </c>
    </row>
    <row r="36507">
      <c r="A36507" s="9">
        <f t="shared" si="1"/>
        <v>26884</v>
      </c>
      <c r="B36507" s="5" t="s">
        <v>22945</v>
      </c>
      <c r="C36507" s="6" t="s">
        <v>86</v>
      </c>
    </row>
    <row r="36508">
      <c r="A36508" s="9">
        <f t="shared" si="1"/>
        <v>26885</v>
      </c>
      <c r="B36508" s="5" t="s">
        <v>22946</v>
      </c>
      <c r="C36508" s="6" t="s">
        <v>86</v>
      </c>
    </row>
    <row r="36509">
      <c r="A36509" s="9">
        <f t="shared" si="1"/>
        <v>26886</v>
      </c>
      <c r="B36509" s="8" t="s">
        <v>22947</v>
      </c>
      <c r="C36509" s="6" t="s">
        <v>150</v>
      </c>
    </row>
    <row r="36510">
      <c r="A36510" s="9">
        <f t="shared" si="1"/>
        <v>26886</v>
      </c>
      <c r="B36510" s="8" t="s">
        <v>22947</v>
      </c>
      <c r="C36510" s="9" t="s">
        <v>162</v>
      </c>
    </row>
    <row r="36511">
      <c r="A36511" s="9">
        <f t="shared" si="1"/>
        <v>26886</v>
      </c>
      <c r="B36511" s="8" t="s">
        <v>22947</v>
      </c>
      <c r="C36511" s="9" t="s">
        <v>60</v>
      </c>
    </row>
    <row r="36512">
      <c r="A36512" s="9">
        <f t="shared" si="1"/>
        <v>26886</v>
      </c>
      <c r="B36512" s="8" t="s">
        <v>22947</v>
      </c>
      <c r="C36512" s="6" t="s">
        <v>23637</v>
      </c>
    </row>
    <row r="36513">
      <c r="A36513" s="9">
        <f t="shared" si="1"/>
        <v>26887</v>
      </c>
      <c r="B36513" s="16" t="s">
        <v>22948</v>
      </c>
      <c r="C36513" s="6" t="s">
        <v>1235</v>
      </c>
    </row>
    <row r="36514">
      <c r="A36514" s="9">
        <f t="shared" si="1"/>
        <v>26888</v>
      </c>
      <c r="B36514" s="5" t="s">
        <v>22949</v>
      </c>
      <c r="C36514" s="6" t="s">
        <v>462</v>
      </c>
    </row>
    <row r="36515">
      <c r="A36515" s="9">
        <f t="shared" si="1"/>
        <v>26888</v>
      </c>
      <c r="B36515" s="5" t="s">
        <v>22949</v>
      </c>
      <c r="C36515" s="6" t="s">
        <v>23637</v>
      </c>
    </row>
    <row r="36516">
      <c r="A36516" s="9">
        <f t="shared" si="1"/>
        <v>26889</v>
      </c>
      <c r="B36516" s="5" t="s">
        <v>22950</v>
      </c>
      <c r="C36516" s="6" t="s">
        <v>1223</v>
      </c>
    </row>
    <row r="36517">
      <c r="A36517" s="9">
        <f t="shared" si="1"/>
        <v>26890</v>
      </c>
      <c r="B36517" s="5" t="s">
        <v>22951</v>
      </c>
      <c r="C36517" s="6" t="s">
        <v>1260</v>
      </c>
    </row>
    <row r="36518">
      <c r="A36518" s="9">
        <f t="shared" si="1"/>
        <v>26891</v>
      </c>
      <c r="B36518" s="25" t="s">
        <v>27833</v>
      </c>
      <c r="C36518" s="26" t="s">
        <v>23812</v>
      </c>
    </row>
    <row r="36519">
      <c r="A36519" s="9">
        <f t="shared" si="1"/>
        <v>26892</v>
      </c>
      <c r="B36519" s="5" t="s">
        <v>22952</v>
      </c>
      <c r="C36519" s="6" t="s">
        <v>78</v>
      </c>
    </row>
    <row r="36520">
      <c r="A36520" s="9">
        <f t="shared" si="1"/>
        <v>26893</v>
      </c>
      <c r="B36520" s="5" t="s">
        <v>22953</v>
      </c>
      <c r="C36520" s="6" t="s">
        <v>1369</v>
      </c>
    </row>
    <row r="36521">
      <c r="A36521" s="9">
        <f t="shared" si="1"/>
        <v>26894</v>
      </c>
      <c r="B36521" s="5" t="s">
        <v>22954</v>
      </c>
      <c r="C36521" s="6" t="s">
        <v>12</v>
      </c>
    </row>
    <row r="36522">
      <c r="A36522" s="9">
        <f t="shared" si="1"/>
        <v>26895</v>
      </c>
      <c r="B36522" s="5" t="s">
        <v>22955</v>
      </c>
      <c r="C36522" s="6" t="s">
        <v>109</v>
      </c>
    </row>
    <row r="36523">
      <c r="A36523" s="9">
        <f t="shared" si="1"/>
        <v>26896</v>
      </c>
      <c r="B36523" s="5" t="s">
        <v>22956</v>
      </c>
      <c r="C36523" s="6" t="s">
        <v>86</v>
      </c>
    </row>
    <row r="36524">
      <c r="A36524" s="9">
        <f t="shared" si="1"/>
        <v>26897</v>
      </c>
      <c r="B36524" s="25" t="s">
        <v>27834</v>
      </c>
      <c r="C36524" s="26" t="s">
        <v>8541</v>
      </c>
    </row>
    <row r="36525">
      <c r="A36525" s="9">
        <f t="shared" si="1"/>
        <v>26898</v>
      </c>
      <c r="B36525" s="5" t="s">
        <v>22957</v>
      </c>
      <c r="C36525" s="6" t="s">
        <v>785</v>
      </c>
    </row>
    <row r="36526">
      <c r="A36526" s="9">
        <f t="shared" si="1"/>
        <v>26899</v>
      </c>
      <c r="B36526" s="8" t="s">
        <v>22958</v>
      </c>
      <c r="C36526" s="9" t="s">
        <v>616</v>
      </c>
    </row>
    <row r="36527">
      <c r="A36527" s="9">
        <f t="shared" si="1"/>
        <v>26899</v>
      </c>
      <c r="B36527" s="8" t="s">
        <v>22958</v>
      </c>
      <c r="C36527" s="9" t="s">
        <v>60</v>
      </c>
    </row>
    <row r="36528">
      <c r="A36528" s="9">
        <f t="shared" si="1"/>
        <v>26900</v>
      </c>
      <c r="B36528" s="5" t="s">
        <v>22959</v>
      </c>
      <c r="C36528" s="6" t="s">
        <v>153</v>
      </c>
    </row>
    <row r="36529">
      <c r="A36529" s="9">
        <f t="shared" si="1"/>
        <v>26900</v>
      </c>
      <c r="B36529" s="5" t="s">
        <v>22959</v>
      </c>
      <c r="C36529" s="6" t="s">
        <v>23637</v>
      </c>
    </row>
    <row r="36530">
      <c r="A36530" s="9">
        <f t="shared" si="1"/>
        <v>26901</v>
      </c>
      <c r="B36530" s="5" t="s">
        <v>22960</v>
      </c>
      <c r="C36530" s="6" t="s">
        <v>97</v>
      </c>
    </row>
    <row r="36531">
      <c r="A36531" s="9">
        <f t="shared" si="1"/>
        <v>26901</v>
      </c>
      <c r="B36531" s="5" t="s">
        <v>22960</v>
      </c>
      <c r="C36531" s="6" t="s">
        <v>23637</v>
      </c>
    </row>
    <row r="36532">
      <c r="A36532" s="9">
        <f t="shared" si="1"/>
        <v>26902</v>
      </c>
      <c r="B36532" s="25" t="s">
        <v>27835</v>
      </c>
      <c r="C36532" s="26" t="s">
        <v>23817</v>
      </c>
    </row>
    <row r="36533">
      <c r="A36533" s="9">
        <f t="shared" si="1"/>
        <v>26903</v>
      </c>
      <c r="B36533" s="8" t="s">
        <v>22961</v>
      </c>
      <c r="C36533" s="9" t="s">
        <v>40</v>
      </c>
    </row>
    <row r="36534">
      <c r="A36534" s="9">
        <f t="shared" si="1"/>
        <v>26904</v>
      </c>
      <c r="B36534" s="5" t="s">
        <v>22962</v>
      </c>
      <c r="C36534" s="6" t="s">
        <v>758</v>
      </c>
    </row>
    <row r="36535">
      <c r="A36535" s="9">
        <f t="shared" si="1"/>
        <v>26905</v>
      </c>
      <c r="B36535" s="8" t="s">
        <v>22963</v>
      </c>
      <c r="C36535" s="9" t="s">
        <v>874</v>
      </c>
    </row>
    <row r="36536">
      <c r="A36536" s="9">
        <f t="shared" si="1"/>
        <v>26906</v>
      </c>
      <c r="B36536" s="5" t="s">
        <v>22964</v>
      </c>
      <c r="C36536" s="6" t="s">
        <v>420</v>
      </c>
    </row>
    <row r="36537">
      <c r="A36537" s="9">
        <f t="shared" si="1"/>
        <v>26906</v>
      </c>
      <c r="B36537" s="5" t="s">
        <v>22964</v>
      </c>
      <c r="C36537" s="6" t="s">
        <v>23672</v>
      </c>
    </row>
    <row r="36538">
      <c r="A36538" s="9">
        <f t="shared" si="1"/>
        <v>26907</v>
      </c>
      <c r="B36538" s="8" t="s">
        <v>22965</v>
      </c>
      <c r="C36538" s="9" t="s">
        <v>117</v>
      </c>
    </row>
    <row r="36539">
      <c r="A36539" s="9">
        <f t="shared" si="1"/>
        <v>26908</v>
      </c>
      <c r="B36539" s="5" t="s">
        <v>22966</v>
      </c>
      <c r="C36539" s="6" t="s">
        <v>1394</v>
      </c>
    </row>
    <row r="36540">
      <c r="A36540" s="9">
        <f t="shared" si="1"/>
        <v>26909</v>
      </c>
      <c r="B36540" s="5" t="s">
        <v>22967</v>
      </c>
      <c r="C36540" s="6" t="s">
        <v>393</v>
      </c>
    </row>
    <row r="36541">
      <c r="A36541" s="9">
        <f t="shared" si="1"/>
        <v>26910</v>
      </c>
      <c r="B36541" s="5" t="s">
        <v>22968</v>
      </c>
      <c r="C36541" s="6" t="s">
        <v>1207</v>
      </c>
    </row>
    <row r="36542">
      <c r="A36542" s="9">
        <f t="shared" si="1"/>
        <v>26911</v>
      </c>
      <c r="B36542" s="8" t="s">
        <v>22969</v>
      </c>
      <c r="C36542" s="9" t="s">
        <v>65</v>
      </c>
    </row>
    <row r="36543">
      <c r="A36543" s="9">
        <f t="shared" si="1"/>
        <v>26912</v>
      </c>
      <c r="B36543" s="5" t="s">
        <v>22970</v>
      </c>
      <c r="C36543" s="6" t="s">
        <v>621</v>
      </c>
    </row>
    <row r="36544">
      <c r="A36544" s="9">
        <f t="shared" si="1"/>
        <v>26913</v>
      </c>
      <c r="B36544" s="5" t="s">
        <v>22971</v>
      </c>
      <c r="C36544" s="6" t="s">
        <v>452</v>
      </c>
    </row>
    <row r="36545">
      <c r="A36545" s="9">
        <f t="shared" si="1"/>
        <v>26913</v>
      </c>
      <c r="B36545" s="5" t="s">
        <v>22971</v>
      </c>
      <c r="C36545" s="6" t="s">
        <v>23637</v>
      </c>
    </row>
    <row r="36546">
      <c r="A36546" s="9">
        <f t="shared" si="1"/>
        <v>26914</v>
      </c>
      <c r="B36546" s="5" t="s">
        <v>22972</v>
      </c>
      <c r="C36546" s="6" t="s">
        <v>603</v>
      </c>
    </row>
    <row r="36547">
      <c r="A36547" s="9">
        <f t="shared" si="1"/>
        <v>26915</v>
      </c>
      <c r="B36547" s="8" t="s">
        <v>22973</v>
      </c>
      <c r="C36547" s="9" t="s">
        <v>399</v>
      </c>
    </row>
    <row r="36548">
      <c r="A36548" s="9">
        <f t="shared" si="1"/>
        <v>26916</v>
      </c>
      <c r="B36548" s="25" t="s">
        <v>27836</v>
      </c>
      <c r="C36548" s="26" t="s">
        <v>8541</v>
      </c>
    </row>
    <row r="36549">
      <c r="A36549" s="9">
        <f t="shared" si="1"/>
        <v>26917</v>
      </c>
      <c r="B36549" s="5" t="s">
        <v>22974</v>
      </c>
      <c r="C36549" s="6" t="s">
        <v>462</v>
      </c>
    </row>
    <row r="36550">
      <c r="A36550" s="9">
        <f t="shared" si="1"/>
        <v>26917</v>
      </c>
      <c r="B36550" s="5" t="s">
        <v>22974</v>
      </c>
      <c r="C36550" s="6" t="s">
        <v>23637</v>
      </c>
    </row>
    <row r="36551">
      <c r="A36551" s="9">
        <f t="shared" si="1"/>
        <v>26918</v>
      </c>
      <c r="B36551" s="5" t="s">
        <v>22975</v>
      </c>
      <c r="C36551" s="6" t="s">
        <v>365</v>
      </c>
    </row>
    <row r="36552">
      <c r="A36552" s="9">
        <f t="shared" si="1"/>
        <v>26919</v>
      </c>
      <c r="B36552" s="8" t="s">
        <v>22976</v>
      </c>
      <c r="C36552" s="9" t="s">
        <v>818</v>
      </c>
    </row>
    <row r="36553">
      <c r="A36553" s="9">
        <f t="shared" si="1"/>
        <v>26920</v>
      </c>
      <c r="B36553" s="5" t="s">
        <v>22977</v>
      </c>
      <c r="C36553" s="6" t="s">
        <v>48</v>
      </c>
    </row>
    <row r="36554">
      <c r="A36554" s="9">
        <f t="shared" si="1"/>
        <v>26921</v>
      </c>
      <c r="B36554" s="8" t="s">
        <v>22978</v>
      </c>
      <c r="C36554" s="9" t="s">
        <v>818</v>
      </c>
    </row>
    <row r="36555">
      <c r="A36555" s="9">
        <f t="shared" si="1"/>
        <v>26922</v>
      </c>
      <c r="B36555" s="8" t="s">
        <v>22979</v>
      </c>
      <c r="C36555" s="9" t="s">
        <v>818</v>
      </c>
    </row>
    <row r="36556">
      <c r="A36556" s="9">
        <f t="shared" si="1"/>
        <v>26923</v>
      </c>
      <c r="B36556" s="8" t="s">
        <v>22980</v>
      </c>
      <c r="C36556" s="9" t="s">
        <v>818</v>
      </c>
    </row>
    <row r="36557">
      <c r="A36557" s="9">
        <f t="shared" si="1"/>
        <v>26924</v>
      </c>
      <c r="B36557" s="25" t="s">
        <v>27837</v>
      </c>
      <c r="C36557" s="26" t="s">
        <v>8541</v>
      </c>
    </row>
    <row r="36558">
      <c r="A36558" s="9">
        <f t="shared" si="1"/>
        <v>26925</v>
      </c>
      <c r="B36558" s="8" t="s">
        <v>22981</v>
      </c>
      <c r="C36558" s="9" t="s">
        <v>818</v>
      </c>
    </row>
    <row r="36559">
      <c r="A36559" s="9">
        <f t="shared" si="1"/>
        <v>26926</v>
      </c>
      <c r="B36559" s="8" t="s">
        <v>22982</v>
      </c>
      <c r="C36559" s="9" t="s">
        <v>818</v>
      </c>
    </row>
    <row r="36560">
      <c r="A36560" s="9">
        <f t="shared" si="1"/>
        <v>26927</v>
      </c>
      <c r="B36560" s="25" t="s">
        <v>27838</v>
      </c>
      <c r="C36560" s="26" t="s">
        <v>11797</v>
      </c>
    </row>
    <row r="36561">
      <c r="A36561" s="9">
        <f t="shared" si="1"/>
        <v>26928</v>
      </c>
      <c r="B36561" s="5" t="s">
        <v>22983</v>
      </c>
      <c r="C36561" s="6" t="s">
        <v>621</v>
      </c>
    </row>
    <row r="36562">
      <c r="A36562" s="9">
        <f t="shared" si="1"/>
        <v>26929</v>
      </c>
      <c r="B36562" s="5" t="s">
        <v>22984</v>
      </c>
      <c r="C36562" s="6" t="s">
        <v>621</v>
      </c>
    </row>
    <row r="36563">
      <c r="A36563" s="9">
        <f t="shared" si="1"/>
        <v>26930</v>
      </c>
      <c r="B36563" s="5" t="s">
        <v>22985</v>
      </c>
      <c r="C36563" s="6" t="s">
        <v>621</v>
      </c>
    </row>
    <row r="36564">
      <c r="A36564" s="9">
        <f t="shared" si="1"/>
        <v>26931</v>
      </c>
      <c r="B36564" s="8" t="s">
        <v>22986</v>
      </c>
      <c r="C36564" s="9" t="s">
        <v>818</v>
      </c>
    </row>
    <row r="36565">
      <c r="A36565" s="9">
        <f t="shared" si="1"/>
        <v>26932</v>
      </c>
      <c r="B36565" s="5" t="s">
        <v>22987</v>
      </c>
      <c r="C36565" s="6" t="s">
        <v>142</v>
      </c>
    </row>
    <row r="36566">
      <c r="A36566" s="9">
        <f t="shared" si="1"/>
        <v>26933</v>
      </c>
      <c r="B36566" s="5" t="s">
        <v>22988</v>
      </c>
      <c r="C36566" s="6" t="s">
        <v>714</v>
      </c>
    </row>
    <row r="36567">
      <c r="A36567" s="9">
        <f t="shared" si="1"/>
        <v>26933</v>
      </c>
      <c r="B36567" s="5" t="s">
        <v>22988</v>
      </c>
      <c r="C36567" s="6" t="s">
        <v>23672</v>
      </c>
    </row>
    <row r="36568">
      <c r="A36568" s="9">
        <f t="shared" si="1"/>
        <v>26934</v>
      </c>
      <c r="B36568" s="25" t="s">
        <v>27839</v>
      </c>
      <c r="C36568" s="26" t="s">
        <v>8541</v>
      </c>
    </row>
    <row r="36569">
      <c r="A36569" s="9">
        <f t="shared" si="1"/>
        <v>26935</v>
      </c>
      <c r="B36569" s="29" t="s">
        <v>27840</v>
      </c>
      <c r="C36569" s="26" t="s">
        <v>23636</v>
      </c>
    </row>
    <row r="36570">
      <c r="A36570" s="9">
        <f t="shared" si="1"/>
        <v>26936</v>
      </c>
      <c r="B36570" s="5" t="s">
        <v>22989</v>
      </c>
      <c r="C36570" s="6" t="s">
        <v>326</v>
      </c>
    </row>
    <row r="36571">
      <c r="A36571" s="9">
        <f t="shared" si="1"/>
        <v>26936</v>
      </c>
      <c r="B36571" s="5" t="s">
        <v>22989</v>
      </c>
      <c r="C36571" s="6" t="s">
        <v>23637</v>
      </c>
    </row>
    <row r="36572">
      <c r="A36572" s="9">
        <f t="shared" si="1"/>
        <v>26937</v>
      </c>
      <c r="B36572" s="8" t="s">
        <v>22990</v>
      </c>
      <c r="C36572" s="9" t="s">
        <v>530</v>
      </c>
    </row>
    <row r="36573">
      <c r="A36573" s="9">
        <f t="shared" si="1"/>
        <v>26938</v>
      </c>
      <c r="B36573" s="5" t="s">
        <v>22991</v>
      </c>
      <c r="C36573" s="6" t="s">
        <v>1378</v>
      </c>
    </row>
    <row r="36574">
      <c r="A36574" s="9">
        <f t="shared" si="1"/>
        <v>26939</v>
      </c>
      <c r="B36574" s="8" t="s">
        <v>22992</v>
      </c>
      <c r="C36574" s="9" t="s">
        <v>76</v>
      </c>
    </row>
    <row r="36575">
      <c r="A36575" s="9">
        <f t="shared" si="1"/>
        <v>26940</v>
      </c>
      <c r="B36575" s="8" t="s">
        <v>22993</v>
      </c>
      <c r="C36575" s="9" t="s">
        <v>818</v>
      </c>
    </row>
    <row r="36576">
      <c r="A36576" s="9">
        <f t="shared" si="1"/>
        <v>26941</v>
      </c>
      <c r="B36576" s="5" t="s">
        <v>22994</v>
      </c>
      <c r="C36576" s="6" t="s">
        <v>1260</v>
      </c>
    </row>
    <row r="36577">
      <c r="A36577" s="9">
        <f t="shared" si="1"/>
        <v>26942</v>
      </c>
      <c r="B36577" s="5" t="s">
        <v>22995</v>
      </c>
      <c r="C36577" s="6" t="s">
        <v>1262</v>
      </c>
    </row>
    <row r="36578">
      <c r="A36578" s="9">
        <f t="shared" si="1"/>
        <v>26943</v>
      </c>
      <c r="B36578" s="25" t="s">
        <v>27841</v>
      </c>
      <c r="C36578" s="26" t="s">
        <v>8541</v>
      </c>
    </row>
    <row r="36579">
      <c r="A36579" s="9">
        <f t="shared" si="1"/>
        <v>26944</v>
      </c>
      <c r="B36579" s="16" t="s">
        <v>22996</v>
      </c>
      <c r="C36579" s="6" t="s">
        <v>1235</v>
      </c>
    </row>
    <row r="36580">
      <c r="A36580" s="9">
        <f t="shared" si="1"/>
        <v>26945</v>
      </c>
      <c r="B36580" s="5" t="s">
        <v>22997</v>
      </c>
      <c r="C36580" s="6" t="s">
        <v>362</v>
      </c>
    </row>
    <row r="36581">
      <c r="A36581" s="9">
        <f t="shared" si="1"/>
        <v>26946</v>
      </c>
      <c r="B36581" s="5" t="s">
        <v>22998</v>
      </c>
      <c r="C36581" s="6" t="s">
        <v>1376</v>
      </c>
    </row>
    <row r="36582">
      <c r="A36582" s="9">
        <f t="shared" si="1"/>
        <v>26946</v>
      </c>
      <c r="B36582" s="5" t="s">
        <v>22998</v>
      </c>
      <c r="C36582" s="6" t="s">
        <v>23628</v>
      </c>
    </row>
    <row r="36583">
      <c r="A36583" s="9">
        <f t="shared" si="1"/>
        <v>26947</v>
      </c>
      <c r="B36583" s="8" t="s">
        <v>22999</v>
      </c>
      <c r="C36583" s="9" t="s">
        <v>818</v>
      </c>
    </row>
    <row r="36584">
      <c r="A36584" s="9">
        <f t="shared" si="1"/>
        <v>26948</v>
      </c>
      <c r="B36584" s="8" t="s">
        <v>23000</v>
      </c>
      <c r="C36584" s="9" t="s">
        <v>280</v>
      </c>
    </row>
    <row r="36585">
      <c r="A36585" s="9">
        <f t="shared" si="1"/>
        <v>26949</v>
      </c>
      <c r="B36585" s="8" t="s">
        <v>23001</v>
      </c>
      <c r="C36585" s="9" t="s">
        <v>280</v>
      </c>
    </row>
    <row r="36586">
      <c r="A36586" s="9">
        <f t="shared" si="1"/>
        <v>26950</v>
      </c>
      <c r="B36586" s="5" t="s">
        <v>23002</v>
      </c>
      <c r="C36586" s="6" t="s">
        <v>437</v>
      </c>
    </row>
    <row r="36587">
      <c r="A36587" s="9">
        <f t="shared" si="1"/>
        <v>26951</v>
      </c>
      <c r="B36587" s="5" t="s">
        <v>23003</v>
      </c>
      <c r="C36587" s="6" t="s">
        <v>479</v>
      </c>
    </row>
    <row r="36588">
      <c r="A36588" s="9">
        <f t="shared" si="1"/>
        <v>26952</v>
      </c>
      <c r="B36588" s="5" t="s">
        <v>23004</v>
      </c>
      <c r="C36588" s="6" t="s">
        <v>426</v>
      </c>
    </row>
    <row r="36589">
      <c r="A36589" s="9">
        <f t="shared" si="1"/>
        <v>26953</v>
      </c>
      <c r="B36589" s="8" t="s">
        <v>23005</v>
      </c>
      <c r="C36589" s="6" t="s">
        <v>1012</v>
      </c>
    </row>
    <row r="36590">
      <c r="A36590" s="9">
        <f t="shared" si="1"/>
        <v>26954</v>
      </c>
      <c r="B36590" s="5" t="s">
        <v>23006</v>
      </c>
      <c r="C36590" s="6" t="s">
        <v>426</v>
      </c>
    </row>
    <row r="36591">
      <c r="A36591" s="9">
        <f t="shared" si="1"/>
        <v>26955</v>
      </c>
      <c r="B36591" s="8" t="s">
        <v>23007</v>
      </c>
      <c r="C36591" s="9" t="s">
        <v>72</v>
      </c>
    </row>
    <row r="36592">
      <c r="A36592" s="9">
        <f t="shared" si="1"/>
        <v>26956</v>
      </c>
      <c r="B36592" s="5" t="s">
        <v>23008</v>
      </c>
      <c r="C36592" s="6" t="s">
        <v>356</v>
      </c>
    </row>
    <row r="36593">
      <c r="A36593" s="9">
        <f t="shared" si="1"/>
        <v>26957</v>
      </c>
      <c r="B36593" s="16" t="s">
        <v>23009</v>
      </c>
      <c r="C36593" s="6" t="s">
        <v>1235</v>
      </c>
    </row>
    <row r="36594">
      <c r="A36594" s="9">
        <f t="shared" si="1"/>
        <v>26958</v>
      </c>
      <c r="B36594" s="5" t="s">
        <v>23010</v>
      </c>
      <c r="C36594" s="6" t="s">
        <v>20</v>
      </c>
    </row>
    <row r="36595">
      <c r="A36595" s="9">
        <f t="shared" si="1"/>
        <v>26959</v>
      </c>
      <c r="B36595" s="5" t="s">
        <v>23011</v>
      </c>
      <c r="C36595" s="6" t="s">
        <v>20</v>
      </c>
    </row>
    <row r="36596">
      <c r="A36596" s="9">
        <f t="shared" si="1"/>
        <v>26960</v>
      </c>
      <c r="B36596" s="25" t="s">
        <v>27842</v>
      </c>
      <c r="C36596" s="26" t="s">
        <v>941</v>
      </c>
    </row>
    <row r="36597">
      <c r="A36597" s="9">
        <f t="shared" si="1"/>
        <v>26960</v>
      </c>
      <c r="B36597" s="25" t="s">
        <v>27842</v>
      </c>
      <c r="C36597" s="6" t="s">
        <v>23672</v>
      </c>
    </row>
    <row r="36598">
      <c r="A36598" s="9">
        <f t="shared" si="1"/>
        <v>26961</v>
      </c>
      <c r="B36598" s="8" t="s">
        <v>23012</v>
      </c>
      <c r="C36598" s="6" t="s">
        <v>10122</v>
      </c>
    </row>
    <row r="36599">
      <c r="A36599" s="9">
        <f t="shared" si="1"/>
        <v>26961</v>
      </c>
      <c r="B36599" s="8" t="s">
        <v>23012</v>
      </c>
      <c r="C36599" s="6" t="s">
        <v>616</v>
      </c>
    </row>
    <row r="36600">
      <c r="A36600" s="9">
        <f t="shared" si="1"/>
        <v>26961</v>
      </c>
      <c r="B36600" s="8" t="s">
        <v>23012</v>
      </c>
      <c r="C36600" s="9" t="s">
        <v>162</v>
      </c>
    </row>
    <row r="36601">
      <c r="A36601" s="9">
        <f t="shared" si="1"/>
        <v>26961</v>
      </c>
      <c r="B36601" s="8" t="s">
        <v>23012</v>
      </c>
      <c r="C36601" s="6" t="s">
        <v>23637</v>
      </c>
    </row>
    <row r="36602">
      <c r="A36602" s="9">
        <f t="shared" si="1"/>
        <v>26962</v>
      </c>
      <c r="B36602" s="25" t="s">
        <v>27843</v>
      </c>
      <c r="C36602" s="26" t="s">
        <v>12983</v>
      </c>
    </row>
    <row r="36603">
      <c r="A36603" s="9">
        <f t="shared" si="1"/>
        <v>26963</v>
      </c>
      <c r="B36603" s="8" t="s">
        <v>23013</v>
      </c>
      <c r="C36603" s="9" t="s">
        <v>60</v>
      </c>
    </row>
    <row r="36604">
      <c r="A36604" s="9">
        <f t="shared" si="1"/>
        <v>26964</v>
      </c>
      <c r="B36604" s="5" t="s">
        <v>23014</v>
      </c>
      <c r="C36604" s="6" t="s">
        <v>1040</v>
      </c>
    </row>
    <row r="36605">
      <c r="A36605" s="9">
        <f t="shared" si="1"/>
        <v>26965</v>
      </c>
      <c r="B36605" s="5" t="s">
        <v>23015</v>
      </c>
      <c r="C36605" s="6" t="s">
        <v>1360</v>
      </c>
    </row>
    <row r="36606">
      <c r="A36606" s="9">
        <f t="shared" si="1"/>
        <v>26966</v>
      </c>
      <c r="B36606" s="8" t="s">
        <v>23016</v>
      </c>
      <c r="C36606" s="9" t="s">
        <v>722</v>
      </c>
    </row>
    <row r="36607">
      <c r="A36607" s="9">
        <f t="shared" si="1"/>
        <v>26967</v>
      </c>
      <c r="B36607" s="5" t="s">
        <v>23017</v>
      </c>
      <c r="C36607" s="6" t="s">
        <v>356</v>
      </c>
    </row>
    <row r="36608">
      <c r="A36608" s="9">
        <f t="shared" si="1"/>
        <v>26968</v>
      </c>
      <c r="B36608" s="5" t="s">
        <v>23018</v>
      </c>
      <c r="C36608" s="6" t="s">
        <v>1360</v>
      </c>
    </row>
    <row r="36609">
      <c r="A36609" s="9">
        <f t="shared" si="1"/>
        <v>26969</v>
      </c>
      <c r="B36609" s="5" t="s">
        <v>23019</v>
      </c>
      <c r="C36609" s="6" t="s">
        <v>59</v>
      </c>
    </row>
    <row r="36610">
      <c r="A36610" s="9">
        <f t="shared" si="1"/>
        <v>26970</v>
      </c>
      <c r="B36610" s="5" t="s">
        <v>23020</v>
      </c>
      <c r="C36610" s="6" t="s">
        <v>326</v>
      </c>
    </row>
    <row r="36611">
      <c r="A36611" s="9">
        <f t="shared" si="1"/>
        <v>26970</v>
      </c>
      <c r="B36611" s="5" t="s">
        <v>23020</v>
      </c>
      <c r="C36611" s="6" t="s">
        <v>23637</v>
      </c>
    </row>
    <row r="36612">
      <c r="A36612" s="9">
        <f t="shared" si="1"/>
        <v>26971</v>
      </c>
      <c r="B36612" s="8" t="s">
        <v>23021</v>
      </c>
      <c r="C36612" s="9" t="s">
        <v>893</v>
      </c>
    </row>
    <row r="36613">
      <c r="A36613" s="9">
        <f t="shared" si="1"/>
        <v>26972</v>
      </c>
      <c r="B36613" s="8" t="s">
        <v>23022</v>
      </c>
      <c r="C36613" s="9" t="s">
        <v>46</v>
      </c>
    </row>
    <row r="36614">
      <c r="A36614" s="9">
        <f t="shared" si="1"/>
        <v>26973</v>
      </c>
      <c r="B36614" s="5" t="s">
        <v>23023</v>
      </c>
      <c r="C36614" s="6" t="s">
        <v>758</v>
      </c>
    </row>
    <row r="36615">
      <c r="A36615" s="9">
        <f t="shared" si="1"/>
        <v>26974</v>
      </c>
      <c r="B36615" s="5" t="s">
        <v>23024</v>
      </c>
      <c r="C36615" s="6" t="s">
        <v>1360</v>
      </c>
    </row>
    <row r="36616">
      <c r="A36616" s="9">
        <f t="shared" si="1"/>
        <v>26975</v>
      </c>
      <c r="B36616" s="5" t="s">
        <v>23025</v>
      </c>
      <c r="C36616" s="6" t="s">
        <v>610</v>
      </c>
    </row>
    <row r="36617">
      <c r="A36617" s="9">
        <f t="shared" si="1"/>
        <v>26976</v>
      </c>
      <c r="B36617" s="8" t="s">
        <v>23026</v>
      </c>
      <c r="C36617" s="9" t="s">
        <v>733</v>
      </c>
    </row>
    <row r="36618">
      <c r="A36618" s="9">
        <f t="shared" si="1"/>
        <v>26977</v>
      </c>
      <c r="B36618" s="5" t="s">
        <v>23027</v>
      </c>
      <c r="C36618" s="6" t="s">
        <v>4084</v>
      </c>
    </row>
    <row r="36619">
      <c r="A36619" s="9">
        <f t="shared" si="1"/>
        <v>26978</v>
      </c>
      <c r="B36619" s="25" t="s">
        <v>27844</v>
      </c>
      <c r="C36619" s="26" t="s">
        <v>23845</v>
      </c>
    </row>
    <row r="36620">
      <c r="A36620" s="9">
        <f t="shared" si="1"/>
        <v>26979</v>
      </c>
      <c r="B36620" s="8" t="s">
        <v>23028</v>
      </c>
      <c r="C36620" s="9" t="s">
        <v>24</v>
      </c>
    </row>
    <row r="36621">
      <c r="A36621" s="9">
        <f t="shared" si="1"/>
        <v>26980</v>
      </c>
      <c r="B36621" s="8" t="s">
        <v>23029</v>
      </c>
      <c r="C36621" s="6" t="s">
        <v>153</v>
      </c>
    </row>
    <row r="36622">
      <c r="A36622" s="9">
        <f t="shared" si="1"/>
        <v>26980</v>
      </c>
      <c r="B36622" s="8" t="s">
        <v>23029</v>
      </c>
      <c r="C36622" s="9" t="s">
        <v>25</v>
      </c>
    </row>
    <row r="36623">
      <c r="A36623" s="9">
        <f t="shared" si="1"/>
        <v>26980</v>
      </c>
      <c r="B36623" s="8" t="s">
        <v>23029</v>
      </c>
      <c r="C36623" s="6" t="s">
        <v>23637</v>
      </c>
    </row>
    <row r="36624">
      <c r="A36624" s="9">
        <f t="shared" si="1"/>
        <v>26981</v>
      </c>
      <c r="B36624" s="8" t="s">
        <v>23030</v>
      </c>
      <c r="C36624" s="9" t="s">
        <v>46</v>
      </c>
    </row>
    <row r="36625">
      <c r="A36625" s="9">
        <f t="shared" si="1"/>
        <v>26982</v>
      </c>
      <c r="B36625" s="8" t="s">
        <v>23031</v>
      </c>
      <c r="C36625" s="9" t="s">
        <v>64</v>
      </c>
    </row>
    <row r="36626">
      <c r="A36626" s="9">
        <f t="shared" si="1"/>
        <v>26983</v>
      </c>
      <c r="B36626" s="5" t="s">
        <v>23032</v>
      </c>
      <c r="C36626" s="6" t="s">
        <v>20</v>
      </c>
    </row>
    <row r="36627">
      <c r="A36627" s="9">
        <f t="shared" si="1"/>
        <v>26984</v>
      </c>
      <c r="B36627" s="8" t="s">
        <v>23033</v>
      </c>
      <c r="C36627" s="9" t="s">
        <v>650</v>
      </c>
    </row>
    <row r="36628">
      <c r="A36628" s="9">
        <f t="shared" si="1"/>
        <v>26985</v>
      </c>
      <c r="B36628" s="5" t="s">
        <v>23034</v>
      </c>
      <c r="C36628" s="6" t="s">
        <v>1120</v>
      </c>
    </row>
    <row r="36629">
      <c r="A36629" s="9">
        <f t="shared" si="1"/>
        <v>26986</v>
      </c>
      <c r="B36629" s="5" t="s">
        <v>23035</v>
      </c>
      <c r="C36629" s="6" t="s">
        <v>1378</v>
      </c>
    </row>
    <row r="36630">
      <c r="A36630" s="9">
        <f t="shared" si="1"/>
        <v>26987</v>
      </c>
      <c r="B36630" s="8" t="s">
        <v>23036</v>
      </c>
      <c r="C36630" s="9" t="s">
        <v>547</v>
      </c>
    </row>
    <row r="36631">
      <c r="A36631" s="9">
        <f t="shared" si="1"/>
        <v>26988</v>
      </c>
      <c r="B36631" s="5" t="s">
        <v>23037</v>
      </c>
      <c r="C36631" s="6" t="s">
        <v>367</v>
      </c>
    </row>
    <row r="36632">
      <c r="A36632" s="9">
        <f t="shared" si="1"/>
        <v>26989</v>
      </c>
      <c r="B36632" s="8" t="s">
        <v>23038</v>
      </c>
      <c r="C36632" s="9" t="s">
        <v>40</v>
      </c>
    </row>
    <row r="36633">
      <c r="A36633" s="9">
        <f t="shared" si="1"/>
        <v>26990</v>
      </c>
      <c r="B36633" s="5" t="s">
        <v>23039</v>
      </c>
      <c r="C36633" s="6" t="s">
        <v>62</v>
      </c>
    </row>
    <row r="36634">
      <c r="A36634" s="9">
        <f t="shared" si="1"/>
        <v>26990</v>
      </c>
      <c r="B36634" s="5" t="s">
        <v>23039</v>
      </c>
      <c r="C36634" s="6" t="s">
        <v>23628</v>
      </c>
    </row>
    <row r="36635">
      <c r="A36635" s="9">
        <f t="shared" si="1"/>
        <v>26991</v>
      </c>
      <c r="B36635" s="5" t="s">
        <v>23040</v>
      </c>
      <c r="C36635" s="6" t="s">
        <v>639</v>
      </c>
    </row>
    <row r="36636">
      <c r="A36636" s="9">
        <f t="shared" si="1"/>
        <v>26992</v>
      </c>
      <c r="B36636" s="5" t="s">
        <v>23041</v>
      </c>
      <c r="C36636" s="6" t="s">
        <v>367</v>
      </c>
    </row>
    <row r="36637">
      <c r="A36637" s="9">
        <f t="shared" si="1"/>
        <v>26993</v>
      </c>
      <c r="B36637" s="5" t="s">
        <v>23042</v>
      </c>
      <c r="C36637" s="6" t="s">
        <v>153</v>
      </c>
    </row>
    <row r="36638">
      <c r="A36638" s="9">
        <f t="shared" si="1"/>
        <v>26993</v>
      </c>
      <c r="B36638" s="5" t="s">
        <v>23042</v>
      </c>
      <c r="C36638" s="6" t="s">
        <v>142</v>
      </c>
    </row>
    <row r="36639">
      <c r="A36639" s="9">
        <f t="shared" si="1"/>
        <v>26993</v>
      </c>
      <c r="B36639" s="5" t="s">
        <v>23042</v>
      </c>
      <c r="C36639" s="6" t="s">
        <v>23637</v>
      </c>
    </row>
    <row r="36640">
      <c r="A36640" s="9">
        <f t="shared" si="1"/>
        <v>26994</v>
      </c>
      <c r="B36640" s="31" t="s">
        <v>27845</v>
      </c>
      <c r="C36640" s="26" t="s">
        <v>23639</v>
      </c>
    </row>
    <row r="36641">
      <c r="A36641" s="9">
        <f t="shared" si="1"/>
        <v>26995</v>
      </c>
      <c r="B36641" s="8" t="s">
        <v>23043</v>
      </c>
      <c r="C36641" s="9" t="s">
        <v>65</v>
      </c>
    </row>
    <row r="36642">
      <c r="A36642" s="9">
        <f t="shared" si="1"/>
        <v>26996</v>
      </c>
      <c r="B36642" s="5" t="s">
        <v>23044</v>
      </c>
      <c r="C36642" s="6" t="s">
        <v>1207</v>
      </c>
    </row>
    <row r="36643">
      <c r="A36643" s="9">
        <f t="shared" si="1"/>
        <v>26997</v>
      </c>
      <c r="B36643" s="8" t="s">
        <v>23045</v>
      </c>
      <c r="C36643" s="9" t="s">
        <v>88</v>
      </c>
    </row>
    <row r="36644">
      <c r="A36644" s="9">
        <f t="shared" si="1"/>
        <v>26998</v>
      </c>
      <c r="B36644" s="25" t="s">
        <v>27846</v>
      </c>
      <c r="C36644" s="26" t="s">
        <v>420</v>
      </c>
    </row>
    <row r="36645">
      <c r="A36645" s="9">
        <f t="shared" si="1"/>
        <v>26998</v>
      </c>
      <c r="B36645" s="25" t="s">
        <v>27846</v>
      </c>
      <c r="C36645" s="6" t="s">
        <v>23672</v>
      </c>
    </row>
    <row r="36646">
      <c r="A36646" s="9">
        <f t="shared" si="1"/>
        <v>26999</v>
      </c>
      <c r="B36646" s="5" t="s">
        <v>23046</v>
      </c>
      <c r="C36646" s="17" t="s">
        <v>1470</v>
      </c>
    </row>
    <row r="36647">
      <c r="A36647" s="9">
        <f t="shared" si="1"/>
        <v>27000</v>
      </c>
      <c r="B36647" s="5" t="s">
        <v>23047</v>
      </c>
      <c r="C36647" s="6" t="s">
        <v>612</v>
      </c>
    </row>
    <row r="36648">
      <c r="A36648" s="9">
        <f t="shared" si="1"/>
        <v>27001</v>
      </c>
      <c r="B36648" s="8" t="s">
        <v>23048</v>
      </c>
      <c r="C36648" s="9" t="s">
        <v>40</v>
      </c>
    </row>
    <row r="36649">
      <c r="A36649" s="9">
        <f t="shared" si="1"/>
        <v>27002</v>
      </c>
      <c r="B36649" s="8" t="s">
        <v>23049</v>
      </c>
      <c r="C36649" s="9" t="s">
        <v>372</v>
      </c>
    </row>
    <row r="36650">
      <c r="A36650" s="9">
        <f t="shared" si="1"/>
        <v>27003</v>
      </c>
      <c r="B36650" s="8" t="s">
        <v>23050</v>
      </c>
      <c r="C36650" s="9" t="s">
        <v>835</v>
      </c>
    </row>
    <row r="36651">
      <c r="A36651" s="9">
        <f t="shared" si="1"/>
        <v>27004</v>
      </c>
      <c r="B36651" s="5" t="s">
        <v>23051</v>
      </c>
      <c r="C36651" s="6" t="s">
        <v>1267</v>
      </c>
    </row>
    <row r="36652">
      <c r="A36652" s="9">
        <f t="shared" si="1"/>
        <v>27005</v>
      </c>
      <c r="B36652" s="5" t="s">
        <v>23052</v>
      </c>
      <c r="C36652" s="6" t="s">
        <v>603</v>
      </c>
    </row>
    <row r="36653">
      <c r="A36653" s="9">
        <f t="shared" si="1"/>
        <v>27006</v>
      </c>
      <c r="B36653" s="8" t="s">
        <v>23053</v>
      </c>
      <c r="C36653" s="9" t="s">
        <v>372</v>
      </c>
    </row>
    <row r="36654">
      <c r="A36654" s="9">
        <f t="shared" si="1"/>
        <v>27007</v>
      </c>
      <c r="B36654" s="5" t="s">
        <v>23054</v>
      </c>
      <c r="C36654" s="6" t="s">
        <v>758</v>
      </c>
    </row>
    <row r="36655">
      <c r="A36655" s="9">
        <f t="shared" si="1"/>
        <v>27008</v>
      </c>
      <c r="B36655" s="8" t="s">
        <v>23055</v>
      </c>
      <c r="C36655" s="6" t="s">
        <v>1012</v>
      </c>
    </row>
    <row r="36656">
      <c r="A36656" s="9">
        <f t="shared" si="1"/>
        <v>27009</v>
      </c>
      <c r="B36656" s="30" t="s">
        <v>27847</v>
      </c>
      <c r="C36656" s="26" t="s">
        <v>23737</v>
      </c>
    </row>
    <row r="36657">
      <c r="A36657" s="9">
        <f t="shared" si="1"/>
        <v>27010</v>
      </c>
      <c r="B36657" s="5" t="s">
        <v>23056</v>
      </c>
      <c r="C36657" s="6" t="s">
        <v>1267</v>
      </c>
    </row>
    <row r="36658">
      <c r="A36658" s="9">
        <f t="shared" si="1"/>
        <v>27011</v>
      </c>
      <c r="B36658" s="8" t="s">
        <v>23057</v>
      </c>
      <c r="C36658" s="6" t="s">
        <v>1012</v>
      </c>
    </row>
    <row r="36659">
      <c r="A36659" s="9">
        <f t="shared" si="1"/>
        <v>27012</v>
      </c>
      <c r="B36659" s="8" t="s">
        <v>23058</v>
      </c>
      <c r="C36659" s="9" t="s">
        <v>72</v>
      </c>
    </row>
    <row r="36660">
      <c r="A36660" s="9">
        <f t="shared" si="1"/>
        <v>27013</v>
      </c>
      <c r="B36660" s="8" t="s">
        <v>23059</v>
      </c>
      <c r="C36660" s="9" t="s">
        <v>874</v>
      </c>
    </row>
    <row r="36661">
      <c r="A36661" s="9">
        <f t="shared" si="1"/>
        <v>27014</v>
      </c>
      <c r="B36661" s="8" t="s">
        <v>23060</v>
      </c>
      <c r="C36661" s="9" t="s">
        <v>83</v>
      </c>
    </row>
    <row r="36662">
      <c r="A36662" s="9">
        <f t="shared" si="1"/>
        <v>27015</v>
      </c>
      <c r="B36662" s="5" t="s">
        <v>23061</v>
      </c>
      <c r="C36662" s="6" t="s">
        <v>367</v>
      </c>
    </row>
    <row r="36663">
      <c r="A36663" s="9">
        <f t="shared" si="1"/>
        <v>27016</v>
      </c>
      <c r="B36663" s="8" t="s">
        <v>23062</v>
      </c>
      <c r="C36663" s="9" t="s">
        <v>818</v>
      </c>
    </row>
    <row r="36664">
      <c r="A36664" s="9">
        <f t="shared" si="1"/>
        <v>27017</v>
      </c>
      <c r="B36664" s="8" t="s">
        <v>23063</v>
      </c>
      <c r="C36664" s="9" t="s">
        <v>56</v>
      </c>
    </row>
    <row r="36665">
      <c r="A36665" s="9">
        <f t="shared" si="1"/>
        <v>27018</v>
      </c>
      <c r="B36665" s="5" t="s">
        <v>23064</v>
      </c>
      <c r="C36665" s="6" t="s">
        <v>74</v>
      </c>
    </row>
    <row r="36666">
      <c r="A36666" s="9">
        <f t="shared" si="1"/>
        <v>27019</v>
      </c>
      <c r="B36666" s="5" t="s">
        <v>23065</v>
      </c>
      <c r="C36666" s="6" t="s">
        <v>727</v>
      </c>
    </row>
    <row r="36667">
      <c r="A36667" s="9">
        <f t="shared" si="1"/>
        <v>27020</v>
      </c>
      <c r="B36667" s="5" t="s">
        <v>23066</v>
      </c>
      <c r="C36667" s="6" t="s">
        <v>1856</v>
      </c>
    </row>
    <row r="36668">
      <c r="A36668" s="9">
        <f t="shared" si="1"/>
        <v>27021</v>
      </c>
      <c r="B36668" s="8" t="s">
        <v>23067</v>
      </c>
      <c r="C36668" s="9" t="s">
        <v>547</v>
      </c>
    </row>
    <row r="36669">
      <c r="A36669" s="9">
        <f t="shared" si="1"/>
        <v>27022</v>
      </c>
      <c r="B36669" s="8" t="s">
        <v>23068</v>
      </c>
      <c r="C36669" s="9" t="s">
        <v>64</v>
      </c>
    </row>
    <row r="36670">
      <c r="A36670" s="9">
        <f t="shared" si="1"/>
        <v>27023</v>
      </c>
      <c r="B36670" s="5" t="s">
        <v>23069</v>
      </c>
      <c r="C36670" s="6" t="s">
        <v>15</v>
      </c>
    </row>
    <row r="36671">
      <c r="A36671" s="9">
        <f t="shared" si="1"/>
        <v>27024</v>
      </c>
      <c r="B36671" s="5" t="s">
        <v>23070</v>
      </c>
      <c r="C36671" s="6" t="s">
        <v>1260</v>
      </c>
    </row>
    <row r="36672">
      <c r="A36672" s="9">
        <f t="shared" si="1"/>
        <v>27025</v>
      </c>
      <c r="B36672" s="8" t="s">
        <v>23071</v>
      </c>
      <c r="C36672" s="9" t="s">
        <v>65</v>
      </c>
    </row>
    <row r="36673">
      <c r="A36673" s="9">
        <f t="shared" si="1"/>
        <v>27026</v>
      </c>
      <c r="B36673" s="5" t="s">
        <v>23072</v>
      </c>
      <c r="C36673" s="6" t="s">
        <v>467</v>
      </c>
    </row>
    <row r="36674">
      <c r="A36674" s="9">
        <f t="shared" si="1"/>
        <v>27026</v>
      </c>
      <c r="B36674" s="5" t="s">
        <v>23072</v>
      </c>
      <c r="C36674" s="6" t="s">
        <v>23628</v>
      </c>
    </row>
    <row r="36675">
      <c r="A36675" s="9">
        <f t="shared" si="1"/>
        <v>27027</v>
      </c>
      <c r="B36675" s="8" t="s">
        <v>23073</v>
      </c>
      <c r="C36675" s="9" t="s">
        <v>547</v>
      </c>
    </row>
    <row r="36676">
      <c r="A36676" s="9">
        <f t="shared" si="1"/>
        <v>27028</v>
      </c>
      <c r="B36676" s="5" t="s">
        <v>23074</v>
      </c>
      <c r="C36676" s="6" t="s">
        <v>362</v>
      </c>
    </row>
    <row r="36677">
      <c r="A36677" s="9">
        <f t="shared" si="1"/>
        <v>27029</v>
      </c>
      <c r="B36677" s="8" t="s">
        <v>23075</v>
      </c>
      <c r="C36677" s="9" t="s">
        <v>547</v>
      </c>
    </row>
    <row r="36678">
      <c r="A36678" s="9">
        <f t="shared" si="1"/>
        <v>27030</v>
      </c>
      <c r="B36678" s="5" t="s">
        <v>23076</v>
      </c>
      <c r="C36678" s="6" t="s">
        <v>1207</v>
      </c>
    </row>
    <row r="36679">
      <c r="A36679" s="9">
        <f t="shared" si="1"/>
        <v>27031</v>
      </c>
      <c r="B36679" s="8" t="s">
        <v>23077</v>
      </c>
      <c r="C36679" s="9" t="s">
        <v>8</v>
      </c>
    </row>
    <row r="36680">
      <c r="A36680" s="9">
        <f t="shared" si="1"/>
        <v>27032</v>
      </c>
      <c r="B36680" s="5" t="s">
        <v>23078</v>
      </c>
      <c r="C36680" s="6" t="s">
        <v>1342</v>
      </c>
    </row>
    <row r="36681">
      <c r="A36681" s="9">
        <f t="shared" si="1"/>
        <v>27033</v>
      </c>
      <c r="B36681" s="25" t="s">
        <v>27848</v>
      </c>
      <c r="C36681" s="26" t="s">
        <v>12983</v>
      </c>
    </row>
    <row r="36682">
      <c r="A36682" s="9">
        <f t="shared" si="1"/>
        <v>27034</v>
      </c>
      <c r="B36682" s="5" t="s">
        <v>23079</v>
      </c>
      <c r="C36682" s="6" t="s">
        <v>109</v>
      </c>
    </row>
    <row r="36683">
      <c r="A36683" s="9">
        <f t="shared" si="1"/>
        <v>27035</v>
      </c>
      <c r="B36683" s="5" t="s">
        <v>23080</v>
      </c>
      <c r="C36683" s="6" t="s">
        <v>393</v>
      </c>
    </row>
    <row r="36684">
      <c r="A36684" s="9">
        <f t="shared" si="1"/>
        <v>27036</v>
      </c>
      <c r="B36684" s="8" t="s">
        <v>23081</v>
      </c>
      <c r="C36684" s="9" t="s">
        <v>547</v>
      </c>
    </row>
    <row r="36685">
      <c r="A36685" s="9">
        <f t="shared" si="1"/>
        <v>27037</v>
      </c>
      <c r="B36685" s="8" t="s">
        <v>23082</v>
      </c>
      <c r="C36685" s="9" t="s">
        <v>64</v>
      </c>
    </row>
    <row r="36686">
      <c r="A36686" s="9">
        <f t="shared" si="1"/>
        <v>27037</v>
      </c>
      <c r="B36686" s="8" t="s">
        <v>23082</v>
      </c>
      <c r="C36686" s="9" t="s">
        <v>502</v>
      </c>
    </row>
    <row r="36687">
      <c r="A36687" s="9">
        <f t="shared" si="1"/>
        <v>27038</v>
      </c>
      <c r="B36687" s="8" t="s">
        <v>23083</v>
      </c>
      <c r="C36687" s="9" t="s">
        <v>733</v>
      </c>
    </row>
    <row r="36688">
      <c r="A36688" s="9">
        <f t="shared" si="1"/>
        <v>27039</v>
      </c>
      <c r="B36688" s="41" t="s">
        <v>27849</v>
      </c>
      <c r="C36688" s="26" t="s">
        <v>90</v>
      </c>
    </row>
    <row r="36689">
      <c r="A36689" s="9">
        <f t="shared" si="1"/>
        <v>27039</v>
      </c>
      <c r="B36689" s="41" t="s">
        <v>27849</v>
      </c>
      <c r="C36689" s="26" t="s">
        <v>60</v>
      </c>
    </row>
    <row r="36690">
      <c r="A36690" s="9">
        <f t="shared" si="1"/>
        <v>27040</v>
      </c>
      <c r="B36690" s="5" t="s">
        <v>23084</v>
      </c>
      <c r="C36690" s="11" t="s">
        <v>423</v>
      </c>
    </row>
    <row r="36691">
      <c r="A36691" s="9">
        <f t="shared" si="1"/>
        <v>27041</v>
      </c>
      <c r="B36691" s="5" t="s">
        <v>23085</v>
      </c>
      <c r="C36691" s="6" t="s">
        <v>393</v>
      </c>
    </row>
    <row r="36692">
      <c r="A36692" s="9">
        <f t="shared" si="1"/>
        <v>27042</v>
      </c>
      <c r="B36692" s="5" t="s">
        <v>23086</v>
      </c>
      <c r="C36692" s="6" t="s">
        <v>758</v>
      </c>
    </row>
    <row r="36693">
      <c r="A36693" s="9">
        <f t="shared" si="1"/>
        <v>27043</v>
      </c>
      <c r="B36693" s="5" t="s">
        <v>23087</v>
      </c>
      <c r="C36693" s="6" t="s">
        <v>80</v>
      </c>
    </row>
    <row r="36694">
      <c r="A36694" s="9">
        <f t="shared" si="1"/>
        <v>27044</v>
      </c>
      <c r="B36694" s="25" t="s">
        <v>27850</v>
      </c>
      <c r="C36694" s="26" t="s">
        <v>23653</v>
      </c>
    </row>
    <row r="36695">
      <c r="A36695" s="9">
        <f t="shared" si="1"/>
        <v>27045</v>
      </c>
      <c r="B36695" s="5" t="s">
        <v>23088</v>
      </c>
      <c r="C36695" s="6" t="s">
        <v>471</v>
      </c>
    </row>
    <row r="36696">
      <c r="A36696" s="9">
        <f t="shared" si="1"/>
        <v>27046</v>
      </c>
      <c r="B36696" s="8" t="s">
        <v>23089</v>
      </c>
      <c r="C36696" s="9" t="s">
        <v>845</v>
      </c>
    </row>
    <row r="36697">
      <c r="A36697" s="9">
        <f t="shared" si="1"/>
        <v>27047</v>
      </c>
      <c r="B36697" s="8" t="s">
        <v>23090</v>
      </c>
      <c r="C36697" s="9" t="s">
        <v>142</v>
      </c>
    </row>
    <row r="36698">
      <c r="A36698" s="9">
        <f t="shared" si="1"/>
        <v>27048</v>
      </c>
      <c r="B36698" s="25" t="s">
        <v>27851</v>
      </c>
      <c r="C36698" s="26" t="s">
        <v>23653</v>
      </c>
    </row>
    <row r="36699">
      <c r="A36699" s="9">
        <f t="shared" si="1"/>
        <v>27049</v>
      </c>
      <c r="B36699" s="25" t="s">
        <v>27852</v>
      </c>
      <c r="C36699" s="26" t="s">
        <v>23653</v>
      </c>
    </row>
    <row r="36700">
      <c r="A36700" s="9">
        <f t="shared" si="1"/>
        <v>27050</v>
      </c>
      <c r="B36700" s="25" t="s">
        <v>27853</v>
      </c>
      <c r="C36700" s="26" t="s">
        <v>23653</v>
      </c>
    </row>
    <row r="36701">
      <c r="A36701" s="9">
        <f t="shared" si="1"/>
        <v>27051</v>
      </c>
      <c r="B36701" s="5" t="s">
        <v>23091</v>
      </c>
      <c r="C36701" s="6" t="s">
        <v>731</v>
      </c>
    </row>
    <row r="36702">
      <c r="A36702" s="9">
        <f t="shared" si="1"/>
        <v>27052</v>
      </c>
      <c r="B36702" s="5" t="s">
        <v>23092</v>
      </c>
      <c r="C36702" s="6" t="s">
        <v>20</v>
      </c>
    </row>
    <row r="36703">
      <c r="A36703" s="9">
        <f t="shared" si="1"/>
        <v>27053</v>
      </c>
      <c r="B36703" s="25" t="s">
        <v>27854</v>
      </c>
      <c r="C36703" s="26" t="s">
        <v>23653</v>
      </c>
    </row>
    <row r="36704">
      <c r="A36704" s="9">
        <f t="shared" si="1"/>
        <v>27054</v>
      </c>
      <c r="B36704" s="5" t="s">
        <v>23093</v>
      </c>
      <c r="C36704" s="6" t="s">
        <v>86</v>
      </c>
    </row>
    <row r="36705">
      <c r="A36705" s="9">
        <f t="shared" si="1"/>
        <v>27055</v>
      </c>
      <c r="B36705" s="8" t="s">
        <v>23094</v>
      </c>
      <c r="C36705" s="9" t="s">
        <v>1334</v>
      </c>
    </row>
    <row r="36706">
      <c r="A36706" s="9">
        <f t="shared" si="1"/>
        <v>27056</v>
      </c>
      <c r="B36706" s="5" t="s">
        <v>23095</v>
      </c>
      <c r="C36706" s="6" t="s">
        <v>426</v>
      </c>
    </row>
    <row r="36707">
      <c r="A36707" s="9">
        <f t="shared" si="1"/>
        <v>27057</v>
      </c>
      <c r="B36707" s="25" t="s">
        <v>27855</v>
      </c>
      <c r="C36707" s="26" t="s">
        <v>23761</v>
      </c>
    </row>
    <row r="36708">
      <c r="A36708" s="9">
        <f t="shared" si="1"/>
        <v>27058</v>
      </c>
      <c r="B36708" s="8" t="s">
        <v>23096</v>
      </c>
      <c r="C36708" s="9" t="s">
        <v>728</v>
      </c>
    </row>
    <row r="36709">
      <c r="A36709" s="9">
        <f t="shared" si="1"/>
        <v>27059</v>
      </c>
      <c r="B36709" s="5" t="s">
        <v>23097</v>
      </c>
      <c r="C36709" s="6" t="s">
        <v>538</v>
      </c>
    </row>
    <row r="36710">
      <c r="A36710" s="9">
        <f t="shared" si="1"/>
        <v>27059</v>
      </c>
      <c r="B36710" s="5" t="s">
        <v>23097</v>
      </c>
      <c r="C36710" s="6" t="s">
        <v>23628</v>
      </c>
    </row>
    <row r="36711">
      <c r="A36711" s="9">
        <f t="shared" si="1"/>
        <v>27060</v>
      </c>
      <c r="B36711" s="16" t="s">
        <v>23098</v>
      </c>
      <c r="C36711" s="6" t="s">
        <v>1235</v>
      </c>
    </row>
    <row r="36712">
      <c r="A36712" s="9">
        <f t="shared" si="1"/>
        <v>27061</v>
      </c>
      <c r="B36712" s="8" t="s">
        <v>23099</v>
      </c>
      <c r="C36712" s="9" t="s">
        <v>64</v>
      </c>
    </row>
    <row r="36713">
      <c r="A36713" s="9">
        <f t="shared" si="1"/>
        <v>27062</v>
      </c>
      <c r="B36713" s="31" t="s">
        <v>27856</v>
      </c>
      <c r="C36713" s="6" t="s">
        <v>374</v>
      </c>
    </row>
    <row r="36714">
      <c r="A36714" s="9">
        <f t="shared" si="1"/>
        <v>27063</v>
      </c>
      <c r="B36714" s="8" t="s">
        <v>23100</v>
      </c>
      <c r="C36714" s="9" t="s">
        <v>64</v>
      </c>
    </row>
    <row r="36715">
      <c r="A36715" s="9">
        <f t="shared" si="1"/>
        <v>27064</v>
      </c>
      <c r="B36715" s="8" t="s">
        <v>23101</v>
      </c>
      <c r="C36715" s="9" t="s">
        <v>64</v>
      </c>
    </row>
    <row r="36716">
      <c r="A36716" s="9">
        <f t="shared" si="1"/>
        <v>27065</v>
      </c>
      <c r="B36716" s="31" t="s">
        <v>27857</v>
      </c>
      <c r="C36716" s="6" t="s">
        <v>374</v>
      </c>
    </row>
    <row r="36717">
      <c r="A36717" s="9">
        <f t="shared" si="1"/>
        <v>27066</v>
      </c>
      <c r="B36717" s="5" t="s">
        <v>23102</v>
      </c>
      <c r="C36717" s="6" t="s">
        <v>591</v>
      </c>
    </row>
    <row r="36718">
      <c r="A36718" s="9">
        <f t="shared" si="1"/>
        <v>27067</v>
      </c>
      <c r="B36718" s="5" t="s">
        <v>23103</v>
      </c>
      <c r="C36718" s="6" t="s">
        <v>591</v>
      </c>
    </row>
    <row r="36719">
      <c r="A36719" s="9">
        <f t="shared" si="1"/>
        <v>27068</v>
      </c>
      <c r="B36719" s="5" t="s">
        <v>23104</v>
      </c>
      <c r="C36719" s="6" t="s">
        <v>591</v>
      </c>
    </row>
    <row r="36720">
      <c r="A36720" s="9">
        <f t="shared" si="1"/>
        <v>27069</v>
      </c>
      <c r="B36720" s="5" t="s">
        <v>23105</v>
      </c>
      <c r="C36720" s="6" t="s">
        <v>591</v>
      </c>
    </row>
    <row r="36721">
      <c r="A36721" s="9">
        <f t="shared" si="1"/>
        <v>27070</v>
      </c>
      <c r="B36721" s="32" t="s">
        <v>27858</v>
      </c>
      <c r="C36721" s="26" t="s">
        <v>67</v>
      </c>
    </row>
    <row r="36722">
      <c r="A36722" s="9">
        <f t="shared" si="1"/>
        <v>27071</v>
      </c>
      <c r="B36722" s="5" t="s">
        <v>23106</v>
      </c>
      <c r="C36722" s="6" t="s">
        <v>538</v>
      </c>
    </row>
    <row r="36723">
      <c r="A36723" s="9">
        <f t="shared" si="1"/>
        <v>27071</v>
      </c>
      <c r="B36723" s="5" t="s">
        <v>23106</v>
      </c>
      <c r="C36723" s="6" t="s">
        <v>23628</v>
      </c>
    </row>
    <row r="36724">
      <c r="A36724" s="9">
        <f t="shared" si="1"/>
        <v>27072</v>
      </c>
      <c r="B36724" s="32" t="s">
        <v>27859</v>
      </c>
      <c r="C36724" s="26" t="s">
        <v>67</v>
      </c>
    </row>
    <row r="36725">
      <c r="A36725" s="9">
        <f t="shared" si="1"/>
        <v>27073</v>
      </c>
      <c r="B36725" s="8" t="s">
        <v>23107</v>
      </c>
      <c r="C36725" s="9" t="s">
        <v>52</v>
      </c>
    </row>
    <row r="36726">
      <c r="A36726" s="9">
        <f t="shared" si="1"/>
        <v>27074</v>
      </c>
      <c r="B36726" s="25" t="s">
        <v>27860</v>
      </c>
      <c r="C36726" s="26" t="s">
        <v>23630</v>
      </c>
    </row>
    <row r="36727">
      <c r="A36727" s="9">
        <f t="shared" si="1"/>
        <v>27074</v>
      </c>
      <c r="B36727" s="25" t="s">
        <v>27860</v>
      </c>
      <c r="C36727" s="26" t="s">
        <v>815</v>
      </c>
    </row>
    <row r="36728">
      <c r="A36728" s="9">
        <f t="shared" si="1"/>
        <v>27075</v>
      </c>
      <c r="B36728" s="25" t="s">
        <v>27861</v>
      </c>
      <c r="C36728" s="26" t="s">
        <v>23630</v>
      </c>
    </row>
    <row r="36729">
      <c r="A36729" s="9">
        <f t="shared" si="1"/>
        <v>27076</v>
      </c>
      <c r="B36729" s="8" t="s">
        <v>23108</v>
      </c>
      <c r="C36729" s="9" t="s">
        <v>76</v>
      </c>
    </row>
    <row r="36730">
      <c r="A36730" s="9">
        <f t="shared" si="1"/>
        <v>27077</v>
      </c>
      <c r="B36730" s="8" t="s">
        <v>23109</v>
      </c>
      <c r="C36730" s="9" t="s">
        <v>1470</v>
      </c>
    </row>
    <row r="36731">
      <c r="A36731" s="9">
        <f t="shared" si="1"/>
        <v>27078</v>
      </c>
      <c r="B36731" s="5" t="s">
        <v>23110</v>
      </c>
      <c r="C36731" s="6" t="s">
        <v>437</v>
      </c>
    </row>
    <row r="36732">
      <c r="A36732" s="9">
        <f t="shared" si="1"/>
        <v>27079</v>
      </c>
      <c r="B36732" s="8" t="s">
        <v>23111</v>
      </c>
      <c r="C36732" s="9" t="s">
        <v>24</v>
      </c>
    </row>
    <row r="36733">
      <c r="A36733" s="9">
        <f t="shared" si="1"/>
        <v>27079</v>
      </c>
      <c r="B36733" s="8" t="s">
        <v>23111</v>
      </c>
      <c r="C36733" s="9" t="s">
        <v>25</v>
      </c>
    </row>
    <row r="36734">
      <c r="A36734" s="9">
        <f t="shared" si="1"/>
        <v>27080</v>
      </c>
      <c r="B36734" s="5" t="s">
        <v>23112</v>
      </c>
      <c r="C36734" s="6" t="s">
        <v>74</v>
      </c>
    </row>
    <row r="36735">
      <c r="A36735" s="9">
        <f t="shared" si="1"/>
        <v>27080</v>
      </c>
      <c r="B36735" s="5" t="s">
        <v>23112</v>
      </c>
      <c r="C36735" s="6" t="s">
        <v>815</v>
      </c>
    </row>
    <row r="36736">
      <c r="A36736" s="9">
        <f t="shared" si="1"/>
        <v>27081</v>
      </c>
      <c r="B36736" s="8" t="s">
        <v>23113</v>
      </c>
      <c r="C36736" s="9" t="s">
        <v>25</v>
      </c>
    </row>
    <row r="36737">
      <c r="A36737" s="9">
        <f t="shared" si="1"/>
        <v>27081</v>
      </c>
      <c r="B36737" s="8" t="s">
        <v>23113</v>
      </c>
      <c r="C36737" s="9" t="s">
        <v>24</v>
      </c>
    </row>
    <row r="36738">
      <c r="A36738" s="9">
        <f t="shared" si="1"/>
        <v>27082</v>
      </c>
      <c r="B36738" s="8" t="s">
        <v>23114</v>
      </c>
      <c r="C36738" s="9" t="s">
        <v>162</v>
      </c>
    </row>
    <row r="36739">
      <c r="A36739" s="9">
        <f t="shared" si="1"/>
        <v>27082</v>
      </c>
      <c r="B36739" s="8" t="s">
        <v>23114</v>
      </c>
      <c r="C36739" s="9" t="s">
        <v>142</v>
      </c>
    </row>
    <row r="36740">
      <c r="A36740" s="9">
        <f t="shared" si="1"/>
        <v>27083</v>
      </c>
      <c r="B36740" s="5" t="s">
        <v>23115</v>
      </c>
      <c r="C36740" s="6" t="s">
        <v>1324</v>
      </c>
    </row>
    <row r="36741">
      <c r="A36741" s="9">
        <f t="shared" si="1"/>
        <v>27084</v>
      </c>
      <c r="B36741" s="5" t="s">
        <v>23116</v>
      </c>
      <c r="C36741" s="6" t="s">
        <v>462</v>
      </c>
    </row>
    <row r="36742">
      <c r="A36742" s="9">
        <f t="shared" si="1"/>
        <v>27084</v>
      </c>
      <c r="B36742" s="5" t="s">
        <v>23116</v>
      </c>
      <c r="C36742" s="6" t="s">
        <v>23637</v>
      </c>
    </row>
    <row r="36743">
      <c r="A36743" s="9">
        <f t="shared" si="1"/>
        <v>27085</v>
      </c>
      <c r="B36743" s="5" t="s">
        <v>23117</v>
      </c>
      <c r="C36743" s="6" t="s">
        <v>74</v>
      </c>
    </row>
    <row r="36744">
      <c r="A36744" s="9">
        <f t="shared" si="1"/>
        <v>27086</v>
      </c>
      <c r="B36744" s="8" t="s">
        <v>23118</v>
      </c>
      <c r="C36744" s="6" t="s">
        <v>153</v>
      </c>
    </row>
    <row r="36745">
      <c r="A36745" s="9">
        <f t="shared" si="1"/>
        <v>27086</v>
      </c>
      <c r="B36745" s="8" t="s">
        <v>23118</v>
      </c>
      <c r="C36745" s="6" t="s">
        <v>23637</v>
      </c>
    </row>
    <row r="36746">
      <c r="A36746" s="9">
        <f t="shared" si="1"/>
        <v>27087</v>
      </c>
      <c r="B36746" s="8" t="s">
        <v>23119</v>
      </c>
      <c r="C36746" s="9" t="s">
        <v>65</v>
      </c>
    </row>
    <row r="36747">
      <c r="A36747" s="9">
        <f t="shared" si="1"/>
        <v>27087</v>
      </c>
      <c r="B36747" s="8" t="s">
        <v>23119</v>
      </c>
      <c r="C36747" s="9" t="s">
        <v>815</v>
      </c>
    </row>
    <row r="36748">
      <c r="A36748" s="9">
        <f t="shared" si="1"/>
        <v>27088</v>
      </c>
      <c r="B36748" s="8" t="s">
        <v>23120</v>
      </c>
      <c r="C36748" s="9" t="s">
        <v>399</v>
      </c>
    </row>
    <row r="36749">
      <c r="A36749" s="9">
        <f t="shared" si="1"/>
        <v>27089</v>
      </c>
      <c r="B36749" s="5" t="s">
        <v>23121</v>
      </c>
      <c r="C36749" s="6" t="s">
        <v>1260</v>
      </c>
    </row>
    <row r="36750">
      <c r="A36750" s="9">
        <f t="shared" si="1"/>
        <v>27089</v>
      </c>
      <c r="B36750" s="5" t="s">
        <v>23121</v>
      </c>
      <c r="C36750" s="6" t="s">
        <v>40</v>
      </c>
    </row>
    <row r="36751">
      <c r="A36751" s="9">
        <f t="shared" si="1"/>
        <v>27090</v>
      </c>
      <c r="B36751" s="5" t="s">
        <v>23122</v>
      </c>
      <c r="C36751" s="6" t="s">
        <v>681</v>
      </c>
    </row>
    <row r="36752">
      <c r="A36752" s="9">
        <f t="shared" si="1"/>
        <v>27091</v>
      </c>
      <c r="B36752" s="25" t="s">
        <v>27862</v>
      </c>
      <c r="C36752" s="26" t="s">
        <v>941</v>
      </c>
    </row>
    <row r="36753">
      <c r="A36753" s="9">
        <f t="shared" si="1"/>
        <v>27091</v>
      </c>
      <c r="B36753" s="25" t="s">
        <v>27862</v>
      </c>
      <c r="C36753" s="6" t="s">
        <v>23672</v>
      </c>
    </row>
    <row r="36754">
      <c r="A36754" s="9">
        <f t="shared" si="1"/>
        <v>27092</v>
      </c>
      <c r="B36754" s="8" t="s">
        <v>23123</v>
      </c>
      <c r="C36754" s="9" t="s">
        <v>728</v>
      </c>
    </row>
    <row r="36755">
      <c r="A36755" s="9">
        <f t="shared" si="1"/>
        <v>27093</v>
      </c>
      <c r="B36755" s="5" t="s">
        <v>23124</v>
      </c>
      <c r="C36755" s="6" t="s">
        <v>69</v>
      </c>
    </row>
    <row r="36756">
      <c r="A36756" s="9">
        <f t="shared" si="1"/>
        <v>27093</v>
      </c>
      <c r="B36756" s="5" t="s">
        <v>23124</v>
      </c>
      <c r="C36756" s="6" t="s">
        <v>23628</v>
      </c>
    </row>
    <row r="36757">
      <c r="A36757" s="9">
        <f t="shared" si="1"/>
        <v>27094</v>
      </c>
      <c r="B36757" s="8" t="s">
        <v>23125</v>
      </c>
      <c r="C36757" s="9" t="s">
        <v>835</v>
      </c>
    </row>
    <row r="36758">
      <c r="A36758" s="9">
        <f t="shared" si="1"/>
        <v>27095</v>
      </c>
      <c r="B36758" s="5" t="s">
        <v>23126</v>
      </c>
      <c r="C36758" s="11" t="s">
        <v>423</v>
      </c>
    </row>
    <row r="36759">
      <c r="A36759" s="9">
        <f t="shared" si="1"/>
        <v>27096</v>
      </c>
      <c r="B36759" s="16" t="s">
        <v>23127</v>
      </c>
      <c r="C36759" s="6" t="s">
        <v>1235</v>
      </c>
    </row>
    <row r="36760">
      <c r="A36760" s="9">
        <f t="shared" si="1"/>
        <v>27097</v>
      </c>
      <c r="B36760" s="5" t="s">
        <v>23128</v>
      </c>
      <c r="C36760" s="6" t="s">
        <v>785</v>
      </c>
    </row>
    <row r="36761">
      <c r="A36761" s="9">
        <f t="shared" si="1"/>
        <v>27098</v>
      </c>
      <c r="B36761" s="8" t="s">
        <v>23129</v>
      </c>
      <c r="C36761" s="9" t="s">
        <v>46</v>
      </c>
    </row>
    <row r="36762">
      <c r="A36762" s="9">
        <f t="shared" si="1"/>
        <v>27099</v>
      </c>
      <c r="B36762" s="5" t="s">
        <v>23130</v>
      </c>
      <c r="C36762" s="6" t="s">
        <v>471</v>
      </c>
    </row>
    <row r="36763">
      <c r="A36763" s="9">
        <f t="shared" si="1"/>
        <v>27100</v>
      </c>
      <c r="B36763" s="5" t="s">
        <v>23131</v>
      </c>
      <c r="C36763" s="6" t="s">
        <v>1207</v>
      </c>
    </row>
    <row r="36764">
      <c r="A36764" s="9">
        <f t="shared" si="1"/>
        <v>27101</v>
      </c>
      <c r="B36764" s="5" t="s">
        <v>23132</v>
      </c>
      <c r="C36764" s="6" t="s">
        <v>1040</v>
      </c>
    </row>
    <row r="36765">
      <c r="A36765" s="9">
        <f t="shared" si="1"/>
        <v>27102</v>
      </c>
      <c r="B36765" s="5" t="s">
        <v>23133</v>
      </c>
      <c r="C36765" s="6" t="s">
        <v>989</v>
      </c>
    </row>
    <row r="36766">
      <c r="A36766" s="9">
        <f t="shared" si="1"/>
        <v>27103</v>
      </c>
      <c r="B36766" s="5" t="s">
        <v>23134</v>
      </c>
      <c r="C36766" s="6" t="s">
        <v>538</v>
      </c>
    </row>
    <row r="36767">
      <c r="A36767" s="9">
        <f t="shared" si="1"/>
        <v>27103</v>
      </c>
      <c r="B36767" s="5" t="s">
        <v>23134</v>
      </c>
      <c r="C36767" s="6" t="s">
        <v>23628</v>
      </c>
    </row>
    <row r="36768">
      <c r="A36768" s="9">
        <f t="shared" si="1"/>
        <v>27104</v>
      </c>
      <c r="B36768" s="25" t="s">
        <v>27863</v>
      </c>
      <c r="C36768" s="26" t="s">
        <v>941</v>
      </c>
    </row>
    <row r="36769">
      <c r="A36769" s="9">
        <f t="shared" si="1"/>
        <v>27104</v>
      </c>
      <c r="B36769" s="25" t="s">
        <v>27863</v>
      </c>
      <c r="C36769" s="6" t="s">
        <v>23672</v>
      </c>
    </row>
    <row r="36770">
      <c r="A36770" s="9">
        <f t="shared" si="1"/>
        <v>27105</v>
      </c>
      <c r="B36770" s="5" t="s">
        <v>23135</v>
      </c>
      <c r="C36770" s="6" t="s">
        <v>74</v>
      </c>
    </row>
    <row r="36771">
      <c r="A36771" s="9">
        <f t="shared" si="1"/>
        <v>27106</v>
      </c>
      <c r="B36771" s="5" t="s">
        <v>23136</v>
      </c>
      <c r="C36771" s="6" t="s">
        <v>74</v>
      </c>
    </row>
    <row r="36772">
      <c r="A36772" s="9">
        <f t="shared" si="1"/>
        <v>27107</v>
      </c>
      <c r="B36772" s="5" t="s">
        <v>23137</v>
      </c>
      <c r="C36772" s="6" t="s">
        <v>1040</v>
      </c>
    </row>
    <row r="36773">
      <c r="A36773" s="9">
        <f t="shared" si="1"/>
        <v>27108</v>
      </c>
      <c r="B36773" s="25" t="s">
        <v>27864</v>
      </c>
      <c r="C36773" s="26" t="s">
        <v>12983</v>
      </c>
    </row>
    <row r="36774">
      <c r="A36774" s="9">
        <f t="shared" si="1"/>
        <v>27109</v>
      </c>
      <c r="B36774" s="25" t="s">
        <v>27865</v>
      </c>
      <c r="C36774" s="26" t="s">
        <v>12983</v>
      </c>
    </row>
    <row r="36775">
      <c r="A36775" s="9">
        <f t="shared" si="1"/>
        <v>27110</v>
      </c>
      <c r="B36775" s="25" t="s">
        <v>27866</v>
      </c>
      <c r="C36775" s="26" t="s">
        <v>12983</v>
      </c>
    </row>
    <row r="36776">
      <c r="A36776" s="9">
        <f t="shared" si="1"/>
        <v>27111</v>
      </c>
      <c r="B36776" s="8" t="s">
        <v>23138</v>
      </c>
      <c r="C36776" s="9" t="s">
        <v>72</v>
      </c>
    </row>
    <row r="36777">
      <c r="A36777" s="9">
        <f t="shared" si="1"/>
        <v>27112</v>
      </c>
      <c r="B36777" s="5" t="s">
        <v>23139</v>
      </c>
      <c r="C36777" s="6" t="s">
        <v>1120</v>
      </c>
    </row>
    <row r="36778">
      <c r="A36778" s="9">
        <f t="shared" si="1"/>
        <v>27113</v>
      </c>
      <c r="B36778" s="5" t="s">
        <v>23140</v>
      </c>
      <c r="C36778" s="6" t="s">
        <v>420</v>
      </c>
    </row>
    <row r="36779">
      <c r="A36779" s="9">
        <f t="shared" si="1"/>
        <v>27113</v>
      </c>
      <c r="B36779" s="5" t="s">
        <v>23140</v>
      </c>
      <c r="C36779" s="6" t="s">
        <v>78</v>
      </c>
    </row>
    <row r="36780">
      <c r="A36780" s="9">
        <f t="shared" si="1"/>
        <v>27113</v>
      </c>
      <c r="B36780" s="5" t="s">
        <v>23140</v>
      </c>
      <c r="C36780" s="6" t="s">
        <v>23672</v>
      </c>
    </row>
    <row r="36781">
      <c r="A36781" s="9">
        <f t="shared" si="1"/>
        <v>27114</v>
      </c>
      <c r="B36781" s="5" t="s">
        <v>23141</v>
      </c>
      <c r="C36781" s="6" t="s">
        <v>758</v>
      </c>
    </row>
    <row r="36782">
      <c r="A36782" s="9">
        <f t="shared" si="1"/>
        <v>27115</v>
      </c>
      <c r="B36782" s="5" t="s">
        <v>23142</v>
      </c>
      <c r="C36782" s="6" t="s">
        <v>2549</v>
      </c>
    </row>
    <row r="36783">
      <c r="A36783" s="9">
        <f t="shared" si="1"/>
        <v>27115</v>
      </c>
      <c r="B36783" s="5" t="s">
        <v>23142</v>
      </c>
      <c r="C36783" s="6" t="s">
        <v>23628</v>
      </c>
    </row>
    <row r="36784">
      <c r="A36784" s="9">
        <f t="shared" si="1"/>
        <v>27116</v>
      </c>
      <c r="B36784" s="25" t="s">
        <v>27867</v>
      </c>
      <c r="C36784" s="26" t="s">
        <v>23808</v>
      </c>
    </row>
    <row r="36785">
      <c r="A36785" s="9">
        <f t="shared" si="1"/>
        <v>27117</v>
      </c>
      <c r="B36785" s="5" t="s">
        <v>23143</v>
      </c>
      <c r="C36785" s="6" t="s">
        <v>1040</v>
      </c>
    </row>
    <row r="36786">
      <c r="A36786" s="9">
        <f t="shared" si="1"/>
        <v>27118</v>
      </c>
      <c r="B36786" s="5" t="s">
        <v>23144</v>
      </c>
      <c r="C36786" s="6" t="s">
        <v>362</v>
      </c>
    </row>
    <row r="36787">
      <c r="A36787" s="9">
        <f t="shared" si="1"/>
        <v>27119</v>
      </c>
      <c r="B36787" s="5" t="s">
        <v>23145</v>
      </c>
      <c r="C36787" s="6" t="s">
        <v>471</v>
      </c>
    </row>
    <row r="36788">
      <c r="A36788" s="9">
        <f t="shared" si="1"/>
        <v>27120</v>
      </c>
      <c r="B36788" s="5" t="s">
        <v>23146</v>
      </c>
      <c r="C36788" s="6" t="s">
        <v>610</v>
      </c>
    </row>
    <row r="36789">
      <c r="A36789" s="9">
        <f t="shared" si="1"/>
        <v>27121</v>
      </c>
      <c r="B36789" s="5" t="s">
        <v>23147</v>
      </c>
      <c r="C36789" s="6" t="s">
        <v>462</v>
      </c>
    </row>
    <row r="36790">
      <c r="A36790" s="9">
        <f t="shared" si="1"/>
        <v>27121</v>
      </c>
      <c r="B36790" s="5" t="s">
        <v>23147</v>
      </c>
      <c r="C36790" s="6" t="s">
        <v>23637</v>
      </c>
    </row>
    <row r="36791">
      <c r="A36791" s="9">
        <f t="shared" si="1"/>
        <v>27122</v>
      </c>
      <c r="B36791" s="8" t="s">
        <v>23148</v>
      </c>
      <c r="C36791" s="6" t="s">
        <v>1012</v>
      </c>
    </row>
    <row r="36792">
      <c r="A36792" s="9">
        <f t="shared" si="1"/>
        <v>27123</v>
      </c>
      <c r="B36792" s="5" t="s">
        <v>23149</v>
      </c>
      <c r="C36792" s="6" t="s">
        <v>731</v>
      </c>
    </row>
    <row r="36793">
      <c r="A36793" s="9">
        <f t="shared" si="1"/>
        <v>27124</v>
      </c>
      <c r="B36793" s="8" t="s">
        <v>23150</v>
      </c>
      <c r="C36793" s="6" t="s">
        <v>153</v>
      </c>
    </row>
    <row r="36794">
      <c r="A36794" s="9">
        <f t="shared" si="1"/>
        <v>27124</v>
      </c>
      <c r="B36794" s="8" t="s">
        <v>23150</v>
      </c>
      <c r="C36794" s="6" t="s">
        <v>23637</v>
      </c>
    </row>
    <row r="36795">
      <c r="A36795" s="9">
        <f t="shared" si="1"/>
        <v>27125</v>
      </c>
      <c r="B36795" s="8" t="s">
        <v>23151</v>
      </c>
      <c r="C36795" s="9" t="s">
        <v>1042</v>
      </c>
    </row>
    <row r="36796">
      <c r="A36796" s="9">
        <f t="shared" si="1"/>
        <v>27126</v>
      </c>
      <c r="B36796" s="8" t="s">
        <v>23152</v>
      </c>
      <c r="C36796" s="9" t="s">
        <v>1042</v>
      </c>
    </row>
    <row r="36797">
      <c r="A36797" s="9">
        <f t="shared" si="1"/>
        <v>27127</v>
      </c>
      <c r="B36797" s="5" t="s">
        <v>23153</v>
      </c>
      <c r="C36797" s="6" t="s">
        <v>1223</v>
      </c>
    </row>
    <row r="36798">
      <c r="A36798" s="9">
        <f t="shared" si="1"/>
        <v>27128</v>
      </c>
      <c r="B36798" s="5" t="s">
        <v>23154</v>
      </c>
      <c r="C36798" s="6" t="s">
        <v>639</v>
      </c>
    </row>
    <row r="36799">
      <c r="A36799" s="9">
        <f t="shared" si="1"/>
        <v>27129</v>
      </c>
      <c r="B36799" s="5" t="s">
        <v>23155</v>
      </c>
      <c r="C36799" s="6" t="s">
        <v>1376</v>
      </c>
    </row>
    <row r="36800">
      <c r="A36800" s="9">
        <f t="shared" si="1"/>
        <v>27129</v>
      </c>
      <c r="B36800" s="5" t="s">
        <v>23155</v>
      </c>
      <c r="C36800" s="6" t="s">
        <v>23628</v>
      </c>
    </row>
    <row r="36801">
      <c r="A36801" s="9">
        <f t="shared" si="1"/>
        <v>27130</v>
      </c>
      <c r="B36801" s="8" t="s">
        <v>23156</v>
      </c>
      <c r="C36801" s="9" t="s">
        <v>72</v>
      </c>
    </row>
    <row r="36802">
      <c r="A36802" s="9">
        <f t="shared" si="1"/>
        <v>27131</v>
      </c>
      <c r="B36802" s="5" t="s">
        <v>23157</v>
      </c>
      <c r="C36802" s="6" t="s">
        <v>1466</v>
      </c>
    </row>
    <row r="36803">
      <c r="A36803" s="9">
        <f t="shared" si="1"/>
        <v>27131</v>
      </c>
      <c r="B36803" s="5" t="s">
        <v>23157</v>
      </c>
      <c r="C36803" s="6" t="s">
        <v>23628</v>
      </c>
    </row>
    <row r="36804">
      <c r="A36804" s="9">
        <f t="shared" si="1"/>
        <v>27132</v>
      </c>
      <c r="B36804" s="5" t="s">
        <v>23158</v>
      </c>
      <c r="C36804" s="6" t="s">
        <v>479</v>
      </c>
    </row>
    <row r="36805">
      <c r="A36805" s="9">
        <f t="shared" si="1"/>
        <v>27133</v>
      </c>
      <c r="B36805" s="5" t="s">
        <v>23159</v>
      </c>
      <c r="C36805" s="6" t="s">
        <v>1316</v>
      </c>
    </row>
    <row r="36806">
      <c r="A36806" s="9">
        <f t="shared" si="1"/>
        <v>27134</v>
      </c>
      <c r="B36806" s="25" t="s">
        <v>27868</v>
      </c>
      <c r="C36806" s="26" t="s">
        <v>23812</v>
      </c>
    </row>
    <row r="36807">
      <c r="A36807" s="9">
        <f t="shared" si="1"/>
        <v>27135</v>
      </c>
      <c r="B36807" s="25" t="s">
        <v>27869</v>
      </c>
      <c r="C36807" s="26" t="s">
        <v>23812</v>
      </c>
    </row>
    <row r="36808">
      <c r="A36808" s="9">
        <f t="shared" si="1"/>
        <v>27136</v>
      </c>
      <c r="B36808" s="8" t="s">
        <v>23160</v>
      </c>
      <c r="C36808" s="9" t="s">
        <v>65</v>
      </c>
    </row>
    <row r="36809">
      <c r="A36809" s="9">
        <f t="shared" si="1"/>
        <v>27137</v>
      </c>
      <c r="B36809" s="25" t="s">
        <v>27870</v>
      </c>
      <c r="C36809" s="26" t="s">
        <v>941</v>
      </c>
    </row>
    <row r="36810">
      <c r="A36810" s="9">
        <f t="shared" si="1"/>
        <v>27137</v>
      </c>
      <c r="B36810" s="25" t="s">
        <v>27870</v>
      </c>
      <c r="C36810" s="6" t="s">
        <v>23672</v>
      </c>
    </row>
    <row r="36811">
      <c r="A36811" s="9">
        <f t="shared" si="1"/>
        <v>27138</v>
      </c>
      <c r="B36811" s="25" t="s">
        <v>27871</v>
      </c>
      <c r="C36811" s="26" t="s">
        <v>941</v>
      </c>
    </row>
    <row r="36812">
      <c r="A36812" s="9">
        <f t="shared" si="1"/>
        <v>27138</v>
      </c>
      <c r="B36812" s="25" t="s">
        <v>27871</v>
      </c>
      <c r="C36812" s="6" t="s">
        <v>23672</v>
      </c>
    </row>
    <row r="36813">
      <c r="A36813" s="9">
        <f t="shared" si="1"/>
        <v>27139</v>
      </c>
      <c r="B36813" s="25" t="s">
        <v>27872</v>
      </c>
      <c r="C36813" s="26" t="s">
        <v>941</v>
      </c>
    </row>
    <row r="36814">
      <c r="A36814" s="9">
        <f t="shared" si="1"/>
        <v>27139</v>
      </c>
      <c r="B36814" s="25" t="s">
        <v>27872</v>
      </c>
      <c r="C36814" s="6" t="s">
        <v>23672</v>
      </c>
    </row>
    <row r="36815">
      <c r="A36815" s="9">
        <f t="shared" si="1"/>
        <v>27140</v>
      </c>
      <c r="B36815" s="8" t="s">
        <v>23161</v>
      </c>
      <c r="C36815" s="9" t="s">
        <v>88</v>
      </c>
    </row>
    <row r="36816">
      <c r="A36816" s="9">
        <f t="shared" si="1"/>
        <v>27141</v>
      </c>
      <c r="B36816" s="8" t="s">
        <v>23162</v>
      </c>
      <c r="C36816" s="9" t="s">
        <v>722</v>
      </c>
    </row>
    <row r="36817">
      <c r="A36817" s="9">
        <f t="shared" si="1"/>
        <v>27142</v>
      </c>
      <c r="B36817" s="8" t="s">
        <v>23163</v>
      </c>
      <c r="C36817" s="9" t="s">
        <v>117</v>
      </c>
    </row>
    <row r="36818">
      <c r="A36818" s="9">
        <f t="shared" si="1"/>
        <v>27143</v>
      </c>
      <c r="B36818" s="5" t="s">
        <v>23164</v>
      </c>
      <c r="C36818" s="6" t="s">
        <v>27</v>
      </c>
    </row>
    <row r="36819">
      <c r="A36819" s="9">
        <f t="shared" si="1"/>
        <v>27144</v>
      </c>
      <c r="B36819" s="8" t="s">
        <v>23165</v>
      </c>
      <c r="C36819" s="9" t="s">
        <v>683</v>
      </c>
    </row>
    <row r="36820">
      <c r="A36820" s="9">
        <f t="shared" si="1"/>
        <v>27144</v>
      </c>
      <c r="B36820" s="39" t="s">
        <v>23165</v>
      </c>
      <c r="C36820" s="28" t="s">
        <v>23633</v>
      </c>
    </row>
    <row r="36821">
      <c r="A36821" s="9">
        <f t="shared" si="1"/>
        <v>27145</v>
      </c>
      <c r="B36821" s="8" t="s">
        <v>23166</v>
      </c>
      <c r="C36821" s="9" t="s">
        <v>64</v>
      </c>
    </row>
    <row r="36822">
      <c r="A36822" s="9">
        <f t="shared" si="1"/>
        <v>27146</v>
      </c>
      <c r="B36822" s="5" t="s">
        <v>23167</v>
      </c>
      <c r="C36822" s="6" t="s">
        <v>1394</v>
      </c>
    </row>
    <row r="36823">
      <c r="A36823" s="9">
        <f t="shared" si="1"/>
        <v>27147</v>
      </c>
      <c r="B36823" s="8" t="s">
        <v>23168</v>
      </c>
      <c r="C36823" s="9" t="s">
        <v>547</v>
      </c>
    </row>
    <row r="36824">
      <c r="A36824" s="9">
        <f t="shared" si="1"/>
        <v>27148</v>
      </c>
      <c r="B36824" s="5" t="s">
        <v>23169</v>
      </c>
      <c r="C36824" s="6" t="s">
        <v>62</v>
      </c>
    </row>
    <row r="36825">
      <c r="A36825" s="9">
        <f t="shared" si="1"/>
        <v>27148</v>
      </c>
      <c r="B36825" s="5" t="s">
        <v>23169</v>
      </c>
      <c r="C36825" s="6" t="s">
        <v>23628</v>
      </c>
    </row>
    <row r="36826">
      <c r="A36826" s="9">
        <f t="shared" si="1"/>
        <v>27149</v>
      </c>
      <c r="B36826" s="5" t="s">
        <v>23170</v>
      </c>
      <c r="C36826" s="6" t="s">
        <v>1205</v>
      </c>
    </row>
    <row r="36827">
      <c r="A36827" s="9">
        <f t="shared" si="1"/>
        <v>27149</v>
      </c>
      <c r="B36827" s="5" t="s">
        <v>23170</v>
      </c>
      <c r="C36827" s="6" t="s">
        <v>23628</v>
      </c>
    </row>
    <row r="36828">
      <c r="A36828" s="9">
        <f t="shared" si="1"/>
        <v>27150</v>
      </c>
      <c r="B36828" s="5" t="s">
        <v>23171</v>
      </c>
      <c r="C36828" s="6" t="s">
        <v>267</v>
      </c>
    </row>
    <row r="36829">
      <c r="A36829" s="9">
        <f t="shared" si="1"/>
        <v>27150</v>
      </c>
      <c r="B36829" s="5" t="s">
        <v>23171</v>
      </c>
      <c r="C36829" s="6" t="s">
        <v>23637</v>
      </c>
    </row>
    <row r="36830">
      <c r="A36830" s="9">
        <f t="shared" si="1"/>
        <v>27151</v>
      </c>
      <c r="B36830" s="16" t="s">
        <v>23172</v>
      </c>
      <c r="C36830" s="6" t="s">
        <v>1235</v>
      </c>
    </row>
    <row r="36831">
      <c r="A36831" s="9">
        <f t="shared" si="1"/>
        <v>27152</v>
      </c>
      <c r="B36831" s="5" t="s">
        <v>23173</v>
      </c>
      <c r="C36831" s="6" t="s">
        <v>74</v>
      </c>
    </row>
    <row r="36832">
      <c r="A36832" s="9">
        <f t="shared" si="1"/>
        <v>27153</v>
      </c>
      <c r="B36832" s="5" t="s">
        <v>23174</v>
      </c>
      <c r="C36832" s="6" t="s">
        <v>639</v>
      </c>
    </row>
    <row r="36833">
      <c r="A36833" s="9">
        <f t="shared" si="1"/>
        <v>27154</v>
      </c>
      <c r="B36833" s="31" t="s">
        <v>27873</v>
      </c>
      <c r="C36833" s="6" t="s">
        <v>374</v>
      </c>
    </row>
    <row r="36834">
      <c r="A36834" s="9">
        <f t="shared" si="1"/>
        <v>27155</v>
      </c>
      <c r="B36834" s="25" t="s">
        <v>27874</v>
      </c>
      <c r="C36834" s="26" t="s">
        <v>23817</v>
      </c>
    </row>
    <row r="36835">
      <c r="A36835" s="9">
        <f t="shared" si="1"/>
        <v>27156</v>
      </c>
      <c r="B36835" s="5" t="s">
        <v>23175</v>
      </c>
      <c r="C36835" s="6" t="s">
        <v>32</v>
      </c>
    </row>
    <row r="36836">
      <c r="A36836" s="9">
        <f t="shared" si="1"/>
        <v>27157</v>
      </c>
      <c r="B36836" s="25" t="s">
        <v>27875</v>
      </c>
      <c r="C36836" s="26" t="s">
        <v>12983</v>
      </c>
    </row>
    <row r="36837">
      <c r="A36837" s="9">
        <f t="shared" si="1"/>
        <v>27158</v>
      </c>
      <c r="B36837" s="5" t="s">
        <v>23176</v>
      </c>
      <c r="C36837" s="6" t="s">
        <v>639</v>
      </c>
    </row>
    <row r="36838">
      <c r="A36838" s="9">
        <f t="shared" si="1"/>
        <v>27159</v>
      </c>
      <c r="B36838" s="16" t="s">
        <v>23177</v>
      </c>
      <c r="C36838" s="6" t="s">
        <v>1235</v>
      </c>
    </row>
    <row r="36839">
      <c r="A36839" s="9">
        <f t="shared" si="1"/>
        <v>27160</v>
      </c>
      <c r="B36839" s="8" t="s">
        <v>23178</v>
      </c>
      <c r="C36839" s="9" t="s">
        <v>547</v>
      </c>
    </row>
    <row r="36840">
      <c r="A36840" s="9">
        <f t="shared" si="1"/>
        <v>27161</v>
      </c>
      <c r="B36840" s="5" t="s">
        <v>23179</v>
      </c>
      <c r="C36840" s="6" t="s">
        <v>328</v>
      </c>
    </row>
    <row r="36841">
      <c r="A36841" s="9">
        <f t="shared" si="1"/>
        <v>27161</v>
      </c>
      <c r="B36841" s="5" t="s">
        <v>23179</v>
      </c>
      <c r="C36841" s="6" t="s">
        <v>23637</v>
      </c>
    </row>
    <row r="36842">
      <c r="A36842" s="9">
        <f t="shared" si="1"/>
        <v>27162</v>
      </c>
      <c r="B36842" s="5" t="s">
        <v>23180</v>
      </c>
      <c r="C36842" s="6" t="s">
        <v>62</v>
      </c>
    </row>
    <row r="36843">
      <c r="A36843" s="9">
        <f t="shared" si="1"/>
        <v>27162</v>
      </c>
      <c r="B36843" s="5" t="s">
        <v>23180</v>
      </c>
      <c r="C36843" s="6" t="s">
        <v>23628</v>
      </c>
    </row>
    <row r="36844">
      <c r="A36844" s="9">
        <f t="shared" si="1"/>
        <v>27163</v>
      </c>
      <c r="B36844" s="5" t="s">
        <v>23181</v>
      </c>
      <c r="C36844" s="6" t="s">
        <v>1207</v>
      </c>
    </row>
    <row r="36845">
      <c r="A36845" s="9">
        <f t="shared" si="1"/>
        <v>27164</v>
      </c>
      <c r="B36845" s="8" t="s">
        <v>23182</v>
      </c>
      <c r="C36845" s="9" t="s">
        <v>65</v>
      </c>
    </row>
    <row r="36846">
      <c r="A36846" s="9">
        <f t="shared" si="1"/>
        <v>27165</v>
      </c>
      <c r="B36846" s="5" t="s">
        <v>23183</v>
      </c>
      <c r="C36846" s="6" t="s">
        <v>1360</v>
      </c>
    </row>
    <row r="36847">
      <c r="A36847" s="9">
        <f t="shared" si="1"/>
        <v>27166</v>
      </c>
      <c r="B36847" s="8" t="s">
        <v>23184</v>
      </c>
      <c r="C36847" s="9" t="s">
        <v>83</v>
      </c>
    </row>
    <row r="36848">
      <c r="A36848" s="9">
        <f t="shared" si="1"/>
        <v>27167</v>
      </c>
      <c r="B36848" s="5" t="s">
        <v>23185</v>
      </c>
      <c r="C36848" s="6" t="s">
        <v>1360</v>
      </c>
    </row>
    <row r="36849">
      <c r="A36849" s="9">
        <f t="shared" si="1"/>
        <v>27168</v>
      </c>
      <c r="B36849" s="5" t="s">
        <v>23186</v>
      </c>
      <c r="C36849" s="6" t="s">
        <v>758</v>
      </c>
    </row>
    <row r="36850">
      <c r="A36850" s="9">
        <f t="shared" si="1"/>
        <v>27169</v>
      </c>
      <c r="B36850" s="25" t="s">
        <v>27876</v>
      </c>
      <c r="C36850" s="26" t="s">
        <v>12983</v>
      </c>
    </row>
    <row r="36851">
      <c r="A36851" s="9">
        <f t="shared" si="1"/>
        <v>27170</v>
      </c>
      <c r="B36851" s="5" t="s">
        <v>23187</v>
      </c>
      <c r="C36851" s="6" t="s">
        <v>426</v>
      </c>
    </row>
    <row r="36852">
      <c r="A36852" s="9">
        <f t="shared" si="1"/>
        <v>27171</v>
      </c>
      <c r="B36852" s="5" t="s">
        <v>23188</v>
      </c>
      <c r="C36852" s="6" t="s">
        <v>179</v>
      </c>
    </row>
    <row r="36853">
      <c r="A36853" s="9">
        <f t="shared" si="1"/>
        <v>27171</v>
      </c>
      <c r="B36853" s="5" t="s">
        <v>23188</v>
      </c>
      <c r="C36853" s="6" t="s">
        <v>23637</v>
      </c>
    </row>
    <row r="36854">
      <c r="A36854" s="9">
        <f t="shared" si="1"/>
        <v>27172</v>
      </c>
      <c r="B36854" s="31" t="s">
        <v>27877</v>
      </c>
      <c r="C36854" s="26" t="s">
        <v>23639</v>
      </c>
    </row>
    <row r="36855">
      <c r="A36855" s="9">
        <f t="shared" si="1"/>
        <v>27173</v>
      </c>
      <c r="B36855" s="8" t="s">
        <v>23189</v>
      </c>
      <c r="C36855" s="9" t="s">
        <v>46</v>
      </c>
    </row>
    <row r="36856">
      <c r="A36856" s="9">
        <f t="shared" si="1"/>
        <v>27174</v>
      </c>
      <c r="B36856" s="8" t="s">
        <v>23190</v>
      </c>
      <c r="C36856" s="9" t="s">
        <v>555</v>
      </c>
    </row>
    <row r="36857">
      <c r="A36857" s="9">
        <f t="shared" si="1"/>
        <v>27175</v>
      </c>
      <c r="B36857" s="5" t="s">
        <v>23191</v>
      </c>
      <c r="C36857" s="6" t="s">
        <v>798</v>
      </c>
    </row>
    <row r="36858">
      <c r="A36858" s="9">
        <f t="shared" si="1"/>
        <v>27175</v>
      </c>
      <c r="B36858" s="5" t="s">
        <v>23191</v>
      </c>
      <c r="C36858" s="6" t="s">
        <v>23628</v>
      </c>
    </row>
    <row r="36859">
      <c r="A36859" s="9">
        <f t="shared" si="1"/>
        <v>27176</v>
      </c>
      <c r="B36859" s="5" t="s">
        <v>23192</v>
      </c>
      <c r="C36859" s="6" t="s">
        <v>538</v>
      </c>
    </row>
    <row r="36860">
      <c r="A36860" s="9">
        <f t="shared" si="1"/>
        <v>27176</v>
      </c>
      <c r="B36860" s="5" t="s">
        <v>23192</v>
      </c>
      <c r="C36860" s="6" t="s">
        <v>23628</v>
      </c>
    </row>
    <row r="36861">
      <c r="A36861" s="9">
        <f t="shared" si="1"/>
        <v>27177</v>
      </c>
      <c r="B36861" s="8" t="s">
        <v>23193</v>
      </c>
      <c r="C36861" s="9" t="s">
        <v>72</v>
      </c>
    </row>
    <row r="36862">
      <c r="A36862" s="9">
        <f t="shared" si="1"/>
        <v>27178</v>
      </c>
      <c r="B36862" s="8" t="s">
        <v>23194</v>
      </c>
      <c r="C36862" s="9" t="s">
        <v>56</v>
      </c>
    </row>
    <row r="36863">
      <c r="A36863" s="9">
        <f t="shared" si="1"/>
        <v>27179</v>
      </c>
      <c r="B36863" s="25" t="s">
        <v>27878</v>
      </c>
      <c r="C36863" s="26" t="s">
        <v>23761</v>
      </c>
    </row>
    <row r="36864">
      <c r="A36864" s="9">
        <f t="shared" si="1"/>
        <v>27180</v>
      </c>
      <c r="B36864" s="5" t="s">
        <v>23195</v>
      </c>
      <c r="C36864" s="6" t="s">
        <v>27</v>
      </c>
    </row>
    <row r="36865">
      <c r="A36865" s="9">
        <f t="shared" si="1"/>
        <v>27181</v>
      </c>
      <c r="B36865" s="25" t="s">
        <v>27879</v>
      </c>
      <c r="C36865" s="26" t="s">
        <v>23761</v>
      </c>
    </row>
    <row r="36866">
      <c r="A36866" s="9">
        <f t="shared" si="1"/>
        <v>27182</v>
      </c>
      <c r="B36866" s="25" t="s">
        <v>27880</v>
      </c>
      <c r="C36866" s="26" t="s">
        <v>23761</v>
      </c>
    </row>
    <row r="36867">
      <c r="A36867" s="9">
        <f t="shared" si="1"/>
        <v>27183</v>
      </c>
      <c r="B36867" s="8" t="s">
        <v>23196</v>
      </c>
      <c r="C36867" s="6" t="s">
        <v>150</v>
      </c>
    </row>
    <row r="36868">
      <c r="A36868" s="9">
        <f t="shared" si="1"/>
        <v>27183</v>
      </c>
      <c r="B36868" s="8" t="s">
        <v>23196</v>
      </c>
      <c r="C36868" s="6" t="s">
        <v>23637</v>
      </c>
    </row>
    <row r="36869">
      <c r="A36869" s="9">
        <f t="shared" si="1"/>
        <v>27184</v>
      </c>
      <c r="B36869" s="5" t="s">
        <v>23197</v>
      </c>
      <c r="C36869" s="6" t="s">
        <v>6</v>
      </c>
    </row>
    <row r="36870">
      <c r="A36870" s="9">
        <f t="shared" si="1"/>
        <v>27185</v>
      </c>
      <c r="B36870" s="5" t="s">
        <v>23198</v>
      </c>
      <c r="C36870" s="6" t="s">
        <v>1360</v>
      </c>
    </row>
    <row r="36871">
      <c r="A36871" s="9">
        <f t="shared" si="1"/>
        <v>27186</v>
      </c>
      <c r="B36871" s="5" t="s">
        <v>23199</v>
      </c>
      <c r="C36871" s="6" t="s">
        <v>86</v>
      </c>
    </row>
    <row r="36872">
      <c r="A36872" s="9">
        <f t="shared" si="1"/>
        <v>27187</v>
      </c>
      <c r="B36872" s="8" t="s">
        <v>23200</v>
      </c>
      <c r="C36872" s="9" t="s">
        <v>8</v>
      </c>
    </row>
    <row r="36873">
      <c r="A36873" s="9">
        <f t="shared" si="1"/>
        <v>27188</v>
      </c>
      <c r="B36873" s="8" t="s">
        <v>23201</v>
      </c>
      <c r="C36873" s="9" t="s">
        <v>8</v>
      </c>
    </row>
    <row r="36874">
      <c r="A36874" s="9">
        <f t="shared" si="1"/>
        <v>27189</v>
      </c>
      <c r="B36874" s="5" t="s">
        <v>23202</v>
      </c>
      <c r="C36874" s="6" t="s">
        <v>69</v>
      </c>
    </row>
    <row r="36875">
      <c r="A36875" s="9">
        <f t="shared" si="1"/>
        <v>27189</v>
      </c>
      <c r="B36875" s="5" t="s">
        <v>23202</v>
      </c>
      <c r="C36875" s="6" t="s">
        <v>23628</v>
      </c>
    </row>
    <row r="36876">
      <c r="A36876" s="9">
        <f t="shared" si="1"/>
        <v>27190</v>
      </c>
      <c r="B36876" s="5" t="s">
        <v>23203</v>
      </c>
      <c r="C36876" s="6" t="s">
        <v>765</v>
      </c>
    </row>
    <row r="36877">
      <c r="A36877" s="9">
        <f t="shared" si="1"/>
        <v>27191</v>
      </c>
      <c r="B36877" s="8" t="s">
        <v>23204</v>
      </c>
      <c r="C36877" s="9" t="s">
        <v>372</v>
      </c>
    </row>
    <row r="36878">
      <c r="A36878" s="9">
        <f t="shared" si="1"/>
        <v>27192</v>
      </c>
      <c r="B36878" s="8" t="s">
        <v>23205</v>
      </c>
      <c r="C36878" s="9" t="s">
        <v>52</v>
      </c>
    </row>
    <row r="36879">
      <c r="A36879" s="9">
        <f t="shared" si="1"/>
        <v>27193</v>
      </c>
      <c r="B36879" s="5" t="s">
        <v>23206</v>
      </c>
      <c r="C36879" s="6" t="s">
        <v>727</v>
      </c>
    </row>
    <row r="36880">
      <c r="A36880" s="9">
        <f t="shared" si="1"/>
        <v>27194</v>
      </c>
      <c r="B36880" s="5" t="s">
        <v>23207</v>
      </c>
      <c r="C36880" s="6" t="s">
        <v>1040</v>
      </c>
    </row>
    <row r="36881">
      <c r="A36881" s="9">
        <f t="shared" si="1"/>
        <v>27195</v>
      </c>
      <c r="B36881" s="5" t="s">
        <v>23208</v>
      </c>
      <c r="C36881" s="6" t="s">
        <v>1260</v>
      </c>
    </row>
    <row r="36882">
      <c r="A36882" s="9">
        <f t="shared" si="1"/>
        <v>27196</v>
      </c>
      <c r="B36882" s="8" t="s">
        <v>23209</v>
      </c>
      <c r="C36882" s="9" t="s">
        <v>280</v>
      </c>
    </row>
    <row r="36883">
      <c r="A36883" s="9">
        <f t="shared" si="1"/>
        <v>27197</v>
      </c>
      <c r="B36883" s="5" t="s">
        <v>23210</v>
      </c>
      <c r="C36883" s="6" t="s">
        <v>538</v>
      </c>
    </row>
    <row r="36884">
      <c r="A36884" s="9">
        <f t="shared" si="1"/>
        <v>27197</v>
      </c>
      <c r="B36884" s="5" t="s">
        <v>23210</v>
      </c>
      <c r="C36884" s="6" t="s">
        <v>23628</v>
      </c>
    </row>
    <row r="36885">
      <c r="A36885" s="9">
        <f t="shared" si="1"/>
        <v>27198</v>
      </c>
      <c r="B36885" s="5" t="s">
        <v>23211</v>
      </c>
      <c r="C36885" s="6" t="s">
        <v>405</v>
      </c>
    </row>
    <row r="36886">
      <c r="A36886" s="9">
        <f t="shared" si="1"/>
        <v>27198</v>
      </c>
      <c r="B36886" s="5" t="s">
        <v>23211</v>
      </c>
      <c r="C36886" s="6" t="s">
        <v>23637</v>
      </c>
    </row>
    <row r="36887">
      <c r="A36887" s="9">
        <f t="shared" si="1"/>
        <v>27199</v>
      </c>
      <c r="B36887" s="5" t="s">
        <v>23212</v>
      </c>
      <c r="C36887" s="6" t="s">
        <v>405</v>
      </c>
    </row>
    <row r="36888">
      <c r="A36888" s="9">
        <f t="shared" si="1"/>
        <v>27199</v>
      </c>
      <c r="B36888" s="5" t="s">
        <v>23212</v>
      </c>
      <c r="C36888" s="6" t="s">
        <v>23637</v>
      </c>
    </row>
    <row r="36889">
      <c r="A36889" s="9">
        <f t="shared" si="1"/>
        <v>27200</v>
      </c>
      <c r="B36889" s="27" t="s">
        <v>27881</v>
      </c>
      <c r="C36889" s="28" t="s">
        <v>23637</v>
      </c>
    </row>
    <row r="36890">
      <c r="A36890" s="9">
        <f t="shared" si="1"/>
        <v>27201</v>
      </c>
      <c r="B36890" s="25" t="s">
        <v>27882</v>
      </c>
      <c r="C36890" s="26" t="s">
        <v>23653</v>
      </c>
    </row>
    <row r="36891">
      <c r="A36891" s="9">
        <f t="shared" si="1"/>
        <v>27201</v>
      </c>
      <c r="B36891" s="25" t="s">
        <v>27882</v>
      </c>
      <c r="C36891" s="26" t="s">
        <v>7783</v>
      </c>
    </row>
    <row r="36892">
      <c r="A36892" s="9">
        <f t="shared" si="1"/>
        <v>27202</v>
      </c>
      <c r="B36892" s="8" t="s">
        <v>23213</v>
      </c>
      <c r="C36892" s="9" t="s">
        <v>8</v>
      </c>
    </row>
    <row r="36893">
      <c r="A36893" s="9">
        <f t="shared" si="1"/>
        <v>27203</v>
      </c>
      <c r="B36893" s="5" t="s">
        <v>23214</v>
      </c>
      <c r="C36893" s="6" t="s">
        <v>34</v>
      </c>
    </row>
    <row r="36894">
      <c r="A36894" s="9">
        <f t="shared" si="1"/>
        <v>27203</v>
      </c>
      <c r="B36894" s="5" t="s">
        <v>23214</v>
      </c>
      <c r="C36894" s="6" t="s">
        <v>23628</v>
      </c>
    </row>
    <row r="36895">
      <c r="A36895" s="9">
        <f t="shared" si="1"/>
        <v>27204</v>
      </c>
      <c r="B36895" s="5" t="s">
        <v>23215</v>
      </c>
      <c r="C36895" s="6" t="s">
        <v>393</v>
      </c>
    </row>
    <row r="36896">
      <c r="A36896" s="9">
        <f t="shared" si="1"/>
        <v>27205</v>
      </c>
      <c r="B36896" s="5" t="s">
        <v>23216</v>
      </c>
      <c r="C36896" s="6" t="s">
        <v>405</v>
      </c>
    </row>
    <row r="36897">
      <c r="A36897" s="9">
        <f t="shared" si="1"/>
        <v>27205</v>
      </c>
      <c r="B36897" s="5" t="s">
        <v>23216</v>
      </c>
      <c r="C36897" s="6" t="s">
        <v>23637</v>
      </c>
    </row>
    <row r="36898">
      <c r="A36898" s="9">
        <f t="shared" si="1"/>
        <v>27206</v>
      </c>
      <c r="B36898" s="5" t="s">
        <v>23217</v>
      </c>
      <c r="C36898" s="6" t="s">
        <v>1267</v>
      </c>
    </row>
    <row r="36899">
      <c r="A36899" s="9">
        <f t="shared" si="1"/>
        <v>27207</v>
      </c>
      <c r="B36899" s="5" t="s">
        <v>23218</v>
      </c>
      <c r="C36899" s="6" t="s">
        <v>74</v>
      </c>
    </row>
    <row r="36900">
      <c r="A36900" s="9">
        <f t="shared" si="1"/>
        <v>27208</v>
      </c>
      <c r="B36900" s="31" t="s">
        <v>27883</v>
      </c>
      <c r="C36900" s="26" t="s">
        <v>23639</v>
      </c>
    </row>
    <row r="36901">
      <c r="A36901" s="9">
        <f t="shared" si="1"/>
        <v>27209</v>
      </c>
      <c r="B36901" s="5" t="s">
        <v>23219</v>
      </c>
      <c r="C36901" s="6" t="s">
        <v>1495</v>
      </c>
    </row>
    <row r="36902">
      <c r="A36902" s="9">
        <f t="shared" si="1"/>
        <v>27210</v>
      </c>
      <c r="B36902" s="5" t="s">
        <v>23220</v>
      </c>
      <c r="C36902" s="6" t="s">
        <v>591</v>
      </c>
    </row>
    <row r="36903">
      <c r="A36903" s="9">
        <f t="shared" si="1"/>
        <v>27211</v>
      </c>
      <c r="B36903" s="25" t="s">
        <v>27884</v>
      </c>
      <c r="C36903" s="26" t="s">
        <v>23630</v>
      </c>
    </row>
    <row r="36904">
      <c r="A36904" s="9">
        <f t="shared" si="1"/>
        <v>27212</v>
      </c>
      <c r="B36904" s="5" t="s">
        <v>23221</v>
      </c>
      <c r="C36904" s="6" t="s">
        <v>785</v>
      </c>
    </row>
    <row r="36905">
      <c r="A36905" s="9">
        <f t="shared" si="1"/>
        <v>27213</v>
      </c>
      <c r="B36905" s="5" t="s">
        <v>23222</v>
      </c>
      <c r="C36905" s="6" t="s">
        <v>1369</v>
      </c>
    </row>
    <row r="36906">
      <c r="A36906" s="9">
        <f t="shared" si="1"/>
        <v>27214</v>
      </c>
      <c r="B36906" s="5" t="s">
        <v>23223</v>
      </c>
      <c r="C36906" s="6" t="s">
        <v>20</v>
      </c>
    </row>
    <row r="36907">
      <c r="A36907" s="9">
        <f t="shared" si="1"/>
        <v>27215</v>
      </c>
      <c r="B36907" s="5" t="s">
        <v>23224</v>
      </c>
      <c r="C36907" s="6" t="s">
        <v>20</v>
      </c>
    </row>
    <row r="36908">
      <c r="A36908" s="9">
        <f t="shared" si="1"/>
        <v>27216</v>
      </c>
      <c r="B36908" s="5" t="s">
        <v>23225</v>
      </c>
      <c r="C36908" s="6" t="s">
        <v>86</v>
      </c>
    </row>
    <row r="36909">
      <c r="A36909" s="9">
        <f t="shared" si="1"/>
        <v>27217</v>
      </c>
      <c r="B36909" s="5" t="s">
        <v>23226</v>
      </c>
      <c r="C36909" s="6" t="s">
        <v>86</v>
      </c>
    </row>
    <row r="36910">
      <c r="A36910" s="9">
        <f t="shared" si="1"/>
        <v>27218</v>
      </c>
      <c r="B36910" s="8" t="s">
        <v>23227</v>
      </c>
      <c r="C36910" s="9" t="s">
        <v>24</v>
      </c>
    </row>
    <row r="36911">
      <c r="A36911" s="9">
        <f t="shared" si="1"/>
        <v>27219</v>
      </c>
      <c r="B36911" s="8" t="s">
        <v>23228</v>
      </c>
      <c r="C36911" s="9" t="s">
        <v>117</v>
      </c>
    </row>
    <row r="36912">
      <c r="A36912" s="9">
        <f t="shared" si="1"/>
        <v>27220</v>
      </c>
      <c r="B36912" s="5" t="s">
        <v>23229</v>
      </c>
      <c r="C36912" s="6" t="s">
        <v>681</v>
      </c>
    </row>
    <row r="36913">
      <c r="A36913" s="9">
        <f t="shared" si="1"/>
        <v>27221</v>
      </c>
      <c r="B36913" s="49" t="s">
        <v>27885</v>
      </c>
      <c r="C36913" s="17" t="s">
        <v>639</v>
      </c>
    </row>
    <row r="36914">
      <c r="A36914" s="9">
        <f t="shared" si="1"/>
        <v>27222</v>
      </c>
      <c r="B36914" s="46" t="s">
        <v>27886</v>
      </c>
      <c r="C36914" s="17" t="s">
        <v>639</v>
      </c>
    </row>
    <row r="36915">
      <c r="A36915" s="9">
        <f t="shared" si="1"/>
        <v>27223</v>
      </c>
      <c r="B36915" s="49" t="s">
        <v>27887</v>
      </c>
      <c r="C36915" s="17" t="s">
        <v>639</v>
      </c>
    </row>
    <row r="36916">
      <c r="A36916" s="9">
        <f t="shared" si="1"/>
        <v>27224</v>
      </c>
      <c r="B36916" s="46" t="s">
        <v>27888</v>
      </c>
      <c r="C36916" s="17" t="s">
        <v>6</v>
      </c>
    </row>
    <row r="36917">
      <c r="A36917" s="9">
        <f t="shared" si="1"/>
        <v>27225</v>
      </c>
      <c r="B36917" s="42" t="s">
        <v>27889</v>
      </c>
      <c r="C36917" s="17" t="s">
        <v>6</v>
      </c>
    </row>
    <row r="36918">
      <c r="A36918" s="9">
        <f t="shared" si="1"/>
        <v>27226</v>
      </c>
      <c r="B36918" s="46" t="s">
        <v>27890</v>
      </c>
      <c r="C36918" s="17" t="s">
        <v>6</v>
      </c>
    </row>
    <row r="36919">
      <c r="A36919" s="9">
        <f t="shared" si="1"/>
        <v>27227</v>
      </c>
      <c r="B36919" s="42" t="s">
        <v>27891</v>
      </c>
      <c r="C36919" s="17" t="s">
        <v>6</v>
      </c>
    </row>
    <row r="36920">
      <c r="A36920" s="9">
        <f t="shared" si="1"/>
        <v>27228</v>
      </c>
      <c r="B36920" s="42" t="s">
        <v>27892</v>
      </c>
      <c r="C36920" s="17" t="s">
        <v>6</v>
      </c>
    </row>
    <row r="36921">
      <c r="A36921" s="9">
        <f t="shared" si="1"/>
        <v>27229</v>
      </c>
      <c r="B36921" s="46" t="s">
        <v>27893</v>
      </c>
      <c r="C36921" s="17" t="s">
        <v>6</v>
      </c>
    </row>
    <row r="36922">
      <c r="A36922" s="9">
        <f t="shared" si="1"/>
        <v>27230</v>
      </c>
      <c r="B36922" s="5" t="s">
        <v>23230</v>
      </c>
      <c r="C36922" s="6" t="s">
        <v>1267</v>
      </c>
    </row>
    <row r="36923">
      <c r="A36923" s="9">
        <f t="shared" si="1"/>
        <v>27231</v>
      </c>
      <c r="B36923" s="46" t="s">
        <v>27894</v>
      </c>
      <c r="C36923" s="17" t="s">
        <v>6</v>
      </c>
    </row>
    <row r="36924">
      <c r="A36924" s="9">
        <f t="shared" si="1"/>
        <v>27232</v>
      </c>
      <c r="B36924" s="25" t="s">
        <v>27895</v>
      </c>
      <c r="C36924" s="26" t="s">
        <v>8541</v>
      </c>
    </row>
    <row r="36925">
      <c r="A36925" s="9">
        <f t="shared" si="1"/>
        <v>27233</v>
      </c>
      <c r="B36925" s="5" t="s">
        <v>23231</v>
      </c>
      <c r="C36925" s="6" t="s">
        <v>1120</v>
      </c>
    </row>
    <row r="36926">
      <c r="A36926" s="9">
        <f t="shared" si="1"/>
        <v>27234</v>
      </c>
      <c r="B36926" s="46" t="s">
        <v>27896</v>
      </c>
      <c r="C36926" s="17" t="s">
        <v>6</v>
      </c>
    </row>
    <row r="36927">
      <c r="A36927" s="9">
        <f t="shared" si="1"/>
        <v>27235</v>
      </c>
      <c r="B36927" s="46" t="s">
        <v>27897</v>
      </c>
      <c r="C36927" s="17" t="s">
        <v>6</v>
      </c>
    </row>
    <row r="36928">
      <c r="A36928" s="9">
        <f t="shared" si="1"/>
        <v>27236</v>
      </c>
      <c r="B36928" s="46" t="s">
        <v>27898</v>
      </c>
      <c r="C36928" s="17" t="s">
        <v>6</v>
      </c>
    </row>
    <row r="36929">
      <c r="A36929" s="9">
        <f t="shared" si="1"/>
        <v>27237</v>
      </c>
      <c r="B36929" s="46" t="s">
        <v>27899</v>
      </c>
      <c r="C36929" s="17" t="s">
        <v>6</v>
      </c>
    </row>
    <row r="36930">
      <c r="A36930" s="9">
        <f t="shared" si="1"/>
        <v>27238</v>
      </c>
      <c r="B36930" s="46" t="s">
        <v>27900</v>
      </c>
      <c r="C36930" s="17" t="s">
        <v>6</v>
      </c>
    </row>
    <row r="36931">
      <c r="A36931" s="9">
        <f t="shared" si="1"/>
        <v>27239</v>
      </c>
      <c r="B36931" s="46" t="s">
        <v>27901</v>
      </c>
      <c r="C36931" s="17" t="s">
        <v>6</v>
      </c>
    </row>
    <row r="36932">
      <c r="A36932" s="9">
        <f t="shared" si="1"/>
        <v>27240</v>
      </c>
      <c r="B36932" s="46" t="s">
        <v>27902</v>
      </c>
      <c r="C36932" s="17" t="s">
        <v>6</v>
      </c>
    </row>
    <row r="36933">
      <c r="A36933" s="9">
        <f t="shared" si="1"/>
        <v>27241</v>
      </c>
      <c r="B36933" s="42" t="s">
        <v>27903</v>
      </c>
      <c r="C36933" s="17" t="s">
        <v>6</v>
      </c>
    </row>
    <row r="36934">
      <c r="A36934" s="9">
        <f t="shared" si="1"/>
        <v>27242</v>
      </c>
      <c r="B36934" s="8" t="s">
        <v>23232</v>
      </c>
      <c r="C36934" s="9" t="s">
        <v>40</v>
      </c>
    </row>
    <row r="36935">
      <c r="A36935" s="9">
        <f t="shared" si="1"/>
        <v>27243</v>
      </c>
      <c r="B36935" s="31" t="s">
        <v>27904</v>
      </c>
      <c r="C36935" s="6" t="s">
        <v>374</v>
      </c>
    </row>
    <row r="36936">
      <c r="A36936" s="9">
        <f t="shared" si="1"/>
        <v>27244</v>
      </c>
      <c r="B36936" s="8" t="s">
        <v>23233</v>
      </c>
      <c r="C36936" s="9" t="s">
        <v>547</v>
      </c>
    </row>
    <row r="36937">
      <c r="A36937" s="9">
        <f t="shared" si="1"/>
        <v>27245</v>
      </c>
      <c r="B36937" s="8" t="s">
        <v>23234</v>
      </c>
      <c r="C36937" s="9" t="s">
        <v>40</v>
      </c>
    </row>
    <row r="36938">
      <c r="A36938" s="9">
        <f t="shared" si="1"/>
        <v>27246</v>
      </c>
      <c r="B36938" s="5" t="s">
        <v>23235</v>
      </c>
      <c r="C36938" s="6" t="s">
        <v>32</v>
      </c>
    </row>
    <row r="36939">
      <c r="A36939" s="9">
        <f t="shared" si="1"/>
        <v>27247</v>
      </c>
      <c r="B36939" s="8" t="s">
        <v>23236</v>
      </c>
      <c r="C36939" s="9" t="s">
        <v>40</v>
      </c>
    </row>
    <row r="36940">
      <c r="A36940" s="9">
        <f t="shared" si="1"/>
        <v>27248</v>
      </c>
      <c r="B36940" s="8" t="s">
        <v>23237</v>
      </c>
      <c r="C36940" s="9" t="s">
        <v>40</v>
      </c>
    </row>
    <row r="36941">
      <c r="A36941" s="9">
        <f t="shared" si="1"/>
        <v>27249</v>
      </c>
      <c r="B36941" s="5" t="s">
        <v>23238</v>
      </c>
      <c r="C36941" s="6" t="s">
        <v>1267</v>
      </c>
    </row>
    <row r="36942">
      <c r="A36942" s="9">
        <f t="shared" si="1"/>
        <v>27250</v>
      </c>
      <c r="B36942" s="8" t="s">
        <v>23239</v>
      </c>
      <c r="C36942" s="9" t="s">
        <v>46</v>
      </c>
    </row>
    <row r="36943">
      <c r="A36943" s="9">
        <f t="shared" si="1"/>
        <v>27251</v>
      </c>
      <c r="B36943" s="5" t="s">
        <v>23240</v>
      </c>
      <c r="C36943" s="6" t="s">
        <v>80</v>
      </c>
    </row>
    <row r="36944">
      <c r="A36944" s="9">
        <f t="shared" si="1"/>
        <v>27251</v>
      </c>
      <c r="B36944" s="5" t="s">
        <v>23240</v>
      </c>
      <c r="C36944" s="6" t="s">
        <v>1620</v>
      </c>
    </row>
    <row r="36945">
      <c r="A36945" s="9">
        <f t="shared" si="1"/>
        <v>27252</v>
      </c>
      <c r="B36945" s="5" t="s">
        <v>23241</v>
      </c>
      <c r="C36945" s="6" t="s">
        <v>989</v>
      </c>
    </row>
    <row r="36946">
      <c r="A36946" s="9">
        <f t="shared" si="1"/>
        <v>27253</v>
      </c>
      <c r="B36946" s="5" t="s">
        <v>23242</v>
      </c>
      <c r="C36946" s="6" t="s">
        <v>1620</v>
      </c>
    </row>
    <row r="36947">
      <c r="A36947" s="9">
        <f t="shared" si="1"/>
        <v>27254</v>
      </c>
      <c r="B36947" s="5" t="s">
        <v>23243</v>
      </c>
      <c r="C36947" s="6" t="s">
        <v>32</v>
      </c>
    </row>
    <row r="36948">
      <c r="A36948" s="9">
        <f t="shared" si="1"/>
        <v>27255</v>
      </c>
      <c r="B36948" s="25" t="s">
        <v>27905</v>
      </c>
      <c r="C36948" s="26" t="s">
        <v>23817</v>
      </c>
    </row>
    <row r="36949">
      <c r="A36949" s="9">
        <f t="shared" si="1"/>
        <v>27256</v>
      </c>
      <c r="B36949" s="5" t="s">
        <v>23244</v>
      </c>
      <c r="C36949" s="6" t="s">
        <v>1394</v>
      </c>
    </row>
    <row r="36950">
      <c r="A36950" s="9">
        <f t="shared" si="1"/>
        <v>27257</v>
      </c>
      <c r="B36950" s="8" t="s">
        <v>23245</v>
      </c>
      <c r="C36950" s="9" t="s">
        <v>177</v>
      </c>
    </row>
    <row r="36951">
      <c r="A36951" s="9">
        <f t="shared" si="1"/>
        <v>27258</v>
      </c>
      <c r="B36951" s="5" t="s">
        <v>23246</v>
      </c>
      <c r="C36951" s="6" t="s">
        <v>714</v>
      </c>
    </row>
    <row r="36952">
      <c r="A36952" s="9">
        <f t="shared" si="1"/>
        <v>27258</v>
      </c>
      <c r="B36952" s="5" t="s">
        <v>23246</v>
      </c>
      <c r="C36952" s="6" t="s">
        <v>23672</v>
      </c>
    </row>
    <row r="36953">
      <c r="A36953" s="9">
        <f t="shared" si="1"/>
        <v>27259</v>
      </c>
      <c r="B36953" s="8" t="s">
        <v>23247</v>
      </c>
      <c r="C36953" s="9" t="s">
        <v>722</v>
      </c>
    </row>
    <row r="36954">
      <c r="A36954" s="9">
        <f t="shared" si="1"/>
        <v>27260</v>
      </c>
      <c r="B36954" s="8" t="s">
        <v>23248</v>
      </c>
      <c r="C36954" s="9" t="s">
        <v>162</v>
      </c>
    </row>
    <row r="36955">
      <c r="A36955" s="9">
        <f t="shared" si="1"/>
        <v>27261</v>
      </c>
      <c r="B36955" s="8" t="s">
        <v>23249</v>
      </c>
      <c r="C36955" s="9" t="s">
        <v>40</v>
      </c>
    </row>
    <row r="36956">
      <c r="A36956" s="9">
        <f t="shared" si="1"/>
        <v>27262</v>
      </c>
      <c r="B36956" s="8" t="s">
        <v>23250</v>
      </c>
      <c r="C36956" s="9" t="s">
        <v>530</v>
      </c>
    </row>
    <row r="36957">
      <c r="A36957" s="9">
        <f t="shared" si="1"/>
        <v>27263</v>
      </c>
      <c r="B36957" s="25" t="s">
        <v>27906</v>
      </c>
      <c r="C36957" s="26" t="s">
        <v>11797</v>
      </c>
    </row>
    <row r="36958">
      <c r="A36958" s="9">
        <f t="shared" si="1"/>
        <v>27264</v>
      </c>
      <c r="B36958" s="8" t="s">
        <v>23251</v>
      </c>
      <c r="C36958" s="9" t="s">
        <v>547</v>
      </c>
    </row>
    <row r="36959">
      <c r="A36959" s="9">
        <f t="shared" si="1"/>
        <v>27265</v>
      </c>
      <c r="B36959" s="5" t="s">
        <v>23252</v>
      </c>
      <c r="C36959" s="6" t="s">
        <v>681</v>
      </c>
    </row>
    <row r="36960">
      <c r="A36960" s="9">
        <f t="shared" si="1"/>
        <v>27266</v>
      </c>
      <c r="B36960" s="8" t="s">
        <v>23253</v>
      </c>
      <c r="C36960" s="9" t="s">
        <v>683</v>
      </c>
    </row>
    <row r="36961">
      <c r="A36961" s="9">
        <f t="shared" si="1"/>
        <v>27266</v>
      </c>
      <c r="B36961" s="39" t="s">
        <v>23253</v>
      </c>
      <c r="C36961" s="28" t="s">
        <v>23633</v>
      </c>
    </row>
    <row r="36962">
      <c r="A36962" s="9">
        <f t="shared" si="1"/>
        <v>27267</v>
      </c>
      <c r="B36962" s="5" t="s">
        <v>23254</v>
      </c>
      <c r="C36962" s="6" t="s">
        <v>714</v>
      </c>
    </row>
    <row r="36963">
      <c r="A36963" s="9">
        <f t="shared" si="1"/>
        <v>27267</v>
      </c>
      <c r="B36963" s="5" t="s">
        <v>23254</v>
      </c>
      <c r="C36963" s="6" t="s">
        <v>23672</v>
      </c>
    </row>
    <row r="36964">
      <c r="A36964" s="9">
        <f t="shared" si="1"/>
        <v>27268</v>
      </c>
      <c r="B36964" s="5" t="s">
        <v>23255</v>
      </c>
      <c r="C36964" s="6" t="s">
        <v>2549</v>
      </c>
    </row>
    <row r="36965">
      <c r="A36965" s="9">
        <f t="shared" si="1"/>
        <v>27268</v>
      </c>
      <c r="B36965" s="5" t="s">
        <v>23255</v>
      </c>
      <c r="C36965" s="6" t="s">
        <v>23628</v>
      </c>
    </row>
    <row r="36966">
      <c r="A36966" s="9">
        <f t="shared" si="1"/>
        <v>27269</v>
      </c>
      <c r="B36966" s="5" t="s">
        <v>23256</v>
      </c>
      <c r="C36966" s="6" t="s">
        <v>1248</v>
      </c>
    </row>
    <row r="36967">
      <c r="A36967" s="9">
        <f t="shared" si="1"/>
        <v>27270</v>
      </c>
      <c r="B36967" s="5" t="s">
        <v>23257</v>
      </c>
      <c r="C36967" s="6" t="s">
        <v>346</v>
      </c>
    </row>
    <row r="36968">
      <c r="A36968" s="9">
        <f t="shared" si="1"/>
        <v>27270</v>
      </c>
      <c r="B36968" s="5" t="s">
        <v>23257</v>
      </c>
      <c r="C36968" s="6" t="s">
        <v>23628</v>
      </c>
    </row>
    <row r="36969">
      <c r="A36969" s="9">
        <f t="shared" si="1"/>
        <v>27271</v>
      </c>
      <c r="B36969" s="5" t="s">
        <v>23258</v>
      </c>
      <c r="C36969" s="6" t="s">
        <v>1369</v>
      </c>
    </row>
    <row r="36970">
      <c r="A36970" s="9">
        <f t="shared" si="1"/>
        <v>27271</v>
      </c>
      <c r="B36970" s="5" t="s">
        <v>23258</v>
      </c>
      <c r="C36970" s="6" t="s">
        <v>1221</v>
      </c>
    </row>
    <row r="36971">
      <c r="A36971" s="9">
        <f t="shared" si="1"/>
        <v>27272</v>
      </c>
      <c r="B36971" s="8" t="s">
        <v>23259</v>
      </c>
      <c r="C36971" s="9" t="s">
        <v>142</v>
      </c>
    </row>
    <row r="36972">
      <c r="A36972" s="9">
        <f t="shared" si="1"/>
        <v>27273</v>
      </c>
      <c r="B36972" s="5" t="s">
        <v>23260</v>
      </c>
      <c r="C36972" s="6" t="s">
        <v>462</v>
      </c>
    </row>
    <row r="36973">
      <c r="A36973" s="9">
        <f t="shared" si="1"/>
        <v>27273</v>
      </c>
      <c r="B36973" s="5" t="s">
        <v>23260</v>
      </c>
      <c r="C36973" s="6" t="s">
        <v>23637</v>
      </c>
    </row>
    <row r="36974">
      <c r="A36974" s="9">
        <f t="shared" si="1"/>
        <v>27274</v>
      </c>
      <c r="B36974" s="8" t="s">
        <v>23261</v>
      </c>
      <c r="C36974" s="9" t="s">
        <v>60</v>
      </c>
    </row>
    <row r="36975">
      <c r="A36975" s="9">
        <f t="shared" si="1"/>
        <v>27274</v>
      </c>
      <c r="B36975" s="8" t="s">
        <v>23261</v>
      </c>
      <c r="C36975" s="9" t="s">
        <v>162</v>
      </c>
    </row>
    <row r="36976">
      <c r="A36976" s="9">
        <f t="shared" si="1"/>
        <v>27274</v>
      </c>
      <c r="B36976" s="8" t="s">
        <v>23261</v>
      </c>
      <c r="C36976" s="9" t="s">
        <v>25</v>
      </c>
    </row>
    <row r="36977">
      <c r="A36977" s="9">
        <f t="shared" si="1"/>
        <v>27275</v>
      </c>
      <c r="B36977" s="8" t="s">
        <v>23262</v>
      </c>
      <c r="C36977" s="9" t="s">
        <v>25</v>
      </c>
    </row>
    <row r="36978">
      <c r="A36978" s="9">
        <f t="shared" si="1"/>
        <v>27276</v>
      </c>
      <c r="B36978" s="8" t="s">
        <v>23263</v>
      </c>
      <c r="C36978" s="9" t="s">
        <v>25</v>
      </c>
    </row>
    <row r="36979">
      <c r="A36979" s="9">
        <f t="shared" si="1"/>
        <v>27277</v>
      </c>
      <c r="B36979" s="5" t="s">
        <v>23264</v>
      </c>
      <c r="C36979" s="6" t="s">
        <v>681</v>
      </c>
    </row>
    <row r="36980">
      <c r="A36980" s="9">
        <f t="shared" si="1"/>
        <v>27278</v>
      </c>
      <c r="B36980" s="5" t="s">
        <v>23265</v>
      </c>
      <c r="C36980" s="6" t="s">
        <v>4</v>
      </c>
    </row>
    <row r="36981">
      <c r="A36981" s="9">
        <f t="shared" si="1"/>
        <v>27279</v>
      </c>
      <c r="B36981" s="5" t="s">
        <v>23266</v>
      </c>
      <c r="C36981" s="6" t="s">
        <v>153</v>
      </c>
    </row>
    <row r="36982">
      <c r="A36982" s="9">
        <f t="shared" si="1"/>
        <v>27279</v>
      </c>
      <c r="B36982" s="5" t="s">
        <v>23266</v>
      </c>
      <c r="C36982" s="6" t="s">
        <v>54</v>
      </c>
    </row>
    <row r="36983">
      <c r="A36983" s="9">
        <f t="shared" si="1"/>
        <v>27279</v>
      </c>
      <c r="B36983" s="5" t="s">
        <v>23266</v>
      </c>
      <c r="C36983" s="6" t="s">
        <v>142</v>
      </c>
    </row>
    <row r="36984">
      <c r="A36984" s="9">
        <f t="shared" si="1"/>
        <v>27279</v>
      </c>
      <c r="B36984" s="5" t="s">
        <v>23266</v>
      </c>
      <c r="C36984" s="6" t="s">
        <v>23637</v>
      </c>
    </row>
    <row r="36985">
      <c r="A36985" s="9">
        <f t="shared" si="1"/>
        <v>27280</v>
      </c>
      <c r="B36985" s="5" t="s">
        <v>23267</v>
      </c>
      <c r="C36985" s="6" t="s">
        <v>346</v>
      </c>
    </row>
    <row r="36986">
      <c r="A36986" s="9">
        <f t="shared" si="1"/>
        <v>27280</v>
      </c>
      <c r="B36986" s="5" t="s">
        <v>23267</v>
      </c>
      <c r="C36986" s="6" t="s">
        <v>23628</v>
      </c>
    </row>
    <row r="36987">
      <c r="A36987" s="9">
        <f t="shared" si="1"/>
        <v>27281</v>
      </c>
      <c r="B36987" s="8" t="s">
        <v>23268</v>
      </c>
      <c r="C36987" s="9" t="s">
        <v>64</v>
      </c>
    </row>
    <row r="36988">
      <c r="A36988" s="9">
        <f t="shared" si="1"/>
        <v>27282</v>
      </c>
      <c r="B36988" s="8" t="s">
        <v>23269</v>
      </c>
      <c r="C36988" s="9" t="s">
        <v>24</v>
      </c>
    </row>
    <row r="36989">
      <c r="A36989" s="9">
        <f t="shared" si="1"/>
        <v>27283</v>
      </c>
      <c r="B36989" s="8" t="s">
        <v>23270</v>
      </c>
      <c r="C36989" s="9" t="s">
        <v>24</v>
      </c>
    </row>
    <row r="36990">
      <c r="A36990" s="9">
        <f t="shared" si="1"/>
        <v>27283</v>
      </c>
      <c r="B36990" s="8" t="s">
        <v>23270</v>
      </c>
      <c r="C36990" s="9" t="s">
        <v>25</v>
      </c>
    </row>
    <row r="36991">
      <c r="A36991" s="9">
        <f t="shared" si="1"/>
        <v>27284</v>
      </c>
      <c r="B36991" s="8" t="s">
        <v>23271</v>
      </c>
      <c r="C36991" s="9" t="s">
        <v>24</v>
      </c>
    </row>
    <row r="36992">
      <c r="A36992" s="9">
        <f t="shared" si="1"/>
        <v>27285</v>
      </c>
      <c r="B36992" s="8" t="s">
        <v>23272</v>
      </c>
      <c r="C36992" s="9" t="s">
        <v>24</v>
      </c>
    </row>
    <row r="36993">
      <c r="A36993" s="9">
        <f t="shared" si="1"/>
        <v>27285</v>
      </c>
      <c r="B36993" s="8" t="s">
        <v>23272</v>
      </c>
      <c r="C36993" s="9" t="s">
        <v>25</v>
      </c>
    </row>
    <row r="36994">
      <c r="A36994" s="9">
        <f t="shared" si="1"/>
        <v>27286</v>
      </c>
      <c r="B36994" s="5" t="s">
        <v>23273</v>
      </c>
      <c r="C36994" s="6" t="s">
        <v>109</v>
      </c>
    </row>
    <row r="36995">
      <c r="A36995" s="9">
        <f t="shared" si="1"/>
        <v>27286</v>
      </c>
      <c r="B36995" s="5" t="s">
        <v>23273</v>
      </c>
      <c r="C36995" s="6" t="s">
        <v>25</v>
      </c>
    </row>
    <row r="36996">
      <c r="A36996" s="9">
        <f t="shared" si="1"/>
        <v>27287</v>
      </c>
      <c r="B36996" s="8" t="s">
        <v>23274</v>
      </c>
      <c r="C36996" s="9" t="s">
        <v>818</v>
      </c>
    </row>
    <row r="36997">
      <c r="A36997" s="9">
        <f t="shared" si="1"/>
        <v>27288</v>
      </c>
      <c r="B36997" s="5" t="s">
        <v>23275</v>
      </c>
      <c r="C36997" s="6" t="s">
        <v>1040</v>
      </c>
    </row>
    <row r="36998">
      <c r="A36998" s="9">
        <f t="shared" si="1"/>
        <v>27289</v>
      </c>
      <c r="B36998" s="8" t="s">
        <v>23276</v>
      </c>
      <c r="C36998" s="9" t="s">
        <v>1334</v>
      </c>
    </row>
    <row r="36999">
      <c r="A36999" s="9">
        <f t="shared" si="1"/>
        <v>27290</v>
      </c>
      <c r="B36999" s="8" t="s">
        <v>23277</v>
      </c>
      <c r="C36999" s="9" t="s">
        <v>24</v>
      </c>
    </row>
    <row r="37000">
      <c r="A37000" s="9">
        <f t="shared" si="1"/>
        <v>27291</v>
      </c>
      <c r="B37000" s="8" t="s">
        <v>23278</v>
      </c>
      <c r="C37000" s="6" t="s">
        <v>132</v>
      </c>
    </row>
    <row r="37001">
      <c r="A37001" s="9">
        <f t="shared" si="1"/>
        <v>27291</v>
      </c>
      <c r="B37001" s="8" t="s">
        <v>23278</v>
      </c>
      <c r="C37001" s="9" t="s">
        <v>25</v>
      </c>
    </row>
    <row r="37002">
      <c r="A37002" s="9">
        <f t="shared" si="1"/>
        <v>27291</v>
      </c>
      <c r="B37002" s="8" t="s">
        <v>23278</v>
      </c>
      <c r="C37002" s="6" t="s">
        <v>23637</v>
      </c>
    </row>
    <row r="37003">
      <c r="A37003" s="9">
        <f t="shared" si="1"/>
        <v>27292</v>
      </c>
      <c r="B37003" s="8" t="s">
        <v>23279</v>
      </c>
      <c r="C37003" s="6" t="s">
        <v>132</v>
      </c>
    </row>
    <row r="37004">
      <c r="A37004" s="9">
        <f t="shared" si="1"/>
        <v>27292</v>
      </c>
      <c r="B37004" s="8" t="s">
        <v>23279</v>
      </c>
      <c r="C37004" s="9" t="s">
        <v>25</v>
      </c>
    </row>
    <row r="37005">
      <c r="A37005" s="9">
        <f t="shared" si="1"/>
        <v>27292</v>
      </c>
      <c r="B37005" s="8" t="s">
        <v>23279</v>
      </c>
      <c r="C37005" s="6" t="s">
        <v>23637</v>
      </c>
    </row>
    <row r="37006">
      <c r="A37006" s="9">
        <f t="shared" si="1"/>
        <v>27293</v>
      </c>
      <c r="B37006" s="8" t="s">
        <v>23280</v>
      </c>
      <c r="C37006" s="9" t="s">
        <v>142</v>
      </c>
    </row>
    <row r="37007">
      <c r="A37007" s="9">
        <f t="shared" si="1"/>
        <v>27294</v>
      </c>
      <c r="B37007" s="8" t="s">
        <v>23281</v>
      </c>
      <c r="C37007" s="9" t="s">
        <v>142</v>
      </c>
    </row>
    <row r="37008">
      <c r="A37008" s="9">
        <f t="shared" si="1"/>
        <v>27295</v>
      </c>
      <c r="B37008" s="5" t="s">
        <v>23282</v>
      </c>
      <c r="C37008" s="6" t="s">
        <v>142</v>
      </c>
    </row>
    <row r="37009">
      <c r="A37009" s="9">
        <f t="shared" si="1"/>
        <v>27296</v>
      </c>
      <c r="B37009" s="5" t="s">
        <v>23283</v>
      </c>
      <c r="C37009" s="6" t="s">
        <v>336</v>
      </c>
    </row>
    <row r="37010">
      <c r="A37010" s="9">
        <f t="shared" si="1"/>
        <v>27296</v>
      </c>
      <c r="B37010" s="5" t="s">
        <v>23283</v>
      </c>
      <c r="C37010" s="6" t="s">
        <v>25</v>
      </c>
    </row>
    <row r="37011">
      <c r="A37011" s="9">
        <f t="shared" si="1"/>
        <v>27296</v>
      </c>
      <c r="B37011" s="5" t="s">
        <v>23283</v>
      </c>
      <c r="C37011" s="6" t="s">
        <v>23637</v>
      </c>
    </row>
    <row r="37012">
      <c r="A37012" s="9">
        <f t="shared" si="1"/>
        <v>27297</v>
      </c>
      <c r="B37012" s="5" t="s">
        <v>23284</v>
      </c>
      <c r="C37012" s="6" t="s">
        <v>989</v>
      </c>
    </row>
    <row r="37013">
      <c r="A37013" s="9">
        <f t="shared" si="1"/>
        <v>27298</v>
      </c>
      <c r="B37013" s="5" t="s">
        <v>23285</v>
      </c>
      <c r="C37013" s="6" t="s">
        <v>946</v>
      </c>
    </row>
    <row r="37014">
      <c r="A37014" s="9">
        <f t="shared" si="1"/>
        <v>27298</v>
      </c>
      <c r="B37014" s="5" t="s">
        <v>23285</v>
      </c>
      <c r="C37014" s="6" t="s">
        <v>12</v>
      </c>
    </row>
    <row r="37015">
      <c r="A37015" s="9">
        <f t="shared" si="1"/>
        <v>27299</v>
      </c>
      <c r="B37015" s="8" t="s">
        <v>23286</v>
      </c>
      <c r="C37015" s="9" t="s">
        <v>162</v>
      </c>
    </row>
    <row r="37016">
      <c r="A37016" s="9">
        <f t="shared" si="1"/>
        <v>27299</v>
      </c>
      <c r="B37016" s="8" t="s">
        <v>23286</v>
      </c>
      <c r="C37016" s="9" t="s">
        <v>25</v>
      </c>
    </row>
    <row r="37017">
      <c r="A37017" s="9">
        <f t="shared" si="1"/>
        <v>27300</v>
      </c>
      <c r="B37017" s="8" t="s">
        <v>23287</v>
      </c>
      <c r="C37017" s="6" t="s">
        <v>1012</v>
      </c>
    </row>
    <row r="37018">
      <c r="A37018" s="9">
        <f t="shared" si="1"/>
        <v>27301</v>
      </c>
      <c r="B37018" s="8" t="s">
        <v>23288</v>
      </c>
      <c r="C37018" s="6" t="s">
        <v>1012</v>
      </c>
    </row>
    <row r="37019">
      <c r="A37019" s="9">
        <f t="shared" si="1"/>
        <v>27302</v>
      </c>
      <c r="B37019" s="8" t="s">
        <v>23289</v>
      </c>
      <c r="C37019" s="9" t="s">
        <v>64</v>
      </c>
    </row>
    <row r="37020">
      <c r="A37020" s="9">
        <f t="shared" si="1"/>
        <v>27303</v>
      </c>
      <c r="B37020" s="5" t="s">
        <v>23290</v>
      </c>
      <c r="C37020" s="6" t="s">
        <v>621</v>
      </c>
    </row>
    <row r="37021">
      <c r="A37021" s="9">
        <f t="shared" si="1"/>
        <v>27304</v>
      </c>
      <c r="B37021" s="8" t="s">
        <v>23291</v>
      </c>
      <c r="C37021" s="6" t="s">
        <v>672</v>
      </c>
    </row>
    <row r="37022">
      <c r="A37022" s="9">
        <f t="shared" si="1"/>
        <v>27304</v>
      </c>
      <c r="B37022" s="8" t="s">
        <v>23291</v>
      </c>
      <c r="C37022" s="9" t="s">
        <v>142</v>
      </c>
    </row>
    <row r="37023">
      <c r="A37023" s="9">
        <f t="shared" si="1"/>
        <v>27304</v>
      </c>
      <c r="B37023" s="8" t="s">
        <v>23291</v>
      </c>
      <c r="C37023" s="6" t="s">
        <v>23637</v>
      </c>
    </row>
    <row r="37024">
      <c r="A37024" s="9">
        <f t="shared" si="1"/>
        <v>27305</v>
      </c>
      <c r="B37024" s="8" t="s">
        <v>23292</v>
      </c>
      <c r="C37024" s="9" t="s">
        <v>142</v>
      </c>
    </row>
    <row r="37025">
      <c r="A37025" s="9">
        <f t="shared" si="1"/>
        <v>27306</v>
      </c>
      <c r="B37025" s="8" t="s">
        <v>23293</v>
      </c>
      <c r="C37025" s="9" t="s">
        <v>162</v>
      </c>
    </row>
    <row r="37026">
      <c r="A37026" s="9">
        <f t="shared" si="1"/>
        <v>27306</v>
      </c>
      <c r="B37026" s="8" t="s">
        <v>23293</v>
      </c>
      <c r="C37026" s="9" t="s">
        <v>142</v>
      </c>
    </row>
    <row r="37027">
      <c r="A37027" s="9">
        <f t="shared" si="1"/>
        <v>27307</v>
      </c>
      <c r="B37027" s="8" t="s">
        <v>23294</v>
      </c>
      <c r="C37027" s="9" t="s">
        <v>177</v>
      </c>
    </row>
    <row r="37028">
      <c r="A37028" s="9">
        <f t="shared" si="1"/>
        <v>27308</v>
      </c>
      <c r="B37028" s="8" t="s">
        <v>23295</v>
      </c>
      <c r="C37028" s="9" t="s">
        <v>177</v>
      </c>
    </row>
    <row r="37029">
      <c r="A37029" s="9">
        <f t="shared" si="1"/>
        <v>27309</v>
      </c>
      <c r="B37029" s="25" t="s">
        <v>27907</v>
      </c>
      <c r="C37029" s="26" t="s">
        <v>10122</v>
      </c>
    </row>
    <row r="37030">
      <c r="A37030" s="9">
        <f t="shared" si="1"/>
        <v>27309</v>
      </c>
      <c r="B37030" s="27" t="s">
        <v>27907</v>
      </c>
      <c r="C37030" s="28" t="s">
        <v>23637</v>
      </c>
    </row>
    <row r="37031">
      <c r="A37031" s="9">
        <f t="shared" si="1"/>
        <v>27310</v>
      </c>
      <c r="B37031" s="8" t="s">
        <v>23296</v>
      </c>
      <c r="C37031" s="9" t="s">
        <v>22</v>
      </c>
    </row>
    <row r="37032">
      <c r="A37032" s="9">
        <f t="shared" si="1"/>
        <v>27311</v>
      </c>
      <c r="B37032" s="8" t="s">
        <v>23297</v>
      </c>
      <c r="C37032" s="9" t="s">
        <v>56</v>
      </c>
    </row>
    <row r="37033">
      <c r="A37033" s="9">
        <f t="shared" si="1"/>
        <v>27312</v>
      </c>
      <c r="B37033" s="8" t="s">
        <v>23298</v>
      </c>
      <c r="C37033" s="9" t="s">
        <v>142</v>
      </c>
    </row>
    <row r="37034">
      <c r="A37034" s="9">
        <f t="shared" si="1"/>
        <v>27313</v>
      </c>
      <c r="B37034" s="5" t="s">
        <v>23299</v>
      </c>
      <c r="C37034" s="6" t="s">
        <v>78</v>
      </c>
    </row>
    <row r="37035">
      <c r="A37035" s="9">
        <f t="shared" si="1"/>
        <v>27313</v>
      </c>
      <c r="B37035" s="5" t="s">
        <v>23299</v>
      </c>
      <c r="C37035" s="6" t="s">
        <v>420</v>
      </c>
    </row>
    <row r="37036">
      <c r="A37036" s="9">
        <f t="shared" si="1"/>
        <v>27313</v>
      </c>
      <c r="B37036" s="5" t="s">
        <v>23299</v>
      </c>
      <c r="C37036" s="6" t="s">
        <v>23672</v>
      </c>
    </row>
    <row r="37037">
      <c r="A37037" s="9">
        <f t="shared" si="1"/>
        <v>27314</v>
      </c>
      <c r="B37037" s="8" t="s">
        <v>23300</v>
      </c>
      <c r="C37037" s="9" t="s">
        <v>162</v>
      </c>
    </row>
    <row r="37038">
      <c r="A37038" s="9">
        <f t="shared" si="1"/>
        <v>27314</v>
      </c>
      <c r="B37038" s="8" t="s">
        <v>23300</v>
      </c>
      <c r="C37038" s="9" t="s">
        <v>142</v>
      </c>
    </row>
    <row r="37039">
      <c r="A37039" s="9">
        <f t="shared" si="1"/>
        <v>27315</v>
      </c>
      <c r="B37039" s="8" t="s">
        <v>23301</v>
      </c>
      <c r="C37039" s="9" t="s">
        <v>162</v>
      </c>
    </row>
    <row r="37040">
      <c r="A37040" s="9">
        <f t="shared" si="1"/>
        <v>27315</v>
      </c>
      <c r="B37040" s="8" t="s">
        <v>23301</v>
      </c>
      <c r="C37040" s="9" t="s">
        <v>142</v>
      </c>
    </row>
    <row r="37041">
      <c r="A37041" s="9">
        <f t="shared" si="1"/>
        <v>27316</v>
      </c>
      <c r="B37041" s="8" t="s">
        <v>23302</v>
      </c>
      <c r="C37041" s="9" t="s">
        <v>142</v>
      </c>
    </row>
    <row r="37042">
      <c r="A37042" s="9">
        <f t="shared" si="1"/>
        <v>27317</v>
      </c>
      <c r="B37042" s="8" t="s">
        <v>23303</v>
      </c>
      <c r="C37042" s="9" t="s">
        <v>818</v>
      </c>
    </row>
    <row r="37043">
      <c r="A37043" s="9">
        <f t="shared" si="1"/>
        <v>27318</v>
      </c>
      <c r="B37043" s="8" t="s">
        <v>23304</v>
      </c>
      <c r="C37043" s="9" t="s">
        <v>893</v>
      </c>
    </row>
    <row r="37044">
      <c r="A37044" s="9">
        <f t="shared" si="1"/>
        <v>27319</v>
      </c>
      <c r="B37044" s="8" t="s">
        <v>23305</v>
      </c>
      <c r="C37044" s="9" t="s">
        <v>893</v>
      </c>
    </row>
    <row r="37045">
      <c r="A37045" s="9">
        <f t="shared" si="1"/>
        <v>27320</v>
      </c>
      <c r="B37045" s="8" t="s">
        <v>23306</v>
      </c>
      <c r="C37045" s="9" t="s">
        <v>1470</v>
      </c>
    </row>
    <row r="37046">
      <c r="A37046" s="9">
        <f t="shared" si="1"/>
        <v>27321</v>
      </c>
      <c r="B37046" s="5" t="s">
        <v>23307</v>
      </c>
      <c r="C37046" s="6" t="s">
        <v>15</v>
      </c>
    </row>
    <row r="37047">
      <c r="A37047" s="9">
        <f t="shared" si="1"/>
        <v>27322</v>
      </c>
      <c r="B37047" s="5" t="s">
        <v>23308</v>
      </c>
      <c r="C37047" s="6" t="s">
        <v>15</v>
      </c>
    </row>
    <row r="37048">
      <c r="A37048" s="9">
        <f t="shared" si="1"/>
        <v>27323</v>
      </c>
      <c r="B37048" s="5" t="s">
        <v>23309</v>
      </c>
      <c r="C37048" s="6" t="s">
        <v>15</v>
      </c>
    </row>
    <row r="37049">
      <c r="A37049" s="9">
        <f t="shared" si="1"/>
        <v>27324</v>
      </c>
      <c r="B37049" s="5" t="s">
        <v>23310</v>
      </c>
      <c r="C37049" s="6" t="s">
        <v>20</v>
      </c>
    </row>
    <row r="37050">
      <c r="A37050" s="9">
        <f t="shared" si="1"/>
        <v>27325</v>
      </c>
      <c r="B37050" s="8" t="s">
        <v>23311</v>
      </c>
      <c r="C37050" s="9" t="s">
        <v>142</v>
      </c>
    </row>
    <row r="37051">
      <c r="A37051" s="9">
        <f t="shared" si="1"/>
        <v>27326</v>
      </c>
      <c r="B37051" s="8" t="s">
        <v>23312</v>
      </c>
      <c r="C37051" s="9" t="s">
        <v>530</v>
      </c>
    </row>
    <row r="37052">
      <c r="A37052" s="9">
        <f t="shared" si="1"/>
        <v>27327</v>
      </c>
      <c r="B37052" s="32" t="s">
        <v>27908</v>
      </c>
      <c r="C37052" s="26" t="s">
        <v>67</v>
      </c>
    </row>
    <row r="37053">
      <c r="A37053" s="9">
        <f t="shared" si="1"/>
        <v>27328</v>
      </c>
      <c r="B37053" s="5" t="s">
        <v>23313</v>
      </c>
      <c r="C37053" s="6" t="s">
        <v>1207</v>
      </c>
    </row>
    <row r="37054">
      <c r="A37054" s="9">
        <f t="shared" si="1"/>
        <v>27329</v>
      </c>
      <c r="B37054" s="25" t="s">
        <v>27909</v>
      </c>
      <c r="C37054" s="26" t="s">
        <v>23630</v>
      </c>
    </row>
    <row r="37055">
      <c r="A37055" s="9">
        <f t="shared" si="1"/>
        <v>27330</v>
      </c>
      <c r="B37055" s="8" t="s">
        <v>23314</v>
      </c>
      <c r="C37055" s="9" t="s">
        <v>24</v>
      </c>
    </row>
    <row r="37056">
      <c r="A37056" s="9">
        <f t="shared" si="1"/>
        <v>27330</v>
      </c>
      <c r="B37056" s="8" t="s">
        <v>23314</v>
      </c>
      <c r="C37056" s="9" t="s">
        <v>25</v>
      </c>
    </row>
    <row r="37057">
      <c r="A37057" s="9">
        <f t="shared" si="1"/>
        <v>27331</v>
      </c>
      <c r="B37057" s="5" t="s">
        <v>23315</v>
      </c>
      <c r="C37057" s="6" t="s">
        <v>27</v>
      </c>
    </row>
    <row r="37058">
      <c r="A37058" s="9">
        <f t="shared" si="1"/>
        <v>27332</v>
      </c>
      <c r="B37058" s="8" t="s">
        <v>23316</v>
      </c>
      <c r="C37058" s="9" t="s">
        <v>60</v>
      </c>
    </row>
    <row r="37059">
      <c r="A37059" s="9">
        <f t="shared" si="1"/>
        <v>27333</v>
      </c>
      <c r="B37059" s="5" t="s">
        <v>23317</v>
      </c>
      <c r="C37059" s="6" t="s">
        <v>1207</v>
      </c>
    </row>
    <row r="37060">
      <c r="A37060" s="9">
        <f t="shared" si="1"/>
        <v>27334</v>
      </c>
      <c r="B37060" s="5" t="s">
        <v>23318</v>
      </c>
      <c r="C37060" s="6" t="s">
        <v>1040</v>
      </c>
    </row>
    <row r="37061">
      <c r="A37061" s="9">
        <f t="shared" si="1"/>
        <v>27335</v>
      </c>
      <c r="B37061" s="8" t="s">
        <v>23319</v>
      </c>
      <c r="C37061" s="9" t="s">
        <v>845</v>
      </c>
    </row>
    <row r="37062">
      <c r="A37062" s="9">
        <f t="shared" si="1"/>
        <v>27336</v>
      </c>
      <c r="B37062" s="5" t="s">
        <v>23320</v>
      </c>
      <c r="C37062" s="6" t="s">
        <v>591</v>
      </c>
    </row>
    <row r="37063">
      <c r="A37063" s="9">
        <f t="shared" si="1"/>
        <v>27337</v>
      </c>
      <c r="B37063" s="8" t="s">
        <v>23321</v>
      </c>
      <c r="C37063" s="9" t="s">
        <v>845</v>
      </c>
    </row>
    <row r="37064">
      <c r="A37064" s="9">
        <f t="shared" si="1"/>
        <v>27338</v>
      </c>
      <c r="B37064" s="5" t="s">
        <v>23322</v>
      </c>
      <c r="C37064" s="6" t="s">
        <v>1007</v>
      </c>
    </row>
    <row r="37065">
      <c r="A37065" s="9">
        <f t="shared" si="1"/>
        <v>27338</v>
      </c>
      <c r="B37065" s="5" t="s">
        <v>23322</v>
      </c>
      <c r="C37065" s="6" t="s">
        <v>4132</v>
      </c>
    </row>
    <row r="37066">
      <c r="A37066" s="9">
        <f t="shared" si="1"/>
        <v>27338</v>
      </c>
      <c r="B37066" s="5" t="s">
        <v>23322</v>
      </c>
      <c r="C37066" s="6" t="s">
        <v>23628</v>
      </c>
    </row>
    <row r="37067">
      <c r="A37067" s="9">
        <f t="shared" si="1"/>
        <v>27339</v>
      </c>
      <c r="B37067" s="5" t="s">
        <v>23323</v>
      </c>
      <c r="C37067" s="6" t="s">
        <v>393</v>
      </c>
    </row>
    <row r="37068">
      <c r="A37068" s="9">
        <f t="shared" si="1"/>
        <v>27340</v>
      </c>
      <c r="B37068" s="5" t="s">
        <v>23324</v>
      </c>
      <c r="C37068" s="6" t="s">
        <v>731</v>
      </c>
    </row>
    <row r="37069">
      <c r="A37069" s="9">
        <f t="shared" si="1"/>
        <v>27341</v>
      </c>
      <c r="B37069" s="5" t="s">
        <v>23325</v>
      </c>
      <c r="C37069" s="6" t="s">
        <v>1120</v>
      </c>
    </row>
    <row r="37070">
      <c r="A37070" s="9">
        <f t="shared" si="1"/>
        <v>27342</v>
      </c>
      <c r="B37070" s="8" t="s">
        <v>23326</v>
      </c>
      <c r="C37070" s="9" t="s">
        <v>1548</v>
      </c>
    </row>
    <row r="37071">
      <c r="A37071" s="9">
        <f t="shared" si="1"/>
        <v>27343</v>
      </c>
      <c r="B37071" s="8" t="s">
        <v>23327</v>
      </c>
      <c r="C37071" s="9" t="s">
        <v>530</v>
      </c>
    </row>
    <row r="37072">
      <c r="A37072" s="9">
        <f t="shared" si="1"/>
        <v>27344</v>
      </c>
      <c r="B37072" s="8" t="s">
        <v>23328</v>
      </c>
      <c r="C37072" s="9" t="s">
        <v>530</v>
      </c>
    </row>
    <row r="37073">
      <c r="A37073" s="9">
        <f t="shared" si="1"/>
        <v>27345</v>
      </c>
      <c r="B37073" s="8" t="s">
        <v>23329</v>
      </c>
      <c r="C37073" s="9" t="s">
        <v>530</v>
      </c>
    </row>
    <row r="37074">
      <c r="A37074" s="9">
        <f t="shared" si="1"/>
        <v>27346</v>
      </c>
      <c r="B37074" s="8" t="s">
        <v>23330</v>
      </c>
      <c r="C37074" s="9" t="s">
        <v>530</v>
      </c>
    </row>
    <row r="37075">
      <c r="A37075" s="9">
        <f t="shared" si="1"/>
        <v>27347</v>
      </c>
      <c r="B37075" s="5" t="s">
        <v>23331</v>
      </c>
      <c r="C37075" s="6" t="s">
        <v>1495</v>
      </c>
    </row>
    <row r="37076">
      <c r="A37076" s="9">
        <f t="shared" si="1"/>
        <v>27348</v>
      </c>
      <c r="B37076" s="8" t="s">
        <v>23332</v>
      </c>
      <c r="C37076" s="9" t="s">
        <v>46</v>
      </c>
    </row>
    <row r="37077">
      <c r="A37077" s="9">
        <f t="shared" si="1"/>
        <v>27349</v>
      </c>
      <c r="B37077" s="5" t="s">
        <v>23333</v>
      </c>
      <c r="C37077" s="6" t="s">
        <v>603</v>
      </c>
    </row>
    <row r="37078">
      <c r="A37078" s="9">
        <f t="shared" si="1"/>
        <v>27350</v>
      </c>
      <c r="B37078" s="5" t="s">
        <v>23334</v>
      </c>
      <c r="C37078" s="6" t="s">
        <v>346</v>
      </c>
    </row>
    <row r="37079">
      <c r="A37079" s="9">
        <f t="shared" si="1"/>
        <v>27350</v>
      </c>
      <c r="B37079" s="5" t="s">
        <v>23334</v>
      </c>
      <c r="C37079" s="6" t="s">
        <v>462</v>
      </c>
    </row>
    <row r="37080">
      <c r="A37080" s="9">
        <f t="shared" si="1"/>
        <v>27350</v>
      </c>
      <c r="B37080" s="5" t="s">
        <v>23334</v>
      </c>
      <c r="C37080" s="6" t="s">
        <v>23637</v>
      </c>
    </row>
    <row r="37081">
      <c r="A37081" s="9">
        <f t="shared" si="1"/>
        <v>27350</v>
      </c>
      <c r="B37081" s="5" t="s">
        <v>23334</v>
      </c>
      <c r="C37081" s="6" t="s">
        <v>23628</v>
      </c>
    </row>
    <row r="37082">
      <c r="A37082" s="9">
        <f t="shared" si="1"/>
        <v>27351</v>
      </c>
      <c r="B37082" s="8" t="s">
        <v>23335</v>
      </c>
      <c r="C37082" s="9" t="s">
        <v>530</v>
      </c>
    </row>
    <row r="37083">
      <c r="A37083" s="9">
        <f t="shared" si="1"/>
        <v>27352</v>
      </c>
      <c r="B37083" s="8" t="s">
        <v>23336</v>
      </c>
      <c r="C37083" s="9" t="s">
        <v>1548</v>
      </c>
    </row>
    <row r="37084">
      <c r="A37084" s="9">
        <f t="shared" si="1"/>
        <v>27353</v>
      </c>
      <c r="B37084" s="5" t="s">
        <v>23337</v>
      </c>
      <c r="C37084" s="6" t="s">
        <v>437</v>
      </c>
    </row>
    <row r="37085">
      <c r="A37085" s="9">
        <f t="shared" si="1"/>
        <v>27354</v>
      </c>
      <c r="B37085" s="8" t="s">
        <v>23338</v>
      </c>
      <c r="C37085" s="9" t="s">
        <v>280</v>
      </c>
    </row>
    <row r="37086">
      <c r="A37086" s="9">
        <f t="shared" si="1"/>
        <v>27355</v>
      </c>
      <c r="B37086" s="5" t="s">
        <v>23339</v>
      </c>
      <c r="C37086" s="6" t="s">
        <v>591</v>
      </c>
    </row>
    <row r="37087">
      <c r="A37087" s="9">
        <f t="shared" si="1"/>
        <v>27356</v>
      </c>
      <c r="B37087" s="8" t="s">
        <v>23340</v>
      </c>
      <c r="C37087" s="9" t="s">
        <v>1548</v>
      </c>
    </row>
    <row r="37088">
      <c r="A37088" s="9">
        <f t="shared" si="1"/>
        <v>27357</v>
      </c>
      <c r="B37088" s="25" t="s">
        <v>27910</v>
      </c>
      <c r="C37088" s="26" t="s">
        <v>23845</v>
      </c>
    </row>
    <row r="37089">
      <c r="A37089" s="9">
        <f t="shared" si="1"/>
        <v>27358</v>
      </c>
      <c r="B37089" s="8" t="s">
        <v>23341</v>
      </c>
      <c r="C37089" s="9" t="s">
        <v>1548</v>
      </c>
    </row>
    <row r="37090">
      <c r="A37090" s="9">
        <f t="shared" si="1"/>
        <v>27359</v>
      </c>
      <c r="B37090" s="8" t="s">
        <v>23342</v>
      </c>
      <c r="C37090" s="9" t="s">
        <v>874</v>
      </c>
    </row>
    <row r="37091">
      <c r="A37091" s="9">
        <f t="shared" si="1"/>
        <v>27360</v>
      </c>
      <c r="B37091" s="25" t="s">
        <v>27911</v>
      </c>
      <c r="C37091" s="26" t="s">
        <v>23845</v>
      </c>
    </row>
    <row r="37092">
      <c r="A37092" s="9">
        <f t="shared" si="1"/>
        <v>27361</v>
      </c>
      <c r="B37092" s="25" t="s">
        <v>27912</v>
      </c>
      <c r="C37092" s="26" t="s">
        <v>23845</v>
      </c>
    </row>
    <row r="37093">
      <c r="A37093" s="9">
        <f t="shared" si="1"/>
        <v>27362</v>
      </c>
      <c r="B37093" s="25" t="s">
        <v>27913</v>
      </c>
      <c r="C37093" s="26" t="s">
        <v>23845</v>
      </c>
    </row>
    <row r="37094">
      <c r="A37094" s="9">
        <f t="shared" si="1"/>
        <v>27363</v>
      </c>
      <c r="B37094" s="5" t="s">
        <v>23343</v>
      </c>
      <c r="C37094" s="6" t="s">
        <v>62</v>
      </c>
    </row>
    <row r="37095">
      <c r="A37095" s="9">
        <f t="shared" si="1"/>
        <v>27363</v>
      </c>
      <c r="B37095" s="5" t="s">
        <v>23343</v>
      </c>
      <c r="C37095" s="6" t="s">
        <v>23628</v>
      </c>
    </row>
    <row r="37096">
      <c r="A37096" s="9">
        <f t="shared" si="1"/>
        <v>27364</v>
      </c>
      <c r="B37096" s="8" t="s">
        <v>23344</v>
      </c>
      <c r="C37096" s="9" t="s">
        <v>728</v>
      </c>
    </row>
    <row r="37097">
      <c r="A37097" s="9">
        <f t="shared" si="1"/>
        <v>27365</v>
      </c>
      <c r="B37097" s="25" t="s">
        <v>27914</v>
      </c>
      <c r="C37097" s="26" t="s">
        <v>23845</v>
      </c>
    </row>
    <row r="37098">
      <c r="A37098" s="9">
        <f t="shared" si="1"/>
        <v>27366</v>
      </c>
      <c r="B37098" s="5" t="s">
        <v>23345</v>
      </c>
      <c r="C37098" s="6" t="s">
        <v>731</v>
      </c>
    </row>
    <row r="37099">
      <c r="A37099" s="9">
        <f t="shared" si="1"/>
        <v>27367</v>
      </c>
      <c r="B37099" s="25" t="s">
        <v>27915</v>
      </c>
      <c r="C37099" s="26" t="s">
        <v>23845</v>
      </c>
    </row>
    <row r="37100">
      <c r="A37100" s="9">
        <f t="shared" si="1"/>
        <v>27368</v>
      </c>
      <c r="B37100" s="5" t="s">
        <v>23346</v>
      </c>
      <c r="C37100" s="6" t="s">
        <v>1495</v>
      </c>
    </row>
    <row r="37101">
      <c r="A37101" s="9">
        <f t="shared" si="1"/>
        <v>27369</v>
      </c>
      <c r="B37101" s="5" t="s">
        <v>23347</v>
      </c>
      <c r="C37101" s="6" t="s">
        <v>1495</v>
      </c>
    </row>
    <row r="37102">
      <c r="A37102" s="9">
        <f t="shared" si="1"/>
        <v>27370</v>
      </c>
      <c r="B37102" s="8" t="s">
        <v>23348</v>
      </c>
      <c r="C37102" s="9" t="s">
        <v>1548</v>
      </c>
    </row>
    <row r="37103">
      <c r="A37103" s="9">
        <f t="shared" si="1"/>
        <v>27371</v>
      </c>
      <c r="B37103" s="25" t="s">
        <v>27916</v>
      </c>
      <c r="C37103" s="26" t="s">
        <v>23845</v>
      </c>
    </row>
    <row r="37104">
      <c r="A37104" s="9">
        <f t="shared" si="1"/>
        <v>27372</v>
      </c>
      <c r="B37104" s="5" t="s">
        <v>23349</v>
      </c>
      <c r="C37104" s="6" t="s">
        <v>591</v>
      </c>
    </row>
    <row r="37105">
      <c r="A37105" s="9">
        <f t="shared" si="1"/>
        <v>27373</v>
      </c>
      <c r="B37105" s="25" t="s">
        <v>27917</v>
      </c>
      <c r="C37105" s="26" t="s">
        <v>23845</v>
      </c>
    </row>
    <row r="37106">
      <c r="A37106" s="9">
        <f t="shared" si="1"/>
        <v>27374</v>
      </c>
      <c r="B37106" s="25" t="s">
        <v>27918</v>
      </c>
      <c r="C37106" s="26" t="s">
        <v>23845</v>
      </c>
    </row>
    <row r="37107">
      <c r="A37107" s="9">
        <f t="shared" si="1"/>
        <v>27375</v>
      </c>
      <c r="B37107" s="5" t="s">
        <v>23350</v>
      </c>
      <c r="C37107" s="6" t="s">
        <v>62</v>
      </c>
    </row>
    <row r="37108">
      <c r="A37108" s="9">
        <f t="shared" si="1"/>
        <v>27375</v>
      </c>
      <c r="B37108" s="5" t="s">
        <v>23350</v>
      </c>
      <c r="C37108" s="6" t="s">
        <v>23628</v>
      </c>
    </row>
    <row r="37109">
      <c r="A37109" s="9">
        <f t="shared" si="1"/>
        <v>27376</v>
      </c>
      <c r="B37109" s="5" t="s">
        <v>23351</v>
      </c>
      <c r="C37109" s="6" t="s">
        <v>62</v>
      </c>
    </row>
    <row r="37110">
      <c r="A37110" s="9">
        <f t="shared" si="1"/>
        <v>27376</v>
      </c>
      <c r="B37110" s="5" t="s">
        <v>23351</v>
      </c>
      <c r="C37110" s="6" t="s">
        <v>23628</v>
      </c>
    </row>
    <row r="37111">
      <c r="A37111" s="9">
        <f t="shared" si="1"/>
        <v>27377</v>
      </c>
      <c r="B37111" s="5" t="s">
        <v>23352</v>
      </c>
      <c r="C37111" s="6" t="s">
        <v>69</v>
      </c>
    </row>
    <row r="37112">
      <c r="A37112" s="9">
        <f t="shared" si="1"/>
        <v>27377</v>
      </c>
      <c r="B37112" s="5" t="s">
        <v>23352</v>
      </c>
      <c r="C37112" s="6" t="s">
        <v>23628</v>
      </c>
    </row>
    <row r="37113">
      <c r="A37113" s="9">
        <f t="shared" si="1"/>
        <v>27378</v>
      </c>
      <c r="B37113" s="25" t="s">
        <v>27919</v>
      </c>
      <c r="C37113" s="26" t="s">
        <v>23761</v>
      </c>
    </row>
    <row r="37114">
      <c r="A37114" s="9">
        <f t="shared" si="1"/>
        <v>27379</v>
      </c>
      <c r="B37114" s="5" t="s">
        <v>23353</v>
      </c>
      <c r="C37114" s="6" t="s">
        <v>462</v>
      </c>
    </row>
    <row r="37115">
      <c r="A37115" s="9">
        <f t="shared" si="1"/>
        <v>27379</v>
      </c>
      <c r="B37115" s="5" t="s">
        <v>23353</v>
      </c>
      <c r="C37115" s="6" t="s">
        <v>23637</v>
      </c>
    </row>
    <row r="37116">
      <c r="A37116" s="9">
        <f t="shared" si="1"/>
        <v>27380</v>
      </c>
      <c r="B37116" s="8" t="s">
        <v>23354</v>
      </c>
      <c r="C37116" s="9" t="s">
        <v>1548</v>
      </c>
    </row>
    <row r="37117">
      <c r="A37117" s="9">
        <f t="shared" si="1"/>
        <v>27381</v>
      </c>
      <c r="B37117" s="8" t="s">
        <v>23355</v>
      </c>
      <c r="C37117" s="9" t="s">
        <v>1548</v>
      </c>
    </row>
    <row r="37118">
      <c r="A37118" s="9">
        <f t="shared" si="1"/>
        <v>27382</v>
      </c>
      <c r="B37118" s="5" t="s">
        <v>23356</v>
      </c>
      <c r="C37118" s="6" t="s">
        <v>62</v>
      </c>
    </row>
    <row r="37119">
      <c r="A37119" s="9">
        <f t="shared" si="1"/>
        <v>27382</v>
      </c>
      <c r="B37119" s="5" t="s">
        <v>23356</v>
      </c>
      <c r="C37119" s="6" t="s">
        <v>1548</v>
      </c>
    </row>
    <row r="37120">
      <c r="A37120" s="9">
        <f t="shared" si="1"/>
        <v>27382</v>
      </c>
      <c r="B37120" s="5" t="s">
        <v>23356</v>
      </c>
      <c r="C37120" s="6" t="s">
        <v>23628</v>
      </c>
    </row>
    <row r="37121">
      <c r="A37121" s="9">
        <f t="shared" si="1"/>
        <v>27383</v>
      </c>
      <c r="B37121" s="5" t="s">
        <v>23357</v>
      </c>
      <c r="C37121" s="6" t="s">
        <v>69</v>
      </c>
    </row>
    <row r="37122">
      <c r="A37122" s="9">
        <f t="shared" si="1"/>
        <v>27383</v>
      </c>
      <c r="B37122" s="5" t="s">
        <v>23357</v>
      </c>
      <c r="C37122" s="6" t="s">
        <v>23628</v>
      </c>
    </row>
    <row r="37123">
      <c r="A37123" s="9">
        <f t="shared" si="1"/>
        <v>27384</v>
      </c>
      <c r="B37123" s="25" t="s">
        <v>27920</v>
      </c>
      <c r="C37123" s="26" t="s">
        <v>23845</v>
      </c>
    </row>
    <row r="37124">
      <c r="A37124" s="9">
        <f t="shared" si="1"/>
        <v>27385</v>
      </c>
      <c r="B37124" s="8" t="s">
        <v>23358</v>
      </c>
      <c r="C37124" s="9" t="s">
        <v>399</v>
      </c>
    </row>
    <row r="37125">
      <c r="A37125" s="9">
        <f t="shared" si="1"/>
        <v>27386</v>
      </c>
      <c r="B37125" s="8" t="s">
        <v>23359</v>
      </c>
      <c r="C37125" s="9" t="s">
        <v>1548</v>
      </c>
    </row>
    <row r="37126">
      <c r="A37126" s="9">
        <f t="shared" si="1"/>
        <v>27387</v>
      </c>
      <c r="B37126" s="8" t="s">
        <v>23360</v>
      </c>
      <c r="C37126" s="9" t="s">
        <v>530</v>
      </c>
    </row>
    <row r="37127">
      <c r="A37127" s="9">
        <f t="shared" si="1"/>
        <v>27388</v>
      </c>
      <c r="B37127" s="8" t="s">
        <v>23361</v>
      </c>
      <c r="C37127" s="9" t="s">
        <v>1548</v>
      </c>
    </row>
    <row r="37128">
      <c r="A37128" s="9">
        <f t="shared" si="1"/>
        <v>27389</v>
      </c>
      <c r="B37128" s="5" t="s">
        <v>23362</v>
      </c>
      <c r="C37128" s="6" t="s">
        <v>591</v>
      </c>
    </row>
    <row r="37129">
      <c r="A37129" s="9">
        <f t="shared" si="1"/>
        <v>27390</v>
      </c>
      <c r="B37129" s="5" t="s">
        <v>23363</v>
      </c>
      <c r="C37129" s="6" t="s">
        <v>591</v>
      </c>
    </row>
    <row r="37130">
      <c r="A37130" s="9">
        <f t="shared" si="1"/>
        <v>27391</v>
      </c>
      <c r="B37130" s="25" t="s">
        <v>27921</v>
      </c>
      <c r="C37130" s="26" t="s">
        <v>23653</v>
      </c>
    </row>
    <row r="37131">
      <c r="A37131" s="9">
        <f t="shared" si="1"/>
        <v>27392</v>
      </c>
      <c r="B37131" s="25" t="s">
        <v>27922</v>
      </c>
      <c r="C37131" s="26" t="s">
        <v>23808</v>
      </c>
    </row>
    <row r="37132">
      <c r="A37132" s="9">
        <f t="shared" si="1"/>
        <v>27393</v>
      </c>
      <c r="B37132" s="8" t="s">
        <v>23364</v>
      </c>
      <c r="C37132" s="9" t="s">
        <v>1334</v>
      </c>
    </row>
    <row r="37133">
      <c r="A37133" s="9">
        <f t="shared" si="1"/>
        <v>27394</v>
      </c>
      <c r="B37133" s="8" t="s">
        <v>23365</v>
      </c>
      <c r="C37133" s="9" t="s">
        <v>60</v>
      </c>
    </row>
    <row r="37134">
      <c r="A37134" s="9">
        <f t="shared" si="1"/>
        <v>27395</v>
      </c>
      <c r="B37134" s="8" t="s">
        <v>23366</v>
      </c>
      <c r="C37134" s="9" t="s">
        <v>1169</v>
      </c>
    </row>
    <row r="37135">
      <c r="A37135" s="9">
        <f t="shared" si="1"/>
        <v>27396</v>
      </c>
      <c r="B37135" s="8" t="s">
        <v>23367</v>
      </c>
      <c r="C37135" s="9" t="s">
        <v>188</v>
      </c>
    </row>
    <row r="37136">
      <c r="A37136" s="9">
        <f t="shared" si="1"/>
        <v>27397</v>
      </c>
      <c r="B37136" s="8" t="s">
        <v>23368</v>
      </c>
      <c r="C37136" s="9" t="s">
        <v>815</v>
      </c>
    </row>
    <row r="37137">
      <c r="A37137" s="9">
        <f t="shared" si="1"/>
        <v>27398</v>
      </c>
      <c r="B37137" s="5" t="s">
        <v>23369</v>
      </c>
      <c r="C37137" s="6" t="s">
        <v>426</v>
      </c>
    </row>
    <row r="37138">
      <c r="A37138" s="9">
        <f t="shared" si="1"/>
        <v>27399</v>
      </c>
      <c r="B37138" s="8" t="s">
        <v>23370</v>
      </c>
      <c r="C37138" s="9" t="s">
        <v>60</v>
      </c>
    </row>
    <row r="37139">
      <c r="A37139" s="9">
        <f t="shared" si="1"/>
        <v>27400</v>
      </c>
      <c r="B37139" s="8" t="s">
        <v>23371</v>
      </c>
      <c r="C37139" s="9" t="s">
        <v>64</v>
      </c>
    </row>
    <row r="37140">
      <c r="A37140" s="9">
        <f t="shared" si="1"/>
        <v>27401</v>
      </c>
      <c r="B37140" s="8" t="s">
        <v>23372</v>
      </c>
      <c r="C37140" s="9" t="s">
        <v>60</v>
      </c>
    </row>
    <row r="37141">
      <c r="A37141" s="9">
        <f t="shared" si="1"/>
        <v>27401</v>
      </c>
      <c r="B37141" s="8" t="s">
        <v>23372</v>
      </c>
      <c r="C37141" s="9" t="s">
        <v>142</v>
      </c>
    </row>
    <row r="37142">
      <c r="A37142" s="9">
        <f t="shared" si="1"/>
        <v>27402</v>
      </c>
      <c r="B37142" s="8" t="s">
        <v>23373</v>
      </c>
      <c r="C37142" s="9" t="s">
        <v>88</v>
      </c>
    </row>
    <row r="37143">
      <c r="A37143" s="9">
        <f t="shared" si="1"/>
        <v>27403</v>
      </c>
      <c r="B37143" s="5" t="s">
        <v>23374</v>
      </c>
      <c r="C37143" s="6" t="s">
        <v>1260</v>
      </c>
    </row>
    <row r="37144">
      <c r="A37144" s="9">
        <f t="shared" si="1"/>
        <v>27404</v>
      </c>
      <c r="B37144" s="8" t="s">
        <v>23375</v>
      </c>
      <c r="C37144" s="9" t="s">
        <v>142</v>
      </c>
    </row>
    <row r="37145">
      <c r="A37145" s="9">
        <f t="shared" si="1"/>
        <v>27405</v>
      </c>
      <c r="B37145" s="8" t="s">
        <v>23376</v>
      </c>
      <c r="C37145" s="9" t="s">
        <v>162</v>
      </c>
    </row>
    <row r="37146">
      <c r="A37146" s="9">
        <f t="shared" si="1"/>
        <v>27406</v>
      </c>
      <c r="B37146" s="5" t="s">
        <v>23377</v>
      </c>
      <c r="C37146" s="6" t="s">
        <v>1007</v>
      </c>
    </row>
    <row r="37147">
      <c r="A37147" s="9">
        <f t="shared" si="1"/>
        <v>27406</v>
      </c>
      <c r="B37147" s="5" t="s">
        <v>23377</v>
      </c>
      <c r="C37147" s="6" t="s">
        <v>655</v>
      </c>
    </row>
    <row r="37148">
      <c r="A37148" s="9">
        <f t="shared" si="1"/>
        <v>27406</v>
      </c>
      <c r="B37148" s="5" t="s">
        <v>23377</v>
      </c>
      <c r="C37148" s="6" t="s">
        <v>1548</v>
      </c>
    </row>
    <row r="37149">
      <c r="A37149" s="9">
        <f t="shared" si="1"/>
        <v>27406</v>
      </c>
      <c r="B37149" s="37" t="s">
        <v>23377</v>
      </c>
      <c r="C37149" s="28" t="s">
        <v>23633</v>
      </c>
    </row>
    <row r="37150">
      <c r="A37150" s="9">
        <f t="shared" si="1"/>
        <v>27407</v>
      </c>
      <c r="B37150" s="5" t="s">
        <v>23378</v>
      </c>
      <c r="C37150" s="6" t="s">
        <v>393</v>
      </c>
    </row>
    <row r="37151">
      <c r="A37151" s="9">
        <f t="shared" si="1"/>
        <v>27408</v>
      </c>
      <c r="B37151" s="8" t="s">
        <v>23379</v>
      </c>
      <c r="C37151" s="9" t="s">
        <v>142</v>
      </c>
    </row>
    <row r="37152">
      <c r="A37152" s="9">
        <f t="shared" si="1"/>
        <v>27408</v>
      </c>
      <c r="B37152" s="8" t="s">
        <v>23379</v>
      </c>
      <c r="C37152" s="9" t="s">
        <v>162</v>
      </c>
    </row>
    <row r="37153">
      <c r="A37153" s="9">
        <f t="shared" si="1"/>
        <v>27409</v>
      </c>
      <c r="B37153" s="31" t="s">
        <v>27923</v>
      </c>
      <c r="C37153" s="6" t="s">
        <v>374</v>
      </c>
    </row>
    <row r="37154">
      <c r="A37154" s="9">
        <f t="shared" si="1"/>
        <v>27409</v>
      </c>
      <c r="B37154" s="31" t="s">
        <v>27923</v>
      </c>
      <c r="C37154" s="6" t="s">
        <v>655</v>
      </c>
    </row>
    <row r="37155">
      <c r="A37155" s="9">
        <f t="shared" si="1"/>
        <v>27410</v>
      </c>
      <c r="B37155" s="8" t="s">
        <v>23380</v>
      </c>
      <c r="C37155" s="9" t="s">
        <v>177</v>
      </c>
    </row>
    <row r="37156">
      <c r="A37156" s="9">
        <f t="shared" si="1"/>
        <v>27411</v>
      </c>
      <c r="B37156" s="5" t="s">
        <v>23381</v>
      </c>
      <c r="C37156" s="6" t="s">
        <v>1360</v>
      </c>
    </row>
    <row r="37157">
      <c r="A37157" s="9">
        <f t="shared" si="1"/>
        <v>27412</v>
      </c>
      <c r="B37157" s="8" t="s">
        <v>23382</v>
      </c>
      <c r="C37157" s="9" t="s">
        <v>502</v>
      </c>
    </row>
    <row r="37158">
      <c r="A37158" s="9">
        <f t="shared" si="1"/>
        <v>27413</v>
      </c>
      <c r="B37158" s="5" t="s">
        <v>23383</v>
      </c>
      <c r="C37158" s="6" t="s">
        <v>731</v>
      </c>
    </row>
    <row r="37159">
      <c r="A37159" s="9">
        <f t="shared" si="1"/>
        <v>27414</v>
      </c>
      <c r="B37159" s="5" t="s">
        <v>23384</v>
      </c>
      <c r="C37159" s="6" t="s">
        <v>731</v>
      </c>
    </row>
    <row r="37160">
      <c r="A37160" s="9">
        <f t="shared" si="1"/>
        <v>27415</v>
      </c>
      <c r="B37160" s="5" t="s">
        <v>23385</v>
      </c>
      <c r="C37160" s="6" t="s">
        <v>1120</v>
      </c>
    </row>
    <row r="37161">
      <c r="A37161" s="9">
        <f t="shared" si="1"/>
        <v>27416</v>
      </c>
      <c r="B37161" s="5" t="s">
        <v>23386</v>
      </c>
      <c r="C37161" s="6" t="s">
        <v>714</v>
      </c>
    </row>
    <row r="37162">
      <c r="A37162" s="9">
        <f t="shared" si="1"/>
        <v>27416</v>
      </c>
      <c r="B37162" s="5" t="s">
        <v>23386</v>
      </c>
      <c r="C37162" s="6" t="s">
        <v>23672</v>
      </c>
    </row>
    <row r="37163">
      <c r="A37163" s="9">
        <f t="shared" si="1"/>
        <v>27417</v>
      </c>
      <c r="B37163" s="25" t="s">
        <v>27924</v>
      </c>
      <c r="C37163" s="26" t="s">
        <v>4721</v>
      </c>
    </row>
    <row r="37164">
      <c r="A37164" s="9">
        <f t="shared" si="1"/>
        <v>27418</v>
      </c>
      <c r="B37164" s="5" t="s">
        <v>23387</v>
      </c>
      <c r="C37164" s="6" t="s">
        <v>2549</v>
      </c>
    </row>
    <row r="37165">
      <c r="A37165" s="9">
        <f t="shared" si="1"/>
        <v>27418</v>
      </c>
      <c r="B37165" s="5" t="s">
        <v>23387</v>
      </c>
      <c r="C37165" s="6" t="s">
        <v>23628</v>
      </c>
    </row>
    <row r="37166">
      <c r="A37166" s="9">
        <f t="shared" si="1"/>
        <v>27419</v>
      </c>
      <c r="B37166" s="5" t="s">
        <v>23388</v>
      </c>
      <c r="C37166" s="6" t="s">
        <v>4084</v>
      </c>
    </row>
    <row r="37167">
      <c r="A37167" s="9">
        <f t="shared" si="1"/>
        <v>27420</v>
      </c>
      <c r="B37167" s="5" t="s">
        <v>23389</v>
      </c>
      <c r="C37167" s="6" t="s">
        <v>69</v>
      </c>
    </row>
    <row r="37168">
      <c r="A37168" s="9">
        <f t="shared" si="1"/>
        <v>27420</v>
      </c>
      <c r="B37168" s="5" t="s">
        <v>23389</v>
      </c>
      <c r="C37168" s="6" t="s">
        <v>23628</v>
      </c>
    </row>
    <row r="37169">
      <c r="A37169" s="9">
        <f t="shared" si="1"/>
        <v>27421</v>
      </c>
      <c r="B37169" s="5" t="s">
        <v>23390</v>
      </c>
      <c r="C37169" s="6" t="s">
        <v>4084</v>
      </c>
    </row>
    <row r="37170">
      <c r="A37170" s="9">
        <f t="shared" si="1"/>
        <v>27422</v>
      </c>
      <c r="B37170" s="5" t="s">
        <v>23391</v>
      </c>
      <c r="C37170" s="6" t="s">
        <v>4084</v>
      </c>
    </row>
    <row r="37171">
      <c r="A37171" s="9">
        <f t="shared" si="1"/>
        <v>27422</v>
      </c>
      <c r="B37171" s="5" t="s">
        <v>23391</v>
      </c>
      <c r="C37171" s="6" t="s">
        <v>11797</v>
      </c>
    </row>
    <row r="37172">
      <c r="A37172" s="9">
        <f t="shared" si="1"/>
        <v>27423</v>
      </c>
      <c r="B37172" s="5" t="s">
        <v>23392</v>
      </c>
      <c r="C37172" s="6" t="s">
        <v>4084</v>
      </c>
    </row>
    <row r="37173">
      <c r="A37173" s="9">
        <f t="shared" si="1"/>
        <v>27423</v>
      </c>
      <c r="B37173" s="5" t="s">
        <v>23392</v>
      </c>
      <c r="C37173" s="6" t="s">
        <v>672</v>
      </c>
    </row>
    <row r="37174">
      <c r="A37174" s="9">
        <f t="shared" si="1"/>
        <v>27423</v>
      </c>
      <c r="B37174" s="5" t="s">
        <v>23392</v>
      </c>
      <c r="C37174" s="6" t="s">
        <v>23637</v>
      </c>
    </row>
    <row r="37175">
      <c r="A37175" s="9">
        <f t="shared" si="1"/>
        <v>27424</v>
      </c>
      <c r="B37175" s="5" t="s">
        <v>23393</v>
      </c>
      <c r="C37175" s="6" t="s">
        <v>1267</v>
      </c>
    </row>
    <row r="37176">
      <c r="A37176" s="9">
        <f t="shared" si="1"/>
        <v>27425</v>
      </c>
      <c r="B37176" s="5" t="s">
        <v>23394</v>
      </c>
      <c r="C37176" s="6" t="s">
        <v>326</v>
      </c>
    </row>
    <row r="37177">
      <c r="A37177" s="9">
        <f t="shared" si="1"/>
        <v>27425</v>
      </c>
      <c r="B37177" s="5" t="s">
        <v>23394</v>
      </c>
      <c r="C37177" s="6" t="s">
        <v>23637</v>
      </c>
    </row>
    <row r="37178">
      <c r="A37178" s="9">
        <f t="shared" si="1"/>
        <v>27426</v>
      </c>
      <c r="B37178" s="5" t="s">
        <v>23395</v>
      </c>
      <c r="C37178" s="6" t="s">
        <v>612</v>
      </c>
    </row>
    <row r="37179">
      <c r="A37179" s="9">
        <f t="shared" si="1"/>
        <v>27427</v>
      </c>
      <c r="B37179" s="5" t="s">
        <v>23396</v>
      </c>
      <c r="C37179" s="6" t="s">
        <v>1342</v>
      </c>
    </row>
    <row r="37180">
      <c r="A37180" s="9">
        <f t="shared" si="1"/>
        <v>27428</v>
      </c>
      <c r="B37180" s="5" t="s">
        <v>23397</v>
      </c>
      <c r="C37180" s="6" t="s">
        <v>780</v>
      </c>
    </row>
    <row r="37181">
      <c r="A37181" s="9">
        <f t="shared" si="1"/>
        <v>27429</v>
      </c>
      <c r="B37181" s="5" t="s">
        <v>23398</v>
      </c>
      <c r="C37181" s="6" t="s">
        <v>1262</v>
      </c>
    </row>
    <row r="37182">
      <c r="A37182" s="9">
        <f t="shared" si="1"/>
        <v>27430</v>
      </c>
      <c r="B37182" s="8" t="s">
        <v>23399</v>
      </c>
      <c r="C37182" s="9" t="s">
        <v>88</v>
      </c>
    </row>
    <row r="37183">
      <c r="A37183" s="9">
        <f t="shared" si="1"/>
        <v>27431</v>
      </c>
      <c r="B37183" s="8" t="s">
        <v>23400</v>
      </c>
      <c r="C37183" s="9" t="s">
        <v>502</v>
      </c>
    </row>
    <row r="37184">
      <c r="A37184" s="9">
        <f t="shared" si="1"/>
        <v>27432</v>
      </c>
      <c r="B37184" s="8" t="s">
        <v>23401</v>
      </c>
      <c r="C37184" s="9" t="s">
        <v>502</v>
      </c>
    </row>
    <row r="37185">
      <c r="A37185" s="9">
        <f t="shared" si="1"/>
        <v>27433</v>
      </c>
      <c r="B37185" s="5" t="s">
        <v>23402</v>
      </c>
      <c r="C37185" s="6" t="s">
        <v>12</v>
      </c>
    </row>
    <row r="37186">
      <c r="A37186" s="9">
        <f t="shared" si="1"/>
        <v>27434</v>
      </c>
      <c r="B37186" s="5" t="s">
        <v>23403</v>
      </c>
      <c r="C37186" s="6" t="s">
        <v>393</v>
      </c>
    </row>
    <row r="37187">
      <c r="A37187" s="9">
        <f t="shared" si="1"/>
        <v>27435</v>
      </c>
      <c r="B37187" s="5" t="s">
        <v>23404</v>
      </c>
      <c r="C37187" s="6" t="s">
        <v>1207</v>
      </c>
    </row>
    <row r="37188">
      <c r="A37188" s="9">
        <f t="shared" si="1"/>
        <v>27436</v>
      </c>
      <c r="B37188" s="8" t="s">
        <v>23405</v>
      </c>
      <c r="C37188" s="9" t="s">
        <v>1042</v>
      </c>
    </row>
    <row r="37189">
      <c r="A37189" s="9">
        <f t="shared" si="1"/>
        <v>27437</v>
      </c>
      <c r="B37189" s="8" t="s">
        <v>23406</v>
      </c>
      <c r="C37189" s="9" t="s">
        <v>1042</v>
      </c>
    </row>
    <row r="37190">
      <c r="A37190" s="9">
        <f t="shared" si="1"/>
        <v>27438</v>
      </c>
      <c r="B37190" s="8" t="s">
        <v>23407</v>
      </c>
      <c r="C37190" s="9" t="s">
        <v>1042</v>
      </c>
    </row>
    <row r="37191">
      <c r="A37191" s="9">
        <f t="shared" si="1"/>
        <v>27439</v>
      </c>
      <c r="B37191" s="8" t="s">
        <v>23408</v>
      </c>
      <c r="C37191" s="9" t="s">
        <v>1042</v>
      </c>
    </row>
    <row r="37192">
      <c r="A37192" s="9">
        <f t="shared" si="1"/>
        <v>27440</v>
      </c>
      <c r="B37192" s="8" t="s">
        <v>23409</v>
      </c>
      <c r="C37192" s="9" t="s">
        <v>121</v>
      </c>
    </row>
    <row r="37193">
      <c r="A37193" s="9">
        <f t="shared" si="1"/>
        <v>27441</v>
      </c>
      <c r="B37193" s="5" t="s">
        <v>23410</v>
      </c>
      <c r="C37193" s="6" t="s">
        <v>655</v>
      </c>
    </row>
    <row r="37194">
      <c r="A37194" s="9">
        <f t="shared" si="1"/>
        <v>27441</v>
      </c>
      <c r="B37194" s="37" t="s">
        <v>23410</v>
      </c>
      <c r="C37194" s="28" t="s">
        <v>23633</v>
      </c>
    </row>
    <row r="37195">
      <c r="A37195" s="9">
        <f t="shared" si="1"/>
        <v>27442</v>
      </c>
      <c r="B37195" s="32" t="s">
        <v>27925</v>
      </c>
      <c r="C37195" s="26" t="s">
        <v>67</v>
      </c>
    </row>
    <row r="37196">
      <c r="A37196" s="9">
        <f t="shared" si="1"/>
        <v>27442</v>
      </c>
      <c r="B37196" s="32" t="s">
        <v>27925</v>
      </c>
      <c r="C37196" s="26" t="s">
        <v>655</v>
      </c>
    </row>
    <row r="37197">
      <c r="A37197" s="9">
        <f t="shared" si="1"/>
        <v>27443</v>
      </c>
      <c r="B37197" s="5" t="s">
        <v>23411</v>
      </c>
      <c r="C37197" s="6" t="s">
        <v>655</v>
      </c>
    </row>
    <row r="37198">
      <c r="A37198" s="9">
        <f t="shared" si="1"/>
        <v>27443</v>
      </c>
      <c r="B37198" s="5" t="s">
        <v>23411</v>
      </c>
      <c r="C37198" s="6" t="s">
        <v>656</v>
      </c>
    </row>
    <row r="37199">
      <c r="A37199" s="9">
        <f t="shared" si="1"/>
        <v>27443</v>
      </c>
      <c r="B37199" s="5" t="s">
        <v>23411</v>
      </c>
      <c r="C37199" s="6" t="s">
        <v>23628</v>
      </c>
    </row>
    <row r="37200">
      <c r="A37200" s="9">
        <f t="shared" si="1"/>
        <v>27443</v>
      </c>
      <c r="B37200" s="37" t="s">
        <v>23411</v>
      </c>
      <c r="C37200" s="28" t="s">
        <v>23633</v>
      </c>
    </row>
    <row r="37201">
      <c r="A37201" s="9">
        <f t="shared" si="1"/>
        <v>27444</v>
      </c>
      <c r="B37201" s="5" t="s">
        <v>23412</v>
      </c>
      <c r="C37201" s="6" t="s">
        <v>655</v>
      </c>
    </row>
    <row r="37202">
      <c r="A37202" s="9">
        <f t="shared" si="1"/>
        <v>27444</v>
      </c>
      <c r="B37202" s="37" t="s">
        <v>23412</v>
      </c>
      <c r="C37202" s="28" t="s">
        <v>23633</v>
      </c>
    </row>
    <row r="37203">
      <c r="A37203" s="9">
        <f t="shared" si="1"/>
        <v>27445</v>
      </c>
      <c r="B37203" s="5" t="s">
        <v>23413</v>
      </c>
      <c r="C37203" s="6" t="s">
        <v>346</v>
      </c>
    </row>
    <row r="37204">
      <c r="A37204" s="9">
        <f t="shared" si="1"/>
        <v>27445</v>
      </c>
      <c r="B37204" s="5" t="s">
        <v>23413</v>
      </c>
      <c r="C37204" s="6" t="s">
        <v>23628</v>
      </c>
    </row>
    <row r="37205">
      <c r="A37205" s="9">
        <f t="shared" si="1"/>
        <v>27446</v>
      </c>
      <c r="B37205" s="5" t="s">
        <v>23414</v>
      </c>
      <c r="C37205" s="6" t="s">
        <v>346</v>
      </c>
    </row>
    <row r="37206">
      <c r="A37206" s="9">
        <f t="shared" si="1"/>
        <v>27446</v>
      </c>
      <c r="B37206" s="5" t="s">
        <v>23414</v>
      </c>
      <c r="C37206" s="6" t="s">
        <v>23628</v>
      </c>
    </row>
    <row r="37207">
      <c r="A37207" s="9">
        <f t="shared" si="1"/>
        <v>27447</v>
      </c>
      <c r="B37207" s="5" t="s">
        <v>23415</v>
      </c>
      <c r="C37207" s="6" t="s">
        <v>655</v>
      </c>
    </row>
    <row r="37208">
      <c r="A37208" s="9">
        <f t="shared" si="1"/>
        <v>27447</v>
      </c>
      <c r="B37208" s="5" t="s">
        <v>23415</v>
      </c>
      <c r="C37208" s="6" t="s">
        <v>656</v>
      </c>
    </row>
    <row r="37209">
      <c r="A37209" s="9">
        <f t="shared" si="1"/>
        <v>27447</v>
      </c>
      <c r="B37209" s="5" t="s">
        <v>23415</v>
      </c>
      <c r="C37209" s="6" t="s">
        <v>23628</v>
      </c>
    </row>
    <row r="37210">
      <c r="A37210" s="9">
        <f t="shared" si="1"/>
        <v>27447</v>
      </c>
      <c r="B37210" s="37" t="s">
        <v>23415</v>
      </c>
      <c r="C37210" s="28" t="s">
        <v>23633</v>
      </c>
    </row>
    <row r="37211">
      <c r="A37211" s="9">
        <f t="shared" si="1"/>
        <v>27448</v>
      </c>
      <c r="B37211" s="5" t="s">
        <v>23416</v>
      </c>
      <c r="C37211" s="6" t="s">
        <v>655</v>
      </c>
    </row>
    <row r="37212">
      <c r="A37212" s="9">
        <f t="shared" si="1"/>
        <v>27448</v>
      </c>
      <c r="B37212" s="5" t="s">
        <v>23416</v>
      </c>
      <c r="C37212" s="6" t="s">
        <v>656</v>
      </c>
    </row>
    <row r="37213">
      <c r="A37213" s="9">
        <f t="shared" si="1"/>
        <v>27448</v>
      </c>
      <c r="B37213" s="5" t="s">
        <v>23416</v>
      </c>
      <c r="C37213" s="6" t="s">
        <v>23628</v>
      </c>
    </row>
    <row r="37214">
      <c r="A37214" s="9">
        <f t="shared" si="1"/>
        <v>27448</v>
      </c>
      <c r="B37214" s="37" t="s">
        <v>23416</v>
      </c>
      <c r="C37214" s="28" t="s">
        <v>23633</v>
      </c>
    </row>
    <row r="37215">
      <c r="A37215" s="9">
        <f t="shared" si="1"/>
        <v>27449</v>
      </c>
      <c r="B37215" s="5" t="s">
        <v>23417</v>
      </c>
      <c r="C37215" s="6" t="s">
        <v>1120</v>
      </c>
    </row>
    <row r="37216">
      <c r="A37216" s="9">
        <f t="shared" si="1"/>
        <v>27450</v>
      </c>
      <c r="B37216" s="5" t="s">
        <v>23418</v>
      </c>
      <c r="C37216" s="6" t="s">
        <v>655</v>
      </c>
    </row>
    <row r="37217">
      <c r="A37217" s="9">
        <f t="shared" si="1"/>
        <v>27450</v>
      </c>
      <c r="B37217" s="5" t="s">
        <v>23418</v>
      </c>
      <c r="C37217" s="6" t="s">
        <v>4095</v>
      </c>
    </row>
    <row r="37218">
      <c r="A37218" s="9">
        <f t="shared" si="1"/>
        <v>27450</v>
      </c>
      <c r="B37218" s="5" t="s">
        <v>23418</v>
      </c>
      <c r="C37218" s="6" t="s">
        <v>23628</v>
      </c>
    </row>
    <row r="37219">
      <c r="A37219" s="9">
        <f t="shared" si="1"/>
        <v>27450</v>
      </c>
      <c r="B37219" s="37" t="s">
        <v>23418</v>
      </c>
      <c r="C37219" s="28" t="s">
        <v>23633</v>
      </c>
    </row>
    <row r="37220">
      <c r="A37220" s="9">
        <f t="shared" si="1"/>
        <v>27451</v>
      </c>
      <c r="B37220" s="26" t="s">
        <v>27926</v>
      </c>
      <c r="C37220" s="26" t="s">
        <v>23632</v>
      </c>
    </row>
    <row r="37221">
      <c r="A37221" s="9">
        <f t="shared" si="1"/>
        <v>27451</v>
      </c>
      <c r="B37221" s="40" t="s">
        <v>27926</v>
      </c>
      <c r="C37221" s="28" t="s">
        <v>23633</v>
      </c>
    </row>
    <row r="37222">
      <c r="A37222" s="9">
        <f t="shared" si="1"/>
        <v>27452</v>
      </c>
      <c r="B37222" s="25" t="s">
        <v>27927</v>
      </c>
      <c r="C37222" s="26" t="s">
        <v>23632</v>
      </c>
    </row>
    <row r="37223">
      <c r="A37223" s="9">
        <f t="shared" si="1"/>
        <v>27452</v>
      </c>
      <c r="B37223" s="27" t="s">
        <v>27927</v>
      </c>
      <c r="C37223" s="28" t="s">
        <v>23633</v>
      </c>
    </row>
    <row r="37224">
      <c r="A37224" s="9">
        <f t="shared" si="1"/>
        <v>27453</v>
      </c>
      <c r="B37224" s="25" t="s">
        <v>27928</v>
      </c>
      <c r="C37224" s="26" t="s">
        <v>23632</v>
      </c>
    </row>
    <row r="37225">
      <c r="A37225" s="9">
        <f t="shared" si="1"/>
        <v>27453</v>
      </c>
      <c r="B37225" s="27" t="s">
        <v>27928</v>
      </c>
      <c r="C37225" s="28" t="s">
        <v>23633</v>
      </c>
    </row>
    <row r="37226">
      <c r="A37226" s="9">
        <f t="shared" si="1"/>
        <v>27454</v>
      </c>
      <c r="B37226" s="25" t="s">
        <v>27929</v>
      </c>
      <c r="C37226" s="26" t="s">
        <v>23632</v>
      </c>
    </row>
    <row r="37227">
      <c r="A37227" s="9">
        <f t="shared" si="1"/>
        <v>27454</v>
      </c>
      <c r="B37227" s="27" t="s">
        <v>27929</v>
      </c>
      <c r="C37227" s="28" t="s">
        <v>23633</v>
      </c>
    </row>
    <row r="37228">
      <c r="A37228" s="9">
        <f t="shared" si="1"/>
        <v>27455</v>
      </c>
      <c r="B37228" s="25" t="s">
        <v>27930</v>
      </c>
      <c r="C37228" s="26" t="s">
        <v>23632</v>
      </c>
    </row>
    <row r="37229">
      <c r="A37229" s="9">
        <f t="shared" si="1"/>
        <v>27455</v>
      </c>
      <c r="B37229" s="27" t="s">
        <v>27930</v>
      </c>
      <c r="C37229" s="28" t="s">
        <v>23633</v>
      </c>
    </row>
    <row r="37230">
      <c r="A37230" s="9">
        <f t="shared" si="1"/>
        <v>27456</v>
      </c>
      <c r="B37230" s="25" t="s">
        <v>27931</v>
      </c>
      <c r="C37230" s="26" t="s">
        <v>23632</v>
      </c>
    </row>
    <row r="37231">
      <c r="A37231" s="9">
        <f t="shared" si="1"/>
        <v>27456</v>
      </c>
      <c r="B37231" s="27" t="s">
        <v>27931</v>
      </c>
      <c r="C37231" s="28" t="s">
        <v>23633</v>
      </c>
    </row>
    <row r="37232">
      <c r="A37232" s="9">
        <f t="shared" si="1"/>
        <v>27457</v>
      </c>
      <c r="B37232" s="25" t="s">
        <v>27932</v>
      </c>
      <c r="C37232" s="26" t="s">
        <v>23632</v>
      </c>
    </row>
    <row r="37233">
      <c r="A37233" s="9">
        <f t="shared" si="1"/>
        <v>27457</v>
      </c>
      <c r="B37233" s="27" t="s">
        <v>27932</v>
      </c>
      <c r="C37233" s="28" t="s">
        <v>23633</v>
      </c>
    </row>
    <row r="37234">
      <c r="A37234" s="9">
        <f t="shared" si="1"/>
        <v>27458</v>
      </c>
      <c r="B37234" s="25" t="s">
        <v>27933</v>
      </c>
      <c r="C37234" s="26" t="s">
        <v>23632</v>
      </c>
    </row>
    <row r="37235">
      <c r="A37235" s="9">
        <f t="shared" si="1"/>
        <v>27458</v>
      </c>
      <c r="B37235" s="27" t="s">
        <v>27933</v>
      </c>
      <c r="C37235" s="28" t="s">
        <v>23633</v>
      </c>
    </row>
    <row r="37236">
      <c r="A37236" s="9">
        <f t="shared" si="1"/>
        <v>27459</v>
      </c>
      <c r="B37236" s="25" t="s">
        <v>27934</v>
      </c>
      <c r="C37236" s="26" t="s">
        <v>23632</v>
      </c>
    </row>
    <row r="37237">
      <c r="A37237" s="9">
        <f t="shared" si="1"/>
        <v>27459</v>
      </c>
      <c r="B37237" s="27" t="s">
        <v>27934</v>
      </c>
      <c r="C37237" s="28" t="s">
        <v>23633</v>
      </c>
    </row>
    <row r="37238">
      <c r="A37238" s="9">
        <f t="shared" si="1"/>
        <v>27460</v>
      </c>
      <c r="B37238" s="25" t="s">
        <v>27935</v>
      </c>
      <c r="C37238" s="26" t="s">
        <v>23632</v>
      </c>
    </row>
    <row r="37239">
      <c r="A37239" s="9">
        <f t="shared" si="1"/>
        <v>27460</v>
      </c>
      <c r="B37239" s="27" t="s">
        <v>27935</v>
      </c>
      <c r="C37239" s="28" t="s">
        <v>23633</v>
      </c>
    </row>
    <row r="37240">
      <c r="A37240" s="9">
        <f t="shared" si="1"/>
        <v>27461</v>
      </c>
      <c r="B37240" s="25" t="s">
        <v>27936</v>
      </c>
      <c r="C37240" s="26" t="s">
        <v>23632</v>
      </c>
    </row>
    <row r="37241">
      <c r="A37241" s="9">
        <f t="shared" si="1"/>
        <v>27461</v>
      </c>
      <c r="B37241" s="27" t="s">
        <v>27936</v>
      </c>
      <c r="C37241" s="28" t="s">
        <v>23633</v>
      </c>
    </row>
    <row r="37242">
      <c r="A37242" s="9">
        <f t="shared" si="1"/>
        <v>27462</v>
      </c>
      <c r="B37242" s="25" t="s">
        <v>27937</v>
      </c>
      <c r="C37242" s="26" t="s">
        <v>23632</v>
      </c>
    </row>
    <row r="37243">
      <c r="A37243" s="9">
        <f t="shared" si="1"/>
        <v>27462</v>
      </c>
      <c r="B37243" s="27" t="s">
        <v>27937</v>
      </c>
      <c r="C37243" s="28" t="s">
        <v>23633</v>
      </c>
    </row>
    <row r="37244">
      <c r="A37244" s="9">
        <f t="shared" si="1"/>
        <v>27463</v>
      </c>
      <c r="B37244" s="25" t="s">
        <v>27938</v>
      </c>
      <c r="C37244" s="26" t="s">
        <v>23632</v>
      </c>
    </row>
    <row r="37245">
      <c r="A37245" s="9">
        <f t="shared" si="1"/>
        <v>27463</v>
      </c>
      <c r="B37245" s="27" t="s">
        <v>27938</v>
      </c>
      <c r="C37245" s="28" t="s">
        <v>23633</v>
      </c>
    </row>
    <row r="37246">
      <c r="A37246" s="9">
        <f t="shared" si="1"/>
        <v>27464</v>
      </c>
      <c r="B37246" s="8" t="s">
        <v>23419</v>
      </c>
      <c r="C37246" s="9" t="s">
        <v>88</v>
      </c>
    </row>
    <row r="37247">
      <c r="A37247" s="9">
        <f t="shared" si="1"/>
        <v>27465</v>
      </c>
      <c r="B37247" s="8" t="s">
        <v>23420</v>
      </c>
      <c r="C37247" s="9" t="s">
        <v>88</v>
      </c>
    </row>
    <row r="37248">
      <c r="A37248" s="9">
        <f t="shared" si="1"/>
        <v>27466</v>
      </c>
      <c r="B37248" s="8" t="s">
        <v>23421</v>
      </c>
      <c r="C37248" s="9" t="s">
        <v>1042</v>
      </c>
    </row>
    <row r="37249">
      <c r="A37249" s="9">
        <f t="shared" si="1"/>
        <v>27467</v>
      </c>
      <c r="B37249" s="5" t="s">
        <v>23422</v>
      </c>
      <c r="C37249" s="6" t="s">
        <v>1120</v>
      </c>
    </row>
    <row r="37250">
      <c r="A37250" s="9">
        <f t="shared" si="1"/>
        <v>27468</v>
      </c>
      <c r="B37250" s="5" t="s">
        <v>23423</v>
      </c>
      <c r="C37250" s="6" t="s">
        <v>714</v>
      </c>
    </row>
    <row r="37251">
      <c r="A37251" s="9">
        <f t="shared" si="1"/>
        <v>27468</v>
      </c>
      <c r="B37251" s="5" t="s">
        <v>23423</v>
      </c>
      <c r="C37251" s="6" t="s">
        <v>23672</v>
      </c>
    </row>
    <row r="37252">
      <c r="A37252" s="9">
        <f t="shared" si="1"/>
        <v>27469</v>
      </c>
      <c r="B37252" s="8" t="s">
        <v>23424</v>
      </c>
      <c r="C37252" s="9" t="s">
        <v>399</v>
      </c>
    </row>
    <row r="37253">
      <c r="A37253" s="9">
        <f t="shared" si="1"/>
        <v>27470</v>
      </c>
      <c r="B37253" s="8" t="s">
        <v>23425</v>
      </c>
      <c r="C37253" s="9" t="s">
        <v>64</v>
      </c>
    </row>
    <row r="37254">
      <c r="A37254" s="9">
        <f t="shared" si="1"/>
        <v>27471</v>
      </c>
      <c r="B37254" s="5" t="s">
        <v>23426</v>
      </c>
      <c r="C37254" s="6" t="s">
        <v>346</v>
      </c>
    </row>
    <row r="37255">
      <c r="A37255" s="9">
        <f t="shared" si="1"/>
        <v>27471</v>
      </c>
      <c r="B37255" s="5" t="s">
        <v>23426</v>
      </c>
      <c r="C37255" s="6" t="s">
        <v>23628</v>
      </c>
    </row>
    <row r="37256">
      <c r="A37256" s="9">
        <f t="shared" si="1"/>
        <v>27472</v>
      </c>
      <c r="B37256" s="5" t="s">
        <v>23427</v>
      </c>
      <c r="C37256" s="6" t="s">
        <v>346</v>
      </c>
    </row>
    <row r="37257">
      <c r="A37257" s="9">
        <f t="shared" si="1"/>
        <v>27472</v>
      </c>
      <c r="B37257" s="5" t="s">
        <v>23427</v>
      </c>
      <c r="C37257" s="6" t="s">
        <v>655</v>
      </c>
    </row>
    <row r="37258">
      <c r="A37258" s="9">
        <f t="shared" si="1"/>
        <v>27472</v>
      </c>
      <c r="B37258" s="5" t="s">
        <v>23427</v>
      </c>
      <c r="C37258" s="6" t="s">
        <v>23628</v>
      </c>
    </row>
    <row r="37259">
      <c r="A37259" s="9">
        <f t="shared" si="1"/>
        <v>27472</v>
      </c>
      <c r="B37259" s="37" t="s">
        <v>23427</v>
      </c>
      <c r="C37259" s="28" t="s">
        <v>23633</v>
      </c>
    </row>
    <row r="37260">
      <c r="A37260" s="9">
        <f t="shared" si="1"/>
        <v>27473</v>
      </c>
      <c r="B37260" s="5" t="s">
        <v>23428</v>
      </c>
      <c r="C37260" s="6" t="s">
        <v>346</v>
      </c>
    </row>
    <row r="37261">
      <c r="A37261" s="9">
        <f t="shared" si="1"/>
        <v>27473</v>
      </c>
      <c r="B37261" s="5" t="s">
        <v>23428</v>
      </c>
      <c r="C37261" s="6" t="s">
        <v>23628</v>
      </c>
    </row>
    <row r="37262">
      <c r="A37262" s="9">
        <f t="shared" si="1"/>
        <v>27474</v>
      </c>
      <c r="B37262" s="5" t="s">
        <v>23429</v>
      </c>
      <c r="C37262" s="6" t="s">
        <v>346</v>
      </c>
    </row>
    <row r="37263">
      <c r="A37263" s="9">
        <f t="shared" si="1"/>
        <v>27474</v>
      </c>
      <c r="B37263" s="5" t="s">
        <v>23429</v>
      </c>
      <c r="C37263" s="6" t="s">
        <v>23628</v>
      </c>
    </row>
    <row r="37264">
      <c r="A37264" s="9">
        <f t="shared" si="1"/>
        <v>27475</v>
      </c>
      <c r="B37264" s="5" t="s">
        <v>23430</v>
      </c>
      <c r="C37264" s="6" t="s">
        <v>346</v>
      </c>
    </row>
    <row r="37265">
      <c r="A37265" s="9">
        <f t="shared" si="1"/>
        <v>27475</v>
      </c>
      <c r="B37265" s="5" t="s">
        <v>23430</v>
      </c>
      <c r="C37265" s="6" t="s">
        <v>23628</v>
      </c>
    </row>
    <row r="37266">
      <c r="A37266" s="9">
        <f t="shared" si="1"/>
        <v>27476</v>
      </c>
      <c r="B37266" s="5" t="s">
        <v>23431</v>
      </c>
      <c r="C37266" s="6" t="s">
        <v>655</v>
      </c>
    </row>
    <row r="37267">
      <c r="A37267" s="9">
        <f t="shared" si="1"/>
        <v>27476</v>
      </c>
      <c r="B37267" s="5" t="s">
        <v>23431</v>
      </c>
      <c r="C37267" s="6" t="s">
        <v>502</v>
      </c>
    </row>
    <row r="37268">
      <c r="A37268" s="9">
        <f t="shared" si="1"/>
        <v>27476</v>
      </c>
      <c r="B37268" s="5" t="s">
        <v>23431</v>
      </c>
      <c r="C37268" s="6" t="s">
        <v>362</v>
      </c>
    </row>
    <row r="37269">
      <c r="A37269" s="9">
        <f t="shared" si="1"/>
        <v>27476</v>
      </c>
      <c r="B37269" s="37" t="s">
        <v>23431</v>
      </c>
      <c r="C37269" s="28" t="s">
        <v>23633</v>
      </c>
    </row>
    <row r="37270">
      <c r="A37270" s="9">
        <f t="shared" si="1"/>
        <v>27477</v>
      </c>
      <c r="B37270" s="8" t="s">
        <v>23432</v>
      </c>
      <c r="C37270" s="9" t="s">
        <v>893</v>
      </c>
    </row>
    <row r="37271">
      <c r="A37271" s="9">
        <f t="shared" si="1"/>
        <v>27478</v>
      </c>
      <c r="B37271" s="5" t="s">
        <v>23433</v>
      </c>
      <c r="C37271" s="6" t="s">
        <v>655</v>
      </c>
    </row>
    <row r="37272">
      <c r="A37272" s="9">
        <f t="shared" si="1"/>
        <v>27478</v>
      </c>
      <c r="B37272" s="5" t="s">
        <v>23433</v>
      </c>
      <c r="C37272" s="6" t="s">
        <v>656</v>
      </c>
    </row>
    <row r="37273">
      <c r="A37273" s="9">
        <f t="shared" si="1"/>
        <v>27478</v>
      </c>
      <c r="B37273" s="5" t="s">
        <v>23433</v>
      </c>
      <c r="C37273" s="6" t="s">
        <v>23628</v>
      </c>
    </row>
    <row r="37274">
      <c r="A37274" s="9">
        <f t="shared" si="1"/>
        <v>27478</v>
      </c>
      <c r="B37274" s="37" t="s">
        <v>23433</v>
      </c>
      <c r="C37274" s="28" t="s">
        <v>23633</v>
      </c>
    </row>
    <row r="37275">
      <c r="A37275" s="9">
        <f t="shared" si="1"/>
        <v>27479</v>
      </c>
      <c r="B37275" s="5" t="s">
        <v>23434</v>
      </c>
      <c r="C37275" s="6" t="s">
        <v>1120</v>
      </c>
    </row>
    <row r="37276">
      <c r="A37276" s="9">
        <f t="shared" si="1"/>
        <v>27480</v>
      </c>
      <c r="B37276" s="5" t="s">
        <v>23435</v>
      </c>
      <c r="C37276" s="6" t="s">
        <v>683</v>
      </c>
    </row>
    <row r="37277">
      <c r="A37277" s="9">
        <f t="shared" si="1"/>
        <v>27480</v>
      </c>
      <c r="B37277" s="37" t="s">
        <v>23435</v>
      </c>
      <c r="C37277" s="28" t="s">
        <v>23633</v>
      </c>
    </row>
    <row r="37278">
      <c r="A37278" s="9">
        <f t="shared" si="1"/>
        <v>27481</v>
      </c>
      <c r="B37278" s="5" t="s">
        <v>23436</v>
      </c>
      <c r="C37278" s="6" t="s">
        <v>683</v>
      </c>
    </row>
    <row r="37279">
      <c r="A37279" s="9">
        <f t="shared" si="1"/>
        <v>27481</v>
      </c>
      <c r="B37279" s="37" t="s">
        <v>23436</v>
      </c>
      <c r="C37279" s="28" t="s">
        <v>23633</v>
      </c>
    </row>
    <row r="37280">
      <c r="A37280" s="9">
        <f t="shared" si="1"/>
        <v>27482</v>
      </c>
      <c r="B37280" s="5" t="s">
        <v>23437</v>
      </c>
      <c r="C37280" s="6" t="s">
        <v>683</v>
      </c>
    </row>
    <row r="37281">
      <c r="A37281" s="9">
        <f t="shared" si="1"/>
        <v>27482</v>
      </c>
      <c r="B37281" s="37" t="s">
        <v>23437</v>
      </c>
      <c r="C37281" s="28" t="s">
        <v>23633</v>
      </c>
    </row>
    <row r="37282">
      <c r="A37282" s="9">
        <f t="shared" si="1"/>
        <v>27483</v>
      </c>
      <c r="B37282" s="5" t="s">
        <v>23438</v>
      </c>
      <c r="C37282" s="6" t="s">
        <v>683</v>
      </c>
    </row>
    <row r="37283">
      <c r="A37283" s="9">
        <f t="shared" si="1"/>
        <v>27483</v>
      </c>
      <c r="B37283" s="37" t="s">
        <v>23438</v>
      </c>
      <c r="C37283" s="28" t="s">
        <v>23633</v>
      </c>
    </row>
    <row r="37284">
      <c r="A37284" s="9">
        <f t="shared" si="1"/>
        <v>27484</v>
      </c>
      <c r="B37284" s="5" t="s">
        <v>23439</v>
      </c>
      <c r="C37284" s="6" t="s">
        <v>683</v>
      </c>
    </row>
    <row r="37285">
      <c r="A37285" s="9">
        <f t="shared" si="1"/>
        <v>27484</v>
      </c>
      <c r="B37285" s="37" t="s">
        <v>23439</v>
      </c>
      <c r="C37285" s="28" t="s">
        <v>23633</v>
      </c>
    </row>
    <row r="37286">
      <c r="A37286" s="9">
        <f t="shared" si="1"/>
        <v>27485</v>
      </c>
      <c r="B37286" s="5" t="s">
        <v>23440</v>
      </c>
      <c r="C37286" s="6" t="s">
        <v>683</v>
      </c>
    </row>
    <row r="37287">
      <c r="A37287" s="9">
        <f t="shared" si="1"/>
        <v>27485</v>
      </c>
      <c r="B37287" s="37" t="s">
        <v>23440</v>
      </c>
      <c r="C37287" s="28" t="s">
        <v>23633</v>
      </c>
    </row>
    <row r="37288">
      <c r="A37288" s="9">
        <f t="shared" si="1"/>
        <v>27486</v>
      </c>
      <c r="B37288" s="5" t="s">
        <v>23441</v>
      </c>
      <c r="C37288" s="6" t="s">
        <v>655</v>
      </c>
    </row>
    <row r="37289">
      <c r="A37289" s="9">
        <f t="shared" si="1"/>
        <v>27486</v>
      </c>
      <c r="B37289" s="37" t="s">
        <v>23441</v>
      </c>
      <c r="C37289" s="28" t="s">
        <v>23633</v>
      </c>
    </row>
    <row r="37290">
      <c r="A37290" s="9">
        <f t="shared" si="1"/>
        <v>27487</v>
      </c>
      <c r="B37290" s="5" t="s">
        <v>23442</v>
      </c>
      <c r="C37290" s="6" t="s">
        <v>683</v>
      </c>
    </row>
    <row r="37291">
      <c r="A37291" s="9">
        <f t="shared" si="1"/>
        <v>27487</v>
      </c>
      <c r="B37291" s="37" t="s">
        <v>23442</v>
      </c>
      <c r="C37291" s="28" t="s">
        <v>23633</v>
      </c>
    </row>
    <row r="37292">
      <c r="A37292" s="9">
        <f t="shared" si="1"/>
        <v>27488</v>
      </c>
      <c r="B37292" s="5" t="s">
        <v>23443</v>
      </c>
      <c r="C37292" s="6" t="s">
        <v>683</v>
      </c>
    </row>
    <row r="37293">
      <c r="A37293" s="9">
        <f t="shared" si="1"/>
        <v>27488</v>
      </c>
      <c r="B37293" s="37" t="s">
        <v>23443</v>
      </c>
      <c r="C37293" s="28" t="s">
        <v>23633</v>
      </c>
    </row>
    <row r="37294">
      <c r="A37294" s="9">
        <f t="shared" si="1"/>
        <v>27489</v>
      </c>
      <c r="B37294" s="5" t="s">
        <v>23444</v>
      </c>
      <c r="C37294" s="6" t="s">
        <v>683</v>
      </c>
    </row>
    <row r="37295">
      <c r="A37295" s="9">
        <f t="shared" si="1"/>
        <v>27489</v>
      </c>
      <c r="B37295" s="37" t="s">
        <v>23444</v>
      </c>
      <c r="C37295" s="28" t="s">
        <v>23633</v>
      </c>
    </row>
    <row r="37296">
      <c r="A37296" s="9">
        <f t="shared" si="1"/>
        <v>27490</v>
      </c>
      <c r="B37296" s="5" t="s">
        <v>23445</v>
      </c>
      <c r="C37296" s="6" t="s">
        <v>683</v>
      </c>
    </row>
    <row r="37297">
      <c r="A37297" s="9">
        <f t="shared" si="1"/>
        <v>27490</v>
      </c>
      <c r="B37297" s="37" t="s">
        <v>23445</v>
      </c>
      <c r="C37297" s="28" t="s">
        <v>23633</v>
      </c>
    </row>
    <row r="37298">
      <c r="A37298" s="9">
        <f t="shared" si="1"/>
        <v>27491</v>
      </c>
      <c r="B37298" s="35" t="s">
        <v>27939</v>
      </c>
      <c r="C37298" s="26" t="s">
        <v>23996</v>
      </c>
    </row>
    <row r="37299">
      <c r="A37299" s="9">
        <f t="shared" si="1"/>
        <v>27492</v>
      </c>
      <c r="B37299" s="5" t="s">
        <v>23446</v>
      </c>
      <c r="C37299" s="6" t="s">
        <v>393</v>
      </c>
    </row>
    <row r="37300">
      <c r="A37300" s="9">
        <f t="shared" si="1"/>
        <v>27493</v>
      </c>
      <c r="B37300" s="5" t="s">
        <v>23447</v>
      </c>
      <c r="C37300" s="6" t="s">
        <v>731</v>
      </c>
    </row>
    <row r="37301">
      <c r="A37301" s="9">
        <f t="shared" si="1"/>
        <v>27494</v>
      </c>
      <c r="B37301" s="5" t="s">
        <v>23448</v>
      </c>
      <c r="C37301" s="6" t="s">
        <v>731</v>
      </c>
    </row>
    <row r="37302">
      <c r="A37302" s="9">
        <f t="shared" si="1"/>
        <v>27495</v>
      </c>
      <c r="B37302" s="8" t="s">
        <v>23449</v>
      </c>
      <c r="C37302" s="9" t="s">
        <v>502</v>
      </c>
    </row>
    <row r="37303">
      <c r="A37303" s="9">
        <f t="shared" si="1"/>
        <v>27496</v>
      </c>
      <c r="B37303" s="5" t="s">
        <v>23450</v>
      </c>
      <c r="C37303" s="6" t="s">
        <v>731</v>
      </c>
    </row>
    <row r="37304">
      <c r="A37304" s="9">
        <f t="shared" si="1"/>
        <v>27496</v>
      </c>
      <c r="B37304" s="8" t="s">
        <v>23450</v>
      </c>
      <c r="C37304" s="9" t="s">
        <v>399</v>
      </c>
    </row>
    <row r="37305">
      <c r="A37305" s="9">
        <f t="shared" si="1"/>
        <v>27497</v>
      </c>
      <c r="B37305" s="8" t="s">
        <v>23451</v>
      </c>
      <c r="C37305" s="9" t="s">
        <v>758</v>
      </c>
    </row>
    <row r="37306">
      <c r="A37306" s="9">
        <f t="shared" si="1"/>
        <v>27498</v>
      </c>
      <c r="B37306" s="8" t="s">
        <v>23452</v>
      </c>
      <c r="C37306" s="9" t="s">
        <v>502</v>
      </c>
    </row>
    <row r="37307">
      <c r="A37307" s="9">
        <f t="shared" si="1"/>
        <v>27499</v>
      </c>
      <c r="B37307" s="8" t="s">
        <v>23453</v>
      </c>
      <c r="C37307" s="9" t="s">
        <v>40</v>
      </c>
    </row>
    <row r="37308">
      <c r="A37308" s="9">
        <f t="shared" si="1"/>
        <v>27500</v>
      </c>
      <c r="B37308" s="5" t="s">
        <v>23454</v>
      </c>
      <c r="C37308" s="6" t="s">
        <v>362</v>
      </c>
    </row>
    <row r="37309">
      <c r="A37309" s="9">
        <f t="shared" si="1"/>
        <v>27500</v>
      </c>
      <c r="B37309" s="5" t="s">
        <v>23454</v>
      </c>
      <c r="C37309" s="6" t="s">
        <v>655</v>
      </c>
    </row>
    <row r="37310">
      <c r="A37310" s="9">
        <f t="shared" si="1"/>
        <v>27500</v>
      </c>
      <c r="B37310" s="37" t="s">
        <v>23454</v>
      </c>
      <c r="C37310" s="28" t="s">
        <v>23633</v>
      </c>
    </row>
    <row r="37311">
      <c r="A37311" s="9">
        <f t="shared" si="1"/>
        <v>27501</v>
      </c>
      <c r="B37311" s="5" t="s">
        <v>23455</v>
      </c>
      <c r="C37311" s="6" t="s">
        <v>1248</v>
      </c>
    </row>
    <row r="37312">
      <c r="A37312" s="9">
        <f t="shared" si="1"/>
        <v>27502</v>
      </c>
      <c r="B37312" s="5" t="s">
        <v>23456</v>
      </c>
      <c r="C37312" s="6" t="s">
        <v>1040</v>
      </c>
    </row>
    <row r="37313">
      <c r="A37313" s="9">
        <f t="shared" si="1"/>
        <v>27503</v>
      </c>
      <c r="B37313" s="5" t="s">
        <v>23457</v>
      </c>
      <c r="C37313" s="6" t="s">
        <v>1207</v>
      </c>
    </row>
    <row r="37314">
      <c r="A37314" s="9">
        <f t="shared" si="1"/>
        <v>27503</v>
      </c>
      <c r="B37314" s="5" t="s">
        <v>23457</v>
      </c>
      <c r="C37314" s="6" t="s">
        <v>52</v>
      </c>
    </row>
    <row r="37315">
      <c r="A37315" s="9">
        <f t="shared" si="1"/>
        <v>27504</v>
      </c>
      <c r="B37315" s="25" t="s">
        <v>27940</v>
      </c>
      <c r="C37315" s="26" t="s">
        <v>12983</v>
      </c>
    </row>
    <row r="37316">
      <c r="A37316" s="9">
        <f t="shared" si="1"/>
        <v>27505</v>
      </c>
      <c r="B37316" s="5" t="s">
        <v>23458</v>
      </c>
      <c r="C37316" s="6" t="s">
        <v>1040</v>
      </c>
    </row>
    <row r="37317">
      <c r="A37317" s="9">
        <f t="shared" si="1"/>
        <v>27506</v>
      </c>
      <c r="B37317" s="5" t="s">
        <v>23459</v>
      </c>
      <c r="C37317" s="6" t="s">
        <v>4</v>
      </c>
    </row>
    <row r="37318">
      <c r="A37318" s="9">
        <f t="shared" si="1"/>
        <v>27507</v>
      </c>
      <c r="B37318" s="8" t="s">
        <v>23460</v>
      </c>
      <c r="C37318" s="9" t="s">
        <v>1042</v>
      </c>
    </row>
    <row r="37319">
      <c r="A37319" s="9">
        <f t="shared" si="1"/>
        <v>27508</v>
      </c>
      <c r="B37319" s="31" t="s">
        <v>27941</v>
      </c>
      <c r="C37319" s="6" t="s">
        <v>374</v>
      </c>
    </row>
    <row r="37320">
      <c r="A37320" s="9">
        <f t="shared" si="1"/>
        <v>27508</v>
      </c>
      <c r="B37320" s="31" t="s">
        <v>27941</v>
      </c>
      <c r="C37320" s="6" t="s">
        <v>655</v>
      </c>
    </row>
    <row r="37321">
      <c r="A37321" s="9">
        <f t="shared" si="1"/>
        <v>27509</v>
      </c>
      <c r="B37321" s="5" t="s">
        <v>23461</v>
      </c>
      <c r="C37321" s="6" t="s">
        <v>1040</v>
      </c>
    </row>
    <row r="37322">
      <c r="A37322" s="9">
        <f t="shared" si="1"/>
        <v>27510</v>
      </c>
      <c r="B37322" s="8" t="s">
        <v>23462</v>
      </c>
      <c r="C37322" s="9" t="s">
        <v>52</v>
      </c>
    </row>
    <row r="37323">
      <c r="A37323" s="9">
        <f t="shared" si="1"/>
        <v>27511</v>
      </c>
      <c r="B37323" s="5" t="s">
        <v>23463</v>
      </c>
      <c r="C37323" s="6" t="s">
        <v>1248</v>
      </c>
    </row>
    <row r="37324">
      <c r="A37324" s="9">
        <f t="shared" si="1"/>
        <v>27512</v>
      </c>
      <c r="B37324" s="5" t="s">
        <v>23464</v>
      </c>
      <c r="C37324" s="6" t="s">
        <v>74</v>
      </c>
    </row>
    <row r="37325">
      <c r="A37325" s="9">
        <f t="shared" si="1"/>
        <v>27513</v>
      </c>
      <c r="B37325" s="8" t="s">
        <v>23465</v>
      </c>
      <c r="C37325" s="9" t="s">
        <v>1470</v>
      </c>
    </row>
    <row r="37326">
      <c r="A37326" s="9">
        <f t="shared" si="1"/>
        <v>27514</v>
      </c>
      <c r="B37326" s="8" t="s">
        <v>23466</v>
      </c>
      <c r="C37326" s="9" t="s">
        <v>188</v>
      </c>
    </row>
    <row r="37327">
      <c r="A37327" s="9">
        <f t="shared" si="1"/>
        <v>27515</v>
      </c>
      <c r="B37327" s="8" t="s">
        <v>23467</v>
      </c>
      <c r="C37327" s="9" t="s">
        <v>815</v>
      </c>
    </row>
    <row r="37328">
      <c r="A37328" s="9">
        <f t="shared" si="1"/>
        <v>27516</v>
      </c>
      <c r="B37328" s="8" t="s">
        <v>23468</v>
      </c>
      <c r="C37328" s="9" t="s">
        <v>815</v>
      </c>
    </row>
    <row r="37329">
      <c r="A37329" s="9">
        <f t="shared" si="1"/>
        <v>27517</v>
      </c>
      <c r="B37329" s="5" t="s">
        <v>23469</v>
      </c>
      <c r="C37329" s="6" t="s">
        <v>1360</v>
      </c>
    </row>
    <row r="37330">
      <c r="A37330" s="9">
        <f t="shared" si="1"/>
        <v>27518</v>
      </c>
      <c r="B37330" s="5" t="s">
        <v>23470</v>
      </c>
      <c r="C37330" s="6" t="s">
        <v>1360</v>
      </c>
    </row>
    <row r="37331">
      <c r="A37331" s="9">
        <f t="shared" si="1"/>
        <v>27519</v>
      </c>
      <c r="B37331" s="5" t="s">
        <v>23471</v>
      </c>
      <c r="C37331" s="6" t="s">
        <v>731</v>
      </c>
    </row>
    <row r="37332">
      <c r="A37332" s="9">
        <f t="shared" si="1"/>
        <v>27520</v>
      </c>
      <c r="B37332" s="5" t="s">
        <v>23472</v>
      </c>
      <c r="C37332" s="6" t="s">
        <v>731</v>
      </c>
    </row>
    <row r="37333">
      <c r="A37333" s="9">
        <f t="shared" si="1"/>
        <v>27521</v>
      </c>
      <c r="B37333" s="5" t="s">
        <v>23473</v>
      </c>
      <c r="C37333" s="6" t="s">
        <v>1120</v>
      </c>
    </row>
    <row r="37334">
      <c r="A37334" s="9">
        <f t="shared" si="1"/>
        <v>27522</v>
      </c>
      <c r="B37334" s="8" t="s">
        <v>23474</v>
      </c>
      <c r="C37334" s="9" t="s">
        <v>845</v>
      </c>
    </row>
    <row r="37335">
      <c r="A37335" s="9">
        <f t="shared" si="1"/>
        <v>27523</v>
      </c>
      <c r="B37335" s="8" t="s">
        <v>23475</v>
      </c>
      <c r="C37335" s="9" t="s">
        <v>399</v>
      </c>
    </row>
    <row r="37336">
      <c r="A37336" s="9">
        <f t="shared" si="1"/>
        <v>27524</v>
      </c>
      <c r="B37336" s="8" t="s">
        <v>23476</v>
      </c>
      <c r="C37336" s="9" t="s">
        <v>502</v>
      </c>
    </row>
    <row r="37337">
      <c r="A37337" s="9">
        <f t="shared" si="1"/>
        <v>27525</v>
      </c>
      <c r="B37337" s="8" t="s">
        <v>23477</v>
      </c>
      <c r="C37337" s="9" t="s">
        <v>818</v>
      </c>
    </row>
    <row r="37338">
      <c r="A37338" s="9">
        <f t="shared" si="1"/>
        <v>27526</v>
      </c>
      <c r="B37338" s="8" t="s">
        <v>23478</v>
      </c>
      <c r="C37338" s="9" t="s">
        <v>818</v>
      </c>
    </row>
    <row r="37339">
      <c r="A37339" s="9">
        <f t="shared" si="1"/>
        <v>27527</v>
      </c>
      <c r="B37339" s="8" t="s">
        <v>23479</v>
      </c>
      <c r="C37339" s="9" t="s">
        <v>818</v>
      </c>
    </row>
    <row r="37340">
      <c r="A37340" s="9">
        <f t="shared" si="1"/>
        <v>27528</v>
      </c>
      <c r="B37340" s="5" t="s">
        <v>23480</v>
      </c>
      <c r="C37340" s="6" t="s">
        <v>603</v>
      </c>
    </row>
    <row r="37341">
      <c r="A37341" s="9">
        <f t="shared" si="1"/>
        <v>27529</v>
      </c>
      <c r="B37341" s="5" t="s">
        <v>23481</v>
      </c>
      <c r="C37341" s="6" t="s">
        <v>1262</v>
      </c>
    </row>
    <row r="37342">
      <c r="A37342" s="9">
        <f t="shared" si="1"/>
        <v>27530</v>
      </c>
      <c r="B37342" s="5" t="s">
        <v>23482</v>
      </c>
      <c r="C37342" s="6" t="s">
        <v>612</v>
      </c>
    </row>
    <row r="37343">
      <c r="A37343" s="9">
        <f t="shared" si="1"/>
        <v>27531</v>
      </c>
      <c r="B37343" s="8" t="s">
        <v>23483</v>
      </c>
      <c r="C37343" s="9" t="s">
        <v>479</v>
      </c>
    </row>
    <row r="37344">
      <c r="A37344" s="9">
        <f t="shared" si="1"/>
        <v>27532</v>
      </c>
      <c r="B37344" s="8" t="s">
        <v>23484</v>
      </c>
      <c r="C37344" s="9" t="s">
        <v>121</v>
      </c>
    </row>
    <row r="37345">
      <c r="A37345" s="9">
        <f t="shared" si="1"/>
        <v>27533</v>
      </c>
      <c r="B37345" s="8" t="s">
        <v>23485</v>
      </c>
      <c r="C37345" s="9" t="s">
        <v>722</v>
      </c>
    </row>
    <row r="37346">
      <c r="A37346" s="9">
        <f t="shared" si="1"/>
        <v>27534</v>
      </c>
      <c r="B37346" s="8" t="s">
        <v>23486</v>
      </c>
      <c r="C37346" s="9" t="s">
        <v>818</v>
      </c>
    </row>
    <row r="37347">
      <c r="A37347" s="9">
        <f t="shared" si="1"/>
        <v>27535</v>
      </c>
      <c r="B37347" s="5" t="s">
        <v>23487</v>
      </c>
      <c r="C37347" s="6" t="s">
        <v>603</v>
      </c>
    </row>
    <row r="37348">
      <c r="A37348" s="9">
        <f t="shared" si="1"/>
        <v>27536</v>
      </c>
      <c r="B37348" s="5" t="s">
        <v>23488</v>
      </c>
      <c r="C37348" s="6" t="s">
        <v>683</v>
      </c>
    </row>
    <row r="37349">
      <c r="A37349" s="9">
        <f t="shared" si="1"/>
        <v>27536</v>
      </c>
      <c r="B37349" s="37" t="s">
        <v>23488</v>
      </c>
      <c r="C37349" s="28" t="s">
        <v>23633</v>
      </c>
    </row>
    <row r="37350">
      <c r="A37350" s="9">
        <f t="shared" si="1"/>
        <v>27537</v>
      </c>
      <c r="B37350" s="5" t="s">
        <v>23489</v>
      </c>
      <c r="C37350" s="6" t="s">
        <v>62</v>
      </c>
    </row>
    <row r="37351">
      <c r="A37351" s="9">
        <f t="shared" si="1"/>
        <v>27537</v>
      </c>
      <c r="B37351" s="5" t="s">
        <v>23489</v>
      </c>
      <c r="C37351" s="6" t="s">
        <v>23628</v>
      </c>
    </row>
    <row r="37352">
      <c r="A37352" s="9">
        <f t="shared" si="1"/>
        <v>27538</v>
      </c>
      <c r="B37352" s="8" t="s">
        <v>23490</v>
      </c>
      <c r="C37352" s="9" t="s">
        <v>399</v>
      </c>
    </row>
    <row r="37353">
      <c r="A37353" s="9">
        <f t="shared" si="1"/>
        <v>27539</v>
      </c>
      <c r="B37353" s="5" t="s">
        <v>23491</v>
      </c>
      <c r="C37353" s="6" t="s">
        <v>1223</v>
      </c>
    </row>
    <row r="37354">
      <c r="A37354" s="9">
        <f t="shared" si="1"/>
        <v>27540</v>
      </c>
      <c r="B37354" s="8" t="s">
        <v>23492</v>
      </c>
      <c r="C37354" s="9" t="s">
        <v>728</v>
      </c>
    </row>
    <row r="37355">
      <c r="A37355" s="9">
        <f t="shared" si="1"/>
        <v>27541</v>
      </c>
      <c r="B37355" s="8" t="s">
        <v>23493</v>
      </c>
      <c r="C37355" s="9" t="s">
        <v>1042</v>
      </c>
    </row>
    <row r="37356">
      <c r="A37356" s="9">
        <f t="shared" si="1"/>
        <v>27542</v>
      </c>
      <c r="B37356" s="5" t="s">
        <v>23494</v>
      </c>
      <c r="C37356" s="6" t="s">
        <v>1262</v>
      </c>
    </row>
    <row r="37357">
      <c r="A37357" s="9">
        <f t="shared" si="1"/>
        <v>27543</v>
      </c>
      <c r="B37357" s="5" t="s">
        <v>23495</v>
      </c>
      <c r="C37357" s="6" t="s">
        <v>731</v>
      </c>
    </row>
    <row r="37358">
      <c r="A37358" s="9">
        <f t="shared" si="1"/>
        <v>27544</v>
      </c>
      <c r="B37358" s="8" t="s">
        <v>23496</v>
      </c>
      <c r="C37358" s="6" t="s">
        <v>10122</v>
      </c>
    </row>
    <row r="37359">
      <c r="A37359" s="9">
        <f t="shared" si="1"/>
        <v>27544</v>
      </c>
      <c r="B37359" s="8" t="s">
        <v>23496</v>
      </c>
      <c r="C37359" s="6" t="s">
        <v>616</v>
      </c>
    </row>
    <row r="37360">
      <c r="A37360" s="9">
        <f t="shared" si="1"/>
        <v>27544</v>
      </c>
      <c r="B37360" s="8" t="s">
        <v>23496</v>
      </c>
      <c r="C37360" s="9" t="s">
        <v>399</v>
      </c>
    </row>
    <row r="37361">
      <c r="A37361" s="9">
        <f t="shared" si="1"/>
        <v>27544</v>
      </c>
      <c r="B37361" s="8" t="s">
        <v>23496</v>
      </c>
      <c r="C37361" s="6" t="s">
        <v>23637</v>
      </c>
    </row>
    <row r="37362">
      <c r="A37362" s="9">
        <f t="shared" si="1"/>
        <v>27545</v>
      </c>
      <c r="B37362" s="5" t="s">
        <v>23497</v>
      </c>
      <c r="C37362" s="6" t="s">
        <v>365</v>
      </c>
    </row>
    <row r="37363">
      <c r="A37363" s="9">
        <f t="shared" si="1"/>
        <v>27546</v>
      </c>
      <c r="B37363" s="8" t="s">
        <v>23498</v>
      </c>
      <c r="C37363" s="6" t="s">
        <v>150</v>
      </c>
    </row>
    <row r="37364">
      <c r="A37364" s="9">
        <f t="shared" si="1"/>
        <v>27546</v>
      </c>
      <c r="B37364" s="8" t="s">
        <v>23498</v>
      </c>
      <c r="C37364" s="9" t="s">
        <v>25</v>
      </c>
    </row>
    <row r="37365">
      <c r="A37365" s="9">
        <f t="shared" si="1"/>
        <v>27546</v>
      </c>
      <c r="B37365" s="8" t="s">
        <v>23498</v>
      </c>
      <c r="C37365" s="9" t="s">
        <v>142</v>
      </c>
    </row>
    <row r="37366">
      <c r="A37366" s="9">
        <f t="shared" si="1"/>
        <v>27546</v>
      </c>
      <c r="B37366" s="8" t="s">
        <v>23498</v>
      </c>
      <c r="C37366" s="6" t="s">
        <v>23637</v>
      </c>
    </row>
    <row r="37367">
      <c r="A37367" s="9">
        <f t="shared" si="1"/>
        <v>27547</v>
      </c>
      <c r="B37367" s="8" t="s">
        <v>23499</v>
      </c>
      <c r="C37367" s="9" t="s">
        <v>399</v>
      </c>
    </row>
    <row r="37368">
      <c r="A37368" s="9">
        <f t="shared" si="1"/>
        <v>27547</v>
      </c>
      <c r="B37368" s="8" t="s">
        <v>23499</v>
      </c>
      <c r="C37368" s="9" t="s">
        <v>616</v>
      </c>
    </row>
    <row r="37369">
      <c r="A37369" s="9">
        <f t="shared" si="1"/>
        <v>27548</v>
      </c>
      <c r="B37369" s="5" t="s">
        <v>23500</v>
      </c>
      <c r="C37369" s="6" t="s">
        <v>346</v>
      </c>
    </row>
    <row r="37370">
      <c r="A37370" s="9">
        <f t="shared" si="1"/>
        <v>27548</v>
      </c>
      <c r="B37370" s="5" t="s">
        <v>23500</v>
      </c>
      <c r="C37370" s="6" t="s">
        <v>23628</v>
      </c>
    </row>
    <row r="37371">
      <c r="A37371" s="9">
        <f t="shared" si="1"/>
        <v>27549</v>
      </c>
      <c r="B37371" s="8" t="s">
        <v>23501</v>
      </c>
      <c r="C37371" s="9" t="s">
        <v>64</v>
      </c>
    </row>
    <row r="37372">
      <c r="A37372" s="9">
        <f t="shared" si="1"/>
        <v>27550</v>
      </c>
      <c r="B37372" s="8" t="s">
        <v>23502</v>
      </c>
      <c r="C37372" s="9" t="s">
        <v>64</v>
      </c>
    </row>
    <row r="37373">
      <c r="A37373" s="9">
        <f t="shared" si="1"/>
        <v>27551</v>
      </c>
      <c r="B37373" s="8" t="s">
        <v>23503</v>
      </c>
      <c r="C37373" s="9" t="s">
        <v>547</v>
      </c>
    </row>
    <row r="37374">
      <c r="A37374" s="9">
        <f t="shared" si="1"/>
        <v>27552</v>
      </c>
      <c r="B37374" s="5" t="s">
        <v>23504</v>
      </c>
      <c r="C37374" s="11" t="s">
        <v>423</v>
      </c>
    </row>
    <row r="37375">
      <c r="A37375" s="9">
        <f t="shared" si="1"/>
        <v>27553</v>
      </c>
      <c r="B37375" s="8" t="s">
        <v>23505</v>
      </c>
      <c r="C37375" s="9" t="s">
        <v>60</v>
      </c>
    </row>
    <row r="37376">
      <c r="A37376" s="9">
        <f t="shared" si="1"/>
        <v>27554</v>
      </c>
      <c r="B37376" s="5" t="s">
        <v>23506</v>
      </c>
      <c r="C37376" s="6" t="s">
        <v>1207</v>
      </c>
    </row>
    <row r="37377">
      <c r="A37377" s="9">
        <f t="shared" si="1"/>
        <v>27555</v>
      </c>
      <c r="B37377" s="32" t="s">
        <v>27942</v>
      </c>
      <c r="C37377" s="26" t="s">
        <v>67</v>
      </c>
    </row>
    <row r="37378">
      <c r="A37378" s="9">
        <f t="shared" si="1"/>
        <v>27556</v>
      </c>
      <c r="B37378" s="5" t="s">
        <v>23507</v>
      </c>
      <c r="C37378" s="6" t="s">
        <v>426</v>
      </c>
    </row>
    <row r="37379">
      <c r="A37379" s="9">
        <f t="shared" si="1"/>
        <v>27557</v>
      </c>
      <c r="B37379" s="8" t="s">
        <v>23508</v>
      </c>
      <c r="C37379" s="6" t="s">
        <v>132</v>
      </c>
    </row>
    <row r="37380">
      <c r="A37380" s="9">
        <f t="shared" si="1"/>
        <v>27557</v>
      </c>
      <c r="B37380" s="8" t="s">
        <v>23508</v>
      </c>
      <c r="C37380" s="9" t="s">
        <v>60</v>
      </c>
    </row>
    <row r="37381">
      <c r="A37381" s="9">
        <f t="shared" si="1"/>
        <v>27557</v>
      </c>
      <c r="B37381" s="8" t="s">
        <v>23508</v>
      </c>
      <c r="C37381" s="6" t="s">
        <v>23637</v>
      </c>
    </row>
    <row r="37382">
      <c r="A37382" s="9">
        <f t="shared" si="1"/>
        <v>27558</v>
      </c>
      <c r="B37382" s="8" t="s">
        <v>23509</v>
      </c>
      <c r="C37382" s="6" t="s">
        <v>132</v>
      </c>
    </row>
    <row r="37383">
      <c r="A37383" s="9">
        <f t="shared" si="1"/>
        <v>27558</v>
      </c>
      <c r="B37383" s="8" t="s">
        <v>23509</v>
      </c>
      <c r="C37383" s="9" t="s">
        <v>60</v>
      </c>
    </row>
    <row r="37384">
      <c r="A37384" s="9">
        <f t="shared" si="1"/>
        <v>27558</v>
      </c>
      <c r="B37384" s="8" t="s">
        <v>23509</v>
      </c>
      <c r="C37384" s="6" t="s">
        <v>23637</v>
      </c>
    </row>
    <row r="37385">
      <c r="A37385" s="9">
        <f t="shared" si="1"/>
        <v>27559</v>
      </c>
      <c r="B37385" s="8" t="s">
        <v>23510</v>
      </c>
      <c r="C37385" s="6" t="s">
        <v>132</v>
      </c>
    </row>
    <row r="37386">
      <c r="A37386" s="9">
        <f t="shared" si="1"/>
        <v>27559</v>
      </c>
      <c r="B37386" s="8" t="s">
        <v>23510</v>
      </c>
      <c r="C37386" s="9" t="s">
        <v>60</v>
      </c>
    </row>
    <row r="37387">
      <c r="A37387" s="9">
        <f t="shared" si="1"/>
        <v>27559</v>
      </c>
      <c r="B37387" s="8" t="s">
        <v>23510</v>
      </c>
      <c r="C37387" s="9" t="s">
        <v>54</v>
      </c>
    </row>
    <row r="37388">
      <c r="A37388" s="9">
        <f t="shared" si="1"/>
        <v>27559</v>
      </c>
      <c r="B37388" s="8" t="s">
        <v>23510</v>
      </c>
      <c r="C37388" s="6" t="s">
        <v>23637</v>
      </c>
    </row>
    <row r="37389">
      <c r="A37389" s="9">
        <f t="shared" si="1"/>
        <v>27560</v>
      </c>
      <c r="B37389" s="8" t="s">
        <v>23511</v>
      </c>
      <c r="C37389" s="9" t="s">
        <v>60</v>
      </c>
    </row>
    <row r="37390">
      <c r="A37390" s="9">
        <f t="shared" si="1"/>
        <v>27561</v>
      </c>
      <c r="B37390" s="8" t="s">
        <v>23512</v>
      </c>
      <c r="C37390" s="6" t="s">
        <v>132</v>
      </c>
    </row>
    <row r="37391">
      <c r="A37391" s="9">
        <f t="shared" si="1"/>
        <v>27561</v>
      </c>
      <c r="B37391" s="8" t="s">
        <v>23512</v>
      </c>
      <c r="C37391" s="6" t="s">
        <v>23637</v>
      </c>
    </row>
    <row r="37392">
      <c r="A37392" s="9">
        <f t="shared" si="1"/>
        <v>27562</v>
      </c>
      <c r="B37392" s="8" t="s">
        <v>23513</v>
      </c>
      <c r="C37392" s="6" t="s">
        <v>132</v>
      </c>
    </row>
    <row r="37393">
      <c r="A37393" s="9">
        <f t="shared" si="1"/>
        <v>27562</v>
      </c>
      <c r="B37393" s="8" t="s">
        <v>23513</v>
      </c>
      <c r="C37393" s="9" t="s">
        <v>60</v>
      </c>
    </row>
    <row r="37394">
      <c r="A37394" s="9">
        <f t="shared" si="1"/>
        <v>27562</v>
      </c>
      <c r="B37394" s="8" t="s">
        <v>23513</v>
      </c>
      <c r="C37394" s="9" t="s">
        <v>25</v>
      </c>
    </row>
    <row r="37395">
      <c r="A37395" s="9">
        <f t="shared" si="1"/>
        <v>27562</v>
      </c>
      <c r="B37395" s="8" t="s">
        <v>23513</v>
      </c>
      <c r="C37395" s="6" t="s">
        <v>23637</v>
      </c>
    </row>
    <row r="37396">
      <c r="A37396" s="9">
        <f t="shared" si="1"/>
        <v>27563</v>
      </c>
      <c r="B37396" s="8" t="s">
        <v>23514</v>
      </c>
      <c r="C37396" s="9" t="s">
        <v>142</v>
      </c>
    </row>
    <row r="37397">
      <c r="A37397" s="9">
        <f t="shared" si="1"/>
        <v>27564</v>
      </c>
      <c r="B37397" s="8" t="s">
        <v>23515</v>
      </c>
      <c r="C37397" s="6" t="s">
        <v>132</v>
      </c>
    </row>
    <row r="37398">
      <c r="A37398" s="9">
        <f t="shared" si="1"/>
        <v>27564</v>
      </c>
      <c r="B37398" s="8" t="s">
        <v>23515</v>
      </c>
      <c r="C37398" s="6" t="s">
        <v>23637</v>
      </c>
    </row>
    <row r="37399">
      <c r="A37399" s="9">
        <f t="shared" si="1"/>
        <v>27565</v>
      </c>
      <c r="B37399" s="8" t="s">
        <v>23516</v>
      </c>
      <c r="C37399" s="9" t="s">
        <v>60</v>
      </c>
    </row>
    <row r="37400">
      <c r="A37400" s="9">
        <f t="shared" si="1"/>
        <v>27566</v>
      </c>
      <c r="B37400" s="14" t="s">
        <v>27943</v>
      </c>
      <c r="C37400" s="9" t="s">
        <v>60</v>
      </c>
    </row>
    <row r="37401">
      <c r="A37401" s="9">
        <f t="shared" si="1"/>
        <v>27567</v>
      </c>
      <c r="B37401" s="5" t="s">
        <v>23518</v>
      </c>
      <c r="C37401" s="6" t="s">
        <v>426</v>
      </c>
    </row>
    <row r="37402">
      <c r="A37402" s="9">
        <f t="shared" si="1"/>
        <v>27568</v>
      </c>
      <c r="B37402" s="8" t="s">
        <v>23519</v>
      </c>
      <c r="C37402" s="9" t="s">
        <v>40</v>
      </c>
    </row>
    <row r="37403">
      <c r="A37403" s="9">
        <f t="shared" si="1"/>
        <v>27569</v>
      </c>
      <c r="B37403" s="5" t="s">
        <v>23520</v>
      </c>
      <c r="C37403" s="6" t="s">
        <v>1007</v>
      </c>
    </row>
    <row r="37404">
      <c r="A37404" s="9">
        <f t="shared" si="1"/>
        <v>27570</v>
      </c>
      <c r="B37404" s="8" t="s">
        <v>23521</v>
      </c>
      <c r="C37404" s="9" t="s">
        <v>60</v>
      </c>
    </row>
    <row r="37405">
      <c r="A37405" s="9">
        <f t="shared" si="1"/>
        <v>27570</v>
      </c>
      <c r="B37405" s="8" t="s">
        <v>23521</v>
      </c>
      <c r="C37405" s="9" t="s">
        <v>162</v>
      </c>
    </row>
    <row r="37406">
      <c r="A37406" s="9">
        <f t="shared" si="1"/>
        <v>27570</v>
      </c>
      <c r="B37406" s="8" t="s">
        <v>23521</v>
      </c>
      <c r="C37406" s="9" t="s">
        <v>142</v>
      </c>
    </row>
    <row r="37407">
      <c r="A37407" s="9">
        <f t="shared" si="1"/>
        <v>27570</v>
      </c>
      <c r="B37407" s="8" t="s">
        <v>23521</v>
      </c>
      <c r="C37407" s="9" t="s">
        <v>24</v>
      </c>
    </row>
    <row r="37408">
      <c r="A37408" s="9">
        <f t="shared" si="1"/>
        <v>27571</v>
      </c>
      <c r="B37408" s="5" t="s">
        <v>23523</v>
      </c>
      <c r="C37408" s="6" t="s">
        <v>367</v>
      </c>
    </row>
    <row r="37409">
      <c r="A37409" s="9">
        <f t="shared" si="1"/>
        <v>27572</v>
      </c>
      <c r="B37409" s="8" t="s">
        <v>23524</v>
      </c>
      <c r="C37409" s="9" t="s">
        <v>893</v>
      </c>
    </row>
    <row r="37410">
      <c r="A37410" s="9">
        <f t="shared" si="1"/>
        <v>27573</v>
      </c>
      <c r="B37410" s="5" t="s">
        <v>23525</v>
      </c>
      <c r="C37410" s="6" t="s">
        <v>109</v>
      </c>
    </row>
    <row r="37411">
      <c r="A37411" s="9">
        <f t="shared" si="1"/>
        <v>27573</v>
      </c>
      <c r="B37411" s="5" t="s">
        <v>23525</v>
      </c>
      <c r="C37411" s="6" t="s">
        <v>121</v>
      </c>
    </row>
    <row r="37412">
      <c r="A37412" s="9">
        <f t="shared" si="1"/>
        <v>27574</v>
      </c>
      <c r="B37412" s="8" t="s">
        <v>23526</v>
      </c>
      <c r="C37412" s="9" t="s">
        <v>64</v>
      </c>
    </row>
    <row r="37413">
      <c r="A37413" s="9">
        <f t="shared" si="1"/>
        <v>27575</v>
      </c>
      <c r="B37413" s="25" t="s">
        <v>27944</v>
      </c>
      <c r="C37413" s="26" t="s">
        <v>12983</v>
      </c>
    </row>
    <row r="37414">
      <c r="A37414" s="9">
        <f t="shared" si="1"/>
        <v>27576</v>
      </c>
      <c r="B37414" s="8" t="s">
        <v>23527</v>
      </c>
      <c r="C37414" s="6" t="s">
        <v>672</v>
      </c>
    </row>
    <row r="37415">
      <c r="A37415" s="9">
        <f t="shared" si="1"/>
        <v>27576</v>
      </c>
      <c r="B37415" s="8" t="s">
        <v>23527</v>
      </c>
      <c r="C37415" s="9" t="s">
        <v>162</v>
      </c>
    </row>
    <row r="37416">
      <c r="A37416" s="9">
        <f t="shared" si="1"/>
        <v>27576</v>
      </c>
      <c r="B37416" s="8" t="s">
        <v>23527</v>
      </c>
      <c r="C37416" s="6" t="s">
        <v>23637</v>
      </c>
    </row>
    <row r="37417">
      <c r="A37417" s="9">
        <f t="shared" si="1"/>
        <v>27577</v>
      </c>
      <c r="B37417" s="8" t="s">
        <v>23528</v>
      </c>
      <c r="C37417" s="9" t="s">
        <v>24</v>
      </c>
    </row>
    <row r="37418">
      <c r="A37418" s="9">
        <f t="shared" si="1"/>
        <v>27577</v>
      </c>
      <c r="B37418" s="8" t="s">
        <v>23528</v>
      </c>
      <c r="C37418" s="9" t="s">
        <v>25</v>
      </c>
    </row>
    <row r="37419">
      <c r="A37419" s="9">
        <f t="shared" si="1"/>
        <v>27578</v>
      </c>
      <c r="B37419" s="8" t="s">
        <v>23529</v>
      </c>
      <c r="C37419" s="9" t="s">
        <v>24</v>
      </c>
    </row>
    <row r="37420">
      <c r="A37420" s="9">
        <f t="shared" si="1"/>
        <v>27579</v>
      </c>
      <c r="B37420" s="5" t="s">
        <v>23530</v>
      </c>
      <c r="C37420" s="6" t="s">
        <v>1040</v>
      </c>
    </row>
    <row r="37421">
      <c r="A37421" s="9">
        <f t="shared" si="1"/>
        <v>27580</v>
      </c>
      <c r="B37421" s="5" t="s">
        <v>23531</v>
      </c>
      <c r="C37421" s="6" t="s">
        <v>97</v>
      </c>
    </row>
    <row r="37422">
      <c r="A37422" s="9">
        <f t="shared" si="1"/>
        <v>27580</v>
      </c>
      <c r="B37422" s="5" t="s">
        <v>23531</v>
      </c>
      <c r="C37422" s="6" t="s">
        <v>23637</v>
      </c>
    </row>
    <row r="37423">
      <c r="A37423" s="9">
        <f t="shared" si="1"/>
        <v>27581</v>
      </c>
      <c r="B37423" s="5" t="s">
        <v>23532</v>
      </c>
      <c r="C37423" s="6" t="s">
        <v>437</v>
      </c>
    </row>
    <row r="37424">
      <c r="A37424" s="9">
        <f t="shared" si="1"/>
        <v>27582</v>
      </c>
      <c r="B37424" s="5" t="s">
        <v>23533</v>
      </c>
      <c r="C37424" s="6" t="s">
        <v>1267</v>
      </c>
    </row>
    <row r="37425">
      <c r="A37425" s="9">
        <f t="shared" si="1"/>
        <v>27583</v>
      </c>
      <c r="B37425" s="5" t="s">
        <v>23534</v>
      </c>
      <c r="C37425" s="6" t="s">
        <v>714</v>
      </c>
    </row>
    <row r="37426">
      <c r="A37426" s="9">
        <f t="shared" si="1"/>
        <v>27583</v>
      </c>
      <c r="B37426" s="5" t="s">
        <v>23534</v>
      </c>
      <c r="C37426" s="6" t="s">
        <v>23672</v>
      </c>
    </row>
    <row r="37427">
      <c r="A37427" s="9">
        <f t="shared" si="1"/>
        <v>27584</v>
      </c>
      <c r="B37427" s="25" t="s">
        <v>27945</v>
      </c>
      <c r="C37427" s="26" t="s">
        <v>10122</v>
      </c>
    </row>
    <row r="37428">
      <c r="A37428" s="9">
        <f t="shared" si="1"/>
        <v>27584</v>
      </c>
      <c r="B37428" s="27" t="s">
        <v>27945</v>
      </c>
      <c r="C37428" s="28" t="s">
        <v>23637</v>
      </c>
    </row>
    <row r="37429">
      <c r="A37429" s="9">
        <f t="shared" si="1"/>
        <v>27585</v>
      </c>
      <c r="B37429" s="25" t="s">
        <v>27946</v>
      </c>
      <c r="C37429" s="26" t="s">
        <v>10122</v>
      </c>
    </row>
    <row r="37430">
      <c r="A37430" s="9">
        <f t="shared" si="1"/>
        <v>27585</v>
      </c>
      <c r="B37430" s="27" t="s">
        <v>27946</v>
      </c>
      <c r="C37430" s="28" t="s">
        <v>23637</v>
      </c>
    </row>
    <row r="37431">
      <c r="A37431" s="9">
        <f t="shared" si="1"/>
        <v>27586</v>
      </c>
      <c r="B37431" s="5" t="s">
        <v>23535</v>
      </c>
      <c r="C37431" s="6" t="s">
        <v>1378</v>
      </c>
    </row>
    <row r="37432">
      <c r="A37432" s="9">
        <f t="shared" si="1"/>
        <v>27587</v>
      </c>
      <c r="B37432" s="8" t="s">
        <v>23536</v>
      </c>
      <c r="C37432" s="9" t="s">
        <v>835</v>
      </c>
    </row>
    <row r="37433">
      <c r="A37433" s="9">
        <f t="shared" si="1"/>
        <v>27588</v>
      </c>
      <c r="B37433" s="8" t="s">
        <v>23537</v>
      </c>
      <c r="C37433" s="9" t="s">
        <v>188</v>
      </c>
    </row>
    <row r="37434">
      <c r="A37434" s="9">
        <f t="shared" si="1"/>
        <v>27589</v>
      </c>
      <c r="B37434" s="5" t="s">
        <v>23538</v>
      </c>
      <c r="C37434" s="6" t="s">
        <v>462</v>
      </c>
    </row>
    <row r="37435">
      <c r="A37435" s="9">
        <f t="shared" si="1"/>
        <v>27589</v>
      </c>
      <c r="B37435" s="5" t="s">
        <v>23538</v>
      </c>
      <c r="C37435" s="6" t="s">
        <v>25</v>
      </c>
    </row>
    <row r="37436">
      <c r="A37436" s="9">
        <f t="shared" si="1"/>
        <v>27589</v>
      </c>
      <c r="B37436" s="5" t="s">
        <v>23538</v>
      </c>
      <c r="C37436" s="6" t="s">
        <v>24</v>
      </c>
    </row>
    <row r="37437">
      <c r="A37437" s="9">
        <f t="shared" si="1"/>
        <v>27589</v>
      </c>
      <c r="B37437" s="5" t="s">
        <v>23538</v>
      </c>
      <c r="C37437" s="6" t="s">
        <v>23637</v>
      </c>
    </row>
    <row r="37438">
      <c r="A37438" s="9">
        <f t="shared" si="1"/>
        <v>27590</v>
      </c>
      <c r="B37438" s="5" t="s">
        <v>23539</v>
      </c>
      <c r="C37438" s="6" t="s">
        <v>15</v>
      </c>
    </row>
    <row r="37439">
      <c r="A37439" s="9">
        <f t="shared" si="1"/>
        <v>27591</v>
      </c>
      <c r="B37439" s="5" t="s">
        <v>23540</v>
      </c>
      <c r="C37439" s="6" t="s">
        <v>1856</v>
      </c>
    </row>
    <row r="37440">
      <c r="A37440" s="9">
        <f t="shared" si="1"/>
        <v>27591</v>
      </c>
      <c r="B37440" s="5" t="s">
        <v>23540</v>
      </c>
      <c r="C37440" s="6" t="s">
        <v>399</v>
      </c>
    </row>
    <row r="37441">
      <c r="A37441" s="9">
        <f t="shared" si="1"/>
        <v>27592</v>
      </c>
      <c r="B37441" s="5" t="s">
        <v>23541</v>
      </c>
      <c r="C37441" s="6" t="s">
        <v>591</v>
      </c>
    </row>
    <row r="37442">
      <c r="A37442" s="9">
        <f t="shared" si="1"/>
        <v>27593</v>
      </c>
      <c r="B37442" s="8" t="s">
        <v>23542</v>
      </c>
      <c r="C37442" s="9" t="s">
        <v>72</v>
      </c>
    </row>
    <row r="37443">
      <c r="A37443" s="9">
        <f t="shared" si="1"/>
        <v>27594</v>
      </c>
      <c r="B37443" s="8" t="s">
        <v>23543</v>
      </c>
      <c r="C37443" s="9" t="s">
        <v>72</v>
      </c>
    </row>
    <row r="37444">
      <c r="A37444" s="9">
        <f t="shared" si="1"/>
        <v>27595</v>
      </c>
      <c r="B37444" s="8" t="s">
        <v>23544</v>
      </c>
      <c r="C37444" s="9" t="s">
        <v>72</v>
      </c>
    </row>
    <row r="37445">
      <c r="A37445" s="9">
        <f t="shared" si="1"/>
        <v>27596</v>
      </c>
      <c r="B37445" s="5" t="s">
        <v>23545</v>
      </c>
      <c r="C37445" s="6" t="s">
        <v>1207</v>
      </c>
    </row>
    <row r="37446">
      <c r="A37446" s="9">
        <f t="shared" si="1"/>
        <v>27597</v>
      </c>
      <c r="B37446" s="8" t="s">
        <v>23546</v>
      </c>
      <c r="C37446" s="9" t="s">
        <v>728</v>
      </c>
    </row>
    <row r="37447">
      <c r="A37447" s="9">
        <f t="shared" si="1"/>
        <v>27598</v>
      </c>
      <c r="B37447" s="8" t="s">
        <v>23547</v>
      </c>
      <c r="C37447" s="9" t="s">
        <v>728</v>
      </c>
    </row>
    <row r="37448">
      <c r="A37448" s="9">
        <f t="shared" si="1"/>
        <v>27599</v>
      </c>
      <c r="B37448" s="8" t="s">
        <v>23548</v>
      </c>
      <c r="C37448" s="9" t="s">
        <v>728</v>
      </c>
    </row>
    <row r="37449">
      <c r="A37449" s="9">
        <f t="shared" si="1"/>
        <v>27599</v>
      </c>
      <c r="B37449" s="8" t="s">
        <v>23548</v>
      </c>
      <c r="C37449" s="9" t="s">
        <v>815</v>
      </c>
    </row>
    <row r="37450">
      <c r="A37450" s="9">
        <f t="shared" si="1"/>
        <v>27600</v>
      </c>
      <c r="B37450" s="8" t="s">
        <v>23549</v>
      </c>
      <c r="C37450" s="9" t="s">
        <v>728</v>
      </c>
    </row>
    <row r="37451">
      <c r="A37451" s="9">
        <f t="shared" si="1"/>
        <v>27601</v>
      </c>
      <c r="B37451" s="5" t="s">
        <v>23550</v>
      </c>
      <c r="C37451" s="6" t="s">
        <v>267</v>
      </c>
    </row>
    <row r="37452">
      <c r="A37452" s="9">
        <f t="shared" si="1"/>
        <v>27601</v>
      </c>
      <c r="B37452" s="5" t="s">
        <v>23550</v>
      </c>
      <c r="C37452" s="6" t="s">
        <v>405</v>
      </c>
    </row>
    <row r="37453">
      <c r="A37453" s="9">
        <f t="shared" si="1"/>
        <v>27601</v>
      </c>
      <c r="B37453" s="5" t="s">
        <v>23550</v>
      </c>
      <c r="C37453" s="6" t="s">
        <v>23637</v>
      </c>
    </row>
    <row r="37454">
      <c r="A37454" s="9">
        <f t="shared" si="1"/>
        <v>27602</v>
      </c>
      <c r="B37454" s="5" t="s">
        <v>23551</v>
      </c>
      <c r="C37454" s="6" t="s">
        <v>267</v>
      </c>
    </row>
    <row r="37455">
      <c r="A37455" s="9">
        <f t="shared" si="1"/>
        <v>27602</v>
      </c>
      <c r="B37455" s="5" t="s">
        <v>23551</v>
      </c>
      <c r="C37455" s="6" t="s">
        <v>405</v>
      </c>
    </row>
    <row r="37456">
      <c r="A37456" s="9">
        <f t="shared" si="1"/>
        <v>27602</v>
      </c>
      <c r="B37456" s="5" t="s">
        <v>23551</v>
      </c>
      <c r="C37456" s="6" t="s">
        <v>23637</v>
      </c>
    </row>
    <row r="37457">
      <c r="A37457" s="9">
        <f t="shared" si="1"/>
        <v>27603</v>
      </c>
      <c r="B37457" s="5" t="s">
        <v>23552</v>
      </c>
      <c r="C37457" s="6" t="s">
        <v>405</v>
      </c>
    </row>
    <row r="37458">
      <c r="A37458" s="9">
        <f t="shared" si="1"/>
        <v>27603</v>
      </c>
      <c r="B37458" s="5" t="s">
        <v>23552</v>
      </c>
      <c r="C37458" s="6" t="s">
        <v>23637</v>
      </c>
    </row>
    <row r="37459">
      <c r="A37459" s="9">
        <f t="shared" si="1"/>
        <v>27604</v>
      </c>
      <c r="B37459" s="16" t="s">
        <v>23553</v>
      </c>
      <c r="C37459" s="6" t="s">
        <v>1235</v>
      </c>
    </row>
    <row r="37460">
      <c r="A37460" s="9">
        <f t="shared" si="1"/>
        <v>27605</v>
      </c>
      <c r="B37460" s="5" t="s">
        <v>23554</v>
      </c>
      <c r="C37460" s="6" t="s">
        <v>405</v>
      </c>
    </row>
    <row r="37461">
      <c r="A37461" s="9">
        <f t="shared" si="1"/>
        <v>27605</v>
      </c>
      <c r="B37461" s="5" t="s">
        <v>23554</v>
      </c>
      <c r="C37461" s="6" t="s">
        <v>91</v>
      </c>
    </row>
    <row r="37462">
      <c r="A37462" s="9">
        <f t="shared" si="1"/>
        <v>27605</v>
      </c>
      <c r="B37462" s="5" t="s">
        <v>23554</v>
      </c>
      <c r="C37462" s="6" t="s">
        <v>23637</v>
      </c>
    </row>
    <row r="37463">
      <c r="A37463" s="9">
        <f t="shared" si="1"/>
        <v>27606</v>
      </c>
      <c r="B37463" s="5" t="s">
        <v>23555</v>
      </c>
      <c r="C37463" s="6" t="s">
        <v>405</v>
      </c>
    </row>
    <row r="37464">
      <c r="A37464" s="9">
        <f t="shared" si="1"/>
        <v>27606</v>
      </c>
      <c r="B37464" s="5" t="s">
        <v>23555</v>
      </c>
      <c r="C37464" s="6" t="s">
        <v>23637</v>
      </c>
    </row>
    <row r="37465">
      <c r="A37465" s="9">
        <f t="shared" si="1"/>
        <v>27607</v>
      </c>
      <c r="B37465" s="8" t="s">
        <v>23556</v>
      </c>
      <c r="C37465" s="6" t="s">
        <v>150</v>
      </c>
    </row>
    <row r="37466">
      <c r="A37466" s="9">
        <f t="shared" si="1"/>
        <v>27607</v>
      </c>
      <c r="B37466" s="8" t="s">
        <v>23556</v>
      </c>
      <c r="C37466" s="9" t="s">
        <v>162</v>
      </c>
    </row>
    <row r="37467">
      <c r="A37467" s="9">
        <f t="shared" si="1"/>
        <v>27607</v>
      </c>
      <c r="B37467" s="8" t="s">
        <v>23556</v>
      </c>
      <c r="C37467" s="6" t="s">
        <v>23637</v>
      </c>
    </row>
    <row r="37468">
      <c r="A37468" s="9">
        <f t="shared" si="1"/>
        <v>27608</v>
      </c>
      <c r="B37468" s="25" t="s">
        <v>27947</v>
      </c>
      <c r="C37468" s="26" t="s">
        <v>23808</v>
      </c>
    </row>
    <row r="37469">
      <c r="A37469" s="9">
        <f t="shared" si="1"/>
        <v>27609</v>
      </c>
      <c r="B37469" s="5" t="s">
        <v>23557</v>
      </c>
      <c r="C37469" s="6" t="s">
        <v>1207</v>
      </c>
    </row>
    <row r="37470">
      <c r="A37470" s="9">
        <f t="shared" si="1"/>
        <v>27610</v>
      </c>
      <c r="B37470" s="5" t="s">
        <v>23558</v>
      </c>
      <c r="C37470" s="6" t="s">
        <v>1207</v>
      </c>
    </row>
    <row r="37471">
      <c r="A37471" s="9">
        <f t="shared" si="1"/>
        <v>27611</v>
      </c>
      <c r="B37471" s="5" t="s">
        <v>23559</v>
      </c>
      <c r="C37471" s="6" t="s">
        <v>1207</v>
      </c>
    </row>
    <row r="37472">
      <c r="A37472" s="9">
        <f t="shared" si="1"/>
        <v>27612</v>
      </c>
      <c r="B37472" s="31" t="s">
        <v>27948</v>
      </c>
      <c r="C37472" s="6" t="s">
        <v>374</v>
      </c>
    </row>
    <row r="37473">
      <c r="A37473" s="9">
        <f t="shared" si="1"/>
        <v>27613</v>
      </c>
      <c r="B37473" s="8" t="s">
        <v>23560</v>
      </c>
      <c r="C37473" s="9" t="s">
        <v>24</v>
      </c>
    </row>
    <row r="37474">
      <c r="A37474" s="9">
        <f t="shared" si="1"/>
        <v>27614</v>
      </c>
      <c r="B37474" s="25" t="s">
        <v>27949</v>
      </c>
      <c r="C37474" s="26" t="s">
        <v>946</v>
      </c>
    </row>
    <row r="37475">
      <c r="A37475" s="9">
        <f t="shared" si="1"/>
        <v>27615</v>
      </c>
      <c r="B37475" s="8" t="s">
        <v>23561</v>
      </c>
      <c r="C37475" s="9" t="s">
        <v>845</v>
      </c>
    </row>
    <row r="37476">
      <c r="A37476" s="9">
        <f t="shared" si="1"/>
        <v>27616</v>
      </c>
      <c r="B37476" s="5" t="s">
        <v>23562</v>
      </c>
      <c r="C37476" s="6" t="s">
        <v>681</v>
      </c>
    </row>
    <row r="37477">
      <c r="A37477" s="9">
        <f t="shared" si="1"/>
        <v>27617</v>
      </c>
      <c r="B37477" s="5" t="s">
        <v>23563</v>
      </c>
      <c r="C37477" s="6" t="s">
        <v>1040</v>
      </c>
    </row>
    <row r="37478">
      <c r="A37478" s="9">
        <f t="shared" si="1"/>
        <v>27618</v>
      </c>
      <c r="B37478" s="5" t="s">
        <v>23564</v>
      </c>
      <c r="C37478" s="6" t="s">
        <v>267</v>
      </c>
    </row>
    <row r="37479">
      <c r="A37479" s="9">
        <f t="shared" si="1"/>
        <v>27618</v>
      </c>
      <c r="B37479" s="5" t="s">
        <v>23564</v>
      </c>
      <c r="C37479" s="6" t="s">
        <v>23637</v>
      </c>
    </row>
    <row r="37480">
      <c r="A37480" s="9">
        <f t="shared" si="1"/>
        <v>27619</v>
      </c>
      <c r="B37480" s="8" t="s">
        <v>23565</v>
      </c>
      <c r="C37480" s="9" t="s">
        <v>845</v>
      </c>
    </row>
    <row r="37481">
      <c r="A37481" s="9">
        <f t="shared" si="1"/>
        <v>27620</v>
      </c>
      <c r="B37481" s="5" t="s">
        <v>23566</v>
      </c>
      <c r="C37481" s="6" t="s">
        <v>1267</v>
      </c>
    </row>
    <row r="37482">
      <c r="A37482" s="9">
        <f t="shared" si="1"/>
        <v>27621</v>
      </c>
      <c r="B37482" s="5" t="s">
        <v>23567</v>
      </c>
      <c r="C37482" s="6" t="s">
        <v>479</v>
      </c>
    </row>
    <row r="37483">
      <c r="A37483" s="9">
        <f t="shared" si="1"/>
        <v>27622</v>
      </c>
      <c r="B37483" s="5" t="s">
        <v>23568</v>
      </c>
      <c r="C37483" s="6" t="s">
        <v>367</v>
      </c>
    </row>
    <row r="37484">
      <c r="A37484" s="9">
        <f t="shared" si="1"/>
        <v>27623</v>
      </c>
      <c r="B37484" s="30" t="s">
        <v>27950</v>
      </c>
      <c r="C37484" s="26" t="s">
        <v>23737</v>
      </c>
    </row>
    <row r="37485">
      <c r="A37485" s="9">
        <f t="shared" si="1"/>
        <v>27624</v>
      </c>
      <c r="B37485" s="5" t="s">
        <v>23569</v>
      </c>
      <c r="C37485" s="6" t="s">
        <v>758</v>
      </c>
    </row>
    <row r="37486">
      <c r="A37486" s="9">
        <f t="shared" si="1"/>
        <v>27625</v>
      </c>
      <c r="B37486" s="5" t="s">
        <v>23570</v>
      </c>
      <c r="C37486" s="6" t="s">
        <v>1585</v>
      </c>
    </row>
    <row r="37487">
      <c r="A37487" s="9">
        <f t="shared" si="1"/>
        <v>27626</v>
      </c>
      <c r="B37487" s="5" t="s">
        <v>23571</v>
      </c>
      <c r="C37487" s="6" t="s">
        <v>393</v>
      </c>
    </row>
    <row r="37488">
      <c r="A37488" s="9">
        <f t="shared" si="1"/>
        <v>27627</v>
      </c>
      <c r="B37488" s="5" t="s">
        <v>23572</v>
      </c>
      <c r="C37488" s="6" t="s">
        <v>86</v>
      </c>
    </row>
    <row r="37489">
      <c r="A37489" s="9">
        <f t="shared" si="1"/>
        <v>27628</v>
      </c>
      <c r="B37489" s="5" t="s">
        <v>23573</v>
      </c>
      <c r="C37489" s="6" t="s">
        <v>365</v>
      </c>
    </row>
    <row r="37490">
      <c r="A37490" s="9">
        <f t="shared" si="1"/>
        <v>27629</v>
      </c>
      <c r="B37490" s="8" t="s">
        <v>23574</v>
      </c>
      <c r="C37490" s="9" t="s">
        <v>1334</v>
      </c>
    </row>
    <row r="37491">
      <c r="A37491" s="9">
        <f t="shared" si="1"/>
        <v>27630</v>
      </c>
      <c r="B37491" s="5" t="s">
        <v>23575</v>
      </c>
      <c r="C37491" s="6" t="s">
        <v>437</v>
      </c>
    </row>
    <row r="37492">
      <c r="A37492" s="9">
        <f t="shared" si="1"/>
        <v>27631</v>
      </c>
      <c r="B37492" s="5" t="s">
        <v>23576</v>
      </c>
      <c r="C37492" s="6" t="s">
        <v>362</v>
      </c>
    </row>
    <row r="37493">
      <c r="A37493" s="9">
        <f t="shared" si="1"/>
        <v>27632</v>
      </c>
      <c r="B37493" s="5" t="s">
        <v>23577</v>
      </c>
      <c r="C37493" s="6" t="s">
        <v>758</v>
      </c>
    </row>
    <row r="37494">
      <c r="A37494" s="9">
        <f t="shared" si="1"/>
        <v>27633</v>
      </c>
      <c r="B37494" s="5" t="s">
        <v>23578</v>
      </c>
      <c r="C37494" s="6" t="s">
        <v>538</v>
      </c>
    </row>
    <row r="37495">
      <c r="A37495" s="9">
        <f t="shared" si="1"/>
        <v>27633</v>
      </c>
      <c r="B37495" s="5" t="s">
        <v>23578</v>
      </c>
      <c r="C37495" s="6" t="s">
        <v>23628</v>
      </c>
    </row>
    <row r="37496">
      <c r="A37496" s="9">
        <f t="shared" si="1"/>
        <v>27634</v>
      </c>
      <c r="B37496" s="25" t="s">
        <v>27951</v>
      </c>
      <c r="C37496" s="26" t="s">
        <v>23808</v>
      </c>
    </row>
    <row r="37497">
      <c r="A37497" s="9">
        <f t="shared" si="1"/>
        <v>27635</v>
      </c>
      <c r="B37497" s="8" t="s">
        <v>23579</v>
      </c>
      <c r="C37497" s="9" t="s">
        <v>780</v>
      </c>
    </row>
    <row r="37498">
      <c r="A37498" s="9">
        <f t="shared" si="1"/>
        <v>27636</v>
      </c>
      <c r="B37498" s="25" t="s">
        <v>27952</v>
      </c>
      <c r="C37498" s="26" t="s">
        <v>23653</v>
      </c>
    </row>
    <row r="37499">
      <c r="A37499" s="9">
        <f t="shared" si="1"/>
        <v>27637</v>
      </c>
      <c r="B37499" s="5" t="s">
        <v>23580</v>
      </c>
      <c r="C37499" s="6" t="s">
        <v>179</v>
      </c>
    </row>
    <row r="37500">
      <c r="A37500" s="9">
        <f t="shared" si="1"/>
        <v>27637</v>
      </c>
      <c r="B37500" s="5" t="s">
        <v>23580</v>
      </c>
      <c r="C37500" s="6" t="s">
        <v>23637</v>
      </c>
    </row>
    <row r="37501">
      <c r="A37501" s="9">
        <f t="shared" si="1"/>
        <v>27638</v>
      </c>
      <c r="B37501" s="8" t="s">
        <v>23581</v>
      </c>
      <c r="C37501" s="9" t="s">
        <v>64</v>
      </c>
    </row>
    <row r="37502">
      <c r="A37502" s="9">
        <f t="shared" si="1"/>
        <v>27639</v>
      </c>
      <c r="B37502" s="5" t="s">
        <v>23582</v>
      </c>
      <c r="C37502" s="6" t="s">
        <v>4</v>
      </c>
    </row>
    <row r="37503">
      <c r="A37503" s="9">
        <f t="shared" si="1"/>
        <v>27640</v>
      </c>
      <c r="B37503" s="8" t="s">
        <v>23583</v>
      </c>
      <c r="C37503" s="9" t="s">
        <v>728</v>
      </c>
    </row>
    <row r="37504">
      <c r="A37504" s="9">
        <f t="shared" si="1"/>
        <v>27641</v>
      </c>
      <c r="B37504" s="5" t="s">
        <v>23584</v>
      </c>
      <c r="C37504" s="6" t="s">
        <v>74</v>
      </c>
    </row>
    <row r="37505">
      <c r="A37505" s="9">
        <f t="shared" si="1"/>
        <v>27642</v>
      </c>
      <c r="B37505" s="12" t="s">
        <v>23585</v>
      </c>
      <c r="C37505" s="13" t="s">
        <v>420</v>
      </c>
    </row>
    <row r="37506">
      <c r="A37506" s="9">
        <f t="shared" si="1"/>
        <v>27642</v>
      </c>
      <c r="B37506" s="12" t="s">
        <v>23585</v>
      </c>
      <c r="C37506" s="6" t="s">
        <v>23672</v>
      </c>
    </row>
    <row r="37507">
      <c r="A37507" s="9">
        <f t="shared" si="1"/>
        <v>27643</v>
      </c>
      <c r="B37507" s="8" t="s">
        <v>23586</v>
      </c>
      <c r="C37507" s="9" t="s">
        <v>728</v>
      </c>
    </row>
    <row r="37508">
      <c r="A37508" s="9">
        <f t="shared" si="1"/>
        <v>27644</v>
      </c>
      <c r="B37508" s="8" t="s">
        <v>23587</v>
      </c>
      <c r="C37508" s="9" t="s">
        <v>52</v>
      </c>
    </row>
    <row r="37509">
      <c r="A37509" s="9">
        <f t="shared" si="1"/>
        <v>27645</v>
      </c>
      <c r="B37509" s="5" t="s">
        <v>23588</v>
      </c>
      <c r="C37509" s="6" t="s">
        <v>324</v>
      </c>
    </row>
    <row r="37510">
      <c r="A37510" s="9">
        <f t="shared" si="1"/>
        <v>27645</v>
      </c>
      <c r="B37510" s="5" t="s">
        <v>23588</v>
      </c>
      <c r="C37510" s="6" t="s">
        <v>23637</v>
      </c>
    </row>
    <row r="37511">
      <c r="A37511" s="9">
        <f t="shared" si="1"/>
        <v>27646</v>
      </c>
      <c r="B37511" s="5" t="s">
        <v>23589</v>
      </c>
      <c r="C37511" s="6" t="s">
        <v>74</v>
      </c>
    </row>
    <row r="37512">
      <c r="A37512" s="9">
        <f t="shared" si="1"/>
        <v>27647</v>
      </c>
      <c r="B37512" s="5" t="s">
        <v>23590</v>
      </c>
      <c r="C37512" s="6" t="s">
        <v>86</v>
      </c>
    </row>
    <row r="37513">
      <c r="A37513" s="9">
        <f t="shared" si="1"/>
        <v>27648</v>
      </c>
      <c r="B37513" s="5" t="s">
        <v>23591</v>
      </c>
      <c r="C37513" s="6" t="s">
        <v>1040</v>
      </c>
    </row>
    <row r="37514">
      <c r="A37514" s="9">
        <f t="shared" si="1"/>
        <v>27649</v>
      </c>
      <c r="B37514" s="25" t="s">
        <v>27953</v>
      </c>
      <c r="C37514" s="26" t="s">
        <v>23653</v>
      </c>
    </row>
    <row r="37515">
      <c r="A37515" s="9">
        <f t="shared" si="1"/>
        <v>27650</v>
      </c>
      <c r="B37515" s="5" t="s">
        <v>23592</v>
      </c>
      <c r="C37515" s="6" t="s">
        <v>86</v>
      </c>
    </row>
    <row r="37516">
      <c r="A37516" s="9">
        <f t="shared" si="1"/>
        <v>27651</v>
      </c>
      <c r="B37516" s="5" t="s">
        <v>23593</v>
      </c>
      <c r="C37516" s="6" t="s">
        <v>362</v>
      </c>
    </row>
    <row r="37517">
      <c r="A37517" s="9">
        <f t="shared" si="1"/>
        <v>27652</v>
      </c>
      <c r="B37517" s="5" t="s">
        <v>23594</v>
      </c>
      <c r="C37517" s="6" t="s">
        <v>538</v>
      </c>
    </row>
    <row r="37518">
      <c r="A37518" s="9">
        <f t="shared" si="1"/>
        <v>27652</v>
      </c>
      <c r="B37518" s="5" t="s">
        <v>23594</v>
      </c>
      <c r="C37518" s="6" t="s">
        <v>23628</v>
      </c>
    </row>
    <row r="37519">
      <c r="A37519" s="9">
        <f t="shared" si="1"/>
        <v>27653</v>
      </c>
      <c r="B37519" s="8" t="s">
        <v>23595</v>
      </c>
      <c r="C37519" s="9" t="s">
        <v>64</v>
      </c>
    </row>
    <row r="37520">
      <c r="A37520" s="9">
        <f t="shared" si="1"/>
        <v>27654</v>
      </c>
      <c r="B37520" s="5" t="s">
        <v>23596</v>
      </c>
      <c r="C37520" s="6" t="s">
        <v>727</v>
      </c>
    </row>
    <row r="37521">
      <c r="A37521" s="9">
        <f t="shared" si="1"/>
        <v>27654</v>
      </c>
      <c r="B37521" s="8" t="s">
        <v>23596</v>
      </c>
      <c r="C37521" s="9" t="s">
        <v>64</v>
      </c>
    </row>
    <row r="37522">
      <c r="A37522" s="9">
        <f t="shared" si="1"/>
        <v>27655</v>
      </c>
      <c r="B37522" s="8" t="s">
        <v>23597</v>
      </c>
      <c r="C37522" s="9" t="s">
        <v>60</v>
      </c>
    </row>
    <row r="37523">
      <c r="A37523" s="9">
        <f t="shared" si="1"/>
        <v>27655</v>
      </c>
      <c r="B37523" s="8" t="s">
        <v>23597</v>
      </c>
      <c r="C37523" s="9" t="s">
        <v>142</v>
      </c>
    </row>
    <row r="37524">
      <c r="A37524" s="9">
        <f t="shared" si="1"/>
        <v>27656</v>
      </c>
      <c r="B37524" s="16" t="s">
        <v>23598</v>
      </c>
      <c r="C37524" s="6" t="s">
        <v>1235</v>
      </c>
    </row>
    <row r="37525">
      <c r="A37525" s="9">
        <f t="shared" si="1"/>
        <v>27657</v>
      </c>
      <c r="B37525" s="32" t="s">
        <v>27954</v>
      </c>
      <c r="C37525" s="26" t="s">
        <v>67</v>
      </c>
    </row>
    <row r="37526">
      <c r="A37526" s="9">
        <f t="shared" si="1"/>
        <v>27658</v>
      </c>
      <c r="B37526" s="8" t="s">
        <v>23599</v>
      </c>
      <c r="C37526" s="9" t="s">
        <v>372</v>
      </c>
    </row>
    <row r="37527">
      <c r="A37527" s="9">
        <f t="shared" si="1"/>
        <v>27659</v>
      </c>
      <c r="B37527" s="5" t="s">
        <v>23600</v>
      </c>
      <c r="C37527" s="6" t="s">
        <v>714</v>
      </c>
    </row>
    <row r="37528">
      <c r="A37528" s="9">
        <f t="shared" si="1"/>
        <v>27659</v>
      </c>
      <c r="B37528" s="5" t="s">
        <v>23600</v>
      </c>
      <c r="C37528" s="6" t="s">
        <v>23672</v>
      </c>
    </row>
    <row r="37529">
      <c r="A37529" s="9">
        <f t="shared" si="1"/>
        <v>27660</v>
      </c>
      <c r="B37529" s="8" t="s">
        <v>23601</v>
      </c>
      <c r="C37529" s="9" t="s">
        <v>1776</v>
      </c>
    </row>
    <row r="37530">
      <c r="A37530" s="9">
        <f t="shared" si="1"/>
        <v>27661</v>
      </c>
      <c r="B37530" s="5" t="s">
        <v>23602</v>
      </c>
      <c r="C37530" s="6" t="s">
        <v>365</v>
      </c>
    </row>
    <row r="37531">
      <c r="A37531" s="9">
        <f t="shared" si="1"/>
        <v>27662</v>
      </c>
      <c r="B37531" s="8" t="s">
        <v>23603</v>
      </c>
      <c r="C37531" s="9" t="s">
        <v>60</v>
      </c>
    </row>
    <row r="37532">
      <c r="A37532" s="9">
        <f t="shared" si="1"/>
        <v>27663</v>
      </c>
      <c r="B37532" s="5" t="s">
        <v>23604</v>
      </c>
      <c r="C37532" s="6" t="s">
        <v>179</v>
      </c>
    </row>
    <row r="37533">
      <c r="A37533" s="9">
        <f t="shared" si="1"/>
        <v>27663</v>
      </c>
      <c r="B37533" s="5" t="s">
        <v>23604</v>
      </c>
      <c r="C37533" s="6" t="s">
        <v>23637</v>
      </c>
    </row>
    <row r="37534">
      <c r="A37534" s="9">
        <f t="shared" si="1"/>
        <v>27664</v>
      </c>
      <c r="B37534" s="5" t="s">
        <v>23605</v>
      </c>
      <c r="C37534" s="6" t="s">
        <v>12</v>
      </c>
    </row>
    <row r="37535">
      <c r="A37535" s="9">
        <f t="shared" si="1"/>
        <v>27664</v>
      </c>
      <c r="B37535" s="8" t="s">
        <v>23605</v>
      </c>
      <c r="C37535" s="9" t="s">
        <v>946</v>
      </c>
    </row>
    <row r="37536">
      <c r="A37536" s="9">
        <f t="shared" si="1"/>
        <v>27665</v>
      </c>
      <c r="B37536" s="8" t="s">
        <v>23606</v>
      </c>
      <c r="C37536" s="9" t="s">
        <v>416</v>
      </c>
    </row>
    <row r="37537">
      <c r="A37537" s="9">
        <f t="shared" si="1"/>
        <v>27666</v>
      </c>
      <c r="B37537" s="5" t="s">
        <v>23607</v>
      </c>
      <c r="C37537" s="6" t="s">
        <v>437</v>
      </c>
    </row>
    <row r="37538">
      <c r="A37538" s="9">
        <f t="shared" si="1"/>
        <v>27667</v>
      </c>
      <c r="B37538" s="5" t="s">
        <v>23608</v>
      </c>
      <c r="C37538" s="6" t="s">
        <v>437</v>
      </c>
    </row>
    <row r="37539">
      <c r="A37539" s="9">
        <f t="shared" si="1"/>
        <v>27668</v>
      </c>
      <c r="B37539" s="8" t="s">
        <v>23609</v>
      </c>
      <c r="C37539" s="9" t="s">
        <v>188</v>
      </c>
    </row>
    <row r="37540">
      <c r="A37540" s="9">
        <f t="shared" si="1"/>
        <v>27669</v>
      </c>
      <c r="B37540" s="5" t="s">
        <v>23610</v>
      </c>
      <c r="C37540" s="6" t="s">
        <v>336</v>
      </c>
    </row>
    <row r="37541">
      <c r="A37541" s="9">
        <f t="shared" si="1"/>
        <v>27669</v>
      </c>
      <c r="B37541" s="5" t="s">
        <v>23610</v>
      </c>
      <c r="C37541" s="6" t="s">
        <v>23637</v>
      </c>
    </row>
    <row r="37542">
      <c r="A37542" s="9">
        <f t="shared" si="1"/>
        <v>27670</v>
      </c>
      <c r="B37542" s="5" t="s">
        <v>23611</v>
      </c>
      <c r="C37542" s="6" t="s">
        <v>365</v>
      </c>
    </row>
    <row r="37543">
      <c r="A37543" s="9">
        <f t="shared" si="1"/>
        <v>27671</v>
      </c>
      <c r="B37543" s="5" t="s">
        <v>23612</v>
      </c>
      <c r="C37543" s="6" t="s">
        <v>365</v>
      </c>
    </row>
    <row r="37544">
      <c r="A37544" s="9">
        <f t="shared" si="1"/>
        <v>27672</v>
      </c>
      <c r="B37544" s="8" t="s">
        <v>23613</v>
      </c>
      <c r="C37544" s="9" t="s">
        <v>142</v>
      </c>
    </row>
    <row r="37545">
      <c r="A37545" s="9">
        <f t="shared" si="1"/>
        <v>27673</v>
      </c>
      <c r="B37545" s="5" t="s">
        <v>23614</v>
      </c>
      <c r="C37545" s="6" t="s">
        <v>365</v>
      </c>
    </row>
    <row r="37546">
      <c r="A37546" s="9">
        <f t="shared" si="1"/>
        <v>27674</v>
      </c>
      <c r="B37546" s="5" t="s">
        <v>23615</v>
      </c>
      <c r="C37546" s="6" t="s">
        <v>405</v>
      </c>
    </row>
    <row r="37547">
      <c r="A37547" s="9">
        <f t="shared" si="1"/>
        <v>27674</v>
      </c>
      <c r="B37547" s="5" t="s">
        <v>23615</v>
      </c>
      <c r="C37547" s="6" t="s">
        <v>91</v>
      </c>
    </row>
    <row r="37548">
      <c r="A37548" s="9">
        <f t="shared" si="1"/>
        <v>27674</v>
      </c>
      <c r="B37548" s="5" t="s">
        <v>23615</v>
      </c>
      <c r="C37548" s="6" t="s">
        <v>23637</v>
      </c>
    </row>
    <row r="37549">
      <c r="A37549" s="9">
        <f t="shared" si="1"/>
        <v>27675</v>
      </c>
      <c r="B37549" s="5" t="s">
        <v>23616</v>
      </c>
      <c r="C37549" s="6" t="s">
        <v>267</v>
      </c>
    </row>
    <row r="37550">
      <c r="A37550" s="9">
        <f t="shared" si="1"/>
        <v>27675</v>
      </c>
      <c r="B37550" s="5" t="s">
        <v>23616</v>
      </c>
      <c r="C37550" s="6" t="s">
        <v>405</v>
      </c>
    </row>
    <row r="37551">
      <c r="A37551" s="9">
        <f t="shared" si="1"/>
        <v>27675</v>
      </c>
      <c r="B37551" s="5" t="s">
        <v>23616</v>
      </c>
      <c r="C37551" s="6" t="s">
        <v>326</v>
      </c>
    </row>
    <row r="37552">
      <c r="A37552" s="9">
        <f t="shared" si="1"/>
        <v>27675</v>
      </c>
      <c r="B37552" s="5" t="s">
        <v>23616</v>
      </c>
      <c r="C37552" s="6" t="s">
        <v>23637</v>
      </c>
    </row>
    <row r="37553">
      <c r="A37553" s="9">
        <f t="shared" si="1"/>
        <v>27676</v>
      </c>
      <c r="B37553" s="5" t="s">
        <v>23617</v>
      </c>
      <c r="C37553" s="6" t="s">
        <v>162</v>
      </c>
    </row>
    <row r="37554">
      <c r="A37554" s="9">
        <f t="shared" si="1"/>
        <v>27677</v>
      </c>
      <c r="B37554" s="5" t="s">
        <v>23618</v>
      </c>
      <c r="C37554" s="6" t="s">
        <v>405</v>
      </c>
    </row>
    <row r="37555">
      <c r="A37555" s="9">
        <f t="shared" si="1"/>
        <v>27677</v>
      </c>
      <c r="B37555" s="5" t="s">
        <v>23618</v>
      </c>
      <c r="C37555" s="6" t="s">
        <v>23637</v>
      </c>
    </row>
    <row r="37556">
      <c r="A37556" s="9">
        <f t="shared" si="1"/>
        <v>27678</v>
      </c>
      <c r="B37556" s="25" t="s">
        <v>27955</v>
      </c>
      <c r="C37556" s="26" t="s">
        <v>553</v>
      </c>
    </row>
    <row r="37557">
      <c r="A37557" s="9">
        <f t="shared" si="1"/>
        <v>27679</v>
      </c>
      <c r="B37557" s="5" t="s">
        <v>23619</v>
      </c>
      <c r="C37557" s="6" t="s">
        <v>324</v>
      </c>
    </row>
    <row r="37558">
      <c r="A37558" s="9">
        <f t="shared" si="1"/>
        <v>27679</v>
      </c>
      <c r="B37558" s="5" t="s">
        <v>23619</v>
      </c>
      <c r="C37558" s="6" t="s">
        <v>23637</v>
      </c>
    </row>
    <row r="37559">
      <c r="A37559" s="9">
        <f t="shared" si="1"/>
        <v>27680</v>
      </c>
      <c r="B37559" s="8" t="s">
        <v>23620</v>
      </c>
      <c r="C37559" s="9" t="s">
        <v>121</v>
      </c>
    </row>
    <row r="37560">
      <c r="A37560" s="9">
        <f t="shared" si="1"/>
        <v>27681</v>
      </c>
      <c r="B37560" s="32" t="s">
        <v>27956</v>
      </c>
      <c r="C37560" s="26" t="s">
        <v>67</v>
      </c>
    </row>
    <row r="37561">
      <c r="A37561" s="9">
        <f t="shared" si="1"/>
        <v>27682</v>
      </c>
      <c r="B37561" s="8" t="s">
        <v>23621</v>
      </c>
      <c r="C37561" s="9" t="s">
        <v>780</v>
      </c>
    </row>
    <row r="37562">
      <c r="A37562" s="9">
        <f t="shared" si="1"/>
        <v>27683</v>
      </c>
      <c r="B37562" s="5" t="s">
        <v>23622</v>
      </c>
      <c r="C37562" s="6" t="s">
        <v>86</v>
      </c>
    </row>
    <row r="37563">
      <c r="A37563" s="9">
        <f t="shared" si="1"/>
        <v>27684</v>
      </c>
      <c r="B37563" s="8" t="s">
        <v>23623</v>
      </c>
      <c r="C37563" s="9" t="s">
        <v>818</v>
      </c>
    </row>
    <row r="37564">
      <c r="A37564" s="9">
        <f t="shared" si="1"/>
        <v>27685</v>
      </c>
      <c r="B37564" s="8" t="s">
        <v>23624</v>
      </c>
      <c r="C37564" s="6" t="s">
        <v>91</v>
      </c>
    </row>
    <row r="37565">
      <c r="A37565" s="9">
        <f t="shared" si="1"/>
        <v>27685</v>
      </c>
      <c r="B37565" s="8" t="s">
        <v>23624</v>
      </c>
      <c r="C37565" s="6" t="s">
        <v>405</v>
      </c>
    </row>
    <row r="37566">
      <c r="A37566" s="9">
        <f t="shared" si="1"/>
        <v>27685</v>
      </c>
      <c r="B37566" s="8" t="s">
        <v>23624</v>
      </c>
      <c r="C37566" s="9" t="s">
        <v>60</v>
      </c>
    </row>
    <row r="37567">
      <c r="A37567" s="9">
        <f t="shared" si="1"/>
        <v>27685</v>
      </c>
      <c r="B37567" s="8" t="s">
        <v>23624</v>
      </c>
      <c r="C37567" s="6" t="s">
        <v>23637</v>
      </c>
    </row>
    <row r="37568">
      <c r="A37568" s="9">
        <f t="shared" si="1"/>
        <v>27686</v>
      </c>
      <c r="B37568" s="5" t="s">
        <v>23625</v>
      </c>
      <c r="C37568" s="6" t="s">
        <v>179</v>
      </c>
    </row>
    <row r="37569">
      <c r="A37569" s="9">
        <f t="shared" si="1"/>
        <v>27686</v>
      </c>
      <c r="B37569" s="5" t="s">
        <v>23625</v>
      </c>
      <c r="C37569" s="6" t="s">
        <v>23637</v>
      </c>
    </row>
    <row r="37570">
      <c r="A37570" s="9">
        <f t="shared" si="1"/>
        <v>27687</v>
      </c>
      <c r="B37570" s="25" t="s">
        <v>27957</v>
      </c>
      <c r="C37570" s="26" t="s">
        <v>11797</v>
      </c>
    </row>
    <row r="37571">
      <c r="A37571" s="9">
        <f t="shared" si="1"/>
        <v>27688</v>
      </c>
    </row>
    <row r="37572">
      <c r="A37572" s="9">
        <f t="shared" si="1"/>
        <v>27688</v>
      </c>
    </row>
    <row r="37573">
      <c r="A37573" s="9">
        <f t="shared" si="1"/>
        <v>27688</v>
      </c>
    </row>
    <row r="37574">
      <c r="A37574" s="9">
        <f t="shared" si="1"/>
        <v>27688</v>
      </c>
    </row>
    <row r="37575">
      <c r="A37575" s="9">
        <f t="shared" si="1"/>
        <v>27688</v>
      </c>
    </row>
    <row r="37576">
      <c r="A37576" s="9">
        <f t="shared" si="1"/>
        <v>27688</v>
      </c>
    </row>
    <row r="37577">
      <c r="A37577" s="9">
        <f t="shared" si="1"/>
        <v>27688</v>
      </c>
    </row>
    <row r="37578">
      <c r="A37578" s="9">
        <f t="shared" si="1"/>
        <v>27688</v>
      </c>
    </row>
    <row r="37579">
      <c r="A37579" s="9">
        <f t="shared" si="1"/>
        <v>27688</v>
      </c>
    </row>
    <row r="37580">
      <c r="A37580" s="9">
        <f t="shared" si="1"/>
        <v>27688</v>
      </c>
    </row>
    <row r="37581">
      <c r="A37581" s="9">
        <f t="shared" si="1"/>
        <v>27688</v>
      </c>
    </row>
    <row r="37582">
      <c r="A37582" s="9">
        <f t="shared" si="1"/>
        <v>27688</v>
      </c>
    </row>
    <row r="37583">
      <c r="A37583" s="9">
        <f t="shared" si="1"/>
        <v>27688</v>
      </c>
    </row>
    <row r="37584">
      <c r="A37584" s="9">
        <f t="shared" si="1"/>
        <v>27688</v>
      </c>
    </row>
    <row r="37585">
      <c r="A37585" s="9">
        <f t="shared" si="1"/>
        <v>27688</v>
      </c>
    </row>
    <row r="37586">
      <c r="A37586" s="9">
        <f t="shared" si="1"/>
        <v>27688</v>
      </c>
    </row>
    <row r="37587">
      <c r="A37587" s="9">
        <f t="shared" si="1"/>
        <v>27688</v>
      </c>
    </row>
    <row r="37588">
      <c r="A37588" s="9">
        <f t="shared" si="1"/>
        <v>27688</v>
      </c>
    </row>
    <row r="37589">
      <c r="A37589" s="9">
        <f t="shared" si="1"/>
        <v>27688</v>
      </c>
    </row>
    <row r="37590">
      <c r="A37590" s="9">
        <f t="shared" si="1"/>
        <v>27688</v>
      </c>
    </row>
    <row r="37591">
      <c r="A37591" s="9">
        <f t="shared" si="1"/>
        <v>27688</v>
      </c>
    </row>
    <row r="37592">
      <c r="A37592" s="9">
        <f t="shared" si="1"/>
        <v>27688</v>
      </c>
    </row>
    <row r="37593">
      <c r="A37593" s="9">
        <f t="shared" si="1"/>
        <v>27688</v>
      </c>
    </row>
    <row r="37594">
      <c r="A37594" s="9">
        <f t="shared" si="1"/>
        <v>27688</v>
      </c>
    </row>
    <row r="37595">
      <c r="A37595" s="9">
        <f t="shared" si="1"/>
        <v>27688</v>
      </c>
    </row>
    <row r="37596">
      <c r="A37596" s="9">
        <f t="shared" si="1"/>
        <v>27688</v>
      </c>
    </row>
    <row r="37597">
      <c r="A37597" s="9">
        <f t="shared" si="1"/>
        <v>27688</v>
      </c>
    </row>
    <row r="37598">
      <c r="A37598" s="9">
        <f t="shared" si="1"/>
        <v>27688</v>
      </c>
    </row>
    <row r="37599">
      <c r="A37599" s="9"/>
    </row>
    <row r="37600">
      <c r="A37600" s="9"/>
    </row>
    <row r="37601">
      <c r="A37601" s="9"/>
    </row>
    <row r="37602">
      <c r="A37602" s="9"/>
    </row>
    <row r="37603">
      <c r="A37603" s="9"/>
    </row>
    <row r="37604">
      <c r="A37604" s="9"/>
    </row>
    <row r="37605">
      <c r="A37605" s="9"/>
    </row>
    <row r="37606">
      <c r="A37606" s="9"/>
    </row>
    <row r="37607">
      <c r="A37607" s="9"/>
    </row>
    <row r="37608">
      <c r="A37608" s="9"/>
    </row>
    <row r="37609">
      <c r="A37609" s="9"/>
    </row>
    <row r="37610">
      <c r="A37610" s="9"/>
    </row>
    <row r="37611">
      <c r="A37611" s="9"/>
    </row>
    <row r="37612">
      <c r="A37612" s="9"/>
    </row>
    <row r="37613">
      <c r="A37613" s="9"/>
    </row>
    <row r="37614">
      <c r="A37614" s="9"/>
    </row>
    <row r="37615">
      <c r="A37615" s="9"/>
    </row>
    <row r="37616">
      <c r="A37616" s="9"/>
    </row>
    <row r="37617">
      <c r="A37617" s="9"/>
    </row>
    <row r="37618">
      <c r="A37618" s="9"/>
    </row>
    <row r="37619">
      <c r="A37619" s="9"/>
    </row>
    <row r="37620">
      <c r="A37620" s="9"/>
    </row>
    <row r="37621">
      <c r="A37621" s="9"/>
    </row>
    <row r="37622">
      <c r="A37622" s="9"/>
    </row>
    <row r="37623">
      <c r="A37623" s="9"/>
    </row>
    <row r="37624">
      <c r="A37624" s="9"/>
    </row>
    <row r="37625">
      <c r="A37625" s="9"/>
    </row>
    <row r="37626">
      <c r="A37626" s="9"/>
    </row>
    <row r="37627">
      <c r="A37627" s="9"/>
    </row>
    <row r="37628">
      <c r="A37628" s="9"/>
    </row>
    <row r="37629">
      <c r="A37629" s="9"/>
    </row>
    <row r="37630">
      <c r="A37630" s="9"/>
    </row>
    <row r="37631">
      <c r="A37631" s="9"/>
    </row>
    <row r="37632">
      <c r="A37632" s="9"/>
    </row>
    <row r="37633">
      <c r="A37633" s="9"/>
    </row>
    <row r="37634">
      <c r="A37634" s="9"/>
    </row>
    <row r="37635">
      <c r="A37635" s="9"/>
    </row>
    <row r="37636">
      <c r="A37636" s="9"/>
    </row>
    <row r="37637">
      <c r="A37637" s="9"/>
    </row>
    <row r="37638">
      <c r="A37638" s="9"/>
    </row>
    <row r="37639">
      <c r="A37639" s="9"/>
    </row>
    <row r="37640">
      <c r="A37640" s="9"/>
    </row>
    <row r="37641">
      <c r="A37641" s="9"/>
    </row>
    <row r="37642">
      <c r="A37642" s="9"/>
    </row>
    <row r="37643">
      <c r="A37643" s="9"/>
    </row>
    <row r="37644">
      <c r="A37644" s="9"/>
    </row>
    <row r="37645">
      <c r="A37645" s="9"/>
    </row>
    <row r="37646">
      <c r="A37646" s="9"/>
    </row>
    <row r="37647">
      <c r="A37647" s="9"/>
    </row>
    <row r="37648">
      <c r="A37648" s="9"/>
    </row>
    <row r="37649">
      <c r="A37649" s="9"/>
    </row>
    <row r="37650">
      <c r="A37650" s="9"/>
    </row>
    <row r="37651">
      <c r="A37651" s="9"/>
    </row>
    <row r="37652">
      <c r="A37652" s="9"/>
    </row>
    <row r="37653">
      <c r="A37653" s="9"/>
    </row>
    <row r="37654">
      <c r="A37654" s="9"/>
    </row>
    <row r="37655">
      <c r="A37655" s="9"/>
    </row>
    <row r="37656">
      <c r="A37656" s="9"/>
    </row>
    <row r="37657">
      <c r="A37657" s="9"/>
    </row>
    <row r="37658">
      <c r="A37658" s="9"/>
    </row>
    <row r="37659">
      <c r="A37659" s="9"/>
    </row>
    <row r="37660">
      <c r="A37660" s="9"/>
    </row>
    <row r="37661">
      <c r="A37661" s="9"/>
    </row>
    <row r="37662">
      <c r="A37662" s="9"/>
    </row>
    <row r="37663">
      <c r="A37663" s="9"/>
    </row>
    <row r="37664">
      <c r="A37664" s="9"/>
    </row>
    <row r="37665">
      <c r="A37665" s="9"/>
    </row>
    <row r="37666">
      <c r="A37666" s="9"/>
    </row>
    <row r="37667">
      <c r="A37667" s="9"/>
    </row>
    <row r="37668">
      <c r="A37668" s="9"/>
    </row>
    <row r="37669">
      <c r="A37669" s="9"/>
    </row>
    <row r="37670">
      <c r="A37670" s="9"/>
    </row>
    <row r="37671">
      <c r="A37671" s="9"/>
    </row>
    <row r="37672">
      <c r="A37672" s="9"/>
    </row>
    <row r="37673">
      <c r="A37673" s="9"/>
    </row>
    <row r="37674">
      <c r="A37674" s="9"/>
    </row>
    <row r="37675">
      <c r="A37675" s="9"/>
    </row>
    <row r="37676">
      <c r="A37676" s="9"/>
    </row>
    <row r="37677">
      <c r="A37677" s="9"/>
    </row>
    <row r="37678">
      <c r="A37678" s="9"/>
    </row>
    <row r="37679">
      <c r="A37679" s="9"/>
    </row>
    <row r="37680">
      <c r="A37680" s="9"/>
    </row>
    <row r="37681">
      <c r="A37681" s="9"/>
    </row>
    <row r="37682">
      <c r="A37682" s="9"/>
    </row>
    <row r="37683">
      <c r="A37683" s="9"/>
    </row>
    <row r="37684">
      <c r="A37684" s="9"/>
    </row>
    <row r="37685">
      <c r="A37685" s="9"/>
    </row>
    <row r="37686">
      <c r="A37686" s="9"/>
    </row>
    <row r="37687">
      <c r="A37687" s="9"/>
    </row>
    <row r="37688">
      <c r="A37688" s="9"/>
    </row>
    <row r="37689">
      <c r="A37689" s="9"/>
    </row>
    <row r="37690">
      <c r="A37690" s="9"/>
    </row>
    <row r="37691">
      <c r="A37691" s="9"/>
    </row>
    <row r="37692">
      <c r="A37692" s="9"/>
    </row>
    <row r="37693">
      <c r="A37693" s="9"/>
    </row>
    <row r="37694">
      <c r="A37694" s="9"/>
    </row>
    <row r="37695">
      <c r="A37695" s="9"/>
    </row>
    <row r="37696">
      <c r="A37696" s="9"/>
    </row>
    <row r="37697">
      <c r="A37697" s="9"/>
    </row>
    <row r="37698">
      <c r="A37698" s="9"/>
    </row>
    <row r="37699">
      <c r="A37699" s="9"/>
    </row>
    <row r="37700">
      <c r="A37700" s="9"/>
    </row>
    <row r="37701">
      <c r="A37701" s="9"/>
    </row>
    <row r="37702">
      <c r="A37702" s="9"/>
    </row>
    <row r="37703">
      <c r="A37703" s="9"/>
    </row>
    <row r="37704">
      <c r="A37704" s="9"/>
    </row>
    <row r="37705">
      <c r="A37705" s="9"/>
    </row>
    <row r="37706">
      <c r="A37706" s="9"/>
    </row>
    <row r="37707">
      <c r="A37707" s="9"/>
    </row>
    <row r="37708">
      <c r="A37708" s="9"/>
    </row>
    <row r="37709">
      <c r="A37709" s="9"/>
    </row>
    <row r="37710">
      <c r="A37710" s="9"/>
    </row>
    <row r="37711">
      <c r="A37711" s="9"/>
    </row>
    <row r="37712">
      <c r="A37712" s="9"/>
    </row>
    <row r="37713">
      <c r="A37713" s="9"/>
    </row>
    <row r="37714">
      <c r="A37714" s="9"/>
    </row>
    <row r="37715">
      <c r="A37715" s="9"/>
    </row>
    <row r="37716">
      <c r="A37716" s="9"/>
    </row>
    <row r="37717">
      <c r="A37717" s="9"/>
    </row>
    <row r="37718">
      <c r="A37718" s="9"/>
    </row>
    <row r="37719">
      <c r="A37719" s="9"/>
    </row>
    <row r="37720">
      <c r="A37720" s="9"/>
    </row>
    <row r="37721">
      <c r="A37721" s="9"/>
    </row>
    <row r="37722">
      <c r="A37722" s="9"/>
    </row>
    <row r="37723">
      <c r="A37723" s="9"/>
    </row>
    <row r="37724">
      <c r="A37724" s="9"/>
    </row>
    <row r="37725">
      <c r="A37725" s="9"/>
    </row>
    <row r="37726">
      <c r="A37726" s="9"/>
    </row>
    <row r="37727">
      <c r="A37727" s="9"/>
    </row>
    <row r="37728">
      <c r="A37728" s="9"/>
    </row>
    <row r="37729">
      <c r="A37729" s="9"/>
    </row>
    <row r="37730">
      <c r="A37730" s="9"/>
    </row>
    <row r="37731">
      <c r="A37731" s="9"/>
    </row>
    <row r="37732">
      <c r="A37732" s="9"/>
    </row>
    <row r="37733">
      <c r="A37733" s="9"/>
    </row>
    <row r="37734">
      <c r="A37734" s="9"/>
    </row>
    <row r="37735">
      <c r="A37735" s="9"/>
    </row>
    <row r="37736">
      <c r="A37736" s="9"/>
    </row>
    <row r="37737">
      <c r="A37737" s="9"/>
    </row>
    <row r="37738">
      <c r="A37738" s="9"/>
    </row>
    <row r="37739">
      <c r="A37739" s="9"/>
    </row>
    <row r="37740">
      <c r="A37740" s="9"/>
    </row>
    <row r="37741">
      <c r="A37741" s="9"/>
    </row>
    <row r="37742">
      <c r="A37742" s="9"/>
    </row>
    <row r="37743">
      <c r="A37743" s="9"/>
    </row>
    <row r="37744">
      <c r="A37744" s="9"/>
    </row>
    <row r="37745">
      <c r="A37745" s="9"/>
    </row>
    <row r="37746">
      <c r="A37746" s="9"/>
    </row>
    <row r="37747">
      <c r="A37747" s="9"/>
    </row>
    <row r="37748">
      <c r="A37748" s="9"/>
    </row>
    <row r="37749">
      <c r="A37749" s="9"/>
    </row>
    <row r="37750">
      <c r="A37750" s="9"/>
    </row>
    <row r="37751">
      <c r="A37751" s="9"/>
    </row>
    <row r="37752">
      <c r="A37752" s="9"/>
    </row>
    <row r="37753">
      <c r="A37753" s="9"/>
    </row>
    <row r="37754">
      <c r="A37754" s="9"/>
    </row>
    <row r="37755">
      <c r="A37755" s="9"/>
    </row>
    <row r="37756">
      <c r="A37756" s="9"/>
    </row>
    <row r="37757">
      <c r="A37757" s="9"/>
    </row>
    <row r="37758">
      <c r="A37758" s="9"/>
    </row>
    <row r="37759">
      <c r="A37759" s="9"/>
    </row>
    <row r="37760">
      <c r="A37760" s="9"/>
    </row>
    <row r="37761">
      <c r="A37761" s="9"/>
    </row>
    <row r="37762">
      <c r="A37762" s="9"/>
    </row>
    <row r="37763">
      <c r="A37763" s="9"/>
    </row>
    <row r="37764">
      <c r="A37764" s="9"/>
    </row>
    <row r="37765">
      <c r="A37765" s="9"/>
    </row>
    <row r="37766">
      <c r="A37766" s="9"/>
    </row>
    <row r="37767">
      <c r="A37767" s="9"/>
    </row>
    <row r="37768">
      <c r="A37768" s="9"/>
    </row>
    <row r="37769">
      <c r="A37769" s="9"/>
    </row>
    <row r="37770">
      <c r="A37770" s="9"/>
    </row>
    <row r="37771">
      <c r="A37771" s="9"/>
    </row>
    <row r="37772">
      <c r="A37772" s="9"/>
    </row>
    <row r="37773">
      <c r="A37773" s="9"/>
    </row>
    <row r="37774">
      <c r="A37774" s="9"/>
    </row>
    <row r="37775">
      <c r="A37775" s="9"/>
    </row>
    <row r="37776">
      <c r="A37776" s="9"/>
    </row>
    <row r="37777">
      <c r="A37777" s="9"/>
    </row>
    <row r="37778">
      <c r="A37778" s="9"/>
    </row>
    <row r="37779">
      <c r="A37779" s="9"/>
    </row>
    <row r="37780">
      <c r="A37780" s="9"/>
    </row>
    <row r="37781">
      <c r="A37781" s="9"/>
    </row>
    <row r="37782">
      <c r="A37782" s="9"/>
    </row>
    <row r="37783">
      <c r="A37783" s="9"/>
    </row>
    <row r="37784">
      <c r="A37784" s="9"/>
    </row>
    <row r="37785">
      <c r="A37785" s="9"/>
    </row>
    <row r="37786">
      <c r="A37786" s="9"/>
    </row>
    <row r="37787">
      <c r="A37787" s="9"/>
    </row>
    <row r="37788">
      <c r="A37788" s="9"/>
    </row>
    <row r="37789">
      <c r="A37789" s="9"/>
    </row>
    <row r="37790">
      <c r="A37790" s="9"/>
    </row>
    <row r="37791">
      <c r="A37791" s="9"/>
    </row>
    <row r="37792">
      <c r="A37792" s="9"/>
    </row>
    <row r="37793">
      <c r="A37793" s="9"/>
    </row>
    <row r="37794">
      <c r="A37794" s="9"/>
    </row>
    <row r="37795">
      <c r="A37795" s="9"/>
    </row>
    <row r="37796">
      <c r="A37796" s="9"/>
    </row>
    <row r="37797">
      <c r="A37797" s="9"/>
    </row>
    <row r="37798">
      <c r="A37798" s="9"/>
    </row>
    <row r="37799">
      <c r="A37799" s="9"/>
    </row>
    <row r="37800">
      <c r="A37800" s="9"/>
    </row>
    <row r="37801">
      <c r="A37801" s="9"/>
    </row>
    <row r="37802">
      <c r="A37802" s="9"/>
    </row>
    <row r="37803">
      <c r="A37803" s="9"/>
    </row>
    <row r="37804">
      <c r="A37804" s="9"/>
    </row>
    <row r="37805">
      <c r="A37805" s="9"/>
    </row>
    <row r="37806">
      <c r="A37806" s="9"/>
    </row>
    <row r="37807">
      <c r="A37807" s="9"/>
    </row>
    <row r="37808">
      <c r="A37808" s="9"/>
    </row>
    <row r="37809">
      <c r="A37809" s="9"/>
    </row>
    <row r="37810">
      <c r="A37810" s="9"/>
    </row>
    <row r="37811">
      <c r="A37811" s="9"/>
    </row>
    <row r="37812">
      <c r="A37812" s="9"/>
    </row>
    <row r="37813">
      <c r="A37813" s="9"/>
    </row>
    <row r="37814">
      <c r="A37814" s="9"/>
    </row>
    <row r="37815">
      <c r="A37815" s="9"/>
    </row>
    <row r="37816">
      <c r="A37816" s="9"/>
    </row>
    <row r="37817">
      <c r="A37817" s="9"/>
    </row>
    <row r="37818">
      <c r="A37818" s="9"/>
    </row>
    <row r="37819">
      <c r="A37819" s="9"/>
    </row>
    <row r="37820">
      <c r="A37820" s="9"/>
    </row>
    <row r="37821">
      <c r="A37821" s="9"/>
    </row>
    <row r="37822">
      <c r="A37822" s="9"/>
    </row>
    <row r="37823">
      <c r="A37823" s="9"/>
    </row>
    <row r="37824">
      <c r="A37824" s="9"/>
    </row>
    <row r="37825">
      <c r="A37825" s="9"/>
    </row>
    <row r="37826">
      <c r="A37826" s="9"/>
    </row>
    <row r="37827">
      <c r="A37827" s="9"/>
    </row>
    <row r="37828">
      <c r="A37828" s="9"/>
    </row>
    <row r="37829">
      <c r="A37829" s="9"/>
    </row>
    <row r="37830">
      <c r="A37830" s="9"/>
    </row>
    <row r="37831">
      <c r="A37831" s="9"/>
    </row>
    <row r="37832">
      <c r="A37832" s="9"/>
    </row>
    <row r="37833">
      <c r="A37833" s="9"/>
    </row>
    <row r="37834">
      <c r="A37834" s="9"/>
    </row>
    <row r="37835">
      <c r="A37835" s="9"/>
    </row>
    <row r="37836">
      <c r="A37836" s="9"/>
    </row>
    <row r="37837">
      <c r="A37837" s="9"/>
    </row>
    <row r="37838">
      <c r="A37838" s="9"/>
    </row>
    <row r="37839">
      <c r="A37839" s="9"/>
    </row>
    <row r="37840">
      <c r="A37840" s="9"/>
    </row>
    <row r="37841">
      <c r="A37841" s="9"/>
    </row>
    <row r="37842">
      <c r="A37842" s="9"/>
    </row>
    <row r="37843">
      <c r="A37843" s="9"/>
    </row>
    <row r="37844">
      <c r="A37844" s="9"/>
    </row>
    <row r="37845">
      <c r="A37845" s="9"/>
    </row>
    <row r="37846">
      <c r="A37846" s="9"/>
    </row>
    <row r="37847">
      <c r="A37847" s="9"/>
    </row>
    <row r="37848">
      <c r="A37848" s="9"/>
    </row>
    <row r="37849">
      <c r="A37849" s="9"/>
    </row>
    <row r="37850">
      <c r="A37850" s="9"/>
    </row>
    <row r="37851">
      <c r="A37851" s="9"/>
    </row>
    <row r="37852">
      <c r="A37852" s="9"/>
    </row>
    <row r="37853">
      <c r="A37853" s="9"/>
    </row>
    <row r="37854">
      <c r="A37854" s="9"/>
    </row>
    <row r="37855">
      <c r="A37855" s="9"/>
    </row>
    <row r="37856">
      <c r="A37856" s="9"/>
    </row>
    <row r="37857">
      <c r="A37857" s="9"/>
    </row>
    <row r="37858">
      <c r="A37858" s="9"/>
    </row>
    <row r="37859">
      <c r="A37859" s="9"/>
    </row>
    <row r="37860">
      <c r="A37860" s="9"/>
    </row>
    <row r="37861">
      <c r="A37861" s="9"/>
    </row>
    <row r="37862">
      <c r="A37862" s="9"/>
    </row>
    <row r="37863">
      <c r="A37863" s="9"/>
    </row>
    <row r="37864">
      <c r="A37864" s="9"/>
    </row>
    <row r="37865">
      <c r="A37865" s="9"/>
    </row>
    <row r="37866">
      <c r="A37866" s="9"/>
    </row>
    <row r="37867">
      <c r="A37867" s="9"/>
    </row>
    <row r="37868">
      <c r="A37868" s="9"/>
    </row>
    <row r="37869">
      <c r="A37869" s="9"/>
    </row>
    <row r="37870">
      <c r="A37870" s="9"/>
    </row>
    <row r="37871">
      <c r="A37871" s="9"/>
    </row>
    <row r="37872">
      <c r="A37872" s="9"/>
    </row>
    <row r="37873">
      <c r="A37873" s="9"/>
    </row>
    <row r="37874">
      <c r="A37874" s="9"/>
    </row>
    <row r="37875">
      <c r="A37875" s="9"/>
    </row>
    <row r="37876">
      <c r="A37876" s="9"/>
    </row>
    <row r="37877">
      <c r="A37877" s="9"/>
    </row>
    <row r="37878">
      <c r="A37878" s="9"/>
    </row>
    <row r="37879">
      <c r="A37879" s="9"/>
    </row>
    <row r="37880">
      <c r="A37880" s="9"/>
    </row>
    <row r="37881">
      <c r="A37881" s="9"/>
    </row>
    <row r="37882">
      <c r="A37882" s="9"/>
    </row>
    <row r="37883">
      <c r="A37883" s="9"/>
    </row>
    <row r="37884">
      <c r="A37884" s="9"/>
    </row>
    <row r="37885">
      <c r="A37885" s="9"/>
    </row>
    <row r="37886">
      <c r="A37886" s="9"/>
    </row>
    <row r="37887">
      <c r="A37887" s="9"/>
    </row>
    <row r="37888">
      <c r="A37888" s="9"/>
    </row>
    <row r="37889">
      <c r="A37889" s="9"/>
    </row>
    <row r="37890">
      <c r="A37890" s="9"/>
    </row>
    <row r="37891">
      <c r="A37891" s="9"/>
    </row>
    <row r="37892">
      <c r="A37892" s="9"/>
    </row>
    <row r="37893">
      <c r="A37893" s="9"/>
    </row>
    <row r="37894">
      <c r="A37894" s="9"/>
    </row>
    <row r="37895">
      <c r="A37895" s="9"/>
    </row>
    <row r="37896">
      <c r="A37896" s="9"/>
    </row>
    <row r="37897">
      <c r="A37897" s="9"/>
    </row>
    <row r="37898">
      <c r="A37898" s="9"/>
    </row>
    <row r="37899">
      <c r="A37899" s="9"/>
    </row>
    <row r="37900">
      <c r="A37900" s="9"/>
    </row>
    <row r="37901">
      <c r="A37901" s="9"/>
    </row>
    <row r="37902">
      <c r="A37902" s="9"/>
    </row>
    <row r="37903">
      <c r="A37903" s="9"/>
    </row>
    <row r="37904">
      <c r="A37904" s="9"/>
    </row>
    <row r="37905">
      <c r="A37905" s="9"/>
    </row>
    <row r="37906">
      <c r="A37906" s="9"/>
    </row>
    <row r="37907">
      <c r="A37907" s="9"/>
    </row>
    <row r="37908">
      <c r="A37908" s="9"/>
    </row>
    <row r="37909">
      <c r="A37909" s="9"/>
    </row>
    <row r="37910">
      <c r="A37910" s="9"/>
    </row>
    <row r="37911">
      <c r="A37911" s="9"/>
    </row>
    <row r="37912">
      <c r="A37912" s="9"/>
    </row>
    <row r="37913">
      <c r="A37913" s="9"/>
    </row>
    <row r="37914">
      <c r="A37914" s="9"/>
    </row>
    <row r="37915">
      <c r="A37915" s="9"/>
    </row>
    <row r="37916">
      <c r="A37916" s="9"/>
    </row>
    <row r="37917">
      <c r="A37917" s="9"/>
    </row>
    <row r="37918">
      <c r="A37918" s="9"/>
    </row>
    <row r="37919">
      <c r="A37919" s="9"/>
    </row>
    <row r="37920">
      <c r="A37920" s="9"/>
    </row>
    <row r="37921">
      <c r="A37921" s="9"/>
    </row>
    <row r="37922">
      <c r="A37922" s="9"/>
    </row>
    <row r="37923">
      <c r="A37923" s="9"/>
    </row>
    <row r="37924">
      <c r="A37924" s="9"/>
    </row>
    <row r="37925">
      <c r="A37925" s="9"/>
    </row>
    <row r="37926">
      <c r="A37926" s="9"/>
    </row>
    <row r="37927">
      <c r="A37927" s="9"/>
    </row>
    <row r="37928">
      <c r="A37928" s="9"/>
    </row>
    <row r="37929">
      <c r="A37929" s="9"/>
    </row>
    <row r="37930">
      <c r="A37930" s="9"/>
    </row>
    <row r="37931">
      <c r="A37931" s="9"/>
    </row>
    <row r="37932">
      <c r="A37932" s="9"/>
    </row>
    <row r="37933">
      <c r="A37933" s="9"/>
    </row>
    <row r="37934">
      <c r="A37934" s="9"/>
    </row>
    <row r="37935">
      <c r="A37935" s="9"/>
    </row>
    <row r="37936">
      <c r="A37936" s="9"/>
    </row>
    <row r="37937">
      <c r="A37937" s="9"/>
    </row>
    <row r="37938">
      <c r="A37938" s="9"/>
    </row>
    <row r="37939">
      <c r="A37939" s="9"/>
    </row>
    <row r="37940">
      <c r="A37940" s="9"/>
    </row>
    <row r="37941">
      <c r="A37941" s="9"/>
    </row>
    <row r="37942">
      <c r="A37942" s="9"/>
    </row>
    <row r="37943">
      <c r="A37943" s="9"/>
    </row>
    <row r="37944">
      <c r="A37944" s="9"/>
    </row>
    <row r="37945">
      <c r="A37945" s="9"/>
    </row>
    <row r="37946">
      <c r="A37946" s="9"/>
    </row>
    <row r="37947">
      <c r="A37947" s="9"/>
    </row>
    <row r="37948">
      <c r="A37948" s="9"/>
    </row>
    <row r="37949">
      <c r="A37949" s="9"/>
    </row>
    <row r="37950">
      <c r="A37950" s="9"/>
    </row>
    <row r="37951">
      <c r="A37951" s="9"/>
    </row>
    <row r="37952">
      <c r="A37952" s="9"/>
    </row>
    <row r="37953">
      <c r="A37953" s="9"/>
    </row>
    <row r="37954">
      <c r="A37954" s="9"/>
    </row>
    <row r="37955">
      <c r="A37955" s="9"/>
    </row>
    <row r="37956">
      <c r="A37956" s="9"/>
    </row>
    <row r="37957">
      <c r="A37957" s="9"/>
    </row>
    <row r="37958">
      <c r="A37958" s="9"/>
    </row>
    <row r="37959">
      <c r="A37959" s="9"/>
    </row>
    <row r="37960">
      <c r="A37960" s="9"/>
    </row>
    <row r="37961">
      <c r="A37961" s="9"/>
    </row>
    <row r="37962">
      <c r="A37962" s="9"/>
    </row>
    <row r="37963">
      <c r="A37963" s="9"/>
    </row>
    <row r="37964">
      <c r="A37964" s="9"/>
    </row>
    <row r="37965">
      <c r="A37965" s="9"/>
    </row>
    <row r="37966">
      <c r="A37966" s="9"/>
    </row>
    <row r="37967">
      <c r="A37967" s="9"/>
    </row>
    <row r="37968">
      <c r="A37968" s="9"/>
    </row>
    <row r="37969">
      <c r="A37969" s="9"/>
    </row>
    <row r="37970">
      <c r="A37970" s="9"/>
    </row>
    <row r="37971">
      <c r="A37971" s="9"/>
    </row>
    <row r="37972">
      <c r="A37972" s="9"/>
    </row>
    <row r="37973">
      <c r="A37973" s="9"/>
    </row>
    <row r="37974">
      <c r="A37974" s="9"/>
    </row>
    <row r="37975">
      <c r="A37975" s="9"/>
    </row>
    <row r="37976">
      <c r="A37976" s="9"/>
    </row>
    <row r="37977">
      <c r="A37977" s="9"/>
    </row>
    <row r="37978">
      <c r="A37978" s="9"/>
    </row>
    <row r="37979">
      <c r="A37979" s="9"/>
    </row>
    <row r="37980">
      <c r="A37980" s="9"/>
    </row>
    <row r="37981">
      <c r="A37981" s="9"/>
    </row>
    <row r="37982">
      <c r="A37982" s="9"/>
    </row>
    <row r="37983">
      <c r="A37983" s="9"/>
    </row>
    <row r="37984">
      <c r="A37984" s="9"/>
    </row>
    <row r="37985">
      <c r="A37985" s="9"/>
    </row>
    <row r="37986">
      <c r="A37986" s="9"/>
    </row>
    <row r="37987">
      <c r="A37987" s="9"/>
    </row>
    <row r="37988">
      <c r="A37988" s="9"/>
    </row>
    <row r="37989">
      <c r="A37989" s="9"/>
    </row>
    <row r="37990">
      <c r="A37990" s="9"/>
    </row>
    <row r="37991">
      <c r="A37991" s="9"/>
    </row>
    <row r="37992">
      <c r="A37992" s="9"/>
    </row>
    <row r="37993">
      <c r="A37993" s="9"/>
    </row>
    <row r="37994">
      <c r="A37994" s="9"/>
    </row>
    <row r="37995">
      <c r="A37995" s="9"/>
    </row>
    <row r="37996">
      <c r="A37996" s="9"/>
    </row>
    <row r="37997">
      <c r="A37997" s="9"/>
    </row>
    <row r="37998">
      <c r="A37998" s="9"/>
    </row>
    <row r="37999">
      <c r="A37999" s="9"/>
    </row>
    <row r="38000">
      <c r="A38000" s="9"/>
    </row>
    <row r="38001">
      <c r="A38001" s="9"/>
    </row>
    <row r="38002">
      <c r="A38002" s="9"/>
    </row>
    <row r="38003">
      <c r="A38003" s="9"/>
    </row>
    <row r="38004">
      <c r="A38004" s="9"/>
    </row>
    <row r="38005">
      <c r="A38005" s="9"/>
    </row>
    <row r="38006">
      <c r="A38006" s="9"/>
    </row>
    <row r="38007">
      <c r="A38007" s="9"/>
    </row>
    <row r="38008">
      <c r="A38008" s="9"/>
    </row>
    <row r="38009">
      <c r="A38009" s="9"/>
    </row>
    <row r="38010">
      <c r="A38010" s="9"/>
    </row>
    <row r="38011">
      <c r="A38011" s="9"/>
    </row>
    <row r="38012">
      <c r="A38012" s="9"/>
    </row>
    <row r="38013">
      <c r="A38013" s="9"/>
    </row>
    <row r="38014">
      <c r="A38014" s="9"/>
    </row>
    <row r="38015">
      <c r="A38015" s="9"/>
    </row>
    <row r="38016">
      <c r="A38016" s="9"/>
    </row>
    <row r="38017">
      <c r="A38017" s="9"/>
    </row>
    <row r="38018">
      <c r="A38018" s="9"/>
    </row>
    <row r="38019">
      <c r="A38019" s="9"/>
    </row>
    <row r="38020">
      <c r="A38020" s="9"/>
    </row>
    <row r="38021">
      <c r="A38021" s="9"/>
    </row>
    <row r="38022">
      <c r="A38022" s="9"/>
    </row>
    <row r="38023">
      <c r="A38023" s="9"/>
    </row>
    <row r="38024">
      <c r="A38024" s="9"/>
    </row>
    <row r="38025">
      <c r="A38025" s="9"/>
    </row>
    <row r="38026">
      <c r="A38026" s="9"/>
    </row>
    <row r="38027">
      <c r="A38027" s="9"/>
    </row>
    <row r="38028">
      <c r="A38028" s="9"/>
    </row>
    <row r="38029">
      <c r="A38029" s="9"/>
    </row>
    <row r="38030">
      <c r="A38030" s="9"/>
    </row>
    <row r="38031">
      <c r="A38031" s="9"/>
    </row>
    <row r="38032">
      <c r="A38032" s="9"/>
    </row>
    <row r="38033">
      <c r="A38033" s="9"/>
    </row>
    <row r="38034">
      <c r="A38034" s="9"/>
    </row>
    <row r="38035">
      <c r="A38035" s="9"/>
    </row>
    <row r="38036">
      <c r="A38036" s="9"/>
    </row>
    <row r="38037">
      <c r="A38037" s="9"/>
    </row>
    <row r="38038">
      <c r="A38038" s="9"/>
    </row>
    <row r="38039">
      <c r="A38039" s="9"/>
    </row>
    <row r="38040">
      <c r="A38040" s="9"/>
    </row>
    <row r="38041">
      <c r="A38041" s="9"/>
    </row>
    <row r="38042">
      <c r="A38042" s="9"/>
    </row>
    <row r="38043">
      <c r="A38043" s="9"/>
    </row>
    <row r="38044">
      <c r="A38044" s="9"/>
    </row>
    <row r="38045">
      <c r="A38045" s="9"/>
    </row>
    <row r="38046">
      <c r="A38046" s="9"/>
    </row>
    <row r="38047">
      <c r="A38047" s="9"/>
    </row>
    <row r="38048">
      <c r="A38048" s="9"/>
    </row>
    <row r="38049">
      <c r="A38049" s="9"/>
    </row>
    <row r="38050">
      <c r="A38050" s="9"/>
    </row>
    <row r="38051">
      <c r="A38051" s="9"/>
    </row>
    <row r="38052">
      <c r="A38052" s="9"/>
    </row>
    <row r="38053">
      <c r="A38053" s="9"/>
    </row>
    <row r="38054">
      <c r="A38054" s="9"/>
    </row>
    <row r="38055">
      <c r="A38055" s="9"/>
    </row>
    <row r="38056">
      <c r="A38056" s="9"/>
    </row>
    <row r="38057">
      <c r="A38057" s="9"/>
    </row>
    <row r="38058">
      <c r="A38058" s="9"/>
    </row>
    <row r="38059">
      <c r="A38059" s="9"/>
    </row>
    <row r="38060">
      <c r="A38060" s="9"/>
    </row>
    <row r="38061">
      <c r="A38061" s="9"/>
    </row>
    <row r="38062">
      <c r="A38062" s="9"/>
    </row>
    <row r="38063">
      <c r="A38063" s="9"/>
    </row>
    <row r="38064">
      <c r="A38064" s="9"/>
    </row>
    <row r="38065">
      <c r="A38065" s="9"/>
    </row>
    <row r="38066">
      <c r="A38066" s="9"/>
    </row>
    <row r="38067">
      <c r="A38067" s="9"/>
    </row>
    <row r="38068">
      <c r="A38068" s="9"/>
    </row>
    <row r="38069">
      <c r="A38069" s="9"/>
    </row>
    <row r="38070">
      <c r="A38070" s="9"/>
    </row>
    <row r="38071">
      <c r="A38071" s="9"/>
    </row>
    <row r="38072">
      <c r="A38072" s="9"/>
    </row>
    <row r="38073">
      <c r="A38073" s="9"/>
    </row>
    <row r="38074">
      <c r="A38074" s="9"/>
    </row>
    <row r="38075">
      <c r="A38075" s="9"/>
    </row>
    <row r="38076">
      <c r="A38076" s="9"/>
    </row>
    <row r="38077">
      <c r="A38077" s="9"/>
    </row>
    <row r="38078">
      <c r="A38078" s="9"/>
    </row>
    <row r="38079">
      <c r="A38079" s="9"/>
    </row>
    <row r="38080">
      <c r="A38080" s="9"/>
    </row>
    <row r="38081">
      <c r="A38081" s="9"/>
    </row>
    <row r="38082">
      <c r="A38082" s="9"/>
    </row>
    <row r="38083">
      <c r="A38083" s="9"/>
    </row>
    <row r="38084">
      <c r="A38084" s="9"/>
    </row>
    <row r="38085">
      <c r="A38085" s="9"/>
    </row>
    <row r="38086">
      <c r="A38086" s="9"/>
    </row>
    <row r="38087">
      <c r="A38087" s="9"/>
    </row>
    <row r="38088">
      <c r="A38088" s="9"/>
    </row>
    <row r="38089">
      <c r="A38089" s="9"/>
    </row>
    <row r="38090">
      <c r="A38090" s="9"/>
    </row>
    <row r="38091">
      <c r="A38091" s="9"/>
    </row>
    <row r="38092">
      <c r="A38092" s="9"/>
    </row>
    <row r="38093">
      <c r="A38093" s="9"/>
    </row>
    <row r="38094">
      <c r="A38094" s="9"/>
    </row>
    <row r="38095">
      <c r="A38095" s="9"/>
    </row>
    <row r="38096">
      <c r="A38096" s="9"/>
    </row>
    <row r="38097">
      <c r="A38097" s="9"/>
    </row>
    <row r="38098">
      <c r="A38098" s="9"/>
    </row>
    <row r="38099">
      <c r="A38099" s="9"/>
    </row>
    <row r="38100">
      <c r="A38100" s="9"/>
    </row>
    <row r="38101">
      <c r="A38101" s="9"/>
    </row>
    <row r="38102">
      <c r="A38102" s="9"/>
    </row>
    <row r="38103">
      <c r="A38103" s="9"/>
    </row>
    <row r="38104">
      <c r="A38104" s="9"/>
    </row>
    <row r="38105">
      <c r="A38105" s="9"/>
    </row>
    <row r="38106">
      <c r="A38106" s="9"/>
    </row>
    <row r="38107">
      <c r="A38107" s="9"/>
    </row>
    <row r="38108">
      <c r="A38108" s="9"/>
    </row>
    <row r="38109">
      <c r="A38109" s="9"/>
    </row>
    <row r="38110">
      <c r="A38110" s="9"/>
    </row>
    <row r="38111">
      <c r="A38111" s="9"/>
    </row>
    <row r="38112">
      <c r="A38112" s="9"/>
    </row>
    <row r="38113">
      <c r="A38113" s="9"/>
    </row>
    <row r="38114">
      <c r="A38114" s="9"/>
    </row>
    <row r="38115">
      <c r="A38115" s="9"/>
    </row>
    <row r="38116">
      <c r="A38116" s="9"/>
    </row>
    <row r="38117">
      <c r="A38117" s="9"/>
    </row>
    <row r="38118">
      <c r="A38118" s="9"/>
    </row>
    <row r="38119">
      <c r="A38119" s="9"/>
    </row>
    <row r="38120">
      <c r="A38120" s="9"/>
    </row>
    <row r="38121">
      <c r="A38121" s="9"/>
    </row>
    <row r="38122">
      <c r="A38122" s="9"/>
    </row>
    <row r="38123">
      <c r="A38123" s="9"/>
    </row>
    <row r="38124">
      <c r="A38124" s="9"/>
    </row>
    <row r="38125">
      <c r="A38125" s="9"/>
    </row>
    <row r="38126">
      <c r="A38126" s="9"/>
    </row>
    <row r="38127">
      <c r="A38127" s="9"/>
    </row>
    <row r="38128">
      <c r="A38128" s="9"/>
    </row>
    <row r="38129">
      <c r="A38129" s="9"/>
    </row>
    <row r="38130">
      <c r="A38130" s="9"/>
    </row>
    <row r="38131">
      <c r="A38131" s="9"/>
    </row>
    <row r="38132">
      <c r="A38132" s="9"/>
    </row>
    <row r="38133">
      <c r="A38133" s="9"/>
    </row>
    <row r="38134">
      <c r="A38134" s="9"/>
    </row>
    <row r="38135">
      <c r="A38135" s="9"/>
    </row>
    <row r="38136">
      <c r="A38136" s="9"/>
    </row>
    <row r="38137">
      <c r="A38137" s="9"/>
    </row>
    <row r="38138">
      <c r="A38138" s="9"/>
    </row>
    <row r="38139">
      <c r="A38139" s="9"/>
    </row>
    <row r="38140">
      <c r="A38140" s="9"/>
    </row>
    <row r="38141">
      <c r="A38141" s="9"/>
    </row>
    <row r="38142">
      <c r="A38142" s="9"/>
    </row>
    <row r="38143">
      <c r="A38143" s="9"/>
    </row>
    <row r="38144">
      <c r="A38144" s="9"/>
    </row>
    <row r="38145">
      <c r="A38145" s="9"/>
    </row>
    <row r="38146">
      <c r="A38146" s="9"/>
    </row>
    <row r="38147">
      <c r="A38147" s="9"/>
    </row>
    <row r="38148">
      <c r="A38148" s="9"/>
    </row>
    <row r="38149">
      <c r="A38149" s="9"/>
    </row>
    <row r="38150">
      <c r="A38150" s="9"/>
    </row>
    <row r="38151">
      <c r="A38151" s="9"/>
    </row>
    <row r="38152">
      <c r="A38152" s="9"/>
    </row>
    <row r="38153">
      <c r="A38153" s="9"/>
    </row>
    <row r="38154">
      <c r="A38154" s="9"/>
    </row>
    <row r="38155">
      <c r="A38155" s="9"/>
    </row>
    <row r="38156">
      <c r="A38156" s="9"/>
    </row>
    <row r="38157">
      <c r="A38157" s="9"/>
    </row>
    <row r="38158">
      <c r="A38158" s="9"/>
    </row>
    <row r="38159">
      <c r="A38159" s="9"/>
    </row>
    <row r="38160">
      <c r="A38160" s="9"/>
    </row>
    <row r="38161">
      <c r="A38161" s="9"/>
    </row>
    <row r="38162">
      <c r="A38162" s="9"/>
    </row>
    <row r="38163">
      <c r="A38163" s="9"/>
    </row>
    <row r="38164">
      <c r="A38164" s="9"/>
    </row>
    <row r="38165">
      <c r="A38165" s="9"/>
    </row>
    <row r="38166">
      <c r="A38166" s="9"/>
    </row>
    <row r="38167">
      <c r="A38167" s="9"/>
    </row>
    <row r="38168">
      <c r="A38168" s="9"/>
    </row>
    <row r="38169">
      <c r="A38169" s="9"/>
    </row>
    <row r="38170">
      <c r="A38170" s="9"/>
    </row>
    <row r="38171">
      <c r="A38171" s="9"/>
    </row>
    <row r="38172">
      <c r="A38172" s="9"/>
    </row>
    <row r="38173">
      <c r="A38173" s="9"/>
    </row>
    <row r="38174">
      <c r="A38174" s="9"/>
    </row>
    <row r="38175">
      <c r="A38175" s="9"/>
    </row>
    <row r="38176">
      <c r="A38176" s="9"/>
    </row>
    <row r="38177">
      <c r="A38177" s="9"/>
    </row>
    <row r="38178">
      <c r="A38178" s="9"/>
    </row>
    <row r="38179">
      <c r="A38179" s="9"/>
    </row>
    <row r="38180">
      <c r="A38180" s="9"/>
    </row>
    <row r="38181">
      <c r="A38181" s="9"/>
    </row>
    <row r="38182">
      <c r="A38182" s="9"/>
    </row>
    <row r="38183">
      <c r="A38183" s="9"/>
    </row>
    <row r="38184">
      <c r="A38184" s="9"/>
    </row>
    <row r="38185">
      <c r="A38185" s="9"/>
    </row>
    <row r="38186">
      <c r="A38186" s="9"/>
    </row>
    <row r="38187">
      <c r="A38187" s="9"/>
    </row>
    <row r="38188">
      <c r="A38188" s="9"/>
    </row>
    <row r="38189">
      <c r="A38189" s="9"/>
    </row>
    <row r="38190">
      <c r="A38190" s="9"/>
    </row>
    <row r="38191">
      <c r="A38191" s="9"/>
    </row>
    <row r="38192">
      <c r="A38192" s="9"/>
    </row>
    <row r="38193">
      <c r="A38193" s="9"/>
    </row>
    <row r="38194">
      <c r="A38194" s="9"/>
    </row>
    <row r="38195">
      <c r="A38195" s="9"/>
    </row>
    <row r="38196">
      <c r="A38196" s="9"/>
    </row>
    <row r="38197">
      <c r="A38197" s="9"/>
    </row>
    <row r="38198">
      <c r="A38198" s="9"/>
    </row>
    <row r="38199">
      <c r="A38199" s="9"/>
    </row>
    <row r="38200">
      <c r="A38200" s="9"/>
    </row>
    <row r="38201">
      <c r="A38201" s="9"/>
    </row>
    <row r="38202">
      <c r="A38202" s="9"/>
    </row>
    <row r="38203">
      <c r="A38203" s="9"/>
    </row>
    <row r="38204">
      <c r="A38204" s="9"/>
    </row>
    <row r="38205">
      <c r="A38205" s="9"/>
    </row>
    <row r="38206">
      <c r="A38206" s="9"/>
    </row>
    <row r="38207">
      <c r="A38207" s="9"/>
    </row>
    <row r="38208">
      <c r="A38208" s="9"/>
    </row>
    <row r="38209">
      <c r="A38209" s="9"/>
    </row>
    <row r="38210">
      <c r="A38210" s="9"/>
    </row>
    <row r="38211">
      <c r="A38211" s="9"/>
    </row>
    <row r="38212">
      <c r="A38212" s="9"/>
    </row>
    <row r="38213">
      <c r="A38213" s="9"/>
    </row>
    <row r="38214">
      <c r="A38214" s="9"/>
    </row>
    <row r="38215">
      <c r="A38215" s="9"/>
    </row>
    <row r="38216">
      <c r="A38216" s="9"/>
    </row>
    <row r="38217">
      <c r="A38217" s="9"/>
    </row>
    <row r="38218">
      <c r="A38218" s="9"/>
    </row>
    <row r="38219">
      <c r="A38219" s="9"/>
    </row>
    <row r="38220">
      <c r="A38220" s="9"/>
    </row>
    <row r="38221">
      <c r="A38221" s="9"/>
    </row>
    <row r="38222">
      <c r="A38222" s="9"/>
    </row>
    <row r="38223">
      <c r="A38223" s="9"/>
    </row>
    <row r="38224">
      <c r="A38224" s="9"/>
    </row>
    <row r="38225">
      <c r="A38225" s="9"/>
    </row>
    <row r="38226">
      <c r="A38226" s="9"/>
    </row>
    <row r="38227">
      <c r="A38227" s="9"/>
    </row>
    <row r="38228">
      <c r="A38228" s="9"/>
    </row>
    <row r="38229">
      <c r="A38229" s="9"/>
    </row>
    <row r="38230">
      <c r="A38230" s="9"/>
    </row>
    <row r="38231">
      <c r="A38231" s="9"/>
    </row>
    <row r="38232">
      <c r="A38232" s="9"/>
    </row>
    <row r="38233">
      <c r="A38233" s="9"/>
    </row>
    <row r="38234">
      <c r="A38234" s="9"/>
    </row>
    <row r="38235">
      <c r="A38235" s="9"/>
    </row>
    <row r="38236">
      <c r="A38236" s="9"/>
    </row>
    <row r="38237">
      <c r="A38237" s="9"/>
    </row>
    <row r="38238">
      <c r="A38238" s="9"/>
    </row>
    <row r="38239">
      <c r="A38239" s="9"/>
    </row>
    <row r="38240">
      <c r="A38240" s="9"/>
    </row>
    <row r="38241">
      <c r="A38241" s="9"/>
    </row>
    <row r="38242">
      <c r="A38242" s="9"/>
    </row>
    <row r="38243">
      <c r="A38243" s="9"/>
    </row>
    <row r="38244">
      <c r="A38244" s="9"/>
    </row>
    <row r="38245">
      <c r="A38245" s="9"/>
    </row>
    <row r="38246">
      <c r="A38246" s="9"/>
    </row>
    <row r="38247">
      <c r="A38247" s="9"/>
    </row>
    <row r="38248">
      <c r="A38248" s="9"/>
    </row>
    <row r="38249">
      <c r="A38249" s="9"/>
    </row>
    <row r="38250">
      <c r="A38250" s="9"/>
    </row>
    <row r="38251">
      <c r="A38251" s="9"/>
    </row>
    <row r="38252">
      <c r="A38252" s="9"/>
    </row>
    <row r="38253">
      <c r="A38253" s="9"/>
    </row>
    <row r="38254">
      <c r="A38254" s="9"/>
    </row>
    <row r="38255">
      <c r="A38255" s="9"/>
    </row>
    <row r="38256">
      <c r="A38256" s="9"/>
    </row>
    <row r="38257">
      <c r="A38257" s="9"/>
    </row>
    <row r="38258">
      <c r="A38258" s="9"/>
    </row>
    <row r="38259">
      <c r="A38259" s="9"/>
    </row>
    <row r="38260">
      <c r="A38260" s="9"/>
    </row>
    <row r="38261">
      <c r="A38261" s="9"/>
    </row>
    <row r="38262">
      <c r="A38262" s="9"/>
    </row>
    <row r="38263">
      <c r="A38263" s="9"/>
    </row>
    <row r="38264">
      <c r="A38264" s="9"/>
    </row>
    <row r="38265">
      <c r="A38265" s="9"/>
    </row>
    <row r="38266">
      <c r="A38266" s="9"/>
    </row>
    <row r="38267">
      <c r="A38267" s="9"/>
    </row>
    <row r="38268">
      <c r="A38268" s="9"/>
    </row>
    <row r="38269">
      <c r="A38269" s="9"/>
    </row>
    <row r="38270">
      <c r="A38270" s="9"/>
    </row>
    <row r="38271">
      <c r="A38271" s="9"/>
    </row>
    <row r="38272">
      <c r="A38272" s="9"/>
    </row>
    <row r="38273">
      <c r="A38273" s="9"/>
    </row>
    <row r="38274">
      <c r="A38274" s="9"/>
    </row>
    <row r="38275">
      <c r="A38275" s="9"/>
    </row>
    <row r="38276">
      <c r="A38276" s="9"/>
    </row>
    <row r="38277">
      <c r="A38277" s="9"/>
    </row>
    <row r="38278">
      <c r="A38278" s="9"/>
    </row>
    <row r="38279">
      <c r="A38279" s="9"/>
    </row>
    <row r="38280">
      <c r="A38280" s="9"/>
    </row>
    <row r="38281">
      <c r="A38281" s="9"/>
    </row>
    <row r="38282">
      <c r="A38282" s="9"/>
    </row>
    <row r="38283">
      <c r="A38283" s="9"/>
    </row>
    <row r="38284">
      <c r="A38284" s="9"/>
    </row>
    <row r="38285">
      <c r="A38285" s="9"/>
    </row>
    <row r="38286">
      <c r="A38286" s="9"/>
    </row>
    <row r="38287">
      <c r="A38287" s="9"/>
    </row>
    <row r="38288">
      <c r="A38288" s="9"/>
    </row>
    <row r="38289">
      <c r="A38289" s="9"/>
    </row>
    <row r="38290">
      <c r="A38290" s="9"/>
    </row>
    <row r="38291">
      <c r="A38291" s="9"/>
    </row>
    <row r="38292">
      <c r="A38292" s="9"/>
    </row>
    <row r="38293">
      <c r="A38293" s="9"/>
    </row>
    <row r="38294">
      <c r="A38294" s="9"/>
    </row>
    <row r="38295">
      <c r="A38295" s="9"/>
    </row>
    <row r="38296">
      <c r="A38296" s="9"/>
    </row>
    <row r="38297">
      <c r="A38297" s="9"/>
    </row>
    <row r="38298">
      <c r="A38298" s="9"/>
    </row>
    <row r="38299">
      <c r="A38299" s="9"/>
    </row>
    <row r="38300">
      <c r="A38300" s="9"/>
    </row>
    <row r="38301">
      <c r="A38301" s="9"/>
    </row>
    <row r="38302">
      <c r="A38302" s="9"/>
    </row>
    <row r="38303">
      <c r="A38303" s="9"/>
    </row>
    <row r="38304">
      <c r="A38304" s="9"/>
    </row>
    <row r="38305">
      <c r="A38305" s="9"/>
    </row>
    <row r="38306">
      <c r="A38306" s="9"/>
    </row>
    <row r="38307">
      <c r="A38307" s="9"/>
    </row>
    <row r="38308">
      <c r="A38308" s="9"/>
    </row>
    <row r="38309">
      <c r="A38309" s="9"/>
    </row>
    <row r="38310">
      <c r="A38310" s="9"/>
    </row>
    <row r="38311">
      <c r="A38311" s="9"/>
    </row>
    <row r="38312">
      <c r="A38312" s="9"/>
    </row>
    <row r="38313">
      <c r="A38313" s="9"/>
    </row>
    <row r="38314">
      <c r="A38314" s="9"/>
    </row>
    <row r="38315">
      <c r="A38315" s="9"/>
    </row>
    <row r="38316">
      <c r="A38316" s="9"/>
    </row>
    <row r="38317">
      <c r="A38317" s="9"/>
    </row>
    <row r="38318">
      <c r="A38318" s="9"/>
    </row>
    <row r="38319">
      <c r="A38319" s="9"/>
    </row>
    <row r="38320">
      <c r="A38320" s="9"/>
    </row>
    <row r="38321">
      <c r="A38321" s="9"/>
    </row>
    <row r="38322">
      <c r="A38322" s="9"/>
    </row>
    <row r="38323">
      <c r="A38323" s="9"/>
    </row>
    <row r="38324">
      <c r="A38324" s="9"/>
    </row>
    <row r="38325">
      <c r="A38325" s="9"/>
    </row>
    <row r="38326">
      <c r="A38326" s="9"/>
    </row>
    <row r="38327">
      <c r="A38327" s="9"/>
    </row>
    <row r="38328">
      <c r="A38328" s="9"/>
    </row>
    <row r="38329">
      <c r="A38329" s="9"/>
    </row>
    <row r="38330">
      <c r="A38330" s="9"/>
    </row>
    <row r="38331">
      <c r="A38331" s="9"/>
    </row>
    <row r="38332">
      <c r="A38332" s="9"/>
    </row>
    <row r="38333">
      <c r="A38333" s="9"/>
    </row>
    <row r="38334">
      <c r="A38334" s="9"/>
    </row>
    <row r="38335">
      <c r="A38335" s="9"/>
    </row>
    <row r="38336">
      <c r="A38336" s="9"/>
    </row>
    <row r="38337">
      <c r="A38337" s="9"/>
    </row>
    <row r="38338">
      <c r="A38338" s="9"/>
    </row>
    <row r="38339">
      <c r="A38339" s="9"/>
    </row>
    <row r="38340">
      <c r="A38340" s="9"/>
    </row>
    <row r="38341">
      <c r="A38341" s="9"/>
    </row>
    <row r="38342">
      <c r="A38342" s="9"/>
    </row>
    <row r="38343">
      <c r="A38343" s="9"/>
    </row>
    <row r="38344">
      <c r="A38344" s="9"/>
    </row>
    <row r="38345">
      <c r="A38345" s="9"/>
    </row>
    <row r="38346">
      <c r="A38346" s="9"/>
    </row>
    <row r="38347">
      <c r="A38347" s="9"/>
    </row>
    <row r="38348">
      <c r="A38348" s="9"/>
    </row>
    <row r="38349">
      <c r="A38349" s="9"/>
    </row>
    <row r="38350">
      <c r="A38350" s="9"/>
    </row>
    <row r="38351">
      <c r="A38351" s="9"/>
    </row>
    <row r="38352">
      <c r="A38352" s="9"/>
    </row>
    <row r="38353">
      <c r="A38353" s="9"/>
    </row>
    <row r="38354">
      <c r="A38354" s="9"/>
    </row>
    <row r="38355">
      <c r="A38355" s="9"/>
    </row>
    <row r="38356">
      <c r="A38356" s="9"/>
    </row>
    <row r="38357">
      <c r="A38357" s="9"/>
    </row>
    <row r="38358">
      <c r="A38358" s="9"/>
    </row>
    <row r="38359">
      <c r="A38359" s="9"/>
    </row>
    <row r="38360">
      <c r="A38360" s="9"/>
    </row>
    <row r="38361">
      <c r="A38361" s="9"/>
    </row>
    <row r="38362">
      <c r="A38362" s="9"/>
    </row>
    <row r="38363">
      <c r="A38363" s="9"/>
    </row>
    <row r="38364">
      <c r="A38364" s="9"/>
    </row>
    <row r="38365">
      <c r="A38365" s="9"/>
    </row>
    <row r="38366">
      <c r="A38366" s="9"/>
    </row>
    <row r="38367">
      <c r="A38367" s="9"/>
    </row>
    <row r="38368">
      <c r="A38368" s="9"/>
    </row>
    <row r="38369">
      <c r="A38369" s="9"/>
    </row>
    <row r="38370">
      <c r="A38370" s="9"/>
    </row>
    <row r="38371">
      <c r="A38371" s="9"/>
    </row>
    <row r="38372">
      <c r="A38372" s="9"/>
    </row>
    <row r="38373">
      <c r="A38373" s="9"/>
    </row>
    <row r="38374">
      <c r="A38374" s="9"/>
    </row>
    <row r="38375">
      <c r="A38375" s="9"/>
    </row>
    <row r="38376">
      <c r="A38376" s="9"/>
    </row>
    <row r="38377">
      <c r="A38377" s="9"/>
    </row>
    <row r="38378">
      <c r="A38378" s="9"/>
    </row>
    <row r="38379">
      <c r="A38379" s="9"/>
    </row>
    <row r="38380">
      <c r="A38380" s="9"/>
    </row>
    <row r="38381">
      <c r="A38381" s="9"/>
    </row>
    <row r="38382">
      <c r="A38382" s="9"/>
    </row>
    <row r="38383">
      <c r="A38383" s="9"/>
    </row>
    <row r="38384">
      <c r="A38384" s="9"/>
    </row>
    <row r="38385">
      <c r="A38385" s="9"/>
    </row>
    <row r="38386">
      <c r="A38386" s="9"/>
    </row>
    <row r="38387">
      <c r="A38387" s="9"/>
    </row>
    <row r="38388">
      <c r="A38388" s="9"/>
    </row>
    <row r="38389">
      <c r="A38389" s="9"/>
    </row>
    <row r="38390">
      <c r="A38390" s="9"/>
    </row>
    <row r="38391">
      <c r="A38391" s="9"/>
    </row>
    <row r="38392">
      <c r="A38392" s="9"/>
    </row>
    <row r="38393">
      <c r="A38393" s="9"/>
    </row>
    <row r="38394">
      <c r="A38394" s="9"/>
    </row>
    <row r="38395">
      <c r="A38395" s="9"/>
    </row>
    <row r="38396">
      <c r="A38396" s="9"/>
    </row>
    <row r="38397">
      <c r="A38397" s="9"/>
    </row>
    <row r="38398">
      <c r="A38398" s="9"/>
    </row>
    <row r="38399">
      <c r="A38399" s="9"/>
    </row>
    <row r="38400">
      <c r="A38400" s="9"/>
    </row>
    <row r="38401">
      <c r="A38401" s="9"/>
    </row>
    <row r="38402">
      <c r="A38402" s="9"/>
    </row>
    <row r="38403">
      <c r="A38403" s="9"/>
    </row>
    <row r="38404">
      <c r="A38404" s="9"/>
    </row>
    <row r="38405">
      <c r="A38405" s="9"/>
    </row>
    <row r="38406">
      <c r="A38406" s="9"/>
    </row>
    <row r="38407">
      <c r="A38407" s="9"/>
    </row>
    <row r="38408">
      <c r="A38408" s="9"/>
    </row>
    <row r="38409">
      <c r="A38409" s="9"/>
    </row>
    <row r="38410">
      <c r="A38410" s="9"/>
    </row>
    <row r="38411">
      <c r="A38411" s="9"/>
    </row>
    <row r="38412">
      <c r="A38412" s="9"/>
    </row>
    <row r="38413">
      <c r="A38413" s="9"/>
    </row>
    <row r="38414">
      <c r="A38414" s="9"/>
    </row>
    <row r="38415">
      <c r="A38415" s="9"/>
    </row>
    <row r="38416">
      <c r="A38416" s="9"/>
    </row>
    <row r="38417">
      <c r="A38417" s="9"/>
    </row>
    <row r="38418">
      <c r="A38418" s="9"/>
    </row>
    <row r="38419">
      <c r="A38419" s="9"/>
    </row>
    <row r="38420">
      <c r="A38420" s="9"/>
    </row>
    <row r="38421">
      <c r="A38421" s="9"/>
    </row>
    <row r="38422">
      <c r="A38422" s="9"/>
    </row>
    <row r="38423">
      <c r="A38423" s="9"/>
    </row>
    <row r="38424">
      <c r="A38424" s="9"/>
    </row>
    <row r="38425">
      <c r="A38425" s="9"/>
    </row>
    <row r="38426">
      <c r="A38426" s="9"/>
    </row>
    <row r="38427">
      <c r="A38427" s="9"/>
    </row>
    <row r="38428">
      <c r="A38428" s="9"/>
    </row>
    <row r="38429">
      <c r="A38429" s="9"/>
    </row>
    <row r="38430">
      <c r="A38430" s="9"/>
    </row>
    <row r="38431">
      <c r="A38431" s="9"/>
    </row>
    <row r="38432">
      <c r="A38432" s="9"/>
    </row>
    <row r="38433">
      <c r="A38433" s="9"/>
    </row>
    <row r="38434">
      <c r="A38434" s="9"/>
    </row>
    <row r="38435">
      <c r="A38435" s="9"/>
    </row>
    <row r="38436">
      <c r="A38436" s="9"/>
    </row>
    <row r="38437">
      <c r="A38437" s="9"/>
    </row>
    <row r="38438">
      <c r="A38438" s="9"/>
    </row>
    <row r="38439">
      <c r="A38439" s="9"/>
    </row>
    <row r="38440">
      <c r="A38440" s="9"/>
    </row>
    <row r="38441">
      <c r="A38441" s="9"/>
    </row>
    <row r="38442">
      <c r="A38442" s="9"/>
    </row>
    <row r="38443">
      <c r="A38443" s="9"/>
    </row>
    <row r="38444">
      <c r="A38444" s="9"/>
    </row>
    <row r="38445">
      <c r="A38445" s="9"/>
    </row>
    <row r="38446">
      <c r="A38446" s="9"/>
    </row>
    <row r="38447">
      <c r="A38447" s="9"/>
    </row>
    <row r="38448">
      <c r="A38448" s="9"/>
    </row>
    <row r="38449">
      <c r="A38449" s="9"/>
    </row>
    <row r="38450">
      <c r="A38450" s="9"/>
    </row>
    <row r="38451">
      <c r="A38451" s="9"/>
    </row>
    <row r="38452">
      <c r="A38452" s="9"/>
    </row>
    <row r="38453">
      <c r="A38453" s="9"/>
    </row>
    <row r="38454">
      <c r="A38454" s="9"/>
    </row>
    <row r="38455">
      <c r="A38455" s="9"/>
    </row>
    <row r="38456">
      <c r="A38456" s="9"/>
    </row>
    <row r="38457">
      <c r="A38457" s="9"/>
    </row>
    <row r="38458">
      <c r="A38458" s="9"/>
    </row>
    <row r="38459">
      <c r="A38459" s="9"/>
    </row>
    <row r="38460">
      <c r="A38460" s="9"/>
    </row>
    <row r="38461">
      <c r="A38461" s="9"/>
    </row>
    <row r="38462">
      <c r="A38462" s="9"/>
    </row>
    <row r="38463">
      <c r="A38463" s="9"/>
    </row>
    <row r="38464">
      <c r="A38464" s="9"/>
    </row>
    <row r="38465">
      <c r="A38465" s="9"/>
    </row>
    <row r="38466">
      <c r="A38466" s="9"/>
    </row>
    <row r="38467">
      <c r="A38467" s="9"/>
    </row>
    <row r="38468">
      <c r="A38468" s="9"/>
    </row>
    <row r="38469">
      <c r="A38469" s="9"/>
    </row>
    <row r="38470">
      <c r="A38470" s="9"/>
    </row>
    <row r="38471">
      <c r="A38471" s="9"/>
    </row>
    <row r="38472">
      <c r="A38472" s="9"/>
    </row>
    <row r="38473">
      <c r="A38473" s="9"/>
    </row>
    <row r="38474">
      <c r="A38474" s="9"/>
    </row>
    <row r="38475">
      <c r="A38475" s="9"/>
    </row>
    <row r="38476">
      <c r="A38476" s="9"/>
    </row>
    <row r="38477">
      <c r="A38477" s="9"/>
    </row>
    <row r="38478">
      <c r="A38478" s="9"/>
    </row>
    <row r="38479">
      <c r="A38479" s="9"/>
    </row>
    <row r="38480">
      <c r="A38480" s="9"/>
    </row>
    <row r="38481">
      <c r="A38481" s="9"/>
    </row>
    <row r="38482">
      <c r="A38482" s="9"/>
    </row>
    <row r="38483">
      <c r="A38483" s="9"/>
    </row>
    <row r="38484">
      <c r="A38484" s="9"/>
    </row>
    <row r="38485">
      <c r="A38485" s="9"/>
    </row>
    <row r="38486">
      <c r="A38486" s="9"/>
    </row>
    <row r="38487">
      <c r="A38487" s="9"/>
    </row>
    <row r="38488">
      <c r="A38488" s="9"/>
    </row>
    <row r="38489">
      <c r="A38489" s="9"/>
    </row>
    <row r="38490">
      <c r="A38490" s="9"/>
    </row>
    <row r="38491">
      <c r="A38491" s="9"/>
    </row>
    <row r="38492">
      <c r="A38492" s="9"/>
    </row>
    <row r="38493">
      <c r="A38493" s="9"/>
    </row>
    <row r="38494">
      <c r="A38494" s="9"/>
    </row>
    <row r="38495">
      <c r="A38495" s="9"/>
    </row>
    <row r="38496">
      <c r="A38496" s="9"/>
    </row>
    <row r="38497">
      <c r="A38497" s="9"/>
    </row>
    <row r="38498">
      <c r="A38498" s="9"/>
    </row>
    <row r="38499">
      <c r="A38499" s="9"/>
    </row>
    <row r="38500">
      <c r="A38500" s="9"/>
    </row>
    <row r="38501">
      <c r="A38501" s="9"/>
    </row>
    <row r="38502">
      <c r="A38502" s="9"/>
    </row>
    <row r="38503">
      <c r="A38503" s="9"/>
    </row>
    <row r="38504">
      <c r="A38504" s="9"/>
    </row>
    <row r="38505">
      <c r="A38505" s="9"/>
    </row>
    <row r="38506">
      <c r="A38506" s="9"/>
    </row>
    <row r="38507">
      <c r="A38507" s="9"/>
    </row>
    <row r="38508">
      <c r="A38508" s="9"/>
    </row>
    <row r="38509">
      <c r="A38509" s="9"/>
    </row>
    <row r="38510">
      <c r="A38510" s="9"/>
    </row>
    <row r="38511">
      <c r="A38511" s="9"/>
    </row>
    <row r="38512">
      <c r="A38512" s="9"/>
    </row>
    <row r="38513">
      <c r="A38513" s="9"/>
    </row>
    <row r="38514">
      <c r="A38514" s="9"/>
    </row>
    <row r="38515">
      <c r="A38515" s="9"/>
    </row>
    <row r="38516">
      <c r="A38516" s="9"/>
    </row>
    <row r="38517">
      <c r="A38517" s="9"/>
    </row>
    <row r="38518">
      <c r="A38518" s="9"/>
    </row>
    <row r="38519">
      <c r="A38519" s="9"/>
    </row>
    <row r="38520">
      <c r="A38520" s="9"/>
    </row>
    <row r="38521">
      <c r="A38521" s="9"/>
    </row>
    <row r="38522">
      <c r="A38522" s="9"/>
    </row>
    <row r="38523">
      <c r="A38523" s="9"/>
    </row>
    <row r="38524">
      <c r="A38524" s="9"/>
    </row>
    <row r="38525">
      <c r="A38525" s="9"/>
    </row>
    <row r="38526">
      <c r="A38526" s="9"/>
    </row>
    <row r="38527">
      <c r="A38527" s="9"/>
    </row>
    <row r="38528">
      <c r="A38528" s="9"/>
    </row>
    <row r="38529">
      <c r="A38529" s="9"/>
    </row>
    <row r="38530">
      <c r="A38530" s="9"/>
    </row>
    <row r="38531">
      <c r="A38531" s="9"/>
    </row>
    <row r="38532">
      <c r="A38532" s="9"/>
    </row>
    <row r="38533">
      <c r="A38533" s="9"/>
    </row>
    <row r="38534">
      <c r="A38534" s="9"/>
    </row>
    <row r="38535">
      <c r="A38535" s="9"/>
    </row>
    <row r="38536">
      <c r="A38536" s="9"/>
    </row>
    <row r="38537">
      <c r="A38537" s="9"/>
    </row>
    <row r="38538">
      <c r="A38538" s="9"/>
    </row>
    <row r="38539">
      <c r="A38539" s="9"/>
    </row>
    <row r="38540">
      <c r="A38540" s="9"/>
    </row>
    <row r="38541">
      <c r="A38541" s="9"/>
    </row>
    <row r="38542">
      <c r="A38542" s="9"/>
    </row>
    <row r="38543">
      <c r="A38543" s="9"/>
    </row>
    <row r="38544">
      <c r="A38544" s="9"/>
    </row>
    <row r="38545">
      <c r="A38545" s="9"/>
    </row>
    <row r="38546">
      <c r="A38546" s="9"/>
    </row>
    <row r="38547">
      <c r="A38547" s="9"/>
    </row>
    <row r="38548">
      <c r="A38548" s="9"/>
    </row>
    <row r="38549">
      <c r="A38549" s="9"/>
    </row>
    <row r="38550">
      <c r="A38550" s="9"/>
    </row>
    <row r="38551">
      <c r="A38551" s="9"/>
    </row>
    <row r="38552">
      <c r="A38552" s="9"/>
    </row>
    <row r="38553">
      <c r="A38553" s="9"/>
    </row>
    <row r="38554">
      <c r="A38554" s="9"/>
    </row>
    <row r="38555">
      <c r="A38555" s="9"/>
    </row>
    <row r="38556">
      <c r="A38556" s="9"/>
    </row>
    <row r="38557">
      <c r="A38557" s="9"/>
    </row>
    <row r="38558">
      <c r="A38558" s="9"/>
    </row>
    <row r="38559">
      <c r="A38559" s="9"/>
    </row>
    <row r="38560">
      <c r="A38560" s="9"/>
    </row>
    <row r="38561">
      <c r="A38561" s="9"/>
    </row>
    <row r="38562">
      <c r="A38562" s="9"/>
    </row>
    <row r="38563">
      <c r="A38563" s="9"/>
    </row>
    <row r="38564">
      <c r="A38564" s="9"/>
    </row>
    <row r="38565">
      <c r="A38565" s="9"/>
    </row>
    <row r="38566">
      <c r="A38566" s="9"/>
    </row>
    <row r="38567">
      <c r="A38567" s="9"/>
    </row>
    <row r="38568">
      <c r="A38568" s="9"/>
    </row>
    <row r="38569">
      <c r="A38569" s="9"/>
    </row>
    <row r="38570">
      <c r="A38570" s="9"/>
    </row>
    <row r="38571">
      <c r="A38571" s="9"/>
    </row>
    <row r="38572">
      <c r="A38572" s="9"/>
    </row>
    <row r="38573">
      <c r="A38573" s="9"/>
    </row>
    <row r="38574">
      <c r="A38574" s="9"/>
    </row>
    <row r="38575">
      <c r="A38575" s="9"/>
    </row>
    <row r="38576">
      <c r="A38576" s="9"/>
    </row>
    <row r="38577">
      <c r="A38577" s="9"/>
    </row>
    <row r="38578">
      <c r="A38578" s="9"/>
    </row>
    <row r="38579">
      <c r="A38579" s="9"/>
    </row>
    <row r="38580">
      <c r="A38580" s="9"/>
    </row>
    <row r="38581">
      <c r="A38581" s="9"/>
    </row>
    <row r="38582">
      <c r="A38582" s="9"/>
    </row>
    <row r="38583">
      <c r="A38583" s="9"/>
    </row>
    <row r="38584">
      <c r="A38584" s="9"/>
    </row>
    <row r="38585">
      <c r="A38585" s="9"/>
    </row>
    <row r="38586">
      <c r="A38586" s="9"/>
    </row>
    <row r="38587">
      <c r="A38587" s="9"/>
    </row>
    <row r="38588">
      <c r="A38588" s="9"/>
    </row>
    <row r="38589">
      <c r="A38589" s="9"/>
    </row>
    <row r="38590">
      <c r="A38590" s="9"/>
    </row>
    <row r="38591">
      <c r="A38591" s="9"/>
    </row>
    <row r="38592">
      <c r="A38592" s="9"/>
    </row>
    <row r="38593">
      <c r="A38593" s="9"/>
    </row>
    <row r="38594">
      <c r="A38594" s="9"/>
    </row>
    <row r="38595">
      <c r="A38595" s="9"/>
    </row>
    <row r="38596">
      <c r="A38596" s="9"/>
    </row>
    <row r="38597">
      <c r="A38597" s="9"/>
    </row>
    <row r="38598">
      <c r="A38598" s="9"/>
    </row>
    <row r="38599">
      <c r="A38599" s="9"/>
    </row>
    <row r="38600">
      <c r="A38600" s="9"/>
    </row>
    <row r="38601">
      <c r="A38601" s="9"/>
    </row>
    <row r="38602">
      <c r="A38602" s="9"/>
    </row>
    <row r="38603">
      <c r="A38603" s="9"/>
    </row>
    <row r="38604">
      <c r="A38604" s="9"/>
    </row>
    <row r="38605">
      <c r="A38605" s="9"/>
    </row>
    <row r="38606">
      <c r="A38606" s="9"/>
    </row>
    <row r="38607">
      <c r="A38607" s="9"/>
    </row>
    <row r="38608">
      <c r="A38608" s="9"/>
    </row>
    <row r="38609">
      <c r="A38609" s="9"/>
    </row>
    <row r="38610">
      <c r="A38610" s="9"/>
    </row>
    <row r="38611">
      <c r="A38611" s="9"/>
    </row>
    <row r="38612">
      <c r="A38612" s="9"/>
    </row>
    <row r="38613">
      <c r="A38613" s="9"/>
    </row>
    <row r="38614">
      <c r="A38614" s="9"/>
    </row>
    <row r="38615">
      <c r="A38615" s="9"/>
    </row>
    <row r="38616">
      <c r="A38616" s="9"/>
    </row>
    <row r="38617">
      <c r="A38617" s="9"/>
    </row>
    <row r="38618">
      <c r="A38618" s="9"/>
    </row>
    <row r="38619">
      <c r="A38619" s="9"/>
    </row>
    <row r="38620">
      <c r="A38620" s="9"/>
    </row>
    <row r="38621">
      <c r="A38621" s="9"/>
    </row>
    <row r="38622">
      <c r="A38622" s="9"/>
    </row>
    <row r="38623">
      <c r="A38623" s="9"/>
    </row>
    <row r="38624">
      <c r="A38624" s="9"/>
    </row>
    <row r="38625">
      <c r="A38625" s="9"/>
    </row>
    <row r="38626">
      <c r="A38626" s="9"/>
    </row>
    <row r="38627">
      <c r="A38627" s="9"/>
    </row>
    <row r="38628">
      <c r="A38628" s="9"/>
    </row>
    <row r="38629">
      <c r="A38629" s="9"/>
    </row>
    <row r="38630">
      <c r="A38630" s="9"/>
    </row>
    <row r="38631">
      <c r="A38631" s="9"/>
    </row>
    <row r="38632">
      <c r="A38632" s="9"/>
    </row>
    <row r="38633">
      <c r="A38633" s="9"/>
    </row>
    <row r="38634">
      <c r="A38634" s="9"/>
    </row>
    <row r="38635">
      <c r="A38635" s="9"/>
    </row>
    <row r="38636">
      <c r="A38636" s="9"/>
    </row>
    <row r="38637">
      <c r="A38637" s="9"/>
    </row>
    <row r="38638">
      <c r="A38638" s="9"/>
    </row>
    <row r="38639">
      <c r="A38639" s="9"/>
    </row>
    <row r="38640">
      <c r="A38640" s="9"/>
    </row>
    <row r="38641">
      <c r="A38641" s="9"/>
    </row>
    <row r="38642">
      <c r="A38642" s="9"/>
    </row>
    <row r="38643">
      <c r="A38643" s="9"/>
    </row>
    <row r="38644">
      <c r="A38644" s="9"/>
    </row>
    <row r="38645">
      <c r="A38645" s="9"/>
    </row>
    <row r="38646">
      <c r="A38646" s="9"/>
    </row>
    <row r="38647">
      <c r="A38647" s="9"/>
    </row>
    <row r="38648">
      <c r="A38648" s="9"/>
    </row>
    <row r="38649">
      <c r="A38649" s="9"/>
    </row>
    <row r="38650">
      <c r="A38650" s="9"/>
    </row>
    <row r="38651">
      <c r="A38651" s="9"/>
    </row>
    <row r="38652">
      <c r="A38652" s="9"/>
    </row>
    <row r="38653">
      <c r="A38653" s="9"/>
    </row>
    <row r="38654">
      <c r="A38654" s="9"/>
    </row>
    <row r="38655">
      <c r="A38655" s="9"/>
    </row>
    <row r="38656">
      <c r="A38656" s="9"/>
    </row>
    <row r="38657">
      <c r="A38657" s="9"/>
    </row>
    <row r="38658">
      <c r="A38658" s="9"/>
    </row>
    <row r="38659">
      <c r="A38659" s="9"/>
    </row>
    <row r="38660">
      <c r="A38660" s="9"/>
    </row>
    <row r="38661">
      <c r="A38661" s="9"/>
    </row>
    <row r="38662">
      <c r="A38662" s="9"/>
    </row>
    <row r="38663">
      <c r="A38663" s="9"/>
    </row>
    <row r="38664">
      <c r="A38664" s="9"/>
    </row>
    <row r="38665">
      <c r="A38665" s="9"/>
    </row>
    <row r="38666">
      <c r="A38666" s="9"/>
    </row>
    <row r="38667">
      <c r="A38667" s="9"/>
    </row>
    <row r="38668">
      <c r="A38668" s="9"/>
    </row>
    <row r="38669">
      <c r="A38669" s="9"/>
    </row>
    <row r="38670">
      <c r="A38670" s="9"/>
    </row>
    <row r="38671">
      <c r="A38671" s="9"/>
    </row>
    <row r="38672">
      <c r="A38672" s="9"/>
    </row>
    <row r="38673">
      <c r="A38673" s="9"/>
    </row>
    <row r="38674">
      <c r="A38674" s="9"/>
    </row>
    <row r="38675">
      <c r="A38675" s="9"/>
    </row>
    <row r="38676">
      <c r="A38676" s="9"/>
    </row>
    <row r="38677">
      <c r="A38677" s="9"/>
    </row>
    <row r="38678">
      <c r="A38678" s="9"/>
    </row>
    <row r="38679">
      <c r="A38679" s="9"/>
    </row>
    <row r="38680">
      <c r="A38680" s="9"/>
    </row>
    <row r="38681">
      <c r="A38681" s="9"/>
    </row>
    <row r="38682">
      <c r="A38682" s="9"/>
    </row>
    <row r="38683">
      <c r="A38683" s="9"/>
    </row>
    <row r="38684">
      <c r="A38684" s="9"/>
    </row>
    <row r="38685">
      <c r="A38685" s="9"/>
    </row>
    <row r="38686">
      <c r="A38686" s="9"/>
    </row>
    <row r="38687">
      <c r="A38687" s="9"/>
    </row>
    <row r="38688">
      <c r="A38688" s="9"/>
    </row>
    <row r="38689">
      <c r="A38689" s="9"/>
    </row>
    <row r="38690">
      <c r="A38690" s="9"/>
    </row>
    <row r="38691">
      <c r="A38691" s="9"/>
    </row>
    <row r="38692">
      <c r="A38692" s="9"/>
    </row>
    <row r="38693">
      <c r="A38693" s="9"/>
    </row>
    <row r="38694">
      <c r="A38694" s="9"/>
    </row>
    <row r="38695">
      <c r="A38695" s="9"/>
    </row>
    <row r="38696">
      <c r="A38696" s="9"/>
    </row>
    <row r="38697">
      <c r="A38697" s="9"/>
    </row>
    <row r="38698">
      <c r="A38698" s="9"/>
    </row>
    <row r="38699">
      <c r="A38699" s="9"/>
    </row>
    <row r="38700">
      <c r="A38700" s="9"/>
    </row>
    <row r="38701">
      <c r="A38701" s="9"/>
    </row>
    <row r="38702">
      <c r="A38702" s="9"/>
    </row>
    <row r="38703">
      <c r="A38703" s="9"/>
    </row>
    <row r="38704">
      <c r="A38704" s="9"/>
    </row>
    <row r="38705">
      <c r="A38705" s="9"/>
    </row>
    <row r="38706">
      <c r="A38706" s="9"/>
    </row>
    <row r="38707">
      <c r="A38707" s="9"/>
    </row>
    <row r="38708">
      <c r="A38708" s="9"/>
    </row>
    <row r="38709">
      <c r="A38709" s="9"/>
    </row>
    <row r="38710">
      <c r="A38710" s="9"/>
    </row>
    <row r="38711">
      <c r="A38711" s="9"/>
    </row>
    <row r="38712">
      <c r="A38712" s="9"/>
    </row>
    <row r="38713">
      <c r="A38713" s="9"/>
    </row>
    <row r="38714">
      <c r="A38714" s="9"/>
    </row>
    <row r="38715">
      <c r="A38715" s="9"/>
    </row>
    <row r="38716">
      <c r="A38716" s="9"/>
    </row>
    <row r="38717">
      <c r="A38717" s="9"/>
    </row>
    <row r="38718">
      <c r="A38718" s="9"/>
    </row>
    <row r="38719">
      <c r="A38719" s="9"/>
    </row>
    <row r="38720">
      <c r="A38720" s="9"/>
    </row>
    <row r="38721">
      <c r="A38721" s="9"/>
    </row>
    <row r="38722">
      <c r="A38722" s="9"/>
    </row>
    <row r="38723">
      <c r="A38723" s="9"/>
    </row>
    <row r="38724">
      <c r="A38724" s="9"/>
    </row>
    <row r="38725">
      <c r="A38725" s="9"/>
    </row>
    <row r="38726">
      <c r="A38726" s="9"/>
    </row>
    <row r="38727">
      <c r="A38727" s="9"/>
    </row>
    <row r="38728">
      <c r="A38728" s="9"/>
    </row>
    <row r="38729">
      <c r="A38729" s="9"/>
    </row>
    <row r="38730">
      <c r="A38730" s="9"/>
    </row>
    <row r="38731">
      <c r="A38731" s="9"/>
    </row>
    <row r="38732">
      <c r="A38732" s="9"/>
    </row>
    <row r="38733">
      <c r="A38733" s="9"/>
    </row>
    <row r="38734">
      <c r="A38734" s="9"/>
    </row>
    <row r="38735">
      <c r="A38735" s="9"/>
    </row>
    <row r="38736">
      <c r="A38736" s="9"/>
    </row>
    <row r="38737">
      <c r="A38737" s="9"/>
    </row>
    <row r="38738">
      <c r="A38738" s="9"/>
    </row>
    <row r="38739">
      <c r="A38739" s="9"/>
    </row>
    <row r="38740">
      <c r="A38740" s="9"/>
    </row>
    <row r="38741">
      <c r="A38741" s="9"/>
    </row>
    <row r="38742">
      <c r="A38742" s="9"/>
    </row>
    <row r="38743">
      <c r="A38743" s="9"/>
    </row>
    <row r="38744">
      <c r="A38744" s="9"/>
    </row>
    <row r="38745">
      <c r="A38745" s="9"/>
    </row>
    <row r="38746">
      <c r="A38746" s="9"/>
    </row>
    <row r="38747">
      <c r="A38747" s="9"/>
    </row>
    <row r="38748">
      <c r="A38748" s="9"/>
    </row>
    <row r="38749">
      <c r="A38749" s="9"/>
    </row>
    <row r="38750">
      <c r="A38750" s="9"/>
    </row>
    <row r="38751">
      <c r="A38751" s="9"/>
    </row>
    <row r="38752">
      <c r="A38752" s="9"/>
    </row>
    <row r="38753">
      <c r="A38753" s="9"/>
    </row>
    <row r="38754">
      <c r="A38754" s="9"/>
    </row>
    <row r="38755">
      <c r="A38755" s="9"/>
    </row>
    <row r="38756">
      <c r="A38756" s="9"/>
    </row>
    <row r="38757">
      <c r="A38757" s="9"/>
    </row>
    <row r="38758">
      <c r="A38758" s="9"/>
    </row>
    <row r="38759">
      <c r="A38759" s="9"/>
    </row>
    <row r="38760">
      <c r="A38760" s="9"/>
    </row>
    <row r="38761">
      <c r="A38761" s="9"/>
    </row>
    <row r="38762">
      <c r="A38762" s="9"/>
    </row>
    <row r="38763">
      <c r="A38763" s="9"/>
    </row>
    <row r="38764">
      <c r="A38764" s="9"/>
    </row>
    <row r="38765">
      <c r="A38765" s="9"/>
    </row>
    <row r="38766">
      <c r="A38766" s="9"/>
    </row>
    <row r="38767">
      <c r="A38767" s="9"/>
    </row>
    <row r="38768">
      <c r="A38768" s="9"/>
    </row>
    <row r="38769">
      <c r="A38769" s="9"/>
    </row>
    <row r="38770">
      <c r="A38770" s="9"/>
    </row>
    <row r="38771">
      <c r="A38771" s="9"/>
    </row>
    <row r="38772">
      <c r="A38772" s="9"/>
    </row>
    <row r="38773">
      <c r="A38773" s="9"/>
    </row>
    <row r="38774">
      <c r="A38774" s="9"/>
    </row>
    <row r="38775">
      <c r="A38775" s="9"/>
    </row>
    <row r="38776">
      <c r="A38776" s="9"/>
    </row>
    <row r="38777">
      <c r="A38777" s="9"/>
    </row>
    <row r="38778">
      <c r="A38778" s="9"/>
    </row>
    <row r="38779">
      <c r="A38779" s="9"/>
    </row>
    <row r="38780">
      <c r="A38780" s="9"/>
    </row>
    <row r="38781">
      <c r="A38781" s="9"/>
    </row>
    <row r="38782">
      <c r="A38782" s="9"/>
    </row>
    <row r="38783">
      <c r="A38783" s="9"/>
    </row>
    <row r="38784">
      <c r="A38784" s="9"/>
    </row>
    <row r="38785">
      <c r="A38785" s="9"/>
    </row>
    <row r="38786">
      <c r="A38786" s="9"/>
    </row>
    <row r="38787">
      <c r="A38787" s="9"/>
    </row>
    <row r="38788">
      <c r="A38788" s="9"/>
    </row>
    <row r="38789">
      <c r="A38789" s="9"/>
    </row>
    <row r="38790">
      <c r="A38790" s="9"/>
    </row>
    <row r="38791">
      <c r="A38791" s="9"/>
    </row>
    <row r="38792">
      <c r="A38792" s="9"/>
    </row>
    <row r="38793">
      <c r="A38793" s="9"/>
    </row>
    <row r="38794">
      <c r="A38794" s="9"/>
    </row>
    <row r="38795">
      <c r="A38795" s="9"/>
    </row>
    <row r="38796">
      <c r="A38796" s="9"/>
    </row>
    <row r="38797">
      <c r="A38797" s="9"/>
    </row>
    <row r="38798">
      <c r="A38798" s="9"/>
    </row>
    <row r="38799">
      <c r="A38799" s="9"/>
    </row>
    <row r="38800">
      <c r="A38800" s="9"/>
    </row>
    <row r="38801">
      <c r="A38801" s="9"/>
    </row>
    <row r="38802">
      <c r="A38802" s="9"/>
    </row>
    <row r="38803">
      <c r="A38803" s="9"/>
    </row>
    <row r="38804">
      <c r="A38804" s="9"/>
    </row>
    <row r="38805">
      <c r="A38805" s="9"/>
    </row>
    <row r="38806">
      <c r="A38806" s="9"/>
    </row>
    <row r="38807">
      <c r="A38807" s="9"/>
    </row>
    <row r="38808">
      <c r="A38808" s="9"/>
    </row>
    <row r="38809">
      <c r="A38809" s="9"/>
    </row>
    <row r="38810">
      <c r="A38810" s="9"/>
    </row>
    <row r="38811">
      <c r="A38811" s="9"/>
    </row>
    <row r="38812">
      <c r="A38812" s="9"/>
    </row>
    <row r="38813">
      <c r="A38813" s="9"/>
    </row>
    <row r="38814">
      <c r="A38814" s="9"/>
    </row>
    <row r="38815">
      <c r="A38815" s="9"/>
    </row>
    <row r="38816">
      <c r="A38816" s="9"/>
    </row>
    <row r="38817">
      <c r="A38817" s="9"/>
    </row>
    <row r="38818">
      <c r="A38818" s="9"/>
    </row>
    <row r="38819">
      <c r="A38819" s="9"/>
    </row>
    <row r="38820">
      <c r="A38820" s="9"/>
    </row>
    <row r="38821">
      <c r="A38821" s="9"/>
    </row>
    <row r="38822">
      <c r="A38822" s="9"/>
    </row>
    <row r="38823">
      <c r="A38823" s="9"/>
    </row>
    <row r="38824">
      <c r="A38824" s="9"/>
    </row>
    <row r="38825">
      <c r="A38825" s="9"/>
    </row>
    <row r="38826">
      <c r="A38826" s="9"/>
    </row>
    <row r="38827">
      <c r="A38827" s="9"/>
    </row>
    <row r="38828">
      <c r="A38828" s="9"/>
    </row>
    <row r="38829">
      <c r="A38829" s="9"/>
    </row>
    <row r="38830">
      <c r="A38830" s="9"/>
    </row>
    <row r="38831">
      <c r="A38831" s="9"/>
    </row>
    <row r="38832">
      <c r="A38832" s="9"/>
    </row>
    <row r="38833">
      <c r="A38833" s="9"/>
    </row>
    <row r="38834">
      <c r="A38834" s="9"/>
    </row>
    <row r="38835">
      <c r="A38835" s="9"/>
    </row>
    <row r="38836">
      <c r="A38836" s="9"/>
    </row>
    <row r="38837">
      <c r="A38837" s="9"/>
    </row>
    <row r="38838">
      <c r="A38838" s="9"/>
    </row>
    <row r="38839">
      <c r="A38839" s="9"/>
    </row>
    <row r="38840">
      <c r="A38840" s="9"/>
    </row>
    <row r="38841">
      <c r="A38841" s="9"/>
    </row>
    <row r="38842">
      <c r="A38842" s="9"/>
    </row>
    <row r="38843">
      <c r="A38843" s="9"/>
    </row>
    <row r="38844">
      <c r="A38844" s="9"/>
    </row>
    <row r="38845">
      <c r="A38845" s="9"/>
    </row>
    <row r="38846">
      <c r="A38846" s="9"/>
    </row>
    <row r="38847">
      <c r="A38847" s="9"/>
    </row>
    <row r="38848">
      <c r="A38848" s="9"/>
    </row>
    <row r="38849">
      <c r="A38849" s="9"/>
    </row>
    <row r="38850">
      <c r="A38850" s="9"/>
    </row>
    <row r="38851">
      <c r="A38851" s="9"/>
    </row>
    <row r="38852">
      <c r="A38852" s="9"/>
    </row>
    <row r="38853">
      <c r="A38853" s="9"/>
    </row>
    <row r="38854">
      <c r="A38854" s="9"/>
    </row>
    <row r="38855">
      <c r="A38855" s="9"/>
    </row>
    <row r="38856">
      <c r="A38856" s="9"/>
    </row>
    <row r="38857">
      <c r="A38857" s="9"/>
    </row>
    <row r="38858">
      <c r="A38858" s="9"/>
    </row>
    <row r="38859">
      <c r="A38859" s="9"/>
    </row>
    <row r="38860">
      <c r="A38860" s="9"/>
    </row>
    <row r="38861">
      <c r="A38861" s="9"/>
    </row>
    <row r="38862">
      <c r="A38862" s="9"/>
    </row>
    <row r="38863">
      <c r="A38863" s="9"/>
    </row>
    <row r="38864">
      <c r="A38864" s="9"/>
    </row>
    <row r="38865">
      <c r="A38865" s="9"/>
    </row>
    <row r="38866">
      <c r="A38866" s="9"/>
    </row>
    <row r="38867">
      <c r="A38867" s="9"/>
    </row>
    <row r="38868">
      <c r="A38868" s="9"/>
    </row>
    <row r="38869">
      <c r="A38869" s="9"/>
    </row>
    <row r="38870">
      <c r="A38870" s="9"/>
    </row>
    <row r="38871">
      <c r="A38871" s="9"/>
    </row>
    <row r="38872">
      <c r="A38872" s="9"/>
    </row>
    <row r="38873">
      <c r="A38873" s="9"/>
    </row>
    <row r="38874">
      <c r="A38874" s="9"/>
    </row>
    <row r="38875">
      <c r="A38875" s="9"/>
    </row>
    <row r="38876">
      <c r="A38876" s="9"/>
    </row>
    <row r="38877">
      <c r="A38877" s="9"/>
    </row>
    <row r="38878">
      <c r="A38878" s="9"/>
    </row>
    <row r="38879">
      <c r="A38879" s="9"/>
    </row>
    <row r="38880">
      <c r="A38880" s="9"/>
    </row>
    <row r="38881">
      <c r="A38881" s="9"/>
    </row>
    <row r="38882">
      <c r="A38882" s="9"/>
    </row>
    <row r="38883">
      <c r="A38883" s="9"/>
    </row>
    <row r="38884">
      <c r="A38884" s="9"/>
    </row>
    <row r="38885">
      <c r="A38885" s="9"/>
    </row>
    <row r="38886">
      <c r="A38886" s="9"/>
    </row>
    <row r="38887">
      <c r="A38887" s="9"/>
    </row>
    <row r="38888">
      <c r="A38888" s="9"/>
    </row>
    <row r="38889">
      <c r="A38889" s="9"/>
    </row>
    <row r="38890">
      <c r="A38890" s="9"/>
    </row>
    <row r="38891">
      <c r="A38891" s="9"/>
    </row>
    <row r="38892">
      <c r="A38892" s="9"/>
    </row>
    <row r="38893">
      <c r="A38893" s="9"/>
    </row>
    <row r="38894">
      <c r="A38894" s="9"/>
    </row>
    <row r="38895">
      <c r="A38895" s="9"/>
    </row>
    <row r="38896">
      <c r="A38896" s="9"/>
    </row>
    <row r="38897">
      <c r="A38897" s="9"/>
    </row>
    <row r="38898">
      <c r="A38898" s="9"/>
    </row>
    <row r="38899">
      <c r="A38899" s="9"/>
    </row>
    <row r="38900">
      <c r="A38900" s="9"/>
    </row>
    <row r="38901">
      <c r="A38901" s="9"/>
    </row>
    <row r="38902">
      <c r="A38902" s="9"/>
    </row>
    <row r="38903">
      <c r="A38903" s="9"/>
    </row>
    <row r="38904">
      <c r="A38904" s="9"/>
    </row>
    <row r="38905">
      <c r="A38905" s="9"/>
    </row>
    <row r="38906">
      <c r="A38906" s="9"/>
    </row>
    <row r="38907">
      <c r="A38907" s="9"/>
    </row>
    <row r="38908">
      <c r="A38908" s="9"/>
    </row>
    <row r="38909">
      <c r="A38909" s="9"/>
    </row>
    <row r="38910">
      <c r="A38910" s="9"/>
    </row>
    <row r="38911">
      <c r="A38911" s="9"/>
    </row>
    <row r="38912">
      <c r="A38912" s="9"/>
    </row>
    <row r="38913">
      <c r="A38913" s="9"/>
    </row>
    <row r="38914">
      <c r="A38914" s="9"/>
    </row>
    <row r="38915">
      <c r="A38915" s="9"/>
    </row>
    <row r="38916">
      <c r="A38916" s="9"/>
    </row>
    <row r="38917">
      <c r="A38917" s="9"/>
    </row>
    <row r="38918">
      <c r="A38918" s="9"/>
    </row>
    <row r="38919">
      <c r="A38919" s="9"/>
    </row>
    <row r="38920">
      <c r="A38920" s="9"/>
    </row>
    <row r="38921">
      <c r="A38921" s="9"/>
    </row>
    <row r="38922">
      <c r="A38922" s="9"/>
    </row>
    <row r="38923">
      <c r="A38923" s="9"/>
    </row>
    <row r="38924">
      <c r="A38924" s="9"/>
    </row>
    <row r="38925">
      <c r="A38925" s="9"/>
    </row>
    <row r="38926">
      <c r="A38926" s="9"/>
    </row>
    <row r="38927">
      <c r="A38927" s="9"/>
    </row>
    <row r="38928">
      <c r="A38928" s="9"/>
    </row>
    <row r="38929">
      <c r="A38929" s="9"/>
    </row>
    <row r="38930">
      <c r="A38930" s="9"/>
    </row>
    <row r="38931">
      <c r="A38931" s="9"/>
    </row>
    <row r="38932">
      <c r="A38932" s="9"/>
    </row>
    <row r="38933">
      <c r="A38933" s="9"/>
    </row>
    <row r="38934">
      <c r="A38934" s="9"/>
    </row>
    <row r="38935">
      <c r="A38935" s="9"/>
    </row>
    <row r="38936">
      <c r="A38936" s="9"/>
    </row>
    <row r="38937">
      <c r="A38937" s="9"/>
    </row>
    <row r="38938">
      <c r="A38938" s="9"/>
    </row>
    <row r="38939">
      <c r="A38939" s="9"/>
    </row>
    <row r="38940">
      <c r="A38940" s="9"/>
    </row>
    <row r="38941">
      <c r="A38941" s="9"/>
    </row>
    <row r="38942">
      <c r="A38942" s="9"/>
    </row>
    <row r="38943">
      <c r="A38943" s="9"/>
    </row>
    <row r="38944">
      <c r="A38944" s="9"/>
    </row>
    <row r="38945">
      <c r="A38945" s="9"/>
    </row>
    <row r="38946">
      <c r="A38946" s="9"/>
    </row>
    <row r="38947">
      <c r="A38947" s="9"/>
    </row>
    <row r="38948">
      <c r="A38948" s="9"/>
    </row>
    <row r="38949">
      <c r="A38949" s="9"/>
    </row>
    <row r="38950">
      <c r="A38950" s="9"/>
    </row>
    <row r="38951">
      <c r="A38951" s="9"/>
    </row>
    <row r="38952">
      <c r="A38952" s="9"/>
    </row>
    <row r="38953">
      <c r="A38953" s="9"/>
    </row>
    <row r="38954">
      <c r="A38954" s="9"/>
    </row>
    <row r="38955">
      <c r="A38955" s="9"/>
    </row>
    <row r="38956">
      <c r="A38956" s="9"/>
    </row>
    <row r="38957">
      <c r="A38957" s="9"/>
    </row>
    <row r="38958">
      <c r="A38958" s="9"/>
    </row>
    <row r="38959">
      <c r="A38959" s="9"/>
    </row>
    <row r="38960">
      <c r="A38960" s="9"/>
    </row>
    <row r="38961">
      <c r="A38961" s="9"/>
    </row>
    <row r="38962">
      <c r="A38962" s="9"/>
    </row>
    <row r="38963">
      <c r="A38963" s="9"/>
    </row>
    <row r="38964">
      <c r="A38964" s="9"/>
    </row>
    <row r="38965">
      <c r="A38965" s="9"/>
    </row>
    <row r="38966">
      <c r="A38966" s="9"/>
    </row>
    <row r="38967">
      <c r="A38967" s="9"/>
    </row>
    <row r="38968">
      <c r="A38968" s="9"/>
    </row>
    <row r="38969">
      <c r="A38969" s="9"/>
    </row>
    <row r="38970">
      <c r="A38970" s="9"/>
    </row>
    <row r="38971">
      <c r="A38971" s="9"/>
    </row>
    <row r="38972">
      <c r="A38972" s="9"/>
    </row>
    <row r="38973">
      <c r="A38973" s="9"/>
    </row>
    <row r="38974">
      <c r="A38974" s="9"/>
    </row>
    <row r="38975">
      <c r="A38975" s="9"/>
    </row>
    <row r="38976">
      <c r="A38976" s="9"/>
    </row>
    <row r="38977">
      <c r="A38977" s="9"/>
    </row>
    <row r="38978">
      <c r="A38978" s="9"/>
    </row>
    <row r="38979">
      <c r="A38979" s="9"/>
    </row>
    <row r="38980">
      <c r="A38980" s="9"/>
    </row>
    <row r="38981">
      <c r="A38981" s="9"/>
    </row>
    <row r="38982">
      <c r="A38982" s="9"/>
    </row>
    <row r="38983">
      <c r="A38983" s="9"/>
    </row>
    <row r="38984">
      <c r="A38984" s="9"/>
    </row>
    <row r="38985">
      <c r="A38985" s="9"/>
    </row>
    <row r="38986">
      <c r="A38986" s="9"/>
    </row>
    <row r="38987">
      <c r="A38987" s="9"/>
    </row>
    <row r="38988">
      <c r="A38988" s="9"/>
    </row>
    <row r="38989">
      <c r="A38989" s="9"/>
    </row>
    <row r="38990">
      <c r="A38990" s="9"/>
    </row>
    <row r="38991">
      <c r="A38991" s="9"/>
    </row>
    <row r="38992">
      <c r="A38992" s="9"/>
    </row>
    <row r="38993">
      <c r="A38993" s="9"/>
    </row>
    <row r="38994">
      <c r="A38994" s="9"/>
    </row>
    <row r="38995">
      <c r="A38995" s="9"/>
    </row>
    <row r="38996">
      <c r="A38996" s="9"/>
    </row>
    <row r="38997">
      <c r="A38997" s="9"/>
    </row>
    <row r="38998">
      <c r="A38998" s="9"/>
    </row>
    <row r="38999">
      <c r="A38999" s="9"/>
    </row>
    <row r="39000">
      <c r="A39000" s="9"/>
    </row>
    <row r="39001">
      <c r="A39001" s="9"/>
    </row>
    <row r="39002">
      <c r="A39002" s="9"/>
    </row>
    <row r="39003">
      <c r="A39003" s="9"/>
    </row>
    <row r="39004">
      <c r="A39004" s="9"/>
    </row>
    <row r="39005">
      <c r="A39005" s="9"/>
    </row>
    <row r="39006">
      <c r="A39006" s="9"/>
    </row>
    <row r="39007">
      <c r="A39007" s="9"/>
    </row>
    <row r="39008">
      <c r="A39008" s="9"/>
    </row>
    <row r="39009">
      <c r="A39009" s="9"/>
    </row>
    <row r="39010">
      <c r="A39010" s="9"/>
    </row>
    <row r="39011">
      <c r="A39011" s="9"/>
    </row>
    <row r="39012">
      <c r="A39012" s="9"/>
    </row>
    <row r="39013">
      <c r="A39013" s="9"/>
    </row>
    <row r="39014">
      <c r="A39014" s="9"/>
    </row>
    <row r="39015">
      <c r="A39015" s="9"/>
    </row>
    <row r="39016">
      <c r="A39016" s="9"/>
    </row>
    <row r="39017">
      <c r="A39017" s="9"/>
    </row>
    <row r="39018">
      <c r="A39018" s="9"/>
    </row>
    <row r="39019">
      <c r="A39019" s="9"/>
    </row>
    <row r="39020">
      <c r="A39020" s="9"/>
    </row>
    <row r="39021">
      <c r="A39021" s="9"/>
    </row>
    <row r="39022">
      <c r="A39022" s="9"/>
    </row>
    <row r="39023">
      <c r="A39023" s="9"/>
    </row>
    <row r="39024">
      <c r="A39024" s="9"/>
    </row>
    <row r="39025">
      <c r="A39025" s="9"/>
    </row>
    <row r="39026">
      <c r="A39026" s="9"/>
    </row>
    <row r="39027">
      <c r="A39027" s="9"/>
    </row>
    <row r="39028">
      <c r="A39028" s="9"/>
    </row>
    <row r="39029">
      <c r="A39029" s="9"/>
    </row>
    <row r="39030">
      <c r="A39030" s="9"/>
    </row>
    <row r="39031">
      <c r="A39031" s="9"/>
    </row>
    <row r="39032">
      <c r="A39032" s="9"/>
    </row>
    <row r="39033">
      <c r="A39033" s="9"/>
    </row>
    <row r="39034">
      <c r="A39034" s="9"/>
    </row>
    <row r="39035">
      <c r="A39035" s="9"/>
    </row>
    <row r="39036">
      <c r="A39036" s="9"/>
    </row>
    <row r="39037">
      <c r="A39037" s="9"/>
    </row>
    <row r="39038">
      <c r="A39038" s="9"/>
    </row>
    <row r="39039">
      <c r="A39039" s="9"/>
    </row>
    <row r="39040">
      <c r="A39040" s="9"/>
    </row>
    <row r="39041">
      <c r="A39041" s="9"/>
    </row>
    <row r="39042">
      <c r="A39042" s="9"/>
    </row>
    <row r="39043">
      <c r="A39043" s="9"/>
    </row>
    <row r="39044">
      <c r="A39044" s="9"/>
    </row>
    <row r="39045">
      <c r="A39045" s="9"/>
    </row>
    <row r="39046">
      <c r="A39046" s="9"/>
    </row>
    <row r="39047">
      <c r="A39047" s="9"/>
    </row>
    <row r="39048">
      <c r="A39048" s="9"/>
    </row>
    <row r="39049">
      <c r="A39049" s="9"/>
    </row>
    <row r="39050">
      <c r="A39050" s="9"/>
    </row>
    <row r="39051">
      <c r="A39051" s="9"/>
    </row>
    <row r="39052">
      <c r="A39052" s="9"/>
    </row>
    <row r="39053">
      <c r="A39053" s="9"/>
    </row>
    <row r="39054">
      <c r="A39054" s="9"/>
    </row>
    <row r="39055">
      <c r="A39055" s="9"/>
    </row>
    <row r="39056">
      <c r="A39056" s="9"/>
    </row>
    <row r="39057">
      <c r="A39057" s="9"/>
    </row>
    <row r="39058">
      <c r="A39058" s="9"/>
    </row>
    <row r="39059">
      <c r="A39059" s="9"/>
    </row>
    <row r="39060">
      <c r="A39060" s="9"/>
    </row>
    <row r="39061">
      <c r="A39061" s="9"/>
    </row>
    <row r="39062">
      <c r="A39062" s="9"/>
    </row>
    <row r="39063">
      <c r="A39063" s="9"/>
    </row>
    <row r="39064">
      <c r="A39064" s="9"/>
    </row>
    <row r="39065">
      <c r="A39065" s="9"/>
    </row>
    <row r="39066">
      <c r="A39066" s="9"/>
    </row>
    <row r="39067">
      <c r="A39067" s="9"/>
    </row>
    <row r="39068">
      <c r="A39068" s="9"/>
    </row>
    <row r="39069">
      <c r="A39069" s="9"/>
    </row>
    <row r="39070">
      <c r="A39070" s="9"/>
    </row>
    <row r="39071">
      <c r="A39071" s="9"/>
    </row>
    <row r="39072">
      <c r="A39072" s="9"/>
    </row>
    <row r="39073">
      <c r="A39073" s="9"/>
    </row>
    <row r="39074">
      <c r="A39074" s="9"/>
    </row>
    <row r="39075">
      <c r="A39075" s="9"/>
    </row>
    <row r="39076">
      <c r="A39076" s="9"/>
    </row>
    <row r="39077">
      <c r="A39077" s="9"/>
    </row>
    <row r="39078">
      <c r="A39078" s="9"/>
    </row>
    <row r="39079">
      <c r="A39079" s="9"/>
    </row>
    <row r="39080">
      <c r="A39080" s="9"/>
    </row>
    <row r="39081">
      <c r="A39081" s="9"/>
    </row>
    <row r="39082">
      <c r="A39082" s="9"/>
    </row>
    <row r="39083">
      <c r="A39083" s="9"/>
    </row>
    <row r="39084">
      <c r="A39084" s="9"/>
    </row>
    <row r="39085">
      <c r="A39085" s="9"/>
    </row>
    <row r="39086">
      <c r="A39086" s="9"/>
    </row>
    <row r="39087">
      <c r="A39087" s="9"/>
    </row>
    <row r="39088">
      <c r="A39088" s="9"/>
    </row>
    <row r="39089">
      <c r="A39089" s="9"/>
    </row>
    <row r="39090">
      <c r="A39090" s="9"/>
    </row>
    <row r="39091">
      <c r="A39091" s="9"/>
    </row>
    <row r="39092">
      <c r="A39092" s="9"/>
    </row>
    <row r="39093">
      <c r="A39093" s="9"/>
    </row>
    <row r="39094">
      <c r="A39094" s="9"/>
    </row>
    <row r="39095">
      <c r="A39095" s="9"/>
    </row>
    <row r="39096">
      <c r="A39096" s="9"/>
    </row>
    <row r="39097">
      <c r="A39097" s="9"/>
    </row>
    <row r="39098">
      <c r="A39098" s="9"/>
    </row>
    <row r="39099">
      <c r="A39099" s="9"/>
    </row>
    <row r="39100">
      <c r="A39100" s="9"/>
    </row>
    <row r="39101">
      <c r="A39101" s="9"/>
    </row>
    <row r="39102">
      <c r="A39102" s="9"/>
    </row>
    <row r="39103">
      <c r="A39103" s="9"/>
    </row>
    <row r="39104">
      <c r="A39104" s="9"/>
    </row>
    <row r="39105">
      <c r="A39105" s="9"/>
    </row>
    <row r="39106">
      <c r="A39106" s="9"/>
    </row>
    <row r="39107">
      <c r="A39107" s="9"/>
    </row>
    <row r="39108">
      <c r="A39108" s="9"/>
    </row>
    <row r="39109">
      <c r="A39109" s="9"/>
    </row>
    <row r="39110">
      <c r="A39110" s="9"/>
    </row>
    <row r="39111">
      <c r="A39111" s="9"/>
    </row>
    <row r="39112">
      <c r="A39112" s="9"/>
    </row>
    <row r="39113">
      <c r="A39113" s="9"/>
    </row>
    <row r="39114">
      <c r="A39114" s="9"/>
    </row>
    <row r="39115">
      <c r="A39115" s="9"/>
    </row>
    <row r="39116">
      <c r="A39116" s="9"/>
    </row>
    <row r="39117">
      <c r="A39117" s="9"/>
    </row>
    <row r="39118">
      <c r="A39118" s="9"/>
    </row>
    <row r="39119">
      <c r="A39119" s="9"/>
    </row>
    <row r="39120">
      <c r="A39120" s="9"/>
    </row>
    <row r="39121">
      <c r="A39121" s="9"/>
    </row>
    <row r="39122">
      <c r="A39122" s="9"/>
    </row>
    <row r="39123">
      <c r="A39123" s="9"/>
    </row>
    <row r="39124">
      <c r="A39124" s="9"/>
    </row>
    <row r="39125">
      <c r="A39125" s="9"/>
    </row>
    <row r="39126">
      <c r="A39126" s="9"/>
    </row>
    <row r="39127">
      <c r="A39127" s="9"/>
    </row>
    <row r="39128">
      <c r="A39128" s="9"/>
    </row>
    <row r="39129">
      <c r="A39129" s="9"/>
    </row>
    <row r="39130">
      <c r="A39130" s="9"/>
    </row>
    <row r="39131">
      <c r="A39131" s="9"/>
    </row>
    <row r="39132">
      <c r="A39132" s="9"/>
    </row>
    <row r="39133">
      <c r="A39133" s="9"/>
    </row>
    <row r="39134">
      <c r="A39134" s="9"/>
    </row>
    <row r="39135">
      <c r="A39135" s="9"/>
    </row>
    <row r="39136">
      <c r="A39136" s="9"/>
    </row>
    <row r="39137">
      <c r="A39137" s="9"/>
    </row>
    <row r="39138">
      <c r="A39138" s="9"/>
    </row>
    <row r="39139">
      <c r="A39139" s="9"/>
    </row>
    <row r="39140">
      <c r="A39140" s="9"/>
    </row>
    <row r="39141">
      <c r="A39141" s="9"/>
    </row>
    <row r="39142">
      <c r="A39142" s="9"/>
    </row>
    <row r="39143">
      <c r="A39143" s="9"/>
    </row>
    <row r="39144">
      <c r="A39144" s="9"/>
    </row>
    <row r="39145">
      <c r="A39145" s="9"/>
    </row>
    <row r="39146">
      <c r="A39146" s="9"/>
    </row>
    <row r="39147">
      <c r="A39147" s="9"/>
    </row>
    <row r="39148">
      <c r="A39148" s="9"/>
    </row>
    <row r="39149">
      <c r="A39149" s="9"/>
    </row>
    <row r="39150">
      <c r="A39150" s="9"/>
    </row>
    <row r="39151">
      <c r="A39151" s="9"/>
    </row>
    <row r="39152">
      <c r="A39152" s="9"/>
    </row>
    <row r="39153">
      <c r="A39153" s="9"/>
    </row>
    <row r="39154">
      <c r="A39154" s="9"/>
    </row>
    <row r="39155">
      <c r="A39155" s="9"/>
    </row>
    <row r="39156">
      <c r="A39156" s="9"/>
    </row>
    <row r="39157">
      <c r="A39157" s="9"/>
    </row>
    <row r="39158">
      <c r="A39158" s="9"/>
    </row>
    <row r="39159">
      <c r="A39159" s="9"/>
    </row>
    <row r="39160">
      <c r="A39160" s="9"/>
    </row>
    <row r="39161">
      <c r="A39161" s="9"/>
    </row>
    <row r="39162">
      <c r="A39162" s="9"/>
    </row>
    <row r="39163">
      <c r="A39163" s="9"/>
    </row>
    <row r="39164">
      <c r="A39164" s="9"/>
    </row>
    <row r="39165">
      <c r="A39165" s="9"/>
    </row>
    <row r="39166">
      <c r="A39166" s="9"/>
    </row>
    <row r="39167">
      <c r="A39167" s="9"/>
    </row>
    <row r="39168">
      <c r="A39168" s="9"/>
    </row>
    <row r="39169">
      <c r="A39169" s="9"/>
    </row>
    <row r="39170">
      <c r="A39170" s="9"/>
    </row>
    <row r="39171">
      <c r="A39171" s="9"/>
    </row>
    <row r="39172">
      <c r="A39172" s="9"/>
    </row>
    <row r="39173">
      <c r="A39173" s="9"/>
    </row>
    <row r="39174">
      <c r="A39174" s="9"/>
    </row>
    <row r="39175">
      <c r="A39175" s="9"/>
    </row>
    <row r="39176">
      <c r="A39176" s="9"/>
    </row>
    <row r="39177">
      <c r="A39177" s="9"/>
    </row>
    <row r="39178">
      <c r="A39178" s="9"/>
    </row>
    <row r="39179">
      <c r="A39179" s="9"/>
    </row>
    <row r="39180">
      <c r="A39180" s="9"/>
    </row>
    <row r="39181">
      <c r="A39181" s="9"/>
    </row>
    <row r="39182">
      <c r="A39182" s="9"/>
    </row>
    <row r="39183">
      <c r="A39183" s="9"/>
    </row>
    <row r="39184">
      <c r="A39184" s="9"/>
    </row>
    <row r="39185">
      <c r="A39185" s="9"/>
    </row>
    <row r="39186">
      <c r="A39186" s="9"/>
    </row>
    <row r="39187">
      <c r="A39187" s="9"/>
    </row>
    <row r="39188">
      <c r="A39188" s="9"/>
    </row>
    <row r="39189">
      <c r="A39189" s="9"/>
    </row>
    <row r="39190">
      <c r="A39190" s="9"/>
    </row>
    <row r="39191">
      <c r="A39191" s="9"/>
    </row>
    <row r="39192">
      <c r="A39192" s="9"/>
    </row>
    <row r="39193">
      <c r="A39193" s="9"/>
    </row>
    <row r="39194">
      <c r="A39194" s="9"/>
    </row>
    <row r="39195">
      <c r="A39195" s="9"/>
    </row>
    <row r="39196">
      <c r="A39196" s="9"/>
    </row>
    <row r="39197">
      <c r="A39197" s="9"/>
    </row>
    <row r="39198">
      <c r="A39198" s="9"/>
    </row>
    <row r="39199">
      <c r="A39199" s="9"/>
    </row>
    <row r="39200">
      <c r="A39200" s="9"/>
    </row>
    <row r="39201">
      <c r="A39201" s="9"/>
    </row>
    <row r="39202">
      <c r="A39202" s="9"/>
    </row>
    <row r="39203">
      <c r="A39203" s="9"/>
    </row>
    <row r="39204">
      <c r="A39204" s="9"/>
    </row>
    <row r="39205">
      <c r="A39205" s="9"/>
    </row>
    <row r="39206">
      <c r="A39206" s="9"/>
    </row>
    <row r="39207">
      <c r="A39207" s="9"/>
    </row>
    <row r="39208">
      <c r="A39208" s="9"/>
    </row>
    <row r="39209">
      <c r="A39209" s="9"/>
    </row>
    <row r="39210">
      <c r="A39210" s="9"/>
    </row>
    <row r="39211">
      <c r="A39211" s="9"/>
    </row>
    <row r="39212">
      <c r="A39212" s="9"/>
    </row>
    <row r="39213">
      <c r="A39213" s="9"/>
    </row>
    <row r="39214">
      <c r="A39214" s="9"/>
    </row>
    <row r="39215">
      <c r="A39215" s="9"/>
    </row>
    <row r="39216">
      <c r="A39216" s="9"/>
    </row>
    <row r="39217">
      <c r="A39217" s="9"/>
    </row>
    <row r="39218">
      <c r="A39218" s="9"/>
    </row>
    <row r="39219">
      <c r="A39219" s="9"/>
    </row>
    <row r="39220">
      <c r="A39220" s="9"/>
    </row>
    <row r="39221">
      <c r="A39221" s="9"/>
    </row>
    <row r="39222">
      <c r="A39222" s="9"/>
    </row>
    <row r="39223">
      <c r="A39223" s="9"/>
    </row>
    <row r="39224">
      <c r="A39224" s="9"/>
    </row>
    <row r="39225">
      <c r="A39225" s="9"/>
    </row>
    <row r="39226">
      <c r="A39226" s="9"/>
    </row>
    <row r="39227">
      <c r="A39227" s="9"/>
    </row>
    <row r="39228">
      <c r="A39228" s="9"/>
    </row>
    <row r="39229">
      <c r="A39229" s="9"/>
    </row>
    <row r="39230">
      <c r="A39230" s="9"/>
    </row>
    <row r="39231">
      <c r="A39231" s="9"/>
    </row>
    <row r="39232">
      <c r="A39232" s="9"/>
    </row>
    <row r="39233">
      <c r="A39233" s="9"/>
    </row>
    <row r="39234">
      <c r="A39234" s="9"/>
    </row>
    <row r="39235">
      <c r="A39235" s="9"/>
    </row>
    <row r="39236">
      <c r="A39236" s="9"/>
    </row>
    <row r="39237">
      <c r="A39237" s="9"/>
    </row>
    <row r="39238">
      <c r="A39238" s="9"/>
    </row>
    <row r="39239">
      <c r="A39239" s="9"/>
    </row>
    <row r="39240">
      <c r="A39240" s="9"/>
    </row>
    <row r="39241">
      <c r="A39241" s="9"/>
    </row>
    <row r="39242">
      <c r="A39242" s="9"/>
    </row>
    <row r="39243">
      <c r="A39243" s="9"/>
    </row>
    <row r="39244">
      <c r="A39244" s="9"/>
    </row>
    <row r="39245">
      <c r="A39245" s="9"/>
    </row>
    <row r="39246">
      <c r="A39246" s="9"/>
    </row>
    <row r="39247">
      <c r="A39247" s="9"/>
    </row>
    <row r="39248">
      <c r="A39248" s="9"/>
    </row>
    <row r="39249">
      <c r="A39249" s="9"/>
    </row>
    <row r="39250">
      <c r="A39250" s="9"/>
    </row>
    <row r="39251">
      <c r="A39251" s="9"/>
    </row>
    <row r="39252">
      <c r="A39252" s="9"/>
    </row>
    <row r="39253">
      <c r="A39253" s="9"/>
    </row>
    <row r="39254">
      <c r="A39254" s="9"/>
    </row>
    <row r="39255">
      <c r="A39255" s="9"/>
    </row>
    <row r="39256">
      <c r="A39256" s="9"/>
    </row>
    <row r="39257">
      <c r="A39257" s="9"/>
    </row>
    <row r="39258">
      <c r="A39258" s="9"/>
    </row>
    <row r="39259">
      <c r="A39259" s="9"/>
    </row>
    <row r="39260">
      <c r="A39260" s="9"/>
    </row>
    <row r="39261">
      <c r="A39261" s="9"/>
    </row>
    <row r="39262">
      <c r="A39262" s="9"/>
    </row>
    <row r="39263">
      <c r="A39263" s="9"/>
    </row>
    <row r="39264">
      <c r="A39264" s="9"/>
    </row>
    <row r="39265">
      <c r="A39265" s="9"/>
    </row>
    <row r="39266">
      <c r="A39266" s="9"/>
    </row>
    <row r="39267">
      <c r="A39267" s="9"/>
    </row>
    <row r="39268">
      <c r="A39268" s="9"/>
    </row>
    <row r="39269">
      <c r="A39269" s="9"/>
    </row>
    <row r="39270">
      <c r="A39270" s="9"/>
    </row>
    <row r="39271">
      <c r="A39271" s="9"/>
    </row>
    <row r="39272">
      <c r="A39272" s="9"/>
    </row>
    <row r="39273">
      <c r="A39273" s="9"/>
    </row>
    <row r="39274">
      <c r="A39274" s="9"/>
    </row>
    <row r="39275">
      <c r="A39275" s="9"/>
    </row>
    <row r="39276">
      <c r="A39276" s="9"/>
    </row>
    <row r="39277">
      <c r="A39277" s="9"/>
    </row>
    <row r="39278">
      <c r="A39278" s="9"/>
    </row>
    <row r="39279">
      <c r="A39279" s="9"/>
    </row>
    <row r="39280">
      <c r="A39280" s="9"/>
    </row>
    <row r="39281">
      <c r="A39281" s="9"/>
    </row>
    <row r="39282">
      <c r="A39282" s="9"/>
    </row>
    <row r="39283">
      <c r="A39283" s="9"/>
    </row>
    <row r="39284">
      <c r="A39284" s="9"/>
    </row>
    <row r="39285">
      <c r="A39285" s="9"/>
    </row>
    <row r="39286">
      <c r="A39286" s="9"/>
    </row>
    <row r="39287">
      <c r="A39287" s="9"/>
    </row>
    <row r="39288">
      <c r="A39288" s="9"/>
    </row>
    <row r="39289">
      <c r="A39289" s="9"/>
    </row>
    <row r="39290">
      <c r="A39290" s="9"/>
    </row>
    <row r="39291">
      <c r="A39291" s="9"/>
    </row>
    <row r="39292">
      <c r="A39292" s="9"/>
    </row>
    <row r="39293">
      <c r="A39293" s="9"/>
    </row>
    <row r="39294">
      <c r="A39294" s="9"/>
    </row>
    <row r="39295">
      <c r="A39295" s="9"/>
    </row>
    <row r="39296">
      <c r="A39296" s="9"/>
    </row>
    <row r="39297">
      <c r="A39297" s="9"/>
    </row>
    <row r="39298">
      <c r="A39298" s="9"/>
    </row>
    <row r="39299">
      <c r="A39299" s="9"/>
    </row>
    <row r="39300">
      <c r="A39300" s="9"/>
    </row>
    <row r="39301">
      <c r="A39301" s="9"/>
    </row>
    <row r="39302">
      <c r="A39302" s="9"/>
    </row>
    <row r="39303">
      <c r="A39303" s="9"/>
    </row>
    <row r="39304">
      <c r="A39304" s="9"/>
    </row>
    <row r="39305">
      <c r="A39305" s="9"/>
    </row>
    <row r="39306">
      <c r="A39306" s="9"/>
    </row>
    <row r="39307">
      <c r="A39307" s="9"/>
    </row>
    <row r="39308">
      <c r="A39308" s="9"/>
    </row>
    <row r="39309">
      <c r="A39309" s="9"/>
    </row>
    <row r="39310">
      <c r="A39310" s="9"/>
    </row>
    <row r="39311">
      <c r="A39311" s="9"/>
    </row>
    <row r="39312">
      <c r="A39312" s="9"/>
    </row>
    <row r="39313">
      <c r="A39313" s="9"/>
    </row>
    <row r="39314">
      <c r="A39314" s="9"/>
    </row>
    <row r="39315">
      <c r="A39315" s="9"/>
    </row>
    <row r="39316">
      <c r="A39316" s="9"/>
    </row>
    <row r="39317">
      <c r="A39317" s="9"/>
    </row>
    <row r="39318">
      <c r="A39318" s="9"/>
    </row>
    <row r="39319">
      <c r="A39319" s="9"/>
    </row>
    <row r="39320">
      <c r="A39320" s="9"/>
    </row>
    <row r="39321">
      <c r="A39321" s="9"/>
    </row>
    <row r="39322">
      <c r="A39322" s="9"/>
    </row>
    <row r="39323">
      <c r="A39323" s="9"/>
    </row>
    <row r="39324">
      <c r="A39324" s="9"/>
    </row>
    <row r="39325">
      <c r="A39325" s="9"/>
    </row>
    <row r="39326">
      <c r="A39326" s="9"/>
    </row>
    <row r="39327">
      <c r="A39327" s="9"/>
    </row>
    <row r="39328">
      <c r="A39328" s="9"/>
    </row>
    <row r="39329">
      <c r="A39329" s="9"/>
    </row>
    <row r="39330">
      <c r="A39330" s="9"/>
    </row>
    <row r="39331">
      <c r="A39331" s="9"/>
    </row>
    <row r="39332">
      <c r="A39332" s="9"/>
    </row>
    <row r="39333">
      <c r="A39333" s="9"/>
    </row>
    <row r="39334">
      <c r="A39334" s="9"/>
    </row>
    <row r="39335">
      <c r="A39335" s="9"/>
    </row>
    <row r="39336">
      <c r="A39336" s="9"/>
    </row>
    <row r="39337">
      <c r="A39337" s="9"/>
    </row>
    <row r="39338">
      <c r="A39338" s="9"/>
    </row>
    <row r="39339">
      <c r="A39339" s="9"/>
    </row>
    <row r="39340">
      <c r="A39340" s="9"/>
    </row>
    <row r="39341">
      <c r="A39341" s="9"/>
    </row>
    <row r="39342">
      <c r="A39342" s="9"/>
    </row>
    <row r="39343">
      <c r="A39343" s="9"/>
    </row>
    <row r="39344">
      <c r="A39344" s="9"/>
    </row>
    <row r="39345">
      <c r="A39345" s="9"/>
    </row>
    <row r="39346">
      <c r="A39346" s="9"/>
    </row>
    <row r="39347">
      <c r="A39347" s="9"/>
    </row>
    <row r="39348">
      <c r="A39348" s="9"/>
    </row>
    <row r="39349">
      <c r="A39349" s="9"/>
    </row>
    <row r="39350">
      <c r="A39350" s="9"/>
    </row>
    <row r="39351">
      <c r="A39351" s="9"/>
    </row>
    <row r="39352">
      <c r="A39352" s="9"/>
    </row>
    <row r="39353">
      <c r="A39353" s="9"/>
    </row>
    <row r="39354">
      <c r="A39354" s="9"/>
    </row>
    <row r="39355">
      <c r="A39355" s="9"/>
    </row>
    <row r="39356">
      <c r="A39356" s="9"/>
    </row>
    <row r="39357">
      <c r="A39357" s="9"/>
    </row>
    <row r="39358">
      <c r="A39358" s="9"/>
    </row>
    <row r="39359">
      <c r="A39359" s="9"/>
    </row>
    <row r="39360">
      <c r="A39360" s="9"/>
    </row>
    <row r="39361">
      <c r="A39361" s="9"/>
    </row>
    <row r="39362">
      <c r="A39362" s="9"/>
    </row>
    <row r="39363">
      <c r="A39363" s="9"/>
    </row>
    <row r="39364">
      <c r="A39364" s="9"/>
    </row>
    <row r="39365">
      <c r="A39365" s="9"/>
    </row>
    <row r="39366">
      <c r="A39366" s="9"/>
    </row>
    <row r="39367">
      <c r="A39367" s="9"/>
    </row>
    <row r="39368">
      <c r="A39368" s="9"/>
    </row>
    <row r="39369">
      <c r="A39369" s="9"/>
    </row>
    <row r="39370">
      <c r="A39370" s="9"/>
    </row>
    <row r="39371">
      <c r="A39371" s="9"/>
    </row>
    <row r="39372">
      <c r="A39372" s="9"/>
    </row>
    <row r="39373">
      <c r="A39373" s="9"/>
    </row>
    <row r="39374">
      <c r="A39374" s="9"/>
    </row>
    <row r="39375">
      <c r="A39375" s="9"/>
    </row>
    <row r="39376">
      <c r="A39376" s="9"/>
    </row>
    <row r="39377">
      <c r="A39377" s="9"/>
    </row>
    <row r="39378">
      <c r="A39378" s="9"/>
    </row>
    <row r="39379">
      <c r="A39379" s="9"/>
    </row>
    <row r="39380">
      <c r="A39380" s="9"/>
    </row>
    <row r="39381">
      <c r="A39381" s="9"/>
    </row>
    <row r="39382">
      <c r="A39382" s="9"/>
    </row>
    <row r="39383">
      <c r="A39383" s="9"/>
    </row>
    <row r="39384">
      <c r="A39384" s="9"/>
    </row>
    <row r="39385">
      <c r="A39385" s="9"/>
    </row>
    <row r="39386">
      <c r="A39386" s="9"/>
    </row>
    <row r="39387">
      <c r="A39387" s="9"/>
    </row>
    <row r="39388">
      <c r="A39388" s="9"/>
    </row>
    <row r="39389">
      <c r="A39389" s="9"/>
    </row>
    <row r="39390">
      <c r="A39390" s="9"/>
    </row>
    <row r="39391">
      <c r="A39391" s="9"/>
    </row>
    <row r="39392">
      <c r="A39392" s="9"/>
    </row>
    <row r="39393">
      <c r="A39393" s="9"/>
    </row>
    <row r="39394">
      <c r="A39394" s="9"/>
    </row>
    <row r="39395">
      <c r="A39395" s="9"/>
    </row>
    <row r="39396">
      <c r="A39396" s="9"/>
    </row>
    <row r="39397">
      <c r="A39397" s="9"/>
    </row>
    <row r="39398">
      <c r="A39398" s="9"/>
    </row>
    <row r="39399">
      <c r="A39399" s="9"/>
    </row>
    <row r="39400">
      <c r="A39400" s="9"/>
    </row>
    <row r="39401">
      <c r="A39401" s="9"/>
    </row>
    <row r="39402">
      <c r="A39402" s="9"/>
    </row>
    <row r="39403">
      <c r="A39403" s="9"/>
    </row>
    <row r="39404">
      <c r="A39404" s="9"/>
    </row>
    <row r="39405">
      <c r="A39405" s="9"/>
    </row>
    <row r="39406">
      <c r="A39406" s="9"/>
    </row>
    <row r="39407">
      <c r="A39407" s="9"/>
    </row>
    <row r="39408">
      <c r="A39408" s="9"/>
    </row>
    <row r="39409">
      <c r="A39409" s="9"/>
    </row>
    <row r="39410">
      <c r="A39410" s="9"/>
    </row>
    <row r="39411">
      <c r="A39411" s="9"/>
    </row>
    <row r="39412">
      <c r="A39412" s="9"/>
    </row>
    <row r="39413">
      <c r="A39413" s="9"/>
    </row>
    <row r="39414">
      <c r="A39414" s="9"/>
    </row>
    <row r="39415">
      <c r="A39415" s="9"/>
    </row>
    <row r="39416">
      <c r="A39416" s="9"/>
    </row>
    <row r="39417">
      <c r="A39417" s="9"/>
    </row>
    <row r="39418">
      <c r="A39418" s="9"/>
    </row>
    <row r="39419">
      <c r="A39419" s="9"/>
    </row>
    <row r="39420">
      <c r="A39420" s="9"/>
    </row>
    <row r="39421">
      <c r="A39421" s="9"/>
    </row>
    <row r="39422">
      <c r="A39422" s="9"/>
    </row>
    <row r="39423">
      <c r="A39423" s="9"/>
    </row>
    <row r="39424">
      <c r="A39424" s="9"/>
    </row>
    <row r="39425">
      <c r="A39425" s="9"/>
    </row>
    <row r="39426">
      <c r="A39426" s="9"/>
    </row>
    <row r="39427">
      <c r="A39427" s="9"/>
    </row>
    <row r="39428">
      <c r="A39428" s="9"/>
    </row>
    <row r="39429">
      <c r="A39429" s="9"/>
    </row>
    <row r="39430">
      <c r="A39430" s="9"/>
    </row>
    <row r="39431">
      <c r="A39431" s="9"/>
    </row>
    <row r="39432">
      <c r="A39432" s="9"/>
    </row>
    <row r="39433">
      <c r="A39433" s="9"/>
    </row>
    <row r="39434">
      <c r="A39434" s="9"/>
    </row>
    <row r="39435">
      <c r="A39435" s="9"/>
    </row>
    <row r="39436">
      <c r="A39436" s="9"/>
    </row>
    <row r="39437">
      <c r="A39437" s="9"/>
    </row>
    <row r="39438">
      <c r="A39438" s="9"/>
    </row>
    <row r="39439">
      <c r="A39439" s="9"/>
    </row>
    <row r="39440">
      <c r="A39440" s="9"/>
    </row>
    <row r="39441">
      <c r="A39441" s="9"/>
    </row>
    <row r="39442">
      <c r="A39442" s="9"/>
    </row>
    <row r="39443">
      <c r="A39443" s="9"/>
    </row>
    <row r="39444">
      <c r="A39444" s="9"/>
    </row>
    <row r="39445">
      <c r="A39445" s="9"/>
    </row>
    <row r="39446">
      <c r="A39446" s="9"/>
    </row>
    <row r="39447">
      <c r="A39447" s="9"/>
    </row>
    <row r="39448">
      <c r="A39448" s="9"/>
    </row>
    <row r="39449">
      <c r="A39449" s="9"/>
    </row>
    <row r="39450">
      <c r="A39450" s="9"/>
    </row>
    <row r="39451">
      <c r="A39451" s="9"/>
    </row>
    <row r="39452">
      <c r="A39452" s="9"/>
    </row>
    <row r="39453">
      <c r="A39453" s="9"/>
    </row>
    <row r="39454">
      <c r="A39454" s="9"/>
    </row>
    <row r="39455">
      <c r="A39455" s="9"/>
    </row>
    <row r="39456">
      <c r="A39456" s="9"/>
    </row>
    <row r="39457">
      <c r="A39457" s="9"/>
    </row>
    <row r="39458">
      <c r="A39458" s="9"/>
    </row>
    <row r="39459">
      <c r="A39459" s="9"/>
    </row>
    <row r="39460">
      <c r="A39460" s="9"/>
    </row>
    <row r="39461">
      <c r="A39461" s="9"/>
    </row>
    <row r="39462">
      <c r="A39462" s="9"/>
    </row>
    <row r="39463">
      <c r="A39463" s="9"/>
    </row>
    <row r="39464">
      <c r="A39464" s="9"/>
    </row>
    <row r="39465">
      <c r="A39465" s="9"/>
    </row>
    <row r="39466">
      <c r="A39466" s="9"/>
    </row>
    <row r="39467">
      <c r="A39467" s="9"/>
    </row>
    <row r="39468">
      <c r="A39468" s="9"/>
    </row>
    <row r="39469">
      <c r="A39469" s="9"/>
    </row>
    <row r="39470">
      <c r="A39470" s="9"/>
    </row>
    <row r="39471">
      <c r="A39471" s="9"/>
    </row>
    <row r="39472">
      <c r="A39472" s="9"/>
    </row>
    <row r="39473">
      <c r="A39473" s="9"/>
    </row>
    <row r="39474">
      <c r="A39474" s="9"/>
    </row>
    <row r="39475">
      <c r="A39475" s="9"/>
    </row>
    <row r="39476">
      <c r="A39476" s="9"/>
    </row>
    <row r="39477">
      <c r="A39477" s="9"/>
    </row>
    <row r="39478">
      <c r="A39478" s="9"/>
    </row>
    <row r="39479">
      <c r="A39479" s="9"/>
    </row>
    <row r="39480">
      <c r="A39480" s="9"/>
    </row>
    <row r="39481">
      <c r="A39481" s="9"/>
    </row>
    <row r="39482">
      <c r="A39482" s="9"/>
    </row>
    <row r="39483">
      <c r="A39483" s="9"/>
    </row>
    <row r="39484">
      <c r="A39484" s="9"/>
    </row>
    <row r="39485">
      <c r="A39485" s="9"/>
    </row>
    <row r="39486">
      <c r="A39486" s="9"/>
    </row>
    <row r="39487">
      <c r="A39487" s="9"/>
    </row>
    <row r="39488">
      <c r="A39488" s="9"/>
    </row>
    <row r="39489">
      <c r="A39489" s="9"/>
    </row>
    <row r="39490">
      <c r="A39490" s="9"/>
    </row>
    <row r="39491">
      <c r="A39491" s="9"/>
    </row>
    <row r="39492">
      <c r="A39492" s="9"/>
    </row>
    <row r="39493">
      <c r="A39493" s="9"/>
    </row>
    <row r="39494">
      <c r="A39494" s="9"/>
    </row>
    <row r="39495">
      <c r="A39495" s="9"/>
    </row>
    <row r="39496">
      <c r="A39496" s="9"/>
    </row>
    <row r="39497">
      <c r="A39497" s="9"/>
    </row>
    <row r="39498">
      <c r="A39498" s="9"/>
    </row>
    <row r="39499">
      <c r="A39499" s="9"/>
    </row>
    <row r="39500">
      <c r="A39500" s="9"/>
    </row>
    <row r="39501">
      <c r="A39501" s="9"/>
    </row>
    <row r="39502">
      <c r="A39502" s="9"/>
    </row>
    <row r="39503">
      <c r="A39503" s="9"/>
    </row>
    <row r="39504">
      <c r="A39504" s="9"/>
    </row>
    <row r="39505">
      <c r="A39505" s="9"/>
    </row>
    <row r="39506">
      <c r="A39506" s="9"/>
    </row>
    <row r="39507">
      <c r="A39507" s="9"/>
    </row>
    <row r="39508">
      <c r="A39508" s="9"/>
    </row>
    <row r="39509">
      <c r="A39509" s="9"/>
    </row>
    <row r="39510">
      <c r="A39510" s="9"/>
    </row>
    <row r="39511">
      <c r="A39511" s="9"/>
    </row>
    <row r="39512">
      <c r="A39512" s="9"/>
    </row>
    <row r="39513">
      <c r="A39513" s="9"/>
    </row>
    <row r="39514">
      <c r="A39514" s="9"/>
    </row>
    <row r="39515">
      <c r="A39515" s="9"/>
    </row>
    <row r="39516">
      <c r="A39516" s="9"/>
    </row>
    <row r="39517">
      <c r="A39517" s="9"/>
    </row>
    <row r="39518">
      <c r="A39518" s="9"/>
    </row>
    <row r="39519">
      <c r="A39519" s="9"/>
    </row>
    <row r="39520">
      <c r="A39520" s="9"/>
    </row>
    <row r="39521">
      <c r="A39521" s="9"/>
    </row>
    <row r="39522">
      <c r="A39522" s="9"/>
    </row>
    <row r="39523">
      <c r="A39523" s="9"/>
    </row>
    <row r="39524">
      <c r="A39524" s="9"/>
    </row>
    <row r="39525">
      <c r="A39525" s="9"/>
    </row>
    <row r="39526">
      <c r="A39526" s="9"/>
    </row>
    <row r="39527">
      <c r="A39527" s="9"/>
    </row>
    <row r="39528">
      <c r="A39528" s="9"/>
    </row>
    <row r="39529">
      <c r="A39529" s="9"/>
    </row>
    <row r="39530">
      <c r="A39530" s="9"/>
    </row>
    <row r="39531">
      <c r="A39531" s="9"/>
    </row>
    <row r="39532">
      <c r="A39532" s="9"/>
    </row>
    <row r="39533">
      <c r="A39533" s="9"/>
    </row>
    <row r="39534">
      <c r="A39534" s="9"/>
    </row>
    <row r="39535">
      <c r="A39535" s="9"/>
    </row>
    <row r="39536">
      <c r="A39536" s="9"/>
    </row>
    <row r="39537">
      <c r="A39537" s="9"/>
    </row>
    <row r="39538">
      <c r="A39538" s="9"/>
    </row>
    <row r="39539">
      <c r="A39539" s="9"/>
    </row>
    <row r="39540">
      <c r="A39540" s="9"/>
    </row>
    <row r="39541">
      <c r="A39541" s="9"/>
    </row>
    <row r="39542">
      <c r="A39542" s="9"/>
    </row>
    <row r="39543">
      <c r="A39543" s="9"/>
    </row>
    <row r="39544">
      <c r="A39544" s="9"/>
    </row>
    <row r="39545">
      <c r="A39545" s="9"/>
    </row>
    <row r="39546">
      <c r="A39546" s="9"/>
    </row>
    <row r="39547">
      <c r="A39547" s="9"/>
    </row>
    <row r="39548">
      <c r="A39548" s="9"/>
    </row>
    <row r="39549">
      <c r="A39549" s="9"/>
    </row>
    <row r="39550">
      <c r="A39550" s="9"/>
    </row>
    <row r="39551">
      <c r="A39551" s="9"/>
    </row>
    <row r="39552">
      <c r="A39552" s="9"/>
    </row>
    <row r="39553">
      <c r="A39553" s="9"/>
    </row>
    <row r="39554">
      <c r="A39554" s="9"/>
    </row>
    <row r="39555">
      <c r="A39555" s="9"/>
    </row>
    <row r="39556">
      <c r="A39556" s="9"/>
    </row>
    <row r="39557">
      <c r="A39557" s="9"/>
    </row>
    <row r="39558">
      <c r="A39558" s="9"/>
    </row>
    <row r="39559">
      <c r="A39559" s="9"/>
    </row>
    <row r="39560">
      <c r="A39560" s="9"/>
    </row>
    <row r="39561">
      <c r="A39561" s="9"/>
    </row>
    <row r="39562">
      <c r="A39562" s="9"/>
    </row>
    <row r="39563">
      <c r="A39563" s="9"/>
    </row>
    <row r="39564">
      <c r="A39564" s="9"/>
    </row>
    <row r="39565">
      <c r="A39565" s="9"/>
    </row>
    <row r="39566">
      <c r="A39566" s="9"/>
    </row>
    <row r="39567">
      <c r="A39567" s="9"/>
    </row>
    <row r="39568">
      <c r="A39568" s="9"/>
    </row>
    <row r="39569">
      <c r="A39569" s="9"/>
    </row>
    <row r="39570">
      <c r="A39570" s="9"/>
    </row>
    <row r="39571">
      <c r="A39571" s="9"/>
    </row>
    <row r="39572">
      <c r="A39572" s="9"/>
    </row>
    <row r="39573">
      <c r="A39573" s="9"/>
    </row>
    <row r="39574">
      <c r="A39574" s="9"/>
    </row>
    <row r="39575">
      <c r="A39575" s="9"/>
    </row>
    <row r="39576">
      <c r="A39576" s="9"/>
    </row>
    <row r="39577">
      <c r="A39577" s="9"/>
    </row>
    <row r="39578">
      <c r="A39578" s="9"/>
    </row>
    <row r="39579">
      <c r="A39579" s="9"/>
    </row>
    <row r="39580">
      <c r="A39580" s="9"/>
    </row>
    <row r="39581">
      <c r="A39581" s="9"/>
    </row>
    <row r="39582">
      <c r="A39582" s="9"/>
    </row>
    <row r="39583">
      <c r="A39583" s="9"/>
    </row>
    <row r="39584">
      <c r="A39584" s="9"/>
    </row>
    <row r="39585">
      <c r="A39585" s="9"/>
    </row>
    <row r="39586">
      <c r="A39586" s="9"/>
    </row>
    <row r="39587">
      <c r="A39587" s="9"/>
    </row>
    <row r="39588">
      <c r="A39588" s="9"/>
    </row>
    <row r="39589">
      <c r="A39589" s="9"/>
    </row>
    <row r="39590">
      <c r="A39590" s="9"/>
    </row>
    <row r="39591">
      <c r="A39591" s="9"/>
    </row>
    <row r="39592">
      <c r="A39592" s="9"/>
    </row>
    <row r="39593">
      <c r="A39593" s="9"/>
    </row>
    <row r="39594">
      <c r="A39594" s="9"/>
    </row>
    <row r="39595">
      <c r="A39595" s="9"/>
    </row>
    <row r="39596">
      <c r="A39596" s="9"/>
    </row>
    <row r="39597">
      <c r="A39597" s="9"/>
    </row>
    <row r="39598">
      <c r="A39598" s="9"/>
    </row>
    <row r="39599">
      <c r="A39599" s="9"/>
    </row>
    <row r="39600">
      <c r="A39600" s="9"/>
    </row>
    <row r="39601">
      <c r="A39601" s="9"/>
    </row>
    <row r="39602">
      <c r="A39602" s="9"/>
    </row>
    <row r="39603">
      <c r="A39603" s="9"/>
    </row>
    <row r="39604">
      <c r="A39604" s="9"/>
    </row>
    <row r="39605">
      <c r="A39605" s="9"/>
    </row>
    <row r="39606">
      <c r="A39606" s="9"/>
    </row>
    <row r="39607">
      <c r="A39607" s="9"/>
    </row>
    <row r="39608">
      <c r="A39608" s="9"/>
    </row>
    <row r="39609">
      <c r="A39609" s="9"/>
    </row>
    <row r="39610">
      <c r="A39610" s="9"/>
    </row>
    <row r="39611">
      <c r="A39611" s="9"/>
    </row>
    <row r="39612">
      <c r="A39612" s="9"/>
    </row>
    <row r="39613">
      <c r="A39613" s="9"/>
    </row>
    <row r="39614">
      <c r="A39614" s="9"/>
    </row>
    <row r="39615">
      <c r="A39615" s="9"/>
    </row>
    <row r="39616">
      <c r="A39616" s="9"/>
    </row>
    <row r="39617">
      <c r="A39617" s="9"/>
    </row>
    <row r="39618">
      <c r="A39618" s="9"/>
    </row>
    <row r="39619">
      <c r="A39619" s="9"/>
    </row>
    <row r="39620">
      <c r="A39620" s="9"/>
    </row>
    <row r="39621">
      <c r="A39621" s="9"/>
    </row>
    <row r="39622">
      <c r="A39622" s="9"/>
    </row>
    <row r="39623">
      <c r="A39623" s="9"/>
    </row>
    <row r="39624">
      <c r="A39624" s="9"/>
    </row>
    <row r="39625">
      <c r="A39625" s="9"/>
    </row>
    <row r="39626">
      <c r="A39626" s="9"/>
    </row>
    <row r="39627">
      <c r="A39627" s="9"/>
    </row>
    <row r="39628">
      <c r="A39628" s="9"/>
    </row>
    <row r="39629">
      <c r="A39629" s="9"/>
    </row>
    <row r="39630">
      <c r="A39630" s="9"/>
    </row>
    <row r="39631">
      <c r="A39631" s="9"/>
    </row>
    <row r="39632">
      <c r="A39632" s="9"/>
    </row>
    <row r="39633">
      <c r="A39633" s="9"/>
    </row>
    <row r="39634">
      <c r="A39634" s="9"/>
    </row>
    <row r="39635">
      <c r="A39635" s="9"/>
    </row>
    <row r="39636">
      <c r="A39636" s="9"/>
    </row>
    <row r="39637">
      <c r="A39637" s="9"/>
    </row>
    <row r="39638">
      <c r="A39638" s="9"/>
    </row>
    <row r="39639">
      <c r="A39639" s="9"/>
    </row>
    <row r="39640">
      <c r="A39640" s="9"/>
    </row>
    <row r="39641">
      <c r="A39641" s="9"/>
    </row>
    <row r="39642">
      <c r="A39642" s="9"/>
    </row>
    <row r="39643">
      <c r="A39643" s="9"/>
    </row>
    <row r="39644">
      <c r="A39644" s="9"/>
    </row>
    <row r="39645">
      <c r="A39645" s="9"/>
    </row>
    <row r="39646">
      <c r="A39646" s="9"/>
    </row>
    <row r="39647">
      <c r="A39647" s="9"/>
    </row>
    <row r="39648">
      <c r="A39648" s="9"/>
    </row>
    <row r="39649">
      <c r="A39649" s="9"/>
    </row>
    <row r="39650">
      <c r="A39650" s="9"/>
    </row>
    <row r="39651">
      <c r="A39651" s="9"/>
    </row>
    <row r="39652">
      <c r="A39652" s="9"/>
    </row>
    <row r="39653">
      <c r="A39653" s="9"/>
    </row>
    <row r="39654">
      <c r="A39654" s="9"/>
    </row>
    <row r="39655">
      <c r="A39655" s="9"/>
    </row>
    <row r="39656">
      <c r="A39656" s="9"/>
    </row>
    <row r="39657">
      <c r="A39657" s="9"/>
    </row>
    <row r="39658">
      <c r="A39658" s="9"/>
    </row>
    <row r="39659">
      <c r="A39659" s="9"/>
    </row>
    <row r="39660">
      <c r="A39660" s="9"/>
    </row>
    <row r="39661">
      <c r="A39661" s="9"/>
    </row>
    <row r="39662">
      <c r="A39662" s="9"/>
    </row>
    <row r="39663">
      <c r="A39663" s="9"/>
    </row>
    <row r="39664">
      <c r="A39664" s="9"/>
    </row>
    <row r="39665">
      <c r="A39665" s="9"/>
    </row>
    <row r="39666">
      <c r="A39666" s="9"/>
    </row>
    <row r="39667">
      <c r="A39667" s="9"/>
    </row>
    <row r="39668">
      <c r="A39668" s="9"/>
    </row>
    <row r="39669">
      <c r="A39669" s="9"/>
    </row>
    <row r="39670">
      <c r="A39670" s="9"/>
    </row>
    <row r="39671">
      <c r="A39671" s="9"/>
    </row>
    <row r="39672">
      <c r="A39672" s="9"/>
    </row>
    <row r="39673">
      <c r="A39673" s="9"/>
    </row>
    <row r="39674">
      <c r="A39674" s="9"/>
    </row>
    <row r="39675">
      <c r="A39675" s="9"/>
    </row>
    <row r="39676">
      <c r="A39676" s="9"/>
    </row>
    <row r="39677">
      <c r="A39677" s="9"/>
    </row>
    <row r="39678">
      <c r="A39678" s="9"/>
    </row>
    <row r="39679">
      <c r="A39679" s="9"/>
    </row>
    <row r="39680">
      <c r="A39680" s="9"/>
    </row>
    <row r="39681">
      <c r="A39681" s="9"/>
    </row>
    <row r="39682">
      <c r="A39682" s="9"/>
    </row>
    <row r="39683">
      <c r="A39683" s="9"/>
    </row>
    <row r="39684">
      <c r="A39684" s="9"/>
    </row>
    <row r="39685">
      <c r="A39685" s="9"/>
    </row>
    <row r="39686">
      <c r="A39686" s="9"/>
    </row>
    <row r="39687">
      <c r="A39687" s="9"/>
    </row>
    <row r="39688">
      <c r="A39688" s="9"/>
    </row>
    <row r="39689">
      <c r="A39689" s="9"/>
    </row>
    <row r="39690">
      <c r="A39690" s="9"/>
    </row>
    <row r="39691">
      <c r="A39691" s="9"/>
    </row>
    <row r="39692">
      <c r="A39692" s="9"/>
    </row>
    <row r="39693">
      <c r="A39693" s="9"/>
    </row>
    <row r="39694">
      <c r="A39694" s="9"/>
    </row>
    <row r="39695">
      <c r="A39695" s="9"/>
    </row>
    <row r="39696">
      <c r="A39696" s="9"/>
    </row>
    <row r="39697">
      <c r="A39697" s="9"/>
    </row>
    <row r="39698">
      <c r="A39698" s="9"/>
    </row>
    <row r="39699">
      <c r="A39699" s="9"/>
    </row>
    <row r="39700">
      <c r="A39700" s="9"/>
    </row>
    <row r="39701">
      <c r="A39701" s="9"/>
    </row>
    <row r="39702">
      <c r="A39702" s="9"/>
    </row>
    <row r="39703">
      <c r="A39703" s="9"/>
    </row>
    <row r="39704">
      <c r="A39704" s="9"/>
    </row>
    <row r="39705">
      <c r="A39705" s="9"/>
    </row>
    <row r="39706">
      <c r="A39706" s="9"/>
    </row>
    <row r="39707">
      <c r="A39707" s="9"/>
    </row>
    <row r="39708">
      <c r="A39708" s="9"/>
    </row>
    <row r="39709">
      <c r="A39709" s="9"/>
    </row>
    <row r="39710">
      <c r="A39710" s="9"/>
    </row>
    <row r="39711">
      <c r="A39711" s="9"/>
    </row>
    <row r="39712">
      <c r="A39712" s="9"/>
    </row>
    <row r="39713">
      <c r="A39713" s="9"/>
    </row>
    <row r="39714">
      <c r="A39714" s="9"/>
    </row>
    <row r="39715">
      <c r="A39715" s="9"/>
    </row>
    <row r="39716">
      <c r="A39716" s="9"/>
    </row>
    <row r="39717">
      <c r="A39717" s="9"/>
    </row>
    <row r="39718">
      <c r="A39718" s="9"/>
    </row>
    <row r="39719">
      <c r="A39719" s="9"/>
    </row>
    <row r="39720">
      <c r="A39720" s="9"/>
    </row>
    <row r="39721">
      <c r="A39721" s="9"/>
    </row>
    <row r="39722">
      <c r="A39722" s="9"/>
    </row>
    <row r="39723">
      <c r="A39723" s="9"/>
    </row>
    <row r="39724">
      <c r="A39724" s="9"/>
    </row>
    <row r="39725">
      <c r="A39725" s="9"/>
    </row>
    <row r="39726">
      <c r="A39726" s="9"/>
    </row>
    <row r="39727">
      <c r="A39727" s="9"/>
    </row>
    <row r="39728">
      <c r="A39728" s="9"/>
    </row>
    <row r="39729">
      <c r="A39729" s="9"/>
    </row>
    <row r="39730">
      <c r="A39730" s="9"/>
    </row>
    <row r="39731">
      <c r="A39731" s="9"/>
    </row>
    <row r="39732">
      <c r="A39732" s="9"/>
    </row>
    <row r="39733">
      <c r="A39733" s="9"/>
    </row>
    <row r="39734">
      <c r="A39734" s="9"/>
    </row>
    <row r="39735">
      <c r="A39735" s="9"/>
    </row>
    <row r="39736">
      <c r="A39736" s="9"/>
    </row>
    <row r="39737">
      <c r="A39737" s="9"/>
    </row>
    <row r="39738">
      <c r="A39738" s="9"/>
    </row>
    <row r="39739">
      <c r="A39739" s="9"/>
    </row>
    <row r="39740">
      <c r="A39740" s="9"/>
    </row>
    <row r="39741">
      <c r="A39741" s="9"/>
    </row>
    <row r="39742">
      <c r="A39742" s="9"/>
    </row>
    <row r="39743">
      <c r="A39743" s="9"/>
    </row>
    <row r="39744">
      <c r="A39744" s="9"/>
    </row>
    <row r="39745">
      <c r="A39745" s="9"/>
    </row>
    <row r="39746">
      <c r="A39746" s="9"/>
    </row>
    <row r="39747">
      <c r="A39747" s="9"/>
    </row>
    <row r="39748">
      <c r="A39748" s="9"/>
    </row>
    <row r="39749">
      <c r="A39749" s="9"/>
    </row>
    <row r="39750">
      <c r="A39750" s="9"/>
    </row>
    <row r="39751">
      <c r="A39751" s="9"/>
    </row>
    <row r="39752">
      <c r="A39752" s="9"/>
    </row>
    <row r="39753">
      <c r="A39753" s="9"/>
    </row>
    <row r="39754">
      <c r="A39754" s="9"/>
    </row>
    <row r="39755">
      <c r="A39755" s="9"/>
    </row>
    <row r="39756">
      <c r="A39756" s="9"/>
    </row>
    <row r="39757">
      <c r="A39757" s="9"/>
    </row>
    <row r="39758">
      <c r="A39758" s="9"/>
    </row>
    <row r="39759">
      <c r="A39759" s="9"/>
    </row>
    <row r="39760">
      <c r="A39760" s="9"/>
    </row>
    <row r="39761">
      <c r="A39761" s="9"/>
    </row>
    <row r="39762">
      <c r="A39762" s="9"/>
    </row>
    <row r="39763">
      <c r="A39763" s="9"/>
    </row>
    <row r="39764">
      <c r="A39764" s="9"/>
    </row>
    <row r="39765">
      <c r="A39765" s="9"/>
    </row>
    <row r="39766">
      <c r="A39766" s="9"/>
    </row>
    <row r="39767">
      <c r="A39767" s="9"/>
    </row>
    <row r="39768">
      <c r="A39768" s="9"/>
    </row>
    <row r="39769">
      <c r="A39769" s="9"/>
    </row>
    <row r="39770">
      <c r="A39770" s="9"/>
    </row>
    <row r="39771">
      <c r="A39771" s="9"/>
    </row>
    <row r="39772">
      <c r="A39772" s="9"/>
    </row>
    <row r="39773">
      <c r="A39773" s="9"/>
    </row>
    <row r="39774">
      <c r="A39774" s="9"/>
    </row>
    <row r="39775">
      <c r="A39775" s="9"/>
    </row>
    <row r="39776">
      <c r="A39776" s="9"/>
    </row>
    <row r="39777">
      <c r="A39777" s="9"/>
    </row>
    <row r="39778">
      <c r="A39778" s="9"/>
    </row>
    <row r="39779">
      <c r="A39779" s="9"/>
    </row>
    <row r="39780">
      <c r="A39780" s="9"/>
    </row>
    <row r="39781">
      <c r="A39781" s="9"/>
    </row>
    <row r="39782">
      <c r="A39782" s="9"/>
    </row>
    <row r="39783">
      <c r="A39783" s="9"/>
    </row>
    <row r="39784">
      <c r="A39784" s="9"/>
    </row>
    <row r="39785">
      <c r="A39785" s="9"/>
    </row>
    <row r="39786">
      <c r="A39786" s="9"/>
    </row>
    <row r="39787">
      <c r="A39787" s="9"/>
    </row>
    <row r="39788">
      <c r="A39788" s="9"/>
    </row>
    <row r="39789">
      <c r="A39789" s="9"/>
    </row>
    <row r="39790">
      <c r="A39790" s="9"/>
    </row>
    <row r="39791">
      <c r="A39791" s="9"/>
    </row>
    <row r="39792">
      <c r="A39792" s="9"/>
    </row>
    <row r="39793">
      <c r="A39793" s="9"/>
    </row>
    <row r="39794">
      <c r="A39794" s="9"/>
    </row>
    <row r="39795">
      <c r="A39795" s="9"/>
    </row>
    <row r="39796">
      <c r="A39796" s="9"/>
    </row>
    <row r="39797">
      <c r="A39797" s="9"/>
    </row>
    <row r="39798">
      <c r="A39798" s="9"/>
    </row>
    <row r="39799">
      <c r="A39799" s="9"/>
    </row>
    <row r="39800">
      <c r="A39800" s="9"/>
    </row>
    <row r="39801">
      <c r="A39801" s="9"/>
    </row>
    <row r="39802">
      <c r="A39802" s="9"/>
    </row>
    <row r="39803">
      <c r="A39803" s="9"/>
    </row>
    <row r="39804">
      <c r="A39804" s="9"/>
    </row>
    <row r="39805">
      <c r="A39805" s="9"/>
    </row>
    <row r="39806">
      <c r="A39806" s="9"/>
    </row>
    <row r="39807">
      <c r="A39807" s="9"/>
    </row>
    <row r="39808">
      <c r="A39808" s="9"/>
    </row>
    <row r="39809">
      <c r="A39809" s="9"/>
    </row>
    <row r="39810">
      <c r="A39810" s="9"/>
    </row>
    <row r="39811">
      <c r="A39811" s="9"/>
    </row>
    <row r="39812">
      <c r="A39812" s="9"/>
    </row>
    <row r="39813">
      <c r="A39813" s="9"/>
    </row>
    <row r="39814">
      <c r="A39814" s="9"/>
    </row>
    <row r="39815">
      <c r="A39815" s="9"/>
    </row>
    <row r="39816">
      <c r="A39816" s="9"/>
    </row>
    <row r="39817">
      <c r="A39817" s="9"/>
    </row>
    <row r="39818">
      <c r="A39818" s="9"/>
    </row>
    <row r="39819">
      <c r="A39819" s="9"/>
    </row>
    <row r="39820">
      <c r="A39820" s="9"/>
    </row>
    <row r="39821">
      <c r="A39821" s="9"/>
    </row>
    <row r="39822">
      <c r="A39822" s="9"/>
    </row>
    <row r="39823">
      <c r="A39823" s="9"/>
    </row>
    <row r="39824">
      <c r="A39824" s="9"/>
    </row>
    <row r="39825">
      <c r="A39825" s="9"/>
    </row>
    <row r="39826">
      <c r="A39826" s="9"/>
    </row>
    <row r="39827">
      <c r="A39827" s="9"/>
    </row>
    <row r="39828">
      <c r="A39828" s="9"/>
    </row>
    <row r="39829">
      <c r="A39829" s="9"/>
    </row>
    <row r="39830">
      <c r="A39830" s="9"/>
    </row>
    <row r="39831">
      <c r="A39831" s="9"/>
    </row>
    <row r="39832">
      <c r="A39832" s="9"/>
    </row>
    <row r="39833">
      <c r="A39833" s="9"/>
    </row>
    <row r="39834">
      <c r="A39834" s="9"/>
    </row>
    <row r="39835">
      <c r="A39835" s="9"/>
    </row>
    <row r="39836">
      <c r="A39836" s="9"/>
    </row>
    <row r="39837">
      <c r="A39837" s="9"/>
    </row>
    <row r="39838">
      <c r="A39838" s="9"/>
    </row>
    <row r="39839">
      <c r="A39839" s="9"/>
    </row>
    <row r="39840">
      <c r="A39840" s="9"/>
    </row>
    <row r="39841">
      <c r="A39841" s="9"/>
    </row>
    <row r="39842">
      <c r="A39842" s="9"/>
    </row>
    <row r="39843">
      <c r="A39843" s="9"/>
    </row>
    <row r="39844">
      <c r="A39844" s="9"/>
    </row>
    <row r="39845">
      <c r="A39845" s="9"/>
    </row>
    <row r="39846">
      <c r="A39846" s="9"/>
    </row>
    <row r="39847">
      <c r="A39847" s="9"/>
    </row>
    <row r="39848">
      <c r="A39848" s="9"/>
    </row>
    <row r="39849">
      <c r="A39849" s="9"/>
    </row>
    <row r="39850">
      <c r="A39850" s="9"/>
    </row>
    <row r="39851">
      <c r="A39851" s="9"/>
    </row>
    <row r="39852">
      <c r="A39852" s="9"/>
    </row>
    <row r="39853">
      <c r="A39853" s="9"/>
    </row>
    <row r="39854">
      <c r="A39854" s="9"/>
    </row>
    <row r="39855">
      <c r="A39855" s="9"/>
    </row>
    <row r="39856">
      <c r="A39856" s="9"/>
    </row>
    <row r="39857">
      <c r="A39857" s="9"/>
    </row>
    <row r="39858">
      <c r="A39858" s="9"/>
    </row>
    <row r="39859">
      <c r="A39859" s="9"/>
    </row>
    <row r="39860">
      <c r="A39860" s="9"/>
    </row>
    <row r="39861">
      <c r="A39861" s="9"/>
    </row>
    <row r="39862">
      <c r="A39862" s="9"/>
    </row>
    <row r="39863">
      <c r="A39863" s="9"/>
    </row>
    <row r="39864">
      <c r="A39864" s="9"/>
    </row>
    <row r="39865">
      <c r="A39865" s="9"/>
    </row>
    <row r="39866">
      <c r="A39866" s="9"/>
    </row>
    <row r="39867">
      <c r="A39867" s="9"/>
    </row>
    <row r="39868">
      <c r="A39868" s="9"/>
    </row>
    <row r="39869">
      <c r="A39869" s="9"/>
    </row>
    <row r="39870">
      <c r="A39870" s="9"/>
    </row>
    <row r="39871">
      <c r="A39871" s="9"/>
    </row>
    <row r="39872">
      <c r="A39872" s="9"/>
    </row>
    <row r="39873">
      <c r="A39873" s="9"/>
    </row>
    <row r="39874">
      <c r="A39874" s="9"/>
    </row>
    <row r="39875">
      <c r="A39875" s="9"/>
    </row>
    <row r="39876">
      <c r="A39876" s="9"/>
    </row>
    <row r="39877">
      <c r="A39877" s="9"/>
    </row>
    <row r="39878">
      <c r="A39878" s="9"/>
    </row>
    <row r="39879">
      <c r="A39879" s="9"/>
    </row>
    <row r="39880">
      <c r="A39880" s="9"/>
    </row>
    <row r="39881">
      <c r="A39881" s="9"/>
    </row>
    <row r="39882">
      <c r="A39882" s="9"/>
    </row>
    <row r="39883">
      <c r="A39883" s="9"/>
    </row>
    <row r="39884">
      <c r="A39884" s="9"/>
    </row>
    <row r="39885">
      <c r="A39885" s="9"/>
    </row>
    <row r="39886">
      <c r="A39886" s="9"/>
    </row>
    <row r="39887">
      <c r="A39887" s="9"/>
    </row>
    <row r="39888">
      <c r="A39888" s="9"/>
    </row>
    <row r="39889">
      <c r="A39889" s="9"/>
    </row>
    <row r="39890">
      <c r="A39890" s="9"/>
    </row>
    <row r="39891">
      <c r="A39891" s="9"/>
    </row>
    <row r="39892">
      <c r="A39892" s="9"/>
    </row>
    <row r="39893">
      <c r="A39893" s="9"/>
    </row>
    <row r="39894">
      <c r="A39894" s="9"/>
    </row>
    <row r="39895">
      <c r="A39895" s="9"/>
    </row>
    <row r="39896">
      <c r="A39896" s="9"/>
    </row>
    <row r="39897">
      <c r="A39897" s="9"/>
    </row>
    <row r="39898">
      <c r="A39898" s="9"/>
    </row>
    <row r="39899">
      <c r="A39899" s="9"/>
    </row>
    <row r="39900">
      <c r="A39900" s="9"/>
    </row>
    <row r="39901">
      <c r="A39901" s="9"/>
    </row>
    <row r="39902">
      <c r="A39902" s="9"/>
    </row>
    <row r="39903">
      <c r="A39903" s="9"/>
    </row>
    <row r="39904">
      <c r="A39904" s="9"/>
    </row>
    <row r="39905">
      <c r="A39905" s="9"/>
    </row>
    <row r="39906">
      <c r="A39906" s="9"/>
    </row>
    <row r="39907">
      <c r="A39907" s="9"/>
    </row>
    <row r="39908">
      <c r="A39908" s="9"/>
    </row>
    <row r="39909">
      <c r="A39909" s="9"/>
    </row>
    <row r="39910">
      <c r="A39910" s="9"/>
    </row>
    <row r="39911">
      <c r="A39911" s="9"/>
    </row>
    <row r="39912">
      <c r="A39912" s="9"/>
    </row>
    <row r="39913">
      <c r="A39913" s="9"/>
    </row>
    <row r="39914">
      <c r="A39914" s="9"/>
    </row>
    <row r="39915">
      <c r="A39915" s="9"/>
    </row>
    <row r="39916">
      <c r="A39916" s="9"/>
    </row>
    <row r="39917">
      <c r="A39917" s="9"/>
    </row>
    <row r="39918">
      <c r="A39918" s="9"/>
    </row>
    <row r="39919">
      <c r="A39919" s="9"/>
    </row>
    <row r="39920">
      <c r="A39920" s="9"/>
    </row>
    <row r="39921">
      <c r="A39921" s="9"/>
    </row>
    <row r="39922">
      <c r="A39922" s="9"/>
    </row>
    <row r="39923">
      <c r="A39923" s="9"/>
    </row>
    <row r="39924">
      <c r="A39924" s="9"/>
    </row>
    <row r="39925">
      <c r="A39925" s="9"/>
    </row>
    <row r="39926">
      <c r="A39926" s="9"/>
    </row>
    <row r="39927">
      <c r="A39927" s="9"/>
    </row>
    <row r="39928">
      <c r="A39928" s="9"/>
    </row>
    <row r="39929">
      <c r="A39929" s="9"/>
    </row>
    <row r="39930">
      <c r="A39930" s="9"/>
    </row>
    <row r="39931">
      <c r="A39931" s="9"/>
    </row>
    <row r="39932">
      <c r="A39932" s="9"/>
    </row>
    <row r="39933">
      <c r="A39933" s="9"/>
    </row>
    <row r="39934">
      <c r="A39934" s="9"/>
    </row>
    <row r="39935">
      <c r="A39935" s="9"/>
    </row>
    <row r="39936">
      <c r="A39936" s="9"/>
    </row>
    <row r="39937">
      <c r="A39937" s="9"/>
    </row>
    <row r="39938">
      <c r="A39938" s="9"/>
    </row>
    <row r="39939">
      <c r="A39939" s="9"/>
    </row>
    <row r="39940">
      <c r="A39940" s="9"/>
    </row>
    <row r="39941">
      <c r="A39941" s="9"/>
    </row>
    <row r="39942">
      <c r="A39942" s="9"/>
    </row>
    <row r="39943">
      <c r="A39943" s="9"/>
    </row>
    <row r="39944">
      <c r="A39944" s="9"/>
    </row>
    <row r="39945">
      <c r="A39945" s="9"/>
    </row>
    <row r="39946">
      <c r="A39946" s="9"/>
    </row>
    <row r="39947">
      <c r="A39947" s="9"/>
    </row>
    <row r="39948">
      <c r="A39948" s="9"/>
    </row>
    <row r="39949">
      <c r="A39949" s="9"/>
    </row>
    <row r="39950">
      <c r="A39950" s="9"/>
    </row>
    <row r="39951">
      <c r="A39951" s="9"/>
    </row>
    <row r="39952">
      <c r="A39952" s="9"/>
    </row>
    <row r="39953">
      <c r="A39953" s="9"/>
    </row>
    <row r="39954">
      <c r="A39954" s="9"/>
    </row>
    <row r="39955">
      <c r="A39955" s="9"/>
    </row>
    <row r="39956">
      <c r="A39956" s="9"/>
    </row>
    <row r="39957">
      <c r="A39957" s="9"/>
    </row>
    <row r="39958">
      <c r="A39958" s="9"/>
    </row>
    <row r="39959">
      <c r="A39959" s="9"/>
    </row>
    <row r="39960">
      <c r="A39960" s="9"/>
    </row>
    <row r="39961">
      <c r="A39961" s="9"/>
    </row>
    <row r="39962">
      <c r="A39962" s="9"/>
    </row>
    <row r="39963">
      <c r="A39963" s="9"/>
    </row>
    <row r="39964">
      <c r="A39964" s="9"/>
    </row>
    <row r="39965">
      <c r="A39965" s="9"/>
    </row>
    <row r="39966">
      <c r="A39966" s="9"/>
    </row>
    <row r="39967">
      <c r="A39967" s="9"/>
    </row>
    <row r="39968">
      <c r="A39968" s="9"/>
    </row>
    <row r="39969">
      <c r="A39969" s="9"/>
    </row>
    <row r="39970">
      <c r="A39970" s="9"/>
    </row>
    <row r="39971">
      <c r="A39971" s="9"/>
    </row>
    <row r="39972">
      <c r="A39972" s="9"/>
    </row>
    <row r="39973">
      <c r="A39973" s="9"/>
    </row>
    <row r="39974">
      <c r="A39974" s="9"/>
    </row>
    <row r="39975">
      <c r="A39975" s="9"/>
    </row>
    <row r="39976">
      <c r="A39976" s="9"/>
    </row>
    <row r="39977">
      <c r="A39977" s="9"/>
    </row>
    <row r="39978">
      <c r="A39978" s="9"/>
    </row>
    <row r="39979">
      <c r="A39979" s="9"/>
    </row>
    <row r="39980">
      <c r="A39980" s="9"/>
    </row>
    <row r="39981">
      <c r="A39981" s="9"/>
    </row>
    <row r="39982">
      <c r="A39982" s="9"/>
    </row>
    <row r="39983">
      <c r="A39983" s="9"/>
    </row>
    <row r="39984">
      <c r="A39984" s="9"/>
    </row>
    <row r="39985">
      <c r="A39985" s="9"/>
    </row>
    <row r="39986">
      <c r="A39986" s="9"/>
    </row>
    <row r="39987">
      <c r="A39987" s="9"/>
    </row>
    <row r="39988">
      <c r="A39988" s="9"/>
    </row>
    <row r="39989">
      <c r="A39989" s="9"/>
    </row>
    <row r="39990">
      <c r="A39990" s="9"/>
    </row>
    <row r="39991">
      <c r="A39991" s="9"/>
    </row>
    <row r="39992">
      <c r="A39992" s="9"/>
    </row>
    <row r="39993">
      <c r="A39993" s="9"/>
    </row>
    <row r="39994">
      <c r="A39994" s="9"/>
    </row>
    <row r="39995">
      <c r="A39995" s="9"/>
    </row>
    <row r="39996">
      <c r="A39996" s="9"/>
    </row>
    <row r="39997">
      <c r="A39997" s="9"/>
    </row>
    <row r="39998">
      <c r="A39998" s="9"/>
    </row>
    <row r="39999">
      <c r="A39999" s="9"/>
    </row>
    <row r="40000">
      <c r="A40000" s="9"/>
    </row>
    <row r="40001">
      <c r="A40001" s="9"/>
    </row>
    <row r="40002">
      <c r="A40002" s="9"/>
    </row>
    <row r="40003">
      <c r="A40003" s="9"/>
    </row>
    <row r="40004">
      <c r="A40004" s="9"/>
    </row>
    <row r="40005">
      <c r="A40005" s="9"/>
    </row>
    <row r="40006">
      <c r="A40006" s="9"/>
    </row>
    <row r="40007">
      <c r="A40007" s="9"/>
    </row>
    <row r="40008">
      <c r="A40008" s="9"/>
    </row>
    <row r="40009">
      <c r="A40009" s="9"/>
    </row>
    <row r="40010">
      <c r="A40010" s="9"/>
    </row>
    <row r="40011">
      <c r="A40011" s="9"/>
    </row>
    <row r="40012">
      <c r="A40012" s="9"/>
    </row>
    <row r="40013">
      <c r="A40013" s="9"/>
    </row>
    <row r="40014">
      <c r="A40014" s="9"/>
    </row>
    <row r="40015">
      <c r="A40015" s="9"/>
    </row>
    <row r="40016">
      <c r="A40016" s="9"/>
    </row>
    <row r="40017">
      <c r="A40017" s="9"/>
    </row>
    <row r="40018">
      <c r="A40018" s="9"/>
    </row>
    <row r="40019">
      <c r="A40019" s="9"/>
    </row>
    <row r="40020">
      <c r="A40020" s="9"/>
    </row>
    <row r="40021">
      <c r="A40021" s="9"/>
    </row>
    <row r="40022">
      <c r="A40022" s="9"/>
    </row>
    <row r="40023">
      <c r="A40023" s="9"/>
    </row>
    <row r="40024">
      <c r="A40024" s="9"/>
    </row>
    <row r="40025">
      <c r="A40025" s="9"/>
    </row>
    <row r="40026">
      <c r="A40026" s="9"/>
    </row>
    <row r="40027">
      <c r="A40027" s="9"/>
    </row>
    <row r="40028">
      <c r="A40028" s="9"/>
    </row>
    <row r="40029">
      <c r="A40029" s="9"/>
    </row>
    <row r="40030">
      <c r="A40030" s="9"/>
    </row>
    <row r="40031">
      <c r="A40031" s="9"/>
    </row>
    <row r="40032">
      <c r="A40032" s="9"/>
    </row>
    <row r="40033">
      <c r="A40033" s="9"/>
    </row>
    <row r="40034">
      <c r="A40034" s="9"/>
    </row>
    <row r="40035">
      <c r="A40035" s="9"/>
    </row>
    <row r="40036">
      <c r="A40036" s="9"/>
    </row>
    <row r="40037">
      <c r="A40037" s="9"/>
    </row>
    <row r="40038">
      <c r="A40038" s="9"/>
    </row>
    <row r="40039">
      <c r="A40039" s="9"/>
    </row>
    <row r="40040">
      <c r="A40040" s="9"/>
    </row>
    <row r="40041">
      <c r="A40041" s="9"/>
    </row>
    <row r="40042">
      <c r="A40042" s="9"/>
    </row>
    <row r="40043">
      <c r="A40043" s="9"/>
    </row>
    <row r="40044">
      <c r="A40044" s="9"/>
    </row>
    <row r="40045">
      <c r="A40045" s="9"/>
    </row>
    <row r="40046">
      <c r="A40046" s="9"/>
    </row>
    <row r="40047">
      <c r="A40047" s="9"/>
    </row>
    <row r="40048">
      <c r="A40048" s="9"/>
    </row>
    <row r="40049">
      <c r="A40049" s="9"/>
    </row>
    <row r="40050">
      <c r="A40050" s="9"/>
    </row>
    <row r="40051">
      <c r="A40051" s="9"/>
    </row>
    <row r="40052">
      <c r="A40052" s="9"/>
    </row>
    <row r="40053">
      <c r="A40053" s="9"/>
    </row>
    <row r="40054">
      <c r="A40054" s="9"/>
    </row>
    <row r="40055">
      <c r="A40055" s="9"/>
    </row>
    <row r="40056">
      <c r="A40056" s="9"/>
    </row>
    <row r="40057">
      <c r="A40057" s="9"/>
    </row>
    <row r="40058">
      <c r="A40058" s="9"/>
    </row>
    <row r="40059">
      <c r="A40059" s="9"/>
    </row>
    <row r="40060">
      <c r="A40060" s="9"/>
    </row>
    <row r="40061">
      <c r="A40061" s="9"/>
    </row>
    <row r="40062">
      <c r="A40062" s="9"/>
    </row>
    <row r="40063">
      <c r="A40063" s="9"/>
    </row>
    <row r="40064">
      <c r="A40064" s="9"/>
    </row>
    <row r="40065">
      <c r="A40065" s="9"/>
    </row>
    <row r="40066">
      <c r="A40066" s="9"/>
    </row>
    <row r="40067">
      <c r="A40067" s="9"/>
    </row>
    <row r="40068">
      <c r="A40068" s="9"/>
    </row>
    <row r="40069">
      <c r="A40069" s="9"/>
    </row>
    <row r="40070">
      <c r="A40070" s="9"/>
    </row>
    <row r="40071">
      <c r="A40071" s="9"/>
    </row>
    <row r="40072">
      <c r="A40072" s="9"/>
    </row>
    <row r="40073">
      <c r="A40073" s="9"/>
    </row>
    <row r="40074">
      <c r="A40074" s="9"/>
    </row>
    <row r="40075">
      <c r="A40075" s="9"/>
    </row>
    <row r="40076">
      <c r="A40076" s="9"/>
    </row>
    <row r="40077">
      <c r="A40077" s="9"/>
    </row>
    <row r="40078">
      <c r="A40078" s="9"/>
    </row>
    <row r="40079">
      <c r="A40079" s="9"/>
    </row>
    <row r="40080">
      <c r="A40080" s="9"/>
    </row>
    <row r="40081">
      <c r="A40081" s="9"/>
    </row>
    <row r="40082">
      <c r="A40082" s="9"/>
    </row>
    <row r="40083">
      <c r="A40083" s="9"/>
    </row>
    <row r="40084">
      <c r="A40084" s="9"/>
    </row>
    <row r="40085">
      <c r="A40085" s="9"/>
    </row>
    <row r="40086">
      <c r="A40086" s="9"/>
    </row>
    <row r="40087">
      <c r="A40087" s="9"/>
    </row>
    <row r="40088">
      <c r="A40088" s="9"/>
    </row>
    <row r="40089">
      <c r="A40089" s="9"/>
    </row>
    <row r="40090">
      <c r="A40090" s="9"/>
    </row>
    <row r="40091">
      <c r="A40091" s="9"/>
    </row>
    <row r="40092">
      <c r="A40092" s="9"/>
    </row>
    <row r="40093">
      <c r="A40093" s="9"/>
    </row>
    <row r="40094">
      <c r="A40094" s="9"/>
    </row>
    <row r="40095">
      <c r="A40095" s="9"/>
    </row>
    <row r="40096">
      <c r="A40096" s="9"/>
    </row>
    <row r="40097">
      <c r="A40097" s="9"/>
    </row>
    <row r="40098">
      <c r="A40098" s="9"/>
    </row>
    <row r="40099">
      <c r="A40099" s="9"/>
    </row>
    <row r="40100">
      <c r="A40100" s="9"/>
    </row>
    <row r="40101">
      <c r="A40101" s="9"/>
    </row>
    <row r="40102">
      <c r="A40102" s="9"/>
    </row>
    <row r="40103">
      <c r="A40103" s="9"/>
    </row>
    <row r="40104">
      <c r="A40104" s="9"/>
    </row>
    <row r="40105">
      <c r="A40105" s="9"/>
    </row>
    <row r="40106">
      <c r="A40106" s="9"/>
    </row>
    <row r="40107">
      <c r="A40107" s="9"/>
    </row>
    <row r="40108">
      <c r="A40108" s="9"/>
    </row>
    <row r="40109">
      <c r="A40109" s="9"/>
    </row>
    <row r="40110">
      <c r="A40110" s="9"/>
    </row>
    <row r="40111">
      <c r="A40111" s="9"/>
    </row>
    <row r="40112">
      <c r="A40112" s="9"/>
    </row>
    <row r="40113">
      <c r="A40113" s="9"/>
    </row>
    <row r="40114">
      <c r="A40114" s="9"/>
    </row>
    <row r="40115">
      <c r="A40115" s="9"/>
    </row>
    <row r="40116">
      <c r="A40116" s="9"/>
    </row>
    <row r="40117">
      <c r="A40117" s="9"/>
    </row>
    <row r="40118">
      <c r="A40118" s="9"/>
    </row>
    <row r="40119">
      <c r="A40119" s="9"/>
    </row>
    <row r="40120">
      <c r="A40120" s="9"/>
    </row>
    <row r="40121">
      <c r="A40121" s="9"/>
    </row>
    <row r="40122">
      <c r="A40122" s="9"/>
    </row>
    <row r="40123">
      <c r="A40123" s="9"/>
    </row>
    <row r="40124">
      <c r="A40124" s="9"/>
    </row>
    <row r="40125">
      <c r="A40125" s="9"/>
    </row>
    <row r="40126">
      <c r="A40126" s="9"/>
    </row>
    <row r="40127">
      <c r="A40127" s="9"/>
    </row>
    <row r="40128">
      <c r="A40128" s="9"/>
    </row>
    <row r="40129">
      <c r="A40129" s="9"/>
    </row>
    <row r="40130">
      <c r="A40130" s="9"/>
    </row>
    <row r="40131">
      <c r="A40131" s="9"/>
    </row>
    <row r="40132">
      <c r="A40132" s="9"/>
    </row>
    <row r="40133">
      <c r="A40133" s="9"/>
    </row>
    <row r="40134">
      <c r="A40134" s="9"/>
    </row>
    <row r="40135">
      <c r="A40135" s="9"/>
    </row>
    <row r="40136">
      <c r="A40136" s="9"/>
    </row>
    <row r="40137">
      <c r="A40137" s="9"/>
    </row>
    <row r="40138">
      <c r="A40138" s="9"/>
    </row>
    <row r="40139">
      <c r="A40139" s="9"/>
    </row>
    <row r="40140">
      <c r="A40140" s="9"/>
    </row>
    <row r="40141">
      <c r="A40141" s="9"/>
    </row>
    <row r="40142">
      <c r="A40142" s="9"/>
    </row>
    <row r="40143">
      <c r="A40143" s="9"/>
    </row>
    <row r="40144">
      <c r="A40144" s="9"/>
    </row>
    <row r="40145">
      <c r="A40145" s="9"/>
    </row>
    <row r="40146">
      <c r="A40146" s="9"/>
    </row>
    <row r="40147">
      <c r="A40147" s="9"/>
    </row>
    <row r="40148">
      <c r="A40148" s="9"/>
    </row>
    <row r="40149">
      <c r="A40149" s="9"/>
    </row>
    <row r="40150">
      <c r="A40150" s="9"/>
    </row>
    <row r="40151">
      <c r="A40151" s="9"/>
    </row>
    <row r="40152">
      <c r="A40152" s="9"/>
    </row>
    <row r="40153">
      <c r="A40153" s="9"/>
    </row>
    <row r="40154">
      <c r="A40154" s="9"/>
    </row>
    <row r="40155">
      <c r="A40155" s="9"/>
    </row>
    <row r="40156">
      <c r="A40156" s="9"/>
    </row>
    <row r="40157">
      <c r="A40157" s="9"/>
    </row>
    <row r="40158">
      <c r="A40158" s="9"/>
    </row>
    <row r="40159">
      <c r="A40159" s="9"/>
    </row>
    <row r="40160">
      <c r="A40160" s="9"/>
    </row>
    <row r="40161">
      <c r="A40161" s="9"/>
    </row>
    <row r="40162">
      <c r="A40162" s="9"/>
    </row>
    <row r="40163">
      <c r="A40163" s="9"/>
    </row>
    <row r="40164">
      <c r="A40164" s="9"/>
    </row>
    <row r="40165">
      <c r="A40165" s="9"/>
    </row>
    <row r="40166">
      <c r="A40166" s="9"/>
    </row>
    <row r="40167">
      <c r="A40167" s="9"/>
    </row>
    <row r="40168">
      <c r="A40168" s="9"/>
    </row>
    <row r="40169">
      <c r="A40169" s="9"/>
    </row>
    <row r="40170">
      <c r="A40170" s="9"/>
    </row>
    <row r="40171">
      <c r="A40171" s="9"/>
    </row>
    <row r="40172">
      <c r="A40172" s="9"/>
    </row>
    <row r="40173">
      <c r="A40173" s="9"/>
    </row>
    <row r="40174">
      <c r="A40174" s="9"/>
    </row>
    <row r="40175">
      <c r="A40175" s="9"/>
    </row>
    <row r="40176">
      <c r="A40176" s="9"/>
    </row>
    <row r="40177">
      <c r="A40177" s="9"/>
    </row>
    <row r="40178">
      <c r="A40178" s="9"/>
    </row>
    <row r="40179">
      <c r="A40179" s="9"/>
    </row>
    <row r="40180">
      <c r="A40180" s="9"/>
    </row>
    <row r="40181">
      <c r="A40181" s="9"/>
    </row>
    <row r="40182">
      <c r="A40182" s="9"/>
    </row>
    <row r="40183">
      <c r="A40183" s="9"/>
    </row>
    <row r="40184">
      <c r="A40184" s="9"/>
    </row>
    <row r="40185">
      <c r="A40185" s="9"/>
    </row>
    <row r="40186">
      <c r="A40186" s="9"/>
    </row>
    <row r="40187">
      <c r="A40187" s="9"/>
    </row>
    <row r="40188">
      <c r="A40188" s="9"/>
    </row>
    <row r="40189">
      <c r="A40189" s="9"/>
    </row>
    <row r="40190">
      <c r="A40190" s="9"/>
    </row>
    <row r="40191">
      <c r="A40191" s="9"/>
    </row>
    <row r="40192">
      <c r="A40192" s="9"/>
    </row>
    <row r="40193">
      <c r="A40193" s="9"/>
    </row>
    <row r="40194">
      <c r="A40194" s="9"/>
    </row>
    <row r="40195">
      <c r="A40195" s="9"/>
    </row>
    <row r="40196">
      <c r="A40196" s="9"/>
    </row>
    <row r="40197">
      <c r="A40197" s="9"/>
    </row>
    <row r="40198">
      <c r="A40198" s="9"/>
    </row>
    <row r="40199">
      <c r="A40199" s="9"/>
    </row>
    <row r="40200">
      <c r="A40200" s="9"/>
    </row>
    <row r="40201">
      <c r="A40201" s="9"/>
    </row>
    <row r="40202">
      <c r="A40202" s="9"/>
    </row>
    <row r="40203">
      <c r="A40203" s="9"/>
    </row>
    <row r="40204">
      <c r="A40204" s="9"/>
    </row>
    <row r="40205">
      <c r="A40205" s="9"/>
    </row>
    <row r="40206">
      <c r="A40206" s="9"/>
    </row>
    <row r="40207">
      <c r="A40207" s="9"/>
    </row>
    <row r="40208">
      <c r="A40208" s="9"/>
    </row>
    <row r="40209">
      <c r="A40209" s="9"/>
    </row>
    <row r="40210">
      <c r="A40210" s="9"/>
    </row>
    <row r="40211">
      <c r="A40211" s="9"/>
    </row>
    <row r="40212">
      <c r="A40212" s="9"/>
    </row>
    <row r="40213">
      <c r="A40213" s="9"/>
    </row>
    <row r="40214">
      <c r="A40214" s="9"/>
    </row>
    <row r="40215">
      <c r="A40215" s="9"/>
    </row>
    <row r="40216">
      <c r="A40216" s="9"/>
    </row>
    <row r="40217">
      <c r="A40217" s="9"/>
    </row>
    <row r="40218">
      <c r="A40218" s="9"/>
    </row>
    <row r="40219">
      <c r="A40219" s="9"/>
    </row>
    <row r="40220">
      <c r="A40220" s="9"/>
    </row>
    <row r="40221">
      <c r="A40221" s="9"/>
    </row>
    <row r="40222">
      <c r="A40222" s="9"/>
    </row>
    <row r="40223">
      <c r="A40223" s="9"/>
    </row>
    <row r="40224">
      <c r="A40224" s="9"/>
    </row>
    <row r="40225">
      <c r="A40225" s="9"/>
    </row>
    <row r="40226">
      <c r="A40226" s="9"/>
    </row>
    <row r="40227">
      <c r="A40227" s="9"/>
    </row>
    <row r="40228">
      <c r="A40228" s="9"/>
    </row>
    <row r="40229">
      <c r="A40229" s="9"/>
    </row>
    <row r="40230">
      <c r="A40230" s="9"/>
    </row>
    <row r="40231">
      <c r="A40231" s="9"/>
    </row>
    <row r="40232">
      <c r="A40232" s="9"/>
    </row>
    <row r="40233">
      <c r="A40233" s="9"/>
    </row>
    <row r="40234">
      <c r="A40234" s="9"/>
    </row>
    <row r="40235">
      <c r="A40235" s="9"/>
    </row>
    <row r="40236">
      <c r="A40236" s="9"/>
    </row>
    <row r="40237">
      <c r="A40237" s="9"/>
    </row>
    <row r="40238">
      <c r="A40238" s="9"/>
    </row>
    <row r="40239">
      <c r="A40239" s="9"/>
    </row>
    <row r="40240">
      <c r="A40240" s="9"/>
    </row>
    <row r="40241">
      <c r="A40241" s="9"/>
    </row>
    <row r="40242">
      <c r="A40242" s="9"/>
    </row>
    <row r="40243">
      <c r="A40243" s="9"/>
    </row>
    <row r="40244">
      <c r="A40244" s="9"/>
    </row>
    <row r="40245">
      <c r="A40245" s="9"/>
    </row>
    <row r="40246">
      <c r="A40246" s="9"/>
    </row>
    <row r="40247">
      <c r="A40247" s="9"/>
    </row>
    <row r="40248">
      <c r="A40248" s="9"/>
    </row>
    <row r="40249">
      <c r="A40249" s="9"/>
    </row>
    <row r="40250">
      <c r="A40250" s="9"/>
    </row>
    <row r="40251">
      <c r="A40251" s="9"/>
    </row>
    <row r="40252">
      <c r="A40252" s="9"/>
    </row>
    <row r="40253">
      <c r="A40253" s="9"/>
    </row>
    <row r="40254">
      <c r="A40254" s="9"/>
    </row>
    <row r="40255">
      <c r="A40255" s="9"/>
    </row>
    <row r="40256">
      <c r="A40256" s="9"/>
    </row>
    <row r="40257">
      <c r="A40257" s="9"/>
    </row>
    <row r="40258">
      <c r="A40258" s="9"/>
    </row>
    <row r="40259">
      <c r="A40259" s="9"/>
    </row>
    <row r="40260">
      <c r="A40260" s="9"/>
    </row>
    <row r="40261">
      <c r="A40261" s="9"/>
    </row>
    <row r="40262">
      <c r="A40262" s="9"/>
    </row>
    <row r="40263">
      <c r="A40263" s="9"/>
    </row>
    <row r="40264">
      <c r="A40264" s="9"/>
    </row>
    <row r="40265">
      <c r="A40265" s="9"/>
    </row>
    <row r="40266">
      <c r="A40266" s="9"/>
    </row>
    <row r="40267">
      <c r="A40267" s="9"/>
    </row>
    <row r="40268">
      <c r="A40268" s="9"/>
    </row>
    <row r="40269">
      <c r="A40269" s="9"/>
    </row>
    <row r="40270">
      <c r="A40270" s="9"/>
    </row>
    <row r="40271">
      <c r="A40271" s="9"/>
    </row>
    <row r="40272">
      <c r="A40272" s="9"/>
    </row>
    <row r="40273">
      <c r="A40273" s="9"/>
    </row>
    <row r="40274">
      <c r="A40274" s="9"/>
    </row>
    <row r="40275">
      <c r="A40275" s="9"/>
    </row>
    <row r="40276">
      <c r="A40276" s="9"/>
    </row>
    <row r="40277">
      <c r="A40277" s="9"/>
    </row>
    <row r="40278">
      <c r="A40278" s="9"/>
    </row>
    <row r="40279">
      <c r="A40279" s="9"/>
    </row>
    <row r="40280">
      <c r="A40280" s="9"/>
    </row>
    <row r="40281">
      <c r="A40281" s="9"/>
    </row>
    <row r="40282">
      <c r="A40282" s="9"/>
    </row>
    <row r="40283">
      <c r="A40283" s="9"/>
    </row>
    <row r="40284">
      <c r="A40284" s="9"/>
    </row>
    <row r="40285">
      <c r="A40285" s="9"/>
    </row>
    <row r="40286">
      <c r="A40286" s="9"/>
    </row>
    <row r="40287">
      <c r="A40287" s="9"/>
    </row>
    <row r="40288">
      <c r="A40288" s="9"/>
    </row>
    <row r="40289">
      <c r="A40289" s="9"/>
    </row>
    <row r="40290">
      <c r="A40290" s="9"/>
    </row>
    <row r="40291">
      <c r="A40291" s="9"/>
    </row>
    <row r="40292">
      <c r="A40292" s="9"/>
    </row>
    <row r="40293">
      <c r="A40293" s="9"/>
    </row>
    <row r="40294">
      <c r="A40294" s="9"/>
    </row>
    <row r="40295">
      <c r="A40295" s="9"/>
    </row>
    <row r="40296">
      <c r="A40296" s="9"/>
    </row>
    <row r="40297">
      <c r="A40297" s="9"/>
    </row>
    <row r="40298">
      <c r="A40298" s="9"/>
    </row>
    <row r="40299">
      <c r="A40299" s="9"/>
    </row>
    <row r="40300">
      <c r="A40300" s="9"/>
    </row>
    <row r="40301">
      <c r="A40301" s="9"/>
    </row>
    <row r="40302">
      <c r="A40302" s="9"/>
    </row>
    <row r="40303">
      <c r="A40303" s="9"/>
    </row>
    <row r="40304">
      <c r="A40304" s="9"/>
    </row>
    <row r="40305">
      <c r="A40305" s="9"/>
    </row>
    <row r="40306">
      <c r="A40306" s="9"/>
    </row>
    <row r="40307">
      <c r="A40307" s="9"/>
    </row>
    <row r="40308">
      <c r="A40308" s="9"/>
    </row>
    <row r="40309">
      <c r="A40309" s="9"/>
    </row>
    <row r="40310">
      <c r="A40310" s="9"/>
    </row>
    <row r="40311">
      <c r="A40311" s="9"/>
    </row>
    <row r="40312">
      <c r="A40312" s="9"/>
    </row>
    <row r="40313">
      <c r="A40313" s="9"/>
    </row>
    <row r="40314">
      <c r="A40314" s="9"/>
    </row>
    <row r="40315">
      <c r="A40315" s="9"/>
    </row>
    <row r="40316">
      <c r="A40316" s="9"/>
    </row>
    <row r="40317">
      <c r="A40317" s="9"/>
    </row>
    <row r="40318">
      <c r="A40318" s="9"/>
    </row>
    <row r="40319">
      <c r="A40319" s="9"/>
    </row>
    <row r="40320">
      <c r="A40320" s="9"/>
    </row>
    <row r="40321">
      <c r="A40321" s="9"/>
    </row>
    <row r="40322">
      <c r="A40322" s="9"/>
    </row>
    <row r="40323">
      <c r="A40323" s="9"/>
    </row>
    <row r="40324">
      <c r="A40324" s="9"/>
    </row>
    <row r="40325">
      <c r="A40325" s="9"/>
    </row>
    <row r="40326">
      <c r="A40326" s="9"/>
    </row>
    <row r="40327">
      <c r="A40327" s="9"/>
    </row>
    <row r="40328">
      <c r="A40328" s="9"/>
    </row>
    <row r="40329">
      <c r="A40329" s="9"/>
    </row>
    <row r="40330">
      <c r="A40330" s="9"/>
    </row>
    <row r="40331">
      <c r="A40331" s="9"/>
    </row>
    <row r="40332">
      <c r="A40332" s="9"/>
    </row>
    <row r="40333">
      <c r="A40333" s="9"/>
    </row>
    <row r="40334">
      <c r="A40334" s="9"/>
    </row>
    <row r="40335">
      <c r="A40335" s="9"/>
    </row>
    <row r="40336">
      <c r="A40336" s="9"/>
    </row>
    <row r="40337">
      <c r="A40337" s="9"/>
    </row>
    <row r="40338">
      <c r="A40338" s="9"/>
    </row>
    <row r="40339">
      <c r="A40339" s="9"/>
    </row>
    <row r="40340">
      <c r="A40340" s="9"/>
    </row>
    <row r="40341">
      <c r="A40341" s="9"/>
    </row>
    <row r="40342">
      <c r="A40342" s="9"/>
    </row>
    <row r="40343">
      <c r="A40343" s="9"/>
    </row>
    <row r="40344">
      <c r="A40344" s="9"/>
    </row>
    <row r="40345">
      <c r="A40345" s="9"/>
    </row>
    <row r="40346">
      <c r="A40346" s="9"/>
    </row>
    <row r="40347">
      <c r="A40347" s="9"/>
    </row>
    <row r="40348">
      <c r="A40348" s="9"/>
    </row>
    <row r="40349">
      <c r="A40349" s="9"/>
    </row>
    <row r="40350">
      <c r="A40350" s="9"/>
    </row>
    <row r="40351">
      <c r="A40351" s="9"/>
    </row>
    <row r="40352">
      <c r="A40352" s="9"/>
    </row>
    <row r="40353">
      <c r="A40353" s="9"/>
    </row>
    <row r="40354">
      <c r="A40354" s="9"/>
    </row>
    <row r="40355">
      <c r="A40355" s="9"/>
    </row>
    <row r="40356">
      <c r="A40356" s="9"/>
    </row>
    <row r="40357">
      <c r="A40357" s="9"/>
    </row>
    <row r="40358">
      <c r="A40358" s="9"/>
    </row>
    <row r="40359">
      <c r="A40359" s="9"/>
    </row>
    <row r="40360">
      <c r="A40360" s="9"/>
    </row>
    <row r="40361">
      <c r="A40361" s="9"/>
    </row>
    <row r="40362">
      <c r="A40362" s="9"/>
    </row>
    <row r="40363">
      <c r="A40363" s="9"/>
    </row>
    <row r="40364">
      <c r="A40364" s="9"/>
    </row>
    <row r="40365">
      <c r="A40365" s="9"/>
    </row>
    <row r="40366">
      <c r="A40366" s="9"/>
    </row>
    <row r="40367">
      <c r="A40367" s="9"/>
    </row>
    <row r="40368">
      <c r="A40368" s="9"/>
    </row>
    <row r="40369">
      <c r="A40369" s="9"/>
    </row>
    <row r="40370">
      <c r="A40370" s="9"/>
    </row>
    <row r="40371">
      <c r="A40371" s="9"/>
    </row>
    <row r="40372">
      <c r="A40372" s="9"/>
    </row>
    <row r="40373">
      <c r="A40373" s="9"/>
    </row>
    <row r="40374">
      <c r="A40374" s="9"/>
    </row>
    <row r="40375">
      <c r="A40375" s="9"/>
    </row>
    <row r="40376">
      <c r="A40376" s="9"/>
    </row>
    <row r="40377">
      <c r="A40377" s="9"/>
    </row>
    <row r="40378">
      <c r="A40378" s="9"/>
    </row>
    <row r="40379">
      <c r="A40379" s="9"/>
    </row>
    <row r="40380">
      <c r="A40380" s="9"/>
    </row>
    <row r="40381">
      <c r="A40381" s="9"/>
    </row>
    <row r="40382">
      <c r="A40382" s="9"/>
    </row>
    <row r="40383">
      <c r="A40383" s="9"/>
    </row>
    <row r="40384">
      <c r="A40384" s="9"/>
    </row>
    <row r="40385">
      <c r="A40385" s="9"/>
    </row>
    <row r="40386">
      <c r="A40386" s="9"/>
    </row>
    <row r="40387">
      <c r="A40387" s="9"/>
    </row>
    <row r="40388">
      <c r="A40388" s="9"/>
    </row>
    <row r="40389">
      <c r="A40389" s="9"/>
    </row>
    <row r="40390">
      <c r="A40390" s="9"/>
    </row>
    <row r="40391">
      <c r="A40391" s="9"/>
    </row>
    <row r="40392">
      <c r="A40392" s="9"/>
    </row>
    <row r="40393">
      <c r="A40393" s="9"/>
    </row>
    <row r="40394">
      <c r="A40394" s="9"/>
    </row>
    <row r="40395">
      <c r="A40395" s="9"/>
    </row>
    <row r="40396">
      <c r="A40396" s="9"/>
    </row>
    <row r="40397">
      <c r="A40397" s="9"/>
    </row>
    <row r="40398">
      <c r="A40398" s="9"/>
    </row>
    <row r="40399">
      <c r="A40399" s="9"/>
    </row>
    <row r="40400">
      <c r="A40400" s="9"/>
    </row>
    <row r="40401">
      <c r="A40401" s="9"/>
    </row>
    <row r="40402">
      <c r="A40402" s="9"/>
    </row>
    <row r="40403">
      <c r="A40403" s="9"/>
    </row>
    <row r="40404">
      <c r="A40404" s="9"/>
    </row>
    <row r="40405">
      <c r="A40405" s="9"/>
    </row>
    <row r="40406">
      <c r="A40406" s="9"/>
    </row>
    <row r="40407">
      <c r="A40407" s="9"/>
    </row>
    <row r="40408">
      <c r="A40408" s="9"/>
    </row>
    <row r="40409">
      <c r="A40409" s="9"/>
    </row>
    <row r="40410">
      <c r="A40410" s="9"/>
    </row>
    <row r="40411">
      <c r="A40411" s="9"/>
    </row>
    <row r="40412">
      <c r="A40412" s="9"/>
    </row>
    <row r="40413">
      <c r="A40413" s="9"/>
    </row>
    <row r="40414">
      <c r="A40414" s="9"/>
    </row>
    <row r="40415">
      <c r="A40415" s="9"/>
    </row>
    <row r="40416">
      <c r="A40416" s="9"/>
    </row>
    <row r="40417">
      <c r="A40417" s="9"/>
    </row>
    <row r="40418">
      <c r="A40418" s="9"/>
    </row>
    <row r="40419">
      <c r="A40419" s="9"/>
    </row>
    <row r="40420">
      <c r="A40420" s="9"/>
    </row>
    <row r="40421">
      <c r="A40421" s="9"/>
    </row>
    <row r="40422">
      <c r="A40422" s="9"/>
    </row>
    <row r="40423">
      <c r="A40423" s="9"/>
    </row>
    <row r="40424">
      <c r="A40424" s="9"/>
    </row>
    <row r="40425">
      <c r="A40425" s="9"/>
    </row>
    <row r="40426">
      <c r="A40426" s="9"/>
    </row>
    <row r="40427">
      <c r="A40427" s="9"/>
    </row>
    <row r="40428">
      <c r="A40428" s="9"/>
    </row>
    <row r="40429">
      <c r="A40429" s="9"/>
    </row>
    <row r="40430">
      <c r="A40430" s="9"/>
    </row>
    <row r="40431">
      <c r="A40431" s="9"/>
    </row>
    <row r="40432">
      <c r="A40432" s="9"/>
    </row>
    <row r="40433">
      <c r="A40433" s="9"/>
    </row>
    <row r="40434">
      <c r="A40434" s="9"/>
    </row>
    <row r="40435">
      <c r="A40435" s="9"/>
    </row>
    <row r="40436">
      <c r="A40436" s="9"/>
    </row>
    <row r="40437">
      <c r="A40437" s="9"/>
    </row>
    <row r="40438">
      <c r="A40438" s="9"/>
    </row>
    <row r="40439">
      <c r="A40439" s="9"/>
    </row>
    <row r="40440">
      <c r="A40440" s="9"/>
    </row>
    <row r="40441">
      <c r="A40441" s="9"/>
    </row>
    <row r="40442">
      <c r="A40442" s="9"/>
    </row>
    <row r="40443">
      <c r="A40443" s="9"/>
    </row>
    <row r="40444">
      <c r="A40444" s="9"/>
    </row>
    <row r="40445">
      <c r="A40445" s="9"/>
    </row>
    <row r="40446">
      <c r="A40446" s="9"/>
    </row>
    <row r="40447">
      <c r="A40447" s="9"/>
    </row>
    <row r="40448">
      <c r="A40448" s="9"/>
    </row>
    <row r="40449">
      <c r="A40449" s="9"/>
    </row>
    <row r="40450">
      <c r="A40450" s="9"/>
    </row>
    <row r="40451">
      <c r="A40451" s="9"/>
    </row>
    <row r="40452">
      <c r="A40452" s="9"/>
    </row>
    <row r="40453">
      <c r="A40453" s="9"/>
    </row>
    <row r="40454">
      <c r="A40454" s="9"/>
    </row>
    <row r="40455">
      <c r="A40455" s="9"/>
    </row>
    <row r="40456">
      <c r="A40456" s="9"/>
    </row>
    <row r="40457">
      <c r="A40457" s="9"/>
    </row>
    <row r="40458">
      <c r="A40458" s="9"/>
    </row>
    <row r="40459">
      <c r="A40459" s="9"/>
    </row>
    <row r="40460">
      <c r="A40460" s="9"/>
    </row>
    <row r="40461">
      <c r="A40461" s="9"/>
    </row>
    <row r="40462">
      <c r="A40462" s="9"/>
    </row>
    <row r="40463">
      <c r="A40463" s="9"/>
    </row>
    <row r="40464">
      <c r="A40464" s="9"/>
    </row>
    <row r="40465">
      <c r="A40465" s="9"/>
    </row>
    <row r="40466">
      <c r="A40466" s="9"/>
    </row>
    <row r="40467">
      <c r="A40467" s="9"/>
    </row>
    <row r="40468">
      <c r="A40468" s="9"/>
    </row>
    <row r="40469">
      <c r="A40469" s="9"/>
    </row>
    <row r="40470">
      <c r="A40470" s="9"/>
    </row>
    <row r="40471">
      <c r="A40471" s="9"/>
    </row>
    <row r="40472">
      <c r="A40472" s="9"/>
    </row>
    <row r="40473">
      <c r="A40473" s="9"/>
    </row>
    <row r="40474">
      <c r="A40474" s="9"/>
    </row>
    <row r="40475">
      <c r="A40475" s="9"/>
    </row>
    <row r="40476">
      <c r="A40476" s="9"/>
    </row>
    <row r="40477">
      <c r="A40477" s="9"/>
    </row>
    <row r="40478">
      <c r="A40478" s="9"/>
    </row>
    <row r="40479">
      <c r="A40479" s="9"/>
    </row>
    <row r="40480">
      <c r="A40480" s="9"/>
    </row>
    <row r="40481">
      <c r="A40481" s="9"/>
    </row>
    <row r="40482">
      <c r="A40482" s="9"/>
    </row>
    <row r="40483">
      <c r="A40483" s="9"/>
    </row>
    <row r="40484">
      <c r="A40484" s="9"/>
    </row>
    <row r="40485">
      <c r="A40485" s="9"/>
    </row>
    <row r="40486">
      <c r="A40486" s="9"/>
    </row>
    <row r="40487">
      <c r="A40487" s="9"/>
    </row>
    <row r="40488">
      <c r="A40488" s="9"/>
    </row>
    <row r="40489">
      <c r="A40489" s="9"/>
    </row>
    <row r="40490">
      <c r="A40490" s="9"/>
    </row>
    <row r="40491">
      <c r="A40491" s="9"/>
    </row>
    <row r="40492">
      <c r="A40492" s="9"/>
    </row>
    <row r="40493">
      <c r="A40493" s="9"/>
    </row>
    <row r="40494">
      <c r="A40494" s="9"/>
    </row>
    <row r="40495">
      <c r="A40495" s="9"/>
    </row>
    <row r="40496">
      <c r="A40496" s="9"/>
    </row>
    <row r="40497">
      <c r="A40497" s="9"/>
    </row>
    <row r="40498">
      <c r="A40498" s="9"/>
    </row>
    <row r="40499">
      <c r="A40499" s="9"/>
    </row>
    <row r="40500">
      <c r="A40500" s="9"/>
    </row>
    <row r="40501">
      <c r="A40501" s="9"/>
    </row>
    <row r="40502">
      <c r="A40502" s="9"/>
    </row>
    <row r="40503">
      <c r="A40503" s="9"/>
    </row>
    <row r="40504">
      <c r="A40504" s="9"/>
    </row>
    <row r="40505">
      <c r="A40505" s="9"/>
    </row>
    <row r="40506">
      <c r="A40506" s="9"/>
    </row>
    <row r="40507">
      <c r="A40507" s="9"/>
    </row>
    <row r="40508">
      <c r="A40508" s="9"/>
    </row>
    <row r="40509">
      <c r="A40509" s="9"/>
    </row>
    <row r="40510">
      <c r="A40510" s="9"/>
    </row>
    <row r="40511">
      <c r="A40511" s="9"/>
    </row>
    <row r="40512">
      <c r="A40512" s="9"/>
    </row>
    <row r="40513">
      <c r="A40513" s="9"/>
    </row>
    <row r="40514">
      <c r="A40514" s="9"/>
    </row>
    <row r="40515">
      <c r="A40515" s="9"/>
    </row>
    <row r="40516">
      <c r="A40516" s="9"/>
    </row>
    <row r="40517">
      <c r="A40517" s="9"/>
    </row>
    <row r="40518">
      <c r="A40518" s="9"/>
    </row>
    <row r="40519">
      <c r="A40519" s="9"/>
    </row>
    <row r="40520">
      <c r="A40520" s="9"/>
    </row>
    <row r="40521">
      <c r="A40521" s="9"/>
    </row>
    <row r="40522">
      <c r="A40522" s="9"/>
    </row>
    <row r="40523">
      <c r="A40523" s="9"/>
    </row>
    <row r="40524">
      <c r="A40524" s="9"/>
    </row>
    <row r="40525">
      <c r="A40525" s="9"/>
    </row>
    <row r="40526">
      <c r="A40526" s="9"/>
    </row>
    <row r="40527">
      <c r="A40527" s="9"/>
    </row>
    <row r="40528">
      <c r="A40528" s="9"/>
    </row>
    <row r="40529">
      <c r="A40529" s="9"/>
    </row>
    <row r="40530">
      <c r="A40530" s="9"/>
    </row>
    <row r="40531">
      <c r="A40531" s="9"/>
    </row>
    <row r="40532">
      <c r="A40532" s="9"/>
    </row>
    <row r="40533">
      <c r="A40533" s="9"/>
    </row>
    <row r="40534">
      <c r="A40534" s="9"/>
    </row>
    <row r="40535">
      <c r="A40535" s="9"/>
    </row>
    <row r="40536">
      <c r="A40536" s="9"/>
    </row>
    <row r="40537">
      <c r="A40537" s="9"/>
    </row>
    <row r="40538">
      <c r="A40538" s="9"/>
    </row>
    <row r="40539">
      <c r="A40539" s="9"/>
    </row>
    <row r="40540">
      <c r="A40540" s="9"/>
    </row>
    <row r="40541">
      <c r="A40541" s="9"/>
    </row>
    <row r="40542">
      <c r="A40542" s="9"/>
    </row>
    <row r="40543">
      <c r="A40543" s="9"/>
    </row>
    <row r="40544">
      <c r="A40544" s="9"/>
    </row>
    <row r="40545">
      <c r="A40545" s="9"/>
    </row>
    <row r="40546">
      <c r="A40546" s="9"/>
    </row>
    <row r="40547">
      <c r="A40547" s="9"/>
    </row>
    <row r="40548">
      <c r="A40548" s="9"/>
    </row>
    <row r="40549">
      <c r="A40549" s="9"/>
    </row>
    <row r="40550">
      <c r="A40550" s="9"/>
    </row>
    <row r="40551">
      <c r="A40551" s="9"/>
    </row>
    <row r="40552">
      <c r="A40552" s="9"/>
    </row>
    <row r="40553">
      <c r="A40553" s="9"/>
    </row>
    <row r="40554">
      <c r="A40554" s="9"/>
    </row>
    <row r="40555">
      <c r="A40555" s="9"/>
    </row>
    <row r="40556">
      <c r="A40556" s="9"/>
    </row>
    <row r="40557">
      <c r="A40557" s="9"/>
    </row>
    <row r="40558">
      <c r="A40558" s="9"/>
    </row>
    <row r="40559">
      <c r="A40559" s="9"/>
    </row>
    <row r="40560">
      <c r="A40560" s="9"/>
    </row>
    <row r="40561">
      <c r="A40561" s="9"/>
    </row>
    <row r="40562">
      <c r="A40562" s="9"/>
    </row>
    <row r="40563">
      <c r="A40563" s="9"/>
    </row>
    <row r="40564">
      <c r="A40564" s="9"/>
    </row>
    <row r="40565">
      <c r="A40565" s="9"/>
    </row>
    <row r="40566">
      <c r="A40566" s="9"/>
    </row>
    <row r="40567">
      <c r="A40567" s="9"/>
    </row>
    <row r="40568">
      <c r="A40568" s="9"/>
    </row>
    <row r="40569">
      <c r="A40569" s="9"/>
    </row>
    <row r="40570">
      <c r="A40570" s="9"/>
    </row>
    <row r="40571">
      <c r="A40571" s="9"/>
    </row>
    <row r="40572">
      <c r="A40572" s="9"/>
    </row>
    <row r="40573">
      <c r="A40573" s="9"/>
    </row>
    <row r="40574">
      <c r="A40574" s="9"/>
    </row>
    <row r="40575">
      <c r="A40575" s="9"/>
    </row>
    <row r="40576">
      <c r="A40576" s="9"/>
    </row>
    <row r="40577">
      <c r="A40577" s="9"/>
    </row>
    <row r="40578">
      <c r="A40578" s="9"/>
    </row>
    <row r="40579">
      <c r="A40579" s="9"/>
    </row>
    <row r="40580">
      <c r="A40580" s="9"/>
    </row>
    <row r="40581">
      <c r="A40581" s="9"/>
    </row>
    <row r="40582">
      <c r="A40582" s="9"/>
    </row>
    <row r="40583">
      <c r="A40583" s="9"/>
    </row>
    <row r="40584">
      <c r="A40584" s="9"/>
    </row>
    <row r="40585">
      <c r="A40585" s="9"/>
    </row>
    <row r="40586">
      <c r="A40586" s="9"/>
    </row>
    <row r="40587">
      <c r="A40587" s="9"/>
    </row>
    <row r="40588">
      <c r="A40588" s="9"/>
    </row>
    <row r="40589">
      <c r="A40589" s="9"/>
    </row>
    <row r="40590">
      <c r="A40590" s="9"/>
    </row>
    <row r="40591">
      <c r="A40591" s="9"/>
    </row>
    <row r="40592">
      <c r="A40592" s="9"/>
    </row>
    <row r="40593">
      <c r="A40593" s="9"/>
    </row>
    <row r="40594">
      <c r="A40594" s="9"/>
    </row>
    <row r="40595">
      <c r="A40595" s="9"/>
    </row>
    <row r="40596">
      <c r="A40596" s="9"/>
    </row>
    <row r="40597">
      <c r="A40597" s="9"/>
    </row>
    <row r="40598">
      <c r="A40598" s="9"/>
    </row>
    <row r="40599">
      <c r="A40599" s="9"/>
    </row>
    <row r="40600">
      <c r="A40600" s="9"/>
    </row>
    <row r="40601">
      <c r="A40601" s="9"/>
    </row>
    <row r="40602">
      <c r="A40602" s="9"/>
    </row>
    <row r="40603">
      <c r="A40603" s="9"/>
    </row>
    <row r="40604">
      <c r="A40604" s="9"/>
    </row>
    <row r="40605">
      <c r="A40605" s="9"/>
    </row>
    <row r="40606">
      <c r="A40606" s="9"/>
    </row>
    <row r="40607">
      <c r="A40607" s="9"/>
    </row>
    <row r="40608">
      <c r="A40608" s="9"/>
    </row>
    <row r="40609">
      <c r="A40609" s="9"/>
    </row>
    <row r="40610">
      <c r="A40610" s="9"/>
    </row>
    <row r="40611">
      <c r="A40611" s="9"/>
    </row>
    <row r="40612">
      <c r="A40612" s="9"/>
    </row>
    <row r="40613">
      <c r="A40613" s="9"/>
    </row>
    <row r="40614">
      <c r="A40614" s="9"/>
    </row>
    <row r="40615">
      <c r="A40615" s="9"/>
    </row>
    <row r="40616">
      <c r="A40616" s="9"/>
    </row>
    <row r="40617">
      <c r="A40617" s="9"/>
    </row>
    <row r="40618">
      <c r="A40618" s="9"/>
    </row>
    <row r="40619">
      <c r="A40619" s="9"/>
    </row>
    <row r="40620">
      <c r="A40620" s="9"/>
    </row>
    <row r="40621">
      <c r="A40621" s="9"/>
    </row>
    <row r="40622">
      <c r="A40622" s="9"/>
    </row>
    <row r="40623">
      <c r="A40623" s="9"/>
    </row>
    <row r="40624">
      <c r="A40624" s="9"/>
    </row>
    <row r="40625">
      <c r="A40625" s="9"/>
    </row>
    <row r="40626">
      <c r="A40626" s="9"/>
    </row>
    <row r="40627">
      <c r="A40627" s="9"/>
    </row>
    <row r="40628">
      <c r="A40628" s="9"/>
    </row>
    <row r="40629">
      <c r="A40629" s="9"/>
    </row>
    <row r="40630">
      <c r="A40630" s="9"/>
    </row>
    <row r="40631">
      <c r="A40631" s="9"/>
    </row>
    <row r="40632">
      <c r="A40632" s="9"/>
    </row>
    <row r="40633">
      <c r="A40633" s="9"/>
    </row>
    <row r="40634">
      <c r="A40634" s="9"/>
    </row>
    <row r="40635">
      <c r="A40635" s="9"/>
    </row>
    <row r="40636">
      <c r="A40636" s="9"/>
    </row>
    <row r="40637">
      <c r="A40637" s="9"/>
    </row>
    <row r="40638">
      <c r="A40638" s="9"/>
    </row>
    <row r="40639">
      <c r="A40639" s="9"/>
    </row>
    <row r="40640">
      <c r="A40640" s="9"/>
    </row>
    <row r="40641">
      <c r="A40641" s="9"/>
    </row>
    <row r="40642">
      <c r="A40642" s="9"/>
    </row>
    <row r="40643">
      <c r="A40643" s="9"/>
    </row>
    <row r="40644">
      <c r="A40644" s="9"/>
    </row>
    <row r="40645">
      <c r="A40645" s="9"/>
    </row>
    <row r="40646">
      <c r="A40646" s="9"/>
    </row>
    <row r="40647">
      <c r="A40647" s="9"/>
    </row>
    <row r="40648">
      <c r="A40648" s="9"/>
    </row>
    <row r="40649">
      <c r="A40649" s="9"/>
    </row>
    <row r="40650">
      <c r="A40650" s="9"/>
    </row>
    <row r="40651">
      <c r="A40651" s="9"/>
    </row>
    <row r="40652">
      <c r="A40652" s="9"/>
    </row>
    <row r="40653">
      <c r="A40653" s="9"/>
    </row>
    <row r="40654">
      <c r="A40654" s="9"/>
    </row>
    <row r="40655">
      <c r="A40655" s="9"/>
    </row>
    <row r="40656">
      <c r="A40656" s="9"/>
    </row>
    <row r="40657">
      <c r="A40657" s="9"/>
    </row>
    <row r="40658">
      <c r="A40658" s="9"/>
    </row>
    <row r="40659">
      <c r="A40659" s="9"/>
    </row>
    <row r="40660">
      <c r="A40660" s="9"/>
    </row>
    <row r="40661">
      <c r="A40661" s="9"/>
    </row>
    <row r="40662">
      <c r="A40662" s="9"/>
    </row>
    <row r="40663">
      <c r="A40663" s="9"/>
    </row>
    <row r="40664">
      <c r="A40664" s="9"/>
    </row>
    <row r="40665">
      <c r="A40665" s="9"/>
    </row>
    <row r="40666">
      <c r="A40666" s="9"/>
    </row>
    <row r="40667">
      <c r="A40667" s="9"/>
    </row>
    <row r="40668">
      <c r="A40668" s="9"/>
    </row>
    <row r="40669">
      <c r="A40669" s="9"/>
    </row>
    <row r="40670">
      <c r="A40670" s="9"/>
    </row>
    <row r="40671">
      <c r="A40671" s="9"/>
    </row>
    <row r="40672">
      <c r="A40672" s="9"/>
    </row>
    <row r="40673">
      <c r="A40673" s="9"/>
    </row>
    <row r="40674">
      <c r="A40674" s="9"/>
    </row>
    <row r="40675">
      <c r="A40675" s="9"/>
    </row>
    <row r="40676">
      <c r="A40676" s="9"/>
    </row>
    <row r="40677">
      <c r="A40677" s="9"/>
    </row>
    <row r="40678">
      <c r="A40678" s="9"/>
    </row>
    <row r="40679">
      <c r="A40679" s="9"/>
    </row>
    <row r="40680">
      <c r="A40680" s="9"/>
    </row>
    <row r="40681">
      <c r="A40681" s="9"/>
    </row>
    <row r="40682">
      <c r="A40682" s="9"/>
    </row>
    <row r="40683">
      <c r="A40683" s="9"/>
    </row>
    <row r="40684">
      <c r="A40684" s="9"/>
    </row>
    <row r="40685">
      <c r="A40685" s="9"/>
    </row>
    <row r="40686">
      <c r="A40686" s="9"/>
    </row>
    <row r="40687">
      <c r="A40687" s="9"/>
    </row>
    <row r="40688">
      <c r="A40688" s="9"/>
    </row>
    <row r="40689">
      <c r="A40689" s="9"/>
    </row>
    <row r="40690">
      <c r="A40690" s="9"/>
    </row>
    <row r="40691">
      <c r="A40691" s="9"/>
    </row>
    <row r="40692">
      <c r="A40692" s="9"/>
    </row>
    <row r="40693">
      <c r="A40693" s="9"/>
    </row>
    <row r="40694">
      <c r="A40694" s="9"/>
    </row>
    <row r="40695">
      <c r="A40695" s="9"/>
    </row>
    <row r="40696">
      <c r="A40696" s="9"/>
    </row>
    <row r="40697">
      <c r="A40697" s="9"/>
    </row>
    <row r="40698">
      <c r="A40698" s="9"/>
    </row>
    <row r="40699">
      <c r="A40699" s="9"/>
    </row>
    <row r="40700">
      <c r="A40700" s="9"/>
    </row>
    <row r="40701">
      <c r="A40701" s="9"/>
    </row>
    <row r="40702">
      <c r="A40702" s="9"/>
    </row>
    <row r="40703">
      <c r="A40703" s="9"/>
    </row>
    <row r="40704">
      <c r="A40704" s="9"/>
    </row>
    <row r="40705">
      <c r="A40705" s="9"/>
    </row>
    <row r="40706">
      <c r="A40706" s="9"/>
    </row>
    <row r="40707">
      <c r="A40707" s="9"/>
    </row>
    <row r="40708">
      <c r="A40708" s="9"/>
    </row>
    <row r="40709">
      <c r="A40709" s="9"/>
    </row>
    <row r="40710">
      <c r="A40710" s="9"/>
    </row>
    <row r="40711">
      <c r="A40711" s="9"/>
    </row>
    <row r="40712">
      <c r="A40712" s="9"/>
    </row>
    <row r="40713">
      <c r="A40713" s="9"/>
    </row>
    <row r="40714">
      <c r="A40714" s="9"/>
    </row>
    <row r="40715">
      <c r="A40715" s="9"/>
    </row>
    <row r="40716">
      <c r="A40716" s="9"/>
    </row>
    <row r="40717">
      <c r="A40717" s="9"/>
    </row>
    <row r="40718">
      <c r="A40718" s="9"/>
    </row>
    <row r="40719">
      <c r="A40719" s="9"/>
    </row>
    <row r="40720">
      <c r="A40720" s="9"/>
    </row>
    <row r="40721">
      <c r="A40721" s="9"/>
    </row>
    <row r="40722">
      <c r="A40722" s="9"/>
    </row>
    <row r="40723">
      <c r="A40723" s="9"/>
    </row>
    <row r="40724">
      <c r="A40724" s="9"/>
    </row>
    <row r="40725">
      <c r="A40725" s="9"/>
    </row>
    <row r="40726">
      <c r="A40726" s="9"/>
    </row>
    <row r="40727">
      <c r="A40727" s="9"/>
    </row>
    <row r="40728">
      <c r="A40728" s="9"/>
    </row>
    <row r="40729">
      <c r="A40729" s="9"/>
    </row>
    <row r="40730">
      <c r="A40730" s="9"/>
    </row>
    <row r="40731">
      <c r="A40731" s="9"/>
    </row>
    <row r="40732">
      <c r="A40732" s="9"/>
    </row>
    <row r="40733">
      <c r="A40733" s="9"/>
    </row>
    <row r="40734">
      <c r="A40734" s="9"/>
    </row>
    <row r="40735">
      <c r="A40735" s="9"/>
    </row>
    <row r="40736">
      <c r="A40736" s="9"/>
    </row>
    <row r="40737">
      <c r="A40737" s="9"/>
    </row>
    <row r="40738">
      <c r="A40738" s="9"/>
    </row>
    <row r="40739">
      <c r="A40739" s="9"/>
    </row>
    <row r="40740">
      <c r="A40740" s="9"/>
    </row>
    <row r="40741">
      <c r="A40741" s="9"/>
    </row>
    <row r="40742">
      <c r="A40742" s="9"/>
    </row>
    <row r="40743">
      <c r="A40743" s="9"/>
    </row>
    <row r="40744">
      <c r="A40744" s="9"/>
    </row>
    <row r="40745">
      <c r="A40745" s="9"/>
    </row>
    <row r="40746">
      <c r="A40746" s="9"/>
    </row>
    <row r="40747">
      <c r="A40747" s="9"/>
    </row>
    <row r="40748">
      <c r="A40748" s="9"/>
    </row>
    <row r="40749">
      <c r="A40749" s="9"/>
    </row>
    <row r="40750">
      <c r="A40750" s="9"/>
    </row>
    <row r="40751">
      <c r="A40751" s="9"/>
    </row>
    <row r="40752">
      <c r="A40752" s="9"/>
    </row>
    <row r="40753">
      <c r="A40753" s="9"/>
    </row>
    <row r="40754">
      <c r="A40754" s="9"/>
    </row>
    <row r="40755">
      <c r="A40755" s="9"/>
    </row>
    <row r="40756">
      <c r="A40756" s="9"/>
    </row>
    <row r="40757">
      <c r="A40757" s="9"/>
    </row>
    <row r="40758">
      <c r="A40758" s="9"/>
    </row>
    <row r="40759">
      <c r="A40759" s="9"/>
    </row>
    <row r="40760">
      <c r="A40760" s="9"/>
    </row>
    <row r="40761">
      <c r="A40761" s="9"/>
    </row>
    <row r="40762">
      <c r="A40762" s="9"/>
    </row>
    <row r="40763">
      <c r="A40763" s="9"/>
    </row>
    <row r="40764">
      <c r="A40764" s="9"/>
    </row>
    <row r="40765">
      <c r="A40765" s="9"/>
    </row>
    <row r="40766">
      <c r="A40766" s="9"/>
    </row>
    <row r="40767">
      <c r="A40767" s="9"/>
    </row>
    <row r="40768">
      <c r="A40768" s="9"/>
    </row>
    <row r="40769">
      <c r="A40769" s="9"/>
    </row>
    <row r="40770">
      <c r="A40770" s="9"/>
    </row>
    <row r="40771">
      <c r="A40771" s="9"/>
    </row>
    <row r="40772">
      <c r="A40772" s="9"/>
    </row>
    <row r="40773">
      <c r="A40773" s="9"/>
    </row>
    <row r="40774">
      <c r="A40774" s="9"/>
    </row>
    <row r="40775">
      <c r="A40775" s="9"/>
    </row>
    <row r="40776">
      <c r="A40776" s="9"/>
    </row>
    <row r="40777">
      <c r="A40777" s="9"/>
    </row>
    <row r="40778">
      <c r="A40778" s="9"/>
    </row>
    <row r="40779">
      <c r="A40779" s="9"/>
    </row>
    <row r="40780">
      <c r="A40780" s="9"/>
    </row>
    <row r="40781">
      <c r="A40781" s="9"/>
    </row>
    <row r="40782">
      <c r="A40782" s="9"/>
    </row>
    <row r="40783">
      <c r="A40783" s="9"/>
    </row>
    <row r="40784">
      <c r="A40784" s="9"/>
    </row>
    <row r="40785">
      <c r="A40785" s="9"/>
    </row>
    <row r="40786">
      <c r="A40786" s="9"/>
    </row>
    <row r="40787">
      <c r="A40787" s="9"/>
    </row>
    <row r="40788">
      <c r="A40788" s="9"/>
    </row>
    <row r="40789">
      <c r="A40789" s="9"/>
    </row>
    <row r="40790">
      <c r="A40790" s="9"/>
    </row>
    <row r="40791">
      <c r="A40791" s="9"/>
    </row>
    <row r="40792">
      <c r="A40792" s="9"/>
    </row>
    <row r="40793">
      <c r="A40793" s="9"/>
    </row>
    <row r="40794">
      <c r="A40794" s="9"/>
    </row>
    <row r="40795">
      <c r="A40795" s="9"/>
    </row>
    <row r="40796">
      <c r="A40796" s="9"/>
    </row>
    <row r="40797">
      <c r="A40797" s="9"/>
    </row>
    <row r="40798">
      <c r="A40798" s="9"/>
    </row>
    <row r="40799">
      <c r="A40799" s="9"/>
    </row>
    <row r="40800">
      <c r="A40800" s="9"/>
    </row>
    <row r="40801">
      <c r="A40801" s="9"/>
    </row>
    <row r="40802">
      <c r="A40802" s="9"/>
    </row>
    <row r="40803">
      <c r="A40803" s="9"/>
    </row>
    <row r="40804">
      <c r="A40804" s="9"/>
    </row>
    <row r="40805">
      <c r="A40805" s="9"/>
    </row>
    <row r="40806">
      <c r="A40806" s="9"/>
    </row>
    <row r="40807">
      <c r="A40807" s="9"/>
    </row>
    <row r="40808">
      <c r="A40808" s="9"/>
    </row>
    <row r="40809">
      <c r="A40809" s="9"/>
    </row>
    <row r="40810">
      <c r="A40810" s="9"/>
    </row>
    <row r="40811">
      <c r="A40811" s="9"/>
    </row>
    <row r="40812">
      <c r="A40812" s="9"/>
    </row>
    <row r="40813">
      <c r="A40813" s="9"/>
    </row>
    <row r="40814">
      <c r="A40814" s="9"/>
    </row>
    <row r="40815">
      <c r="A40815" s="9"/>
    </row>
    <row r="40816">
      <c r="A40816" s="9"/>
    </row>
    <row r="40817">
      <c r="A40817" s="9"/>
    </row>
    <row r="40818">
      <c r="A40818" s="9"/>
    </row>
    <row r="40819">
      <c r="A40819" s="9"/>
    </row>
    <row r="40820">
      <c r="A40820" s="9"/>
    </row>
    <row r="40821">
      <c r="A40821" s="9"/>
    </row>
    <row r="40822">
      <c r="A40822" s="9"/>
    </row>
    <row r="40823">
      <c r="A40823" s="9"/>
    </row>
    <row r="40824">
      <c r="A40824" s="9"/>
    </row>
    <row r="40825">
      <c r="A40825" s="9"/>
    </row>
    <row r="40826">
      <c r="A40826" s="9"/>
    </row>
    <row r="40827">
      <c r="A40827" s="9"/>
    </row>
    <row r="40828">
      <c r="A40828" s="9"/>
    </row>
    <row r="40829">
      <c r="A40829" s="9"/>
    </row>
    <row r="40830">
      <c r="A40830" s="9"/>
    </row>
    <row r="40831">
      <c r="A40831" s="9"/>
    </row>
    <row r="40832">
      <c r="A40832" s="9"/>
    </row>
    <row r="40833">
      <c r="A40833" s="9"/>
    </row>
    <row r="40834">
      <c r="A40834" s="9"/>
    </row>
    <row r="40835">
      <c r="A40835" s="9"/>
    </row>
    <row r="40836">
      <c r="A40836" s="9"/>
    </row>
    <row r="40837">
      <c r="A40837" s="9"/>
    </row>
    <row r="40838">
      <c r="A40838" s="9"/>
    </row>
    <row r="40839">
      <c r="A40839" s="9"/>
    </row>
    <row r="40840">
      <c r="A40840" s="9"/>
    </row>
    <row r="40841">
      <c r="A40841" s="9"/>
    </row>
    <row r="40842">
      <c r="A40842" s="9"/>
    </row>
    <row r="40843">
      <c r="A40843" s="9"/>
    </row>
    <row r="40844">
      <c r="A40844" s="9"/>
    </row>
    <row r="40845">
      <c r="A40845" s="9"/>
    </row>
    <row r="40846">
      <c r="A40846" s="9"/>
    </row>
    <row r="40847">
      <c r="A40847" s="9"/>
    </row>
    <row r="40848">
      <c r="A40848" s="9"/>
    </row>
    <row r="40849">
      <c r="A40849" s="9"/>
    </row>
    <row r="40850">
      <c r="A40850" s="9"/>
    </row>
    <row r="40851">
      <c r="A40851" s="9"/>
    </row>
    <row r="40852">
      <c r="A40852" s="9"/>
    </row>
    <row r="40853">
      <c r="A40853" s="9"/>
    </row>
    <row r="40854">
      <c r="A40854" s="9"/>
    </row>
    <row r="40855">
      <c r="A40855" s="9"/>
    </row>
    <row r="40856">
      <c r="A40856" s="9"/>
    </row>
    <row r="40857">
      <c r="A40857" s="9"/>
    </row>
    <row r="40858">
      <c r="A40858" s="9"/>
    </row>
    <row r="40859">
      <c r="A40859" s="9"/>
    </row>
    <row r="40860">
      <c r="A40860" s="9"/>
    </row>
    <row r="40861">
      <c r="A40861" s="9"/>
    </row>
    <row r="40862">
      <c r="A40862" s="9"/>
    </row>
    <row r="40863">
      <c r="A40863" s="9"/>
    </row>
    <row r="40864">
      <c r="A40864" s="9"/>
    </row>
    <row r="40865">
      <c r="A40865" s="9"/>
    </row>
    <row r="40866">
      <c r="A40866" s="9"/>
    </row>
    <row r="40867">
      <c r="A40867" s="9"/>
    </row>
    <row r="40868">
      <c r="A40868" s="9"/>
    </row>
    <row r="40869">
      <c r="A40869" s="9"/>
    </row>
    <row r="40870">
      <c r="A40870" s="9"/>
    </row>
    <row r="40871">
      <c r="A40871" s="9"/>
    </row>
    <row r="40872">
      <c r="A40872" s="9"/>
    </row>
    <row r="40873">
      <c r="A40873" s="9"/>
    </row>
    <row r="40874">
      <c r="A40874" s="9"/>
    </row>
    <row r="40875">
      <c r="A40875" s="9"/>
    </row>
    <row r="40876">
      <c r="A40876" s="9"/>
    </row>
    <row r="40877">
      <c r="A40877" s="9"/>
    </row>
    <row r="40878">
      <c r="A40878" s="9"/>
    </row>
    <row r="40879">
      <c r="A40879" s="9"/>
    </row>
    <row r="40880">
      <c r="A40880" s="9"/>
    </row>
    <row r="40881">
      <c r="A40881" s="9"/>
    </row>
    <row r="40882">
      <c r="A40882" s="9"/>
    </row>
    <row r="40883">
      <c r="A40883" s="9"/>
    </row>
    <row r="40884">
      <c r="A40884" s="9"/>
    </row>
    <row r="40885">
      <c r="A40885" s="9"/>
    </row>
    <row r="40886">
      <c r="A40886" s="9"/>
    </row>
    <row r="40887">
      <c r="A40887" s="9"/>
    </row>
    <row r="40888">
      <c r="A40888" s="9"/>
    </row>
    <row r="40889">
      <c r="A40889" s="9"/>
    </row>
    <row r="40890">
      <c r="A40890" s="9"/>
    </row>
    <row r="40891">
      <c r="A40891" s="9"/>
    </row>
    <row r="40892">
      <c r="A40892" s="9"/>
    </row>
    <row r="40893">
      <c r="A40893" s="9"/>
    </row>
    <row r="40894">
      <c r="A40894" s="9"/>
    </row>
    <row r="40895">
      <c r="A40895" s="9"/>
    </row>
    <row r="40896">
      <c r="A40896" s="9"/>
    </row>
    <row r="40897">
      <c r="A40897" s="9"/>
    </row>
    <row r="40898">
      <c r="A40898" s="9"/>
    </row>
    <row r="40899">
      <c r="A40899" s="9"/>
    </row>
    <row r="40900">
      <c r="A40900" s="9"/>
    </row>
    <row r="40901">
      <c r="A40901" s="9"/>
    </row>
    <row r="40902">
      <c r="A40902" s="9"/>
    </row>
    <row r="40903">
      <c r="A40903" s="9"/>
    </row>
    <row r="40904">
      <c r="A40904" s="9"/>
    </row>
    <row r="40905">
      <c r="A40905" s="9"/>
    </row>
    <row r="40906">
      <c r="A40906" s="9"/>
    </row>
    <row r="40907">
      <c r="A40907" s="9"/>
    </row>
    <row r="40908">
      <c r="A40908" s="9"/>
    </row>
    <row r="40909">
      <c r="A40909" s="9"/>
    </row>
    <row r="40910">
      <c r="A40910" s="9"/>
    </row>
    <row r="40911">
      <c r="A40911" s="9"/>
    </row>
    <row r="40912">
      <c r="A40912" s="9"/>
    </row>
    <row r="40913">
      <c r="A40913" s="9"/>
    </row>
    <row r="40914">
      <c r="A40914" s="9"/>
    </row>
    <row r="40915">
      <c r="A40915" s="9"/>
    </row>
    <row r="40916">
      <c r="A40916" s="9"/>
    </row>
    <row r="40917">
      <c r="A40917" s="9"/>
    </row>
    <row r="40918">
      <c r="A40918" s="9"/>
    </row>
    <row r="40919">
      <c r="A40919" s="9"/>
    </row>
    <row r="40920">
      <c r="A40920" s="9"/>
    </row>
    <row r="40921">
      <c r="A40921" s="9"/>
    </row>
    <row r="40922">
      <c r="A40922" s="9"/>
    </row>
    <row r="40923">
      <c r="A40923" s="9"/>
    </row>
    <row r="40924">
      <c r="A40924" s="9"/>
    </row>
    <row r="40925">
      <c r="A40925" s="9"/>
    </row>
    <row r="40926">
      <c r="A40926" s="9"/>
    </row>
    <row r="40927">
      <c r="A40927" s="9"/>
    </row>
    <row r="40928">
      <c r="A40928" s="9"/>
    </row>
    <row r="40929">
      <c r="A40929" s="9"/>
    </row>
    <row r="40930">
      <c r="A40930" s="9"/>
    </row>
    <row r="40931">
      <c r="A40931" s="9"/>
    </row>
    <row r="40932">
      <c r="A40932" s="9"/>
    </row>
    <row r="40933">
      <c r="A40933" s="9"/>
    </row>
    <row r="40934">
      <c r="A40934" s="9"/>
    </row>
    <row r="40935">
      <c r="A40935" s="9"/>
    </row>
    <row r="40936">
      <c r="A40936" s="9"/>
    </row>
    <row r="40937">
      <c r="A40937" s="9"/>
    </row>
    <row r="40938">
      <c r="A40938" s="9"/>
    </row>
    <row r="40939">
      <c r="A40939" s="9"/>
    </row>
    <row r="40940">
      <c r="A40940" s="9"/>
    </row>
    <row r="40941">
      <c r="A40941" s="9"/>
    </row>
    <row r="40942">
      <c r="A40942" s="9"/>
    </row>
    <row r="40943">
      <c r="A40943" s="9"/>
    </row>
    <row r="40944">
      <c r="A40944" s="9"/>
    </row>
    <row r="40945">
      <c r="A40945" s="9"/>
    </row>
    <row r="40946">
      <c r="A40946" s="9"/>
    </row>
    <row r="40947">
      <c r="A40947" s="9"/>
    </row>
    <row r="40948">
      <c r="A40948" s="9"/>
    </row>
    <row r="40949">
      <c r="A40949" s="9"/>
    </row>
    <row r="40950">
      <c r="A40950" s="9"/>
    </row>
    <row r="40951">
      <c r="A40951" s="9"/>
    </row>
    <row r="40952">
      <c r="A40952" s="9"/>
    </row>
    <row r="40953">
      <c r="A40953" s="9"/>
    </row>
    <row r="40954">
      <c r="A40954" s="9"/>
    </row>
    <row r="40955">
      <c r="A40955" s="9"/>
    </row>
    <row r="40956">
      <c r="A40956" s="9"/>
    </row>
    <row r="40957">
      <c r="A40957" s="9"/>
    </row>
    <row r="40958">
      <c r="A40958" s="9"/>
    </row>
    <row r="40959">
      <c r="A40959" s="9"/>
    </row>
    <row r="40960">
      <c r="A40960" s="9"/>
    </row>
    <row r="40961">
      <c r="A40961" s="9"/>
    </row>
    <row r="40962">
      <c r="A40962" s="9"/>
    </row>
    <row r="40963">
      <c r="A40963" s="9"/>
    </row>
    <row r="40964">
      <c r="A40964" s="9"/>
    </row>
    <row r="40965">
      <c r="A40965" s="9"/>
    </row>
    <row r="40966">
      <c r="A40966" s="9"/>
    </row>
    <row r="40967">
      <c r="A40967" s="9"/>
    </row>
    <row r="40968">
      <c r="A40968" s="9"/>
    </row>
    <row r="40969">
      <c r="A40969" s="9"/>
    </row>
    <row r="40970">
      <c r="A40970" s="9"/>
    </row>
    <row r="40971">
      <c r="A40971" s="9"/>
    </row>
    <row r="40972">
      <c r="A40972" s="9"/>
    </row>
    <row r="40973">
      <c r="A40973" s="9"/>
    </row>
    <row r="40974">
      <c r="A40974" s="9"/>
    </row>
    <row r="40975">
      <c r="A40975" s="9"/>
    </row>
    <row r="40976">
      <c r="A40976" s="9"/>
    </row>
    <row r="40977">
      <c r="A40977" s="9"/>
    </row>
    <row r="40978">
      <c r="A40978" s="9"/>
    </row>
    <row r="40979">
      <c r="A40979" s="9"/>
    </row>
    <row r="40980">
      <c r="A40980" s="9"/>
    </row>
    <row r="40981">
      <c r="A40981" s="9"/>
    </row>
    <row r="40982">
      <c r="A40982" s="9"/>
    </row>
    <row r="40983">
      <c r="A40983" s="9"/>
    </row>
    <row r="40984">
      <c r="A40984" s="9"/>
    </row>
    <row r="40985">
      <c r="A40985" s="9"/>
    </row>
    <row r="40986">
      <c r="A40986" s="9"/>
    </row>
    <row r="40987">
      <c r="A40987" s="9"/>
    </row>
    <row r="40988">
      <c r="A40988" s="9"/>
    </row>
    <row r="40989">
      <c r="A40989" s="9"/>
    </row>
    <row r="40990">
      <c r="A40990" s="9"/>
    </row>
    <row r="40991">
      <c r="A40991" s="9"/>
    </row>
    <row r="40992">
      <c r="A40992" s="9"/>
    </row>
    <row r="40993">
      <c r="A40993" s="9"/>
    </row>
    <row r="40994">
      <c r="A40994" s="9"/>
    </row>
    <row r="40995">
      <c r="A40995" s="9"/>
    </row>
    <row r="40996">
      <c r="A40996" s="9"/>
    </row>
    <row r="40997">
      <c r="A40997" s="9"/>
    </row>
    <row r="40998">
      <c r="A40998" s="9"/>
    </row>
    <row r="40999">
      <c r="A40999" s="9"/>
    </row>
    <row r="41000">
      <c r="A41000" s="9"/>
    </row>
    <row r="41001">
      <c r="A41001" s="9"/>
    </row>
    <row r="41002">
      <c r="A41002" s="9"/>
    </row>
    <row r="41003">
      <c r="A41003" s="9"/>
    </row>
    <row r="41004">
      <c r="A41004" s="9"/>
    </row>
    <row r="41005">
      <c r="A41005" s="9"/>
    </row>
    <row r="41006">
      <c r="A41006" s="9"/>
    </row>
    <row r="41007">
      <c r="A41007" s="9"/>
    </row>
    <row r="41008">
      <c r="A41008" s="9"/>
    </row>
    <row r="41009">
      <c r="A41009" s="9"/>
    </row>
    <row r="41010">
      <c r="A41010" s="9"/>
    </row>
    <row r="41011">
      <c r="A41011" s="9"/>
    </row>
    <row r="41012">
      <c r="A41012" s="9"/>
    </row>
    <row r="41013">
      <c r="A41013" s="9"/>
    </row>
    <row r="41014">
      <c r="A41014" s="9"/>
    </row>
    <row r="41015">
      <c r="A41015" s="9"/>
    </row>
    <row r="41016">
      <c r="A41016" s="9"/>
    </row>
    <row r="41017">
      <c r="A41017" s="9"/>
    </row>
    <row r="41018">
      <c r="A41018" s="9"/>
    </row>
    <row r="41019">
      <c r="A41019" s="9"/>
    </row>
    <row r="41020">
      <c r="A41020" s="9"/>
    </row>
    <row r="41021">
      <c r="A41021" s="9"/>
    </row>
    <row r="41022">
      <c r="A41022" s="9"/>
    </row>
    <row r="41023">
      <c r="A41023" s="9"/>
    </row>
    <row r="41024">
      <c r="A41024" s="9"/>
    </row>
    <row r="41025">
      <c r="A41025" s="9"/>
    </row>
    <row r="41026">
      <c r="A41026" s="9"/>
    </row>
    <row r="41027">
      <c r="A41027" s="9"/>
    </row>
    <row r="41028">
      <c r="A41028" s="9"/>
    </row>
    <row r="41029">
      <c r="A41029" s="9"/>
    </row>
    <row r="41030">
      <c r="A41030" s="9"/>
    </row>
    <row r="41031">
      <c r="A41031" s="9"/>
    </row>
    <row r="41032">
      <c r="A41032" s="9"/>
    </row>
    <row r="41033">
      <c r="A41033" s="9"/>
    </row>
    <row r="41034">
      <c r="A41034" s="9"/>
    </row>
    <row r="41035">
      <c r="A41035" s="9"/>
    </row>
    <row r="41036">
      <c r="A41036" s="9"/>
    </row>
    <row r="41037">
      <c r="A41037" s="9"/>
    </row>
    <row r="41038">
      <c r="A41038" s="9"/>
    </row>
    <row r="41039">
      <c r="A41039" s="9"/>
    </row>
    <row r="41040">
      <c r="A41040" s="9"/>
    </row>
    <row r="41041">
      <c r="A41041" s="9"/>
    </row>
    <row r="41042">
      <c r="A41042" s="9"/>
    </row>
    <row r="41043">
      <c r="A41043" s="9"/>
    </row>
    <row r="41044">
      <c r="A41044" s="9"/>
    </row>
    <row r="41045">
      <c r="A41045" s="9"/>
    </row>
    <row r="41046">
      <c r="A41046" s="9"/>
    </row>
    <row r="41047">
      <c r="A41047" s="9"/>
    </row>
    <row r="41048">
      <c r="A41048" s="9"/>
    </row>
    <row r="41049">
      <c r="A41049" s="9"/>
    </row>
    <row r="41050">
      <c r="A41050" s="9"/>
    </row>
    <row r="41051">
      <c r="A41051" s="9"/>
    </row>
    <row r="41052">
      <c r="A41052" s="9"/>
    </row>
    <row r="41053">
      <c r="A41053" s="9"/>
    </row>
    <row r="41054">
      <c r="A41054" s="9"/>
    </row>
    <row r="41055">
      <c r="A41055" s="9"/>
    </row>
    <row r="41056">
      <c r="A41056" s="9"/>
    </row>
    <row r="41057">
      <c r="A41057" s="9"/>
    </row>
    <row r="41058">
      <c r="A41058" s="9"/>
    </row>
    <row r="41059">
      <c r="A41059" s="9"/>
    </row>
    <row r="41060">
      <c r="A41060" s="9"/>
    </row>
    <row r="41061">
      <c r="A41061" s="9"/>
    </row>
    <row r="41062">
      <c r="A41062" s="9"/>
    </row>
    <row r="41063">
      <c r="A41063" s="9"/>
    </row>
    <row r="41064">
      <c r="A41064" s="9"/>
    </row>
    <row r="41065">
      <c r="A41065" s="9"/>
    </row>
    <row r="41066">
      <c r="A41066" s="9"/>
    </row>
    <row r="41067">
      <c r="A41067" s="9"/>
    </row>
    <row r="41068">
      <c r="A41068" s="9"/>
    </row>
    <row r="41069">
      <c r="A41069" s="9"/>
    </row>
    <row r="41070">
      <c r="A41070" s="9"/>
    </row>
    <row r="41071">
      <c r="A41071" s="9"/>
    </row>
    <row r="41072">
      <c r="A41072" s="9"/>
    </row>
    <row r="41073">
      <c r="A41073" s="9"/>
    </row>
    <row r="41074">
      <c r="A41074" s="9"/>
    </row>
    <row r="41075">
      <c r="A41075" s="9"/>
    </row>
    <row r="41076">
      <c r="A41076" s="9"/>
    </row>
    <row r="41077">
      <c r="A41077" s="9"/>
    </row>
    <row r="41078">
      <c r="A41078" s="9"/>
    </row>
    <row r="41079">
      <c r="A41079" s="9"/>
    </row>
    <row r="41080">
      <c r="A41080" s="9"/>
    </row>
    <row r="41081">
      <c r="A41081" s="9"/>
    </row>
    <row r="41082">
      <c r="A41082" s="9"/>
    </row>
    <row r="41083">
      <c r="A41083" s="9"/>
    </row>
    <row r="41084">
      <c r="A41084" s="9"/>
    </row>
    <row r="41085">
      <c r="A41085" s="9"/>
    </row>
    <row r="41086">
      <c r="A41086" s="9"/>
    </row>
    <row r="41087">
      <c r="A41087" s="9"/>
    </row>
    <row r="41088">
      <c r="A41088" s="9"/>
    </row>
    <row r="41089">
      <c r="A41089" s="9"/>
    </row>
    <row r="41090">
      <c r="A41090" s="9"/>
    </row>
    <row r="41091">
      <c r="A41091" s="9"/>
    </row>
    <row r="41092">
      <c r="A41092" s="9"/>
    </row>
    <row r="41093">
      <c r="A41093" s="9"/>
    </row>
    <row r="41094">
      <c r="A41094" s="9"/>
    </row>
    <row r="41095">
      <c r="A41095" s="9"/>
    </row>
    <row r="41096">
      <c r="A41096" s="9"/>
    </row>
    <row r="41097">
      <c r="A41097" s="9"/>
    </row>
    <row r="41098">
      <c r="A41098" s="9"/>
    </row>
    <row r="41099">
      <c r="A41099" s="9"/>
    </row>
    <row r="41100">
      <c r="A41100" s="9"/>
    </row>
    <row r="41101">
      <c r="A41101" s="9"/>
    </row>
    <row r="41102">
      <c r="A41102" s="9"/>
    </row>
    <row r="41103">
      <c r="A41103" s="9"/>
    </row>
    <row r="41104">
      <c r="A41104" s="9"/>
    </row>
    <row r="41105">
      <c r="A41105" s="9"/>
    </row>
    <row r="41106">
      <c r="A41106" s="9"/>
    </row>
    <row r="41107">
      <c r="A41107" s="9"/>
    </row>
    <row r="41108">
      <c r="A41108" s="9"/>
    </row>
    <row r="41109">
      <c r="A41109" s="9"/>
    </row>
    <row r="41110">
      <c r="A41110" s="9"/>
    </row>
    <row r="41111">
      <c r="A41111" s="9"/>
    </row>
    <row r="41112">
      <c r="A41112" s="9"/>
    </row>
    <row r="41113">
      <c r="A41113" s="9"/>
    </row>
    <row r="41114">
      <c r="A41114" s="9"/>
    </row>
    <row r="41115">
      <c r="A41115" s="9"/>
    </row>
    <row r="41116">
      <c r="A41116" s="9"/>
    </row>
    <row r="41117">
      <c r="A41117" s="9"/>
    </row>
    <row r="41118">
      <c r="A41118" s="9"/>
    </row>
    <row r="41119">
      <c r="A41119" s="9"/>
    </row>
    <row r="41120">
      <c r="A41120" s="9"/>
    </row>
    <row r="41121">
      <c r="A41121" s="9"/>
    </row>
    <row r="41122">
      <c r="A41122" s="9"/>
    </row>
    <row r="41123">
      <c r="A41123" s="9"/>
    </row>
    <row r="41124">
      <c r="A41124" s="9"/>
    </row>
    <row r="41125">
      <c r="A41125" s="9"/>
    </row>
    <row r="41126">
      <c r="A41126" s="9"/>
    </row>
    <row r="41127">
      <c r="A41127" s="9"/>
    </row>
    <row r="41128">
      <c r="A41128" s="9"/>
    </row>
    <row r="41129">
      <c r="A41129" s="9"/>
    </row>
    <row r="41130">
      <c r="A41130" s="9"/>
    </row>
    <row r="41131">
      <c r="A41131" s="9"/>
    </row>
    <row r="41132">
      <c r="A41132" s="9"/>
    </row>
    <row r="41133">
      <c r="A41133" s="9"/>
    </row>
    <row r="41134">
      <c r="A41134" s="9"/>
    </row>
    <row r="41135">
      <c r="A41135" s="9"/>
    </row>
    <row r="41136">
      <c r="A41136" s="9"/>
    </row>
    <row r="41137">
      <c r="A41137" s="9"/>
    </row>
    <row r="41138">
      <c r="A41138" s="9"/>
    </row>
    <row r="41139">
      <c r="A41139" s="9"/>
    </row>
    <row r="41140">
      <c r="A41140" s="9"/>
    </row>
    <row r="41141">
      <c r="A41141" s="9"/>
    </row>
    <row r="41142">
      <c r="A41142" s="9"/>
    </row>
    <row r="41143">
      <c r="A41143" s="9"/>
    </row>
    <row r="41144">
      <c r="A41144" s="9"/>
    </row>
    <row r="41145">
      <c r="A41145" s="9"/>
    </row>
    <row r="41146">
      <c r="A41146" s="9"/>
    </row>
    <row r="41147">
      <c r="A41147" s="9"/>
    </row>
    <row r="41148">
      <c r="A41148" s="9"/>
    </row>
    <row r="41149">
      <c r="A41149" s="9"/>
    </row>
    <row r="41150">
      <c r="A41150" s="9"/>
    </row>
    <row r="41151">
      <c r="A41151" s="9"/>
    </row>
    <row r="41152">
      <c r="A41152" s="9"/>
    </row>
    <row r="41153">
      <c r="A41153" s="9"/>
    </row>
    <row r="41154">
      <c r="A41154" s="9"/>
    </row>
    <row r="41155">
      <c r="A41155" s="9"/>
    </row>
    <row r="41156">
      <c r="A41156" s="9"/>
    </row>
    <row r="41157">
      <c r="A41157" s="9"/>
    </row>
    <row r="41158">
      <c r="A41158" s="9"/>
    </row>
    <row r="41159">
      <c r="A41159" s="9"/>
    </row>
    <row r="41160">
      <c r="A41160" s="9"/>
    </row>
    <row r="41161">
      <c r="A41161" s="9"/>
    </row>
    <row r="41162">
      <c r="A41162" s="9"/>
    </row>
    <row r="41163">
      <c r="A41163" s="9"/>
    </row>
    <row r="41164">
      <c r="A41164" s="9"/>
    </row>
    <row r="41165">
      <c r="A41165" s="9"/>
    </row>
    <row r="41166">
      <c r="A41166" s="9"/>
    </row>
    <row r="41167">
      <c r="A41167" s="9"/>
    </row>
    <row r="41168">
      <c r="A41168" s="9"/>
    </row>
    <row r="41169">
      <c r="A41169" s="9"/>
    </row>
    <row r="41170">
      <c r="A41170" s="9"/>
    </row>
    <row r="41171">
      <c r="A41171" s="9"/>
    </row>
    <row r="41172">
      <c r="A41172" s="9"/>
    </row>
    <row r="41173">
      <c r="A41173" s="9"/>
    </row>
    <row r="41174">
      <c r="A41174" s="9"/>
    </row>
    <row r="41175">
      <c r="A41175" s="9"/>
    </row>
    <row r="41176">
      <c r="A41176" s="9"/>
    </row>
    <row r="41177">
      <c r="A41177" s="9"/>
    </row>
    <row r="41178">
      <c r="A41178" s="9"/>
    </row>
    <row r="41179">
      <c r="A41179" s="9"/>
    </row>
    <row r="41180">
      <c r="A41180" s="9"/>
    </row>
    <row r="41181">
      <c r="A41181" s="9"/>
    </row>
    <row r="41182">
      <c r="A41182" s="9"/>
    </row>
    <row r="41183">
      <c r="A41183" s="9"/>
    </row>
    <row r="41184">
      <c r="A41184" s="9"/>
    </row>
    <row r="41185">
      <c r="A41185" s="9"/>
    </row>
    <row r="41186">
      <c r="A41186" s="9"/>
    </row>
    <row r="41187">
      <c r="A41187" s="9"/>
    </row>
    <row r="41188">
      <c r="A41188" s="9"/>
    </row>
    <row r="41189">
      <c r="A41189" s="9"/>
    </row>
    <row r="41190">
      <c r="A41190" s="9"/>
    </row>
    <row r="41191">
      <c r="A41191" s="9"/>
    </row>
    <row r="41192">
      <c r="A41192" s="9"/>
    </row>
    <row r="41193">
      <c r="A41193" s="9"/>
    </row>
    <row r="41194">
      <c r="A41194" s="9"/>
    </row>
    <row r="41195">
      <c r="A41195" s="9"/>
    </row>
    <row r="41196">
      <c r="A41196" s="9"/>
    </row>
    <row r="41197">
      <c r="A41197" s="9"/>
    </row>
    <row r="41198">
      <c r="A41198" s="9"/>
    </row>
    <row r="41199">
      <c r="A41199" s="9"/>
    </row>
    <row r="41200">
      <c r="A41200" s="9"/>
    </row>
    <row r="41201">
      <c r="A41201" s="9"/>
    </row>
    <row r="41202">
      <c r="A41202" s="9"/>
    </row>
    <row r="41203">
      <c r="A41203" s="9"/>
    </row>
    <row r="41204">
      <c r="A41204" s="9"/>
    </row>
    <row r="41205">
      <c r="A41205" s="9"/>
    </row>
    <row r="41206">
      <c r="A41206" s="9"/>
    </row>
    <row r="41207">
      <c r="A41207" s="9"/>
    </row>
    <row r="41208">
      <c r="A41208" s="9"/>
    </row>
    <row r="41209">
      <c r="A41209" s="9"/>
    </row>
    <row r="41210">
      <c r="A41210" s="9"/>
    </row>
    <row r="41211">
      <c r="A41211" s="9"/>
    </row>
    <row r="41212">
      <c r="A41212" s="9"/>
    </row>
    <row r="41213">
      <c r="A41213" s="9"/>
    </row>
    <row r="41214">
      <c r="A41214" s="9"/>
    </row>
    <row r="41215">
      <c r="A41215" s="9"/>
    </row>
    <row r="41216">
      <c r="A41216" s="9"/>
    </row>
    <row r="41217">
      <c r="A41217" s="9"/>
    </row>
    <row r="41218">
      <c r="A41218" s="9"/>
    </row>
    <row r="41219">
      <c r="A41219" s="9"/>
    </row>
    <row r="41220">
      <c r="A41220" s="9"/>
    </row>
    <row r="41221">
      <c r="A41221" s="9"/>
    </row>
    <row r="41222">
      <c r="A41222" s="9"/>
    </row>
    <row r="41223">
      <c r="A41223" s="9"/>
    </row>
    <row r="41224">
      <c r="A41224" s="9"/>
    </row>
    <row r="41225">
      <c r="A41225" s="9"/>
    </row>
    <row r="41226">
      <c r="A41226" s="9"/>
    </row>
    <row r="41227">
      <c r="A41227" s="9"/>
    </row>
    <row r="41228">
      <c r="A41228" s="9"/>
    </row>
    <row r="41229">
      <c r="A41229" s="9"/>
    </row>
    <row r="41230">
      <c r="A41230" s="9"/>
    </row>
    <row r="41231">
      <c r="A41231" s="9"/>
    </row>
    <row r="41232">
      <c r="A41232" s="9"/>
    </row>
    <row r="41233">
      <c r="A41233" s="9"/>
    </row>
    <row r="41234">
      <c r="A41234" s="9"/>
    </row>
    <row r="41235">
      <c r="A41235" s="9"/>
    </row>
    <row r="41236">
      <c r="A41236" s="9"/>
    </row>
    <row r="41237">
      <c r="A41237" s="9"/>
    </row>
    <row r="41238">
      <c r="A41238" s="9"/>
    </row>
    <row r="41239">
      <c r="A41239" s="9"/>
    </row>
    <row r="41240">
      <c r="A41240" s="9"/>
    </row>
    <row r="41241">
      <c r="A41241" s="9"/>
    </row>
    <row r="41242">
      <c r="A41242" s="9"/>
    </row>
    <row r="41243">
      <c r="A41243" s="9"/>
    </row>
    <row r="41244">
      <c r="A41244" s="9"/>
    </row>
    <row r="41245">
      <c r="A41245" s="9"/>
    </row>
    <row r="41246">
      <c r="A41246" s="9"/>
    </row>
    <row r="41247">
      <c r="A41247" s="9"/>
    </row>
    <row r="41248">
      <c r="A41248" s="9"/>
    </row>
    <row r="41249">
      <c r="A41249" s="9"/>
    </row>
    <row r="41250">
      <c r="A41250" s="9"/>
    </row>
    <row r="41251">
      <c r="A41251" s="9"/>
    </row>
    <row r="41252">
      <c r="A41252" s="9"/>
    </row>
    <row r="41253">
      <c r="A41253" s="9"/>
    </row>
    <row r="41254">
      <c r="A41254" s="9"/>
    </row>
    <row r="41255">
      <c r="A41255" s="9"/>
    </row>
    <row r="41256">
      <c r="A41256" s="9"/>
    </row>
    <row r="41257">
      <c r="A41257" s="9"/>
    </row>
    <row r="41258">
      <c r="A41258" s="9"/>
    </row>
    <row r="41259">
      <c r="A41259" s="9"/>
    </row>
    <row r="41260">
      <c r="A41260" s="9"/>
    </row>
    <row r="41261">
      <c r="A41261" s="9"/>
    </row>
    <row r="41262">
      <c r="A41262" s="9"/>
    </row>
    <row r="41263">
      <c r="A41263" s="9"/>
    </row>
    <row r="41264">
      <c r="A41264" s="9"/>
    </row>
    <row r="41265">
      <c r="A41265" s="9"/>
    </row>
    <row r="41266">
      <c r="A41266" s="9"/>
    </row>
    <row r="41267">
      <c r="A41267" s="9"/>
    </row>
    <row r="41268">
      <c r="A41268" s="9"/>
    </row>
    <row r="41269">
      <c r="A41269" s="9"/>
    </row>
    <row r="41270">
      <c r="A41270" s="9"/>
    </row>
    <row r="41271">
      <c r="A41271" s="9"/>
    </row>
    <row r="41272">
      <c r="A41272" s="9"/>
    </row>
    <row r="41273">
      <c r="A41273" s="9"/>
    </row>
    <row r="41274">
      <c r="A41274" s="9"/>
    </row>
    <row r="41275">
      <c r="A41275" s="9"/>
    </row>
    <row r="41276">
      <c r="A41276" s="9"/>
    </row>
    <row r="41277">
      <c r="A41277" s="9"/>
    </row>
    <row r="41278">
      <c r="A41278" s="9"/>
    </row>
    <row r="41279">
      <c r="A41279" s="9"/>
    </row>
    <row r="41280">
      <c r="A41280" s="9"/>
    </row>
    <row r="41281">
      <c r="A41281" s="9"/>
    </row>
    <row r="41282">
      <c r="A41282" s="9"/>
    </row>
    <row r="41283">
      <c r="A41283" s="9"/>
    </row>
    <row r="41284">
      <c r="A41284" s="9"/>
    </row>
    <row r="41285">
      <c r="A41285" s="9"/>
    </row>
    <row r="41286">
      <c r="A41286" s="9"/>
    </row>
    <row r="41287">
      <c r="A41287" s="9"/>
    </row>
    <row r="41288">
      <c r="A41288" s="9"/>
    </row>
    <row r="41289">
      <c r="A41289" s="9"/>
    </row>
    <row r="41290">
      <c r="A41290" s="9"/>
    </row>
    <row r="41291">
      <c r="A41291" s="9"/>
    </row>
    <row r="41292">
      <c r="A41292" s="9"/>
    </row>
    <row r="41293">
      <c r="A41293" s="9"/>
    </row>
    <row r="41294">
      <c r="A41294" s="9"/>
    </row>
    <row r="41295">
      <c r="A41295" s="9"/>
    </row>
    <row r="41296">
      <c r="A41296" s="9"/>
    </row>
    <row r="41297">
      <c r="A41297" s="9"/>
    </row>
    <row r="41298">
      <c r="A41298" s="9"/>
    </row>
    <row r="41299">
      <c r="A41299" s="9"/>
    </row>
    <row r="41300">
      <c r="A41300" s="9"/>
    </row>
    <row r="41301">
      <c r="A41301" s="9"/>
    </row>
    <row r="41302">
      <c r="A41302" s="9"/>
    </row>
    <row r="41303">
      <c r="A41303" s="9"/>
    </row>
    <row r="41304">
      <c r="A41304" s="9"/>
    </row>
    <row r="41305">
      <c r="A41305" s="9"/>
    </row>
    <row r="41306">
      <c r="A41306" s="9"/>
    </row>
    <row r="41307">
      <c r="A41307" s="9"/>
    </row>
    <row r="41308">
      <c r="A41308" s="9"/>
    </row>
    <row r="41309">
      <c r="A41309" s="9"/>
    </row>
    <row r="41310">
      <c r="A41310" s="9"/>
    </row>
    <row r="41311">
      <c r="A41311" s="9"/>
    </row>
    <row r="41312">
      <c r="A41312" s="9"/>
    </row>
    <row r="41313">
      <c r="A41313" s="9"/>
    </row>
    <row r="41314">
      <c r="A41314" s="9"/>
    </row>
    <row r="41315">
      <c r="A41315" s="9"/>
    </row>
    <row r="41316">
      <c r="A41316" s="9"/>
    </row>
    <row r="41317">
      <c r="A41317" s="9"/>
    </row>
    <row r="41318">
      <c r="A41318" s="9"/>
    </row>
    <row r="41319">
      <c r="A41319" s="9"/>
    </row>
    <row r="41320">
      <c r="A41320" s="9"/>
    </row>
    <row r="41321">
      <c r="A41321" s="9"/>
    </row>
    <row r="41322">
      <c r="A41322" s="9"/>
    </row>
    <row r="41323">
      <c r="A41323" s="9"/>
    </row>
    <row r="41324">
      <c r="A41324" s="9"/>
    </row>
    <row r="41325">
      <c r="A41325" s="9"/>
    </row>
    <row r="41326">
      <c r="A41326" s="9"/>
    </row>
    <row r="41327">
      <c r="A41327" s="9"/>
    </row>
    <row r="41328">
      <c r="A41328" s="9"/>
    </row>
    <row r="41329">
      <c r="A41329" s="9"/>
    </row>
    <row r="41330">
      <c r="A41330" s="9"/>
    </row>
    <row r="41331">
      <c r="A41331" s="9"/>
    </row>
    <row r="41332">
      <c r="A41332" s="9"/>
    </row>
    <row r="41333">
      <c r="A41333" s="9"/>
    </row>
    <row r="41334">
      <c r="A41334" s="9"/>
    </row>
    <row r="41335">
      <c r="A41335" s="9"/>
    </row>
    <row r="41336">
      <c r="A41336" s="9"/>
    </row>
    <row r="41337">
      <c r="A41337" s="9"/>
    </row>
    <row r="41338">
      <c r="A41338" s="9"/>
    </row>
    <row r="41339">
      <c r="A41339" s="9"/>
    </row>
    <row r="41340">
      <c r="A41340" s="9"/>
    </row>
    <row r="41341">
      <c r="A41341" s="9"/>
    </row>
    <row r="41342">
      <c r="A41342" s="9"/>
    </row>
    <row r="41343">
      <c r="A41343" s="9"/>
    </row>
    <row r="41344">
      <c r="A41344" s="9"/>
    </row>
    <row r="41345">
      <c r="A41345" s="9"/>
    </row>
    <row r="41346">
      <c r="A41346" s="9"/>
    </row>
    <row r="41347">
      <c r="A41347" s="9"/>
    </row>
    <row r="41348">
      <c r="A41348" s="9"/>
    </row>
    <row r="41349">
      <c r="A41349" s="9"/>
    </row>
    <row r="41350">
      <c r="A41350" s="9"/>
    </row>
    <row r="41351">
      <c r="A41351" s="9"/>
    </row>
    <row r="41352">
      <c r="A41352" s="9"/>
    </row>
    <row r="41353">
      <c r="A41353" s="9"/>
    </row>
    <row r="41354">
      <c r="A41354" s="9"/>
    </row>
    <row r="41355">
      <c r="A41355" s="9"/>
    </row>
    <row r="41356">
      <c r="A41356" s="9"/>
    </row>
    <row r="41357">
      <c r="A41357" s="9"/>
    </row>
    <row r="41358">
      <c r="A41358" s="9"/>
    </row>
    <row r="41359">
      <c r="A41359" s="9"/>
    </row>
    <row r="41360">
      <c r="A41360" s="9"/>
    </row>
    <row r="41361">
      <c r="A41361" s="9"/>
    </row>
    <row r="41362">
      <c r="A41362" s="9"/>
    </row>
    <row r="41363">
      <c r="A41363" s="9"/>
    </row>
    <row r="41364">
      <c r="A41364" s="9"/>
    </row>
    <row r="41365">
      <c r="A41365" s="9"/>
    </row>
    <row r="41366">
      <c r="A41366" s="9"/>
    </row>
    <row r="41367">
      <c r="A41367" s="9"/>
    </row>
    <row r="41368">
      <c r="A41368" s="9"/>
    </row>
    <row r="41369">
      <c r="A41369" s="9"/>
    </row>
    <row r="41370">
      <c r="A41370" s="9"/>
    </row>
    <row r="41371">
      <c r="A41371" s="9"/>
    </row>
    <row r="41372">
      <c r="A41372" s="9"/>
    </row>
    <row r="41373">
      <c r="A41373" s="9"/>
    </row>
    <row r="41374">
      <c r="A41374" s="9"/>
    </row>
    <row r="41375">
      <c r="A41375" s="9"/>
    </row>
    <row r="41376">
      <c r="A41376" s="9"/>
    </row>
    <row r="41377">
      <c r="A41377" s="9"/>
    </row>
    <row r="41378">
      <c r="A41378" s="9"/>
    </row>
    <row r="41379">
      <c r="A41379" s="9"/>
    </row>
    <row r="41380">
      <c r="A41380" s="9"/>
    </row>
    <row r="41381">
      <c r="A41381" s="9"/>
    </row>
    <row r="41382">
      <c r="A41382" s="9"/>
    </row>
    <row r="41383">
      <c r="A41383" s="9"/>
    </row>
    <row r="41384">
      <c r="A41384" s="9"/>
    </row>
    <row r="41385">
      <c r="A41385" s="9"/>
    </row>
    <row r="41386">
      <c r="A41386" s="9"/>
    </row>
    <row r="41387">
      <c r="A41387" s="9"/>
    </row>
    <row r="41388">
      <c r="A41388" s="9"/>
    </row>
    <row r="41389">
      <c r="A41389" s="9"/>
    </row>
    <row r="41390">
      <c r="A41390" s="9"/>
    </row>
    <row r="41391">
      <c r="A41391" s="9"/>
    </row>
    <row r="41392">
      <c r="A41392" s="9"/>
    </row>
    <row r="41393">
      <c r="A41393" s="9"/>
    </row>
    <row r="41394">
      <c r="A41394" s="9"/>
    </row>
    <row r="41395">
      <c r="A41395" s="9"/>
    </row>
    <row r="41396">
      <c r="A41396" s="9"/>
    </row>
    <row r="41397">
      <c r="A41397" s="9"/>
    </row>
    <row r="41398">
      <c r="A41398" s="9"/>
    </row>
    <row r="41399">
      <c r="A41399" s="9"/>
    </row>
    <row r="41400">
      <c r="A41400" s="9"/>
    </row>
    <row r="41401">
      <c r="A41401" s="9"/>
    </row>
    <row r="41402">
      <c r="A41402" s="9"/>
    </row>
    <row r="41403">
      <c r="A41403" s="9"/>
    </row>
    <row r="41404">
      <c r="A41404" s="9"/>
    </row>
    <row r="41405">
      <c r="A41405" s="9"/>
    </row>
    <row r="41406">
      <c r="A41406" s="9"/>
    </row>
    <row r="41407">
      <c r="A41407" s="9"/>
    </row>
    <row r="41408">
      <c r="A41408" s="9"/>
    </row>
    <row r="41409">
      <c r="A41409" s="9"/>
    </row>
    <row r="41410">
      <c r="A41410" s="9"/>
    </row>
    <row r="41411">
      <c r="A41411" s="9"/>
    </row>
    <row r="41412">
      <c r="A41412" s="9"/>
    </row>
    <row r="41413">
      <c r="A41413" s="9"/>
    </row>
    <row r="41414">
      <c r="A41414" s="9"/>
    </row>
    <row r="41415">
      <c r="A41415" s="9"/>
    </row>
    <row r="41416">
      <c r="A41416" s="9"/>
    </row>
    <row r="41417">
      <c r="A41417" s="9"/>
    </row>
    <row r="41418">
      <c r="A41418" s="9"/>
    </row>
    <row r="41419">
      <c r="A41419" s="9"/>
    </row>
    <row r="41420">
      <c r="A41420" s="9"/>
    </row>
    <row r="41421">
      <c r="A41421" s="9"/>
    </row>
    <row r="41422">
      <c r="A41422" s="9"/>
    </row>
    <row r="41423">
      <c r="A41423" s="9"/>
    </row>
    <row r="41424">
      <c r="A41424" s="9"/>
    </row>
    <row r="41425">
      <c r="A41425" s="9"/>
    </row>
    <row r="41426">
      <c r="A41426" s="9"/>
    </row>
    <row r="41427">
      <c r="A41427" s="9"/>
    </row>
    <row r="41428">
      <c r="A41428" s="9"/>
    </row>
    <row r="41429">
      <c r="A41429" s="9"/>
    </row>
    <row r="41430">
      <c r="A41430" s="9"/>
    </row>
    <row r="41431">
      <c r="A41431" s="9"/>
    </row>
    <row r="41432">
      <c r="A41432" s="9"/>
    </row>
    <row r="41433">
      <c r="A41433" s="9"/>
    </row>
    <row r="41434">
      <c r="A41434" s="9"/>
    </row>
    <row r="41435">
      <c r="A41435" s="9"/>
    </row>
    <row r="41436">
      <c r="A41436" s="9"/>
    </row>
    <row r="41437">
      <c r="A41437" s="9"/>
    </row>
    <row r="41438">
      <c r="A41438" s="9"/>
    </row>
    <row r="41439">
      <c r="A41439" s="9"/>
    </row>
    <row r="41440">
      <c r="A41440" s="9"/>
    </row>
    <row r="41441">
      <c r="A41441" s="9"/>
    </row>
    <row r="41442">
      <c r="A41442" s="9"/>
    </row>
    <row r="41443">
      <c r="A41443" s="9"/>
    </row>
    <row r="41444">
      <c r="A41444" s="9"/>
    </row>
    <row r="41445">
      <c r="A41445" s="9"/>
    </row>
    <row r="41446">
      <c r="A41446" s="9"/>
    </row>
    <row r="41447">
      <c r="A41447" s="9"/>
    </row>
    <row r="41448">
      <c r="A41448" s="9"/>
    </row>
    <row r="41449">
      <c r="A41449" s="9"/>
    </row>
    <row r="41450">
      <c r="A41450" s="9"/>
    </row>
    <row r="41451">
      <c r="A41451" s="9"/>
    </row>
    <row r="41452">
      <c r="A41452" s="9"/>
    </row>
    <row r="41453">
      <c r="A41453" s="9"/>
    </row>
    <row r="41454">
      <c r="A41454" s="9"/>
    </row>
    <row r="41455">
      <c r="A41455" s="9"/>
    </row>
    <row r="41456">
      <c r="A41456" s="9"/>
    </row>
    <row r="41457">
      <c r="A41457" s="9"/>
    </row>
    <row r="41458">
      <c r="A41458" s="9"/>
    </row>
    <row r="41459">
      <c r="A41459" s="9"/>
    </row>
    <row r="41460">
      <c r="A41460" s="9"/>
    </row>
    <row r="41461">
      <c r="A41461" s="9"/>
    </row>
    <row r="41462">
      <c r="A41462" s="9"/>
    </row>
    <row r="41463">
      <c r="A41463" s="9"/>
    </row>
    <row r="41464">
      <c r="A41464" s="9"/>
    </row>
    <row r="41465">
      <c r="A41465" s="9"/>
    </row>
    <row r="41466">
      <c r="A41466" s="9"/>
    </row>
    <row r="41467">
      <c r="A41467" s="9"/>
    </row>
    <row r="41468">
      <c r="A41468" s="9"/>
    </row>
    <row r="41469">
      <c r="A41469" s="9"/>
    </row>
    <row r="41470">
      <c r="A41470" s="9"/>
    </row>
    <row r="41471">
      <c r="A41471" s="9"/>
    </row>
    <row r="41472">
      <c r="A41472" s="9"/>
    </row>
    <row r="41473">
      <c r="A41473" s="9"/>
    </row>
    <row r="41474">
      <c r="A41474" s="9"/>
    </row>
    <row r="41475">
      <c r="A41475" s="9"/>
    </row>
    <row r="41476">
      <c r="A41476" s="9"/>
    </row>
    <row r="41477">
      <c r="A41477" s="9"/>
    </row>
    <row r="41478">
      <c r="A41478" s="9"/>
    </row>
    <row r="41479">
      <c r="A41479" s="9"/>
    </row>
    <row r="41480">
      <c r="A41480" s="9"/>
    </row>
    <row r="41481">
      <c r="A41481" s="9"/>
    </row>
    <row r="41482">
      <c r="A41482" s="9"/>
    </row>
    <row r="41483">
      <c r="A41483" s="9"/>
    </row>
    <row r="41484">
      <c r="A41484" s="9"/>
    </row>
    <row r="41485">
      <c r="A41485" s="9"/>
    </row>
    <row r="41486">
      <c r="A41486" s="9"/>
    </row>
    <row r="41487">
      <c r="A41487" s="9"/>
    </row>
    <row r="41488">
      <c r="A41488" s="9"/>
    </row>
    <row r="41489">
      <c r="A41489" s="9"/>
    </row>
    <row r="41490">
      <c r="A41490" s="9"/>
    </row>
    <row r="41491">
      <c r="A41491" s="9"/>
    </row>
    <row r="41492">
      <c r="A41492" s="9"/>
    </row>
    <row r="41493">
      <c r="A41493" s="9"/>
    </row>
    <row r="41494">
      <c r="A41494" s="9"/>
    </row>
    <row r="41495">
      <c r="A41495" s="9"/>
    </row>
    <row r="41496">
      <c r="A41496" s="9"/>
    </row>
    <row r="41497">
      <c r="A41497" s="9"/>
    </row>
    <row r="41498">
      <c r="A41498" s="9"/>
    </row>
    <row r="41499">
      <c r="A41499" s="9"/>
    </row>
    <row r="41500">
      <c r="A41500" s="9"/>
    </row>
    <row r="41501">
      <c r="A41501" s="9"/>
    </row>
    <row r="41502">
      <c r="A41502" s="9"/>
    </row>
    <row r="41503">
      <c r="A41503" s="9"/>
    </row>
    <row r="41504">
      <c r="A41504" s="9"/>
    </row>
    <row r="41505">
      <c r="A41505" s="9"/>
    </row>
    <row r="41506">
      <c r="A41506" s="9"/>
    </row>
    <row r="41507">
      <c r="A41507" s="9"/>
    </row>
    <row r="41508">
      <c r="A41508" s="9"/>
    </row>
    <row r="41509">
      <c r="A41509" s="9"/>
    </row>
    <row r="41510">
      <c r="A41510" s="9"/>
    </row>
    <row r="41511">
      <c r="A41511" s="9"/>
    </row>
    <row r="41512">
      <c r="A41512" s="9"/>
    </row>
    <row r="41513">
      <c r="A41513" s="9"/>
    </row>
    <row r="41514">
      <c r="A41514" s="9"/>
    </row>
    <row r="41515">
      <c r="A41515" s="9"/>
    </row>
    <row r="41516">
      <c r="A41516" s="9"/>
    </row>
    <row r="41517">
      <c r="A41517" s="9"/>
    </row>
    <row r="41518">
      <c r="A41518" s="9"/>
    </row>
    <row r="41519">
      <c r="A41519" s="9"/>
    </row>
    <row r="41520">
      <c r="A41520" s="9"/>
    </row>
    <row r="41521">
      <c r="A41521" s="9"/>
    </row>
    <row r="41522">
      <c r="A41522" s="9"/>
    </row>
    <row r="41523">
      <c r="A41523" s="9"/>
    </row>
    <row r="41524">
      <c r="A41524" s="9"/>
    </row>
    <row r="41525">
      <c r="A41525" s="9"/>
    </row>
    <row r="41526">
      <c r="A41526" s="9"/>
    </row>
    <row r="41527">
      <c r="A41527" s="9"/>
    </row>
    <row r="41528">
      <c r="A41528" s="9"/>
    </row>
    <row r="41529">
      <c r="A41529" s="9"/>
    </row>
    <row r="41530">
      <c r="A41530" s="9"/>
    </row>
    <row r="41531">
      <c r="A41531" s="9"/>
    </row>
    <row r="41532">
      <c r="A41532" s="9"/>
    </row>
    <row r="41533">
      <c r="A41533" s="9"/>
    </row>
    <row r="41534">
      <c r="A41534" s="9"/>
    </row>
    <row r="41535">
      <c r="A41535" s="9"/>
    </row>
    <row r="41536">
      <c r="A41536" s="9"/>
    </row>
    <row r="41537">
      <c r="A41537" s="9"/>
    </row>
    <row r="41538">
      <c r="A41538" s="9"/>
    </row>
    <row r="41539">
      <c r="A41539" s="9"/>
    </row>
    <row r="41540">
      <c r="A41540" s="9"/>
    </row>
    <row r="41541">
      <c r="A41541" s="9"/>
    </row>
    <row r="41542">
      <c r="A41542" s="9"/>
    </row>
    <row r="41543">
      <c r="A41543" s="9"/>
    </row>
    <row r="41544">
      <c r="A41544" s="9"/>
    </row>
    <row r="41545">
      <c r="A41545" s="9"/>
    </row>
    <row r="41546">
      <c r="A41546" s="9"/>
    </row>
    <row r="41547">
      <c r="A41547" s="9"/>
    </row>
    <row r="41548">
      <c r="A41548" s="9"/>
    </row>
    <row r="41549">
      <c r="A41549" s="9"/>
    </row>
    <row r="41550">
      <c r="A41550" s="9"/>
    </row>
    <row r="41551">
      <c r="A41551" s="9"/>
    </row>
    <row r="41552">
      <c r="A41552" s="9"/>
    </row>
    <row r="41553">
      <c r="A41553" s="9"/>
    </row>
    <row r="41554">
      <c r="A41554" s="9"/>
    </row>
    <row r="41555">
      <c r="A41555" s="9"/>
    </row>
    <row r="41556">
      <c r="A41556" s="9"/>
    </row>
    <row r="41557">
      <c r="A41557" s="9"/>
    </row>
    <row r="41558">
      <c r="A41558" s="9"/>
    </row>
    <row r="41559">
      <c r="A41559" s="9"/>
    </row>
    <row r="41560">
      <c r="A41560" s="9"/>
    </row>
    <row r="41561">
      <c r="A41561" s="9"/>
    </row>
    <row r="41562">
      <c r="A41562" s="9"/>
    </row>
    <row r="41563">
      <c r="A41563" s="9"/>
    </row>
    <row r="41564">
      <c r="A41564" s="9"/>
    </row>
    <row r="41565">
      <c r="A41565" s="9"/>
    </row>
    <row r="41566">
      <c r="A41566" s="9"/>
    </row>
    <row r="41567">
      <c r="A41567" s="9"/>
    </row>
    <row r="41568">
      <c r="A41568" s="9"/>
    </row>
    <row r="41569">
      <c r="A41569" s="9"/>
    </row>
    <row r="41570">
      <c r="A41570" s="9"/>
    </row>
    <row r="41571">
      <c r="A41571" s="9"/>
    </row>
    <row r="41572">
      <c r="A41572" s="9"/>
    </row>
    <row r="41573">
      <c r="A41573" s="9"/>
    </row>
    <row r="41574">
      <c r="A41574" s="9"/>
    </row>
    <row r="41575">
      <c r="A41575" s="9"/>
    </row>
    <row r="41576">
      <c r="A41576" s="9"/>
    </row>
    <row r="41577">
      <c r="A41577" s="9"/>
    </row>
    <row r="41578">
      <c r="A41578" s="9"/>
    </row>
    <row r="41579">
      <c r="A41579" s="9"/>
    </row>
    <row r="41580">
      <c r="A41580" s="9"/>
    </row>
    <row r="41581">
      <c r="A41581" s="9"/>
    </row>
    <row r="41582">
      <c r="A41582" s="9"/>
    </row>
    <row r="41583">
      <c r="A41583" s="9"/>
    </row>
    <row r="41584">
      <c r="A41584" s="9"/>
    </row>
    <row r="41585">
      <c r="A41585" s="9"/>
    </row>
    <row r="41586">
      <c r="A41586" s="9"/>
    </row>
    <row r="41587">
      <c r="A41587" s="9"/>
    </row>
    <row r="41588">
      <c r="A41588" s="9"/>
    </row>
    <row r="41589">
      <c r="A41589" s="9"/>
    </row>
    <row r="41590">
      <c r="A41590" s="9"/>
    </row>
    <row r="41591">
      <c r="A41591" s="9"/>
    </row>
    <row r="41592">
      <c r="A41592" s="9"/>
    </row>
    <row r="41593">
      <c r="A41593" s="9"/>
    </row>
    <row r="41594">
      <c r="A41594" s="9"/>
    </row>
    <row r="41595">
      <c r="A41595" s="9"/>
    </row>
    <row r="41596">
      <c r="A41596" s="9"/>
    </row>
    <row r="41597">
      <c r="A41597" s="9"/>
    </row>
    <row r="41598">
      <c r="A41598" s="9"/>
    </row>
    <row r="41599">
      <c r="A41599" s="9"/>
    </row>
    <row r="41600">
      <c r="A41600" s="9"/>
    </row>
    <row r="41601">
      <c r="A41601" s="9"/>
    </row>
    <row r="41602">
      <c r="A41602" s="9"/>
    </row>
    <row r="41603">
      <c r="A41603" s="9"/>
    </row>
    <row r="41604">
      <c r="A41604" s="9"/>
    </row>
    <row r="41605">
      <c r="A41605" s="9"/>
    </row>
    <row r="41606">
      <c r="A41606" s="9"/>
    </row>
    <row r="41607">
      <c r="A41607" s="9"/>
    </row>
    <row r="41608">
      <c r="A41608" s="9"/>
    </row>
    <row r="41609">
      <c r="A41609" s="9"/>
    </row>
    <row r="41610">
      <c r="A41610" s="9"/>
    </row>
    <row r="41611">
      <c r="A41611" s="9"/>
    </row>
    <row r="41612">
      <c r="A41612" s="9"/>
    </row>
    <row r="41613">
      <c r="A41613" s="9"/>
    </row>
    <row r="41614">
      <c r="A41614" s="9"/>
    </row>
    <row r="41615">
      <c r="A41615" s="9"/>
    </row>
    <row r="41616">
      <c r="A41616" s="9"/>
    </row>
    <row r="41617">
      <c r="A41617" s="9"/>
    </row>
    <row r="41618">
      <c r="A41618" s="9"/>
    </row>
    <row r="41619">
      <c r="A41619" s="9"/>
    </row>
    <row r="41620">
      <c r="A41620" s="9"/>
    </row>
    <row r="41621">
      <c r="A41621" s="9"/>
    </row>
    <row r="41622">
      <c r="A41622" s="9"/>
    </row>
    <row r="41623">
      <c r="A41623" s="9"/>
    </row>
    <row r="41624">
      <c r="A41624" s="9"/>
    </row>
    <row r="41625">
      <c r="A41625" s="9"/>
    </row>
    <row r="41626">
      <c r="A41626" s="9"/>
    </row>
    <row r="41627">
      <c r="A41627" s="9"/>
    </row>
    <row r="41628">
      <c r="A41628" s="9"/>
    </row>
    <row r="41629">
      <c r="A41629" s="9"/>
    </row>
    <row r="41630">
      <c r="A41630" s="9"/>
    </row>
    <row r="41631">
      <c r="A41631" s="9"/>
    </row>
    <row r="41632">
      <c r="A41632" s="9"/>
    </row>
    <row r="41633">
      <c r="A41633" s="9"/>
    </row>
    <row r="41634">
      <c r="A41634" s="9"/>
    </row>
    <row r="41635">
      <c r="A41635" s="9"/>
    </row>
    <row r="41636">
      <c r="A41636" s="9"/>
    </row>
    <row r="41637">
      <c r="A41637" s="9"/>
    </row>
    <row r="41638">
      <c r="A41638" s="9"/>
    </row>
    <row r="41639">
      <c r="A41639" s="9"/>
    </row>
    <row r="41640">
      <c r="A41640" s="9"/>
    </row>
    <row r="41641">
      <c r="A41641" s="9"/>
    </row>
    <row r="41642">
      <c r="A41642" s="9"/>
    </row>
    <row r="41643">
      <c r="A41643" s="9"/>
    </row>
    <row r="41644">
      <c r="A41644" s="9"/>
    </row>
    <row r="41645">
      <c r="A41645" s="9"/>
    </row>
    <row r="41646">
      <c r="A41646" s="9"/>
    </row>
    <row r="41647">
      <c r="A41647" s="9"/>
    </row>
    <row r="41648">
      <c r="A41648" s="9"/>
    </row>
    <row r="41649">
      <c r="A41649" s="9"/>
    </row>
    <row r="41650">
      <c r="A41650" s="9"/>
    </row>
    <row r="41651">
      <c r="A41651" s="9"/>
    </row>
    <row r="41652">
      <c r="A41652" s="9"/>
    </row>
    <row r="41653">
      <c r="A41653" s="9"/>
    </row>
    <row r="41654">
      <c r="A41654" s="9"/>
    </row>
    <row r="41655">
      <c r="A41655" s="9"/>
    </row>
    <row r="41656">
      <c r="A41656" s="9"/>
    </row>
    <row r="41657">
      <c r="A41657" s="9"/>
    </row>
    <row r="41658">
      <c r="A41658" s="9"/>
    </row>
    <row r="41659">
      <c r="A41659" s="9"/>
    </row>
    <row r="41660">
      <c r="A41660" s="9"/>
    </row>
    <row r="41661">
      <c r="A41661" s="9"/>
    </row>
    <row r="41662">
      <c r="A41662" s="9"/>
    </row>
    <row r="41663">
      <c r="A41663" s="9"/>
    </row>
    <row r="41664">
      <c r="A41664" s="9"/>
    </row>
    <row r="41665">
      <c r="A41665" s="9"/>
    </row>
    <row r="41666">
      <c r="A41666" s="9"/>
    </row>
    <row r="41667">
      <c r="A41667" s="9"/>
    </row>
    <row r="41668">
      <c r="A41668" s="9"/>
    </row>
    <row r="41669">
      <c r="A41669" s="9"/>
    </row>
    <row r="41670">
      <c r="A41670" s="9"/>
    </row>
    <row r="41671">
      <c r="A41671" s="9"/>
    </row>
    <row r="41672">
      <c r="A41672" s="9"/>
    </row>
    <row r="41673">
      <c r="A41673" s="9"/>
    </row>
    <row r="41674">
      <c r="A41674" s="9"/>
    </row>
    <row r="41675">
      <c r="A41675" s="9"/>
    </row>
    <row r="41676">
      <c r="A41676" s="9"/>
    </row>
    <row r="41677">
      <c r="A41677" s="9"/>
    </row>
    <row r="41678">
      <c r="A41678" s="9"/>
    </row>
    <row r="41679">
      <c r="A41679" s="9"/>
    </row>
    <row r="41680">
      <c r="A41680" s="9"/>
    </row>
    <row r="41681">
      <c r="A41681" s="9"/>
    </row>
    <row r="41682">
      <c r="A41682" s="9"/>
    </row>
    <row r="41683">
      <c r="A41683" s="9"/>
    </row>
    <row r="41684">
      <c r="A41684" s="9"/>
    </row>
    <row r="41685">
      <c r="A41685" s="9"/>
    </row>
    <row r="41686">
      <c r="A41686" s="9"/>
    </row>
    <row r="41687">
      <c r="A41687" s="9"/>
    </row>
    <row r="41688">
      <c r="A41688" s="9"/>
    </row>
    <row r="41689">
      <c r="A41689" s="9"/>
    </row>
    <row r="41690">
      <c r="A41690" s="9"/>
    </row>
    <row r="41691">
      <c r="A41691" s="9"/>
    </row>
    <row r="41692">
      <c r="A41692" s="9"/>
    </row>
    <row r="41693">
      <c r="A41693" s="9"/>
    </row>
    <row r="41694">
      <c r="A41694" s="9"/>
    </row>
    <row r="41695">
      <c r="A41695" s="9"/>
    </row>
    <row r="41696">
      <c r="A41696" s="9"/>
    </row>
    <row r="41697">
      <c r="A41697" s="9"/>
    </row>
    <row r="41698">
      <c r="A41698" s="9"/>
    </row>
    <row r="41699">
      <c r="A41699" s="9"/>
    </row>
    <row r="41700">
      <c r="A41700" s="9"/>
    </row>
    <row r="41701">
      <c r="A41701" s="9"/>
    </row>
    <row r="41702">
      <c r="A41702" s="9"/>
    </row>
    <row r="41703">
      <c r="A41703" s="9"/>
    </row>
    <row r="41704">
      <c r="A41704" s="9"/>
    </row>
    <row r="41705">
      <c r="A41705" s="9"/>
    </row>
    <row r="41706">
      <c r="A41706" s="9"/>
    </row>
    <row r="41707">
      <c r="A41707" s="9"/>
    </row>
    <row r="41708">
      <c r="A41708" s="9"/>
    </row>
    <row r="41709">
      <c r="A41709" s="9"/>
    </row>
    <row r="41710">
      <c r="A41710" s="9"/>
    </row>
    <row r="41711">
      <c r="A41711" s="9"/>
    </row>
    <row r="41712">
      <c r="A41712" s="9"/>
    </row>
    <row r="41713">
      <c r="A41713" s="9"/>
    </row>
    <row r="41714">
      <c r="A41714" s="9"/>
    </row>
    <row r="41715">
      <c r="A41715" s="9"/>
    </row>
    <row r="41716">
      <c r="A41716" s="9"/>
    </row>
    <row r="41717">
      <c r="A41717" s="9"/>
    </row>
    <row r="41718">
      <c r="A41718" s="9"/>
    </row>
    <row r="41719">
      <c r="A41719" s="9"/>
    </row>
    <row r="41720">
      <c r="A41720" s="9"/>
    </row>
    <row r="41721">
      <c r="A41721" s="9"/>
    </row>
    <row r="41722">
      <c r="A41722" s="9"/>
    </row>
    <row r="41723">
      <c r="A41723" s="9"/>
    </row>
    <row r="41724">
      <c r="A41724" s="9"/>
    </row>
    <row r="41725">
      <c r="A41725" s="9"/>
    </row>
    <row r="41726">
      <c r="A41726" s="9"/>
    </row>
    <row r="41727">
      <c r="A41727" s="9"/>
    </row>
    <row r="41728">
      <c r="A41728" s="9"/>
    </row>
    <row r="41729">
      <c r="A41729" s="9"/>
    </row>
    <row r="41730">
      <c r="A41730" s="9"/>
    </row>
    <row r="41731">
      <c r="A41731" s="9"/>
    </row>
    <row r="41732">
      <c r="A41732" s="9"/>
    </row>
    <row r="41733">
      <c r="A41733" s="9"/>
    </row>
    <row r="41734">
      <c r="A41734" s="9"/>
    </row>
    <row r="41735">
      <c r="A41735" s="9"/>
    </row>
    <row r="41736">
      <c r="A41736" s="9"/>
    </row>
    <row r="41737">
      <c r="A41737" s="9"/>
    </row>
    <row r="41738">
      <c r="A41738" s="9"/>
    </row>
    <row r="41739">
      <c r="A41739" s="9"/>
    </row>
    <row r="41740">
      <c r="A41740" s="9"/>
    </row>
    <row r="41741">
      <c r="A41741" s="9"/>
    </row>
    <row r="41742">
      <c r="A41742" s="9"/>
    </row>
    <row r="41743">
      <c r="A41743" s="9"/>
    </row>
    <row r="41744">
      <c r="A41744" s="9"/>
    </row>
    <row r="41745">
      <c r="A41745" s="9"/>
    </row>
    <row r="41746">
      <c r="A41746" s="9"/>
    </row>
    <row r="41747">
      <c r="A41747" s="9"/>
    </row>
    <row r="41748">
      <c r="A41748" s="9"/>
    </row>
    <row r="41749">
      <c r="A41749" s="9"/>
    </row>
    <row r="41750">
      <c r="A41750" s="9"/>
    </row>
    <row r="41751">
      <c r="A41751" s="9"/>
    </row>
    <row r="41752">
      <c r="A41752" s="9"/>
    </row>
    <row r="41753">
      <c r="A41753" s="9"/>
    </row>
    <row r="41754">
      <c r="A41754" s="9"/>
    </row>
    <row r="41755">
      <c r="A41755" s="9"/>
    </row>
    <row r="41756">
      <c r="A41756" s="9"/>
    </row>
    <row r="41757">
      <c r="A41757" s="9"/>
    </row>
    <row r="41758">
      <c r="A41758" s="9"/>
    </row>
    <row r="41759">
      <c r="A41759" s="9"/>
    </row>
    <row r="41760">
      <c r="A41760" s="9"/>
    </row>
    <row r="41761">
      <c r="A41761" s="9"/>
    </row>
    <row r="41762">
      <c r="A41762" s="9"/>
    </row>
    <row r="41763">
      <c r="A41763" s="9"/>
    </row>
    <row r="41764">
      <c r="A41764" s="9"/>
    </row>
    <row r="41765">
      <c r="A41765" s="9"/>
    </row>
    <row r="41766">
      <c r="A41766" s="9"/>
    </row>
    <row r="41767">
      <c r="A41767" s="9"/>
    </row>
    <row r="41768">
      <c r="A41768" s="9"/>
    </row>
    <row r="41769">
      <c r="A41769" s="9"/>
    </row>
    <row r="41770">
      <c r="A41770" s="9"/>
    </row>
    <row r="41771">
      <c r="A41771" s="9"/>
    </row>
    <row r="41772">
      <c r="A41772" s="9"/>
    </row>
    <row r="41773">
      <c r="A41773" s="9"/>
    </row>
    <row r="41774">
      <c r="A41774" s="9"/>
    </row>
    <row r="41775">
      <c r="A41775" s="9"/>
    </row>
    <row r="41776">
      <c r="A41776" s="9"/>
    </row>
    <row r="41777">
      <c r="A41777" s="9"/>
    </row>
    <row r="41778">
      <c r="A41778" s="9"/>
    </row>
    <row r="41779">
      <c r="A41779" s="9"/>
    </row>
    <row r="41780">
      <c r="A41780" s="9"/>
    </row>
    <row r="41781">
      <c r="A41781" s="9"/>
    </row>
    <row r="41782">
      <c r="A41782" s="9"/>
    </row>
    <row r="41783">
      <c r="A41783" s="9"/>
    </row>
    <row r="41784">
      <c r="A41784" s="9"/>
    </row>
    <row r="41785">
      <c r="A41785" s="9"/>
    </row>
    <row r="41786">
      <c r="A41786" s="9"/>
    </row>
    <row r="41787">
      <c r="A41787" s="9"/>
    </row>
    <row r="41788">
      <c r="A41788" s="9"/>
    </row>
    <row r="41789">
      <c r="A41789" s="9"/>
    </row>
    <row r="41790">
      <c r="A41790" s="9"/>
    </row>
    <row r="41791">
      <c r="A41791" s="9"/>
    </row>
    <row r="41792">
      <c r="A41792" s="9"/>
    </row>
    <row r="41793">
      <c r="A41793" s="9"/>
    </row>
    <row r="41794">
      <c r="A41794" s="9"/>
    </row>
    <row r="41795">
      <c r="A41795" s="9"/>
    </row>
    <row r="41796">
      <c r="A41796" s="9"/>
    </row>
    <row r="41797">
      <c r="A41797" s="9"/>
    </row>
    <row r="41798">
      <c r="A41798" s="9"/>
    </row>
    <row r="41799">
      <c r="A41799" s="9"/>
    </row>
    <row r="41800">
      <c r="A41800" s="9"/>
    </row>
    <row r="41801">
      <c r="A41801" s="9"/>
    </row>
    <row r="41802">
      <c r="A41802" s="9"/>
    </row>
    <row r="41803">
      <c r="A41803" s="9"/>
    </row>
    <row r="41804">
      <c r="A41804" s="9"/>
    </row>
    <row r="41805">
      <c r="A41805" s="9"/>
    </row>
    <row r="41806">
      <c r="A41806" s="9"/>
    </row>
    <row r="41807">
      <c r="A41807" s="9"/>
    </row>
    <row r="41808">
      <c r="A41808" s="9"/>
    </row>
    <row r="41809">
      <c r="A41809" s="9"/>
    </row>
    <row r="41810">
      <c r="A41810" s="9"/>
    </row>
    <row r="41811">
      <c r="A41811" s="9"/>
    </row>
    <row r="41812">
      <c r="A41812" s="9"/>
    </row>
    <row r="41813">
      <c r="A41813" s="9"/>
    </row>
    <row r="41814">
      <c r="A41814" s="9"/>
    </row>
    <row r="41815">
      <c r="A41815" s="9"/>
    </row>
    <row r="41816">
      <c r="A41816" s="9"/>
    </row>
    <row r="41817">
      <c r="A41817" s="9"/>
    </row>
    <row r="41818">
      <c r="A41818" s="9"/>
    </row>
    <row r="41819">
      <c r="A41819" s="9"/>
    </row>
    <row r="41820">
      <c r="A41820" s="9"/>
    </row>
    <row r="41821">
      <c r="A41821" s="9"/>
    </row>
    <row r="41822">
      <c r="A41822" s="9"/>
    </row>
    <row r="41823">
      <c r="A41823" s="9"/>
    </row>
    <row r="41824">
      <c r="A41824" s="9"/>
    </row>
    <row r="41825">
      <c r="A41825" s="9"/>
    </row>
    <row r="41826">
      <c r="A41826" s="9"/>
    </row>
    <row r="41827">
      <c r="A41827" s="9"/>
    </row>
    <row r="41828">
      <c r="A41828" s="9"/>
    </row>
    <row r="41829">
      <c r="A41829" s="9"/>
    </row>
    <row r="41830">
      <c r="A41830" s="9"/>
    </row>
    <row r="41831">
      <c r="A41831" s="9"/>
    </row>
    <row r="41832">
      <c r="A41832" s="9"/>
    </row>
    <row r="41833">
      <c r="A41833" s="9"/>
    </row>
    <row r="41834">
      <c r="A41834" s="9"/>
    </row>
    <row r="41835">
      <c r="A41835" s="9"/>
    </row>
    <row r="41836">
      <c r="A41836" s="9"/>
    </row>
    <row r="41837">
      <c r="A41837" s="9"/>
    </row>
    <row r="41838">
      <c r="A41838" s="9"/>
    </row>
    <row r="41839">
      <c r="A41839" s="9"/>
    </row>
    <row r="41840">
      <c r="A41840" s="9"/>
    </row>
    <row r="41841">
      <c r="A41841" s="9"/>
    </row>
    <row r="41842">
      <c r="A41842" s="9"/>
    </row>
    <row r="41843">
      <c r="A41843" s="9"/>
    </row>
    <row r="41844">
      <c r="A41844" s="9"/>
    </row>
    <row r="41845">
      <c r="A41845" s="9"/>
    </row>
    <row r="41846">
      <c r="A41846" s="9"/>
    </row>
    <row r="41847">
      <c r="A41847" s="9"/>
    </row>
    <row r="41848">
      <c r="A41848" s="9"/>
    </row>
    <row r="41849">
      <c r="A41849" s="9"/>
    </row>
    <row r="41850">
      <c r="A41850" s="9"/>
    </row>
    <row r="41851">
      <c r="A41851" s="9"/>
    </row>
    <row r="41852">
      <c r="A41852" s="9"/>
    </row>
    <row r="41853">
      <c r="A41853" s="9"/>
    </row>
    <row r="41854">
      <c r="A41854" s="9"/>
    </row>
    <row r="41855">
      <c r="A41855" s="9"/>
    </row>
    <row r="41856">
      <c r="A41856" s="9"/>
    </row>
    <row r="41857">
      <c r="A41857" s="9"/>
    </row>
    <row r="41858">
      <c r="A41858" s="9"/>
    </row>
    <row r="41859">
      <c r="A41859" s="9"/>
    </row>
    <row r="41860">
      <c r="A41860" s="9"/>
    </row>
    <row r="41861">
      <c r="A41861" s="9"/>
    </row>
    <row r="41862">
      <c r="A41862" s="9"/>
    </row>
    <row r="41863">
      <c r="A41863" s="9"/>
    </row>
    <row r="41864">
      <c r="A41864" s="9"/>
    </row>
    <row r="41865">
      <c r="A41865" s="9"/>
    </row>
    <row r="41866">
      <c r="A41866" s="9"/>
    </row>
    <row r="41867">
      <c r="A41867" s="9"/>
    </row>
    <row r="41868">
      <c r="A41868" s="9"/>
    </row>
    <row r="41869">
      <c r="A41869" s="9"/>
    </row>
    <row r="41870">
      <c r="A41870" s="9"/>
    </row>
    <row r="41871">
      <c r="A41871" s="9"/>
    </row>
    <row r="41872">
      <c r="A41872" s="9"/>
    </row>
    <row r="41873">
      <c r="A41873" s="9"/>
    </row>
    <row r="41874">
      <c r="A41874" s="9"/>
    </row>
    <row r="41875">
      <c r="A41875" s="9"/>
    </row>
    <row r="41876">
      <c r="A41876" s="9"/>
    </row>
    <row r="41877">
      <c r="A41877" s="9"/>
    </row>
    <row r="41878">
      <c r="A41878" s="9"/>
    </row>
    <row r="41879">
      <c r="A41879" s="9"/>
    </row>
    <row r="41880">
      <c r="A41880" s="9"/>
    </row>
    <row r="41881">
      <c r="A41881" s="9"/>
    </row>
    <row r="41882">
      <c r="A41882" s="9"/>
    </row>
    <row r="41883">
      <c r="A41883" s="9"/>
    </row>
    <row r="41884">
      <c r="A41884" s="9"/>
    </row>
    <row r="41885">
      <c r="A41885" s="9"/>
    </row>
    <row r="41886">
      <c r="A41886" s="9"/>
    </row>
    <row r="41887">
      <c r="A41887" s="9"/>
    </row>
    <row r="41888">
      <c r="A41888" s="9"/>
    </row>
    <row r="41889">
      <c r="A41889" s="9"/>
    </row>
    <row r="41890">
      <c r="A41890" s="9"/>
    </row>
    <row r="41891">
      <c r="A41891" s="9"/>
    </row>
    <row r="41892">
      <c r="A41892" s="9"/>
    </row>
    <row r="41893">
      <c r="A41893" s="9"/>
    </row>
    <row r="41894">
      <c r="A41894" s="9"/>
    </row>
    <row r="41895">
      <c r="A41895" s="9"/>
    </row>
    <row r="41896">
      <c r="A41896" s="9"/>
    </row>
    <row r="41897">
      <c r="A41897" s="9"/>
    </row>
    <row r="41898">
      <c r="A41898" s="9"/>
    </row>
    <row r="41899">
      <c r="A41899" s="9"/>
    </row>
    <row r="41900">
      <c r="A41900" s="9"/>
    </row>
    <row r="41901">
      <c r="A41901" s="9"/>
    </row>
    <row r="41902">
      <c r="A41902" s="9"/>
    </row>
    <row r="41903">
      <c r="A41903" s="9"/>
    </row>
    <row r="41904">
      <c r="A41904" s="9"/>
    </row>
    <row r="41905">
      <c r="A41905" s="9"/>
    </row>
    <row r="41906">
      <c r="A41906" s="9"/>
    </row>
    <row r="41907">
      <c r="A41907" s="9"/>
    </row>
    <row r="41908">
      <c r="A41908" s="9"/>
    </row>
    <row r="41909">
      <c r="A41909" s="9"/>
    </row>
    <row r="41910">
      <c r="A41910" s="9"/>
    </row>
    <row r="41911">
      <c r="A41911" s="9"/>
    </row>
    <row r="41912">
      <c r="A41912" s="9"/>
    </row>
    <row r="41913">
      <c r="A41913" s="9"/>
    </row>
    <row r="41914">
      <c r="A41914" s="9"/>
    </row>
    <row r="41915">
      <c r="A41915" s="9"/>
    </row>
    <row r="41916">
      <c r="A41916" s="9"/>
    </row>
    <row r="41917">
      <c r="A41917" s="9"/>
    </row>
    <row r="41918">
      <c r="A41918" s="9"/>
    </row>
    <row r="41919">
      <c r="A41919" s="9"/>
    </row>
    <row r="41920">
      <c r="A41920" s="9"/>
    </row>
    <row r="41921">
      <c r="A41921" s="9"/>
    </row>
    <row r="41922">
      <c r="A41922" s="9"/>
    </row>
    <row r="41923">
      <c r="A41923" s="9"/>
    </row>
    <row r="41924">
      <c r="A41924" s="9"/>
    </row>
    <row r="41925">
      <c r="A41925" s="9"/>
    </row>
    <row r="41926">
      <c r="A41926" s="9"/>
    </row>
    <row r="41927">
      <c r="A41927" s="9"/>
    </row>
    <row r="41928">
      <c r="A41928" s="9"/>
    </row>
    <row r="41929">
      <c r="A41929" s="9"/>
    </row>
    <row r="41930">
      <c r="A41930" s="9"/>
    </row>
    <row r="41931">
      <c r="A41931" s="9"/>
    </row>
    <row r="41932">
      <c r="A41932" s="9"/>
    </row>
    <row r="41933">
      <c r="A41933" s="9"/>
    </row>
    <row r="41934">
      <c r="A41934" s="9"/>
    </row>
    <row r="41935">
      <c r="A41935" s="9"/>
    </row>
    <row r="41936">
      <c r="A41936" s="9"/>
    </row>
    <row r="41937">
      <c r="A41937" s="9"/>
    </row>
    <row r="41938">
      <c r="A41938" s="9"/>
    </row>
    <row r="41939">
      <c r="A41939" s="9"/>
    </row>
    <row r="41940">
      <c r="A41940" s="9"/>
    </row>
    <row r="41941">
      <c r="A41941" s="9"/>
    </row>
    <row r="41942">
      <c r="A41942" s="9"/>
    </row>
    <row r="41943">
      <c r="A41943" s="9"/>
    </row>
    <row r="41944">
      <c r="A41944" s="9"/>
    </row>
    <row r="41945">
      <c r="A41945" s="9"/>
    </row>
    <row r="41946">
      <c r="A41946" s="9"/>
    </row>
    <row r="41947">
      <c r="A41947" s="9"/>
    </row>
    <row r="41948">
      <c r="A41948" s="9"/>
    </row>
    <row r="41949">
      <c r="A41949" s="9"/>
    </row>
    <row r="41950">
      <c r="A41950" s="9"/>
    </row>
    <row r="41951">
      <c r="A41951" s="9"/>
    </row>
    <row r="41952">
      <c r="A41952" s="9"/>
    </row>
    <row r="41953">
      <c r="A41953" s="9"/>
    </row>
    <row r="41954">
      <c r="A41954" s="9"/>
    </row>
    <row r="41955">
      <c r="A41955" s="9"/>
    </row>
    <row r="41956">
      <c r="A41956" s="9"/>
    </row>
    <row r="41957">
      <c r="A41957" s="9"/>
    </row>
    <row r="41958">
      <c r="A41958" s="9"/>
    </row>
    <row r="41959">
      <c r="A41959" s="9"/>
    </row>
    <row r="41960">
      <c r="A41960" s="9"/>
    </row>
    <row r="41961">
      <c r="A41961" s="9"/>
    </row>
    <row r="41962">
      <c r="A41962" s="9"/>
    </row>
    <row r="41963">
      <c r="A41963" s="9"/>
    </row>
    <row r="41964">
      <c r="A41964" s="9"/>
    </row>
    <row r="41965">
      <c r="A41965" s="9"/>
    </row>
    <row r="41966">
      <c r="A41966" s="9"/>
    </row>
    <row r="41967">
      <c r="A41967" s="9"/>
    </row>
    <row r="41968">
      <c r="A41968" s="9"/>
    </row>
    <row r="41969">
      <c r="A41969" s="9"/>
    </row>
    <row r="41970">
      <c r="A41970" s="9"/>
    </row>
    <row r="41971">
      <c r="A41971" s="9"/>
    </row>
    <row r="41972">
      <c r="A41972" s="9"/>
    </row>
    <row r="41973">
      <c r="A41973" s="9"/>
    </row>
    <row r="41974">
      <c r="A41974" s="9"/>
    </row>
    <row r="41975">
      <c r="A41975" s="9"/>
    </row>
    <row r="41976">
      <c r="A41976" s="9"/>
    </row>
    <row r="41977">
      <c r="A41977" s="9"/>
    </row>
    <row r="41978">
      <c r="A41978" s="9"/>
    </row>
    <row r="41979">
      <c r="A41979" s="9"/>
    </row>
    <row r="41980">
      <c r="A41980" s="9"/>
    </row>
    <row r="41981">
      <c r="A41981" s="9"/>
    </row>
    <row r="41982">
      <c r="A41982" s="9"/>
    </row>
    <row r="41983">
      <c r="A41983" s="9"/>
    </row>
    <row r="41984">
      <c r="A41984" s="9"/>
    </row>
    <row r="41985">
      <c r="A41985" s="9"/>
    </row>
    <row r="41986">
      <c r="A41986" s="9"/>
    </row>
    <row r="41987">
      <c r="A41987" s="9"/>
    </row>
    <row r="41988">
      <c r="A41988" s="9"/>
    </row>
    <row r="41989">
      <c r="A41989" s="9"/>
    </row>
    <row r="41990">
      <c r="A41990" s="9"/>
    </row>
    <row r="41991">
      <c r="A41991" s="9"/>
    </row>
    <row r="41992">
      <c r="A41992" s="9"/>
    </row>
    <row r="41993">
      <c r="A41993" s="9"/>
    </row>
    <row r="41994">
      <c r="A41994" s="9"/>
    </row>
    <row r="41995">
      <c r="A41995" s="9"/>
    </row>
    <row r="41996">
      <c r="A41996" s="9"/>
    </row>
    <row r="41997">
      <c r="A41997" s="9"/>
    </row>
    <row r="41998">
      <c r="A41998" s="9"/>
    </row>
    <row r="41999">
      <c r="A41999" s="9"/>
    </row>
    <row r="42000">
      <c r="A42000" s="9"/>
    </row>
    <row r="42001">
      <c r="A42001" s="9"/>
    </row>
    <row r="42002">
      <c r="A42002" s="9"/>
    </row>
    <row r="42003">
      <c r="A42003" s="9"/>
    </row>
    <row r="42004">
      <c r="A42004" s="9"/>
    </row>
    <row r="42005">
      <c r="A42005" s="9"/>
    </row>
    <row r="42006">
      <c r="A42006" s="9"/>
    </row>
    <row r="42007">
      <c r="A42007" s="9"/>
    </row>
    <row r="42008">
      <c r="A42008" s="9"/>
    </row>
    <row r="42009">
      <c r="A42009" s="9"/>
    </row>
    <row r="42010">
      <c r="A42010" s="9"/>
    </row>
    <row r="42011">
      <c r="A42011" s="9"/>
    </row>
    <row r="42012">
      <c r="A42012" s="9"/>
    </row>
    <row r="42013">
      <c r="A42013" s="9"/>
    </row>
    <row r="42014">
      <c r="A42014" s="9"/>
    </row>
    <row r="42015">
      <c r="A42015" s="9"/>
    </row>
    <row r="42016">
      <c r="A42016" s="9"/>
    </row>
    <row r="42017">
      <c r="A42017" s="9"/>
    </row>
    <row r="42018">
      <c r="A42018" s="9"/>
    </row>
    <row r="42019">
      <c r="A42019" s="9"/>
    </row>
    <row r="42020">
      <c r="A42020" s="9"/>
    </row>
    <row r="42021">
      <c r="A42021" s="9"/>
    </row>
    <row r="42022">
      <c r="A42022" s="9"/>
    </row>
    <row r="42023">
      <c r="A42023" s="9"/>
    </row>
    <row r="42024">
      <c r="A42024" s="9"/>
    </row>
    <row r="42025">
      <c r="A42025" s="9"/>
    </row>
    <row r="42026">
      <c r="A42026" s="9"/>
    </row>
    <row r="42027">
      <c r="A42027" s="9"/>
    </row>
    <row r="42028">
      <c r="A42028" s="9"/>
    </row>
    <row r="42029">
      <c r="A42029" s="9"/>
    </row>
    <row r="42030">
      <c r="A42030" s="9"/>
    </row>
    <row r="42031">
      <c r="A42031" s="9"/>
    </row>
    <row r="42032">
      <c r="A42032" s="9"/>
    </row>
    <row r="42033">
      <c r="A42033" s="9"/>
    </row>
    <row r="42034">
      <c r="A42034" s="9"/>
    </row>
    <row r="42035">
      <c r="A42035" s="9"/>
    </row>
    <row r="42036">
      <c r="A42036" s="9"/>
    </row>
    <row r="42037">
      <c r="A42037" s="9"/>
    </row>
    <row r="42038">
      <c r="A42038" s="9"/>
    </row>
    <row r="42039">
      <c r="A42039" s="9"/>
    </row>
    <row r="42040">
      <c r="A42040" s="9"/>
    </row>
    <row r="42041">
      <c r="A42041" s="9"/>
    </row>
    <row r="42042">
      <c r="A42042" s="9"/>
    </row>
    <row r="42043">
      <c r="A42043" s="9"/>
    </row>
    <row r="42044">
      <c r="A42044" s="9"/>
    </row>
    <row r="42045">
      <c r="A42045" s="9"/>
    </row>
    <row r="42046">
      <c r="A42046" s="9"/>
    </row>
    <row r="42047">
      <c r="A42047" s="9"/>
    </row>
    <row r="42048">
      <c r="A42048" s="9"/>
    </row>
    <row r="42049">
      <c r="A42049" s="9"/>
    </row>
    <row r="42050">
      <c r="A42050" s="9"/>
    </row>
    <row r="42051">
      <c r="A42051" s="9"/>
    </row>
    <row r="42052">
      <c r="A42052" s="9"/>
    </row>
    <row r="42053">
      <c r="A42053" s="9"/>
    </row>
    <row r="42054">
      <c r="A42054" s="9"/>
    </row>
    <row r="42055">
      <c r="A42055" s="9"/>
    </row>
    <row r="42056">
      <c r="A42056" s="9"/>
    </row>
    <row r="42057">
      <c r="A42057" s="9"/>
    </row>
    <row r="42058">
      <c r="A42058" s="9"/>
    </row>
    <row r="42059">
      <c r="A42059" s="9"/>
    </row>
    <row r="42060">
      <c r="A42060" s="9"/>
    </row>
    <row r="42061">
      <c r="A42061" s="9"/>
    </row>
    <row r="42062">
      <c r="A42062" s="9"/>
    </row>
    <row r="42063">
      <c r="A42063" s="9"/>
    </row>
    <row r="42064">
      <c r="A42064" s="9"/>
    </row>
    <row r="42065">
      <c r="A42065" s="9"/>
    </row>
    <row r="42066">
      <c r="A42066" s="9"/>
    </row>
    <row r="42067">
      <c r="A42067" s="9"/>
    </row>
    <row r="42068">
      <c r="A42068" s="9"/>
    </row>
    <row r="42069">
      <c r="A42069" s="9"/>
    </row>
    <row r="42070">
      <c r="A42070" s="9"/>
    </row>
    <row r="42071">
      <c r="A42071" s="9"/>
    </row>
    <row r="42072">
      <c r="A42072" s="9"/>
    </row>
    <row r="42073">
      <c r="A42073" s="9"/>
    </row>
    <row r="42074">
      <c r="A42074" s="9"/>
    </row>
    <row r="42075">
      <c r="A42075" s="9"/>
    </row>
    <row r="42076">
      <c r="A42076" s="9"/>
    </row>
    <row r="42077">
      <c r="A42077" s="9"/>
    </row>
    <row r="42078">
      <c r="A42078" s="9"/>
    </row>
    <row r="42079">
      <c r="A42079" s="9"/>
    </row>
    <row r="42080">
      <c r="A42080" s="9"/>
    </row>
    <row r="42081">
      <c r="A42081" s="9"/>
    </row>
    <row r="42082">
      <c r="A42082" s="9"/>
    </row>
    <row r="42083">
      <c r="A42083" s="9"/>
    </row>
    <row r="42084">
      <c r="A42084" s="9"/>
    </row>
    <row r="42085">
      <c r="A42085" s="9"/>
    </row>
    <row r="42086">
      <c r="A42086" s="9"/>
    </row>
    <row r="42087">
      <c r="A42087" s="9"/>
    </row>
    <row r="42088">
      <c r="A42088" s="9"/>
    </row>
    <row r="42089">
      <c r="A42089" s="9"/>
    </row>
    <row r="42090">
      <c r="A42090" s="9"/>
    </row>
    <row r="42091">
      <c r="A42091" s="9"/>
    </row>
    <row r="42092">
      <c r="A42092" s="9"/>
    </row>
    <row r="42093">
      <c r="A42093" s="9"/>
    </row>
    <row r="42094">
      <c r="A42094" s="9"/>
    </row>
    <row r="42095">
      <c r="A42095" s="9"/>
    </row>
    <row r="42096">
      <c r="A42096" s="9"/>
    </row>
    <row r="42097">
      <c r="A42097" s="9"/>
    </row>
    <row r="42098">
      <c r="A42098" s="9"/>
    </row>
    <row r="42099">
      <c r="A42099" s="9"/>
    </row>
    <row r="42100">
      <c r="A42100" s="9"/>
    </row>
    <row r="42101">
      <c r="A42101" s="9"/>
    </row>
    <row r="42102">
      <c r="A42102" s="9"/>
    </row>
    <row r="42103">
      <c r="A42103" s="9"/>
    </row>
    <row r="42104">
      <c r="A42104" s="9"/>
    </row>
    <row r="42105">
      <c r="A42105" s="9"/>
    </row>
    <row r="42106">
      <c r="A42106" s="9"/>
    </row>
    <row r="42107">
      <c r="A42107" s="9"/>
    </row>
    <row r="42108">
      <c r="A42108" s="9"/>
    </row>
    <row r="42109">
      <c r="A42109" s="9"/>
    </row>
    <row r="42110">
      <c r="A42110" s="9"/>
    </row>
    <row r="42111">
      <c r="A42111" s="9"/>
    </row>
    <row r="42112">
      <c r="A42112" s="9"/>
    </row>
    <row r="42113">
      <c r="A42113" s="9"/>
    </row>
    <row r="42114">
      <c r="A42114" s="9"/>
    </row>
    <row r="42115">
      <c r="A42115" s="9"/>
    </row>
    <row r="42116">
      <c r="A42116" s="9"/>
    </row>
    <row r="42117">
      <c r="A42117" s="9"/>
    </row>
    <row r="42118">
      <c r="A42118" s="9"/>
    </row>
    <row r="42119">
      <c r="A42119" s="9"/>
    </row>
    <row r="42120">
      <c r="A42120" s="9"/>
    </row>
    <row r="42121">
      <c r="A42121" s="9"/>
    </row>
    <row r="42122">
      <c r="A42122" s="9"/>
    </row>
    <row r="42123">
      <c r="A42123" s="9"/>
    </row>
    <row r="42124">
      <c r="A42124" s="9"/>
    </row>
    <row r="42125">
      <c r="A42125" s="9"/>
    </row>
    <row r="42126">
      <c r="A42126" s="9"/>
    </row>
    <row r="42127">
      <c r="A42127" s="9"/>
    </row>
    <row r="42128">
      <c r="A42128" s="9"/>
    </row>
    <row r="42129">
      <c r="A42129" s="9"/>
    </row>
    <row r="42130">
      <c r="A42130" s="9"/>
    </row>
    <row r="42131">
      <c r="A42131" s="9"/>
    </row>
    <row r="42132">
      <c r="A42132" s="9"/>
    </row>
    <row r="42133">
      <c r="A42133" s="9"/>
    </row>
    <row r="42134">
      <c r="A42134" s="9"/>
    </row>
    <row r="42135">
      <c r="A42135" s="9"/>
    </row>
    <row r="42136">
      <c r="A42136" s="9"/>
    </row>
    <row r="42137">
      <c r="A42137" s="9"/>
    </row>
    <row r="42138">
      <c r="A42138" s="9"/>
    </row>
    <row r="42139">
      <c r="A42139" s="9"/>
    </row>
    <row r="42140">
      <c r="A42140" s="9"/>
    </row>
    <row r="42141">
      <c r="A42141" s="9"/>
    </row>
    <row r="42142">
      <c r="A42142" s="9"/>
    </row>
    <row r="42143">
      <c r="A42143" s="9"/>
    </row>
    <row r="42144">
      <c r="A42144" s="9"/>
    </row>
    <row r="42145">
      <c r="A42145" s="9"/>
    </row>
    <row r="42146">
      <c r="A42146" s="9"/>
    </row>
    <row r="42147">
      <c r="A42147" s="9"/>
    </row>
    <row r="42148">
      <c r="A42148" s="9"/>
    </row>
    <row r="42149">
      <c r="A42149" s="9"/>
    </row>
    <row r="42150">
      <c r="A42150" s="9"/>
    </row>
    <row r="42151">
      <c r="A42151" s="9"/>
    </row>
    <row r="42152">
      <c r="A42152" s="9"/>
    </row>
    <row r="42153">
      <c r="A42153" s="9"/>
    </row>
    <row r="42154">
      <c r="A42154" s="9"/>
    </row>
    <row r="42155">
      <c r="A42155" s="9"/>
    </row>
    <row r="42156">
      <c r="A42156" s="9"/>
    </row>
    <row r="42157">
      <c r="A42157" s="9"/>
    </row>
    <row r="42158">
      <c r="A42158" s="9"/>
    </row>
    <row r="42159">
      <c r="A42159" s="9"/>
    </row>
    <row r="42160">
      <c r="A42160" s="9"/>
    </row>
    <row r="42161">
      <c r="A42161" s="9"/>
    </row>
    <row r="42162">
      <c r="A42162" s="9"/>
    </row>
    <row r="42163">
      <c r="A42163" s="9"/>
    </row>
    <row r="42164">
      <c r="A42164" s="9"/>
    </row>
    <row r="42165">
      <c r="A42165" s="9"/>
    </row>
    <row r="42166">
      <c r="A42166" s="9"/>
    </row>
    <row r="42167">
      <c r="A42167" s="9"/>
    </row>
    <row r="42168">
      <c r="A42168" s="9"/>
    </row>
    <row r="42169">
      <c r="A42169" s="9"/>
    </row>
    <row r="42170">
      <c r="A42170" s="9"/>
    </row>
    <row r="42171">
      <c r="A42171" s="9"/>
    </row>
    <row r="42172">
      <c r="A42172" s="9"/>
    </row>
    <row r="42173">
      <c r="A42173" s="9"/>
    </row>
    <row r="42174">
      <c r="A42174" s="9"/>
    </row>
    <row r="42175">
      <c r="A42175" s="9"/>
    </row>
    <row r="42176">
      <c r="A42176" s="9"/>
    </row>
    <row r="42177">
      <c r="A42177" s="9"/>
    </row>
    <row r="42178">
      <c r="A42178" s="9"/>
    </row>
    <row r="42179">
      <c r="A42179" s="9"/>
    </row>
    <row r="42180">
      <c r="A42180" s="9"/>
    </row>
    <row r="42181">
      <c r="A42181" s="9"/>
    </row>
    <row r="42182">
      <c r="A42182" s="9"/>
    </row>
    <row r="42183">
      <c r="A42183" s="9"/>
    </row>
    <row r="42184">
      <c r="A42184" s="9"/>
    </row>
    <row r="42185">
      <c r="A42185" s="9"/>
    </row>
    <row r="42186">
      <c r="A42186" s="9"/>
    </row>
    <row r="42187">
      <c r="A42187" s="9"/>
    </row>
    <row r="42188">
      <c r="A42188" s="9"/>
    </row>
    <row r="42189">
      <c r="A42189" s="9"/>
    </row>
    <row r="42190">
      <c r="A42190" s="9"/>
    </row>
    <row r="42191">
      <c r="A42191" s="9"/>
    </row>
    <row r="42192">
      <c r="A42192" s="9"/>
    </row>
    <row r="42193">
      <c r="A42193" s="9"/>
    </row>
    <row r="42194">
      <c r="A42194" s="9"/>
    </row>
    <row r="42195">
      <c r="A42195" s="9"/>
    </row>
    <row r="42196">
      <c r="A42196" s="9"/>
    </row>
    <row r="42197">
      <c r="A42197" s="9"/>
    </row>
    <row r="42198">
      <c r="A42198" s="9"/>
    </row>
    <row r="42199">
      <c r="A42199" s="9"/>
    </row>
    <row r="42200">
      <c r="A42200" s="9"/>
    </row>
    <row r="42201">
      <c r="A42201" s="9"/>
    </row>
    <row r="42202">
      <c r="A42202" s="9"/>
    </row>
    <row r="42203">
      <c r="A42203" s="9"/>
    </row>
    <row r="42204">
      <c r="A42204" s="9"/>
    </row>
    <row r="42205">
      <c r="A42205" s="9"/>
    </row>
    <row r="42206">
      <c r="A42206" s="9"/>
    </row>
    <row r="42207">
      <c r="A42207" s="9"/>
    </row>
    <row r="42208">
      <c r="A42208" s="9"/>
    </row>
    <row r="42209">
      <c r="A42209" s="9"/>
    </row>
    <row r="42210">
      <c r="A42210" s="9"/>
    </row>
    <row r="42211">
      <c r="A42211" s="9"/>
    </row>
    <row r="42212">
      <c r="A42212" s="9"/>
    </row>
    <row r="42213">
      <c r="A42213" s="9"/>
    </row>
    <row r="42214">
      <c r="A42214" s="9"/>
    </row>
    <row r="42215">
      <c r="A42215" s="9"/>
    </row>
    <row r="42216">
      <c r="A42216" s="9"/>
    </row>
    <row r="42217">
      <c r="A42217" s="9"/>
    </row>
    <row r="42218">
      <c r="A42218" s="9"/>
    </row>
    <row r="42219">
      <c r="A42219" s="9"/>
    </row>
    <row r="42220">
      <c r="A42220" s="9"/>
    </row>
    <row r="42221">
      <c r="A42221" s="9"/>
    </row>
    <row r="42222">
      <c r="A42222" s="9"/>
    </row>
    <row r="42223">
      <c r="A42223" s="9"/>
    </row>
    <row r="42224">
      <c r="A42224" s="9"/>
    </row>
    <row r="42225">
      <c r="A42225" s="9"/>
    </row>
    <row r="42226">
      <c r="A42226" s="9"/>
    </row>
    <row r="42227">
      <c r="A42227" s="9"/>
    </row>
    <row r="42228">
      <c r="A42228" s="9"/>
    </row>
    <row r="42229">
      <c r="A42229" s="9"/>
    </row>
    <row r="42230">
      <c r="A42230" s="9"/>
    </row>
    <row r="42231">
      <c r="A42231" s="9"/>
    </row>
    <row r="42232">
      <c r="A42232" s="9"/>
    </row>
    <row r="42233">
      <c r="A42233" s="9"/>
    </row>
    <row r="42234">
      <c r="A42234" s="9"/>
    </row>
    <row r="42235">
      <c r="A42235" s="9"/>
    </row>
    <row r="42236">
      <c r="A42236" s="9"/>
    </row>
    <row r="42237">
      <c r="A42237" s="9"/>
    </row>
    <row r="42238">
      <c r="A42238" s="9"/>
    </row>
    <row r="42239">
      <c r="A42239" s="9"/>
    </row>
    <row r="42240">
      <c r="A42240" s="9"/>
    </row>
    <row r="42241">
      <c r="A42241" s="9"/>
    </row>
    <row r="42242">
      <c r="A42242" s="9"/>
    </row>
    <row r="42243">
      <c r="A42243" s="9"/>
    </row>
    <row r="42244">
      <c r="A42244" s="9"/>
    </row>
    <row r="42245">
      <c r="A42245" s="9"/>
    </row>
    <row r="42246">
      <c r="A42246" s="9"/>
    </row>
    <row r="42247">
      <c r="A42247" s="9"/>
    </row>
    <row r="42248">
      <c r="A42248" s="9"/>
    </row>
    <row r="42249">
      <c r="A42249" s="9"/>
    </row>
    <row r="42250">
      <c r="A42250" s="9"/>
    </row>
    <row r="42251">
      <c r="A42251" s="9"/>
    </row>
    <row r="42252">
      <c r="A42252" s="9"/>
    </row>
    <row r="42253">
      <c r="A42253" s="9"/>
    </row>
    <row r="42254">
      <c r="A42254" s="9"/>
    </row>
    <row r="42255">
      <c r="A42255" s="9"/>
    </row>
    <row r="42256">
      <c r="A42256" s="9"/>
    </row>
    <row r="42257">
      <c r="A42257" s="9"/>
    </row>
    <row r="42258">
      <c r="A42258" s="9"/>
    </row>
    <row r="42259">
      <c r="A42259" s="9"/>
    </row>
    <row r="42260">
      <c r="A42260" s="9"/>
    </row>
    <row r="42261">
      <c r="A42261" s="9"/>
    </row>
    <row r="42262">
      <c r="A42262" s="9"/>
    </row>
    <row r="42263">
      <c r="A42263" s="9"/>
    </row>
    <row r="42264">
      <c r="A42264" s="9"/>
    </row>
    <row r="42265">
      <c r="A42265" s="9"/>
    </row>
    <row r="42266">
      <c r="A42266" s="9"/>
    </row>
    <row r="42267">
      <c r="A42267" s="9"/>
    </row>
    <row r="42268">
      <c r="A42268" s="9"/>
    </row>
    <row r="42269">
      <c r="A42269" s="9"/>
    </row>
    <row r="42270">
      <c r="A42270" s="9"/>
    </row>
    <row r="42271">
      <c r="A42271" s="9"/>
    </row>
    <row r="42272">
      <c r="A42272" s="9"/>
    </row>
    <row r="42273">
      <c r="A42273" s="9"/>
    </row>
    <row r="42274">
      <c r="A42274" s="9"/>
    </row>
    <row r="42275">
      <c r="A42275" s="9"/>
    </row>
    <row r="42276">
      <c r="A42276" s="9"/>
    </row>
    <row r="42277">
      <c r="A42277" s="9"/>
    </row>
    <row r="42278">
      <c r="A42278" s="9"/>
    </row>
    <row r="42279">
      <c r="A42279" s="9"/>
    </row>
    <row r="42280">
      <c r="A42280" s="9"/>
    </row>
    <row r="42281">
      <c r="A42281" s="9"/>
    </row>
    <row r="42282">
      <c r="A42282" s="9"/>
    </row>
    <row r="42283">
      <c r="A42283" s="9"/>
    </row>
    <row r="42284">
      <c r="A42284" s="9"/>
    </row>
    <row r="42285">
      <c r="A42285" s="9"/>
    </row>
    <row r="42286">
      <c r="A42286" s="9"/>
    </row>
    <row r="42287">
      <c r="A42287" s="9"/>
    </row>
    <row r="42288">
      <c r="A42288" s="9"/>
    </row>
    <row r="42289">
      <c r="A42289" s="9"/>
    </row>
    <row r="42290">
      <c r="A42290" s="9"/>
    </row>
    <row r="42291">
      <c r="A42291" s="9"/>
    </row>
    <row r="42292">
      <c r="A42292" s="9"/>
    </row>
    <row r="42293">
      <c r="A42293" s="9"/>
    </row>
    <row r="42294">
      <c r="A42294" s="9"/>
    </row>
    <row r="42295">
      <c r="A42295" s="9"/>
    </row>
    <row r="42296">
      <c r="A42296" s="9"/>
    </row>
    <row r="42297">
      <c r="A42297" s="9"/>
    </row>
    <row r="42298">
      <c r="A42298" s="9"/>
    </row>
    <row r="42299">
      <c r="A42299" s="9"/>
    </row>
    <row r="42300">
      <c r="A42300" s="9"/>
    </row>
    <row r="42301">
      <c r="A42301" s="9"/>
    </row>
    <row r="42302">
      <c r="A42302" s="9"/>
    </row>
    <row r="42303">
      <c r="A42303" s="9"/>
    </row>
    <row r="42304">
      <c r="A42304" s="9"/>
    </row>
    <row r="42305">
      <c r="A42305" s="9"/>
    </row>
    <row r="42306">
      <c r="A42306" s="9"/>
    </row>
    <row r="42307">
      <c r="A42307" s="9"/>
    </row>
    <row r="42308">
      <c r="A42308" s="9"/>
    </row>
    <row r="42309">
      <c r="A42309" s="9"/>
    </row>
    <row r="42310">
      <c r="A42310" s="9"/>
    </row>
    <row r="42311">
      <c r="A42311" s="9"/>
    </row>
    <row r="42312">
      <c r="A42312" s="9"/>
    </row>
    <row r="42313">
      <c r="A42313" s="9"/>
    </row>
    <row r="42314">
      <c r="A42314" s="9"/>
    </row>
    <row r="42315">
      <c r="A42315" s="9"/>
    </row>
    <row r="42316">
      <c r="A42316" s="9"/>
    </row>
    <row r="42317">
      <c r="A42317" s="9"/>
    </row>
    <row r="42318">
      <c r="A42318" s="9"/>
    </row>
    <row r="42319">
      <c r="A42319" s="9"/>
    </row>
    <row r="42320">
      <c r="A42320" s="9"/>
    </row>
    <row r="42321">
      <c r="A42321" s="9"/>
    </row>
    <row r="42322">
      <c r="A42322" s="9"/>
    </row>
    <row r="42323">
      <c r="A42323" s="9"/>
    </row>
    <row r="42324">
      <c r="A42324" s="9"/>
    </row>
    <row r="42325">
      <c r="A42325" s="9"/>
    </row>
    <row r="42326">
      <c r="A42326" s="9"/>
    </row>
    <row r="42327">
      <c r="A42327" s="9"/>
    </row>
    <row r="42328">
      <c r="A42328" s="9"/>
    </row>
    <row r="42329">
      <c r="A42329" s="9"/>
    </row>
    <row r="42330">
      <c r="A42330" s="9"/>
    </row>
    <row r="42331">
      <c r="A42331" s="9"/>
    </row>
    <row r="42332">
      <c r="A42332" s="9"/>
    </row>
    <row r="42333">
      <c r="A42333" s="9"/>
    </row>
    <row r="42334">
      <c r="A42334" s="9"/>
    </row>
    <row r="42335">
      <c r="A42335" s="9"/>
    </row>
    <row r="42336">
      <c r="A42336" s="9"/>
    </row>
    <row r="42337">
      <c r="A42337" s="9"/>
    </row>
    <row r="42338">
      <c r="A42338" s="9"/>
    </row>
    <row r="42339">
      <c r="A42339" s="9"/>
    </row>
    <row r="42340">
      <c r="A42340" s="9"/>
    </row>
    <row r="42341">
      <c r="A42341" s="9"/>
    </row>
    <row r="42342">
      <c r="A42342" s="9"/>
    </row>
    <row r="42343">
      <c r="A42343" s="9"/>
    </row>
    <row r="42344">
      <c r="A42344" s="9"/>
    </row>
    <row r="42345">
      <c r="A42345" s="9"/>
    </row>
    <row r="42346">
      <c r="A42346" s="9"/>
    </row>
    <row r="42347">
      <c r="A42347" s="9"/>
    </row>
    <row r="42348">
      <c r="A42348" s="9"/>
    </row>
    <row r="42349">
      <c r="A42349" s="9"/>
    </row>
    <row r="42350">
      <c r="A42350" s="9"/>
    </row>
    <row r="42351">
      <c r="A42351" s="9"/>
    </row>
    <row r="42352">
      <c r="A42352" s="9"/>
    </row>
    <row r="42353">
      <c r="A42353" s="9"/>
    </row>
    <row r="42354">
      <c r="A42354" s="9"/>
    </row>
    <row r="42355">
      <c r="A42355" s="9"/>
    </row>
    <row r="42356">
      <c r="A42356" s="9"/>
    </row>
    <row r="42357">
      <c r="A42357" s="9"/>
    </row>
    <row r="42358">
      <c r="A42358" s="9"/>
    </row>
    <row r="42359">
      <c r="A42359" s="9"/>
    </row>
    <row r="42360">
      <c r="A42360" s="9"/>
    </row>
    <row r="42361">
      <c r="A42361" s="9"/>
    </row>
    <row r="42362">
      <c r="A42362" s="9"/>
    </row>
    <row r="42363">
      <c r="A42363" s="9"/>
    </row>
    <row r="42364">
      <c r="A42364" s="9"/>
    </row>
    <row r="42365">
      <c r="A42365" s="9"/>
    </row>
    <row r="42366">
      <c r="A42366" s="9"/>
    </row>
    <row r="42367">
      <c r="A42367" s="9"/>
    </row>
    <row r="42368">
      <c r="A42368" s="9"/>
    </row>
    <row r="42369">
      <c r="A42369" s="9"/>
    </row>
    <row r="42370">
      <c r="A42370" s="9"/>
    </row>
    <row r="42371">
      <c r="A42371" s="9"/>
    </row>
    <row r="42372">
      <c r="A42372" s="9"/>
    </row>
    <row r="42373">
      <c r="A42373" s="9"/>
    </row>
    <row r="42374">
      <c r="A42374" s="9"/>
    </row>
    <row r="42375">
      <c r="A42375" s="9"/>
    </row>
    <row r="42376">
      <c r="A42376" s="9"/>
    </row>
    <row r="42377">
      <c r="A42377" s="9"/>
    </row>
    <row r="42378">
      <c r="A42378" s="9"/>
    </row>
    <row r="42379">
      <c r="A42379" s="9"/>
    </row>
    <row r="42380">
      <c r="A42380" s="9"/>
    </row>
    <row r="42381">
      <c r="A42381" s="9"/>
    </row>
    <row r="42382">
      <c r="A42382" s="9"/>
    </row>
    <row r="42383">
      <c r="A42383" s="9"/>
    </row>
    <row r="42384">
      <c r="A42384" s="9"/>
    </row>
    <row r="42385">
      <c r="A42385" s="9"/>
    </row>
    <row r="42386">
      <c r="A42386" s="9"/>
    </row>
    <row r="42387">
      <c r="A42387" s="9"/>
    </row>
    <row r="42388">
      <c r="A42388" s="9"/>
    </row>
    <row r="42389">
      <c r="A42389" s="9"/>
    </row>
    <row r="42390">
      <c r="A42390" s="9"/>
    </row>
    <row r="42391">
      <c r="A42391" s="9"/>
    </row>
    <row r="42392">
      <c r="A42392" s="9"/>
    </row>
    <row r="42393">
      <c r="A42393" s="9"/>
    </row>
    <row r="42394">
      <c r="A42394" s="9"/>
    </row>
    <row r="42395">
      <c r="A42395" s="9"/>
    </row>
    <row r="42396">
      <c r="A42396" s="9"/>
    </row>
    <row r="42397">
      <c r="A42397" s="9"/>
    </row>
    <row r="42398">
      <c r="A42398" s="9"/>
    </row>
    <row r="42399">
      <c r="A42399" s="9"/>
    </row>
    <row r="42400">
      <c r="A42400" s="9"/>
    </row>
    <row r="42401">
      <c r="A42401" s="9"/>
    </row>
    <row r="42402">
      <c r="A42402" s="9"/>
    </row>
    <row r="42403">
      <c r="A42403" s="9"/>
    </row>
    <row r="42404">
      <c r="A42404" s="9"/>
    </row>
    <row r="42405">
      <c r="A42405" s="9"/>
    </row>
    <row r="42406">
      <c r="A42406" s="9"/>
    </row>
    <row r="42407">
      <c r="A42407" s="9"/>
    </row>
    <row r="42408">
      <c r="A42408" s="9"/>
    </row>
    <row r="42409">
      <c r="A42409" s="9"/>
    </row>
    <row r="42410">
      <c r="A42410" s="9"/>
    </row>
    <row r="42411">
      <c r="A42411" s="9"/>
    </row>
    <row r="42412">
      <c r="A42412" s="9"/>
    </row>
    <row r="42413">
      <c r="A42413" s="9"/>
    </row>
    <row r="42414">
      <c r="A42414" s="9"/>
    </row>
    <row r="42415">
      <c r="A42415" s="9"/>
    </row>
    <row r="42416">
      <c r="A42416" s="9"/>
    </row>
    <row r="42417">
      <c r="A42417" s="9"/>
    </row>
    <row r="42418">
      <c r="A42418" s="9"/>
    </row>
    <row r="42419">
      <c r="A42419" s="9"/>
    </row>
    <row r="42420">
      <c r="A42420" s="9"/>
    </row>
    <row r="42421">
      <c r="A42421" s="9"/>
    </row>
    <row r="42422">
      <c r="A42422" s="9"/>
    </row>
    <row r="42423">
      <c r="A42423" s="9"/>
    </row>
    <row r="42424">
      <c r="A42424" s="9"/>
    </row>
    <row r="42425">
      <c r="A42425" s="9"/>
    </row>
    <row r="42426">
      <c r="A42426" s="9"/>
    </row>
    <row r="42427">
      <c r="A42427" s="9"/>
    </row>
    <row r="42428">
      <c r="A42428" s="9"/>
    </row>
    <row r="42429">
      <c r="A42429" s="9"/>
    </row>
    <row r="42430">
      <c r="A42430" s="9"/>
    </row>
    <row r="42431">
      <c r="A42431" s="9"/>
    </row>
    <row r="42432">
      <c r="A42432" s="9"/>
    </row>
    <row r="42433">
      <c r="A42433" s="9"/>
    </row>
    <row r="42434">
      <c r="A42434" s="9"/>
    </row>
    <row r="42435">
      <c r="A42435" s="9"/>
    </row>
    <row r="42436">
      <c r="A42436" s="9"/>
    </row>
    <row r="42437">
      <c r="A42437" s="9"/>
    </row>
    <row r="42438">
      <c r="A42438" s="9"/>
    </row>
    <row r="42439">
      <c r="A42439" s="9"/>
    </row>
    <row r="42440">
      <c r="A42440" s="9"/>
    </row>
    <row r="42441">
      <c r="A42441" s="9"/>
    </row>
    <row r="42442">
      <c r="A42442" s="9"/>
    </row>
    <row r="42443">
      <c r="A42443" s="9"/>
    </row>
    <row r="42444">
      <c r="A42444" s="9"/>
    </row>
    <row r="42445">
      <c r="A42445" s="9"/>
    </row>
    <row r="42446">
      <c r="A42446" s="9"/>
    </row>
    <row r="42447">
      <c r="A42447" s="9"/>
    </row>
    <row r="42448">
      <c r="A42448" s="9"/>
    </row>
    <row r="42449">
      <c r="A42449" s="9"/>
    </row>
    <row r="42450">
      <c r="A42450" s="9"/>
    </row>
    <row r="42451">
      <c r="A42451" s="9"/>
    </row>
    <row r="42452">
      <c r="A42452" s="9"/>
    </row>
    <row r="42453">
      <c r="A42453" s="9"/>
    </row>
    <row r="42454">
      <c r="A42454" s="9"/>
    </row>
    <row r="42455">
      <c r="A42455" s="9"/>
    </row>
    <row r="42456">
      <c r="A42456" s="9"/>
    </row>
    <row r="42457">
      <c r="A42457" s="9"/>
    </row>
    <row r="42458">
      <c r="A42458" s="9"/>
    </row>
    <row r="42459">
      <c r="A42459" s="9"/>
    </row>
    <row r="42460">
      <c r="A42460" s="9"/>
    </row>
    <row r="42461">
      <c r="A42461" s="9"/>
    </row>
    <row r="42462">
      <c r="A42462" s="9"/>
    </row>
    <row r="42463">
      <c r="A42463" s="9"/>
    </row>
    <row r="42464">
      <c r="A42464" s="9"/>
    </row>
    <row r="42465">
      <c r="A42465" s="9"/>
    </row>
    <row r="42466">
      <c r="A42466" s="9"/>
    </row>
    <row r="42467">
      <c r="A42467" s="9"/>
    </row>
    <row r="42468">
      <c r="A42468" s="9"/>
    </row>
    <row r="42469">
      <c r="A42469" s="9"/>
    </row>
    <row r="42470">
      <c r="A42470" s="9"/>
    </row>
    <row r="42471">
      <c r="A42471" s="9"/>
    </row>
    <row r="42472">
      <c r="A42472" s="9"/>
    </row>
    <row r="42473">
      <c r="A42473" s="9"/>
    </row>
    <row r="42474">
      <c r="A42474" s="9"/>
    </row>
    <row r="42475">
      <c r="A42475" s="9"/>
    </row>
    <row r="42476">
      <c r="A42476" s="9"/>
    </row>
    <row r="42477">
      <c r="A42477" s="9"/>
    </row>
    <row r="42478">
      <c r="A42478" s="9"/>
    </row>
    <row r="42479">
      <c r="A42479" s="9"/>
    </row>
    <row r="42480">
      <c r="A42480" s="9"/>
    </row>
    <row r="42481">
      <c r="A42481" s="9"/>
    </row>
    <row r="42482">
      <c r="A42482" s="9"/>
    </row>
    <row r="42483">
      <c r="A42483" s="9"/>
    </row>
    <row r="42484">
      <c r="A42484" s="9"/>
    </row>
    <row r="42485">
      <c r="A42485" s="9"/>
    </row>
    <row r="42486">
      <c r="A42486" s="9"/>
    </row>
    <row r="42487">
      <c r="A42487" s="9"/>
    </row>
    <row r="42488">
      <c r="A42488" s="9"/>
    </row>
    <row r="42489">
      <c r="A42489" s="9"/>
    </row>
    <row r="42490">
      <c r="A42490" s="9"/>
    </row>
    <row r="42491">
      <c r="A42491" s="9"/>
    </row>
    <row r="42492">
      <c r="A42492" s="9"/>
    </row>
    <row r="42493">
      <c r="A42493" s="9"/>
    </row>
    <row r="42494">
      <c r="A42494" s="9"/>
    </row>
    <row r="42495">
      <c r="A42495" s="9"/>
    </row>
    <row r="42496">
      <c r="A42496" s="9"/>
    </row>
    <row r="42497">
      <c r="A42497" s="9"/>
    </row>
    <row r="42498">
      <c r="A42498" s="9"/>
    </row>
    <row r="42499">
      <c r="A42499" s="9"/>
    </row>
    <row r="42500">
      <c r="A42500" s="9"/>
    </row>
    <row r="42501">
      <c r="A42501" s="9"/>
    </row>
    <row r="42502">
      <c r="A42502" s="9"/>
    </row>
    <row r="42503">
      <c r="A42503" s="9"/>
    </row>
    <row r="42504">
      <c r="A42504" s="9"/>
    </row>
    <row r="42505">
      <c r="A42505" s="9"/>
    </row>
    <row r="42506">
      <c r="A42506" s="9"/>
    </row>
    <row r="42507">
      <c r="A42507" s="9"/>
    </row>
    <row r="42508">
      <c r="A42508" s="9"/>
    </row>
    <row r="42509">
      <c r="A42509" s="9"/>
    </row>
    <row r="42510">
      <c r="A42510" s="9"/>
    </row>
    <row r="42511">
      <c r="A42511" s="9"/>
    </row>
    <row r="42512">
      <c r="A42512" s="9"/>
    </row>
    <row r="42513">
      <c r="A42513" s="9"/>
    </row>
    <row r="42514">
      <c r="A42514" s="9"/>
    </row>
    <row r="42515">
      <c r="A42515" s="9"/>
    </row>
    <row r="42516">
      <c r="A42516" s="9"/>
    </row>
    <row r="42517">
      <c r="A42517" s="9"/>
    </row>
    <row r="42518">
      <c r="A42518" s="9"/>
    </row>
    <row r="42519">
      <c r="A42519" s="9"/>
    </row>
    <row r="42520">
      <c r="A42520" s="9"/>
    </row>
    <row r="42521">
      <c r="A42521" s="9"/>
    </row>
    <row r="42522">
      <c r="A42522" s="9"/>
    </row>
    <row r="42523">
      <c r="A42523" s="9"/>
    </row>
    <row r="42524">
      <c r="A42524" s="9"/>
    </row>
    <row r="42525">
      <c r="A42525" s="9"/>
    </row>
    <row r="42526">
      <c r="A42526" s="9"/>
    </row>
    <row r="42527">
      <c r="A42527" s="9"/>
    </row>
    <row r="42528">
      <c r="A42528" s="9"/>
    </row>
    <row r="42529">
      <c r="A42529" s="9"/>
    </row>
    <row r="42530">
      <c r="A42530" s="9"/>
    </row>
    <row r="42531">
      <c r="A42531" s="9"/>
    </row>
    <row r="42532">
      <c r="A42532" s="9"/>
    </row>
    <row r="42533">
      <c r="A42533" s="9"/>
    </row>
    <row r="42534">
      <c r="A42534" s="9"/>
    </row>
    <row r="42535">
      <c r="A42535" s="9"/>
    </row>
    <row r="42536">
      <c r="A42536" s="9"/>
    </row>
    <row r="42537">
      <c r="A42537" s="9"/>
    </row>
    <row r="42538">
      <c r="A42538" s="9"/>
    </row>
    <row r="42539">
      <c r="A42539" s="9"/>
    </row>
    <row r="42540">
      <c r="A42540" s="9"/>
    </row>
    <row r="42541">
      <c r="A42541" s="9"/>
    </row>
    <row r="42542">
      <c r="A42542" s="9"/>
    </row>
    <row r="42543">
      <c r="A42543" s="9"/>
    </row>
    <row r="42544">
      <c r="A42544" s="9"/>
    </row>
    <row r="42545">
      <c r="A42545" s="9"/>
    </row>
    <row r="42546">
      <c r="A42546" s="9"/>
    </row>
    <row r="42547">
      <c r="A42547" s="9"/>
    </row>
    <row r="42548">
      <c r="A42548" s="9"/>
    </row>
    <row r="42549">
      <c r="A42549" s="9"/>
    </row>
    <row r="42550">
      <c r="A42550" s="9"/>
    </row>
    <row r="42551">
      <c r="A42551" s="9"/>
    </row>
    <row r="42552">
      <c r="A42552" s="9"/>
    </row>
    <row r="42553">
      <c r="A42553" s="9"/>
    </row>
    <row r="42554">
      <c r="A42554" s="9"/>
    </row>
    <row r="42555">
      <c r="A42555" s="9"/>
    </row>
    <row r="42556">
      <c r="A42556" s="9"/>
    </row>
    <row r="42557">
      <c r="A42557" s="9"/>
    </row>
    <row r="42558">
      <c r="A42558" s="9"/>
    </row>
    <row r="42559">
      <c r="A42559" s="9"/>
    </row>
    <row r="42560">
      <c r="A42560" s="9"/>
    </row>
    <row r="42561">
      <c r="A42561" s="9"/>
    </row>
    <row r="42562">
      <c r="A42562" s="9"/>
    </row>
    <row r="42563">
      <c r="A42563" s="9"/>
    </row>
    <row r="42564">
      <c r="A42564" s="9"/>
    </row>
    <row r="42565">
      <c r="A42565" s="9"/>
    </row>
    <row r="42566">
      <c r="A42566" s="9"/>
    </row>
    <row r="42567">
      <c r="A42567" s="9"/>
    </row>
    <row r="42568">
      <c r="A42568" s="9"/>
    </row>
    <row r="42569">
      <c r="A42569" s="9"/>
    </row>
    <row r="42570">
      <c r="A42570" s="9"/>
    </row>
    <row r="42571">
      <c r="A42571" s="9"/>
    </row>
    <row r="42572">
      <c r="A42572" s="9"/>
    </row>
    <row r="42573">
      <c r="A42573" s="9"/>
    </row>
    <row r="42574">
      <c r="A42574" s="9"/>
    </row>
    <row r="42575">
      <c r="A42575" s="9"/>
    </row>
    <row r="42576">
      <c r="A42576" s="9"/>
    </row>
    <row r="42577">
      <c r="A42577" s="9"/>
    </row>
    <row r="42578">
      <c r="A42578" s="9"/>
    </row>
    <row r="42579">
      <c r="A42579" s="9"/>
    </row>
    <row r="42580">
      <c r="A42580" s="9"/>
    </row>
    <row r="42581">
      <c r="A42581" s="9"/>
    </row>
    <row r="42582">
      <c r="A42582" s="9"/>
    </row>
    <row r="42583">
      <c r="A42583" s="9"/>
    </row>
    <row r="42584">
      <c r="A42584" s="9"/>
    </row>
    <row r="42585">
      <c r="A42585" s="9"/>
    </row>
    <row r="42586">
      <c r="A42586" s="9"/>
    </row>
    <row r="42587">
      <c r="A42587" s="9"/>
    </row>
    <row r="42588">
      <c r="A42588" s="9"/>
    </row>
    <row r="42589">
      <c r="A42589" s="9"/>
    </row>
    <row r="42590">
      <c r="A42590" s="9"/>
    </row>
    <row r="42591">
      <c r="A42591" s="9"/>
    </row>
    <row r="42592">
      <c r="A42592" s="9"/>
    </row>
    <row r="42593">
      <c r="A42593" s="9"/>
    </row>
    <row r="42594">
      <c r="A42594" s="9"/>
    </row>
    <row r="42595">
      <c r="A42595" s="9"/>
    </row>
    <row r="42596">
      <c r="A42596" s="9"/>
    </row>
    <row r="42597">
      <c r="A42597" s="9"/>
    </row>
    <row r="42598">
      <c r="A42598" s="9"/>
    </row>
    <row r="42599">
      <c r="A42599" s="9"/>
    </row>
    <row r="42600">
      <c r="A42600" s="9"/>
    </row>
    <row r="42601">
      <c r="A42601" s="9"/>
    </row>
    <row r="42602">
      <c r="A42602" s="9"/>
    </row>
    <row r="42603">
      <c r="A42603" s="9"/>
    </row>
    <row r="42604">
      <c r="A42604" s="9"/>
    </row>
    <row r="42605">
      <c r="A42605" s="9"/>
    </row>
    <row r="42606">
      <c r="A42606" s="9"/>
    </row>
    <row r="42607">
      <c r="A42607" s="9"/>
    </row>
    <row r="42608">
      <c r="A42608" s="9"/>
    </row>
    <row r="42609">
      <c r="A42609" s="9"/>
    </row>
    <row r="42610">
      <c r="A42610" s="9"/>
    </row>
    <row r="42611">
      <c r="A42611" s="9"/>
    </row>
    <row r="42612">
      <c r="A42612" s="9"/>
    </row>
    <row r="42613">
      <c r="A42613" s="9"/>
    </row>
    <row r="42614">
      <c r="A42614" s="9"/>
    </row>
    <row r="42615">
      <c r="A42615" s="9"/>
    </row>
    <row r="42616">
      <c r="A42616" s="9"/>
    </row>
    <row r="42617">
      <c r="A42617" s="9"/>
    </row>
    <row r="42618">
      <c r="A42618" s="9"/>
    </row>
    <row r="42619">
      <c r="A42619" s="9"/>
    </row>
    <row r="42620">
      <c r="A42620" s="9"/>
    </row>
    <row r="42621">
      <c r="A42621" s="9"/>
    </row>
    <row r="42622">
      <c r="A42622" s="9"/>
    </row>
    <row r="42623">
      <c r="A42623" s="9"/>
    </row>
    <row r="42624">
      <c r="A42624" s="9"/>
    </row>
    <row r="42625">
      <c r="A42625" s="9"/>
    </row>
    <row r="42626">
      <c r="A42626" s="9"/>
    </row>
    <row r="42627">
      <c r="A42627" s="9"/>
    </row>
    <row r="42628">
      <c r="A42628" s="9"/>
    </row>
    <row r="42629">
      <c r="A42629" s="9"/>
    </row>
    <row r="42630">
      <c r="A42630" s="9"/>
    </row>
    <row r="42631">
      <c r="A42631" s="9"/>
    </row>
    <row r="42632">
      <c r="A42632" s="9"/>
    </row>
    <row r="42633">
      <c r="A42633" s="9"/>
    </row>
    <row r="42634">
      <c r="A42634" s="9"/>
    </row>
    <row r="42635">
      <c r="A42635" s="9"/>
    </row>
    <row r="42636">
      <c r="A42636" s="9"/>
    </row>
    <row r="42637">
      <c r="A42637" s="9"/>
    </row>
    <row r="42638">
      <c r="A42638" s="9"/>
    </row>
    <row r="42639">
      <c r="A42639" s="9"/>
    </row>
    <row r="42640">
      <c r="A42640" s="9"/>
    </row>
    <row r="42641">
      <c r="A42641" s="9"/>
    </row>
    <row r="42642">
      <c r="A42642" s="9"/>
    </row>
    <row r="42643">
      <c r="A42643" s="9"/>
    </row>
    <row r="42644">
      <c r="A42644" s="9"/>
    </row>
    <row r="42645">
      <c r="A42645" s="9"/>
    </row>
    <row r="42646">
      <c r="A42646" s="9"/>
    </row>
    <row r="42647">
      <c r="A42647" s="9"/>
    </row>
    <row r="42648">
      <c r="A42648" s="9"/>
    </row>
    <row r="42649">
      <c r="A42649" s="9"/>
    </row>
    <row r="42650">
      <c r="A42650" s="9"/>
    </row>
    <row r="42651">
      <c r="A42651" s="9"/>
    </row>
    <row r="42652">
      <c r="A42652" s="9"/>
    </row>
    <row r="42653">
      <c r="A42653" s="9"/>
    </row>
    <row r="42654">
      <c r="A42654" s="9"/>
    </row>
    <row r="42655">
      <c r="A42655" s="9"/>
    </row>
    <row r="42656">
      <c r="A42656" s="9"/>
    </row>
    <row r="42657">
      <c r="A42657" s="9"/>
    </row>
    <row r="42658">
      <c r="A42658" s="9"/>
    </row>
    <row r="42659">
      <c r="A42659" s="9"/>
    </row>
    <row r="42660">
      <c r="A42660" s="9"/>
    </row>
    <row r="42661">
      <c r="A42661" s="9"/>
    </row>
    <row r="42662">
      <c r="A42662" s="9"/>
    </row>
    <row r="42663">
      <c r="A42663" s="9"/>
    </row>
    <row r="42664">
      <c r="A42664" s="9"/>
    </row>
    <row r="42665">
      <c r="A42665" s="9"/>
    </row>
    <row r="42666">
      <c r="A42666" s="9"/>
    </row>
    <row r="42667">
      <c r="A42667" s="9"/>
    </row>
    <row r="42668">
      <c r="A42668" s="9"/>
    </row>
    <row r="42669">
      <c r="A42669" s="9"/>
    </row>
    <row r="42670">
      <c r="A42670" s="9"/>
    </row>
    <row r="42671">
      <c r="A42671" s="9"/>
    </row>
    <row r="42672">
      <c r="A42672" s="9"/>
    </row>
    <row r="42673">
      <c r="A42673" s="9"/>
    </row>
    <row r="42674">
      <c r="A42674" s="9"/>
    </row>
    <row r="42675">
      <c r="A42675" s="9"/>
    </row>
    <row r="42676">
      <c r="A42676" s="9"/>
    </row>
    <row r="42677">
      <c r="A42677" s="9"/>
    </row>
    <row r="42678">
      <c r="A42678" s="9"/>
    </row>
    <row r="42679">
      <c r="A42679" s="9"/>
    </row>
    <row r="42680">
      <c r="A42680" s="9"/>
    </row>
    <row r="42681">
      <c r="A42681" s="9"/>
    </row>
    <row r="42682">
      <c r="A42682" s="9"/>
    </row>
    <row r="42683">
      <c r="A42683" s="9"/>
    </row>
    <row r="42684">
      <c r="A42684" s="9"/>
    </row>
    <row r="42685">
      <c r="A42685" s="9"/>
    </row>
    <row r="42686">
      <c r="A42686" s="9"/>
    </row>
    <row r="42687">
      <c r="A42687" s="9"/>
    </row>
    <row r="42688">
      <c r="A42688" s="9"/>
    </row>
    <row r="42689">
      <c r="A42689" s="9"/>
    </row>
    <row r="42690">
      <c r="A42690" s="9"/>
    </row>
    <row r="42691">
      <c r="A42691" s="9"/>
    </row>
    <row r="42692">
      <c r="A42692" s="9"/>
    </row>
    <row r="42693">
      <c r="A42693" s="9"/>
    </row>
    <row r="42694">
      <c r="A42694" s="9"/>
    </row>
    <row r="42695">
      <c r="A42695" s="9"/>
    </row>
    <row r="42696">
      <c r="A42696" s="9"/>
    </row>
    <row r="42697">
      <c r="A42697" s="9"/>
    </row>
    <row r="42698">
      <c r="A42698" s="9"/>
    </row>
    <row r="42699">
      <c r="A42699" s="9"/>
    </row>
    <row r="42700">
      <c r="A42700" s="9"/>
    </row>
    <row r="42701">
      <c r="A42701" s="9"/>
    </row>
    <row r="42702">
      <c r="A42702" s="9"/>
    </row>
    <row r="42703">
      <c r="A42703" s="9"/>
    </row>
    <row r="42704">
      <c r="A42704" s="9"/>
    </row>
    <row r="42705">
      <c r="A42705" s="9"/>
    </row>
    <row r="42706">
      <c r="A42706" s="9"/>
    </row>
    <row r="42707">
      <c r="A42707" s="9"/>
    </row>
    <row r="42708">
      <c r="A42708" s="9"/>
    </row>
    <row r="42709">
      <c r="A42709" s="9"/>
    </row>
    <row r="42710">
      <c r="A42710" s="9"/>
    </row>
    <row r="42711">
      <c r="A42711" s="9"/>
    </row>
    <row r="42712">
      <c r="A42712" s="9"/>
    </row>
    <row r="42713">
      <c r="A42713" s="9"/>
    </row>
    <row r="42714">
      <c r="A42714" s="9"/>
    </row>
    <row r="42715">
      <c r="A42715" s="9"/>
    </row>
    <row r="42716">
      <c r="A42716" s="9"/>
    </row>
    <row r="42717">
      <c r="A42717" s="9"/>
    </row>
    <row r="42718">
      <c r="A42718" s="9"/>
    </row>
    <row r="42719">
      <c r="A42719" s="9"/>
    </row>
    <row r="42720">
      <c r="A42720" s="9"/>
    </row>
    <row r="42721">
      <c r="A42721" s="9"/>
    </row>
    <row r="42722">
      <c r="A42722" s="9"/>
    </row>
    <row r="42723">
      <c r="A42723" s="9"/>
    </row>
    <row r="42724">
      <c r="A42724" s="9"/>
    </row>
    <row r="42725">
      <c r="A42725" s="9"/>
    </row>
    <row r="42726">
      <c r="A42726" s="9"/>
    </row>
    <row r="42727">
      <c r="A42727" s="9"/>
    </row>
    <row r="42728">
      <c r="A42728" s="9"/>
    </row>
    <row r="42729">
      <c r="A42729" s="9"/>
    </row>
    <row r="42730">
      <c r="A42730" s="9"/>
    </row>
    <row r="42731">
      <c r="A42731" s="9"/>
    </row>
    <row r="42732">
      <c r="A42732" s="9"/>
    </row>
    <row r="42733">
      <c r="A42733" s="9"/>
    </row>
    <row r="42734">
      <c r="A42734" s="9"/>
    </row>
    <row r="42735">
      <c r="A42735" s="9"/>
    </row>
    <row r="42736">
      <c r="A42736" s="9"/>
    </row>
    <row r="42737">
      <c r="A42737" s="9"/>
    </row>
    <row r="42738">
      <c r="A42738" s="9"/>
    </row>
    <row r="42739">
      <c r="A42739" s="9"/>
    </row>
    <row r="42740">
      <c r="A42740" s="9"/>
    </row>
    <row r="42741">
      <c r="A42741" s="9"/>
    </row>
    <row r="42742">
      <c r="A42742" s="9"/>
    </row>
    <row r="42743">
      <c r="A42743" s="9"/>
    </row>
    <row r="42744">
      <c r="A42744" s="9"/>
    </row>
    <row r="42745">
      <c r="A42745" s="9"/>
    </row>
    <row r="42746">
      <c r="A42746" s="9"/>
    </row>
    <row r="42747">
      <c r="A42747" s="9"/>
    </row>
    <row r="42748">
      <c r="A42748" s="9"/>
    </row>
    <row r="42749">
      <c r="A42749" s="9"/>
    </row>
    <row r="42750">
      <c r="A42750" s="9"/>
    </row>
    <row r="42751">
      <c r="A42751" s="9"/>
    </row>
    <row r="42752">
      <c r="A42752" s="9"/>
    </row>
    <row r="42753">
      <c r="A42753" s="9"/>
    </row>
    <row r="42754">
      <c r="A42754" s="9"/>
    </row>
    <row r="42755">
      <c r="A42755" s="9"/>
    </row>
    <row r="42756">
      <c r="A42756" s="9"/>
    </row>
    <row r="42757">
      <c r="A42757" s="9"/>
    </row>
    <row r="42758">
      <c r="A42758" s="9"/>
    </row>
    <row r="42759">
      <c r="A42759" s="9"/>
    </row>
    <row r="42760">
      <c r="A42760" s="9"/>
    </row>
    <row r="42761">
      <c r="A42761" s="9"/>
    </row>
    <row r="42762">
      <c r="A42762" s="9"/>
    </row>
    <row r="42763">
      <c r="A42763" s="9"/>
    </row>
    <row r="42764">
      <c r="A42764" s="9"/>
    </row>
    <row r="42765">
      <c r="A42765" s="9"/>
    </row>
    <row r="42766">
      <c r="A42766" s="9"/>
    </row>
    <row r="42767">
      <c r="A42767" s="9"/>
    </row>
    <row r="42768">
      <c r="A42768" s="9"/>
    </row>
    <row r="42769">
      <c r="A42769" s="9"/>
    </row>
    <row r="42770">
      <c r="A42770" s="9"/>
    </row>
    <row r="42771">
      <c r="A42771" s="9"/>
    </row>
    <row r="42772">
      <c r="A42772" s="9"/>
    </row>
    <row r="42773">
      <c r="A42773" s="9"/>
    </row>
    <row r="42774">
      <c r="A42774" s="9"/>
    </row>
    <row r="42775">
      <c r="A42775" s="9"/>
    </row>
    <row r="42776">
      <c r="A42776" s="9"/>
    </row>
    <row r="42777">
      <c r="A42777" s="9"/>
    </row>
    <row r="42778">
      <c r="A42778" s="9"/>
    </row>
    <row r="42779">
      <c r="A42779" s="9"/>
    </row>
    <row r="42780">
      <c r="A42780" s="9"/>
    </row>
    <row r="42781">
      <c r="A42781" s="9"/>
    </row>
    <row r="42782">
      <c r="A42782" s="9"/>
    </row>
    <row r="42783">
      <c r="A42783" s="9"/>
    </row>
    <row r="42784">
      <c r="A42784" s="9"/>
    </row>
    <row r="42785">
      <c r="A42785" s="9"/>
    </row>
    <row r="42786">
      <c r="A42786" s="9"/>
    </row>
    <row r="42787">
      <c r="A42787" s="9"/>
    </row>
    <row r="42788">
      <c r="A42788" s="9"/>
    </row>
    <row r="42789">
      <c r="A42789" s="9"/>
    </row>
    <row r="42790">
      <c r="A42790" s="9"/>
    </row>
    <row r="42791">
      <c r="A42791" s="9"/>
    </row>
    <row r="42792">
      <c r="A42792" s="9"/>
    </row>
    <row r="42793">
      <c r="A42793" s="9"/>
    </row>
    <row r="42794">
      <c r="A42794" s="9"/>
    </row>
    <row r="42795">
      <c r="A42795" s="9"/>
    </row>
    <row r="42796">
      <c r="A42796" s="9"/>
    </row>
    <row r="42797">
      <c r="A42797" s="9"/>
    </row>
    <row r="42798">
      <c r="A42798" s="9"/>
    </row>
    <row r="42799">
      <c r="A42799" s="9"/>
    </row>
    <row r="42800">
      <c r="A42800" s="9"/>
    </row>
    <row r="42801">
      <c r="A42801" s="9"/>
    </row>
    <row r="42802">
      <c r="A42802" s="9"/>
    </row>
    <row r="42803">
      <c r="A42803" s="9"/>
    </row>
    <row r="42804">
      <c r="A42804" s="9"/>
    </row>
    <row r="42805">
      <c r="A42805" s="9"/>
    </row>
    <row r="42806">
      <c r="A42806" s="9"/>
    </row>
    <row r="42807">
      <c r="A42807" s="9"/>
    </row>
    <row r="42808">
      <c r="A42808" s="9"/>
    </row>
    <row r="42809">
      <c r="A42809" s="9"/>
    </row>
    <row r="42810">
      <c r="A42810" s="9"/>
    </row>
    <row r="42811">
      <c r="A42811" s="9"/>
    </row>
    <row r="42812">
      <c r="A42812" s="9"/>
    </row>
    <row r="42813">
      <c r="A42813" s="9"/>
    </row>
    <row r="42814">
      <c r="A42814" s="9"/>
    </row>
    <row r="42815">
      <c r="A42815" s="9"/>
    </row>
    <row r="42816">
      <c r="A42816" s="9"/>
    </row>
    <row r="42817">
      <c r="A42817" s="9"/>
    </row>
    <row r="42818">
      <c r="A42818" s="9"/>
    </row>
    <row r="42819">
      <c r="A42819" s="9"/>
    </row>
    <row r="42820">
      <c r="A42820" s="9"/>
    </row>
    <row r="42821">
      <c r="A42821" s="9"/>
    </row>
    <row r="42822">
      <c r="A42822" s="9"/>
    </row>
    <row r="42823">
      <c r="A42823" s="9"/>
    </row>
    <row r="42824">
      <c r="A42824" s="9"/>
    </row>
    <row r="42825">
      <c r="A42825" s="9"/>
    </row>
    <row r="42826">
      <c r="A42826" s="9"/>
    </row>
    <row r="42827">
      <c r="A42827" s="9"/>
    </row>
    <row r="42828">
      <c r="A42828" s="9"/>
    </row>
    <row r="42829">
      <c r="A42829" s="9"/>
    </row>
    <row r="42830">
      <c r="A42830" s="9"/>
    </row>
    <row r="42831">
      <c r="A42831" s="9"/>
    </row>
    <row r="42832">
      <c r="A42832" s="9"/>
    </row>
    <row r="42833">
      <c r="A42833" s="9"/>
    </row>
    <row r="42834">
      <c r="A42834" s="9"/>
    </row>
    <row r="42835">
      <c r="A42835" s="9"/>
    </row>
    <row r="42836">
      <c r="A42836" s="9"/>
    </row>
    <row r="42837">
      <c r="A42837" s="9"/>
    </row>
    <row r="42838">
      <c r="A42838" s="9"/>
    </row>
    <row r="42839">
      <c r="A42839" s="9"/>
    </row>
    <row r="42840">
      <c r="A42840" s="9"/>
    </row>
    <row r="42841">
      <c r="A42841" s="9"/>
    </row>
    <row r="42842">
      <c r="A42842" s="9"/>
    </row>
    <row r="42843">
      <c r="A42843" s="9"/>
    </row>
    <row r="42844">
      <c r="A42844" s="9"/>
    </row>
    <row r="42845">
      <c r="A42845" s="9"/>
    </row>
    <row r="42846">
      <c r="A42846" s="9"/>
    </row>
    <row r="42847">
      <c r="A42847" s="9"/>
    </row>
    <row r="42848">
      <c r="A42848" s="9"/>
    </row>
    <row r="42849">
      <c r="A42849" s="9"/>
    </row>
    <row r="42850">
      <c r="A42850" s="9"/>
    </row>
    <row r="42851">
      <c r="A42851" s="9"/>
    </row>
    <row r="42852">
      <c r="A42852" s="9"/>
    </row>
    <row r="42853">
      <c r="A42853" s="9"/>
    </row>
    <row r="42854">
      <c r="A42854" s="9"/>
    </row>
    <row r="42855">
      <c r="A42855" s="9"/>
    </row>
    <row r="42856">
      <c r="A42856" s="9"/>
    </row>
    <row r="42857">
      <c r="A42857" s="9"/>
    </row>
    <row r="42858">
      <c r="A42858" s="9"/>
    </row>
    <row r="42859">
      <c r="A42859" s="9"/>
    </row>
    <row r="42860">
      <c r="A42860" s="9"/>
    </row>
    <row r="42861">
      <c r="A42861" s="9"/>
    </row>
    <row r="42862">
      <c r="A42862" s="9"/>
    </row>
    <row r="42863">
      <c r="A42863" s="9"/>
    </row>
    <row r="42864">
      <c r="A42864" s="9"/>
    </row>
    <row r="42865">
      <c r="A42865" s="9"/>
    </row>
    <row r="42866">
      <c r="A42866" s="9"/>
    </row>
    <row r="42867">
      <c r="A42867" s="9"/>
    </row>
    <row r="42868">
      <c r="A42868" s="9"/>
    </row>
    <row r="42869">
      <c r="A42869" s="9"/>
    </row>
    <row r="42870">
      <c r="A42870" s="9"/>
    </row>
    <row r="42871">
      <c r="A42871" s="9"/>
    </row>
    <row r="42872">
      <c r="A42872" s="9"/>
    </row>
    <row r="42873">
      <c r="A42873" s="9"/>
    </row>
    <row r="42874">
      <c r="A42874" s="9"/>
    </row>
    <row r="42875">
      <c r="A42875" s="9"/>
    </row>
    <row r="42876">
      <c r="A42876" s="9"/>
    </row>
    <row r="42877">
      <c r="A42877" s="9"/>
    </row>
    <row r="42878">
      <c r="A42878" s="9"/>
    </row>
    <row r="42879">
      <c r="A42879" s="9"/>
    </row>
    <row r="42880">
      <c r="A42880" s="9"/>
    </row>
    <row r="42881">
      <c r="A42881" s="9"/>
    </row>
    <row r="42882">
      <c r="A42882" s="9"/>
    </row>
    <row r="42883">
      <c r="A42883" s="9"/>
    </row>
    <row r="42884">
      <c r="A42884" s="9"/>
    </row>
    <row r="42885">
      <c r="A42885" s="9"/>
    </row>
    <row r="42886">
      <c r="A42886" s="9"/>
    </row>
    <row r="42887">
      <c r="A42887" s="9"/>
    </row>
    <row r="42888">
      <c r="A42888" s="9"/>
    </row>
    <row r="42889">
      <c r="A42889" s="9"/>
    </row>
    <row r="42890">
      <c r="A42890" s="9"/>
    </row>
    <row r="42891">
      <c r="A42891" s="9"/>
    </row>
    <row r="42892">
      <c r="A42892" s="9"/>
    </row>
    <row r="42893">
      <c r="A42893" s="9"/>
    </row>
    <row r="42894">
      <c r="A42894" s="9"/>
    </row>
    <row r="42895">
      <c r="A42895" s="9"/>
    </row>
    <row r="42896">
      <c r="A42896" s="9"/>
    </row>
    <row r="42897">
      <c r="A42897" s="9"/>
    </row>
    <row r="42898">
      <c r="A42898" s="9"/>
    </row>
    <row r="42899">
      <c r="A42899" s="9"/>
    </row>
    <row r="42900">
      <c r="A42900" s="9"/>
    </row>
    <row r="42901">
      <c r="A42901" s="9"/>
    </row>
    <row r="42902">
      <c r="A42902" s="9"/>
    </row>
    <row r="42903">
      <c r="A42903" s="9"/>
    </row>
    <row r="42904">
      <c r="A42904" s="9"/>
    </row>
    <row r="42905">
      <c r="A42905" s="9"/>
    </row>
    <row r="42906">
      <c r="A42906" s="9"/>
    </row>
    <row r="42907">
      <c r="A42907" s="9"/>
    </row>
    <row r="42908">
      <c r="A42908" s="9"/>
    </row>
    <row r="42909">
      <c r="A42909" s="9"/>
    </row>
    <row r="42910">
      <c r="A42910" s="9"/>
    </row>
    <row r="42911">
      <c r="A42911" s="9"/>
    </row>
    <row r="42912">
      <c r="A42912" s="9"/>
    </row>
    <row r="42913">
      <c r="A42913" s="9"/>
    </row>
    <row r="42914">
      <c r="A42914" s="9"/>
    </row>
    <row r="42915">
      <c r="A42915" s="9"/>
    </row>
    <row r="42916">
      <c r="A42916" s="9"/>
    </row>
    <row r="42917">
      <c r="A42917" s="9"/>
    </row>
    <row r="42918">
      <c r="A42918" s="9"/>
    </row>
    <row r="42919">
      <c r="A42919" s="9"/>
    </row>
    <row r="42920">
      <c r="A42920" s="9"/>
    </row>
    <row r="42921">
      <c r="A42921" s="9"/>
    </row>
    <row r="42922">
      <c r="A42922" s="9"/>
    </row>
    <row r="42923">
      <c r="A42923" s="9"/>
    </row>
    <row r="42924">
      <c r="A42924" s="9"/>
    </row>
    <row r="42925">
      <c r="A42925" s="9"/>
    </row>
    <row r="42926">
      <c r="A42926" s="9"/>
    </row>
    <row r="42927">
      <c r="A42927" s="9"/>
    </row>
    <row r="42928">
      <c r="A42928" s="9"/>
    </row>
    <row r="42929">
      <c r="A42929" s="9"/>
    </row>
    <row r="42930">
      <c r="A42930" s="9"/>
    </row>
    <row r="42931">
      <c r="A42931" s="9"/>
    </row>
    <row r="42932">
      <c r="A42932" s="9"/>
    </row>
    <row r="42933">
      <c r="A42933" s="9"/>
    </row>
    <row r="42934">
      <c r="A42934" s="9"/>
    </row>
    <row r="42935">
      <c r="A42935" s="9"/>
    </row>
    <row r="42936">
      <c r="A42936" s="9"/>
    </row>
    <row r="42937">
      <c r="A42937" s="9"/>
    </row>
    <row r="42938">
      <c r="A42938" s="9"/>
    </row>
    <row r="42939">
      <c r="A42939" s="9"/>
    </row>
    <row r="42940">
      <c r="A42940" s="9"/>
    </row>
    <row r="42941">
      <c r="A42941" s="9"/>
    </row>
    <row r="42942">
      <c r="A42942" s="9"/>
    </row>
    <row r="42943">
      <c r="A42943" s="9"/>
    </row>
    <row r="42944">
      <c r="A42944" s="9"/>
    </row>
    <row r="42945">
      <c r="A42945" s="9"/>
    </row>
    <row r="42946">
      <c r="A42946" s="9"/>
    </row>
    <row r="42947">
      <c r="A42947" s="9"/>
    </row>
    <row r="42948">
      <c r="A42948" s="9"/>
    </row>
    <row r="42949">
      <c r="A42949" s="9"/>
    </row>
    <row r="42950">
      <c r="A42950" s="9"/>
    </row>
    <row r="42951">
      <c r="A42951" s="9"/>
    </row>
    <row r="42952">
      <c r="A42952" s="9"/>
    </row>
    <row r="42953">
      <c r="A42953" s="9"/>
    </row>
    <row r="42954">
      <c r="A42954" s="9"/>
    </row>
    <row r="42955">
      <c r="A42955" s="9"/>
    </row>
    <row r="42956">
      <c r="A42956" s="9"/>
    </row>
    <row r="42957">
      <c r="A42957" s="9"/>
    </row>
    <row r="42958">
      <c r="A42958" s="9"/>
    </row>
    <row r="42959">
      <c r="A42959" s="9"/>
    </row>
    <row r="42960">
      <c r="A42960" s="9"/>
    </row>
    <row r="42961">
      <c r="A42961" s="9"/>
    </row>
    <row r="42962">
      <c r="A42962" s="9"/>
    </row>
    <row r="42963">
      <c r="A42963" s="9"/>
    </row>
    <row r="42964">
      <c r="A42964" s="9"/>
    </row>
    <row r="42965">
      <c r="A42965" s="9"/>
    </row>
    <row r="42966">
      <c r="A42966" s="9"/>
    </row>
    <row r="42967">
      <c r="A42967" s="9"/>
    </row>
    <row r="42968">
      <c r="A42968" s="9"/>
    </row>
    <row r="42969">
      <c r="A42969" s="9"/>
    </row>
    <row r="42970">
      <c r="A42970" s="9"/>
    </row>
    <row r="42971">
      <c r="A42971" s="9"/>
    </row>
    <row r="42972">
      <c r="A42972" s="9"/>
    </row>
    <row r="42973">
      <c r="A42973" s="9"/>
    </row>
    <row r="42974">
      <c r="A42974" s="9"/>
    </row>
    <row r="42975">
      <c r="A42975" s="9"/>
    </row>
    <row r="42976">
      <c r="A42976" s="9"/>
    </row>
    <row r="42977">
      <c r="A42977" s="9"/>
    </row>
    <row r="42978">
      <c r="A42978" s="9"/>
    </row>
    <row r="42979">
      <c r="A42979" s="9"/>
    </row>
    <row r="42980">
      <c r="A42980" s="9"/>
    </row>
    <row r="42981">
      <c r="A42981" s="9"/>
    </row>
    <row r="42982">
      <c r="A42982" s="9"/>
    </row>
    <row r="42983">
      <c r="A42983" s="9"/>
    </row>
    <row r="42984">
      <c r="A42984" s="9"/>
    </row>
    <row r="42985">
      <c r="A42985" s="9"/>
    </row>
    <row r="42986">
      <c r="A42986" s="9"/>
    </row>
    <row r="42987">
      <c r="A42987" s="9"/>
    </row>
    <row r="42988">
      <c r="A42988" s="9"/>
    </row>
    <row r="42989">
      <c r="A42989" s="9"/>
    </row>
    <row r="42990">
      <c r="A42990" s="9"/>
    </row>
    <row r="42991">
      <c r="A42991" s="9"/>
    </row>
    <row r="42992">
      <c r="A42992" s="9"/>
    </row>
    <row r="42993">
      <c r="A42993" s="9"/>
    </row>
    <row r="42994">
      <c r="A42994" s="9"/>
    </row>
    <row r="42995">
      <c r="A42995" s="9"/>
    </row>
    <row r="42996">
      <c r="A42996" s="9"/>
    </row>
    <row r="42997">
      <c r="A42997" s="9"/>
    </row>
    <row r="42998">
      <c r="A42998" s="9"/>
    </row>
    <row r="42999">
      <c r="A42999" s="9"/>
    </row>
    <row r="43000">
      <c r="A43000" s="9"/>
    </row>
    <row r="43001">
      <c r="A43001" s="9"/>
    </row>
    <row r="43002">
      <c r="A43002" s="9"/>
    </row>
    <row r="43003">
      <c r="A43003" s="9"/>
    </row>
    <row r="43004">
      <c r="A43004" s="9"/>
    </row>
    <row r="43005">
      <c r="A43005" s="9"/>
    </row>
    <row r="43006">
      <c r="A43006" s="9"/>
    </row>
    <row r="43007">
      <c r="A43007" s="9"/>
    </row>
    <row r="43008">
      <c r="A43008" s="9"/>
    </row>
    <row r="43009">
      <c r="A43009" s="9"/>
    </row>
    <row r="43010">
      <c r="A43010" s="9"/>
    </row>
    <row r="43011">
      <c r="A43011" s="9"/>
    </row>
    <row r="43012">
      <c r="A43012" s="9"/>
    </row>
    <row r="43013">
      <c r="A43013" s="9"/>
    </row>
    <row r="43014">
      <c r="A43014" s="9"/>
    </row>
    <row r="43015">
      <c r="A43015" s="9"/>
    </row>
    <row r="43016">
      <c r="A43016" s="9"/>
    </row>
    <row r="43017">
      <c r="A43017" s="9"/>
    </row>
    <row r="43018">
      <c r="A43018" s="9"/>
    </row>
    <row r="43019">
      <c r="A43019" s="9"/>
    </row>
    <row r="43020">
      <c r="A43020" s="9"/>
    </row>
    <row r="43021">
      <c r="A43021" s="9"/>
    </row>
    <row r="43022">
      <c r="A43022" s="9"/>
    </row>
    <row r="43023">
      <c r="A43023" s="9"/>
    </row>
    <row r="43024">
      <c r="A43024" s="9"/>
    </row>
    <row r="43025">
      <c r="A43025" s="9"/>
    </row>
    <row r="43026">
      <c r="A43026" s="9"/>
    </row>
    <row r="43027">
      <c r="A43027" s="9"/>
    </row>
    <row r="43028">
      <c r="A43028" s="9"/>
    </row>
    <row r="43029">
      <c r="A43029" s="9"/>
    </row>
    <row r="43030">
      <c r="A43030" s="9"/>
    </row>
    <row r="43031">
      <c r="A43031" s="9"/>
    </row>
    <row r="43032">
      <c r="A43032" s="9"/>
    </row>
    <row r="43033">
      <c r="A43033" s="9"/>
    </row>
    <row r="43034">
      <c r="A43034" s="9"/>
    </row>
    <row r="43035">
      <c r="A43035" s="9"/>
    </row>
    <row r="43036">
      <c r="A43036" s="9"/>
    </row>
    <row r="43037">
      <c r="A43037" s="9"/>
    </row>
    <row r="43038">
      <c r="A43038" s="9"/>
    </row>
    <row r="43039">
      <c r="A43039" s="9"/>
    </row>
    <row r="43040">
      <c r="A43040" s="9"/>
    </row>
    <row r="43041">
      <c r="A43041" s="9"/>
    </row>
    <row r="43042">
      <c r="A43042" s="9"/>
    </row>
    <row r="43043">
      <c r="A43043" s="9"/>
    </row>
    <row r="43044">
      <c r="A43044" s="9"/>
    </row>
    <row r="43045">
      <c r="A43045" s="9"/>
    </row>
    <row r="43046">
      <c r="A43046" s="9"/>
    </row>
    <row r="43047">
      <c r="A43047" s="9"/>
    </row>
    <row r="43048">
      <c r="A43048" s="9"/>
    </row>
    <row r="43049">
      <c r="A43049" s="9"/>
    </row>
    <row r="43050">
      <c r="A43050" s="9"/>
    </row>
    <row r="43051">
      <c r="A43051" s="9"/>
    </row>
    <row r="43052">
      <c r="A43052" s="9"/>
    </row>
    <row r="43053">
      <c r="A43053" s="9"/>
    </row>
    <row r="43054">
      <c r="A43054" s="9"/>
    </row>
    <row r="43055">
      <c r="A43055" s="9"/>
    </row>
    <row r="43056">
      <c r="A43056" s="9"/>
    </row>
    <row r="43057">
      <c r="A43057" s="9"/>
    </row>
    <row r="43058">
      <c r="A43058" s="9"/>
    </row>
    <row r="43059">
      <c r="A43059" s="9"/>
    </row>
    <row r="43060">
      <c r="A43060" s="9"/>
    </row>
    <row r="43061">
      <c r="A43061" s="9"/>
    </row>
    <row r="43062">
      <c r="A43062" s="9"/>
    </row>
    <row r="43063">
      <c r="A43063" s="9"/>
    </row>
    <row r="43064">
      <c r="A43064" s="9"/>
    </row>
    <row r="43065">
      <c r="A43065" s="9"/>
    </row>
    <row r="43066">
      <c r="A43066" s="9"/>
    </row>
    <row r="43067">
      <c r="A43067" s="9"/>
    </row>
    <row r="43068">
      <c r="A43068" s="9"/>
    </row>
    <row r="43069">
      <c r="A43069" s="9"/>
    </row>
    <row r="43070">
      <c r="A43070" s="9"/>
    </row>
    <row r="43071">
      <c r="A43071" s="9"/>
    </row>
    <row r="43072">
      <c r="A43072" s="9"/>
    </row>
    <row r="43073">
      <c r="A43073" s="9"/>
    </row>
    <row r="43074">
      <c r="A43074" s="9"/>
    </row>
    <row r="43075">
      <c r="A43075" s="9"/>
    </row>
    <row r="43076">
      <c r="A43076" s="9"/>
    </row>
    <row r="43077">
      <c r="A43077" s="9"/>
    </row>
    <row r="43078">
      <c r="A43078" s="9"/>
    </row>
    <row r="43079">
      <c r="A43079" s="9"/>
    </row>
    <row r="43080">
      <c r="A43080" s="9"/>
    </row>
    <row r="43081">
      <c r="A43081" s="9"/>
    </row>
    <row r="43082">
      <c r="A43082" s="9"/>
    </row>
    <row r="43083">
      <c r="A43083" s="9"/>
    </row>
    <row r="43084">
      <c r="A43084" s="9"/>
    </row>
    <row r="43085">
      <c r="A43085" s="9"/>
    </row>
    <row r="43086">
      <c r="A43086" s="9"/>
    </row>
    <row r="43087">
      <c r="A43087" s="9"/>
    </row>
    <row r="43088">
      <c r="A43088" s="9"/>
    </row>
    <row r="43089">
      <c r="A43089" s="9"/>
    </row>
    <row r="43090">
      <c r="A43090" s="9"/>
    </row>
    <row r="43091">
      <c r="A43091" s="9"/>
    </row>
    <row r="43092">
      <c r="A43092" s="9"/>
    </row>
    <row r="43093">
      <c r="A43093" s="9"/>
    </row>
    <row r="43094">
      <c r="A43094" s="9"/>
    </row>
    <row r="43095">
      <c r="A43095" s="9"/>
    </row>
    <row r="43096">
      <c r="A43096" s="9"/>
    </row>
    <row r="43097">
      <c r="A43097" s="9"/>
    </row>
    <row r="43098">
      <c r="A43098" s="9"/>
    </row>
    <row r="43099">
      <c r="A43099" s="9"/>
    </row>
    <row r="43100">
      <c r="A43100" s="9"/>
    </row>
    <row r="43101">
      <c r="A43101" s="9"/>
    </row>
    <row r="43102">
      <c r="A43102" s="9"/>
    </row>
    <row r="43103">
      <c r="A43103" s="9"/>
    </row>
    <row r="43104">
      <c r="A43104" s="9"/>
    </row>
    <row r="43105">
      <c r="A43105" s="9"/>
    </row>
    <row r="43106">
      <c r="A43106" s="9"/>
    </row>
    <row r="43107">
      <c r="A43107" s="9"/>
    </row>
    <row r="43108">
      <c r="A43108" s="9"/>
    </row>
    <row r="43109">
      <c r="A43109" s="9"/>
    </row>
    <row r="43110">
      <c r="A43110" s="9"/>
    </row>
    <row r="43111">
      <c r="A43111" s="9"/>
    </row>
    <row r="43112">
      <c r="A43112" s="9"/>
    </row>
    <row r="43113">
      <c r="A43113" s="9"/>
    </row>
    <row r="43114">
      <c r="A43114" s="9"/>
    </row>
    <row r="43115">
      <c r="A43115" s="9"/>
    </row>
    <row r="43116">
      <c r="A43116" s="9"/>
    </row>
    <row r="43117">
      <c r="A43117" s="9"/>
    </row>
    <row r="43118">
      <c r="A43118" s="9"/>
    </row>
    <row r="43119">
      <c r="A43119" s="9"/>
    </row>
    <row r="43120">
      <c r="A43120" s="9"/>
    </row>
    <row r="43121">
      <c r="A43121" s="9"/>
    </row>
    <row r="43122">
      <c r="A43122" s="9"/>
    </row>
    <row r="43123">
      <c r="A43123" s="9"/>
    </row>
    <row r="43124">
      <c r="A43124" s="9"/>
    </row>
    <row r="43125">
      <c r="A43125" s="9"/>
    </row>
    <row r="43126">
      <c r="A43126" s="9"/>
    </row>
    <row r="43127">
      <c r="A43127" s="9"/>
    </row>
    <row r="43128">
      <c r="A43128" s="9"/>
    </row>
    <row r="43129">
      <c r="A43129" s="9"/>
    </row>
    <row r="43130">
      <c r="A43130" s="9"/>
    </row>
    <row r="43131">
      <c r="A43131" s="9"/>
    </row>
    <row r="43132">
      <c r="A43132" s="9"/>
    </row>
    <row r="43133">
      <c r="A43133" s="9"/>
    </row>
    <row r="43134">
      <c r="A43134" s="9"/>
    </row>
    <row r="43135">
      <c r="A43135" s="9"/>
    </row>
    <row r="43136">
      <c r="A43136" s="9"/>
    </row>
    <row r="43137">
      <c r="A43137" s="9"/>
    </row>
    <row r="43138">
      <c r="A43138" s="9"/>
    </row>
    <row r="43139">
      <c r="A43139" s="9"/>
    </row>
    <row r="43140">
      <c r="A43140" s="9"/>
    </row>
    <row r="43141">
      <c r="A43141" s="9"/>
    </row>
    <row r="43142">
      <c r="A43142" s="9"/>
    </row>
    <row r="43143">
      <c r="A43143" s="9"/>
    </row>
    <row r="43144">
      <c r="A43144" s="9"/>
    </row>
    <row r="43145">
      <c r="A43145" s="9"/>
    </row>
    <row r="43146">
      <c r="A43146" s="9"/>
    </row>
    <row r="43147">
      <c r="A43147" s="9"/>
    </row>
    <row r="43148">
      <c r="A43148" s="9"/>
    </row>
    <row r="43149">
      <c r="A43149" s="9"/>
    </row>
    <row r="43150">
      <c r="A43150" s="9"/>
    </row>
    <row r="43151">
      <c r="A43151" s="9"/>
    </row>
    <row r="43152">
      <c r="A43152" s="9"/>
    </row>
    <row r="43153">
      <c r="A43153" s="9"/>
    </row>
    <row r="43154">
      <c r="A43154" s="9"/>
    </row>
    <row r="43155">
      <c r="A43155" s="9"/>
    </row>
    <row r="43156">
      <c r="A43156" s="9"/>
    </row>
    <row r="43157">
      <c r="A43157" s="9"/>
    </row>
    <row r="43158">
      <c r="A43158" s="9"/>
    </row>
    <row r="43159">
      <c r="A43159" s="9"/>
    </row>
    <row r="43160">
      <c r="A43160" s="9"/>
    </row>
    <row r="43161">
      <c r="A43161" s="9"/>
    </row>
    <row r="43162">
      <c r="A43162" s="9"/>
    </row>
    <row r="43163">
      <c r="A43163" s="9"/>
    </row>
    <row r="43164">
      <c r="A43164" s="9"/>
    </row>
    <row r="43165">
      <c r="A43165" s="9"/>
    </row>
    <row r="43166">
      <c r="A43166" s="9"/>
    </row>
    <row r="43167">
      <c r="A43167" s="9"/>
    </row>
    <row r="43168">
      <c r="A43168" s="9"/>
    </row>
    <row r="43169">
      <c r="A43169" s="9"/>
    </row>
    <row r="43170">
      <c r="A43170" s="9"/>
    </row>
    <row r="43171">
      <c r="A43171" s="9"/>
    </row>
    <row r="43172">
      <c r="A43172" s="9"/>
    </row>
    <row r="43173">
      <c r="A43173" s="9"/>
    </row>
    <row r="43174">
      <c r="A43174" s="9"/>
    </row>
    <row r="43175">
      <c r="A43175" s="9"/>
    </row>
    <row r="43176">
      <c r="A43176" s="9"/>
    </row>
    <row r="43177">
      <c r="A43177" s="9"/>
    </row>
    <row r="43178">
      <c r="A43178" s="9"/>
    </row>
    <row r="43179">
      <c r="A43179" s="9"/>
    </row>
    <row r="43180">
      <c r="A43180" s="9"/>
    </row>
    <row r="43181">
      <c r="A43181" s="9"/>
    </row>
    <row r="43182">
      <c r="A43182" s="9"/>
    </row>
    <row r="43183">
      <c r="A43183" s="9"/>
    </row>
    <row r="43184">
      <c r="A43184" s="9"/>
    </row>
    <row r="43185">
      <c r="A43185" s="9"/>
    </row>
    <row r="43186">
      <c r="A43186" s="9"/>
    </row>
    <row r="43187">
      <c r="A43187" s="9"/>
    </row>
    <row r="43188">
      <c r="A43188" s="9"/>
    </row>
    <row r="43189">
      <c r="A43189" s="9"/>
    </row>
    <row r="43190">
      <c r="A43190" s="9"/>
    </row>
    <row r="43191">
      <c r="A43191" s="9"/>
    </row>
    <row r="43192">
      <c r="A43192" s="9"/>
    </row>
    <row r="43193">
      <c r="A43193" s="9"/>
    </row>
    <row r="43194">
      <c r="A43194" s="9"/>
    </row>
    <row r="43195">
      <c r="A43195" s="9"/>
    </row>
    <row r="43196">
      <c r="A43196" s="9"/>
    </row>
    <row r="43197">
      <c r="A43197" s="9"/>
    </row>
    <row r="43198">
      <c r="A43198" s="9"/>
    </row>
    <row r="43199">
      <c r="A43199" s="9"/>
    </row>
    <row r="43200">
      <c r="A43200" s="9"/>
    </row>
    <row r="43201">
      <c r="A43201" s="9"/>
    </row>
    <row r="43202">
      <c r="A43202" s="9"/>
    </row>
    <row r="43203">
      <c r="A43203" s="9"/>
    </row>
    <row r="43204">
      <c r="A43204" s="9"/>
    </row>
    <row r="43205">
      <c r="A43205" s="9"/>
    </row>
    <row r="43206">
      <c r="A43206" s="9"/>
    </row>
    <row r="43207">
      <c r="A43207" s="9"/>
    </row>
    <row r="43208">
      <c r="A43208" s="9"/>
    </row>
    <row r="43209">
      <c r="A43209" s="9"/>
    </row>
    <row r="43210">
      <c r="A43210" s="9"/>
    </row>
    <row r="43211">
      <c r="A43211" s="9"/>
    </row>
    <row r="43212">
      <c r="A43212" s="9"/>
    </row>
    <row r="43213">
      <c r="A43213" s="9"/>
    </row>
    <row r="43214">
      <c r="A43214" s="9"/>
    </row>
    <row r="43215">
      <c r="A43215" s="9"/>
    </row>
    <row r="43216">
      <c r="A43216" s="9"/>
    </row>
    <row r="43217">
      <c r="A43217" s="9"/>
    </row>
    <row r="43218">
      <c r="A43218" s="9"/>
    </row>
    <row r="43219">
      <c r="A43219" s="9"/>
    </row>
    <row r="43220">
      <c r="A43220" s="9"/>
    </row>
    <row r="43221">
      <c r="A43221" s="9"/>
    </row>
    <row r="43222">
      <c r="A43222" s="9"/>
    </row>
    <row r="43223">
      <c r="A43223" s="9"/>
    </row>
    <row r="43224">
      <c r="A43224" s="9"/>
    </row>
    <row r="43225">
      <c r="A43225" s="9"/>
    </row>
    <row r="43226">
      <c r="A43226" s="9"/>
    </row>
    <row r="43227">
      <c r="A43227" s="9"/>
    </row>
    <row r="43228">
      <c r="A43228" s="9"/>
    </row>
    <row r="43229">
      <c r="A43229" s="9"/>
    </row>
    <row r="43230">
      <c r="A43230" s="9"/>
    </row>
    <row r="43231">
      <c r="A43231" s="9"/>
    </row>
    <row r="43232">
      <c r="A43232" s="9"/>
    </row>
    <row r="43233">
      <c r="A43233" s="9"/>
    </row>
    <row r="43234">
      <c r="A43234" s="9"/>
    </row>
    <row r="43235">
      <c r="A43235" s="9"/>
    </row>
    <row r="43236">
      <c r="A43236" s="9"/>
    </row>
    <row r="43237">
      <c r="A43237" s="9"/>
    </row>
    <row r="43238">
      <c r="A43238" s="9"/>
    </row>
    <row r="43239">
      <c r="A43239" s="9"/>
    </row>
    <row r="43240">
      <c r="A43240" s="9"/>
    </row>
    <row r="43241">
      <c r="A43241" s="9"/>
    </row>
    <row r="43242">
      <c r="A43242" s="9"/>
    </row>
    <row r="43243">
      <c r="A43243" s="9"/>
    </row>
    <row r="43244">
      <c r="A43244" s="9"/>
    </row>
    <row r="43245">
      <c r="A43245" s="9"/>
    </row>
    <row r="43246">
      <c r="A43246" s="9"/>
    </row>
    <row r="43247">
      <c r="A43247" s="9"/>
    </row>
    <row r="43248">
      <c r="A43248" s="9"/>
    </row>
    <row r="43249">
      <c r="A43249" s="9"/>
    </row>
    <row r="43250">
      <c r="A43250" s="9"/>
    </row>
    <row r="43251">
      <c r="A43251" s="9"/>
    </row>
    <row r="43252">
      <c r="A43252" s="9"/>
    </row>
    <row r="43253">
      <c r="A43253" s="9"/>
    </row>
    <row r="43254">
      <c r="A43254" s="9"/>
    </row>
    <row r="43255">
      <c r="A43255" s="9"/>
    </row>
    <row r="43256">
      <c r="A43256" s="9"/>
    </row>
    <row r="43257">
      <c r="A43257" s="9"/>
    </row>
    <row r="43258">
      <c r="A43258" s="9"/>
    </row>
    <row r="43259">
      <c r="A43259" s="9"/>
    </row>
    <row r="43260">
      <c r="A43260" s="9"/>
    </row>
    <row r="43261">
      <c r="A43261" s="9"/>
    </row>
    <row r="43262">
      <c r="A43262" s="9"/>
    </row>
    <row r="43263">
      <c r="A43263" s="9"/>
    </row>
    <row r="43264">
      <c r="A43264" s="9"/>
    </row>
    <row r="43265">
      <c r="A43265" s="9"/>
    </row>
    <row r="43266">
      <c r="A43266" s="9"/>
    </row>
    <row r="43267">
      <c r="A43267" s="9"/>
    </row>
    <row r="43268">
      <c r="A43268" s="9"/>
    </row>
    <row r="43269">
      <c r="A43269" s="9"/>
    </row>
    <row r="43270">
      <c r="A43270" s="9"/>
    </row>
    <row r="43271">
      <c r="A43271" s="9"/>
    </row>
    <row r="43272">
      <c r="A43272" s="9"/>
    </row>
    <row r="43273">
      <c r="A43273" s="9"/>
    </row>
    <row r="43274">
      <c r="A43274" s="9"/>
    </row>
    <row r="43275">
      <c r="A43275" s="9"/>
    </row>
    <row r="43276">
      <c r="A43276" s="9"/>
    </row>
    <row r="43277">
      <c r="A43277" s="9"/>
    </row>
    <row r="43278">
      <c r="A43278" s="9"/>
    </row>
    <row r="43279">
      <c r="A43279" s="9"/>
    </row>
    <row r="43280">
      <c r="A43280" s="9"/>
    </row>
    <row r="43281">
      <c r="A43281" s="9"/>
    </row>
    <row r="43282">
      <c r="A43282" s="9"/>
    </row>
    <row r="43283">
      <c r="A43283" s="9"/>
    </row>
    <row r="43284">
      <c r="A43284" s="9"/>
    </row>
    <row r="43285">
      <c r="A43285" s="9"/>
    </row>
    <row r="43286">
      <c r="A43286" s="9"/>
    </row>
    <row r="43287">
      <c r="A43287" s="9"/>
    </row>
    <row r="43288">
      <c r="A43288" s="9"/>
    </row>
    <row r="43289">
      <c r="A43289" s="9"/>
    </row>
    <row r="43290">
      <c r="A43290" s="9"/>
    </row>
    <row r="43291">
      <c r="A43291" s="9"/>
    </row>
    <row r="43292">
      <c r="A43292" s="9"/>
    </row>
    <row r="43293">
      <c r="A43293" s="9"/>
    </row>
    <row r="43294">
      <c r="A43294" s="9"/>
    </row>
    <row r="43295">
      <c r="A43295" s="9"/>
    </row>
    <row r="43296">
      <c r="A43296" s="9"/>
    </row>
    <row r="43297">
      <c r="A43297" s="9"/>
    </row>
    <row r="43298">
      <c r="A43298" s="9"/>
    </row>
    <row r="43299">
      <c r="A43299" s="9"/>
    </row>
    <row r="43300">
      <c r="A43300" s="9"/>
    </row>
    <row r="43301">
      <c r="A43301" s="9"/>
    </row>
    <row r="43302">
      <c r="A43302" s="9"/>
    </row>
    <row r="43303">
      <c r="A43303" s="9"/>
    </row>
    <row r="43304">
      <c r="A43304" s="9"/>
    </row>
    <row r="43305">
      <c r="A43305" s="9"/>
    </row>
    <row r="43306">
      <c r="A43306" s="9"/>
    </row>
    <row r="43307">
      <c r="A43307" s="9"/>
    </row>
    <row r="43308">
      <c r="A43308" s="9"/>
    </row>
    <row r="43309">
      <c r="A43309" s="9"/>
    </row>
    <row r="43310">
      <c r="A43310" s="9"/>
    </row>
    <row r="43311">
      <c r="A43311" s="9"/>
    </row>
    <row r="43312">
      <c r="A43312" s="9"/>
    </row>
    <row r="43313">
      <c r="A43313" s="9"/>
    </row>
    <row r="43314">
      <c r="A43314" s="9"/>
    </row>
    <row r="43315">
      <c r="A43315" s="9"/>
    </row>
    <row r="43316">
      <c r="A43316" s="9"/>
    </row>
    <row r="43317">
      <c r="A43317" s="9"/>
    </row>
    <row r="43318">
      <c r="A43318" s="9"/>
    </row>
    <row r="43319">
      <c r="A43319" s="9"/>
    </row>
    <row r="43320">
      <c r="A43320" s="9"/>
    </row>
    <row r="43321">
      <c r="A43321" s="9"/>
    </row>
    <row r="43322">
      <c r="A43322" s="9"/>
    </row>
    <row r="43323">
      <c r="A43323" s="9"/>
    </row>
    <row r="43324">
      <c r="A43324" s="9"/>
    </row>
    <row r="43325">
      <c r="A43325" s="9"/>
    </row>
    <row r="43326">
      <c r="A43326" s="9"/>
    </row>
    <row r="43327">
      <c r="A43327" s="9"/>
    </row>
    <row r="43328">
      <c r="A43328" s="9"/>
    </row>
    <row r="43329">
      <c r="A43329" s="9"/>
    </row>
    <row r="43330">
      <c r="A43330" s="9"/>
    </row>
    <row r="43331">
      <c r="A43331" s="9"/>
    </row>
    <row r="43332">
      <c r="A43332" s="9"/>
    </row>
    <row r="43333">
      <c r="A43333" s="9"/>
    </row>
    <row r="43334">
      <c r="A43334" s="9"/>
    </row>
    <row r="43335">
      <c r="A43335" s="9"/>
    </row>
    <row r="43336">
      <c r="A43336" s="9"/>
    </row>
    <row r="43337">
      <c r="A43337" s="9"/>
    </row>
    <row r="43338">
      <c r="A43338" s="9"/>
    </row>
    <row r="43339">
      <c r="A43339" s="9"/>
    </row>
    <row r="43340">
      <c r="A43340" s="9"/>
    </row>
    <row r="43341">
      <c r="A43341" s="9"/>
    </row>
    <row r="43342">
      <c r="A43342" s="9"/>
    </row>
    <row r="43343">
      <c r="A43343" s="9"/>
    </row>
    <row r="43344">
      <c r="A43344" s="9"/>
    </row>
    <row r="43345">
      <c r="A43345" s="9"/>
    </row>
    <row r="43346">
      <c r="A43346" s="9"/>
    </row>
    <row r="43347">
      <c r="A43347" s="9"/>
    </row>
    <row r="43348">
      <c r="A43348" s="9"/>
    </row>
    <row r="43349">
      <c r="A43349" s="9"/>
    </row>
    <row r="43350">
      <c r="A43350" s="9"/>
    </row>
    <row r="43351">
      <c r="A43351" s="9"/>
    </row>
    <row r="43352">
      <c r="A43352" s="9"/>
    </row>
    <row r="43353">
      <c r="A43353" s="9"/>
    </row>
    <row r="43354">
      <c r="A43354" s="9"/>
    </row>
    <row r="43355">
      <c r="A43355" s="9"/>
    </row>
    <row r="43356">
      <c r="A43356" s="9"/>
    </row>
    <row r="43357">
      <c r="A43357" s="9"/>
    </row>
    <row r="43358">
      <c r="A43358" s="9"/>
    </row>
    <row r="43359">
      <c r="A43359" s="9"/>
    </row>
    <row r="43360">
      <c r="A43360" s="9"/>
    </row>
    <row r="43361">
      <c r="A43361" s="9"/>
    </row>
    <row r="43362">
      <c r="A43362" s="9"/>
    </row>
    <row r="43363">
      <c r="A43363" s="9"/>
    </row>
    <row r="43364">
      <c r="A43364" s="9"/>
    </row>
    <row r="43365">
      <c r="A43365" s="9"/>
    </row>
    <row r="43366">
      <c r="A43366" s="9"/>
    </row>
    <row r="43367">
      <c r="A43367" s="9"/>
    </row>
    <row r="43368">
      <c r="A43368" s="9"/>
    </row>
    <row r="43369">
      <c r="A43369" s="9"/>
    </row>
    <row r="43370">
      <c r="A43370" s="9"/>
    </row>
    <row r="43371">
      <c r="A43371" s="9"/>
    </row>
    <row r="43372">
      <c r="A43372" s="9"/>
    </row>
    <row r="43373">
      <c r="A43373" s="9"/>
    </row>
    <row r="43374">
      <c r="A43374" s="9"/>
    </row>
    <row r="43375">
      <c r="A43375" s="9"/>
    </row>
    <row r="43376">
      <c r="A43376" s="9"/>
    </row>
    <row r="43377">
      <c r="A43377" s="9"/>
    </row>
    <row r="43378">
      <c r="A43378" s="9"/>
    </row>
    <row r="43379">
      <c r="A43379" s="9"/>
    </row>
    <row r="43380">
      <c r="A43380" s="9"/>
    </row>
    <row r="43381">
      <c r="A43381" s="9"/>
    </row>
    <row r="43382">
      <c r="A43382" s="9"/>
    </row>
    <row r="43383">
      <c r="A43383" s="9"/>
    </row>
    <row r="43384">
      <c r="A43384" s="9"/>
    </row>
    <row r="43385">
      <c r="A43385" s="9"/>
    </row>
    <row r="43386">
      <c r="A43386" s="9"/>
    </row>
    <row r="43387">
      <c r="A43387" s="9"/>
    </row>
    <row r="43388">
      <c r="A43388" s="9"/>
    </row>
    <row r="43389">
      <c r="A43389" s="9"/>
    </row>
    <row r="43390">
      <c r="A43390" s="9"/>
    </row>
    <row r="43391">
      <c r="A43391" s="9"/>
    </row>
    <row r="43392">
      <c r="A43392" s="9"/>
    </row>
    <row r="43393">
      <c r="A43393" s="9"/>
    </row>
    <row r="43394">
      <c r="A43394" s="9"/>
    </row>
    <row r="43395">
      <c r="A43395" s="9"/>
    </row>
    <row r="43396">
      <c r="A43396" s="9"/>
    </row>
    <row r="43397">
      <c r="A43397" s="9"/>
    </row>
    <row r="43398">
      <c r="A43398" s="9"/>
    </row>
    <row r="43399">
      <c r="A43399" s="9"/>
    </row>
    <row r="43400">
      <c r="A43400" s="9"/>
    </row>
    <row r="43401">
      <c r="A43401" s="9"/>
    </row>
    <row r="43402">
      <c r="A43402" s="9"/>
    </row>
    <row r="43403">
      <c r="A43403" s="9"/>
    </row>
    <row r="43404">
      <c r="A43404" s="9"/>
    </row>
    <row r="43405">
      <c r="A43405" s="9"/>
    </row>
    <row r="43406">
      <c r="A43406" s="9"/>
    </row>
    <row r="43407">
      <c r="A43407" s="9"/>
    </row>
    <row r="43408">
      <c r="A43408" s="9"/>
    </row>
    <row r="43409">
      <c r="A43409" s="9"/>
    </row>
    <row r="43410">
      <c r="A43410" s="9"/>
    </row>
    <row r="43411">
      <c r="A43411" s="9"/>
    </row>
    <row r="43412">
      <c r="A43412" s="9"/>
    </row>
    <row r="43413">
      <c r="A43413" s="9"/>
    </row>
    <row r="43414">
      <c r="A43414" s="9"/>
    </row>
    <row r="43415">
      <c r="A43415" s="9"/>
    </row>
    <row r="43416">
      <c r="A43416" s="9"/>
    </row>
    <row r="43417">
      <c r="A43417" s="9"/>
    </row>
    <row r="43418">
      <c r="A43418" s="9"/>
    </row>
    <row r="43419">
      <c r="A43419" s="9"/>
    </row>
    <row r="43420">
      <c r="A43420" s="9"/>
    </row>
    <row r="43421">
      <c r="A43421" s="9"/>
    </row>
    <row r="43422">
      <c r="A43422" s="9"/>
    </row>
    <row r="43423">
      <c r="A43423" s="9"/>
    </row>
    <row r="43424">
      <c r="A43424" s="9"/>
    </row>
    <row r="43425">
      <c r="A43425" s="9"/>
    </row>
    <row r="43426">
      <c r="A43426" s="9"/>
    </row>
    <row r="43427">
      <c r="A43427" s="9"/>
    </row>
    <row r="43428">
      <c r="A43428" s="9"/>
    </row>
    <row r="43429">
      <c r="A43429" s="9"/>
    </row>
    <row r="43430">
      <c r="A43430" s="9"/>
    </row>
    <row r="43431">
      <c r="A43431" s="9"/>
    </row>
    <row r="43432">
      <c r="A43432" s="9"/>
    </row>
    <row r="43433">
      <c r="A43433" s="9"/>
    </row>
    <row r="43434">
      <c r="A43434" s="9"/>
    </row>
    <row r="43435">
      <c r="A43435" s="9"/>
    </row>
    <row r="43436">
      <c r="A43436" s="9"/>
    </row>
    <row r="43437">
      <c r="A43437" s="9"/>
    </row>
    <row r="43438">
      <c r="A43438" s="9"/>
    </row>
    <row r="43439">
      <c r="A43439" s="9"/>
    </row>
    <row r="43440">
      <c r="A43440" s="9"/>
    </row>
    <row r="43441">
      <c r="A43441" s="9"/>
    </row>
    <row r="43442">
      <c r="A43442" s="9"/>
    </row>
    <row r="43443">
      <c r="A43443" s="9"/>
    </row>
    <row r="43444">
      <c r="A43444" s="9"/>
    </row>
    <row r="43445">
      <c r="A43445" s="9"/>
    </row>
    <row r="43446">
      <c r="A43446" s="9"/>
    </row>
    <row r="43447">
      <c r="A43447" s="9"/>
    </row>
    <row r="43448">
      <c r="A43448" s="9"/>
    </row>
    <row r="43449">
      <c r="A43449" s="9"/>
    </row>
    <row r="43450">
      <c r="A43450" s="9"/>
    </row>
    <row r="43451">
      <c r="A43451" s="9"/>
    </row>
    <row r="43452">
      <c r="A43452" s="9"/>
    </row>
    <row r="43453">
      <c r="A43453" s="9"/>
    </row>
    <row r="43454">
      <c r="A43454" s="9"/>
    </row>
    <row r="43455">
      <c r="A43455" s="9"/>
    </row>
    <row r="43456">
      <c r="A43456" s="9"/>
    </row>
    <row r="43457">
      <c r="A43457" s="9"/>
    </row>
    <row r="43458">
      <c r="A43458" s="9"/>
    </row>
    <row r="43459">
      <c r="A43459" s="9"/>
    </row>
    <row r="43460">
      <c r="A43460" s="9"/>
    </row>
    <row r="43461">
      <c r="A43461" s="9"/>
    </row>
    <row r="43462">
      <c r="A43462" s="9"/>
    </row>
    <row r="43463">
      <c r="A43463" s="9"/>
    </row>
    <row r="43464">
      <c r="A43464" s="9"/>
    </row>
    <row r="43465">
      <c r="A43465" s="9"/>
    </row>
    <row r="43466">
      <c r="A43466" s="9"/>
    </row>
    <row r="43467">
      <c r="A43467" s="9"/>
    </row>
    <row r="43468">
      <c r="A43468" s="9"/>
    </row>
    <row r="43469">
      <c r="A43469" s="9"/>
    </row>
    <row r="43470">
      <c r="A43470" s="9"/>
    </row>
    <row r="43471">
      <c r="A43471" s="9"/>
    </row>
    <row r="43472">
      <c r="A43472" s="9"/>
    </row>
    <row r="43473">
      <c r="A43473" s="9"/>
    </row>
    <row r="43474">
      <c r="A43474" s="9"/>
    </row>
    <row r="43475">
      <c r="A43475" s="9"/>
    </row>
    <row r="43476">
      <c r="A43476" s="9"/>
    </row>
    <row r="43477">
      <c r="A43477" s="9"/>
    </row>
    <row r="43478">
      <c r="A43478" s="9"/>
    </row>
    <row r="43479">
      <c r="A43479" s="9"/>
    </row>
    <row r="43480">
      <c r="A43480" s="9"/>
    </row>
    <row r="43481">
      <c r="A43481" s="9"/>
    </row>
    <row r="43482">
      <c r="A43482" s="9"/>
    </row>
    <row r="43483">
      <c r="A43483" s="9"/>
    </row>
    <row r="43484">
      <c r="A43484" s="9"/>
    </row>
    <row r="43485">
      <c r="A43485" s="9"/>
    </row>
    <row r="43486">
      <c r="A43486" s="9"/>
    </row>
    <row r="43487">
      <c r="A43487" s="9"/>
    </row>
    <row r="43488">
      <c r="A43488" s="9"/>
    </row>
    <row r="43489">
      <c r="A43489" s="9"/>
    </row>
    <row r="43490">
      <c r="A43490" s="9"/>
    </row>
    <row r="43491">
      <c r="A43491" s="9"/>
    </row>
    <row r="43492">
      <c r="A43492" s="9"/>
    </row>
    <row r="43493">
      <c r="A43493" s="9"/>
    </row>
    <row r="43494">
      <c r="A43494" s="9"/>
    </row>
    <row r="43495">
      <c r="A43495" s="9"/>
    </row>
    <row r="43496">
      <c r="A43496" s="9"/>
    </row>
    <row r="43497">
      <c r="A43497" s="9"/>
    </row>
    <row r="43498">
      <c r="A43498" s="9"/>
    </row>
    <row r="43499">
      <c r="A43499" s="9"/>
    </row>
    <row r="43500">
      <c r="A43500" s="9"/>
    </row>
    <row r="43501">
      <c r="A43501" s="9"/>
    </row>
    <row r="43502">
      <c r="A43502" s="9"/>
    </row>
    <row r="43503">
      <c r="A43503" s="9"/>
    </row>
    <row r="43504">
      <c r="A43504" s="9"/>
    </row>
    <row r="43505">
      <c r="A43505" s="9"/>
    </row>
    <row r="43506">
      <c r="A43506" s="9"/>
    </row>
    <row r="43507">
      <c r="A43507" s="9"/>
    </row>
    <row r="43508">
      <c r="A43508" s="9"/>
    </row>
    <row r="43509">
      <c r="A43509" s="9"/>
    </row>
    <row r="43510">
      <c r="A43510" s="9"/>
    </row>
    <row r="43511">
      <c r="A43511" s="9"/>
    </row>
    <row r="43512">
      <c r="A43512" s="9"/>
    </row>
    <row r="43513">
      <c r="A43513" s="9"/>
    </row>
    <row r="43514">
      <c r="A43514" s="9"/>
    </row>
    <row r="43515">
      <c r="A43515" s="9"/>
    </row>
    <row r="43516">
      <c r="A43516" s="9"/>
    </row>
    <row r="43517">
      <c r="A43517" s="9"/>
    </row>
    <row r="43518">
      <c r="A43518" s="9"/>
    </row>
    <row r="43519">
      <c r="A43519" s="9"/>
    </row>
    <row r="43520">
      <c r="A43520" s="9"/>
    </row>
    <row r="43521">
      <c r="A43521" s="9"/>
    </row>
    <row r="43522">
      <c r="A43522" s="9"/>
    </row>
    <row r="43523">
      <c r="A43523" s="9"/>
    </row>
    <row r="43524">
      <c r="A43524" s="9"/>
    </row>
    <row r="43525">
      <c r="A43525" s="9"/>
    </row>
    <row r="43526">
      <c r="A43526" s="9"/>
    </row>
    <row r="43527">
      <c r="A43527" s="9"/>
    </row>
    <row r="43528">
      <c r="A43528" s="9"/>
    </row>
    <row r="43529">
      <c r="A43529" s="9"/>
    </row>
    <row r="43530">
      <c r="A43530" s="9"/>
    </row>
    <row r="43531">
      <c r="A43531" s="9"/>
    </row>
    <row r="43532">
      <c r="A43532" s="9"/>
    </row>
    <row r="43533">
      <c r="A43533" s="9"/>
    </row>
    <row r="43534">
      <c r="A43534" s="9"/>
    </row>
    <row r="43535">
      <c r="A43535" s="9"/>
    </row>
    <row r="43536">
      <c r="A43536" s="9"/>
    </row>
    <row r="43537">
      <c r="A43537" s="9"/>
    </row>
    <row r="43538">
      <c r="A43538" s="9"/>
    </row>
    <row r="43539">
      <c r="A43539" s="9"/>
    </row>
    <row r="43540">
      <c r="A43540" s="9"/>
    </row>
    <row r="43541">
      <c r="A43541" s="9"/>
    </row>
    <row r="43542">
      <c r="A43542" s="9"/>
    </row>
    <row r="43543">
      <c r="A43543" s="9"/>
    </row>
    <row r="43544">
      <c r="A43544" s="9"/>
    </row>
    <row r="43545">
      <c r="A43545" s="9"/>
    </row>
    <row r="43546">
      <c r="A43546" s="9"/>
    </row>
    <row r="43547">
      <c r="A43547" s="9"/>
    </row>
    <row r="43548">
      <c r="A43548" s="9"/>
    </row>
    <row r="43549">
      <c r="A43549" s="9"/>
    </row>
    <row r="43550">
      <c r="A43550" s="9"/>
    </row>
    <row r="43551">
      <c r="A43551" s="9"/>
    </row>
    <row r="43552">
      <c r="A43552" s="9"/>
    </row>
    <row r="43553">
      <c r="A43553" s="9"/>
    </row>
    <row r="43554">
      <c r="A43554" s="9"/>
    </row>
    <row r="43555">
      <c r="A43555" s="9"/>
    </row>
    <row r="43556">
      <c r="A43556" s="9"/>
    </row>
    <row r="43557">
      <c r="A43557" s="9"/>
    </row>
    <row r="43558">
      <c r="A43558" s="9"/>
    </row>
    <row r="43559">
      <c r="A43559" s="9"/>
    </row>
    <row r="43560">
      <c r="A43560" s="9"/>
    </row>
    <row r="43561">
      <c r="A43561" s="9"/>
    </row>
    <row r="43562">
      <c r="A43562" s="9"/>
    </row>
    <row r="43563">
      <c r="A43563" s="9"/>
    </row>
    <row r="43564">
      <c r="A43564" s="9"/>
    </row>
    <row r="43565">
      <c r="A43565" s="9"/>
    </row>
    <row r="43566">
      <c r="A43566" s="9"/>
    </row>
    <row r="43567">
      <c r="A43567" s="9"/>
    </row>
    <row r="43568">
      <c r="A43568" s="9"/>
    </row>
    <row r="43569">
      <c r="A43569" s="9"/>
    </row>
    <row r="43570">
      <c r="A43570" s="9"/>
    </row>
    <row r="43571">
      <c r="A43571" s="9"/>
    </row>
    <row r="43572">
      <c r="A43572" s="9"/>
    </row>
    <row r="43573">
      <c r="A43573" s="9"/>
    </row>
    <row r="43574">
      <c r="A43574" s="9"/>
    </row>
    <row r="43575">
      <c r="A43575" s="9"/>
    </row>
    <row r="43576">
      <c r="A43576" s="9"/>
    </row>
    <row r="43577">
      <c r="A43577" s="9"/>
    </row>
    <row r="43578">
      <c r="A43578" s="9"/>
    </row>
    <row r="43579">
      <c r="A43579" s="9"/>
    </row>
    <row r="43580">
      <c r="A43580" s="9"/>
    </row>
    <row r="43581">
      <c r="A43581" s="9"/>
    </row>
    <row r="43582">
      <c r="A43582" s="9"/>
    </row>
    <row r="43583">
      <c r="A43583" s="9"/>
    </row>
    <row r="43584">
      <c r="A43584" s="9"/>
    </row>
    <row r="43585">
      <c r="A43585" s="9"/>
    </row>
    <row r="43586">
      <c r="A43586" s="9"/>
    </row>
    <row r="43587">
      <c r="A43587" s="9"/>
    </row>
    <row r="43588">
      <c r="A43588" s="9"/>
    </row>
    <row r="43589">
      <c r="A43589" s="9"/>
    </row>
    <row r="43590">
      <c r="A43590" s="9"/>
    </row>
    <row r="43591">
      <c r="A43591" s="9"/>
    </row>
    <row r="43592">
      <c r="A43592" s="9"/>
    </row>
    <row r="43593">
      <c r="A43593" s="9"/>
    </row>
    <row r="43594">
      <c r="A43594" s="9"/>
    </row>
    <row r="43595">
      <c r="A43595" s="9"/>
    </row>
    <row r="43596">
      <c r="A43596" s="9"/>
    </row>
    <row r="43597">
      <c r="A43597" s="9"/>
    </row>
    <row r="43598">
      <c r="A43598" s="9"/>
    </row>
    <row r="43599">
      <c r="A43599" s="9"/>
    </row>
    <row r="43600">
      <c r="A43600" s="9"/>
    </row>
    <row r="43601">
      <c r="A43601" s="9"/>
    </row>
    <row r="43602">
      <c r="A43602" s="9"/>
    </row>
    <row r="43603">
      <c r="A43603" s="9"/>
    </row>
    <row r="43604">
      <c r="A43604" s="9"/>
    </row>
    <row r="43605">
      <c r="A43605" s="9"/>
    </row>
    <row r="43606">
      <c r="A43606" s="9"/>
    </row>
    <row r="43607">
      <c r="A43607" s="9"/>
    </row>
    <row r="43608">
      <c r="A43608" s="9"/>
    </row>
    <row r="43609">
      <c r="A43609" s="9"/>
    </row>
    <row r="43610">
      <c r="A43610" s="9"/>
    </row>
    <row r="43611">
      <c r="A43611" s="9"/>
    </row>
    <row r="43612">
      <c r="A43612" s="9"/>
    </row>
    <row r="43613">
      <c r="A43613" s="9"/>
    </row>
    <row r="43614">
      <c r="A43614" s="9"/>
    </row>
    <row r="43615">
      <c r="A43615" s="9"/>
    </row>
    <row r="43616">
      <c r="A43616" s="9"/>
    </row>
    <row r="43617">
      <c r="A43617" s="9"/>
    </row>
    <row r="43618">
      <c r="A43618" s="9"/>
    </row>
    <row r="43619">
      <c r="A43619" s="9"/>
    </row>
    <row r="43620">
      <c r="A43620" s="9"/>
    </row>
    <row r="43621">
      <c r="A43621" s="9"/>
    </row>
    <row r="43622">
      <c r="A43622" s="9"/>
    </row>
    <row r="43623">
      <c r="A43623" s="9"/>
    </row>
    <row r="43624">
      <c r="A43624" s="9"/>
    </row>
    <row r="43625">
      <c r="A43625" s="9"/>
    </row>
    <row r="43626">
      <c r="A43626" s="9"/>
    </row>
    <row r="43627">
      <c r="A43627" s="9"/>
    </row>
    <row r="43628">
      <c r="A43628" s="9"/>
    </row>
    <row r="43629">
      <c r="A43629" s="9"/>
    </row>
    <row r="43630">
      <c r="A43630" s="9"/>
    </row>
    <row r="43631">
      <c r="A43631" s="9"/>
    </row>
    <row r="43632">
      <c r="A43632" s="9"/>
    </row>
    <row r="43633">
      <c r="A43633" s="9"/>
    </row>
    <row r="43634">
      <c r="A43634" s="9"/>
    </row>
    <row r="43635">
      <c r="A43635" s="9"/>
    </row>
    <row r="43636">
      <c r="A43636" s="9"/>
    </row>
    <row r="43637">
      <c r="A43637" s="9"/>
    </row>
    <row r="43638">
      <c r="A43638" s="9"/>
    </row>
    <row r="43639">
      <c r="A43639" s="9"/>
    </row>
    <row r="43640">
      <c r="A43640" s="9"/>
    </row>
    <row r="43641">
      <c r="A43641" s="9"/>
    </row>
    <row r="43642">
      <c r="A43642" s="9"/>
    </row>
    <row r="43643">
      <c r="A43643" s="9"/>
    </row>
    <row r="43644">
      <c r="A43644" s="9"/>
    </row>
    <row r="43645">
      <c r="A43645" s="9"/>
    </row>
    <row r="43646">
      <c r="A43646" s="9"/>
    </row>
    <row r="43647">
      <c r="A43647" s="9"/>
    </row>
    <row r="43648">
      <c r="A43648" s="9"/>
    </row>
    <row r="43649">
      <c r="A43649" s="9"/>
    </row>
    <row r="43650">
      <c r="A43650" s="9"/>
    </row>
    <row r="43651">
      <c r="A43651" s="9"/>
    </row>
    <row r="43652">
      <c r="A43652" s="9"/>
    </row>
    <row r="43653">
      <c r="A43653" s="9"/>
    </row>
    <row r="43654">
      <c r="A43654" s="9"/>
    </row>
    <row r="43655">
      <c r="A43655" s="9"/>
    </row>
    <row r="43656">
      <c r="A43656" s="9"/>
    </row>
    <row r="43657">
      <c r="A43657" s="9"/>
    </row>
    <row r="43658">
      <c r="A43658" s="9"/>
    </row>
    <row r="43659">
      <c r="A43659" s="9"/>
    </row>
    <row r="43660">
      <c r="A43660" s="9"/>
    </row>
    <row r="43661">
      <c r="A43661" s="9"/>
    </row>
    <row r="43662">
      <c r="A43662" s="9"/>
    </row>
    <row r="43663">
      <c r="A43663" s="9"/>
    </row>
    <row r="43664">
      <c r="A43664" s="9"/>
    </row>
    <row r="43665">
      <c r="A43665" s="9"/>
    </row>
    <row r="43666">
      <c r="A43666" s="9"/>
    </row>
    <row r="43667">
      <c r="A43667" s="9"/>
    </row>
    <row r="43668">
      <c r="A43668" s="9"/>
    </row>
    <row r="43669">
      <c r="A43669" s="9"/>
    </row>
    <row r="43670">
      <c r="A43670" s="9"/>
    </row>
    <row r="43671">
      <c r="A43671" s="9"/>
    </row>
    <row r="43672">
      <c r="A43672" s="9"/>
    </row>
    <row r="43673">
      <c r="A43673" s="9"/>
    </row>
    <row r="43674">
      <c r="A43674" s="9"/>
    </row>
    <row r="43675">
      <c r="A43675" s="9"/>
    </row>
    <row r="43676">
      <c r="A43676" s="9"/>
    </row>
    <row r="43677">
      <c r="A43677" s="9"/>
    </row>
    <row r="43678">
      <c r="A43678" s="9"/>
    </row>
    <row r="43679">
      <c r="A43679" s="9"/>
    </row>
    <row r="43680">
      <c r="A43680" s="9"/>
    </row>
    <row r="43681">
      <c r="A43681" s="9"/>
    </row>
    <row r="43682">
      <c r="A43682" s="9"/>
    </row>
    <row r="43683">
      <c r="A43683" s="9"/>
    </row>
    <row r="43684">
      <c r="A43684" s="9"/>
    </row>
    <row r="43685">
      <c r="A43685" s="9"/>
    </row>
    <row r="43686">
      <c r="A43686" s="9"/>
    </row>
    <row r="43687">
      <c r="A43687" s="9"/>
    </row>
    <row r="43688">
      <c r="A43688" s="9"/>
    </row>
    <row r="43689">
      <c r="A43689" s="9"/>
    </row>
    <row r="43690">
      <c r="A43690" s="9"/>
    </row>
    <row r="43691">
      <c r="A43691" s="9"/>
    </row>
    <row r="43692">
      <c r="A43692" s="9"/>
    </row>
    <row r="43693">
      <c r="A43693" s="9"/>
    </row>
    <row r="43694">
      <c r="A43694" s="9"/>
    </row>
    <row r="43695">
      <c r="A43695" s="9"/>
    </row>
    <row r="43696">
      <c r="A43696" s="9"/>
    </row>
    <row r="43697">
      <c r="A43697" s="9"/>
    </row>
    <row r="43698">
      <c r="A43698" s="9"/>
    </row>
    <row r="43699">
      <c r="A43699" s="9"/>
    </row>
    <row r="43700">
      <c r="A43700" s="9"/>
    </row>
    <row r="43701">
      <c r="A43701" s="9"/>
    </row>
    <row r="43702">
      <c r="A43702" s="9"/>
    </row>
    <row r="43703">
      <c r="A43703" s="9"/>
    </row>
    <row r="43704">
      <c r="A43704" s="9"/>
    </row>
    <row r="43705">
      <c r="A43705" s="9"/>
    </row>
    <row r="43706">
      <c r="A43706" s="9"/>
    </row>
    <row r="43707">
      <c r="A43707" s="9"/>
    </row>
    <row r="43708">
      <c r="A43708" s="9"/>
    </row>
    <row r="43709">
      <c r="A43709" s="9"/>
    </row>
    <row r="43710">
      <c r="A43710" s="9"/>
    </row>
    <row r="43711">
      <c r="A43711" s="9"/>
    </row>
    <row r="43712">
      <c r="A43712" s="9"/>
    </row>
    <row r="43713">
      <c r="A43713" s="9"/>
    </row>
    <row r="43714">
      <c r="A43714" s="9"/>
    </row>
    <row r="43715">
      <c r="A43715" s="9"/>
    </row>
    <row r="43716">
      <c r="A43716" s="9"/>
    </row>
    <row r="43717">
      <c r="A43717" s="9"/>
    </row>
    <row r="43718">
      <c r="A43718" s="9"/>
    </row>
    <row r="43719">
      <c r="A43719" s="9"/>
    </row>
    <row r="43720">
      <c r="A43720" s="9"/>
    </row>
    <row r="43721">
      <c r="A43721" s="9"/>
    </row>
    <row r="43722">
      <c r="A43722" s="9"/>
    </row>
    <row r="43723">
      <c r="A43723" s="9"/>
    </row>
    <row r="43724">
      <c r="A43724" s="9"/>
    </row>
    <row r="43725">
      <c r="A43725" s="9"/>
    </row>
    <row r="43726">
      <c r="A43726" s="9"/>
    </row>
    <row r="43727">
      <c r="A43727" s="9"/>
    </row>
    <row r="43728">
      <c r="A43728" s="9"/>
    </row>
    <row r="43729">
      <c r="A43729" s="9"/>
    </row>
    <row r="43730">
      <c r="A43730" s="9"/>
    </row>
    <row r="43731">
      <c r="A43731" s="9"/>
    </row>
    <row r="43732">
      <c r="A43732" s="9"/>
    </row>
    <row r="43733">
      <c r="A43733" s="9"/>
    </row>
    <row r="43734">
      <c r="A43734" s="9"/>
    </row>
    <row r="43735">
      <c r="A43735" s="9"/>
    </row>
    <row r="43736">
      <c r="A43736" s="9"/>
    </row>
    <row r="43737">
      <c r="A43737" s="9"/>
    </row>
    <row r="43738">
      <c r="A43738" s="9"/>
    </row>
    <row r="43739">
      <c r="A43739" s="9"/>
    </row>
    <row r="43740">
      <c r="A43740" s="9"/>
    </row>
    <row r="43741">
      <c r="A43741" s="9"/>
    </row>
    <row r="43742">
      <c r="A43742" s="9"/>
    </row>
    <row r="43743">
      <c r="A43743" s="9"/>
    </row>
    <row r="43744">
      <c r="A43744" s="9"/>
    </row>
    <row r="43745">
      <c r="A43745" s="9"/>
    </row>
    <row r="43746">
      <c r="A43746" s="9"/>
    </row>
    <row r="43747">
      <c r="A43747" s="9"/>
    </row>
    <row r="43748">
      <c r="A43748" s="9"/>
    </row>
    <row r="43749">
      <c r="A43749" s="9"/>
    </row>
    <row r="43750">
      <c r="A43750" s="9"/>
    </row>
    <row r="43751">
      <c r="A43751" s="9"/>
    </row>
    <row r="43752">
      <c r="A43752" s="9"/>
    </row>
    <row r="43753">
      <c r="A43753" s="9"/>
    </row>
    <row r="43754">
      <c r="A43754" s="9"/>
    </row>
    <row r="43755">
      <c r="A43755" s="9"/>
    </row>
    <row r="43756">
      <c r="A43756" s="9"/>
    </row>
    <row r="43757">
      <c r="A43757" s="9"/>
    </row>
    <row r="43758">
      <c r="A43758" s="9"/>
    </row>
    <row r="43759">
      <c r="A43759" s="9"/>
    </row>
    <row r="43760">
      <c r="A43760" s="9"/>
    </row>
    <row r="43761">
      <c r="A43761" s="9"/>
    </row>
    <row r="43762">
      <c r="A43762" s="9"/>
    </row>
    <row r="43763">
      <c r="A43763" s="9"/>
    </row>
    <row r="43764">
      <c r="A43764" s="9"/>
    </row>
    <row r="43765">
      <c r="A43765" s="9"/>
    </row>
    <row r="43766">
      <c r="A43766" s="9"/>
    </row>
    <row r="43767">
      <c r="A43767" s="9"/>
    </row>
    <row r="43768">
      <c r="A43768" s="9"/>
    </row>
    <row r="43769">
      <c r="A43769" s="9"/>
    </row>
    <row r="43770">
      <c r="A43770" s="9"/>
    </row>
    <row r="43771">
      <c r="A43771" s="9"/>
    </row>
    <row r="43772">
      <c r="A43772" s="9"/>
    </row>
    <row r="43773">
      <c r="A43773" s="9"/>
    </row>
    <row r="43774">
      <c r="A43774" s="9"/>
    </row>
    <row r="43775">
      <c r="A43775" s="9"/>
    </row>
    <row r="43776">
      <c r="A43776" s="9"/>
    </row>
    <row r="43777">
      <c r="A43777" s="9"/>
    </row>
    <row r="43778">
      <c r="A43778" s="9"/>
    </row>
    <row r="43779">
      <c r="A43779" s="9"/>
    </row>
    <row r="43780">
      <c r="A43780" s="9"/>
    </row>
    <row r="43781">
      <c r="A43781" s="9"/>
    </row>
    <row r="43782">
      <c r="A43782" s="9"/>
    </row>
    <row r="43783">
      <c r="A43783" s="9"/>
    </row>
    <row r="43784">
      <c r="A43784" s="9"/>
    </row>
    <row r="43785">
      <c r="A43785" s="9"/>
    </row>
    <row r="43786">
      <c r="A43786" s="9"/>
    </row>
    <row r="43787">
      <c r="A43787" s="9"/>
    </row>
    <row r="43788">
      <c r="A43788" s="9"/>
    </row>
    <row r="43789">
      <c r="A43789" s="9"/>
    </row>
    <row r="43790">
      <c r="A43790" s="9"/>
    </row>
    <row r="43791">
      <c r="A43791" s="9"/>
    </row>
    <row r="43792">
      <c r="A43792" s="9"/>
    </row>
    <row r="43793">
      <c r="A43793" s="9"/>
    </row>
    <row r="43794">
      <c r="A43794" s="9"/>
    </row>
    <row r="43795">
      <c r="A43795" s="9"/>
    </row>
    <row r="43796">
      <c r="A43796" s="9"/>
    </row>
    <row r="43797">
      <c r="A43797" s="9"/>
    </row>
    <row r="43798">
      <c r="A43798" s="9"/>
    </row>
    <row r="43799">
      <c r="A43799" s="9"/>
    </row>
    <row r="43800">
      <c r="A43800" s="9"/>
    </row>
    <row r="43801">
      <c r="A43801" s="9"/>
    </row>
    <row r="43802">
      <c r="A43802" s="9"/>
    </row>
    <row r="43803">
      <c r="A43803" s="9"/>
    </row>
    <row r="43804">
      <c r="A43804" s="9"/>
    </row>
    <row r="43805">
      <c r="A43805" s="9"/>
    </row>
    <row r="43806">
      <c r="A43806" s="9"/>
    </row>
    <row r="43807">
      <c r="A43807" s="9"/>
    </row>
    <row r="43808">
      <c r="A43808" s="9"/>
    </row>
    <row r="43809">
      <c r="A43809" s="9"/>
    </row>
    <row r="43810">
      <c r="A43810" s="9"/>
    </row>
    <row r="43811">
      <c r="A43811" s="9"/>
    </row>
    <row r="43812">
      <c r="A43812" s="9"/>
    </row>
    <row r="43813">
      <c r="A43813" s="9"/>
    </row>
    <row r="43814">
      <c r="A43814" s="9"/>
    </row>
    <row r="43815">
      <c r="A43815" s="9"/>
    </row>
    <row r="43816">
      <c r="A43816" s="9"/>
    </row>
    <row r="43817">
      <c r="A43817" s="9"/>
    </row>
    <row r="43818">
      <c r="A43818" s="9"/>
    </row>
    <row r="43819">
      <c r="A43819" s="9"/>
    </row>
    <row r="43820">
      <c r="A43820" s="9"/>
    </row>
    <row r="43821">
      <c r="A43821" s="9"/>
    </row>
    <row r="43822">
      <c r="A43822" s="9"/>
    </row>
    <row r="43823">
      <c r="A43823" s="9"/>
    </row>
    <row r="43824">
      <c r="A43824" s="9"/>
    </row>
    <row r="43825">
      <c r="A43825" s="9"/>
    </row>
    <row r="43826">
      <c r="A43826" s="9"/>
    </row>
    <row r="43827">
      <c r="A43827" s="9"/>
    </row>
    <row r="43828">
      <c r="A43828" s="9"/>
    </row>
    <row r="43829">
      <c r="A43829" s="9"/>
    </row>
    <row r="43830">
      <c r="A43830" s="9"/>
    </row>
    <row r="43831">
      <c r="A43831" s="9"/>
    </row>
    <row r="43832">
      <c r="A43832" s="9"/>
    </row>
    <row r="43833">
      <c r="A43833" s="9"/>
    </row>
    <row r="43834">
      <c r="A43834" s="9"/>
    </row>
    <row r="43835">
      <c r="A43835" s="9"/>
    </row>
    <row r="43836">
      <c r="A43836" s="9"/>
    </row>
    <row r="43837">
      <c r="A43837" s="9"/>
    </row>
    <row r="43838">
      <c r="A43838" s="9"/>
    </row>
    <row r="43839">
      <c r="A43839" s="9"/>
    </row>
    <row r="43840">
      <c r="A43840" s="9"/>
    </row>
    <row r="43841">
      <c r="A43841" s="9"/>
    </row>
    <row r="43842">
      <c r="A43842" s="9"/>
    </row>
    <row r="43843">
      <c r="A43843" s="9"/>
    </row>
    <row r="43844">
      <c r="A43844" s="9"/>
    </row>
    <row r="43845">
      <c r="A43845" s="9"/>
    </row>
    <row r="43846">
      <c r="A43846" s="9"/>
    </row>
    <row r="43847">
      <c r="A43847" s="9"/>
    </row>
    <row r="43848">
      <c r="A43848" s="9"/>
    </row>
    <row r="43849">
      <c r="A43849" s="9"/>
    </row>
    <row r="43850">
      <c r="A43850" s="9"/>
    </row>
    <row r="43851">
      <c r="A43851" s="9"/>
    </row>
    <row r="43852">
      <c r="A43852" s="9"/>
    </row>
    <row r="43853">
      <c r="A43853" s="9"/>
    </row>
    <row r="43854">
      <c r="A43854" s="9"/>
    </row>
    <row r="43855">
      <c r="A43855" s="9"/>
    </row>
    <row r="43856">
      <c r="A43856" s="9"/>
    </row>
    <row r="43857">
      <c r="A43857" s="9"/>
    </row>
    <row r="43858">
      <c r="A43858" s="9"/>
    </row>
    <row r="43859">
      <c r="A43859" s="9"/>
    </row>
    <row r="43860">
      <c r="A43860" s="9"/>
    </row>
    <row r="43861">
      <c r="A43861" s="9"/>
    </row>
    <row r="43862">
      <c r="A43862" s="9"/>
    </row>
    <row r="43863">
      <c r="A43863" s="9"/>
    </row>
    <row r="43864">
      <c r="A43864" s="9"/>
    </row>
    <row r="43865">
      <c r="A43865" s="9"/>
    </row>
    <row r="43866">
      <c r="A43866" s="9"/>
    </row>
    <row r="43867">
      <c r="A43867" s="9"/>
    </row>
    <row r="43868">
      <c r="A43868" s="9"/>
    </row>
    <row r="43869">
      <c r="A43869" s="9"/>
    </row>
    <row r="43870">
      <c r="A43870" s="9"/>
    </row>
    <row r="43871">
      <c r="A43871" s="9"/>
    </row>
    <row r="43872">
      <c r="A43872" s="9"/>
    </row>
    <row r="43873">
      <c r="A43873" s="9"/>
    </row>
    <row r="43874">
      <c r="A43874" s="9"/>
    </row>
    <row r="43875">
      <c r="A43875" s="9"/>
    </row>
    <row r="43876">
      <c r="A43876" s="9"/>
    </row>
    <row r="43877">
      <c r="A43877" s="9"/>
    </row>
    <row r="43878">
      <c r="A43878" s="9"/>
    </row>
    <row r="43879">
      <c r="A43879" s="9"/>
    </row>
    <row r="43880">
      <c r="A43880" s="9"/>
    </row>
    <row r="43881">
      <c r="A43881" s="9"/>
    </row>
    <row r="43882">
      <c r="A43882" s="9"/>
    </row>
    <row r="43883">
      <c r="A43883" s="9"/>
    </row>
    <row r="43884">
      <c r="A43884" s="9"/>
    </row>
    <row r="43885">
      <c r="A43885" s="9"/>
    </row>
    <row r="43886">
      <c r="A43886" s="9"/>
    </row>
    <row r="43887">
      <c r="A43887" s="9"/>
    </row>
    <row r="43888">
      <c r="A43888" s="9"/>
    </row>
    <row r="43889">
      <c r="A43889" s="9"/>
    </row>
    <row r="43890">
      <c r="A43890" s="9"/>
    </row>
    <row r="43891">
      <c r="A43891" s="9"/>
    </row>
    <row r="43892">
      <c r="A43892" s="9"/>
    </row>
    <row r="43893">
      <c r="A43893" s="9"/>
    </row>
    <row r="43894">
      <c r="A43894" s="9"/>
    </row>
    <row r="43895">
      <c r="A43895" s="9"/>
    </row>
    <row r="43896">
      <c r="A43896" s="9"/>
    </row>
    <row r="43897">
      <c r="A43897" s="9"/>
    </row>
    <row r="43898">
      <c r="A43898" s="9"/>
    </row>
    <row r="43899">
      <c r="A43899" s="9"/>
    </row>
    <row r="43900">
      <c r="A43900" s="9"/>
    </row>
    <row r="43901">
      <c r="A43901" s="9"/>
    </row>
    <row r="43902">
      <c r="A43902" s="9"/>
    </row>
    <row r="43903">
      <c r="A43903" s="9"/>
    </row>
    <row r="43904">
      <c r="A43904" s="9"/>
    </row>
    <row r="43905">
      <c r="A43905" s="9"/>
    </row>
    <row r="43906">
      <c r="A43906" s="9"/>
    </row>
    <row r="43907">
      <c r="A43907" s="9"/>
    </row>
    <row r="43908">
      <c r="A43908" s="9"/>
    </row>
    <row r="43909">
      <c r="A43909" s="9"/>
    </row>
    <row r="43910">
      <c r="A43910" s="9"/>
    </row>
    <row r="43911">
      <c r="A43911" s="9"/>
    </row>
    <row r="43912">
      <c r="A43912" s="9"/>
    </row>
    <row r="43913">
      <c r="A43913" s="9"/>
    </row>
    <row r="43914">
      <c r="A43914" s="9"/>
    </row>
    <row r="43915">
      <c r="A43915" s="9"/>
    </row>
    <row r="43916">
      <c r="A43916" s="9"/>
    </row>
    <row r="43917">
      <c r="A43917" s="9"/>
    </row>
    <row r="43918">
      <c r="A43918" s="9"/>
    </row>
    <row r="43919">
      <c r="A43919" s="9"/>
    </row>
    <row r="43920">
      <c r="A43920" s="9"/>
    </row>
    <row r="43921">
      <c r="A43921" s="9"/>
    </row>
    <row r="43922">
      <c r="A43922" s="9"/>
    </row>
    <row r="43923">
      <c r="A43923" s="9"/>
    </row>
    <row r="43924">
      <c r="A43924" s="9"/>
    </row>
    <row r="43925">
      <c r="A43925" s="9"/>
    </row>
    <row r="43926">
      <c r="A43926" s="9"/>
    </row>
    <row r="43927">
      <c r="A43927" s="9"/>
    </row>
    <row r="43928">
      <c r="A43928" s="9"/>
    </row>
    <row r="43929">
      <c r="A43929" s="9"/>
    </row>
    <row r="43930">
      <c r="A43930" s="9"/>
    </row>
    <row r="43931">
      <c r="A43931" s="9"/>
    </row>
    <row r="43932">
      <c r="A43932" s="9"/>
    </row>
    <row r="43933">
      <c r="A43933" s="9"/>
    </row>
    <row r="43934">
      <c r="A43934" s="9"/>
    </row>
    <row r="43935">
      <c r="A43935" s="9"/>
    </row>
    <row r="43936">
      <c r="A43936" s="9"/>
    </row>
    <row r="43937">
      <c r="A43937" s="9"/>
    </row>
    <row r="43938">
      <c r="A43938" s="9"/>
    </row>
    <row r="43939">
      <c r="A43939" s="9"/>
    </row>
    <row r="43940">
      <c r="A43940" s="9"/>
    </row>
    <row r="43941">
      <c r="A43941" s="9"/>
    </row>
    <row r="43942">
      <c r="A43942" s="9"/>
    </row>
    <row r="43943">
      <c r="A43943" s="9"/>
    </row>
    <row r="43944">
      <c r="A43944" s="9"/>
    </row>
    <row r="43945">
      <c r="A43945" s="9"/>
    </row>
    <row r="43946">
      <c r="A43946" s="9"/>
    </row>
    <row r="43947">
      <c r="A43947" s="9"/>
    </row>
    <row r="43948">
      <c r="A43948" s="9"/>
    </row>
    <row r="43949">
      <c r="A43949" s="9"/>
    </row>
    <row r="43950">
      <c r="A43950" s="9"/>
    </row>
    <row r="43951">
      <c r="A43951" s="9"/>
    </row>
    <row r="43952">
      <c r="A43952" s="9"/>
    </row>
    <row r="43953">
      <c r="A43953" s="9"/>
    </row>
    <row r="43954">
      <c r="A43954" s="9"/>
    </row>
    <row r="43955">
      <c r="A43955" s="9"/>
    </row>
    <row r="43956">
      <c r="A43956" s="9"/>
    </row>
    <row r="43957">
      <c r="A43957" s="9"/>
    </row>
    <row r="43958">
      <c r="A43958" s="9"/>
    </row>
    <row r="43959">
      <c r="A43959" s="9"/>
    </row>
    <row r="43960">
      <c r="A43960" s="9"/>
    </row>
    <row r="43961">
      <c r="A43961" s="9"/>
    </row>
    <row r="43962">
      <c r="A43962" s="9"/>
    </row>
    <row r="43963">
      <c r="A43963" s="9"/>
    </row>
    <row r="43964">
      <c r="A43964" s="9"/>
    </row>
    <row r="43965">
      <c r="A43965" s="9"/>
    </row>
    <row r="43966">
      <c r="A43966" s="9"/>
    </row>
    <row r="43967">
      <c r="A43967" s="9"/>
    </row>
    <row r="43968">
      <c r="A43968" s="9"/>
    </row>
    <row r="43969">
      <c r="A43969" s="9"/>
    </row>
    <row r="43970">
      <c r="A43970" s="9"/>
    </row>
    <row r="43971">
      <c r="A43971" s="9"/>
    </row>
    <row r="43972">
      <c r="A43972" s="9"/>
    </row>
    <row r="43973">
      <c r="A43973" s="9"/>
    </row>
    <row r="43974">
      <c r="A43974" s="9"/>
    </row>
    <row r="43975">
      <c r="A43975" s="9"/>
    </row>
    <row r="43976">
      <c r="A43976" s="9"/>
    </row>
    <row r="43977">
      <c r="A43977" s="9"/>
    </row>
    <row r="43978">
      <c r="A43978" s="9"/>
    </row>
    <row r="43979">
      <c r="A43979" s="9"/>
    </row>
    <row r="43980">
      <c r="A43980" s="9"/>
    </row>
    <row r="43981">
      <c r="A43981" s="9"/>
    </row>
    <row r="43982">
      <c r="A43982" s="9"/>
    </row>
    <row r="43983">
      <c r="A43983" s="9"/>
    </row>
    <row r="43984">
      <c r="A43984" s="9"/>
    </row>
    <row r="43985">
      <c r="A43985" s="9"/>
    </row>
    <row r="43986">
      <c r="A43986" s="9"/>
    </row>
    <row r="43987">
      <c r="A43987" s="9"/>
    </row>
    <row r="43988">
      <c r="A43988" s="9"/>
    </row>
    <row r="43989">
      <c r="A43989" s="9"/>
    </row>
    <row r="43990">
      <c r="A43990" s="9"/>
    </row>
    <row r="43991">
      <c r="A43991" s="9"/>
    </row>
    <row r="43992">
      <c r="A43992" s="9"/>
    </row>
    <row r="43993">
      <c r="A43993" s="9"/>
    </row>
    <row r="43994">
      <c r="A43994" s="9"/>
    </row>
    <row r="43995">
      <c r="A43995" s="9"/>
    </row>
    <row r="43996">
      <c r="A43996" s="9"/>
    </row>
    <row r="43997">
      <c r="A43997" s="9"/>
    </row>
    <row r="43998">
      <c r="A43998" s="9"/>
    </row>
    <row r="43999">
      <c r="A43999" s="9"/>
    </row>
    <row r="44000">
      <c r="A44000" s="9"/>
    </row>
    <row r="44001">
      <c r="A44001" s="9"/>
    </row>
    <row r="44002">
      <c r="A44002" s="9"/>
    </row>
    <row r="44003">
      <c r="A44003" s="9"/>
    </row>
    <row r="44004">
      <c r="A44004" s="9"/>
    </row>
    <row r="44005">
      <c r="A44005" s="9"/>
    </row>
    <row r="44006">
      <c r="A44006" s="9"/>
    </row>
    <row r="44007">
      <c r="A44007" s="9"/>
    </row>
    <row r="44008">
      <c r="A44008" s="9"/>
    </row>
    <row r="44009">
      <c r="A44009" s="9"/>
    </row>
    <row r="44010">
      <c r="A44010" s="9"/>
    </row>
    <row r="44011">
      <c r="A44011" s="9"/>
    </row>
    <row r="44012">
      <c r="A44012" s="9"/>
    </row>
    <row r="44013">
      <c r="A44013" s="9"/>
    </row>
    <row r="44014">
      <c r="A44014" s="9"/>
    </row>
    <row r="44015">
      <c r="A44015" s="9"/>
    </row>
    <row r="44016">
      <c r="A44016" s="9"/>
    </row>
    <row r="44017">
      <c r="A44017" s="9"/>
    </row>
    <row r="44018">
      <c r="A44018" s="9"/>
    </row>
    <row r="44019">
      <c r="A44019" s="9"/>
    </row>
    <row r="44020">
      <c r="A44020" s="9"/>
    </row>
    <row r="44021">
      <c r="A44021" s="9"/>
    </row>
    <row r="44022">
      <c r="A44022" s="9"/>
    </row>
    <row r="44023">
      <c r="A44023" s="9"/>
    </row>
    <row r="44024">
      <c r="A44024" s="9"/>
    </row>
    <row r="44025">
      <c r="A44025" s="9"/>
    </row>
    <row r="44026">
      <c r="A44026" s="9"/>
    </row>
    <row r="44027">
      <c r="A44027" s="9"/>
    </row>
    <row r="44028">
      <c r="A44028" s="9"/>
    </row>
    <row r="44029">
      <c r="A44029" s="9"/>
    </row>
    <row r="44030">
      <c r="A44030" s="9"/>
    </row>
    <row r="44031">
      <c r="A44031" s="9"/>
    </row>
    <row r="44032">
      <c r="A44032" s="9"/>
    </row>
    <row r="44033">
      <c r="A44033" s="9"/>
    </row>
    <row r="44034">
      <c r="A44034" s="9"/>
    </row>
    <row r="44035">
      <c r="A44035" s="9"/>
    </row>
    <row r="44036">
      <c r="A44036" s="9"/>
    </row>
    <row r="44037">
      <c r="A44037" s="9"/>
    </row>
    <row r="44038">
      <c r="A44038" s="9"/>
    </row>
    <row r="44039">
      <c r="A44039" s="9"/>
    </row>
    <row r="44040">
      <c r="A44040" s="9"/>
    </row>
    <row r="44041">
      <c r="A44041" s="9"/>
    </row>
    <row r="44042">
      <c r="A44042" s="9"/>
    </row>
    <row r="44043">
      <c r="A44043" s="9"/>
    </row>
    <row r="44044">
      <c r="A44044" s="9"/>
    </row>
    <row r="44045">
      <c r="A44045" s="9"/>
    </row>
    <row r="44046">
      <c r="A44046" s="9"/>
    </row>
    <row r="44047">
      <c r="A44047" s="9"/>
    </row>
    <row r="44048">
      <c r="A44048" s="9"/>
    </row>
    <row r="44049">
      <c r="A44049" s="9"/>
    </row>
    <row r="44050">
      <c r="A44050" s="9"/>
    </row>
    <row r="44051">
      <c r="A44051" s="9"/>
    </row>
    <row r="44052">
      <c r="A44052" s="9"/>
    </row>
    <row r="44053">
      <c r="A44053" s="9"/>
    </row>
    <row r="44054">
      <c r="A44054" s="9"/>
    </row>
    <row r="44055">
      <c r="A44055" s="9"/>
    </row>
    <row r="44056">
      <c r="A44056" s="9"/>
    </row>
    <row r="44057">
      <c r="A44057" s="9"/>
    </row>
    <row r="44058">
      <c r="A44058" s="9"/>
    </row>
    <row r="44059">
      <c r="A44059" s="9"/>
    </row>
    <row r="44060">
      <c r="A44060" s="9"/>
    </row>
    <row r="44061">
      <c r="A44061" s="9"/>
    </row>
    <row r="44062">
      <c r="A44062" s="9"/>
    </row>
    <row r="44063">
      <c r="A44063" s="9"/>
    </row>
    <row r="44064">
      <c r="A44064" s="9"/>
    </row>
    <row r="44065">
      <c r="A44065" s="9"/>
    </row>
    <row r="44066">
      <c r="A44066" s="9"/>
    </row>
    <row r="44067">
      <c r="A44067" s="9"/>
    </row>
    <row r="44068">
      <c r="A44068" s="9"/>
    </row>
    <row r="44069">
      <c r="A44069" s="9"/>
    </row>
    <row r="44070">
      <c r="A44070" s="9"/>
    </row>
    <row r="44071">
      <c r="A44071" s="9"/>
    </row>
    <row r="44072">
      <c r="A44072" s="9"/>
    </row>
    <row r="44073">
      <c r="A44073" s="9"/>
    </row>
    <row r="44074">
      <c r="A44074" s="9"/>
    </row>
    <row r="44075">
      <c r="A44075" s="9"/>
    </row>
    <row r="44076">
      <c r="A44076" s="9"/>
    </row>
    <row r="44077">
      <c r="A44077" s="9"/>
    </row>
    <row r="44078">
      <c r="A44078" s="9"/>
    </row>
    <row r="44079">
      <c r="A44079" s="9"/>
    </row>
    <row r="44080">
      <c r="A44080" s="9"/>
    </row>
    <row r="44081">
      <c r="A44081" s="9"/>
    </row>
    <row r="44082">
      <c r="A44082" s="9"/>
    </row>
    <row r="44083">
      <c r="A44083" s="9"/>
    </row>
    <row r="44084">
      <c r="A44084" s="9"/>
    </row>
    <row r="44085">
      <c r="A44085" s="9"/>
    </row>
    <row r="44086">
      <c r="A44086" s="9"/>
    </row>
    <row r="44087">
      <c r="A44087" s="9"/>
    </row>
    <row r="44088">
      <c r="A44088" s="9"/>
    </row>
    <row r="44089">
      <c r="A44089" s="9"/>
    </row>
    <row r="44090">
      <c r="A44090" s="9"/>
    </row>
    <row r="44091">
      <c r="A44091" s="9"/>
    </row>
    <row r="44092">
      <c r="A44092" s="9"/>
    </row>
    <row r="44093">
      <c r="A44093" s="9"/>
    </row>
    <row r="44094">
      <c r="A44094" s="9"/>
    </row>
    <row r="44095">
      <c r="A44095" s="9"/>
    </row>
    <row r="44096">
      <c r="A44096" s="9"/>
    </row>
    <row r="44097">
      <c r="A44097" s="9"/>
    </row>
    <row r="44098">
      <c r="A44098" s="9"/>
    </row>
    <row r="44099">
      <c r="A44099" s="9"/>
    </row>
    <row r="44100">
      <c r="A44100" s="9"/>
    </row>
    <row r="44101">
      <c r="A44101" s="9"/>
    </row>
    <row r="44102">
      <c r="A44102" s="9"/>
    </row>
    <row r="44103">
      <c r="A44103" s="9"/>
    </row>
    <row r="44104">
      <c r="A44104" s="9"/>
    </row>
    <row r="44105">
      <c r="A44105" s="9"/>
    </row>
    <row r="44106">
      <c r="A44106" s="9"/>
    </row>
    <row r="44107">
      <c r="A44107" s="9"/>
    </row>
    <row r="44108">
      <c r="A44108" s="9"/>
    </row>
    <row r="44109">
      <c r="A44109" s="9"/>
    </row>
    <row r="44110">
      <c r="A44110" s="9"/>
    </row>
    <row r="44111">
      <c r="A44111" s="9"/>
    </row>
    <row r="44112">
      <c r="A44112" s="9"/>
    </row>
    <row r="44113">
      <c r="A44113" s="9"/>
    </row>
    <row r="44114">
      <c r="A44114" s="9"/>
    </row>
    <row r="44115">
      <c r="A44115" s="9"/>
    </row>
    <row r="44116">
      <c r="A44116" s="9"/>
    </row>
    <row r="44117">
      <c r="A44117" s="9"/>
    </row>
    <row r="44118">
      <c r="A44118" s="9"/>
    </row>
    <row r="44119">
      <c r="A44119" s="9"/>
    </row>
    <row r="44120">
      <c r="A44120" s="9"/>
    </row>
    <row r="44121">
      <c r="A44121" s="9"/>
    </row>
    <row r="44122">
      <c r="A44122" s="9"/>
    </row>
    <row r="44123">
      <c r="A44123" s="9"/>
    </row>
    <row r="44124">
      <c r="A44124" s="9"/>
    </row>
    <row r="44125">
      <c r="A44125" s="9"/>
    </row>
    <row r="44126">
      <c r="A44126" s="9"/>
    </row>
    <row r="44127">
      <c r="A44127" s="9"/>
    </row>
    <row r="44128">
      <c r="A44128" s="9"/>
    </row>
    <row r="44129">
      <c r="A44129" s="9"/>
    </row>
    <row r="44130">
      <c r="A44130" s="9"/>
    </row>
    <row r="44131">
      <c r="A44131" s="9"/>
    </row>
    <row r="44132">
      <c r="A44132" s="9"/>
    </row>
    <row r="44133">
      <c r="A44133" s="9"/>
    </row>
    <row r="44134">
      <c r="A44134" s="9"/>
    </row>
    <row r="44135">
      <c r="A44135" s="9"/>
    </row>
    <row r="44136">
      <c r="A44136" s="9"/>
    </row>
    <row r="44137">
      <c r="A44137" s="9"/>
    </row>
    <row r="44138">
      <c r="A44138" s="9"/>
    </row>
    <row r="44139">
      <c r="A44139" s="9"/>
    </row>
    <row r="44140">
      <c r="A44140" s="9"/>
    </row>
    <row r="44141">
      <c r="A44141" s="9"/>
    </row>
    <row r="44142">
      <c r="A44142" s="9"/>
    </row>
    <row r="44143">
      <c r="A44143" s="9"/>
    </row>
    <row r="44144">
      <c r="A44144" s="9"/>
    </row>
    <row r="44145">
      <c r="A44145" s="9"/>
    </row>
    <row r="44146">
      <c r="A44146" s="9"/>
    </row>
    <row r="44147">
      <c r="A44147" s="9"/>
    </row>
    <row r="44148">
      <c r="A44148" s="9"/>
    </row>
    <row r="44149">
      <c r="A44149" s="9"/>
    </row>
    <row r="44150">
      <c r="A44150" s="9"/>
    </row>
    <row r="44151">
      <c r="A44151" s="9"/>
    </row>
    <row r="44152">
      <c r="A44152" s="9"/>
    </row>
    <row r="44153">
      <c r="A44153" s="9"/>
    </row>
    <row r="44154">
      <c r="A44154" s="9"/>
    </row>
    <row r="44155">
      <c r="A44155" s="9"/>
    </row>
    <row r="44156">
      <c r="A44156" s="9"/>
    </row>
    <row r="44157">
      <c r="A44157" s="9"/>
    </row>
    <row r="44158">
      <c r="A44158" s="9"/>
    </row>
    <row r="44159">
      <c r="A44159" s="9"/>
    </row>
    <row r="44160">
      <c r="A44160" s="9"/>
    </row>
    <row r="44161">
      <c r="A44161" s="9"/>
    </row>
    <row r="44162">
      <c r="A44162" s="9"/>
    </row>
    <row r="44163">
      <c r="A44163" s="9"/>
    </row>
    <row r="44164">
      <c r="A44164" s="9"/>
    </row>
    <row r="44165">
      <c r="A44165" s="9"/>
    </row>
    <row r="44166">
      <c r="A44166" s="9"/>
    </row>
    <row r="44167">
      <c r="A44167" s="9"/>
    </row>
    <row r="44168">
      <c r="A44168" s="9"/>
    </row>
    <row r="44169">
      <c r="A44169" s="9"/>
    </row>
    <row r="44170">
      <c r="A44170" s="9"/>
    </row>
    <row r="44171">
      <c r="A44171" s="9"/>
    </row>
    <row r="44172">
      <c r="A44172" s="9"/>
    </row>
    <row r="44173">
      <c r="A44173" s="9"/>
    </row>
    <row r="44174">
      <c r="A44174" s="9"/>
    </row>
    <row r="44175">
      <c r="A44175" s="9"/>
    </row>
    <row r="44176">
      <c r="A44176" s="9"/>
    </row>
    <row r="44177">
      <c r="A44177" s="9"/>
    </row>
    <row r="44178">
      <c r="A44178" s="9"/>
    </row>
    <row r="44179">
      <c r="A44179" s="9"/>
    </row>
    <row r="44180">
      <c r="A44180" s="9"/>
    </row>
    <row r="44181">
      <c r="A44181" s="9"/>
    </row>
    <row r="44182">
      <c r="A44182" s="9"/>
    </row>
    <row r="44183">
      <c r="A44183" s="9"/>
    </row>
    <row r="44184">
      <c r="A44184" s="9"/>
    </row>
    <row r="44185">
      <c r="A44185" s="9"/>
    </row>
    <row r="44186">
      <c r="A44186" s="9"/>
    </row>
    <row r="44187">
      <c r="A44187" s="9"/>
    </row>
    <row r="44188">
      <c r="A44188" s="9"/>
    </row>
    <row r="44189">
      <c r="A44189" s="9"/>
    </row>
    <row r="44190">
      <c r="A44190" s="9"/>
    </row>
    <row r="44191">
      <c r="A44191" s="9"/>
    </row>
    <row r="44192">
      <c r="A44192" s="9"/>
    </row>
    <row r="44193">
      <c r="A44193" s="9"/>
    </row>
    <row r="44194">
      <c r="A44194" s="9"/>
    </row>
    <row r="44195">
      <c r="A44195" s="9"/>
    </row>
    <row r="44196">
      <c r="A44196" s="9"/>
    </row>
    <row r="44197">
      <c r="A44197" s="9"/>
    </row>
    <row r="44198">
      <c r="A44198" s="9"/>
    </row>
    <row r="44199">
      <c r="A44199" s="9"/>
    </row>
    <row r="44200">
      <c r="A44200" s="9"/>
    </row>
    <row r="44201">
      <c r="A44201" s="9"/>
    </row>
    <row r="44202">
      <c r="A44202" s="9"/>
    </row>
    <row r="44203">
      <c r="A44203" s="9"/>
    </row>
    <row r="44204">
      <c r="A44204" s="9"/>
    </row>
    <row r="44205">
      <c r="A44205" s="9"/>
    </row>
    <row r="44206">
      <c r="A44206" s="9"/>
    </row>
    <row r="44207">
      <c r="A44207" s="9"/>
    </row>
    <row r="44208">
      <c r="A44208" s="9"/>
    </row>
    <row r="44209">
      <c r="A44209" s="9"/>
    </row>
    <row r="44210">
      <c r="A44210" s="9"/>
    </row>
    <row r="44211">
      <c r="A44211" s="9"/>
    </row>
    <row r="44212">
      <c r="A44212" s="9"/>
    </row>
    <row r="44213">
      <c r="A44213" s="9"/>
    </row>
    <row r="44214">
      <c r="A44214" s="9"/>
    </row>
    <row r="44215">
      <c r="A44215" s="9"/>
    </row>
    <row r="44216">
      <c r="A44216" s="9"/>
    </row>
    <row r="44217">
      <c r="A44217" s="9"/>
    </row>
    <row r="44218">
      <c r="A44218" s="9"/>
    </row>
    <row r="44219">
      <c r="A44219" s="9"/>
    </row>
    <row r="44220">
      <c r="A44220" s="9"/>
    </row>
    <row r="44221">
      <c r="A44221" s="9"/>
    </row>
    <row r="44222">
      <c r="A44222" s="9"/>
    </row>
    <row r="44223">
      <c r="A44223" s="9"/>
    </row>
    <row r="44224">
      <c r="A44224" s="9"/>
    </row>
    <row r="44225">
      <c r="A44225" s="9"/>
    </row>
    <row r="44226">
      <c r="A44226" s="9"/>
    </row>
    <row r="44227">
      <c r="A44227" s="9"/>
    </row>
    <row r="44228">
      <c r="A44228" s="9"/>
    </row>
    <row r="44229">
      <c r="A44229" s="9"/>
    </row>
    <row r="44230">
      <c r="A44230" s="9"/>
    </row>
    <row r="44231">
      <c r="A44231" s="9"/>
    </row>
    <row r="44232">
      <c r="A44232" s="9"/>
    </row>
    <row r="44233">
      <c r="A44233" s="9"/>
    </row>
    <row r="44234">
      <c r="A44234" s="9"/>
    </row>
    <row r="44235">
      <c r="A44235" s="9"/>
    </row>
    <row r="44236">
      <c r="A44236" s="9"/>
    </row>
    <row r="44237">
      <c r="A44237" s="9"/>
    </row>
    <row r="44238">
      <c r="A44238" s="9"/>
    </row>
    <row r="44239">
      <c r="A44239" s="9"/>
    </row>
    <row r="44240">
      <c r="A44240" s="9"/>
    </row>
    <row r="44241">
      <c r="A44241" s="9"/>
    </row>
    <row r="44242">
      <c r="A44242" s="9"/>
    </row>
    <row r="44243">
      <c r="A44243" s="9"/>
    </row>
    <row r="44244">
      <c r="A44244" s="9"/>
    </row>
    <row r="44245">
      <c r="A44245" s="9"/>
    </row>
    <row r="44246">
      <c r="A44246" s="9"/>
    </row>
    <row r="44247">
      <c r="A44247" s="9"/>
    </row>
    <row r="44248">
      <c r="A44248" s="9"/>
    </row>
    <row r="44249">
      <c r="A44249" s="9"/>
    </row>
    <row r="44250">
      <c r="A44250" s="9"/>
    </row>
    <row r="44251">
      <c r="A44251" s="9"/>
    </row>
    <row r="44252">
      <c r="A44252" s="9"/>
    </row>
    <row r="44253">
      <c r="A44253" s="9"/>
    </row>
    <row r="44254">
      <c r="A44254" s="9"/>
    </row>
    <row r="44255">
      <c r="A44255" s="9"/>
    </row>
    <row r="44256">
      <c r="A44256" s="9"/>
    </row>
    <row r="44257">
      <c r="A44257" s="9"/>
    </row>
    <row r="44258">
      <c r="A44258" s="9"/>
    </row>
    <row r="44259">
      <c r="A44259" s="9"/>
    </row>
    <row r="44260">
      <c r="A44260" s="9"/>
    </row>
    <row r="44261">
      <c r="A44261" s="9"/>
    </row>
    <row r="44262">
      <c r="A44262" s="9"/>
    </row>
    <row r="44263">
      <c r="A44263" s="9"/>
    </row>
    <row r="44264">
      <c r="A44264" s="9"/>
    </row>
    <row r="44265">
      <c r="A44265" s="9"/>
    </row>
    <row r="44266">
      <c r="A44266" s="9"/>
    </row>
    <row r="44267">
      <c r="A44267" s="9"/>
    </row>
    <row r="44268">
      <c r="A44268" s="9"/>
    </row>
    <row r="44269">
      <c r="A44269" s="9"/>
    </row>
    <row r="44270">
      <c r="A44270" s="9"/>
    </row>
    <row r="44271">
      <c r="A44271" s="9"/>
    </row>
    <row r="44272">
      <c r="A44272" s="9"/>
    </row>
    <row r="44273">
      <c r="A44273" s="9"/>
    </row>
    <row r="44274">
      <c r="A44274" s="9"/>
    </row>
    <row r="44275">
      <c r="A44275" s="9"/>
    </row>
    <row r="44276">
      <c r="A44276" s="9"/>
    </row>
    <row r="44277">
      <c r="A44277" s="9"/>
    </row>
    <row r="44278">
      <c r="A44278" s="9"/>
    </row>
    <row r="44279">
      <c r="A44279" s="9"/>
    </row>
    <row r="44280">
      <c r="A44280" s="9"/>
    </row>
    <row r="44281">
      <c r="A44281" s="9"/>
    </row>
    <row r="44282">
      <c r="A44282" s="9"/>
    </row>
    <row r="44283">
      <c r="A44283" s="9"/>
    </row>
    <row r="44284">
      <c r="A44284" s="9"/>
    </row>
    <row r="44285">
      <c r="A44285" s="9"/>
    </row>
    <row r="44286">
      <c r="A44286" s="9"/>
    </row>
    <row r="44287">
      <c r="A44287" s="9"/>
    </row>
    <row r="44288">
      <c r="A44288" s="9"/>
    </row>
    <row r="44289">
      <c r="A44289" s="9"/>
    </row>
    <row r="44290">
      <c r="A44290" s="9"/>
    </row>
    <row r="44291">
      <c r="A44291" s="9"/>
    </row>
    <row r="44292">
      <c r="A44292" s="9"/>
    </row>
    <row r="44293">
      <c r="A44293" s="9"/>
    </row>
    <row r="44294">
      <c r="A44294" s="9"/>
    </row>
    <row r="44295">
      <c r="A44295" s="9"/>
    </row>
    <row r="44296">
      <c r="A44296" s="9"/>
    </row>
    <row r="44297">
      <c r="A44297" s="9"/>
    </row>
    <row r="44298">
      <c r="A44298" s="9"/>
    </row>
    <row r="44299">
      <c r="A44299" s="9"/>
    </row>
    <row r="44300">
      <c r="A44300" s="9"/>
    </row>
    <row r="44301">
      <c r="A44301" s="9"/>
    </row>
    <row r="44302">
      <c r="A44302" s="9"/>
    </row>
    <row r="44303">
      <c r="A44303" s="9"/>
    </row>
    <row r="44304">
      <c r="A44304" s="9"/>
    </row>
    <row r="44305">
      <c r="A44305" s="9"/>
    </row>
    <row r="44306">
      <c r="A44306" s="9"/>
    </row>
    <row r="44307">
      <c r="A44307" s="9"/>
    </row>
    <row r="44308">
      <c r="A44308" s="9"/>
    </row>
    <row r="44309">
      <c r="A44309" s="9"/>
    </row>
    <row r="44310">
      <c r="A44310" s="9"/>
    </row>
    <row r="44311">
      <c r="A44311" s="9"/>
    </row>
    <row r="44312">
      <c r="A44312" s="9"/>
    </row>
    <row r="44313">
      <c r="A44313" s="9"/>
    </row>
    <row r="44314">
      <c r="A44314" s="9"/>
    </row>
    <row r="44315">
      <c r="A44315" s="9"/>
    </row>
    <row r="44316">
      <c r="A44316" s="9"/>
    </row>
    <row r="44317">
      <c r="A44317" s="9"/>
    </row>
    <row r="44318">
      <c r="A44318" s="9"/>
    </row>
    <row r="44319">
      <c r="A44319" s="9"/>
    </row>
    <row r="44320">
      <c r="A44320" s="9"/>
    </row>
    <row r="44321">
      <c r="A44321" s="9"/>
    </row>
    <row r="44322">
      <c r="A44322" s="9"/>
    </row>
    <row r="44323">
      <c r="A44323" s="9"/>
    </row>
    <row r="44324">
      <c r="A44324" s="9"/>
    </row>
    <row r="44325">
      <c r="A44325" s="9"/>
    </row>
    <row r="44326">
      <c r="A44326" s="9"/>
    </row>
    <row r="44327">
      <c r="A44327" s="9"/>
    </row>
    <row r="44328">
      <c r="A44328" s="9"/>
    </row>
    <row r="44329">
      <c r="A44329" s="9"/>
    </row>
    <row r="44330">
      <c r="A44330" s="9"/>
    </row>
    <row r="44331">
      <c r="A44331" s="9"/>
    </row>
    <row r="44332">
      <c r="A44332" s="9"/>
    </row>
    <row r="44333">
      <c r="A44333" s="9"/>
    </row>
    <row r="44334">
      <c r="A44334" s="9"/>
    </row>
    <row r="44335">
      <c r="A44335" s="9"/>
    </row>
    <row r="44336">
      <c r="A44336" s="9"/>
    </row>
    <row r="44337">
      <c r="A44337" s="9"/>
    </row>
    <row r="44338">
      <c r="A44338" s="9"/>
    </row>
    <row r="44339">
      <c r="A44339" s="9"/>
    </row>
    <row r="44340">
      <c r="A44340" s="9"/>
    </row>
    <row r="44341">
      <c r="A44341" s="9"/>
    </row>
    <row r="44342">
      <c r="A44342" s="9"/>
    </row>
    <row r="44343">
      <c r="A44343" s="9"/>
    </row>
    <row r="44344">
      <c r="A44344" s="9"/>
    </row>
    <row r="44345">
      <c r="A44345" s="9"/>
    </row>
    <row r="44346">
      <c r="A44346" s="9"/>
    </row>
    <row r="44347">
      <c r="A44347" s="9"/>
    </row>
    <row r="44348">
      <c r="A44348" s="9"/>
    </row>
    <row r="44349">
      <c r="A44349" s="9"/>
    </row>
    <row r="44350">
      <c r="A44350" s="9"/>
    </row>
    <row r="44351">
      <c r="A44351" s="9"/>
    </row>
    <row r="44352">
      <c r="A44352" s="9"/>
    </row>
    <row r="44353">
      <c r="A44353" s="9"/>
    </row>
    <row r="44354">
      <c r="A44354" s="9"/>
    </row>
    <row r="44355">
      <c r="A44355" s="9"/>
    </row>
    <row r="44356">
      <c r="A44356" s="9"/>
    </row>
    <row r="44357">
      <c r="A44357" s="9"/>
    </row>
    <row r="44358">
      <c r="A44358" s="9"/>
    </row>
    <row r="44359">
      <c r="A44359" s="9"/>
    </row>
    <row r="44360">
      <c r="A44360" s="9"/>
    </row>
    <row r="44361">
      <c r="A44361" s="9"/>
    </row>
    <row r="44362">
      <c r="A44362" s="9"/>
    </row>
    <row r="44363">
      <c r="A44363" s="9"/>
    </row>
    <row r="44364">
      <c r="A44364" s="9"/>
    </row>
    <row r="44365">
      <c r="A44365" s="9"/>
    </row>
    <row r="44366">
      <c r="A44366" s="9"/>
    </row>
    <row r="44367">
      <c r="A44367" s="9"/>
    </row>
    <row r="44368">
      <c r="A44368" s="9"/>
    </row>
    <row r="44369">
      <c r="A44369" s="9"/>
    </row>
    <row r="44370">
      <c r="A44370" s="9"/>
    </row>
    <row r="44371">
      <c r="A44371" s="9"/>
    </row>
    <row r="44372">
      <c r="A44372" s="9"/>
    </row>
    <row r="44373">
      <c r="A44373" s="9"/>
    </row>
    <row r="44374">
      <c r="A44374" s="9"/>
    </row>
    <row r="44375">
      <c r="A44375" s="9"/>
    </row>
    <row r="44376">
      <c r="A44376" s="9"/>
    </row>
    <row r="44377">
      <c r="A44377" s="9"/>
    </row>
    <row r="44378">
      <c r="A44378" s="9"/>
    </row>
    <row r="44379">
      <c r="A44379" s="9"/>
    </row>
    <row r="44380">
      <c r="A44380" s="9"/>
    </row>
    <row r="44381">
      <c r="A44381" s="9"/>
    </row>
    <row r="44382">
      <c r="A44382" s="9"/>
    </row>
    <row r="44383">
      <c r="A44383" s="9"/>
    </row>
    <row r="44384">
      <c r="A44384" s="9"/>
    </row>
    <row r="44385">
      <c r="A44385" s="9"/>
    </row>
    <row r="44386">
      <c r="A44386" s="9"/>
    </row>
    <row r="44387">
      <c r="A44387" s="9"/>
    </row>
    <row r="44388">
      <c r="A44388" s="9"/>
    </row>
    <row r="44389">
      <c r="A44389" s="9"/>
    </row>
    <row r="44390">
      <c r="A44390" s="9"/>
    </row>
    <row r="44391">
      <c r="A44391" s="9"/>
    </row>
    <row r="44392">
      <c r="A44392" s="9"/>
    </row>
    <row r="44393">
      <c r="A44393" s="9"/>
    </row>
    <row r="44394">
      <c r="A44394" s="9"/>
    </row>
    <row r="44395">
      <c r="A44395" s="9"/>
    </row>
    <row r="44396">
      <c r="A44396" s="9"/>
    </row>
    <row r="44397">
      <c r="A44397" s="9"/>
    </row>
    <row r="44398">
      <c r="A44398" s="9"/>
    </row>
    <row r="44399">
      <c r="A44399" s="9"/>
    </row>
    <row r="44400">
      <c r="A44400" s="9"/>
    </row>
    <row r="44401">
      <c r="A44401" s="9"/>
    </row>
    <row r="44402">
      <c r="A44402" s="9"/>
    </row>
    <row r="44403">
      <c r="A44403" s="9"/>
    </row>
    <row r="44404">
      <c r="A44404" s="9"/>
    </row>
    <row r="44405">
      <c r="A44405" s="9"/>
    </row>
    <row r="44406">
      <c r="A44406" s="9"/>
    </row>
    <row r="44407">
      <c r="A44407" s="9"/>
    </row>
    <row r="44408">
      <c r="A44408" s="9"/>
    </row>
    <row r="44409">
      <c r="A44409" s="9"/>
    </row>
    <row r="44410">
      <c r="A44410" s="9"/>
    </row>
    <row r="44411">
      <c r="A44411" s="9"/>
    </row>
    <row r="44412">
      <c r="A44412" s="9"/>
    </row>
    <row r="44413">
      <c r="A44413" s="9"/>
    </row>
    <row r="44414">
      <c r="A44414" s="9"/>
    </row>
    <row r="44415">
      <c r="A44415" s="9"/>
    </row>
    <row r="44416">
      <c r="A44416" s="9"/>
    </row>
    <row r="44417">
      <c r="A44417" s="9"/>
    </row>
    <row r="44418">
      <c r="A44418" s="9"/>
    </row>
    <row r="44419">
      <c r="A44419" s="9"/>
    </row>
    <row r="44420">
      <c r="A44420" s="9"/>
    </row>
    <row r="44421">
      <c r="A44421" s="9"/>
    </row>
    <row r="44422">
      <c r="A44422" s="9"/>
    </row>
    <row r="44423">
      <c r="A44423" s="9"/>
    </row>
    <row r="44424">
      <c r="A44424" s="9"/>
    </row>
    <row r="44425">
      <c r="A44425" s="9"/>
    </row>
    <row r="44426">
      <c r="A44426" s="9"/>
    </row>
    <row r="44427">
      <c r="A44427" s="9"/>
    </row>
    <row r="44428">
      <c r="A44428" s="9"/>
    </row>
    <row r="44429">
      <c r="A44429" s="9"/>
    </row>
    <row r="44430">
      <c r="A44430" s="9"/>
    </row>
    <row r="44431">
      <c r="A44431" s="9"/>
    </row>
    <row r="44432">
      <c r="A44432" s="9"/>
    </row>
    <row r="44433">
      <c r="A44433" s="9"/>
    </row>
    <row r="44434">
      <c r="A44434" s="9"/>
    </row>
    <row r="44435">
      <c r="A44435" s="9"/>
    </row>
    <row r="44436">
      <c r="A44436" s="9"/>
    </row>
    <row r="44437">
      <c r="A44437" s="9"/>
    </row>
    <row r="44438">
      <c r="A44438" s="9"/>
    </row>
    <row r="44439">
      <c r="A44439" s="9"/>
    </row>
    <row r="44440">
      <c r="A44440" s="9"/>
    </row>
    <row r="44441">
      <c r="A44441" s="9"/>
    </row>
    <row r="44442">
      <c r="A44442" s="9"/>
    </row>
    <row r="44443">
      <c r="A44443" s="9"/>
    </row>
    <row r="44444">
      <c r="A44444" s="9"/>
    </row>
    <row r="44445">
      <c r="A44445" s="9"/>
    </row>
    <row r="44446">
      <c r="A44446" s="9"/>
    </row>
    <row r="44447">
      <c r="A44447" s="9"/>
    </row>
    <row r="44448">
      <c r="A44448" s="9"/>
    </row>
    <row r="44449">
      <c r="A44449" s="9"/>
    </row>
    <row r="44450">
      <c r="A44450" s="9"/>
    </row>
    <row r="44451">
      <c r="A44451" s="9"/>
    </row>
    <row r="44452">
      <c r="A44452" s="9"/>
    </row>
    <row r="44453">
      <c r="A44453" s="9"/>
    </row>
    <row r="44454">
      <c r="A44454" s="9"/>
    </row>
    <row r="44455">
      <c r="A44455" s="9"/>
    </row>
    <row r="44456">
      <c r="A44456" s="9"/>
    </row>
    <row r="44457">
      <c r="A44457" s="9"/>
    </row>
    <row r="44458">
      <c r="A44458" s="9"/>
    </row>
    <row r="44459">
      <c r="A44459" s="9"/>
    </row>
    <row r="44460">
      <c r="A44460" s="9"/>
    </row>
    <row r="44461">
      <c r="A44461" s="9"/>
    </row>
    <row r="44462">
      <c r="A44462" s="9"/>
    </row>
    <row r="44463">
      <c r="A44463" s="9"/>
    </row>
    <row r="44464">
      <c r="A44464" s="9"/>
    </row>
    <row r="44465">
      <c r="A44465" s="9"/>
    </row>
    <row r="44466">
      <c r="A44466" s="9"/>
    </row>
    <row r="44467">
      <c r="A44467" s="9"/>
    </row>
    <row r="44468">
      <c r="A44468" s="9"/>
    </row>
    <row r="44469">
      <c r="A44469" s="9"/>
    </row>
    <row r="44470">
      <c r="A44470" s="9"/>
    </row>
    <row r="44471">
      <c r="A44471" s="9"/>
    </row>
    <row r="44472">
      <c r="A44472" s="9"/>
    </row>
    <row r="44473">
      <c r="A44473" s="9"/>
    </row>
    <row r="44474">
      <c r="A44474" s="9"/>
    </row>
    <row r="44475">
      <c r="A44475" s="9"/>
    </row>
    <row r="44476">
      <c r="A44476" s="9"/>
    </row>
    <row r="44477">
      <c r="A44477" s="9"/>
    </row>
    <row r="44478">
      <c r="A44478" s="9"/>
    </row>
    <row r="44479">
      <c r="A44479" s="9"/>
    </row>
    <row r="44480">
      <c r="A44480" s="9"/>
    </row>
    <row r="44481">
      <c r="A44481" s="9"/>
    </row>
    <row r="44482">
      <c r="A44482" s="9"/>
    </row>
    <row r="44483">
      <c r="A44483" s="9"/>
    </row>
    <row r="44484">
      <c r="A44484" s="9"/>
    </row>
    <row r="44485">
      <c r="A44485" s="9"/>
    </row>
    <row r="44486">
      <c r="A44486" s="9"/>
    </row>
    <row r="44487">
      <c r="A44487" s="9"/>
    </row>
    <row r="44488">
      <c r="A44488" s="9"/>
    </row>
    <row r="44489">
      <c r="A44489" s="9"/>
    </row>
    <row r="44490">
      <c r="A44490" s="9"/>
    </row>
    <row r="44491">
      <c r="A44491" s="9"/>
    </row>
    <row r="44492">
      <c r="A44492" s="9"/>
    </row>
    <row r="44493">
      <c r="A44493" s="9"/>
    </row>
    <row r="44494">
      <c r="A44494" s="9"/>
    </row>
    <row r="44495">
      <c r="A44495" s="9"/>
    </row>
    <row r="44496">
      <c r="A44496" s="9"/>
    </row>
    <row r="44497">
      <c r="A44497" s="9"/>
    </row>
    <row r="44498">
      <c r="A44498" s="9"/>
    </row>
    <row r="44499">
      <c r="A44499" s="9"/>
    </row>
    <row r="44500">
      <c r="A44500" s="9"/>
    </row>
    <row r="44501">
      <c r="A44501" s="9"/>
    </row>
    <row r="44502">
      <c r="A44502" s="9"/>
    </row>
    <row r="44503">
      <c r="A44503" s="9"/>
    </row>
    <row r="44504">
      <c r="A44504" s="9"/>
    </row>
    <row r="44505">
      <c r="A44505" s="9"/>
    </row>
    <row r="44506">
      <c r="A44506" s="9"/>
    </row>
    <row r="44507">
      <c r="A44507" s="9"/>
    </row>
    <row r="44508">
      <c r="A44508" s="9"/>
    </row>
    <row r="44509">
      <c r="A44509" s="9"/>
    </row>
    <row r="44510">
      <c r="A44510" s="9"/>
    </row>
    <row r="44511">
      <c r="A44511" s="9"/>
    </row>
    <row r="44512">
      <c r="A44512" s="9"/>
    </row>
    <row r="44513">
      <c r="A44513" s="9"/>
    </row>
    <row r="44514">
      <c r="A44514" s="9"/>
    </row>
    <row r="44515">
      <c r="A44515" s="9"/>
    </row>
    <row r="44516">
      <c r="A44516" s="9"/>
    </row>
    <row r="44517">
      <c r="A44517" s="9"/>
    </row>
    <row r="44518">
      <c r="A44518" s="9"/>
    </row>
    <row r="44519">
      <c r="A44519" s="9"/>
    </row>
    <row r="44520">
      <c r="A44520" s="9"/>
    </row>
    <row r="44521">
      <c r="A44521" s="9"/>
    </row>
    <row r="44522">
      <c r="A44522" s="9"/>
    </row>
    <row r="44523">
      <c r="A44523" s="9"/>
    </row>
    <row r="44524">
      <c r="A44524" s="9"/>
    </row>
    <row r="44525">
      <c r="A44525" s="9"/>
    </row>
    <row r="44526">
      <c r="A44526" s="9"/>
    </row>
    <row r="44527">
      <c r="A44527" s="9"/>
    </row>
    <row r="44528">
      <c r="A44528" s="9"/>
    </row>
    <row r="44529">
      <c r="A44529" s="9"/>
    </row>
    <row r="44530">
      <c r="A44530" s="9"/>
    </row>
    <row r="44531">
      <c r="A44531" s="9"/>
    </row>
    <row r="44532">
      <c r="A44532" s="9"/>
    </row>
    <row r="44533">
      <c r="A44533" s="9"/>
    </row>
    <row r="44534">
      <c r="A44534" s="9"/>
    </row>
    <row r="44535">
      <c r="A44535" s="9"/>
    </row>
    <row r="44536">
      <c r="A44536" s="9"/>
    </row>
    <row r="44537">
      <c r="A44537" s="9"/>
    </row>
    <row r="44538">
      <c r="A44538" s="9"/>
    </row>
    <row r="44539">
      <c r="A44539" s="9"/>
    </row>
    <row r="44540">
      <c r="A44540" s="9"/>
    </row>
    <row r="44541">
      <c r="A44541" s="9"/>
    </row>
    <row r="44542">
      <c r="A44542" s="9"/>
    </row>
    <row r="44543">
      <c r="A44543" s="9"/>
    </row>
    <row r="44544">
      <c r="A44544" s="9"/>
    </row>
    <row r="44545">
      <c r="A44545" s="9"/>
    </row>
    <row r="44546">
      <c r="A44546" s="9"/>
    </row>
    <row r="44547">
      <c r="A44547" s="9"/>
    </row>
    <row r="44548">
      <c r="A44548" s="9"/>
    </row>
    <row r="44549">
      <c r="A44549" s="9"/>
    </row>
    <row r="44550">
      <c r="A44550" s="9"/>
    </row>
    <row r="44551">
      <c r="A44551" s="9"/>
    </row>
    <row r="44552">
      <c r="A44552" s="9"/>
    </row>
    <row r="44553">
      <c r="A44553" s="9"/>
    </row>
    <row r="44554">
      <c r="A44554" s="9"/>
    </row>
    <row r="44555">
      <c r="A44555" s="9"/>
    </row>
    <row r="44556">
      <c r="A44556" s="9"/>
    </row>
    <row r="44557">
      <c r="A44557" s="9"/>
    </row>
    <row r="44558">
      <c r="A44558" s="9"/>
    </row>
    <row r="44559">
      <c r="A44559" s="9"/>
    </row>
    <row r="44560">
      <c r="A44560" s="9"/>
    </row>
    <row r="44561">
      <c r="A44561" s="9"/>
    </row>
    <row r="44562">
      <c r="A44562" s="9"/>
    </row>
    <row r="44563">
      <c r="A44563" s="9"/>
    </row>
    <row r="44564">
      <c r="A44564" s="9"/>
    </row>
    <row r="44565">
      <c r="A44565" s="9"/>
    </row>
    <row r="44566">
      <c r="A44566" s="9"/>
    </row>
    <row r="44567">
      <c r="A44567" s="9"/>
    </row>
    <row r="44568">
      <c r="A44568" s="9"/>
    </row>
    <row r="44569">
      <c r="A44569" s="9"/>
    </row>
    <row r="44570">
      <c r="A44570" s="9"/>
    </row>
    <row r="44571">
      <c r="A44571" s="9"/>
    </row>
    <row r="44572">
      <c r="A44572" s="9"/>
    </row>
    <row r="44573">
      <c r="A44573" s="9"/>
    </row>
    <row r="44574">
      <c r="A44574" s="9"/>
    </row>
    <row r="44575">
      <c r="A44575" s="9"/>
    </row>
    <row r="44576">
      <c r="A44576" s="9"/>
    </row>
    <row r="44577">
      <c r="A44577" s="9"/>
    </row>
    <row r="44578">
      <c r="A44578" s="9"/>
    </row>
    <row r="44579">
      <c r="A44579" s="9"/>
    </row>
    <row r="44580">
      <c r="A44580" s="9"/>
    </row>
    <row r="44581">
      <c r="A44581" s="9"/>
    </row>
    <row r="44582">
      <c r="A44582" s="9"/>
    </row>
    <row r="44583">
      <c r="A44583" s="9"/>
    </row>
    <row r="44584">
      <c r="A44584" s="9"/>
    </row>
    <row r="44585">
      <c r="A44585" s="9"/>
    </row>
    <row r="44586">
      <c r="A44586" s="9"/>
    </row>
    <row r="44587">
      <c r="A44587" s="9"/>
    </row>
    <row r="44588">
      <c r="A44588" s="9"/>
    </row>
    <row r="44589">
      <c r="A44589" s="9"/>
    </row>
    <row r="44590">
      <c r="A44590" s="9"/>
    </row>
    <row r="44591">
      <c r="A44591" s="9"/>
    </row>
    <row r="44592">
      <c r="A44592" s="9"/>
    </row>
    <row r="44593">
      <c r="A44593" s="9"/>
    </row>
    <row r="44594">
      <c r="A44594" s="9"/>
    </row>
    <row r="44595">
      <c r="A44595" s="9"/>
    </row>
    <row r="44596">
      <c r="A44596" s="9"/>
    </row>
    <row r="44597">
      <c r="A44597" s="9"/>
    </row>
    <row r="44598">
      <c r="A44598" s="9"/>
    </row>
    <row r="44599">
      <c r="A44599" s="9"/>
    </row>
    <row r="44600">
      <c r="A44600" s="9"/>
    </row>
    <row r="44601">
      <c r="A44601" s="9"/>
    </row>
    <row r="44602">
      <c r="A44602" s="9"/>
    </row>
    <row r="44603">
      <c r="A44603" s="9"/>
    </row>
    <row r="44604">
      <c r="A44604" s="9"/>
    </row>
    <row r="44605">
      <c r="A44605" s="9"/>
    </row>
    <row r="44606">
      <c r="A44606" s="9"/>
    </row>
    <row r="44607">
      <c r="A44607" s="9"/>
    </row>
    <row r="44608">
      <c r="A44608" s="9"/>
    </row>
    <row r="44609">
      <c r="A44609" s="9"/>
    </row>
    <row r="44610">
      <c r="A44610" s="9"/>
    </row>
    <row r="44611">
      <c r="A44611" s="9"/>
    </row>
    <row r="44612">
      <c r="A44612" s="9"/>
    </row>
    <row r="44613">
      <c r="A44613" s="9"/>
    </row>
    <row r="44614">
      <c r="A44614" s="9"/>
    </row>
    <row r="44615">
      <c r="A44615" s="9"/>
    </row>
    <row r="44616">
      <c r="A44616" s="9"/>
    </row>
    <row r="44617">
      <c r="A44617" s="9"/>
    </row>
    <row r="44618">
      <c r="A44618" s="9"/>
    </row>
    <row r="44619">
      <c r="A44619" s="9"/>
    </row>
    <row r="44620">
      <c r="A44620" s="9"/>
    </row>
    <row r="44621">
      <c r="A44621" s="9"/>
    </row>
    <row r="44622">
      <c r="A44622" s="9"/>
    </row>
    <row r="44623">
      <c r="A44623" s="9"/>
    </row>
    <row r="44624">
      <c r="A44624" s="9"/>
    </row>
    <row r="44625">
      <c r="A44625" s="9"/>
    </row>
    <row r="44626">
      <c r="A44626" s="9"/>
    </row>
    <row r="44627">
      <c r="A44627" s="9"/>
    </row>
    <row r="44628">
      <c r="A44628" s="9"/>
    </row>
    <row r="44629">
      <c r="A44629" s="9"/>
    </row>
    <row r="44630">
      <c r="A44630" s="9"/>
    </row>
    <row r="44631">
      <c r="A44631" s="9"/>
    </row>
    <row r="44632">
      <c r="A44632" s="9"/>
    </row>
    <row r="44633">
      <c r="A44633" s="9"/>
    </row>
    <row r="44634">
      <c r="A44634" s="9"/>
    </row>
    <row r="44635">
      <c r="A44635" s="9"/>
    </row>
    <row r="44636">
      <c r="A44636" s="9"/>
    </row>
    <row r="44637">
      <c r="A44637" s="9"/>
    </row>
    <row r="44638">
      <c r="A44638" s="9"/>
    </row>
    <row r="44639">
      <c r="A44639" s="9"/>
    </row>
    <row r="44640">
      <c r="A44640" s="9"/>
    </row>
    <row r="44641">
      <c r="A44641" s="9"/>
    </row>
    <row r="44642">
      <c r="A44642" s="9"/>
    </row>
    <row r="44643">
      <c r="A44643" s="9"/>
    </row>
    <row r="44644">
      <c r="A44644" s="9"/>
    </row>
    <row r="44645">
      <c r="A44645" s="9"/>
    </row>
    <row r="44646">
      <c r="A44646" s="9"/>
    </row>
    <row r="44647">
      <c r="A44647" s="9"/>
    </row>
    <row r="44648">
      <c r="A44648" s="9"/>
    </row>
    <row r="44649">
      <c r="A44649" s="9"/>
    </row>
    <row r="44650">
      <c r="A44650" s="9"/>
    </row>
    <row r="44651">
      <c r="A44651" s="9"/>
    </row>
    <row r="44652">
      <c r="A44652" s="9"/>
    </row>
    <row r="44653">
      <c r="A44653" s="9"/>
    </row>
    <row r="44654">
      <c r="A44654" s="9"/>
    </row>
    <row r="44655">
      <c r="A44655" s="9"/>
    </row>
    <row r="44656">
      <c r="A44656" s="9"/>
    </row>
    <row r="44657">
      <c r="A44657" s="9"/>
    </row>
    <row r="44658">
      <c r="A44658" s="9"/>
    </row>
    <row r="44659">
      <c r="A44659" s="9"/>
    </row>
    <row r="44660">
      <c r="A44660" s="9"/>
    </row>
    <row r="44661">
      <c r="A44661" s="9"/>
    </row>
    <row r="44662">
      <c r="A44662" s="9"/>
    </row>
    <row r="44663">
      <c r="A44663" s="9"/>
    </row>
    <row r="44664">
      <c r="A44664" s="9"/>
    </row>
    <row r="44665">
      <c r="A44665" s="9"/>
    </row>
    <row r="44666">
      <c r="A44666" s="9"/>
    </row>
    <row r="44667">
      <c r="A44667" s="9"/>
    </row>
    <row r="44668">
      <c r="A44668" s="9"/>
    </row>
    <row r="44669">
      <c r="A44669" s="9"/>
    </row>
    <row r="44670">
      <c r="A44670" s="9"/>
    </row>
    <row r="44671">
      <c r="A44671" s="9"/>
    </row>
    <row r="44672">
      <c r="A44672" s="9"/>
    </row>
    <row r="44673">
      <c r="A44673" s="9"/>
    </row>
    <row r="44674">
      <c r="A44674" s="9"/>
    </row>
    <row r="44675">
      <c r="A44675" s="9"/>
    </row>
    <row r="44676">
      <c r="A44676" s="9"/>
    </row>
    <row r="44677">
      <c r="A44677" s="9"/>
    </row>
    <row r="44678">
      <c r="A44678" s="9"/>
    </row>
    <row r="44679">
      <c r="A44679" s="9"/>
    </row>
    <row r="44680">
      <c r="A44680" s="9"/>
    </row>
    <row r="44681">
      <c r="A44681" s="9"/>
    </row>
    <row r="44682">
      <c r="A44682" s="9"/>
    </row>
    <row r="44683">
      <c r="A44683" s="9"/>
    </row>
    <row r="44684">
      <c r="A44684" s="9"/>
    </row>
    <row r="44685">
      <c r="A44685" s="9"/>
    </row>
    <row r="44686">
      <c r="A44686" s="9"/>
    </row>
    <row r="44687">
      <c r="A44687" s="9"/>
    </row>
    <row r="44688">
      <c r="A44688" s="9"/>
    </row>
    <row r="44689">
      <c r="A44689" s="9"/>
    </row>
    <row r="44690">
      <c r="A44690" s="9"/>
    </row>
    <row r="44691">
      <c r="A44691" s="9"/>
    </row>
    <row r="44692">
      <c r="A44692" s="9"/>
    </row>
    <row r="44693">
      <c r="A44693" s="9"/>
    </row>
    <row r="44694">
      <c r="A44694" s="9"/>
    </row>
    <row r="44695">
      <c r="A44695" s="9"/>
    </row>
    <row r="44696">
      <c r="A44696" s="9"/>
    </row>
    <row r="44697">
      <c r="A44697" s="9"/>
    </row>
    <row r="44698">
      <c r="A44698" s="9"/>
    </row>
    <row r="44699">
      <c r="A44699" s="9"/>
    </row>
    <row r="44700">
      <c r="A44700" s="9"/>
    </row>
    <row r="44701">
      <c r="A44701" s="9"/>
    </row>
    <row r="44702">
      <c r="A44702" s="9"/>
    </row>
    <row r="44703">
      <c r="A44703" s="9"/>
    </row>
    <row r="44704">
      <c r="A44704" s="9"/>
    </row>
    <row r="44705">
      <c r="A44705" s="9"/>
    </row>
    <row r="44706">
      <c r="A44706" s="9"/>
    </row>
    <row r="44707">
      <c r="A44707" s="9"/>
    </row>
    <row r="44708">
      <c r="A44708" s="9"/>
    </row>
    <row r="44709">
      <c r="A44709" s="9"/>
    </row>
    <row r="44710">
      <c r="A44710" s="9"/>
    </row>
    <row r="44711">
      <c r="A44711" s="9"/>
    </row>
    <row r="44712">
      <c r="A44712" s="9"/>
    </row>
    <row r="44713">
      <c r="A44713" s="9"/>
    </row>
    <row r="44714">
      <c r="A44714" s="9"/>
    </row>
    <row r="44715">
      <c r="A44715" s="9"/>
    </row>
    <row r="44716">
      <c r="A44716" s="9"/>
    </row>
    <row r="44717">
      <c r="A44717" s="9"/>
    </row>
    <row r="44718">
      <c r="A44718" s="9"/>
    </row>
    <row r="44719">
      <c r="A44719" s="9"/>
    </row>
    <row r="44720">
      <c r="A44720" s="9"/>
    </row>
    <row r="44721">
      <c r="A44721" s="9"/>
    </row>
    <row r="44722">
      <c r="A44722" s="9"/>
    </row>
    <row r="44723">
      <c r="A44723" s="9"/>
    </row>
    <row r="44724">
      <c r="A44724" s="9"/>
    </row>
    <row r="44725">
      <c r="A44725" s="9"/>
    </row>
    <row r="44726">
      <c r="A44726" s="9"/>
    </row>
    <row r="44727">
      <c r="A44727" s="9"/>
    </row>
    <row r="44728">
      <c r="A44728" s="9"/>
    </row>
    <row r="44729">
      <c r="A44729" s="9"/>
    </row>
    <row r="44730">
      <c r="A44730" s="9"/>
    </row>
    <row r="44731">
      <c r="A44731" s="9"/>
    </row>
    <row r="44732">
      <c r="A44732" s="9"/>
    </row>
    <row r="44733">
      <c r="A44733" s="9"/>
    </row>
    <row r="44734">
      <c r="A44734" s="9"/>
    </row>
    <row r="44735">
      <c r="A44735" s="9"/>
    </row>
    <row r="44736">
      <c r="A44736" s="9"/>
    </row>
    <row r="44737">
      <c r="A44737" s="9"/>
    </row>
    <row r="44738">
      <c r="A44738" s="9"/>
    </row>
    <row r="44739">
      <c r="A44739" s="9"/>
    </row>
    <row r="44740">
      <c r="A44740" s="9"/>
    </row>
    <row r="44741">
      <c r="A44741" s="9"/>
    </row>
    <row r="44742">
      <c r="A44742" s="9"/>
    </row>
    <row r="44743">
      <c r="A44743" s="9"/>
    </row>
    <row r="44744">
      <c r="A44744" s="9"/>
    </row>
    <row r="44745">
      <c r="A44745" s="9"/>
    </row>
    <row r="44746">
      <c r="A44746" s="9"/>
    </row>
    <row r="44747">
      <c r="A44747" s="9"/>
    </row>
    <row r="44748">
      <c r="A44748" s="9"/>
    </row>
    <row r="44749">
      <c r="A44749" s="9"/>
    </row>
    <row r="44750">
      <c r="A44750" s="9"/>
    </row>
    <row r="44751">
      <c r="A44751" s="9"/>
    </row>
    <row r="44752">
      <c r="A44752" s="9"/>
    </row>
    <row r="44753">
      <c r="A44753" s="9"/>
    </row>
    <row r="44754">
      <c r="A44754" s="9"/>
    </row>
    <row r="44755">
      <c r="A44755" s="9"/>
    </row>
    <row r="44756">
      <c r="A44756" s="9"/>
    </row>
    <row r="44757">
      <c r="A44757" s="9"/>
    </row>
    <row r="44758">
      <c r="A44758" s="9"/>
    </row>
    <row r="44759">
      <c r="A44759" s="9"/>
    </row>
    <row r="44760">
      <c r="A44760" s="9"/>
    </row>
    <row r="44761">
      <c r="A44761" s="9"/>
    </row>
    <row r="44762">
      <c r="A44762" s="9"/>
    </row>
    <row r="44763">
      <c r="A44763" s="9"/>
    </row>
    <row r="44764">
      <c r="A44764" s="9"/>
    </row>
    <row r="44765">
      <c r="A44765" s="9"/>
    </row>
    <row r="44766">
      <c r="A44766" s="9"/>
    </row>
    <row r="44767">
      <c r="A44767" s="9"/>
    </row>
    <row r="44768">
      <c r="A44768" s="9"/>
    </row>
    <row r="44769">
      <c r="A44769" s="9"/>
    </row>
    <row r="44770">
      <c r="A44770" s="9"/>
    </row>
    <row r="44771">
      <c r="A44771" s="9"/>
    </row>
    <row r="44772">
      <c r="A44772" s="9"/>
    </row>
    <row r="44773">
      <c r="A44773" s="9"/>
    </row>
    <row r="44774">
      <c r="A44774" s="9"/>
    </row>
    <row r="44775">
      <c r="A44775" s="9"/>
    </row>
    <row r="44776">
      <c r="A44776" s="9"/>
    </row>
    <row r="44777">
      <c r="A44777" s="9"/>
    </row>
    <row r="44778">
      <c r="A44778" s="9"/>
    </row>
    <row r="44779">
      <c r="A44779" s="9"/>
    </row>
    <row r="44780">
      <c r="A44780" s="9"/>
    </row>
    <row r="44781">
      <c r="A44781" s="9"/>
    </row>
    <row r="44782">
      <c r="A44782" s="9"/>
    </row>
    <row r="44783">
      <c r="A44783" s="9"/>
    </row>
    <row r="44784">
      <c r="A44784" s="9"/>
    </row>
    <row r="44785">
      <c r="A44785" s="9"/>
    </row>
    <row r="44786">
      <c r="A44786" s="9"/>
    </row>
    <row r="44787">
      <c r="A44787" s="9"/>
    </row>
    <row r="44788">
      <c r="A44788" s="9"/>
    </row>
    <row r="44789">
      <c r="A44789" s="9"/>
    </row>
    <row r="44790">
      <c r="A44790" s="9"/>
    </row>
    <row r="44791">
      <c r="A44791" s="9"/>
    </row>
    <row r="44792">
      <c r="A44792" s="9"/>
    </row>
    <row r="44793">
      <c r="A44793" s="9"/>
    </row>
    <row r="44794">
      <c r="A44794" s="9"/>
    </row>
    <row r="44795">
      <c r="A44795" s="9"/>
    </row>
    <row r="44796">
      <c r="A44796" s="9"/>
    </row>
    <row r="44797">
      <c r="A44797" s="9"/>
    </row>
    <row r="44798">
      <c r="A44798" s="9"/>
    </row>
    <row r="44799">
      <c r="A44799" s="9"/>
    </row>
    <row r="44800">
      <c r="A44800" s="9"/>
    </row>
    <row r="44801">
      <c r="A44801" s="9"/>
    </row>
    <row r="44802">
      <c r="A44802" s="9"/>
    </row>
    <row r="44803">
      <c r="A44803" s="9"/>
    </row>
    <row r="44804">
      <c r="A44804" s="9"/>
    </row>
    <row r="44805">
      <c r="A44805" s="9"/>
    </row>
    <row r="44806">
      <c r="A44806" s="9"/>
    </row>
    <row r="44807">
      <c r="A44807" s="9"/>
    </row>
    <row r="44808">
      <c r="A44808" s="9"/>
    </row>
    <row r="44809">
      <c r="A44809" s="9"/>
    </row>
    <row r="44810">
      <c r="A44810" s="9"/>
    </row>
    <row r="44811">
      <c r="A44811" s="9"/>
    </row>
    <row r="44812">
      <c r="A44812" s="9"/>
    </row>
    <row r="44813">
      <c r="A44813" s="9"/>
    </row>
    <row r="44814">
      <c r="A44814" s="9"/>
    </row>
    <row r="44815">
      <c r="A44815" s="9"/>
    </row>
    <row r="44816">
      <c r="A44816" s="9"/>
    </row>
    <row r="44817">
      <c r="A44817" s="9"/>
    </row>
    <row r="44818">
      <c r="A44818" s="9"/>
    </row>
    <row r="44819">
      <c r="A44819" s="9"/>
    </row>
    <row r="44820">
      <c r="A44820" s="9"/>
    </row>
    <row r="44821">
      <c r="A44821" s="9"/>
    </row>
    <row r="44822">
      <c r="A44822" s="9"/>
    </row>
    <row r="44823">
      <c r="A44823" s="9"/>
    </row>
    <row r="44824">
      <c r="A44824" s="9"/>
    </row>
    <row r="44825">
      <c r="A44825" s="9"/>
    </row>
    <row r="44826">
      <c r="A44826" s="9"/>
    </row>
    <row r="44827">
      <c r="A44827" s="9"/>
    </row>
    <row r="44828">
      <c r="A44828" s="9"/>
    </row>
    <row r="44829">
      <c r="A44829" s="9"/>
    </row>
    <row r="44830">
      <c r="A44830" s="9"/>
    </row>
    <row r="44831">
      <c r="A44831" s="9"/>
    </row>
    <row r="44832">
      <c r="A44832" s="9"/>
    </row>
    <row r="44833">
      <c r="A44833" s="9"/>
    </row>
    <row r="44834">
      <c r="A44834" s="9"/>
    </row>
    <row r="44835">
      <c r="A44835" s="9"/>
    </row>
    <row r="44836">
      <c r="A44836" s="9"/>
    </row>
    <row r="44837">
      <c r="A44837" s="9"/>
    </row>
    <row r="44838">
      <c r="A44838" s="9"/>
    </row>
    <row r="44839">
      <c r="A44839" s="9"/>
    </row>
    <row r="44840">
      <c r="A44840" s="9"/>
    </row>
    <row r="44841">
      <c r="A44841" s="9"/>
    </row>
    <row r="44842">
      <c r="A44842" s="9"/>
    </row>
    <row r="44843">
      <c r="A44843" s="9"/>
    </row>
    <row r="44844">
      <c r="A44844" s="9"/>
    </row>
    <row r="44845">
      <c r="A44845" s="9"/>
    </row>
    <row r="44846">
      <c r="A44846" s="9"/>
    </row>
    <row r="44847">
      <c r="A44847" s="9"/>
    </row>
    <row r="44848">
      <c r="A44848" s="9"/>
    </row>
    <row r="44849">
      <c r="A44849" s="9"/>
    </row>
    <row r="44850">
      <c r="A44850" s="9"/>
    </row>
    <row r="44851">
      <c r="A44851" s="9"/>
    </row>
    <row r="44852">
      <c r="A44852" s="9"/>
    </row>
    <row r="44853">
      <c r="A44853" s="9"/>
    </row>
    <row r="44854">
      <c r="A44854" s="9"/>
    </row>
    <row r="44855">
      <c r="A44855" s="9"/>
    </row>
    <row r="44856">
      <c r="A44856" s="9"/>
    </row>
    <row r="44857">
      <c r="A44857" s="9"/>
    </row>
    <row r="44858">
      <c r="A44858" s="9"/>
    </row>
    <row r="44859">
      <c r="A44859" s="9"/>
    </row>
    <row r="44860">
      <c r="A44860" s="9"/>
    </row>
    <row r="44861">
      <c r="A44861" s="9"/>
    </row>
    <row r="44862">
      <c r="A44862" s="9"/>
    </row>
    <row r="44863">
      <c r="A44863" s="9"/>
    </row>
    <row r="44864">
      <c r="A44864" s="9"/>
    </row>
    <row r="44865">
      <c r="A44865" s="9"/>
    </row>
    <row r="44866">
      <c r="A44866" s="9"/>
    </row>
    <row r="44867">
      <c r="A44867" s="9"/>
    </row>
    <row r="44868">
      <c r="A44868" s="9"/>
    </row>
    <row r="44869">
      <c r="A44869" s="9"/>
    </row>
    <row r="44870">
      <c r="A44870" s="9"/>
    </row>
    <row r="44871">
      <c r="A44871" s="9"/>
    </row>
    <row r="44872">
      <c r="A44872" s="9"/>
    </row>
    <row r="44873">
      <c r="A44873" s="9"/>
    </row>
    <row r="44874">
      <c r="A44874" s="9"/>
    </row>
    <row r="44875">
      <c r="A44875" s="9"/>
    </row>
    <row r="44876">
      <c r="A44876" s="9"/>
    </row>
    <row r="44877">
      <c r="A44877" s="9"/>
    </row>
    <row r="44878">
      <c r="A44878" s="9"/>
    </row>
    <row r="44879">
      <c r="A44879" s="9"/>
    </row>
    <row r="44880">
      <c r="A44880" s="9"/>
    </row>
    <row r="44881">
      <c r="A44881" s="9"/>
    </row>
    <row r="44882">
      <c r="A44882" s="9"/>
    </row>
    <row r="44883">
      <c r="A44883" s="9"/>
    </row>
    <row r="44884">
      <c r="A44884" s="9"/>
    </row>
    <row r="44885">
      <c r="A44885" s="9"/>
    </row>
    <row r="44886">
      <c r="A44886" s="9"/>
    </row>
    <row r="44887">
      <c r="A44887" s="9"/>
    </row>
    <row r="44888">
      <c r="A44888" s="9"/>
    </row>
    <row r="44889">
      <c r="A44889" s="9"/>
    </row>
    <row r="44890">
      <c r="A44890" s="9"/>
    </row>
    <row r="44891">
      <c r="A44891" s="9"/>
    </row>
    <row r="44892">
      <c r="A44892" s="9"/>
    </row>
    <row r="44893">
      <c r="A44893" s="9"/>
    </row>
    <row r="44894">
      <c r="A44894" s="9"/>
    </row>
    <row r="44895">
      <c r="A44895" s="9"/>
    </row>
    <row r="44896">
      <c r="A44896" s="9"/>
    </row>
    <row r="44897">
      <c r="A44897" s="9"/>
    </row>
    <row r="44898">
      <c r="A44898" s="9"/>
    </row>
    <row r="44899">
      <c r="A44899" s="9"/>
    </row>
    <row r="44900">
      <c r="A44900" s="9"/>
    </row>
    <row r="44901">
      <c r="A44901" s="9"/>
    </row>
    <row r="44902">
      <c r="A44902" s="9"/>
    </row>
    <row r="44903">
      <c r="A44903" s="9"/>
    </row>
    <row r="44904">
      <c r="A44904" s="9"/>
    </row>
    <row r="44905">
      <c r="A44905" s="9"/>
    </row>
    <row r="44906">
      <c r="A44906" s="9"/>
    </row>
    <row r="44907">
      <c r="A44907" s="9"/>
    </row>
    <row r="44908">
      <c r="A44908" s="9"/>
    </row>
    <row r="44909">
      <c r="A44909" s="9"/>
    </row>
    <row r="44910">
      <c r="A44910" s="9"/>
    </row>
    <row r="44911">
      <c r="A44911" s="9"/>
    </row>
    <row r="44912">
      <c r="A44912" s="9"/>
    </row>
    <row r="44913">
      <c r="A44913" s="9"/>
    </row>
    <row r="44914">
      <c r="A44914" s="9"/>
    </row>
    <row r="44915">
      <c r="A44915" s="9"/>
    </row>
    <row r="44916">
      <c r="A44916" s="9"/>
    </row>
    <row r="44917">
      <c r="A44917" s="9"/>
    </row>
    <row r="44918">
      <c r="A44918" s="9"/>
    </row>
    <row r="44919">
      <c r="A44919" s="9"/>
    </row>
    <row r="44920">
      <c r="A44920" s="9"/>
    </row>
    <row r="44921">
      <c r="A44921" s="9"/>
    </row>
    <row r="44922">
      <c r="A44922" s="9"/>
    </row>
    <row r="44923">
      <c r="A44923" s="9"/>
    </row>
    <row r="44924">
      <c r="A44924" s="9"/>
    </row>
    <row r="44925">
      <c r="A44925" s="9"/>
    </row>
    <row r="44926">
      <c r="A44926" s="9"/>
    </row>
    <row r="44927">
      <c r="A44927" s="9"/>
    </row>
    <row r="44928">
      <c r="A44928" s="9"/>
    </row>
    <row r="44929">
      <c r="A44929" s="9"/>
    </row>
    <row r="44930">
      <c r="A44930" s="9"/>
    </row>
    <row r="44931">
      <c r="A44931" s="9"/>
    </row>
    <row r="44932">
      <c r="A44932" s="9"/>
    </row>
    <row r="44933">
      <c r="A44933" s="9"/>
    </row>
    <row r="44934">
      <c r="A44934" s="9"/>
    </row>
    <row r="44935">
      <c r="A44935" s="9"/>
    </row>
    <row r="44936">
      <c r="A44936" s="9"/>
    </row>
    <row r="44937">
      <c r="A44937" s="9"/>
    </row>
    <row r="44938">
      <c r="A44938" s="9"/>
    </row>
    <row r="44939">
      <c r="A44939" s="9"/>
    </row>
    <row r="44940">
      <c r="A44940" s="9"/>
    </row>
    <row r="44941">
      <c r="A44941" s="9"/>
    </row>
    <row r="44942">
      <c r="A44942" s="9"/>
    </row>
    <row r="44943">
      <c r="A44943" s="9"/>
    </row>
    <row r="44944">
      <c r="A44944" s="9"/>
    </row>
    <row r="44945">
      <c r="A44945" s="9"/>
    </row>
    <row r="44946">
      <c r="A44946" s="9"/>
    </row>
    <row r="44947">
      <c r="A44947" s="9"/>
    </row>
    <row r="44948">
      <c r="A44948" s="9"/>
    </row>
    <row r="44949">
      <c r="A44949" s="9"/>
    </row>
    <row r="44950">
      <c r="A44950" s="9"/>
    </row>
    <row r="44951">
      <c r="A44951" s="9"/>
    </row>
    <row r="44952">
      <c r="A44952" s="9"/>
    </row>
    <row r="44953">
      <c r="A44953" s="9"/>
    </row>
    <row r="44954">
      <c r="A44954" s="9"/>
    </row>
    <row r="44955">
      <c r="A44955" s="9"/>
    </row>
    <row r="44956">
      <c r="A44956" s="9"/>
    </row>
    <row r="44957">
      <c r="A44957" s="9"/>
    </row>
    <row r="44958">
      <c r="A44958" s="9"/>
    </row>
    <row r="44959">
      <c r="A44959" s="9"/>
    </row>
    <row r="44960">
      <c r="A44960" s="9"/>
    </row>
    <row r="44961">
      <c r="A44961" s="9"/>
    </row>
    <row r="44962">
      <c r="A44962" s="9"/>
    </row>
    <row r="44963">
      <c r="A44963" s="9"/>
    </row>
    <row r="44964">
      <c r="A44964" s="9"/>
    </row>
    <row r="44965">
      <c r="A44965" s="9"/>
    </row>
    <row r="44966">
      <c r="A44966" s="9"/>
    </row>
    <row r="44967">
      <c r="A44967" s="9"/>
    </row>
    <row r="44968">
      <c r="A44968" s="9"/>
    </row>
    <row r="44969">
      <c r="A44969" s="9"/>
    </row>
    <row r="44970">
      <c r="A44970" s="9"/>
    </row>
    <row r="44971">
      <c r="A44971" s="9"/>
    </row>
    <row r="44972">
      <c r="A44972" s="9"/>
    </row>
    <row r="44973">
      <c r="A44973" s="9"/>
    </row>
    <row r="44974">
      <c r="A44974" s="9"/>
    </row>
    <row r="44975">
      <c r="A44975" s="9"/>
    </row>
    <row r="44976">
      <c r="A44976" s="9"/>
    </row>
    <row r="44977">
      <c r="A44977" s="9"/>
    </row>
    <row r="44978">
      <c r="A44978" s="9"/>
    </row>
    <row r="44979">
      <c r="A44979" s="9"/>
    </row>
    <row r="44980">
      <c r="A44980" s="9"/>
    </row>
    <row r="44981">
      <c r="A44981" s="9"/>
    </row>
    <row r="44982">
      <c r="A44982" s="9"/>
    </row>
    <row r="44983">
      <c r="A44983" s="9"/>
    </row>
    <row r="44984">
      <c r="A44984" s="9"/>
    </row>
    <row r="44985">
      <c r="A44985" s="9"/>
    </row>
    <row r="44986">
      <c r="A44986" s="9"/>
    </row>
    <row r="44987">
      <c r="A44987" s="9"/>
    </row>
    <row r="44988">
      <c r="A44988" s="9"/>
    </row>
    <row r="44989">
      <c r="A44989" s="9"/>
    </row>
    <row r="44990">
      <c r="A44990" s="9"/>
    </row>
    <row r="44991">
      <c r="A44991" s="9"/>
    </row>
    <row r="44992">
      <c r="A44992" s="9"/>
    </row>
    <row r="44993">
      <c r="A44993" s="9"/>
    </row>
    <row r="44994">
      <c r="A44994" s="9"/>
    </row>
    <row r="44995">
      <c r="A44995" s="9"/>
    </row>
    <row r="44996">
      <c r="A44996" s="9"/>
    </row>
    <row r="44997">
      <c r="A44997" s="9"/>
    </row>
    <row r="44998">
      <c r="A44998" s="9"/>
    </row>
    <row r="44999">
      <c r="A44999" s="9"/>
    </row>
    <row r="45000">
      <c r="A45000" s="9"/>
    </row>
    <row r="45001">
      <c r="A45001" s="9"/>
    </row>
    <row r="45002">
      <c r="A45002" s="9"/>
    </row>
    <row r="45003">
      <c r="A45003" s="9"/>
    </row>
    <row r="45004">
      <c r="A45004" s="9"/>
    </row>
    <row r="45005">
      <c r="A45005" s="9"/>
    </row>
    <row r="45006">
      <c r="A45006" s="9"/>
    </row>
    <row r="45007">
      <c r="A45007" s="9"/>
    </row>
    <row r="45008">
      <c r="A45008" s="9"/>
    </row>
    <row r="45009">
      <c r="A45009" s="9"/>
    </row>
    <row r="45010">
      <c r="A45010" s="9"/>
    </row>
    <row r="45011">
      <c r="A45011" s="9"/>
    </row>
    <row r="45012">
      <c r="A45012" s="9"/>
    </row>
    <row r="45013">
      <c r="A45013" s="9"/>
    </row>
    <row r="45014">
      <c r="A45014" s="9"/>
    </row>
    <row r="45015">
      <c r="A45015" s="9"/>
    </row>
    <row r="45016">
      <c r="A45016" s="9"/>
    </row>
    <row r="45017">
      <c r="A45017" s="9"/>
    </row>
    <row r="45018">
      <c r="A45018" s="9"/>
    </row>
    <row r="45019">
      <c r="A45019" s="9"/>
    </row>
    <row r="45020">
      <c r="A45020" s="9"/>
    </row>
    <row r="45021">
      <c r="A45021" s="9"/>
    </row>
    <row r="45022">
      <c r="A45022" s="9"/>
    </row>
    <row r="45023">
      <c r="A45023" s="9"/>
    </row>
    <row r="45024">
      <c r="A45024" s="9"/>
    </row>
    <row r="45025">
      <c r="A45025" s="9"/>
    </row>
    <row r="45026">
      <c r="A45026" s="9"/>
    </row>
    <row r="45027">
      <c r="A45027" s="9"/>
    </row>
    <row r="45028">
      <c r="A45028" s="9"/>
    </row>
    <row r="45029">
      <c r="A45029" s="9"/>
    </row>
    <row r="45030">
      <c r="A45030" s="9"/>
    </row>
    <row r="45031">
      <c r="A45031" s="9"/>
    </row>
    <row r="45032">
      <c r="A45032" s="9"/>
    </row>
    <row r="45033">
      <c r="A45033" s="9"/>
    </row>
    <row r="45034">
      <c r="A45034" s="9"/>
    </row>
    <row r="45035">
      <c r="A45035" s="9"/>
    </row>
    <row r="45036">
      <c r="A45036" s="9"/>
    </row>
    <row r="45037">
      <c r="A45037" s="9"/>
    </row>
    <row r="45038">
      <c r="A45038" s="9"/>
    </row>
    <row r="45039">
      <c r="A45039" s="9"/>
    </row>
    <row r="45040">
      <c r="A45040" s="9"/>
    </row>
    <row r="45041">
      <c r="A45041" s="9"/>
    </row>
    <row r="45042">
      <c r="A45042" s="9"/>
    </row>
    <row r="45043">
      <c r="A45043" s="9"/>
    </row>
    <row r="45044">
      <c r="A45044" s="9"/>
    </row>
    <row r="45045">
      <c r="A45045" s="9"/>
    </row>
    <row r="45046">
      <c r="A45046" s="9"/>
    </row>
    <row r="45047">
      <c r="A45047" s="9"/>
    </row>
    <row r="45048">
      <c r="A45048" s="9"/>
    </row>
    <row r="45049">
      <c r="A45049" s="9"/>
    </row>
    <row r="45050">
      <c r="A45050" s="9"/>
    </row>
    <row r="45051">
      <c r="A45051" s="9"/>
    </row>
    <row r="45052">
      <c r="A45052" s="9"/>
    </row>
    <row r="45053">
      <c r="A45053" s="9"/>
    </row>
    <row r="45054">
      <c r="A45054" s="9"/>
    </row>
    <row r="45055">
      <c r="A45055" s="9"/>
    </row>
    <row r="45056">
      <c r="A45056" s="9"/>
    </row>
    <row r="45057">
      <c r="A45057" s="9"/>
    </row>
    <row r="45058">
      <c r="A45058" s="9"/>
    </row>
    <row r="45059">
      <c r="A45059" s="9"/>
    </row>
    <row r="45060">
      <c r="A45060" s="9"/>
    </row>
    <row r="45061">
      <c r="A45061" s="9"/>
    </row>
    <row r="45062">
      <c r="A45062" s="9"/>
    </row>
    <row r="45063">
      <c r="A45063" s="9"/>
    </row>
    <row r="45064">
      <c r="A45064" s="9"/>
    </row>
    <row r="45065">
      <c r="A45065" s="9"/>
    </row>
    <row r="45066">
      <c r="A45066" s="9"/>
    </row>
    <row r="45067">
      <c r="A45067" s="9"/>
    </row>
    <row r="45068">
      <c r="A45068" s="9"/>
    </row>
    <row r="45069">
      <c r="A45069" s="9"/>
    </row>
    <row r="45070">
      <c r="A45070" s="9"/>
    </row>
    <row r="45071">
      <c r="A45071" s="9"/>
    </row>
    <row r="45072">
      <c r="A45072" s="9"/>
    </row>
    <row r="45073">
      <c r="A45073" s="9"/>
    </row>
    <row r="45074">
      <c r="A45074" s="9"/>
    </row>
    <row r="45075">
      <c r="A45075" s="9"/>
    </row>
    <row r="45076">
      <c r="A45076" s="9"/>
    </row>
    <row r="45077">
      <c r="A45077" s="9"/>
    </row>
    <row r="45078">
      <c r="A45078" s="9"/>
    </row>
    <row r="45079">
      <c r="A45079" s="9"/>
    </row>
    <row r="45080">
      <c r="A45080" s="9"/>
    </row>
    <row r="45081">
      <c r="A45081" s="9"/>
    </row>
    <row r="45082">
      <c r="A45082" s="9"/>
    </row>
    <row r="45083">
      <c r="A45083" s="9"/>
    </row>
    <row r="45084">
      <c r="A45084" s="9"/>
    </row>
    <row r="45085">
      <c r="A45085" s="9"/>
    </row>
    <row r="45086">
      <c r="A45086" s="9"/>
    </row>
    <row r="45087">
      <c r="A45087" s="9"/>
    </row>
    <row r="45088">
      <c r="A45088" s="9"/>
    </row>
    <row r="45089">
      <c r="A45089" s="9"/>
    </row>
    <row r="45090">
      <c r="A45090" s="9"/>
    </row>
    <row r="45091">
      <c r="A45091" s="9"/>
    </row>
    <row r="45092">
      <c r="A45092" s="9"/>
    </row>
    <row r="45093">
      <c r="A45093" s="9"/>
    </row>
    <row r="45094">
      <c r="A45094" s="9"/>
    </row>
    <row r="45095">
      <c r="A45095" s="9"/>
    </row>
    <row r="45096">
      <c r="A45096" s="9"/>
    </row>
    <row r="45097">
      <c r="A45097" s="9"/>
    </row>
    <row r="45098">
      <c r="A45098" s="9"/>
    </row>
    <row r="45099">
      <c r="A45099" s="9"/>
    </row>
    <row r="45100">
      <c r="A45100" s="9"/>
    </row>
    <row r="45101">
      <c r="A45101" s="9"/>
    </row>
    <row r="45102">
      <c r="A45102" s="9"/>
    </row>
    <row r="45103">
      <c r="A45103" s="9"/>
    </row>
    <row r="45104">
      <c r="A45104" s="9"/>
    </row>
    <row r="45105">
      <c r="A45105" s="9"/>
    </row>
    <row r="45106">
      <c r="A45106" s="9"/>
    </row>
    <row r="45107">
      <c r="A45107" s="9"/>
    </row>
    <row r="45108">
      <c r="A45108" s="9"/>
    </row>
    <row r="45109">
      <c r="A45109" s="9"/>
    </row>
    <row r="45110">
      <c r="A45110" s="9"/>
    </row>
    <row r="45111">
      <c r="A45111" s="9"/>
    </row>
    <row r="45112">
      <c r="A45112" s="9"/>
    </row>
    <row r="45113">
      <c r="A45113" s="9"/>
    </row>
    <row r="45114">
      <c r="A45114" s="9"/>
    </row>
    <row r="45115">
      <c r="A45115" s="9"/>
    </row>
    <row r="45116">
      <c r="A45116" s="9"/>
    </row>
    <row r="45117">
      <c r="A45117" s="9"/>
    </row>
    <row r="45118">
      <c r="A45118" s="9"/>
    </row>
    <row r="45119">
      <c r="A45119" s="9"/>
    </row>
    <row r="45120">
      <c r="A45120" s="9"/>
    </row>
    <row r="45121">
      <c r="A45121" s="9"/>
    </row>
    <row r="45122">
      <c r="A45122" s="9"/>
    </row>
    <row r="45123">
      <c r="A45123" s="9"/>
    </row>
    <row r="45124">
      <c r="A45124" s="9"/>
    </row>
    <row r="45125">
      <c r="A45125" s="9"/>
    </row>
    <row r="45126">
      <c r="A45126" s="9"/>
    </row>
    <row r="45127">
      <c r="A45127" s="9"/>
    </row>
    <row r="45128">
      <c r="A45128" s="9"/>
    </row>
    <row r="45129">
      <c r="A45129" s="9"/>
    </row>
    <row r="45130">
      <c r="A45130" s="9"/>
    </row>
    <row r="45131">
      <c r="A45131" s="9"/>
    </row>
    <row r="45132">
      <c r="A45132" s="9"/>
    </row>
    <row r="45133">
      <c r="A45133" s="9"/>
    </row>
    <row r="45134">
      <c r="A45134" s="9"/>
    </row>
    <row r="45135">
      <c r="A45135" s="9"/>
    </row>
    <row r="45136">
      <c r="A45136" s="9"/>
    </row>
    <row r="45137">
      <c r="A45137" s="9"/>
    </row>
    <row r="45138">
      <c r="A45138" s="9"/>
    </row>
    <row r="45139">
      <c r="A45139" s="9"/>
    </row>
    <row r="45140">
      <c r="A45140" s="9"/>
    </row>
    <row r="45141">
      <c r="A45141" s="9"/>
    </row>
    <row r="45142">
      <c r="A45142" s="9"/>
    </row>
    <row r="45143">
      <c r="A45143" s="9"/>
    </row>
    <row r="45144">
      <c r="A45144" s="9"/>
    </row>
    <row r="45145">
      <c r="A45145" s="9"/>
    </row>
    <row r="45146">
      <c r="A45146" s="9"/>
    </row>
    <row r="45147">
      <c r="A45147" s="9"/>
    </row>
    <row r="45148">
      <c r="A45148" s="9"/>
    </row>
    <row r="45149">
      <c r="A45149" s="9"/>
    </row>
    <row r="45150">
      <c r="A45150" s="9"/>
    </row>
    <row r="45151">
      <c r="A45151" s="9"/>
    </row>
    <row r="45152">
      <c r="A45152" s="9"/>
    </row>
    <row r="45153">
      <c r="A45153" s="9"/>
    </row>
    <row r="45154">
      <c r="A45154" s="9"/>
    </row>
    <row r="45155">
      <c r="A45155" s="9"/>
    </row>
    <row r="45156">
      <c r="A45156" s="9"/>
    </row>
    <row r="45157">
      <c r="A45157" s="9"/>
    </row>
    <row r="45158">
      <c r="A45158" s="9"/>
    </row>
    <row r="45159">
      <c r="A45159" s="9"/>
    </row>
    <row r="45160">
      <c r="A45160" s="9"/>
    </row>
    <row r="45161">
      <c r="A45161" s="9"/>
    </row>
    <row r="45162">
      <c r="A45162" s="9"/>
    </row>
    <row r="45163">
      <c r="A45163" s="9"/>
    </row>
    <row r="45164">
      <c r="A45164" s="9"/>
    </row>
    <row r="45165">
      <c r="A45165" s="9"/>
    </row>
    <row r="45166">
      <c r="A45166" s="9"/>
    </row>
    <row r="45167">
      <c r="A45167" s="9"/>
    </row>
    <row r="45168">
      <c r="A45168" s="9"/>
    </row>
    <row r="45169">
      <c r="A45169" s="9"/>
    </row>
    <row r="45170">
      <c r="A45170" s="9"/>
    </row>
    <row r="45171">
      <c r="A45171" s="9"/>
    </row>
    <row r="45172">
      <c r="A45172" s="9"/>
    </row>
    <row r="45173">
      <c r="A45173" s="9"/>
    </row>
    <row r="45174">
      <c r="A45174" s="9"/>
    </row>
    <row r="45175">
      <c r="A45175" s="9"/>
    </row>
    <row r="45176">
      <c r="A45176" s="9"/>
    </row>
    <row r="45177">
      <c r="A45177" s="9"/>
    </row>
    <row r="45178">
      <c r="A45178" s="9"/>
    </row>
    <row r="45179">
      <c r="A45179" s="9"/>
    </row>
    <row r="45180">
      <c r="A45180" s="9"/>
    </row>
    <row r="45181">
      <c r="A45181" s="9"/>
    </row>
    <row r="45182">
      <c r="A45182" s="9"/>
    </row>
    <row r="45183">
      <c r="A45183" s="9"/>
    </row>
    <row r="45184">
      <c r="A45184" s="9"/>
    </row>
    <row r="45185">
      <c r="A45185" s="9"/>
    </row>
    <row r="45186">
      <c r="A45186" s="9"/>
    </row>
    <row r="45187">
      <c r="A45187" s="9"/>
    </row>
    <row r="45188">
      <c r="A45188" s="9"/>
    </row>
    <row r="45189">
      <c r="A45189" s="9"/>
    </row>
    <row r="45190">
      <c r="A45190" s="9"/>
    </row>
    <row r="45191">
      <c r="A45191" s="9"/>
    </row>
    <row r="45192">
      <c r="A45192" s="9"/>
    </row>
    <row r="45193">
      <c r="A45193" s="9"/>
    </row>
    <row r="45194">
      <c r="A45194" s="9"/>
    </row>
    <row r="45195">
      <c r="A45195" s="9"/>
    </row>
    <row r="45196">
      <c r="A45196" s="9"/>
    </row>
    <row r="45197">
      <c r="A45197" s="9"/>
    </row>
    <row r="45198">
      <c r="A45198" s="9"/>
    </row>
    <row r="45199">
      <c r="A45199" s="9"/>
    </row>
    <row r="45200">
      <c r="A45200" s="9"/>
    </row>
    <row r="45201">
      <c r="A45201" s="9"/>
    </row>
    <row r="45202">
      <c r="A45202" s="9"/>
    </row>
    <row r="45203">
      <c r="A45203" s="9"/>
    </row>
    <row r="45204">
      <c r="A45204" s="9"/>
    </row>
    <row r="45205">
      <c r="A45205" s="9"/>
    </row>
    <row r="45206">
      <c r="A45206" s="9"/>
    </row>
    <row r="45207">
      <c r="A45207" s="9"/>
    </row>
    <row r="45208">
      <c r="A45208" s="9"/>
    </row>
    <row r="45209">
      <c r="A45209" s="9"/>
    </row>
    <row r="45210">
      <c r="A45210" s="9"/>
    </row>
    <row r="45211">
      <c r="A45211" s="9"/>
    </row>
    <row r="45212">
      <c r="A45212" s="9"/>
    </row>
    <row r="45213">
      <c r="A45213" s="9"/>
    </row>
    <row r="45214">
      <c r="A45214" s="9"/>
    </row>
    <row r="45215">
      <c r="A45215" s="9"/>
    </row>
    <row r="45216">
      <c r="A45216" s="9"/>
    </row>
    <row r="45217">
      <c r="A45217" s="9"/>
    </row>
    <row r="45218">
      <c r="A45218" s="9"/>
    </row>
    <row r="45219">
      <c r="A45219" s="9"/>
    </row>
    <row r="45220">
      <c r="A45220" s="9"/>
    </row>
    <row r="45221">
      <c r="A45221" s="9"/>
    </row>
    <row r="45222">
      <c r="A45222" s="9"/>
    </row>
    <row r="45223">
      <c r="A45223" s="9"/>
    </row>
    <row r="45224">
      <c r="A45224" s="9"/>
    </row>
    <row r="45225">
      <c r="A45225" s="9"/>
    </row>
    <row r="45226">
      <c r="A45226" s="9"/>
    </row>
    <row r="45227">
      <c r="A45227" s="9"/>
    </row>
    <row r="45228">
      <c r="A45228" s="9"/>
    </row>
    <row r="45229">
      <c r="A45229" s="9"/>
    </row>
    <row r="45230">
      <c r="A45230" s="9"/>
    </row>
    <row r="45231">
      <c r="A45231" s="9"/>
    </row>
    <row r="45232">
      <c r="A45232" s="9"/>
    </row>
    <row r="45233">
      <c r="A45233" s="9"/>
    </row>
    <row r="45234">
      <c r="A45234" s="9"/>
    </row>
    <row r="45235">
      <c r="A45235" s="9"/>
    </row>
    <row r="45236">
      <c r="A45236" s="9"/>
    </row>
    <row r="45237">
      <c r="A45237" s="9"/>
    </row>
    <row r="45238">
      <c r="A45238" s="9"/>
    </row>
    <row r="45239">
      <c r="A45239" s="9"/>
    </row>
    <row r="45240">
      <c r="A45240" s="9"/>
    </row>
    <row r="45241">
      <c r="A45241" s="9"/>
    </row>
    <row r="45242">
      <c r="A45242" s="9"/>
    </row>
    <row r="45243">
      <c r="A45243" s="9"/>
    </row>
    <row r="45244">
      <c r="A45244" s="9"/>
    </row>
    <row r="45245">
      <c r="A45245" s="9"/>
    </row>
    <row r="45246">
      <c r="A45246" s="9"/>
    </row>
    <row r="45247">
      <c r="A45247" s="9"/>
    </row>
    <row r="45248">
      <c r="A45248" s="9"/>
    </row>
    <row r="45249">
      <c r="A45249" s="9"/>
    </row>
    <row r="45250">
      <c r="A45250" s="9"/>
    </row>
    <row r="45251">
      <c r="A45251" s="9"/>
    </row>
    <row r="45252">
      <c r="A45252" s="9"/>
    </row>
    <row r="45253">
      <c r="A45253" s="9"/>
    </row>
    <row r="45254">
      <c r="A45254" s="9"/>
    </row>
    <row r="45255">
      <c r="A45255" s="9"/>
    </row>
    <row r="45256">
      <c r="A45256" s="9"/>
    </row>
    <row r="45257">
      <c r="A45257" s="9"/>
    </row>
    <row r="45258">
      <c r="A45258" s="9"/>
    </row>
    <row r="45259">
      <c r="A45259" s="9"/>
    </row>
    <row r="45260">
      <c r="A45260" s="9"/>
    </row>
    <row r="45261">
      <c r="A45261" s="9"/>
    </row>
    <row r="45262">
      <c r="A45262" s="9"/>
    </row>
    <row r="45263">
      <c r="A45263" s="9"/>
    </row>
    <row r="45264">
      <c r="A45264" s="9"/>
    </row>
    <row r="45265">
      <c r="A45265" s="9"/>
    </row>
    <row r="45266">
      <c r="A45266" s="9"/>
    </row>
    <row r="45267">
      <c r="A45267" s="9"/>
    </row>
    <row r="45268">
      <c r="A45268" s="9"/>
    </row>
    <row r="45269">
      <c r="A45269" s="9"/>
    </row>
    <row r="45270">
      <c r="A45270" s="9"/>
    </row>
    <row r="45271">
      <c r="A45271" s="9"/>
    </row>
    <row r="45272">
      <c r="A45272" s="9"/>
    </row>
    <row r="45273">
      <c r="A45273" s="9"/>
    </row>
    <row r="45274">
      <c r="A45274" s="9"/>
    </row>
    <row r="45275">
      <c r="A45275" s="9"/>
    </row>
    <row r="45276">
      <c r="A45276" s="9"/>
    </row>
    <row r="45277">
      <c r="A45277" s="9"/>
    </row>
    <row r="45278">
      <c r="A45278" s="9"/>
    </row>
    <row r="45279">
      <c r="A45279" s="9"/>
    </row>
    <row r="45280">
      <c r="A45280" s="9"/>
    </row>
    <row r="45281">
      <c r="A45281" s="9"/>
    </row>
    <row r="45282">
      <c r="A45282" s="9"/>
    </row>
    <row r="45283">
      <c r="A45283" s="9"/>
    </row>
    <row r="45284">
      <c r="A45284" s="9"/>
    </row>
    <row r="45285">
      <c r="A45285" s="9"/>
    </row>
    <row r="45286">
      <c r="A45286" s="9"/>
    </row>
    <row r="45287">
      <c r="A45287" s="9"/>
    </row>
    <row r="45288">
      <c r="A45288" s="9"/>
    </row>
    <row r="45289">
      <c r="A45289" s="9"/>
    </row>
    <row r="45290">
      <c r="A45290" s="9"/>
    </row>
    <row r="45291">
      <c r="A45291" s="9"/>
    </row>
    <row r="45292">
      <c r="A45292" s="9"/>
    </row>
    <row r="45293">
      <c r="A45293" s="9"/>
    </row>
    <row r="45294">
      <c r="A45294" s="9"/>
    </row>
    <row r="45295">
      <c r="A45295" s="9"/>
    </row>
    <row r="45296">
      <c r="A45296" s="9"/>
    </row>
    <row r="45297">
      <c r="A45297" s="9"/>
    </row>
    <row r="45298">
      <c r="A45298" s="9"/>
    </row>
    <row r="45299">
      <c r="A45299" s="9"/>
    </row>
    <row r="45300">
      <c r="A45300" s="9"/>
    </row>
    <row r="45301">
      <c r="A45301" s="9"/>
    </row>
    <row r="45302">
      <c r="A45302" s="9"/>
    </row>
    <row r="45303">
      <c r="A45303" s="9"/>
    </row>
    <row r="45304">
      <c r="A45304" s="9"/>
    </row>
    <row r="45305">
      <c r="A45305" s="9"/>
    </row>
    <row r="45306">
      <c r="A45306" s="9"/>
    </row>
    <row r="45307">
      <c r="A45307" s="9"/>
    </row>
    <row r="45308">
      <c r="A45308" s="9"/>
    </row>
    <row r="45309">
      <c r="A45309" s="9"/>
    </row>
    <row r="45310">
      <c r="A45310" s="9"/>
    </row>
    <row r="45311">
      <c r="A45311" s="9"/>
    </row>
    <row r="45312">
      <c r="A45312" s="9"/>
    </row>
    <row r="45313">
      <c r="A45313" s="9"/>
    </row>
    <row r="45314">
      <c r="A45314" s="9"/>
    </row>
    <row r="45315">
      <c r="A45315" s="9"/>
    </row>
    <row r="45316">
      <c r="A45316" s="9"/>
    </row>
    <row r="45317">
      <c r="A45317" s="9"/>
    </row>
    <row r="45318">
      <c r="A45318" s="9"/>
    </row>
    <row r="45319">
      <c r="A45319" s="9"/>
    </row>
    <row r="45320">
      <c r="A45320" s="9"/>
    </row>
    <row r="45321">
      <c r="A45321" s="9"/>
    </row>
    <row r="45322">
      <c r="A45322" s="9"/>
    </row>
    <row r="45323">
      <c r="A45323" s="9"/>
    </row>
    <row r="45324">
      <c r="A45324" s="9"/>
    </row>
    <row r="45325">
      <c r="A45325" s="9"/>
    </row>
    <row r="45326">
      <c r="A45326" s="9"/>
    </row>
    <row r="45327">
      <c r="A45327" s="9"/>
    </row>
    <row r="45328">
      <c r="A45328" s="9"/>
    </row>
    <row r="45329">
      <c r="A45329" s="9"/>
    </row>
    <row r="45330">
      <c r="A45330" s="9"/>
    </row>
    <row r="45331">
      <c r="A45331" s="9"/>
    </row>
    <row r="45332">
      <c r="A45332" s="9"/>
    </row>
    <row r="45333">
      <c r="A45333" s="9"/>
    </row>
    <row r="45334">
      <c r="A45334" s="9"/>
    </row>
    <row r="45335">
      <c r="A45335" s="9"/>
    </row>
    <row r="45336">
      <c r="A45336" s="9"/>
    </row>
    <row r="45337">
      <c r="A45337" s="9"/>
    </row>
    <row r="45338">
      <c r="A45338" s="9"/>
    </row>
    <row r="45339">
      <c r="A45339" s="9"/>
    </row>
    <row r="45340">
      <c r="A45340" s="9"/>
    </row>
    <row r="45341">
      <c r="A45341" s="9"/>
    </row>
    <row r="45342">
      <c r="A45342" s="9"/>
    </row>
    <row r="45343">
      <c r="A45343" s="9"/>
    </row>
    <row r="45344">
      <c r="A45344" s="9"/>
    </row>
    <row r="45345">
      <c r="A45345" s="9"/>
    </row>
    <row r="45346">
      <c r="A45346" s="9"/>
    </row>
    <row r="45347">
      <c r="A45347" s="9"/>
    </row>
    <row r="45348">
      <c r="A45348" s="9"/>
    </row>
    <row r="45349">
      <c r="A45349" s="9"/>
    </row>
    <row r="45350">
      <c r="A45350" s="9"/>
    </row>
    <row r="45351">
      <c r="A45351" s="9"/>
    </row>
    <row r="45352">
      <c r="A45352" s="9"/>
    </row>
    <row r="45353">
      <c r="A45353" s="9"/>
    </row>
    <row r="45354">
      <c r="A45354" s="9"/>
    </row>
    <row r="45355">
      <c r="A45355" s="9"/>
    </row>
    <row r="45356">
      <c r="A45356" s="9"/>
    </row>
    <row r="45357">
      <c r="A45357" s="9"/>
    </row>
    <row r="45358">
      <c r="A45358" s="9"/>
    </row>
    <row r="45359">
      <c r="A45359" s="9"/>
    </row>
    <row r="45360">
      <c r="A45360" s="9"/>
    </row>
    <row r="45361">
      <c r="A45361" s="9"/>
    </row>
    <row r="45362">
      <c r="A45362" s="9"/>
    </row>
    <row r="45363">
      <c r="A45363" s="9"/>
    </row>
    <row r="45364">
      <c r="A45364" s="9"/>
    </row>
    <row r="45365">
      <c r="A45365" s="9"/>
    </row>
    <row r="45366">
      <c r="A45366" s="9"/>
    </row>
    <row r="45367">
      <c r="A45367" s="9"/>
    </row>
    <row r="45368">
      <c r="A45368" s="9"/>
    </row>
    <row r="45369">
      <c r="A45369" s="9"/>
    </row>
    <row r="45370">
      <c r="A45370" s="9"/>
    </row>
    <row r="45371">
      <c r="A45371" s="9"/>
    </row>
    <row r="45372">
      <c r="A45372" s="9"/>
    </row>
    <row r="45373">
      <c r="A45373" s="9"/>
    </row>
    <row r="45374">
      <c r="A45374" s="9"/>
    </row>
    <row r="45375">
      <c r="A45375" s="9"/>
    </row>
    <row r="45376">
      <c r="A45376" s="9"/>
    </row>
    <row r="45377">
      <c r="A45377" s="9"/>
    </row>
    <row r="45378">
      <c r="A45378" s="9"/>
    </row>
    <row r="45379">
      <c r="A45379" s="9"/>
    </row>
    <row r="45380">
      <c r="A45380" s="9"/>
    </row>
    <row r="45381">
      <c r="A45381" s="9"/>
    </row>
    <row r="45382">
      <c r="A45382" s="9"/>
    </row>
    <row r="45383">
      <c r="A45383" s="9"/>
    </row>
    <row r="45384">
      <c r="A45384" s="9"/>
    </row>
    <row r="45385">
      <c r="A45385" s="9"/>
    </row>
    <row r="45386">
      <c r="A45386" s="9"/>
    </row>
    <row r="45387">
      <c r="A45387" s="9"/>
    </row>
    <row r="45388">
      <c r="A45388" s="9"/>
    </row>
    <row r="45389">
      <c r="A45389" s="9"/>
    </row>
    <row r="45390">
      <c r="A45390" s="9"/>
    </row>
    <row r="45391">
      <c r="A45391" s="9"/>
    </row>
    <row r="45392">
      <c r="A45392" s="9"/>
    </row>
    <row r="45393">
      <c r="A45393" s="9"/>
    </row>
    <row r="45394">
      <c r="A45394" s="9"/>
    </row>
    <row r="45395">
      <c r="A45395" s="9"/>
    </row>
    <row r="45396">
      <c r="A45396" s="9"/>
    </row>
    <row r="45397">
      <c r="A45397" s="9"/>
    </row>
    <row r="45398">
      <c r="A45398" s="9"/>
    </row>
    <row r="45399">
      <c r="A45399" s="9"/>
    </row>
    <row r="45400">
      <c r="A45400" s="9"/>
    </row>
    <row r="45401">
      <c r="A45401" s="9"/>
    </row>
    <row r="45402">
      <c r="A45402" s="9"/>
    </row>
    <row r="45403">
      <c r="A45403" s="9"/>
    </row>
    <row r="45404">
      <c r="A45404" s="9"/>
    </row>
    <row r="45405">
      <c r="A45405" s="9"/>
    </row>
    <row r="45406">
      <c r="A45406" s="9"/>
    </row>
    <row r="45407">
      <c r="A45407" s="9"/>
    </row>
    <row r="45408">
      <c r="A45408" s="9"/>
    </row>
    <row r="45409">
      <c r="A45409" s="9"/>
    </row>
    <row r="45410">
      <c r="A45410" s="9"/>
    </row>
    <row r="45411">
      <c r="A45411" s="9"/>
    </row>
    <row r="45412">
      <c r="A45412" s="9"/>
    </row>
    <row r="45413">
      <c r="A45413" s="9"/>
    </row>
    <row r="45414">
      <c r="A45414" s="9"/>
    </row>
    <row r="45415">
      <c r="A45415" s="9"/>
    </row>
    <row r="45416">
      <c r="A45416" s="9"/>
    </row>
    <row r="45417">
      <c r="A45417" s="9"/>
    </row>
    <row r="45418">
      <c r="A45418" s="9"/>
    </row>
    <row r="45419">
      <c r="A45419" s="9"/>
    </row>
    <row r="45420">
      <c r="A45420" s="9"/>
    </row>
    <row r="45421">
      <c r="A45421" s="9"/>
    </row>
    <row r="45422">
      <c r="A45422" s="9"/>
    </row>
    <row r="45423">
      <c r="A45423" s="9"/>
    </row>
    <row r="45424">
      <c r="A45424" s="9"/>
    </row>
    <row r="45425">
      <c r="A45425" s="9"/>
    </row>
    <row r="45426">
      <c r="A45426" s="9"/>
    </row>
    <row r="45427">
      <c r="A45427" s="9"/>
    </row>
    <row r="45428">
      <c r="A45428" s="9"/>
    </row>
    <row r="45429">
      <c r="A45429" s="9"/>
    </row>
    <row r="45430">
      <c r="A45430" s="9"/>
    </row>
    <row r="45431">
      <c r="A45431" s="9"/>
    </row>
    <row r="45432">
      <c r="A45432" s="9"/>
    </row>
    <row r="45433">
      <c r="A45433" s="9"/>
    </row>
    <row r="45434">
      <c r="A45434" s="9"/>
    </row>
    <row r="45435">
      <c r="A45435" s="9"/>
    </row>
    <row r="45436">
      <c r="A45436" s="9"/>
    </row>
    <row r="45437">
      <c r="A45437" s="9"/>
    </row>
    <row r="45438">
      <c r="A45438" s="9"/>
    </row>
    <row r="45439">
      <c r="A45439" s="9"/>
    </row>
    <row r="45440">
      <c r="A45440" s="9"/>
    </row>
    <row r="45441">
      <c r="A45441" s="9"/>
    </row>
    <row r="45442">
      <c r="A45442" s="9"/>
    </row>
    <row r="45443">
      <c r="A45443" s="9"/>
    </row>
    <row r="45444">
      <c r="A45444" s="9"/>
    </row>
    <row r="45445">
      <c r="A45445" s="9"/>
    </row>
    <row r="45446">
      <c r="A45446" s="9"/>
    </row>
    <row r="45447">
      <c r="A45447" s="9"/>
    </row>
    <row r="45448">
      <c r="A45448" s="9"/>
    </row>
    <row r="45449">
      <c r="A45449" s="9"/>
    </row>
    <row r="45450">
      <c r="A45450" s="9"/>
    </row>
    <row r="45451">
      <c r="A45451" s="9"/>
    </row>
    <row r="45452">
      <c r="A45452" s="9"/>
    </row>
    <row r="45453">
      <c r="A45453" s="9"/>
    </row>
    <row r="45454">
      <c r="A45454" s="9"/>
    </row>
    <row r="45455">
      <c r="A45455" s="9"/>
    </row>
    <row r="45456">
      <c r="A45456" s="9"/>
    </row>
    <row r="45457">
      <c r="A45457" s="9"/>
    </row>
    <row r="45458">
      <c r="A45458" s="9"/>
    </row>
    <row r="45459">
      <c r="A45459" s="9"/>
    </row>
    <row r="45460">
      <c r="A45460" s="9"/>
    </row>
    <row r="45461">
      <c r="A45461" s="9"/>
    </row>
    <row r="45462">
      <c r="A45462" s="9"/>
    </row>
    <row r="45463">
      <c r="A45463" s="9"/>
    </row>
    <row r="45464">
      <c r="A45464" s="9"/>
    </row>
    <row r="45465">
      <c r="A45465" s="9"/>
    </row>
    <row r="45466">
      <c r="A45466" s="9"/>
    </row>
    <row r="45467">
      <c r="A45467" s="9"/>
    </row>
    <row r="45468">
      <c r="A45468" s="9"/>
    </row>
    <row r="45469">
      <c r="A45469" s="9"/>
    </row>
    <row r="45470">
      <c r="A45470" s="9"/>
    </row>
    <row r="45471">
      <c r="A45471" s="9"/>
    </row>
    <row r="45472">
      <c r="A45472" s="9"/>
    </row>
    <row r="45473">
      <c r="A45473" s="9"/>
    </row>
    <row r="45474">
      <c r="A45474" s="9"/>
    </row>
    <row r="45475">
      <c r="A45475" s="9"/>
    </row>
    <row r="45476">
      <c r="A45476" s="9"/>
    </row>
    <row r="45477">
      <c r="A45477" s="9"/>
    </row>
    <row r="45478">
      <c r="A45478" s="9"/>
    </row>
    <row r="45479">
      <c r="A45479" s="9"/>
    </row>
    <row r="45480">
      <c r="A45480" s="9"/>
    </row>
    <row r="45481">
      <c r="A45481" s="9"/>
    </row>
    <row r="45482">
      <c r="A45482" s="9"/>
    </row>
    <row r="45483">
      <c r="A45483" s="9"/>
    </row>
    <row r="45484">
      <c r="A45484" s="9"/>
    </row>
    <row r="45485">
      <c r="A45485" s="9"/>
    </row>
    <row r="45486">
      <c r="A45486" s="9"/>
    </row>
    <row r="45487">
      <c r="A45487" s="9"/>
    </row>
    <row r="45488">
      <c r="A45488" s="9"/>
    </row>
    <row r="45489">
      <c r="A45489" s="9"/>
    </row>
    <row r="45490">
      <c r="A45490" s="9"/>
    </row>
    <row r="45491">
      <c r="A45491" s="9"/>
    </row>
    <row r="45492">
      <c r="A45492" s="9"/>
    </row>
    <row r="45493">
      <c r="A45493" s="9"/>
    </row>
    <row r="45494">
      <c r="A45494" s="9"/>
    </row>
    <row r="45495">
      <c r="A45495" s="9"/>
    </row>
    <row r="45496">
      <c r="A45496" s="9"/>
    </row>
    <row r="45497">
      <c r="A45497" s="9"/>
    </row>
    <row r="45498">
      <c r="A45498" s="9"/>
    </row>
    <row r="45499">
      <c r="A45499" s="9"/>
    </row>
    <row r="45500">
      <c r="A45500" s="9"/>
    </row>
    <row r="45501">
      <c r="A45501" s="9"/>
    </row>
    <row r="45502">
      <c r="A45502" s="9"/>
    </row>
    <row r="45503">
      <c r="A45503" s="9"/>
    </row>
    <row r="45504">
      <c r="A45504" s="9"/>
    </row>
    <row r="45505">
      <c r="A45505" s="9"/>
    </row>
    <row r="45506">
      <c r="A45506" s="9"/>
    </row>
    <row r="45507">
      <c r="A45507" s="9"/>
    </row>
    <row r="45508">
      <c r="A45508" s="9"/>
    </row>
    <row r="45509">
      <c r="A45509" s="9"/>
    </row>
    <row r="45510">
      <c r="A45510" s="9"/>
    </row>
    <row r="45511">
      <c r="A45511" s="9"/>
    </row>
    <row r="45512">
      <c r="A45512" s="9"/>
    </row>
    <row r="45513">
      <c r="A45513" s="9"/>
    </row>
    <row r="45514">
      <c r="A45514" s="9"/>
    </row>
    <row r="45515">
      <c r="A45515" s="9"/>
    </row>
    <row r="45516">
      <c r="A45516" s="9"/>
    </row>
    <row r="45517">
      <c r="A45517" s="9"/>
    </row>
    <row r="45518">
      <c r="A45518" s="9"/>
    </row>
    <row r="45519">
      <c r="A45519" s="9"/>
    </row>
    <row r="45520">
      <c r="A45520" s="9"/>
    </row>
    <row r="45521">
      <c r="A45521" s="9"/>
    </row>
    <row r="45522">
      <c r="A45522" s="9"/>
    </row>
    <row r="45523">
      <c r="A45523" s="9"/>
    </row>
    <row r="45524">
      <c r="A45524" s="9"/>
    </row>
    <row r="45525">
      <c r="A45525" s="9"/>
    </row>
    <row r="45526">
      <c r="A45526" s="9"/>
    </row>
    <row r="45527">
      <c r="A45527" s="9"/>
    </row>
    <row r="45528">
      <c r="A45528" s="9"/>
    </row>
    <row r="45529">
      <c r="A45529" s="9"/>
    </row>
    <row r="45530">
      <c r="A45530" s="9"/>
    </row>
    <row r="45531">
      <c r="A45531" s="9"/>
    </row>
    <row r="45532">
      <c r="A45532" s="9"/>
    </row>
    <row r="45533">
      <c r="A45533" s="9"/>
    </row>
    <row r="45534">
      <c r="A45534" s="9"/>
    </row>
    <row r="45535">
      <c r="A45535" s="9"/>
    </row>
    <row r="45536">
      <c r="A45536" s="9"/>
    </row>
    <row r="45537">
      <c r="A45537" s="9"/>
    </row>
    <row r="45538">
      <c r="A45538" s="9"/>
    </row>
    <row r="45539">
      <c r="A45539" s="9"/>
    </row>
    <row r="45540">
      <c r="A45540" s="9"/>
    </row>
    <row r="45541">
      <c r="A45541" s="9"/>
    </row>
    <row r="45542">
      <c r="A45542" s="9"/>
    </row>
    <row r="45543">
      <c r="A45543" s="9"/>
    </row>
    <row r="45544">
      <c r="A45544" s="9"/>
    </row>
    <row r="45545">
      <c r="A45545" s="9"/>
    </row>
    <row r="45546">
      <c r="A45546" s="9"/>
    </row>
    <row r="45547">
      <c r="A45547" s="9"/>
    </row>
    <row r="45548">
      <c r="A45548" s="9"/>
    </row>
    <row r="45549">
      <c r="A45549" s="9"/>
    </row>
    <row r="45550">
      <c r="A45550" s="9"/>
    </row>
    <row r="45551">
      <c r="A45551" s="9"/>
    </row>
    <row r="45552">
      <c r="A45552" s="9"/>
    </row>
    <row r="45553">
      <c r="A45553" s="9"/>
    </row>
    <row r="45554">
      <c r="A45554" s="9"/>
    </row>
    <row r="45555">
      <c r="A45555" s="9"/>
    </row>
    <row r="45556">
      <c r="A45556" s="9"/>
    </row>
    <row r="45557">
      <c r="A45557" s="9"/>
    </row>
    <row r="45558">
      <c r="A45558" s="9"/>
    </row>
    <row r="45559">
      <c r="A45559" s="9"/>
    </row>
    <row r="45560">
      <c r="A45560" s="9"/>
    </row>
    <row r="45561">
      <c r="A45561" s="9"/>
    </row>
    <row r="45562">
      <c r="A45562" s="9"/>
    </row>
    <row r="45563">
      <c r="A45563" s="9"/>
    </row>
    <row r="45564">
      <c r="A45564" s="9"/>
    </row>
    <row r="45565">
      <c r="A45565" s="9"/>
    </row>
    <row r="45566">
      <c r="A45566" s="9"/>
    </row>
    <row r="45567">
      <c r="A45567" s="9"/>
    </row>
    <row r="45568">
      <c r="A45568" s="9"/>
    </row>
    <row r="45569">
      <c r="A45569" s="9"/>
    </row>
    <row r="45570">
      <c r="A45570" s="9"/>
    </row>
    <row r="45571">
      <c r="A45571" s="9"/>
    </row>
    <row r="45572">
      <c r="A45572" s="9"/>
    </row>
    <row r="45573">
      <c r="A45573" s="9"/>
    </row>
    <row r="45574">
      <c r="A45574" s="9"/>
    </row>
    <row r="45575">
      <c r="A45575" s="9"/>
    </row>
    <row r="45576">
      <c r="A45576" s="9"/>
    </row>
    <row r="45577">
      <c r="A45577" s="9"/>
    </row>
    <row r="45578">
      <c r="A45578" s="9"/>
    </row>
    <row r="45579">
      <c r="A45579" s="9"/>
    </row>
    <row r="45580">
      <c r="A45580" s="9"/>
    </row>
    <row r="45581">
      <c r="A45581" s="9"/>
    </row>
    <row r="45582">
      <c r="A45582" s="9"/>
    </row>
    <row r="45583">
      <c r="A45583" s="9"/>
    </row>
    <row r="45584">
      <c r="A45584" s="9"/>
    </row>
    <row r="45585">
      <c r="A45585" s="9"/>
    </row>
    <row r="45586">
      <c r="A45586" s="9"/>
    </row>
    <row r="45587">
      <c r="A45587" s="9"/>
    </row>
    <row r="45588">
      <c r="A45588" s="9"/>
    </row>
    <row r="45589">
      <c r="A45589" s="9"/>
    </row>
    <row r="45590">
      <c r="A45590" s="9"/>
    </row>
    <row r="45591">
      <c r="A45591" s="9"/>
    </row>
    <row r="45592">
      <c r="A45592" s="9"/>
    </row>
    <row r="45593">
      <c r="A45593" s="9"/>
    </row>
    <row r="45594">
      <c r="A45594" s="9"/>
    </row>
    <row r="45595">
      <c r="A45595" s="9"/>
    </row>
    <row r="45596">
      <c r="A45596" s="9"/>
    </row>
    <row r="45597">
      <c r="A45597" s="9"/>
    </row>
    <row r="45598">
      <c r="A45598" s="9"/>
    </row>
    <row r="45599">
      <c r="A45599" s="9"/>
    </row>
    <row r="45600">
      <c r="A45600" s="9"/>
    </row>
    <row r="45601">
      <c r="A45601" s="9"/>
    </row>
    <row r="45602">
      <c r="A45602" s="9"/>
    </row>
    <row r="45603">
      <c r="A45603" s="9"/>
    </row>
    <row r="45604">
      <c r="A45604" s="9"/>
    </row>
    <row r="45605">
      <c r="A45605" s="9"/>
    </row>
    <row r="45606">
      <c r="A45606" s="9"/>
    </row>
    <row r="45607">
      <c r="A45607" s="9"/>
    </row>
    <row r="45608">
      <c r="A45608" s="9"/>
    </row>
    <row r="45609">
      <c r="A45609" s="9"/>
    </row>
    <row r="45610">
      <c r="A45610" s="9"/>
    </row>
    <row r="45611">
      <c r="A45611" s="9"/>
    </row>
    <row r="45612">
      <c r="A45612" s="9"/>
    </row>
    <row r="45613">
      <c r="A45613" s="9"/>
    </row>
    <row r="45614">
      <c r="A45614" s="9"/>
    </row>
    <row r="45615">
      <c r="A45615" s="9"/>
    </row>
    <row r="45616">
      <c r="A45616" s="9"/>
    </row>
    <row r="45617">
      <c r="A45617" s="9"/>
    </row>
    <row r="45618">
      <c r="A45618" s="9"/>
    </row>
    <row r="45619">
      <c r="A45619" s="9"/>
    </row>
    <row r="45620">
      <c r="A45620" s="9"/>
    </row>
    <row r="45621">
      <c r="A45621" s="9"/>
    </row>
    <row r="45622">
      <c r="A45622" s="9"/>
    </row>
    <row r="45623">
      <c r="A45623" s="9"/>
    </row>
    <row r="45624">
      <c r="A45624" s="9"/>
    </row>
    <row r="45625">
      <c r="A45625" s="9"/>
    </row>
    <row r="45626">
      <c r="A45626" s="9"/>
    </row>
    <row r="45627">
      <c r="A45627" s="9"/>
    </row>
    <row r="45628">
      <c r="A45628" s="9"/>
    </row>
    <row r="45629">
      <c r="A45629" s="9"/>
    </row>
    <row r="45630">
      <c r="A45630" s="9"/>
    </row>
    <row r="45631">
      <c r="A45631" s="9"/>
    </row>
    <row r="45632">
      <c r="A45632" s="9"/>
    </row>
    <row r="45633">
      <c r="A45633" s="9"/>
    </row>
    <row r="45634">
      <c r="A45634" s="9"/>
    </row>
    <row r="45635">
      <c r="A45635" s="9"/>
    </row>
    <row r="45636">
      <c r="A45636" s="9"/>
    </row>
    <row r="45637">
      <c r="A45637" s="9"/>
    </row>
    <row r="45638">
      <c r="A45638" s="9"/>
    </row>
    <row r="45639">
      <c r="A45639" s="9"/>
    </row>
    <row r="45640">
      <c r="A45640" s="9"/>
    </row>
    <row r="45641">
      <c r="A45641" s="9"/>
    </row>
    <row r="45642">
      <c r="A45642" s="9"/>
    </row>
    <row r="45643">
      <c r="A45643" s="9"/>
    </row>
    <row r="45644">
      <c r="A45644" s="9"/>
    </row>
    <row r="45645">
      <c r="A45645" s="9"/>
    </row>
    <row r="45646">
      <c r="A45646" s="9"/>
    </row>
    <row r="45647">
      <c r="A45647" s="9"/>
    </row>
    <row r="45648">
      <c r="A45648" s="9"/>
    </row>
    <row r="45649">
      <c r="A45649" s="9"/>
    </row>
    <row r="45650">
      <c r="A45650" s="9"/>
    </row>
    <row r="45651">
      <c r="A45651" s="9"/>
    </row>
    <row r="45652">
      <c r="A45652" s="9"/>
    </row>
    <row r="45653">
      <c r="A45653" s="9"/>
    </row>
    <row r="45654">
      <c r="A45654" s="9"/>
    </row>
    <row r="45655">
      <c r="A45655" s="9"/>
    </row>
    <row r="45656">
      <c r="A45656" s="9"/>
    </row>
    <row r="45657">
      <c r="A45657" s="9"/>
    </row>
    <row r="45658">
      <c r="A45658" s="9"/>
    </row>
    <row r="45659">
      <c r="A45659" s="9"/>
    </row>
    <row r="45660">
      <c r="A45660" s="9"/>
    </row>
    <row r="45661">
      <c r="A45661" s="9"/>
    </row>
    <row r="45662">
      <c r="A45662" s="9"/>
    </row>
    <row r="45663">
      <c r="A45663" s="9"/>
    </row>
    <row r="45664">
      <c r="A45664" s="9"/>
    </row>
    <row r="45665">
      <c r="A45665" s="9"/>
    </row>
    <row r="45666">
      <c r="A45666" s="9"/>
    </row>
    <row r="45667">
      <c r="A45667" s="9"/>
    </row>
    <row r="45668">
      <c r="A45668" s="9"/>
    </row>
    <row r="45669">
      <c r="A45669" s="9"/>
    </row>
    <row r="45670">
      <c r="A45670" s="9"/>
    </row>
    <row r="45671">
      <c r="A45671" s="9"/>
    </row>
    <row r="45672">
      <c r="A45672" s="9"/>
    </row>
    <row r="45673">
      <c r="A45673" s="9"/>
    </row>
    <row r="45674">
      <c r="A45674" s="9"/>
    </row>
    <row r="45675">
      <c r="A45675" s="9"/>
    </row>
    <row r="45676">
      <c r="A45676" s="9"/>
    </row>
    <row r="45677">
      <c r="A45677" s="9"/>
    </row>
    <row r="45678">
      <c r="A45678" s="9"/>
    </row>
    <row r="45679">
      <c r="A45679" s="9"/>
    </row>
    <row r="45680">
      <c r="A45680" s="9"/>
    </row>
    <row r="45681">
      <c r="A45681" s="9"/>
    </row>
    <row r="45682">
      <c r="A45682" s="9"/>
    </row>
    <row r="45683">
      <c r="A45683" s="9"/>
    </row>
    <row r="45684">
      <c r="A45684" s="9"/>
    </row>
    <row r="45685">
      <c r="A45685" s="9"/>
    </row>
    <row r="45686">
      <c r="A45686" s="9"/>
    </row>
    <row r="45687">
      <c r="A45687" s="9"/>
    </row>
    <row r="45688">
      <c r="A45688" s="9"/>
    </row>
    <row r="45689">
      <c r="A45689" s="9"/>
    </row>
    <row r="45690">
      <c r="A45690" s="9"/>
    </row>
    <row r="45691">
      <c r="A45691" s="9"/>
    </row>
    <row r="45692">
      <c r="A45692" s="9"/>
    </row>
    <row r="45693">
      <c r="A45693" s="9"/>
    </row>
    <row r="45694">
      <c r="A45694" s="9"/>
    </row>
    <row r="45695">
      <c r="A45695" s="9"/>
    </row>
    <row r="45696">
      <c r="A45696" s="9"/>
    </row>
    <row r="45697">
      <c r="A45697" s="9"/>
    </row>
    <row r="45698">
      <c r="A45698" s="9"/>
    </row>
    <row r="45699">
      <c r="A45699" s="9"/>
    </row>
    <row r="45700">
      <c r="A45700" s="9"/>
    </row>
    <row r="45701">
      <c r="A45701" s="9"/>
    </row>
    <row r="45702">
      <c r="A45702" s="9"/>
    </row>
    <row r="45703">
      <c r="A45703" s="9"/>
    </row>
    <row r="45704">
      <c r="A45704" s="9"/>
    </row>
    <row r="45705">
      <c r="A45705" s="9"/>
    </row>
    <row r="45706">
      <c r="A45706" s="9"/>
    </row>
    <row r="45707">
      <c r="A45707" s="9"/>
    </row>
    <row r="45708">
      <c r="A45708" s="9"/>
    </row>
    <row r="45709">
      <c r="A45709" s="9"/>
    </row>
    <row r="45710">
      <c r="A45710" s="9"/>
    </row>
    <row r="45711">
      <c r="A45711" s="9"/>
    </row>
    <row r="45712">
      <c r="A45712" s="9"/>
    </row>
    <row r="45713">
      <c r="A45713" s="9"/>
    </row>
    <row r="45714">
      <c r="A45714" s="9"/>
    </row>
    <row r="45715">
      <c r="A45715" s="9"/>
    </row>
    <row r="45716">
      <c r="A45716" s="9"/>
    </row>
    <row r="45717">
      <c r="A45717" s="9"/>
    </row>
    <row r="45718">
      <c r="A45718" s="9"/>
    </row>
    <row r="45719">
      <c r="A45719" s="9"/>
    </row>
    <row r="45720">
      <c r="A45720" s="9"/>
    </row>
    <row r="45721">
      <c r="A45721" s="9"/>
    </row>
    <row r="45722">
      <c r="A45722" s="9"/>
    </row>
    <row r="45723">
      <c r="A45723" s="9"/>
    </row>
    <row r="45724">
      <c r="A45724" s="9"/>
    </row>
    <row r="45725">
      <c r="A45725" s="9"/>
    </row>
    <row r="45726">
      <c r="A45726" s="9"/>
    </row>
    <row r="45727">
      <c r="A45727" s="9"/>
    </row>
    <row r="45728">
      <c r="A45728" s="9"/>
    </row>
    <row r="45729">
      <c r="A45729" s="9"/>
    </row>
    <row r="45730">
      <c r="A45730" s="9"/>
    </row>
    <row r="45731">
      <c r="A45731" s="9"/>
    </row>
    <row r="45732">
      <c r="A45732" s="9"/>
    </row>
    <row r="45733">
      <c r="A45733" s="9"/>
    </row>
    <row r="45734">
      <c r="A45734" s="9"/>
    </row>
    <row r="45735">
      <c r="A45735" s="9"/>
    </row>
    <row r="45736">
      <c r="A45736" s="9"/>
    </row>
    <row r="45737">
      <c r="A45737" s="9"/>
    </row>
    <row r="45738">
      <c r="A45738" s="9"/>
    </row>
    <row r="45739">
      <c r="A45739" s="9"/>
    </row>
    <row r="45740">
      <c r="A45740" s="9"/>
    </row>
    <row r="45741">
      <c r="A45741" s="9"/>
    </row>
    <row r="45742">
      <c r="A45742" s="9"/>
    </row>
    <row r="45743">
      <c r="A45743" s="9"/>
    </row>
    <row r="45744">
      <c r="A45744" s="9"/>
    </row>
    <row r="45745">
      <c r="A45745" s="9"/>
    </row>
    <row r="45746">
      <c r="A45746" s="9"/>
    </row>
    <row r="45747">
      <c r="A45747" s="9"/>
    </row>
    <row r="45748">
      <c r="A45748" s="9"/>
    </row>
    <row r="45749">
      <c r="A45749" s="9"/>
    </row>
    <row r="45750">
      <c r="A45750" s="9"/>
    </row>
    <row r="45751">
      <c r="A45751" s="9"/>
    </row>
    <row r="45752">
      <c r="A45752" s="9"/>
    </row>
    <row r="45753">
      <c r="A45753" s="9"/>
    </row>
    <row r="45754">
      <c r="A45754" s="9"/>
    </row>
    <row r="45755">
      <c r="A45755" s="9"/>
    </row>
    <row r="45756">
      <c r="A45756" s="9"/>
    </row>
    <row r="45757">
      <c r="A45757" s="9"/>
    </row>
    <row r="45758">
      <c r="A45758" s="9"/>
    </row>
    <row r="45759">
      <c r="A45759" s="9"/>
    </row>
    <row r="45760">
      <c r="A45760" s="9"/>
    </row>
    <row r="45761">
      <c r="A45761" s="9"/>
    </row>
    <row r="45762">
      <c r="A45762" s="9"/>
    </row>
    <row r="45763">
      <c r="A45763" s="9"/>
    </row>
    <row r="45764">
      <c r="A45764" s="9"/>
    </row>
    <row r="45765">
      <c r="A45765" s="9"/>
    </row>
    <row r="45766">
      <c r="A45766" s="9"/>
    </row>
    <row r="45767">
      <c r="A45767" s="9"/>
    </row>
    <row r="45768">
      <c r="A45768" s="9"/>
    </row>
    <row r="45769">
      <c r="A45769" s="9"/>
    </row>
    <row r="45770">
      <c r="A45770" s="9"/>
    </row>
    <row r="45771">
      <c r="A45771" s="9"/>
    </row>
    <row r="45772">
      <c r="A45772" s="9"/>
    </row>
    <row r="45773">
      <c r="A45773" s="9"/>
    </row>
    <row r="45774">
      <c r="A45774" s="9"/>
    </row>
    <row r="45775">
      <c r="A45775" s="9"/>
    </row>
    <row r="45776">
      <c r="A45776" s="9"/>
    </row>
    <row r="45777">
      <c r="A45777" s="9"/>
    </row>
    <row r="45778">
      <c r="A45778" s="9"/>
    </row>
    <row r="45779">
      <c r="A45779" s="9"/>
    </row>
    <row r="45780">
      <c r="A45780" s="9"/>
    </row>
    <row r="45781">
      <c r="A45781" s="9"/>
    </row>
    <row r="45782">
      <c r="A45782" s="9"/>
    </row>
    <row r="45783">
      <c r="A45783" s="9"/>
    </row>
    <row r="45784">
      <c r="A45784" s="9"/>
    </row>
    <row r="45785">
      <c r="A45785" s="9"/>
    </row>
    <row r="45786">
      <c r="A45786" s="9"/>
    </row>
    <row r="45787">
      <c r="A45787" s="9"/>
    </row>
    <row r="45788">
      <c r="A45788" s="9"/>
    </row>
    <row r="45789">
      <c r="A45789" s="9"/>
    </row>
    <row r="45790">
      <c r="A45790" s="9"/>
    </row>
    <row r="45791">
      <c r="A45791" s="9"/>
    </row>
    <row r="45792">
      <c r="A45792" s="9"/>
    </row>
    <row r="45793">
      <c r="A45793" s="9"/>
    </row>
    <row r="45794">
      <c r="A45794" s="9"/>
    </row>
    <row r="45795">
      <c r="A45795" s="9"/>
    </row>
    <row r="45796">
      <c r="A45796" s="9"/>
    </row>
    <row r="45797">
      <c r="A45797" s="9"/>
    </row>
    <row r="45798">
      <c r="A45798" s="9"/>
    </row>
    <row r="45799">
      <c r="A45799" s="9"/>
    </row>
    <row r="45800">
      <c r="A45800" s="9"/>
    </row>
    <row r="45801">
      <c r="A45801" s="9"/>
    </row>
    <row r="45802">
      <c r="A45802" s="9"/>
    </row>
    <row r="45803">
      <c r="A45803" s="9"/>
    </row>
    <row r="45804">
      <c r="A45804" s="9"/>
    </row>
    <row r="45805">
      <c r="A45805" s="9"/>
    </row>
    <row r="45806">
      <c r="A45806" s="9"/>
    </row>
    <row r="45807">
      <c r="A45807" s="9"/>
    </row>
    <row r="45808">
      <c r="A45808" s="9"/>
    </row>
    <row r="45809">
      <c r="A45809" s="9"/>
    </row>
    <row r="45810">
      <c r="A45810" s="9"/>
    </row>
    <row r="45811">
      <c r="A45811" s="9"/>
    </row>
    <row r="45812">
      <c r="A45812" s="9"/>
    </row>
    <row r="45813">
      <c r="A45813" s="9"/>
    </row>
    <row r="45814">
      <c r="A45814" s="9"/>
    </row>
    <row r="45815">
      <c r="A45815" s="9"/>
    </row>
    <row r="45816">
      <c r="A45816" s="9"/>
    </row>
    <row r="45817">
      <c r="A45817" s="9"/>
    </row>
    <row r="45818">
      <c r="A45818" s="9"/>
    </row>
    <row r="45819">
      <c r="A45819" s="9"/>
    </row>
    <row r="45820">
      <c r="A45820" s="9"/>
    </row>
    <row r="45821">
      <c r="A45821" s="9"/>
    </row>
    <row r="45822">
      <c r="A45822" s="9"/>
    </row>
    <row r="45823">
      <c r="A45823" s="9"/>
    </row>
    <row r="45824">
      <c r="A45824" s="9"/>
    </row>
    <row r="45825">
      <c r="A45825" s="9"/>
    </row>
    <row r="45826">
      <c r="A45826" s="9"/>
    </row>
    <row r="45827">
      <c r="A45827" s="9"/>
    </row>
    <row r="45828">
      <c r="A45828" s="9"/>
    </row>
    <row r="45829">
      <c r="A45829" s="9"/>
    </row>
    <row r="45830">
      <c r="A45830" s="9"/>
    </row>
    <row r="45831">
      <c r="A45831" s="9"/>
    </row>
    <row r="45832">
      <c r="A45832" s="9"/>
    </row>
    <row r="45833">
      <c r="A45833" s="9"/>
    </row>
    <row r="45834">
      <c r="A45834" s="9"/>
    </row>
    <row r="45835">
      <c r="A45835" s="9"/>
    </row>
    <row r="45836">
      <c r="A45836" s="9"/>
    </row>
    <row r="45837">
      <c r="A45837" s="9"/>
    </row>
    <row r="45838">
      <c r="A45838" s="9"/>
    </row>
    <row r="45839">
      <c r="A45839" s="9"/>
    </row>
    <row r="45840">
      <c r="A45840" s="9"/>
    </row>
    <row r="45841">
      <c r="A45841" s="9"/>
    </row>
    <row r="45842">
      <c r="A45842" s="9"/>
    </row>
    <row r="45843">
      <c r="A45843" s="9"/>
    </row>
    <row r="45844">
      <c r="A45844" s="9"/>
    </row>
    <row r="45845">
      <c r="A45845" s="9"/>
    </row>
    <row r="45846">
      <c r="A45846" s="9"/>
    </row>
    <row r="45847">
      <c r="A45847" s="9"/>
    </row>
    <row r="45848">
      <c r="A45848" s="9"/>
    </row>
    <row r="45849">
      <c r="A45849" s="9"/>
    </row>
    <row r="45850">
      <c r="A45850" s="9"/>
    </row>
    <row r="45851">
      <c r="A45851" s="9"/>
    </row>
    <row r="45852">
      <c r="A45852" s="9"/>
    </row>
    <row r="45853">
      <c r="A45853" s="9"/>
    </row>
    <row r="45854">
      <c r="A45854" s="9"/>
    </row>
    <row r="45855">
      <c r="A45855" s="9"/>
    </row>
    <row r="45856">
      <c r="A45856" s="9"/>
    </row>
    <row r="45857">
      <c r="A45857" s="9"/>
    </row>
    <row r="45858">
      <c r="A45858" s="9"/>
    </row>
    <row r="45859">
      <c r="A45859" s="9"/>
    </row>
    <row r="45860">
      <c r="A45860" s="9"/>
    </row>
    <row r="45861">
      <c r="A45861" s="9"/>
    </row>
    <row r="45862">
      <c r="A45862" s="9"/>
    </row>
    <row r="45863">
      <c r="A45863" s="9"/>
    </row>
    <row r="45864">
      <c r="A45864" s="9"/>
    </row>
    <row r="45865">
      <c r="A45865" s="9"/>
    </row>
    <row r="45866">
      <c r="A45866" s="9"/>
    </row>
    <row r="45867">
      <c r="A45867" s="9"/>
    </row>
    <row r="45868">
      <c r="A45868" s="9"/>
    </row>
    <row r="45869">
      <c r="A45869" s="9"/>
    </row>
    <row r="45870">
      <c r="A45870" s="9"/>
    </row>
    <row r="45871">
      <c r="A45871" s="9"/>
    </row>
    <row r="45872">
      <c r="A45872" s="9"/>
    </row>
    <row r="45873">
      <c r="A45873" s="9"/>
    </row>
    <row r="45874">
      <c r="A45874" s="9"/>
    </row>
    <row r="45875">
      <c r="A45875" s="9"/>
    </row>
    <row r="45876">
      <c r="A45876" s="9"/>
    </row>
    <row r="45877">
      <c r="A45877" s="9"/>
    </row>
    <row r="45878">
      <c r="A45878" s="9"/>
    </row>
    <row r="45879">
      <c r="A45879" s="9"/>
    </row>
    <row r="45880">
      <c r="A45880" s="9"/>
    </row>
    <row r="45881">
      <c r="A45881" s="9"/>
    </row>
    <row r="45882">
      <c r="A45882" s="9"/>
    </row>
    <row r="45883">
      <c r="A45883" s="9"/>
    </row>
    <row r="45884">
      <c r="A45884" s="9"/>
    </row>
    <row r="45885">
      <c r="A45885" s="9"/>
    </row>
    <row r="45886">
      <c r="A45886" s="9"/>
    </row>
    <row r="45887">
      <c r="A45887" s="9"/>
    </row>
    <row r="45888">
      <c r="A45888" s="9"/>
    </row>
    <row r="45889">
      <c r="A45889" s="9"/>
    </row>
    <row r="45890">
      <c r="A45890" s="9"/>
    </row>
    <row r="45891">
      <c r="A45891" s="9"/>
    </row>
    <row r="45892">
      <c r="A45892" s="9"/>
    </row>
    <row r="45893">
      <c r="A45893" s="9"/>
    </row>
    <row r="45894">
      <c r="A45894" s="9"/>
    </row>
    <row r="45895">
      <c r="A45895" s="9"/>
    </row>
    <row r="45896">
      <c r="A45896" s="9"/>
    </row>
    <row r="45897">
      <c r="A45897" s="9"/>
    </row>
    <row r="45898">
      <c r="A45898" s="9"/>
    </row>
    <row r="45899">
      <c r="A45899" s="9"/>
    </row>
    <row r="45900">
      <c r="A45900" s="9"/>
    </row>
    <row r="45901">
      <c r="A45901" s="9"/>
    </row>
    <row r="45902">
      <c r="A45902" s="9"/>
    </row>
    <row r="45903">
      <c r="A45903" s="9"/>
    </row>
    <row r="45904">
      <c r="A45904" s="9"/>
    </row>
    <row r="45905">
      <c r="A45905" s="9"/>
    </row>
    <row r="45906">
      <c r="A45906" s="9"/>
    </row>
    <row r="45907">
      <c r="A45907" s="9"/>
    </row>
    <row r="45908">
      <c r="A45908" s="9"/>
    </row>
    <row r="45909">
      <c r="A45909" s="9"/>
    </row>
    <row r="45910">
      <c r="A45910" s="9"/>
    </row>
    <row r="45911">
      <c r="A45911" s="9"/>
    </row>
    <row r="45912">
      <c r="A45912" s="9"/>
    </row>
    <row r="45913">
      <c r="A45913" s="9"/>
    </row>
    <row r="45914">
      <c r="A45914" s="9"/>
    </row>
    <row r="45915">
      <c r="A45915" s="9"/>
    </row>
    <row r="45916">
      <c r="A45916" s="9"/>
    </row>
    <row r="45917">
      <c r="A45917" s="9"/>
    </row>
    <row r="45918">
      <c r="A45918" s="9"/>
    </row>
    <row r="45919">
      <c r="A45919" s="9"/>
    </row>
    <row r="45920">
      <c r="A45920" s="9"/>
    </row>
    <row r="45921">
      <c r="A45921" s="9"/>
    </row>
    <row r="45922">
      <c r="A45922" s="9"/>
    </row>
    <row r="45923">
      <c r="A45923" s="9"/>
    </row>
    <row r="45924">
      <c r="A45924" s="9"/>
    </row>
    <row r="45925">
      <c r="A45925" s="9"/>
    </row>
    <row r="45926">
      <c r="A45926" s="9"/>
    </row>
    <row r="45927">
      <c r="A45927" s="9"/>
    </row>
    <row r="45928">
      <c r="A45928" s="9"/>
    </row>
    <row r="45929">
      <c r="A45929" s="9"/>
    </row>
    <row r="45930">
      <c r="A45930" s="9"/>
    </row>
    <row r="45931">
      <c r="A45931" s="9"/>
    </row>
    <row r="45932">
      <c r="A45932" s="9"/>
    </row>
    <row r="45933">
      <c r="A45933" s="9"/>
    </row>
    <row r="45934">
      <c r="A45934" s="9"/>
    </row>
    <row r="45935">
      <c r="A45935" s="9"/>
    </row>
    <row r="45936">
      <c r="A45936" s="9"/>
    </row>
    <row r="45937">
      <c r="A45937" s="9"/>
    </row>
    <row r="45938">
      <c r="A45938" s="9"/>
    </row>
    <row r="45939">
      <c r="A45939" s="9"/>
    </row>
    <row r="45940">
      <c r="A45940" s="9"/>
    </row>
    <row r="45941">
      <c r="A45941" s="9"/>
    </row>
    <row r="45942">
      <c r="A45942" s="9"/>
    </row>
    <row r="45943">
      <c r="A45943" s="9"/>
    </row>
    <row r="45944">
      <c r="A45944" s="9"/>
    </row>
    <row r="45945">
      <c r="A45945" s="9"/>
    </row>
    <row r="45946">
      <c r="A45946" s="9"/>
    </row>
    <row r="45947">
      <c r="A45947" s="9"/>
    </row>
    <row r="45948">
      <c r="A45948" s="9"/>
    </row>
    <row r="45949">
      <c r="A45949" s="9"/>
    </row>
    <row r="45950">
      <c r="A45950" s="9"/>
    </row>
    <row r="45951">
      <c r="A45951" s="9"/>
    </row>
    <row r="45952">
      <c r="A45952" s="9"/>
    </row>
    <row r="45953">
      <c r="A45953" s="9"/>
    </row>
    <row r="45954">
      <c r="A45954" s="9"/>
    </row>
    <row r="45955">
      <c r="A45955" s="9"/>
    </row>
    <row r="45956">
      <c r="A45956" s="9"/>
    </row>
    <row r="45957">
      <c r="A45957" s="9"/>
    </row>
    <row r="45958">
      <c r="A45958" s="9"/>
    </row>
    <row r="45959">
      <c r="A45959" s="9"/>
    </row>
    <row r="45960">
      <c r="A45960" s="9"/>
    </row>
    <row r="45961">
      <c r="A45961" s="9"/>
    </row>
    <row r="45962">
      <c r="A45962" s="9"/>
    </row>
    <row r="45963">
      <c r="A45963" s="9"/>
    </row>
    <row r="45964">
      <c r="A45964" s="9"/>
    </row>
    <row r="45965">
      <c r="A45965" s="9"/>
    </row>
    <row r="45966">
      <c r="A45966" s="9"/>
    </row>
    <row r="45967">
      <c r="A45967" s="9"/>
    </row>
    <row r="45968">
      <c r="A45968" s="9"/>
    </row>
    <row r="45969">
      <c r="A45969" s="9"/>
    </row>
    <row r="45970">
      <c r="A45970" s="9"/>
    </row>
    <row r="45971">
      <c r="A45971" s="9"/>
    </row>
    <row r="45972">
      <c r="A45972" s="9"/>
    </row>
    <row r="45973">
      <c r="A45973" s="9"/>
    </row>
    <row r="45974">
      <c r="A45974" s="9"/>
    </row>
    <row r="45975">
      <c r="A45975" s="9"/>
    </row>
    <row r="45976">
      <c r="A45976" s="9"/>
    </row>
    <row r="45977">
      <c r="A45977" s="9"/>
    </row>
    <row r="45978">
      <c r="A45978" s="9"/>
    </row>
    <row r="45979">
      <c r="A45979" s="9"/>
    </row>
    <row r="45980">
      <c r="A45980" s="9"/>
    </row>
    <row r="45981">
      <c r="A45981" s="9"/>
    </row>
    <row r="45982">
      <c r="A45982" s="9"/>
    </row>
    <row r="45983">
      <c r="A45983" s="9"/>
    </row>
    <row r="45984">
      <c r="A45984" s="9"/>
    </row>
    <row r="45985">
      <c r="A45985" s="9"/>
    </row>
    <row r="45986">
      <c r="A45986" s="9"/>
    </row>
    <row r="45987">
      <c r="A45987" s="9"/>
    </row>
    <row r="45988">
      <c r="A45988" s="9"/>
    </row>
    <row r="45989">
      <c r="A45989" s="9"/>
    </row>
    <row r="45990">
      <c r="A45990" s="9"/>
    </row>
    <row r="45991">
      <c r="A45991" s="9"/>
    </row>
    <row r="45992">
      <c r="A45992" s="9"/>
    </row>
    <row r="45993">
      <c r="A45993" s="9"/>
    </row>
    <row r="45994">
      <c r="A45994" s="9"/>
    </row>
    <row r="45995">
      <c r="A45995" s="9"/>
    </row>
    <row r="45996">
      <c r="A45996" s="9"/>
    </row>
    <row r="45997">
      <c r="A45997" s="9"/>
    </row>
    <row r="45998">
      <c r="A45998" s="9"/>
    </row>
    <row r="45999">
      <c r="A45999" s="9"/>
    </row>
    <row r="46000">
      <c r="A46000" s="9"/>
    </row>
    <row r="46001">
      <c r="A46001" s="9"/>
    </row>
    <row r="46002">
      <c r="A46002" s="9"/>
    </row>
    <row r="46003">
      <c r="A46003" s="9"/>
    </row>
    <row r="46004">
      <c r="A46004" s="9"/>
    </row>
    <row r="46005">
      <c r="A46005" s="9"/>
    </row>
    <row r="46006">
      <c r="A46006" s="9"/>
    </row>
    <row r="46007">
      <c r="A46007" s="9"/>
    </row>
    <row r="46008">
      <c r="A46008" s="9"/>
    </row>
    <row r="46009">
      <c r="A46009" s="9"/>
    </row>
    <row r="46010">
      <c r="A46010" s="9"/>
    </row>
    <row r="46011">
      <c r="A46011" s="9"/>
    </row>
    <row r="46012">
      <c r="A46012" s="9"/>
    </row>
    <row r="46013">
      <c r="A46013" s="9"/>
    </row>
    <row r="46014">
      <c r="A46014" s="9"/>
    </row>
    <row r="46015">
      <c r="A46015" s="9"/>
    </row>
    <row r="46016">
      <c r="A46016" s="9"/>
    </row>
    <row r="46017">
      <c r="A46017" s="9"/>
    </row>
    <row r="46018">
      <c r="A46018" s="9"/>
    </row>
    <row r="46019">
      <c r="A46019" s="9"/>
    </row>
    <row r="46020">
      <c r="A46020" s="9"/>
    </row>
    <row r="46021">
      <c r="A46021" s="9"/>
    </row>
    <row r="46022">
      <c r="A46022" s="9"/>
    </row>
    <row r="46023">
      <c r="A46023" s="9"/>
    </row>
    <row r="46024">
      <c r="A46024" s="9"/>
    </row>
    <row r="46025">
      <c r="A46025" s="9"/>
    </row>
    <row r="46026">
      <c r="A46026" s="9"/>
    </row>
    <row r="46027">
      <c r="A46027" s="9"/>
    </row>
    <row r="46028">
      <c r="A46028" s="9"/>
    </row>
    <row r="46029">
      <c r="A46029" s="9"/>
    </row>
    <row r="46030">
      <c r="A46030" s="9"/>
    </row>
    <row r="46031">
      <c r="A46031" s="9"/>
    </row>
    <row r="46032">
      <c r="A46032" s="9"/>
    </row>
    <row r="46033">
      <c r="A46033" s="9"/>
    </row>
    <row r="46034">
      <c r="A46034" s="9"/>
    </row>
    <row r="46035">
      <c r="A46035" s="9"/>
    </row>
    <row r="46036">
      <c r="A46036" s="9"/>
    </row>
    <row r="46037">
      <c r="A46037" s="9"/>
    </row>
    <row r="46038">
      <c r="A46038" s="9"/>
    </row>
    <row r="46039">
      <c r="A46039" s="9"/>
    </row>
    <row r="46040">
      <c r="A46040" s="9"/>
    </row>
    <row r="46041">
      <c r="A46041" s="9"/>
    </row>
    <row r="46042">
      <c r="A46042" s="9"/>
    </row>
    <row r="46043">
      <c r="A46043" s="9"/>
    </row>
    <row r="46044">
      <c r="A46044" s="9"/>
    </row>
    <row r="46045">
      <c r="A46045" s="9"/>
    </row>
    <row r="46046">
      <c r="A46046" s="9"/>
    </row>
    <row r="46047">
      <c r="A46047" s="9"/>
    </row>
    <row r="46048">
      <c r="A46048" s="9"/>
    </row>
    <row r="46049">
      <c r="A46049" s="9"/>
    </row>
    <row r="46050">
      <c r="A46050" s="9"/>
    </row>
    <row r="46051">
      <c r="A46051" s="9"/>
    </row>
    <row r="46052">
      <c r="A46052" s="9"/>
    </row>
    <row r="46053">
      <c r="A46053" s="9"/>
    </row>
    <row r="46054">
      <c r="A46054" s="9"/>
    </row>
    <row r="46055">
      <c r="A46055" s="9"/>
    </row>
    <row r="46056">
      <c r="A46056" s="9"/>
    </row>
    <row r="46057">
      <c r="A46057" s="9"/>
    </row>
    <row r="46058">
      <c r="A46058" s="9"/>
    </row>
    <row r="46059">
      <c r="A46059" s="9"/>
    </row>
    <row r="46060">
      <c r="A46060" s="9"/>
    </row>
    <row r="46061">
      <c r="A46061" s="9"/>
    </row>
    <row r="46062">
      <c r="A46062" s="9"/>
    </row>
    <row r="46063">
      <c r="A46063" s="9"/>
    </row>
    <row r="46064">
      <c r="A46064" s="9"/>
    </row>
    <row r="46065">
      <c r="A46065" s="9"/>
    </row>
    <row r="46066">
      <c r="A46066" s="9"/>
    </row>
    <row r="46067">
      <c r="A46067" s="9"/>
    </row>
    <row r="46068">
      <c r="A46068" s="9"/>
    </row>
    <row r="46069">
      <c r="A46069" s="9"/>
    </row>
    <row r="46070">
      <c r="A46070" s="9"/>
    </row>
    <row r="46071">
      <c r="A46071" s="9"/>
    </row>
    <row r="46072">
      <c r="A46072" s="9"/>
    </row>
    <row r="46073">
      <c r="A46073" s="9"/>
    </row>
    <row r="46074">
      <c r="A46074" s="9"/>
    </row>
    <row r="46075">
      <c r="A46075" s="9"/>
    </row>
    <row r="46076">
      <c r="A46076" s="9"/>
    </row>
    <row r="46077">
      <c r="A46077" s="9"/>
    </row>
    <row r="46078">
      <c r="A46078" s="9"/>
    </row>
    <row r="46079">
      <c r="A46079" s="9"/>
    </row>
    <row r="46080">
      <c r="A46080" s="9"/>
    </row>
    <row r="46081">
      <c r="A46081" s="9"/>
    </row>
    <row r="46082">
      <c r="A46082" s="9"/>
    </row>
    <row r="46083">
      <c r="A46083" s="9"/>
    </row>
    <row r="46084">
      <c r="A46084" s="9"/>
    </row>
    <row r="46085">
      <c r="A46085" s="9"/>
    </row>
    <row r="46086">
      <c r="A46086" s="9"/>
    </row>
    <row r="46087">
      <c r="A46087" s="9"/>
    </row>
    <row r="46088">
      <c r="A46088" s="9"/>
    </row>
    <row r="46089">
      <c r="A46089" s="9"/>
    </row>
    <row r="46090">
      <c r="A46090" s="9"/>
    </row>
    <row r="46091">
      <c r="A46091" s="9"/>
    </row>
    <row r="46092">
      <c r="A46092" s="9"/>
    </row>
    <row r="46093">
      <c r="A46093" s="9"/>
    </row>
    <row r="46094">
      <c r="A46094" s="9"/>
    </row>
    <row r="46095">
      <c r="A46095" s="9"/>
    </row>
    <row r="46096">
      <c r="A46096" s="9"/>
    </row>
    <row r="46097">
      <c r="A46097" s="9"/>
    </row>
    <row r="46098">
      <c r="A46098" s="9"/>
    </row>
    <row r="46099">
      <c r="A46099" s="9"/>
    </row>
    <row r="46100">
      <c r="A46100" s="9"/>
    </row>
    <row r="46101">
      <c r="A46101" s="9"/>
    </row>
    <row r="46102">
      <c r="A46102" s="9"/>
    </row>
    <row r="46103">
      <c r="A46103" s="9"/>
    </row>
    <row r="46104">
      <c r="A46104" s="9"/>
    </row>
    <row r="46105">
      <c r="A46105" s="9"/>
    </row>
    <row r="46106">
      <c r="A46106" s="9"/>
    </row>
    <row r="46107">
      <c r="A46107" s="9"/>
    </row>
    <row r="46108">
      <c r="A46108" s="9"/>
    </row>
    <row r="46109">
      <c r="A46109" s="9"/>
    </row>
    <row r="46110">
      <c r="A46110" s="9"/>
    </row>
    <row r="46111">
      <c r="A46111" s="9"/>
    </row>
    <row r="46112">
      <c r="A46112" s="9"/>
    </row>
    <row r="46113">
      <c r="A46113" s="9"/>
    </row>
    <row r="46114">
      <c r="A46114" s="9"/>
    </row>
    <row r="46115">
      <c r="A46115" s="9"/>
    </row>
    <row r="46116">
      <c r="A46116" s="9"/>
    </row>
    <row r="46117">
      <c r="A46117" s="9"/>
    </row>
    <row r="46118">
      <c r="A46118" s="9"/>
    </row>
    <row r="46119">
      <c r="A46119" s="9"/>
    </row>
    <row r="46120">
      <c r="A46120" s="9"/>
    </row>
    <row r="46121">
      <c r="A46121" s="9"/>
    </row>
    <row r="46122">
      <c r="A46122" s="9"/>
    </row>
    <row r="46123">
      <c r="A46123" s="9"/>
    </row>
    <row r="46124">
      <c r="A46124" s="9"/>
    </row>
    <row r="46125">
      <c r="A46125" s="9"/>
    </row>
    <row r="46126">
      <c r="A46126" s="9"/>
    </row>
    <row r="46127">
      <c r="A46127" s="9"/>
    </row>
    <row r="46128">
      <c r="A46128" s="9"/>
    </row>
    <row r="46129">
      <c r="A46129" s="9"/>
    </row>
    <row r="46130">
      <c r="A46130" s="9"/>
    </row>
    <row r="46131">
      <c r="A46131" s="9"/>
    </row>
    <row r="46132">
      <c r="A46132" s="9"/>
    </row>
    <row r="46133">
      <c r="A46133" s="9"/>
    </row>
    <row r="46134">
      <c r="A46134" s="9"/>
    </row>
    <row r="46135">
      <c r="A46135" s="9"/>
    </row>
    <row r="46136">
      <c r="A46136" s="9"/>
    </row>
    <row r="46137">
      <c r="A46137" s="9"/>
    </row>
    <row r="46138">
      <c r="A46138" s="9"/>
    </row>
    <row r="46139">
      <c r="A46139" s="9"/>
    </row>
    <row r="46140">
      <c r="A46140" s="9"/>
    </row>
    <row r="46141">
      <c r="A46141" s="9"/>
    </row>
    <row r="46142">
      <c r="A46142" s="9"/>
    </row>
    <row r="46143">
      <c r="A46143" s="9"/>
    </row>
    <row r="46144">
      <c r="A46144" s="9"/>
    </row>
    <row r="46145">
      <c r="A46145" s="9"/>
    </row>
    <row r="46146">
      <c r="A46146" s="9"/>
    </row>
    <row r="46147">
      <c r="A46147" s="9"/>
    </row>
    <row r="46148">
      <c r="A46148" s="9"/>
    </row>
    <row r="46149">
      <c r="A46149" s="9"/>
    </row>
    <row r="46150">
      <c r="A46150" s="9"/>
    </row>
    <row r="46151">
      <c r="A46151" s="9"/>
    </row>
    <row r="46152">
      <c r="A46152" s="9"/>
    </row>
    <row r="46153">
      <c r="A46153" s="9"/>
    </row>
    <row r="46154">
      <c r="A46154" s="9"/>
    </row>
    <row r="46155">
      <c r="A46155" s="9"/>
    </row>
    <row r="46156">
      <c r="A46156" s="9"/>
    </row>
    <row r="46157">
      <c r="A46157" s="9"/>
    </row>
    <row r="46158">
      <c r="A46158" s="9"/>
    </row>
    <row r="46159">
      <c r="A46159" s="9"/>
    </row>
    <row r="46160">
      <c r="A46160" s="9"/>
    </row>
    <row r="46161">
      <c r="A46161" s="9"/>
    </row>
    <row r="46162">
      <c r="A46162" s="9"/>
    </row>
    <row r="46163">
      <c r="A46163" s="9"/>
    </row>
    <row r="46164">
      <c r="A46164" s="9"/>
    </row>
    <row r="46165">
      <c r="A46165" s="9"/>
    </row>
    <row r="46166">
      <c r="A46166" s="9"/>
    </row>
    <row r="46167">
      <c r="A46167" s="9"/>
    </row>
    <row r="46168">
      <c r="A46168" s="9"/>
    </row>
    <row r="46169">
      <c r="A46169" s="9"/>
    </row>
    <row r="46170">
      <c r="A46170" s="9"/>
    </row>
    <row r="46171">
      <c r="A46171" s="9"/>
    </row>
    <row r="46172">
      <c r="A46172" s="9"/>
    </row>
    <row r="46173">
      <c r="A46173" s="9"/>
    </row>
    <row r="46174">
      <c r="A46174" s="9"/>
    </row>
    <row r="46175">
      <c r="A46175" s="9"/>
    </row>
    <row r="46176">
      <c r="A46176" s="9"/>
    </row>
    <row r="46177">
      <c r="A46177" s="9"/>
    </row>
    <row r="46178">
      <c r="A46178" s="9"/>
    </row>
    <row r="46179">
      <c r="A46179" s="9"/>
    </row>
    <row r="46180">
      <c r="A46180" s="9"/>
    </row>
    <row r="46181">
      <c r="A46181" s="9"/>
    </row>
    <row r="46182">
      <c r="A46182" s="9"/>
    </row>
    <row r="46183">
      <c r="A46183" s="9"/>
    </row>
    <row r="46184">
      <c r="A46184" s="9"/>
    </row>
    <row r="46185">
      <c r="A46185" s="9"/>
    </row>
    <row r="46186">
      <c r="A46186" s="9"/>
    </row>
    <row r="46187">
      <c r="A46187" s="9"/>
    </row>
    <row r="46188">
      <c r="A46188" s="9"/>
    </row>
    <row r="46189">
      <c r="A46189" s="9"/>
    </row>
    <row r="46190">
      <c r="A46190" s="9"/>
    </row>
    <row r="46191">
      <c r="A46191" s="9"/>
    </row>
    <row r="46192">
      <c r="A46192" s="9"/>
    </row>
    <row r="46193">
      <c r="A46193" s="9"/>
    </row>
    <row r="46194">
      <c r="A46194" s="9"/>
    </row>
    <row r="46195">
      <c r="A46195" s="9"/>
    </row>
    <row r="46196">
      <c r="A46196" s="9"/>
    </row>
    <row r="46197">
      <c r="A46197" s="9"/>
    </row>
    <row r="46198">
      <c r="A46198" s="9"/>
    </row>
    <row r="46199">
      <c r="A46199" s="9"/>
    </row>
    <row r="46200">
      <c r="A46200" s="9"/>
    </row>
    <row r="46201">
      <c r="A46201" s="9"/>
    </row>
    <row r="46202">
      <c r="A46202" s="9"/>
    </row>
    <row r="46203">
      <c r="A46203" s="9"/>
    </row>
    <row r="46204">
      <c r="A46204" s="9"/>
    </row>
    <row r="46205">
      <c r="A46205" s="9"/>
    </row>
    <row r="46206">
      <c r="A46206" s="9"/>
    </row>
    <row r="46207">
      <c r="A46207" s="9"/>
    </row>
    <row r="46208">
      <c r="A46208" s="9"/>
    </row>
    <row r="46209">
      <c r="A46209" s="9"/>
    </row>
    <row r="46210">
      <c r="A46210" s="9"/>
    </row>
    <row r="46211">
      <c r="A46211" s="9"/>
    </row>
    <row r="46212">
      <c r="A46212" s="9"/>
    </row>
    <row r="46213">
      <c r="A46213" s="9"/>
    </row>
    <row r="46214">
      <c r="A46214" s="9"/>
    </row>
    <row r="46215">
      <c r="A46215" s="9"/>
    </row>
    <row r="46216">
      <c r="A46216" s="9"/>
    </row>
    <row r="46217">
      <c r="A46217" s="9"/>
    </row>
    <row r="46218">
      <c r="A46218" s="9"/>
    </row>
    <row r="46219">
      <c r="A46219" s="9"/>
    </row>
    <row r="46220">
      <c r="A46220" s="9"/>
    </row>
    <row r="46221">
      <c r="A46221" s="9"/>
    </row>
    <row r="46222">
      <c r="A46222" s="9"/>
    </row>
    <row r="46223">
      <c r="A46223" s="9"/>
    </row>
    <row r="46224">
      <c r="A46224" s="9"/>
    </row>
    <row r="46225">
      <c r="A46225" s="9"/>
    </row>
    <row r="46226">
      <c r="A46226" s="9"/>
    </row>
    <row r="46227">
      <c r="A46227" s="9"/>
    </row>
    <row r="46228">
      <c r="A46228" s="9"/>
    </row>
    <row r="46229">
      <c r="A46229" s="9"/>
    </row>
    <row r="46230">
      <c r="A46230" s="9"/>
    </row>
    <row r="46231">
      <c r="A46231" s="9"/>
    </row>
    <row r="46232">
      <c r="A46232" s="9"/>
    </row>
    <row r="46233">
      <c r="A46233" s="9"/>
    </row>
    <row r="46234">
      <c r="A46234" s="9"/>
    </row>
    <row r="46235">
      <c r="A46235" s="9"/>
    </row>
    <row r="46236">
      <c r="A46236" s="9"/>
    </row>
    <row r="46237">
      <c r="A46237" s="9"/>
    </row>
    <row r="46238">
      <c r="A46238" s="9"/>
    </row>
    <row r="46239">
      <c r="A46239" s="9"/>
    </row>
    <row r="46240">
      <c r="A46240" s="9"/>
    </row>
    <row r="46241">
      <c r="A46241" s="9"/>
    </row>
    <row r="46242">
      <c r="A46242" s="9"/>
    </row>
    <row r="46243">
      <c r="A46243" s="9"/>
    </row>
    <row r="46244">
      <c r="A46244" s="9"/>
    </row>
    <row r="46245">
      <c r="A46245" s="9"/>
    </row>
    <row r="46246">
      <c r="A46246" s="9"/>
    </row>
    <row r="46247">
      <c r="A46247" s="9"/>
    </row>
    <row r="46248">
      <c r="A46248" s="9"/>
    </row>
    <row r="46249">
      <c r="A46249" s="9"/>
    </row>
    <row r="46250">
      <c r="A46250" s="9"/>
    </row>
    <row r="46251">
      <c r="A46251" s="9"/>
    </row>
    <row r="46252">
      <c r="A46252" s="9"/>
    </row>
    <row r="46253">
      <c r="A46253" s="9"/>
    </row>
    <row r="46254">
      <c r="A46254" s="9"/>
    </row>
    <row r="46255">
      <c r="A46255" s="9"/>
    </row>
    <row r="46256">
      <c r="A46256" s="9"/>
    </row>
    <row r="46257">
      <c r="A46257" s="9"/>
    </row>
    <row r="46258">
      <c r="A46258" s="9"/>
    </row>
    <row r="46259">
      <c r="A46259" s="9"/>
    </row>
    <row r="46260">
      <c r="A46260" s="9"/>
    </row>
    <row r="46261">
      <c r="A46261" s="9"/>
    </row>
    <row r="46262">
      <c r="A46262" s="9"/>
    </row>
    <row r="46263">
      <c r="A46263" s="9"/>
    </row>
    <row r="46264">
      <c r="A46264" s="9"/>
    </row>
    <row r="46265">
      <c r="A46265" s="9"/>
    </row>
    <row r="46266">
      <c r="A46266" s="9"/>
    </row>
    <row r="46267">
      <c r="A46267" s="9"/>
    </row>
    <row r="46268">
      <c r="A46268" s="9"/>
    </row>
    <row r="46269">
      <c r="A46269" s="9"/>
    </row>
    <row r="46270">
      <c r="A46270" s="9"/>
    </row>
    <row r="46271">
      <c r="A46271" s="9"/>
    </row>
    <row r="46272">
      <c r="A46272" s="9"/>
    </row>
    <row r="46273">
      <c r="A46273" s="9"/>
    </row>
    <row r="46274">
      <c r="A46274" s="9"/>
    </row>
    <row r="46275">
      <c r="A46275" s="9"/>
    </row>
    <row r="46276">
      <c r="A46276" s="9"/>
    </row>
    <row r="46277">
      <c r="A46277" s="9"/>
    </row>
    <row r="46278">
      <c r="A46278" s="9"/>
    </row>
    <row r="46279">
      <c r="A46279" s="9"/>
    </row>
    <row r="46280">
      <c r="A46280" s="9"/>
    </row>
    <row r="46281">
      <c r="A46281" s="9"/>
    </row>
    <row r="46282">
      <c r="A46282" s="9"/>
    </row>
    <row r="46283">
      <c r="A46283" s="9"/>
    </row>
    <row r="46284">
      <c r="A46284" s="9"/>
    </row>
    <row r="46285">
      <c r="A46285" s="9"/>
    </row>
    <row r="46286">
      <c r="A46286" s="9"/>
    </row>
    <row r="46287">
      <c r="A46287" s="9"/>
    </row>
    <row r="46288">
      <c r="A46288" s="9"/>
    </row>
    <row r="46289">
      <c r="A46289" s="9"/>
    </row>
    <row r="46290">
      <c r="A46290" s="9"/>
    </row>
    <row r="46291">
      <c r="A46291" s="9"/>
    </row>
    <row r="46292">
      <c r="A46292" s="9"/>
    </row>
    <row r="46293">
      <c r="A46293" s="9"/>
    </row>
    <row r="46294">
      <c r="A46294" s="9"/>
    </row>
    <row r="46295">
      <c r="A46295" s="9"/>
    </row>
    <row r="46296">
      <c r="A46296" s="9"/>
    </row>
    <row r="46297">
      <c r="A46297" s="9"/>
    </row>
    <row r="46298">
      <c r="A46298" s="9"/>
    </row>
    <row r="46299">
      <c r="A46299" s="9"/>
    </row>
    <row r="46300">
      <c r="A46300" s="9"/>
    </row>
    <row r="46301">
      <c r="A46301" s="9"/>
    </row>
    <row r="46302">
      <c r="A46302" s="9"/>
    </row>
    <row r="46303">
      <c r="A46303" s="9"/>
    </row>
    <row r="46304">
      <c r="A46304" s="9"/>
    </row>
    <row r="46305">
      <c r="A46305" s="9"/>
    </row>
    <row r="46306">
      <c r="A46306" s="9"/>
    </row>
    <row r="46307">
      <c r="A46307" s="9"/>
    </row>
    <row r="46308">
      <c r="A46308" s="9"/>
    </row>
    <row r="46309">
      <c r="A46309" s="9"/>
    </row>
    <row r="46310">
      <c r="A46310" s="9"/>
    </row>
    <row r="46311">
      <c r="A46311" s="9"/>
    </row>
    <row r="46312">
      <c r="A46312" s="9"/>
    </row>
    <row r="46313">
      <c r="A46313" s="9"/>
    </row>
    <row r="46314">
      <c r="A46314" s="9"/>
    </row>
    <row r="46315">
      <c r="A46315" s="9"/>
    </row>
    <row r="46316">
      <c r="A46316" s="9"/>
    </row>
    <row r="46317">
      <c r="A46317" s="9"/>
    </row>
    <row r="46318">
      <c r="A46318" s="9"/>
    </row>
    <row r="46319">
      <c r="A46319" s="9"/>
    </row>
    <row r="46320">
      <c r="A46320" s="9"/>
    </row>
    <row r="46321">
      <c r="A46321" s="9"/>
    </row>
    <row r="46322">
      <c r="A46322" s="9"/>
    </row>
    <row r="46323">
      <c r="A46323" s="9"/>
    </row>
    <row r="46324">
      <c r="A46324" s="9"/>
    </row>
    <row r="46325">
      <c r="A46325" s="9"/>
    </row>
    <row r="46326">
      <c r="A46326" s="9"/>
    </row>
    <row r="46327">
      <c r="A46327" s="9"/>
    </row>
    <row r="46328">
      <c r="A46328" s="9"/>
    </row>
    <row r="46329">
      <c r="A46329" s="9"/>
    </row>
    <row r="46330">
      <c r="A46330" s="9"/>
    </row>
    <row r="46331">
      <c r="A46331" s="9"/>
    </row>
    <row r="46332">
      <c r="A46332" s="9"/>
    </row>
    <row r="46333">
      <c r="A46333" s="9"/>
    </row>
    <row r="46334">
      <c r="A46334" s="9"/>
    </row>
    <row r="46335">
      <c r="A46335" s="9"/>
    </row>
    <row r="46336">
      <c r="A46336" s="9"/>
    </row>
    <row r="46337">
      <c r="A46337" s="9"/>
    </row>
    <row r="46338">
      <c r="A46338" s="9"/>
    </row>
    <row r="46339">
      <c r="A46339" s="9"/>
    </row>
    <row r="46340">
      <c r="A46340" s="9"/>
    </row>
    <row r="46341">
      <c r="A46341" s="9"/>
    </row>
    <row r="46342">
      <c r="A46342" s="9"/>
    </row>
    <row r="46343">
      <c r="A46343" s="9"/>
    </row>
    <row r="46344">
      <c r="A46344" s="9"/>
    </row>
    <row r="46345">
      <c r="A46345" s="9"/>
    </row>
    <row r="46346">
      <c r="A46346" s="9"/>
    </row>
    <row r="46347">
      <c r="A46347" s="9"/>
    </row>
    <row r="46348">
      <c r="A46348" s="9"/>
    </row>
    <row r="46349">
      <c r="A46349" s="9"/>
    </row>
    <row r="46350">
      <c r="A46350" s="9"/>
    </row>
    <row r="46351">
      <c r="A46351" s="9"/>
    </row>
    <row r="46352">
      <c r="A46352" s="9"/>
    </row>
    <row r="46353">
      <c r="A46353" s="9"/>
    </row>
    <row r="46354">
      <c r="A46354" s="9"/>
    </row>
    <row r="46355">
      <c r="A46355" s="9"/>
    </row>
    <row r="46356">
      <c r="A46356" s="9"/>
    </row>
    <row r="46357">
      <c r="A46357" s="9"/>
    </row>
    <row r="46358">
      <c r="A46358" s="9"/>
    </row>
    <row r="46359">
      <c r="A46359" s="9"/>
    </row>
    <row r="46360">
      <c r="A46360" s="9"/>
    </row>
    <row r="46361">
      <c r="A46361" s="9"/>
    </row>
    <row r="46362">
      <c r="A46362" s="9"/>
    </row>
    <row r="46363">
      <c r="A46363" s="9"/>
    </row>
    <row r="46364">
      <c r="A46364" s="9"/>
    </row>
    <row r="46365">
      <c r="A46365" s="9"/>
    </row>
    <row r="46366">
      <c r="A46366" s="9"/>
    </row>
    <row r="46367">
      <c r="A46367" s="9"/>
    </row>
    <row r="46368">
      <c r="A46368" s="9"/>
    </row>
    <row r="46369">
      <c r="A46369" s="9"/>
    </row>
    <row r="46370">
      <c r="A46370" s="9"/>
    </row>
    <row r="46371">
      <c r="A46371" s="9"/>
    </row>
    <row r="46372">
      <c r="A46372" s="9"/>
    </row>
    <row r="46373">
      <c r="A46373" s="9"/>
    </row>
    <row r="46374">
      <c r="A46374" s="9"/>
    </row>
    <row r="46375">
      <c r="A46375" s="9"/>
    </row>
    <row r="46376">
      <c r="A46376" s="9"/>
    </row>
    <row r="46377">
      <c r="A46377" s="9"/>
    </row>
    <row r="46378">
      <c r="A46378" s="9"/>
    </row>
    <row r="46379">
      <c r="A46379" s="9"/>
    </row>
    <row r="46380">
      <c r="A46380" s="9"/>
    </row>
    <row r="46381">
      <c r="A46381" s="9"/>
    </row>
    <row r="46382">
      <c r="A46382" s="9"/>
    </row>
    <row r="46383">
      <c r="A46383" s="9"/>
    </row>
    <row r="46384">
      <c r="A46384" s="9"/>
    </row>
    <row r="46385">
      <c r="A46385" s="9"/>
    </row>
    <row r="46386">
      <c r="A46386" s="9"/>
    </row>
    <row r="46387">
      <c r="A46387" s="9"/>
    </row>
    <row r="46388">
      <c r="A46388" s="9"/>
    </row>
    <row r="46389">
      <c r="A46389" s="9"/>
    </row>
    <row r="46390">
      <c r="A46390" s="9"/>
    </row>
    <row r="46391">
      <c r="A46391" s="9"/>
    </row>
    <row r="46392">
      <c r="A46392" s="9"/>
    </row>
    <row r="46393">
      <c r="A46393" s="9"/>
    </row>
    <row r="46394">
      <c r="A46394" s="9"/>
    </row>
    <row r="46395">
      <c r="A46395" s="9"/>
    </row>
    <row r="46396">
      <c r="A46396" s="9"/>
    </row>
    <row r="46397">
      <c r="A46397" s="9"/>
    </row>
    <row r="46398">
      <c r="A46398" s="9"/>
    </row>
    <row r="46399">
      <c r="A46399" s="9"/>
    </row>
    <row r="46400">
      <c r="A46400" s="9"/>
    </row>
    <row r="46401">
      <c r="A46401" s="9"/>
    </row>
    <row r="46402">
      <c r="A46402" s="9"/>
    </row>
    <row r="46403">
      <c r="A46403" s="9"/>
    </row>
    <row r="46404">
      <c r="A46404" s="9"/>
    </row>
    <row r="46405">
      <c r="A46405" s="9"/>
    </row>
    <row r="46406">
      <c r="A46406" s="9"/>
    </row>
    <row r="46407">
      <c r="A46407" s="9"/>
    </row>
    <row r="46408">
      <c r="A46408" s="9"/>
    </row>
    <row r="46409">
      <c r="A46409" s="9"/>
    </row>
    <row r="46410">
      <c r="A46410" s="9"/>
    </row>
    <row r="46411">
      <c r="A46411" s="9"/>
    </row>
    <row r="46412">
      <c r="A46412" s="9"/>
    </row>
    <row r="46413">
      <c r="A46413" s="9"/>
    </row>
    <row r="46414">
      <c r="A46414" s="9"/>
    </row>
    <row r="46415">
      <c r="A46415" s="9"/>
    </row>
    <row r="46416">
      <c r="A46416" s="9"/>
    </row>
    <row r="46417">
      <c r="A46417" s="9"/>
    </row>
    <row r="46418">
      <c r="A46418" s="9"/>
    </row>
    <row r="46419">
      <c r="A46419" s="9"/>
    </row>
    <row r="46420">
      <c r="A46420" s="9"/>
    </row>
    <row r="46421">
      <c r="A46421" s="9"/>
    </row>
    <row r="46422">
      <c r="A46422" s="9"/>
    </row>
    <row r="46423">
      <c r="A46423" s="9"/>
    </row>
    <row r="46424">
      <c r="A46424" s="9"/>
    </row>
    <row r="46425">
      <c r="A46425" s="9"/>
    </row>
    <row r="46426">
      <c r="A46426" s="9"/>
    </row>
    <row r="46427">
      <c r="A46427" s="9"/>
    </row>
    <row r="46428">
      <c r="A46428" s="9"/>
    </row>
    <row r="46429">
      <c r="A46429" s="9"/>
    </row>
    <row r="46430">
      <c r="A46430" s="9"/>
    </row>
    <row r="46431">
      <c r="A46431" s="9"/>
    </row>
    <row r="46432">
      <c r="A46432" s="9"/>
    </row>
    <row r="46433">
      <c r="A46433" s="9"/>
    </row>
    <row r="46434">
      <c r="A46434" s="9"/>
    </row>
    <row r="46435">
      <c r="A46435" s="9"/>
    </row>
    <row r="46436">
      <c r="A46436" s="9"/>
    </row>
    <row r="46437">
      <c r="A46437" s="9"/>
    </row>
    <row r="46438">
      <c r="A46438" s="9"/>
    </row>
    <row r="46439">
      <c r="A46439" s="9"/>
    </row>
    <row r="46440">
      <c r="A46440" s="9"/>
    </row>
    <row r="46441">
      <c r="A46441" s="9"/>
    </row>
    <row r="46442">
      <c r="A46442" s="9"/>
    </row>
    <row r="46443">
      <c r="A46443" s="9"/>
    </row>
    <row r="46444">
      <c r="A46444" s="9"/>
    </row>
    <row r="46445">
      <c r="A46445" s="9"/>
    </row>
    <row r="46446">
      <c r="A46446" s="9"/>
    </row>
    <row r="46447">
      <c r="A46447" s="9"/>
    </row>
    <row r="46448">
      <c r="A46448" s="9"/>
    </row>
    <row r="46449">
      <c r="A46449" s="9"/>
    </row>
    <row r="46450">
      <c r="A46450" s="9"/>
    </row>
    <row r="46451">
      <c r="A46451" s="9"/>
    </row>
    <row r="46452">
      <c r="A46452" s="9"/>
    </row>
    <row r="46453">
      <c r="A46453" s="9"/>
    </row>
    <row r="46454">
      <c r="A46454" s="9"/>
    </row>
    <row r="46455">
      <c r="A46455" s="9"/>
    </row>
    <row r="46456">
      <c r="A46456" s="9"/>
    </row>
    <row r="46457">
      <c r="A46457" s="9"/>
    </row>
    <row r="46458">
      <c r="A46458" s="9"/>
    </row>
    <row r="46459">
      <c r="A46459" s="9"/>
    </row>
    <row r="46460">
      <c r="A46460" s="9"/>
    </row>
    <row r="46461">
      <c r="A46461" s="9"/>
    </row>
    <row r="46462">
      <c r="A46462" s="9"/>
    </row>
    <row r="46463">
      <c r="A46463" s="9"/>
    </row>
    <row r="46464">
      <c r="A46464" s="9"/>
    </row>
    <row r="46465">
      <c r="A46465" s="9"/>
    </row>
    <row r="46466">
      <c r="A46466" s="9"/>
    </row>
    <row r="46467">
      <c r="A46467" s="9"/>
    </row>
    <row r="46468">
      <c r="A46468" s="9"/>
    </row>
    <row r="46469">
      <c r="A46469" s="9"/>
    </row>
    <row r="46470">
      <c r="A46470" s="9"/>
    </row>
    <row r="46471">
      <c r="A46471" s="9"/>
    </row>
    <row r="46472">
      <c r="A46472" s="9"/>
    </row>
    <row r="46473">
      <c r="A46473" s="9"/>
    </row>
    <row r="46474">
      <c r="A46474" s="9"/>
    </row>
    <row r="46475">
      <c r="A46475" s="9"/>
    </row>
    <row r="46476">
      <c r="A46476" s="9"/>
    </row>
    <row r="46477">
      <c r="A46477" s="9"/>
    </row>
    <row r="46478">
      <c r="A46478" s="9"/>
    </row>
    <row r="46479">
      <c r="A46479" s="9"/>
    </row>
    <row r="46480">
      <c r="A46480" s="9"/>
    </row>
    <row r="46481">
      <c r="A46481" s="9"/>
    </row>
    <row r="46482">
      <c r="A46482" s="9"/>
    </row>
    <row r="46483">
      <c r="A46483" s="9"/>
    </row>
    <row r="46484">
      <c r="A46484" s="9"/>
    </row>
    <row r="46485">
      <c r="A46485" s="9"/>
    </row>
    <row r="46486">
      <c r="A46486" s="9"/>
    </row>
    <row r="46487">
      <c r="A46487" s="9"/>
    </row>
    <row r="46488">
      <c r="A46488" s="9"/>
    </row>
    <row r="46489">
      <c r="A46489" s="9"/>
    </row>
    <row r="46490">
      <c r="A46490" s="9"/>
    </row>
    <row r="46491">
      <c r="A46491" s="9"/>
    </row>
    <row r="46492">
      <c r="A46492" s="9"/>
    </row>
    <row r="46493">
      <c r="A46493" s="9"/>
    </row>
    <row r="46494">
      <c r="A46494" s="9"/>
    </row>
    <row r="46495">
      <c r="A46495" s="9"/>
    </row>
    <row r="46496">
      <c r="A46496" s="9"/>
    </row>
    <row r="46497">
      <c r="A46497" s="9"/>
    </row>
    <row r="46498">
      <c r="A46498" s="9"/>
    </row>
    <row r="46499">
      <c r="A46499" s="9"/>
    </row>
    <row r="46500">
      <c r="A46500" s="9"/>
    </row>
    <row r="46501">
      <c r="A46501" s="9"/>
    </row>
    <row r="46502">
      <c r="A46502" s="9"/>
    </row>
    <row r="46503">
      <c r="A46503" s="9"/>
    </row>
    <row r="46504">
      <c r="A46504" s="9"/>
    </row>
    <row r="46505">
      <c r="A46505" s="9"/>
    </row>
    <row r="46506">
      <c r="A46506" s="9"/>
    </row>
    <row r="46507">
      <c r="A46507" s="9"/>
    </row>
    <row r="46508">
      <c r="A46508" s="9"/>
    </row>
    <row r="46509">
      <c r="A46509" s="9"/>
    </row>
    <row r="46510">
      <c r="A46510" s="9"/>
    </row>
    <row r="46511">
      <c r="A46511" s="9"/>
    </row>
    <row r="46512">
      <c r="A46512" s="9"/>
    </row>
    <row r="46513">
      <c r="A46513" s="9"/>
    </row>
    <row r="46514">
      <c r="A46514" s="9"/>
    </row>
    <row r="46515">
      <c r="A46515" s="9"/>
    </row>
    <row r="46516">
      <c r="A46516" s="9"/>
    </row>
    <row r="46517">
      <c r="A46517" s="9"/>
    </row>
    <row r="46518">
      <c r="A46518" s="9"/>
    </row>
    <row r="46519">
      <c r="A46519" s="9"/>
    </row>
    <row r="46520">
      <c r="A46520" s="9"/>
    </row>
    <row r="46521">
      <c r="A46521" s="9"/>
    </row>
    <row r="46522">
      <c r="A46522" s="9"/>
    </row>
    <row r="46523">
      <c r="A46523" s="9"/>
    </row>
    <row r="46524">
      <c r="A46524" s="9"/>
    </row>
    <row r="46525">
      <c r="A46525" s="9"/>
    </row>
    <row r="46526">
      <c r="A46526" s="9"/>
    </row>
    <row r="46527">
      <c r="A46527" s="9"/>
    </row>
    <row r="46528">
      <c r="A46528" s="9"/>
    </row>
    <row r="46529">
      <c r="A46529" s="9"/>
    </row>
    <row r="46530">
      <c r="A46530" s="9"/>
    </row>
    <row r="46531">
      <c r="A46531" s="9"/>
    </row>
    <row r="46532">
      <c r="A46532" s="9"/>
    </row>
    <row r="46533">
      <c r="A46533" s="9"/>
    </row>
    <row r="46534">
      <c r="A46534" s="9"/>
    </row>
    <row r="46535">
      <c r="A46535" s="9"/>
    </row>
    <row r="46536">
      <c r="A46536" s="9"/>
    </row>
    <row r="46537">
      <c r="A46537" s="9"/>
    </row>
    <row r="46538">
      <c r="A46538" s="9"/>
    </row>
    <row r="46539">
      <c r="A46539" s="9"/>
    </row>
    <row r="46540">
      <c r="A46540" s="9"/>
    </row>
    <row r="46541">
      <c r="A46541" s="9"/>
    </row>
    <row r="46542">
      <c r="A46542" s="9"/>
    </row>
    <row r="46543">
      <c r="A46543" s="9"/>
    </row>
    <row r="46544">
      <c r="A46544" s="9"/>
    </row>
    <row r="46545">
      <c r="A46545" s="9"/>
    </row>
    <row r="46546">
      <c r="A46546" s="9"/>
    </row>
    <row r="46547">
      <c r="A46547" s="9"/>
    </row>
    <row r="46548">
      <c r="A46548" s="9"/>
    </row>
    <row r="46549">
      <c r="A46549" s="9"/>
    </row>
    <row r="46550">
      <c r="A46550" s="9"/>
    </row>
    <row r="46551">
      <c r="A46551" s="9"/>
    </row>
    <row r="46552">
      <c r="A46552" s="9"/>
    </row>
    <row r="46553">
      <c r="A46553" s="9"/>
    </row>
    <row r="46554">
      <c r="A46554" s="9"/>
    </row>
    <row r="46555">
      <c r="A46555" s="9"/>
    </row>
    <row r="46556">
      <c r="A46556" s="9"/>
    </row>
    <row r="46557">
      <c r="A46557" s="9"/>
    </row>
    <row r="46558">
      <c r="A46558" s="9"/>
    </row>
    <row r="46559">
      <c r="A46559" s="9"/>
    </row>
    <row r="46560">
      <c r="A46560" s="9"/>
    </row>
    <row r="46561">
      <c r="A46561" s="9"/>
    </row>
    <row r="46562">
      <c r="A46562" s="9"/>
    </row>
    <row r="46563">
      <c r="A46563" s="9"/>
    </row>
    <row r="46564">
      <c r="A46564" s="9"/>
    </row>
    <row r="46565">
      <c r="A46565" s="9"/>
    </row>
    <row r="46566">
      <c r="A46566" s="9"/>
    </row>
    <row r="46567">
      <c r="A46567" s="9"/>
    </row>
    <row r="46568">
      <c r="A46568" s="9"/>
    </row>
    <row r="46569">
      <c r="A46569" s="9"/>
    </row>
    <row r="46570">
      <c r="A46570" s="9"/>
    </row>
    <row r="46571">
      <c r="A46571" s="9"/>
    </row>
    <row r="46572">
      <c r="A46572" s="9"/>
    </row>
    <row r="46573">
      <c r="A46573" s="9"/>
    </row>
    <row r="46574">
      <c r="A46574" s="9"/>
    </row>
    <row r="46575">
      <c r="A46575" s="9"/>
    </row>
    <row r="46576">
      <c r="A46576" s="9"/>
    </row>
    <row r="46577">
      <c r="A46577" s="9"/>
    </row>
    <row r="46578">
      <c r="A46578" s="9"/>
    </row>
    <row r="46579">
      <c r="A46579" s="9"/>
    </row>
    <row r="46580">
      <c r="A46580" s="9"/>
    </row>
    <row r="46581">
      <c r="A46581" s="9"/>
    </row>
    <row r="46582">
      <c r="A46582" s="9"/>
    </row>
    <row r="46583">
      <c r="A46583" s="9"/>
    </row>
    <row r="46584">
      <c r="A46584" s="9"/>
    </row>
    <row r="46585">
      <c r="A46585" s="9"/>
    </row>
    <row r="46586">
      <c r="A46586" s="9"/>
    </row>
    <row r="46587">
      <c r="A46587" s="9"/>
    </row>
    <row r="46588">
      <c r="A46588" s="9"/>
    </row>
    <row r="46589">
      <c r="A46589" s="9"/>
    </row>
    <row r="46590">
      <c r="A46590" s="9"/>
    </row>
    <row r="46591">
      <c r="A46591" s="9"/>
    </row>
    <row r="46592">
      <c r="A46592" s="9"/>
    </row>
    <row r="46593">
      <c r="A46593" s="9"/>
    </row>
    <row r="46594">
      <c r="A46594" s="9"/>
    </row>
    <row r="46595">
      <c r="A46595" s="9"/>
    </row>
    <row r="46596">
      <c r="A46596" s="9"/>
    </row>
    <row r="46597">
      <c r="A46597" s="9"/>
    </row>
    <row r="46598">
      <c r="A46598" s="9"/>
    </row>
    <row r="46599">
      <c r="A46599" s="9"/>
    </row>
    <row r="46600">
      <c r="A46600" s="9"/>
    </row>
    <row r="46601">
      <c r="A46601" s="9"/>
    </row>
    <row r="46602">
      <c r="A46602" s="9"/>
    </row>
    <row r="46603">
      <c r="A46603" s="9"/>
    </row>
    <row r="46604">
      <c r="A46604" s="9"/>
    </row>
    <row r="46605">
      <c r="A46605" s="9"/>
    </row>
    <row r="46606">
      <c r="A46606" s="9"/>
    </row>
    <row r="46607">
      <c r="A46607" s="9"/>
    </row>
    <row r="46608">
      <c r="A46608" s="9"/>
    </row>
    <row r="46609">
      <c r="A46609" s="9"/>
    </row>
    <row r="46610">
      <c r="A46610" s="9"/>
    </row>
    <row r="46611">
      <c r="A46611" s="9"/>
    </row>
    <row r="46612">
      <c r="A46612" s="9"/>
    </row>
    <row r="46613">
      <c r="A46613" s="9"/>
    </row>
    <row r="46614">
      <c r="A46614" s="9"/>
    </row>
    <row r="46615">
      <c r="A46615" s="9"/>
    </row>
    <row r="46616">
      <c r="A46616" s="9"/>
    </row>
    <row r="46617">
      <c r="A46617" s="9"/>
    </row>
    <row r="46618">
      <c r="A46618" s="9"/>
    </row>
    <row r="46619">
      <c r="A46619" s="9"/>
    </row>
    <row r="46620">
      <c r="A46620" s="9"/>
    </row>
    <row r="46621">
      <c r="A46621" s="9"/>
    </row>
    <row r="46622">
      <c r="A46622" s="9"/>
    </row>
    <row r="46623">
      <c r="A46623" s="9"/>
    </row>
    <row r="46624">
      <c r="A46624" s="9"/>
    </row>
    <row r="46625">
      <c r="A46625" s="9"/>
    </row>
    <row r="46626">
      <c r="A46626" s="9"/>
    </row>
    <row r="46627">
      <c r="A46627" s="9"/>
    </row>
    <row r="46628">
      <c r="A46628" s="9"/>
    </row>
    <row r="46629">
      <c r="A46629" s="9"/>
    </row>
    <row r="46630">
      <c r="A46630" s="9"/>
    </row>
    <row r="46631">
      <c r="A46631" s="9"/>
    </row>
    <row r="46632">
      <c r="A46632" s="9"/>
    </row>
    <row r="46633">
      <c r="A46633" s="9"/>
    </row>
    <row r="46634">
      <c r="A46634" s="9"/>
    </row>
    <row r="46635">
      <c r="A46635" s="9"/>
    </row>
    <row r="46636">
      <c r="A46636" s="9"/>
    </row>
    <row r="46637">
      <c r="A46637" s="9"/>
    </row>
    <row r="46638">
      <c r="A46638" s="9"/>
    </row>
    <row r="46639">
      <c r="A46639" s="9"/>
    </row>
    <row r="46640">
      <c r="A46640" s="9"/>
    </row>
    <row r="46641">
      <c r="A46641" s="9"/>
    </row>
    <row r="46642">
      <c r="A46642" s="9"/>
    </row>
    <row r="46643">
      <c r="A46643" s="9"/>
    </row>
    <row r="46644">
      <c r="A46644" s="9"/>
    </row>
    <row r="46645">
      <c r="A46645" s="9"/>
    </row>
    <row r="46646">
      <c r="A46646" s="9"/>
    </row>
    <row r="46647">
      <c r="A46647" s="9"/>
    </row>
    <row r="46648">
      <c r="A46648" s="9"/>
    </row>
    <row r="46649">
      <c r="A46649" s="9"/>
    </row>
    <row r="46650">
      <c r="A46650" s="9"/>
    </row>
    <row r="46651">
      <c r="A46651" s="9"/>
    </row>
    <row r="46652">
      <c r="A46652" s="9"/>
    </row>
    <row r="46653">
      <c r="A46653" s="9"/>
    </row>
    <row r="46654">
      <c r="A46654" s="9"/>
    </row>
    <row r="46655">
      <c r="A46655" s="9"/>
    </row>
    <row r="46656">
      <c r="A46656" s="9"/>
    </row>
    <row r="46657">
      <c r="A46657" s="9"/>
    </row>
    <row r="46658">
      <c r="A46658" s="9"/>
    </row>
    <row r="46659">
      <c r="A46659" s="9"/>
    </row>
    <row r="46660">
      <c r="A46660" s="9"/>
    </row>
    <row r="46661">
      <c r="A46661" s="9"/>
    </row>
    <row r="46662">
      <c r="A46662" s="9"/>
    </row>
    <row r="46663">
      <c r="A46663" s="9"/>
    </row>
    <row r="46664">
      <c r="A46664" s="9"/>
    </row>
    <row r="46665">
      <c r="A46665" s="9"/>
    </row>
    <row r="46666">
      <c r="A46666" s="9"/>
    </row>
    <row r="46667">
      <c r="A46667" s="9"/>
    </row>
    <row r="46668">
      <c r="A46668" s="9"/>
    </row>
    <row r="46669">
      <c r="A46669" s="9"/>
    </row>
    <row r="46670">
      <c r="A46670" s="9"/>
    </row>
    <row r="46671">
      <c r="A46671" s="9"/>
    </row>
    <row r="46672">
      <c r="A46672" s="9"/>
    </row>
    <row r="46673">
      <c r="A46673" s="9"/>
    </row>
    <row r="46674">
      <c r="A46674" s="9"/>
    </row>
    <row r="46675">
      <c r="A46675" s="9"/>
    </row>
    <row r="46676">
      <c r="A46676" s="9"/>
    </row>
    <row r="46677">
      <c r="A46677" s="9"/>
    </row>
    <row r="46678">
      <c r="A46678" s="9"/>
    </row>
    <row r="46679">
      <c r="A46679" s="9"/>
    </row>
    <row r="46680">
      <c r="A46680" s="9"/>
    </row>
    <row r="46681">
      <c r="A46681" s="9"/>
    </row>
    <row r="46682">
      <c r="A46682" s="9"/>
    </row>
    <row r="46683">
      <c r="A46683" s="9"/>
    </row>
    <row r="46684">
      <c r="A46684" s="9"/>
    </row>
    <row r="46685">
      <c r="A46685" s="9"/>
    </row>
    <row r="46686">
      <c r="A46686" s="9"/>
    </row>
    <row r="46687">
      <c r="A46687" s="9"/>
    </row>
    <row r="46688">
      <c r="A46688" s="9"/>
    </row>
    <row r="46689">
      <c r="A46689" s="9"/>
    </row>
    <row r="46690">
      <c r="A46690" s="9"/>
    </row>
    <row r="46691">
      <c r="A46691" s="9"/>
    </row>
    <row r="46692">
      <c r="A46692" s="9"/>
    </row>
    <row r="46693">
      <c r="A46693" s="9"/>
    </row>
    <row r="46694">
      <c r="A46694" s="9"/>
    </row>
    <row r="46695">
      <c r="A46695" s="9"/>
    </row>
    <row r="46696">
      <c r="A46696" s="9"/>
    </row>
    <row r="46697">
      <c r="A46697" s="9"/>
    </row>
    <row r="46698">
      <c r="A46698" s="9"/>
    </row>
    <row r="46699">
      <c r="A46699" s="9"/>
    </row>
    <row r="46700">
      <c r="A46700" s="9"/>
    </row>
    <row r="46701">
      <c r="A46701" s="9"/>
    </row>
    <row r="46702">
      <c r="A46702" s="9"/>
    </row>
    <row r="46703">
      <c r="A46703" s="9"/>
    </row>
    <row r="46704">
      <c r="A46704" s="9"/>
    </row>
    <row r="46705">
      <c r="A46705" s="9"/>
    </row>
    <row r="46706">
      <c r="A46706" s="9"/>
    </row>
    <row r="46707">
      <c r="A46707" s="9"/>
    </row>
    <row r="46708">
      <c r="A46708" s="9"/>
    </row>
    <row r="46709">
      <c r="A46709" s="9"/>
    </row>
    <row r="46710">
      <c r="A46710" s="9"/>
    </row>
    <row r="46711">
      <c r="A46711" s="9"/>
    </row>
    <row r="46712">
      <c r="A46712" s="9"/>
    </row>
    <row r="46713">
      <c r="A46713" s="9"/>
    </row>
    <row r="46714">
      <c r="A46714" s="9"/>
    </row>
    <row r="46715">
      <c r="A46715" s="9"/>
    </row>
    <row r="46716">
      <c r="A46716" s="9"/>
    </row>
    <row r="46717">
      <c r="A46717" s="9"/>
    </row>
    <row r="46718">
      <c r="A46718" s="9"/>
    </row>
    <row r="46719">
      <c r="A46719" s="9"/>
    </row>
    <row r="46720">
      <c r="A46720" s="9"/>
    </row>
    <row r="46721">
      <c r="A46721" s="9"/>
    </row>
    <row r="46722">
      <c r="A46722" s="9"/>
    </row>
    <row r="46723">
      <c r="A46723" s="9"/>
    </row>
    <row r="46724">
      <c r="A46724" s="9"/>
    </row>
    <row r="46725">
      <c r="A46725" s="9"/>
    </row>
    <row r="46726">
      <c r="A46726" s="9"/>
    </row>
    <row r="46727">
      <c r="A46727" s="9"/>
    </row>
    <row r="46728">
      <c r="A46728" s="9"/>
    </row>
    <row r="46729">
      <c r="A46729" s="9"/>
    </row>
    <row r="46730">
      <c r="A46730" s="9"/>
    </row>
    <row r="46731">
      <c r="A46731" s="9"/>
    </row>
    <row r="46732">
      <c r="A46732" s="9"/>
    </row>
    <row r="46733">
      <c r="A46733" s="9"/>
    </row>
    <row r="46734">
      <c r="A46734" s="9"/>
    </row>
    <row r="46735">
      <c r="A46735" s="9"/>
    </row>
    <row r="46736">
      <c r="A46736" s="9"/>
    </row>
    <row r="46737">
      <c r="A46737" s="9"/>
    </row>
    <row r="46738">
      <c r="A46738" s="9"/>
    </row>
    <row r="46739">
      <c r="A46739" s="9"/>
    </row>
    <row r="46740">
      <c r="A46740" s="9"/>
    </row>
    <row r="46741">
      <c r="A46741" s="9"/>
    </row>
    <row r="46742">
      <c r="A46742" s="9"/>
    </row>
    <row r="46743">
      <c r="A46743" s="9"/>
    </row>
    <row r="46744">
      <c r="A46744" s="9"/>
    </row>
    <row r="46745">
      <c r="A46745" s="9"/>
    </row>
    <row r="46746">
      <c r="A46746" s="9"/>
    </row>
    <row r="46747">
      <c r="A46747" s="9"/>
    </row>
    <row r="46748">
      <c r="A46748" s="9"/>
    </row>
    <row r="46749">
      <c r="A46749" s="9"/>
    </row>
    <row r="46750">
      <c r="A46750" s="9"/>
    </row>
    <row r="46751">
      <c r="A46751" s="9"/>
    </row>
    <row r="46752">
      <c r="A46752" s="9"/>
    </row>
    <row r="46753">
      <c r="A46753" s="9"/>
    </row>
    <row r="46754">
      <c r="A46754" s="9"/>
    </row>
    <row r="46755">
      <c r="A46755" s="9"/>
    </row>
    <row r="46756">
      <c r="A46756" s="9"/>
    </row>
    <row r="46757">
      <c r="A46757" s="9"/>
    </row>
    <row r="46758">
      <c r="A46758" s="9"/>
    </row>
    <row r="46759">
      <c r="A46759" s="9"/>
    </row>
    <row r="46760">
      <c r="A46760" s="9"/>
    </row>
    <row r="46761">
      <c r="A46761" s="9"/>
    </row>
    <row r="46762">
      <c r="A46762" s="9"/>
    </row>
    <row r="46763">
      <c r="A46763" s="9"/>
    </row>
    <row r="46764">
      <c r="A46764" s="9"/>
    </row>
    <row r="46765">
      <c r="A46765" s="9"/>
    </row>
    <row r="46766">
      <c r="A46766" s="9"/>
    </row>
    <row r="46767">
      <c r="A46767" s="9"/>
    </row>
    <row r="46768">
      <c r="A46768" s="9"/>
    </row>
    <row r="46769">
      <c r="A46769" s="9"/>
    </row>
    <row r="46770">
      <c r="A46770" s="9"/>
    </row>
    <row r="46771">
      <c r="A46771" s="9"/>
    </row>
    <row r="46772">
      <c r="A46772" s="9"/>
    </row>
    <row r="46773">
      <c r="A46773" s="9"/>
    </row>
    <row r="46774">
      <c r="A46774" s="9"/>
    </row>
    <row r="46775">
      <c r="A46775" s="9"/>
    </row>
    <row r="46776">
      <c r="A46776" s="9"/>
    </row>
    <row r="46777">
      <c r="A46777" s="9"/>
    </row>
    <row r="46778">
      <c r="A46778" s="9"/>
    </row>
    <row r="46779">
      <c r="A46779" s="9"/>
    </row>
    <row r="46780">
      <c r="A46780" s="9"/>
    </row>
    <row r="46781">
      <c r="A46781" s="9"/>
    </row>
    <row r="46782">
      <c r="A46782" s="9"/>
    </row>
    <row r="46783">
      <c r="A46783" s="9"/>
    </row>
    <row r="46784">
      <c r="A46784" s="9"/>
    </row>
    <row r="46785">
      <c r="A46785" s="9"/>
    </row>
    <row r="46786">
      <c r="A46786" s="9"/>
    </row>
    <row r="46787">
      <c r="A46787" s="9"/>
    </row>
    <row r="46788">
      <c r="A46788" s="9"/>
    </row>
    <row r="46789">
      <c r="A46789" s="9"/>
    </row>
    <row r="46790">
      <c r="A46790" s="9"/>
    </row>
    <row r="46791">
      <c r="A46791" s="9"/>
    </row>
    <row r="46792">
      <c r="A46792" s="9"/>
    </row>
    <row r="46793">
      <c r="A46793" s="9"/>
    </row>
    <row r="46794">
      <c r="A46794" s="9"/>
    </row>
    <row r="46795">
      <c r="A46795" s="9"/>
    </row>
    <row r="46796">
      <c r="A46796" s="9"/>
    </row>
    <row r="46797">
      <c r="A46797" s="9"/>
    </row>
    <row r="46798">
      <c r="A46798" s="9"/>
    </row>
    <row r="46799">
      <c r="A46799" s="9"/>
    </row>
    <row r="46800">
      <c r="A46800" s="9"/>
    </row>
    <row r="46801">
      <c r="A46801" s="9"/>
    </row>
    <row r="46802">
      <c r="A46802" s="9"/>
    </row>
    <row r="46803">
      <c r="A46803" s="9"/>
    </row>
    <row r="46804">
      <c r="A46804" s="9"/>
    </row>
    <row r="46805">
      <c r="A46805" s="9"/>
    </row>
    <row r="46806">
      <c r="A46806" s="9"/>
    </row>
    <row r="46807">
      <c r="A46807" s="9"/>
    </row>
    <row r="46808">
      <c r="A46808" s="9"/>
    </row>
    <row r="46809">
      <c r="A46809" s="9"/>
    </row>
    <row r="46810">
      <c r="A46810" s="9"/>
    </row>
    <row r="46811">
      <c r="A46811" s="9"/>
    </row>
    <row r="46812">
      <c r="A46812" s="9"/>
    </row>
    <row r="46813">
      <c r="A46813" s="9"/>
    </row>
    <row r="46814">
      <c r="A46814" s="9"/>
    </row>
    <row r="46815">
      <c r="A46815" s="9"/>
    </row>
    <row r="46816">
      <c r="A46816" s="9"/>
    </row>
    <row r="46817">
      <c r="A46817" s="9"/>
    </row>
    <row r="46818">
      <c r="A46818" s="9"/>
    </row>
    <row r="46819">
      <c r="A46819" s="9"/>
    </row>
    <row r="46820">
      <c r="A46820" s="9"/>
    </row>
    <row r="46821">
      <c r="A46821" s="9"/>
    </row>
    <row r="46822">
      <c r="A46822" s="9"/>
    </row>
    <row r="46823">
      <c r="A46823" s="9"/>
    </row>
    <row r="46824">
      <c r="A46824" s="9"/>
    </row>
    <row r="46825">
      <c r="A46825" s="9"/>
    </row>
    <row r="46826">
      <c r="A46826" s="9"/>
    </row>
    <row r="46827">
      <c r="A46827" s="9"/>
    </row>
    <row r="46828">
      <c r="A46828" s="9"/>
    </row>
    <row r="46829">
      <c r="A46829" s="9"/>
    </row>
    <row r="46830">
      <c r="A46830" s="9"/>
    </row>
    <row r="46831">
      <c r="A46831" s="9"/>
    </row>
    <row r="46832">
      <c r="A46832" s="9"/>
    </row>
    <row r="46833">
      <c r="A46833" s="9"/>
    </row>
    <row r="46834">
      <c r="A46834" s="9"/>
    </row>
    <row r="46835">
      <c r="A46835" s="9"/>
    </row>
    <row r="46836">
      <c r="A46836" s="9"/>
    </row>
    <row r="46837">
      <c r="A46837" s="9"/>
    </row>
    <row r="46838">
      <c r="A46838" s="9"/>
    </row>
    <row r="46839">
      <c r="A46839" s="9"/>
    </row>
    <row r="46840">
      <c r="A46840" s="9"/>
    </row>
    <row r="46841">
      <c r="A46841" s="9"/>
    </row>
    <row r="46842">
      <c r="A46842" s="9"/>
    </row>
    <row r="46843">
      <c r="A46843" s="9"/>
    </row>
    <row r="46844">
      <c r="A46844" s="9"/>
    </row>
    <row r="46845">
      <c r="A46845" s="9"/>
    </row>
    <row r="46846">
      <c r="A46846" s="9"/>
    </row>
    <row r="46847">
      <c r="A46847" s="9"/>
    </row>
    <row r="46848">
      <c r="A46848" s="9"/>
    </row>
    <row r="46849">
      <c r="A46849" s="9"/>
    </row>
    <row r="46850">
      <c r="A46850" s="9"/>
    </row>
    <row r="46851">
      <c r="A46851" s="9"/>
    </row>
    <row r="46852">
      <c r="A46852" s="9"/>
    </row>
    <row r="46853">
      <c r="A46853" s="9"/>
    </row>
    <row r="46854">
      <c r="A46854" s="9"/>
    </row>
    <row r="46855">
      <c r="A46855" s="9"/>
    </row>
    <row r="46856">
      <c r="A46856" s="9"/>
    </row>
    <row r="46857">
      <c r="A46857" s="9"/>
    </row>
    <row r="46858">
      <c r="A46858" s="9"/>
    </row>
    <row r="46859">
      <c r="A46859" s="9"/>
    </row>
    <row r="46860">
      <c r="A46860" s="9"/>
    </row>
    <row r="46861">
      <c r="A46861" s="9"/>
    </row>
    <row r="46862">
      <c r="A46862" s="9"/>
    </row>
    <row r="46863">
      <c r="A46863" s="9"/>
    </row>
    <row r="46864">
      <c r="A46864" s="9"/>
    </row>
    <row r="46865">
      <c r="A46865" s="9"/>
    </row>
    <row r="46866">
      <c r="A46866" s="9"/>
    </row>
    <row r="46867">
      <c r="A46867" s="9"/>
    </row>
    <row r="46868">
      <c r="A46868" s="9"/>
    </row>
    <row r="46869">
      <c r="A46869" s="9"/>
    </row>
    <row r="46870">
      <c r="A46870" s="9"/>
    </row>
    <row r="46871">
      <c r="A46871" s="9"/>
    </row>
    <row r="46872">
      <c r="A46872" s="9"/>
    </row>
    <row r="46873">
      <c r="A46873" s="9"/>
    </row>
    <row r="46874">
      <c r="A46874" s="9"/>
    </row>
    <row r="46875">
      <c r="A46875" s="9"/>
    </row>
    <row r="46876">
      <c r="A46876" s="9"/>
    </row>
    <row r="46877">
      <c r="A46877" s="9"/>
    </row>
    <row r="46878">
      <c r="A46878" s="9"/>
    </row>
    <row r="46879">
      <c r="A46879" s="9"/>
    </row>
    <row r="46880">
      <c r="A46880" s="9"/>
    </row>
    <row r="46881">
      <c r="A46881" s="9"/>
    </row>
    <row r="46882">
      <c r="A46882" s="9"/>
    </row>
    <row r="46883">
      <c r="A46883" s="9"/>
    </row>
    <row r="46884">
      <c r="A46884" s="9"/>
    </row>
    <row r="46885">
      <c r="A46885" s="9"/>
    </row>
    <row r="46886">
      <c r="A46886" s="9"/>
    </row>
    <row r="46887">
      <c r="A46887" s="9"/>
    </row>
    <row r="46888">
      <c r="A46888" s="9"/>
    </row>
    <row r="46889">
      <c r="A46889" s="9"/>
    </row>
    <row r="46890">
      <c r="A46890" s="9"/>
    </row>
    <row r="46891">
      <c r="A46891" s="9"/>
    </row>
    <row r="46892">
      <c r="A46892" s="9"/>
    </row>
    <row r="46893">
      <c r="A46893" s="9"/>
    </row>
    <row r="46894">
      <c r="A46894" s="9"/>
    </row>
    <row r="46895">
      <c r="A46895" s="9"/>
    </row>
    <row r="46896">
      <c r="A46896" s="9"/>
    </row>
    <row r="46897">
      <c r="A46897" s="9"/>
    </row>
    <row r="46898">
      <c r="A46898" s="9"/>
    </row>
    <row r="46899">
      <c r="A46899" s="9"/>
    </row>
    <row r="46900">
      <c r="A46900" s="9"/>
    </row>
    <row r="46901">
      <c r="A46901" s="9"/>
    </row>
    <row r="46902">
      <c r="A46902" s="9"/>
    </row>
    <row r="46903">
      <c r="A46903" s="9"/>
    </row>
    <row r="46904">
      <c r="A46904" s="9"/>
    </row>
    <row r="46905">
      <c r="A46905" s="9"/>
    </row>
    <row r="46906">
      <c r="A46906" s="9"/>
    </row>
    <row r="46907">
      <c r="A46907" s="9"/>
    </row>
    <row r="46908">
      <c r="A46908" s="9"/>
    </row>
    <row r="46909">
      <c r="A46909" s="9"/>
    </row>
    <row r="46910">
      <c r="A46910" s="9"/>
    </row>
    <row r="46911">
      <c r="A46911" s="9"/>
    </row>
    <row r="46912">
      <c r="A46912" s="9"/>
    </row>
    <row r="46913">
      <c r="A46913" s="9"/>
    </row>
    <row r="46914">
      <c r="A46914" s="9"/>
    </row>
    <row r="46915">
      <c r="A46915" s="9"/>
    </row>
    <row r="46916">
      <c r="A46916" s="9"/>
    </row>
    <row r="46917">
      <c r="A46917" s="9"/>
    </row>
    <row r="46918">
      <c r="A46918" s="9"/>
    </row>
    <row r="46919">
      <c r="A46919" s="9"/>
    </row>
    <row r="46920">
      <c r="A46920" s="9"/>
    </row>
    <row r="46921">
      <c r="A46921" s="9"/>
    </row>
    <row r="46922">
      <c r="A46922" s="9"/>
    </row>
    <row r="46923">
      <c r="A46923" s="9"/>
    </row>
    <row r="46924">
      <c r="A46924" s="9"/>
    </row>
    <row r="46925">
      <c r="A46925" s="9"/>
    </row>
    <row r="46926">
      <c r="A46926" s="9"/>
    </row>
    <row r="46927">
      <c r="A46927" s="9"/>
    </row>
    <row r="46928">
      <c r="A46928" s="9"/>
    </row>
    <row r="46929">
      <c r="A46929" s="9"/>
    </row>
    <row r="46930">
      <c r="A46930" s="9"/>
    </row>
    <row r="46931">
      <c r="A46931" s="9"/>
    </row>
    <row r="46932">
      <c r="A46932" s="9"/>
    </row>
    <row r="46933">
      <c r="A46933" s="9"/>
    </row>
    <row r="46934">
      <c r="A46934" s="9"/>
    </row>
    <row r="46935">
      <c r="A46935" s="9"/>
    </row>
    <row r="46936">
      <c r="A46936" s="9"/>
    </row>
    <row r="46937">
      <c r="A46937" s="9"/>
    </row>
    <row r="46938">
      <c r="A46938" s="9"/>
    </row>
    <row r="46939">
      <c r="A46939" s="9"/>
    </row>
    <row r="46940">
      <c r="A46940" s="9"/>
    </row>
    <row r="46941">
      <c r="A46941" s="9"/>
    </row>
    <row r="46942">
      <c r="A46942" s="9"/>
    </row>
    <row r="46943">
      <c r="A46943" s="9"/>
    </row>
    <row r="46944">
      <c r="A46944" s="9"/>
    </row>
    <row r="46945">
      <c r="A46945" s="9"/>
    </row>
    <row r="46946">
      <c r="A46946" s="9"/>
    </row>
    <row r="46947">
      <c r="A46947" s="9"/>
    </row>
    <row r="46948">
      <c r="A46948" s="9"/>
    </row>
    <row r="46949">
      <c r="A46949" s="9"/>
    </row>
    <row r="46950">
      <c r="A46950" s="9"/>
    </row>
    <row r="46951">
      <c r="A46951" s="9"/>
    </row>
    <row r="46952">
      <c r="A46952" s="9"/>
    </row>
    <row r="46953">
      <c r="A46953" s="9"/>
    </row>
    <row r="46954">
      <c r="A46954" s="9"/>
    </row>
    <row r="46955">
      <c r="A46955" s="9"/>
    </row>
    <row r="46956">
      <c r="A46956" s="9"/>
    </row>
    <row r="46957">
      <c r="A46957" s="9"/>
    </row>
    <row r="46958">
      <c r="A46958" s="9"/>
    </row>
    <row r="46959">
      <c r="A46959" s="9"/>
    </row>
    <row r="46960">
      <c r="A46960" s="9"/>
    </row>
    <row r="46961">
      <c r="A46961" s="9"/>
    </row>
    <row r="46962">
      <c r="A46962" s="9"/>
    </row>
    <row r="46963">
      <c r="A46963" s="9"/>
    </row>
    <row r="46964">
      <c r="A46964" s="9"/>
    </row>
    <row r="46965">
      <c r="A46965" s="9"/>
    </row>
    <row r="46966">
      <c r="A46966" s="9"/>
    </row>
    <row r="46967">
      <c r="A46967" s="9"/>
    </row>
    <row r="46968">
      <c r="A46968" s="9"/>
    </row>
    <row r="46969">
      <c r="A46969" s="9"/>
    </row>
    <row r="46970">
      <c r="A46970" s="9"/>
    </row>
    <row r="46971">
      <c r="A46971" s="9"/>
    </row>
    <row r="46972">
      <c r="A46972" s="9"/>
    </row>
    <row r="46973">
      <c r="A46973" s="9"/>
    </row>
    <row r="46974">
      <c r="A46974" s="9"/>
    </row>
    <row r="46975">
      <c r="A46975" s="9"/>
    </row>
    <row r="46976">
      <c r="A46976" s="9"/>
    </row>
    <row r="46977">
      <c r="A46977" s="9"/>
    </row>
    <row r="46978">
      <c r="A46978" s="9"/>
    </row>
    <row r="46979">
      <c r="A46979" s="9"/>
    </row>
    <row r="46980">
      <c r="A46980" s="9"/>
    </row>
    <row r="46981">
      <c r="A46981" s="9"/>
    </row>
    <row r="46982">
      <c r="A46982" s="9"/>
    </row>
    <row r="46983">
      <c r="A46983" s="9"/>
    </row>
    <row r="46984">
      <c r="A46984" s="9"/>
    </row>
    <row r="46985">
      <c r="A46985" s="9"/>
    </row>
    <row r="46986">
      <c r="A46986" s="9"/>
    </row>
    <row r="46987">
      <c r="A46987" s="9"/>
    </row>
    <row r="46988">
      <c r="A46988" s="9"/>
    </row>
    <row r="46989">
      <c r="A46989" s="9"/>
    </row>
    <row r="46990">
      <c r="A46990" s="9"/>
    </row>
    <row r="46991">
      <c r="A46991" s="9"/>
    </row>
    <row r="46992">
      <c r="A46992" s="9"/>
    </row>
    <row r="46993">
      <c r="A46993" s="9"/>
    </row>
    <row r="46994">
      <c r="A46994" s="9"/>
    </row>
    <row r="46995">
      <c r="A46995" s="9"/>
    </row>
    <row r="46996">
      <c r="A46996" s="9"/>
    </row>
    <row r="46997">
      <c r="A46997" s="9"/>
    </row>
    <row r="46998">
      <c r="A46998" s="9"/>
    </row>
    <row r="46999">
      <c r="A46999" s="9"/>
    </row>
    <row r="47000">
      <c r="A47000" s="9"/>
    </row>
    <row r="47001">
      <c r="A47001" s="9"/>
    </row>
    <row r="47002">
      <c r="A47002" s="9"/>
    </row>
    <row r="47003">
      <c r="A47003" s="9"/>
    </row>
    <row r="47004">
      <c r="A47004" s="9"/>
    </row>
    <row r="47005">
      <c r="A47005" s="9"/>
    </row>
    <row r="47006">
      <c r="A47006" s="9"/>
    </row>
    <row r="47007">
      <c r="A47007" s="9"/>
    </row>
    <row r="47008">
      <c r="A47008" s="9"/>
    </row>
    <row r="47009">
      <c r="A47009" s="9"/>
    </row>
    <row r="47010">
      <c r="A47010" s="9"/>
    </row>
    <row r="47011">
      <c r="A47011" s="9"/>
    </row>
    <row r="47012">
      <c r="A47012" s="9"/>
    </row>
    <row r="47013">
      <c r="A47013" s="9"/>
    </row>
    <row r="47014">
      <c r="A47014" s="9"/>
    </row>
    <row r="47015">
      <c r="A47015" s="9"/>
    </row>
    <row r="47016">
      <c r="A47016" s="9"/>
    </row>
    <row r="47017">
      <c r="A47017" s="9"/>
    </row>
    <row r="47018">
      <c r="A47018" s="9"/>
    </row>
    <row r="47019">
      <c r="A47019" s="9"/>
    </row>
    <row r="47020">
      <c r="A47020" s="9"/>
    </row>
    <row r="47021">
      <c r="A47021" s="9"/>
    </row>
    <row r="47022">
      <c r="A47022" s="9"/>
    </row>
    <row r="47023">
      <c r="A47023" s="9"/>
    </row>
    <row r="47024">
      <c r="A47024" s="9"/>
    </row>
    <row r="47025">
      <c r="A47025" s="9"/>
    </row>
    <row r="47026">
      <c r="A47026" s="9"/>
    </row>
    <row r="47027">
      <c r="A47027" s="9"/>
    </row>
    <row r="47028">
      <c r="A47028" s="9"/>
    </row>
    <row r="47029">
      <c r="A47029" s="9"/>
    </row>
    <row r="47030">
      <c r="A47030" s="9"/>
    </row>
    <row r="47031">
      <c r="A47031" s="9"/>
    </row>
    <row r="47032">
      <c r="A47032" s="9"/>
    </row>
    <row r="47033">
      <c r="A47033" s="9"/>
    </row>
    <row r="47034">
      <c r="A47034" s="9"/>
    </row>
    <row r="47035">
      <c r="A47035" s="9"/>
    </row>
    <row r="47036">
      <c r="A47036" s="9"/>
    </row>
    <row r="47037">
      <c r="A47037" s="9"/>
    </row>
    <row r="47038">
      <c r="A47038" s="9"/>
    </row>
    <row r="47039">
      <c r="A47039" s="9"/>
    </row>
    <row r="47040">
      <c r="A47040" s="9"/>
    </row>
    <row r="47041">
      <c r="A47041" s="9"/>
    </row>
    <row r="47042">
      <c r="A47042" s="9"/>
    </row>
    <row r="47043">
      <c r="A47043" s="9"/>
    </row>
    <row r="47044">
      <c r="A47044" s="9"/>
    </row>
    <row r="47045">
      <c r="A47045" s="9"/>
    </row>
    <row r="47046">
      <c r="A47046" s="9"/>
    </row>
    <row r="47047">
      <c r="A47047" s="9"/>
    </row>
    <row r="47048">
      <c r="A47048" s="9"/>
    </row>
    <row r="47049">
      <c r="A47049" s="9"/>
    </row>
    <row r="47050">
      <c r="A47050" s="9"/>
    </row>
    <row r="47051">
      <c r="A47051" s="9"/>
    </row>
    <row r="47052">
      <c r="A47052" s="9"/>
    </row>
    <row r="47053">
      <c r="A47053" s="9"/>
    </row>
    <row r="47054">
      <c r="A47054" s="9"/>
    </row>
    <row r="47055">
      <c r="A47055" s="9"/>
    </row>
    <row r="47056">
      <c r="A47056" s="9"/>
    </row>
    <row r="47057">
      <c r="A47057" s="9"/>
    </row>
    <row r="47058">
      <c r="A47058" s="9"/>
    </row>
    <row r="47059">
      <c r="A47059" s="9"/>
    </row>
    <row r="47060">
      <c r="A47060" s="9"/>
    </row>
    <row r="47061">
      <c r="A47061" s="9"/>
    </row>
    <row r="47062">
      <c r="A47062" s="9"/>
    </row>
    <row r="47063">
      <c r="A47063" s="9"/>
    </row>
    <row r="47064">
      <c r="A47064" s="9"/>
    </row>
    <row r="47065">
      <c r="A47065" s="9"/>
    </row>
    <row r="47066">
      <c r="A47066" s="9"/>
    </row>
    <row r="47067">
      <c r="A47067" s="9"/>
    </row>
    <row r="47068">
      <c r="A47068" s="9"/>
    </row>
    <row r="47069">
      <c r="A47069" s="9"/>
    </row>
    <row r="47070">
      <c r="A47070" s="9"/>
    </row>
    <row r="47071">
      <c r="A47071" s="9"/>
    </row>
    <row r="47072">
      <c r="A47072" s="9"/>
    </row>
    <row r="47073">
      <c r="A47073" s="9"/>
    </row>
    <row r="47074">
      <c r="A47074" s="9"/>
    </row>
    <row r="47075">
      <c r="A47075" s="9"/>
    </row>
    <row r="47076">
      <c r="A47076" s="9"/>
    </row>
    <row r="47077">
      <c r="A47077" s="9"/>
    </row>
    <row r="47078">
      <c r="A47078" s="9"/>
    </row>
    <row r="47079">
      <c r="A47079" s="9"/>
    </row>
    <row r="47080">
      <c r="A47080" s="9"/>
    </row>
    <row r="47081">
      <c r="A47081" s="9"/>
    </row>
    <row r="47082">
      <c r="A47082" s="9"/>
    </row>
    <row r="47083">
      <c r="A47083" s="9"/>
    </row>
    <row r="47084">
      <c r="A47084" s="9"/>
    </row>
    <row r="47085">
      <c r="A47085" s="9"/>
    </row>
    <row r="47086">
      <c r="A47086" s="9"/>
    </row>
    <row r="47087">
      <c r="A47087" s="9"/>
    </row>
    <row r="47088">
      <c r="A47088" s="9"/>
    </row>
    <row r="47089">
      <c r="A47089" s="9"/>
    </row>
    <row r="47090">
      <c r="A47090" s="9"/>
    </row>
    <row r="47091">
      <c r="A47091" s="9"/>
    </row>
    <row r="47092">
      <c r="A47092" s="9"/>
    </row>
    <row r="47093">
      <c r="A47093" s="9"/>
    </row>
    <row r="47094">
      <c r="A47094" s="9"/>
    </row>
    <row r="47095">
      <c r="A47095" s="9"/>
    </row>
    <row r="47096">
      <c r="A47096" s="9"/>
    </row>
    <row r="47097">
      <c r="A47097" s="9"/>
    </row>
    <row r="47098">
      <c r="A47098" s="9"/>
    </row>
    <row r="47099">
      <c r="A47099" s="9"/>
    </row>
    <row r="47100">
      <c r="A47100" s="9"/>
    </row>
    <row r="47101">
      <c r="A47101" s="9"/>
    </row>
    <row r="47102">
      <c r="A47102" s="9"/>
    </row>
    <row r="47103">
      <c r="A47103" s="9"/>
    </row>
    <row r="47104">
      <c r="A47104" s="9"/>
    </row>
    <row r="47105">
      <c r="A47105" s="9"/>
    </row>
    <row r="47106">
      <c r="A47106" s="9"/>
    </row>
    <row r="47107">
      <c r="A47107" s="9"/>
    </row>
    <row r="47108">
      <c r="A47108" s="9"/>
    </row>
    <row r="47109">
      <c r="A47109" s="9"/>
    </row>
    <row r="47110">
      <c r="A47110" s="9"/>
    </row>
    <row r="47111">
      <c r="A47111" s="9"/>
    </row>
    <row r="47112">
      <c r="A47112" s="9"/>
    </row>
    <row r="47113">
      <c r="A47113" s="9"/>
    </row>
    <row r="47114">
      <c r="A47114" s="9"/>
    </row>
    <row r="47115">
      <c r="A47115" s="9"/>
    </row>
    <row r="47116">
      <c r="A47116" s="9"/>
    </row>
    <row r="47117">
      <c r="A47117" s="9"/>
    </row>
    <row r="47118">
      <c r="A47118" s="9"/>
    </row>
    <row r="47119">
      <c r="A47119" s="9"/>
    </row>
    <row r="47120">
      <c r="A47120" s="9"/>
    </row>
    <row r="47121">
      <c r="A47121" s="9"/>
    </row>
    <row r="47122">
      <c r="A47122" s="9"/>
    </row>
    <row r="47123">
      <c r="A47123" s="9"/>
    </row>
    <row r="47124">
      <c r="A47124" s="9"/>
    </row>
    <row r="47125">
      <c r="A47125" s="9"/>
    </row>
    <row r="47126">
      <c r="A47126" s="9"/>
    </row>
    <row r="47127">
      <c r="A47127" s="9"/>
    </row>
    <row r="47128">
      <c r="A47128" s="9"/>
    </row>
    <row r="47129">
      <c r="A47129" s="9"/>
    </row>
    <row r="47130">
      <c r="A47130" s="9"/>
    </row>
    <row r="47131">
      <c r="A47131" s="9"/>
    </row>
    <row r="47132">
      <c r="A47132" s="9"/>
    </row>
    <row r="47133">
      <c r="A47133" s="9"/>
    </row>
    <row r="47134">
      <c r="A47134" s="9"/>
    </row>
    <row r="47135">
      <c r="A47135" s="9"/>
    </row>
    <row r="47136">
      <c r="A47136" s="9"/>
    </row>
    <row r="47137">
      <c r="A47137" s="9"/>
    </row>
    <row r="47138">
      <c r="A47138" s="9"/>
    </row>
    <row r="47139">
      <c r="A47139" s="9"/>
    </row>
    <row r="47140">
      <c r="A47140" s="9"/>
    </row>
    <row r="47141">
      <c r="A47141" s="9"/>
    </row>
    <row r="47142">
      <c r="A47142" s="9"/>
    </row>
    <row r="47143">
      <c r="A47143" s="9"/>
    </row>
    <row r="47144">
      <c r="A47144" s="9"/>
    </row>
    <row r="47145">
      <c r="A47145" s="9"/>
    </row>
    <row r="47146">
      <c r="A47146" s="9"/>
    </row>
    <row r="47147">
      <c r="A47147" s="9"/>
    </row>
    <row r="47148">
      <c r="A47148" s="9"/>
    </row>
    <row r="47149">
      <c r="A47149" s="9"/>
    </row>
    <row r="47150">
      <c r="A47150" s="9"/>
    </row>
    <row r="47151">
      <c r="A47151" s="9"/>
    </row>
    <row r="47152">
      <c r="A47152" s="9"/>
    </row>
    <row r="47153">
      <c r="A47153" s="9"/>
    </row>
    <row r="47154">
      <c r="A47154" s="9"/>
    </row>
    <row r="47155">
      <c r="A47155" s="9"/>
    </row>
    <row r="47156">
      <c r="A47156" s="9"/>
    </row>
    <row r="47157">
      <c r="A47157" s="9"/>
    </row>
    <row r="47158">
      <c r="A47158" s="9"/>
    </row>
    <row r="47159">
      <c r="A47159" s="9"/>
    </row>
    <row r="47160">
      <c r="A47160" s="9"/>
    </row>
    <row r="47161">
      <c r="A47161" s="9"/>
    </row>
    <row r="47162">
      <c r="A47162" s="9"/>
    </row>
    <row r="47163">
      <c r="A47163" s="9"/>
    </row>
    <row r="47164">
      <c r="A47164" s="9"/>
    </row>
    <row r="47165">
      <c r="A47165" s="9"/>
    </row>
    <row r="47166">
      <c r="A47166" s="9"/>
    </row>
    <row r="47167">
      <c r="A47167" s="9"/>
    </row>
    <row r="47168">
      <c r="A47168" s="9"/>
    </row>
    <row r="47169">
      <c r="A47169" s="9"/>
    </row>
    <row r="47170">
      <c r="A47170" s="9"/>
    </row>
    <row r="47171">
      <c r="A47171" s="9"/>
    </row>
    <row r="47172">
      <c r="A47172" s="9"/>
    </row>
    <row r="47173">
      <c r="A47173" s="9"/>
    </row>
    <row r="47174">
      <c r="A47174" s="9"/>
    </row>
    <row r="47175">
      <c r="A47175" s="9"/>
    </row>
    <row r="47176">
      <c r="A47176" s="9"/>
    </row>
    <row r="47177">
      <c r="A47177" s="9"/>
    </row>
    <row r="47178">
      <c r="A47178" s="9"/>
    </row>
    <row r="47179">
      <c r="A47179" s="9"/>
    </row>
    <row r="47180">
      <c r="A47180" s="9"/>
    </row>
    <row r="47181">
      <c r="A47181" s="9"/>
    </row>
    <row r="47182">
      <c r="A47182" s="9"/>
    </row>
    <row r="47183">
      <c r="A47183" s="9"/>
    </row>
    <row r="47184">
      <c r="A47184" s="9"/>
    </row>
    <row r="47185">
      <c r="A47185" s="9"/>
    </row>
    <row r="47186">
      <c r="A47186" s="9"/>
    </row>
    <row r="47187">
      <c r="A47187" s="9"/>
    </row>
    <row r="47188">
      <c r="A47188" s="9"/>
    </row>
    <row r="47189">
      <c r="A47189" s="9"/>
    </row>
    <row r="47190">
      <c r="A47190" s="9"/>
    </row>
    <row r="47191">
      <c r="A47191" s="9"/>
    </row>
    <row r="47192">
      <c r="A47192" s="9"/>
    </row>
    <row r="47193">
      <c r="A47193" s="9"/>
    </row>
    <row r="47194">
      <c r="A47194" s="9"/>
    </row>
    <row r="47195">
      <c r="A47195" s="9"/>
    </row>
    <row r="47196">
      <c r="A47196" s="9"/>
    </row>
    <row r="47197">
      <c r="A47197" s="9"/>
    </row>
    <row r="47198">
      <c r="A47198" s="9"/>
    </row>
    <row r="47199">
      <c r="A47199" s="9"/>
    </row>
    <row r="47200">
      <c r="A47200" s="9"/>
    </row>
    <row r="47201">
      <c r="A47201" s="9"/>
    </row>
    <row r="47202">
      <c r="A47202" s="9"/>
    </row>
    <row r="47203">
      <c r="A47203" s="9"/>
    </row>
    <row r="47204">
      <c r="A47204" s="9"/>
    </row>
    <row r="47205">
      <c r="A47205" s="9"/>
    </row>
    <row r="47206">
      <c r="A47206" s="9"/>
    </row>
    <row r="47207">
      <c r="A47207" s="9"/>
    </row>
    <row r="47208">
      <c r="A47208" s="9"/>
    </row>
    <row r="47209">
      <c r="A47209" s="9"/>
    </row>
    <row r="47210">
      <c r="A47210" s="9"/>
    </row>
    <row r="47211">
      <c r="A47211" s="9"/>
    </row>
    <row r="47212">
      <c r="A47212" s="9"/>
    </row>
    <row r="47213">
      <c r="A47213" s="9"/>
    </row>
    <row r="47214">
      <c r="A47214" s="9"/>
    </row>
    <row r="47215">
      <c r="A47215" s="9"/>
    </row>
    <row r="47216">
      <c r="A47216" s="9"/>
    </row>
    <row r="47217">
      <c r="A47217" s="9"/>
    </row>
    <row r="47218">
      <c r="A47218" s="9"/>
    </row>
    <row r="47219">
      <c r="A47219" s="9"/>
    </row>
    <row r="47220">
      <c r="A47220" s="9"/>
    </row>
    <row r="47221">
      <c r="A47221" s="9"/>
    </row>
    <row r="47222">
      <c r="A47222" s="9"/>
    </row>
    <row r="47223">
      <c r="A47223" s="9"/>
    </row>
    <row r="47224">
      <c r="A47224" s="9"/>
    </row>
    <row r="47225">
      <c r="A47225" s="9"/>
    </row>
    <row r="47226">
      <c r="A47226" s="9"/>
    </row>
    <row r="47227">
      <c r="A47227" s="9"/>
    </row>
    <row r="47228">
      <c r="A47228" s="9"/>
    </row>
    <row r="47229">
      <c r="A47229" s="9"/>
    </row>
    <row r="47230">
      <c r="A47230" s="9"/>
    </row>
    <row r="47231">
      <c r="A47231" s="9"/>
    </row>
    <row r="47232">
      <c r="A47232" s="9"/>
    </row>
    <row r="47233">
      <c r="A47233" s="9"/>
    </row>
    <row r="47234">
      <c r="A47234" s="9"/>
    </row>
    <row r="47235">
      <c r="A47235" s="9"/>
    </row>
    <row r="47236">
      <c r="A47236" s="9"/>
    </row>
    <row r="47237">
      <c r="A47237" s="9"/>
    </row>
    <row r="47238">
      <c r="A47238" s="9"/>
    </row>
    <row r="47239">
      <c r="A47239" s="9"/>
    </row>
    <row r="47240">
      <c r="A47240" s="9"/>
    </row>
    <row r="47241">
      <c r="A47241" s="9"/>
    </row>
    <row r="47242">
      <c r="A47242" s="9"/>
    </row>
    <row r="47243">
      <c r="A47243" s="9"/>
    </row>
    <row r="47244">
      <c r="A47244" s="9"/>
    </row>
    <row r="47245">
      <c r="A47245" s="9"/>
    </row>
    <row r="47246">
      <c r="A47246" s="9"/>
    </row>
    <row r="47247">
      <c r="A47247" s="9"/>
    </row>
    <row r="47248">
      <c r="A47248" s="9"/>
    </row>
    <row r="47249">
      <c r="A47249" s="9"/>
    </row>
    <row r="47250">
      <c r="A47250" s="9"/>
    </row>
    <row r="47251">
      <c r="A47251" s="9"/>
    </row>
    <row r="47252">
      <c r="A47252" s="9"/>
    </row>
    <row r="47253">
      <c r="A47253" s="9"/>
    </row>
    <row r="47254">
      <c r="A47254" s="9"/>
    </row>
    <row r="47255">
      <c r="A47255" s="9"/>
    </row>
    <row r="47256">
      <c r="A47256" s="9"/>
    </row>
    <row r="47257">
      <c r="A47257" s="9"/>
    </row>
    <row r="47258">
      <c r="A47258" s="9"/>
    </row>
    <row r="47259">
      <c r="A47259" s="9"/>
    </row>
    <row r="47260">
      <c r="A47260" s="9"/>
    </row>
    <row r="47261">
      <c r="A47261" s="9"/>
    </row>
    <row r="47262">
      <c r="A47262" s="9"/>
    </row>
    <row r="47263">
      <c r="A47263" s="9"/>
    </row>
    <row r="47264">
      <c r="A47264" s="9"/>
    </row>
    <row r="47265">
      <c r="A47265" s="9"/>
    </row>
    <row r="47266">
      <c r="A47266" s="9"/>
    </row>
    <row r="47267">
      <c r="A47267" s="9"/>
    </row>
    <row r="47268">
      <c r="A47268" s="9"/>
    </row>
    <row r="47269">
      <c r="A47269" s="9"/>
    </row>
    <row r="47270">
      <c r="A47270" s="9"/>
    </row>
    <row r="47271">
      <c r="A47271" s="9"/>
    </row>
    <row r="47272">
      <c r="A47272" s="9"/>
    </row>
    <row r="47273">
      <c r="A47273" s="9"/>
    </row>
    <row r="47274">
      <c r="A47274" s="9"/>
    </row>
    <row r="47275">
      <c r="A47275" s="9"/>
    </row>
    <row r="47276">
      <c r="A47276" s="9"/>
    </row>
    <row r="47277">
      <c r="A47277" s="9"/>
    </row>
    <row r="47278">
      <c r="A47278" s="9"/>
    </row>
    <row r="47279">
      <c r="A47279" s="9"/>
    </row>
    <row r="47280">
      <c r="A47280" s="9"/>
    </row>
    <row r="47281">
      <c r="A47281" s="9"/>
    </row>
    <row r="47282">
      <c r="A47282" s="9"/>
    </row>
    <row r="47283">
      <c r="A47283" s="9"/>
    </row>
    <row r="47284">
      <c r="A47284" s="9"/>
    </row>
    <row r="47285">
      <c r="A47285" s="9"/>
    </row>
    <row r="47286">
      <c r="A47286" s="9"/>
    </row>
    <row r="47287">
      <c r="A47287" s="9"/>
    </row>
    <row r="47288">
      <c r="A47288" s="9"/>
    </row>
    <row r="47289">
      <c r="A47289" s="9"/>
    </row>
    <row r="47290">
      <c r="A47290" s="9"/>
    </row>
    <row r="47291">
      <c r="A47291" s="9"/>
    </row>
    <row r="47292">
      <c r="A47292" s="9"/>
    </row>
    <row r="47293">
      <c r="A47293" s="9"/>
    </row>
    <row r="47294">
      <c r="A47294" s="9"/>
    </row>
    <row r="47295">
      <c r="A47295" s="9"/>
    </row>
    <row r="47296">
      <c r="A47296" s="9"/>
    </row>
    <row r="47297">
      <c r="A47297" s="9"/>
    </row>
    <row r="47298">
      <c r="A47298" s="9"/>
    </row>
    <row r="47299">
      <c r="A47299" s="9"/>
    </row>
    <row r="47300">
      <c r="A47300" s="9"/>
    </row>
    <row r="47301">
      <c r="A47301" s="9"/>
    </row>
    <row r="47302">
      <c r="A47302" s="9"/>
    </row>
    <row r="47303">
      <c r="A47303" s="9"/>
    </row>
    <row r="47304">
      <c r="A47304" s="9"/>
    </row>
    <row r="47305">
      <c r="A47305" s="9"/>
    </row>
    <row r="47306">
      <c r="A47306" s="9"/>
    </row>
    <row r="47307">
      <c r="A47307" s="9"/>
    </row>
    <row r="47308">
      <c r="A47308" s="9"/>
    </row>
    <row r="47309">
      <c r="A47309" s="9"/>
    </row>
    <row r="47310">
      <c r="A47310" s="9"/>
    </row>
    <row r="47311">
      <c r="A47311" s="9"/>
    </row>
    <row r="47312">
      <c r="A47312" s="9"/>
    </row>
    <row r="47313">
      <c r="A47313" s="9"/>
    </row>
    <row r="47314">
      <c r="A47314" s="9"/>
    </row>
    <row r="47315">
      <c r="A47315" s="9"/>
    </row>
    <row r="47316">
      <c r="A47316" s="9"/>
    </row>
    <row r="47317">
      <c r="A47317" s="9"/>
    </row>
    <row r="47318">
      <c r="A47318" s="9"/>
    </row>
    <row r="47319">
      <c r="A47319" s="9"/>
    </row>
    <row r="47320">
      <c r="A47320" s="9"/>
    </row>
    <row r="47321">
      <c r="A47321" s="9"/>
    </row>
    <row r="47322">
      <c r="A47322" s="9"/>
    </row>
    <row r="47323">
      <c r="A47323" s="9"/>
    </row>
    <row r="47324">
      <c r="A47324" s="9"/>
    </row>
    <row r="47325">
      <c r="A47325" s="9"/>
    </row>
    <row r="47326">
      <c r="A47326" s="9"/>
    </row>
    <row r="47327">
      <c r="A47327" s="9"/>
    </row>
    <row r="47328">
      <c r="A47328" s="9"/>
    </row>
    <row r="47329">
      <c r="A47329" s="9"/>
    </row>
    <row r="47330">
      <c r="A47330" s="9"/>
    </row>
    <row r="47331">
      <c r="A47331" s="9"/>
    </row>
    <row r="47332">
      <c r="A47332" s="9"/>
    </row>
    <row r="47333">
      <c r="A47333" s="9"/>
    </row>
    <row r="47334">
      <c r="A47334" s="9"/>
    </row>
    <row r="47335">
      <c r="A47335" s="9"/>
    </row>
    <row r="47336">
      <c r="A47336" s="9"/>
    </row>
    <row r="47337">
      <c r="A47337" s="9"/>
    </row>
    <row r="47338">
      <c r="A47338" s="9"/>
    </row>
    <row r="47339">
      <c r="A47339" s="9"/>
    </row>
    <row r="47340">
      <c r="A47340" s="9"/>
    </row>
    <row r="47341">
      <c r="A47341" s="9"/>
    </row>
    <row r="47342">
      <c r="A47342" s="9"/>
    </row>
    <row r="47343">
      <c r="A47343" s="9"/>
    </row>
    <row r="47344">
      <c r="A47344" s="9"/>
    </row>
    <row r="47345">
      <c r="A47345" s="9"/>
    </row>
    <row r="47346">
      <c r="A47346" s="9"/>
    </row>
    <row r="47347">
      <c r="A47347" s="9"/>
    </row>
    <row r="47348">
      <c r="A47348" s="9"/>
    </row>
    <row r="47349">
      <c r="A47349" s="9"/>
    </row>
    <row r="47350">
      <c r="A47350" s="9"/>
    </row>
    <row r="47351">
      <c r="A47351" s="9"/>
    </row>
    <row r="47352">
      <c r="A47352" s="9"/>
    </row>
    <row r="47353">
      <c r="A47353" s="9"/>
    </row>
    <row r="47354">
      <c r="A47354" s="9"/>
    </row>
    <row r="47355">
      <c r="A47355" s="9"/>
    </row>
    <row r="47356">
      <c r="A47356" s="9"/>
    </row>
    <row r="47357">
      <c r="A47357" s="9"/>
    </row>
    <row r="47358">
      <c r="A47358" s="9"/>
    </row>
    <row r="47359">
      <c r="A47359" s="9"/>
    </row>
    <row r="47360">
      <c r="A47360" s="9"/>
    </row>
    <row r="47361">
      <c r="A47361" s="9"/>
    </row>
    <row r="47362">
      <c r="A47362" s="9"/>
    </row>
    <row r="47363">
      <c r="A47363" s="9"/>
    </row>
    <row r="47364">
      <c r="A47364" s="9"/>
    </row>
    <row r="47365">
      <c r="A47365" s="9"/>
    </row>
    <row r="47366">
      <c r="A47366" s="9"/>
    </row>
    <row r="47367">
      <c r="A47367" s="9"/>
    </row>
    <row r="47368">
      <c r="A47368" s="9"/>
    </row>
    <row r="47369">
      <c r="A47369" s="9"/>
    </row>
    <row r="47370">
      <c r="A47370" s="9"/>
    </row>
    <row r="47371">
      <c r="A47371" s="9"/>
    </row>
    <row r="47372">
      <c r="A47372" s="9"/>
    </row>
    <row r="47373">
      <c r="A47373" s="9"/>
    </row>
    <row r="47374">
      <c r="A47374" s="9"/>
    </row>
    <row r="47375">
      <c r="A47375" s="9"/>
    </row>
    <row r="47376">
      <c r="A47376" s="9"/>
    </row>
    <row r="47377">
      <c r="A47377" s="9"/>
    </row>
    <row r="47378">
      <c r="A47378" s="9"/>
    </row>
    <row r="47379">
      <c r="A47379" s="9"/>
    </row>
    <row r="47380">
      <c r="A47380" s="9"/>
    </row>
    <row r="47381">
      <c r="A47381" s="9"/>
    </row>
    <row r="47382">
      <c r="A47382" s="9"/>
    </row>
    <row r="47383">
      <c r="A47383" s="9"/>
    </row>
    <row r="47384">
      <c r="A47384" s="9"/>
    </row>
    <row r="47385">
      <c r="A47385" s="9"/>
    </row>
    <row r="47386">
      <c r="A47386" s="9"/>
    </row>
    <row r="47387">
      <c r="A47387" s="9"/>
    </row>
    <row r="47388">
      <c r="A47388" s="9"/>
    </row>
    <row r="47389">
      <c r="A47389" s="9"/>
    </row>
    <row r="47390">
      <c r="A47390" s="9"/>
    </row>
    <row r="47391">
      <c r="A47391" s="9"/>
    </row>
    <row r="47392">
      <c r="A47392" s="9"/>
    </row>
    <row r="47393">
      <c r="A47393" s="9"/>
    </row>
    <row r="47394">
      <c r="A47394" s="9"/>
    </row>
    <row r="47395">
      <c r="A47395" s="9"/>
    </row>
    <row r="47396">
      <c r="A47396" s="9"/>
    </row>
    <row r="47397">
      <c r="A47397" s="9"/>
    </row>
    <row r="47398">
      <c r="A47398" s="9"/>
    </row>
    <row r="47399">
      <c r="A47399" s="9"/>
    </row>
    <row r="47400">
      <c r="A47400" s="9"/>
    </row>
    <row r="47401">
      <c r="A47401" s="9"/>
    </row>
    <row r="47402">
      <c r="A47402" s="9"/>
    </row>
    <row r="47403">
      <c r="A47403" s="9"/>
    </row>
    <row r="47404">
      <c r="A47404" s="9"/>
    </row>
    <row r="47405">
      <c r="A47405" s="9"/>
    </row>
    <row r="47406">
      <c r="A47406" s="9"/>
    </row>
    <row r="47407">
      <c r="A47407" s="9"/>
    </row>
    <row r="47408">
      <c r="A47408" s="9"/>
    </row>
    <row r="47409">
      <c r="A47409" s="9"/>
    </row>
    <row r="47410">
      <c r="A47410" s="9"/>
    </row>
    <row r="47411">
      <c r="A47411" s="9"/>
    </row>
    <row r="47412">
      <c r="A47412" s="9"/>
    </row>
    <row r="47413">
      <c r="A47413" s="9"/>
    </row>
    <row r="47414">
      <c r="A47414" s="9"/>
    </row>
    <row r="47415">
      <c r="A47415" s="9"/>
    </row>
    <row r="47416">
      <c r="A47416" s="9"/>
    </row>
    <row r="47417">
      <c r="A47417" s="9"/>
    </row>
    <row r="47418">
      <c r="A47418" s="9"/>
    </row>
    <row r="47419">
      <c r="A47419" s="9"/>
    </row>
    <row r="47420">
      <c r="A47420" s="9"/>
    </row>
    <row r="47421">
      <c r="A47421" s="9"/>
    </row>
    <row r="47422">
      <c r="A47422" s="9"/>
    </row>
    <row r="47423">
      <c r="A47423" s="9"/>
    </row>
    <row r="47424">
      <c r="A47424" s="9"/>
    </row>
    <row r="47425">
      <c r="A47425" s="9"/>
    </row>
    <row r="47426">
      <c r="A47426" s="9"/>
    </row>
    <row r="47427">
      <c r="A47427" s="9"/>
    </row>
    <row r="47428">
      <c r="A47428" s="9"/>
    </row>
    <row r="47429">
      <c r="A47429" s="9"/>
    </row>
    <row r="47430">
      <c r="A47430" s="9"/>
    </row>
    <row r="47431">
      <c r="A47431" s="9"/>
    </row>
    <row r="47432">
      <c r="A47432" s="9"/>
    </row>
    <row r="47433">
      <c r="A47433" s="9"/>
    </row>
    <row r="47434">
      <c r="A47434" s="9"/>
    </row>
    <row r="47435">
      <c r="A47435" s="9"/>
    </row>
    <row r="47436">
      <c r="A47436" s="9"/>
    </row>
    <row r="47437">
      <c r="A47437" s="9"/>
    </row>
    <row r="47438">
      <c r="A47438" s="9"/>
    </row>
    <row r="47439">
      <c r="A47439" s="9"/>
    </row>
    <row r="47440">
      <c r="A47440" s="9"/>
    </row>
    <row r="47441">
      <c r="A47441" s="9"/>
    </row>
    <row r="47442">
      <c r="A47442" s="9"/>
    </row>
    <row r="47443">
      <c r="A47443" s="9"/>
    </row>
    <row r="47444">
      <c r="A47444" s="9"/>
    </row>
    <row r="47445">
      <c r="A47445" s="9"/>
    </row>
    <row r="47446">
      <c r="A47446" s="9"/>
    </row>
    <row r="47447">
      <c r="A47447" s="9"/>
    </row>
    <row r="47448">
      <c r="A47448" s="9"/>
    </row>
    <row r="47449">
      <c r="A47449" s="9"/>
    </row>
    <row r="47450">
      <c r="A47450" s="9"/>
    </row>
    <row r="47451">
      <c r="A47451" s="9"/>
    </row>
    <row r="47452">
      <c r="A47452" s="9"/>
    </row>
    <row r="47453">
      <c r="A47453" s="9"/>
    </row>
    <row r="47454">
      <c r="A47454" s="9"/>
    </row>
    <row r="47455">
      <c r="A47455" s="9"/>
    </row>
    <row r="47456">
      <c r="A47456" s="9"/>
    </row>
    <row r="47457">
      <c r="A47457" s="9"/>
    </row>
    <row r="47458">
      <c r="A47458" s="9"/>
    </row>
    <row r="47459">
      <c r="A47459" s="9"/>
    </row>
    <row r="47460">
      <c r="A47460" s="9"/>
    </row>
    <row r="47461">
      <c r="A47461" s="9"/>
    </row>
    <row r="47462">
      <c r="A47462" s="9"/>
    </row>
    <row r="47463">
      <c r="A47463" s="9"/>
    </row>
    <row r="47464">
      <c r="A47464" s="9"/>
    </row>
    <row r="47465">
      <c r="A47465" s="9"/>
    </row>
    <row r="47466">
      <c r="A47466" s="9"/>
    </row>
    <row r="47467">
      <c r="A47467" s="9"/>
    </row>
    <row r="47468">
      <c r="A47468" s="9"/>
    </row>
    <row r="47469">
      <c r="A47469" s="9"/>
    </row>
    <row r="47470">
      <c r="A47470" s="9"/>
    </row>
    <row r="47471">
      <c r="A47471" s="9"/>
    </row>
    <row r="47472">
      <c r="A47472" s="9"/>
    </row>
    <row r="47473">
      <c r="A47473" s="9"/>
    </row>
    <row r="47474">
      <c r="A47474" s="9"/>
    </row>
    <row r="47475">
      <c r="A47475" s="9"/>
    </row>
    <row r="47476">
      <c r="A47476" s="9"/>
    </row>
    <row r="47477">
      <c r="A47477" s="9"/>
    </row>
    <row r="47478">
      <c r="A47478" s="9"/>
    </row>
    <row r="47479">
      <c r="A47479" s="9"/>
    </row>
    <row r="47480">
      <c r="A47480" s="9"/>
    </row>
    <row r="47481">
      <c r="A47481" s="9"/>
    </row>
    <row r="47482">
      <c r="A47482" s="9"/>
    </row>
    <row r="47483">
      <c r="A47483" s="9"/>
    </row>
    <row r="47484">
      <c r="A47484" s="9"/>
    </row>
    <row r="47485">
      <c r="A47485" s="9"/>
    </row>
    <row r="47486">
      <c r="A47486" s="9"/>
    </row>
    <row r="47487">
      <c r="A47487" s="9"/>
    </row>
    <row r="47488">
      <c r="A47488" s="9"/>
    </row>
    <row r="47489">
      <c r="A47489" s="9"/>
    </row>
    <row r="47490">
      <c r="A47490" s="9"/>
    </row>
    <row r="47491">
      <c r="A47491" s="9"/>
    </row>
    <row r="47492">
      <c r="A47492" s="9"/>
    </row>
    <row r="47493">
      <c r="A47493" s="9"/>
    </row>
    <row r="47494">
      <c r="A47494" s="9"/>
    </row>
    <row r="47495">
      <c r="A47495" s="9"/>
    </row>
    <row r="47496">
      <c r="A47496" s="9"/>
    </row>
    <row r="47497">
      <c r="A47497" s="9"/>
    </row>
    <row r="47498">
      <c r="A47498" s="9"/>
    </row>
    <row r="47499">
      <c r="A47499" s="9"/>
    </row>
    <row r="47500">
      <c r="A47500" s="9"/>
    </row>
    <row r="47501">
      <c r="A47501" s="9"/>
    </row>
    <row r="47502">
      <c r="A47502" s="9"/>
    </row>
    <row r="47503">
      <c r="A47503" s="9"/>
    </row>
    <row r="47504">
      <c r="A47504" s="9"/>
    </row>
    <row r="47505">
      <c r="A47505" s="9"/>
    </row>
    <row r="47506">
      <c r="A47506" s="9"/>
    </row>
    <row r="47507">
      <c r="A47507" s="9"/>
    </row>
    <row r="47508">
      <c r="A47508" s="9"/>
    </row>
    <row r="47509">
      <c r="A47509" s="9"/>
    </row>
    <row r="47510">
      <c r="A47510" s="9"/>
    </row>
    <row r="47511">
      <c r="A47511" s="9"/>
    </row>
    <row r="47512">
      <c r="A47512" s="9"/>
    </row>
    <row r="47513">
      <c r="A47513" s="9"/>
    </row>
    <row r="47514">
      <c r="A47514" s="9"/>
    </row>
    <row r="47515">
      <c r="A47515" s="9"/>
    </row>
    <row r="47516">
      <c r="A47516" s="9"/>
    </row>
    <row r="47517">
      <c r="A47517" s="9"/>
    </row>
    <row r="47518">
      <c r="A47518" s="9"/>
    </row>
    <row r="47519">
      <c r="A47519" s="9"/>
    </row>
    <row r="47520">
      <c r="A47520" s="9"/>
    </row>
    <row r="47521">
      <c r="A47521" s="9"/>
    </row>
    <row r="47522">
      <c r="A47522" s="9"/>
    </row>
    <row r="47523">
      <c r="A47523" s="9"/>
    </row>
    <row r="47524">
      <c r="A47524" s="9"/>
    </row>
    <row r="47525">
      <c r="A47525" s="9"/>
    </row>
    <row r="47526">
      <c r="A47526" s="9"/>
    </row>
    <row r="47527">
      <c r="A47527" s="9"/>
    </row>
    <row r="47528">
      <c r="A47528" s="9"/>
    </row>
    <row r="47529">
      <c r="A47529" s="9"/>
    </row>
    <row r="47530">
      <c r="A47530" s="9"/>
    </row>
    <row r="47531">
      <c r="A47531" s="9"/>
    </row>
    <row r="47532">
      <c r="A47532" s="9"/>
    </row>
    <row r="47533">
      <c r="A47533" s="9"/>
    </row>
    <row r="47534">
      <c r="A47534" s="9"/>
    </row>
    <row r="47535">
      <c r="A47535" s="9"/>
    </row>
    <row r="47536">
      <c r="A47536" s="9"/>
    </row>
    <row r="47537">
      <c r="A47537" s="9"/>
    </row>
    <row r="47538">
      <c r="A47538" s="9"/>
    </row>
    <row r="47539">
      <c r="A47539" s="9"/>
    </row>
    <row r="47540">
      <c r="A47540" s="9"/>
    </row>
    <row r="47541">
      <c r="A47541" s="9"/>
    </row>
    <row r="47542">
      <c r="A47542" s="9"/>
    </row>
    <row r="47543">
      <c r="A47543" s="9"/>
    </row>
    <row r="47544">
      <c r="A47544" s="9"/>
    </row>
    <row r="47545">
      <c r="A47545" s="9"/>
    </row>
    <row r="47546">
      <c r="A47546" s="9"/>
    </row>
    <row r="47547">
      <c r="A47547" s="9"/>
    </row>
    <row r="47548">
      <c r="A47548" s="9"/>
    </row>
    <row r="47549">
      <c r="A47549" s="9"/>
    </row>
    <row r="47550">
      <c r="A47550" s="9"/>
    </row>
    <row r="47551">
      <c r="A47551" s="9"/>
    </row>
    <row r="47552">
      <c r="A47552" s="9"/>
    </row>
    <row r="47553">
      <c r="A47553" s="9"/>
    </row>
    <row r="47554">
      <c r="A47554" s="9"/>
    </row>
    <row r="47555">
      <c r="A47555" s="9"/>
    </row>
    <row r="47556">
      <c r="A47556" s="9"/>
    </row>
    <row r="47557">
      <c r="A47557" s="9"/>
    </row>
    <row r="47558">
      <c r="A47558" s="9"/>
    </row>
    <row r="47559">
      <c r="A47559" s="9"/>
    </row>
    <row r="47560">
      <c r="A47560" s="9"/>
    </row>
    <row r="47561">
      <c r="A47561" s="9"/>
    </row>
    <row r="47562">
      <c r="A47562" s="9"/>
    </row>
    <row r="47563">
      <c r="A47563" s="9"/>
    </row>
    <row r="47564">
      <c r="A47564" s="9"/>
    </row>
    <row r="47565">
      <c r="A47565" s="9"/>
    </row>
    <row r="47566">
      <c r="A47566" s="9"/>
    </row>
    <row r="47567">
      <c r="A47567" s="9"/>
    </row>
    <row r="47568">
      <c r="A47568" s="9"/>
    </row>
    <row r="47569">
      <c r="A47569" s="9"/>
    </row>
    <row r="47570">
      <c r="A47570" s="9"/>
    </row>
    <row r="47571">
      <c r="A47571" s="9"/>
    </row>
    <row r="47572">
      <c r="A47572" s="9"/>
    </row>
    <row r="47573">
      <c r="A47573" s="9"/>
    </row>
    <row r="47574">
      <c r="A47574" s="9"/>
    </row>
    <row r="47575">
      <c r="A47575" s="9"/>
    </row>
    <row r="47576">
      <c r="A47576" s="9"/>
    </row>
    <row r="47577">
      <c r="A47577" s="9"/>
    </row>
    <row r="47578">
      <c r="A47578" s="9"/>
    </row>
    <row r="47579">
      <c r="A47579" s="9"/>
    </row>
    <row r="47580">
      <c r="A47580" s="9"/>
    </row>
    <row r="47581">
      <c r="A47581" s="9"/>
    </row>
    <row r="47582">
      <c r="A47582" s="9"/>
    </row>
    <row r="47583">
      <c r="A47583" s="9"/>
    </row>
    <row r="47584">
      <c r="A47584" s="9"/>
    </row>
    <row r="47585">
      <c r="A47585" s="9"/>
    </row>
    <row r="47586">
      <c r="A47586" s="9"/>
    </row>
    <row r="47587">
      <c r="A47587" s="9"/>
    </row>
    <row r="47588">
      <c r="A47588" s="9"/>
    </row>
    <row r="47589">
      <c r="A47589" s="9"/>
    </row>
    <row r="47590">
      <c r="A47590" s="9"/>
    </row>
    <row r="47591">
      <c r="A47591" s="9"/>
    </row>
    <row r="47592">
      <c r="A47592" s="9"/>
    </row>
    <row r="47593">
      <c r="A47593" s="9"/>
    </row>
    <row r="47594">
      <c r="A47594" s="9"/>
    </row>
    <row r="47595">
      <c r="A47595" s="9"/>
    </row>
    <row r="47596">
      <c r="A47596" s="9"/>
    </row>
    <row r="47597">
      <c r="A47597" s="9"/>
    </row>
    <row r="47598">
      <c r="A47598" s="9"/>
    </row>
    <row r="47599">
      <c r="A47599" s="9"/>
    </row>
    <row r="47600">
      <c r="A47600" s="9"/>
    </row>
    <row r="47601">
      <c r="A47601" s="9"/>
    </row>
    <row r="47602">
      <c r="A47602" s="9"/>
    </row>
    <row r="47603">
      <c r="A47603" s="9"/>
    </row>
    <row r="47604">
      <c r="A47604" s="9"/>
    </row>
    <row r="47605">
      <c r="A47605" s="9"/>
    </row>
    <row r="47606">
      <c r="A47606" s="9"/>
    </row>
    <row r="47607">
      <c r="A47607" s="9"/>
    </row>
    <row r="47608">
      <c r="A47608" s="9"/>
    </row>
    <row r="47609">
      <c r="A47609" s="9"/>
    </row>
    <row r="47610">
      <c r="A47610" s="9"/>
    </row>
    <row r="47611">
      <c r="A47611" s="9"/>
    </row>
    <row r="47612">
      <c r="A47612" s="9"/>
    </row>
    <row r="47613">
      <c r="A47613" s="9"/>
    </row>
    <row r="47614">
      <c r="A47614" s="9"/>
    </row>
    <row r="47615">
      <c r="A47615" s="9"/>
    </row>
    <row r="47616">
      <c r="A47616" s="9"/>
    </row>
    <row r="47617">
      <c r="A47617" s="9"/>
    </row>
    <row r="47618">
      <c r="A47618" s="9"/>
    </row>
    <row r="47619">
      <c r="A47619" s="9"/>
    </row>
    <row r="47620">
      <c r="A47620" s="9"/>
    </row>
    <row r="47621">
      <c r="A47621" s="9"/>
    </row>
    <row r="47622">
      <c r="A47622" s="9"/>
    </row>
    <row r="47623">
      <c r="A47623" s="9"/>
    </row>
    <row r="47624">
      <c r="A47624" s="9"/>
    </row>
    <row r="47625">
      <c r="A47625" s="9"/>
    </row>
    <row r="47626">
      <c r="A47626" s="9"/>
    </row>
    <row r="47627">
      <c r="A47627" s="9"/>
    </row>
    <row r="47628">
      <c r="A47628" s="9"/>
    </row>
    <row r="47629">
      <c r="A47629" s="9"/>
    </row>
    <row r="47630">
      <c r="A47630" s="9"/>
    </row>
    <row r="47631">
      <c r="A47631" s="9"/>
    </row>
    <row r="47632">
      <c r="A47632" s="9"/>
    </row>
    <row r="47633">
      <c r="A47633" s="9"/>
    </row>
    <row r="47634">
      <c r="A47634" s="9"/>
    </row>
    <row r="47635">
      <c r="A47635" s="9"/>
    </row>
    <row r="47636">
      <c r="A47636" s="9"/>
    </row>
    <row r="47637">
      <c r="A47637" s="9"/>
    </row>
    <row r="47638">
      <c r="A47638" s="9"/>
    </row>
    <row r="47639">
      <c r="A47639" s="9"/>
    </row>
    <row r="47640">
      <c r="A47640" s="9"/>
    </row>
    <row r="47641">
      <c r="A47641" s="9"/>
    </row>
    <row r="47642">
      <c r="A47642" s="9"/>
    </row>
    <row r="47643">
      <c r="A47643" s="9"/>
    </row>
    <row r="47644">
      <c r="A47644" s="9"/>
    </row>
    <row r="47645">
      <c r="A47645" s="9"/>
    </row>
    <row r="47646">
      <c r="A47646" s="9"/>
    </row>
    <row r="47647">
      <c r="A47647" s="9"/>
    </row>
    <row r="47648">
      <c r="A47648" s="9"/>
    </row>
    <row r="47649">
      <c r="A47649" s="9"/>
    </row>
    <row r="47650">
      <c r="A47650" s="9"/>
    </row>
    <row r="47651">
      <c r="A47651" s="9"/>
    </row>
    <row r="47652">
      <c r="A47652" s="9"/>
    </row>
    <row r="47653">
      <c r="A47653" s="9"/>
    </row>
    <row r="47654">
      <c r="A47654" s="9"/>
    </row>
    <row r="47655">
      <c r="A47655" s="9"/>
    </row>
    <row r="47656">
      <c r="A47656" s="9"/>
    </row>
    <row r="47657">
      <c r="A47657" s="9"/>
    </row>
    <row r="47658">
      <c r="A47658" s="9"/>
    </row>
    <row r="47659">
      <c r="A47659" s="9"/>
    </row>
    <row r="47660">
      <c r="A47660" s="9"/>
    </row>
    <row r="47661">
      <c r="A47661" s="9"/>
    </row>
    <row r="47662">
      <c r="A47662" s="9"/>
    </row>
    <row r="47663">
      <c r="A47663" s="9"/>
    </row>
    <row r="47664">
      <c r="A47664" s="9"/>
    </row>
    <row r="47665">
      <c r="A47665" s="9"/>
    </row>
    <row r="47666">
      <c r="A47666" s="9"/>
    </row>
    <row r="47667">
      <c r="A47667" s="9"/>
    </row>
    <row r="47668">
      <c r="A47668" s="9"/>
    </row>
    <row r="47669">
      <c r="A47669" s="9"/>
    </row>
    <row r="47670">
      <c r="A47670" s="9"/>
    </row>
    <row r="47671">
      <c r="A47671" s="9"/>
    </row>
    <row r="47672">
      <c r="A47672" s="9"/>
    </row>
    <row r="47673">
      <c r="A47673" s="9"/>
    </row>
    <row r="47674">
      <c r="A47674" s="9"/>
    </row>
    <row r="47675">
      <c r="A47675" s="9"/>
    </row>
    <row r="47676">
      <c r="A47676" s="9"/>
    </row>
    <row r="47677">
      <c r="A47677" s="9"/>
    </row>
    <row r="47678">
      <c r="A47678" s="9"/>
    </row>
    <row r="47679">
      <c r="A47679" s="9"/>
    </row>
    <row r="47680">
      <c r="A47680" s="9"/>
    </row>
    <row r="47681">
      <c r="A47681" s="9"/>
    </row>
    <row r="47682">
      <c r="A47682" s="9"/>
    </row>
    <row r="47683">
      <c r="A47683" s="9"/>
    </row>
    <row r="47684">
      <c r="A47684" s="9"/>
    </row>
    <row r="47685">
      <c r="A47685" s="9"/>
    </row>
    <row r="47686">
      <c r="A47686" s="9"/>
    </row>
    <row r="47687">
      <c r="A47687" s="9"/>
    </row>
    <row r="47688">
      <c r="A47688" s="9"/>
    </row>
    <row r="47689">
      <c r="A47689" s="9"/>
    </row>
    <row r="47690">
      <c r="A47690" s="9"/>
    </row>
    <row r="47691">
      <c r="A47691" s="9"/>
    </row>
    <row r="47692">
      <c r="A47692" s="9"/>
    </row>
    <row r="47693">
      <c r="A47693" s="9"/>
    </row>
    <row r="47694">
      <c r="A47694" s="9"/>
    </row>
    <row r="47695">
      <c r="A47695" s="9"/>
    </row>
    <row r="47696">
      <c r="A47696" s="9"/>
    </row>
    <row r="47697">
      <c r="A47697" s="9"/>
    </row>
    <row r="47698">
      <c r="A47698" s="9"/>
    </row>
    <row r="47699">
      <c r="A47699" s="9"/>
    </row>
    <row r="47700">
      <c r="A47700" s="9"/>
    </row>
    <row r="47701">
      <c r="A47701" s="9"/>
    </row>
    <row r="47702">
      <c r="A47702" s="9"/>
    </row>
    <row r="47703">
      <c r="A47703" s="9"/>
    </row>
    <row r="47704">
      <c r="A47704" s="9"/>
    </row>
    <row r="47705">
      <c r="A47705" s="9"/>
    </row>
    <row r="47706">
      <c r="A47706" s="9"/>
    </row>
    <row r="47707">
      <c r="A47707" s="9"/>
    </row>
    <row r="47708">
      <c r="A47708" s="9"/>
    </row>
    <row r="47709">
      <c r="A47709" s="9"/>
    </row>
    <row r="47710">
      <c r="A47710" s="9"/>
    </row>
    <row r="47711">
      <c r="A47711" s="9"/>
    </row>
    <row r="47712">
      <c r="A47712" s="9"/>
    </row>
    <row r="47713">
      <c r="A47713" s="9"/>
    </row>
    <row r="47714">
      <c r="A47714" s="9"/>
    </row>
    <row r="47715">
      <c r="A47715" s="9"/>
    </row>
    <row r="47716">
      <c r="A47716" s="9"/>
    </row>
    <row r="47717">
      <c r="A47717" s="9"/>
    </row>
    <row r="47718">
      <c r="A47718" s="9"/>
    </row>
    <row r="47719">
      <c r="A47719" s="9"/>
    </row>
    <row r="47720">
      <c r="A47720" s="9"/>
    </row>
    <row r="47721">
      <c r="A47721" s="9"/>
    </row>
    <row r="47722">
      <c r="A47722" s="9"/>
    </row>
    <row r="47723">
      <c r="A47723" s="9"/>
    </row>
    <row r="47724">
      <c r="A47724" s="9"/>
    </row>
    <row r="47725">
      <c r="A47725" s="9"/>
    </row>
    <row r="47726">
      <c r="A47726" s="9"/>
    </row>
    <row r="47727">
      <c r="A47727" s="9"/>
    </row>
    <row r="47728">
      <c r="A47728" s="9"/>
    </row>
    <row r="47729">
      <c r="A47729" s="9"/>
    </row>
    <row r="47730">
      <c r="A47730" s="9"/>
    </row>
    <row r="47731">
      <c r="A47731" s="9"/>
    </row>
    <row r="47732">
      <c r="A47732" s="9"/>
    </row>
    <row r="47733">
      <c r="A47733" s="9"/>
    </row>
    <row r="47734">
      <c r="A47734" s="9"/>
    </row>
    <row r="47735">
      <c r="A47735" s="9"/>
    </row>
    <row r="47736">
      <c r="A47736" s="9"/>
    </row>
    <row r="47737">
      <c r="A47737" s="9"/>
    </row>
    <row r="47738">
      <c r="A47738" s="9"/>
    </row>
    <row r="47739">
      <c r="A47739" s="9"/>
    </row>
    <row r="47740">
      <c r="A47740" s="9"/>
    </row>
    <row r="47741">
      <c r="A47741" s="9"/>
    </row>
    <row r="47742">
      <c r="A47742" s="9"/>
    </row>
    <row r="47743">
      <c r="A47743" s="9"/>
    </row>
    <row r="47744">
      <c r="A47744" s="9"/>
    </row>
    <row r="47745">
      <c r="A47745" s="9"/>
    </row>
    <row r="47746">
      <c r="A47746" s="9"/>
    </row>
    <row r="47747">
      <c r="A47747" s="9"/>
    </row>
    <row r="47748">
      <c r="A47748" s="9"/>
    </row>
    <row r="47749">
      <c r="A47749" s="9"/>
    </row>
    <row r="47750">
      <c r="A47750" s="9"/>
    </row>
    <row r="47751">
      <c r="A47751" s="9"/>
    </row>
    <row r="47752">
      <c r="A47752" s="9"/>
    </row>
    <row r="47753">
      <c r="A47753" s="9"/>
    </row>
    <row r="47754">
      <c r="A47754" s="9"/>
    </row>
    <row r="47755">
      <c r="A47755" s="9"/>
    </row>
    <row r="47756">
      <c r="A47756" s="9"/>
    </row>
    <row r="47757">
      <c r="A47757" s="9"/>
    </row>
    <row r="47758">
      <c r="A47758" s="9"/>
    </row>
    <row r="47759">
      <c r="A47759" s="9"/>
    </row>
    <row r="47760">
      <c r="A47760" s="9"/>
    </row>
    <row r="47761">
      <c r="A47761" s="9"/>
    </row>
    <row r="47762">
      <c r="A47762" s="9"/>
    </row>
    <row r="47763">
      <c r="A47763" s="9"/>
    </row>
    <row r="47764">
      <c r="A47764" s="9"/>
    </row>
    <row r="47765">
      <c r="A47765" s="9"/>
    </row>
    <row r="47766">
      <c r="A47766" s="9"/>
    </row>
    <row r="47767">
      <c r="A47767" s="9"/>
    </row>
    <row r="47768">
      <c r="A47768" s="9"/>
    </row>
    <row r="47769">
      <c r="A47769" s="9"/>
    </row>
    <row r="47770">
      <c r="A47770" s="9"/>
    </row>
    <row r="47771">
      <c r="A47771" s="9"/>
    </row>
    <row r="47772">
      <c r="A47772" s="9"/>
    </row>
    <row r="47773">
      <c r="A47773" s="9"/>
    </row>
    <row r="47774">
      <c r="A47774" s="9"/>
    </row>
    <row r="47775">
      <c r="A47775" s="9"/>
    </row>
    <row r="47776">
      <c r="A47776" s="9"/>
    </row>
    <row r="47777">
      <c r="A47777" s="9"/>
    </row>
    <row r="47778">
      <c r="A47778" s="9"/>
    </row>
    <row r="47779">
      <c r="A47779" s="9"/>
    </row>
    <row r="47780">
      <c r="A47780" s="9"/>
    </row>
    <row r="47781">
      <c r="A47781" s="9"/>
    </row>
    <row r="47782">
      <c r="A47782" s="9"/>
    </row>
    <row r="47783">
      <c r="A47783" s="9"/>
    </row>
    <row r="47784">
      <c r="A47784" s="9"/>
    </row>
    <row r="47785">
      <c r="A47785" s="9"/>
    </row>
    <row r="47786">
      <c r="A47786" s="9"/>
    </row>
    <row r="47787">
      <c r="A47787" s="9"/>
    </row>
    <row r="47788">
      <c r="A47788" s="9"/>
    </row>
    <row r="47789">
      <c r="A47789" s="9"/>
    </row>
    <row r="47790">
      <c r="A47790" s="9"/>
    </row>
    <row r="47791">
      <c r="A47791" s="9"/>
    </row>
    <row r="47792">
      <c r="A47792" s="9"/>
    </row>
    <row r="47793">
      <c r="A47793" s="9"/>
    </row>
    <row r="47794">
      <c r="A47794" s="9"/>
    </row>
    <row r="47795">
      <c r="A47795" s="9"/>
    </row>
    <row r="47796">
      <c r="A47796" s="9"/>
    </row>
    <row r="47797">
      <c r="A47797" s="9"/>
    </row>
    <row r="47798">
      <c r="A47798" s="9"/>
    </row>
    <row r="47799">
      <c r="A47799" s="9"/>
    </row>
    <row r="47800">
      <c r="A47800" s="9"/>
    </row>
    <row r="47801">
      <c r="A47801" s="9"/>
    </row>
    <row r="47802">
      <c r="A47802" s="9"/>
    </row>
    <row r="47803">
      <c r="A47803" s="9"/>
    </row>
    <row r="47804">
      <c r="A47804" s="9"/>
    </row>
    <row r="47805">
      <c r="A47805" s="9"/>
    </row>
    <row r="47806">
      <c r="A47806" s="9"/>
    </row>
    <row r="47807">
      <c r="A47807" s="9"/>
    </row>
    <row r="47808">
      <c r="A47808" s="9"/>
    </row>
    <row r="47809">
      <c r="A47809" s="9"/>
    </row>
    <row r="47810">
      <c r="A47810" s="9"/>
    </row>
    <row r="47811">
      <c r="A47811" s="9"/>
    </row>
    <row r="47812">
      <c r="A47812" s="9"/>
    </row>
    <row r="47813">
      <c r="A47813" s="9"/>
    </row>
    <row r="47814">
      <c r="A47814" s="9"/>
    </row>
    <row r="47815">
      <c r="A47815" s="9"/>
    </row>
    <row r="47816">
      <c r="A47816" s="9"/>
    </row>
    <row r="47817">
      <c r="A47817" s="9"/>
    </row>
    <row r="47818">
      <c r="A47818" s="9"/>
    </row>
    <row r="47819">
      <c r="A47819" s="9"/>
    </row>
    <row r="47820">
      <c r="A47820" s="9"/>
    </row>
    <row r="47821">
      <c r="A47821" s="9"/>
    </row>
    <row r="47822">
      <c r="A47822" s="9"/>
    </row>
    <row r="47823">
      <c r="A47823" s="9"/>
    </row>
    <row r="47824">
      <c r="A47824" s="9"/>
    </row>
    <row r="47825">
      <c r="A47825" s="9"/>
    </row>
    <row r="47826">
      <c r="A47826" s="9"/>
    </row>
    <row r="47827">
      <c r="A47827" s="9"/>
    </row>
    <row r="47828">
      <c r="A47828" s="9"/>
    </row>
    <row r="47829">
      <c r="A47829" s="9"/>
    </row>
    <row r="47830">
      <c r="A47830" s="9"/>
    </row>
    <row r="47831">
      <c r="A47831" s="9"/>
    </row>
    <row r="47832">
      <c r="A47832" s="9"/>
    </row>
    <row r="47833">
      <c r="A47833" s="9"/>
    </row>
    <row r="47834">
      <c r="A47834" s="9"/>
    </row>
    <row r="47835">
      <c r="A47835" s="9"/>
    </row>
    <row r="47836">
      <c r="A47836" s="9"/>
    </row>
    <row r="47837">
      <c r="A47837" s="9"/>
    </row>
    <row r="47838">
      <c r="A47838" s="9"/>
    </row>
    <row r="47839">
      <c r="A47839" s="9"/>
    </row>
    <row r="47840">
      <c r="A47840" s="9"/>
    </row>
    <row r="47841">
      <c r="A47841" s="9"/>
    </row>
    <row r="47842">
      <c r="A47842" s="9"/>
    </row>
    <row r="47843">
      <c r="A47843" s="9"/>
    </row>
    <row r="47844">
      <c r="A47844" s="9"/>
    </row>
    <row r="47845">
      <c r="A47845" s="9"/>
    </row>
    <row r="47846">
      <c r="A47846" s="9"/>
    </row>
    <row r="47847">
      <c r="A47847" s="9"/>
    </row>
    <row r="47848">
      <c r="A47848" s="9"/>
    </row>
    <row r="47849">
      <c r="A47849" s="9"/>
    </row>
    <row r="47850">
      <c r="A47850" s="9"/>
    </row>
    <row r="47851">
      <c r="A47851" s="9"/>
    </row>
    <row r="47852">
      <c r="A47852" s="9"/>
    </row>
    <row r="47853">
      <c r="A47853" s="9"/>
    </row>
    <row r="47854">
      <c r="A47854" s="9"/>
    </row>
    <row r="47855">
      <c r="A47855" s="9"/>
    </row>
    <row r="47856">
      <c r="A47856" s="9"/>
    </row>
    <row r="47857">
      <c r="A47857" s="9"/>
    </row>
    <row r="47858">
      <c r="A47858" s="9"/>
    </row>
    <row r="47859">
      <c r="A47859" s="9"/>
    </row>
    <row r="47860">
      <c r="A47860" s="9"/>
    </row>
    <row r="47861">
      <c r="A47861" s="9"/>
    </row>
    <row r="47862">
      <c r="A47862" s="9"/>
    </row>
    <row r="47863">
      <c r="A47863" s="9"/>
    </row>
    <row r="47864">
      <c r="A47864" s="9"/>
    </row>
    <row r="47865">
      <c r="A47865" s="9"/>
    </row>
    <row r="47866">
      <c r="A47866" s="9"/>
    </row>
    <row r="47867">
      <c r="A47867" s="9"/>
    </row>
    <row r="47868">
      <c r="A47868" s="9"/>
    </row>
    <row r="47869">
      <c r="A47869" s="9"/>
    </row>
    <row r="47870">
      <c r="A47870" s="9"/>
    </row>
    <row r="47871">
      <c r="A47871" s="9"/>
    </row>
    <row r="47872">
      <c r="A47872" s="9"/>
    </row>
    <row r="47873">
      <c r="A47873" s="9"/>
    </row>
    <row r="47874">
      <c r="A47874" s="9"/>
    </row>
    <row r="47875">
      <c r="A47875" s="9"/>
    </row>
    <row r="47876">
      <c r="A47876" s="9"/>
    </row>
    <row r="47877">
      <c r="A47877" s="9"/>
    </row>
    <row r="47878">
      <c r="A47878" s="9"/>
    </row>
    <row r="47879">
      <c r="A47879" s="9"/>
    </row>
    <row r="47880">
      <c r="A47880" s="9"/>
    </row>
    <row r="47881">
      <c r="A47881" s="9"/>
    </row>
    <row r="47882">
      <c r="A47882" s="9"/>
    </row>
    <row r="47883">
      <c r="A47883" s="9"/>
    </row>
    <row r="47884">
      <c r="A47884" s="9"/>
    </row>
    <row r="47885">
      <c r="A47885" s="9"/>
    </row>
    <row r="47886">
      <c r="A47886" s="9"/>
    </row>
    <row r="47887">
      <c r="A47887" s="9"/>
    </row>
    <row r="47888">
      <c r="A47888" s="9"/>
    </row>
    <row r="47889">
      <c r="A47889" s="9"/>
    </row>
    <row r="47890">
      <c r="A47890" s="9"/>
    </row>
    <row r="47891">
      <c r="A47891" s="9"/>
    </row>
    <row r="47892">
      <c r="A47892" s="9"/>
    </row>
    <row r="47893">
      <c r="A47893" s="9"/>
    </row>
    <row r="47894">
      <c r="A47894" s="9"/>
    </row>
    <row r="47895">
      <c r="A47895" s="9"/>
    </row>
    <row r="47896">
      <c r="A47896" s="9"/>
    </row>
    <row r="47897">
      <c r="A47897" s="9"/>
    </row>
    <row r="47898">
      <c r="A47898" s="9"/>
    </row>
    <row r="47899">
      <c r="A47899" s="9"/>
    </row>
    <row r="47900">
      <c r="A47900" s="9"/>
    </row>
    <row r="47901">
      <c r="A47901" s="9"/>
    </row>
    <row r="47902">
      <c r="A47902" s="9"/>
    </row>
    <row r="47903">
      <c r="A47903" s="9"/>
    </row>
    <row r="47904">
      <c r="A47904" s="9"/>
    </row>
    <row r="47905">
      <c r="A47905" s="9"/>
    </row>
    <row r="47906">
      <c r="A47906" s="9"/>
    </row>
    <row r="47907">
      <c r="A47907" s="9"/>
    </row>
    <row r="47908">
      <c r="A47908" s="9"/>
    </row>
    <row r="47909">
      <c r="A47909" s="9"/>
    </row>
    <row r="47910">
      <c r="A47910" s="9"/>
    </row>
    <row r="47911">
      <c r="A47911" s="9"/>
    </row>
    <row r="47912">
      <c r="A47912" s="9"/>
    </row>
    <row r="47913">
      <c r="A47913" s="9"/>
    </row>
    <row r="47914">
      <c r="A47914" s="9"/>
    </row>
    <row r="47915">
      <c r="A47915" s="9"/>
    </row>
    <row r="47916">
      <c r="A47916" s="9"/>
    </row>
    <row r="47917">
      <c r="A47917" s="9"/>
    </row>
    <row r="47918">
      <c r="A47918" s="9"/>
    </row>
    <row r="47919">
      <c r="A47919" s="9"/>
    </row>
    <row r="47920">
      <c r="A47920" s="9"/>
    </row>
    <row r="47921">
      <c r="A47921" s="9"/>
    </row>
    <row r="47922">
      <c r="A47922" s="9"/>
    </row>
    <row r="47923">
      <c r="A47923" s="9"/>
    </row>
    <row r="47924">
      <c r="A47924" s="9"/>
    </row>
    <row r="47925">
      <c r="A47925" s="9"/>
    </row>
    <row r="47926">
      <c r="A47926" s="9"/>
    </row>
    <row r="47927">
      <c r="A47927" s="9"/>
    </row>
    <row r="47928">
      <c r="A47928" s="9"/>
    </row>
    <row r="47929">
      <c r="A47929" s="9"/>
    </row>
    <row r="47930">
      <c r="A47930" s="9"/>
    </row>
    <row r="47931">
      <c r="A47931" s="9"/>
    </row>
    <row r="47932">
      <c r="A47932" s="9"/>
    </row>
    <row r="47933">
      <c r="A47933" s="9"/>
    </row>
    <row r="47934">
      <c r="A47934" s="9"/>
    </row>
    <row r="47935">
      <c r="A47935" s="9"/>
    </row>
    <row r="47936">
      <c r="A47936" s="9"/>
    </row>
    <row r="47937">
      <c r="A47937" s="9"/>
    </row>
    <row r="47938">
      <c r="A47938" s="9"/>
    </row>
    <row r="47939">
      <c r="A47939" s="9"/>
    </row>
    <row r="47940">
      <c r="A47940" s="9"/>
    </row>
    <row r="47941">
      <c r="A47941" s="9"/>
    </row>
    <row r="47942">
      <c r="A47942" s="9"/>
    </row>
    <row r="47943">
      <c r="A47943" s="9"/>
    </row>
    <row r="47944">
      <c r="A47944" s="9"/>
    </row>
    <row r="47945">
      <c r="A47945" s="9"/>
    </row>
    <row r="47946">
      <c r="A47946" s="9"/>
    </row>
    <row r="47947">
      <c r="A47947" s="9"/>
    </row>
    <row r="47948">
      <c r="A47948" s="9"/>
    </row>
    <row r="47949">
      <c r="A47949" s="9"/>
    </row>
    <row r="47950">
      <c r="A47950" s="9"/>
    </row>
    <row r="47951">
      <c r="A47951" s="9"/>
    </row>
    <row r="47952">
      <c r="A47952" s="9"/>
    </row>
    <row r="47953">
      <c r="A47953" s="9"/>
    </row>
    <row r="47954">
      <c r="A47954" s="9"/>
    </row>
    <row r="47955">
      <c r="A47955" s="9"/>
    </row>
    <row r="47956">
      <c r="A47956" s="9"/>
    </row>
    <row r="47957">
      <c r="A47957" s="9"/>
    </row>
    <row r="47958">
      <c r="A47958" s="9"/>
    </row>
    <row r="47959">
      <c r="A47959" s="9"/>
    </row>
    <row r="47960">
      <c r="A47960" s="9"/>
    </row>
    <row r="47961">
      <c r="A47961" s="9"/>
    </row>
    <row r="47962">
      <c r="A47962" s="9"/>
    </row>
    <row r="47963">
      <c r="A47963" s="9"/>
    </row>
    <row r="47964">
      <c r="A47964" s="9"/>
    </row>
    <row r="47965">
      <c r="A47965" s="9"/>
    </row>
    <row r="47966">
      <c r="A47966" s="9"/>
    </row>
    <row r="47967">
      <c r="A47967" s="9"/>
    </row>
    <row r="47968">
      <c r="A47968" s="9"/>
    </row>
    <row r="47969">
      <c r="A47969" s="9"/>
    </row>
    <row r="47970">
      <c r="A47970" s="9"/>
    </row>
    <row r="47971">
      <c r="A47971" s="9"/>
    </row>
    <row r="47972">
      <c r="A47972" s="9"/>
    </row>
    <row r="47973">
      <c r="A47973" s="9"/>
    </row>
    <row r="47974">
      <c r="A47974" s="9"/>
    </row>
    <row r="47975">
      <c r="A47975" s="9"/>
    </row>
    <row r="47976">
      <c r="A47976" s="9"/>
    </row>
    <row r="47977">
      <c r="A47977" s="9"/>
    </row>
    <row r="47978">
      <c r="A47978" s="9"/>
    </row>
    <row r="47979">
      <c r="A47979" s="9"/>
    </row>
    <row r="47980">
      <c r="A47980" s="9"/>
    </row>
    <row r="47981">
      <c r="A47981" s="9"/>
    </row>
    <row r="47982">
      <c r="A47982" s="9"/>
    </row>
    <row r="47983">
      <c r="A47983" s="9"/>
    </row>
    <row r="47984">
      <c r="A47984" s="9"/>
    </row>
    <row r="47985">
      <c r="A47985" s="9"/>
    </row>
    <row r="47986">
      <c r="A47986" s="9"/>
    </row>
    <row r="47987">
      <c r="A47987" s="9"/>
    </row>
    <row r="47988">
      <c r="A47988" s="9"/>
    </row>
    <row r="47989">
      <c r="A47989" s="9"/>
    </row>
    <row r="47990">
      <c r="A47990" s="9"/>
    </row>
    <row r="47991">
      <c r="A47991" s="9"/>
    </row>
    <row r="47992">
      <c r="A47992" s="9"/>
    </row>
    <row r="47993">
      <c r="A47993" s="9"/>
    </row>
    <row r="47994">
      <c r="A47994" s="9"/>
    </row>
    <row r="47995">
      <c r="A47995" s="9"/>
    </row>
    <row r="47996">
      <c r="A47996" s="9"/>
    </row>
    <row r="47997">
      <c r="A47997" s="9"/>
    </row>
    <row r="47998">
      <c r="A47998" s="9"/>
    </row>
    <row r="47999">
      <c r="A47999" s="9"/>
    </row>
    <row r="48000">
      <c r="A48000" s="9"/>
    </row>
    <row r="48001">
      <c r="A48001" s="9"/>
    </row>
    <row r="48002">
      <c r="A48002" s="9"/>
    </row>
    <row r="48003">
      <c r="A48003" s="9"/>
    </row>
    <row r="48004">
      <c r="A48004" s="9"/>
    </row>
    <row r="48005">
      <c r="A48005" s="9"/>
    </row>
    <row r="48006">
      <c r="A48006" s="9"/>
    </row>
    <row r="48007">
      <c r="A48007" s="9"/>
    </row>
    <row r="48008">
      <c r="A48008" s="9"/>
    </row>
    <row r="48009">
      <c r="A48009" s="9"/>
    </row>
    <row r="48010">
      <c r="A48010" s="9"/>
    </row>
    <row r="48011">
      <c r="A48011" s="9"/>
    </row>
    <row r="48012">
      <c r="A48012" s="9"/>
    </row>
    <row r="48013">
      <c r="A48013" s="9"/>
    </row>
    <row r="48014">
      <c r="A48014" s="9"/>
    </row>
    <row r="48015">
      <c r="A48015" s="9"/>
    </row>
    <row r="48016">
      <c r="A48016" s="9"/>
    </row>
    <row r="48017">
      <c r="A48017" s="9"/>
    </row>
    <row r="48018">
      <c r="A48018" s="9"/>
    </row>
    <row r="48019">
      <c r="A48019" s="9"/>
    </row>
    <row r="48020">
      <c r="A48020" s="9"/>
    </row>
    <row r="48021">
      <c r="A48021" s="9"/>
    </row>
    <row r="48022">
      <c r="A48022" s="9"/>
    </row>
    <row r="48023">
      <c r="A48023" s="9"/>
    </row>
    <row r="48024">
      <c r="A48024" s="9"/>
    </row>
    <row r="48025">
      <c r="A48025" s="9"/>
    </row>
    <row r="48026">
      <c r="A48026" s="9"/>
    </row>
    <row r="48027">
      <c r="A48027" s="9"/>
    </row>
    <row r="48028">
      <c r="A48028" s="9"/>
    </row>
    <row r="48029">
      <c r="A48029" s="9"/>
    </row>
    <row r="48030">
      <c r="A48030" s="9"/>
    </row>
    <row r="48031">
      <c r="A48031" s="9"/>
    </row>
    <row r="48032">
      <c r="A48032" s="9"/>
    </row>
    <row r="48033">
      <c r="A48033" s="9"/>
    </row>
    <row r="48034">
      <c r="A48034" s="9"/>
    </row>
    <row r="48035">
      <c r="A48035" s="9"/>
    </row>
    <row r="48036">
      <c r="A48036" s="9"/>
    </row>
    <row r="48037">
      <c r="A48037" s="9"/>
    </row>
    <row r="48038">
      <c r="A48038" s="9"/>
    </row>
    <row r="48039">
      <c r="A48039" s="9"/>
    </row>
    <row r="48040">
      <c r="A48040" s="9"/>
    </row>
    <row r="48041">
      <c r="A48041" s="9"/>
    </row>
    <row r="48042">
      <c r="A48042" s="9"/>
    </row>
    <row r="48043">
      <c r="A48043" s="9"/>
    </row>
    <row r="48044">
      <c r="A48044" s="9"/>
    </row>
    <row r="48045">
      <c r="A48045" s="9"/>
    </row>
    <row r="48046">
      <c r="A48046" s="9"/>
    </row>
    <row r="48047">
      <c r="A48047" s="9"/>
    </row>
    <row r="48048">
      <c r="A48048" s="9"/>
    </row>
    <row r="48049">
      <c r="A48049" s="9"/>
    </row>
    <row r="48050">
      <c r="A48050" s="9"/>
    </row>
    <row r="48051">
      <c r="A48051" s="9"/>
    </row>
    <row r="48052">
      <c r="A48052" s="9"/>
    </row>
    <row r="48053">
      <c r="A48053" s="9"/>
    </row>
    <row r="48054">
      <c r="A48054" s="9"/>
    </row>
    <row r="48055">
      <c r="A48055" s="9"/>
    </row>
    <row r="48056">
      <c r="A48056" s="9"/>
    </row>
    <row r="48057">
      <c r="A48057" s="9"/>
    </row>
    <row r="48058">
      <c r="A48058" s="9"/>
    </row>
    <row r="48059">
      <c r="A48059" s="9"/>
    </row>
    <row r="48060">
      <c r="A48060" s="9"/>
    </row>
    <row r="48061">
      <c r="A48061" s="9"/>
    </row>
    <row r="48062">
      <c r="A48062" s="9"/>
    </row>
    <row r="48063">
      <c r="A48063" s="9"/>
    </row>
    <row r="48064">
      <c r="A48064" s="9"/>
    </row>
    <row r="48065">
      <c r="A48065" s="9"/>
    </row>
    <row r="48066">
      <c r="A48066" s="9"/>
    </row>
    <row r="48067">
      <c r="A48067" s="9"/>
    </row>
    <row r="48068">
      <c r="A48068" s="9"/>
    </row>
    <row r="48069">
      <c r="A48069" s="9"/>
    </row>
    <row r="48070">
      <c r="A48070" s="9"/>
    </row>
    <row r="48071">
      <c r="A48071" s="9"/>
    </row>
    <row r="48072">
      <c r="A48072" s="9"/>
    </row>
    <row r="48073">
      <c r="A48073" s="9"/>
    </row>
    <row r="48074">
      <c r="A48074" s="9"/>
    </row>
    <row r="48075">
      <c r="A48075" s="9"/>
    </row>
    <row r="48076">
      <c r="A48076" s="9"/>
    </row>
    <row r="48077">
      <c r="A48077" s="9"/>
    </row>
    <row r="48078">
      <c r="A48078" s="9"/>
    </row>
    <row r="48079">
      <c r="A48079" s="9"/>
    </row>
    <row r="48080">
      <c r="A48080" s="9"/>
    </row>
    <row r="48081">
      <c r="A48081" s="9"/>
    </row>
    <row r="48082">
      <c r="A48082" s="9"/>
    </row>
    <row r="48083">
      <c r="A48083" s="9"/>
    </row>
    <row r="48084">
      <c r="A48084" s="9"/>
    </row>
    <row r="48085">
      <c r="A48085" s="9"/>
    </row>
    <row r="48086">
      <c r="A48086" s="9"/>
    </row>
    <row r="48087">
      <c r="A48087" s="9"/>
    </row>
    <row r="48088">
      <c r="A48088" s="9"/>
    </row>
    <row r="48089">
      <c r="A48089" s="9"/>
    </row>
    <row r="48090">
      <c r="A48090" s="9"/>
    </row>
    <row r="48091">
      <c r="A48091" s="9"/>
    </row>
    <row r="48092">
      <c r="A48092" s="9"/>
    </row>
    <row r="48093">
      <c r="A48093" s="9"/>
    </row>
    <row r="48094">
      <c r="A48094" s="9"/>
    </row>
    <row r="48095">
      <c r="A48095" s="9"/>
    </row>
    <row r="48096">
      <c r="A48096" s="9"/>
    </row>
    <row r="48097">
      <c r="A48097" s="9"/>
    </row>
    <row r="48098">
      <c r="A48098" s="9"/>
    </row>
    <row r="48099">
      <c r="A48099" s="9"/>
    </row>
    <row r="48100">
      <c r="A48100" s="9"/>
    </row>
    <row r="48101">
      <c r="A48101" s="9"/>
    </row>
    <row r="48102">
      <c r="A48102" s="9"/>
    </row>
    <row r="48103">
      <c r="A48103" s="9"/>
    </row>
    <row r="48104">
      <c r="A48104" s="9"/>
    </row>
    <row r="48105">
      <c r="A48105" s="9"/>
    </row>
    <row r="48106">
      <c r="A48106" s="9"/>
    </row>
    <row r="48107">
      <c r="A48107" s="9"/>
    </row>
    <row r="48108">
      <c r="A48108" s="9"/>
    </row>
    <row r="48109">
      <c r="A48109" s="9"/>
    </row>
    <row r="48110">
      <c r="A48110" s="9"/>
    </row>
    <row r="48111">
      <c r="A48111" s="9"/>
    </row>
    <row r="48112">
      <c r="A48112" s="9"/>
    </row>
    <row r="48113">
      <c r="A48113" s="9"/>
    </row>
    <row r="48114">
      <c r="A48114" s="9"/>
    </row>
    <row r="48115">
      <c r="A48115" s="9"/>
    </row>
    <row r="48116">
      <c r="A48116" s="9"/>
    </row>
    <row r="48117">
      <c r="A48117" s="9"/>
    </row>
    <row r="48118">
      <c r="A48118" s="9"/>
    </row>
    <row r="48119">
      <c r="A48119" s="9"/>
    </row>
    <row r="48120">
      <c r="A48120" s="9"/>
    </row>
    <row r="48121">
      <c r="A48121" s="9"/>
    </row>
    <row r="48122">
      <c r="A48122" s="9"/>
    </row>
    <row r="48123">
      <c r="A48123" s="9"/>
    </row>
    <row r="48124">
      <c r="A48124" s="9"/>
    </row>
    <row r="48125">
      <c r="A48125" s="9"/>
    </row>
    <row r="48126">
      <c r="A48126" s="9"/>
    </row>
    <row r="48127">
      <c r="A48127" s="9"/>
    </row>
    <row r="48128">
      <c r="A48128" s="9"/>
    </row>
    <row r="48129">
      <c r="A48129" s="9"/>
    </row>
    <row r="48130">
      <c r="A48130" s="9"/>
    </row>
    <row r="48131">
      <c r="A48131" s="9"/>
    </row>
    <row r="48132">
      <c r="A48132" s="9"/>
    </row>
    <row r="48133">
      <c r="A48133" s="9"/>
    </row>
    <row r="48134">
      <c r="A48134" s="9"/>
    </row>
    <row r="48135">
      <c r="A48135" s="9"/>
    </row>
    <row r="48136">
      <c r="A48136" s="9"/>
    </row>
    <row r="48137">
      <c r="A48137" s="9"/>
    </row>
    <row r="48138">
      <c r="A48138" s="9"/>
    </row>
    <row r="48139">
      <c r="A48139" s="9"/>
    </row>
    <row r="48140">
      <c r="A48140" s="9"/>
    </row>
    <row r="48141">
      <c r="A48141" s="9"/>
    </row>
    <row r="48142">
      <c r="A48142" s="9"/>
    </row>
    <row r="48143">
      <c r="A48143" s="9"/>
    </row>
    <row r="48144">
      <c r="A48144" s="9"/>
    </row>
    <row r="48145">
      <c r="A48145" s="9"/>
    </row>
    <row r="48146">
      <c r="A48146" s="9"/>
    </row>
    <row r="48147">
      <c r="A48147" s="9"/>
    </row>
    <row r="48148">
      <c r="A48148" s="9"/>
    </row>
    <row r="48149">
      <c r="A48149" s="9"/>
    </row>
    <row r="48150">
      <c r="A48150" s="9"/>
    </row>
    <row r="48151">
      <c r="A48151" s="9"/>
    </row>
    <row r="48152">
      <c r="A48152" s="9"/>
    </row>
    <row r="48153">
      <c r="A48153" s="9"/>
    </row>
    <row r="48154">
      <c r="A48154" s="9"/>
    </row>
    <row r="48155">
      <c r="A48155" s="9"/>
    </row>
    <row r="48156">
      <c r="A48156" s="9"/>
    </row>
    <row r="48157">
      <c r="A48157" s="9"/>
    </row>
    <row r="48158">
      <c r="A48158" s="9"/>
    </row>
    <row r="48159">
      <c r="A48159" s="9"/>
    </row>
    <row r="48160">
      <c r="A48160" s="9"/>
    </row>
    <row r="48161">
      <c r="A48161" s="9"/>
    </row>
    <row r="48162">
      <c r="A48162" s="9"/>
    </row>
    <row r="48163">
      <c r="A48163" s="9"/>
    </row>
    <row r="48164">
      <c r="A48164" s="9"/>
    </row>
    <row r="48165">
      <c r="A48165" s="9"/>
    </row>
    <row r="48166">
      <c r="A48166" s="9"/>
    </row>
    <row r="48167">
      <c r="A48167" s="9"/>
    </row>
    <row r="48168">
      <c r="A48168" s="9"/>
    </row>
    <row r="48169">
      <c r="A48169" s="9"/>
    </row>
    <row r="48170">
      <c r="A48170" s="9"/>
    </row>
    <row r="48171">
      <c r="A48171" s="9"/>
    </row>
    <row r="48172">
      <c r="A48172" s="9"/>
    </row>
    <row r="48173">
      <c r="A48173" s="9"/>
    </row>
    <row r="48174">
      <c r="A48174" s="9"/>
    </row>
    <row r="48175">
      <c r="A48175" s="9"/>
    </row>
    <row r="48176">
      <c r="A48176" s="9"/>
    </row>
    <row r="48177">
      <c r="A48177" s="9"/>
    </row>
    <row r="48178">
      <c r="A48178" s="9"/>
    </row>
    <row r="48179">
      <c r="A48179" s="9"/>
    </row>
    <row r="48180">
      <c r="A48180" s="9"/>
    </row>
    <row r="48181">
      <c r="A48181" s="9"/>
    </row>
    <row r="48182">
      <c r="A48182" s="9"/>
    </row>
    <row r="48183">
      <c r="A48183" s="9"/>
    </row>
    <row r="48184">
      <c r="A48184" s="9"/>
    </row>
    <row r="48185">
      <c r="A48185" s="9"/>
    </row>
    <row r="48186">
      <c r="A48186" s="9"/>
    </row>
    <row r="48187">
      <c r="A48187" s="9"/>
    </row>
    <row r="48188">
      <c r="A48188" s="9"/>
    </row>
    <row r="48189">
      <c r="A48189" s="9"/>
    </row>
    <row r="48190">
      <c r="A48190" s="9"/>
    </row>
    <row r="48191">
      <c r="A48191" s="9"/>
    </row>
    <row r="48192">
      <c r="A48192" s="9"/>
    </row>
    <row r="48193">
      <c r="A48193" s="9"/>
    </row>
    <row r="48194">
      <c r="A48194" s="9"/>
    </row>
    <row r="48195">
      <c r="A48195" s="9"/>
    </row>
    <row r="48196">
      <c r="A48196" s="9"/>
    </row>
    <row r="48197">
      <c r="A48197" s="9"/>
    </row>
    <row r="48198">
      <c r="A48198" s="9"/>
    </row>
    <row r="48199">
      <c r="A48199" s="9"/>
    </row>
    <row r="48200">
      <c r="A48200" s="9"/>
    </row>
    <row r="48201">
      <c r="A48201" s="9"/>
    </row>
    <row r="48202">
      <c r="A48202" s="9"/>
    </row>
    <row r="48203">
      <c r="A48203" s="9"/>
    </row>
    <row r="48204">
      <c r="A48204" s="9"/>
    </row>
    <row r="48205">
      <c r="A48205" s="9"/>
    </row>
    <row r="48206">
      <c r="A48206" s="9"/>
    </row>
    <row r="48207">
      <c r="A48207" s="9"/>
    </row>
    <row r="48208">
      <c r="A48208" s="9"/>
    </row>
    <row r="48209">
      <c r="A48209" s="9"/>
    </row>
    <row r="48210">
      <c r="A48210" s="9"/>
    </row>
    <row r="48211">
      <c r="A48211" s="9"/>
    </row>
    <row r="48212">
      <c r="A48212" s="9"/>
    </row>
    <row r="48213">
      <c r="A48213" s="9"/>
    </row>
    <row r="48214">
      <c r="A48214" s="9"/>
    </row>
    <row r="48215">
      <c r="A48215" s="9"/>
    </row>
    <row r="48216">
      <c r="A48216" s="9"/>
    </row>
    <row r="48217">
      <c r="A48217" s="9"/>
    </row>
    <row r="48218">
      <c r="A48218" s="9"/>
    </row>
    <row r="48219">
      <c r="A48219" s="9"/>
    </row>
    <row r="48220">
      <c r="A48220" s="9"/>
    </row>
    <row r="48221">
      <c r="A48221" s="9"/>
    </row>
    <row r="48222">
      <c r="A48222" s="9"/>
    </row>
    <row r="48223">
      <c r="A48223" s="9"/>
    </row>
    <row r="48224">
      <c r="A48224" s="9"/>
    </row>
    <row r="48225">
      <c r="A48225" s="9"/>
    </row>
    <row r="48226">
      <c r="A48226" s="9"/>
    </row>
    <row r="48227">
      <c r="A48227" s="9"/>
    </row>
    <row r="48228">
      <c r="A48228" s="9"/>
    </row>
    <row r="48229">
      <c r="A48229" s="9"/>
    </row>
    <row r="48230">
      <c r="A48230" s="9"/>
    </row>
    <row r="48231">
      <c r="A48231" s="9"/>
    </row>
    <row r="48232">
      <c r="A48232" s="9"/>
    </row>
    <row r="48233">
      <c r="A48233" s="9"/>
    </row>
    <row r="48234">
      <c r="A48234" s="9"/>
    </row>
    <row r="48235">
      <c r="A48235" s="9"/>
    </row>
    <row r="48236">
      <c r="A48236" s="9"/>
    </row>
    <row r="48237">
      <c r="A48237" s="9"/>
    </row>
    <row r="48238">
      <c r="A48238" s="9"/>
    </row>
    <row r="48239">
      <c r="A48239" s="9"/>
    </row>
    <row r="48240">
      <c r="A48240" s="9"/>
    </row>
    <row r="48241">
      <c r="A48241" s="9"/>
    </row>
    <row r="48242">
      <c r="A48242" s="9"/>
    </row>
    <row r="48243">
      <c r="A48243" s="9"/>
    </row>
    <row r="48244">
      <c r="A48244" s="9"/>
    </row>
    <row r="48245">
      <c r="A48245" s="9"/>
    </row>
    <row r="48246">
      <c r="A48246" s="9"/>
    </row>
    <row r="48247">
      <c r="A48247" s="9"/>
    </row>
    <row r="48248">
      <c r="A48248" s="9"/>
    </row>
    <row r="48249">
      <c r="A48249" s="9"/>
    </row>
    <row r="48250">
      <c r="A48250" s="9"/>
    </row>
    <row r="48251">
      <c r="A48251" s="9"/>
    </row>
    <row r="48252">
      <c r="A48252" s="9"/>
    </row>
    <row r="48253">
      <c r="A48253" s="9"/>
    </row>
    <row r="48254">
      <c r="A48254" s="9"/>
    </row>
    <row r="48255">
      <c r="A48255" s="9"/>
    </row>
    <row r="48256">
      <c r="A48256" s="9"/>
    </row>
    <row r="48257">
      <c r="A48257" s="9"/>
    </row>
    <row r="48258">
      <c r="A48258" s="9"/>
    </row>
    <row r="48259">
      <c r="A48259" s="9"/>
    </row>
    <row r="48260">
      <c r="A48260" s="9"/>
    </row>
    <row r="48261">
      <c r="A48261" s="9"/>
    </row>
    <row r="48262">
      <c r="A48262" s="9"/>
    </row>
    <row r="48263">
      <c r="A48263" s="9"/>
    </row>
    <row r="48264">
      <c r="A48264" s="9"/>
    </row>
    <row r="48265">
      <c r="A48265" s="9"/>
    </row>
    <row r="48266">
      <c r="A48266" s="9"/>
    </row>
    <row r="48267">
      <c r="A48267" s="9"/>
    </row>
    <row r="48268">
      <c r="A48268" s="9"/>
    </row>
    <row r="48269">
      <c r="A48269" s="9"/>
    </row>
    <row r="48270">
      <c r="A48270" s="9"/>
    </row>
    <row r="48271">
      <c r="A48271" s="9"/>
    </row>
    <row r="48272">
      <c r="A48272" s="9"/>
    </row>
    <row r="48273">
      <c r="A48273" s="9"/>
    </row>
    <row r="48274">
      <c r="A48274" s="9"/>
    </row>
    <row r="48275">
      <c r="A48275" s="9"/>
    </row>
    <row r="48276">
      <c r="A48276" s="9"/>
    </row>
    <row r="48277">
      <c r="A48277" s="9"/>
    </row>
    <row r="48278">
      <c r="A48278" s="9"/>
    </row>
    <row r="48279">
      <c r="A48279" s="9"/>
    </row>
    <row r="48280">
      <c r="A48280" s="9"/>
    </row>
    <row r="48281">
      <c r="A48281" s="9"/>
    </row>
    <row r="48282">
      <c r="A48282" s="9"/>
    </row>
    <row r="48283">
      <c r="A48283" s="9"/>
    </row>
    <row r="48284">
      <c r="A48284" s="9"/>
    </row>
    <row r="48285">
      <c r="A48285" s="9"/>
    </row>
    <row r="48286">
      <c r="A48286" s="9"/>
    </row>
    <row r="48287">
      <c r="A48287" s="9"/>
    </row>
    <row r="48288">
      <c r="A48288" s="9"/>
    </row>
    <row r="48289">
      <c r="A48289" s="9"/>
    </row>
    <row r="48290">
      <c r="A48290" s="9"/>
    </row>
    <row r="48291">
      <c r="A48291" s="9"/>
    </row>
    <row r="48292">
      <c r="A48292" s="9"/>
    </row>
    <row r="48293">
      <c r="A48293" s="9"/>
    </row>
    <row r="48294">
      <c r="A48294" s="9"/>
    </row>
    <row r="48295">
      <c r="A48295" s="9"/>
    </row>
    <row r="48296">
      <c r="A48296" s="9"/>
    </row>
    <row r="48297">
      <c r="A48297" s="9"/>
    </row>
    <row r="48298">
      <c r="A48298" s="9"/>
    </row>
    <row r="48299">
      <c r="A48299" s="9"/>
    </row>
    <row r="48300">
      <c r="A48300" s="9"/>
    </row>
    <row r="48301">
      <c r="A48301" s="9"/>
    </row>
    <row r="48302">
      <c r="A48302" s="9"/>
    </row>
    <row r="48303">
      <c r="A48303" s="9"/>
    </row>
    <row r="48304">
      <c r="A48304" s="9"/>
    </row>
    <row r="48305">
      <c r="A48305" s="9"/>
    </row>
    <row r="48306">
      <c r="A48306" s="9"/>
    </row>
    <row r="48307">
      <c r="A48307" s="9"/>
    </row>
    <row r="48308">
      <c r="A48308" s="9"/>
    </row>
    <row r="48309">
      <c r="A48309" s="9"/>
    </row>
    <row r="48310">
      <c r="A48310" s="9"/>
    </row>
    <row r="48311">
      <c r="A48311" s="9"/>
    </row>
    <row r="48312">
      <c r="A48312" s="9"/>
    </row>
    <row r="48313">
      <c r="A48313" s="9"/>
    </row>
    <row r="48314">
      <c r="A48314" s="9"/>
    </row>
    <row r="48315">
      <c r="A48315" s="9"/>
    </row>
    <row r="48316">
      <c r="A48316" s="9"/>
    </row>
    <row r="48317">
      <c r="A48317" s="9"/>
    </row>
    <row r="48318">
      <c r="A48318" s="9"/>
    </row>
    <row r="48319">
      <c r="A48319" s="9"/>
    </row>
    <row r="48320">
      <c r="A48320" s="9"/>
    </row>
    <row r="48321">
      <c r="A48321" s="9"/>
    </row>
    <row r="48322">
      <c r="A48322" s="9"/>
    </row>
    <row r="48323">
      <c r="A48323" s="9"/>
    </row>
    <row r="48324">
      <c r="A48324" s="9"/>
    </row>
    <row r="48325">
      <c r="A48325" s="9"/>
    </row>
    <row r="48326">
      <c r="A48326" s="9"/>
    </row>
    <row r="48327">
      <c r="A48327" s="9"/>
    </row>
    <row r="48328">
      <c r="A48328" s="9"/>
    </row>
    <row r="48329">
      <c r="A48329" s="9"/>
    </row>
    <row r="48330">
      <c r="A48330" s="9"/>
    </row>
    <row r="48331">
      <c r="A48331" s="9"/>
    </row>
    <row r="48332">
      <c r="A48332" s="9"/>
    </row>
    <row r="48333">
      <c r="A48333" s="9"/>
    </row>
    <row r="48334">
      <c r="A48334" s="9"/>
    </row>
    <row r="48335">
      <c r="A48335" s="9"/>
    </row>
    <row r="48336">
      <c r="A48336" s="9"/>
    </row>
    <row r="48337">
      <c r="A48337" s="9"/>
    </row>
    <row r="48338">
      <c r="A48338" s="9"/>
    </row>
    <row r="48339">
      <c r="A48339" s="9"/>
    </row>
    <row r="48340">
      <c r="A48340" s="9"/>
    </row>
    <row r="48341">
      <c r="A48341" s="9"/>
    </row>
    <row r="48342">
      <c r="A48342" s="9"/>
    </row>
    <row r="48343">
      <c r="A48343" s="9"/>
    </row>
    <row r="48344">
      <c r="A48344" s="9"/>
    </row>
    <row r="48345">
      <c r="A48345" s="9"/>
    </row>
    <row r="48346">
      <c r="A48346" s="9"/>
    </row>
    <row r="48347">
      <c r="A48347" s="9"/>
    </row>
    <row r="48348">
      <c r="A48348" s="9"/>
    </row>
    <row r="48349">
      <c r="A48349" s="9"/>
    </row>
    <row r="48350">
      <c r="A48350" s="9"/>
    </row>
    <row r="48351">
      <c r="A48351" s="9"/>
    </row>
    <row r="48352">
      <c r="A48352" s="9"/>
    </row>
    <row r="48353">
      <c r="A48353" s="9"/>
    </row>
    <row r="48354">
      <c r="A48354" s="9"/>
    </row>
    <row r="48355">
      <c r="A48355" s="9"/>
    </row>
    <row r="48356">
      <c r="A48356" s="9"/>
    </row>
    <row r="48357">
      <c r="A48357" s="9"/>
    </row>
    <row r="48358">
      <c r="A48358" s="9"/>
    </row>
    <row r="48359">
      <c r="A48359" s="9"/>
    </row>
    <row r="48360">
      <c r="A48360" s="9"/>
    </row>
    <row r="48361">
      <c r="A48361" s="9"/>
    </row>
    <row r="48362">
      <c r="A48362" s="9"/>
    </row>
    <row r="48363">
      <c r="A48363" s="9"/>
    </row>
    <row r="48364">
      <c r="A48364" s="9"/>
    </row>
    <row r="48365">
      <c r="A48365" s="9"/>
    </row>
    <row r="48366">
      <c r="A48366" s="9"/>
    </row>
    <row r="48367">
      <c r="A48367" s="9"/>
    </row>
    <row r="48368">
      <c r="A48368" s="9"/>
    </row>
    <row r="48369">
      <c r="A48369" s="9"/>
    </row>
    <row r="48370">
      <c r="A48370" s="9"/>
    </row>
    <row r="48371">
      <c r="A48371" s="9"/>
    </row>
    <row r="48372">
      <c r="A48372" s="9"/>
    </row>
    <row r="48373">
      <c r="A48373" s="9"/>
    </row>
    <row r="48374">
      <c r="A48374" s="9"/>
    </row>
    <row r="48375">
      <c r="A48375" s="9"/>
    </row>
    <row r="48376">
      <c r="A48376" s="9"/>
    </row>
    <row r="48377">
      <c r="A48377" s="9"/>
    </row>
    <row r="48378">
      <c r="A48378" s="9"/>
    </row>
    <row r="48379">
      <c r="A48379" s="9"/>
    </row>
    <row r="48380">
      <c r="A48380" s="9"/>
    </row>
    <row r="48381">
      <c r="A48381" s="9"/>
    </row>
    <row r="48382">
      <c r="A48382" s="9"/>
    </row>
    <row r="48383">
      <c r="A48383" s="9"/>
    </row>
    <row r="48384">
      <c r="A48384" s="9"/>
    </row>
    <row r="48385">
      <c r="A48385" s="9"/>
    </row>
    <row r="48386">
      <c r="A48386" s="9"/>
    </row>
    <row r="48387">
      <c r="A48387" s="9"/>
    </row>
    <row r="48388">
      <c r="A48388" s="9"/>
    </row>
    <row r="48389">
      <c r="A48389" s="9"/>
    </row>
    <row r="48390">
      <c r="A48390" s="9"/>
    </row>
    <row r="48391">
      <c r="A48391" s="9"/>
    </row>
    <row r="48392">
      <c r="A48392" s="9"/>
    </row>
    <row r="48393">
      <c r="A48393" s="9"/>
    </row>
    <row r="48394">
      <c r="A48394" s="9"/>
    </row>
    <row r="48395">
      <c r="A48395" s="9"/>
    </row>
    <row r="48396">
      <c r="A48396" s="9"/>
    </row>
    <row r="48397">
      <c r="A48397" s="9"/>
    </row>
    <row r="48398">
      <c r="A48398" s="9"/>
    </row>
    <row r="48399">
      <c r="A48399" s="9"/>
    </row>
    <row r="48400">
      <c r="A48400" s="9"/>
    </row>
    <row r="48401">
      <c r="A48401" s="9"/>
    </row>
    <row r="48402">
      <c r="A48402" s="9"/>
    </row>
    <row r="48403">
      <c r="A48403" s="9"/>
    </row>
    <row r="48404">
      <c r="A48404" s="9"/>
    </row>
    <row r="48405">
      <c r="A48405" s="9"/>
    </row>
    <row r="48406">
      <c r="A48406" s="9"/>
    </row>
    <row r="48407">
      <c r="A48407" s="9"/>
    </row>
    <row r="48408">
      <c r="A48408" s="9"/>
    </row>
    <row r="48409">
      <c r="A48409" s="9"/>
    </row>
    <row r="48410">
      <c r="A48410" s="9"/>
    </row>
    <row r="48411">
      <c r="A48411" s="9"/>
    </row>
    <row r="48412">
      <c r="A48412" s="9"/>
    </row>
    <row r="48413">
      <c r="A48413" s="9"/>
    </row>
    <row r="48414">
      <c r="A48414" s="9"/>
    </row>
    <row r="48415">
      <c r="A48415" s="9"/>
    </row>
    <row r="48416">
      <c r="A48416" s="9"/>
    </row>
    <row r="48417">
      <c r="A48417" s="9"/>
    </row>
    <row r="48418">
      <c r="A48418" s="9"/>
    </row>
    <row r="48419">
      <c r="A48419" s="9"/>
    </row>
    <row r="48420">
      <c r="A48420" s="9"/>
    </row>
    <row r="48421">
      <c r="A48421" s="9"/>
    </row>
    <row r="48422">
      <c r="A48422" s="9"/>
    </row>
    <row r="48423">
      <c r="A48423" s="9"/>
    </row>
    <row r="48424">
      <c r="A48424" s="9"/>
    </row>
    <row r="48425">
      <c r="A48425" s="9"/>
    </row>
    <row r="48426">
      <c r="A48426" s="9"/>
    </row>
    <row r="48427">
      <c r="A48427" s="9"/>
    </row>
    <row r="48428">
      <c r="A48428" s="9"/>
    </row>
    <row r="48429">
      <c r="A48429" s="9"/>
    </row>
    <row r="48430">
      <c r="A48430" s="9"/>
    </row>
    <row r="48431">
      <c r="A48431" s="9"/>
    </row>
    <row r="48432">
      <c r="A48432" s="9"/>
    </row>
    <row r="48433">
      <c r="A48433" s="9"/>
    </row>
    <row r="48434">
      <c r="A48434" s="9"/>
    </row>
    <row r="48435">
      <c r="A48435" s="9"/>
    </row>
    <row r="48436">
      <c r="A48436" s="9"/>
    </row>
    <row r="48437">
      <c r="A48437" s="9"/>
    </row>
    <row r="48438">
      <c r="A48438" s="9"/>
    </row>
    <row r="48439">
      <c r="A48439" s="9"/>
    </row>
    <row r="48440">
      <c r="A48440" s="9"/>
    </row>
    <row r="48441">
      <c r="A48441" s="9"/>
    </row>
    <row r="48442">
      <c r="A48442" s="9"/>
    </row>
    <row r="48443">
      <c r="A48443" s="9"/>
    </row>
    <row r="48444">
      <c r="A48444" s="9"/>
    </row>
    <row r="48445">
      <c r="A48445" s="9"/>
    </row>
    <row r="48446">
      <c r="A48446" s="9"/>
    </row>
    <row r="48447">
      <c r="A48447" s="9"/>
    </row>
    <row r="48448">
      <c r="A48448" s="9"/>
    </row>
    <row r="48449">
      <c r="A48449" s="9"/>
    </row>
    <row r="48450">
      <c r="A48450" s="9"/>
    </row>
    <row r="48451">
      <c r="A48451" s="9"/>
    </row>
    <row r="48452">
      <c r="A48452" s="9"/>
    </row>
    <row r="48453">
      <c r="A48453" s="9"/>
    </row>
    <row r="48454">
      <c r="A48454" s="9"/>
    </row>
    <row r="48455">
      <c r="A48455" s="9"/>
    </row>
    <row r="48456">
      <c r="A48456" s="9"/>
    </row>
    <row r="48457">
      <c r="A48457" s="9"/>
    </row>
    <row r="48458">
      <c r="A48458" s="9"/>
    </row>
    <row r="48459">
      <c r="A48459" s="9"/>
    </row>
    <row r="48460">
      <c r="A48460" s="9"/>
    </row>
    <row r="48461">
      <c r="A48461" s="9"/>
    </row>
    <row r="48462">
      <c r="A48462" s="9"/>
    </row>
    <row r="48463">
      <c r="A48463" s="9"/>
    </row>
    <row r="48464">
      <c r="A48464" s="9"/>
    </row>
    <row r="48465">
      <c r="A48465" s="9"/>
    </row>
    <row r="48466">
      <c r="A48466" s="9"/>
    </row>
    <row r="48467">
      <c r="A48467" s="9"/>
    </row>
    <row r="48468">
      <c r="A48468" s="9"/>
    </row>
    <row r="48469">
      <c r="A48469" s="9"/>
    </row>
    <row r="48470">
      <c r="A48470" s="9"/>
    </row>
    <row r="48471">
      <c r="A48471" s="9"/>
    </row>
    <row r="48472">
      <c r="A48472" s="9"/>
    </row>
    <row r="48473">
      <c r="A48473" s="9"/>
    </row>
    <row r="48474">
      <c r="A48474" s="9"/>
    </row>
    <row r="48475">
      <c r="A48475" s="9"/>
    </row>
    <row r="48476">
      <c r="A48476" s="9"/>
    </row>
    <row r="48477">
      <c r="A48477" s="9"/>
    </row>
    <row r="48478">
      <c r="A48478" s="9"/>
    </row>
    <row r="48479">
      <c r="A48479" s="9"/>
    </row>
    <row r="48480">
      <c r="A48480" s="9"/>
    </row>
    <row r="48481">
      <c r="A48481" s="9"/>
    </row>
    <row r="48482">
      <c r="A48482" s="9"/>
    </row>
    <row r="48483">
      <c r="A48483" s="9"/>
    </row>
    <row r="48484">
      <c r="A48484" s="9"/>
    </row>
    <row r="48485">
      <c r="A48485" s="9"/>
    </row>
    <row r="48486">
      <c r="A48486" s="9"/>
    </row>
    <row r="48487">
      <c r="A48487" s="9"/>
    </row>
    <row r="48488">
      <c r="A48488" s="9"/>
    </row>
    <row r="48489">
      <c r="A48489" s="9"/>
    </row>
    <row r="48490">
      <c r="A48490" s="9"/>
    </row>
    <row r="48491">
      <c r="A48491" s="9"/>
    </row>
    <row r="48492">
      <c r="A48492" s="9"/>
    </row>
    <row r="48493">
      <c r="A48493" s="9"/>
    </row>
    <row r="48494">
      <c r="A48494" s="9"/>
    </row>
    <row r="48495">
      <c r="A48495" s="9"/>
    </row>
    <row r="48496">
      <c r="A48496" s="9"/>
    </row>
    <row r="48497">
      <c r="A48497" s="9"/>
    </row>
    <row r="48498">
      <c r="A48498" s="9"/>
    </row>
    <row r="48499">
      <c r="A48499" s="9"/>
    </row>
    <row r="48500">
      <c r="A48500" s="9"/>
    </row>
    <row r="48501">
      <c r="A48501" s="9"/>
    </row>
    <row r="48502">
      <c r="A48502" s="9"/>
    </row>
    <row r="48503">
      <c r="A48503" s="9"/>
    </row>
    <row r="48504">
      <c r="A48504" s="9"/>
    </row>
    <row r="48505">
      <c r="A48505" s="9"/>
    </row>
    <row r="48506">
      <c r="A48506" s="9"/>
    </row>
    <row r="48507">
      <c r="A48507" s="9"/>
    </row>
    <row r="48508">
      <c r="A48508" s="9"/>
    </row>
    <row r="48509">
      <c r="A48509" s="9"/>
    </row>
    <row r="48510">
      <c r="A48510" s="9"/>
    </row>
    <row r="48511">
      <c r="A48511" s="9"/>
    </row>
    <row r="48512">
      <c r="A48512" s="9"/>
    </row>
    <row r="48513">
      <c r="A48513" s="9"/>
    </row>
    <row r="48514">
      <c r="A48514" s="9"/>
    </row>
    <row r="48515">
      <c r="A48515" s="9"/>
    </row>
    <row r="48516">
      <c r="A48516" s="9"/>
    </row>
    <row r="48517">
      <c r="A48517" s="9"/>
    </row>
    <row r="48518">
      <c r="A48518" s="9"/>
    </row>
    <row r="48519">
      <c r="A48519" s="9"/>
    </row>
    <row r="48520">
      <c r="A48520" s="9"/>
    </row>
    <row r="48521">
      <c r="A48521" s="9"/>
    </row>
    <row r="48522">
      <c r="A48522" s="9"/>
    </row>
    <row r="48523">
      <c r="A48523" s="9"/>
    </row>
    <row r="48524">
      <c r="A48524" s="9"/>
    </row>
    <row r="48525">
      <c r="A48525" s="9"/>
    </row>
    <row r="48526">
      <c r="A48526" s="9"/>
    </row>
    <row r="48527">
      <c r="A48527" s="9"/>
    </row>
    <row r="48528">
      <c r="A48528" s="9"/>
    </row>
    <row r="48529">
      <c r="A48529" s="9"/>
    </row>
    <row r="48530">
      <c r="A48530" s="9"/>
    </row>
    <row r="48531">
      <c r="A48531" s="9"/>
    </row>
    <row r="48532">
      <c r="A48532" s="9"/>
    </row>
    <row r="48533">
      <c r="A48533" s="9"/>
    </row>
    <row r="48534">
      <c r="A48534" s="9"/>
    </row>
    <row r="48535">
      <c r="A48535" s="9"/>
    </row>
    <row r="48536">
      <c r="A48536" s="9"/>
    </row>
    <row r="48537">
      <c r="A48537" s="9"/>
    </row>
    <row r="48538">
      <c r="A48538" s="9"/>
    </row>
    <row r="48539">
      <c r="A48539" s="9"/>
    </row>
    <row r="48540">
      <c r="A48540" s="9"/>
    </row>
    <row r="48541">
      <c r="A48541" s="9"/>
    </row>
    <row r="48542">
      <c r="A48542" s="9"/>
    </row>
    <row r="48543">
      <c r="A48543" s="9"/>
    </row>
    <row r="48544">
      <c r="A48544" s="9"/>
    </row>
    <row r="48545">
      <c r="A48545" s="9"/>
    </row>
    <row r="48546">
      <c r="A48546" s="9"/>
    </row>
    <row r="48547">
      <c r="A48547" s="9"/>
    </row>
    <row r="48548">
      <c r="A48548" s="9"/>
    </row>
    <row r="48549">
      <c r="A48549" s="9"/>
    </row>
    <row r="48550">
      <c r="A48550" s="9"/>
    </row>
    <row r="48551">
      <c r="A48551" s="9"/>
    </row>
    <row r="48552">
      <c r="A48552" s="9"/>
    </row>
    <row r="48553">
      <c r="A48553" s="9"/>
    </row>
    <row r="48554">
      <c r="A48554" s="9"/>
    </row>
    <row r="48555">
      <c r="A48555" s="9"/>
    </row>
    <row r="48556">
      <c r="A48556" s="9"/>
    </row>
    <row r="48557">
      <c r="A48557" s="9"/>
    </row>
    <row r="48558">
      <c r="A48558" s="9"/>
    </row>
    <row r="48559">
      <c r="A48559" s="9"/>
    </row>
    <row r="48560">
      <c r="A48560" s="9"/>
    </row>
    <row r="48561">
      <c r="A48561" s="9"/>
    </row>
    <row r="48562">
      <c r="A48562" s="9"/>
    </row>
    <row r="48563">
      <c r="A48563" s="9"/>
    </row>
    <row r="48564">
      <c r="A48564" s="9"/>
    </row>
    <row r="48565">
      <c r="A48565" s="9"/>
    </row>
    <row r="48566">
      <c r="A48566" s="9"/>
    </row>
    <row r="48567">
      <c r="A48567" s="9"/>
    </row>
    <row r="48568">
      <c r="A48568" s="9"/>
    </row>
    <row r="48569">
      <c r="A48569" s="9"/>
    </row>
    <row r="48570">
      <c r="A48570" s="9"/>
    </row>
    <row r="48571">
      <c r="A48571" s="9"/>
    </row>
    <row r="48572">
      <c r="A48572" s="9"/>
    </row>
    <row r="48573">
      <c r="A48573" s="9"/>
    </row>
    <row r="48574">
      <c r="A48574" s="9"/>
    </row>
    <row r="48575">
      <c r="A48575" s="9"/>
    </row>
    <row r="48576">
      <c r="A48576" s="9"/>
    </row>
    <row r="48577">
      <c r="A48577" s="9"/>
    </row>
    <row r="48578">
      <c r="A48578" s="9"/>
    </row>
    <row r="48579">
      <c r="A48579" s="9"/>
    </row>
    <row r="48580">
      <c r="A48580" s="9"/>
    </row>
    <row r="48581">
      <c r="A48581" s="9"/>
    </row>
    <row r="48582">
      <c r="A48582" s="9"/>
    </row>
    <row r="48583">
      <c r="A48583" s="9"/>
    </row>
    <row r="48584">
      <c r="A48584" s="9"/>
    </row>
    <row r="48585">
      <c r="A48585" s="9"/>
    </row>
    <row r="48586">
      <c r="A48586" s="9"/>
    </row>
    <row r="48587">
      <c r="A48587" s="9"/>
    </row>
    <row r="48588">
      <c r="A48588" s="9"/>
    </row>
    <row r="48589">
      <c r="A48589" s="9"/>
    </row>
    <row r="48590">
      <c r="A48590" s="9"/>
    </row>
    <row r="48591">
      <c r="A48591" s="9"/>
    </row>
    <row r="48592">
      <c r="A48592" s="9"/>
    </row>
    <row r="48593">
      <c r="A48593" s="9"/>
    </row>
    <row r="48594">
      <c r="A48594" s="9"/>
    </row>
    <row r="48595">
      <c r="A48595" s="9"/>
    </row>
    <row r="48596">
      <c r="A48596" s="9"/>
    </row>
    <row r="48597">
      <c r="A48597" s="9"/>
    </row>
    <row r="48598">
      <c r="A48598" s="9"/>
    </row>
    <row r="48599">
      <c r="A48599" s="9"/>
    </row>
    <row r="48600">
      <c r="A48600" s="9"/>
    </row>
    <row r="48601">
      <c r="A48601" s="9"/>
    </row>
    <row r="48602">
      <c r="A48602" s="9"/>
    </row>
    <row r="48603">
      <c r="A48603" s="9"/>
    </row>
    <row r="48604">
      <c r="A48604" s="9"/>
    </row>
    <row r="48605">
      <c r="A48605" s="9"/>
    </row>
    <row r="48606">
      <c r="A48606" s="9"/>
    </row>
    <row r="48607">
      <c r="A48607" s="9"/>
    </row>
    <row r="48608">
      <c r="A48608" s="9"/>
    </row>
    <row r="48609">
      <c r="A48609" s="9"/>
    </row>
    <row r="48610">
      <c r="A48610" s="9"/>
    </row>
    <row r="48611">
      <c r="A48611" s="9"/>
    </row>
    <row r="48612">
      <c r="A48612" s="9"/>
    </row>
    <row r="48613">
      <c r="A48613" s="9"/>
    </row>
    <row r="48614">
      <c r="A48614" s="9"/>
    </row>
    <row r="48615">
      <c r="A48615" s="9"/>
    </row>
    <row r="48616">
      <c r="A48616" s="9"/>
    </row>
    <row r="48617">
      <c r="A48617" s="9"/>
    </row>
    <row r="48618">
      <c r="A48618" s="9"/>
    </row>
    <row r="48619">
      <c r="A48619" s="9"/>
    </row>
    <row r="48620">
      <c r="A48620" s="9"/>
    </row>
    <row r="48621">
      <c r="A48621" s="9"/>
    </row>
    <row r="48622">
      <c r="A48622" s="9"/>
    </row>
    <row r="48623">
      <c r="A48623" s="9"/>
    </row>
    <row r="48624">
      <c r="A48624" s="9"/>
    </row>
    <row r="48625">
      <c r="A48625" s="9"/>
    </row>
    <row r="48626">
      <c r="A48626" s="9"/>
    </row>
    <row r="48627">
      <c r="A48627" s="9"/>
    </row>
    <row r="48628">
      <c r="A48628" s="9"/>
    </row>
    <row r="48629">
      <c r="A48629" s="9"/>
    </row>
    <row r="48630">
      <c r="A48630" s="9"/>
    </row>
    <row r="48631">
      <c r="A48631" s="9"/>
    </row>
    <row r="48632">
      <c r="A48632" s="9"/>
    </row>
    <row r="48633">
      <c r="A48633" s="9"/>
    </row>
    <row r="48634">
      <c r="A48634" s="9"/>
    </row>
    <row r="48635">
      <c r="A48635" s="9"/>
    </row>
    <row r="48636">
      <c r="A48636" s="9"/>
    </row>
    <row r="48637">
      <c r="A48637" s="9"/>
    </row>
    <row r="48638">
      <c r="A48638" s="9"/>
    </row>
    <row r="48639">
      <c r="A48639" s="9"/>
    </row>
    <row r="48640">
      <c r="A48640" s="9"/>
    </row>
    <row r="48641">
      <c r="A48641" s="9"/>
    </row>
    <row r="48642">
      <c r="A48642" s="9"/>
    </row>
    <row r="48643">
      <c r="A48643" s="9"/>
    </row>
    <row r="48644">
      <c r="A48644" s="9"/>
    </row>
    <row r="48645">
      <c r="A48645" s="9"/>
    </row>
    <row r="48646">
      <c r="A48646" s="9"/>
    </row>
    <row r="48647">
      <c r="A48647" s="9"/>
    </row>
    <row r="48648">
      <c r="A48648" s="9"/>
    </row>
    <row r="48649">
      <c r="A48649" s="9"/>
    </row>
    <row r="48650">
      <c r="A48650" s="9"/>
    </row>
    <row r="48651">
      <c r="A48651" s="9"/>
    </row>
    <row r="48652">
      <c r="A48652" s="9"/>
    </row>
    <row r="48653">
      <c r="A48653" s="9"/>
    </row>
    <row r="48654">
      <c r="A48654" s="9"/>
    </row>
    <row r="48655">
      <c r="A48655" s="9"/>
    </row>
    <row r="48656">
      <c r="A48656" s="9"/>
    </row>
    <row r="48657">
      <c r="A48657" s="9"/>
    </row>
    <row r="48658">
      <c r="A48658" s="9"/>
    </row>
    <row r="48659">
      <c r="A48659" s="9"/>
    </row>
    <row r="48660">
      <c r="A48660" s="9"/>
    </row>
    <row r="48661">
      <c r="A48661" s="9"/>
    </row>
    <row r="48662">
      <c r="A48662" s="9"/>
    </row>
    <row r="48663">
      <c r="A48663" s="9"/>
    </row>
    <row r="48664">
      <c r="A48664" s="9"/>
    </row>
    <row r="48665">
      <c r="A48665" s="9"/>
    </row>
    <row r="48666">
      <c r="A48666" s="9"/>
    </row>
    <row r="48667">
      <c r="A48667" s="9"/>
    </row>
    <row r="48668">
      <c r="A48668" s="9"/>
    </row>
    <row r="48669">
      <c r="A48669" s="9"/>
    </row>
    <row r="48670">
      <c r="A48670" s="9"/>
    </row>
    <row r="48671">
      <c r="A48671" s="9"/>
    </row>
    <row r="48672">
      <c r="A48672" s="9"/>
    </row>
    <row r="48673">
      <c r="A48673" s="9"/>
    </row>
    <row r="48674">
      <c r="A48674" s="9"/>
    </row>
    <row r="48675">
      <c r="A48675" s="9"/>
    </row>
    <row r="48676">
      <c r="A48676" s="9"/>
    </row>
    <row r="48677">
      <c r="A48677" s="9"/>
    </row>
    <row r="48678">
      <c r="A48678" s="9"/>
    </row>
    <row r="48679">
      <c r="A48679" s="9"/>
    </row>
    <row r="48680">
      <c r="A48680" s="9"/>
    </row>
    <row r="48681">
      <c r="A48681" s="9"/>
    </row>
    <row r="48682">
      <c r="A48682" s="9"/>
    </row>
    <row r="48683">
      <c r="A48683" s="9"/>
    </row>
    <row r="48684">
      <c r="A48684" s="9"/>
    </row>
    <row r="48685">
      <c r="A48685" s="9"/>
    </row>
    <row r="48686">
      <c r="A48686" s="9"/>
    </row>
    <row r="48687">
      <c r="A48687" s="9"/>
    </row>
    <row r="48688">
      <c r="A48688" s="9"/>
    </row>
    <row r="48689">
      <c r="A48689" s="9"/>
    </row>
    <row r="48690">
      <c r="A48690" s="9"/>
    </row>
    <row r="48691">
      <c r="A48691" s="9"/>
    </row>
    <row r="48692">
      <c r="A48692" s="9"/>
    </row>
    <row r="48693">
      <c r="A48693" s="9"/>
    </row>
    <row r="48694">
      <c r="A48694" s="9"/>
    </row>
    <row r="48695">
      <c r="A48695" s="9"/>
    </row>
    <row r="48696">
      <c r="A48696" s="9"/>
    </row>
    <row r="48697">
      <c r="A48697" s="9"/>
    </row>
    <row r="48698">
      <c r="A48698" s="9"/>
    </row>
    <row r="48699">
      <c r="A48699" s="9"/>
    </row>
    <row r="48700">
      <c r="A48700" s="9"/>
    </row>
    <row r="48701">
      <c r="A48701" s="9"/>
    </row>
    <row r="48702">
      <c r="A48702" s="9"/>
    </row>
    <row r="48703">
      <c r="A48703" s="9"/>
    </row>
    <row r="48704">
      <c r="A48704" s="9"/>
    </row>
    <row r="48705">
      <c r="A48705" s="9"/>
    </row>
    <row r="48706">
      <c r="A48706" s="9"/>
    </row>
    <row r="48707">
      <c r="A48707" s="9"/>
    </row>
    <row r="48708">
      <c r="A48708" s="9"/>
    </row>
    <row r="48709">
      <c r="A48709" s="9"/>
    </row>
    <row r="48710">
      <c r="A48710" s="9"/>
    </row>
    <row r="48711">
      <c r="A48711" s="9"/>
    </row>
    <row r="48712">
      <c r="A48712" s="9"/>
    </row>
    <row r="48713">
      <c r="A48713" s="9"/>
    </row>
    <row r="48714">
      <c r="A48714" s="9"/>
    </row>
    <row r="48715">
      <c r="A48715" s="9"/>
    </row>
    <row r="48716">
      <c r="A48716" s="9"/>
    </row>
    <row r="48717">
      <c r="A48717" s="9"/>
    </row>
    <row r="48718">
      <c r="A48718" s="9"/>
    </row>
    <row r="48719">
      <c r="A48719" s="9"/>
    </row>
    <row r="48720">
      <c r="A48720" s="9"/>
    </row>
    <row r="48721">
      <c r="A48721" s="9"/>
    </row>
    <row r="48722">
      <c r="A48722" s="9"/>
    </row>
    <row r="48723">
      <c r="A48723" s="9"/>
    </row>
    <row r="48724">
      <c r="A48724" s="9"/>
    </row>
    <row r="48725">
      <c r="A48725" s="9"/>
    </row>
    <row r="48726">
      <c r="A48726" s="9"/>
    </row>
    <row r="48727">
      <c r="A48727" s="9"/>
    </row>
    <row r="48728">
      <c r="A48728" s="9"/>
    </row>
    <row r="48729">
      <c r="A48729" s="9"/>
    </row>
    <row r="48730">
      <c r="A48730" s="9"/>
    </row>
    <row r="48731">
      <c r="A48731" s="9"/>
    </row>
    <row r="48732">
      <c r="A48732" s="9"/>
    </row>
    <row r="48733">
      <c r="A48733" s="9"/>
    </row>
    <row r="48734">
      <c r="A48734" s="9"/>
    </row>
    <row r="48735">
      <c r="A48735" s="9"/>
    </row>
    <row r="48736">
      <c r="A48736" s="9"/>
    </row>
    <row r="48737">
      <c r="A48737" s="9"/>
    </row>
    <row r="48738">
      <c r="A48738" s="9"/>
    </row>
    <row r="48739">
      <c r="A48739" s="9"/>
    </row>
    <row r="48740">
      <c r="A48740" s="9"/>
    </row>
    <row r="48741">
      <c r="A48741" s="9"/>
    </row>
    <row r="48742">
      <c r="A48742" s="9"/>
    </row>
    <row r="48743">
      <c r="A48743" s="9"/>
    </row>
    <row r="48744">
      <c r="A48744" s="9"/>
    </row>
    <row r="48745">
      <c r="A48745" s="9"/>
    </row>
    <row r="48746">
      <c r="A48746" s="9"/>
    </row>
    <row r="48747">
      <c r="A48747" s="9"/>
    </row>
    <row r="48748">
      <c r="A48748" s="9"/>
    </row>
    <row r="48749">
      <c r="A48749" s="9"/>
    </row>
    <row r="48750">
      <c r="A48750" s="9"/>
    </row>
    <row r="48751">
      <c r="A48751" s="9"/>
    </row>
    <row r="48752">
      <c r="A48752" s="9"/>
    </row>
    <row r="48753">
      <c r="A48753" s="9"/>
    </row>
    <row r="48754">
      <c r="A48754" s="9"/>
    </row>
    <row r="48755">
      <c r="A48755" s="9"/>
    </row>
    <row r="48756">
      <c r="A48756" s="9"/>
    </row>
    <row r="48757">
      <c r="A48757" s="9"/>
    </row>
    <row r="48758">
      <c r="A48758" s="9"/>
    </row>
    <row r="48759">
      <c r="A48759" s="9"/>
    </row>
    <row r="48760">
      <c r="A48760" s="9"/>
    </row>
    <row r="48761">
      <c r="A48761" s="9"/>
    </row>
    <row r="48762">
      <c r="A48762" s="9"/>
    </row>
    <row r="48763">
      <c r="A48763" s="9"/>
    </row>
    <row r="48764">
      <c r="A48764" s="9"/>
    </row>
    <row r="48765">
      <c r="A48765" s="9"/>
    </row>
    <row r="48766">
      <c r="A48766" s="9"/>
    </row>
    <row r="48767">
      <c r="A48767" s="9"/>
    </row>
    <row r="48768">
      <c r="A48768" s="9"/>
    </row>
    <row r="48769">
      <c r="A48769" s="9"/>
    </row>
    <row r="48770">
      <c r="A48770" s="9"/>
    </row>
    <row r="48771">
      <c r="A48771" s="9"/>
    </row>
    <row r="48772">
      <c r="A48772" s="9"/>
    </row>
    <row r="48773">
      <c r="A48773" s="9"/>
    </row>
    <row r="48774">
      <c r="A48774" s="9"/>
    </row>
    <row r="48775">
      <c r="A48775" s="9"/>
    </row>
    <row r="48776">
      <c r="A48776" s="9"/>
    </row>
    <row r="48777">
      <c r="A48777" s="9"/>
    </row>
    <row r="48778">
      <c r="A48778" s="9"/>
    </row>
    <row r="48779">
      <c r="A48779" s="9"/>
    </row>
    <row r="48780">
      <c r="A48780" s="9"/>
    </row>
    <row r="48781">
      <c r="A48781" s="9"/>
    </row>
    <row r="48782">
      <c r="A48782" s="9"/>
    </row>
    <row r="48783">
      <c r="A48783" s="9"/>
    </row>
    <row r="48784">
      <c r="A48784" s="9"/>
    </row>
    <row r="48785">
      <c r="A48785" s="9"/>
    </row>
    <row r="48786">
      <c r="A48786" s="9"/>
    </row>
    <row r="48787">
      <c r="A48787" s="9"/>
    </row>
    <row r="48788">
      <c r="A48788" s="9"/>
    </row>
    <row r="48789">
      <c r="A48789" s="9"/>
    </row>
    <row r="48790">
      <c r="A48790" s="9"/>
    </row>
    <row r="48791">
      <c r="A48791" s="9"/>
    </row>
    <row r="48792">
      <c r="A48792" s="9"/>
    </row>
    <row r="48793">
      <c r="A48793" s="9"/>
    </row>
    <row r="48794">
      <c r="A48794" s="9"/>
    </row>
    <row r="48795">
      <c r="A48795" s="9"/>
    </row>
    <row r="48796">
      <c r="A48796" s="9"/>
    </row>
    <row r="48797">
      <c r="A48797" s="9"/>
    </row>
    <row r="48798">
      <c r="A48798" s="9"/>
    </row>
    <row r="48799">
      <c r="A48799" s="9"/>
    </row>
    <row r="48800">
      <c r="A48800" s="9"/>
    </row>
    <row r="48801">
      <c r="A48801" s="9"/>
    </row>
    <row r="48802">
      <c r="A48802" s="9"/>
    </row>
    <row r="48803">
      <c r="A48803" s="9"/>
    </row>
    <row r="48804">
      <c r="A48804" s="9"/>
    </row>
    <row r="48805">
      <c r="A48805" s="9"/>
    </row>
    <row r="48806">
      <c r="A48806" s="9"/>
    </row>
    <row r="48807">
      <c r="A48807" s="9"/>
    </row>
    <row r="48808">
      <c r="A48808" s="9"/>
    </row>
    <row r="48809">
      <c r="A48809" s="9"/>
    </row>
    <row r="48810">
      <c r="A48810" s="9"/>
    </row>
    <row r="48811">
      <c r="A48811" s="9"/>
    </row>
    <row r="48812">
      <c r="A48812" s="9"/>
    </row>
    <row r="48813">
      <c r="A48813" s="9"/>
    </row>
    <row r="48814">
      <c r="A48814" s="9"/>
    </row>
    <row r="48815">
      <c r="A48815" s="9"/>
    </row>
    <row r="48816">
      <c r="A48816" s="9"/>
    </row>
    <row r="48817">
      <c r="A48817" s="9"/>
    </row>
    <row r="48818">
      <c r="A48818" s="9"/>
    </row>
    <row r="48819">
      <c r="A48819" s="9"/>
    </row>
    <row r="48820">
      <c r="A48820" s="9"/>
    </row>
    <row r="48821">
      <c r="A48821" s="9"/>
    </row>
    <row r="48822">
      <c r="A48822" s="9"/>
    </row>
    <row r="48823">
      <c r="A48823" s="9"/>
    </row>
    <row r="48824">
      <c r="A48824" s="9"/>
    </row>
    <row r="48825">
      <c r="A48825" s="9"/>
    </row>
    <row r="48826">
      <c r="A48826" s="9"/>
    </row>
    <row r="48827">
      <c r="A48827" s="9"/>
    </row>
    <row r="48828">
      <c r="A48828" s="9"/>
    </row>
    <row r="48829">
      <c r="A48829" s="9"/>
    </row>
    <row r="48830">
      <c r="A48830" s="9"/>
    </row>
    <row r="48831">
      <c r="A48831" s="9"/>
    </row>
    <row r="48832">
      <c r="A48832" s="9"/>
    </row>
    <row r="48833">
      <c r="A48833" s="9"/>
    </row>
    <row r="48834">
      <c r="A48834" s="9"/>
    </row>
    <row r="48835">
      <c r="A48835" s="9"/>
    </row>
    <row r="48836">
      <c r="A48836" s="9"/>
    </row>
    <row r="48837">
      <c r="A48837" s="9"/>
    </row>
    <row r="48838">
      <c r="A48838" s="9"/>
    </row>
    <row r="48839">
      <c r="A48839" s="9"/>
    </row>
    <row r="48840">
      <c r="A48840" s="9"/>
    </row>
    <row r="48841">
      <c r="A48841" s="9"/>
    </row>
    <row r="48842">
      <c r="A48842" s="9"/>
    </row>
    <row r="48843">
      <c r="A48843" s="9"/>
    </row>
    <row r="48844">
      <c r="A48844" s="9"/>
    </row>
    <row r="48845">
      <c r="A48845" s="9"/>
    </row>
    <row r="48846">
      <c r="A48846" s="9"/>
    </row>
    <row r="48847">
      <c r="A48847" s="9"/>
    </row>
    <row r="48848">
      <c r="A48848" s="9"/>
    </row>
    <row r="48849">
      <c r="A48849" s="9"/>
    </row>
    <row r="48850">
      <c r="A48850" s="9"/>
    </row>
    <row r="48851">
      <c r="A48851" s="9"/>
    </row>
    <row r="48852">
      <c r="A48852" s="9"/>
    </row>
    <row r="48853">
      <c r="A48853" s="9"/>
    </row>
    <row r="48854">
      <c r="A48854" s="9"/>
    </row>
    <row r="48855">
      <c r="A48855" s="9"/>
    </row>
    <row r="48856">
      <c r="A48856" s="9"/>
    </row>
    <row r="48857">
      <c r="A48857" s="9"/>
    </row>
    <row r="48858">
      <c r="A48858" s="9"/>
    </row>
    <row r="48859">
      <c r="A48859" s="9"/>
    </row>
    <row r="48860">
      <c r="A48860" s="9"/>
    </row>
    <row r="48861">
      <c r="A48861" s="9"/>
    </row>
    <row r="48862">
      <c r="A48862" s="9"/>
    </row>
    <row r="48863">
      <c r="A48863" s="9"/>
    </row>
    <row r="48864">
      <c r="A48864" s="9"/>
    </row>
    <row r="48865">
      <c r="A48865" s="9"/>
    </row>
    <row r="48866">
      <c r="A48866" s="9"/>
    </row>
    <row r="48867">
      <c r="A48867" s="9"/>
    </row>
    <row r="48868">
      <c r="A48868" s="9"/>
    </row>
    <row r="48869">
      <c r="A48869" s="9"/>
    </row>
    <row r="48870">
      <c r="A48870" s="9"/>
    </row>
    <row r="48871">
      <c r="A48871" s="9"/>
    </row>
    <row r="48872">
      <c r="A48872" s="9"/>
    </row>
    <row r="48873">
      <c r="A48873" s="9"/>
    </row>
    <row r="48874">
      <c r="A48874" s="9"/>
    </row>
    <row r="48875">
      <c r="A48875" s="9"/>
    </row>
    <row r="48876">
      <c r="A48876" s="9"/>
    </row>
    <row r="48877">
      <c r="A48877" s="9"/>
    </row>
    <row r="48878">
      <c r="A48878" s="9"/>
    </row>
    <row r="48879">
      <c r="A48879" s="9"/>
    </row>
    <row r="48880">
      <c r="A48880" s="9"/>
    </row>
    <row r="48881">
      <c r="A48881" s="9"/>
    </row>
    <row r="48882">
      <c r="A48882" s="9"/>
    </row>
    <row r="48883">
      <c r="A48883" s="9"/>
    </row>
    <row r="48884">
      <c r="A48884" s="9"/>
    </row>
    <row r="48885">
      <c r="A48885" s="9"/>
    </row>
    <row r="48886">
      <c r="A48886" s="9"/>
    </row>
    <row r="48887">
      <c r="A48887" s="9"/>
    </row>
    <row r="48888">
      <c r="A48888" s="9"/>
    </row>
    <row r="48889">
      <c r="A48889" s="9"/>
    </row>
    <row r="48890">
      <c r="A48890" s="9"/>
    </row>
    <row r="48891">
      <c r="A48891" s="9"/>
    </row>
    <row r="48892">
      <c r="A48892" s="9"/>
    </row>
    <row r="48893">
      <c r="A48893" s="9"/>
    </row>
    <row r="48894">
      <c r="A48894" s="9"/>
    </row>
    <row r="48895">
      <c r="A48895" s="9"/>
    </row>
    <row r="48896">
      <c r="A48896" s="9"/>
    </row>
    <row r="48897">
      <c r="A48897" s="9"/>
    </row>
    <row r="48898">
      <c r="A48898" s="9"/>
    </row>
    <row r="48899">
      <c r="A48899" s="9"/>
    </row>
    <row r="48900">
      <c r="A48900" s="9"/>
    </row>
    <row r="48901">
      <c r="A48901" s="9"/>
    </row>
    <row r="48902">
      <c r="A48902" s="9"/>
    </row>
    <row r="48903">
      <c r="A48903" s="9"/>
    </row>
    <row r="48904">
      <c r="A48904" s="9"/>
    </row>
    <row r="48905">
      <c r="A48905" s="9"/>
    </row>
    <row r="48906">
      <c r="A48906" s="9"/>
    </row>
    <row r="48907">
      <c r="A48907" s="9"/>
    </row>
    <row r="48908">
      <c r="A48908" s="9"/>
    </row>
    <row r="48909">
      <c r="A48909" s="9"/>
    </row>
    <row r="48910">
      <c r="A48910" s="9"/>
    </row>
    <row r="48911">
      <c r="A48911" s="9"/>
    </row>
    <row r="48912">
      <c r="A48912" s="9"/>
    </row>
    <row r="48913">
      <c r="A48913" s="9"/>
    </row>
    <row r="48914">
      <c r="A48914" s="9"/>
    </row>
    <row r="48915">
      <c r="A48915" s="9"/>
    </row>
    <row r="48916">
      <c r="A48916" s="9"/>
    </row>
    <row r="48917">
      <c r="A48917" s="9"/>
    </row>
    <row r="48918">
      <c r="A48918" s="9"/>
    </row>
    <row r="48919">
      <c r="A48919" s="9"/>
    </row>
    <row r="48920">
      <c r="A48920" s="9"/>
    </row>
    <row r="48921">
      <c r="A48921" s="9"/>
    </row>
    <row r="48922">
      <c r="A48922" s="9"/>
    </row>
    <row r="48923">
      <c r="A48923" s="9"/>
    </row>
    <row r="48924">
      <c r="A48924" s="9"/>
    </row>
    <row r="48925">
      <c r="A48925" s="9"/>
    </row>
    <row r="48926">
      <c r="A48926" s="9"/>
    </row>
    <row r="48927">
      <c r="A48927" s="9"/>
    </row>
    <row r="48928">
      <c r="A48928" s="9"/>
    </row>
    <row r="48929">
      <c r="A48929" s="9"/>
    </row>
    <row r="48930">
      <c r="A48930" s="9"/>
    </row>
    <row r="48931">
      <c r="A48931" s="9"/>
    </row>
    <row r="48932">
      <c r="A48932" s="9"/>
    </row>
    <row r="48933">
      <c r="A48933" s="9"/>
    </row>
    <row r="48934">
      <c r="A48934" s="9"/>
    </row>
    <row r="48935">
      <c r="A48935" s="9"/>
    </row>
    <row r="48936">
      <c r="A48936" s="9"/>
    </row>
    <row r="48937">
      <c r="A48937" s="9"/>
    </row>
    <row r="48938">
      <c r="A48938" s="9"/>
    </row>
    <row r="48939">
      <c r="A48939" s="9"/>
    </row>
    <row r="48940">
      <c r="A48940" s="9"/>
    </row>
    <row r="48941">
      <c r="A48941" s="9"/>
    </row>
    <row r="48942">
      <c r="A48942" s="9"/>
    </row>
    <row r="48943">
      <c r="A48943" s="9"/>
    </row>
    <row r="48944">
      <c r="A48944" s="9"/>
    </row>
    <row r="48945">
      <c r="A48945" s="9"/>
    </row>
    <row r="48946">
      <c r="A48946" s="9"/>
    </row>
    <row r="48947">
      <c r="A48947" s="9"/>
    </row>
    <row r="48948">
      <c r="A48948" s="9"/>
    </row>
    <row r="48949">
      <c r="A48949" s="9"/>
    </row>
    <row r="48950">
      <c r="A48950" s="9"/>
    </row>
    <row r="48951">
      <c r="A48951" s="9"/>
    </row>
    <row r="48952">
      <c r="A48952" s="9"/>
    </row>
    <row r="48953">
      <c r="A48953" s="9"/>
    </row>
    <row r="48954">
      <c r="A48954" s="9"/>
    </row>
    <row r="48955">
      <c r="A48955" s="9"/>
    </row>
    <row r="48956">
      <c r="A48956" s="9"/>
    </row>
    <row r="48957">
      <c r="A48957" s="9"/>
    </row>
    <row r="48958">
      <c r="A48958" s="9"/>
    </row>
    <row r="48959">
      <c r="A48959" s="9"/>
    </row>
    <row r="48960">
      <c r="A48960" s="9"/>
    </row>
    <row r="48961">
      <c r="A48961" s="9"/>
    </row>
    <row r="48962">
      <c r="A48962" s="9"/>
    </row>
    <row r="48963">
      <c r="A48963" s="9"/>
    </row>
    <row r="48964">
      <c r="A48964" s="9"/>
    </row>
    <row r="48965">
      <c r="A48965" s="9"/>
    </row>
    <row r="48966">
      <c r="A48966" s="9"/>
    </row>
    <row r="48967">
      <c r="A48967" s="9"/>
    </row>
    <row r="48968">
      <c r="A48968" s="9"/>
    </row>
    <row r="48969">
      <c r="A48969" s="9"/>
    </row>
    <row r="48970">
      <c r="A48970" s="9"/>
    </row>
    <row r="48971">
      <c r="A48971" s="9"/>
    </row>
    <row r="48972">
      <c r="A48972" s="9"/>
    </row>
    <row r="48973">
      <c r="A48973" s="9"/>
    </row>
    <row r="48974">
      <c r="A48974" s="9"/>
    </row>
    <row r="48975">
      <c r="A48975" s="9"/>
    </row>
    <row r="48976">
      <c r="A48976" s="9"/>
    </row>
    <row r="48977">
      <c r="A48977" s="9"/>
    </row>
    <row r="48978">
      <c r="A48978" s="9"/>
    </row>
    <row r="48979">
      <c r="A48979" s="9"/>
    </row>
    <row r="48980">
      <c r="A48980" s="9"/>
    </row>
    <row r="48981">
      <c r="A48981" s="9"/>
    </row>
    <row r="48982">
      <c r="A48982" s="9"/>
    </row>
    <row r="48983">
      <c r="A48983" s="9"/>
    </row>
    <row r="48984">
      <c r="A48984" s="9"/>
    </row>
    <row r="48985">
      <c r="A48985" s="9"/>
    </row>
    <row r="48986">
      <c r="A48986" s="9"/>
    </row>
    <row r="48987">
      <c r="A48987" s="9"/>
    </row>
    <row r="48988">
      <c r="A48988" s="9"/>
    </row>
    <row r="48989">
      <c r="A48989" s="9"/>
    </row>
    <row r="48990">
      <c r="A48990" s="9"/>
    </row>
    <row r="48991">
      <c r="A48991" s="9"/>
    </row>
    <row r="48992">
      <c r="A48992" s="9"/>
    </row>
    <row r="48993">
      <c r="A48993" s="9"/>
    </row>
    <row r="48994">
      <c r="A48994" s="9"/>
    </row>
    <row r="48995">
      <c r="A48995" s="9"/>
    </row>
    <row r="48996">
      <c r="A48996" s="9"/>
    </row>
    <row r="48997">
      <c r="A48997" s="9"/>
    </row>
    <row r="48998">
      <c r="A48998" s="9"/>
    </row>
    <row r="48999">
      <c r="A48999" s="9"/>
    </row>
    <row r="49000">
      <c r="A49000" s="9"/>
    </row>
    <row r="49001">
      <c r="A49001" s="9"/>
    </row>
    <row r="49002">
      <c r="A49002" s="9"/>
    </row>
    <row r="49003">
      <c r="A49003" s="9"/>
    </row>
    <row r="49004">
      <c r="A49004" s="9"/>
    </row>
    <row r="49005">
      <c r="A49005" s="9"/>
    </row>
    <row r="49006">
      <c r="A49006" s="9"/>
    </row>
    <row r="49007">
      <c r="A49007" s="9"/>
    </row>
    <row r="49008">
      <c r="A49008" s="9"/>
    </row>
    <row r="49009">
      <c r="A49009" s="9"/>
    </row>
    <row r="49010">
      <c r="A49010" s="9"/>
    </row>
    <row r="49011">
      <c r="A49011" s="9"/>
    </row>
    <row r="49012">
      <c r="A49012" s="9"/>
    </row>
    <row r="49013">
      <c r="A49013" s="9"/>
    </row>
    <row r="49014">
      <c r="A49014" s="9"/>
    </row>
    <row r="49015">
      <c r="A49015" s="9"/>
    </row>
    <row r="49016">
      <c r="A49016" s="9"/>
    </row>
    <row r="49017">
      <c r="A49017" s="9"/>
    </row>
    <row r="49018">
      <c r="A49018" s="9"/>
    </row>
    <row r="49019">
      <c r="A49019" s="9"/>
    </row>
    <row r="49020">
      <c r="A49020" s="9"/>
    </row>
    <row r="49021">
      <c r="A49021" s="9"/>
    </row>
    <row r="49022">
      <c r="A49022" s="9"/>
    </row>
    <row r="49023">
      <c r="A49023" s="9"/>
    </row>
    <row r="49024">
      <c r="A49024" s="9"/>
    </row>
    <row r="49025">
      <c r="A49025" s="9"/>
    </row>
    <row r="49026">
      <c r="A49026" s="9"/>
    </row>
    <row r="49027">
      <c r="A49027" s="9"/>
    </row>
    <row r="49028">
      <c r="A49028" s="9"/>
    </row>
    <row r="49029">
      <c r="A49029" s="9"/>
    </row>
    <row r="49030">
      <c r="A49030" s="9"/>
    </row>
    <row r="49031">
      <c r="A49031" s="9"/>
    </row>
    <row r="49032">
      <c r="A49032" s="9"/>
    </row>
    <row r="49033">
      <c r="A49033" s="9"/>
    </row>
    <row r="49034">
      <c r="A49034" s="9"/>
    </row>
    <row r="49035">
      <c r="A49035" s="9"/>
    </row>
    <row r="49036">
      <c r="A49036" s="9"/>
    </row>
    <row r="49037">
      <c r="A49037" s="9"/>
    </row>
    <row r="49038">
      <c r="A49038" s="9"/>
    </row>
    <row r="49039">
      <c r="A49039" s="9"/>
    </row>
    <row r="49040">
      <c r="A49040" s="9"/>
    </row>
    <row r="49041">
      <c r="A49041" s="9"/>
    </row>
    <row r="49042">
      <c r="A49042" s="9"/>
    </row>
    <row r="49043">
      <c r="A49043" s="9"/>
    </row>
    <row r="49044">
      <c r="A49044" s="9"/>
    </row>
    <row r="49045">
      <c r="A49045" s="9"/>
    </row>
    <row r="49046">
      <c r="A49046" s="9"/>
    </row>
    <row r="49047">
      <c r="A49047" s="9"/>
    </row>
    <row r="49048">
      <c r="A49048" s="9"/>
    </row>
    <row r="49049">
      <c r="A49049" s="9"/>
    </row>
    <row r="49050">
      <c r="A49050" s="9"/>
    </row>
    <row r="49051">
      <c r="A49051" s="9"/>
    </row>
    <row r="49052">
      <c r="A49052" s="9"/>
    </row>
    <row r="49053">
      <c r="A49053" s="9"/>
    </row>
    <row r="49054">
      <c r="A49054" s="9"/>
    </row>
    <row r="49055">
      <c r="A49055" s="9"/>
    </row>
    <row r="49056">
      <c r="A49056" s="9"/>
    </row>
    <row r="49057">
      <c r="A49057" s="9"/>
    </row>
    <row r="49058">
      <c r="A49058" s="9"/>
    </row>
    <row r="49059">
      <c r="A49059" s="9"/>
    </row>
    <row r="49060">
      <c r="A49060" s="9"/>
    </row>
    <row r="49061">
      <c r="A49061" s="9"/>
    </row>
    <row r="49062">
      <c r="A49062" s="9"/>
    </row>
    <row r="49063">
      <c r="A49063" s="9"/>
    </row>
    <row r="49064">
      <c r="A49064" s="9"/>
    </row>
    <row r="49065">
      <c r="A49065" s="9"/>
    </row>
    <row r="49066">
      <c r="A49066" s="9"/>
    </row>
    <row r="49067">
      <c r="A49067" s="9"/>
    </row>
    <row r="49068">
      <c r="A49068" s="9"/>
    </row>
    <row r="49069">
      <c r="A49069" s="9"/>
    </row>
    <row r="49070">
      <c r="A49070" s="9"/>
    </row>
    <row r="49071">
      <c r="A49071" s="9"/>
    </row>
    <row r="49072">
      <c r="A49072" s="9"/>
    </row>
    <row r="49073">
      <c r="A49073" s="9"/>
    </row>
    <row r="49074">
      <c r="A49074" s="9"/>
    </row>
    <row r="49075">
      <c r="A49075" s="9"/>
    </row>
    <row r="49076">
      <c r="A49076" s="9"/>
    </row>
    <row r="49077">
      <c r="A49077" s="9"/>
    </row>
    <row r="49078">
      <c r="A49078" s="9"/>
    </row>
    <row r="49079">
      <c r="A49079" s="9"/>
    </row>
    <row r="49080">
      <c r="A49080" s="9"/>
    </row>
    <row r="49081">
      <c r="A49081" s="9"/>
    </row>
    <row r="49082">
      <c r="A49082" s="9"/>
    </row>
    <row r="49083">
      <c r="A49083" s="9"/>
    </row>
    <row r="49084">
      <c r="A49084" s="9"/>
    </row>
    <row r="49085">
      <c r="A49085" s="9"/>
    </row>
    <row r="49086">
      <c r="A49086" s="9"/>
    </row>
    <row r="49087">
      <c r="A49087" s="9"/>
    </row>
    <row r="49088">
      <c r="A49088" s="9"/>
    </row>
    <row r="49089">
      <c r="A49089" s="9"/>
    </row>
    <row r="49090">
      <c r="A49090" s="9"/>
    </row>
    <row r="49091">
      <c r="A49091" s="9"/>
    </row>
    <row r="49092">
      <c r="A49092" s="9"/>
    </row>
    <row r="49093">
      <c r="A49093" s="9"/>
    </row>
    <row r="49094">
      <c r="A49094" s="9"/>
    </row>
    <row r="49095">
      <c r="A49095" s="9"/>
    </row>
    <row r="49096">
      <c r="A49096" s="9"/>
    </row>
    <row r="49097">
      <c r="A49097" s="9"/>
    </row>
    <row r="49098">
      <c r="A49098" s="9"/>
    </row>
    <row r="49099">
      <c r="A49099" s="9"/>
    </row>
    <row r="49100">
      <c r="A49100" s="9"/>
    </row>
    <row r="49101">
      <c r="A49101" s="9"/>
    </row>
    <row r="49102">
      <c r="A49102" s="9"/>
    </row>
    <row r="49103">
      <c r="A49103" s="9"/>
    </row>
    <row r="49104">
      <c r="A49104" s="9"/>
    </row>
    <row r="49105">
      <c r="A49105" s="9"/>
    </row>
    <row r="49106">
      <c r="A49106" s="9"/>
    </row>
    <row r="49107">
      <c r="A49107" s="9"/>
    </row>
    <row r="49108">
      <c r="A49108" s="9"/>
    </row>
    <row r="49109">
      <c r="A49109" s="9"/>
    </row>
    <row r="49110">
      <c r="A49110" s="9"/>
    </row>
    <row r="49111">
      <c r="A49111" s="9"/>
    </row>
    <row r="49112">
      <c r="A49112" s="9"/>
    </row>
    <row r="49113">
      <c r="A49113" s="9"/>
    </row>
    <row r="49114">
      <c r="A49114" s="9"/>
    </row>
    <row r="49115">
      <c r="A49115" s="9"/>
    </row>
    <row r="49116">
      <c r="A49116" s="9"/>
    </row>
    <row r="49117">
      <c r="A49117" s="9"/>
    </row>
    <row r="49118">
      <c r="A49118" s="9"/>
    </row>
    <row r="49119">
      <c r="A49119" s="9"/>
    </row>
    <row r="49120">
      <c r="A49120" s="9"/>
    </row>
    <row r="49121">
      <c r="A49121" s="9"/>
    </row>
    <row r="49122">
      <c r="A49122" s="9"/>
    </row>
    <row r="49123">
      <c r="A49123" s="9"/>
    </row>
    <row r="49124">
      <c r="A49124" s="9"/>
    </row>
    <row r="49125">
      <c r="A49125" s="9"/>
    </row>
    <row r="49126">
      <c r="A49126" s="9"/>
    </row>
    <row r="49127">
      <c r="A49127" s="9"/>
    </row>
    <row r="49128">
      <c r="A49128" s="9"/>
    </row>
    <row r="49129">
      <c r="A49129" s="9"/>
    </row>
    <row r="49130">
      <c r="A49130" s="9"/>
    </row>
    <row r="49131">
      <c r="A49131" s="9"/>
    </row>
    <row r="49132">
      <c r="A49132" s="9"/>
    </row>
    <row r="49133">
      <c r="A49133" s="9"/>
    </row>
    <row r="49134">
      <c r="A49134" s="9"/>
    </row>
    <row r="49135">
      <c r="A49135" s="9"/>
    </row>
    <row r="49136">
      <c r="A49136" s="9"/>
    </row>
    <row r="49137">
      <c r="A49137" s="9"/>
    </row>
    <row r="49138">
      <c r="A49138" s="9"/>
    </row>
    <row r="49139">
      <c r="A49139" s="9"/>
    </row>
    <row r="49140">
      <c r="A49140" s="9"/>
    </row>
    <row r="49141">
      <c r="A49141" s="9"/>
    </row>
    <row r="49142">
      <c r="A49142" s="9"/>
    </row>
    <row r="49143">
      <c r="A49143" s="9"/>
    </row>
    <row r="49144">
      <c r="A49144" s="9"/>
    </row>
    <row r="49145">
      <c r="A49145" s="9"/>
    </row>
    <row r="49146">
      <c r="A49146" s="9"/>
    </row>
    <row r="49147">
      <c r="A49147" s="9"/>
    </row>
    <row r="49148">
      <c r="A49148" s="9"/>
    </row>
    <row r="49149">
      <c r="A49149" s="9"/>
    </row>
    <row r="49150">
      <c r="A49150" s="9"/>
    </row>
    <row r="49151">
      <c r="A49151" s="9"/>
    </row>
    <row r="49152">
      <c r="A49152" s="9"/>
    </row>
    <row r="49153">
      <c r="A49153" s="9"/>
    </row>
    <row r="49154">
      <c r="A49154" s="9"/>
    </row>
    <row r="49155">
      <c r="A49155" s="9"/>
    </row>
    <row r="49156">
      <c r="A49156" s="9"/>
    </row>
    <row r="49157">
      <c r="A49157" s="9"/>
    </row>
    <row r="49158">
      <c r="A49158" s="9"/>
    </row>
    <row r="49159">
      <c r="A49159" s="9"/>
    </row>
    <row r="49160">
      <c r="A49160" s="9"/>
    </row>
    <row r="49161">
      <c r="A49161" s="9"/>
    </row>
    <row r="49162">
      <c r="A49162" s="9"/>
    </row>
    <row r="49163">
      <c r="A49163" s="9"/>
    </row>
    <row r="49164">
      <c r="A49164" s="9"/>
    </row>
    <row r="49165">
      <c r="A49165" s="9"/>
    </row>
    <row r="49166">
      <c r="A49166" s="9"/>
    </row>
    <row r="49167">
      <c r="A49167" s="9"/>
    </row>
    <row r="49168">
      <c r="A49168" s="9"/>
    </row>
    <row r="49169">
      <c r="A49169" s="9"/>
    </row>
    <row r="49170">
      <c r="A49170" s="9"/>
    </row>
    <row r="49171">
      <c r="A49171" s="9"/>
    </row>
    <row r="49172">
      <c r="A49172" s="9"/>
    </row>
    <row r="49173">
      <c r="A49173" s="9"/>
    </row>
    <row r="49174">
      <c r="A49174" s="9"/>
    </row>
    <row r="49175">
      <c r="A49175" s="9"/>
    </row>
    <row r="49176">
      <c r="A49176" s="9"/>
    </row>
    <row r="49177">
      <c r="A49177" s="9"/>
    </row>
    <row r="49178">
      <c r="A49178" s="9"/>
    </row>
    <row r="49179">
      <c r="A49179" s="9"/>
    </row>
    <row r="49180">
      <c r="A49180" s="9"/>
    </row>
    <row r="49181">
      <c r="A49181" s="9"/>
    </row>
    <row r="49182">
      <c r="A49182" s="9"/>
    </row>
    <row r="49183">
      <c r="A49183" s="9"/>
    </row>
    <row r="49184">
      <c r="A49184" s="9"/>
    </row>
    <row r="49185">
      <c r="A49185" s="9"/>
    </row>
    <row r="49186">
      <c r="A49186" s="9"/>
    </row>
    <row r="49187">
      <c r="A49187" s="9"/>
    </row>
    <row r="49188">
      <c r="A49188" s="9"/>
    </row>
    <row r="49189">
      <c r="A49189" s="9"/>
    </row>
    <row r="49190">
      <c r="A49190" s="9"/>
    </row>
    <row r="49191">
      <c r="A49191" s="9"/>
    </row>
    <row r="49192">
      <c r="A49192" s="9"/>
    </row>
    <row r="49193">
      <c r="A49193" s="9"/>
    </row>
    <row r="49194">
      <c r="A49194" s="9"/>
    </row>
    <row r="49195">
      <c r="A49195" s="9"/>
    </row>
    <row r="49196">
      <c r="A49196" s="9"/>
    </row>
    <row r="49197">
      <c r="A49197" s="9"/>
    </row>
    <row r="49198">
      <c r="A49198" s="9"/>
    </row>
    <row r="49199">
      <c r="A49199" s="9"/>
    </row>
    <row r="49200">
      <c r="A49200" s="9"/>
    </row>
    <row r="49201">
      <c r="A49201" s="9"/>
    </row>
    <row r="49202">
      <c r="A49202" s="9"/>
    </row>
    <row r="49203">
      <c r="A49203" s="9"/>
    </row>
    <row r="49204">
      <c r="A49204" s="9"/>
    </row>
    <row r="49205">
      <c r="A49205" s="9"/>
    </row>
    <row r="49206">
      <c r="A49206" s="9"/>
    </row>
    <row r="49207">
      <c r="A49207" s="9"/>
    </row>
    <row r="49208">
      <c r="A49208" s="9"/>
    </row>
    <row r="49209">
      <c r="A49209" s="9"/>
    </row>
    <row r="49210">
      <c r="A49210" s="9"/>
    </row>
    <row r="49211">
      <c r="A49211" s="9"/>
    </row>
    <row r="49212">
      <c r="A49212" s="9"/>
    </row>
    <row r="49213">
      <c r="A49213" s="9"/>
    </row>
    <row r="49214">
      <c r="A49214" s="9"/>
    </row>
    <row r="49215">
      <c r="A49215" s="9"/>
    </row>
    <row r="49216">
      <c r="A49216" s="9"/>
    </row>
    <row r="49217">
      <c r="A49217" s="9"/>
    </row>
    <row r="49218">
      <c r="A49218" s="9"/>
    </row>
    <row r="49219">
      <c r="A49219" s="9"/>
    </row>
    <row r="49220">
      <c r="A49220" s="9"/>
    </row>
    <row r="49221">
      <c r="A49221" s="9"/>
    </row>
    <row r="49222">
      <c r="A49222" s="9"/>
    </row>
    <row r="49223">
      <c r="A49223" s="9"/>
    </row>
    <row r="49224">
      <c r="A49224" s="9"/>
    </row>
    <row r="49225">
      <c r="A49225" s="9"/>
    </row>
    <row r="49226">
      <c r="A49226" s="9"/>
    </row>
    <row r="49227">
      <c r="A49227" s="9"/>
    </row>
    <row r="49228">
      <c r="A49228" s="9"/>
    </row>
    <row r="49229">
      <c r="A49229" s="9"/>
    </row>
    <row r="49230">
      <c r="A49230" s="9"/>
    </row>
    <row r="49231">
      <c r="A49231" s="9"/>
    </row>
    <row r="49232">
      <c r="A49232" s="9"/>
    </row>
    <row r="49233">
      <c r="A49233" s="9"/>
    </row>
    <row r="49234">
      <c r="A49234" s="9"/>
    </row>
    <row r="49235">
      <c r="A49235" s="9"/>
    </row>
    <row r="49236">
      <c r="A49236" s="9"/>
    </row>
    <row r="49237">
      <c r="A49237" s="9"/>
    </row>
    <row r="49238">
      <c r="A49238" s="9"/>
    </row>
    <row r="49239">
      <c r="A49239" s="9"/>
    </row>
    <row r="49240">
      <c r="A49240" s="9"/>
    </row>
    <row r="49241">
      <c r="A49241" s="9"/>
    </row>
    <row r="49242">
      <c r="A49242" s="9"/>
    </row>
    <row r="49243">
      <c r="A49243" s="9"/>
    </row>
    <row r="49244">
      <c r="A49244" s="9"/>
    </row>
    <row r="49245">
      <c r="A49245" s="9"/>
    </row>
    <row r="49246">
      <c r="A49246" s="9"/>
    </row>
    <row r="49247">
      <c r="A49247" s="9"/>
    </row>
    <row r="49248">
      <c r="A49248" s="9"/>
    </row>
    <row r="49249">
      <c r="A49249" s="9"/>
    </row>
    <row r="49250">
      <c r="A49250" s="9"/>
    </row>
    <row r="49251">
      <c r="A49251" s="9"/>
    </row>
    <row r="49252">
      <c r="A49252" s="9"/>
    </row>
    <row r="49253">
      <c r="A49253" s="9"/>
    </row>
    <row r="49254">
      <c r="A49254" s="9"/>
    </row>
    <row r="49255">
      <c r="A49255" s="9"/>
    </row>
    <row r="49256">
      <c r="A49256" s="9"/>
    </row>
    <row r="49257">
      <c r="A49257" s="9"/>
    </row>
    <row r="49258">
      <c r="A49258" s="9"/>
    </row>
    <row r="49259">
      <c r="A49259" s="9"/>
    </row>
    <row r="49260">
      <c r="A49260" s="9"/>
    </row>
    <row r="49261">
      <c r="A49261" s="9"/>
    </row>
    <row r="49262">
      <c r="A49262" s="9"/>
    </row>
    <row r="49263">
      <c r="A49263" s="9"/>
    </row>
    <row r="49264">
      <c r="A49264" s="9"/>
    </row>
    <row r="49265">
      <c r="A49265" s="9"/>
    </row>
    <row r="49266">
      <c r="A49266" s="9"/>
    </row>
    <row r="49267">
      <c r="A49267" s="9"/>
    </row>
    <row r="49268">
      <c r="A49268" s="9"/>
    </row>
    <row r="49269">
      <c r="A49269" s="9"/>
    </row>
    <row r="49270">
      <c r="A49270" s="9"/>
    </row>
    <row r="49271">
      <c r="A49271" s="9"/>
    </row>
    <row r="49272">
      <c r="A49272" s="9"/>
    </row>
    <row r="49273">
      <c r="A49273" s="9"/>
    </row>
    <row r="49274">
      <c r="A49274" s="9"/>
    </row>
    <row r="49275">
      <c r="A49275" s="9"/>
    </row>
    <row r="49276">
      <c r="A49276" s="9"/>
    </row>
    <row r="49277">
      <c r="A49277" s="9"/>
    </row>
    <row r="49278">
      <c r="A49278" s="9"/>
    </row>
    <row r="49279">
      <c r="A49279" s="9"/>
    </row>
    <row r="49280">
      <c r="A49280" s="9"/>
    </row>
    <row r="49281">
      <c r="A49281" s="9"/>
    </row>
    <row r="49282">
      <c r="A49282" s="9"/>
    </row>
    <row r="49283">
      <c r="A49283" s="9"/>
    </row>
    <row r="49284">
      <c r="A49284" s="9"/>
    </row>
    <row r="49285">
      <c r="A49285" s="9"/>
    </row>
    <row r="49286">
      <c r="A49286" s="9"/>
    </row>
    <row r="49287">
      <c r="A49287" s="9"/>
    </row>
    <row r="49288">
      <c r="A49288" s="9"/>
    </row>
    <row r="49289">
      <c r="A49289" s="9"/>
    </row>
    <row r="49290">
      <c r="A49290" s="9"/>
    </row>
    <row r="49291">
      <c r="A49291" s="9"/>
    </row>
    <row r="49292">
      <c r="A49292" s="9"/>
    </row>
    <row r="49293">
      <c r="A49293" s="9"/>
    </row>
    <row r="49294">
      <c r="A49294" s="9"/>
    </row>
    <row r="49295">
      <c r="A49295" s="9"/>
    </row>
    <row r="49296">
      <c r="A49296" s="9"/>
    </row>
    <row r="49297">
      <c r="A49297" s="9"/>
    </row>
    <row r="49298">
      <c r="A49298" s="9"/>
    </row>
    <row r="49299">
      <c r="A49299" s="9"/>
    </row>
    <row r="49300">
      <c r="A49300" s="9"/>
    </row>
    <row r="49301">
      <c r="A49301" s="9"/>
    </row>
    <row r="49302">
      <c r="A49302" s="9"/>
    </row>
    <row r="49303">
      <c r="A49303" s="9"/>
    </row>
    <row r="49304">
      <c r="A49304" s="9"/>
    </row>
    <row r="49305">
      <c r="A49305" s="9"/>
    </row>
    <row r="49306">
      <c r="A49306" s="9"/>
    </row>
    <row r="49307">
      <c r="A49307" s="9"/>
    </row>
    <row r="49308">
      <c r="A49308" s="9"/>
    </row>
    <row r="49309">
      <c r="A49309" s="9"/>
    </row>
    <row r="49310">
      <c r="A49310" s="9"/>
    </row>
    <row r="49311">
      <c r="A49311" s="9"/>
    </row>
    <row r="49312">
      <c r="A49312" s="9"/>
    </row>
    <row r="49313">
      <c r="A49313" s="9"/>
    </row>
    <row r="49314">
      <c r="A49314" s="9"/>
    </row>
    <row r="49315">
      <c r="A49315" s="9"/>
    </row>
    <row r="49316">
      <c r="A49316" s="9"/>
    </row>
    <row r="49317">
      <c r="A49317" s="9"/>
    </row>
    <row r="49318">
      <c r="A49318" s="9"/>
    </row>
    <row r="49319">
      <c r="A49319" s="9"/>
    </row>
    <row r="49320">
      <c r="A49320" s="9"/>
    </row>
    <row r="49321">
      <c r="A49321" s="9"/>
    </row>
    <row r="49322">
      <c r="A49322" s="9"/>
    </row>
    <row r="49323">
      <c r="A49323" s="9"/>
    </row>
    <row r="49324">
      <c r="A49324" s="9"/>
    </row>
    <row r="49325">
      <c r="A49325" s="9"/>
    </row>
    <row r="49326">
      <c r="A49326" s="9"/>
    </row>
    <row r="49327">
      <c r="A49327" s="9"/>
    </row>
    <row r="49328">
      <c r="A49328" s="9"/>
    </row>
    <row r="49329">
      <c r="A49329" s="9"/>
    </row>
    <row r="49330">
      <c r="A49330" s="9"/>
    </row>
    <row r="49331">
      <c r="A49331" s="9"/>
    </row>
    <row r="49332">
      <c r="A49332" s="9"/>
    </row>
    <row r="49333">
      <c r="A49333" s="9"/>
    </row>
    <row r="49334">
      <c r="A49334" s="9"/>
    </row>
    <row r="49335">
      <c r="A49335" s="9"/>
    </row>
    <row r="49336">
      <c r="A49336" s="9"/>
    </row>
    <row r="49337">
      <c r="A49337" s="9"/>
    </row>
    <row r="49338">
      <c r="A49338" s="9"/>
    </row>
    <row r="49339">
      <c r="A49339" s="9"/>
    </row>
    <row r="49340">
      <c r="A49340" s="9"/>
    </row>
    <row r="49341">
      <c r="A49341" s="9"/>
    </row>
    <row r="49342">
      <c r="A49342" s="9"/>
    </row>
    <row r="49343">
      <c r="A49343" s="9"/>
    </row>
    <row r="49344">
      <c r="A49344" s="9"/>
    </row>
    <row r="49345">
      <c r="A49345" s="9"/>
    </row>
    <row r="49346">
      <c r="A49346" s="9"/>
    </row>
    <row r="49347">
      <c r="A49347" s="9"/>
    </row>
    <row r="49348">
      <c r="A49348" s="9"/>
    </row>
    <row r="49349">
      <c r="A49349" s="9"/>
    </row>
    <row r="49350">
      <c r="A49350" s="9"/>
    </row>
    <row r="49351">
      <c r="A49351" s="9"/>
    </row>
    <row r="49352">
      <c r="A49352" s="9"/>
    </row>
    <row r="49353">
      <c r="A49353" s="9"/>
    </row>
    <row r="49354">
      <c r="A49354" s="9"/>
    </row>
    <row r="49355">
      <c r="A49355" s="9"/>
    </row>
    <row r="49356">
      <c r="A49356" s="9"/>
    </row>
    <row r="49357">
      <c r="A49357" s="9"/>
    </row>
    <row r="49358">
      <c r="A49358" s="9"/>
    </row>
    <row r="49359">
      <c r="A49359" s="9"/>
    </row>
    <row r="49360">
      <c r="A49360" s="9"/>
    </row>
    <row r="49361">
      <c r="A49361" s="9"/>
    </row>
    <row r="49362">
      <c r="A49362" s="9"/>
    </row>
    <row r="49363">
      <c r="A49363" s="9"/>
    </row>
    <row r="49364">
      <c r="A49364" s="9"/>
    </row>
    <row r="49365">
      <c r="A49365" s="9"/>
    </row>
    <row r="49366">
      <c r="A49366" s="9"/>
    </row>
    <row r="49367">
      <c r="A49367" s="9"/>
    </row>
    <row r="49368">
      <c r="A49368" s="9"/>
    </row>
    <row r="49369">
      <c r="A49369" s="9"/>
    </row>
    <row r="49370">
      <c r="A49370" s="9"/>
    </row>
    <row r="49371">
      <c r="A49371" s="9"/>
    </row>
    <row r="49372">
      <c r="A49372" s="9"/>
    </row>
    <row r="49373">
      <c r="A49373" s="9"/>
    </row>
    <row r="49374">
      <c r="A49374" s="9"/>
    </row>
    <row r="49375">
      <c r="A49375" s="9"/>
    </row>
    <row r="49376">
      <c r="A49376" s="9"/>
    </row>
    <row r="49377">
      <c r="A49377" s="9"/>
    </row>
    <row r="49378">
      <c r="A49378" s="9"/>
    </row>
    <row r="49379">
      <c r="A49379" s="9"/>
    </row>
    <row r="49380">
      <c r="A49380" s="9"/>
    </row>
    <row r="49381">
      <c r="A49381" s="9"/>
    </row>
    <row r="49382">
      <c r="A49382" s="9"/>
    </row>
    <row r="49383">
      <c r="A49383" s="9"/>
    </row>
    <row r="49384">
      <c r="A49384" s="9"/>
    </row>
    <row r="49385">
      <c r="A49385" s="9"/>
    </row>
    <row r="49386">
      <c r="A49386" s="9"/>
    </row>
    <row r="49387">
      <c r="A49387" s="9"/>
    </row>
    <row r="49388">
      <c r="A49388" s="9"/>
    </row>
    <row r="49389">
      <c r="A49389" s="9"/>
    </row>
    <row r="49390">
      <c r="A49390" s="9"/>
    </row>
    <row r="49391">
      <c r="A49391" s="9"/>
    </row>
    <row r="49392">
      <c r="A49392" s="9"/>
    </row>
    <row r="49393">
      <c r="A49393" s="9"/>
    </row>
    <row r="49394">
      <c r="A49394" s="9"/>
    </row>
    <row r="49395">
      <c r="A49395" s="9"/>
    </row>
    <row r="49396">
      <c r="A49396" s="9"/>
    </row>
    <row r="49397">
      <c r="A49397" s="9"/>
    </row>
    <row r="49398">
      <c r="A49398" s="9"/>
    </row>
    <row r="49399">
      <c r="A49399" s="9"/>
    </row>
    <row r="49400">
      <c r="A49400" s="9"/>
    </row>
    <row r="49401">
      <c r="A49401" s="9"/>
    </row>
    <row r="49402">
      <c r="A49402" s="9"/>
    </row>
    <row r="49403">
      <c r="A49403" s="9"/>
    </row>
    <row r="49404">
      <c r="A49404" s="9"/>
    </row>
    <row r="49405">
      <c r="A49405" s="9"/>
    </row>
    <row r="49406">
      <c r="A49406" s="9"/>
    </row>
    <row r="49407">
      <c r="A49407" s="9"/>
    </row>
    <row r="49408">
      <c r="A49408" s="9"/>
    </row>
    <row r="49409">
      <c r="A49409" s="9"/>
    </row>
    <row r="49410">
      <c r="A49410" s="9"/>
    </row>
    <row r="49411">
      <c r="A49411" s="9"/>
    </row>
    <row r="49412">
      <c r="A49412" s="9"/>
    </row>
    <row r="49413">
      <c r="A49413" s="9"/>
    </row>
    <row r="49414">
      <c r="A49414" s="9"/>
    </row>
    <row r="49415">
      <c r="A49415" s="9"/>
    </row>
    <row r="49416">
      <c r="A49416" s="9"/>
    </row>
    <row r="49417">
      <c r="A49417" s="9"/>
    </row>
    <row r="49418">
      <c r="A49418" s="9"/>
    </row>
    <row r="49419">
      <c r="A49419" s="9"/>
    </row>
    <row r="49420">
      <c r="A49420" s="9"/>
    </row>
    <row r="49421">
      <c r="A49421" s="9"/>
    </row>
    <row r="49422">
      <c r="A49422" s="9"/>
    </row>
    <row r="49423">
      <c r="A49423" s="9"/>
    </row>
    <row r="49424">
      <c r="A49424" s="9"/>
    </row>
    <row r="49425">
      <c r="A49425" s="9"/>
    </row>
    <row r="49426">
      <c r="A49426" s="9"/>
    </row>
    <row r="49427">
      <c r="A49427" s="9"/>
    </row>
    <row r="49428">
      <c r="A49428" s="9"/>
    </row>
    <row r="49429">
      <c r="A49429" s="9"/>
    </row>
    <row r="49430">
      <c r="A49430" s="9"/>
    </row>
    <row r="49431">
      <c r="A49431" s="9"/>
    </row>
    <row r="49432">
      <c r="A49432" s="9"/>
    </row>
    <row r="49433">
      <c r="A49433" s="9"/>
    </row>
    <row r="49434">
      <c r="A49434" s="9"/>
    </row>
    <row r="49435">
      <c r="A49435" s="9"/>
    </row>
    <row r="49436">
      <c r="A49436" s="9"/>
    </row>
    <row r="49437">
      <c r="A49437" s="9"/>
    </row>
    <row r="49438">
      <c r="A49438" s="9"/>
    </row>
    <row r="49439">
      <c r="A49439" s="9"/>
    </row>
    <row r="49440">
      <c r="A49440" s="9"/>
    </row>
    <row r="49441">
      <c r="A49441" s="9"/>
    </row>
    <row r="49442">
      <c r="A49442" s="9"/>
    </row>
    <row r="49443">
      <c r="A49443" s="9"/>
    </row>
    <row r="49444">
      <c r="A49444" s="9"/>
    </row>
    <row r="49445">
      <c r="A49445" s="9"/>
    </row>
    <row r="49446">
      <c r="A49446" s="9"/>
    </row>
    <row r="49447">
      <c r="A49447" s="9"/>
    </row>
    <row r="49448">
      <c r="A49448" s="9"/>
    </row>
    <row r="49449">
      <c r="A49449" s="9"/>
    </row>
    <row r="49450">
      <c r="A49450" s="9"/>
    </row>
    <row r="49451">
      <c r="A49451" s="9"/>
    </row>
    <row r="49452">
      <c r="A49452" s="9"/>
    </row>
    <row r="49453">
      <c r="A49453" s="9"/>
    </row>
    <row r="49454">
      <c r="A49454" s="9"/>
    </row>
    <row r="49455">
      <c r="A49455" s="9"/>
    </row>
    <row r="49456">
      <c r="A49456" s="9"/>
    </row>
    <row r="49457">
      <c r="A49457" s="9"/>
    </row>
    <row r="49458">
      <c r="A49458" s="9"/>
    </row>
    <row r="49459">
      <c r="A49459" s="9"/>
    </row>
    <row r="49460">
      <c r="A49460" s="9"/>
    </row>
    <row r="49461">
      <c r="A49461" s="9"/>
    </row>
    <row r="49462">
      <c r="A49462" s="9"/>
    </row>
    <row r="49463">
      <c r="A49463" s="9"/>
    </row>
    <row r="49464">
      <c r="A49464" s="9"/>
    </row>
    <row r="49465">
      <c r="A49465" s="9"/>
    </row>
    <row r="49466">
      <c r="A49466" s="9"/>
    </row>
    <row r="49467">
      <c r="A49467" s="9"/>
    </row>
    <row r="49468">
      <c r="A49468" s="9"/>
    </row>
    <row r="49469">
      <c r="A49469" s="9"/>
    </row>
    <row r="49470">
      <c r="A49470" s="9"/>
    </row>
    <row r="49471">
      <c r="A49471" s="9"/>
    </row>
    <row r="49472">
      <c r="A49472" s="9"/>
    </row>
    <row r="49473">
      <c r="A49473" s="9"/>
    </row>
    <row r="49474">
      <c r="A49474" s="9"/>
    </row>
    <row r="49475">
      <c r="A49475" s="9"/>
    </row>
    <row r="49476">
      <c r="A49476" s="9"/>
    </row>
    <row r="49477">
      <c r="A49477" s="9"/>
    </row>
    <row r="49478">
      <c r="A49478" s="9"/>
    </row>
    <row r="49479">
      <c r="A49479" s="9"/>
    </row>
    <row r="49480">
      <c r="A49480" s="9"/>
    </row>
    <row r="49481">
      <c r="A49481" s="9"/>
    </row>
    <row r="49482">
      <c r="A49482" s="9"/>
    </row>
    <row r="49483">
      <c r="A49483" s="9"/>
    </row>
    <row r="49484">
      <c r="A49484" s="9"/>
    </row>
    <row r="49485">
      <c r="A49485" s="9"/>
    </row>
    <row r="49486">
      <c r="A49486" s="9"/>
    </row>
    <row r="49487">
      <c r="A49487" s="9"/>
    </row>
    <row r="49488">
      <c r="A49488" s="9"/>
    </row>
    <row r="49489">
      <c r="A49489" s="9"/>
    </row>
    <row r="49490">
      <c r="A49490" s="9"/>
    </row>
    <row r="49491">
      <c r="A49491" s="9"/>
    </row>
    <row r="49492">
      <c r="A49492" s="9"/>
    </row>
    <row r="49493">
      <c r="A49493" s="9"/>
    </row>
    <row r="49494">
      <c r="A49494" s="9"/>
    </row>
    <row r="49495">
      <c r="A49495" s="9"/>
    </row>
    <row r="49496">
      <c r="A49496" s="9"/>
    </row>
    <row r="49497">
      <c r="A49497" s="9"/>
    </row>
    <row r="49498">
      <c r="A49498" s="9"/>
    </row>
    <row r="49499">
      <c r="A49499" s="9"/>
    </row>
    <row r="49500">
      <c r="A49500" s="9"/>
    </row>
    <row r="49501">
      <c r="A49501" s="9"/>
    </row>
    <row r="49502">
      <c r="A49502" s="9"/>
    </row>
    <row r="49503">
      <c r="A49503" s="9"/>
    </row>
    <row r="49504">
      <c r="A49504" s="9"/>
    </row>
    <row r="49505">
      <c r="A49505" s="9"/>
    </row>
    <row r="49506">
      <c r="A49506" s="9"/>
    </row>
    <row r="49507">
      <c r="A49507" s="9"/>
    </row>
    <row r="49508">
      <c r="A49508" s="9"/>
    </row>
    <row r="49509">
      <c r="A49509" s="9"/>
    </row>
    <row r="49510">
      <c r="A49510" s="9"/>
    </row>
    <row r="49511">
      <c r="A49511" s="9"/>
    </row>
    <row r="49512">
      <c r="A49512" s="9"/>
    </row>
    <row r="49513">
      <c r="A49513" s="9"/>
    </row>
    <row r="49514">
      <c r="A49514" s="9"/>
    </row>
    <row r="49515">
      <c r="A49515" s="9"/>
    </row>
    <row r="49516">
      <c r="A49516" s="9"/>
    </row>
    <row r="49517">
      <c r="A49517" s="9"/>
    </row>
    <row r="49518">
      <c r="A49518" s="9"/>
    </row>
    <row r="49519">
      <c r="A49519" s="9"/>
    </row>
    <row r="49520">
      <c r="A49520" s="9"/>
    </row>
    <row r="49521">
      <c r="A49521" s="9"/>
    </row>
    <row r="49522">
      <c r="A49522" s="9"/>
    </row>
    <row r="49523">
      <c r="A49523" s="9"/>
    </row>
    <row r="49524">
      <c r="A49524" s="9"/>
    </row>
    <row r="49525">
      <c r="A49525" s="9"/>
    </row>
    <row r="49526">
      <c r="A49526" s="9"/>
    </row>
    <row r="49527">
      <c r="A49527" s="9"/>
    </row>
    <row r="49528">
      <c r="A49528" s="9"/>
    </row>
    <row r="49529">
      <c r="A49529" s="9"/>
    </row>
    <row r="49530">
      <c r="A49530" s="9"/>
    </row>
    <row r="49531">
      <c r="A49531" s="9"/>
    </row>
    <row r="49532">
      <c r="A49532" s="9"/>
    </row>
    <row r="49533">
      <c r="A49533" s="9"/>
    </row>
    <row r="49534">
      <c r="A49534" s="9"/>
    </row>
    <row r="49535">
      <c r="A49535" s="9"/>
    </row>
    <row r="49536">
      <c r="A49536" s="9"/>
    </row>
    <row r="49537">
      <c r="A49537" s="9"/>
    </row>
    <row r="49538">
      <c r="A49538" s="9"/>
    </row>
    <row r="49539">
      <c r="A49539" s="9"/>
    </row>
    <row r="49540">
      <c r="A49540" s="9"/>
    </row>
    <row r="49541">
      <c r="A49541" s="9"/>
    </row>
    <row r="49542">
      <c r="A49542" s="9"/>
    </row>
    <row r="49543">
      <c r="A49543" s="9"/>
    </row>
    <row r="49544">
      <c r="A49544" s="9"/>
    </row>
    <row r="49545">
      <c r="A49545" s="9"/>
    </row>
    <row r="49546">
      <c r="A49546" s="9"/>
    </row>
    <row r="49547">
      <c r="A49547" s="9"/>
    </row>
    <row r="49548">
      <c r="A49548" s="9"/>
    </row>
    <row r="49549">
      <c r="A49549" s="9"/>
    </row>
    <row r="49550">
      <c r="A49550" s="9"/>
    </row>
    <row r="49551">
      <c r="A49551" s="9"/>
    </row>
    <row r="49552">
      <c r="A49552" s="9"/>
    </row>
    <row r="49553">
      <c r="A49553" s="9"/>
    </row>
    <row r="49554">
      <c r="A49554" s="9"/>
    </row>
    <row r="49555">
      <c r="A49555" s="9"/>
    </row>
    <row r="49556">
      <c r="A49556" s="9"/>
    </row>
    <row r="49557">
      <c r="A49557" s="9"/>
    </row>
    <row r="49558">
      <c r="A49558" s="9"/>
    </row>
    <row r="49559">
      <c r="A49559" s="9"/>
    </row>
    <row r="49560">
      <c r="A49560" s="9"/>
    </row>
    <row r="49561">
      <c r="A49561" s="9"/>
    </row>
    <row r="49562">
      <c r="A49562" s="9"/>
    </row>
    <row r="49563">
      <c r="A49563" s="9"/>
    </row>
    <row r="49564">
      <c r="A49564" s="9"/>
    </row>
    <row r="49565">
      <c r="A49565" s="9"/>
    </row>
    <row r="49566">
      <c r="A49566" s="9"/>
    </row>
    <row r="49567">
      <c r="A49567" s="9"/>
    </row>
    <row r="49568">
      <c r="A49568" s="9"/>
    </row>
    <row r="49569">
      <c r="A49569" s="9"/>
    </row>
    <row r="49570">
      <c r="A49570" s="9"/>
    </row>
    <row r="49571">
      <c r="A49571" s="9"/>
    </row>
    <row r="49572">
      <c r="A49572" s="9"/>
    </row>
    <row r="49573">
      <c r="A49573" s="9"/>
    </row>
    <row r="49574">
      <c r="A49574" s="9"/>
    </row>
    <row r="49575">
      <c r="A49575" s="9"/>
    </row>
    <row r="49576">
      <c r="A49576" s="9"/>
    </row>
    <row r="49577">
      <c r="A49577" s="9"/>
    </row>
    <row r="49578">
      <c r="A49578" s="9"/>
    </row>
    <row r="49579">
      <c r="A49579" s="9"/>
    </row>
    <row r="49580">
      <c r="A49580" s="9"/>
    </row>
    <row r="49581">
      <c r="A49581" s="9"/>
    </row>
    <row r="49582">
      <c r="A49582" s="9"/>
    </row>
    <row r="49583">
      <c r="A49583" s="9"/>
    </row>
    <row r="49584">
      <c r="A49584" s="9"/>
    </row>
    <row r="49585">
      <c r="A49585" s="9"/>
    </row>
    <row r="49586">
      <c r="A49586" s="9"/>
    </row>
    <row r="49587">
      <c r="A49587" s="9"/>
    </row>
    <row r="49588">
      <c r="A49588" s="9"/>
    </row>
    <row r="49589">
      <c r="A49589" s="9"/>
    </row>
    <row r="49590">
      <c r="A49590" s="9"/>
    </row>
    <row r="49591">
      <c r="A49591" s="9"/>
    </row>
    <row r="49592">
      <c r="A49592" s="9"/>
    </row>
    <row r="49593">
      <c r="A49593" s="9"/>
    </row>
    <row r="49594">
      <c r="A49594" s="9"/>
    </row>
    <row r="49595">
      <c r="A49595" s="9"/>
    </row>
    <row r="49596">
      <c r="A49596" s="9"/>
    </row>
    <row r="49597">
      <c r="A49597" s="9"/>
    </row>
    <row r="49598">
      <c r="A49598" s="9"/>
    </row>
    <row r="49599">
      <c r="A49599" s="9"/>
    </row>
    <row r="49600">
      <c r="A49600" s="9"/>
    </row>
    <row r="49601">
      <c r="A49601" s="9"/>
    </row>
    <row r="49602">
      <c r="A49602" s="9"/>
    </row>
    <row r="49603">
      <c r="A49603" s="9"/>
    </row>
    <row r="49604">
      <c r="A49604" s="9"/>
    </row>
    <row r="49605">
      <c r="A49605" s="9"/>
    </row>
    <row r="49606">
      <c r="A49606" s="9"/>
    </row>
    <row r="49607">
      <c r="A49607" s="9"/>
    </row>
    <row r="49608">
      <c r="A49608" s="9"/>
    </row>
    <row r="49609">
      <c r="A49609" s="9"/>
    </row>
    <row r="49610">
      <c r="A49610" s="9"/>
    </row>
    <row r="49611">
      <c r="A49611" s="9"/>
    </row>
    <row r="49612">
      <c r="A49612" s="9"/>
    </row>
    <row r="49613">
      <c r="A49613" s="9"/>
    </row>
    <row r="49614">
      <c r="A49614" s="9"/>
    </row>
    <row r="49615">
      <c r="A49615" s="9"/>
    </row>
    <row r="49616">
      <c r="A49616" s="9"/>
    </row>
    <row r="49617">
      <c r="A49617" s="9"/>
    </row>
    <row r="49618">
      <c r="A49618" s="9"/>
    </row>
    <row r="49619">
      <c r="A49619" s="9"/>
    </row>
    <row r="49620">
      <c r="A49620" s="9"/>
    </row>
    <row r="49621">
      <c r="A49621" s="9"/>
    </row>
    <row r="49622">
      <c r="A49622" s="9"/>
    </row>
    <row r="49623">
      <c r="A49623" s="9"/>
    </row>
    <row r="49624">
      <c r="A49624" s="9"/>
    </row>
    <row r="49625">
      <c r="A49625" s="9"/>
    </row>
    <row r="49626">
      <c r="A49626" s="9"/>
    </row>
    <row r="49627">
      <c r="A49627" s="9"/>
    </row>
    <row r="49628">
      <c r="A49628" s="9"/>
    </row>
    <row r="49629">
      <c r="A49629" s="9"/>
    </row>
    <row r="49630">
      <c r="A49630" s="9"/>
    </row>
    <row r="49631">
      <c r="A49631" s="9"/>
    </row>
    <row r="49632">
      <c r="A49632" s="9"/>
    </row>
    <row r="49633">
      <c r="A49633" s="9"/>
    </row>
    <row r="49634">
      <c r="A49634" s="9"/>
    </row>
    <row r="49635">
      <c r="A49635" s="9"/>
    </row>
    <row r="49636">
      <c r="A49636" s="9"/>
    </row>
    <row r="49637">
      <c r="A49637" s="9"/>
    </row>
    <row r="49638">
      <c r="A49638" s="9"/>
    </row>
    <row r="49639">
      <c r="A49639" s="9"/>
    </row>
    <row r="49640">
      <c r="A49640" s="9"/>
    </row>
    <row r="49641">
      <c r="A49641" s="9"/>
    </row>
    <row r="49642">
      <c r="A49642" s="9"/>
    </row>
    <row r="49643">
      <c r="A49643" s="9"/>
    </row>
    <row r="49644">
      <c r="A49644" s="9"/>
    </row>
    <row r="49645">
      <c r="A49645" s="9"/>
    </row>
    <row r="49646">
      <c r="A49646" s="9"/>
    </row>
    <row r="49647">
      <c r="A49647" s="9"/>
    </row>
    <row r="49648">
      <c r="A49648" s="9"/>
    </row>
    <row r="49649">
      <c r="A49649" s="9"/>
    </row>
    <row r="49650">
      <c r="A49650" s="9"/>
    </row>
    <row r="49651">
      <c r="A49651" s="9"/>
    </row>
    <row r="49652">
      <c r="A49652" s="9"/>
    </row>
    <row r="49653">
      <c r="A49653" s="9"/>
    </row>
    <row r="49654">
      <c r="A49654" s="9"/>
    </row>
    <row r="49655">
      <c r="A49655" s="9"/>
    </row>
    <row r="49656">
      <c r="A49656" s="9"/>
    </row>
    <row r="49657">
      <c r="A49657" s="9"/>
    </row>
    <row r="49658">
      <c r="A49658" s="9"/>
    </row>
    <row r="49659">
      <c r="A49659" s="9"/>
    </row>
    <row r="49660">
      <c r="A49660" s="9"/>
    </row>
    <row r="49661">
      <c r="A49661" s="9"/>
    </row>
    <row r="49662">
      <c r="A49662" s="9"/>
    </row>
    <row r="49663">
      <c r="A49663" s="9"/>
    </row>
    <row r="49664">
      <c r="A49664" s="9"/>
    </row>
    <row r="49665">
      <c r="A49665" s="9"/>
    </row>
    <row r="49666">
      <c r="A49666" s="9"/>
    </row>
    <row r="49667">
      <c r="A49667" s="9"/>
    </row>
    <row r="49668">
      <c r="A49668" s="9"/>
    </row>
    <row r="49669">
      <c r="A49669" s="9"/>
    </row>
    <row r="49670">
      <c r="A49670" s="9"/>
    </row>
    <row r="49671">
      <c r="A49671" s="9"/>
    </row>
    <row r="49672">
      <c r="A49672" s="9"/>
    </row>
    <row r="49673">
      <c r="A49673" s="9"/>
    </row>
    <row r="49674">
      <c r="A49674" s="9"/>
    </row>
    <row r="49675">
      <c r="A49675" s="9"/>
    </row>
    <row r="49676">
      <c r="A49676" s="9"/>
    </row>
    <row r="49677">
      <c r="A49677" s="9"/>
    </row>
    <row r="49678">
      <c r="A49678" s="9"/>
    </row>
    <row r="49679">
      <c r="A49679" s="9"/>
    </row>
    <row r="49680">
      <c r="A49680" s="9"/>
    </row>
    <row r="49681">
      <c r="A49681" s="9"/>
    </row>
    <row r="49682">
      <c r="A49682" s="9"/>
    </row>
    <row r="49683">
      <c r="A49683" s="9"/>
    </row>
    <row r="49684">
      <c r="A49684" s="9"/>
    </row>
    <row r="49685">
      <c r="A49685" s="9"/>
    </row>
    <row r="49686">
      <c r="A49686" s="9"/>
    </row>
    <row r="49687">
      <c r="A49687" s="9"/>
    </row>
    <row r="49688">
      <c r="A49688" s="9"/>
    </row>
    <row r="49689">
      <c r="A49689" s="9"/>
    </row>
    <row r="49690">
      <c r="A49690" s="9"/>
    </row>
    <row r="49691">
      <c r="A49691" s="9"/>
    </row>
    <row r="49692">
      <c r="A49692" s="9"/>
    </row>
    <row r="49693">
      <c r="A49693" s="9"/>
    </row>
    <row r="49694">
      <c r="A49694" s="9"/>
    </row>
    <row r="49695">
      <c r="A49695" s="9"/>
    </row>
    <row r="49696">
      <c r="A49696" s="9"/>
    </row>
    <row r="49697">
      <c r="A49697" s="9"/>
    </row>
    <row r="49698">
      <c r="A49698" s="9"/>
    </row>
    <row r="49699">
      <c r="A49699" s="9"/>
    </row>
    <row r="49700">
      <c r="A49700" s="9"/>
    </row>
    <row r="49701">
      <c r="A49701" s="9"/>
    </row>
    <row r="49702">
      <c r="A49702" s="9"/>
    </row>
    <row r="49703">
      <c r="A49703" s="9"/>
    </row>
    <row r="49704">
      <c r="A49704" s="9"/>
    </row>
    <row r="49705">
      <c r="A49705" s="9"/>
    </row>
    <row r="49706">
      <c r="A49706" s="9"/>
    </row>
    <row r="49707">
      <c r="A49707" s="9"/>
    </row>
    <row r="49708">
      <c r="A49708" s="9"/>
    </row>
    <row r="49709">
      <c r="A49709" s="9"/>
    </row>
    <row r="49710">
      <c r="A49710" s="9"/>
    </row>
    <row r="49711">
      <c r="A49711" s="9"/>
    </row>
    <row r="49712">
      <c r="A49712" s="9"/>
    </row>
    <row r="49713">
      <c r="A49713" s="9"/>
    </row>
    <row r="49714">
      <c r="A49714" s="9"/>
    </row>
    <row r="49715">
      <c r="A49715" s="9"/>
    </row>
    <row r="49716">
      <c r="A49716" s="9"/>
    </row>
    <row r="49717">
      <c r="A49717" s="9"/>
    </row>
    <row r="49718">
      <c r="A49718" s="9"/>
    </row>
    <row r="49719">
      <c r="A49719" s="9"/>
    </row>
    <row r="49720">
      <c r="A49720" s="9"/>
    </row>
    <row r="49721">
      <c r="A49721" s="9"/>
    </row>
    <row r="49722">
      <c r="A49722" s="9"/>
    </row>
    <row r="49723">
      <c r="A49723" s="9"/>
    </row>
    <row r="49724">
      <c r="A49724" s="9"/>
    </row>
    <row r="49725">
      <c r="A49725" s="9"/>
    </row>
    <row r="49726">
      <c r="A49726" s="9"/>
    </row>
    <row r="49727">
      <c r="A49727" s="9"/>
    </row>
    <row r="49728">
      <c r="A49728" s="9"/>
    </row>
    <row r="49729">
      <c r="A49729" s="9"/>
    </row>
    <row r="49730">
      <c r="A49730" s="9"/>
    </row>
    <row r="49731">
      <c r="A49731" s="9"/>
    </row>
    <row r="49732">
      <c r="A49732" s="9"/>
    </row>
    <row r="49733">
      <c r="A49733" s="9"/>
    </row>
    <row r="49734">
      <c r="A49734" s="9"/>
    </row>
    <row r="49735">
      <c r="A49735" s="9"/>
    </row>
    <row r="49736">
      <c r="A49736" s="9"/>
    </row>
    <row r="49737">
      <c r="A49737" s="9"/>
    </row>
    <row r="49738">
      <c r="A49738" s="9"/>
    </row>
    <row r="49739">
      <c r="A49739" s="9"/>
    </row>
    <row r="49740">
      <c r="A49740" s="9"/>
    </row>
    <row r="49741">
      <c r="A49741" s="9"/>
    </row>
    <row r="49742">
      <c r="A49742" s="9"/>
    </row>
    <row r="49743">
      <c r="A49743" s="9"/>
    </row>
    <row r="49744">
      <c r="A49744" s="9"/>
    </row>
    <row r="49745">
      <c r="A49745" s="9"/>
    </row>
    <row r="49746">
      <c r="A49746" s="9"/>
    </row>
    <row r="49747">
      <c r="A49747" s="9"/>
    </row>
    <row r="49748">
      <c r="A49748" s="9"/>
    </row>
    <row r="49749">
      <c r="A49749" s="9"/>
    </row>
    <row r="49750">
      <c r="A49750" s="9"/>
    </row>
    <row r="49751">
      <c r="A49751" s="9"/>
    </row>
    <row r="49752">
      <c r="A49752" s="9"/>
    </row>
    <row r="49753">
      <c r="A49753" s="9"/>
    </row>
    <row r="49754">
      <c r="A49754" s="9"/>
    </row>
    <row r="49755">
      <c r="A49755" s="9"/>
    </row>
    <row r="49756">
      <c r="A49756" s="9"/>
    </row>
    <row r="49757">
      <c r="A49757" s="9"/>
    </row>
    <row r="49758">
      <c r="A49758" s="9"/>
    </row>
    <row r="49759">
      <c r="A49759" s="9"/>
    </row>
    <row r="49760">
      <c r="A49760" s="9"/>
    </row>
    <row r="49761">
      <c r="A49761" s="9"/>
    </row>
    <row r="49762">
      <c r="A49762" s="9"/>
    </row>
    <row r="49763">
      <c r="A49763" s="9"/>
    </row>
    <row r="49764">
      <c r="A49764" s="9"/>
    </row>
    <row r="49765">
      <c r="A49765" s="9"/>
    </row>
    <row r="49766">
      <c r="A49766" s="9"/>
    </row>
    <row r="49767">
      <c r="A49767" s="9"/>
    </row>
    <row r="49768">
      <c r="A49768" s="9"/>
    </row>
    <row r="49769">
      <c r="A49769" s="9"/>
    </row>
    <row r="49770">
      <c r="A49770" s="9"/>
    </row>
    <row r="49771">
      <c r="A49771" s="9"/>
    </row>
    <row r="49772">
      <c r="A49772" s="9"/>
    </row>
    <row r="49773">
      <c r="A49773" s="9"/>
    </row>
    <row r="49774">
      <c r="A49774" s="9"/>
    </row>
    <row r="49775">
      <c r="A49775" s="9"/>
    </row>
    <row r="49776">
      <c r="A49776" s="9"/>
    </row>
    <row r="49777">
      <c r="A49777" s="9"/>
    </row>
    <row r="49778">
      <c r="A49778" s="9"/>
    </row>
    <row r="49779">
      <c r="A49779" s="9"/>
    </row>
    <row r="49780">
      <c r="A49780" s="9"/>
    </row>
    <row r="49781">
      <c r="A49781" s="9"/>
    </row>
    <row r="49782">
      <c r="A49782" s="9"/>
    </row>
    <row r="49783">
      <c r="A49783" s="9"/>
    </row>
    <row r="49784">
      <c r="A49784" s="9"/>
    </row>
    <row r="49785">
      <c r="A49785" s="9"/>
    </row>
    <row r="49786">
      <c r="A49786" s="9"/>
    </row>
    <row r="49787">
      <c r="A49787" s="9"/>
    </row>
    <row r="49788">
      <c r="A49788" s="9"/>
    </row>
    <row r="49789">
      <c r="A49789" s="9"/>
    </row>
    <row r="49790">
      <c r="A49790" s="9"/>
    </row>
    <row r="49791">
      <c r="A49791" s="9"/>
    </row>
    <row r="49792">
      <c r="A49792" s="9"/>
    </row>
    <row r="49793">
      <c r="A49793" s="9"/>
    </row>
    <row r="49794">
      <c r="A49794" s="9"/>
    </row>
    <row r="49795">
      <c r="A49795" s="9"/>
    </row>
    <row r="49796">
      <c r="A49796" s="9"/>
    </row>
    <row r="49797">
      <c r="A49797" s="9"/>
    </row>
    <row r="49798">
      <c r="A49798" s="9"/>
    </row>
    <row r="49799">
      <c r="A49799" s="9"/>
    </row>
    <row r="49800">
      <c r="A49800" s="9"/>
    </row>
    <row r="49801">
      <c r="A49801" s="9"/>
    </row>
    <row r="49802">
      <c r="A49802" s="9"/>
    </row>
    <row r="49803">
      <c r="A49803" s="9"/>
    </row>
    <row r="49804">
      <c r="A49804" s="9"/>
    </row>
    <row r="49805">
      <c r="A49805" s="9"/>
    </row>
    <row r="49806">
      <c r="A49806" s="9"/>
    </row>
    <row r="49807">
      <c r="A49807" s="9"/>
    </row>
    <row r="49808">
      <c r="A49808" s="9"/>
    </row>
    <row r="49809">
      <c r="A49809" s="9"/>
    </row>
    <row r="49810">
      <c r="A49810" s="9"/>
    </row>
    <row r="49811">
      <c r="A49811" s="9"/>
    </row>
    <row r="49812">
      <c r="A49812" s="9"/>
    </row>
    <row r="49813">
      <c r="A49813" s="9"/>
    </row>
    <row r="49814">
      <c r="A49814" s="9"/>
    </row>
    <row r="49815">
      <c r="A49815" s="9"/>
    </row>
    <row r="49816">
      <c r="A49816" s="9"/>
    </row>
    <row r="49817">
      <c r="A49817" s="9"/>
    </row>
    <row r="49818">
      <c r="A49818" s="9"/>
    </row>
    <row r="49819">
      <c r="A49819" s="9"/>
    </row>
    <row r="49820">
      <c r="A49820" s="9"/>
    </row>
    <row r="49821">
      <c r="A49821" s="9"/>
    </row>
    <row r="49822">
      <c r="A49822" s="9"/>
    </row>
    <row r="49823">
      <c r="A49823" s="9"/>
    </row>
    <row r="49824">
      <c r="A49824" s="9"/>
    </row>
    <row r="49825">
      <c r="A49825" s="9"/>
    </row>
    <row r="49826">
      <c r="A49826" s="9"/>
    </row>
    <row r="49827">
      <c r="A49827" s="9"/>
    </row>
    <row r="49828">
      <c r="A49828" s="9"/>
    </row>
    <row r="49829">
      <c r="A49829" s="9"/>
    </row>
    <row r="49830">
      <c r="A49830" s="9"/>
    </row>
    <row r="49831">
      <c r="A49831" s="9"/>
    </row>
    <row r="49832">
      <c r="A49832" s="9"/>
    </row>
    <row r="49833">
      <c r="A49833" s="9"/>
    </row>
    <row r="49834">
      <c r="A49834" s="9"/>
    </row>
    <row r="49835">
      <c r="A49835" s="9"/>
    </row>
    <row r="49836">
      <c r="A49836" s="9"/>
    </row>
    <row r="49837">
      <c r="A49837" s="9"/>
    </row>
    <row r="49838">
      <c r="A49838" s="9"/>
    </row>
    <row r="49839">
      <c r="A49839" s="9"/>
    </row>
    <row r="49840">
      <c r="A49840" s="9"/>
    </row>
    <row r="49841">
      <c r="A49841" s="9"/>
    </row>
    <row r="49842">
      <c r="A49842" s="9"/>
    </row>
    <row r="49843">
      <c r="A49843" s="9"/>
    </row>
    <row r="49844">
      <c r="A49844" s="9"/>
    </row>
    <row r="49845">
      <c r="A49845" s="9"/>
    </row>
    <row r="49846">
      <c r="A49846" s="9"/>
    </row>
    <row r="49847">
      <c r="A49847" s="9"/>
    </row>
    <row r="49848">
      <c r="A49848" s="9"/>
    </row>
    <row r="49849">
      <c r="A49849" s="9"/>
    </row>
    <row r="49850">
      <c r="A49850" s="9"/>
    </row>
    <row r="49851">
      <c r="A49851" s="9"/>
    </row>
    <row r="49852">
      <c r="A49852" s="9"/>
    </row>
    <row r="49853">
      <c r="A49853" s="9"/>
    </row>
    <row r="49854">
      <c r="A49854" s="9"/>
    </row>
    <row r="49855">
      <c r="A49855" s="9"/>
    </row>
    <row r="49856">
      <c r="A49856" s="9"/>
    </row>
    <row r="49857">
      <c r="A49857" s="9"/>
    </row>
    <row r="49858">
      <c r="A49858" s="9"/>
    </row>
    <row r="49859">
      <c r="A49859" s="9"/>
    </row>
    <row r="49860">
      <c r="A49860" s="9"/>
    </row>
    <row r="49861">
      <c r="A49861" s="9"/>
    </row>
    <row r="49862">
      <c r="A49862" s="9"/>
    </row>
    <row r="49863">
      <c r="A49863" s="9"/>
    </row>
    <row r="49864">
      <c r="A49864" s="9"/>
    </row>
    <row r="49865">
      <c r="A49865" s="9"/>
    </row>
    <row r="49866">
      <c r="A49866" s="9"/>
    </row>
    <row r="49867">
      <c r="A49867" s="9"/>
    </row>
    <row r="49868">
      <c r="A49868" s="9"/>
    </row>
    <row r="49869">
      <c r="A49869" s="9"/>
    </row>
    <row r="49870">
      <c r="A49870" s="9"/>
    </row>
    <row r="49871">
      <c r="A49871" s="9"/>
    </row>
    <row r="49872">
      <c r="A49872" s="9"/>
    </row>
    <row r="49873">
      <c r="A49873" s="9"/>
    </row>
    <row r="49874">
      <c r="A49874" s="9"/>
    </row>
    <row r="49875">
      <c r="A49875" s="9"/>
    </row>
    <row r="49876">
      <c r="A49876" s="9"/>
    </row>
    <row r="49877">
      <c r="A49877" s="9"/>
    </row>
    <row r="49878">
      <c r="A49878" s="9"/>
    </row>
    <row r="49879">
      <c r="A49879" s="9"/>
    </row>
    <row r="49880">
      <c r="A49880" s="9"/>
    </row>
    <row r="49881">
      <c r="A49881" s="9"/>
    </row>
    <row r="49882">
      <c r="A49882" s="9"/>
    </row>
    <row r="49883">
      <c r="A49883" s="9"/>
    </row>
    <row r="49884">
      <c r="A49884" s="9"/>
    </row>
    <row r="49885">
      <c r="A49885" s="9"/>
    </row>
    <row r="49886">
      <c r="A49886" s="9"/>
    </row>
    <row r="49887">
      <c r="A49887" s="9"/>
    </row>
    <row r="49888">
      <c r="A49888" s="9"/>
    </row>
    <row r="49889">
      <c r="A49889" s="9"/>
    </row>
    <row r="49890">
      <c r="A49890" s="9"/>
    </row>
    <row r="49891">
      <c r="A49891" s="9"/>
    </row>
    <row r="49892">
      <c r="A49892" s="9"/>
    </row>
    <row r="49893">
      <c r="A49893" s="9"/>
    </row>
    <row r="49894">
      <c r="A49894" s="9"/>
    </row>
    <row r="49895">
      <c r="A49895" s="9"/>
    </row>
    <row r="49896">
      <c r="A49896" s="9"/>
    </row>
    <row r="49897">
      <c r="A49897" s="9"/>
    </row>
    <row r="49898">
      <c r="A49898" s="9"/>
    </row>
    <row r="49899">
      <c r="A49899" s="9"/>
    </row>
    <row r="49900">
      <c r="A49900" s="9"/>
    </row>
    <row r="49901">
      <c r="A49901" s="9"/>
    </row>
    <row r="49902">
      <c r="A49902" s="9"/>
    </row>
    <row r="49903">
      <c r="A49903" s="9"/>
    </row>
    <row r="49904">
      <c r="A49904" s="9"/>
    </row>
    <row r="49905">
      <c r="A49905" s="9"/>
    </row>
    <row r="49906">
      <c r="A49906" s="9"/>
    </row>
    <row r="49907">
      <c r="A49907" s="9"/>
    </row>
    <row r="49908">
      <c r="A49908" s="9"/>
    </row>
    <row r="49909">
      <c r="A49909" s="9"/>
    </row>
    <row r="49910">
      <c r="A49910" s="9"/>
    </row>
    <row r="49911">
      <c r="A49911" s="9"/>
    </row>
    <row r="49912">
      <c r="A49912" s="9"/>
    </row>
    <row r="49913">
      <c r="A49913" s="9"/>
    </row>
    <row r="49914">
      <c r="A49914" s="9"/>
    </row>
    <row r="49915">
      <c r="A49915" s="9"/>
    </row>
    <row r="49916">
      <c r="A49916" s="9"/>
    </row>
    <row r="49917">
      <c r="A49917" s="9"/>
    </row>
    <row r="49918">
      <c r="A49918" s="9"/>
    </row>
    <row r="49919">
      <c r="A49919" s="9"/>
    </row>
    <row r="49920">
      <c r="A49920" s="9"/>
    </row>
    <row r="49921">
      <c r="A49921" s="9"/>
    </row>
    <row r="49922">
      <c r="A49922" s="9"/>
    </row>
    <row r="49923">
      <c r="A49923" s="9"/>
    </row>
    <row r="49924">
      <c r="A49924" s="9"/>
    </row>
    <row r="49925">
      <c r="A49925" s="9"/>
    </row>
    <row r="49926">
      <c r="A49926" s="9"/>
    </row>
    <row r="49927">
      <c r="A49927" s="9"/>
    </row>
    <row r="49928">
      <c r="A49928" s="9"/>
    </row>
    <row r="49929">
      <c r="A49929" s="9"/>
    </row>
    <row r="49930">
      <c r="A49930" s="9"/>
    </row>
    <row r="49931">
      <c r="A49931" s="9"/>
    </row>
    <row r="49932">
      <c r="A49932" s="9"/>
    </row>
    <row r="49933">
      <c r="A49933" s="9"/>
    </row>
    <row r="49934">
      <c r="A49934" s="9"/>
    </row>
    <row r="49935">
      <c r="A49935" s="9"/>
    </row>
    <row r="49936">
      <c r="A49936" s="9"/>
    </row>
    <row r="49937">
      <c r="A49937" s="9"/>
    </row>
    <row r="49938">
      <c r="A49938" s="9"/>
    </row>
    <row r="49939">
      <c r="A49939" s="9"/>
    </row>
    <row r="49940">
      <c r="A49940" s="9"/>
    </row>
    <row r="49941">
      <c r="A49941" s="9"/>
    </row>
    <row r="49942">
      <c r="A49942" s="9"/>
    </row>
    <row r="49943">
      <c r="A49943" s="9"/>
    </row>
    <row r="49944">
      <c r="A49944" s="9"/>
    </row>
    <row r="49945">
      <c r="A49945" s="9"/>
    </row>
    <row r="49946">
      <c r="A49946" s="9"/>
    </row>
    <row r="49947">
      <c r="A49947" s="9"/>
    </row>
    <row r="49948">
      <c r="A49948" s="9"/>
    </row>
    <row r="49949">
      <c r="A49949" s="9"/>
    </row>
    <row r="49950">
      <c r="A49950" s="9"/>
    </row>
    <row r="49951">
      <c r="A49951" s="9"/>
    </row>
    <row r="49952">
      <c r="A49952" s="9"/>
    </row>
    <row r="49953">
      <c r="A49953" s="9"/>
    </row>
    <row r="49954">
      <c r="A49954" s="9"/>
    </row>
    <row r="49955">
      <c r="A49955" s="9"/>
    </row>
    <row r="49956">
      <c r="A49956" s="9"/>
    </row>
    <row r="49957">
      <c r="A49957" s="9"/>
    </row>
    <row r="49958">
      <c r="A49958" s="9"/>
    </row>
    <row r="49959">
      <c r="A49959" s="9"/>
    </row>
    <row r="49960">
      <c r="A49960" s="9"/>
    </row>
    <row r="49961">
      <c r="A49961" s="9"/>
    </row>
    <row r="49962">
      <c r="A49962" s="9"/>
    </row>
    <row r="49963">
      <c r="A49963" s="9"/>
    </row>
    <row r="49964">
      <c r="A49964" s="9"/>
    </row>
    <row r="49965">
      <c r="A49965" s="9"/>
    </row>
    <row r="49966">
      <c r="A49966" s="9"/>
    </row>
    <row r="49967">
      <c r="A49967" s="9"/>
    </row>
    <row r="49968">
      <c r="A49968" s="9"/>
    </row>
    <row r="49969">
      <c r="A49969" s="9"/>
    </row>
    <row r="49970">
      <c r="A49970" s="9"/>
    </row>
    <row r="49971">
      <c r="A49971" s="9"/>
    </row>
    <row r="49972">
      <c r="A49972" s="9"/>
    </row>
    <row r="49973">
      <c r="A49973" s="9"/>
    </row>
    <row r="49974">
      <c r="A49974" s="9"/>
    </row>
    <row r="49975">
      <c r="A49975" s="9"/>
    </row>
    <row r="49976">
      <c r="A49976" s="9"/>
    </row>
    <row r="49977">
      <c r="A49977" s="9"/>
    </row>
    <row r="49978">
      <c r="A49978" s="9"/>
    </row>
    <row r="49979">
      <c r="A49979" s="9"/>
    </row>
    <row r="49980">
      <c r="A49980" s="9"/>
    </row>
    <row r="49981">
      <c r="A49981" s="9"/>
    </row>
    <row r="49982">
      <c r="A49982" s="9"/>
    </row>
    <row r="49983">
      <c r="A49983" s="9"/>
    </row>
    <row r="49984">
      <c r="A49984" s="9"/>
    </row>
    <row r="49985">
      <c r="A49985" s="9"/>
    </row>
    <row r="49986">
      <c r="A49986" s="9"/>
    </row>
    <row r="49987">
      <c r="A49987" s="9"/>
    </row>
    <row r="49988">
      <c r="A49988" s="9"/>
    </row>
    <row r="49989">
      <c r="A49989" s="9"/>
    </row>
    <row r="49990">
      <c r="A49990" s="9"/>
    </row>
    <row r="49991">
      <c r="A49991" s="9"/>
    </row>
    <row r="49992">
      <c r="A49992" s="9"/>
    </row>
    <row r="49993">
      <c r="A49993" s="9"/>
    </row>
    <row r="49994">
      <c r="A49994" s="9"/>
    </row>
    <row r="49995">
      <c r="A49995" s="9"/>
    </row>
    <row r="49996">
      <c r="A49996" s="9"/>
    </row>
    <row r="49997">
      <c r="A49997" s="9"/>
    </row>
    <row r="49998">
      <c r="A49998" s="9"/>
    </row>
    <row r="49999">
      <c r="A49999" s="9"/>
    </row>
    <row r="50000">
      <c r="A50000" s="9"/>
    </row>
    <row r="50001">
      <c r="A50001" s="9"/>
    </row>
    <row r="50002">
      <c r="A50002" s="9"/>
    </row>
    <row r="50003">
      <c r="A50003" s="9"/>
    </row>
    <row r="50004">
      <c r="A50004" s="9"/>
    </row>
    <row r="50005">
      <c r="A50005" s="9"/>
    </row>
    <row r="50006">
      <c r="A50006" s="9"/>
    </row>
    <row r="50007">
      <c r="A50007" s="9"/>
    </row>
    <row r="50008">
      <c r="A50008" s="9"/>
    </row>
    <row r="50009">
      <c r="A50009" s="9"/>
    </row>
    <row r="50010">
      <c r="A50010" s="9"/>
    </row>
    <row r="50011">
      <c r="A50011" s="9"/>
    </row>
    <row r="50012">
      <c r="A50012" s="9"/>
    </row>
    <row r="50013">
      <c r="A50013" s="9"/>
    </row>
    <row r="50014">
      <c r="A50014" s="9"/>
    </row>
    <row r="50015">
      <c r="A50015" s="9"/>
    </row>
    <row r="50016">
      <c r="A50016" s="9"/>
    </row>
    <row r="50017">
      <c r="A50017" s="9"/>
    </row>
    <row r="50018">
      <c r="A50018" s="9"/>
    </row>
    <row r="50019">
      <c r="A50019" s="9"/>
    </row>
    <row r="50020">
      <c r="A50020" s="9"/>
    </row>
    <row r="50021">
      <c r="A50021" s="9"/>
    </row>
    <row r="50022">
      <c r="A50022" s="9"/>
    </row>
    <row r="50023">
      <c r="A50023" s="9"/>
    </row>
    <row r="50024">
      <c r="A50024" s="9"/>
    </row>
    <row r="50025">
      <c r="A50025" s="9"/>
    </row>
    <row r="50026">
      <c r="A50026" s="9"/>
    </row>
    <row r="50027">
      <c r="A50027" s="9"/>
    </row>
    <row r="50028">
      <c r="A50028" s="9"/>
    </row>
    <row r="50029">
      <c r="A50029" s="9"/>
    </row>
    <row r="50030">
      <c r="A50030" s="9"/>
    </row>
    <row r="50031">
      <c r="A50031" s="9"/>
    </row>
    <row r="50032">
      <c r="A50032" s="9"/>
    </row>
    <row r="50033">
      <c r="A50033" s="9"/>
    </row>
    <row r="50034">
      <c r="A50034" s="9"/>
    </row>
    <row r="50035">
      <c r="A50035" s="9"/>
    </row>
    <row r="50036">
      <c r="A50036" s="9"/>
    </row>
    <row r="50037">
      <c r="A50037" s="9"/>
    </row>
    <row r="50038">
      <c r="A50038" s="9"/>
    </row>
    <row r="50039">
      <c r="A50039" s="9"/>
    </row>
    <row r="50040">
      <c r="A50040" s="9"/>
    </row>
    <row r="50041">
      <c r="A50041" s="9"/>
    </row>
    <row r="50042">
      <c r="A50042" s="9"/>
    </row>
    <row r="50043">
      <c r="A50043" s="9"/>
    </row>
    <row r="50044">
      <c r="A50044" s="9"/>
    </row>
    <row r="50045">
      <c r="A50045" s="9"/>
    </row>
    <row r="50046">
      <c r="A50046" s="9"/>
    </row>
    <row r="50047">
      <c r="A50047" s="9"/>
    </row>
    <row r="50048">
      <c r="A50048" s="9"/>
    </row>
    <row r="50049">
      <c r="A50049" s="9"/>
    </row>
    <row r="50050">
      <c r="A50050" s="9"/>
    </row>
    <row r="50051">
      <c r="A50051" s="9"/>
    </row>
    <row r="50052">
      <c r="A50052" s="9"/>
    </row>
    <row r="50053">
      <c r="A50053" s="9"/>
    </row>
    <row r="50054">
      <c r="A50054" s="9"/>
    </row>
    <row r="50055">
      <c r="A50055" s="9"/>
    </row>
    <row r="50056">
      <c r="A50056" s="9"/>
    </row>
    <row r="50057">
      <c r="A50057" s="9"/>
    </row>
    <row r="50058">
      <c r="A50058" s="9"/>
    </row>
    <row r="50059">
      <c r="A50059" s="9"/>
    </row>
    <row r="50060">
      <c r="A50060" s="9"/>
    </row>
    <row r="50061">
      <c r="A50061" s="9"/>
    </row>
    <row r="50062">
      <c r="A50062" s="9"/>
    </row>
    <row r="50063">
      <c r="A50063" s="9"/>
    </row>
    <row r="50064">
      <c r="A50064" s="9"/>
    </row>
    <row r="50065">
      <c r="A50065" s="9"/>
    </row>
    <row r="50066">
      <c r="A50066" s="9"/>
    </row>
    <row r="50067">
      <c r="A50067" s="9"/>
    </row>
    <row r="50068">
      <c r="A50068" s="9"/>
    </row>
    <row r="50069">
      <c r="A50069" s="9"/>
    </row>
    <row r="50070">
      <c r="A50070" s="9"/>
    </row>
    <row r="50071">
      <c r="A50071" s="9"/>
    </row>
    <row r="50072">
      <c r="A50072" s="9"/>
    </row>
    <row r="50073">
      <c r="A50073" s="9"/>
    </row>
    <row r="50074">
      <c r="A50074" s="9"/>
    </row>
    <row r="50075">
      <c r="A50075" s="9"/>
    </row>
    <row r="50076">
      <c r="A50076" s="9"/>
    </row>
    <row r="50077">
      <c r="A50077" s="9"/>
    </row>
    <row r="50078">
      <c r="A50078" s="9"/>
    </row>
    <row r="50079">
      <c r="A50079" s="9"/>
    </row>
    <row r="50080">
      <c r="A50080" s="9"/>
    </row>
    <row r="50081">
      <c r="A50081" s="9"/>
    </row>
    <row r="50082">
      <c r="A50082" s="9"/>
    </row>
    <row r="50083">
      <c r="A50083" s="9"/>
    </row>
    <row r="50084">
      <c r="A50084" s="9"/>
    </row>
    <row r="50085">
      <c r="A50085" s="9"/>
    </row>
    <row r="50086">
      <c r="A50086" s="9"/>
    </row>
    <row r="50087">
      <c r="A50087" s="9"/>
    </row>
    <row r="50088">
      <c r="A50088" s="9"/>
    </row>
    <row r="50089">
      <c r="A50089" s="9"/>
    </row>
    <row r="50090">
      <c r="A50090" s="9"/>
    </row>
    <row r="50091">
      <c r="A50091" s="9"/>
    </row>
    <row r="50092">
      <c r="A50092" s="9"/>
    </row>
    <row r="50093">
      <c r="A50093" s="9"/>
    </row>
    <row r="50094">
      <c r="A50094" s="9"/>
    </row>
    <row r="50095">
      <c r="A50095" s="9"/>
    </row>
    <row r="50096">
      <c r="A50096" s="9"/>
    </row>
    <row r="50097">
      <c r="A50097" s="9"/>
    </row>
    <row r="50098">
      <c r="A50098" s="9"/>
    </row>
    <row r="50099">
      <c r="A50099" s="9"/>
    </row>
    <row r="50100">
      <c r="A50100" s="9"/>
    </row>
    <row r="50101">
      <c r="A50101" s="9"/>
    </row>
    <row r="50102">
      <c r="A50102" s="9"/>
    </row>
    <row r="50103">
      <c r="A50103" s="9"/>
    </row>
    <row r="50104">
      <c r="A50104" s="9"/>
    </row>
    <row r="50105">
      <c r="A50105" s="9"/>
    </row>
    <row r="50106">
      <c r="A50106" s="9"/>
    </row>
    <row r="50107">
      <c r="A50107" s="9"/>
    </row>
    <row r="50108">
      <c r="A50108" s="9"/>
    </row>
    <row r="50109">
      <c r="A50109" s="9"/>
    </row>
    <row r="50110">
      <c r="A50110" s="9"/>
    </row>
    <row r="50111">
      <c r="A50111" s="9"/>
    </row>
    <row r="50112">
      <c r="A50112" s="9"/>
    </row>
    <row r="50113">
      <c r="A50113" s="9"/>
    </row>
    <row r="50114">
      <c r="A50114" s="9"/>
    </row>
    <row r="50115">
      <c r="A50115" s="9"/>
    </row>
    <row r="50116">
      <c r="A50116" s="9"/>
    </row>
    <row r="50117">
      <c r="A50117" s="9"/>
    </row>
    <row r="50118">
      <c r="A50118" s="9"/>
    </row>
    <row r="50119">
      <c r="A50119" s="9"/>
    </row>
    <row r="50120">
      <c r="A50120" s="9"/>
    </row>
    <row r="50121">
      <c r="A50121" s="9"/>
    </row>
    <row r="50122">
      <c r="A50122" s="9"/>
    </row>
    <row r="50123">
      <c r="A50123" s="9"/>
    </row>
    <row r="50124">
      <c r="A50124" s="9"/>
    </row>
    <row r="50125">
      <c r="A50125" s="9"/>
    </row>
    <row r="50126">
      <c r="A50126" s="9"/>
    </row>
    <row r="50127">
      <c r="A50127" s="9"/>
    </row>
    <row r="50128">
      <c r="A50128" s="9"/>
    </row>
    <row r="50129">
      <c r="A50129" s="9"/>
    </row>
    <row r="50130">
      <c r="A50130" s="9"/>
    </row>
    <row r="50131">
      <c r="A50131" s="9"/>
    </row>
    <row r="50132">
      <c r="A50132" s="9"/>
    </row>
    <row r="50133">
      <c r="A50133" s="9"/>
    </row>
    <row r="50134">
      <c r="A50134" s="9"/>
    </row>
    <row r="50135">
      <c r="A50135" s="9"/>
    </row>
    <row r="50136">
      <c r="A50136" s="9"/>
    </row>
    <row r="50137">
      <c r="A50137" s="9"/>
    </row>
    <row r="50138">
      <c r="A50138" s="9"/>
    </row>
    <row r="50139">
      <c r="A50139" s="9"/>
    </row>
    <row r="50140">
      <c r="A50140" s="9"/>
    </row>
    <row r="50141">
      <c r="A50141" s="9"/>
    </row>
    <row r="50142">
      <c r="A50142" s="9"/>
    </row>
    <row r="50143">
      <c r="A50143" s="9"/>
    </row>
    <row r="50144">
      <c r="A50144" s="9"/>
    </row>
    <row r="50145">
      <c r="A50145" s="9"/>
    </row>
    <row r="50146">
      <c r="A50146" s="9"/>
    </row>
    <row r="50147">
      <c r="A50147" s="9"/>
    </row>
    <row r="50148">
      <c r="A50148" s="9"/>
    </row>
    <row r="50149">
      <c r="A50149" s="9"/>
    </row>
    <row r="50150">
      <c r="A50150" s="9"/>
    </row>
    <row r="50151">
      <c r="A50151" s="9"/>
    </row>
    <row r="50152">
      <c r="A50152" s="9"/>
    </row>
    <row r="50153">
      <c r="A50153" s="9"/>
    </row>
    <row r="50154">
      <c r="A50154" s="9"/>
    </row>
    <row r="50155">
      <c r="A50155" s="9"/>
    </row>
    <row r="50156">
      <c r="A50156" s="9"/>
    </row>
    <row r="50157">
      <c r="A50157" s="9"/>
    </row>
    <row r="50158">
      <c r="A50158" s="9"/>
    </row>
    <row r="50159">
      <c r="A50159" s="9"/>
    </row>
    <row r="50160">
      <c r="A50160" s="9"/>
    </row>
    <row r="50161">
      <c r="A50161" s="9"/>
    </row>
    <row r="50162">
      <c r="A50162" s="9"/>
    </row>
    <row r="50163">
      <c r="A50163" s="9"/>
    </row>
    <row r="50164">
      <c r="A50164" s="9"/>
    </row>
    <row r="50165">
      <c r="A50165" s="9"/>
    </row>
    <row r="50166">
      <c r="A50166" s="9"/>
    </row>
    <row r="50167">
      <c r="A50167" s="9"/>
    </row>
    <row r="50168">
      <c r="A50168" s="9"/>
    </row>
    <row r="50169">
      <c r="A50169" s="9"/>
    </row>
    <row r="50170">
      <c r="A50170" s="9"/>
    </row>
    <row r="50171">
      <c r="A50171" s="9"/>
    </row>
    <row r="50172">
      <c r="A50172" s="9"/>
    </row>
    <row r="50173">
      <c r="A50173" s="9"/>
    </row>
    <row r="50174">
      <c r="A50174" s="9"/>
    </row>
    <row r="50175">
      <c r="A50175" s="9"/>
    </row>
    <row r="50176">
      <c r="A50176" s="9"/>
    </row>
    <row r="50177">
      <c r="A50177" s="9"/>
    </row>
    <row r="50178">
      <c r="A50178" s="9"/>
    </row>
    <row r="50179">
      <c r="A50179" s="9"/>
    </row>
    <row r="50180">
      <c r="A50180" s="9"/>
    </row>
    <row r="50181">
      <c r="A50181" s="9"/>
    </row>
    <row r="50182">
      <c r="A50182" s="9"/>
    </row>
    <row r="50183">
      <c r="A50183" s="9"/>
    </row>
    <row r="50184">
      <c r="A50184" s="9"/>
    </row>
    <row r="50185">
      <c r="A50185" s="9"/>
    </row>
    <row r="50186">
      <c r="A50186" s="9"/>
    </row>
    <row r="50187">
      <c r="A50187" s="9"/>
    </row>
    <row r="50188">
      <c r="A50188" s="9"/>
    </row>
    <row r="50189">
      <c r="A50189" s="9"/>
    </row>
    <row r="50190">
      <c r="A50190" s="9"/>
    </row>
    <row r="50191">
      <c r="A50191" s="9"/>
    </row>
    <row r="50192">
      <c r="A50192" s="9"/>
    </row>
    <row r="50193">
      <c r="A50193" s="9"/>
    </row>
    <row r="50194">
      <c r="A50194" s="9"/>
    </row>
    <row r="50195">
      <c r="A50195" s="9"/>
    </row>
    <row r="50196">
      <c r="A50196" s="9"/>
    </row>
    <row r="50197">
      <c r="A50197" s="9"/>
    </row>
    <row r="50198">
      <c r="A50198" s="9"/>
    </row>
    <row r="50199">
      <c r="A50199" s="9"/>
    </row>
    <row r="50200">
      <c r="A50200" s="9"/>
    </row>
    <row r="50201">
      <c r="A50201" s="9"/>
    </row>
    <row r="50202">
      <c r="A50202" s="9"/>
    </row>
    <row r="50203">
      <c r="A50203" s="9"/>
    </row>
    <row r="50204">
      <c r="A50204" s="9"/>
    </row>
    <row r="50205">
      <c r="A50205" s="9"/>
    </row>
    <row r="50206">
      <c r="A50206" s="9"/>
    </row>
    <row r="50207">
      <c r="A50207" s="9"/>
    </row>
    <row r="50208">
      <c r="A50208" s="9"/>
    </row>
    <row r="50209">
      <c r="A50209" s="9"/>
    </row>
    <row r="50210">
      <c r="A50210" s="9"/>
    </row>
    <row r="50211">
      <c r="A50211" s="9"/>
    </row>
    <row r="50212">
      <c r="A50212" s="9"/>
    </row>
    <row r="50213">
      <c r="A50213" s="9"/>
    </row>
    <row r="50214">
      <c r="A50214" s="9"/>
    </row>
    <row r="50215">
      <c r="A50215" s="9"/>
    </row>
    <row r="50216">
      <c r="A50216" s="9"/>
    </row>
    <row r="50217">
      <c r="A50217" s="9"/>
    </row>
    <row r="50218">
      <c r="A50218" s="9"/>
    </row>
    <row r="50219">
      <c r="A50219" s="9"/>
    </row>
    <row r="50220">
      <c r="A50220" s="9"/>
    </row>
    <row r="50221">
      <c r="A50221" s="9"/>
    </row>
    <row r="50222">
      <c r="A50222" s="9"/>
    </row>
    <row r="50223">
      <c r="A50223" s="9"/>
    </row>
    <row r="50224">
      <c r="A50224" s="9"/>
    </row>
    <row r="50225">
      <c r="A50225" s="9"/>
    </row>
    <row r="50226">
      <c r="A50226" s="9"/>
    </row>
    <row r="50227">
      <c r="A50227" s="9"/>
    </row>
    <row r="50228">
      <c r="A50228" s="9"/>
    </row>
    <row r="50229">
      <c r="A50229" s="9"/>
    </row>
    <row r="50230">
      <c r="A50230" s="9"/>
    </row>
    <row r="50231">
      <c r="A50231" s="9"/>
    </row>
    <row r="50232">
      <c r="A50232" s="9"/>
    </row>
    <row r="50233">
      <c r="A50233" s="9"/>
    </row>
    <row r="50234">
      <c r="A50234" s="9"/>
    </row>
    <row r="50235">
      <c r="A50235" s="9"/>
    </row>
    <row r="50236">
      <c r="A50236" s="9"/>
    </row>
    <row r="50237">
      <c r="A50237" s="9"/>
    </row>
    <row r="50238">
      <c r="A50238" s="9"/>
    </row>
    <row r="50239">
      <c r="A50239" s="9"/>
    </row>
    <row r="50240">
      <c r="A50240" s="9"/>
    </row>
    <row r="50241">
      <c r="A50241" s="9"/>
    </row>
    <row r="50242">
      <c r="A50242" s="9"/>
    </row>
    <row r="50243">
      <c r="A50243" s="9"/>
    </row>
    <row r="50244">
      <c r="A50244" s="9"/>
    </row>
    <row r="50245">
      <c r="A50245" s="9"/>
    </row>
    <row r="50246">
      <c r="A50246" s="9"/>
    </row>
    <row r="50247">
      <c r="A50247" s="9"/>
    </row>
    <row r="50248">
      <c r="A50248" s="9"/>
    </row>
    <row r="50249">
      <c r="A50249" s="9"/>
    </row>
    <row r="50250">
      <c r="A50250" s="9"/>
    </row>
    <row r="50251">
      <c r="A50251" s="9"/>
    </row>
    <row r="50252">
      <c r="A50252" s="9"/>
    </row>
    <row r="50253">
      <c r="A50253" s="9"/>
    </row>
    <row r="50254">
      <c r="A50254" s="9"/>
    </row>
    <row r="50255">
      <c r="A50255" s="9"/>
    </row>
    <row r="50256">
      <c r="A50256" s="9"/>
    </row>
    <row r="50257">
      <c r="A50257" s="9"/>
    </row>
    <row r="50258">
      <c r="A50258" s="9"/>
    </row>
    <row r="50259">
      <c r="A50259" s="9"/>
    </row>
    <row r="50260">
      <c r="A50260" s="9"/>
    </row>
    <row r="50261">
      <c r="A50261" s="9"/>
    </row>
    <row r="50262">
      <c r="A50262" s="9"/>
    </row>
    <row r="50263">
      <c r="A50263" s="9"/>
    </row>
    <row r="50264">
      <c r="A50264" s="9"/>
    </row>
    <row r="50265">
      <c r="A50265" s="9"/>
    </row>
    <row r="50266">
      <c r="A50266" s="9"/>
    </row>
    <row r="50267">
      <c r="A50267" s="9"/>
    </row>
    <row r="50268">
      <c r="A50268" s="9"/>
    </row>
    <row r="50269">
      <c r="A50269" s="9"/>
    </row>
    <row r="50270">
      <c r="A50270" s="9"/>
    </row>
    <row r="50271">
      <c r="A50271" s="9"/>
    </row>
    <row r="50272">
      <c r="A50272" s="9"/>
    </row>
    <row r="50273">
      <c r="A50273" s="9"/>
    </row>
    <row r="50274">
      <c r="A50274" s="9"/>
    </row>
    <row r="50275">
      <c r="A50275" s="9"/>
    </row>
    <row r="50276">
      <c r="A50276" s="9"/>
    </row>
    <row r="50277">
      <c r="A50277" s="9"/>
    </row>
    <row r="50278">
      <c r="A50278" s="9"/>
    </row>
    <row r="50279">
      <c r="A50279" s="9"/>
    </row>
    <row r="50280">
      <c r="A50280" s="9"/>
    </row>
    <row r="50281">
      <c r="A50281" s="9"/>
    </row>
    <row r="50282">
      <c r="A50282" s="9"/>
    </row>
    <row r="50283">
      <c r="A50283" s="9"/>
    </row>
    <row r="50284">
      <c r="A50284" s="9"/>
    </row>
    <row r="50285">
      <c r="A50285" s="9"/>
    </row>
    <row r="50286">
      <c r="A50286" s="9"/>
    </row>
    <row r="50287">
      <c r="A50287" s="9"/>
    </row>
    <row r="50288">
      <c r="A50288" s="9"/>
    </row>
    <row r="50289">
      <c r="A50289" s="9"/>
    </row>
    <row r="50290">
      <c r="A50290" s="9"/>
    </row>
    <row r="50291">
      <c r="A50291" s="9"/>
    </row>
    <row r="50292">
      <c r="A50292" s="9"/>
    </row>
    <row r="50293">
      <c r="A50293" s="9"/>
    </row>
    <row r="50294">
      <c r="A50294" s="9"/>
    </row>
    <row r="50295">
      <c r="A50295" s="9"/>
    </row>
    <row r="50296">
      <c r="A50296" s="9"/>
    </row>
    <row r="50297">
      <c r="A50297" s="9"/>
    </row>
    <row r="50298">
      <c r="A50298" s="9"/>
    </row>
    <row r="50299">
      <c r="A50299" s="9"/>
    </row>
    <row r="50300">
      <c r="A50300" s="9"/>
    </row>
    <row r="50301">
      <c r="A50301" s="9"/>
    </row>
    <row r="50302">
      <c r="A50302" s="9"/>
    </row>
    <row r="50303">
      <c r="A50303" s="9"/>
    </row>
    <row r="50304">
      <c r="A50304" s="9"/>
    </row>
    <row r="50305">
      <c r="A50305" s="9"/>
    </row>
    <row r="50306">
      <c r="A50306" s="9"/>
    </row>
    <row r="50307">
      <c r="A50307" s="9"/>
    </row>
    <row r="50308">
      <c r="A50308" s="9"/>
    </row>
    <row r="50309">
      <c r="A50309" s="9"/>
    </row>
    <row r="50310">
      <c r="A50310" s="9"/>
    </row>
    <row r="50311">
      <c r="A50311" s="9"/>
    </row>
    <row r="50312">
      <c r="A50312" s="9"/>
    </row>
    <row r="50313">
      <c r="A50313" s="9"/>
    </row>
    <row r="50314">
      <c r="A50314" s="9"/>
    </row>
    <row r="50315">
      <c r="A50315" s="9"/>
    </row>
    <row r="50316">
      <c r="A50316" s="9"/>
    </row>
    <row r="50317">
      <c r="A50317" s="9"/>
    </row>
    <row r="50318">
      <c r="A50318" s="9"/>
    </row>
    <row r="50319">
      <c r="A50319" s="9"/>
    </row>
    <row r="50320">
      <c r="A50320" s="9"/>
    </row>
    <row r="50321">
      <c r="A50321" s="9"/>
    </row>
    <row r="50322">
      <c r="A50322" s="9"/>
    </row>
    <row r="50323">
      <c r="A50323" s="9"/>
    </row>
    <row r="50324">
      <c r="A50324" s="9"/>
    </row>
    <row r="50325">
      <c r="A50325" s="9"/>
    </row>
    <row r="50326">
      <c r="A50326" s="9"/>
    </row>
    <row r="50327">
      <c r="A50327" s="9"/>
    </row>
    <row r="50328">
      <c r="A50328" s="9"/>
    </row>
    <row r="50329">
      <c r="A50329" s="9"/>
    </row>
    <row r="50330">
      <c r="A50330" s="9"/>
    </row>
    <row r="50331">
      <c r="A50331" s="9"/>
    </row>
    <row r="50332">
      <c r="A50332" s="9"/>
    </row>
    <row r="50333">
      <c r="A50333" s="9"/>
    </row>
    <row r="50334">
      <c r="A50334" s="9"/>
    </row>
    <row r="50335">
      <c r="A50335" s="9"/>
    </row>
    <row r="50336">
      <c r="A50336" s="9"/>
    </row>
    <row r="50337">
      <c r="A50337" s="9"/>
    </row>
    <row r="50338">
      <c r="A50338" s="9"/>
    </row>
    <row r="50339">
      <c r="A50339" s="9"/>
    </row>
    <row r="50340">
      <c r="A50340" s="9"/>
    </row>
    <row r="50341">
      <c r="A50341" s="9"/>
    </row>
    <row r="50342">
      <c r="A50342" s="9"/>
    </row>
    <row r="50343">
      <c r="A50343" s="9"/>
    </row>
    <row r="50344">
      <c r="A50344" s="9"/>
    </row>
    <row r="50345">
      <c r="A50345" s="9"/>
    </row>
    <row r="50346">
      <c r="A50346" s="9"/>
    </row>
    <row r="50347">
      <c r="A50347" s="9"/>
    </row>
    <row r="50348">
      <c r="A50348" s="9"/>
    </row>
    <row r="50349">
      <c r="A50349" s="9"/>
    </row>
    <row r="50350">
      <c r="A50350" s="9"/>
    </row>
    <row r="50351">
      <c r="A50351" s="9"/>
    </row>
    <row r="50352">
      <c r="A50352" s="9"/>
    </row>
    <row r="50353">
      <c r="A50353" s="9"/>
    </row>
    <row r="50354">
      <c r="A50354" s="9"/>
    </row>
    <row r="50355">
      <c r="A50355" s="9"/>
    </row>
    <row r="50356">
      <c r="A50356" s="9"/>
    </row>
    <row r="50357">
      <c r="A50357" s="9"/>
    </row>
    <row r="50358">
      <c r="A50358" s="9"/>
    </row>
    <row r="50359">
      <c r="A50359" s="9"/>
    </row>
    <row r="50360">
      <c r="A50360" s="9"/>
    </row>
    <row r="50361">
      <c r="A50361" s="9"/>
    </row>
    <row r="50362">
      <c r="A50362" s="9"/>
    </row>
    <row r="50363">
      <c r="A50363" s="9"/>
    </row>
    <row r="50364">
      <c r="A50364" s="9"/>
    </row>
    <row r="50365">
      <c r="A50365" s="9"/>
    </row>
    <row r="50366">
      <c r="A50366" s="9"/>
    </row>
    <row r="50367">
      <c r="A50367" s="9"/>
    </row>
    <row r="50368">
      <c r="A50368" s="9"/>
    </row>
    <row r="50369">
      <c r="A50369" s="9"/>
    </row>
    <row r="50370">
      <c r="A50370" s="9"/>
    </row>
    <row r="50371">
      <c r="A50371" s="9"/>
    </row>
    <row r="50372">
      <c r="A50372" s="9"/>
    </row>
    <row r="50373">
      <c r="A50373" s="9"/>
    </row>
    <row r="50374">
      <c r="A50374" s="9"/>
    </row>
    <row r="50375">
      <c r="A50375" s="9"/>
    </row>
    <row r="50376">
      <c r="A50376" s="9"/>
    </row>
    <row r="50377">
      <c r="A50377" s="9"/>
    </row>
    <row r="50378">
      <c r="A50378" s="9"/>
    </row>
    <row r="50379">
      <c r="A50379" s="9"/>
    </row>
    <row r="50380">
      <c r="A50380" s="9"/>
    </row>
    <row r="50381">
      <c r="A50381" s="9"/>
    </row>
    <row r="50382">
      <c r="A50382" s="9"/>
    </row>
    <row r="50383">
      <c r="A50383" s="9"/>
    </row>
    <row r="50384">
      <c r="A50384" s="9"/>
    </row>
    <row r="50385">
      <c r="A50385" s="9"/>
    </row>
    <row r="50386">
      <c r="A50386" s="9"/>
    </row>
    <row r="50387">
      <c r="A50387" s="9"/>
    </row>
    <row r="50388">
      <c r="A50388" s="9"/>
    </row>
    <row r="50389">
      <c r="A50389" s="9"/>
    </row>
    <row r="50390">
      <c r="A50390" s="9"/>
    </row>
    <row r="50391">
      <c r="A50391" s="9"/>
    </row>
    <row r="50392">
      <c r="A50392" s="9"/>
    </row>
    <row r="50393">
      <c r="A50393" s="9"/>
    </row>
    <row r="50394">
      <c r="A50394" s="9"/>
    </row>
    <row r="50395">
      <c r="A50395" s="9"/>
    </row>
    <row r="50396">
      <c r="A50396" s="9"/>
    </row>
    <row r="50397">
      <c r="A50397" s="9"/>
    </row>
    <row r="50398">
      <c r="A50398" s="9"/>
    </row>
    <row r="50399">
      <c r="A50399" s="9"/>
    </row>
    <row r="50400">
      <c r="A50400" s="9"/>
    </row>
    <row r="50401">
      <c r="A50401" s="9"/>
    </row>
    <row r="50402">
      <c r="A50402" s="9"/>
    </row>
    <row r="50403">
      <c r="A50403" s="9"/>
    </row>
    <row r="50404">
      <c r="A50404" s="9"/>
    </row>
    <row r="50405">
      <c r="A50405" s="9"/>
    </row>
    <row r="50406">
      <c r="A50406" s="9"/>
    </row>
    <row r="50407">
      <c r="A50407" s="9"/>
    </row>
    <row r="50408">
      <c r="A50408" s="9"/>
    </row>
    <row r="50409">
      <c r="A50409" s="9"/>
    </row>
    <row r="50410">
      <c r="A50410" s="9"/>
    </row>
    <row r="50411">
      <c r="A50411" s="9"/>
    </row>
    <row r="50412">
      <c r="A50412" s="9"/>
    </row>
    <row r="50413">
      <c r="A50413" s="9"/>
    </row>
    <row r="50414">
      <c r="A50414" s="9"/>
    </row>
    <row r="50415">
      <c r="A50415" s="9"/>
    </row>
    <row r="50416">
      <c r="A50416" s="9"/>
    </row>
    <row r="50417">
      <c r="A50417" s="9"/>
    </row>
    <row r="50418">
      <c r="A50418" s="9"/>
    </row>
    <row r="50419">
      <c r="A50419" s="9"/>
    </row>
    <row r="50420">
      <c r="A50420" s="9"/>
    </row>
    <row r="50421">
      <c r="A50421" s="9"/>
    </row>
    <row r="50422">
      <c r="A50422" s="9"/>
    </row>
    <row r="50423">
      <c r="A50423" s="9"/>
    </row>
    <row r="50424">
      <c r="A50424" s="9"/>
    </row>
    <row r="50425">
      <c r="A50425" s="9"/>
    </row>
    <row r="50426">
      <c r="A50426" s="9"/>
    </row>
    <row r="50427">
      <c r="A50427" s="9"/>
    </row>
    <row r="50428">
      <c r="A50428" s="9"/>
    </row>
    <row r="50429">
      <c r="A50429" s="9"/>
    </row>
    <row r="50430">
      <c r="A50430" s="9"/>
    </row>
    <row r="50431">
      <c r="A50431" s="9"/>
    </row>
    <row r="50432">
      <c r="A50432" s="9"/>
    </row>
    <row r="50433">
      <c r="A50433" s="9"/>
    </row>
    <row r="50434">
      <c r="A50434" s="9"/>
    </row>
    <row r="50435">
      <c r="A50435" s="9"/>
    </row>
    <row r="50436">
      <c r="A50436" s="9"/>
    </row>
    <row r="50437">
      <c r="A50437" s="9"/>
    </row>
    <row r="50438">
      <c r="A50438" s="9"/>
    </row>
    <row r="50439">
      <c r="A50439" s="9"/>
    </row>
    <row r="50440">
      <c r="A50440" s="9"/>
    </row>
    <row r="50441">
      <c r="A50441" s="9"/>
    </row>
    <row r="50442">
      <c r="A50442" s="9"/>
    </row>
    <row r="50443">
      <c r="A50443" s="9"/>
    </row>
    <row r="50444">
      <c r="A50444" s="9"/>
    </row>
    <row r="50445">
      <c r="A50445" s="9"/>
    </row>
    <row r="50446">
      <c r="A50446" s="9"/>
    </row>
    <row r="50447">
      <c r="A50447" s="9"/>
    </row>
    <row r="50448">
      <c r="A50448" s="9"/>
    </row>
    <row r="50449">
      <c r="A50449" s="9"/>
    </row>
    <row r="50450">
      <c r="A50450" s="9"/>
    </row>
    <row r="50451">
      <c r="A50451" s="9"/>
    </row>
    <row r="50452">
      <c r="A50452" s="9"/>
    </row>
    <row r="50453">
      <c r="A50453" s="9"/>
    </row>
    <row r="50454">
      <c r="A50454" s="9"/>
    </row>
    <row r="50455">
      <c r="A50455" s="9"/>
    </row>
    <row r="50456">
      <c r="A50456" s="9"/>
    </row>
    <row r="50457">
      <c r="A50457" s="9"/>
    </row>
    <row r="50458">
      <c r="A50458" s="9"/>
    </row>
    <row r="50459">
      <c r="A50459" s="9"/>
    </row>
    <row r="50460">
      <c r="A50460" s="9"/>
    </row>
    <row r="50461">
      <c r="A50461" s="9"/>
    </row>
    <row r="50462">
      <c r="A50462" s="9"/>
    </row>
    <row r="50463">
      <c r="A50463" s="9"/>
    </row>
    <row r="50464">
      <c r="A50464" s="9"/>
    </row>
    <row r="50465">
      <c r="A50465" s="9"/>
    </row>
    <row r="50466">
      <c r="A50466" s="9"/>
    </row>
    <row r="50467">
      <c r="A50467" s="9"/>
    </row>
    <row r="50468">
      <c r="A50468" s="9"/>
    </row>
    <row r="50469">
      <c r="A50469" s="9"/>
    </row>
    <row r="50470">
      <c r="A50470" s="9"/>
    </row>
    <row r="50471">
      <c r="A50471" s="9"/>
    </row>
    <row r="50472">
      <c r="A50472" s="9"/>
    </row>
    <row r="50473">
      <c r="A50473" s="9"/>
    </row>
    <row r="50474">
      <c r="A50474" s="9"/>
    </row>
    <row r="50475">
      <c r="A50475" s="9"/>
    </row>
    <row r="50476">
      <c r="A50476" s="9"/>
    </row>
    <row r="50477">
      <c r="A50477" s="9"/>
    </row>
    <row r="50478">
      <c r="A50478" s="9"/>
    </row>
    <row r="50479">
      <c r="A50479" s="9"/>
    </row>
    <row r="50480">
      <c r="A50480" s="9"/>
    </row>
    <row r="50481">
      <c r="A50481" s="9"/>
    </row>
    <row r="50482">
      <c r="A50482" s="9"/>
    </row>
    <row r="50483">
      <c r="A50483" s="9"/>
    </row>
    <row r="50484">
      <c r="A50484" s="9"/>
    </row>
    <row r="50485">
      <c r="A50485" s="9"/>
    </row>
    <row r="50486">
      <c r="A50486" s="9"/>
    </row>
    <row r="50487">
      <c r="A50487" s="9"/>
    </row>
    <row r="50488">
      <c r="A50488" s="9"/>
    </row>
    <row r="50489">
      <c r="A50489" s="9"/>
    </row>
    <row r="50490">
      <c r="A50490" s="9"/>
    </row>
    <row r="50491">
      <c r="A50491" s="9"/>
    </row>
    <row r="50492">
      <c r="A50492" s="9"/>
    </row>
    <row r="50493">
      <c r="A50493" s="9"/>
    </row>
    <row r="50494">
      <c r="A50494" s="9"/>
    </row>
    <row r="50495">
      <c r="A50495" s="9"/>
    </row>
    <row r="50496">
      <c r="A50496" s="9"/>
    </row>
    <row r="50497">
      <c r="A50497" s="9"/>
    </row>
    <row r="50498">
      <c r="A50498" s="9"/>
    </row>
    <row r="50499">
      <c r="A50499" s="9"/>
    </row>
    <row r="50500">
      <c r="A50500" s="9"/>
    </row>
    <row r="50501">
      <c r="A50501" s="9"/>
    </row>
    <row r="50502">
      <c r="A50502" s="9"/>
    </row>
    <row r="50503">
      <c r="A50503" s="9"/>
    </row>
    <row r="50504">
      <c r="A50504" s="9"/>
    </row>
    <row r="50505">
      <c r="A50505" s="9"/>
    </row>
    <row r="50506">
      <c r="A50506" s="9"/>
    </row>
    <row r="50507">
      <c r="A50507" s="9"/>
    </row>
    <row r="50508">
      <c r="A50508" s="9"/>
    </row>
    <row r="50509">
      <c r="A50509" s="9"/>
    </row>
    <row r="50510">
      <c r="A50510" s="9"/>
    </row>
    <row r="50511">
      <c r="A50511" s="9"/>
    </row>
    <row r="50512">
      <c r="A50512" s="9"/>
    </row>
    <row r="50513">
      <c r="A50513" s="9"/>
    </row>
    <row r="50514">
      <c r="A50514" s="9"/>
    </row>
    <row r="50515">
      <c r="A50515" s="9"/>
    </row>
    <row r="50516">
      <c r="A50516" s="9"/>
    </row>
    <row r="50517">
      <c r="A50517" s="9"/>
    </row>
    <row r="50518">
      <c r="A50518" s="9"/>
    </row>
    <row r="50519">
      <c r="A50519" s="9"/>
    </row>
    <row r="50520">
      <c r="A50520" s="9"/>
    </row>
    <row r="50521">
      <c r="A50521" s="9"/>
    </row>
    <row r="50522">
      <c r="A50522" s="9"/>
    </row>
    <row r="50523">
      <c r="A50523" s="9"/>
    </row>
    <row r="50524">
      <c r="A50524" s="9"/>
    </row>
    <row r="50525">
      <c r="A50525" s="9"/>
    </row>
    <row r="50526">
      <c r="A50526" s="9"/>
    </row>
    <row r="50527">
      <c r="A50527" s="9"/>
    </row>
    <row r="50528">
      <c r="A50528" s="9"/>
    </row>
    <row r="50529">
      <c r="A50529" s="9"/>
    </row>
    <row r="50530">
      <c r="A50530" s="9"/>
    </row>
    <row r="50531">
      <c r="A50531" s="9"/>
    </row>
    <row r="50532">
      <c r="A50532" s="9"/>
    </row>
    <row r="50533">
      <c r="A50533" s="9"/>
    </row>
    <row r="50534">
      <c r="A50534" s="9"/>
    </row>
    <row r="50535">
      <c r="A50535" s="9"/>
    </row>
    <row r="50536">
      <c r="A50536" s="9"/>
    </row>
    <row r="50537">
      <c r="A50537" s="9"/>
    </row>
    <row r="50538">
      <c r="A50538" s="9"/>
    </row>
    <row r="50539">
      <c r="A50539" s="9"/>
    </row>
    <row r="50540">
      <c r="A50540" s="9"/>
    </row>
    <row r="50541">
      <c r="A50541" s="9"/>
    </row>
    <row r="50542">
      <c r="A50542" s="9"/>
    </row>
    <row r="50543">
      <c r="A50543" s="9"/>
    </row>
    <row r="50544">
      <c r="A50544" s="9"/>
    </row>
    <row r="50545">
      <c r="A50545" s="9"/>
    </row>
    <row r="50546">
      <c r="A50546" s="9"/>
    </row>
    <row r="50547">
      <c r="A50547" s="9"/>
    </row>
    <row r="50548">
      <c r="A50548" s="9"/>
    </row>
    <row r="50549">
      <c r="A50549" s="9"/>
    </row>
    <row r="50550">
      <c r="A50550" s="9"/>
    </row>
    <row r="50551">
      <c r="A50551" s="9"/>
    </row>
    <row r="50552">
      <c r="A50552" s="9"/>
    </row>
    <row r="50553">
      <c r="A50553" s="9"/>
    </row>
    <row r="50554">
      <c r="A50554" s="9"/>
    </row>
    <row r="50555">
      <c r="A50555" s="9"/>
    </row>
    <row r="50556">
      <c r="A50556" s="9"/>
    </row>
    <row r="50557">
      <c r="A50557" s="9"/>
    </row>
    <row r="50558">
      <c r="A50558" s="9"/>
    </row>
    <row r="50559">
      <c r="A50559" s="9"/>
    </row>
    <row r="50560">
      <c r="A50560" s="9"/>
    </row>
    <row r="50561">
      <c r="A50561" s="9"/>
    </row>
    <row r="50562">
      <c r="A50562" s="9"/>
    </row>
    <row r="50563">
      <c r="A50563" s="9"/>
    </row>
    <row r="50564">
      <c r="A50564" s="9"/>
    </row>
    <row r="50565">
      <c r="A50565" s="9"/>
    </row>
    <row r="50566">
      <c r="A50566" s="9"/>
    </row>
    <row r="50567">
      <c r="A50567" s="9"/>
    </row>
    <row r="50568">
      <c r="A50568" s="9"/>
    </row>
    <row r="50569">
      <c r="A50569" s="9"/>
    </row>
    <row r="50570">
      <c r="A50570" s="9"/>
    </row>
    <row r="50571">
      <c r="A50571" s="9"/>
    </row>
    <row r="50572">
      <c r="A50572" s="9"/>
    </row>
    <row r="50573">
      <c r="A50573" s="9"/>
    </row>
    <row r="50574">
      <c r="A50574" s="9"/>
    </row>
    <row r="50575">
      <c r="A50575" s="9"/>
    </row>
    <row r="50576">
      <c r="A50576" s="9"/>
    </row>
    <row r="50577">
      <c r="A50577" s="9"/>
    </row>
    <row r="50578">
      <c r="A50578" s="9"/>
    </row>
    <row r="50579">
      <c r="A50579" s="9"/>
    </row>
    <row r="50580">
      <c r="A50580" s="9"/>
    </row>
    <row r="50581">
      <c r="A50581" s="9"/>
    </row>
    <row r="50582">
      <c r="A50582" s="9"/>
    </row>
    <row r="50583">
      <c r="A50583" s="9"/>
    </row>
    <row r="50584">
      <c r="A50584" s="9"/>
    </row>
    <row r="50585">
      <c r="A50585" s="9"/>
    </row>
    <row r="50586">
      <c r="A50586" s="9"/>
    </row>
    <row r="50587">
      <c r="A50587" s="9"/>
    </row>
    <row r="50588">
      <c r="A50588" s="9"/>
    </row>
    <row r="50589">
      <c r="A50589" s="9"/>
    </row>
    <row r="50590">
      <c r="A50590" s="9"/>
    </row>
    <row r="50591">
      <c r="A50591" s="9"/>
    </row>
    <row r="50592">
      <c r="A50592" s="9"/>
    </row>
    <row r="50593">
      <c r="A50593" s="9"/>
    </row>
    <row r="50594">
      <c r="A50594" s="9"/>
    </row>
    <row r="50595">
      <c r="A50595" s="9"/>
    </row>
    <row r="50596">
      <c r="A50596" s="9"/>
    </row>
    <row r="50597">
      <c r="A50597" s="9"/>
    </row>
    <row r="50598">
      <c r="A50598" s="9"/>
    </row>
    <row r="50599">
      <c r="A50599" s="9"/>
    </row>
    <row r="50600">
      <c r="A50600" s="9"/>
    </row>
    <row r="50601">
      <c r="A50601" s="9"/>
    </row>
    <row r="50602">
      <c r="A50602" s="9"/>
    </row>
    <row r="50603">
      <c r="A50603" s="9"/>
    </row>
    <row r="50604">
      <c r="A50604" s="9"/>
    </row>
    <row r="50605">
      <c r="A50605" s="9"/>
    </row>
    <row r="50606">
      <c r="A50606" s="9"/>
    </row>
    <row r="50607">
      <c r="A50607" s="9"/>
    </row>
    <row r="50608">
      <c r="A50608" s="9"/>
    </row>
    <row r="50609">
      <c r="A50609" s="9"/>
    </row>
    <row r="50610">
      <c r="A50610" s="9"/>
    </row>
    <row r="50611">
      <c r="A50611" s="9"/>
    </row>
    <row r="50612">
      <c r="A50612" s="9"/>
    </row>
    <row r="50613">
      <c r="A50613" s="9"/>
    </row>
    <row r="50614">
      <c r="A50614" s="9"/>
    </row>
    <row r="50615">
      <c r="A50615" s="9"/>
    </row>
    <row r="50616">
      <c r="A50616" s="9"/>
    </row>
    <row r="50617">
      <c r="A50617" s="9"/>
    </row>
    <row r="50618">
      <c r="A50618" s="9"/>
    </row>
    <row r="50619">
      <c r="A50619" s="9"/>
    </row>
    <row r="50620">
      <c r="A50620" s="9"/>
    </row>
    <row r="50621">
      <c r="A50621" s="9"/>
    </row>
    <row r="50622">
      <c r="A50622" s="9"/>
    </row>
    <row r="50623">
      <c r="A50623" s="9"/>
    </row>
    <row r="50624">
      <c r="A50624" s="9"/>
    </row>
    <row r="50625">
      <c r="A50625" s="9"/>
    </row>
    <row r="50626">
      <c r="A50626" s="9"/>
    </row>
    <row r="50627">
      <c r="A50627" s="9"/>
    </row>
    <row r="50628">
      <c r="A50628" s="9"/>
    </row>
    <row r="50629">
      <c r="A50629" s="9"/>
    </row>
    <row r="50630">
      <c r="A50630" s="9"/>
    </row>
    <row r="50631">
      <c r="A50631" s="9"/>
    </row>
    <row r="50632">
      <c r="A50632" s="9"/>
    </row>
    <row r="50633">
      <c r="A50633" s="9"/>
    </row>
    <row r="50634">
      <c r="A50634" s="9"/>
    </row>
    <row r="50635">
      <c r="A50635" s="9"/>
    </row>
    <row r="50636">
      <c r="A50636" s="9"/>
    </row>
    <row r="50637">
      <c r="A50637" s="9"/>
    </row>
    <row r="50638">
      <c r="A50638" s="9"/>
    </row>
    <row r="50639">
      <c r="A50639" s="9"/>
    </row>
    <row r="50640">
      <c r="A50640" s="9"/>
    </row>
    <row r="50641">
      <c r="A50641" s="9"/>
    </row>
    <row r="50642">
      <c r="A50642" s="9"/>
    </row>
    <row r="50643">
      <c r="A50643" s="9"/>
    </row>
    <row r="50644">
      <c r="A50644" s="9"/>
    </row>
    <row r="50645">
      <c r="A50645" s="9"/>
    </row>
    <row r="50646">
      <c r="A50646" s="9"/>
    </row>
    <row r="50647">
      <c r="A50647" s="9"/>
    </row>
    <row r="50648">
      <c r="A50648" s="9"/>
    </row>
    <row r="50649">
      <c r="A50649" s="9"/>
    </row>
    <row r="50650">
      <c r="A50650" s="9"/>
    </row>
    <row r="50651">
      <c r="A50651" s="9"/>
    </row>
    <row r="50652">
      <c r="A50652" s="9"/>
    </row>
    <row r="50653">
      <c r="A50653" s="9"/>
    </row>
    <row r="50654">
      <c r="A50654" s="9"/>
    </row>
    <row r="50655">
      <c r="A50655" s="9"/>
    </row>
    <row r="50656">
      <c r="A50656" s="9"/>
    </row>
    <row r="50657">
      <c r="A50657" s="9"/>
    </row>
    <row r="50658">
      <c r="A50658" s="9"/>
    </row>
    <row r="50659">
      <c r="A50659" s="9"/>
    </row>
    <row r="50660">
      <c r="A50660" s="9"/>
    </row>
    <row r="50661">
      <c r="A50661" s="9"/>
    </row>
    <row r="50662">
      <c r="A50662" s="9"/>
    </row>
    <row r="50663">
      <c r="A50663" s="9"/>
    </row>
    <row r="50664">
      <c r="A50664" s="9"/>
    </row>
    <row r="50665">
      <c r="A50665" s="9"/>
    </row>
    <row r="50666">
      <c r="A50666" s="9"/>
    </row>
    <row r="50667">
      <c r="A50667" s="9"/>
    </row>
    <row r="50668">
      <c r="A50668" s="9"/>
    </row>
    <row r="50669">
      <c r="A50669" s="9"/>
    </row>
    <row r="50670">
      <c r="A50670" s="9"/>
    </row>
    <row r="50671">
      <c r="A50671" s="9"/>
    </row>
    <row r="50672">
      <c r="A50672" s="9"/>
    </row>
    <row r="50673">
      <c r="A50673" s="9"/>
    </row>
    <row r="50674">
      <c r="A50674" s="9"/>
    </row>
    <row r="50675">
      <c r="A50675" s="9"/>
    </row>
    <row r="50676">
      <c r="A50676" s="9"/>
    </row>
    <row r="50677">
      <c r="A50677" s="9"/>
    </row>
    <row r="50678">
      <c r="A50678" s="9"/>
    </row>
    <row r="50679">
      <c r="A50679" s="9"/>
    </row>
    <row r="50680">
      <c r="A50680" s="9"/>
    </row>
    <row r="50681">
      <c r="A50681" s="9"/>
    </row>
    <row r="50682">
      <c r="A50682" s="9"/>
    </row>
    <row r="50683">
      <c r="A50683" s="9"/>
    </row>
    <row r="50684">
      <c r="A50684" s="9"/>
    </row>
    <row r="50685">
      <c r="A50685" s="9"/>
    </row>
    <row r="50686">
      <c r="A50686" s="9"/>
    </row>
    <row r="50687">
      <c r="A50687" s="9"/>
    </row>
    <row r="50688">
      <c r="A50688" s="9"/>
    </row>
    <row r="50689">
      <c r="A50689" s="9"/>
    </row>
    <row r="50690">
      <c r="A50690" s="9"/>
    </row>
    <row r="50691">
      <c r="A50691" s="9"/>
    </row>
    <row r="50692">
      <c r="A50692" s="9"/>
    </row>
    <row r="50693">
      <c r="A50693" s="9"/>
    </row>
    <row r="50694">
      <c r="A50694" s="9"/>
    </row>
    <row r="50695">
      <c r="A50695" s="9"/>
    </row>
    <row r="50696">
      <c r="A50696" s="9"/>
    </row>
    <row r="50697">
      <c r="A50697" s="9"/>
    </row>
    <row r="50698">
      <c r="A50698" s="9"/>
    </row>
    <row r="50699">
      <c r="A50699" s="9"/>
    </row>
    <row r="50700">
      <c r="A50700" s="9"/>
    </row>
    <row r="50701">
      <c r="A50701" s="9"/>
    </row>
    <row r="50702">
      <c r="A50702" s="9"/>
    </row>
    <row r="50703">
      <c r="A50703" s="9"/>
    </row>
    <row r="50704">
      <c r="A50704" s="9"/>
    </row>
    <row r="50705">
      <c r="A50705" s="9"/>
    </row>
    <row r="50706">
      <c r="A50706" s="9"/>
    </row>
    <row r="50707">
      <c r="A50707" s="9"/>
    </row>
    <row r="50708">
      <c r="A50708" s="9"/>
    </row>
    <row r="50709">
      <c r="A50709" s="9"/>
    </row>
    <row r="50710">
      <c r="A50710" s="9"/>
    </row>
    <row r="50711">
      <c r="A50711" s="9"/>
    </row>
    <row r="50712">
      <c r="A50712" s="9"/>
    </row>
    <row r="50713">
      <c r="A50713" s="9"/>
    </row>
    <row r="50714">
      <c r="A50714" s="9"/>
    </row>
    <row r="50715">
      <c r="A50715" s="9"/>
    </row>
    <row r="50716">
      <c r="A50716" s="9"/>
    </row>
    <row r="50717">
      <c r="A50717" s="9"/>
    </row>
    <row r="50718">
      <c r="A50718" s="9"/>
    </row>
    <row r="50719">
      <c r="A50719" s="9"/>
    </row>
    <row r="50720">
      <c r="A50720" s="9"/>
    </row>
    <row r="50721">
      <c r="A50721" s="9"/>
    </row>
    <row r="50722">
      <c r="A50722" s="9"/>
    </row>
    <row r="50723">
      <c r="A50723" s="9"/>
    </row>
    <row r="50724">
      <c r="A50724" s="9"/>
    </row>
    <row r="50725">
      <c r="A50725" s="9"/>
    </row>
    <row r="50726">
      <c r="A50726" s="9"/>
    </row>
    <row r="50727">
      <c r="A50727" s="9"/>
    </row>
    <row r="50728">
      <c r="A50728" s="9"/>
    </row>
    <row r="50729">
      <c r="A50729" s="9"/>
    </row>
    <row r="50730">
      <c r="A50730" s="9"/>
    </row>
    <row r="50731">
      <c r="A50731" s="9"/>
    </row>
    <row r="50732">
      <c r="A50732" s="9"/>
    </row>
    <row r="50733">
      <c r="A50733" s="9"/>
    </row>
    <row r="50734">
      <c r="A50734" s="9"/>
    </row>
    <row r="50735">
      <c r="A50735" s="9"/>
    </row>
    <row r="50736">
      <c r="A50736" s="9"/>
    </row>
    <row r="50737">
      <c r="A50737" s="9"/>
    </row>
    <row r="50738">
      <c r="A50738" s="9"/>
    </row>
    <row r="50739">
      <c r="A50739" s="9"/>
    </row>
    <row r="50740">
      <c r="A50740" s="9"/>
    </row>
    <row r="50741">
      <c r="A50741" s="9"/>
    </row>
    <row r="50742">
      <c r="A50742" s="9"/>
    </row>
    <row r="50743">
      <c r="A50743" s="9"/>
    </row>
    <row r="50744">
      <c r="A50744" s="9"/>
    </row>
    <row r="50745">
      <c r="A50745" s="9"/>
    </row>
    <row r="50746">
      <c r="A50746" s="9"/>
    </row>
    <row r="50747">
      <c r="A50747" s="9"/>
    </row>
    <row r="50748">
      <c r="A50748" s="9"/>
    </row>
    <row r="50749">
      <c r="A50749" s="9"/>
    </row>
    <row r="50750">
      <c r="A50750" s="9"/>
    </row>
    <row r="50751">
      <c r="A50751" s="9"/>
    </row>
    <row r="50752">
      <c r="A50752" s="9"/>
    </row>
    <row r="50753">
      <c r="A50753" s="9"/>
    </row>
    <row r="50754">
      <c r="A50754" s="9"/>
    </row>
    <row r="50755">
      <c r="A50755" s="9"/>
    </row>
    <row r="50756">
      <c r="A50756" s="9"/>
    </row>
    <row r="50757">
      <c r="A50757" s="9"/>
    </row>
    <row r="50758">
      <c r="A50758" s="9"/>
    </row>
    <row r="50759">
      <c r="A50759" s="9"/>
    </row>
    <row r="50760">
      <c r="A50760" s="9"/>
    </row>
    <row r="50761">
      <c r="A50761" s="9"/>
    </row>
    <row r="50762">
      <c r="A50762" s="9"/>
    </row>
    <row r="50763">
      <c r="A50763" s="9"/>
    </row>
    <row r="50764">
      <c r="A50764" s="9"/>
    </row>
    <row r="50765">
      <c r="A50765" s="9"/>
    </row>
    <row r="50766">
      <c r="A50766" s="9"/>
    </row>
    <row r="50767">
      <c r="A50767" s="9"/>
    </row>
    <row r="50768">
      <c r="A50768" s="9"/>
    </row>
    <row r="50769">
      <c r="A50769" s="9"/>
    </row>
    <row r="50770">
      <c r="A50770" s="9"/>
    </row>
    <row r="50771">
      <c r="A50771" s="9"/>
    </row>
    <row r="50772">
      <c r="A50772" s="9"/>
    </row>
    <row r="50773">
      <c r="A50773" s="9"/>
    </row>
    <row r="50774">
      <c r="A50774" s="9"/>
    </row>
    <row r="50775">
      <c r="A50775" s="9"/>
    </row>
    <row r="50776">
      <c r="A50776" s="9"/>
    </row>
    <row r="50777">
      <c r="A50777" s="9"/>
    </row>
    <row r="50778">
      <c r="A50778" s="9"/>
    </row>
    <row r="50779">
      <c r="A50779" s="9"/>
    </row>
    <row r="50780">
      <c r="A50780" s="9"/>
    </row>
    <row r="50781">
      <c r="A50781" s="9"/>
    </row>
    <row r="50782">
      <c r="A50782" s="9"/>
    </row>
    <row r="50783">
      <c r="A50783" s="9"/>
    </row>
    <row r="50784">
      <c r="A50784" s="9"/>
    </row>
    <row r="50785">
      <c r="A50785" s="9"/>
    </row>
    <row r="50786">
      <c r="A50786" s="9"/>
    </row>
    <row r="50787">
      <c r="A50787" s="9"/>
    </row>
    <row r="50788">
      <c r="A50788" s="9"/>
    </row>
    <row r="50789">
      <c r="A50789" s="9"/>
    </row>
    <row r="50790">
      <c r="A50790" s="9"/>
    </row>
    <row r="50791">
      <c r="A50791" s="9"/>
    </row>
    <row r="50792">
      <c r="A50792" s="9"/>
    </row>
    <row r="50793">
      <c r="A50793" s="9"/>
    </row>
    <row r="50794">
      <c r="A50794" s="9"/>
    </row>
    <row r="50795">
      <c r="A50795" s="9"/>
    </row>
    <row r="50796">
      <c r="A50796" s="9"/>
    </row>
    <row r="50797">
      <c r="A50797" s="9"/>
    </row>
    <row r="50798">
      <c r="A50798" s="9"/>
    </row>
    <row r="50799">
      <c r="A50799" s="9"/>
    </row>
    <row r="50800">
      <c r="A50800" s="9"/>
    </row>
    <row r="50801">
      <c r="A50801" s="9"/>
    </row>
    <row r="50802">
      <c r="A50802" s="9"/>
    </row>
    <row r="50803">
      <c r="A50803" s="9"/>
    </row>
    <row r="50804">
      <c r="A50804" s="9"/>
    </row>
    <row r="50805">
      <c r="A50805" s="9"/>
    </row>
    <row r="50806">
      <c r="A50806" s="9"/>
    </row>
    <row r="50807">
      <c r="A50807" s="9"/>
    </row>
    <row r="50808">
      <c r="A50808" s="9"/>
    </row>
    <row r="50809">
      <c r="A50809" s="9"/>
    </row>
    <row r="50810">
      <c r="A50810" s="9"/>
    </row>
    <row r="50811">
      <c r="A50811" s="9"/>
    </row>
    <row r="50812">
      <c r="A50812" s="9"/>
    </row>
    <row r="50813">
      <c r="A50813" s="9"/>
    </row>
    <row r="50814">
      <c r="A50814" s="9"/>
    </row>
    <row r="50815">
      <c r="A50815" s="9"/>
    </row>
    <row r="50816">
      <c r="A50816" s="9"/>
    </row>
    <row r="50817">
      <c r="A50817" s="9"/>
    </row>
    <row r="50818">
      <c r="A50818" s="9"/>
    </row>
    <row r="50819">
      <c r="A50819" s="9"/>
    </row>
    <row r="50820">
      <c r="A50820" s="9"/>
    </row>
    <row r="50821">
      <c r="A50821" s="9"/>
    </row>
    <row r="50822">
      <c r="A50822" s="9"/>
    </row>
    <row r="50823">
      <c r="A50823" s="9"/>
    </row>
    <row r="50824">
      <c r="A50824" s="9"/>
    </row>
    <row r="50825">
      <c r="A50825" s="9"/>
    </row>
    <row r="50826">
      <c r="A50826" s="9"/>
    </row>
    <row r="50827">
      <c r="A50827" s="9"/>
    </row>
    <row r="50828">
      <c r="A50828" s="9"/>
    </row>
    <row r="50829">
      <c r="A50829" s="9"/>
    </row>
    <row r="50830">
      <c r="A50830" s="9"/>
    </row>
    <row r="50831">
      <c r="A50831" s="9"/>
    </row>
    <row r="50832">
      <c r="A50832" s="9"/>
    </row>
    <row r="50833">
      <c r="A50833" s="9"/>
    </row>
    <row r="50834">
      <c r="A50834" s="9"/>
    </row>
    <row r="50835">
      <c r="A50835" s="9"/>
    </row>
    <row r="50836">
      <c r="A50836" s="9"/>
    </row>
    <row r="50837">
      <c r="A50837" s="9"/>
    </row>
    <row r="50838">
      <c r="A50838" s="9"/>
    </row>
    <row r="50839">
      <c r="A50839" s="9"/>
    </row>
    <row r="50840">
      <c r="A50840" s="9"/>
    </row>
    <row r="50841">
      <c r="A50841" s="9"/>
    </row>
    <row r="50842">
      <c r="A50842" s="9"/>
    </row>
    <row r="50843">
      <c r="A50843" s="9"/>
    </row>
    <row r="50844">
      <c r="A50844" s="9"/>
    </row>
    <row r="50845">
      <c r="A50845" s="9"/>
    </row>
    <row r="50846">
      <c r="A50846" s="9"/>
    </row>
    <row r="50847">
      <c r="A50847" s="9"/>
    </row>
    <row r="50848">
      <c r="A50848" s="9"/>
    </row>
    <row r="50849">
      <c r="A50849" s="9"/>
    </row>
    <row r="50850">
      <c r="A50850" s="9"/>
    </row>
    <row r="50851">
      <c r="A50851" s="9"/>
    </row>
    <row r="50852">
      <c r="A50852" s="9"/>
    </row>
    <row r="50853">
      <c r="A50853" s="9"/>
    </row>
    <row r="50854">
      <c r="A50854" s="9"/>
    </row>
    <row r="50855">
      <c r="A50855" s="9"/>
    </row>
    <row r="50856">
      <c r="A50856" s="9"/>
    </row>
    <row r="50857">
      <c r="A50857" s="9"/>
    </row>
    <row r="50858">
      <c r="A50858" s="9"/>
    </row>
    <row r="50859">
      <c r="A50859" s="9"/>
    </row>
    <row r="50860">
      <c r="A50860" s="9"/>
    </row>
    <row r="50861">
      <c r="A50861" s="9"/>
    </row>
    <row r="50862">
      <c r="A50862" s="9"/>
    </row>
    <row r="50863">
      <c r="A50863" s="9"/>
    </row>
    <row r="50864">
      <c r="A50864" s="9"/>
    </row>
    <row r="50865">
      <c r="A50865" s="9"/>
    </row>
    <row r="50866">
      <c r="A50866" s="9"/>
    </row>
    <row r="50867">
      <c r="A50867" s="9"/>
    </row>
    <row r="50868">
      <c r="A50868" s="9"/>
    </row>
    <row r="50869">
      <c r="A50869" s="9"/>
    </row>
    <row r="50870">
      <c r="A50870" s="9"/>
    </row>
    <row r="50871">
      <c r="A50871" s="9"/>
    </row>
    <row r="50872">
      <c r="A50872" s="9"/>
    </row>
    <row r="50873">
      <c r="A50873" s="9"/>
    </row>
    <row r="50874">
      <c r="A50874" s="9"/>
    </row>
    <row r="50875">
      <c r="A50875" s="9"/>
    </row>
    <row r="50876">
      <c r="A50876" s="9"/>
    </row>
    <row r="50877">
      <c r="A50877" s="9"/>
    </row>
    <row r="50878">
      <c r="A50878" s="9"/>
    </row>
    <row r="50879">
      <c r="A50879" s="9"/>
    </row>
    <row r="50880">
      <c r="A50880" s="9"/>
    </row>
    <row r="50881">
      <c r="A50881" s="9"/>
    </row>
    <row r="50882">
      <c r="A50882" s="9"/>
    </row>
    <row r="50883">
      <c r="A50883" s="9"/>
    </row>
    <row r="50884">
      <c r="A50884" s="9"/>
    </row>
    <row r="50885">
      <c r="A50885" s="9"/>
    </row>
    <row r="50886">
      <c r="A50886" s="9"/>
    </row>
    <row r="50887">
      <c r="A50887" s="9"/>
    </row>
    <row r="50888">
      <c r="A50888" s="9"/>
    </row>
    <row r="50889">
      <c r="A50889" s="9"/>
    </row>
    <row r="50890">
      <c r="A50890" s="9"/>
    </row>
    <row r="50891">
      <c r="A50891" s="9"/>
    </row>
    <row r="50892">
      <c r="A50892" s="9"/>
    </row>
    <row r="50893">
      <c r="A50893" s="9"/>
    </row>
    <row r="50894">
      <c r="A50894" s="9"/>
    </row>
    <row r="50895">
      <c r="A50895" s="9"/>
    </row>
    <row r="50896">
      <c r="A50896" s="9"/>
    </row>
    <row r="50897">
      <c r="A50897" s="9"/>
    </row>
    <row r="50898">
      <c r="A50898" s="9"/>
    </row>
    <row r="50899">
      <c r="A50899" s="9"/>
    </row>
    <row r="50900">
      <c r="A50900" s="9"/>
    </row>
    <row r="50901">
      <c r="A50901" s="9"/>
    </row>
    <row r="50902">
      <c r="A50902" s="9"/>
    </row>
    <row r="50903">
      <c r="A50903" s="9"/>
    </row>
    <row r="50904">
      <c r="A50904" s="9"/>
    </row>
    <row r="50905">
      <c r="A50905" s="9"/>
    </row>
    <row r="50906">
      <c r="A50906" s="9"/>
    </row>
    <row r="50907">
      <c r="A50907" s="9"/>
    </row>
    <row r="50908">
      <c r="A50908" s="9"/>
    </row>
    <row r="50909">
      <c r="A50909" s="9"/>
    </row>
    <row r="50910">
      <c r="A50910" s="9"/>
    </row>
    <row r="50911">
      <c r="A50911" s="9"/>
    </row>
    <row r="50912">
      <c r="A50912" s="9"/>
    </row>
    <row r="50913">
      <c r="A50913" s="9"/>
    </row>
    <row r="50914">
      <c r="A50914" s="9"/>
    </row>
    <row r="50915">
      <c r="A50915" s="9"/>
    </row>
    <row r="50916">
      <c r="A50916" s="9"/>
    </row>
    <row r="50917">
      <c r="A50917" s="9"/>
    </row>
    <row r="50918">
      <c r="A50918" s="9"/>
    </row>
    <row r="50919">
      <c r="A50919" s="9"/>
    </row>
    <row r="50920">
      <c r="A50920" s="9"/>
    </row>
    <row r="50921">
      <c r="A50921" s="9"/>
    </row>
    <row r="50922">
      <c r="A50922" s="9"/>
    </row>
    <row r="50923">
      <c r="A50923" s="9"/>
    </row>
    <row r="50924">
      <c r="A50924" s="9"/>
    </row>
    <row r="50925">
      <c r="A50925" s="9"/>
    </row>
    <row r="50926">
      <c r="A50926" s="9"/>
    </row>
    <row r="50927">
      <c r="A50927" s="9"/>
    </row>
    <row r="50928">
      <c r="A50928" s="9"/>
    </row>
    <row r="50929">
      <c r="A50929" s="9"/>
    </row>
    <row r="50930">
      <c r="A50930" s="9"/>
    </row>
    <row r="50931">
      <c r="A50931" s="9"/>
    </row>
    <row r="50932">
      <c r="A50932" s="9"/>
    </row>
    <row r="50933">
      <c r="A50933" s="9"/>
    </row>
    <row r="50934">
      <c r="A50934" s="9"/>
    </row>
    <row r="50935">
      <c r="A50935" s="9"/>
    </row>
    <row r="50936">
      <c r="A50936" s="9"/>
    </row>
    <row r="50937">
      <c r="A50937" s="9"/>
    </row>
    <row r="50938">
      <c r="A50938" s="9"/>
    </row>
    <row r="50939">
      <c r="A50939" s="9"/>
    </row>
    <row r="50940">
      <c r="A50940" s="9"/>
    </row>
    <row r="50941">
      <c r="A50941" s="9"/>
    </row>
    <row r="50942">
      <c r="A50942" s="9"/>
    </row>
    <row r="50943">
      <c r="A50943" s="9"/>
    </row>
    <row r="50944">
      <c r="A50944" s="9"/>
    </row>
    <row r="50945">
      <c r="A50945" s="9"/>
    </row>
    <row r="50946">
      <c r="A50946" s="9"/>
    </row>
    <row r="50947">
      <c r="A50947" s="9"/>
    </row>
    <row r="50948">
      <c r="A50948" s="9"/>
    </row>
    <row r="50949">
      <c r="A50949" s="9"/>
    </row>
    <row r="50950">
      <c r="A50950" s="9"/>
    </row>
    <row r="50951">
      <c r="A50951" s="9"/>
    </row>
    <row r="50952">
      <c r="A50952" s="9"/>
    </row>
    <row r="50953">
      <c r="A50953" s="9"/>
    </row>
    <row r="50954">
      <c r="A50954" s="9"/>
    </row>
    <row r="50955">
      <c r="A50955" s="9"/>
    </row>
    <row r="50956">
      <c r="A50956" s="9"/>
    </row>
    <row r="50957">
      <c r="A50957" s="9"/>
    </row>
    <row r="50958">
      <c r="A50958" s="9"/>
    </row>
    <row r="50959">
      <c r="A50959" s="9"/>
    </row>
    <row r="50960">
      <c r="A50960" s="9"/>
    </row>
    <row r="50961">
      <c r="A50961" s="9"/>
    </row>
    <row r="50962">
      <c r="A50962" s="9"/>
    </row>
    <row r="50963">
      <c r="A50963" s="9"/>
    </row>
    <row r="50964">
      <c r="A50964" s="9"/>
    </row>
    <row r="50965">
      <c r="A50965" s="9"/>
    </row>
    <row r="50966">
      <c r="A50966" s="9"/>
    </row>
    <row r="50967">
      <c r="A50967" s="9"/>
    </row>
    <row r="50968">
      <c r="A50968" s="9"/>
    </row>
    <row r="50969">
      <c r="A50969" s="9"/>
    </row>
    <row r="50970">
      <c r="A50970" s="9"/>
    </row>
    <row r="50971">
      <c r="A50971" s="9"/>
    </row>
    <row r="50972">
      <c r="A50972" s="9"/>
    </row>
    <row r="50973">
      <c r="A50973" s="9"/>
    </row>
    <row r="50974">
      <c r="A50974" s="9"/>
    </row>
    <row r="50975">
      <c r="A50975" s="9"/>
    </row>
    <row r="50976">
      <c r="A50976" s="9"/>
    </row>
    <row r="50977">
      <c r="A50977" s="9"/>
    </row>
    <row r="50978">
      <c r="A50978" s="9"/>
    </row>
    <row r="50979">
      <c r="A50979" s="9"/>
    </row>
    <row r="50980">
      <c r="A50980" s="9"/>
    </row>
    <row r="50981">
      <c r="A50981" s="9"/>
    </row>
    <row r="50982">
      <c r="A50982" s="9"/>
    </row>
    <row r="50983">
      <c r="A50983" s="9"/>
    </row>
    <row r="50984">
      <c r="A50984" s="9"/>
    </row>
    <row r="50985">
      <c r="A50985" s="9"/>
    </row>
    <row r="50986">
      <c r="A50986" s="9"/>
    </row>
    <row r="50987">
      <c r="A50987" s="9"/>
    </row>
    <row r="50988">
      <c r="A50988" s="9"/>
    </row>
    <row r="50989">
      <c r="A50989" s="9"/>
    </row>
    <row r="50990">
      <c r="A50990" s="9"/>
    </row>
    <row r="50991">
      <c r="A50991" s="9"/>
    </row>
    <row r="50992">
      <c r="A50992" s="9"/>
    </row>
    <row r="50993">
      <c r="A50993" s="9"/>
    </row>
    <row r="50994">
      <c r="A50994" s="9"/>
    </row>
    <row r="50995">
      <c r="A50995" s="9"/>
    </row>
    <row r="50996">
      <c r="A50996" s="9"/>
    </row>
    <row r="50997">
      <c r="A50997" s="9"/>
    </row>
    <row r="50998">
      <c r="A50998" s="9"/>
    </row>
    <row r="50999">
      <c r="A50999" s="9"/>
    </row>
    <row r="51000">
      <c r="A51000" s="9"/>
    </row>
    <row r="51001">
      <c r="A51001" s="9"/>
    </row>
    <row r="51002">
      <c r="A51002" s="9"/>
    </row>
    <row r="51003">
      <c r="A51003" s="9"/>
    </row>
    <row r="51004">
      <c r="A51004" s="9"/>
    </row>
    <row r="51005">
      <c r="A51005" s="9"/>
    </row>
    <row r="51006">
      <c r="A51006" s="9"/>
    </row>
    <row r="51007">
      <c r="A51007" s="9"/>
    </row>
    <row r="51008">
      <c r="A51008" s="9"/>
    </row>
    <row r="51009">
      <c r="A51009" s="9"/>
    </row>
    <row r="51010">
      <c r="A51010" s="9"/>
    </row>
    <row r="51011">
      <c r="A51011" s="9"/>
    </row>
    <row r="51012">
      <c r="A51012" s="9"/>
    </row>
    <row r="51013">
      <c r="A51013" s="9"/>
    </row>
    <row r="51014">
      <c r="A51014" s="9"/>
    </row>
    <row r="51015">
      <c r="A51015" s="9"/>
    </row>
    <row r="51016">
      <c r="A51016" s="9"/>
    </row>
    <row r="51017">
      <c r="A51017" s="9"/>
    </row>
    <row r="51018">
      <c r="A51018" s="9"/>
    </row>
    <row r="51019">
      <c r="A51019" s="9"/>
    </row>
    <row r="51020">
      <c r="A51020" s="9"/>
    </row>
    <row r="51021">
      <c r="A51021" s="9"/>
    </row>
    <row r="51022">
      <c r="A51022" s="9"/>
    </row>
    <row r="51023">
      <c r="A51023" s="9"/>
    </row>
    <row r="51024">
      <c r="A51024" s="9"/>
    </row>
    <row r="51025">
      <c r="A51025" s="9"/>
    </row>
    <row r="51026">
      <c r="A51026" s="9"/>
    </row>
    <row r="51027">
      <c r="A51027" s="9"/>
    </row>
    <row r="51028">
      <c r="A51028" s="9"/>
    </row>
    <row r="51029">
      <c r="A51029" s="9"/>
    </row>
    <row r="51030">
      <c r="A51030" s="9"/>
    </row>
    <row r="51031">
      <c r="A51031" s="9"/>
    </row>
    <row r="51032">
      <c r="A51032" s="9"/>
    </row>
    <row r="51033">
      <c r="A51033" s="9"/>
    </row>
    <row r="51034">
      <c r="A51034" s="9"/>
    </row>
    <row r="51035">
      <c r="A51035" s="9"/>
    </row>
    <row r="51036">
      <c r="A51036" s="9"/>
    </row>
    <row r="51037">
      <c r="A51037" s="9"/>
    </row>
    <row r="51038">
      <c r="A51038" s="9"/>
    </row>
    <row r="51039">
      <c r="A51039" s="9"/>
    </row>
    <row r="51040">
      <c r="A51040" s="9"/>
    </row>
    <row r="51041">
      <c r="A51041" s="9"/>
    </row>
    <row r="51042">
      <c r="A51042" s="9"/>
    </row>
    <row r="51043">
      <c r="A51043" s="9"/>
    </row>
    <row r="51044">
      <c r="A51044" s="9"/>
    </row>
    <row r="51045">
      <c r="A51045" s="9"/>
    </row>
    <row r="51046">
      <c r="A51046" s="9"/>
    </row>
    <row r="51047">
      <c r="A51047" s="9"/>
    </row>
    <row r="51048">
      <c r="A51048" s="9"/>
    </row>
    <row r="51049">
      <c r="A51049" s="9"/>
    </row>
    <row r="51050">
      <c r="A51050" s="9"/>
    </row>
    <row r="51051">
      <c r="A51051" s="9"/>
    </row>
    <row r="51052">
      <c r="A51052" s="9"/>
    </row>
    <row r="51053">
      <c r="A51053" s="9"/>
    </row>
    <row r="51054">
      <c r="A51054" s="9"/>
    </row>
    <row r="51055">
      <c r="A51055" s="9"/>
    </row>
    <row r="51056">
      <c r="A51056" s="9"/>
    </row>
    <row r="51057">
      <c r="A51057" s="9"/>
    </row>
    <row r="51058">
      <c r="A51058" s="9"/>
    </row>
    <row r="51059">
      <c r="A51059" s="9"/>
    </row>
    <row r="51060">
      <c r="A51060" s="9"/>
    </row>
    <row r="51061">
      <c r="A51061" s="9"/>
    </row>
    <row r="51062">
      <c r="A51062" s="9"/>
    </row>
    <row r="51063">
      <c r="A51063" s="9"/>
    </row>
    <row r="51064">
      <c r="A51064" s="9"/>
    </row>
    <row r="51065">
      <c r="A51065" s="9"/>
    </row>
    <row r="51066">
      <c r="A51066" s="9"/>
    </row>
    <row r="51067">
      <c r="A51067" s="9"/>
    </row>
    <row r="51068">
      <c r="A51068" s="9"/>
    </row>
    <row r="51069">
      <c r="A51069" s="9"/>
    </row>
    <row r="51070">
      <c r="A51070" s="9"/>
    </row>
    <row r="51071">
      <c r="A51071" s="9"/>
    </row>
    <row r="51072">
      <c r="A51072" s="9"/>
    </row>
    <row r="51073">
      <c r="A51073" s="9"/>
    </row>
    <row r="51074">
      <c r="A51074" s="9"/>
    </row>
    <row r="51075">
      <c r="A51075" s="9"/>
    </row>
    <row r="51076">
      <c r="A51076" s="9"/>
    </row>
    <row r="51077">
      <c r="A51077" s="9"/>
    </row>
    <row r="51078">
      <c r="A51078" s="9"/>
    </row>
    <row r="51079">
      <c r="A51079" s="9"/>
    </row>
    <row r="51080">
      <c r="A51080" s="9"/>
    </row>
    <row r="51081">
      <c r="A51081" s="9"/>
    </row>
    <row r="51082">
      <c r="A51082" s="9"/>
    </row>
    <row r="51083">
      <c r="A51083" s="9"/>
    </row>
    <row r="51084">
      <c r="A51084" s="9"/>
    </row>
    <row r="51085">
      <c r="A51085" s="9"/>
    </row>
    <row r="51086">
      <c r="A51086" s="9"/>
    </row>
    <row r="51087">
      <c r="A51087" s="9"/>
    </row>
    <row r="51088">
      <c r="A51088" s="9"/>
    </row>
    <row r="51089">
      <c r="A51089" s="9"/>
    </row>
    <row r="51090">
      <c r="A51090" s="9"/>
    </row>
    <row r="51091">
      <c r="A51091" s="9"/>
    </row>
    <row r="51092">
      <c r="A51092" s="9"/>
    </row>
    <row r="51093">
      <c r="A51093" s="9"/>
    </row>
    <row r="51094">
      <c r="A51094" s="9"/>
    </row>
    <row r="51095">
      <c r="A51095" s="9"/>
    </row>
    <row r="51096">
      <c r="A51096" s="9"/>
    </row>
    <row r="51097">
      <c r="A51097" s="9"/>
    </row>
    <row r="51098">
      <c r="A51098" s="9"/>
    </row>
    <row r="51099">
      <c r="A51099" s="9"/>
    </row>
    <row r="51100">
      <c r="A51100" s="9"/>
    </row>
    <row r="51101">
      <c r="A51101" s="9"/>
    </row>
    <row r="51102">
      <c r="A51102" s="9"/>
    </row>
    <row r="51103">
      <c r="A51103" s="9"/>
    </row>
    <row r="51104">
      <c r="A51104" s="9"/>
    </row>
    <row r="51105">
      <c r="A51105" s="9"/>
    </row>
    <row r="51106">
      <c r="A51106" s="9"/>
    </row>
    <row r="51107">
      <c r="A51107" s="9"/>
    </row>
    <row r="51108">
      <c r="A51108" s="9"/>
    </row>
    <row r="51109">
      <c r="A51109" s="9"/>
    </row>
    <row r="51110">
      <c r="A51110" s="9"/>
    </row>
    <row r="51111">
      <c r="A51111" s="9"/>
    </row>
    <row r="51112">
      <c r="A51112" s="9"/>
    </row>
    <row r="51113">
      <c r="A51113" s="9"/>
    </row>
    <row r="51114">
      <c r="A51114" s="9"/>
    </row>
    <row r="51115">
      <c r="A51115" s="9"/>
    </row>
    <row r="51116">
      <c r="A51116" s="9"/>
    </row>
    <row r="51117">
      <c r="A51117" s="9"/>
    </row>
    <row r="51118">
      <c r="A51118" s="9"/>
    </row>
    <row r="51119">
      <c r="A51119" s="9"/>
    </row>
    <row r="51120">
      <c r="A51120" s="9"/>
    </row>
    <row r="51121">
      <c r="A51121" s="9"/>
    </row>
    <row r="51122">
      <c r="A51122" s="9"/>
    </row>
    <row r="51123">
      <c r="A51123" s="9"/>
    </row>
    <row r="51124">
      <c r="A51124" s="9"/>
    </row>
    <row r="51125">
      <c r="A51125" s="9"/>
    </row>
    <row r="51126">
      <c r="A51126" s="9"/>
    </row>
    <row r="51127">
      <c r="A51127" s="9"/>
    </row>
    <row r="51128">
      <c r="A51128" s="9"/>
    </row>
    <row r="51129">
      <c r="A51129" s="9"/>
    </row>
    <row r="51130">
      <c r="A51130" s="9"/>
    </row>
    <row r="51131">
      <c r="A51131" s="9"/>
    </row>
    <row r="51132">
      <c r="A51132" s="9"/>
    </row>
    <row r="51133">
      <c r="A51133" s="9"/>
    </row>
    <row r="51134">
      <c r="A51134" s="9"/>
    </row>
    <row r="51135">
      <c r="A51135" s="9"/>
    </row>
    <row r="51136">
      <c r="A51136" s="9"/>
    </row>
    <row r="51137">
      <c r="A51137" s="9"/>
    </row>
    <row r="51138">
      <c r="A51138" s="9"/>
    </row>
    <row r="51139">
      <c r="A51139" s="9"/>
    </row>
    <row r="51140">
      <c r="A51140" s="9"/>
    </row>
    <row r="51141">
      <c r="A51141" s="9"/>
    </row>
    <row r="51142">
      <c r="A51142" s="9"/>
    </row>
    <row r="51143">
      <c r="A51143" s="9"/>
    </row>
    <row r="51144">
      <c r="A51144" s="9"/>
    </row>
    <row r="51145">
      <c r="A51145" s="9"/>
    </row>
    <row r="51146">
      <c r="A51146" s="9"/>
    </row>
    <row r="51147">
      <c r="A51147" s="9"/>
    </row>
    <row r="51148">
      <c r="A51148" s="9"/>
    </row>
    <row r="51149">
      <c r="A51149" s="9"/>
    </row>
    <row r="51150">
      <c r="A51150" s="9"/>
    </row>
    <row r="51151">
      <c r="A51151" s="9"/>
    </row>
    <row r="51152">
      <c r="A51152" s="9"/>
    </row>
    <row r="51153">
      <c r="A51153" s="9"/>
    </row>
    <row r="51154">
      <c r="A51154" s="9"/>
    </row>
    <row r="51155">
      <c r="A51155" s="9"/>
    </row>
    <row r="51156">
      <c r="A51156" s="9"/>
    </row>
    <row r="51157">
      <c r="A51157" s="9"/>
    </row>
    <row r="51158">
      <c r="A51158" s="9"/>
    </row>
    <row r="51159">
      <c r="A51159" s="9"/>
    </row>
    <row r="51160">
      <c r="A51160" s="9"/>
    </row>
    <row r="51161">
      <c r="A51161" s="9"/>
    </row>
    <row r="51162">
      <c r="A51162" s="9"/>
    </row>
    <row r="51163">
      <c r="A51163" s="9"/>
    </row>
    <row r="51164">
      <c r="A51164" s="9"/>
    </row>
    <row r="51165">
      <c r="A51165" s="9"/>
    </row>
    <row r="51166">
      <c r="A51166" s="9"/>
    </row>
    <row r="51167">
      <c r="A51167" s="9"/>
    </row>
    <row r="51168">
      <c r="A51168" s="9"/>
    </row>
    <row r="51169">
      <c r="A51169" s="9"/>
    </row>
    <row r="51170">
      <c r="A51170" s="9"/>
    </row>
    <row r="51171">
      <c r="A51171" s="9"/>
    </row>
    <row r="51172">
      <c r="A51172" s="9"/>
    </row>
    <row r="51173">
      <c r="A51173" s="9"/>
    </row>
    <row r="51174">
      <c r="A51174" s="9"/>
    </row>
    <row r="51175">
      <c r="A51175" s="9"/>
    </row>
    <row r="51176">
      <c r="A51176" s="9"/>
    </row>
    <row r="51177">
      <c r="A51177" s="9"/>
    </row>
    <row r="51178">
      <c r="A51178" s="9"/>
    </row>
    <row r="51179">
      <c r="A51179" s="9"/>
    </row>
    <row r="51180">
      <c r="A51180" s="9"/>
    </row>
    <row r="51181">
      <c r="A51181" s="9"/>
    </row>
    <row r="51182">
      <c r="A51182" s="9"/>
    </row>
    <row r="51183">
      <c r="A51183" s="9"/>
    </row>
    <row r="51184">
      <c r="A51184" s="9"/>
    </row>
    <row r="51185">
      <c r="A51185" s="9"/>
    </row>
    <row r="51186">
      <c r="A51186" s="9"/>
    </row>
    <row r="51187">
      <c r="A51187" s="9"/>
    </row>
    <row r="51188">
      <c r="A51188" s="9"/>
    </row>
    <row r="51189">
      <c r="A51189" s="9"/>
    </row>
    <row r="51190">
      <c r="A51190" s="9"/>
    </row>
    <row r="51191">
      <c r="A51191" s="9"/>
    </row>
    <row r="51192">
      <c r="A51192" s="9"/>
    </row>
    <row r="51193">
      <c r="A51193" s="9"/>
    </row>
    <row r="51194">
      <c r="A51194" s="9"/>
    </row>
    <row r="51195">
      <c r="A51195" s="9"/>
    </row>
    <row r="51196">
      <c r="A51196" s="9"/>
    </row>
    <row r="51197">
      <c r="A51197" s="9"/>
    </row>
    <row r="51198">
      <c r="A51198" s="9"/>
    </row>
    <row r="51199">
      <c r="A51199" s="9"/>
    </row>
    <row r="51200">
      <c r="A51200" s="9"/>
    </row>
    <row r="51201">
      <c r="A51201" s="9"/>
    </row>
    <row r="51202">
      <c r="A51202" s="9"/>
    </row>
    <row r="51203">
      <c r="A51203" s="9"/>
    </row>
    <row r="51204">
      <c r="A51204" s="9"/>
    </row>
    <row r="51205">
      <c r="A51205" s="9"/>
    </row>
    <row r="51206">
      <c r="A51206" s="9"/>
    </row>
    <row r="51207">
      <c r="A51207" s="9"/>
    </row>
    <row r="51208">
      <c r="A51208" s="9"/>
    </row>
    <row r="51209">
      <c r="A51209" s="9"/>
    </row>
    <row r="51210">
      <c r="A51210" s="9"/>
    </row>
    <row r="51211">
      <c r="A51211" s="9"/>
    </row>
    <row r="51212">
      <c r="A51212" s="9"/>
    </row>
    <row r="51213">
      <c r="A51213" s="9"/>
    </row>
    <row r="51214">
      <c r="A51214" s="9"/>
    </row>
    <row r="51215">
      <c r="A51215" s="9"/>
    </row>
    <row r="51216">
      <c r="A51216" s="9"/>
    </row>
    <row r="51217">
      <c r="A51217" s="9"/>
    </row>
    <row r="51218">
      <c r="A51218" s="9"/>
    </row>
    <row r="51219">
      <c r="A51219" s="9"/>
    </row>
    <row r="51220">
      <c r="A51220" s="9"/>
    </row>
    <row r="51221">
      <c r="A51221" s="9"/>
    </row>
    <row r="51222">
      <c r="A51222" s="9"/>
    </row>
    <row r="51223">
      <c r="A51223" s="9"/>
    </row>
    <row r="51224">
      <c r="A51224" s="9"/>
    </row>
    <row r="51225">
      <c r="A51225" s="9"/>
    </row>
    <row r="51226">
      <c r="A51226" s="9"/>
    </row>
    <row r="51227">
      <c r="A51227" s="9"/>
    </row>
    <row r="51228">
      <c r="A51228" s="9"/>
    </row>
    <row r="51229">
      <c r="A51229" s="9"/>
    </row>
    <row r="51230">
      <c r="A51230" s="9"/>
    </row>
    <row r="51231">
      <c r="A51231" s="9"/>
    </row>
    <row r="51232">
      <c r="A51232" s="9"/>
    </row>
    <row r="51233">
      <c r="A51233" s="9"/>
    </row>
    <row r="51234">
      <c r="A51234" s="9"/>
    </row>
    <row r="51235">
      <c r="A51235" s="9"/>
    </row>
    <row r="51236">
      <c r="A51236" s="9"/>
    </row>
    <row r="51237">
      <c r="A51237" s="9"/>
    </row>
    <row r="51238">
      <c r="A51238" s="9"/>
    </row>
    <row r="51239">
      <c r="A51239" s="9"/>
    </row>
    <row r="51240">
      <c r="A51240" s="9"/>
    </row>
    <row r="51241">
      <c r="A51241" s="9"/>
    </row>
    <row r="51242">
      <c r="A51242" s="9"/>
    </row>
    <row r="51243">
      <c r="A51243" s="9"/>
    </row>
    <row r="51244">
      <c r="A51244" s="9"/>
    </row>
    <row r="51245">
      <c r="A51245" s="9"/>
    </row>
    <row r="51246">
      <c r="A51246" s="9"/>
    </row>
    <row r="51247">
      <c r="A51247" s="9"/>
    </row>
    <row r="51248">
      <c r="A51248" s="9"/>
    </row>
    <row r="51249">
      <c r="A51249" s="9"/>
    </row>
    <row r="51250">
      <c r="A51250" s="9"/>
    </row>
    <row r="51251">
      <c r="A51251" s="9"/>
    </row>
    <row r="51252">
      <c r="A51252" s="9"/>
    </row>
    <row r="51253">
      <c r="A51253" s="9"/>
    </row>
    <row r="51254">
      <c r="A51254" s="9"/>
    </row>
    <row r="51255">
      <c r="A51255" s="9"/>
    </row>
    <row r="51256">
      <c r="A51256" s="9"/>
    </row>
    <row r="51257">
      <c r="A51257" s="9"/>
    </row>
    <row r="51258">
      <c r="A51258" s="9"/>
    </row>
    <row r="51259">
      <c r="A51259" s="9"/>
    </row>
    <row r="51260">
      <c r="A51260" s="9"/>
    </row>
    <row r="51261">
      <c r="A51261" s="9"/>
    </row>
    <row r="51262">
      <c r="A51262" s="9"/>
    </row>
    <row r="51263">
      <c r="A51263" s="9"/>
    </row>
    <row r="51264">
      <c r="A51264" s="9"/>
    </row>
    <row r="51265">
      <c r="A51265" s="9"/>
    </row>
    <row r="51266">
      <c r="A51266" s="9"/>
    </row>
    <row r="51267">
      <c r="A51267" s="9"/>
    </row>
    <row r="51268">
      <c r="A51268" s="9"/>
    </row>
    <row r="51269">
      <c r="A51269" s="9"/>
    </row>
    <row r="51270">
      <c r="A51270" s="9"/>
    </row>
    <row r="51271">
      <c r="A51271" s="9"/>
    </row>
    <row r="51272">
      <c r="A51272" s="9"/>
    </row>
    <row r="51273">
      <c r="A51273" s="9"/>
    </row>
    <row r="51274">
      <c r="A51274" s="9"/>
    </row>
    <row r="51275">
      <c r="A51275" s="9"/>
    </row>
    <row r="51276">
      <c r="A51276" s="9"/>
    </row>
    <row r="51277">
      <c r="A51277" s="9"/>
    </row>
    <row r="51278">
      <c r="A51278" s="9"/>
    </row>
    <row r="51279">
      <c r="A51279" s="9"/>
    </row>
    <row r="51280">
      <c r="A51280" s="9"/>
    </row>
    <row r="51281">
      <c r="A51281" s="9"/>
    </row>
    <row r="51282">
      <c r="A51282" s="9"/>
    </row>
    <row r="51283">
      <c r="A51283" s="9"/>
    </row>
    <row r="51284">
      <c r="A51284" s="9"/>
    </row>
    <row r="51285">
      <c r="A51285" s="9"/>
    </row>
    <row r="51286">
      <c r="A51286" s="9"/>
    </row>
    <row r="51287">
      <c r="A51287" s="9"/>
    </row>
    <row r="51288">
      <c r="A51288" s="9"/>
    </row>
    <row r="51289">
      <c r="A51289" s="9"/>
    </row>
    <row r="51290">
      <c r="A51290" s="9"/>
    </row>
    <row r="51291">
      <c r="A51291" s="9"/>
    </row>
    <row r="51292">
      <c r="A51292" s="9"/>
    </row>
    <row r="51293">
      <c r="A51293" s="9"/>
    </row>
    <row r="51294">
      <c r="A51294" s="9"/>
    </row>
    <row r="51295">
      <c r="A51295" s="9"/>
    </row>
    <row r="51296">
      <c r="A51296" s="9"/>
    </row>
    <row r="51297">
      <c r="A51297" s="9"/>
    </row>
    <row r="51298">
      <c r="A51298" s="9"/>
    </row>
    <row r="51299">
      <c r="A51299" s="9"/>
    </row>
    <row r="51300">
      <c r="A51300" s="9"/>
    </row>
    <row r="51301">
      <c r="A51301" s="9"/>
    </row>
    <row r="51302">
      <c r="A51302" s="9"/>
    </row>
    <row r="51303">
      <c r="A51303" s="9"/>
    </row>
    <row r="51304">
      <c r="A51304" s="9"/>
    </row>
    <row r="51305">
      <c r="A51305" s="9"/>
    </row>
    <row r="51306">
      <c r="A51306" s="9"/>
    </row>
    <row r="51307">
      <c r="A51307" s="9"/>
    </row>
    <row r="51308">
      <c r="A51308" s="9"/>
    </row>
    <row r="51309">
      <c r="A51309" s="9"/>
    </row>
    <row r="51310">
      <c r="A51310" s="9"/>
    </row>
    <row r="51311">
      <c r="A51311" s="9"/>
    </row>
    <row r="51312">
      <c r="A51312" s="9"/>
    </row>
    <row r="51313">
      <c r="A51313" s="9"/>
    </row>
    <row r="51314">
      <c r="A51314" s="9"/>
    </row>
    <row r="51315">
      <c r="A51315" s="9"/>
    </row>
    <row r="51316">
      <c r="A51316" s="9"/>
    </row>
    <row r="51317">
      <c r="A51317" s="9"/>
    </row>
    <row r="51318">
      <c r="A51318" s="9"/>
    </row>
    <row r="51319">
      <c r="A51319" s="9"/>
    </row>
    <row r="51320">
      <c r="A51320" s="9"/>
    </row>
    <row r="51321">
      <c r="A51321" s="9"/>
    </row>
    <row r="51322">
      <c r="A51322" s="9"/>
    </row>
    <row r="51323">
      <c r="A51323" s="9"/>
    </row>
    <row r="51324">
      <c r="A51324" s="9"/>
    </row>
    <row r="51325">
      <c r="A51325" s="9"/>
    </row>
    <row r="51326">
      <c r="A51326" s="9"/>
    </row>
    <row r="51327">
      <c r="A51327" s="9"/>
    </row>
    <row r="51328">
      <c r="A51328" s="9"/>
    </row>
    <row r="51329">
      <c r="A51329" s="9"/>
    </row>
    <row r="51330">
      <c r="A51330" s="9"/>
    </row>
    <row r="51331">
      <c r="A51331" s="9"/>
    </row>
    <row r="51332">
      <c r="A51332" s="9"/>
    </row>
    <row r="51333">
      <c r="A51333" s="9"/>
    </row>
    <row r="51334">
      <c r="A51334" s="9"/>
    </row>
    <row r="51335">
      <c r="A51335" s="9"/>
    </row>
    <row r="51336">
      <c r="A51336" s="9"/>
    </row>
    <row r="51337">
      <c r="A51337" s="9"/>
    </row>
    <row r="51338">
      <c r="A51338" s="9"/>
    </row>
    <row r="51339">
      <c r="A51339" s="9"/>
    </row>
    <row r="51340">
      <c r="A51340" s="9"/>
    </row>
    <row r="51341">
      <c r="A51341" s="9"/>
    </row>
    <row r="51342">
      <c r="A51342" s="9"/>
    </row>
    <row r="51343">
      <c r="A51343" s="9"/>
    </row>
    <row r="51344">
      <c r="A51344" s="9"/>
    </row>
    <row r="51345">
      <c r="A51345" s="9"/>
    </row>
    <row r="51346">
      <c r="A51346" s="9"/>
    </row>
    <row r="51347">
      <c r="A51347" s="9"/>
    </row>
    <row r="51348">
      <c r="A51348" s="9"/>
    </row>
    <row r="51349">
      <c r="A51349" s="9"/>
    </row>
    <row r="51350">
      <c r="A51350" s="9"/>
    </row>
    <row r="51351">
      <c r="A51351" s="9"/>
    </row>
    <row r="51352">
      <c r="A51352" s="9"/>
    </row>
    <row r="51353">
      <c r="A51353" s="9"/>
    </row>
    <row r="51354">
      <c r="A51354" s="9"/>
    </row>
    <row r="51355">
      <c r="A51355" s="9"/>
    </row>
    <row r="51356">
      <c r="A51356" s="9"/>
    </row>
    <row r="51357">
      <c r="A51357" s="9"/>
    </row>
    <row r="51358">
      <c r="A51358" s="9"/>
    </row>
    <row r="51359">
      <c r="A51359" s="9"/>
    </row>
    <row r="51360">
      <c r="A51360" s="9"/>
    </row>
    <row r="51361">
      <c r="A51361" s="9"/>
    </row>
    <row r="51362">
      <c r="A51362" s="9"/>
    </row>
    <row r="51363">
      <c r="A51363" s="9"/>
    </row>
    <row r="51364">
      <c r="A51364" s="9"/>
    </row>
    <row r="51365">
      <c r="A51365" s="9"/>
    </row>
    <row r="51366">
      <c r="A51366" s="9"/>
    </row>
    <row r="51367">
      <c r="A51367" s="9"/>
    </row>
    <row r="51368">
      <c r="A51368" s="9"/>
    </row>
    <row r="51369">
      <c r="A51369" s="9"/>
    </row>
    <row r="51370">
      <c r="A51370" s="9"/>
    </row>
    <row r="51371">
      <c r="A51371" s="9"/>
    </row>
    <row r="51372">
      <c r="A51372" s="9"/>
    </row>
    <row r="51373">
      <c r="A51373" s="9"/>
    </row>
    <row r="51374">
      <c r="A51374" s="9"/>
    </row>
    <row r="51375">
      <c r="A51375" s="9"/>
    </row>
    <row r="51376">
      <c r="A51376" s="9"/>
    </row>
    <row r="51377">
      <c r="A51377" s="9"/>
    </row>
    <row r="51378">
      <c r="A51378" s="9"/>
    </row>
    <row r="51379">
      <c r="A51379" s="9"/>
    </row>
    <row r="51380">
      <c r="A51380" s="9"/>
    </row>
    <row r="51381">
      <c r="A51381" s="9"/>
    </row>
    <row r="51382">
      <c r="A51382" s="9"/>
    </row>
    <row r="51383">
      <c r="A51383" s="9"/>
    </row>
    <row r="51384">
      <c r="A51384" s="9"/>
    </row>
    <row r="51385">
      <c r="A51385" s="9"/>
    </row>
    <row r="51386">
      <c r="A51386" s="9"/>
    </row>
    <row r="51387">
      <c r="A51387" s="9"/>
    </row>
    <row r="51388">
      <c r="A51388" s="9"/>
    </row>
    <row r="51389">
      <c r="A51389" s="9"/>
    </row>
    <row r="51390">
      <c r="A51390" s="9"/>
    </row>
    <row r="51391">
      <c r="A51391" s="9"/>
    </row>
    <row r="51392">
      <c r="A51392" s="9"/>
    </row>
    <row r="51393">
      <c r="A51393" s="9"/>
    </row>
    <row r="51394">
      <c r="A51394" s="9"/>
    </row>
    <row r="51395">
      <c r="A51395" s="9"/>
    </row>
    <row r="51396">
      <c r="A51396" s="9"/>
    </row>
    <row r="51397">
      <c r="A51397" s="9"/>
    </row>
    <row r="51398">
      <c r="A51398" s="9"/>
    </row>
    <row r="51399">
      <c r="A51399" s="9"/>
    </row>
    <row r="51400">
      <c r="A51400" s="9"/>
    </row>
    <row r="51401">
      <c r="A51401" s="9"/>
    </row>
    <row r="51402">
      <c r="A51402" s="9"/>
    </row>
    <row r="51403">
      <c r="A51403" s="9"/>
    </row>
    <row r="51404">
      <c r="A51404" s="9"/>
    </row>
    <row r="51405">
      <c r="A51405" s="9"/>
    </row>
    <row r="51406">
      <c r="A51406" s="9"/>
    </row>
    <row r="51407">
      <c r="A51407" s="9"/>
    </row>
    <row r="51408">
      <c r="A51408" s="9"/>
    </row>
    <row r="51409">
      <c r="A51409" s="9"/>
    </row>
    <row r="51410">
      <c r="A51410" s="9"/>
    </row>
    <row r="51411">
      <c r="A51411" s="9"/>
    </row>
    <row r="51412">
      <c r="A51412" s="9"/>
    </row>
    <row r="51413">
      <c r="A51413" s="9"/>
    </row>
    <row r="51414">
      <c r="A51414" s="9"/>
    </row>
    <row r="51415">
      <c r="A51415" s="9"/>
    </row>
    <row r="51416">
      <c r="A51416" s="9"/>
    </row>
    <row r="51417">
      <c r="A51417" s="9"/>
    </row>
    <row r="51418">
      <c r="A51418" s="9"/>
    </row>
    <row r="51419">
      <c r="A51419" s="9"/>
    </row>
    <row r="51420">
      <c r="A51420" s="9"/>
    </row>
    <row r="51421">
      <c r="A51421" s="9"/>
    </row>
    <row r="51422">
      <c r="A51422" s="9"/>
    </row>
    <row r="51423">
      <c r="A51423" s="9"/>
    </row>
    <row r="51424">
      <c r="A51424" s="9"/>
    </row>
    <row r="51425">
      <c r="A51425" s="9"/>
    </row>
    <row r="51426">
      <c r="A51426" s="9"/>
    </row>
    <row r="51427">
      <c r="A51427" s="9"/>
    </row>
    <row r="51428">
      <c r="A51428" s="9"/>
    </row>
    <row r="51429">
      <c r="A51429" s="9"/>
    </row>
    <row r="51430">
      <c r="A51430" s="9"/>
    </row>
    <row r="51431">
      <c r="A51431" s="9"/>
    </row>
    <row r="51432">
      <c r="A51432" s="9"/>
    </row>
    <row r="51433">
      <c r="A51433" s="9"/>
    </row>
    <row r="51434">
      <c r="A51434" s="9"/>
    </row>
    <row r="51435">
      <c r="A51435" s="9"/>
    </row>
    <row r="51436">
      <c r="A51436" s="9"/>
    </row>
    <row r="51437">
      <c r="A51437" s="9"/>
    </row>
    <row r="51438">
      <c r="A51438" s="9"/>
    </row>
    <row r="51439">
      <c r="A51439" s="9"/>
    </row>
    <row r="51440">
      <c r="A51440" s="9"/>
    </row>
    <row r="51441">
      <c r="A51441" s="9"/>
    </row>
    <row r="51442">
      <c r="A51442" s="9"/>
    </row>
    <row r="51443">
      <c r="A51443" s="9"/>
    </row>
    <row r="51444">
      <c r="A51444" s="9"/>
    </row>
    <row r="51445">
      <c r="A51445" s="9"/>
    </row>
    <row r="51446">
      <c r="A51446" s="9"/>
    </row>
    <row r="51447">
      <c r="A51447" s="9"/>
    </row>
    <row r="51448">
      <c r="A51448" s="9"/>
    </row>
    <row r="51449">
      <c r="A51449" s="9"/>
    </row>
    <row r="51450">
      <c r="A51450" s="9"/>
    </row>
    <row r="51451">
      <c r="A51451" s="9"/>
    </row>
    <row r="51452">
      <c r="A51452" s="9"/>
    </row>
    <row r="51453">
      <c r="A51453" s="9"/>
    </row>
    <row r="51454">
      <c r="A51454" s="9"/>
    </row>
    <row r="51455">
      <c r="A51455" s="9"/>
    </row>
    <row r="51456">
      <c r="A51456" s="9"/>
    </row>
    <row r="51457">
      <c r="A51457" s="9"/>
    </row>
    <row r="51458">
      <c r="A51458" s="9"/>
    </row>
    <row r="51459">
      <c r="A51459" s="9"/>
    </row>
    <row r="51460">
      <c r="A51460" s="9"/>
    </row>
    <row r="51461">
      <c r="A51461" s="9"/>
    </row>
    <row r="51462">
      <c r="A51462" s="9"/>
    </row>
    <row r="51463">
      <c r="A51463" s="9"/>
    </row>
    <row r="51464">
      <c r="A51464" s="9"/>
    </row>
    <row r="51465">
      <c r="A51465" s="9"/>
    </row>
    <row r="51466">
      <c r="A51466" s="9"/>
    </row>
    <row r="51467">
      <c r="A51467" s="9"/>
    </row>
    <row r="51468">
      <c r="A51468" s="9"/>
    </row>
    <row r="51469">
      <c r="A51469" s="9"/>
    </row>
    <row r="51470">
      <c r="A51470" s="9"/>
    </row>
    <row r="51471">
      <c r="A51471" s="9"/>
    </row>
    <row r="51472">
      <c r="A51472" s="9"/>
    </row>
    <row r="51473">
      <c r="A51473" s="9"/>
    </row>
    <row r="51474">
      <c r="A51474" s="9"/>
    </row>
    <row r="51475">
      <c r="A51475" s="9"/>
    </row>
    <row r="51476">
      <c r="A51476" s="9"/>
    </row>
    <row r="51477">
      <c r="A51477" s="9"/>
    </row>
    <row r="51478">
      <c r="A51478" s="9"/>
    </row>
    <row r="51479">
      <c r="A51479" s="9"/>
    </row>
    <row r="51480">
      <c r="A51480" s="9"/>
    </row>
    <row r="51481">
      <c r="A51481" s="9"/>
    </row>
    <row r="51482">
      <c r="A51482" s="9"/>
    </row>
    <row r="51483">
      <c r="A51483" s="9"/>
    </row>
    <row r="51484">
      <c r="A51484" s="9"/>
    </row>
    <row r="51485">
      <c r="A51485" s="9"/>
    </row>
    <row r="51486">
      <c r="A51486" s="9"/>
    </row>
    <row r="51487">
      <c r="A51487" s="9"/>
    </row>
    <row r="51488">
      <c r="A51488" s="9"/>
    </row>
    <row r="51489">
      <c r="A51489" s="9"/>
    </row>
    <row r="51490">
      <c r="A51490" s="9"/>
    </row>
    <row r="51491">
      <c r="A51491" s="9"/>
    </row>
    <row r="51492">
      <c r="A51492" s="9"/>
    </row>
    <row r="51493">
      <c r="A51493" s="9"/>
    </row>
    <row r="51494">
      <c r="A51494" s="9"/>
    </row>
    <row r="51495">
      <c r="A51495" s="9"/>
    </row>
    <row r="51496">
      <c r="A51496" s="9"/>
    </row>
    <row r="51497">
      <c r="A51497" s="9"/>
    </row>
    <row r="51498">
      <c r="A51498" s="9"/>
    </row>
    <row r="51499">
      <c r="A51499" s="9"/>
    </row>
    <row r="51500">
      <c r="A51500" s="9"/>
    </row>
    <row r="51501">
      <c r="A51501" s="9"/>
    </row>
    <row r="51502">
      <c r="A51502" s="9"/>
    </row>
    <row r="51503">
      <c r="A51503" s="9"/>
    </row>
    <row r="51504">
      <c r="A51504" s="9"/>
    </row>
    <row r="51505">
      <c r="A51505" s="9"/>
    </row>
    <row r="51506">
      <c r="A51506" s="9"/>
    </row>
    <row r="51507">
      <c r="A51507" s="9"/>
    </row>
    <row r="51508">
      <c r="A51508" s="9"/>
    </row>
    <row r="51509">
      <c r="A51509" s="9"/>
    </row>
    <row r="51510">
      <c r="A51510" s="9"/>
    </row>
    <row r="51511">
      <c r="A51511" s="9"/>
    </row>
    <row r="51512">
      <c r="A51512" s="9"/>
    </row>
    <row r="51513">
      <c r="A51513" s="9"/>
    </row>
    <row r="51514">
      <c r="A51514" s="9"/>
    </row>
    <row r="51515">
      <c r="A51515" s="9"/>
    </row>
    <row r="51516">
      <c r="A51516" s="9"/>
    </row>
    <row r="51517">
      <c r="A51517" s="9"/>
    </row>
    <row r="51518">
      <c r="A51518" s="9"/>
    </row>
    <row r="51519">
      <c r="A51519" s="9"/>
    </row>
    <row r="51520">
      <c r="A51520" s="9"/>
    </row>
    <row r="51521">
      <c r="A51521" s="9"/>
    </row>
    <row r="51522">
      <c r="A51522" s="9"/>
    </row>
    <row r="51523">
      <c r="A51523" s="9"/>
    </row>
    <row r="51524">
      <c r="A51524" s="9"/>
    </row>
    <row r="51525">
      <c r="A51525" s="9"/>
    </row>
    <row r="51526">
      <c r="A51526" s="9"/>
    </row>
    <row r="51527">
      <c r="A51527" s="9"/>
    </row>
    <row r="51528">
      <c r="A51528" s="9"/>
    </row>
    <row r="51529">
      <c r="A51529" s="9"/>
    </row>
    <row r="51530">
      <c r="A51530" s="9"/>
    </row>
    <row r="51531">
      <c r="A51531" s="9"/>
    </row>
    <row r="51532">
      <c r="A51532" s="9"/>
    </row>
    <row r="51533">
      <c r="A51533" s="9"/>
    </row>
    <row r="51534">
      <c r="A51534" s="9"/>
    </row>
    <row r="51535">
      <c r="A51535" s="9"/>
    </row>
    <row r="51536">
      <c r="A51536" s="9"/>
    </row>
    <row r="51537">
      <c r="A51537" s="9"/>
    </row>
    <row r="51538">
      <c r="A51538" s="9"/>
    </row>
    <row r="51539">
      <c r="A51539" s="9"/>
    </row>
    <row r="51540">
      <c r="A51540" s="9"/>
    </row>
    <row r="51541">
      <c r="A51541" s="9"/>
    </row>
    <row r="51542">
      <c r="A51542" s="9"/>
    </row>
    <row r="51543">
      <c r="A51543" s="9"/>
    </row>
    <row r="51544">
      <c r="A51544" s="9"/>
    </row>
    <row r="51545">
      <c r="A51545" s="9"/>
    </row>
    <row r="51546">
      <c r="A51546" s="9"/>
    </row>
    <row r="51547">
      <c r="A51547" s="9"/>
    </row>
    <row r="51548">
      <c r="A51548" s="9"/>
    </row>
    <row r="51549">
      <c r="A51549" s="9"/>
    </row>
    <row r="51550">
      <c r="A51550" s="9"/>
    </row>
    <row r="51551">
      <c r="A51551" s="9"/>
    </row>
    <row r="51552">
      <c r="A51552" s="9"/>
    </row>
    <row r="51553">
      <c r="A51553" s="9"/>
    </row>
    <row r="51554">
      <c r="A51554" s="9"/>
    </row>
    <row r="51555">
      <c r="A51555" s="9"/>
    </row>
    <row r="51556">
      <c r="A51556" s="9"/>
    </row>
    <row r="51557">
      <c r="A51557" s="9"/>
    </row>
    <row r="51558">
      <c r="A51558" s="9"/>
    </row>
    <row r="51559">
      <c r="A51559" s="9"/>
    </row>
    <row r="51560">
      <c r="A51560" s="9"/>
    </row>
    <row r="51561">
      <c r="A51561" s="9"/>
    </row>
    <row r="51562">
      <c r="A51562" s="9"/>
    </row>
    <row r="51563">
      <c r="A51563" s="9"/>
    </row>
    <row r="51564">
      <c r="A51564" s="9"/>
    </row>
    <row r="51565">
      <c r="A51565" s="9"/>
    </row>
    <row r="51566">
      <c r="A51566" s="9"/>
    </row>
    <row r="51567">
      <c r="A51567" s="9"/>
    </row>
    <row r="51568">
      <c r="A51568" s="9"/>
    </row>
    <row r="51569">
      <c r="A51569" s="9"/>
    </row>
    <row r="51570">
      <c r="A51570" s="9"/>
    </row>
    <row r="51571">
      <c r="A51571" s="9"/>
    </row>
    <row r="51572">
      <c r="A51572" s="9"/>
    </row>
    <row r="51573">
      <c r="A51573" s="9"/>
    </row>
    <row r="51574">
      <c r="A51574" s="9"/>
    </row>
    <row r="51575">
      <c r="A51575" s="9"/>
    </row>
    <row r="51576">
      <c r="A51576" s="9"/>
    </row>
    <row r="51577">
      <c r="A51577" s="9"/>
    </row>
    <row r="51578">
      <c r="A51578" s="9"/>
    </row>
    <row r="51579">
      <c r="A51579" s="9"/>
    </row>
    <row r="51580">
      <c r="A51580" s="9"/>
    </row>
    <row r="51581">
      <c r="A51581" s="9"/>
    </row>
    <row r="51582">
      <c r="A51582" s="9"/>
    </row>
    <row r="51583">
      <c r="A51583" s="9"/>
    </row>
    <row r="51584">
      <c r="A51584" s="9"/>
    </row>
    <row r="51585">
      <c r="A51585" s="9"/>
    </row>
    <row r="51586">
      <c r="A51586" s="9"/>
    </row>
    <row r="51587">
      <c r="A51587" s="9"/>
    </row>
    <row r="51588">
      <c r="A51588" s="9"/>
    </row>
    <row r="51589">
      <c r="A51589" s="9"/>
    </row>
    <row r="51590">
      <c r="A51590" s="9"/>
    </row>
    <row r="51591">
      <c r="A51591" s="9"/>
    </row>
    <row r="51592">
      <c r="A51592" s="9"/>
    </row>
    <row r="51593">
      <c r="A51593" s="9"/>
    </row>
    <row r="51594">
      <c r="A51594" s="9"/>
    </row>
    <row r="51595">
      <c r="A51595" s="9"/>
    </row>
    <row r="51596">
      <c r="A51596" s="9"/>
    </row>
    <row r="51597">
      <c r="A51597" s="9"/>
    </row>
    <row r="51598">
      <c r="A51598" s="9"/>
    </row>
    <row r="51599">
      <c r="A51599" s="9"/>
    </row>
    <row r="51600">
      <c r="A51600" s="9"/>
    </row>
    <row r="51601">
      <c r="A51601" s="9"/>
    </row>
    <row r="51602">
      <c r="A51602" s="9"/>
    </row>
    <row r="51603">
      <c r="A51603" s="9"/>
    </row>
    <row r="51604">
      <c r="A51604" s="9"/>
    </row>
    <row r="51605">
      <c r="A51605" s="9"/>
    </row>
    <row r="51606">
      <c r="A51606" s="9"/>
    </row>
    <row r="51607">
      <c r="A51607" s="9"/>
    </row>
    <row r="51608">
      <c r="A51608" s="9"/>
    </row>
    <row r="51609">
      <c r="A51609" s="9"/>
    </row>
    <row r="51610">
      <c r="A51610" s="9"/>
    </row>
    <row r="51611">
      <c r="A51611" s="9"/>
    </row>
    <row r="51612">
      <c r="A51612" s="9"/>
    </row>
    <row r="51613">
      <c r="A51613" s="9"/>
    </row>
    <row r="51614">
      <c r="A51614" s="9"/>
    </row>
    <row r="51615">
      <c r="A51615" s="9"/>
    </row>
    <row r="51616">
      <c r="A51616" s="9"/>
    </row>
    <row r="51617">
      <c r="A51617" s="9"/>
    </row>
    <row r="51618">
      <c r="A51618" s="9"/>
    </row>
    <row r="51619">
      <c r="A51619" s="9"/>
    </row>
    <row r="51620">
      <c r="A51620" s="9"/>
    </row>
    <row r="51621">
      <c r="A51621" s="9"/>
    </row>
    <row r="51622">
      <c r="A51622" s="9"/>
    </row>
    <row r="51623">
      <c r="A51623" s="9"/>
    </row>
    <row r="51624">
      <c r="A51624" s="9"/>
    </row>
    <row r="51625">
      <c r="A51625" s="9"/>
    </row>
    <row r="51626">
      <c r="A51626" s="9"/>
    </row>
    <row r="51627">
      <c r="A51627" s="9"/>
    </row>
    <row r="51628">
      <c r="A51628" s="9"/>
    </row>
    <row r="51629">
      <c r="A51629" s="9"/>
    </row>
    <row r="51630">
      <c r="A51630" s="9"/>
    </row>
    <row r="51631">
      <c r="A51631" s="9"/>
    </row>
    <row r="51632">
      <c r="A51632" s="9"/>
    </row>
    <row r="51633">
      <c r="A51633" s="9"/>
    </row>
    <row r="51634">
      <c r="A51634" s="9"/>
    </row>
    <row r="51635">
      <c r="A51635" s="9"/>
    </row>
    <row r="51636">
      <c r="A51636" s="9"/>
    </row>
    <row r="51637">
      <c r="A51637" s="9"/>
    </row>
    <row r="51638">
      <c r="A51638" s="9"/>
    </row>
    <row r="51639">
      <c r="A51639" s="9"/>
    </row>
    <row r="51640">
      <c r="A51640" s="9"/>
    </row>
    <row r="51641">
      <c r="A51641" s="9"/>
    </row>
    <row r="51642">
      <c r="A51642" s="9"/>
    </row>
    <row r="51643">
      <c r="A51643" s="9"/>
    </row>
    <row r="51644">
      <c r="A51644" s="9"/>
    </row>
    <row r="51645">
      <c r="A51645" s="9"/>
    </row>
    <row r="51646">
      <c r="A51646" s="9"/>
    </row>
    <row r="51647">
      <c r="A51647" s="9"/>
    </row>
    <row r="51648">
      <c r="A51648" s="9"/>
    </row>
    <row r="51649">
      <c r="A51649" s="9"/>
    </row>
    <row r="51650">
      <c r="A51650" s="9"/>
    </row>
    <row r="51651">
      <c r="A51651" s="9"/>
    </row>
    <row r="51652">
      <c r="A51652" s="9"/>
    </row>
    <row r="51653">
      <c r="A51653" s="9"/>
    </row>
    <row r="51654">
      <c r="A51654" s="9"/>
    </row>
    <row r="51655">
      <c r="A51655" s="9"/>
    </row>
    <row r="51656">
      <c r="A51656" s="9"/>
    </row>
    <row r="51657">
      <c r="A51657" s="9"/>
    </row>
    <row r="51658">
      <c r="A51658" s="9"/>
    </row>
    <row r="51659">
      <c r="A51659" s="9"/>
    </row>
    <row r="51660">
      <c r="A51660" s="9"/>
    </row>
    <row r="51661">
      <c r="A51661" s="9"/>
    </row>
    <row r="51662">
      <c r="A51662" s="9"/>
    </row>
    <row r="51663">
      <c r="A51663" s="9"/>
    </row>
    <row r="51664">
      <c r="A51664" s="9"/>
    </row>
    <row r="51665">
      <c r="A51665" s="9"/>
    </row>
    <row r="51666">
      <c r="A51666" s="9"/>
    </row>
    <row r="51667">
      <c r="A51667" s="9"/>
    </row>
    <row r="51668">
      <c r="A51668" s="9"/>
    </row>
    <row r="51669">
      <c r="A51669" s="9"/>
    </row>
    <row r="51670">
      <c r="A51670" s="9"/>
    </row>
    <row r="51671">
      <c r="A51671" s="9"/>
    </row>
    <row r="51672">
      <c r="A51672" s="9"/>
    </row>
    <row r="51673">
      <c r="A51673" s="9"/>
    </row>
    <row r="51674">
      <c r="A51674" s="9"/>
    </row>
    <row r="51675">
      <c r="A51675" s="9"/>
    </row>
    <row r="51676">
      <c r="A51676" s="9"/>
    </row>
    <row r="51677">
      <c r="A51677" s="9"/>
    </row>
    <row r="51678">
      <c r="A51678" s="9"/>
    </row>
    <row r="51679">
      <c r="A51679" s="9"/>
    </row>
    <row r="51680">
      <c r="A51680" s="9"/>
    </row>
    <row r="51681">
      <c r="A51681" s="9"/>
    </row>
    <row r="51682">
      <c r="A51682" s="9"/>
    </row>
    <row r="51683">
      <c r="A51683" s="9"/>
    </row>
    <row r="51684">
      <c r="A51684" s="9"/>
    </row>
    <row r="51685">
      <c r="A51685" s="9"/>
    </row>
    <row r="51686">
      <c r="A51686" s="9"/>
    </row>
    <row r="51687">
      <c r="A51687" s="9"/>
    </row>
    <row r="51688">
      <c r="A51688" s="9"/>
    </row>
    <row r="51689">
      <c r="A51689" s="9"/>
    </row>
    <row r="51690">
      <c r="A51690" s="9"/>
    </row>
    <row r="51691">
      <c r="A51691" s="9"/>
    </row>
    <row r="51692">
      <c r="A51692" s="9"/>
    </row>
    <row r="51693">
      <c r="A51693" s="9"/>
    </row>
    <row r="51694">
      <c r="A51694" s="9"/>
    </row>
    <row r="51695">
      <c r="A51695" s="9"/>
    </row>
    <row r="51696">
      <c r="A51696" s="9"/>
    </row>
    <row r="51697">
      <c r="A51697" s="9"/>
    </row>
    <row r="51698">
      <c r="A51698" s="9"/>
    </row>
    <row r="51699">
      <c r="A51699" s="9"/>
    </row>
    <row r="51700">
      <c r="A51700" s="9"/>
    </row>
    <row r="51701">
      <c r="A51701" s="9"/>
    </row>
    <row r="51702">
      <c r="A51702" s="9"/>
    </row>
    <row r="51703">
      <c r="A51703" s="9"/>
    </row>
    <row r="51704">
      <c r="A51704" s="9"/>
    </row>
    <row r="51705">
      <c r="A51705" s="9"/>
    </row>
    <row r="51706">
      <c r="A51706" s="9"/>
    </row>
    <row r="51707">
      <c r="A51707" s="9"/>
    </row>
    <row r="51708">
      <c r="A51708" s="9"/>
    </row>
    <row r="51709">
      <c r="A51709" s="9"/>
    </row>
    <row r="51710">
      <c r="A51710" s="9"/>
    </row>
    <row r="51711">
      <c r="A51711" s="9"/>
    </row>
    <row r="51712">
      <c r="A51712" s="9"/>
    </row>
    <row r="51713">
      <c r="A51713" s="9"/>
    </row>
    <row r="51714">
      <c r="A51714" s="9"/>
    </row>
    <row r="51715">
      <c r="A51715" s="9"/>
    </row>
    <row r="51716">
      <c r="A51716" s="9"/>
    </row>
    <row r="51717">
      <c r="A51717" s="9"/>
    </row>
    <row r="51718">
      <c r="A51718" s="9"/>
    </row>
    <row r="51719">
      <c r="A51719" s="9"/>
    </row>
    <row r="51720">
      <c r="A51720" s="9"/>
    </row>
    <row r="51721">
      <c r="A51721" s="9"/>
    </row>
    <row r="51722">
      <c r="A51722" s="9"/>
    </row>
    <row r="51723">
      <c r="A51723" s="9"/>
    </row>
    <row r="51724">
      <c r="A51724" s="9"/>
    </row>
    <row r="51725">
      <c r="A51725" s="9"/>
    </row>
    <row r="51726">
      <c r="A51726" s="9"/>
    </row>
    <row r="51727">
      <c r="A51727" s="9"/>
    </row>
    <row r="51728">
      <c r="A51728" s="9"/>
    </row>
    <row r="51729">
      <c r="A51729" s="9"/>
    </row>
    <row r="51730">
      <c r="A51730" s="9"/>
    </row>
    <row r="51731">
      <c r="A51731" s="9"/>
    </row>
    <row r="51732">
      <c r="A51732" s="9"/>
    </row>
    <row r="51733">
      <c r="A51733" s="9"/>
    </row>
    <row r="51734">
      <c r="A51734" s="9"/>
    </row>
    <row r="51735">
      <c r="A51735" s="9"/>
    </row>
    <row r="51736">
      <c r="A51736" s="9"/>
    </row>
    <row r="51737">
      <c r="A51737" s="9"/>
    </row>
    <row r="51738">
      <c r="A51738" s="9"/>
    </row>
    <row r="51739">
      <c r="A51739" s="9"/>
    </row>
    <row r="51740">
      <c r="A51740" s="9"/>
    </row>
    <row r="51741">
      <c r="A51741" s="9"/>
    </row>
    <row r="51742">
      <c r="A51742" s="9"/>
    </row>
    <row r="51743">
      <c r="A51743" s="9"/>
    </row>
    <row r="51744">
      <c r="A51744" s="9"/>
    </row>
    <row r="51745">
      <c r="A51745" s="9"/>
    </row>
    <row r="51746">
      <c r="A51746" s="9"/>
    </row>
    <row r="51747">
      <c r="A51747" s="9"/>
    </row>
    <row r="51748">
      <c r="A51748" s="9"/>
    </row>
    <row r="51749">
      <c r="A51749" s="9"/>
    </row>
    <row r="51750">
      <c r="A51750" s="9"/>
    </row>
    <row r="51751">
      <c r="A51751" s="9"/>
    </row>
    <row r="51752">
      <c r="A51752" s="9"/>
    </row>
    <row r="51753">
      <c r="A51753" s="9"/>
    </row>
    <row r="51754">
      <c r="A51754" s="9"/>
    </row>
    <row r="51755">
      <c r="A51755" s="9"/>
    </row>
    <row r="51756">
      <c r="A51756" s="9"/>
    </row>
    <row r="51757">
      <c r="A51757" s="9"/>
    </row>
    <row r="51758">
      <c r="A51758" s="9"/>
    </row>
    <row r="51759">
      <c r="A51759" s="9"/>
    </row>
    <row r="51760">
      <c r="A51760" s="9"/>
    </row>
    <row r="51761">
      <c r="A51761" s="9"/>
    </row>
    <row r="51762">
      <c r="A51762" s="9"/>
    </row>
    <row r="51763">
      <c r="A51763" s="9"/>
    </row>
    <row r="51764">
      <c r="A51764" s="9"/>
    </row>
    <row r="51765">
      <c r="A51765" s="9"/>
    </row>
    <row r="51766">
      <c r="A51766" s="9"/>
    </row>
    <row r="51767">
      <c r="A51767" s="9"/>
    </row>
    <row r="51768">
      <c r="A51768" s="9"/>
    </row>
    <row r="51769">
      <c r="A51769" s="9"/>
    </row>
    <row r="51770">
      <c r="A51770" s="9"/>
    </row>
    <row r="51771">
      <c r="A51771" s="9"/>
    </row>
    <row r="51772">
      <c r="A51772" s="9"/>
    </row>
    <row r="51773">
      <c r="A51773" s="9"/>
    </row>
    <row r="51774">
      <c r="A51774" s="9"/>
    </row>
    <row r="51775">
      <c r="A51775" s="9"/>
    </row>
    <row r="51776">
      <c r="A51776" s="9"/>
    </row>
    <row r="51777">
      <c r="A51777" s="9"/>
    </row>
    <row r="51778">
      <c r="A51778" s="9"/>
    </row>
    <row r="51779">
      <c r="A51779" s="9"/>
    </row>
    <row r="51780">
      <c r="A51780" s="9"/>
    </row>
    <row r="51781">
      <c r="A51781" s="9"/>
    </row>
    <row r="51782">
      <c r="A51782" s="9"/>
    </row>
    <row r="51783">
      <c r="A51783" s="9"/>
    </row>
    <row r="51784">
      <c r="A51784" s="9"/>
    </row>
    <row r="51785">
      <c r="A51785" s="9"/>
    </row>
    <row r="51786">
      <c r="A51786" s="9"/>
    </row>
    <row r="51787">
      <c r="A51787" s="9"/>
    </row>
    <row r="51788">
      <c r="A51788" s="9"/>
    </row>
    <row r="51789">
      <c r="A51789" s="9"/>
    </row>
    <row r="51790">
      <c r="A51790" s="9"/>
    </row>
    <row r="51791">
      <c r="A51791" s="9"/>
    </row>
    <row r="51792">
      <c r="A51792" s="9"/>
    </row>
    <row r="51793">
      <c r="A51793" s="9"/>
    </row>
    <row r="51794">
      <c r="A51794" s="9"/>
    </row>
    <row r="51795">
      <c r="A51795" s="9"/>
    </row>
    <row r="51796">
      <c r="A51796" s="9"/>
    </row>
    <row r="51797">
      <c r="A51797" s="9"/>
    </row>
    <row r="51798">
      <c r="A51798" s="9"/>
    </row>
    <row r="51799">
      <c r="A51799" s="9"/>
    </row>
    <row r="51800">
      <c r="A51800" s="9"/>
    </row>
    <row r="51801">
      <c r="A51801" s="9"/>
    </row>
    <row r="51802">
      <c r="A51802" s="9"/>
    </row>
    <row r="51803">
      <c r="A51803" s="9"/>
    </row>
    <row r="51804">
      <c r="A51804" s="9"/>
    </row>
    <row r="51805">
      <c r="A51805" s="9"/>
    </row>
    <row r="51806">
      <c r="A51806" s="9"/>
    </row>
    <row r="51807">
      <c r="A51807" s="9"/>
    </row>
    <row r="51808">
      <c r="A51808" s="9"/>
    </row>
    <row r="51809">
      <c r="A51809" s="9"/>
    </row>
    <row r="51810">
      <c r="A51810" s="9"/>
    </row>
    <row r="51811">
      <c r="A51811" s="9"/>
    </row>
    <row r="51812">
      <c r="A51812" s="9"/>
    </row>
    <row r="51813">
      <c r="A51813" s="9"/>
    </row>
    <row r="51814">
      <c r="A51814" s="9"/>
    </row>
    <row r="51815">
      <c r="A51815" s="9"/>
    </row>
    <row r="51816">
      <c r="A51816" s="9"/>
    </row>
    <row r="51817">
      <c r="A51817" s="9"/>
    </row>
    <row r="51818">
      <c r="A51818" s="9"/>
    </row>
    <row r="51819">
      <c r="A51819" s="9"/>
    </row>
    <row r="51820">
      <c r="A51820" s="9"/>
    </row>
    <row r="51821">
      <c r="A51821" s="9"/>
    </row>
    <row r="51822">
      <c r="A51822" s="9"/>
    </row>
    <row r="51823">
      <c r="A51823" s="9"/>
    </row>
    <row r="51824">
      <c r="A51824" s="9"/>
    </row>
    <row r="51825">
      <c r="A51825" s="9"/>
    </row>
    <row r="51826">
      <c r="A51826" s="9"/>
    </row>
    <row r="51827">
      <c r="A51827" s="9"/>
    </row>
    <row r="51828">
      <c r="A51828" s="9"/>
    </row>
    <row r="51829">
      <c r="A51829" s="9"/>
    </row>
    <row r="51830">
      <c r="A51830" s="9"/>
    </row>
    <row r="51831">
      <c r="A51831" s="9"/>
    </row>
    <row r="51832">
      <c r="A51832" s="9"/>
    </row>
    <row r="51833">
      <c r="A51833" s="9"/>
    </row>
    <row r="51834">
      <c r="A51834" s="9"/>
    </row>
    <row r="51835">
      <c r="A51835" s="9"/>
    </row>
    <row r="51836">
      <c r="A51836" s="9"/>
    </row>
    <row r="51837">
      <c r="A51837" s="9"/>
    </row>
    <row r="51838">
      <c r="A51838" s="9"/>
    </row>
    <row r="51839">
      <c r="A51839" s="9"/>
    </row>
    <row r="51840">
      <c r="A51840" s="9"/>
    </row>
    <row r="51841">
      <c r="A51841" s="9"/>
    </row>
    <row r="51842">
      <c r="A51842" s="9"/>
    </row>
    <row r="51843">
      <c r="A51843" s="9"/>
    </row>
    <row r="51844">
      <c r="A51844" s="9"/>
    </row>
    <row r="51845">
      <c r="A51845" s="9"/>
    </row>
    <row r="51846">
      <c r="A51846" s="9"/>
    </row>
    <row r="51847">
      <c r="A51847" s="9"/>
    </row>
    <row r="51848">
      <c r="A51848" s="9"/>
    </row>
    <row r="51849">
      <c r="A51849" s="9"/>
    </row>
    <row r="51850">
      <c r="A51850" s="9"/>
    </row>
    <row r="51851">
      <c r="A51851" s="9"/>
    </row>
    <row r="51852">
      <c r="A51852" s="9"/>
    </row>
    <row r="51853">
      <c r="A51853" s="9"/>
    </row>
    <row r="51854">
      <c r="A51854" s="9"/>
    </row>
    <row r="51855">
      <c r="A51855" s="9"/>
    </row>
    <row r="51856">
      <c r="A51856" s="9"/>
    </row>
    <row r="51857">
      <c r="A51857" s="9"/>
    </row>
    <row r="51858">
      <c r="A51858" s="9"/>
    </row>
    <row r="51859">
      <c r="A51859" s="9"/>
    </row>
    <row r="51860">
      <c r="A51860" s="9"/>
    </row>
    <row r="51861">
      <c r="A51861" s="9"/>
    </row>
    <row r="51862">
      <c r="A51862" s="9"/>
    </row>
    <row r="51863">
      <c r="A51863" s="9"/>
    </row>
    <row r="51864">
      <c r="A51864" s="9"/>
    </row>
    <row r="51865">
      <c r="A51865" s="9"/>
    </row>
    <row r="51866">
      <c r="A51866" s="9"/>
    </row>
    <row r="51867">
      <c r="A51867" s="9"/>
    </row>
    <row r="51868">
      <c r="A51868" s="9"/>
    </row>
    <row r="51869">
      <c r="A51869" s="9"/>
    </row>
    <row r="51870">
      <c r="A51870" s="9"/>
    </row>
    <row r="51871">
      <c r="A51871" s="9"/>
    </row>
    <row r="51872">
      <c r="A51872" s="9"/>
    </row>
    <row r="51873">
      <c r="A51873" s="9"/>
    </row>
    <row r="51874">
      <c r="A51874" s="9"/>
    </row>
    <row r="51875">
      <c r="A51875" s="9"/>
    </row>
    <row r="51876">
      <c r="A51876" s="9"/>
    </row>
    <row r="51877">
      <c r="A51877" s="9"/>
    </row>
    <row r="51878">
      <c r="A51878" s="9"/>
    </row>
    <row r="51879">
      <c r="A51879" s="9"/>
    </row>
    <row r="51880">
      <c r="A51880" s="9"/>
    </row>
    <row r="51881">
      <c r="A51881" s="9"/>
    </row>
    <row r="51882">
      <c r="A51882" s="9"/>
    </row>
    <row r="51883">
      <c r="A51883" s="9"/>
    </row>
    <row r="51884">
      <c r="A51884" s="9"/>
    </row>
    <row r="51885">
      <c r="A51885" s="9"/>
    </row>
    <row r="51886">
      <c r="A51886" s="9"/>
    </row>
    <row r="51887">
      <c r="A51887" s="9"/>
    </row>
    <row r="51888">
      <c r="A51888" s="9"/>
    </row>
    <row r="51889">
      <c r="A51889" s="9"/>
    </row>
    <row r="51890">
      <c r="A51890" s="9"/>
    </row>
    <row r="51891">
      <c r="A51891" s="9"/>
    </row>
    <row r="51892">
      <c r="A51892" s="9"/>
    </row>
    <row r="51893">
      <c r="A51893" s="9"/>
    </row>
    <row r="51894">
      <c r="A51894" s="9"/>
    </row>
    <row r="51895">
      <c r="A51895" s="9"/>
    </row>
    <row r="51896">
      <c r="A51896" s="9"/>
    </row>
    <row r="51897">
      <c r="A51897" s="9"/>
    </row>
    <row r="51898">
      <c r="A51898" s="9"/>
    </row>
    <row r="51899">
      <c r="A51899" s="9"/>
    </row>
    <row r="51900">
      <c r="A51900" s="9"/>
    </row>
    <row r="51901">
      <c r="A51901" s="9"/>
    </row>
    <row r="51902">
      <c r="A51902" s="9"/>
    </row>
    <row r="51903">
      <c r="A51903" s="9"/>
    </row>
    <row r="51904">
      <c r="A51904" s="9"/>
    </row>
    <row r="51905">
      <c r="A51905" s="9"/>
    </row>
    <row r="51906">
      <c r="A51906" s="9"/>
    </row>
    <row r="51907">
      <c r="A51907" s="9"/>
    </row>
    <row r="51908">
      <c r="A51908" s="9"/>
    </row>
    <row r="51909">
      <c r="A51909" s="9"/>
    </row>
    <row r="51910">
      <c r="A51910" s="9"/>
    </row>
    <row r="51911">
      <c r="A51911" s="9"/>
    </row>
    <row r="51912">
      <c r="A51912" s="9"/>
    </row>
    <row r="51913">
      <c r="A51913" s="9"/>
    </row>
    <row r="51914">
      <c r="A51914" s="9"/>
    </row>
    <row r="51915">
      <c r="A51915" s="9"/>
    </row>
    <row r="51916">
      <c r="A51916" s="9"/>
    </row>
    <row r="51917">
      <c r="A51917" s="9"/>
    </row>
    <row r="51918">
      <c r="A51918" s="9"/>
    </row>
    <row r="51919">
      <c r="A51919" s="9"/>
    </row>
    <row r="51920">
      <c r="A51920" s="9"/>
    </row>
    <row r="51921">
      <c r="A51921" s="9"/>
    </row>
    <row r="51922">
      <c r="A51922" s="9"/>
    </row>
    <row r="51923">
      <c r="A51923" s="9"/>
    </row>
    <row r="51924">
      <c r="A51924" s="9"/>
    </row>
    <row r="51925">
      <c r="A51925" s="9"/>
    </row>
    <row r="51926">
      <c r="A51926" s="9"/>
    </row>
    <row r="51927">
      <c r="A51927" s="9"/>
    </row>
    <row r="51928">
      <c r="A51928" s="9"/>
    </row>
    <row r="51929">
      <c r="A51929" s="9"/>
    </row>
    <row r="51930">
      <c r="A51930" s="9"/>
    </row>
    <row r="51931">
      <c r="A51931" s="9"/>
    </row>
    <row r="51932">
      <c r="A51932" s="9"/>
    </row>
    <row r="51933">
      <c r="A51933" s="9"/>
    </row>
    <row r="51934">
      <c r="A51934" s="9"/>
    </row>
    <row r="51935">
      <c r="A51935" s="9"/>
    </row>
    <row r="51936">
      <c r="A51936" s="9"/>
    </row>
    <row r="51937">
      <c r="A51937" s="9"/>
    </row>
    <row r="51938">
      <c r="A51938" s="9"/>
    </row>
    <row r="51939">
      <c r="A51939" s="9"/>
    </row>
    <row r="51940">
      <c r="A51940" s="9"/>
    </row>
    <row r="51941">
      <c r="A51941" s="9"/>
    </row>
    <row r="51942">
      <c r="A51942" s="9"/>
    </row>
    <row r="51943">
      <c r="A51943" s="9"/>
    </row>
    <row r="51944">
      <c r="A51944" s="9"/>
    </row>
    <row r="51945">
      <c r="A51945" s="9"/>
    </row>
    <row r="51946">
      <c r="A51946" s="9"/>
    </row>
    <row r="51947">
      <c r="A51947" s="9"/>
    </row>
    <row r="51948">
      <c r="A51948" s="9"/>
    </row>
    <row r="51949">
      <c r="A51949" s="9"/>
    </row>
    <row r="51950">
      <c r="A51950" s="9"/>
    </row>
    <row r="51951">
      <c r="A51951" s="9"/>
    </row>
    <row r="51952">
      <c r="A51952" s="9"/>
    </row>
    <row r="51953">
      <c r="A51953" s="9"/>
    </row>
    <row r="51954">
      <c r="A51954" s="9"/>
    </row>
    <row r="51955">
      <c r="A51955" s="9"/>
    </row>
    <row r="51956">
      <c r="A51956" s="9"/>
    </row>
    <row r="51957">
      <c r="A51957" s="9"/>
    </row>
    <row r="51958">
      <c r="A51958" s="9"/>
    </row>
    <row r="51959">
      <c r="A51959" s="9"/>
    </row>
    <row r="51960">
      <c r="A51960" s="9"/>
    </row>
    <row r="51961">
      <c r="A51961" s="9"/>
    </row>
    <row r="51962">
      <c r="A51962" s="9"/>
    </row>
    <row r="51963">
      <c r="A51963" s="9"/>
    </row>
    <row r="51964">
      <c r="A51964" s="9"/>
    </row>
    <row r="51965">
      <c r="A51965" s="9"/>
    </row>
    <row r="51966">
      <c r="A51966" s="9"/>
    </row>
    <row r="51967">
      <c r="A51967" s="9"/>
    </row>
    <row r="51968">
      <c r="A51968" s="9"/>
    </row>
    <row r="51969">
      <c r="A51969" s="9"/>
    </row>
    <row r="51970">
      <c r="A51970" s="9"/>
    </row>
    <row r="51971">
      <c r="A51971" s="9"/>
    </row>
    <row r="51972">
      <c r="A51972" s="9"/>
    </row>
    <row r="51973">
      <c r="A51973" s="9"/>
    </row>
    <row r="51974">
      <c r="A51974" s="9"/>
    </row>
    <row r="51975">
      <c r="A51975" s="9"/>
    </row>
    <row r="51976">
      <c r="A51976" s="9"/>
    </row>
    <row r="51977">
      <c r="A51977" s="9"/>
    </row>
    <row r="51978">
      <c r="A51978" s="9"/>
    </row>
    <row r="51979">
      <c r="A51979" s="9"/>
    </row>
    <row r="51980">
      <c r="A51980" s="9"/>
    </row>
    <row r="51981">
      <c r="A51981" s="9"/>
    </row>
    <row r="51982">
      <c r="A51982" s="9"/>
    </row>
    <row r="51983">
      <c r="A51983" s="9"/>
    </row>
    <row r="51984">
      <c r="A51984" s="9"/>
    </row>
    <row r="51985">
      <c r="A51985" s="9"/>
    </row>
    <row r="51986">
      <c r="A51986" s="9"/>
    </row>
    <row r="51987">
      <c r="A51987" s="9"/>
    </row>
    <row r="51988">
      <c r="A51988" s="9"/>
    </row>
    <row r="51989">
      <c r="A51989" s="9"/>
    </row>
    <row r="51990">
      <c r="A51990" s="9"/>
    </row>
    <row r="51991">
      <c r="A51991" s="9"/>
    </row>
    <row r="51992">
      <c r="A51992" s="9"/>
    </row>
    <row r="51993">
      <c r="A51993" s="9"/>
    </row>
    <row r="51994">
      <c r="A51994" s="9"/>
    </row>
    <row r="51995">
      <c r="A51995" s="9"/>
    </row>
    <row r="51996">
      <c r="A51996" s="9"/>
    </row>
    <row r="51997">
      <c r="A51997" s="9"/>
    </row>
    <row r="51998">
      <c r="A51998" s="9"/>
    </row>
    <row r="51999">
      <c r="A51999" s="9"/>
    </row>
    <row r="52000">
      <c r="A52000" s="9"/>
    </row>
    <row r="52001">
      <c r="A52001" s="9"/>
    </row>
    <row r="52002">
      <c r="A52002" s="9"/>
    </row>
    <row r="52003">
      <c r="A52003" s="9"/>
    </row>
    <row r="52004">
      <c r="A52004" s="9"/>
    </row>
    <row r="52005">
      <c r="A52005" s="9"/>
    </row>
    <row r="52006">
      <c r="A52006" s="9"/>
    </row>
    <row r="52007">
      <c r="A52007" s="9"/>
    </row>
    <row r="52008">
      <c r="A52008" s="9"/>
    </row>
    <row r="52009">
      <c r="A52009" s="9"/>
    </row>
    <row r="52010">
      <c r="A52010" s="9"/>
    </row>
    <row r="52011">
      <c r="A52011" s="9"/>
    </row>
    <row r="52012">
      <c r="A52012" s="9"/>
    </row>
    <row r="52013">
      <c r="A52013" s="9"/>
    </row>
    <row r="52014">
      <c r="A52014" s="9"/>
    </row>
    <row r="52015">
      <c r="A52015" s="9"/>
    </row>
    <row r="52016">
      <c r="A52016" s="9"/>
    </row>
    <row r="52017">
      <c r="A52017" s="9"/>
    </row>
    <row r="52018">
      <c r="A52018" s="9"/>
    </row>
    <row r="52019">
      <c r="A52019" s="9"/>
    </row>
    <row r="52020">
      <c r="A52020" s="9"/>
    </row>
    <row r="52021">
      <c r="A52021" s="9"/>
    </row>
    <row r="52022">
      <c r="A52022" s="9"/>
    </row>
    <row r="52023">
      <c r="A52023" s="9"/>
    </row>
    <row r="52024">
      <c r="A52024" s="9"/>
    </row>
    <row r="52025">
      <c r="A52025" s="9"/>
    </row>
    <row r="52026">
      <c r="A52026" s="9"/>
    </row>
    <row r="52027">
      <c r="A52027" s="9"/>
    </row>
    <row r="52028">
      <c r="A52028" s="9"/>
    </row>
    <row r="52029">
      <c r="A52029" s="9"/>
    </row>
    <row r="52030">
      <c r="A52030" s="9"/>
    </row>
    <row r="52031">
      <c r="A52031" s="9"/>
    </row>
    <row r="52032">
      <c r="A52032" s="9"/>
    </row>
    <row r="52033">
      <c r="A52033" s="9"/>
    </row>
    <row r="52034">
      <c r="A52034" s="9"/>
    </row>
    <row r="52035">
      <c r="A52035" s="9"/>
    </row>
    <row r="52036">
      <c r="A52036" s="9"/>
    </row>
    <row r="52037">
      <c r="A52037" s="9"/>
    </row>
    <row r="52038">
      <c r="A52038" s="9"/>
    </row>
    <row r="52039">
      <c r="A52039" s="9"/>
    </row>
    <row r="52040">
      <c r="A52040" s="9"/>
    </row>
    <row r="52041">
      <c r="A52041" s="9"/>
    </row>
    <row r="52042">
      <c r="A52042" s="9"/>
    </row>
    <row r="52043">
      <c r="A52043" s="9"/>
    </row>
    <row r="52044">
      <c r="A52044" s="9"/>
    </row>
    <row r="52045">
      <c r="A52045" s="9"/>
    </row>
    <row r="52046">
      <c r="A52046" s="9"/>
    </row>
    <row r="52047">
      <c r="A52047" s="9"/>
    </row>
    <row r="52048">
      <c r="A52048" s="9"/>
    </row>
    <row r="52049">
      <c r="A52049" s="9"/>
    </row>
    <row r="52050">
      <c r="A52050" s="9"/>
    </row>
    <row r="52051">
      <c r="A52051" s="9"/>
    </row>
    <row r="52052">
      <c r="A52052" s="9"/>
    </row>
    <row r="52053">
      <c r="A52053" s="9"/>
    </row>
    <row r="52054">
      <c r="A52054" s="9"/>
    </row>
    <row r="52055">
      <c r="A52055" s="9"/>
    </row>
    <row r="52056">
      <c r="A52056" s="9"/>
    </row>
    <row r="52057">
      <c r="A52057" s="9"/>
    </row>
    <row r="52058">
      <c r="A52058" s="9"/>
    </row>
    <row r="52059">
      <c r="A52059" s="9"/>
    </row>
    <row r="52060">
      <c r="A52060" s="9"/>
    </row>
    <row r="52061">
      <c r="A52061" s="9"/>
    </row>
    <row r="52062">
      <c r="A52062" s="9"/>
    </row>
    <row r="52063">
      <c r="A52063" s="9"/>
    </row>
    <row r="52064">
      <c r="A52064" s="9"/>
    </row>
    <row r="52065">
      <c r="A52065" s="9"/>
    </row>
    <row r="52066">
      <c r="A52066" s="9"/>
    </row>
    <row r="52067">
      <c r="A52067" s="9"/>
    </row>
    <row r="52068">
      <c r="A52068" s="9"/>
    </row>
    <row r="52069">
      <c r="A52069" s="9"/>
    </row>
    <row r="52070">
      <c r="A52070" s="9"/>
    </row>
    <row r="52071">
      <c r="A52071" s="9"/>
    </row>
    <row r="52072">
      <c r="A52072" s="9"/>
    </row>
    <row r="52073">
      <c r="A52073" s="9"/>
    </row>
    <row r="52074">
      <c r="A52074" s="9"/>
    </row>
    <row r="52075">
      <c r="A52075" s="9"/>
    </row>
    <row r="52076">
      <c r="A52076" s="9"/>
    </row>
    <row r="52077">
      <c r="A52077" s="9"/>
    </row>
    <row r="52078">
      <c r="A52078" s="9"/>
    </row>
    <row r="52079">
      <c r="A52079" s="9"/>
    </row>
    <row r="52080">
      <c r="A52080" s="9"/>
    </row>
    <row r="52081">
      <c r="A52081" s="9"/>
    </row>
    <row r="52082">
      <c r="A52082" s="9"/>
    </row>
    <row r="52083">
      <c r="A52083" s="9"/>
    </row>
    <row r="52084">
      <c r="A52084" s="9"/>
    </row>
    <row r="52085">
      <c r="A52085" s="9"/>
    </row>
    <row r="52086">
      <c r="A52086" s="9"/>
    </row>
    <row r="52087">
      <c r="A52087" s="9"/>
    </row>
    <row r="52088">
      <c r="A52088" s="9"/>
    </row>
    <row r="52089">
      <c r="A52089" s="9"/>
    </row>
    <row r="52090">
      <c r="A52090" s="9"/>
    </row>
    <row r="52091">
      <c r="A52091" s="9"/>
    </row>
    <row r="52092">
      <c r="A52092" s="9"/>
    </row>
    <row r="52093">
      <c r="A52093" s="9"/>
    </row>
    <row r="52094">
      <c r="A52094" s="9"/>
    </row>
    <row r="52095">
      <c r="A52095" s="9"/>
    </row>
    <row r="52096">
      <c r="A52096" s="9"/>
    </row>
    <row r="52097">
      <c r="A52097" s="9"/>
    </row>
    <row r="52098">
      <c r="A52098" s="9"/>
    </row>
    <row r="52099">
      <c r="A52099" s="9"/>
    </row>
    <row r="52100">
      <c r="A52100" s="9"/>
    </row>
    <row r="52101">
      <c r="A52101" s="9"/>
    </row>
    <row r="52102">
      <c r="A52102" s="9"/>
    </row>
    <row r="52103">
      <c r="A52103" s="9"/>
    </row>
    <row r="52104">
      <c r="A52104" s="9"/>
    </row>
    <row r="52105">
      <c r="A52105" s="9"/>
    </row>
    <row r="52106">
      <c r="A52106" s="9"/>
    </row>
    <row r="52107">
      <c r="A52107" s="9"/>
    </row>
    <row r="52108">
      <c r="A52108" s="9"/>
    </row>
    <row r="52109">
      <c r="A52109" s="9"/>
    </row>
    <row r="52110">
      <c r="A52110" s="9"/>
    </row>
    <row r="52111">
      <c r="A52111" s="9"/>
    </row>
    <row r="52112">
      <c r="A52112" s="9"/>
    </row>
    <row r="52113">
      <c r="A52113" s="9"/>
    </row>
    <row r="52114">
      <c r="A52114" s="9"/>
    </row>
    <row r="52115">
      <c r="A52115" s="9"/>
    </row>
    <row r="52116">
      <c r="A52116" s="9"/>
    </row>
    <row r="52117">
      <c r="A52117" s="9"/>
    </row>
    <row r="52118">
      <c r="A52118" s="9"/>
    </row>
    <row r="52119">
      <c r="A52119" s="9"/>
    </row>
    <row r="52120">
      <c r="A52120" s="9"/>
    </row>
    <row r="52121">
      <c r="A52121" s="9"/>
    </row>
    <row r="52122">
      <c r="A52122" s="9"/>
    </row>
    <row r="52123">
      <c r="A52123" s="9"/>
    </row>
    <row r="52124">
      <c r="A52124" s="9"/>
    </row>
    <row r="52125">
      <c r="A52125" s="9"/>
    </row>
    <row r="52126">
      <c r="A52126" s="9"/>
    </row>
    <row r="52127">
      <c r="A52127" s="9"/>
    </row>
    <row r="52128">
      <c r="A52128" s="9"/>
    </row>
    <row r="52129">
      <c r="A52129" s="9"/>
    </row>
    <row r="52130">
      <c r="A52130" s="9"/>
    </row>
    <row r="52131">
      <c r="A52131" s="9"/>
    </row>
    <row r="52132">
      <c r="A52132" s="9"/>
    </row>
    <row r="52133">
      <c r="A52133" s="9"/>
    </row>
    <row r="52134">
      <c r="A52134" s="9"/>
    </row>
    <row r="52135">
      <c r="A52135" s="9"/>
    </row>
    <row r="52136">
      <c r="A52136" s="9"/>
    </row>
    <row r="52137">
      <c r="A52137" s="9"/>
    </row>
    <row r="52138">
      <c r="A52138" s="9"/>
    </row>
    <row r="52139">
      <c r="A52139" s="9"/>
    </row>
    <row r="52140">
      <c r="A52140" s="9"/>
    </row>
    <row r="52141">
      <c r="A52141" s="9"/>
    </row>
    <row r="52142">
      <c r="A52142" s="9"/>
    </row>
    <row r="52143">
      <c r="A52143" s="9"/>
    </row>
    <row r="52144">
      <c r="A52144" s="9"/>
    </row>
    <row r="52145">
      <c r="A52145" s="9"/>
    </row>
    <row r="52146">
      <c r="A52146" s="9"/>
    </row>
    <row r="52147">
      <c r="A52147" s="9"/>
    </row>
    <row r="52148">
      <c r="A52148" s="9"/>
    </row>
    <row r="52149">
      <c r="A52149" s="9"/>
    </row>
    <row r="52150">
      <c r="A52150" s="9"/>
    </row>
    <row r="52151">
      <c r="A52151" s="9"/>
    </row>
    <row r="52152">
      <c r="A52152" s="9"/>
    </row>
    <row r="52153">
      <c r="A52153" s="9"/>
    </row>
    <row r="52154">
      <c r="A52154" s="9"/>
    </row>
    <row r="52155">
      <c r="A52155" s="9"/>
    </row>
    <row r="52156">
      <c r="A52156" s="9"/>
    </row>
    <row r="52157">
      <c r="A52157" s="9"/>
    </row>
    <row r="52158">
      <c r="A52158" s="9"/>
    </row>
    <row r="52159">
      <c r="A52159" s="9"/>
    </row>
    <row r="52160">
      <c r="A52160" s="9"/>
    </row>
    <row r="52161">
      <c r="A52161" s="9"/>
    </row>
    <row r="52162">
      <c r="A52162" s="9"/>
    </row>
    <row r="52163">
      <c r="A52163" s="9"/>
    </row>
    <row r="52164">
      <c r="A52164" s="9"/>
    </row>
    <row r="52165">
      <c r="A52165" s="9"/>
    </row>
    <row r="52166">
      <c r="A52166" s="9"/>
    </row>
    <row r="52167">
      <c r="A52167" s="9"/>
    </row>
    <row r="52168">
      <c r="A52168" s="9"/>
    </row>
    <row r="52169">
      <c r="A52169" s="9"/>
    </row>
    <row r="52170">
      <c r="A52170" s="9"/>
    </row>
    <row r="52171">
      <c r="A52171" s="9"/>
    </row>
    <row r="52172">
      <c r="A52172" s="9"/>
    </row>
    <row r="52173">
      <c r="A52173" s="9"/>
    </row>
    <row r="52174">
      <c r="A52174" s="9"/>
    </row>
    <row r="52175">
      <c r="A52175" s="9"/>
    </row>
    <row r="52176">
      <c r="A52176" s="9"/>
    </row>
    <row r="52177">
      <c r="A52177" s="9"/>
    </row>
    <row r="52178">
      <c r="A52178" s="9"/>
    </row>
    <row r="52179">
      <c r="A52179" s="9"/>
    </row>
    <row r="52180">
      <c r="A52180" s="9"/>
    </row>
    <row r="52181">
      <c r="A52181" s="9"/>
    </row>
    <row r="52182">
      <c r="A52182" s="9"/>
    </row>
    <row r="52183">
      <c r="A52183" s="9"/>
    </row>
    <row r="52184">
      <c r="A52184" s="9"/>
    </row>
    <row r="52185">
      <c r="A52185" s="9"/>
    </row>
    <row r="52186">
      <c r="A52186" s="9"/>
    </row>
    <row r="52187">
      <c r="A52187" s="9"/>
    </row>
    <row r="52188">
      <c r="A52188" s="9"/>
    </row>
    <row r="52189">
      <c r="A52189" s="9"/>
    </row>
    <row r="52190">
      <c r="A52190" s="9"/>
    </row>
    <row r="52191">
      <c r="A52191" s="9"/>
    </row>
    <row r="52192">
      <c r="A52192" s="9"/>
    </row>
    <row r="52193">
      <c r="A52193" s="9"/>
    </row>
    <row r="52194">
      <c r="A52194" s="9"/>
    </row>
    <row r="52195">
      <c r="A52195" s="9"/>
    </row>
    <row r="52196">
      <c r="A52196" s="9"/>
    </row>
    <row r="52197">
      <c r="A52197" s="9"/>
    </row>
    <row r="52198">
      <c r="A52198" s="9"/>
    </row>
    <row r="52199">
      <c r="A52199" s="9"/>
    </row>
    <row r="52200">
      <c r="A52200" s="9"/>
    </row>
    <row r="52201">
      <c r="A52201" s="9"/>
    </row>
    <row r="52202">
      <c r="A52202" s="9"/>
    </row>
    <row r="52203">
      <c r="A52203" s="9"/>
    </row>
    <row r="52204">
      <c r="A52204" s="9"/>
    </row>
    <row r="52205">
      <c r="A52205" s="9"/>
    </row>
    <row r="52206">
      <c r="A52206" s="9"/>
    </row>
    <row r="52207">
      <c r="A52207" s="9"/>
    </row>
    <row r="52208">
      <c r="A52208" s="9"/>
    </row>
    <row r="52209">
      <c r="A52209" s="9"/>
    </row>
    <row r="52210">
      <c r="A52210" s="9"/>
    </row>
    <row r="52211">
      <c r="A52211" s="9"/>
    </row>
    <row r="52212">
      <c r="A52212" s="9"/>
    </row>
    <row r="52213">
      <c r="A52213" s="9"/>
    </row>
    <row r="52214">
      <c r="A52214" s="9"/>
    </row>
    <row r="52215">
      <c r="A52215" s="9"/>
    </row>
    <row r="52216">
      <c r="A52216" s="9"/>
    </row>
    <row r="52217">
      <c r="A52217" s="9"/>
    </row>
    <row r="52218">
      <c r="A52218" s="9"/>
    </row>
    <row r="52219">
      <c r="A52219" s="9"/>
    </row>
    <row r="52220">
      <c r="A52220" s="9"/>
    </row>
    <row r="52221">
      <c r="A52221" s="9"/>
    </row>
    <row r="52222">
      <c r="A52222" s="9"/>
    </row>
    <row r="52223">
      <c r="A52223" s="9"/>
    </row>
    <row r="52224">
      <c r="A52224" s="9"/>
    </row>
    <row r="52225">
      <c r="A52225" s="9"/>
    </row>
    <row r="52226">
      <c r="A52226" s="9"/>
    </row>
    <row r="52227">
      <c r="A52227" s="9"/>
    </row>
    <row r="52228">
      <c r="A52228" s="9"/>
    </row>
    <row r="52229">
      <c r="A52229" s="9"/>
    </row>
    <row r="52230">
      <c r="A52230" s="9"/>
    </row>
    <row r="52231">
      <c r="A52231" s="9"/>
    </row>
    <row r="52232">
      <c r="A52232" s="9"/>
    </row>
    <row r="52233">
      <c r="A52233" s="9"/>
    </row>
    <row r="52234">
      <c r="A52234" s="9"/>
    </row>
    <row r="52235">
      <c r="A52235" s="9"/>
    </row>
    <row r="52236">
      <c r="A52236" s="9"/>
    </row>
    <row r="52237">
      <c r="A52237" s="9"/>
    </row>
    <row r="52238">
      <c r="A52238" s="9"/>
    </row>
    <row r="52239">
      <c r="A52239" s="9"/>
    </row>
    <row r="52240">
      <c r="A52240" s="9"/>
    </row>
    <row r="52241">
      <c r="A52241" s="9"/>
    </row>
    <row r="52242">
      <c r="A52242" s="9"/>
    </row>
    <row r="52243">
      <c r="A52243" s="9"/>
    </row>
    <row r="52244">
      <c r="A52244" s="9"/>
    </row>
    <row r="52245">
      <c r="A52245" s="9"/>
    </row>
    <row r="52246">
      <c r="A52246" s="9"/>
    </row>
    <row r="52247">
      <c r="A52247" s="9"/>
    </row>
    <row r="52248">
      <c r="A52248" s="9"/>
    </row>
    <row r="52249">
      <c r="A52249" s="9"/>
    </row>
    <row r="52250">
      <c r="A52250" s="9"/>
    </row>
    <row r="52251">
      <c r="A52251" s="9"/>
    </row>
    <row r="52252">
      <c r="A52252" s="9"/>
    </row>
    <row r="52253">
      <c r="A52253" s="9"/>
    </row>
    <row r="52254">
      <c r="A52254" s="9"/>
    </row>
    <row r="52255">
      <c r="A52255" s="9"/>
    </row>
    <row r="52256">
      <c r="A52256" s="9"/>
    </row>
    <row r="52257">
      <c r="A52257" s="9"/>
    </row>
    <row r="52258">
      <c r="A52258" s="9"/>
    </row>
    <row r="52259">
      <c r="A52259" s="9"/>
    </row>
    <row r="52260">
      <c r="A52260" s="9"/>
    </row>
    <row r="52261">
      <c r="A52261" s="9"/>
    </row>
    <row r="52262">
      <c r="A52262" s="9"/>
    </row>
    <row r="52263">
      <c r="A52263" s="9"/>
    </row>
    <row r="52264">
      <c r="A52264" s="9"/>
    </row>
    <row r="52265">
      <c r="A52265" s="9"/>
    </row>
    <row r="52266">
      <c r="A52266" s="9"/>
    </row>
    <row r="52267">
      <c r="A52267" s="9"/>
    </row>
    <row r="52268">
      <c r="A52268" s="9"/>
    </row>
    <row r="52269">
      <c r="A52269" s="9"/>
    </row>
    <row r="52270">
      <c r="A52270" s="9"/>
    </row>
    <row r="52271">
      <c r="A52271" s="9"/>
    </row>
    <row r="52272">
      <c r="A52272" s="9"/>
    </row>
    <row r="52273">
      <c r="A52273" s="9"/>
    </row>
    <row r="52274">
      <c r="A52274" s="9"/>
    </row>
    <row r="52275">
      <c r="A52275" s="9"/>
    </row>
    <row r="52276">
      <c r="A52276" s="9"/>
    </row>
    <row r="52277">
      <c r="A52277" s="9"/>
    </row>
    <row r="52278">
      <c r="A52278" s="9"/>
    </row>
    <row r="52279">
      <c r="A52279" s="9"/>
    </row>
    <row r="52280">
      <c r="A52280" s="9"/>
    </row>
    <row r="52281">
      <c r="A52281" s="9"/>
    </row>
    <row r="52282">
      <c r="A52282" s="9"/>
    </row>
    <row r="52283">
      <c r="A52283" s="9"/>
    </row>
    <row r="52284">
      <c r="A52284" s="9"/>
    </row>
    <row r="52285">
      <c r="A52285" s="9"/>
    </row>
    <row r="52286">
      <c r="A52286" s="9"/>
    </row>
    <row r="52287">
      <c r="A52287" s="9"/>
    </row>
    <row r="52288">
      <c r="A52288" s="9"/>
    </row>
    <row r="52289">
      <c r="A52289" s="9"/>
    </row>
    <row r="52290">
      <c r="A52290" s="9"/>
    </row>
    <row r="52291">
      <c r="A52291" s="9"/>
    </row>
    <row r="52292">
      <c r="A52292" s="9"/>
    </row>
    <row r="52293">
      <c r="A52293" s="9"/>
    </row>
    <row r="52294">
      <c r="A52294" s="9"/>
    </row>
    <row r="52295">
      <c r="A52295" s="9"/>
    </row>
    <row r="52296">
      <c r="A52296" s="9"/>
    </row>
    <row r="52297">
      <c r="A52297" s="9"/>
    </row>
    <row r="52298">
      <c r="A52298" s="9"/>
    </row>
    <row r="52299">
      <c r="A52299" s="9"/>
    </row>
    <row r="52300">
      <c r="A52300" s="9"/>
    </row>
    <row r="52301">
      <c r="A52301" s="9"/>
    </row>
    <row r="52302">
      <c r="A52302" s="9"/>
    </row>
    <row r="52303">
      <c r="A52303" s="9"/>
    </row>
    <row r="52304">
      <c r="A52304" s="9"/>
    </row>
    <row r="52305">
      <c r="A52305" s="9"/>
    </row>
    <row r="52306">
      <c r="A52306" s="9"/>
    </row>
    <row r="52307">
      <c r="A52307" s="9"/>
    </row>
    <row r="52308">
      <c r="A52308" s="9"/>
    </row>
    <row r="52309">
      <c r="A52309" s="9"/>
    </row>
    <row r="52310">
      <c r="A52310" s="9"/>
    </row>
    <row r="52311">
      <c r="A52311" s="9"/>
    </row>
    <row r="52312">
      <c r="A52312" s="9"/>
    </row>
    <row r="52313">
      <c r="A52313" s="9"/>
    </row>
    <row r="52314">
      <c r="A52314" s="9"/>
    </row>
    <row r="52315">
      <c r="A52315" s="9"/>
    </row>
    <row r="52316">
      <c r="A52316" s="9"/>
    </row>
    <row r="52317">
      <c r="A52317" s="9"/>
    </row>
    <row r="52318">
      <c r="A52318" s="9"/>
    </row>
    <row r="52319">
      <c r="A52319" s="9"/>
    </row>
    <row r="52320">
      <c r="A52320" s="9"/>
    </row>
    <row r="52321">
      <c r="A52321" s="9"/>
    </row>
    <row r="52322">
      <c r="A52322" s="9"/>
    </row>
    <row r="52323">
      <c r="A52323" s="9"/>
    </row>
    <row r="52324">
      <c r="A52324" s="9"/>
    </row>
    <row r="52325">
      <c r="A52325" s="9"/>
    </row>
    <row r="52326">
      <c r="A52326" s="9"/>
    </row>
    <row r="52327">
      <c r="A52327" s="9"/>
    </row>
    <row r="52328">
      <c r="A52328" s="9"/>
    </row>
    <row r="52329">
      <c r="A52329" s="9"/>
    </row>
    <row r="52330">
      <c r="A52330" s="9"/>
    </row>
    <row r="52331">
      <c r="A52331" s="9"/>
    </row>
    <row r="52332">
      <c r="A52332" s="9"/>
    </row>
    <row r="52333">
      <c r="A52333" s="9"/>
    </row>
    <row r="52334">
      <c r="A52334" s="9"/>
    </row>
    <row r="52335">
      <c r="A52335" s="9"/>
    </row>
    <row r="52336">
      <c r="A52336" s="9"/>
    </row>
    <row r="52337">
      <c r="A52337" s="9"/>
    </row>
    <row r="52338">
      <c r="A52338" s="9"/>
    </row>
    <row r="52339">
      <c r="A52339" s="9"/>
    </row>
    <row r="52340">
      <c r="A52340" s="9"/>
    </row>
    <row r="52341">
      <c r="A52341" s="9"/>
    </row>
    <row r="52342">
      <c r="A52342" s="9"/>
    </row>
    <row r="52343">
      <c r="A52343" s="9"/>
    </row>
    <row r="52344">
      <c r="A52344" s="9"/>
    </row>
    <row r="52345">
      <c r="A52345" s="9"/>
    </row>
    <row r="52346">
      <c r="A52346" s="9"/>
    </row>
    <row r="52347">
      <c r="A52347" s="9"/>
    </row>
    <row r="52348">
      <c r="A52348" s="9"/>
    </row>
    <row r="52349">
      <c r="A52349" s="9"/>
    </row>
    <row r="52350">
      <c r="A52350" s="9"/>
    </row>
    <row r="52351">
      <c r="A52351" s="9"/>
    </row>
    <row r="52352">
      <c r="A52352" s="9"/>
    </row>
    <row r="52353">
      <c r="A52353" s="9"/>
    </row>
    <row r="52354">
      <c r="A52354" s="9"/>
    </row>
    <row r="52355">
      <c r="A52355" s="9"/>
    </row>
    <row r="52356">
      <c r="A52356" s="9"/>
    </row>
    <row r="52357">
      <c r="A52357" s="9"/>
    </row>
    <row r="52358">
      <c r="A52358" s="9"/>
    </row>
    <row r="52359">
      <c r="A52359" s="9"/>
    </row>
    <row r="52360">
      <c r="A52360" s="9"/>
    </row>
    <row r="52361">
      <c r="A52361" s="9"/>
    </row>
    <row r="52362">
      <c r="A52362" s="9"/>
    </row>
    <row r="52363">
      <c r="A52363" s="9"/>
    </row>
    <row r="52364">
      <c r="A52364" s="9"/>
    </row>
    <row r="52365">
      <c r="A52365" s="9"/>
    </row>
    <row r="52366">
      <c r="A52366" s="9"/>
    </row>
    <row r="52367">
      <c r="A52367" s="9"/>
    </row>
    <row r="52368">
      <c r="A52368" s="9"/>
    </row>
    <row r="52369">
      <c r="A52369" s="9"/>
    </row>
    <row r="52370">
      <c r="A52370" s="9"/>
    </row>
    <row r="52371">
      <c r="A52371" s="9"/>
    </row>
    <row r="52372">
      <c r="A52372" s="9"/>
    </row>
    <row r="52373">
      <c r="A52373" s="9"/>
    </row>
    <row r="52374">
      <c r="A52374" s="9"/>
    </row>
    <row r="52375">
      <c r="A52375" s="9"/>
    </row>
    <row r="52376">
      <c r="A52376" s="9"/>
    </row>
    <row r="52377">
      <c r="A52377" s="9"/>
    </row>
    <row r="52378">
      <c r="A52378" s="9"/>
    </row>
    <row r="52379">
      <c r="A52379" s="9"/>
    </row>
    <row r="52380">
      <c r="A52380" s="9"/>
    </row>
    <row r="52381">
      <c r="A52381" s="9"/>
    </row>
    <row r="52382">
      <c r="A52382" s="9"/>
    </row>
    <row r="52383">
      <c r="A52383" s="9"/>
    </row>
    <row r="52384">
      <c r="A52384" s="9"/>
    </row>
    <row r="52385">
      <c r="A52385" s="9"/>
    </row>
    <row r="52386">
      <c r="A52386" s="9"/>
    </row>
    <row r="52387">
      <c r="A52387" s="9"/>
    </row>
    <row r="52388">
      <c r="A52388" s="9"/>
    </row>
    <row r="52389">
      <c r="A52389" s="9"/>
    </row>
    <row r="52390">
      <c r="A52390" s="9"/>
    </row>
    <row r="52391">
      <c r="A52391" s="9"/>
    </row>
    <row r="52392">
      <c r="A52392" s="9"/>
    </row>
    <row r="52393">
      <c r="A52393" s="9"/>
    </row>
    <row r="52394">
      <c r="A52394" s="9"/>
    </row>
    <row r="52395">
      <c r="A52395" s="9"/>
    </row>
    <row r="52396">
      <c r="A52396" s="9"/>
    </row>
    <row r="52397">
      <c r="A52397" s="9"/>
    </row>
    <row r="52398">
      <c r="A52398" s="9"/>
    </row>
    <row r="52399">
      <c r="A52399" s="9"/>
    </row>
    <row r="52400">
      <c r="A52400" s="9"/>
    </row>
    <row r="52401">
      <c r="A52401" s="9"/>
    </row>
    <row r="52402">
      <c r="A52402" s="9"/>
    </row>
    <row r="52403">
      <c r="A52403" s="9"/>
    </row>
    <row r="52404">
      <c r="A52404" s="9"/>
    </row>
    <row r="52405">
      <c r="A52405" s="9"/>
    </row>
    <row r="52406">
      <c r="A52406" s="9"/>
    </row>
    <row r="52407">
      <c r="A52407" s="9"/>
    </row>
    <row r="52408">
      <c r="A52408" s="9"/>
    </row>
    <row r="52409">
      <c r="A52409" s="9"/>
    </row>
    <row r="52410">
      <c r="A52410" s="9"/>
    </row>
    <row r="52411">
      <c r="A52411" s="9"/>
    </row>
    <row r="52412">
      <c r="A52412" s="9"/>
    </row>
    <row r="52413">
      <c r="A52413" s="9"/>
    </row>
    <row r="52414">
      <c r="A52414" s="9"/>
    </row>
    <row r="52415">
      <c r="A52415" s="9"/>
    </row>
    <row r="52416">
      <c r="A52416" s="9"/>
    </row>
    <row r="52417">
      <c r="A52417" s="9"/>
    </row>
    <row r="52418">
      <c r="A52418" s="9"/>
    </row>
    <row r="52419">
      <c r="A52419" s="9"/>
    </row>
    <row r="52420">
      <c r="A52420" s="9"/>
    </row>
    <row r="52421">
      <c r="A52421" s="9"/>
    </row>
    <row r="52422">
      <c r="A52422" s="9"/>
    </row>
    <row r="52423">
      <c r="A52423" s="9"/>
    </row>
    <row r="52424">
      <c r="A52424" s="9"/>
    </row>
    <row r="52425">
      <c r="A52425" s="9"/>
    </row>
    <row r="52426">
      <c r="A52426" s="9"/>
    </row>
    <row r="52427">
      <c r="A52427" s="9"/>
    </row>
    <row r="52428">
      <c r="A52428" s="9"/>
    </row>
    <row r="52429">
      <c r="A52429" s="9"/>
    </row>
    <row r="52430">
      <c r="A52430" s="9"/>
    </row>
    <row r="52431">
      <c r="A52431" s="9"/>
    </row>
    <row r="52432">
      <c r="A52432" s="9"/>
    </row>
    <row r="52433">
      <c r="A52433" s="9"/>
    </row>
    <row r="52434">
      <c r="A52434" s="9"/>
    </row>
    <row r="52435">
      <c r="A52435" s="9"/>
    </row>
    <row r="52436">
      <c r="A52436" s="9"/>
    </row>
    <row r="52437">
      <c r="A52437" s="9"/>
    </row>
    <row r="52438">
      <c r="A52438" s="9"/>
    </row>
    <row r="52439">
      <c r="A52439" s="9"/>
    </row>
    <row r="52440">
      <c r="A52440" s="9"/>
    </row>
    <row r="52441">
      <c r="A52441" s="9"/>
    </row>
    <row r="52442">
      <c r="A52442" s="9"/>
    </row>
    <row r="52443">
      <c r="A52443" s="9"/>
    </row>
    <row r="52444">
      <c r="A52444" s="9"/>
    </row>
    <row r="52445">
      <c r="A52445" s="9"/>
    </row>
    <row r="52446">
      <c r="A52446" s="9"/>
    </row>
    <row r="52447">
      <c r="A52447" s="9"/>
    </row>
    <row r="52448">
      <c r="A52448" s="9"/>
    </row>
    <row r="52449">
      <c r="A52449" s="9"/>
    </row>
    <row r="52450">
      <c r="A52450" s="9"/>
    </row>
    <row r="52451">
      <c r="A52451" s="9"/>
    </row>
    <row r="52452">
      <c r="A52452" s="9"/>
    </row>
    <row r="52453">
      <c r="A52453" s="9"/>
    </row>
    <row r="52454">
      <c r="A52454" s="9"/>
    </row>
    <row r="52455">
      <c r="A52455" s="9"/>
    </row>
    <row r="52456">
      <c r="A52456" s="9"/>
    </row>
    <row r="52457">
      <c r="A52457" s="9"/>
    </row>
    <row r="52458">
      <c r="A52458" s="9"/>
    </row>
    <row r="52459">
      <c r="A52459" s="9"/>
    </row>
    <row r="52460">
      <c r="A52460" s="9"/>
    </row>
    <row r="52461">
      <c r="A52461" s="9"/>
    </row>
    <row r="52462">
      <c r="A52462" s="9"/>
    </row>
    <row r="52463">
      <c r="A52463" s="9"/>
    </row>
    <row r="52464">
      <c r="A52464" s="9"/>
    </row>
    <row r="52465">
      <c r="A52465" s="9"/>
    </row>
    <row r="52466">
      <c r="A52466" s="9"/>
    </row>
    <row r="52467">
      <c r="A52467" s="9"/>
    </row>
    <row r="52468">
      <c r="A52468" s="9"/>
    </row>
    <row r="52469">
      <c r="A52469" s="9"/>
    </row>
    <row r="52470">
      <c r="A52470" s="9"/>
    </row>
    <row r="52471">
      <c r="A52471" s="9"/>
    </row>
    <row r="52472">
      <c r="A52472" s="9"/>
    </row>
    <row r="52473">
      <c r="A52473" s="9"/>
    </row>
    <row r="52474">
      <c r="A52474" s="9"/>
    </row>
    <row r="52475">
      <c r="A52475" s="9"/>
    </row>
    <row r="52476">
      <c r="A52476" s="9"/>
    </row>
    <row r="52477">
      <c r="A52477" s="9"/>
    </row>
    <row r="52478">
      <c r="A52478" s="9"/>
    </row>
    <row r="52479">
      <c r="A52479" s="9"/>
    </row>
    <row r="52480">
      <c r="A52480" s="9"/>
    </row>
    <row r="52481">
      <c r="A52481" s="9"/>
    </row>
    <row r="52482">
      <c r="A52482" s="9"/>
    </row>
    <row r="52483">
      <c r="A52483" s="9"/>
    </row>
    <row r="52484">
      <c r="A52484" s="9"/>
    </row>
    <row r="52485">
      <c r="A52485" s="9"/>
    </row>
    <row r="52486">
      <c r="A52486" s="9"/>
    </row>
    <row r="52487">
      <c r="A52487" s="9"/>
    </row>
    <row r="52488">
      <c r="A52488" s="9"/>
    </row>
    <row r="52489">
      <c r="A52489" s="9"/>
    </row>
    <row r="52490">
      <c r="A52490" s="9"/>
    </row>
    <row r="52491">
      <c r="A52491" s="9"/>
    </row>
    <row r="52492">
      <c r="A52492" s="9"/>
    </row>
    <row r="52493">
      <c r="A52493" s="9"/>
    </row>
    <row r="52494">
      <c r="A52494" s="9"/>
    </row>
    <row r="52495">
      <c r="A52495" s="9"/>
    </row>
    <row r="52496">
      <c r="A52496" s="9"/>
    </row>
    <row r="52497">
      <c r="A52497" s="9"/>
    </row>
    <row r="52498">
      <c r="A52498" s="9"/>
    </row>
    <row r="52499">
      <c r="A52499" s="9"/>
    </row>
    <row r="52500">
      <c r="A52500" s="9"/>
    </row>
    <row r="52501">
      <c r="A52501" s="9"/>
    </row>
    <row r="52502">
      <c r="A52502" s="9"/>
    </row>
    <row r="52503">
      <c r="A52503" s="9"/>
    </row>
    <row r="52504">
      <c r="A52504" s="9"/>
    </row>
    <row r="52505">
      <c r="A52505" s="9"/>
    </row>
    <row r="52506">
      <c r="A52506" s="9"/>
    </row>
    <row r="52507">
      <c r="A52507" s="9"/>
    </row>
    <row r="52508">
      <c r="A52508" s="9"/>
    </row>
    <row r="52509">
      <c r="A52509" s="9"/>
    </row>
    <row r="52510">
      <c r="A52510" s="9"/>
    </row>
    <row r="52511">
      <c r="A52511" s="9"/>
    </row>
    <row r="52512">
      <c r="A52512" s="9"/>
    </row>
    <row r="52513">
      <c r="A52513" s="9"/>
    </row>
    <row r="52514">
      <c r="A52514" s="9"/>
    </row>
    <row r="52515">
      <c r="A52515" s="9"/>
    </row>
    <row r="52516">
      <c r="A52516" s="9"/>
    </row>
    <row r="52517">
      <c r="A52517" s="9"/>
    </row>
    <row r="52518">
      <c r="A52518" s="9"/>
    </row>
    <row r="52519">
      <c r="A52519" s="9"/>
    </row>
    <row r="52520">
      <c r="A52520" s="9"/>
    </row>
    <row r="52521">
      <c r="A52521" s="9"/>
    </row>
    <row r="52522">
      <c r="A52522" s="9"/>
    </row>
    <row r="52523">
      <c r="A52523" s="9"/>
    </row>
    <row r="52524">
      <c r="A52524" s="9"/>
    </row>
    <row r="52525">
      <c r="A52525" s="9"/>
    </row>
    <row r="52526">
      <c r="A52526" s="9"/>
    </row>
    <row r="52527">
      <c r="A52527" s="9"/>
    </row>
    <row r="52528">
      <c r="A52528" s="9"/>
    </row>
    <row r="52529">
      <c r="A52529" s="9"/>
    </row>
    <row r="52530">
      <c r="A52530" s="9"/>
    </row>
    <row r="52531">
      <c r="A52531" s="9"/>
    </row>
    <row r="52532">
      <c r="A52532" s="9"/>
    </row>
    <row r="52533">
      <c r="A52533" s="9"/>
    </row>
    <row r="52534">
      <c r="A52534" s="9"/>
    </row>
    <row r="52535">
      <c r="A52535" s="9"/>
    </row>
    <row r="52536">
      <c r="A52536" s="9"/>
    </row>
    <row r="52537">
      <c r="A52537" s="9"/>
    </row>
    <row r="52538">
      <c r="A52538" s="9"/>
    </row>
    <row r="52539">
      <c r="A52539" s="9"/>
    </row>
    <row r="52540">
      <c r="A52540" s="9"/>
    </row>
    <row r="52541">
      <c r="A52541" s="9"/>
    </row>
    <row r="52542">
      <c r="A52542" s="9"/>
    </row>
    <row r="52543">
      <c r="A52543" s="9"/>
    </row>
    <row r="52544">
      <c r="A52544" s="9"/>
    </row>
    <row r="52545">
      <c r="A52545" s="9"/>
    </row>
    <row r="52546">
      <c r="A52546" s="9"/>
    </row>
    <row r="52547">
      <c r="A52547" s="9"/>
    </row>
    <row r="52548">
      <c r="A52548" s="9"/>
    </row>
    <row r="52549">
      <c r="A52549" s="9"/>
    </row>
    <row r="52550">
      <c r="A52550" s="9"/>
    </row>
    <row r="52551">
      <c r="A52551" s="9"/>
    </row>
    <row r="52552">
      <c r="A52552" s="9"/>
    </row>
    <row r="52553">
      <c r="A52553" s="9"/>
    </row>
    <row r="52554">
      <c r="A52554" s="9"/>
    </row>
    <row r="52555">
      <c r="A52555" s="9"/>
    </row>
    <row r="52556">
      <c r="A52556" s="9"/>
    </row>
    <row r="52557">
      <c r="A52557" s="9"/>
    </row>
    <row r="52558">
      <c r="A52558" s="9"/>
    </row>
    <row r="52559">
      <c r="A52559" s="9"/>
    </row>
    <row r="52560">
      <c r="A52560" s="9"/>
    </row>
    <row r="52561">
      <c r="A52561" s="9"/>
    </row>
    <row r="52562">
      <c r="A52562" s="9"/>
    </row>
    <row r="52563">
      <c r="A52563" s="9"/>
    </row>
    <row r="52564">
      <c r="A52564" s="9"/>
    </row>
    <row r="52565">
      <c r="A52565" s="9"/>
    </row>
    <row r="52566">
      <c r="A52566" s="9"/>
    </row>
    <row r="52567">
      <c r="A52567" s="9"/>
    </row>
    <row r="52568">
      <c r="A52568" s="9"/>
    </row>
    <row r="52569">
      <c r="A52569" s="9"/>
    </row>
    <row r="52570">
      <c r="A52570" s="9"/>
    </row>
    <row r="52571">
      <c r="A52571" s="9"/>
    </row>
    <row r="52572">
      <c r="A52572" s="9"/>
    </row>
    <row r="52573">
      <c r="A52573" s="9"/>
    </row>
    <row r="52574">
      <c r="A52574" s="9"/>
    </row>
    <row r="52575">
      <c r="A52575" s="9"/>
    </row>
    <row r="52576">
      <c r="A52576" s="9"/>
    </row>
    <row r="52577">
      <c r="A52577" s="9"/>
    </row>
    <row r="52578">
      <c r="A52578" s="9"/>
    </row>
    <row r="52579">
      <c r="A52579" s="9"/>
    </row>
    <row r="52580">
      <c r="A52580" s="9"/>
    </row>
    <row r="52581">
      <c r="A52581" s="9"/>
    </row>
    <row r="52582">
      <c r="A52582" s="9"/>
    </row>
    <row r="52583">
      <c r="A52583" s="9"/>
    </row>
    <row r="52584">
      <c r="A52584" s="9"/>
    </row>
    <row r="52585">
      <c r="A52585" s="9"/>
    </row>
    <row r="52586">
      <c r="A52586" s="9"/>
    </row>
    <row r="52587">
      <c r="A52587" s="9"/>
    </row>
    <row r="52588">
      <c r="A52588" s="9"/>
    </row>
    <row r="52589">
      <c r="A52589" s="9"/>
    </row>
    <row r="52590">
      <c r="A52590" s="9"/>
    </row>
    <row r="52591">
      <c r="A52591" s="9"/>
    </row>
    <row r="52592">
      <c r="A52592" s="9"/>
    </row>
    <row r="52593">
      <c r="A52593" s="9"/>
    </row>
    <row r="52594">
      <c r="A52594" s="9"/>
    </row>
    <row r="52595">
      <c r="A52595" s="9"/>
    </row>
    <row r="52596">
      <c r="A52596" s="9"/>
    </row>
    <row r="52597">
      <c r="A52597" s="9"/>
    </row>
    <row r="52598">
      <c r="A52598" s="9"/>
    </row>
    <row r="52599">
      <c r="A52599" s="9"/>
    </row>
    <row r="52600">
      <c r="A52600" s="9"/>
    </row>
    <row r="52601">
      <c r="A52601" s="9"/>
    </row>
    <row r="52602">
      <c r="A52602" s="9"/>
    </row>
    <row r="52603">
      <c r="A52603" s="9"/>
    </row>
    <row r="52604">
      <c r="A52604" s="9"/>
    </row>
    <row r="52605">
      <c r="A52605" s="9"/>
    </row>
    <row r="52606">
      <c r="A52606" s="9"/>
    </row>
    <row r="52607">
      <c r="A52607" s="9"/>
    </row>
    <row r="52608">
      <c r="A52608" s="9"/>
    </row>
    <row r="52609">
      <c r="A52609" s="9"/>
    </row>
    <row r="52610">
      <c r="A52610" s="9"/>
    </row>
    <row r="52611">
      <c r="A52611" s="9"/>
    </row>
    <row r="52612">
      <c r="A52612" s="9"/>
    </row>
    <row r="52613">
      <c r="A52613" s="9"/>
    </row>
    <row r="52614">
      <c r="A52614" s="9"/>
    </row>
    <row r="52615">
      <c r="A52615" s="9"/>
    </row>
    <row r="52616">
      <c r="A52616" s="9"/>
    </row>
    <row r="52617">
      <c r="A52617" s="9"/>
    </row>
    <row r="52618">
      <c r="A52618" s="9"/>
    </row>
    <row r="52619">
      <c r="A52619" s="9"/>
    </row>
    <row r="52620">
      <c r="A52620" s="9"/>
    </row>
    <row r="52621">
      <c r="A52621" s="9"/>
    </row>
    <row r="52622">
      <c r="A52622" s="9"/>
    </row>
    <row r="52623">
      <c r="A52623" s="9"/>
    </row>
    <row r="52624">
      <c r="A52624" s="9"/>
    </row>
    <row r="52625">
      <c r="A52625" s="9"/>
    </row>
    <row r="52626">
      <c r="A52626" s="9"/>
    </row>
    <row r="52627">
      <c r="A52627" s="9"/>
    </row>
    <row r="52628">
      <c r="A52628" s="9"/>
    </row>
    <row r="52629">
      <c r="A52629" s="9"/>
    </row>
    <row r="52630">
      <c r="A52630" s="9"/>
    </row>
    <row r="52631">
      <c r="A52631" s="9"/>
    </row>
    <row r="52632">
      <c r="A52632" s="9"/>
    </row>
    <row r="52633">
      <c r="A52633" s="9"/>
    </row>
    <row r="52634">
      <c r="A52634" s="9"/>
    </row>
    <row r="52635">
      <c r="A52635" s="9"/>
    </row>
    <row r="52636">
      <c r="A52636" s="9"/>
    </row>
    <row r="52637">
      <c r="A52637" s="9"/>
    </row>
    <row r="52638">
      <c r="A52638" s="9"/>
    </row>
    <row r="52639">
      <c r="A52639" s="9"/>
    </row>
    <row r="52640">
      <c r="A52640" s="9"/>
    </row>
    <row r="52641">
      <c r="A52641" s="9"/>
    </row>
    <row r="52642">
      <c r="A52642" s="9"/>
    </row>
    <row r="52643">
      <c r="A52643" s="9"/>
    </row>
    <row r="52644">
      <c r="A52644" s="9"/>
    </row>
    <row r="52645">
      <c r="A52645" s="9"/>
    </row>
    <row r="52646">
      <c r="A52646" s="9"/>
    </row>
    <row r="52647">
      <c r="A52647" s="9"/>
    </row>
    <row r="52648">
      <c r="A52648" s="9"/>
    </row>
    <row r="52649">
      <c r="A52649" s="9"/>
    </row>
    <row r="52650">
      <c r="A52650" s="9"/>
    </row>
    <row r="52651">
      <c r="A52651" s="9"/>
    </row>
    <row r="52652">
      <c r="A52652" s="9"/>
    </row>
    <row r="52653">
      <c r="A52653" s="9"/>
    </row>
    <row r="52654">
      <c r="A52654" s="9"/>
    </row>
    <row r="52655">
      <c r="A52655" s="9"/>
    </row>
    <row r="52656">
      <c r="A52656" s="9"/>
    </row>
    <row r="52657">
      <c r="A52657" s="9"/>
    </row>
    <row r="52658">
      <c r="A52658" s="9"/>
    </row>
    <row r="52659">
      <c r="A52659" s="9"/>
    </row>
    <row r="52660">
      <c r="A52660" s="9"/>
    </row>
    <row r="52661">
      <c r="A52661" s="9"/>
    </row>
    <row r="52662">
      <c r="A52662" s="9"/>
    </row>
    <row r="52663">
      <c r="A52663" s="9"/>
    </row>
    <row r="52664">
      <c r="A52664" s="9"/>
    </row>
    <row r="52665">
      <c r="A52665" s="9"/>
    </row>
    <row r="52666">
      <c r="A52666" s="9"/>
    </row>
    <row r="52667">
      <c r="A52667" s="9"/>
    </row>
    <row r="52668">
      <c r="A52668" s="9"/>
    </row>
    <row r="52669">
      <c r="A52669" s="9"/>
    </row>
    <row r="52670">
      <c r="A52670" s="9"/>
    </row>
    <row r="52671">
      <c r="A52671" s="9"/>
    </row>
    <row r="52672">
      <c r="A52672" s="9"/>
    </row>
    <row r="52673">
      <c r="A52673" s="9"/>
    </row>
    <row r="52674">
      <c r="A52674" s="9"/>
    </row>
    <row r="52675">
      <c r="A52675" s="9"/>
    </row>
    <row r="52676">
      <c r="A52676" s="9"/>
    </row>
    <row r="52677">
      <c r="A52677" s="9"/>
    </row>
    <row r="52678">
      <c r="A52678" s="9"/>
    </row>
    <row r="52679">
      <c r="A52679" s="9"/>
    </row>
    <row r="52680">
      <c r="A52680" s="9"/>
    </row>
    <row r="52681">
      <c r="A52681" s="9"/>
    </row>
    <row r="52682">
      <c r="A52682" s="9"/>
    </row>
    <row r="52683">
      <c r="A52683" s="9"/>
    </row>
    <row r="52684">
      <c r="A52684" s="9"/>
    </row>
    <row r="52685">
      <c r="A52685" s="9"/>
    </row>
    <row r="52686">
      <c r="A52686" s="9"/>
    </row>
    <row r="52687">
      <c r="A52687" s="9"/>
    </row>
    <row r="52688">
      <c r="A52688" s="9"/>
    </row>
    <row r="52689">
      <c r="A52689" s="9"/>
    </row>
    <row r="52690">
      <c r="A52690" s="9"/>
    </row>
    <row r="52691">
      <c r="A52691" s="9"/>
    </row>
    <row r="52692">
      <c r="A52692" s="9"/>
    </row>
    <row r="52693">
      <c r="A52693" s="9"/>
    </row>
    <row r="52694">
      <c r="A52694" s="9"/>
    </row>
    <row r="52695">
      <c r="A52695" s="9"/>
    </row>
    <row r="52696">
      <c r="A52696" s="9"/>
    </row>
    <row r="52697">
      <c r="A52697" s="9"/>
    </row>
    <row r="52698">
      <c r="A52698" s="9"/>
    </row>
    <row r="52699">
      <c r="A52699" s="9"/>
    </row>
    <row r="52700">
      <c r="A52700" s="9"/>
    </row>
    <row r="52701">
      <c r="A52701" s="9"/>
    </row>
    <row r="52702">
      <c r="A52702" s="9"/>
    </row>
    <row r="52703">
      <c r="A52703" s="9"/>
    </row>
    <row r="52704">
      <c r="A52704" s="9"/>
    </row>
    <row r="52705">
      <c r="A52705" s="9"/>
    </row>
    <row r="52706">
      <c r="A52706" s="9"/>
    </row>
    <row r="52707">
      <c r="A52707" s="9"/>
    </row>
    <row r="52708">
      <c r="A52708" s="9"/>
    </row>
    <row r="52709">
      <c r="A52709" s="9"/>
    </row>
    <row r="52710">
      <c r="A52710" s="9"/>
    </row>
    <row r="52711">
      <c r="A52711" s="9"/>
    </row>
    <row r="52712">
      <c r="A52712" s="9"/>
    </row>
    <row r="52713">
      <c r="A52713" s="9"/>
    </row>
    <row r="52714">
      <c r="A52714" s="9"/>
    </row>
    <row r="52715">
      <c r="A52715" s="9"/>
    </row>
    <row r="52716">
      <c r="A52716" s="9"/>
    </row>
    <row r="52717">
      <c r="A52717" s="9"/>
    </row>
    <row r="52718">
      <c r="A52718" s="9"/>
    </row>
    <row r="52719">
      <c r="A52719" s="9"/>
    </row>
    <row r="52720">
      <c r="A52720" s="9"/>
    </row>
    <row r="52721">
      <c r="A52721" s="9"/>
    </row>
    <row r="52722">
      <c r="A52722" s="9"/>
    </row>
    <row r="52723">
      <c r="A52723" s="9"/>
    </row>
    <row r="52724">
      <c r="A52724" s="9"/>
    </row>
    <row r="52725">
      <c r="A52725" s="9"/>
    </row>
    <row r="52726">
      <c r="A52726" s="9"/>
    </row>
    <row r="52727">
      <c r="A52727" s="9"/>
    </row>
    <row r="52728">
      <c r="A52728" s="9"/>
    </row>
    <row r="52729">
      <c r="A52729" s="9"/>
    </row>
    <row r="52730">
      <c r="A52730" s="9"/>
    </row>
    <row r="52731">
      <c r="A52731" s="9"/>
    </row>
    <row r="52732">
      <c r="A52732" s="9"/>
    </row>
    <row r="52733">
      <c r="A52733" s="9"/>
    </row>
    <row r="52734">
      <c r="A52734" s="9"/>
    </row>
    <row r="52735">
      <c r="A52735" s="9"/>
    </row>
    <row r="52736">
      <c r="A52736" s="9"/>
    </row>
    <row r="52737">
      <c r="A52737" s="9"/>
    </row>
    <row r="52738">
      <c r="A52738" s="9"/>
    </row>
    <row r="52739">
      <c r="A52739" s="9"/>
    </row>
    <row r="52740">
      <c r="A52740" s="9"/>
    </row>
    <row r="52741">
      <c r="A52741" s="9"/>
    </row>
    <row r="52742">
      <c r="A52742" s="9"/>
    </row>
    <row r="52743">
      <c r="A52743" s="9"/>
    </row>
    <row r="52744">
      <c r="A52744" s="9"/>
    </row>
    <row r="52745">
      <c r="A52745" s="9"/>
    </row>
    <row r="52746">
      <c r="A52746" s="9"/>
    </row>
    <row r="52747">
      <c r="A52747" s="9"/>
    </row>
    <row r="52748">
      <c r="A52748" s="9"/>
    </row>
    <row r="52749">
      <c r="A52749" s="9"/>
    </row>
    <row r="52750">
      <c r="A52750" s="9"/>
    </row>
    <row r="52751">
      <c r="A52751" s="9"/>
    </row>
    <row r="52752">
      <c r="A52752" s="9"/>
    </row>
    <row r="52753">
      <c r="A52753" s="9"/>
    </row>
    <row r="52754">
      <c r="A52754" s="9"/>
    </row>
    <row r="52755">
      <c r="A52755" s="9"/>
    </row>
    <row r="52756">
      <c r="A52756" s="9"/>
    </row>
    <row r="52757">
      <c r="A52757" s="9"/>
    </row>
    <row r="52758">
      <c r="A52758" s="9"/>
    </row>
    <row r="52759">
      <c r="A52759" s="9"/>
    </row>
    <row r="52760">
      <c r="A52760" s="9"/>
    </row>
    <row r="52761">
      <c r="A52761" s="9"/>
    </row>
    <row r="52762">
      <c r="A52762" s="9"/>
    </row>
    <row r="52763">
      <c r="A52763" s="9"/>
    </row>
    <row r="52764">
      <c r="A52764" s="9"/>
    </row>
    <row r="52765">
      <c r="A52765" s="9"/>
    </row>
    <row r="52766">
      <c r="A52766" s="9"/>
    </row>
    <row r="52767">
      <c r="A52767" s="9"/>
    </row>
    <row r="52768">
      <c r="A52768" s="9"/>
    </row>
    <row r="52769">
      <c r="A52769" s="9"/>
    </row>
    <row r="52770">
      <c r="A52770" s="9"/>
    </row>
    <row r="52771">
      <c r="A52771" s="9"/>
    </row>
    <row r="52772">
      <c r="A52772" s="9"/>
    </row>
    <row r="52773">
      <c r="A52773" s="9"/>
    </row>
    <row r="52774">
      <c r="A52774" s="9"/>
    </row>
    <row r="52775">
      <c r="A52775" s="9"/>
    </row>
    <row r="52776">
      <c r="A52776" s="9"/>
    </row>
    <row r="52777">
      <c r="A52777" s="9"/>
    </row>
    <row r="52778">
      <c r="A52778" s="9"/>
    </row>
    <row r="52779">
      <c r="A52779" s="9"/>
    </row>
    <row r="52780">
      <c r="A52780" s="9"/>
    </row>
    <row r="52781">
      <c r="A52781" s="9"/>
    </row>
    <row r="52782">
      <c r="A52782" s="9"/>
    </row>
    <row r="52783">
      <c r="A52783" s="9"/>
    </row>
    <row r="52784">
      <c r="A52784" s="9"/>
    </row>
    <row r="52785">
      <c r="A52785" s="9"/>
    </row>
    <row r="52786">
      <c r="A52786" s="9"/>
    </row>
    <row r="52787">
      <c r="A52787" s="9"/>
    </row>
    <row r="52788">
      <c r="A52788" s="9"/>
    </row>
    <row r="52789">
      <c r="A52789" s="9"/>
    </row>
    <row r="52790">
      <c r="A52790" s="9"/>
    </row>
    <row r="52791">
      <c r="A52791" s="9"/>
    </row>
    <row r="52792">
      <c r="A52792" s="9"/>
    </row>
    <row r="52793">
      <c r="A52793" s="9"/>
    </row>
    <row r="52794">
      <c r="A52794" s="9"/>
    </row>
    <row r="52795">
      <c r="A52795" s="9"/>
    </row>
    <row r="52796">
      <c r="A52796" s="9"/>
    </row>
    <row r="52797">
      <c r="A52797" s="9"/>
    </row>
    <row r="52798">
      <c r="A52798" s="9"/>
    </row>
    <row r="52799">
      <c r="A52799" s="9"/>
    </row>
    <row r="52800">
      <c r="A52800" s="9"/>
    </row>
    <row r="52801">
      <c r="A52801" s="9"/>
    </row>
    <row r="52802">
      <c r="A52802" s="9"/>
    </row>
    <row r="52803">
      <c r="A52803" s="9"/>
    </row>
    <row r="52804">
      <c r="A52804" s="9"/>
    </row>
    <row r="52805">
      <c r="A52805" s="9"/>
    </row>
    <row r="52806">
      <c r="A52806" s="9"/>
    </row>
    <row r="52807">
      <c r="A52807" s="9"/>
    </row>
    <row r="52808">
      <c r="A52808" s="9"/>
    </row>
    <row r="52809">
      <c r="A52809" s="9"/>
    </row>
    <row r="52810">
      <c r="A52810" s="9"/>
    </row>
    <row r="52811">
      <c r="A52811" s="9"/>
    </row>
    <row r="52812">
      <c r="A52812" s="9"/>
    </row>
    <row r="52813">
      <c r="A52813" s="9"/>
    </row>
    <row r="52814">
      <c r="A52814" s="9"/>
    </row>
    <row r="52815">
      <c r="A52815" s="9"/>
    </row>
    <row r="52816">
      <c r="A52816" s="9"/>
    </row>
    <row r="52817">
      <c r="A52817" s="9"/>
    </row>
    <row r="52818">
      <c r="A52818" s="9"/>
    </row>
    <row r="52819">
      <c r="A52819" s="9"/>
    </row>
    <row r="52820">
      <c r="A52820" s="9"/>
    </row>
    <row r="52821">
      <c r="A52821" s="9"/>
    </row>
    <row r="52822">
      <c r="A52822" s="9"/>
    </row>
    <row r="52823">
      <c r="A52823" s="9"/>
    </row>
    <row r="52824">
      <c r="A52824" s="9"/>
    </row>
    <row r="52825">
      <c r="A52825" s="9"/>
    </row>
    <row r="52826">
      <c r="A52826" s="9"/>
    </row>
    <row r="52827">
      <c r="A52827" s="9"/>
    </row>
    <row r="52828">
      <c r="A52828" s="9"/>
    </row>
    <row r="52829">
      <c r="A52829" s="9"/>
    </row>
    <row r="52830">
      <c r="A52830" s="9"/>
    </row>
    <row r="52831">
      <c r="A52831" s="9"/>
    </row>
    <row r="52832">
      <c r="A52832" s="9"/>
    </row>
    <row r="52833">
      <c r="A52833" s="9"/>
    </row>
    <row r="52834">
      <c r="A52834" s="9"/>
    </row>
    <row r="52835">
      <c r="A52835" s="9"/>
    </row>
    <row r="52836">
      <c r="A52836" s="9"/>
    </row>
    <row r="52837">
      <c r="A52837" s="9"/>
    </row>
    <row r="52838">
      <c r="A52838" s="9"/>
    </row>
    <row r="52839">
      <c r="A52839" s="9"/>
    </row>
    <row r="52840">
      <c r="A52840" s="9"/>
    </row>
    <row r="52841">
      <c r="A52841" s="9"/>
    </row>
    <row r="52842">
      <c r="A52842" s="9"/>
    </row>
    <row r="52843">
      <c r="A52843" s="9"/>
    </row>
    <row r="52844">
      <c r="A52844" s="9"/>
    </row>
    <row r="52845">
      <c r="A52845" s="9"/>
    </row>
    <row r="52846">
      <c r="A52846" s="9"/>
    </row>
    <row r="52847">
      <c r="A52847" s="9"/>
    </row>
    <row r="52848">
      <c r="A52848" s="9"/>
    </row>
    <row r="52849">
      <c r="A52849" s="9"/>
    </row>
    <row r="52850">
      <c r="A52850" s="9"/>
    </row>
    <row r="52851">
      <c r="A52851" s="9"/>
    </row>
    <row r="52852">
      <c r="A52852" s="9"/>
    </row>
    <row r="52853">
      <c r="A52853" s="9"/>
    </row>
    <row r="52854">
      <c r="A52854" s="9"/>
    </row>
    <row r="52855">
      <c r="A52855" s="9"/>
    </row>
    <row r="52856">
      <c r="A52856" s="9"/>
    </row>
    <row r="52857">
      <c r="A52857" s="9"/>
    </row>
    <row r="52858">
      <c r="A52858" s="9"/>
    </row>
    <row r="52859">
      <c r="A52859" s="9"/>
    </row>
    <row r="52860">
      <c r="A52860" s="9"/>
    </row>
    <row r="52861">
      <c r="A52861" s="9"/>
    </row>
    <row r="52862">
      <c r="A52862" s="9"/>
    </row>
    <row r="52863">
      <c r="A52863" s="9"/>
    </row>
    <row r="52864">
      <c r="A52864" s="9"/>
    </row>
    <row r="52865">
      <c r="A52865" s="9"/>
    </row>
    <row r="52866">
      <c r="A52866" s="9"/>
    </row>
    <row r="52867">
      <c r="A52867" s="9"/>
    </row>
    <row r="52868">
      <c r="A52868" s="9"/>
    </row>
    <row r="52869">
      <c r="A52869" s="9"/>
    </row>
    <row r="52870">
      <c r="A52870" s="9"/>
    </row>
    <row r="52871">
      <c r="A52871" s="9"/>
    </row>
    <row r="52872">
      <c r="A52872" s="9"/>
    </row>
    <row r="52873">
      <c r="A52873" s="9"/>
    </row>
    <row r="52874">
      <c r="A52874" s="9"/>
    </row>
    <row r="52875">
      <c r="A52875" s="9"/>
    </row>
    <row r="52876">
      <c r="A52876" s="9"/>
    </row>
    <row r="52877">
      <c r="A52877" s="9"/>
    </row>
    <row r="52878">
      <c r="A52878" s="9"/>
    </row>
    <row r="52879">
      <c r="A52879" s="9"/>
    </row>
    <row r="52880">
      <c r="A52880" s="9"/>
    </row>
    <row r="52881">
      <c r="A52881" s="9"/>
    </row>
    <row r="52882">
      <c r="A52882" s="9"/>
    </row>
    <row r="52883">
      <c r="A52883" s="9"/>
    </row>
    <row r="52884">
      <c r="A52884" s="9"/>
    </row>
    <row r="52885">
      <c r="A52885" s="9"/>
    </row>
    <row r="52886">
      <c r="A52886" s="9"/>
    </row>
    <row r="52887">
      <c r="A52887" s="9"/>
    </row>
    <row r="52888">
      <c r="A52888" s="9"/>
    </row>
    <row r="52889">
      <c r="A52889" s="9"/>
    </row>
    <row r="52890">
      <c r="A52890" s="9"/>
    </row>
    <row r="52891">
      <c r="A52891" s="9"/>
    </row>
    <row r="52892">
      <c r="A52892" s="9"/>
    </row>
    <row r="52893">
      <c r="A52893" s="9"/>
    </row>
    <row r="52894">
      <c r="A52894" s="9"/>
    </row>
    <row r="52895">
      <c r="A52895" s="9"/>
    </row>
    <row r="52896">
      <c r="A52896" s="9"/>
    </row>
    <row r="52897">
      <c r="A52897" s="9"/>
    </row>
    <row r="52898">
      <c r="A52898" s="9"/>
    </row>
    <row r="52899">
      <c r="A52899" s="9"/>
    </row>
    <row r="52900">
      <c r="A52900" s="9"/>
    </row>
    <row r="52901">
      <c r="A52901" s="9"/>
    </row>
    <row r="52902">
      <c r="A52902" s="9"/>
    </row>
    <row r="52903">
      <c r="A52903" s="9"/>
    </row>
    <row r="52904">
      <c r="A52904" s="9"/>
    </row>
    <row r="52905">
      <c r="A52905" s="9"/>
    </row>
    <row r="52906">
      <c r="A52906" s="9"/>
    </row>
    <row r="52907">
      <c r="A52907" s="9"/>
    </row>
    <row r="52908">
      <c r="A52908" s="9"/>
    </row>
    <row r="52909">
      <c r="A52909" s="9"/>
    </row>
    <row r="52910">
      <c r="A52910" s="9"/>
    </row>
    <row r="52911">
      <c r="A52911" s="9"/>
    </row>
    <row r="52912">
      <c r="A52912" s="9"/>
    </row>
    <row r="52913">
      <c r="A52913" s="9"/>
    </row>
    <row r="52914">
      <c r="A52914" s="9"/>
    </row>
    <row r="52915">
      <c r="A52915" s="9"/>
    </row>
    <row r="52916">
      <c r="A52916" s="9"/>
    </row>
    <row r="52917">
      <c r="A52917" s="9"/>
    </row>
    <row r="52918">
      <c r="A52918" s="9"/>
    </row>
    <row r="52919">
      <c r="A52919" s="9"/>
    </row>
    <row r="52920">
      <c r="A52920" s="9"/>
    </row>
    <row r="52921">
      <c r="A52921" s="9"/>
    </row>
    <row r="52922">
      <c r="A52922" s="9"/>
    </row>
    <row r="52923">
      <c r="A52923" s="9"/>
    </row>
    <row r="52924">
      <c r="A52924" s="9"/>
    </row>
    <row r="52925">
      <c r="A52925" s="9"/>
    </row>
    <row r="52926">
      <c r="A52926" s="9"/>
    </row>
    <row r="52927">
      <c r="A52927" s="9"/>
    </row>
    <row r="52928">
      <c r="A52928" s="9"/>
    </row>
    <row r="52929">
      <c r="A52929" s="9"/>
    </row>
    <row r="52930">
      <c r="A52930" s="9"/>
    </row>
    <row r="52931">
      <c r="A52931" s="9"/>
    </row>
    <row r="52932">
      <c r="A52932" s="9"/>
    </row>
    <row r="52933">
      <c r="A52933" s="9"/>
    </row>
    <row r="52934">
      <c r="A52934" s="9"/>
    </row>
    <row r="52935">
      <c r="A52935" s="9"/>
    </row>
    <row r="52936">
      <c r="A52936" s="9"/>
    </row>
    <row r="52937">
      <c r="A52937" s="9"/>
    </row>
    <row r="52938">
      <c r="A52938" s="9"/>
    </row>
    <row r="52939">
      <c r="A52939" s="9"/>
    </row>
    <row r="52940">
      <c r="A52940" s="9"/>
    </row>
    <row r="52941">
      <c r="A52941" s="9"/>
    </row>
    <row r="52942">
      <c r="A52942" s="9"/>
    </row>
    <row r="52943">
      <c r="A52943" s="9"/>
    </row>
    <row r="52944">
      <c r="A52944" s="9"/>
    </row>
    <row r="52945">
      <c r="A52945" s="9"/>
    </row>
    <row r="52946">
      <c r="A52946" s="9"/>
    </row>
    <row r="52947">
      <c r="A52947" s="9"/>
    </row>
    <row r="52948">
      <c r="A52948" s="9"/>
    </row>
    <row r="52949">
      <c r="A52949" s="9"/>
    </row>
    <row r="52950">
      <c r="A52950" s="9"/>
    </row>
    <row r="52951">
      <c r="A52951" s="9"/>
    </row>
    <row r="52952">
      <c r="A52952" s="9"/>
    </row>
    <row r="52953">
      <c r="A52953" s="9"/>
    </row>
    <row r="52954">
      <c r="A52954" s="9"/>
    </row>
    <row r="52955">
      <c r="A52955" s="9"/>
    </row>
    <row r="52956">
      <c r="A52956" s="9"/>
    </row>
    <row r="52957">
      <c r="A52957" s="9"/>
    </row>
    <row r="52958">
      <c r="A52958" s="9"/>
    </row>
    <row r="52959">
      <c r="A52959" s="9"/>
    </row>
    <row r="52960">
      <c r="A52960" s="9"/>
    </row>
    <row r="52961">
      <c r="A52961" s="9"/>
    </row>
    <row r="52962">
      <c r="A52962" s="9"/>
    </row>
    <row r="52963">
      <c r="A52963" s="9"/>
    </row>
    <row r="52964">
      <c r="A52964" s="9"/>
    </row>
    <row r="52965">
      <c r="A52965" s="9"/>
    </row>
    <row r="52966">
      <c r="A52966" s="9"/>
    </row>
    <row r="52967">
      <c r="A52967" s="9"/>
    </row>
    <row r="52968">
      <c r="A52968" s="9"/>
    </row>
    <row r="52969">
      <c r="A52969" s="9"/>
    </row>
    <row r="52970">
      <c r="A52970" s="9"/>
    </row>
    <row r="52971">
      <c r="A52971" s="9"/>
    </row>
    <row r="52972">
      <c r="A52972" s="9"/>
    </row>
    <row r="52973">
      <c r="A52973" s="9"/>
    </row>
    <row r="52974">
      <c r="A52974" s="9"/>
    </row>
    <row r="52975">
      <c r="A52975" s="9"/>
    </row>
    <row r="52976">
      <c r="A52976" s="9"/>
    </row>
    <row r="52977">
      <c r="A52977" s="9"/>
    </row>
    <row r="52978">
      <c r="A52978" s="9"/>
    </row>
    <row r="52979">
      <c r="A52979" s="9"/>
    </row>
    <row r="52980">
      <c r="A52980" s="9"/>
    </row>
    <row r="52981">
      <c r="A52981" s="9"/>
    </row>
    <row r="52982">
      <c r="A52982" s="9"/>
    </row>
    <row r="52983">
      <c r="A52983" s="9"/>
    </row>
    <row r="52984">
      <c r="A52984" s="9"/>
    </row>
    <row r="52985">
      <c r="A52985" s="9"/>
    </row>
    <row r="52986">
      <c r="A52986" s="9"/>
    </row>
    <row r="52987">
      <c r="A52987" s="9"/>
    </row>
    <row r="52988">
      <c r="A52988" s="9"/>
    </row>
    <row r="52989">
      <c r="A52989" s="9"/>
    </row>
    <row r="52990">
      <c r="A52990" s="9"/>
    </row>
    <row r="52991">
      <c r="A52991" s="9"/>
    </row>
    <row r="52992">
      <c r="A52992" s="9"/>
    </row>
    <row r="52993">
      <c r="A52993" s="9"/>
    </row>
    <row r="52994">
      <c r="A52994" s="9"/>
    </row>
    <row r="52995">
      <c r="A52995" s="9"/>
    </row>
    <row r="52996">
      <c r="A52996" s="9"/>
    </row>
    <row r="52997">
      <c r="A52997" s="9"/>
    </row>
    <row r="52998">
      <c r="A52998" s="9"/>
    </row>
    <row r="52999">
      <c r="A52999" s="9"/>
    </row>
    <row r="53000">
      <c r="A53000" s="9"/>
    </row>
    <row r="53001">
      <c r="A53001" s="9"/>
    </row>
    <row r="53002">
      <c r="A53002" s="9"/>
    </row>
    <row r="53003">
      <c r="A53003" s="9"/>
    </row>
    <row r="53004">
      <c r="A53004" s="9"/>
    </row>
    <row r="53005">
      <c r="A53005" s="9"/>
    </row>
    <row r="53006">
      <c r="A53006" s="9"/>
    </row>
    <row r="53007">
      <c r="A53007" s="9"/>
    </row>
    <row r="53008">
      <c r="A53008" s="9"/>
    </row>
    <row r="53009">
      <c r="A53009" s="9"/>
    </row>
    <row r="53010">
      <c r="A53010" s="9"/>
    </row>
    <row r="53011">
      <c r="A53011" s="9"/>
    </row>
    <row r="53012">
      <c r="A53012" s="9"/>
    </row>
    <row r="53013">
      <c r="A53013" s="9"/>
    </row>
    <row r="53014">
      <c r="A53014" s="9"/>
    </row>
    <row r="53015">
      <c r="A53015" s="9"/>
    </row>
    <row r="53016">
      <c r="A53016" s="9"/>
    </row>
    <row r="53017">
      <c r="A53017" s="9"/>
    </row>
    <row r="53018">
      <c r="A53018" s="9"/>
    </row>
    <row r="53019">
      <c r="A53019" s="9"/>
    </row>
    <row r="53020">
      <c r="A53020" s="9"/>
    </row>
    <row r="53021">
      <c r="A53021" s="9"/>
    </row>
    <row r="53022">
      <c r="A53022" s="9"/>
    </row>
    <row r="53023">
      <c r="A53023" s="9"/>
    </row>
    <row r="53024">
      <c r="A53024" s="9"/>
    </row>
    <row r="53025">
      <c r="A53025" s="9"/>
    </row>
    <row r="53026">
      <c r="A53026" s="9"/>
    </row>
    <row r="53027">
      <c r="A53027" s="9"/>
    </row>
    <row r="53028">
      <c r="A53028" s="9"/>
    </row>
    <row r="53029">
      <c r="A53029" s="9"/>
    </row>
    <row r="53030">
      <c r="A53030" s="9"/>
    </row>
    <row r="53031">
      <c r="A53031" s="9"/>
    </row>
    <row r="53032">
      <c r="A53032" s="9"/>
    </row>
    <row r="53033">
      <c r="A53033" s="9"/>
    </row>
    <row r="53034">
      <c r="A53034" s="9"/>
    </row>
    <row r="53035">
      <c r="A53035" s="9"/>
    </row>
    <row r="53036">
      <c r="A53036" s="9"/>
    </row>
    <row r="53037">
      <c r="A53037" s="9"/>
    </row>
    <row r="53038">
      <c r="A53038" s="9"/>
    </row>
    <row r="53039">
      <c r="A53039" s="9"/>
    </row>
    <row r="53040">
      <c r="A53040" s="9"/>
    </row>
    <row r="53041">
      <c r="A53041" s="9"/>
    </row>
    <row r="53042">
      <c r="A53042" s="9"/>
    </row>
    <row r="53043">
      <c r="A53043" s="9"/>
    </row>
    <row r="53044">
      <c r="A53044" s="9"/>
    </row>
    <row r="53045">
      <c r="A53045" s="9"/>
    </row>
    <row r="53046">
      <c r="A53046" s="9"/>
    </row>
    <row r="53047">
      <c r="A53047" s="9"/>
    </row>
    <row r="53048">
      <c r="A53048" s="9"/>
    </row>
    <row r="53049">
      <c r="A53049" s="9"/>
    </row>
    <row r="53050">
      <c r="A53050" s="9"/>
    </row>
    <row r="53051">
      <c r="A53051" s="9"/>
    </row>
    <row r="53052">
      <c r="A53052" s="9"/>
    </row>
    <row r="53053">
      <c r="A53053" s="9"/>
    </row>
    <row r="53054">
      <c r="A53054" s="9"/>
    </row>
    <row r="53055">
      <c r="A53055" s="9"/>
    </row>
    <row r="53056">
      <c r="A53056" s="9"/>
    </row>
    <row r="53057">
      <c r="A53057" s="9"/>
    </row>
    <row r="53058">
      <c r="A53058" s="9"/>
    </row>
    <row r="53059">
      <c r="A53059" s="9"/>
    </row>
    <row r="53060">
      <c r="A53060" s="9"/>
    </row>
    <row r="53061">
      <c r="A53061" s="9"/>
    </row>
    <row r="53062">
      <c r="A53062" s="9"/>
    </row>
    <row r="53063">
      <c r="A53063" s="9"/>
    </row>
    <row r="53064">
      <c r="A53064" s="9"/>
    </row>
    <row r="53065">
      <c r="A53065" s="9"/>
    </row>
    <row r="53066">
      <c r="A53066" s="9"/>
    </row>
    <row r="53067">
      <c r="A53067" s="9"/>
    </row>
    <row r="53068">
      <c r="A53068" s="9"/>
    </row>
    <row r="53069">
      <c r="A53069" s="9"/>
    </row>
    <row r="53070">
      <c r="A53070" s="9"/>
    </row>
    <row r="53071">
      <c r="A53071" s="9"/>
    </row>
    <row r="53072">
      <c r="A53072" s="9"/>
    </row>
    <row r="53073">
      <c r="A53073" s="9"/>
    </row>
    <row r="53074">
      <c r="A53074" s="9"/>
    </row>
    <row r="53075">
      <c r="A53075" s="9"/>
    </row>
    <row r="53076">
      <c r="A53076" s="9"/>
    </row>
    <row r="53077">
      <c r="A53077" s="9"/>
    </row>
    <row r="53078">
      <c r="A53078" s="9"/>
    </row>
    <row r="53079">
      <c r="A53079" s="9"/>
    </row>
    <row r="53080">
      <c r="A53080" s="9"/>
    </row>
    <row r="53081">
      <c r="A53081" s="9"/>
    </row>
    <row r="53082">
      <c r="A53082" s="9"/>
    </row>
    <row r="53083">
      <c r="A53083" s="9"/>
    </row>
    <row r="53084">
      <c r="A53084" s="9"/>
    </row>
    <row r="53085">
      <c r="A53085" s="9"/>
    </row>
    <row r="53086">
      <c r="A53086" s="9"/>
    </row>
    <row r="53087">
      <c r="A53087" s="9"/>
    </row>
    <row r="53088">
      <c r="A53088" s="9"/>
    </row>
    <row r="53089">
      <c r="A53089" s="9"/>
    </row>
    <row r="53090">
      <c r="A53090" s="9"/>
    </row>
    <row r="53091">
      <c r="A53091" s="9"/>
    </row>
    <row r="53092">
      <c r="A53092" s="9"/>
    </row>
    <row r="53093">
      <c r="A53093" s="9"/>
    </row>
    <row r="53094">
      <c r="A53094" s="9"/>
    </row>
    <row r="53095">
      <c r="A53095" s="9"/>
    </row>
    <row r="53096">
      <c r="A53096" s="9"/>
    </row>
    <row r="53097">
      <c r="A53097" s="9"/>
    </row>
    <row r="53098">
      <c r="A53098" s="9"/>
    </row>
    <row r="53099">
      <c r="A53099" s="9"/>
    </row>
    <row r="53100">
      <c r="A53100" s="9"/>
    </row>
    <row r="53101">
      <c r="A53101" s="9"/>
    </row>
    <row r="53102">
      <c r="A53102" s="9"/>
    </row>
    <row r="53103">
      <c r="A53103" s="9"/>
    </row>
    <row r="53104">
      <c r="A53104" s="9"/>
    </row>
    <row r="53105">
      <c r="A53105" s="9"/>
    </row>
    <row r="53106">
      <c r="A53106" s="9"/>
    </row>
    <row r="53107">
      <c r="A53107" s="9"/>
    </row>
    <row r="53108">
      <c r="A53108" s="9"/>
    </row>
    <row r="53109">
      <c r="A53109" s="9"/>
    </row>
    <row r="53110">
      <c r="A53110" s="9"/>
    </row>
    <row r="53111">
      <c r="A53111" s="9"/>
    </row>
    <row r="53112">
      <c r="A53112" s="9"/>
    </row>
    <row r="53113">
      <c r="A53113" s="9"/>
    </row>
    <row r="53114">
      <c r="A53114" s="9"/>
    </row>
    <row r="53115">
      <c r="A53115" s="9"/>
    </row>
    <row r="53116">
      <c r="A53116" s="9"/>
    </row>
    <row r="53117">
      <c r="A53117" s="9"/>
    </row>
    <row r="53118">
      <c r="A53118" s="9"/>
    </row>
    <row r="53119">
      <c r="A53119" s="9"/>
    </row>
    <row r="53120">
      <c r="A53120" s="9"/>
    </row>
    <row r="53121">
      <c r="A53121" s="9"/>
    </row>
    <row r="53122">
      <c r="A53122" s="9"/>
    </row>
    <row r="53123">
      <c r="A53123" s="9"/>
    </row>
    <row r="53124">
      <c r="A53124" s="9"/>
    </row>
    <row r="53125">
      <c r="A53125" s="9"/>
    </row>
    <row r="53126">
      <c r="A53126" s="9"/>
    </row>
    <row r="53127">
      <c r="A53127" s="9"/>
    </row>
    <row r="53128">
      <c r="A53128" s="9"/>
    </row>
    <row r="53129">
      <c r="A53129" s="9"/>
    </row>
    <row r="53130">
      <c r="A53130" s="9"/>
    </row>
    <row r="53131">
      <c r="A53131" s="9"/>
    </row>
    <row r="53132">
      <c r="A53132" s="9"/>
    </row>
    <row r="53133">
      <c r="A53133" s="9"/>
    </row>
    <row r="53134">
      <c r="A53134" s="9"/>
    </row>
    <row r="53135">
      <c r="A53135" s="9"/>
    </row>
    <row r="53136">
      <c r="A53136" s="9"/>
    </row>
    <row r="53137">
      <c r="A53137" s="9"/>
    </row>
    <row r="53138">
      <c r="A53138" s="9"/>
    </row>
    <row r="53139">
      <c r="A53139" s="9"/>
    </row>
    <row r="53140">
      <c r="A53140" s="9"/>
    </row>
    <row r="53141">
      <c r="A53141" s="9"/>
    </row>
    <row r="53142">
      <c r="A53142" s="9"/>
    </row>
    <row r="53143">
      <c r="A53143" s="9"/>
    </row>
    <row r="53144">
      <c r="A53144" s="9"/>
    </row>
    <row r="53145">
      <c r="A53145" s="9"/>
    </row>
    <row r="53146">
      <c r="A53146" s="9"/>
    </row>
    <row r="53147">
      <c r="A53147" s="9"/>
    </row>
    <row r="53148">
      <c r="A53148" s="9"/>
    </row>
    <row r="53149">
      <c r="A53149" s="9"/>
    </row>
    <row r="53150">
      <c r="A53150" s="9"/>
    </row>
    <row r="53151">
      <c r="A53151" s="9"/>
    </row>
    <row r="53152">
      <c r="A53152" s="9"/>
    </row>
    <row r="53153">
      <c r="A53153" s="9"/>
    </row>
    <row r="53154">
      <c r="A53154" s="9"/>
    </row>
    <row r="53155">
      <c r="A53155" s="9"/>
    </row>
    <row r="53156">
      <c r="A53156" s="9"/>
    </row>
    <row r="53157">
      <c r="A53157" s="9"/>
    </row>
    <row r="53158">
      <c r="A53158" s="9"/>
    </row>
    <row r="53159">
      <c r="A53159" s="9"/>
    </row>
    <row r="53160">
      <c r="A53160" s="9"/>
    </row>
    <row r="53161">
      <c r="A53161" s="9"/>
    </row>
    <row r="53162">
      <c r="A53162" s="9"/>
    </row>
    <row r="53163">
      <c r="A53163" s="9"/>
    </row>
    <row r="53164">
      <c r="A53164" s="9"/>
    </row>
    <row r="53165">
      <c r="A53165" s="9"/>
    </row>
    <row r="53166">
      <c r="A53166" s="9"/>
    </row>
    <row r="53167">
      <c r="A53167" s="9"/>
    </row>
    <row r="53168">
      <c r="A53168" s="9"/>
    </row>
    <row r="53169">
      <c r="A53169" s="9"/>
    </row>
    <row r="53170">
      <c r="A53170" s="9"/>
    </row>
    <row r="53171">
      <c r="A53171" s="9"/>
    </row>
    <row r="53172">
      <c r="A53172" s="9"/>
    </row>
    <row r="53173">
      <c r="A53173" s="9"/>
    </row>
    <row r="53174">
      <c r="A53174" s="9"/>
    </row>
    <row r="53175">
      <c r="A53175" s="9"/>
    </row>
    <row r="53176">
      <c r="A53176" s="9"/>
    </row>
    <row r="53177">
      <c r="A53177" s="9"/>
    </row>
    <row r="53178">
      <c r="A53178" s="9"/>
    </row>
    <row r="53179">
      <c r="A53179" s="9"/>
    </row>
    <row r="53180">
      <c r="A53180" s="9"/>
    </row>
    <row r="53181">
      <c r="A53181" s="9"/>
    </row>
    <row r="53182">
      <c r="A53182" s="9"/>
    </row>
    <row r="53183">
      <c r="A53183" s="9"/>
    </row>
    <row r="53184">
      <c r="A53184" s="9"/>
    </row>
    <row r="53185">
      <c r="A53185" s="9"/>
    </row>
    <row r="53186">
      <c r="A53186" s="9"/>
    </row>
    <row r="53187">
      <c r="A53187" s="9"/>
    </row>
    <row r="53188">
      <c r="A53188" s="9"/>
    </row>
    <row r="53189">
      <c r="A53189" s="9"/>
    </row>
    <row r="53190">
      <c r="A53190" s="9"/>
    </row>
    <row r="53191">
      <c r="A53191" s="9"/>
    </row>
    <row r="53192">
      <c r="A53192" s="9"/>
    </row>
    <row r="53193">
      <c r="A53193" s="9"/>
    </row>
    <row r="53194">
      <c r="A53194" s="9"/>
    </row>
    <row r="53195">
      <c r="A53195" s="9"/>
    </row>
    <row r="53196">
      <c r="A53196" s="9"/>
    </row>
    <row r="53197">
      <c r="A53197" s="9"/>
    </row>
    <row r="53198">
      <c r="A53198" s="9"/>
    </row>
    <row r="53199">
      <c r="A53199" s="9"/>
    </row>
    <row r="53200">
      <c r="A53200" s="9"/>
    </row>
    <row r="53201">
      <c r="A53201" s="9"/>
    </row>
    <row r="53202">
      <c r="A53202" s="9"/>
    </row>
    <row r="53203">
      <c r="A53203" s="9"/>
    </row>
    <row r="53204">
      <c r="A53204" s="9"/>
    </row>
    <row r="53205">
      <c r="A53205" s="9"/>
    </row>
    <row r="53206">
      <c r="A53206" s="9"/>
    </row>
    <row r="53207">
      <c r="A53207" s="9"/>
    </row>
    <row r="53208">
      <c r="A53208" s="9"/>
    </row>
    <row r="53209">
      <c r="A53209" s="9"/>
    </row>
    <row r="53210">
      <c r="A53210" s="9"/>
    </row>
    <row r="53211">
      <c r="A53211" s="9"/>
    </row>
    <row r="53212">
      <c r="A53212" s="9"/>
    </row>
    <row r="53213">
      <c r="A53213" s="9"/>
    </row>
    <row r="53214">
      <c r="A53214" s="9"/>
    </row>
    <row r="53215">
      <c r="A53215" s="9"/>
    </row>
    <row r="53216">
      <c r="A53216" s="9"/>
    </row>
    <row r="53217">
      <c r="A53217" s="9"/>
    </row>
    <row r="53218">
      <c r="A53218" s="9"/>
    </row>
    <row r="53219">
      <c r="A53219" s="9"/>
    </row>
    <row r="53220">
      <c r="A53220" s="9"/>
    </row>
    <row r="53221">
      <c r="A53221" s="9"/>
    </row>
    <row r="53222">
      <c r="A53222" s="9"/>
    </row>
    <row r="53223">
      <c r="A53223" s="9"/>
    </row>
    <row r="53224">
      <c r="A53224" s="9"/>
    </row>
    <row r="53225">
      <c r="A53225" s="9"/>
    </row>
    <row r="53226">
      <c r="A53226" s="9"/>
    </row>
    <row r="53227">
      <c r="A53227" s="9"/>
    </row>
    <row r="53228">
      <c r="A53228" s="9"/>
    </row>
    <row r="53229">
      <c r="A53229" s="9"/>
    </row>
    <row r="53230">
      <c r="A53230" s="9"/>
    </row>
    <row r="53231">
      <c r="A53231" s="9"/>
    </row>
    <row r="53232">
      <c r="A53232" s="9"/>
    </row>
    <row r="53233">
      <c r="A53233" s="9"/>
    </row>
    <row r="53234">
      <c r="A53234" s="9"/>
    </row>
    <row r="53235">
      <c r="A53235" s="9"/>
    </row>
    <row r="53236">
      <c r="A53236" s="9"/>
    </row>
    <row r="53237">
      <c r="A53237" s="9"/>
    </row>
    <row r="53238">
      <c r="A53238" s="9"/>
    </row>
    <row r="53239">
      <c r="A53239" s="9"/>
    </row>
    <row r="53240">
      <c r="A53240" s="9"/>
    </row>
    <row r="53241">
      <c r="A53241" s="9"/>
    </row>
    <row r="53242">
      <c r="A53242" s="9"/>
    </row>
    <row r="53243">
      <c r="A53243" s="9"/>
    </row>
    <row r="53244">
      <c r="A53244" s="9"/>
    </row>
    <row r="53245">
      <c r="A53245" s="9"/>
    </row>
    <row r="53246">
      <c r="A53246" s="9"/>
    </row>
    <row r="53247">
      <c r="A53247" s="9"/>
    </row>
    <row r="53248">
      <c r="A53248" s="9"/>
    </row>
    <row r="53249">
      <c r="A53249" s="9"/>
    </row>
    <row r="53250">
      <c r="A53250" s="9"/>
    </row>
    <row r="53251">
      <c r="A53251" s="9"/>
    </row>
    <row r="53252">
      <c r="A53252" s="9"/>
    </row>
    <row r="53253">
      <c r="A53253" s="9"/>
    </row>
    <row r="53254">
      <c r="A53254" s="9"/>
    </row>
    <row r="53255">
      <c r="A53255" s="9"/>
    </row>
    <row r="53256">
      <c r="A53256" s="9"/>
    </row>
    <row r="53257">
      <c r="A53257" s="9"/>
    </row>
    <row r="53258">
      <c r="A53258" s="9"/>
    </row>
    <row r="53259">
      <c r="A53259" s="9"/>
    </row>
    <row r="53260">
      <c r="A53260" s="9"/>
    </row>
    <row r="53261">
      <c r="A53261" s="9"/>
    </row>
    <row r="53262">
      <c r="A53262" s="9"/>
    </row>
    <row r="53263">
      <c r="A53263" s="9"/>
    </row>
    <row r="53264">
      <c r="A53264" s="9"/>
    </row>
    <row r="53265">
      <c r="A53265" s="9"/>
    </row>
    <row r="53266">
      <c r="A53266" s="9"/>
    </row>
    <row r="53267">
      <c r="A53267" s="9"/>
    </row>
    <row r="53268">
      <c r="A53268" s="9"/>
    </row>
    <row r="53269">
      <c r="A53269" s="9"/>
    </row>
    <row r="53270">
      <c r="A53270" s="9"/>
    </row>
    <row r="53271">
      <c r="A53271" s="9"/>
    </row>
    <row r="53272">
      <c r="A53272" s="9"/>
    </row>
    <row r="53273">
      <c r="A53273" s="9"/>
    </row>
    <row r="53274">
      <c r="A53274" s="9"/>
    </row>
    <row r="53275">
      <c r="A53275" s="9"/>
    </row>
    <row r="53276">
      <c r="A53276" s="9"/>
    </row>
    <row r="53277">
      <c r="A53277" s="9"/>
    </row>
    <row r="53278">
      <c r="A53278" s="9"/>
    </row>
    <row r="53279">
      <c r="A53279" s="9"/>
    </row>
    <row r="53280">
      <c r="A53280" s="9"/>
    </row>
    <row r="53281">
      <c r="A53281" s="9"/>
    </row>
    <row r="53282">
      <c r="A53282" s="9"/>
    </row>
    <row r="53283">
      <c r="A53283" s="9"/>
    </row>
    <row r="53284">
      <c r="A53284" s="9"/>
    </row>
    <row r="53285">
      <c r="A53285" s="9"/>
    </row>
    <row r="53286">
      <c r="A53286" s="9"/>
    </row>
    <row r="53287">
      <c r="A53287" s="9"/>
    </row>
    <row r="53288">
      <c r="A53288" s="9"/>
    </row>
    <row r="53289">
      <c r="A53289" s="9"/>
    </row>
    <row r="53290">
      <c r="A53290" s="9"/>
    </row>
    <row r="53291">
      <c r="A53291" s="9"/>
    </row>
    <row r="53292">
      <c r="A53292" s="9"/>
    </row>
    <row r="53293">
      <c r="A53293" s="9"/>
    </row>
    <row r="53294">
      <c r="A53294" s="9"/>
    </row>
    <row r="53295">
      <c r="A53295" s="9"/>
    </row>
    <row r="53296">
      <c r="A53296" s="9"/>
    </row>
    <row r="53297">
      <c r="A53297" s="9"/>
    </row>
    <row r="53298">
      <c r="A53298" s="9"/>
    </row>
    <row r="53299">
      <c r="A53299" s="9"/>
    </row>
    <row r="53300">
      <c r="A53300" s="9"/>
    </row>
    <row r="53301">
      <c r="A53301" s="9"/>
    </row>
    <row r="53302">
      <c r="A53302" s="9"/>
    </row>
    <row r="53303">
      <c r="A53303" s="9"/>
    </row>
    <row r="53304">
      <c r="A53304" s="9"/>
    </row>
    <row r="53305">
      <c r="A53305" s="9"/>
    </row>
    <row r="53306">
      <c r="A53306" s="9"/>
    </row>
    <row r="53307">
      <c r="A53307" s="9"/>
    </row>
    <row r="53308">
      <c r="A53308" s="9"/>
    </row>
    <row r="53309">
      <c r="A53309" s="9"/>
    </row>
    <row r="53310">
      <c r="A53310" s="9"/>
    </row>
    <row r="53311">
      <c r="A53311" s="9"/>
    </row>
    <row r="53312">
      <c r="A53312" s="9"/>
    </row>
    <row r="53313">
      <c r="A53313" s="9"/>
    </row>
    <row r="53314">
      <c r="A53314" s="9"/>
    </row>
    <row r="53315">
      <c r="A53315" s="9"/>
    </row>
    <row r="53316">
      <c r="A53316" s="9"/>
    </row>
    <row r="53317">
      <c r="A53317" s="9"/>
    </row>
    <row r="53318">
      <c r="A53318" s="9"/>
    </row>
    <row r="53319">
      <c r="A53319" s="9"/>
    </row>
    <row r="53320">
      <c r="A53320" s="9"/>
    </row>
    <row r="53321">
      <c r="A53321" s="9"/>
    </row>
    <row r="53322">
      <c r="A53322" s="9"/>
    </row>
    <row r="53323">
      <c r="A53323" s="9"/>
    </row>
    <row r="53324">
      <c r="A53324" s="9"/>
    </row>
    <row r="53325">
      <c r="A53325" s="9"/>
    </row>
    <row r="53326">
      <c r="A53326" s="9"/>
    </row>
    <row r="53327">
      <c r="A53327" s="9"/>
    </row>
    <row r="53328">
      <c r="A53328" s="9"/>
    </row>
    <row r="53329">
      <c r="A53329" s="9"/>
    </row>
    <row r="53330">
      <c r="A53330" s="9"/>
    </row>
    <row r="53331">
      <c r="A53331" s="9"/>
    </row>
    <row r="53332">
      <c r="A53332" s="9"/>
    </row>
    <row r="53333">
      <c r="A53333" s="9"/>
    </row>
    <row r="53334">
      <c r="A53334" s="9"/>
    </row>
    <row r="53335">
      <c r="A53335" s="9"/>
    </row>
    <row r="53336">
      <c r="A53336" s="9"/>
    </row>
    <row r="53337">
      <c r="A53337" s="9"/>
    </row>
    <row r="53338">
      <c r="A53338" s="9"/>
    </row>
    <row r="53339">
      <c r="A53339" s="9"/>
    </row>
    <row r="53340">
      <c r="A53340" s="9"/>
    </row>
    <row r="53341">
      <c r="A53341" s="9"/>
    </row>
    <row r="53342">
      <c r="A53342" s="9"/>
    </row>
    <row r="53343">
      <c r="A53343" s="9"/>
    </row>
    <row r="53344">
      <c r="A53344" s="9"/>
    </row>
    <row r="53345">
      <c r="A53345" s="9"/>
    </row>
    <row r="53346">
      <c r="A53346" s="9"/>
    </row>
    <row r="53347">
      <c r="A53347" s="9"/>
    </row>
    <row r="53348">
      <c r="A53348" s="9"/>
    </row>
    <row r="53349">
      <c r="A53349" s="9"/>
    </row>
    <row r="53350">
      <c r="A53350" s="9"/>
    </row>
    <row r="53351">
      <c r="A53351" s="9"/>
    </row>
    <row r="53352">
      <c r="A53352" s="9"/>
    </row>
    <row r="53353">
      <c r="A53353" s="9"/>
    </row>
    <row r="53354">
      <c r="A53354" s="9"/>
    </row>
    <row r="53355">
      <c r="A53355" s="9"/>
    </row>
    <row r="53356">
      <c r="A53356" s="9"/>
    </row>
    <row r="53357">
      <c r="A53357" s="9"/>
    </row>
    <row r="53358">
      <c r="A53358" s="9"/>
    </row>
    <row r="53359">
      <c r="A53359" s="9"/>
    </row>
    <row r="53360">
      <c r="A53360" s="9"/>
    </row>
    <row r="53361">
      <c r="A53361" s="9"/>
    </row>
    <row r="53362">
      <c r="A53362" s="9"/>
    </row>
    <row r="53363">
      <c r="A53363" s="9"/>
    </row>
    <row r="53364">
      <c r="A53364" s="9"/>
    </row>
    <row r="53365">
      <c r="A53365" s="9"/>
    </row>
    <row r="53366">
      <c r="A53366" s="9"/>
    </row>
    <row r="53367">
      <c r="A53367" s="9"/>
    </row>
    <row r="53368">
      <c r="A53368" s="9"/>
    </row>
    <row r="53369">
      <c r="A53369" s="9"/>
    </row>
    <row r="53370">
      <c r="A53370" s="9"/>
    </row>
    <row r="53371">
      <c r="A53371" s="9"/>
    </row>
    <row r="53372">
      <c r="A53372" s="9"/>
    </row>
    <row r="53373">
      <c r="A53373" s="9"/>
    </row>
    <row r="53374">
      <c r="A53374" s="9"/>
    </row>
    <row r="53375">
      <c r="A53375" s="9"/>
    </row>
    <row r="53376">
      <c r="A53376" s="9"/>
    </row>
    <row r="53377">
      <c r="A53377" s="9"/>
    </row>
    <row r="53378">
      <c r="A53378" s="9"/>
    </row>
    <row r="53379">
      <c r="A53379" s="9"/>
    </row>
    <row r="53380">
      <c r="A53380" s="9"/>
    </row>
    <row r="53381">
      <c r="A53381" s="9"/>
    </row>
    <row r="53382">
      <c r="A53382" s="9"/>
    </row>
    <row r="53383">
      <c r="A53383" s="9"/>
    </row>
    <row r="53384">
      <c r="A53384" s="9"/>
    </row>
    <row r="53385">
      <c r="A53385" s="9"/>
    </row>
    <row r="53386">
      <c r="A53386" s="9"/>
    </row>
    <row r="53387">
      <c r="A53387" s="9"/>
    </row>
    <row r="53388">
      <c r="A53388" s="9"/>
    </row>
    <row r="53389">
      <c r="A53389" s="9"/>
    </row>
    <row r="53390">
      <c r="A53390" s="9"/>
    </row>
    <row r="53391">
      <c r="A53391" s="9"/>
    </row>
    <row r="53392">
      <c r="A53392" s="9"/>
    </row>
    <row r="53393">
      <c r="A53393" s="9"/>
    </row>
    <row r="53394">
      <c r="A53394" s="9"/>
    </row>
    <row r="53395">
      <c r="A53395" s="9"/>
    </row>
    <row r="53396">
      <c r="A53396" s="9"/>
    </row>
    <row r="53397">
      <c r="A53397" s="9"/>
    </row>
    <row r="53398">
      <c r="A53398" s="9"/>
    </row>
    <row r="53399">
      <c r="A53399" s="9"/>
    </row>
    <row r="53400">
      <c r="A53400" s="9"/>
    </row>
    <row r="53401">
      <c r="A53401" s="9"/>
    </row>
    <row r="53402">
      <c r="A53402" s="9"/>
    </row>
    <row r="53403">
      <c r="A53403" s="9"/>
    </row>
    <row r="53404">
      <c r="A53404" s="9"/>
    </row>
    <row r="53405">
      <c r="A53405" s="9"/>
    </row>
    <row r="53406">
      <c r="A53406" s="9"/>
    </row>
    <row r="53407">
      <c r="A53407" s="9"/>
    </row>
    <row r="53408">
      <c r="A53408" s="9"/>
    </row>
    <row r="53409">
      <c r="A53409" s="9"/>
    </row>
    <row r="53410">
      <c r="A53410" s="9"/>
    </row>
    <row r="53411">
      <c r="A53411" s="9"/>
    </row>
    <row r="53412">
      <c r="A53412" s="9"/>
    </row>
    <row r="53413">
      <c r="A53413" s="9"/>
    </row>
    <row r="53414">
      <c r="A53414" s="9"/>
    </row>
    <row r="53415">
      <c r="A53415" s="9"/>
    </row>
    <row r="53416">
      <c r="A53416" s="9"/>
    </row>
    <row r="53417">
      <c r="A53417" s="9"/>
    </row>
    <row r="53418">
      <c r="A53418" s="9"/>
    </row>
    <row r="53419">
      <c r="A53419" s="9"/>
    </row>
    <row r="53420">
      <c r="A53420" s="9"/>
    </row>
    <row r="53421">
      <c r="A53421" s="9"/>
    </row>
    <row r="53422">
      <c r="A53422" s="9"/>
    </row>
    <row r="53423">
      <c r="A53423" s="9"/>
    </row>
    <row r="53424">
      <c r="A53424" s="9"/>
    </row>
    <row r="53425">
      <c r="A53425" s="9"/>
    </row>
    <row r="53426">
      <c r="A53426" s="9"/>
    </row>
    <row r="53427">
      <c r="A53427" s="9"/>
    </row>
    <row r="53428">
      <c r="A53428" s="9"/>
    </row>
    <row r="53429">
      <c r="A53429" s="9"/>
    </row>
    <row r="53430">
      <c r="A53430" s="9"/>
    </row>
    <row r="53431">
      <c r="A53431" s="9"/>
    </row>
    <row r="53432">
      <c r="A53432" s="9"/>
    </row>
    <row r="53433">
      <c r="A53433" s="9"/>
    </row>
    <row r="53434">
      <c r="A53434" s="9"/>
    </row>
    <row r="53435">
      <c r="A53435" s="9"/>
    </row>
    <row r="53436">
      <c r="A53436" s="9"/>
    </row>
    <row r="53437">
      <c r="A53437" s="9"/>
    </row>
    <row r="53438">
      <c r="A53438" s="9"/>
    </row>
    <row r="53439">
      <c r="A53439" s="9"/>
    </row>
    <row r="53440">
      <c r="A53440" s="9"/>
    </row>
    <row r="53441">
      <c r="A53441" s="9"/>
    </row>
    <row r="53442">
      <c r="A53442" s="9"/>
    </row>
    <row r="53443">
      <c r="A53443" s="9"/>
    </row>
    <row r="53444">
      <c r="A53444" s="9"/>
    </row>
    <row r="53445">
      <c r="A53445" s="9"/>
    </row>
    <row r="53446">
      <c r="A53446" s="9"/>
    </row>
    <row r="53447">
      <c r="A53447" s="9"/>
    </row>
    <row r="53448">
      <c r="A53448" s="9"/>
    </row>
    <row r="53449">
      <c r="A53449" s="9"/>
    </row>
    <row r="53450">
      <c r="A53450" s="9"/>
    </row>
    <row r="53451">
      <c r="A53451" s="9"/>
    </row>
    <row r="53452">
      <c r="A53452" s="9"/>
    </row>
    <row r="53453">
      <c r="A53453" s="9"/>
    </row>
    <row r="53454">
      <c r="A53454" s="9"/>
    </row>
    <row r="53455">
      <c r="A53455" s="9"/>
    </row>
    <row r="53456">
      <c r="A53456" s="9"/>
    </row>
    <row r="53457">
      <c r="A53457" s="9"/>
    </row>
    <row r="53458">
      <c r="A53458" s="9"/>
    </row>
    <row r="53459">
      <c r="A53459" s="9"/>
    </row>
    <row r="53460">
      <c r="A53460" s="9"/>
    </row>
    <row r="53461">
      <c r="A53461" s="9"/>
    </row>
    <row r="53462">
      <c r="A53462" s="9"/>
    </row>
    <row r="53463">
      <c r="A53463" s="9"/>
    </row>
    <row r="53464">
      <c r="A53464" s="9"/>
    </row>
    <row r="53465">
      <c r="A53465" s="9"/>
    </row>
    <row r="53466">
      <c r="A53466" s="9"/>
    </row>
    <row r="53467">
      <c r="A53467" s="9"/>
    </row>
    <row r="53468">
      <c r="A53468" s="9"/>
    </row>
    <row r="53469">
      <c r="A53469" s="9"/>
    </row>
    <row r="53470">
      <c r="A53470" s="9"/>
    </row>
    <row r="53471">
      <c r="A53471" s="9"/>
    </row>
    <row r="53472">
      <c r="A53472" s="9"/>
    </row>
    <row r="53473">
      <c r="A53473" s="9"/>
    </row>
    <row r="53474">
      <c r="A53474" s="9"/>
    </row>
    <row r="53475">
      <c r="A53475" s="9"/>
    </row>
    <row r="53476">
      <c r="A53476" s="9"/>
    </row>
    <row r="53477">
      <c r="A53477" s="9"/>
    </row>
    <row r="53478">
      <c r="A53478" s="9"/>
    </row>
    <row r="53479">
      <c r="A53479" s="9"/>
    </row>
    <row r="53480">
      <c r="A53480" s="9"/>
    </row>
    <row r="53481">
      <c r="A53481" s="9"/>
    </row>
    <row r="53482">
      <c r="A53482" s="9"/>
    </row>
    <row r="53483">
      <c r="A53483" s="9"/>
    </row>
    <row r="53484">
      <c r="A53484" s="9"/>
    </row>
    <row r="53485">
      <c r="A53485" s="9"/>
    </row>
    <row r="53486">
      <c r="A53486" s="9"/>
    </row>
    <row r="53487">
      <c r="A53487" s="9"/>
    </row>
    <row r="53488">
      <c r="A53488" s="9"/>
    </row>
    <row r="53489">
      <c r="A53489" s="9"/>
    </row>
    <row r="53490">
      <c r="A53490" s="9"/>
    </row>
    <row r="53491">
      <c r="A53491" s="9"/>
    </row>
    <row r="53492">
      <c r="A53492" s="9"/>
    </row>
    <row r="53493">
      <c r="A53493" s="9"/>
    </row>
    <row r="53494">
      <c r="A53494" s="9"/>
    </row>
    <row r="53495">
      <c r="A53495" s="9"/>
    </row>
    <row r="53496">
      <c r="A53496" s="9"/>
    </row>
    <row r="53497">
      <c r="A53497" s="9"/>
    </row>
    <row r="53498">
      <c r="A53498" s="9"/>
    </row>
    <row r="53499">
      <c r="A53499" s="9"/>
    </row>
    <row r="53500">
      <c r="A53500" s="9"/>
    </row>
    <row r="53501">
      <c r="A53501" s="9"/>
    </row>
    <row r="53502">
      <c r="A53502" s="9"/>
    </row>
    <row r="53503">
      <c r="A53503" s="9"/>
    </row>
    <row r="53504">
      <c r="A53504" s="9"/>
    </row>
    <row r="53505">
      <c r="A53505" s="9"/>
    </row>
    <row r="53506">
      <c r="A53506" s="9"/>
    </row>
    <row r="53507">
      <c r="A53507" s="9"/>
    </row>
    <row r="53508">
      <c r="A53508" s="9"/>
    </row>
    <row r="53509">
      <c r="A53509" s="9"/>
    </row>
    <row r="53510">
      <c r="A53510" s="9"/>
    </row>
    <row r="53511">
      <c r="A53511" s="9"/>
    </row>
    <row r="53512">
      <c r="A53512" s="9"/>
    </row>
    <row r="53513">
      <c r="A53513" s="9"/>
    </row>
    <row r="53514">
      <c r="A53514" s="9"/>
    </row>
    <row r="53515">
      <c r="A53515" s="9"/>
    </row>
    <row r="53516">
      <c r="A53516" s="9"/>
    </row>
    <row r="53517">
      <c r="A53517" s="9"/>
    </row>
    <row r="53518">
      <c r="A53518" s="9"/>
    </row>
    <row r="53519">
      <c r="A53519" s="9"/>
    </row>
    <row r="53520">
      <c r="A53520" s="9"/>
    </row>
    <row r="53521">
      <c r="A53521" s="9"/>
    </row>
    <row r="53522">
      <c r="A53522" s="9"/>
    </row>
    <row r="53523">
      <c r="A53523" s="9"/>
    </row>
    <row r="53524">
      <c r="A53524" s="9"/>
    </row>
    <row r="53525">
      <c r="A53525" s="9"/>
    </row>
    <row r="53526">
      <c r="A53526" s="9"/>
    </row>
    <row r="53527">
      <c r="A53527" s="9"/>
    </row>
    <row r="53528">
      <c r="A53528" s="9"/>
    </row>
    <row r="53529">
      <c r="A53529" s="9"/>
    </row>
    <row r="53530">
      <c r="A53530" s="9"/>
    </row>
    <row r="53531">
      <c r="A53531" s="9"/>
    </row>
    <row r="53532">
      <c r="A53532" s="9"/>
    </row>
    <row r="53533">
      <c r="A53533" s="9"/>
    </row>
    <row r="53534">
      <c r="A53534" s="9"/>
    </row>
    <row r="53535">
      <c r="A53535" s="9"/>
    </row>
    <row r="53536">
      <c r="A53536" s="9"/>
    </row>
    <row r="53537">
      <c r="A53537" s="9"/>
    </row>
    <row r="53538">
      <c r="A53538" s="9"/>
    </row>
    <row r="53539">
      <c r="A53539" s="9"/>
    </row>
    <row r="53540">
      <c r="A53540" s="9"/>
    </row>
    <row r="53541">
      <c r="A53541" s="9"/>
    </row>
    <row r="53542">
      <c r="A53542" s="9"/>
    </row>
    <row r="53543">
      <c r="A53543" s="9"/>
    </row>
    <row r="53544">
      <c r="A53544" s="9"/>
    </row>
    <row r="53545">
      <c r="A53545" s="9"/>
    </row>
    <row r="53546">
      <c r="A53546" s="9"/>
    </row>
    <row r="53547">
      <c r="A53547" s="9"/>
    </row>
    <row r="53548">
      <c r="A53548" s="9"/>
    </row>
    <row r="53549">
      <c r="A53549" s="9"/>
    </row>
    <row r="53550">
      <c r="A53550" s="9"/>
    </row>
    <row r="53551">
      <c r="A53551" s="9"/>
    </row>
    <row r="53552">
      <c r="A53552" s="9"/>
    </row>
    <row r="53553">
      <c r="A53553" s="9"/>
    </row>
    <row r="53554">
      <c r="A53554" s="9"/>
    </row>
    <row r="53555">
      <c r="A53555" s="9"/>
    </row>
    <row r="53556">
      <c r="A53556" s="9"/>
    </row>
    <row r="53557">
      <c r="A53557" s="9"/>
    </row>
    <row r="53558">
      <c r="A53558" s="9"/>
    </row>
    <row r="53559">
      <c r="A53559" s="9"/>
    </row>
    <row r="53560">
      <c r="A53560" s="9"/>
    </row>
    <row r="53561">
      <c r="A53561" s="9"/>
    </row>
    <row r="53562">
      <c r="A53562" s="9"/>
    </row>
    <row r="53563">
      <c r="A53563" s="9"/>
    </row>
    <row r="53564">
      <c r="A53564" s="9"/>
    </row>
    <row r="53565">
      <c r="A53565" s="9"/>
    </row>
    <row r="53566">
      <c r="A53566" s="9"/>
    </row>
    <row r="53567">
      <c r="A53567" s="9"/>
    </row>
    <row r="53568">
      <c r="A53568" s="9"/>
    </row>
    <row r="53569">
      <c r="A53569" s="9"/>
    </row>
    <row r="53570">
      <c r="A53570" s="9"/>
    </row>
    <row r="53571">
      <c r="A53571" s="9"/>
    </row>
    <row r="53572">
      <c r="A53572" s="9"/>
    </row>
    <row r="53573">
      <c r="A53573" s="9"/>
    </row>
    <row r="53574">
      <c r="A53574" s="9"/>
    </row>
    <row r="53575">
      <c r="A53575" s="9"/>
    </row>
    <row r="53576">
      <c r="A53576" s="9"/>
    </row>
    <row r="53577">
      <c r="A53577" s="9"/>
    </row>
    <row r="53578">
      <c r="A53578" s="9"/>
    </row>
    <row r="53579">
      <c r="A53579" s="9"/>
    </row>
    <row r="53580">
      <c r="A53580" s="9"/>
    </row>
    <row r="53581">
      <c r="A53581" s="9"/>
    </row>
    <row r="53582">
      <c r="A53582" s="9"/>
    </row>
    <row r="53583">
      <c r="A53583" s="9"/>
    </row>
    <row r="53584">
      <c r="A53584" s="9"/>
    </row>
    <row r="53585">
      <c r="A53585" s="9"/>
    </row>
    <row r="53586">
      <c r="A53586" s="9"/>
    </row>
    <row r="53587">
      <c r="A53587" s="9"/>
    </row>
    <row r="53588">
      <c r="A53588" s="9"/>
    </row>
    <row r="53589">
      <c r="A53589" s="9"/>
    </row>
    <row r="53590">
      <c r="A53590" s="9"/>
    </row>
    <row r="53591">
      <c r="A53591" s="9"/>
    </row>
    <row r="53592">
      <c r="A53592" s="9"/>
    </row>
    <row r="53593">
      <c r="A53593" s="9"/>
    </row>
    <row r="53594">
      <c r="A53594" s="9"/>
    </row>
    <row r="53595">
      <c r="A53595" s="9"/>
    </row>
    <row r="53596">
      <c r="A53596" s="9"/>
    </row>
    <row r="53597">
      <c r="A53597" s="9"/>
    </row>
    <row r="53598">
      <c r="A53598" s="9"/>
    </row>
    <row r="53599">
      <c r="A53599" s="9"/>
    </row>
    <row r="53600">
      <c r="A53600" s="9"/>
    </row>
    <row r="53601">
      <c r="A53601" s="9"/>
    </row>
    <row r="53602">
      <c r="A53602" s="9"/>
    </row>
    <row r="53603">
      <c r="A53603" s="9"/>
    </row>
    <row r="53604">
      <c r="A53604" s="9"/>
    </row>
    <row r="53605">
      <c r="A53605" s="9"/>
    </row>
    <row r="53606">
      <c r="A53606" s="9"/>
    </row>
    <row r="53607">
      <c r="A53607" s="9"/>
    </row>
    <row r="53608">
      <c r="A53608" s="9"/>
    </row>
    <row r="53609">
      <c r="A53609" s="9"/>
    </row>
    <row r="53610">
      <c r="A53610" s="9"/>
    </row>
    <row r="53611">
      <c r="A53611" s="9"/>
    </row>
    <row r="53612">
      <c r="A53612" s="9"/>
    </row>
    <row r="53613">
      <c r="A53613" s="9"/>
    </row>
    <row r="53614">
      <c r="A53614" s="9"/>
    </row>
    <row r="53615">
      <c r="A53615" s="9"/>
    </row>
    <row r="53616">
      <c r="A53616" s="9"/>
    </row>
    <row r="53617">
      <c r="A53617" s="9"/>
    </row>
    <row r="53618">
      <c r="A53618" s="9"/>
    </row>
    <row r="53619">
      <c r="A53619" s="9"/>
    </row>
    <row r="53620">
      <c r="A53620" s="9"/>
    </row>
    <row r="53621">
      <c r="A53621" s="9"/>
    </row>
    <row r="53622">
      <c r="A53622" s="9"/>
    </row>
    <row r="53623">
      <c r="A53623" s="9"/>
    </row>
    <row r="53624">
      <c r="A53624" s="9"/>
    </row>
    <row r="53625">
      <c r="A53625" s="9"/>
    </row>
    <row r="53626">
      <c r="A53626" s="9"/>
    </row>
    <row r="53627">
      <c r="A53627" s="9"/>
    </row>
    <row r="53628">
      <c r="A53628" s="9"/>
    </row>
    <row r="53629">
      <c r="A53629" s="9"/>
    </row>
    <row r="53630">
      <c r="A53630" s="9"/>
    </row>
    <row r="53631">
      <c r="A53631" s="9"/>
    </row>
    <row r="53632">
      <c r="A53632" s="9"/>
    </row>
    <row r="53633">
      <c r="A53633" s="9"/>
    </row>
    <row r="53634">
      <c r="A53634" s="9"/>
    </row>
    <row r="53635">
      <c r="A53635" s="9"/>
    </row>
    <row r="53636">
      <c r="A53636" s="9"/>
    </row>
    <row r="53637">
      <c r="A53637" s="9"/>
    </row>
    <row r="53638">
      <c r="A53638" s="9"/>
    </row>
    <row r="53639">
      <c r="A53639" s="9"/>
    </row>
    <row r="53640">
      <c r="A53640" s="9"/>
    </row>
    <row r="53641">
      <c r="A53641" s="9"/>
    </row>
    <row r="53642">
      <c r="A53642" s="9"/>
    </row>
    <row r="53643">
      <c r="A53643" s="9"/>
    </row>
    <row r="53644">
      <c r="A53644" s="9"/>
    </row>
    <row r="53645">
      <c r="A53645" s="9"/>
    </row>
    <row r="53646">
      <c r="A53646" s="9"/>
    </row>
    <row r="53647">
      <c r="A53647" s="9"/>
    </row>
    <row r="53648">
      <c r="A53648" s="9"/>
    </row>
    <row r="53649">
      <c r="A53649" s="9"/>
    </row>
    <row r="53650">
      <c r="A53650" s="9"/>
    </row>
    <row r="53651">
      <c r="A53651" s="9"/>
    </row>
    <row r="53652">
      <c r="A53652" s="9"/>
    </row>
    <row r="53653">
      <c r="A53653" s="9"/>
    </row>
    <row r="53654">
      <c r="A53654" s="9"/>
    </row>
    <row r="53655">
      <c r="A53655" s="9"/>
    </row>
    <row r="53656">
      <c r="A53656" s="9"/>
    </row>
    <row r="53657">
      <c r="A53657" s="9"/>
    </row>
    <row r="53658">
      <c r="A53658" s="9"/>
    </row>
    <row r="53659">
      <c r="A53659" s="9"/>
    </row>
    <row r="53660">
      <c r="A53660" s="9"/>
    </row>
    <row r="53661">
      <c r="A53661" s="9"/>
    </row>
    <row r="53662">
      <c r="A53662" s="9"/>
    </row>
    <row r="53663">
      <c r="A53663" s="9"/>
    </row>
    <row r="53664">
      <c r="A53664" s="9"/>
    </row>
    <row r="53665">
      <c r="A53665" s="9"/>
    </row>
    <row r="53666">
      <c r="A53666" s="9"/>
    </row>
    <row r="53667">
      <c r="A53667" s="9"/>
    </row>
    <row r="53668">
      <c r="A53668" s="9"/>
    </row>
    <row r="53669">
      <c r="A53669" s="9"/>
    </row>
    <row r="53670">
      <c r="A53670" s="9"/>
    </row>
    <row r="53671">
      <c r="A53671" s="9"/>
    </row>
    <row r="53672">
      <c r="A53672" s="9"/>
    </row>
    <row r="53673">
      <c r="A53673" s="9"/>
    </row>
    <row r="53674">
      <c r="A53674" s="9"/>
    </row>
    <row r="53675">
      <c r="A53675" s="9"/>
    </row>
    <row r="53676">
      <c r="A53676" s="9"/>
    </row>
    <row r="53677">
      <c r="A53677" s="9"/>
    </row>
    <row r="53678">
      <c r="A53678" s="9"/>
    </row>
    <row r="53679">
      <c r="A53679" s="9"/>
    </row>
    <row r="53680">
      <c r="A53680" s="9"/>
    </row>
    <row r="53681">
      <c r="A53681" s="9"/>
    </row>
    <row r="53682">
      <c r="A53682" s="9"/>
    </row>
    <row r="53683">
      <c r="A53683" s="9"/>
    </row>
    <row r="53684">
      <c r="A53684" s="9"/>
    </row>
    <row r="53685">
      <c r="A53685" s="9"/>
    </row>
    <row r="53686">
      <c r="A53686" s="9"/>
    </row>
    <row r="53687">
      <c r="A53687" s="9"/>
    </row>
    <row r="53688">
      <c r="A53688" s="9"/>
    </row>
    <row r="53689">
      <c r="A53689" s="9"/>
    </row>
    <row r="53690">
      <c r="A53690" s="9"/>
    </row>
    <row r="53691">
      <c r="A53691" s="9"/>
    </row>
    <row r="53692">
      <c r="A53692" s="9"/>
    </row>
    <row r="53693">
      <c r="A53693" s="9"/>
    </row>
    <row r="53694">
      <c r="A53694" s="9"/>
    </row>
    <row r="53695">
      <c r="A53695" s="9"/>
    </row>
    <row r="53696">
      <c r="A53696" s="9"/>
    </row>
    <row r="53697">
      <c r="A53697" s="9"/>
    </row>
    <row r="53698">
      <c r="A53698" s="9"/>
    </row>
    <row r="53699">
      <c r="A53699" s="9"/>
    </row>
    <row r="53700">
      <c r="A53700" s="9"/>
    </row>
    <row r="53701">
      <c r="A53701" s="9"/>
    </row>
    <row r="53702">
      <c r="A53702" s="9"/>
    </row>
    <row r="53703">
      <c r="A53703" s="9"/>
    </row>
    <row r="53704">
      <c r="A53704" s="9"/>
    </row>
    <row r="53705">
      <c r="A53705" s="9"/>
    </row>
    <row r="53706">
      <c r="A53706" s="9"/>
    </row>
    <row r="53707">
      <c r="A53707" s="9"/>
    </row>
    <row r="53708">
      <c r="A53708" s="9"/>
    </row>
    <row r="53709">
      <c r="A53709" s="9"/>
    </row>
    <row r="53710">
      <c r="A53710" s="9"/>
    </row>
    <row r="53711">
      <c r="A53711" s="9"/>
    </row>
    <row r="53712">
      <c r="A53712" s="9"/>
    </row>
    <row r="53713">
      <c r="A53713" s="9"/>
    </row>
    <row r="53714">
      <c r="A53714" s="9"/>
    </row>
    <row r="53715">
      <c r="A53715" s="9"/>
    </row>
    <row r="53716">
      <c r="A53716" s="9"/>
    </row>
    <row r="53717">
      <c r="A53717" s="9"/>
    </row>
    <row r="53718">
      <c r="A53718" s="9"/>
    </row>
    <row r="53719">
      <c r="A53719" s="9"/>
    </row>
    <row r="53720">
      <c r="A53720" s="9"/>
    </row>
    <row r="53721">
      <c r="A53721" s="9"/>
    </row>
    <row r="53722">
      <c r="A53722" s="9"/>
    </row>
    <row r="53723">
      <c r="A53723" s="9"/>
    </row>
    <row r="53724">
      <c r="A53724" s="9"/>
    </row>
    <row r="53725">
      <c r="A53725" s="9"/>
    </row>
    <row r="53726">
      <c r="A53726" s="9"/>
    </row>
    <row r="53727">
      <c r="A53727" s="9"/>
    </row>
    <row r="53728">
      <c r="A53728" s="9"/>
    </row>
    <row r="53729">
      <c r="A53729" s="9"/>
    </row>
    <row r="53730">
      <c r="A53730" s="9"/>
    </row>
    <row r="53731">
      <c r="A53731" s="9"/>
    </row>
    <row r="53732">
      <c r="A53732" s="9"/>
    </row>
    <row r="53733">
      <c r="A53733" s="9"/>
    </row>
    <row r="53734">
      <c r="A53734" s="9"/>
    </row>
    <row r="53735">
      <c r="A53735" s="9"/>
    </row>
    <row r="53736">
      <c r="A53736" s="9"/>
    </row>
    <row r="53737">
      <c r="A53737" s="9"/>
    </row>
    <row r="53738">
      <c r="A53738" s="9"/>
    </row>
    <row r="53739">
      <c r="A53739" s="9"/>
    </row>
    <row r="53740">
      <c r="A53740" s="9"/>
    </row>
    <row r="53741">
      <c r="A53741" s="9"/>
    </row>
    <row r="53742">
      <c r="A53742" s="9"/>
    </row>
    <row r="53743">
      <c r="A53743" s="9"/>
    </row>
    <row r="53744">
      <c r="A53744" s="9"/>
    </row>
    <row r="53745">
      <c r="A53745" s="9"/>
    </row>
    <row r="53746">
      <c r="A53746" s="9"/>
    </row>
    <row r="53747">
      <c r="A53747" s="9"/>
    </row>
    <row r="53748">
      <c r="A53748" s="9"/>
    </row>
    <row r="53749">
      <c r="A53749" s="9"/>
    </row>
    <row r="53750">
      <c r="A53750" s="9"/>
    </row>
    <row r="53751">
      <c r="A53751" s="9"/>
    </row>
    <row r="53752">
      <c r="A53752" s="9"/>
    </row>
    <row r="53753">
      <c r="A53753" s="9"/>
    </row>
    <row r="53754">
      <c r="A53754" s="9"/>
    </row>
    <row r="53755">
      <c r="A53755" s="9"/>
    </row>
    <row r="53756">
      <c r="A53756" s="9"/>
    </row>
    <row r="53757">
      <c r="A53757" s="9"/>
    </row>
    <row r="53758">
      <c r="A53758" s="9"/>
    </row>
    <row r="53759">
      <c r="A53759" s="9"/>
    </row>
    <row r="53760">
      <c r="A53760" s="9"/>
    </row>
    <row r="53761">
      <c r="A53761" s="9"/>
    </row>
    <row r="53762">
      <c r="A53762" s="9"/>
    </row>
    <row r="53763">
      <c r="A53763" s="9"/>
    </row>
    <row r="53764">
      <c r="A53764" s="9"/>
    </row>
    <row r="53765">
      <c r="A53765" s="9"/>
    </row>
    <row r="53766">
      <c r="A53766" s="9"/>
    </row>
    <row r="53767">
      <c r="A53767" s="9"/>
    </row>
    <row r="53768">
      <c r="A53768" s="9"/>
    </row>
    <row r="53769">
      <c r="A53769" s="9"/>
    </row>
    <row r="53770">
      <c r="A53770" s="9"/>
    </row>
    <row r="53771">
      <c r="A53771" s="9"/>
    </row>
    <row r="53772">
      <c r="A53772" s="9"/>
    </row>
    <row r="53773">
      <c r="A53773" s="9"/>
    </row>
    <row r="53774">
      <c r="A53774" s="9"/>
    </row>
    <row r="53775">
      <c r="A53775" s="9"/>
    </row>
    <row r="53776">
      <c r="A53776" s="9"/>
    </row>
    <row r="53777">
      <c r="A53777" s="9"/>
    </row>
    <row r="53778">
      <c r="A53778" s="9"/>
    </row>
    <row r="53779">
      <c r="A53779" s="9"/>
    </row>
    <row r="53780">
      <c r="A53780" s="9"/>
    </row>
    <row r="53781">
      <c r="A53781" s="9"/>
    </row>
    <row r="53782">
      <c r="A53782" s="9"/>
    </row>
    <row r="53783">
      <c r="A53783" s="9"/>
    </row>
    <row r="53784">
      <c r="A53784" s="9"/>
    </row>
    <row r="53785">
      <c r="A53785" s="9"/>
    </row>
    <row r="53786">
      <c r="A53786" s="9"/>
    </row>
    <row r="53787">
      <c r="A53787" s="9"/>
    </row>
    <row r="53788">
      <c r="A53788" s="9"/>
    </row>
    <row r="53789">
      <c r="A53789" s="9"/>
    </row>
    <row r="53790">
      <c r="A53790" s="9"/>
    </row>
    <row r="53791">
      <c r="A53791" s="9"/>
    </row>
    <row r="53792">
      <c r="A53792" s="9"/>
    </row>
    <row r="53793">
      <c r="A53793" s="9"/>
    </row>
    <row r="53794">
      <c r="A53794" s="9"/>
    </row>
    <row r="53795">
      <c r="A53795" s="9"/>
    </row>
    <row r="53796">
      <c r="A53796" s="9"/>
    </row>
    <row r="53797">
      <c r="A53797" s="9"/>
    </row>
    <row r="53798">
      <c r="A53798" s="9"/>
    </row>
    <row r="53799">
      <c r="A53799" s="9"/>
    </row>
    <row r="53800">
      <c r="A53800" s="9"/>
    </row>
    <row r="53801">
      <c r="A53801" s="9"/>
    </row>
    <row r="53802">
      <c r="A53802" s="9"/>
    </row>
    <row r="53803">
      <c r="A53803" s="9"/>
    </row>
    <row r="53804">
      <c r="A53804" s="9"/>
    </row>
    <row r="53805">
      <c r="A53805" s="9"/>
    </row>
    <row r="53806">
      <c r="A53806" s="9"/>
    </row>
    <row r="53807">
      <c r="A53807" s="9"/>
    </row>
    <row r="53808">
      <c r="A53808" s="9"/>
    </row>
    <row r="53809">
      <c r="A53809" s="9"/>
    </row>
    <row r="53810">
      <c r="A53810" s="9"/>
    </row>
    <row r="53811">
      <c r="A53811" s="9"/>
    </row>
    <row r="53812">
      <c r="A53812" s="9"/>
    </row>
    <row r="53813">
      <c r="A53813" s="9"/>
    </row>
    <row r="53814">
      <c r="A53814" s="9"/>
    </row>
    <row r="53815">
      <c r="A53815" s="9"/>
    </row>
    <row r="53816">
      <c r="A53816" s="9"/>
    </row>
    <row r="53817">
      <c r="A53817" s="9"/>
    </row>
    <row r="53818">
      <c r="A53818" s="9"/>
    </row>
    <row r="53819">
      <c r="A53819" s="9"/>
    </row>
    <row r="53820">
      <c r="A53820" s="9"/>
    </row>
    <row r="53821">
      <c r="A53821" s="9"/>
    </row>
    <row r="53822">
      <c r="A53822" s="9"/>
    </row>
    <row r="53823">
      <c r="A53823" s="9"/>
    </row>
    <row r="53824">
      <c r="A53824" s="9"/>
    </row>
    <row r="53825">
      <c r="A53825" s="9"/>
    </row>
    <row r="53826">
      <c r="A53826" s="9"/>
    </row>
    <row r="53827">
      <c r="A53827" s="9"/>
    </row>
    <row r="53828">
      <c r="A53828" s="9"/>
    </row>
    <row r="53829">
      <c r="A53829" s="9"/>
    </row>
    <row r="53830">
      <c r="A53830" s="9"/>
    </row>
    <row r="53831">
      <c r="A53831" s="9"/>
    </row>
    <row r="53832">
      <c r="A53832" s="9"/>
    </row>
    <row r="53833">
      <c r="A53833" s="9"/>
    </row>
    <row r="53834">
      <c r="A53834" s="9"/>
    </row>
    <row r="53835">
      <c r="A53835" s="9"/>
    </row>
    <row r="53836">
      <c r="A53836" s="9"/>
    </row>
    <row r="53837">
      <c r="A53837" s="9"/>
    </row>
    <row r="53838">
      <c r="A53838" s="9"/>
    </row>
    <row r="53839">
      <c r="A53839" s="9"/>
    </row>
    <row r="53840">
      <c r="A53840" s="9"/>
    </row>
    <row r="53841">
      <c r="A53841" s="9"/>
    </row>
    <row r="53842">
      <c r="A53842" s="9"/>
    </row>
    <row r="53843">
      <c r="A53843" s="9"/>
    </row>
    <row r="53844">
      <c r="A53844" s="9"/>
    </row>
    <row r="53845">
      <c r="A53845" s="9"/>
    </row>
    <row r="53846">
      <c r="A53846" s="9"/>
    </row>
    <row r="53847">
      <c r="A53847" s="9"/>
    </row>
    <row r="53848">
      <c r="A53848" s="9"/>
    </row>
    <row r="53849">
      <c r="A53849" s="9"/>
    </row>
    <row r="53850">
      <c r="A53850" s="9"/>
    </row>
    <row r="53851">
      <c r="A53851" s="9"/>
    </row>
    <row r="53852">
      <c r="A53852" s="9"/>
    </row>
    <row r="53853">
      <c r="A53853" s="9"/>
    </row>
    <row r="53854">
      <c r="A53854" s="9"/>
    </row>
    <row r="53855">
      <c r="A53855" s="9"/>
    </row>
    <row r="53856">
      <c r="A53856" s="9"/>
    </row>
    <row r="53857">
      <c r="A53857" s="9"/>
    </row>
    <row r="53858">
      <c r="A53858" s="9"/>
    </row>
    <row r="53859">
      <c r="A53859" s="9"/>
    </row>
    <row r="53860">
      <c r="A53860" s="9"/>
    </row>
    <row r="53861">
      <c r="A53861" s="9"/>
    </row>
    <row r="53862">
      <c r="A53862" s="9"/>
    </row>
    <row r="53863">
      <c r="A53863" s="9"/>
    </row>
    <row r="53864">
      <c r="A53864" s="9"/>
    </row>
    <row r="53865">
      <c r="A53865" s="9"/>
    </row>
    <row r="53866">
      <c r="A53866" s="9"/>
    </row>
    <row r="53867">
      <c r="A53867" s="9"/>
    </row>
    <row r="53868">
      <c r="A53868" s="9"/>
    </row>
    <row r="53869">
      <c r="A53869" s="9"/>
    </row>
    <row r="53870">
      <c r="A53870" s="9"/>
    </row>
    <row r="53871">
      <c r="A53871" s="9"/>
    </row>
    <row r="53872">
      <c r="A53872" s="9"/>
    </row>
    <row r="53873">
      <c r="A53873" s="9"/>
    </row>
    <row r="53874">
      <c r="A53874" s="9"/>
    </row>
    <row r="53875">
      <c r="A53875" s="9"/>
    </row>
    <row r="53876">
      <c r="A53876" s="9"/>
    </row>
    <row r="53877">
      <c r="A53877" s="9"/>
    </row>
    <row r="53878">
      <c r="A53878" s="9"/>
    </row>
    <row r="53879">
      <c r="A53879" s="9"/>
    </row>
    <row r="53880">
      <c r="A53880" s="9"/>
    </row>
    <row r="53881">
      <c r="A53881" s="9"/>
    </row>
    <row r="53882">
      <c r="A53882" s="9"/>
    </row>
    <row r="53883">
      <c r="A53883" s="9"/>
    </row>
    <row r="53884">
      <c r="A53884" s="9"/>
    </row>
    <row r="53885">
      <c r="A53885" s="9"/>
    </row>
    <row r="53886">
      <c r="A53886" s="9"/>
    </row>
    <row r="53887">
      <c r="A53887" s="9"/>
    </row>
    <row r="53888">
      <c r="A53888" s="9"/>
    </row>
    <row r="53889">
      <c r="A53889" s="9"/>
    </row>
    <row r="53890">
      <c r="A53890" s="9"/>
    </row>
    <row r="53891">
      <c r="A53891" s="9"/>
    </row>
    <row r="53892">
      <c r="A53892" s="9"/>
    </row>
    <row r="53893">
      <c r="A53893" s="9"/>
    </row>
    <row r="53894">
      <c r="A53894" s="9"/>
    </row>
    <row r="53895">
      <c r="A53895" s="9"/>
    </row>
    <row r="53896">
      <c r="A53896" s="9"/>
    </row>
    <row r="53897">
      <c r="A53897" s="9"/>
    </row>
    <row r="53898">
      <c r="A53898" s="9"/>
    </row>
    <row r="53899">
      <c r="A53899" s="9"/>
    </row>
    <row r="53900">
      <c r="A53900" s="9"/>
    </row>
    <row r="53901">
      <c r="A53901" s="9"/>
    </row>
    <row r="53902">
      <c r="A53902" s="9"/>
    </row>
    <row r="53903">
      <c r="A53903" s="9"/>
    </row>
    <row r="53904">
      <c r="A53904" s="9"/>
    </row>
    <row r="53905">
      <c r="A53905" s="9"/>
    </row>
    <row r="53906">
      <c r="A53906" s="9"/>
    </row>
    <row r="53907">
      <c r="A53907" s="9"/>
    </row>
    <row r="53908">
      <c r="A53908" s="9"/>
    </row>
    <row r="53909">
      <c r="A53909" s="9"/>
    </row>
    <row r="53910">
      <c r="A53910" s="9"/>
    </row>
    <row r="53911">
      <c r="A53911" s="9"/>
    </row>
    <row r="53912">
      <c r="A53912" s="9"/>
    </row>
    <row r="53913">
      <c r="A53913" s="9"/>
    </row>
    <row r="53914">
      <c r="A53914" s="9"/>
    </row>
    <row r="53915">
      <c r="A53915" s="9"/>
    </row>
    <row r="53916">
      <c r="A53916" s="9"/>
    </row>
    <row r="53917">
      <c r="A53917" s="9"/>
    </row>
    <row r="53918">
      <c r="A53918" s="9"/>
    </row>
    <row r="53919">
      <c r="A53919" s="9"/>
    </row>
    <row r="53920">
      <c r="A53920" s="9"/>
    </row>
    <row r="53921">
      <c r="A53921" s="9"/>
    </row>
    <row r="53922">
      <c r="A53922" s="9"/>
    </row>
    <row r="53923">
      <c r="A53923" s="9"/>
    </row>
    <row r="53924">
      <c r="A53924" s="9"/>
    </row>
    <row r="53925">
      <c r="A53925" s="9"/>
    </row>
    <row r="53926">
      <c r="A53926" s="9"/>
    </row>
    <row r="53927">
      <c r="A53927" s="9"/>
    </row>
    <row r="53928">
      <c r="A53928" s="9"/>
    </row>
    <row r="53929">
      <c r="A53929" s="9"/>
    </row>
    <row r="53930">
      <c r="A53930" s="9"/>
    </row>
    <row r="53931">
      <c r="A53931" s="9"/>
    </row>
    <row r="53932">
      <c r="A53932" s="9"/>
    </row>
    <row r="53933">
      <c r="A53933" s="9"/>
    </row>
    <row r="53934">
      <c r="A53934" s="9"/>
    </row>
    <row r="53935">
      <c r="A53935" s="9"/>
    </row>
    <row r="53936">
      <c r="A53936" s="9"/>
    </row>
    <row r="53937">
      <c r="A53937" s="9"/>
    </row>
    <row r="53938">
      <c r="A53938" s="9"/>
    </row>
    <row r="53939">
      <c r="A53939" s="9"/>
    </row>
    <row r="53940">
      <c r="A53940" s="9"/>
    </row>
    <row r="53941">
      <c r="A53941" s="9"/>
    </row>
    <row r="53942">
      <c r="A53942" s="9"/>
    </row>
    <row r="53943">
      <c r="A53943" s="9"/>
    </row>
    <row r="53944">
      <c r="A53944" s="9"/>
    </row>
    <row r="53945">
      <c r="A53945" s="9"/>
    </row>
    <row r="53946">
      <c r="A53946" s="9"/>
    </row>
    <row r="53947">
      <c r="A53947" s="9"/>
    </row>
    <row r="53948">
      <c r="A53948" s="9"/>
    </row>
    <row r="53949">
      <c r="A53949" s="9"/>
    </row>
    <row r="53950">
      <c r="A53950" s="9"/>
    </row>
    <row r="53951">
      <c r="A53951" s="9"/>
    </row>
    <row r="53952">
      <c r="A53952" s="9"/>
    </row>
    <row r="53953">
      <c r="A53953" s="9"/>
    </row>
    <row r="53954">
      <c r="A53954" s="9"/>
    </row>
    <row r="53955">
      <c r="A53955" s="9"/>
    </row>
    <row r="53956">
      <c r="A53956" s="9"/>
    </row>
    <row r="53957">
      <c r="A53957" s="9"/>
    </row>
    <row r="53958">
      <c r="A53958" s="9"/>
    </row>
    <row r="53959">
      <c r="A53959" s="9"/>
    </row>
    <row r="53960">
      <c r="A53960" s="9"/>
    </row>
    <row r="53961">
      <c r="A53961" s="9"/>
    </row>
    <row r="53962">
      <c r="A53962" s="9"/>
    </row>
    <row r="53963">
      <c r="A53963" s="9"/>
    </row>
    <row r="53964">
      <c r="A53964" s="9"/>
    </row>
    <row r="53965">
      <c r="A53965" s="9"/>
    </row>
    <row r="53966">
      <c r="A53966" s="9"/>
    </row>
    <row r="53967">
      <c r="A53967" s="9"/>
    </row>
    <row r="53968">
      <c r="A53968" s="9"/>
    </row>
    <row r="53969">
      <c r="A53969" s="9"/>
    </row>
    <row r="53970">
      <c r="A53970" s="9"/>
    </row>
    <row r="53971">
      <c r="A53971" s="9"/>
    </row>
    <row r="53972">
      <c r="A53972" s="9"/>
    </row>
    <row r="53973">
      <c r="A53973" s="9"/>
    </row>
    <row r="53974">
      <c r="A53974" s="9"/>
    </row>
    <row r="53975">
      <c r="A53975" s="9"/>
    </row>
    <row r="53976">
      <c r="A53976" s="9"/>
    </row>
    <row r="53977">
      <c r="A53977" s="9"/>
    </row>
    <row r="53978">
      <c r="A53978" s="9"/>
    </row>
    <row r="53979">
      <c r="A53979" s="9"/>
    </row>
    <row r="53980">
      <c r="A53980" s="9"/>
    </row>
    <row r="53981">
      <c r="A53981" s="9"/>
    </row>
    <row r="53982">
      <c r="A53982" s="9"/>
    </row>
    <row r="53983">
      <c r="A53983" s="9"/>
    </row>
    <row r="53984">
      <c r="A53984" s="9"/>
    </row>
    <row r="53985">
      <c r="A53985" s="9"/>
    </row>
    <row r="53986">
      <c r="A53986" s="9"/>
    </row>
    <row r="53987">
      <c r="A53987" s="9"/>
    </row>
    <row r="53988">
      <c r="A53988" s="9"/>
    </row>
    <row r="53989">
      <c r="A53989" s="9"/>
    </row>
    <row r="53990">
      <c r="A53990" s="9"/>
    </row>
    <row r="53991">
      <c r="A53991" s="9"/>
    </row>
    <row r="53992">
      <c r="A53992" s="9"/>
    </row>
    <row r="53993">
      <c r="A53993" s="9"/>
    </row>
    <row r="53994">
      <c r="A53994" s="9"/>
    </row>
    <row r="53995">
      <c r="A53995" s="9"/>
    </row>
    <row r="53996">
      <c r="A53996" s="9"/>
    </row>
    <row r="53997">
      <c r="A53997" s="9"/>
    </row>
    <row r="53998">
      <c r="A53998" s="9"/>
    </row>
    <row r="53999">
      <c r="A53999" s="9"/>
    </row>
    <row r="54000">
      <c r="A54000" s="9"/>
    </row>
    <row r="54001">
      <c r="A54001" s="9"/>
    </row>
    <row r="54002">
      <c r="A54002" s="9"/>
    </row>
    <row r="54003">
      <c r="A54003" s="9"/>
    </row>
    <row r="54004">
      <c r="A54004" s="9"/>
    </row>
    <row r="54005">
      <c r="A54005" s="9"/>
    </row>
    <row r="54006">
      <c r="A54006" s="9"/>
    </row>
    <row r="54007">
      <c r="A54007" s="9"/>
    </row>
    <row r="54008">
      <c r="A54008" s="9"/>
    </row>
    <row r="54009">
      <c r="A54009" s="9"/>
    </row>
    <row r="54010">
      <c r="A54010" s="9"/>
    </row>
    <row r="54011">
      <c r="A54011" s="9"/>
    </row>
    <row r="54012">
      <c r="A54012" s="9"/>
    </row>
    <row r="54013">
      <c r="A54013" s="9"/>
    </row>
    <row r="54014">
      <c r="A54014" s="9"/>
    </row>
    <row r="54015">
      <c r="A54015" s="9"/>
    </row>
    <row r="54016">
      <c r="A54016" s="9"/>
    </row>
    <row r="54017">
      <c r="A54017" s="9"/>
    </row>
    <row r="54018">
      <c r="A54018" s="9"/>
    </row>
    <row r="54019">
      <c r="A54019" s="9"/>
    </row>
    <row r="54020">
      <c r="A54020" s="9"/>
    </row>
    <row r="54021">
      <c r="A54021" s="9"/>
    </row>
    <row r="54022">
      <c r="A54022" s="9"/>
    </row>
    <row r="54023">
      <c r="A54023" s="9"/>
    </row>
    <row r="54024">
      <c r="A54024" s="9"/>
    </row>
    <row r="54025">
      <c r="A54025" s="9"/>
    </row>
    <row r="54026">
      <c r="A54026" s="9"/>
    </row>
    <row r="54027">
      <c r="A54027" s="9"/>
    </row>
    <row r="54028">
      <c r="A54028" s="9"/>
    </row>
    <row r="54029">
      <c r="A54029" s="9"/>
    </row>
    <row r="54030">
      <c r="A54030" s="9"/>
    </row>
    <row r="54031">
      <c r="A54031" s="9"/>
    </row>
    <row r="54032">
      <c r="A54032" s="9"/>
    </row>
    <row r="54033">
      <c r="A54033" s="9"/>
    </row>
    <row r="54034">
      <c r="A54034" s="9"/>
    </row>
    <row r="54035">
      <c r="A54035" s="9"/>
    </row>
    <row r="54036">
      <c r="A54036" s="9"/>
    </row>
    <row r="54037">
      <c r="A54037" s="9"/>
    </row>
    <row r="54038">
      <c r="A54038" s="9"/>
    </row>
    <row r="54039">
      <c r="A54039" s="9"/>
    </row>
    <row r="54040">
      <c r="A54040" s="9"/>
    </row>
    <row r="54041">
      <c r="A54041" s="9"/>
    </row>
    <row r="54042">
      <c r="A54042" s="9"/>
    </row>
    <row r="54043">
      <c r="A54043" s="9"/>
    </row>
    <row r="54044">
      <c r="A54044" s="9"/>
    </row>
    <row r="54045">
      <c r="A54045" s="9"/>
    </row>
    <row r="54046">
      <c r="A54046" s="9"/>
    </row>
    <row r="54047">
      <c r="A54047" s="9"/>
    </row>
    <row r="54048">
      <c r="A54048" s="9"/>
    </row>
    <row r="54049">
      <c r="A54049" s="9"/>
    </row>
    <row r="54050">
      <c r="A54050" s="9"/>
    </row>
    <row r="54051">
      <c r="A54051" s="9"/>
    </row>
    <row r="54052">
      <c r="A54052" s="9"/>
    </row>
    <row r="54053">
      <c r="A54053" s="9"/>
    </row>
    <row r="54054">
      <c r="A54054" s="9"/>
    </row>
    <row r="54055">
      <c r="A54055" s="9"/>
    </row>
    <row r="54056">
      <c r="A54056" s="9"/>
    </row>
    <row r="54057">
      <c r="A54057" s="9"/>
    </row>
    <row r="54058">
      <c r="A54058" s="9"/>
    </row>
    <row r="54059">
      <c r="A54059" s="9"/>
    </row>
    <row r="54060">
      <c r="A54060" s="9"/>
    </row>
    <row r="54061">
      <c r="A54061" s="9"/>
    </row>
    <row r="54062">
      <c r="A54062" s="9"/>
    </row>
    <row r="54063">
      <c r="A54063" s="9"/>
    </row>
    <row r="54064">
      <c r="A54064" s="9"/>
    </row>
    <row r="54065">
      <c r="A54065" s="9"/>
    </row>
    <row r="54066">
      <c r="A54066" s="9"/>
    </row>
    <row r="54067">
      <c r="A54067" s="9"/>
    </row>
    <row r="54068">
      <c r="A54068" s="9"/>
    </row>
    <row r="54069">
      <c r="A54069" s="9"/>
    </row>
    <row r="54070">
      <c r="A54070" s="9"/>
    </row>
    <row r="54071">
      <c r="A54071" s="9"/>
    </row>
    <row r="54072">
      <c r="A54072" s="9"/>
    </row>
    <row r="54073">
      <c r="A54073" s="9"/>
    </row>
    <row r="54074">
      <c r="A54074" s="9"/>
    </row>
    <row r="54075">
      <c r="A54075" s="9"/>
    </row>
    <row r="54076">
      <c r="A54076" s="9"/>
    </row>
    <row r="54077">
      <c r="A54077" s="9"/>
    </row>
    <row r="54078">
      <c r="A54078" s="9"/>
    </row>
    <row r="54079">
      <c r="A54079" s="9"/>
    </row>
    <row r="54080">
      <c r="A54080" s="9"/>
    </row>
    <row r="54081">
      <c r="A54081" s="9"/>
    </row>
    <row r="54082">
      <c r="A54082" s="9"/>
    </row>
    <row r="54083">
      <c r="A54083" s="9"/>
    </row>
    <row r="54084">
      <c r="A54084" s="9"/>
    </row>
    <row r="54085">
      <c r="A54085" s="9"/>
    </row>
    <row r="54086">
      <c r="A54086" s="9"/>
    </row>
    <row r="54087">
      <c r="A54087" s="9"/>
    </row>
    <row r="54088">
      <c r="A54088" s="9"/>
    </row>
    <row r="54089">
      <c r="A54089" s="9"/>
    </row>
    <row r="54090">
      <c r="A54090" s="9"/>
    </row>
    <row r="54091">
      <c r="A54091" s="9"/>
    </row>
    <row r="54092">
      <c r="A54092" s="9"/>
    </row>
    <row r="54093">
      <c r="A54093" s="9"/>
    </row>
    <row r="54094">
      <c r="A54094" s="9"/>
    </row>
    <row r="54095">
      <c r="A54095" s="9"/>
    </row>
    <row r="54096">
      <c r="A54096" s="9"/>
    </row>
    <row r="54097">
      <c r="A54097" s="9"/>
    </row>
    <row r="54098">
      <c r="A54098" s="9"/>
    </row>
    <row r="54099">
      <c r="A54099" s="9"/>
    </row>
    <row r="54100">
      <c r="A54100" s="9"/>
    </row>
    <row r="54101">
      <c r="A54101" s="9"/>
    </row>
    <row r="54102">
      <c r="A54102" s="9"/>
    </row>
    <row r="54103">
      <c r="A54103" s="9"/>
    </row>
    <row r="54104">
      <c r="A54104" s="9"/>
    </row>
    <row r="54105">
      <c r="A54105" s="9"/>
    </row>
    <row r="54106">
      <c r="A54106" s="9"/>
    </row>
    <row r="54107">
      <c r="A54107" s="9"/>
    </row>
    <row r="54108">
      <c r="A54108" s="9"/>
    </row>
    <row r="54109">
      <c r="A54109" s="9"/>
    </row>
    <row r="54110">
      <c r="A54110" s="9"/>
    </row>
    <row r="54111">
      <c r="A54111" s="9"/>
    </row>
    <row r="54112">
      <c r="A54112" s="9"/>
    </row>
    <row r="54113">
      <c r="A54113" s="9"/>
    </row>
    <row r="54114">
      <c r="A54114" s="9"/>
    </row>
    <row r="54115">
      <c r="A54115" s="9"/>
    </row>
    <row r="54116">
      <c r="A54116" s="9"/>
    </row>
    <row r="54117">
      <c r="A54117" s="9"/>
    </row>
    <row r="54118">
      <c r="A54118" s="9"/>
    </row>
    <row r="54119">
      <c r="A54119" s="9"/>
    </row>
    <row r="54120">
      <c r="A54120" s="9"/>
    </row>
    <row r="54121">
      <c r="A54121" s="9"/>
    </row>
    <row r="54122">
      <c r="A54122" s="9"/>
    </row>
    <row r="54123">
      <c r="A54123" s="9"/>
    </row>
    <row r="54124">
      <c r="A54124" s="9"/>
    </row>
    <row r="54125">
      <c r="A54125" s="9"/>
    </row>
    <row r="54126">
      <c r="A54126" s="9"/>
    </row>
    <row r="54127">
      <c r="A54127" s="9"/>
    </row>
    <row r="54128">
      <c r="A54128" s="9"/>
    </row>
    <row r="54129">
      <c r="A54129" s="9"/>
    </row>
    <row r="54130">
      <c r="A54130" s="9"/>
    </row>
    <row r="54131">
      <c r="A54131" s="9"/>
    </row>
    <row r="54132">
      <c r="A54132" s="9"/>
    </row>
    <row r="54133">
      <c r="A54133" s="9"/>
    </row>
    <row r="54134">
      <c r="A54134" s="9"/>
    </row>
    <row r="54135">
      <c r="A54135" s="9"/>
    </row>
    <row r="54136">
      <c r="A54136" s="9"/>
    </row>
    <row r="54137">
      <c r="A54137" s="9"/>
    </row>
    <row r="54138">
      <c r="A54138" s="9"/>
    </row>
    <row r="54139">
      <c r="A54139" s="9"/>
    </row>
    <row r="54140">
      <c r="A54140" s="9"/>
    </row>
    <row r="54141">
      <c r="A54141" s="9"/>
    </row>
    <row r="54142">
      <c r="A54142" s="9"/>
    </row>
    <row r="54143">
      <c r="A54143" s="9"/>
    </row>
    <row r="54144">
      <c r="A54144" s="9"/>
    </row>
    <row r="54145">
      <c r="A54145" s="9"/>
    </row>
    <row r="54146">
      <c r="A54146" s="9"/>
    </row>
    <row r="54147">
      <c r="A54147" s="9"/>
    </row>
    <row r="54148">
      <c r="A54148" s="9"/>
    </row>
    <row r="54149">
      <c r="A54149" s="9"/>
    </row>
    <row r="54150">
      <c r="A54150" s="9"/>
    </row>
    <row r="54151">
      <c r="A54151" s="9"/>
    </row>
    <row r="54152">
      <c r="A54152" s="9"/>
    </row>
    <row r="54153">
      <c r="A54153" s="9"/>
    </row>
    <row r="54154">
      <c r="A54154" s="9"/>
    </row>
    <row r="54155">
      <c r="A54155" s="9"/>
    </row>
    <row r="54156">
      <c r="A54156" s="9"/>
    </row>
    <row r="54157">
      <c r="A54157" s="9"/>
    </row>
    <row r="54158">
      <c r="A54158" s="9"/>
    </row>
    <row r="54159">
      <c r="A54159" s="9"/>
    </row>
    <row r="54160">
      <c r="A54160" s="9"/>
    </row>
    <row r="54161">
      <c r="A54161" s="9"/>
    </row>
    <row r="54162">
      <c r="A54162" s="9"/>
    </row>
    <row r="54163">
      <c r="A54163" s="9"/>
    </row>
    <row r="54164">
      <c r="A54164" s="9"/>
    </row>
    <row r="54165">
      <c r="A54165" s="9"/>
    </row>
    <row r="54166">
      <c r="A54166" s="9"/>
    </row>
    <row r="54167">
      <c r="A54167" s="9"/>
    </row>
    <row r="54168">
      <c r="A54168" s="9"/>
    </row>
    <row r="54169">
      <c r="A54169" s="9"/>
    </row>
    <row r="54170">
      <c r="A54170" s="9"/>
    </row>
    <row r="54171">
      <c r="A54171" s="9"/>
    </row>
    <row r="54172">
      <c r="A54172" s="9"/>
    </row>
    <row r="54173">
      <c r="A54173" s="9"/>
    </row>
    <row r="54174">
      <c r="A54174" s="9"/>
    </row>
    <row r="54175">
      <c r="A54175" s="9"/>
    </row>
    <row r="54176">
      <c r="A54176" s="9"/>
    </row>
    <row r="54177">
      <c r="A54177" s="9"/>
    </row>
    <row r="54178">
      <c r="A54178" s="9"/>
    </row>
    <row r="54179">
      <c r="A54179" s="9"/>
    </row>
    <row r="54180">
      <c r="A54180" s="9"/>
    </row>
    <row r="54181">
      <c r="A54181" s="9"/>
    </row>
    <row r="54182">
      <c r="A54182" s="9"/>
    </row>
    <row r="54183">
      <c r="A54183" s="9"/>
    </row>
    <row r="54184">
      <c r="A54184" s="9"/>
    </row>
    <row r="54185">
      <c r="A54185" s="9"/>
    </row>
    <row r="54186">
      <c r="A54186" s="9"/>
    </row>
    <row r="54187">
      <c r="A54187" s="9"/>
    </row>
    <row r="54188">
      <c r="A54188" s="9"/>
    </row>
    <row r="54189">
      <c r="A54189" s="9"/>
    </row>
    <row r="54190">
      <c r="A54190" s="9"/>
    </row>
    <row r="54191">
      <c r="A54191" s="9"/>
    </row>
    <row r="54192">
      <c r="A54192" s="9"/>
    </row>
    <row r="54193">
      <c r="A54193" s="9"/>
    </row>
    <row r="54194">
      <c r="A54194" s="9"/>
    </row>
    <row r="54195">
      <c r="A54195" s="9"/>
    </row>
    <row r="54196">
      <c r="A54196" s="9"/>
    </row>
    <row r="54197">
      <c r="A54197" s="9"/>
    </row>
    <row r="54198">
      <c r="A54198" s="9"/>
    </row>
    <row r="54199">
      <c r="A54199" s="9"/>
    </row>
    <row r="54200">
      <c r="A54200" s="9"/>
    </row>
    <row r="54201">
      <c r="A54201" s="9"/>
    </row>
    <row r="54202">
      <c r="A54202" s="9"/>
    </row>
    <row r="54203">
      <c r="A54203" s="9"/>
    </row>
    <row r="54204">
      <c r="A54204" s="9"/>
    </row>
    <row r="54205">
      <c r="A54205" s="9"/>
    </row>
    <row r="54206">
      <c r="A54206" s="9"/>
    </row>
    <row r="54207">
      <c r="A54207" s="9"/>
    </row>
    <row r="54208">
      <c r="A54208" s="9"/>
    </row>
    <row r="54209">
      <c r="A54209" s="9"/>
    </row>
    <row r="54210">
      <c r="A54210" s="9"/>
    </row>
    <row r="54211">
      <c r="A54211" s="9"/>
    </row>
    <row r="54212">
      <c r="A54212" s="9"/>
    </row>
    <row r="54213">
      <c r="A54213" s="9"/>
    </row>
    <row r="54214">
      <c r="A54214" s="9"/>
    </row>
    <row r="54215">
      <c r="A54215" s="9"/>
    </row>
    <row r="54216">
      <c r="A54216" s="9"/>
    </row>
    <row r="54217">
      <c r="A54217" s="9"/>
    </row>
    <row r="54218">
      <c r="A54218" s="9"/>
    </row>
    <row r="54219">
      <c r="A54219" s="9"/>
    </row>
    <row r="54220">
      <c r="A54220" s="9"/>
    </row>
    <row r="54221">
      <c r="A54221" s="9"/>
    </row>
    <row r="54222">
      <c r="A54222" s="9"/>
    </row>
    <row r="54223">
      <c r="A54223" s="9"/>
    </row>
    <row r="54224">
      <c r="A54224" s="9"/>
    </row>
    <row r="54225">
      <c r="A54225" s="9"/>
    </row>
    <row r="54226">
      <c r="A54226" s="9"/>
    </row>
    <row r="54227">
      <c r="A54227" s="9"/>
    </row>
    <row r="54228">
      <c r="A54228" s="9"/>
    </row>
    <row r="54229">
      <c r="A54229" s="9"/>
    </row>
    <row r="54230">
      <c r="A54230" s="9"/>
    </row>
    <row r="54231">
      <c r="A54231" s="9"/>
    </row>
    <row r="54232">
      <c r="A54232" s="9"/>
    </row>
    <row r="54233">
      <c r="A54233" s="9"/>
    </row>
    <row r="54234">
      <c r="A54234" s="9"/>
    </row>
    <row r="54235">
      <c r="A54235" s="9"/>
    </row>
    <row r="54236">
      <c r="A54236" s="9"/>
    </row>
    <row r="54237">
      <c r="A54237" s="9"/>
    </row>
    <row r="54238">
      <c r="A54238" s="9"/>
    </row>
    <row r="54239">
      <c r="A54239" s="9"/>
    </row>
    <row r="54240">
      <c r="A54240" s="9"/>
    </row>
    <row r="54241">
      <c r="A54241" s="9"/>
    </row>
    <row r="54242">
      <c r="A54242" s="9"/>
    </row>
    <row r="54243">
      <c r="A54243" s="9"/>
    </row>
    <row r="54244">
      <c r="A54244" s="9"/>
    </row>
    <row r="54245">
      <c r="A54245" s="9"/>
    </row>
    <row r="54246">
      <c r="A54246" s="9"/>
    </row>
    <row r="54247">
      <c r="A54247" s="9"/>
    </row>
    <row r="54248">
      <c r="A54248" s="9"/>
    </row>
    <row r="54249">
      <c r="A54249" s="9"/>
    </row>
    <row r="54250">
      <c r="A54250" s="9"/>
    </row>
    <row r="54251">
      <c r="A54251" s="9"/>
    </row>
    <row r="54252">
      <c r="A54252" s="9"/>
    </row>
    <row r="54253">
      <c r="A54253" s="9"/>
    </row>
    <row r="54254">
      <c r="A54254" s="9"/>
    </row>
    <row r="54255">
      <c r="A54255" s="9"/>
    </row>
    <row r="54256">
      <c r="A54256" s="9"/>
    </row>
    <row r="54257">
      <c r="A54257" s="9"/>
    </row>
    <row r="54258">
      <c r="A54258" s="9"/>
    </row>
    <row r="54259">
      <c r="A54259" s="9"/>
    </row>
    <row r="54260">
      <c r="A54260" s="9"/>
    </row>
    <row r="54261">
      <c r="A54261" s="9"/>
    </row>
    <row r="54262">
      <c r="A54262" s="9"/>
    </row>
    <row r="54263">
      <c r="A54263" s="9"/>
    </row>
    <row r="54264">
      <c r="A54264" s="9"/>
    </row>
    <row r="54265">
      <c r="A54265" s="9"/>
    </row>
    <row r="54266">
      <c r="A54266" s="9"/>
    </row>
    <row r="54267">
      <c r="A54267" s="9"/>
    </row>
    <row r="54268">
      <c r="A54268" s="9"/>
    </row>
    <row r="54269">
      <c r="A54269" s="9"/>
    </row>
    <row r="54270">
      <c r="A54270" s="9"/>
    </row>
    <row r="54271">
      <c r="A54271" s="9"/>
    </row>
    <row r="54272">
      <c r="A54272" s="9"/>
    </row>
    <row r="54273">
      <c r="A54273" s="9"/>
    </row>
    <row r="54274">
      <c r="A54274" s="9"/>
    </row>
    <row r="54275">
      <c r="A54275" s="9"/>
    </row>
    <row r="54276">
      <c r="A54276" s="9"/>
    </row>
    <row r="54277">
      <c r="A54277" s="9"/>
    </row>
    <row r="54278">
      <c r="A54278" s="9"/>
    </row>
    <row r="54279">
      <c r="A54279" s="9"/>
    </row>
    <row r="54280">
      <c r="A54280" s="9"/>
    </row>
    <row r="54281">
      <c r="A54281" s="9"/>
    </row>
    <row r="54282">
      <c r="A54282" s="9"/>
    </row>
    <row r="54283">
      <c r="A54283" s="9"/>
    </row>
    <row r="54284">
      <c r="A54284" s="9"/>
    </row>
    <row r="54285">
      <c r="A54285" s="9"/>
    </row>
    <row r="54286">
      <c r="A54286" s="9"/>
    </row>
    <row r="54287">
      <c r="A54287" s="9"/>
    </row>
    <row r="54288">
      <c r="A54288" s="9"/>
    </row>
    <row r="54289">
      <c r="A54289" s="9"/>
    </row>
    <row r="54290">
      <c r="A54290" s="9"/>
    </row>
    <row r="54291">
      <c r="A54291" s="9"/>
    </row>
    <row r="54292">
      <c r="A54292" s="9"/>
    </row>
    <row r="54293">
      <c r="A54293" s="9"/>
    </row>
    <row r="54294">
      <c r="A54294" s="9"/>
    </row>
    <row r="54295">
      <c r="A54295" s="9"/>
    </row>
    <row r="54296">
      <c r="A54296" s="9"/>
    </row>
    <row r="54297">
      <c r="A54297" s="9"/>
    </row>
    <row r="54298">
      <c r="A54298" s="9"/>
    </row>
    <row r="54299">
      <c r="A54299" s="9"/>
    </row>
    <row r="54300">
      <c r="A54300" s="9"/>
    </row>
    <row r="54301">
      <c r="A54301" s="9"/>
    </row>
    <row r="54302">
      <c r="A54302" s="9"/>
    </row>
    <row r="54303">
      <c r="A54303" s="9"/>
    </row>
    <row r="54304">
      <c r="A54304" s="9"/>
    </row>
    <row r="54305">
      <c r="A54305" s="9"/>
    </row>
    <row r="54306">
      <c r="A54306" s="9"/>
    </row>
    <row r="54307">
      <c r="A54307" s="9"/>
    </row>
    <row r="54308">
      <c r="A54308" s="9"/>
    </row>
    <row r="54309">
      <c r="A54309" s="9"/>
    </row>
    <row r="54310">
      <c r="A54310" s="9"/>
    </row>
    <row r="54311">
      <c r="A54311" s="9"/>
    </row>
    <row r="54312">
      <c r="A54312" s="9"/>
    </row>
    <row r="54313">
      <c r="A54313" s="9"/>
    </row>
    <row r="54314">
      <c r="A54314" s="9"/>
    </row>
    <row r="54315">
      <c r="A54315" s="9"/>
    </row>
    <row r="54316">
      <c r="A54316" s="9"/>
    </row>
    <row r="54317">
      <c r="A54317" s="9"/>
    </row>
    <row r="54318">
      <c r="A54318" s="9"/>
    </row>
    <row r="54319">
      <c r="A54319" s="9"/>
    </row>
    <row r="54320">
      <c r="A54320" s="9"/>
    </row>
    <row r="54321">
      <c r="A54321" s="9"/>
    </row>
    <row r="54322">
      <c r="A54322" s="9"/>
    </row>
    <row r="54323">
      <c r="A54323" s="9"/>
    </row>
    <row r="54324">
      <c r="A54324" s="9"/>
    </row>
    <row r="54325">
      <c r="A54325" s="9"/>
    </row>
    <row r="54326">
      <c r="A54326" s="9"/>
    </row>
    <row r="54327">
      <c r="A54327" s="9"/>
    </row>
    <row r="54328">
      <c r="A54328" s="9"/>
    </row>
    <row r="54329">
      <c r="A54329" s="9"/>
    </row>
    <row r="54330">
      <c r="A54330" s="9"/>
    </row>
    <row r="54331">
      <c r="A54331" s="9"/>
    </row>
    <row r="54332">
      <c r="A54332" s="9"/>
    </row>
    <row r="54333">
      <c r="A54333" s="9"/>
    </row>
    <row r="54334">
      <c r="A54334" s="9"/>
    </row>
    <row r="54335">
      <c r="A54335" s="9"/>
    </row>
    <row r="54336">
      <c r="A54336" s="9"/>
    </row>
    <row r="54337">
      <c r="A54337" s="9"/>
    </row>
    <row r="54338">
      <c r="A54338" s="9"/>
    </row>
    <row r="54339">
      <c r="A54339" s="9"/>
    </row>
    <row r="54340">
      <c r="A54340" s="9"/>
    </row>
    <row r="54341">
      <c r="A54341" s="9"/>
    </row>
    <row r="54342">
      <c r="A54342" s="9"/>
    </row>
    <row r="54343">
      <c r="A54343" s="9"/>
    </row>
    <row r="54344">
      <c r="A54344" s="9"/>
    </row>
    <row r="54345">
      <c r="A54345" s="9"/>
    </row>
    <row r="54346">
      <c r="A54346" s="9"/>
    </row>
    <row r="54347">
      <c r="A54347" s="9"/>
    </row>
    <row r="54348">
      <c r="A54348" s="9"/>
    </row>
    <row r="54349">
      <c r="A54349" s="9"/>
    </row>
    <row r="54350">
      <c r="A54350" s="9"/>
    </row>
    <row r="54351">
      <c r="A54351" s="9"/>
    </row>
    <row r="54352">
      <c r="A54352" s="9"/>
    </row>
    <row r="54353">
      <c r="A54353" s="9"/>
    </row>
    <row r="54354">
      <c r="A54354" s="9"/>
    </row>
    <row r="54355">
      <c r="A54355" s="9"/>
    </row>
    <row r="54356">
      <c r="A54356" s="9"/>
    </row>
    <row r="54357">
      <c r="A54357" s="9"/>
    </row>
    <row r="54358">
      <c r="A54358" s="9"/>
    </row>
    <row r="54359">
      <c r="A54359" s="9"/>
    </row>
    <row r="54360">
      <c r="A54360" s="9"/>
    </row>
    <row r="54361">
      <c r="A54361" s="9"/>
    </row>
    <row r="54362">
      <c r="A54362" s="9"/>
    </row>
    <row r="54363">
      <c r="A54363" s="9"/>
    </row>
    <row r="54364">
      <c r="A54364" s="9"/>
    </row>
    <row r="54365">
      <c r="A54365" s="9"/>
    </row>
    <row r="54366">
      <c r="A54366" s="9"/>
    </row>
    <row r="54367">
      <c r="A54367" s="9"/>
    </row>
    <row r="54368">
      <c r="A54368" s="9"/>
    </row>
    <row r="54369">
      <c r="A54369" s="9"/>
    </row>
    <row r="54370">
      <c r="A54370" s="9"/>
    </row>
    <row r="54371">
      <c r="A54371" s="9"/>
    </row>
    <row r="54372">
      <c r="A54372" s="9"/>
    </row>
    <row r="54373">
      <c r="A54373" s="9"/>
    </row>
    <row r="54374">
      <c r="A54374" s="9"/>
    </row>
    <row r="54375">
      <c r="A54375" s="9"/>
    </row>
    <row r="54376">
      <c r="A54376" s="9"/>
    </row>
    <row r="54377">
      <c r="A54377" s="9"/>
    </row>
    <row r="54378">
      <c r="A54378" s="9"/>
    </row>
    <row r="54379">
      <c r="A54379" s="9"/>
    </row>
    <row r="54380">
      <c r="A54380" s="9"/>
    </row>
    <row r="54381">
      <c r="A54381" s="9"/>
    </row>
    <row r="54382">
      <c r="A54382" s="9"/>
    </row>
    <row r="54383">
      <c r="A54383" s="9"/>
    </row>
    <row r="54384">
      <c r="A54384" s="9"/>
    </row>
    <row r="54385">
      <c r="A54385" s="9"/>
    </row>
    <row r="54386">
      <c r="A54386" s="9"/>
    </row>
    <row r="54387">
      <c r="A54387" s="9"/>
    </row>
    <row r="54388">
      <c r="A54388" s="9"/>
    </row>
    <row r="54389">
      <c r="A54389" s="9"/>
    </row>
    <row r="54390">
      <c r="A54390" s="9"/>
    </row>
    <row r="54391">
      <c r="A54391" s="9"/>
    </row>
    <row r="54392">
      <c r="A54392" s="9"/>
    </row>
    <row r="54393">
      <c r="A54393" s="9"/>
    </row>
    <row r="54394">
      <c r="A54394" s="9"/>
    </row>
    <row r="54395">
      <c r="A54395" s="9"/>
    </row>
    <row r="54396">
      <c r="A54396" s="9"/>
    </row>
    <row r="54397">
      <c r="A54397" s="9"/>
    </row>
    <row r="54398">
      <c r="A54398" s="9"/>
    </row>
    <row r="54399">
      <c r="A54399" s="9"/>
    </row>
    <row r="54400">
      <c r="A54400" s="9"/>
    </row>
    <row r="54401">
      <c r="A54401" s="9"/>
    </row>
    <row r="54402">
      <c r="A54402" s="9"/>
    </row>
    <row r="54403">
      <c r="A54403" s="9"/>
    </row>
    <row r="54404">
      <c r="A54404" s="9"/>
    </row>
    <row r="54405">
      <c r="A54405" s="9"/>
    </row>
    <row r="54406">
      <c r="A54406" s="9"/>
    </row>
    <row r="54407">
      <c r="A54407" s="9"/>
    </row>
    <row r="54408">
      <c r="A54408" s="9"/>
    </row>
    <row r="54409">
      <c r="A54409" s="9"/>
    </row>
    <row r="54410">
      <c r="A54410" s="9"/>
    </row>
    <row r="54411">
      <c r="A54411" s="9"/>
    </row>
    <row r="54412">
      <c r="A54412" s="9"/>
    </row>
    <row r="54413">
      <c r="A54413" s="9"/>
    </row>
    <row r="54414">
      <c r="A54414" s="9"/>
    </row>
    <row r="54415">
      <c r="A54415" s="9"/>
    </row>
    <row r="54416">
      <c r="A54416" s="9"/>
    </row>
    <row r="54417">
      <c r="A54417" s="9"/>
    </row>
    <row r="54418">
      <c r="A54418" s="9"/>
    </row>
    <row r="54419">
      <c r="A54419" s="9"/>
    </row>
    <row r="54420">
      <c r="A54420" s="9"/>
    </row>
    <row r="54421">
      <c r="A54421" s="9"/>
    </row>
    <row r="54422">
      <c r="A54422" s="9"/>
    </row>
    <row r="54423">
      <c r="A54423" s="9"/>
    </row>
    <row r="54424">
      <c r="A54424" s="9"/>
    </row>
    <row r="54425">
      <c r="A54425" s="9"/>
    </row>
    <row r="54426">
      <c r="A54426" s="9"/>
    </row>
    <row r="54427">
      <c r="A54427" s="9"/>
    </row>
    <row r="54428">
      <c r="A54428" s="9"/>
    </row>
    <row r="54429">
      <c r="A54429" s="9"/>
    </row>
    <row r="54430">
      <c r="A54430" s="9"/>
    </row>
    <row r="54431">
      <c r="A54431" s="9"/>
    </row>
    <row r="54432">
      <c r="A54432" s="9"/>
    </row>
    <row r="54433">
      <c r="A54433" s="9"/>
    </row>
    <row r="54434">
      <c r="A54434" s="9"/>
    </row>
    <row r="54435">
      <c r="A54435" s="9"/>
    </row>
    <row r="54436">
      <c r="A54436" s="9"/>
    </row>
    <row r="54437">
      <c r="A54437" s="9"/>
    </row>
    <row r="54438">
      <c r="A54438" s="9"/>
    </row>
    <row r="54439">
      <c r="A54439" s="9"/>
    </row>
    <row r="54440">
      <c r="A54440" s="9"/>
    </row>
    <row r="54441">
      <c r="A54441" s="9"/>
    </row>
    <row r="54442">
      <c r="A54442" s="9"/>
    </row>
    <row r="54443">
      <c r="A54443" s="9"/>
    </row>
    <row r="54444">
      <c r="A54444" s="9"/>
    </row>
    <row r="54445">
      <c r="A54445" s="9"/>
    </row>
    <row r="54446">
      <c r="A54446" s="9"/>
    </row>
    <row r="54447">
      <c r="A54447" s="9"/>
    </row>
    <row r="54448">
      <c r="A54448" s="9"/>
    </row>
    <row r="54449">
      <c r="A54449" s="9"/>
    </row>
    <row r="54450">
      <c r="A54450" s="9"/>
    </row>
    <row r="54451">
      <c r="A54451" s="9"/>
    </row>
    <row r="54452">
      <c r="A54452" s="9"/>
    </row>
    <row r="54453">
      <c r="A54453" s="9"/>
    </row>
    <row r="54454">
      <c r="A54454" s="9"/>
    </row>
    <row r="54455">
      <c r="A54455" s="9"/>
    </row>
    <row r="54456">
      <c r="A54456" s="9"/>
    </row>
    <row r="54457">
      <c r="A54457" s="9"/>
    </row>
    <row r="54458">
      <c r="A54458" s="9"/>
    </row>
    <row r="54459">
      <c r="A54459" s="9"/>
    </row>
    <row r="54460">
      <c r="A54460" s="9"/>
    </row>
    <row r="54461">
      <c r="A54461" s="9"/>
    </row>
    <row r="54462">
      <c r="A54462" s="9"/>
    </row>
    <row r="54463">
      <c r="A54463" s="9"/>
    </row>
    <row r="54464">
      <c r="A54464" s="9"/>
    </row>
    <row r="54465">
      <c r="A54465" s="9"/>
    </row>
    <row r="54466">
      <c r="A54466" s="9"/>
    </row>
    <row r="54467">
      <c r="A54467" s="9"/>
    </row>
    <row r="54468">
      <c r="A54468" s="9"/>
    </row>
    <row r="54469">
      <c r="A54469" s="9"/>
    </row>
    <row r="54470">
      <c r="A54470" s="9"/>
    </row>
    <row r="54471">
      <c r="A54471" s="9"/>
    </row>
    <row r="54472">
      <c r="A54472" s="9"/>
    </row>
    <row r="54473">
      <c r="A54473" s="9"/>
    </row>
    <row r="54474">
      <c r="A54474" s="9"/>
    </row>
    <row r="54475">
      <c r="A54475" s="9"/>
    </row>
    <row r="54476">
      <c r="A54476" s="9"/>
    </row>
    <row r="54477">
      <c r="A54477" s="9"/>
    </row>
    <row r="54478">
      <c r="A54478" s="9"/>
    </row>
    <row r="54479">
      <c r="A54479" s="9"/>
    </row>
    <row r="54480">
      <c r="A54480" s="9"/>
    </row>
    <row r="54481">
      <c r="A54481" s="9"/>
    </row>
    <row r="54482">
      <c r="A54482" s="9"/>
    </row>
    <row r="54483">
      <c r="A54483" s="9"/>
    </row>
    <row r="54484">
      <c r="A54484" s="9"/>
    </row>
    <row r="54485">
      <c r="A54485" s="9"/>
    </row>
    <row r="54486">
      <c r="A54486" s="9"/>
    </row>
    <row r="54487">
      <c r="A54487" s="9"/>
    </row>
    <row r="54488">
      <c r="A54488" s="9"/>
    </row>
    <row r="54489">
      <c r="A54489" s="9"/>
    </row>
    <row r="54490">
      <c r="A54490" s="9"/>
    </row>
    <row r="54491">
      <c r="A54491" s="9"/>
    </row>
    <row r="54492">
      <c r="A54492" s="9"/>
    </row>
    <row r="54493">
      <c r="A54493" s="9"/>
    </row>
    <row r="54494">
      <c r="A54494" s="9"/>
    </row>
    <row r="54495">
      <c r="A54495" s="9"/>
    </row>
    <row r="54496">
      <c r="A54496" s="9"/>
    </row>
    <row r="54497">
      <c r="A54497" s="9"/>
    </row>
    <row r="54498">
      <c r="A54498" s="9"/>
    </row>
    <row r="54499">
      <c r="A54499" s="9"/>
    </row>
    <row r="54500">
      <c r="A54500" s="9"/>
    </row>
    <row r="54501">
      <c r="A54501" s="9"/>
    </row>
    <row r="54502">
      <c r="A54502" s="9"/>
    </row>
    <row r="54503">
      <c r="A54503" s="9"/>
    </row>
    <row r="54504">
      <c r="A54504" s="9"/>
    </row>
    <row r="54505">
      <c r="A54505" s="9"/>
    </row>
    <row r="54506">
      <c r="A54506" s="9"/>
    </row>
    <row r="54507">
      <c r="A54507" s="9"/>
    </row>
    <row r="54508">
      <c r="A54508" s="9"/>
    </row>
    <row r="54509">
      <c r="A54509" s="9"/>
    </row>
    <row r="54510">
      <c r="A54510" s="9"/>
    </row>
    <row r="54511">
      <c r="A54511" s="9"/>
    </row>
    <row r="54512">
      <c r="A54512" s="9"/>
    </row>
    <row r="54513">
      <c r="A54513" s="9"/>
    </row>
    <row r="54514">
      <c r="A54514" s="9"/>
    </row>
    <row r="54515">
      <c r="A54515" s="9"/>
    </row>
    <row r="54516">
      <c r="A54516" s="9"/>
    </row>
    <row r="54517">
      <c r="A54517" s="9"/>
    </row>
    <row r="54518">
      <c r="A54518" s="9"/>
    </row>
    <row r="54519">
      <c r="A54519" s="9"/>
    </row>
    <row r="54520">
      <c r="A54520" s="9"/>
    </row>
    <row r="54521">
      <c r="A54521" s="9"/>
    </row>
    <row r="54522">
      <c r="A54522" s="9"/>
    </row>
    <row r="54523">
      <c r="A54523" s="9"/>
    </row>
    <row r="54524">
      <c r="A54524" s="9"/>
    </row>
    <row r="54525">
      <c r="A54525" s="9"/>
    </row>
    <row r="54526">
      <c r="A54526" s="9"/>
    </row>
    <row r="54527">
      <c r="A54527" s="9"/>
    </row>
    <row r="54528">
      <c r="A54528" s="9"/>
    </row>
    <row r="54529">
      <c r="A54529" s="9"/>
    </row>
    <row r="54530">
      <c r="A54530" s="9"/>
    </row>
    <row r="54531">
      <c r="A54531" s="9"/>
    </row>
    <row r="54532">
      <c r="A54532" s="9"/>
    </row>
    <row r="54533">
      <c r="A54533" s="9"/>
    </row>
    <row r="54534">
      <c r="A54534" s="9"/>
    </row>
    <row r="54535">
      <c r="A54535" s="9"/>
    </row>
    <row r="54536">
      <c r="A54536" s="9"/>
    </row>
    <row r="54537">
      <c r="A54537" s="9"/>
    </row>
    <row r="54538">
      <c r="A54538" s="9"/>
    </row>
    <row r="54539">
      <c r="A54539" s="9"/>
    </row>
    <row r="54540">
      <c r="A54540" s="9"/>
    </row>
    <row r="54541">
      <c r="A54541" s="9"/>
    </row>
    <row r="54542">
      <c r="A54542" s="9"/>
    </row>
    <row r="54543">
      <c r="A54543" s="9"/>
    </row>
    <row r="54544">
      <c r="A54544" s="9"/>
    </row>
    <row r="54545">
      <c r="A54545" s="9"/>
    </row>
    <row r="54546">
      <c r="A54546" s="9"/>
    </row>
    <row r="54547">
      <c r="A54547" s="9"/>
    </row>
    <row r="54548">
      <c r="A54548" s="9"/>
    </row>
    <row r="54549">
      <c r="A54549" s="9"/>
    </row>
    <row r="54550">
      <c r="A54550" s="9"/>
    </row>
    <row r="54551">
      <c r="A54551" s="9"/>
    </row>
    <row r="54552">
      <c r="A54552" s="9"/>
    </row>
    <row r="54553">
      <c r="A54553" s="9"/>
    </row>
    <row r="54554">
      <c r="A54554" s="9"/>
    </row>
    <row r="54555">
      <c r="A54555" s="9"/>
    </row>
    <row r="54556">
      <c r="A54556" s="9"/>
    </row>
    <row r="54557">
      <c r="A54557" s="9"/>
    </row>
    <row r="54558">
      <c r="A54558" s="9"/>
    </row>
    <row r="54559">
      <c r="A54559" s="9"/>
    </row>
    <row r="54560">
      <c r="A54560" s="9"/>
    </row>
    <row r="54561">
      <c r="A54561" s="9"/>
    </row>
    <row r="54562">
      <c r="A54562" s="9"/>
    </row>
    <row r="54563">
      <c r="A54563" s="9"/>
    </row>
    <row r="54564">
      <c r="A54564" s="9"/>
    </row>
    <row r="54565">
      <c r="A54565" s="9"/>
    </row>
    <row r="54566">
      <c r="A54566" s="9"/>
    </row>
    <row r="54567">
      <c r="A54567" s="9"/>
    </row>
    <row r="54568">
      <c r="A54568" s="9"/>
    </row>
    <row r="54569">
      <c r="A54569" s="9"/>
    </row>
    <row r="54570">
      <c r="A54570" s="9"/>
    </row>
    <row r="54571">
      <c r="A54571" s="9"/>
    </row>
    <row r="54572">
      <c r="A54572" s="9"/>
    </row>
    <row r="54573">
      <c r="A54573" s="9"/>
    </row>
    <row r="54574">
      <c r="A54574" s="9"/>
    </row>
    <row r="54575">
      <c r="A54575" s="9"/>
    </row>
    <row r="54576">
      <c r="A54576" s="9"/>
    </row>
    <row r="54577">
      <c r="A54577" s="9"/>
    </row>
    <row r="54578">
      <c r="A54578" s="9"/>
    </row>
    <row r="54579">
      <c r="A54579" s="9"/>
    </row>
    <row r="54580">
      <c r="A54580" s="9"/>
    </row>
    <row r="54581">
      <c r="A54581" s="9"/>
    </row>
    <row r="54582">
      <c r="A54582" s="9"/>
    </row>
    <row r="54583">
      <c r="A54583" s="9"/>
    </row>
    <row r="54584">
      <c r="A54584" s="9"/>
    </row>
    <row r="54585">
      <c r="A54585" s="9"/>
    </row>
    <row r="54586">
      <c r="A54586" s="9"/>
    </row>
    <row r="54587">
      <c r="A54587" s="9"/>
    </row>
    <row r="54588">
      <c r="A54588" s="9"/>
    </row>
    <row r="54589">
      <c r="A54589" s="9"/>
    </row>
    <row r="54590">
      <c r="A54590" s="9"/>
    </row>
    <row r="54591">
      <c r="A54591" s="9"/>
    </row>
    <row r="54592">
      <c r="A54592" s="9"/>
    </row>
    <row r="54593">
      <c r="A54593" s="9"/>
    </row>
    <row r="54594">
      <c r="A54594" s="9"/>
    </row>
    <row r="54595">
      <c r="A54595" s="9"/>
    </row>
    <row r="54596">
      <c r="A54596" s="9"/>
    </row>
    <row r="54597">
      <c r="A54597" s="9"/>
    </row>
    <row r="54598">
      <c r="A54598" s="9"/>
    </row>
    <row r="54599">
      <c r="A54599" s="9"/>
    </row>
    <row r="54600">
      <c r="A54600" s="9"/>
    </row>
    <row r="54601">
      <c r="A54601" s="9"/>
    </row>
    <row r="54602">
      <c r="A54602" s="9"/>
    </row>
    <row r="54603">
      <c r="A54603" s="9"/>
    </row>
    <row r="54604">
      <c r="A54604" s="9"/>
    </row>
    <row r="54605">
      <c r="A54605" s="9"/>
    </row>
    <row r="54606">
      <c r="A54606" s="9"/>
    </row>
    <row r="54607">
      <c r="A54607" s="9"/>
    </row>
    <row r="54608">
      <c r="A54608" s="9"/>
    </row>
    <row r="54609">
      <c r="A54609" s="9"/>
    </row>
    <row r="54610">
      <c r="A54610" s="9"/>
    </row>
    <row r="54611">
      <c r="A54611" s="9"/>
    </row>
    <row r="54612">
      <c r="A54612" s="9"/>
    </row>
    <row r="54613">
      <c r="A54613" s="9"/>
    </row>
    <row r="54614">
      <c r="A54614" s="9"/>
    </row>
    <row r="54615">
      <c r="A54615" s="9"/>
    </row>
    <row r="54616">
      <c r="A54616" s="9"/>
    </row>
    <row r="54617">
      <c r="A54617" s="9"/>
    </row>
    <row r="54618">
      <c r="A54618" s="9"/>
    </row>
    <row r="54619">
      <c r="A54619" s="9"/>
    </row>
    <row r="54620">
      <c r="A54620" s="9"/>
    </row>
    <row r="54621">
      <c r="A54621" s="9"/>
    </row>
    <row r="54622">
      <c r="A54622" s="9"/>
    </row>
    <row r="54623">
      <c r="A54623" s="9"/>
    </row>
    <row r="54624">
      <c r="A54624" s="9"/>
    </row>
    <row r="54625">
      <c r="A54625" s="9"/>
    </row>
    <row r="54626">
      <c r="A54626" s="9"/>
    </row>
    <row r="54627">
      <c r="A54627" s="9"/>
    </row>
    <row r="54628">
      <c r="A54628" s="9"/>
    </row>
    <row r="54629">
      <c r="A54629" s="9"/>
    </row>
    <row r="54630">
      <c r="A54630" s="9"/>
    </row>
    <row r="54631">
      <c r="A54631" s="9"/>
    </row>
    <row r="54632">
      <c r="A54632" s="9"/>
    </row>
    <row r="54633">
      <c r="A54633" s="9"/>
    </row>
    <row r="54634">
      <c r="A54634" s="9"/>
    </row>
    <row r="54635">
      <c r="A54635" s="9"/>
    </row>
    <row r="54636">
      <c r="A54636" s="9"/>
    </row>
    <row r="54637">
      <c r="A54637" s="9"/>
    </row>
    <row r="54638">
      <c r="A54638" s="9"/>
    </row>
    <row r="54639">
      <c r="A54639" s="9"/>
    </row>
    <row r="54640">
      <c r="A54640" s="9"/>
    </row>
    <row r="54641">
      <c r="A54641" s="9"/>
    </row>
    <row r="54642">
      <c r="A54642" s="9"/>
    </row>
    <row r="54643">
      <c r="A54643" s="9"/>
    </row>
    <row r="54644">
      <c r="A54644" s="9"/>
    </row>
    <row r="54645">
      <c r="A54645" s="9"/>
    </row>
    <row r="54646">
      <c r="A54646" s="9"/>
    </row>
    <row r="54647">
      <c r="A54647" s="9"/>
    </row>
    <row r="54648">
      <c r="A54648" s="9"/>
    </row>
    <row r="54649">
      <c r="A54649" s="9"/>
    </row>
    <row r="54650">
      <c r="A54650" s="9"/>
    </row>
    <row r="54651">
      <c r="A54651" s="9"/>
    </row>
    <row r="54652">
      <c r="A54652" s="9"/>
    </row>
    <row r="54653">
      <c r="A54653" s="9"/>
    </row>
    <row r="54654">
      <c r="A54654" s="9"/>
    </row>
    <row r="54655">
      <c r="A54655" s="9"/>
    </row>
    <row r="54656">
      <c r="A54656" s="9"/>
    </row>
    <row r="54657">
      <c r="A54657" s="9"/>
    </row>
    <row r="54658">
      <c r="A54658" s="9"/>
    </row>
    <row r="54659">
      <c r="A54659" s="9"/>
    </row>
    <row r="54660">
      <c r="A54660" s="9"/>
    </row>
    <row r="54661">
      <c r="A54661" s="9"/>
    </row>
    <row r="54662">
      <c r="A54662" s="9"/>
    </row>
    <row r="54663">
      <c r="A54663" s="9"/>
    </row>
    <row r="54664">
      <c r="A54664" s="9"/>
    </row>
    <row r="54665">
      <c r="A54665" s="9"/>
    </row>
    <row r="54666">
      <c r="A54666" s="9"/>
    </row>
    <row r="54667">
      <c r="A54667" s="9"/>
    </row>
    <row r="54668">
      <c r="A54668" s="9"/>
    </row>
    <row r="54669">
      <c r="A54669" s="9"/>
    </row>
    <row r="54670">
      <c r="A54670" s="9"/>
    </row>
    <row r="54671">
      <c r="A54671" s="9"/>
    </row>
    <row r="54672">
      <c r="A54672" s="9"/>
    </row>
    <row r="54673">
      <c r="A54673" s="9"/>
    </row>
    <row r="54674">
      <c r="A54674" s="9"/>
    </row>
    <row r="54675">
      <c r="A54675" s="9"/>
    </row>
    <row r="54676">
      <c r="A54676" s="9"/>
    </row>
    <row r="54677">
      <c r="A54677" s="9"/>
    </row>
    <row r="54678">
      <c r="A54678" s="9"/>
    </row>
    <row r="54679">
      <c r="A54679" s="9"/>
    </row>
    <row r="54680">
      <c r="A54680" s="9"/>
    </row>
    <row r="54681">
      <c r="A54681" s="9"/>
    </row>
    <row r="54682">
      <c r="A54682" s="9"/>
    </row>
    <row r="54683">
      <c r="A54683" s="9"/>
    </row>
    <row r="54684">
      <c r="A54684" s="9"/>
    </row>
    <row r="54685">
      <c r="A54685" s="9"/>
    </row>
    <row r="54686">
      <c r="A54686" s="9"/>
    </row>
    <row r="54687">
      <c r="A54687" s="9"/>
    </row>
    <row r="54688">
      <c r="A54688" s="9"/>
    </row>
    <row r="54689">
      <c r="A54689" s="9"/>
    </row>
    <row r="54690">
      <c r="A54690" s="9"/>
    </row>
    <row r="54691">
      <c r="A54691" s="9"/>
    </row>
    <row r="54692">
      <c r="A54692" s="9"/>
    </row>
    <row r="54693">
      <c r="A54693" s="9"/>
    </row>
    <row r="54694">
      <c r="A54694" s="9"/>
    </row>
    <row r="54695">
      <c r="A54695" s="9"/>
    </row>
    <row r="54696">
      <c r="A54696" s="9"/>
    </row>
    <row r="54697">
      <c r="A54697" s="9"/>
    </row>
    <row r="54698">
      <c r="A54698" s="9"/>
    </row>
    <row r="54699">
      <c r="A54699" s="9"/>
    </row>
    <row r="54700">
      <c r="A54700" s="9"/>
    </row>
    <row r="54701">
      <c r="A54701" s="9"/>
    </row>
    <row r="54702">
      <c r="A54702" s="9"/>
    </row>
    <row r="54703">
      <c r="A54703" s="9"/>
    </row>
    <row r="54704">
      <c r="A54704" s="9"/>
    </row>
    <row r="54705">
      <c r="A54705" s="9"/>
    </row>
    <row r="54706">
      <c r="A54706" s="9"/>
    </row>
    <row r="54707">
      <c r="A54707" s="9"/>
    </row>
    <row r="54708">
      <c r="A54708" s="9"/>
    </row>
    <row r="54709">
      <c r="A54709" s="9"/>
    </row>
    <row r="54710">
      <c r="A54710" s="9"/>
    </row>
    <row r="54711">
      <c r="A54711" s="9"/>
    </row>
    <row r="54712">
      <c r="A54712" s="9"/>
    </row>
    <row r="54713">
      <c r="A54713" s="9"/>
    </row>
    <row r="54714">
      <c r="A54714" s="9"/>
    </row>
    <row r="54715">
      <c r="A54715" s="9"/>
    </row>
    <row r="54716">
      <c r="A54716" s="9"/>
    </row>
    <row r="54717">
      <c r="A54717" s="9"/>
    </row>
    <row r="54718">
      <c r="A54718" s="9"/>
    </row>
    <row r="54719">
      <c r="A54719" s="9"/>
    </row>
    <row r="54720">
      <c r="A54720" s="9"/>
    </row>
    <row r="54721">
      <c r="A54721" s="9"/>
    </row>
    <row r="54722">
      <c r="A54722" s="9"/>
    </row>
    <row r="54723">
      <c r="A54723" s="9"/>
    </row>
    <row r="54724">
      <c r="A54724" s="9"/>
    </row>
    <row r="54725">
      <c r="A54725" s="9"/>
    </row>
    <row r="54726">
      <c r="A54726" s="9"/>
    </row>
    <row r="54727">
      <c r="A54727" s="9"/>
    </row>
    <row r="54728">
      <c r="A54728" s="9"/>
    </row>
    <row r="54729">
      <c r="A54729" s="9"/>
    </row>
    <row r="54730">
      <c r="A54730" s="9"/>
    </row>
    <row r="54731">
      <c r="A54731" s="9"/>
    </row>
    <row r="54732">
      <c r="A54732" s="9"/>
    </row>
    <row r="54733">
      <c r="A54733" s="9"/>
    </row>
    <row r="54734">
      <c r="A54734" s="9"/>
    </row>
    <row r="54735">
      <c r="A54735" s="9"/>
    </row>
    <row r="54736">
      <c r="A54736" s="9"/>
    </row>
    <row r="54737">
      <c r="A54737" s="9"/>
    </row>
    <row r="54738">
      <c r="A54738" s="9"/>
    </row>
    <row r="54739">
      <c r="A54739" s="9"/>
    </row>
    <row r="54740">
      <c r="A54740" s="9"/>
    </row>
    <row r="54741">
      <c r="A54741" s="9"/>
    </row>
    <row r="54742">
      <c r="A54742" s="9"/>
    </row>
    <row r="54743">
      <c r="A54743" s="9"/>
    </row>
    <row r="54744">
      <c r="A54744" s="9"/>
    </row>
    <row r="54745">
      <c r="A54745" s="9"/>
    </row>
    <row r="54746">
      <c r="A54746" s="9"/>
    </row>
    <row r="54747">
      <c r="A54747" s="9"/>
    </row>
    <row r="54748">
      <c r="A54748" s="9"/>
    </row>
    <row r="54749">
      <c r="A54749" s="9"/>
    </row>
    <row r="54750">
      <c r="A54750" s="9"/>
    </row>
    <row r="54751">
      <c r="A54751" s="9"/>
    </row>
    <row r="54752">
      <c r="A54752" s="9"/>
    </row>
    <row r="54753">
      <c r="A54753" s="9"/>
    </row>
    <row r="54754">
      <c r="A54754" s="9"/>
    </row>
    <row r="54755">
      <c r="A54755" s="9"/>
    </row>
    <row r="54756">
      <c r="A54756" s="9"/>
    </row>
    <row r="54757">
      <c r="A54757" s="9"/>
    </row>
    <row r="54758">
      <c r="A54758" s="9"/>
    </row>
    <row r="54759">
      <c r="A54759" s="9"/>
    </row>
    <row r="54760">
      <c r="A54760" s="9"/>
    </row>
    <row r="54761">
      <c r="A54761" s="9"/>
    </row>
    <row r="54762">
      <c r="A54762" s="9"/>
    </row>
    <row r="54763">
      <c r="A54763" s="9"/>
    </row>
    <row r="54764">
      <c r="A54764" s="9"/>
    </row>
    <row r="54765">
      <c r="A54765" s="9"/>
    </row>
    <row r="54766">
      <c r="A54766" s="9"/>
    </row>
    <row r="54767">
      <c r="A54767" s="9"/>
    </row>
    <row r="54768">
      <c r="A54768" s="9"/>
    </row>
    <row r="54769">
      <c r="A54769" s="9"/>
    </row>
    <row r="54770">
      <c r="A54770" s="9"/>
    </row>
    <row r="54771">
      <c r="A54771" s="9"/>
    </row>
    <row r="54772">
      <c r="A54772" s="9"/>
    </row>
    <row r="54773">
      <c r="A54773" s="9"/>
    </row>
    <row r="54774">
      <c r="A54774" s="9"/>
    </row>
    <row r="54775">
      <c r="A54775" s="9"/>
    </row>
    <row r="54776">
      <c r="A54776" s="9"/>
    </row>
    <row r="54777">
      <c r="A54777" s="9"/>
    </row>
    <row r="54778">
      <c r="A54778" s="9"/>
    </row>
    <row r="54779">
      <c r="A54779" s="9"/>
    </row>
    <row r="54780">
      <c r="A54780" s="9"/>
    </row>
    <row r="54781">
      <c r="A54781" s="9"/>
    </row>
    <row r="54782">
      <c r="A54782" s="9"/>
    </row>
    <row r="54783">
      <c r="A54783" s="9"/>
    </row>
    <row r="54784">
      <c r="A54784" s="9"/>
    </row>
    <row r="54785">
      <c r="A54785" s="9"/>
    </row>
    <row r="54786">
      <c r="A54786" s="9"/>
    </row>
    <row r="54787">
      <c r="A54787" s="9"/>
    </row>
    <row r="54788">
      <c r="A54788" s="9"/>
    </row>
    <row r="54789">
      <c r="A54789" s="9"/>
    </row>
    <row r="54790">
      <c r="A54790" s="9"/>
    </row>
    <row r="54791">
      <c r="A54791" s="9"/>
    </row>
    <row r="54792">
      <c r="A54792" s="9"/>
    </row>
    <row r="54793">
      <c r="A54793" s="9"/>
    </row>
    <row r="54794">
      <c r="A54794" s="9"/>
    </row>
    <row r="54795">
      <c r="A54795" s="9"/>
    </row>
    <row r="54796">
      <c r="A54796" s="9"/>
    </row>
    <row r="54797">
      <c r="A54797" s="9"/>
    </row>
    <row r="54798">
      <c r="A54798" s="9"/>
    </row>
    <row r="54799">
      <c r="A54799" s="9"/>
    </row>
    <row r="54800">
      <c r="A54800" s="9"/>
    </row>
    <row r="54801">
      <c r="A54801" s="9"/>
    </row>
    <row r="54802">
      <c r="A54802" s="9"/>
    </row>
    <row r="54803">
      <c r="A54803" s="9"/>
    </row>
    <row r="54804">
      <c r="A54804" s="9"/>
    </row>
    <row r="54805">
      <c r="A54805" s="9"/>
    </row>
    <row r="54806">
      <c r="A54806" s="9"/>
    </row>
    <row r="54807">
      <c r="A54807" s="9"/>
    </row>
    <row r="54808">
      <c r="A54808" s="9"/>
    </row>
    <row r="54809">
      <c r="A54809" s="9"/>
    </row>
    <row r="54810">
      <c r="A54810" s="9"/>
    </row>
    <row r="54811">
      <c r="A54811" s="9"/>
    </row>
    <row r="54812">
      <c r="A54812" s="9"/>
    </row>
    <row r="54813">
      <c r="A54813" s="9"/>
    </row>
    <row r="54814">
      <c r="A54814" s="9"/>
    </row>
    <row r="54815">
      <c r="A54815" s="9"/>
    </row>
    <row r="54816">
      <c r="A54816" s="9"/>
    </row>
    <row r="54817">
      <c r="A54817" s="9"/>
    </row>
    <row r="54818">
      <c r="A54818" s="9"/>
    </row>
    <row r="54819">
      <c r="A54819" s="9"/>
    </row>
    <row r="54820">
      <c r="A54820" s="9"/>
    </row>
    <row r="54821">
      <c r="A54821" s="9"/>
    </row>
    <row r="54822">
      <c r="A54822" s="9"/>
    </row>
    <row r="54823">
      <c r="A54823" s="9"/>
    </row>
    <row r="54824">
      <c r="A54824" s="9"/>
    </row>
    <row r="54825">
      <c r="A54825" s="9"/>
    </row>
    <row r="54826">
      <c r="A54826" s="9"/>
    </row>
    <row r="54827">
      <c r="A54827" s="9"/>
    </row>
    <row r="54828">
      <c r="A54828" s="9"/>
    </row>
    <row r="54829">
      <c r="A54829" s="9"/>
    </row>
    <row r="54830">
      <c r="A54830" s="9"/>
    </row>
    <row r="54831">
      <c r="A54831" s="9"/>
    </row>
    <row r="54832">
      <c r="A54832" s="9"/>
    </row>
    <row r="54833">
      <c r="A54833" s="9"/>
    </row>
    <row r="54834">
      <c r="A54834" s="9"/>
    </row>
    <row r="54835">
      <c r="A54835" s="9"/>
    </row>
    <row r="54836">
      <c r="A54836" s="9"/>
    </row>
    <row r="54837">
      <c r="A54837" s="9"/>
    </row>
    <row r="54838">
      <c r="A54838" s="9"/>
    </row>
    <row r="54839">
      <c r="A54839" s="9"/>
    </row>
    <row r="54840">
      <c r="A54840" s="9"/>
    </row>
    <row r="54841">
      <c r="A54841" s="9"/>
    </row>
    <row r="54842">
      <c r="A54842" s="9"/>
    </row>
    <row r="54843">
      <c r="A54843" s="9"/>
    </row>
    <row r="54844">
      <c r="A54844" s="9"/>
    </row>
    <row r="54845">
      <c r="A54845" s="9"/>
    </row>
    <row r="54846">
      <c r="A54846" s="9"/>
    </row>
    <row r="54847">
      <c r="A54847" s="9"/>
    </row>
    <row r="54848">
      <c r="A54848" s="9"/>
    </row>
    <row r="54849">
      <c r="A54849" s="9"/>
    </row>
    <row r="54850">
      <c r="A54850" s="9"/>
    </row>
    <row r="54851">
      <c r="A54851" s="9"/>
    </row>
    <row r="54852">
      <c r="A54852" s="9"/>
    </row>
    <row r="54853">
      <c r="A54853" s="9"/>
    </row>
    <row r="54854">
      <c r="A54854" s="9"/>
    </row>
    <row r="54855">
      <c r="A54855" s="9"/>
    </row>
    <row r="54856">
      <c r="A54856" s="9"/>
    </row>
    <row r="54857">
      <c r="A54857" s="9"/>
    </row>
    <row r="54858">
      <c r="A54858" s="9"/>
    </row>
    <row r="54859">
      <c r="A54859" s="9"/>
    </row>
    <row r="54860">
      <c r="A54860" s="9"/>
    </row>
    <row r="54861">
      <c r="A54861" s="9"/>
    </row>
    <row r="54862">
      <c r="A54862" s="9"/>
    </row>
    <row r="54863">
      <c r="A54863" s="9"/>
    </row>
    <row r="54864">
      <c r="A54864" s="9"/>
    </row>
    <row r="54865">
      <c r="A54865" s="9"/>
    </row>
    <row r="54866">
      <c r="A54866" s="9"/>
    </row>
    <row r="54867">
      <c r="A54867" s="9"/>
    </row>
    <row r="54868">
      <c r="A54868" s="9"/>
    </row>
    <row r="54869">
      <c r="A54869" s="9"/>
    </row>
    <row r="54870">
      <c r="A54870" s="9"/>
    </row>
    <row r="54871">
      <c r="A54871" s="9"/>
    </row>
    <row r="54872">
      <c r="A54872" s="9"/>
    </row>
    <row r="54873">
      <c r="A54873" s="9"/>
    </row>
    <row r="54874">
      <c r="A54874" s="9"/>
    </row>
    <row r="54875">
      <c r="A54875" s="9"/>
    </row>
    <row r="54876">
      <c r="A54876" s="9"/>
    </row>
    <row r="54877">
      <c r="A54877" s="9"/>
    </row>
    <row r="54878">
      <c r="A54878" s="9"/>
    </row>
    <row r="54879">
      <c r="A54879" s="9"/>
    </row>
    <row r="54880">
      <c r="A54880" s="9"/>
    </row>
    <row r="54881">
      <c r="A54881" s="9"/>
    </row>
    <row r="54882">
      <c r="A54882" s="9"/>
    </row>
    <row r="54883">
      <c r="A54883" s="9"/>
    </row>
    <row r="54884">
      <c r="A54884" s="9"/>
    </row>
    <row r="54885">
      <c r="A54885" s="9"/>
    </row>
    <row r="54886">
      <c r="A54886" s="9"/>
    </row>
    <row r="54887">
      <c r="A54887" s="9"/>
    </row>
    <row r="54888">
      <c r="A54888" s="9"/>
    </row>
    <row r="54889">
      <c r="A54889" s="9"/>
    </row>
    <row r="54890">
      <c r="A54890" s="9"/>
    </row>
    <row r="54891">
      <c r="A54891" s="9"/>
    </row>
    <row r="54892">
      <c r="A54892" s="9"/>
    </row>
    <row r="54893">
      <c r="A54893" s="9"/>
    </row>
    <row r="54894">
      <c r="A54894" s="9"/>
    </row>
    <row r="54895">
      <c r="A54895" s="9"/>
    </row>
    <row r="54896">
      <c r="A54896" s="9"/>
    </row>
    <row r="54897">
      <c r="A54897" s="9"/>
    </row>
    <row r="54898">
      <c r="A54898" s="9"/>
    </row>
    <row r="54899">
      <c r="A54899" s="9"/>
    </row>
    <row r="54900">
      <c r="A54900" s="9"/>
    </row>
    <row r="54901">
      <c r="A54901" s="9"/>
    </row>
    <row r="54902">
      <c r="A54902" s="9"/>
    </row>
    <row r="54903">
      <c r="A54903" s="9"/>
    </row>
    <row r="54904">
      <c r="A54904" s="9"/>
    </row>
    <row r="54905">
      <c r="A54905" s="9"/>
    </row>
    <row r="54906">
      <c r="A54906" s="9"/>
    </row>
    <row r="54907">
      <c r="A54907" s="9"/>
    </row>
    <row r="54908">
      <c r="A54908" s="9"/>
    </row>
    <row r="54909">
      <c r="A54909" s="9"/>
    </row>
    <row r="54910">
      <c r="A54910" s="9"/>
    </row>
    <row r="54911">
      <c r="A54911" s="9"/>
    </row>
    <row r="54912">
      <c r="A54912" s="9"/>
    </row>
    <row r="54913">
      <c r="A54913" s="9"/>
    </row>
    <row r="54914">
      <c r="A54914" s="9"/>
    </row>
    <row r="54915">
      <c r="A54915" s="9"/>
    </row>
    <row r="54916">
      <c r="A54916" s="9"/>
    </row>
    <row r="54917">
      <c r="A54917" s="9"/>
    </row>
    <row r="54918">
      <c r="A54918" s="9"/>
    </row>
    <row r="54919">
      <c r="A54919" s="9"/>
    </row>
    <row r="54920">
      <c r="A54920" s="9"/>
    </row>
    <row r="54921">
      <c r="A54921" s="9"/>
    </row>
    <row r="54922">
      <c r="A54922" s="9"/>
    </row>
    <row r="54923">
      <c r="A54923" s="9"/>
    </row>
    <row r="54924">
      <c r="A54924" s="9"/>
    </row>
    <row r="54925">
      <c r="A54925" s="9"/>
    </row>
    <row r="54926">
      <c r="A54926" s="9"/>
    </row>
    <row r="54927">
      <c r="A54927" s="9"/>
    </row>
    <row r="54928">
      <c r="A54928" s="9"/>
    </row>
    <row r="54929">
      <c r="A54929" s="9"/>
    </row>
    <row r="54930">
      <c r="A54930" s="9"/>
    </row>
    <row r="54931">
      <c r="A54931" s="9"/>
    </row>
    <row r="54932">
      <c r="A54932" s="9"/>
    </row>
    <row r="54933">
      <c r="A54933" s="9"/>
    </row>
    <row r="54934">
      <c r="A54934" s="9"/>
    </row>
    <row r="54935">
      <c r="A54935" s="9"/>
    </row>
    <row r="54936">
      <c r="A54936" s="9"/>
    </row>
    <row r="54937">
      <c r="A54937" s="9"/>
    </row>
    <row r="54938">
      <c r="A54938" s="9"/>
    </row>
    <row r="54939">
      <c r="A54939" s="9"/>
    </row>
    <row r="54940">
      <c r="A54940" s="9"/>
    </row>
    <row r="54941">
      <c r="A54941" s="9"/>
    </row>
    <row r="54942">
      <c r="A54942" s="9"/>
    </row>
    <row r="54943">
      <c r="A54943" s="9"/>
    </row>
    <row r="54944">
      <c r="A54944" s="9"/>
    </row>
    <row r="54945">
      <c r="A54945" s="9"/>
    </row>
    <row r="54946">
      <c r="A54946" s="9"/>
    </row>
    <row r="54947">
      <c r="A54947" s="9"/>
    </row>
    <row r="54948">
      <c r="A54948" s="9"/>
    </row>
    <row r="54949">
      <c r="A54949" s="9"/>
    </row>
    <row r="54950">
      <c r="A54950" s="9"/>
    </row>
    <row r="54951">
      <c r="A54951" s="9"/>
    </row>
    <row r="54952">
      <c r="A54952" s="9"/>
    </row>
    <row r="54953">
      <c r="A54953" s="9"/>
    </row>
    <row r="54954">
      <c r="A54954" s="9"/>
    </row>
    <row r="54955">
      <c r="A54955" s="9"/>
    </row>
    <row r="54956">
      <c r="A54956" s="9"/>
    </row>
    <row r="54957">
      <c r="A54957" s="9"/>
    </row>
    <row r="54958">
      <c r="A54958" s="9"/>
    </row>
    <row r="54959">
      <c r="A54959" s="9"/>
    </row>
    <row r="54960">
      <c r="A54960" s="9"/>
    </row>
    <row r="54961">
      <c r="A54961" s="9"/>
    </row>
    <row r="54962">
      <c r="A54962" s="9"/>
    </row>
    <row r="54963">
      <c r="A54963" s="9"/>
    </row>
    <row r="54964">
      <c r="A54964" s="9"/>
    </row>
    <row r="54965">
      <c r="A54965" s="9"/>
    </row>
    <row r="54966">
      <c r="A54966" s="9"/>
    </row>
    <row r="54967">
      <c r="A54967" s="9"/>
    </row>
    <row r="54968">
      <c r="A54968" s="9"/>
    </row>
    <row r="54969">
      <c r="A54969" s="9"/>
    </row>
    <row r="54970">
      <c r="A54970" s="9"/>
    </row>
    <row r="54971">
      <c r="A54971" s="9"/>
    </row>
    <row r="54972">
      <c r="A54972" s="9"/>
    </row>
    <row r="54973">
      <c r="A54973" s="9"/>
    </row>
    <row r="54974">
      <c r="A54974" s="9"/>
    </row>
    <row r="54975">
      <c r="A54975" s="9"/>
    </row>
    <row r="54976">
      <c r="A54976" s="9"/>
    </row>
    <row r="54977">
      <c r="A54977" s="9"/>
    </row>
    <row r="54978">
      <c r="A54978" s="9"/>
    </row>
    <row r="54979">
      <c r="A54979" s="9"/>
    </row>
    <row r="54980">
      <c r="A54980" s="9"/>
    </row>
    <row r="54981">
      <c r="A54981" s="9"/>
    </row>
    <row r="54982">
      <c r="A54982" s="9"/>
    </row>
    <row r="54983">
      <c r="A54983" s="9"/>
    </row>
    <row r="54984">
      <c r="A54984" s="9"/>
    </row>
    <row r="54985">
      <c r="A54985" s="9"/>
    </row>
    <row r="54986">
      <c r="A54986" s="9"/>
    </row>
    <row r="54987">
      <c r="A54987" s="9"/>
    </row>
    <row r="54988">
      <c r="A54988" s="9"/>
    </row>
    <row r="54989">
      <c r="A54989" s="9"/>
    </row>
    <row r="54990">
      <c r="A54990" s="9"/>
    </row>
    <row r="54991">
      <c r="A54991" s="9"/>
    </row>
    <row r="54992">
      <c r="A54992" s="9"/>
    </row>
    <row r="54993">
      <c r="A54993" s="9"/>
    </row>
    <row r="54994">
      <c r="A54994" s="9"/>
    </row>
    <row r="54995">
      <c r="A54995" s="9"/>
    </row>
    <row r="54996">
      <c r="A54996" s="9"/>
    </row>
    <row r="54997">
      <c r="A54997" s="9"/>
    </row>
    <row r="54998">
      <c r="A54998" s="9"/>
    </row>
    <row r="54999">
      <c r="A54999" s="9"/>
    </row>
    <row r="55000">
      <c r="A55000" s="9"/>
    </row>
    <row r="55001">
      <c r="A55001" s="9"/>
    </row>
    <row r="55002">
      <c r="A55002" s="9"/>
    </row>
    <row r="55003">
      <c r="A55003" s="9"/>
    </row>
    <row r="55004">
      <c r="A55004" s="9"/>
    </row>
    <row r="55005">
      <c r="A55005" s="9"/>
    </row>
    <row r="55006">
      <c r="A55006" s="9"/>
    </row>
    <row r="55007">
      <c r="A55007" s="9"/>
    </row>
    <row r="55008">
      <c r="A55008" s="9"/>
    </row>
    <row r="55009">
      <c r="A55009" s="9"/>
    </row>
    <row r="55010">
      <c r="A55010" s="9"/>
    </row>
    <row r="55011">
      <c r="A55011" s="9"/>
    </row>
    <row r="55012">
      <c r="A55012" s="9"/>
    </row>
    <row r="55013">
      <c r="A55013" s="9"/>
    </row>
    <row r="55014">
      <c r="A55014" s="9"/>
    </row>
    <row r="55015">
      <c r="A55015" s="9"/>
    </row>
    <row r="55016">
      <c r="A55016" s="9"/>
    </row>
    <row r="55017">
      <c r="A55017" s="9"/>
    </row>
    <row r="55018">
      <c r="A55018" s="9"/>
    </row>
    <row r="55019">
      <c r="A55019" s="9"/>
    </row>
    <row r="55020">
      <c r="A55020" s="9"/>
    </row>
    <row r="55021">
      <c r="A55021" s="9"/>
    </row>
    <row r="55022">
      <c r="A55022" s="9"/>
    </row>
    <row r="55023">
      <c r="A55023" s="9"/>
    </row>
    <row r="55024">
      <c r="A55024" s="9"/>
    </row>
    <row r="55025">
      <c r="A55025" s="9"/>
    </row>
    <row r="55026">
      <c r="A55026" s="9"/>
    </row>
    <row r="55027">
      <c r="A55027" s="9"/>
    </row>
    <row r="55028">
      <c r="A55028" s="9"/>
    </row>
    <row r="55029">
      <c r="A55029" s="9"/>
    </row>
    <row r="55030">
      <c r="A55030" s="9"/>
    </row>
    <row r="55031">
      <c r="A55031" s="9"/>
    </row>
    <row r="55032">
      <c r="A55032" s="9"/>
    </row>
    <row r="55033">
      <c r="A55033" s="9"/>
    </row>
    <row r="55034">
      <c r="A55034" s="9"/>
    </row>
    <row r="55035">
      <c r="A55035" s="9"/>
    </row>
    <row r="55036">
      <c r="A55036" s="9"/>
    </row>
    <row r="55037">
      <c r="A55037" s="9"/>
    </row>
    <row r="55038">
      <c r="A55038" s="9"/>
    </row>
    <row r="55039">
      <c r="A55039" s="9"/>
    </row>
    <row r="55040">
      <c r="A55040" s="9"/>
    </row>
    <row r="55041">
      <c r="A55041" s="9"/>
    </row>
    <row r="55042">
      <c r="A55042" s="9"/>
    </row>
    <row r="55043">
      <c r="A55043" s="9"/>
    </row>
    <row r="55044">
      <c r="A55044" s="9"/>
    </row>
    <row r="55045">
      <c r="A55045" s="9"/>
    </row>
    <row r="55046">
      <c r="A55046" s="9"/>
    </row>
    <row r="55047">
      <c r="A55047" s="9"/>
    </row>
    <row r="55048">
      <c r="A55048" s="9"/>
    </row>
    <row r="55049">
      <c r="A55049" s="9"/>
    </row>
    <row r="55050">
      <c r="A55050" s="9"/>
    </row>
    <row r="55051">
      <c r="A55051" s="9"/>
    </row>
    <row r="55052">
      <c r="A55052" s="9"/>
    </row>
    <row r="55053">
      <c r="A55053" s="9"/>
    </row>
    <row r="55054">
      <c r="A55054" s="9"/>
    </row>
    <row r="55055">
      <c r="A55055" s="9"/>
    </row>
    <row r="55056">
      <c r="A55056" s="9"/>
    </row>
    <row r="55057">
      <c r="A55057" s="9"/>
    </row>
    <row r="55058">
      <c r="A55058" s="9"/>
    </row>
    <row r="55059">
      <c r="A55059" s="9"/>
    </row>
    <row r="55060">
      <c r="A55060" s="9"/>
    </row>
    <row r="55061">
      <c r="A55061" s="9"/>
    </row>
    <row r="55062">
      <c r="A55062" s="9"/>
    </row>
    <row r="55063">
      <c r="A55063" s="9"/>
    </row>
    <row r="55064">
      <c r="A55064" s="9"/>
    </row>
    <row r="55065">
      <c r="A55065" s="9"/>
    </row>
    <row r="55066">
      <c r="A55066" s="9"/>
    </row>
    <row r="55067">
      <c r="A55067" s="9"/>
    </row>
    <row r="55068">
      <c r="A55068" s="9"/>
    </row>
    <row r="55069">
      <c r="A55069" s="9"/>
    </row>
    <row r="55070">
      <c r="A55070" s="9"/>
    </row>
    <row r="55071">
      <c r="A55071" s="9"/>
    </row>
    <row r="55072">
      <c r="A55072" s="9"/>
    </row>
    <row r="55073">
      <c r="A55073" s="9"/>
    </row>
    <row r="55074">
      <c r="A55074" s="9"/>
    </row>
    <row r="55075">
      <c r="A55075" s="9"/>
    </row>
    <row r="55076">
      <c r="A55076" s="9"/>
    </row>
    <row r="55077">
      <c r="A55077" s="9"/>
    </row>
    <row r="55078">
      <c r="A55078" s="9"/>
    </row>
    <row r="55079">
      <c r="A55079" s="9"/>
    </row>
    <row r="55080">
      <c r="A55080" s="9"/>
    </row>
    <row r="55081">
      <c r="A55081" s="9"/>
    </row>
    <row r="55082">
      <c r="A55082" s="9"/>
    </row>
    <row r="55083">
      <c r="A55083" s="9"/>
    </row>
    <row r="55084">
      <c r="A55084" s="9"/>
    </row>
    <row r="55085">
      <c r="A55085" s="9"/>
    </row>
    <row r="55086">
      <c r="A55086" s="9"/>
    </row>
    <row r="55087">
      <c r="A55087" s="9"/>
    </row>
    <row r="55088">
      <c r="A55088" s="9"/>
    </row>
    <row r="55089">
      <c r="A55089" s="9"/>
    </row>
    <row r="55090">
      <c r="A55090" s="9"/>
    </row>
    <row r="55091">
      <c r="A55091" s="9"/>
    </row>
    <row r="55092">
      <c r="A55092" s="9"/>
    </row>
    <row r="55093">
      <c r="A55093" s="9"/>
    </row>
    <row r="55094">
      <c r="A55094" s="9"/>
    </row>
    <row r="55095">
      <c r="A55095" s="9"/>
    </row>
    <row r="55096">
      <c r="A55096" s="9"/>
    </row>
    <row r="55097">
      <c r="A55097" s="9"/>
    </row>
    <row r="55098">
      <c r="A55098" s="9"/>
    </row>
    <row r="55099">
      <c r="A55099" s="9"/>
    </row>
    <row r="55100">
      <c r="A55100" s="9"/>
    </row>
    <row r="55101">
      <c r="A55101" s="9"/>
    </row>
    <row r="55102">
      <c r="A55102" s="9"/>
    </row>
    <row r="55103">
      <c r="A55103" s="9"/>
    </row>
    <row r="55104">
      <c r="A55104" s="9"/>
    </row>
    <row r="55105">
      <c r="A55105" s="9"/>
    </row>
    <row r="55106">
      <c r="A55106" s="9"/>
    </row>
    <row r="55107">
      <c r="A55107" s="9"/>
    </row>
    <row r="55108">
      <c r="A55108" s="9"/>
    </row>
    <row r="55109">
      <c r="A55109" s="9"/>
    </row>
    <row r="55110">
      <c r="A55110" s="9"/>
    </row>
    <row r="55111">
      <c r="A55111" s="9"/>
    </row>
    <row r="55112">
      <c r="A55112" s="9"/>
    </row>
    <row r="55113">
      <c r="A55113" s="9"/>
    </row>
    <row r="55114">
      <c r="A55114" s="9"/>
    </row>
    <row r="55115">
      <c r="A55115" s="9"/>
    </row>
    <row r="55116">
      <c r="A55116" s="9"/>
    </row>
    <row r="55117">
      <c r="A55117" s="9"/>
    </row>
    <row r="55118">
      <c r="A55118" s="9"/>
    </row>
    <row r="55119">
      <c r="A55119" s="9"/>
    </row>
    <row r="55120">
      <c r="A55120" s="9"/>
    </row>
    <row r="55121">
      <c r="A55121" s="9"/>
    </row>
    <row r="55122">
      <c r="A55122" s="9"/>
    </row>
    <row r="55123">
      <c r="A55123" s="9"/>
    </row>
    <row r="55124">
      <c r="A55124" s="9"/>
    </row>
    <row r="55125">
      <c r="A55125" s="9"/>
    </row>
    <row r="55126">
      <c r="A55126" s="9"/>
    </row>
    <row r="55127">
      <c r="A55127" s="9"/>
    </row>
    <row r="55128">
      <c r="A55128" s="9"/>
    </row>
    <row r="55129">
      <c r="A55129" s="9"/>
    </row>
    <row r="55130">
      <c r="A55130" s="9"/>
    </row>
    <row r="55131">
      <c r="A55131" s="9"/>
    </row>
    <row r="55132">
      <c r="A55132" s="9"/>
    </row>
    <row r="55133">
      <c r="A55133" s="9"/>
    </row>
    <row r="55134">
      <c r="A55134" s="9"/>
    </row>
    <row r="55135">
      <c r="A55135" s="9"/>
    </row>
    <row r="55136">
      <c r="A55136" s="9"/>
    </row>
    <row r="55137">
      <c r="A55137" s="9"/>
    </row>
    <row r="55138">
      <c r="A55138" s="9"/>
    </row>
    <row r="55139">
      <c r="A55139" s="9"/>
    </row>
    <row r="55140">
      <c r="A55140" s="9"/>
    </row>
    <row r="55141">
      <c r="A55141" s="9"/>
    </row>
    <row r="55142">
      <c r="A55142" s="9"/>
    </row>
    <row r="55143">
      <c r="A55143" s="9"/>
    </row>
    <row r="55144">
      <c r="A55144" s="9"/>
    </row>
    <row r="55145">
      <c r="A55145" s="9"/>
    </row>
    <row r="55146">
      <c r="A55146" s="9"/>
    </row>
    <row r="55147">
      <c r="A55147" s="9"/>
    </row>
    <row r="55148">
      <c r="A55148" s="9"/>
    </row>
    <row r="55149">
      <c r="A55149" s="9"/>
    </row>
    <row r="55150">
      <c r="A55150" s="9"/>
    </row>
    <row r="55151">
      <c r="A55151" s="9"/>
    </row>
    <row r="55152">
      <c r="A55152" s="9"/>
    </row>
    <row r="55153">
      <c r="A55153" s="9"/>
    </row>
    <row r="55154">
      <c r="A55154" s="9"/>
    </row>
    <row r="55155">
      <c r="A55155" s="9"/>
    </row>
    <row r="55156">
      <c r="A55156" s="9"/>
    </row>
    <row r="55157">
      <c r="A55157" s="9"/>
    </row>
    <row r="55158">
      <c r="A55158" s="9"/>
    </row>
    <row r="55159">
      <c r="A55159" s="9"/>
    </row>
    <row r="55160">
      <c r="A55160" s="9"/>
    </row>
    <row r="55161">
      <c r="A55161" s="9"/>
    </row>
    <row r="55162">
      <c r="A55162" s="9"/>
    </row>
    <row r="55163">
      <c r="A55163" s="9"/>
    </row>
    <row r="55164">
      <c r="A55164" s="9"/>
    </row>
    <row r="55165">
      <c r="A55165" s="9"/>
    </row>
    <row r="55166">
      <c r="A55166" s="9"/>
    </row>
    <row r="55167">
      <c r="A55167" s="9"/>
    </row>
    <row r="55168">
      <c r="A55168" s="9"/>
    </row>
    <row r="55169">
      <c r="A55169" s="9"/>
    </row>
    <row r="55170">
      <c r="A55170" s="9"/>
    </row>
    <row r="55171">
      <c r="A55171" s="9"/>
    </row>
    <row r="55172">
      <c r="A55172" s="9"/>
    </row>
    <row r="55173">
      <c r="A55173" s="9"/>
    </row>
    <row r="55174">
      <c r="A55174" s="9"/>
    </row>
    <row r="55175">
      <c r="A55175" s="9"/>
    </row>
    <row r="55176">
      <c r="A55176" s="9"/>
    </row>
    <row r="55177">
      <c r="A55177" s="9"/>
    </row>
    <row r="55178">
      <c r="A55178" s="9"/>
    </row>
    <row r="55179">
      <c r="A55179" s="9"/>
    </row>
    <row r="55180">
      <c r="A55180" s="9"/>
    </row>
    <row r="55181">
      <c r="A55181" s="9"/>
    </row>
    <row r="55182">
      <c r="A55182" s="9"/>
    </row>
    <row r="55183">
      <c r="A55183" s="9"/>
    </row>
    <row r="55184">
      <c r="A55184" s="9"/>
    </row>
    <row r="55185">
      <c r="A55185" s="9"/>
    </row>
    <row r="55186">
      <c r="A55186" s="9"/>
    </row>
    <row r="55187">
      <c r="A55187" s="9"/>
    </row>
    <row r="55188">
      <c r="A55188" s="9"/>
    </row>
    <row r="55189">
      <c r="A55189" s="9"/>
    </row>
    <row r="55190">
      <c r="A55190" s="9"/>
    </row>
    <row r="55191">
      <c r="A55191" s="9"/>
    </row>
    <row r="55192">
      <c r="A55192" s="9"/>
    </row>
    <row r="55193">
      <c r="A55193" s="9"/>
    </row>
    <row r="55194">
      <c r="A55194" s="9"/>
    </row>
    <row r="55195">
      <c r="A55195" s="9"/>
    </row>
    <row r="55196">
      <c r="A55196" s="9"/>
    </row>
    <row r="55197">
      <c r="A55197" s="9"/>
    </row>
    <row r="55198">
      <c r="A55198" s="9"/>
    </row>
    <row r="55199">
      <c r="A55199" s="9"/>
    </row>
    <row r="55200">
      <c r="A55200" s="9"/>
    </row>
    <row r="55201">
      <c r="A55201" s="9"/>
    </row>
    <row r="55202">
      <c r="A55202" s="9"/>
    </row>
    <row r="55203">
      <c r="A55203" s="9"/>
    </row>
    <row r="55204">
      <c r="A55204" s="9"/>
    </row>
    <row r="55205">
      <c r="A55205" s="9"/>
    </row>
    <row r="55206">
      <c r="A55206" s="9"/>
    </row>
    <row r="55207">
      <c r="A55207" s="9"/>
    </row>
    <row r="55208">
      <c r="A55208" s="9"/>
    </row>
    <row r="55209">
      <c r="A55209" s="9"/>
    </row>
    <row r="55210">
      <c r="A55210" s="9"/>
    </row>
    <row r="55211">
      <c r="A55211" s="9"/>
    </row>
    <row r="55212">
      <c r="A55212" s="9"/>
    </row>
    <row r="55213">
      <c r="A55213" s="9"/>
    </row>
    <row r="55214">
      <c r="A55214" s="9"/>
    </row>
    <row r="55215">
      <c r="A55215" s="9"/>
    </row>
    <row r="55216">
      <c r="A55216" s="9"/>
    </row>
    <row r="55217">
      <c r="A55217" s="9"/>
    </row>
    <row r="55218">
      <c r="A55218" s="9"/>
    </row>
    <row r="55219">
      <c r="A55219" s="9"/>
    </row>
    <row r="55220">
      <c r="A55220" s="9"/>
    </row>
    <row r="55221">
      <c r="A55221" s="9"/>
    </row>
    <row r="55222">
      <c r="A55222" s="9"/>
    </row>
    <row r="55223">
      <c r="A55223" s="9"/>
    </row>
    <row r="55224">
      <c r="A55224" s="9"/>
    </row>
    <row r="55225">
      <c r="A55225" s="9"/>
    </row>
    <row r="55226">
      <c r="A55226" s="9"/>
    </row>
    <row r="55227">
      <c r="A55227" s="9"/>
    </row>
    <row r="55228">
      <c r="A55228" s="9"/>
    </row>
    <row r="55229">
      <c r="A55229" s="9"/>
    </row>
    <row r="55230">
      <c r="A55230" s="9"/>
    </row>
    <row r="55231">
      <c r="A55231" s="9"/>
    </row>
    <row r="55232">
      <c r="A55232" s="9"/>
    </row>
    <row r="55233">
      <c r="A55233" s="9"/>
    </row>
    <row r="55234">
      <c r="A55234" s="9"/>
    </row>
    <row r="55235">
      <c r="A55235" s="9"/>
    </row>
    <row r="55236">
      <c r="A55236" s="9"/>
    </row>
    <row r="55237">
      <c r="A55237" s="9"/>
    </row>
    <row r="55238">
      <c r="A55238" s="9"/>
    </row>
    <row r="55239">
      <c r="A55239" s="9"/>
    </row>
    <row r="55240">
      <c r="A55240" s="9"/>
    </row>
    <row r="55241">
      <c r="A55241" s="9"/>
    </row>
    <row r="55242">
      <c r="A55242" s="9"/>
    </row>
    <row r="55243">
      <c r="A55243" s="9"/>
    </row>
    <row r="55244">
      <c r="A55244" s="9"/>
    </row>
    <row r="55245">
      <c r="A55245" s="9"/>
    </row>
    <row r="55246">
      <c r="A55246" s="9"/>
    </row>
    <row r="55247">
      <c r="A55247" s="9"/>
    </row>
    <row r="55248">
      <c r="A55248" s="9"/>
    </row>
    <row r="55249">
      <c r="A55249" s="9"/>
    </row>
    <row r="55250">
      <c r="A55250" s="9"/>
    </row>
    <row r="55251">
      <c r="A55251" s="9"/>
    </row>
    <row r="55252">
      <c r="A55252" s="9"/>
    </row>
    <row r="55253">
      <c r="A55253" s="9"/>
    </row>
    <row r="55254">
      <c r="A55254" s="9"/>
    </row>
    <row r="55255">
      <c r="A55255" s="9"/>
    </row>
    <row r="55256">
      <c r="A55256" s="9"/>
    </row>
    <row r="55257">
      <c r="A55257" s="9"/>
    </row>
    <row r="55258">
      <c r="A55258" s="9"/>
    </row>
    <row r="55259">
      <c r="A55259" s="9"/>
    </row>
    <row r="55260">
      <c r="A55260" s="9"/>
    </row>
    <row r="55261">
      <c r="A55261" s="9"/>
    </row>
    <row r="55262">
      <c r="A55262" s="9"/>
    </row>
    <row r="55263">
      <c r="A55263" s="9"/>
    </row>
    <row r="55264">
      <c r="A55264" s="9"/>
    </row>
    <row r="55265">
      <c r="A55265" s="9"/>
    </row>
    <row r="55266">
      <c r="A55266" s="9"/>
    </row>
    <row r="55267">
      <c r="A55267" s="9"/>
    </row>
    <row r="55268">
      <c r="A55268" s="9"/>
    </row>
    <row r="55269">
      <c r="A55269" s="9"/>
    </row>
    <row r="55270">
      <c r="A55270" s="9"/>
    </row>
    <row r="55271">
      <c r="A55271" s="9"/>
    </row>
    <row r="55272">
      <c r="A55272" s="9"/>
    </row>
    <row r="55273">
      <c r="A55273" s="9"/>
    </row>
    <row r="55274">
      <c r="A55274" s="9"/>
    </row>
    <row r="55275">
      <c r="A55275" s="9"/>
    </row>
    <row r="55276">
      <c r="A55276" s="9"/>
    </row>
    <row r="55277">
      <c r="A55277" s="9"/>
    </row>
    <row r="55278">
      <c r="A55278" s="9"/>
    </row>
    <row r="55279">
      <c r="A55279" s="9"/>
    </row>
    <row r="55280">
      <c r="A55280" s="9"/>
    </row>
    <row r="55281">
      <c r="A55281" s="9"/>
    </row>
    <row r="55282">
      <c r="A55282" s="9"/>
    </row>
    <row r="55283">
      <c r="A55283" s="9"/>
    </row>
    <row r="55284">
      <c r="A55284" s="9"/>
    </row>
    <row r="55285">
      <c r="A55285" s="9"/>
    </row>
    <row r="55286">
      <c r="A55286" s="9"/>
    </row>
    <row r="55287">
      <c r="A55287" s="9"/>
    </row>
    <row r="55288">
      <c r="A55288" s="9"/>
    </row>
    <row r="55289">
      <c r="A55289" s="9"/>
    </row>
    <row r="55290">
      <c r="A55290" s="9"/>
    </row>
    <row r="55291">
      <c r="A55291" s="9"/>
    </row>
    <row r="55292">
      <c r="A55292" s="9"/>
    </row>
    <row r="55293">
      <c r="A55293" s="9"/>
    </row>
    <row r="55294">
      <c r="A55294" s="9"/>
    </row>
    <row r="55295">
      <c r="A55295" s="9"/>
    </row>
    <row r="55296">
      <c r="A55296" s="9"/>
    </row>
    <row r="55297">
      <c r="A55297" s="9"/>
    </row>
    <row r="55298">
      <c r="A55298" s="9"/>
    </row>
    <row r="55299">
      <c r="A55299" s="9"/>
    </row>
    <row r="55300">
      <c r="A55300" s="9"/>
    </row>
    <row r="55301">
      <c r="A55301" s="9"/>
    </row>
    <row r="55302">
      <c r="A55302" s="9"/>
    </row>
    <row r="55303">
      <c r="A55303" s="9"/>
    </row>
    <row r="55304">
      <c r="A55304" s="9"/>
    </row>
    <row r="55305">
      <c r="A55305" s="9"/>
    </row>
    <row r="55306">
      <c r="A55306" s="9"/>
    </row>
    <row r="55307">
      <c r="A55307" s="9"/>
    </row>
    <row r="55308">
      <c r="A55308" s="9"/>
    </row>
    <row r="55309">
      <c r="A55309" s="9"/>
    </row>
    <row r="55310">
      <c r="A55310" s="9"/>
    </row>
    <row r="55311">
      <c r="A55311" s="9"/>
    </row>
    <row r="55312">
      <c r="A55312" s="9"/>
    </row>
    <row r="55313">
      <c r="A55313" s="9"/>
    </row>
    <row r="55314">
      <c r="A55314" s="9"/>
    </row>
    <row r="55315">
      <c r="A55315" s="9"/>
    </row>
    <row r="55316">
      <c r="A55316" s="9"/>
    </row>
    <row r="55317">
      <c r="A55317" s="9"/>
    </row>
    <row r="55318">
      <c r="A55318" s="9"/>
    </row>
    <row r="55319">
      <c r="A55319" s="9"/>
    </row>
    <row r="55320">
      <c r="A55320" s="9"/>
    </row>
    <row r="55321">
      <c r="A55321" s="9"/>
    </row>
    <row r="55322">
      <c r="A55322" s="9"/>
    </row>
    <row r="55323">
      <c r="A55323" s="9"/>
    </row>
    <row r="55324">
      <c r="A55324" s="9"/>
    </row>
    <row r="55325">
      <c r="A55325" s="9"/>
    </row>
    <row r="55326">
      <c r="A55326" s="9"/>
    </row>
    <row r="55327">
      <c r="A55327" s="9"/>
    </row>
    <row r="55328">
      <c r="A55328" s="9"/>
    </row>
    <row r="55329">
      <c r="A55329" s="9"/>
    </row>
    <row r="55330">
      <c r="A55330" s="9"/>
    </row>
    <row r="55331">
      <c r="A55331" s="9"/>
    </row>
    <row r="55332">
      <c r="A55332" s="9"/>
    </row>
    <row r="55333">
      <c r="A55333" s="9"/>
    </row>
    <row r="55334">
      <c r="A55334" s="9"/>
    </row>
    <row r="55335">
      <c r="A55335" s="9"/>
    </row>
    <row r="55336">
      <c r="A55336" s="9"/>
    </row>
    <row r="55337">
      <c r="A55337" s="9"/>
    </row>
    <row r="55338">
      <c r="A55338" s="9"/>
    </row>
    <row r="55339">
      <c r="A55339" s="9"/>
    </row>
    <row r="55340">
      <c r="A55340" s="9"/>
    </row>
    <row r="55341">
      <c r="A55341" s="9"/>
    </row>
    <row r="55342">
      <c r="A55342" s="9"/>
    </row>
    <row r="55343">
      <c r="A55343" s="9"/>
    </row>
    <row r="55344">
      <c r="A55344" s="9"/>
    </row>
    <row r="55345">
      <c r="A55345" s="9"/>
    </row>
    <row r="55346">
      <c r="A55346" s="9"/>
    </row>
    <row r="55347">
      <c r="A55347" s="9"/>
    </row>
    <row r="55348">
      <c r="A55348" s="9"/>
    </row>
    <row r="55349">
      <c r="A55349" s="9"/>
    </row>
    <row r="55350">
      <c r="A55350" s="9"/>
    </row>
    <row r="55351">
      <c r="A55351" s="9"/>
    </row>
    <row r="55352">
      <c r="A55352" s="9"/>
    </row>
    <row r="55353">
      <c r="A55353" s="9"/>
    </row>
    <row r="55354">
      <c r="A55354" s="9"/>
    </row>
    <row r="55355">
      <c r="A55355" s="9"/>
    </row>
    <row r="55356">
      <c r="A55356" s="9"/>
    </row>
    <row r="55357">
      <c r="A55357" s="9"/>
    </row>
    <row r="55358">
      <c r="A55358" s="9"/>
    </row>
    <row r="55359">
      <c r="A55359" s="9"/>
    </row>
    <row r="55360">
      <c r="A55360" s="9"/>
    </row>
    <row r="55361">
      <c r="A55361" s="9"/>
    </row>
    <row r="55362">
      <c r="A55362" s="9"/>
    </row>
    <row r="55363">
      <c r="A55363" s="9"/>
    </row>
    <row r="55364">
      <c r="A55364" s="9"/>
    </row>
    <row r="55365">
      <c r="A55365" s="9"/>
    </row>
    <row r="55366">
      <c r="A55366" s="9"/>
    </row>
    <row r="55367">
      <c r="A55367" s="9"/>
    </row>
    <row r="55368">
      <c r="A55368" s="9"/>
    </row>
    <row r="55369">
      <c r="A55369" s="9"/>
    </row>
    <row r="55370">
      <c r="A55370" s="9"/>
    </row>
    <row r="55371">
      <c r="A55371" s="9"/>
    </row>
    <row r="55372">
      <c r="A55372" s="9"/>
    </row>
    <row r="55373">
      <c r="A55373" s="9"/>
    </row>
    <row r="55374">
      <c r="A55374" s="9"/>
    </row>
    <row r="55375">
      <c r="A55375" s="9"/>
    </row>
    <row r="55376">
      <c r="A55376" s="9"/>
    </row>
    <row r="55377">
      <c r="A55377" s="9"/>
    </row>
    <row r="55378">
      <c r="A55378" s="9"/>
    </row>
    <row r="55379">
      <c r="A55379" s="9"/>
    </row>
    <row r="55380">
      <c r="A55380" s="9"/>
    </row>
    <row r="55381">
      <c r="A55381" s="9"/>
    </row>
    <row r="55382">
      <c r="A55382" s="9"/>
    </row>
    <row r="55383">
      <c r="A55383" s="9"/>
    </row>
    <row r="55384">
      <c r="A55384" s="9"/>
    </row>
    <row r="55385">
      <c r="A55385" s="9"/>
    </row>
    <row r="55386">
      <c r="A55386" s="9"/>
    </row>
    <row r="55387">
      <c r="A55387" s="9"/>
    </row>
    <row r="55388">
      <c r="A55388" s="9"/>
    </row>
    <row r="55389">
      <c r="A55389" s="9"/>
    </row>
    <row r="55390">
      <c r="A55390" s="9"/>
    </row>
    <row r="55391">
      <c r="A55391" s="9"/>
    </row>
    <row r="55392">
      <c r="A55392" s="9"/>
    </row>
    <row r="55393">
      <c r="A55393" s="9"/>
    </row>
    <row r="55394">
      <c r="A55394" s="9"/>
    </row>
    <row r="55395">
      <c r="A55395" s="9"/>
    </row>
    <row r="55396">
      <c r="A55396" s="9"/>
    </row>
    <row r="55397">
      <c r="A55397" s="9"/>
    </row>
    <row r="55398">
      <c r="A55398" s="9"/>
    </row>
    <row r="55399">
      <c r="A55399" s="9"/>
    </row>
    <row r="55400">
      <c r="A55400" s="9"/>
    </row>
    <row r="55401">
      <c r="A55401" s="9"/>
    </row>
    <row r="55402">
      <c r="A55402" s="9"/>
    </row>
    <row r="55403">
      <c r="A55403" s="9"/>
    </row>
    <row r="55404">
      <c r="A55404" s="9"/>
    </row>
    <row r="55405">
      <c r="A55405" s="9"/>
    </row>
    <row r="55406">
      <c r="A55406" s="9"/>
    </row>
    <row r="55407">
      <c r="A55407" s="9"/>
    </row>
    <row r="55408">
      <c r="A55408" s="9"/>
    </row>
    <row r="55409">
      <c r="A55409" s="9"/>
    </row>
    <row r="55410">
      <c r="A55410" s="9"/>
    </row>
    <row r="55411">
      <c r="A55411" s="9"/>
    </row>
    <row r="55412">
      <c r="A55412" s="9"/>
    </row>
    <row r="55413">
      <c r="A55413" s="9"/>
    </row>
    <row r="55414">
      <c r="A55414" s="9"/>
    </row>
    <row r="55415">
      <c r="A55415" s="9"/>
    </row>
    <row r="55416">
      <c r="A55416" s="9"/>
    </row>
    <row r="55417">
      <c r="A55417" s="9"/>
    </row>
    <row r="55418">
      <c r="A55418" s="9"/>
    </row>
    <row r="55419">
      <c r="A55419" s="9"/>
    </row>
    <row r="55420">
      <c r="A55420" s="9"/>
    </row>
    <row r="55421">
      <c r="A55421" s="9"/>
    </row>
    <row r="55422">
      <c r="A55422" s="9"/>
    </row>
    <row r="55423">
      <c r="A55423" s="9"/>
    </row>
    <row r="55424">
      <c r="A55424" s="9"/>
    </row>
    <row r="55425">
      <c r="A55425" s="9"/>
    </row>
    <row r="55426">
      <c r="A55426" s="9"/>
    </row>
    <row r="55427">
      <c r="A55427" s="9"/>
    </row>
    <row r="55428">
      <c r="A55428" s="9"/>
    </row>
    <row r="55429">
      <c r="A55429" s="9"/>
    </row>
    <row r="55430">
      <c r="A55430" s="9"/>
    </row>
    <row r="55431">
      <c r="A55431" s="9"/>
    </row>
    <row r="55432">
      <c r="A55432" s="9"/>
    </row>
    <row r="55433">
      <c r="A55433" s="9"/>
    </row>
    <row r="55434">
      <c r="A55434" s="9"/>
    </row>
    <row r="55435">
      <c r="A55435" s="9"/>
    </row>
    <row r="55436">
      <c r="A55436" s="9"/>
    </row>
    <row r="55437">
      <c r="A55437" s="9"/>
    </row>
    <row r="55438">
      <c r="A55438" s="9"/>
    </row>
    <row r="55439">
      <c r="A55439" s="9"/>
    </row>
    <row r="55440">
      <c r="A55440" s="9"/>
    </row>
    <row r="55441">
      <c r="A55441" s="9"/>
    </row>
    <row r="55442">
      <c r="A55442" s="9"/>
    </row>
    <row r="55443">
      <c r="A55443" s="9"/>
    </row>
    <row r="55444">
      <c r="A55444" s="9"/>
    </row>
    <row r="55445">
      <c r="A55445" s="9"/>
    </row>
    <row r="55446">
      <c r="A55446" s="9"/>
    </row>
    <row r="55447">
      <c r="A55447" s="9"/>
    </row>
    <row r="55448">
      <c r="A55448" s="9"/>
    </row>
    <row r="55449">
      <c r="A55449" s="9"/>
    </row>
    <row r="55450">
      <c r="A55450" s="9"/>
    </row>
    <row r="55451">
      <c r="A55451" s="9"/>
    </row>
    <row r="55452">
      <c r="A55452" s="9"/>
    </row>
    <row r="55453">
      <c r="A55453" s="9"/>
    </row>
    <row r="55454">
      <c r="A55454" s="9"/>
    </row>
    <row r="55455">
      <c r="A55455" s="9"/>
    </row>
    <row r="55456">
      <c r="A55456" s="9"/>
    </row>
    <row r="55457">
      <c r="A55457" s="9"/>
    </row>
    <row r="55458">
      <c r="A55458" s="9"/>
    </row>
    <row r="55459">
      <c r="A55459" s="9"/>
    </row>
    <row r="55460">
      <c r="A55460" s="9"/>
    </row>
    <row r="55461">
      <c r="A55461" s="9"/>
    </row>
    <row r="55462">
      <c r="A55462" s="9"/>
    </row>
    <row r="55463">
      <c r="A55463" s="9"/>
    </row>
    <row r="55464">
      <c r="A55464" s="9"/>
    </row>
    <row r="55465">
      <c r="A55465" s="9"/>
    </row>
    <row r="55466">
      <c r="A55466" s="9"/>
    </row>
    <row r="55467">
      <c r="A55467" s="9"/>
    </row>
    <row r="55468">
      <c r="A55468" s="9"/>
    </row>
    <row r="55469">
      <c r="A55469" s="9"/>
    </row>
    <row r="55470">
      <c r="A55470" s="9"/>
    </row>
    <row r="55471">
      <c r="A55471" s="9"/>
    </row>
    <row r="55472">
      <c r="A55472" s="9"/>
    </row>
    <row r="55473">
      <c r="A55473" s="9"/>
    </row>
    <row r="55474">
      <c r="A55474" s="9"/>
    </row>
    <row r="55475">
      <c r="A55475" s="9"/>
    </row>
    <row r="55476">
      <c r="A55476" s="9"/>
    </row>
    <row r="55477">
      <c r="A55477" s="9"/>
    </row>
    <row r="55478">
      <c r="A55478" s="9"/>
    </row>
    <row r="55479">
      <c r="A55479" s="9"/>
    </row>
    <row r="55480">
      <c r="A55480" s="9"/>
    </row>
    <row r="55481">
      <c r="A55481" s="9"/>
    </row>
    <row r="55482">
      <c r="A55482" s="9"/>
    </row>
    <row r="55483">
      <c r="A55483" s="9"/>
    </row>
    <row r="55484">
      <c r="A55484" s="9"/>
    </row>
    <row r="55485">
      <c r="A55485" s="9"/>
    </row>
    <row r="55486">
      <c r="A55486" s="9"/>
    </row>
    <row r="55487">
      <c r="A55487" s="9"/>
    </row>
    <row r="55488">
      <c r="A55488" s="9"/>
    </row>
    <row r="55489">
      <c r="A55489" s="9"/>
    </row>
    <row r="55490">
      <c r="A55490" s="9"/>
    </row>
    <row r="55491">
      <c r="A55491" s="9"/>
    </row>
    <row r="55492">
      <c r="A55492" s="9"/>
    </row>
    <row r="55493">
      <c r="A55493" s="9"/>
    </row>
    <row r="55494">
      <c r="A55494" s="9"/>
    </row>
    <row r="55495">
      <c r="A55495" s="9"/>
    </row>
    <row r="55496">
      <c r="A55496" s="9"/>
    </row>
    <row r="55497">
      <c r="A55497" s="9"/>
    </row>
    <row r="55498">
      <c r="A55498" s="9"/>
    </row>
    <row r="55499">
      <c r="A55499" s="9"/>
    </row>
    <row r="55500">
      <c r="A55500" s="9"/>
    </row>
    <row r="55501">
      <c r="A55501" s="9"/>
    </row>
    <row r="55502">
      <c r="A55502" s="9"/>
    </row>
    <row r="55503">
      <c r="A55503" s="9"/>
    </row>
    <row r="55504">
      <c r="A55504" s="9"/>
    </row>
    <row r="55505">
      <c r="A55505" s="9"/>
    </row>
    <row r="55506">
      <c r="A55506" s="9"/>
    </row>
    <row r="55507">
      <c r="A55507" s="9"/>
    </row>
    <row r="55508">
      <c r="A55508" s="9"/>
    </row>
    <row r="55509">
      <c r="A55509" s="9"/>
    </row>
    <row r="55510">
      <c r="A55510" s="9"/>
    </row>
    <row r="55511">
      <c r="A55511" s="9"/>
    </row>
    <row r="55512">
      <c r="A55512" s="9"/>
    </row>
    <row r="55513">
      <c r="A55513" s="9"/>
    </row>
    <row r="55514">
      <c r="A55514" s="9"/>
    </row>
    <row r="55515">
      <c r="A55515" s="9"/>
    </row>
    <row r="55516">
      <c r="A55516" s="9"/>
    </row>
    <row r="55517">
      <c r="A55517" s="9"/>
    </row>
    <row r="55518">
      <c r="A55518" s="9"/>
    </row>
    <row r="55519">
      <c r="A55519" s="9"/>
    </row>
    <row r="55520">
      <c r="A55520" s="9"/>
    </row>
    <row r="55521">
      <c r="A55521" s="9"/>
    </row>
    <row r="55522">
      <c r="A55522" s="9"/>
    </row>
    <row r="55523">
      <c r="A55523" s="9"/>
    </row>
    <row r="55524">
      <c r="A55524" s="9"/>
    </row>
    <row r="55525">
      <c r="A55525" s="9"/>
    </row>
    <row r="55526">
      <c r="A55526" s="9"/>
    </row>
    <row r="55527">
      <c r="A55527" s="9"/>
    </row>
    <row r="55528">
      <c r="A55528" s="9"/>
    </row>
    <row r="55529">
      <c r="A55529" s="9"/>
    </row>
    <row r="55530">
      <c r="A55530" s="9"/>
    </row>
    <row r="55531">
      <c r="A55531" s="9"/>
    </row>
    <row r="55532">
      <c r="A55532" s="9"/>
    </row>
    <row r="55533">
      <c r="A55533" s="9"/>
    </row>
    <row r="55534">
      <c r="A55534" s="9"/>
    </row>
    <row r="55535">
      <c r="A55535" s="9"/>
    </row>
    <row r="55536">
      <c r="A55536" s="9"/>
    </row>
    <row r="55537">
      <c r="A55537" s="9"/>
    </row>
    <row r="55538">
      <c r="A55538" s="9"/>
    </row>
    <row r="55539">
      <c r="A55539" s="9"/>
    </row>
    <row r="55540">
      <c r="A55540" s="9"/>
    </row>
    <row r="55541">
      <c r="A55541" s="9"/>
    </row>
    <row r="55542">
      <c r="A55542" s="9"/>
    </row>
    <row r="55543">
      <c r="A55543" s="9"/>
    </row>
    <row r="55544">
      <c r="A55544" s="9"/>
    </row>
    <row r="55545">
      <c r="A55545" s="9"/>
    </row>
    <row r="55546">
      <c r="A55546" s="9"/>
    </row>
    <row r="55547">
      <c r="A55547" s="9"/>
    </row>
    <row r="55548">
      <c r="A55548" s="9"/>
    </row>
    <row r="55549">
      <c r="A55549" s="9"/>
    </row>
    <row r="55550">
      <c r="A55550" s="9"/>
    </row>
    <row r="55551">
      <c r="A55551" s="9"/>
    </row>
    <row r="55552">
      <c r="A55552" s="9"/>
    </row>
    <row r="55553">
      <c r="A55553" s="9"/>
    </row>
    <row r="55554">
      <c r="A55554" s="9"/>
    </row>
    <row r="55555">
      <c r="A55555" s="9"/>
    </row>
    <row r="55556">
      <c r="A55556" s="9"/>
    </row>
    <row r="55557">
      <c r="A55557" s="9"/>
    </row>
    <row r="55558">
      <c r="A55558" s="9"/>
    </row>
    <row r="55559">
      <c r="A55559" s="9"/>
    </row>
    <row r="55560">
      <c r="A55560" s="9"/>
    </row>
    <row r="55561">
      <c r="A55561" s="9"/>
    </row>
    <row r="55562">
      <c r="A55562" s="9"/>
    </row>
    <row r="55563">
      <c r="A55563" s="9"/>
    </row>
    <row r="55564">
      <c r="A55564" s="9"/>
    </row>
    <row r="55565">
      <c r="A55565" s="9"/>
    </row>
    <row r="55566">
      <c r="A55566" s="9"/>
    </row>
    <row r="55567">
      <c r="A55567" s="9"/>
    </row>
    <row r="55568">
      <c r="A55568" s="9"/>
    </row>
    <row r="55569">
      <c r="A55569" s="9"/>
    </row>
    <row r="55570">
      <c r="A55570" s="9"/>
    </row>
    <row r="55571">
      <c r="A55571" s="9"/>
    </row>
    <row r="55572">
      <c r="A55572" s="9"/>
    </row>
    <row r="55573">
      <c r="A55573" s="9"/>
    </row>
    <row r="55574">
      <c r="A55574" s="9"/>
    </row>
    <row r="55575">
      <c r="A55575" s="9"/>
    </row>
    <row r="55576">
      <c r="A55576" s="9"/>
    </row>
    <row r="55577">
      <c r="A55577" s="9"/>
    </row>
    <row r="55578">
      <c r="A55578" s="9"/>
    </row>
    <row r="55579">
      <c r="A55579" s="9"/>
    </row>
    <row r="55580">
      <c r="A55580" s="9"/>
    </row>
    <row r="55581">
      <c r="A55581" s="9"/>
    </row>
    <row r="55582">
      <c r="A55582" s="9"/>
    </row>
    <row r="55583">
      <c r="A55583" s="9"/>
    </row>
    <row r="55584">
      <c r="A55584" s="9"/>
    </row>
    <row r="55585">
      <c r="A55585" s="9"/>
    </row>
    <row r="55586">
      <c r="A55586" s="9"/>
    </row>
    <row r="55587">
      <c r="A55587" s="9"/>
    </row>
    <row r="55588">
      <c r="A55588" s="9"/>
    </row>
    <row r="55589">
      <c r="A55589" s="9"/>
    </row>
    <row r="55590">
      <c r="A55590" s="9"/>
    </row>
    <row r="55591">
      <c r="A55591" s="9"/>
    </row>
    <row r="55592">
      <c r="A55592" s="9"/>
    </row>
    <row r="55593">
      <c r="A55593" s="9"/>
    </row>
    <row r="55594">
      <c r="A55594" s="9"/>
    </row>
    <row r="55595">
      <c r="A55595" s="9"/>
    </row>
    <row r="55596">
      <c r="A55596" s="9"/>
    </row>
    <row r="55597">
      <c r="A55597" s="9"/>
    </row>
    <row r="55598">
      <c r="A55598" s="9"/>
    </row>
    <row r="55599">
      <c r="A55599" s="9"/>
    </row>
    <row r="55600">
      <c r="A55600" s="9"/>
    </row>
    <row r="55601">
      <c r="A55601" s="9"/>
    </row>
    <row r="55602">
      <c r="A55602" s="9"/>
    </row>
    <row r="55603">
      <c r="A55603" s="9"/>
    </row>
    <row r="55604">
      <c r="A55604" s="9"/>
    </row>
    <row r="55605">
      <c r="A55605" s="9"/>
    </row>
    <row r="55606">
      <c r="A55606" s="9"/>
    </row>
    <row r="55607">
      <c r="A55607" s="9"/>
    </row>
    <row r="55608">
      <c r="A55608" s="9"/>
    </row>
    <row r="55609">
      <c r="A55609" s="9"/>
    </row>
    <row r="55610">
      <c r="A55610" s="9"/>
    </row>
    <row r="55611">
      <c r="A55611" s="9"/>
    </row>
    <row r="55612">
      <c r="A55612" s="9"/>
    </row>
    <row r="55613">
      <c r="A55613" s="9"/>
    </row>
    <row r="55614">
      <c r="A55614" s="9"/>
    </row>
    <row r="55615">
      <c r="A55615" s="9"/>
    </row>
    <row r="55616">
      <c r="A55616" s="9"/>
    </row>
    <row r="55617">
      <c r="A55617" s="9"/>
    </row>
    <row r="55618">
      <c r="A55618" s="9"/>
    </row>
    <row r="55619">
      <c r="A55619" s="9"/>
    </row>
    <row r="55620">
      <c r="A55620" s="9"/>
    </row>
    <row r="55621">
      <c r="A55621" s="9"/>
    </row>
    <row r="55622">
      <c r="A55622" s="9"/>
    </row>
    <row r="55623">
      <c r="A55623" s="9"/>
    </row>
    <row r="55624">
      <c r="A55624" s="9"/>
    </row>
    <row r="55625">
      <c r="A55625" s="9"/>
    </row>
    <row r="55626">
      <c r="A55626" s="9"/>
    </row>
    <row r="55627">
      <c r="A55627" s="9"/>
    </row>
    <row r="55628">
      <c r="A55628" s="9"/>
    </row>
    <row r="55629">
      <c r="A55629" s="9"/>
    </row>
    <row r="55630">
      <c r="A55630" s="9"/>
    </row>
    <row r="55631">
      <c r="A55631" s="9"/>
    </row>
    <row r="55632">
      <c r="A55632" s="9"/>
    </row>
    <row r="55633">
      <c r="A55633" s="9"/>
    </row>
    <row r="55634">
      <c r="A55634" s="9"/>
    </row>
    <row r="55635">
      <c r="A55635" s="9"/>
    </row>
    <row r="55636">
      <c r="A55636" s="9"/>
    </row>
    <row r="55637">
      <c r="A55637" s="9"/>
    </row>
    <row r="55638">
      <c r="A55638" s="9"/>
    </row>
    <row r="55639">
      <c r="A55639" s="9"/>
    </row>
    <row r="55640">
      <c r="A55640" s="9"/>
    </row>
    <row r="55641">
      <c r="A55641" s="9"/>
    </row>
    <row r="55642">
      <c r="A55642" s="9"/>
    </row>
    <row r="55643">
      <c r="A55643" s="9"/>
    </row>
    <row r="55644">
      <c r="A55644" s="9"/>
    </row>
    <row r="55645">
      <c r="A55645" s="9"/>
    </row>
    <row r="55646">
      <c r="A55646" s="9"/>
    </row>
    <row r="55647">
      <c r="A55647" s="9"/>
    </row>
    <row r="55648">
      <c r="A55648" s="9"/>
    </row>
    <row r="55649">
      <c r="A55649" s="9"/>
    </row>
    <row r="55650">
      <c r="A55650" s="9"/>
    </row>
    <row r="55651">
      <c r="A55651" s="9"/>
    </row>
    <row r="55652">
      <c r="A55652" s="9"/>
    </row>
    <row r="55653">
      <c r="A55653" s="9"/>
    </row>
    <row r="55654">
      <c r="A55654" s="9"/>
    </row>
    <row r="55655">
      <c r="A55655" s="9"/>
    </row>
    <row r="55656">
      <c r="A55656" s="9"/>
    </row>
    <row r="55657">
      <c r="A55657" s="9"/>
    </row>
    <row r="55658">
      <c r="A55658" s="9"/>
    </row>
    <row r="55659">
      <c r="A55659" s="9"/>
    </row>
    <row r="55660">
      <c r="A55660" s="9"/>
    </row>
    <row r="55661">
      <c r="A55661" s="9"/>
    </row>
    <row r="55662">
      <c r="A55662" s="9"/>
    </row>
    <row r="55663">
      <c r="A55663" s="9"/>
    </row>
    <row r="55664">
      <c r="A55664" s="9"/>
    </row>
    <row r="55665">
      <c r="A55665" s="9"/>
    </row>
    <row r="55666">
      <c r="A55666" s="9"/>
    </row>
    <row r="55667">
      <c r="A55667" s="9"/>
    </row>
    <row r="55668">
      <c r="A55668" s="9"/>
    </row>
    <row r="55669">
      <c r="A55669" s="9"/>
    </row>
    <row r="55670">
      <c r="A55670" s="9"/>
    </row>
    <row r="55671">
      <c r="A55671" s="9"/>
    </row>
    <row r="55672">
      <c r="A55672" s="9"/>
    </row>
    <row r="55673">
      <c r="A55673" s="9"/>
    </row>
    <row r="55674">
      <c r="A55674" s="9"/>
    </row>
    <row r="55675">
      <c r="A55675" s="9"/>
    </row>
    <row r="55676">
      <c r="A55676" s="9"/>
    </row>
    <row r="55677">
      <c r="A55677" s="9"/>
    </row>
    <row r="55678">
      <c r="A55678" s="9"/>
    </row>
    <row r="55679">
      <c r="A55679" s="9"/>
    </row>
    <row r="55680">
      <c r="A55680" s="9"/>
    </row>
    <row r="55681">
      <c r="A55681" s="9"/>
    </row>
    <row r="55682">
      <c r="A55682" s="9"/>
    </row>
    <row r="55683">
      <c r="A55683" s="9"/>
    </row>
    <row r="55684">
      <c r="A55684" s="9"/>
    </row>
    <row r="55685">
      <c r="A55685" s="9"/>
    </row>
    <row r="55686">
      <c r="A55686" s="9"/>
    </row>
    <row r="55687">
      <c r="A55687" s="9"/>
    </row>
    <row r="55688">
      <c r="A55688" s="9"/>
    </row>
    <row r="55689">
      <c r="A55689" s="9"/>
    </row>
    <row r="55690">
      <c r="A55690" s="9"/>
    </row>
    <row r="55691">
      <c r="A55691" s="9"/>
    </row>
    <row r="55692">
      <c r="A55692" s="9"/>
    </row>
    <row r="55693">
      <c r="A55693" s="9"/>
    </row>
    <row r="55694">
      <c r="A55694" s="9"/>
    </row>
    <row r="55695">
      <c r="A55695" s="9"/>
    </row>
    <row r="55696">
      <c r="A55696" s="9"/>
    </row>
    <row r="55697">
      <c r="A55697" s="9"/>
    </row>
    <row r="55698">
      <c r="A55698" s="9"/>
    </row>
    <row r="55699">
      <c r="A55699" s="9"/>
    </row>
    <row r="55700">
      <c r="A55700" s="9"/>
    </row>
    <row r="55701">
      <c r="A55701" s="9"/>
    </row>
    <row r="55702">
      <c r="A55702" s="9"/>
    </row>
    <row r="55703">
      <c r="A55703" s="9"/>
    </row>
    <row r="55704">
      <c r="A55704" s="9"/>
    </row>
    <row r="55705">
      <c r="A55705" s="9"/>
    </row>
    <row r="55706">
      <c r="A55706" s="9"/>
    </row>
    <row r="55707">
      <c r="A55707" s="9"/>
    </row>
    <row r="55708">
      <c r="A55708" s="9"/>
    </row>
    <row r="55709">
      <c r="A55709" s="9"/>
    </row>
    <row r="55710">
      <c r="A55710" s="9"/>
    </row>
    <row r="55711">
      <c r="A55711" s="9"/>
    </row>
    <row r="55712">
      <c r="A55712" s="9"/>
    </row>
    <row r="55713">
      <c r="A55713" s="9"/>
    </row>
    <row r="55714">
      <c r="A55714" s="9"/>
    </row>
    <row r="55715">
      <c r="A55715" s="9"/>
    </row>
    <row r="55716">
      <c r="A55716" s="9"/>
    </row>
    <row r="55717">
      <c r="A55717" s="9"/>
    </row>
    <row r="55718">
      <c r="A55718" s="9"/>
    </row>
    <row r="55719">
      <c r="A55719" s="9"/>
    </row>
    <row r="55720">
      <c r="A55720" s="9"/>
    </row>
    <row r="55721">
      <c r="A55721" s="9"/>
    </row>
    <row r="55722">
      <c r="A55722" s="9"/>
    </row>
    <row r="55723">
      <c r="A55723" s="9"/>
    </row>
    <row r="55724">
      <c r="A55724" s="9"/>
    </row>
    <row r="55725">
      <c r="A55725" s="9"/>
    </row>
    <row r="55726">
      <c r="A55726" s="9"/>
    </row>
    <row r="55727">
      <c r="A55727" s="9"/>
    </row>
    <row r="55728">
      <c r="A55728" s="9"/>
    </row>
    <row r="55729">
      <c r="A55729" s="9"/>
    </row>
    <row r="55730">
      <c r="A55730" s="9"/>
    </row>
    <row r="55731">
      <c r="A55731" s="9"/>
    </row>
    <row r="55732">
      <c r="A55732" s="9"/>
    </row>
    <row r="55733">
      <c r="A55733" s="9"/>
    </row>
    <row r="55734">
      <c r="A55734" s="9"/>
    </row>
    <row r="55735">
      <c r="A55735" s="9"/>
    </row>
    <row r="55736">
      <c r="A55736" s="9"/>
    </row>
    <row r="55737">
      <c r="A55737" s="9"/>
    </row>
    <row r="55738">
      <c r="A55738" s="9"/>
    </row>
    <row r="55739">
      <c r="A55739" s="9"/>
    </row>
    <row r="55740">
      <c r="A55740" s="9"/>
    </row>
    <row r="55741">
      <c r="A55741" s="9"/>
    </row>
    <row r="55742">
      <c r="A55742" s="9"/>
    </row>
    <row r="55743">
      <c r="A55743" s="9"/>
    </row>
    <row r="55744">
      <c r="A55744" s="9"/>
    </row>
    <row r="55745">
      <c r="A55745" s="9"/>
    </row>
    <row r="55746">
      <c r="A55746" s="9"/>
    </row>
    <row r="55747">
      <c r="A55747" s="9"/>
    </row>
    <row r="55748">
      <c r="A55748" s="9"/>
    </row>
    <row r="55749">
      <c r="A55749" s="9"/>
    </row>
    <row r="55750">
      <c r="A55750" s="9"/>
    </row>
    <row r="55751">
      <c r="A55751" s="9"/>
    </row>
    <row r="55752">
      <c r="A55752" s="9"/>
    </row>
    <row r="55753">
      <c r="A55753" s="9"/>
    </row>
    <row r="55754">
      <c r="A55754" s="9"/>
    </row>
    <row r="55755">
      <c r="A55755" s="9"/>
    </row>
    <row r="55756">
      <c r="A55756" s="9"/>
    </row>
    <row r="55757">
      <c r="A55757" s="9"/>
    </row>
    <row r="55758">
      <c r="A55758" s="9"/>
    </row>
    <row r="55759">
      <c r="A55759" s="9"/>
    </row>
    <row r="55760">
      <c r="A55760" s="9"/>
    </row>
    <row r="55761">
      <c r="A55761" s="9"/>
    </row>
    <row r="55762">
      <c r="A55762" s="9"/>
    </row>
    <row r="55763">
      <c r="A55763" s="9"/>
    </row>
    <row r="55764">
      <c r="A55764" s="9"/>
    </row>
    <row r="55765">
      <c r="A55765" s="9"/>
    </row>
    <row r="55766">
      <c r="A55766" s="9"/>
    </row>
    <row r="55767">
      <c r="A55767" s="9"/>
    </row>
    <row r="55768">
      <c r="A55768" s="9"/>
    </row>
    <row r="55769">
      <c r="A55769" s="9"/>
    </row>
    <row r="55770">
      <c r="A55770" s="9"/>
    </row>
    <row r="55771">
      <c r="A55771" s="9"/>
    </row>
    <row r="55772">
      <c r="A55772" s="9"/>
    </row>
    <row r="55773">
      <c r="A55773" s="9"/>
    </row>
    <row r="55774">
      <c r="A55774" s="9"/>
    </row>
    <row r="55775">
      <c r="A55775" s="9"/>
    </row>
    <row r="55776">
      <c r="A55776" s="9"/>
    </row>
    <row r="55777">
      <c r="A55777" s="9"/>
    </row>
    <row r="55778">
      <c r="A55778" s="9"/>
    </row>
    <row r="55779">
      <c r="A55779" s="9"/>
    </row>
    <row r="55780">
      <c r="A55780" s="9"/>
    </row>
    <row r="55781">
      <c r="A55781" s="9"/>
    </row>
    <row r="55782">
      <c r="A55782" s="9"/>
    </row>
    <row r="55783">
      <c r="A55783" s="9"/>
    </row>
    <row r="55784">
      <c r="A55784" s="9"/>
    </row>
    <row r="55785">
      <c r="A55785" s="9"/>
    </row>
    <row r="55786">
      <c r="A55786" s="9"/>
    </row>
    <row r="55787">
      <c r="A55787" s="9"/>
    </row>
    <row r="55788">
      <c r="A55788" s="9"/>
    </row>
    <row r="55789">
      <c r="A55789" s="9"/>
    </row>
    <row r="55790">
      <c r="A55790" s="9"/>
    </row>
    <row r="55791">
      <c r="A55791" s="9"/>
    </row>
    <row r="55792">
      <c r="A55792" s="9"/>
    </row>
    <row r="55793">
      <c r="A55793" s="9"/>
    </row>
    <row r="55794">
      <c r="A55794" s="9"/>
    </row>
    <row r="55795">
      <c r="A55795" s="9"/>
    </row>
    <row r="55796">
      <c r="A55796" s="9"/>
    </row>
    <row r="55797">
      <c r="A55797" s="9"/>
    </row>
    <row r="55798">
      <c r="A55798" s="9"/>
    </row>
    <row r="55799">
      <c r="A55799" s="9"/>
    </row>
    <row r="55800">
      <c r="A55800" s="9"/>
    </row>
    <row r="55801">
      <c r="A55801" s="9"/>
    </row>
    <row r="55802">
      <c r="A55802" s="9"/>
    </row>
    <row r="55803">
      <c r="A55803" s="9"/>
    </row>
    <row r="55804">
      <c r="A55804" s="9"/>
    </row>
    <row r="55805">
      <c r="A55805" s="9"/>
    </row>
    <row r="55806">
      <c r="A55806" s="9"/>
    </row>
    <row r="55807">
      <c r="A55807" s="9"/>
    </row>
    <row r="55808">
      <c r="A55808" s="9"/>
    </row>
    <row r="55809">
      <c r="A55809" s="9"/>
    </row>
    <row r="55810">
      <c r="A55810" s="9"/>
    </row>
    <row r="55811">
      <c r="A55811" s="9"/>
    </row>
    <row r="55812">
      <c r="A55812" s="9"/>
    </row>
    <row r="55813">
      <c r="A55813" s="9"/>
    </row>
    <row r="55814">
      <c r="A55814" s="9"/>
    </row>
    <row r="55815">
      <c r="A55815" s="9"/>
    </row>
    <row r="55816">
      <c r="A55816" s="9"/>
    </row>
    <row r="55817">
      <c r="A55817" s="9"/>
    </row>
    <row r="55818">
      <c r="A55818" s="9"/>
    </row>
    <row r="55819">
      <c r="A55819" s="9"/>
    </row>
    <row r="55820">
      <c r="A55820" s="9"/>
    </row>
    <row r="55821">
      <c r="A55821" s="9"/>
    </row>
    <row r="55822">
      <c r="A55822" s="9"/>
    </row>
    <row r="55823">
      <c r="A55823" s="9"/>
    </row>
    <row r="55824">
      <c r="A55824" s="9"/>
    </row>
    <row r="55825">
      <c r="A55825" s="9"/>
    </row>
    <row r="55826">
      <c r="A55826" s="9"/>
    </row>
    <row r="55827">
      <c r="A55827" s="9"/>
    </row>
    <row r="55828">
      <c r="A55828" s="9"/>
    </row>
    <row r="55829">
      <c r="A55829" s="9"/>
    </row>
    <row r="55830">
      <c r="A55830" s="9"/>
    </row>
    <row r="55831">
      <c r="A55831" s="9"/>
    </row>
    <row r="55832">
      <c r="A55832" s="9"/>
    </row>
    <row r="55833">
      <c r="A55833" s="9"/>
    </row>
    <row r="55834">
      <c r="A55834" s="9"/>
    </row>
    <row r="55835">
      <c r="A55835" s="9"/>
    </row>
    <row r="55836">
      <c r="A55836" s="9"/>
    </row>
    <row r="55837">
      <c r="A55837" s="9"/>
    </row>
    <row r="55838">
      <c r="A55838" s="9"/>
    </row>
    <row r="55839">
      <c r="A55839" s="9"/>
    </row>
    <row r="55840">
      <c r="A55840" s="9"/>
    </row>
    <row r="55841">
      <c r="A55841" s="9"/>
    </row>
    <row r="55842">
      <c r="A55842" s="9"/>
    </row>
    <row r="55843">
      <c r="A55843" s="9"/>
    </row>
    <row r="55844">
      <c r="A55844" s="9"/>
    </row>
    <row r="55845">
      <c r="A55845" s="9"/>
    </row>
    <row r="55846">
      <c r="A55846" s="9"/>
    </row>
    <row r="55847">
      <c r="A55847" s="9"/>
    </row>
    <row r="55848">
      <c r="A55848" s="9"/>
    </row>
    <row r="55849">
      <c r="A55849" s="9"/>
    </row>
    <row r="55850">
      <c r="A55850" s="9"/>
    </row>
    <row r="55851">
      <c r="A55851" s="9"/>
    </row>
    <row r="55852">
      <c r="A55852" s="9"/>
    </row>
    <row r="55853">
      <c r="A55853" s="9"/>
    </row>
    <row r="55854">
      <c r="A55854" s="9"/>
    </row>
    <row r="55855">
      <c r="A55855" s="9"/>
    </row>
    <row r="55856">
      <c r="A55856" s="9"/>
    </row>
    <row r="55857">
      <c r="A55857" s="9"/>
    </row>
    <row r="55858">
      <c r="A55858" s="9"/>
    </row>
    <row r="55859">
      <c r="A55859" s="9"/>
    </row>
    <row r="55860">
      <c r="A55860" s="9"/>
    </row>
    <row r="55861">
      <c r="A55861" s="9"/>
    </row>
    <row r="55862">
      <c r="A55862" s="9"/>
    </row>
    <row r="55863">
      <c r="A55863" s="9"/>
    </row>
    <row r="55864">
      <c r="A55864" s="9"/>
    </row>
    <row r="55865">
      <c r="A55865" s="9"/>
    </row>
    <row r="55866">
      <c r="A55866" s="9"/>
    </row>
    <row r="55867">
      <c r="A55867" s="9"/>
    </row>
    <row r="55868">
      <c r="A55868" s="9"/>
    </row>
    <row r="55869">
      <c r="A55869" s="9"/>
    </row>
    <row r="55870">
      <c r="A55870" s="9"/>
    </row>
    <row r="55871">
      <c r="A55871" s="9"/>
    </row>
    <row r="55872">
      <c r="A55872" s="9"/>
    </row>
    <row r="55873">
      <c r="A55873" s="9"/>
    </row>
    <row r="55874">
      <c r="A55874" s="9"/>
    </row>
    <row r="55875">
      <c r="A55875" s="9"/>
    </row>
    <row r="55876">
      <c r="A55876" s="9"/>
    </row>
    <row r="55877">
      <c r="A55877" s="9"/>
    </row>
    <row r="55878">
      <c r="A55878" s="9"/>
    </row>
    <row r="55879">
      <c r="A55879" s="9"/>
    </row>
    <row r="55880">
      <c r="A55880" s="9"/>
    </row>
    <row r="55881">
      <c r="A55881" s="9"/>
    </row>
    <row r="55882">
      <c r="A55882" s="9"/>
    </row>
    <row r="55883">
      <c r="A55883" s="9"/>
    </row>
    <row r="55884">
      <c r="A55884" s="9"/>
    </row>
    <row r="55885">
      <c r="A55885" s="9"/>
    </row>
    <row r="55886">
      <c r="A55886" s="9"/>
    </row>
    <row r="55887">
      <c r="A55887" s="9"/>
    </row>
    <row r="55888">
      <c r="A55888" s="9"/>
    </row>
    <row r="55889">
      <c r="A55889" s="9"/>
    </row>
    <row r="55890">
      <c r="A55890" s="9"/>
    </row>
    <row r="55891">
      <c r="A55891" s="9"/>
    </row>
    <row r="55892">
      <c r="A55892" s="9"/>
    </row>
    <row r="55893">
      <c r="A55893" s="9"/>
    </row>
    <row r="55894">
      <c r="A55894" s="9"/>
    </row>
    <row r="55895">
      <c r="A55895" s="9"/>
    </row>
    <row r="55896">
      <c r="A55896" s="9"/>
    </row>
    <row r="55897">
      <c r="A55897" s="9"/>
    </row>
    <row r="55898">
      <c r="A55898" s="9"/>
    </row>
    <row r="55899">
      <c r="A55899" s="9"/>
    </row>
    <row r="55900">
      <c r="A55900" s="9"/>
    </row>
    <row r="55901">
      <c r="A55901" s="9"/>
    </row>
    <row r="55902">
      <c r="A55902" s="9"/>
    </row>
    <row r="55903">
      <c r="A55903" s="9"/>
    </row>
    <row r="55904">
      <c r="A55904" s="9"/>
    </row>
    <row r="55905">
      <c r="A55905" s="9"/>
    </row>
    <row r="55906">
      <c r="A55906" s="9"/>
    </row>
    <row r="55907">
      <c r="A55907" s="9"/>
    </row>
    <row r="55908">
      <c r="A55908" s="9"/>
    </row>
    <row r="55909">
      <c r="A55909" s="9"/>
    </row>
    <row r="55910">
      <c r="A55910" s="9"/>
    </row>
    <row r="55911">
      <c r="A55911" s="9"/>
    </row>
    <row r="55912">
      <c r="A55912" s="9"/>
    </row>
    <row r="55913">
      <c r="A55913" s="9"/>
    </row>
    <row r="55914">
      <c r="A55914" s="9"/>
    </row>
    <row r="55915">
      <c r="A55915" s="9"/>
    </row>
    <row r="55916">
      <c r="A55916" s="9"/>
    </row>
    <row r="55917">
      <c r="A55917" s="9"/>
    </row>
    <row r="55918">
      <c r="A55918" s="9"/>
    </row>
    <row r="55919">
      <c r="A55919" s="9"/>
    </row>
    <row r="55920">
      <c r="A55920" s="9"/>
    </row>
    <row r="55921">
      <c r="A55921" s="9"/>
    </row>
    <row r="55922">
      <c r="A55922" s="9"/>
    </row>
    <row r="55923">
      <c r="A55923" s="9"/>
    </row>
    <row r="55924">
      <c r="A55924" s="9"/>
    </row>
    <row r="55925">
      <c r="A55925" s="9"/>
    </row>
    <row r="55926">
      <c r="A55926" s="9"/>
    </row>
    <row r="55927">
      <c r="A55927" s="9"/>
    </row>
    <row r="55928">
      <c r="A55928" s="9"/>
    </row>
    <row r="55929">
      <c r="A55929" s="9"/>
    </row>
    <row r="55930">
      <c r="A55930" s="9"/>
    </row>
    <row r="55931">
      <c r="A55931" s="9"/>
    </row>
    <row r="55932">
      <c r="A55932" s="9"/>
    </row>
    <row r="55933">
      <c r="A55933" s="9"/>
    </row>
    <row r="55934">
      <c r="A55934" s="9"/>
    </row>
    <row r="55935">
      <c r="A55935" s="9"/>
    </row>
    <row r="55936">
      <c r="A55936" s="9"/>
    </row>
    <row r="55937">
      <c r="A55937" s="9"/>
    </row>
    <row r="55938">
      <c r="A55938" s="9"/>
    </row>
    <row r="55939">
      <c r="A55939" s="9"/>
    </row>
    <row r="55940">
      <c r="A55940" s="9"/>
    </row>
    <row r="55941">
      <c r="A55941" s="9"/>
    </row>
    <row r="55942">
      <c r="A55942" s="9"/>
    </row>
    <row r="55943">
      <c r="A55943" s="9"/>
    </row>
    <row r="55944">
      <c r="A55944" s="9"/>
    </row>
    <row r="55945">
      <c r="A55945" s="9"/>
    </row>
    <row r="55946">
      <c r="A55946" s="9"/>
    </row>
    <row r="55947">
      <c r="A55947" s="9"/>
    </row>
    <row r="55948">
      <c r="A55948" s="9"/>
    </row>
    <row r="55949">
      <c r="A55949" s="9"/>
    </row>
    <row r="55950">
      <c r="A55950" s="9"/>
    </row>
    <row r="55951">
      <c r="A55951" s="9"/>
    </row>
    <row r="55952">
      <c r="A55952" s="9"/>
    </row>
    <row r="55953">
      <c r="A55953" s="9"/>
    </row>
    <row r="55954">
      <c r="A55954" s="9"/>
    </row>
    <row r="55955">
      <c r="A55955" s="9"/>
    </row>
    <row r="55956">
      <c r="A55956" s="9"/>
    </row>
    <row r="55957">
      <c r="A55957" s="9"/>
    </row>
    <row r="55958">
      <c r="A55958" s="9"/>
    </row>
    <row r="55959">
      <c r="A55959" s="9"/>
    </row>
    <row r="55960">
      <c r="A55960" s="9"/>
    </row>
    <row r="55961">
      <c r="A55961" s="9"/>
    </row>
    <row r="55962">
      <c r="A55962" s="9"/>
    </row>
    <row r="55963">
      <c r="A55963" s="9"/>
    </row>
    <row r="55964">
      <c r="A55964" s="9"/>
    </row>
    <row r="55965">
      <c r="A55965" s="9"/>
    </row>
    <row r="55966">
      <c r="A55966" s="9"/>
    </row>
    <row r="55967">
      <c r="A55967" s="9"/>
    </row>
    <row r="55968">
      <c r="A55968" s="9"/>
    </row>
    <row r="55969">
      <c r="A55969" s="9"/>
    </row>
    <row r="55970">
      <c r="A55970" s="9"/>
    </row>
    <row r="55971">
      <c r="A55971" s="9"/>
    </row>
    <row r="55972">
      <c r="A55972" s="9"/>
    </row>
    <row r="55973">
      <c r="A55973" s="9"/>
    </row>
    <row r="55974">
      <c r="A55974" s="9"/>
    </row>
    <row r="55975">
      <c r="A55975" s="9"/>
    </row>
    <row r="55976">
      <c r="A55976" s="9"/>
    </row>
    <row r="55977">
      <c r="A55977" s="9"/>
    </row>
    <row r="55978">
      <c r="A55978" s="9"/>
    </row>
    <row r="55979">
      <c r="A55979" s="9"/>
    </row>
    <row r="55980">
      <c r="A55980" s="9"/>
    </row>
    <row r="55981">
      <c r="A55981" s="9"/>
    </row>
    <row r="55982">
      <c r="A55982" s="9"/>
    </row>
    <row r="55983">
      <c r="A55983" s="9"/>
    </row>
    <row r="55984">
      <c r="A55984" s="9"/>
    </row>
    <row r="55985">
      <c r="A55985" s="9"/>
    </row>
    <row r="55986">
      <c r="A55986" s="9"/>
    </row>
    <row r="55987">
      <c r="A55987" s="9"/>
    </row>
    <row r="55988">
      <c r="A55988" s="9"/>
    </row>
    <row r="55989">
      <c r="A55989" s="9"/>
    </row>
    <row r="55990">
      <c r="A55990" s="9"/>
    </row>
    <row r="55991">
      <c r="A55991" s="9"/>
    </row>
    <row r="55992">
      <c r="A55992" s="9"/>
    </row>
    <row r="55993">
      <c r="A55993" s="9"/>
    </row>
    <row r="55994">
      <c r="A55994" s="9"/>
    </row>
    <row r="55995">
      <c r="A55995" s="9"/>
    </row>
    <row r="55996">
      <c r="A55996" s="9"/>
    </row>
    <row r="55997">
      <c r="A55997" s="9"/>
    </row>
    <row r="55998">
      <c r="A55998" s="9"/>
    </row>
    <row r="55999">
      <c r="A55999" s="9"/>
    </row>
    <row r="56000">
      <c r="A56000" s="9"/>
    </row>
    <row r="56001">
      <c r="A56001" s="9"/>
    </row>
    <row r="56002">
      <c r="A56002" s="9"/>
    </row>
    <row r="56003">
      <c r="A56003" s="9"/>
    </row>
    <row r="56004">
      <c r="A56004" s="9"/>
    </row>
    <row r="56005">
      <c r="A56005" s="9"/>
    </row>
    <row r="56006">
      <c r="A56006" s="9"/>
    </row>
    <row r="56007">
      <c r="A56007" s="9"/>
    </row>
    <row r="56008">
      <c r="A56008" s="9"/>
    </row>
    <row r="56009">
      <c r="A56009" s="9"/>
    </row>
    <row r="56010">
      <c r="A56010" s="9"/>
    </row>
    <row r="56011">
      <c r="A56011" s="9"/>
    </row>
    <row r="56012">
      <c r="A56012" s="9"/>
    </row>
    <row r="56013">
      <c r="A56013" s="9"/>
    </row>
    <row r="56014">
      <c r="A56014" s="9"/>
    </row>
    <row r="56015">
      <c r="A56015" s="9"/>
    </row>
    <row r="56016">
      <c r="A56016" s="9"/>
    </row>
    <row r="56017">
      <c r="A56017" s="9"/>
    </row>
    <row r="56018">
      <c r="A56018" s="9"/>
    </row>
    <row r="56019">
      <c r="A56019" s="9"/>
    </row>
    <row r="56020">
      <c r="A56020" s="9"/>
    </row>
    <row r="56021">
      <c r="A56021" s="9"/>
    </row>
    <row r="56022">
      <c r="A56022" s="9"/>
    </row>
    <row r="56023">
      <c r="A56023" s="9"/>
    </row>
    <row r="56024">
      <c r="A56024" s="9"/>
    </row>
    <row r="56025">
      <c r="A56025" s="9"/>
    </row>
    <row r="56026">
      <c r="A56026" s="9"/>
    </row>
    <row r="56027">
      <c r="A56027" s="9"/>
    </row>
    <row r="56028">
      <c r="A56028" s="9"/>
    </row>
    <row r="56029">
      <c r="A56029" s="9"/>
    </row>
    <row r="56030">
      <c r="A56030" s="9"/>
    </row>
    <row r="56031">
      <c r="A56031" s="9"/>
    </row>
    <row r="56032">
      <c r="A56032" s="9"/>
    </row>
    <row r="56033">
      <c r="A56033" s="9"/>
    </row>
    <row r="56034">
      <c r="A56034" s="9"/>
    </row>
    <row r="56035">
      <c r="A56035" s="9"/>
    </row>
    <row r="56036">
      <c r="A56036" s="9"/>
    </row>
    <row r="56037">
      <c r="A56037" s="9"/>
    </row>
    <row r="56038">
      <c r="A56038" s="9"/>
    </row>
    <row r="56039">
      <c r="A56039" s="9"/>
    </row>
    <row r="56040">
      <c r="A56040" s="9"/>
    </row>
    <row r="56041">
      <c r="A56041" s="9"/>
    </row>
    <row r="56042">
      <c r="A56042" s="9"/>
    </row>
    <row r="56043">
      <c r="A56043" s="9"/>
    </row>
    <row r="56044">
      <c r="A56044" s="9"/>
    </row>
    <row r="56045">
      <c r="A56045" s="9"/>
    </row>
    <row r="56046">
      <c r="A56046" s="9"/>
    </row>
    <row r="56047">
      <c r="A56047" s="9"/>
    </row>
    <row r="56048">
      <c r="A56048" s="9"/>
    </row>
    <row r="56049">
      <c r="A56049" s="9"/>
    </row>
    <row r="56050">
      <c r="A56050" s="9"/>
    </row>
    <row r="56051">
      <c r="A56051" s="9"/>
    </row>
    <row r="56052">
      <c r="A56052" s="9"/>
    </row>
    <row r="56053">
      <c r="A56053" s="9"/>
    </row>
    <row r="56054">
      <c r="A56054" s="9"/>
    </row>
    <row r="56055">
      <c r="A56055" s="9"/>
    </row>
    <row r="56056">
      <c r="A56056" s="9"/>
    </row>
    <row r="56057">
      <c r="A56057" s="9"/>
    </row>
    <row r="56058">
      <c r="A56058" s="9"/>
    </row>
    <row r="56059">
      <c r="A56059" s="9"/>
    </row>
    <row r="56060">
      <c r="A56060" s="9"/>
    </row>
    <row r="56061">
      <c r="A56061" s="9"/>
    </row>
    <row r="56062">
      <c r="A56062" s="9"/>
    </row>
    <row r="56063">
      <c r="A56063" s="9"/>
    </row>
    <row r="56064">
      <c r="A56064" s="9"/>
    </row>
    <row r="56065">
      <c r="A56065" s="9"/>
    </row>
    <row r="56066">
      <c r="A56066" s="9"/>
    </row>
    <row r="56067">
      <c r="A56067" s="9"/>
    </row>
    <row r="56068">
      <c r="A56068" s="9"/>
    </row>
    <row r="56069">
      <c r="A56069" s="9"/>
    </row>
    <row r="56070">
      <c r="A56070" s="9"/>
    </row>
    <row r="56071">
      <c r="A56071" s="9"/>
    </row>
    <row r="56072">
      <c r="A56072" s="9"/>
    </row>
    <row r="56073">
      <c r="A56073" s="9"/>
    </row>
    <row r="56074">
      <c r="A56074" s="9"/>
    </row>
    <row r="56075">
      <c r="A56075" s="9"/>
    </row>
    <row r="56076">
      <c r="A56076" s="9"/>
    </row>
    <row r="56077">
      <c r="A56077" s="9"/>
    </row>
    <row r="56078">
      <c r="A56078" s="9"/>
    </row>
    <row r="56079">
      <c r="A56079" s="9"/>
    </row>
    <row r="56080">
      <c r="A56080" s="9"/>
    </row>
    <row r="56081">
      <c r="A56081" s="9"/>
    </row>
    <row r="56082">
      <c r="A56082" s="9"/>
    </row>
    <row r="56083">
      <c r="A56083" s="9"/>
    </row>
    <row r="56084">
      <c r="A56084" s="9"/>
    </row>
    <row r="56085">
      <c r="A56085" s="9"/>
    </row>
    <row r="56086">
      <c r="A56086" s="9"/>
    </row>
    <row r="56087">
      <c r="A56087" s="9"/>
    </row>
    <row r="56088">
      <c r="A56088" s="9"/>
    </row>
    <row r="56089">
      <c r="A56089" s="9"/>
    </row>
    <row r="56090">
      <c r="A56090" s="9"/>
    </row>
    <row r="56091">
      <c r="A56091" s="9"/>
    </row>
    <row r="56092">
      <c r="A56092" s="9"/>
    </row>
    <row r="56093">
      <c r="A56093" s="9"/>
    </row>
    <row r="56094">
      <c r="A56094" s="9"/>
    </row>
    <row r="56095">
      <c r="A56095" s="9"/>
    </row>
    <row r="56096">
      <c r="A56096" s="9"/>
    </row>
    <row r="56097">
      <c r="A56097" s="9"/>
    </row>
    <row r="56098">
      <c r="A56098" s="9"/>
    </row>
    <row r="56099">
      <c r="A56099" s="9"/>
    </row>
    <row r="56100">
      <c r="A56100" s="9"/>
    </row>
    <row r="56101">
      <c r="A56101" s="9"/>
    </row>
    <row r="56102">
      <c r="A56102" s="9"/>
    </row>
    <row r="56103">
      <c r="A56103" s="9"/>
    </row>
    <row r="56104">
      <c r="A56104" s="9"/>
    </row>
    <row r="56105">
      <c r="A56105" s="9"/>
    </row>
    <row r="56106">
      <c r="A56106" s="9"/>
    </row>
    <row r="56107">
      <c r="A56107" s="9"/>
    </row>
    <row r="56108">
      <c r="A56108" s="9"/>
    </row>
    <row r="56109">
      <c r="A56109" s="9"/>
    </row>
    <row r="56110">
      <c r="A56110" s="9"/>
    </row>
    <row r="56111">
      <c r="A56111" s="9"/>
    </row>
    <row r="56112">
      <c r="A56112" s="9"/>
    </row>
    <row r="56113">
      <c r="A56113" s="9"/>
    </row>
    <row r="56114">
      <c r="A56114" s="9"/>
    </row>
    <row r="56115">
      <c r="A56115" s="9"/>
    </row>
    <row r="56116">
      <c r="A56116" s="9"/>
    </row>
    <row r="56117">
      <c r="A56117" s="9"/>
    </row>
    <row r="56118">
      <c r="A56118" s="9"/>
    </row>
    <row r="56119">
      <c r="A56119" s="9"/>
    </row>
    <row r="56120">
      <c r="A56120" s="9"/>
    </row>
    <row r="56121">
      <c r="A56121" s="9"/>
    </row>
    <row r="56122">
      <c r="A56122" s="9"/>
    </row>
    <row r="56123">
      <c r="A56123" s="9"/>
    </row>
    <row r="56124">
      <c r="A56124" s="9"/>
    </row>
    <row r="56125">
      <c r="A56125" s="9"/>
    </row>
    <row r="56126">
      <c r="A56126" s="9"/>
    </row>
    <row r="56127">
      <c r="A56127" s="9"/>
    </row>
    <row r="56128">
      <c r="A56128" s="9"/>
    </row>
    <row r="56129">
      <c r="A56129" s="9"/>
    </row>
    <row r="56130">
      <c r="A56130" s="9"/>
    </row>
    <row r="56131">
      <c r="A56131" s="9"/>
    </row>
    <row r="56132">
      <c r="A56132" s="9"/>
    </row>
    <row r="56133">
      <c r="A56133" s="9"/>
    </row>
    <row r="56134">
      <c r="A56134" s="9"/>
    </row>
    <row r="56135">
      <c r="A56135" s="9"/>
    </row>
    <row r="56136">
      <c r="A56136" s="9"/>
    </row>
    <row r="56137">
      <c r="A56137" s="9"/>
    </row>
    <row r="56138">
      <c r="A56138" s="9"/>
    </row>
    <row r="56139">
      <c r="A56139" s="9"/>
    </row>
    <row r="56140">
      <c r="A56140" s="9"/>
    </row>
    <row r="56141">
      <c r="A56141" s="9"/>
    </row>
    <row r="56142">
      <c r="A56142" s="9"/>
    </row>
    <row r="56143">
      <c r="A56143" s="9"/>
    </row>
    <row r="56144">
      <c r="A56144" s="9"/>
    </row>
    <row r="56145">
      <c r="A56145" s="9"/>
    </row>
    <row r="56146">
      <c r="A56146" s="9"/>
    </row>
    <row r="56147">
      <c r="A56147" s="9"/>
    </row>
    <row r="56148">
      <c r="A56148" s="9"/>
    </row>
    <row r="56149">
      <c r="A56149" s="9"/>
    </row>
    <row r="56150">
      <c r="A56150" s="9"/>
    </row>
    <row r="56151">
      <c r="A56151" s="9"/>
    </row>
    <row r="56152">
      <c r="A56152" s="9"/>
    </row>
    <row r="56153">
      <c r="A56153" s="9"/>
    </row>
    <row r="56154">
      <c r="A56154" s="9"/>
    </row>
    <row r="56155">
      <c r="A56155" s="9"/>
    </row>
    <row r="56156">
      <c r="A56156" s="9"/>
    </row>
    <row r="56157">
      <c r="A56157" s="9"/>
    </row>
    <row r="56158">
      <c r="A56158" s="9"/>
    </row>
    <row r="56159">
      <c r="A56159" s="9"/>
    </row>
    <row r="56160">
      <c r="A56160" s="9"/>
    </row>
    <row r="56161">
      <c r="A56161" s="9"/>
    </row>
    <row r="56162">
      <c r="A56162" s="9"/>
    </row>
    <row r="56163">
      <c r="A56163" s="9"/>
    </row>
    <row r="56164">
      <c r="A56164" s="9"/>
    </row>
    <row r="56165">
      <c r="A56165" s="9"/>
    </row>
    <row r="56166">
      <c r="A56166" s="9"/>
    </row>
    <row r="56167">
      <c r="A56167" s="9"/>
    </row>
    <row r="56168">
      <c r="A56168" s="9"/>
    </row>
    <row r="56169">
      <c r="A56169" s="9"/>
    </row>
    <row r="56170">
      <c r="A56170" s="9"/>
    </row>
    <row r="56171">
      <c r="A56171" s="9"/>
    </row>
    <row r="56172">
      <c r="A56172" s="9"/>
    </row>
    <row r="56173">
      <c r="A56173" s="9"/>
    </row>
    <row r="56174">
      <c r="A56174" s="9"/>
    </row>
    <row r="56175">
      <c r="A56175" s="9"/>
    </row>
    <row r="56176">
      <c r="A56176" s="9"/>
    </row>
    <row r="56177">
      <c r="A56177" s="9"/>
    </row>
    <row r="56178">
      <c r="A56178" s="9"/>
    </row>
    <row r="56179">
      <c r="A56179" s="9"/>
    </row>
    <row r="56180">
      <c r="A56180" s="9"/>
    </row>
    <row r="56181">
      <c r="A56181" s="9"/>
    </row>
    <row r="56182">
      <c r="A56182" s="9"/>
    </row>
    <row r="56183">
      <c r="A56183" s="9"/>
    </row>
    <row r="56184">
      <c r="A56184" s="9"/>
    </row>
    <row r="56185">
      <c r="A56185" s="9"/>
    </row>
    <row r="56186">
      <c r="A56186" s="9"/>
    </row>
    <row r="56187">
      <c r="A56187" s="9"/>
    </row>
    <row r="56188">
      <c r="A56188" s="9"/>
    </row>
    <row r="56189">
      <c r="A56189" s="9"/>
    </row>
    <row r="56190">
      <c r="A56190" s="9"/>
    </row>
    <row r="56191">
      <c r="A56191" s="9"/>
    </row>
    <row r="56192">
      <c r="A56192" s="9"/>
    </row>
    <row r="56193">
      <c r="A56193" s="9"/>
    </row>
    <row r="56194">
      <c r="A56194" s="9"/>
    </row>
    <row r="56195">
      <c r="A56195" s="9"/>
    </row>
    <row r="56196">
      <c r="A56196" s="9"/>
    </row>
    <row r="56197">
      <c r="A56197" s="9"/>
    </row>
    <row r="56198">
      <c r="A56198" s="9"/>
    </row>
    <row r="56199">
      <c r="A56199" s="9"/>
    </row>
    <row r="56200">
      <c r="A56200" s="9"/>
    </row>
    <row r="56201">
      <c r="A56201" s="9"/>
    </row>
    <row r="56202">
      <c r="A56202" s="9"/>
    </row>
    <row r="56203">
      <c r="A56203" s="9"/>
    </row>
    <row r="56204">
      <c r="A56204" s="9"/>
    </row>
    <row r="56205">
      <c r="A56205" s="9"/>
    </row>
    <row r="56206">
      <c r="A56206" s="9"/>
    </row>
    <row r="56207">
      <c r="A56207" s="9"/>
    </row>
    <row r="56208">
      <c r="A56208" s="9"/>
    </row>
    <row r="56209">
      <c r="A56209" s="9"/>
    </row>
    <row r="56210">
      <c r="A56210" s="9"/>
    </row>
    <row r="56211">
      <c r="A56211" s="9"/>
    </row>
    <row r="56212">
      <c r="A56212" s="9"/>
    </row>
    <row r="56213">
      <c r="A56213" s="9"/>
    </row>
    <row r="56214">
      <c r="A56214" s="9"/>
    </row>
    <row r="56215">
      <c r="A56215" s="9"/>
    </row>
    <row r="56216">
      <c r="A56216" s="9"/>
    </row>
    <row r="56217">
      <c r="A56217" s="9"/>
    </row>
    <row r="56218">
      <c r="A56218" s="9"/>
    </row>
    <row r="56219">
      <c r="A56219" s="9"/>
    </row>
    <row r="56220">
      <c r="A56220" s="9"/>
    </row>
    <row r="56221">
      <c r="A56221" s="9"/>
    </row>
    <row r="56222">
      <c r="A56222" s="9"/>
    </row>
    <row r="56223">
      <c r="A56223" s="9"/>
    </row>
    <row r="56224">
      <c r="A56224" s="9"/>
    </row>
    <row r="56225">
      <c r="A56225" s="9"/>
    </row>
    <row r="56226">
      <c r="A56226" s="9"/>
    </row>
    <row r="56227">
      <c r="A56227" s="9"/>
    </row>
    <row r="56228">
      <c r="A56228" s="9"/>
    </row>
    <row r="56229">
      <c r="A56229" s="9"/>
    </row>
    <row r="56230">
      <c r="A56230" s="9"/>
    </row>
    <row r="56231">
      <c r="A56231" s="9"/>
    </row>
    <row r="56232">
      <c r="A56232" s="9"/>
    </row>
    <row r="56233">
      <c r="A56233" s="9"/>
    </row>
    <row r="56234">
      <c r="A56234" s="9"/>
    </row>
    <row r="56235">
      <c r="A56235" s="9"/>
    </row>
    <row r="56236">
      <c r="A56236" s="9"/>
    </row>
    <row r="56237">
      <c r="A56237" s="9"/>
    </row>
    <row r="56238">
      <c r="A56238" s="9"/>
    </row>
    <row r="56239">
      <c r="A56239" s="9"/>
    </row>
    <row r="56240">
      <c r="A56240" s="9"/>
    </row>
    <row r="56241">
      <c r="A56241" s="9"/>
    </row>
    <row r="56242">
      <c r="A56242" s="9"/>
    </row>
    <row r="56243">
      <c r="A56243" s="9"/>
    </row>
    <row r="56244">
      <c r="A56244" s="9"/>
    </row>
    <row r="56245">
      <c r="A56245" s="9"/>
    </row>
    <row r="56246">
      <c r="A56246" s="9"/>
    </row>
    <row r="56247">
      <c r="A56247" s="9"/>
    </row>
    <row r="56248">
      <c r="A56248" s="9"/>
    </row>
    <row r="56249">
      <c r="A56249" s="9"/>
    </row>
    <row r="56250">
      <c r="A56250" s="9"/>
    </row>
    <row r="56251">
      <c r="A56251" s="9"/>
    </row>
    <row r="56252">
      <c r="A56252" s="9"/>
    </row>
    <row r="56253">
      <c r="A56253" s="9"/>
    </row>
    <row r="56254">
      <c r="A56254" s="9"/>
    </row>
    <row r="56255">
      <c r="A56255" s="9"/>
    </row>
    <row r="56256">
      <c r="A56256" s="9"/>
    </row>
    <row r="56257">
      <c r="A56257" s="9"/>
    </row>
    <row r="56258">
      <c r="A56258" s="9"/>
    </row>
    <row r="56259">
      <c r="A56259" s="9"/>
    </row>
    <row r="56260">
      <c r="A56260" s="9"/>
    </row>
    <row r="56261">
      <c r="A56261" s="9"/>
    </row>
    <row r="56262">
      <c r="A56262" s="9"/>
    </row>
    <row r="56263">
      <c r="A56263" s="9"/>
    </row>
    <row r="56264">
      <c r="A56264" s="9"/>
    </row>
    <row r="56265">
      <c r="A56265" s="9"/>
    </row>
    <row r="56266">
      <c r="A56266" s="9"/>
    </row>
    <row r="56267">
      <c r="A56267" s="9"/>
    </row>
    <row r="56268">
      <c r="A56268" s="9"/>
    </row>
    <row r="56269">
      <c r="A56269" s="9"/>
    </row>
    <row r="56270">
      <c r="A56270" s="9"/>
    </row>
    <row r="56271">
      <c r="A56271" s="9"/>
    </row>
    <row r="56272">
      <c r="A56272" s="9"/>
    </row>
    <row r="56273">
      <c r="A56273" s="9"/>
    </row>
    <row r="56274">
      <c r="A56274" s="9"/>
    </row>
    <row r="56275">
      <c r="A56275" s="9"/>
    </row>
    <row r="56276">
      <c r="A56276" s="9"/>
    </row>
    <row r="56277">
      <c r="A56277" s="9"/>
    </row>
    <row r="56278">
      <c r="A56278" s="9"/>
    </row>
    <row r="56279">
      <c r="A56279" s="9"/>
    </row>
    <row r="56280">
      <c r="A56280" s="9"/>
    </row>
    <row r="56281">
      <c r="A56281" s="9"/>
    </row>
    <row r="56282">
      <c r="A56282" s="9"/>
    </row>
    <row r="56283">
      <c r="A56283" s="9"/>
    </row>
    <row r="56284">
      <c r="A56284" s="9"/>
    </row>
    <row r="56285">
      <c r="A56285" s="9"/>
    </row>
    <row r="56286">
      <c r="A56286" s="9"/>
    </row>
    <row r="56287">
      <c r="A56287" s="9"/>
    </row>
    <row r="56288">
      <c r="A56288" s="9"/>
    </row>
    <row r="56289">
      <c r="A56289" s="9"/>
    </row>
    <row r="56290">
      <c r="A56290" s="9"/>
    </row>
    <row r="56291">
      <c r="A56291" s="9"/>
    </row>
    <row r="56292">
      <c r="A56292" s="9"/>
    </row>
    <row r="56293">
      <c r="A56293" s="9"/>
    </row>
    <row r="56294">
      <c r="A56294" s="9"/>
    </row>
    <row r="56295">
      <c r="A56295" s="9"/>
    </row>
    <row r="56296">
      <c r="A56296" s="9"/>
    </row>
    <row r="56297">
      <c r="A56297" s="9"/>
    </row>
    <row r="56298">
      <c r="A56298" s="9"/>
    </row>
    <row r="56299">
      <c r="A56299" s="9"/>
    </row>
    <row r="56300">
      <c r="A56300" s="9"/>
    </row>
    <row r="56301">
      <c r="A56301" s="9"/>
    </row>
    <row r="56302">
      <c r="A56302" s="9"/>
    </row>
    <row r="56303">
      <c r="A56303" s="9"/>
    </row>
    <row r="56304">
      <c r="A56304" s="9"/>
    </row>
    <row r="56305">
      <c r="A56305" s="9"/>
    </row>
    <row r="56306">
      <c r="A56306" s="9"/>
    </row>
    <row r="56307">
      <c r="A56307" s="9"/>
    </row>
    <row r="56308">
      <c r="A56308" s="9"/>
    </row>
    <row r="56309">
      <c r="A56309" s="9"/>
    </row>
    <row r="56310">
      <c r="A56310" s="9"/>
    </row>
    <row r="56311">
      <c r="A56311" s="9"/>
    </row>
    <row r="56312">
      <c r="A56312" s="9"/>
    </row>
    <row r="56313">
      <c r="A56313" s="9"/>
    </row>
    <row r="56314">
      <c r="A56314" s="9"/>
    </row>
    <row r="56315">
      <c r="A56315" s="9"/>
    </row>
    <row r="56316">
      <c r="A56316" s="9"/>
    </row>
    <row r="56317">
      <c r="A56317" s="9"/>
    </row>
    <row r="56318">
      <c r="A56318" s="9"/>
    </row>
    <row r="56319">
      <c r="A56319" s="9"/>
    </row>
    <row r="56320">
      <c r="A56320" s="9"/>
    </row>
    <row r="56321">
      <c r="A56321" s="9"/>
    </row>
    <row r="56322">
      <c r="A56322" s="9"/>
    </row>
    <row r="56323">
      <c r="A56323" s="9"/>
    </row>
    <row r="56324">
      <c r="A56324" s="9"/>
    </row>
    <row r="56325">
      <c r="A56325" s="9"/>
    </row>
    <row r="56326">
      <c r="A56326" s="9"/>
    </row>
    <row r="56327">
      <c r="A56327" s="9"/>
    </row>
    <row r="56328">
      <c r="A56328" s="9"/>
    </row>
    <row r="56329">
      <c r="A56329" s="9"/>
    </row>
    <row r="56330">
      <c r="A56330" s="9"/>
    </row>
    <row r="56331">
      <c r="A56331" s="9"/>
    </row>
    <row r="56332">
      <c r="A56332" s="9"/>
    </row>
    <row r="56333">
      <c r="A56333" s="9"/>
    </row>
    <row r="56334">
      <c r="A56334" s="9"/>
    </row>
    <row r="56335">
      <c r="A56335" s="9"/>
    </row>
    <row r="56336">
      <c r="A56336" s="9"/>
    </row>
    <row r="56337">
      <c r="A56337" s="9"/>
    </row>
    <row r="56338">
      <c r="A56338" s="9"/>
    </row>
    <row r="56339">
      <c r="A56339" s="9"/>
    </row>
    <row r="56340">
      <c r="A56340" s="9"/>
    </row>
    <row r="56341">
      <c r="A56341" s="9"/>
    </row>
    <row r="56342">
      <c r="A56342" s="9"/>
    </row>
    <row r="56343">
      <c r="A56343" s="9"/>
    </row>
    <row r="56344">
      <c r="A56344" s="9"/>
    </row>
    <row r="56345">
      <c r="A56345" s="9"/>
    </row>
    <row r="56346">
      <c r="A56346" s="9"/>
    </row>
    <row r="56347">
      <c r="A56347" s="9"/>
    </row>
    <row r="56348">
      <c r="A56348" s="9"/>
    </row>
    <row r="56349">
      <c r="A56349" s="9"/>
    </row>
    <row r="56350">
      <c r="A56350" s="9"/>
    </row>
    <row r="56351">
      <c r="A56351" s="9"/>
    </row>
    <row r="56352">
      <c r="A56352" s="9"/>
    </row>
    <row r="56353">
      <c r="A56353" s="9"/>
    </row>
    <row r="56354">
      <c r="A56354" s="9"/>
    </row>
    <row r="56355">
      <c r="A56355" s="9"/>
    </row>
    <row r="56356">
      <c r="A56356" s="9"/>
    </row>
    <row r="56357">
      <c r="A56357" s="9"/>
    </row>
    <row r="56358">
      <c r="A56358" s="9"/>
    </row>
    <row r="56359">
      <c r="A56359" s="9"/>
    </row>
    <row r="56360">
      <c r="A56360" s="9"/>
    </row>
    <row r="56361">
      <c r="A56361" s="9"/>
    </row>
    <row r="56362">
      <c r="A56362" s="9"/>
    </row>
    <row r="56363">
      <c r="A56363" s="9"/>
    </row>
    <row r="56364">
      <c r="A56364" s="9"/>
    </row>
    <row r="56365">
      <c r="A56365" s="9"/>
    </row>
    <row r="56366">
      <c r="A56366" s="9"/>
    </row>
    <row r="56367">
      <c r="A56367" s="9"/>
    </row>
    <row r="56368">
      <c r="A56368" s="9"/>
    </row>
    <row r="56369">
      <c r="A56369" s="9"/>
    </row>
    <row r="56370">
      <c r="A56370" s="9"/>
    </row>
    <row r="56371">
      <c r="A56371" s="9"/>
    </row>
    <row r="56372">
      <c r="A56372" s="9"/>
    </row>
    <row r="56373">
      <c r="A56373" s="9"/>
    </row>
    <row r="56374">
      <c r="A56374" s="9"/>
    </row>
    <row r="56375">
      <c r="A56375" s="9"/>
    </row>
    <row r="56376">
      <c r="A56376" s="9"/>
    </row>
    <row r="56377">
      <c r="A56377" s="9"/>
    </row>
    <row r="56378">
      <c r="A56378" s="9"/>
    </row>
    <row r="56379">
      <c r="A56379" s="9"/>
    </row>
    <row r="56380">
      <c r="A56380" s="9"/>
    </row>
    <row r="56381">
      <c r="A56381" s="9"/>
    </row>
    <row r="56382">
      <c r="A56382" s="9"/>
    </row>
    <row r="56383">
      <c r="A56383" s="9"/>
    </row>
    <row r="56384">
      <c r="A56384" s="9"/>
    </row>
    <row r="56385">
      <c r="A56385" s="9"/>
    </row>
    <row r="56386">
      <c r="A56386" s="9"/>
    </row>
    <row r="56387">
      <c r="A56387" s="9"/>
    </row>
    <row r="56388">
      <c r="A56388" s="9"/>
    </row>
    <row r="56389">
      <c r="A56389" s="9"/>
    </row>
    <row r="56390">
      <c r="A56390" s="9"/>
    </row>
    <row r="56391">
      <c r="A56391" s="9"/>
    </row>
    <row r="56392">
      <c r="A56392" s="9"/>
    </row>
    <row r="56393">
      <c r="A56393" s="9"/>
    </row>
    <row r="56394">
      <c r="A56394" s="9"/>
    </row>
    <row r="56395">
      <c r="A56395" s="9"/>
    </row>
    <row r="56396">
      <c r="A56396" s="9"/>
    </row>
    <row r="56397">
      <c r="A56397" s="9"/>
    </row>
    <row r="56398">
      <c r="A56398" s="9"/>
    </row>
    <row r="56399">
      <c r="A56399" s="9"/>
    </row>
    <row r="56400">
      <c r="A56400" s="9"/>
    </row>
    <row r="56401">
      <c r="A56401" s="9"/>
    </row>
    <row r="56402">
      <c r="A56402" s="9"/>
    </row>
    <row r="56403">
      <c r="A56403" s="9"/>
    </row>
    <row r="56404">
      <c r="A56404" s="9"/>
    </row>
    <row r="56405">
      <c r="A56405" s="9"/>
    </row>
    <row r="56406">
      <c r="A56406" s="9"/>
    </row>
    <row r="56407">
      <c r="A56407" s="9"/>
    </row>
    <row r="56408">
      <c r="A56408" s="9"/>
    </row>
    <row r="56409">
      <c r="A56409" s="9"/>
    </row>
    <row r="56410">
      <c r="A56410" s="9"/>
    </row>
    <row r="56411">
      <c r="A56411" s="9"/>
    </row>
    <row r="56412">
      <c r="A56412" s="9"/>
    </row>
    <row r="56413">
      <c r="A56413" s="9"/>
    </row>
    <row r="56414">
      <c r="A56414" s="9"/>
    </row>
    <row r="56415">
      <c r="A56415" s="9"/>
    </row>
    <row r="56416">
      <c r="A56416" s="9"/>
    </row>
    <row r="56417">
      <c r="A56417" s="9"/>
    </row>
    <row r="56418">
      <c r="A56418" s="9"/>
    </row>
    <row r="56419">
      <c r="A56419" s="9"/>
    </row>
    <row r="56420">
      <c r="A56420" s="9"/>
    </row>
    <row r="56421">
      <c r="A56421" s="9"/>
    </row>
    <row r="56422">
      <c r="A56422" s="9"/>
    </row>
    <row r="56423">
      <c r="A56423" s="9"/>
    </row>
    <row r="56424">
      <c r="A56424" s="9"/>
    </row>
    <row r="56425">
      <c r="A56425" s="9"/>
    </row>
    <row r="56426">
      <c r="A56426" s="9"/>
    </row>
    <row r="56427">
      <c r="A56427" s="9"/>
    </row>
    <row r="56428">
      <c r="A56428" s="9"/>
    </row>
    <row r="56429">
      <c r="A56429" s="9"/>
    </row>
    <row r="56430">
      <c r="A56430" s="9"/>
    </row>
    <row r="56431">
      <c r="A56431" s="9"/>
    </row>
    <row r="56432">
      <c r="A56432" s="9"/>
    </row>
    <row r="56433">
      <c r="A56433" s="9"/>
    </row>
    <row r="56434">
      <c r="A56434" s="9"/>
    </row>
    <row r="56435">
      <c r="A56435" s="9"/>
    </row>
    <row r="56436">
      <c r="A56436" s="9"/>
    </row>
    <row r="56437">
      <c r="A56437" s="9"/>
    </row>
    <row r="56438">
      <c r="A56438" s="9"/>
    </row>
    <row r="56439">
      <c r="A56439" s="9"/>
    </row>
    <row r="56440">
      <c r="A56440" s="9"/>
    </row>
    <row r="56441">
      <c r="A56441" s="9"/>
    </row>
    <row r="56442">
      <c r="A56442" s="9"/>
    </row>
    <row r="56443">
      <c r="A56443" s="9"/>
    </row>
    <row r="56444">
      <c r="A56444" s="9"/>
    </row>
    <row r="56445">
      <c r="A56445" s="9"/>
    </row>
    <row r="56446">
      <c r="A56446" s="9"/>
    </row>
    <row r="56447">
      <c r="A56447" s="9"/>
    </row>
    <row r="56448">
      <c r="A56448" s="9"/>
    </row>
    <row r="56449">
      <c r="A56449" s="9"/>
    </row>
    <row r="56450">
      <c r="A56450" s="9"/>
    </row>
    <row r="56451">
      <c r="A56451" s="9"/>
    </row>
    <row r="56452">
      <c r="A56452" s="9"/>
    </row>
    <row r="56453">
      <c r="A56453" s="9"/>
    </row>
    <row r="56454">
      <c r="A56454" s="9"/>
    </row>
    <row r="56455">
      <c r="A56455" s="9"/>
    </row>
    <row r="56456">
      <c r="A56456" s="9"/>
    </row>
    <row r="56457">
      <c r="A56457" s="9"/>
    </row>
    <row r="56458">
      <c r="A56458" s="9"/>
    </row>
    <row r="56459">
      <c r="A56459" s="9"/>
    </row>
    <row r="56460">
      <c r="A56460" s="9"/>
    </row>
    <row r="56461">
      <c r="A56461" s="9"/>
    </row>
    <row r="56462">
      <c r="A56462" s="9"/>
    </row>
    <row r="56463">
      <c r="A56463" s="9"/>
    </row>
    <row r="56464">
      <c r="A56464" s="9"/>
    </row>
    <row r="56465">
      <c r="A56465" s="9"/>
    </row>
    <row r="56466">
      <c r="A56466" s="9"/>
    </row>
    <row r="56467">
      <c r="A56467" s="9"/>
    </row>
    <row r="56468">
      <c r="A56468" s="9"/>
    </row>
    <row r="56469">
      <c r="A56469" s="9"/>
    </row>
    <row r="56470">
      <c r="A56470" s="9"/>
    </row>
    <row r="56471">
      <c r="A56471" s="9"/>
    </row>
    <row r="56472">
      <c r="A56472" s="9"/>
    </row>
    <row r="56473">
      <c r="A56473" s="9"/>
    </row>
    <row r="56474">
      <c r="A56474" s="9"/>
    </row>
    <row r="56475">
      <c r="A56475" s="9"/>
    </row>
    <row r="56476">
      <c r="A56476" s="9"/>
    </row>
    <row r="56477">
      <c r="A56477" s="9"/>
    </row>
    <row r="56478">
      <c r="A56478" s="9"/>
    </row>
    <row r="56479">
      <c r="A56479" s="9"/>
    </row>
    <row r="56480">
      <c r="A56480" s="9"/>
    </row>
    <row r="56481">
      <c r="A56481" s="9"/>
    </row>
    <row r="56482">
      <c r="A56482" s="9"/>
    </row>
    <row r="56483">
      <c r="A56483" s="9"/>
    </row>
    <row r="56484">
      <c r="A56484" s="9"/>
    </row>
    <row r="56485">
      <c r="A56485" s="9"/>
    </row>
    <row r="56486">
      <c r="A56486" s="9"/>
    </row>
    <row r="56487">
      <c r="A56487" s="9"/>
    </row>
    <row r="56488">
      <c r="A56488" s="9"/>
    </row>
    <row r="56489">
      <c r="A56489" s="9"/>
    </row>
    <row r="56490">
      <c r="A56490" s="9"/>
    </row>
    <row r="56491">
      <c r="A56491" s="9"/>
    </row>
    <row r="56492">
      <c r="A56492" s="9"/>
    </row>
    <row r="56493">
      <c r="A56493" s="9"/>
    </row>
    <row r="56494">
      <c r="A56494" s="9"/>
    </row>
    <row r="56495">
      <c r="A56495" s="9"/>
    </row>
    <row r="56496">
      <c r="A56496" s="9"/>
    </row>
    <row r="56497">
      <c r="A56497" s="9"/>
    </row>
    <row r="56498">
      <c r="A56498" s="9"/>
    </row>
    <row r="56499">
      <c r="A56499" s="9"/>
    </row>
    <row r="56500">
      <c r="A56500" s="9"/>
    </row>
    <row r="56501">
      <c r="A56501" s="9"/>
    </row>
    <row r="56502">
      <c r="A56502" s="9"/>
    </row>
    <row r="56503">
      <c r="A56503" s="9"/>
    </row>
    <row r="56504">
      <c r="A56504" s="9"/>
    </row>
    <row r="56505">
      <c r="A56505" s="9"/>
    </row>
    <row r="56506">
      <c r="A56506" s="9"/>
    </row>
    <row r="56507">
      <c r="A56507" s="9"/>
    </row>
    <row r="56508">
      <c r="A56508" s="9"/>
    </row>
    <row r="56509">
      <c r="A56509" s="9"/>
    </row>
    <row r="56510">
      <c r="A56510" s="9"/>
    </row>
    <row r="56511">
      <c r="A56511" s="9"/>
    </row>
    <row r="56512">
      <c r="A56512" s="9"/>
    </row>
    <row r="56513">
      <c r="A56513" s="9"/>
    </row>
    <row r="56514">
      <c r="A56514" s="9"/>
    </row>
    <row r="56515">
      <c r="A56515" s="9"/>
    </row>
    <row r="56516">
      <c r="A56516" s="9"/>
    </row>
    <row r="56517">
      <c r="A56517" s="9"/>
    </row>
    <row r="56518">
      <c r="A56518" s="9"/>
    </row>
    <row r="56519">
      <c r="A56519" s="9"/>
    </row>
    <row r="56520">
      <c r="A56520" s="9"/>
    </row>
    <row r="56521">
      <c r="A56521" s="9"/>
    </row>
    <row r="56522">
      <c r="A56522" s="9"/>
    </row>
    <row r="56523">
      <c r="A56523" s="9"/>
    </row>
    <row r="56524">
      <c r="A56524" s="9"/>
    </row>
    <row r="56525">
      <c r="A56525" s="9"/>
    </row>
    <row r="56526">
      <c r="A56526" s="9"/>
    </row>
    <row r="56527">
      <c r="A56527" s="9"/>
    </row>
    <row r="56528">
      <c r="A56528" s="9"/>
    </row>
    <row r="56529">
      <c r="A56529" s="9"/>
    </row>
    <row r="56530">
      <c r="A56530" s="9"/>
    </row>
    <row r="56531">
      <c r="A56531" s="9"/>
    </row>
    <row r="56532">
      <c r="A56532" s="9"/>
    </row>
    <row r="56533">
      <c r="A56533" s="9"/>
    </row>
    <row r="56534">
      <c r="A56534" s="9"/>
    </row>
    <row r="56535">
      <c r="A56535" s="9"/>
    </row>
    <row r="56536">
      <c r="A56536" s="9"/>
    </row>
    <row r="56537">
      <c r="A56537" s="9"/>
    </row>
    <row r="56538">
      <c r="A56538" s="9"/>
    </row>
    <row r="56539">
      <c r="A56539" s="9"/>
    </row>
    <row r="56540">
      <c r="A56540" s="9"/>
    </row>
    <row r="56541">
      <c r="A56541" s="9"/>
    </row>
    <row r="56542">
      <c r="A56542" s="9"/>
    </row>
    <row r="56543">
      <c r="A56543" s="9"/>
    </row>
    <row r="56544">
      <c r="A56544" s="9"/>
    </row>
    <row r="56545">
      <c r="A56545" s="9"/>
    </row>
    <row r="56546">
      <c r="A56546" s="9"/>
    </row>
    <row r="56547">
      <c r="A56547" s="9"/>
    </row>
    <row r="56548">
      <c r="A56548" s="9"/>
    </row>
    <row r="56549">
      <c r="A56549" s="9"/>
    </row>
    <row r="56550">
      <c r="A56550" s="9"/>
    </row>
    <row r="56551">
      <c r="A56551" s="9"/>
    </row>
    <row r="56552">
      <c r="A56552" s="9"/>
    </row>
    <row r="56553">
      <c r="A56553" s="9"/>
    </row>
    <row r="56554">
      <c r="A56554" s="9"/>
    </row>
    <row r="56555">
      <c r="A56555" s="9"/>
    </row>
    <row r="56556">
      <c r="A56556" s="9"/>
    </row>
    <row r="56557">
      <c r="A56557" s="9"/>
    </row>
    <row r="56558">
      <c r="A56558" s="9"/>
    </row>
    <row r="56559">
      <c r="A56559" s="9"/>
    </row>
    <row r="56560">
      <c r="A56560" s="9"/>
    </row>
    <row r="56561">
      <c r="A56561" s="9"/>
    </row>
    <row r="56562">
      <c r="A56562" s="9"/>
    </row>
    <row r="56563">
      <c r="A56563" s="9"/>
    </row>
    <row r="56564">
      <c r="A56564" s="9"/>
    </row>
    <row r="56565">
      <c r="A56565" s="9"/>
    </row>
    <row r="56566">
      <c r="A56566" s="9"/>
    </row>
    <row r="56567">
      <c r="A56567" s="9"/>
    </row>
    <row r="56568">
      <c r="A56568" s="9"/>
    </row>
    <row r="56569">
      <c r="A56569" s="9"/>
    </row>
    <row r="56570">
      <c r="A56570" s="9"/>
    </row>
    <row r="56571">
      <c r="A56571" s="9"/>
    </row>
    <row r="56572">
      <c r="A56572" s="9"/>
    </row>
    <row r="56573">
      <c r="A56573" s="9"/>
    </row>
    <row r="56574">
      <c r="A56574" s="9"/>
    </row>
    <row r="56575">
      <c r="A56575" s="9"/>
    </row>
    <row r="56576">
      <c r="A56576" s="9"/>
    </row>
    <row r="56577">
      <c r="A56577" s="9"/>
    </row>
    <row r="56578">
      <c r="A56578" s="9"/>
    </row>
    <row r="56579">
      <c r="A56579" s="9"/>
    </row>
    <row r="56580">
      <c r="A56580" s="9"/>
    </row>
    <row r="56581">
      <c r="A56581" s="9"/>
    </row>
    <row r="56582">
      <c r="A56582" s="9"/>
    </row>
    <row r="56583">
      <c r="A56583" s="9"/>
    </row>
    <row r="56584">
      <c r="A56584" s="9"/>
    </row>
    <row r="56585">
      <c r="A56585" s="9"/>
    </row>
    <row r="56586">
      <c r="A56586" s="9"/>
    </row>
    <row r="56587">
      <c r="A56587" s="9"/>
    </row>
    <row r="56588">
      <c r="A56588" s="9"/>
    </row>
    <row r="56589">
      <c r="A56589" s="9"/>
    </row>
    <row r="56590">
      <c r="A56590" s="9"/>
    </row>
    <row r="56591">
      <c r="A56591" s="9"/>
    </row>
    <row r="56592">
      <c r="A56592" s="9"/>
    </row>
    <row r="56593">
      <c r="A56593" s="9"/>
    </row>
    <row r="56594">
      <c r="A56594" s="9"/>
    </row>
    <row r="56595">
      <c r="A56595" s="9"/>
    </row>
    <row r="56596">
      <c r="A56596" s="9"/>
    </row>
    <row r="56597">
      <c r="A56597" s="9"/>
    </row>
    <row r="56598">
      <c r="A56598" s="9"/>
    </row>
    <row r="56599">
      <c r="A56599" s="9"/>
    </row>
    <row r="56600">
      <c r="A56600" s="9"/>
    </row>
    <row r="56601">
      <c r="A56601" s="9"/>
    </row>
    <row r="56602">
      <c r="A56602" s="9"/>
    </row>
    <row r="56603">
      <c r="A56603" s="9"/>
    </row>
    <row r="56604">
      <c r="A56604" s="9"/>
    </row>
    <row r="56605">
      <c r="A56605" s="9"/>
    </row>
    <row r="56606">
      <c r="A56606" s="9"/>
    </row>
    <row r="56607">
      <c r="A56607" s="9"/>
    </row>
    <row r="56608">
      <c r="A56608" s="9"/>
    </row>
    <row r="56609">
      <c r="A56609" s="9"/>
    </row>
    <row r="56610">
      <c r="A56610" s="9"/>
    </row>
    <row r="56611">
      <c r="A56611" s="9"/>
    </row>
    <row r="56612">
      <c r="A56612" s="9"/>
    </row>
    <row r="56613">
      <c r="A56613" s="9"/>
    </row>
    <row r="56614">
      <c r="A56614" s="9"/>
    </row>
    <row r="56615">
      <c r="A56615" s="9"/>
    </row>
    <row r="56616">
      <c r="A56616" s="9"/>
    </row>
    <row r="56617">
      <c r="A56617" s="9"/>
    </row>
    <row r="56618">
      <c r="A56618" s="9"/>
    </row>
    <row r="56619">
      <c r="A56619" s="9"/>
    </row>
    <row r="56620">
      <c r="A56620" s="9"/>
    </row>
    <row r="56621">
      <c r="A56621" s="9"/>
    </row>
    <row r="56622">
      <c r="A56622" s="9"/>
    </row>
    <row r="56623">
      <c r="A56623" s="9"/>
    </row>
    <row r="56624">
      <c r="A56624" s="9"/>
    </row>
    <row r="56625">
      <c r="A56625" s="9"/>
    </row>
    <row r="56626">
      <c r="A56626" s="9"/>
    </row>
    <row r="56627">
      <c r="A56627" s="9"/>
    </row>
    <row r="56628">
      <c r="A56628" s="9"/>
    </row>
    <row r="56629">
      <c r="A56629" s="9"/>
    </row>
    <row r="56630">
      <c r="A56630" s="9"/>
    </row>
    <row r="56631">
      <c r="A56631" s="9"/>
    </row>
    <row r="56632">
      <c r="A56632" s="9"/>
    </row>
    <row r="56633">
      <c r="A56633" s="9"/>
    </row>
    <row r="56634">
      <c r="A56634" s="9"/>
    </row>
    <row r="56635">
      <c r="A56635" s="9"/>
    </row>
    <row r="56636">
      <c r="A56636" s="9"/>
    </row>
    <row r="56637">
      <c r="A56637" s="9"/>
    </row>
    <row r="56638">
      <c r="A56638" s="9"/>
    </row>
    <row r="56639">
      <c r="A56639" s="9"/>
    </row>
    <row r="56640">
      <c r="A56640" s="9"/>
    </row>
    <row r="56641">
      <c r="A56641" s="9"/>
    </row>
    <row r="56642">
      <c r="A56642" s="9"/>
    </row>
    <row r="56643">
      <c r="A56643" s="9"/>
    </row>
    <row r="56644">
      <c r="A56644" s="9"/>
    </row>
    <row r="56645">
      <c r="A56645" s="9"/>
    </row>
    <row r="56646">
      <c r="A56646" s="9"/>
    </row>
    <row r="56647">
      <c r="A56647" s="9"/>
    </row>
    <row r="56648">
      <c r="A56648" s="9"/>
    </row>
    <row r="56649">
      <c r="A56649" s="9"/>
    </row>
    <row r="56650">
      <c r="A56650" s="9"/>
    </row>
    <row r="56651">
      <c r="A56651" s="9"/>
    </row>
    <row r="56652">
      <c r="A56652" s="9"/>
    </row>
    <row r="56653">
      <c r="A56653" s="9"/>
    </row>
    <row r="56654">
      <c r="A56654" s="9"/>
    </row>
    <row r="56655">
      <c r="A56655" s="9"/>
    </row>
    <row r="56656">
      <c r="A56656" s="9"/>
    </row>
    <row r="56657">
      <c r="A56657" s="9"/>
    </row>
    <row r="56658">
      <c r="A56658" s="9"/>
    </row>
    <row r="56659">
      <c r="A56659" s="9"/>
    </row>
    <row r="56660">
      <c r="A56660" s="9"/>
    </row>
    <row r="56661">
      <c r="A56661" s="9"/>
    </row>
    <row r="56662">
      <c r="A56662" s="9"/>
    </row>
    <row r="56663">
      <c r="A56663" s="9"/>
    </row>
    <row r="56664">
      <c r="A56664" s="9"/>
    </row>
    <row r="56665">
      <c r="A56665" s="9"/>
    </row>
    <row r="56666">
      <c r="A56666" s="9"/>
    </row>
    <row r="56667">
      <c r="A56667" s="9"/>
    </row>
    <row r="56668">
      <c r="A56668" s="9"/>
    </row>
    <row r="56669">
      <c r="A56669" s="9"/>
    </row>
    <row r="56670">
      <c r="A56670" s="9"/>
    </row>
    <row r="56671">
      <c r="A56671" s="9"/>
    </row>
    <row r="56672">
      <c r="A56672" s="9"/>
    </row>
    <row r="56673">
      <c r="A56673" s="9"/>
    </row>
    <row r="56674">
      <c r="A56674" s="9"/>
    </row>
    <row r="56675">
      <c r="A56675" s="9"/>
    </row>
    <row r="56676">
      <c r="A56676" s="9"/>
    </row>
    <row r="56677">
      <c r="A56677" s="9"/>
    </row>
    <row r="56678">
      <c r="A56678" s="9"/>
    </row>
    <row r="56679">
      <c r="A56679" s="9"/>
    </row>
    <row r="56680">
      <c r="A56680" s="9"/>
    </row>
    <row r="56681">
      <c r="A56681" s="9"/>
    </row>
    <row r="56682">
      <c r="A56682" s="9"/>
    </row>
    <row r="56683">
      <c r="A56683" s="9"/>
    </row>
    <row r="56684">
      <c r="A56684" s="9"/>
    </row>
    <row r="56685">
      <c r="A56685" s="9"/>
    </row>
    <row r="56686">
      <c r="A56686" s="9"/>
    </row>
    <row r="56687">
      <c r="A56687" s="9"/>
    </row>
    <row r="56688">
      <c r="A56688" s="9"/>
    </row>
    <row r="56689">
      <c r="A56689" s="9"/>
    </row>
    <row r="56690">
      <c r="A56690" s="9"/>
    </row>
    <row r="56691">
      <c r="A56691" s="9"/>
    </row>
    <row r="56692">
      <c r="A56692" s="9"/>
    </row>
    <row r="56693">
      <c r="A56693" s="9"/>
    </row>
    <row r="56694">
      <c r="A56694" s="9"/>
    </row>
    <row r="56695">
      <c r="A56695" s="9"/>
    </row>
    <row r="56696">
      <c r="A56696" s="9"/>
    </row>
    <row r="56697">
      <c r="A56697" s="9"/>
    </row>
    <row r="56698">
      <c r="A56698" s="9"/>
    </row>
    <row r="56699">
      <c r="A56699" s="9"/>
    </row>
    <row r="56700">
      <c r="A56700" s="9"/>
    </row>
    <row r="56701">
      <c r="A56701" s="9"/>
    </row>
    <row r="56702">
      <c r="A56702" s="9"/>
    </row>
    <row r="56703">
      <c r="A56703" s="9"/>
    </row>
    <row r="56704">
      <c r="A56704" s="9"/>
    </row>
    <row r="56705">
      <c r="A56705" s="9"/>
    </row>
    <row r="56706">
      <c r="A56706" s="9"/>
    </row>
    <row r="56707">
      <c r="A56707" s="9"/>
    </row>
    <row r="56708">
      <c r="A56708" s="9"/>
    </row>
    <row r="56709">
      <c r="A56709" s="9"/>
    </row>
    <row r="56710">
      <c r="A56710" s="9"/>
    </row>
    <row r="56711">
      <c r="A56711" s="9"/>
    </row>
    <row r="56712">
      <c r="A56712" s="9"/>
    </row>
    <row r="56713">
      <c r="A56713" s="9"/>
    </row>
    <row r="56714">
      <c r="A56714" s="9"/>
    </row>
    <row r="56715">
      <c r="A56715" s="9"/>
    </row>
    <row r="56716">
      <c r="A56716" s="9"/>
    </row>
    <row r="56717">
      <c r="A56717" s="9"/>
    </row>
    <row r="56718">
      <c r="A56718" s="9"/>
    </row>
    <row r="56719">
      <c r="A56719" s="9"/>
    </row>
    <row r="56720">
      <c r="A56720" s="9"/>
    </row>
    <row r="56721">
      <c r="A56721" s="9"/>
    </row>
    <row r="56722">
      <c r="A56722" s="9"/>
    </row>
    <row r="56723">
      <c r="A56723" s="9"/>
    </row>
    <row r="56724">
      <c r="A56724" s="9"/>
    </row>
    <row r="56725">
      <c r="A56725" s="9"/>
    </row>
    <row r="56726">
      <c r="A56726" s="9"/>
    </row>
    <row r="56727">
      <c r="A56727" s="9"/>
    </row>
    <row r="56728">
      <c r="A56728" s="9"/>
    </row>
    <row r="56729">
      <c r="A56729" s="9"/>
    </row>
    <row r="56730">
      <c r="A56730" s="9"/>
    </row>
    <row r="56731">
      <c r="A56731" s="9"/>
    </row>
    <row r="56732">
      <c r="A56732" s="9"/>
    </row>
    <row r="56733">
      <c r="A56733" s="9"/>
    </row>
    <row r="56734">
      <c r="A56734" s="9"/>
    </row>
    <row r="56735">
      <c r="A56735" s="9"/>
    </row>
    <row r="56736">
      <c r="A56736" s="9"/>
    </row>
    <row r="56737">
      <c r="A56737" s="9"/>
    </row>
    <row r="56738">
      <c r="A56738" s="9"/>
    </row>
    <row r="56739">
      <c r="A56739" s="9"/>
    </row>
    <row r="56740">
      <c r="A56740" s="9"/>
    </row>
    <row r="56741">
      <c r="A56741" s="9"/>
    </row>
    <row r="56742">
      <c r="A56742" s="9"/>
    </row>
    <row r="56743">
      <c r="A56743" s="9"/>
    </row>
    <row r="56744">
      <c r="A56744" s="9"/>
    </row>
    <row r="56745">
      <c r="A56745" s="9"/>
    </row>
    <row r="56746">
      <c r="A56746" s="9"/>
    </row>
    <row r="56747">
      <c r="A56747" s="9"/>
    </row>
    <row r="56748">
      <c r="A56748" s="9"/>
    </row>
    <row r="56749">
      <c r="A56749" s="9"/>
    </row>
    <row r="56750">
      <c r="A56750" s="9"/>
    </row>
    <row r="56751">
      <c r="A56751" s="9"/>
    </row>
    <row r="56752">
      <c r="A56752" s="9"/>
    </row>
    <row r="56753">
      <c r="A56753" s="9"/>
    </row>
    <row r="56754">
      <c r="A56754" s="9"/>
    </row>
    <row r="56755">
      <c r="A56755" s="9"/>
    </row>
    <row r="56756">
      <c r="A56756" s="9"/>
    </row>
    <row r="56757">
      <c r="A56757" s="9"/>
    </row>
    <row r="56758">
      <c r="A56758" s="9"/>
    </row>
    <row r="56759">
      <c r="A56759" s="9"/>
    </row>
    <row r="56760">
      <c r="A56760" s="9"/>
    </row>
    <row r="56761">
      <c r="A56761" s="9"/>
    </row>
    <row r="56762">
      <c r="A56762" s="9"/>
    </row>
    <row r="56763">
      <c r="A56763" s="9"/>
    </row>
    <row r="56764">
      <c r="A56764" s="9"/>
    </row>
    <row r="56765">
      <c r="A56765" s="9"/>
    </row>
    <row r="56766">
      <c r="A56766" s="9"/>
    </row>
    <row r="56767">
      <c r="A56767" s="9"/>
    </row>
    <row r="56768">
      <c r="A56768" s="9"/>
    </row>
    <row r="56769">
      <c r="A56769" s="9"/>
    </row>
    <row r="56770">
      <c r="A56770" s="9"/>
    </row>
    <row r="56771">
      <c r="A56771" s="9"/>
    </row>
    <row r="56772">
      <c r="A56772" s="9"/>
    </row>
    <row r="56773">
      <c r="A56773" s="9"/>
    </row>
    <row r="56774">
      <c r="A56774" s="9"/>
    </row>
    <row r="56775">
      <c r="A56775" s="9"/>
    </row>
    <row r="56776">
      <c r="A56776" s="9"/>
    </row>
    <row r="56777">
      <c r="A56777" s="9"/>
    </row>
    <row r="56778">
      <c r="A56778" s="9"/>
    </row>
    <row r="56779">
      <c r="A56779" s="9"/>
    </row>
    <row r="56780">
      <c r="A56780" s="9"/>
    </row>
    <row r="56781">
      <c r="A56781" s="9"/>
    </row>
    <row r="56782">
      <c r="A56782" s="9"/>
    </row>
    <row r="56783">
      <c r="A56783" s="9"/>
    </row>
    <row r="56784">
      <c r="A56784" s="9"/>
    </row>
    <row r="56785">
      <c r="A56785" s="9"/>
    </row>
    <row r="56786">
      <c r="A56786" s="9"/>
    </row>
    <row r="56787">
      <c r="A56787" s="9"/>
    </row>
    <row r="56788">
      <c r="A56788" s="9"/>
    </row>
    <row r="56789">
      <c r="A56789" s="9"/>
    </row>
    <row r="56790">
      <c r="A56790" s="9"/>
    </row>
    <row r="56791">
      <c r="A56791" s="9"/>
    </row>
    <row r="56792">
      <c r="A56792" s="9"/>
    </row>
    <row r="56793">
      <c r="A56793" s="9"/>
    </row>
    <row r="56794">
      <c r="A56794" s="9"/>
    </row>
    <row r="56795">
      <c r="A56795" s="9"/>
    </row>
    <row r="56796">
      <c r="A56796" s="9"/>
    </row>
    <row r="56797">
      <c r="A56797" s="9"/>
    </row>
    <row r="56798">
      <c r="A56798" s="9"/>
    </row>
    <row r="56799">
      <c r="A56799" s="9"/>
    </row>
    <row r="56800">
      <c r="A56800" s="9"/>
    </row>
    <row r="56801">
      <c r="A56801" s="9"/>
    </row>
    <row r="56802">
      <c r="A56802" s="9"/>
    </row>
    <row r="56803">
      <c r="A56803" s="9"/>
    </row>
    <row r="56804">
      <c r="A56804" s="9"/>
    </row>
    <row r="56805">
      <c r="A56805" s="9"/>
    </row>
    <row r="56806">
      <c r="A56806" s="9"/>
    </row>
    <row r="56807">
      <c r="A56807" s="9"/>
    </row>
    <row r="56808">
      <c r="A56808" s="9"/>
    </row>
    <row r="56809">
      <c r="A56809" s="9"/>
    </row>
    <row r="56810">
      <c r="A56810" s="9"/>
    </row>
    <row r="56811">
      <c r="A56811" s="9"/>
    </row>
    <row r="56812">
      <c r="A56812" s="9"/>
    </row>
    <row r="56813">
      <c r="A56813" s="9"/>
    </row>
    <row r="56814">
      <c r="A56814" s="9"/>
    </row>
    <row r="56815">
      <c r="A56815" s="9"/>
    </row>
    <row r="56816">
      <c r="A56816" s="9"/>
    </row>
    <row r="56817">
      <c r="A56817" s="9"/>
    </row>
    <row r="56818">
      <c r="A56818" s="9"/>
    </row>
    <row r="56819">
      <c r="A56819" s="9"/>
    </row>
    <row r="56820">
      <c r="A56820" s="9"/>
    </row>
    <row r="56821">
      <c r="A56821" s="9"/>
    </row>
    <row r="56822">
      <c r="A56822" s="9"/>
    </row>
    <row r="56823">
      <c r="A56823" s="9"/>
    </row>
    <row r="56824">
      <c r="A56824" s="9"/>
    </row>
    <row r="56825">
      <c r="A56825" s="9"/>
    </row>
    <row r="56826">
      <c r="A56826" s="9"/>
    </row>
    <row r="56827">
      <c r="A56827" s="9"/>
    </row>
    <row r="56828">
      <c r="A56828" s="9"/>
    </row>
    <row r="56829">
      <c r="A56829" s="9"/>
    </row>
    <row r="56830">
      <c r="A56830" s="9"/>
    </row>
    <row r="56831">
      <c r="A56831" s="9"/>
    </row>
    <row r="56832">
      <c r="A56832" s="9"/>
    </row>
    <row r="56833">
      <c r="A56833" s="9"/>
    </row>
    <row r="56834">
      <c r="A56834" s="9"/>
    </row>
    <row r="56835">
      <c r="A56835" s="9"/>
    </row>
    <row r="56836">
      <c r="A56836" s="9"/>
    </row>
    <row r="56837">
      <c r="A56837" s="9"/>
    </row>
    <row r="56838">
      <c r="A56838" s="9"/>
    </row>
    <row r="56839">
      <c r="A56839" s="9"/>
    </row>
    <row r="56840">
      <c r="A56840" s="9"/>
    </row>
    <row r="56841">
      <c r="A56841" s="9"/>
    </row>
    <row r="56842">
      <c r="A56842" s="9"/>
    </row>
    <row r="56843">
      <c r="A56843" s="9"/>
    </row>
    <row r="56844">
      <c r="A56844" s="9"/>
    </row>
    <row r="56845">
      <c r="A56845" s="9"/>
    </row>
    <row r="56846">
      <c r="A56846" s="9"/>
    </row>
    <row r="56847">
      <c r="A56847" s="9"/>
    </row>
    <row r="56848">
      <c r="A56848" s="9"/>
    </row>
    <row r="56849">
      <c r="A56849" s="9"/>
    </row>
    <row r="56850">
      <c r="A56850" s="9"/>
    </row>
    <row r="56851">
      <c r="A56851" s="9"/>
    </row>
    <row r="56852">
      <c r="A56852" s="9"/>
    </row>
    <row r="56853">
      <c r="A56853" s="9"/>
    </row>
    <row r="56854">
      <c r="A56854" s="9"/>
    </row>
    <row r="56855">
      <c r="A56855" s="9"/>
    </row>
    <row r="56856">
      <c r="A56856" s="9"/>
    </row>
    <row r="56857">
      <c r="A56857" s="9"/>
    </row>
    <row r="56858">
      <c r="A56858" s="9"/>
    </row>
    <row r="56859">
      <c r="A56859" s="9"/>
    </row>
    <row r="56860">
      <c r="A56860" s="9"/>
    </row>
    <row r="56861">
      <c r="A56861" s="9"/>
    </row>
    <row r="56862">
      <c r="A56862" s="9"/>
    </row>
    <row r="56863">
      <c r="A56863" s="9"/>
    </row>
    <row r="56864">
      <c r="A56864" s="9"/>
    </row>
    <row r="56865">
      <c r="A56865" s="9"/>
    </row>
    <row r="56866">
      <c r="A56866" s="9"/>
    </row>
    <row r="56867">
      <c r="A56867" s="9"/>
    </row>
    <row r="56868">
      <c r="A56868" s="9"/>
    </row>
    <row r="56869">
      <c r="A56869" s="9"/>
    </row>
    <row r="56870">
      <c r="A56870" s="9"/>
    </row>
    <row r="56871">
      <c r="A56871" s="9"/>
    </row>
    <row r="56872">
      <c r="A56872" s="9"/>
    </row>
    <row r="56873">
      <c r="A56873" s="9"/>
    </row>
    <row r="56874">
      <c r="A56874" s="9"/>
    </row>
    <row r="56875">
      <c r="A56875" s="9"/>
    </row>
    <row r="56876">
      <c r="A56876" s="9"/>
    </row>
    <row r="56877">
      <c r="A56877" s="9"/>
    </row>
    <row r="56878">
      <c r="A56878" s="9"/>
    </row>
    <row r="56879">
      <c r="A56879" s="9"/>
    </row>
    <row r="56880">
      <c r="A56880" s="9"/>
    </row>
    <row r="56881">
      <c r="A56881" s="9"/>
    </row>
    <row r="56882">
      <c r="A56882" s="9"/>
    </row>
    <row r="56883">
      <c r="A56883" s="9"/>
    </row>
    <row r="56884">
      <c r="A56884" s="9"/>
    </row>
    <row r="56885">
      <c r="A56885" s="9"/>
    </row>
    <row r="56886">
      <c r="A56886" s="9"/>
    </row>
    <row r="56887">
      <c r="A56887" s="9"/>
    </row>
    <row r="56888">
      <c r="A56888" s="9"/>
    </row>
    <row r="56889">
      <c r="A56889" s="9"/>
    </row>
    <row r="56890">
      <c r="A56890" s="9"/>
    </row>
    <row r="56891">
      <c r="A56891" s="9"/>
    </row>
    <row r="56892">
      <c r="A56892" s="9"/>
    </row>
    <row r="56893">
      <c r="A56893" s="9"/>
    </row>
    <row r="56894">
      <c r="A56894" s="9"/>
    </row>
    <row r="56895">
      <c r="A56895" s="9"/>
    </row>
    <row r="56896">
      <c r="A56896" s="9"/>
    </row>
    <row r="56897">
      <c r="A56897" s="9"/>
    </row>
    <row r="56898">
      <c r="A56898" s="9"/>
    </row>
    <row r="56899">
      <c r="A56899" s="9"/>
    </row>
    <row r="56900">
      <c r="A56900" s="9"/>
    </row>
    <row r="56901">
      <c r="A56901" s="9"/>
    </row>
    <row r="56902">
      <c r="A56902" s="9"/>
    </row>
    <row r="56903">
      <c r="A56903" s="9"/>
    </row>
    <row r="56904">
      <c r="A56904" s="9"/>
    </row>
    <row r="56905">
      <c r="A56905" s="9"/>
    </row>
    <row r="56906">
      <c r="A56906" s="9"/>
    </row>
    <row r="56907">
      <c r="A56907" s="9"/>
    </row>
    <row r="56908">
      <c r="A56908" s="9"/>
    </row>
    <row r="56909">
      <c r="A56909" s="9"/>
    </row>
    <row r="56910">
      <c r="A56910" s="9"/>
    </row>
    <row r="56911">
      <c r="A56911" s="9"/>
    </row>
    <row r="56912">
      <c r="A56912" s="9"/>
    </row>
    <row r="56913">
      <c r="A56913" s="9"/>
    </row>
    <row r="56914">
      <c r="A56914" s="9"/>
    </row>
    <row r="56915">
      <c r="A56915" s="9"/>
    </row>
    <row r="56916">
      <c r="A56916" s="9"/>
    </row>
    <row r="56917">
      <c r="A56917" s="9"/>
    </row>
    <row r="56918">
      <c r="A56918" s="9"/>
    </row>
    <row r="56919">
      <c r="A56919" s="9"/>
    </row>
    <row r="56920">
      <c r="A56920" s="9"/>
    </row>
    <row r="56921">
      <c r="A56921" s="9"/>
    </row>
    <row r="56922">
      <c r="A56922" s="9"/>
    </row>
    <row r="56923">
      <c r="A56923" s="9"/>
    </row>
    <row r="56924">
      <c r="A56924" s="9"/>
    </row>
    <row r="56925">
      <c r="A56925" s="9"/>
    </row>
    <row r="56926">
      <c r="A56926" s="9"/>
    </row>
    <row r="56927">
      <c r="A56927" s="9"/>
    </row>
    <row r="56928">
      <c r="A56928" s="9"/>
    </row>
    <row r="56929">
      <c r="A56929" s="9"/>
    </row>
    <row r="56930">
      <c r="A56930" s="9"/>
    </row>
    <row r="56931">
      <c r="A56931" s="9"/>
    </row>
    <row r="56932">
      <c r="A56932" s="9"/>
    </row>
    <row r="56933">
      <c r="A56933" s="9"/>
    </row>
    <row r="56934">
      <c r="A56934" s="9"/>
    </row>
    <row r="56935">
      <c r="A56935" s="9"/>
    </row>
    <row r="56936">
      <c r="A56936" s="9"/>
    </row>
    <row r="56937">
      <c r="A56937" s="9"/>
    </row>
    <row r="56938">
      <c r="A56938" s="9"/>
    </row>
    <row r="56939">
      <c r="A56939" s="9"/>
    </row>
    <row r="56940">
      <c r="A56940" s="9"/>
    </row>
    <row r="56941">
      <c r="A56941" s="9"/>
    </row>
    <row r="56942">
      <c r="A56942" s="9"/>
    </row>
    <row r="56943">
      <c r="A56943" s="9"/>
    </row>
    <row r="56944">
      <c r="A56944" s="9"/>
    </row>
    <row r="56945">
      <c r="A56945" s="9"/>
    </row>
    <row r="56946">
      <c r="A56946" s="9"/>
    </row>
    <row r="56947">
      <c r="A56947" s="9"/>
    </row>
    <row r="56948">
      <c r="A56948" s="9"/>
    </row>
    <row r="56949">
      <c r="A56949" s="9"/>
    </row>
    <row r="56950">
      <c r="A56950" s="9"/>
    </row>
    <row r="56951">
      <c r="A56951" s="9"/>
    </row>
    <row r="56952">
      <c r="A56952" s="9"/>
    </row>
    <row r="56953">
      <c r="A56953" s="9"/>
    </row>
    <row r="56954">
      <c r="A56954" s="9"/>
    </row>
    <row r="56955">
      <c r="A56955" s="9"/>
    </row>
    <row r="56956">
      <c r="A56956" s="9"/>
    </row>
    <row r="56957">
      <c r="A56957" s="9"/>
    </row>
    <row r="56958">
      <c r="A56958" s="9"/>
    </row>
    <row r="56959">
      <c r="A56959" s="9"/>
    </row>
    <row r="56960">
      <c r="A56960" s="9"/>
    </row>
    <row r="56961">
      <c r="A56961" s="9"/>
    </row>
    <row r="56962">
      <c r="A56962" s="9"/>
    </row>
    <row r="56963">
      <c r="A56963" s="9"/>
    </row>
    <row r="56964">
      <c r="A56964" s="9"/>
    </row>
    <row r="56965">
      <c r="A56965" s="9"/>
    </row>
    <row r="56966">
      <c r="A56966" s="9"/>
    </row>
    <row r="56967">
      <c r="A56967" s="9"/>
    </row>
    <row r="56968">
      <c r="A56968" s="9"/>
    </row>
    <row r="56969">
      <c r="A56969" s="9"/>
    </row>
    <row r="56970">
      <c r="A56970" s="9"/>
    </row>
    <row r="56971">
      <c r="A56971" s="9"/>
    </row>
    <row r="56972">
      <c r="A56972" s="9"/>
    </row>
    <row r="56973">
      <c r="A56973" s="9"/>
    </row>
    <row r="56974">
      <c r="A56974" s="9"/>
    </row>
    <row r="56975">
      <c r="A56975" s="9"/>
    </row>
    <row r="56976">
      <c r="A56976" s="9"/>
    </row>
    <row r="56977">
      <c r="A56977" s="9"/>
    </row>
    <row r="56978">
      <c r="A56978" s="9"/>
    </row>
    <row r="56979">
      <c r="A56979" s="9"/>
    </row>
    <row r="56980">
      <c r="A56980" s="9"/>
    </row>
    <row r="56981">
      <c r="A56981" s="9"/>
    </row>
    <row r="56982">
      <c r="A56982" s="9"/>
    </row>
    <row r="56983">
      <c r="A56983" s="9"/>
    </row>
    <row r="56984">
      <c r="A56984" s="9"/>
    </row>
    <row r="56985">
      <c r="A56985" s="9"/>
    </row>
    <row r="56986">
      <c r="A56986" s="9"/>
    </row>
    <row r="56987">
      <c r="A56987" s="9"/>
    </row>
    <row r="56988">
      <c r="A56988" s="9"/>
    </row>
    <row r="56989">
      <c r="A56989" s="9"/>
    </row>
    <row r="56990">
      <c r="A56990" s="9"/>
    </row>
    <row r="56991">
      <c r="A56991" s="9"/>
    </row>
    <row r="56992">
      <c r="A56992" s="9"/>
    </row>
    <row r="56993">
      <c r="A56993" s="9"/>
    </row>
    <row r="56994">
      <c r="A56994" s="9"/>
    </row>
    <row r="56995">
      <c r="A56995" s="9"/>
    </row>
    <row r="56996">
      <c r="A56996" s="9"/>
    </row>
    <row r="56997">
      <c r="A56997" s="9"/>
    </row>
    <row r="56998">
      <c r="A56998" s="9"/>
    </row>
    <row r="56999">
      <c r="A56999" s="9"/>
    </row>
    <row r="57000">
      <c r="A57000" s="9"/>
    </row>
    <row r="57001">
      <c r="A57001" s="9"/>
    </row>
    <row r="57002">
      <c r="A57002" s="9"/>
    </row>
    <row r="57003">
      <c r="A57003" s="9"/>
    </row>
    <row r="57004">
      <c r="A57004" s="9"/>
    </row>
    <row r="57005">
      <c r="A57005" s="9"/>
    </row>
    <row r="57006">
      <c r="A57006" s="9"/>
    </row>
    <row r="57007">
      <c r="A57007" s="9"/>
    </row>
    <row r="57008">
      <c r="A57008" s="9"/>
    </row>
    <row r="57009">
      <c r="A57009" s="9"/>
    </row>
    <row r="57010">
      <c r="A57010" s="9"/>
    </row>
    <row r="57011">
      <c r="A57011" s="9"/>
    </row>
    <row r="57012">
      <c r="A57012" s="9"/>
    </row>
    <row r="57013">
      <c r="A57013" s="9"/>
    </row>
    <row r="57014">
      <c r="A57014" s="9"/>
    </row>
    <row r="57015">
      <c r="A57015" s="9"/>
    </row>
    <row r="57016">
      <c r="A57016" s="9"/>
    </row>
    <row r="57017">
      <c r="A57017" s="9"/>
    </row>
    <row r="57018">
      <c r="A57018" s="9"/>
    </row>
    <row r="57019">
      <c r="A57019" s="9"/>
    </row>
    <row r="57020">
      <c r="A57020" s="9"/>
    </row>
    <row r="57021">
      <c r="A57021" s="9"/>
    </row>
    <row r="57022">
      <c r="A57022" s="9"/>
    </row>
    <row r="57023">
      <c r="A57023" s="9"/>
    </row>
    <row r="57024">
      <c r="A57024" s="9"/>
    </row>
    <row r="57025">
      <c r="A57025" s="9"/>
    </row>
    <row r="57026">
      <c r="A57026" s="9"/>
    </row>
    <row r="57027">
      <c r="A57027" s="9"/>
    </row>
    <row r="57028">
      <c r="A57028" s="9"/>
    </row>
    <row r="57029">
      <c r="A57029" s="9"/>
    </row>
    <row r="57030">
      <c r="A57030" s="9"/>
    </row>
    <row r="57031">
      <c r="A57031" s="9"/>
    </row>
    <row r="57032">
      <c r="A57032" s="9"/>
    </row>
    <row r="57033">
      <c r="A57033" s="9"/>
    </row>
    <row r="57034">
      <c r="A57034" s="9"/>
    </row>
    <row r="57035">
      <c r="A57035" s="9"/>
    </row>
    <row r="57036">
      <c r="A57036" s="9"/>
    </row>
    <row r="57037">
      <c r="A57037" s="9"/>
    </row>
    <row r="57038">
      <c r="A57038" s="9"/>
    </row>
    <row r="57039">
      <c r="A57039" s="9"/>
    </row>
    <row r="57040">
      <c r="A57040" s="9"/>
    </row>
    <row r="57041">
      <c r="A57041" s="9"/>
    </row>
    <row r="57042">
      <c r="A57042" s="9"/>
    </row>
    <row r="57043">
      <c r="A57043" s="9"/>
    </row>
    <row r="57044">
      <c r="A57044" s="9"/>
    </row>
    <row r="57045">
      <c r="A57045" s="9"/>
    </row>
    <row r="57046">
      <c r="A57046" s="9"/>
    </row>
    <row r="57047">
      <c r="A57047" s="9"/>
    </row>
    <row r="57048">
      <c r="A57048" s="9"/>
    </row>
    <row r="57049">
      <c r="A57049" s="9"/>
    </row>
    <row r="57050">
      <c r="A57050" s="9"/>
    </row>
    <row r="57051">
      <c r="A57051" s="9"/>
    </row>
    <row r="57052">
      <c r="A57052" s="9"/>
    </row>
    <row r="57053">
      <c r="A57053" s="9"/>
    </row>
    <row r="57054">
      <c r="A57054" s="9"/>
    </row>
    <row r="57055">
      <c r="A57055" s="9"/>
    </row>
    <row r="57056">
      <c r="A57056" s="9"/>
    </row>
    <row r="57057">
      <c r="A57057" s="9"/>
    </row>
    <row r="57058">
      <c r="A57058" s="9"/>
    </row>
    <row r="57059">
      <c r="A57059" s="9"/>
    </row>
    <row r="57060">
      <c r="A57060" s="9"/>
    </row>
    <row r="57061">
      <c r="A57061" s="9"/>
    </row>
    <row r="57062">
      <c r="A57062" s="9"/>
    </row>
    <row r="57063">
      <c r="A57063" s="9"/>
    </row>
    <row r="57064">
      <c r="A57064" s="9"/>
    </row>
    <row r="57065">
      <c r="A57065" s="9"/>
    </row>
    <row r="57066">
      <c r="A57066" s="9"/>
    </row>
    <row r="57067">
      <c r="A57067" s="9"/>
    </row>
    <row r="57068">
      <c r="A57068" s="9"/>
    </row>
    <row r="57069">
      <c r="A57069" s="9"/>
    </row>
    <row r="57070">
      <c r="A57070" s="9"/>
    </row>
    <row r="57071">
      <c r="A57071" s="9"/>
    </row>
    <row r="57072">
      <c r="A57072" s="9"/>
    </row>
    <row r="57073">
      <c r="A57073" s="9"/>
    </row>
    <row r="57074">
      <c r="A57074" s="9"/>
    </row>
    <row r="57075">
      <c r="A57075" s="9"/>
    </row>
    <row r="57076">
      <c r="A57076" s="9"/>
    </row>
    <row r="57077">
      <c r="A57077" s="9"/>
    </row>
    <row r="57078">
      <c r="A57078" s="9"/>
    </row>
    <row r="57079">
      <c r="A57079" s="9"/>
    </row>
    <row r="57080">
      <c r="A57080" s="9"/>
    </row>
    <row r="57081">
      <c r="A57081" s="9"/>
    </row>
    <row r="57082">
      <c r="A57082" s="9"/>
    </row>
    <row r="57083">
      <c r="A57083" s="9"/>
    </row>
    <row r="57084">
      <c r="A57084" s="9"/>
    </row>
    <row r="57085">
      <c r="A57085" s="9"/>
    </row>
    <row r="57086">
      <c r="A57086" s="9"/>
    </row>
    <row r="57087">
      <c r="A57087" s="9"/>
    </row>
    <row r="57088">
      <c r="A57088" s="9"/>
    </row>
    <row r="57089">
      <c r="A57089" s="9"/>
    </row>
    <row r="57090">
      <c r="A57090" s="9"/>
    </row>
    <row r="57091">
      <c r="A57091" s="9"/>
    </row>
    <row r="57092">
      <c r="A57092" s="9"/>
    </row>
    <row r="57093">
      <c r="A57093" s="9"/>
    </row>
    <row r="57094">
      <c r="A57094" s="9"/>
    </row>
    <row r="57095">
      <c r="A57095" s="9"/>
    </row>
    <row r="57096">
      <c r="A57096" s="9"/>
    </row>
    <row r="57097">
      <c r="A57097" s="9"/>
    </row>
    <row r="57098">
      <c r="A57098" s="9"/>
    </row>
    <row r="57099">
      <c r="A57099" s="9"/>
    </row>
    <row r="57100">
      <c r="A57100" s="9"/>
    </row>
    <row r="57101">
      <c r="A57101" s="9"/>
    </row>
    <row r="57102">
      <c r="A57102" s="9"/>
    </row>
    <row r="57103">
      <c r="A57103" s="9"/>
    </row>
    <row r="57104">
      <c r="A57104" s="9"/>
    </row>
    <row r="57105">
      <c r="A57105" s="9"/>
    </row>
    <row r="57106">
      <c r="A57106" s="9"/>
    </row>
    <row r="57107">
      <c r="A57107" s="9"/>
    </row>
    <row r="57108">
      <c r="A57108" s="9"/>
    </row>
    <row r="57109">
      <c r="A57109" s="9"/>
    </row>
    <row r="57110">
      <c r="A57110" s="9"/>
    </row>
    <row r="57111">
      <c r="A57111" s="9"/>
    </row>
    <row r="57112">
      <c r="A57112" s="9"/>
    </row>
    <row r="57113">
      <c r="A57113" s="9"/>
    </row>
    <row r="57114">
      <c r="A57114" s="9"/>
    </row>
    <row r="57115">
      <c r="A57115" s="9"/>
    </row>
    <row r="57116">
      <c r="A57116" s="9"/>
    </row>
    <row r="57117">
      <c r="A57117" s="9"/>
    </row>
    <row r="57118">
      <c r="A57118" s="9"/>
    </row>
    <row r="57119">
      <c r="A57119" s="9"/>
    </row>
    <row r="57120">
      <c r="A57120" s="9"/>
    </row>
    <row r="57121">
      <c r="A57121" s="9"/>
    </row>
    <row r="57122">
      <c r="A57122" s="9"/>
    </row>
    <row r="57123">
      <c r="A57123" s="9"/>
    </row>
    <row r="57124">
      <c r="A57124" s="9"/>
    </row>
    <row r="57125">
      <c r="A57125" s="9"/>
    </row>
    <row r="57126">
      <c r="A57126" s="9"/>
    </row>
    <row r="57127">
      <c r="A57127" s="9"/>
    </row>
    <row r="57128">
      <c r="A57128" s="9"/>
    </row>
    <row r="57129">
      <c r="A57129" s="9"/>
    </row>
    <row r="57130">
      <c r="A57130" s="9"/>
    </row>
    <row r="57131">
      <c r="A57131" s="9"/>
    </row>
    <row r="57132">
      <c r="A57132" s="9"/>
    </row>
    <row r="57133">
      <c r="A57133" s="9"/>
    </row>
    <row r="57134">
      <c r="A57134" s="9"/>
    </row>
    <row r="57135">
      <c r="A57135" s="9"/>
    </row>
    <row r="57136">
      <c r="A57136" s="9"/>
    </row>
    <row r="57137">
      <c r="A57137" s="9"/>
    </row>
    <row r="57138">
      <c r="A57138" s="9"/>
    </row>
    <row r="57139">
      <c r="A57139" s="9"/>
    </row>
    <row r="57140">
      <c r="A57140" s="9"/>
    </row>
    <row r="57141">
      <c r="A57141" s="9"/>
    </row>
    <row r="57142">
      <c r="A57142" s="9"/>
    </row>
    <row r="57143">
      <c r="A57143" s="9"/>
    </row>
    <row r="57144">
      <c r="A57144" s="9"/>
    </row>
    <row r="57145">
      <c r="A57145" s="9"/>
    </row>
    <row r="57146">
      <c r="A57146" s="9"/>
    </row>
    <row r="57147">
      <c r="A57147" s="9"/>
    </row>
    <row r="57148">
      <c r="A57148" s="9"/>
    </row>
    <row r="57149">
      <c r="A57149" s="9"/>
    </row>
    <row r="57150">
      <c r="A57150" s="9"/>
    </row>
    <row r="57151">
      <c r="A57151" s="9"/>
    </row>
    <row r="57152">
      <c r="A57152" s="9"/>
    </row>
    <row r="57153">
      <c r="A57153" s="9"/>
    </row>
    <row r="57154">
      <c r="A57154" s="9"/>
    </row>
    <row r="57155">
      <c r="A57155" s="9"/>
    </row>
    <row r="57156">
      <c r="A57156" s="9"/>
    </row>
    <row r="57157">
      <c r="A57157" s="9"/>
    </row>
    <row r="57158">
      <c r="A57158" s="9"/>
    </row>
    <row r="57159">
      <c r="A57159" s="9"/>
    </row>
    <row r="57160">
      <c r="A57160" s="9"/>
    </row>
    <row r="57161">
      <c r="A57161" s="9"/>
    </row>
    <row r="57162">
      <c r="A57162" s="9"/>
    </row>
    <row r="57163">
      <c r="A57163" s="9"/>
    </row>
    <row r="57164">
      <c r="A57164" s="9"/>
    </row>
    <row r="57165">
      <c r="A57165" s="9"/>
    </row>
    <row r="57166">
      <c r="A57166" s="9"/>
    </row>
    <row r="57167">
      <c r="A57167" s="9"/>
    </row>
    <row r="57168">
      <c r="A57168" s="9"/>
    </row>
    <row r="57169">
      <c r="A57169" s="9"/>
    </row>
    <row r="57170">
      <c r="A57170" s="9"/>
    </row>
    <row r="57171">
      <c r="A57171" s="9"/>
    </row>
    <row r="57172">
      <c r="A57172" s="9"/>
    </row>
    <row r="57173">
      <c r="A57173" s="9"/>
    </row>
    <row r="57174">
      <c r="A57174" s="9"/>
    </row>
    <row r="57175">
      <c r="A57175" s="9"/>
    </row>
    <row r="57176">
      <c r="A57176" s="9"/>
    </row>
    <row r="57177">
      <c r="A57177" s="9"/>
    </row>
    <row r="57178">
      <c r="A57178" s="9"/>
    </row>
    <row r="57179">
      <c r="A57179" s="9"/>
    </row>
    <row r="57180">
      <c r="A57180" s="9"/>
    </row>
    <row r="57181">
      <c r="A57181" s="9"/>
    </row>
    <row r="57182">
      <c r="A57182" s="9"/>
    </row>
    <row r="57183">
      <c r="A57183" s="9"/>
    </row>
    <row r="57184">
      <c r="A57184" s="9"/>
    </row>
    <row r="57185">
      <c r="A57185" s="9"/>
    </row>
    <row r="57186">
      <c r="A57186" s="9"/>
    </row>
    <row r="57187">
      <c r="A57187" s="9"/>
    </row>
    <row r="57188">
      <c r="A57188" s="9"/>
    </row>
    <row r="57189">
      <c r="A57189" s="9"/>
    </row>
    <row r="57190">
      <c r="A57190" s="9"/>
    </row>
    <row r="57191">
      <c r="A57191" s="9"/>
    </row>
    <row r="57192">
      <c r="A57192" s="9"/>
    </row>
    <row r="57193">
      <c r="A57193" s="9"/>
    </row>
    <row r="57194">
      <c r="A57194" s="9"/>
    </row>
    <row r="57195">
      <c r="A57195" s="9"/>
    </row>
    <row r="57196">
      <c r="A57196" s="9"/>
    </row>
    <row r="57197">
      <c r="A57197" s="9"/>
    </row>
    <row r="57198">
      <c r="A57198" s="9"/>
    </row>
    <row r="57199">
      <c r="A57199" s="9"/>
    </row>
    <row r="57200">
      <c r="A57200" s="9"/>
    </row>
    <row r="57201">
      <c r="A57201" s="9"/>
    </row>
    <row r="57202">
      <c r="A57202" s="9"/>
    </row>
    <row r="57203">
      <c r="A57203" s="9"/>
    </row>
    <row r="57204">
      <c r="A57204" s="9"/>
    </row>
    <row r="57205">
      <c r="A57205" s="9"/>
    </row>
    <row r="57206">
      <c r="A57206" s="9"/>
    </row>
    <row r="57207">
      <c r="A57207" s="9"/>
    </row>
    <row r="57208">
      <c r="A57208" s="9"/>
    </row>
    <row r="57209">
      <c r="A57209" s="9"/>
    </row>
    <row r="57210">
      <c r="A57210" s="9"/>
    </row>
    <row r="57211">
      <c r="A57211" s="9"/>
    </row>
    <row r="57212">
      <c r="A57212" s="9"/>
    </row>
    <row r="57213">
      <c r="A57213" s="9"/>
    </row>
    <row r="57214">
      <c r="A57214" s="9"/>
    </row>
    <row r="57215">
      <c r="A57215" s="9"/>
    </row>
    <row r="57216">
      <c r="A57216" s="9"/>
    </row>
    <row r="57217">
      <c r="A57217" s="9"/>
    </row>
    <row r="57218">
      <c r="A57218" s="9"/>
    </row>
    <row r="57219">
      <c r="A57219" s="9"/>
    </row>
    <row r="57220">
      <c r="A57220" s="9"/>
    </row>
    <row r="57221">
      <c r="A57221" s="9"/>
    </row>
    <row r="57222">
      <c r="A57222" s="9"/>
    </row>
    <row r="57223">
      <c r="A57223" s="9"/>
    </row>
    <row r="57224">
      <c r="A57224" s="9"/>
    </row>
    <row r="57225">
      <c r="A57225" s="9"/>
    </row>
    <row r="57226">
      <c r="A57226" s="9"/>
    </row>
    <row r="57227">
      <c r="A57227" s="9"/>
    </row>
    <row r="57228">
      <c r="A57228" s="9"/>
    </row>
    <row r="57229">
      <c r="A57229" s="9"/>
    </row>
    <row r="57230">
      <c r="A57230" s="9"/>
    </row>
    <row r="57231">
      <c r="A57231" s="9"/>
    </row>
    <row r="57232">
      <c r="A57232" s="9"/>
    </row>
    <row r="57233">
      <c r="A57233" s="9"/>
    </row>
    <row r="57234">
      <c r="A57234" s="9"/>
    </row>
    <row r="57235">
      <c r="A57235" s="9"/>
    </row>
    <row r="57236">
      <c r="A57236" s="9"/>
    </row>
    <row r="57237">
      <c r="A57237" s="9"/>
    </row>
    <row r="57238">
      <c r="A57238" s="9"/>
    </row>
    <row r="57239">
      <c r="A57239" s="9"/>
    </row>
    <row r="57240">
      <c r="A57240" s="9"/>
    </row>
    <row r="57241">
      <c r="A57241" s="9"/>
    </row>
    <row r="57242">
      <c r="A57242" s="9"/>
    </row>
    <row r="57243">
      <c r="A57243" s="9"/>
    </row>
    <row r="57244">
      <c r="A57244" s="9"/>
    </row>
    <row r="57245">
      <c r="A57245" s="9"/>
    </row>
    <row r="57246">
      <c r="A57246" s="9"/>
    </row>
    <row r="57247">
      <c r="A57247" s="9"/>
    </row>
    <row r="57248">
      <c r="A57248" s="9"/>
    </row>
    <row r="57249">
      <c r="A57249" s="9"/>
    </row>
    <row r="57250">
      <c r="A57250" s="9"/>
    </row>
    <row r="57251">
      <c r="A57251" s="9"/>
    </row>
    <row r="57252">
      <c r="A57252" s="9"/>
    </row>
    <row r="57253">
      <c r="A57253" s="9"/>
    </row>
    <row r="57254">
      <c r="A57254" s="9"/>
    </row>
    <row r="57255">
      <c r="A57255" s="9"/>
    </row>
    <row r="57256">
      <c r="A57256" s="9"/>
    </row>
    <row r="57257">
      <c r="A57257" s="9"/>
    </row>
    <row r="57258">
      <c r="A57258" s="9"/>
    </row>
    <row r="57259">
      <c r="A57259" s="9"/>
    </row>
    <row r="57260">
      <c r="A57260" s="9"/>
    </row>
    <row r="57261">
      <c r="A57261" s="9"/>
    </row>
    <row r="57262">
      <c r="A57262" s="9"/>
    </row>
    <row r="57263">
      <c r="A57263" s="9"/>
    </row>
    <row r="57264">
      <c r="A57264" s="9"/>
    </row>
    <row r="57265">
      <c r="A57265" s="9"/>
    </row>
    <row r="57266">
      <c r="A57266" s="9"/>
    </row>
    <row r="57267">
      <c r="A57267" s="9"/>
    </row>
    <row r="57268">
      <c r="A57268" s="9"/>
    </row>
    <row r="57269">
      <c r="A57269" s="9"/>
    </row>
    <row r="57270">
      <c r="A57270" s="9"/>
    </row>
    <row r="57271">
      <c r="A57271" s="9"/>
    </row>
    <row r="57272">
      <c r="A57272" s="9"/>
    </row>
    <row r="57273">
      <c r="A57273" s="9"/>
    </row>
    <row r="57274">
      <c r="A57274" s="9"/>
    </row>
    <row r="57275">
      <c r="A57275" s="9"/>
    </row>
    <row r="57276">
      <c r="A57276" s="9"/>
    </row>
    <row r="57277">
      <c r="A57277" s="9"/>
    </row>
    <row r="57278">
      <c r="A57278" s="9"/>
    </row>
    <row r="57279">
      <c r="A57279" s="9"/>
    </row>
    <row r="57280">
      <c r="A57280" s="9"/>
    </row>
    <row r="57281">
      <c r="A57281" s="9"/>
    </row>
    <row r="57282">
      <c r="A57282" s="9"/>
    </row>
    <row r="57283">
      <c r="A57283" s="9"/>
    </row>
    <row r="57284">
      <c r="A57284" s="9"/>
    </row>
    <row r="57285">
      <c r="A57285" s="9"/>
    </row>
    <row r="57286">
      <c r="A57286" s="9"/>
    </row>
    <row r="57287">
      <c r="A57287" s="9"/>
    </row>
    <row r="57288">
      <c r="A57288" s="9"/>
    </row>
    <row r="57289">
      <c r="A57289" s="9"/>
    </row>
    <row r="57290">
      <c r="A57290" s="9"/>
    </row>
    <row r="57291">
      <c r="A57291" s="9"/>
    </row>
    <row r="57292">
      <c r="A57292" s="9"/>
    </row>
    <row r="57293">
      <c r="A57293" s="9"/>
    </row>
    <row r="57294">
      <c r="A57294" s="9"/>
    </row>
    <row r="57295">
      <c r="A57295" s="9"/>
    </row>
    <row r="57296">
      <c r="A57296" s="9"/>
    </row>
    <row r="57297">
      <c r="A57297" s="9"/>
    </row>
    <row r="57298">
      <c r="A57298" s="9"/>
    </row>
    <row r="57299">
      <c r="A57299" s="9"/>
    </row>
    <row r="57300">
      <c r="A57300" s="9"/>
    </row>
    <row r="57301">
      <c r="A57301" s="9"/>
    </row>
    <row r="57302">
      <c r="A57302" s="9"/>
    </row>
    <row r="57303">
      <c r="A57303" s="9"/>
    </row>
    <row r="57304">
      <c r="A57304" s="9"/>
    </row>
    <row r="57305">
      <c r="A57305" s="9"/>
    </row>
    <row r="57306">
      <c r="A57306" s="9"/>
    </row>
    <row r="57307">
      <c r="A57307" s="9"/>
    </row>
    <row r="57308">
      <c r="A57308" s="9"/>
    </row>
    <row r="57309">
      <c r="A57309" s="9"/>
    </row>
    <row r="57310">
      <c r="A57310" s="9"/>
    </row>
    <row r="57311">
      <c r="A57311" s="9"/>
    </row>
    <row r="57312">
      <c r="A57312" s="9"/>
    </row>
    <row r="57313">
      <c r="A57313" s="9"/>
    </row>
    <row r="57314">
      <c r="A57314" s="9"/>
    </row>
    <row r="57315">
      <c r="A57315" s="9"/>
    </row>
    <row r="57316">
      <c r="A57316" s="9"/>
    </row>
    <row r="57317">
      <c r="A57317" s="9"/>
    </row>
    <row r="57318">
      <c r="A57318" s="9"/>
    </row>
    <row r="57319">
      <c r="A57319" s="9"/>
    </row>
    <row r="57320">
      <c r="A57320" s="9"/>
    </row>
    <row r="57321">
      <c r="A57321" s="9"/>
    </row>
    <row r="57322">
      <c r="A57322" s="9"/>
    </row>
    <row r="57323">
      <c r="A57323" s="9"/>
    </row>
    <row r="57324">
      <c r="A57324" s="9"/>
    </row>
    <row r="57325">
      <c r="A57325" s="9"/>
    </row>
    <row r="57326">
      <c r="A57326" s="9"/>
    </row>
    <row r="57327">
      <c r="A57327" s="9"/>
    </row>
    <row r="57328">
      <c r="A57328" s="9"/>
    </row>
    <row r="57329">
      <c r="A57329" s="9"/>
    </row>
    <row r="57330">
      <c r="A57330" s="9"/>
    </row>
    <row r="57331">
      <c r="A57331" s="9"/>
    </row>
    <row r="57332">
      <c r="A57332" s="9"/>
    </row>
    <row r="57333">
      <c r="A57333" s="9"/>
    </row>
    <row r="57334">
      <c r="A57334" s="9"/>
    </row>
    <row r="57335">
      <c r="A57335" s="9"/>
    </row>
    <row r="57336">
      <c r="A57336" s="9"/>
    </row>
    <row r="57337">
      <c r="A57337" s="9"/>
    </row>
    <row r="57338">
      <c r="A57338" s="9"/>
    </row>
    <row r="57339">
      <c r="A57339" s="9"/>
    </row>
    <row r="57340">
      <c r="A57340" s="9"/>
    </row>
    <row r="57341">
      <c r="A57341" s="9"/>
    </row>
    <row r="57342">
      <c r="A57342" s="9"/>
    </row>
    <row r="57343">
      <c r="A57343" s="9"/>
    </row>
    <row r="57344">
      <c r="A57344" s="9"/>
    </row>
    <row r="57345">
      <c r="A57345" s="9"/>
    </row>
    <row r="57346">
      <c r="A57346" s="9"/>
    </row>
    <row r="57347">
      <c r="A57347" s="9"/>
    </row>
    <row r="57348">
      <c r="A57348" s="9"/>
    </row>
    <row r="57349">
      <c r="A57349" s="9"/>
    </row>
    <row r="57350">
      <c r="A57350" s="9"/>
    </row>
    <row r="57351">
      <c r="A57351" s="9"/>
    </row>
    <row r="57352">
      <c r="A57352" s="9"/>
    </row>
    <row r="57353">
      <c r="A57353" s="9"/>
    </row>
    <row r="57354">
      <c r="A57354" s="9"/>
    </row>
    <row r="57355">
      <c r="A57355" s="9"/>
    </row>
    <row r="57356">
      <c r="A57356" s="9"/>
    </row>
    <row r="57357">
      <c r="A57357" s="9"/>
    </row>
    <row r="57358">
      <c r="A57358" s="9"/>
    </row>
    <row r="57359">
      <c r="A57359" s="9"/>
    </row>
    <row r="57360">
      <c r="A57360" s="9"/>
    </row>
    <row r="57361">
      <c r="A57361" s="9"/>
    </row>
    <row r="57362">
      <c r="A57362" s="9"/>
    </row>
    <row r="57363">
      <c r="A57363" s="9"/>
    </row>
    <row r="57364">
      <c r="A57364" s="9"/>
    </row>
    <row r="57365">
      <c r="A57365" s="9"/>
    </row>
    <row r="57366">
      <c r="A57366" s="9"/>
    </row>
    <row r="57367">
      <c r="A57367" s="9"/>
    </row>
    <row r="57368">
      <c r="A57368" s="9"/>
    </row>
    <row r="57369">
      <c r="A57369" s="9"/>
    </row>
    <row r="57370">
      <c r="A57370" s="9"/>
    </row>
    <row r="57371">
      <c r="A57371" s="9"/>
    </row>
    <row r="57372">
      <c r="A57372" s="9"/>
    </row>
    <row r="57373">
      <c r="A57373" s="9"/>
    </row>
    <row r="57374">
      <c r="A57374" s="9"/>
    </row>
    <row r="57375">
      <c r="A57375" s="9"/>
    </row>
    <row r="57376">
      <c r="A57376" s="9"/>
    </row>
    <row r="57377">
      <c r="A57377" s="9"/>
    </row>
    <row r="57378">
      <c r="A57378" s="9"/>
    </row>
    <row r="57379">
      <c r="A57379" s="9"/>
    </row>
    <row r="57380">
      <c r="A57380" s="9"/>
    </row>
    <row r="57381">
      <c r="A57381" s="9"/>
    </row>
    <row r="57382">
      <c r="A57382" s="9"/>
    </row>
    <row r="57383">
      <c r="A57383" s="9"/>
    </row>
    <row r="57384">
      <c r="A57384" s="9"/>
    </row>
    <row r="57385">
      <c r="A57385" s="9"/>
    </row>
    <row r="57386">
      <c r="A57386" s="9"/>
    </row>
    <row r="57387">
      <c r="A57387" s="9"/>
    </row>
    <row r="57388">
      <c r="A57388" s="9"/>
    </row>
    <row r="57389">
      <c r="A57389" s="9"/>
    </row>
    <row r="57390">
      <c r="A57390" s="9"/>
    </row>
    <row r="57391">
      <c r="A57391" s="9"/>
    </row>
    <row r="57392">
      <c r="A57392" s="9"/>
    </row>
    <row r="57393">
      <c r="A57393" s="9"/>
    </row>
    <row r="57394">
      <c r="A57394" s="9"/>
    </row>
    <row r="57395">
      <c r="A57395" s="9"/>
    </row>
    <row r="57396">
      <c r="A57396" s="9"/>
    </row>
    <row r="57397">
      <c r="A57397" s="9"/>
    </row>
    <row r="57398">
      <c r="A57398" s="9"/>
    </row>
    <row r="57399">
      <c r="A57399" s="9"/>
    </row>
    <row r="57400">
      <c r="A57400" s="9"/>
    </row>
    <row r="57401">
      <c r="A57401" s="9"/>
    </row>
    <row r="57402">
      <c r="A57402" s="9"/>
    </row>
    <row r="57403">
      <c r="A57403" s="9"/>
    </row>
    <row r="57404">
      <c r="A57404" s="9"/>
    </row>
    <row r="57405">
      <c r="A57405" s="9"/>
    </row>
    <row r="57406">
      <c r="A57406" s="9"/>
    </row>
    <row r="57407">
      <c r="A57407" s="9"/>
    </row>
    <row r="57408">
      <c r="A57408" s="9"/>
    </row>
    <row r="57409">
      <c r="A57409" s="9"/>
    </row>
    <row r="57410">
      <c r="A57410" s="9"/>
    </row>
    <row r="57411">
      <c r="A57411" s="9"/>
    </row>
    <row r="57412">
      <c r="A57412" s="9"/>
    </row>
    <row r="57413">
      <c r="A57413" s="9"/>
    </row>
    <row r="57414">
      <c r="A57414" s="9"/>
    </row>
    <row r="57415">
      <c r="A57415" s="9"/>
    </row>
    <row r="57416">
      <c r="A57416" s="9"/>
    </row>
    <row r="57417">
      <c r="A57417" s="9"/>
    </row>
    <row r="57418">
      <c r="A57418" s="9"/>
    </row>
    <row r="57419">
      <c r="A57419" s="9"/>
    </row>
    <row r="57420">
      <c r="A57420" s="9"/>
    </row>
    <row r="57421">
      <c r="A57421" s="9"/>
    </row>
    <row r="57422">
      <c r="A57422" s="9"/>
    </row>
    <row r="57423">
      <c r="A57423" s="9"/>
    </row>
    <row r="57424">
      <c r="A57424" s="9"/>
    </row>
    <row r="57425">
      <c r="A57425" s="9"/>
    </row>
    <row r="57426">
      <c r="A57426" s="9"/>
    </row>
    <row r="57427">
      <c r="A57427" s="9"/>
    </row>
    <row r="57428">
      <c r="A57428" s="9"/>
    </row>
    <row r="57429">
      <c r="A57429" s="9"/>
    </row>
    <row r="57430">
      <c r="A57430" s="9"/>
    </row>
    <row r="57431">
      <c r="A57431" s="9"/>
    </row>
    <row r="57432">
      <c r="A57432" s="9"/>
    </row>
    <row r="57433">
      <c r="A57433" s="9"/>
    </row>
    <row r="57434">
      <c r="A57434" s="9"/>
    </row>
    <row r="57435">
      <c r="A57435" s="9"/>
    </row>
    <row r="57436">
      <c r="A57436" s="9"/>
    </row>
    <row r="57437">
      <c r="A57437" s="9"/>
    </row>
    <row r="57438">
      <c r="A57438" s="9"/>
    </row>
    <row r="57439">
      <c r="A57439" s="9"/>
    </row>
    <row r="57440">
      <c r="A57440" s="9"/>
    </row>
    <row r="57441">
      <c r="A57441" s="9"/>
    </row>
    <row r="57442">
      <c r="A57442" s="9"/>
    </row>
    <row r="57443">
      <c r="A57443" s="9"/>
    </row>
    <row r="57444">
      <c r="A57444" s="9"/>
    </row>
    <row r="57445">
      <c r="A57445" s="9"/>
    </row>
    <row r="57446">
      <c r="A57446" s="9"/>
    </row>
    <row r="57447">
      <c r="A57447" s="9"/>
    </row>
    <row r="57448">
      <c r="A57448" s="9"/>
    </row>
    <row r="57449">
      <c r="A57449" s="9"/>
    </row>
    <row r="57450">
      <c r="A57450" s="9"/>
    </row>
    <row r="57451">
      <c r="A57451" s="9"/>
    </row>
    <row r="57452">
      <c r="A57452" s="9"/>
    </row>
    <row r="57453">
      <c r="A57453" s="9"/>
    </row>
    <row r="57454">
      <c r="A57454" s="9"/>
    </row>
    <row r="57455">
      <c r="A57455" s="9"/>
    </row>
    <row r="57456">
      <c r="A57456" s="9"/>
    </row>
    <row r="57457">
      <c r="A57457" s="9"/>
    </row>
    <row r="57458">
      <c r="A57458" s="9"/>
    </row>
    <row r="57459">
      <c r="A57459" s="9"/>
    </row>
    <row r="57460">
      <c r="A57460" s="9"/>
    </row>
    <row r="57461">
      <c r="A57461" s="9"/>
    </row>
    <row r="57462">
      <c r="A57462" s="9"/>
    </row>
    <row r="57463">
      <c r="A57463" s="9"/>
    </row>
    <row r="57464">
      <c r="A57464" s="9"/>
    </row>
    <row r="57465">
      <c r="A57465" s="9"/>
    </row>
    <row r="57466">
      <c r="A57466" s="9"/>
    </row>
    <row r="57467">
      <c r="A57467" s="9"/>
    </row>
    <row r="57468">
      <c r="A57468" s="9"/>
    </row>
    <row r="57469">
      <c r="A57469" s="9"/>
    </row>
    <row r="57470">
      <c r="A57470" s="9"/>
    </row>
    <row r="57471">
      <c r="A57471" s="9"/>
    </row>
    <row r="57472">
      <c r="A57472" s="9"/>
    </row>
    <row r="57473">
      <c r="A57473" s="9"/>
    </row>
    <row r="57474">
      <c r="A57474" s="9"/>
    </row>
    <row r="57475">
      <c r="A57475" s="9"/>
    </row>
    <row r="57476">
      <c r="A57476" s="9"/>
    </row>
    <row r="57477">
      <c r="A57477" s="9"/>
    </row>
    <row r="57478">
      <c r="A57478" s="9"/>
    </row>
    <row r="57479">
      <c r="A57479" s="9"/>
    </row>
    <row r="57480">
      <c r="A57480" s="9"/>
    </row>
    <row r="57481">
      <c r="A57481" s="9"/>
    </row>
    <row r="57482">
      <c r="A57482" s="9"/>
    </row>
    <row r="57483">
      <c r="A57483" s="9"/>
    </row>
    <row r="57484">
      <c r="A57484" s="9"/>
    </row>
    <row r="57485">
      <c r="A57485" s="9"/>
    </row>
    <row r="57486">
      <c r="A57486" s="9"/>
    </row>
    <row r="57487">
      <c r="A57487" s="9"/>
    </row>
    <row r="57488">
      <c r="A57488" s="9"/>
    </row>
    <row r="57489">
      <c r="A57489" s="9"/>
    </row>
    <row r="57490">
      <c r="A57490" s="9"/>
    </row>
    <row r="57491">
      <c r="A57491" s="9"/>
    </row>
    <row r="57492">
      <c r="A57492" s="9"/>
    </row>
    <row r="57493">
      <c r="A57493" s="9"/>
    </row>
    <row r="57494">
      <c r="A57494" s="9"/>
    </row>
    <row r="57495">
      <c r="A57495" s="9"/>
    </row>
    <row r="57496">
      <c r="A57496" s="9"/>
    </row>
    <row r="57497">
      <c r="A57497" s="9"/>
    </row>
    <row r="57498">
      <c r="A57498" s="9"/>
    </row>
    <row r="57499">
      <c r="A57499" s="9"/>
    </row>
    <row r="57500">
      <c r="A57500" s="9"/>
    </row>
    <row r="57501">
      <c r="A57501" s="9"/>
    </row>
    <row r="57502">
      <c r="A57502" s="9"/>
    </row>
    <row r="57503">
      <c r="A57503" s="9"/>
    </row>
    <row r="57504">
      <c r="A57504" s="9"/>
    </row>
    <row r="57505">
      <c r="A57505" s="9"/>
    </row>
    <row r="57506">
      <c r="A57506" s="9"/>
    </row>
    <row r="57507">
      <c r="A57507" s="9"/>
    </row>
    <row r="57508">
      <c r="A57508" s="9"/>
    </row>
    <row r="57509">
      <c r="A57509" s="9"/>
    </row>
    <row r="57510">
      <c r="A57510" s="9"/>
    </row>
    <row r="57511">
      <c r="A57511" s="9"/>
    </row>
    <row r="57512">
      <c r="A57512" s="9"/>
    </row>
    <row r="57513">
      <c r="A57513" s="9"/>
    </row>
    <row r="57514">
      <c r="A57514" s="9"/>
    </row>
    <row r="57515">
      <c r="A57515" s="9"/>
    </row>
    <row r="57516">
      <c r="A57516" s="9"/>
    </row>
    <row r="57517">
      <c r="A57517" s="9"/>
    </row>
    <row r="57518">
      <c r="A57518" s="9"/>
    </row>
    <row r="57519">
      <c r="A57519" s="9"/>
    </row>
    <row r="57520">
      <c r="A57520" s="9"/>
    </row>
    <row r="57521">
      <c r="A57521" s="9"/>
    </row>
    <row r="57522">
      <c r="A57522" s="9"/>
    </row>
    <row r="57523">
      <c r="A57523" s="9"/>
    </row>
    <row r="57524">
      <c r="A57524" s="9"/>
    </row>
    <row r="57525">
      <c r="A57525" s="9"/>
    </row>
    <row r="57526">
      <c r="A57526" s="9"/>
    </row>
    <row r="57527">
      <c r="A57527" s="9"/>
    </row>
    <row r="57528">
      <c r="A57528" s="9"/>
    </row>
    <row r="57529">
      <c r="A57529" s="9"/>
    </row>
    <row r="57530">
      <c r="A57530" s="9"/>
    </row>
    <row r="57531">
      <c r="A57531" s="9"/>
    </row>
    <row r="57532">
      <c r="A57532" s="9"/>
    </row>
    <row r="57533">
      <c r="A57533" s="9"/>
    </row>
    <row r="57534">
      <c r="A57534" s="9"/>
    </row>
    <row r="57535">
      <c r="A57535" s="9"/>
    </row>
    <row r="57536">
      <c r="A57536" s="9"/>
    </row>
    <row r="57537">
      <c r="A57537" s="9"/>
    </row>
    <row r="57538">
      <c r="A57538" s="9"/>
    </row>
    <row r="57539">
      <c r="A57539" s="9"/>
    </row>
    <row r="57540">
      <c r="A57540" s="9"/>
    </row>
    <row r="57541">
      <c r="A57541" s="9"/>
    </row>
    <row r="57542">
      <c r="A57542" s="9"/>
    </row>
    <row r="57543">
      <c r="A57543" s="9"/>
    </row>
    <row r="57544">
      <c r="A57544" s="9"/>
    </row>
    <row r="57545">
      <c r="A57545" s="9"/>
    </row>
    <row r="57546">
      <c r="A57546" s="9"/>
    </row>
    <row r="57547">
      <c r="A57547" s="9"/>
    </row>
    <row r="57548">
      <c r="A57548" s="9"/>
    </row>
    <row r="57549">
      <c r="A57549" s="9"/>
    </row>
    <row r="57550">
      <c r="A57550" s="9"/>
    </row>
    <row r="57551">
      <c r="A57551" s="9"/>
    </row>
    <row r="57552">
      <c r="A57552" s="9"/>
    </row>
    <row r="57553">
      <c r="A57553" s="9"/>
    </row>
    <row r="57554">
      <c r="A57554" s="9"/>
    </row>
    <row r="57555">
      <c r="A57555" s="9"/>
    </row>
    <row r="57556">
      <c r="A57556" s="9"/>
    </row>
    <row r="57557">
      <c r="A57557" s="9"/>
    </row>
    <row r="57558">
      <c r="A57558" s="9"/>
    </row>
    <row r="57559">
      <c r="A57559" s="9"/>
    </row>
    <row r="57560">
      <c r="A57560" s="9"/>
    </row>
    <row r="57561">
      <c r="A57561" s="9"/>
    </row>
    <row r="57562">
      <c r="A57562" s="9"/>
    </row>
    <row r="57563">
      <c r="A57563" s="9"/>
    </row>
    <row r="57564">
      <c r="A57564" s="9"/>
    </row>
    <row r="57565">
      <c r="A57565" s="9"/>
    </row>
    <row r="57566">
      <c r="A57566" s="9"/>
    </row>
    <row r="57567">
      <c r="A57567" s="9"/>
    </row>
    <row r="57568">
      <c r="A57568" s="9"/>
    </row>
    <row r="57569">
      <c r="A57569" s="9"/>
    </row>
    <row r="57570">
      <c r="A57570" s="9"/>
    </row>
    <row r="57571">
      <c r="A57571" s="9"/>
    </row>
    <row r="57572">
      <c r="A57572" s="9"/>
    </row>
    <row r="57573">
      <c r="A57573" s="9"/>
    </row>
    <row r="57574">
      <c r="A57574" s="9"/>
    </row>
    <row r="57575">
      <c r="A57575" s="9"/>
    </row>
    <row r="57576">
      <c r="A57576" s="9"/>
    </row>
    <row r="57577">
      <c r="A57577" s="9"/>
    </row>
    <row r="57578">
      <c r="A57578" s="9"/>
    </row>
    <row r="57579">
      <c r="A57579" s="9"/>
    </row>
    <row r="57580">
      <c r="A57580" s="9"/>
    </row>
    <row r="57581">
      <c r="A57581" s="9"/>
    </row>
    <row r="57582">
      <c r="A57582" s="9"/>
    </row>
    <row r="57583">
      <c r="A57583" s="9"/>
    </row>
    <row r="57584">
      <c r="A57584" s="9"/>
    </row>
    <row r="57585">
      <c r="A57585" s="9"/>
    </row>
    <row r="57586">
      <c r="A57586" s="9"/>
    </row>
    <row r="57587">
      <c r="A57587" s="9"/>
    </row>
    <row r="57588">
      <c r="A57588" s="9"/>
    </row>
    <row r="57589">
      <c r="A57589" s="9"/>
    </row>
    <row r="57590">
      <c r="A57590" s="9"/>
    </row>
    <row r="57591">
      <c r="A57591" s="9"/>
    </row>
    <row r="57592">
      <c r="A57592" s="9"/>
    </row>
    <row r="57593">
      <c r="A57593" s="9"/>
    </row>
    <row r="57594">
      <c r="A57594" s="9"/>
    </row>
    <row r="57595">
      <c r="A57595" s="9"/>
    </row>
    <row r="57596">
      <c r="A57596" s="9"/>
    </row>
    <row r="57597">
      <c r="A57597" s="9"/>
    </row>
    <row r="57598">
      <c r="A57598" s="9"/>
    </row>
    <row r="57599">
      <c r="A57599" s="9"/>
    </row>
    <row r="57600">
      <c r="A57600" s="9"/>
    </row>
    <row r="57601">
      <c r="A57601" s="9"/>
    </row>
    <row r="57602">
      <c r="A57602" s="9"/>
    </row>
    <row r="57603">
      <c r="A57603" s="9"/>
    </row>
    <row r="57604">
      <c r="A57604" s="9"/>
    </row>
    <row r="57605">
      <c r="A57605" s="9"/>
    </row>
    <row r="57606">
      <c r="A57606" s="9"/>
    </row>
    <row r="57607">
      <c r="A57607" s="9"/>
    </row>
    <row r="57608">
      <c r="A57608" s="9"/>
    </row>
    <row r="57609">
      <c r="A57609" s="9"/>
    </row>
    <row r="57610">
      <c r="A57610" s="9"/>
    </row>
    <row r="57611">
      <c r="A57611" s="9"/>
    </row>
    <row r="57612">
      <c r="A57612" s="9"/>
    </row>
    <row r="57613">
      <c r="A57613" s="9"/>
    </row>
    <row r="57614">
      <c r="A57614" s="9"/>
    </row>
    <row r="57615">
      <c r="A57615" s="9"/>
    </row>
    <row r="57616">
      <c r="A57616" s="9"/>
    </row>
    <row r="57617">
      <c r="A57617" s="9"/>
    </row>
    <row r="57618">
      <c r="A57618" s="9"/>
    </row>
    <row r="57619">
      <c r="A57619" s="9"/>
    </row>
    <row r="57620">
      <c r="A57620" s="9"/>
    </row>
    <row r="57621">
      <c r="A57621" s="9"/>
    </row>
    <row r="57622">
      <c r="A57622" s="9"/>
    </row>
    <row r="57623">
      <c r="A57623" s="9"/>
    </row>
    <row r="57624">
      <c r="A57624" s="9"/>
    </row>
    <row r="57625">
      <c r="A57625" s="9"/>
    </row>
    <row r="57626">
      <c r="A57626" s="9"/>
    </row>
    <row r="57627">
      <c r="A57627" s="9"/>
    </row>
    <row r="57628">
      <c r="A57628" s="9"/>
    </row>
    <row r="57629">
      <c r="A57629" s="9"/>
    </row>
    <row r="57630">
      <c r="A57630" s="9"/>
    </row>
    <row r="57631">
      <c r="A57631" s="9"/>
    </row>
    <row r="57632">
      <c r="A57632" s="9"/>
    </row>
    <row r="57633">
      <c r="A57633" s="9"/>
    </row>
    <row r="57634">
      <c r="A57634" s="9"/>
    </row>
    <row r="57635">
      <c r="A57635" s="9"/>
    </row>
    <row r="57636">
      <c r="A57636" s="9"/>
    </row>
    <row r="57637">
      <c r="A57637" s="9"/>
    </row>
    <row r="57638">
      <c r="A57638" s="9"/>
    </row>
    <row r="57639">
      <c r="A57639" s="9"/>
    </row>
    <row r="57640">
      <c r="A57640" s="9"/>
    </row>
    <row r="57641">
      <c r="A57641" s="9"/>
    </row>
    <row r="57642">
      <c r="A57642" s="9"/>
    </row>
    <row r="57643">
      <c r="A57643" s="9"/>
    </row>
    <row r="57644">
      <c r="A57644" s="9"/>
    </row>
    <row r="57645">
      <c r="A57645" s="9"/>
    </row>
    <row r="57646">
      <c r="A57646" s="9"/>
    </row>
    <row r="57647">
      <c r="A57647" s="9"/>
    </row>
    <row r="57648">
      <c r="A57648" s="9"/>
    </row>
    <row r="57649">
      <c r="A57649" s="9"/>
    </row>
    <row r="57650">
      <c r="A57650" s="9"/>
    </row>
    <row r="57651">
      <c r="A57651" s="9"/>
    </row>
    <row r="57652">
      <c r="A57652" s="9"/>
    </row>
    <row r="57653">
      <c r="A57653" s="9"/>
    </row>
    <row r="57654">
      <c r="A57654" s="9"/>
    </row>
    <row r="57655">
      <c r="A57655" s="9"/>
    </row>
    <row r="57656">
      <c r="A57656" s="9"/>
    </row>
    <row r="57657">
      <c r="A57657" s="9"/>
    </row>
    <row r="57658">
      <c r="A57658" s="9"/>
    </row>
    <row r="57659">
      <c r="A57659" s="9"/>
    </row>
    <row r="57660">
      <c r="A57660" s="9"/>
    </row>
    <row r="57661">
      <c r="A57661" s="9"/>
    </row>
    <row r="57662">
      <c r="A57662" s="9"/>
    </row>
    <row r="57663">
      <c r="A57663" s="9"/>
    </row>
    <row r="57664">
      <c r="A57664" s="9"/>
    </row>
    <row r="57665">
      <c r="A57665" s="9"/>
    </row>
    <row r="57666">
      <c r="A57666" s="9"/>
    </row>
    <row r="57667">
      <c r="A57667" s="9"/>
    </row>
    <row r="57668">
      <c r="A57668" s="9"/>
    </row>
    <row r="57669">
      <c r="A57669" s="9"/>
    </row>
    <row r="57670">
      <c r="A57670" s="9"/>
    </row>
    <row r="57671">
      <c r="A57671" s="9"/>
    </row>
    <row r="57672">
      <c r="A57672" s="9"/>
    </row>
    <row r="57673">
      <c r="A57673" s="9"/>
    </row>
    <row r="57674">
      <c r="A57674" s="9"/>
    </row>
    <row r="57675">
      <c r="A57675" s="9"/>
    </row>
    <row r="57676">
      <c r="A57676" s="9"/>
    </row>
    <row r="57677">
      <c r="A57677" s="9"/>
    </row>
    <row r="57678">
      <c r="A57678" s="9"/>
    </row>
    <row r="57679">
      <c r="A57679" s="9"/>
    </row>
    <row r="57680">
      <c r="A57680" s="9"/>
    </row>
    <row r="57681">
      <c r="A57681" s="9"/>
    </row>
    <row r="57682">
      <c r="A57682" s="9"/>
    </row>
    <row r="57683">
      <c r="A57683" s="9"/>
    </row>
    <row r="57684">
      <c r="A57684" s="9"/>
    </row>
    <row r="57685">
      <c r="A57685" s="9"/>
    </row>
    <row r="57686">
      <c r="A57686" s="9"/>
    </row>
    <row r="57687">
      <c r="A57687" s="9"/>
    </row>
    <row r="57688">
      <c r="A57688" s="9"/>
    </row>
    <row r="57689">
      <c r="A57689" s="9"/>
    </row>
    <row r="57690">
      <c r="A57690" s="9"/>
    </row>
    <row r="57691">
      <c r="A57691" s="9"/>
    </row>
    <row r="57692">
      <c r="A57692" s="9"/>
    </row>
    <row r="57693">
      <c r="A57693" s="9"/>
    </row>
    <row r="57694">
      <c r="A57694" s="9"/>
    </row>
    <row r="57695">
      <c r="A57695" s="9"/>
    </row>
    <row r="57696">
      <c r="A57696" s="9"/>
    </row>
    <row r="57697">
      <c r="A57697" s="9"/>
    </row>
    <row r="57698">
      <c r="A57698" s="9"/>
    </row>
    <row r="57699">
      <c r="A57699" s="9"/>
    </row>
    <row r="57700">
      <c r="A57700" s="9"/>
    </row>
    <row r="57701">
      <c r="A57701" s="9"/>
    </row>
    <row r="57702">
      <c r="A57702" s="9"/>
    </row>
    <row r="57703">
      <c r="A57703" s="9"/>
    </row>
    <row r="57704">
      <c r="A57704" s="9"/>
    </row>
    <row r="57705">
      <c r="A57705" s="9"/>
    </row>
    <row r="57706">
      <c r="A57706" s="9"/>
    </row>
    <row r="57707">
      <c r="A57707" s="9"/>
    </row>
    <row r="57708">
      <c r="A57708" s="9"/>
    </row>
    <row r="57709">
      <c r="A57709" s="9"/>
    </row>
    <row r="57710">
      <c r="A57710" s="9"/>
    </row>
    <row r="57711">
      <c r="A57711" s="9"/>
    </row>
    <row r="57712">
      <c r="A57712" s="9"/>
    </row>
    <row r="57713">
      <c r="A57713" s="9"/>
    </row>
    <row r="57714">
      <c r="A57714" s="9"/>
    </row>
    <row r="57715">
      <c r="A57715" s="9"/>
    </row>
    <row r="57716">
      <c r="A57716" s="9"/>
    </row>
    <row r="57717">
      <c r="A57717" s="9"/>
    </row>
    <row r="57718">
      <c r="A57718" s="9"/>
    </row>
    <row r="57719">
      <c r="A57719" s="9"/>
    </row>
    <row r="57720">
      <c r="A57720" s="9"/>
    </row>
    <row r="57721">
      <c r="A57721" s="9"/>
    </row>
    <row r="57722">
      <c r="A57722" s="9"/>
    </row>
    <row r="57723">
      <c r="A57723" s="9"/>
    </row>
    <row r="57724">
      <c r="A57724" s="9"/>
    </row>
    <row r="57725">
      <c r="A57725" s="9"/>
    </row>
    <row r="57726">
      <c r="A57726" s="9"/>
    </row>
    <row r="57727">
      <c r="A57727" s="9"/>
    </row>
    <row r="57728">
      <c r="A57728" s="9"/>
    </row>
    <row r="57729">
      <c r="A57729" s="9"/>
    </row>
    <row r="57730">
      <c r="A57730" s="9"/>
    </row>
    <row r="57731">
      <c r="A57731" s="9"/>
    </row>
    <row r="57732">
      <c r="A57732" s="9"/>
    </row>
    <row r="57733">
      <c r="A57733" s="9"/>
    </row>
    <row r="57734">
      <c r="A57734" s="9"/>
    </row>
    <row r="57735">
      <c r="A57735" s="9"/>
    </row>
    <row r="57736">
      <c r="A57736" s="9"/>
    </row>
    <row r="57737">
      <c r="A57737" s="9"/>
    </row>
    <row r="57738">
      <c r="A57738" s="9"/>
    </row>
    <row r="57739">
      <c r="A57739" s="9"/>
    </row>
    <row r="57740">
      <c r="A57740" s="9"/>
    </row>
    <row r="57741">
      <c r="A57741" s="9"/>
    </row>
    <row r="57742">
      <c r="A57742" s="9"/>
    </row>
    <row r="57743">
      <c r="A57743" s="9"/>
    </row>
    <row r="57744">
      <c r="A57744" s="9"/>
    </row>
    <row r="57745">
      <c r="A57745" s="9"/>
    </row>
    <row r="57746">
      <c r="A57746" s="9"/>
    </row>
    <row r="57747">
      <c r="A57747" s="9"/>
    </row>
    <row r="57748">
      <c r="A57748" s="9"/>
    </row>
    <row r="57749">
      <c r="A57749" s="9"/>
    </row>
    <row r="57750">
      <c r="A57750" s="9"/>
    </row>
    <row r="57751">
      <c r="A57751" s="9"/>
    </row>
    <row r="57752">
      <c r="A57752" s="9"/>
    </row>
    <row r="57753">
      <c r="A57753" s="9"/>
    </row>
    <row r="57754">
      <c r="A57754" s="9"/>
    </row>
    <row r="57755">
      <c r="A57755" s="9"/>
    </row>
    <row r="57756">
      <c r="A57756" s="9"/>
    </row>
    <row r="57757">
      <c r="A57757" s="9"/>
    </row>
    <row r="57758">
      <c r="A57758" s="9"/>
    </row>
    <row r="57759">
      <c r="A57759" s="9"/>
    </row>
    <row r="57760">
      <c r="A57760" s="9"/>
    </row>
    <row r="57761">
      <c r="A57761" s="9"/>
    </row>
    <row r="57762">
      <c r="A57762" s="9"/>
    </row>
    <row r="57763">
      <c r="A57763" s="9"/>
    </row>
    <row r="57764">
      <c r="A57764" s="9"/>
    </row>
    <row r="57765">
      <c r="A57765" s="9"/>
    </row>
    <row r="57766">
      <c r="A57766" s="9"/>
    </row>
    <row r="57767">
      <c r="A57767" s="9"/>
    </row>
    <row r="57768">
      <c r="A57768" s="9"/>
    </row>
    <row r="57769">
      <c r="A57769" s="9"/>
    </row>
    <row r="57770">
      <c r="A57770" s="9"/>
    </row>
    <row r="57771">
      <c r="A57771" s="9"/>
    </row>
    <row r="57772">
      <c r="A57772" s="9"/>
    </row>
    <row r="57773">
      <c r="A57773" s="9"/>
    </row>
    <row r="57774">
      <c r="A57774" s="9"/>
    </row>
    <row r="57775">
      <c r="A57775" s="9"/>
    </row>
    <row r="57776">
      <c r="A57776" s="9"/>
    </row>
    <row r="57777">
      <c r="A57777" s="9"/>
    </row>
    <row r="57778">
      <c r="A57778" s="9"/>
    </row>
    <row r="57779">
      <c r="A57779" s="9"/>
    </row>
    <row r="57780">
      <c r="A57780" s="9"/>
    </row>
    <row r="57781">
      <c r="A57781" s="9"/>
    </row>
    <row r="57782">
      <c r="A57782" s="9"/>
    </row>
    <row r="57783">
      <c r="A57783" s="9"/>
    </row>
    <row r="57784">
      <c r="A57784" s="9"/>
    </row>
    <row r="57785">
      <c r="A57785" s="9"/>
    </row>
    <row r="57786">
      <c r="A57786" s="9"/>
    </row>
    <row r="57787">
      <c r="A57787" s="9"/>
    </row>
    <row r="57788">
      <c r="A57788" s="9"/>
    </row>
    <row r="57789">
      <c r="A57789" s="9"/>
    </row>
    <row r="57790">
      <c r="A57790" s="9"/>
    </row>
    <row r="57791">
      <c r="A57791" s="9"/>
    </row>
    <row r="57792">
      <c r="A57792" s="9"/>
    </row>
    <row r="57793">
      <c r="A57793" s="9"/>
    </row>
    <row r="57794">
      <c r="A57794" s="9"/>
    </row>
    <row r="57795">
      <c r="A57795" s="9"/>
    </row>
    <row r="57796">
      <c r="A57796" s="9"/>
    </row>
    <row r="57797">
      <c r="A57797" s="9"/>
    </row>
    <row r="57798">
      <c r="A57798" s="9"/>
    </row>
    <row r="57799">
      <c r="A57799" s="9"/>
    </row>
    <row r="57800">
      <c r="A57800" s="9"/>
    </row>
    <row r="57801">
      <c r="A57801" s="9"/>
    </row>
    <row r="57802">
      <c r="A57802" s="9"/>
    </row>
    <row r="57803">
      <c r="A57803" s="9"/>
    </row>
    <row r="57804">
      <c r="A57804" s="9"/>
    </row>
    <row r="57805">
      <c r="A57805" s="9"/>
    </row>
    <row r="57806">
      <c r="A57806" s="9"/>
    </row>
    <row r="57807">
      <c r="A57807" s="9"/>
    </row>
    <row r="57808">
      <c r="A57808" s="9"/>
    </row>
    <row r="57809">
      <c r="A57809" s="9"/>
    </row>
    <row r="57810">
      <c r="A57810" s="9"/>
    </row>
    <row r="57811">
      <c r="A57811" s="9"/>
    </row>
    <row r="57812">
      <c r="A57812" s="9"/>
    </row>
    <row r="57813">
      <c r="A57813" s="9"/>
    </row>
    <row r="57814">
      <c r="A57814" s="9"/>
    </row>
    <row r="57815">
      <c r="A57815" s="9"/>
    </row>
    <row r="57816">
      <c r="A57816" s="9"/>
    </row>
    <row r="57817">
      <c r="A57817" s="9"/>
    </row>
    <row r="57818">
      <c r="A57818" s="9"/>
    </row>
    <row r="57819">
      <c r="A57819" s="9"/>
    </row>
    <row r="57820">
      <c r="A57820" s="9"/>
    </row>
    <row r="57821">
      <c r="A57821" s="9"/>
    </row>
    <row r="57822">
      <c r="A57822" s="9"/>
    </row>
    <row r="57823">
      <c r="A57823" s="9"/>
    </row>
    <row r="57824">
      <c r="A57824" s="9"/>
    </row>
    <row r="57825">
      <c r="A57825" s="9"/>
    </row>
    <row r="57826">
      <c r="A57826" s="9"/>
    </row>
    <row r="57827">
      <c r="A57827" s="9"/>
    </row>
    <row r="57828">
      <c r="A57828" s="9"/>
    </row>
    <row r="57829">
      <c r="A57829" s="9"/>
    </row>
    <row r="57830">
      <c r="A57830" s="9"/>
    </row>
    <row r="57831">
      <c r="A57831" s="9"/>
    </row>
    <row r="57832">
      <c r="A57832" s="9"/>
    </row>
    <row r="57833">
      <c r="A57833" s="9"/>
    </row>
    <row r="57834">
      <c r="A57834" s="9"/>
    </row>
    <row r="57835">
      <c r="A57835" s="9"/>
    </row>
    <row r="57836">
      <c r="A57836" s="9"/>
    </row>
    <row r="57837">
      <c r="A57837" s="9"/>
    </row>
    <row r="57838">
      <c r="A57838" s="9"/>
    </row>
    <row r="57839">
      <c r="A57839" s="9"/>
    </row>
    <row r="57840">
      <c r="A57840" s="9"/>
    </row>
    <row r="57841">
      <c r="A57841" s="9"/>
    </row>
    <row r="57842">
      <c r="A57842" s="9"/>
    </row>
    <row r="57843">
      <c r="A57843" s="9"/>
    </row>
    <row r="57844">
      <c r="A57844" s="9"/>
    </row>
    <row r="57845">
      <c r="A57845" s="9"/>
    </row>
    <row r="57846">
      <c r="A57846" s="9"/>
    </row>
    <row r="57847">
      <c r="A57847" s="9"/>
    </row>
    <row r="57848">
      <c r="A57848" s="9"/>
    </row>
    <row r="57849">
      <c r="A57849" s="9"/>
    </row>
    <row r="57850">
      <c r="A57850" s="9"/>
    </row>
    <row r="57851">
      <c r="A57851" s="9"/>
    </row>
    <row r="57852">
      <c r="A57852" s="9"/>
    </row>
    <row r="57853">
      <c r="A57853" s="9"/>
    </row>
    <row r="57854">
      <c r="A57854" s="9"/>
    </row>
    <row r="57855">
      <c r="A57855" s="9"/>
    </row>
    <row r="57856">
      <c r="A57856" s="9"/>
    </row>
    <row r="57857">
      <c r="A57857" s="9"/>
    </row>
    <row r="57858">
      <c r="A57858" s="9"/>
    </row>
    <row r="57859">
      <c r="A57859" s="9"/>
    </row>
    <row r="57860">
      <c r="A57860" s="9"/>
    </row>
    <row r="57861">
      <c r="A57861" s="9"/>
    </row>
    <row r="57862">
      <c r="A57862" s="9"/>
    </row>
    <row r="57863">
      <c r="A57863" s="9"/>
    </row>
    <row r="57864">
      <c r="A57864" s="9"/>
    </row>
    <row r="57865">
      <c r="A57865" s="9"/>
    </row>
    <row r="57866">
      <c r="A57866" s="9"/>
    </row>
    <row r="57867">
      <c r="A57867" s="9"/>
    </row>
    <row r="57868">
      <c r="A57868" s="9"/>
    </row>
    <row r="57869">
      <c r="A57869" s="9"/>
    </row>
    <row r="57870">
      <c r="A57870" s="9"/>
    </row>
    <row r="57871">
      <c r="A57871" s="9"/>
    </row>
    <row r="57872">
      <c r="A57872" s="9"/>
    </row>
    <row r="57873">
      <c r="A57873" s="9"/>
    </row>
    <row r="57874">
      <c r="A57874" s="9"/>
    </row>
    <row r="57875">
      <c r="A57875" s="9"/>
    </row>
    <row r="57876">
      <c r="A57876" s="9"/>
    </row>
    <row r="57877">
      <c r="A57877" s="9"/>
    </row>
    <row r="57878">
      <c r="A57878" s="9"/>
    </row>
    <row r="57879">
      <c r="A57879" s="9"/>
    </row>
    <row r="57880">
      <c r="A57880" s="9"/>
    </row>
    <row r="57881">
      <c r="A57881" s="9"/>
    </row>
    <row r="57882">
      <c r="A57882" s="9"/>
    </row>
    <row r="57883">
      <c r="A57883" s="9"/>
    </row>
    <row r="57884">
      <c r="A57884" s="9"/>
    </row>
    <row r="57885">
      <c r="A57885" s="9"/>
    </row>
    <row r="57886">
      <c r="A57886" s="9"/>
    </row>
    <row r="57887">
      <c r="A57887" s="9"/>
    </row>
    <row r="57888">
      <c r="A57888" s="9"/>
    </row>
    <row r="57889">
      <c r="A57889" s="9"/>
    </row>
    <row r="57890">
      <c r="A57890" s="9"/>
    </row>
    <row r="57891">
      <c r="A57891" s="9"/>
    </row>
    <row r="57892">
      <c r="A57892" s="9"/>
    </row>
    <row r="57893">
      <c r="A57893" s="9"/>
    </row>
    <row r="57894">
      <c r="A57894" s="9"/>
    </row>
    <row r="57895">
      <c r="A57895" s="9"/>
    </row>
    <row r="57896">
      <c r="A57896" s="9"/>
    </row>
    <row r="57897">
      <c r="A57897" s="9"/>
    </row>
    <row r="57898">
      <c r="A57898" s="9"/>
    </row>
    <row r="57899">
      <c r="A57899" s="9"/>
    </row>
    <row r="57900">
      <c r="A57900" s="9"/>
    </row>
    <row r="57901">
      <c r="A57901" s="9"/>
    </row>
    <row r="57902">
      <c r="A57902" s="9"/>
    </row>
    <row r="57903">
      <c r="A57903" s="9"/>
    </row>
    <row r="57904">
      <c r="A57904" s="9"/>
    </row>
    <row r="57905">
      <c r="A57905" s="9"/>
    </row>
    <row r="57906">
      <c r="A57906" s="9"/>
    </row>
    <row r="57907">
      <c r="A57907" s="9"/>
    </row>
    <row r="57908">
      <c r="A57908" s="9"/>
    </row>
    <row r="57909">
      <c r="A57909" s="9"/>
    </row>
    <row r="57910">
      <c r="A57910" s="9"/>
    </row>
    <row r="57911">
      <c r="A57911" s="9"/>
    </row>
    <row r="57912">
      <c r="A57912" s="9"/>
    </row>
    <row r="57913">
      <c r="A57913" s="9"/>
    </row>
    <row r="57914">
      <c r="A57914" s="9"/>
    </row>
    <row r="57915">
      <c r="A57915" s="9"/>
    </row>
    <row r="57916">
      <c r="A57916" s="9"/>
    </row>
    <row r="57917">
      <c r="A57917" s="9"/>
    </row>
    <row r="57918">
      <c r="A57918" s="9"/>
    </row>
    <row r="57919">
      <c r="A57919" s="9"/>
    </row>
    <row r="57920">
      <c r="A57920" s="9"/>
    </row>
    <row r="57921">
      <c r="A57921" s="9"/>
    </row>
    <row r="57922">
      <c r="A57922" s="9"/>
    </row>
    <row r="57923">
      <c r="A57923" s="9"/>
    </row>
    <row r="57924">
      <c r="A57924" s="9"/>
    </row>
    <row r="57925">
      <c r="A57925" s="9"/>
    </row>
    <row r="57926">
      <c r="A57926" s="9"/>
    </row>
    <row r="57927">
      <c r="A57927" s="9"/>
    </row>
    <row r="57928">
      <c r="A57928" s="9"/>
    </row>
    <row r="57929">
      <c r="A57929" s="9"/>
    </row>
    <row r="57930">
      <c r="A57930" s="9"/>
    </row>
    <row r="57931">
      <c r="A57931" s="9"/>
    </row>
    <row r="57932">
      <c r="A57932" s="9"/>
    </row>
    <row r="57933">
      <c r="A57933" s="9"/>
    </row>
    <row r="57934">
      <c r="A57934" s="9"/>
    </row>
    <row r="57935">
      <c r="A57935" s="9"/>
    </row>
    <row r="57936">
      <c r="A57936" s="9"/>
    </row>
    <row r="57937">
      <c r="A57937" s="9"/>
    </row>
    <row r="57938">
      <c r="A57938" s="9"/>
    </row>
    <row r="57939">
      <c r="A57939" s="9"/>
    </row>
    <row r="57940">
      <c r="A57940" s="9"/>
    </row>
    <row r="57941">
      <c r="A57941" s="9"/>
    </row>
    <row r="57942">
      <c r="A57942" s="9"/>
    </row>
    <row r="57943">
      <c r="A57943" s="9"/>
    </row>
    <row r="57944">
      <c r="A57944" s="9"/>
    </row>
    <row r="57945">
      <c r="A57945" s="9"/>
    </row>
    <row r="57946">
      <c r="A57946" s="9"/>
    </row>
    <row r="57947">
      <c r="A57947" s="9"/>
    </row>
    <row r="57948">
      <c r="A57948" s="9"/>
    </row>
    <row r="57949">
      <c r="A57949" s="9"/>
    </row>
    <row r="57950">
      <c r="A57950" s="9"/>
    </row>
    <row r="57951">
      <c r="A57951" s="9"/>
    </row>
    <row r="57952">
      <c r="A57952" s="9"/>
    </row>
    <row r="57953">
      <c r="A57953" s="9"/>
    </row>
    <row r="57954">
      <c r="A57954" s="9"/>
    </row>
    <row r="57955">
      <c r="A57955" s="9"/>
    </row>
    <row r="57956">
      <c r="A57956" s="9"/>
    </row>
    <row r="57957">
      <c r="A57957" s="9"/>
    </row>
    <row r="57958">
      <c r="A57958" s="9"/>
    </row>
    <row r="57959">
      <c r="A57959" s="9"/>
    </row>
    <row r="57960">
      <c r="A57960" s="9"/>
    </row>
    <row r="57961">
      <c r="A57961" s="9"/>
    </row>
    <row r="57962">
      <c r="A57962" s="9"/>
    </row>
    <row r="57963">
      <c r="A57963" s="9"/>
    </row>
    <row r="57964">
      <c r="A57964" s="9"/>
    </row>
    <row r="57965">
      <c r="A57965" s="9"/>
    </row>
    <row r="57966">
      <c r="A57966" s="9"/>
    </row>
    <row r="57967">
      <c r="A57967" s="9"/>
    </row>
    <row r="57968">
      <c r="A57968" s="9"/>
    </row>
    <row r="57969">
      <c r="A57969" s="9"/>
    </row>
    <row r="57970">
      <c r="A57970" s="9"/>
    </row>
    <row r="57971">
      <c r="A57971" s="9"/>
    </row>
    <row r="57972">
      <c r="A57972" s="9"/>
    </row>
    <row r="57973">
      <c r="A57973" s="9"/>
    </row>
    <row r="57974">
      <c r="A57974" s="9"/>
    </row>
    <row r="57975">
      <c r="A57975" s="9"/>
    </row>
    <row r="57976">
      <c r="A57976" s="9"/>
    </row>
    <row r="57977">
      <c r="A57977" s="9"/>
    </row>
    <row r="57978">
      <c r="A57978" s="9"/>
    </row>
    <row r="57979">
      <c r="A57979" s="9"/>
    </row>
    <row r="57980">
      <c r="A57980" s="9"/>
    </row>
    <row r="57981">
      <c r="A57981" s="9"/>
    </row>
    <row r="57982">
      <c r="A57982" s="9"/>
    </row>
    <row r="57983">
      <c r="A57983" s="9"/>
    </row>
    <row r="57984">
      <c r="A57984" s="9"/>
    </row>
    <row r="57985">
      <c r="A57985" s="9"/>
    </row>
    <row r="57986">
      <c r="A57986" s="9"/>
    </row>
    <row r="57987">
      <c r="A57987" s="9"/>
    </row>
    <row r="57988">
      <c r="A57988" s="9"/>
    </row>
    <row r="57989">
      <c r="A57989" s="9"/>
    </row>
    <row r="57990">
      <c r="A57990" s="9"/>
    </row>
    <row r="57991">
      <c r="A57991" s="9"/>
    </row>
    <row r="57992">
      <c r="A57992" s="9"/>
    </row>
    <row r="57993">
      <c r="A57993" s="9"/>
    </row>
    <row r="57994">
      <c r="A57994" s="9"/>
    </row>
    <row r="57995">
      <c r="A57995" s="9"/>
    </row>
    <row r="57996">
      <c r="A57996" s="9"/>
    </row>
    <row r="57997">
      <c r="A57997" s="9"/>
    </row>
    <row r="57998">
      <c r="A57998" s="9"/>
    </row>
    <row r="57999">
      <c r="A57999" s="9"/>
    </row>
    <row r="58000">
      <c r="A58000" s="9"/>
    </row>
    <row r="58001">
      <c r="A58001" s="9"/>
    </row>
    <row r="58002">
      <c r="A58002" s="9"/>
    </row>
    <row r="58003">
      <c r="A58003" s="9"/>
    </row>
    <row r="58004">
      <c r="A58004" s="9"/>
    </row>
    <row r="58005">
      <c r="A58005" s="9"/>
    </row>
    <row r="58006">
      <c r="A58006" s="9"/>
    </row>
    <row r="58007">
      <c r="A58007" s="9"/>
    </row>
    <row r="58008">
      <c r="A58008" s="9"/>
    </row>
    <row r="58009">
      <c r="A58009" s="9"/>
    </row>
    <row r="58010">
      <c r="A58010" s="9"/>
    </row>
    <row r="58011">
      <c r="A58011" s="9"/>
    </row>
    <row r="58012">
      <c r="A58012" s="9"/>
    </row>
    <row r="58013">
      <c r="A58013" s="9"/>
    </row>
    <row r="58014">
      <c r="A58014" s="9"/>
    </row>
    <row r="58015">
      <c r="A58015" s="9"/>
    </row>
    <row r="58016">
      <c r="A58016" s="9"/>
    </row>
    <row r="58017">
      <c r="A58017" s="9"/>
    </row>
    <row r="58018">
      <c r="A58018" s="9"/>
    </row>
    <row r="58019">
      <c r="A58019" s="9"/>
    </row>
    <row r="58020">
      <c r="A58020" s="9"/>
    </row>
    <row r="58021">
      <c r="A58021" s="9"/>
    </row>
    <row r="58022">
      <c r="A58022" s="9"/>
    </row>
    <row r="58023">
      <c r="A58023" s="9"/>
    </row>
    <row r="58024">
      <c r="A58024" s="9"/>
    </row>
    <row r="58025">
      <c r="A58025" s="9"/>
    </row>
    <row r="58026">
      <c r="A58026" s="9"/>
    </row>
    <row r="58027">
      <c r="A58027" s="9"/>
    </row>
    <row r="58028">
      <c r="A58028" s="9"/>
    </row>
    <row r="58029">
      <c r="A58029" s="9"/>
    </row>
    <row r="58030">
      <c r="A58030" s="9"/>
    </row>
    <row r="58031">
      <c r="A58031" s="9"/>
    </row>
    <row r="58032">
      <c r="A58032" s="9"/>
    </row>
    <row r="58033">
      <c r="A58033" s="9"/>
    </row>
    <row r="58034">
      <c r="A58034" s="9"/>
    </row>
    <row r="58035">
      <c r="A58035" s="9"/>
    </row>
    <row r="58036">
      <c r="A58036" s="9"/>
    </row>
    <row r="58037">
      <c r="A58037" s="9"/>
    </row>
    <row r="58038">
      <c r="A58038" s="9"/>
    </row>
    <row r="58039">
      <c r="A58039" s="9"/>
    </row>
    <row r="58040">
      <c r="A58040" s="9"/>
    </row>
    <row r="58041">
      <c r="A58041" s="9"/>
    </row>
    <row r="58042">
      <c r="A58042" s="9"/>
    </row>
    <row r="58043">
      <c r="A58043" s="9"/>
    </row>
    <row r="58044">
      <c r="A58044" s="9"/>
    </row>
    <row r="58045">
      <c r="A58045" s="9"/>
    </row>
    <row r="58046">
      <c r="A58046" s="9"/>
    </row>
    <row r="58047">
      <c r="A58047" s="9"/>
    </row>
    <row r="58048">
      <c r="A58048" s="9"/>
    </row>
    <row r="58049">
      <c r="A58049" s="9"/>
    </row>
    <row r="58050">
      <c r="A58050" s="9"/>
    </row>
    <row r="58051">
      <c r="A58051" s="9"/>
    </row>
    <row r="58052">
      <c r="A58052" s="9"/>
    </row>
    <row r="58053">
      <c r="A58053" s="9"/>
    </row>
    <row r="58054">
      <c r="A58054" s="9"/>
    </row>
    <row r="58055">
      <c r="A58055" s="9"/>
    </row>
    <row r="58056">
      <c r="A58056" s="9"/>
    </row>
    <row r="58057">
      <c r="A58057" s="9"/>
    </row>
    <row r="58058">
      <c r="A58058" s="9"/>
    </row>
    <row r="58059">
      <c r="A58059" s="9"/>
    </row>
    <row r="58060">
      <c r="A58060" s="9"/>
    </row>
    <row r="58061">
      <c r="A58061" s="9"/>
    </row>
    <row r="58062">
      <c r="A58062" s="9"/>
    </row>
    <row r="58063">
      <c r="A58063" s="9"/>
    </row>
    <row r="58064">
      <c r="A58064" s="9"/>
    </row>
    <row r="58065">
      <c r="A58065" s="9"/>
    </row>
    <row r="58066">
      <c r="A58066" s="9"/>
    </row>
    <row r="58067">
      <c r="A58067" s="9"/>
    </row>
    <row r="58068">
      <c r="A58068" s="9"/>
    </row>
    <row r="58069">
      <c r="A58069" s="9"/>
    </row>
    <row r="58070">
      <c r="A58070" s="9"/>
    </row>
    <row r="58071">
      <c r="A58071" s="9"/>
    </row>
    <row r="58072">
      <c r="A58072" s="9"/>
    </row>
    <row r="58073">
      <c r="A58073" s="9"/>
    </row>
    <row r="58074">
      <c r="A58074" s="9"/>
    </row>
    <row r="58075">
      <c r="A58075" s="9"/>
    </row>
    <row r="58076">
      <c r="A58076" s="9"/>
    </row>
    <row r="58077">
      <c r="A58077" s="9"/>
    </row>
    <row r="58078">
      <c r="A58078" s="9"/>
    </row>
    <row r="58079">
      <c r="A58079" s="9"/>
    </row>
    <row r="58080">
      <c r="A58080" s="9"/>
    </row>
    <row r="58081">
      <c r="A58081" s="9"/>
    </row>
    <row r="58082">
      <c r="A58082" s="9"/>
    </row>
    <row r="58083">
      <c r="A58083" s="9"/>
    </row>
    <row r="58084">
      <c r="A58084" s="9"/>
    </row>
    <row r="58085">
      <c r="A58085" s="9"/>
    </row>
    <row r="58086">
      <c r="A58086" s="9"/>
    </row>
    <row r="58087">
      <c r="A58087" s="9"/>
    </row>
    <row r="58088">
      <c r="A58088" s="9"/>
    </row>
    <row r="58089">
      <c r="A58089" s="9"/>
    </row>
    <row r="58090">
      <c r="A58090" s="9"/>
    </row>
    <row r="58091">
      <c r="A58091" s="9"/>
    </row>
    <row r="58092">
      <c r="A58092" s="9"/>
    </row>
    <row r="58093">
      <c r="A58093" s="9"/>
    </row>
    <row r="58094">
      <c r="A58094" s="9"/>
    </row>
    <row r="58095">
      <c r="A58095" s="9"/>
    </row>
    <row r="58096">
      <c r="A58096" s="9"/>
    </row>
    <row r="58097">
      <c r="A58097" s="9"/>
    </row>
    <row r="58098">
      <c r="A58098" s="9"/>
    </row>
    <row r="58099">
      <c r="A58099" s="9"/>
    </row>
    <row r="58100">
      <c r="A58100" s="9"/>
    </row>
    <row r="58101">
      <c r="A58101" s="9"/>
    </row>
    <row r="58102">
      <c r="A58102" s="9"/>
    </row>
    <row r="58103">
      <c r="A58103" s="9"/>
    </row>
    <row r="58104">
      <c r="A58104" s="9"/>
    </row>
    <row r="58105">
      <c r="A58105" s="9"/>
    </row>
    <row r="58106">
      <c r="A58106" s="9"/>
    </row>
    <row r="58107">
      <c r="A58107" s="9"/>
    </row>
    <row r="58108">
      <c r="A58108" s="9"/>
    </row>
    <row r="58109">
      <c r="A58109" s="9"/>
    </row>
    <row r="58110">
      <c r="A58110" s="9"/>
    </row>
    <row r="58111">
      <c r="A58111" s="9"/>
    </row>
    <row r="58112">
      <c r="A58112" s="9"/>
    </row>
    <row r="58113">
      <c r="A58113" s="9"/>
    </row>
    <row r="58114">
      <c r="A58114" s="9"/>
    </row>
    <row r="58115">
      <c r="A58115" s="9"/>
    </row>
    <row r="58116">
      <c r="A58116" s="9"/>
    </row>
    <row r="58117">
      <c r="A58117" s="9"/>
    </row>
    <row r="58118">
      <c r="A58118" s="9"/>
    </row>
    <row r="58119">
      <c r="A58119" s="9"/>
    </row>
    <row r="58120">
      <c r="A58120" s="9"/>
    </row>
    <row r="58121">
      <c r="A58121" s="9"/>
    </row>
    <row r="58122">
      <c r="A58122" s="9"/>
    </row>
    <row r="58123">
      <c r="A58123" s="9"/>
    </row>
    <row r="58124">
      <c r="A58124" s="9"/>
    </row>
    <row r="58125">
      <c r="A58125" s="9"/>
    </row>
    <row r="58126">
      <c r="A58126" s="9"/>
    </row>
    <row r="58127">
      <c r="A58127" s="9"/>
    </row>
    <row r="58128">
      <c r="A58128" s="9"/>
    </row>
    <row r="58129">
      <c r="A58129" s="9"/>
    </row>
    <row r="58130">
      <c r="A58130" s="9"/>
    </row>
    <row r="58131">
      <c r="A58131" s="9"/>
    </row>
    <row r="58132">
      <c r="A58132" s="9"/>
    </row>
    <row r="58133">
      <c r="A58133" s="9"/>
    </row>
    <row r="58134">
      <c r="A58134" s="9"/>
    </row>
    <row r="58135">
      <c r="A58135" s="9"/>
    </row>
    <row r="58136">
      <c r="A58136" s="9"/>
    </row>
    <row r="58137">
      <c r="A58137" s="9"/>
    </row>
    <row r="58138">
      <c r="A58138" s="9"/>
    </row>
    <row r="58139">
      <c r="A58139" s="9"/>
    </row>
    <row r="58140">
      <c r="A58140" s="9"/>
    </row>
    <row r="58141">
      <c r="A58141" s="9"/>
    </row>
    <row r="58142">
      <c r="A58142" s="9"/>
    </row>
    <row r="58143">
      <c r="A58143" s="9"/>
    </row>
    <row r="58144">
      <c r="A58144" s="9"/>
    </row>
    <row r="58145">
      <c r="A58145" s="9"/>
    </row>
    <row r="58146">
      <c r="A58146" s="9"/>
    </row>
    <row r="58147">
      <c r="A58147" s="9"/>
    </row>
    <row r="58148">
      <c r="A58148" s="9"/>
    </row>
    <row r="58149">
      <c r="A58149" s="9"/>
    </row>
    <row r="58150">
      <c r="A58150" s="9"/>
    </row>
    <row r="58151">
      <c r="A58151" s="9"/>
    </row>
    <row r="58152">
      <c r="A58152" s="9"/>
    </row>
    <row r="58153">
      <c r="A58153" s="9"/>
    </row>
    <row r="58154">
      <c r="A58154" s="9"/>
    </row>
    <row r="58155">
      <c r="A58155" s="9"/>
    </row>
    <row r="58156">
      <c r="A58156" s="9"/>
    </row>
    <row r="58157">
      <c r="A58157" s="9"/>
    </row>
    <row r="58158">
      <c r="A58158" s="9"/>
    </row>
    <row r="58159">
      <c r="A58159" s="9"/>
    </row>
    <row r="58160">
      <c r="A58160" s="9"/>
    </row>
    <row r="58161">
      <c r="A58161" s="9"/>
    </row>
    <row r="58162">
      <c r="A58162" s="9"/>
    </row>
    <row r="58163">
      <c r="A58163" s="9"/>
    </row>
    <row r="58164">
      <c r="A58164" s="9"/>
    </row>
    <row r="58165">
      <c r="A58165" s="9"/>
    </row>
    <row r="58166">
      <c r="A58166" s="9"/>
    </row>
    <row r="58167">
      <c r="A58167" s="9"/>
    </row>
    <row r="58168">
      <c r="A58168" s="9"/>
    </row>
    <row r="58169">
      <c r="A58169" s="9"/>
    </row>
    <row r="58170">
      <c r="A58170" s="9"/>
    </row>
    <row r="58171">
      <c r="A58171" s="9"/>
    </row>
    <row r="58172">
      <c r="A58172" s="9"/>
    </row>
    <row r="58173">
      <c r="A58173" s="9"/>
    </row>
    <row r="58174">
      <c r="A58174" s="9"/>
    </row>
    <row r="58175">
      <c r="A58175" s="9"/>
    </row>
    <row r="58176">
      <c r="A58176" s="9"/>
    </row>
    <row r="58177">
      <c r="A58177" s="9"/>
    </row>
    <row r="58178">
      <c r="A58178" s="9"/>
    </row>
    <row r="58179">
      <c r="A58179" s="9"/>
    </row>
    <row r="58180">
      <c r="A58180" s="9"/>
    </row>
    <row r="58181">
      <c r="A58181" s="9"/>
    </row>
    <row r="58182">
      <c r="A58182" s="9"/>
    </row>
    <row r="58183">
      <c r="A58183" s="9"/>
    </row>
    <row r="58184">
      <c r="A58184" s="9"/>
    </row>
    <row r="58185">
      <c r="A58185" s="9"/>
    </row>
    <row r="58186">
      <c r="A58186" s="9"/>
    </row>
    <row r="58187">
      <c r="A58187" s="9"/>
    </row>
    <row r="58188">
      <c r="A58188" s="9"/>
    </row>
    <row r="58189">
      <c r="A58189" s="9"/>
    </row>
    <row r="58190">
      <c r="A58190" s="9"/>
    </row>
    <row r="58191">
      <c r="A58191" s="9"/>
    </row>
    <row r="58192">
      <c r="A58192" s="9"/>
    </row>
    <row r="58193">
      <c r="A58193" s="9"/>
    </row>
    <row r="58194">
      <c r="A58194" s="9"/>
    </row>
    <row r="58195">
      <c r="A58195" s="9"/>
    </row>
    <row r="58196">
      <c r="A58196" s="9"/>
    </row>
    <row r="58197">
      <c r="A58197" s="9"/>
    </row>
    <row r="58198">
      <c r="A58198" s="9"/>
    </row>
    <row r="58199">
      <c r="A58199" s="9"/>
    </row>
    <row r="58200">
      <c r="A58200" s="9"/>
    </row>
    <row r="58201">
      <c r="A58201" s="9"/>
    </row>
    <row r="58202">
      <c r="A58202" s="9"/>
    </row>
    <row r="58203">
      <c r="A58203" s="9"/>
    </row>
    <row r="58204">
      <c r="A58204" s="9"/>
    </row>
    <row r="58205">
      <c r="A58205" s="9"/>
    </row>
    <row r="58206">
      <c r="A58206" s="9"/>
    </row>
    <row r="58207">
      <c r="A58207" s="9"/>
    </row>
    <row r="58208">
      <c r="A58208" s="9"/>
    </row>
    <row r="58209">
      <c r="A58209" s="9"/>
    </row>
    <row r="58210">
      <c r="A58210" s="9"/>
    </row>
    <row r="58211">
      <c r="A58211" s="9"/>
    </row>
    <row r="58212">
      <c r="A58212" s="9"/>
    </row>
    <row r="58213">
      <c r="A58213" s="9"/>
    </row>
    <row r="58214">
      <c r="A58214" s="9"/>
    </row>
    <row r="58215">
      <c r="A58215" s="9"/>
    </row>
    <row r="58216">
      <c r="A58216" s="9"/>
    </row>
    <row r="58217">
      <c r="A58217" s="9"/>
    </row>
    <row r="58218">
      <c r="A58218" s="9"/>
    </row>
    <row r="58219">
      <c r="A58219" s="9"/>
    </row>
    <row r="58220">
      <c r="A58220" s="9"/>
    </row>
    <row r="58221">
      <c r="A58221" s="9"/>
    </row>
    <row r="58222">
      <c r="A58222" s="9"/>
    </row>
    <row r="58223">
      <c r="A58223" s="9"/>
    </row>
    <row r="58224">
      <c r="A58224" s="9"/>
    </row>
    <row r="58225">
      <c r="A58225" s="9"/>
    </row>
    <row r="58226">
      <c r="A58226" s="9"/>
    </row>
    <row r="58227">
      <c r="A58227" s="9"/>
    </row>
    <row r="58228">
      <c r="A58228" s="9"/>
    </row>
    <row r="58229">
      <c r="A58229" s="9"/>
    </row>
    <row r="58230">
      <c r="A58230" s="9"/>
    </row>
    <row r="58231">
      <c r="A58231" s="9"/>
    </row>
    <row r="58232">
      <c r="A58232" s="9"/>
    </row>
    <row r="58233">
      <c r="A58233" s="9"/>
    </row>
    <row r="58234">
      <c r="A58234" s="9"/>
    </row>
    <row r="58235">
      <c r="A58235" s="9"/>
    </row>
    <row r="58236">
      <c r="A58236" s="9"/>
    </row>
    <row r="58237">
      <c r="A58237" s="9"/>
    </row>
    <row r="58238">
      <c r="A58238" s="9"/>
    </row>
    <row r="58239">
      <c r="A58239" s="9"/>
    </row>
    <row r="58240">
      <c r="A58240" s="9"/>
    </row>
    <row r="58241">
      <c r="A58241" s="9"/>
    </row>
    <row r="58242">
      <c r="A58242" s="9"/>
    </row>
    <row r="58243">
      <c r="A58243" s="9"/>
    </row>
    <row r="58244">
      <c r="A58244" s="9"/>
    </row>
    <row r="58245">
      <c r="A58245" s="9"/>
    </row>
    <row r="58246">
      <c r="A58246" s="9"/>
    </row>
    <row r="58247">
      <c r="A58247" s="9"/>
    </row>
    <row r="58248">
      <c r="A58248" s="9"/>
    </row>
    <row r="58249">
      <c r="A58249" s="9"/>
    </row>
    <row r="58250">
      <c r="A58250" s="9"/>
    </row>
    <row r="58251">
      <c r="A58251" s="9"/>
    </row>
    <row r="58252">
      <c r="A58252" s="9"/>
    </row>
    <row r="58253">
      <c r="A58253" s="9"/>
    </row>
    <row r="58254">
      <c r="A58254" s="9"/>
    </row>
    <row r="58255">
      <c r="A58255" s="9"/>
    </row>
    <row r="58256">
      <c r="A58256" s="9"/>
    </row>
    <row r="58257">
      <c r="A58257" s="9"/>
    </row>
    <row r="58258">
      <c r="A58258" s="9"/>
    </row>
    <row r="58259">
      <c r="A58259" s="9"/>
    </row>
    <row r="58260">
      <c r="A58260" s="9"/>
    </row>
    <row r="58261">
      <c r="A58261" s="9"/>
    </row>
    <row r="58262">
      <c r="A58262" s="9"/>
    </row>
    <row r="58263">
      <c r="A58263" s="9"/>
    </row>
    <row r="58264">
      <c r="A58264" s="9"/>
    </row>
    <row r="58265">
      <c r="A58265" s="9"/>
    </row>
    <row r="58266">
      <c r="A58266" s="9"/>
    </row>
    <row r="58267">
      <c r="A58267" s="9"/>
    </row>
    <row r="58268">
      <c r="A58268" s="9"/>
    </row>
    <row r="58269">
      <c r="A58269" s="9"/>
    </row>
    <row r="58270">
      <c r="A58270" s="9"/>
    </row>
    <row r="58271">
      <c r="A58271" s="9"/>
    </row>
    <row r="58272">
      <c r="A58272" s="9"/>
    </row>
    <row r="58273">
      <c r="A58273" s="9"/>
    </row>
    <row r="58274">
      <c r="A58274" s="9"/>
    </row>
    <row r="58275">
      <c r="A58275" s="9"/>
    </row>
    <row r="58276">
      <c r="A58276" s="9"/>
    </row>
    <row r="58277">
      <c r="A58277" s="9"/>
    </row>
    <row r="58278">
      <c r="A58278" s="9"/>
    </row>
    <row r="58279">
      <c r="A58279" s="9"/>
    </row>
    <row r="58280">
      <c r="A58280" s="9"/>
    </row>
    <row r="58281">
      <c r="A58281" s="9"/>
    </row>
    <row r="58282">
      <c r="A58282" s="9"/>
    </row>
    <row r="58283">
      <c r="A58283" s="9"/>
    </row>
    <row r="58284">
      <c r="A58284" s="9"/>
    </row>
    <row r="58285">
      <c r="A58285" s="9"/>
    </row>
    <row r="58286">
      <c r="A58286" s="9"/>
    </row>
    <row r="58287">
      <c r="A58287" s="9"/>
    </row>
    <row r="58288">
      <c r="A58288" s="9"/>
    </row>
    <row r="58289">
      <c r="A58289" s="9"/>
    </row>
    <row r="58290">
      <c r="A58290" s="9"/>
    </row>
    <row r="58291">
      <c r="A58291" s="9"/>
    </row>
    <row r="58292">
      <c r="A58292" s="9"/>
    </row>
    <row r="58293">
      <c r="A58293" s="9"/>
    </row>
    <row r="58294">
      <c r="A58294" s="9"/>
    </row>
    <row r="58295">
      <c r="A58295" s="9"/>
    </row>
    <row r="58296">
      <c r="A58296" s="9"/>
    </row>
    <row r="58297">
      <c r="A58297" s="9"/>
    </row>
    <row r="58298">
      <c r="A58298" s="9"/>
    </row>
    <row r="58299">
      <c r="A58299" s="9"/>
    </row>
    <row r="58300">
      <c r="A58300" s="9"/>
    </row>
    <row r="58301">
      <c r="A58301" s="9"/>
    </row>
    <row r="58302">
      <c r="A58302" s="9"/>
    </row>
    <row r="58303">
      <c r="A58303" s="9"/>
    </row>
    <row r="58304">
      <c r="A58304" s="9"/>
    </row>
    <row r="58305">
      <c r="A58305" s="9"/>
    </row>
    <row r="58306">
      <c r="A58306" s="9"/>
    </row>
    <row r="58307">
      <c r="A58307" s="9"/>
    </row>
    <row r="58308">
      <c r="A58308" s="9"/>
    </row>
    <row r="58309">
      <c r="A58309" s="9"/>
    </row>
    <row r="58310">
      <c r="A58310" s="9"/>
    </row>
    <row r="58311">
      <c r="A58311" s="9"/>
    </row>
    <row r="58312">
      <c r="A58312" s="9"/>
    </row>
    <row r="58313">
      <c r="A58313" s="9"/>
    </row>
    <row r="58314">
      <c r="A58314" s="9"/>
    </row>
    <row r="58315">
      <c r="A58315" s="9"/>
    </row>
    <row r="58316">
      <c r="A58316" s="9"/>
    </row>
    <row r="58317">
      <c r="A58317" s="9"/>
    </row>
    <row r="58318">
      <c r="A58318" s="9"/>
    </row>
    <row r="58319">
      <c r="A58319" s="9"/>
    </row>
    <row r="58320">
      <c r="A58320" s="9"/>
    </row>
    <row r="58321">
      <c r="A58321" s="9"/>
    </row>
    <row r="58322">
      <c r="A58322" s="9"/>
    </row>
    <row r="58323">
      <c r="A58323" s="9"/>
    </row>
    <row r="58324">
      <c r="A58324" s="9"/>
    </row>
    <row r="58325">
      <c r="A58325" s="9"/>
    </row>
    <row r="58326">
      <c r="A58326" s="9"/>
    </row>
    <row r="58327">
      <c r="A58327" s="9"/>
    </row>
    <row r="58328">
      <c r="A58328" s="9"/>
    </row>
    <row r="58329">
      <c r="A58329" s="9"/>
    </row>
    <row r="58330">
      <c r="A58330" s="9"/>
    </row>
    <row r="58331">
      <c r="A58331" s="9"/>
    </row>
    <row r="58332">
      <c r="A58332" s="9"/>
    </row>
    <row r="58333">
      <c r="A58333" s="9"/>
    </row>
    <row r="58334">
      <c r="A58334" s="9"/>
    </row>
    <row r="58335">
      <c r="A58335" s="9"/>
    </row>
    <row r="58336">
      <c r="A58336" s="9"/>
    </row>
    <row r="58337">
      <c r="A58337" s="9"/>
    </row>
    <row r="58338">
      <c r="A58338" s="9"/>
    </row>
    <row r="58339">
      <c r="A58339" s="9"/>
    </row>
    <row r="58340">
      <c r="A58340" s="9"/>
    </row>
    <row r="58341">
      <c r="A58341" s="9"/>
    </row>
    <row r="58342">
      <c r="A58342" s="9"/>
    </row>
    <row r="58343">
      <c r="A58343" s="9"/>
    </row>
    <row r="58344">
      <c r="A58344" s="9"/>
    </row>
    <row r="58345">
      <c r="A58345" s="9"/>
    </row>
    <row r="58346">
      <c r="A58346" s="9"/>
    </row>
    <row r="58347">
      <c r="A58347" s="9"/>
    </row>
    <row r="58348">
      <c r="A58348" s="9"/>
    </row>
    <row r="58349">
      <c r="A58349" s="9"/>
    </row>
    <row r="58350">
      <c r="A58350" s="9"/>
    </row>
    <row r="58351">
      <c r="A58351" s="9"/>
    </row>
    <row r="58352">
      <c r="A58352" s="9"/>
    </row>
    <row r="58353">
      <c r="A58353" s="9"/>
    </row>
    <row r="58354">
      <c r="A58354" s="9"/>
    </row>
    <row r="58355">
      <c r="A58355" s="9"/>
    </row>
    <row r="58356">
      <c r="A58356" s="9"/>
    </row>
    <row r="58357">
      <c r="A58357" s="9"/>
    </row>
    <row r="58358">
      <c r="A58358" s="9"/>
    </row>
    <row r="58359">
      <c r="A58359" s="9"/>
    </row>
    <row r="58360">
      <c r="A58360" s="9"/>
    </row>
    <row r="58361">
      <c r="A58361" s="9"/>
    </row>
    <row r="58362">
      <c r="A58362" s="9"/>
    </row>
    <row r="58363">
      <c r="A58363" s="9"/>
    </row>
    <row r="58364">
      <c r="A58364" s="9"/>
    </row>
    <row r="58365">
      <c r="A58365" s="9"/>
    </row>
    <row r="58366">
      <c r="A58366" s="9"/>
    </row>
    <row r="58367">
      <c r="A58367" s="9"/>
    </row>
    <row r="58368">
      <c r="A58368" s="9"/>
    </row>
    <row r="58369">
      <c r="A58369" s="9"/>
    </row>
    <row r="58370">
      <c r="A58370" s="9"/>
    </row>
    <row r="58371">
      <c r="A58371" s="9"/>
    </row>
    <row r="58372">
      <c r="A58372" s="9"/>
    </row>
    <row r="58373">
      <c r="A58373" s="9"/>
    </row>
    <row r="58374">
      <c r="A58374" s="9"/>
    </row>
    <row r="58375">
      <c r="A58375" s="9"/>
    </row>
    <row r="58376">
      <c r="A58376" s="9"/>
    </row>
    <row r="58377">
      <c r="A58377" s="9"/>
    </row>
    <row r="58378">
      <c r="A58378" s="9"/>
    </row>
    <row r="58379">
      <c r="A58379" s="9"/>
    </row>
    <row r="58380">
      <c r="A58380" s="9"/>
    </row>
    <row r="58381">
      <c r="A58381" s="9"/>
    </row>
    <row r="58382">
      <c r="A58382" s="9"/>
    </row>
    <row r="58383">
      <c r="A58383" s="9"/>
    </row>
    <row r="58384">
      <c r="A58384" s="9"/>
    </row>
    <row r="58385">
      <c r="A58385" s="9"/>
    </row>
    <row r="58386">
      <c r="A58386" s="9"/>
    </row>
    <row r="58387">
      <c r="A58387" s="9"/>
    </row>
    <row r="58388">
      <c r="A58388" s="9"/>
    </row>
    <row r="58389">
      <c r="A58389" s="9"/>
    </row>
    <row r="58390">
      <c r="A58390" s="9"/>
    </row>
    <row r="58391">
      <c r="A58391" s="9"/>
    </row>
    <row r="58392">
      <c r="A58392" s="9"/>
    </row>
    <row r="58393">
      <c r="A58393" s="9"/>
    </row>
    <row r="58394">
      <c r="A58394" s="9"/>
    </row>
    <row r="58395">
      <c r="A58395" s="9"/>
    </row>
    <row r="58396">
      <c r="A58396" s="9"/>
    </row>
    <row r="58397">
      <c r="A58397" s="9"/>
    </row>
    <row r="58398">
      <c r="A58398" s="9"/>
    </row>
    <row r="58399">
      <c r="A58399" s="9"/>
    </row>
    <row r="58400">
      <c r="A58400" s="9"/>
    </row>
    <row r="58401">
      <c r="A58401" s="9"/>
    </row>
    <row r="58402">
      <c r="A58402" s="9"/>
    </row>
    <row r="58403">
      <c r="A58403" s="9"/>
    </row>
    <row r="58404">
      <c r="A58404" s="9"/>
    </row>
    <row r="58405">
      <c r="A58405" s="9"/>
    </row>
    <row r="58406">
      <c r="A58406" s="9"/>
    </row>
    <row r="58407">
      <c r="A58407" s="9"/>
    </row>
    <row r="58408">
      <c r="A58408" s="9"/>
    </row>
    <row r="58409">
      <c r="A58409" s="9"/>
    </row>
    <row r="58410">
      <c r="A58410" s="9"/>
    </row>
    <row r="58411">
      <c r="A58411" s="9"/>
    </row>
    <row r="58412">
      <c r="A58412" s="9"/>
    </row>
    <row r="58413">
      <c r="A58413" s="9"/>
    </row>
    <row r="58414">
      <c r="A58414" s="9"/>
    </row>
    <row r="58415">
      <c r="A58415" s="9"/>
    </row>
    <row r="58416">
      <c r="A58416" s="9"/>
    </row>
    <row r="58417">
      <c r="A58417" s="9"/>
    </row>
    <row r="58418">
      <c r="A58418" s="9"/>
    </row>
    <row r="58419">
      <c r="A58419" s="9"/>
    </row>
    <row r="58420">
      <c r="A58420" s="9"/>
    </row>
    <row r="58421">
      <c r="A58421" s="9"/>
    </row>
    <row r="58422">
      <c r="A58422" s="9"/>
    </row>
    <row r="58423">
      <c r="A58423" s="9"/>
    </row>
    <row r="58424">
      <c r="A58424" s="9"/>
    </row>
    <row r="58425">
      <c r="A58425" s="9"/>
    </row>
    <row r="58426">
      <c r="A58426" s="9"/>
    </row>
    <row r="58427">
      <c r="A58427" s="9"/>
    </row>
    <row r="58428">
      <c r="A58428" s="9"/>
    </row>
    <row r="58429">
      <c r="A58429" s="9"/>
    </row>
    <row r="58430">
      <c r="A58430" s="9"/>
    </row>
    <row r="58431">
      <c r="A58431" s="9"/>
    </row>
    <row r="58432">
      <c r="A58432" s="9"/>
    </row>
    <row r="58433">
      <c r="A58433" s="9"/>
    </row>
    <row r="58434">
      <c r="A58434" s="9"/>
    </row>
    <row r="58435">
      <c r="A58435" s="9"/>
    </row>
    <row r="58436">
      <c r="A58436" s="9"/>
    </row>
    <row r="58437">
      <c r="A58437" s="9"/>
    </row>
    <row r="58438">
      <c r="A58438" s="9"/>
    </row>
    <row r="58439">
      <c r="A58439" s="9"/>
    </row>
    <row r="58440">
      <c r="A58440" s="9"/>
    </row>
    <row r="58441">
      <c r="A58441" s="9"/>
    </row>
    <row r="58442">
      <c r="A58442" s="9"/>
    </row>
    <row r="58443">
      <c r="A58443" s="9"/>
    </row>
    <row r="58444">
      <c r="A58444" s="9"/>
    </row>
    <row r="58445">
      <c r="A58445" s="9"/>
    </row>
    <row r="58446">
      <c r="A58446" s="9"/>
    </row>
    <row r="58447">
      <c r="A58447" s="9"/>
    </row>
    <row r="58448">
      <c r="A58448" s="9"/>
    </row>
    <row r="58449">
      <c r="A58449" s="9"/>
    </row>
    <row r="58450">
      <c r="A58450" s="9"/>
    </row>
    <row r="58451">
      <c r="A58451" s="9"/>
    </row>
    <row r="58452">
      <c r="A58452" s="9"/>
    </row>
    <row r="58453">
      <c r="A58453" s="9"/>
    </row>
    <row r="58454">
      <c r="A58454" s="9"/>
    </row>
    <row r="58455">
      <c r="A58455" s="9"/>
    </row>
    <row r="58456">
      <c r="A58456" s="9"/>
    </row>
    <row r="58457">
      <c r="A58457" s="9"/>
    </row>
    <row r="58458">
      <c r="A58458" s="9"/>
    </row>
    <row r="58459">
      <c r="A58459" s="9"/>
    </row>
    <row r="58460">
      <c r="A58460" s="9"/>
    </row>
    <row r="58461">
      <c r="A58461" s="9"/>
    </row>
    <row r="58462">
      <c r="A58462" s="9"/>
    </row>
    <row r="58463">
      <c r="A58463" s="9"/>
    </row>
    <row r="58464">
      <c r="A58464" s="9"/>
    </row>
    <row r="58465">
      <c r="A58465" s="9"/>
    </row>
    <row r="58466">
      <c r="A58466" s="9"/>
    </row>
    <row r="58467">
      <c r="A58467" s="9"/>
    </row>
    <row r="58468">
      <c r="A58468" s="9"/>
    </row>
    <row r="58469">
      <c r="A58469" s="9"/>
    </row>
    <row r="58470">
      <c r="A58470" s="9"/>
    </row>
    <row r="58471">
      <c r="A58471" s="9"/>
    </row>
    <row r="58472">
      <c r="A58472" s="9"/>
    </row>
    <row r="58473">
      <c r="A58473" s="9"/>
    </row>
    <row r="58474">
      <c r="A58474" s="9"/>
    </row>
    <row r="58475">
      <c r="A58475" s="9"/>
    </row>
    <row r="58476">
      <c r="A58476" s="9"/>
    </row>
    <row r="58477">
      <c r="A58477" s="9"/>
    </row>
    <row r="58478">
      <c r="A58478" s="9"/>
    </row>
    <row r="58479">
      <c r="A58479" s="9"/>
    </row>
    <row r="58480">
      <c r="A58480" s="9"/>
    </row>
    <row r="58481">
      <c r="A58481" s="9"/>
    </row>
    <row r="58482">
      <c r="A58482" s="9"/>
    </row>
    <row r="58483">
      <c r="A58483" s="9"/>
    </row>
    <row r="58484">
      <c r="A58484" s="9"/>
    </row>
    <row r="58485">
      <c r="A58485" s="9"/>
    </row>
    <row r="58486">
      <c r="A58486" s="9"/>
    </row>
    <row r="58487">
      <c r="A58487" s="9"/>
    </row>
    <row r="58488">
      <c r="A58488" s="9"/>
    </row>
    <row r="58489">
      <c r="A58489" s="9"/>
    </row>
    <row r="58490">
      <c r="A58490" s="9"/>
    </row>
    <row r="58491">
      <c r="A58491" s="9"/>
    </row>
    <row r="58492">
      <c r="A58492" s="9"/>
    </row>
    <row r="58493">
      <c r="A58493" s="9"/>
    </row>
    <row r="58494">
      <c r="A58494" s="9"/>
    </row>
    <row r="58495">
      <c r="A58495" s="9"/>
    </row>
    <row r="58496">
      <c r="A58496" s="9"/>
    </row>
    <row r="58497">
      <c r="A58497" s="9"/>
    </row>
    <row r="58498">
      <c r="A58498" s="9"/>
    </row>
    <row r="58499">
      <c r="A58499" s="9"/>
    </row>
    <row r="58500">
      <c r="A58500" s="9"/>
    </row>
    <row r="58501">
      <c r="A58501" s="9"/>
    </row>
    <row r="58502">
      <c r="A58502" s="9"/>
    </row>
    <row r="58503">
      <c r="A58503" s="9"/>
    </row>
    <row r="58504">
      <c r="A58504" s="9"/>
    </row>
    <row r="58505">
      <c r="A58505" s="9"/>
    </row>
    <row r="58506">
      <c r="A58506" s="9"/>
    </row>
    <row r="58507">
      <c r="A58507" s="9"/>
    </row>
    <row r="58508">
      <c r="A58508" s="9"/>
    </row>
    <row r="58509">
      <c r="A58509" s="9"/>
    </row>
    <row r="58510">
      <c r="A58510" s="9"/>
    </row>
    <row r="58511">
      <c r="A58511" s="9"/>
    </row>
    <row r="58512">
      <c r="A58512" s="9"/>
    </row>
    <row r="58513">
      <c r="A58513" s="9"/>
    </row>
    <row r="58514">
      <c r="A58514" s="9"/>
    </row>
    <row r="58515">
      <c r="A58515" s="9"/>
    </row>
    <row r="58516">
      <c r="A58516" s="9"/>
    </row>
    <row r="58517">
      <c r="A58517" s="9"/>
    </row>
    <row r="58518">
      <c r="A58518" s="9"/>
    </row>
    <row r="58519">
      <c r="A58519" s="9"/>
    </row>
    <row r="58520">
      <c r="A58520" s="9"/>
    </row>
    <row r="58521">
      <c r="A58521" s="9"/>
    </row>
    <row r="58522">
      <c r="A58522" s="9"/>
    </row>
    <row r="58523">
      <c r="A58523" s="9"/>
    </row>
    <row r="58524">
      <c r="A58524" s="9"/>
    </row>
    <row r="58525">
      <c r="A58525" s="9"/>
    </row>
    <row r="58526">
      <c r="A58526" s="9"/>
    </row>
    <row r="58527">
      <c r="A58527" s="9"/>
    </row>
    <row r="58528">
      <c r="A58528" s="9"/>
    </row>
    <row r="58529">
      <c r="A58529" s="9"/>
    </row>
    <row r="58530">
      <c r="A58530" s="9"/>
    </row>
    <row r="58531">
      <c r="A58531" s="9"/>
    </row>
    <row r="58532">
      <c r="A58532" s="9"/>
    </row>
    <row r="58533">
      <c r="A58533" s="9"/>
    </row>
    <row r="58534">
      <c r="A58534" s="9"/>
    </row>
    <row r="58535">
      <c r="A58535" s="9"/>
    </row>
    <row r="58536">
      <c r="A58536" s="9"/>
    </row>
    <row r="58537">
      <c r="A58537" s="9"/>
    </row>
    <row r="58538">
      <c r="A58538" s="9"/>
    </row>
    <row r="58539">
      <c r="A58539" s="9"/>
    </row>
    <row r="58540">
      <c r="A58540" s="9"/>
    </row>
    <row r="58541">
      <c r="A58541" s="9"/>
    </row>
    <row r="58542">
      <c r="A58542" s="9"/>
    </row>
    <row r="58543">
      <c r="A58543" s="9"/>
    </row>
    <row r="58544">
      <c r="A58544" s="9"/>
    </row>
    <row r="58545">
      <c r="A58545" s="9"/>
    </row>
    <row r="58546">
      <c r="A58546" s="9"/>
    </row>
    <row r="58547">
      <c r="A58547" s="9"/>
    </row>
    <row r="58548">
      <c r="A58548" s="9"/>
    </row>
    <row r="58549">
      <c r="A58549" s="9"/>
    </row>
    <row r="58550">
      <c r="A58550" s="9"/>
    </row>
    <row r="58551">
      <c r="A58551" s="9"/>
    </row>
    <row r="58552">
      <c r="A58552" s="9"/>
    </row>
    <row r="58553">
      <c r="A58553" s="9"/>
    </row>
    <row r="58554">
      <c r="A58554" s="9"/>
    </row>
    <row r="58555">
      <c r="A58555" s="9"/>
    </row>
    <row r="58556">
      <c r="A58556" s="9"/>
    </row>
    <row r="58557">
      <c r="A58557" s="9"/>
    </row>
    <row r="58558">
      <c r="A58558" s="9"/>
    </row>
    <row r="58559">
      <c r="A58559" s="9"/>
    </row>
    <row r="58560">
      <c r="A58560" s="9"/>
    </row>
    <row r="58561">
      <c r="A58561" s="9"/>
    </row>
    <row r="58562">
      <c r="A58562" s="9"/>
    </row>
    <row r="58563">
      <c r="A58563" s="9"/>
    </row>
    <row r="58564">
      <c r="A58564" s="9"/>
    </row>
    <row r="58565">
      <c r="A58565" s="9"/>
    </row>
    <row r="58566">
      <c r="A58566" s="9"/>
    </row>
    <row r="58567">
      <c r="A58567" s="9"/>
    </row>
    <row r="58568">
      <c r="A58568" s="9"/>
    </row>
    <row r="58569">
      <c r="A58569" s="9"/>
    </row>
    <row r="58570">
      <c r="A58570" s="9"/>
    </row>
    <row r="58571">
      <c r="A58571" s="9"/>
    </row>
    <row r="58572">
      <c r="A58572" s="9"/>
    </row>
    <row r="58573">
      <c r="A58573" s="9"/>
    </row>
    <row r="58574">
      <c r="A58574" s="9"/>
    </row>
    <row r="58575">
      <c r="A58575" s="9"/>
    </row>
    <row r="58576">
      <c r="A58576" s="9"/>
    </row>
    <row r="58577">
      <c r="A58577" s="9"/>
    </row>
    <row r="58578">
      <c r="A58578" s="9"/>
    </row>
    <row r="58579">
      <c r="A58579" s="9"/>
    </row>
    <row r="58580">
      <c r="A58580" s="9"/>
    </row>
    <row r="58581">
      <c r="A58581" s="9"/>
    </row>
    <row r="58582">
      <c r="A58582" s="9"/>
    </row>
    <row r="58583">
      <c r="A58583" s="9"/>
    </row>
    <row r="58584">
      <c r="A58584" s="9"/>
    </row>
    <row r="58585">
      <c r="A58585" s="9"/>
    </row>
    <row r="58586">
      <c r="A58586" s="9"/>
    </row>
    <row r="58587">
      <c r="A58587" s="9"/>
    </row>
    <row r="58588">
      <c r="A58588" s="9"/>
    </row>
    <row r="58589">
      <c r="A58589" s="9"/>
    </row>
    <row r="58590">
      <c r="A58590" s="9"/>
    </row>
    <row r="58591">
      <c r="A58591" s="9"/>
    </row>
    <row r="58592">
      <c r="A58592" s="9"/>
    </row>
    <row r="58593">
      <c r="A58593" s="9"/>
    </row>
    <row r="58594">
      <c r="A58594" s="9"/>
    </row>
    <row r="58595">
      <c r="A58595" s="9"/>
    </row>
    <row r="58596">
      <c r="A58596" s="9"/>
    </row>
    <row r="58597">
      <c r="A58597" s="9"/>
    </row>
    <row r="58598">
      <c r="A58598" s="9"/>
    </row>
    <row r="58599">
      <c r="A58599" s="9"/>
    </row>
    <row r="58600">
      <c r="A58600" s="9"/>
    </row>
    <row r="58601">
      <c r="A58601" s="9"/>
    </row>
    <row r="58602">
      <c r="A58602" s="9"/>
    </row>
    <row r="58603">
      <c r="A58603" s="9"/>
    </row>
    <row r="58604">
      <c r="A58604" s="9"/>
    </row>
    <row r="58605">
      <c r="A58605" s="9"/>
    </row>
    <row r="58606">
      <c r="A58606" s="9"/>
    </row>
    <row r="58607">
      <c r="A58607" s="9"/>
    </row>
    <row r="58608">
      <c r="A58608" s="9"/>
    </row>
    <row r="58609">
      <c r="A58609" s="9"/>
    </row>
    <row r="58610">
      <c r="A58610" s="9"/>
    </row>
    <row r="58611">
      <c r="A58611" s="9"/>
    </row>
    <row r="58612">
      <c r="A58612" s="9"/>
    </row>
    <row r="58613">
      <c r="A58613" s="9"/>
    </row>
    <row r="58614">
      <c r="A58614" s="9"/>
    </row>
    <row r="58615">
      <c r="A58615" s="9"/>
    </row>
    <row r="58616">
      <c r="A58616" s="9"/>
    </row>
    <row r="58617">
      <c r="A58617" s="9"/>
    </row>
    <row r="58618">
      <c r="A58618" s="9"/>
    </row>
    <row r="58619">
      <c r="A58619" s="9"/>
    </row>
    <row r="58620">
      <c r="A58620" s="9"/>
    </row>
    <row r="58621">
      <c r="A58621" s="9"/>
    </row>
    <row r="58622">
      <c r="A58622" s="9"/>
    </row>
    <row r="58623">
      <c r="A58623" s="9"/>
    </row>
    <row r="58624">
      <c r="A58624" s="9"/>
    </row>
    <row r="58625">
      <c r="A58625" s="9"/>
    </row>
    <row r="58626">
      <c r="A58626" s="9"/>
    </row>
    <row r="58627">
      <c r="A58627" s="9"/>
    </row>
    <row r="58628">
      <c r="A58628" s="9"/>
    </row>
    <row r="58629">
      <c r="A58629" s="9"/>
    </row>
    <row r="58630">
      <c r="A58630" s="9"/>
    </row>
    <row r="58631">
      <c r="A58631" s="9"/>
    </row>
    <row r="58632">
      <c r="A58632" s="9"/>
    </row>
    <row r="58633">
      <c r="A58633" s="9"/>
    </row>
    <row r="58634">
      <c r="A58634" s="9"/>
    </row>
    <row r="58635">
      <c r="A58635" s="9"/>
    </row>
    <row r="58636">
      <c r="A58636" s="9"/>
    </row>
    <row r="58637">
      <c r="A58637" s="9"/>
    </row>
    <row r="58638">
      <c r="A58638" s="9"/>
    </row>
    <row r="58639">
      <c r="A58639" s="9"/>
    </row>
    <row r="58640">
      <c r="A58640" s="9"/>
    </row>
    <row r="58641">
      <c r="A58641" s="9"/>
    </row>
    <row r="58642">
      <c r="A58642" s="9"/>
    </row>
    <row r="58643">
      <c r="A58643" s="9"/>
    </row>
    <row r="58644">
      <c r="A58644" s="9"/>
    </row>
    <row r="58645">
      <c r="A58645" s="9"/>
    </row>
    <row r="58646">
      <c r="A58646" s="9"/>
    </row>
    <row r="58647">
      <c r="A58647" s="9"/>
    </row>
    <row r="58648">
      <c r="A58648" s="9"/>
    </row>
    <row r="58649">
      <c r="A58649" s="9"/>
    </row>
    <row r="58650">
      <c r="A58650" s="9"/>
    </row>
    <row r="58651">
      <c r="A58651" s="9"/>
    </row>
    <row r="58652">
      <c r="A58652" s="9"/>
    </row>
    <row r="58653">
      <c r="A58653" s="9"/>
    </row>
    <row r="58654">
      <c r="A58654" s="9"/>
    </row>
    <row r="58655">
      <c r="A58655" s="9"/>
    </row>
    <row r="58656">
      <c r="A58656" s="9"/>
    </row>
    <row r="58657">
      <c r="A58657" s="9"/>
    </row>
    <row r="58658">
      <c r="A58658" s="9"/>
    </row>
    <row r="58659">
      <c r="A58659" s="9"/>
    </row>
    <row r="58660">
      <c r="A58660" s="9"/>
    </row>
    <row r="58661">
      <c r="A58661" s="9"/>
    </row>
    <row r="58662">
      <c r="A58662" s="9"/>
    </row>
    <row r="58663">
      <c r="A58663" s="9"/>
    </row>
    <row r="58664">
      <c r="A58664" s="9"/>
    </row>
    <row r="58665">
      <c r="A58665" s="9"/>
    </row>
    <row r="58666">
      <c r="A58666" s="9"/>
    </row>
    <row r="58667">
      <c r="A58667" s="9"/>
    </row>
    <row r="58668">
      <c r="A58668" s="9"/>
    </row>
    <row r="58669">
      <c r="A58669" s="9"/>
    </row>
    <row r="58670">
      <c r="A58670" s="9"/>
    </row>
    <row r="58671">
      <c r="A58671" s="9"/>
    </row>
    <row r="58672">
      <c r="A58672" s="9"/>
    </row>
    <row r="58673">
      <c r="A58673" s="9"/>
    </row>
    <row r="58674">
      <c r="A58674" s="9"/>
    </row>
    <row r="58675">
      <c r="A58675" s="9"/>
    </row>
    <row r="58676">
      <c r="A58676" s="9"/>
    </row>
    <row r="58677">
      <c r="A58677" s="9"/>
    </row>
    <row r="58678">
      <c r="A58678" s="9"/>
    </row>
    <row r="58679">
      <c r="A58679" s="9"/>
    </row>
    <row r="58680">
      <c r="A58680" s="9"/>
    </row>
    <row r="58681">
      <c r="A58681" s="9"/>
    </row>
    <row r="58682">
      <c r="A58682" s="9"/>
    </row>
    <row r="58683">
      <c r="A58683" s="9"/>
    </row>
    <row r="58684">
      <c r="A58684" s="9"/>
    </row>
    <row r="58685">
      <c r="A58685" s="9"/>
    </row>
    <row r="58686">
      <c r="A58686" s="9"/>
    </row>
    <row r="58687">
      <c r="A58687" s="9"/>
    </row>
    <row r="58688">
      <c r="A58688" s="9"/>
    </row>
    <row r="58689">
      <c r="A58689" s="9"/>
    </row>
    <row r="58690">
      <c r="A58690" s="9"/>
    </row>
    <row r="58691">
      <c r="A58691" s="9"/>
    </row>
    <row r="58692">
      <c r="A58692" s="9"/>
    </row>
    <row r="58693">
      <c r="A58693" s="9"/>
    </row>
    <row r="58694">
      <c r="A58694" s="9"/>
    </row>
    <row r="58695">
      <c r="A58695" s="9"/>
    </row>
    <row r="58696">
      <c r="A58696" s="9"/>
    </row>
    <row r="58697">
      <c r="A58697" s="9"/>
    </row>
    <row r="58698">
      <c r="A58698" s="9"/>
    </row>
    <row r="58699">
      <c r="A58699" s="9"/>
    </row>
    <row r="58700">
      <c r="A58700" s="9"/>
    </row>
    <row r="58701">
      <c r="A58701" s="9"/>
    </row>
    <row r="58702">
      <c r="A58702" s="9"/>
    </row>
    <row r="58703">
      <c r="A58703" s="9"/>
    </row>
    <row r="58704">
      <c r="A58704" s="9"/>
    </row>
    <row r="58705">
      <c r="A58705" s="9"/>
    </row>
    <row r="58706">
      <c r="A58706" s="9"/>
    </row>
    <row r="58707">
      <c r="A58707" s="9"/>
    </row>
    <row r="58708">
      <c r="A58708" s="9"/>
    </row>
    <row r="58709">
      <c r="A58709" s="9"/>
    </row>
    <row r="58710">
      <c r="A58710" s="9"/>
    </row>
    <row r="58711">
      <c r="A58711" s="9"/>
    </row>
    <row r="58712">
      <c r="A58712" s="9"/>
    </row>
    <row r="58713">
      <c r="A58713" s="9"/>
    </row>
    <row r="58714">
      <c r="A58714" s="9"/>
    </row>
    <row r="58715">
      <c r="A58715" s="9"/>
    </row>
    <row r="58716">
      <c r="A58716" s="9"/>
    </row>
    <row r="58717">
      <c r="A58717" s="9"/>
    </row>
    <row r="58718">
      <c r="A58718" s="9"/>
    </row>
    <row r="58719">
      <c r="A58719" s="9"/>
    </row>
    <row r="58720">
      <c r="A58720" s="9"/>
    </row>
    <row r="58721">
      <c r="A58721" s="9"/>
    </row>
    <row r="58722">
      <c r="A58722" s="9"/>
    </row>
    <row r="58723">
      <c r="A58723" s="9"/>
    </row>
    <row r="58724">
      <c r="A58724" s="9"/>
    </row>
    <row r="58725">
      <c r="A58725" s="9"/>
    </row>
    <row r="58726">
      <c r="A58726" s="9"/>
    </row>
    <row r="58727">
      <c r="A58727" s="9"/>
    </row>
    <row r="58728">
      <c r="A58728" s="9"/>
    </row>
    <row r="58729">
      <c r="A58729" s="9"/>
    </row>
    <row r="58730">
      <c r="A58730" s="9"/>
    </row>
    <row r="58731">
      <c r="A58731" s="9"/>
    </row>
    <row r="58732">
      <c r="A58732" s="9"/>
    </row>
    <row r="58733">
      <c r="A58733" s="9"/>
    </row>
    <row r="58734">
      <c r="A58734" s="9"/>
    </row>
    <row r="58735">
      <c r="A58735" s="9"/>
    </row>
    <row r="58736">
      <c r="A58736" s="9"/>
    </row>
    <row r="58737">
      <c r="A58737" s="9"/>
    </row>
    <row r="58738">
      <c r="A58738" s="9"/>
    </row>
    <row r="58739">
      <c r="A58739" s="9"/>
    </row>
    <row r="58740">
      <c r="A58740" s="9"/>
    </row>
    <row r="58741">
      <c r="A58741" s="9"/>
    </row>
    <row r="58742">
      <c r="A58742" s="9"/>
    </row>
    <row r="58743">
      <c r="A58743" s="9"/>
    </row>
    <row r="58744">
      <c r="A58744" s="9"/>
    </row>
    <row r="58745">
      <c r="A58745" s="9"/>
    </row>
    <row r="58746">
      <c r="A58746" s="9"/>
    </row>
    <row r="58747">
      <c r="A58747" s="9"/>
    </row>
    <row r="58748">
      <c r="A58748" s="9"/>
    </row>
    <row r="58749">
      <c r="A58749" s="9"/>
    </row>
    <row r="58750">
      <c r="A58750" s="9"/>
    </row>
    <row r="58751">
      <c r="A58751" s="9"/>
    </row>
    <row r="58752">
      <c r="A58752" s="9"/>
    </row>
    <row r="58753">
      <c r="A58753" s="9"/>
    </row>
    <row r="58754">
      <c r="A58754" s="9"/>
    </row>
    <row r="58755">
      <c r="A58755" s="9"/>
    </row>
    <row r="58756">
      <c r="A58756" s="9"/>
    </row>
    <row r="58757">
      <c r="A58757" s="9"/>
    </row>
    <row r="58758">
      <c r="A58758" s="9"/>
    </row>
    <row r="58759">
      <c r="A58759" s="9"/>
    </row>
    <row r="58760">
      <c r="A58760" s="9"/>
    </row>
    <row r="58761">
      <c r="A58761" s="9"/>
    </row>
    <row r="58762">
      <c r="A58762" s="9"/>
    </row>
    <row r="58763">
      <c r="A58763" s="9"/>
    </row>
    <row r="58764">
      <c r="A58764" s="9"/>
    </row>
    <row r="58765">
      <c r="A58765" s="9"/>
    </row>
    <row r="58766">
      <c r="A58766" s="9"/>
    </row>
    <row r="58767">
      <c r="A58767" s="9"/>
    </row>
    <row r="58768">
      <c r="A58768" s="9"/>
    </row>
    <row r="58769">
      <c r="A58769" s="9"/>
    </row>
    <row r="58770">
      <c r="A58770" s="9"/>
    </row>
    <row r="58771">
      <c r="A58771" s="9"/>
    </row>
    <row r="58772">
      <c r="A58772" s="9"/>
    </row>
    <row r="58773">
      <c r="A58773" s="9"/>
    </row>
    <row r="58774">
      <c r="A58774" s="9"/>
    </row>
    <row r="58775">
      <c r="A58775" s="9"/>
    </row>
    <row r="58776">
      <c r="A58776" s="9"/>
    </row>
    <row r="58777">
      <c r="A58777" s="9"/>
    </row>
    <row r="58778">
      <c r="A58778" s="9"/>
    </row>
    <row r="58779">
      <c r="A58779" s="9"/>
    </row>
    <row r="58780">
      <c r="A58780" s="9"/>
    </row>
    <row r="58781">
      <c r="A58781" s="9"/>
    </row>
    <row r="58782">
      <c r="A58782" s="9"/>
    </row>
    <row r="58783">
      <c r="A58783" s="9"/>
    </row>
    <row r="58784">
      <c r="A58784" s="9"/>
    </row>
    <row r="58785">
      <c r="A58785" s="9"/>
    </row>
    <row r="58786">
      <c r="A58786" s="9"/>
    </row>
    <row r="58787">
      <c r="A58787" s="9"/>
    </row>
    <row r="58788">
      <c r="A58788" s="9"/>
    </row>
    <row r="58789">
      <c r="A58789" s="9"/>
    </row>
    <row r="58790">
      <c r="A58790" s="9"/>
    </row>
    <row r="58791">
      <c r="A58791" s="9"/>
    </row>
    <row r="58792">
      <c r="A58792" s="9"/>
    </row>
    <row r="58793">
      <c r="A58793" s="9"/>
    </row>
    <row r="58794">
      <c r="A58794" s="9"/>
    </row>
    <row r="58795">
      <c r="A58795" s="9"/>
    </row>
    <row r="58796">
      <c r="A58796" s="9"/>
    </row>
    <row r="58797">
      <c r="A58797" s="9"/>
    </row>
    <row r="58798">
      <c r="A58798" s="9"/>
    </row>
    <row r="58799">
      <c r="A58799" s="9"/>
    </row>
    <row r="58800">
      <c r="A58800" s="9"/>
    </row>
    <row r="58801">
      <c r="A58801" s="9"/>
    </row>
    <row r="58802">
      <c r="A58802" s="9"/>
    </row>
    <row r="58803">
      <c r="A58803" s="9"/>
    </row>
    <row r="58804">
      <c r="A58804" s="9"/>
    </row>
    <row r="58805">
      <c r="A58805" s="9"/>
    </row>
    <row r="58806">
      <c r="A58806" s="9"/>
    </row>
    <row r="58807">
      <c r="A58807" s="9"/>
    </row>
    <row r="58808">
      <c r="A58808" s="9"/>
    </row>
    <row r="58809">
      <c r="A58809" s="9"/>
    </row>
    <row r="58810">
      <c r="A58810" s="9"/>
    </row>
    <row r="58811">
      <c r="A58811" s="9"/>
    </row>
    <row r="58812">
      <c r="A58812" s="9"/>
    </row>
    <row r="58813">
      <c r="A58813" s="9"/>
    </row>
    <row r="58814">
      <c r="A58814" s="9"/>
    </row>
    <row r="58815">
      <c r="A58815" s="9"/>
    </row>
    <row r="58816">
      <c r="A58816" s="9"/>
    </row>
    <row r="58817">
      <c r="A58817" s="9"/>
    </row>
    <row r="58818">
      <c r="A58818" s="9"/>
    </row>
    <row r="58819">
      <c r="A58819" s="9"/>
    </row>
    <row r="58820">
      <c r="A58820" s="9"/>
    </row>
    <row r="58821">
      <c r="A58821" s="9"/>
    </row>
    <row r="58822">
      <c r="A58822" s="9"/>
    </row>
    <row r="58823">
      <c r="A58823" s="9"/>
    </row>
    <row r="58824">
      <c r="A58824" s="9"/>
    </row>
    <row r="58825">
      <c r="A58825" s="9"/>
    </row>
    <row r="58826">
      <c r="A58826" s="9"/>
    </row>
    <row r="58827">
      <c r="A58827" s="9"/>
    </row>
    <row r="58828">
      <c r="A58828" s="9"/>
    </row>
    <row r="58829">
      <c r="A58829" s="9"/>
    </row>
    <row r="58830">
      <c r="A58830" s="9"/>
    </row>
    <row r="58831">
      <c r="A58831" s="9"/>
    </row>
    <row r="58832">
      <c r="A58832" s="9"/>
    </row>
    <row r="58833">
      <c r="A58833" s="9"/>
    </row>
    <row r="58834">
      <c r="A58834" s="9"/>
    </row>
    <row r="58835">
      <c r="A58835" s="9"/>
    </row>
    <row r="58836">
      <c r="A58836" s="9"/>
    </row>
    <row r="58837">
      <c r="A58837" s="9"/>
    </row>
    <row r="58838">
      <c r="A58838" s="9"/>
    </row>
    <row r="58839">
      <c r="A58839" s="9"/>
    </row>
    <row r="58840">
      <c r="A58840" s="9"/>
    </row>
    <row r="58841">
      <c r="A58841" s="9"/>
    </row>
    <row r="58842">
      <c r="A58842" s="9"/>
    </row>
    <row r="58843">
      <c r="A58843" s="9"/>
    </row>
    <row r="58844">
      <c r="A58844" s="9"/>
    </row>
    <row r="58845">
      <c r="A58845" s="9"/>
    </row>
    <row r="58846">
      <c r="A58846" s="9"/>
    </row>
    <row r="58847">
      <c r="A58847" s="9"/>
    </row>
    <row r="58848">
      <c r="A58848" s="9"/>
    </row>
    <row r="58849">
      <c r="A58849" s="9"/>
    </row>
    <row r="58850">
      <c r="A58850" s="9"/>
    </row>
    <row r="58851">
      <c r="A58851" s="9"/>
    </row>
    <row r="58852">
      <c r="A58852" s="9"/>
    </row>
    <row r="58853">
      <c r="A58853" s="9"/>
    </row>
    <row r="58854">
      <c r="A58854" s="9"/>
    </row>
    <row r="58855">
      <c r="A58855" s="9"/>
    </row>
    <row r="58856">
      <c r="A58856" s="9"/>
    </row>
    <row r="58857">
      <c r="A58857" s="9"/>
    </row>
    <row r="58858">
      <c r="A58858" s="9"/>
    </row>
    <row r="58859">
      <c r="A58859" s="9"/>
    </row>
    <row r="58860">
      <c r="A58860" s="9"/>
    </row>
    <row r="58861">
      <c r="A58861" s="9"/>
    </row>
    <row r="58862">
      <c r="A58862" s="9"/>
    </row>
    <row r="58863">
      <c r="A58863" s="9"/>
    </row>
    <row r="58864">
      <c r="A58864" s="9"/>
    </row>
    <row r="58865">
      <c r="A58865" s="9"/>
    </row>
    <row r="58866">
      <c r="A58866" s="9"/>
    </row>
    <row r="58867">
      <c r="A58867" s="9"/>
    </row>
    <row r="58868">
      <c r="A58868" s="9"/>
    </row>
    <row r="58869">
      <c r="A58869" s="9"/>
    </row>
    <row r="58870">
      <c r="A58870" s="9"/>
    </row>
    <row r="58871">
      <c r="A58871" s="9"/>
    </row>
    <row r="58872">
      <c r="A58872" s="9"/>
    </row>
    <row r="58873">
      <c r="A58873" s="9"/>
    </row>
    <row r="58874">
      <c r="A58874" s="9"/>
    </row>
    <row r="58875">
      <c r="A58875" s="9"/>
    </row>
    <row r="58876">
      <c r="A58876" s="9"/>
    </row>
    <row r="58877">
      <c r="A58877" s="9"/>
    </row>
    <row r="58878">
      <c r="A58878" s="9"/>
    </row>
    <row r="58879">
      <c r="A58879" s="9"/>
    </row>
    <row r="58880">
      <c r="A58880" s="9"/>
    </row>
    <row r="58881">
      <c r="A58881" s="9"/>
    </row>
    <row r="58882">
      <c r="A58882" s="9"/>
    </row>
    <row r="58883">
      <c r="A58883" s="9"/>
    </row>
    <row r="58884">
      <c r="A58884" s="9"/>
    </row>
    <row r="58885">
      <c r="A58885" s="9"/>
    </row>
    <row r="58886">
      <c r="A58886" s="9"/>
    </row>
    <row r="58887">
      <c r="A58887" s="9"/>
    </row>
    <row r="58888">
      <c r="A58888" s="9"/>
    </row>
    <row r="58889">
      <c r="A58889" s="9"/>
    </row>
    <row r="58890">
      <c r="A58890" s="9"/>
    </row>
    <row r="58891">
      <c r="A58891" s="9"/>
    </row>
    <row r="58892">
      <c r="A58892" s="9"/>
    </row>
    <row r="58893">
      <c r="A58893" s="9"/>
    </row>
    <row r="58894">
      <c r="A58894" s="9"/>
    </row>
    <row r="58895">
      <c r="A58895" s="9"/>
    </row>
    <row r="58896">
      <c r="A58896" s="9"/>
    </row>
    <row r="58897">
      <c r="A58897" s="9"/>
    </row>
    <row r="58898">
      <c r="A58898" s="9"/>
    </row>
    <row r="58899">
      <c r="A58899" s="9"/>
    </row>
    <row r="58900">
      <c r="A58900" s="9"/>
    </row>
    <row r="58901">
      <c r="A58901" s="9"/>
    </row>
    <row r="58902">
      <c r="A58902" s="9"/>
    </row>
    <row r="58903">
      <c r="A58903" s="9"/>
    </row>
    <row r="58904">
      <c r="A58904" s="9"/>
    </row>
    <row r="58905">
      <c r="A58905" s="9"/>
    </row>
    <row r="58906">
      <c r="A58906" s="9"/>
    </row>
    <row r="58907">
      <c r="A58907" s="9"/>
    </row>
    <row r="58908">
      <c r="A58908" s="9"/>
    </row>
    <row r="58909">
      <c r="A58909" s="9"/>
    </row>
    <row r="58910">
      <c r="A58910" s="9"/>
    </row>
    <row r="58911">
      <c r="A58911" s="9"/>
    </row>
    <row r="58912">
      <c r="A58912" s="9"/>
    </row>
    <row r="58913">
      <c r="A58913" s="9"/>
    </row>
    <row r="58914">
      <c r="A58914" s="9"/>
    </row>
    <row r="58915">
      <c r="A58915" s="9"/>
    </row>
    <row r="58916">
      <c r="A58916" s="9"/>
    </row>
    <row r="58917">
      <c r="A58917" s="9"/>
    </row>
    <row r="58918">
      <c r="A58918" s="9"/>
    </row>
    <row r="58919">
      <c r="A58919" s="9"/>
    </row>
    <row r="58920">
      <c r="A58920" s="9"/>
    </row>
    <row r="58921">
      <c r="A58921" s="9"/>
    </row>
    <row r="58922">
      <c r="A58922" s="9"/>
    </row>
    <row r="58923">
      <c r="A58923" s="9"/>
    </row>
    <row r="58924">
      <c r="A58924" s="9"/>
    </row>
    <row r="58925">
      <c r="A58925" s="9"/>
    </row>
    <row r="58926">
      <c r="A58926" s="9"/>
    </row>
    <row r="58927">
      <c r="A58927" s="9"/>
    </row>
    <row r="58928">
      <c r="A58928" s="9"/>
    </row>
    <row r="58929">
      <c r="A58929" s="9"/>
    </row>
    <row r="58930">
      <c r="A58930" s="9"/>
    </row>
    <row r="58931">
      <c r="A58931" s="9"/>
    </row>
    <row r="58932">
      <c r="A58932" s="9"/>
    </row>
    <row r="58933">
      <c r="A58933" s="9"/>
    </row>
    <row r="58934">
      <c r="A58934" s="9"/>
    </row>
    <row r="58935">
      <c r="A58935" s="9"/>
    </row>
    <row r="58936">
      <c r="A58936" s="9"/>
    </row>
    <row r="58937">
      <c r="A58937" s="9"/>
    </row>
    <row r="58938">
      <c r="A58938" s="9"/>
    </row>
    <row r="58939">
      <c r="A58939" s="9"/>
    </row>
    <row r="58940">
      <c r="A58940" s="9"/>
    </row>
    <row r="58941">
      <c r="A58941" s="9"/>
    </row>
    <row r="58942">
      <c r="A58942" s="9"/>
    </row>
    <row r="58943">
      <c r="A58943" s="9"/>
    </row>
    <row r="58944">
      <c r="A58944" s="9"/>
    </row>
    <row r="58945">
      <c r="A58945" s="9"/>
    </row>
    <row r="58946">
      <c r="A58946" s="9"/>
    </row>
    <row r="58947">
      <c r="A58947" s="9"/>
    </row>
    <row r="58948">
      <c r="A58948" s="9"/>
    </row>
    <row r="58949">
      <c r="A58949" s="9"/>
    </row>
    <row r="58950">
      <c r="A58950" s="9"/>
    </row>
    <row r="58951">
      <c r="A58951" s="9"/>
    </row>
    <row r="58952">
      <c r="A58952" s="9"/>
    </row>
    <row r="58953">
      <c r="A58953" s="9"/>
    </row>
    <row r="58954">
      <c r="A58954" s="9"/>
    </row>
    <row r="58955">
      <c r="A58955" s="9"/>
    </row>
    <row r="58956">
      <c r="A58956" s="9"/>
    </row>
    <row r="58957">
      <c r="A58957" s="9"/>
    </row>
    <row r="58958">
      <c r="A58958" s="9"/>
    </row>
    <row r="58959">
      <c r="A58959" s="9"/>
    </row>
    <row r="58960">
      <c r="A58960" s="9"/>
    </row>
    <row r="58961">
      <c r="A58961" s="9"/>
    </row>
    <row r="58962">
      <c r="A58962" s="9"/>
    </row>
    <row r="58963">
      <c r="A58963" s="9"/>
    </row>
    <row r="58964">
      <c r="A58964" s="9"/>
    </row>
    <row r="58965">
      <c r="A58965" s="9"/>
    </row>
    <row r="58966">
      <c r="A58966" s="9"/>
    </row>
    <row r="58967">
      <c r="A58967" s="9"/>
    </row>
    <row r="58968">
      <c r="A58968" s="9"/>
    </row>
    <row r="58969">
      <c r="A58969" s="9"/>
    </row>
    <row r="58970">
      <c r="A58970" s="9"/>
    </row>
    <row r="58971">
      <c r="A58971" s="9"/>
    </row>
    <row r="58972">
      <c r="A58972" s="9"/>
    </row>
    <row r="58973">
      <c r="A58973" s="9"/>
    </row>
    <row r="58974">
      <c r="A58974" s="9"/>
    </row>
    <row r="58975">
      <c r="A58975" s="9"/>
    </row>
    <row r="58976">
      <c r="A58976" s="9"/>
    </row>
    <row r="58977">
      <c r="A58977" s="9"/>
    </row>
    <row r="58978">
      <c r="A58978" s="9"/>
    </row>
    <row r="58979">
      <c r="A58979" s="9"/>
    </row>
    <row r="58980">
      <c r="A58980" s="9"/>
    </row>
    <row r="58981">
      <c r="A58981" s="9"/>
    </row>
    <row r="58982">
      <c r="A58982" s="9"/>
    </row>
    <row r="58983">
      <c r="A58983" s="9"/>
    </row>
    <row r="58984">
      <c r="A58984" s="9"/>
    </row>
    <row r="58985">
      <c r="A58985" s="9"/>
    </row>
    <row r="58986">
      <c r="A58986" s="9"/>
    </row>
    <row r="58987">
      <c r="A58987" s="9"/>
    </row>
    <row r="58988">
      <c r="A58988" s="9"/>
    </row>
    <row r="58989">
      <c r="A58989" s="9"/>
    </row>
    <row r="58990">
      <c r="A58990" s="9"/>
    </row>
    <row r="58991">
      <c r="A58991" s="9"/>
    </row>
    <row r="58992">
      <c r="A58992" s="9"/>
    </row>
    <row r="58993">
      <c r="A58993" s="9"/>
    </row>
    <row r="58994">
      <c r="A58994" s="9"/>
    </row>
    <row r="58995">
      <c r="A58995" s="9"/>
    </row>
    <row r="58996">
      <c r="A58996" s="9"/>
    </row>
    <row r="58997">
      <c r="A58997" s="9"/>
    </row>
    <row r="58998">
      <c r="A58998" s="9"/>
    </row>
    <row r="58999">
      <c r="A58999" s="9"/>
    </row>
    <row r="59000">
      <c r="A59000" s="9"/>
    </row>
    <row r="59001">
      <c r="A59001" s="9"/>
    </row>
    <row r="59002">
      <c r="A59002" s="9"/>
    </row>
    <row r="59003">
      <c r="A59003" s="9"/>
    </row>
    <row r="59004">
      <c r="A59004" s="9"/>
    </row>
    <row r="59005">
      <c r="A59005" s="9"/>
    </row>
    <row r="59006">
      <c r="A59006" s="9"/>
    </row>
    <row r="59007">
      <c r="A59007" s="9"/>
    </row>
    <row r="59008">
      <c r="A59008" s="9"/>
    </row>
    <row r="59009">
      <c r="A59009" s="9"/>
    </row>
    <row r="59010">
      <c r="A59010" s="9"/>
    </row>
    <row r="59011">
      <c r="A59011" s="9"/>
    </row>
    <row r="59012">
      <c r="A59012" s="9"/>
    </row>
    <row r="59013">
      <c r="A59013" s="9"/>
    </row>
    <row r="59014">
      <c r="A59014" s="9"/>
    </row>
    <row r="59015">
      <c r="A59015" s="9"/>
    </row>
    <row r="59016">
      <c r="A59016" s="9"/>
    </row>
    <row r="59017">
      <c r="A59017" s="9"/>
    </row>
    <row r="59018">
      <c r="A59018" s="9"/>
    </row>
    <row r="59019">
      <c r="A59019" s="9"/>
    </row>
    <row r="59020">
      <c r="A59020" s="9"/>
    </row>
    <row r="59021">
      <c r="A59021" s="9"/>
    </row>
    <row r="59022">
      <c r="A59022" s="9"/>
    </row>
    <row r="59023">
      <c r="A59023" s="9"/>
    </row>
    <row r="59024">
      <c r="A59024" s="9"/>
    </row>
    <row r="59025">
      <c r="A59025" s="9"/>
    </row>
    <row r="59026">
      <c r="A59026" s="9"/>
    </row>
    <row r="59027">
      <c r="A59027" s="9"/>
    </row>
    <row r="59028">
      <c r="A59028" s="9"/>
    </row>
    <row r="59029">
      <c r="A59029" s="9"/>
    </row>
    <row r="59030">
      <c r="A59030" s="9"/>
    </row>
    <row r="59031">
      <c r="A59031" s="9"/>
    </row>
    <row r="59032">
      <c r="A59032" s="9"/>
    </row>
    <row r="59033">
      <c r="A59033" s="9"/>
    </row>
    <row r="59034">
      <c r="A59034" s="9"/>
    </row>
    <row r="59035">
      <c r="A59035" s="9"/>
    </row>
    <row r="59036">
      <c r="A59036" s="9"/>
    </row>
    <row r="59037">
      <c r="A59037" s="9"/>
    </row>
    <row r="59038">
      <c r="A59038" s="9"/>
    </row>
    <row r="59039">
      <c r="A59039" s="9"/>
    </row>
    <row r="59040">
      <c r="A59040" s="9"/>
    </row>
    <row r="59041">
      <c r="A59041" s="9"/>
    </row>
    <row r="59042">
      <c r="A59042" s="9"/>
    </row>
    <row r="59043">
      <c r="A59043" s="9"/>
    </row>
    <row r="59044">
      <c r="A59044" s="9"/>
    </row>
    <row r="59045">
      <c r="A59045" s="9"/>
    </row>
    <row r="59046">
      <c r="A59046" s="9"/>
    </row>
    <row r="59047">
      <c r="A59047" s="9"/>
    </row>
    <row r="59048">
      <c r="A59048" s="9"/>
    </row>
    <row r="59049">
      <c r="A59049" s="9"/>
    </row>
    <row r="59050">
      <c r="A59050" s="9"/>
    </row>
    <row r="59051">
      <c r="A59051" s="9"/>
    </row>
    <row r="59052">
      <c r="A59052" s="9"/>
    </row>
    <row r="59053">
      <c r="A59053" s="9"/>
    </row>
    <row r="59054">
      <c r="A59054" s="9"/>
    </row>
    <row r="59055">
      <c r="A59055" s="9"/>
    </row>
    <row r="59056">
      <c r="A59056" s="9"/>
    </row>
    <row r="59057">
      <c r="A59057" s="9"/>
    </row>
    <row r="59058">
      <c r="A59058" s="9"/>
    </row>
    <row r="59059">
      <c r="A59059" s="9"/>
    </row>
    <row r="59060">
      <c r="A59060" s="9"/>
    </row>
    <row r="59061">
      <c r="A59061" s="9"/>
    </row>
    <row r="59062">
      <c r="A59062" s="9"/>
    </row>
    <row r="59063">
      <c r="A59063" s="9"/>
    </row>
    <row r="59064">
      <c r="A59064" s="9"/>
    </row>
    <row r="59065">
      <c r="A59065" s="9"/>
    </row>
    <row r="59066">
      <c r="A59066" s="9"/>
    </row>
    <row r="59067">
      <c r="A59067" s="9"/>
    </row>
    <row r="59068">
      <c r="A59068" s="9"/>
    </row>
    <row r="59069">
      <c r="A59069" s="9"/>
    </row>
    <row r="59070">
      <c r="A59070" s="9"/>
    </row>
    <row r="59071">
      <c r="A59071" s="9"/>
    </row>
    <row r="59072">
      <c r="A59072" s="9"/>
    </row>
    <row r="59073">
      <c r="A59073" s="9"/>
    </row>
    <row r="59074">
      <c r="A59074" s="9"/>
    </row>
    <row r="59075">
      <c r="A59075" s="9"/>
    </row>
    <row r="59076">
      <c r="A59076" s="9"/>
    </row>
    <row r="59077">
      <c r="A59077" s="9"/>
    </row>
    <row r="59078">
      <c r="A59078" s="9"/>
    </row>
    <row r="59079">
      <c r="A59079" s="9"/>
    </row>
    <row r="59080">
      <c r="A59080" s="9"/>
    </row>
    <row r="59081">
      <c r="A59081" s="9"/>
    </row>
    <row r="59082">
      <c r="A59082" s="9"/>
    </row>
    <row r="59083">
      <c r="A59083" s="9"/>
    </row>
    <row r="59084">
      <c r="A59084" s="9"/>
    </row>
    <row r="59085">
      <c r="A59085" s="9"/>
    </row>
    <row r="59086">
      <c r="A59086" s="9"/>
    </row>
    <row r="59087">
      <c r="A59087" s="9"/>
    </row>
    <row r="59088">
      <c r="A59088" s="9"/>
    </row>
    <row r="59089">
      <c r="A59089" s="9"/>
    </row>
    <row r="59090">
      <c r="A59090" s="9"/>
    </row>
    <row r="59091">
      <c r="A59091" s="9"/>
    </row>
    <row r="59092">
      <c r="A59092" s="9"/>
    </row>
    <row r="59093">
      <c r="A59093" s="9"/>
    </row>
    <row r="59094">
      <c r="A59094" s="9"/>
    </row>
    <row r="59095">
      <c r="A59095" s="9"/>
    </row>
    <row r="59096">
      <c r="A59096" s="9"/>
    </row>
    <row r="59097">
      <c r="A59097" s="9"/>
    </row>
    <row r="59098">
      <c r="A59098" s="9"/>
    </row>
    <row r="59099">
      <c r="A59099" s="9"/>
    </row>
    <row r="59100">
      <c r="A59100" s="9"/>
    </row>
    <row r="59101">
      <c r="A59101" s="9"/>
    </row>
    <row r="59102">
      <c r="A59102" s="9"/>
    </row>
    <row r="59103">
      <c r="A59103" s="9"/>
    </row>
    <row r="59104">
      <c r="A59104" s="9"/>
    </row>
    <row r="59105">
      <c r="A59105" s="9"/>
    </row>
    <row r="59106">
      <c r="A59106" s="9"/>
    </row>
    <row r="59107">
      <c r="A59107" s="9"/>
    </row>
    <row r="59108">
      <c r="A59108" s="9"/>
    </row>
    <row r="59109">
      <c r="A59109" s="9"/>
    </row>
    <row r="59110">
      <c r="A59110" s="9"/>
    </row>
    <row r="59111">
      <c r="A59111" s="9"/>
    </row>
    <row r="59112">
      <c r="A59112" s="9"/>
    </row>
    <row r="59113">
      <c r="A59113" s="9"/>
    </row>
    <row r="59114">
      <c r="A59114" s="9"/>
    </row>
    <row r="59115">
      <c r="A59115" s="9"/>
    </row>
    <row r="59116">
      <c r="A59116" s="9"/>
    </row>
    <row r="59117">
      <c r="A59117" s="9"/>
    </row>
    <row r="59118">
      <c r="A59118" s="9"/>
    </row>
    <row r="59119">
      <c r="A59119" s="9"/>
    </row>
    <row r="59120">
      <c r="A59120" s="9"/>
    </row>
    <row r="59121">
      <c r="A59121" s="9"/>
    </row>
    <row r="59122">
      <c r="A59122" s="9"/>
    </row>
    <row r="59123">
      <c r="A59123" s="9"/>
    </row>
    <row r="59124">
      <c r="A59124" s="9"/>
    </row>
    <row r="59125">
      <c r="A59125" s="9"/>
    </row>
    <row r="59126">
      <c r="A59126" s="9"/>
    </row>
    <row r="59127">
      <c r="A59127" s="9"/>
    </row>
    <row r="59128">
      <c r="A59128" s="9"/>
    </row>
    <row r="59129">
      <c r="A59129" s="9"/>
    </row>
    <row r="59130">
      <c r="A59130" s="9"/>
    </row>
    <row r="59131">
      <c r="A59131" s="9"/>
    </row>
    <row r="59132">
      <c r="A59132" s="9"/>
    </row>
    <row r="59133">
      <c r="A59133" s="9"/>
    </row>
    <row r="59134">
      <c r="A59134" s="9"/>
    </row>
    <row r="59135">
      <c r="A59135" s="9"/>
    </row>
    <row r="59136">
      <c r="A59136" s="9"/>
    </row>
    <row r="59137">
      <c r="A59137" s="9"/>
    </row>
    <row r="59138">
      <c r="A59138" s="9"/>
    </row>
    <row r="59139">
      <c r="A59139" s="9"/>
    </row>
    <row r="59140">
      <c r="A59140" s="9"/>
    </row>
    <row r="59141">
      <c r="A59141" s="9"/>
    </row>
    <row r="59142">
      <c r="A59142" s="9"/>
    </row>
    <row r="59143">
      <c r="A59143" s="9"/>
    </row>
    <row r="59144">
      <c r="A59144" s="9"/>
    </row>
    <row r="59145">
      <c r="A59145" s="9"/>
    </row>
    <row r="59146">
      <c r="A59146" s="9"/>
    </row>
    <row r="59147">
      <c r="A59147" s="9"/>
    </row>
    <row r="59148">
      <c r="A59148" s="9"/>
    </row>
    <row r="59149">
      <c r="A59149" s="9"/>
    </row>
    <row r="59150">
      <c r="A59150" s="9"/>
    </row>
    <row r="59151">
      <c r="A59151" s="9"/>
    </row>
    <row r="59152">
      <c r="A59152" s="9"/>
    </row>
    <row r="59153">
      <c r="A59153" s="9"/>
    </row>
    <row r="59154">
      <c r="A59154" s="9"/>
    </row>
    <row r="59155">
      <c r="A59155" s="9"/>
    </row>
    <row r="59156">
      <c r="A59156" s="9"/>
    </row>
    <row r="59157">
      <c r="A59157" s="9"/>
    </row>
    <row r="59158">
      <c r="A59158" s="9"/>
    </row>
    <row r="59159">
      <c r="A59159" s="9"/>
    </row>
    <row r="59160">
      <c r="A59160" s="9"/>
    </row>
    <row r="59161">
      <c r="A59161" s="9"/>
    </row>
    <row r="59162">
      <c r="A59162" s="9"/>
    </row>
    <row r="59163">
      <c r="A59163" s="9"/>
    </row>
    <row r="59164">
      <c r="A59164" s="9"/>
    </row>
    <row r="59165">
      <c r="A59165" s="9"/>
    </row>
    <row r="59166">
      <c r="A59166" s="9"/>
    </row>
    <row r="59167">
      <c r="A59167" s="9"/>
    </row>
    <row r="59168">
      <c r="A59168" s="9"/>
    </row>
    <row r="59169">
      <c r="A59169" s="9"/>
    </row>
    <row r="59170">
      <c r="A59170" s="9"/>
    </row>
    <row r="59171">
      <c r="A59171" s="9"/>
    </row>
    <row r="59172">
      <c r="A59172" s="9"/>
    </row>
    <row r="59173">
      <c r="A59173" s="9"/>
    </row>
    <row r="59174">
      <c r="A59174" s="9"/>
    </row>
    <row r="59175">
      <c r="A59175" s="9"/>
    </row>
    <row r="59176">
      <c r="A59176" s="9"/>
    </row>
    <row r="59177">
      <c r="A59177" s="9"/>
    </row>
    <row r="59178">
      <c r="A59178" s="9"/>
    </row>
    <row r="59179">
      <c r="A59179" s="9"/>
    </row>
    <row r="59180">
      <c r="A59180" s="9"/>
    </row>
    <row r="59181">
      <c r="A59181" s="9"/>
    </row>
    <row r="59182">
      <c r="A59182" s="9"/>
    </row>
    <row r="59183">
      <c r="A59183" s="9"/>
    </row>
    <row r="59184">
      <c r="A59184" s="9"/>
    </row>
    <row r="59185">
      <c r="A59185" s="9"/>
    </row>
    <row r="59186">
      <c r="A59186" s="9"/>
    </row>
    <row r="59187">
      <c r="A59187" s="9"/>
    </row>
    <row r="59188">
      <c r="A59188" s="9"/>
    </row>
    <row r="59189">
      <c r="A59189" s="9"/>
    </row>
    <row r="59190">
      <c r="A59190" s="9"/>
    </row>
    <row r="59191">
      <c r="A59191" s="9"/>
    </row>
    <row r="59192">
      <c r="A59192" s="9"/>
    </row>
    <row r="59193">
      <c r="A59193" s="9"/>
    </row>
    <row r="59194">
      <c r="A59194" s="9"/>
    </row>
    <row r="59195">
      <c r="A59195" s="9"/>
    </row>
    <row r="59196">
      <c r="A59196" s="9"/>
    </row>
    <row r="59197">
      <c r="A59197" s="9"/>
    </row>
    <row r="59198">
      <c r="A59198" s="9"/>
    </row>
    <row r="59199">
      <c r="A59199" s="9"/>
    </row>
    <row r="59200">
      <c r="A59200" s="9"/>
    </row>
    <row r="59201">
      <c r="A59201" s="9"/>
    </row>
    <row r="59202">
      <c r="A59202" s="9"/>
    </row>
    <row r="59203">
      <c r="A59203" s="9"/>
    </row>
    <row r="59204">
      <c r="A59204" s="9"/>
    </row>
    <row r="59205">
      <c r="A59205" s="9"/>
    </row>
    <row r="59206">
      <c r="A59206" s="9"/>
    </row>
    <row r="59207">
      <c r="A59207" s="9"/>
    </row>
    <row r="59208">
      <c r="A59208" s="9"/>
    </row>
    <row r="59209">
      <c r="A59209" s="9"/>
    </row>
    <row r="59210">
      <c r="A59210" s="9"/>
    </row>
    <row r="59211">
      <c r="A59211" s="9"/>
    </row>
    <row r="59212">
      <c r="A59212" s="9"/>
    </row>
    <row r="59213">
      <c r="A59213" s="9"/>
    </row>
    <row r="59214">
      <c r="A59214" s="9"/>
    </row>
    <row r="59215">
      <c r="A59215" s="9"/>
    </row>
    <row r="59216">
      <c r="A59216" s="9"/>
    </row>
    <row r="59217">
      <c r="A59217" s="9"/>
    </row>
    <row r="59218">
      <c r="A59218" s="9"/>
    </row>
    <row r="59219">
      <c r="A59219" s="9"/>
    </row>
    <row r="59220">
      <c r="A59220" s="9"/>
    </row>
    <row r="59221">
      <c r="A59221" s="9"/>
    </row>
    <row r="59222">
      <c r="A59222" s="9"/>
    </row>
    <row r="59223">
      <c r="A59223" s="9"/>
    </row>
    <row r="59224">
      <c r="A59224" s="9"/>
    </row>
    <row r="59225">
      <c r="A59225" s="9"/>
    </row>
    <row r="59226">
      <c r="A59226" s="9"/>
    </row>
    <row r="59227">
      <c r="A59227" s="9"/>
    </row>
    <row r="59228">
      <c r="A59228" s="9"/>
    </row>
    <row r="59229">
      <c r="A59229" s="9"/>
    </row>
    <row r="59230">
      <c r="A59230" s="9"/>
    </row>
    <row r="59231">
      <c r="A59231" s="9"/>
    </row>
    <row r="59232">
      <c r="A59232" s="9"/>
    </row>
    <row r="59233">
      <c r="A59233" s="9"/>
    </row>
    <row r="59234">
      <c r="A59234" s="9"/>
    </row>
    <row r="59235">
      <c r="A59235" s="9"/>
    </row>
    <row r="59236">
      <c r="A59236" s="9"/>
    </row>
    <row r="59237">
      <c r="A59237" s="9"/>
    </row>
    <row r="59238">
      <c r="A59238" s="9"/>
    </row>
    <row r="59239">
      <c r="A59239" s="9"/>
    </row>
    <row r="59240">
      <c r="A59240" s="9"/>
    </row>
    <row r="59241">
      <c r="A59241" s="9"/>
    </row>
    <row r="59242">
      <c r="A59242" s="9"/>
    </row>
    <row r="59243">
      <c r="A59243" s="9"/>
    </row>
    <row r="59244">
      <c r="A59244" s="9"/>
    </row>
    <row r="59245">
      <c r="A59245" s="9"/>
    </row>
    <row r="59246">
      <c r="A59246" s="9"/>
    </row>
    <row r="59247">
      <c r="A59247" s="9"/>
    </row>
    <row r="59248">
      <c r="A59248" s="9"/>
    </row>
    <row r="59249">
      <c r="A59249" s="9"/>
    </row>
    <row r="59250">
      <c r="A59250" s="9"/>
    </row>
    <row r="59251">
      <c r="A59251" s="9"/>
    </row>
    <row r="59252">
      <c r="A59252" s="9"/>
    </row>
    <row r="59253">
      <c r="A59253" s="9"/>
    </row>
    <row r="59254">
      <c r="A59254" s="9"/>
    </row>
    <row r="59255">
      <c r="A59255" s="9"/>
    </row>
    <row r="59256">
      <c r="A59256" s="9"/>
    </row>
    <row r="59257">
      <c r="A59257" s="9"/>
    </row>
    <row r="59258">
      <c r="A59258" s="9"/>
    </row>
    <row r="59259">
      <c r="A59259" s="9"/>
    </row>
    <row r="59260">
      <c r="A59260" s="9"/>
    </row>
    <row r="59261">
      <c r="A59261" s="9"/>
    </row>
    <row r="59262">
      <c r="A59262" s="9"/>
    </row>
    <row r="59263">
      <c r="A59263" s="9"/>
    </row>
    <row r="59264">
      <c r="A59264" s="9"/>
    </row>
    <row r="59265">
      <c r="A59265" s="9"/>
    </row>
    <row r="59266">
      <c r="A59266" s="9"/>
    </row>
    <row r="59267">
      <c r="A59267" s="9"/>
    </row>
    <row r="59268">
      <c r="A59268" s="9"/>
    </row>
    <row r="59269">
      <c r="A59269" s="9"/>
    </row>
    <row r="59270">
      <c r="A59270" s="9"/>
    </row>
    <row r="59271">
      <c r="A59271" s="9"/>
    </row>
    <row r="59272">
      <c r="A59272" s="9"/>
    </row>
    <row r="59273">
      <c r="A59273" s="9"/>
    </row>
    <row r="59274">
      <c r="A59274" s="9"/>
    </row>
    <row r="59275">
      <c r="A59275" s="9"/>
    </row>
    <row r="59276">
      <c r="A59276" s="9"/>
    </row>
    <row r="59277">
      <c r="A59277" s="9"/>
    </row>
    <row r="59278">
      <c r="A59278" s="9"/>
    </row>
    <row r="59279">
      <c r="A59279" s="9"/>
    </row>
    <row r="59280">
      <c r="A59280" s="9"/>
    </row>
    <row r="59281">
      <c r="A59281" s="9"/>
    </row>
    <row r="59282">
      <c r="A59282" s="9"/>
    </row>
    <row r="59283">
      <c r="A59283" s="9"/>
    </row>
    <row r="59284">
      <c r="A59284" s="9"/>
    </row>
    <row r="59285">
      <c r="A59285" s="9"/>
    </row>
    <row r="59286">
      <c r="A59286" s="9"/>
    </row>
    <row r="59287">
      <c r="A59287" s="9"/>
    </row>
    <row r="59288">
      <c r="A59288" s="9"/>
    </row>
    <row r="59289">
      <c r="A59289" s="9"/>
    </row>
    <row r="59290">
      <c r="A59290" s="9"/>
    </row>
    <row r="59291">
      <c r="A59291" s="9"/>
    </row>
    <row r="59292">
      <c r="A59292" s="9"/>
    </row>
    <row r="59293">
      <c r="A59293" s="9"/>
    </row>
    <row r="59294">
      <c r="A59294" s="9"/>
    </row>
    <row r="59295">
      <c r="A59295" s="9"/>
    </row>
    <row r="59296">
      <c r="A59296" s="9"/>
    </row>
    <row r="59297">
      <c r="A59297" s="9"/>
    </row>
    <row r="59298">
      <c r="A59298" s="9"/>
    </row>
    <row r="59299">
      <c r="A59299" s="9"/>
    </row>
    <row r="59300">
      <c r="A59300" s="9"/>
    </row>
    <row r="59301">
      <c r="A59301" s="9"/>
    </row>
    <row r="59302">
      <c r="A59302" s="9"/>
    </row>
    <row r="59303">
      <c r="A59303" s="9"/>
    </row>
    <row r="59304">
      <c r="A59304" s="9"/>
    </row>
    <row r="59305">
      <c r="A59305" s="9"/>
    </row>
    <row r="59306">
      <c r="A59306" s="9"/>
    </row>
    <row r="59307">
      <c r="A59307" s="9"/>
    </row>
    <row r="59308">
      <c r="A59308" s="9"/>
    </row>
    <row r="59309">
      <c r="A59309" s="9"/>
    </row>
    <row r="59310">
      <c r="A59310" s="9"/>
    </row>
    <row r="59311">
      <c r="A59311" s="9"/>
    </row>
    <row r="59312">
      <c r="A59312" s="9"/>
    </row>
    <row r="59313">
      <c r="A59313" s="9"/>
    </row>
    <row r="59314">
      <c r="A59314" s="9"/>
    </row>
    <row r="59315">
      <c r="A59315" s="9"/>
    </row>
    <row r="59316">
      <c r="A59316" s="9"/>
    </row>
    <row r="59317">
      <c r="A59317" s="9"/>
    </row>
    <row r="59318">
      <c r="A59318" s="9"/>
    </row>
    <row r="59319">
      <c r="A59319" s="9"/>
    </row>
    <row r="59320">
      <c r="A59320" s="9"/>
    </row>
    <row r="59321">
      <c r="A59321" s="9"/>
    </row>
    <row r="59322">
      <c r="A59322" s="9"/>
    </row>
    <row r="59323">
      <c r="A59323" s="9"/>
    </row>
    <row r="59324">
      <c r="A59324" s="9"/>
    </row>
    <row r="59325">
      <c r="A59325" s="9"/>
    </row>
    <row r="59326">
      <c r="A59326" s="9"/>
    </row>
    <row r="59327">
      <c r="A59327" s="9"/>
    </row>
    <row r="59328">
      <c r="A59328" s="9"/>
    </row>
    <row r="59329">
      <c r="A59329" s="9"/>
    </row>
    <row r="59330">
      <c r="A59330" s="9"/>
    </row>
    <row r="59331">
      <c r="A59331" s="9"/>
    </row>
    <row r="59332">
      <c r="A59332" s="9"/>
    </row>
    <row r="59333">
      <c r="A59333" s="9"/>
    </row>
    <row r="59334">
      <c r="A59334" s="9"/>
    </row>
    <row r="59335">
      <c r="A59335" s="9"/>
    </row>
    <row r="59336">
      <c r="A59336" s="9"/>
    </row>
    <row r="59337">
      <c r="A59337" s="9"/>
    </row>
    <row r="59338">
      <c r="A59338" s="9"/>
    </row>
    <row r="59339">
      <c r="A59339" s="9"/>
    </row>
    <row r="59340">
      <c r="A59340" s="9"/>
    </row>
    <row r="59341">
      <c r="A59341" s="9"/>
    </row>
    <row r="59342">
      <c r="A59342" s="9"/>
    </row>
    <row r="59343">
      <c r="A59343" s="9"/>
    </row>
    <row r="59344">
      <c r="A59344" s="9"/>
    </row>
    <row r="59345">
      <c r="A59345" s="9"/>
    </row>
    <row r="59346">
      <c r="A59346" s="9"/>
    </row>
    <row r="59347">
      <c r="A59347" s="9"/>
    </row>
    <row r="59348">
      <c r="A59348" s="9"/>
    </row>
    <row r="59349">
      <c r="A59349" s="9"/>
    </row>
    <row r="59350">
      <c r="A59350" s="9"/>
    </row>
    <row r="59351">
      <c r="A59351" s="9"/>
    </row>
    <row r="59352">
      <c r="A59352" s="9"/>
    </row>
    <row r="59353">
      <c r="A59353" s="9"/>
    </row>
    <row r="59354">
      <c r="A59354" s="9"/>
    </row>
    <row r="59355">
      <c r="A59355" s="9"/>
    </row>
    <row r="59356">
      <c r="A59356" s="9"/>
    </row>
    <row r="59357">
      <c r="A59357" s="9"/>
    </row>
    <row r="59358">
      <c r="A59358" s="9"/>
    </row>
    <row r="59359">
      <c r="A59359" s="9"/>
    </row>
    <row r="59360">
      <c r="A59360" s="9"/>
    </row>
    <row r="59361">
      <c r="A59361" s="9"/>
    </row>
    <row r="59362">
      <c r="A59362" s="9"/>
    </row>
    <row r="59363">
      <c r="A59363" s="9"/>
    </row>
    <row r="59364">
      <c r="A59364" s="9"/>
    </row>
    <row r="59365">
      <c r="A59365" s="9"/>
    </row>
    <row r="59366">
      <c r="A59366" s="9"/>
    </row>
    <row r="59367">
      <c r="A59367" s="9"/>
    </row>
    <row r="59368">
      <c r="A59368" s="9"/>
    </row>
    <row r="59369">
      <c r="A59369" s="9"/>
    </row>
    <row r="59370">
      <c r="A59370" s="9"/>
    </row>
    <row r="59371">
      <c r="A59371" s="9"/>
    </row>
    <row r="59372">
      <c r="A59372" s="9"/>
    </row>
    <row r="59373">
      <c r="A59373" s="9"/>
    </row>
    <row r="59374">
      <c r="A59374" s="9"/>
    </row>
    <row r="59375">
      <c r="A59375" s="9"/>
    </row>
    <row r="59376">
      <c r="A59376" s="9"/>
    </row>
    <row r="59377">
      <c r="A59377" s="9"/>
    </row>
    <row r="59378">
      <c r="A59378" s="9"/>
    </row>
    <row r="59379">
      <c r="A59379" s="9"/>
    </row>
    <row r="59380">
      <c r="A59380" s="9"/>
    </row>
    <row r="59381">
      <c r="A59381" s="9"/>
    </row>
    <row r="59382">
      <c r="A59382" s="9"/>
    </row>
    <row r="59383">
      <c r="A59383" s="9"/>
    </row>
    <row r="59384">
      <c r="A59384" s="9"/>
    </row>
    <row r="59385">
      <c r="A59385" s="9"/>
    </row>
    <row r="59386">
      <c r="A59386" s="9"/>
    </row>
    <row r="59387">
      <c r="A59387" s="9"/>
    </row>
    <row r="59388">
      <c r="A59388" s="9"/>
    </row>
    <row r="59389">
      <c r="A59389" s="9"/>
    </row>
    <row r="59390">
      <c r="A59390" s="9"/>
    </row>
    <row r="59391">
      <c r="A59391" s="9"/>
    </row>
    <row r="59392">
      <c r="A59392" s="9"/>
    </row>
    <row r="59393">
      <c r="A59393" s="9"/>
    </row>
    <row r="59394">
      <c r="A59394" s="9"/>
    </row>
    <row r="59395">
      <c r="A59395" s="9"/>
    </row>
    <row r="59396">
      <c r="A59396" s="9"/>
    </row>
    <row r="59397">
      <c r="A59397" s="9"/>
    </row>
    <row r="59398">
      <c r="A59398" s="9"/>
    </row>
    <row r="59399">
      <c r="A59399" s="9"/>
    </row>
    <row r="59400">
      <c r="A59400" s="9"/>
    </row>
    <row r="59401">
      <c r="A59401" s="9"/>
    </row>
    <row r="59402">
      <c r="A59402" s="9"/>
    </row>
    <row r="59403">
      <c r="A59403" s="9"/>
    </row>
    <row r="59404">
      <c r="A59404" s="9"/>
    </row>
    <row r="59405">
      <c r="A59405" s="9"/>
    </row>
    <row r="59406">
      <c r="A59406" s="9"/>
    </row>
    <row r="59407">
      <c r="A59407" s="9"/>
    </row>
    <row r="59408">
      <c r="A59408" s="9"/>
    </row>
    <row r="59409">
      <c r="A59409" s="9"/>
    </row>
    <row r="59410">
      <c r="A59410" s="9"/>
    </row>
    <row r="59411">
      <c r="A59411" s="9"/>
    </row>
    <row r="59412">
      <c r="A59412" s="9"/>
    </row>
    <row r="59413">
      <c r="A59413" s="9"/>
    </row>
    <row r="59414">
      <c r="A59414" s="9"/>
    </row>
    <row r="59415">
      <c r="A59415" s="9"/>
    </row>
    <row r="59416">
      <c r="A59416" s="9"/>
    </row>
    <row r="59417">
      <c r="A59417" s="9"/>
    </row>
    <row r="59418">
      <c r="A59418" s="9"/>
    </row>
    <row r="59419">
      <c r="A59419" s="9"/>
    </row>
    <row r="59420">
      <c r="A59420" s="9"/>
    </row>
    <row r="59421">
      <c r="A59421" s="9"/>
    </row>
    <row r="59422">
      <c r="A59422" s="9"/>
    </row>
    <row r="59423">
      <c r="A59423" s="9"/>
    </row>
    <row r="59424">
      <c r="A59424" s="9"/>
    </row>
    <row r="59425">
      <c r="A59425" s="9"/>
    </row>
    <row r="59426">
      <c r="A59426" s="9"/>
    </row>
    <row r="59427">
      <c r="A59427" s="9"/>
    </row>
    <row r="59428">
      <c r="A59428" s="9"/>
    </row>
    <row r="59429">
      <c r="A59429" s="9"/>
    </row>
    <row r="59430">
      <c r="A59430" s="9"/>
    </row>
    <row r="59431">
      <c r="A59431" s="9"/>
    </row>
    <row r="59432">
      <c r="A59432" s="9"/>
    </row>
    <row r="59433">
      <c r="A59433" s="9"/>
    </row>
    <row r="59434">
      <c r="A59434" s="9"/>
    </row>
    <row r="59435">
      <c r="A59435" s="9"/>
    </row>
    <row r="59436">
      <c r="A59436" s="9"/>
    </row>
    <row r="59437">
      <c r="A59437" s="9"/>
    </row>
    <row r="59438">
      <c r="A59438" s="9"/>
    </row>
    <row r="59439">
      <c r="A59439" s="9"/>
    </row>
    <row r="59440">
      <c r="A59440" s="9"/>
    </row>
    <row r="59441">
      <c r="A59441" s="9"/>
    </row>
    <row r="59442">
      <c r="A59442" s="9"/>
    </row>
    <row r="59443">
      <c r="A59443" s="9"/>
    </row>
    <row r="59444">
      <c r="A59444" s="9"/>
    </row>
    <row r="59445">
      <c r="A59445" s="9"/>
    </row>
    <row r="59446">
      <c r="A59446" s="9"/>
    </row>
    <row r="59447">
      <c r="A59447" s="9"/>
    </row>
    <row r="59448">
      <c r="A59448" s="9"/>
    </row>
    <row r="59449">
      <c r="A59449" s="9"/>
    </row>
    <row r="59450">
      <c r="A59450" s="9"/>
    </row>
    <row r="59451">
      <c r="A59451" s="9"/>
    </row>
    <row r="59452">
      <c r="A59452" s="9"/>
    </row>
    <row r="59453">
      <c r="A59453" s="9"/>
    </row>
    <row r="59454">
      <c r="A59454" s="9"/>
    </row>
    <row r="59455">
      <c r="A59455" s="9"/>
    </row>
    <row r="59456">
      <c r="A59456" s="9"/>
    </row>
    <row r="59457">
      <c r="A59457" s="9"/>
    </row>
    <row r="59458">
      <c r="A59458" s="9"/>
    </row>
    <row r="59459">
      <c r="A59459" s="9"/>
    </row>
    <row r="59460">
      <c r="A59460" s="9"/>
    </row>
    <row r="59461">
      <c r="A59461" s="9"/>
    </row>
    <row r="59462">
      <c r="A59462" s="9"/>
    </row>
    <row r="59463">
      <c r="A59463" s="9"/>
    </row>
    <row r="59464">
      <c r="A59464" s="9"/>
    </row>
    <row r="59465">
      <c r="A59465" s="9"/>
    </row>
    <row r="59466">
      <c r="A59466" s="9"/>
    </row>
    <row r="59467">
      <c r="A59467" s="9"/>
    </row>
    <row r="59468">
      <c r="A59468" s="9"/>
    </row>
    <row r="59469">
      <c r="A59469" s="9"/>
    </row>
    <row r="59470">
      <c r="A59470" s="9"/>
    </row>
    <row r="59471">
      <c r="A59471" s="9"/>
    </row>
    <row r="59472">
      <c r="A59472" s="9"/>
    </row>
    <row r="59473">
      <c r="A59473" s="9"/>
    </row>
    <row r="59474">
      <c r="A59474" s="9"/>
    </row>
    <row r="59475">
      <c r="A59475" s="9"/>
    </row>
    <row r="59476">
      <c r="A59476" s="9"/>
    </row>
    <row r="59477">
      <c r="A59477" s="9"/>
    </row>
    <row r="59478">
      <c r="A59478" s="9"/>
    </row>
    <row r="59479">
      <c r="A59479" s="9"/>
    </row>
    <row r="59480">
      <c r="A59480" s="9"/>
    </row>
    <row r="59481">
      <c r="A59481" s="9"/>
    </row>
    <row r="59482">
      <c r="A59482" s="9"/>
    </row>
    <row r="59483">
      <c r="A59483" s="9"/>
    </row>
    <row r="59484">
      <c r="A59484" s="9"/>
    </row>
    <row r="59485">
      <c r="A59485" s="9"/>
    </row>
    <row r="59486">
      <c r="A59486" s="9"/>
    </row>
    <row r="59487">
      <c r="A59487" s="9"/>
    </row>
    <row r="59488">
      <c r="A59488" s="9"/>
    </row>
    <row r="59489">
      <c r="A59489" s="9"/>
    </row>
    <row r="59490">
      <c r="A59490" s="9"/>
    </row>
    <row r="59491">
      <c r="A59491" s="9"/>
    </row>
    <row r="59492">
      <c r="A59492" s="9"/>
    </row>
    <row r="59493">
      <c r="A59493" s="9"/>
    </row>
    <row r="59494">
      <c r="A59494" s="9"/>
    </row>
    <row r="59495">
      <c r="A59495" s="9"/>
    </row>
    <row r="59496">
      <c r="A59496" s="9"/>
    </row>
    <row r="59497">
      <c r="A59497" s="9"/>
    </row>
    <row r="59498">
      <c r="A59498" s="9"/>
    </row>
    <row r="59499">
      <c r="A59499" s="9"/>
    </row>
    <row r="59500">
      <c r="A59500" s="9"/>
    </row>
    <row r="59501">
      <c r="A59501" s="9"/>
    </row>
    <row r="59502">
      <c r="A59502" s="9"/>
    </row>
    <row r="59503">
      <c r="A59503" s="9"/>
    </row>
    <row r="59504">
      <c r="A59504" s="9"/>
    </row>
    <row r="59505">
      <c r="A59505" s="9"/>
    </row>
    <row r="59506">
      <c r="A59506" s="9"/>
    </row>
    <row r="59507">
      <c r="A59507" s="9"/>
    </row>
    <row r="59508">
      <c r="A59508" s="9"/>
    </row>
    <row r="59509">
      <c r="A59509" s="9"/>
    </row>
    <row r="59510">
      <c r="A59510" s="9"/>
    </row>
    <row r="59511">
      <c r="A59511" s="9"/>
    </row>
    <row r="59512">
      <c r="A59512" s="9"/>
    </row>
    <row r="59513">
      <c r="A59513" s="9"/>
    </row>
    <row r="59514">
      <c r="A59514" s="9"/>
    </row>
    <row r="59515">
      <c r="A59515" s="9"/>
    </row>
    <row r="59516">
      <c r="A59516" s="9"/>
    </row>
    <row r="59517">
      <c r="A59517" s="9"/>
    </row>
    <row r="59518">
      <c r="A59518" s="9"/>
    </row>
    <row r="59519">
      <c r="A59519" s="9"/>
    </row>
    <row r="59520">
      <c r="A59520" s="9"/>
    </row>
    <row r="59521">
      <c r="A59521" s="9"/>
    </row>
    <row r="59522">
      <c r="A59522" s="9"/>
    </row>
    <row r="59523">
      <c r="A59523" s="9"/>
    </row>
    <row r="59524">
      <c r="A59524" s="9"/>
    </row>
    <row r="59525">
      <c r="A59525" s="9"/>
    </row>
    <row r="59526">
      <c r="A59526" s="9"/>
    </row>
    <row r="59527">
      <c r="A59527" s="9"/>
    </row>
    <row r="59528">
      <c r="A59528" s="9"/>
    </row>
    <row r="59529">
      <c r="A59529" s="9"/>
    </row>
    <row r="59530">
      <c r="A59530" s="9"/>
    </row>
    <row r="59531">
      <c r="A59531" s="9"/>
    </row>
    <row r="59532">
      <c r="A59532" s="9"/>
    </row>
    <row r="59533">
      <c r="A59533" s="9"/>
    </row>
    <row r="59534">
      <c r="A59534" s="9"/>
    </row>
    <row r="59535">
      <c r="A59535" s="9"/>
    </row>
    <row r="59536">
      <c r="A59536" s="9"/>
    </row>
    <row r="59537">
      <c r="A59537" s="9"/>
    </row>
    <row r="59538">
      <c r="A59538" s="9"/>
    </row>
    <row r="59539">
      <c r="A59539" s="9"/>
    </row>
    <row r="59540">
      <c r="A59540" s="9"/>
    </row>
    <row r="59541">
      <c r="A59541" s="9"/>
    </row>
    <row r="59542">
      <c r="A59542" s="9"/>
    </row>
    <row r="59543">
      <c r="A59543" s="9"/>
    </row>
    <row r="59544">
      <c r="A59544" s="9"/>
    </row>
    <row r="59545">
      <c r="A59545" s="9"/>
    </row>
    <row r="59546">
      <c r="A59546" s="9"/>
    </row>
    <row r="59547">
      <c r="A59547" s="9"/>
    </row>
    <row r="59548">
      <c r="A59548" s="9"/>
    </row>
    <row r="59549">
      <c r="A59549" s="9"/>
    </row>
    <row r="59550">
      <c r="A59550" s="9"/>
    </row>
    <row r="59551">
      <c r="A59551" s="9"/>
    </row>
    <row r="59552">
      <c r="A59552" s="9"/>
    </row>
    <row r="59553">
      <c r="A59553" s="9"/>
    </row>
    <row r="59554">
      <c r="A59554" s="9"/>
    </row>
    <row r="59555">
      <c r="A59555" s="9"/>
    </row>
    <row r="59556">
      <c r="A59556" s="9"/>
    </row>
    <row r="59557">
      <c r="A59557" s="9"/>
    </row>
    <row r="59558">
      <c r="A59558" s="9"/>
    </row>
    <row r="59559">
      <c r="A59559" s="9"/>
    </row>
    <row r="59560">
      <c r="A59560" s="9"/>
    </row>
    <row r="59561">
      <c r="A59561" s="9"/>
    </row>
    <row r="59562">
      <c r="A59562" s="9"/>
    </row>
    <row r="59563">
      <c r="A59563" s="9"/>
    </row>
    <row r="59564">
      <c r="A59564" s="9"/>
    </row>
    <row r="59565">
      <c r="A59565" s="9"/>
    </row>
    <row r="59566">
      <c r="A59566" s="9"/>
    </row>
    <row r="59567">
      <c r="A59567" s="9"/>
    </row>
    <row r="59568">
      <c r="A59568" s="9"/>
    </row>
    <row r="59569">
      <c r="A59569" s="9"/>
    </row>
    <row r="59570">
      <c r="A59570" s="9"/>
    </row>
    <row r="59571">
      <c r="A59571" s="9"/>
    </row>
    <row r="59572">
      <c r="A59572" s="9"/>
    </row>
    <row r="59573">
      <c r="A59573" s="9"/>
    </row>
    <row r="59574">
      <c r="A59574" s="9"/>
    </row>
    <row r="59575">
      <c r="A59575" s="9"/>
    </row>
    <row r="59576">
      <c r="A59576" s="9"/>
    </row>
    <row r="59577">
      <c r="A59577" s="9"/>
    </row>
    <row r="59578">
      <c r="A59578" s="9"/>
    </row>
    <row r="59579">
      <c r="A59579" s="9"/>
    </row>
    <row r="59580">
      <c r="A59580" s="9"/>
    </row>
    <row r="59581">
      <c r="A59581" s="9"/>
    </row>
    <row r="59582">
      <c r="A59582" s="9"/>
    </row>
    <row r="59583">
      <c r="A59583" s="9"/>
    </row>
    <row r="59584">
      <c r="A59584" s="9"/>
    </row>
    <row r="59585">
      <c r="A59585" s="9"/>
    </row>
    <row r="59586">
      <c r="A59586" s="9"/>
    </row>
    <row r="59587">
      <c r="A59587" s="9"/>
    </row>
    <row r="59588">
      <c r="A59588" s="9"/>
    </row>
    <row r="59589">
      <c r="A59589" s="9"/>
    </row>
    <row r="59590">
      <c r="A59590" s="9"/>
    </row>
    <row r="59591">
      <c r="A59591" s="9"/>
    </row>
    <row r="59592">
      <c r="A59592" s="9"/>
    </row>
    <row r="59593">
      <c r="A59593" s="9"/>
    </row>
    <row r="59594">
      <c r="A59594" s="9"/>
    </row>
    <row r="59595">
      <c r="A59595" s="9"/>
    </row>
    <row r="59596">
      <c r="A59596" s="9"/>
    </row>
    <row r="59597">
      <c r="A59597" s="9"/>
    </row>
    <row r="59598">
      <c r="A59598" s="9"/>
    </row>
    <row r="59599">
      <c r="A59599" s="9"/>
    </row>
    <row r="59600">
      <c r="A59600" s="9"/>
    </row>
    <row r="59601">
      <c r="A59601" s="9"/>
    </row>
    <row r="59602">
      <c r="A59602" s="9"/>
    </row>
    <row r="59603">
      <c r="A59603" s="9"/>
    </row>
    <row r="59604">
      <c r="A59604" s="9"/>
    </row>
    <row r="59605">
      <c r="A59605" s="9"/>
    </row>
    <row r="59606">
      <c r="A59606" s="9"/>
    </row>
    <row r="59607">
      <c r="A59607" s="9"/>
    </row>
    <row r="59608">
      <c r="A59608" s="9"/>
    </row>
    <row r="59609">
      <c r="A59609" s="9"/>
    </row>
    <row r="59610">
      <c r="A59610" s="9"/>
    </row>
    <row r="59611">
      <c r="A59611" s="9"/>
    </row>
    <row r="59612">
      <c r="A59612" s="9"/>
    </row>
    <row r="59613">
      <c r="A59613" s="9"/>
    </row>
    <row r="59614">
      <c r="A59614" s="9"/>
    </row>
    <row r="59615">
      <c r="A59615" s="9"/>
    </row>
    <row r="59616">
      <c r="A59616" s="9"/>
    </row>
    <row r="59617">
      <c r="A59617" s="9"/>
    </row>
    <row r="59618">
      <c r="A59618" s="9"/>
    </row>
    <row r="59619">
      <c r="A59619" s="9"/>
    </row>
    <row r="59620">
      <c r="A59620" s="9"/>
    </row>
    <row r="59621">
      <c r="A59621" s="9"/>
    </row>
    <row r="59622">
      <c r="A59622" s="9"/>
    </row>
    <row r="59623">
      <c r="A59623" s="9"/>
    </row>
    <row r="59624">
      <c r="A59624" s="9"/>
    </row>
    <row r="59625">
      <c r="A59625" s="9"/>
    </row>
    <row r="59626">
      <c r="A59626" s="9"/>
    </row>
    <row r="59627">
      <c r="A59627" s="9"/>
    </row>
    <row r="59628">
      <c r="A59628" s="9"/>
    </row>
    <row r="59629">
      <c r="A59629" s="9"/>
    </row>
    <row r="59630">
      <c r="A59630" s="9"/>
    </row>
    <row r="59631">
      <c r="A59631" s="9"/>
    </row>
    <row r="59632">
      <c r="A59632" s="9"/>
    </row>
    <row r="59633">
      <c r="A59633" s="9"/>
    </row>
    <row r="59634">
      <c r="A59634" s="9"/>
    </row>
    <row r="59635">
      <c r="A59635" s="9"/>
    </row>
    <row r="59636">
      <c r="A59636" s="9"/>
    </row>
    <row r="59637">
      <c r="A59637" s="9"/>
    </row>
    <row r="59638">
      <c r="A59638" s="9"/>
    </row>
    <row r="59639">
      <c r="A59639" s="9"/>
    </row>
    <row r="59640">
      <c r="A59640" s="9"/>
    </row>
    <row r="59641">
      <c r="A59641" s="9"/>
    </row>
    <row r="59642">
      <c r="A59642" s="9"/>
    </row>
    <row r="59643">
      <c r="A59643" s="9"/>
    </row>
    <row r="59644">
      <c r="A59644" s="9"/>
    </row>
    <row r="59645">
      <c r="A59645" s="9"/>
    </row>
    <row r="59646">
      <c r="A59646" s="9"/>
    </row>
    <row r="59647">
      <c r="A59647" s="9"/>
    </row>
    <row r="59648">
      <c r="A59648" s="9"/>
    </row>
    <row r="59649">
      <c r="A59649" s="9"/>
    </row>
    <row r="59650">
      <c r="A59650" s="9"/>
    </row>
    <row r="59651">
      <c r="A59651" s="9"/>
    </row>
    <row r="59652">
      <c r="A59652" s="9"/>
    </row>
    <row r="59653">
      <c r="A59653" s="9"/>
    </row>
    <row r="59654">
      <c r="A59654" s="9"/>
    </row>
    <row r="59655">
      <c r="A59655" s="9"/>
    </row>
    <row r="59656">
      <c r="A59656" s="9"/>
    </row>
    <row r="59657">
      <c r="A59657" s="9"/>
    </row>
    <row r="59658">
      <c r="A59658" s="9"/>
    </row>
    <row r="59659">
      <c r="A59659" s="9"/>
    </row>
    <row r="59660">
      <c r="A59660" s="9"/>
    </row>
    <row r="59661">
      <c r="A59661" s="9"/>
    </row>
    <row r="59662">
      <c r="A59662" s="9"/>
    </row>
    <row r="59663">
      <c r="A59663" s="9"/>
    </row>
    <row r="59664">
      <c r="A59664" s="9"/>
    </row>
    <row r="59665">
      <c r="A59665" s="9"/>
    </row>
    <row r="59666">
      <c r="A59666" s="9"/>
    </row>
    <row r="59667">
      <c r="A59667" s="9"/>
    </row>
    <row r="59668">
      <c r="A59668" s="9"/>
    </row>
    <row r="59669">
      <c r="A59669" s="9"/>
    </row>
    <row r="59670">
      <c r="A59670" s="9"/>
    </row>
    <row r="59671">
      <c r="A59671" s="9"/>
    </row>
    <row r="59672">
      <c r="A59672" s="9"/>
    </row>
    <row r="59673">
      <c r="A59673" s="9"/>
    </row>
    <row r="59674">
      <c r="A59674" s="9"/>
    </row>
    <row r="59675">
      <c r="A59675" s="9"/>
    </row>
    <row r="59676">
      <c r="A59676" s="9"/>
    </row>
    <row r="59677">
      <c r="A59677" s="9"/>
    </row>
    <row r="59678">
      <c r="A59678" s="9"/>
    </row>
    <row r="59679">
      <c r="A59679" s="9"/>
    </row>
    <row r="59680">
      <c r="A59680" s="9"/>
    </row>
    <row r="59681">
      <c r="A59681" s="9"/>
    </row>
    <row r="59682">
      <c r="A59682" s="9"/>
    </row>
    <row r="59683">
      <c r="A59683" s="9"/>
    </row>
    <row r="59684">
      <c r="A59684" s="9"/>
    </row>
    <row r="59685">
      <c r="A59685" s="9"/>
    </row>
    <row r="59686">
      <c r="A59686" s="9"/>
    </row>
    <row r="59687">
      <c r="A59687" s="9"/>
    </row>
    <row r="59688">
      <c r="A59688" s="9"/>
    </row>
    <row r="59689">
      <c r="A59689" s="9"/>
    </row>
    <row r="59690">
      <c r="A59690" s="9"/>
    </row>
    <row r="59691">
      <c r="A59691" s="9"/>
    </row>
    <row r="59692">
      <c r="A59692" s="9"/>
    </row>
    <row r="59693">
      <c r="A59693" s="9"/>
    </row>
    <row r="59694">
      <c r="A59694" s="9"/>
    </row>
    <row r="59695">
      <c r="A59695" s="9"/>
    </row>
    <row r="59696">
      <c r="A59696" s="9"/>
    </row>
    <row r="59697">
      <c r="A59697" s="9"/>
    </row>
    <row r="59698">
      <c r="A59698" s="9"/>
    </row>
    <row r="59699">
      <c r="A59699" s="9"/>
    </row>
    <row r="59700">
      <c r="A59700" s="9"/>
    </row>
    <row r="59701">
      <c r="A59701" s="9"/>
    </row>
    <row r="59702">
      <c r="A59702" s="9"/>
    </row>
    <row r="59703">
      <c r="A59703" s="9"/>
    </row>
    <row r="59704">
      <c r="A59704" s="9"/>
    </row>
    <row r="59705">
      <c r="A59705" s="9"/>
    </row>
    <row r="59706">
      <c r="A59706" s="9"/>
    </row>
    <row r="59707">
      <c r="A59707" s="9"/>
    </row>
    <row r="59708">
      <c r="A59708" s="9"/>
    </row>
    <row r="59709">
      <c r="A59709" s="9"/>
    </row>
    <row r="59710">
      <c r="A59710" s="9"/>
    </row>
    <row r="59711">
      <c r="A59711" s="9"/>
    </row>
    <row r="59712">
      <c r="A59712" s="9"/>
    </row>
    <row r="59713">
      <c r="A59713" s="9"/>
    </row>
    <row r="59714">
      <c r="A59714" s="9"/>
    </row>
    <row r="59715">
      <c r="A59715" s="9"/>
    </row>
    <row r="59716">
      <c r="A59716" s="9"/>
    </row>
    <row r="59717">
      <c r="A59717" s="9"/>
    </row>
    <row r="59718">
      <c r="A59718" s="9"/>
    </row>
    <row r="59719">
      <c r="A59719" s="9"/>
    </row>
    <row r="59720">
      <c r="A59720" s="9"/>
    </row>
    <row r="59721">
      <c r="A59721" s="9"/>
    </row>
    <row r="59722">
      <c r="A59722" s="9"/>
    </row>
    <row r="59723">
      <c r="A59723" s="9"/>
    </row>
    <row r="59724">
      <c r="A59724" s="9"/>
    </row>
    <row r="59725">
      <c r="A59725" s="9"/>
    </row>
    <row r="59726">
      <c r="A59726" s="9"/>
    </row>
    <row r="59727">
      <c r="A59727" s="9"/>
    </row>
    <row r="59728">
      <c r="A59728" s="9"/>
    </row>
    <row r="59729">
      <c r="A59729" s="9"/>
    </row>
    <row r="59730">
      <c r="A59730" s="9"/>
    </row>
    <row r="59731">
      <c r="A59731" s="9"/>
    </row>
    <row r="59732">
      <c r="A59732" s="9"/>
    </row>
    <row r="59733">
      <c r="A59733" s="9"/>
    </row>
    <row r="59734">
      <c r="A59734" s="9"/>
    </row>
    <row r="59735">
      <c r="A59735" s="9"/>
    </row>
    <row r="59736">
      <c r="A59736" s="9"/>
    </row>
    <row r="59737">
      <c r="A59737" s="9"/>
    </row>
    <row r="59738">
      <c r="A59738" s="9"/>
    </row>
    <row r="59739">
      <c r="A59739" s="9"/>
    </row>
    <row r="59740">
      <c r="A59740" s="9"/>
    </row>
    <row r="59741">
      <c r="A59741" s="9"/>
    </row>
    <row r="59742">
      <c r="A59742" s="9"/>
    </row>
    <row r="59743">
      <c r="A59743" s="9"/>
    </row>
    <row r="59744">
      <c r="A59744" s="9"/>
    </row>
    <row r="59745">
      <c r="A59745" s="9"/>
    </row>
    <row r="59746">
      <c r="A59746" s="9"/>
    </row>
    <row r="59747">
      <c r="A59747" s="9"/>
    </row>
    <row r="59748">
      <c r="A59748" s="9"/>
    </row>
    <row r="59749">
      <c r="A59749" s="9"/>
    </row>
    <row r="59750">
      <c r="A59750" s="9"/>
    </row>
    <row r="59751">
      <c r="A59751" s="9"/>
    </row>
    <row r="59752">
      <c r="A59752" s="9"/>
    </row>
    <row r="59753">
      <c r="A59753" s="9"/>
    </row>
    <row r="59754">
      <c r="A59754" s="9"/>
    </row>
    <row r="59755">
      <c r="A59755" s="9"/>
    </row>
    <row r="59756">
      <c r="A59756" s="9"/>
    </row>
    <row r="59757">
      <c r="A59757" s="9"/>
    </row>
    <row r="59758">
      <c r="A59758" s="9"/>
    </row>
    <row r="59759">
      <c r="A59759" s="9"/>
    </row>
    <row r="59760">
      <c r="A59760" s="9"/>
    </row>
    <row r="59761">
      <c r="A59761" s="9"/>
    </row>
    <row r="59762">
      <c r="A59762" s="9"/>
    </row>
    <row r="59763">
      <c r="A59763" s="9"/>
    </row>
    <row r="59764">
      <c r="A59764" s="9"/>
    </row>
    <row r="59765">
      <c r="A59765" s="9"/>
    </row>
    <row r="59766">
      <c r="A59766" s="9"/>
    </row>
    <row r="59767">
      <c r="A59767" s="9"/>
    </row>
    <row r="59768">
      <c r="A59768" s="9"/>
    </row>
    <row r="59769">
      <c r="A59769" s="9"/>
    </row>
    <row r="59770">
      <c r="A59770" s="9"/>
    </row>
    <row r="59771">
      <c r="A59771" s="9"/>
    </row>
    <row r="59772">
      <c r="A59772" s="9"/>
    </row>
    <row r="59773">
      <c r="A59773" s="9"/>
    </row>
    <row r="59774">
      <c r="A59774" s="9"/>
    </row>
    <row r="59775">
      <c r="A59775" s="9"/>
    </row>
    <row r="59776">
      <c r="A59776" s="9"/>
    </row>
    <row r="59777">
      <c r="A59777" s="9"/>
    </row>
    <row r="59778">
      <c r="A59778" s="9"/>
    </row>
    <row r="59779">
      <c r="A59779" s="9"/>
    </row>
    <row r="59780">
      <c r="A59780" s="9"/>
    </row>
    <row r="59781">
      <c r="A59781" s="9"/>
    </row>
    <row r="59782">
      <c r="A59782" s="9"/>
    </row>
    <row r="59783">
      <c r="A59783" s="9"/>
    </row>
    <row r="59784">
      <c r="A59784" s="9"/>
    </row>
    <row r="59785">
      <c r="A59785" s="9"/>
    </row>
    <row r="59786">
      <c r="A59786" s="9"/>
    </row>
    <row r="59787">
      <c r="A59787" s="9"/>
    </row>
    <row r="59788">
      <c r="A59788" s="9"/>
    </row>
    <row r="59789">
      <c r="A59789" s="9"/>
    </row>
    <row r="59790">
      <c r="A59790" s="9"/>
    </row>
    <row r="59791">
      <c r="A59791" s="9"/>
    </row>
    <row r="59792">
      <c r="A59792" s="9"/>
    </row>
    <row r="59793">
      <c r="A59793" s="9"/>
    </row>
    <row r="59794">
      <c r="A59794" s="9"/>
    </row>
    <row r="59795">
      <c r="A59795" s="9"/>
    </row>
    <row r="59796">
      <c r="A59796" s="9"/>
    </row>
    <row r="59797">
      <c r="A59797" s="9"/>
    </row>
    <row r="59798">
      <c r="A59798" s="9"/>
    </row>
    <row r="59799">
      <c r="A59799" s="9"/>
    </row>
    <row r="59800">
      <c r="A59800" s="9"/>
    </row>
    <row r="59801">
      <c r="A59801" s="9"/>
    </row>
    <row r="59802">
      <c r="A59802" s="9"/>
    </row>
    <row r="59803">
      <c r="A59803" s="9"/>
    </row>
    <row r="59804">
      <c r="A59804" s="9"/>
    </row>
    <row r="59805">
      <c r="A59805" s="9"/>
    </row>
    <row r="59806">
      <c r="A59806" s="9"/>
    </row>
    <row r="59807">
      <c r="A59807" s="9"/>
    </row>
    <row r="59808">
      <c r="A59808" s="9"/>
    </row>
    <row r="59809">
      <c r="A59809" s="9"/>
    </row>
    <row r="59810">
      <c r="A59810" s="9"/>
    </row>
    <row r="59811">
      <c r="A59811" s="9"/>
    </row>
    <row r="59812">
      <c r="A59812" s="9"/>
    </row>
    <row r="59813">
      <c r="A59813" s="9"/>
    </row>
    <row r="59814">
      <c r="A59814" s="9"/>
    </row>
    <row r="59815">
      <c r="A59815" s="9"/>
    </row>
    <row r="59816">
      <c r="A59816" s="9"/>
    </row>
    <row r="59817">
      <c r="A59817" s="9"/>
    </row>
    <row r="59818">
      <c r="A59818" s="9"/>
    </row>
    <row r="59819">
      <c r="A59819" s="9"/>
    </row>
    <row r="59820">
      <c r="A59820" s="9"/>
    </row>
    <row r="59821">
      <c r="A59821" s="9"/>
    </row>
    <row r="59822">
      <c r="A59822" s="9"/>
    </row>
    <row r="59823">
      <c r="A59823" s="9"/>
    </row>
    <row r="59824">
      <c r="A59824" s="9"/>
    </row>
    <row r="59825">
      <c r="A59825" s="9"/>
    </row>
    <row r="59826">
      <c r="A59826" s="9"/>
    </row>
    <row r="59827">
      <c r="A59827" s="9"/>
    </row>
    <row r="59828">
      <c r="A59828" s="9"/>
    </row>
    <row r="59829">
      <c r="A59829" s="9"/>
    </row>
    <row r="59830">
      <c r="A59830" s="9"/>
    </row>
    <row r="59831">
      <c r="A59831" s="9"/>
    </row>
    <row r="59832">
      <c r="A59832" s="9"/>
    </row>
    <row r="59833">
      <c r="A59833" s="9"/>
    </row>
    <row r="59834">
      <c r="A59834" s="9"/>
    </row>
    <row r="59835">
      <c r="A59835" s="9"/>
    </row>
    <row r="59836">
      <c r="A59836" s="9"/>
    </row>
    <row r="59837">
      <c r="A59837" s="9"/>
    </row>
    <row r="59838">
      <c r="A59838" s="9"/>
    </row>
    <row r="59839">
      <c r="A59839" s="9"/>
    </row>
    <row r="59840">
      <c r="A59840" s="9"/>
    </row>
    <row r="59841">
      <c r="A59841" s="9"/>
    </row>
    <row r="59842">
      <c r="A59842" s="9"/>
    </row>
    <row r="59843">
      <c r="A59843" s="9"/>
    </row>
    <row r="59844">
      <c r="A59844" s="9"/>
    </row>
    <row r="59845">
      <c r="A59845" s="9"/>
    </row>
    <row r="59846">
      <c r="A59846" s="9"/>
    </row>
    <row r="59847">
      <c r="A59847" s="9"/>
    </row>
    <row r="59848">
      <c r="A59848" s="9"/>
    </row>
    <row r="59849">
      <c r="A59849" s="9"/>
    </row>
    <row r="59850">
      <c r="A59850" s="9"/>
    </row>
    <row r="59851">
      <c r="A59851" s="9"/>
    </row>
    <row r="59852">
      <c r="A59852" s="9"/>
    </row>
    <row r="59853">
      <c r="A59853" s="9"/>
    </row>
    <row r="59854">
      <c r="A59854" s="9"/>
    </row>
    <row r="59855">
      <c r="A59855" s="9"/>
    </row>
    <row r="59856">
      <c r="A59856" s="9"/>
    </row>
    <row r="59857">
      <c r="A59857" s="9"/>
    </row>
    <row r="59858">
      <c r="A59858" s="9"/>
    </row>
    <row r="59859">
      <c r="A59859" s="9"/>
    </row>
    <row r="59860">
      <c r="A59860" s="9"/>
    </row>
    <row r="59861">
      <c r="A59861" s="9"/>
    </row>
    <row r="59862">
      <c r="A59862" s="9"/>
    </row>
    <row r="59863">
      <c r="A59863" s="9"/>
    </row>
    <row r="59864">
      <c r="A59864" s="9"/>
    </row>
    <row r="59865">
      <c r="A59865" s="9"/>
    </row>
    <row r="59866">
      <c r="A59866" s="9"/>
    </row>
    <row r="59867">
      <c r="A59867" s="9"/>
    </row>
    <row r="59868">
      <c r="A59868" s="9"/>
    </row>
    <row r="59869">
      <c r="A59869" s="9"/>
    </row>
    <row r="59870">
      <c r="A59870" s="9"/>
    </row>
    <row r="59871">
      <c r="A59871" s="9"/>
    </row>
    <row r="59872">
      <c r="A59872" s="9"/>
    </row>
    <row r="59873">
      <c r="A59873" s="9"/>
    </row>
    <row r="59874">
      <c r="A59874" s="9"/>
    </row>
    <row r="59875">
      <c r="A59875" s="9"/>
    </row>
    <row r="59876">
      <c r="A59876" s="9"/>
    </row>
    <row r="59877">
      <c r="A59877" s="9"/>
    </row>
    <row r="59878">
      <c r="A59878" s="9"/>
    </row>
    <row r="59879">
      <c r="A59879" s="9"/>
    </row>
    <row r="59880">
      <c r="A59880" s="9"/>
    </row>
    <row r="59881">
      <c r="A59881" s="9"/>
    </row>
    <row r="59882">
      <c r="A59882" s="9"/>
    </row>
    <row r="59883">
      <c r="A59883" s="9"/>
    </row>
    <row r="59884">
      <c r="A59884" s="9"/>
    </row>
    <row r="59885">
      <c r="A59885" s="9"/>
    </row>
    <row r="59886">
      <c r="A59886" s="9"/>
    </row>
    <row r="59887">
      <c r="A59887" s="9"/>
    </row>
    <row r="59888">
      <c r="A59888" s="9"/>
    </row>
    <row r="59889">
      <c r="A59889" s="9"/>
    </row>
    <row r="59890">
      <c r="A59890" s="9"/>
    </row>
    <row r="59891">
      <c r="A59891" s="9"/>
    </row>
    <row r="59892">
      <c r="A59892" s="9"/>
    </row>
    <row r="59893">
      <c r="A59893" s="9"/>
    </row>
    <row r="59894">
      <c r="A59894" s="9"/>
    </row>
    <row r="59895">
      <c r="A59895" s="9"/>
    </row>
    <row r="59896">
      <c r="A59896" s="9"/>
    </row>
    <row r="59897">
      <c r="A59897" s="9"/>
    </row>
    <row r="59898">
      <c r="A59898" s="9"/>
    </row>
    <row r="59899">
      <c r="A59899" s="9"/>
    </row>
    <row r="59900">
      <c r="A59900" s="9"/>
    </row>
    <row r="59901">
      <c r="A59901" s="9"/>
    </row>
    <row r="59902">
      <c r="A59902" s="9"/>
    </row>
    <row r="59903">
      <c r="A59903" s="9"/>
    </row>
    <row r="59904">
      <c r="A59904" s="9"/>
    </row>
    <row r="59905">
      <c r="A59905" s="9"/>
    </row>
    <row r="59906">
      <c r="A59906" s="9"/>
    </row>
    <row r="59907">
      <c r="A59907" s="9"/>
    </row>
    <row r="59908">
      <c r="A59908" s="9"/>
    </row>
    <row r="59909">
      <c r="A59909" s="9"/>
    </row>
    <row r="59910">
      <c r="A59910" s="9"/>
    </row>
    <row r="59911">
      <c r="A59911" s="9"/>
    </row>
    <row r="59912">
      <c r="A59912" s="9"/>
    </row>
    <row r="59913">
      <c r="A59913" s="9"/>
    </row>
    <row r="59914">
      <c r="A59914" s="9"/>
    </row>
    <row r="59915">
      <c r="A59915" s="9"/>
    </row>
    <row r="59916">
      <c r="A59916" s="9"/>
    </row>
    <row r="59917">
      <c r="A59917" s="9"/>
    </row>
    <row r="59918">
      <c r="A59918" s="9"/>
    </row>
    <row r="59919">
      <c r="A59919" s="9"/>
    </row>
    <row r="59920">
      <c r="A59920" s="9"/>
    </row>
    <row r="59921">
      <c r="A59921" s="9"/>
    </row>
    <row r="59922">
      <c r="A59922" s="9"/>
    </row>
    <row r="59923">
      <c r="A59923" s="9"/>
    </row>
    <row r="59924">
      <c r="A59924" s="9"/>
    </row>
    <row r="59925">
      <c r="A59925" s="9"/>
    </row>
    <row r="59926">
      <c r="A59926" s="9"/>
    </row>
    <row r="59927">
      <c r="A59927" s="9"/>
    </row>
    <row r="59928">
      <c r="A59928" s="9"/>
    </row>
    <row r="59929">
      <c r="A59929" s="9"/>
    </row>
    <row r="59930">
      <c r="A59930" s="9"/>
    </row>
    <row r="59931">
      <c r="A59931" s="9"/>
    </row>
    <row r="59932">
      <c r="A59932" s="9"/>
    </row>
    <row r="59933">
      <c r="A59933" s="9"/>
    </row>
    <row r="59934">
      <c r="A59934" s="9"/>
    </row>
    <row r="59935">
      <c r="A59935" s="9"/>
    </row>
    <row r="59936">
      <c r="A59936" s="9"/>
    </row>
    <row r="59937">
      <c r="A59937" s="9"/>
    </row>
    <row r="59938">
      <c r="A59938" s="9"/>
    </row>
    <row r="59939">
      <c r="A59939" s="9"/>
    </row>
    <row r="59940">
      <c r="A59940" s="9"/>
    </row>
    <row r="59941">
      <c r="A59941" s="9"/>
    </row>
    <row r="59942">
      <c r="A59942" s="9"/>
    </row>
    <row r="59943">
      <c r="A59943" s="9"/>
    </row>
    <row r="59944">
      <c r="A59944" s="9"/>
    </row>
    <row r="59945">
      <c r="A59945" s="9"/>
    </row>
    <row r="59946">
      <c r="A59946" s="9"/>
    </row>
    <row r="59947">
      <c r="A59947" s="9"/>
    </row>
    <row r="59948">
      <c r="A59948" s="9"/>
    </row>
    <row r="59949">
      <c r="A59949" s="9"/>
    </row>
    <row r="59950">
      <c r="A59950" s="9"/>
    </row>
    <row r="59951">
      <c r="A59951" s="9"/>
    </row>
    <row r="59952">
      <c r="A59952" s="9"/>
    </row>
    <row r="59953">
      <c r="A59953" s="9"/>
    </row>
    <row r="59954">
      <c r="A59954" s="9"/>
    </row>
    <row r="59955">
      <c r="A59955" s="9"/>
    </row>
    <row r="59956">
      <c r="A59956" s="9"/>
    </row>
    <row r="59957">
      <c r="A59957" s="9"/>
    </row>
    <row r="59958">
      <c r="A59958" s="9"/>
    </row>
    <row r="59959">
      <c r="A59959" s="9"/>
    </row>
    <row r="59960">
      <c r="A59960" s="9"/>
    </row>
    <row r="59961">
      <c r="A59961" s="9"/>
    </row>
    <row r="59962">
      <c r="A59962" s="9"/>
    </row>
    <row r="59963">
      <c r="A59963" s="9"/>
    </row>
    <row r="59964">
      <c r="A59964" s="9"/>
    </row>
    <row r="59965">
      <c r="A59965" s="9"/>
    </row>
    <row r="59966">
      <c r="A59966" s="9"/>
    </row>
    <row r="59967">
      <c r="A59967" s="9"/>
    </row>
    <row r="59968">
      <c r="A59968" s="9"/>
    </row>
    <row r="59969">
      <c r="A59969" s="9"/>
    </row>
    <row r="59970">
      <c r="A59970" s="9"/>
    </row>
    <row r="59971">
      <c r="A59971" s="9"/>
    </row>
    <row r="59972">
      <c r="A59972" s="9"/>
    </row>
    <row r="59973">
      <c r="A59973" s="9"/>
    </row>
    <row r="59974">
      <c r="A59974" s="9"/>
    </row>
    <row r="59975">
      <c r="A59975" s="9"/>
    </row>
    <row r="59976">
      <c r="A59976" s="9"/>
    </row>
    <row r="59977">
      <c r="A59977" s="9"/>
    </row>
    <row r="59978">
      <c r="A59978" s="9"/>
    </row>
    <row r="59979">
      <c r="A59979" s="9"/>
    </row>
    <row r="59980">
      <c r="A59980" s="9"/>
    </row>
    <row r="59981">
      <c r="A59981" s="9"/>
    </row>
    <row r="59982">
      <c r="A59982" s="9"/>
    </row>
    <row r="59983">
      <c r="A59983" s="9"/>
    </row>
    <row r="59984">
      <c r="A59984" s="9"/>
    </row>
    <row r="59985">
      <c r="A59985" s="9"/>
    </row>
    <row r="59986">
      <c r="A59986" s="9"/>
    </row>
    <row r="59987">
      <c r="A59987" s="9"/>
    </row>
    <row r="59988">
      <c r="A59988" s="9"/>
    </row>
    <row r="59989">
      <c r="A59989" s="9"/>
    </row>
    <row r="59990">
      <c r="A59990" s="9"/>
    </row>
    <row r="59991">
      <c r="A59991" s="9"/>
    </row>
    <row r="59992">
      <c r="A59992" s="9"/>
    </row>
    <row r="59993">
      <c r="A59993" s="9"/>
    </row>
    <row r="59994">
      <c r="A59994" s="9"/>
    </row>
    <row r="59995">
      <c r="A59995" s="9"/>
    </row>
    <row r="59996">
      <c r="A59996" s="9"/>
    </row>
    <row r="59997">
      <c r="A59997" s="9"/>
    </row>
    <row r="59998">
      <c r="A59998" s="9"/>
    </row>
    <row r="59999">
      <c r="A59999" s="9"/>
    </row>
    <row r="60000">
      <c r="A60000" s="9"/>
    </row>
    <row r="60001">
      <c r="A60001" s="9"/>
    </row>
    <row r="60002">
      <c r="A60002" s="9"/>
    </row>
    <row r="60003">
      <c r="A60003" s="9"/>
    </row>
    <row r="60004">
      <c r="A60004" s="9"/>
    </row>
    <row r="60005">
      <c r="A60005" s="9"/>
    </row>
    <row r="60006">
      <c r="A60006" s="9"/>
    </row>
    <row r="60007">
      <c r="A60007" s="9"/>
    </row>
    <row r="60008">
      <c r="A60008" s="9"/>
    </row>
    <row r="60009">
      <c r="A60009" s="9"/>
    </row>
    <row r="60010">
      <c r="A60010" s="9"/>
    </row>
    <row r="60011">
      <c r="A60011" s="9"/>
    </row>
    <row r="60012">
      <c r="A60012" s="9"/>
    </row>
    <row r="60013">
      <c r="A60013" s="9"/>
    </row>
    <row r="60014">
      <c r="A60014" s="9"/>
    </row>
    <row r="60015">
      <c r="A60015" s="9"/>
    </row>
    <row r="60016">
      <c r="A60016" s="9"/>
    </row>
    <row r="60017">
      <c r="A60017" s="9"/>
    </row>
    <row r="60018">
      <c r="A60018" s="9"/>
    </row>
    <row r="60019">
      <c r="A60019" s="9"/>
    </row>
    <row r="60020">
      <c r="A60020" s="9"/>
    </row>
    <row r="60021">
      <c r="A60021" s="9"/>
    </row>
    <row r="60022">
      <c r="A60022" s="9"/>
    </row>
    <row r="60023">
      <c r="A60023" s="9"/>
    </row>
    <row r="60024">
      <c r="A60024" s="9"/>
    </row>
    <row r="60025">
      <c r="A60025" s="9"/>
    </row>
    <row r="60026">
      <c r="A60026" s="9"/>
    </row>
    <row r="60027">
      <c r="A60027" s="9"/>
    </row>
    <row r="60028">
      <c r="A60028" s="9"/>
    </row>
    <row r="60029">
      <c r="A60029" s="9"/>
    </row>
    <row r="60030">
      <c r="A60030" s="9"/>
    </row>
    <row r="60031">
      <c r="A60031" s="9"/>
    </row>
    <row r="60032">
      <c r="A60032" s="9"/>
    </row>
    <row r="60033">
      <c r="A60033" s="9"/>
    </row>
    <row r="60034">
      <c r="A60034" s="9"/>
    </row>
    <row r="60035">
      <c r="A60035" s="9"/>
    </row>
    <row r="60036">
      <c r="A60036" s="9"/>
    </row>
    <row r="60037">
      <c r="A60037" s="9"/>
    </row>
    <row r="60038">
      <c r="A60038" s="9"/>
    </row>
    <row r="60039">
      <c r="A60039" s="9"/>
    </row>
    <row r="60040">
      <c r="A60040" s="9"/>
    </row>
    <row r="60041">
      <c r="A60041" s="9"/>
    </row>
    <row r="60042">
      <c r="A60042" s="9"/>
    </row>
    <row r="60043">
      <c r="A60043" s="9"/>
    </row>
    <row r="60044">
      <c r="A60044" s="9"/>
    </row>
    <row r="60045">
      <c r="A60045" s="9"/>
    </row>
    <row r="60046">
      <c r="A60046" s="9"/>
    </row>
    <row r="60047">
      <c r="A60047" s="9"/>
    </row>
    <row r="60048">
      <c r="A60048" s="9"/>
    </row>
    <row r="60049">
      <c r="A60049" s="9"/>
    </row>
    <row r="60050">
      <c r="A60050" s="9"/>
    </row>
    <row r="60051">
      <c r="A60051" s="9"/>
    </row>
    <row r="60052">
      <c r="A60052" s="9"/>
    </row>
    <row r="60053">
      <c r="A60053" s="9"/>
    </row>
    <row r="60054">
      <c r="A60054" s="9"/>
    </row>
    <row r="60055">
      <c r="A60055" s="9"/>
    </row>
    <row r="60056">
      <c r="A60056" s="9"/>
    </row>
    <row r="60057">
      <c r="A60057" s="9"/>
    </row>
    <row r="60058">
      <c r="A60058" s="9"/>
    </row>
    <row r="60059">
      <c r="A60059" s="9"/>
    </row>
    <row r="60060">
      <c r="A60060" s="9"/>
    </row>
    <row r="60061">
      <c r="A60061" s="9"/>
    </row>
    <row r="60062">
      <c r="A60062" s="9"/>
    </row>
    <row r="60063">
      <c r="A60063" s="9"/>
    </row>
    <row r="60064">
      <c r="A60064" s="9"/>
    </row>
    <row r="60065">
      <c r="A60065" s="9"/>
    </row>
    <row r="60066">
      <c r="A60066" s="9"/>
    </row>
    <row r="60067">
      <c r="A60067" s="9"/>
    </row>
    <row r="60068">
      <c r="A60068" s="9"/>
    </row>
    <row r="60069">
      <c r="A60069" s="9"/>
    </row>
    <row r="60070">
      <c r="A60070" s="9"/>
    </row>
    <row r="60071">
      <c r="A60071" s="9"/>
    </row>
    <row r="60072">
      <c r="A60072" s="9"/>
    </row>
    <row r="60073">
      <c r="A60073" s="9"/>
    </row>
    <row r="60074">
      <c r="A60074" s="9"/>
    </row>
    <row r="60075">
      <c r="A60075" s="9"/>
    </row>
    <row r="60076">
      <c r="A60076" s="9"/>
    </row>
    <row r="60077">
      <c r="A60077" s="9"/>
    </row>
    <row r="60078">
      <c r="A60078" s="9"/>
    </row>
    <row r="60079">
      <c r="A60079" s="9"/>
    </row>
    <row r="60080">
      <c r="A60080" s="9"/>
    </row>
    <row r="60081">
      <c r="A60081" s="9"/>
    </row>
    <row r="60082">
      <c r="A60082" s="9"/>
    </row>
    <row r="60083">
      <c r="A60083" s="9"/>
    </row>
    <row r="60084">
      <c r="A60084" s="9"/>
    </row>
    <row r="60085">
      <c r="A60085" s="9"/>
    </row>
    <row r="60086">
      <c r="A60086" s="9"/>
    </row>
    <row r="60087">
      <c r="A60087" s="9"/>
    </row>
    <row r="60088">
      <c r="A60088" s="9"/>
    </row>
    <row r="60089">
      <c r="A60089" s="9"/>
    </row>
    <row r="60090">
      <c r="A60090" s="9"/>
    </row>
    <row r="60091">
      <c r="A60091" s="9"/>
    </row>
    <row r="60092">
      <c r="A60092" s="9"/>
    </row>
    <row r="60093">
      <c r="A60093" s="9"/>
    </row>
    <row r="60094">
      <c r="A60094" s="9"/>
    </row>
    <row r="60095">
      <c r="A60095" s="9"/>
    </row>
    <row r="60096">
      <c r="A60096" s="9"/>
    </row>
    <row r="60097">
      <c r="A60097" s="9"/>
    </row>
    <row r="60098">
      <c r="A60098" s="9"/>
    </row>
    <row r="60099">
      <c r="A60099" s="9"/>
    </row>
    <row r="60100">
      <c r="A60100" s="9"/>
    </row>
    <row r="60101">
      <c r="A60101" s="9"/>
    </row>
    <row r="60102">
      <c r="A60102" s="9"/>
    </row>
    <row r="60103">
      <c r="A60103" s="9"/>
    </row>
    <row r="60104">
      <c r="A60104" s="9"/>
    </row>
    <row r="60105">
      <c r="A60105" s="9"/>
    </row>
    <row r="60106">
      <c r="A60106" s="9"/>
    </row>
    <row r="60107">
      <c r="A60107" s="9"/>
    </row>
    <row r="60108">
      <c r="A60108" s="9"/>
    </row>
    <row r="60109">
      <c r="A60109" s="9"/>
    </row>
    <row r="60110">
      <c r="A60110" s="9"/>
    </row>
    <row r="60111">
      <c r="A60111" s="9"/>
    </row>
    <row r="60112">
      <c r="A60112" s="9"/>
    </row>
    <row r="60113">
      <c r="A60113" s="9"/>
    </row>
    <row r="60114">
      <c r="A60114" s="9"/>
    </row>
    <row r="60115">
      <c r="A60115" s="9"/>
    </row>
    <row r="60116">
      <c r="A60116" s="9"/>
    </row>
    <row r="60117">
      <c r="A60117" s="9"/>
    </row>
    <row r="60118">
      <c r="A60118" s="9"/>
    </row>
    <row r="60119">
      <c r="A60119" s="9"/>
    </row>
    <row r="60120">
      <c r="A60120" s="9"/>
    </row>
    <row r="60121">
      <c r="A60121" s="9"/>
    </row>
    <row r="60122">
      <c r="A60122" s="9"/>
    </row>
    <row r="60123">
      <c r="A60123" s="9"/>
    </row>
    <row r="60124">
      <c r="A60124" s="9"/>
    </row>
    <row r="60125">
      <c r="A60125" s="9"/>
    </row>
    <row r="60126">
      <c r="A60126" s="9"/>
    </row>
    <row r="60127">
      <c r="A60127" s="9"/>
    </row>
    <row r="60128">
      <c r="A60128" s="9"/>
    </row>
    <row r="60129">
      <c r="A60129" s="9"/>
    </row>
    <row r="60130">
      <c r="A60130" s="9"/>
    </row>
    <row r="60131">
      <c r="A60131" s="9"/>
    </row>
    <row r="60132">
      <c r="A60132" s="9"/>
    </row>
    <row r="60133">
      <c r="A60133" s="9"/>
    </row>
    <row r="60134">
      <c r="A60134" s="9"/>
    </row>
    <row r="60135">
      <c r="A60135" s="9"/>
    </row>
    <row r="60136">
      <c r="A60136" s="9"/>
    </row>
    <row r="60137">
      <c r="A60137" s="9"/>
    </row>
    <row r="60138">
      <c r="A60138" s="9"/>
    </row>
    <row r="60139">
      <c r="A60139" s="9"/>
    </row>
    <row r="60140">
      <c r="A60140" s="9"/>
    </row>
    <row r="60141">
      <c r="A60141" s="9"/>
    </row>
    <row r="60142">
      <c r="A60142" s="9"/>
    </row>
    <row r="60143">
      <c r="A60143" s="9"/>
    </row>
    <row r="60144">
      <c r="A60144" s="9"/>
    </row>
    <row r="60145">
      <c r="A60145" s="9"/>
    </row>
    <row r="60146">
      <c r="A60146" s="9"/>
    </row>
    <row r="60147">
      <c r="A60147" s="9"/>
    </row>
    <row r="60148">
      <c r="A60148" s="9"/>
    </row>
    <row r="60149">
      <c r="A60149" s="9"/>
    </row>
    <row r="60150">
      <c r="A60150" s="9"/>
    </row>
    <row r="60151">
      <c r="A60151" s="9"/>
    </row>
    <row r="60152">
      <c r="A60152" s="9"/>
    </row>
    <row r="60153">
      <c r="A60153" s="9"/>
    </row>
    <row r="60154">
      <c r="A60154" s="9"/>
    </row>
    <row r="60155">
      <c r="A60155" s="9"/>
    </row>
    <row r="60156">
      <c r="A60156" s="9"/>
    </row>
    <row r="60157">
      <c r="A60157" s="9"/>
    </row>
    <row r="60158">
      <c r="A60158" s="9"/>
    </row>
    <row r="60159">
      <c r="A60159" s="9"/>
    </row>
    <row r="60160">
      <c r="A60160" s="9"/>
    </row>
    <row r="60161">
      <c r="A60161" s="9"/>
    </row>
    <row r="60162">
      <c r="A60162" s="9"/>
    </row>
    <row r="60163">
      <c r="A60163" s="9"/>
    </row>
    <row r="60164">
      <c r="A60164" s="9"/>
    </row>
    <row r="60165">
      <c r="A60165" s="9"/>
    </row>
    <row r="60166">
      <c r="A60166" s="9"/>
    </row>
    <row r="60167">
      <c r="A60167" s="9"/>
    </row>
    <row r="60168">
      <c r="A60168" s="9"/>
    </row>
    <row r="60169">
      <c r="A60169" s="9"/>
    </row>
    <row r="60170">
      <c r="A60170" s="9"/>
    </row>
    <row r="60171">
      <c r="A60171" s="9"/>
    </row>
    <row r="60172">
      <c r="A60172" s="9"/>
    </row>
    <row r="60173">
      <c r="A60173" s="9"/>
    </row>
    <row r="60174">
      <c r="A60174" s="9"/>
    </row>
    <row r="60175">
      <c r="A60175" s="9"/>
    </row>
    <row r="60176">
      <c r="A60176" s="9"/>
    </row>
    <row r="60177">
      <c r="A60177" s="9"/>
    </row>
    <row r="60178">
      <c r="A60178" s="9"/>
    </row>
    <row r="60179">
      <c r="A60179" s="9"/>
    </row>
    <row r="60180">
      <c r="A60180" s="9"/>
    </row>
    <row r="60181">
      <c r="A60181" s="9"/>
    </row>
    <row r="60182">
      <c r="A60182" s="9"/>
    </row>
    <row r="60183">
      <c r="A60183" s="9"/>
    </row>
    <row r="60184">
      <c r="A60184" s="9"/>
    </row>
    <row r="60185">
      <c r="A60185" s="9"/>
    </row>
    <row r="60186">
      <c r="A60186" s="9"/>
    </row>
    <row r="60187">
      <c r="A60187" s="9"/>
    </row>
    <row r="60188">
      <c r="A60188" s="9"/>
    </row>
    <row r="60189">
      <c r="A60189" s="9"/>
    </row>
    <row r="60190">
      <c r="A60190" s="9"/>
    </row>
    <row r="60191">
      <c r="A60191" s="9"/>
    </row>
    <row r="60192">
      <c r="A60192" s="9"/>
    </row>
    <row r="60193">
      <c r="A60193" s="9"/>
    </row>
    <row r="60194">
      <c r="A60194" s="9"/>
    </row>
    <row r="60195">
      <c r="A60195" s="9"/>
    </row>
    <row r="60196">
      <c r="A60196" s="9"/>
    </row>
    <row r="60197">
      <c r="A60197" s="9"/>
    </row>
    <row r="60198">
      <c r="A60198" s="9"/>
    </row>
    <row r="60199">
      <c r="A60199" s="9"/>
    </row>
    <row r="60200">
      <c r="A60200" s="9"/>
    </row>
    <row r="60201">
      <c r="A60201" s="9"/>
    </row>
    <row r="60202">
      <c r="A60202" s="9"/>
    </row>
    <row r="60203">
      <c r="A60203" s="9"/>
    </row>
    <row r="60204">
      <c r="A60204" s="9"/>
    </row>
    <row r="60205">
      <c r="A60205" s="9"/>
    </row>
    <row r="60206">
      <c r="A60206" s="9"/>
    </row>
    <row r="60207">
      <c r="A60207" s="9"/>
    </row>
    <row r="60208">
      <c r="A60208" s="9"/>
    </row>
    <row r="60209">
      <c r="A60209" s="9"/>
    </row>
    <row r="60210">
      <c r="A60210" s="9"/>
    </row>
    <row r="60211">
      <c r="A60211" s="9"/>
    </row>
    <row r="60212">
      <c r="A60212" s="9"/>
    </row>
    <row r="60213">
      <c r="A60213" s="9"/>
    </row>
    <row r="60214">
      <c r="A60214" s="9"/>
    </row>
    <row r="60215">
      <c r="A60215" s="9"/>
    </row>
    <row r="60216">
      <c r="A60216" s="9"/>
    </row>
    <row r="60217">
      <c r="A60217" s="9"/>
    </row>
    <row r="60218">
      <c r="A60218" s="9"/>
    </row>
    <row r="60219">
      <c r="A60219" s="9"/>
    </row>
    <row r="60220">
      <c r="A60220" s="9"/>
    </row>
    <row r="60221">
      <c r="A60221" s="9"/>
    </row>
    <row r="60222">
      <c r="A60222" s="9"/>
    </row>
    <row r="60223">
      <c r="A60223" s="9"/>
    </row>
    <row r="60224">
      <c r="A60224" s="9"/>
    </row>
    <row r="60225">
      <c r="A60225" s="9"/>
    </row>
    <row r="60226">
      <c r="A60226" s="9"/>
    </row>
    <row r="60227">
      <c r="A60227" s="9"/>
    </row>
    <row r="60228">
      <c r="A60228" s="9"/>
    </row>
    <row r="60229">
      <c r="A60229" s="9"/>
    </row>
    <row r="60230">
      <c r="A60230" s="9"/>
    </row>
    <row r="60231">
      <c r="A60231" s="9"/>
    </row>
    <row r="60232">
      <c r="A60232" s="9"/>
    </row>
    <row r="60233">
      <c r="A60233" s="9"/>
    </row>
    <row r="60234">
      <c r="A60234" s="9"/>
    </row>
    <row r="60235">
      <c r="A60235" s="9"/>
    </row>
    <row r="60236">
      <c r="A60236" s="9"/>
    </row>
    <row r="60237">
      <c r="A60237" s="9"/>
    </row>
    <row r="60238">
      <c r="A60238" s="9"/>
    </row>
    <row r="60239">
      <c r="A60239" s="9"/>
    </row>
    <row r="60240">
      <c r="A60240" s="9"/>
    </row>
    <row r="60241">
      <c r="A60241" s="9"/>
    </row>
    <row r="60242">
      <c r="A60242" s="9"/>
    </row>
    <row r="60243">
      <c r="A60243" s="9"/>
    </row>
    <row r="60244">
      <c r="A60244" s="9"/>
    </row>
    <row r="60245">
      <c r="A60245" s="9"/>
    </row>
    <row r="60246">
      <c r="A60246" s="9"/>
    </row>
    <row r="60247">
      <c r="A60247" s="9"/>
    </row>
    <row r="60248">
      <c r="A60248" s="9"/>
    </row>
    <row r="60249">
      <c r="A60249" s="9"/>
    </row>
    <row r="60250">
      <c r="A60250" s="9"/>
    </row>
    <row r="60251">
      <c r="A60251" s="9"/>
    </row>
    <row r="60252">
      <c r="A60252" s="9"/>
    </row>
    <row r="60253">
      <c r="A60253" s="9"/>
    </row>
    <row r="60254">
      <c r="A60254" s="9"/>
    </row>
    <row r="60255">
      <c r="A60255" s="9"/>
    </row>
    <row r="60256">
      <c r="A60256" s="9"/>
    </row>
    <row r="60257">
      <c r="A60257" s="9"/>
    </row>
    <row r="60258">
      <c r="A60258" s="9"/>
    </row>
    <row r="60259">
      <c r="A60259" s="9"/>
    </row>
    <row r="60260">
      <c r="A60260" s="9"/>
    </row>
    <row r="60261">
      <c r="A60261" s="9"/>
    </row>
    <row r="60262">
      <c r="A60262" s="9"/>
    </row>
    <row r="60263">
      <c r="A60263" s="9"/>
    </row>
    <row r="60264">
      <c r="A60264" s="9"/>
    </row>
    <row r="60265">
      <c r="A60265" s="9"/>
    </row>
    <row r="60266">
      <c r="A60266" s="9"/>
    </row>
    <row r="60267">
      <c r="A60267" s="9"/>
    </row>
    <row r="60268">
      <c r="A60268" s="9"/>
    </row>
    <row r="60269">
      <c r="A60269" s="9"/>
    </row>
    <row r="60270">
      <c r="A60270" s="9"/>
    </row>
    <row r="60271">
      <c r="A60271" s="9"/>
    </row>
    <row r="60272">
      <c r="A60272" s="9"/>
    </row>
    <row r="60273">
      <c r="A60273" s="9"/>
    </row>
    <row r="60274">
      <c r="A60274" s="9"/>
    </row>
    <row r="60275">
      <c r="A60275" s="9"/>
    </row>
    <row r="60276">
      <c r="A60276" s="9"/>
    </row>
    <row r="60277">
      <c r="A60277" s="9"/>
    </row>
    <row r="60278">
      <c r="A60278" s="9"/>
    </row>
    <row r="60279">
      <c r="A60279" s="9"/>
    </row>
    <row r="60280">
      <c r="A60280" s="9"/>
    </row>
    <row r="60281">
      <c r="A60281" s="9"/>
    </row>
    <row r="60282">
      <c r="A60282" s="9"/>
    </row>
    <row r="60283">
      <c r="A60283" s="9"/>
    </row>
    <row r="60284">
      <c r="A60284" s="9"/>
    </row>
    <row r="60285">
      <c r="A60285" s="9"/>
    </row>
    <row r="60286">
      <c r="A60286" s="9"/>
    </row>
    <row r="60287">
      <c r="A60287" s="9"/>
    </row>
    <row r="60288">
      <c r="A60288" s="9"/>
    </row>
    <row r="60289">
      <c r="A60289" s="9"/>
    </row>
    <row r="60290">
      <c r="A60290" s="9"/>
    </row>
    <row r="60291">
      <c r="A60291" s="9"/>
    </row>
    <row r="60292">
      <c r="A60292" s="9"/>
    </row>
    <row r="60293">
      <c r="A60293" s="9"/>
    </row>
    <row r="60294">
      <c r="A60294" s="9"/>
    </row>
    <row r="60295">
      <c r="A60295" s="9"/>
    </row>
    <row r="60296">
      <c r="A60296" s="9"/>
    </row>
    <row r="60297">
      <c r="A60297" s="9"/>
    </row>
    <row r="60298">
      <c r="A60298" s="9"/>
    </row>
    <row r="60299">
      <c r="A60299" s="9"/>
    </row>
    <row r="60300">
      <c r="A60300" s="9"/>
    </row>
    <row r="60301">
      <c r="A60301" s="9"/>
    </row>
    <row r="60302">
      <c r="A60302" s="9"/>
    </row>
    <row r="60303">
      <c r="A60303" s="9"/>
    </row>
    <row r="60304">
      <c r="A60304" s="9"/>
    </row>
    <row r="60305">
      <c r="A60305" s="9"/>
    </row>
    <row r="60306">
      <c r="A60306" s="9"/>
    </row>
    <row r="60307">
      <c r="A60307" s="9"/>
    </row>
    <row r="60308">
      <c r="A60308" s="9"/>
    </row>
    <row r="60309">
      <c r="A60309" s="9"/>
    </row>
    <row r="60310">
      <c r="A60310" s="9"/>
    </row>
    <row r="60311">
      <c r="A60311" s="9"/>
    </row>
    <row r="60312">
      <c r="A60312" s="9"/>
    </row>
    <row r="60313">
      <c r="A60313" s="9"/>
    </row>
    <row r="60314">
      <c r="A60314" s="9"/>
    </row>
    <row r="60315">
      <c r="A60315" s="9"/>
    </row>
    <row r="60316">
      <c r="A60316" s="9"/>
    </row>
    <row r="60317">
      <c r="A60317" s="9"/>
    </row>
    <row r="60318">
      <c r="A60318" s="9"/>
    </row>
    <row r="60319">
      <c r="A60319" s="9"/>
    </row>
    <row r="60320">
      <c r="A60320" s="9"/>
    </row>
    <row r="60321">
      <c r="A60321" s="9"/>
    </row>
    <row r="60322">
      <c r="A60322" s="9"/>
    </row>
    <row r="60323">
      <c r="A60323" s="9"/>
    </row>
    <row r="60324">
      <c r="A60324" s="9"/>
    </row>
    <row r="60325">
      <c r="A60325" s="9"/>
    </row>
    <row r="60326">
      <c r="A60326" s="9"/>
    </row>
    <row r="60327">
      <c r="A60327" s="9"/>
    </row>
    <row r="60328">
      <c r="A60328" s="9"/>
    </row>
    <row r="60329">
      <c r="A60329" s="9"/>
    </row>
    <row r="60330">
      <c r="A60330" s="9"/>
    </row>
    <row r="60331">
      <c r="A60331" s="9"/>
    </row>
    <row r="60332">
      <c r="A60332" s="9"/>
    </row>
    <row r="60333">
      <c r="A60333" s="9"/>
    </row>
    <row r="60334">
      <c r="A60334" s="9"/>
    </row>
    <row r="60335">
      <c r="A60335" s="9"/>
    </row>
    <row r="60336">
      <c r="A60336" s="9"/>
    </row>
    <row r="60337">
      <c r="A60337" s="9"/>
    </row>
    <row r="60338">
      <c r="A60338" s="9"/>
    </row>
    <row r="60339">
      <c r="A60339" s="9"/>
    </row>
    <row r="60340">
      <c r="A60340" s="9"/>
    </row>
    <row r="60341">
      <c r="A60341" s="9"/>
    </row>
    <row r="60342">
      <c r="A60342" s="9"/>
    </row>
    <row r="60343">
      <c r="A60343" s="9"/>
    </row>
    <row r="60344">
      <c r="A60344" s="9"/>
    </row>
    <row r="60345">
      <c r="A60345" s="9"/>
    </row>
    <row r="60346">
      <c r="A60346" s="9"/>
    </row>
    <row r="60347">
      <c r="A60347" s="9"/>
    </row>
    <row r="60348">
      <c r="A60348" s="9"/>
    </row>
    <row r="60349">
      <c r="A60349" s="9"/>
    </row>
    <row r="60350">
      <c r="A60350" s="9"/>
    </row>
    <row r="60351">
      <c r="A60351" s="9"/>
    </row>
    <row r="60352">
      <c r="A60352" s="9"/>
    </row>
    <row r="60353">
      <c r="A60353" s="9"/>
    </row>
    <row r="60354">
      <c r="A60354" s="9"/>
    </row>
    <row r="60355">
      <c r="A60355" s="9"/>
    </row>
    <row r="60356">
      <c r="A60356" s="9"/>
    </row>
    <row r="60357">
      <c r="A60357" s="9"/>
    </row>
    <row r="60358">
      <c r="A60358" s="9"/>
    </row>
    <row r="60359">
      <c r="A60359" s="9"/>
    </row>
    <row r="60360">
      <c r="A60360" s="9"/>
    </row>
    <row r="60361">
      <c r="A60361" s="9"/>
    </row>
    <row r="60362">
      <c r="A60362" s="9"/>
    </row>
    <row r="60363">
      <c r="A60363" s="9"/>
    </row>
    <row r="60364">
      <c r="A60364" s="9"/>
    </row>
    <row r="60365">
      <c r="A60365" s="9"/>
    </row>
    <row r="60366">
      <c r="A60366" s="9"/>
    </row>
    <row r="60367">
      <c r="A60367" s="9"/>
    </row>
    <row r="60368">
      <c r="A60368" s="9"/>
    </row>
    <row r="60369">
      <c r="A60369" s="9"/>
    </row>
    <row r="60370">
      <c r="A60370" s="9"/>
    </row>
    <row r="60371">
      <c r="A60371" s="9"/>
    </row>
    <row r="60372">
      <c r="A60372" s="9"/>
    </row>
    <row r="60373">
      <c r="A60373" s="9"/>
    </row>
    <row r="60374">
      <c r="A60374" s="9"/>
    </row>
    <row r="60375">
      <c r="A60375" s="9"/>
    </row>
    <row r="60376">
      <c r="A60376" s="9"/>
    </row>
    <row r="60377">
      <c r="A60377" s="9"/>
    </row>
    <row r="60378">
      <c r="A60378" s="9"/>
    </row>
    <row r="60379">
      <c r="A60379" s="9"/>
    </row>
    <row r="60380">
      <c r="A60380" s="9"/>
    </row>
    <row r="60381">
      <c r="A60381" s="9"/>
    </row>
    <row r="60382">
      <c r="A60382" s="9"/>
    </row>
    <row r="60383">
      <c r="A60383" s="9"/>
    </row>
    <row r="60384">
      <c r="A60384" s="9"/>
    </row>
    <row r="60385">
      <c r="A60385" s="9"/>
    </row>
    <row r="60386">
      <c r="A60386" s="9"/>
    </row>
    <row r="60387">
      <c r="A60387" s="9"/>
    </row>
    <row r="60388">
      <c r="A60388" s="9"/>
    </row>
    <row r="60389">
      <c r="A60389" s="9"/>
    </row>
    <row r="60390">
      <c r="A60390" s="9"/>
    </row>
    <row r="60391">
      <c r="A60391" s="9"/>
    </row>
    <row r="60392">
      <c r="A60392" s="9"/>
    </row>
    <row r="60393">
      <c r="A60393" s="9"/>
    </row>
    <row r="60394">
      <c r="A60394" s="9"/>
    </row>
    <row r="60395">
      <c r="A60395" s="9"/>
    </row>
    <row r="60396">
      <c r="A60396" s="9"/>
    </row>
    <row r="60397">
      <c r="A60397" s="9"/>
    </row>
    <row r="60398">
      <c r="A60398" s="9"/>
    </row>
    <row r="60399">
      <c r="A60399" s="9"/>
    </row>
    <row r="60400">
      <c r="A60400" s="9"/>
    </row>
    <row r="60401">
      <c r="A60401" s="9"/>
    </row>
    <row r="60402">
      <c r="A60402" s="9"/>
    </row>
    <row r="60403">
      <c r="A60403" s="9"/>
    </row>
    <row r="60404">
      <c r="A60404" s="9"/>
    </row>
    <row r="60405">
      <c r="A60405" s="9"/>
    </row>
    <row r="60406">
      <c r="A60406" s="9"/>
    </row>
    <row r="60407">
      <c r="A60407" s="9"/>
    </row>
    <row r="60408">
      <c r="A60408" s="9"/>
    </row>
    <row r="60409">
      <c r="A60409" s="9"/>
    </row>
    <row r="60410">
      <c r="A60410" s="9"/>
    </row>
    <row r="60411">
      <c r="A60411" s="9"/>
    </row>
    <row r="60412">
      <c r="A60412" s="9"/>
    </row>
    <row r="60413">
      <c r="A60413" s="9"/>
    </row>
    <row r="60414">
      <c r="A60414" s="9"/>
    </row>
    <row r="60415">
      <c r="A60415" s="9"/>
    </row>
    <row r="60416">
      <c r="A60416" s="9"/>
    </row>
    <row r="60417">
      <c r="A60417" s="9"/>
    </row>
    <row r="60418">
      <c r="A60418" s="9"/>
    </row>
    <row r="60419">
      <c r="A60419" s="9"/>
    </row>
    <row r="60420">
      <c r="A60420" s="9"/>
    </row>
    <row r="60421">
      <c r="A60421" s="9"/>
    </row>
    <row r="60422">
      <c r="A60422" s="9"/>
    </row>
    <row r="60423">
      <c r="A60423" s="9"/>
    </row>
    <row r="60424">
      <c r="A60424" s="9"/>
    </row>
    <row r="60425">
      <c r="A60425" s="9"/>
    </row>
    <row r="60426">
      <c r="A60426" s="9"/>
    </row>
    <row r="60427">
      <c r="A60427" s="9"/>
    </row>
    <row r="60428">
      <c r="A60428" s="9"/>
    </row>
    <row r="60429">
      <c r="A60429" s="9"/>
    </row>
    <row r="60430">
      <c r="A60430" s="9"/>
    </row>
    <row r="60431">
      <c r="A60431" s="9"/>
    </row>
    <row r="60432">
      <c r="A60432" s="9"/>
    </row>
    <row r="60433">
      <c r="A60433" s="9"/>
    </row>
    <row r="60434">
      <c r="A60434" s="9"/>
    </row>
    <row r="60435">
      <c r="A60435" s="9"/>
    </row>
    <row r="60436">
      <c r="A60436" s="9"/>
    </row>
    <row r="60437">
      <c r="A60437" s="9"/>
    </row>
    <row r="60438">
      <c r="A60438" s="9"/>
    </row>
    <row r="60439">
      <c r="A60439" s="9"/>
    </row>
    <row r="60440">
      <c r="A60440" s="9"/>
    </row>
    <row r="60441">
      <c r="A60441" s="9"/>
    </row>
    <row r="60442">
      <c r="A60442" s="9"/>
    </row>
    <row r="60443">
      <c r="A60443" s="9"/>
    </row>
    <row r="60444">
      <c r="A60444" s="9"/>
    </row>
    <row r="60445">
      <c r="A60445" s="9"/>
    </row>
    <row r="60446">
      <c r="A60446" s="9"/>
    </row>
    <row r="60447">
      <c r="A60447" s="9"/>
    </row>
    <row r="60448">
      <c r="A60448" s="9"/>
    </row>
    <row r="60449">
      <c r="A60449" s="9"/>
    </row>
    <row r="60450">
      <c r="A60450" s="9"/>
    </row>
    <row r="60451">
      <c r="A60451" s="9"/>
    </row>
    <row r="60452">
      <c r="A60452" s="9"/>
    </row>
    <row r="60453">
      <c r="A60453" s="9"/>
    </row>
    <row r="60454">
      <c r="A60454" s="9"/>
    </row>
    <row r="60455">
      <c r="A60455" s="9"/>
    </row>
    <row r="60456">
      <c r="A60456" s="9"/>
    </row>
    <row r="60457">
      <c r="A60457" s="9"/>
    </row>
    <row r="60458">
      <c r="A60458" s="9"/>
    </row>
    <row r="60459">
      <c r="A60459" s="9"/>
    </row>
    <row r="60460">
      <c r="A60460" s="9"/>
    </row>
    <row r="60461">
      <c r="A60461" s="9"/>
    </row>
    <row r="60462">
      <c r="A60462" s="9"/>
    </row>
    <row r="60463">
      <c r="A60463" s="9"/>
    </row>
    <row r="60464">
      <c r="A60464" s="9"/>
    </row>
    <row r="60465">
      <c r="A60465" s="9"/>
    </row>
    <row r="60466">
      <c r="A60466" s="9"/>
    </row>
    <row r="60467">
      <c r="A60467" s="9"/>
    </row>
    <row r="60468">
      <c r="A60468" s="9"/>
    </row>
    <row r="60469">
      <c r="A60469" s="9"/>
    </row>
    <row r="60470">
      <c r="A60470" s="9"/>
    </row>
    <row r="60471">
      <c r="A60471" s="9"/>
    </row>
    <row r="60472">
      <c r="A60472" s="9"/>
    </row>
    <row r="60473">
      <c r="A60473" s="9"/>
    </row>
    <row r="60474">
      <c r="A60474" s="9"/>
    </row>
    <row r="60475">
      <c r="A60475" s="9"/>
    </row>
    <row r="60476">
      <c r="A60476" s="9"/>
    </row>
    <row r="60477">
      <c r="A60477" s="9"/>
    </row>
    <row r="60478">
      <c r="A60478" s="9"/>
    </row>
    <row r="60479">
      <c r="A60479" s="9"/>
    </row>
    <row r="60480">
      <c r="A60480" s="9"/>
    </row>
    <row r="60481">
      <c r="A60481" s="9"/>
    </row>
    <row r="60482">
      <c r="A60482" s="9"/>
    </row>
    <row r="60483">
      <c r="A60483" s="9"/>
    </row>
    <row r="60484">
      <c r="A60484" s="9"/>
    </row>
    <row r="60485">
      <c r="A60485" s="9"/>
    </row>
    <row r="60486">
      <c r="A60486" s="9"/>
    </row>
    <row r="60487">
      <c r="A60487" s="9"/>
    </row>
    <row r="60488">
      <c r="A60488" s="9"/>
    </row>
    <row r="60489">
      <c r="A60489" s="9"/>
    </row>
    <row r="60490">
      <c r="A60490" s="9"/>
    </row>
    <row r="60491">
      <c r="A60491" s="9"/>
    </row>
    <row r="60492">
      <c r="A60492" s="9"/>
    </row>
    <row r="60493">
      <c r="A60493" s="9"/>
    </row>
    <row r="60494">
      <c r="A60494" s="9"/>
    </row>
    <row r="60495">
      <c r="A60495" s="9"/>
    </row>
    <row r="60496">
      <c r="A60496" s="9"/>
    </row>
    <row r="60497">
      <c r="A60497" s="9"/>
    </row>
    <row r="60498">
      <c r="A60498" s="9"/>
    </row>
    <row r="60499">
      <c r="A60499" s="9"/>
    </row>
    <row r="60500">
      <c r="A60500" s="9"/>
    </row>
    <row r="60501">
      <c r="A60501" s="9"/>
    </row>
    <row r="60502">
      <c r="A60502" s="9"/>
    </row>
    <row r="60503">
      <c r="A60503" s="9"/>
    </row>
    <row r="60504">
      <c r="A60504" s="9"/>
    </row>
    <row r="60505">
      <c r="A60505" s="9"/>
    </row>
    <row r="60506">
      <c r="A60506" s="9"/>
    </row>
    <row r="60507">
      <c r="A60507" s="9"/>
    </row>
    <row r="60508">
      <c r="A60508" s="9"/>
    </row>
    <row r="60509">
      <c r="A60509" s="9"/>
    </row>
    <row r="60510">
      <c r="A60510" s="9"/>
    </row>
    <row r="60511">
      <c r="A60511" s="9"/>
    </row>
    <row r="60512">
      <c r="A60512" s="9"/>
    </row>
    <row r="60513">
      <c r="A60513" s="9"/>
    </row>
    <row r="60514">
      <c r="A60514" s="9"/>
    </row>
    <row r="60515">
      <c r="A60515" s="9"/>
    </row>
    <row r="60516">
      <c r="A60516" s="9"/>
    </row>
    <row r="60517">
      <c r="A60517" s="9"/>
    </row>
    <row r="60518">
      <c r="A60518" s="9"/>
    </row>
    <row r="60519">
      <c r="A60519" s="9"/>
    </row>
    <row r="60520">
      <c r="A60520" s="9"/>
    </row>
    <row r="60521">
      <c r="A60521" s="9"/>
    </row>
    <row r="60522">
      <c r="A60522" s="9"/>
    </row>
    <row r="60523">
      <c r="A60523" s="9"/>
    </row>
    <row r="60524">
      <c r="A60524" s="9"/>
    </row>
    <row r="60525">
      <c r="A60525" s="9"/>
    </row>
    <row r="60526">
      <c r="A60526" s="9"/>
    </row>
    <row r="60527">
      <c r="A60527" s="9"/>
    </row>
    <row r="60528">
      <c r="A60528" s="9"/>
    </row>
    <row r="60529">
      <c r="A60529" s="9"/>
    </row>
    <row r="60530">
      <c r="A60530" s="9"/>
    </row>
    <row r="60531">
      <c r="A60531" s="9"/>
    </row>
    <row r="60532">
      <c r="A60532" s="9"/>
    </row>
    <row r="60533">
      <c r="A60533" s="9"/>
    </row>
    <row r="60534">
      <c r="A60534" s="9"/>
    </row>
    <row r="60535">
      <c r="A60535" s="9"/>
    </row>
    <row r="60536">
      <c r="A60536" s="9"/>
    </row>
    <row r="60537">
      <c r="A60537" s="9"/>
    </row>
    <row r="60538">
      <c r="A60538" s="9"/>
    </row>
    <row r="60539">
      <c r="A60539" s="9"/>
    </row>
    <row r="60540">
      <c r="A60540" s="9"/>
    </row>
    <row r="60541">
      <c r="A60541" s="9"/>
    </row>
    <row r="60542">
      <c r="A60542" s="9"/>
    </row>
    <row r="60543">
      <c r="A60543" s="9"/>
    </row>
    <row r="60544">
      <c r="A60544" s="9"/>
    </row>
    <row r="60545">
      <c r="A60545" s="9"/>
    </row>
    <row r="60546">
      <c r="A60546" s="9"/>
    </row>
    <row r="60547">
      <c r="A60547" s="9"/>
    </row>
    <row r="60548">
      <c r="A60548" s="9"/>
    </row>
    <row r="60549">
      <c r="A60549" s="9"/>
    </row>
    <row r="60550">
      <c r="A60550" s="9"/>
    </row>
    <row r="60551">
      <c r="A60551" s="9"/>
    </row>
    <row r="60552">
      <c r="A60552" s="9"/>
    </row>
    <row r="60553">
      <c r="A60553" s="9"/>
    </row>
    <row r="60554">
      <c r="A60554" s="9"/>
    </row>
    <row r="60555">
      <c r="A60555" s="9"/>
    </row>
    <row r="60556">
      <c r="A60556" s="9"/>
    </row>
    <row r="60557">
      <c r="A60557" s="9"/>
    </row>
    <row r="60558">
      <c r="A60558" s="9"/>
    </row>
    <row r="60559">
      <c r="A60559" s="9"/>
    </row>
    <row r="60560">
      <c r="A60560" s="9"/>
    </row>
    <row r="60561">
      <c r="A60561" s="9"/>
    </row>
    <row r="60562">
      <c r="A60562" s="9"/>
    </row>
    <row r="60563">
      <c r="A60563" s="9"/>
    </row>
    <row r="60564">
      <c r="A60564" s="9"/>
    </row>
    <row r="60565">
      <c r="A60565" s="9"/>
    </row>
    <row r="60566">
      <c r="A60566" s="9"/>
    </row>
    <row r="60567">
      <c r="A60567" s="9"/>
    </row>
    <row r="60568">
      <c r="A60568" s="9"/>
    </row>
    <row r="60569">
      <c r="A60569" s="9"/>
    </row>
    <row r="60570">
      <c r="A60570" s="9"/>
    </row>
    <row r="60571">
      <c r="A60571" s="9"/>
    </row>
    <row r="60572">
      <c r="A60572" s="9"/>
    </row>
    <row r="60573">
      <c r="A60573" s="9"/>
    </row>
    <row r="60574">
      <c r="A60574" s="9"/>
    </row>
    <row r="60575">
      <c r="A60575" s="9"/>
    </row>
    <row r="60576">
      <c r="A60576" s="9"/>
    </row>
    <row r="60577">
      <c r="A60577" s="9"/>
    </row>
    <row r="60578">
      <c r="A60578" s="9"/>
    </row>
    <row r="60579">
      <c r="A60579" s="9"/>
    </row>
    <row r="60580">
      <c r="A60580" s="9"/>
    </row>
    <row r="60581">
      <c r="A60581" s="9"/>
    </row>
    <row r="60582">
      <c r="A60582" s="9"/>
    </row>
    <row r="60583">
      <c r="A60583" s="9"/>
    </row>
    <row r="60584">
      <c r="A60584" s="9"/>
    </row>
    <row r="60585">
      <c r="A60585" s="9"/>
    </row>
    <row r="60586">
      <c r="A60586" s="9"/>
    </row>
    <row r="60587">
      <c r="A60587" s="9"/>
    </row>
    <row r="60588">
      <c r="A60588" s="9"/>
    </row>
    <row r="60589">
      <c r="A60589" s="9"/>
    </row>
    <row r="60590">
      <c r="A60590" s="9"/>
    </row>
    <row r="60591">
      <c r="A60591" s="9"/>
    </row>
    <row r="60592">
      <c r="A60592" s="9"/>
    </row>
    <row r="60593">
      <c r="A60593" s="9"/>
    </row>
    <row r="60594">
      <c r="A60594" s="9"/>
    </row>
    <row r="60595">
      <c r="A60595" s="9"/>
    </row>
    <row r="60596">
      <c r="A60596" s="9"/>
    </row>
    <row r="60597">
      <c r="A60597" s="9"/>
    </row>
    <row r="60598">
      <c r="A60598" s="9"/>
    </row>
    <row r="60599">
      <c r="A60599" s="9"/>
    </row>
    <row r="60600">
      <c r="A60600" s="9"/>
    </row>
    <row r="60601">
      <c r="A60601" s="9"/>
    </row>
    <row r="60602">
      <c r="A60602" s="9"/>
    </row>
    <row r="60603">
      <c r="A60603" s="9"/>
    </row>
    <row r="60604">
      <c r="A60604" s="9"/>
    </row>
    <row r="60605">
      <c r="A60605" s="9"/>
    </row>
    <row r="60606">
      <c r="A60606" s="9"/>
    </row>
    <row r="60607">
      <c r="A60607" s="9"/>
    </row>
    <row r="60608">
      <c r="A60608" s="9"/>
    </row>
    <row r="60609">
      <c r="A60609" s="9"/>
    </row>
    <row r="60610">
      <c r="A60610" s="9"/>
    </row>
    <row r="60611">
      <c r="A60611" s="9"/>
    </row>
    <row r="60612">
      <c r="A60612" s="9"/>
    </row>
    <row r="60613">
      <c r="A60613" s="9"/>
    </row>
    <row r="60614">
      <c r="A60614" s="9"/>
    </row>
    <row r="60615">
      <c r="A60615" s="9"/>
    </row>
    <row r="60616">
      <c r="A60616" s="9"/>
    </row>
    <row r="60617">
      <c r="A60617" s="9"/>
    </row>
    <row r="60618">
      <c r="A60618" s="9"/>
    </row>
    <row r="60619">
      <c r="A60619" s="9"/>
    </row>
    <row r="60620">
      <c r="A60620" s="9"/>
    </row>
    <row r="60621">
      <c r="A60621" s="9"/>
    </row>
    <row r="60622">
      <c r="A60622" s="9"/>
    </row>
    <row r="60623">
      <c r="A60623" s="9"/>
    </row>
    <row r="60624">
      <c r="A60624" s="9"/>
    </row>
    <row r="60625">
      <c r="A60625" s="9"/>
    </row>
    <row r="60626">
      <c r="A60626" s="9"/>
    </row>
    <row r="60627">
      <c r="A60627" s="9"/>
    </row>
    <row r="60628">
      <c r="A60628" s="9"/>
    </row>
    <row r="60629">
      <c r="A60629" s="9"/>
    </row>
    <row r="60630">
      <c r="A60630" s="9"/>
    </row>
    <row r="60631">
      <c r="A60631" s="9"/>
    </row>
    <row r="60632">
      <c r="A60632" s="9"/>
    </row>
    <row r="60633">
      <c r="A60633" s="9"/>
    </row>
    <row r="60634">
      <c r="A60634" s="9"/>
    </row>
    <row r="60635">
      <c r="A60635" s="9"/>
    </row>
    <row r="60636">
      <c r="A60636" s="9"/>
    </row>
    <row r="60637">
      <c r="A60637" s="9"/>
    </row>
    <row r="60638">
      <c r="A60638" s="9"/>
    </row>
    <row r="60639">
      <c r="A60639" s="9"/>
    </row>
    <row r="60640">
      <c r="A60640" s="9"/>
    </row>
    <row r="60641">
      <c r="A60641" s="9"/>
    </row>
    <row r="60642">
      <c r="A60642" s="9"/>
    </row>
    <row r="60643">
      <c r="A60643" s="9"/>
    </row>
    <row r="60644">
      <c r="A60644" s="9"/>
    </row>
    <row r="60645">
      <c r="A60645" s="9"/>
    </row>
    <row r="60646">
      <c r="A60646" s="9"/>
    </row>
    <row r="60647">
      <c r="A60647" s="9"/>
    </row>
    <row r="60648">
      <c r="A60648" s="9"/>
    </row>
    <row r="60649">
      <c r="A60649" s="9"/>
    </row>
    <row r="60650">
      <c r="A60650" s="9"/>
    </row>
    <row r="60651">
      <c r="A60651" s="9"/>
    </row>
    <row r="60652">
      <c r="A60652" s="9"/>
    </row>
    <row r="60653">
      <c r="A60653" s="9"/>
    </row>
    <row r="60654">
      <c r="A60654" s="9"/>
    </row>
    <row r="60655">
      <c r="A60655" s="9"/>
    </row>
    <row r="60656">
      <c r="A60656" s="9"/>
    </row>
    <row r="60657">
      <c r="A60657" s="9"/>
    </row>
    <row r="60658">
      <c r="A60658" s="9"/>
    </row>
    <row r="60659">
      <c r="A60659" s="9"/>
    </row>
    <row r="60660">
      <c r="A60660" s="9"/>
    </row>
    <row r="60661">
      <c r="A60661" s="9"/>
    </row>
    <row r="60662">
      <c r="A60662" s="9"/>
    </row>
    <row r="60663">
      <c r="A60663" s="9"/>
    </row>
    <row r="60664">
      <c r="A60664" s="9"/>
    </row>
    <row r="60665">
      <c r="A60665" s="9"/>
    </row>
    <row r="60666">
      <c r="A60666" s="9"/>
    </row>
    <row r="60667">
      <c r="A60667" s="9"/>
    </row>
    <row r="60668">
      <c r="A60668" s="9"/>
    </row>
    <row r="60669">
      <c r="A60669" s="9"/>
    </row>
    <row r="60670">
      <c r="A60670" s="9"/>
    </row>
    <row r="60671">
      <c r="A60671" s="9"/>
    </row>
    <row r="60672">
      <c r="A60672" s="9"/>
    </row>
    <row r="60673">
      <c r="A60673" s="9"/>
    </row>
    <row r="60674">
      <c r="A60674" s="9"/>
    </row>
    <row r="60675">
      <c r="A60675" s="9"/>
    </row>
    <row r="60676">
      <c r="A60676" s="9"/>
    </row>
    <row r="60677">
      <c r="A60677" s="9"/>
    </row>
    <row r="60678">
      <c r="A60678" s="9"/>
    </row>
    <row r="60679">
      <c r="A60679" s="9"/>
    </row>
    <row r="60680">
      <c r="A60680" s="9"/>
    </row>
    <row r="60681">
      <c r="A60681" s="9"/>
    </row>
    <row r="60682">
      <c r="A60682" s="9"/>
    </row>
    <row r="60683">
      <c r="A60683" s="9"/>
    </row>
    <row r="60684">
      <c r="A60684" s="9"/>
    </row>
    <row r="60685">
      <c r="A60685" s="9"/>
    </row>
    <row r="60686">
      <c r="A60686" s="9"/>
    </row>
    <row r="60687">
      <c r="A60687" s="9"/>
    </row>
    <row r="60688">
      <c r="A60688" s="9"/>
    </row>
    <row r="60689">
      <c r="A60689" s="9"/>
    </row>
    <row r="60690">
      <c r="A60690" s="9"/>
    </row>
    <row r="60691">
      <c r="A60691" s="9"/>
    </row>
    <row r="60692">
      <c r="A60692" s="9"/>
    </row>
    <row r="60693">
      <c r="A60693" s="9"/>
    </row>
    <row r="60694">
      <c r="A60694" s="9"/>
    </row>
    <row r="60695">
      <c r="A60695" s="9"/>
    </row>
    <row r="60696">
      <c r="A60696" s="9"/>
    </row>
    <row r="60697">
      <c r="A60697" s="9"/>
    </row>
    <row r="60698">
      <c r="A60698" s="9"/>
    </row>
    <row r="60699">
      <c r="A60699" s="9"/>
    </row>
    <row r="60700">
      <c r="A60700" s="9"/>
    </row>
    <row r="60701">
      <c r="A60701" s="9"/>
    </row>
    <row r="60702">
      <c r="A60702" s="9"/>
    </row>
    <row r="60703">
      <c r="A60703" s="9"/>
    </row>
    <row r="60704">
      <c r="A60704" s="9"/>
    </row>
    <row r="60705">
      <c r="A60705" s="9"/>
    </row>
    <row r="60706">
      <c r="A60706" s="9"/>
    </row>
    <row r="60707">
      <c r="A60707" s="9"/>
    </row>
    <row r="60708">
      <c r="A60708" s="9"/>
    </row>
    <row r="60709">
      <c r="A60709" s="9"/>
    </row>
    <row r="60710">
      <c r="A60710" s="9"/>
    </row>
    <row r="60711">
      <c r="A60711" s="9"/>
    </row>
    <row r="60712">
      <c r="A60712" s="9"/>
    </row>
    <row r="60713">
      <c r="A60713" s="9"/>
    </row>
    <row r="60714">
      <c r="A60714" s="9"/>
    </row>
    <row r="60715">
      <c r="A60715" s="9"/>
    </row>
    <row r="60716">
      <c r="A60716" s="9"/>
    </row>
    <row r="60717">
      <c r="A60717" s="9"/>
    </row>
    <row r="60718">
      <c r="A60718" s="9"/>
    </row>
    <row r="60719">
      <c r="A60719" s="9"/>
    </row>
    <row r="60720">
      <c r="A60720" s="9"/>
    </row>
    <row r="60721">
      <c r="A60721" s="9"/>
    </row>
    <row r="60722">
      <c r="A60722" s="9"/>
    </row>
    <row r="60723">
      <c r="A60723" s="9"/>
    </row>
    <row r="60724">
      <c r="A60724" s="9"/>
    </row>
    <row r="60725">
      <c r="A60725" s="9"/>
    </row>
    <row r="60726">
      <c r="A60726" s="9"/>
    </row>
    <row r="60727">
      <c r="A60727" s="9"/>
    </row>
    <row r="60728">
      <c r="A60728" s="9"/>
    </row>
    <row r="60729">
      <c r="A60729" s="9"/>
    </row>
    <row r="60730">
      <c r="A60730" s="9"/>
    </row>
    <row r="60731">
      <c r="A60731" s="9"/>
    </row>
    <row r="60732">
      <c r="A60732" s="9"/>
    </row>
    <row r="60733">
      <c r="A60733" s="9"/>
    </row>
    <row r="60734">
      <c r="A60734" s="9"/>
    </row>
    <row r="60735">
      <c r="A60735" s="9"/>
    </row>
    <row r="60736">
      <c r="A60736" s="9"/>
    </row>
    <row r="60737">
      <c r="A60737" s="9"/>
    </row>
    <row r="60738">
      <c r="A60738" s="9"/>
    </row>
    <row r="60739">
      <c r="A60739" s="9"/>
    </row>
    <row r="60740">
      <c r="A60740" s="9"/>
    </row>
    <row r="60741">
      <c r="A60741" s="9"/>
    </row>
    <row r="60742">
      <c r="A60742" s="9"/>
    </row>
    <row r="60743">
      <c r="A60743" s="9"/>
    </row>
    <row r="60744">
      <c r="A60744" s="9"/>
    </row>
    <row r="60745">
      <c r="A60745" s="9"/>
    </row>
    <row r="60746">
      <c r="A60746" s="9"/>
    </row>
    <row r="60747">
      <c r="A60747" s="9"/>
    </row>
    <row r="60748">
      <c r="A60748" s="9"/>
    </row>
    <row r="60749">
      <c r="A60749" s="9"/>
    </row>
    <row r="60750">
      <c r="A60750" s="9"/>
    </row>
    <row r="60751">
      <c r="A60751" s="9"/>
    </row>
    <row r="60752">
      <c r="A60752" s="9"/>
    </row>
    <row r="60753">
      <c r="A60753" s="9"/>
    </row>
    <row r="60754">
      <c r="A60754" s="9"/>
    </row>
    <row r="60755">
      <c r="A60755" s="9"/>
    </row>
    <row r="60756">
      <c r="A60756" s="9"/>
    </row>
    <row r="60757">
      <c r="A60757" s="9"/>
    </row>
    <row r="60758">
      <c r="A60758" s="9"/>
    </row>
    <row r="60759">
      <c r="A60759" s="9"/>
    </row>
    <row r="60760">
      <c r="A60760" s="9"/>
    </row>
    <row r="60761">
      <c r="A60761" s="9"/>
    </row>
    <row r="60762">
      <c r="A60762" s="9"/>
    </row>
    <row r="60763">
      <c r="A60763" s="9"/>
    </row>
    <row r="60764">
      <c r="A60764" s="9"/>
    </row>
    <row r="60765">
      <c r="A60765" s="9"/>
    </row>
    <row r="60766">
      <c r="A60766" s="9"/>
    </row>
    <row r="60767">
      <c r="A60767" s="9"/>
    </row>
    <row r="60768">
      <c r="A60768" s="9"/>
    </row>
    <row r="60769">
      <c r="A60769" s="9"/>
    </row>
    <row r="60770">
      <c r="A60770" s="9"/>
    </row>
    <row r="60771">
      <c r="A60771" s="9"/>
    </row>
    <row r="60772">
      <c r="A60772" s="9"/>
    </row>
    <row r="60773">
      <c r="A60773" s="9"/>
    </row>
    <row r="60774">
      <c r="A60774" s="9"/>
    </row>
    <row r="60775">
      <c r="A60775" s="9"/>
    </row>
    <row r="60776">
      <c r="A60776" s="9"/>
    </row>
    <row r="60777">
      <c r="A60777" s="9"/>
    </row>
    <row r="60778">
      <c r="A60778" s="9"/>
    </row>
    <row r="60779">
      <c r="A60779" s="9"/>
    </row>
    <row r="60780">
      <c r="A60780" s="9"/>
    </row>
    <row r="60781">
      <c r="A60781" s="9"/>
    </row>
    <row r="60782">
      <c r="A60782" s="9"/>
    </row>
    <row r="60783">
      <c r="A60783" s="9"/>
    </row>
    <row r="60784">
      <c r="A60784" s="9"/>
    </row>
    <row r="60785">
      <c r="A60785" s="9"/>
    </row>
    <row r="60786">
      <c r="A60786" s="9"/>
    </row>
    <row r="60787">
      <c r="A60787" s="9"/>
    </row>
    <row r="60788">
      <c r="A60788" s="9"/>
    </row>
    <row r="60789">
      <c r="A60789" s="9"/>
    </row>
    <row r="60790">
      <c r="A60790" s="9"/>
    </row>
    <row r="60791">
      <c r="A60791" s="9"/>
    </row>
    <row r="60792">
      <c r="A60792" s="9"/>
    </row>
    <row r="60793">
      <c r="A60793" s="9"/>
    </row>
    <row r="60794">
      <c r="A60794" s="9"/>
    </row>
    <row r="60795">
      <c r="A60795" s="9"/>
    </row>
    <row r="60796">
      <c r="A60796" s="9"/>
    </row>
    <row r="60797">
      <c r="A60797" s="9"/>
    </row>
    <row r="60798">
      <c r="A60798" s="9"/>
    </row>
    <row r="60799">
      <c r="A60799" s="9"/>
    </row>
    <row r="60800">
      <c r="A60800" s="9"/>
    </row>
    <row r="60801">
      <c r="A60801" s="9"/>
    </row>
    <row r="60802">
      <c r="A60802" s="9"/>
    </row>
    <row r="60803">
      <c r="A60803" s="9"/>
    </row>
    <row r="60804">
      <c r="A60804" s="9"/>
    </row>
    <row r="60805">
      <c r="A60805" s="9"/>
    </row>
    <row r="60806">
      <c r="A60806" s="9"/>
    </row>
    <row r="60807">
      <c r="A60807" s="9"/>
    </row>
    <row r="60808">
      <c r="A60808" s="9"/>
    </row>
    <row r="60809">
      <c r="A60809" s="9"/>
    </row>
    <row r="60810">
      <c r="A60810" s="9"/>
    </row>
    <row r="60811">
      <c r="A60811" s="9"/>
    </row>
    <row r="60812">
      <c r="A60812" s="9"/>
    </row>
    <row r="60813">
      <c r="A60813" s="9"/>
    </row>
    <row r="60814">
      <c r="A60814" s="9"/>
    </row>
    <row r="60815">
      <c r="A60815" s="9"/>
    </row>
    <row r="60816">
      <c r="A60816" s="9"/>
    </row>
    <row r="60817">
      <c r="A60817" s="9"/>
    </row>
    <row r="60818">
      <c r="A60818" s="9"/>
    </row>
    <row r="60819">
      <c r="A60819" s="9"/>
    </row>
    <row r="60820">
      <c r="A60820" s="9"/>
    </row>
    <row r="60821">
      <c r="A60821" s="9"/>
    </row>
    <row r="60822">
      <c r="A60822" s="9"/>
    </row>
    <row r="60823">
      <c r="A60823" s="9"/>
    </row>
    <row r="60824">
      <c r="A60824" s="9"/>
    </row>
    <row r="60825">
      <c r="A60825" s="9"/>
    </row>
    <row r="60826">
      <c r="A60826" s="9"/>
    </row>
    <row r="60827">
      <c r="A60827" s="9"/>
    </row>
    <row r="60828">
      <c r="A60828" s="9"/>
    </row>
    <row r="60829">
      <c r="A60829" s="9"/>
    </row>
    <row r="60830">
      <c r="A60830" s="9"/>
    </row>
    <row r="60831">
      <c r="A60831" s="9"/>
    </row>
    <row r="60832">
      <c r="A60832" s="9"/>
    </row>
    <row r="60833">
      <c r="A60833" s="9"/>
    </row>
    <row r="60834">
      <c r="A60834" s="9"/>
    </row>
    <row r="60835">
      <c r="A60835" s="9"/>
    </row>
    <row r="60836">
      <c r="A60836" s="9"/>
    </row>
    <row r="60837">
      <c r="A60837" s="9"/>
    </row>
    <row r="60838">
      <c r="A60838" s="9"/>
    </row>
    <row r="60839">
      <c r="A60839" s="9"/>
    </row>
    <row r="60840">
      <c r="A60840" s="9"/>
    </row>
    <row r="60841">
      <c r="A60841" s="9"/>
    </row>
    <row r="60842">
      <c r="A60842" s="9"/>
    </row>
    <row r="60843">
      <c r="A60843" s="9"/>
    </row>
    <row r="60844">
      <c r="A60844" s="9"/>
    </row>
    <row r="60845">
      <c r="A60845" s="9"/>
    </row>
    <row r="60846">
      <c r="A60846" s="9"/>
    </row>
    <row r="60847">
      <c r="A60847" s="9"/>
    </row>
    <row r="60848">
      <c r="A60848" s="9"/>
    </row>
    <row r="60849">
      <c r="A60849" s="9"/>
    </row>
    <row r="60850">
      <c r="A60850" s="9"/>
    </row>
    <row r="60851">
      <c r="A60851" s="9"/>
    </row>
    <row r="60852">
      <c r="A60852" s="9"/>
    </row>
    <row r="60853">
      <c r="A60853" s="9"/>
    </row>
    <row r="60854">
      <c r="A60854" s="9"/>
    </row>
    <row r="60855">
      <c r="A60855" s="9"/>
    </row>
    <row r="60856">
      <c r="A60856" s="9"/>
    </row>
    <row r="60857">
      <c r="A60857" s="9"/>
    </row>
    <row r="60858">
      <c r="A60858" s="9"/>
    </row>
    <row r="60859">
      <c r="A60859" s="9"/>
    </row>
    <row r="60860">
      <c r="A60860" s="9"/>
    </row>
    <row r="60861">
      <c r="A60861" s="9"/>
    </row>
    <row r="60862">
      <c r="A60862" s="9"/>
    </row>
    <row r="60863">
      <c r="A60863" s="9"/>
    </row>
    <row r="60864">
      <c r="A60864" s="9"/>
    </row>
    <row r="60865">
      <c r="A60865" s="9"/>
    </row>
    <row r="60866">
      <c r="A60866" s="9"/>
    </row>
    <row r="60867">
      <c r="A60867" s="9"/>
    </row>
    <row r="60868">
      <c r="A60868" s="9"/>
    </row>
    <row r="60869">
      <c r="A60869" s="9"/>
    </row>
    <row r="60870">
      <c r="A60870" s="9"/>
    </row>
    <row r="60871">
      <c r="A60871" s="9"/>
    </row>
    <row r="60872">
      <c r="A60872" s="9"/>
    </row>
    <row r="60873">
      <c r="A60873" s="9"/>
    </row>
    <row r="60874">
      <c r="A60874" s="9"/>
    </row>
    <row r="60875">
      <c r="A60875" s="9"/>
    </row>
    <row r="60876">
      <c r="A60876" s="9"/>
    </row>
    <row r="60877">
      <c r="A60877" s="9"/>
    </row>
    <row r="60878">
      <c r="A60878" s="9"/>
    </row>
    <row r="60879">
      <c r="A60879" s="9"/>
    </row>
    <row r="60880">
      <c r="A60880" s="9"/>
    </row>
    <row r="60881">
      <c r="A60881" s="9"/>
    </row>
    <row r="60882">
      <c r="A60882" s="9"/>
    </row>
    <row r="60883">
      <c r="A60883" s="9"/>
    </row>
    <row r="60884">
      <c r="A60884" s="9"/>
    </row>
    <row r="60885">
      <c r="A60885" s="9"/>
    </row>
    <row r="60886">
      <c r="A60886" s="9"/>
    </row>
    <row r="60887">
      <c r="A60887" s="9"/>
    </row>
    <row r="60888">
      <c r="A60888" s="9"/>
    </row>
    <row r="60889">
      <c r="A60889" s="9"/>
    </row>
    <row r="60890">
      <c r="A60890" s="9"/>
    </row>
    <row r="60891">
      <c r="A60891" s="9"/>
    </row>
    <row r="60892">
      <c r="A60892" s="9"/>
    </row>
    <row r="60893">
      <c r="A60893" s="9"/>
    </row>
    <row r="60894">
      <c r="A60894" s="9"/>
    </row>
    <row r="60895">
      <c r="A60895" s="9"/>
    </row>
    <row r="60896">
      <c r="A60896" s="9"/>
    </row>
    <row r="60897">
      <c r="A60897" s="9"/>
    </row>
    <row r="60898">
      <c r="A60898" s="9"/>
    </row>
    <row r="60899">
      <c r="A60899" s="9"/>
    </row>
    <row r="60900">
      <c r="A60900" s="9"/>
    </row>
    <row r="60901">
      <c r="A60901" s="9"/>
    </row>
    <row r="60902">
      <c r="A60902" s="9"/>
    </row>
    <row r="60903">
      <c r="A60903" s="9"/>
    </row>
    <row r="60904">
      <c r="A60904" s="9"/>
    </row>
    <row r="60905">
      <c r="A60905" s="9"/>
    </row>
    <row r="60906">
      <c r="A60906" s="9"/>
    </row>
    <row r="60907">
      <c r="A60907" s="9"/>
    </row>
    <row r="60908">
      <c r="A60908" s="9"/>
    </row>
    <row r="60909">
      <c r="A60909" s="9"/>
    </row>
    <row r="60910">
      <c r="A60910" s="9"/>
    </row>
    <row r="60911">
      <c r="A60911" s="9"/>
    </row>
    <row r="60912">
      <c r="A60912" s="9"/>
    </row>
    <row r="60913">
      <c r="A60913" s="9"/>
    </row>
    <row r="60914">
      <c r="A60914" s="9"/>
    </row>
    <row r="60915">
      <c r="A60915" s="9"/>
    </row>
    <row r="60916">
      <c r="A60916" s="9"/>
    </row>
    <row r="60917">
      <c r="A60917" s="9"/>
    </row>
    <row r="60918">
      <c r="A60918" s="9"/>
    </row>
    <row r="60919">
      <c r="A60919" s="9"/>
    </row>
    <row r="60920">
      <c r="A60920" s="9"/>
    </row>
    <row r="60921">
      <c r="A60921" s="9"/>
    </row>
    <row r="60922">
      <c r="A60922" s="9"/>
    </row>
    <row r="60923">
      <c r="A60923" s="9"/>
    </row>
    <row r="60924">
      <c r="A60924" s="9"/>
    </row>
    <row r="60925">
      <c r="A60925" s="9"/>
    </row>
    <row r="60926">
      <c r="A60926" s="9"/>
    </row>
    <row r="60927">
      <c r="A60927" s="9"/>
    </row>
    <row r="60928">
      <c r="A60928" s="9"/>
    </row>
    <row r="60929">
      <c r="A60929" s="9"/>
    </row>
    <row r="60930">
      <c r="A60930" s="9"/>
    </row>
    <row r="60931">
      <c r="A60931" s="9"/>
    </row>
    <row r="60932">
      <c r="A60932" s="9"/>
    </row>
    <row r="60933">
      <c r="A60933" s="9"/>
    </row>
    <row r="60934">
      <c r="A60934" s="9"/>
    </row>
    <row r="60935">
      <c r="A60935" s="9"/>
    </row>
    <row r="60936">
      <c r="A60936" s="9"/>
    </row>
    <row r="60937">
      <c r="A60937" s="9"/>
    </row>
    <row r="60938">
      <c r="A60938" s="9"/>
    </row>
    <row r="60939">
      <c r="A60939" s="9"/>
    </row>
    <row r="60940">
      <c r="A60940" s="9"/>
    </row>
    <row r="60941">
      <c r="A60941" s="9"/>
    </row>
    <row r="60942">
      <c r="A60942" s="9"/>
    </row>
    <row r="60943">
      <c r="A60943" s="9"/>
    </row>
    <row r="60944">
      <c r="A60944" s="9"/>
    </row>
    <row r="60945">
      <c r="A60945" s="9"/>
    </row>
    <row r="60946">
      <c r="A60946" s="9"/>
    </row>
    <row r="60947">
      <c r="A60947" s="9"/>
    </row>
    <row r="60948">
      <c r="A60948" s="9"/>
    </row>
    <row r="60949">
      <c r="A60949" s="9"/>
    </row>
    <row r="60950">
      <c r="A60950" s="9"/>
    </row>
    <row r="60951">
      <c r="A60951" s="9"/>
    </row>
    <row r="60952">
      <c r="A60952" s="9"/>
    </row>
    <row r="60953">
      <c r="A60953" s="9"/>
    </row>
    <row r="60954">
      <c r="A60954" s="9"/>
    </row>
    <row r="60955">
      <c r="A60955" s="9"/>
    </row>
    <row r="60956">
      <c r="A60956" s="9"/>
    </row>
    <row r="60957">
      <c r="A60957" s="9"/>
    </row>
    <row r="60958">
      <c r="A60958" s="9"/>
    </row>
    <row r="60959">
      <c r="A60959" s="9"/>
    </row>
    <row r="60960">
      <c r="A60960" s="9"/>
    </row>
    <row r="60961">
      <c r="A60961" s="9"/>
    </row>
    <row r="60962">
      <c r="A60962" s="9"/>
    </row>
    <row r="60963">
      <c r="A60963" s="9"/>
    </row>
    <row r="60964">
      <c r="A60964" s="9"/>
    </row>
    <row r="60965">
      <c r="A60965" s="9"/>
    </row>
    <row r="60966">
      <c r="A60966" s="9"/>
    </row>
    <row r="60967">
      <c r="A60967" s="9"/>
    </row>
    <row r="60968">
      <c r="A60968" s="9"/>
    </row>
    <row r="60969">
      <c r="A60969" s="9"/>
    </row>
    <row r="60970">
      <c r="A60970" s="9"/>
    </row>
    <row r="60971">
      <c r="A60971" s="9"/>
    </row>
    <row r="60972">
      <c r="A60972" s="9"/>
    </row>
    <row r="60973">
      <c r="A60973" s="9"/>
    </row>
    <row r="60974">
      <c r="A60974" s="9"/>
    </row>
    <row r="60975">
      <c r="A60975" s="9"/>
    </row>
    <row r="60976">
      <c r="A60976" s="9"/>
    </row>
    <row r="60977">
      <c r="A60977" s="9"/>
    </row>
    <row r="60978">
      <c r="A60978" s="9"/>
    </row>
    <row r="60979">
      <c r="A60979" s="9"/>
    </row>
    <row r="60980">
      <c r="A60980" s="9"/>
    </row>
    <row r="60981">
      <c r="A60981" s="9"/>
    </row>
    <row r="60982">
      <c r="A60982" s="9"/>
    </row>
    <row r="60983">
      <c r="A60983" s="9"/>
    </row>
    <row r="60984">
      <c r="A60984" s="9"/>
    </row>
    <row r="60985">
      <c r="A60985" s="9"/>
    </row>
    <row r="60986">
      <c r="A60986" s="9"/>
    </row>
    <row r="60987">
      <c r="A60987" s="9"/>
    </row>
    <row r="60988">
      <c r="A60988" s="9"/>
    </row>
    <row r="60989">
      <c r="A60989" s="9"/>
    </row>
    <row r="60990">
      <c r="A60990" s="9"/>
    </row>
    <row r="60991">
      <c r="A60991" s="9"/>
    </row>
    <row r="60992">
      <c r="A60992" s="9"/>
    </row>
    <row r="60993">
      <c r="A60993" s="9"/>
    </row>
    <row r="60994">
      <c r="A60994" s="9"/>
    </row>
    <row r="60995">
      <c r="A60995" s="9"/>
    </row>
    <row r="60996">
      <c r="A60996" s="9"/>
    </row>
    <row r="60997">
      <c r="A60997" s="9"/>
    </row>
    <row r="60998">
      <c r="A60998" s="9"/>
    </row>
    <row r="60999">
      <c r="A60999" s="9"/>
    </row>
    <row r="61000">
      <c r="A61000" s="9"/>
    </row>
    <row r="61001">
      <c r="A61001" s="9"/>
    </row>
    <row r="61002">
      <c r="A61002" s="9"/>
    </row>
    <row r="61003">
      <c r="A61003" s="9"/>
    </row>
    <row r="61004">
      <c r="A61004" s="9"/>
    </row>
    <row r="61005">
      <c r="A61005" s="9"/>
    </row>
    <row r="61006">
      <c r="A61006" s="9"/>
    </row>
    <row r="61007">
      <c r="A61007" s="9"/>
    </row>
    <row r="61008">
      <c r="A61008" s="9"/>
    </row>
    <row r="61009">
      <c r="A61009" s="9"/>
    </row>
    <row r="61010">
      <c r="A61010" s="9"/>
    </row>
    <row r="61011">
      <c r="A61011" s="9"/>
    </row>
    <row r="61012">
      <c r="A61012" s="9"/>
    </row>
    <row r="61013">
      <c r="A61013" s="9"/>
    </row>
    <row r="61014">
      <c r="A61014" s="9"/>
    </row>
    <row r="61015">
      <c r="A61015" s="9"/>
    </row>
    <row r="61016">
      <c r="A61016" s="9"/>
    </row>
    <row r="61017">
      <c r="A61017" s="9"/>
    </row>
    <row r="61018">
      <c r="A61018" s="9"/>
    </row>
    <row r="61019">
      <c r="A61019" s="9"/>
    </row>
    <row r="61020">
      <c r="A61020" s="9"/>
    </row>
    <row r="61021">
      <c r="A61021" s="9"/>
    </row>
    <row r="61022">
      <c r="A61022" s="9"/>
    </row>
    <row r="61023">
      <c r="A61023" s="9"/>
    </row>
    <row r="61024">
      <c r="A61024" s="9"/>
    </row>
    <row r="61025">
      <c r="A61025" s="9"/>
    </row>
    <row r="61026">
      <c r="A61026" s="9"/>
    </row>
    <row r="61027">
      <c r="A61027" s="9"/>
    </row>
    <row r="61028">
      <c r="A61028" s="9"/>
    </row>
    <row r="61029">
      <c r="A61029" s="9"/>
    </row>
    <row r="61030">
      <c r="A61030" s="9"/>
    </row>
    <row r="61031">
      <c r="A61031" s="9"/>
    </row>
    <row r="61032">
      <c r="A61032" s="9"/>
    </row>
    <row r="61033">
      <c r="A61033" s="9"/>
    </row>
    <row r="61034">
      <c r="A61034" s="9"/>
    </row>
    <row r="61035">
      <c r="A61035" s="9"/>
    </row>
    <row r="61036">
      <c r="A61036" s="9"/>
    </row>
    <row r="61037">
      <c r="A61037" s="9"/>
    </row>
    <row r="61038">
      <c r="A61038" s="9"/>
    </row>
    <row r="61039">
      <c r="A61039" s="9"/>
    </row>
    <row r="61040">
      <c r="A61040" s="9"/>
    </row>
    <row r="61041">
      <c r="A61041" s="9"/>
    </row>
    <row r="61042">
      <c r="A61042" s="9"/>
    </row>
    <row r="61043">
      <c r="A61043" s="9"/>
    </row>
    <row r="61044">
      <c r="A61044" s="9"/>
    </row>
    <row r="61045">
      <c r="A61045" s="9"/>
    </row>
    <row r="61046">
      <c r="A61046" s="9"/>
    </row>
    <row r="61047">
      <c r="A61047" s="9"/>
    </row>
    <row r="61048">
      <c r="A61048" s="9"/>
    </row>
    <row r="61049">
      <c r="A61049" s="9"/>
    </row>
    <row r="61050">
      <c r="A61050" s="9"/>
    </row>
    <row r="61051">
      <c r="A61051" s="9"/>
    </row>
    <row r="61052">
      <c r="A61052" s="9"/>
    </row>
    <row r="61053">
      <c r="A61053" s="9"/>
    </row>
    <row r="61054">
      <c r="A61054" s="9"/>
    </row>
    <row r="61055">
      <c r="A61055" s="9"/>
    </row>
    <row r="61056">
      <c r="A61056" s="9"/>
    </row>
    <row r="61057">
      <c r="A61057" s="9"/>
    </row>
    <row r="61058">
      <c r="A61058" s="9"/>
    </row>
    <row r="61059">
      <c r="A61059" s="9"/>
    </row>
    <row r="61060">
      <c r="A61060" s="9"/>
    </row>
    <row r="61061">
      <c r="A61061" s="9"/>
    </row>
    <row r="61062">
      <c r="A61062" s="9"/>
    </row>
    <row r="61063">
      <c r="A61063" s="9"/>
    </row>
    <row r="61064">
      <c r="A61064" s="9"/>
    </row>
    <row r="61065">
      <c r="A61065" s="9"/>
    </row>
    <row r="61066">
      <c r="A61066" s="9"/>
    </row>
    <row r="61067">
      <c r="A61067" s="9"/>
    </row>
    <row r="61068">
      <c r="A61068" s="9"/>
    </row>
    <row r="61069">
      <c r="A61069" s="9"/>
    </row>
    <row r="61070">
      <c r="A61070" s="9"/>
    </row>
    <row r="61071">
      <c r="A61071" s="9"/>
    </row>
    <row r="61072">
      <c r="A61072" s="9"/>
    </row>
    <row r="61073">
      <c r="A61073" s="9"/>
    </row>
    <row r="61074">
      <c r="A61074" s="9"/>
    </row>
    <row r="61075">
      <c r="A61075" s="9"/>
    </row>
    <row r="61076">
      <c r="A61076" s="9"/>
    </row>
    <row r="61077">
      <c r="A61077" s="9"/>
    </row>
    <row r="61078">
      <c r="A61078" s="9"/>
    </row>
    <row r="61079">
      <c r="A61079" s="9"/>
    </row>
    <row r="61080">
      <c r="A61080" s="9"/>
    </row>
    <row r="61081">
      <c r="A61081" s="9"/>
    </row>
    <row r="61082">
      <c r="A61082" s="9"/>
    </row>
    <row r="61083">
      <c r="A61083" s="9"/>
    </row>
    <row r="61084">
      <c r="A61084" s="9"/>
    </row>
    <row r="61085">
      <c r="A61085" s="9"/>
    </row>
    <row r="61086">
      <c r="A61086" s="9"/>
    </row>
    <row r="61087">
      <c r="A61087" s="9"/>
    </row>
    <row r="61088">
      <c r="A61088" s="9"/>
    </row>
    <row r="61089">
      <c r="A61089" s="9"/>
    </row>
    <row r="61090">
      <c r="A61090" s="9"/>
    </row>
    <row r="61091">
      <c r="A61091" s="9"/>
    </row>
    <row r="61092">
      <c r="A61092" s="9"/>
    </row>
    <row r="61093">
      <c r="A61093" s="9"/>
    </row>
    <row r="61094">
      <c r="A61094" s="9"/>
    </row>
    <row r="61095">
      <c r="A61095" s="9"/>
    </row>
    <row r="61096">
      <c r="A61096" s="9"/>
    </row>
    <row r="61097">
      <c r="A61097" s="9"/>
    </row>
    <row r="61098">
      <c r="A61098" s="9"/>
    </row>
    <row r="61099">
      <c r="A61099" s="9"/>
    </row>
    <row r="61100">
      <c r="A61100" s="9"/>
    </row>
    <row r="61101">
      <c r="A61101" s="9"/>
    </row>
    <row r="61102">
      <c r="A61102" s="9"/>
    </row>
    <row r="61103">
      <c r="A61103" s="9"/>
    </row>
    <row r="61104">
      <c r="A61104" s="9"/>
    </row>
    <row r="61105">
      <c r="A61105" s="9"/>
    </row>
    <row r="61106">
      <c r="A61106" s="9"/>
    </row>
    <row r="61107">
      <c r="A61107" s="9"/>
    </row>
    <row r="61108">
      <c r="A61108" s="9"/>
    </row>
    <row r="61109">
      <c r="A61109" s="9"/>
    </row>
    <row r="61110">
      <c r="A61110" s="9"/>
    </row>
    <row r="61111">
      <c r="A61111" s="9"/>
    </row>
    <row r="61112">
      <c r="A61112" s="9"/>
    </row>
    <row r="61113">
      <c r="A61113" s="9"/>
    </row>
    <row r="61114">
      <c r="A61114" s="9"/>
    </row>
    <row r="61115">
      <c r="A61115" s="9"/>
    </row>
    <row r="61116">
      <c r="A61116" s="9"/>
    </row>
    <row r="61117">
      <c r="A61117" s="9"/>
    </row>
    <row r="61118">
      <c r="A61118" s="9"/>
    </row>
    <row r="61119">
      <c r="A61119" s="9"/>
    </row>
    <row r="61120">
      <c r="A61120" s="9"/>
    </row>
    <row r="61121">
      <c r="A61121" s="9"/>
    </row>
    <row r="61122">
      <c r="A61122" s="9"/>
    </row>
    <row r="61123">
      <c r="A61123" s="9"/>
    </row>
    <row r="61124">
      <c r="A61124" s="9"/>
    </row>
    <row r="61125">
      <c r="A61125" s="9"/>
    </row>
    <row r="61126">
      <c r="A61126" s="9"/>
    </row>
    <row r="61127">
      <c r="A61127" s="9"/>
    </row>
    <row r="61128">
      <c r="A61128" s="9"/>
    </row>
    <row r="61129">
      <c r="A61129" s="9"/>
    </row>
    <row r="61130">
      <c r="A61130" s="9"/>
    </row>
    <row r="61131">
      <c r="A61131" s="9"/>
    </row>
    <row r="61132">
      <c r="A61132" s="9"/>
    </row>
    <row r="61133">
      <c r="A61133" s="9"/>
    </row>
    <row r="61134">
      <c r="A61134" s="9"/>
    </row>
    <row r="61135">
      <c r="A61135" s="9"/>
    </row>
    <row r="61136">
      <c r="A61136" s="9"/>
    </row>
    <row r="61137">
      <c r="A61137" s="9"/>
    </row>
    <row r="61138">
      <c r="A61138" s="9"/>
    </row>
    <row r="61139">
      <c r="A61139" s="9"/>
    </row>
    <row r="61140">
      <c r="A61140" s="9"/>
    </row>
    <row r="61141">
      <c r="A61141" s="9"/>
    </row>
    <row r="61142">
      <c r="A61142" s="9"/>
    </row>
    <row r="61143">
      <c r="A61143" s="9"/>
    </row>
    <row r="61144">
      <c r="A61144" s="9"/>
    </row>
    <row r="61145">
      <c r="A61145" s="9"/>
    </row>
    <row r="61146">
      <c r="A61146" s="9"/>
    </row>
    <row r="61147">
      <c r="A61147" s="9"/>
    </row>
    <row r="61148">
      <c r="A61148" s="9"/>
    </row>
    <row r="61149">
      <c r="A61149" s="9"/>
    </row>
    <row r="61150">
      <c r="A61150" s="9"/>
    </row>
    <row r="61151">
      <c r="A61151" s="9"/>
    </row>
    <row r="61152">
      <c r="A61152" s="9"/>
    </row>
    <row r="61153">
      <c r="A61153" s="9"/>
    </row>
    <row r="61154">
      <c r="A61154" s="9"/>
    </row>
    <row r="61155">
      <c r="A61155" s="9"/>
    </row>
    <row r="61156">
      <c r="A61156" s="9"/>
    </row>
    <row r="61157">
      <c r="A61157" s="9"/>
    </row>
    <row r="61158">
      <c r="A61158" s="9"/>
    </row>
    <row r="61159">
      <c r="A61159" s="9"/>
    </row>
    <row r="61160">
      <c r="A61160" s="9"/>
    </row>
    <row r="61161">
      <c r="A61161" s="9"/>
    </row>
    <row r="61162">
      <c r="A61162" s="9"/>
    </row>
    <row r="61163">
      <c r="A61163" s="9"/>
    </row>
    <row r="61164">
      <c r="A61164" s="9"/>
    </row>
    <row r="61165">
      <c r="A61165" s="9"/>
    </row>
    <row r="61166">
      <c r="A61166" s="9"/>
    </row>
    <row r="61167">
      <c r="A61167" s="9"/>
    </row>
    <row r="61168">
      <c r="A61168" s="9"/>
    </row>
    <row r="61169">
      <c r="A61169" s="9"/>
    </row>
    <row r="61170">
      <c r="A61170" s="9"/>
    </row>
    <row r="61171">
      <c r="A61171" s="9"/>
    </row>
    <row r="61172">
      <c r="A61172" s="9"/>
    </row>
    <row r="61173">
      <c r="A61173" s="9"/>
    </row>
    <row r="61174">
      <c r="A61174" s="9"/>
    </row>
    <row r="61175">
      <c r="A61175" s="9"/>
    </row>
    <row r="61176">
      <c r="A61176" s="9"/>
    </row>
    <row r="61177">
      <c r="A61177" s="9"/>
    </row>
    <row r="61178">
      <c r="A61178" s="9"/>
    </row>
    <row r="61179">
      <c r="A61179" s="9"/>
    </row>
    <row r="61180">
      <c r="A61180" s="9"/>
    </row>
    <row r="61181">
      <c r="A61181" s="9"/>
    </row>
    <row r="61182">
      <c r="A61182" s="9"/>
    </row>
    <row r="61183">
      <c r="A61183" s="9"/>
    </row>
    <row r="61184">
      <c r="A61184" s="9"/>
    </row>
    <row r="61185">
      <c r="A61185" s="9"/>
    </row>
    <row r="61186">
      <c r="A61186" s="9"/>
    </row>
    <row r="61187">
      <c r="A61187" s="9"/>
    </row>
    <row r="61188">
      <c r="A61188" s="9"/>
    </row>
    <row r="61189">
      <c r="A61189" s="9"/>
    </row>
    <row r="61190">
      <c r="A61190" s="9"/>
    </row>
    <row r="61191">
      <c r="A61191" s="9"/>
    </row>
    <row r="61192">
      <c r="A61192" s="9"/>
    </row>
    <row r="61193">
      <c r="A61193" s="9"/>
    </row>
    <row r="61194">
      <c r="A61194" s="9"/>
    </row>
    <row r="61195">
      <c r="A61195" s="9"/>
    </row>
    <row r="61196">
      <c r="A61196" s="9"/>
    </row>
    <row r="61197">
      <c r="A61197" s="9"/>
    </row>
    <row r="61198">
      <c r="A61198" s="9"/>
    </row>
    <row r="61199">
      <c r="A61199" s="9"/>
    </row>
    <row r="61200">
      <c r="A61200" s="9"/>
    </row>
    <row r="61201">
      <c r="A61201" s="9"/>
    </row>
    <row r="61202">
      <c r="A61202" s="9"/>
    </row>
    <row r="61203">
      <c r="A61203" s="9"/>
    </row>
    <row r="61204">
      <c r="A61204" s="9"/>
    </row>
    <row r="61205">
      <c r="A61205" s="9"/>
    </row>
    <row r="61206">
      <c r="A61206" s="9"/>
    </row>
    <row r="61207">
      <c r="A61207" s="9"/>
    </row>
    <row r="61208">
      <c r="A61208" s="9"/>
    </row>
    <row r="61209">
      <c r="A61209" s="9"/>
    </row>
    <row r="61210">
      <c r="A61210" s="9"/>
    </row>
    <row r="61211">
      <c r="A61211" s="9"/>
    </row>
    <row r="61212">
      <c r="A61212" s="9"/>
    </row>
    <row r="61213">
      <c r="A61213" s="9"/>
    </row>
    <row r="61214">
      <c r="A61214" s="9"/>
    </row>
    <row r="61215">
      <c r="A61215" s="9"/>
    </row>
    <row r="61216">
      <c r="A61216" s="9"/>
    </row>
    <row r="61217">
      <c r="A61217" s="9"/>
    </row>
    <row r="61218">
      <c r="A61218" s="9"/>
    </row>
    <row r="61219">
      <c r="A61219" s="9"/>
    </row>
    <row r="61220">
      <c r="A61220" s="9"/>
    </row>
    <row r="61221">
      <c r="A61221" s="9"/>
    </row>
    <row r="61222">
      <c r="A61222" s="9"/>
    </row>
    <row r="61223">
      <c r="A61223" s="9"/>
    </row>
    <row r="61224">
      <c r="A61224" s="9"/>
    </row>
    <row r="61225">
      <c r="A61225" s="9"/>
    </row>
    <row r="61226">
      <c r="A61226" s="9"/>
    </row>
    <row r="61227">
      <c r="A61227" s="9"/>
    </row>
    <row r="61228">
      <c r="A61228" s="9"/>
    </row>
    <row r="61229">
      <c r="A61229" s="9"/>
    </row>
    <row r="61230">
      <c r="A61230" s="9"/>
    </row>
    <row r="61231">
      <c r="A61231" s="9"/>
    </row>
    <row r="61232">
      <c r="A61232" s="9"/>
    </row>
    <row r="61233">
      <c r="A61233" s="9"/>
    </row>
    <row r="61234">
      <c r="A61234" s="9"/>
    </row>
    <row r="61235">
      <c r="A61235" s="9"/>
    </row>
    <row r="61236">
      <c r="A61236" s="9"/>
    </row>
    <row r="61237">
      <c r="A61237" s="9"/>
    </row>
    <row r="61238">
      <c r="A61238" s="9"/>
    </row>
    <row r="61239">
      <c r="A61239" s="9"/>
    </row>
    <row r="61240">
      <c r="A61240" s="9"/>
    </row>
    <row r="61241">
      <c r="A61241" s="9"/>
    </row>
    <row r="61242">
      <c r="A61242" s="9"/>
    </row>
    <row r="61243">
      <c r="A61243" s="9"/>
    </row>
    <row r="61244">
      <c r="A61244" s="9"/>
    </row>
    <row r="61245">
      <c r="A61245" s="9"/>
    </row>
    <row r="61246">
      <c r="A61246" s="9"/>
    </row>
    <row r="61247">
      <c r="A61247" s="9"/>
    </row>
    <row r="61248">
      <c r="A61248" s="9"/>
    </row>
    <row r="61249">
      <c r="A61249" s="9"/>
    </row>
    <row r="61250">
      <c r="A61250" s="9"/>
    </row>
    <row r="61251">
      <c r="A61251" s="9"/>
    </row>
    <row r="61252">
      <c r="A61252" s="9"/>
    </row>
    <row r="61253">
      <c r="A61253" s="9"/>
    </row>
    <row r="61254">
      <c r="A61254" s="9"/>
    </row>
    <row r="61255">
      <c r="A61255" s="9"/>
    </row>
    <row r="61256">
      <c r="A61256" s="9"/>
    </row>
    <row r="61257">
      <c r="A61257" s="9"/>
    </row>
    <row r="61258">
      <c r="A61258" s="9"/>
    </row>
    <row r="61259">
      <c r="A61259" s="9"/>
    </row>
    <row r="61260">
      <c r="A61260" s="9"/>
    </row>
    <row r="61261">
      <c r="A61261" s="9"/>
    </row>
    <row r="61262">
      <c r="A61262" s="9"/>
    </row>
    <row r="61263">
      <c r="A61263" s="9"/>
    </row>
    <row r="61264">
      <c r="A61264" s="9"/>
    </row>
    <row r="61265">
      <c r="A61265" s="9"/>
    </row>
    <row r="61266">
      <c r="A61266" s="9"/>
    </row>
    <row r="61267">
      <c r="A61267" s="9"/>
    </row>
    <row r="61268">
      <c r="A61268" s="9"/>
    </row>
    <row r="61269">
      <c r="A61269" s="9"/>
    </row>
    <row r="61270">
      <c r="A61270" s="9"/>
    </row>
    <row r="61271">
      <c r="A61271" s="9"/>
    </row>
    <row r="61272">
      <c r="A61272" s="9"/>
    </row>
    <row r="61273">
      <c r="A61273" s="9"/>
    </row>
    <row r="61274">
      <c r="A61274" s="9"/>
    </row>
    <row r="61275">
      <c r="A61275" s="9"/>
    </row>
    <row r="61276">
      <c r="A61276" s="9"/>
    </row>
    <row r="61277">
      <c r="A61277" s="9"/>
    </row>
    <row r="61278">
      <c r="A61278" s="9"/>
    </row>
    <row r="61279">
      <c r="A61279" s="9"/>
    </row>
    <row r="61280">
      <c r="A61280" s="9"/>
    </row>
    <row r="61281">
      <c r="A61281" s="9"/>
    </row>
    <row r="61282">
      <c r="A61282" s="9"/>
    </row>
    <row r="61283">
      <c r="A61283" s="9"/>
    </row>
    <row r="61284">
      <c r="A61284" s="9"/>
    </row>
    <row r="61285">
      <c r="A61285" s="9"/>
    </row>
    <row r="61286">
      <c r="A61286" s="9"/>
    </row>
    <row r="61287">
      <c r="A61287" s="9"/>
    </row>
    <row r="61288">
      <c r="A61288" s="9"/>
    </row>
    <row r="61289">
      <c r="A61289" s="9"/>
    </row>
    <row r="61290">
      <c r="A61290" s="9"/>
    </row>
    <row r="61291">
      <c r="A61291" s="9"/>
    </row>
    <row r="61292">
      <c r="A61292" s="9"/>
    </row>
    <row r="61293">
      <c r="A61293" s="9"/>
    </row>
    <row r="61294">
      <c r="A61294" s="9"/>
    </row>
    <row r="61295">
      <c r="A61295" s="9"/>
    </row>
    <row r="61296">
      <c r="A61296" s="9"/>
    </row>
    <row r="61297">
      <c r="A61297" s="9"/>
    </row>
    <row r="61298">
      <c r="A61298" s="9"/>
    </row>
    <row r="61299">
      <c r="A61299" s="9"/>
    </row>
    <row r="61300">
      <c r="A61300" s="9"/>
    </row>
    <row r="61301">
      <c r="A61301" s="9"/>
    </row>
    <row r="61302">
      <c r="A61302" s="9"/>
    </row>
    <row r="61303">
      <c r="A61303" s="9"/>
    </row>
    <row r="61304">
      <c r="A61304" s="9"/>
    </row>
    <row r="61305">
      <c r="A61305" s="9"/>
    </row>
    <row r="61306">
      <c r="A61306" s="9"/>
    </row>
    <row r="61307">
      <c r="A61307" s="9"/>
    </row>
    <row r="61308">
      <c r="A61308" s="9"/>
    </row>
    <row r="61309">
      <c r="A61309" s="9"/>
    </row>
    <row r="61310">
      <c r="A61310" s="9"/>
    </row>
    <row r="61311">
      <c r="A61311" s="9"/>
    </row>
    <row r="61312">
      <c r="A61312" s="9"/>
    </row>
    <row r="61313">
      <c r="A61313" s="9"/>
    </row>
    <row r="61314">
      <c r="A61314" s="9"/>
    </row>
    <row r="61315">
      <c r="A61315" s="9"/>
    </row>
    <row r="61316">
      <c r="A61316" s="9"/>
    </row>
    <row r="61317">
      <c r="A61317" s="9"/>
    </row>
    <row r="61318">
      <c r="A61318" s="9"/>
    </row>
    <row r="61319">
      <c r="A61319" s="9"/>
    </row>
    <row r="61320">
      <c r="A61320" s="9"/>
    </row>
    <row r="61321">
      <c r="A61321" s="9"/>
    </row>
    <row r="61322">
      <c r="A61322" s="9"/>
    </row>
    <row r="61323">
      <c r="A61323" s="9"/>
    </row>
    <row r="61324">
      <c r="A61324" s="9"/>
    </row>
    <row r="61325">
      <c r="A61325" s="9"/>
    </row>
    <row r="61326">
      <c r="A61326" s="9"/>
    </row>
    <row r="61327">
      <c r="A61327" s="9"/>
    </row>
    <row r="61328">
      <c r="A61328" s="9"/>
    </row>
    <row r="61329">
      <c r="A61329" s="9"/>
    </row>
    <row r="61330">
      <c r="A61330" s="9"/>
    </row>
    <row r="61331">
      <c r="A61331" s="9"/>
    </row>
    <row r="61332">
      <c r="A61332" s="9"/>
    </row>
    <row r="61333">
      <c r="A61333" s="9"/>
    </row>
    <row r="61334">
      <c r="A61334" s="9"/>
    </row>
    <row r="61335">
      <c r="A61335" s="9"/>
    </row>
    <row r="61336">
      <c r="A61336" s="9"/>
    </row>
    <row r="61337">
      <c r="A61337" s="9"/>
    </row>
    <row r="61338">
      <c r="A61338" s="9"/>
    </row>
    <row r="61339">
      <c r="A61339" s="9"/>
    </row>
    <row r="61340">
      <c r="A61340" s="9"/>
    </row>
    <row r="61341">
      <c r="A61341" s="9"/>
    </row>
    <row r="61342">
      <c r="A61342" s="9"/>
    </row>
    <row r="61343">
      <c r="A61343" s="9"/>
    </row>
    <row r="61344">
      <c r="A61344" s="9"/>
    </row>
    <row r="61345">
      <c r="A61345" s="9"/>
    </row>
    <row r="61346">
      <c r="A61346" s="9"/>
    </row>
    <row r="61347">
      <c r="A61347" s="9"/>
    </row>
    <row r="61348">
      <c r="A61348" s="9"/>
    </row>
    <row r="61349">
      <c r="A61349" s="9"/>
    </row>
    <row r="61350">
      <c r="A61350" s="9"/>
    </row>
    <row r="61351">
      <c r="A61351" s="9"/>
    </row>
    <row r="61352">
      <c r="A61352" s="9"/>
    </row>
    <row r="61353">
      <c r="A61353" s="9"/>
    </row>
    <row r="61354">
      <c r="A61354" s="9"/>
    </row>
    <row r="61355">
      <c r="A61355" s="9"/>
    </row>
    <row r="61356">
      <c r="A61356" s="9"/>
    </row>
    <row r="61357">
      <c r="A61357" s="9"/>
    </row>
    <row r="61358">
      <c r="A61358" s="9"/>
    </row>
    <row r="61359">
      <c r="A61359" s="9"/>
    </row>
    <row r="61360">
      <c r="A61360" s="9"/>
    </row>
    <row r="61361">
      <c r="A61361" s="9"/>
    </row>
    <row r="61362">
      <c r="A61362" s="9"/>
    </row>
    <row r="61363">
      <c r="A61363" s="9"/>
    </row>
    <row r="61364">
      <c r="A61364" s="9"/>
    </row>
    <row r="61365">
      <c r="A61365" s="9"/>
    </row>
    <row r="61366">
      <c r="A61366" s="9"/>
    </row>
    <row r="61367">
      <c r="A61367" s="9"/>
    </row>
    <row r="61368">
      <c r="A61368" s="9"/>
    </row>
    <row r="61369">
      <c r="A61369" s="9"/>
    </row>
    <row r="61370">
      <c r="A61370" s="9"/>
    </row>
    <row r="61371">
      <c r="A61371" s="9"/>
    </row>
    <row r="61372">
      <c r="A61372" s="9"/>
    </row>
    <row r="61373">
      <c r="A61373" s="9"/>
    </row>
    <row r="61374">
      <c r="A61374" s="9"/>
    </row>
    <row r="61375">
      <c r="A61375" s="9"/>
    </row>
    <row r="61376">
      <c r="A61376" s="9"/>
    </row>
    <row r="61377">
      <c r="A61377" s="9"/>
    </row>
    <row r="61378">
      <c r="A61378" s="9"/>
    </row>
    <row r="61379">
      <c r="A61379" s="9"/>
    </row>
    <row r="61380">
      <c r="A61380" s="9"/>
    </row>
    <row r="61381">
      <c r="A61381" s="9"/>
    </row>
    <row r="61382">
      <c r="A61382" s="9"/>
    </row>
    <row r="61383">
      <c r="A61383" s="9"/>
    </row>
    <row r="61384">
      <c r="A61384" s="9"/>
    </row>
    <row r="61385">
      <c r="A61385" s="9"/>
    </row>
    <row r="61386">
      <c r="A61386" s="9"/>
    </row>
    <row r="61387">
      <c r="A61387" s="9"/>
    </row>
    <row r="61388">
      <c r="A61388" s="9"/>
    </row>
    <row r="61389">
      <c r="A61389" s="9"/>
    </row>
    <row r="61390">
      <c r="A61390" s="9"/>
    </row>
    <row r="61391">
      <c r="A61391" s="9"/>
    </row>
    <row r="61392">
      <c r="A61392" s="9"/>
    </row>
    <row r="61393">
      <c r="A61393" s="9"/>
    </row>
    <row r="61394">
      <c r="A61394" s="9"/>
    </row>
    <row r="61395">
      <c r="A61395" s="9"/>
    </row>
    <row r="61396">
      <c r="A61396" s="9"/>
    </row>
    <row r="61397">
      <c r="A61397" s="9"/>
    </row>
    <row r="61398">
      <c r="A61398" s="9"/>
    </row>
    <row r="61399">
      <c r="A61399" s="9"/>
    </row>
    <row r="61400">
      <c r="A61400" s="9"/>
    </row>
    <row r="61401">
      <c r="A61401" s="9"/>
    </row>
    <row r="61402">
      <c r="A61402" s="9"/>
    </row>
    <row r="61403">
      <c r="A61403" s="9"/>
    </row>
    <row r="61404">
      <c r="A61404" s="9"/>
    </row>
    <row r="61405">
      <c r="A61405" s="9"/>
    </row>
    <row r="61406">
      <c r="A61406" s="9"/>
    </row>
    <row r="61407">
      <c r="A61407" s="9"/>
    </row>
    <row r="61408">
      <c r="A61408" s="9"/>
    </row>
    <row r="61409">
      <c r="A61409" s="9"/>
    </row>
    <row r="61410">
      <c r="A61410" s="9"/>
    </row>
    <row r="61411">
      <c r="A61411" s="9"/>
    </row>
    <row r="61412">
      <c r="A61412" s="9"/>
    </row>
    <row r="61413">
      <c r="A61413" s="9"/>
    </row>
    <row r="61414">
      <c r="A61414" s="9"/>
    </row>
    <row r="61415">
      <c r="A61415" s="9"/>
    </row>
    <row r="61416">
      <c r="A61416" s="9"/>
    </row>
    <row r="61417">
      <c r="A61417" s="9"/>
    </row>
    <row r="61418">
      <c r="A61418" s="9"/>
    </row>
    <row r="61419">
      <c r="A61419" s="9"/>
    </row>
    <row r="61420">
      <c r="A61420" s="9"/>
    </row>
    <row r="61421">
      <c r="A61421" s="9"/>
    </row>
    <row r="61422">
      <c r="A61422" s="9"/>
    </row>
    <row r="61423">
      <c r="A61423" s="9"/>
    </row>
    <row r="61424">
      <c r="A61424" s="9"/>
    </row>
    <row r="61425">
      <c r="A61425" s="9"/>
    </row>
    <row r="61426">
      <c r="A61426" s="9"/>
    </row>
    <row r="61427">
      <c r="A61427" s="9"/>
    </row>
    <row r="61428">
      <c r="A61428" s="9"/>
    </row>
    <row r="61429">
      <c r="A61429" s="9"/>
    </row>
    <row r="61430">
      <c r="A61430" s="9"/>
    </row>
    <row r="61431">
      <c r="A61431" s="9"/>
    </row>
    <row r="61432">
      <c r="A61432" s="9"/>
    </row>
    <row r="61433">
      <c r="A61433" s="9"/>
    </row>
    <row r="61434">
      <c r="A61434" s="9"/>
    </row>
    <row r="61435">
      <c r="A61435" s="9"/>
    </row>
    <row r="61436">
      <c r="A61436" s="9"/>
    </row>
    <row r="61437">
      <c r="A61437" s="9"/>
    </row>
    <row r="61438">
      <c r="A61438" s="9"/>
    </row>
    <row r="61439">
      <c r="A61439" s="9"/>
    </row>
    <row r="61440">
      <c r="A61440" s="9"/>
    </row>
    <row r="61441">
      <c r="A61441" s="9"/>
    </row>
    <row r="61442">
      <c r="A61442" s="9"/>
    </row>
    <row r="61443">
      <c r="A61443" s="9"/>
    </row>
    <row r="61444">
      <c r="A61444" s="9"/>
    </row>
    <row r="61445">
      <c r="A61445" s="9"/>
    </row>
    <row r="61446">
      <c r="A61446" s="9"/>
    </row>
    <row r="61447">
      <c r="A61447" s="9"/>
    </row>
    <row r="61448">
      <c r="A61448" s="9"/>
    </row>
    <row r="61449">
      <c r="A61449" s="9"/>
    </row>
    <row r="61450">
      <c r="A61450" s="9"/>
    </row>
    <row r="61451">
      <c r="A61451" s="9"/>
    </row>
    <row r="61452">
      <c r="A61452" s="9"/>
    </row>
    <row r="61453">
      <c r="A61453" s="9"/>
    </row>
    <row r="61454">
      <c r="A61454" s="9"/>
    </row>
    <row r="61455">
      <c r="A61455" s="9"/>
    </row>
    <row r="61456">
      <c r="A61456" s="9"/>
    </row>
    <row r="61457">
      <c r="A61457" s="9"/>
    </row>
    <row r="61458">
      <c r="A61458" s="9"/>
    </row>
    <row r="61459">
      <c r="A61459" s="9"/>
    </row>
    <row r="61460">
      <c r="A61460" s="9"/>
    </row>
    <row r="61461">
      <c r="A61461" s="9"/>
    </row>
    <row r="61462">
      <c r="A61462" s="9"/>
    </row>
    <row r="61463">
      <c r="A61463" s="9"/>
    </row>
    <row r="61464">
      <c r="A61464" s="9"/>
    </row>
    <row r="61465">
      <c r="A61465" s="9"/>
    </row>
    <row r="61466">
      <c r="A61466" s="9"/>
    </row>
    <row r="61467">
      <c r="A61467" s="9"/>
    </row>
    <row r="61468">
      <c r="A61468" s="9"/>
    </row>
    <row r="61469">
      <c r="A61469" s="9"/>
    </row>
    <row r="61470">
      <c r="A61470" s="9"/>
    </row>
    <row r="61471">
      <c r="A61471" s="9"/>
    </row>
    <row r="61472">
      <c r="A61472" s="9"/>
    </row>
    <row r="61473">
      <c r="A61473" s="9"/>
    </row>
    <row r="61474">
      <c r="A61474" s="9"/>
    </row>
    <row r="61475">
      <c r="A61475" s="9"/>
    </row>
    <row r="61476">
      <c r="A61476" s="9"/>
    </row>
    <row r="61477">
      <c r="A61477" s="9"/>
    </row>
    <row r="61478">
      <c r="A61478" s="9"/>
    </row>
    <row r="61479">
      <c r="A61479" s="9"/>
    </row>
    <row r="61480">
      <c r="A61480" s="9"/>
    </row>
    <row r="61481">
      <c r="A61481" s="9"/>
    </row>
    <row r="61482">
      <c r="A61482" s="9"/>
    </row>
    <row r="61483">
      <c r="A61483" s="9"/>
    </row>
    <row r="61484">
      <c r="A61484" s="9"/>
    </row>
    <row r="61485">
      <c r="A61485" s="9"/>
    </row>
    <row r="61486">
      <c r="A61486" s="9"/>
    </row>
    <row r="61487">
      <c r="A61487" s="9"/>
    </row>
    <row r="61488">
      <c r="A61488" s="9"/>
    </row>
    <row r="61489">
      <c r="A61489" s="9"/>
    </row>
    <row r="61490">
      <c r="A61490" s="9"/>
    </row>
    <row r="61491">
      <c r="A61491" s="9"/>
    </row>
    <row r="61492">
      <c r="A61492" s="9"/>
    </row>
    <row r="61493">
      <c r="A61493" s="9"/>
    </row>
    <row r="61494">
      <c r="A61494" s="9"/>
    </row>
    <row r="61495">
      <c r="A61495" s="9"/>
    </row>
    <row r="61496">
      <c r="A61496" s="9"/>
    </row>
    <row r="61497">
      <c r="A61497" s="9"/>
    </row>
    <row r="61498">
      <c r="A61498" s="9"/>
    </row>
    <row r="61499">
      <c r="A61499" s="9"/>
    </row>
    <row r="61500">
      <c r="A61500" s="9"/>
    </row>
    <row r="61501">
      <c r="A61501" s="9"/>
    </row>
    <row r="61502">
      <c r="A61502" s="9"/>
    </row>
    <row r="61503">
      <c r="A61503" s="9"/>
    </row>
    <row r="61504">
      <c r="A61504" s="9"/>
    </row>
    <row r="61505">
      <c r="A61505" s="9"/>
    </row>
    <row r="61506">
      <c r="A61506" s="9"/>
    </row>
    <row r="61507">
      <c r="A61507" s="9"/>
    </row>
    <row r="61508">
      <c r="A61508" s="9"/>
    </row>
    <row r="61509">
      <c r="A61509" s="9"/>
    </row>
    <row r="61510">
      <c r="A61510" s="9"/>
    </row>
    <row r="61511">
      <c r="A61511" s="9"/>
    </row>
    <row r="61512">
      <c r="A61512" s="9"/>
    </row>
    <row r="61513">
      <c r="A61513" s="9"/>
    </row>
    <row r="61514">
      <c r="A61514" s="9"/>
    </row>
    <row r="61515">
      <c r="A61515" s="9"/>
    </row>
    <row r="61516">
      <c r="A61516" s="9"/>
    </row>
    <row r="61517">
      <c r="A61517" s="9"/>
    </row>
    <row r="61518">
      <c r="A61518" s="9"/>
    </row>
    <row r="61519">
      <c r="A61519" s="9"/>
    </row>
    <row r="61520">
      <c r="A61520" s="9"/>
    </row>
    <row r="61521">
      <c r="A61521" s="9"/>
    </row>
    <row r="61522">
      <c r="A61522" s="9"/>
    </row>
    <row r="61523">
      <c r="A61523" s="9"/>
    </row>
    <row r="61524">
      <c r="A61524" s="9"/>
    </row>
    <row r="61525">
      <c r="A61525" s="9"/>
    </row>
    <row r="61526">
      <c r="A61526" s="9"/>
    </row>
    <row r="61527">
      <c r="A61527" s="9"/>
    </row>
    <row r="61528">
      <c r="A61528" s="9"/>
    </row>
    <row r="61529">
      <c r="A61529" s="9"/>
    </row>
    <row r="61530">
      <c r="A61530" s="9"/>
    </row>
    <row r="61531">
      <c r="A61531" s="9"/>
    </row>
    <row r="61532">
      <c r="A61532" s="9"/>
    </row>
    <row r="61533">
      <c r="A61533" s="9"/>
    </row>
    <row r="61534">
      <c r="A61534" s="9"/>
    </row>
    <row r="61535">
      <c r="A61535" s="9"/>
    </row>
    <row r="61536">
      <c r="A61536" s="9"/>
    </row>
    <row r="61537">
      <c r="A61537" s="9"/>
    </row>
    <row r="61538">
      <c r="A61538" s="9"/>
    </row>
    <row r="61539">
      <c r="A61539" s="9"/>
    </row>
    <row r="61540">
      <c r="A61540" s="9"/>
    </row>
    <row r="61541">
      <c r="A61541" s="9"/>
    </row>
    <row r="61542">
      <c r="A61542" s="9"/>
    </row>
    <row r="61543">
      <c r="A61543" s="9"/>
    </row>
    <row r="61544">
      <c r="A61544" s="9"/>
    </row>
    <row r="61545">
      <c r="A61545" s="9"/>
    </row>
    <row r="61546">
      <c r="A61546" s="9"/>
    </row>
    <row r="61547">
      <c r="A61547" s="9"/>
    </row>
    <row r="61548">
      <c r="A61548" s="9"/>
    </row>
    <row r="61549">
      <c r="A61549" s="9"/>
    </row>
    <row r="61550">
      <c r="A61550" s="9"/>
    </row>
    <row r="61551">
      <c r="A61551" s="9"/>
    </row>
    <row r="61552">
      <c r="A61552" s="9"/>
    </row>
    <row r="61553">
      <c r="A61553" s="9"/>
    </row>
    <row r="61554">
      <c r="A61554" s="9"/>
    </row>
    <row r="61555">
      <c r="A61555" s="9"/>
    </row>
    <row r="61556">
      <c r="A61556" s="9"/>
    </row>
    <row r="61557">
      <c r="A61557" s="9"/>
    </row>
    <row r="61558">
      <c r="A61558" s="9"/>
    </row>
    <row r="61559">
      <c r="A61559" s="9"/>
    </row>
    <row r="61560">
      <c r="A61560" s="9"/>
    </row>
    <row r="61561">
      <c r="A61561" s="9"/>
    </row>
    <row r="61562">
      <c r="A61562" s="9"/>
    </row>
    <row r="61563">
      <c r="A61563" s="9"/>
    </row>
    <row r="61564">
      <c r="A61564" s="9"/>
    </row>
    <row r="61565">
      <c r="A61565" s="9"/>
    </row>
    <row r="61566">
      <c r="A61566" s="9"/>
    </row>
    <row r="61567">
      <c r="A61567" s="9"/>
    </row>
    <row r="61568">
      <c r="A61568" s="9"/>
    </row>
    <row r="61569">
      <c r="A61569" s="9"/>
    </row>
    <row r="61570">
      <c r="A61570" s="9"/>
    </row>
    <row r="61571">
      <c r="A61571" s="9"/>
    </row>
    <row r="61572">
      <c r="A61572" s="9"/>
    </row>
    <row r="61573">
      <c r="A61573" s="9"/>
    </row>
    <row r="61574">
      <c r="A61574" s="9"/>
    </row>
    <row r="61575">
      <c r="A61575" s="9"/>
    </row>
    <row r="61576">
      <c r="A61576" s="9"/>
    </row>
    <row r="61577">
      <c r="A61577" s="9"/>
    </row>
    <row r="61578">
      <c r="A61578" s="9"/>
    </row>
    <row r="61579">
      <c r="A61579" s="9"/>
    </row>
    <row r="61580">
      <c r="A61580" s="9"/>
    </row>
    <row r="61581">
      <c r="A61581" s="9"/>
    </row>
    <row r="61582">
      <c r="A61582" s="9"/>
    </row>
    <row r="61583">
      <c r="A61583" s="9"/>
    </row>
    <row r="61584">
      <c r="A61584" s="9"/>
    </row>
    <row r="61585">
      <c r="A61585" s="9"/>
    </row>
    <row r="61586">
      <c r="A61586" s="9"/>
    </row>
    <row r="61587">
      <c r="A61587" s="9"/>
    </row>
    <row r="61588">
      <c r="A61588" s="9"/>
    </row>
    <row r="61589">
      <c r="A61589" s="9"/>
    </row>
    <row r="61590">
      <c r="A61590" s="9"/>
    </row>
    <row r="61591">
      <c r="A61591" s="9"/>
    </row>
    <row r="61592">
      <c r="A61592" s="9"/>
    </row>
    <row r="61593">
      <c r="A61593" s="9"/>
    </row>
    <row r="61594">
      <c r="A61594" s="9"/>
    </row>
    <row r="61595">
      <c r="A61595" s="9"/>
    </row>
    <row r="61596">
      <c r="A61596" s="9"/>
    </row>
    <row r="61597">
      <c r="A61597" s="9"/>
    </row>
    <row r="61598">
      <c r="A61598" s="9"/>
    </row>
    <row r="61599">
      <c r="A61599" s="9"/>
    </row>
    <row r="61600">
      <c r="A61600" s="9"/>
    </row>
    <row r="61601">
      <c r="A61601" s="9"/>
    </row>
    <row r="61602">
      <c r="A61602" s="9"/>
    </row>
    <row r="61603">
      <c r="A61603" s="9"/>
    </row>
    <row r="61604">
      <c r="A61604" s="9"/>
    </row>
    <row r="61605">
      <c r="A61605" s="9"/>
    </row>
    <row r="61606">
      <c r="A61606" s="9"/>
    </row>
    <row r="61607">
      <c r="A61607" s="9"/>
    </row>
    <row r="61608">
      <c r="A61608" s="9"/>
    </row>
    <row r="61609">
      <c r="A61609" s="9"/>
    </row>
    <row r="61610">
      <c r="A61610" s="9"/>
    </row>
    <row r="61611">
      <c r="A61611" s="9"/>
    </row>
    <row r="61612">
      <c r="A61612" s="9"/>
    </row>
    <row r="61613">
      <c r="A61613" s="9"/>
    </row>
    <row r="61614">
      <c r="A61614" s="9"/>
    </row>
    <row r="61615">
      <c r="A61615" s="9"/>
    </row>
    <row r="61616">
      <c r="A61616" s="9"/>
    </row>
    <row r="61617">
      <c r="A61617" s="9"/>
    </row>
    <row r="61618">
      <c r="A61618" s="9"/>
    </row>
    <row r="61619">
      <c r="A61619" s="9"/>
    </row>
    <row r="61620">
      <c r="A61620" s="9"/>
    </row>
    <row r="61621">
      <c r="A61621" s="9"/>
    </row>
    <row r="61622">
      <c r="A61622" s="9"/>
    </row>
    <row r="61623">
      <c r="A61623" s="9"/>
    </row>
    <row r="61624">
      <c r="A61624" s="9"/>
    </row>
    <row r="61625">
      <c r="A61625" s="9"/>
    </row>
    <row r="61626">
      <c r="A61626" s="9"/>
    </row>
    <row r="61627">
      <c r="A61627" s="9"/>
    </row>
    <row r="61628">
      <c r="A61628" s="9"/>
    </row>
    <row r="61629">
      <c r="A61629" s="9"/>
    </row>
    <row r="61630">
      <c r="A61630" s="9"/>
    </row>
    <row r="61631">
      <c r="A61631" s="9"/>
    </row>
    <row r="61632">
      <c r="A61632" s="9"/>
    </row>
    <row r="61633">
      <c r="A61633" s="9"/>
    </row>
    <row r="61634">
      <c r="A61634" s="9"/>
    </row>
    <row r="61635">
      <c r="A61635" s="9"/>
    </row>
    <row r="61636">
      <c r="A61636" s="9"/>
    </row>
    <row r="61637">
      <c r="A61637" s="9"/>
    </row>
    <row r="61638">
      <c r="A61638" s="9"/>
    </row>
    <row r="61639">
      <c r="A61639" s="9"/>
    </row>
    <row r="61640">
      <c r="A61640" s="9"/>
    </row>
    <row r="61641">
      <c r="A61641" s="9"/>
    </row>
    <row r="61642">
      <c r="A61642" s="9"/>
    </row>
    <row r="61643">
      <c r="A61643" s="9"/>
    </row>
    <row r="61644">
      <c r="A61644" s="9"/>
    </row>
    <row r="61645">
      <c r="A61645" s="9"/>
    </row>
    <row r="61646">
      <c r="A61646" s="9"/>
    </row>
    <row r="61647">
      <c r="A61647" s="9"/>
    </row>
    <row r="61648">
      <c r="A61648" s="9"/>
    </row>
    <row r="61649">
      <c r="A61649" s="9"/>
    </row>
    <row r="61650">
      <c r="A61650" s="9"/>
    </row>
    <row r="61651">
      <c r="A61651" s="9"/>
    </row>
    <row r="61652">
      <c r="A61652" s="9"/>
    </row>
    <row r="61653">
      <c r="A61653" s="9"/>
    </row>
    <row r="61654">
      <c r="A61654" s="9"/>
    </row>
    <row r="61655">
      <c r="A61655" s="9"/>
    </row>
    <row r="61656">
      <c r="A61656" s="9"/>
    </row>
    <row r="61657">
      <c r="A61657" s="9"/>
    </row>
    <row r="61658">
      <c r="A61658" s="9"/>
    </row>
    <row r="61659">
      <c r="A61659" s="9"/>
    </row>
    <row r="61660">
      <c r="A61660" s="9"/>
    </row>
    <row r="61661">
      <c r="A61661" s="9"/>
    </row>
    <row r="61662">
      <c r="A61662" s="9"/>
    </row>
    <row r="61663">
      <c r="A61663" s="9"/>
    </row>
    <row r="61664">
      <c r="A61664" s="9"/>
    </row>
    <row r="61665">
      <c r="A61665" s="9"/>
    </row>
    <row r="61666">
      <c r="A61666" s="9"/>
    </row>
    <row r="61667">
      <c r="A61667" s="9"/>
    </row>
    <row r="61668">
      <c r="A61668" s="9"/>
    </row>
    <row r="61669">
      <c r="A61669" s="9"/>
    </row>
    <row r="61670">
      <c r="A61670" s="9"/>
    </row>
    <row r="61671">
      <c r="A61671" s="9"/>
    </row>
    <row r="61672">
      <c r="A61672" s="9"/>
    </row>
    <row r="61673">
      <c r="A61673" s="9"/>
    </row>
    <row r="61674">
      <c r="A61674" s="9"/>
    </row>
    <row r="61675">
      <c r="A61675" s="9"/>
    </row>
    <row r="61676">
      <c r="A61676" s="9"/>
    </row>
    <row r="61677">
      <c r="A61677" s="9"/>
    </row>
    <row r="61678">
      <c r="A61678" s="9"/>
    </row>
    <row r="61679">
      <c r="A61679" s="9"/>
    </row>
    <row r="61680">
      <c r="A61680" s="9"/>
    </row>
    <row r="61681">
      <c r="A61681" s="9"/>
    </row>
    <row r="61682">
      <c r="A61682" s="9"/>
    </row>
    <row r="61683">
      <c r="A61683" s="9"/>
    </row>
    <row r="61684">
      <c r="A61684" s="9"/>
    </row>
    <row r="61685">
      <c r="A61685" s="9"/>
    </row>
    <row r="61686">
      <c r="A61686" s="9"/>
    </row>
    <row r="61687">
      <c r="A61687" s="9"/>
    </row>
    <row r="61688">
      <c r="A61688" s="9"/>
    </row>
    <row r="61689">
      <c r="A61689" s="9"/>
    </row>
    <row r="61690">
      <c r="A61690" s="9"/>
    </row>
    <row r="61691">
      <c r="A61691" s="9"/>
    </row>
    <row r="61692">
      <c r="A61692" s="9"/>
    </row>
    <row r="61693">
      <c r="A61693" s="9"/>
    </row>
    <row r="61694">
      <c r="A61694" s="9"/>
    </row>
    <row r="61695">
      <c r="A61695" s="9"/>
    </row>
    <row r="61696">
      <c r="A61696" s="9"/>
    </row>
    <row r="61697">
      <c r="A61697" s="9"/>
    </row>
    <row r="61698">
      <c r="A61698" s="9"/>
    </row>
    <row r="61699">
      <c r="A61699" s="9"/>
    </row>
    <row r="61700">
      <c r="A61700" s="9"/>
    </row>
    <row r="61701">
      <c r="A61701" s="9"/>
    </row>
    <row r="61702">
      <c r="A61702" s="9"/>
    </row>
    <row r="61703">
      <c r="A61703" s="9"/>
    </row>
    <row r="61704">
      <c r="A61704" s="9"/>
    </row>
    <row r="61705">
      <c r="A61705" s="9"/>
    </row>
    <row r="61706">
      <c r="A61706" s="9"/>
    </row>
    <row r="61707">
      <c r="A61707" s="9"/>
    </row>
    <row r="61708">
      <c r="A61708" s="9"/>
    </row>
    <row r="61709">
      <c r="A61709" s="9"/>
    </row>
    <row r="61710">
      <c r="A61710" s="9"/>
    </row>
    <row r="61711">
      <c r="A61711" s="9"/>
    </row>
    <row r="61712">
      <c r="A61712" s="9"/>
    </row>
    <row r="61713">
      <c r="A61713" s="9"/>
    </row>
    <row r="61714">
      <c r="A61714" s="9"/>
    </row>
    <row r="61715">
      <c r="A61715" s="9"/>
    </row>
    <row r="61716">
      <c r="A61716" s="9"/>
    </row>
    <row r="61717">
      <c r="A61717" s="9"/>
    </row>
    <row r="61718">
      <c r="A61718" s="9"/>
    </row>
    <row r="61719">
      <c r="A61719" s="9"/>
    </row>
    <row r="61720">
      <c r="A61720" s="9"/>
    </row>
    <row r="61721">
      <c r="A61721" s="9"/>
    </row>
    <row r="61722">
      <c r="A61722" s="9"/>
    </row>
    <row r="61723">
      <c r="A61723" s="9"/>
    </row>
    <row r="61724">
      <c r="A61724" s="9"/>
    </row>
    <row r="61725">
      <c r="A61725" s="9"/>
    </row>
    <row r="61726">
      <c r="A61726" s="9"/>
    </row>
    <row r="61727">
      <c r="A61727" s="9"/>
    </row>
    <row r="61728">
      <c r="A61728" s="9"/>
    </row>
    <row r="61729">
      <c r="A61729" s="9"/>
    </row>
    <row r="61730">
      <c r="A61730" s="9"/>
    </row>
    <row r="61731">
      <c r="A61731" s="9"/>
    </row>
    <row r="61732">
      <c r="A61732" s="9"/>
    </row>
    <row r="61733">
      <c r="A61733" s="9"/>
    </row>
    <row r="61734">
      <c r="A61734" s="9"/>
    </row>
    <row r="61735">
      <c r="A61735" s="9"/>
    </row>
    <row r="61736">
      <c r="A61736" s="9"/>
    </row>
    <row r="61737">
      <c r="A61737" s="9"/>
    </row>
    <row r="61738">
      <c r="A61738" s="9"/>
    </row>
    <row r="61739">
      <c r="A61739" s="9"/>
    </row>
    <row r="61740">
      <c r="A61740" s="9"/>
    </row>
    <row r="61741">
      <c r="A61741" s="9"/>
    </row>
    <row r="61742">
      <c r="A61742" s="9"/>
    </row>
    <row r="61743">
      <c r="A61743" s="9"/>
    </row>
    <row r="61744">
      <c r="A61744" s="9"/>
    </row>
    <row r="61745">
      <c r="A61745" s="9"/>
    </row>
    <row r="61746">
      <c r="A61746" s="9"/>
    </row>
    <row r="61747">
      <c r="A61747" s="9"/>
    </row>
    <row r="61748">
      <c r="A61748" s="9"/>
    </row>
    <row r="61749">
      <c r="A61749" s="9"/>
    </row>
    <row r="61750">
      <c r="A61750" s="9"/>
    </row>
    <row r="61751">
      <c r="A61751" s="9"/>
    </row>
    <row r="61752">
      <c r="A61752" s="9"/>
    </row>
    <row r="61753">
      <c r="A61753" s="9"/>
    </row>
    <row r="61754">
      <c r="A61754" s="9"/>
    </row>
    <row r="61755">
      <c r="A61755" s="9"/>
    </row>
    <row r="61756">
      <c r="A61756" s="9"/>
    </row>
    <row r="61757">
      <c r="A61757" s="9"/>
    </row>
    <row r="61758">
      <c r="A61758" s="9"/>
    </row>
    <row r="61759">
      <c r="A61759" s="9"/>
    </row>
    <row r="61760">
      <c r="A61760" s="9"/>
    </row>
    <row r="61761">
      <c r="A61761" s="9"/>
    </row>
    <row r="61762">
      <c r="A61762" s="9"/>
    </row>
    <row r="61763">
      <c r="A61763" s="9"/>
    </row>
    <row r="61764">
      <c r="A61764" s="9"/>
    </row>
    <row r="61765">
      <c r="A61765" s="9"/>
    </row>
    <row r="61766">
      <c r="A61766" s="9"/>
    </row>
    <row r="61767">
      <c r="A61767" s="9"/>
    </row>
    <row r="61768">
      <c r="A61768" s="9"/>
    </row>
    <row r="61769">
      <c r="A61769" s="9"/>
    </row>
    <row r="61770">
      <c r="A61770" s="9"/>
    </row>
    <row r="61771">
      <c r="A61771" s="9"/>
    </row>
    <row r="61772">
      <c r="A61772" s="9"/>
    </row>
    <row r="61773">
      <c r="A61773" s="9"/>
    </row>
    <row r="61774">
      <c r="A61774" s="9"/>
    </row>
    <row r="61775">
      <c r="A61775" s="9"/>
    </row>
    <row r="61776">
      <c r="A61776" s="9"/>
    </row>
    <row r="61777">
      <c r="A61777" s="9"/>
    </row>
    <row r="61778">
      <c r="A61778" s="9"/>
    </row>
    <row r="61779">
      <c r="A61779" s="9"/>
    </row>
    <row r="61780">
      <c r="A61780" s="9"/>
    </row>
    <row r="61781">
      <c r="A61781" s="9"/>
    </row>
    <row r="61782">
      <c r="A61782" s="9"/>
    </row>
    <row r="61783">
      <c r="A61783" s="9"/>
    </row>
    <row r="61784">
      <c r="A61784" s="9"/>
    </row>
    <row r="61785">
      <c r="A61785" s="9"/>
    </row>
    <row r="61786">
      <c r="A61786" s="9"/>
    </row>
    <row r="61787">
      <c r="A61787" s="9"/>
    </row>
    <row r="61788">
      <c r="A61788" s="9"/>
    </row>
    <row r="61789">
      <c r="A61789" s="9"/>
    </row>
    <row r="61790">
      <c r="A61790" s="9"/>
    </row>
    <row r="61791">
      <c r="A61791" s="9"/>
    </row>
    <row r="61792">
      <c r="A61792" s="9"/>
    </row>
    <row r="61793">
      <c r="A61793" s="9"/>
    </row>
    <row r="61794">
      <c r="A61794" s="9"/>
    </row>
    <row r="61795">
      <c r="A61795" s="9"/>
    </row>
    <row r="61796">
      <c r="A61796" s="9"/>
    </row>
    <row r="61797">
      <c r="A61797" s="9"/>
    </row>
    <row r="61798">
      <c r="A61798" s="9"/>
    </row>
    <row r="61799">
      <c r="A61799" s="9"/>
    </row>
    <row r="61800">
      <c r="A61800" s="9"/>
    </row>
    <row r="61801">
      <c r="A61801" s="9"/>
    </row>
    <row r="61802">
      <c r="A61802" s="9"/>
    </row>
    <row r="61803">
      <c r="A61803" s="9"/>
    </row>
    <row r="61804">
      <c r="A61804" s="9"/>
    </row>
    <row r="61805">
      <c r="A61805" s="9"/>
    </row>
    <row r="61806">
      <c r="A61806" s="9"/>
    </row>
    <row r="61807">
      <c r="A61807" s="9"/>
    </row>
    <row r="61808">
      <c r="A61808" s="9"/>
    </row>
    <row r="61809">
      <c r="A61809" s="9"/>
    </row>
    <row r="61810">
      <c r="A61810" s="9"/>
    </row>
    <row r="61811">
      <c r="A61811" s="9"/>
    </row>
    <row r="61812">
      <c r="A61812" s="9"/>
    </row>
    <row r="61813">
      <c r="A61813" s="9"/>
    </row>
    <row r="61814">
      <c r="A61814" s="9"/>
    </row>
    <row r="61815">
      <c r="A61815" s="9"/>
    </row>
    <row r="61816">
      <c r="A61816" s="9"/>
    </row>
    <row r="61817">
      <c r="A61817" s="9"/>
    </row>
    <row r="61818">
      <c r="A61818" s="9"/>
    </row>
    <row r="61819">
      <c r="A61819" s="9"/>
    </row>
    <row r="61820">
      <c r="A61820" s="9"/>
    </row>
    <row r="61821">
      <c r="A61821" s="9"/>
    </row>
    <row r="61822">
      <c r="A61822" s="9"/>
    </row>
    <row r="61823">
      <c r="A61823" s="9"/>
    </row>
    <row r="61824">
      <c r="A61824" s="9"/>
    </row>
    <row r="61825">
      <c r="A61825" s="9"/>
    </row>
    <row r="61826">
      <c r="A61826" s="9"/>
    </row>
    <row r="61827">
      <c r="A61827" s="9"/>
    </row>
    <row r="61828">
      <c r="A61828" s="9"/>
    </row>
    <row r="61829">
      <c r="A61829" s="9"/>
    </row>
    <row r="61830">
      <c r="A61830" s="9"/>
    </row>
    <row r="61831">
      <c r="A61831" s="9"/>
    </row>
    <row r="61832">
      <c r="A61832" s="9"/>
    </row>
    <row r="61833">
      <c r="A61833" s="9"/>
    </row>
    <row r="61834">
      <c r="A61834" s="9"/>
    </row>
    <row r="61835">
      <c r="A61835" s="9"/>
    </row>
    <row r="61836">
      <c r="A61836" s="9"/>
    </row>
    <row r="61837">
      <c r="A61837" s="9"/>
    </row>
    <row r="61838">
      <c r="A61838" s="9"/>
    </row>
    <row r="61839">
      <c r="A61839" s="9"/>
    </row>
    <row r="61840">
      <c r="A61840" s="9"/>
    </row>
    <row r="61841">
      <c r="A61841" s="9"/>
    </row>
    <row r="61842">
      <c r="A61842" s="9"/>
    </row>
    <row r="61843">
      <c r="A61843" s="9"/>
    </row>
    <row r="61844">
      <c r="A61844" s="9"/>
    </row>
    <row r="61845">
      <c r="A61845" s="9"/>
    </row>
    <row r="61846">
      <c r="A61846" s="9"/>
    </row>
    <row r="61847">
      <c r="A61847" s="9"/>
    </row>
    <row r="61848">
      <c r="A61848" s="9"/>
    </row>
    <row r="61849">
      <c r="A61849" s="9"/>
    </row>
    <row r="61850">
      <c r="A61850" s="9"/>
    </row>
    <row r="61851">
      <c r="A61851" s="9"/>
    </row>
    <row r="61852">
      <c r="A61852" s="9"/>
    </row>
    <row r="61853">
      <c r="A61853" s="9"/>
    </row>
    <row r="61854">
      <c r="A61854" s="9"/>
    </row>
    <row r="61855">
      <c r="A61855" s="9"/>
    </row>
    <row r="61856">
      <c r="A61856" s="9"/>
    </row>
    <row r="61857">
      <c r="A61857" s="9"/>
    </row>
    <row r="61858">
      <c r="A61858" s="9"/>
    </row>
    <row r="61859">
      <c r="A61859" s="9"/>
    </row>
    <row r="61860">
      <c r="A61860" s="9"/>
    </row>
    <row r="61861">
      <c r="A61861" s="9"/>
    </row>
    <row r="61862">
      <c r="A61862" s="9"/>
    </row>
    <row r="61863">
      <c r="A61863" s="9"/>
    </row>
    <row r="61864">
      <c r="A61864" s="9"/>
    </row>
    <row r="61865">
      <c r="A61865" s="9"/>
    </row>
    <row r="61866">
      <c r="A61866" s="9"/>
    </row>
    <row r="61867">
      <c r="A61867" s="9"/>
    </row>
    <row r="61868">
      <c r="A61868" s="9"/>
    </row>
    <row r="61869">
      <c r="A61869" s="9"/>
    </row>
    <row r="61870">
      <c r="A61870" s="9"/>
    </row>
    <row r="61871">
      <c r="A61871" s="9"/>
    </row>
    <row r="61872">
      <c r="A61872" s="9"/>
    </row>
    <row r="61873">
      <c r="A61873" s="9"/>
    </row>
    <row r="61874">
      <c r="A61874" s="9"/>
    </row>
    <row r="61875">
      <c r="A61875" s="9"/>
    </row>
    <row r="61876">
      <c r="A61876" s="9"/>
    </row>
    <row r="61877">
      <c r="A61877" s="9"/>
    </row>
    <row r="61878">
      <c r="A61878" s="9"/>
    </row>
    <row r="61879">
      <c r="A61879" s="9"/>
    </row>
    <row r="61880">
      <c r="A61880" s="9"/>
    </row>
    <row r="61881">
      <c r="A61881" s="9"/>
    </row>
    <row r="61882">
      <c r="A61882" s="9"/>
    </row>
    <row r="61883">
      <c r="A61883" s="9"/>
    </row>
    <row r="61884">
      <c r="A61884" s="9"/>
    </row>
    <row r="61885">
      <c r="A61885" s="9"/>
    </row>
    <row r="61886">
      <c r="A61886" s="9"/>
    </row>
    <row r="61887">
      <c r="A61887" s="9"/>
    </row>
    <row r="61888">
      <c r="A61888" s="9"/>
    </row>
    <row r="61889">
      <c r="A61889" s="9"/>
    </row>
    <row r="61890">
      <c r="A61890" s="9"/>
    </row>
    <row r="61891">
      <c r="A61891" s="9"/>
    </row>
    <row r="61892">
      <c r="A61892" s="9"/>
    </row>
    <row r="61893">
      <c r="A61893" s="9"/>
    </row>
    <row r="61894">
      <c r="A61894" s="9"/>
    </row>
    <row r="61895">
      <c r="A61895" s="9"/>
    </row>
    <row r="61896">
      <c r="A61896" s="9"/>
    </row>
    <row r="61897">
      <c r="A61897" s="9"/>
    </row>
    <row r="61898">
      <c r="A61898" s="9"/>
    </row>
    <row r="61899">
      <c r="A61899" s="9"/>
    </row>
    <row r="61900">
      <c r="A61900" s="9"/>
    </row>
    <row r="61901">
      <c r="A61901" s="9"/>
    </row>
    <row r="61902">
      <c r="A61902" s="9"/>
    </row>
    <row r="61903">
      <c r="A61903" s="9"/>
    </row>
    <row r="61904">
      <c r="A61904" s="9"/>
    </row>
    <row r="61905">
      <c r="A61905" s="9"/>
    </row>
    <row r="61906">
      <c r="A61906" s="9"/>
    </row>
    <row r="61907">
      <c r="A61907" s="9"/>
    </row>
    <row r="61908">
      <c r="A61908" s="9"/>
    </row>
    <row r="61909">
      <c r="A61909" s="9"/>
    </row>
    <row r="61910">
      <c r="A61910" s="9"/>
    </row>
    <row r="61911">
      <c r="A61911" s="9"/>
    </row>
    <row r="61912">
      <c r="A61912" s="9"/>
    </row>
    <row r="61913">
      <c r="A61913" s="9"/>
    </row>
    <row r="61914">
      <c r="A61914" s="9"/>
    </row>
    <row r="61915">
      <c r="A61915" s="9"/>
    </row>
    <row r="61916">
      <c r="A61916" s="9"/>
    </row>
    <row r="61917">
      <c r="A61917" s="9"/>
    </row>
    <row r="61918">
      <c r="A61918" s="9"/>
    </row>
    <row r="61919">
      <c r="A61919" s="9"/>
    </row>
    <row r="61920">
      <c r="A61920" s="9"/>
    </row>
    <row r="61921">
      <c r="A61921" s="9"/>
    </row>
    <row r="61922">
      <c r="A61922" s="9"/>
    </row>
    <row r="61923">
      <c r="A61923" s="9"/>
    </row>
    <row r="61924">
      <c r="A61924" s="9"/>
    </row>
    <row r="61925">
      <c r="A61925" s="9"/>
    </row>
    <row r="61926">
      <c r="A61926" s="9"/>
    </row>
    <row r="61927">
      <c r="A61927" s="9"/>
    </row>
    <row r="61928">
      <c r="A61928" s="9"/>
    </row>
    <row r="61929">
      <c r="A61929" s="9"/>
    </row>
    <row r="61930">
      <c r="A61930" s="9"/>
    </row>
    <row r="61931">
      <c r="A61931" s="9"/>
    </row>
    <row r="61932">
      <c r="A61932" s="9"/>
    </row>
    <row r="61933">
      <c r="A61933" s="9"/>
    </row>
    <row r="61934">
      <c r="A61934" s="9"/>
    </row>
    <row r="61935">
      <c r="A61935" s="9"/>
    </row>
    <row r="61936">
      <c r="A61936" s="9"/>
    </row>
    <row r="61937">
      <c r="A61937" s="9"/>
    </row>
    <row r="61938">
      <c r="A61938" s="9"/>
    </row>
    <row r="61939">
      <c r="A61939" s="9"/>
    </row>
    <row r="61940">
      <c r="A61940" s="9"/>
    </row>
    <row r="61941">
      <c r="A61941" s="9"/>
    </row>
    <row r="61942">
      <c r="A61942" s="9"/>
    </row>
    <row r="61943">
      <c r="A61943" s="9"/>
    </row>
    <row r="61944">
      <c r="A61944" s="9"/>
    </row>
    <row r="61945">
      <c r="A61945" s="9"/>
    </row>
    <row r="61946">
      <c r="A61946" s="9"/>
    </row>
    <row r="61947">
      <c r="A61947" s="9"/>
    </row>
    <row r="61948">
      <c r="A61948" s="9"/>
    </row>
    <row r="61949">
      <c r="A61949" s="9"/>
    </row>
    <row r="61950">
      <c r="A61950" s="9"/>
    </row>
    <row r="61951">
      <c r="A61951" s="9"/>
    </row>
    <row r="61952">
      <c r="A61952" s="9"/>
    </row>
    <row r="61953">
      <c r="A61953" s="9"/>
    </row>
    <row r="61954">
      <c r="A61954" s="9"/>
    </row>
    <row r="61955">
      <c r="A61955" s="9"/>
    </row>
    <row r="61956">
      <c r="A61956" s="9"/>
    </row>
    <row r="61957">
      <c r="A61957" s="9"/>
    </row>
    <row r="61958">
      <c r="A61958" s="9"/>
    </row>
    <row r="61959">
      <c r="A61959" s="9"/>
    </row>
    <row r="61960">
      <c r="A61960" s="9"/>
    </row>
    <row r="61961">
      <c r="A61961" s="9"/>
    </row>
    <row r="61962">
      <c r="A61962" s="9"/>
    </row>
    <row r="61963">
      <c r="A61963" s="9"/>
    </row>
    <row r="61964">
      <c r="A61964" s="9"/>
    </row>
    <row r="61965">
      <c r="A61965" s="9"/>
    </row>
    <row r="61966">
      <c r="A61966" s="9"/>
    </row>
    <row r="61967">
      <c r="A61967" s="9"/>
    </row>
    <row r="61968">
      <c r="A61968" s="9"/>
    </row>
    <row r="61969">
      <c r="A61969" s="9"/>
    </row>
    <row r="61970">
      <c r="A61970" s="9"/>
    </row>
    <row r="61971">
      <c r="A61971" s="9"/>
    </row>
    <row r="61972">
      <c r="A61972" s="9"/>
    </row>
    <row r="61973">
      <c r="A61973" s="9"/>
    </row>
    <row r="61974">
      <c r="A61974" s="9"/>
    </row>
    <row r="61975">
      <c r="A61975" s="9"/>
    </row>
    <row r="61976">
      <c r="A61976" s="9"/>
    </row>
    <row r="61977">
      <c r="A61977" s="9"/>
    </row>
    <row r="61978">
      <c r="A61978" s="9"/>
    </row>
    <row r="61979">
      <c r="A61979" s="9"/>
    </row>
    <row r="61980">
      <c r="A61980" s="9"/>
    </row>
    <row r="61981">
      <c r="A61981" s="9"/>
    </row>
    <row r="61982">
      <c r="A61982" s="9"/>
    </row>
    <row r="61983">
      <c r="A61983" s="9"/>
    </row>
    <row r="61984">
      <c r="A61984" s="9"/>
    </row>
    <row r="61985">
      <c r="A61985" s="9"/>
    </row>
    <row r="61986">
      <c r="A61986" s="9"/>
    </row>
    <row r="61987">
      <c r="A61987" s="9"/>
    </row>
    <row r="61988">
      <c r="A61988" s="9"/>
    </row>
    <row r="61989">
      <c r="A61989" s="9"/>
    </row>
    <row r="61990">
      <c r="A61990" s="9"/>
    </row>
    <row r="61991">
      <c r="A61991" s="9"/>
    </row>
    <row r="61992">
      <c r="A61992" s="9"/>
    </row>
    <row r="61993">
      <c r="A61993" s="9"/>
    </row>
    <row r="61994">
      <c r="A61994" s="9"/>
    </row>
    <row r="61995">
      <c r="A61995" s="9"/>
    </row>
    <row r="61996">
      <c r="A61996" s="9"/>
    </row>
    <row r="61997">
      <c r="A61997" s="9"/>
    </row>
    <row r="61998">
      <c r="A61998" s="9"/>
    </row>
    <row r="61999">
      <c r="A61999" s="9"/>
    </row>
    <row r="62000">
      <c r="A62000" s="9"/>
    </row>
    <row r="62001">
      <c r="A62001" s="9"/>
    </row>
    <row r="62002">
      <c r="A62002" s="9"/>
    </row>
    <row r="62003">
      <c r="A62003" s="9"/>
    </row>
    <row r="62004">
      <c r="A62004" s="9"/>
    </row>
    <row r="62005">
      <c r="A62005" s="9"/>
    </row>
    <row r="62006">
      <c r="A62006" s="9"/>
    </row>
    <row r="62007">
      <c r="A62007" s="9"/>
    </row>
    <row r="62008">
      <c r="A62008" s="9"/>
    </row>
    <row r="62009">
      <c r="A62009" s="9"/>
    </row>
    <row r="62010">
      <c r="A62010" s="9"/>
    </row>
    <row r="62011">
      <c r="A62011" s="9"/>
    </row>
    <row r="62012">
      <c r="A62012" s="9"/>
    </row>
    <row r="62013">
      <c r="A62013" s="9"/>
    </row>
    <row r="62014">
      <c r="A62014" s="9"/>
    </row>
    <row r="62015">
      <c r="A62015" s="9"/>
    </row>
    <row r="62016">
      <c r="A62016" s="9"/>
    </row>
    <row r="62017">
      <c r="A62017" s="9"/>
    </row>
    <row r="62018">
      <c r="A62018" s="9"/>
    </row>
    <row r="62019">
      <c r="A62019" s="9"/>
    </row>
    <row r="62020">
      <c r="A62020" s="9"/>
    </row>
    <row r="62021">
      <c r="A62021" s="9"/>
    </row>
    <row r="62022">
      <c r="A62022" s="9"/>
    </row>
    <row r="62023">
      <c r="A62023" s="9"/>
    </row>
    <row r="62024">
      <c r="A62024" s="9"/>
    </row>
    <row r="62025">
      <c r="A62025" s="9"/>
    </row>
    <row r="62026">
      <c r="A62026" s="9"/>
    </row>
    <row r="62027">
      <c r="A62027" s="9"/>
    </row>
    <row r="62028">
      <c r="A62028" s="9"/>
    </row>
    <row r="62029">
      <c r="A62029" s="9"/>
    </row>
    <row r="62030">
      <c r="A62030" s="9"/>
    </row>
    <row r="62031">
      <c r="A62031" s="9"/>
    </row>
    <row r="62032">
      <c r="A62032" s="9"/>
    </row>
    <row r="62033">
      <c r="A62033" s="9"/>
    </row>
    <row r="62034">
      <c r="A62034" s="9"/>
    </row>
    <row r="62035">
      <c r="A62035" s="9"/>
    </row>
    <row r="62036">
      <c r="A62036" s="9"/>
    </row>
    <row r="62037">
      <c r="A62037" s="9"/>
    </row>
    <row r="62038">
      <c r="A62038" s="9"/>
    </row>
    <row r="62039">
      <c r="A62039" s="9"/>
    </row>
    <row r="62040">
      <c r="A62040" s="9"/>
    </row>
    <row r="62041">
      <c r="A62041" s="9"/>
    </row>
    <row r="62042">
      <c r="A62042" s="9"/>
    </row>
    <row r="62043">
      <c r="A62043" s="9"/>
    </row>
    <row r="62044">
      <c r="A62044" s="9"/>
    </row>
    <row r="62045">
      <c r="A62045" s="9"/>
    </row>
    <row r="62046">
      <c r="A62046" s="9"/>
    </row>
    <row r="62047">
      <c r="A62047" s="9"/>
    </row>
    <row r="62048">
      <c r="A62048" s="9"/>
    </row>
    <row r="62049">
      <c r="A62049" s="9"/>
    </row>
    <row r="62050">
      <c r="A62050" s="9"/>
    </row>
    <row r="62051">
      <c r="A62051" s="9"/>
    </row>
    <row r="62052">
      <c r="A62052" s="9"/>
    </row>
    <row r="62053">
      <c r="A62053" s="9"/>
    </row>
    <row r="62054">
      <c r="A62054" s="9"/>
    </row>
    <row r="62055">
      <c r="A62055" s="9"/>
    </row>
    <row r="62056">
      <c r="A62056" s="9"/>
    </row>
    <row r="62057">
      <c r="A62057" s="9"/>
    </row>
    <row r="62058">
      <c r="A62058" s="9"/>
    </row>
    <row r="62059">
      <c r="A62059" s="9"/>
    </row>
    <row r="62060">
      <c r="A62060" s="9"/>
    </row>
    <row r="62061">
      <c r="A62061" s="9"/>
    </row>
    <row r="62062">
      <c r="A62062" s="9"/>
    </row>
    <row r="62063">
      <c r="A62063" s="9"/>
    </row>
    <row r="62064">
      <c r="A62064" s="9"/>
    </row>
    <row r="62065">
      <c r="A62065" s="9"/>
    </row>
    <row r="62066">
      <c r="A62066" s="9"/>
    </row>
    <row r="62067">
      <c r="A62067" s="9"/>
    </row>
    <row r="62068">
      <c r="A62068" s="9"/>
    </row>
    <row r="62069">
      <c r="A62069" s="9"/>
    </row>
    <row r="62070">
      <c r="A62070" s="9"/>
    </row>
    <row r="62071">
      <c r="A62071" s="9"/>
    </row>
    <row r="62072">
      <c r="A62072" s="9"/>
    </row>
    <row r="62073">
      <c r="A62073" s="9"/>
    </row>
    <row r="62074">
      <c r="A62074" s="9"/>
    </row>
    <row r="62075">
      <c r="A62075" s="9"/>
    </row>
    <row r="62076">
      <c r="A62076" s="9"/>
    </row>
    <row r="62077">
      <c r="A62077" s="9"/>
    </row>
    <row r="62078">
      <c r="A62078" s="9"/>
    </row>
    <row r="62079">
      <c r="A62079" s="9"/>
    </row>
    <row r="62080">
      <c r="A62080" s="9"/>
    </row>
    <row r="62081">
      <c r="A62081" s="9"/>
    </row>
    <row r="62082">
      <c r="A62082" s="9"/>
    </row>
    <row r="62083">
      <c r="A62083" s="9"/>
    </row>
    <row r="62084">
      <c r="A62084" s="9"/>
    </row>
    <row r="62085">
      <c r="A62085" s="9"/>
    </row>
    <row r="62086">
      <c r="A62086" s="9"/>
    </row>
    <row r="62087">
      <c r="A62087" s="9"/>
    </row>
    <row r="62088">
      <c r="A62088" s="9"/>
    </row>
    <row r="62089">
      <c r="A62089" s="9"/>
    </row>
    <row r="62090">
      <c r="A62090" s="9"/>
    </row>
    <row r="62091">
      <c r="A62091" s="9"/>
    </row>
    <row r="62092">
      <c r="A62092" s="9"/>
    </row>
    <row r="62093">
      <c r="A62093" s="9"/>
    </row>
    <row r="62094">
      <c r="A62094" s="9"/>
    </row>
    <row r="62095">
      <c r="A62095" s="9"/>
    </row>
    <row r="62096">
      <c r="A62096" s="9"/>
    </row>
    <row r="62097">
      <c r="A62097" s="9"/>
    </row>
    <row r="62098">
      <c r="A62098" s="9"/>
    </row>
    <row r="62099">
      <c r="A62099" s="9"/>
    </row>
    <row r="62100">
      <c r="A62100" s="9"/>
    </row>
    <row r="62101">
      <c r="A62101" s="9"/>
    </row>
    <row r="62102">
      <c r="A62102" s="9"/>
    </row>
    <row r="62103">
      <c r="A62103" s="9"/>
    </row>
    <row r="62104">
      <c r="A62104" s="9"/>
    </row>
    <row r="62105">
      <c r="A62105" s="9"/>
    </row>
    <row r="62106">
      <c r="A62106" s="9"/>
    </row>
    <row r="62107">
      <c r="A62107" s="9"/>
    </row>
    <row r="62108">
      <c r="A62108" s="9"/>
    </row>
    <row r="62109">
      <c r="A62109" s="9"/>
    </row>
    <row r="62110">
      <c r="A62110" s="9"/>
    </row>
    <row r="62111">
      <c r="A62111" s="9"/>
    </row>
    <row r="62112">
      <c r="A62112" s="9"/>
    </row>
    <row r="62113">
      <c r="A62113" s="9"/>
    </row>
    <row r="62114">
      <c r="A62114" s="9"/>
    </row>
    <row r="62115">
      <c r="A62115" s="9"/>
    </row>
    <row r="62116">
      <c r="A62116" s="9"/>
    </row>
    <row r="62117">
      <c r="A62117" s="9"/>
    </row>
    <row r="62118">
      <c r="A62118" s="9"/>
    </row>
    <row r="62119">
      <c r="A62119" s="9"/>
    </row>
    <row r="62120">
      <c r="A62120" s="9"/>
    </row>
    <row r="62121">
      <c r="A62121" s="9"/>
    </row>
    <row r="62122">
      <c r="A62122" s="9"/>
    </row>
    <row r="62123">
      <c r="A62123" s="9"/>
    </row>
    <row r="62124">
      <c r="A62124" s="9"/>
    </row>
    <row r="62125">
      <c r="A62125" s="9"/>
    </row>
    <row r="62126">
      <c r="A62126" s="9"/>
    </row>
    <row r="62127">
      <c r="A62127" s="9"/>
    </row>
    <row r="62128">
      <c r="A62128" s="9"/>
    </row>
    <row r="62129">
      <c r="A62129" s="9"/>
    </row>
    <row r="62130">
      <c r="A62130" s="9"/>
    </row>
    <row r="62131">
      <c r="A62131" s="9"/>
    </row>
    <row r="62132">
      <c r="A62132" s="9"/>
    </row>
    <row r="62133">
      <c r="A62133" s="9"/>
    </row>
    <row r="62134">
      <c r="A62134" s="9"/>
    </row>
    <row r="62135">
      <c r="A62135" s="9"/>
    </row>
    <row r="62136">
      <c r="A62136" s="9"/>
    </row>
    <row r="62137">
      <c r="A62137" s="9"/>
    </row>
    <row r="62138">
      <c r="A62138" s="9"/>
    </row>
    <row r="62139">
      <c r="A62139" s="9"/>
    </row>
    <row r="62140">
      <c r="A62140" s="9"/>
    </row>
    <row r="62141">
      <c r="A62141" s="9"/>
    </row>
    <row r="62142">
      <c r="A62142" s="9"/>
    </row>
    <row r="62143">
      <c r="A62143" s="9"/>
    </row>
    <row r="62144">
      <c r="A62144" s="9"/>
    </row>
    <row r="62145">
      <c r="A62145" s="9"/>
    </row>
    <row r="62146">
      <c r="A62146" s="9"/>
    </row>
    <row r="62147">
      <c r="A62147" s="9"/>
    </row>
    <row r="62148">
      <c r="A62148" s="9"/>
    </row>
    <row r="62149">
      <c r="A62149" s="9"/>
    </row>
    <row r="62150">
      <c r="A62150" s="9"/>
    </row>
    <row r="62151">
      <c r="A62151" s="9"/>
    </row>
    <row r="62152">
      <c r="A62152" s="9"/>
    </row>
    <row r="62153">
      <c r="A62153" s="9"/>
    </row>
    <row r="62154">
      <c r="A62154" s="9"/>
    </row>
    <row r="62155">
      <c r="A62155" s="9"/>
    </row>
    <row r="62156">
      <c r="A62156" s="9"/>
    </row>
    <row r="62157">
      <c r="A62157" s="9"/>
    </row>
    <row r="62158">
      <c r="A62158" s="9"/>
    </row>
    <row r="62159">
      <c r="A62159" s="9"/>
    </row>
    <row r="62160">
      <c r="A62160" s="9"/>
    </row>
    <row r="62161">
      <c r="A62161" s="9"/>
    </row>
    <row r="62162">
      <c r="A62162" s="9"/>
    </row>
    <row r="62163">
      <c r="A62163" s="9"/>
    </row>
    <row r="62164">
      <c r="A62164" s="9"/>
    </row>
    <row r="62165">
      <c r="A62165" s="9"/>
    </row>
    <row r="62166">
      <c r="A62166" s="9"/>
    </row>
    <row r="62167">
      <c r="A62167" s="9"/>
    </row>
    <row r="62168">
      <c r="A62168" s="9"/>
    </row>
    <row r="62169">
      <c r="A62169" s="9"/>
    </row>
    <row r="62170">
      <c r="A62170" s="9"/>
    </row>
    <row r="62171">
      <c r="A62171" s="9"/>
    </row>
    <row r="62172">
      <c r="A62172" s="9"/>
    </row>
    <row r="62173">
      <c r="A62173" s="9"/>
    </row>
    <row r="62174">
      <c r="A62174" s="9"/>
    </row>
    <row r="62175">
      <c r="A62175" s="9"/>
    </row>
    <row r="62176">
      <c r="A62176" s="9"/>
    </row>
    <row r="62177">
      <c r="A62177" s="9"/>
    </row>
    <row r="62178">
      <c r="A62178" s="9"/>
    </row>
    <row r="62179">
      <c r="A62179" s="9"/>
    </row>
    <row r="62180">
      <c r="A62180" s="9"/>
    </row>
    <row r="62181">
      <c r="A62181" s="9"/>
    </row>
    <row r="62182">
      <c r="A62182" s="9"/>
    </row>
    <row r="62183">
      <c r="A62183" s="9"/>
    </row>
    <row r="62184">
      <c r="A62184" s="9"/>
    </row>
    <row r="62185">
      <c r="A62185" s="9"/>
    </row>
    <row r="62186">
      <c r="A62186" s="9"/>
    </row>
    <row r="62187">
      <c r="A62187" s="9"/>
    </row>
    <row r="62188">
      <c r="A62188" s="9"/>
    </row>
    <row r="62189">
      <c r="A62189" s="9"/>
    </row>
    <row r="62190">
      <c r="A62190" s="9"/>
    </row>
    <row r="62191">
      <c r="A62191" s="9"/>
    </row>
    <row r="62192">
      <c r="A62192" s="9"/>
    </row>
    <row r="62193">
      <c r="A62193" s="9"/>
    </row>
    <row r="62194">
      <c r="A62194" s="9"/>
    </row>
    <row r="62195">
      <c r="A62195" s="9"/>
    </row>
    <row r="62196">
      <c r="A62196" s="9"/>
    </row>
    <row r="62197">
      <c r="A62197" s="9"/>
    </row>
    <row r="62198">
      <c r="A62198" s="9"/>
    </row>
    <row r="62199">
      <c r="A62199" s="9"/>
    </row>
    <row r="62200">
      <c r="A62200" s="9"/>
    </row>
    <row r="62201">
      <c r="A62201" s="9"/>
    </row>
    <row r="62202">
      <c r="A62202" s="9"/>
    </row>
    <row r="62203">
      <c r="A62203" s="9"/>
    </row>
    <row r="62204">
      <c r="A62204" s="9"/>
    </row>
    <row r="62205">
      <c r="A62205" s="9"/>
    </row>
    <row r="62206">
      <c r="A62206" s="9"/>
    </row>
    <row r="62207">
      <c r="A62207" s="9"/>
    </row>
    <row r="62208">
      <c r="A62208" s="9"/>
    </row>
    <row r="62209">
      <c r="A62209" s="9"/>
    </row>
    <row r="62210">
      <c r="A62210" s="9"/>
    </row>
    <row r="62211">
      <c r="A62211" s="9"/>
    </row>
    <row r="62212">
      <c r="A62212" s="9"/>
    </row>
    <row r="62213">
      <c r="A62213" s="9"/>
    </row>
    <row r="62214">
      <c r="A62214" s="9"/>
    </row>
    <row r="62215">
      <c r="A62215" s="9"/>
    </row>
    <row r="62216">
      <c r="A62216" s="9"/>
    </row>
    <row r="62217">
      <c r="A62217" s="9"/>
    </row>
    <row r="62218">
      <c r="A62218" s="9"/>
    </row>
    <row r="62219">
      <c r="A62219" s="9"/>
    </row>
    <row r="62220">
      <c r="A62220" s="9"/>
    </row>
    <row r="62221">
      <c r="A62221" s="9"/>
    </row>
    <row r="62222">
      <c r="A62222" s="9"/>
    </row>
    <row r="62223">
      <c r="A62223" s="9"/>
    </row>
    <row r="62224">
      <c r="A62224" s="9"/>
    </row>
    <row r="62225">
      <c r="A62225" s="9"/>
    </row>
    <row r="62226">
      <c r="A62226" s="9"/>
    </row>
    <row r="62227">
      <c r="A62227" s="9"/>
    </row>
    <row r="62228">
      <c r="A62228" s="9"/>
    </row>
    <row r="62229">
      <c r="A62229" s="9"/>
    </row>
    <row r="62230">
      <c r="A62230" s="9"/>
    </row>
    <row r="62231">
      <c r="A62231" s="9"/>
    </row>
    <row r="62232">
      <c r="A62232" s="9"/>
    </row>
    <row r="62233">
      <c r="A62233" s="9"/>
    </row>
    <row r="62234">
      <c r="A62234" s="9"/>
    </row>
    <row r="62235">
      <c r="A62235" s="9"/>
    </row>
    <row r="62236">
      <c r="A62236" s="9"/>
    </row>
    <row r="62237">
      <c r="A62237" s="9"/>
    </row>
    <row r="62238">
      <c r="A62238" s="9"/>
    </row>
    <row r="62239">
      <c r="A62239" s="9"/>
    </row>
    <row r="62240">
      <c r="A62240" s="9"/>
    </row>
    <row r="62241">
      <c r="A62241" s="9"/>
    </row>
    <row r="62242">
      <c r="A62242" s="9"/>
    </row>
    <row r="62243">
      <c r="A62243" s="9"/>
    </row>
    <row r="62244">
      <c r="A62244" s="9"/>
    </row>
    <row r="62245">
      <c r="A62245" s="9"/>
    </row>
    <row r="62246">
      <c r="A62246" s="9"/>
    </row>
    <row r="62247">
      <c r="A62247" s="9"/>
    </row>
    <row r="62248">
      <c r="A62248" s="9"/>
    </row>
    <row r="62249">
      <c r="A62249" s="9"/>
    </row>
    <row r="62250">
      <c r="A62250" s="9"/>
    </row>
    <row r="62251">
      <c r="A62251" s="9"/>
    </row>
    <row r="62252">
      <c r="A62252" s="9"/>
    </row>
    <row r="62253">
      <c r="A62253" s="9"/>
    </row>
    <row r="62254">
      <c r="A62254" s="9"/>
    </row>
    <row r="62255">
      <c r="A62255" s="9"/>
    </row>
    <row r="62256">
      <c r="A62256" s="9"/>
    </row>
    <row r="62257">
      <c r="A62257" s="9"/>
    </row>
    <row r="62258">
      <c r="A62258" s="9"/>
    </row>
    <row r="62259">
      <c r="A62259" s="9"/>
    </row>
    <row r="62260">
      <c r="A62260" s="9"/>
    </row>
    <row r="62261">
      <c r="A62261" s="9"/>
    </row>
    <row r="62262">
      <c r="A62262" s="9"/>
    </row>
    <row r="62263">
      <c r="A62263" s="9"/>
    </row>
    <row r="62264">
      <c r="A62264" s="9"/>
    </row>
    <row r="62265">
      <c r="A62265" s="9"/>
    </row>
    <row r="62266">
      <c r="A62266" s="9"/>
    </row>
    <row r="62267">
      <c r="A62267" s="9"/>
    </row>
    <row r="62268">
      <c r="A62268" s="9"/>
    </row>
    <row r="62269">
      <c r="A62269" s="9"/>
    </row>
    <row r="62270">
      <c r="A62270" s="9"/>
    </row>
    <row r="62271">
      <c r="A62271" s="9"/>
    </row>
    <row r="62272">
      <c r="A62272" s="9"/>
    </row>
    <row r="62273">
      <c r="A62273" s="9"/>
    </row>
    <row r="62274">
      <c r="A62274" s="9"/>
    </row>
    <row r="62275">
      <c r="A62275" s="9"/>
    </row>
    <row r="62276">
      <c r="A62276" s="9"/>
    </row>
    <row r="62277">
      <c r="A62277" s="9"/>
    </row>
    <row r="62278">
      <c r="A62278" s="9"/>
    </row>
    <row r="62279">
      <c r="A62279" s="9"/>
    </row>
    <row r="62280">
      <c r="A62280" s="9"/>
    </row>
    <row r="62281">
      <c r="A62281" s="9"/>
    </row>
    <row r="62282">
      <c r="A62282" s="9"/>
    </row>
    <row r="62283">
      <c r="A62283" s="9"/>
    </row>
    <row r="62284">
      <c r="A62284" s="9"/>
    </row>
    <row r="62285">
      <c r="A62285" s="9"/>
    </row>
    <row r="62286">
      <c r="A62286" s="9"/>
    </row>
    <row r="62287">
      <c r="A62287" s="9"/>
    </row>
    <row r="62288">
      <c r="A62288" s="9"/>
    </row>
    <row r="62289">
      <c r="A62289" s="9"/>
    </row>
    <row r="62290">
      <c r="A62290" s="9"/>
    </row>
    <row r="62291">
      <c r="A62291" s="9"/>
    </row>
    <row r="62292">
      <c r="A62292" s="9"/>
    </row>
    <row r="62293">
      <c r="A62293" s="9"/>
    </row>
    <row r="62294">
      <c r="A62294" s="9"/>
    </row>
    <row r="62295">
      <c r="A62295" s="9"/>
    </row>
    <row r="62296">
      <c r="A62296" s="9"/>
    </row>
    <row r="62297">
      <c r="A62297" s="9"/>
    </row>
    <row r="62298">
      <c r="A62298" s="9"/>
    </row>
    <row r="62299">
      <c r="A62299" s="9"/>
    </row>
    <row r="62300">
      <c r="A62300" s="9"/>
    </row>
    <row r="62301">
      <c r="A62301" s="9"/>
    </row>
    <row r="62302">
      <c r="A62302" s="9"/>
    </row>
    <row r="62303">
      <c r="A62303" s="9"/>
    </row>
    <row r="62304">
      <c r="A62304" s="9"/>
    </row>
    <row r="62305">
      <c r="A62305" s="9"/>
    </row>
    <row r="62306">
      <c r="A62306" s="9"/>
    </row>
    <row r="62307">
      <c r="A62307" s="9"/>
    </row>
    <row r="62308">
      <c r="A62308" s="9"/>
    </row>
    <row r="62309">
      <c r="A62309" s="9"/>
    </row>
    <row r="62310">
      <c r="A62310" s="9"/>
    </row>
    <row r="62311">
      <c r="A62311" s="9"/>
    </row>
    <row r="62312">
      <c r="A62312" s="9"/>
    </row>
    <row r="62313">
      <c r="A62313" s="9"/>
    </row>
    <row r="62314">
      <c r="A62314" s="9"/>
    </row>
    <row r="62315">
      <c r="A62315" s="9"/>
    </row>
    <row r="62316">
      <c r="A62316" s="9"/>
    </row>
    <row r="62317">
      <c r="A62317" s="9"/>
    </row>
    <row r="62318">
      <c r="A62318" s="9"/>
    </row>
    <row r="62319">
      <c r="A62319" s="9"/>
    </row>
    <row r="62320">
      <c r="A62320" s="9"/>
    </row>
    <row r="62321">
      <c r="A62321" s="9"/>
    </row>
    <row r="62322">
      <c r="A62322" s="9"/>
    </row>
    <row r="62323">
      <c r="A62323" s="9"/>
    </row>
    <row r="62324">
      <c r="A62324" s="9"/>
    </row>
    <row r="62325">
      <c r="A62325" s="9"/>
    </row>
    <row r="62326">
      <c r="A62326" s="9"/>
    </row>
    <row r="62327">
      <c r="A62327" s="9"/>
    </row>
    <row r="62328">
      <c r="A62328" s="9"/>
    </row>
    <row r="62329">
      <c r="A62329" s="9"/>
    </row>
    <row r="62330">
      <c r="A62330" s="9"/>
    </row>
    <row r="62331">
      <c r="A62331" s="9"/>
    </row>
    <row r="62332">
      <c r="A62332" s="9"/>
    </row>
    <row r="62333">
      <c r="A62333" s="9"/>
    </row>
    <row r="62334">
      <c r="A62334" s="9"/>
    </row>
    <row r="62335">
      <c r="A62335" s="9"/>
    </row>
    <row r="62336">
      <c r="A62336" s="9"/>
    </row>
    <row r="62337">
      <c r="A62337" s="9"/>
    </row>
    <row r="62338">
      <c r="A62338" s="9"/>
    </row>
    <row r="62339">
      <c r="A62339" s="9"/>
    </row>
    <row r="62340">
      <c r="A62340" s="9"/>
    </row>
    <row r="62341">
      <c r="A62341" s="9"/>
    </row>
    <row r="62342">
      <c r="A62342" s="9"/>
    </row>
    <row r="62343">
      <c r="A62343" s="9"/>
    </row>
    <row r="62344">
      <c r="A62344" s="9"/>
    </row>
    <row r="62345">
      <c r="A62345" s="9"/>
    </row>
    <row r="62346">
      <c r="A62346" s="9"/>
    </row>
    <row r="62347">
      <c r="A62347" s="9"/>
    </row>
    <row r="62348">
      <c r="A62348" s="9"/>
    </row>
    <row r="62349">
      <c r="A62349" s="9"/>
    </row>
    <row r="62350">
      <c r="A62350" s="9"/>
    </row>
    <row r="62351">
      <c r="A62351" s="9"/>
    </row>
    <row r="62352">
      <c r="A62352" s="9"/>
    </row>
    <row r="62353">
      <c r="A62353" s="9"/>
    </row>
    <row r="62354">
      <c r="A62354" s="9"/>
    </row>
    <row r="62355">
      <c r="A62355" s="9"/>
    </row>
    <row r="62356">
      <c r="A62356" s="9"/>
    </row>
    <row r="62357">
      <c r="A62357" s="9"/>
    </row>
    <row r="62358">
      <c r="A62358" s="9"/>
    </row>
    <row r="62359">
      <c r="A62359" s="9"/>
    </row>
    <row r="62360">
      <c r="A62360" s="9"/>
    </row>
    <row r="62361">
      <c r="A62361" s="9"/>
    </row>
    <row r="62362">
      <c r="A62362" s="9"/>
    </row>
    <row r="62363">
      <c r="A62363" s="9"/>
    </row>
    <row r="62364">
      <c r="A62364" s="9"/>
    </row>
    <row r="62365">
      <c r="A62365" s="9"/>
    </row>
    <row r="62366">
      <c r="A62366" s="9"/>
    </row>
    <row r="62367">
      <c r="A62367" s="9"/>
    </row>
    <row r="62368">
      <c r="A62368" s="9"/>
    </row>
    <row r="62369">
      <c r="A62369" s="9"/>
    </row>
    <row r="62370">
      <c r="A62370" s="9"/>
    </row>
    <row r="62371">
      <c r="A62371" s="9"/>
    </row>
    <row r="62372">
      <c r="A62372" s="9"/>
    </row>
    <row r="62373">
      <c r="A62373" s="9"/>
    </row>
    <row r="62374">
      <c r="A62374" s="9"/>
    </row>
    <row r="62375">
      <c r="A62375" s="9"/>
    </row>
    <row r="62376">
      <c r="A62376" s="9"/>
    </row>
    <row r="62377">
      <c r="A62377" s="9"/>
    </row>
    <row r="62378">
      <c r="A62378" s="9"/>
    </row>
    <row r="62379">
      <c r="A62379" s="9"/>
    </row>
    <row r="62380">
      <c r="A62380" s="9"/>
    </row>
    <row r="62381">
      <c r="A62381" s="9"/>
    </row>
    <row r="62382">
      <c r="A62382" s="9"/>
    </row>
    <row r="62383">
      <c r="A62383" s="9"/>
    </row>
    <row r="62384">
      <c r="A62384" s="9"/>
    </row>
    <row r="62385">
      <c r="A62385" s="9"/>
    </row>
    <row r="62386">
      <c r="A62386" s="9"/>
    </row>
    <row r="62387">
      <c r="A62387" s="9"/>
    </row>
    <row r="62388">
      <c r="A62388" s="9"/>
    </row>
    <row r="62389">
      <c r="A62389" s="9"/>
    </row>
    <row r="62390">
      <c r="A62390" s="9"/>
    </row>
    <row r="62391">
      <c r="A62391" s="9"/>
    </row>
    <row r="62392">
      <c r="A62392" s="9"/>
    </row>
    <row r="62393">
      <c r="A62393" s="9"/>
    </row>
    <row r="62394">
      <c r="A62394" s="9"/>
    </row>
    <row r="62395">
      <c r="A62395" s="9"/>
    </row>
    <row r="62396">
      <c r="A62396" s="9"/>
    </row>
    <row r="62397">
      <c r="A62397" s="9"/>
    </row>
    <row r="62398">
      <c r="A62398" s="9"/>
    </row>
    <row r="62399">
      <c r="A62399" s="9"/>
    </row>
    <row r="62400">
      <c r="A62400" s="9"/>
    </row>
    <row r="62401">
      <c r="A62401" s="9"/>
    </row>
    <row r="62402">
      <c r="A62402" s="9"/>
    </row>
    <row r="62403">
      <c r="A62403" s="9"/>
    </row>
    <row r="62404">
      <c r="A62404" s="9"/>
    </row>
    <row r="62405">
      <c r="A62405" s="9"/>
    </row>
    <row r="62406">
      <c r="A62406" s="9"/>
    </row>
    <row r="62407">
      <c r="A62407" s="9"/>
    </row>
    <row r="62408">
      <c r="A62408" s="9"/>
    </row>
    <row r="62409">
      <c r="A62409" s="9"/>
    </row>
    <row r="62410">
      <c r="A62410" s="9"/>
    </row>
    <row r="62411">
      <c r="A62411" s="9"/>
    </row>
    <row r="62412">
      <c r="A62412" s="9"/>
    </row>
    <row r="62413">
      <c r="A62413" s="9"/>
    </row>
    <row r="62414">
      <c r="A62414" s="9"/>
    </row>
    <row r="62415">
      <c r="A62415" s="9"/>
    </row>
    <row r="62416">
      <c r="A62416" s="9"/>
    </row>
    <row r="62417">
      <c r="A62417" s="9"/>
    </row>
    <row r="62418">
      <c r="A62418" s="9"/>
    </row>
    <row r="62419">
      <c r="A62419" s="9"/>
    </row>
    <row r="62420">
      <c r="A62420" s="9"/>
    </row>
    <row r="62421">
      <c r="A62421" s="9"/>
    </row>
    <row r="62422">
      <c r="A62422" s="9"/>
    </row>
    <row r="62423">
      <c r="A62423" s="9"/>
    </row>
    <row r="62424">
      <c r="A62424" s="9"/>
    </row>
    <row r="62425">
      <c r="A62425" s="9"/>
    </row>
    <row r="62426">
      <c r="A62426" s="9"/>
    </row>
    <row r="62427">
      <c r="A62427" s="9"/>
    </row>
    <row r="62428">
      <c r="A62428" s="9"/>
    </row>
    <row r="62429">
      <c r="A62429" s="9"/>
    </row>
    <row r="62430">
      <c r="A62430" s="9"/>
    </row>
    <row r="62431">
      <c r="A62431" s="9"/>
    </row>
    <row r="62432">
      <c r="A62432" s="9"/>
    </row>
    <row r="62433">
      <c r="A62433" s="9"/>
    </row>
    <row r="62434">
      <c r="A62434" s="9"/>
    </row>
    <row r="62435">
      <c r="A62435" s="9"/>
    </row>
    <row r="62436">
      <c r="A62436" s="9"/>
    </row>
    <row r="62437">
      <c r="A62437" s="9"/>
    </row>
    <row r="62438">
      <c r="A62438" s="9"/>
    </row>
    <row r="62439">
      <c r="A62439" s="9"/>
    </row>
    <row r="62440">
      <c r="A62440" s="9"/>
    </row>
    <row r="62441">
      <c r="A62441" s="9"/>
    </row>
    <row r="62442">
      <c r="A62442" s="9"/>
    </row>
    <row r="62443">
      <c r="A62443" s="9"/>
    </row>
    <row r="62444">
      <c r="A62444" s="9"/>
    </row>
    <row r="62445">
      <c r="A62445" s="9"/>
    </row>
    <row r="62446">
      <c r="A62446" s="9"/>
    </row>
    <row r="62447">
      <c r="A62447" s="9"/>
    </row>
    <row r="62448">
      <c r="A62448" s="9"/>
    </row>
    <row r="62449">
      <c r="A62449" s="9"/>
    </row>
    <row r="62450">
      <c r="A62450" s="9"/>
    </row>
    <row r="62451">
      <c r="A62451" s="9"/>
    </row>
    <row r="62452">
      <c r="A62452" s="9"/>
    </row>
    <row r="62453">
      <c r="A62453" s="9"/>
    </row>
    <row r="62454">
      <c r="A62454" s="9"/>
    </row>
    <row r="62455">
      <c r="A62455" s="9"/>
    </row>
    <row r="62456">
      <c r="A62456" s="9"/>
    </row>
    <row r="62457">
      <c r="A62457" s="9"/>
    </row>
    <row r="62458">
      <c r="A62458" s="9"/>
    </row>
    <row r="62459">
      <c r="A62459" s="9"/>
    </row>
    <row r="62460">
      <c r="A62460" s="9"/>
    </row>
    <row r="62461">
      <c r="A62461" s="9"/>
    </row>
    <row r="62462">
      <c r="A62462" s="9"/>
    </row>
    <row r="62463">
      <c r="A62463" s="9"/>
    </row>
    <row r="62464">
      <c r="A62464" s="9"/>
    </row>
    <row r="62465">
      <c r="A62465" s="9"/>
    </row>
    <row r="62466">
      <c r="A62466" s="9"/>
    </row>
    <row r="62467">
      <c r="A62467" s="9"/>
    </row>
    <row r="62468">
      <c r="A62468" s="9"/>
    </row>
    <row r="62469">
      <c r="A62469" s="9"/>
    </row>
    <row r="62470">
      <c r="A62470" s="9"/>
    </row>
    <row r="62471">
      <c r="A62471" s="9"/>
    </row>
    <row r="62472">
      <c r="A62472" s="9"/>
    </row>
    <row r="62473">
      <c r="A62473" s="9"/>
    </row>
    <row r="62474">
      <c r="A62474" s="9"/>
    </row>
    <row r="62475">
      <c r="A62475" s="9"/>
    </row>
    <row r="62476">
      <c r="A62476" s="9"/>
    </row>
    <row r="62477">
      <c r="A62477" s="9"/>
    </row>
    <row r="62478">
      <c r="A62478" s="9"/>
    </row>
    <row r="62479">
      <c r="A62479" s="9"/>
    </row>
    <row r="62480">
      <c r="A62480" s="9"/>
    </row>
    <row r="62481">
      <c r="A62481" s="9"/>
    </row>
    <row r="62482">
      <c r="A62482" s="9"/>
    </row>
    <row r="62483">
      <c r="A62483" s="9"/>
    </row>
    <row r="62484">
      <c r="A62484" s="9"/>
    </row>
    <row r="62485">
      <c r="A62485" s="9"/>
    </row>
    <row r="62486">
      <c r="A62486" s="9"/>
    </row>
    <row r="62487">
      <c r="A62487" s="9"/>
    </row>
    <row r="62488">
      <c r="A62488" s="9"/>
    </row>
    <row r="62489">
      <c r="A62489" s="9"/>
    </row>
    <row r="62490">
      <c r="A62490" s="9"/>
    </row>
    <row r="62491">
      <c r="A62491" s="9"/>
    </row>
    <row r="62492">
      <c r="A62492" s="9"/>
    </row>
    <row r="62493">
      <c r="A62493" s="9"/>
    </row>
    <row r="62494">
      <c r="A62494" s="9"/>
    </row>
    <row r="62495">
      <c r="A62495" s="9"/>
    </row>
    <row r="62496">
      <c r="A62496" s="9"/>
    </row>
    <row r="62497">
      <c r="A62497" s="9"/>
    </row>
    <row r="62498">
      <c r="A62498" s="9"/>
    </row>
    <row r="62499">
      <c r="A62499" s="9"/>
    </row>
    <row r="62500">
      <c r="A62500" s="9"/>
    </row>
    <row r="62501">
      <c r="A62501" s="9"/>
    </row>
    <row r="62502">
      <c r="A62502" s="9"/>
    </row>
    <row r="62503">
      <c r="A62503" s="9"/>
    </row>
    <row r="62504">
      <c r="A62504" s="9"/>
    </row>
    <row r="62505">
      <c r="A62505" s="9"/>
    </row>
    <row r="62506">
      <c r="A62506" s="9"/>
    </row>
    <row r="62507">
      <c r="A62507" s="9"/>
    </row>
    <row r="62508">
      <c r="A62508" s="9"/>
    </row>
    <row r="62509">
      <c r="A62509" s="9"/>
    </row>
    <row r="62510">
      <c r="A62510" s="9"/>
    </row>
    <row r="62511">
      <c r="A62511" s="9"/>
    </row>
    <row r="62512">
      <c r="A62512" s="9"/>
    </row>
    <row r="62513">
      <c r="A62513" s="9"/>
    </row>
    <row r="62514">
      <c r="A62514" s="9"/>
    </row>
    <row r="62515">
      <c r="A62515" s="9"/>
    </row>
    <row r="62516">
      <c r="A62516" s="9"/>
    </row>
    <row r="62517">
      <c r="A62517" s="9"/>
    </row>
    <row r="62518">
      <c r="A62518" s="9"/>
    </row>
    <row r="62519">
      <c r="A62519" s="9"/>
    </row>
    <row r="62520">
      <c r="A62520" s="9"/>
    </row>
    <row r="62521">
      <c r="A62521" s="9"/>
    </row>
    <row r="62522">
      <c r="A62522" s="9"/>
    </row>
    <row r="62523">
      <c r="A62523" s="9"/>
    </row>
    <row r="62524">
      <c r="A62524" s="9"/>
    </row>
    <row r="62525">
      <c r="A62525" s="9"/>
    </row>
    <row r="62526">
      <c r="A62526" s="9"/>
    </row>
    <row r="62527">
      <c r="A62527" s="9"/>
    </row>
    <row r="62528">
      <c r="A62528" s="9"/>
    </row>
    <row r="62529">
      <c r="A62529" s="9"/>
    </row>
    <row r="62530">
      <c r="A62530" s="9"/>
    </row>
    <row r="62531">
      <c r="A62531" s="9"/>
    </row>
    <row r="62532">
      <c r="A62532" s="9"/>
    </row>
    <row r="62533">
      <c r="A62533" s="9"/>
    </row>
    <row r="62534">
      <c r="A62534" s="9"/>
    </row>
    <row r="62535">
      <c r="A62535" s="9"/>
    </row>
    <row r="62536">
      <c r="A62536" s="9"/>
    </row>
    <row r="62537">
      <c r="A62537" s="9"/>
    </row>
    <row r="62538">
      <c r="A62538" s="9"/>
    </row>
    <row r="62539">
      <c r="A62539" s="9"/>
    </row>
    <row r="62540">
      <c r="A62540" s="9"/>
    </row>
    <row r="62541">
      <c r="A62541" s="9"/>
    </row>
    <row r="62542">
      <c r="A62542" s="9"/>
    </row>
    <row r="62543">
      <c r="A62543" s="9"/>
    </row>
    <row r="62544">
      <c r="A62544" s="9"/>
    </row>
    <row r="62545">
      <c r="A62545" s="9"/>
    </row>
    <row r="62546">
      <c r="A62546" s="9"/>
    </row>
    <row r="62547">
      <c r="A62547" s="9"/>
    </row>
    <row r="62548">
      <c r="A62548" s="9"/>
    </row>
    <row r="62549">
      <c r="A62549" s="9"/>
    </row>
    <row r="62550">
      <c r="A62550" s="9"/>
    </row>
    <row r="62551">
      <c r="A62551" s="9"/>
    </row>
    <row r="62552">
      <c r="A62552" s="9"/>
    </row>
    <row r="62553">
      <c r="A62553" s="9"/>
    </row>
    <row r="62554">
      <c r="A62554" s="9"/>
    </row>
    <row r="62555">
      <c r="A62555" s="9"/>
    </row>
    <row r="62556">
      <c r="A62556" s="9"/>
    </row>
    <row r="62557">
      <c r="A62557" s="9"/>
    </row>
    <row r="62558">
      <c r="A62558" s="9"/>
    </row>
    <row r="62559">
      <c r="A62559" s="9"/>
    </row>
    <row r="62560">
      <c r="A62560" s="9"/>
    </row>
    <row r="62561">
      <c r="A62561" s="9"/>
    </row>
    <row r="62562">
      <c r="A62562" s="9"/>
    </row>
    <row r="62563">
      <c r="A62563" s="9"/>
    </row>
    <row r="62564">
      <c r="A62564" s="9"/>
    </row>
    <row r="62565">
      <c r="A62565" s="9"/>
    </row>
    <row r="62566">
      <c r="A62566" s="9"/>
    </row>
    <row r="62567">
      <c r="A62567" s="9"/>
    </row>
    <row r="62568">
      <c r="A62568" s="9"/>
    </row>
    <row r="62569">
      <c r="A62569" s="9"/>
    </row>
    <row r="62570">
      <c r="A62570" s="9"/>
    </row>
    <row r="62571">
      <c r="A62571" s="9"/>
    </row>
    <row r="62572">
      <c r="A62572" s="9"/>
    </row>
    <row r="62573">
      <c r="A62573" s="9"/>
    </row>
    <row r="62574">
      <c r="A62574" s="9"/>
    </row>
    <row r="62575">
      <c r="A62575" s="9"/>
    </row>
    <row r="62576">
      <c r="A62576" s="9"/>
    </row>
    <row r="62577">
      <c r="A62577" s="9"/>
    </row>
    <row r="62578">
      <c r="A62578" s="9"/>
    </row>
    <row r="62579">
      <c r="A62579" s="9"/>
    </row>
    <row r="62580">
      <c r="A62580" s="9"/>
    </row>
    <row r="62581">
      <c r="A62581" s="9"/>
    </row>
    <row r="62582">
      <c r="A62582" s="9"/>
    </row>
    <row r="62583">
      <c r="A62583" s="9"/>
    </row>
    <row r="62584">
      <c r="A62584" s="9"/>
    </row>
    <row r="62585">
      <c r="A62585" s="9"/>
    </row>
    <row r="62586">
      <c r="A62586" s="9"/>
    </row>
    <row r="62587">
      <c r="A62587" s="9"/>
    </row>
    <row r="62588">
      <c r="A62588" s="9"/>
    </row>
    <row r="62589">
      <c r="A62589" s="9"/>
    </row>
    <row r="62590">
      <c r="A62590" s="9"/>
    </row>
    <row r="62591">
      <c r="A62591" s="9"/>
    </row>
    <row r="62592">
      <c r="A62592" s="9"/>
    </row>
    <row r="62593">
      <c r="A62593" s="9"/>
    </row>
    <row r="62594">
      <c r="A62594" s="9"/>
    </row>
    <row r="62595">
      <c r="A62595" s="9"/>
    </row>
    <row r="62596">
      <c r="A62596" s="9"/>
    </row>
    <row r="62597">
      <c r="A62597" s="9"/>
    </row>
    <row r="62598">
      <c r="A62598" s="9"/>
    </row>
    <row r="62599">
      <c r="A62599" s="9"/>
    </row>
    <row r="62600">
      <c r="A62600" s="9"/>
    </row>
    <row r="62601">
      <c r="A62601" s="9"/>
    </row>
    <row r="62602">
      <c r="A62602" s="9"/>
    </row>
    <row r="62603">
      <c r="A62603" s="9"/>
    </row>
    <row r="62604">
      <c r="A62604" s="9"/>
    </row>
    <row r="62605">
      <c r="A62605" s="9"/>
    </row>
    <row r="62606">
      <c r="A62606" s="9"/>
    </row>
    <row r="62607">
      <c r="A62607" s="9"/>
    </row>
    <row r="62608">
      <c r="A62608" s="9"/>
    </row>
    <row r="62609">
      <c r="A62609" s="9"/>
    </row>
    <row r="62610">
      <c r="A62610" s="9"/>
    </row>
    <row r="62611">
      <c r="A62611" s="9"/>
    </row>
    <row r="62612">
      <c r="A62612" s="9"/>
    </row>
    <row r="62613">
      <c r="A62613" s="9"/>
    </row>
    <row r="62614">
      <c r="A62614" s="9"/>
    </row>
    <row r="62615">
      <c r="A62615" s="9"/>
    </row>
    <row r="62616">
      <c r="A62616" s="9"/>
    </row>
    <row r="62617">
      <c r="A62617" s="9"/>
    </row>
    <row r="62618">
      <c r="A62618" s="9"/>
    </row>
    <row r="62619">
      <c r="A62619" s="9"/>
    </row>
    <row r="62620">
      <c r="A62620" s="9"/>
    </row>
    <row r="62621">
      <c r="A62621" s="9"/>
    </row>
    <row r="62622">
      <c r="A62622" s="9"/>
    </row>
    <row r="62623">
      <c r="A62623" s="9"/>
    </row>
    <row r="62624">
      <c r="A62624" s="9"/>
    </row>
    <row r="62625">
      <c r="A62625" s="9"/>
    </row>
    <row r="62626">
      <c r="A62626" s="9"/>
    </row>
    <row r="62627">
      <c r="A62627" s="9"/>
    </row>
    <row r="62628">
      <c r="A62628" s="9"/>
    </row>
    <row r="62629">
      <c r="A62629" s="9"/>
    </row>
    <row r="62630">
      <c r="A62630" s="9"/>
    </row>
    <row r="62631">
      <c r="A62631" s="9"/>
    </row>
    <row r="62632">
      <c r="A62632" s="9"/>
    </row>
    <row r="62633">
      <c r="A62633" s="9"/>
    </row>
    <row r="62634">
      <c r="A62634" s="9"/>
    </row>
    <row r="62635">
      <c r="A62635" s="9"/>
    </row>
    <row r="62636">
      <c r="A62636" s="9"/>
    </row>
    <row r="62637">
      <c r="A62637" s="9"/>
    </row>
    <row r="62638">
      <c r="A62638" s="9"/>
    </row>
    <row r="62639">
      <c r="A62639" s="9"/>
    </row>
    <row r="62640">
      <c r="A62640" s="9"/>
    </row>
    <row r="62641">
      <c r="A62641" s="9"/>
    </row>
    <row r="62642">
      <c r="A62642" s="9"/>
    </row>
    <row r="62643">
      <c r="A62643" s="9"/>
    </row>
    <row r="62644">
      <c r="A62644" s="9"/>
    </row>
    <row r="62645">
      <c r="A62645" s="9"/>
    </row>
    <row r="62646">
      <c r="A62646" s="9"/>
    </row>
    <row r="62647">
      <c r="A62647" s="9"/>
    </row>
    <row r="62648">
      <c r="A62648" s="9"/>
    </row>
    <row r="62649">
      <c r="A62649" s="9"/>
    </row>
    <row r="62650">
      <c r="A62650" s="9"/>
    </row>
    <row r="62651">
      <c r="A62651" s="9"/>
    </row>
    <row r="62652">
      <c r="A62652" s="9"/>
    </row>
    <row r="62653">
      <c r="A62653" s="9"/>
    </row>
    <row r="62654">
      <c r="A62654" s="9"/>
    </row>
    <row r="62655">
      <c r="A62655" s="9"/>
    </row>
    <row r="62656">
      <c r="A62656" s="9"/>
    </row>
    <row r="62657">
      <c r="A62657" s="9"/>
    </row>
    <row r="62658">
      <c r="A62658" s="9"/>
    </row>
    <row r="62659">
      <c r="A62659" s="9"/>
    </row>
    <row r="62660">
      <c r="A62660" s="9"/>
    </row>
    <row r="62661">
      <c r="A62661" s="9"/>
    </row>
    <row r="62662">
      <c r="A62662" s="9"/>
    </row>
    <row r="62663">
      <c r="A62663" s="9"/>
    </row>
    <row r="62664">
      <c r="A62664" s="9"/>
    </row>
    <row r="62665">
      <c r="A62665" s="9"/>
    </row>
    <row r="62666">
      <c r="A62666" s="9"/>
    </row>
    <row r="62667">
      <c r="A62667" s="9"/>
    </row>
    <row r="62668">
      <c r="A62668" s="9"/>
    </row>
    <row r="62669">
      <c r="A62669" s="9"/>
    </row>
    <row r="62670">
      <c r="A62670" s="9"/>
    </row>
    <row r="62671">
      <c r="A62671" s="9"/>
    </row>
    <row r="62672">
      <c r="A62672" s="9"/>
    </row>
    <row r="62673">
      <c r="A62673" s="9"/>
    </row>
    <row r="62674">
      <c r="A62674" s="9"/>
    </row>
    <row r="62675">
      <c r="A62675" s="9"/>
    </row>
    <row r="62676">
      <c r="A62676" s="9"/>
    </row>
    <row r="62677">
      <c r="A62677" s="9"/>
    </row>
    <row r="62678">
      <c r="A62678" s="9"/>
    </row>
    <row r="62679">
      <c r="A62679" s="9"/>
    </row>
    <row r="62680">
      <c r="A62680" s="9"/>
    </row>
    <row r="62681">
      <c r="A62681" s="9"/>
    </row>
    <row r="62682">
      <c r="A62682" s="9"/>
    </row>
    <row r="62683">
      <c r="A62683" s="9"/>
    </row>
    <row r="62684">
      <c r="A62684" s="9"/>
    </row>
    <row r="62685">
      <c r="A62685" s="9"/>
    </row>
    <row r="62686">
      <c r="A62686" s="9"/>
    </row>
    <row r="62687">
      <c r="A62687" s="9"/>
    </row>
    <row r="62688">
      <c r="A62688" s="9"/>
    </row>
    <row r="62689">
      <c r="A62689" s="9"/>
    </row>
    <row r="62690">
      <c r="A62690" s="9"/>
    </row>
    <row r="62691">
      <c r="A62691" s="9"/>
    </row>
    <row r="62692">
      <c r="A62692" s="9"/>
    </row>
    <row r="62693">
      <c r="A62693" s="9"/>
    </row>
    <row r="62694">
      <c r="A62694" s="9"/>
    </row>
    <row r="62695">
      <c r="A62695" s="9"/>
    </row>
    <row r="62696">
      <c r="A62696" s="9"/>
    </row>
    <row r="62697">
      <c r="A62697" s="9"/>
    </row>
    <row r="62698">
      <c r="A62698" s="9"/>
    </row>
    <row r="62699">
      <c r="A62699" s="9"/>
    </row>
    <row r="62700">
      <c r="A62700" s="9"/>
    </row>
    <row r="62701">
      <c r="A62701" s="9"/>
    </row>
    <row r="62702">
      <c r="A62702" s="9"/>
    </row>
    <row r="62703">
      <c r="A62703" s="9"/>
    </row>
    <row r="62704">
      <c r="A62704" s="9"/>
    </row>
    <row r="62705">
      <c r="A62705" s="9"/>
    </row>
    <row r="62706">
      <c r="A62706" s="9"/>
    </row>
    <row r="62707">
      <c r="A62707" s="9"/>
    </row>
    <row r="62708">
      <c r="A62708" s="9"/>
    </row>
    <row r="62709">
      <c r="A62709" s="9"/>
    </row>
    <row r="62710">
      <c r="A62710" s="9"/>
    </row>
    <row r="62711">
      <c r="A62711" s="9"/>
    </row>
    <row r="62712">
      <c r="A62712" s="9"/>
    </row>
    <row r="62713">
      <c r="A62713" s="9"/>
    </row>
    <row r="62714">
      <c r="A62714" s="9"/>
    </row>
    <row r="62715">
      <c r="A62715" s="9"/>
    </row>
    <row r="62716">
      <c r="A62716" s="9"/>
    </row>
    <row r="62717">
      <c r="A62717" s="9"/>
    </row>
    <row r="62718">
      <c r="A62718" s="9"/>
    </row>
    <row r="62719">
      <c r="A62719" s="9"/>
    </row>
    <row r="62720">
      <c r="A62720" s="9"/>
    </row>
    <row r="62721">
      <c r="A62721" s="9"/>
    </row>
    <row r="62722">
      <c r="A62722" s="9"/>
    </row>
    <row r="62723">
      <c r="A62723" s="9"/>
    </row>
    <row r="62724">
      <c r="A62724" s="9"/>
    </row>
    <row r="62725">
      <c r="A62725" s="9"/>
    </row>
    <row r="62726">
      <c r="A62726" s="9"/>
    </row>
    <row r="62727">
      <c r="A62727" s="9"/>
    </row>
    <row r="62728">
      <c r="A62728" s="9"/>
    </row>
    <row r="62729">
      <c r="A62729" s="9"/>
    </row>
    <row r="62730">
      <c r="A62730" s="9"/>
    </row>
    <row r="62731">
      <c r="A62731" s="9"/>
    </row>
    <row r="62732">
      <c r="A62732" s="9"/>
    </row>
    <row r="62733">
      <c r="A62733" s="9"/>
    </row>
    <row r="62734">
      <c r="A62734" s="9"/>
    </row>
    <row r="62735">
      <c r="A62735" s="9"/>
    </row>
    <row r="62736">
      <c r="A62736" s="9"/>
    </row>
    <row r="62737">
      <c r="A62737" s="9"/>
    </row>
    <row r="62738">
      <c r="A62738" s="9"/>
    </row>
    <row r="62739">
      <c r="A62739" s="9"/>
    </row>
    <row r="62740">
      <c r="A62740" s="9"/>
    </row>
    <row r="62741">
      <c r="A62741" s="9"/>
    </row>
    <row r="62742">
      <c r="A62742" s="9"/>
    </row>
    <row r="62743">
      <c r="A62743" s="9"/>
    </row>
    <row r="62744">
      <c r="A62744" s="9"/>
    </row>
    <row r="62745">
      <c r="A62745" s="9"/>
    </row>
    <row r="62746">
      <c r="A62746" s="9"/>
    </row>
    <row r="62747">
      <c r="A62747" s="9"/>
    </row>
    <row r="62748">
      <c r="A62748" s="9"/>
    </row>
    <row r="62749">
      <c r="A62749" s="9"/>
    </row>
    <row r="62750">
      <c r="A62750" s="9"/>
    </row>
    <row r="62751">
      <c r="A62751" s="9"/>
    </row>
    <row r="62752">
      <c r="A62752" s="9"/>
    </row>
    <row r="62753">
      <c r="A62753" s="9"/>
    </row>
    <row r="62754">
      <c r="A62754" s="9"/>
    </row>
    <row r="62755">
      <c r="A62755" s="9"/>
    </row>
    <row r="62756">
      <c r="A62756" s="9"/>
    </row>
    <row r="62757">
      <c r="A62757" s="9"/>
    </row>
    <row r="62758">
      <c r="A62758" s="9"/>
    </row>
    <row r="62759">
      <c r="A62759" s="9"/>
    </row>
    <row r="62760">
      <c r="A62760" s="9"/>
    </row>
    <row r="62761">
      <c r="A62761" s="9"/>
    </row>
    <row r="62762">
      <c r="A62762" s="9"/>
    </row>
    <row r="62763">
      <c r="A62763" s="9"/>
    </row>
    <row r="62764">
      <c r="A62764" s="9"/>
    </row>
    <row r="62765">
      <c r="A62765" s="9"/>
    </row>
    <row r="62766">
      <c r="A62766" s="9"/>
    </row>
    <row r="62767">
      <c r="A62767" s="9"/>
    </row>
    <row r="62768">
      <c r="A62768" s="9"/>
    </row>
    <row r="62769">
      <c r="A62769" s="9"/>
    </row>
    <row r="62770">
      <c r="A62770" s="9"/>
    </row>
    <row r="62771">
      <c r="A62771" s="9"/>
    </row>
    <row r="62772">
      <c r="A62772" s="9"/>
    </row>
    <row r="62773">
      <c r="A62773" s="9"/>
    </row>
    <row r="62774">
      <c r="A62774" s="9"/>
    </row>
    <row r="62775">
      <c r="A62775" s="9"/>
    </row>
    <row r="62776">
      <c r="A62776" s="9"/>
    </row>
    <row r="62777">
      <c r="A62777" s="9"/>
    </row>
    <row r="62778">
      <c r="A62778" s="9"/>
    </row>
    <row r="62779">
      <c r="A62779" s="9"/>
    </row>
    <row r="62780">
      <c r="A62780" s="9"/>
    </row>
    <row r="62781">
      <c r="A62781" s="9"/>
    </row>
    <row r="62782">
      <c r="A62782" s="9"/>
    </row>
    <row r="62783">
      <c r="A62783" s="9"/>
    </row>
    <row r="62784">
      <c r="A62784" s="9"/>
    </row>
    <row r="62785">
      <c r="A62785" s="9"/>
    </row>
    <row r="62786">
      <c r="A62786" s="9"/>
    </row>
    <row r="62787">
      <c r="A62787" s="9"/>
    </row>
    <row r="62788">
      <c r="A62788" s="9"/>
    </row>
    <row r="62789">
      <c r="A62789" s="9"/>
    </row>
    <row r="62790">
      <c r="A62790" s="9"/>
    </row>
    <row r="62791">
      <c r="A62791" s="9"/>
    </row>
    <row r="62792">
      <c r="A62792" s="9"/>
    </row>
    <row r="62793">
      <c r="A62793" s="9"/>
    </row>
    <row r="62794">
      <c r="A62794" s="9"/>
    </row>
    <row r="62795">
      <c r="A62795" s="9"/>
    </row>
    <row r="62796">
      <c r="A62796" s="9"/>
    </row>
    <row r="62797">
      <c r="A62797" s="9"/>
    </row>
    <row r="62798">
      <c r="A62798" s="9"/>
    </row>
    <row r="62799">
      <c r="A62799" s="9"/>
    </row>
    <row r="62800">
      <c r="A62800" s="9"/>
    </row>
    <row r="62801">
      <c r="A62801" s="9"/>
    </row>
    <row r="62802">
      <c r="A62802" s="9"/>
    </row>
    <row r="62803">
      <c r="A62803" s="9"/>
    </row>
    <row r="62804">
      <c r="A62804" s="9"/>
    </row>
    <row r="62805">
      <c r="A62805" s="9"/>
    </row>
    <row r="62806">
      <c r="A62806" s="9"/>
    </row>
    <row r="62807">
      <c r="A62807" s="9"/>
    </row>
    <row r="62808">
      <c r="A62808" s="9"/>
    </row>
    <row r="62809">
      <c r="A62809" s="9"/>
    </row>
    <row r="62810">
      <c r="A62810" s="9"/>
    </row>
    <row r="62811">
      <c r="A62811" s="9"/>
    </row>
    <row r="62812">
      <c r="A62812" s="9"/>
    </row>
    <row r="62813">
      <c r="A62813" s="9"/>
    </row>
    <row r="62814">
      <c r="A62814" s="9"/>
    </row>
    <row r="62815">
      <c r="A62815" s="9"/>
    </row>
    <row r="62816">
      <c r="A62816" s="9"/>
    </row>
    <row r="62817">
      <c r="A62817" s="9"/>
    </row>
    <row r="62818">
      <c r="A62818" s="9"/>
    </row>
    <row r="62819">
      <c r="A62819" s="9"/>
    </row>
    <row r="62820">
      <c r="A62820" s="9"/>
    </row>
    <row r="62821">
      <c r="A62821" s="9"/>
    </row>
    <row r="62822">
      <c r="A62822" s="9"/>
    </row>
    <row r="62823">
      <c r="A62823" s="9"/>
    </row>
    <row r="62824">
      <c r="A62824" s="9"/>
    </row>
    <row r="62825">
      <c r="A62825" s="9"/>
    </row>
    <row r="62826">
      <c r="A62826" s="9"/>
    </row>
    <row r="62827">
      <c r="A62827" s="9"/>
    </row>
    <row r="62828">
      <c r="A62828" s="9"/>
    </row>
    <row r="62829">
      <c r="A62829" s="9"/>
    </row>
    <row r="62830">
      <c r="A62830" s="9"/>
    </row>
    <row r="62831">
      <c r="A62831" s="9"/>
    </row>
    <row r="62832">
      <c r="A62832" s="9"/>
    </row>
    <row r="62833">
      <c r="A62833" s="9"/>
    </row>
    <row r="62834">
      <c r="A62834" s="9"/>
    </row>
    <row r="62835">
      <c r="A62835" s="9"/>
    </row>
    <row r="62836">
      <c r="A62836" s="9"/>
    </row>
    <row r="62837">
      <c r="A62837" s="9"/>
    </row>
    <row r="62838">
      <c r="A62838" s="9"/>
    </row>
    <row r="62839">
      <c r="A62839" s="9"/>
    </row>
    <row r="62840">
      <c r="A62840" s="9"/>
    </row>
    <row r="62841">
      <c r="A62841" s="9"/>
    </row>
    <row r="62842">
      <c r="A62842" s="9"/>
    </row>
    <row r="62843">
      <c r="A62843" s="9"/>
    </row>
    <row r="62844">
      <c r="A62844" s="9"/>
    </row>
    <row r="62845">
      <c r="A62845" s="9"/>
    </row>
    <row r="62846">
      <c r="A62846" s="9"/>
    </row>
    <row r="62847">
      <c r="A62847" s="9"/>
    </row>
    <row r="62848">
      <c r="A62848" s="9"/>
    </row>
    <row r="62849">
      <c r="A62849" s="9"/>
    </row>
    <row r="62850">
      <c r="A62850" s="9"/>
    </row>
    <row r="62851">
      <c r="A62851" s="9"/>
    </row>
    <row r="62852">
      <c r="A62852" s="9"/>
    </row>
    <row r="62853">
      <c r="A62853" s="9"/>
    </row>
    <row r="62854">
      <c r="A62854" s="9"/>
    </row>
    <row r="62855">
      <c r="A62855" s="9"/>
    </row>
    <row r="62856">
      <c r="A62856" s="9"/>
    </row>
    <row r="62857">
      <c r="A62857" s="9"/>
    </row>
    <row r="62858">
      <c r="A62858" s="9"/>
    </row>
    <row r="62859">
      <c r="A62859" s="9"/>
    </row>
    <row r="62860">
      <c r="A62860" s="9"/>
    </row>
    <row r="62861">
      <c r="A62861" s="9"/>
    </row>
    <row r="62862">
      <c r="A62862" s="9"/>
    </row>
    <row r="62863">
      <c r="A62863" s="9"/>
    </row>
    <row r="62864">
      <c r="A62864" s="9"/>
    </row>
    <row r="62865">
      <c r="A62865" s="9"/>
    </row>
    <row r="62866">
      <c r="A62866" s="9"/>
    </row>
    <row r="62867">
      <c r="A62867" s="9"/>
    </row>
    <row r="62868">
      <c r="A62868" s="9"/>
    </row>
    <row r="62869">
      <c r="A62869" s="9"/>
    </row>
    <row r="62870">
      <c r="A62870" s="9"/>
    </row>
    <row r="62871">
      <c r="A62871" s="9"/>
    </row>
    <row r="62872">
      <c r="A62872" s="9"/>
    </row>
    <row r="62873">
      <c r="A62873" s="9"/>
    </row>
    <row r="62874">
      <c r="A62874" s="9"/>
    </row>
    <row r="62875">
      <c r="A62875" s="9"/>
    </row>
    <row r="62876">
      <c r="A62876" s="9"/>
    </row>
    <row r="62877">
      <c r="A62877" s="9"/>
    </row>
    <row r="62878">
      <c r="A62878" s="9"/>
    </row>
    <row r="62879">
      <c r="A62879" s="9"/>
    </row>
    <row r="62880">
      <c r="A62880" s="9"/>
    </row>
    <row r="62881">
      <c r="A62881" s="9"/>
    </row>
    <row r="62882">
      <c r="A62882" s="9"/>
    </row>
    <row r="62883">
      <c r="A62883" s="9"/>
    </row>
    <row r="62884">
      <c r="A62884" s="9"/>
    </row>
    <row r="62885">
      <c r="A62885" s="9"/>
    </row>
    <row r="62886">
      <c r="A62886" s="9"/>
    </row>
    <row r="62887">
      <c r="A62887" s="9"/>
    </row>
    <row r="62888">
      <c r="A62888" s="9"/>
    </row>
    <row r="62889">
      <c r="A62889" s="9"/>
    </row>
    <row r="62890">
      <c r="A62890" s="9"/>
    </row>
    <row r="62891">
      <c r="A62891" s="9"/>
    </row>
    <row r="62892">
      <c r="A62892" s="9"/>
    </row>
    <row r="62893">
      <c r="A62893" s="9"/>
    </row>
    <row r="62894">
      <c r="A62894" s="9"/>
    </row>
    <row r="62895">
      <c r="A62895" s="9"/>
    </row>
    <row r="62896">
      <c r="A62896" s="9"/>
    </row>
    <row r="62897">
      <c r="A62897" s="9"/>
    </row>
    <row r="62898">
      <c r="A62898" s="9"/>
    </row>
    <row r="62899">
      <c r="A62899" s="9"/>
    </row>
    <row r="62900">
      <c r="A62900" s="9"/>
    </row>
    <row r="62901">
      <c r="A62901" s="9"/>
    </row>
    <row r="62902">
      <c r="A62902" s="9"/>
    </row>
    <row r="62903">
      <c r="A62903" s="9"/>
    </row>
    <row r="62904">
      <c r="A62904" s="9"/>
    </row>
    <row r="62905">
      <c r="A62905" s="9"/>
    </row>
    <row r="62906">
      <c r="A62906" s="9"/>
    </row>
    <row r="62907">
      <c r="A62907" s="9"/>
    </row>
    <row r="62908">
      <c r="A62908" s="9"/>
    </row>
    <row r="62909">
      <c r="A62909" s="9"/>
    </row>
    <row r="62910">
      <c r="A62910" s="9"/>
    </row>
    <row r="62911">
      <c r="A62911" s="9"/>
    </row>
    <row r="62912">
      <c r="A62912" s="9"/>
    </row>
    <row r="62913">
      <c r="A62913" s="9"/>
    </row>
    <row r="62914">
      <c r="A62914" s="9"/>
    </row>
    <row r="62915">
      <c r="A62915" s="9"/>
    </row>
    <row r="62916">
      <c r="A62916" s="9"/>
    </row>
    <row r="62917">
      <c r="A62917" s="9"/>
    </row>
    <row r="62918">
      <c r="A62918" s="9"/>
    </row>
    <row r="62919">
      <c r="A62919" s="9"/>
    </row>
    <row r="62920">
      <c r="A62920" s="9"/>
    </row>
    <row r="62921">
      <c r="A62921" s="9"/>
    </row>
    <row r="62922">
      <c r="A62922" s="9"/>
    </row>
    <row r="62923">
      <c r="A62923" s="9"/>
    </row>
    <row r="62924">
      <c r="A62924" s="9"/>
    </row>
    <row r="62925">
      <c r="A62925" s="9"/>
    </row>
    <row r="62926">
      <c r="A62926" s="9"/>
    </row>
    <row r="62927">
      <c r="A62927" s="9"/>
    </row>
    <row r="62928">
      <c r="A62928" s="9"/>
    </row>
    <row r="62929">
      <c r="A62929" s="9"/>
    </row>
    <row r="62930">
      <c r="A62930" s="9"/>
    </row>
    <row r="62931">
      <c r="A62931" s="9"/>
    </row>
    <row r="62932">
      <c r="A62932" s="9"/>
    </row>
    <row r="62933">
      <c r="A62933" s="9"/>
    </row>
    <row r="62934">
      <c r="A62934" s="9"/>
    </row>
    <row r="62935">
      <c r="A62935" s="9"/>
    </row>
    <row r="62936">
      <c r="A62936" s="9"/>
    </row>
    <row r="62937">
      <c r="A62937" s="9"/>
    </row>
    <row r="62938">
      <c r="A62938" s="9"/>
    </row>
    <row r="62939">
      <c r="A62939" s="9"/>
    </row>
    <row r="62940">
      <c r="A62940" s="9"/>
    </row>
    <row r="62941">
      <c r="A62941" s="9"/>
    </row>
    <row r="62942">
      <c r="A62942" s="9"/>
    </row>
    <row r="62943">
      <c r="A62943" s="9"/>
    </row>
    <row r="62944">
      <c r="A62944" s="9"/>
    </row>
    <row r="62945">
      <c r="A62945" s="9"/>
    </row>
    <row r="62946">
      <c r="A62946" s="9"/>
    </row>
    <row r="62947">
      <c r="A62947" s="9"/>
    </row>
    <row r="62948">
      <c r="A62948" s="9"/>
    </row>
    <row r="62949">
      <c r="A62949" s="9"/>
    </row>
    <row r="62950">
      <c r="A62950" s="9"/>
    </row>
    <row r="62951">
      <c r="A62951" s="9"/>
    </row>
    <row r="62952">
      <c r="A62952" s="9"/>
    </row>
    <row r="62953">
      <c r="A62953" s="9"/>
    </row>
    <row r="62954">
      <c r="A62954" s="9"/>
    </row>
    <row r="62955">
      <c r="A62955" s="9"/>
    </row>
    <row r="62956">
      <c r="A62956" s="9"/>
    </row>
    <row r="62957">
      <c r="A62957" s="9"/>
    </row>
    <row r="62958">
      <c r="A62958" s="9"/>
    </row>
    <row r="62959">
      <c r="A62959" s="9"/>
    </row>
    <row r="62960">
      <c r="A62960" s="9"/>
    </row>
    <row r="62961">
      <c r="A62961" s="9"/>
    </row>
    <row r="62962">
      <c r="A62962" s="9"/>
    </row>
    <row r="62963">
      <c r="A62963" s="9"/>
    </row>
    <row r="62964">
      <c r="A62964" s="9"/>
    </row>
    <row r="62965">
      <c r="A62965" s="9"/>
    </row>
    <row r="62966">
      <c r="A62966" s="9"/>
    </row>
    <row r="62967">
      <c r="A62967" s="9"/>
    </row>
    <row r="62968">
      <c r="A62968" s="9"/>
    </row>
    <row r="62969">
      <c r="A62969" s="9"/>
    </row>
    <row r="62970">
      <c r="A62970" s="9"/>
    </row>
    <row r="62971">
      <c r="A62971" s="9"/>
    </row>
    <row r="62972">
      <c r="A62972" s="9"/>
    </row>
    <row r="62973">
      <c r="A62973" s="9"/>
    </row>
    <row r="62974">
      <c r="A62974" s="9"/>
    </row>
    <row r="62975">
      <c r="A62975" s="9"/>
    </row>
    <row r="62976">
      <c r="A62976" s="9"/>
    </row>
    <row r="62977">
      <c r="A62977" s="9"/>
    </row>
    <row r="62978">
      <c r="A62978" s="9"/>
    </row>
    <row r="62979">
      <c r="A62979" s="9"/>
    </row>
    <row r="62980">
      <c r="A62980" s="9"/>
    </row>
    <row r="62981">
      <c r="A62981" s="9"/>
    </row>
    <row r="62982">
      <c r="A62982" s="9"/>
    </row>
    <row r="62983">
      <c r="A62983" s="9"/>
    </row>
    <row r="62984">
      <c r="A62984" s="9"/>
    </row>
    <row r="62985">
      <c r="A62985" s="9"/>
    </row>
    <row r="62986">
      <c r="A62986" s="9"/>
    </row>
    <row r="62987">
      <c r="A62987" s="9"/>
    </row>
    <row r="62988">
      <c r="A62988" s="9"/>
    </row>
    <row r="62989">
      <c r="A62989" s="9"/>
    </row>
    <row r="62990">
      <c r="A62990" s="9"/>
    </row>
    <row r="62991">
      <c r="A62991" s="9"/>
    </row>
    <row r="62992">
      <c r="A62992" s="9"/>
    </row>
    <row r="62993">
      <c r="A62993" s="9"/>
    </row>
    <row r="62994">
      <c r="A62994" s="9"/>
    </row>
    <row r="62995">
      <c r="A62995" s="9"/>
    </row>
    <row r="62996">
      <c r="A62996" s="9"/>
    </row>
    <row r="62997">
      <c r="A62997" s="9"/>
    </row>
    <row r="62998">
      <c r="A62998" s="9"/>
    </row>
    <row r="62999">
      <c r="A62999" s="9"/>
    </row>
    <row r="63000">
      <c r="A63000" s="9"/>
    </row>
    <row r="63001">
      <c r="A63001" s="9"/>
    </row>
    <row r="63002">
      <c r="A63002" s="9"/>
    </row>
    <row r="63003">
      <c r="A63003" s="9"/>
    </row>
    <row r="63004">
      <c r="A63004" s="9"/>
    </row>
    <row r="63005">
      <c r="A63005" s="9"/>
    </row>
    <row r="63006">
      <c r="A63006" s="9"/>
    </row>
    <row r="63007">
      <c r="A63007" s="9"/>
    </row>
    <row r="63008">
      <c r="A63008" s="9"/>
    </row>
    <row r="63009">
      <c r="A63009" s="9"/>
    </row>
    <row r="63010">
      <c r="A63010" s="9"/>
    </row>
    <row r="63011">
      <c r="A63011" s="9"/>
    </row>
    <row r="63012">
      <c r="A63012" s="9"/>
    </row>
    <row r="63013">
      <c r="A63013" s="9"/>
    </row>
    <row r="63014">
      <c r="A63014" s="9"/>
    </row>
    <row r="63015">
      <c r="A63015" s="9"/>
    </row>
    <row r="63016">
      <c r="A63016" s="9"/>
    </row>
    <row r="63017">
      <c r="A63017" s="9"/>
    </row>
    <row r="63018">
      <c r="A63018" s="9"/>
    </row>
    <row r="63019">
      <c r="A63019" s="9"/>
    </row>
    <row r="63020">
      <c r="A63020" s="9"/>
    </row>
    <row r="63021">
      <c r="A63021" s="9"/>
    </row>
    <row r="63022">
      <c r="A63022" s="9"/>
    </row>
    <row r="63023">
      <c r="A63023" s="9"/>
    </row>
    <row r="63024">
      <c r="A63024" s="9"/>
    </row>
    <row r="63025">
      <c r="A63025" s="9"/>
    </row>
    <row r="63026">
      <c r="A63026" s="9"/>
    </row>
    <row r="63027">
      <c r="A63027" s="9"/>
    </row>
    <row r="63028">
      <c r="A63028" s="9"/>
    </row>
    <row r="63029">
      <c r="A63029" s="9"/>
    </row>
    <row r="63030">
      <c r="A63030" s="9"/>
    </row>
    <row r="63031">
      <c r="A63031" s="9"/>
    </row>
    <row r="63032">
      <c r="A63032" s="9"/>
    </row>
    <row r="63033">
      <c r="A63033" s="9"/>
    </row>
    <row r="63034">
      <c r="A63034" s="9"/>
    </row>
    <row r="63035">
      <c r="A63035" s="9"/>
    </row>
    <row r="63036">
      <c r="A63036" s="9"/>
    </row>
    <row r="63037">
      <c r="A63037" s="9"/>
    </row>
    <row r="63038">
      <c r="A63038" s="9"/>
    </row>
    <row r="63039">
      <c r="A63039" s="9"/>
    </row>
    <row r="63040">
      <c r="A63040" s="9"/>
    </row>
    <row r="63041">
      <c r="A63041" s="9"/>
    </row>
    <row r="63042">
      <c r="A63042" s="9"/>
    </row>
    <row r="63043">
      <c r="A63043" s="9"/>
    </row>
    <row r="63044">
      <c r="A63044" s="9"/>
    </row>
    <row r="63045">
      <c r="A63045" s="9"/>
    </row>
    <row r="63046">
      <c r="A63046" s="9"/>
    </row>
    <row r="63047">
      <c r="A63047" s="9"/>
    </row>
    <row r="63048">
      <c r="A63048" s="9"/>
    </row>
    <row r="63049">
      <c r="A63049" s="9"/>
    </row>
    <row r="63050">
      <c r="A63050" s="9"/>
    </row>
    <row r="63051">
      <c r="A63051" s="9"/>
    </row>
    <row r="63052">
      <c r="A63052" s="9"/>
    </row>
    <row r="63053">
      <c r="A63053" s="9"/>
    </row>
    <row r="63054">
      <c r="A63054" s="9"/>
    </row>
    <row r="63055">
      <c r="A63055" s="9"/>
    </row>
    <row r="63056">
      <c r="A63056" s="9"/>
    </row>
    <row r="63057">
      <c r="A63057" s="9"/>
    </row>
    <row r="63058">
      <c r="A63058" s="9"/>
    </row>
    <row r="63059">
      <c r="A63059" s="9"/>
    </row>
    <row r="63060">
      <c r="A63060" s="9"/>
    </row>
    <row r="63061">
      <c r="A63061" s="9"/>
    </row>
    <row r="63062">
      <c r="A63062" s="9"/>
    </row>
    <row r="63063">
      <c r="A63063" s="9"/>
    </row>
    <row r="63064">
      <c r="A63064" s="9"/>
    </row>
    <row r="63065">
      <c r="A63065" s="9"/>
    </row>
    <row r="63066">
      <c r="A63066" s="9"/>
    </row>
    <row r="63067">
      <c r="A63067" s="9"/>
    </row>
    <row r="63068">
      <c r="A63068" s="9"/>
    </row>
    <row r="63069">
      <c r="A63069" s="9"/>
    </row>
    <row r="63070">
      <c r="A63070" s="9"/>
    </row>
    <row r="63071">
      <c r="A63071" s="9"/>
    </row>
    <row r="63072">
      <c r="A63072" s="9"/>
    </row>
    <row r="63073">
      <c r="A63073" s="9"/>
    </row>
    <row r="63074">
      <c r="A63074" s="9"/>
    </row>
    <row r="63075">
      <c r="A63075" s="9"/>
    </row>
    <row r="63076">
      <c r="A63076" s="9"/>
    </row>
    <row r="63077">
      <c r="A63077" s="9"/>
    </row>
    <row r="63078">
      <c r="A63078" s="9"/>
    </row>
    <row r="63079">
      <c r="A63079" s="9"/>
    </row>
    <row r="63080">
      <c r="A63080" s="9"/>
    </row>
    <row r="63081">
      <c r="A63081" s="9"/>
    </row>
    <row r="63082">
      <c r="A63082" s="9"/>
    </row>
    <row r="63083">
      <c r="A63083" s="9"/>
    </row>
    <row r="63084">
      <c r="A63084" s="9"/>
    </row>
    <row r="63085">
      <c r="A63085" s="9"/>
    </row>
    <row r="63086">
      <c r="A63086" s="9"/>
    </row>
    <row r="63087">
      <c r="A63087" s="9"/>
    </row>
    <row r="63088">
      <c r="A63088" s="9"/>
    </row>
    <row r="63089">
      <c r="A63089" s="9"/>
    </row>
    <row r="63090">
      <c r="A63090" s="9"/>
    </row>
    <row r="63091">
      <c r="A63091" s="9"/>
    </row>
    <row r="63092">
      <c r="A63092" s="9"/>
    </row>
    <row r="63093">
      <c r="A63093" s="9"/>
    </row>
    <row r="63094">
      <c r="A63094" s="9"/>
    </row>
    <row r="63095">
      <c r="A63095" s="9"/>
    </row>
    <row r="63096">
      <c r="A63096" s="9"/>
    </row>
    <row r="63097">
      <c r="A63097" s="9"/>
    </row>
    <row r="63098">
      <c r="A63098" s="9"/>
    </row>
    <row r="63099">
      <c r="A63099" s="9"/>
    </row>
    <row r="63100">
      <c r="A63100" s="9"/>
    </row>
    <row r="63101">
      <c r="A63101" s="9"/>
    </row>
    <row r="63102">
      <c r="A63102" s="9"/>
    </row>
    <row r="63103">
      <c r="A63103" s="9"/>
    </row>
    <row r="63104">
      <c r="A63104" s="9"/>
    </row>
    <row r="63105">
      <c r="A63105" s="9"/>
    </row>
    <row r="63106">
      <c r="A63106" s="9"/>
    </row>
    <row r="63107">
      <c r="A63107" s="9"/>
    </row>
    <row r="63108">
      <c r="A63108" s="9"/>
    </row>
    <row r="63109">
      <c r="A63109" s="9"/>
    </row>
    <row r="63110">
      <c r="A63110" s="9"/>
    </row>
    <row r="63111">
      <c r="A63111" s="9"/>
    </row>
    <row r="63112">
      <c r="A63112" s="9"/>
    </row>
    <row r="63113">
      <c r="A63113" s="9"/>
    </row>
    <row r="63114">
      <c r="A63114" s="9"/>
    </row>
    <row r="63115">
      <c r="A63115" s="9"/>
    </row>
    <row r="63116">
      <c r="A63116" s="9"/>
    </row>
    <row r="63117">
      <c r="A63117" s="9"/>
    </row>
    <row r="63118">
      <c r="A63118" s="9"/>
    </row>
    <row r="63119">
      <c r="A63119" s="9"/>
    </row>
    <row r="63120">
      <c r="A63120" s="9"/>
    </row>
    <row r="63121">
      <c r="A63121" s="9"/>
    </row>
    <row r="63122">
      <c r="A63122" s="9"/>
    </row>
    <row r="63123">
      <c r="A63123" s="9"/>
    </row>
    <row r="63124">
      <c r="A63124" s="9"/>
    </row>
    <row r="63125">
      <c r="A63125" s="9"/>
    </row>
    <row r="63126">
      <c r="A63126" s="9"/>
    </row>
    <row r="63127">
      <c r="A63127" s="9"/>
    </row>
    <row r="63128">
      <c r="A63128" s="9"/>
    </row>
    <row r="63129">
      <c r="A63129" s="9"/>
    </row>
    <row r="63130">
      <c r="A63130" s="9"/>
    </row>
    <row r="63131">
      <c r="A63131" s="9"/>
    </row>
    <row r="63132">
      <c r="A63132" s="9"/>
    </row>
    <row r="63133">
      <c r="A63133" s="9"/>
    </row>
    <row r="63134">
      <c r="A63134" s="9"/>
    </row>
    <row r="63135">
      <c r="A63135" s="9"/>
    </row>
    <row r="63136">
      <c r="A63136" s="9"/>
    </row>
    <row r="63137">
      <c r="A63137" s="9"/>
    </row>
    <row r="63138">
      <c r="A63138" s="9"/>
    </row>
    <row r="63139">
      <c r="A63139" s="9"/>
    </row>
    <row r="63140">
      <c r="A63140" s="9"/>
    </row>
    <row r="63141">
      <c r="A63141" s="9"/>
    </row>
    <row r="63142">
      <c r="A63142" s="9"/>
    </row>
    <row r="63143">
      <c r="A63143" s="9"/>
    </row>
    <row r="63144">
      <c r="A63144" s="9"/>
    </row>
    <row r="63145">
      <c r="A63145" s="9"/>
    </row>
    <row r="63146">
      <c r="A63146" s="9"/>
    </row>
    <row r="63147">
      <c r="A63147" s="9"/>
    </row>
    <row r="63148">
      <c r="A63148" s="9"/>
    </row>
    <row r="63149">
      <c r="A63149" s="9"/>
    </row>
    <row r="63150">
      <c r="A63150" s="9"/>
    </row>
    <row r="63151">
      <c r="A63151" s="9"/>
    </row>
    <row r="63152">
      <c r="A63152" s="9"/>
    </row>
    <row r="63153">
      <c r="A63153" s="9"/>
    </row>
    <row r="63154">
      <c r="A63154" s="9"/>
    </row>
    <row r="63155">
      <c r="A63155" s="9"/>
    </row>
    <row r="63156">
      <c r="A63156" s="9"/>
    </row>
    <row r="63157">
      <c r="A63157" s="9"/>
    </row>
    <row r="63158">
      <c r="A63158" s="9"/>
    </row>
    <row r="63159">
      <c r="A63159" s="9"/>
    </row>
    <row r="63160">
      <c r="A63160" s="9"/>
    </row>
    <row r="63161">
      <c r="A63161" s="9"/>
    </row>
    <row r="63162">
      <c r="A63162" s="9"/>
    </row>
    <row r="63163">
      <c r="A63163" s="9"/>
    </row>
    <row r="63164">
      <c r="A63164" s="9"/>
    </row>
    <row r="63165">
      <c r="A63165" s="9"/>
    </row>
    <row r="63166">
      <c r="A63166" s="9"/>
    </row>
    <row r="63167">
      <c r="A63167" s="9"/>
    </row>
    <row r="63168">
      <c r="A63168" s="9"/>
    </row>
    <row r="63169">
      <c r="A63169" s="9"/>
    </row>
    <row r="63170">
      <c r="A63170" s="9"/>
    </row>
    <row r="63171">
      <c r="A63171" s="9"/>
    </row>
    <row r="63172">
      <c r="A63172" s="9"/>
    </row>
    <row r="63173">
      <c r="A63173" s="9"/>
    </row>
    <row r="63174">
      <c r="A63174" s="9"/>
    </row>
    <row r="63175">
      <c r="A63175" s="9"/>
    </row>
    <row r="63176">
      <c r="A63176" s="9"/>
    </row>
    <row r="63177">
      <c r="A63177" s="9"/>
    </row>
    <row r="63178">
      <c r="A63178" s="9"/>
    </row>
    <row r="63179">
      <c r="A63179" s="9"/>
    </row>
    <row r="63180">
      <c r="A63180" s="9"/>
    </row>
    <row r="63181">
      <c r="A63181" s="9"/>
    </row>
    <row r="63182">
      <c r="A63182" s="9"/>
    </row>
    <row r="63183">
      <c r="A63183" s="9"/>
    </row>
    <row r="63184">
      <c r="A63184" s="9"/>
    </row>
    <row r="63185">
      <c r="A63185" s="9"/>
    </row>
    <row r="63186">
      <c r="A63186" s="9"/>
    </row>
    <row r="63187">
      <c r="A63187" s="9"/>
    </row>
    <row r="63188">
      <c r="A63188" s="9"/>
    </row>
    <row r="63189">
      <c r="A63189" s="9"/>
    </row>
    <row r="63190">
      <c r="A63190" s="9"/>
    </row>
    <row r="63191">
      <c r="A63191" s="9"/>
    </row>
    <row r="63192">
      <c r="A63192" s="9"/>
    </row>
    <row r="63193">
      <c r="A63193" s="9"/>
    </row>
    <row r="63194">
      <c r="A63194" s="9"/>
    </row>
    <row r="63195">
      <c r="A63195" s="9"/>
    </row>
    <row r="63196">
      <c r="A63196" s="9"/>
    </row>
    <row r="63197">
      <c r="A63197" s="9"/>
    </row>
    <row r="63198">
      <c r="A63198" s="9"/>
    </row>
    <row r="63199">
      <c r="A63199" s="9"/>
    </row>
    <row r="63200">
      <c r="A63200" s="9"/>
    </row>
    <row r="63201">
      <c r="A63201" s="9"/>
    </row>
    <row r="63202">
      <c r="A63202" s="9"/>
    </row>
    <row r="63203">
      <c r="A63203" s="9"/>
    </row>
    <row r="63204">
      <c r="A63204" s="9"/>
    </row>
    <row r="63205">
      <c r="A63205" s="9"/>
    </row>
    <row r="63206">
      <c r="A63206" s="9"/>
    </row>
    <row r="63207">
      <c r="A63207" s="9"/>
    </row>
    <row r="63208">
      <c r="A63208" s="9"/>
    </row>
    <row r="63209">
      <c r="A63209" s="9"/>
    </row>
    <row r="63210">
      <c r="A63210" s="9"/>
    </row>
    <row r="63211">
      <c r="A63211" s="9"/>
    </row>
    <row r="63212">
      <c r="A63212" s="9"/>
    </row>
    <row r="63213">
      <c r="A63213" s="9"/>
    </row>
    <row r="63214">
      <c r="A63214" s="9"/>
    </row>
    <row r="63215">
      <c r="A63215" s="9"/>
    </row>
    <row r="63216">
      <c r="A63216" s="9"/>
    </row>
    <row r="63217">
      <c r="A63217" s="9"/>
    </row>
    <row r="63218">
      <c r="A63218" s="9"/>
    </row>
    <row r="63219">
      <c r="A63219" s="9"/>
    </row>
    <row r="63220">
      <c r="A63220" s="9"/>
    </row>
    <row r="63221">
      <c r="A63221" s="9"/>
    </row>
    <row r="63222">
      <c r="A63222" s="9"/>
    </row>
    <row r="63223">
      <c r="A63223" s="9"/>
    </row>
    <row r="63224">
      <c r="A63224" s="9"/>
    </row>
    <row r="63225">
      <c r="A63225" s="9"/>
    </row>
    <row r="63226">
      <c r="A63226" s="9"/>
    </row>
    <row r="63227">
      <c r="A63227" s="9"/>
    </row>
    <row r="63228">
      <c r="A63228" s="9"/>
    </row>
    <row r="63229">
      <c r="A63229" s="9"/>
    </row>
    <row r="63230">
      <c r="A63230" s="9"/>
    </row>
    <row r="63231">
      <c r="A63231" s="9"/>
    </row>
    <row r="63232">
      <c r="A63232" s="9"/>
    </row>
    <row r="63233">
      <c r="A63233" s="9"/>
    </row>
    <row r="63234">
      <c r="A63234" s="9"/>
    </row>
    <row r="63235">
      <c r="A63235" s="9"/>
    </row>
    <row r="63236">
      <c r="A63236" s="9"/>
    </row>
    <row r="63237">
      <c r="A63237" s="9"/>
    </row>
    <row r="63238">
      <c r="A63238" s="9"/>
    </row>
    <row r="63239">
      <c r="A63239" s="9"/>
    </row>
    <row r="63240">
      <c r="A63240" s="9"/>
    </row>
    <row r="63241">
      <c r="A63241" s="9"/>
    </row>
    <row r="63242">
      <c r="A63242" s="9"/>
    </row>
    <row r="63243">
      <c r="A63243" s="9"/>
    </row>
    <row r="63244">
      <c r="A63244" s="9"/>
    </row>
    <row r="63245">
      <c r="A63245" s="9"/>
    </row>
    <row r="63246">
      <c r="A63246" s="9"/>
    </row>
    <row r="63247">
      <c r="A63247" s="9"/>
    </row>
    <row r="63248">
      <c r="A63248" s="9"/>
    </row>
    <row r="63249">
      <c r="A63249" s="9"/>
    </row>
    <row r="63250">
      <c r="A63250" s="9"/>
    </row>
    <row r="63251">
      <c r="A63251" s="9"/>
    </row>
    <row r="63252">
      <c r="A63252" s="9"/>
    </row>
    <row r="63253">
      <c r="A63253" s="9"/>
    </row>
    <row r="63254">
      <c r="A63254" s="9"/>
    </row>
    <row r="63255">
      <c r="A63255" s="9"/>
    </row>
    <row r="63256">
      <c r="A63256" s="9"/>
    </row>
    <row r="63257">
      <c r="A63257" s="9"/>
    </row>
    <row r="63258">
      <c r="A63258" s="9"/>
    </row>
    <row r="63259">
      <c r="A63259" s="9"/>
    </row>
    <row r="63260">
      <c r="A63260" s="9"/>
    </row>
    <row r="63261">
      <c r="A63261" s="9"/>
    </row>
    <row r="63262">
      <c r="A63262" s="9"/>
    </row>
    <row r="63263">
      <c r="A63263" s="9"/>
    </row>
    <row r="63264">
      <c r="A63264" s="9"/>
    </row>
    <row r="63265">
      <c r="A63265" s="9"/>
    </row>
    <row r="63266">
      <c r="A63266" s="9"/>
    </row>
    <row r="63267">
      <c r="A63267" s="9"/>
    </row>
    <row r="63268">
      <c r="A63268" s="9"/>
    </row>
    <row r="63269">
      <c r="A63269" s="9"/>
    </row>
    <row r="63270">
      <c r="A63270" s="9"/>
    </row>
    <row r="63271">
      <c r="A63271" s="9"/>
    </row>
    <row r="63272">
      <c r="A63272" s="9"/>
    </row>
    <row r="63273">
      <c r="A63273" s="9"/>
    </row>
    <row r="63274">
      <c r="A63274" s="9"/>
    </row>
    <row r="63275">
      <c r="A63275" s="9"/>
    </row>
    <row r="63276">
      <c r="A63276" s="9"/>
    </row>
    <row r="63277">
      <c r="A63277" s="9"/>
    </row>
    <row r="63278">
      <c r="A63278" s="9"/>
    </row>
    <row r="63279">
      <c r="A63279" s="9"/>
    </row>
    <row r="63280">
      <c r="A63280" s="9"/>
    </row>
    <row r="63281">
      <c r="A63281" s="9"/>
    </row>
    <row r="63282">
      <c r="A63282" s="9"/>
    </row>
    <row r="63283">
      <c r="A63283" s="9"/>
    </row>
    <row r="63284">
      <c r="A63284" s="9"/>
    </row>
    <row r="63285">
      <c r="A63285" s="9"/>
    </row>
    <row r="63286">
      <c r="A63286" s="9"/>
    </row>
    <row r="63287">
      <c r="A63287" s="9"/>
    </row>
    <row r="63288">
      <c r="A63288" s="9"/>
    </row>
    <row r="63289">
      <c r="A63289" s="9"/>
    </row>
    <row r="63290">
      <c r="A63290" s="9"/>
    </row>
    <row r="63291">
      <c r="A63291" s="9"/>
    </row>
    <row r="63292">
      <c r="A63292" s="9"/>
    </row>
    <row r="63293">
      <c r="A63293" s="9"/>
    </row>
    <row r="63294">
      <c r="A63294" s="9"/>
    </row>
    <row r="63295">
      <c r="A63295" s="9"/>
    </row>
    <row r="63296">
      <c r="A63296" s="9"/>
    </row>
    <row r="63297">
      <c r="A63297" s="9"/>
    </row>
    <row r="63298">
      <c r="A63298" s="9"/>
    </row>
    <row r="63299">
      <c r="A63299" s="9"/>
    </row>
    <row r="63300">
      <c r="A63300" s="9"/>
    </row>
    <row r="63301">
      <c r="A63301" s="9"/>
    </row>
    <row r="63302">
      <c r="A63302" s="9"/>
    </row>
    <row r="63303">
      <c r="A63303" s="9"/>
    </row>
    <row r="63304">
      <c r="A63304" s="9"/>
    </row>
    <row r="63305">
      <c r="A63305" s="9"/>
    </row>
    <row r="63306">
      <c r="A63306" s="9"/>
    </row>
    <row r="63307">
      <c r="A63307" s="9"/>
    </row>
    <row r="63308">
      <c r="A63308" s="9"/>
    </row>
    <row r="63309">
      <c r="A63309" s="9"/>
    </row>
    <row r="63310">
      <c r="A63310" s="9"/>
    </row>
    <row r="63311">
      <c r="A63311" s="9"/>
    </row>
    <row r="63312">
      <c r="A63312" s="9"/>
    </row>
    <row r="63313">
      <c r="A63313" s="9"/>
    </row>
    <row r="63314">
      <c r="A63314" s="9"/>
    </row>
    <row r="63315">
      <c r="A63315" s="9"/>
    </row>
    <row r="63316">
      <c r="A63316" s="9"/>
    </row>
    <row r="63317">
      <c r="A63317" s="9"/>
    </row>
    <row r="63318">
      <c r="A63318" s="9"/>
    </row>
    <row r="63319">
      <c r="A63319" s="9"/>
    </row>
    <row r="63320">
      <c r="A63320" s="9"/>
    </row>
    <row r="63321">
      <c r="A63321" s="9"/>
    </row>
    <row r="63322">
      <c r="A63322" s="9"/>
    </row>
    <row r="63323">
      <c r="A63323" s="9"/>
    </row>
    <row r="63324">
      <c r="A63324" s="9"/>
    </row>
    <row r="63325">
      <c r="A63325" s="9"/>
    </row>
    <row r="63326">
      <c r="A63326" s="9"/>
    </row>
    <row r="63327">
      <c r="A63327" s="9"/>
    </row>
    <row r="63328">
      <c r="A63328" s="9"/>
    </row>
    <row r="63329">
      <c r="A63329" s="9"/>
    </row>
    <row r="63330">
      <c r="A63330" s="9"/>
    </row>
    <row r="63331">
      <c r="A63331" s="9"/>
    </row>
    <row r="63332">
      <c r="A63332" s="9"/>
    </row>
    <row r="63333">
      <c r="A63333" s="9"/>
    </row>
    <row r="63334">
      <c r="A63334" s="9"/>
    </row>
    <row r="63335">
      <c r="A63335" s="9"/>
    </row>
    <row r="63336">
      <c r="A63336" s="9"/>
    </row>
    <row r="63337">
      <c r="A63337" s="9"/>
    </row>
    <row r="63338">
      <c r="A63338" s="9"/>
    </row>
    <row r="63339">
      <c r="A63339" s="9"/>
    </row>
    <row r="63340">
      <c r="A63340" s="9"/>
    </row>
    <row r="63341">
      <c r="A63341" s="9"/>
    </row>
    <row r="63342">
      <c r="A63342" s="9"/>
    </row>
    <row r="63343">
      <c r="A63343" s="9"/>
    </row>
    <row r="63344">
      <c r="A63344" s="9"/>
    </row>
    <row r="63345">
      <c r="A63345" s="9"/>
    </row>
    <row r="63346">
      <c r="A63346" s="9"/>
    </row>
    <row r="63347">
      <c r="A63347" s="9"/>
    </row>
    <row r="63348">
      <c r="A63348" s="9"/>
    </row>
    <row r="63349">
      <c r="A63349" s="9"/>
    </row>
    <row r="63350">
      <c r="A63350" s="9"/>
    </row>
    <row r="63351">
      <c r="A63351" s="9"/>
    </row>
    <row r="63352">
      <c r="A63352" s="9"/>
    </row>
    <row r="63353">
      <c r="A63353" s="9"/>
    </row>
    <row r="63354">
      <c r="A63354" s="9"/>
    </row>
    <row r="63355">
      <c r="A63355" s="9"/>
    </row>
    <row r="63356">
      <c r="A63356" s="9"/>
    </row>
    <row r="63357">
      <c r="A63357" s="9"/>
    </row>
    <row r="63358">
      <c r="A63358" s="9"/>
    </row>
    <row r="63359">
      <c r="A63359" s="9"/>
    </row>
    <row r="63360">
      <c r="A63360" s="9"/>
    </row>
    <row r="63361">
      <c r="A63361" s="9"/>
    </row>
    <row r="63362">
      <c r="A63362" s="9"/>
    </row>
    <row r="63363">
      <c r="A63363" s="9"/>
    </row>
    <row r="63364">
      <c r="A63364" s="9"/>
    </row>
    <row r="63365">
      <c r="A63365" s="9"/>
    </row>
    <row r="63366">
      <c r="A63366" s="9"/>
    </row>
    <row r="63367">
      <c r="A63367" s="9"/>
    </row>
    <row r="63368">
      <c r="A63368" s="9"/>
    </row>
    <row r="63369">
      <c r="A63369" s="9"/>
    </row>
    <row r="63370">
      <c r="A63370" s="9"/>
    </row>
    <row r="63371">
      <c r="A63371" s="9"/>
    </row>
    <row r="63372">
      <c r="A63372" s="9"/>
    </row>
    <row r="63373">
      <c r="A63373" s="9"/>
    </row>
    <row r="63374">
      <c r="A63374" s="9"/>
    </row>
    <row r="63375">
      <c r="A63375" s="9"/>
    </row>
    <row r="63376">
      <c r="A63376" s="9"/>
    </row>
    <row r="63377">
      <c r="A63377" s="9"/>
    </row>
    <row r="63378">
      <c r="A63378" s="9"/>
    </row>
    <row r="63379">
      <c r="A63379" s="9"/>
    </row>
    <row r="63380">
      <c r="A63380" s="9"/>
    </row>
    <row r="63381">
      <c r="A63381" s="9"/>
    </row>
    <row r="63382">
      <c r="A63382" s="9"/>
    </row>
    <row r="63383">
      <c r="A63383" s="9"/>
    </row>
    <row r="63384">
      <c r="A63384" s="9"/>
    </row>
    <row r="63385">
      <c r="A63385" s="9"/>
    </row>
    <row r="63386">
      <c r="A63386" s="9"/>
    </row>
    <row r="63387">
      <c r="A63387" s="9"/>
    </row>
    <row r="63388">
      <c r="A63388" s="9"/>
    </row>
    <row r="63389">
      <c r="A63389" s="9"/>
    </row>
    <row r="63390">
      <c r="A63390" s="9"/>
    </row>
    <row r="63391">
      <c r="A63391" s="9"/>
    </row>
    <row r="63392">
      <c r="A63392" s="9"/>
    </row>
    <row r="63393">
      <c r="A63393" s="9"/>
    </row>
    <row r="63394">
      <c r="A63394" s="9"/>
    </row>
    <row r="63395">
      <c r="A63395" s="9"/>
    </row>
    <row r="63396">
      <c r="A63396" s="9"/>
    </row>
    <row r="63397">
      <c r="A63397" s="9"/>
    </row>
    <row r="63398">
      <c r="A63398" s="9"/>
    </row>
    <row r="63399">
      <c r="A63399" s="9"/>
    </row>
    <row r="63400">
      <c r="A63400" s="9"/>
    </row>
    <row r="63401">
      <c r="A63401" s="9"/>
    </row>
    <row r="63402">
      <c r="A63402" s="9"/>
    </row>
    <row r="63403">
      <c r="A63403" s="9"/>
    </row>
    <row r="63404">
      <c r="A63404" s="9"/>
    </row>
    <row r="63405">
      <c r="A63405" s="9"/>
    </row>
    <row r="63406">
      <c r="A63406" s="9"/>
    </row>
    <row r="63407">
      <c r="A63407" s="9"/>
    </row>
    <row r="63408">
      <c r="A63408" s="9"/>
    </row>
    <row r="63409">
      <c r="A63409" s="9"/>
    </row>
    <row r="63410">
      <c r="A63410" s="9"/>
    </row>
    <row r="63411">
      <c r="A63411" s="9"/>
    </row>
    <row r="63412">
      <c r="A63412" s="9"/>
    </row>
    <row r="63413">
      <c r="A63413" s="9"/>
    </row>
    <row r="63414">
      <c r="A63414" s="9"/>
    </row>
    <row r="63415">
      <c r="A63415" s="9"/>
    </row>
    <row r="63416">
      <c r="A63416" s="9"/>
    </row>
    <row r="63417">
      <c r="A63417" s="9"/>
    </row>
    <row r="63418">
      <c r="A63418" s="9"/>
    </row>
    <row r="63419">
      <c r="A63419" s="9"/>
    </row>
    <row r="63420">
      <c r="A63420" s="9"/>
    </row>
    <row r="63421">
      <c r="A63421" s="9"/>
    </row>
    <row r="63422">
      <c r="A63422" s="9"/>
    </row>
    <row r="63423">
      <c r="A63423" s="9"/>
    </row>
    <row r="63424">
      <c r="A63424" s="9"/>
    </row>
    <row r="63425">
      <c r="A63425" s="9"/>
    </row>
    <row r="63426">
      <c r="A63426" s="9"/>
    </row>
    <row r="63427">
      <c r="A63427" s="9"/>
    </row>
    <row r="63428">
      <c r="A63428" s="9"/>
    </row>
    <row r="63429">
      <c r="A63429" s="9"/>
    </row>
    <row r="63430">
      <c r="A63430" s="9"/>
    </row>
    <row r="63431">
      <c r="A63431" s="9"/>
    </row>
    <row r="63432">
      <c r="A63432" s="9"/>
    </row>
    <row r="63433">
      <c r="A63433" s="9"/>
    </row>
    <row r="63434">
      <c r="A63434" s="9"/>
    </row>
    <row r="63435">
      <c r="A63435" s="9"/>
    </row>
    <row r="63436">
      <c r="A63436" s="9"/>
    </row>
    <row r="63437">
      <c r="A63437" s="9"/>
    </row>
    <row r="63438">
      <c r="A63438" s="9"/>
    </row>
    <row r="63439">
      <c r="A63439" s="9"/>
    </row>
    <row r="63440">
      <c r="A63440" s="9"/>
    </row>
    <row r="63441">
      <c r="A63441" s="9"/>
    </row>
    <row r="63442">
      <c r="A63442" s="9"/>
    </row>
    <row r="63443">
      <c r="A63443" s="9"/>
    </row>
    <row r="63444">
      <c r="A63444" s="9"/>
    </row>
    <row r="63445">
      <c r="A63445" s="9"/>
    </row>
    <row r="63446">
      <c r="A63446" s="9"/>
    </row>
    <row r="63447">
      <c r="A63447" s="9"/>
    </row>
    <row r="63448">
      <c r="A63448" s="9"/>
    </row>
    <row r="63449">
      <c r="A63449" s="9"/>
    </row>
    <row r="63450">
      <c r="A63450" s="9"/>
    </row>
    <row r="63451">
      <c r="A63451" s="9"/>
    </row>
    <row r="63452">
      <c r="A63452" s="9"/>
    </row>
    <row r="63453">
      <c r="A63453" s="9"/>
    </row>
    <row r="63454">
      <c r="A63454" s="9"/>
    </row>
    <row r="63455">
      <c r="A63455" s="9"/>
    </row>
    <row r="63456">
      <c r="A63456" s="9"/>
    </row>
    <row r="63457">
      <c r="A63457" s="9"/>
    </row>
    <row r="63458">
      <c r="A63458" s="9"/>
    </row>
    <row r="63459">
      <c r="A63459" s="9"/>
    </row>
    <row r="63460">
      <c r="A63460" s="9"/>
    </row>
    <row r="63461">
      <c r="A63461" s="9"/>
    </row>
    <row r="63462">
      <c r="A63462" s="9"/>
    </row>
    <row r="63463">
      <c r="A63463" s="9"/>
    </row>
    <row r="63464">
      <c r="A63464" s="9"/>
    </row>
    <row r="63465">
      <c r="A63465" s="9"/>
    </row>
    <row r="63466">
      <c r="A63466" s="9"/>
    </row>
    <row r="63467">
      <c r="A63467" s="9"/>
    </row>
    <row r="63468">
      <c r="A63468" s="9"/>
    </row>
    <row r="63469">
      <c r="A63469" s="9"/>
    </row>
    <row r="63470">
      <c r="A63470" s="9"/>
    </row>
    <row r="63471">
      <c r="A63471" s="9"/>
    </row>
    <row r="63472">
      <c r="A63472" s="9"/>
    </row>
    <row r="63473">
      <c r="A63473" s="9"/>
    </row>
    <row r="63474">
      <c r="A63474" s="9"/>
    </row>
    <row r="63475">
      <c r="A63475" s="9"/>
    </row>
    <row r="63476">
      <c r="A63476" s="9"/>
    </row>
    <row r="63477">
      <c r="A63477" s="9"/>
    </row>
    <row r="63478">
      <c r="A63478" s="9"/>
    </row>
    <row r="63479">
      <c r="A63479" s="9"/>
    </row>
    <row r="63480">
      <c r="A63480" s="9"/>
    </row>
    <row r="63481">
      <c r="A63481" s="9"/>
    </row>
    <row r="63482">
      <c r="A63482" s="9"/>
    </row>
    <row r="63483">
      <c r="A63483" s="9"/>
    </row>
    <row r="63484">
      <c r="A63484" s="9"/>
    </row>
    <row r="63485">
      <c r="A63485" s="9"/>
    </row>
    <row r="63486">
      <c r="A63486" s="9"/>
    </row>
    <row r="63487">
      <c r="A63487" s="9"/>
    </row>
    <row r="63488">
      <c r="A63488" s="9"/>
    </row>
    <row r="63489">
      <c r="A63489" s="9"/>
    </row>
    <row r="63490">
      <c r="A63490" s="9"/>
    </row>
    <row r="63491">
      <c r="A63491" s="9"/>
    </row>
    <row r="63492">
      <c r="A63492" s="9"/>
    </row>
    <row r="63493">
      <c r="A63493" s="9"/>
    </row>
    <row r="63494">
      <c r="A63494" s="9"/>
    </row>
    <row r="63495">
      <c r="A63495" s="9"/>
    </row>
    <row r="63496">
      <c r="A63496" s="9"/>
    </row>
    <row r="63497">
      <c r="A63497" s="9"/>
    </row>
    <row r="63498">
      <c r="A63498" s="9"/>
    </row>
    <row r="63499">
      <c r="A63499" s="9"/>
    </row>
    <row r="63500">
      <c r="A63500" s="9"/>
    </row>
    <row r="63501">
      <c r="A63501" s="9"/>
    </row>
    <row r="63502">
      <c r="A63502" s="9"/>
    </row>
    <row r="63503">
      <c r="A63503" s="9"/>
    </row>
    <row r="63504">
      <c r="A63504" s="9"/>
    </row>
    <row r="63505">
      <c r="A63505" s="9"/>
    </row>
    <row r="63506">
      <c r="A63506" s="9"/>
    </row>
    <row r="63507">
      <c r="A63507" s="9"/>
    </row>
    <row r="63508">
      <c r="A63508" s="9"/>
    </row>
    <row r="63509">
      <c r="A63509" s="9"/>
    </row>
    <row r="63510">
      <c r="A63510" s="9"/>
    </row>
    <row r="63511">
      <c r="A63511" s="9"/>
    </row>
    <row r="63512">
      <c r="A63512" s="9"/>
    </row>
    <row r="63513">
      <c r="A63513" s="9"/>
    </row>
    <row r="63514">
      <c r="A63514" s="9"/>
    </row>
    <row r="63515">
      <c r="A63515" s="9"/>
    </row>
    <row r="63516">
      <c r="A63516" s="9"/>
    </row>
    <row r="63517">
      <c r="A63517" s="9"/>
    </row>
    <row r="63518">
      <c r="A63518" s="9"/>
    </row>
    <row r="63519">
      <c r="A63519" s="9"/>
    </row>
    <row r="63520">
      <c r="A63520" s="9"/>
    </row>
    <row r="63521">
      <c r="A63521" s="9"/>
    </row>
    <row r="63522">
      <c r="A63522" s="9"/>
    </row>
    <row r="63523">
      <c r="A63523" s="9"/>
    </row>
    <row r="63524">
      <c r="A63524" s="9"/>
    </row>
    <row r="63525">
      <c r="A63525" s="9"/>
    </row>
    <row r="63526">
      <c r="A63526" s="9"/>
    </row>
    <row r="63527">
      <c r="A63527" s="9"/>
    </row>
    <row r="63528">
      <c r="A63528" s="9"/>
    </row>
    <row r="63529">
      <c r="A63529" s="9"/>
    </row>
    <row r="63530">
      <c r="A63530" s="9"/>
    </row>
    <row r="63531">
      <c r="A63531" s="9"/>
    </row>
    <row r="63532">
      <c r="A63532" s="9"/>
    </row>
    <row r="63533">
      <c r="A63533" s="9"/>
    </row>
    <row r="63534">
      <c r="A63534" s="9"/>
    </row>
    <row r="63535">
      <c r="A63535" s="9"/>
    </row>
    <row r="63536">
      <c r="A63536" s="9"/>
    </row>
    <row r="63537">
      <c r="A63537" s="9"/>
    </row>
    <row r="63538">
      <c r="A63538" s="9"/>
    </row>
    <row r="63539">
      <c r="A63539" s="9"/>
    </row>
    <row r="63540">
      <c r="A63540" s="9"/>
    </row>
    <row r="63541">
      <c r="A63541" s="9"/>
    </row>
    <row r="63542">
      <c r="A63542" s="9"/>
    </row>
    <row r="63543">
      <c r="A63543" s="9"/>
    </row>
    <row r="63544">
      <c r="A63544" s="9"/>
    </row>
    <row r="63545">
      <c r="A63545" s="9"/>
    </row>
    <row r="63546">
      <c r="A63546" s="9"/>
    </row>
    <row r="63547">
      <c r="A63547" s="9"/>
    </row>
    <row r="63548">
      <c r="A63548" s="9"/>
    </row>
    <row r="63549">
      <c r="A63549" s="9"/>
    </row>
    <row r="63550">
      <c r="A63550" s="9"/>
    </row>
    <row r="63551">
      <c r="A63551" s="9"/>
    </row>
    <row r="63552">
      <c r="A63552" s="9"/>
    </row>
    <row r="63553">
      <c r="A63553" s="9"/>
    </row>
    <row r="63554">
      <c r="A63554" s="9"/>
    </row>
    <row r="63555">
      <c r="A63555" s="9"/>
    </row>
    <row r="63556">
      <c r="A63556" s="9"/>
    </row>
    <row r="63557">
      <c r="A63557" s="9"/>
    </row>
    <row r="63558">
      <c r="A63558" s="9"/>
    </row>
    <row r="63559">
      <c r="A63559" s="9"/>
    </row>
    <row r="63560">
      <c r="A63560" s="9"/>
    </row>
    <row r="63561">
      <c r="A63561" s="9"/>
    </row>
    <row r="63562">
      <c r="A63562" s="9"/>
    </row>
    <row r="63563">
      <c r="A63563" s="9"/>
    </row>
    <row r="63564">
      <c r="A63564" s="9"/>
    </row>
    <row r="63565">
      <c r="A63565" s="9"/>
    </row>
    <row r="63566">
      <c r="A63566" s="9"/>
    </row>
    <row r="63567">
      <c r="A63567" s="9"/>
    </row>
    <row r="63568">
      <c r="A63568" s="9"/>
    </row>
    <row r="63569">
      <c r="A63569" s="9"/>
    </row>
    <row r="63570">
      <c r="A63570" s="9"/>
    </row>
    <row r="63571">
      <c r="A63571" s="9"/>
    </row>
    <row r="63572">
      <c r="A63572" s="9"/>
    </row>
    <row r="63573">
      <c r="A63573" s="9"/>
    </row>
    <row r="63574">
      <c r="A63574" s="9"/>
    </row>
    <row r="63575">
      <c r="A63575" s="9"/>
    </row>
    <row r="63576">
      <c r="A63576" s="9"/>
    </row>
    <row r="63577">
      <c r="A63577" s="9"/>
    </row>
    <row r="63578">
      <c r="A63578" s="9"/>
    </row>
    <row r="63579">
      <c r="A63579" s="9"/>
    </row>
    <row r="63580">
      <c r="A63580" s="9"/>
    </row>
    <row r="63581">
      <c r="A63581" s="9"/>
    </row>
    <row r="63582">
      <c r="A63582" s="9"/>
    </row>
    <row r="63583">
      <c r="A63583" s="9"/>
    </row>
    <row r="63584">
      <c r="A63584" s="9"/>
    </row>
    <row r="63585">
      <c r="A63585" s="9"/>
    </row>
    <row r="63586">
      <c r="A63586" s="9"/>
    </row>
    <row r="63587">
      <c r="A63587" s="9"/>
    </row>
    <row r="63588">
      <c r="A63588" s="9"/>
    </row>
    <row r="63589">
      <c r="A63589" s="9"/>
    </row>
    <row r="63590">
      <c r="A63590" s="9"/>
    </row>
    <row r="63591">
      <c r="A63591" s="9"/>
    </row>
    <row r="63592">
      <c r="A63592" s="9"/>
    </row>
    <row r="63593">
      <c r="A63593" s="9"/>
    </row>
    <row r="63594">
      <c r="A63594" s="9"/>
    </row>
    <row r="63595">
      <c r="A63595" s="9"/>
    </row>
    <row r="63596">
      <c r="A63596" s="9"/>
    </row>
    <row r="63597">
      <c r="A63597" s="9"/>
    </row>
    <row r="63598">
      <c r="A63598" s="9"/>
    </row>
    <row r="63599">
      <c r="A63599" s="9"/>
    </row>
    <row r="63600">
      <c r="A63600" s="9"/>
    </row>
    <row r="63601">
      <c r="A63601" s="9"/>
    </row>
    <row r="63602">
      <c r="A63602" s="9"/>
    </row>
    <row r="63603">
      <c r="A63603" s="9"/>
    </row>
    <row r="63604">
      <c r="A63604" s="9"/>
    </row>
    <row r="63605">
      <c r="A63605" s="9"/>
    </row>
    <row r="63606">
      <c r="A63606" s="9"/>
    </row>
    <row r="63607">
      <c r="A63607" s="9"/>
    </row>
    <row r="63608">
      <c r="A63608" s="9"/>
    </row>
    <row r="63609">
      <c r="A63609" s="9"/>
    </row>
    <row r="63610">
      <c r="A63610" s="9"/>
    </row>
    <row r="63611">
      <c r="A63611" s="9"/>
    </row>
    <row r="63612">
      <c r="A63612" s="9"/>
    </row>
    <row r="63613">
      <c r="A63613" s="9"/>
    </row>
    <row r="63614">
      <c r="A63614" s="9"/>
    </row>
    <row r="63615">
      <c r="A63615" s="9"/>
    </row>
    <row r="63616">
      <c r="A63616" s="9"/>
    </row>
    <row r="63617">
      <c r="A63617" s="9"/>
    </row>
    <row r="63618">
      <c r="A63618" s="9"/>
    </row>
    <row r="63619">
      <c r="A63619" s="9"/>
    </row>
    <row r="63620">
      <c r="A63620" s="9"/>
    </row>
    <row r="63621">
      <c r="A63621" s="9"/>
    </row>
    <row r="63622">
      <c r="A63622" s="9"/>
    </row>
    <row r="63623">
      <c r="A63623" s="9"/>
    </row>
    <row r="63624">
      <c r="A63624" s="9"/>
    </row>
    <row r="63625">
      <c r="A63625" s="9"/>
    </row>
    <row r="63626">
      <c r="A63626" s="9"/>
    </row>
    <row r="63627">
      <c r="A63627" s="9"/>
    </row>
    <row r="63628">
      <c r="A63628" s="9"/>
    </row>
    <row r="63629">
      <c r="A63629" s="9"/>
    </row>
    <row r="63630">
      <c r="A63630" s="9"/>
    </row>
    <row r="63631">
      <c r="A63631" s="9"/>
    </row>
    <row r="63632">
      <c r="A63632" s="9"/>
    </row>
    <row r="63633">
      <c r="A63633" s="9"/>
    </row>
    <row r="63634">
      <c r="A63634" s="9"/>
    </row>
    <row r="63635">
      <c r="A63635" s="9"/>
    </row>
    <row r="63636">
      <c r="A63636" s="9"/>
    </row>
    <row r="63637">
      <c r="A63637" s="9"/>
    </row>
    <row r="63638">
      <c r="A63638" s="9"/>
    </row>
    <row r="63639">
      <c r="A63639" s="9"/>
    </row>
    <row r="63640">
      <c r="A63640" s="9"/>
    </row>
    <row r="63641">
      <c r="A63641" s="9"/>
    </row>
    <row r="63642">
      <c r="A63642" s="9"/>
    </row>
    <row r="63643">
      <c r="A63643" s="9"/>
    </row>
    <row r="63644">
      <c r="A63644" s="9"/>
    </row>
    <row r="63645">
      <c r="A63645" s="9"/>
    </row>
    <row r="63646">
      <c r="A63646" s="9"/>
    </row>
    <row r="63647">
      <c r="A63647" s="9"/>
    </row>
    <row r="63648">
      <c r="A63648" s="9"/>
    </row>
    <row r="63649">
      <c r="A63649" s="9"/>
    </row>
    <row r="63650">
      <c r="A63650" s="9"/>
    </row>
    <row r="63651">
      <c r="A63651" s="9"/>
    </row>
    <row r="63652">
      <c r="A63652" s="9"/>
    </row>
    <row r="63653">
      <c r="A63653" s="9"/>
    </row>
    <row r="63654">
      <c r="A63654" s="9"/>
    </row>
    <row r="63655">
      <c r="A63655" s="9"/>
    </row>
    <row r="63656">
      <c r="A63656" s="9"/>
    </row>
    <row r="63657">
      <c r="A63657" s="9"/>
    </row>
    <row r="63658">
      <c r="A63658" s="9"/>
    </row>
    <row r="63659">
      <c r="A63659" s="9"/>
    </row>
    <row r="63660">
      <c r="A63660" s="9"/>
    </row>
    <row r="63661">
      <c r="A63661" s="9"/>
    </row>
    <row r="63662">
      <c r="A63662" s="9"/>
    </row>
    <row r="63663">
      <c r="A63663" s="9"/>
    </row>
    <row r="63664">
      <c r="A63664" s="9"/>
    </row>
    <row r="63665">
      <c r="A63665" s="9"/>
    </row>
    <row r="63666">
      <c r="A63666" s="9"/>
    </row>
    <row r="63667">
      <c r="A63667" s="9"/>
    </row>
    <row r="63668">
      <c r="A63668" s="9"/>
    </row>
    <row r="63669">
      <c r="A63669" s="9"/>
    </row>
    <row r="63670">
      <c r="A63670" s="9"/>
    </row>
    <row r="63671">
      <c r="A63671" s="9"/>
    </row>
    <row r="63672">
      <c r="A63672" s="9"/>
    </row>
    <row r="63673">
      <c r="A63673" s="9"/>
    </row>
    <row r="63674">
      <c r="A63674" s="9"/>
    </row>
    <row r="63675">
      <c r="A63675" s="9"/>
    </row>
    <row r="63676">
      <c r="A63676" s="9"/>
    </row>
    <row r="63677">
      <c r="A63677" s="9"/>
    </row>
    <row r="63678">
      <c r="A63678" s="9"/>
    </row>
    <row r="63679">
      <c r="A63679" s="9"/>
    </row>
    <row r="63680">
      <c r="A63680" s="9"/>
    </row>
    <row r="63681">
      <c r="A63681" s="9"/>
    </row>
    <row r="63682">
      <c r="A63682" s="9"/>
    </row>
    <row r="63683">
      <c r="A63683" s="9"/>
    </row>
    <row r="63684">
      <c r="A63684" s="9"/>
    </row>
    <row r="63685">
      <c r="A63685" s="9"/>
    </row>
    <row r="63686">
      <c r="A63686" s="9"/>
    </row>
    <row r="63687">
      <c r="A63687" s="9"/>
    </row>
    <row r="63688">
      <c r="A63688" s="9"/>
    </row>
    <row r="63689">
      <c r="A63689" s="9"/>
    </row>
    <row r="63690">
      <c r="A63690" s="9"/>
    </row>
    <row r="63691">
      <c r="A63691" s="9"/>
    </row>
    <row r="63692">
      <c r="A63692" s="9"/>
    </row>
    <row r="63693">
      <c r="A63693" s="9"/>
    </row>
    <row r="63694">
      <c r="A63694" s="9"/>
    </row>
    <row r="63695">
      <c r="A63695" s="9"/>
    </row>
    <row r="63696">
      <c r="A63696" s="9"/>
    </row>
    <row r="63697">
      <c r="A63697" s="9"/>
    </row>
    <row r="63698">
      <c r="A63698" s="9"/>
    </row>
    <row r="63699">
      <c r="A63699" s="9"/>
    </row>
    <row r="63700">
      <c r="A63700" s="9"/>
    </row>
    <row r="63701">
      <c r="A63701" s="9"/>
    </row>
    <row r="63702">
      <c r="A63702" s="9"/>
    </row>
    <row r="63703">
      <c r="A63703" s="9"/>
    </row>
    <row r="63704">
      <c r="A63704" s="9"/>
    </row>
    <row r="63705">
      <c r="A63705" s="9"/>
    </row>
    <row r="63706">
      <c r="A63706" s="9"/>
    </row>
    <row r="63707">
      <c r="A63707" s="9"/>
    </row>
    <row r="63708">
      <c r="A63708" s="9"/>
    </row>
    <row r="63709">
      <c r="A63709" s="9"/>
    </row>
    <row r="63710">
      <c r="A63710" s="9"/>
    </row>
    <row r="63711">
      <c r="A63711" s="9"/>
    </row>
    <row r="63712">
      <c r="A63712" s="9"/>
    </row>
    <row r="63713">
      <c r="A63713" s="9"/>
    </row>
    <row r="63714">
      <c r="A63714" s="9"/>
    </row>
    <row r="63715">
      <c r="A63715" s="9"/>
    </row>
    <row r="63716">
      <c r="A63716" s="9"/>
    </row>
    <row r="63717">
      <c r="A63717" s="9"/>
    </row>
    <row r="63718">
      <c r="A63718" s="9"/>
    </row>
    <row r="63719">
      <c r="A63719" s="9"/>
    </row>
    <row r="63720">
      <c r="A63720" s="9"/>
    </row>
    <row r="63721">
      <c r="A63721" s="9"/>
    </row>
    <row r="63722">
      <c r="A63722" s="9"/>
    </row>
    <row r="63723">
      <c r="A63723" s="9"/>
    </row>
    <row r="63724">
      <c r="A63724" s="9"/>
    </row>
    <row r="63725">
      <c r="A63725" s="9"/>
    </row>
    <row r="63726">
      <c r="A63726" s="9"/>
    </row>
    <row r="63727">
      <c r="A63727" s="9"/>
    </row>
    <row r="63728">
      <c r="A63728" s="9"/>
    </row>
    <row r="63729">
      <c r="A63729" s="9"/>
    </row>
    <row r="63730">
      <c r="A63730" s="9"/>
    </row>
    <row r="63731">
      <c r="A63731" s="9"/>
    </row>
    <row r="63732">
      <c r="A63732" s="9"/>
    </row>
    <row r="63733">
      <c r="A63733" s="9"/>
    </row>
    <row r="63734">
      <c r="A63734" s="9"/>
    </row>
    <row r="63735">
      <c r="A63735" s="9"/>
    </row>
    <row r="63736">
      <c r="A63736" s="9"/>
    </row>
    <row r="63737">
      <c r="A63737" s="9"/>
    </row>
    <row r="63738">
      <c r="A63738" s="9"/>
    </row>
    <row r="63739">
      <c r="A63739" s="9"/>
    </row>
    <row r="63740">
      <c r="A63740" s="9"/>
    </row>
    <row r="63741">
      <c r="A63741" s="9"/>
    </row>
    <row r="63742">
      <c r="A63742" s="9"/>
    </row>
    <row r="63743">
      <c r="A63743" s="9"/>
    </row>
    <row r="63744">
      <c r="A63744" s="9"/>
    </row>
    <row r="63745">
      <c r="A63745" s="9"/>
    </row>
    <row r="63746">
      <c r="A63746" s="9"/>
    </row>
    <row r="63747">
      <c r="A63747" s="9"/>
    </row>
    <row r="63748">
      <c r="A63748" s="9"/>
    </row>
    <row r="63749">
      <c r="A63749" s="9"/>
    </row>
    <row r="63750">
      <c r="A63750" s="9"/>
    </row>
    <row r="63751">
      <c r="A63751" s="9"/>
    </row>
    <row r="63752">
      <c r="A63752" s="9"/>
    </row>
    <row r="63753">
      <c r="A63753" s="9"/>
    </row>
    <row r="63754">
      <c r="A63754" s="9"/>
    </row>
    <row r="63755">
      <c r="A63755" s="9"/>
    </row>
    <row r="63756">
      <c r="A63756" s="9"/>
    </row>
    <row r="63757">
      <c r="A63757" s="9"/>
    </row>
    <row r="63758">
      <c r="A63758" s="9"/>
    </row>
    <row r="63759">
      <c r="A63759" s="9"/>
    </row>
    <row r="63760">
      <c r="A63760" s="9"/>
    </row>
    <row r="63761">
      <c r="A63761" s="9"/>
    </row>
    <row r="63762">
      <c r="A63762" s="9"/>
    </row>
    <row r="63763">
      <c r="A63763" s="9"/>
    </row>
    <row r="63764">
      <c r="A63764" s="9"/>
    </row>
    <row r="63765">
      <c r="A63765" s="9"/>
    </row>
    <row r="63766">
      <c r="A63766" s="9"/>
    </row>
    <row r="63767">
      <c r="A63767" s="9"/>
    </row>
    <row r="63768">
      <c r="A63768" s="9"/>
    </row>
    <row r="63769">
      <c r="A63769" s="9"/>
    </row>
    <row r="63770">
      <c r="A63770" s="9"/>
    </row>
    <row r="63771">
      <c r="A63771" s="9"/>
    </row>
    <row r="63772">
      <c r="A63772" s="9"/>
    </row>
    <row r="63773">
      <c r="A63773" s="9"/>
    </row>
    <row r="63774">
      <c r="A63774" s="9"/>
    </row>
    <row r="63775">
      <c r="A63775" s="9"/>
    </row>
    <row r="63776">
      <c r="A63776" s="9"/>
    </row>
    <row r="63777">
      <c r="A63777" s="9"/>
    </row>
    <row r="63778">
      <c r="A63778" s="9"/>
    </row>
    <row r="63779">
      <c r="A63779" s="9"/>
    </row>
    <row r="63780">
      <c r="A63780" s="9"/>
    </row>
    <row r="63781">
      <c r="A63781" s="9"/>
    </row>
    <row r="63782">
      <c r="A63782" s="9"/>
    </row>
    <row r="63783">
      <c r="A63783" s="9"/>
    </row>
    <row r="63784">
      <c r="A63784" s="9"/>
    </row>
    <row r="63785">
      <c r="A63785" s="9"/>
    </row>
    <row r="63786">
      <c r="A63786" s="9"/>
    </row>
    <row r="63787">
      <c r="A63787" s="9"/>
    </row>
    <row r="63788">
      <c r="A63788" s="9"/>
    </row>
    <row r="63789">
      <c r="A63789" s="9"/>
    </row>
    <row r="63790">
      <c r="A63790" s="9"/>
    </row>
    <row r="63791">
      <c r="A63791" s="9"/>
    </row>
    <row r="63792">
      <c r="A63792" s="9"/>
    </row>
    <row r="63793">
      <c r="A63793" s="9"/>
    </row>
    <row r="63794">
      <c r="A63794" s="9"/>
    </row>
    <row r="63795">
      <c r="A63795" s="9"/>
    </row>
    <row r="63796">
      <c r="A63796" s="9"/>
    </row>
    <row r="63797">
      <c r="A63797" s="9"/>
    </row>
    <row r="63798">
      <c r="A63798" s="9"/>
    </row>
    <row r="63799">
      <c r="A63799" s="9"/>
    </row>
    <row r="63800">
      <c r="A63800" s="9"/>
    </row>
    <row r="63801">
      <c r="A63801" s="9"/>
    </row>
    <row r="63802">
      <c r="A63802" s="9"/>
    </row>
    <row r="63803">
      <c r="A63803" s="9"/>
    </row>
    <row r="63804">
      <c r="A63804" s="9"/>
    </row>
    <row r="63805">
      <c r="A63805" s="9"/>
    </row>
    <row r="63806">
      <c r="A63806" s="9"/>
    </row>
    <row r="63807">
      <c r="A63807" s="9"/>
    </row>
    <row r="63808">
      <c r="A63808" s="9"/>
    </row>
    <row r="63809">
      <c r="A63809" s="9"/>
    </row>
    <row r="63810">
      <c r="A63810" s="9"/>
    </row>
    <row r="63811">
      <c r="A63811" s="9"/>
    </row>
    <row r="63812">
      <c r="A63812" s="9"/>
    </row>
    <row r="63813">
      <c r="A63813" s="9"/>
    </row>
    <row r="63814">
      <c r="A63814" s="9"/>
    </row>
    <row r="63815">
      <c r="A63815" s="9"/>
    </row>
    <row r="63816">
      <c r="A63816" s="9"/>
    </row>
    <row r="63817">
      <c r="A63817" s="9"/>
    </row>
    <row r="63818">
      <c r="A63818" s="9"/>
    </row>
    <row r="63819">
      <c r="A63819" s="9"/>
    </row>
    <row r="63820">
      <c r="A63820" s="9"/>
    </row>
    <row r="63821">
      <c r="A63821" s="9"/>
    </row>
    <row r="63822">
      <c r="A63822" s="9"/>
    </row>
    <row r="63823">
      <c r="A63823" s="9"/>
    </row>
    <row r="63824">
      <c r="A63824" s="9"/>
    </row>
    <row r="63825">
      <c r="A63825" s="9"/>
    </row>
    <row r="63826">
      <c r="A63826" s="9"/>
    </row>
    <row r="63827">
      <c r="A63827" s="9"/>
    </row>
    <row r="63828">
      <c r="A63828" s="9"/>
    </row>
    <row r="63829">
      <c r="A63829" s="9"/>
    </row>
    <row r="63830">
      <c r="A63830" s="9"/>
    </row>
    <row r="63831">
      <c r="A63831" s="9"/>
    </row>
    <row r="63832">
      <c r="A63832" s="9"/>
    </row>
    <row r="63833">
      <c r="A63833" s="9"/>
    </row>
    <row r="63834">
      <c r="A63834" s="9"/>
    </row>
    <row r="63835">
      <c r="A63835" s="9"/>
    </row>
    <row r="63836">
      <c r="A63836" s="9"/>
    </row>
    <row r="63837">
      <c r="A63837" s="9"/>
    </row>
    <row r="63838">
      <c r="A63838" s="9"/>
    </row>
    <row r="63839">
      <c r="A63839" s="9"/>
    </row>
    <row r="63840">
      <c r="A63840" s="9"/>
    </row>
    <row r="63841">
      <c r="A63841" s="9"/>
    </row>
    <row r="63842">
      <c r="A63842" s="9"/>
    </row>
    <row r="63843">
      <c r="A63843" s="9"/>
    </row>
    <row r="63844">
      <c r="A63844" s="9"/>
    </row>
    <row r="63845">
      <c r="A63845" s="9"/>
    </row>
    <row r="63846">
      <c r="A63846" s="9"/>
    </row>
    <row r="63847">
      <c r="A63847" s="9"/>
    </row>
    <row r="63848">
      <c r="A63848" s="9"/>
    </row>
    <row r="63849">
      <c r="A63849" s="9"/>
    </row>
    <row r="63850">
      <c r="A63850" s="9"/>
    </row>
    <row r="63851">
      <c r="A63851" s="9"/>
    </row>
    <row r="63852">
      <c r="A63852" s="9"/>
    </row>
    <row r="63853">
      <c r="A63853" s="9"/>
    </row>
    <row r="63854">
      <c r="A63854" s="9"/>
    </row>
    <row r="63855">
      <c r="A63855" s="9"/>
    </row>
    <row r="63856">
      <c r="A63856" s="9"/>
    </row>
    <row r="63857">
      <c r="A63857" s="9"/>
    </row>
    <row r="63858">
      <c r="A63858" s="9"/>
    </row>
    <row r="63859">
      <c r="A63859" s="9"/>
    </row>
    <row r="63860">
      <c r="A63860" s="9"/>
    </row>
    <row r="63861">
      <c r="A63861" s="9"/>
    </row>
    <row r="63862">
      <c r="A63862" s="9"/>
    </row>
    <row r="63863">
      <c r="A63863" s="9"/>
    </row>
    <row r="63864">
      <c r="A63864" s="9"/>
    </row>
    <row r="63865">
      <c r="A63865" s="9"/>
    </row>
    <row r="63866">
      <c r="A63866" s="9"/>
    </row>
    <row r="63867">
      <c r="A63867" s="9"/>
    </row>
    <row r="63868">
      <c r="A63868" s="9"/>
    </row>
    <row r="63869">
      <c r="A63869" s="9"/>
    </row>
    <row r="63870">
      <c r="A63870" s="9"/>
    </row>
    <row r="63871">
      <c r="A63871" s="9"/>
    </row>
    <row r="63872">
      <c r="A63872" s="9"/>
    </row>
    <row r="63873">
      <c r="A63873" s="9"/>
    </row>
    <row r="63874">
      <c r="A63874" s="9"/>
    </row>
    <row r="63875">
      <c r="A63875" s="9"/>
    </row>
    <row r="63876">
      <c r="A63876" s="9"/>
    </row>
    <row r="63877">
      <c r="A63877" s="9"/>
    </row>
    <row r="63878">
      <c r="A63878" s="9"/>
    </row>
    <row r="63879">
      <c r="A63879" s="9"/>
    </row>
    <row r="63880">
      <c r="A63880" s="9"/>
    </row>
    <row r="63881">
      <c r="A63881" s="9"/>
    </row>
    <row r="63882">
      <c r="A63882" s="9"/>
    </row>
    <row r="63883">
      <c r="A63883" s="9"/>
    </row>
    <row r="63884">
      <c r="A63884" s="9"/>
    </row>
    <row r="63885">
      <c r="A63885" s="9"/>
    </row>
    <row r="63886">
      <c r="A63886" s="9"/>
    </row>
    <row r="63887">
      <c r="A63887" s="9"/>
    </row>
    <row r="63888">
      <c r="A63888" s="9"/>
    </row>
    <row r="63889">
      <c r="A63889" s="9"/>
    </row>
    <row r="63890">
      <c r="A63890" s="9"/>
    </row>
    <row r="63891">
      <c r="A63891" s="9"/>
    </row>
    <row r="63892">
      <c r="A63892" s="9"/>
    </row>
    <row r="63893">
      <c r="A63893" s="9"/>
    </row>
    <row r="63894">
      <c r="A63894" s="9"/>
    </row>
    <row r="63895">
      <c r="A63895" s="9"/>
    </row>
    <row r="63896">
      <c r="A63896" s="9"/>
    </row>
    <row r="63897">
      <c r="A63897" s="9"/>
    </row>
    <row r="63898">
      <c r="A63898" s="9"/>
    </row>
    <row r="63899">
      <c r="A63899" s="9"/>
    </row>
    <row r="63900">
      <c r="A63900" s="9"/>
    </row>
    <row r="63901">
      <c r="A63901" s="9"/>
    </row>
    <row r="63902">
      <c r="A63902" s="9"/>
    </row>
    <row r="63903">
      <c r="A63903" s="9"/>
    </row>
    <row r="63904">
      <c r="A63904" s="9"/>
    </row>
    <row r="63905">
      <c r="A63905" s="9"/>
    </row>
    <row r="63906">
      <c r="A63906" s="9"/>
    </row>
    <row r="63907">
      <c r="A63907" s="9"/>
    </row>
    <row r="63908">
      <c r="A63908" s="9"/>
    </row>
    <row r="63909">
      <c r="A63909" s="9"/>
    </row>
    <row r="63910">
      <c r="A63910" s="9"/>
    </row>
    <row r="63911">
      <c r="A63911" s="9"/>
    </row>
    <row r="63912">
      <c r="A63912" s="9"/>
    </row>
    <row r="63913">
      <c r="A63913" s="9"/>
    </row>
    <row r="63914">
      <c r="A63914" s="9"/>
    </row>
    <row r="63915">
      <c r="A63915" s="9"/>
    </row>
    <row r="63916">
      <c r="A63916" s="9"/>
    </row>
    <row r="63917">
      <c r="A63917" s="9"/>
    </row>
    <row r="63918">
      <c r="A63918" s="9"/>
    </row>
    <row r="63919">
      <c r="A63919" s="9"/>
    </row>
    <row r="63920">
      <c r="A63920" s="9"/>
    </row>
    <row r="63921">
      <c r="A63921" s="9"/>
    </row>
    <row r="63922">
      <c r="A63922" s="9"/>
    </row>
    <row r="63923">
      <c r="A63923" s="9"/>
    </row>
    <row r="63924">
      <c r="A63924" s="9"/>
    </row>
    <row r="63925">
      <c r="A63925" s="9"/>
    </row>
    <row r="63926">
      <c r="A63926" s="9"/>
    </row>
    <row r="63927">
      <c r="A63927" s="9"/>
    </row>
    <row r="63928">
      <c r="A63928" s="9"/>
    </row>
    <row r="63929">
      <c r="A63929" s="9"/>
    </row>
    <row r="63930">
      <c r="A63930" s="9"/>
    </row>
    <row r="63931">
      <c r="A63931" s="9"/>
    </row>
    <row r="63932">
      <c r="A63932" s="9"/>
    </row>
    <row r="63933">
      <c r="A63933" s="9"/>
    </row>
    <row r="63934">
      <c r="A63934" s="9"/>
    </row>
    <row r="63935">
      <c r="A63935" s="9"/>
    </row>
    <row r="63936">
      <c r="A63936" s="9"/>
    </row>
    <row r="63937">
      <c r="A63937" s="9"/>
    </row>
    <row r="63938">
      <c r="A63938" s="9"/>
    </row>
    <row r="63939">
      <c r="A63939" s="9"/>
    </row>
    <row r="63940">
      <c r="A63940" s="9"/>
    </row>
    <row r="63941">
      <c r="A63941" s="9"/>
    </row>
    <row r="63942">
      <c r="A63942" s="9"/>
    </row>
    <row r="63943">
      <c r="A63943" s="9"/>
    </row>
    <row r="63944">
      <c r="A63944" s="9"/>
    </row>
    <row r="63945">
      <c r="A63945" s="9"/>
    </row>
    <row r="63946">
      <c r="A63946" s="9"/>
    </row>
    <row r="63947">
      <c r="A63947" s="9"/>
    </row>
    <row r="63948">
      <c r="A63948" s="9"/>
    </row>
    <row r="63949">
      <c r="A63949" s="9"/>
    </row>
    <row r="63950">
      <c r="A63950" s="9"/>
    </row>
    <row r="63951">
      <c r="A63951" s="9"/>
    </row>
    <row r="63952">
      <c r="A63952" s="9"/>
    </row>
    <row r="63953">
      <c r="A63953" s="9"/>
    </row>
    <row r="63954">
      <c r="A63954" s="9"/>
    </row>
    <row r="63955">
      <c r="A63955" s="9"/>
    </row>
    <row r="63956">
      <c r="A63956" s="9"/>
    </row>
    <row r="63957">
      <c r="A63957" s="9"/>
    </row>
    <row r="63958">
      <c r="A63958" s="9"/>
    </row>
    <row r="63959">
      <c r="A63959" s="9"/>
    </row>
    <row r="63960">
      <c r="A63960" s="9"/>
    </row>
    <row r="63961">
      <c r="A63961" s="9"/>
    </row>
    <row r="63962">
      <c r="A63962" s="9"/>
    </row>
    <row r="63963">
      <c r="A63963" s="9"/>
    </row>
    <row r="63964">
      <c r="A63964" s="9"/>
    </row>
    <row r="63965">
      <c r="A63965" s="9"/>
    </row>
    <row r="63966">
      <c r="A63966" s="9"/>
    </row>
    <row r="63967">
      <c r="A63967" s="9"/>
    </row>
    <row r="63968">
      <c r="A63968" s="9"/>
    </row>
    <row r="63969">
      <c r="A63969" s="9"/>
    </row>
    <row r="63970">
      <c r="A63970" s="9"/>
    </row>
    <row r="63971">
      <c r="A63971" s="9"/>
    </row>
    <row r="63972">
      <c r="A63972" s="9"/>
    </row>
    <row r="63973">
      <c r="A63973" s="9"/>
    </row>
    <row r="63974">
      <c r="A63974" s="9"/>
    </row>
    <row r="63975">
      <c r="A63975" s="9"/>
    </row>
    <row r="63976">
      <c r="A63976" s="9"/>
    </row>
    <row r="63977">
      <c r="A63977" s="9"/>
    </row>
    <row r="63978">
      <c r="A63978" s="9"/>
    </row>
    <row r="63979">
      <c r="A63979" s="9"/>
    </row>
    <row r="63980">
      <c r="A63980" s="9"/>
    </row>
    <row r="63981">
      <c r="A63981" s="9"/>
    </row>
    <row r="63982">
      <c r="A63982" s="9"/>
    </row>
    <row r="63983">
      <c r="A63983" s="9"/>
    </row>
    <row r="63984">
      <c r="A63984" s="9"/>
    </row>
    <row r="63985">
      <c r="A63985" s="9"/>
    </row>
    <row r="63986">
      <c r="A63986" s="9"/>
    </row>
    <row r="63987">
      <c r="A63987" s="9"/>
    </row>
    <row r="63988">
      <c r="A63988" s="9"/>
    </row>
    <row r="63989">
      <c r="A63989" s="9"/>
    </row>
    <row r="63990">
      <c r="A63990" s="9"/>
    </row>
    <row r="63991">
      <c r="A63991" s="9"/>
    </row>
    <row r="63992">
      <c r="A63992" s="9"/>
    </row>
    <row r="63993">
      <c r="A63993" s="9"/>
    </row>
    <row r="63994">
      <c r="A63994" s="9"/>
    </row>
    <row r="63995">
      <c r="A63995" s="9"/>
    </row>
    <row r="63996">
      <c r="A63996" s="9"/>
    </row>
    <row r="63997">
      <c r="A63997" s="9"/>
    </row>
    <row r="63998">
      <c r="A63998" s="9"/>
    </row>
    <row r="63999">
      <c r="A63999" s="9"/>
    </row>
    <row r="64000">
      <c r="A64000" s="9"/>
    </row>
    <row r="64001">
      <c r="A64001" s="9"/>
    </row>
    <row r="64002">
      <c r="A64002" s="9"/>
    </row>
    <row r="64003">
      <c r="A64003" s="9"/>
    </row>
    <row r="64004">
      <c r="A64004" s="9"/>
    </row>
    <row r="64005">
      <c r="A64005" s="9"/>
    </row>
    <row r="64006">
      <c r="A64006" s="9"/>
    </row>
    <row r="64007">
      <c r="A64007" s="9"/>
    </row>
    <row r="64008">
      <c r="A64008" s="9"/>
    </row>
    <row r="64009">
      <c r="A64009" s="9"/>
    </row>
    <row r="64010">
      <c r="A64010" s="9"/>
    </row>
    <row r="64011">
      <c r="A64011" s="9"/>
    </row>
    <row r="64012">
      <c r="A64012" s="9"/>
    </row>
    <row r="64013">
      <c r="A64013" s="9"/>
    </row>
    <row r="64014">
      <c r="A64014" s="9"/>
    </row>
    <row r="64015">
      <c r="A64015" s="9"/>
    </row>
    <row r="64016">
      <c r="A64016" s="9"/>
    </row>
    <row r="64017">
      <c r="A64017" s="9"/>
    </row>
    <row r="64018">
      <c r="A64018" s="9"/>
    </row>
    <row r="64019">
      <c r="A64019" s="9"/>
    </row>
    <row r="64020">
      <c r="A64020" s="9"/>
    </row>
    <row r="64021">
      <c r="A64021" s="9"/>
    </row>
    <row r="64022">
      <c r="A64022" s="9"/>
    </row>
    <row r="64023">
      <c r="A64023" s="9"/>
    </row>
    <row r="64024">
      <c r="A64024" s="9"/>
    </row>
    <row r="64025">
      <c r="A64025" s="9"/>
    </row>
    <row r="64026">
      <c r="A64026" s="9"/>
    </row>
    <row r="64027">
      <c r="A64027" s="9"/>
    </row>
    <row r="64028">
      <c r="A64028" s="9"/>
    </row>
    <row r="64029">
      <c r="A64029" s="9"/>
    </row>
    <row r="64030">
      <c r="A64030" s="9"/>
    </row>
    <row r="64031">
      <c r="A64031" s="9"/>
    </row>
    <row r="64032">
      <c r="A64032" s="9"/>
    </row>
    <row r="64033">
      <c r="A64033" s="9"/>
    </row>
    <row r="64034">
      <c r="A64034" s="9"/>
    </row>
    <row r="64035">
      <c r="A64035" s="9"/>
    </row>
    <row r="64036">
      <c r="A64036" s="9"/>
    </row>
    <row r="64037">
      <c r="A64037" s="9"/>
    </row>
    <row r="64038">
      <c r="A64038" s="9"/>
    </row>
    <row r="64039">
      <c r="A64039" s="9"/>
    </row>
    <row r="64040">
      <c r="A64040" s="9"/>
    </row>
    <row r="64041">
      <c r="A64041" s="9"/>
    </row>
    <row r="64042">
      <c r="A64042" s="9"/>
    </row>
    <row r="64043">
      <c r="A64043" s="9"/>
    </row>
    <row r="64044">
      <c r="A64044" s="9"/>
    </row>
    <row r="64045">
      <c r="A64045" s="9"/>
    </row>
    <row r="64046">
      <c r="A64046" s="9"/>
    </row>
    <row r="64047">
      <c r="A64047" s="9"/>
    </row>
    <row r="64048">
      <c r="A64048" s="9"/>
    </row>
    <row r="64049">
      <c r="A64049" s="9"/>
    </row>
    <row r="64050">
      <c r="A64050" s="9"/>
    </row>
    <row r="64051">
      <c r="A64051" s="9"/>
    </row>
    <row r="64052">
      <c r="A64052" s="9"/>
    </row>
    <row r="64053">
      <c r="A64053" s="9"/>
    </row>
    <row r="64054">
      <c r="A64054" s="9"/>
    </row>
    <row r="64055">
      <c r="A64055" s="9"/>
    </row>
    <row r="64056">
      <c r="A64056" s="9"/>
    </row>
    <row r="64057">
      <c r="A64057" s="9"/>
    </row>
    <row r="64058">
      <c r="A64058" s="9"/>
    </row>
    <row r="64059">
      <c r="A64059" s="9"/>
    </row>
    <row r="64060">
      <c r="A64060" s="9"/>
    </row>
    <row r="64061">
      <c r="A64061" s="9"/>
    </row>
    <row r="64062">
      <c r="A64062" s="9"/>
    </row>
    <row r="64063">
      <c r="A64063" s="9"/>
    </row>
    <row r="64064">
      <c r="A64064" s="9"/>
    </row>
    <row r="64065">
      <c r="A64065" s="9"/>
    </row>
    <row r="64066">
      <c r="A64066" s="9"/>
    </row>
    <row r="64067">
      <c r="A64067" s="9"/>
    </row>
    <row r="64068">
      <c r="A64068" s="9"/>
    </row>
    <row r="64069">
      <c r="A64069" s="9"/>
    </row>
    <row r="64070">
      <c r="A64070" s="9"/>
    </row>
    <row r="64071">
      <c r="A64071" s="9"/>
    </row>
    <row r="64072">
      <c r="A64072" s="9"/>
    </row>
    <row r="64073">
      <c r="A64073" s="9"/>
    </row>
    <row r="64074">
      <c r="A64074" s="9"/>
    </row>
    <row r="64075">
      <c r="A64075" s="9"/>
    </row>
    <row r="64076">
      <c r="A64076" s="9"/>
    </row>
    <row r="64077">
      <c r="A64077" s="9"/>
    </row>
    <row r="64078">
      <c r="A64078" s="9"/>
    </row>
    <row r="64079">
      <c r="A64079" s="9"/>
    </row>
    <row r="64080">
      <c r="A64080" s="9"/>
    </row>
    <row r="64081">
      <c r="A64081" s="9"/>
    </row>
    <row r="64082">
      <c r="A64082" s="9"/>
    </row>
    <row r="64083">
      <c r="A64083" s="9"/>
    </row>
    <row r="64084">
      <c r="A64084" s="9"/>
    </row>
    <row r="64085">
      <c r="A64085" s="9"/>
    </row>
    <row r="64086">
      <c r="A64086" s="9"/>
    </row>
    <row r="64087">
      <c r="A64087" s="9"/>
    </row>
    <row r="64088">
      <c r="A64088" s="9"/>
    </row>
    <row r="64089">
      <c r="A64089" s="9"/>
    </row>
    <row r="64090">
      <c r="A64090" s="9"/>
    </row>
    <row r="64091">
      <c r="A64091" s="9"/>
    </row>
    <row r="64092">
      <c r="A64092" s="9"/>
    </row>
    <row r="64093">
      <c r="A64093" s="9"/>
    </row>
    <row r="64094">
      <c r="A64094" s="9"/>
    </row>
    <row r="64095">
      <c r="A64095" s="9"/>
    </row>
    <row r="64096">
      <c r="A64096" s="9"/>
    </row>
    <row r="64097">
      <c r="A64097" s="9"/>
    </row>
    <row r="64098">
      <c r="A64098" s="9"/>
    </row>
    <row r="64099">
      <c r="A64099" s="9"/>
    </row>
    <row r="64100">
      <c r="A64100" s="9"/>
    </row>
    <row r="64101">
      <c r="A64101" s="9"/>
    </row>
    <row r="64102">
      <c r="A64102" s="9"/>
    </row>
    <row r="64103">
      <c r="A64103" s="9"/>
    </row>
    <row r="64104">
      <c r="A64104" s="9"/>
    </row>
    <row r="64105">
      <c r="A64105" s="9"/>
    </row>
    <row r="64106">
      <c r="A64106" s="9"/>
    </row>
    <row r="64107">
      <c r="A64107" s="9"/>
    </row>
    <row r="64108">
      <c r="A64108" s="9"/>
    </row>
    <row r="64109">
      <c r="A64109" s="9"/>
    </row>
    <row r="64110">
      <c r="A64110" s="9"/>
    </row>
    <row r="64111">
      <c r="A64111" s="9"/>
    </row>
    <row r="64112">
      <c r="A64112" s="9"/>
    </row>
    <row r="64113">
      <c r="A64113" s="9"/>
    </row>
    <row r="64114">
      <c r="A64114" s="9"/>
    </row>
    <row r="64115">
      <c r="A64115" s="9"/>
    </row>
    <row r="64116">
      <c r="A64116" s="9"/>
    </row>
    <row r="64117">
      <c r="A64117" s="9"/>
    </row>
    <row r="64118">
      <c r="A64118" s="9"/>
    </row>
    <row r="64119">
      <c r="A64119" s="9"/>
    </row>
    <row r="64120">
      <c r="A64120" s="9"/>
    </row>
    <row r="64121">
      <c r="A64121" s="9"/>
    </row>
    <row r="64122">
      <c r="A64122" s="9"/>
    </row>
    <row r="64123">
      <c r="A64123" s="9"/>
    </row>
    <row r="64124">
      <c r="A64124" s="9"/>
    </row>
    <row r="64125">
      <c r="A64125" s="9"/>
    </row>
    <row r="64126">
      <c r="A64126" s="9"/>
    </row>
    <row r="64127">
      <c r="A64127" s="9"/>
    </row>
    <row r="64128">
      <c r="A64128" s="9"/>
    </row>
    <row r="64129">
      <c r="A64129" s="9"/>
    </row>
    <row r="64130">
      <c r="A64130" s="9"/>
    </row>
    <row r="64131">
      <c r="A64131" s="9"/>
    </row>
    <row r="64132">
      <c r="A64132" s="9"/>
    </row>
    <row r="64133">
      <c r="A64133" s="9"/>
    </row>
    <row r="64134">
      <c r="A64134" s="9"/>
    </row>
    <row r="64135">
      <c r="A64135" s="9"/>
    </row>
    <row r="64136">
      <c r="A64136" s="9"/>
    </row>
    <row r="64137">
      <c r="A64137" s="9"/>
    </row>
    <row r="64138">
      <c r="A64138" s="9"/>
    </row>
    <row r="64139">
      <c r="A64139" s="9"/>
    </row>
    <row r="64140">
      <c r="A64140" s="9"/>
    </row>
    <row r="64141">
      <c r="A64141" s="9"/>
    </row>
    <row r="64142">
      <c r="A64142" s="9"/>
    </row>
    <row r="64143">
      <c r="A64143" s="9"/>
    </row>
    <row r="64144">
      <c r="A64144" s="9"/>
    </row>
    <row r="64145">
      <c r="A64145" s="9"/>
    </row>
    <row r="64146">
      <c r="A64146" s="9"/>
    </row>
    <row r="64147">
      <c r="A64147" s="9"/>
    </row>
    <row r="64148">
      <c r="A64148" s="9"/>
    </row>
    <row r="64149">
      <c r="A64149" s="9"/>
    </row>
    <row r="64150">
      <c r="A64150" s="9"/>
    </row>
    <row r="64151">
      <c r="A64151" s="9"/>
    </row>
    <row r="64152">
      <c r="A64152" s="9"/>
    </row>
    <row r="64153">
      <c r="A64153" s="9"/>
    </row>
    <row r="64154">
      <c r="A64154" s="9"/>
    </row>
    <row r="64155">
      <c r="A64155" s="9"/>
    </row>
    <row r="64156">
      <c r="A64156" s="9"/>
    </row>
    <row r="64157">
      <c r="A64157" s="9"/>
    </row>
    <row r="64158">
      <c r="A64158" s="9"/>
    </row>
    <row r="64159">
      <c r="A64159" s="9"/>
    </row>
    <row r="64160">
      <c r="A64160" s="9"/>
    </row>
    <row r="64161">
      <c r="A64161" s="9"/>
    </row>
    <row r="64162">
      <c r="A64162" s="9"/>
    </row>
    <row r="64163">
      <c r="A64163" s="9"/>
    </row>
    <row r="64164">
      <c r="A64164" s="9"/>
    </row>
    <row r="64165">
      <c r="A64165" s="9"/>
    </row>
    <row r="64166">
      <c r="A64166" s="9"/>
    </row>
    <row r="64167">
      <c r="A64167" s="9"/>
    </row>
    <row r="64168">
      <c r="A64168" s="9"/>
    </row>
    <row r="64169">
      <c r="A64169" s="9"/>
    </row>
    <row r="64170">
      <c r="A64170" s="9"/>
    </row>
    <row r="64171">
      <c r="A64171" s="9"/>
    </row>
    <row r="64172">
      <c r="A64172" s="9"/>
    </row>
    <row r="64173">
      <c r="A64173" s="9"/>
    </row>
    <row r="64174">
      <c r="A64174" s="9"/>
    </row>
    <row r="64175">
      <c r="A64175" s="9"/>
    </row>
    <row r="64176">
      <c r="A64176" s="9"/>
    </row>
    <row r="64177">
      <c r="A64177" s="9"/>
    </row>
    <row r="64178">
      <c r="A64178" s="9"/>
    </row>
    <row r="64179">
      <c r="A64179" s="9"/>
    </row>
    <row r="64180">
      <c r="A64180" s="9"/>
    </row>
    <row r="64181">
      <c r="A64181" s="9"/>
    </row>
    <row r="64182">
      <c r="A64182" s="9"/>
    </row>
    <row r="64183">
      <c r="A64183" s="9"/>
    </row>
    <row r="64184">
      <c r="A64184" s="9"/>
    </row>
    <row r="64185">
      <c r="A64185" s="9"/>
    </row>
    <row r="64186">
      <c r="A64186" s="9"/>
    </row>
    <row r="64187">
      <c r="A64187" s="9"/>
    </row>
    <row r="64188">
      <c r="A64188" s="9"/>
    </row>
    <row r="64189">
      <c r="A64189" s="9"/>
    </row>
    <row r="64190">
      <c r="A64190" s="9"/>
    </row>
    <row r="64191">
      <c r="A64191" s="9"/>
    </row>
    <row r="64192">
      <c r="A64192" s="9"/>
    </row>
    <row r="64193">
      <c r="A64193" s="9"/>
    </row>
    <row r="64194">
      <c r="A64194" s="9"/>
    </row>
    <row r="64195">
      <c r="A64195" s="9"/>
    </row>
    <row r="64196">
      <c r="A64196" s="9"/>
    </row>
    <row r="64197">
      <c r="A64197" s="9"/>
    </row>
    <row r="64198">
      <c r="A64198" s="9"/>
    </row>
    <row r="64199">
      <c r="A64199" s="9"/>
    </row>
    <row r="64200">
      <c r="A64200" s="9"/>
    </row>
    <row r="64201">
      <c r="A64201" s="9"/>
    </row>
    <row r="64202">
      <c r="A64202" s="9"/>
    </row>
    <row r="64203">
      <c r="A64203" s="9"/>
    </row>
    <row r="64204">
      <c r="A64204" s="9"/>
    </row>
    <row r="64205">
      <c r="A64205" s="9"/>
    </row>
    <row r="64206">
      <c r="A64206" s="9"/>
    </row>
    <row r="64207">
      <c r="A64207" s="9"/>
    </row>
    <row r="64208">
      <c r="A64208" s="9"/>
    </row>
    <row r="64209">
      <c r="A64209" s="9"/>
    </row>
    <row r="64210">
      <c r="A64210" s="9"/>
    </row>
    <row r="64211">
      <c r="A64211" s="9"/>
    </row>
    <row r="64212">
      <c r="A64212" s="9"/>
    </row>
    <row r="64213">
      <c r="A64213" s="9"/>
    </row>
    <row r="64214">
      <c r="A64214" s="9"/>
    </row>
    <row r="64215">
      <c r="A64215" s="9"/>
    </row>
    <row r="64216">
      <c r="A64216" s="9"/>
    </row>
    <row r="64217">
      <c r="A64217" s="9"/>
    </row>
    <row r="64218">
      <c r="A64218" s="9"/>
    </row>
    <row r="64219">
      <c r="A64219" s="9"/>
    </row>
    <row r="64220">
      <c r="A64220" s="9"/>
    </row>
    <row r="64221">
      <c r="A64221" s="9"/>
    </row>
    <row r="64222">
      <c r="A64222" s="9"/>
    </row>
    <row r="64223">
      <c r="A64223" s="9"/>
    </row>
    <row r="64224">
      <c r="A64224" s="9"/>
    </row>
    <row r="64225">
      <c r="A64225" s="9"/>
    </row>
    <row r="64226">
      <c r="A64226" s="9"/>
    </row>
    <row r="64227">
      <c r="A64227" s="9"/>
    </row>
    <row r="64228">
      <c r="A64228" s="9"/>
    </row>
    <row r="64229">
      <c r="A64229" s="9"/>
    </row>
    <row r="64230">
      <c r="A64230" s="9"/>
    </row>
    <row r="64231">
      <c r="A64231" s="9"/>
    </row>
    <row r="64232">
      <c r="A64232" s="9"/>
    </row>
    <row r="64233">
      <c r="A64233" s="9"/>
    </row>
    <row r="64234">
      <c r="A64234" s="9"/>
    </row>
    <row r="64235">
      <c r="A64235" s="9"/>
    </row>
    <row r="64236">
      <c r="A64236" s="9"/>
    </row>
    <row r="64237">
      <c r="A64237" s="9"/>
    </row>
    <row r="64238">
      <c r="A64238" s="9"/>
    </row>
    <row r="64239">
      <c r="A64239" s="9"/>
    </row>
    <row r="64240">
      <c r="A64240" s="9"/>
    </row>
    <row r="64241">
      <c r="A64241" s="9"/>
    </row>
    <row r="64242">
      <c r="A64242" s="9"/>
    </row>
    <row r="64243">
      <c r="A64243" s="9"/>
    </row>
    <row r="64244">
      <c r="A64244" s="9"/>
    </row>
    <row r="64245">
      <c r="A64245" s="9"/>
    </row>
    <row r="64246">
      <c r="A64246" s="9"/>
    </row>
    <row r="64247">
      <c r="A64247" s="9"/>
    </row>
    <row r="64248">
      <c r="A64248" s="9"/>
    </row>
    <row r="64249">
      <c r="A64249" s="9"/>
    </row>
    <row r="64250">
      <c r="A64250" s="9"/>
    </row>
    <row r="64251">
      <c r="A64251" s="9"/>
    </row>
    <row r="64252">
      <c r="A64252" s="9"/>
    </row>
    <row r="64253">
      <c r="A64253" s="9"/>
    </row>
    <row r="64254">
      <c r="A64254" s="9"/>
    </row>
    <row r="64255">
      <c r="A64255" s="9"/>
    </row>
    <row r="64256">
      <c r="A64256" s="9"/>
    </row>
    <row r="64257">
      <c r="A64257" s="9"/>
    </row>
    <row r="64258">
      <c r="A64258" s="9"/>
    </row>
    <row r="64259">
      <c r="A64259" s="9"/>
    </row>
    <row r="64260">
      <c r="A64260" s="9"/>
    </row>
    <row r="64261">
      <c r="A64261" s="9"/>
    </row>
    <row r="64262">
      <c r="A64262" s="9"/>
    </row>
    <row r="64263">
      <c r="A64263" s="9"/>
    </row>
    <row r="64264">
      <c r="A64264" s="9"/>
    </row>
    <row r="64265">
      <c r="A64265" s="9"/>
    </row>
    <row r="64266">
      <c r="A64266" s="9"/>
    </row>
    <row r="64267">
      <c r="A64267" s="9"/>
    </row>
    <row r="64268">
      <c r="A64268" s="9"/>
    </row>
    <row r="64269">
      <c r="A64269" s="9"/>
    </row>
    <row r="64270">
      <c r="A64270" s="9"/>
    </row>
    <row r="64271">
      <c r="A64271" s="9"/>
    </row>
    <row r="64272">
      <c r="A64272" s="9"/>
    </row>
    <row r="64273">
      <c r="A64273" s="9"/>
    </row>
    <row r="64274">
      <c r="A64274" s="9"/>
    </row>
    <row r="64275">
      <c r="A64275" s="9"/>
    </row>
    <row r="64276">
      <c r="A64276" s="9"/>
    </row>
    <row r="64277">
      <c r="A64277" s="9"/>
    </row>
    <row r="64278">
      <c r="A64278" s="9"/>
    </row>
    <row r="64279">
      <c r="A64279" s="9"/>
    </row>
    <row r="64280">
      <c r="A64280" s="9"/>
    </row>
    <row r="64281">
      <c r="A64281" s="9"/>
    </row>
    <row r="64282">
      <c r="A64282" s="9"/>
    </row>
    <row r="64283">
      <c r="A64283" s="9"/>
    </row>
    <row r="64284">
      <c r="A64284" s="9"/>
    </row>
    <row r="64285">
      <c r="A64285" s="9"/>
    </row>
    <row r="64286">
      <c r="A64286" s="9"/>
    </row>
    <row r="64287">
      <c r="A64287" s="9"/>
    </row>
    <row r="64288">
      <c r="A64288" s="9"/>
    </row>
    <row r="64289">
      <c r="A64289" s="9"/>
    </row>
    <row r="64290">
      <c r="A64290" s="9"/>
    </row>
    <row r="64291">
      <c r="A64291" s="9"/>
    </row>
    <row r="64292">
      <c r="A64292" s="9"/>
    </row>
    <row r="64293">
      <c r="A64293" s="9"/>
    </row>
    <row r="64294">
      <c r="A64294" s="9"/>
    </row>
    <row r="64295">
      <c r="A64295" s="9"/>
    </row>
    <row r="64296">
      <c r="A64296" s="9"/>
    </row>
    <row r="64297">
      <c r="A64297" s="9"/>
    </row>
    <row r="64298">
      <c r="A64298" s="9"/>
    </row>
    <row r="64299">
      <c r="A64299" s="9"/>
    </row>
    <row r="64300">
      <c r="A64300" s="9"/>
    </row>
    <row r="64301">
      <c r="A64301" s="9"/>
    </row>
    <row r="64302">
      <c r="A64302" s="9"/>
    </row>
    <row r="64303">
      <c r="A64303" s="9"/>
    </row>
    <row r="64304">
      <c r="A64304" s="9"/>
    </row>
    <row r="64305">
      <c r="A64305" s="9"/>
    </row>
    <row r="64306">
      <c r="A64306" s="9"/>
    </row>
    <row r="64307">
      <c r="A64307" s="9"/>
    </row>
    <row r="64308">
      <c r="A64308" s="9"/>
    </row>
    <row r="64309">
      <c r="A64309" s="9"/>
    </row>
    <row r="64310">
      <c r="A64310" s="9"/>
    </row>
    <row r="64311">
      <c r="A64311" s="9"/>
    </row>
    <row r="64312">
      <c r="A64312" s="9"/>
    </row>
    <row r="64313">
      <c r="A64313" s="9"/>
    </row>
    <row r="64314">
      <c r="A64314" s="9"/>
    </row>
    <row r="64315">
      <c r="A64315" s="9"/>
    </row>
    <row r="64316">
      <c r="A64316" s="9"/>
    </row>
    <row r="64317">
      <c r="A64317" s="9"/>
    </row>
    <row r="64318">
      <c r="A64318" s="9"/>
    </row>
    <row r="64319">
      <c r="A64319" s="9"/>
    </row>
    <row r="64320">
      <c r="A64320" s="9"/>
    </row>
    <row r="64321">
      <c r="A64321" s="9"/>
    </row>
    <row r="64322">
      <c r="A64322" s="9"/>
    </row>
    <row r="64323">
      <c r="A64323" s="9"/>
    </row>
    <row r="64324">
      <c r="A64324" s="9"/>
    </row>
    <row r="64325">
      <c r="A64325" s="9"/>
    </row>
    <row r="64326">
      <c r="A64326" s="9"/>
    </row>
    <row r="64327">
      <c r="A64327" s="9"/>
    </row>
    <row r="64328">
      <c r="A64328" s="9"/>
    </row>
    <row r="64329">
      <c r="A64329" s="9"/>
    </row>
    <row r="64330">
      <c r="A64330" s="9"/>
    </row>
    <row r="64331">
      <c r="A64331" s="9"/>
    </row>
    <row r="64332">
      <c r="A64332" s="9"/>
    </row>
    <row r="64333">
      <c r="A64333" s="9"/>
    </row>
    <row r="64334">
      <c r="A64334" s="9"/>
    </row>
    <row r="64335">
      <c r="A64335" s="9"/>
    </row>
    <row r="64336">
      <c r="A64336" s="9"/>
    </row>
    <row r="64337">
      <c r="A64337" s="9"/>
    </row>
    <row r="64338">
      <c r="A64338" s="9"/>
    </row>
    <row r="64339">
      <c r="A64339" s="9"/>
    </row>
    <row r="64340">
      <c r="A64340" s="9"/>
    </row>
    <row r="64341">
      <c r="A64341" s="9"/>
    </row>
    <row r="64342">
      <c r="A64342" s="9"/>
    </row>
    <row r="64343">
      <c r="A64343" s="9"/>
    </row>
    <row r="64344">
      <c r="A64344" s="9"/>
    </row>
    <row r="64345">
      <c r="A64345" s="9"/>
    </row>
    <row r="64346">
      <c r="A64346" s="9"/>
    </row>
    <row r="64347">
      <c r="A64347" s="9"/>
    </row>
    <row r="64348">
      <c r="A64348" s="9"/>
    </row>
    <row r="64349">
      <c r="A64349" s="9"/>
    </row>
    <row r="64350">
      <c r="A64350" s="9"/>
    </row>
    <row r="64351">
      <c r="A64351" s="9"/>
    </row>
    <row r="64352">
      <c r="A64352" s="9"/>
    </row>
    <row r="64353">
      <c r="A64353" s="9"/>
    </row>
    <row r="64354">
      <c r="A64354" s="9"/>
    </row>
    <row r="64355">
      <c r="A64355" s="9"/>
    </row>
    <row r="64356">
      <c r="A64356" s="9"/>
    </row>
    <row r="64357">
      <c r="A64357" s="9"/>
    </row>
    <row r="64358">
      <c r="A64358" s="9"/>
    </row>
    <row r="64359">
      <c r="A64359" s="9"/>
    </row>
    <row r="64360">
      <c r="A64360" s="9"/>
    </row>
    <row r="64361">
      <c r="A64361" s="9"/>
    </row>
    <row r="64362">
      <c r="A64362" s="9"/>
    </row>
    <row r="64363">
      <c r="A64363" s="9"/>
    </row>
    <row r="64364">
      <c r="A64364" s="9"/>
    </row>
    <row r="64365">
      <c r="A64365" s="9"/>
    </row>
    <row r="64366">
      <c r="A64366" s="9"/>
    </row>
    <row r="64367">
      <c r="A64367" s="9"/>
    </row>
    <row r="64368">
      <c r="A64368" s="9"/>
    </row>
    <row r="64369">
      <c r="A64369" s="9"/>
    </row>
    <row r="64370">
      <c r="A64370" s="9"/>
    </row>
    <row r="64371">
      <c r="A64371" s="9"/>
    </row>
    <row r="64372">
      <c r="A64372" s="9"/>
    </row>
    <row r="64373">
      <c r="A64373" s="9"/>
    </row>
    <row r="64374">
      <c r="A64374" s="9"/>
    </row>
    <row r="64375">
      <c r="A64375" s="9"/>
    </row>
    <row r="64376">
      <c r="A64376" s="9"/>
    </row>
    <row r="64377">
      <c r="A64377" s="9"/>
    </row>
    <row r="64378">
      <c r="A64378" s="9"/>
    </row>
    <row r="64379">
      <c r="A64379" s="9"/>
    </row>
    <row r="64380">
      <c r="A64380" s="9"/>
    </row>
    <row r="64381">
      <c r="A64381" s="9"/>
    </row>
    <row r="64382">
      <c r="A64382" s="9"/>
    </row>
    <row r="64383">
      <c r="A64383" s="9"/>
    </row>
    <row r="64384">
      <c r="A64384" s="9"/>
    </row>
    <row r="64385">
      <c r="A64385" s="9"/>
    </row>
    <row r="64386">
      <c r="A64386" s="9"/>
    </row>
    <row r="64387">
      <c r="A64387" s="9"/>
    </row>
    <row r="64388">
      <c r="A64388" s="9"/>
    </row>
    <row r="64389">
      <c r="A64389" s="9"/>
    </row>
    <row r="64390">
      <c r="A64390" s="9"/>
    </row>
    <row r="64391">
      <c r="A64391" s="9"/>
    </row>
    <row r="64392">
      <c r="A64392" s="9"/>
    </row>
    <row r="64393">
      <c r="A64393" s="9"/>
    </row>
    <row r="64394">
      <c r="A64394" s="9"/>
    </row>
    <row r="64395">
      <c r="A64395" s="9"/>
    </row>
    <row r="64396">
      <c r="A64396" s="9"/>
    </row>
    <row r="64397">
      <c r="A64397" s="9"/>
    </row>
    <row r="64398">
      <c r="A64398" s="9"/>
    </row>
    <row r="64399">
      <c r="A64399" s="9"/>
    </row>
    <row r="64400">
      <c r="A64400" s="9"/>
    </row>
    <row r="64401">
      <c r="A64401" s="9"/>
    </row>
    <row r="64402">
      <c r="A64402" s="9"/>
    </row>
    <row r="64403">
      <c r="A64403" s="9"/>
    </row>
    <row r="64404">
      <c r="A64404" s="9"/>
    </row>
    <row r="64405">
      <c r="A64405" s="9"/>
    </row>
    <row r="64406">
      <c r="A64406" s="9"/>
    </row>
    <row r="64407">
      <c r="A64407" s="9"/>
    </row>
    <row r="64408">
      <c r="A64408" s="9"/>
    </row>
    <row r="64409">
      <c r="A64409" s="9"/>
    </row>
    <row r="64410">
      <c r="A64410" s="9"/>
    </row>
    <row r="64411">
      <c r="A64411" s="9"/>
    </row>
    <row r="64412">
      <c r="A64412" s="9"/>
    </row>
    <row r="64413">
      <c r="A64413" s="9"/>
    </row>
    <row r="64414">
      <c r="A64414" s="9"/>
    </row>
    <row r="64415">
      <c r="A64415" s="9"/>
    </row>
    <row r="64416">
      <c r="A64416" s="9"/>
    </row>
    <row r="64417">
      <c r="A64417" s="9"/>
    </row>
    <row r="64418">
      <c r="A64418" s="9"/>
    </row>
    <row r="64419">
      <c r="A64419" s="9"/>
    </row>
    <row r="64420">
      <c r="A64420" s="9"/>
    </row>
    <row r="64421">
      <c r="A64421" s="9"/>
    </row>
    <row r="64422">
      <c r="A64422" s="9"/>
    </row>
    <row r="64423">
      <c r="A64423" s="9"/>
    </row>
    <row r="64424">
      <c r="A64424" s="9"/>
    </row>
    <row r="64425">
      <c r="A64425" s="9"/>
    </row>
    <row r="64426">
      <c r="A64426" s="9"/>
    </row>
    <row r="64427">
      <c r="A64427" s="9"/>
    </row>
    <row r="64428">
      <c r="A64428" s="9"/>
    </row>
    <row r="64429">
      <c r="A64429" s="9"/>
    </row>
    <row r="64430">
      <c r="A64430" s="9"/>
    </row>
    <row r="64431">
      <c r="A64431" s="9"/>
    </row>
    <row r="64432">
      <c r="A64432" s="9"/>
    </row>
    <row r="64433">
      <c r="A64433" s="9"/>
    </row>
    <row r="64434">
      <c r="A64434" s="9"/>
    </row>
    <row r="64435">
      <c r="A64435" s="9"/>
    </row>
    <row r="64436">
      <c r="A64436" s="9"/>
    </row>
    <row r="64437">
      <c r="A64437" s="9"/>
    </row>
    <row r="64438">
      <c r="A64438" s="9"/>
    </row>
    <row r="64439">
      <c r="A64439" s="9"/>
    </row>
    <row r="64440">
      <c r="A64440" s="9"/>
    </row>
    <row r="64441">
      <c r="A64441" s="9"/>
    </row>
    <row r="64442">
      <c r="A64442" s="9"/>
    </row>
    <row r="64443">
      <c r="A64443" s="9"/>
    </row>
    <row r="64444">
      <c r="A64444" s="9"/>
    </row>
    <row r="64445">
      <c r="A64445" s="9"/>
    </row>
    <row r="64446">
      <c r="A64446" s="9"/>
    </row>
    <row r="64447">
      <c r="A64447" s="9"/>
    </row>
    <row r="64448">
      <c r="A64448" s="9"/>
    </row>
    <row r="64449">
      <c r="A64449" s="9"/>
    </row>
    <row r="64450">
      <c r="A64450" s="9"/>
    </row>
    <row r="64451">
      <c r="A64451" s="9"/>
    </row>
    <row r="64452">
      <c r="A64452" s="9"/>
    </row>
    <row r="64453">
      <c r="A64453" s="9"/>
    </row>
    <row r="64454">
      <c r="A64454" s="9"/>
    </row>
    <row r="64455">
      <c r="A64455" s="9"/>
    </row>
    <row r="64456">
      <c r="A64456" s="9"/>
    </row>
    <row r="64457">
      <c r="A64457" s="9"/>
    </row>
    <row r="64458">
      <c r="A64458" s="9"/>
    </row>
    <row r="64459">
      <c r="A64459" s="9"/>
    </row>
    <row r="64460">
      <c r="A64460" s="9"/>
    </row>
    <row r="64461">
      <c r="A64461" s="9"/>
    </row>
    <row r="64462">
      <c r="A64462" s="9"/>
    </row>
    <row r="64463">
      <c r="A64463" s="9"/>
    </row>
    <row r="64464">
      <c r="A64464" s="9"/>
    </row>
    <row r="64465">
      <c r="A64465" s="9"/>
    </row>
    <row r="64466">
      <c r="A64466" s="9"/>
    </row>
    <row r="64467">
      <c r="A64467" s="9"/>
    </row>
    <row r="64468">
      <c r="A64468" s="9"/>
    </row>
    <row r="64469">
      <c r="A64469" s="9"/>
    </row>
    <row r="64470">
      <c r="A64470" s="9"/>
    </row>
    <row r="64471">
      <c r="A64471" s="9"/>
    </row>
    <row r="64472">
      <c r="A64472" s="9"/>
    </row>
    <row r="64473">
      <c r="A64473" s="9"/>
    </row>
    <row r="64474">
      <c r="A64474" s="9"/>
    </row>
    <row r="64475">
      <c r="A64475" s="9"/>
    </row>
    <row r="64476">
      <c r="A64476" s="9"/>
    </row>
    <row r="64477">
      <c r="A64477" s="9"/>
    </row>
    <row r="64478">
      <c r="A64478" s="9"/>
    </row>
    <row r="64479">
      <c r="A64479" s="9"/>
    </row>
    <row r="64480">
      <c r="A64480" s="9"/>
    </row>
    <row r="64481">
      <c r="A64481" s="9"/>
    </row>
    <row r="64482">
      <c r="A64482" s="9"/>
    </row>
    <row r="64483">
      <c r="A64483" s="9"/>
    </row>
    <row r="64484">
      <c r="A64484" s="9"/>
    </row>
    <row r="64485">
      <c r="A64485" s="9"/>
    </row>
    <row r="64486">
      <c r="A64486" s="9"/>
    </row>
    <row r="64487">
      <c r="A64487" s="9"/>
    </row>
    <row r="64488">
      <c r="A64488" s="9"/>
    </row>
    <row r="64489">
      <c r="A64489" s="9"/>
    </row>
    <row r="64490">
      <c r="A64490" s="9"/>
    </row>
    <row r="64491">
      <c r="A64491" s="9"/>
    </row>
    <row r="64492">
      <c r="A64492" s="9"/>
    </row>
    <row r="64493">
      <c r="A64493" s="9"/>
    </row>
    <row r="64494">
      <c r="A64494" s="9"/>
    </row>
    <row r="64495">
      <c r="A64495" s="9"/>
    </row>
    <row r="64496">
      <c r="A64496" s="9"/>
    </row>
    <row r="64497">
      <c r="A64497" s="9"/>
    </row>
    <row r="64498">
      <c r="A64498" s="9"/>
    </row>
    <row r="64499">
      <c r="A64499" s="9"/>
    </row>
    <row r="64500">
      <c r="A64500" s="9"/>
    </row>
    <row r="64501">
      <c r="A64501" s="9"/>
    </row>
    <row r="64502">
      <c r="A64502" s="9"/>
    </row>
    <row r="64503">
      <c r="A64503" s="9"/>
    </row>
    <row r="64504">
      <c r="A64504" s="9"/>
    </row>
    <row r="64505">
      <c r="A64505" s="9"/>
    </row>
    <row r="64506">
      <c r="A64506" s="9"/>
    </row>
    <row r="64507">
      <c r="A64507" s="9"/>
    </row>
    <row r="64508">
      <c r="A64508" s="9"/>
    </row>
    <row r="64509">
      <c r="A64509" s="9"/>
    </row>
    <row r="64510">
      <c r="A64510" s="9"/>
    </row>
    <row r="64511">
      <c r="A64511" s="9"/>
    </row>
    <row r="64512">
      <c r="A64512" s="9"/>
    </row>
    <row r="64513">
      <c r="A64513" s="9"/>
    </row>
    <row r="64514">
      <c r="A64514" s="9"/>
    </row>
    <row r="64515">
      <c r="A64515" s="9"/>
    </row>
    <row r="64516">
      <c r="A64516" s="9"/>
    </row>
    <row r="64517">
      <c r="A64517" s="9"/>
    </row>
    <row r="64518">
      <c r="A64518" s="9"/>
    </row>
    <row r="64519">
      <c r="A64519" s="9"/>
    </row>
    <row r="64520">
      <c r="A64520" s="9"/>
    </row>
    <row r="64521">
      <c r="A64521" s="9"/>
    </row>
    <row r="64522">
      <c r="A64522" s="9"/>
    </row>
    <row r="64523">
      <c r="A64523" s="9"/>
    </row>
    <row r="64524">
      <c r="A64524" s="9"/>
    </row>
    <row r="64525">
      <c r="A64525" s="9"/>
    </row>
    <row r="64526">
      <c r="A64526" s="9"/>
    </row>
    <row r="64527">
      <c r="A64527" s="9"/>
    </row>
    <row r="64528">
      <c r="A64528" s="9"/>
    </row>
    <row r="64529">
      <c r="A64529" s="9"/>
    </row>
    <row r="64530">
      <c r="A64530" s="9"/>
    </row>
    <row r="64531">
      <c r="A64531" s="9"/>
    </row>
    <row r="64532">
      <c r="A64532" s="9"/>
    </row>
    <row r="64533">
      <c r="A64533" s="9"/>
    </row>
    <row r="64534">
      <c r="A64534" s="9"/>
    </row>
    <row r="64535">
      <c r="A64535" s="9"/>
    </row>
    <row r="64536">
      <c r="A64536" s="9"/>
    </row>
    <row r="64537">
      <c r="A64537" s="9"/>
    </row>
    <row r="64538">
      <c r="A64538" s="9"/>
    </row>
    <row r="64539">
      <c r="A64539" s="9"/>
    </row>
    <row r="64540">
      <c r="A64540" s="9"/>
    </row>
    <row r="64541">
      <c r="A64541" s="9"/>
    </row>
    <row r="64542">
      <c r="A64542" s="9"/>
    </row>
    <row r="64543">
      <c r="A64543" s="9"/>
    </row>
    <row r="64544">
      <c r="A64544" s="9"/>
    </row>
    <row r="64545">
      <c r="A64545" s="9"/>
    </row>
    <row r="64546">
      <c r="A64546" s="9"/>
    </row>
    <row r="64547">
      <c r="A64547" s="9"/>
    </row>
    <row r="64548">
      <c r="A64548" s="9"/>
    </row>
    <row r="64549">
      <c r="A64549" s="9"/>
    </row>
    <row r="64550">
      <c r="A64550" s="9"/>
    </row>
    <row r="64551">
      <c r="A64551" s="9"/>
    </row>
    <row r="64552">
      <c r="A64552" s="9"/>
    </row>
    <row r="64553">
      <c r="A64553" s="9"/>
    </row>
    <row r="64554">
      <c r="A64554" s="9"/>
    </row>
    <row r="64555">
      <c r="A64555" s="9"/>
    </row>
    <row r="64556">
      <c r="A64556" s="9"/>
    </row>
    <row r="64557">
      <c r="A64557" s="9"/>
    </row>
    <row r="64558">
      <c r="A64558" s="9"/>
    </row>
    <row r="64559">
      <c r="A64559" s="9"/>
    </row>
    <row r="64560">
      <c r="A64560" s="9"/>
    </row>
    <row r="64561">
      <c r="A64561" s="9"/>
    </row>
    <row r="64562">
      <c r="A64562" s="9"/>
    </row>
    <row r="64563">
      <c r="A64563" s="9"/>
    </row>
    <row r="64564">
      <c r="A64564" s="9"/>
    </row>
    <row r="64565">
      <c r="A64565" s="9"/>
    </row>
    <row r="64566">
      <c r="A64566" s="9"/>
    </row>
    <row r="64567">
      <c r="A64567" s="9"/>
    </row>
    <row r="64568">
      <c r="A64568" s="9"/>
    </row>
    <row r="64569">
      <c r="A64569" s="9"/>
    </row>
    <row r="64570">
      <c r="A64570" s="9"/>
    </row>
    <row r="64571">
      <c r="A64571" s="9"/>
    </row>
    <row r="64572">
      <c r="A64572" s="9"/>
    </row>
    <row r="64573">
      <c r="A64573" s="9"/>
    </row>
    <row r="64574">
      <c r="A64574" s="9"/>
    </row>
    <row r="64575">
      <c r="A64575" s="9"/>
    </row>
    <row r="64576">
      <c r="A64576" s="9"/>
    </row>
    <row r="64577">
      <c r="A64577" s="9"/>
    </row>
    <row r="64578">
      <c r="A64578" s="9"/>
    </row>
    <row r="64579">
      <c r="A64579" s="9"/>
    </row>
    <row r="64580">
      <c r="A64580" s="9"/>
    </row>
    <row r="64581">
      <c r="A64581" s="9"/>
    </row>
    <row r="64582">
      <c r="A64582" s="9"/>
    </row>
    <row r="64583">
      <c r="A64583" s="9"/>
    </row>
    <row r="64584">
      <c r="A64584" s="9"/>
    </row>
    <row r="64585">
      <c r="A64585" s="9"/>
    </row>
    <row r="64586">
      <c r="A64586" s="9"/>
    </row>
    <row r="64587">
      <c r="A64587" s="9"/>
    </row>
    <row r="64588">
      <c r="A64588" s="9"/>
    </row>
    <row r="64589">
      <c r="A64589" s="9"/>
    </row>
    <row r="64590">
      <c r="A64590" s="9"/>
    </row>
    <row r="64591">
      <c r="A64591" s="9"/>
    </row>
    <row r="64592">
      <c r="A64592" s="9"/>
    </row>
    <row r="64593">
      <c r="A64593" s="9"/>
    </row>
    <row r="64594">
      <c r="A64594" s="9"/>
    </row>
    <row r="64595">
      <c r="A64595" s="9"/>
    </row>
    <row r="64596">
      <c r="A64596" s="9"/>
    </row>
    <row r="64597">
      <c r="A64597" s="9"/>
    </row>
    <row r="64598">
      <c r="A64598" s="9"/>
    </row>
    <row r="64599">
      <c r="A64599" s="9"/>
    </row>
    <row r="64600">
      <c r="A64600" s="9"/>
    </row>
    <row r="64601">
      <c r="A64601" s="9"/>
    </row>
    <row r="64602">
      <c r="A64602" s="9"/>
    </row>
    <row r="64603">
      <c r="A64603" s="9"/>
    </row>
    <row r="64604">
      <c r="A64604" s="9"/>
    </row>
    <row r="64605">
      <c r="A64605" s="9"/>
    </row>
    <row r="64606">
      <c r="A64606" s="9"/>
    </row>
    <row r="64607">
      <c r="A64607" s="9"/>
    </row>
    <row r="64608">
      <c r="A64608" s="9"/>
    </row>
    <row r="64609">
      <c r="A64609" s="9"/>
    </row>
    <row r="64610">
      <c r="A64610" s="9"/>
    </row>
    <row r="64611">
      <c r="A64611" s="9"/>
    </row>
    <row r="64612">
      <c r="A64612" s="9"/>
    </row>
    <row r="64613">
      <c r="A64613" s="9"/>
    </row>
    <row r="64614">
      <c r="A64614" s="9"/>
    </row>
    <row r="64615">
      <c r="A64615" s="9"/>
    </row>
    <row r="64616">
      <c r="A64616" s="9"/>
    </row>
    <row r="64617">
      <c r="A64617" s="9"/>
    </row>
    <row r="64618">
      <c r="A64618" s="9"/>
    </row>
    <row r="64619">
      <c r="A64619" s="9"/>
    </row>
    <row r="64620">
      <c r="A64620" s="9"/>
    </row>
    <row r="64621">
      <c r="A64621" s="9"/>
    </row>
    <row r="64622">
      <c r="A64622" s="9"/>
    </row>
    <row r="64623">
      <c r="A64623" s="9"/>
    </row>
    <row r="64624">
      <c r="A64624" s="9"/>
    </row>
    <row r="64625">
      <c r="A64625" s="9"/>
    </row>
    <row r="64626">
      <c r="A64626" s="9"/>
    </row>
    <row r="64627">
      <c r="A64627" s="9"/>
    </row>
    <row r="64628">
      <c r="A64628" s="9"/>
    </row>
    <row r="64629">
      <c r="A64629" s="9"/>
    </row>
    <row r="64630">
      <c r="A64630" s="9"/>
    </row>
    <row r="64631">
      <c r="A64631" s="9"/>
    </row>
    <row r="64632">
      <c r="A64632" s="9"/>
    </row>
    <row r="64633">
      <c r="A64633" s="9"/>
    </row>
    <row r="64634">
      <c r="A64634" s="9"/>
    </row>
    <row r="64635">
      <c r="A64635" s="9"/>
    </row>
    <row r="64636">
      <c r="A64636" s="9"/>
    </row>
    <row r="64637">
      <c r="A64637" s="9"/>
    </row>
    <row r="64638">
      <c r="A64638" s="9"/>
    </row>
    <row r="64639">
      <c r="A64639" s="9"/>
    </row>
    <row r="64640">
      <c r="A64640" s="9"/>
    </row>
    <row r="64641">
      <c r="A64641" s="9"/>
    </row>
    <row r="64642">
      <c r="A64642" s="9"/>
    </row>
    <row r="64643">
      <c r="A64643" s="9"/>
    </row>
    <row r="64644">
      <c r="A64644" s="9"/>
    </row>
    <row r="64645">
      <c r="A64645" s="9"/>
    </row>
    <row r="64646">
      <c r="A64646" s="9"/>
    </row>
    <row r="64647">
      <c r="A64647" s="9"/>
    </row>
    <row r="64648">
      <c r="A64648" s="9"/>
    </row>
    <row r="64649">
      <c r="A64649" s="9"/>
    </row>
    <row r="64650">
      <c r="A64650" s="9"/>
    </row>
    <row r="64651">
      <c r="A64651" s="9"/>
    </row>
    <row r="64652">
      <c r="A64652" s="9"/>
    </row>
    <row r="64653">
      <c r="A64653" s="9"/>
    </row>
    <row r="64654">
      <c r="A64654" s="9"/>
    </row>
    <row r="64655">
      <c r="A64655" s="9"/>
    </row>
    <row r="64656">
      <c r="A64656" s="9"/>
    </row>
    <row r="64657">
      <c r="A64657" s="9"/>
    </row>
    <row r="64658">
      <c r="A64658" s="9"/>
    </row>
    <row r="64659">
      <c r="A64659" s="9"/>
    </row>
    <row r="64660">
      <c r="A64660" s="9"/>
    </row>
    <row r="64661">
      <c r="A64661" s="9"/>
    </row>
    <row r="64662">
      <c r="A64662" s="9"/>
    </row>
    <row r="64663">
      <c r="A64663" s="9"/>
    </row>
    <row r="64664">
      <c r="A64664" s="9"/>
    </row>
    <row r="64665">
      <c r="A64665" s="9"/>
    </row>
    <row r="64666">
      <c r="A64666" s="9"/>
    </row>
    <row r="64667">
      <c r="A64667" s="9"/>
    </row>
    <row r="64668">
      <c r="A64668" s="9"/>
    </row>
    <row r="64669">
      <c r="A64669" s="9"/>
    </row>
    <row r="64670">
      <c r="A64670" s="9"/>
    </row>
    <row r="64671">
      <c r="A64671" s="9"/>
    </row>
    <row r="64672">
      <c r="A64672" s="9"/>
    </row>
    <row r="64673">
      <c r="A64673" s="9"/>
    </row>
    <row r="64674">
      <c r="A64674" s="9"/>
    </row>
    <row r="64675">
      <c r="A64675" s="9"/>
    </row>
    <row r="64676">
      <c r="A64676" s="9"/>
    </row>
    <row r="64677">
      <c r="A64677" s="9"/>
    </row>
    <row r="64678">
      <c r="A64678" s="9"/>
    </row>
    <row r="64679">
      <c r="A64679" s="9"/>
    </row>
    <row r="64680">
      <c r="A64680" s="9"/>
    </row>
    <row r="64681">
      <c r="A64681" s="9"/>
    </row>
    <row r="64682">
      <c r="A64682" s="9"/>
    </row>
    <row r="64683">
      <c r="A64683" s="9"/>
    </row>
    <row r="64684">
      <c r="A64684" s="9"/>
    </row>
    <row r="64685">
      <c r="A64685" s="9"/>
    </row>
    <row r="64686">
      <c r="A64686" s="9"/>
    </row>
    <row r="64687">
      <c r="A64687" s="9"/>
    </row>
    <row r="64688">
      <c r="A64688" s="9"/>
    </row>
    <row r="64689">
      <c r="A64689" s="9"/>
    </row>
    <row r="64690">
      <c r="A64690" s="9"/>
    </row>
    <row r="64691">
      <c r="A64691" s="9"/>
    </row>
    <row r="64692">
      <c r="A64692" s="9"/>
    </row>
    <row r="64693">
      <c r="A64693" s="9"/>
    </row>
    <row r="64694">
      <c r="A64694" s="9"/>
    </row>
    <row r="64695">
      <c r="A64695" s="9"/>
    </row>
    <row r="64696">
      <c r="A64696" s="9"/>
    </row>
    <row r="64697">
      <c r="A64697" s="9"/>
    </row>
    <row r="64698">
      <c r="A64698" s="9"/>
    </row>
    <row r="64699">
      <c r="A64699" s="9"/>
    </row>
    <row r="64700">
      <c r="A64700" s="9"/>
    </row>
    <row r="64701">
      <c r="A64701" s="9"/>
    </row>
    <row r="64702">
      <c r="A64702" s="9"/>
    </row>
    <row r="64703">
      <c r="A64703" s="9"/>
    </row>
    <row r="64704">
      <c r="A64704" s="9"/>
    </row>
    <row r="64705">
      <c r="A64705" s="9"/>
    </row>
    <row r="64706">
      <c r="A64706" s="9"/>
    </row>
    <row r="64707">
      <c r="A64707" s="9"/>
    </row>
    <row r="64708">
      <c r="A64708" s="9"/>
    </row>
    <row r="64709">
      <c r="A64709" s="9"/>
    </row>
    <row r="64710">
      <c r="A64710" s="9"/>
    </row>
    <row r="64711">
      <c r="A64711" s="9"/>
    </row>
    <row r="64712">
      <c r="A64712" s="9"/>
    </row>
    <row r="64713">
      <c r="A64713" s="9"/>
    </row>
    <row r="64714">
      <c r="A64714" s="9"/>
    </row>
    <row r="64715">
      <c r="A64715" s="9"/>
    </row>
    <row r="64716">
      <c r="A64716" s="9"/>
    </row>
    <row r="64717">
      <c r="A64717" s="9"/>
    </row>
    <row r="64718">
      <c r="A64718" s="9"/>
    </row>
    <row r="64719">
      <c r="A64719" s="9"/>
    </row>
    <row r="64720">
      <c r="A64720" s="9"/>
    </row>
    <row r="64721">
      <c r="A64721" s="9"/>
    </row>
    <row r="64722">
      <c r="A64722" s="9"/>
    </row>
    <row r="64723">
      <c r="A64723" s="9"/>
    </row>
    <row r="64724">
      <c r="A64724" s="9"/>
    </row>
    <row r="64725">
      <c r="A64725" s="9"/>
    </row>
    <row r="64726">
      <c r="A64726" s="9"/>
    </row>
    <row r="64727">
      <c r="A64727" s="9"/>
    </row>
    <row r="64728">
      <c r="A64728" s="9"/>
    </row>
    <row r="64729">
      <c r="A64729" s="9"/>
    </row>
    <row r="64730">
      <c r="A64730" s="9"/>
    </row>
    <row r="64731">
      <c r="A64731" s="9"/>
    </row>
    <row r="64732">
      <c r="A64732" s="9"/>
    </row>
    <row r="64733">
      <c r="A64733" s="9"/>
    </row>
    <row r="64734">
      <c r="A64734" s="9"/>
    </row>
    <row r="64735">
      <c r="A64735" s="9"/>
    </row>
    <row r="64736">
      <c r="A64736" s="9"/>
    </row>
    <row r="64737">
      <c r="A64737" s="9"/>
    </row>
    <row r="64738">
      <c r="A64738" s="9"/>
    </row>
    <row r="64739">
      <c r="A64739" s="9"/>
    </row>
    <row r="64740">
      <c r="A64740" s="9"/>
    </row>
    <row r="64741">
      <c r="A64741" s="9"/>
    </row>
    <row r="64742">
      <c r="A64742" s="9"/>
    </row>
    <row r="64743">
      <c r="A64743" s="9"/>
    </row>
    <row r="64744">
      <c r="A64744" s="9"/>
    </row>
    <row r="64745">
      <c r="A64745" s="9"/>
    </row>
    <row r="64746">
      <c r="A64746" s="9"/>
    </row>
    <row r="64747">
      <c r="A64747" s="9"/>
    </row>
    <row r="64748">
      <c r="A64748" s="9"/>
    </row>
    <row r="64749">
      <c r="A64749" s="9"/>
    </row>
    <row r="64750">
      <c r="A64750" s="9"/>
    </row>
    <row r="64751">
      <c r="A64751" s="9"/>
    </row>
    <row r="64752">
      <c r="A64752" s="9"/>
    </row>
    <row r="64753">
      <c r="A64753" s="9"/>
    </row>
    <row r="64754">
      <c r="A64754" s="9"/>
    </row>
    <row r="64755">
      <c r="A64755" s="9"/>
    </row>
    <row r="64756">
      <c r="A64756" s="9"/>
    </row>
    <row r="64757">
      <c r="A64757" s="9"/>
    </row>
    <row r="64758">
      <c r="A64758" s="9"/>
    </row>
    <row r="64759">
      <c r="A64759" s="9"/>
    </row>
    <row r="64760">
      <c r="A64760" s="9"/>
    </row>
    <row r="64761">
      <c r="A64761" s="9"/>
    </row>
    <row r="64762">
      <c r="A64762" s="9"/>
    </row>
    <row r="64763">
      <c r="A64763" s="9"/>
    </row>
    <row r="64764">
      <c r="A64764" s="9"/>
    </row>
    <row r="64765">
      <c r="A64765" s="9"/>
    </row>
    <row r="64766">
      <c r="A64766" s="9"/>
    </row>
    <row r="64767">
      <c r="A64767" s="9"/>
    </row>
    <row r="64768">
      <c r="A64768" s="9"/>
    </row>
    <row r="64769">
      <c r="A64769" s="9"/>
    </row>
    <row r="64770">
      <c r="A64770" s="9"/>
    </row>
    <row r="64771">
      <c r="A64771" s="9"/>
    </row>
    <row r="64772">
      <c r="A64772" s="9"/>
    </row>
    <row r="64773">
      <c r="A64773" s="9"/>
    </row>
    <row r="64774">
      <c r="A64774" s="9"/>
    </row>
    <row r="64775">
      <c r="A64775" s="9"/>
    </row>
    <row r="64776">
      <c r="A64776" s="9"/>
    </row>
    <row r="64777">
      <c r="A64777" s="9"/>
    </row>
    <row r="64778">
      <c r="A64778" s="9"/>
    </row>
    <row r="64779">
      <c r="A64779" s="9"/>
    </row>
    <row r="64780">
      <c r="A64780" s="9"/>
    </row>
    <row r="64781">
      <c r="A64781" s="9"/>
    </row>
    <row r="64782">
      <c r="A64782" s="9"/>
    </row>
    <row r="64783">
      <c r="A64783" s="9"/>
    </row>
    <row r="64784">
      <c r="A64784" s="9"/>
    </row>
    <row r="64785">
      <c r="A64785" s="9"/>
    </row>
    <row r="64786">
      <c r="A64786" s="9"/>
    </row>
    <row r="64787">
      <c r="A64787" s="9"/>
    </row>
    <row r="64788">
      <c r="A64788" s="9"/>
    </row>
    <row r="64789">
      <c r="A64789" s="9"/>
    </row>
    <row r="64790">
      <c r="A64790" s="9"/>
    </row>
    <row r="64791">
      <c r="A64791" s="9"/>
    </row>
    <row r="64792">
      <c r="A64792" s="9"/>
    </row>
    <row r="64793">
      <c r="A64793" s="9"/>
    </row>
    <row r="64794">
      <c r="A64794" s="9"/>
    </row>
    <row r="64795">
      <c r="A64795" s="9"/>
    </row>
    <row r="64796">
      <c r="A64796" s="9"/>
    </row>
    <row r="64797">
      <c r="A64797" s="9"/>
    </row>
    <row r="64798">
      <c r="A64798" s="9"/>
    </row>
    <row r="64799">
      <c r="A64799" s="9"/>
    </row>
    <row r="64800">
      <c r="A64800" s="9"/>
    </row>
    <row r="64801">
      <c r="A64801" s="9"/>
    </row>
    <row r="64802">
      <c r="A64802" s="9"/>
    </row>
    <row r="64803">
      <c r="A64803" s="9"/>
    </row>
    <row r="64804">
      <c r="A64804" s="9"/>
    </row>
    <row r="64805">
      <c r="A64805" s="9"/>
    </row>
    <row r="64806">
      <c r="A64806" s="9"/>
    </row>
    <row r="64807">
      <c r="A64807" s="9"/>
    </row>
    <row r="64808">
      <c r="A64808" s="9"/>
    </row>
    <row r="64809">
      <c r="A64809" s="9"/>
    </row>
    <row r="64810">
      <c r="A64810" s="9"/>
    </row>
    <row r="64811">
      <c r="A64811" s="9"/>
    </row>
    <row r="64812">
      <c r="A64812" s="9"/>
    </row>
    <row r="64813">
      <c r="A64813" s="9"/>
    </row>
    <row r="64814">
      <c r="A64814" s="9"/>
    </row>
    <row r="64815">
      <c r="A64815" s="9"/>
    </row>
    <row r="64816">
      <c r="A64816" s="9"/>
    </row>
    <row r="64817">
      <c r="A64817" s="9"/>
    </row>
    <row r="64818">
      <c r="A64818" s="9"/>
    </row>
    <row r="64819">
      <c r="A64819" s="9"/>
    </row>
    <row r="64820">
      <c r="A64820" s="9"/>
    </row>
    <row r="64821">
      <c r="A64821" s="9"/>
    </row>
    <row r="64822">
      <c r="A64822" s="9"/>
    </row>
    <row r="64823">
      <c r="A64823" s="9"/>
    </row>
    <row r="64824">
      <c r="A64824" s="9"/>
    </row>
    <row r="64825">
      <c r="A64825" s="9"/>
    </row>
    <row r="64826">
      <c r="A64826" s="9"/>
    </row>
    <row r="64827">
      <c r="A64827" s="9"/>
    </row>
    <row r="64828">
      <c r="A64828" s="9"/>
    </row>
    <row r="64829">
      <c r="A64829" s="9"/>
    </row>
    <row r="64830">
      <c r="A64830" s="9"/>
    </row>
    <row r="64831">
      <c r="A64831" s="9"/>
    </row>
    <row r="64832">
      <c r="A64832" s="9"/>
    </row>
    <row r="64833">
      <c r="A64833" s="9"/>
    </row>
    <row r="64834">
      <c r="A64834" s="9"/>
    </row>
    <row r="64835">
      <c r="A64835" s="9"/>
    </row>
    <row r="64836">
      <c r="A64836" s="9"/>
    </row>
    <row r="64837">
      <c r="A64837" s="9"/>
    </row>
    <row r="64838">
      <c r="A64838" s="9"/>
    </row>
    <row r="64839">
      <c r="A64839" s="9"/>
    </row>
    <row r="64840">
      <c r="A64840" s="9"/>
    </row>
    <row r="64841">
      <c r="A64841" s="9"/>
    </row>
    <row r="64842">
      <c r="A64842" s="9"/>
    </row>
    <row r="64843">
      <c r="A64843" s="9"/>
    </row>
    <row r="64844">
      <c r="A64844" s="9"/>
    </row>
    <row r="64845">
      <c r="A64845" s="9"/>
    </row>
    <row r="64846">
      <c r="A64846" s="9"/>
    </row>
    <row r="64847">
      <c r="A64847" s="9"/>
    </row>
    <row r="64848">
      <c r="A64848" s="9"/>
    </row>
    <row r="64849">
      <c r="A64849" s="9"/>
    </row>
    <row r="64850">
      <c r="A64850" s="9"/>
    </row>
    <row r="64851">
      <c r="A64851" s="9"/>
    </row>
    <row r="64852">
      <c r="A64852" s="9"/>
    </row>
    <row r="64853">
      <c r="A64853" s="9"/>
    </row>
    <row r="64854">
      <c r="A64854" s="9"/>
    </row>
    <row r="64855">
      <c r="A64855" s="9"/>
    </row>
    <row r="64856">
      <c r="A64856" s="9"/>
    </row>
    <row r="64857">
      <c r="A64857" s="9"/>
    </row>
    <row r="64858">
      <c r="A64858" s="9"/>
    </row>
    <row r="64859">
      <c r="A64859" s="9"/>
    </row>
    <row r="64860">
      <c r="A64860" s="9"/>
    </row>
    <row r="64861">
      <c r="A64861" s="9"/>
    </row>
    <row r="64862">
      <c r="A64862" s="9"/>
    </row>
    <row r="64863">
      <c r="A64863" s="9"/>
    </row>
    <row r="64864">
      <c r="A64864" s="9"/>
    </row>
    <row r="64865">
      <c r="A64865" s="9"/>
    </row>
    <row r="64866">
      <c r="A64866" s="9"/>
    </row>
    <row r="64867">
      <c r="A64867" s="9"/>
    </row>
    <row r="64868">
      <c r="A64868" s="9"/>
    </row>
    <row r="64869">
      <c r="A64869" s="9"/>
    </row>
    <row r="64870">
      <c r="A64870" s="9"/>
    </row>
    <row r="64871">
      <c r="A64871" s="9"/>
    </row>
    <row r="64872">
      <c r="A64872" s="9"/>
    </row>
    <row r="64873">
      <c r="A64873" s="9"/>
    </row>
    <row r="64874">
      <c r="A64874" s="9"/>
    </row>
    <row r="64875">
      <c r="A64875" s="9"/>
    </row>
    <row r="64876">
      <c r="A64876" s="9"/>
    </row>
    <row r="64877">
      <c r="A64877" s="9"/>
    </row>
    <row r="64878">
      <c r="A64878" s="9"/>
    </row>
    <row r="64879">
      <c r="A64879" s="9"/>
    </row>
    <row r="64880">
      <c r="A64880" s="9"/>
    </row>
    <row r="64881">
      <c r="A64881" s="9"/>
    </row>
    <row r="64882">
      <c r="A64882" s="9"/>
    </row>
    <row r="64883">
      <c r="A64883" s="9"/>
    </row>
    <row r="64884">
      <c r="A64884" s="9"/>
    </row>
    <row r="64885">
      <c r="A64885" s="9"/>
    </row>
    <row r="64886">
      <c r="A64886" s="9"/>
    </row>
    <row r="64887">
      <c r="A64887" s="9"/>
    </row>
    <row r="64888">
      <c r="A64888" s="9"/>
    </row>
    <row r="64889">
      <c r="A64889" s="9"/>
    </row>
    <row r="64890">
      <c r="A64890" s="9"/>
    </row>
    <row r="64891">
      <c r="A64891" s="9"/>
    </row>
    <row r="64892">
      <c r="A64892" s="9"/>
    </row>
    <row r="64893">
      <c r="A64893" s="9"/>
    </row>
    <row r="64894">
      <c r="A64894" s="9"/>
    </row>
    <row r="64895">
      <c r="A64895" s="9"/>
    </row>
    <row r="64896">
      <c r="A64896" s="9"/>
    </row>
    <row r="64897">
      <c r="A64897" s="9"/>
    </row>
    <row r="64898">
      <c r="A64898" s="9"/>
    </row>
    <row r="64899">
      <c r="A64899" s="9"/>
    </row>
    <row r="64900">
      <c r="A64900" s="9"/>
    </row>
    <row r="64901">
      <c r="A64901" s="9"/>
    </row>
    <row r="64902">
      <c r="A64902" s="9"/>
    </row>
    <row r="64903">
      <c r="A64903" s="9"/>
    </row>
    <row r="64904">
      <c r="A64904" s="9"/>
    </row>
    <row r="64905">
      <c r="A64905" s="9"/>
    </row>
    <row r="64906">
      <c r="A64906" s="9"/>
    </row>
    <row r="64907">
      <c r="A64907" s="9"/>
    </row>
    <row r="64908">
      <c r="A64908" s="9"/>
    </row>
    <row r="64909">
      <c r="A64909" s="9"/>
    </row>
    <row r="64910">
      <c r="A64910" s="9"/>
    </row>
    <row r="64911">
      <c r="A64911" s="9"/>
    </row>
    <row r="64912">
      <c r="A64912" s="9"/>
    </row>
    <row r="64913">
      <c r="A64913" s="9"/>
    </row>
    <row r="64914">
      <c r="A64914" s="9"/>
    </row>
    <row r="64915">
      <c r="A64915" s="9"/>
    </row>
    <row r="64916">
      <c r="A64916" s="9"/>
    </row>
    <row r="64917">
      <c r="A64917" s="9"/>
    </row>
    <row r="64918">
      <c r="A64918" s="9"/>
    </row>
    <row r="64919">
      <c r="A64919" s="9"/>
    </row>
    <row r="64920">
      <c r="A64920" s="9"/>
    </row>
    <row r="64921">
      <c r="A64921" s="9"/>
    </row>
    <row r="64922">
      <c r="A64922" s="9"/>
    </row>
    <row r="64923">
      <c r="A64923" s="9"/>
    </row>
    <row r="64924">
      <c r="A64924" s="9"/>
    </row>
    <row r="64925">
      <c r="A64925" s="9"/>
    </row>
    <row r="64926">
      <c r="A64926" s="9"/>
    </row>
    <row r="64927">
      <c r="A64927" s="9"/>
    </row>
    <row r="64928">
      <c r="A64928" s="9"/>
    </row>
    <row r="64929">
      <c r="A64929" s="9"/>
    </row>
    <row r="64930">
      <c r="A64930" s="9"/>
    </row>
    <row r="64931">
      <c r="A64931" s="9"/>
    </row>
    <row r="64932">
      <c r="A64932" s="9"/>
    </row>
    <row r="64933">
      <c r="A64933" s="9"/>
    </row>
    <row r="64934">
      <c r="A64934" s="9"/>
    </row>
    <row r="64935">
      <c r="A64935" s="9"/>
    </row>
    <row r="64936">
      <c r="A64936" s="9"/>
    </row>
    <row r="64937">
      <c r="A64937" s="9"/>
    </row>
    <row r="64938">
      <c r="A64938" s="9"/>
    </row>
    <row r="64939">
      <c r="A64939" s="9"/>
    </row>
    <row r="64940">
      <c r="A64940" s="9"/>
    </row>
    <row r="64941">
      <c r="A64941" s="9"/>
    </row>
    <row r="64942">
      <c r="A64942" s="9"/>
    </row>
    <row r="64943">
      <c r="A64943" s="9"/>
    </row>
    <row r="64944">
      <c r="A64944" s="9"/>
    </row>
    <row r="64945">
      <c r="A64945" s="9"/>
    </row>
    <row r="64946">
      <c r="A64946" s="9"/>
    </row>
    <row r="64947">
      <c r="A64947" s="9"/>
    </row>
    <row r="64948">
      <c r="A64948" s="9"/>
    </row>
    <row r="64949">
      <c r="A64949" s="9"/>
    </row>
    <row r="64950">
      <c r="A64950" s="9"/>
    </row>
    <row r="64951">
      <c r="A64951" s="9"/>
    </row>
    <row r="64952">
      <c r="A64952" s="9"/>
    </row>
    <row r="64953">
      <c r="A64953" s="9"/>
    </row>
    <row r="64954">
      <c r="A64954" s="9"/>
    </row>
    <row r="64955">
      <c r="A64955" s="9"/>
    </row>
    <row r="64956">
      <c r="A64956" s="9"/>
    </row>
    <row r="64957">
      <c r="A64957" s="9"/>
    </row>
    <row r="64958">
      <c r="A64958" s="9"/>
    </row>
    <row r="64959">
      <c r="A64959" s="9"/>
    </row>
    <row r="64960">
      <c r="A64960" s="9"/>
    </row>
    <row r="64961">
      <c r="A64961" s="9"/>
    </row>
    <row r="64962">
      <c r="A64962" s="9"/>
    </row>
    <row r="64963">
      <c r="A64963" s="9"/>
    </row>
    <row r="64964">
      <c r="A64964" s="9"/>
    </row>
    <row r="64965">
      <c r="A64965" s="9"/>
    </row>
    <row r="64966">
      <c r="A64966" s="9"/>
    </row>
    <row r="64967">
      <c r="A64967" s="9"/>
    </row>
    <row r="64968">
      <c r="A64968" s="9"/>
    </row>
    <row r="64969">
      <c r="A64969" s="9"/>
    </row>
    <row r="64970">
      <c r="A64970" s="9"/>
    </row>
    <row r="64971">
      <c r="A64971" s="9"/>
    </row>
    <row r="64972">
      <c r="A64972" s="9"/>
    </row>
    <row r="64973">
      <c r="A64973" s="9"/>
    </row>
    <row r="64974">
      <c r="A64974" s="9"/>
    </row>
    <row r="64975">
      <c r="A64975" s="9"/>
    </row>
    <row r="64976">
      <c r="A64976" s="9"/>
    </row>
    <row r="64977">
      <c r="A64977" s="9"/>
    </row>
    <row r="64978">
      <c r="A64978" s="9"/>
    </row>
    <row r="64979">
      <c r="A64979" s="9"/>
    </row>
    <row r="64980">
      <c r="A64980" s="9"/>
    </row>
    <row r="64981">
      <c r="A64981" s="9"/>
    </row>
    <row r="64982">
      <c r="A64982" s="9"/>
    </row>
    <row r="64983">
      <c r="A64983" s="9"/>
    </row>
    <row r="64984">
      <c r="A64984" s="9"/>
    </row>
    <row r="64985">
      <c r="A64985" s="9"/>
    </row>
    <row r="64986">
      <c r="A64986" s="9"/>
    </row>
    <row r="64987">
      <c r="A64987" s="9"/>
    </row>
    <row r="64988">
      <c r="A64988" s="9"/>
    </row>
    <row r="64989">
      <c r="A64989" s="9"/>
    </row>
    <row r="64990">
      <c r="A64990" s="9"/>
    </row>
    <row r="64991">
      <c r="A64991" s="9"/>
    </row>
    <row r="64992">
      <c r="A64992" s="9"/>
    </row>
    <row r="64993">
      <c r="A64993" s="9"/>
    </row>
    <row r="64994">
      <c r="A64994" s="9"/>
    </row>
    <row r="64995">
      <c r="A64995" s="9"/>
    </row>
    <row r="64996">
      <c r="A64996" s="9"/>
    </row>
    <row r="64997">
      <c r="A64997" s="9"/>
    </row>
    <row r="64998">
      <c r="A64998" s="9"/>
    </row>
    <row r="64999">
      <c r="A64999" s="9"/>
    </row>
    <row r="65000">
      <c r="A65000" s="9"/>
    </row>
    <row r="65001">
      <c r="A65001" s="9"/>
    </row>
    <row r="65002">
      <c r="A65002" s="9"/>
    </row>
    <row r="65003">
      <c r="A65003" s="9"/>
    </row>
    <row r="65004">
      <c r="A65004" s="9"/>
    </row>
    <row r="65005">
      <c r="A65005" s="9"/>
    </row>
    <row r="65006">
      <c r="A65006" s="9"/>
    </row>
    <row r="65007">
      <c r="A65007" s="9"/>
    </row>
    <row r="65008">
      <c r="A65008" s="9"/>
    </row>
    <row r="65009">
      <c r="A65009" s="9"/>
    </row>
    <row r="65010">
      <c r="A65010" s="9"/>
    </row>
    <row r="65011">
      <c r="A65011" s="9"/>
    </row>
    <row r="65012">
      <c r="A65012" s="9"/>
    </row>
    <row r="65013">
      <c r="A65013" s="9"/>
    </row>
    <row r="65014">
      <c r="A65014" s="9"/>
    </row>
    <row r="65015">
      <c r="A65015" s="9"/>
    </row>
    <row r="65016">
      <c r="A65016" s="9"/>
    </row>
    <row r="65017">
      <c r="A65017" s="9"/>
    </row>
    <row r="65018">
      <c r="A65018" s="9"/>
    </row>
    <row r="65019">
      <c r="A65019" s="9"/>
    </row>
    <row r="65020">
      <c r="A65020" s="9"/>
    </row>
    <row r="65021">
      <c r="A65021" s="9"/>
    </row>
    <row r="65022">
      <c r="A65022" s="9"/>
    </row>
    <row r="65023">
      <c r="A65023" s="9"/>
    </row>
    <row r="65024">
      <c r="A65024" s="9"/>
    </row>
    <row r="65025">
      <c r="A65025" s="9"/>
    </row>
    <row r="65026">
      <c r="A65026" s="9"/>
    </row>
    <row r="65027">
      <c r="A65027" s="9"/>
    </row>
    <row r="65028">
      <c r="A65028" s="9"/>
    </row>
    <row r="65029">
      <c r="A65029" s="9"/>
    </row>
    <row r="65030">
      <c r="A65030" s="9"/>
    </row>
    <row r="65031">
      <c r="A65031" s="9"/>
    </row>
    <row r="65032">
      <c r="A65032" s="9"/>
    </row>
    <row r="65033">
      <c r="A65033" s="9"/>
    </row>
    <row r="65034">
      <c r="A65034" s="9"/>
    </row>
    <row r="65035">
      <c r="A65035" s="9"/>
    </row>
    <row r="65036">
      <c r="A65036" s="9"/>
    </row>
    <row r="65037">
      <c r="A65037" s="9"/>
    </row>
    <row r="65038">
      <c r="A65038" s="9"/>
    </row>
    <row r="65039">
      <c r="A65039" s="9"/>
    </row>
    <row r="65040">
      <c r="A65040" s="9"/>
    </row>
    <row r="65041">
      <c r="A65041" s="9"/>
    </row>
    <row r="65042">
      <c r="A65042" s="9"/>
    </row>
    <row r="65043">
      <c r="A65043" s="9"/>
    </row>
    <row r="65044">
      <c r="A65044" s="9"/>
    </row>
    <row r="65045">
      <c r="A65045" s="9"/>
    </row>
    <row r="65046">
      <c r="A65046" s="9"/>
    </row>
    <row r="65047">
      <c r="A65047" s="9"/>
    </row>
    <row r="65048">
      <c r="A65048" s="9"/>
    </row>
    <row r="65049">
      <c r="A65049" s="9"/>
    </row>
    <row r="65050">
      <c r="A65050" s="9"/>
    </row>
    <row r="65051">
      <c r="A65051" s="9"/>
    </row>
    <row r="65052">
      <c r="A65052" s="9"/>
    </row>
    <row r="65053">
      <c r="A65053" s="9"/>
    </row>
    <row r="65054">
      <c r="A65054" s="9"/>
    </row>
    <row r="65055">
      <c r="A65055" s="9"/>
    </row>
    <row r="65056">
      <c r="A65056" s="9"/>
    </row>
    <row r="65057">
      <c r="A65057" s="9"/>
    </row>
    <row r="65058">
      <c r="A65058" s="9"/>
    </row>
    <row r="65059">
      <c r="A65059" s="9"/>
    </row>
    <row r="65060">
      <c r="A65060" s="9"/>
    </row>
    <row r="65061">
      <c r="A65061" s="9"/>
    </row>
    <row r="65062">
      <c r="A65062" s="9"/>
    </row>
    <row r="65063">
      <c r="A65063" s="9"/>
    </row>
    <row r="65064">
      <c r="A65064" s="9"/>
    </row>
    <row r="65065">
      <c r="A65065" s="9"/>
    </row>
    <row r="65066">
      <c r="A65066" s="9"/>
    </row>
    <row r="65067">
      <c r="A65067" s="9"/>
    </row>
    <row r="65068">
      <c r="A65068" s="9"/>
    </row>
    <row r="65069">
      <c r="A65069" s="9"/>
    </row>
    <row r="65070">
      <c r="A65070" s="9"/>
    </row>
    <row r="65071">
      <c r="A65071" s="9"/>
    </row>
    <row r="65072">
      <c r="A65072" s="9"/>
    </row>
    <row r="65073">
      <c r="A65073" s="9"/>
    </row>
    <row r="65074">
      <c r="A65074" s="9"/>
    </row>
    <row r="65075">
      <c r="A65075" s="9"/>
    </row>
    <row r="65076">
      <c r="A65076" s="9"/>
    </row>
    <row r="65077">
      <c r="A65077" s="9"/>
    </row>
    <row r="65078">
      <c r="A65078" s="9"/>
    </row>
    <row r="65079">
      <c r="A65079" s="9"/>
    </row>
    <row r="65080">
      <c r="A65080" s="9"/>
    </row>
    <row r="65081">
      <c r="A65081" s="9"/>
    </row>
    <row r="65082">
      <c r="A65082" s="9"/>
    </row>
    <row r="65083">
      <c r="A65083" s="9"/>
    </row>
    <row r="65084">
      <c r="A65084" s="9"/>
    </row>
    <row r="65085">
      <c r="A65085" s="9"/>
    </row>
    <row r="65086">
      <c r="A65086" s="9"/>
    </row>
    <row r="65087">
      <c r="A65087" s="9"/>
    </row>
    <row r="65088">
      <c r="A65088" s="9"/>
    </row>
    <row r="65089">
      <c r="A65089" s="9"/>
    </row>
    <row r="65090">
      <c r="A65090" s="9"/>
    </row>
    <row r="65091">
      <c r="A65091" s="9"/>
    </row>
    <row r="65092">
      <c r="A65092" s="9"/>
    </row>
    <row r="65093">
      <c r="A65093" s="9"/>
    </row>
    <row r="65094">
      <c r="A65094" s="9"/>
    </row>
    <row r="65095">
      <c r="A65095" s="9"/>
    </row>
    <row r="65096">
      <c r="A65096" s="9"/>
    </row>
    <row r="65097">
      <c r="A65097" s="9"/>
    </row>
    <row r="65098">
      <c r="A65098" s="9"/>
    </row>
    <row r="65099">
      <c r="A65099" s="9"/>
    </row>
    <row r="65100">
      <c r="A65100" s="9"/>
    </row>
    <row r="65101">
      <c r="A65101" s="9"/>
    </row>
    <row r="65102">
      <c r="A65102" s="9"/>
    </row>
    <row r="65103">
      <c r="A65103" s="9"/>
    </row>
    <row r="65104">
      <c r="A65104" s="9"/>
    </row>
    <row r="65105">
      <c r="A65105" s="9"/>
    </row>
    <row r="65106">
      <c r="A65106" s="9"/>
    </row>
    <row r="65107">
      <c r="A65107" s="9"/>
    </row>
    <row r="65108">
      <c r="A65108" s="9"/>
    </row>
    <row r="65109">
      <c r="A65109" s="9"/>
    </row>
    <row r="65110">
      <c r="A65110" s="9"/>
    </row>
    <row r="65111">
      <c r="A65111" s="9"/>
    </row>
    <row r="65112">
      <c r="A65112" s="9"/>
    </row>
    <row r="65113">
      <c r="A65113" s="9"/>
    </row>
    <row r="65114">
      <c r="A65114" s="9"/>
    </row>
    <row r="65115">
      <c r="A65115" s="9"/>
    </row>
    <row r="65116">
      <c r="A65116" s="9"/>
    </row>
    <row r="65117">
      <c r="A65117" s="9"/>
    </row>
    <row r="65118">
      <c r="A65118" s="9"/>
    </row>
    <row r="65119">
      <c r="A65119" s="9"/>
    </row>
    <row r="65120">
      <c r="A65120" s="9"/>
    </row>
    <row r="65121">
      <c r="A65121" s="9"/>
    </row>
    <row r="65122">
      <c r="A65122" s="9"/>
    </row>
    <row r="65123">
      <c r="A65123" s="9"/>
    </row>
    <row r="65124">
      <c r="A65124" s="9"/>
    </row>
    <row r="65125">
      <c r="A65125" s="9"/>
    </row>
    <row r="65126">
      <c r="A65126" s="9"/>
    </row>
    <row r="65127">
      <c r="A65127" s="9"/>
    </row>
    <row r="65128">
      <c r="A65128" s="9"/>
    </row>
    <row r="65129">
      <c r="A65129" s="9"/>
    </row>
    <row r="65130">
      <c r="A65130" s="9"/>
    </row>
    <row r="65131">
      <c r="A65131" s="9"/>
    </row>
    <row r="65132">
      <c r="A65132" s="9"/>
    </row>
    <row r="65133">
      <c r="A65133" s="9"/>
    </row>
    <row r="65134">
      <c r="A65134" s="9"/>
    </row>
    <row r="65135">
      <c r="A65135" s="9"/>
    </row>
    <row r="65136">
      <c r="A65136" s="9"/>
    </row>
    <row r="65137">
      <c r="A65137" s="9"/>
    </row>
    <row r="65138">
      <c r="A65138" s="9"/>
    </row>
    <row r="65139">
      <c r="A65139" s="9"/>
    </row>
    <row r="65140">
      <c r="A65140" s="9"/>
    </row>
    <row r="65141">
      <c r="A65141" s="9"/>
    </row>
    <row r="65142">
      <c r="A65142" s="9"/>
    </row>
    <row r="65143">
      <c r="A65143" s="9"/>
    </row>
    <row r="65144">
      <c r="A65144" s="9"/>
    </row>
    <row r="65145">
      <c r="A65145" s="9"/>
    </row>
    <row r="65146">
      <c r="A65146" s="9"/>
    </row>
    <row r="65147">
      <c r="A65147" s="9"/>
    </row>
    <row r="65148">
      <c r="A65148" s="9"/>
    </row>
    <row r="65149">
      <c r="A65149" s="9"/>
    </row>
    <row r="65150">
      <c r="A65150" s="9"/>
    </row>
    <row r="65151">
      <c r="A65151" s="9"/>
    </row>
    <row r="65152">
      <c r="A65152" s="9"/>
    </row>
    <row r="65153">
      <c r="A65153" s="9"/>
    </row>
    <row r="65154">
      <c r="A65154" s="9"/>
    </row>
    <row r="65155">
      <c r="A65155" s="9"/>
    </row>
    <row r="65156">
      <c r="A65156" s="9"/>
    </row>
    <row r="65157">
      <c r="A65157" s="9"/>
    </row>
    <row r="65158">
      <c r="A65158" s="9"/>
    </row>
    <row r="65159">
      <c r="A65159" s="9"/>
    </row>
    <row r="65160">
      <c r="A65160" s="9"/>
    </row>
    <row r="65161">
      <c r="A65161" s="9"/>
    </row>
    <row r="65162">
      <c r="A65162" s="9"/>
    </row>
    <row r="65163">
      <c r="A65163" s="9"/>
    </row>
    <row r="65164">
      <c r="A65164" s="9"/>
    </row>
    <row r="65165">
      <c r="A65165" s="9"/>
    </row>
    <row r="65166">
      <c r="A65166" s="9"/>
    </row>
    <row r="65167">
      <c r="A65167" s="9"/>
    </row>
    <row r="65168">
      <c r="A65168" s="9"/>
    </row>
    <row r="65169">
      <c r="A65169" s="9"/>
    </row>
    <row r="65170">
      <c r="A65170" s="9"/>
    </row>
    <row r="65171">
      <c r="A65171" s="9"/>
    </row>
    <row r="65172">
      <c r="A65172" s="9"/>
    </row>
    <row r="65173">
      <c r="A65173" s="9"/>
    </row>
    <row r="65174">
      <c r="A65174" s="9"/>
    </row>
    <row r="65175">
      <c r="A65175" s="9"/>
    </row>
    <row r="65176">
      <c r="A65176" s="9"/>
    </row>
    <row r="65177">
      <c r="A65177" s="9"/>
    </row>
    <row r="65178">
      <c r="A65178" s="9"/>
    </row>
    <row r="65179">
      <c r="A65179" s="9"/>
    </row>
    <row r="65180">
      <c r="A65180" s="9"/>
    </row>
    <row r="65181">
      <c r="A65181" s="9"/>
    </row>
    <row r="65182">
      <c r="A65182" s="9"/>
    </row>
    <row r="65183">
      <c r="A65183" s="9"/>
    </row>
    <row r="65184">
      <c r="A65184" s="9"/>
    </row>
    <row r="65185">
      <c r="A65185" s="9"/>
    </row>
    <row r="65186">
      <c r="A65186" s="9"/>
    </row>
    <row r="65187">
      <c r="A65187" s="9"/>
    </row>
    <row r="65188">
      <c r="A65188" s="9"/>
    </row>
    <row r="65189">
      <c r="A65189" s="9"/>
    </row>
    <row r="65190">
      <c r="A65190" s="9"/>
    </row>
    <row r="65191">
      <c r="A65191" s="9"/>
    </row>
    <row r="65192">
      <c r="A65192" s="9"/>
    </row>
    <row r="65193">
      <c r="A65193" s="9"/>
    </row>
    <row r="65194">
      <c r="A65194" s="9"/>
    </row>
    <row r="65195">
      <c r="A65195" s="9"/>
    </row>
    <row r="65196">
      <c r="A65196" s="9"/>
    </row>
    <row r="65197">
      <c r="A65197" s="9"/>
    </row>
    <row r="65198">
      <c r="A65198" s="9"/>
    </row>
    <row r="65199">
      <c r="A65199" s="9"/>
    </row>
    <row r="65200">
      <c r="A65200" s="9"/>
    </row>
    <row r="65201">
      <c r="A65201" s="9"/>
    </row>
    <row r="65202">
      <c r="A65202" s="9"/>
    </row>
    <row r="65203">
      <c r="A65203" s="9"/>
    </row>
    <row r="65204">
      <c r="A65204" s="9"/>
    </row>
    <row r="65205">
      <c r="A65205" s="9"/>
    </row>
    <row r="65206">
      <c r="A65206" s="9"/>
    </row>
    <row r="65207">
      <c r="A65207" s="9"/>
    </row>
    <row r="65208">
      <c r="A65208" s="9"/>
    </row>
    <row r="65209">
      <c r="A65209" s="9"/>
    </row>
    <row r="65210">
      <c r="A65210" s="9"/>
    </row>
    <row r="65211">
      <c r="A65211" s="9"/>
    </row>
    <row r="65212">
      <c r="A65212" s="9"/>
    </row>
    <row r="65213">
      <c r="A65213" s="9"/>
    </row>
    <row r="65214">
      <c r="A65214" s="9"/>
    </row>
    <row r="65215">
      <c r="A65215" s="9"/>
    </row>
    <row r="65216">
      <c r="A65216" s="9"/>
    </row>
    <row r="65217">
      <c r="A65217" s="9"/>
    </row>
    <row r="65218">
      <c r="A65218" s="9"/>
    </row>
    <row r="65219">
      <c r="A65219" s="9"/>
    </row>
    <row r="65220">
      <c r="A65220" s="9"/>
    </row>
    <row r="65221">
      <c r="A65221" s="9"/>
    </row>
    <row r="65222">
      <c r="A65222" s="9"/>
    </row>
    <row r="65223">
      <c r="A65223" s="9"/>
    </row>
    <row r="65224">
      <c r="A65224" s="9"/>
    </row>
    <row r="65225">
      <c r="A65225" s="9"/>
    </row>
    <row r="65226">
      <c r="A65226" s="9"/>
    </row>
    <row r="65227">
      <c r="A65227" s="9"/>
    </row>
    <row r="65228">
      <c r="A65228" s="9"/>
    </row>
    <row r="65229">
      <c r="A65229" s="9"/>
    </row>
    <row r="65230">
      <c r="A65230" s="9"/>
    </row>
    <row r="65231">
      <c r="A65231" s="9"/>
    </row>
    <row r="65232">
      <c r="A65232" s="9"/>
    </row>
    <row r="65233">
      <c r="A65233" s="9"/>
    </row>
    <row r="65234">
      <c r="A65234" s="9"/>
    </row>
    <row r="65235">
      <c r="A65235" s="9"/>
    </row>
    <row r="65236">
      <c r="A65236" s="9"/>
    </row>
    <row r="65237">
      <c r="A65237" s="9"/>
    </row>
    <row r="65238">
      <c r="A65238" s="9"/>
    </row>
    <row r="65239">
      <c r="A65239" s="9"/>
    </row>
    <row r="65240">
      <c r="A65240" s="9"/>
    </row>
    <row r="65241">
      <c r="A65241" s="9"/>
    </row>
    <row r="65242">
      <c r="A65242" s="9"/>
    </row>
    <row r="65243">
      <c r="A65243" s="9"/>
    </row>
    <row r="65244">
      <c r="A65244" s="9"/>
    </row>
    <row r="65245">
      <c r="A65245" s="9"/>
    </row>
    <row r="65246">
      <c r="A65246" s="9"/>
    </row>
    <row r="65247">
      <c r="A65247" s="9"/>
    </row>
    <row r="65248">
      <c r="A65248" s="9"/>
    </row>
    <row r="65249">
      <c r="A65249" s="9"/>
    </row>
    <row r="65250">
      <c r="A65250" s="9"/>
    </row>
    <row r="65251">
      <c r="A65251" s="9"/>
    </row>
    <row r="65252">
      <c r="A65252" s="9"/>
    </row>
    <row r="65253">
      <c r="A65253" s="9"/>
    </row>
    <row r="65254">
      <c r="A65254" s="9"/>
    </row>
    <row r="65255">
      <c r="A65255" s="9"/>
    </row>
    <row r="65256">
      <c r="A65256" s="9"/>
    </row>
    <row r="65257">
      <c r="A65257" s="9"/>
    </row>
    <row r="65258">
      <c r="A65258" s="9"/>
    </row>
    <row r="65259">
      <c r="A65259" s="9"/>
    </row>
    <row r="65260">
      <c r="A65260" s="9"/>
    </row>
    <row r="65261">
      <c r="A65261" s="9"/>
    </row>
    <row r="65262">
      <c r="A65262" s="9"/>
    </row>
    <row r="65263">
      <c r="A65263" s="9"/>
    </row>
    <row r="65264">
      <c r="A65264" s="9"/>
    </row>
    <row r="65265">
      <c r="A65265" s="9"/>
    </row>
    <row r="65266">
      <c r="A65266" s="9"/>
    </row>
    <row r="65267">
      <c r="A65267" s="9"/>
    </row>
    <row r="65268">
      <c r="A65268" s="9"/>
    </row>
    <row r="65269">
      <c r="A65269" s="9"/>
    </row>
    <row r="65270">
      <c r="A65270" s="9"/>
    </row>
    <row r="65271">
      <c r="A65271" s="9"/>
    </row>
    <row r="65272">
      <c r="A65272" s="9"/>
    </row>
    <row r="65273">
      <c r="A65273" s="9"/>
    </row>
    <row r="65274">
      <c r="A65274" s="9"/>
    </row>
    <row r="65275">
      <c r="A65275" s="9"/>
    </row>
    <row r="65276">
      <c r="A65276" s="9"/>
    </row>
    <row r="65277">
      <c r="A65277" s="9"/>
    </row>
    <row r="65278">
      <c r="A65278" s="9"/>
    </row>
    <row r="65279">
      <c r="A65279" s="9"/>
    </row>
    <row r="65280">
      <c r="A65280" s="9"/>
    </row>
    <row r="65281">
      <c r="A65281" s="9"/>
    </row>
    <row r="65282">
      <c r="A65282" s="9"/>
    </row>
    <row r="65283">
      <c r="A65283" s="9"/>
    </row>
    <row r="65284">
      <c r="A65284" s="9"/>
    </row>
    <row r="65285">
      <c r="A65285" s="9"/>
    </row>
    <row r="65286">
      <c r="A65286" s="9"/>
    </row>
    <row r="65287">
      <c r="A65287" s="9"/>
    </row>
    <row r="65288">
      <c r="A65288" s="9"/>
    </row>
    <row r="65289">
      <c r="A65289" s="9"/>
    </row>
    <row r="65290">
      <c r="A65290" s="9"/>
    </row>
    <row r="65291">
      <c r="A65291" s="9"/>
    </row>
    <row r="65292">
      <c r="A65292" s="9"/>
    </row>
    <row r="65293">
      <c r="A65293" s="9"/>
    </row>
    <row r="65294">
      <c r="A65294" s="9"/>
    </row>
    <row r="65295">
      <c r="A65295" s="9"/>
    </row>
    <row r="65296">
      <c r="A65296" s="9"/>
    </row>
    <row r="65297">
      <c r="A65297" s="9"/>
    </row>
    <row r="65298">
      <c r="A65298" s="9"/>
    </row>
    <row r="65299">
      <c r="A65299" s="9"/>
    </row>
    <row r="65300">
      <c r="A65300" s="9"/>
    </row>
    <row r="65301">
      <c r="A65301" s="9"/>
    </row>
    <row r="65302">
      <c r="A65302" s="9"/>
    </row>
    <row r="65303">
      <c r="A65303" s="9"/>
    </row>
    <row r="65304">
      <c r="A65304" s="9"/>
    </row>
    <row r="65305">
      <c r="A65305" s="9"/>
    </row>
    <row r="65306">
      <c r="A65306" s="9"/>
    </row>
    <row r="65307">
      <c r="A65307" s="9"/>
    </row>
    <row r="65308">
      <c r="A65308" s="9"/>
    </row>
    <row r="65309">
      <c r="A65309" s="9"/>
    </row>
    <row r="65310">
      <c r="A65310" s="9"/>
    </row>
    <row r="65311">
      <c r="A65311" s="9"/>
    </row>
    <row r="65312">
      <c r="A65312" s="9"/>
    </row>
    <row r="65313">
      <c r="A65313" s="9"/>
    </row>
    <row r="65314">
      <c r="A65314" s="9"/>
    </row>
    <row r="65315">
      <c r="A65315" s="9"/>
    </row>
    <row r="65316">
      <c r="A65316" s="9"/>
    </row>
    <row r="65317">
      <c r="A65317" s="9"/>
    </row>
    <row r="65318">
      <c r="A65318" s="9"/>
    </row>
    <row r="65319">
      <c r="A65319" s="9"/>
    </row>
    <row r="65320">
      <c r="A65320" s="9"/>
    </row>
    <row r="65321">
      <c r="A65321" s="9"/>
    </row>
    <row r="65322">
      <c r="A65322" s="9"/>
    </row>
    <row r="65323">
      <c r="A65323" s="9"/>
    </row>
    <row r="65324">
      <c r="A65324" s="9"/>
    </row>
    <row r="65325">
      <c r="A65325" s="9"/>
    </row>
    <row r="65326">
      <c r="A65326" s="9"/>
    </row>
    <row r="65327">
      <c r="A65327" s="9"/>
    </row>
    <row r="65328">
      <c r="A65328" s="9"/>
    </row>
    <row r="65329">
      <c r="A65329" s="9"/>
    </row>
    <row r="65330">
      <c r="A65330" s="9"/>
    </row>
    <row r="65331">
      <c r="A65331" s="9"/>
    </row>
    <row r="65332">
      <c r="A65332" s="9"/>
    </row>
    <row r="65333">
      <c r="A65333" s="9"/>
    </row>
    <row r="65334">
      <c r="A65334" s="9"/>
    </row>
    <row r="65335">
      <c r="A65335" s="9"/>
    </row>
    <row r="65336">
      <c r="A65336" s="9"/>
    </row>
    <row r="65337">
      <c r="A65337" s="9"/>
    </row>
    <row r="65338">
      <c r="A65338" s="9"/>
    </row>
    <row r="65339">
      <c r="A65339" s="9"/>
    </row>
    <row r="65340">
      <c r="A65340" s="9"/>
    </row>
    <row r="65341">
      <c r="A65341" s="9"/>
    </row>
    <row r="65342">
      <c r="A65342" s="9"/>
    </row>
    <row r="65343">
      <c r="A65343" s="9"/>
    </row>
    <row r="65344">
      <c r="A65344" s="9"/>
    </row>
    <row r="65345">
      <c r="A65345" s="9"/>
    </row>
    <row r="65346">
      <c r="A65346" s="9"/>
    </row>
    <row r="65347">
      <c r="A65347" s="9"/>
    </row>
    <row r="65348">
      <c r="A65348" s="9"/>
    </row>
    <row r="65349">
      <c r="A65349" s="9"/>
    </row>
    <row r="65350">
      <c r="A65350" s="9"/>
    </row>
    <row r="65351">
      <c r="A65351" s="9"/>
    </row>
    <row r="65352">
      <c r="A65352" s="9"/>
    </row>
    <row r="65353">
      <c r="A65353" s="9"/>
    </row>
    <row r="65354">
      <c r="A65354" s="9"/>
    </row>
    <row r="65355">
      <c r="A65355" s="9"/>
    </row>
    <row r="65356">
      <c r="A65356" s="9"/>
    </row>
    <row r="65357">
      <c r="A65357" s="9"/>
    </row>
    <row r="65358">
      <c r="A65358" s="9"/>
    </row>
    <row r="65359">
      <c r="A65359" s="9"/>
    </row>
    <row r="65360">
      <c r="A65360" s="9"/>
    </row>
    <row r="65361">
      <c r="A65361" s="9"/>
    </row>
    <row r="65362">
      <c r="A65362" s="9"/>
    </row>
    <row r="65363">
      <c r="A65363" s="9"/>
    </row>
    <row r="65364">
      <c r="A65364" s="9"/>
    </row>
    <row r="65365">
      <c r="A65365" s="9"/>
    </row>
    <row r="65366">
      <c r="A65366" s="9"/>
    </row>
    <row r="65367">
      <c r="A65367" s="9"/>
    </row>
    <row r="65368">
      <c r="A65368" s="9"/>
    </row>
    <row r="65369">
      <c r="A65369" s="9"/>
    </row>
    <row r="65370">
      <c r="A65370" s="9"/>
    </row>
    <row r="65371">
      <c r="A65371" s="9"/>
    </row>
    <row r="65372">
      <c r="A65372" s="9"/>
    </row>
    <row r="65373">
      <c r="A65373" s="9"/>
    </row>
    <row r="65374">
      <c r="A65374" s="9"/>
    </row>
    <row r="65375">
      <c r="A65375" s="9"/>
    </row>
    <row r="65376">
      <c r="A65376" s="9"/>
    </row>
    <row r="65377">
      <c r="A65377" s="9"/>
    </row>
    <row r="65378">
      <c r="A65378" s="9"/>
    </row>
    <row r="65379">
      <c r="A65379" s="9"/>
    </row>
    <row r="65380">
      <c r="A65380" s="9"/>
    </row>
    <row r="65381">
      <c r="A65381" s="9"/>
    </row>
    <row r="65382">
      <c r="A65382" s="9"/>
    </row>
    <row r="65383">
      <c r="A65383" s="9"/>
    </row>
    <row r="65384">
      <c r="A65384" s="9"/>
    </row>
    <row r="65385">
      <c r="A65385" s="9"/>
    </row>
    <row r="65386">
      <c r="A65386" s="9"/>
    </row>
    <row r="65387">
      <c r="A65387" s="9"/>
    </row>
    <row r="65388">
      <c r="A65388" s="9"/>
    </row>
    <row r="65389">
      <c r="A65389" s="9"/>
    </row>
    <row r="65390">
      <c r="A65390" s="9"/>
    </row>
    <row r="65391">
      <c r="A65391" s="9"/>
    </row>
    <row r="65392">
      <c r="A65392" s="9"/>
    </row>
    <row r="65393">
      <c r="A65393" s="9"/>
    </row>
    <row r="65394">
      <c r="A65394" s="9"/>
    </row>
    <row r="65395">
      <c r="A65395" s="9"/>
    </row>
    <row r="65396">
      <c r="A65396" s="9"/>
    </row>
    <row r="65397">
      <c r="A65397" s="9"/>
    </row>
    <row r="65398">
      <c r="A65398" s="9"/>
    </row>
    <row r="65399">
      <c r="A65399" s="9"/>
    </row>
    <row r="65400">
      <c r="A65400" s="9"/>
    </row>
    <row r="65401">
      <c r="A65401" s="9"/>
    </row>
    <row r="65402">
      <c r="A65402" s="9"/>
    </row>
    <row r="65403">
      <c r="A65403" s="9"/>
    </row>
    <row r="65404">
      <c r="A65404" s="9"/>
    </row>
    <row r="65405">
      <c r="A65405" s="9"/>
    </row>
    <row r="65406">
      <c r="A65406" s="9"/>
    </row>
    <row r="65407">
      <c r="A65407" s="9"/>
    </row>
    <row r="65408">
      <c r="A65408" s="9"/>
    </row>
    <row r="65409">
      <c r="A65409" s="9"/>
    </row>
    <row r="65410">
      <c r="A65410" s="9"/>
    </row>
    <row r="65411">
      <c r="A65411" s="9"/>
    </row>
    <row r="65412">
      <c r="A65412" s="9"/>
    </row>
    <row r="65413">
      <c r="A65413" s="9"/>
    </row>
    <row r="65414">
      <c r="A65414" s="9"/>
    </row>
    <row r="65415">
      <c r="A65415" s="9"/>
    </row>
    <row r="65416">
      <c r="A65416" s="9"/>
    </row>
    <row r="65417">
      <c r="A65417" s="9"/>
    </row>
    <row r="65418">
      <c r="A65418" s="9"/>
    </row>
    <row r="65419">
      <c r="A65419" s="9"/>
    </row>
    <row r="65420">
      <c r="A65420" s="9"/>
    </row>
    <row r="65421">
      <c r="A65421" s="9"/>
    </row>
    <row r="65422">
      <c r="A65422" s="9"/>
    </row>
    <row r="65423">
      <c r="A65423" s="9"/>
    </row>
    <row r="65424">
      <c r="A65424" s="9"/>
    </row>
    <row r="65425">
      <c r="A65425" s="9"/>
    </row>
    <row r="65426">
      <c r="A65426" s="9"/>
    </row>
    <row r="65427">
      <c r="A65427" s="9"/>
    </row>
    <row r="65428">
      <c r="A65428" s="9"/>
    </row>
    <row r="65429">
      <c r="A65429" s="9"/>
    </row>
    <row r="65430">
      <c r="A65430" s="9"/>
    </row>
    <row r="65431">
      <c r="A65431" s="9"/>
    </row>
    <row r="65432">
      <c r="A65432" s="9"/>
    </row>
    <row r="65433">
      <c r="A65433" s="9"/>
    </row>
    <row r="65434">
      <c r="A65434" s="9"/>
    </row>
    <row r="65435">
      <c r="A65435" s="9"/>
    </row>
    <row r="65436">
      <c r="A65436" s="9"/>
    </row>
    <row r="65437">
      <c r="A65437" s="9"/>
    </row>
    <row r="65438">
      <c r="A65438" s="9"/>
    </row>
    <row r="65439">
      <c r="A65439" s="9"/>
    </row>
    <row r="65440">
      <c r="A65440" s="9"/>
    </row>
    <row r="65441">
      <c r="A65441" s="9"/>
    </row>
    <row r="65442">
      <c r="A65442" s="9"/>
    </row>
    <row r="65443">
      <c r="A65443" s="9"/>
    </row>
    <row r="65444">
      <c r="A65444" s="9"/>
    </row>
    <row r="65445">
      <c r="A65445" s="9"/>
    </row>
    <row r="65446">
      <c r="A65446" s="9"/>
    </row>
    <row r="65447">
      <c r="A65447" s="9"/>
    </row>
    <row r="65448">
      <c r="A65448" s="9"/>
    </row>
    <row r="65449">
      <c r="A65449" s="9"/>
    </row>
    <row r="65450">
      <c r="A65450" s="9"/>
    </row>
    <row r="65451">
      <c r="A65451" s="9"/>
    </row>
    <row r="65452">
      <c r="A65452" s="9"/>
    </row>
    <row r="65453">
      <c r="A65453" s="9"/>
    </row>
    <row r="65454">
      <c r="A65454" s="9"/>
    </row>
    <row r="65455">
      <c r="A65455" s="9"/>
    </row>
    <row r="65456">
      <c r="A65456" s="9"/>
    </row>
    <row r="65457">
      <c r="A65457" s="9"/>
    </row>
    <row r="65458">
      <c r="A65458" s="9"/>
    </row>
    <row r="65459">
      <c r="A65459" s="9"/>
    </row>
    <row r="65460">
      <c r="A65460" s="9"/>
    </row>
    <row r="65461">
      <c r="A65461" s="9"/>
    </row>
    <row r="65462">
      <c r="A65462" s="9"/>
    </row>
    <row r="65463">
      <c r="A65463" s="9"/>
    </row>
    <row r="65464">
      <c r="A65464" s="9"/>
    </row>
    <row r="65465">
      <c r="A65465" s="9"/>
    </row>
    <row r="65466">
      <c r="A65466" s="9"/>
    </row>
    <row r="65467">
      <c r="A65467" s="9"/>
    </row>
    <row r="65468">
      <c r="A65468" s="9"/>
    </row>
    <row r="65469">
      <c r="A65469" s="9"/>
    </row>
    <row r="65470">
      <c r="A65470" s="9"/>
    </row>
    <row r="65471">
      <c r="A65471" s="9"/>
    </row>
    <row r="65472">
      <c r="A65472" s="9"/>
    </row>
    <row r="65473">
      <c r="A65473" s="9"/>
    </row>
    <row r="65474">
      <c r="A65474" s="9"/>
    </row>
    <row r="65475">
      <c r="A65475" s="9"/>
    </row>
    <row r="65476">
      <c r="A65476" s="9"/>
    </row>
    <row r="65477">
      <c r="A65477" s="9"/>
    </row>
    <row r="65478">
      <c r="A65478" s="9"/>
    </row>
    <row r="65479">
      <c r="A65479" s="9"/>
    </row>
    <row r="65480">
      <c r="A65480" s="9"/>
    </row>
    <row r="65481">
      <c r="A65481" s="9"/>
    </row>
    <row r="65482">
      <c r="A65482" s="9"/>
    </row>
    <row r="65483">
      <c r="A65483" s="9"/>
    </row>
    <row r="65484">
      <c r="A65484" s="9"/>
    </row>
    <row r="65485">
      <c r="A65485" s="9"/>
    </row>
    <row r="65486">
      <c r="A65486" s="9"/>
    </row>
    <row r="65487">
      <c r="A65487" s="9"/>
    </row>
    <row r="65488">
      <c r="A65488" s="9"/>
    </row>
    <row r="65489">
      <c r="A65489" s="9"/>
    </row>
    <row r="65490">
      <c r="A65490" s="9"/>
    </row>
    <row r="65491">
      <c r="A65491" s="9"/>
    </row>
    <row r="65492">
      <c r="A65492" s="9"/>
    </row>
    <row r="65493">
      <c r="A65493" s="9"/>
    </row>
    <row r="65494">
      <c r="A65494" s="9"/>
    </row>
    <row r="65495">
      <c r="A65495" s="9"/>
    </row>
    <row r="65496">
      <c r="A65496" s="9"/>
    </row>
    <row r="65497">
      <c r="A65497" s="9"/>
    </row>
    <row r="65498">
      <c r="A65498" s="9"/>
    </row>
    <row r="65499">
      <c r="A65499" s="9"/>
    </row>
    <row r="65500">
      <c r="A65500" s="9"/>
    </row>
    <row r="65501">
      <c r="A65501" s="9"/>
    </row>
    <row r="65502">
      <c r="A65502" s="9"/>
    </row>
    <row r="65503">
      <c r="A65503" s="9"/>
    </row>
    <row r="65504">
      <c r="A65504" s="9"/>
    </row>
    <row r="65505">
      <c r="A65505" s="9"/>
    </row>
    <row r="65506">
      <c r="A65506" s="9"/>
    </row>
    <row r="65507">
      <c r="A65507" s="9"/>
    </row>
    <row r="65508">
      <c r="A65508" s="9"/>
    </row>
    <row r="65509">
      <c r="A65509" s="9"/>
    </row>
    <row r="65510">
      <c r="A65510" s="9"/>
    </row>
    <row r="65511">
      <c r="A65511" s="9"/>
    </row>
    <row r="65512">
      <c r="A65512" s="9"/>
    </row>
    <row r="65513">
      <c r="A65513" s="9"/>
    </row>
    <row r="65514">
      <c r="A65514" s="9"/>
    </row>
    <row r="65515">
      <c r="A65515" s="9"/>
    </row>
    <row r="65516">
      <c r="A65516" s="9"/>
    </row>
    <row r="65517">
      <c r="A65517" s="9"/>
    </row>
    <row r="65518">
      <c r="A65518" s="9"/>
    </row>
    <row r="65519">
      <c r="A65519" s="9"/>
    </row>
    <row r="65520">
      <c r="A65520" s="9"/>
    </row>
    <row r="65521">
      <c r="A65521" s="9"/>
    </row>
    <row r="65522">
      <c r="A65522" s="9"/>
    </row>
    <row r="65523">
      <c r="A65523" s="9"/>
    </row>
    <row r="65524">
      <c r="A65524" s="9"/>
    </row>
    <row r="65525">
      <c r="A65525" s="9"/>
    </row>
    <row r="65526">
      <c r="A65526" s="9"/>
    </row>
    <row r="65527">
      <c r="A65527" s="9"/>
    </row>
    <row r="65528">
      <c r="A65528" s="9"/>
    </row>
    <row r="65529">
      <c r="A65529" s="9"/>
    </row>
    <row r="65530">
      <c r="A65530" s="9"/>
    </row>
    <row r="65531">
      <c r="A65531" s="9"/>
    </row>
    <row r="65532">
      <c r="A65532" s="9"/>
    </row>
    <row r="65533">
      <c r="A65533" s="9"/>
    </row>
    <row r="65534">
      <c r="A65534" s="9"/>
    </row>
    <row r="65535">
      <c r="A65535" s="9"/>
    </row>
    <row r="65536">
      <c r="A65536" s="9"/>
    </row>
    <row r="65537">
      <c r="A65537" s="9"/>
    </row>
    <row r="65538">
      <c r="A65538" s="9"/>
    </row>
    <row r="65539">
      <c r="A65539" s="9"/>
    </row>
    <row r="65540">
      <c r="A65540" s="9"/>
    </row>
    <row r="65541">
      <c r="A65541" s="9"/>
    </row>
    <row r="65542">
      <c r="A65542" s="9"/>
    </row>
    <row r="65543">
      <c r="A65543" s="9"/>
    </row>
    <row r="65544">
      <c r="A65544" s="9"/>
    </row>
    <row r="65545">
      <c r="A65545" s="9"/>
    </row>
    <row r="65546">
      <c r="A65546" s="9"/>
    </row>
    <row r="65547">
      <c r="A65547" s="9"/>
    </row>
    <row r="65548">
      <c r="A65548" s="9"/>
    </row>
    <row r="65549">
      <c r="A65549" s="9"/>
    </row>
    <row r="65550">
      <c r="A65550" s="9"/>
    </row>
    <row r="65551">
      <c r="A65551" s="9"/>
    </row>
    <row r="65552">
      <c r="A65552" s="9"/>
    </row>
    <row r="65553">
      <c r="A65553" s="9"/>
    </row>
    <row r="65554">
      <c r="A65554" s="9"/>
    </row>
    <row r="65555">
      <c r="A65555" s="9"/>
    </row>
    <row r="65556">
      <c r="A65556" s="9"/>
    </row>
    <row r="65557">
      <c r="A65557" s="9"/>
    </row>
    <row r="65558">
      <c r="A65558" s="9"/>
    </row>
    <row r="65559">
      <c r="A65559" s="9"/>
    </row>
    <row r="65560">
      <c r="A65560" s="9"/>
    </row>
    <row r="65561">
      <c r="A65561" s="9"/>
    </row>
    <row r="65562">
      <c r="A65562" s="9"/>
    </row>
    <row r="65563">
      <c r="A65563" s="9"/>
    </row>
    <row r="65564">
      <c r="A65564" s="9"/>
    </row>
    <row r="65565">
      <c r="A65565" s="9"/>
    </row>
    <row r="65566">
      <c r="A65566" s="9"/>
    </row>
    <row r="65567">
      <c r="A65567" s="9"/>
    </row>
    <row r="65568">
      <c r="A65568" s="9"/>
    </row>
    <row r="65569">
      <c r="A65569" s="9"/>
    </row>
    <row r="65570">
      <c r="A65570" s="9"/>
    </row>
    <row r="65571">
      <c r="A65571" s="9"/>
    </row>
    <row r="65572">
      <c r="A65572" s="9"/>
    </row>
    <row r="65573">
      <c r="A65573" s="9"/>
    </row>
    <row r="65574">
      <c r="A65574" s="9"/>
    </row>
    <row r="65575">
      <c r="A65575" s="9"/>
    </row>
    <row r="65576">
      <c r="A65576" s="9"/>
    </row>
    <row r="65577">
      <c r="A65577" s="9"/>
    </row>
    <row r="65578">
      <c r="A65578" s="9"/>
    </row>
    <row r="65579">
      <c r="A65579" s="9"/>
    </row>
    <row r="65580">
      <c r="A65580" s="9"/>
    </row>
    <row r="65581">
      <c r="A65581" s="9"/>
    </row>
    <row r="65582">
      <c r="A65582" s="9"/>
    </row>
    <row r="65583">
      <c r="A65583" s="9"/>
    </row>
    <row r="65584">
      <c r="A65584" s="9"/>
    </row>
    <row r="65585">
      <c r="A65585" s="9"/>
    </row>
    <row r="65586">
      <c r="A65586" s="9"/>
    </row>
    <row r="65587">
      <c r="A65587" s="9"/>
    </row>
    <row r="65588">
      <c r="A65588" s="9"/>
    </row>
    <row r="65589">
      <c r="A65589" s="9"/>
    </row>
    <row r="65590">
      <c r="A65590" s="9"/>
    </row>
    <row r="65591">
      <c r="A65591" s="9"/>
    </row>
    <row r="65592">
      <c r="A65592" s="9"/>
    </row>
    <row r="65593">
      <c r="A65593" s="9"/>
    </row>
    <row r="65594">
      <c r="A65594" s="9"/>
    </row>
    <row r="65595">
      <c r="A65595" s="9"/>
    </row>
    <row r="65596">
      <c r="A65596" s="9"/>
    </row>
    <row r="65597">
      <c r="A65597" s="9"/>
    </row>
    <row r="65598">
      <c r="A65598" s="9"/>
    </row>
    <row r="65599">
      <c r="A65599" s="9"/>
    </row>
    <row r="65600">
      <c r="A65600" s="9"/>
    </row>
    <row r="65601">
      <c r="A65601" s="9"/>
    </row>
    <row r="65602">
      <c r="A65602" s="9"/>
    </row>
    <row r="65603">
      <c r="A65603" s="9"/>
    </row>
    <row r="65604">
      <c r="A65604" s="9"/>
    </row>
    <row r="65605">
      <c r="A65605" s="9"/>
    </row>
    <row r="65606">
      <c r="A65606" s="9"/>
    </row>
    <row r="65607">
      <c r="A65607" s="9"/>
    </row>
    <row r="65608">
      <c r="A65608" s="9"/>
    </row>
    <row r="65609">
      <c r="A65609" s="9"/>
    </row>
    <row r="65610">
      <c r="A65610" s="9"/>
    </row>
    <row r="65611">
      <c r="A65611" s="9"/>
    </row>
    <row r="65612">
      <c r="A65612" s="9"/>
    </row>
    <row r="65613">
      <c r="A65613" s="9"/>
    </row>
    <row r="65614">
      <c r="A65614" s="9"/>
    </row>
    <row r="65615">
      <c r="A65615" s="9"/>
    </row>
    <row r="65616">
      <c r="A65616" s="9"/>
    </row>
    <row r="65617">
      <c r="A65617" s="9"/>
    </row>
    <row r="65618">
      <c r="A65618" s="9"/>
    </row>
    <row r="65619">
      <c r="A65619" s="9"/>
    </row>
    <row r="65620">
      <c r="A65620" s="9"/>
    </row>
    <row r="65621">
      <c r="A65621" s="9"/>
    </row>
    <row r="65622">
      <c r="A65622" s="9"/>
    </row>
    <row r="65623">
      <c r="A65623" s="9"/>
    </row>
    <row r="65624">
      <c r="A65624" s="9"/>
    </row>
    <row r="65625">
      <c r="A65625" s="9"/>
    </row>
    <row r="65626">
      <c r="A65626" s="9"/>
    </row>
    <row r="65627">
      <c r="A65627" s="9"/>
    </row>
    <row r="65628">
      <c r="A65628" s="9"/>
    </row>
    <row r="65629">
      <c r="A65629" s="9"/>
    </row>
    <row r="65630">
      <c r="A65630" s="9"/>
    </row>
    <row r="65631">
      <c r="A65631" s="9"/>
    </row>
    <row r="65632">
      <c r="A65632" s="9"/>
    </row>
    <row r="65633">
      <c r="A65633" s="9"/>
    </row>
    <row r="65634">
      <c r="A65634" s="9"/>
    </row>
    <row r="65635">
      <c r="A65635" s="9"/>
    </row>
    <row r="65636">
      <c r="A65636" s="9"/>
    </row>
    <row r="65637">
      <c r="A65637" s="9"/>
    </row>
    <row r="65638">
      <c r="A65638" s="9"/>
    </row>
    <row r="65639">
      <c r="A65639" s="9"/>
    </row>
    <row r="65640">
      <c r="A65640" s="9"/>
    </row>
    <row r="65641">
      <c r="A65641" s="9"/>
    </row>
    <row r="65642">
      <c r="A65642" s="9"/>
    </row>
    <row r="65643">
      <c r="A65643" s="9"/>
    </row>
    <row r="65644">
      <c r="A65644" s="9"/>
    </row>
    <row r="65645">
      <c r="A65645" s="9"/>
    </row>
    <row r="65646">
      <c r="A65646" s="9"/>
    </row>
    <row r="65647">
      <c r="A65647" s="9"/>
    </row>
    <row r="65648">
      <c r="A65648" s="9"/>
    </row>
    <row r="65649">
      <c r="A65649" s="9"/>
    </row>
    <row r="65650">
      <c r="A65650" s="9"/>
    </row>
    <row r="65651">
      <c r="A65651" s="9"/>
    </row>
    <row r="65652">
      <c r="A65652" s="9"/>
    </row>
    <row r="65653">
      <c r="A65653" s="9"/>
    </row>
    <row r="65654">
      <c r="A65654" s="9"/>
    </row>
    <row r="65655">
      <c r="A65655" s="9"/>
    </row>
    <row r="65656">
      <c r="A65656" s="9"/>
    </row>
    <row r="65657">
      <c r="A65657" s="9"/>
    </row>
    <row r="65658">
      <c r="A65658" s="9"/>
    </row>
    <row r="65659">
      <c r="A65659" s="9"/>
    </row>
    <row r="65660">
      <c r="A65660" s="9"/>
    </row>
    <row r="65661">
      <c r="A65661" s="9"/>
    </row>
    <row r="65662">
      <c r="A65662" s="9"/>
    </row>
    <row r="65663">
      <c r="A65663" s="9"/>
    </row>
    <row r="65664">
      <c r="A65664" s="9"/>
    </row>
    <row r="65665">
      <c r="A65665" s="9"/>
    </row>
    <row r="65666">
      <c r="A65666" s="9"/>
    </row>
    <row r="65667">
      <c r="A65667" s="9"/>
    </row>
    <row r="65668">
      <c r="A65668" s="9"/>
    </row>
    <row r="65669">
      <c r="A65669" s="9"/>
    </row>
    <row r="65670">
      <c r="A65670" s="9"/>
    </row>
    <row r="65671">
      <c r="A65671" s="9"/>
    </row>
    <row r="65672">
      <c r="A65672" s="9"/>
    </row>
    <row r="65673">
      <c r="A65673" s="9"/>
    </row>
    <row r="65674">
      <c r="A65674" s="9"/>
    </row>
    <row r="65675">
      <c r="A65675" s="9"/>
    </row>
    <row r="65676">
      <c r="A65676" s="9"/>
    </row>
    <row r="65677">
      <c r="A65677" s="9"/>
    </row>
    <row r="65678">
      <c r="A65678" s="9"/>
    </row>
    <row r="65679">
      <c r="A65679" s="9"/>
    </row>
    <row r="65680">
      <c r="A65680" s="9"/>
    </row>
    <row r="65681">
      <c r="A65681" s="9"/>
    </row>
    <row r="65682">
      <c r="A65682" s="9"/>
    </row>
    <row r="65683">
      <c r="A65683" s="9"/>
    </row>
    <row r="65684">
      <c r="A65684" s="9"/>
    </row>
    <row r="65685">
      <c r="A65685" s="9"/>
    </row>
    <row r="65686">
      <c r="A65686" s="9"/>
    </row>
    <row r="65687">
      <c r="A65687" s="9"/>
    </row>
    <row r="65688">
      <c r="A65688" s="9"/>
    </row>
    <row r="65689">
      <c r="A65689" s="9"/>
    </row>
    <row r="65690">
      <c r="A65690" s="9"/>
    </row>
    <row r="65691">
      <c r="A65691" s="9"/>
    </row>
    <row r="65692">
      <c r="A65692" s="9"/>
    </row>
    <row r="65693">
      <c r="A65693" s="9"/>
    </row>
    <row r="65694">
      <c r="A65694" s="9"/>
    </row>
    <row r="65695">
      <c r="A65695" s="9"/>
    </row>
    <row r="65696">
      <c r="A65696" s="9"/>
    </row>
    <row r="65697">
      <c r="A65697" s="9"/>
    </row>
    <row r="65698">
      <c r="A65698" s="9"/>
    </row>
    <row r="65699">
      <c r="A65699" s="9"/>
    </row>
    <row r="65700">
      <c r="A65700" s="9"/>
    </row>
    <row r="65701">
      <c r="A65701" s="9"/>
    </row>
    <row r="65702">
      <c r="A65702" s="9"/>
    </row>
    <row r="65703">
      <c r="A65703" s="9"/>
    </row>
    <row r="65704">
      <c r="A65704" s="9"/>
    </row>
    <row r="65705">
      <c r="A65705" s="9"/>
    </row>
    <row r="65706">
      <c r="A65706" s="9"/>
    </row>
    <row r="65707">
      <c r="A65707" s="9"/>
    </row>
    <row r="65708">
      <c r="A65708" s="9"/>
    </row>
    <row r="65709">
      <c r="A65709" s="9"/>
    </row>
    <row r="65710">
      <c r="A65710" s="9"/>
    </row>
    <row r="65711">
      <c r="A65711" s="9"/>
    </row>
    <row r="65712">
      <c r="A65712" s="9"/>
    </row>
    <row r="65713">
      <c r="A65713" s="9"/>
    </row>
    <row r="65714">
      <c r="A65714" s="9"/>
    </row>
    <row r="65715">
      <c r="A65715" s="9"/>
    </row>
    <row r="65716">
      <c r="A65716" s="9"/>
    </row>
    <row r="65717">
      <c r="A65717" s="9"/>
    </row>
    <row r="65718">
      <c r="A65718" s="9"/>
    </row>
    <row r="65719">
      <c r="A65719" s="9"/>
    </row>
    <row r="65720">
      <c r="A65720" s="9"/>
    </row>
    <row r="65721">
      <c r="A65721" s="9"/>
    </row>
    <row r="65722">
      <c r="A65722" s="9"/>
    </row>
    <row r="65723">
      <c r="A65723" s="9"/>
    </row>
    <row r="65724">
      <c r="A65724" s="9"/>
    </row>
    <row r="65725">
      <c r="A65725" s="9"/>
    </row>
    <row r="65726">
      <c r="A65726" s="9"/>
    </row>
    <row r="65727">
      <c r="A65727" s="9"/>
    </row>
    <row r="65728">
      <c r="A65728" s="9"/>
    </row>
    <row r="65729">
      <c r="A65729" s="9"/>
    </row>
    <row r="65730">
      <c r="A65730" s="9"/>
    </row>
    <row r="65731">
      <c r="A65731" s="9"/>
    </row>
    <row r="65732">
      <c r="A65732" s="9"/>
    </row>
    <row r="65733">
      <c r="A65733" s="9"/>
    </row>
    <row r="65734">
      <c r="A65734" s="9"/>
    </row>
    <row r="65735">
      <c r="A65735" s="9"/>
    </row>
    <row r="65736">
      <c r="A65736" s="9"/>
    </row>
    <row r="65737">
      <c r="A65737" s="9"/>
    </row>
    <row r="65738">
      <c r="A65738" s="9"/>
    </row>
    <row r="65739">
      <c r="A65739" s="9"/>
    </row>
    <row r="65740">
      <c r="A65740" s="9"/>
    </row>
    <row r="65741">
      <c r="A65741" s="9"/>
    </row>
    <row r="65742">
      <c r="A65742" s="9"/>
    </row>
    <row r="65743">
      <c r="A65743" s="9"/>
    </row>
    <row r="65744">
      <c r="A65744" s="9"/>
    </row>
    <row r="65745">
      <c r="A65745" s="9"/>
    </row>
    <row r="65746">
      <c r="A65746" s="9"/>
    </row>
    <row r="65747">
      <c r="A65747" s="9"/>
    </row>
    <row r="65748">
      <c r="A65748" s="9"/>
    </row>
    <row r="65749">
      <c r="A65749" s="9"/>
    </row>
    <row r="65750">
      <c r="A65750" s="9"/>
    </row>
    <row r="65751">
      <c r="A65751" s="9"/>
    </row>
    <row r="65752">
      <c r="A65752" s="9"/>
    </row>
    <row r="65753">
      <c r="A65753" s="9"/>
    </row>
    <row r="65754">
      <c r="A65754" s="9"/>
    </row>
    <row r="65755">
      <c r="A65755" s="9"/>
    </row>
    <row r="65756">
      <c r="A65756" s="9"/>
    </row>
    <row r="65757">
      <c r="A65757" s="9"/>
    </row>
    <row r="65758">
      <c r="A65758" s="9"/>
    </row>
    <row r="65759">
      <c r="A65759" s="9"/>
    </row>
    <row r="65760">
      <c r="A65760" s="9"/>
    </row>
    <row r="65761">
      <c r="A65761" s="9"/>
    </row>
    <row r="65762">
      <c r="A65762" s="9"/>
    </row>
    <row r="65763">
      <c r="A65763" s="9"/>
    </row>
    <row r="65764">
      <c r="A65764" s="9"/>
    </row>
    <row r="65765">
      <c r="A65765" s="9"/>
    </row>
    <row r="65766">
      <c r="A65766" s="9"/>
    </row>
    <row r="65767">
      <c r="A65767" s="9"/>
    </row>
    <row r="65768">
      <c r="A65768" s="9"/>
    </row>
    <row r="65769">
      <c r="A65769" s="9"/>
    </row>
    <row r="65770">
      <c r="A65770" s="9"/>
    </row>
    <row r="65771">
      <c r="A65771" s="9"/>
    </row>
    <row r="65772">
      <c r="A65772" s="9"/>
    </row>
    <row r="65773">
      <c r="A65773" s="9"/>
    </row>
    <row r="65774">
      <c r="A65774" s="9"/>
    </row>
    <row r="65775">
      <c r="A65775" s="9"/>
    </row>
    <row r="65776">
      <c r="A65776" s="9"/>
    </row>
    <row r="65777">
      <c r="A65777" s="9"/>
    </row>
    <row r="65778">
      <c r="A65778" s="9"/>
    </row>
    <row r="65779">
      <c r="A65779" s="9"/>
    </row>
    <row r="65780">
      <c r="A65780" s="9"/>
    </row>
    <row r="65781">
      <c r="A65781" s="9"/>
    </row>
    <row r="65782">
      <c r="A65782" s="9"/>
    </row>
    <row r="65783">
      <c r="A65783" s="9"/>
    </row>
    <row r="65784">
      <c r="A65784" s="9"/>
    </row>
    <row r="65785">
      <c r="A65785" s="9"/>
    </row>
    <row r="65786">
      <c r="A65786" s="9"/>
    </row>
    <row r="65787">
      <c r="A65787" s="9"/>
    </row>
    <row r="65788">
      <c r="A65788" s="9"/>
    </row>
    <row r="65789">
      <c r="A65789" s="9"/>
    </row>
    <row r="65790">
      <c r="A65790" s="9"/>
    </row>
    <row r="65791">
      <c r="A65791" s="9"/>
    </row>
    <row r="65792">
      <c r="A65792" s="9"/>
    </row>
    <row r="65793">
      <c r="A65793" s="9"/>
    </row>
    <row r="65794">
      <c r="A65794" s="9"/>
    </row>
    <row r="65795">
      <c r="A65795" s="9"/>
    </row>
    <row r="65796">
      <c r="A65796" s="9"/>
    </row>
    <row r="65797">
      <c r="A65797" s="9"/>
    </row>
    <row r="65798">
      <c r="A65798" s="9"/>
    </row>
    <row r="65799">
      <c r="A65799" s="9"/>
    </row>
    <row r="65800">
      <c r="A65800" s="9"/>
    </row>
    <row r="65801">
      <c r="A65801" s="9"/>
    </row>
    <row r="65802">
      <c r="A65802" s="9"/>
    </row>
    <row r="65803">
      <c r="A65803" s="9"/>
    </row>
    <row r="65804">
      <c r="A65804" s="9"/>
    </row>
    <row r="65805">
      <c r="A65805" s="9"/>
    </row>
    <row r="65806">
      <c r="A65806" s="9"/>
    </row>
    <row r="65807">
      <c r="A65807" s="9"/>
    </row>
    <row r="65808">
      <c r="A65808" s="9"/>
    </row>
    <row r="65809">
      <c r="A65809" s="9"/>
    </row>
    <row r="65810">
      <c r="A65810" s="9"/>
    </row>
    <row r="65811">
      <c r="A65811" s="9"/>
    </row>
    <row r="65812">
      <c r="A65812" s="9"/>
    </row>
    <row r="65813">
      <c r="A65813" s="9"/>
    </row>
    <row r="65814">
      <c r="A65814" s="9"/>
    </row>
    <row r="65815">
      <c r="A65815" s="9"/>
    </row>
    <row r="65816">
      <c r="A65816" s="9"/>
    </row>
    <row r="65817">
      <c r="A65817" s="9"/>
    </row>
    <row r="65818">
      <c r="A65818" s="9"/>
    </row>
    <row r="65819">
      <c r="A65819" s="9"/>
    </row>
    <row r="65820">
      <c r="A65820" s="9"/>
    </row>
    <row r="65821">
      <c r="A65821" s="9"/>
    </row>
    <row r="65822">
      <c r="A65822" s="9"/>
    </row>
    <row r="65823">
      <c r="A65823" s="9"/>
    </row>
    <row r="65824">
      <c r="A65824" s="9"/>
    </row>
    <row r="65825">
      <c r="A65825" s="9"/>
    </row>
    <row r="65826">
      <c r="A65826" s="9"/>
    </row>
    <row r="65827">
      <c r="A65827" s="9"/>
    </row>
    <row r="65828">
      <c r="A65828" s="9"/>
    </row>
    <row r="65829">
      <c r="A65829" s="9"/>
    </row>
    <row r="65830">
      <c r="A65830" s="9"/>
    </row>
    <row r="65831">
      <c r="A65831" s="9"/>
    </row>
    <row r="65832">
      <c r="A65832" s="9"/>
    </row>
    <row r="65833">
      <c r="A65833" s="9"/>
    </row>
    <row r="65834">
      <c r="A65834" s="9"/>
    </row>
    <row r="65835">
      <c r="A65835" s="9"/>
    </row>
    <row r="65836">
      <c r="A65836" s="9"/>
    </row>
    <row r="65837">
      <c r="A65837" s="9"/>
    </row>
    <row r="65838">
      <c r="A65838" s="9"/>
    </row>
    <row r="65839">
      <c r="A65839" s="9"/>
    </row>
    <row r="65840">
      <c r="A65840" s="9"/>
    </row>
    <row r="65841">
      <c r="A65841" s="9"/>
    </row>
    <row r="65842">
      <c r="A65842" s="9"/>
    </row>
    <row r="65843">
      <c r="A65843" s="9"/>
    </row>
    <row r="65844">
      <c r="A65844" s="9"/>
    </row>
    <row r="65845">
      <c r="A65845" s="9"/>
    </row>
    <row r="65846">
      <c r="A65846" s="9"/>
    </row>
    <row r="65847">
      <c r="A65847" s="9"/>
    </row>
    <row r="65848">
      <c r="A65848" s="9"/>
    </row>
    <row r="65849">
      <c r="A65849" s="9"/>
    </row>
    <row r="65850">
      <c r="A65850" s="9"/>
    </row>
    <row r="65851">
      <c r="A65851" s="9"/>
    </row>
    <row r="65852">
      <c r="A65852" s="9"/>
    </row>
    <row r="65853">
      <c r="A65853" s="9"/>
    </row>
    <row r="65854">
      <c r="A65854" s="9"/>
    </row>
    <row r="65855">
      <c r="A65855" s="9"/>
    </row>
    <row r="65856">
      <c r="A65856" s="9"/>
    </row>
    <row r="65857">
      <c r="A65857" s="9"/>
    </row>
    <row r="65858">
      <c r="A65858" s="9"/>
    </row>
    <row r="65859">
      <c r="A65859" s="9"/>
    </row>
    <row r="65860">
      <c r="A65860" s="9"/>
    </row>
    <row r="65861">
      <c r="A65861" s="9"/>
    </row>
    <row r="65862">
      <c r="A65862" s="9"/>
    </row>
    <row r="65863">
      <c r="A65863" s="9"/>
    </row>
    <row r="65864">
      <c r="A65864" s="9"/>
    </row>
    <row r="65865">
      <c r="A65865" s="9"/>
    </row>
    <row r="65866">
      <c r="A65866" s="9"/>
    </row>
    <row r="65867">
      <c r="A65867" s="9"/>
    </row>
    <row r="65868">
      <c r="A65868" s="9"/>
    </row>
    <row r="65869">
      <c r="A65869" s="9"/>
    </row>
    <row r="65870">
      <c r="A65870" s="9"/>
    </row>
    <row r="65871">
      <c r="A65871" s="9"/>
    </row>
    <row r="65872">
      <c r="A65872" s="9"/>
    </row>
    <row r="65873">
      <c r="A65873" s="9"/>
    </row>
    <row r="65874">
      <c r="A65874" s="9"/>
    </row>
    <row r="65875">
      <c r="A65875" s="9"/>
    </row>
    <row r="65876">
      <c r="A65876" s="9"/>
    </row>
    <row r="65877">
      <c r="A65877" s="9"/>
    </row>
    <row r="65878">
      <c r="A65878" s="9"/>
    </row>
    <row r="65879">
      <c r="A65879" s="9"/>
    </row>
    <row r="65880">
      <c r="A65880" s="9"/>
    </row>
    <row r="65881">
      <c r="A65881" s="9"/>
    </row>
    <row r="65882">
      <c r="A65882" s="9"/>
    </row>
    <row r="65883">
      <c r="A65883" s="9"/>
    </row>
    <row r="65884">
      <c r="A65884" s="9"/>
    </row>
    <row r="65885">
      <c r="A65885" s="9"/>
    </row>
    <row r="65886">
      <c r="A65886" s="9"/>
    </row>
    <row r="65887">
      <c r="A65887" s="9"/>
    </row>
    <row r="65888">
      <c r="A65888" s="9"/>
    </row>
    <row r="65889">
      <c r="A65889" s="9"/>
    </row>
    <row r="65890">
      <c r="A65890" s="9"/>
    </row>
    <row r="65891">
      <c r="A65891" s="9"/>
    </row>
    <row r="65892">
      <c r="A65892" s="9"/>
    </row>
    <row r="65893">
      <c r="A65893" s="9"/>
    </row>
    <row r="65894">
      <c r="A65894" s="9"/>
    </row>
    <row r="65895">
      <c r="A65895" s="9"/>
    </row>
    <row r="65896">
      <c r="A65896" s="9"/>
    </row>
    <row r="65897">
      <c r="A65897" s="9"/>
    </row>
    <row r="65898">
      <c r="A65898" s="9"/>
    </row>
    <row r="65899">
      <c r="A65899" s="9"/>
    </row>
    <row r="65900">
      <c r="A65900" s="9"/>
    </row>
    <row r="65901">
      <c r="A65901" s="9"/>
    </row>
    <row r="65902">
      <c r="A65902" s="9"/>
    </row>
    <row r="65903">
      <c r="A65903" s="9"/>
    </row>
    <row r="65904">
      <c r="A65904" s="9"/>
    </row>
    <row r="65905">
      <c r="A65905" s="9"/>
    </row>
    <row r="65906">
      <c r="A65906" s="9"/>
    </row>
    <row r="65907">
      <c r="A65907" s="9"/>
    </row>
    <row r="65908">
      <c r="A65908" s="9"/>
    </row>
    <row r="65909">
      <c r="A65909" s="9"/>
    </row>
    <row r="65910">
      <c r="A65910" s="9"/>
    </row>
    <row r="65911">
      <c r="A65911" s="9"/>
    </row>
    <row r="65912">
      <c r="A65912" s="9"/>
    </row>
    <row r="65913">
      <c r="A65913" s="9"/>
    </row>
    <row r="65914">
      <c r="A65914" s="9"/>
    </row>
    <row r="65915">
      <c r="A65915" s="9"/>
    </row>
    <row r="65916">
      <c r="A65916" s="9"/>
    </row>
    <row r="65917">
      <c r="A65917" s="9"/>
    </row>
    <row r="65918">
      <c r="A65918" s="9"/>
    </row>
    <row r="65919">
      <c r="A65919" s="9"/>
    </row>
    <row r="65920">
      <c r="A65920" s="9"/>
    </row>
    <row r="65921">
      <c r="A65921" s="9"/>
    </row>
    <row r="65922">
      <c r="A65922" s="9"/>
    </row>
    <row r="65923">
      <c r="A65923" s="9"/>
    </row>
    <row r="65924">
      <c r="A65924" s="9"/>
    </row>
    <row r="65925">
      <c r="A65925" s="9"/>
    </row>
    <row r="65926">
      <c r="A65926" s="9"/>
    </row>
    <row r="65927">
      <c r="A65927" s="9"/>
    </row>
    <row r="65928">
      <c r="A65928" s="9"/>
    </row>
    <row r="65929">
      <c r="A65929" s="9"/>
    </row>
    <row r="65930">
      <c r="A65930" s="9"/>
    </row>
    <row r="65931">
      <c r="A65931" s="9"/>
    </row>
    <row r="65932">
      <c r="A65932" s="9"/>
    </row>
    <row r="65933">
      <c r="A65933" s="9"/>
    </row>
    <row r="65934">
      <c r="A65934" s="9"/>
    </row>
    <row r="65935">
      <c r="A65935" s="9"/>
    </row>
    <row r="65936">
      <c r="A65936" s="9"/>
    </row>
    <row r="65937">
      <c r="A65937" s="9"/>
    </row>
    <row r="65938">
      <c r="A65938" s="9"/>
    </row>
    <row r="65939">
      <c r="A65939" s="9"/>
    </row>
    <row r="65940">
      <c r="A65940" s="9"/>
    </row>
    <row r="65941">
      <c r="A65941" s="9"/>
    </row>
    <row r="65942">
      <c r="A65942" s="9"/>
    </row>
    <row r="65943">
      <c r="A65943" s="9"/>
    </row>
    <row r="65944">
      <c r="A65944" s="9"/>
    </row>
    <row r="65945">
      <c r="A65945" s="9"/>
    </row>
    <row r="65946">
      <c r="A65946" s="9"/>
    </row>
    <row r="65947">
      <c r="A65947" s="9"/>
    </row>
    <row r="65948">
      <c r="A65948" s="9"/>
    </row>
    <row r="65949">
      <c r="A65949" s="9"/>
    </row>
    <row r="65950">
      <c r="A65950" s="9"/>
    </row>
    <row r="65951">
      <c r="A65951" s="9"/>
    </row>
    <row r="65952">
      <c r="A65952" s="9"/>
    </row>
    <row r="65953">
      <c r="A65953" s="9"/>
    </row>
    <row r="65954">
      <c r="A65954" s="9"/>
    </row>
    <row r="65955">
      <c r="A65955" s="9"/>
    </row>
    <row r="65956">
      <c r="A65956" s="9"/>
    </row>
    <row r="65957">
      <c r="A65957" s="9"/>
    </row>
    <row r="65958">
      <c r="A65958" s="9"/>
    </row>
    <row r="65959">
      <c r="A65959" s="9"/>
    </row>
    <row r="65960">
      <c r="A65960" s="9"/>
    </row>
    <row r="65961">
      <c r="A65961" s="9"/>
    </row>
    <row r="65962">
      <c r="A65962" s="9"/>
    </row>
    <row r="65963">
      <c r="A65963" s="9"/>
    </row>
    <row r="65964">
      <c r="A65964" s="9"/>
    </row>
    <row r="65965">
      <c r="A65965" s="9"/>
    </row>
    <row r="65966">
      <c r="A65966" s="9"/>
    </row>
    <row r="65967">
      <c r="A65967" s="9"/>
    </row>
    <row r="65968">
      <c r="A65968" s="9"/>
    </row>
    <row r="65969">
      <c r="A65969" s="9"/>
    </row>
    <row r="65970">
      <c r="A65970" s="9"/>
    </row>
    <row r="65971">
      <c r="A65971" s="9"/>
    </row>
    <row r="65972">
      <c r="A65972" s="9"/>
    </row>
    <row r="65973">
      <c r="A65973" s="9"/>
    </row>
    <row r="65974">
      <c r="A65974" s="9"/>
    </row>
    <row r="65975">
      <c r="A65975" s="9"/>
    </row>
    <row r="65976">
      <c r="A65976" s="9"/>
    </row>
    <row r="65977">
      <c r="A65977" s="9"/>
    </row>
    <row r="65978">
      <c r="A65978" s="9"/>
    </row>
    <row r="65979">
      <c r="A65979" s="9"/>
    </row>
    <row r="65980">
      <c r="A65980" s="9"/>
    </row>
    <row r="65981">
      <c r="A65981" s="9"/>
    </row>
    <row r="65982">
      <c r="A65982" s="9"/>
    </row>
    <row r="65983">
      <c r="A65983" s="9"/>
    </row>
    <row r="65984">
      <c r="A65984" s="9"/>
    </row>
    <row r="65985">
      <c r="A65985" s="9"/>
    </row>
    <row r="65986">
      <c r="A65986" s="9"/>
    </row>
    <row r="65987">
      <c r="A65987" s="9"/>
    </row>
    <row r="65988">
      <c r="A65988" s="9"/>
    </row>
    <row r="65989">
      <c r="A65989" s="9"/>
    </row>
    <row r="65990">
      <c r="A65990" s="9"/>
    </row>
    <row r="65991">
      <c r="A65991" s="9"/>
    </row>
    <row r="65992">
      <c r="A65992" s="9"/>
    </row>
    <row r="65993">
      <c r="A65993" s="9"/>
    </row>
    <row r="65994">
      <c r="A65994" s="9"/>
    </row>
    <row r="65995">
      <c r="A65995" s="9"/>
    </row>
    <row r="65996">
      <c r="A65996" s="9"/>
    </row>
    <row r="65997">
      <c r="A65997" s="9"/>
    </row>
    <row r="65998">
      <c r="A65998" s="9"/>
    </row>
    <row r="65999">
      <c r="A65999" s="9"/>
    </row>
    <row r="66000">
      <c r="A66000" s="9"/>
    </row>
    <row r="66001">
      <c r="A66001" s="9"/>
    </row>
    <row r="66002">
      <c r="A66002" s="9"/>
    </row>
    <row r="66003">
      <c r="A66003" s="9"/>
    </row>
    <row r="66004">
      <c r="A66004" s="9"/>
    </row>
    <row r="66005">
      <c r="A66005" s="9"/>
    </row>
    <row r="66006">
      <c r="A66006" s="9"/>
    </row>
    <row r="66007">
      <c r="A66007" s="9"/>
    </row>
    <row r="66008">
      <c r="A66008" s="9"/>
    </row>
    <row r="66009">
      <c r="A66009" s="9"/>
    </row>
    <row r="66010">
      <c r="A66010" s="9"/>
    </row>
    <row r="66011">
      <c r="A66011" s="9"/>
    </row>
    <row r="66012">
      <c r="A66012" s="9"/>
    </row>
    <row r="66013">
      <c r="A66013" s="9"/>
    </row>
    <row r="66014">
      <c r="A66014" s="9"/>
    </row>
    <row r="66015">
      <c r="A66015" s="9"/>
    </row>
    <row r="66016">
      <c r="A66016" s="9"/>
    </row>
    <row r="66017">
      <c r="A66017" s="9"/>
    </row>
    <row r="66018">
      <c r="A66018" s="9"/>
    </row>
    <row r="66019">
      <c r="A66019" s="9"/>
    </row>
    <row r="66020">
      <c r="A66020" s="9"/>
    </row>
    <row r="66021">
      <c r="A66021" s="9"/>
    </row>
    <row r="66022">
      <c r="A66022" s="9"/>
    </row>
    <row r="66023">
      <c r="A66023" s="9"/>
    </row>
    <row r="66024">
      <c r="A66024" s="9"/>
    </row>
    <row r="66025">
      <c r="A66025" s="9"/>
    </row>
    <row r="66026">
      <c r="A66026" s="9"/>
    </row>
    <row r="66027">
      <c r="A66027" s="9"/>
    </row>
    <row r="66028">
      <c r="A66028" s="9"/>
    </row>
    <row r="66029">
      <c r="A66029" s="9"/>
    </row>
    <row r="66030">
      <c r="A66030" s="9"/>
    </row>
    <row r="66031">
      <c r="A66031" s="9"/>
    </row>
    <row r="66032">
      <c r="A66032" s="9"/>
    </row>
    <row r="66033">
      <c r="A66033" s="9"/>
    </row>
    <row r="66034">
      <c r="A66034" s="9"/>
    </row>
    <row r="66035">
      <c r="A66035" s="9"/>
    </row>
    <row r="66036">
      <c r="A66036" s="9"/>
    </row>
    <row r="66037">
      <c r="A66037" s="9"/>
    </row>
    <row r="66038">
      <c r="A66038" s="9"/>
    </row>
    <row r="66039">
      <c r="A66039" s="9"/>
    </row>
    <row r="66040">
      <c r="A66040" s="9"/>
    </row>
    <row r="66041">
      <c r="A66041" s="9"/>
    </row>
    <row r="66042">
      <c r="A66042" s="9"/>
    </row>
    <row r="66043">
      <c r="A66043" s="9"/>
    </row>
    <row r="66044">
      <c r="A66044" s="9"/>
    </row>
    <row r="66045">
      <c r="A66045" s="9"/>
    </row>
    <row r="66046">
      <c r="A66046" s="9"/>
    </row>
    <row r="66047">
      <c r="A66047" s="9"/>
    </row>
    <row r="66048">
      <c r="A66048" s="9"/>
    </row>
    <row r="66049">
      <c r="A66049" s="9"/>
    </row>
    <row r="66050">
      <c r="A66050" s="9"/>
    </row>
    <row r="66051">
      <c r="A66051" s="9"/>
    </row>
    <row r="66052">
      <c r="A66052" s="9"/>
    </row>
    <row r="66053">
      <c r="A66053" s="9"/>
    </row>
    <row r="66054">
      <c r="A66054" s="9"/>
    </row>
    <row r="66055">
      <c r="A66055" s="9"/>
    </row>
    <row r="66056">
      <c r="A66056" s="9"/>
    </row>
    <row r="66057">
      <c r="A66057" s="9"/>
    </row>
    <row r="66058">
      <c r="A66058" s="9"/>
    </row>
    <row r="66059">
      <c r="A66059" s="9"/>
    </row>
    <row r="66060">
      <c r="A66060" s="9"/>
    </row>
    <row r="66061">
      <c r="A66061" s="9"/>
    </row>
    <row r="66062">
      <c r="A66062" s="9"/>
    </row>
    <row r="66063">
      <c r="A66063" s="9"/>
    </row>
    <row r="66064">
      <c r="A66064" s="9"/>
    </row>
    <row r="66065">
      <c r="A66065" s="9"/>
    </row>
    <row r="66066">
      <c r="A66066" s="9"/>
    </row>
    <row r="66067">
      <c r="A66067" s="9"/>
    </row>
    <row r="66068">
      <c r="A66068" s="9"/>
    </row>
    <row r="66069">
      <c r="A66069" s="9"/>
    </row>
    <row r="66070">
      <c r="A66070" s="9"/>
    </row>
    <row r="66071">
      <c r="A66071" s="9"/>
    </row>
    <row r="66072">
      <c r="A66072" s="9"/>
    </row>
    <row r="66073">
      <c r="A66073" s="9"/>
    </row>
    <row r="66074">
      <c r="A66074" s="9"/>
    </row>
    <row r="66075">
      <c r="A66075" s="9"/>
    </row>
    <row r="66076">
      <c r="A66076" s="9"/>
    </row>
    <row r="66077">
      <c r="A66077" s="9"/>
    </row>
    <row r="66078">
      <c r="A66078" s="9"/>
    </row>
    <row r="66079">
      <c r="A66079" s="9"/>
    </row>
    <row r="66080">
      <c r="A66080" s="9"/>
    </row>
    <row r="66081">
      <c r="A66081" s="9"/>
    </row>
    <row r="66082">
      <c r="A66082" s="9"/>
    </row>
    <row r="66083">
      <c r="A66083" s="9"/>
    </row>
    <row r="66084">
      <c r="A66084" s="9"/>
    </row>
    <row r="66085">
      <c r="A66085" s="9"/>
    </row>
    <row r="66086">
      <c r="A66086" s="9"/>
    </row>
    <row r="66087">
      <c r="A66087" s="9"/>
    </row>
    <row r="66088">
      <c r="A66088" s="9"/>
    </row>
    <row r="66089">
      <c r="A66089" s="9"/>
    </row>
    <row r="66090">
      <c r="A66090" s="9"/>
    </row>
    <row r="66091">
      <c r="A66091" s="9"/>
    </row>
    <row r="66092">
      <c r="A66092" s="9"/>
    </row>
    <row r="66093">
      <c r="A66093" s="9"/>
    </row>
    <row r="66094">
      <c r="A66094" s="9"/>
    </row>
    <row r="66095">
      <c r="A66095" s="9"/>
    </row>
    <row r="66096">
      <c r="A66096" s="9"/>
    </row>
    <row r="66097">
      <c r="A66097" s="9"/>
    </row>
    <row r="66098">
      <c r="A66098" s="9"/>
    </row>
    <row r="66099">
      <c r="A66099" s="9"/>
    </row>
    <row r="66100">
      <c r="A66100" s="9"/>
    </row>
    <row r="66101">
      <c r="A66101" s="9"/>
    </row>
    <row r="66102">
      <c r="A66102" s="9"/>
    </row>
    <row r="66103">
      <c r="A66103" s="9"/>
    </row>
    <row r="66104">
      <c r="A66104" s="9"/>
    </row>
    <row r="66105">
      <c r="A66105" s="9"/>
    </row>
    <row r="66106">
      <c r="A66106" s="9"/>
    </row>
    <row r="66107">
      <c r="A66107" s="9"/>
    </row>
    <row r="66108">
      <c r="A66108" s="9"/>
    </row>
    <row r="66109">
      <c r="A66109" s="9"/>
    </row>
    <row r="66110">
      <c r="A66110" s="9"/>
    </row>
    <row r="66111">
      <c r="A66111" s="9"/>
    </row>
    <row r="66112">
      <c r="A66112" s="9"/>
    </row>
    <row r="66113">
      <c r="A66113" s="9"/>
    </row>
    <row r="66114">
      <c r="A66114" s="9"/>
    </row>
    <row r="66115">
      <c r="A66115" s="9"/>
    </row>
    <row r="66116">
      <c r="A66116" s="9"/>
    </row>
    <row r="66117">
      <c r="A66117" s="9"/>
    </row>
    <row r="66118">
      <c r="A66118" s="9"/>
    </row>
    <row r="66119">
      <c r="A66119" s="9"/>
    </row>
    <row r="66120">
      <c r="A66120" s="9"/>
    </row>
    <row r="66121">
      <c r="A66121" s="9"/>
    </row>
    <row r="66122">
      <c r="A66122" s="9"/>
    </row>
    <row r="66123">
      <c r="A66123" s="9"/>
    </row>
    <row r="66124">
      <c r="A66124" s="9"/>
    </row>
    <row r="66125">
      <c r="A66125" s="9"/>
    </row>
    <row r="66126">
      <c r="A66126" s="9"/>
    </row>
    <row r="66127">
      <c r="A66127" s="9"/>
    </row>
    <row r="66128">
      <c r="A66128" s="9"/>
    </row>
    <row r="66129">
      <c r="A66129" s="9"/>
    </row>
    <row r="66130">
      <c r="A66130" s="9"/>
    </row>
    <row r="66131">
      <c r="A66131" s="9"/>
    </row>
    <row r="66132">
      <c r="A66132" s="9"/>
    </row>
    <row r="66133">
      <c r="A66133" s="9"/>
    </row>
    <row r="66134">
      <c r="A66134" s="9"/>
    </row>
    <row r="66135">
      <c r="A66135" s="9"/>
    </row>
    <row r="66136">
      <c r="A66136" s="9"/>
    </row>
    <row r="66137">
      <c r="A66137" s="9"/>
    </row>
    <row r="66138">
      <c r="A66138" s="9"/>
    </row>
    <row r="66139">
      <c r="A66139" s="9"/>
    </row>
    <row r="66140">
      <c r="A66140" s="9"/>
    </row>
    <row r="66141">
      <c r="A66141" s="9"/>
    </row>
    <row r="66142">
      <c r="A66142" s="9"/>
    </row>
    <row r="66143">
      <c r="A66143" s="9"/>
    </row>
    <row r="66144">
      <c r="A66144" s="9"/>
    </row>
    <row r="66145">
      <c r="A66145" s="9"/>
    </row>
    <row r="66146">
      <c r="A66146" s="9"/>
    </row>
    <row r="66147">
      <c r="A66147" s="9"/>
    </row>
    <row r="66148">
      <c r="A66148" s="9"/>
    </row>
    <row r="66149">
      <c r="A66149" s="9"/>
    </row>
    <row r="66150">
      <c r="A66150" s="9"/>
    </row>
    <row r="66151">
      <c r="A66151" s="9"/>
    </row>
    <row r="66152">
      <c r="A66152" s="9"/>
    </row>
    <row r="66153">
      <c r="A66153" s="9"/>
    </row>
    <row r="66154">
      <c r="A66154" s="9"/>
    </row>
    <row r="66155">
      <c r="A66155" s="9"/>
    </row>
    <row r="66156">
      <c r="A66156" s="9"/>
    </row>
    <row r="66157">
      <c r="A66157" s="9"/>
    </row>
    <row r="66158">
      <c r="A66158" s="9"/>
    </row>
    <row r="66159">
      <c r="A66159" s="9"/>
    </row>
    <row r="66160">
      <c r="A66160" s="9"/>
    </row>
    <row r="66161">
      <c r="A66161" s="9"/>
    </row>
    <row r="66162">
      <c r="A66162" s="9"/>
    </row>
    <row r="66163">
      <c r="A66163" s="9"/>
    </row>
    <row r="66164">
      <c r="A66164" s="9"/>
    </row>
    <row r="66165">
      <c r="A66165" s="9"/>
    </row>
    <row r="66166">
      <c r="A66166" s="9"/>
    </row>
    <row r="66167">
      <c r="A66167" s="9"/>
    </row>
    <row r="66168">
      <c r="A66168" s="9"/>
    </row>
    <row r="66169">
      <c r="A66169" s="9"/>
    </row>
    <row r="66170">
      <c r="A66170" s="9"/>
    </row>
    <row r="66171">
      <c r="A66171" s="9"/>
    </row>
    <row r="66172">
      <c r="A66172" s="9"/>
    </row>
    <row r="66173">
      <c r="A66173" s="9"/>
    </row>
    <row r="66174">
      <c r="A66174" s="9"/>
    </row>
    <row r="66175">
      <c r="A66175" s="9"/>
    </row>
    <row r="66176">
      <c r="A66176" s="9"/>
    </row>
    <row r="66177">
      <c r="A66177" s="9"/>
    </row>
    <row r="66178">
      <c r="A66178" s="9"/>
    </row>
    <row r="66179">
      <c r="A66179" s="9"/>
    </row>
    <row r="66180">
      <c r="A66180" s="9"/>
    </row>
    <row r="66181">
      <c r="A66181" s="9"/>
    </row>
    <row r="66182">
      <c r="A66182" s="9"/>
    </row>
    <row r="66183">
      <c r="A66183" s="9"/>
    </row>
    <row r="66184">
      <c r="A66184" s="9"/>
    </row>
    <row r="66185">
      <c r="A66185" s="9"/>
    </row>
    <row r="66186">
      <c r="A66186" s="9"/>
    </row>
    <row r="66187">
      <c r="A66187" s="9"/>
    </row>
    <row r="66188">
      <c r="A66188" s="9"/>
    </row>
    <row r="66189">
      <c r="A66189" s="9"/>
    </row>
    <row r="66190">
      <c r="A66190" s="9"/>
    </row>
    <row r="66191">
      <c r="A66191" s="9"/>
    </row>
    <row r="66192">
      <c r="A66192" s="9"/>
    </row>
    <row r="66193">
      <c r="A66193" s="9"/>
    </row>
    <row r="66194">
      <c r="A66194" s="9"/>
    </row>
    <row r="66195">
      <c r="A66195" s="9"/>
    </row>
    <row r="66196">
      <c r="A66196" s="9"/>
    </row>
    <row r="66197">
      <c r="A66197" s="9"/>
    </row>
    <row r="66198">
      <c r="A66198" s="9"/>
    </row>
    <row r="66199">
      <c r="A66199" s="9"/>
    </row>
    <row r="66200">
      <c r="A66200" s="9"/>
    </row>
    <row r="66201">
      <c r="A66201" s="9"/>
    </row>
    <row r="66202">
      <c r="A66202" s="9"/>
    </row>
    <row r="66203">
      <c r="A66203" s="9"/>
    </row>
    <row r="66204">
      <c r="A66204" s="9"/>
    </row>
    <row r="66205">
      <c r="A66205" s="9"/>
    </row>
    <row r="66206">
      <c r="A66206" s="9"/>
    </row>
    <row r="66207">
      <c r="A66207" s="9"/>
    </row>
    <row r="66208">
      <c r="A66208" s="9"/>
    </row>
    <row r="66209">
      <c r="A66209" s="9"/>
    </row>
    <row r="66210">
      <c r="A66210" s="9"/>
    </row>
    <row r="66211">
      <c r="A66211" s="9"/>
    </row>
    <row r="66212">
      <c r="A66212" s="9"/>
    </row>
    <row r="66213">
      <c r="A66213" s="9"/>
    </row>
    <row r="66214">
      <c r="A66214" s="9"/>
    </row>
    <row r="66215">
      <c r="A66215" s="9"/>
    </row>
    <row r="66216">
      <c r="A66216" s="9"/>
    </row>
    <row r="66217">
      <c r="A66217" s="9"/>
    </row>
    <row r="66218">
      <c r="A66218" s="9"/>
    </row>
    <row r="66219">
      <c r="A66219" s="9"/>
    </row>
    <row r="66220">
      <c r="A66220" s="9"/>
    </row>
    <row r="66221">
      <c r="A66221" s="9"/>
    </row>
    <row r="66222">
      <c r="A66222" s="9"/>
    </row>
    <row r="66223">
      <c r="A66223" s="9"/>
    </row>
    <row r="66224">
      <c r="A66224" s="9"/>
    </row>
    <row r="66225">
      <c r="A66225" s="9"/>
    </row>
    <row r="66226">
      <c r="A66226" s="9"/>
    </row>
    <row r="66227">
      <c r="A66227" s="9"/>
    </row>
    <row r="66228">
      <c r="A66228" s="9"/>
    </row>
    <row r="66229">
      <c r="A66229" s="9"/>
    </row>
    <row r="66230">
      <c r="A66230" s="9"/>
    </row>
    <row r="66231">
      <c r="A66231" s="9"/>
    </row>
    <row r="66232">
      <c r="A66232" s="9"/>
    </row>
    <row r="66233">
      <c r="A66233" s="9"/>
    </row>
    <row r="66234">
      <c r="A66234" s="9"/>
    </row>
    <row r="66235">
      <c r="A66235" s="9"/>
    </row>
    <row r="66236">
      <c r="A66236" s="9"/>
    </row>
    <row r="66237">
      <c r="A66237" s="9"/>
    </row>
    <row r="66238">
      <c r="A66238" s="9"/>
    </row>
    <row r="66239">
      <c r="A66239" s="9"/>
    </row>
    <row r="66240">
      <c r="A66240" s="9"/>
    </row>
    <row r="66241">
      <c r="A66241" s="9"/>
    </row>
    <row r="66242">
      <c r="A66242" s="9"/>
    </row>
    <row r="66243">
      <c r="A66243" s="9"/>
    </row>
    <row r="66244">
      <c r="A66244" s="9"/>
    </row>
    <row r="66245">
      <c r="A66245" s="9"/>
    </row>
    <row r="66246">
      <c r="A66246" s="9"/>
    </row>
    <row r="66247">
      <c r="A66247" s="9"/>
    </row>
    <row r="66248">
      <c r="A66248" s="9"/>
    </row>
    <row r="66249">
      <c r="A66249" s="9"/>
    </row>
    <row r="66250">
      <c r="A66250" s="9"/>
    </row>
    <row r="66251">
      <c r="A66251" s="9"/>
    </row>
    <row r="66252">
      <c r="A66252" s="9"/>
    </row>
    <row r="66253">
      <c r="A66253" s="9"/>
    </row>
    <row r="66254">
      <c r="A66254" s="9"/>
    </row>
    <row r="66255">
      <c r="A66255" s="9"/>
    </row>
    <row r="66256">
      <c r="A66256" s="9"/>
    </row>
    <row r="66257">
      <c r="A66257" s="9"/>
    </row>
    <row r="66258">
      <c r="A66258" s="9"/>
    </row>
    <row r="66259">
      <c r="A66259" s="9"/>
    </row>
    <row r="66260">
      <c r="A66260" s="9"/>
    </row>
    <row r="66261">
      <c r="A66261" s="9"/>
    </row>
    <row r="66262">
      <c r="A66262" s="9"/>
    </row>
    <row r="66263">
      <c r="A66263" s="9"/>
    </row>
    <row r="66264">
      <c r="A66264" s="9"/>
    </row>
    <row r="66265">
      <c r="A66265" s="9"/>
    </row>
    <row r="66266">
      <c r="A66266" s="9"/>
    </row>
    <row r="66267">
      <c r="A66267" s="9"/>
    </row>
    <row r="66268">
      <c r="A66268" s="9"/>
    </row>
    <row r="66269">
      <c r="A66269" s="9"/>
    </row>
    <row r="66270">
      <c r="A66270" s="9"/>
    </row>
    <row r="66271">
      <c r="A66271" s="9"/>
    </row>
    <row r="66272">
      <c r="A66272" s="9"/>
    </row>
    <row r="66273">
      <c r="A66273" s="9"/>
    </row>
    <row r="66274">
      <c r="A66274" s="9"/>
    </row>
    <row r="66275">
      <c r="A66275" s="9"/>
    </row>
    <row r="66276">
      <c r="A66276" s="9"/>
    </row>
    <row r="66277">
      <c r="A66277" s="9"/>
    </row>
    <row r="66278">
      <c r="A66278" s="9"/>
    </row>
    <row r="66279">
      <c r="A66279" s="9"/>
    </row>
    <row r="66280">
      <c r="A66280" s="9"/>
    </row>
    <row r="66281">
      <c r="A66281" s="9"/>
    </row>
    <row r="66282">
      <c r="A66282" s="9"/>
    </row>
    <row r="66283">
      <c r="A66283" s="9"/>
    </row>
    <row r="66284">
      <c r="A66284" s="9"/>
    </row>
    <row r="66285">
      <c r="A66285" s="9"/>
    </row>
    <row r="66286">
      <c r="A66286" s="9"/>
    </row>
    <row r="66287">
      <c r="A66287" s="9"/>
    </row>
    <row r="66288">
      <c r="A66288" s="9"/>
    </row>
    <row r="66289">
      <c r="A66289" s="9"/>
    </row>
    <row r="66290">
      <c r="A66290" s="9"/>
    </row>
    <row r="66291">
      <c r="A66291" s="9"/>
    </row>
    <row r="66292">
      <c r="A66292" s="9"/>
    </row>
    <row r="66293">
      <c r="A66293" s="9"/>
    </row>
    <row r="66294">
      <c r="A66294" s="9"/>
    </row>
    <row r="66295">
      <c r="A66295" s="9"/>
    </row>
    <row r="66296">
      <c r="A66296" s="9"/>
    </row>
    <row r="66297">
      <c r="A66297" s="9"/>
    </row>
    <row r="66298">
      <c r="A66298" s="9"/>
    </row>
    <row r="66299">
      <c r="A66299" s="9"/>
    </row>
    <row r="66300">
      <c r="A66300" s="9"/>
    </row>
    <row r="66301">
      <c r="A66301" s="9"/>
    </row>
    <row r="66302">
      <c r="A66302" s="9"/>
    </row>
    <row r="66303">
      <c r="A66303" s="9"/>
    </row>
    <row r="66304">
      <c r="A66304" s="9"/>
    </row>
    <row r="66305">
      <c r="A66305" s="9"/>
    </row>
    <row r="66306">
      <c r="A66306" s="9"/>
    </row>
    <row r="66307">
      <c r="A66307" s="9"/>
    </row>
    <row r="66308">
      <c r="A66308" s="9"/>
    </row>
    <row r="66309">
      <c r="A66309" s="9"/>
    </row>
    <row r="66310">
      <c r="A66310" s="9"/>
    </row>
    <row r="66311">
      <c r="A66311" s="9"/>
    </row>
    <row r="66312">
      <c r="A66312" s="9"/>
    </row>
    <row r="66313">
      <c r="A66313" s="9"/>
    </row>
    <row r="66314">
      <c r="A66314" s="9"/>
    </row>
    <row r="66315">
      <c r="A66315" s="9"/>
    </row>
    <row r="66316">
      <c r="A66316" s="9"/>
    </row>
    <row r="66317">
      <c r="A66317" s="9"/>
    </row>
    <row r="66318">
      <c r="A66318" s="9"/>
    </row>
    <row r="66319">
      <c r="A66319" s="9"/>
    </row>
    <row r="66320">
      <c r="A66320" s="9"/>
    </row>
    <row r="66321">
      <c r="A66321" s="9"/>
    </row>
    <row r="66322">
      <c r="A66322" s="9"/>
    </row>
    <row r="66323">
      <c r="A66323" s="9"/>
    </row>
    <row r="66324">
      <c r="A66324" s="9"/>
    </row>
    <row r="66325">
      <c r="A66325" s="9"/>
    </row>
    <row r="66326">
      <c r="A66326" s="9"/>
    </row>
    <row r="66327">
      <c r="A66327" s="9"/>
    </row>
    <row r="66328">
      <c r="A66328" s="9"/>
    </row>
    <row r="66329">
      <c r="A66329" s="9"/>
    </row>
    <row r="66330">
      <c r="A66330" s="9"/>
    </row>
    <row r="66331">
      <c r="A66331" s="9"/>
    </row>
    <row r="66332">
      <c r="A66332" s="9"/>
    </row>
    <row r="66333">
      <c r="A66333" s="9"/>
    </row>
    <row r="66334">
      <c r="A66334" s="9"/>
    </row>
    <row r="66335">
      <c r="A66335" s="9"/>
    </row>
    <row r="66336">
      <c r="A66336" s="9"/>
    </row>
    <row r="66337">
      <c r="A66337" s="9"/>
    </row>
    <row r="66338">
      <c r="A66338" s="9"/>
    </row>
    <row r="66339">
      <c r="A66339" s="9"/>
    </row>
    <row r="66340">
      <c r="A66340" s="9"/>
    </row>
    <row r="66341">
      <c r="A66341" s="9"/>
    </row>
    <row r="66342">
      <c r="A66342" s="9"/>
    </row>
    <row r="66343">
      <c r="A66343" s="9"/>
    </row>
    <row r="66344">
      <c r="A66344" s="9"/>
    </row>
    <row r="66345">
      <c r="A66345" s="9"/>
    </row>
    <row r="66346">
      <c r="A66346" s="9"/>
    </row>
    <row r="66347">
      <c r="A66347" s="9"/>
    </row>
    <row r="66348">
      <c r="A66348" s="9"/>
    </row>
    <row r="66349">
      <c r="A66349" s="9"/>
    </row>
    <row r="66350">
      <c r="A66350" s="9"/>
    </row>
    <row r="66351">
      <c r="A66351" s="9"/>
    </row>
    <row r="66352">
      <c r="A66352" s="9"/>
    </row>
    <row r="66353">
      <c r="A66353" s="9"/>
    </row>
    <row r="66354">
      <c r="A66354" s="9"/>
    </row>
    <row r="66355">
      <c r="A66355" s="9"/>
    </row>
    <row r="66356">
      <c r="A66356" s="9"/>
    </row>
    <row r="66357">
      <c r="A66357" s="9"/>
    </row>
    <row r="66358">
      <c r="A66358" s="9"/>
    </row>
    <row r="66359">
      <c r="A66359" s="9"/>
    </row>
    <row r="66360">
      <c r="A66360" s="9"/>
    </row>
    <row r="66361">
      <c r="A66361" s="9"/>
    </row>
    <row r="66362">
      <c r="A66362" s="9"/>
    </row>
    <row r="66363">
      <c r="A66363" s="9"/>
    </row>
    <row r="66364">
      <c r="A66364" s="9"/>
    </row>
    <row r="66365">
      <c r="A66365" s="9"/>
    </row>
    <row r="66366">
      <c r="A66366" s="9"/>
    </row>
    <row r="66367">
      <c r="A66367" s="9"/>
    </row>
    <row r="66368">
      <c r="A66368" s="9"/>
    </row>
    <row r="66369">
      <c r="A66369" s="9"/>
    </row>
    <row r="66370">
      <c r="A66370" s="9"/>
    </row>
    <row r="66371">
      <c r="A66371" s="9"/>
    </row>
    <row r="66372">
      <c r="A66372" s="9"/>
    </row>
    <row r="66373">
      <c r="A66373" s="9"/>
    </row>
    <row r="66374">
      <c r="A66374" s="9"/>
    </row>
    <row r="66375">
      <c r="A66375" s="9"/>
    </row>
    <row r="66376">
      <c r="A66376" s="9"/>
    </row>
    <row r="66377">
      <c r="A66377" s="9"/>
    </row>
    <row r="66378">
      <c r="A66378" s="9"/>
    </row>
    <row r="66379">
      <c r="A66379" s="9"/>
    </row>
    <row r="66380">
      <c r="A66380" s="9"/>
    </row>
    <row r="66381">
      <c r="A66381" s="9"/>
    </row>
    <row r="66382">
      <c r="A66382" s="9"/>
    </row>
    <row r="66383">
      <c r="A66383" s="9"/>
    </row>
    <row r="66384">
      <c r="A66384" s="9"/>
    </row>
    <row r="66385">
      <c r="A66385" s="9"/>
    </row>
    <row r="66386">
      <c r="A66386" s="9"/>
    </row>
    <row r="66387">
      <c r="A66387" s="9"/>
    </row>
    <row r="66388">
      <c r="A66388" s="9"/>
    </row>
    <row r="66389">
      <c r="A66389" s="9"/>
    </row>
    <row r="66390">
      <c r="A66390" s="9"/>
    </row>
    <row r="66391">
      <c r="A66391" s="9"/>
    </row>
    <row r="66392">
      <c r="A66392" s="9"/>
    </row>
    <row r="66393">
      <c r="A66393" s="9"/>
    </row>
    <row r="66394">
      <c r="A66394" s="9"/>
    </row>
    <row r="66395">
      <c r="A66395" s="9"/>
    </row>
    <row r="66396">
      <c r="A66396" s="9"/>
    </row>
    <row r="66397">
      <c r="A66397" s="9"/>
    </row>
    <row r="66398">
      <c r="A66398" s="9"/>
    </row>
    <row r="66399">
      <c r="A66399" s="9"/>
    </row>
    <row r="66400">
      <c r="A66400" s="9"/>
    </row>
    <row r="66401">
      <c r="A66401" s="9"/>
    </row>
    <row r="66402">
      <c r="A66402" s="9"/>
    </row>
    <row r="66403">
      <c r="A66403" s="9"/>
    </row>
    <row r="66404">
      <c r="A66404" s="9"/>
    </row>
    <row r="66405">
      <c r="A66405" s="9"/>
    </row>
    <row r="66406">
      <c r="A66406" s="9"/>
    </row>
    <row r="66407">
      <c r="A66407" s="9"/>
    </row>
    <row r="66408">
      <c r="A66408" s="9"/>
    </row>
    <row r="66409">
      <c r="A66409" s="9"/>
    </row>
    <row r="66410">
      <c r="A66410" s="9"/>
    </row>
    <row r="66411">
      <c r="A66411" s="9"/>
    </row>
    <row r="66412">
      <c r="A66412" s="9"/>
    </row>
    <row r="66413">
      <c r="A66413" s="9"/>
    </row>
    <row r="66414">
      <c r="A66414" s="9"/>
    </row>
    <row r="66415">
      <c r="A66415" s="9"/>
    </row>
    <row r="66416">
      <c r="A66416" s="9"/>
    </row>
    <row r="66417">
      <c r="A66417" s="9"/>
    </row>
    <row r="66418">
      <c r="A66418" s="9"/>
    </row>
    <row r="66419">
      <c r="A66419" s="9"/>
    </row>
    <row r="66420">
      <c r="A66420" s="9"/>
    </row>
    <row r="66421">
      <c r="A66421" s="9"/>
    </row>
    <row r="66422">
      <c r="A66422" s="9"/>
    </row>
    <row r="66423">
      <c r="A66423" s="9"/>
    </row>
    <row r="66424">
      <c r="A66424" s="9"/>
    </row>
    <row r="66425">
      <c r="A66425" s="9"/>
    </row>
    <row r="66426">
      <c r="A66426" s="9"/>
    </row>
    <row r="66427">
      <c r="A66427" s="9"/>
    </row>
    <row r="66428">
      <c r="A66428" s="9"/>
    </row>
    <row r="66429">
      <c r="A66429" s="9"/>
    </row>
    <row r="66430">
      <c r="A66430" s="9"/>
    </row>
    <row r="66431">
      <c r="A66431" s="9"/>
    </row>
    <row r="66432">
      <c r="A66432" s="9"/>
    </row>
    <row r="66433">
      <c r="A66433" s="9"/>
    </row>
    <row r="66434">
      <c r="A66434" s="9"/>
    </row>
    <row r="66435">
      <c r="A66435" s="9"/>
    </row>
    <row r="66436">
      <c r="A66436" s="9"/>
    </row>
    <row r="66437">
      <c r="A66437" s="9"/>
    </row>
    <row r="66438">
      <c r="A66438" s="9"/>
    </row>
    <row r="66439">
      <c r="A66439" s="9"/>
    </row>
    <row r="66440">
      <c r="A66440" s="9"/>
    </row>
    <row r="66441">
      <c r="A66441" s="9"/>
    </row>
    <row r="66442">
      <c r="A66442" s="9"/>
    </row>
    <row r="66443">
      <c r="A66443" s="9"/>
    </row>
    <row r="66444">
      <c r="A66444" s="9"/>
    </row>
    <row r="66445">
      <c r="A66445" s="9"/>
    </row>
    <row r="66446">
      <c r="A66446" s="9"/>
    </row>
    <row r="66447">
      <c r="A66447" s="9"/>
    </row>
    <row r="66448">
      <c r="A66448" s="9"/>
    </row>
    <row r="66449">
      <c r="A66449" s="9"/>
    </row>
    <row r="66450">
      <c r="A66450" s="9"/>
    </row>
    <row r="66451">
      <c r="A66451" s="9"/>
    </row>
    <row r="66452">
      <c r="A66452" s="9"/>
    </row>
    <row r="66453">
      <c r="A66453" s="9"/>
    </row>
    <row r="66454">
      <c r="A66454" s="9"/>
    </row>
    <row r="66455">
      <c r="A66455" s="9"/>
    </row>
    <row r="66456">
      <c r="A66456" s="9"/>
    </row>
    <row r="66457">
      <c r="A66457" s="9"/>
    </row>
    <row r="66458">
      <c r="A66458" s="9"/>
    </row>
    <row r="66459">
      <c r="A66459" s="9"/>
    </row>
    <row r="66460">
      <c r="A66460" s="9"/>
    </row>
    <row r="66461">
      <c r="A66461" s="9"/>
    </row>
    <row r="66462">
      <c r="A66462" s="9"/>
    </row>
    <row r="66463">
      <c r="A66463" s="9"/>
    </row>
    <row r="66464">
      <c r="A66464" s="9"/>
    </row>
    <row r="66465">
      <c r="A66465" s="9"/>
    </row>
    <row r="66466">
      <c r="A66466" s="9"/>
    </row>
    <row r="66467">
      <c r="A66467" s="9"/>
    </row>
    <row r="66468">
      <c r="A66468" s="9"/>
    </row>
    <row r="66469">
      <c r="A66469" s="9"/>
    </row>
    <row r="66470">
      <c r="A66470" s="9"/>
    </row>
    <row r="66471">
      <c r="A66471" s="9"/>
    </row>
    <row r="66472">
      <c r="A66472" s="9"/>
    </row>
    <row r="66473">
      <c r="A66473" s="9"/>
    </row>
    <row r="66474">
      <c r="A66474" s="9"/>
    </row>
    <row r="66475">
      <c r="A66475" s="9"/>
    </row>
    <row r="66476">
      <c r="A66476" s="9"/>
    </row>
    <row r="66477">
      <c r="A66477" s="9"/>
    </row>
    <row r="66478">
      <c r="A66478" s="9"/>
    </row>
    <row r="66479">
      <c r="A66479" s="9"/>
    </row>
    <row r="66480">
      <c r="A66480" s="9"/>
    </row>
    <row r="66481">
      <c r="A66481" s="9"/>
    </row>
    <row r="66482">
      <c r="A66482" s="9"/>
    </row>
    <row r="66483">
      <c r="A66483" s="9"/>
    </row>
    <row r="66484">
      <c r="A66484" s="9"/>
    </row>
    <row r="66485">
      <c r="A66485" s="9"/>
    </row>
    <row r="66486">
      <c r="A66486" s="9"/>
    </row>
    <row r="66487">
      <c r="A66487" s="9"/>
    </row>
    <row r="66488">
      <c r="A66488" s="9"/>
    </row>
    <row r="66489">
      <c r="A66489" s="9"/>
    </row>
    <row r="66490">
      <c r="A66490" s="9"/>
    </row>
    <row r="66491">
      <c r="A66491" s="9"/>
    </row>
    <row r="66492">
      <c r="A66492" s="9"/>
    </row>
    <row r="66493">
      <c r="A66493" s="9"/>
    </row>
    <row r="66494">
      <c r="A66494" s="9"/>
    </row>
    <row r="66495">
      <c r="A66495" s="9"/>
    </row>
    <row r="66496">
      <c r="A66496" s="9"/>
    </row>
    <row r="66497">
      <c r="A66497" s="9"/>
    </row>
    <row r="66498">
      <c r="A66498" s="9"/>
    </row>
    <row r="66499">
      <c r="A66499" s="9"/>
    </row>
    <row r="66500">
      <c r="A66500" s="9"/>
    </row>
    <row r="66501">
      <c r="A66501" s="9"/>
    </row>
    <row r="66502">
      <c r="A66502" s="9"/>
    </row>
    <row r="66503">
      <c r="A66503" s="9"/>
    </row>
    <row r="66504">
      <c r="A66504" s="9"/>
    </row>
    <row r="66505">
      <c r="A66505" s="9"/>
    </row>
    <row r="66506">
      <c r="A66506" s="9"/>
    </row>
    <row r="66507">
      <c r="A66507" s="9"/>
    </row>
    <row r="66508">
      <c r="A66508" s="9"/>
    </row>
    <row r="66509">
      <c r="A66509" s="9"/>
    </row>
    <row r="66510">
      <c r="A66510" s="9"/>
    </row>
    <row r="66511">
      <c r="A66511" s="9"/>
    </row>
    <row r="66512">
      <c r="A66512" s="9"/>
    </row>
    <row r="66513">
      <c r="A66513" s="9"/>
    </row>
    <row r="66514">
      <c r="A66514" s="9"/>
    </row>
    <row r="66515">
      <c r="A66515" s="9"/>
    </row>
    <row r="66516">
      <c r="A66516" s="9"/>
    </row>
    <row r="66517">
      <c r="A66517" s="9"/>
    </row>
    <row r="66518">
      <c r="A66518" s="9"/>
    </row>
    <row r="66519">
      <c r="A66519" s="9"/>
    </row>
    <row r="66520">
      <c r="A66520" s="9"/>
    </row>
    <row r="66521">
      <c r="A66521" s="9"/>
    </row>
    <row r="66522">
      <c r="A66522" s="9"/>
    </row>
    <row r="66523">
      <c r="A66523" s="9"/>
    </row>
    <row r="66524">
      <c r="A66524" s="9"/>
    </row>
    <row r="66525">
      <c r="A66525" s="9"/>
    </row>
    <row r="66526">
      <c r="A66526" s="9"/>
    </row>
    <row r="66527">
      <c r="A66527" s="9"/>
    </row>
    <row r="66528">
      <c r="A66528" s="9"/>
    </row>
    <row r="66529">
      <c r="A66529" s="9"/>
    </row>
    <row r="66530">
      <c r="A66530" s="9"/>
    </row>
    <row r="66531">
      <c r="A66531" s="9"/>
    </row>
    <row r="66532">
      <c r="A66532" s="9"/>
    </row>
    <row r="66533">
      <c r="A66533" s="9"/>
    </row>
    <row r="66534">
      <c r="A66534" s="9"/>
    </row>
    <row r="66535">
      <c r="A66535" s="9"/>
    </row>
    <row r="66536">
      <c r="A66536" s="9"/>
    </row>
    <row r="66537">
      <c r="A66537" s="9"/>
    </row>
    <row r="66538">
      <c r="A66538" s="9"/>
    </row>
    <row r="66539">
      <c r="A66539" s="9"/>
    </row>
    <row r="66540">
      <c r="A66540" s="9"/>
    </row>
    <row r="66541">
      <c r="A66541" s="9"/>
    </row>
    <row r="66542">
      <c r="A66542" s="9"/>
    </row>
    <row r="66543">
      <c r="A66543" s="9"/>
    </row>
    <row r="66544">
      <c r="A66544" s="9"/>
    </row>
    <row r="66545">
      <c r="A66545" s="9"/>
    </row>
    <row r="66546">
      <c r="A66546" s="9"/>
    </row>
    <row r="66547">
      <c r="A66547" s="9"/>
    </row>
    <row r="66548">
      <c r="A66548" s="9"/>
    </row>
    <row r="66549">
      <c r="A66549" s="9"/>
    </row>
    <row r="66550">
      <c r="A66550" s="9"/>
    </row>
    <row r="66551">
      <c r="A66551" s="9"/>
    </row>
    <row r="66552">
      <c r="A66552" s="9"/>
    </row>
    <row r="66553">
      <c r="A66553" s="9"/>
    </row>
    <row r="66554">
      <c r="A66554" s="9"/>
    </row>
    <row r="66555">
      <c r="A66555" s="9"/>
    </row>
    <row r="66556">
      <c r="A66556" s="9"/>
    </row>
    <row r="66557">
      <c r="A66557" s="9"/>
    </row>
    <row r="66558">
      <c r="A66558" s="9"/>
    </row>
    <row r="66559">
      <c r="A66559" s="9"/>
    </row>
    <row r="66560">
      <c r="A66560" s="9"/>
    </row>
    <row r="66561">
      <c r="A66561" s="9"/>
    </row>
    <row r="66562">
      <c r="A66562" s="9"/>
    </row>
    <row r="66563">
      <c r="A66563" s="9"/>
    </row>
    <row r="66564">
      <c r="A66564" s="9"/>
    </row>
    <row r="66565">
      <c r="A66565" s="9"/>
    </row>
    <row r="66566">
      <c r="A66566" s="9"/>
    </row>
    <row r="66567">
      <c r="A66567" s="9"/>
    </row>
    <row r="66568">
      <c r="A66568" s="9"/>
    </row>
    <row r="66569">
      <c r="A66569" s="9"/>
    </row>
    <row r="66570">
      <c r="A66570" s="9"/>
    </row>
    <row r="66571">
      <c r="A66571" s="9"/>
    </row>
    <row r="66572">
      <c r="A66572" s="9"/>
    </row>
    <row r="66573">
      <c r="A66573" s="9"/>
    </row>
    <row r="66574">
      <c r="A66574" s="9"/>
    </row>
    <row r="66575">
      <c r="A66575" s="9"/>
    </row>
    <row r="66576">
      <c r="A66576" s="9"/>
    </row>
    <row r="66577">
      <c r="A66577" s="9"/>
    </row>
    <row r="66578">
      <c r="A66578" s="9"/>
    </row>
    <row r="66579">
      <c r="A66579" s="9"/>
    </row>
    <row r="66580">
      <c r="A66580" s="9"/>
    </row>
    <row r="66581">
      <c r="A66581" s="9"/>
    </row>
    <row r="66582">
      <c r="A66582" s="9"/>
    </row>
    <row r="66583">
      <c r="A66583" s="9"/>
    </row>
    <row r="66584">
      <c r="A66584" s="9"/>
    </row>
    <row r="66585">
      <c r="A66585" s="9"/>
    </row>
    <row r="66586">
      <c r="A66586" s="9"/>
    </row>
    <row r="66587">
      <c r="A66587" s="9"/>
    </row>
    <row r="66588">
      <c r="A66588" s="9"/>
    </row>
    <row r="66589">
      <c r="A66589" s="9"/>
    </row>
    <row r="66590">
      <c r="A66590" s="9"/>
    </row>
    <row r="66591">
      <c r="A66591" s="9"/>
    </row>
    <row r="66592">
      <c r="A66592" s="9"/>
    </row>
    <row r="66593">
      <c r="A66593" s="9"/>
    </row>
    <row r="66594">
      <c r="A66594" s="9"/>
    </row>
    <row r="66595">
      <c r="A66595" s="9"/>
    </row>
    <row r="66596">
      <c r="A66596" s="9"/>
    </row>
    <row r="66597">
      <c r="A66597" s="9"/>
    </row>
    <row r="66598">
      <c r="A66598" s="9"/>
    </row>
    <row r="66599">
      <c r="A66599" s="9"/>
    </row>
    <row r="66600">
      <c r="A66600" s="9"/>
    </row>
    <row r="66601">
      <c r="A66601" s="9"/>
    </row>
    <row r="66602">
      <c r="A66602" s="9"/>
    </row>
    <row r="66603">
      <c r="A66603" s="9"/>
    </row>
    <row r="66604">
      <c r="A66604" s="9"/>
    </row>
    <row r="66605">
      <c r="A66605" s="9"/>
    </row>
    <row r="66606">
      <c r="A66606" s="9"/>
    </row>
    <row r="66607">
      <c r="A66607" s="9"/>
    </row>
    <row r="66608">
      <c r="A66608" s="9"/>
    </row>
    <row r="66609">
      <c r="A66609" s="9"/>
    </row>
    <row r="66610">
      <c r="A66610" s="9"/>
    </row>
    <row r="66611">
      <c r="A66611" s="9"/>
    </row>
    <row r="66612">
      <c r="A66612" s="9"/>
    </row>
    <row r="66613">
      <c r="A66613" s="9"/>
    </row>
    <row r="66614">
      <c r="A66614" s="9"/>
    </row>
    <row r="66615">
      <c r="A66615" s="9"/>
    </row>
    <row r="66616">
      <c r="A66616" s="9"/>
    </row>
    <row r="66617">
      <c r="A66617" s="9"/>
    </row>
    <row r="66618">
      <c r="A66618" s="9"/>
    </row>
    <row r="66619">
      <c r="A66619" s="9"/>
    </row>
    <row r="66620">
      <c r="A66620" s="9"/>
    </row>
    <row r="66621">
      <c r="A66621" s="9"/>
    </row>
    <row r="66622">
      <c r="A66622" s="9"/>
    </row>
    <row r="66623">
      <c r="A66623" s="9"/>
    </row>
    <row r="66624">
      <c r="A66624" s="9"/>
    </row>
    <row r="66625">
      <c r="A66625" s="9"/>
    </row>
    <row r="66626">
      <c r="A66626" s="9"/>
    </row>
    <row r="66627">
      <c r="A66627" s="9"/>
    </row>
    <row r="66628">
      <c r="A66628" s="9"/>
    </row>
    <row r="66629">
      <c r="A66629" s="9"/>
    </row>
    <row r="66630">
      <c r="A66630" s="9"/>
    </row>
    <row r="66631">
      <c r="A66631" s="9"/>
    </row>
    <row r="66632">
      <c r="A66632" s="9"/>
    </row>
    <row r="66633">
      <c r="A66633" s="9"/>
    </row>
    <row r="66634">
      <c r="A66634" s="9"/>
    </row>
    <row r="66635">
      <c r="A66635" s="9"/>
    </row>
    <row r="66636">
      <c r="A66636" s="9"/>
    </row>
    <row r="66637">
      <c r="A66637" s="9"/>
    </row>
    <row r="66638">
      <c r="A66638" s="9"/>
    </row>
    <row r="66639">
      <c r="A66639" s="9"/>
    </row>
    <row r="66640">
      <c r="A66640" s="9"/>
    </row>
    <row r="66641">
      <c r="A66641" s="9"/>
    </row>
    <row r="66642">
      <c r="A66642" s="9"/>
    </row>
    <row r="66643">
      <c r="A66643" s="9"/>
    </row>
    <row r="66644">
      <c r="A66644" s="9"/>
    </row>
    <row r="66645">
      <c r="A66645" s="9"/>
    </row>
    <row r="66646">
      <c r="A66646" s="9"/>
    </row>
    <row r="66647">
      <c r="A66647" s="9"/>
    </row>
    <row r="66648">
      <c r="A66648" s="9"/>
    </row>
    <row r="66649">
      <c r="A66649" s="9"/>
    </row>
    <row r="66650">
      <c r="A66650" s="9"/>
    </row>
    <row r="66651">
      <c r="A66651" s="9"/>
    </row>
    <row r="66652">
      <c r="A66652" s="9"/>
    </row>
    <row r="66653">
      <c r="A66653" s="9"/>
    </row>
    <row r="66654">
      <c r="A66654" s="9"/>
    </row>
    <row r="66655">
      <c r="A66655" s="9"/>
    </row>
    <row r="66656">
      <c r="A66656" s="9"/>
    </row>
    <row r="66657">
      <c r="A66657" s="9"/>
    </row>
    <row r="66658">
      <c r="A66658" s="9"/>
    </row>
    <row r="66659">
      <c r="A66659" s="9"/>
    </row>
    <row r="66660">
      <c r="A66660" s="9"/>
    </row>
    <row r="66661">
      <c r="A66661" s="9"/>
    </row>
    <row r="66662">
      <c r="A66662" s="9"/>
    </row>
    <row r="66663">
      <c r="A66663" s="9"/>
    </row>
    <row r="66664">
      <c r="A66664" s="9"/>
    </row>
    <row r="66665">
      <c r="A66665" s="9"/>
    </row>
    <row r="66666">
      <c r="A66666" s="9"/>
    </row>
    <row r="66667">
      <c r="A66667" s="9"/>
    </row>
    <row r="66668">
      <c r="A66668" s="9"/>
    </row>
    <row r="66669">
      <c r="A66669" s="9"/>
    </row>
    <row r="66670">
      <c r="A66670" s="9"/>
    </row>
    <row r="66671">
      <c r="A66671" s="9"/>
    </row>
    <row r="66672">
      <c r="A66672" s="9"/>
    </row>
    <row r="66673">
      <c r="A66673" s="9"/>
    </row>
    <row r="66674">
      <c r="A66674" s="9"/>
    </row>
    <row r="66675">
      <c r="A66675" s="9"/>
    </row>
    <row r="66676">
      <c r="A66676" s="9"/>
    </row>
    <row r="66677">
      <c r="A66677" s="9"/>
    </row>
    <row r="66678">
      <c r="A66678" s="9"/>
    </row>
    <row r="66679">
      <c r="A66679" s="9"/>
    </row>
    <row r="66680">
      <c r="A66680" s="9"/>
    </row>
    <row r="66681">
      <c r="A66681" s="9"/>
    </row>
    <row r="66682">
      <c r="A66682" s="9"/>
    </row>
    <row r="66683">
      <c r="A66683" s="9"/>
    </row>
    <row r="66684">
      <c r="A66684" s="9"/>
    </row>
    <row r="66685">
      <c r="A66685" s="9"/>
    </row>
    <row r="66686">
      <c r="A66686" s="9"/>
    </row>
    <row r="66687">
      <c r="A66687" s="9"/>
    </row>
    <row r="66688">
      <c r="A66688" s="9"/>
    </row>
    <row r="66689">
      <c r="A66689" s="9"/>
    </row>
    <row r="66690">
      <c r="A66690" s="9"/>
    </row>
    <row r="66691">
      <c r="A66691" s="9"/>
    </row>
    <row r="66692">
      <c r="A66692" s="9"/>
    </row>
    <row r="66693">
      <c r="A66693" s="9"/>
    </row>
    <row r="66694">
      <c r="A66694" s="9"/>
    </row>
    <row r="66695">
      <c r="A66695" s="9"/>
    </row>
    <row r="66696">
      <c r="A66696" s="9"/>
    </row>
    <row r="66697">
      <c r="A66697" s="9"/>
    </row>
    <row r="66698">
      <c r="A66698" s="9"/>
    </row>
    <row r="66699">
      <c r="A66699" s="9"/>
    </row>
    <row r="66700">
      <c r="A66700" s="9"/>
    </row>
    <row r="66701">
      <c r="A66701" s="9"/>
    </row>
    <row r="66702">
      <c r="A66702" s="9"/>
    </row>
    <row r="66703">
      <c r="A66703" s="9"/>
    </row>
    <row r="66704">
      <c r="A66704" s="9"/>
    </row>
    <row r="66705">
      <c r="A66705" s="9"/>
    </row>
    <row r="66706">
      <c r="A66706" s="9"/>
    </row>
    <row r="66707">
      <c r="A66707" s="9"/>
    </row>
    <row r="66708">
      <c r="A66708" s="9"/>
    </row>
    <row r="66709">
      <c r="A66709" s="9"/>
    </row>
    <row r="66710">
      <c r="A66710" s="9"/>
    </row>
    <row r="66711">
      <c r="A66711" s="9"/>
    </row>
    <row r="66712">
      <c r="A66712" s="9"/>
    </row>
    <row r="66713">
      <c r="A66713" s="9"/>
    </row>
    <row r="66714">
      <c r="A66714" s="9"/>
    </row>
    <row r="66715">
      <c r="A66715" s="9"/>
    </row>
    <row r="66716">
      <c r="A66716" s="9"/>
    </row>
    <row r="66717">
      <c r="A66717" s="9"/>
    </row>
    <row r="66718">
      <c r="A66718" s="9"/>
    </row>
    <row r="66719">
      <c r="A66719" s="9"/>
    </row>
    <row r="66720">
      <c r="A66720" s="9"/>
    </row>
    <row r="66721">
      <c r="A66721" s="9"/>
    </row>
    <row r="66722">
      <c r="A66722" s="9"/>
    </row>
    <row r="66723">
      <c r="A66723" s="9"/>
    </row>
    <row r="66724">
      <c r="A66724" s="9"/>
    </row>
    <row r="66725">
      <c r="A66725" s="9"/>
    </row>
    <row r="66726">
      <c r="A66726" s="9"/>
    </row>
    <row r="66727">
      <c r="A66727" s="9"/>
    </row>
    <row r="66728">
      <c r="A66728" s="9"/>
    </row>
    <row r="66729">
      <c r="A66729" s="9"/>
    </row>
    <row r="66730">
      <c r="A66730" s="9"/>
    </row>
    <row r="66731">
      <c r="A66731" s="9"/>
    </row>
    <row r="66732">
      <c r="A66732" s="9"/>
    </row>
    <row r="66733">
      <c r="A66733" s="9"/>
    </row>
    <row r="66734">
      <c r="A66734" s="9"/>
    </row>
    <row r="66735">
      <c r="A66735" s="9"/>
    </row>
    <row r="66736">
      <c r="A66736" s="9"/>
    </row>
    <row r="66737">
      <c r="A66737" s="9"/>
    </row>
    <row r="66738">
      <c r="A66738" s="9"/>
    </row>
    <row r="66739">
      <c r="A66739" s="9"/>
    </row>
    <row r="66740">
      <c r="A66740" s="9"/>
    </row>
    <row r="66741">
      <c r="A66741" s="9"/>
    </row>
    <row r="66742">
      <c r="A66742" s="9"/>
    </row>
    <row r="66743">
      <c r="A66743" s="9"/>
    </row>
    <row r="66744">
      <c r="A66744" s="9"/>
    </row>
    <row r="66745">
      <c r="A66745" s="9"/>
    </row>
    <row r="66746">
      <c r="A66746" s="9"/>
    </row>
    <row r="66747">
      <c r="A66747" s="9"/>
    </row>
    <row r="66748">
      <c r="A66748" s="9"/>
    </row>
    <row r="66749">
      <c r="A66749" s="9"/>
    </row>
    <row r="66750">
      <c r="A66750" s="9"/>
    </row>
    <row r="66751">
      <c r="A66751" s="9"/>
    </row>
    <row r="66752">
      <c r="A66752" s="9"/>
    </row>
    <row r="66753">
      <c r="A66753" s="9"/>
    </row>
    <row r="66754">
      <c r="A66754" s="9"/>
    </row>
    <row r="66755">
      <c r="A66755" s="9"/>
    </row>
    <row r="66756">
      <c r="A66756" s="9"/>
    </row>
    <row r="66757">
      <c r="A66757" s="9"/>
    </row>
    <row r="66758">
      <c r="A66758" s="9"/>
    </row>
    <row r="66759">
      <c r="A66759" s="9"/>
    </row>
    <row r="66760">
      <c r="A66760" s="9"/>
    </row>
    <row r="66761">
      <c r="A66761" s="9"/>
    </row>
    <row r="66762">
      <c r="A66762" s="9"/>
    </row>
    <row r="66763">
      <c r="A66763" s="9"/>
    </row>
    <row r="66764">
      <c r="A66764" s="9"/>
    </row>
    <row r="66765">
      <c r="A66765" s="9"/>
    </row>
    <row r="66766">
      <c r="A66766" s="9"/>
    </row>
    <row r="66767">
      <c r="A66767" s="9"/>
    </row>
    <row r="66768">
      <c r="A66768" s="9"/>
    </row>
    <row r="66769">
      <c r="A66769" s="9"/>
    </row>
    <row r="66770">
      <c r="A66770" s="9"/>
    </row>
    <row r="66771">
      <c r="A66771" s="9"/>
    </row>
    <row r="66772">
      <c r="A66772" s="9"/>
    </row>
    <row r="66773">
      <c r="A66773" s="9"/>
    </row>
    <row r="66774">
      <c r="A66774" s="9"/>
    </row>
    <row r="66775">
      <c r="A66775" s="9"/>
    </row>
    <row r="66776">
      <c r="A66776" s="9"/>
    </row>
    <row r="66777">
      <c r="A66777" s="9"/>
    </row>
    <row r="66778">
      <c r="A66778" s="9"/>
    </row>
    <row r="66779">
      <c r="A66779" s="9"/>
    </row>
    <row r="66780">
      <c r="A66780" s="9"/>
    </row>
    <row r="66781">
      <c r="A66781" s="9"/>
    </row>
    <row r="66782">
      <c r="A66782" s="9"/>
    </row>
    <row r="66783">
      <c r="A66783" s="9"/>
    </row>
    <row r="66784">
      <c r="A66784" s="9"/>
    </row>
    <row r="66785">
      <c r="A66785" s="9"/>
    </row>
    <row r="66786">
      <c r="A66786" s="9"/>
    </row>
    <row r="66787">
      <c r="A66787" s="9"/>
    </row>
    <row r="66788">
      <c r="A66788" s="9"/>
    </row>
    <row r="66789">
      <c r="A66789" s="9"/>
    </row>
    <row r="66790">
      <c r="A66790" s="9"/>
    </row>
    <row r="66791">
      <c r="A66791" s="9"/>
    </row>
    <row r="66792">
      <c r="A66792" s="9"/>
    </row>
    <row r="66793">
      <c r="A66793" s="9"/>
    </row>
    <row r="66794">
      <c r="A66794" s="9"/>
    </row>
    <row r="66795">
      <c r="A66795" s="9"/>
    </row>
    <row r="66796">
      <c r="A66796" s="9"/>
    </row>
    <row r="66797">
      <c r="A66797" s="9"/>
    </row>
    <row r="66798">
      <c r="A66798" s="9"/>
    </row>
    <row r="66799">
      <c r="A66799" s="9"/>
    </row>
    <row r="66800">
      <c r="A66800" s="9"/>
    </row>
    <row r="66801">
      <c r="A66801" s="9"/>
    </row>
    <row r="66802">
      <c r="A66802" s="9"/>
    </row>
    <row r="66803">
      <c r="A66803" s="9"/>
    </row>
    <row r="66804">
      <c r="A66804" s="9"/>
    </row>
    <row r="66805">
      <c r="A66805" s="9"/>
    </row>
    <row r="66806">
      <c r="A66806" s="9"/>
    </row>
    <row r="66807">
      <c r="A66807" s="9"/>
    </row>
    <row r="66808">
      <c r="A66808" s="9"/>
    </row>
    <row r="66809">
      <c r="A66809" s="9"/>
    </row>
    <row r="66810">
      <c r="A66810" s="9"/>
    </row>
    <row r="66811">
      <c r="A66811" s="9"/>
    </row>
    <row r="66812">
      <c r="A66812" s="9"/>
    </row>
    <row r="66813">
      <c r="A66813" s="9"/>
    </row>
    <row r="66814">
      <c r="A66814" s="9"/>
    </row>
    <row r="66815">
      <c r="A66815" s="9"/>
    </row>
    <row r="66816">
      <c r="A66816" s="9"/>
    </row>
    <row r="66817">
      <c r="A66817" s="9"/>
    </row>
    <row r="66818">
      <c r="A66818" s="9"/>
    </row>
    <row r="66819">
      <c r="A66819" s="9"/>
    </row>
    <row r="66820">
      <c r="A66820" s="9"/>
    </row>
    <row r="66821">
      <c r="A66821" s="9"/>
    </row>
    <row r="66822">
      <c r="A66822" s="9"/>
    </row>
    <row r="66823">
      <c r="A66823" s="9"/>
    </row>
    <row r="66824">
      <c r="A66824" s="9"/>
    </row>
    <row r="66825">
      <c r="A66825" s="9"/>
    </row>
    <row r="66826">
      <c r="A66826" s="9"/>
    </row>
    <row r="66827">
      <c r="A66827" s="9"/>
    </row>
    <row r="66828">
      <c r="A66828" s="9"/>
    </row>
    <row r="66829">
      <c r="A66829" s="9"/>
    </row>
    <row r="66830">
      <c r="A66830" s="9"/>
    </row>
    <row r="66831">
      <c r="A66831" s="9"/>
    </row>
    <row r="66832">
      <c r="A66832" s="9"/>
    </row>
    <row r="66833">
      <c r="A66833" s="9"/>
    </row>
    <row r="66834">
      <c r="A66834" s="9"/>
    </row>
    <row r="66835">
      <c r="A66835" s="9"/>
    </row>
    <row r="66836">
      <c r="A66836" s="9"/>
    </row>
    <row r="66837">
      <c r="A66837" s="9"/>
    </row>
    <row r="66838">
      <c r="A66838" s="9"/>
    </row>
    <row r="66839">
      <c r="A66839" s="9"/>
    </row>
    <row r="66840">
      <c r="A66840" s="9"/>
    </row>
    <row r="66841">
      <c r="A66841" s="9"/>
    </row>
    <row r="66842">
      <c r="A66842" s="9"/>
    </row>
    <row r="66843">
      <c r="A66843" s="9"/>
    </row>
    <row r="66844">
      <c r="A66844" s="9"/>
    </row>
    <row r="66845">
      <c r="A66845" s="9"/>
    </row>
    <row r="66846">
      <c r="A66846" s="9"/>
    </row>
    <row r="66847">
      <c r="A66847" s="9"/>
    </row>
    <row r="66848">
      <c r="A66848" s="9"/>
    </row>
    <row r="66849">
      <c r="A66849" s="9"/>
    </row>
    <row r="66850">
      <c r="A66850" s="9"/>
    </row>
    <row r="66851">
      <c r="A66851" s="9"/>
    </row>
    <row r="66852">
      <c r="A66852" s="9"/>
    </row>
    <row r="66853">
      <c r="A66853" s="9"/>
    </row>
    <row r="66854">
      <c r="A66854" s="9"/>
    </row>
    <row r="66855">
      <c r="A66855" s="9"/>
    </row>
    <row r="66856">
      <c r="A66856" s="9"/>
    </row>
    <row r="66857">
      <c r="A66857" s="9"/>
    </row>
    <row r="66858">
      <c r="A66858" s="9"/>
    </row>
    <row r="66859">
      <c r="A66859" s="9"/>
    </row>
    <row r="66860">
      <c r="A66860" s="9"/>
    </row>
    <row r="66861">
      <c r="A66861" s="9"/>
    </row>
    <row r="66862">
      <c r="A66862" s="9"/>
    </row>
    <row r="66863">
      <c r="A66863" s="9"/>
    </row>
    <row r="66864">
      <c r="A66864" s="9"/>
    </row>
    <row r="66865">
      <c r="A66865" s="9"/>
    </row>
    <row r="66866">
      <c r="A66866" s="9"/>
    </row>
    <row r="66867">
      <c r="A66867" s="9"/>
    </row>
    <row r="66868">
      <c r="A66868" s="9"/>
    </row>
    <row r="66869">
      <c r="A66869" s="9"/>
    </row>
    <row r="66870">
      <c r="A66870" s="9"/>
    </row>
    <row r="66871">
      <c r="A66871" s="9"/>
    </row>
    <row r="66872">
      <c r="A66872" s="9"/>
    </row>
    <row r="66873">
      <c r="A66873" s="9"/>
    </row>
    <row r="66874">
      <c r="A66874" s="9"/>
    </row>
    <row r="66875">
      <c r="A66875" s="9"/>
    </row>
    <row r="66876">
      <c r="A66876" s="9"/>
    </row>
    <row r="66877">
      <c r="A66877" s="9"/>
    </row>
    <row r="66878">
      <c r="A66878" s="9"/>
    </row>
    <row r="66879">
      <c r="A66879" s="9"/>
    </row>
    <row r="66880">
      <c r="A66880" s="9"/>
    </row>
    <row r="66881">
      <c r="A66881" s="9"/>
    </row>
    <row r="66882">
      <c r="A66882" s="9"/>
    </row>
    <row r="66883">
      <c r="A66883" s="9"/>
    </row>
    <row r="66884">
      <c r="A66884" s="9"/>
    </row>
    <row r="66885">
      <c r="A66885" s="9"/>
    </row>
    <row r="66886">
      <c r="A66886" s="9"/>
    </row>
    <row r="66887">
      <c r="A66887" s="9"/>
    </row>
    <row r="66888">
      <c r="A66888" s="9"/>
    </row>
    <row r="66889">
      <c r="A66889" s="9"/>
    </row>
    <row r="66890">
      <c r="A66890" s="9"/>
    </row>
    <row r="66891">
      <c r="A66891" s="9"/>
    </row>
    <row r="66892">
      <c r="A66892" s="9"/>
    </row>
    <row r="66893">
      <c r="A66893" s="9"/>
    </row>
    <row r="66894">
      <c r="A66894" s="9"/>
    </row>
    <row r="66895">
      <c r="A66895" s="9"/>
    </row>
    <row r="66896">
      <c r="A66896" s="9"/>
    </row>
    <row r="66897">
      <c r="A66897" s="9"/>
    </row>
    <row r="66898">
      <c r="A66898" s="9"/>
    </row>
    <row r="66899">
      <c r="A66899" s="9"/>
    </row>
    <row r="66900">
      <c r="A66900" s="9"/>
    </row>
    <row r="66901">
      <c r="A66901" s="9"/>
    </row>
    <row r="66902">
      <c r="A66902" s="9"/>
    </row>
    <row r="66903">
      <c r="A66903" s="9"/>
    </row>
    <row r="66904">
      <c r="A66904" s="9"/>
    </row>
    <row r="66905">
      <c r="A66905" s="9"/>
    </row>
    <row r="66906">
      <c r="A66906" s="9"/>
    </row>
    <row r="66907">
      <c r="A66907" s="9"/>
    </row>
    <row r="66908">
      <c r="A66908" s="9"/>
    </row>
    <row r="66909">
      <c r="A66909" s="9"/>
    </row>
    <row r="66910">
      <c r="A66910" s="9"/>
    </row>
    <row r="66911">
      <c r="A66911" s="9"/>
    </row>
    <row r="66912">
      <c r="A66912" s="9"/>
    </row>
    <row r="66913">
      <c r="A66913" s="9"/>
    </row>
    <row r="66914">
      <c r="A66914" s="9"/>
    </row>
    <row r="66915">
      <c r="A66915" s="9"/>
    </row>
    <row r="66916">
      <c r="A66916" s="9"/>
    </row>
    <row r="66917">
      <c r="A66917" s="9"/>
    </row>
    <row r="66918">
      <c r="A66918" s="9"/>
    </row>
    <row r="66919">
      <c r="A66919" s="9"/>
    </row>
    <row r="66920">
      <c r="A66920" s="9"/>
    </row>
    <row r="66921">
      <c r="A66921" s="9"/>
    </row>
    <row r="66922">
      <c r="A66922" s="9"/>
    </row>
    <row r="66923">
      <c r="A66923" s="9"/>
    </row>
    <row r="66924">
      <c r="A66924" s="9"/>
    </row>
    <row r="66925">
      <c r="A66925" s="9"/>
    </row>
    <row r="66926">
      <c r="A66926" s="9"/>
    </row>
    <row r="66927">
      <c r="A66927" s="9"/>
    </row>
    <row r="66928">
      <c r="A66928" s="9"/>
    </row>
    <row r="66929">
      <c r="A66929" s="9"/>
    </row>
    <row r="66930">
      <c r="A66930" s="9"/>
    </row>
    <row r="66931">
      <c r="A66931" s="9"/>
    </row>
    <row r="66932">
      <c r="A66932" s="9"/>
    </row>
    <row r="66933">
      <c r="A66933" s="9"/>
    </row>
    <row r="66934">
      <c r="A66934" s="9"/>
    </row>
    <row r="66935">
      <c r="A66935" s="9"/>
    </row>
    <row r="66936">
      <c r="A66936" s="9"/>
    </row>
    <row r="66937">
      <c r="A66937" s="9"/>
    </row>
    <row r="66938">
      <c r="A66938" s="9"/>
    </row>
    <row r="66939">
      <c r="A66939" s="9"/>
    </row>
    <row r="66940">
      <c r="A66940" s="9"/>
    </row>
    <row r="66941">
      <c r="A66941" s="9"/>
    </row>
    <row r="66942">
      <c r="A66942" s="9"/>
    </row>
    <row r="66943">
      <c r="A66943" s="9"/>
    </row>
    <row r="66944">
      <c r="A66944" s="9"/>
    </row>
    <row r="66945">
      <c r="A66945" s="9"/>
    </row>
    <row r="66946">
      <c r="A66946" s="9"/>
    </row>
    <row r="66947">
      <c r="A66947" s="9"/>
    </row>
    <row r="66948">
      <c r="A66948" s="9"/>
    </row>
    <row r="66949">
      <c r="A66949" s="9"/>
    </row>
    <row r="66950">
      <c r="A66950" s="9"/>
    </row>
    <row r="66951">
      <c r="A66951" s="9"/>
    </row>
    <row r="66952">
      <c r="A66952" s="9"/>
    </row>
    <row r="66953">
      <c r="A66953" s="9"/>
    </row>
    <row r="66954">
      <c r="A66954" s="9"/>
    </row>
    <row r="66955">
      <c r="A66955" s="9"/>
    </row>
    <row r="66956">
      <c r="A66956" s="9"/>
    </row>
    <row r="66957">
      <c r="A66957" s="9"/>
    </row>
    <row r="66958">
      <c r="A66958" s="9"/>
    </row>
    <row r="66959">
      <c r="A66959" s="9"/>
    </row>
    <row r="66960">
      <c r="A66960" s="9"/>
    </row>
    <row r="66961">
      <c r="A66961" s="9"/>
    </row>
    <row r="66962">
      <c r="A66962" s="9"/>
    </row>
    <row r="66963">
      <c r="A66963" s="9"/>
    </row>
    <row r="66964">
      <c r="A66964" s="9"/>
    </row>
    <row r="66965">
      <c r="A66965" s="9"/>
    </row>
    <row r="66966">
      <c r="A66966" s="9"/>
    </row>
    <row r="66967">
      <c r="A66967" s="9"/>
    </row>
    <row r="66968">
      <c r="A66968" s="9"/>
    </row>
    <row r="66969">
      <c r="A66969" s="9"/>
    </row>
    <row r="66970">
      <c r="A66970" s="9"/>
    </row>
    <row r="66971">
      <c r="A66971" s="9"/>
    </row>
    <row r="66972">
      <c r="A66972" s="9"/>
    </row>
    <row r="66973">
      <c r="A66973" s="9"/>
    </row>
    <row r="66974">
      <c r="A66974" s="9"/>
    </row>
    <row r="66975">
      <c r="A66975" s="9"/>
    </row>
    <row r="66976">
      <c r="A66976" s="9"/>
    </row>
    <row r="66977">
      <c r="A66977" s="9"/>
    </row>
    <row r="66978">
      <c r="A66978" s="9"/>
    </row>
    <row r="66979">
      <c r="A66979" s="9"/>
    </row>
    <row r="66980">
      <c r="A66980" s="9"/>
    </row>
    <row r="66981">
      <c r="A66981" s="9"/>
    </row>
    <row r="66982">
      <c r="A66982" s="9"/>
    </row>
    <row r="66983">
      <c r="A66983" s="9"/>
    </row>
    <row r="66984">
      <c r="A66984" s="9"/>
    </row>
    <row r="66985">
      <c r="A66985" s="9"/>
    </row>
    <row r="66986">
      <c r="A66986" s="9"/>
    </row>
    <row r="66987">
      <c r="A66987" s="9"/>
    </row>
    <row r="66988">
      <c r="A66988" s="9"/>
    </row>
    <row r="66989">
      <c r="A66989" s="9"/>
    </row>
    <row r="66990">
      <c r="A66990" s="9"/>
    </row>
    <row r="66991">
      <c r="A66991" s="9"/>
    </row>
    <row r="66992">
      <c r="A66992" s="9"/>
    </row>
    <row r="66993">
      <c r="A66993" s="9"/>
    </row>
    <row r="66994">
      <c r="A66994" s="9"/>
    </row>
    <row r="66995">
      <c r="A66995" s="9"/>
    </row>
    <row r="66996">
      <c r="A66996" s="9"/>
    </row>
    <row r="66997">
      <c r="A66997" s="9"/>
    </row>
    <row r="66998">
      <c r="A66998" s="9"/>
    </row>
    <row r="66999">
      <c r="A66999" s="9"/>
    </row>
    <row r="67000">
      <c r="A67000" s="9"/>
    </row>
    <row r="67001">
      <c r="A67001" s="9"/>
    </row>
    <row r="67002">
      <c r="A67002" s="9"/>
    </row>
    <row r="67003">
      <c r="A67003" s="9"/>
    </row>
    <row r="67004">
      <c r="A67004" s="9"/>
    </row>
    <row r="67005">
      <c r="A67005" s="9"/>
    </row>
    <row r="67006">
      <c r="A67006" s="9"/>
    </row>
    <row r="67007">
      <c r="A67007" s="9"/>
    </row>
    <row r="67008">
      <c r="A67008" s="9"/>
    </row>
    <row r="67009">
      <c r="A67009" s="9"/>
    </row>
    <row r="67010">
      <c r="A67010" s="9"/>
    </row>
    <row r="67011">
      <c r="A67011" s="9"/>
    </row>
    <row r="67012">
      <c r="A67012" s="9"/>
    </row>
    <row r="67013">
      <c r="A67013" s="9"/>
    </row>
    <row r="67014">
      <c r="A67014" s="9"/>
    </row>
    <row r="67015">
      <c r="A67015" s="9"/>
    </row>
    <row r="67016">
      <c r="A67016" s="9"/>
    </row>
    <row r="67017">
      <c r="A67017" s="9"/>
    </row>
    <row r="67018">
      <c r="A67018" s="9"/>
    </row>
    <row r="67019">
      <c r="A67019" s="9"/>
    </row>
    <row r="67020">
      <c r="A67020" s="9"/>
    </row>
    <row r="67021">
      <c r="A67021" s="9"/>
    </row>
    <row r="67022">
      <c r="A67022" s="9"/>
    </row>
    <row r="67023">
      <c r="A67023" s="9"/>
    </row>
    <row r="67024">
      <c r="A67024" s="9"/>
    </row>
    <row r="67025">
      <c r="A67025" s="9"/>
    </row>
    <row r="67026">
      <c r="A67026" s="9"/>
    </row>
    <row r="67027">
      <c r="A67027" s="9"/>
    </row>
    <row r="67028">
      <c r="A67028" s="9"/>
    </row>
    <row r="67029">
      <c r="A67029" s="9"/>
    </row>
    <row r="67030">
      <c r="A67030" s="9"/>
    </row>
    <row r="67031">
      <c r="A67031" s="9"/>
    </row>
    <row r="67032">
      <c r="A67032" s="9"/>
    </row>
    <row r="67033">
      <c r="A67033" s="9"/>
    </row>
    <row r="67034">
      <c r="A67034" s="9"/>
    </row>
    <row r="67035">
      <c r="A67035" s="9"/>
    </row>
    <row r="67036">
      <c r="A67036" s="9"/>
    </row>
    <row r="67037">
      <c r="A67037" s="9"/>
    </row>
    <row r="67038">
      <c r="A67038" s="9"/>
    </row>
    <row r="67039">
      <c r="A67039" s="9"/>
    </row>
    <row r="67040">
      <c r="A67040" s="9"/>
    </row>
    <row r="67041">
      <c r="A67041" s="9"/>
    </row>
    <row r="67042">
      <c r="A67042" s="9"/>
    </row>
    <row r="67043">
      <c r="A67043" s="9"/>
    </row>
    <row r="67044">
      <c r="A67044" s="9"/>
    </row>
    <row r="67045">
      <c r="A67045" s="9"/>
    </row>
    <row r="67046">
      <c r="A67046" s="9"/>
    </row>
    <row r="67047">
      <c r="A67047" s="9"/>
    </row>
    <row r="67048">
      <c r="A67048" s="9"/>
    </row>
    <row r="67049">
      <c r="A67049" s="9"/>
    </row>
    <row r="67050">
      <c r="A67050" s="9"/>
    </row>
    <row r="67051">
      <c r="A67051" s="9"/>
    </row>
    <row r="67052">
      <c r="A67052" s="9"/>
    </row>
    <row r="67053">
      <c r="A67053" s="9"/>
    </row>
    <row r="67054">
      <c r="A67054" s="9"/>
    </row>
    <row r="67055">
      <c r="A67055" s="9"/>
    </row>
    <row r="67056">
      <c r="A67056" s="9"/>
    </row>
    <row r="67057">
      <c r="A67057" s="9"/>
    </row>
    <row r="67058">
      <c r="A67058" s="9"/>
    </row>
    <row r="67059">
      <c r="A67059" s="9"/>
    </row>
    <row r="67060">
      <c r="A67060" s="9"/>
    </row>
    <row r="67061">
      <c r="A67061" s="9"/>
    </row>
    <row r="67062">
      <c r="A67062" s="9"/>
    </row>
    <row r="67063">
      <c r="A67063" s="9"/>
    </row>
    <row r="67064">
      <c r="A67064" s="9"/>
    </row>
    <row r="67065">
      <c r="A67065" s="9"/>
    </row>
    <row r="67066">
      <c r="A67066" s="9"/>
    </row>
    <row r="67067">
      <c r="A67067" s="9"/>
    </row>
    <row r="67068">
      <c r="A67068" s="9"/>
    </row>
    <row r="67069">
      <c r="A67069" s="9"/>
    </row>
    <row r="67070">
      <c r="A67070" s="9"/>
    </row>
    <row r="67071">
      <c r="A67071" s="9"/>
    </row>
    <row r="67072">
      <c r="A67072" s="9"/>
    </row>
    <row r="67073">
      <c r="A67073" s="9"/>
    </row>
    <row r="67074">
      <c r="A67074" s="9"/>
    </row>
    <row r="67075">
      <c r="A67075" s="9"/>
    </row>
    <row r="67076">
      <c r="A67076" s="9"/>
    </row>
    <row r="67077">
      <c r="A67077" s="9"/>
    </row>
    <row r="67078">
      <c r="A67078" s="9"/>
    </row>
    <row r="67079">
      <c r="A67079" s="9"/>
    </row>
    <row r="67080">
      <c r="A67080" s="9"/>
    </row>
    <row r="67081">
      <c r="A67081" s="9"/>
    </row>
    <row r="67082">
      <c r="A67082" s="9"/>
    </row>
    <row r="67083">
      <c r="A67083" s="9"/>
    </row>
    <row r="67084">
      <c r="A67084" s="9"/>
    </row>
    <row r="67085">
      <c r="A67085" s="9"/>
    </row>
    <row r="67086">
      <c r="A67086" s="9"/>
    </row>
    <row r="67087">
      <c r="A67087" s="9"/>
    </row>
    <row r="67088">
      <c r="A67088" s="9"/>
    </row>
    <row r="67089">
      <c r="A67089" s="9"/>
    </row>
    <row r="67090">
      <c r="A67090" s="9"/>
    </row>
    <row r="67091">
      <c r="A67091" s="9"/>
    </row>
    <row r="67092">
      <c r="A67092" s="9"/>
    </row>
    <row r="67093">
      <c r="A67093" s="9"/>
    </row>
    <row r="67094">
      <c r="A67094" s="9"/>
    </row>
    <row r="67095">
      <c r="A67095" s="9"/>
    </row>
    <row r="67096">
      <c r="A67096" s="9"/>
    </row>
    <row r="67097">
      <c r="A67097" s="9"/>
    </row>
    <row r="67098">
      <c r="A67098" s="9"/>
    </row>
    <row r="67099">
      <c r="A67099" s="9"/>
    </row>
    <row r="67100">
      <c r="A67100" s="9"/>
    </row>
    <row r="67101">
      <c r="A67101" s="9"/>
    </row>
    <row r="67102">
      <c r="A67102" s="9"/>
    </row>
    <row r="67103">
      <c r="A67103" s="9"/>
    </row>
    <row r="67104">
      <c r="A67104" s="9"/>
    </row>
    <row r="67105">
      <c r="A67105" s="9"/>
    </row>
    <row r="67106">
      <c r="A67106" s="9"/>
    </row>
    <row r="67107">
      <c r="A67107" s="9"/>
    </row>
    <row r="67108">
      <c r="A67108" s="9"/>
    </row>
    <row r="67109">
      <c r="A67109" s="9"/>
    </row>
    <row r="67110">
      <c r="A67110" s="9"/>
    </row>
    <row r="67111">
      <c r="A67111" s="9"/>
    </row>
    <row r="67112">
      <c r="A67112" s="9"/>
    </row>
    <row r="67113">
      <c r="A67113" s="9"/>
    </row>
    <row r="67114">
      <c r="A67114" s="9"/>
    </row>
    <row r="67115">
      <c r="A67115" s="9"/>
    </row>
    <row r="67116">
      <c r="A67116" s="9"/>
    </row>
    <row r="67117">
      <c r="A67117" s="9"/>
    </row>
    <row r="67118">
      <c r="A67118" s="9"/>
    </row>
    <row r="67119">
      <c r="A67119" s="9"/>
    </row>
    <row r="67120">
      <c r="A67120" s="9"/>
    </row>
    <row r="67121">
      <c r="A67121" s="9"/>
    </row>
    <row r="67122">
      <c r="A67122" s="9"/>
    </row>
    <row r="67123">
      <c r="A67123" s="9"/>
    </row>
    <row r="67124">
      <c r="A67124" s="9"/>
    </row>
    <row r="67125">
      <c r="A67125" s="9"/>
    </row>
    <row r="67126">
      <c r="A67126" s="9"/>
    </row>
    <row r="67127">
      <c r="A67127" s="9"/>
    </row>
    <row r="67128">
      <c r="A67128" s="9"/>
    </row>
    <row r="67129">
      <c r="A67129" s="9"/>
    </row>
    <row r="67130">
      <c r="A67130" s="9"/>
    </row>
    <row r="67131">
      <c r="A67131" s="9"/>
    </row>
    <row r="67132">
      <c r="A67132" s="9"/>
    </row>
    <row r="67133">
      <c r="A67133" s="9"/>
    </row>
    <row r="67134">
      <c r="A67134" s="9"/>
    </row>
    <row r="67135">
      <c r="A67135" s="9"/>
    </row>
    <row r="67136">
      <c r="A67136" s="9"/>
    </row>
    <row r="67137">
      <c r="A67137" s="9"/>
    </row>
    <row r="67138">
      <c r="A67138" s="9"/>
    </row>
    <row r="67139">
      <c r="A67139" s="9"/>
    </row>
    <row r="67140">
      <c r="A67140" s="9"/>
    </row>
    <row r="67141">
      <c r="A67141" s="9"/>
    </row>
    <row r="67142">
      <c r="A67142" s="9"/>
    </row>
    <row r="67143">
      <c r="A67143" s="9"/>
    </row>
    <row r="67144">
      <c r="A67144" s="9"/>
    </row>
    <row r="67145">
      <c r="A67145" s="9"/>
    </row>
    <row r="67146">
      <c r="A67146" s="9"/>
    </row>
    <row r="67147">
      <c r="A67147" s="9"/>
    </row>
    <row r="67148">
      <c r="A67148" s="9"/>
    </row>
    <row r="67149">
      <c r="A67149" s="9"/>
    </row>
    <row r="67150">
      <c r="A67150" s="9"/>
    </row>
    <row r="67151">
      <c r="A67151" s="9"/>
    </row>
    <row r="67152">
      <c r="A67152" s="9"/>
    </row>
    <row r="67153">
      <c r="A67153" s="9"/>
    </row>
    <row r="67154">
      <c r="A67154" s="9"/>
    </row>
    <row r="67155">
      <c r="A67155" s="9"/>
    </row>
    <row r="67156">
      <c r="A67156" s="9"/>
    </row>
    <row r="67157">
      <c r="A67157" s="9"/>
    </row>
    <row r="67158">
      <c r="A67158" s="9"/>
    </row>
    <row r="67159">
      <c r="A67159" s="9"/>
    </row>
    <row r="67160">
      <c r="A67160" s="9"/>
    </row>
    <row r="67161">
      <c r="A67161" s="9"/>
    </row>
    <row r="67162">
      <c r="A67162" s="9"/>
    </row>
    <row r="67163">
      <c r="A67163" s="9"/>
    </row>
    <row r="67164">
      <c r="A67164" s="9"/>
    </row>
    <row r="67165">
      <c r="A67165" s="9"/>
    </row>
    <row r="67166">
      <c r="A67166" s="9"/>
    </row>
    <row r="67167">
      <c r="A67167" s="9"/>
    </row>
    <row r="67168">
      <c r="A67168" s="9"/>
    </row>
    <row r="67169">
      <c r="A67169" s="9"/>
    </row>
    <row r="67170">
      <c r="A67170" s="9"/>
    </row>
    <row r="67171">
      <c r="A67171" s="9"/>
    </row>
    <row r="67172">
      <c r="A67172" s="9"/>
    </row>
    <row r="67173">
      <c r="A67173" s="9"/>
    </row>
    <row r="67174">
      <c r="A67174" s="9"/>
    </row>
    <row r="67175">
      <c r="A67175" s="9"/>
    </row>
    <row r="67176">
      <c r="A67176" s="9"/>
    </row>
    <row r="67177">
      <c r="A67177" s="9"/>
    </row>
    <row r="67178">
      <c r="A67178" s="9"/>
    </row>
    <row r="67179">
      <c r="A67179" s="9"/>
    </row>
    <row r="67180">
      <c r="A67180" s="9"/>
    </row>
    <row r="67181">
      <c r="A67181" s="9"/>
    </row>
    <row r="67182">
      <c r="A67182" s="9"/>
    </row>
    <row r="67183">
      <c r="A67183" s="9"/>
    </row>
    <row r="67184">
      <c r="A67184" s="9"/>
    </row>
    <row r="67185">
      <c r="A67185" s="9"/>
    </row>
    <row r="67186">
      <c r="A67186" s="9"/>
    </row>
    <row r="67187">
      <c r="A67187" s="9"/>
    </row>
    <row r="67188">
      <c r="A67188" s="9"/>
    </row>
    <row r="67189">
      <c r="A67189" s="9"/>
    </row>
    <row r="67190">
      <c r="A67190" s="9"/>
    </row>
    <row r="67191">
      <c r="A67191" s="9"/>
    </row>
    <row r="67192">
      <c r="A67192" s="9"/>
    </row>
    <row r="67193">
      <c r="A67193" s="9"/>
    </row>
    <row r="67194">
      <c r="A67194" s="9"/>
    </row>
    <row r="67195">
      <c r="A67195" s="9"/>
    </row>
    <row r="67196">
      <c r="A67196" s="9"/>
    </row>
    <row r="67197">
      <c r="A67197" s="9"/>
    </row>
    <row r="67198">
      <c r="A67198" s="9"/>
    </row>
    <row r="67199">
      <c r="A67199" s="9"/>
    </row>
    <row r="67200">
      <c r="A67200" s="9"/>
    </row>
    <row r="67201">
      <c r="A67201" s="9"/>
    </row>
    <row r="67202">
      <c r="A67202" s="9"/>
    </row>
    <row r="67203">
      <c r="A67203" s="9"/>
    </row>
    <row r="67204">
      <c r="A67204" s="9"/>
    </row>
    <row r="67205">
      <c r="A67205" s="9"/>
    </row>
    <row r="67206">
      <c r="A67206" s="9"/>
    </row>
    <row r="67207">
      <c r="A67207" s="9"/>
    </row>
    <row r="67208">
      <c r="A67208" s="9"/>
    </row>
    <row r="67209">
      <c r="A67209" s="9"/>
    </row>
    <row r="67210">
      <c r="A67210" s="9"/>
    </row>
    <row r="67211">
      <c r="A67211" s="9"/>
    </row>
    <row r="67212">
      <c r="A67212" s="9"/>
    </row>
    <row r="67213">
      <c r="A67213" s="9"/>
    </row>
    <row r="67214">
      <c r="A67214" s="9"/>
    </row>
    <row r="67215">
      <c r="A67215" s="9"/>
    </row>
    <row r="67216">
      <c r="A67216" s="9"/>
    </row>
    <row r="67217">
      <c r="A67217" s="9"/>
    </row>
    <row r="67218">
      <c r="A67218" s="9"/>
    </row>
    <row r="67219">
      <c r="A67219" s="9"/>
    </row>
    <row r="67220">
      <c r="A67220" s="9"/>
    </row>
    <row r="67221">
      <c r="A67221" s="9"/>
    </row>
    <row r="67222">
      <c r="A67222" s="9"/>
    </row>
    <row r="67223">
      <c r="A67223" s="9"/>
    </row>
    <row r="67224">
      <c r="A67224" s="9"/>
    </row>
    <row r="67225">
      <c r="A67225" s="9"/>
    </row>
    <row r="67226">
      <c r="A67226" s="9"/>
    </row>
    <row r="67227">
      <c r="A67227" s="9"/>
    </row>
    <row r="67228">
      <c r="A67228" s="9"/>
    </row>
    <row r="67229">
      <c r="A67229" s="9"/>
    </row>
    <row r="67230">
      <c r="A67230" s="9"/>
    </row>
    <row r="67231">
      <c r="A67231" s="9"/>
    </row>
    <row r="67232">
      <c r="A67232" s="9"/>
    </row>
    <row r="67233">
      <c r="A67233" s="9"/>
    </row>
    <row r="67234">
      <c r="A67234" s="9"/>
    </row>
    <row r="67235">
      <c r="A67235" s="9"/>
    </row>
    <row r="67236">
      <c r="A67236" s="9"/>
    </row>
    <row r="67237">
      <c r="A67237" s="9"/>
    </row>
    <row r="67238">
      <c r="A67238" s="9"/>
    </row>
    <row r="67239">
      <c r="A67239" s="9"/>
    </row>
    <row r="67240">
      <c r="A67240" s="9"/>
    </row>
    <row r="67241">
      <c r="A67241" s="9"/>
    </row>
    <row r="67242">
      <c r="A67242" s="9"/>
    </row>
    <row r="67243">
      <c r="A67243" s="9"/>
    </row>
    <row r="67244">
      <c r="A67244" s="9"/>
    </row>
    <row r="67245">
      <c r="A67245" s="9"/>
    </row>
    <row r="67246">
      <c r="A67246" s="9"/>
    </row>
    <row r="67247">
      <c r="A67247" s="9"/>
    </row>
    <row r="67248">
      <c r="A67248" s="9"/>
    </row>
    <row r="67249">
      <c r="A67249" s="9"/>
    </row>
    <row r="67250">
      <c r="A67250" s="9"/>
    </row>
    <row r="67251">
      <c r="A67251" s="9"/>
    </row>
    <row r="67252">
      <c r="A67252" s="9"/>
    </row>
    <row r="67253">
      <c r="A67253" s="9"/>
    </row>
    <row r="67254">
      <c r="A67254" s="9"/>
    </row>
    <row r="67255">
      <c r="A67255" s="9"/>
    </row>
    <row r="67256">
      <c r="A67256" s="9"/>
    </row>
    <row r="67257">
      <c r="A67257" s="9"/>
    </row>
    <row r="67258">
      <c r="A67258" s="9"/>
    </row>
    <row r="67259">
      <c r="A67259" s="9"/>
    </row>
    <row r="67260">
      <c r="A67260" s="9"/>
    </row>
    <row r="67261">
      <c r="A67261" s="9"/>
    </row>
    <row r="67262">
      <c r="A67262" s="9"/>
    </row>
    <row r="67263">
      <c r="A67263" s="9"/>
    </row>
    <row r="67264">
      <c r="A67264" s="9"/>
    </row>
    <row r="67265">
      <c r="A67265" s="9"/>
    </row>
    <row r="67266">
      <c r="A67266" s="9"/>
    </row>
    <row r="67267">
      <c r="A67267" s="9"/>
    </row>
    <row r="67268">
      <c r="A67268" s="9"/>
    </row>
    <row r="67269">
      <c r="A67269" s="9"/>
    </row>
    <row r="67270">
      <c r="A67270" s="9"/>
    </row>
    <row r="67271">
      <c r="A67271" s="9"/>
    </row>
    <row r="67272">
      <c r="A67272" s="9"/>
    </row>
    <row r="67273">
      <c r="A67273" s="9"/>
    </row>
    <row r="67274">
      <c r="A67274" s="9"/>
    </row>
    <row r="67275">
      <c r="A67275" s="9"/>
    </row>
    <row r="67276">
      <c r="A67276" s="9"/>
    </row>
    <row r="67277">
      <c r="A67277" s="9"/>
    </row>
    <row r="67278">
      <c r="A67278" s="9"/>
    </row>
    <row r="67279">
      <c r="A67279" s="9"/>
    </row>
    <row r="67280">
      <c r="A67280" s="9"/>
    </row>
    <row r="67281">
      <c r="A67281" s="9"/>
    </row>
    <row r="67282">
      <c r="A67282" s="9"/>
    </row>
    <row r="67283">
      <c r="A67283" s="9"/>
    </row>
    <row r="67284">
      <c r="A67284" s="9"/>
    </row>
    <row r="67285">
      <c r="A67285" s="9"/>
    </row>
    <row r="67286">
      <c r="A67286" s="9"/>
    </row>
    <row r="67287">
      <c r="A67287" s="9"/>
    </row>
    <row r="67288">
      <c r="A67288" s="9"/>
    </row>
    <row r="67289">
      <c r="A67289" s="9"/>
    </row>
    <row r="67290">
      <c r="A67290" s="9"/>
    </row>
    <row r="67291">
      <c r="A67291" s="9"/>
    </row>
    <row r="67292">
      <c r="A67292" s="9"/>
    </row>
    <row r="67293">
      <c r="A67293" s="9"/>
    </row>
    <row r="67294">
      <c r="A67294" s="9"/>
    </row>
    <row r="67295">
      <c r="A67295" s="9"/>
    </row>
    <row r="67296">
      <c r="A67296" s="9"/>
    </row>
    <row r="67297">
      <c r="A67297" s="9"/>
    </row>
    <row r="67298">
      <c r="A67298" s="9"/>
    </row>
    <row r="67299">
      <c r="A67299" s="9"/>
    </row>
    <row r="67300">
      <c r="A67300" s="9"/>
    </row>
    <row r="67301">
      <c r="A67301" s="9"/>
    </row>
    <row r="67302">
      <c r="A67302" s="9"/>
    </row>
    <row r="67303">
      <c r="A67303" s="9"/>
    </row>
    <row r="67304">
      <c r="A67304" s="9"/>
    </row>
    <row r="67305">
      <c r="A67305" s="9"/>
    </row>
    <row r="67306">
      <c r="A67306" s="9"/>
    </row>
    <row r="67307">
      <c r="A67307" s="9"/>
    </row>
    <row r="67308">
      <c r="A67308" s="9"/>
    </row>
    <row r="67309">
      <c r="A67309" s="9"/>
    </row>
    <row r="67310">
      <c r="A67310" s="9"/>
    </row>
    <row r="67311">
      <c r="A67311" s="9"/>
    </row>
    <row r="67312">
      <c r="A67312" s="9"/>
    </row>
    <row r="67313">
      <c r="A67313" s="9"/>
    </row>
    <row r="67314">
      <c r="A67314" s="9"/>
    </row>
    <row r="67315">
      <c r="A67315" s="9"/>
    </row>
    <row r="67316">
      <c r="A67316" s="9"/>
    </row>
    <row r="67317">
      <c r="A67317" s="9"/>
    </row>
    <row r="67318">
      <c r="A67318" s="9"/>
    </row>
    <row r="67319">
      <c r="A67319" s="9"/>
    </row>
    <row r="67320">
      <c r="A67320" s="9"/>
    </row>
    <row r="67321">
      <c r="A67321" s="9"/>
    </row>
    <row r="67322">
      <c r="A67322" s="9"/>
    </row>
    <row r="67323">
      <c r="A67323" s="9"/>
    </row>
    <row r="67324">
      <c r="A67324" s="9"/>
    </row>
    <row r="67325">
      <c r="A67325" s="9"/>
    </row>
    <row r="67326">
      <c r="A67326" s="9"/>
    </row>
    <row r="67327">
      <c r="A67327" s="9"/>
    </row>
    <row r="67328">
      <c r="A67328" s="9"/>
    </row>
    <row r="67329">
      <c r="A67329" s="9"/>
    </row>
    <row r="67330">
      <c r="A67330" s="9"/>
    </row>
    <row r="67331">
      <c r="A67331" s="9"/>
    </row>
    <row r="67332">
      <c r="A67332" s="9"/>
    </row>
    <row r="67333">
      <c r="A67333" s="9"/>
    </row>
    <row r="67334">
      <c r="A67334" s="9"/>
    </row>
    <row r="67335">
      <c r="A67335" s="9"/>
    </row>
    <row r="67336">
      <c r="A67336" s="9"/>
    </row>
    <row r="67337">
      <c r="A67337" s="9"/>
    </row>
    <row r="67338">
      <c r="A67338" s="9"/>
    </row>
    <row r="67339">
      <c r="A67339" s="9"/>
    </row>
    <row r="67340">
      <c r="A67340" s="9"/>
    </row>
    <row r="67341">
      <c r="A67341" s="9"/>
    </row>
    <row r="67342">
      <c r="A67342" s="9"/>
    </row>
    <row r="67343">
      <c r="A67343" s="9"/>
    </row>
    <row r="67344">
      <c r="A67344" s="9"/>
    </row>
    <row r="67345">
      <c r="A67345" s="9"/>
    </row>
    <row r="67346">
      <c r="A67346" s="9"/>
    </row>
    <row r="67347">
      <c r="A67347" s="9"/>
    </row>
    <row r="67348">
      <c r="A67348" s="9"/>
    </row>
    <row r="67349">
      <c r="A67349" s="9"/>
    </row>
    <row r="67350">
      <c r="A67350" s="9"/>
    </row>
    <row r="67351">
      <c r="A67351" s="9"/>
    </row>
    <row r="67352">
      <c r="A67352" s="9"/>
    </row>
    <row r="67353">
      <c r="A67353" s="9"/>
    </row>
    <row r="67354">
      <c r="A67354" s="9"/>
    </row>
    <row r="67355">
      <c r="A67355" s="9"/>
    </row>
    <row r="67356">
      <c r="A67356" s="9"/>
    </row>
    <row r="67357">
      <c r="A67357" s="9"/>
    </row>
    <row r="67358">
      <c r="A67358" s="9"/>
    </row>
    <row r="67359">
      <c r="A67359" s="9"/>
    </row>
    <row r="67360">
      <c r="A67360" s="9"/>
    </row>
    <row r="67361">
      <c r="A67361" s="9"/>
    </row>
    <row r="67362">
      <c r="A67362" s="9"/>
    </row>
    <row r="67363">
      <c r="A67363" s="9"/>
    </row>
    <row r="67364">
      <c r="A67364" s="9"/>
    </row>
    <row r="67365">
      <c r="A67365" s="9"/>
    </row>
    <row r="67366">
      <c r="A67366" s="9"/>
    </row>
    <row r="67367">
      <c r="A67367" s="9"/>
    </row>
    <row r="67368">
      <c r="A67368" s="9"/>
    </row>
    <row r="67369">
      <c r="A67369" s="9"/>
    </row>
    <row r="67370">
      <c r="A67370" s="9"/>
    </row>
    <row r="67371">
      <c r="A67371" s="9"/>
    </row>
    <row r="67372">
      <c r="A67372" s="9"/>
    </row>
    <row r="67373">
      <c r="A67373" s="9"/>
    </row>
    <row r="67374">
      <c r="A67374" s="9"/>
    </row>
    <row r="67375">
      <c r="A67375" s="9"/>
    </row>
    <row r="67376">
      <c r="A67376" s="9"/>
    </row>
    <row r="67377">
      <c r="A67377" s="9"/>
    </row>
    <row r="67378">
      <c r="A67378" s="9"/>
    </row>
    <row r="67379">
      <c r="A67379" s="9"/>
    </row>
    <row r="67380">
      <c r="A67380" s="9"/>
    </row>
    <row r="67381">
      <c r="A67381" s="9"/>
    </row>
    <row r="67382">
      <c r="A67382" s="9"/>
    </row>
    <row r="67383">
      <c r="A67383" s="9"/>
    </row>
    <row r="67384">
      <c r="A67384" s="9"/>
    </row>
    <row r="67385">
      <c r="A67385" s="9"/>
    </row>
    <row r="67386">
      <c r="A67386" s="9"/>
    </row>
    <row r="67387">
      <c r="A67387" s="9"/>
    </row>
    <row r="67388">
      <c r="A67388" s="9"/>
    </row>
    <row r="67389">
      <c r="A67389" s="9"/>
    </row>
    <row r="67390">
      <c r="A67390" s="9"/>
    </row>
    <row r="67391">
      <c r="A67391" s="9"/>
    </row>
    <row r="67392">
      <c r="A67392" s="9"/>
    </row>
    <row r="67393">
      <c r="A67393" s="9"/>
    </row>
    <row r="67394">
      <c r="A67394" s="9"/>
    </row>
    <row r="67395">
      <c r="A67395" s="9"/>
    </row>
    <row r="67396">
      <c r="A67396" s="9"/>
    </row>
    <row r="67397">
      <c r="A67397" s="9"/>
    </row>
    <row r="67398">
      <c r="A67398" s="9"/>
    </row>
    <row r="67399">
      <c r="A67399" s="9"/>
    </row>
    <row r="67400">
      <c r="A67400" s="9"/>
    </row>
    <row r="67401">
      <c r="A67401" s="9"/>
    </row>
    <row r="67402">
      <c r="A67402" s="9"/>
    </row>
    <row r="67403">
      <c r="A67403" s="9"/>
    </row>
    <row r="67404">
      <c r="A67404" s="9"/>
    </row>
    <row r="67405">
      <c r="A67405" s="9"/>
    </row>
    <row r="67406">
      <c r="A67406" s="9"/>
    </row>
    <row r="67407">
      <c r="A67407" s="9"/>
    </row>
    <row r="67408">
      <c r="A67408" s="9"/>
    </row>
    <row r="67409">
      <c r="A67409" s="9"/>
    </row>
    <row r="67410">
      <c r="A67410" s="9"/>
    </row>
    <row r="67411">
      <c r="A67411" s="9"/>
    </row>
    <row r="67412">
      <c r="A67412" s="9"/>
    </row>
    <row r="67413">
      <c r="A67413" s="9"/>
    </row>
    <row r="67414">
      <c r="A67414" s="9"/>
    </row>
    <row r="67415">
      <c r="A67415" s="9"/>
    </row>
    <row r="67416">
      <c r="A67416" s="9"/>
    </row>
    <row r="67417">
      <c r="A67417" s="9"/>
    </row>
    <row r="67418">
      <c r="A67418" s="9"/>
    </row>
    <row r="67419">
      <c r="A67419" s="9"/>
    </row>
    <row r="67420">
      <c r="A67420" s="9"/>
    </row>
    <row r="67421">
      <c r="A67421" s="9"/>
    </row>
    <row r="67422">
      <c r="A67422" s="9"/>
    </row>
    <row r="67423">
      <c r="A67423" s="9"/>
    </row>
    <row r="67424">
      <c r="A67424" s="9"/>
    </row>
    <row r="67425">
      <c r="A67425" s="9"/>
    </row>
    <row r="67426">
      <c r="A67426" s="9"/>
    </row>
    <row r="67427">
      <c r="A67427" s="9"/>
    </row>
    <row r="67428">
      <c r="A67428" s="9"/>
    </row>
    <row r="67429">
      <c r="A67429" s="9"/>
    </row>
    <row r="67430">
      <c r="A67430" s="9"/>
    </row>
    <row r="67431">
      <c r="A67431" s="9"/>
    </row>
    <row r="67432">
      <c r="A67432" s="9"/>
    </row>
    <row r="67433">
      <c r="A67433" s="9"/>
    </row>
    <row r="67434">
      <c r="A67434" s="9"/>
    </row>
    <row r="67435">
      <c r="A67435" s="9"/>
    </row>
    <row r="67436">
      <c r="A67436" s="9"/>
    </row>
    <row r="67437">
      <c r="A67437" s="9"/>
    </row>
    <row r="67438">
      <c r="A67438" s="9"/>
    </row>
    <row r="67439">
      <c r="A67439" s="9"/>
    </row>
    <row r="67440">
      <c r="A67440" s="9"/>
    </row>
    <row r="67441">
      <c r="A67441" s="9"/>
    </row>
    <row r="67442">
      <c r="A67442" s="9"/>
    </row>
    <row r="67443">
      <c r="A67443" s="9"/>
    </row>
    <row r="67444">
      <c r="A67444" s="9"/>
    </row>
    <row r="67445">
      <c r="A67445" s="9"/>
    </row>
    <row r="67446">
      <c r="A67446" s="9"/>
    </row>
    <row r="67447">
      <c r="A67447" s="9"/>
    </row>
    <row r="67448">
      <c r="A67448" s="9"/>
    </row>
    <row r="67449">
      <c r="A67449" s="9"/>
    </row>
    <row r="67450">
      <c r="A67450" s="9"/>
    </row>
    <row r="67451">
      <c r="A67451" s="9"/>
    </row>
    <row r="67452">
      <c r="A67452" s="9"/>
    </row>
    <row r="67453">
      <c r="A67453" s="9"/>
    </row>
    <row r="67454">
      <c r="A67454" s="9"/>
    </row>
    <row r="67455">
      <c r="A67455" s="9"/>
    </row>
    <row r="67456">
      <c r="A67456" s="9"/>
    </row>
    <row r="67457">
      <c r="A67457" s="9"/>
    </row>
    <row r="67458">
      <c r="A67458" s="9"/>
    </row>
    <row r="67459">
      <c r="A67459" s="9"/>
    </row>
    <row r="67460">
      <c r="A67460" s="9"/>
    </row>
    <row r="67461">
      <c r="A67461" s="9"/>
    </row>
    <row r="67462">
      <c r="A67462" s="9"/>
    </row>
    <row r="67463">
      <c r="A67463" s="9"/>
    </row>
    <row r="67464">
      <c r="A67464" s="9"/>
    </row>
    <row r="67465">
      <c r="A67465" s="9"/>
    </row>
    <row r="67466">
      <c r="A67466" s="9"/>
    </row>
    <row r="67467">
      <c r="A67467" s="9"/>
    </row>
    <row r="67468">
      <c r="A67468" s="9"/>
    </row>
    <row r="67469">
      <c r="A67469" s="9"/>
    </row>
    <row r="67470">
      <c r="A67470" s="9"/>
    </row>
    <row r="67471">
      <c r="A67471" s="9"/>
    </row>
    <row r="67472">
      <c r="A67472" s="9"/>
    </row>
    <row r="67473">
      <c r="A67473" s="9"/>
    </row>
    <row r="67474">
      <c r="A67474" s="9"/>
    </row>
    <row r="67475">
      <c r="A67475" s="9"/>
    </row>
    <row r="67476">
      <c r="A67476" s="9"/>
    </row>
    <row r="67477">
      <c r="A67477" s="9"/>
    </row>
    <row r="67478">
      <c r="A67478" s="9"/>
    </row>
    <row r="67479">
      <c r="A67479" s="9"/>
    </row>
    <row r="67480">
      <c r="A67480" s="9"/>
    </row>
    <row r="67481">
      <c r="A67481" s="9"/>
    </row>
    <row r="67482">
      <c r="A67482" s="9"/>
    </row>
    <row r="67483">
      <c r="A67483" s="9"/>
    </row>
    <row r="67484">
      <c r="A67484" s="9"/>
    </row>
    <row r="67485">
      <c r="A67485" s="9"/>
    </row>
    <row r="67486">
      <c r="A67486" s="9"/>
    </row>
    <row r="67487">
      <c r="A67487" s="9"/>
    </row>
    <row r="67488">
      <c r="A67488" s="9"/>
    </row>
    <row r="67489">
      <c r="A67489" s="9"/>
    </row>
    <row r="67490">
      <c r="A67490" s="9"/>
    </row>
    <row r="67491">
      <c r="A67491" s="9"/>
    </row>
    <row r="67492">
      <c r="A67492" s="9"/>
    </row>
    <row r="67493">
      <c r="A67493" s="9"/>
    </row>
    <row r="67494">
      <c r="A67494" s="9"/>
    </row>
    <row r="67495">
      <c r="A67495" s="9"/>
    </row>
    <row r="67496">
      <c r="A67496" s="9"/>
    </row>
    <row r="67497">
      <c r="A67497" s="9"/>
    </row>
    <row r="67498">
      <c r="A67498" s="9"/>
    </row>
    <row r="67499">
      <c r="A67499" s="9"/>
    </row>
    <row r="67500">
      <c r="A67500" s="9"/>
    </row>
    <row r="67501">
      <c r="A67501" s="9"/>
    </row>
    <row r="67502">
      <c r="A67502" s="9"/>
    </row>
    <row r="67503">
      <c r="A67503" s="9"/>
    </row>
    <row r="67504">
      <c r="A67504" s="9"/>
    </row>
    <row r="67505">
      <c r="A67505" s="9"/>
    </row>
    <row r="67506">
      <c r="A67506" s="9"/>
    </row>
    <row r="67507">
      <c r="A67507" s="9"/>
    </row>
    <row r="67508">
      <c r="A67508" s="9"/>
    </row>
    <row r="67509">
      <c r="A67509" s="9"/>
    </row>
    <row r="67510">
      <c r="A67510" s="9"/>
    </row>
    <row r="67511">
      <c r="A67511" s="9"/>
    </row>
    <row r="67512">
      <c r="A67512" s="9"/>
    </row>
    <row r="67513">
      <c r="A67513" s="9"/>
    </row>
    <row r="67514">
      <c r="A67514" s="9"/>
    </row>
    <row r="67515">
      <c r="A67515" s="9"/>
    </row>
    <row r="67516">
      <c r="A67516" s="9"/>
    </row>
    <row r="67517">
      <c r="A67517" s="9"/>
    </row>
    <row r="67518">
      <c r="A67518" s="9"/>
    </row>
    <row r="67519">
      <c r="A67519" s="9"/>
    </row>
    <row r="67520">
      <c r="A67520" s="9"/>
    </row>
    <row r="67521">
      <c r="A67521" s="9"/>
    </row>
    <row r="67522">
      <c r="A67522" s="9"/>
    </row>
    <row r="67523">
      <c r="A67523" s="9"/>
    </row>
    <row r="67524">
      <c r="A67524" s="9"/>
    </row>
    <row r="67525">
      <c r="A67525" s="9"/>
    </row>
    <row r="67526">
      <c r="A67526" s="9"/>
    </row>
    <row r="67527">
      <c r="A67527" s="9"/>
    </row>
    <row r="67528">
      <c r="A67528" s="9"/>
    </row>
    <row r="67529">
      <c r="A67529" s="9"/>
    </row>
    <row r="67530">
      <c r="A67530" s="9"/>
    </row>
    <row r="67531">
      <c r="A67531" s="9"/>
    </row>
    <row r="67532">
      <c r="A67532" s="9"/>
    </row>
    <row r="67533">
      <c r="A67533" s="9"/>
    </row>
    <row r="67534">
      <c r="A67534" s="9"/>
    </row>
    <row r="67535">
      <c r="A67535" s="9"/>
    </row>
    <row r="67536">
      <c r="A67536" s="9"/>
    </row>
    <row r="67537">
      <c r="A67537" s="9"/>
    </row>
    <row r="67538">
      <c r="A67538" s="9"/>
    </row>
    <row r="67539">
      <c r="A67539" s="9"/>
    </row>
    <row r="67540">
      <c r="A67540" s="9"/>
    </row>
    <row r="67541">
      <c r="A67541" s="9"/>
    </row>
    <row r="67542">
      <c r="A67542" s="9"/>
    </row>
    <row r="67543">
      <c r="A67543" s="9"/>
    </row>
    <row r="67544">
      <c r="A67544" s="9"/>
    </row>
    <row r="67545">
      <c r="A67545" s="9"/>
    </row>
    <row r="67546">
      <c r="A67546" s="9"/>
    </row>
    <row r="67547">
      <c r="A67547" s="9"/>
    </row>
    <row r="67548">
      <c r="A67548" s="9"/>
    </row>
    <row r="67549">
      <c r="A67549" s="9"/>
    </row>
    <row r="67550">
      <c r="A67550" s="9"/>
    </row>
    <row r="67551">
      <c r="A67551" s="9"/>
    </row>
    <row r="67552">
      <c r="A67552" s="9"/>
    </row>
    <row r="67553">
      <c r="A67553" s="9"/>
    </row>
    <row r="67554">
      <c r="A67554" s="9"/>
    </row>
    <row r="67555">
      <c r="A67555" s="9"/>
    </row>
    <row r="67556">
      <c r="A67556" s="9"/>
    </row>
    <row r="67557">
      <c r="A67557" s="9"/>
    </row>
    <row r="67558">
      <c r="A67558" s="9"/>
    </row>
    <row r="67559">
      <c r="A67559" s="9"/>
    </row>
    <row r="67560">
      <c r="A67560" s="9"/>
    </row>
    <row r="67561">
      <c r="A67561" s="9"/>
    </row>
    <row r="67562">
      <c r="A67562" s="9"/>
    </row>
    <row r="67563">
      <c r="A67563" s="9"/>
    </row>
    <row r="67564">
      <c r="A67564" s="9"/>
    </row>
    <row r="67565">
      <c r="A67565" s="9"/>
    </row>
    <row r="67566">
      <c r="A67566" s="9"/>
    </row>
    <row r="67567">
      <c r="A67567" s="9"/>
    </row>
    <row r="67568">
      <c r="A67568" s="9"/>
    </row>
    <row r="67569">
      <c r="A67569" s="9"/>
    </row>
    <row r="67570">
      <c r="A67570" s="9"/>
    </row>
    <row r="67571">
      <c r="A67571" s="9"/>
    </row>
    <row r="67572">
      <c r="A67572" s="9"/>
    </row>
    <row r="67573">
      <c r="A67573" s="9"/>
    </row>
    <row r="67574">
      <c r="A67574" s="9"/>
    </row>
    <row r="67575">
      <c r="A67575" s="9"/>
    </row>
    <row r="67576">
      <c r="A67576" s="9"/>
    </row>
    <row r="67577">
      <c r="A67577" s="9"/>
    </row>
    <row r="67578">
      <c r="A67578" s="9"/>
    </row>
    <row r="67579">
      <c r="A67579" s="9"/>
    </row>
    <row r="67580">
      <c r="A67580" s="9"/>
    </row>
    <row r="67581">
      <c r="A67581" s="9"/>
    </row>
    <row r="67582">
      <c r="A67582" s="9"/>
    </row>
    <row r="67583">
      <c r="A67583" s="9"/>
    </row>
    <row r="67584">
      <c r="A67584" s="9"/>
    </row>
    <row r="67585">
      <c r="A67585" s="9"/>
    </row>
    <row r="67586">
      <c r="A67586" s="9"/>
    </row>
    <row r="67587">
      <c r="A67587" s="9"/>
    </row>
    <row r="67588">
      <c r="A67588" s="9"/>
    </row>
    <row r="67589">
      <c r="A67589" s="9"/>
    </row>
    <row r="67590">
      <c r="A67590" s="9"/>
    </row>
    <row r="67591">
      <c r="A67591" s="9"/>
    </row>
    <row r="67592">
      <c r="A67592" s="9"/>
    </row>
    <row r="67593">
      <c r="A67593" s="9"/>
    </row>
    <row r="67594">
      <c r="A67594" s="9"/>
    </row>
    <row r="67595">
      <c r="A67595" s="9"/>
    </row>
    <row r="67596">
      <c r="A67596" s="9"/>
    </row>
    <row r="67597">
      <c r="A67597" s="9"/>
    </row>
    <row r="67598">
      <c r="A67598" s="9"/>
    </row>
    <row r="67599">
      <c r="A67599" s="9"/>
    </row>
    <row r="67600">
      <c r="A67600" s="9"/>
    </row>
    <row r="67601">
      <c r="A67601" s="9"/>
    </row>
    <row r="67602">
      <c r="A67602" s="9"/>
    </row>
    <row r="67603">
      <c r="A67603" s="9"/>
    </row>
    <row r="67604">
      <c r="A67604" s="9"/>
    </row>
    <row r="67605">
      <c r="A67605" s="9"/>
    </row>
    <row r="67606">
      <c r="A67606" s="9"/>
    </row>
    <row r="67607">
      <c r="A67607" s="9"/>
    </row>
    <row r="67608">
      <c r="A67608" s="9"/>
    </row>
    <row r="67609">
      <c r="A67609" s="9"/>
    </row>
    <row r="67610">
      <c r="A67610" s="9"/>
    </row>
    <row r="67611">
      <c r="A67611" s="9"/>
    </row>
    <row r="67612">
      <c r="A67612" s="9"/>
    </row>
    <row r="67613">
      <c r="A67613" s="9"/>
    </row>
    <row r="67614">
      <c r="A67614" s="9"/>
    </row>
    <row r="67615">
      <c r="A67615" s="9"/>
    </row>
    <row r="67616">
      <c r="A67616" s="9"/>
    </row>
    <row r="67617">
      <c r="A67617" s="9"/>
    </row>
    <row r="67618">
      <c r="A67618" s="9"/>
    </row>
    <row r="67619">
      <c r="A67619" s="9"/>
    </row>
    <row r="67620">
      <c r="A67620" s="9"/>
    </row>
    <row r="67621">
      <c r="A67621" s="9"/>
    </row>
    <row r="67622">
      <c r="A67622" s="9"/>
    </row>
    <row r="67623">
      <c r="A67623" s="9"/>
    </row>
    <row r="67624">
      <c r="A67624" s="9"/>
    </row>
    <row r="67625">
      <c r="A67625" s="9"/>
    </row>
    <row r="67626">
      <c r="A67626" s="9"/>
    </row>
    <row r="67627">
      <c r="A67627" s="9"/>
    </row>
    <row r="67628">
      <c r="A67628" s="9"/>
    </row>
    <row r="67629">
      <c r="A67629" s="9"/>
    </row>
    <row r="67630">
      <c r="A67630" s="9"/>
    </row>
    <row r="67631">
      <c r="A67631" s="9"/>
    </row>
    <row r="67632">
      <c r="A67632" s="9"/>
    </row>
    <row r="67633">
      <c r="A67633" s="9"/>
    </row>
    <row r="67634">
      <c r="A67634" s="9"/>
    </row>
    <row r="67635">
      <c r="A67635" s="9"/>
    </row>
    <row r="67636">
      <c r="A67636" s="9"/>
    </row>
    <row r="67637">
      <c r="A67637" s="9"/>
    </row>
    <row r="67638">
      <c r="A67638" s="9"/>
    </row>
    <row r="67639">
      <c r="A67639" s="9"/>
    </row>
    <row r="67640">
      <c r="A67640" s="9"/>
    </row>
    <row r="67641">
      <c r="A67641" s="9"/>
    </row>
    <row r="67642">
      <c r="A67642" s="9"/>
    </row>
    <row r="67643">
      <c r="A67643" s="9"/>
    </row>
    <row r="67644">
      <c r="A67644" s="9"/>
    </row>
    <row r="67645">
      <c r="A67645" s="9"/>
    </row>
    <row r="67646">
      <c r="A67646" s="9"/>
    </row>
    <row r="67647">
      <c r="A67647" s="9"/>
    </row>
    <row r="67648">
      <c r="A67648" s="9"/>
    </row>
    <row r="67649">
      <c r="A67649" s="9"/>
    </row>
    <row r="67650">
      <c r="A67650" s="9"/>
    </row>
    <row r="67651">
      <c r="A67651" s="9"/>
    </row>
    <row r="67652">
      <c r="A67652" s="9"/>
    </row>
    <row r="67653">
      <c r="A67653" s="9"/>
    </row>
    <row r="67654">
      <c r="A67654" s="9"/>
    </row>
    <row r="67655">
      <c r="A67655" s="9"/>
    </row>
    <row r="67656">
      <c r="A67656" s="9"/>
    </row>
    <row r="67657">
      <c r="A67657" s="9"/>
    </row>
    <row r="67658">
      <c r="A67658" s="9"/>
    </row>
    <row r="67659">
      <c r="A67659" s="9"/>
    </row>
    <row r="67660">
      <c r="A67660" s="9"/>
    </row>
    <row r="67661">
      <c r="A67661" s="9"/>
    </row>
    <row r="67662">
      <c r="A67662" s="9"/>
    </row>
    <row r="67663">
      <c r="A67663" s="9"/>
    </row>
    <row r="67664">
      <c r="A67664" s="9"/>
    </row>
    <row r="67665">
      <c r="A67665" s="9"/>
    </row>
    <row r="67666">
      <c r="A67666" s="9"/>
    </row>
    <row r="67667">
      <c r="A67667" s="9"/>
    </row>
    <row r="67668">
      <c r="A67668" s="9"/>
    </row>
    <row r="67669">
      <c r="A67669" s="9"/>
    </row>
    <row r="67670">
      <c r="A67670" s="9"/>
    </row>
    <row r="67671">
      <c r="A67671" s="9"/>
    </row>
    <row r="67672">
      <c r="A67672" s="9"/>
    </row>
    <row r="67673">
      <c r="A67673" s="9"/>
    </row>
    <row r="67674">
      <c r="A67674" s="9"/>
    </row>
    <row r="67675">
      <c r="A67675" s="9"/>
    </row>
    <row r="67676">
      <c r="A67676" s="9"/>
    </row>
    <row r="67677">
      <c r="A67677" s="9"/>
    </row>
    <row r="67678">
      <c r="A67678" s="9"/>
    </row>
    <row r="67679">
      <c r="A67679" s="9"/>
    </row>
    <row r="67680">
      <c r="A67680" s="9"/>
    </row>
    <row r="67681">
      <c r="A67681" s="9"/>
    </row>
    <row r="67682">
      <c r="A67682" s="9"/>
    </row>
    <row r="67683">
      <c r="A67683" s="9"/>
    </row>
    <row r="67684">
      <c r="A67684" s="9"/>
    </row>
    <row r="67685">
      <c r="A67685" s="9"/>
    </row>
    <row r="67686">
      <c r="A67686" s="9"/>
    </row>
    <row r="67687">
      <c r="A67687" s="9"/>
    </row>
    <row r="67688">
      <c r="A67688" s="9"/>
    </row>
    <row r="67689">
      <c r="A67689" s="9"/>
    </row>
    <row r="67690">
      <c r="A67690" s="9"/>
    </row>
    <row r="67691">
      <c r="A67691" s="9"/>
    </row>
    <row r="67692">
      <c r="A67692" s="9"/>
    </row>
    <row r="67693">
      <c r="A67693" s="9"/>
    </row>
    <row r="67694">
      <c r="A67694" s="9"/>
    </row>
    <row r="67695">
      <c r="A67695" s="9"/>
    </row>
    <row r="67696">
      <c r="A67696" s="9"/>
    </row>
    <row r="67697">
      <c r="A67697" s="9"/>
    </row>
    <row r="67698">
      <c r="A67698" s="9"/>
    </row>
    <row r="67699">
      <c r="A67699" s="9"/>
    </row>
    <row r="67700">
      <c r="A67700" s="9"/>
    </row>
    <row r="67701">
      <c r="A67701" s="9"/>
    </row>
    <row r="67702">
      <c r="A67702" s="9"/>
    </row>
    <row r="67703">
      <c r="A67703" s="9"/>
    </row>
    <row r="67704">
      <c r="A67704" s="9"/>
    </row>
    <row r="67705">
      <c r="A67705" s="9"/>
    </row>
    <row r="67706">
      <c r="A67706" s="9"/>
    </row>
    <row r="67707">
      <c r="A67707" s="9"/>
    </row>
    <row r="67708">
      <c r="A67708" s="9"/>
    </row>
    <row r="67709">
      <c r="A67709" s="9"/>
    </row>
    <row r="67710">
      <c r="A67710" s="9"/>
    </row>
    <row r="67711">
      <c r="A67711" s="9"/>
    </row>
    <row r="67712">
      <c r="A67712" s="9"/>
    </row>
    <row r="67713">
      <c r="A67713" s="9"/>
    </row>
    <row r="67714">
      <c r="A67714" s="9"/>
    </row>
    <row r="67715">
      <c r="A67715" s="9"/>
    </row>
    <row r="67716">
      <c r="A67716" s="9"/>
    </row>
    <row r="67717">
      <c r="A67717" s="9"/>
    </row>
    <row r="67718">
      <c r="A67718" s="9"/>
    </row>
    <row r="67719">
      <c r="A67719" s="9"/>
    </row>
    <row r="67720">
      <c r="A67720" s="9"/>
    </row>
    <row r="67721">
      <c r="A67721" s="9"/>
    </row>
    <row r="67722">
      <c r="A67722" s="9"/>
    </row>
    <row r="67723">
      <c r="A67723" s="9"/>
    </row>
    <row r="67724">
      <c r="A67724" s="9"/>
    </row>
    <row r="67725">
      <c r="A67725" s="9"/>
    </row>
    <row r="67726">
      <c r="A67726" s="9"/>
    </row>
    <row r="67727">
      <c r="A67727" s="9"/>
    </row>
    <row r="67728">
      <c r="A67728" s="9"/>
    </row>
    <row r="67729">
      <c r="A67729" s="9"/>
    </row>
    <row r="67730">
      <c r="A67730" s="9"/>
    </row>
    <row r="67731">
      <c r="A67731" s="9"/>
    </row>
    <row r="67732">
      <c r="A67732" s="9"/>
    </row>
    <row r="67733">
      <c r="A67733" s="9"/>
    </row>
    <row r="67734">
      <c r="A67734" s="9"/>
    </row>
    <row r="67735">
      <c r="A67735" s="9"/>
    </row>
    <row r="67736">
      <c r="A67736" s="9"/>
    </row>
    <row r="67737">
      <c r="A67737" s="9"/>
    </row>
    <row r="67738">
      <c r="A67738" s="9"/>
    </row>
    <row r="67739">
      <c r="A67739" s="9"/>
    </row>
    <row r="67740">
      <c r="A67740" s="9"/>
    </row>
    <row r="67741">
      <c r="A67741" s="9"/>
    </row>
    <row r="67742">
      <c r="A67742" s="9"/>
    </row>
    <row r="67743">
      <c r="A67743" s="9"/>
    </row>
    <row r="67744">
      <c r="A67744" s="9"/>
    </row>
    <row r="67745">
      <c r="A67745" s="9"/>
    </row>
    <row r="67746">
      <c r="A67746" s="9"/>
    </row>
    <row r="67747">
      <c r="A67747" s="9"/>
    </row>
    <row r="67748">
      <c r="A67748" s="9"/>
    </row>
    <row r="67749">
      <c r="A67749" s="9"/>
    </row>
    <row r="67750">
      <c r="A67750" s="9"/>
    </row>
    <row r="67751">
      <c r="A67751" s="9"/>
    </row>
    <row r="67752">
      <c r="A67752" s="9"/>
    </row>
    <row r="67753">
      <c r="A67753" s="9"/>
    </row>
    <row r="67754">
      <c r="A67754" s="9"/>
    </row>
    <row r="67755">
      <c r="A67755" s="9"/>
    </row>
    <row r="67756">
      <c r="A67756" s="9"/>
    </row>
    <row r="67757">
      <c r="A67757" s="9"/>
    </row>
    <row r="67758">
      <c r="A67758" s="9"/>
    </row>
    <row r="67759">
      <c r="A67759" s="9"/>
    </row>
    <row r="67760">
      <c r="A67760" s="9"/>
    </row>
    <row r="67761">
      <c r="A67761" s="9"/>
    </row>
    <row r="67762">
      <c r="A67762" s="9"/>
    </row>
    <row r="67763">
      <c r="A67763" s="9"/>
    </row>
    <row r="67764">
      <c r="A67764" s="9"/>
    </row>
    <row r="67765">
      <c r="A67765" s="9"/>
    </row>
    <row r="67766">
      <c r="A67766" s="9"/>
    </row>
    <row r="67767">
      <c r="A67767" s="9"/>
    </row>
    <row r="67768">
      <c r="A67768" s="9"/>
    </row>
    <row r="67769">
      <c r="A67769" s="9"/>
    </row>
    <row r="67770">
      <c r="A67770" s="9"/>
    </row>
    <row r="67771">
      <c r="A67771" s="9"/>
    </row>
    <row r="67772">
      <c r="A67772" s="9"/>
    </row>
    <row r="67773">
      <c r="A67773" s="9"/>
    </row>
    <row r="67774">
      <c r="A67774" s="9"/>
    </row>
    <row r="67775">
      <c r="A67775" s="9"/>
    </row>
    <row r="67776">
      <c r="A67776" s="9"/>
    </row>
    <row r="67777">
      <c r="A67777" s="9"/>
    </row>
    <row r="67778">
      <c r="A67778" s="9"/>
    </row>
    <row r="67779">
      <c r="A67779" s="9"/>
    </row>
    <row r="67780">
      <c r="A67780" s="9"/>
    </row>
    <row r="67781">
      <c r="A67781" s="9"/>
    </row>
    <row r="67782">
      <c r="A67782" s="9"/>
    </row>
    <row r="67783">
      <c r="A67783" s="9"/>
    </row>
    <row r="67784">
      <c r="A67784" s="9"/>
    </row>
    <row r="67785">
      <c r="A67785" s="9"/>
    </row>
    <row r="67786">
      <c r="A67786" s="9"/>
    </row>
    <row r="67787">
      <c r="A67787" s="9"/>
    </row>
    <row r="67788">
      <c r="A67788" s="9"/>
    </row>
    <row r="67789">
      <c r="A67789" s="9"/>
    </row>
    <row r="67790">
      <c r="A67790" s="9"/>
    </row>
    <row r="67791">
      <c r="A67791" s="9"/>
    </row>
    <row r="67792">
      <c r="A67792" s="9"/>
    </row>
    <row r="67793">
      <c r="A67793" s="9"/>
    </row>
    <row r="67794">
      <c r="A67794" s="9"/>
    </row>
    <row r="67795">
      <c r="A67795" s="9"/>
    </row>
    <row r="67796">
      <c r="A67796" s="9"/>
    </row>
    <row r="67797">
      <c r="A67797" s="9"/>
    </row>
    <row r="67798">
      <c r="A67798" s="9"/>
    </row>
    <row r="67799">
      <c r="A67799" s="9"/>
    </row>
    <row r="67800">
      <c r="A67800" s="9"/>
    </row>
    <row r="67801">
      <c r="A67801" s="9"/>
    </row>
    <row r="67802">
      <c r="A67802" s="9"/>
    </row>
    <row r="67803">
      <c r="A67803" s="9"/>
    </row>
    <row r="67804">
      <c r="A67804" s="9"/>
    </row>
    <row r="67805">
      <c r="A67805" s="9"/>
    </row>
    <row r="67806">
      <c r="A67806" s="9"/>
    </row>
    <row r="67807">
      <c r="A67807" s="9"/>
    </row>
    <row r="67808">
      <c r="A67808" s="9"/>
    </row>
    <row r="67809">
      <c r="A67809" s="9"/>
    </row>
    <row r="67810">
      <c r="A67810" s="9"/>
    </row>
    <row r="67811">
      <c r="A67811" s="9"/>
    </row>
    <row r="67812">
      <c r="A67812" s="9"/>
    </row>
    <row r="67813">
      <c r="A67813" s="9"/>
    </row>
    <row r="67814">
      <c r="A67814" s="9"/>
    </row>
    <row r="67815">
      <c r="A67815" s="9"/>
    </row>
    <row r="67816">
      <c r="A67816" s="9"/>
    </row>
    <row r="67817">
      <c r="A67817" s="9"/>
    </row>
    <row r="67818">
      <c r="A67818" s="9"/>
    </row>
    <row r="67819">
      <c r="A67819" s="9"/>
    </row>
    <row r="67820">
      <c r="A67820" s="9"/>
    </row>
    <row r="67821">
      <c r="A67821" s="9"/>
    </row>
    <row r="67822">
      <c r="A67822" s="9"/>
    </row>
    <row r="67823">
      <c r="A67823" s="9"/>
    </row>
    <row r="67824">
      <c r="A67824" s="9"/>
    </row>
    <row r="67825">
      <c r="A67825" s="9"/>
    </row>
    <row r="67826">
      <c r="A67826" s="9"/>
    </row>
    <row r="67827">
      <c r="A67827" s="9"/>
    </row>
    <row r="67828">
      <c r="A67828" s="9"/>
    </row>
    <row r="67829">
      <c r="A67829" s="9"/>
    </row>
    <row r="67830">
      <c r="A67830" s="9"/>
    </row>
    <row r="67831">
      <c r="A67831" s="9"/>
    </row>
    <row r="67832">
      <c r="A67832" s="9"/>
    </row>
    <row r="67833">
      <c r="A67833" s="9"/>
    </row>
    <row r="67834">
      <c r="A67834" s="9"/>
    </row>
    <row r="67835">
      <c r="A67835" s="9"/>
    </row>
    <row r="67836">
      <c r="A67836" s="9"/>
    </row>
    <row r="67837">
      <c r="A67837" s="9"/>
    </row>
    <row r="67838">
      <c r="A67838" s="9"/>
    </row>
    <row r="67839">
      <c r="A67839" s="9"/>
    </row>
    <row r="67840">
      <c r="A67840" s="9"/>
    </row>
    <row r="67841">
      <c r="A67841" s="9"/>
    </row>
    <row r="67842">
      <c r="A67842" s="9"/>
    </row>
    <row r="67843">
      <c r="A67843" s="9"/>
    </row>
    <row r="67844">
      <c r="A67844" s="9"/>
    </row>
    <row r="67845">
      <c r="A67845" s="9"/>
    </row>
    <row r="67846">
      <c r="A67846" s="9"/>
    </row>
    <row r="67847">
      <c r="A67847" s="9"/>
    </row>
    <row r="67848">
      <c r="A67848" s="9"/>
    </row>
    <row r="67849">
      <c r="A67849" s="9"/>
    </row>
    <row r="67850">
      <c r="A67850" s="9"/>
    </row>
    <row r="67851">
      <c r="A67851" s="9"/>
    </row>
    <row r="67852">
      <c r="A67852" s="9"/>
    </row>
    <row r="67853">
      <c r="A67853" s="9"/>
    </row>
    <row r="67854">
      <c r="A67854" s="9"/>
    </row>
    <row r="67855">
      <c r="A67855" s="9"/>
    </row>
    <row r="67856">
      <c r="A67856" s="9"/>
    </row>
    <row r="67857">
      <c r="A67857" s="9"/>
    </row>
    <row r="67858">
      <c r="A67858" s="9"/>
    </row>
    <row r="67859">
      <c r="A67859" s="9"/>
    </row>
    <row r="67860">
      <c r="A67860" s="9"/>
    </row>
    <row r="67861">
      <c r="A67861" s="9"/>
    </row>
    <row r="67862">
      <c r="A67862" s="9"/>
    </row>
    <row r="67863">
      <c r="A67863" s="9"/>
    </row>
    <row r="67864">
      <c r="A67864" s="9"/>
    </row>
    <row r="67865">
      <c r="A67865" s="9"/>
    </row>
    <row r="67866">
      <c r="A67866" s="9"/>
    </row>
    <row r="67867">
      <c r="A67867" s="9"/>
    </row>
    <row r="67868">
      <c r="A67868" s="9"/>
    </row>
    <row r="67869">
      <c r="A67869" s="9"/>
    </row>
    <row r="67870">
      <c r="A67870" s="9"/>
    </row>
    <row r="67871">
      <c r="A67871" s="9"/>
    </row>
    <row r="67872">
      <c r="A67872" s="9"/>
    </row>
    <row r="67873">
      <c r="A67873" s="9"/>
    </row>
    <row r="67874">
      <c r="A67874" s="9"/>
    </row>
    <row r="67875">
      <c r="A67875" s="9"/>
    </row>
    <row r="67876">
      <c r="A67876" s="9"/>
    </row>
    <row r="67877">
      <c r="A67877" s="9"/>
    </row>
    <row r="67878">
      <c r="A67878" s="9"/>
    </row>
    <row r="67879">
      <c r="A67879" s="9"/>
    </row>
    <row r="67880">
      <c r="A67880" s="9"/>
    </row>
    <row r="67881">
      <c r="A67881" s="9"/>
    </row>
    <row r="67882">
      <c r="A67882" s="9"/>
    </row>
    <row r="67883">
      <c r="A67883" s="9"/>
    </row>
    <row r="67884">
      <c r="A67884" s="9"/>
    </row>
    <row r="67885">
      <c r="A67885" s="9"/>
    </row>
    <row r="67886">
      <c r="A67886" s="9"/>
    </row>
    <row r="67887">
      <c r="A67887" s="9"/>
    </row>
    <row r="67888">
      <c r="A67888" s="9"/>
    </row>
    <row r="67889">
      <c r="A67889" s="9"/>
    </row>
    <row r="67890">
      <c r="A67890" s="9"/>
    </row>
    <row r="67891">
      <c r="A67891" s="9"/>
    </row>
    <row r="67892">
      <c r="A67892" s="9"/>
    </row>
    <row r="67893">
      <c r="A67893" s="9"/>
    </row>
    <row r="67894">
      <c r="A67894" s="9"/>
    </row>
    <row r="67895">
      <c r="A67895" s="9"/>
    </row>
    <row r="67896">
      <c r="A67896" s="9"/>
    </row>
    <row r="67897">
      <c r="A67897" s="9"/>
    </row>
    <row r="67898">
      <c r="A67898" s="9"/>
    </row>
    <row r="67899">
      <c r="A67899" s="9"/>
    </row>
    <row r="67900">
      <c r="A67900" s="9"/>
    </row>
    <row r="67901">
      <c r="A67901" s="9"/>
    </row>
    <row r="67902">
      <c r="A67902" s="9"/>
    </row>
    <row r="67903">
      <c r="A67903" s="9"/>
    </row>
    <row r="67904">
      <c r="A67904" s="9"/>
    </row>
    <row r="67905">
      <c r="A67905" s="9"/>
    </row>
    <row r="67906">
      <c r="A67906" s="9"/>
    </row>
    <row r="67907">
      <c r="A67907" s="9"/>
    </row>
    <row r="67908">
      <c r="A67908" s="9"/>
    </row>
    <row r="67909">
      <c r="A67909" s="9"/>
    </row>
    <row r="67910">
      <c r="A67910" s="9"/>
    </row>
    <row r="67911">
      <c r="A67911" s="9"/>
    </row>
    <row r="67912">
      <c r="A67912" s="9"/>
    </row>
    <row r="67913">
      <c r="A67913" s="9"/>
    </row>
    <row r="67914">
      <c r="A67914" s="9"/>
    </row>
    <row r="67915">
      <c r="A67915" s="9"/>
    </row>
    <row r="67916">
      <c r="A67916" s="9"/>
    </row>
    <row r="67917">
      <c r="A67917" s="9"/>
    </row>
    <row r="67918">
      <c r="A67918" s="9"/>
    </row>
    <row r="67919">
      <c r="A67919" s="9"/>
    </row>
    <row r="67920">
      <c r="A67920" s="9"/>
    </row>
    <row r="67921">
      <c r="A67921" s="9"/>
    </row>
    <row r="67922">
      <c r="A67922" s="9"/>
    </row>
    <row r="67923">
      <c r="A67923" s="9"/>
    </row>
    <row r="67924">
      <c r="A67924" s="9"/>
    </row>
    <row r="67925">
      <c r="A67925" s="9"/>
    </row>
    <row r="67926">
      <c r="A67926" s="9"/>
    </row>
    <row r="67927">
      <c r="A67927" s="9"/>
    </row>
    <row r="67928">
      <c r="A67928" s="9"/>
    </row>
    <row r="67929">
      <c r="A67929" s="9"/>
    </row>
    <row r="67930">
      <c r="A67930" s="9"/>
    </row>
    <row r="67931">
      <c r="A67931" s="9"/>
    </row>
    <row r="67932">
      <c r="A67932" s="9"/>
    </row>
    <row r="67933">
      <c r="A67933" s="9"/>
    </row>
    <row r="67934">
      <c r="A67934" s="9"/>
    </row>
    <row r="67935">
      <c r="A67935" s="9"/>
    </row>
    <row r="67936">
      <c r="A67936" s="9"/>
    </row>
    <row r="67937">
      <c r="A67937" s="9"/>
    </row>
    <row r="67938">
      <c r="A67938" s="9"/>
    </row>
    <row r="67939">
      <c r="A67939" s="9"/>
    </row>
    <row r="67940">
      <c r="A67940" s="9"/>
    </row>
    <row r="67941">
      <c r="A67941" s="9"/>
    </row>
    <row r="67942">
      <c r="A67942" s="9"/>
    </row>
    <row r="67943">
      <c r="A67943" s="9"/>
    </row>
    <row r="67944">
      <c r="A67944" s="9"/>
    </row>
    <row r="67945">
      <c r="A67945" s="9"/>
    </row>
    <row r="67946">
      <c r="A67946" s="9"/>
    </row>
    <row r="67947">
      <c r="A67947" s="9"/>
    </row>
    <row r="67948">
      <c r="A67948" s="9"/>
    </row>
    <row r="67949">
      <c r="A67949" s="9"/>
    </row>
    <row r="67950">
      <c r="A67950" s="9"/>
    </row>
    <row r="67951">
      <c r="A67951" s="9"/>
    </row>
    <row r="67952">
      <c r="A67952" s="9"/>
    </row>
    <row r="67953">
      <c r="A67953" s="9"/>
    </row>
    <row r="67954">
      <c r="A67954" s="9"/>
    </row>
    <row r="67955">
      <c r="A67955" s="9"/>
    </row>
    <row r="67956">
      <c r="A67956" s="9"/>
    </row>
    <row r="67957">
      <c r="A67957" s="9"/>
    </row>
    <row r="67958">
      <c r="A67958" s="9"/>
    </row>
    <row r="67959">
      <c r="A67959" s="9"/>
    </row>
    <row r="67960">
      <c r="A67960" s="9"/>
    </row>
    <row r="67961">
      <c r="A67961" s="9"/>
    </row>
    <row r="67962">
      <c r="A67962" s="9"/>
    </row>
    <row r="67963">
      <c r="A67963" s="9"/>
    </row>
    <row r="67964">
      <c r="A67964" s="9"/>
    </row>
    <row r="67965">
      <c r="A67965" s="9"/>
    </row>
    <row r="67966">
      <c r="A67966" s="9"/>
    </row>
    <row r="67967">
      <c r="A67967" s="9"/>
    </row>
    <row r="67968">
      <c r="A67968" s="9"/>
    </row>
    <row r="67969">
      <c r="A67969" s="9"/>
    </row>
    <row r="67970">
      <c r="A67970" s="9"/>
    </row>
    <row r="67971">
      <c r="A67971" s="9"/>
    </row>
    <row r="67972">
      <c r="A67972" s="9"/>
    </row>
    <row r="67973">
      <c r="A67973" s="9"/>
    </row>
    <row r="67974">
      <c r="A67974" s="9"/>
    </row>
    <row r="67975">
      <c r="A67975" s="9"/>
    </row>
    <row r="67976">
      <c r="A67976" s="9"/>
    </row>
    <row r="67977">
      <c r="A67977" s="9"/>
    </row>
    <row r="67978">
      <c r="A67978" s="9"/>
    </row>
    <row r="67979">
      <c r="A67979" s="9"/>
    </row>
    <row r="67980">
      <c r="A67980" s="9"/>
    </row>
    <row r="67981">
      <c r="A67981" s="9"/>
    </row>
    <row r="67982">
      <c r="A67982" s="9"/>
    </row>
    <row r="67983">
      <c r="A67983" s="9"/>
    </row>
    <row r="67984">
      <c r="A67984" s="9"/>
    </row>
    <row r="67985">
      <c r="A67985" s="9"/>
    </row>
    <row r="67986">
      <c r="A67986" s="9"/>
    </row>
    <row r="67987">
      <c r="A67987" s="9"/>
    </row>
    <row r="67988">
      <c r="A67988" s="9"/>
    </row>
    <row r="67989">
      <c r="A67989" s="9"/>
    </row>
    <row r="67990">
      <c r="A67990" s="9"/>
    </row>
    <row r="67991">
      <c r="A67991" s="9"/>
    </row>
    <row r="67992">
      <c r="A67992" s="9"/>
    </row>
    <row r="67993">
      <c r="A67993" s="9"/>
    </row>
    <row r="67994">
      <c r="A67994" s="9"/>
    </row>
    <row r="67995">
      <c r="A67995" s="9"/>
    </row>
    <row r="67996">
      <c r="A67996" s="9"/>
    </row>
    <row r="67997">
      <c r="A67997" s="9"/>
    </row>
    <row r="67998">
      <c r="A67998" s="9"/>
    </row>
    <row r="67999">
      <c r="A67999" s="9"/>
    </row>
    <row r="68000">
      <c r="A68000" s="9"/>
    </row>
    <row r="68001">
      <c r="A68001" s="9"/>
    </row>
    <row r="68002">
      <c r="A68002" s="9"/>
    </row>
    <row r="68003">
      <c r="A68003" s="9"/>
    </row>
    <row r="68004">
      <c r="A68004" s="9"/>
    </row>
    <row r="68005">
      <c r="A68005" s="9"/>
    </row>
    <row r="68006">
      <c r="A68006" s="9"/>
    </row>
    <row r="68007">
      <c r="A68007" s="9"/>
    </row>
    <row r="68008">
      <c r="A68008" s="9"/>
    </row>
    <row r="68009">
      <c r="A68009" s="9"/>
    </row>
    <row r="68010">
      <c r="A68010" s="9"/>
    </row>
    <row r="68011">
      <c r="A68011" s="9"/>
    </row>
    <row r="68012">
      <c r="A68012" s="9"/>
    </row>
    <row r="68013">
      <c r="A68013" s="9"/>
    </row>
    <row r="68014">
      <c r="A68014" s="9"/>
    </row>
    <row r="68015">
      <c r="A68015" s="9"/>
    </row>
    <row r="68016">
      <c r="A68016" s="9"/>
    </row>
    <row r="68017">
      <c r="A68017" s="9"/>
    </row>
    <row r="68018">
      <c r="A68018" s="9"/>
    </row>
    <row r="68019">
      <c r="A68019" s="9"/>
    </row>
    <row r="68020">
      <c r="A68020" s="9"/>
    </row>
    <row r="68021">
      <c r="A68021" s="9"/>
    </row>
    <row r="68022">
      <c r="A68022" s="9"/>
    </row>
    <row r="68023">
      <c r="A68023" s="9"/>
    </row>
    <row r="68024">
      <c r="A68024" s="9"/>
    </row>
    <row r="68025">
      <c r="A68025" s="9"/>
    </row>
    <row r="68026">
      <c r="A68026" s="9"/>
    </row>
    <row r="68027">
      <c r="A68027" s="9"/>
    </row>
    <row r="68028">
      <c r="A68028" s="9"/>
    </row>
    <row r="68029">
      <c r="A68029" s="9"/>
    </row>
    <row r="68030">
      <c r="A68030" s="9"/>
    </row>
    <row r="68031">
      <c r="A68031" s="9"/>
    </row>
    <row r="68032">
      <c r="A68032" s="9"/>
    </row>
    <row r="68033">
      <c r="A68033" s="9"/>
    </row>
    <row r="68034">
      <c r="A68034" s="9"/>
    </row>
    <row r="68035">
      <c r="A68035" s="9"/>
    </row>
    <row r="68036">
      <c r="A68036" s="9"/>
    </row>
    <row r="68037">
      <c r="A68037" s="9"/>
    </row>
    <row r="68038">
      <c r="A68038" s="9"/>
    </row>
    <row r="68039">
      <c r="A68039" s="9"/>
    </row>
    <row r="68040">
      <c r="A68040" s="9"/>
    </row>
    <row r="68041">
      <c r="A68041" s="9"/>
    </row>
    <row r="68042">
      <c r="A68042" s="9"/>
    </row>
    <row r="68043">
      <c r="A68043" s="9"/>
    </row>
    <row r="68044">
      <c r="A68044" s="9"/>
    </row>
    <row r="68045">
      <c r="A68045" s="9"/>
    </row>
    <row r="68046">
      <c r="A68046" s="9"/>
    </row>
    <row r="68047">
      <c r="A68047" s="9"/>
    </row>
    <row r="68048">
      <c r="A68048" s="9"/>
    </row>
    <row r="68049">
      <c r="A68049" s="9"/>
    </row>
    <row r="68050">
      <c r="A68050" s="9"/>
    </row>
    <row r="68051">
      <c r="A68051" s="9"/>
    </row>
    <row r="68052">
      <c r="A68052" s="9"/>
    </row>
    <row r="68053">
      <c r="A68053" s="9"/>
    </row>
    <row r="68054">
      <c r="A68054" s="9"/>
    </row>
    <row r="68055">
      <c r="A68055" s="9"/>
    </row>
    <row r="68056">
      <c r="A68056" s="9"/>
    </row>
    <row r="68057">
      <c r="A68057" s="9"/>
    </row>
    <row r="68058">
      <c r="A68058" s="9"/>
    </row>
    <row r="68059">
      <c r="A68059" s="9"/>
    </row>
    <row r="68060">
      <c r="A68060" s="9"/>
    </row>
    <row r="68061">
      <c r="A68061" s="9"/>
    </row>
    <row r="68062">
      <c r="A68062" s="9"/>
    </row>
    <row r="68063">
      <c r="A68063" s="9"/>
    </row>
    <row r="68064">
      <c r="A68064" s="9"/>
    </row>
    <row r="68065">
      <c r="A68065" s="9"/>
    </row>
    <row r="68066">
      <c r="A68066" s="9"/>
    </row>
    <row r="68067">
      <c r="A68067" s="9"/>
    </row>
    <row r="68068">
      <c r="A68068" s="9"/>
    </row>
    <row r="68069">
      <c r="A68069" s="9"/>
    </row>
    <row r="68070">
      <c r="A68070" s="9"/>
    </row>
    <row r="68071">
      <c r="A68071" s="9"/>
    </row>
    <row r="68072">
      <c r="A68072" s="9"/>
    </row>
    <row r="68073">
      <c r="A68073" s="9"/>
    </row>
    <row r="68074">
      <c r="A68074" s="9"/>
    </row>
    <row r="68075">
      <c r="A68075" s="9"/>
    </row>
    <row r="68076">
      <c r="A68076" s="9"/>
    </row>
    <row r="68077">
      <c r="A68077" s="9"/>
    </row>
    <row r="68078">
      <c r="A68078" s="9"/>
    </row>
    <row r="68079">
      <c r="A68079" s="9"/>
    </row>
    <row r="68080">
      <c r="A68080" s="9"/>
    </row>
    <row r="68081">
      <c r="A68081" s="9"/>
    </row>
    <row r="68082">
      <c r="A68082" s="9"/>
    </row>
    <row r="68083">
      <c r="A68083" s="9"/>
    </row>
    <row r="68084">
      <c r="A68084" s="9"/>
    </row>
    <row r="68085">
      <c r="A68085" s="9"/>
    </row>
    <row r="68086">
      <c r="A68086" s="9"/>
    </row>
    <row r="68087">
      <c r="A68087" s="9"/>
    </row>
    <row r="68088">
      <c r="A68088" s="9"/>
    </row>
    <row r="68089">
      <c r="A68089" s="9"/>
    </row>
    <row r="68090">
      <c r="A68090" s="9"/>
    </row>
    <row r="68091">
      <c r="A68091" s="9"/>
    </row>
    <row r="68092">
      <c r="A68092" s="9"/>
    </row>
    <row r="68093">
      <c r="A68093" s="9"/>
    </row>
    <row r="68094">
      <c r="A68094" s="9"/>
    </row>
    <row r="68095">
      <c r="A68095" s="9"/>
    </row>
    <row r="68096">
      <c r="A68096" s="9"/>
    </row>
    <row r="68097">
      <c r="A68097" s="9"/>
    </row>
    <row r="68098">
      <c r="A68098" s="9"/>
    </row>
    <row r="68099">
      <c r="A68099" s="9"/>
    </row>
    <row r="68100">
      <c r="A68100" s="9"/>
    </row>
    <row r="68101">
      <c r="A68101" s="9"/>
    </row>
    <row r="68102">
      <c r="A68102" s="9"/>
    </row>
    <row r="68103">
      <c r="A68103" s="9"/>
    </row>
    <row r="68104">
      <c r="A68104" s="9"/>
    </row>
    <row r="68105">
      <c r="A68105" s="9"/>
    </row>
    <row r="68106">
      <c r="A68106" s="9"/>
    </row>
    <row r="68107">
      <c r="A68107" s="9"/>
    </row>
    <row r="68108">
      <c r="A68108" s="9"/>
    </row>
    <row r="68109">
      <c r="A68109" s="9"/>
    </row>
    <row r="68110">
      <c r="A68110" s="9"/>
    </row>
    <row r="68111">
      <c r="A68111" s="9"/>
    </row>
    <row r="68112">
      <c r="A68112" s="9"/>
    </row>
    <row r="68113">
      <c r="A68113" s="9"/>
    </row>
    <row r="68114">
      <c r="A68114" s="9"/>
    </row>
    <row r="68115">
      <c r="A68115" s="9"/>
    </row>
    <row r="68116">
      <c r="A68116" s="9"/>
    </row>
    <row r="68117">
      <c r="A68117" s="9"/>
    </row>
    <row r="68118">
      <c r="A68118" s="9"/>
    </row>
    <row r="68119">
      <c r="A68119" s="9"/>
    </row>
    <row r="68120">
      <c r="A68120" s="9"/>
    </row>
    <row r="68121">
      <c r="A68121" s="9"/>
    </row>
    <row r="68122">
      <c r="A68122" s="9"/>
    </row>
    <row r="68123">
      <c r="A68123" s="9"/>
    </row>
    <row r="68124">
      <c r="A68124" s="9"/>
    </row>
    <row r="68125">
      <c r="A68125" s="9"/>
    </row>
    <row r="68126">
      <c r="A68126" s="9"/>
    </row>
    <row r="68127">
      <c r="A68127" s="9"/>
    </row>
    <row r="68128">
      <c r="A68128" s="9"/>
    </row>
    <row r="68129">
      <c r="A68129" s="9"/>
    </row>
    <row r="68130">
      <c r="A68130" s="9"/>
    </row>
    <row r="68131">
      <c r="A68131" s="9"/>
    </row>
    <row r="68132">
      <c r="A68132" s="9"/>
    </row>
    <row r="68133">
      <c r="A68133" s="9"/>
    </row>
    <row r="68134">
      <c r="A68134" s="9"/>
    </row>
    <row r="68135">
      <c r="A68135" s="9"/>
    </row>
    <row r="68136">
      <c r="A68136" s="9"/>
    </row>
    <row r="68137">
      <c r="A68137" s="9"/>
    </row>
    <row r="68138">
      <c r="A68138" s="9"/>
    </row>
    <row r="68139">
      <c r="A68139" s="9"/>
    </row>
    <row r="68140">
      <c r="A68140" s="9"/>
    </row>
    <row r="68141">
      <c r="A68141" s="9"/>
    </row>
    <row r="68142">
      <c r="A68142" s="9"/>
    </row>
    <row r="68143">
      <c r="A68143" s="9"/>
    </row>
    <row r="68144">
      <c r="A68144" s="9"/>
    </row>
    <row r="68145">
      <c r="A68145" s="9"/>
    </row>
    <row r="68146">
      <c r="A68146" s="9"/>
    </row>
    <row r="68147">
      <c r="A68147" s="9"/>
    </row>
    <row r="68148">
      <c r="A68148" s="9"/>
    </row>
    <row r="68149">
      <c r="A68149" s="9"/>
    </row>
    <row r="68150">
      <c r="A68150" s="9"/>
    </row>
    <row r="68151">
      <c r="A68151" s="9"/>
    </row>
    <row r="68152">
      <c r="A68152" s="9"/>
    </row>
    <row r="68153">
      <c r="A68153" s="9"/>
    </row>
    <row r="68154">
      <c r="A68154" s="9"/>
    </row>
    <row r="68155">
      <c r="A68155" s="9"/>
    </row>
    <row r="68156">
      <c r="A68156" s="9"/>
    </row>
    <row r="68157">
      <c r="A68157" s="9"/>
    </row>
    <row r="68158">
      <c r="A68158" s="9"/>
    </row>
    <row r="68159">
      <c r="A68159" s="9"/>
    </row>
    <row r="68160">
      <c r="A68160" s="9"/>
    </row>
    <row r="68161">
      <c r="A68161" s="9"/>
    </row>
    <row r="68162">
      <c r="A68162" s="9"/>
    </row>
    <row r="68163">
      <c r="A68163" s="9"/>
    </row>
    <row r="68164">
      <c r="A68164" s="9"/>
    </row>
    <row r="68165">
      <c r="A68165" s="9"/>
    </row>
    <row r="68166">
      <c r="A68166" s="9"/>
    </row>
    <row r="68167">
      <c r="A68167" s="9"/>
    </row>
    <row r="68168">
      <c r="A68168" s="9"/>
    </row>
    <row r="68169">
      <c r="A68169" s="9"/>
    </row>
    <row r="68170">
      <c r="A68170" s="9"/>
    </row>
    <row r="68171">
      <c r="A68171" s="9"/>
    </row>
    <row r="68172">
      <c r="A68172" s="9"/>
    </row>
    <row r="68173">
      <c r="A68173" s="9"/>
    </row>
    <row r="68174">
      <c r="A68174" s="9"/>
    </row>
    <row r="68175">
      <c r="A68175" s="9"/>
    </row>
    <row r="68176">
      <c r="A68176" s="9"/>
    </row>
    <row r="68177">
      <c r="A68177" s="9"/>
    </row>
    <row r="68178">
      <c r="A68178" s="9"/>
    </row>
    <row r="68179">
      <c r="A68179" s="9"/>
    </row>
    <row r="68180">
      <c r="A68180" s="9"/>
    </row>
    <row r="68181">
      <c r="A68181" s="9"/>
    </row>
    <row r="68182">
      <c r="A68182" s="9"/>
    </row>
    <row r="68183">
      <c r="A68183" s="9"/>
    </row>
    <row r="68184">
      <c r="A68184" s="9"/>
    </row>
    <row r="68185">
      <c r="A68185" s="9"/>
    </row>
    <row r="68186">
      <c r="A68186" s="9"/>
    </row>
    <row r="68187">
      <c r="A68187" s="9"/>
    </row>
    <row r="68188">
      <c r="A68188" s="9"/>
    </row>
    <row r="68189">
      <c r="A68189" s="9"/>
    </row>
    <row r="68190">
      <c r="A68190" s="9"/>
    </row>
    <row r="68191">
      <c r="A68191" s="9"/>
    </row>
    <row r="68192">
      <c r="A68192" s="9"/>
    </row>
    <row r="68193">
      <c r="A68193" s="9"/>
    </row>
    <row r="68194">
      <c r="A68194" s="9"/>
    </row>
    <row r="68195">
      <c r="A68195" s="9"/>
    </row>
    <row r="68196">
      <c r="A68196" s="9"/>
    </row>
    <row r="68197">
      <c r="A68197" s="9"/>
    </row>
    <row r="68198">
      <c r="A68198" s="9"/>
    </row>
    <row r="68199">
      <c r="A68199" s="9"/>
    </row>
    <row r="68200">
      <c r="A68200" s="9"/>
    </row>
    <row r="68201">
      <c r="A68201" s="9"/>
    </row>
    <row r="68202">
      <c r="A68202" s="9"/>
    </row>
    <row r="68203">
      <c r="A68203" s="9"/>
    </row>
    <row r="68204">
      <c r="A68204" s="9"/>
    </row>
    <row r="68205">
      <c r="A68205" s="9"/>
    </row>
    <row r="68206">
      <c r="A68206" s="9"/>
    </row>
    <row r="68207">
      <c r="A68207" s="9"/>
    </row>
    <row r="68208">
      <c r="A68208" s="9"/>
    </row>
    <row r="68209">
      <c r="A68209" s="9"/>
    </row>
    <row r="68210">
      <c r="A68210" s="9"/>
    </row>
    <row r="68211">
      <c r="A68211" s="9"/>
    </row>
    <row r="68212">
      <c r="A68212" s="9"/>
    </row>
    <row r="68213">
      <c r="A68213" s="9"/>
    </row>
    <row r="68214">
      <c r="A68214" s="9"/>
    </row>
    <row r="68215">
      <c r="A68215" s="9"/>
    </row>
    <row r="68216">
      <c r="A68216" s="9"/>
    </row>
    <row r="68217">
      <c r="A68217" s="9"/>
    </row>
    <row r="68218">
      <c r="A68218" s="9"/>
    </row>
    <row r="68219">
      <c r="A68219" s="9"/>
    </row>
    <row r="68220">
      <c r="A68220" s="9"/>
    </row>
    <row r="68221">
      <c r="A68221" s="9"/>
    </row>
    <row r="68222">
      <c r="A68222" s="9"/>
    </row>
    <row r="68223">
      <c r="A68223" s="9"/>
    </row>
    <row r="68224">
      <c r="A68224" s="9"/>
    </row>
    <row r="68225">
      <c r="A68225" s="9"/>
    </row>
    <row r="68226">
      <c r="A68226" s="9"/>
    </row>
    <row r="68227">
      <c r="A68227" s="9"/>
    </row>
    <row r="68228">
      <c r="A68228" s="9"/>
    </row>
    <row r="68229">
      <c r="A68229" s="9"/>
    </row>
    <row r="68230">
      <c r="A68230" s="9"/>
    </row>
    <row r="68231">
      <c r="A68231" s="9"/>
    </row>
    <row r="68232">
      <c r="A68232" s="9"/>
    </row>
    <row r="68233">
      <c r="A68233" s="9"/>
    </row>
    <row r="68234">
      <c r="A68234" s="9"/>
    </row>
    <row r="68235">
      <c r="A68235" s="9"/>
    </row>
    <row r="68236">
      <c r="A68236" s="9"/>
    </row>
    <row r="68237">
      <c r="A68237" s="9"/>
    </row>
    <row r="68238">
      <c r="A68238" s="9"/>
    </row>
    <row r="68239">
      <c r="A68239" s="9"/>
    </row>
    <row r="68240">
      <c r="A68240" s="9"/>
    </row>
    <row r="68241">
      <c r="A68241" s="9"/>
    </row>
    <row r="68242">
      <c r="A68242" s="9"/>
    </row>
    <row r="68243">
      <c r="A68243" s="9"/>
    </row>
    <row r="68244">
      <c r="A68244" s="9"/>
    </row>
    <row r="68245">
      <c r="A68245" s="9"/>
    </row>
    <row r="68246">
      <c r="A68246" s="9"/>
    </row>
    <row r="68247">
      <c r="A68247" s="9"/>
    </row>
    <row r="68248">
      <c r="A68248" s="9"/>
    </row>
    <row r="68249">
      <c r="A68249" s="9"/>
    </row>
    <row r="68250">
      <c r="A68250" s="9"/>
    </row>
    <row r="68251">
      <c r="A68251" s="9"/>
    </row>
    <row r="68252">
      <c r="A68252" s="9"/>
    </row>
    <row r="68253">
      <c r="A68253" s="9"/>
    </row>
    <row r="68254">
      <c r="A68254" s="9"/>
    </row>
    <row r="68255">
      <c r="A68255" s="9"/>
    </row>
    <row r="68256">
      <c r="A68256" s="9"/>
    </row>
    <row r="68257">
      <c r="A68257" s="9"/>
    </row>
    <row r="68258">
      <c r="A68258" s="9"/>
    </row>
    <row r="68259">
      <c r="A68259" s="9"/>
    </row>
    <row r="68260">
      <c r="A68260" s="9"/>
    </row>
    <row r="68261">
      <c r="A68261" s="9"/>
    </row>
    <row r="68262">
      <c r="A68262" s="9"/>
    </row>
    <row r="68263">
      <c r="A68263" s="9"/>
    </row>
    <row r="68264">
      <c r="A68264" s="9"/>
    </row>
    <row r="68265">
      <c r="A68265" s="9"/>
    </row>
    <row r="68266">
      <c r="A68266" s="9"/>
    </row>
    <row r="68267">
      <c r="A68267" s="9"/>
    </row>
    <row r="68268">
      <c r="A68268" s="9"/>
    </row>
    <row r="68269">
      <c r="A68269" s="9"/>
    </row>
    <row r="68270">
      <c r="A68270" s="9"/>
    </row>
    <row r="68271">
      <c r="A68271" s="9"/>
    </row>
    <row r="68272">
      <c r="A68272" s="9"/>
    </row>
    <row r="68273">
      <c r="A68273" s="9"/>
    </row>
    <row r="68274">
      <c r="A68274" s="9"/>
    </row>
    <row r="68275">
      <c r="A68275" s="9"/>
    </row>
    <row r="68276">
      <c r="A68276" s="9"/>
    </row>
    <row r="68277">
      <c r="A68277" s="9"/>
    </row>
    <row r="68278">
      <c r="A68278" s="9"/>
    </row>
    <row r="68279">
      <c r="A68279" s="9"/>
    </row>
    <row r="68280">
      <c r="A68280" s="9"/>
    </row>
    <row r="68281">
      <c r="A68281" s="9"/>
    </row>
    <row r="68282">
      <c r="A68282" s="9"/>
    </row>
    <row r="68283">
      <c r="A68283" s="9"/>
    </row>
    <row r="68284">
      <c r="A68284" s="9"/>
    </row>
    <row r="68285">
      <c r="A68285" s="9"/>
    </row>
    <row r="68286">
      <c r="A68286" s="9"/>
    </row>
    <row r="68287">
      <c r="A68287" s="9"/>
    </row>
    <row r="68288">
      <c r="A68288" s="9"/>
    </row>
    <row r="68289">
      <c r="A68289" s="9"/>
    </row>
    <row r="68290">
      <c r="A68290" s="9"/>
    </row>
    <row r="68291">
      <c r="A68291" s="9"/>
    </row>
    <row r="68292">
      <c r="A68292" s="9"/>
    </row>
    <row r="68293">
      <c r="A68293" s="9"/>
    </row>
    <row r="68294">
      <c r="A68294" s="9"/>
    </row>
    <row r="68295">
      <c r="A68295" s="9"/>
    </row>
    <row r="68296">
      <c r="A68296" s="9"/>
    </row>
    <row r="68297">
      <c r="A68297" s="9"/>
    </row>
    <row r="68298">
      <c r="A68298" s="9"/>
    </row>
    <row r="68299">
      <c r="A68299" s="9"/>
    </row>
    <row r="68300">
      <c r="A68300" s="9"/>
    </row>
    <row r="68301">
      <c r="A68301" s="9"/>
    </row>
    <row r="68302">
      <c r="A68302" s="9"/>
    </row>
    <row r="68303">
      <c r="A68303" s="9"/>
    </row>
    <row r="68304">
      <c r="A68304" s="9"/>
    </row>
    <row r="68305">
      <c r="A68305" s="9"/>
    </row>
    <row r="68306">
      <c r="A68306" s="9"/>
    </row>
    <row r="68307">
      <c r="A68307" s="9"/>
    </row>
    <row r="68308">
      <c r="A68308" s="9"/>
    </row>
    <row r="68309">
      <c r="A68309" s="9"/>
    </row>
    <row r="68310">
      <c r="A68310" s="9"/>
    </row>
    <row r="68311">
      <c r="A68311" s="9"/>
    </row>
    <row r="68312">
      <c r="A68312" s="9"/>
    </row>
    <row r="68313">
      <c r="A68313" s="9"/>
    </row>
    <row r="68314">
      <c r="A68314" s="9"/>
    </row>
    <row r="68315">
      <c r="A68315" s="9"/>
    </row>
    <row r="68316">
      <c r="A68316" s="9"/>
    </row>
    <row r="68317">
      <c r="A68317" s="9"/>
    </row>
    <row r="68318">
      <c r="A68318" s="9"/>
    </row>
    <row r="68319">
      <c r="A68319" s="9"/>
    </row>
    <row r="68320">
      <c r="A68320" s="9"/>
    </row>
    <row r="68321">
      <c r="A68321" s="9"/>
    </row>
    <row r="68322">
      <c r="A68322" s="9"/>
    </row>
    <row r="68323">
      <c r="A68323" s="9"/>
    </row>
    <row r="68324">
      <c r="A68324" s="9"/>
    </row>
    <row r="68325">
      <c r="A68325" s="9"/>
    </row>
    <row r="68326">
      <c r="A68326" s="9"/>
    </row>
    <row r="68327">
      <c r="A68327" s="9"/>
    </row>
    <row r="68328">
      <c r="A68328" s="9"/>
    </row>
    <row r="68329">
      <c r="A68329" s="9"/>
    </row>
    <row r="68330">
      <c r="A68330" s="9"/>
    </row>
    <row r="68331">
      <c r="A68331" s="9"/>
    </row>
    <row r="68332">
      <c r="A68332" s="9"/>
    </row>
    <row r="68333">
      <c r="A68333" s="9"/>
    </row>
    <row r="68334">
      <c r="A68334" s="9"/>
    </row>
    <row r="68335">
      <c r="A68335" s="9"/>
    </row>
    <row r="68336">
      <c r="A68336" s="9"/>
    </row>
    <row r="68337">
      <c r="A68337" s="9"/>
    </row>
    <row r="68338">
      <c r="A68338" s="9"/>
    </row>
    <row r="68339">
      <c r="A68339" s="9"/>
    </row>
    <row r="68340">
      <c r="A68340" s="9"/>
    </row>
    <row r="68341">
      <c r="A68341" s="9"/>
    </row>
    <row r="68342">
      <c r="A68342" s="9"/>
    </row>
    <row r="68343">
      <c r="A68343" s="9"/>
    </row>
    <row r="68344">
      <c r="A68344" s="9"/>
    </row>
    <row r="68345">
      <c r="A68345" s="9"/>
    </row>
    <row r="68346">
      <c r="A68346" s="9"/>
    </row>
    <row r="68347">
      <c r="A68347" s="9"/>
    </row>
    <row r="68348">
      <c r="A68348" s="9"/>
    </row>
    <row r="68349">
      <c r="A68349" s="9"/>
    </row>
    <row r="68350">
      <c r="A68350" s="9"/>
    </row>
    <row r="68351">
      <c r="A68351" s="9"/>
    </row>
    <row r="68352">
      <c r="A68352" s="9"/>
    </row>
    <row r="68353">
      <c r="A68353" s="9"/>
    </row>
    <row r="68354">
      <c r="A68354" s="9"/>
    </row>
    <row r="68355">
      <c r="A68355" s="9"/>
    </row>
    <row r="68356">
      <c r="A68356" s="9"/>
    </row>
    <row r="68357">
      <c r="A68357" s="9"/>
    </row>
    <row r="68358">
      <c r="A68358" s="9"/>
    </row>
    <row r="68359">
      <c r="A68359" s="9"/>
    </row>
    <row r="68360">
      <c r="A68360" s="9"/>
    </row>
    <row r="68361">
      <c r="A68361" s="9"/>
    </row>
    <row r="68362">
      <c r="A68362" s="9"/>
    </row>
    <row r="68363">
      <c r="A68363" s="9"/>
    </row>
    <row r="68364">
      <c r="A68364" s="9"/>
    </row>
    <row r="68365">
      <c r="A68365" s="9"/>
    </row>
    <row r="68366">
      <c r="A68366" s="9"/>
    </row>
    <row r="68367">
      <c r="A68367" s="9"/>
    </row>
    <row r="68368">
      <c r="A68368" s="9"/>
    </row>
    <row r="68369">
      <c r="A68369" s="9"/>
    </row>
    <row r="68370">
      <c r="A68370" s="9"/>
    </row>
    <row r="68371">
      <c r="A68371" s="9"/>
    </row>
    <row r="68372">
      <c r="A68372" s="9"/>
    </row>
    <row r="68373">
      <c r="A68373" s="9"/>
    </row>
    <row r="68374">
      <c r="A68374" s="9"/>
    </row>
    <row r="68375">
      <c r="A68375" s="9"/>
    </row>
    <row r="68376">
      <c r="A68376" s="9"/>
    </row>
    <row r="68377">
      <c r="A68377" s="9"/>
    </row>
    <row r="68378">
      <c r="A68378" s="9"/>
    </row>
    <row r="68379">
      <c r="A68379" s="9"/>
    </row>
    <row r="68380">
      <c r="A68380" s="9"/>
    </row>
    <row r="68381">
      <c r="A68381" s="9"/>
    </row>
    <row r="68382">
      <c r="A68382" s="9"/>
    </row>
    <row r="68383">
      <c r="A68383" s="9"/>
    </row>
    <row r="68384">
      <c r="A68384" s="9"/>
    </row>
    <row r="68385">
      <c r="A68385" s="9"/>
    </row>
    <row r="68386">
      <c r="A68386" s="9"/>
    </row>
    <row r="68387">
      <c r="A68387" s="9"/>
    </row>
    <row r="68388">
      <c r="A68388" s="9"/>
    </row>
    <row r="68389">
      <c r="A68389" s="9"/>
    </row>
    <row r="68390">
      <c r="A68390" s="9"/>
    </row>
    <row r="68391">
      <c r="A68391" s="9"/>
    </row>
    <row r="68392">
      <c r="A68392" s="9"/>
    </row>
    <row r="68393">
      <c r="A68393" s="9"/>
    </row>
    <row r="68394">
      <c r="A68394" s="9"/>
    </row>
    <row r="68395">
      <c r="A68395" s="9"/>
    </row>
    <row r="68396">
      <c r="A68396" s="9"/>
    </row>
    <row r="68397">
      <c r="A68397" s="9"/>
    </row>
    <row r="68398">
      <c r="A68398" s="9"/>
    </row>
    <row r="68399">
      <c r="A68399" s="9"/>
    </row>
    <row r="68400">
      <c r="A68400" s="9"/>
    </row>
    <row r="68401">
      <c r="A68401" s="9"/>
    </row>
    <row r="68402">
      <c r="A68402" s="9"/>
    </row>
    <row r="68403">
      <c r="A68403" s="9"/>
    </row>
    <row r="68404">
      <c r="A68404" s="9"/>
    </row>
    <row r="68405">
      <c r="A68405" s="9"/>
    </row>
    <row r="68406">
      <c r="A68406" s="9"/>
    </row>
    <row r="68407">
      <c r="A68407" s="9"/>
    </row>
    <row r="68408">
      <c r="A68408" s="9"/>
    </row>
    <row r="68409">
      <c r="A68409" s="9"/>
    </row>
    <row r="68410">
      <c r="A68410" s="9"/>
    </row>
    <row r="68411">
      <c r="A68411" s="9"/>
    </row>
    <row r="68412">
      <c r="A68412" s="9"/>
    </row>
    <row r="68413">
      <c r="A68413" s="9"/>
    </row>
    <row r="68414">
      <c r="A68414" s="9"/>
    </row>
    <row r="68415">
      <c r="A68415" s="9"/>
    </row>
    <row r="68416">
      <c r="A68416" s="9"/>
    </row>
    <row r="68417">
      <c r="A68417" s="9"/>
    </row>
    <row r="68418">
      <c r="A68418" s="9"/>
    </row>
    <row r="68419">
      <c r="A68419" s="9"/>
    </row>
    <row r="68420">
      <c r="A68420" s="9"/>
    </row>
    <row r="68421">
      <c r="A68421" s="9"/>
    </row>
    <row r="68422">
      <c r="A68422" s="9"/>
    </row>
    <row r="68423">
      <c r="A68423" s="9"/>
    </row>
    <row r="68424">
      <c r="A68424" s="9"/>
    </row>
    <row r="68425">
      <c r="A68425" s="9"/>
    </row>
    <row r="68426">
      <c r="A68426" s="9"/>
    </row>
    <row r="68427">
      <c r="A68427" s="9"/>
    </row>
    <row r="68428">
      <c r="A68428" s="9"/>
    </row>
    <row r="68429">
      <c r="A68429" s="9"/>
    </row>
    <row r="68430">
      <c r="A68430" s="9"/>
    </row>
    <row r="68431">
      <c r="A68431" s="9"/>
    </row>
    <row r="68432">
      <c r="A68432" s="9"/>
    </row>
    <row r="68433">
      <c r="A68433" s="9"/>
    </row>
    <row r="68434">
      <c r="A68434" s="9"/>
    </row>
    <row r="68435">
      <c r="A68435" s="9"/>
    </row>
    <row r="68436">
      <c r="A68436" s="9"/>
    </row>
    <row r="68437">
      <c r="A68437" s="9"/>
    </row>
    <row r="68438">
      <c r="A68438" s="9"/>
    </row>
    <row r="68439">
      <c r="A68439" s="9"/>
    </row>
    <row r="68440">
      <c r="A68440" s="9"/>
    </row>
    <row r="68441">
      <c r="A68441" s="9"/>
    </row>
    <row r="68442">
      <c r="A68442" s="9"/>
    </row>
    <row r="68443">
      <c r="A68443" s="9"/>
    </row>
    <row r="68444">
      <c r="A68444" s="9"/>
    </row>
    <row r="68445">
      <c r="A68445" s="9"/>
    </row>
    <row r="68446">
      <c r="A68446" s="9"/>
    </row>
    <row r="68447">
      <c r="A68447" s="9"/>
    </row>
    <row r="68448">
      <c r="A68448" s="9"/>
    </row>
    <row r="68449">
      <c r="A68449" s="9"/>
    </row>
    <row r="68450">
      <c r="A68450" s="9"/>
    </row>
    <row r="68451">
      <c r="A68451" s="9"/>
    </row>
    <row r="68452">
      <c r="A68452" s="9"/>
    </row>
    <row r="68453">
      <c r="A68453" s="9"/>
    </row>
    <row r="68454">
      <c r="A68454" s="9"/>
    </row>
    <row r="68455">
      <c r="A68455" s="9"/>
    </row>
    <row r="68456">
      <c r="A68456" s="9"/>
    </row>
    <row r="68457">
      <c r="A68457" s="9"/>
    </row>
    <row r="68458">
      <c r="A68458" s="9"/>
    </row>
    <row r="68459">
      <c r="A68459" s="9"/>
    </row>
    <row r="68460">
      <c r="A68460" s="9"/>
    </row>
    <row r="68461">
      <c r="A68461" s="9"/>
    </row>
    <row r="68462">
      <c r="A68462" s="9"/>
    </row>
    <row r="68463">
      <c r="A68463" s="9"/>
    </row>
    <row r="68464">
      <c r="A68464" s="9"/>
    </row>
    <row r="68465">
      <c r="A68465" s="9"/>
    </row>
    <row r="68466">
      <c r="A68466" s="9"/>
    </row>
    <row r="68467">
      <c r="A68467" s="9"/>
    </row>
    <row r="68468">
      <c r="A68468" s="9"/>
    </row>
    <row r="68469">
      <c r="A68469" s="9"/>
    </row>
    <row r="68470">
      <c r="A68470" s="9"/>
    </row>
    <row r="68471">
      <c r="A68471" s="9"/>
    </row>
    <row r="68472">
      <c r="A68472" s="9"/>
    </row>
    <row r="68473">
      <c r="A68473" s="9"/>
    </row>
    <row r="68474">
      <c r="A68474" s="9"/>
    </row>
    <row r="68475">
      <c r="A68475" s="9"/>
    </row>
    <row r="68476">
      <c r="A68476" s="9"/>
    </row>
    <row r="68477">
      <c r="A68477" s="9"/>
    </row>
    <row r="68478">
      <c r="A68478" s="9"/>
    </row>
    <row r="68479">
      <c r="A68479" s="9"/>
    </row>
    <row r="68480">
      <c r="A68480" s="9"/>
    </row>
    <row r="68481">
      <c r="A68481" s="9"/>
    </row>
    <row r="68482">
      <c r="A68482" s="9"/>
    </row>
    <row r="68483">
      <c r="A68483" s="9"/>
    </row>
    <row r="68484">
      <c r="A68484" s="9"/>
    </row>
    <row r="68485">
      <c r="A68485" s="9"/>
    </row>
    <row r="68486">
      <c r="A68486" s="9"/>
    </row>
    <row r="68487">
      <c r="A68487" s="9"/>
    </row>
    <row r="68488">
      <c r="A68488" s="9"/>
    </row>
    <row r="68489">
      <c r="A68489" s="9"/>
    </row>
    <row r="68490">
      <c r="A68490" s="9"/>
    </row>
    <row r="68491">
      <c r="A68491" s="9"/>
    </row>
    <row r="68492">
      <c r="A68492" s="9"/>
    </row>
    <row r="68493">
      <c r="A68493" s="9"/>
    </row>
    <row r="68494">
      <c r="A68494" s="9"/>
    </row>
    <row r="68495">
      <c r="A68495" s="9"/>
    </row>
    <row r="68496">
      <c r="A68496" s="9"/>
    </row>
    <row r="68497">
      <c r="A68497" s="9"/>
    </row>
    <row r="68498">
      <c r="A68498" s="9"/>
    </row>
    <row r="68499">
      <c r="A68499" s="9"/>
    </row>
    <row r="68500">
      <c r="A68500" s="9"/>
    </row>
    <row r="68501">
      <c r="A68501" s="9"/>
    </row>
    <row r="68502">
      <c r="A68502" s="9"/>
    </row>
    <row r="68503">
      <c r="A68503" s="9"/>
    </row>
    <row r="68504">
      <c r="A68504" s="9"/>
    </row>
    <row r="68505">
      <c r="A68505" s="9"/>
    </row>
    <row r="68506">
      <c r="A68506" s="9"/>
    </row>
    <row r="68507">
      <c r="A68507" s="9"/>
    </row>
    <row r="68508">
      <c r="A68508" s="9"/>
    </row>
    <row r="68509">
      <c r="A68509" s="9"/>
    </row>
    <row r="68510">
      <c r="A68510" s="9"/>
    </row>
    <row r="68511">
      <c r="A68511" s="9"/>
    </row>
    <row r="68512">
      <c r="A68512" s="9"/>
    </row>
    <row r="68513">
      <c r="A68513" s="9"/>
    </row>
    <row r="68514">
      <c r="A68514" s="9"/>
    </row>
    <row r="68515">
      <c r="A68515" s="9"/>
    </row>
    <row r="68516">
      <c r="A68516" s="9"/>
    </row>
    <row r="68517">
      <c r="A68517" s="9"/>
    </row>
    <row r="68518">
      <c r="A68518" s="9"/>
    </row>
    <row r="68519">
      <c r="A68519" s="9"/>
    </row>
    <row r="68520">
      <c r="A68520" s="9"/>
    </row>
    <row r="68521">
      <c r="A68521" s="9"/>
    </row>
    <row r="68522">
      <c r="A68522" s="9"/>
    </row>
    <row r="68523">
      <c r="A68523" s="9"/>
    </row>
    <row r="68524">
      <c r="A68524" s="9"/>
    </row>
    <row r="68525">
      <c r="A68525" s="9"/>
    </row>
    <row r="68526">
      <c r="A68526" s="9"/>
    </row>
    <row r="68527">
      <c r="A68527" s="9"/>
    </row>
    <row r="68528">
      <c r="A68528" s="9"/>
    </row>
    <row r="68529">
      <c r="A68529" s="9"/>
    </row>
    <row r="68530">
      <c r="A68530" s="9"/>
    </row>
    <row r="68531">
      <c r="A68531" s="9"/>
    </row>
    <row r="68532">
      <c r="A68532" s="9"/>
    </row>
    <row r="68533">
      <c r="A68533" s="9"/>
    </row>
    <row r="68534">
      <c r="A68534" s="9"/>
    </row>
    <row r="68535">
      <c r="A68535" s="9"/>
    </row>
    <row r="68536">
      <c r="A68536" s="9"/>
    </row>
    <row r="68537">
      <c r="A68537" s="9"/>
    </row>
    <row r="68538">
      <c r="A68538" s="9"/>
    </row>
    <row r="68539">
      <c r="A68539" s="9"/>
    </row>
    <row r="68540">
      <c r="A68540" s="9"/>
    </row>
    <row r="68541">
      <c r="A68541" s="9"/>
    </row>
    <row r="68542">
      <c r="A68542" s="9"/>
    </row>
    <row r="68543">
      <c r="A68543" s="9"/>
    </row>
    <row r="68544">
      <c r="A68544" s="9"/>
    </row>
    <row r="68545">
      <c r="A68545" s="9"/>
    </row>
    <row r="68546">
      <c r="A68546" s="9"/>
    </row>
    <row r="68547">
      <c r="A68547" s="9"/>
    </row>
    <row r="68548">
      <c r="A68548" s="9"/>
    </row>
    <row r="68549">
      <c r="A68549" s="9"/>
    </row>
    <row r="68550">
      <c r="A68550" s="9"/>
    </row>
    <row r="68551">
      <c r="A68551" s="9"/>
    </row>
    <row r="68552">
      <c r="A68552" s="9"/>
    </row>
    <row r="68553">
      <c r="A68553" s="9"/>
    </row>
    <row r="68554">
      <c r="A68554" s="9"/>
    </row>
    <row r="68555">
      <c r="A68555" s="9"/>
    </row>
    <row r="68556">
      <c r="A68556" s="9"/>
    </row>
    <row r="68557">
      <c r="A68557" s="9"/>
    </row>
    <row r="68558">
      <c r="A68558" s="9"/>
    </row>
    <row r="68559">
      <c r="A68559" s="9"/>
    </row>
    <row r="68560">
      <c r="A68560" s="9"/>
    </row>
    <row r="68561">
      <c r="A68561" s="9"/>
    </row>
    <row r="68562">
      <c r="A68562" s="9"/>
    </row>
    <row r="68563">
      <c r="A68563" s="9"/>
    </row>
    <row r="68564">
      <c r="A68564" s="9"/>
    </row>
    <row r="68565">
      <c r="A68565" s="9"/>
    </row>
    <row r="68566">
      <c r="A68566" s="9"/>
    </row>
    <row r="68567">
      <c r="A68567" s="9"/>
    </row>
    <row r="68568">
      <c r="A68568" s="9"/>
    </row>
    <row r="68569">
      <c r="A68569" s="9"/>
    </row>
    <row r="68570">
      <c r="A68570" s="9"/>
    </row>
    <row r="68571">
      <c r="A68571" s="9"/>
    </row>
    <row r="68572">
      <c r="A68572" s="9"/>
    </row>
    <row r="68573">
      <c r="A68573" s="9"/>
    </row>
    <row r="68574">
      <c r="A68574" s="9"/>
    </row>
    <row r="68575">
      <c r="A68575" s="9"/>
    </row>
    <row r="68576">
      <c r="A68576" s="9"/>
    </row>
    <row r="68577">
      <c r="A68577" s="9"/>
    </row>
    <row r="68578">
      <c r="A68578" s="9"/>
    </row>
    <row r="68579">
      <c r="A68579" s="9"/>
    </row>
    <row r="68580">
      <c r="A68580" s="9"/>
    </row>
    <row r="68581">
      <c r="A68581" s="9"/>
    </row>
    <row r="68582">
      <c r="A68582" s="9"/>
    </row>
    <row r="68583">
      <c r="A68583" s="9"/>
    </row>
    <row r="68584">
      <c r="A68584" s="9"/>
    </row>
    <row r="68585">
      <c r="A68585" s="9"/>
    </row>
    <row r="68586">
      <c r="A68586" s="9"/>
    </row>
    <row r="68587">
      <c r="A68587" s="9"/>
    </row>
    <row r="68588">
      <c r="A68588" s="9"/>
    </row>
    <row r="68589">
      <c r="A68589" s="9"/>
    </row>
    <row r="68590">
      <c r="A68590" s="9"/>
    </row>
    <row r="68591">
      <c r="A68591" s="9"/>
    </row>
    <row r="68592">
      <c r="A68592" s="9"/>
    </row>
    <row r="68593">
      <c r="A68593" s="9"/>
    </row>
    <row r="68594">
      <c r="A68594" s="9"/>
    </row>
    <row r="68595">
      <c r="A68595" s="9"/>
    </row>
    <row r="68596">
      <c r="A68596" s="9"/>
    </row>
    <row r="68597">
      <c r="A68597" s="9"/>
    </row>
    <row r="68598">
      <c r="A68598" s="9"/>
    </row>
    <row r="68599">
      <c r="A68599" s="9"/>
    </row>
    <row r="68600">
      <c r="A68600" s="9"/>
    </row>
    <row r="68601">
      <c r="A68601" s="9"/>
    </row>
    <row r="68602">
      <c r="A68602" s="9"/>
    </row>
    <row r="68603">
      <c r="A68603" s="9"/>
    </row>
    <row r="68604">
      <c r="A68604" s="9"/>
    </row>
    <row r="68605">
      <c r="A68605" s="9"/>
    </row>
    <row r="68606">
      <c r="A68606" s="9"/>
    </row>
    <row r="68607">
      <c r="A68607" s="9"/>
    </row>
    <row r="68608">
      <c r="A68608" s="9"/>
    </row>
    <row r="68609">
      <c r="A68609" s="9"/>
    </row>
    <row r="68610">
      <c r="A68610" s="9"/>
    </row>
    <row r="68611">
      <c r="A68611" s="9"/>
    </row>
    <row r="68612">
      <c r="A68612" s="9"/>
    </row>
    <row r="68613">
      <c r="A68613" s="9"/>
    </row>
    <row r="68614">
      <c r="A68614" s="9"/>
    </row>
    <row r="68615">
      <c r="A68615" s="9"/>
    </row>
    <row r="68616">
      <c r="A68616" s="9"/>
    </row>
    <row r="68617">
      <c r="A68617" s="9"/>
    </row>
    <row r="68618">
      <c r="A68618" s="9"/>
    </row>
    <row r="68619">
      <c r="A68619" s="9"/>
    </row>
    <row r="68620">
      <c r="A68620" s="9"/>
    </row>
    <row r="68621">
      <c r="A68621" s="9"/>
    </row>
    <row r="68622">
      <c r="A68622" s="9"/>
    </row>
    <row r="68623">
      <c r="A68623" s="9"/>
    </row>
    <row r="68624">
      <c r="A68624" s="9"/>
    </row>
    <row r="68625">
      <c r="A68625" s="9"/>
    </row>
    <row r="68626">
      <c r="A68626" s="9"/>
    </row>
    <row r="68627">
      <c r="A68627" s="9"/>
    </row>
    <row r="68628">
      <c r="A68628" s="9"/>
    </row>
    <row r="68629">
      <c r="A68629" s="9"/>
    </row>
    <row r="68630">
      <c r="A68630" s="9"/>
    </row>
    <row r="68631">
      <c r="A68631" s="9"/>
    </row>
    <row r="68632">
      <c r="A68632" s="9"/>
    </row>
    <row r="68633">
      <c r="A68633" s="9"/>
    </row>
    <row r="68634">
      <c r="A68634" s="9"/>
    </row>
    <row r="68635">
      <c r="A68635" s="9"/>
    </row>
    <row r="68636">
      <c r="A68636" s="9"/>
    </row>
    <row r="68637">
      <c r="A68637" s="9"/>
    </row>
    <row r="68638">
      <c r="A68638" s="9"/>
    </row>
    <row r="68639">
      <c r="A68639" s="9"/>
    </row>
    <row r="68640">
      <c r="A68640" s="9"/>
    </row>
    <row r="68641">
      <c r="A68641" s="9"/>
    </row>
    <row r="68642">
      <c r="A68642" s="9"/>
    </row>
    <row r="68643">
      <c r="A68643" s="9"/>
    </row>
    <row r="68644">
      <c r="A68644" s="9"/>
    </row>
    <row r="68645">
      <c r="A68645" s="9"/>
    </row>
    <row r="68646">
      <c r="A68646" s="9"/>
    </row>
    <row r="68647">
      <c r="A68647" s="9"/>
    </row>
    <row r="68648">
      <c r="A68648" s="9"/>
    </row>
    <row r="68649">
      <c r="A68649" s="9"/>
    </row>
    <row r="68650">
      <c r="A68650" s="9"/>
    </row>
    <row r="68651">
      <c r="A68651" s="9"/>
    </row>
    <row r="68652">
      <c r="A68652" s="9"/>
    </row>
    <row r="68653">
      <c r="A68653" s="9"/>
    </row>
    <row r="68654">
      <c r="A68654" s="9"/>
    </row>
    <row r="68655">
      <c r="A68655" s="9"/>
    </row>
    <row r="68656">
      <c r="A68656" s="9"/>
    </row>
    <row r="68657">
      <c r="A68657" s="9"/>
    </row>
    <row r="68658">
      <c r="A68658" s="9"/>
    </row>
    <row r="68659">
      <c r="A68659" s="9"/>
    </row>
    <row r="68660">
      <c r="A68660" s="9"/>
    </row>
    <row r="68661">
      <c r="A68661" s="9"/>
    </row>
    <row r="68662">
      <c r="A68662" s="9"/>
    </row>
    <row r="68663">
      <c r="A68663" s="9"/>
    </row>
    <row r="68664">
      <c r="A68664" s="9"/>
    </row>
    <row r="68665">
      <c r="A68665" s="9"/>
    </row>
    <row r="68666">
      <c r="A68666" s="9"/>
    </row>
    <row r="68667">
      <c r="A68667" s="9"/>
    </row>
    <row r="68668">
      <c r="A68668" s="9"/>
    </row>
    <row r="68669">
      <c r="A68669" s="9"/>
    </row>
    <row r="68670">
      <c r="A68670" s="9"/>
    </row>
    <row r="68671">
      <c r="A68671" s="9"/>
    </row>
    <row r="68672">
      <c r="A68672" s="9"/>
    </row>
    <row r="68673">
      <c r="A68673" s="9"/>
    </row>
    <row r="68674">
      <c r="A68674" s="9"/>
    </row>
    <row r="68675">
      <c r="A68675" s="9"/>
    </row>
    <row r="68676">
      <c r="A68676" s="9"/>
    </row>
    <row r="68677">
      <c r="A68677" s="9"/>
    </row>
    <row r="68678">
      <c r="A68678" s="9"/>
    </row>
    <row r="68679">
      <c r="A68679" s="9"/>
    </row>
    <row r="68680">
      <c r="A68680" s="9"/>
    </row>
    <row r="68681">
      <c r="A68681" s="9"/>
    </row>
    <row r="68682">
      <c r="A68682" s="9"/>
    </row>
    <row r="68683">
      <c r="A68683" s="9"/>
    </row>
    <row r="68684">
      <c r="A68684" s="9"/>
    </row>
    <row r="68685">
      <c r="A68685" s="9"/>
    </row>
    <row r="68686">
      <c r="A68686" s="9"/>
    </row>
    <row r="68687">
      <c r="A68687" s="9"/>
    </row>
    <row r="68688">
      <c r="A68688" s="9"/>
    </row>
    <row r="68689">
      <c r="A68689" s="9"/>
    </row>
    <row r="68690">
      <c r="A68690" s="9"/>
    </row>
    <row r="68691">
      <c r="A68691" s="9"/>
    </row>
    <row r="68692">
      <c r="A68692" s="9"/>
    </row>
    <row r="68693">
      <c r="A68693" s="9"/>
    </row>
    <row r="68694">
      <c r="A68694" s="9"/>
    </row>
    <row r="68695">
      <c r="A68695" s="9"/>
    </row>
    <row r="68696">
      <c r="A68696" s="9"/>
    </row>
    <row r="68697">
      <c r="A68697" s="9"/>
    </row>
    <row r="68698">
      <c r="A68698" s="9"/>
    </row>
    <row r="68699">
      <c r="A68699" s="9"/>
    </row>
    <row r="68700">
      <c r="A68700" s="9"/>
    </row>
    <row r="68701">
      <c r="A68701" s="9"/>
    </row>
    <row r="68702">
      <c r="A68702" s="9"/>
    </row>
    <row r="68703">
      <c r="A68703" s="9"/>
    </row>
    <row r="68704">
      <c r="A68704" s="9"/>
    </row>
    <row r="68705">
      <c r="A68705" s="9"/>
    </row>
    <row r="68706">
      <c r="A68706" s="9"/>
    </row>
    <row r="68707">
      <c r="A68707" s="9"/>
    </row>
    <row r="68708">
      <c r="A68708" s="9"/>
    </row>
    <row r="68709">
      <c r="A68709" s="9"/>
    </row>
    <row r="68710">
      <c r="A68710" s="9"/>
    </row>
    <row r="68711">
      <c r="A68711" s="9"/>
    </row>
    <row r="68712">
      <c r="A68712" s="9"/>
    </row>
    <row r="68713">
      <c r="A68713" s="9"/>
    </row>
    <row r="68714">
      <c r="A68714" s="9"/>
    </row>
    <row r="68715">
      <c r="A68715" s="9"/>
    </row>
    <row r="68716">
      <c r="A68716" s="9"/>
    </row>
    <row r="68717">
      <c r="A68717" s="9"/>
    </row>
    <row r="68718">
      <c r="A68718" s="9"/>
    </row>
    <row r="68719">
      <c r="A68719" s="9"/>
    </row>
    <row r="68720">
      <c r="A68720" s="9"/>
    </row>
    <row r="68721">
      <c r="A68721" s="9"/>
    </row>
    <row r="68722">
      <c r="A68722" s="9"/>
    </row>
    <row r="68723">
      <c r="A68723" s="9"/>
    </row>
    <row r="68724">
      <c r="A68724" s="9"/>
    </row>
    <row r="68725">
      <c r="A68725" s="9"/>
    </row>
    <row r="68726">
      <c r="A68726" s="9"/>
    </row>
    <row r="68727">
      <c r="A68727" s="9"/>
    </row>
    <row r="68728">
      <c r="A68728" s="9"/>
    </row>
    <row r="68729">
      <c r="A68729" s="9"/>
    </row>
    <row r="68730">
      <c r="A68730" s="9"/>
    </row>
    <row r="68731">
      <c r="A68731" s="9"/>
    </row>
    <row r="68732">
      <c r="A68732" s="9"/>
    </row>
    <row r="68733">
      <c r="A68733" s="9"/>
    </row>
    <row r="68734">
      <c r="A68734" s="9"/>
    </row>
    <row r="68735">
      <c r="A68735" s="9"/>
    </row>
    <row r="68736">
      <c r="A68736" s="9"/>
    </row>
    <row r="68737">
      <c r="A68737" s="9"/>
    </row>
    <row r="68738">
      <c r="A68738" s="9"/>
    </row>
    <row r="68739">
      <c r="A68739" s="9"/>
    </row>
    <row r="68740">
      <c r="A68740" s="9"/>
    </row>
    <row r="68741">
      <c r="A68741" s="9"/>
    </row>
    <row r="68742">
      <c r="A68742" s="9"/>
    </row>
    <row r="68743">
      <c r="A68743" s="9"/>
    </row>
    <row r="68744">
      <c r="A68744" s="9"/>
    </row>
    <row r="68745">
      <c r="A68745" s="9"/>
    </row>
    <row r="68746">
      <c r="A68746" s="9"/>
    </row>
    <row r="68747">
      <c r="A68747" s="9"/>
    </row>
    <row r="68748">
      <c r="A68748" s="9"/>
    </row>
    <row r="68749">
      <c r="A68749" s="9"/>
    </row>
    <row r="68750">
      <c r="A68750" s="9"/>
    </row>
    <row r="68751">
      <c r="A68751" s="9"/>
    </row>
    <row r="68752">
      <c r="A68752" s="9"/>
    </row>
    <row r="68753">
      <c r="A68753" s="9"/>
    </row>
    <row r="68754">
      <c r="A68754" s="9"/>
    </row>
    <row r="68755">
      <c r="A68755" s="9"/>
    </row>
    <row r="68756">
      <c r="A68756" s="9"/>
    </row>
    <row r="68757">
      <c r="A68757" s="9"/>
    </row>
    <row r="68758">
      <c r="A68758" s="9"/>
    </row>
    <row r="68759">
      <c r="A68759" s="9"/>
    </row>
    <row r="68760">
      <c r="A68760" s="9"/>
    </row>
    <row r="68761">
      <c r="A68761" s="9"/>
    </row>
    <row r="68762">
      <c r="A68762" s="9"/>
    </row>
    <row r="68763">
      <c r="A68763" s="9"/>
    </row>
    <row r="68764">
      <c r="A68764" s="9"/>
    </row>
    <row r="68765">
      <c r="A68765" s="9"/>
    </row>
    <row r="68766">
      <c r="A68766" s="9"/>
    </row>
    <row r="68767">
      <c r="A68767" s="9"/>
    </row>
    <row r="68768">
      <c r="A68768" s="9"/>
    </row>
    <row r="68769">
      <c r="A68769" s="9"/>
    </row>
    <row r="68770">
      <c r="A68770" s="9"/>
    </row>
    <row r="68771">
      <c r="A68771" s="9"/>
    </row>
    <row r="68772">
      <c r="A68772" s="9"/>
    </row>
    <row r="68773">
      <c r="A68773" s="9"/>
    </row>
    <row r="68774">
      <c r="A68774" s="9"/>
    </row>
    <row r="68775">
      <c r="A68775" s="9"/>
    </row>
    <row r="68776">
      <c r="A68776" s="9"/>
    </row>
    <row r="68777">
      <c r="A68777" s="9"/>
    </row>
    <row r="68778">
      <c r="A68778" s="9"/>
    </row>
    <row r="68779">
      <c r="A68779" s="9"/>
    </row>
    <row r="68780">
      <c r="A68780" s="9"/>
    </row>
    <row r="68781">
      <c r="A68781" s="9"/>
    </row>
    <row r="68782">
      <c r="A68782" s="9"/>
    </row>
    <row r="68783">
      <c r="A68783" s="9"/>
    </row>
    <row r="68784">
      <c r="A68784" s="9"/>
    </row>
    <row r="68785">
      <c r="A68785" s="9"/>
    </row>
    <row r="68786">
      <c r="A68786" s="9"/>
    </row>
    <row r="68787">
      <c r="A68787" s="9"/>
    </row>
    <row r="68788">
      <c r="A68788" s="9"/>
    </row>
    <row r="68789">
      <c r="A68789" s="9"/>
    </row>
    <row r="68790">
      <c r="A68790" s="9"/>
    </row>
    <row r="68791">
      <c r="A68791" s="9"/>
    </row>
    <row r="68792">
      <c r="A68792" s="9"/>
    </row>
    <row r="68793">
      <c r="A68793" s="9"/>
    </row>
    <row r="68794">
      <c r="A68794" s="9"/>
    </row>
    <row r="68795">
      <c r="A68795" s="9"/>
    </row>
    <row r="68796">
      <c r="A68796" s="9"/>
    </row>
    <row r="68797">
      <c r="A68797" s="9"/>
    </row>
    <row r="68798">
      <c r="A68798" s="9"/>
    </row>
    <row r="68799">
      <c r="A68799" s="9"/>
    </row>
    <row r="68800">
      <c r="A68800" s="9"/>
    </row>
    <row r="68801">
      <c r="A68801" s="9"/>
    </row>
    <row r="68802">
      <c r="A68802" s="9"/>
    </row>
    <row r="68803">
      <c r="A68803" s="9"/>
    </row>
    <row r="68804">
      <c r="A68804" s="9"/>
    </row>
    <row r="68805">
      <c r="A68805" s="9"/>
    </row>
    <row r="68806">
      <c r="A68806" s="9"/>
    </row>
    <row r="68807">
      <c r="A68807" s="9"/>
    </row>
    <row r="68808">
      <c r="A68808" s="9"/>
    </row>
    <row r="68809">
      <c r="A68809" s="9"/>
    </row>
    <row r="68810">
      <c r="A68810" s="9"/>
    </row>
    <row r="68811">
      <c r="A68811" s="9"/>
    </row>
    <row r="68812">
      <c r="A68812" s="9"/>
    </row>
    <row r="68813">
      <c r="A68813" s="9"/>
    </row>
    <row r="68814">
      <c r="A68814" s="9"/>
    </row>
    <row r="68815">
      <c r="A68815" s="9"/>
    </row>
    <row r="68816">
      <c r="A68816" s="9"/>
    </row>
    <row r="68817">
      <c r="A68817" s="9"/>
    </row>
    <row r="68818">
      <c r="A68818" s="9"/>
    </row>
    <row r="68819">
      <c r="A68819" s="9"/>
    </row>
    <row r="68820">
      <c r="A68820" s="9"/>
    </row>
    <row r="68821">
      <c r="A68821" s="9"/>
    </row>
    <row r="68822">
      <c r="A68822" s="9"/>
    </row>
    <row r="68823">
      <c r="A68823" s="9"/>
    </row>
    <row r="68824">
      <c r="A68824" s="9"/>
    </row>
    <row r="68825">
      <c r="A68825" s="9"/>
    </row>
    <row r="68826">
      <c r="A68826" s="9"/>
    </row>
    <row r="68827">
      <c r="A68827" s="9"/>
    </row>
    <row r="68828">
      <c r="A68828" s="9"/>
    </row>
    <row r="68829">
      <c r="A68829" s="9"/>
    </row>
    <row r="68830">
      <c r="A68830" s="9"/>
    </row>
    <row r="68831">
      <c r="A68831" s="9"/>
    </row>
    <row r="68832">
      <c r="A68832" s="9"/>
    </row>
    <row r="68833">
      <c r="A68833" s="9"/>
    </row>
    <row r="68834">
      <c r="A68834" s="9"/>
    </row>
    <row r="68835">
      <c r="A68835" s="9"/>
    </row>
    <row r="68836">
      <c r="A68836" s="9"/>
    </row>
    <row r="68837">
      <c r="A68837" s="9"/>
    </row>
    <row r="68838">
      <c r="A68838" s="9"/>
    </row>
    <row r="68839">
      <c r="A68839" s="9"/>
    </row>
    <row r="68840">
      <c r="A68840" s="9"/>
    </row>
    <row r="68841">
      <c r="A68841" s="9"/>
    </row>
    <row r="68842">
      <c r="A68842" s="9"/>
    </row>
    <row r="68843">
      <c r="A68843" s="9"/>
    </row>
    <row r="68844">
      <c r="A68844" s="9"/>
    </row>
    <row r="68845">
      <c r="A68845" s="9"/>
    </row>
    <row r="68846">
      <c r="A68846" s="9"/>
    </row>
    <row r="68847">
      <c r="A68847" s="9"/>
    </row>
    <row r="68848">
      <c r="A68848" s="9"/>
    </row>
    <row r="68849">
      <c r="A68849" s="9"/>
    </row>
    <row r="68850">
      <c r="A68850" s="9"/>
    </row>
    <row r="68851">
      <c r="A68851" s="9"/>
    </row>
    <row r="68852">
      <c r="A68852" s="9"/>
    </row>
    <row r="68853">
      <c r="A68853" s="9"/>
    </row>
    <row r="68854">
      <c r="A68854" s="9"/>
    </row>
    <row r="68855">
      <c r="A68855" s="9"/>
    </row>
    <row r="68856">
      <c r="A68856" s="9"/>
    </row>
    <row r="68857">
      <c r="A68857" s="9"/>
    </row>
    <row r="68858">
      <c r="A68858" s="9"/>
    </row>
    <row r="68859">
      <c r="A68859" s="9"/>
    </row>
    <row r="68860">
      <c r="A68860" s="9"/>
    </row>
    <row r="68861">
      <c r="A68861" s="9"/>
    </row>
    <row r="68862">
      <c r="A68862" s="9"/>
    </row>
    <row r="68863">
      <c r="A68863" s="9"/>
    </row>
    <row r="68864">
      <c r="A68864" s="9"/>
    </row>
    <row r="68865">
      <c r="A68865" s="9"/>
    </row>
    <row r="68866">
      <c r="A68866" s="9"/>
    </row>
    <row r="68867">
      <c r="A68867" s="9"/>
    </row>
    <row r="68868">
      <c r="A68868" s="9"/>
    </row>
    <row r="68869">
      <c r="A68869" s="9"/>
    </row>
    <row r="68870">
      <c r="A68870" s="9"/>
    </row>
    <row r="68871">
      <c r="A68871" s="9"/>
    </row>
    <row r="68872">
      <c r="A68872" s="9"/>
    </row>
    <row r="68873">
      <c r="A68873" s="9"/>
    </row>
    <row r="68874">
      <c r="A68874" s="9"/>
    </row>
    <row r="68875">
      <c r="A68875" s="9"/>
    </row>
    <row r="68876">
      <c r="A68876" s="9"/>
    </row>
    <row r="68877">
      <c r="A68877" s="9"/>
    </row>
    <row r="68878">
      <c r="A68878" s="9"/>
    </row>
    <row r="68879">
      <c r="A68879" s="9"/>
    </row>
    <row r="68880">
      <c r="A68880" s="9"/>
    </row>
    <row r="68881">
      <c r="A68881" s="9"/>
    </row>
    <row r="68882">
      <c r="A68882" s="9"/>
    </row>
    <row r="68883">
      <c r="A68883" s="9"/>
    </row>
    <row r="68884">
      <c r="A68884" s="9"/>
    </row>
    <row r="68885">
      <c r="A68885" s="9"/>
    </row>
    <row r="68886">
      <c r="A68886" s="9"/>
    </row>
    <row r="68887">
      <c r="A68887" s="9"/>
    </row>
    <row r="68888">
      <c r="A68888" s="9"/>
    </row>
    <row r="68889">
      <c r="A68889" s="9"/>
    </row>
    <row r="68890">
      <c r="A68890" s="9"/>
    </row>
    <row r="68891">
      <c r="A68891" s="9"/>
    </row>
    <row r="68892">
      <c r="A68892" s="9"/>
    </row>
    <row r="68893">
      <c r="A68893" s="9"/>
    </row>
    <row r="68894">
      <c r="A68894" s="9"/>
    </row>
    <row r="68895">
      <c r="A68895" s="9"/>
    </row>
    <row r="68896">
      <c r="A68896" s="9"/>
    </row>
    <row r="68897">
      <c r="A68897" s="9"/>
    </row>
    <row r="68898">
      <c r="A68898" s="9"/>
    </row>
    <row r="68899">
      <c r="A68899" s="9"/>
    </row>
    <row r="68900">
      <c r="A68900" s="9"/>
    </row>
    <row r="68901">
      <c r="A68901" s="9"/>
    </row>
    <row r="68902">
      <c r="A68902" s="9"/>
    </row>
    <row r="68903">
      <c r="A68903" s="9"/>
    </row>
    <row r="68904">
      <c r="A68904" s="9"/>
    </row>
    <row r="68905">
      <c r="A68905" s="9"/>
    </row>
    <row r="68906">
      <c r="A68906" s="9"/>
    </row>
    <row r="68907">
      <c r="A68907" s="9"/>
    </row>
    <row r="68908">
      <c r="A68908" s="9"/>
    </row>
    <row r="68909">
      <c r="A68909" s="9"/>
    </row>
    <row r="68910">
      <c r="A68910" s="9"/>
    </row>
    <row r="68911">
      <c r="A68911" s="9"/>
    </row>
    <row r="68912">
      <c r="A68912" s="9"/>
    </row>
    <row r="68913">
      <c r="A68913" s="9"/>
    </row>
    <row r="68914">
      <c r="A68914" s="9"/>
    </row>
    <row r="68915">
      <c r="A68915" s="9"/>
    </row>
    <row r="68916">
      <c r="A68916" s="9"/>
    </row>
    <row r="68917">
      <c r="A68917" s="9"/>
    </row>
    <row r="68918">
      <c r="A68918" s="9"/>
    </row>
    <row r="68919">
      <c r="A68919" s="9"/>
    </row>
    <row r="68920">
      <c r="A68920" s="9"/>
    </row>
    <row r="68921">
      <c r="A68921" s="9"/>
    </row>
    <row r="68922">
      <c r="A68922" s="9"/>
    </row>
    <row r="68923">
      <c r="A68923" s="9"/>
    </row>
    <row r="68924">
      <c r="A68924" s="9"/>
    </row>
    <row r="68925">
      <c r="A68925" s="9"/>
    </row>
    <row r="68926">
      <c r="A68926" s="9"/>
    </row>
    <row r="68927">
      <c r="A68927" s="9"/>
    </row>
    <row r="68928">
      <c r="A68928" s="9"/>
    </row>
    <row r="68929">
      <c r="A68929" s="9"/>
    </row>
    <row r="68930">
      <c r="A68930" s="9"/>
    </row>
    <row r="68931">
      <c r="A68931" s="9"/>
    </row>
    <row r="68932">
      <c r="A68932" s="9"/>
    </row>
    <row r="68933">
      <c r="A68933" s="9"/>
    </row>
    <row r="68934">
      <c r="A68934" s="9"/>
    </row>
    <row r="68935">
      <c r="A68935" s="9"/>
    </row>
    <row r="68936">
      <c r="A68936" s="9"/>
    </row>
    <row r="68937">
      <c r="A68937" s="9"/>
    </row>
    <row r="68938">
      <c r="A68938" s="9"/>
    </row>
    <row r="68939">
      <c r="A68939" s="9"/>
    </row>
    <row r="68940">
      <c r="A68940" s="9"/>
    </row>
    <row r="68941">
      <c r="A68941" s="9"/>
    </row>
    <row r="68942">
      <c r="A68942" s="9"/>
    </row>
    <row r="68943">
      <c r="A68943" s="9"/>
    </row>
    <row r="68944">
      <c r="A68944" s="9"/>
    </row>
    <row r="68945">
      <c r="A68945" s="9"/>
    </row>
    <row r="68946">
      <c r="A68946" s="9"/>
    </row>
    <row r="68947">
      <c r="A68947" s="9"/>
    </row>
    <row r="68948">
      <c r="A68948" s="9"/>
    </row>
    <row r="68949">
      <c r="A68949" s="9"/>
    </row>
    <row r="68950">
      <c r="A68950" s="9"/>
    </row>
    <row r="68951">
      <c r="A68951" s="9"/>
    </row>
    <row r="68952">
      <c r="A68952" s="9"/>
    </row>
    <row r="68953">
      <c r="A68953" s="9"/>
    </row>
    <row r="68954">
      <c r="A68954" s="9"/>
    </row>
    <row r="68955">
      <c r="A68955" s="9"/>
    </row>
    <row r="68956">
      <c r="A68956" s="9"/>
    </row>
    <row r="68957">
      <c r="A68957" s="9"/>
    </row>
    <row r="68958">
      <c r="A68958" s="9"/>
    </row>
    <row r="68959">
      <c r="A68959" s="9"/>
    </row>
    <row r="68960">
      <c r="A68960" s="9"/>
    </row>
    <row r="68961">
      <c r="A68961" s="9"/>
    </row>
    <row r="68962">
      <c r="A68962" s="9"/>
    </row>
    <row r="68963">
      <c r="A68963" s="9"/>
    </row>
    <row r="68964">
      <c r="A68964" s="9"/>
    </row>
    <row r="68965">
      <c r="A68965" s="9"/>
    </row>
    <row r="68966">
      <c r="A68966" s="9"/>
    </row>
    <row r="68967">
      <c r="A68967" s="9"/>
    </row>
    <row r="68968">
      <c r="A68968" s="9"/>
    </row>
    <row r="68969">
      <c r="A68969" s="9"/>
    </row>
    <row r="68970">
      <c r="A68970" s="9"/>
    </row>
    <row r="68971">
      <c r="A68971" s="9"/>
    </row>
    <row r="68972">
      <c r="A68972" s="9"/>
    </row>
    <row r="68973">
      <c r="A68973" s="9"/>
    </row>
    <row r="68974">
      <c r="A68974" s="9"/>
    </row>
    <row r="68975">
      <c r="A68975" s="9"/>
    </row>
    <row r="68976">
      <c r="A68976" s="9"/>
    </row>
    <row r="68977">
      <c r="A68977" s="9"/>
    </row>
    <row r="68978">
      <c r="A68978" s="9"/>
    </row>
    <row r="68979">
      <c r="A68979" s="9"/>
    </row>
    <row r="68980">
      <c r="A68980" s="9"/>
    </row>
    <row r="68981">
      <c r="A68981" s="9"/>
    </row>
    <row r="68982">
      <c r="A68982" s="9"/>
    </row>
    <row r="68983">
      <c r="A68983" s="9"/>
    </row>
    <row r="68984">
      <c r="A68984" s="9"/>
    </row>
    <row r="68985">
      <c r="A68985" s="9"/>
    </row>
    <row r="68986">
      <c r="A68986" s="9"/>
    </row>
    <row r="68987">
      <c r="A68987" s="9"/>
    </row>
    <row r="68988">
      <c r="A68988" s="9"/>
    </row>
    <row r="68989">
      <c r="A68989" s="9"/>
    </row>
    <row r="68990">
      <c r="A68990" s="9"/>
    </row>
    <row r="68991">
      <c r="A68991" s="9"/>
    </row>
    <row r="68992">
      <c r="A68992" s="9"/>
    </row>
    <row r="68993">
      <c r="A68993" s="9"/>
    </row>
    <row r="68994">
      <c r="A68994" s="9"/>
    </row>
    <row r="68995">
      <c r="A68995" s="9"/>
    </row>
    <row r="68996">
      <c r="A68996" s="9"/>
    </row>
    <row r="68997">
      <c r="A68997" s="9"/>
    </row>
    <row r="68998">
      <c r="A68998" s="9"/>
    </row>
    <row r="68999">
      <c r="A68999" s="9"/>
    </row>
    <row r="69000">
      <c r="A69000" s="9"/>
    </row>
    <row r="69001">
      <c r="A69001" s="9"/>
    </row>
    <row r="69002">
      <c r="A69002" s="9"/>
    </row>
    <row r="69003">
      <c r="A69003" s="9"/>
    </row>
    <row r="69004">
      <c r="A69004" s="9"/>
    </row>
    <row r="69005">
      <c r="A69005" s="9"/>
    </row>
    <row r="69006">
      <c r="A69006" s="9"/>
    </row>
    <row r="69007">
      <c r="A69007" s="9"/>
    </row>
    <row r="69008">
      <c r="A69008" s="9"/>
    </row>
    <row r="69009">
      <c r="A69009" s="9"/>
    </row>
    <row r="69010">
      <c r="A69010" s="9"/>
    </row>
    <row r="69011">
      <c r="A69011" s="9"/>
    </row>
    <row r="69012">
      <c r="A69012" s="9"/>
    </row>
    <row r="69013">
      <c r="A69013" s="9"/>
    </row>
    <row r="69014">
      <c r="A69014" s="9"/>
    </row>
    <row r="69015">
      <c r="A69015" s="9"/>
    </row>
    <row r="69016">
      <c r="A69016" s="9"/>
    </row>
    <row r="69017">
      <c r="A69017" s="9"/>
    </row>
    <row r="69018">
      <c r="A69018" s="9"/>
    </row>
    <row r="69019">
      <c r="A69019" s="9"/>
    </row>
    <row r="69020">
      <c r="A69020" s="9"/>
    </row>
    <row r="69021">
      <c r="A69021" s="9"/>
    </row>
    <row r="69022">
      <c r="A69022" s="9"/>
    </row>
    <row r="69023">
      <c r="A69023" s="9"/>
    </row>
    <row r="69024">
      <c r="A69024" s="9"/>
    </row>
    <row r="69025">
      <c r="A69025" s="9"/>
    </row>
    <row r="69026">
      <c r="A69026" s="9"/>
    </row>
    <row r="69027">
      <c r="A69027" s="9"/>
    </row>
    <row r="69028">
      <c r="A69028" s="9"/>
    </row>
    <row r="69029">
      <c r="A69029" s="9"/>
    </row>
    <row r="69030">
      <c r="A69030" s="9"/>
    </row>
    <row r="69031">
      <c r="A69031" s="9"/>
    </row>
    <row r="69032">
      <c r="A69032" s="9"/>
    </row>
    <row r="69033">
      <c r="A69033" s="9"/>
    </row>
    <row r="69034">
      <c r="A69034" s="9"/>
    </row>
    <row r="69035">
      <c r="A69035" s="9"/>
    </row>
    <row r="69036">
      <c r="A69036" s="9"/>
    </row>
    <row r="69037">
      <c r="A69037" s="9"/>
    </row>
    <row r="69038">
      <c r="A69038" s="9"/>
    </row>
    <row r="69039">
      <c r="A69039" s="9"/>
    </row>
    <row r="69040">
      <c r="A69040" s="9"/>
    </row>
    <row r="69041">
      <c r="A69041" s="9"/>
    </row>
    <row r="69042">
      <c r="A69042" s="9"/>
    </row>
    <row r="69043">
      <c r="A69043" s="9"/>
    </row>
    <row r="69044">
      <c r="A69044" s="9"/>
    </row>
    <row r="69045">
      <c r="A69045" s="9"/>
    </row>
    <row r="69046">
      <c r="A69046" s="9"/>
    </row>
    <row r="69047">
      <c r="A69047" s="9"/>
    </row>
    <row r="69048">
      <c r="A69048" s="9"/>
    </row>
    <row r="69049">
      <c r="A69049" s="9"/>
    </row>
    <row r="69050">
      <c r="A69050" s="9"/>
    </row>
    <row r="69051">
      <c r="A69051" s="9"/>
    </row>
    <row r="69052">
      <c r="A69052" s="9"/>
    </row>
    <row r="69053">
      <c r="A69053" s="9"/>
    </row>
    <row r="69054">
      <c r="A69054" s="9"/>
    </row>
    <row r="69055">
      <c r="A69055" s="9"/>
    </row>
    <row r="69056">
      <c r="A69056" s="9"/>
    </row>
    <row r="69057">
      <c r="A69057" s="9"/>
    </row>
    <row r="69058">
      <c r="A69058" s="9"/>
    </row>
    <row r="69059">
      <c r="A69059" s="9"/>
    </row>
    <row r="69060">
      <c r="A69060" s="9"/>
    </row>
    <row r="69061">
      <c r="A69061" s="9"/>
    </row>
    <row r="69062">
      <c r="A69062" s="9"/>
    </row>
    <row r="69063">
      <c r="A69063" s="9"/>
    </row>
    <row r="69064">
      <c r="A69064" s="9"/>
    </row>
    <row r="69065">
      <c r="A69065" s="9"/>
    </row>
    <row r="69066">
      <c r="A69066" s="9"/>
    </row>
    <row r="69067">
      <c r="A69067" s="9"/>
    </row>
    <row r="69068">
      <c r="A69068" s="9"/>
    </row>
    <row r="69069">
      <c r="A69069" s="9"/>
    </row>
    <row r="69070">
      <c r="A69070" s="9"/>
    </row>
    <row r="69071">
      <c r="A69071" s="9"/>
    </row>
    <row r="69072">
      <c r="A69072" s="9"/>
    </row>
    <row r="69073">
      <c r="A69073" s="9"/>
    </row>
    <row r="69074">
      <c r="A69074" s="9"/>
    </row>
    <row r="69075">
      <c r="A69075" s="9"/>
    </row>
    <row r="69076">
      <c r="A69076" s="9"/>
    </row>
    <row r="69077">
      <c r="A69077" s="9"/>
    </row>
    <row r="69078">
      <c r="A69078" s="9"/>
    </row>
    <row r="69079">
      <c r="A69079" s="9"/>
    </row>
    <row r="69080">
      <c r="A69080" s="9"/>
    </row>
    <row r="69081">
      <c r="A69081" s="9"/>
    </row>
    <row r="69082">
      <c r="A69082" s="9"/>
    </row>
    <row r="69083">
      <c r="A69083" s="9"/>
    </row>
    <row r="69084">
      <c r="A69084" s="9"/>
    </row>
    <row r="69085">
      <c r="A69085" s="9"/>
    </row>
    <row r="69086">
      <c r="A69086" s="9"/>
    </row>
    <row r="69087">
      <c r="A69087" s="9"/>
    </row>
    <row r="69088">
      <c r="A69088" s="9"/>
    </row>
    <row r="69089">
      <c r="A69089" s="9"/>
    </row>
    <row r="69090">
      <c r="A69090" s="9"/>
    </row>
    <row r="69091">
      <c r="A69091" s="9"/>
    </row>
    <row r="69092">
      <c r="A69092" s="9"/>
    </row>
    <row r="69093">
      <c r="A69093" s="9"/>
    </row>
    <row r="69094">
      <c r="A69094" s="9"/>
    </row>
    <row r="69095">
      <c r="A69095" s="9"/>
    </row>
    <row r="69096">
      <c r="A69096" s="9"/>
    </row>
    <row r="69097">
      <c r="A69097" s="9"/>
    </row>
    <row r="69098">
      <c r="A69098" s="9"/>
    </row>
    <row r="69099">
      <c r="A69099" s="9"/>
    </row>
    <row r="69100">
      <c r="A69100" s="9"/>
    </row>
    <row r="69101">
      <c r="A69101" s="9"/>
    </row>
    <row r="69102">
      <c r="A69102" s="9"/>
    </row>
    <row r="69103">
      <c r="A69103" s="9"/>
    </row>
    <row r="69104">
      <c r="A69104" s="9"/>
    </row>
    <row r="69105">
      <c r="A69105" s="9"/>
    </row>
    <row r="69106">
      <c r="A69106" s="9"/>
    </row>
    <row r="69107">
      <c r="A69107" s="9"/>
    </row>
    <row r="69108">
      <c r="A69108" s="9"/>
    </row>
    <row r="69109">
      <c r="A69109" s="9"/>
    </row>
    <row r="69110">
      <c r="A69110" s="9"/>
    </row>
    <row r="69111">
      <c r="A69111" s="9"/>
    </row>
    <row r="69112">
      <c r="A69112" s="9"/>
    </row>
    <row r="69113">
      <c r="A69113" s="9"/>
    </row>
    <row r="69114">
      <c r="A69114" s="9"/>
    </row>
    <row r="69115">
      <c r="A69115" s="9"/>
    </row>
    <row r="69116">
      <c r="A69116" s="9"/>
    </row>
    <row r="69117">
      <c r="A69117" s="9"/>
    </row>
    <row r="69118">
      <c r="A69118" s="9"/>
    </row>
    <row r="69119">
      <c r="A69119" s="9"/>
    </row>
    <row r="69120">
      <c r="A69120" s="9"/>
    </row>
    <row r="69121">
      <c r="A69121" s="9"/>
    </row>
    <row r="69122">
      <c r="A69122" s="9"/>
    </row>
    <row r="69123">
      <c r="A69123" s="9"/>
    </row>
    <row r="69124">
      <c r="A69124" s="9"/>
    </row>
    <row r="69125">
      <c r="A69125" s="9"/>
    </row>
    <row r="69126">
      <c r="A69126" s="9"/>
    </row>
    <row r="69127">
      <c r="A69127" s="9"/>
    </row>
    <row r="69128">
      <c r="A69128" s="9"/>
    </row>
    <row r="69129">
      <c r="A69129" s="9"/>
    </row>
    <row r="69130">
      <c r="A69130" s="9"/>
    </row>
    <row r="69131">
      <c r="A69131" s="9"/>
    </row>
    <row r="69132">
      <c r="A69132" s="9"/>
    </row>
    <row r="69133">
      <c r="A69133" s="9"/>
    </row>
    <row r="69134">
      <c r="A69134" s="9"/>
    </row>
    <row r="69135">
      <c r="A69135" s="9"/>
    </row>
    <row r="69136">
      <c r="A69136" s="9"/>
    </row>
    <row r="69137">
      <c r="A69137" s="9"/>
    </row>
    <row r="69138">
      <c r="A69138" s="9"/>
    </row>
    <row r="69139">
      <c r="A69139" s="9"/>
    </row>
    <row r="69140">
      <c r="A69140" s="9"/>
    </row>
    <row r="69141">
      <c r="A69141" s="9"/>
    </row>
    <row r="69142">
      <c r="A69142" s="9"/>
    </row>
    <row r="69143">
      <c r="A69143" s="9"/>
    </row>
    <row r="69144">
      <c r="A69144" s="9"/>
    </row>
    <row r="69145">
      <c r="A69145" s="9"/>
    </row>
    <row r="69146">
      <c r="A69146" s="9"/>
    </row>
    <row r="69147">
      <c r="A69147" s="9"/>
    </row>
    <row r="69148">
      <c r="A69148" s="9"/>
    </row>
    <row r="69149">
      <c r="A69149" s="9"/>
    </row>
    <row r="69150">
      <c r="A69150" s="9"/>
    </row>
    <row r="69151">
      <c r="A69151" s="9"/>
    </row>
    <row r="69152">
      <c r="A69152" s="9"/>
    </row>
    <row r="69153">
      <c r="A69153" s="9"/>
    </row>
    <row r="69154">
      <c r="A69154" s="9"/>
    </row>
    <row r="69155">
      <c r="A69155" s="9"/>
    </row>
    <row r="69156">
      <c r="A69156" s="9"/>
    </row>
    <row r="69157">
      <c r="A69157" s="9"/>
    </row>
    <row r="69158">
      <c r="A69158" s="9"/>
    </row>
    <row r="69159">
      <c r="A69159" s="9"/>
    </row>
    <row r="69160">
      <c r="A69160" s="9"/>
    </row>
    <row r="69161">
      <c r="A69161" s="9"/>
    </row>
    <row r="69162">
      <c r="A69162" s="9"/>
    </row>
    <row r="69163">
      <c r="A69163" s="9"/>
    </row>
    <row r="69164">
      <c r="A69164" s="9"/>
    </row>
    <row r="69165">
      <c r="A69165" s="9"/>
    </row>
    <row r="69166">
      <c r="A69166" s="9"/>
    </row>
    <row r="69167">
      <c r="A69167" s="9"/>
    </row>
    <row r="69168">
      <c r="A69168" s="9"/>
    </row>
    <row r="69169">
      <c r="A69169" s="9"/>
    </row>
    <row r="69170">
      <c r="A69170" s="9"/>
    </row>
    <row r="69171">
      <c r="A69171" s="9"/>
    </row>
    <row r="69172">
      <c r="A69172" s="9"/>
    </row>
    <row r="69173">
      <c r="A69173" s="9"/>
    </row>
    <row r="69174">
      <c r="A69174" s="9"/>
    </row>
    <row r="69175">
      <c r="A69175" s="9"/>
    </row>
    <row r="69176">
      <c r="A69176" s="9"/>
    </row>
    <row r="69177">
      <c r="A69177" s="9"/>
    </row>
    <row r="69178">
      <c r="A69178" s="9"/>
    </row>
    <row r="69179">
      <c r="A69179" s="9"/>
    </row>
    <row r="69180">
      <c r="A69180" s="9"/>
    </row>
    <row r="69181">
      <c r="A69181" s="9"/>
    </row>
    <row r="69182">
      <c r="A69182" s="9"/>
    </row>
    <row r="69183">
      <c r="A69183" s="9"/>
    </row>
    <row r="69184">
      <c r="A69184" s="9"/>
    </row>
    <row r="69185">
      <c r="A69185" s="9"/>
    </row>
    <row r="69186">
      <c r="A69186" s="9"/>
    </row>
    <row r="69187">
      <c r="A69187" s="9"/>
    </row>
    <row r="69188">
      <c r="A69188" s="9"/>
    </row>
    <row r="69189">
      <c r="A69189" s="9"/>
    </row>
    <row r="69190">
      <c r="A69190" s="9"/>
    </row>
    <row r="69191">
      <c r="A69191" s="9"/>
    </row>
    <row r="69192">
      <c r="A69192" s="9"/>
    </row>
    <row r="69193">
      <c r="A69193" s="9"/>
    </row>
    <row r="69194">
      <c r="A69194" s="9"/>
    </row>
    <row r="69195">
      <c r="A69195" s="9"/>
    </row>
    <row r="69196">
      <c r="A69196" s="9"/>
    </row>
    <row r="69197">
      <c r="A69197" s="9"/>
    </row>
    <row r="69198">
      <c r="A69198" s="9"/>
    </row>
    <row r="69199">
      <c r="A69199" s="9"/>
    </row>
    <row r="69200">
      <c r="A69200" s="9"/>
    </row>
    <row r="69201">
      <c r="A69201" s="9"/>
    </row>
    <row r="69202">
      <c r="A69202" s="9"/>
    </row>
    <row r="69203">
      <c r="A69203" s="9"/>
    </row>
    <row r="69204">
      <c r="A69204" s="9"/>
    </row>
    <row r="69205">
      <c r="A69205" s="9"/>
    </row>
    <row r="69206">
      <c r="A69206" s="9"/>
    </row>
    <row r="69207">
      <c r="A69207" s="9"/>
    </row>
    <row r="69208">
      <c r="A69208" s="9"/>
    </row>
    <row r="69209">
      <c r="A69209" s="9"/>
    </row>
    <row r="69210">
      <c r="A69210" s="9"/>
    </row>
    <row r="69211">
      <c r="A69211" s="9"/>
    </row>
    <row r="69212">
      <c r="A69212" s="9"/>
    </row>
    <row r="69213">
      <c r="A69213" s="9"/>
    </row>
    <row r="69214">
      <c r="A69214" s="9"/>
    </row>
    <row r="69215">
      <c r="A69215" s="9"/>
    </row>
    <row r="69216">
      <c r="A69216" s="9"/>
    </row>
    <row r="69217">
      <c r="A69217" s="9"/>
    </row>
    <row r="69218">
      <c r="A69218" s="9"/>
    </row>
    <row r="69219">
      <c r="A69219" s="9"/>
    </row>
    <row r="69220">
      <c r="A69220" s="9"/>
    </row>
    <row r="69221">
      <c r="A69221" s="9"/>
    </row>
    <row r="69222">
      <c r="A69222" s="9"/>
    </row>
    <row r="69223">
      <c r="A69223" s="9"/>
    </row>
    <row r="69224">
      <c r="A69224" s="9"/>
    </row>
    <row r="69225">
      <c r="A69225" s="9"/>
    </row>
    <row r="69226">
      <c r="A69226" s="9"/>
    </row>
    <row r="69227">
      <c r="A69227" s="9"/>
    </row>
    <row r="69228">
      <c r="A69228" s="9"/>
    </row>
    <row r="69229">
      <c r="A69229" s="9"/>
    </row>
    <row r="69230">
      <c r="A69230" s="9"/>
    </row>
    <row r="69231">
      <c r="A69231" s="9"/>
    </row>
    <row r="69232">
      <c r="A69232" s="9"/>
    </row>
    <row r="69233">
      <c r="A69233" s="9"/>
    </row>
    <row r="69234">
      <c r="A69234" s="9"/>
    </row>
    <row r="69235">
      <c r="A69235" s="9"/>
    </row>
    <row r="69236">
      <c r="A69236" s="9"/>
    </row>
    <row r="69237">
      <c r="A69237" s="9"/>
    </row>
    <row r="69238">
      <c r="A69238" s="9"/>
    </row>
    <row r="69239">
      <c r="A69239" s="9"/>
    </row>
    <row r="69240">
      <c r="A69240" s="9"/>
    </row>
    <row r="69241">
      <c r="A69241" s="9"/>
    </row>
    <row r="69242">
      <c r="A69242" s="9"/>
    </row>
    <row r="69243">
      <c r="A69243" s="9"/>
    </row>
    <row r="69244">
      <c r="A69244" s="9"/>
    </row>
    <row r="69245">
      <c r="A69245" s="9"/>
    </row>
    <row r="69246">
      <c r="A69246" s="9"/>
    </row>
    <row r="69247">
      <c r="A69247" s="9"/>
    </row>
    <row r="69248">
      <c r="A69248" s="9"/>
    </row>
    <row r="69249">
      <c r="A69249" s="9"/>
    </row>
    <row r="69250">
      <c r="A69250" s="9"/>
    </row>
    <row r="69251">
      <c r="A69251" s="9"/>
    </row>
    <row r="69252">
      <c r="A69252" s="9"/>
    </row>
    <row r="69253">
      <c r="A69253" s="9"/>
    </row>
    <row r="69254">
      <c r="A69254" s="9"/>
    </row>
    <row r="69255">
      <c r="A69255" s="9"/>
    </row>
    <row r="69256">
      <c r="A69256" s="9"/>
    </row>
    <row r="69257">
      <c r="A69257" s="9"/>
    </row>
    <row r="69258">
      <c r="A69258" s="9"/>
    </row>
    <row r="69259">
      <c r="A69259" s="9"/>
    </row>
    <row r="69260">
      <c r="A69260" s="9"/>
    </row>
    <row r="69261">
      <c r="A69261" s="9"/>
    </row>
    <row r="69262">
      <c r="A69262" s="9"/>
    </row>
    <row r="69263">
      <c r="A69263" s="9"/>
    </row>
    <row r="69264">
      <c r="A69264" s="9"/>
    </row>
    <row r="69265">
      <c r="A69265" s="9"/>
    </row>
    <row r="69266">
      <c r="A69266" s="9"/>
    </row>
    <row r="69267">
      <c r="A69267" s="9"/>
    </row>
    <row r="69268">
      <c r="A69268" s="9"/>
    </row>
    <row r="69269">
      <c r="A69269" s="9"/>
    </row>
    <row r="69270">
      <c r="A69270" s="9"/>
    </row>
    <row r="69271">
      <c r="A69271" s="9"/>
    </row>
    <row r="69272">
      <c r="A69272" s="9"/>
    </row>
    <row r="69273">
      <c r="A69273" s="9"/>
    </row>
    <row r="69274">
      <c r="A69274" s="9"/>
    </row>
    <row r="69275">
      <c r="A69275" s="9"/>
    </row>
    <row r="69276">
      <c r="A69276" s="9"/>
    </row>
    <row r="69277">
      <c r="A69277" s="9"/>
    </row>
    <row r="69278">
      <c r="A69278" s="9"/>
    </row>
    <row r="69279">
      <c r="A69279" s="9"/>
    </row>
    <row r="69280">
      <c r="A69280" s="9"/>
    </row>
    <row r="69281">
      <c r="A69281" s="9"/>
    </row>
    <row r="69282">
      <c r="A69282" s="9"/>
    </row>
    <row r="69283">
      <c r="A69283" s="9"/>
    </row>
    <row r="69284">
      <c r="A69284" s="9"/>
    </row>
    <row r="69285">
      <c r="A69285" s="9"/>
    </row>
    <row r="69286">
      <c r="A69286" s="9"/>
    </row>
    <row r="69287">
      <c r="A69287" s="9"/>
    </row>
    <row r="69288">
      <c r="A69288" s="9"/>
    </row>
    <row r="69289">
      <c r="A69289" s="9"/>
    </row>
    <row r="69290">
      <c r="A69290" s="9"/>
    </row>
    <row r="69291">
      <c r="A69291" s="9"/>
    </row>
    <row r="69292">
      <c r="A69292" s="9"/>
    </row>
    <row r="69293">
      <c r="A69293" s="9"/>
    </row>
    <row r="69294">
      <c r="A69294" s="9"/>
    </row>
    <row r="69295">
      <c r="A69295" s="9"/>
    </row>
    <row r="69296">
      <c r="A69296" s="9"/>
    </row>
    <row r="69297">
      <c r="A69297" s="9"/>
    </row>
    <row r="69298">
      <c r="A69298" s="9"/>
    </row>
    <row r="69299">
      <c r="A69299" s="9"/>
    </row>
    <row r="69300">
      <c r="A69300" s="9"/>
    </row>
    <row r="69301">
      <c r="A69301" s="9"/>
    </row>
    <row r="69302">
      <c r="A69302" s="9"/>
    </row>
    <row r="69303">
      <c r="A69303" s="9"/>
    </row>
    <row r="69304">
      <c r="A69304" s="9"/>
    </row>
    <row r="69305">
      <c r="A69305" s="9"/>
    </row>
    <row r="69306">
      <c r="A69306" s="9"/>
    </row>
    <row r="69307">
      <c r="A69307" s="9"/>
    </row>
    <row r="69308">
      <c r="A69308" s="9"/>
    </row>
    <row r="69309">
      <c r="A69309" s="9"/>
    </row>
    <row r="69310">
      <c r="A69310" s="9"/>
    </row>
    <row r="69311">
      <c r="A69311" s="9"/>
    </row>
    <row r="69312">
      <c r="A69312" s="9"/>
    </row>
    <row r="69313">
      <c r="A69313" s="9"/>
    </row>
    <row r="69314">
      <c r="A69314" s="9"/>
    </row>
    <row r="69315">
      <c r="A69315" s="9"/>
    </row>
    <row r="69316">
      <c r="A69316" s="9"/>
    </row>
    <row r="69317">
      <c r="A69317" s="9"/>
    </row>
    <row r="69318">
      <c r="A69318" s="9"/>
    </row>
    <row r="69319">
      <c r="A69319" s="9"/>
    </row>
    <row r="69320">
      <c r="A69320" s="9"/>
    </row>
    <row r="69321">
      <c r="A69321" s="9"/>
    </row>
    <row r="69322">
      <c r="A69322" s="9"/>
    </row>
    <row r="69323">
      <c r="A69323" s="9"/>
    </row>
    <row r="69324">
      <c r="A69324" s="9"/>
    </row>
    <row r="69325">
      <c r="A69325" s="9"/>
    </row>
    <row r="69326">
      <c r="A69326" s="9"/>
    </row>
    <row r="69327">
      <c r="A69327" s="9"/>
    </row>
    <row r="69328">
      <c r="A69328" s="9"/>
    </row>
    <row r="69329">
      <c r="A69329" s="9"/>
    </row>
    <row r="69330">
      <c r="A69330" s="9"/>
    </row>
    <row r="69331">
      <c r="A69331" s="9"/>
    </row>
    <row r="69332">
      <c r="A69332" s="9"/>
    </row>
    <row r="69333">
      <c r="A69333" s="9"/>
    </row>
    <row r="69334">
      <c r="A69334" s="9"/>
    </row>
    <row r="69335">
      <c r="A69335" s="9"/>
    </row>
    <row r="69336">
      <c r="A69336" s="9"/>
    </row>
    <row r="69337">
      <c r="A69337" s="9"/>
    </row>
    <row r="69338">
      <c r="A69338" s="9"/>
    </row>
    <row r="69339">
      <c r="A69339" s="9"/>
    </row>
    <row r="69340">
      <c r="A69340" s="9"/>
    </row>
    <row r="69341">
      <c r="A69341" s="9"/>
    </row>
    <row r="69342">
      <c r="A69342" s="9"/>
    </row>
    <row r="69343">
      <c r="A69343" s="9"/>
    </row>
    <row r="69344">
      <c r="A69344" s="9"/>
    </row>
    <row r="69345">
      <c r="A69345" s="9"/>
    </row>
    <row r="69346">
      <c r="A69346" s="9"/>
    </row>
    <row r="69347">
      <c r="A69347" s="9"/>
    </row>
    <row r="69348">
      <c r="A69348" s="9"/>
    </row>
    <row r="69349">
      <c r="A69349" s="9"/>
    </row>
    <row r="69350">
      <c r="A69350" s="9"/>
    </row>
    <row r="69351">
      <c r="A69351" s="9"/>
    </row>
    <row r="69352">
      <c r="A69352" s="9"/>
    </row>
    <row r="69353">
      <c r="A69353" s="9"/>
    </row>
    <row r="69354">
      <c r="A69354" s="9"/>
    </row>
    <row r="69355">
      <c r="A69355" s="9"/>
    </row>
    <row r="69356">
      <c r="A69356" s="9"/>
    </row>
    <row r="69357">
      <c r="A69357" s="9"/>
    </row>
    <row r="69358">
      <c r="A69358" s="9"/>
    </row>
    <row r="69359">
      <c r="A69359" s="9"/>
    </row>
    <row r="69360">
      <c r="A69360" s="9"/>
    </row>
    <row r="69361">
      <c r="A69361" s="9"/>
    </row>
    <row r="69362">
      <c r="A69362" s="9"/>
    </row>
    <row r="69363">
      <c r="A69363" s="9"/>
    </row>
    <row r="69364">
      <c r="A69364" s="9"/>
    </row>
    <row r="69365">
      <c r="A69365" s="9"/>
    </row>
    <row r="69366">
      <c r="A69366" s="9"/>
    </row>
    <row r="69367">
      <c r="A69367" s="9"/>
    </row>
    <row r="69368">
      <c r="A69368" s="9"/>
    </row>
    <row r="69369">
      <c r="A69369" s="9"/>
    </row>
    <row r="69370">
      <c r="A69370" s="9"/>
    </row>
    <row r="69371">
      <c r="A69371" s="9"/>
    </row>
    <row r="69372">
      <c r="A69372" s="9"/>
    </row>
    <row r="69373">
      <c r="A69373" s="9"/>
    </row>
    <row r="69374">
      <c r="A69374" s="9"/>
    </row>
    <row r="69375">
      <c r="A69375" s="9"/>
    </row>
    <row r="69376">
      <c r="A69376" s="9"/>
    </row>
    <row r="69377">
      <c r="A69377" s="9"/>
    </row>
    <row r="69378">
      <c r="A69378" s="9"/>
    </row>
    <row r="69379">
      <c r="A69379" s="9"/>
    </row>
    <row r="69380">
      <c r="A69380" s="9"/>
    </row>
    <row r="69381">
      <c r="A69381" s="9"/>
    </row>
    <row r="69382">
      <c r="A69382" s="9"/>
    </row>
    <row r="69383">
      <c r="A69383" s="9"/>
    </row>
    <row r="69384">
      <c r="A69384" s="9"/>
    </row>
    <row r="69385">
      <c r="A69385" s="9"/>
    </row>
    <row r="69386">
      <c r="A69386" s="9"/>
    </row>
    <row r="69387">
      <c r="A69387" s="9"/>
    </row>
    <row r="69388">
      <c r="A69388" s="9"/>
    </row>
    <row r="69389">
      <c r="A69389" s="9"/>
    </row>
    <row r="69390">
      <c r="A69390" s="9"/>
    </row>
    <row r="69391">
      <c r="A69391" s="9"/>
    </row>
    <row r="69392">
      <c r="A69392" s="9"/>
    </row>
    <row r="69393">
      <c r="A69393" s="9"/>
    </row>
    <row r="69394">
      <c r="A69394" s="9"/>
    </row>
    <row r="69395">
      <c r="A69395" s="9"/>
    </row>
    <row r="69396">
      <c r="A69396" s="9"/>
    </row>
    <row r="69397">
      <c r="A69397" s="9"/>
    </row>
    <row r="69398">
      <c r="A69398" s="9"/>
    </row>
    <row r="69399">
      <c r="A69399" s="9"/>
    </row>
    <row r="69400">
      <c r="A69400" s="9"/>
    </row>
    <row r="69401">
      <c r="A69401" s="9"/>
    </row>
    <row r="69402">
      <c r="A69402" s="9"/>
    </row>
    <row r="69403">
      <c r="A69403" s="9"/>
    </row>
    <row r="69404">
      <c r="A69404" s="9"/>
    </row>
    <row r="69405">
      <c r="A69405" s="9"/>
    </row>
    <row r="69406">
      <c r="A69406" s="9"/>
    </row>
    <row r="69407">
      <c r="A69407" s="9"/>
    </row>
    <row r="69408">
      <c r="A69408" s="9"/>
    </row>
    <row r="69409">
      <c r="A69409" s="9"/>
    </row>
    <row r="69410">
      <c r="A69410" s="9"/>
    </row>
    <row r="69411">
      <c r="A69411" s="9"/>
    </row>
    <row r="69412">
      <c r="A69412" s="9"/>
    </row>
    <row r="69413">
      <c r="A69413" s="9"/>
    </row>
    <row r="69414">
      <c r="A69414" s="9"/>
    </row>
    <row r="69415">
      <c r="A69415" s="9"/>
    </row>
    <row r="69416">
      <c r="A69416" s="9"/>
    </row>
    <row r="69417">
      <c r="A69417" s="9"/>
    </row>
    <row r="69418">
      <c r="A69418" s="9"/>
    </row>
    <row r="69419">
      <c r="A69419" s="9"/>
    </row>
    <row r="69420">
      <c r="A69420" s="9"/>
    </row>
    <row r="69421">
      <c r="A69421" s="9"/>
    </row>
    <row r="69422">
      <c r="A69422" s="9"/>
    </row>
    <row r="69423">
      <c r="A69423" s="9"/>
    </row>
    <row r="69424">
      <c r="A69424" s="9"/>
    </row>
    <row r="69425">
      <c r="A69425" s="9"/>
    </row>
    <row r="69426">
      <c r="A69426" s="9"/>
    </row>
    <row r="69427">
      <c r="A69427" s="9"/>
    </row>
    <row r="69428">
      <c r="A69428" s="9"/>
    </row>
    <row r="69429">
      <c r="A69429" s="9"/>
    </row>
    <row r="69430">
      <c r="A69430" s="9"/>
    </row>
    <row r="69431">
      <c r="A69431" s="9"/>
    </row>
    <row r="69432">
      <c r="A69432" s="9"/>
    </row>
    <row r="69433">
      <c r="A69433" s="9"/>
    </row>
    <row r="69434">
      <c r="A69434" s="9"/>
    </row>
    <row r="69435">
      <c r="A69435" s="9"/>
    </row>
    <row r="69436">
      <c r="A69436" s="9"/>
    </row>
    <row r="69437">
      <c r="A69437" s="9"/>
    </row>
    <row r="69438">
      <c r="A69438" s="9"/>
    </row>
    <row r="69439">
      <c r="A69439" s="9"/>
    </row>
    <row r="69440">
      <c r="A69440" s="9"/>
    </row>
    <row r="69441">
      <c r="A69441" s="9"/>
    </row>
    <row r="69442">
      <c r="A69442" s="9"/>
    </row>
    <row r="69443">
      <c r="A69443" s="9"/>
    </row>
    <row r="69444">
      <c r="A69444" s="9"/>
    </row>
    <row r="69445">
      <c r="A69445" s="9"/>
    </row>
    <row r="69446">
      <c r="A69446" s="9"/>
    </row>
    <row r="69447">
      <c r="A69447" s="9"/>
    </row>
    <row r="69448">
      <c r="A69448" s="9"/>
    </row>
    <row r="69449">
      <c r="A69449" s="9"/>
    </row>
    <row r="69450">
      <c r="A69450" s="9"/>
    </row>
    <row r="69451">
      <c r="A69451" s="9"/>
    </row>
    <row r="69452">
      <c r="A69452" s="9"/>
    </row>
    <row r="69453">
      <c r="A69453" s="9"/>
    </row>
    <row r="69454">
      <c r="A69454" s="9"/>
    </row>
    <row r="69455">
      <c r="A69455" s="9"/>
    </row>
    <row r="69456">
      <c r="A69456" s="9"/>
    </row>
    <row r="69457">
      <c r="A69457" s="9"/>
    </row>
    <row r="69458">
      <c r="A69458" s="9"/>
    </row>
    <row r="69459">
      <c r="A69459" s="9"/>
    </row>
    <row r="69460">
      <c r="A69460" s="9"/>
    </row>
    <row r="69461">
      <c r="A69461" s="9"/>
    </row>
    <row r="69462">
      <c r="A69462" s="9"/>
    </row>
    <row r="69463">
      <c r="A69463" s="9"/>
    </row>
    <row r="69464">
      <c r="A69464" s="9"/>
    </row>
    <row r="69465">
      <c r="A69465" s="9"/>
    </row>
    <row r="69466">
      <c r="A69466" s="9"/>
    </row>
    <row r="69467">
      <c r="A69467" s="9"/>
    </row>
    <row r="69468">
      <c r="A69468" s="9"/>
    </row>
    <row r="69469">
      <c r="A69469" s="9"/>
    </row>
    <row r="69470">
      <c r="A69470" s="9"/>
    </row>
    <row r="69471">
      <c r="A69471" s="9"/>
    </row>
    <row r="69472">
      <c r="A69472" s="9"/>
    </row>
    <row r="69473">
      <c r="A69473" s="9"/>
    </row>
    <row r="69474">
      <c r="A69474" s="9"/>
    </row>
    <row r="69475">
      <c r="A69475" s="9"/>
    </row>
    <row r="69476">
      <c r="A69476" s="9"/>
    </row>
    <row r="69477">
      <c r="A69477" s="9"/>
    </row>
    <row r="69478">
      <c r="A69478" s="9"/>
    </row>
    <row r="69479">
      <c r="A69479" s="9"/>
    </row>
    <row r="69480">
      <c r="A69480" s="9"/>
    </row>
    <row r="69481">
      <c r="A69481" s="9"/>
    </row>
    <row r="69482">
      <c r="A69482" s="9"/>
    </row>
    <row r="69483">
      <c r="A69483" s="9"/>
    </row>
    <row r="69484">
      <c r="A69484" s="9"/>
    </row>
    <row r="69485">
      <c r="A69485" s="9"/>
    </row>
    <row r="69486">
      <c r="A69486" s="9"/>
    </row>
    <row r="69487">
      <c r="A69487" s="9"/>
    </row>
    <row r="69488">
      <c r="A69488" s="9"/>
    </row>
    <row r="69489">
      <c r="A69489" s="9"/>
    </row>
    <row r="69490">
      <c r="A69490" s="9"/>
    </row>
    <row r="69491">
      <c r="A69491" s="9"/>
    </row>
    <row r="69492">
      <c r="A69492" s="9"/>
    </row>
    <row r="69493">
      <c r="A69493" s="9"/>
    </row>
    <row r="69494">
      <c r="A69494" s="9"/>
    </row>
    <row r="69495">
      <c r="A69495" s="9"/>
    </row>
    <row r="69496">
      <c r="A69496" s="9"/>
    </row>
    <row r="69497">
      <c r="A69497" s="9"/>
    </row>
    <row r="69498">
      <c r="A69498" s="9"/>
    </row>
    <row r="69499">
      <c r="A69499" s="9"/>
    </row>
    <row r="69500">
      <c r="A69500" s="9"/>
    </row>
    <row r="69501">
      <c r="A69501" s="9"/>
    </row>
    <row r="69502">
      <c r="A69502" s="9"/>
    </row>
    <row r="69503">
      <c r="A69503" s="9"/>
    </row>
    <row r="69504">
      <c r="A69504" s="9"/>
    </row>
    <row r="69505">
      <c r="A69505" s="9"/>
    </row>
    <row r="69506">
      <c r="A69506" s="9"/>
    </row>
    <row r="69507">
      <c r="A69507" s="9"/>
    </row>
    <row r="69508">
      <c r="A69508" s="9"/>
    </row>
    <row r="69509">
      <c r="A69509" s="9"/>
    </row>
    <row r="69510">
      <c r="A69510" s="9"/>
    </row>
    <row r="69511">
      <c r="A69511" s="9"/>
    </row>
    <row r="69512">
      <c r="A69512" s="9"/>
    </row>
    <row r="69513">
      <c r="A69513" s="9"/>
    </row>
    <row r="69514">
      <c r="A69514" s="9"/>
    </row>
    <row r="69515">
      <c r="A69515" s="9"/>
    </row>
    <row r="69516">
      <c r="A69516" s="9"/>
    </row>
    <row r="69517">
      <c r="A69517" s="9"/>
    </row>
    <row r="69518">
      <c r="A69518" s="9"/>
    </row>
    <row r="69519">
      <c r="A69519" s="9"/>
    </row>
    <row r="69520">
      <c r="A69520" s="9"/>
    </row>
    <row r="69521">
      <c r="A69521" s="9"/>
    </row>
    <row r="69522">
      <c r="A69522" s="9"/>
    </row>
    <row r="69523">
      <c r="A69523" s="9"/>
    </row>
    <row r="69524">
      <c r="A69524" s="9"/>
    </row>
    <row r="69525">
      <c r="A69525" s="9"/>
    </row>
    <row r="69526">
      <c r="A69526" s="9"/>
    </row>
    <row r="69527">
      <c r="A69527" s="9"/>
    </row>
    <row r="69528">
      <c r="A69528" s="9"/>
    </row>
    <row r="69529">
      <c r="A69529" s="9"/>
    </row>
    <row r="69530">
      <c r="A69530" s="9"/>
    </row>
    <row r="69531">
      <c r="A69531" s="9"/>
    </row>
    <row r="69532">
      <c r="A69532" s="9"/>
    </row>
    <row r="69533">
      <c r="A69533" s="9"/>
    </row>
    <row r="69534">
      <c r="A69534" s="9"/>
    </row>
    <row r="69535">
      <c r="A69535" s="9"/>
    </row>
    <row r="69536">
      <c r="A69536" s="9"/>
    </row>
    <row r="69537">
      <c r="A69537" s="9"/>
    </row>
    <row r="69538">
      <c r="A69538" s="9"/>
    </row>
    <row r="69539">
      <c r="A69539" s="9"/>
    </row>
    <row r="69540">
      <c r="A69540" s="9"/>
    </row>
    <row r="69541">
      <c r="A69541" s="9"/>
    </row>
    <row r="69542">
      <c r="A69542" s="9"/>
    </row>
    <row r="69543">
      <c r="A69543" s="9"/>
    </row>
    <row r="69544">
      <c r="A69544" s="9"/>
    </row>
    <row r="69545">
      <c r="A69545" s="9"/>
    </row>
    <row r="69546">
      <c r="A69546" s="9"/>
    </row>
    <row r="69547">
      <c r="A69547" s="9"/>
    </row>
    <row r="69548">
      <c r="A69548" s="9"/>
    </row>
    <row r="69549">
      <c r="A69549" s="9"/>
    </row>
    <row r="69550">
      <c r="A69550" s="9"/>
    </row>
    <row r="69551">
      <c r="A69551" s="9"/>
    </row>
    <row r="69552">
      <c r="A69552" s="9"/>
    </row>
    <row r="69553">
      <c r="A69553" s="9"/>
    </row>
    <row r="69554">
      <c r="A69554" s="9"/>
    </row>
    <row r="69555">
      <c r="A69555" s="9"/>
    </row>
    <row r="69556">
      <c r="A69556" s="9"/>
    </row>
    <row r="69557">
      <c r="A69557" s="9"/>
    </row>
    <row r="69558">
      <c r="A69558" s="9"/>
    </row>
    <row r="69559">
      <c r="A69559" s="9"/>
    </row>
    <row r="69560">
      <c r="A69560" s="9"/>
    </row>
    <row r="69561">
      <c r="A69561" s="9"/>
    </row>
    <row r="69562">
      <c r="A69562" s="9"/>
    </row>
    <row r="69563">
      <c r="A69563" s="9"/>
    </row>
    <row r="69564">
      <c r="A69564" s="9"/>
    </row>
    <row r="69565">
      <c r="A69565" s="9"/>
    </row>
    <row r="69566">
      <c r="A69566" s="9"/>
    </row>
    <row r="69567">
      <c r="A69567" s="9"/>
    </row>
    <row r="69568">
      <c r="A69568" s="9"/>
    </row>
    <row r="69569">
      <c r="A69569" s="9"/>
    </row>
    <row r="69570">
      <c r="A69570" s="9"/>
    </row>
    <row r="69571">
      <c r="A69571" s="9"/>
    </row>
    <row r="69572">
      <c r="A69572" s="9"/>
    </row>
    <row r="69573">
      <c r="A69573" s="9"/>
    </row>
    <row r="69574">
      <c r="A69574" s="9"/>
    </row>
    <row r="69575">
      <c r="A69575" s="9"/>
    </row>
    <row r="69576">
      <c r="A69576" s="9"/>
    </row>
    <row r="69577">
      <c r="A69577" s="9"/>
    </row>
    <row r="69578">
      <c r="A69578" s="9"/>
    </row>
    <row r="69579">
      <c r="A69579" s="9"/>
    </row>
    <row r="69580">
      <c r="A69580" s="9"/>
    </row>
    <row r="69581">
      <c r="A69581" s="9"/>
    </row>
    <row r="69582">
      <c r="A69582" s="9"/>
    </row>
    <row r="69583">
      <c r="A69583" s="9"/>
    </row>
    <row r="69584">
      <c r="A69584" s="9"/>
    </row>
    <row r="69585">
      <c r="A69585" s="9"/>
    </row>
    <row r="69586">
      <c r="A69586" s="9"/>
    </row>
    <row r="69587">
      <c r="A69587" s="9"/>
    </row>
    <row r="69588">
      <c r="A69588" s="9"/>
    </row>
    <row r="69589">
      <c r="A69589" s="9"/>
    </row>
    <row r="69590">
      <c r="A69590" s="9"/>
    </row>
    <row r="69591">
      <c r="A69591" s="9"/>
    </row>
    <row r="69592">
      <c r="A69592" s="9"/>
    </row>
    <row r="69593">
      <c r="A69593" s="9"/>
    </row>
    <row r="69594">
      <c r="A69594" s="9"/>
    </row>
    <row r="69595">
      <c r="A69595" s="9"/>
    </row>
    <row r="69596">
      <c r="A69596" s="9"/>
    </row>
    <row r="69597">
      <c r="A69597" s="9"/>
    </row>
    <row r="69598">
      <c r="A69598" s="9"/>
    </row>
    <row r="69599">
      <c r="A69599" s="9"/>
    </row>
    <row r="69600">
      <c r="A69600" s="9"/>
    </row>
    <row r="69601">
      <c r="A69601" s="9"/>
    </row>
    <row r="69602">
      <c r="A69602" s="9"/>
    </row>
    <row r="69603">
      <c r="A69603" s="9"/>
    </row>
    <row r="69604">
      <c r="A69604" s="9"/>
    </row>
    <row r="69605">
      <c r="A69605" s="9"/>
    </row>
    <row r="69606">
      <c r="A69606" s="9"/>
    </row>
    <row r="69607">
      <c r="A69607" s="9"/>
    </row>
    <row r="69608">
      <c r="A69608" s="9"/>
    </row>
    <row r="69609">
      <c r="A69609" s="9"/>
    </row>
    <row r="69610">
      <c r="A69610" s="9"/>
    </row>
    <row r="69611">
      <c r="A69611" s="9"/>
    </row>
    <row r="69612">
      <c r="A69612" s="9"/>
    </row>
    <row r="69613">
      <c r="A69613" s="9"/>
    </row>
    <row r="69614">
      <c r="A69614" s="9"/>
    </row>
    <row r="69615">
      <c r="A69615" s="9"/>
    </row>
    <row r="69616">
      <c r="A69616" s="9"/>
    </row>
    <row r="69617">
      <c r="A69617" s="9"/>
    </row>
    <row r="69618">
      <c r="A69618" s="9"/>
    </row>
    <row r="69619">
      <c r="A69619" s="9"/>
    </row>
    <row r="69620">
      <c r="A69620" s="9"/>
    </row>
    <row r="69621">
      <c r="A69621" s="9"/>
    </row>
    <row r="69622">
      <c r="A69622" s="9"/>
    </row>
    <row r="69623">
      <c r="A69623" s="9"/>
    </row>
    <row r="69624">
      <c r="A69624" s="9"/>
    </row>
    <row r="69625">
      <c r="A69625" s="9"/>
    </row>
    <row r="69626">
      <c r="A69626" s="9"/>
    </row>
    <row r="69627">
      <c r="A69627" s="9"/>
    </row>
    <row r="69628">
      <c r="A69628" s="9"/>
    </row>
    <row r="69629">
      <c r="A69629" s="9"/>
    </row>
    <row r="69630">
      <c r="A69630" s="9"/>
    </row>
    <row r="69631">
      <c r="A69631" s="9"/>
    </row>
    <row r="69632">
      <c r="A69632" s="9"/>
    </row>
    <row r="69633">
      <c r="A69633" s="9"/>
    </row>
    <row r="69634">
      <c r="A69634" s="9"/>
    </row>
    <row r="69635">
      <c r="A69635" s="9"/>
    </row>
    <row r="69636">
      <c r="A69636" s="9"/>
    </row>
    <row r="69637">
      <c r="A69637" s="9"/>
    </row>
    <row r="69638">
      <c r="A69638" s="9"/>
    </row>
    <row r="69639">
      <c r="A69639" s="9"/>
    </row>
    <row r="69640">
      <c r="A69640" s="9"/>
    </row>
    <row r="69641">
      <c r="A69641" s="9"/>
    </row>
    <row r="69642">
      <c r="A69642" s="9"/>
    </row>
    <row r="69643">
      <c r="A69643" s="9"/>
    </row>
    <row r="69644">
      <c r="A69644" s="9"/>
    </row>
    <row r="69645">
      <c r="A69645" s="9"/>
    </row>
    <row r="69646">
      <c r="A69646" s="9"/>
    </row>
    <row r="69647">
      <c r="A69647" s="9"/>
    </row>
    <row r="69648">
      <c r="A69648" s="9"/>
    </row>
    <row r="69649">
      <c r="A69649" s="9"/>
    </row>
    <row r="69650">
      <c r="A69650" s="9"/>
    </row>
    <row r="69651">
      <c r="A69651" s="9"/>
    </row>
    <row r="69652">
      <c r="A69652" s="9"/>
    </row>
    <row r="69653">
      <c r="A69653" s="9"/>
    </row>
    <row r="69654">
      <c r="A69654" s="9"/>
    </row>
    <row r="69655">
      <c r="A69655" s="9"/>
    </row>
    <row r="69656">
      <c r="A69656" s="9"/>
    </row>
    <row r="69657">
      <c r="A69657" s="9"/>
    </row>
    <row r="69658">
      <c r="A69658" s="9"/>
    </row>
    <row r="69659">
      <c r="A69659" s="9"/>
    </row>
    <row r="69660">
      <c r="A69660" s="9"/>
    </row>
    <row r="69661">
      <c r="A69661" s="9"/>
    </row>
    <row r="69662">
      <c r="A69662" s="9"/>
    </row>
    <row r="69663">
      <c r="A69663" s="9"/>
    </row>
    <row r="69664">
      <c r="A69664" s="9"/>
    </row>
    <row r="69665">
      <c r="A69665" s="9"/>
    </row>
    <row r="69666">
      <c r="A69666" s="9"/>
    </row>
    <row r="69667">
      <c r="A69667" s="9"/>
    </row>
    <row r="69668">
      <c r="A69668" s="9"/>
    </row>
    <row r="69669">
      <c r="A69669" s="9"/>
    </row>
    <row r="69670">
      <c r="A69670" s="9"/>
    </row>
    <row r="69671">
      <c r="A69671" s="9"/>
    </row>
    <row r="69672">
      <c r="A69672" s="9"/>
    </row>
    <row r="69673">
      <c r="A69673" s="9"/>
    </row>
    <row r="69674">
      <c r="A69674" s="9"/>
    </row>
    <row r="69675">
      <c r="A69675" s="9"/>
    </row>
    <row r="69676">
      <c r="A69676" s="9"/>
    </row>
    <row r="69677">
      <c r="A69677" s="9"/>
    </row>
    <row r="69678">
      <c r="A69678" s="9"/>
    </row>
    <row r="69679">
      <c r="A69679" s="9"/>
    </row>
    <row r="69680">
      <c r="A69680" s="9"/>
    </row>
    <row r="69681">
      <c r="A69681" s="9"/>
    </row>
    <row r="69682">
      <c r="A69682" s="9"/>
    </row>
    <row r="69683">
      <c r="A69683" s="9"/>
    </row>
    <row r="69684">
      <c r="A69684" s="9"/>
    </row>
    <row r="69685">
      <c r="A69685" s="9"/>
    </row>
    <row r="69686">
      <c r="A69686" s="9"/>
    </row>
    <row r="69687">
      <c r="A69687" s="9"/>
    </row>
    <row r="69688">
      <c r="A69688" s="9"/>
    </row>
    <row r="69689">
      <c r="A69689" s="9"/>
    </row>
    <row r="69690">
      <c r="A69690" s="9"/>
    </row>
    <row r="69691">
      <c r="A69691" s="9"/>
    </row>
    <row r="69692">
      <c r="A69692" s="9"/>
    </row>
    <row r="69693">
      <c r="A69693" s="9"/>
    </row>
    <row r="69694">
      <c r="A69694" s="9"/>
    </row>
    <row r="69695">
      <c r="A69695" s="9"/>
    </row>
    <row r="69696">
      <c r="A69696" s="9"/>
    </row>
    <row r="69697">
      <c r="A69697" s="9"/>
    </row>
    <row r="69698">
      <c r="A69698" s="9"/>
    </row>
    <row r="69699">
      <c r="A69699" s="9"/>
    </row>
    <row r="69700">
      <c r="A69700" s="9"/>
    </row>
    <row r="69701">
      <c r="A69701" s="9"/>
    </row>
    <row r="69702">
      <c r="A69702" s="9"/>
    </row>
    <row r="69703">
      <c r="A69703" s="9"/>
    </row>
    <row r="69704">
      <c r="A69704" s="9"/>
    </row>
    <row r="69705">
      <c r="A69705" s="9"/>
    </row>
    <row r="69706">
      <c r="A69706" s="9"/>
    </row>
    <row r="69707">
      <c r="A69707" s="9"/>
    </row>
    <row r="69708">
      <c r="A69708" s="9"/>
    </row>
    <row r="69709">
      <c r="A69709" s="9"/>
    </row>
    <row r="69710">
      <c r="A69710" s="9"/>
    </row>
    <row r="69711">
      <c r="A69711" s="9"/>
    </row>
    <row r="69712">
      <c r="A69712" s="9"/>
    </row>
    <row r="69713">
      <c r="A69713" s="9"/>
    </row>
    <row r="69714">
      <c r="A69714" s="9"/>
    </row>
    <row r="69715">
      <c r="A69715" s="9"/>
    </row>
    <row r="69716">
      <c r="A69716" s="9"/>
    </row>
    <row r="69717">
      <c r="A69717" s="9"/>
    </row>
    <row r="69718">
      <c r="A69718" s="9"/>
    </row>
    <row r="69719">
      <c r="A69719" s="9"/>
    </row>
    <row r="69720">
      <c r="A69720" s="9"/>
    </row>
    <row r="69721">
      <c r="A69721" s="9"/>
    </row>
    <row r="69722">
      <c r="A69722" s="9"/>
    </row>
    <row r="69723">
      <c r="A69723" s="9"/>
    </row>
    <row r="69724">
      <c r="A69724" s="9"/>
    </row>
    <row r="69725">
      <c r="A69725" s="9"/>
    </row>
    <row r="69726">
      <c r="A69726" s="9"/>
    </row>
    <row r="69727">
      <c r="A69727" s="9"/>
    </row>
    <row r="69728">
      <c r="A69728" s="9"/>
    </row>
    <row r="69729">
      <c r="A69729" s="9"/>
    </row>
    <row r="69730">
      <c r="A69730" s="9"/>
    </row>
    <row r="69731">
      <c r="A69731" s="9"/>
    </row>
    <row r="69732">
      <c r="A69732" s="9"/>
    </row>
    <row r="69733">
      <c r="A69733" s="9"/>
    </row>
    <row r="69734">
      <c r="A69734" s="9"/>
    </row>
    <row r="69735">
      <c r="A69735" s="9"/>
    </row>
    <row r="69736">
      <c r="A69736" s="9"/>
    </row>
    <row r="69737">
      <c r="A69737" s="9"/>
    </row>
    <row r="69738">
      <c r="A69738" s="9"/>
    </row>
    <row r="69739">
      <c r="A69739" s="9"/>
    </row>
    <row r="69740">
      <c r="A69740" s="9"/>
    </row>
    <row r="69741">
      <c r="A69741" s="9"/>
    </row>
    <row r="69742">
      <c r="A69742" s="9"/>
    </row>
    <row r="69743">
      <c r="A69743" s="9"/>
    </row>
    <row r="69744">
      <c r="A69744" s="9"/>
    </row>
    <row r="69745">
      <c r="A69745" s="9"/>
    </row>
    <row r="69746">
      <c r="A69746" s="9"/>
    </row>
    <row r="69747">
      <c r="A69747" s="9"/>
    </row>
    <row r="69748">
      <c r="A69748" s="9"/>
    </row>
    <row r="69749">
      <c r="A69749" s="9"/>
    </row>
    <row r="69750">
      <c r="A69750" s="9"/>
    </row>
    <row r="69751">
      <c r="A69751" s="9"/>
    </row>
    <row r="69752">
      <c r="A69752" s="9"/>
    </row>
    <row r="69753">
      <c r="A69753" s="9"/>
    </row>
    <row r="69754">
      <c r="A69754" s="9"/>
    </row>
    <row r="69755">
      <c r="A69755" s="9"/>
    </row>
    <row r="69756">
      <c r="A69756" s="9"/>
    </row>
    <row r="69757">
      <c r="A69757" s="9"/>
    </row>
    <row r="69758">
      <c r="A69758" s="9"/>
    </row>
    <row r="69759">
      <c r="A69759" s="9"/>
    </row>
    <row r="69760">
      <c r="A69760" s="9"/>
    </row>
    <row r="69761">
      <c r="A69761" s="9"/>
    </row>
    <row r="69762">
      <c r="A69762" s="9"/>
    </row>
    <row r="69763">
      <c r="A69763" s="9"/>
    </row>
    <row r="69764">
      <c r="A69764" s="9"/>
    </row>
    <row r="69765">
      <c r="A69765" s="9"/>
    </row>
    <row r="69766">
      <c r="A69766" s="9"/>
    </row>
    <row r="69767">
      <c r="A69767" s="9"/>
    </row>
    <row r="69768">
      <c r="A69768" s="9"/>
    </row>
    <row r="69769">
      <c r="A69769" s="9"/>
    </row>
    <row r="69770">
      <c r="A69770" s="9"/>
    </row>
    <row r="69771">
      <c r="A69771" s="9"/>
    </row>
    <row r="69772">
      <c r="A69772" s="9"/>
    </row>
    <row r="69773">
      <c r="A69773" s="9"/>
    </row>
    <row r="69774">
      <c r="A69774" s="9"/>
    </row>
    <row r="69775">
      <c r="A69775" s="9"/>
    </row>
    <row r="69776">
      <c r="A69776" s="9"/>
    </row>
    <row r="69777">
      <c r="A69777" s="9"/>
    </row>
    <row r="69778">
      <c r="A69778" s="9"/>
    </row>
    <row r="69779">
      <c r="A69779" s="9"/>
    </row>
    <row r="69780">
      <c r="A69780" s="9"/>
    </row>
    <row r="69781">
      <c r="A69781" s="9"/>
    </row>
    <row r="69782">
      <c r="A69782" s="9"/>
    </row>
    <row r="69783">
      <c r="A69783" s="9"/>
    </row>
    <row r="69784">
      <c r="A69784" s="9"/>
    </row>
    <row r="69785">
      <c r="A69785" s="9"/>
    </row>
    <row r="69786">
      <c r="A69786" s="9"/>
    </row>
    <row r="69787">
      <c r="A69787" s="9"/>
    </row>
    <row r="69788">
      <c r="A69788" s="9"/>
    </row>
    <row r="69789">
      <c r="A69789" s="9"/>
    </row>
    <row r="69790">
      <c r="A69790" s="9"/>
    </row>
    <row r="69791">
      <c r="A69791" s="9"/>
    </row>
    <row r="69792">
      <c r="A69792" s="9"/>
    </row>
    <row r="69793">
      <c r="A69793" s="9"/>
    </row>
    <row r="69794">
      <c r="A69794" s="9"/>
    </row>
    <row r="69795">
      <c r="A69795" s="9"/>
    </row>
    <row r="69796">
      <c r="A69796" s="9"/>
    </row>
    <row r="69797">
      <c r="A69797" s="9"/>
    </row>
    <row r="69798">
      <c r="A69798" s="9"/>
    </row>
    <row r="69799">
      <c r="A69799" s="9"/>
    </row>
    <row r="69800">
      <c r="A69800" s="9"/>
    </row>
    <row r="69801">
      <c r="A69801" s="9"/>
    </row>
    <row r="69802">
      <c r="A69802" s="9"/>
    </row>
    <row r="69803">
      <c r="A69803" s="9"/>
    </row>
    <row r="69804">
      <c r="A69804" s="9"/>
    </row>
    <row r="69805">
      <c r="A69805" s="9"/>
    </row>
    <row r="69806">
      <c r="A69806" s="9"/>
    </row>
    <row r="69807">
      <c r="A69807" s="9"/>
    </row>
    <row r="69808">
      <c r="A69808" s="9"/>
    </row>
    <row r="69809">
      <c r="A69809" s="9"/>
    </row>
    <row r="69810">
      <c r="A69810" s="9"/>
    </row>
    <row r="69811">
      <c r="A69811" s="9"/>
    </row>
    <row r="69812">
      <c r="A69812" s="9"/>
    </row>
    <row r="69813">
      <c r="A69813" s="9"/>
    </row>
    <row r="69814">
      <c r="A69814" s="9"/>
    </row>
    <row r="69815">
      <c r="A69815" s="9"/>
    </row>
    <row r="69816">
      <c r="A69816" s="9"/>
    </row>
    <row r="69817">
      <c r="A69817" s="9"/>
    </row>
    <row r="69818">
      <c r="A69818" s="9"/>
    </row>
    <row r="69819">
      <c r="A69819" s="9"/>
    </row>
    <row r="69820">
      <c r="A69820" s="9"/>
    </row>
    <row r="69821">
      <c r="A69821" s="9"/>
    </row>
    <row r="69822">
      <c r="A69822" s="9"/>
    </row>
    <row r="69823">
      <c r="A69823" s="9"/>
    </row>
    <row r="69824">
      <c r="A69824" s="9"/>
    </row>
    <row r="69825">
      <c r="A69825" s="9"/>
    </row>
    <row r="69826">
      <c r="A69826" s="9"/>
    </row>
    <row r="69827">
      <c r="A69827" s="9"/>
    </row>
    <row r="69828">
      <c r="A69828" s="9"/>
    </row>
    <row r="69829">
      <c r="A69829" s="9"/>
    </row>
    <row r="69830">
      <c r="A69830" s="9"/>
    </row>
    <row r="69831">
      <c r="A69831" s="9"/>
    </row>
    <row r="69832">
      <c r="A69832" s="9"/>
    </row>
    <row r="69833">
      <c r="A69833" s="9"/>
    </row>
    <row r="69834">
      <c r="A69834" s="9"/>
    </row>
    <row r="69835">
      <c r="A69835" s="9"/>
    </row>
    <row r="69836">
      <c r="A69836" s="9"/>
    </row>
    <row r="69837">
      <c r="A69837" s="9"/>
    </row>
    <row r="69838">
      <c r="A69838" s="9"/>
    </row>
    <row r="69839">
      <c r="A69839" s="9"/>
    </row>
    <row r="69840">
      <c r="A69840" s="9"/>
    </row>
    <row r="69841">
      <c r="A69841" s="9"/>
    </row>
    <row r="69842">
      <c r="A69842" s="9"/>
    </row>
    <row r="69843">
      <c r="A69843" s="9"/>
    </row>
    <row r="69844">
      <c r="A69844" s="9"/>
    </row>
    <row r="69845">
      <c r="A69845" s="9"/>
    </row>
    <row r="69846">
      <c r="A69846" s="9"/>
    </row>
    <row r="69847">
      <c r="A69847" s="9"/>
    </row>
    <row r="69848">
      <c r="A69848" s="9"/>
    </row>
    <row r="69849">
      <c r="A69849" s="9"/>
    </row>
    <row r="69850">
      <c r="A69850" s="9"/>
    </row>
    <row r="69851">
      <c r="A69851" s="9"/>
    </row>
    <row r="69852">
      <c r="A69852" s="9"/>
    </row>
    <row r="69853">
      <c r="A69853" s="9"/>
    </row>
    <row r="69854">
      <c r="A69854" s="9"/>
    </row>
    <row r="69855">
      <c r="A69855" s="9"/>
    </row>
    <row r="69856">
      <c r="A69856" s="9"/>
    </row>
    <row r="69857">
      <c r="A69857" s="9"/>
    </row>
    <row r="69858">
      <c r="A69858" s="9"/>
    </row>
    <row r="69859">
      <c r="A69859" s="9"/>
    </row>
    <row r="69860">
      <c r="A69860" s="9"/>
    </row>
    <row r="69861">
      <c r="A69861" s="9"/>
    </row>
    <row r="69862">
      <c r="A69862" s="9"/>
    </row>
    <row r="69863">
      <c r="A69863" s="9"/>
    </row>
    <row r="69864">
      <c r="A69864" s="9"/>
    </row>
    <row r="69865">
      <c r="A69865" s="9"/>
    </row>
    <row r="69866">
      <c r="A69866" s="9"/>
    </row>
    <row r="69867">
      <c r="A69867" s="9"/>
    </row>
    <row r="69868">
      <c r="A69868" s="9"/>
    </row>
    <row r="69869">
      <c r="A69869" s="9"/>
    </row>
    <row r="69870">
      <c r="A69870" s="9"/>
    </row>
    <row r="69871">
      <c r="A69871" s="9"/>
    </row>
    <row r="69872">
      <c r="A69872" s="9"/>
    </row>
    <row r="69873">
      <c r="A69873" s="9"/>
    </row>
    <row r="69874">
      <c r="A69874" s="9"/>
    </row>
    <row r="69875">
      <c r="A69875" s="9"/>
    </row>
    <row r="69876">
      <c r="A69876" s="9"/>
    </row>
    <row r="69877">
      <c r="A69877" s="9"/>
    </row>
    <row r="69878">
      <c r="A69878" s="9"/>
    </row>
    <row r="69879">
      <c r="A69879" s="9"/>
    </row>
    <row r="69880">
      <c r="A69880" s="9"/>
    </row>
    <row r="69881">
      <c r="A69881" s="9"/>
    </row>
    <row r="69882">
      <c r="A69882" s="9"/>
    </row>
    <row r="69883">
      <c r="A69883" s="9"/>
    </row>
    <row r="69884">
      <c r="A69884" s="9"/>
    </row>
    <row r="69885">
      <c r="A69885" s="9"/>
    </row>
    <row r="69886">
      <c r="A69886" s="9"/>
    </row>
    <row r="69887">
      <c r="A69887" s="9"/>
    </row>
    <row r="69888">
      <c r="A69888" s="9"/>
    </row>
    <row r="69889">
      <c r="A69889" s="9"/>
    </row>
    <row r="69890">
      <c r="A69890" s="9"/>
    </row>
    <row r="69891">
      <c r="A69891" s="9"/>
    </row>
    <row r="69892">
      <c r="A69892" s="9"/>
    </row>
    <row r="69893">
      <c r="A69893" s="9"/>
    </row>
    <row r="69894">
      <c r="A69894" s="9"/>
    </row>
    <row r="69895">
      <c r="A69895" s="9"/>
    </row>
    <row r="69896">
      <c r="A69896" s="9"/>
    </row>
    <row r="69897">
      <c r="A69897" s="9"/>
    </row>
    <row r="69898">
      <c r="A69898" s="9"/>
    </row>
    <row r="69899">
      <c r="A69899" s="9"/>
    </row>
    <row r="69900">
      <c r="A69900" s="9"/>
    </row>
    <row r="69901">
      <c r="A69901" s="9"/>
    </row>
    <row r="69902">
      <c r="A69902" s="9"/>
    </row>
    <row r="69903">
      <c r="A69903" s="9"/>
    </row>
    <row r="69904">
      <c r="A69904" s="9"/>
    </row>
    <row r="69905">
      <c r="A69905" s="9"/>
    </row>
    <row r="69906">
      <c r="A69906" s="9"/>
    </row>
    <row r="69907">
      <c r="A69907" s="9"/>
    </row>
    <row r="69908">
      <c r="A69908" s="9"/>
    </row>
    <row r="69909">
      <c r="A69909" s="9"/>
    </row>
    <row r="69910">
      <c r="A69910" s="9"/>
    </row>
    <row r="69911">
      <c r="A69911" s="9"/>
    </row>
    <row r="69912">
      <c r="A69912" s="9"/>
    </row>
    <row r="69913">
      <c r="A69913" s="9"/>
    </row>
    <row r="69914">
      <c r="A69914" s="9"/>
    </row>
    <row r="69915">
      <c r="A69915" s="9"/>
    </row>
    <row r="69916">
      <c r="A69916" s="9"/>
    </row>
    <row r="69917">
      <c r="A69917" s="9"/>
    </row>
    <row r="69918">
      <c r="A69918" s="9"/>
    </row>
    <row r="69919">
      <c r="A69919" s="9"/>
    </row>
    <row r="69920">
      <c r="A69920" s="9"/>
    </row>
    <row r="69921">
      <c r="A69921" s="9"/>
    </row>
    <row r="69922">
      <c r="A69922" s="9"/>
    </row>
    <row r="69923">
      <c r="A69923" s="9"/>
    </row>
    <row r="69924">
      <c r="A69924" s="9"/>
    </row>
    <row r="69925">
      <c r="A69925" s="9"/>
    </row>
    <row r="69926">
      <c r="A69926" s="9"/>
    </row>
    <row r="69927">
      <c r="A69927" s="9"/>
    </row>
    <row r="69928">
      <c r="A69928" s="9"/>
    </row>
    <row r="69929">
      <c r="A69929" s="9"/>
    </row>
    <row r="69930">
      <c r="A69930" s="9"/>
    </row>
    <row r="69931">
      <c r="A69931" s="9"/>
    </row>
    <row r="69932">
      <c r="A69932" s="9"/>
    </row>
    <row r="69933">
      <c r="A69933" s="9"/>
    </row>
    <row r="69934">
      <c r="A69934" s="9"/>
    </row>
    <row r="69935">
      <c r="A69935" s="9"/>
    </row>
    <row r="69936">
      <c r="A69936" s="9"/>
    </row>
    <row r="69937">
      <c r="A69937" s="9"/>
    </row>
    <row r="69938">
      <c r="A69938" s="9"/>
    </row>
    <row r="69939">
      <c r="A69939" s="9"/>
    </row>
    <row r="69940">
      <c r="A69940" s="9"/>
    </row>
    <row r="69941">
      <c r="A69941" s="9"/>
    </row>
    <row r="69942">
      <c r="A69942" s="9"/>
    </row>
    <row r="69943">
      <c r="A69943" s="9"/>
    </row>
    <row r="69944">
      <c r="A69944" s="9"/>
    </row>
    <row r="69945">
      <c r="A69945" s="9"/>
    </row>
    <row r="69946">
      <c r="A69946" s="9"/>
    </row>
    <row r="69947">
      <c r="A69947" s="9"/>
    </row>
    <row r="69948">
      <c r="A69948" s="9"/>
    </row>
    <row r="69949">
      <c r="A69949" s="9"/>
    </row>
    <row r="69950">
      <c r="A69950" s="9"/>
    </row>
    <row r="69951">
      <c r="A69951" s="9"/>
    </row>
    <row r="69952">
      <c r="A69952" s="9"/>
    </row>
    <row r="69953">
      <c r="A69953" s="9"/>
    </row>
    <row r="69954">
      <c r="A69954" s="9"/>
    </row>
    <row r="69955">
      <c r="A69955" s="9"/>
    </row>
    <row r="69956">
      <c r="A69956" s="9"/>
    </row>
    <row r="69957">
      <c r="A69957" s="9"/>
    </row>
    <row r="69958">
      <c r="A69958" s="9"/>
    </row>
    <row r="69959">
      <c r="A69959" s="9"/>
    </row>
    <row r="69960">
      <c r="A69960" s="9"/>
    </row>
    <row r="69961">
      <c r="A69961" s="9"/>
    </row>
    <row r="69962">
      <c r="A69962" s="9"/>
    </row>
    <row r="69963">
      <c r="A69963" s="9"/>
    </row>
    <row r="69964">
      <c r="A69964" s="9"/>
    </row>
    <row r="69965">
      <c r="A69965" s="9"/>
    </row>
    <row r="69966">
      <c r="A69966" s="9"/>
    </row>
    <row r="69967">
      <c r="A69967" s="9"/>
    </row>
    <row r="69968">
      <c r="A69968" s="9"/>
    </row>
    <row r="69969">
      <c r="A69969" s="9"/>
    </row>
    <row r="69970">
      <c r="A69970" s="9"/>
    </row>
    <row r="69971">
      <c r="A69971" s="9"/>
    </row>
    <row r="69972">
      <c r="A69972" s="9"/>
    </row>
    <row r="69973">
      <c r="A69973" s="9"/>
    </row>
    <row r="69974">
      <c r="A69974" s="9"/>
    </row>
    <row r="69975">
      <c r="A69975" s="9"/>
    </row>
    <row r="69976">
      <c r="A69976" s="9"/>
    </row>
    <row r="69977">
      <c r="A69977" s="9"/>
    </row>
    <row r="69978">
      <c r="A69978" s="9"/>
    </row>
    <row r="69979">
      <c r="A69979" s="9"/>
    </row>
    <row r="69980">
      <c r="A69980" s="9"/>
    </row>
    <row r="69981">
      <c r="A69981" s="9"/>
    </row>
    <row r="69982">
      <c r="A69982" s="9"/>
    </row>
    <row r="69983">
      <c r="A69983" s="9"/>
    </row>
    <row r="69984">
      <c r="A69984" s="9"/>
    </row>
    <row r="69985">
      <c r="A69985" s="9"/>
    </row>
    <row r="69986">
      <c r="A69986" s="9"/>
    </row>
    <row r="69987">
      <c r="A69987" s="9"/>
    </row>
    <row r="69988">
      <c r="A69988" s="9"/>
    </row>
    <row r="69989">
      <c r="A69989" s="9"/>
    </row>
    <row r="69990">
      <c r="A69990" s="9"/>
    </row>
    <row r="69991">
      <c r="A69991" s="9"/>
    </row>
    <row r="69992">
      <c r="A69992" s="9"/>
    </row>
    <row r="69993">
      <c r="A69993" s="9"/>
    </row>
    <row r="69994">
      <c r="A69994" s="9"/>
    </row>
    <row r="69995">
      <c r="A69995" s="9"/>
    </row>
    <row r="69996">
      <c r="A69996" s="9"/>
    </row>
    <row r="69997">
      <c r="A69997" s="9"/>
    </row>
    <row r="69998">
      <c r="A69998" s="9"/>
    </row>
    <row r="69999">
      <c r="A69999" s="9"/>
    </row>
    <row r="70000">
      <c r="A70000" s="9"/>
    </row>
    <row r="70001">
      <c r="A70001" s="9"/>
    </row>
    <row r="70002">
      <c r="A70002" s="9"/>
    </row>
    <row r="70003">
      <c r="A70003" s="9"/>
    </row>
    <row r="70004">
      <c r="A70004" s="9"/>
    </row>
    <row r="70005">
      <c r="A70005" s="9"/>
    </row>
    <row r="70006">
      <c r="A70006" s="9"/>
    </row>
    <row r="70007">
      <c r="A70007" s="9"/>
    </row>
    <row r="70008">
      <c r="A70008" s="9"/>
    </row>
    <row r="70009">
      <c r="A70009" s="9"/>
    </row>
    <row r="70010">
      <c r="A70010" s="9"/>
    </row>
    <row r="70011">
      <c r="A70011" s="9"/>
    </row>
    <row r="70012">
      <c r="A70012" s="9"/>
    </row>
    <row r="70013">
      <c r="A70013" s="9"/>
    </row>
    <row r="70014">
      <c r="A70014" s="9"/>
    </row>
    <row r="70015">
      <c r="A70015" s="9"/>
    </row>
    <row r="70016">
      <c r="A70016" s="9"/>
    </row>
    <row r="70017">
      <c r="A70017" s="9"/>
    </row>
    <row r="70018">
      <c r="A70018" s="9"/>
    </row>
    <row r="70019">
      <c r="A70019" s="9"/>
    </row>
    <row r="70020">
      <c r="A70020" s="9"/>
    </row>
    <row r="70021">
      <c r="A70021" s="9"/>
    </row>
    <row r="70022">
      <c r="A70022" s="9"/>
    </row>
    <row r="70023">
      <c r="A70023" s="9"/>
    </row>
    <row r="70024">
      <c r="A70024" s="9"/>
    </row>
    <row r="70025">
      <c r="A70025" s="9"/>
    </row>
    <row r="70026">
      <c r="A70026" s="9"/>
    </row>
    <row r="70027">
      <c r="A70027" s="9"/>
    </row>
    <row r="70028">
      <c r="A70028" s="9"/>
    </row>
    <row r="70029">
      <c r="A70029" s="9"/>
    </row>
    <row r="70030">
      <c r="A70030" s="9"/>
    </row>
    <row r="70031">
      <c r="A70031" s="9"/>
    </row>
    <row r="70032">
      <c r="A70032" s="9"/>
    </row>
    <row r="70033">
      <c r="A70033" s="9"/>
    </row>
    <row r="70034">
      <c r="A70034" s="9"/>
    </row>
    <row r="70035">
      <c r="A70035" s="9"/>
    </row>
    <row r="70036">
      <c r="A70036" s="9"/>
    </row>
    <row r="70037">
      <c r="A70037" s="9"/>
    </row>
    <row r="70038">
      <c r="A70038" s="9"/>
    </row>
    <row r="70039">
      <c r="A70039" s="9"/>
    </row>
    <row r="70040">
      <c r="A70040" s="9"/>
    </row>
    <row r="70041">
      <c r="A70041" s="9"/>
    </row>
    <row r="70042">
      <c r="A70042" s="9"/>
    </row>
    <row r="70043">
      <c r="A70043" s="9"/>
    </row>
    <row r="70044">
      <c r="A70044" s="9"/>
    </row>
    <row r="70045">
      <c r="A70045" s="9"/>
    </row>
    <row r="70046">
      <c r="A70046" s="9"/>
    </row>
    <row r="70047">
      <c r="A70047" s="9"/>
    </row>
    <row r="70048">
      <c r="A70048" s="9"/>
    </row>
    <row r="70049">
      <c r="A70049" s="9"/>
    </row>
    <row r="70050">
      <c r="A70050" s="9"/>
    </row>
    <row r="70051">
      <c r="A70051" s="9"/>
    </row>
    <row r="70052">
      <c r="A70052" s="9"/>
    </row>
    <row r="70053">
      <c r="A70053" s="9"/>
    </row>
    <row r="70054">
      <c r="A70054" s="9"/>
    </row>
    <row r="70055">
      <c r="A70055" s="9"/>
    </row>
    <row r="70056">
      <c r="A70056" s="9"/>
    </row>
    <row r="70057">
      <c r="A70057" s="9"/>
    </row>
    <row r="70058">
      <c r="A70058" s="9"/>
    </row>
    <row r="70059">
      <c r="A70059" s="9"/>
    </row>
    <row r="70060">
      <c r="A70060" s="9"/>
    </row>
    <row r="70061">
      <c r="A70061" s="9"/>
    </row>
    <row r="70062">
      <c r="A70062" s="9"/>
    </row>
    <row r="70063">
      <c r="A70063" s="9"/>
    </row>
    <row r="70064">
      <c r="A70064" s="9"/>
    </row>
    <row r="70065">
      <c r="A70065" s="9"/>
    </row>
    <row r="70066">
      <c r="A70066" s="9"/>
    </row>
    <row r="70067">
      <c r="A70067" s="9"/>
    </row>
    <row r="70068">
      <c r="A70068" s="9"/>
    </row>
    <row r="70069">
      <c r="A70069" s="9"/>
    </row>
    <row r="70070">
      <c r="A70070" s="9"/>
    </row>
    <row r="70071">
      <c r="A70071" s="9"/>
    </row>
    <row r="70072">
      <c r="A70072" s="9"/>
    </row>
    <row r="70073">
      <c r="A70073" s="9"/>
    </row>
    <row r="70074">
      <c r="A70074" s="9"/>
    </row>
    <row r="70075">
      <c r="A70075" s="9"/>
    </row>
    <row r="70076">
      <c r="A70076" s="9"/>
    </row>
    <row r="70077">
      <c r="A70077" s="9"/>
    </row>
    <row r="70078">
      <c r="A70078" s="9"/>
    </row>
    <row r="70079">
      <c r="A70079" s="9"/>
    </row>
    <row r="70080">
      <c r="A70080" s="9"/>
    </row>
    <row r="70081">
      <c r="A70081" s="9"/>
    </row>
    <row r="70082">
      <c r="A70082" s="9"/>
    </row>
    <row r="70083">
      <c r="A70083" s="9"/>
    </row>
    <row r="70084">
      <c r="A70084" s="9"/>
    </row>
    <row r="70085">
      <c r="A70085" s="9"/>
    </row>
    <row r="70086">
      <c r="A70086" s="9"/>
    </row>
    <row r="70087">
      <c r="A70087" s="9"/>
    </row>
    <row r="70088">
      <c r="A70088" s="9"/>
    </row>
    <row r="70089">
      <c r="A70089" s="9"/>
    </row>
    <row r="70090">
      <c r="A70090" s="9"/>
    </row>
    <row r="70091">
      <c r="A70091" s="9"/>
    </row>
    <row r="70092">
      <c r="A70092" s="9"/>
    </row>
    <row r="70093">
      <c r="A70093" s="9"/>
    </row>
    <row r="70094">
      <c r="A70094" s="9"/>
    </row>
    <row r="70095">
      <c r="A70095" s="9"/>
    </row>
    <row r="70096">
      <c r="A70096" s="9"/>
    </row>
    <row r="70097">
      <c r="A70097" s="9"/>
    </row>
    <row r="70098">
      <c r="A70098" s="9"/>
    </row>
    <row r="70099">
      <c r="A70099" s="9"/>
    </row>
    <row r="70100">
      <c r="A70100" s="9"/>
    </row>
    <row r="70101">
      <c r="A70101" s="9"/>
    </row>
    <row r="70102">
      <c r="A70102" s="9"/>
    </row>
    <row r="70103">
      <c r="A70103" s="9"/>
    </row>
    <row r="70104">
      <c r="A70104" s="9"/>
    </row>
    <row r="70105">
      <c r="A70105" s="9"/>
    </row>
    <row r="70106">
      <c r="A70106" s="9"/>
    </row>
    <row r="70107">
      <c r="A70107" s="9"/>
    </row>
    <row r="70108">
      <c r="A70108" s="9"/>
    </row>
    <row r="70109">
      <c r="A70109" s="9"/>
    </row>
    <row r="70110">
      <c r="A70110" s="9"/>
    </row>
    <row r="70111">
      <c r="A70111" s="9"/>
    </row>
    <row r="70112">
      <c r="A70112" s="9"/>
    </row>
    <row r="70113">
      <c r="A70113" s="9"/>
    </row>
    <row r="70114">
      <c r="A70114" s="9"/>
    </row>
    <row r="70115">
      <c r="A70115" s="9"/>
    </row>
    <row r="70116">
      <c r="A70116" s="9"/>
    </row>
    <row r="70117">
      <c r="A70117" s="9"/>
    </row>
    <row r="70118">
      <c r="A70118" s="9"/>
    </row>
    <row r="70119">
      <c r="A70119" s="9"/>
    </row>
    <row r="70120">
      <c r="A70120" s="9"/>
    </row>
    <row r="70121">
      <c r="A70121" s="9"/>
    </row>
    <row r="70122">
      <c r="A70122" s="9"/>
    </row>
    <row r="70123">
      <c r="A70123" s="9"/>
    </row>
    <row r="70124">
      <c r="A70124" s="9"/>
    </row>
    <row r="70125">
      <c r="A70125" s="9"/>
    </row>
    <row r="70126">
      <c r="A70126" s="9"/>
    </row>
    <row r="70127">
      <c r="A70127" s="9"/>
    </row>
    <row r="70128">
      <c r="A70128" s="9"/>
    </row>
    <row r="70129">
      <c r="A70129" s="9"/>
    </row>
    <row r="70130">
      <c r="A70130" s="9"/>
    </row>
    <row r="70131">
      <c r="A70131" s="9"/>
    </row>
    <row r="70132">
      <c r="A70132" s="9"/>
    </row>
    <row r="70133">
      <c r="A70133" s="9"/>
    </row>
    <row r="70134">
      <c r="A70134" s="9"/>
    </row>
    <row r="70135">
      <c r="A70135" s="9"/>
    </row>
    <row r="70136">
      <c r="A70136" s="9"/>
    </row>
    <row r="70137">
      <c r="A70137" s="9"/>
    </row>
    <row r="70138">
      <c r="A70138" s="9"/>
    </row>
    <row r="70139">
      <c r="A70139" s="9"/>
    </row>
    <row r="70140">
      <c r="A70140" s="9"/>
    </row>
    <row r="70141">
      <c r="A70141" s="9"/>
    </row>
    <row r="70142">
      <c r="A70142" s="9"/>
    </row>
    <row r="70143">
      <c r="A70143" s="9"/>
    </row>
    <row r="70144">
      <c r="A70144" s="9"/>
    </row>
    <row r="70145">
      <c r="A70145" s="9"/>
    </row>
    <row r="70146">
      <c r="A70146" s="9"/>
    </row>
    <row r="70147">
      <c r="A70147" s="9"/>
    </row>
    <row r="70148">
      <c r="A70148" s="9"/>
    </row>
    <row r="70149">
      <c r="A70149" s="9"/>
    </row>
    <row r="70150">
      <c r="A70150" s="9"/>
    </row>
    <row r="70151">
      <c r="A70151" s="9"/>
    </row>
    <row r="70152">
      <c r="A70152" s="9"/>
    </row>
    <row r="70153">
      <c r="A70153" s="9"/>
    </row>
    <row r="70154">
      <c r="A70154" s="9"/>
    </row>
    <row r="70155">
      <c r="A70155" s="9"/>
    </row>
    <row r="70156">
      <c r="A70156" s="9"/>
    </row>
    <row r="70157">
      <c r="A70157" s="9"/>
    </row>
    <row r="70158">
      <c r="A70158" s="9"/>
    </row>
    <row r="70159">
      <c r="A70159" s="9"/>
    </row>
    <row r="70160">
      <c r="A70160" s="9"/>
    </row>
    <row r="70161">
      <c r="A70161" s="9"/>
    </row>
    <row r="70162">
      <c r="A70162" s="9"/>
    </row>
    <row r="70163">
      <c r="A70163" s="9"/>
    </row>
    <row r="70164">
      <c r="A70164" s="9"/>
    </row>
    <row r="70165">
      <c r="A70165" s="9"/>
    </row>
    <row r="70166">
      <c r="A70166" s="9"/>
    </row>
    <row r="70167">
      <c r="A70167" s="9"/>
    </row>
    <row r="70168">
      <c r="A70168" s="9"/>
    </row>
    <row r="70169">
      <c r="A70169" s="9"/>
    </row>
    <row r="70170">
      <c r="A70170" s="9"/>
    </row>
    <row r="70171">
      <c r="A70171" s="9"/>
    </row>
    <row r="70172">
      <c r="A70172" s="9"/>
    </row>
    <row r="70173">
      <c r="A70173" s="9"/>
    </row>
    <row r="70174">
      <c r="A70174" s="9"/>
    </row>
    <row r="70175">
      <c r="A70175" s="9"/>
    </row>
    <row r="70176">
      <c r="A70176" s="9"/>
    </row>
    <row r="70177">
      <c r="A70177" s="9"/>
    </row>
    <row r="70178">
      <c r="A70178" s="9"/>
    </row>
    <row r="70179">
      <c r="A70179" s="9"/>
    </row>
    <row r="70180">
      <c r="A70180" s="9"/>
    </row>
    <row r="70181">
      <c r="A70181" s="9"/>
    </row>
    <row r="70182">
      <c r="A70182" s="9"/>
    </row>
    <row r="70183">
      <c r="A70183" s="9"/>
    </row>
    <row r="70184">
      <c r="A70184" s="9"/>
    </row>
    <row r="70185">
      <c r="A70185" s="9"/>
    </row>
    <row r="70186">
      <c r="A70186" s="9"/>
    </row>
    <row r="70187">
      <c r="A70187" s="9"/>
    </row>
    <row r="70188">
      <c r="A70188" s="9"/>
    </row>
    <row r="70189">
      <c r="A70189" s="9"/>
    </row>
    <row r="70190">
      <c r="A70190" s="9"/>
    </row>
    <row r="70191">
      <c r="A70191" s="9"/>
    </row>
    <row r="70192">
      <c r="A70192" s="9"/>
    </row>
    <row r="70193">
      <c r="A70193" s="9"/>
    </row>
    <row r="70194">
      <c r="A70194" s="9"/>
    </row>
    <row r="70195">
      <c r="A70195" s="9"/>
    </row>
    <row r="70196">
      <c r="A70196" s="9"/>
    </row>
    <row r="70197">
      <c r="A70197" s="9"/>
    </row>
    <row r="70198">
      <c r="A70198" s="9"/>
    </row>
    <row r="70199">
      <c r="A70199" s="9"/>
    </row>
    <row r="70200">
      <c r="A70200" s="9"/>
    </row>
    <row r="70201">
      <c r="A70201" s="9"/>
    </row>
    <row r="70202">
      <c r="A70202" s="9"/>
    </row>
    <row r="70203">
      <c r="A70203" s="9"/>
    </row>
    <row r="70204">
      <c r="A70204" s="9"/>
    </row>
    <row r="70205">
      <c r="A70205" s="9"/>
    </row>
    <row r="70206">
      <c r="A70206" s="9"/>
    </row>
    <row r="70207">
      <c r="A70207" s="9"/>
    </row>
    <row r="70208">
      <c r="A70208" s="9"/>
    </row>
    <row r="70209">
      <c r="A70209" s="9"/>
    </row>
    <row r="70210">
      <c r="A70210" s="9"/>
    </row>
    <row r="70211">
      <c r="A70211" s="9"/>
    </row>
    <row r="70212">
      <c r="A70212" s="9"/>
    </row>
    <row r="70213">
      <c r="A70213" s="9"/>
    </row>
    <row r="70214">
      <c r="A70214" s="9"/>
    </row>
    <row r="70215">
      <c r="A70215" s="9"/>
    </row>
    <row r="70216">
      <c r="A70216" s="9"/>
    </row>
    <row r="70217">
      <c r="A70217" s="9"/>
    </row>
    <row r="70218">
      <c r="A70218" s="9"/>
    </row>
    <row r="70219">
      <c r="A70219" s="9"/>
    </row>
    <row r="70220">
      <c r="A70220" s="9"/>
    </row>
    <row r="70221">
      <c r="A70221" s="9"/>
    </row>
    <row r="70222">
      <c r="A70222" s="9"/>
    </row>
    <row r="70223">
      <c r="A70223" s="9"/>
    </row>
    <row r="70224">
      <c r="A70224" s="9"/>
    </row>
    <row r="70225">
      <c r="A70225" s="9"/>
    </row>
    <row r="70226">
      <c r="A70226" s="9"/>
    </row>
    <row r="70227">
      <c r="A70227" s="9"/>
    </row>
    <row r="70228">
      <c r="A70228" s="9"/>
    </row>
    <row r="70229">
      <c r="A70229" s="9"/>
    </row>
    <row r="70230">
      <c r="A70230" s="9"/>
    </row>
    <row r="70231">
      <c r="A70231" s="9"/>
    </row>
    <row r="70232">
      <c r="A70232" s="9"/>
    </row>
    <row r="70233">
      <c r="A70233" s="9"/>
    </row>
    <row r="70234">
      <c r="A70234" s="9"/>
    </row>
    <row r="70235">
      <c r="A70235" s="9"/>
    </row>
    <row r="70236">
      <c r="A70236" s="9"/>
    </row>
    <row r="70237">
      <c r="A70237" s="9"/>
    </row>
    <row r="70238">
      <c r="A70238" s="9"/>
    </row>
    <row r="70239">
      <c r="A70239" s="9"/>
    </row>
    <row r="70240">
      <c r="A70240" s="9"/>
    </row>
    <row r="70241">
      <c r="A70241" s="9"/>
    </row>
    <row r="70242">
      <c r="A70242" s="9"/>
    </row>
    <row r="70243">
      <c r="A70243" s="9"/>
    </row>
    <row r="70244">
      <c r="A70244" s="9"/>
    </row>
    <row r="70245">
      <c r="A70245" s="9"/>
    </row>
    <row r="70246">
      <c r="A70246" s="9"/>
    </row>
    <row r="70247">
      <c r="A70247" s="9"/>
    </row>
    <row r="70248">
      <c r="A70248" s="9"/>
    </row>
    <row r="70249">
      <c r="A70249" s="9"/>
    </row>
    <row r="70250">
      <c r="A70250" s="9"/>
    </row>
    <row r="70251">
      <c r="A70251" s="9"/>
    </row>
    <row r="70252">
      <c r="A70252" s="9"/>
    </row>
    <row r="70253">
      <c r="A70253" s="9"/>
    </row>
    <row r="70254">
      <c r="A70254" s="9"/>
    </row>
    <row r="70255">
      <c r="A70255" s="9"/>
    </row>
    <row r="70256">
      <c r="A70256" s="9"/>
    </row>
    <row r="70257">
      <c r="A70257" s="9"/>
    </row>
    <row r="70258">
      <c r="A70258" s="9"/>
    </row>
    <row r="70259">
      <c r="A70259" s="9"/>
    </row>
    <row r="70260">
      <c r="A70260" s="9"/>
    </row>
    <row r="70261">
      <c r="A70261" s="9"/>
    </row>
    <row r="70262">
      <c r="A70262" s="9"/>
    </row>
    <row r="70263">
      <c r="A70263" s="9"/>
    </row>
    <row r="70264">
      <c r="A70264" s="9"/>
    </row>
    <row r="70265">
      <c r="A70265" s="9"/>
    </row>
    <row r="70266">
      <c r="A70266" s="9"/>
    </row>
    <row r="70267">
      <c r="A70267" s="9"/>
    </row>
    <row r="70268">
      <c r="A70268" s="9"/>
    </row>
    <row r="70269">
      <c r="A70269" s="9"/>
    </row>
    <row r="70270">
      <c r="A70270" s="9"/>
    </row>
    <row r="70271">
      <c r="A70271" s="9"/>
    </row>
    <row r="70272">
      <c r="A70272" s="9"/>
    </row>
    <row r="70273">
      <c r="A70273" s="9"/>
    </row>
    <row r="70274">
      <c r="A70274" s="9"/>
    </row>
    <row r="70275">
      <c r="A70275" s="9"/>
    </row>
    <row r="70276">
      <c r="A70276" s="9"/>
    </row>
    <row r="70277">
      <c r="A70277" s="9"/>
    </row>
    <row r="70278">
      <c r="A70278" s="9"/>
    </row>
    <row r="70279">
      <c r="A70279" s="9"/>
    </row>
    <row r="70280">
      <c r="A70280" s="9"/>
    </row>
    <row r="70281">
      <c r="A70281" s="9"/>
    </row>
    <row r="70282">
      <c r="A70282" s="9"/>
    </row>
    <row r="70283">
      <c r="A70283" s="9"/>
    </row>
    <row r="70284">
      <c r="A70284" s="9"/>
    </row>
    <row r="70285">
      <c r="A70285" s="9"/>
    </row>
    <row r="70286">
      <c r="A70286" s="9"/>
    </row>
    <row r="70287">
      <c r="A70287" s="9"/>
    </row>
    <row r="70288">
      <c r="A70288" s="9"/>
    </row>
    <row r="70289">
      <c r="A70289" s="9"/>
    </row>
    <row r="70290">
      <c r="A70290" s="9"/>
    </row>
    <row r="70291">
      <c r="A70291" s="9"/>
    </row>
    <row r="70292">
      <c r="A70292" s="9"/>
    </row>
    <row r="70293">
      <c r="A70293" s="9"/>
    </row>
    <row r="70294">
      <c r="A70294" s="9"/>
    </row>
    <row r="70295">
      <c r="A70295" s="9"/>
    </row>
    <row r="70296">
      <c r="A70296" s="9"/>
    </row>
    <row r="70297">
      <c r="A70297" s="9"/>
    </row>
    <row r="70298">
      <c r="A70298" s="9"/>
    </row>
    <row r="70299">
      <c r="A70299" s="9"/>
    </row>
    <row r="70300">
      <c r="A70300" s="9"/>
    </row>
    <row r="70301">
      <c r="A70301" s="9"/>
    </row>
    <row r="70302">
      <c r="A70302" s="9"/>
    </row>
    <row r="70303">
      <c r="A70303" s="9"/>
    </row>
    <row r="70304">
      <c r="A70304" s="9"/>
    </row>
    <row r="70305">
      <c r="A70305" s="9"/>
    </row>
    <row r="70306">
      <c r="A70306" s="9"/>
    </row>
    <row r="70307">
      <c r="A70307" s="9"/>
    </row>
    <row r="70308">
      <c r="A70308" s="9"/>
    </row>
    <row r="70309">
      <c r="A70309" s="9"/>
    </row>
    <row r="70310">
      <c r="A70310" s="9"/>
    </row>
    <row r="70311">
      <c r="A70311" s="9"/>
    </row>
    <row r="70312">
      <c r="A70312" s="9"/>
    </row>
    <row r="70313">
      <c r="A70313" s="9"/>
    </row>
    <row r="70314">
      <c r="A70314" s="9"/>
    </row>
    <row r="70315">
      <c r="A70315" s="9"/>
    </row>
    <row r="70316">
      <c r="A70316" s="9"/>
    </row>
    <row r="70317">
      <c r="A70317" s="9"/>
    </row>
    <row r="70318">
      <c r="A70318" s="9"/>
    </row>
    <row r="70319">
      <c r="A70319" s="9"/>
    </row>
    <row r="70320">
      <c r="A70320" s="9"/>
    </row>
    <row r="70321">
      <c r="A70321" s="9"/>
    </row>
    <row r="70322">
      <c r="A70322" s="9"/>
    </row>
    <row r="70323">
      <c r="A70323" s="9"/>
    </row>
    <row r="70324">
      <c r="A70324" s="9"/>
    </row>
    <row r="70325">
      <c r="A70325" s="9"/>
    </row>
    <row r="70326">
      <c r="A70326" s="9"/>
    </row>
    <row r="70327">
      <c r="A70327" s="9"/>
    </row>
    <row r="70328">
      <c r="A70328" s="9"/>
    </row>
    <row r="70329">
      <c r="A70329" s="9"/>
    </row>
    <row r="70330">
      <c r="A70330" s="9"/>
    </row>
    <row r="70331">
      <c r="A70331" s="9"/>
    </row>
    <row r="70332">
      <c r="A70332" s="9"/>
    </row>
    <row r="70333">
      <c r="A70333" s="9"/>
    </row>
    <row r="70334">
      <c r="A70334" s="9"/>
    </row>
    <row r="70335">
      <c r="A70335" s="9"/>
    </row>
    <row r="70336">
      <c r="A70336" s="9"/>
    </row>
    <row r="70337">
      <c r="A70337" s="9"/>
    </row>
    <row r="70338">
      <c r="A70338" s="9"/>
    </row>
    <row r="70339">
      <c r="A70339" s="9"/>
    </row>
    <row r="70340">
      <c r="A70340" s="9"/>
    </row>
    <row r="70341">
      <c r="A70341" s="9"/>
    </row>
    <row r="70342">
      <c r="A70342" s="9"/>
    </row>
    <row r="70343">
      <c r="A70343" s="9"/>
    </row>
    <row r="70344">
      <c r="A70344" s="9"/>
    </row>
    <row r="70345">
      <c r="A70345" s="9"/>
    </row>
    <row r="70346">
      <c r="A70346" s="9"/>
    </row>
    <row r="70347">
      <c r="A70347" s="9"/>
    </row>
    <row r="70348">
      <c r="A70348" s="9"/>
    </row>
    <row r="70349">
      <c r="A70349" s="9"/>
    </row>
    <row r="70350">
      <c r="A70350" s="9"/>
    </row>
    <row r="70351">
      <c r="A70351" s="9"/>
    </row>
    <row r="70352">
      <c r="A70352" s="9"/>
    </row>
    <row r="70353">
      <c r="A70353" s="9"/>
    </row>
    <row r="70354">
      <c r="A70354" s="9"/>
    </row>
    <row r="70355">
      <c r="A70355" s="9"/>
    </row>
    <row r="70356">
      <c r="A70356" s="9"/>
    </row>
    <row r="70357">
      <c r="A70357" s="9"/>
    </row>
    <row r="70358">
      <c r="A70358" s="9"/>
    </row>
    <row r="70359">
      <c r="A70359" s="9"/>
    </row>
    <row r="70360">
      <c r="A70360" s="9"/>
    </row>
    <row r="70361">
      <c r="A70361" s="9"/>
    </row>
    <row r="70362">
      <c r="A70362" s="9"/>
    </row>
    <row r="70363">
      <c r="A70363" s="9"/>
    </row>
    <row r="70364">
      <c r="A70364" s="9"/>
    </row>
    <row r="70365">
      <c r="A70365" s="9"/>
    </row>
    <row r="70366">
      <c r="A70366" s="9"/>
    </row>
    <row r="70367">
      <c r="A70367" s="9"/>
    </row>
    <row r="70368">
      <c r="A70368" s="9"/>
    </row>
    <row r="70369">
      <c r="A70369" s="9"/>
    </row>
    <row r="70370">
      <c r="A70370" s="9"/>
    </row>
    <row r="70371">
      <c r="A70371" s="9"/>
    </row>
    <row r="70372">
      <c r="A70372" s="9"/>
    </row>
    <row r="70373">
      <c r="A70373" s="9"/>
    </row>
    <row r="70374">
      <c r="A70374" s="9"/>
    </row>
    <row r="70375">
      <c r="A70375" s="9"/>
    </row>
    <row r="70376">
      <c r="A70376" s="9"/>
    </row>
    <row r="70377">
      <c r="A70377" s="9"/>
    </row>
    <row r="70378">
      <c r="A70378" s="9"/>
    </row>
    <row r="70379">
      <c r="A70379" s="9"/>
    </row>
    <row r="70380">
      <c r="A70380" s="9"/>
    </row>
    <row r="70381">
      <c r="A70381" s="9"/>
    </row>
    <row r="70382">
      <c r="A70382" s="9"/>
    </row>
    <row r="70383">
      <c r="A70383" s="9"/>
    </row>
    <row r="70384">
      <c r="A70384" s="9"/>
    </row>
    <row r="70385">
      <c r="A70385" s="9"/>
    </row>
    <row r="70386">
      <c r="A70386" s="9"/>
    </row>
    <row r="70387">
      <c r="A70387" s="9"/>
    </row>
    <row r="70388">
      <c r="A70388" s="9"/>
    </row>
    <row r="70389">
      <c r="A70389" s="9"/>
    </row>
    <row r="70390">
      <c r="A70390" s="9"/>
    </row>
    <row r="70391">
      <c r="A70391" s="9"/>
    </row>
    <row r="70392">
      <c r="A70392" s="9"/>
    </row>
    <row r="70393">
      <c r="A70393" s="9"/>
    </row>
    <row r="70394">
      <c r="A70394" s="9"/>
    </row>
    <row r="70395">
      <c r="A70395" s="9"/>
    </row>
    <row r="70396">
      <c r="A70396" s="9"/>
    </row>
    <row r="70397">
      <c r="A70397" s="9"/>
    </row>
    <row r="70398">
      <c r="A70398" s="9"/>
    </row>
    <row r="70399">
      <c r="A70399" s="9"/>
    </row>
    <row r="70400">
      <c r="A70400" s="9"/>
    </row>
    <row r="70401">
      <c r="A70401" s="9"/>
    </row>
    <row r="70402">
      <c r="A70402" s="9"/>
    </row>
    <row r="70403">
      <c r="A70403" s="9"/>
    </row>
    <row r="70404">
      <c r="A70404" s="9"/>
    </row>
    <row r="70405">
      <c r="A70405" s="9"/>
    </row>
    <row r="70406">
      <c r="A70406" s="9"/>
    </row>
    <row r="70407">
      <c r="A70407" s="9"/>
    </row>
    <row r="70408">
      <c r="A70408" s="9"/>
    </row>
    <row r="70409">
      <c r="A70409" s="9"/>
    </row>
    <row r="70410">
      <c r="A70410" s="9"/>
    </row>
    <row r="70411">
      <c r="A70411" s="9"/>
    </row>
    <row r="70412">
      <c r="A70412" s="9"/>
    </row>
    <row r="70413">
      <c r="A70413" s="9"/>
    </row>
    <row r="70414">
      <c r="A70414" s="9"/>
    </row>
    <row r="70415">
      <c r="A70415" s="9"/>
    </row>
    <row r="70416">
      <c r="A70416" s="9"/>
    </row>
    <row r="70417">
      <c r="A70417" s="9"/>
    </row>
    <row r="70418">
      <c r="A70418" s="9"/>
    </row>
    <row r="70419">
      <c r="A70419" s="9"/>
    </row>
    <row r="70420">
      <c r="A70420" s="9"/>
    </row>
    <row r="70421">
      <c r="A70421" s="9"/>
    </row>
    <row r="70422">
      <c r="A70422" s="9"/>
    </row>
    <row r="70423">
      <c r="A70423" s="9"/>
    </row>
    <row r="70424">
      <c r="A70424" s="9"/>
    </row>
    <row r="70425">
      <c r="A70425" s="9"/>
    </row>
    <row r="70426">
      <c r="A70426" s="9"/>
    </row>
    <row r="70427">
      <c r="A70427" s="9"/>
    </row>
    <row r="70428">
      <c r="A70428" s="9"/>
    </row>
    <row r="70429">
      <c r="A70429" s="9"/>
    </row>
    <row r="70430">
      <c r="A70430" s="9"/>
    </row>
    <row r="70431">
      <c r="A70431" s="9"/>
    </row>
    <row r="70432">
      <c r="A70432" s="9"/>
    </row>
    <row r="70433">
      <c r="A70433" s="9"/>
    </row>
    <row r="70434">
      <c r="A70434" s="9"/>
    </row>
    <row r="70435">
      <c r="A70435" s="9"/>
    </row>
    <row r="70436">
      <c r="A70436" s="9"/>
    </row>
    <row r="70437">
      <c r="A70437" s="9"/>
    </row>
    <row r="70438">
      <c r="A70438" s="9"/>
    </row>
    <row r="70439">
      <c r="A70439" s="9"/>
    </row>
    <row r="70440">
      <c r="A70440" s="9"/>
    </row>
    <row r="70441">
      <c r="A70441" s="9"/>
    </row>
    <row r="70442">
      <c r="A70442" s="9"/>
    </row>
    <row r="70443">
      <c r="A70443" s="9"/>
    </row>
    <row r="70444">
      <c r="A70444" s="9"/>
    </row>
    <row r="70445">
      <c r="A70445" s="9"/>
    </row>
    <row r="70446">
      <c r="A70446" s="9"/>
    </row>
    <row r="70447">
      <c r="A70447" s="9"/>
    </row>
    <row r="70448">
      <c r="A70448" s="9"/>
    </row>
    <row r="70449">
      <c r="A70449" s="9"/>
    </row>
    <row r="70450">
      <c r="A70450" s="9"/>
    </row>
    <row r="70451">
      <c r="A70451" s="9"/>
    </row>
    <row r="70452">
      <c r="A70452" s="9"/>
    </row>
    <row r="70453">
      <c r="A70453" s="9"/>
    </row>
    <row r="70454">
      <c r="A70454" s="9"/>
    </row>
    <row r="70455">
      <c r="A70455" s="9"/>
    </row>
    <row r="70456">
      <c r="A70456" s="9"/>
    </row>
    <row r="70457">
      <c r="A70457" s="9"/>
    </row>
    <row r="70458">
      <c r="A70458" s="9"/>
    </row>
    <row r="70459">
      <c r="A70459" s="9"/>
    </row>
    <row r="70460">
      <c r="A70460" s="9"/>
    </row>
    <row r="70461">
      <c r="A70461" s="9"/>
    </row>
    <row r="70462">
      <c r="A70462" s="9"/>
    </row>
    <row r="70463">
      <c r="A70463" s="9"/>
    </row>
    <row r="70464">
      <c r="A70464" s="9"/>
    </row>
    <row r="70465">
      <c r="A70465" s="9"/>
    </row>
    <row r="70466">
      <c r="A70466" s="9"/>
    </row>
    <row r="70467">
      <c r="A70467" s="9"/>
    </row>
    <row r="70468">
      <c r="A70468" s="9"/>
    </row>
    <row r="70469">
      <c r="A70469" s="9"/>
    </row>
    <row r="70470">
      <c r="A70470" s="9"/>
    </row>
    <row r="70471">
      <c r="A70471" s="9"/>
    </row>
    <row r="70472">
      <c r="A70472" s="9"/>
    </row>
    <row r="70473">
      <c r="A70473" s="9"/>
    </row>
    <row r="70474">
      <c r="A70474" s="9"/>
    </row>
    <row r="70475">
      <c r="A70475" s="9"/>
    </row>
    <row r="70476">
      <c r="A70476" s="9"/>
    </row>
    <row r="70477">
      <c r="A70477" s="9"/>
    </row>
    <row r="70478">
      <c r="A70478" s="9"/>
    </row>
    <row r="70479">
      <c r="A70479" s="9"/>
    </row>
    <row r="70480">
      <c r="A70480" s="9"/>
    </row>
    <row r="70481">
      <c r="A70481" s="9"/>
    </row>
    <row r="70482">
      <c r="A70482" s="9"/>
    </row>
    <row r="70483">
      <c r="A70483" s="9"/>
    </row>
    <row r="70484">
      <c r="A70484" s="9"/>
    </row>
    <row r="70485">
      <c r="A70485" s="9"/>
    </row>
    <row r="70486">
      <c r="A70486" s="9"/>
    </row>
    <row r="70487">
      <c r="A70487" s="9"/>
    </row>
    <row r="70488">
      <c r="A70488" s="9"/>
    </row>
    <row r="70489">
      <c r="A70489" s="9"/>
    </row>
    <row r="70490">
      <c r="A70490" s="9"/>
    </row>
    <row r="70491">
      <c r="A70491" s="9"/>
    </row>
    <row r="70492">
      <c r="A70492" s="9"/>
    </row>
    <row r="70493">
      <c r="A70493" s="9"/>
    </row>
    <row r="70494">
      <c r="A70494" s="9"/>
    </row>
    <row r="70495">
      <c r="A70495" s="9"/>
    </row>
    <row r="70496">
      <c r="A70496" s="9"/>
    </row>
    <row r="70497">
      <c r="A70497" s="9"/>
    </row>
    <row r="70498">
      <c r="A70498" s="9"/>
    </row>
    <row r="70499">
      <c r="A70499" s="9"/>
    </row>
    <row r="70500">
      <c r="A70500" s="9"/>
    </row>
    <row r="70501">
      <c r="A70501" s="9"/>
    </row>
    <row r="70502">
      <c r="A70502" s="9"/>
    </row>
    <row r="70503">
      <c r="A70503" s="9"/>
    </row>
    <row r="70504">
      <c r="A70504" s="9"/>
    </row>
    <row r="70505">
      <c r="A70505" s="9"/>
    </row>
    <row r="70506">
      <c r="A70506" s="9"/>
    </row>
    <row r="70507">
      <c r="A70507" s="9"/>
    </row>
    <row r="70508">
      <c r="A70508" s="9"/>
    </row>
    <row r="70509">
      <c r="A70509" s="9"/>
    </row>
    <row r="70510">
      <c r="A70510" s="9"/>
    </row>
    <row r="70511">
      <c r="A70511" s="9"/>
    </row>
    <row r="70512">
      <c r="A70512" s="9"/>
    </row>
    <row r="70513">
      <c r="A70513" s="9"/>
    </row>
    <row r="70514">
      <c r="A70514" s="9"/>
    </row>
    <row r="70515">
      <c r="A70515" s="9"/>
    </row>
    <row r="70516">
      <c r="A70516" s="9"/>
    </row>
    <row r="70517">
      <c r="A70517" s="9"/>
    </row>
    <row r="70518">
      <c r="A70518" s="9"/>
    </row>
    <row r="70519">
      <c r="A70519" s="9"/>
    </row>
    <row r="70520">
      <c r="A70520" s="9"/>
    </row>
    <row r="70521">
      <c r="A70521" s="9"/>
    </row>
    <row r="70522">
      <c r="A70522" s="9"/>
    </row>
    <row r="70523">
      <c r="A70523" s="9"/>
    </row>
    <row r="70524">
      <c r="A70524" s="9"/>
    </row>
    <row r="70525">
      <c r="A70525" s="9"/>
    </row>
    <row r="70526">
      <c r="A70526" s="9"/>
    </row>
    <row r="70527">
      <c r="A70527" s="9"/>
    </row>
    <row r="70528">
      <c r="A70528" s="9"/>
    </row>
    <row r="70529">
      <c r="A70529" s="9"/>
    </row>
    <row r="70530">
      <c r="A70530" s="9"/>
    </row>
    <row r="70531">
      <c r="A70531" s="9"/>
    </row>
    <row r="70532">
      <c r="A70532" s="9"/>
    </row>
    <row r="70533">
      <c r="A70533" s="9"/>
    </row>
    <row r="70534">
      <c r="A70534" s="9"/>
    </row>
    <row r="70535">
      <c r="A70535" s="9"/>
    </row>
    <row r="70536">
      <c r="A70536" s="9"/>
    </row>
    <row r="70537">
      <c r="A70537" s="9"/>
    </row>
    <row r="70538">
      <c r="A70538" s="9"/>
    </row>
    <row r="70539">
      <c r="A70539" s="9"/>
    </row>
    <row r="70540">
      <c r="A70540" s="9"/>
    </row>
    <row r="70541">
      <c r="A70541" s="9"/>
    </row>
    <row r="70542">
      <c r="A70542" s="9"/>
    </row>
    <row r="70543">
      <c r="A70543" s="9"/>
    </row>
    <row r="70544">
      <c r="A70544" s="9"/>
    </row>
    <row r="70545">
      <c r="A70545" s="9"/>
    </row>
    <row r="70546">
      <c r="A70546" s="9"/>
    </row>
    <row r="70547">
      <c r="A70547" s="9"/>
    </row>
    <row r="70548">
      <c r="A70548" s="9"/>
    </row>
    <row r="70549">
      <c r="A70549" s="9"/>
    </row>
    <row r="70550">
      <c r="A70550" s="9"/>
    </row>
    <row r="70551">
      <c r="A70551" s="9"/>
    </row>
    <row r="70552">
      <c r="A70552" s="9"/>
    </row>
    <row r="70553">
      <c r="A70553" s="9"/>
    </row>
    <row r="70554">
      <c r="A70554" s="9"/>
    </row>
    <row r="70555">
      <c r="A70555" s="9"/>
    </row>
    <row r="70556">
      <c r="A70556" s="9"/>
    </row>
    <row r="70557">
      <c r="A70557" s="9"/>
    </row>
    <row r="70558">
      <c r="A70558" s="9"/>
    </row>
    <row r="70559">
      <c r="A70559" s="9"/>
    </row>
    <row r="70560">
      <c r="A70560" s="9"/>
    </row>
    <row r="70561">
      <c r="A70561" s="9"/>
    </row>
    <row r="70562">
      <c r="A70562" s="9"/>
    </row>
    <row r="70563">
      <c r="A70563" s="9"/>
    </row>
    <row r="70564">
      <c r="A70564" s="9"/>
    </row>
    <row r="70565">
      <c r="A70565" s="9"/>
    </row>
    <row r="70566">
      <c r="A70566" s="9"/>
    </row>
    <row r="70567">
      <c r="A70567" s="9"/>
    </row>
    <row r="70568">
      <c r="A70568" s="9"/>
    </row>
    <row r="70569">
      <c r="A70569" s="9"/>
    </row>
    <row r="70570">
      <c r="A70570" s="9"/>
    </row>
    <row r="70571">
      <c r="A70571" s="9"/>
    </row>
    <row r="70572">
      <c r="A70572" s="9"/>
    </row>
    <row r="70573">
      <c r="A70573" s="9"/>
    </row>
    <row r="70574">
      <c r="A70574" s="9"/>
    </row>
    <row r="70575">
      <c r="A70575" s="9"/>
    </row>
    <row r="70576">
      <c r="A70576" s="9"/>
    </row>
    <row r="70577">
      <c r="A70577" s="9"/>
    </row>
    <row r="70578">
      <c r="A70578" s="9"/>
    </row>
    <row r="70579">
      <c r="A70579" s="9"/>
    </row>
    <row r="70580">
      <c r="A70580" s="9"/>
    </row>
    <row r="70581">
      <c r="A70581" s="9"/>
    </row>
    <row r="70582">
      <c r="A70582" s="9"/>
    </row>
    <row r="70583">
      <c r="A70583" s="9"/>
    </row>
    <row r="70584">
      <c r="A70584" s="9"/>
    </row>
    <row r="70585">
      <c r="A70585" s="9"/>
    </row>
    <row r="70586">
      <c r="A70586" s="9"/>
    </row>
    <row r="70587">
      <c r="A70587" s="9"/>
    </row>
    <row r="70588">
      <c r="A70588" s="9"/>
    </row>
    <row r="70589">
      <c r="A70589" s="9"/>
    </row>
    <row r="70590">
      <c r="A70590" s="9"/>
    </row>
    <row r="70591">
      <c r="A70591" s="9"/>
    </row>
    <row r="70592">
      <c r="A70592" s="9"/>
    </row>
    <row r="70593">
      <c r="A70593" s="9"/>
    </row>
    <row r="70594">
      <c r="A70594" s="9"/>
    </row>
    <row r="70595">
      <c r="A70595" s="9"/>
    </row>
    <row r="70596">
      <c r="A70596" s="9"/>
    </row>
    <row r="70597">
      <c r="A70597" s="9"/>
    </row>
    <row r="70598">
      <c r="A70598" s="9"/>
    </row>
    <row r="70599">
      <c r="A70599" s="9"/>
    </row>
    <row r="70600">
      <c r="A70600" s="9"/>
    </row>
    <row r="70601">
      <c r="A70601" s="9"/>
    </row>
    <row r="70602">
      <c r="A70602" s="9"/>
    </row>
    <row r="70603">
      <c r="A70603" s="9"/>
    </row>
    <row r="70604">
      <c r="A70604" s="9"/>
    </row>
    <row r="70605">
      <c r="A70605" s="9"/>
    </row>
    <row r="70606">
      <c r="A70606" s="9"/>
    </row>
    <row r="70607">
      <c r="A70607" s="9"/>
    </row>
    <row r="70608">
      <c r="A70608" s="9"/>
    </row>
    <row r="70609">
      <c r="A70609" s="9"/>
    </row>
    <row r="70610">
      <c r="A70610" s="9"/>
    </row>
    <row r="70611">
      <c r="A70611" s="9"/>
    </row>
    <row r="70612">
      <c r="A70612" s="9"/>
    </row>
    <row r="70613">
      <c r="A70613" s="9"/>
    </row>
    <row r="70614">
      <c r="A70614" s="9"/>
    </row>
    <row r="70615">
      <c r="A70615" s="9"/>
    </row>
    <row r="70616">
      <c r="A70616" s="9"/>
    </row>
    <row r="70617">
      <c r="A70617" s="9"/>
    </row>
    <row r="70618">
      <c r="A70618" s="9"/>
    </row>
    <row r="70619">
      <c r="A70619" s="9"/>
    </row>
    <row r="70620">
      <c r="A70620" s="9"/>
    </row>
    <row r="70621">
      <c r="A70621" s="9"/>
    </row>
    <row r="70622">
      <c r="A70622" s="9"/>
    </row>
    <row r="70623">
      <c r="A70623" s="9"/>
    </row>
    <row r="70624">
      <c r="A70624" s="9"/>
    </row>
    <row r="70625">
      <c r="A70625" s="9"/>
    </row>
    <row r="70626">
      <c r="A70626" s="9"/>
    </row>
    <row r="70627">
      <c r="A70627" s="9"/>
    </row>
    <row r="70628">
      <c r="A70628" s="9"/>
    </row>
    <row r="70629">
      <c r="A70629" s="9"/>
    </row>
    <row r="70630">
      <c r="A70630" s="9"/>
    </row>
    <row r="70631">
      <c r="A70631" s="9"/>
    </row>
    <row r="70632">
      <c r="A70632" s="9"/>
    </row>
    <row r="70633">
      <c r="A70633" s="9"/>
    </row>
    <row r="70634">
      <c r="A70634" s="9"/>
    </row>
    <row r="70635">
      <c r="A70635" s="9"/>
    </row>
    <row r="70636">
      <c r="A70636" s="9"/>
    </row>
    <row r="70637">
      <c r="A70637" s="9"/>
    </row>
    <row r="70638">
      <c r="A70638" s="9"/>
    </row>
    <row r="70639">
      <c r="A70639" s="9"/>
    </row>
    <row r="70640">
      <c r="A70640" s="9"/>
    </row>
    <row r="70641">
      <c r="A70641" s="9"/>
    </row>
    <row r="70642">
      <c r="A70642" s="9"/>
    </row>
    <row r="70643">
      <c r="A70643" s="9"/>
    </row>
    <row r="70644">
      <c r="A70644" s="9"/>
    </row>
    <row r="70645">
      <c r="A70645" s="9"/>
    </row>
    <row r="70646">
      <c r="A70646" s="9"/>
    </row>
    <row r="70647">
      <c r="A70647" s="9"/>
    </row>
    <row r="70648">
      <c r="A70648" s="9"/>
    </row>
    <row r="70649">
      <c r="A70649" s="9"/>
    </row>
    <row r="70650">
      <c r="A70650" s="9"/>
    </row>
    <row r="70651">
      <c r="A70651" s="9"/>
    </row>
    <row r="70652">
      <c r="A70652" s="9"/>
    </row>
    <row r="70653">
      <c r="A70653" s="9"/>
    </row>
    <row r="70654">
      <c r="A70654" s="9"/>
    </row>
    <row r="70655">
      <c r="A70655" s="9"/>
    </row>
    <row r="70656">
      <c r="A70656" s="9"/>
    </row>
    <row r="70657">
      <c r="A70657" s="9"/>
    </row>
    <row r="70658">
      <c r="A70658" s="9"/>
    </row>
    <row r="70659">
      <c r="A70659" s="9"/>
    </row>
    <row r="70660">
      <c r="A70660" s="9"/>
    </row>
    <row r="70661">
      <c r="A70661" s="9"/>
    </row>
    <row r="70662">
      <c r="A70662" s="9"/>
    </row>
    <row r="70663">
      <c r="A70663" s="9"/>
    </row>
    <row r="70664">
      <c r="A70664" s="9"/>
    </row>
    <row r="70665">
      <c r="A70665" s="9"/>
    </row>
    <row r="70666">
      <c r="A70666" s="9"/>
    </row>
    <row r="70667">
      <c r="A70667" s="9"/>
    </row>
    <row r="70668">
      <c r="A70668" s="9"/>
    </row>
    <row r="70669">
      <c r="A70669" s="9"/>
    </row>
    <row r="70670">
      <c r="A70670" s="9"/>
    </row>
    <row r="70671">
      <c r="A70671" s="9"/>
    </row>
    <row r="70672">
      <c r="A70672" s="9"/>
    </row>
    <row r="70673">
      <c r="A70673" s="9"/>
    </row>
    <row r="70674">
      <c r="A70674" s="9"/>
    </row>
    <row r="70675">
      <c r="A70675" s="9"/>
    </row>
    <row r="70676">
      <c r="A70676" s="9"/>
    </row>
    <row r="70677">
      <c r="A70677" s="9"/>
    </row>
    <row r="70678">
      <c r="A70678" s="9"/>
    </row>
    <row r="70679">
      <c r="A70679" s="9"/>
    </row>
    <row r="70680">
      <c r="A70680" s="9"/>
    </row>
    <row r="70681">
      <c r="A70681" s="9"/>
    </row>
    <row r="70682">
      <c r="A70682" s="9"/>
    </row>
    <row r="70683">
      <c r="A70683" s="9"/>
    </row>
    <row r="70684">
      <c r="A70684" s="9"/>
    </row>
    <row r="70685">
      <c r="A70685" s="9"/>
    </row>
    <row r="70686">
      <c r="A70686" s="9"/>
    </row>
    <row r="70687">
      <c r="A70687" s="9"/>
    </row>
    <row r="70688">
      <c r="A70688" s="9"/>
    </row>
    <row r="70689">
      <c r="A70689" s="9"/>
    </row>
    <row r="70690">
      <c r="A70690" s="9"/>
    </row>
    <row r="70691">
      <c r="A70691" s="9"/>
    </row>
    <row r="70692">
      <c r="A70692" s="9"/>
    </row>
    <row r="70693">
      <c r="A70693" s="9"/>
    </row>
    <row r="70694">
      <c r="A70694" s="9"/>
    </row>
    <row r="70695">
      <c r="A70695" s="9"/>
    </row>
    <row r="70696">
      <c r="A70696" s="9"/>
    </row>
    <row r="70697">
      <c r="A70697" s="9"/>
    </row>
    <row r="70698">
      <c r="A70698" s="9"/>
    </row>
    <row r="70699">
      <c r="A70699" s="9"/>
    </row>
    <row r="70700">
      <c r="A70700" s="9"/>
    </row>
    <row r="70701">
      <c r="A70701" s="9"/>
    </row>
    <row r="70702">
      <c r="A70702" s="9"/>
    </row>
    <row r="70703">
      <c r="A70703" s="9"/>
    </row>
    <row r="70704">
      <c r="A70704" s="9"/>
    </row>
    <row r="70705">
      <c r="A70705" s="9"/>
    </row>
    <row r="70706">
      <c r="A70706" s="9"/>
    </row>
    <row r="70707">
      <c r="A70707" s="9"/>
    </row>
    <row r="70708">
      <c r="A70708" s="9"/>
    </row>
    <row r="70709">
      <c r="A70709" s="9"/>
    </row>
    <row r="70710">
      <c r="A70710" s="9"/>
    </row>
    <row r="70711">
      <c r="A70711" s="9"/>
    </row>
    <row r="70712">
      <c r="A70712" s="9"/>
    </row>
    <row r="70713">
      <c r="A70713" s="9"/>
    </row>
    <row r="70714">
      <c r="A70714" s="9"/>
    </row>
    <row r="70715">
      <c r="A70715" s="9"/>
    </row>
    <row r="70716">
      <c r="A70716" s="9"/>
    </row>
    <row r="70717">
      <c r="A70717" s="9"/>
    </row>
    <row r="70718">
      <c r="A70718" s="9"/>
    </row>
    <row r="70719">
      <c r="A70719" s="9"/>
    </row>
    <row r="70720">
      <c r="A70720" s="9"/>
    </row>
    <row r="70721">
      <c r="A70721" s="9"/>
    </row>
    <row r="70722">
      <c r="A70722" s="9"/>
    </row>
    <row r="70723">
      <c r="A70723" s="9"/>
    </row>
    <row r="70724">
      <c r="A70724" s="9"/>
    </row>
    <row r="70725">
      <c r="A70725" s="9"/>
    </row>
    <row r="70726">
      <c r="A70726" s="9"/>
    </row>
    <row r="70727">
      <c r="A70727" s="9"/>
    </row>
    <row r="70728">
      <c r="A70728" s="9"/>
    </row>
    <row r="70729">
      <c r="A70729" s="9"/>
    </row>
    <row r="70730">
      <c r="A70730" s="9"/>
    </row>
    <row r="70731">
      <c r="A70731" s="9"/>
    </row>
    <row r="70732">
      <c r="A70732" s="9"/>
    </row>
    <row r="70733">
      <c r="A70733" s="9"/>
    </row>
    <row r="70734">
      <c r="A70734" s="9"/>
    </row>
    <row r="70735">
      <c r="A70735" s="9"/>
    </row>
    <row r="70736">
      <c r="A70736" s="9"/>
    </row>
    <row r="70737">
      <c r="A70737" s="9"/>
    </row>
    <row r="70738">
      <c r="A70738" s="9"/>
    </row>
    <row r="70739">
      <c r="A70739" s="9"/>
    </row>
    <row r="70740">
      <c r="A70740" s="9"/>
    </row>
    <row r="70741">
      <c r="A70741" s="9"/>
    </row>
    <row r="70742">
      <c r="A70742" s="9"/>
    </row>
    <row r="70743">
      <c r="A70743" s="9"/>
    </row>
    <row r="70744">
      <c r="A70744" s="9"/>
    </row>
    <row r="70745">
      <c r="A70745" s="9"/>
    </row>
    <row r="70746">
      <c r="A70746" s="9"/>
    </row>
    <row r="70747">
      <c r="A70747" s="9"/>
    </row>
    <row r="70748">
      <c r="A70748" s="9"/>
    </row>
    <row r="70749">
      <c r="A70749" s="9"/>
    </row>
    <row r="70750">
      <c r="A70750" s="9"/>
    </row>
    <row r="70751">
      <c r="A70751" s="9"/>
    </row>
    <row r="70752">
      <c r="A70752" s="9"/>
    </row>
    <row r="70753">
      <c r="A70753" s="9"/>
    </row>
    <row r="70754">
      <c r="A70754" s="9"/>
    </row>
    <row r="70755">
      <c r="A70755" s="9"/>
    </row>
    <row r="70756">
      <c r="A70756" s="9"/>
    </row>
    <row r="70757">
      <c r="A70757" s="9"/>
    </row>
    <row r="70758">
      <c r="A70758" s="9"/>
    </row>
    <row r="70759">
      <c r="A70759" s="9"/>
    </row>
    <row r="70760">
      <c r="A70760" s="9"/>
    </row>
    <row r="70761">
      <c r="A70761" s="9"/>
    </row>
    <row r="70762">
      <c r="A70762" s="9"/>
    </row>
    <row r="70763">
      <c r="A70763" s="9"/>
    </row>
    <row r="70764">
      <c r="A70764" s="9"/>
    </row>
    <row r="70765">
      <c r="A70765" s="9"/>
    </row>
    <row r="70766">
      <c r="A70766" s="9"/>
    </row>
    <row r="70767">
      <c r="A70767" s="9"/>
    </row>
    <row r="70768">
      <c r="A70768" s="9"/>
    </row>
    <row r="70769">
      <c r="A70769" s="9"/>
    </row>
    <row r="70770">
      <c r="A70770" s="9"/>
    </row>
    <row r="70771">
      <c r="A70771" s="9"/>
    </row>
    <row r="70772">
      <c r="A70772" s="9"/>
    </row>
    <row r="70773">
      <c r="A70773" s="9"/>
    </row>
    <row r="70774">
      <c r="A70774" s="9"/>
    </row>
    <row r="70775">
      <c r="A70775" s="9"/>
    </row>
    <row r="70776">
      <c r="A70776" s="9"/>
    </row>
    <row r="70777">
      <c r="A70777" s="9"/>
    </row>
    <row r="70778">
      <c r="A70778" s="9"/>
    </row>
    <row r="70779">
      <c r="A70779" s="9"/>
    </row>
    <row r="70780">
      <c r="A70780" s="9"/>
    </row>
    <row r="70781">
      <c r="A70781" s="9"/>
    </row>
    <row r="70782">
      <c r="A70782" s="9"/>
    </row>
    <row r="70783">
      <c r="A70783" s="9"/>
    </row>
    <row r="70784">
      <c r="A70784" s="9"/>
    </row>
    <row r="70785">
      <c r="A70785" s="9"/>
    </row>
    <row r="70786">
      <c r="A70786" s="9"/>
    </row>
    <row r="70787">
      <c r="A70787" s="9"/>
    </row>
    <row r="70788">
      <c r="A70788" s="9"/>
    </row>
    <row r="70789">
      <c r="A70789" s="9"/>
    </row>
    <row r="70790">
      <c r="A70790" s="9"/>
    </row>
    <row r="70791">
      <c r="A70791" s="9"/>
    </row>
    <row r="70792">
      <c r="A70792" s="9"/>
    </row>
    <row r="70793">
      <c r="A70793" s="9"/>
    </row>
    <row r="70794">
      <c r="A70794" s="9"/>
    </row>
    <row r="70795">
      <c r="A70795" s="9"/>
    </row>
    <row r="70796">
      <c r="A70796" s="9"/>
    </row>
    <row r="70797">
      <c r="A70797" s="9"/>
    </row>
    <row r="70798">
      <c r="A70798" s="9"/>
    </row>
    <row r="70799">
      <c r="A70799" s="9"/>
    </row>
    <row r="70800">
      <c r="A70800" s="9"/>
    </row>
    <row r="70801">
      <c r="A70801" s="9"/>
    </row>
    <row r="70802">
      <c r="A70802" s="9"/>
    </row>
    <row r="70803">
      <c r="A70803" s="9"/>
    </row>
    <row r="70804">
      <c r="A70804" s="9"/>
    </row>
    <row r="70805">
      <c r="A70805" s="9"/>
    </row>
    <row r="70806">
      <c r="A70806" s="9"/>
    </row>
    <row r="70807">
      <c r="A70807" s="9"/>
    </row>
    <row r="70808">
      <c r="A70808" s="9"/>
    </row>
    <row r="70809">
      <c r="A70809" s="9"/>
    </row>
    <row r="70810">
      <c r="A70810" s="9"/>
    </row>
    <row r="70811">
      <c r="A70811" s="9"/>
    </row>
    <row r="70812">
      <c r="A70812" s="9"/>
    </row>
    <row r="70813">
      <c r="A70813" s="9"/>
    </row>
    <row r="70814">
      <c r="A70814" s="9"/>
    </row>
    <row r="70815">
      <c r="A70815" s="9"/>
    </row>
    <row r="70816">
      <c r="A70816" s="9"/>
    </row>
    <row r="70817">
      <c r="A70817" s="9"/>
    </row>
    <row r="70818">
      <c r="A70818" s="9"/>
    </row>
    <row r="70819">
      <c r="A70819" s="9"/>
    </row>
    <row r="70820">
      <c r="A70820" s="9"/>
    </row>
    <row r="70821">
      <c r="A70821" s="9"/>
    </row>
    <row r="70822">
      <c r="A70822" s="9"/>
    </row>
    <row r="70823">
      <c r="A70823" s="9"/>
    </row>
    <row r="70824">
      <c r="A70824" s="9"/>
    </row>
    <row r="70825">
      <c r="A70825" s="9"/>
    </row>
    <row r="70826">
      <c r="A70826" s="9"/>
    </row>
    <row r="70827">
      <c r="A70827" s="9"/>
    </row>
    <row r="70828">
      <c r="A70828" s="9"/>
    </row>
    <row r="70829">
      <c r="A70829" s="9"/>
    </row>
    <row r="70830">
      <c r="A70830" s="9"/>
    </row>
    <row r="70831">
      <c r="A70831" s="9"/>
    </row>
    <row r="70832">
      <c r="A70832" s="9"/>
    </row>
    <row r="70833">
      <c r="A70833" s="9"/>
    </row>
    <row r="70834">
      <c r="A70834" s="9"/>
    </row>
    <row r="70835">
      <c r="A70835" s="9"/>
    </row>
    <row r="70836">
      <c r="A70836" s="9"/>
    </row>
    <row r="70837">
      <c r="A70837" s="9"/>
    </row>
    <row r="70838">
      <c r="A70838" s="9"/>
    </row>
    <row r="70839">
      <c r="A70839" s="9"/>
    </row>
    <row r="70840">
      <c r="A70840" s="9"/>
    </row>
    <row r="70841">
      <c r="A70841" s="9"/>
    </row>
    <row r="70842">
      <c r="A70842" s="9"/>
    </row>
    <row r="70843">
      <c r="A70843" s="9"/>
    </row>
    <row r="70844">
      <c r="A70844" s="9"/>
    </row>
    <row r="70845">
      <c r="A70845" s="9"/>
    </row>
    <row r="70846">
      <c r="A70846" s="9"/>
    </row>
    <row r="70847">
      <c r="A70847" s="9"/>
    </row>
    <row r="70848">
      <c r="A70848" s="9"/>
    </row>
    <row r="70849">
      <c r="A70849" s="9"/>
    </row>
    <row r="70850">
      <c r="A70850" s="9"/>
    </row>
    <row r="70851">
      <c r="A70851" s="9"/>
    </row>
    <row r="70852">
      <c r="A70852" s="9"/>
    </row>
    <row r="70853">
      <c r="A70853" s="9"/>
    </row>
    <row r="70854">
      <c r="A70854" s="9"/>
    </row>
    <row r="70855">
      <c r="A70855" s="9"/>
    </row>
    <row r="70856">
      <c r="A70856" s="9"/>
    </row>
    <row r="70857">
      <c r="A70857" s="9"/>
    </row>
    <row r="70858">
      <c r="A70858" s="9"/>
    </row>
    <row r="70859">
      <c r="A70859" s="9"/>
    </row>
    <row r="70860">
      <c r="A70860" s="9"/>
    </row>
    <row r="70861">
      <c r="A70861" s="9"/>
    </row>
    <row r="70862">
      <c r="A70862" s="9"/>
    </row>
    <row r="70863">
      <c r="A70863" s="9"/>
    </row>
    <row r="70864">
      <c r="A70864" s="9"/>
    </row>
    <row r="70865">
      <c r="A70865" s="9"/>
    </row>
    <row r="70866">
      <c r="A70866" s="9"/>
    </row>
    <row r="70867">
      <c r="A70867" s="9"/>
    </row>
    <row r="70868">
      <c r="A70868" s="9"/>
    </row>
    <row r="70869">
      <c r="A70869" s="9"/>
    </row>
    <row r="70870">
      <c r="A70870" s="9"/>
    </row>
    <row r="70871">
      <c r="A70871" s="9"/>
    </row>
    <row r="70872">
      <c r="A70872" s="9"/>
    </row>
    <row r="70873">
      <c r="A70873" s="9"/>
    </row>
    <row r="70874">
      <c r="A70874" s="9"/>
    </row>
    <row r="70875">
      <c r="A70875" s="9"/>
    </row>
    <row r="70876">
      <c r="A70876" s="9"/>
    </row>
    <row r="70877">
      <c r="A70877" s="9"/>
    </row>
    <row r="70878">
      <c r="A70878" s="9"/>
    </row>
    <row r="70879">
      <c r="A70879" s="9"/>
    </row>
    <row r="70880">
      <c r="A70880" s="9"/>
    </row>
    <row r="70881">
      <c r="A70881" s="9"/>
    </row>
    <row r="70882">
      <c r="A70882" s="9"/>
    </row>
    <row r="70883">
      <c r="A70883" s="9"/>
    </row>
    <row r="70884">
      <c r="A70884" s="9"/>
    </row>
    <row r="70885">
      <c r="A70885" s="9"/>
    </row>
    <row r="70886">
      <c r="A70886" s="9"/>
    </row>
    <row r="70887">
      <c r="A70887" s="9"/>
    </row>
    <row r="70888">
      <c r="A70888" s="9"/>
    </row>
    <row r="70889">
      <c r="A70889" s="9"/>
    </row>
    <row r="70890">
      <c r="A70890" s="9"/>
    </row>
    <row r="70891">
      <c r="A70891" s="9"/>
    </row>
    <row r="70892">
      <c r="A70892" s="9"/>
    </row>
    <row r="70893">
      <c r="A70893" s="9"/>
    </row>
    <row r="70894">
      <c r="A70894" s="9"/>
    </row>
    <row r="70895">
      <c r="A70895" s="9"/>
    </row>
    <row r="70896">
      <c r="A70896" s="9"/>
    </row>
    <row r="70897">
      <c r="A70897" s="9"/>
    </row>
    <row r="70898">
      <c r="A70898" s="9"/>
    </row>
    <row r="70899">
      <c r="A70899" s="9"/>
    </row>
    <row r="70900">
      <c r="A70900" s="9"/>
    </row>
    <row r="70901">
      <c r="A70901" s="9"/>
    </row>
    <row r="70902">
      <c r="A70902" s="9"/>
    </row>
    <row r="70903">
      <c r="A70903" s="9"/>
    </row>
    <row r="70904">
      <c r="A70904" s="9"/>
    </row>
    <row r="70905">
      <c r="A70905" s="9"/>
    </row>
    <row r="70906">
      <c r="A70906" s="9"/>
    </row>
    <row r="70907">
      <c r="A70907" s="9"/>
    </row>
    <row r="70908">
      <c r="A70908" s="9"/>
    </row>
    <row r="70909">
      <c r="A70909" s="9"/>
    </row>
    <row r="70910">
      <c r="A70910" s="9"/>
    </row>
    <row r="70911">
      <c r="A70911" s="9"/>
    </row>
    <row r="70912">
      <c r="A70912" s="9"/>
    </row>
    <row r="70913">
      <c r="A70913" s="9"/>
    </row>
    <row r="70914">
      <c r="A70914" s="9"/>
    </row>
    <row r="70915">
      <c r="A70915" s="9"/>
    </row>
    <row r="70916">
      <c r="A70916" s="9"/>
    </row>
    <row r="70917">
      <c r="A70917" s="9"/>
    </row>
    <row r="70918">
      <c r="A70918" s="9"/>
    </row>
    <row r="70919">
      <c r="A70919" s="9"/>
    </row>
    <row r="70920">
      <c r="A70920" s="9"/>
    </row>
    <row r="70921">
      <c r="A70921" s="9"/>
    </row>
    <row r="70922">
      <c r="A70922" s="9"/>
    </row>
    <row r="70923">
      <c r="A70923" s="9"/>
    </row>
    <row r="70924">
      <c r="A70924" s="9"/>
    </row>
    <row r="70925">
      <c r="A70925" s="9"/>
    </row>
    <row r="70926">
      <c r="A70926" s="9"/>
    </row>
    <row r="70927">
      <c r="A70927" s="9"/>
    </row>
    <row r="70928">
      <c r="A70928" s="9"/>
    </row>
    <row r="70929">
      <c r="A70929" s="9"/>
    </row>
    <row r="70930">
      <c r="A70930" s="9"/>
    </row>
    <row r="70931">
      <c r="A70931" s="9"/>
    </row>
    <row r="70932">
      <c r="A70932" s="9"/>
    </row>
    <row r="70933">
      <c r="A70933" s="9"/>
    </row>
    <row r="70934">
      <c r="A70934" s="9"/>
    </row>
    <row r="70935">
      <c r="A70935" s="9"/>
    </row>
    <row r="70936">
      <c r="A70936" s="9"/>
    </row>
    <row r="70937">
      <c r="A70937" s="9"/>
    </row>
    <row r="70938">
      <c r="A70938" s="9"/>
    </row>
    <row r="70939">
      <c r="A70939" s="9"/>
    </row>
    <row r="70940">
      <c r="A70940" s="9"/>
    </row>
    <row r="70941">
      <c r="A70941" s="9"/>
    </row>
    <row r="70942">
      <c r="A70942" s="9"/>
    </row>
    <row r="70943">
      <c r="A70943" s="9"/>
    </row>
    <row r="70944">
      <c r="A70944" s="9"/>
    </row>
    <row r="70945">
      <c r="A70945" s="9"/>
    </row>
    <row r="70946">
      <c r="A70946" s="9"/>
    </row>
    <row r="70947">
      <c r="A70947" s="9"/>
    </row>
    <row r="70948">
      <c r="A70948" s="9"/>
    </row>
    <row r="70949">
      <c r="A70949" s="9"/>
    </row>
    <row r="70950">
      <c r="A70950" s="9"/>
    </row>
    <row r="70951">
      <c r="A70951" s="9"/>
    </row>
    <row r="70952">
      <c r="A70952" s="9"/>
    </row>
    <row r="70953">
      <c r="A70953" s="9"/>
    </row>
    <row r="70954">
      <c r="A70954" s="9"/>
    </row>
    <row r="70955">
      <c r="A70955" s="9"/>
    </row>
    <row r="70956">
      <c r="A70956" s="9"/>
    </row>
    <row r="70957">
      <c r="A70957" s="9"/>
    </row>
    <row r="70958">
      <c r="A70958" s="9"/>
    </row>
    <row r="70959">
      <c r="A70959" s="9"/>
    </row>
    <row r="70960">
      <c r="A70960" s="9"/>
    </row>
    <row r="70961">
      <c r="A70961" s="9"/>
    </row>
    <row r="70962">
      <c r="A70962" s="9"/>
    </row>
    <row r="70963">
      <c r="A70963" s="9"/>
    </row>
    <row r="70964">
      <c r="A70964" s="9"/>
    </row>
    <row r="70965">
      <c r="A70965" s="9"/>
    </row>
    <row r="70966">
      <c r="A70966" s="9"/>
    </row>
    <row r="70967">
      <c r="A70967" s="9"/>
    </row>
    <row r="70968">
      <c r="A70968" s="9"/>
    </row>
    <row r="70969">
      <c r="A70969" s="9"/>
    </row>
    <row r="70970">
      <c r="A70970" s="9"/>
    </row>
    <row r="70971">
      <c r="A70971" s="9"/>
    </row>
    <row r="70972">
      <c r="A70972" s="9"/>
    </row>
    <row r="70973">
      <c r="A70973" s="9"/>
    </row>
    <row r="70974">
      <c r="A70974" s="9"/>
    </row>
    <row r="70975">
      <c r="A70975" s="9"/>
    </row>
    <row r="70976">
      <c r="A70976" s="9"/>
    </row>
    <row r="70977">
      <c r="A70977" s="9"/>
    </row>
    <row r="70978">
      <c r="A70978" s="9"/>
    </row>
    <row r="70979">
      <c r="A70979" s="9"/>
    </row>
    <row r="70980">
      <c r="A70980" s="9"/>
    </row>
    <row r="70981">
      <c r="A70981" s="9"/>
    </row>
    <row r="70982">
      <c r="A70982" s="9"/>
    </row>
    <row r="70983">
      <c r="A70983" s="9"/>
    </row>
    <row r="70984">
      <c r="A70984" s="9"/>
    </row>
    <row r="70985">
      <c r="A70985" s="9"/>
    </row>
    <row r="70986">
      <c r="A70986" s="9"/>
    </row>
    <row r="70987">
      <c r="A70987" s="9"/>
    </row>
    <row r="70988">
      <c r="A70988" s="9"/>
    </row>
    <row r="70989">
      <c r="A70989" s="9"/>
    </row>
    <row r="70990">
      <c r="A70990" s="9"/>
    </row>
    <row r="70991">
      <c r="A70991" s="9"/>
    </row>
    <row r="70992">
      <c r="A70992" s="9"/>
    </row>
    <row r="70993">
      <c r="A70993" s="9"/>
    </row>
    <row r="70994">
      <c r="A70994" s="9"/>
    </row>
    <row r="70995">
      <c r="A70995" s="9"/>
    </row>
    <row r="70996">
      <c r="A70996" s="9"/>
    </row>
    <row r="70997">
      <c r="A70997" s="9"/>
    </row>
    <row r="70998">
      <c r="A70998" s="9"/>
    </row>
    <row r="70999">
      <c r="A70999" s="9"/>
    </row>
    <row r="71000">
      <c r="A71000" s="9"/>
    </row>
    <row r="71001">
      <c r="A71001" s="9"/>
    </row>
    <row r="71002">
      <c r="A71002" s="9"/>
    </row>
    <row r="71003">
      <c r="A71003" s="9"/>
    </row>
    <row r="71004">
      <c r="A71004" s="9"/>
    </row>
    <row r="71005">
      <c r="A71005" s="9"/>
    </row>
    <row r="71006">
      <c r="A71006" s="9"/>
    </row>
    <row r="71007">
      <c r="A71007" s="9"/>
    </row>
    <row r="71008">
      <c r="A71008" s="9"/>
    </row>
    <row r="71009">
      <c r="A71009" s="9"/>
    </row>
    <row r="71010">
      <c r="A71010" s="9"/>
    </row>
    <row r="71011">
      <c r="A71011" s="9"/>
    </row>
    <row r="71012">
      <c r="A71012" s="9"/>
    </row>
    <row r="71013">
      <c r="A71013" s="9"/>
    </row>
    <row r="71014">
      <c r="A71014" s="9"/>
    </row>
    <row r="71015">
      <c r="A71015" s="9"/>
    </row>
    <row r="71016">
      <c r="A71016" s="9"/>
    </row>
    <row r="71017">
      <c r="A71017" s="9"/>
    </row>
    <row r="71018">
      <c r="A71018" s="9"/>
    </row>
    <row r="71019">
      <c r="A71019" s="9"/>
    </row>
    <row r="71020">
      <c r="A71020" s="9"/>
    </row>
    <row r="71021">
      <c r="A71021" s="9"/>
    </row>
    <row r="71022">
      <c r="A71022" s="9"/>
    </row>
    <row r="71023">
      <c r="A71023" s="9"/>
    </row>
    <row r="71024">
      <c r="A71024" s="9"/>
    </row>
    <row r="71025">
      <c r="A71025" s="9"/>
    </row>
    <row r="71026">
      <c r="A71026" s="9"/>
    </row>
    <row r="71027">
      <c r="A71027" s="9"/>
    </row>
    <row r="71028">
      <c r="A71028" s="9"/>
    </row>
    <row r="71029">
      <c r="A71029" s="9"/>
    </row>
    <row r="71030">
      <c r="A71030" s="9"/>
    </row>
    <row r="71031">
      <c r="A71031" s="9"/>
    </row>
    <row r="71032">
      <c r="A71032" s="9"/>
    </row>
    <row r="71033">
      <c r="A71033" s="9"/>
    </row>
    <row r="71034">
      <c r="A71034" s="9"/>
    </row>
    <row r="71035">
      <c r="A71035" s="9"/>
    </row>
    <row r="71036">
      <c r="A71036" s="9"/>
    </row>
    <row r="71037">
      <c r="A71037" s="9"/>
    </row>
    <row r="71038">
      <c r="A71038" s="9"/>
    </row>
    <row r="71039">
      <c r="A71039" s="9"/>
    </row>
    <row r="71040">
      <c r="A71040" s="9"/>
    </row>
    <row r="71041">
      <c r="A71041" s="9"/>
    </row>
    <row r="71042">
      <c r="A71042" s="9"/>
    </row>
    <row r="71043">
      <c r="A71043" s="9"/>
    </row>
    <row r="71044">
      <c r="A71044" s="9"/>
    </row>
    <row r="71045">
      <c r="A71045" s="9"/>
    </row>
    <row r="71046">
      <c r="A71046" s="9"/>
    </row>
    <row r="71047">
      <c r="A71047" s="9"/>
    </row>
    <row r="71048">
      <c r="A71048" s="9"/>
    </row>
    <row r="71049">
      <c r="A71049" s="9"/>
    </row>
    <row r="71050">
      <c r="A71050" s="9"/>
    </row>
    <row r="71051">
      <c r="A71051" s="9"/>
    </row>
    <row r="71052">
      <c r="A71052" s="9"/>
    </row>
    <row r="71053">
      <c r="A71053" s="9"/>
    </row>
    <row r="71054">
      <c r="A71054" s="9"/>
    </row>
    <row r="71055">
      <c r="A71055" s="9"/>
    </row>
    <row r="71056">
      <c r="A71056" s="9"/>
    </row>
    <row r="71057">
      <c r="A71057" s="9"/>
    </row>
    <row r="71058">
      <c r="A71058" s="9"/>
    </row>
    <row r="71059">
      <c r="A71059" s="9"/>
    </row>
    <row r="71060">
      <c r="A71060" s="9"/>
    </row>
    <row r="71061">
      <c r="A71061" s="9"/>
    </row>
    <row r="71062">
      <c r="A71062" s="9"/>
    </row>
    <row r="71063">
      <c r="A71063" s="9"/>
    </row>
    <row r="71064">
      <c r="A71064" s="9"/>
    </row>
    <row r="71065">
      <c r="A71065" s="9"/>
    </row>
    <row r="71066">
      <c r="A71066" s="9"/>
    </row>
    <row r="71067">
      <c r="A71067" s="9"/>
    </row>
    <row r="71068">
      <c r="A71068" s="9"/>
    </row>
    <row r="71069">
      <c r="A71069" s="9"/>
    </row>
    <row r="71070">
      <c r="A71070" s="9"/>
    </row>
    <row r="71071">
      <c r="A71071" s="9"/>
    </row>
    <row r="71072">
      <c r="A71072" s="9"/>
    </row>
    <row r="71073">
      <c r="A71073" s="9"/>
    </row>
    <row r="71074">
      <c r="A71074" s="9"/>
    </row>
    <row r="71075">
      <c r="A71075" s="9"/>
    </row>
    <row r="71076">
      <c r="A71076" s="9"/>
    </row>
    <row r="71077">
      <c r="A71077" s="9"/>
    </row>
    <row r="71078">
      <c r="A71078" s="9"/>
    </row>
    <row r="71079">
      <c r="A71079" s="9"/>
    </row>
    <row r="71080">
      <c r="A71080" s="9"/>
    </row>
    <row r="71081">
      <c r="A71081" s="9"/>
    </row>
    <row r="71082">
      <c r="A71082" s="9"/>
    </row>
    <row r="71083">
      <c r="A71083" s="9"/>
    </row>
    <row r="71084">
      <c r="A71084" s="9"/>
    </row>
    <row r="71085">
      <c r="A71085" s="9"/>
    </row>
    <row r="71086">
      <c r="A71086" s="9"/>
    </row>
    <row r="71087">
      <c r="A71087" s="9"/>
    </row>
    <row r="71088">
      <c r="A71088" s="9"/>
    </row>
    <row r="71089">
      <c r="A71089" s="9"/>
    </row>
    <row r="71090">
      <c r="A71090" s="9"/>
    </row>
    <row r="71091">
      <c r="A71091" s="9"/>
    </row>
    <row r="71092">
      <c r="A71092" s="9"/>
    </row>
    <row r="71093">
      <c r="A71093" s="9"/>
    </row>
    <row r="71094">
      <c r="A71094" s="9"/>
    </row>
    <row r="71095">
      <c r="A71095" s="9"/>
    </row>
    <row r="71096">
      <c r="A71096" s="9"/>
    </row>
    <row r="71097">
      <c r="A71097" s="9"/>
    </row>
    <row r="71098">
      <c r="A71098" s="9"/>
    </row>
    <row r="71099">
      <c r="A71099" s="9"/>
    </row>
    <row r="71100">
      <c r="A71100" s="9"/>
    </row>
    <row r="71101">
      <c r="A71101" s="9"/>
    </row>
    <row r="71102">
      <c r="A71102" s="9"/>
    </row>
    <row r="71103">
      <c r="A71103" s="9"/>
    </row>
    <row r="71104">
      <c r="A71104" s="9"/>
    </row>
    <row r="71105">
      <c r="A71105" s="9"/>
    </row>
    <row r="71106">
      <c r="A71106" s="9"/>
    </row>
    <row r="71107">
      <c r="A71107" s="9"/>
    </row>
    <row r="71108">
      <c r="A71108" s="9"/>
    </row>
    <row r="71109">
      <c r="A71109" s="9"/>
    </row>
    <row r="71110">
      <c r="A71110" s="9"/>
    </row>
    <row r="71111">
      <c r="A71111" s="9"/>
    </row>
    <row r="71112">
      <c r="A71112" s="9"/>
    </row>
    <row r="71113">
      <c r="A71113" s="9"/>
    </row>
    <row r="71114">
      <c r="A71114" s="9"/>
    </row>
    <row r="71115">
      <c r="A71115" s="9"/>
    </row>
    <row r="71116">
      <c r="A71116" s="9"/>
    </row>
    <row r="71117">
      <c r="A71117" s="9"/>
    </row>
    <row r="71118">
      <c r="A71118" s="9"/>
    </row>
    <row r="71119">
      <c r="A71119" s="9"/>
    </row>
    <row r="71120">
      <c r="A71120" s="9"/>
    </row>
    <row r="71121">
      <c r="A71121" s="9"/>
    </row>
    <row r="71122">
      <c r="A71122" s="9"/>
    </row>
    <row r="71123">
      <c r="A71123" s="9"/>
    </row>
    <row r="71124">
      <c r="A71124" s="9"/>
    </row>
    <row r="71125">
      <c r="A71125" s="9"/>
    </row>
    <row r="71126">
      <c r="A71126" s="9"/>
    </row>
    <row r="71127">
      <c r="A71127" s="9"/>
    </row>
    <row r="71128">
      <c r="A71128" s="9"/>
    </row>
    <row r="71129">
      <c r="A71129" s="9"/>
    </row>
    <row r="71130">
      <c r="A71130" s="9"/>
    </row>
    <row r="71131">
      <c r="A71131" s="9"/>
    </row>
    <row r="71132">
      <c r="A71132" s="9"/>
    </row>
    <row r="71133">
      <c r="A71133" s="9"/>
    </row>
    <row r="71134">
      <c r="A71134" s="9"/>
    </row>
    <row r="71135">
      <c r="A71135" s="9"/>
    </row>
    <row r="71136">
      <c r="A71136" s="9"/>
    </row>
    <row r="71137">
      <c r="A71137" s="9"/>
    </row>
    <row r="71138">
      <c r="A71138" s="9"/>
    </row>
    <row r="71139">
      <c r="A71139" s="9"/>
    </row>
    <row r="71140">
      <c r="A71140" s="9"/>
    </row>
    <row r="71141">
      <c r="A71141" s="9"/>
    </row>
    <row r="71142">
      <c r="A71142" s="9"/>
    </row>
    <row r="71143">
      <c r="A71143" s="9"/>
    </row>
    <row r="71144">
      <c r="A71144" s="9"/>
    </row>
    <row r="71145">
      <c r="A71145" s="9"/>
    </row>
    <row r="71146">
      <c r="A71146" s="9"/>
    </row>
    <row r="71147">
      <c r="A71147" s="9"/>
    </row>
    <row r="71148">
      <c r="A71148" s="9"/>
    </row>
    <row r="71149">
      <c r="A71149" s="9"/>
    </row>
    <row r="71150">
      <c r="A71150" s="9"/>
    </row>
    <row r="71151">
      <c r="A71151" s="9"/>
    </row>
    <row r="71152">
      <c r="A71152" s="9"/>
    </row>
    <row r="71153">
      <c r="A71153" s="9"/>
    </row>
    <row r="71154">
      <c r="A71154" s="9"/>
    </row>
    <row r="71155">
      <c r="A71155" s="9"/>
    </row>
    <row r="71156">
      <c r="A71156" s="9"/>
    </row>
    <row r="71157">
      <c r="A71157" s="9"/>
    </row>
    <row r="71158">
      <c r="A71158" s="9"/>
    </row>
    <row r="71159">
      <c r="A71159" s="9"/>
    </row>
    <row r="71160">
      <c r="A71160" s="9"/>
    </row>
    <row r="71161">
      <c r="A71161" s="9"/>
    </row>
    <row r="71162">
      <c r="A71162" s="9"/>
    </row>
    <row r="71163">
      <c r="A71163" s="9"/>
    </row>
    <row r="71164">
      <c r="A71164" s="9"/>
    </row>
    <row r="71165">
      <c r="A71165" s="9"/>
    </row>
    <row r="71166">
      <c r="A71166" s="9"/>
    </row>
    <row r="71167">
      <c r="A71167" s="9"/>
    </row>
    <row r="71168">
      <c r="A71168" s="9"/>
    </row>
    <row r="71169">
      <c r="A71169" s="9"/>
    </row>
    <row r="71170">
      <c r="A71170" s="9"/>
    </row>
    <row r="71171">
      <c r="A71171" s="9"/>
    </row>
    <row r="71172">
      <c r="A71172" s="9"/>
    </row>
    <row r="71173">
      <c r="A71173" s="9"/>
    </row>
    <row r="71174">
      <c r="A71174" s="9"/>
    </row>
    <row r="71175">
      <c r="A71175" s="9"/>
    </row>
    <row r="71176">
      <c r="A71176" s="9"/>
    </row>
    <row r="71177">
      <c r="A71177" s="9"/>
    </row>
    <row r="71178">
      <c r="A71178" s="9"/>
    </row>
    <row r="71179">
      <c r="A71179" s="9"/>
    </row>
    <row r="71180">
      <c r="A71180" s="9"/>
    </row>
    <row r="71181">
      <c r="A71181" s="9"/>
    </row>
    <row r="71182">
      <c r="A71182" s="9"/>
    </row>
    <row r="71183">
      <c r="A71183" s="9"/>
    </row>
    <row r="71184">
      <c r="A71184" s="9"/>
    </row>
    <row r="71185">
      <c r="A71185" s="9"/>
    </row>
    <row r="71186">
      <c r="A71186" s="9"/>
    </row>
    <row r="71187">
      <c r="A71187" s="9"/>
    </row>
    <row r="71188">
      <c r="A71188" s="9"/>
    </row>
    <row r="71189">
      <c r="A71189" s="9"/>
    </row>
    <row r="71190">
      <c r="A71190" s="9"/>
    </row>
    <row r="71191">
      <c r="A71191" s="9"/>
    </row>
    <row r="71192">
      <c r="A71192" s="9"/>
    </row>
    <row r="71193">
      <c r="A71193" s="9"/>
    </row>
    <row r="71194">
      <c r="A71194" s="9"/>
    </row>
    <row r="71195">
      <c r="A71195" s="9"/>
    </row>
    <row r="71196">
      <c r="A71196" s="9"/>
    </row>
    <row r="71197">
      <c r="A71197" s="9"/>
    </row>
    <row r="71198">
      <c r="A71198" s="9"/>
    </row>
    <row r="71199">
      <c r="A71199" s="9"/>
    </row>
    <row r="71200">
      <c r="A71200" s="9"/>
    </row>
    <row r="71201">
      <c r="A71201" s="9"/>
    </row>
    <row r="71202">
      <c r="A71202" s="9"/>
    </row>
    <row r="71203">
      <c r="A71203" s="9"/>
    </row>
    <row r="71204">
      <c r="A71204" s="9"/>
    </row>
    <row r="71205">
      <c r="A71205" s="9"/>
    </row>
    <row r="71206">
      <c r="A71206" s="9"/>
    </row>
    <row r="71207">
      <c r="A71207" s="9"/>
    </row>
    <row r="71208">
      <c r="A71208" s="9"/>
    </row>
    <row r="71209">
      <c r="A71209" s="9"/>
    </row>
    <row r="71210">
      <c r="A71210" s="9"/>
    </row>
    <row r="71211">
      <c r="A71211" s="9"/>
    </row>
    <row r="71212">
      <c r="A71212" s="9"/>
    </row>
    <row r="71213">
      <c r="A71213" s="9"/>
    </row>
    <row r="71214">
      <c r="A71214" s="9"/>
    </row>
    <row r="71215">
      <c r="A71215" s="9"/>
    </row>
    <row r="71216">
      <c r="A71216" s="9"/>
    </row>
    <row r="71217">
      <c r="A71217" s="9"/>
    </row>
    <row r="71218">
      <c r="A71218" s="9"/>
    </row>
    <row r="71219">
      <c r="A71219" s="9"/>
    </row>
    <row r="71220">
      <c r="A71220" s="9"/>
    </row>
    <row r="71221">
      <c r="A71221" s="9"/>
    </row>
    <row r="71222">
      <c r="A71222" s="9"/>
    </row>
    <row r="71223">
      <c r="A71223" s="9"/>
    </row>
    <row r="71224">
      <c r="A71224" s="9"/>
    </row>
    <row r="71225">
      <c r="A71225" s="9"/>
    </row>
    <row r="71226">
      <c r="A71226" s="9"/>
    </row>
    <row r="71227">
      <c r="A71227" s="9"/>
    </row>
    <row r="71228">
      <c r="A71228" s="9"/>
    </row>
    <row r="71229">
      <c r="A71229" s="9"/>
    </row>
    <row r="71230">
      <c r="A71230" s="9"/>
    </row>
    <row r="71231">
      <c r="A71231" s="9"/>
    </row>
    <row r="71232">
      <c r="A71232" s="9"/>
    </row>
    <row r="71233">
      <c r="A71233" s="9"/>
    </row>
    <row r="71234">
      <c r="A71234" s="9"/>
    </row>
    <row r="71235">
      <c r="A71235" s="9"/>
    </row>
    <row r="71236">
      <c r="A71236" s="9"/>
    </row>
    <row r="71237">
      <c r="A71237" s="9"/>
    </row>
    <row r="71238">
      <c r="A71238" s="9"/>
    </row>
    <row r="71239">
      <c r="A71239" s="9"/>
    </row>
    <row r="71240">
      <c r="A71240" s="9"/>
    </row>
    <row r="71241">
      <c r="A71241" s="9"/>
    </row>
    <row r="71242">
      <c r="A71242" s="9"/>
    </row>
    <row r="71243">
      <c r="A71243" s="9"/>
    </row>
    <row r="71244">
      <c r="A71244" s="9"/>
    </row>
    <row r="71245">
      <c r="A71245" s="9"/>
    </row>
    <row r="71246">
      <c r="A71246" s="9"/>
    </row>
    <row r="71247">
      <c r="A71247" s="9"/>
    </row>
    <row r="71248">
      <c r="A71248" s="9"/>
    </row>
    <row r="71249">
      <c r="A71249" s="9"/>
    </row>
    <row r="71250">
      <c r="A71250" s="9"/>
    </row>
    <row r="71251">
      <c r="A71251" s="9"/>
    </row>
    <row r="71252">
      <c r="A71252" s="9"/>
    </row>
    <row r="71253">
      <c r="A71253" s="9"/>
    </row>
    <row r="71254">
      <c r="A71254" s="9"/>
    </row>
    <row r="71255">
      <c r="A71255" s="9"/>
    </row>
    <row r="71256">
      <c r="A71256" s="9"/>
    </row>
    <row r="71257">
      <c r="A71257" s="9"/>
    </row>
    <row r="71258">
      <c r="A71258" s="9"/>
    </row>
    <row r="71259">
      <c r="A71259" s="9"/>
    </row>
    <row r="71260">
      <c r="A71260" s="9"/>
    </row>
    <row r="71261">
      <c r="A71261" s="9"/>
    </row>
    <row r="71262">
      <c r="A71262" s="9"/>
    </row>
    <row r="71263">
      <c r="A71263" s="9"/>
    </row>
    <row r="71264">
      <c r="A71264" s="9"/>
    </row>
    <row r="71265">
      <c r="A71265" s="9"/>
    </row>
    <row r="71266">
      <c r="A71266" s="9"/>
    </row>
    <row r="71267">
      <c r="A71267" s="9"/>
    </row>
    <row r="71268">
      <c r="A71268" s="9"/>
    </row>
    <row r="71269">
      <c r="A71269" s="9"/>
    </row>
    <row r="71270">
      <c r="A71270" s="9"/>
    </row>
    <row r="71271">
      <c r="A71271" s="9"/>
    </row>
    <row r="71272">
      <c r="A71272" s="9"/>
    </row>
    <row r="71273">
      <c r="A71273" s="9"/>
    </row>
    <row r="71274">
      <c r="A71274" s="9"/>
    </row>
    <row r="71275">
      <c r="A71275" s="9"/>
    </row>
    <row r="71276">
      <c r="A71276" s="9"/>
    </row>
    <row r="71277">
      <c r="A71277" s="9"/>
    </row>
    <row r="71278">
      <c r="A71278" s="9"/>
    </row>
    <row r="71279">
      <c r="A71279" s="9"/>
    </row>
    <row r="71280">
      <c r="A71280" s="9"/>
    </row>
    <row r="71281">
      <c r="A71281" s="9"/>
    </row>
    <row r="71282">
      <c r="A71282" s="9"/>
    </row>
    <row r="71283">
      <c r="A71283" s="9"/>
    </row>
    <row r="71284">
      <c r="A71284" s="9"/>
    </row>
    <row r="71285">
      <c r="A71285" s="9"/>
    </row>
    <row r="71286">
      <c r="A71286" s="9"/>
    </row>
    <row r="71287">
      <c r="A71287" s="9"/>
    </row>
    <row r="71288">
      <c r="A71288" s="9"/>
    </row>
    <row r="71289">
      <c r="A71289" s="9"/>
    </row>
    <row r="71290">
      <c r="A71290" s="9"/>
    </row>
    <row r="71291">
      <c r="A71291" s="9"/>
    </row>
    <row r="71292">
      <c r="A71292" s="9"/>
    </row>
    <row r="71293">
      <c r="A71293" s="9"/>
    </row>
    <row r="71294">
      <c r="A71294" s="9"/>
    </row>
    <row r="71295">
      <c r="A71295" s="9"/>
    </row>
    <row r="71296">
      <c r="A71296" s="9"/>
    </row>
    <row r="71297">
      <c r="A71297" s="9"/>
    </row>
    <row r="71298">
      <c r="A71298" s="9"/>
    </row>
    <row r="71299">
      <c r="A71299" s="9"/>
    </row>
    <row r="71300">
      <c r="A71300" s="9"/>
    </row>
    <row r="71301">
      <c r="A71301" s="9"/>
    </row>
    <row r="71302">
      <c r="A71302" s="9"/>
    </row>
    <row r="71303">
      <c r="A71303" s="9"/>
    </row>
    <row r="71304">
      <c r="A71304" s="9"/>
    </row>
    <row r="71305">
      <c r="A71305" s="9"/>
    </row>
    <row r="71306">
      <c r="A71306" s="9"/>
    </row>
    <row r="71307">
      <c r="A71307" s="9"/>
    </row>
    <row r="71308">
      <c r="A71308" s="9"/>
    </row>
    <row r="71309">
      <c r="A71309" s="9"/>
    </row>
    <row r="71310">
      <c r="A71310" s="9"/>
    </row>
    <row r="71311">
      <c r="A71311" s="9"/>
    </row>
    <row r="71312">
      <c r="A71312" s="9"/>
    </row>
    <row r="71313">
      <c r="A71313" s="9"/>
    </row>
    <row r="71314">
      <c r="A71314" s="9"/>
    </row>
    <row r="71315">
      <c r="A71315" s="9"/>
    </row>
    <row r="71316">
      <c r="A71316" s="9"/>
    </row>
    <row r="71317">
      <c r="A71317" s="9"/>
    </row>
    <row r="71318">
      <c r="A71318" s="9"/>
    </row>
    <row r="71319">
      <c r="A71319" s="9"/>
    </row>
    <row r="71320">
      <c r="A71320" s="9"/>
    </row>
    <row r="71321">
      <c r="A71321" s="9"/>
    </row>
    <row r="71322">
      <c r="A71322" s="9"/>
    </row>
    <row r="71323">
      <c r="A71323" s="9"/>
    </row>
    <row r="71324">
      <c r="A71324" s="9"/>
    </row>
    <row r="71325">
      <c r="A71325" s="9"/>
    </row>
    <row r="71326">
      <c r="A71326" s="9"/>
    </row>
    <row r="71327">
      <c r="A71327" s="9"/>
    </row>
    <row r="71328">
      <c r="A71328" s="9"/>
    </row>
    <row r="71329">
      <c r="A71329" s="9"/>
    </row>
    <row r="71330">
      <c r="A71330" s="9"/>
    </row>
    <row r="71331">
      <c r="A71331" s="9"/>
    </row>
    <row r="71332">
      <c r="A71332" s="9"/>
    </row>
    <row r="71333">
      <c r="A71333" s="9"/>
    </row>
    <row r="71334">
      <c r="A71334" s="9"/>
    </row>
    <row r="71335">
      <c r="A71335" s="9"/>
    </row>
    <row r="71336">
      <c r="A71336" s="9"/>
    </row>
    <row r="71337">
      <c r="A71337" s="9"/>
    </row>
    <row r="71338">
      <c r="A71338" s="9"/>
    </row>
    <row r="71339">
      <c r="A71339" s="9"/>
    </row>
    <row r="71340">
      <c r="A71340" s="9"/>
    </row>
    <row r="71341">
      <c r="A71341" s="9"/>
    </row>
    <row r="71342">
      <c r="A71342" s="9"/>
    </row>
    <row r="71343">
      <c r="A71343" s="9"/>
    </row>
    <row r="71344">
      <c r="A71344" s="9"/>
    </row>
    <row r="71345">
      <c r="A71345" s="9"/>
    </row>
    <row r="71346">
      <c r="A71346" s="9"/>
    </row>
    <row r="71347">
      <c r="A71347" s="9"/>
    </row>
    <row r="71348">
      <c r="A71348" s="9"/>
    </row>
    <row r="71349">
      <c r="A71349" s="9"/>
    </row>
    <row r="71350">
      <c r="A71350" s="9"/>
    </row>
    <row r="71351">
      <c r="A71351" s="9"/>
    </row>
    <row r="71352">
      <c r="A71352" s="9"/>
    </row>
    <row r="71353">
      <c r="A71353" s="9"/>
    </row>
    <row r="71354">
      <c r="A71354" s="9"/>
    </row>
    <row r="71355">
      <c r="A71355" s="9"/>
    </row>
    <row r="71356">
      <c r="A71356" s="9"/>
    </row>
    <row r="71357">
      <c r="A71357" s="9"/>
    </row>
    <row r="71358">
      <c r="A71358" s="9"/>
    </row>
    <row r="71359">
      <c r="A71359" s="9"/>
    </row>
    <row r="71360">
      <c r="A71360" s="9"/>
    </row>
    <row r="71361">
      <c r="A71361" s="9"/>
    </row>
    <row r="71362">
      <c r="A71362" s="9"/>
    </row>
    <row r="71363">
      <c r="A71363" s="9"/>
    </row>
    <row r="71364">
      <c r="A71364" s="9"/>
    </row>
    <row r="71365">
      <c r="A71365" s="9"/>
    </row>
    <row r="71366">
      <c r="A71366" s="9"/>
    </row>
    <row r="71367">
      <c r="A71367" s="9"/>
    </row>
    <row r="71368">
      <c r="A71368" s="9"/>
    </row>
    <row r="71369">
      <c r="A71369" s="9"/>
    </row>
    <row r="71370">
      <c r="A71370" s="9"/>
    </row>
    <row r="71371">
      <c r="A71371" s="9"/>
    </row>
    <row r="71372">
      <c r="A71372" s="9"/>
    </row>
    <row r="71373">
      <c r="A71373" s="9"/>
    </row>
    <row r="71374">
      <c r="A71374" s="9"/>
    </row>
    <row r="71375">
      <c r="A71375" s="9"/>
    </row>
    <row r="71376">
      <c r="A71376" s="9"/>
    </row>
    <row r="71377">
      <c r="A71377" s="9"/>
    </row>
    <row r="71378">
      <c r="A71378" s="9"/>
    </row>
    <row r="71379">
      <c r="A71379" s="9"/>
    </row>
    <row r="71380">
      <c r="A71380" s="9"/>
    </row>
    <row r="71381">
      <c r="A71381" s="9"/>
    </row>
    <row r="71382">
      <c r="A71382" s="9"/>
    </row>
    <row r="71383">
      <c r="A71383" s="9"/>
    </row>
    <row r="71384">
      <c r="A71384" s="9"/>
    </row>
    <row r="71385">
      <c r="A71385" s="9"/>
    </row>
    <row r="71386">
      <c r="A71386" s="9"/>
    </row>
    <row r="71387">
      <c r="A71387" s="9"/>
    </row>
    <row r="71388">
      <c r="A71388" s="9"/>
    </row>
    <row r="71389">
      <c r="A71389" s="9"/>
    </row>
    <row r="71390">
      <c r="A71390" s="9"/>
    </row>
    <row r="71391">
      <c r="A71391" s="9"/>
    </row>
    <row r="71392">
      <c r="A71392" s="9"/>
    </row>
    <row r="71393">
      <c r="A71393" s="9"/>
    </row>
    <row r="71394">
      <c r="A71394" s="9"/>
    </row>
    <row r="71395">
      <c r="A71395" s="9"/>
    </row>
    <row r="71396">
      <c r="A71396" s="9"/>
    </row>
    <row r="71397">
      <c r="A71397" s="9"/>
    </row>
    <row r="71398">
      <c r="A71398" s="9"/>
    </row>
    <row r="71399">
      <c r="A71399" s="9"/>
    </row>
    <row r="71400">
      <c r="A71400" s="9"/>
    </row>
    <row r="71401">
      <c r="A71401" s="9"/>
    </row>
    <row r="71402">
      <c r="A71402" s="9"/>
    </row>
    <row r="71403">
      <c r="A71403" s="9"/>
    </row>
    <row r="71404">
      <c r="A71404" s="9"/>
    </row>
    <row r="71405">
      <c r="A71405" s="9"/>
    </row>
    <row r="71406">
      <c r="A71406" s="9"/>
    </row>
    <row r="71407">
      <c r="A71407" s="9"/>
    </row>
    <row r="71408">
      <c r="A71408" s="9"/>
    </row>
    <row r="71409">
      <c r="A71409" s="9"/>
    </row>
    <row r="71410">
      <c r="A71410" s="9"/>
    </row>
    <row r="71411">
      <c r="A71411" s="9"/>
    </row>
    <row r="71412">
      <c r="A71412" s="9"/>
    </row>
    <row r="71413">
      <c r="A71413" s="9"/>
    </row>
    <row r="71414">
      <c r="A71414" s="9"/>
    </row>
    <row r="71415">
      <c r="A71415" s="9"/>
    </row>
    <row r="71416">
      <c r="A71416" s="9"/>
    </row>
    <row r="71417">
      <c r="A71417" s="9"/>
    </row>
    <row r="71418">
      <c r="A71418" s="9"/>
    </row>
    <row r="71419">
      <c r="A71419" s="9"/>
    </row>
    <row r="71420">
      <c r="A71420" s="9"/>
    </row>
    <row r="71421">
      <c r="A71421" s="9"/>
    </row>
    <row r="71422">
      <c r="A71422" s="9"/>
    </row>
    <row r="71423">
      <c r="A71423" s="9"/>
    </row>
    <row r="71424">
      <c r="A71424" s="9"/>
    </row>
    <row r="71425">
      <c r="A71425" s="9"/>
    </row>
    <row r="71426">
      <c r="A71426" s="9"/>
    </row>
    <row r="71427">
      <c r="A71427" s="9"/>
    </row>
    <row r="71428">
      <c r="A71428" s="9"/>
    </row>
    <row r="71429">
      <c r="A71429" s="9"/>
    </row>
    <row r="71430">
      <c r="A71430" s="9"/>
    </row>
    <row r="71431">
      <c r="A71431" s="9"/>
    </row>
    <row r="71432">
      <c r="A71432" s="9"/>
    </row>
    <row r="71433">
      <c r="A71433" s="9"/>
    </row>
    <row r="71434">
      <c r="A71434" s="9"/>
    </row>
    <row r="71435">
      <c r="A71435" s="9"/>
    </row>
    <row r="71436">
      <c r="A71436" s="9"/>
    </row>
    <row r="71437">
      <c r="A71437" s="9"/>
    </row>
    <row r="71438">
      <c r="A71438" s="9"/>
    </row>
    <row r="71439">
      <c r="A71439" s="9"/>
    </row>
    <row r="71440">
      <c r="A71440" s="9"/>
    </row>
    <row r="71441">
      <c r="A71441" s="9"/>
    </row>
    <row r="71442">
      <c r="A71442" s="9"/>
    </row>
    <row r="71443">
      <c r="A71443" s="9"/>
    </row>
    <row r="71444">
      <c r="A71444" s="9"/>
    </row>
    <row r="71445">
      <c r="A71445" s="9"/>
    </row>
    <row r="71446">
      <c r="A71446" s="9"/>
    </row>
    <row r="71447">
      <c r="A71447" s="9"/>
    </row>
    <row r="71448">
      <c r="A71448" s="9"/>
    </row>
    <row r="71449">
      <c r="A71449" s="9"/>
    </row>
    <row r="71450">
      <c r="A71450" s="9"/>
    </row>
    <row r="71451">
      <c r="A71451" s="9"/>
    </row>
    <row r="71452">
      <c r="A71452" s="9"/>
    </row>
    <row r="71453">
      <c r="A71453" s="9"/>
    </row>
    <row r="71454">
      <c r="A71454" s="9"/>
    </row>
    <row r="71455">
      <c r="A71455" s="9"/>
    </row>
    <row r="71456">
      <c r="A71456" s="9"/>
    </row>
    <row r="71457">
      <c r="A71457" s="9"/>
    </row>
    <row r="71458">
      <c r="A71458" s="9"/>
    </row>
    <row r="71459">
      <c r="A71459" s="9"/>
    </row>
    <row r="71460">
      <c r="A71460" s="9"/>
    </row>
    <row r="71461">
      <c r="A71461" s="9"/>
    </row>
    <row r="71462">
      <c r="A71462" s="9"/>
    </row>
    <row r="71463">
      <c r="A71463" s="9"/>
    </row>
    <row r="71464">
      <c r="A71464" s="9"/>
    </row>
    <row r="71465">
      <c r="A71465" s="9"/>
    </row>
    <row r="71466">
      <c r="A71466" s="9"/>
    </row>
    <row r="71467">
      <c r="A71467" s="9"/>
    </row>
    <row r="71468">
      <c r="A71468" s="9"/>
    </row>
    <row r="71469">
      <c r="A71469" s="9"/>
    </row>
    <row r="71470">
      <c r="A71470" s="9"/>
    </row>
    <row r="71471">
      <c r="A71471" s="9"/>
    </row>
    <row r="71472">
      <c r="A71472" s="9"/>
    </row>
    <row r="71473">
      <c r="A71473" s="9"/>
    </row>
    <row r="71474">
      <c r="A71474" s="9"/>
    </row>
    <row r="71475">
      <c r="A71475" s="9"/>
    </row>
    <row r="71476">
      <c r="A71476" s="9"/>
    </row>
    <row r="71477">
      <c r="A71477" s="9"/>
    </row>
    <row r="71478">
      <c r="A71478" s="9"/>
    </row>
    <row r="71479">
      <c r="A71479" s="9"/>
    </row>
    <row r="71480">
      <c r="A71480" s="9"/>
    </row>
    <row r="71481">
      <c r="A71481" s="9"/>
    </row>
    <row r="71482">
      <c r="A71482" s="9"/>
    </row>
    <row r="71483">
      <c r="A71483" s="9"/>
    </row>
    <row r="71484">
      <c r="A71484" s="9"/>
    </row>
    <row r="71485">
      <c r="A71485" s="9"/>
    </row>
    <row r="71486">
      <c r="A71486" s="9"/>
    </row>
    <row r="71487">
      <c r="A71487" s="9"/>
    </row>
    <row r="71488">
      <c r="A71488" s="9"/>
    </row>
    <row r="71489">
      <c r="A71489" s="9"/>
    </row>
    <row r="71490">
      <c r="A71490" s="9"/>
    </row>
    <row r="71491">
      <c r="A71491" s="9"/>
    </row>
    <row r="71492">
      <c r="A71492" s="9"/>
    </row>
    <row r="71493">
      <c r="A71493" s="9"/>
    </row>
    <row r="71494">
      <c r="A71494" s="9"/>
    </row>
    <row r="71495">
      <c r="A71495" s="9"/>
    </row>
    <row r="71496">
      <c r="A71496" s="9"/>
    </row>
    <row r="71497">
      <c r="A71497" s="9"/>
    </row>
    <row r="71498">
      <c r="A71498" s="9"/>
    </row>
    <row r="71499">
      <c r="A71499" s="9"/>
    </row>
    <row r="71500">
      <c r="A71500" s="9"/>
    </row>
    <row r="71501">
      <c r="A71501" s="9"/>
    </row>
    <row r="71502">
      <c r="A71502" s="9"/>
    </row>
    <row r="71503">
      <c r="A71503" s="9"/>
    </row>
    <row r="71504">
      <c r="A71504" s="9"/>
    </row>
    <row r="71505">
      <c r="A71505" s="9"/>
    </row>
    <row r="71506">
      <c r="A71506" s="9"/>
    </row>
    <row r="71507">
      <c r="A71507" s="9"/>
    </row>
    <row r="71508">
      <c r="A71508" s="9"/>
    </row>
    <row r="71509">
      <c r="A71509" s="9"/>
    </row>
    <row r="71510">
      <c r="A71510" s="9"/>
    </row>
    <row r="71511">
      <c r="A71511" s="9"/>
    </row>
    <row r="71512">
      <c r="A71512" s="9"/>
    </row>
    <row r="71513">
      <c r="A71513" s="9"/>
    </row>
    <row r="71514">
      <c r="A71514" s="9"/>
    </row>
    <row r="71515">
      <c r="A71515" s="9"/>
    </row>
    <row r="71516">
      <c r="A71516" s="9"/>
    </row>
    <row r="71517">
      <c r="A71517" s="9"/>
    </row>
    <row r="71518">
      <c r="A71518" s="9"/>
    </row>
    <row r="71519">
      <c r="A71519" s="9"/>
    </row>
    <row r="71520">
      <c r="A71520" s="9"/>
    </row>
    <row r="71521">
      <c r="A71521" s="9"/>
    </row>
    <row r="71522">
      <c r="A71522" s="9"/>
    </row>
    <row r="71523">
      <c r="A71523" s="9"/>
    </row>
    <row r="71524">
      <c r="A71524" s="9"/>
    </row>
    <row r="71525">
      <c r="A71525" s="9"/>
    </row>
    <row r="71526">
      <c r="A71526" s="9"/>
    </row>
    <row r="71527">
      <c r="A71527" s="9"/>
    </row>
    <row r="71528">
      <c r="A71528" s="9"/>
    </row>
    <row r="71529">
      <c r="A71529" s="9"/>
    </row>
    <row r="71530">
      <c r="A71530" s="9"/>
    </row>
    <row r="71531">
      <c r="A71531" s="9"/>
    </row>
    <row r="71532">
      <c r="A71532" s="9"/>
    </row>
    <row r="71533">
      <c r="A71533" s="9"/>
    </row>
    <row r="71534">
      <c r="A71534" s="9"/>
    </row>
    <row r="71535">
      <c r="A71535" s="9"/>
    </row>
    <row r="71536">
      <c r="A71536" s="9"/>
    </row>
    <row r="71537">
      <c r="A71537" s="9"/>
    </row>
    <row r="71538">
      <c r="A71538" s="9"/>
    </row>
    <row r="71539">
      <c r="A71539" s="9"/>
    </row>
    <row r="71540">
      <c r="A71540" s="9"/>
    </row>
    <row r="71541">
      <c r="A71541" s="9"/>
    </row>
    <row r="71542">
      <c r="A71542" s="9"/>
    </row>
    <row r="71543">
      <c r="A71543" s="9"/>
    </row>
    <row r="71544">
      <c r="A71544" s="9"/>
    </row>
    <row r="71545">
      <c r="A71545" s="9"/>
    </row>
    <row r="71546">
      <c r="A71546" s="9"/>
    </row>
    <row r="71547">
      <c r="A71547" s="9"/>
    </row>
    <row r="71548">
      <c r="A71548" s="9"/>
    </row>
    <row r="71549">
      <c r="A71549" s="9"/>
    </row>
    <row r="71550">
      <c r="A71550" s="9"/>
    </row>
    <row r="71551">
      <c r="A71551" s="9"/>
    </row>
    <row r="71552">
      <c r="A71552" s="9"/>
    </row>
    <row r="71553">
      <c r="A71553" s="9"/>
    </row>
    <row r="71554">
      <c r="A71554" s="9"/>
    </row>
    <row r="71555">
      <c r="A71555" s="9"/>
    </row>
    <row r="71556">
      <c r="A71556" s="9"/>
    </row>
    <row r="71557">
      <c r="A71557" s="9"/>
    </row>
    <row r="71558">
      <c r="A71558" s="9"/>
    </row>
    <row r="71559">
      <c r="A71559" s="9"/>
    </row>
    <row r="71560">
      <c r="A71560" s="9"/>
    </row>
    <row r="71561">
      <c r="A71561" s="9"/>
    </row>
    <row r="71562">
      <c r="A71562" s="9"/>
    </row>
    <row r="71563">
      <c r="A71563" s="9"/>
    </row>
    <row r="71564">
      <c r="A71564" s="9"/>
    </row>
    <row r="71565">
      <c r="A71565" s="9"/>
    </row>
    <row r="71566">
      <c r="A71566" s="9"/>
    </row>
    <row r="71567">
      <c r="A71567" s="9"/>
    </row>
    <row r="71568">
      <c r="A71568" s="9"/>
    </row>
    <row r="71569">
      <c r="A71569" s="9"/>
    </row>
    <row r="71570">
      <c r="A71570" s="9"/>
    </row>
    <row r="71571">
      <c r="A71571" s="9"/>
    </row>
    <row r="71572">
      <c r="A71572" s="9"/>
    </row>
    <row r="71573">
      <c r="A71573" s="9"/>
    </row>
    <row r="71574">
      <c r="A71574" s="9"/>
    </row>
    <row r="71575">
      <c r="A71575" s="9"/>
    </row>
    <row r="71576">
      <c r="A71576" s="9"/>
    </row>
    <row r="71577">
      <c r="A71577" s="9"/>
    </row>
    <row r="71578">
      <c r="A71578" s="9"/>
    </row>
    <row r="71579">
      <c r="A71579" s="9"/>
    </row>
    <row r="71580">
      <c r="A71580" s="9"/>
    </row>
    <row r="71581">
      <c r="A71581" s="9"/>
    </row>
    <row r="71582">
      <c r="A71582" s="9"/>
    </row>
    <row r="71583">
      <c r="A71583" s="9"/>
    </row>
    <row r="71584">
      <c r="A71584" s="9"/>
    </row>
    <row r="71585">
      <c r="A71585" s="9"/>
    </row>
    <row r="71586">
      <c r="A71586" s="9"/>
    </row>
    <row r="71587">
      <c r="A71587" s="9"/>
    </row>
    <row r="71588">
      <c r="A71588" s="9"/>
    </row>
    <row r="71589">
      <c r="A71589" s="9"/>
    </row>
    <row r="71590">
      <c r="A71590" s="9"/>
    </row>
    <row r="71591">
      <c r="A71591" s="9"/>
    </row>
    <row r="71592">
      <c r="A71592" s="9"/>
    </row>
    <row r="71593">
      <c r="A71593" s="9"/>
    </row>
    <row r="71594">
      <c r="A71594" s="9"/>
    </row>
    <row r="71595">
      <c r="A71595" s="9"/>
    </row>
    <row r="71596">
      <c r="A71596" s="9"/>
    </row>
    <row r="71597">
      <c r="A71597" s="9"/>
    </row>
    <row r="71598">
      <c r="A71598" s="9"/>
    </row>
    <row r="71599">
      <c r="A71599" s="9"/>
    </row>
    <row r="71600">
      <c r="A71600" s="9"/>
    </row>
    <row r="71601">
      <c r="A71601" s="9"/>
    </row>
    <row r="71602">
      <c r="A71602" s="9"/>
    </row>
    <row r="71603">
      <c r="A71603" s="9"/>
    </row>
    <row r="71604">
      <c r="A71604" s="9"/>
    </row>
    <row r="71605">
      <c r="A71605" s="9"/>
    </row>
    <row r="71606">
      <c r="A71606" s="9"/>
    </row>
    <row r="71607">
      <c r="A71607" s="9"/>
    </row>
    <row r="71608">
      <c r="A71608" s="9"/>
    </row>
    <row r="71609">
      <c r="A71609" s="9"/>
    </row>
    <row r="71610">
      <c r="A71610" s="9"/>
    </row>
    <row r="71611">
      <c r="A71611" s="9"/>
    </row>
    <row r="71612">
      <c r="A71612" s="9"/>
    </row>
    <row r="71613">
      <c r="A71613" s="9"/>
    </row>
    <row r="71614">
      <c r="A71614" s="9"/>
    </row>
    <row r="71615">
      <c r="A71615" s="9"/>
    </row>
    <row r="71616">
      <c r="A71616" s="9"/>
    </row>
    <row r="71617">
      <c r="A71617" s="9"/>
    </row>
    <row r="71618">
      <c r="A71618" s="9"/>
    </row>
    <row r="71619">
      <c r="A71619" s="9"/>
    </row>
    <row r="71620">
      <c r="A71620" s="9"/>
    </row>
    <row r="71621">
      <c r="A71621" s="9"/>
    </row>
    <row r="71622">
      <c r="A71622" s="9"/>
    </row>
    <row r="71623">
      <c r="A71623" s="9"/>
    </row>
    <row r="71624">
      <c r="A71624" s="9"/>
    </row>
    <row r="71625">
      <c r="A71625" s="9"/>
    </row>
    <row r="71626">
      <c r="A71626" s="9"/>
    </row>
    <row r="71627">
      <c r="A71627" s="9"/>
    </row>
    <row r="71628">
      <c r="A71628" s="9"/>
    </row>
    <row r="71629">
      <c r="A71629" s="9"/>
    </row>
    <row r="71630">
      <c r="A71630" s="9"/>
    </row>
    <row r="71631">
      <c r="A71631" s="9"/>
    </row>
    <row r="71632">
      <c r="A71632" s="9"/>
    </row>
    <row r="71633">
      <c r="A71633" s="9"/>
    </row>
    <row r="71634">
      <c r="A71634" s="9"/>
    </row>
    <row r="71635">
      <c r="A71635" s="9"/>
    </row>
    <row r="71636">
      <c r="A71636" s="9"/>
    </row>
    <row r="71637">
      <c r="A71637" s="9"/>
    </row>
    <row r="71638">
      <c r="A71638" s="9"/>
    </row>
    <row r="71639">
      <c r="A71639" s="9"/>
    </row>
    <row r="71640">
      <c r="A71640" s="9"/>
    </row>
    <row r="71641">
      <c r="A71641" s="9"/>
    </row>
    <row r="71642">
      <c r="A71642" s="9"/>
    </row>
    <row r="71643">
      <c r="A71643" s="9"/>
    </row>
    <row r="71644">
      <c r="A71644" s="9"/>
    </row>
    <row r="71645">
      <c r="A71645" s="9"/>
    </row>
    <row r="71646">
      <c r="A71646" s="9"/>
    </row>
    <row r="71647">
      <c r="A71647" s="9"/>
    </row>
    <row r="71648">
      <c r="A71648" s="9"/>
    </row>
    <row r="71649">
      <c r="A71649" s="9"/>
    </row>
    <row r="71650">
      <c r="A71650" s="9"/>
    </row>
    <row r="71651">
      <c r="A71651" s="9"/>
    </row>
    <row r="71652">
      <c r="A71652" s="9"/>
    </row>
    <row r="71653">
      <c r="A71653" s="9"/>
    </row>
    <row r="71654">
      <c r="A71654" s="9"/>
    </row>
    <row r="71655">
      <c r="A71655" s="9"/>
    </row>
    <row r="71656">
      <c r="A71656" s="9"/>
    </row>
    <row r="71657">
      <c r="A71657" s="9"/>
    </row>
    <row r="71658">
      <c r="A71658" s="9"/>
    </row>
    <row r="71659">
      <c r="A71659" s="9"/>
    </row>
    <row r="71660">
      <c r="A71660" s="9"/>
    </row>
    <row r="71661">
      <c r="A71661" s="9"/>
    </row>
    <row r="71662">
      <c r="A71662" s="9"/>
    </row>
    <row r="71663">
      <c r="A71663" s="9"/>
    </row>
    <row r="71664">
      <c r="A71664" s="9"/>
    </row>
    <row r="71665">
      <c r="A71665" s="9"/>
    </row>
    <row r="71666">
      <c r="A71666" s="9"/>
    </row>
    <row r="71667">
      <c r="A71667" s="9"/>
    </row>
    <row r="71668">
      <c r="A71668" s="9"/>
    </row>
    <row r="71669">
      <c r="A71669" s="9"/>
    </row>
    <row r="71670">
      <c r="A71670" s="9"/>
    </row>
    <row r="71671">
      <c r="A71671" s="9"/>
    </row>
    <row r="71672">
      <c r="A71672" s="9"/>
    </row>
    <row r="71673">
      <c r="A71673" s="9"/>
    </row>
    <row r="71674">
      <c r="A71674" s="9"/>
    </row>
    <row r="71675">
      <c r="A71675" s="9"/>
    </row>
    <row r="71676">
      <c r="A71676" s="9"/>
    </row>
    <row r="71677">
      <c r="A71677" s="9"/>
    </row>
    <row r="71678">
      <c r="A71678" s="9"/>
    </row>
    <row r="71679">
      <c r="A71679" s="9"/>
    </row>
    <row r="71680">
      <c r="A71680" s="9"/>
    </row>
    <row r="71681">
      <c r="A71681" s="9"/>
    </row>
    <row r="71682">
      <c r="A71682" s="9"/>
    </row>
    <row r="71683">
      <c r="A71683" s="9"/>
    </row>
    <row r="71684">
      <c r="A71684" s="9"/>
    </row>
    <row r="71685">
      <c r="A71685" s="9"/>
    </row>
    <row r="71686">
      <c r="A71686" s="9"/>
    </row>
    <row r="71687">
      <c r="A71687" s="9"/>
    </row>
    <row r="71688">
      <c r="A71688" s="9"/>
    </row>
    <row r="71689">
      <c r="A71689" s="9"/>
    </row>
    <row r="71690">
      <c r="A71690" s="9"/>
    </row>
    <row r="71691">
      <c r="A71691" s="9"/>
    </row>
    <row r="71692">
      <c r="A71692" s="9"/>
    </row>
    <row r="71693">
      <c r="A71693" s="9"/>
    </row>
    <row r="71694">
      <c r="A71694" s="9"/>
    </row>
    <row r="71695">
      <c r="A71695" s="9"/>
    </row>
    <row r="71696">
      <c r="A71696" s="9"/>
    </row>
    <row r="71697">
      <c r="A71697" s="9"/>
    </row>
    <row r="71698">
      <c r="A71698" s="9"/>
    </row>
    <row r="71699">
      <c r="A71699" s="9"/>
    </row>
    <row r="71700">
      <c r="A71700" s="9"/>
    </row>
    <row r="71701">
      <c r="A71701" s="9"/>
    </row>
    <row r="71702">
      <c r="A71702" s="9"/>
    </row>
    <row r="71703">
      <c r="A71703" s="9"/>
    </row>
    <row r="71704">
      <c r="A71704" s="9"/>
    </row>
    <row r="71705">
      <c r="A71705" s="9"/>
    </row>
    <row r="71706">
      <c r="A71706" s="9"/>
    </row>
    <row r="71707">
      <c r="A71707" s="9"/>
    </row>
    <row r="71708">
      <c r="A71708" s="9"/>
    </row>
    <row r="71709">
      <c r="A71709" s="9"/>
    </row>
    <row r="71710">
      <c r="A71710" s="9"/>
    </row>
    <row r="71711">
      <c r="A71711" s="9"/>
    </row>
    <row r="71712">
      <c r="A71712" s="9"/>
    </row>
    <row r="71713">
      <c r="A71713" s="9"/>
    </row>
    <row r="71714">
      <c r="A71714" s="9"/>
    </row>
    <row r="71715">
      <c r="A71715" s="9"/>
    </row>
    <row r="71716">
      <c r="A71716" s="9"/>
    </row>
    <row r="71717">
      <c r="A71717" s="9"/>
    </row>
    <row r="71718">
      <c r="A71718" s="9"/>
    </row>
    <row r="71719">
      <c r="A71719" s="9"/>
    </row>
    <row r="71720">
      <c r="A71720" s="9"/>
    </row>
    <row r="71721">
      <c r="A71721" s="9"/>
    </row>
    <row r="71722">
      <c r="A71722" s="9"/>
    </row>
    <row r="71723">
      <c r="A71723" s="9"/>
    </row>
    <row r="71724">
      <c r="A71724" s="9"/>
    </row>
    <row r="71725">
      <c r="A71725" s="9"/>
    </row>
    <row r="71726">
      <c r="A71726" s="9"/>
    </row>
    <row r="71727">
      <c r="A71727" s="9"/>
    </row>
    <row r="71728">
      <c r="A71728" s="9"/>
    </row>
    <row r="71729">
      <c r="A71729" s="9"/>
    </row>
    <row r="71730">
      <c r="A71730" s="9"/>
    </row>
    <row r="71731">
      <c r="A71731" s="9"/>
    </row>
    <row r="71732">
      <c r="A71732" s="9"/>
    </row>
    <row r="71733">
      <c r="A71733" s="9"/>
    </row>
    <row r="71734">
      <c r="A71734" s="9"/>
    </row>
    <row r="71735">
      <c r="A71735" s="9"/>
    </row>
    <row r="71736">
      <c r="A71736" s="9"/>
    </row>
    <row r="71737">
      <c r="A71737" s="9"/>
    </row>
    <row r="71738">
      <c r="A71738" s="9"/>
    </row>
    <row r="71739">
      <c r="A71739" s="9"/>
    </row>
    <row r="71740">
      <c r="A71740" s="9"/>
    </row>
    <row r="71741">
      <c r="A71741" s="9"/>
    </row>
    <row r="71742">
      <c r="A71742" s="9"/>
    </row>
    <row r="71743">
      <c r="A71743" s="9"/>
    </row>
    <row r="71744">
      <c r="A71744" s="9"/>
    </row>
    <row r="71745">
      <c r="A71745" s="9"/>
    </row>
    <row r="71746">
      <c r="A71746" s="9"/>
    </row>
    <row r="71747">
      <c r="A71747" s="9"/>
    </row>
    <row r="71748">
      <c r="A71748" s="9"/>
    </row>
    <row r="71749">
      <c r="A71749" s="9"/>
    </row>
    <row r="71750">
      <c r="A71750" s="9"/>
    </row>
    <row r="71751">
      <c r="A71751" s="9"/>
    </row>
    <row r="71752">
      <c r="A71752" s="9"/>
    </row>
    <row r="71753">
      <c r="A71753" s="9"/>
    </row>
    <row r="71754">
      <c r="A71754" s="9"/>
    </row>
    <row r="71755">
      <c r="A71755" s="9"/>
    </row>
    <row r="71756">
      <c r="A71756" s="9"/>
    </row>
    <row r="71757">
      <c r="A71757" s="9"/>
    </row>
    <row r="71758">
      <c r="A71758" s="9"/>
    </row>
    <row r="71759">
      <c r="A71759" s="9"/>
    </row>
    <row r="71760">
      <c r="A71760" s="9"/>
    </row>
    <row r="71761">
      <c r="A71761" s="9"/>
    </row>
    <row r="71762">
      <c r="A71762" s="9"/>
    </row>
    <row r="71763">
      <c r="A71763" s="9"/>
    </row>
    <row r="71764">
      <c r="A71764" s="9"/>
    </row>
    <row r="71765">
      <c r="A71765" s="9"/>
    </row>
    <row r="71766">
      <c r="A71766" s="9"/>
    </row>
    <row r="71767">
      <c r="A71767" s="9"/>
    </row>
    <row r="71768">
      <c r="A71768" s="9"/>
    </row>
    <row r="71769">
      <c r="A71769" s="9"/>
    </row>
    <row r="71770">
      <c r="A71770" s="9"/>
    </row>
    <row r="71771">
      <c r="A71771" s="9"/>
    </row>
    <row r="71772">
      <c r="A71772" s="9"/>
    </row>
    <row r="71773">
      <c r="A71773" s="9"/>
    </row>
    <row r="71774">
      <c r="A71774" s="9"/>
    </row>
    <row r="71775">
      <c r="A71775" s="9"/>
    </row>
    <row r="71776">
      <c r="A71776" s="9"/>
    </row>
    <row r="71777">
      <c r="A71777" s="9"/>
    </row>
    <row r="71778">
      <c r="A71778" s="9"/>
    </row>
    <row r="71779">
      <c r="A71779" s="9"/>
    </row>
    <row r="71780">
      <c r="A71780" s="9"/>
    </row>
    <row r="71781">
      <c r="A71781" s="9"/>
    </row>
    <row r="71782">
      <c r="A71782" s="9"/>
    </row>
    <row r="71783">
      <c r="A71783" s="9"/>
    </row>
    <row r="71784">
      <c r="A71784" s="9"/>
    </row>
    <row r="71785">
      <c r="A71785" s="9"/>
    </row>
    <row r="71786">
      <c r="A71786" s="9"/>
    </row>
    <row r="71787">
      <c r="A71787" s="9"/>
    </row>
    <row r="71788">
      <c r="A71788" s="9"/>
    </row>
    <row r="71789">
      <c r="A71789" s="9"/>
    </row>
    <row r="71790">
      <c r="A71790" s="9"/>
    </row>
    <row r="71791">
      <c r="A71791" s="9"/>
    </row>
    <row r="71792">
      <c r="A71792" s="9"/>
    </row>
    <row r="71793">
      <c r="A71793" s="9"/>
    </row>
    <row r="71794">
      <c r="A71794" s="9"/>
    </row>
    <row r="71795">
      <c r="A71795" s="9"/>
    </row>
    <row r="71796">
      <c r="A71796" s="9"/>
    </row>
    <row r="71797">
      <c r="A71797" s="9"/>
    </row>
    <row r="71798">
      <c r="A71798" s="9"/>
    </row>
    <row r="71799">
      <c r="A71799" s="9"/>
    </row>
    <row r="71800">
      <c r="A71800" s="9"/>
    </row>
    <row r="71801">
      <c r="A71801" s="9"/>
    </row>
    <row r="71802">
      <c r="A71802" s="9"/>
    </row>
    <row r="71803">
      <c r="A71803" s="9"/>
    </row>
    <row r="71804">
      <c r="A71804" s="9"/>
    </row>
    <row r="71805">
      <c r="A71805" s="9"/>
    </row>
    <row r="71806">
      <c r="A71806" s="9"/>
    </row>
    <row r="71807">
      <c r="A71807" s="9"/>
    </row>
    <row r="71808">
      <c r="A71808" s="9"/>
    </row>
    <row r="71809">
      <c r="A71809" s="9"/>
    </row>
    <row r="71810">
      <c r="A71810" s="9"/>
    </row>
    <row r="71811">
      <c r="A71811" s="9"/>
    </row>
    <row r="71812">
      <c r="A71812" s="9"/>
    </row>
    <row r="71813">
      <c r="A71813" s="9"/>
    </row>
    <row r="71814">
      <c r="A71814" s="9"/>
    </row>
    <row r="71815">
      <c r="A71815" s="9"/>
    </row>
    <row r="71816">
      <c r="A71816" s="9"/>
    </row>
    <row r="71817">
      <c r="A71817" s="9"/>
    </row>
    <row r="71818">
      <c r="A71818" s="9"/>
    </row>
    <row r="71819">
      <c r="A71819" s="9"/>
    </row>
    <row r="71820">
      <c r="A71820" s="9"/>
    </row>
    <row r="71821">
      <c r="A71821" s="9"/>
    </row>
    <row r="71822">
      <c r="A71822" s="9"/>
    </row>
    <row r="71823">
      <c r="A71823" s="9"/>
    </row>
    <row r="71824">
      <c r="A71824" s="9"/>
    </row>
    <row r="71825">
      <c r="A71825" s="9"/>
    </row>
    <row r="71826">
      <c r="A71826" s="9"/>
    </row>
    <row r="71827">
      <c r="A71827" s="9"/>
    </row>
    <row r="71828">
      <c r="A71828" s="9"/>
    </row>
    <row r="71829">
      <c r="A71829" s="9"/>
    </row>
    <row r="71830">
      <c r="A71830" s="9"/>
    </row>
    <row r="71831">
      <c r="A71831" s="9"/>
    </row>
    <row r="71832">
      <c r="A71832" s="9"/>
    </row>
    <row r="71833">
      <c r="A71833" s="9"/>
    </row>
    <row r="71834">
      <c r="A71834" s="9"/>
    </row>
    <row r="71835">
      <c r="A71835" s="9"/>
    </row>
    <row r="71836">
      <c r="A71836" s="9"/>
    </row>
    <row r="71837">
      <c r="A71837" s="9"/>
    </row>
    <row r="71838">
      <c r="A71838" s="9"/>
    </row>
    <row r="71839">
      <c r="A71839" s="9"/>
    </row>
    <row r="71840">
      <c r="A71840" s="9"/>
    </row>
    <row r="71841">
      <c r="A71841" s="9"/>
    </row>
    <row r="71842">
      <c r="A71842" s="9"/>
    </row>
    <row r="71843">
      <c r="A71843" s="9"/>
    </row>
    <row r="71844">
      <c r="A71844" s="9"/>
    </row>
    <row r="71845">
      <c r="A71845" s="9"/>
    </row>
    <row r="71846">
      <c r="A71846" s="9"/>
    </row>
    <row r="71847">
      <c r="A71847" s="9"/>
    </row>
    <row r="71848">
      <c r="A71848" s="9"/>
    </row>
    <row r="71849">
      <c r="A71849" s="9"/>
    </row>
    <row r="71850">
      <c r="A71850" s="9"/>
    </row>
    <row r="71851">
      <c r="A71851" s="9"/>
    </row>
    <row r="71852">
      <c r="A71852" s="9"/>
    </row>
    <row r="71853">
      <c r="A71853" s="9"/>
    </row>
    <row r="71854">
      <c r="A71854" s="9"/>
    </row>
    <row r="71855">
      <c r="A71855" s="9"/>
    </row>
    <row r="71856">
      <c r="A71856" s="9"/>
    </row>
    <row r="71857">
      <c r="A71857" s="9"/>
    </row>
    <row r="71858">
      <c r="A71858" s="9"/>
    </row>
    <row r="71859">
      <c r="A71859" s="9"/>
    </row>
    <row r="71860">
      <c r="A71860" s="9"/>
    </row>
    <row r="71861">
      <c r="A71861" s="9"/>
    </row>
    <row r="71862">
      <c r="A71862" s="9"/>
    </row>
    <row r="71863">
      <c r="A71863" s="9"/>
    </row>
    <row r="71864">
      <c r="A71864" s="9"/>
    </row>
    <row r="71865">
      <c r="A71865" s="9"/>
    </row>
    <row r="71866">
      <c r="A71866" s="9"/>
    </row>
    <row r="71867">
      <c r="A71867" s="9"/>
    </row>
    <row r="71868">
      <c r="A71868" s="9"/>
    </row>
    <row r="71869">
      <c r="A71869" s="9"/>
    </row>
    <row r="71870">
      <c r="A71870" s="9"/>
    </row>
    <row r="71871">
      <c r="A71871" s="9"/>
    </row>
    <row r="71872">
      <c r="A71872" s="9"/>
    </row>
    <row r="71873">
      <c r="A71873" s="9"/>
    </row>
    <row r="71874">
      <c r="A71874" s="9"/>
    </row>
    <row r="71875">
      <c r="A71875" s="9"/>
    </row>
    <row r="71876">
      <c r="A71876" s="9"/>
    </row>
    <row r="71877">
      <c r="A71877" s="9"/>
    </row>
    <row r="71878">
      <c r="A71878" s="9"/>
    </row>
    <row r="71879">
      <c r="A71879" s="9"/>
    </row>
    <row r="71880">
      <c r="A71880" s="9"/>
    </row>
    <row r="71881">
      <c r="A71881" s="9"/>
    </row>
    <row r="71882">
      <c r="A71882" s="9"/>
    </row>
    <row r="71883">
      <c r="A71883" s="9"/>
    </row>
    <row r="71884">
      <c r="A71884" s="9"/>
    </row>
    <row r="71885">
      <c r="A71885" s="9"/>
    </row>
    <row r="71886">
      <c r="A71886" s="9"/>
    </row>
    <row r="71887">
      <c r="A71887" s="9"/>
    </row>
    <row r="71888">
      <c r="A71888" s="9"/>
    </row>
    <row r="71889">
      <c r="A71889" s="9"/>
    </row>
    <row r="71890">
      <c r="A71890" s="9"/>
    </row>
    <row r="71891">
      <c r="A71891" s="9"/>
    </row>
    <row r="71892">
      <c r="A71892" s="9"/>
    </row>
    <row r="71893">
      <c r="A71893" s="9"/>
    </row>
    <row r="71894">
      <c r="A71894" s="9"/>
    </row>
    <row r="71895">
      <c r="A71895" s="9"/>
    </row>
    <row r="71896">
      <c r="A71896" s="9"/>
    </row>
    <row r="71897">
      <c r="A71897" s="9"/>
    </row>
    <row r="71898">
      <c r="A71898" s="9"/>
    </row>
    <row r="71899">
      <c r="A71899" s="9"/>
    </row>
    <row r="71900">
      <c r="A71900" s="9"/>
    </row>
    <row r="71901">
      <c r="A71901" s="9"/>
    </row>
    <row r="71902">
      <c r="A71902" s="9"/>
    </row>
    <row r="71903">
      <c r="A71903" s="9"/>
    </row>
    <row r="71904">
      <c r="A71904" s="9"/>
    </row>
    <row r="71905">
      <c r="A71905" s="9"/>
    </row>
    <row r="71906">
      <c r="A71906" s="9"/>
    </row>
    <row r="71907">
      <c r="A71907" s="9"/>
    </row>
    <row r="71908">
      <c r="A71908" s="9"/>
    </row>
    <row r="71909">
      <c r="A71909" s="9"/>
    </row>
    <row r="71910">
      <c r="A71910" s="9"/>
    </row>
    <row r="71911">
      <c r="A71911" s="9"/>
    </row>
    <row r="71912">
      <c r="A71912" s="9"/>
    </row>
    <row r="71913">
      <c r="A71913" s="9"/>
    </row>
    <row r="71914">
      <c r="A71914" s="9"/>
    </row>
    <row r="71915">
      <c r="A71915" s="9"/>
    </row>
    <row r="71916">
      <c r="A71916" s="9"/>
    </row>
    <row r="71917">
      <c r="A71917" s="9"/>
    </row>
    <row r="71918">
      <c r="A71918" s="9"/>
    </row>
    <row r="71919">
      <c r="A71919" s="9"/>
    </row>
    <row r="71920">
      <c r="A71920" s="9"/>
    </row>
    <row r="71921">
      <c r="A71921" s="9"/>
    </row>
    <row r="71922">
      <c r="A71922" s="9"/>
    </row>
    <row r="71923">
      <c r="A71923" s="9"/>
    </row>
    <row r="71924">
      <c r="A71924" s="9"/>
    </row>
    <row r="71925">
      <c r="A71925" s="9"/>
    </row>
    <row r="71926">
      <c r="A71926" s="9"/>
    </row>
    <row r="71927">
      <c r="A71927" s="9"/>
    </row>
    <row r="71928">
      <c r="A71928" s="9"/>
    </row>
    <row r="71929">
      <c r="A71929" s="9"/>
    </row>
    <row r="71930">
      <c r="A71930" s="9"/>
    </row>
    <row r="71931">
      <c r="A71931" s="9"/>
    </row>
    <row r="71932">
      <c r="A71932" s="9"/>
    </row>
    <row r="71933">
      <c r="A71933" s="9"/>
    </row>
    <row r="71934">
      <c r="A71934" s="9"/>
    </row>
    <row r="71935">
      <c r="A71935" s="9"/>
    </row>
    <row r="71936">
      <c r="A71936" s="9"/>
    </row>
    <row r="71937">
      <c r="A71937" s="9"/>
    </row>
    <row r="71938">
      <c r="A71938" s="9"/>
    </row>
    <row r="71939">
      <c r="A71939" s="9"/>
    </row>
    <row r="71940">
      <c r="A71940" s="9"/>
    </row>
    <row r="71941">
      <c r="A71941" s="9"/>
    </row>
    <row r="71942">
      <c r="A71942" s="9"/>
    </row>
    <row r="71943">
      <c r="A71943" s="9"/>
    </row>
    <row r="71944">
      <c r="A71944" s="9"/>
    </row>
    <row r="71945">
      <c r="A71945" s="9"/>
    </row>
    <row r="71946">
      <c r="A71946" s="9"/>
    </row>
    <row r="71947">
      <c r="A71947" s="9"/>
    </row>
    <row r="71948">
      <c r="A71948" s="9"/>
    </row>
    <row r="71949">
      <c r="A71949" s="9"/>
    </row>
    <row r="71950">
      <c r="A71950" s="9"/>
    </row>
    <row r="71951">
      <c r="A71951" s="9"/>
    </row>
    <row r="71952">
      <c r="A71952" s="9"/>
    </row>
    <row r="71953">
      <c r="A71953" s="9"/>
    </row>
    <row r="71954">
      <c r="A71954" s="9"/>
    </row>
    <row r="71955">
      <c r="A71955" s="9"/>
    </row>
    <row r="71956">
      <c r="A71956" s="9"/>
    </row>
    <row r="71957">
      <c r="A71957" s="9"/>
    </row>
    <row r="71958">
      <c r="A71958" s="9"/>
    </row>
    <row r="71959">
      <c r="A71959" s="9"/>
    </row>
    <row r="71960">
      <c r="A71960" s="9"/>
    </row>
    <row r="71961">
      <c r="A71961" s="9"/>
    </row>
    <row r="71962">
      <c r="A71962" s="9"/>
    </row>
    <row r="71963">
      <c r="A71963" s="9"/>
    </row>
    <row r="71964">
      <c r="A71964" s="9"/>
    </row>
    <row r="71965">
      <c r="A71965" s="9"/>
    </row>
    <row r="71966">
      <c r="A71966" s="9"/>
    </row>
    <row r="71967">
      <c r="A71967" s="9"/>
    </row>
    <row r="71968">
      <c r="A71968" s="9"/>
    </row>
    <row r="71969">
      <c r="A71969" s="9"/>
    </row>
    <row r="71970">
      <c r="A71970" s="9"/>
    </row>
    <row r="71971">
      <c r="A71971" s="9"/>
    </row>
    <row r="71972">
      <c r="A71972" s="9"/>
    </row>
    <row r="71973">
      <c r="A71973" s="9"/>
    </row>
    <row r="71974">
      <c r="A71974" s="9"/>
    </row>
    <row r="71975">
      <c r="A71975" s="9"/>
    </row>
    <row r="71976">
      <c r="A71976" s="9"/>
    </row>
    <row r="71977">
      <c r="A71977" s="9"/>
    </row>
    <row r="71978">
      <c r="A71978" s="9"/>
    </row>
    <row r="71979">
      <c r="A71979" s="9"/>
    </row>
    <row r="71980">
      <c r="A71980" s="9"/>
    </row>
    <row r="71981">
      <c r="A71981" s="9"/>
    </row>
    <row r="71982">
      <c r="A71982" s="9"/>
    </row>
    <row r="71983">
      <c r="A71983" s="9"/>
    </row>
    <row r="71984">
      <c r="A71984" s="9"/>
    </row>
    <row r="71985">
      <c r="A71985" s="9"/>
    </row>
    <row r="71986">
      <c r="A71986" s="9"/>
    </row>
    <row r="71987">
      <c r="A71987" s="9"/>
    </row>
    <row r="71988">
      <c r="A71988" s="9"/>
    </row>
    <row r="71989">
      <c r="A71989" s="9"/>
    </row>
    <row r="71990">
      <c r="A71990" s="9"/>
    </row>
    <row r="71991">
      <c r="A71991" s="9"/>
    </row>
    <row r="71992">
      <c r="A71992" s="9"/>
    </row>
    <row r="71993">
      <c r="A71993" s="9"/>
    </row>
    <row r="71994">
      <c r="A71994" s="9"/>
    </row>
    <row r="71995">
      <c r="A71995" s="9"/>
    </row>
    <row r="71996">
      <c r="A71996" s="9"/>
    </row>
    <row r="71997">
      <c r="A71997" s="9"/>
    </row>
    <row r="71998">
      <c r="A71998" s="9"/>
    </row>
    <row r="71999">
      <c r="A71999" s="9"/>
    </row>
    <row r="72000">
      <c r="A72000" s="9"/>
    </row>
    <row r="72001">
      <c r="A72001" s="9"/>
    </row>
    <row r="72002">
      <c r="A72002" s="9"/>
    </row>
    <row r="72003">
      <c r="A72003" s="9"/>
    </row>
    <row r="72004">
      <c r="A72004" s="9"/>
    </row>
    <row r="72005">
      <c r="A72005" s="9"/>
    </row>
    <row r="72006">
      <c r="A72006" s="9"/>
    </row>
    <row r="72007">
      <c r="A72007" s="9"/>
    </row>
    <row r="72008">
      <c r="A72008" s="9"/>
    </row>
    <row r="72009">
      <c r="A72009" s="9"/>
    </row>
    <row r="72010">
      <c r="A72010" s="9"/>
    </row>
    <row r="72011">
      <c r="A72011" s="9"/>
    </row>
    <row r="72012">
      <c r="A72012" s="9"/>
    </row>
    <row r="72013">
      <c r="A72013" s="9"/>
    </row>
    <row r="72014">
      <c r="A72014" s="9"/>
    </row>
    <row r="72015">
      <c r="A72015" s="9"/>
    </row>
    <row r="72016">
      <c r="A72016" s="9"/>
    </row>
    <row r="72017">
      <c r="A72017" s="9"/>
    </row>
    <row r="72018">
      <c r="A72018" s="9"/>
    </row>
    <row r="72019">
      <c r="A72019" s="9"/>
    </row>
    <row r="72020">
      <c r="A72020" s="9"/>
    </row>
    <row r="72021">
      <c r="A72021" s="9"/>
    </row>
    <row r="72022">
      <c r="A72022" s="9"/>
    </row>
    <row r="72023">
      <c r="A72023" s="9"/>
    </row>
    <row r="72024">
      <c r="A72024" s="9"/>
    </row>
    <row r="72025">
      <c r="A72025" s="9"/>
    </row>
    <row r="72026">
      <c r="A72026" s="9"/>
    </row>
    <row r="72027">
      <c r="A72027" s="9"/>
    </row>
    <row r="72028">
      <c r="A72028" s="9"/>
    </row>
    <row r="72029">
      <c r="A72029" s="9"/>
    </row>
    <row r="72030">
      <c r="A72030" s="9"/>
    </row>
    <row r="72031">
      <c r="A72031" s="9"/>
    </row>
    <row r="72032">
      <c r="A72032" s="9"/>
    </row>
    <row r="72033">
      <c r="A72033" s="9"/>
    </row>
    <row r="72034">
      <c r="A72034" s="9"/>
    </row>
    <row r="72035">
      <c r="A72035" s="9"/>
    </row>
    <row r="72036">
      <c r="A72036" s="9"/>
    </row>
    <row r="72037">
      <c r="A72037" s="9"/>
    </row>
    <row r="72038">
      <c r="A72038" s="9"/>
    </row>
    <row r="72039">
      <c r="A72039" s="9"/>
    </row>
    <row r="72040">
      <c r="A72040" s="9"/>
    </row>
    <row r="72041">
      <c r="A72041" s="9"/>
    </row>
    <row r="72042">
      <c r="A72042" s="9"/>
    </row>
    <row r="72043">
      <c r="A72043" s="9"/>
    </row>
    <row r="72044">
      <c r="A72044" s="9"/>
    </row>
    <row r="72045">
      <c r="A72045" s="9"/>
    </row>
    <row r="72046">
      <c r="A72046" s="9"/>
    </row>
    <row r="72047">
      <c r="A72047" s="9"/>
    </row>
    <row r="72048">
      <c r="A72048" s="9"/>
    </row>
    <row r="72049">
      <c r="A72049" s="9"/>
    </row>
    <row r="72050">
      <c r="A72050" s="9"/>
    </row>
    <row r="72051">
      <c r="A72051" s="9"/>
    </row>
    <row r="72052">
      <c r="A72052" s="9"/>
    </row>
    <row r="72053">
      <c r="A72053" s="9"/>
    </row>
    <row r="72054">
      <c r="A72054" s="9"/>
    </row>
    <row r="72055">
      <c r="A72055" s="9"/>
    </row>
    <row r="72056">
      <c r="A72056" s="9"/>
    </row>
    <row r="72057">
      <c r="A72057" s="9"/>
    </row>
    <row r="72058">
      <c r="A72058" s="9"/>
    </row>
    <row r="72059">
      <c r="A72059" s="9"/>
    </row>
    <row r="72060">
      <c r="A72060" s="9"/>
    </row>
    <row r="72061">
      <c r="A72061" s="9"/>
    </row>
    <row r="72062">
      <c r="A72062" s="9"/>
    </row>
    <row r="72063">
      <c r="A72063" s="9"/>
    </row>
    <row r="72064">
      <c r="A72064" s="9"/>
    </row>
    <row r="72065">
      <c r="A72065" s="9"/>
    </row>
    <row r="72066">
      <c r="A72066" s="9"/>
    </row>
    <row r="72067">
      <c r="A72067" s="9"/>
    </row>
    <row r="72068">
      <c r="A72068" s="9"/>
    </row>
    <row r="72069">
      <c r="A72069" s="9"/>
    </row>
    <row r="72070">
      <c r="A72070" s="9"/>
    </row>
    <row r="72071">
      <c r="A72071" s="9"/>
    </row>
    <row r="72072">
      <c r="A72072" s="9"/>
    </row>
    <row r="72073">
      <c r="A72073" s="9"/>
    </row>
    <row r="72074">
      <c r="A72074" s="9"/>
    </row>
    <row r="72075">
      <c r="A72075" s="9"/>
    </row>
    <row r="72076">
      <c r="A72076" s="9"/>
    </row>
    <row r="72077">
      <c r="A72077" s="9"/>
    </row>
    <row r="72078">
      <c r="A72078" s="9"/>
    </row>
    <row r="72079">
      <c r="A72079" s="9"/>
    </row>
    <row r="72080">
      <c r="A72080" s="9"/>
    </row>
    <row r="72081">
      <c r="A72081" s="9"/>
    </row>
    <row r="72082">
      <c r="A72082" s="9"/>
    </row>
    <row r="72083">
      <c r="A72083" s="9"/>
    </row>
    <row r="72084">
      <c r="A72084" s="9"/>
    </row>
    <row r="72085">
      <c r="A72085" s="9"/>
    </row>
    <row r="72086">
      <c r="A72086" s="9"/>
    </row>
    <row r="72087">
      <c r="A72087" s="9"/>
    </row>
    <row r="72088">
      <c r="A72088" s="9"/>
    </row>
    <row r="72089">
      <c r="A72089" s="9"/>
    </row>
    <row r="72090">
      <c r="A72090" s="9"/>
    </row>
    <row r="72091">
      <c r="A72091" s="9"/>
    </row>
    <row r="72092">
      <c r="A72092" s="9"/>
    </row>
    <row r="72093">
      <c r="A72093" s="9"/>
    </row>
    <row r="72094">
      <c r="A72094" s="9"/>
    </row>
    <row r="72095">
      <c r="A72095" s="9"/>
    </row>
    <row r="72096">
      <c r="A72096" s="9"/>
    </row>
    <row r="72097">
      <c r="A72097" s="9"/>
    </row>
    <row r="72098">
      <c r="A72098" s="9"/>
    </row>
    <row r="72099">
      <c r="A72099" s="9"/>
    </row>
    <row r="72100">
      <c r="A72100" s="9"/>
    </row>
    <row r="72101">
      <c r="A72101" s="9"/>
    </row>
    <row r="72102">
      <c r="A72102" s="9"/>
    </row>
    <row r="72103">
      <c r="A72103" s="9"/>
    </row>
    <row r="72104">
      <c r="A72104" s="9"/>
    </row>
    <row r="72105">
      <c r="A72105" s="9"/>
    </row>
    <row r="72106">
      <c r="A72106" s="9"/>
    </row>
    <row r="72107">
      <c r="A72107" s="9"/>
    </row>
    <row r="72108">
      <c r="A72108" s="9"/>
    </row>
    <row r="72109">
      <c r="A72109" s="9"/>
    </row>
    <row r="72110">
      <c r="A72110" s="9"/>
    </row>
    <row r="72111">
      <c r="A72111" s="9"/>
    </row>
    <row r="72112">
      <c r="A72112" s="9"/>
    </row>
    <row r="72113">
      <c r="A72113" s="9"/>
    </row>
    <row r="72114">
      <c r="A72114" s="9"/>
    </row>
    <row r="72115">
      <c r="A72115" s="9"/>
    </row>
    <row r="72116">
      <c r="A72116" s="9"/>
    </row>
    <row r="72117">
      <c r="A72117" s="9"/>
    </row>
    <row r="72118">
      <c r="A72118" s="9"/>
    </row>
    <row r="72119">
      <c r="A72119" s="9"/>
    </row>
    <row r="72120">
      <c r="A72120" s="9"/>
    </row>
    <row r="72121">
      <c r="A72121" s="9"/>
    </row>
    <row r="72122">
      <c r="A72122" s="9"/>
    </row>
    <row r="72123">
      <c r="A72123" s="9"/>
    </row>
    <row r="72124">
      <c r="A72124" s="9"/>
    </row>
    <row r="72125">
      <c r="A72125" s="9"/>
    </row>
    <row r="72126">
      <c r="A72126" s="9"/>
    </row>
    <row r="72127">
      <c r="A72127" s="9"/>
    </row>
    <row r="72128">
      <c r="A72128" s="9"/>
    </row>
    <row r="72129">
      <c r="A72129" s="9"/>
    </row>
    <row r="72130">
      <c r="A72130" s="9"/>
    </row>
    <row r="72131">
      <c r="A72131" s="9"/>
    </row>
    <row r="72132">
      <c r="A72132" s="9"/>
    </row>
    <row r="72133">
      <c r="A72133" s="9"/>
    </row>
    <row r="72134">
      <c r="A72134" s="9"/>
    </row>
    <row r="72135">
      <c r="A72135" s="9"/>
    </row>
    <row r="72136">
      <c r="A72136" s="9"/>
    </row>
    <row r="72137">
      <c r="A72137" s="9"/>
    </row>
    <row r="72138">
      <c r="A72138" s="9"/>
    </row>
    <row r="72139">
      <c r="A72139" s="9"/>
    </row>
    <row r="72140">
      <c r="A72140" s="9"/>
    </row>
    <row r="72141">
      <c r="A72141" s="9"/>
    </row>
    <row r="72142">
      <c r="A72142" s="9"/>
    </row>
    <row r="72143">
      <c r="A72143" s="9"/>
    </row>
    <row r="72144">
      <c r="A72144" s="9"/>
    </row>
    <row r="72145">
      <c r="A72145" s="9"/>
    </row>
    <row r="72146">
      <c r="A72146" s="9"/>
    </row>
    <row r="72147">
      <c r="A72147" s="9"/>
    </row>
    <row r="72148">
      <c r="A72148" s="9"/>
    </row>
    <row r="72149">
      <c r="A72149" s="9"/>
    </row>
    <row r="72150">
      <c r="A72150" s="9"/>
    </row>
    <row r="72151">
      <c r="A72151" s="9"/>
    </row>
    <row r="72152">
      <c r="A72152" s="9"/>
    </row>
    <row r="72153">
      <c r="A72153" s="9"/>
    </row>
    <row r="72154">
      <c r="A72154" s="9"/>
    </row>
    <row r="72155">
      <c r="A72155" s="9"/>
    </row>
    <row r="72156">
      <c r="A72156" s="9"/>
    </row>
    <row r="72157">
      <c r="A72157" s="9"/>
    </row>
    <row r="72158">
      <c r="A72158" s="9"/>
    </row>
    <row r="72159">
      <c r="A72159" s="9"/>
    </row>
    <row r="72160">
      <c r="A72160" s="9"/>
    </row>
    <row r="72161">
      <c r="A72161" s="9"/>
    </row>
    <row r="72162">
      <c r="A72162" s="9"/>
    </row>
    <row r="72163">
      <c r="A72163" s="9"/>
    </row>
    <row r="72164">
      <c r="A72164" s="9"/>
    </row>
    <row r="72165">
      <c r="A72165" s="9"/>
    </row>
    <row r="72166">
      <c r="A72166" s="9"/>
    </row>
    <row r="72167">
      <c r="A72167" s="9"/>
    </row>
    <row r="72168">
      <c r="A72168" s="9"/>
    </row>
    <row r="72169">
      <c r="A72169" s="9"/>
    </row>
    <row r="72170">
      <c r="A72170" s="9"/>
    </row>
    <row r="72171">
      <c r="A72171" s="9"/>
    </row>
    <row r="72172">
      <c r="A72172" s="9"/>
    </row>
    <row r="72173">
      <c r="A72173" s="9"/>
    </row>
    <row r="72174">
      <c r="A72174" s="9"/>
    </row>
    <row r="72175">
      <c r="A72175" s="9"/>
    </row>
    <row r="72176">
      <c r="A72176" s="9"/>
    </row>
    <row r="72177">
      <c r="A72177" s="9"/>
    </row>
    <row r="72178">
      <c r="A72178" s="9"/>
    </row>
    <row r="72179">
      <c r="A72179" s="9"/>
    </row>
    <row r="72180">
      <c r="A72180" s="9"/>
    </row>
    <row r="72181">
      <c r="A72181" s="9"/>
    </row>
    <row r="72182">
      <c r="A72182" s="9"/>
    </row>
    <row r="72183">
      <c r="A72183" s="9"/>
    </row>
    <row r="72184">
      <c r="A72184" s="9"/>
    </row>
    <row r="72185">
      <c r="A72185" s="9"/>
    </row>
    <row r="72186">
      <c r="A72186" s="9"/>
    </row>
    <row r="72187">
      <c r="A72187" s="9"/>
    </row>
    <row r="72188">
      <c r="A72188" s="9"/>
    </row>
    <row r="72189">
      <c r="A72189" s="9"/>
    </row>
    <row r="72190">
      <c r="A72190" s="9"/>
    </row>
    <row r="72191">
      <c r="A72191" s="9"/>
    </row>
    <row r="72192">
      <c r="A72192" s="9"/>
    </row>
    <row r="72193">
      <c r="A72193" s="9"/>
    </row>
    <row r="72194">
      <c r="A72194" s="9"/>
    </row>
    <row r="72195">
      <c r="A72195" s="9"/>
    </row>
    <row r="72196">
      <c r="A72196" s="9"/>
    </row>
    <row r="72197">
      <c r="A72197" s="9"/>
    </row>
    <row r="72198">
      <c r="A72198" s="9"/>
    </row>
    <row r="72199">
      <c r="A72199" s="9"/>
    </row>
    <row r="72200">
      <c r="A72200" s="9"/>
    </row>
    <row r="72201">
      <c r="A72201" s="9"/>
    </row>
    <row r="72202">
      <c r="A72202" s="9"/>
    </row>
    <row r="72203">
      <c r="A72203" s="9"/>
    </row>
    <row r="72204">
      <c r="A72204" s="9"/>
    </row>
    <row r="72205">
      <c r="A72205" s="9"/>
    </row>
    <row r="72206">
      <c r="A72206" s="9"/>
    </row>
    <row r="72207">
      <c r="A72207" s="9"/>
    </row>
    <row r="72208">
      <c r="A72208" s="9"/>
    </row>
    <row r="72209">
      <c r="A72209" s="9"/>
    </row>
    <row r="72210">
      <c r="A72210" s="9"/>
    </row>
    <row r="72211">
      <c r="A72211" s="9"/>
    </row>
    <row r="72212">
      <c r="A72212" s="9"/>
    </row>
    <row r="72213">
      <c r="A72213" s="9"/>
    </row>
    <row r="72214">
      <c r="A72214" s="9"/>
    </row>
    <row r="72215">
      <c r="A72215" s="9"/>
    </row>
    <row r="72216">
      <c r="A72216" s="9"/>
    </row>
    <row r="72217">
      <c r="A72217" s="9"/>
    </row>
    <row r="72218">
      <c r="A72218" s="9"/>
    </row>
    <row r="72219">
      <c r="A72219" s="9"/>
    </row>
    <row r="72220">
      <c r="A72220" s="9"/>
    </row>
    <row r="72221">
      <c r="A72221" s="9"/>
    </row>
    <row r="72222">
      <c r="A72222" s="9"/>
    </row>
    <row r="72223">
      <c r="A72223" s="9"/>
    </row>
    <row r="72224">
      <c r="A72224" s="9"/>
    </row>
    <row r="72225">
      <c r="A72225" s="9"/>
    </row>
    <row r="72226">
      <c r="A72226" s="9"/>
    </row>
    <row r="72227">
      <c r="A72227" s="9"/>
    </row>
    <row r="72228">
      <c r="A72228" s="9"/>
    </row>
    <row r="72229">
      <c r="A72229" s="9"/>
    </row>
    <row r="72230">
      <c r="A72230" s="9"/>
    </row>
    <row r="72231">
      <c r="A72231" s="9"/>
    </row>
    <row r="72232">
      <c r="A72232" s="9"/>
    </row>
    <row r="72233">
      <c r="A72233" s="9"/>
    </row>
    <row r="72234">
      <c r="A72234" s="9"/>
    </row>
    <row r="72235">
      <c r="A72235" s="9"/>
    </row>
    <row r="72236">
      <c r="A72236" s="9"/>
    </row>
    <row r="72237">
      <c r="A72237" s="9"/>
    </row>
    <row r="72238">
      <c r="A72238" s="9"/>
    </row>
    <row r="72239">
      <c r="A72239" s="9"/>
    </row>
    <row r="72240">
      <c r="A72240" s="9"/>
    </row>
    <row r="72241">
      <c r="A72241" s="9"/>
    </row>
    <row r="72242">
      <c r="A72242" s="9"/>
    </row>
    <row r="72243">
      <c r="A72243" s="9"/>
    </row>
    <row r="72244">
      <c r="A72244" s="9"/>
    </row>
    <row r="72245">
      <c r="A72245" s="9"/>
    </row>
    <row r="72246">
      <c r="A72246" s="9"/>
    </row>
    <row r="72247">
      <c r="A72247" s="9"/>
    </row>
    <row r="72248">
      <c r="A72248" s="9"/>
    </row>
    <row r="72249">
      <c r="A72249" s="9"/>
    </row>
    <row r="72250">
      <c r="A72250" s="9"/>
    </row>
    <row r="72251">
      <c r="A72251" s="9"/>
    </row>
    <row r="72252">
      <c r="A72252" s="9"/>
    </row>
    <row r="72253">
      <c r="A72253" s="9"/>
    </row>
    <row r="72254">
      <c r="A72254" s="9"/>
    </row>
    <row r="72255">
      <c r="A72255" s="9"/>
    </row>
    <row r="72256">
      <c r="A72256" s="9"/>
    </row>
    <row r="72257">
      <c r="A72257" s="9"/>
    </row>
    <row r="72258">
      <c r="A72258" s="9"/>
    </row>
    <row r="72259">
      <c r="A72259" s="9"/>
    </row>
    <row r="72260">
      <c r="A72260" s="9"/>
    </row>
    <row r="72261">
      <c r="A72261" s="9"/>
    </row>
    <row r="72262">
      <c r="A72262" s="9"/>
    </row>
    <row r="72263">
      <c r="A72263" s="9"/>
    </row>
    <row r="72264">
      <c r="A72264" s="9"/>
    </row>
    <row r="72265">
      <c r="A72265" s="9"/>
    </row>
    <row r="72266">
      <c r="A72266" s="9"/>
    </row>
    <row r="72267">
      <c r="A72267" s="9"/>
    </row>
    <row r="72268">
      <c r="A72268" s="9"/>
    </row>
    <row r="72269">
      <c r="A72269" s="9"/>
    </row>
    <row r="72270">
      <c r="A72270" s="9"/>
    </row>
    <row r="72271">
      <c r="A72271" s="9"/>
    </row>
    <row r="72272">
      <c r="A72272" s="9"/>
    </row>
    <row r="72273">
      <c r="A72273" s="9"/>
    </row>
    <row r="72274">
      <c r="A72274" s="9"/>
    </row>
    <row r="72275">
      <c r="A72275" s="9"/>
    </row>
    <row r="72276">
      <c r="A72276" s="9"/>
    </row>
    <row r="72277">
      <c r="A72277" s="9"/>
    </row>
    <row r="72278">
      <c r="A72278" s="9"/>
    </row>
    <row r="72279">
      <c r="A72279" s="9"/>
    </row>
    <row r="72280">
      <c r="A72280" s="9"/>
    </row>
    <row r="72281">
      <c r="A72281" s="9"/>
    </row>
    <row r="72282">
      <c r="A72282" s="9"/>
    </row>
    <row r="72283">
      <c r="A72283" s="9"/>
    </row>
    <row r="72284">
      <c r="A72284" s="9"/>
    </row>
    <row r="72285">
      <c r="A72285" s="9"/>
    </row>
    <row r="72286">
      <c r="A72286" s="9"/>
    </row>
    <row r="72287">
      <c r="A72287" s="9"/>
    </row>
    <row r="72288">
      <c r="A72288" s="9"/>
    </row>
    <row r="72289">
      <c r="A72289" s="9"/>
    </row>
    <row r="72290">
      <c r="A72290" s="9"/>
    </row>
    <row r="72291">
      <c r="A72291" s="9"/>
    </row>
    <row r="72292">
      <c r="A72292" s="9"/>
    </row>
    <row r="72293">
      <c r="A72293" s="9"/>
    </row>
    <row r="72294">
      <c r="A72294" s="9"/>
    </row>
    <row r="72295">
      <c r="A72295" s="9"/>
    </row>
    <row r="72296">
      <c r="A72296" s="9"/>
    </row>
    <row r="72297">
      <c r="A72297" s="9"/>
    </row>
    <row r="72298">
      <c r="A72298" s="9"/>
    </row>
    <row r="72299">
      <c r="A72299" s="9"/>
    </row>
    <row r="72300">
      <c r="A72300" s="9"/>
    </row>
    <row r="72301">
      <c r="A72301" s="9"/>
    </row>
    <row r="72302">
      <c r="A72302" s="9"/>
    </row>
    <row r="72303">
      <c r="A72303" s="9"/>
    </row>
    <row r="72304">
      <c r="A72304" s="9"/>
    </row>
    <row r="72305">
      <c r="A72305" s="9"/>
    </row>
    <row r="72306">
      <c r="A72306" s="9"/>
    </row>
    <row r="72307">
      <c r="A72307" s="9"/>
    </row>
    <row r="72308">
      <c r="A72308" s="9"/>
    </row>
    <row r="72309">
      <c r="A72309" s="9"/>
    </row>
    <row r="72310">
      <c r="A72310" s="9"/>
    </row>
    <row r="72311">
      <c r="A72311" s="9"/>
    </row>
    <row r="72312">
      <c r="A72312" s="9"/>
    </row>
    <row r="72313">
      <c r="A72313" s="9"/>
    </row>
    <row r="72314">
      <c r="A72314" s="9"/>
    </row>
    <row r="72315">
      <c r="A72315" s="9"/>
    </row>
    <row r="72316">
      <c r="A72316" s="9"/>
    </row>
    <row r="72317">
      <c r="A72317" s="9"/>
    </row>
    <row r="72318">
      <c r="A72318" s="9"/>
    </row>
    <row r="72319">
      <c r="A72319" s="9"/>
    </row>
    <row r="72320">
      <c r="A72320" s="9"/>
    </row>
    <row r="72321">
      <c r="A72321" s="9"/>
    </row>
    <row r="72322">
      <c r="A72322" s="9"/>
    </row>
    <row r="72323">
      <c r="A72323" s="9"/>
    </row>
    <row r="72324">
      <c r="A72324" s="9"/>
    </row>
    <row r="72325">
      <c r="A72325" s="9"/>
    </row>
    <row r="72326">
      <c r="A72326" s="9"/>
    </row>
    <row r="72327">
      <c r="A72327" s="9"/>
    </row>
    <row r="72328">
      <c r="A72328" s="9"/>
    </row>
    <row r="72329">
      <c r="A72329" s="9"/>
    </row>
    <row r="72330">
      <c r="A72330" s="9"/>
    </row>
    <row r="72331">
      <c r="A72331" s="9"/>
    </row>
    <row r="72332">
      <c r="A72332" s="9"/>
    </row>
    <row r="72333">
      <c r="A72333" s="9"/>
    </row>
    <row r="72334">
      <c r="A72334" s="9"/>
    </row>
    <row r="72335">
      <c r="A72335" s="9"/>
    </row>
    <row r="72336">
      <c r="A72336" s="9"/>
    </row>
    <row r="72337">
      <c r="A72337" s="9"/>
    </row>
    <row r="72338">
      <c r="A72338" s="9"/>
    </row>
    <row r="72339">
      <c r="A72339" s="9"/>
    </row>
    <row r="72340">
      <c r="A72340" s="9"/>
    </row>
    <row r="72341">
      <c r="A72341" s="9"/>
    </row>
    <row r="72342">
      <c r="A72342" s="9"/>
    </row>
    <row r="72343">
      <c r="A72343" s="9"/>
    </row>
    <row r="72344">
      <c r="A72344" s="9"/>
    </row>
    <row r="72345">
      <c r="A72345" s="9"/>
    </row>
    <row r="72346">
      <c r="A72346" s="9"/>
    </row>
    <row r="72347">
      <c r="A72347" s="9"/>
    </row>
    <row r="72348">
      <c r="A72348" s="9"/>
    </row>
    <row r="72349">
      <c r="A72349" s="9"/>
    </row>
    <row r="72350">
      <c r="A72350" s="9"/>
    </row>
    <row r="72351">
      <c r="A72351" s="9"/>
    </row>
    <row r="72352">
      <c r="A72352" s="9"/>
    </row>
    <row r="72353">
      <c r="A72353" s="9"/>
    </row>
    <row r="72354">
      <c r="A72354" s="9"/>
    </row>
    <row r="72355">
      <c r="A72355" s="9"/>
    </row>
    <row r="72356">
      <c r="A72356" s="9"/>
    </row>
    <row r="72357">
      <c r="A72357" s="9"/>
    </row>
    <row r="72358">
      <c r="A72358" s="9"/>
    </row>
    <row r="72359">
      <c r="A72359" s="9"/>
    </row>
    <row r="72360">
      <c r="A72360" s="9"/>
    </row>
    <row r="72361">
      <c r="A72361" s="9"/>
    </row>
    <row r="72362">
      <c r="A72362" s="9"/>
    </row>
    <row r="72363">
      <c r="A72363" s="9"/>
    </row>
    <row r="72364">
      <c r="A72364" s="9"/>
    </row>
    <row r="72365">
      <c r="A72365" s="9"/>
    </row>
    <row r="72366">
      <c r="A72366" s="9"/>
    </row>
    <row r="72367">
      <c r="A72367" s="9"/>
    </row>
    <row r="72368">
      <c r="A72368" s="9"/>
    </row>
    <row r="72369">
      <c r="A72369" s="9"/>
    </row>
    <row r="72370">
      <c r="A72370" s="9"/>
    </row>
    <row r="72371">
      <c r="A72371" s="9"/>
    </row>
    <row r="72372">
      <c r="A72372" s="9"/>
    </row>
    <row r="72373">
      <c r="A72373" s="9"/>
    </row>
    <row r="72374">
      <c r="A72374" s="9"/>
    </row>
    <row r="72375">
      <c r="A72375" s="9"/>
    </row>
    <row r="72376">
      <c r="A72376" s="9"/>
    </row>
    <row r="72377">
      <c r="A72377" s="9"/>
    </row>
    <row r="72378">
      <c r="A72378" s="9"/>
    </row>
    <row r="72379">
      <c r="A72379" s="9"/>
    </row>
    <row r="72380">
      <c r="A72380" s="9"/>
    </row>
    <row r="72381">
      <c r="A72381" s="9"/>
    </row>
    <row r="72382">
      <c r="A72382" s="9"/>
    </row>
    <row r="72383">
      <c r="A72383" s="9"/>
    </row>
    <row r="72384">
      <c r="A72384" s="9"/>
    </row>
    <row r="72385">
      <c r="A72385" s="9"/>
    </row>
    <row r="72386">
      <c r="A72386" s="9"/>
    </row>
    <row r="72387">
      <c r="A72387" s="9"/>
    </row>
    <row r="72388">
      <c r="A72388" s="9"/>
    </row>
    <row r="72389">
      <c r="A72389" s="9"/>
    </row>
    <row r="72390">
      <c r="A72390" s="9"/>
    </row>
    <row r="72391">
      <c r="A72391" s="9"/>
    </row>
    <row r="72392">
      <c r="A72392" s="9"/>
    </row>
    <row r="72393">
      <c r="A72393" s="9"/>
    </row>
    <row r="72394">
      <c r="A72394" s="9"/>
    </row>
    <row r="72395">
      <c r="A72395" s="9"/>
    </row>
    <row r="72396">
      <c r="A72396" s="9"/>
    </row>
    <row r="72397">
      <c r="A72397" s="9"/>
    </row>
    <row r="72398">
      <c r="A72398" s="9"/>
    </row>
    <row r="72399">
      <c r="A72399" s="9"/>
    </row>
    <row r="72400">
      <c r="A72400" s="9"/>
    </row>
    <row r="72401">
      <c r="A72401" s="9"/>
    </row>
    <row r="72402">
      <c r="A72402" s="9"/>
    </row>
    <row r="72403">
      <c r="A72403" s="9"/>
    </row>
    <row r="72404">
      <c r="A72404" s="9"/>
    </row>
    <row r="72405">
      <c r="A72405" s="9"/>
    </row>
    <row r="72406">
      <c r="A72406" s="9"/>
    </row>
    <row r="72407">
      <c r="A72407" s="9"/>
    </row>
    <row r="72408">
      <c r="A72408" s="9"/>
    </row>
    <row r="72409">
      <c r="A72409" s="9"/>
    </row>
    <row r="72410">
      <c r="A72410" s="9"/>
    </row>
    <row r="72411">
      <c r="A72411" s="9"/>
    </row>
    <row r="72412">
      <c r="A72412" s="9"/>
    </row>
    <row r="72413">
      <c r="A72413" s="9"/>
    </row>
    <row r="72414">
      <c r="A72414" s="9"/>
    </row>
    <row r="72415">
      <c r="A72415" s="9"/>
    </row>
    <row r="72416">
      <c r="A72416" s="9"/>
    </row>
    <row r="72417">
      <c r="A72417" s="9"/>
    </row>
    <row r="72418">
      <c r="A72418" s="9"/>
    </row>
    <row r="72419">
      <c r="A72419" s="9"/>
    </row>
    <row r="72420">
      <c r="A72420" s="9"/>
    </row>
    <row r="72421">
      <c r="A72421" s="9"/>
    </row>
    <row r="72422">
      <c r="A72422" s="9"/>
    </row>
    <row r="72423">
      <c r="A72423" s="9"/>
    </row>
    <row r="72424">
      <c r="A72424" s="9"/>
    </row>
    <row r="72425">
      <c r="A72425" s="9"/>
    </row>
    <row r="72426">
      <c r="A72426" s="9"/>
    </row>
    <row r="72427">
      <c r="A72427" s="9"/>
    </row>
    <row r="72428">
      <c r="A72428" s="9"/>
    </row>
    <row r="72429">
      <c r="A72429" s="9"/>
    </row>
    <row r="72430">
      <c r="A72430" s="9"/>
    </row>
    <row r="72431">
      <c r="A72431" s="9"/>
    </row>
    <row r="72432">
      <c r="A72432" s="9"/>
    </row>
    <row r="72433">
      <c r="A72433" s="9"/>
    </row>
    <row r="72434">
      <c r="A72434" s="9"/>
    </row>
    <row r="72435">
      <c r="A72435" s="9"/>
    </row>
    <row r="72436">
      <c r="A72436" s="9"/>
    </row>
    <row r="72437">
      <c r="A72437" s="9"/>
    </row>
    <row r="72438">
      <c r="A72438" s="9"/>
    </row>
    <row r="72439">
      <c r="A72439" s="9"/>
    </row>
    <row r="72440">
      <c r="A72440" s="9"/>
    </row>
    <row r="72441">
      <c r="A72441" s="9"/>
    </row>
    <row r="72442">
      <c r="A72442" s="9"/>
    </row>
    <row r="72443">
      <c r="A72443" s="9"/>
    </row>
    <row r="72444">
      <c r="A72444" s="9"/>
    </row>
    <row r="72445">
      <c r="A72445" s="9"/>
    </row>
    <row r="72446">
      <c r="A72446" s="9"/>
    </row>
    <row r="72447">
      <c r="A72447" s="9"/>
    </row>
    <row r="72448">
      <c r="A72448" s="9"/>
    </row>
    <row r="72449">
      <c r="A72449" s="9"/>
    </row>
    <row r="72450">
      <c r="A72450" s="9"/>
    </row>
    <row r="72451">
      <c r="A72451" s="9"/>
    </row>
    <row r="72452">
      <c r="A72452" s="9"/>
    </row>
    <row r="72453">
      <c r="A72453" s="9"/>
    </row>
    <row r="72454">
      <c r="A72454" s="9"/>
    </row>
    <row r="72455">
      <c r="A72455" s="9"/>
    </row>
    <row r="72456">
      <c r="A72456" s="9"/>
    </row>
    <row r="72457">
      <c r="A72457" s="9"/>
    </row>
    <row r="72458">
      <c r="A72458" s="9"/>
    </row>
    <row r="72459">
      <c r="A72459" s="9"/>
    </row>
    <row r="72460">
      <c r="A72460" s="9"/>
    </row>
    <row r="72461">
      <c r="A72461" s="9"/>
    </row>
    <row r="72462">
      <c r="A72462" s="9"/>
    </row>
    <row r="72463">
      <c r="A72463" s="9"/>
    </row>
    <row r="72464">
      <c r="A72464" s="9"/>
    </row>
    <row r="72465">
      <c r="A72465" s="9"/>
    </row>
    <row r="72466">
      <c r="A72466" s="9"/>
    </row>
    <row r="72467">
      <c r="A72467" s="9"/>
    </row>
    <row r="72468">
      <c r="A72468" s="9"/>
    </row>
    <row r="72469">
      <c r="A72469" s="9"/>
    </row>
    <row r="72470">
      <c r="A72470" s="9"/>
    </row>
    <row r="72471">
      <c r="A72471" s="9"/>
    </row>
    <row r="72472">
      <c r="A72472" s="9"/>
    </row>
    <row r="72473">
      <c r="A72473" s="9"/>
    </row>
    <row r="72474">
      <c r="A72474" s="9"/>
    </row>
    <row r="72475">
      <c r="A72475" s="9"/>
    </row>
    <row r="72476">
      <c r="A72476" s="9"/>
    </row>
    <row r="72477">
      <c r="A72477" s="9"/>
    </row>
    <row r="72478">
      <c r="A72478" s="9"/>
    </row>
    <row r="72479">
      <c r="A72479" s="9"/>
    </row>
    <row r="72480">
      <c r="A72480" s="9"/>
    </row>
    <row r="72481">
      <c r="A72481" s="9"/>
    </row>
    <row r="72482">
      <c r="A72482" s="9"/>
    </row>
    <row r="72483">
      <c r="A72483" s="9"/>
    </row>
    <row r="72484">
      <c r="A72484" s="9"/>
    </row>
    <row r="72485">
      <c r="A72485" s="9"/>
    </row>
    <row r="72486">
      <c r="A72486" s="9"/>
    </row>
    <row r="72487">
      <c r="A72487" s="9"/>
    </row>
    <row r="72488">
      <c r="A72488" s="9"/>
    </row>
    <row r="72489">
      <c r="A72489" s="9"/>
    </row>
    <row r="72490">
      <c r="A72490" s="9"/>
    </row>
    <row r="72491">
      <c r="A72491" s="9"/>
    </row>
    <row r="72492">
      <c r="A72492" s="9"/>
    </row>
    <row r="72493">
      <c r="A72493" s="9"/>
    </row>
    <row r="72494">
      <c r="A72494" s="9"/>
    </row>
    <row r="72495">
      <c r="A72495" s="9"/>
    </row>
    <row r="72496">
      <c r="A72496" s="9"/>
    </row>
    <row r="72497">
      <c r="A72497" s="9"/>
    </row>
    <row r="72498">
      <c r="A72498" s="9"/>
    </row>
    <row r="72499">
      <c r="A72499" s="9"/>
    </row>
    <row r="72500">
      <c r="A72500" s="9"/>
    </row>
    <row r="72501">
      <c r="A72501" s="9"/>
    </row>
    <row r="72502">
      <c r="A72502" s="9"/>
    </row>
    <row r="72503">
      <c r="A72503" s="9"/>
    </row>
    <row r="72504">
      <c r="A72504" s="9"/>
    </row>
    <row r="72505">
      <c r="A72505" s="9"/>
    </row>
    <row r="72506">
      <c r="A72506" s="9"/>
    </row>
    <row r="72507">
      <c r="A72507" s="9"/>
    </row>
    <row r="72508">
      <c r="A72508" s="9"/>
    </row>
    <row r="72509">
      <c r="A72509" s="9"/>
    </row>
    <row r="72510">
      <c r="A72510" s="9"/>
    </row>
    <row r="72511">
      <c r="A72511" s="9"/>
    </row>
    <row r="72512">
      <c r="A72512" s="9"/>
    </row>
    <row r="72513">
      <c r="A72513" s="9"/>
    </row>
    <row r="72514">
      <c r="A72514" s="9"/>
    </row>
    <row r="72515">
      <c r="A72515" s="9"/>
    </row>
    <row r="72516">
      <c r="A72516" s="9"/>
    </row>
    <row r="72517">
      <c r="A72517" s="9"/>
    </row>
    <row r="72518">
      <c r="A72518" s="9"/>
    </row>
    <row r="72519">
      <c r="A72519" s="9"/>
    </row>
    <row r="72520">
      <c r="A72520" s="9"/>
    </row>
    <row r="72521">
      <c r="A72521" s="9"/>
    </row>
    <row r="72522">
      <c r="A72522" s="9"/>
    </row>
    <row r="72523">
      <c r="A72523" s="9"/>
    </row>
    <row r="72524">
      <c r="A72524" s="9"/>
    </row>
    <row r="72525">
      <c r="A72525" s="9"/>
    </row>
    <row r="72526">
      <c r="A72526" s="9"/>
    </row>
    <row r="72527">
      <c r="A72527" s="9"/>
    </row>
    <row r="72528">
      <c r="A72528" s="9"/>
    </row>
    <row r="72529">
      <c r="A72529" s="9"/>
    </row>
    <row r="72530">
      <c r="A72530" s="9"/>
    </row>
    <row r="72531">
      <c r="A72531" s="9"/>
    </row>
    <row r="72532">
      <c r="A72532" s="9"/>
    </row>
    <row r="72533">
      <c r="A72533" s="9"/>
    </row>
    <row r="72534">
      <c r="A72534" s="9"/>
    </row>
    <row r="72535">
      <c r="A72535" s="9"/>
    </row>
    <row r="72536">
      <c r="A72536" s="9"/>
    </row>
    <row r="72537">
      <c r="A72537" s="9"/>
    </row>
    <row r="72538">
      <c r="A72538" s="9"/>
    </row>
    <row r="72539">
      <c r="A72539" s="9"/>
    </row>
    <row r="72540">
      <c r="A72540" s="9"/>
    </row>
    <row r="72541">
      <c r="A72541" s="9"/>
    </row>
    <row r="72542">
      <c r="A72542" s="9"/>
    </row>
    <row r="72543">
      <c r="A72543" s="9"/>
    </row>
    <row r="72544">
      <c r="A72544" s="9"/>
    </row>
    <row r="72545">
      <c r="A72545" s="9"/>
    </row>
    <row r="72546">
      <c r="A72546" s="9"/>
    </row>
    <row r="72547">
      <c r="A72547" s="9"/>
    </row>
    <row r="72548">
      <c r="A72548" s="9"/>
    </row>
    <row r="72549">
      <c r="A72549" s="9"/>
    </row>
    <row r="72550">
      <c r="A72550" s="9"/>
    </row>
    <row r="72551">
      <c r="A72551" s="9"/>
    </row>
    <row r="72552">
      <c r="A72552" s="9"/>
    </row>
    <row r="72553">
      <c r="A72553" s="9"/>
    </row>
    <row r="72554">
      <c r="A72554" s="9"/>
    </row>
    <row r="72555">
      <c r="A72555" s="9"/>
    </row>
    <row r="72556">
      <c r="A72556" s="9"/>
    </row>
    <row r="72557">
      <c r="A72557" s="9"/>
    </row>
    <row r="72558">
      <c r="A72558" s="9"/>
    </row>
    <row r="72559">
      <c r="A72559" s="9"/>
    </row>
    <row r="72560">
      <c r="A72560" s="9"/>
    </row>
    <row r="72561">
      <c r="A72561" s="9"/>
    </row>
    <row r="72562">
      <c r="A72562" s="9"/>
    </row>
    <row r="72563">
      <c r="A72563" s="9"/>
    </row>
    <row r="72564">
      <c r="A72564" s="9"/>
    </row>
    <row r="72565">
      <c r="A72565" s="9"/>
    </row>
    <row r="72566">
      <c r="A72566" s="9"/>
    </row>
    <row r="72567">
      <c r="A72567" s="9"/>
    </row>
    <row r="72568">
      <c r="A72568" s="9"/>
    </row>
    <row r="72569">
      <c r="A72569" s="9"/>
    </row>
    <row r="72570">
      <c r="A72570" s="9"/>
    </row>
    <row r="72571">
      <c r="A72571" s="9"/>
    </row>
    <row r="72572">
      <c r="A72572" s="9"/>
    </row>
    <row r="72573">
      <c r="A72573" s="9"/>
    </row>
    <row r="72574">
      <c r="A72574" s="9"/>
    </row>
    <row r="72575">
      <c r="A72575" s="9"/>
    </row>
    <row r="72576">
      <c r="A72576" s="9"/>
    </row>
    <row r="72577">
      <c r="A72577" s="9"/>
    </row>
    <row r="72578">
      <c r="A72578" s="9"/>
    </row>
    <row r="72579">
      <c r="A72579" s="9"/>
    </row>
    <row r="72580">
      <c r="A72580" s="9"/>
    </row>
    <row r="72581">
      <c r="A72581" s="9"/>
    </row>
    <row r="72582">
      <c r="A72582" s="9"/>
    </row>
    <row r="72583">
      <c r="A72583" s="9"/>
    </row>
    <row r="72584">
      <c r="A72584" s="9"/>
    </row>
    <row r="72585">
      <c r="A72585" s="9"/>
    </row>
    <row r="72586">
      <c r="A72586" s="9"/>
    </row>
    <row r="72587">
      <c r="A72587" s="9"/>
    </row>
    <row r="72588">
      <c r="A72588" s="9"/>
    </row>
    <row r="72589">
      <c r="A72589" s="9"/>
    </row>
    <row r="72590">
      <c r="A72590" s="9"/>
    </row>
    <row r="72591">
      <c r="A72591" s="9"/>
    </row>
    <row r="72592">
      <c r="A72592" s="9"/>
    </row>
    <row r="72593">
      <c r="A72593" s="9"/>
    </row>
    <row r="72594">
      <c r="A72594" s="9"/>
    </row>
    <row r="72595">
      <c r="A72595" s="9"/>
    </row>
    <row r="72596">
      <c r="A72596" s="9"/>
    </row>
    <row r="72597">
      <c r="A72597" s="9"/>
    </row>
    <row r="72598">
      <c r="A72598" s="9"/>
    </row>
    <row r="72599">
      <c r="A72599" s="9"/>
    </row>
    <row r="72600">
      <c r="A72600" s="9"/>
    </row>
    <row r="72601">
      <c r="A72601" s="9"/>
    </row>
    <row r="72602">
      <c r="A72602" s="9"/>
    </row>
    <row r="72603">
      <c r="A72603" s="9"/>
    </row>
    <row r="72604">
      <c r="A72604" s="9"/>
    </row>
    <row r="72605">
      <c r="A72605" s="9"/>
    </row>
    <row r="72606">
      <c r="A72606" s="9"/>
    </row>
    <row r="72607">
      <c r="A72607" s="9"/>
    </row>
    <row r="72608">
      <c r="A72608" s="9"/>
    </row>
    <row r="72609">
      <c r="A72609" s="9"/>
    </row>
    <row r="72610">
      <c r="A72610" s="9"/>
    </row>
    <row r="72611">
      <c r="A72611" s="9"/>
    </row>
    <row r="72612">
      <c r="A72612" s="9"/>
    </row>
    <row r="72613">
      <c r="A72613" s="9"/>
    </row>
    <row r="72614">
      <c r="A72614" s="9"/>
    </row>
    <row r="72615">
      <c r="A72615" s="9"/>
    </row>
    <row r="72616">
      <c r="A72616" s="9"/>
    </row>
    <row r="72617">
      <c r="A72617" s="9"/>
    </row>
    <row r="72618">
      <c r="A72618" s="9"/>
    </row>
    <row r="72619">
      <c r="A72619" s="9"/>
    </row>
    <row r="72620">
      <c r="A72620" s="9"/>
    </row>
    <row r="72621">
      <c r="A72621" s="9"/>
    </row>
    <row r="72622">
      <c r="A72622" s="9"/>
    </row>
    <row r="72623">
      <c r="A72623" s="9"/>
    </row>
    <row r="72624">
      <c r="A72624" s="9"/>
    </row>
    <row r="72625">
      <c r="A72625" s="9"/>
    </row>
    <row r="72626">
      <c r="A72626" s="9"/>
    </row>
    <row r="72627">
      <c r="A72627" s="9"/>
    </row>
    <row r="72628">
      <c r="A72628" s="9"/>
    </row>
    <row r="72629">
      <c r="A72629" s="9"/>
    </row>
    <row r="72630">
      <c r="A72630" s="9"/>
    </row>
    <row r="72631">
      <c r="A72631" s="9"/>
    </row>
    <row r="72632">
      <c r="A72632" s="9"/>
    </row>
    <row r="72633">
      <c r="A72633" s="9"/>
    </row>
    <row r="72634">
      <c r="A72634" s="9"/>
    </row>
    <row r="72635">
      <c r="A72635" s="9"/>
    </row>
    <row r="72636">
      <c r="A72636" s="9"/>
    </row>
    <row r="72637">
      <c r="A72637" s="9"/>
    </row>
    <row r="72638">
      <c r="A72638" s="9"/>
    </row>
    <row r="72639">
      <c r="A72639" s="9"/>
    </row>
    <row r="72640">
      <c r="A72640" s="9"/>
    </row>
    <row r="72641">
      <c r="A72641" s="9"/>
    </row>
    <row r="72642">
      <c r="A72642" s="9"/>
    </row>
    <row r="72643">
      <c r="A72643" s="9"/>
    </row>
    <row r="72644">
      <c r="A72644" s="9"/>
    </row>
    <row r="72645">
      <c r="A72645" s="9"/>
    </row>
    <row r="72646">
      <c r="A72646" s="9"/>
    </row>
    <row r="72647">
      <c r="A72647" s="9"/>
    </row>
    <row r="72648">
      <c r="A72648" s="9"/>
    </row>
    <row r="72649">
      <c r="A72649" s="9"/>
    </row>
    <row r="72650">
      <c r="A72650" s="9"/>
    </row>
    <row r="72651">
      <c r="A72651" s="9"/>
    </row>
    <row r="72652">
      <c r="A72652" s="9"/>
    </row>
    <row r="72653">
      <c r="A72653" s="9"/>
    </row>
    <row r="72654">
      <c r="A72654" s="9"/>
    </row>
    <row r="72655">
      <c r="A72655" s="9"/>
    </row>
    <row r="72656">
      <c r="A72656" s="9"/>
    </row>
    <row r="72657">
      <c r="A72657" s="9"/>
    </row>
    <row r="72658">
      <c r="A72658" s="9"/>
    </row>
    <row r="72659">
      <c r="A72659" s="9"/>
    </row>
    <row r="72660">
      <c r="A72660" s="9"/>
    </row>
    <row r="72661">
      <c r="A72661" s="9"/>
    </row>
    <row r="72662">
      <c r="A72662" s="9"/>
    </row>
    <row r="72663">
      <c r="A72663" s="9"/>
    </row>
    <row r="72664">
      <c r="A72664" s="9"/>
    </row>
    <row r="72665">
      <c r="A72665" s="9"/>
    </row>
    <row r="72666">
      <c r="A72666" s="9"/>
    </row>
    <row r="72667">
      <c r="A72667" s="9"/>
    </row>
    <row r="72668">
      <c r="A72668" s="9"/>
    </row>
    <row r="72669">
      <c r="A72669" s="9"/>
    </row>
    <row r="72670">
      <c r="A72670" s="9"/>
    </row>
    <row r="72671">
      <c r="A72671" s="9"/>
    </row>
    <row r="72672">
      <c r="A72672" s="9"/>
    </row>
    <row r="72673">
      <c r="A72673" s="9"/>
    </row>
    <row r="72674">
      <c r="A72674" s="9"/>
    </row>
    <row r="72675">
      <c r="A72675" s="9"/>
    </row>
    <row r="72676">
      <c r="A72676" s="9"/>
    </row>
    <row r="72677">
      <c r="A72677" s="9"/>
    </row>
    <row r="72678">
      <c r="A72678" s="9"/>
    </row>
    <row r="72679">
      <c r="A72679" s="9"/>
    </row>
    <row r="72680">
      <c r="A72680" s="9"/>
    </row>
    <row r="72681">
      <c r="A72681" s="9"/>
    </row>
    <row r="72682">
      <c r="A72682" s="9"/>
    </row>
    <row r="72683">
      <c r="A72683" s="9"/>
    </row>
    <row r="72684">
      <c r="A72684" s="9"/>
    </row>
    <row r="72685">
      <c r="A72685" s="9"/>
    </row>
    <row r="72686">
      <c r="A72686" s="9"/>
    </row>
    <row r="72687">
      <c r="A72687" s="9"/>
    </row>
    <row r="72688">
      <c r="A72688" s="9"/>
    </row>
    <row r="72689">
      <c r="A72689" s="9"/>
    </row>
    <row r="72690">
      <c r="A72690" s="9"/>
    </row>
    <row r="72691">
      <c r="A72691" s="9"/>
    </row>
    <row r="72692">
      <c r="A72692" s="9"/>
    </row>
    <row r="72693">
      <c r="A72693" s="9"/>
    </row>
    <row r="72694">
      <c r="A72694" s="9"/>
    </row>
    <row r="72695">
      <c r="A72695" s="9"/>
    </row>
    <row r="72696">
      <c r="A72696" s="9"/>
    </row>
    <row r="72697">
      <c r="A72697" s="9"/>
    </row>
    <row r="72698">
      <c r="A72698" s="9"/>
    </row>
    <row r="72699">
      <c r="A72699" s="9"/>
    </row>
    <row r="72700">
      <c r="A72700" s="9"/>
    </row>
    <row r="72701">
      <c r="A72701" s="9"/>
    </row>
    <row r="72702">
      <c r="A72702" s="9"/>
    </row>
    <row r="72703">
      <c r="A72703" s="9"/>
    </row>
    <row r="72704">
      <c r="A72704" s="9"/>
    </row>
    <row r="72705">
      <c r="A72705" s="9"/>
    </row>
    <row r="72706">
      <c r="A72706" s="9"/>
    </row>
    <row r="72707">
      <c r="A72707" s="9"/>
    </row>
    <row r="72708">
      <c r="A72708" s="9"/>
    </row>
    <row r="72709">
      <c r="A72709" s="9"/>
    </row>
    <row r="72710">
      <c r="A72710" s="9"/>
    </row>
    <row r="72711">
      <c r="A72711" s="9"/>
    </row>
    <row r="72712">
      <c r="A72712" s="9"/>
    </row>
    <row r="72713">
      <c r="A72713" s="9"/>
    </row>
    <row r="72714">
      <c r="A72714" s="9"/>
    </row>
    <row r="72715">
      <c r="A72715" s="9"/>
    </row>
    <row r="72716">
      <c r="A72716" s="9"/>
    </row>
    <row r="72717">
      <c r="A72717" s="9"/>
    </row>
    <row r="72718">
      <c r="A72718" s="9"/>
    </row>
    <row r="72719">
      <c r="A72719" s="9"/>
    </row>
    <row r="72720">
      <c r="A72720" s="9"/>
    </row>
    <row r="72721">
      <c r="A72721" s="9"/>
    </row>
    <row r="72722">
      <c r="A72722" s="9"/>
    </row>
    <row r="72723">
      <c r="A72723" s="9"/>
    </row>
    <row r="72724">
      <c r="A72724" s="9"/>
    </row>
    <row r="72725">
      <c r="A72725" s="9"/>
    </row>
    <row r="72726">
      <c r="A72726" s="9"/>
    </row>
    <row r="72727">
      <c r="A72727" s="9"/>
    </row>
    <row r="72728">
      <c r="A72728" s="9"/>
    </row>
    <row r="72729">
      <c r="A72729" s="9"/>
    </row>
    <row r="72730">
      <c r="A72730" s="9"/>
    </row>
    <row r="72731">
      <c r="A72731" s="9"/>
    </row>
    <row r="72732">
      <c r="A72732" s="9"/>
    </row>
    <row r="72733">
      <c r="A72733" s="9"/>
    </row>
    <row r="72734">
      <c r="A72734" s="9"/>
    </row>
    <row r="72735">
      <c r="A72735" s="9"/>
    </row>
    <row r="72736">
      <c r="A72736" s="9"/>
    </row>
    <row r="72737">
      <c r="A72737" s="9"/>
    </row>
    <row r="72738">
      <c r="A72738" s="9"/>
    </row>
    <row r="72739">
      <c r="A72739" s="9"/>
    </row>
    <row r="72740">
      <c r="A72740" s="9"/>
    </row>
    <row r="72741">
      <c r="A72741" s="9"/>
    </row>
    <row r="72742">
      <c r="A72742" s="9"/>
    </row>
    <row r="72743">
      <c r="A72743" s="9"/>
    </row>
    <row r="72744">
      <c r="A72744" s="9"/>
    </row>
    <row r="72745">
      <c r="A72745" s="9"/>
    </row>
    <row r="72746">
      <c r="A72746" s="9"/>
    </row>
    <row r="72747">
      <c r="A72747" s="9"/>
    </row>
    <row r="72748">
      <c r="A72748" s="9"/>
    </row>
    <row r="72749">
      <c r="A72749" s="9"/>
    </row>
    <row r="72750">
      <c r="A72750" s="9"/>
    </row>
    <row r="72751">
      <c r="A72751" s="9"/>
    </row>
    <row r="72752">
      <c r="A72752" s="9"/>
    </row>
    <row r="72753">
      <c r="A72753" s="9"/>
    </row>
    <row r="72754">
      <c r="A72754" s="9"/>
    </row>
    <row r="72755">
      <c r="A72755" s="9"/>
    </row>
    <row r="72756">
      <c r="A72756" s="9"/>
    </row>
    <row r="72757">
      <c r="A72757" s="9"/>
    </row>
    <row r="72758">
      <c r="A72758" s="9"/>
    </row>
    <row r="72759">
      <c r="A72759" s="9"/>
    </row>
    <row r="72760">
      <c r="A72760" s="9"/>
    </row>
    <row r="72761">
      <c r="A72761" s="9"/>
    </row>
    <row r="72762">
      <c r="A72762" s="9"/>
    </row>
    <row r="72763">
      <c r="A72763" s="9"/>
    </row>
    <row r="72764">
      <c r="A72764" s="9"/>
    </row>
    <row r="72765">
      <c r="A72765" s="9"/>
    </row>
    <row r="72766">
      <c r="A72766" s="9"/>
    </row>
    <row r="72767">
      <c r="A72767" s="9"/>
    </row>
    <row r="72768">
      <c r="A72768" s="9"/>
    </row>
    <row r="72769">
      <c r="A72769" s="9"/>
    </row>
    <row r="72770">
      <c r="A72770" s="9"/>
    </row>
    <row r="72771">
      <c r="A72771" s="9"/>
    </row>
    <row r="72772">
      <c r="A72772" s="9"/>
    </row>
    <row r="72773">
      <c r="A72773" s="9"/>
    </row>
    <row r="72774">
      <c r="A72774" s="9"/>
    </row>
    <row r="72775">
      <c r="A72775" s="9"/>
    </row>
    <row r="72776">
      <c r="A72776" s="9"/>
    </row>
    <row r="72777">
      <c r="A72777" s="9"/>
    </row>
    <row r="72778">
      <c r="A72778" s="9"/>
    </row>
    <row r="72779">
      <c r="A72779" s="9"/>
    </row>
    <row r="72780">
      <c r="A72780" s="9"/>
    </row>
    <row r="72781">
      <c r="A72781" s="9"/>
    </row>
    <row r="72782">
      <c r="A72782" s="9"/>
    </row>
    <row r="72783">
      <c r="A72783" s="9"/>
    </row>
    <row r="72784">
      <c r="A72784" s="9"/>
    </row>
    <row r="72785">
      <c r="A72785" s="9"/>
    </row>
    <row r="72786">
      <c r="A72786" s="9"/>
    </row>
    <row r="72787">
      <c r="A72787" s="9"/>
    </row>
    <row r="72788">
      <c r="A72788" s="9"/>
    </row>
    <row r="72789">
      <c r="A72789" s="9"/>
    </row>
    <row r="72790">
      <c r="A72790" s="9"/>
    </row>
    <row r="72791">
      <c r="A72791" s="9"/>
    </row>
    <row r="72792">
      <c r="A72792" s="9"/>
    </row>
    <row r="72793">
      <c r="A72793" s="9"/>
    </row>
    <row r="72794">
      <c r="A72794" s="9"/>
    </row>
    <row r="72795">
      <c r="A72795" s="9"/>
    </row>
    <row r="72796">
      <c r="A72796" s="9"/>
    </row>
    <row r="72797">
      <c r="A72797" s="9"/>
    </row>
    <row r="72798">
      <c r="A72798" s="9"/>
    </row>
    <row r="72799">
      <c r="A72799" s="9"/>
    </row>
    <row r="72800">
      <c r="A72800" s="9"/>
    </row>
    <row r="72801">
      <c r="A72801" s="9"/>
    </row>
    <row r="72802">
      <c r="A72802" s="9"/>
    </row>
    <row r="72803">
      <c r="A72803" s="9"/>
    </row>
    <row r="72804">
      <c r="A72804" s="9"/>
    </row>
    <row r="72805">
      <c r="A72805" s="9"/>
    </row>
    <row r="72806">
      <c r="A72806" s="9"/>
    </row>
    <row r="72807">
      <c r="A72807" s="9"/>
    </row>
    <row r="72808">
      <c r="A72808" s="9"/>
    </row>
    <row r="72809">
      <c r="A72809" s="9"/>
    </row>
    <row r="72810">
      <c r="A72810" s="9"/>
    </row>
    <row r="72811">
      <c r="A72811" s="9"/>
    </row>
    <row r="72812">
      <c r="A72812" s="9"/>
    </row>
    <row r="72813">
      <c r="A72813" s="9"/>
    </row>
    <row r="72814">
      <c r="A72814" s="9"/>
    </row>
    <row r="72815">
      <c r="A72815" s="9"/>
    </row>
    <row r="72816">
      <c r="A72816" s="9"/>
    </row>
    <row r="72817">
      <c r="A72817" s="9"/>
    </row>
    <row r="72818">
      <c r="A72818" s="9"/>
    </row>
    <row r="72819">
      <c r="A72819" s="9"/>
    </row>
    <row r="72820">
      <c r="A72820" s="9"/>
    </row>
    <row r="72821">
      <c r="A72821" s="9"/>
    </row>
    <row r="72822">
      <c r="A72822" s="9"/>
    </row>
    <row r="72823">
      <c r="A72823" s="9"/>
    </row>
    <row r="72824">
      <c r="A72824" s="9"/>
    </row>
    <row r="72825">
      <c r="A72825" s="9"/>
    </row>
    <row r="72826">
      <c r="A72826" s="9"/>
    </row>
    <row r="72827">
      <c r="A72827" s="9"/>
    </row>
    <row r="72828">
      <c r="A72828" s="9"/>
    </row>
    <row r="72829">
      <c r="A72829" s="9"/>
    </row>
    <row r="72830">
      <c r="A72830" s="9"/>
    </row>
    <row r="72831">
      <c r="A72831" s="9"/>
    </row>
    <row r="72832">
      <c r="A72832" s="9"/>
    </row>
    <row r="72833">
      <c r="A72833" s="9"/>
    </row>
    <row r="72834">
      <c r="A72834" s="9"/>
    </row>
    <row r="72835">
      <c r="A72835" s="9"/>
    </row>
    <row r="72836">
      <c r="A72836" s="9"/>
    </row>
    <row r="72837">
      <c r="A72837" s="9"/>
    </row>
    <row r="72838">
      <c r="A72838" s="9"/>
    </row>
    <row r="72839">
      <c r="A72839" s="9"/>
    </row>
    <row r="72840">
      <c r="A72840" s="9"/>
    </row>
    <row r="72841">
      <c r="A72841" s="9"/>
    </row>
    <row r="72842">
      <c r="A72842" s="9"/>
    </row>
    <row r="72843">
      <c r="A72843" s="9"/>
    </row>
    <row r="72844">
      <c r="A72844" s="9"/>
    </row>
    <row r="72845">
      <c r="A72845" s="9"/>
    </row>
    <row r="72846">
      <c r="A72846" s="9"/>
    </row>
    <row r="72847">
      <c r="A72847" s="9"/>
    </row>
    <row r="72848">
      <c r="A72848" s="9"/>
    </row>
    <row r="72849">
      <c r="A72849" s="9"/>
    </row>
    <row r="72850">
      <c r="A72850" s="9"/>
    </row>
    <row r="72851">
      <c r="A72851" s="9"/>
    </row>
    <row r="72852">
      <c r="A72852" s="9"/>
    </row>
    <row r="72853">
      <c r="A72853" s="9"/>
    </row>
    <row r="72854">
      <c r="A72854" s="9"/>
    </row>
    <row r="72855">
      <c r="A72855" s="9"/>
    </row>
    <row r="72856">
      <c r="A72856" s="9"/>
    </row>
    <row r="72857">
      <c r="A72857" s="9"/>
    </row>
    <row r="72858">
      <c r="A72858" s="9"/>
    </row>
    <row r="72859">
      <c r="A72859" s="9"/>
    </row>
    <row r="72860">
      <c r="A72860" s="9"/>
    </row>
    <row r="72861">
      <c r="A72861" s="9"/>
    </row>
    <row r="72862">
      <c r="A72862" s="9"/>
    </row>
    <row r="72863">
      <c r="A72863" s="9"/>
    </row>
    <row r="72864">
      <c r="A72864" s="9"/>
    </row>
    <row r="72865">
      <c r="A72865" s="9"/>
    </row>
    <row r="72866">
      <c r="A72866" s="9"/>
    </row>
    <row r="72867">
      <c r="A72867" s="9"/>
    </row>
    <row r="72868">
      <c r="A72868" s="9"/>
    </row>
    <row r="72869">
      <c r="A72869" s="9"/>
    </row>
    <row r="72870">
      <c r="A72870" s="9"/>
    </row>
    <row r="72871">
      <c r="A72871" s="9"/>
    </row>
    <row r="72872">
      <c r="A72872" s="9"/>
    </row>
    <row r="72873">
      <c r="A72873" s="9"/>
    </row>
    <row r="72874">
      <c r="A72874" s="9"/>
    </row>
    <row r="72875">
      <c r="A72875" s="9"/>
    </row>
    <row r="72876">
      <c r="A72876" s="9"/>
    </row>
    <row r="72877">
      <c r="A72877" s="9"/>
    </row>
    <row r="72878">
      <c r="A72878" s="9"/>
    </row>
    <row r="72879">
      <c r="A72879" s="9"/>
    </row>
    <row r="72880">
      <c r="A72880" s="9"/>
    </row>
    <row r="72881">
      <c r="A72881" s="9"/>
    </row>
    <row r="72882">
      <c r="A72882" s="9"/>
    </row>
    <row r="72883">
      <c r="A72883" s="9"/>
    </row>
    <row r="72884">
      <c r="A72884" s="9"/>
    </row>
    <row r="72885">
      <c r="A72885" s="9"/>
    </row>
    <row r="72886">
      <c r="A72886" s="9"/>
    </row>
    <row r="72887">
      <c r="A72887" s="9"/>
    </row>
    <row r="72888">
      <c r="A72888" s="9"/>
    </row>
    <row r="72889">
      <c r="A72889" s="9"/>
    </row>
    <row r="72890">
      <c r="A72890" s="9"/>
    </row>
    <row r="72891">
      <c r="A72891" s="9"/>
    </row>
    <row r="72892">
      <c r="A72892" s="9"/>
    </row>
    <row r="72893">
      <c r="A72893" s="9"/>
    </row>
    <row r="72894">
      <c r="A72894" s="9"/>
    </row>
    <row r="72895">
      <c r="A72895" s="9"/>
    </row>
    <row r="72896">
      <c r="A72896" s="9"/>
    </row>
    <row r="72897">
      <c r="A72897" s="9"/>
    </row>
    <row r="72898">
      <c r="A72898" s="9"/>
    </row>
    <row r="72899">
      <c r="A72899" s="9"/>
    </row>
    <row r="72900">
      <c r="A72900" s="9"/>
    </row>
    <row r="72901">
      <c r="A72901" s="9"/>
    </row>
    <row r="72902">
      <c r="A72902" s="9"/>
    </row>
    <row r="72903">
      <c r="A72903" s="9"/>
    </row>
    <row r="72904">
      <c r="A72904" s="9"/>
    </row>
    <row r="72905">
      <c r="A72905" s="9"/>
    </row>
    <row r="72906">
      <c r="A72906" s="9"/>
    </row>
    <row r="72907">
      <c r="A72907" s="9"/>
    </row>
    <row r="72908">
      <c r="A72908" s="9"/>
    </row>
    <row r="72909">
      <c r="A72909" s="9"/>
    </row>
    <row r="72910">
      <c r="A72910" s="9"/>
    </row>
    <row r="72911">
      <c r="A72911" s="9"/>
    </row>
    <row r="72912">
      <c r="A72912" s="9"/>
    </row>
    <row r="72913">
      <c r="A72913" s="9"/>
    </row>
    <row r="72914">
      <c r="A72914" s="9"/>
    </row>
    <row r="72915">
      <c r="A72915" s="9"/>
    </row>
    <row r="72916">
      <c r="A72916" s="9"/>
    </row>
    <row r="72917">
      <c r="A72917" s="9"/>
    </row>
    <row r="72918">
      <c r="A72918" s="9"/>
    </row>
    <row r="72919">
      <c r="A72919" s="9"/>
    </row>
    <row r="72920">
      <c r="A72920" s="9"/>
    </row>
    <row r="72921">
      <c r="A72921" s="9"/>
    </row>
    <row r="72922">
      <c r="A72922" s="9"/>
    </row>
    <row r="72923">
      <c r="A72923" s="9"/>
    </row>
    <row r="72924">
      <c r="A72924" s="9"/>
    </row>
    <row r="72925">
      <c r="A72925" s="9"/>
    </row>
    <row r="72926">
      <c r="A72926" s="9"/>
    </row>
    <row r="72927">
      <c r="A72927" s="9"/>
    </row>
    <row r="72928">
      <c r="A72928" s="9"/>
    </row>
    <row r="72929">
      <c r="A72929" s="9"/>
    </row>
    <row r="72930">
      <c r="A72930" s="9"/>
    </row>
    <row r="72931">
      <c r="A72931" s="9"/>
    </row>
    <row r="72932">
      <c r="A72932" s="9"/>
    </row>
    <row r="72933">
      <c r="A72933" s="9"/>
    </row>
    <row r="72934">
      <c r="A72934" s="9"/>
    </row>
    <row r="72935">
      <c r="A72935" s="9"/>
    </row>
    <row r="72936">
      <c r="A72936" s="9"/>
    </row>
    <row r="72937">
      <c r="A72937" s="9"/>
    </row>
    <row r="72938">
      <c r="A72938" s="9"/>
    </row>
    <row r="72939">
      <c r="A72939" s="9"/>
    </row>
    <row r="72940">
      <c r="A72940" s="9"/>
    </row>
    <row r="72941">
      <c r="A72941" s="9"/>
    </row>
    <row r="72942">
      <c r="A72942" s="9"/>
    </row>
    <row r="72943">
      <c r="A72943" s="9"/>
    </row>
    <row r="72944">
      <c r="A72944" s="9"/>
    </row>
    <row r="72945">
      <c r="A72945" s="9"/>
    </row>
    <row r="72946">
      <c r="A72946" s="9"/>
    </row>
    <row r="72947">
      <c r="A72947" s="9"/>
    </row>
    <row r="72948">
      <c r="A72948" s="9"/>
    </row>
    <row r="72949">
      <c r="A72949" s="9"/>
    </row>
    <row r="72950">
      <c r="A72950" s="9"/>
    </row>
    <row r="72951">
      <c r="A72951" s="9"/>
    </row>
    <row r="72952">
      <c r="A72952" s="9"/>
    </row>
    <row r="72953">
      <c r="A72953" s="9"/>
    </row>
    <row r="72954">
      <c r="A72954" s="9"/>
    </row>
    <row r="72955">
      <c r="A72955" s="9"/>
    </row>
    <row r="72956">
      <c r="A72956" s="9"/>
    </row>
    <row r="72957">
      <c r="A72957" s="9"/>
    </row>
    <row r="72958">
      <c r="A72958" s="9"/>
    </row>
    <row r="72959">
      <c r="A72959" s="9"/>
    </row>
    <row r="72960">
      <c r="A72960" s="9"/>
    </row>
    <row r="72961">
      <c r="A72961" s="9"/>
    </row>
    <row r="72962">
      <c r="A72962" s="9"/>
    </row>
    <row r="72963">
      <c r="A72963" s="9"/>
    </row>
    <row r="72964">
      <c r="A72964" s="9"/>
    </row>
    <row r="72965">
      <c r="A72965" s="9"/>
    </row>
    <row r="72966">
      <c r="A72966" s="9"/>
    </row>
    <row r="72967">
      <c r="A72967" s="9"/>
    </row>
    <row r="72968">
      <c r="A72968" s="9"/>
    </row>
    <row r="72969">
      <c r="A72969" s="9"/>
    </row>
    <row r="72970">
      <c r="A72970" s="9"/>
    </row>
    <row r="72971">
      <c r="A72971" s="9"/>
    </row>
    <row r="72972">
      <c r="A72972" s="9"/>
    </row>
    <row r="72973">
      <c r="A72973" s="9"/>
    </row>
    <row r="72974">
      <c r="A72974" s="9"/>
    </row>
    <row r="72975">
      <c r="A72975" s="9"/>
    </row>
    <row r="72976">
      <c r="A72976" s="9"/>
    </row>
    <row r="72977">
      <c r="A72977" s="9"/>
    </row>
    <row r="72978">
      <c r="A72978" s="9"/>
    </row>
    <row r="72979">
      <c r="A72979" s="9"/>
    </row>
    <row r="72980">
      <c r="A72980" s="9"/>
    </row>
    <row r="72981">
      <c r="A72981" s="9"/>
    </row>
    <row r="72982">
      <c r="A72982" s="9"/>
    </row>
    <row r="72983">
      <c r="A72983" s="9"/>
    </row>
    <row r="72984">
      <c r="A72984" s="9"/>
    </row>
    <row r="72985">
      <c r="A72985" s="9"/>
    </row>
    <row r="72986">
      <c r="A72986" s="9"/>
    </row>
    <row r="72987">
      <c r="A72987" s="9"/>
    </row>
    <row r="72988">
      <c r="A72988" s="9"/>
    </row>
    <row r="72989">
      <c r="A72989" s="9"/>
    </row>
    <row r="72990">
      <c r="A72990" s="9"/>
    </row>
    <row r="72991">
      <c r="A72991" s="9"/>
    </row>
    <row r="72992">
      <c r="A72992" s="9"/>
    </row>
    <row r="72993">
      <c r="A72993" s="9"/>
    </row>
    <row r="72994">
      <c r="A72994" s="9"/>
    </row>
    <row r="72995">
      <c r="A72995" s="9"/>
    </row>
    <row r="72996">
      <c r="A72996" s="9"/>
    </row>
    <row r="72997">
      <c r="A72997" s="9"/>
    </row>
    <row r="72998">
      <c r="A72998" s="9"/>
    </row>
    <row r="72999">
      <c r="A72999" s="9"/>
    </row>
    <row r="73000">
      <c r="A73000" s="9"/>
    </row>
    <row r="73001">
      <c r="A73001" s="9"/>
    </row>
    <row r="73002">
      <c r="A73002" s="9"/>
    </row>
    <row r="73003">
      <c r="A73003" s="9"/>
    </row>
    <row r="73004">
      <c r="A73004" s="9"/>
    </row>
    <row r="73005">
      <c r="A73005" s="9"/>
    </row>
    <row r="73006">
      <c r="A73006" s="9"/>
    </row>
    <row r="73007">
      <c r="A73007" s="9"/>
    </row>
    <row r="73008">
      <c r="A73008" s="9"/>
    </row>
    <row r="73009">
      <c r="A73009" s="9"/>
    </row>
    <row r="73010">
      <c r="A73010" s="9"/>
    </row>
    <row r="73011">
      <c r="A73011" s="9"/>
    </row>
    <row r="73012">
      <c r="A73012" s="9"/>
    </row>
    <row r="73013">
      <c r="A73013" s="9"/>
    </row>
    <row r="73014">
      <c r="A73014" s="9"/>
    </row>
    <row r="73015">
      <c r="A73015" s="9"/>
    </row>
    <row r="73016">
      <c r="A73016" s="9"/>
    </row>
    <row r="73017">
      <c r="A73017" s="9"/>
    </row>
    <row r="73018">
      <c r="A73018" s="9"/>
    </row>
    <row r="73019">
      <c r="A73019" s="9"/>
    </row>
    <row r="73020">
      <c r="A73020" s="9"/>
    </row>
    <row r="73021">
      <c r="A73021" s="9"/>
    </row>
    <row r="73022">
      <c r="A73022" s="9"/>
    </row>
    <row r="73023">
      <c r="A73023" s="9"/>
    </row>
    <row r="73024">
      <c r="A73024" s="9"/>
    </row>
    <row r="73025">
      <c r="A73025" s="9"/>
    </row>
    <row r="73026">
      <c r="A73026" s="9"/>
    </row>
    <row r="73027">
      <c r="A73027" s="9"/>
    </row>
    <row r="73028">
      <c r="A73028" s="9"/>
    </row>
    <row r="73029">
      <c r="A73029" s="9"/>
    </row>
    <row r="73030">
      <c r="A73030" s="9"/>
    </row>
    <row r="73031">
      <c r="A73031" s="9"/>
    </row>
    <row r="73032">
      <c r="A73032" s="9"/>
    </row>
    <row r="73033">
      <c r="A73033" s="9"/>
    </row>
    <row r="73034">
      <c r="A73034" s="9"/>
    </row>
    <row r="73035">
      <c r="A73035" s="9"/>
    </row>
    <row r="73036">
      <c r="A73036" s="9"/>
    </row>
    <row r="73037">
      <c r="A73037" s="9"/>
    </row>
    <row r="73038">
      <c r="A73038" s="9"/>
    </row>
    <row r="73039">
      <c r="A73039" s="9"/>
    </row>
    <row r="73040">
      <c r="A73040" s="9"/>
    </row>
    <row r="73041">
      <c r="A73041" s="9"/>
    </row>
    <row r="73042">
      <c r="A73042" s="9"/>
    </row>
    <row r="73043">
      <c r="A73043" s="9"/>
    </row>
    <row r="73044">
      <c r="A73044" s="9"/>
    </row>
    <row r="73045">
      <c r="A73045" s="9"/>
    </row>
    <row r="73046">
      <c r="A73046" s="9"/>
    </row>
    <row r="73047">
      <c r="A73047" s="9"/>
    </row>
    <row r="73048">
      <c r="A73048" s="9"/>
    </row>
    <row r="73049">
      <c r="A73049" s="9"/>
    </row>
    <row r="73050">
      <c r="A73050" s="9"/>
    </row>
    <row r="73051">
      <c r="A73051" s="9"/>
    </row>
    <row r="73052">
      <c r="A73052" s="9"/>
    </row>
    <row r="73053">
      <c r="A73053" s="9"/>
    </row>
    <row r="73054">
      <c r="A73054" s="9"/>
    </row>
    <row r="73055">
      <c r="A73055" s="9"/>
    </row>
    <row r="73056">
      <c r="A73056" s="9"/>
    </row>
    <row r="73057">
      <c r="A73057" s="9"/>
    </row>
    <row r="73058">
      <c r="A73058" s="9"/>
    </row>
    <row r="73059">
      <c r="A73059" s="9"/>
    </row>
    <row r="73060">
      <c r="A73060" s="9"/>
    </row>
    <row r="73061">
      <c r="A73061" s="9"/>
    </row>
    <row r="73062">
      <c r="A73062" s="9"/>
    </row>
    <row r="73063">
      <c r="A73063" s="9"/>
    </row>
    <row r="73064">
      <c r="A73064" s="9"/>
    </row>
    <row r="73065">
      <c r="A73065" s="9"/>
    </row>
    <row r="73066">
      <c r="A73066" s="9"/>
    </row>
    <row r="73067">
      <c r="A73067" s="9"/>
    </row>
    <row r="73068">
      <c r="A73068" s="9"/>
    </row>
    <row r="73069">
      <c r="A73069" s="9"/>
    </row>
    <row r="73070">
      <c r="A73070" s="9"/>
    </row>
    <row r="73071">
      <c r="A73071" s="9"/>
    </row>
    <row r="73072">
      <c r="A73072" s="9"/>
    </row>
    <row r="73073">
      <c r="A73073" s="9"/>
    </row>
    <row r="73074">
      <c r="A73074" s="9"/>
    </row>
    <row r="73075">
      <c r="A73075" s="9"/>
    </row>
    <row r="73076">
      <c r="A73076" s="9"/>
    </row>
    <row r="73077">
      <c r="A73077" s="9"/>
    </row>
    <row r="73078">
      <c r="A73078" s="9"/>
    </row>
    <row r="73079">
      <c r="A73079" s="9"/>
    </row>
    <row r="73080">
      <c r="A73080" s="9"/>
    </row>
    <row r="73081">
      <c r="A73081" s="9"/>
    </row>
    <row r="73082">
      <c r="A73082" s="9"/>
    </row>
    <row r="73083">
      <c r="A73083" s="9"/>
    </row>
    <row r="73084">
      <c r="A73084" s="9"/>
    </row>
    <row r="73085">
      <c r="A73085" s="9"/>
    </row>
    <row r="73086">
      <c r="A73086" s="9"/>
    </row>
    <row r="73087">
      <c r="A73087" s="9"/>
    </row>
    <row r="73088">
      <c r="A73088" s="9"/>
    </row>
    <row r="73089">
      <c r="A73089" s="9"/>
    </row>
    <row r="73090">
      <c r="A73090" s="9"/>
    </row>
    <row r="73091">
      <c r="A73091" s="9"/>
    </row>
    <row r="73092">
      <c r="A73092" s="9"/>
    </row>
    <row r="73093">
      <c r="A73093" s="9"/>
    </row>
    <row r="73094">
      <c r="A73094" s="9"/>
    </row>
    <row r="73095">
      <c r="A73095" s="9"/>
    </row>
    <row r="73096">
      <c r="A73096" s="9"/>
    </row>
    <row r="73097">
      <c r="A73097" s="9"/>
    </row>
    <row r="73098">
      <c r="A73098" s="9"/>
    </row>
    <row r="73099">
      <c r="A73099" s="9"/>
    </row>
    <row r="73100">
      <c r="A73100" s="9"/>
    </row>
    <row r="73101">
      <c r="A73101" s="9"/>
    </row>
    <row r="73102">
      <c r="A73102" s="9"/>
    </row>
    <row r="73103">
      <c r="A73103" s="9"/>
    </row>
    <row r="73104">
      <c r="A73104" s="9"/>
    </row>
    <row r="73105">
      <c r="A73105" s="9"/>
    </row>
    <row r="73106">
      <c r="A73106" s="9"/>
    </row>
    <row r="73107">
      <c r="A73107" s="9"/>
    </row>
    <row r="73108">
      <c r="A73108" s="9"/>
    </row>
    <row r="73109">
      <c r="A73109" s="9"/>
    </row>
    <row r="73110">
      <c r="A73110" s="9"/>
    </row>
    <row r="73111">
      <c r="A73111" s="9"/>
    </row>
    <row r="73112">
      <c r="A73112" s="9"/>
    </row>
    <row r="73113">
      <c r="A73113" s="9"/>
    </row>
    <row r="73114">
      <c r="A73114" s="9"/>
    </row>
    <row r="73115">
      <c r="A73115" s="9"/>
    </row>
    <row r="73116">
      <c r="A73116" s="9"/>
    </row>
    <row r="73117">
      <c r="A73117" s="9"/>
    </row>
    <row r="73118">
      <c r="A73118" s="9"/>
    </row>
    <row r="73119">
      <c r="A73119" s="9"/>
    </row>
    <row r="73120">
      <c r="A73120" s="9"/>
    </row>
    <row r="73121">
      <c r="A73121" s="9"/>
    </row>
    <row r="73122">
      <c r="A73122" s="9"/>
    </row>
    <row r="73123">
      <c r="A73123" s="9"/>
    </row>
    <row r="73124">
      <c r="A73124" s="9"/>
    </row>
    <row r="73125">
      <c r="A73125" s="9"/>
    </row>
    <row r="73126">
      <c r="A73126" s="9"/>
    </row>
    <row r="73127">
      <c r="A73127" s="9"/>
    </row>
    <row r="73128">
      <c r="A73128" s="9"/>
    </row>
    <row r="73129">
      <c r="A73129" s="9"/>
    </row>
    <row r="73130">
      <c r="A73130" s="9"/>
    </row>
    <row r="73131">
      <c r="A73131" s="9"/>
    </row>
    <row r="73132">
      <c r="A73132" s="9"/>
    </row>
    <row r="73133">
      <c r="A73133" s="9"/>
    </row>
    <row r="73134">
      <c r="A73134" s="9"/>
    </row>
    <row r="73135">
      <c r="A73135" s="9"/>
    </row>
    <row r="73136">
      <c r="A73136" s="9"/>
    </row>
    <row r="73137">
      <c r="A73137" s="9"/>
    </row>
    <row r="73138">
      <c r="A73138" s="9"/>
    </row>
    <row r="73139">
      <c r="A73139" s="9"/>
    </row>
    <row r="73140">
      <c r="A73140" s="9"/>
    </row>
    <row r="73141">
      <c r="A73141" s="9"/>
    </row>
    <row r="73142">
      <c r="A73142" s="9"/>
    </row>
    <row r="73143">
      <c r="A73143" s="9"/>
    </row>
    <row r="73144">
      <c r="A73144" s="9"/>
    </row>
    <row r="73145">
      <c r="A73145" s="9"/>
    </row>
    <row r="73146">
      <c r="A73146" s="9"/>
    </row>
    <row r="73147">
      <c r="A73147" s="9"/>
    </row>
    <row r="73148">
      <c r="A73148" s="9"/>
    </row>
    <row r="73149">
      <c r="A73149" s="9"/>
    </row>
    <row r="73150">
      <c r="A73150" s="9"/>
    </row>
    <row r="73151">
      <c r="A73151" s="9"/>
    </row>
    <row r="73152">
      <c r="A73152" s="9"/>
    </row>
    <row r="73153">
      <c r="A73153" s="9"/>
    </row>
    <row r="73154">
      <c r="A73154" s="9"/>
    </row>
    <row r="73155">
      <c r="A73155" s="9"/>
    </row>
    <row r="73156">
      <c r="A73156" s="9"/>
    </row>
    <row r="73157">
      <c r="A73157" s="9"/>
    </row>
    <row r="73158">
      <c r="A73158" s="9"/>
    </row>
    <row r="73159">
      <c r="A73159" s="9"/>
    </row>
    <row r="73160">
      <c r="A73160" s="9"/>
    </row>
    <row r="73161">
      <c r="A73161" s="9"/>
    </row>
    <row r="73162">
      <c r="A73162" s="9"/>
    </row>
    <row r="73163">
      <c r="A73163" s="9"/>
    </row>
    <row r="73164">
      <c r="A73164" s="9"/>
    </row>
    <row r="73165">
      <c r="A73165" s="9"/>
    </row>
    <row r="73166">
      <c r="A73166" s="9"/>
    </row>
    <row r="73167">
      <c r="A73167" s="9"/>
    </row>
    <row r="73168">
      <c r="A73168" s="9"/>
    </row>
    <row r="73169">
      <c r="A73169" s="9"/>
    </row>
    <row r="73170">
      <c r="A73170" s="9"/>
    </row>
    <row r="73171">
      <c r="A73171" s="9"/>
    </row>
    <row r="73172">
      <c r="A73172" s="9"/>
    </row>
    <row r="73173">
      <c r="A73173" s="9"/>
    </row>
    <row r="73174">
      <c r="A73174" s="9"/>
    </row>
    <row r="73175">
      <c r="A73175" s="9"/>
    </row>
    <row r="73176">
      <c r="A73176" s="9"/>
    </row>
    <row r="73177">
      <c r="A73177" s="9"/>
    </row>
    <row r="73178">
      <c r="A73178" s="9"/>
    </row>
    <row r="73179">
      <c r="A73179" s="9"/>
    </row>
    <row r="73180">
      <c r="A73180" s="9"/>
    </row>
    <row r="73181">
      <c r="A73181" s="9"/>
    </row>
    <row r="73182">
      <c r="A73182" s="9"/>
    </row>
    <row r="73183">
      <c r="A73183" s="9"/>
    </row>
    <row r="73184">
      <c r="A73184" s="9"/>
    </row>
    <row r="73185">
      <c r="A73185" s="9"/>
    </row>
    <row r="73186">
      <c r="A73186" s="9"/>
    </row>
    <row r="73187">
      <c r="A73187" s="9"/>
    </row>
    <row r="73188">
      <c r="A73188" s="9"/>
    </row>
    <row r="73189">
      <c r="A73189" s="9"/>
    </row>
    <row r="73190">
      <c r="A73190" s="9"/>
    </row>
    <row r="73191">
      <c r="A73191" s="9"/>
    </row>
    <row r="73192">
      <c r="A73192" s="9"/>
    </row>
    <row r="73193">
      <c r="A73193" s="9"/>
    </row>
    <row r="73194">
      <c r="A73194" s="9"/>
    </row>
    <row r="73195">
      <c r="A73195" s="9"/>
    </row>
    <row r="73196">
      <c r="A73196" s="9"/>
    </row>
    <row r="73197">
      <c r="A73197" s="9"/>
    </row>
    <row r="73198">
      <c r="A73198" s="9"/>
    </row>
    <row r="73199">
      <c r="A73199" s="9"/>
    </row>
    <row r="73200">
      <c r="A73200" s="9"/>
    </row>
    <row r="73201">
      <c r="A73201" s="9"/>
    </row>
    <row r="73202">
      <c r="A73202" s="9"/>
    </row>
    <row r="73203">
      <c r="A73203" s="9"/>
    </row>
    <row r="73204">
      <c r="A73204" s="9"/>
    </row>
    <row r="73205">
      <c r="A73205" s="9"/>
    </row>
    <row r="73206">
      <c r="A73206" s="9"/>
    </row>
    <row r="73207">
      <c r="A73207" s="9"/>
    </row>
    <row r="73208">
      <c r="A73208" s="9"/>
    </row>
    <row r="73209">
      <c r="A73209" s="9"/>
    </row>
    <row r="73210">
      <c r="A73210" s="9"/>
    </row>
    <row r="73211">
      <c r="A73211" s="9"/>
    </row>
    <row r="73212">
      <c r="A73212" s="9"/>
    </row>
    <row r="73213">
      <c r="A73213" s="9"/>
    </row>
    <row r="73214">
      <c r="A73214" s="9"/>
    </row>
    <row r="73215">
      <c r="A73215" s="9"/>
    </row>
    <row r="73216">
      <c r="A73216" s="9"/>
    </row>
    <row r="73217">
      <c r="A73217" s="9"/>
    </row>
    <row r="73218">
      <c r="A73218" s="9"/>
    </row>
    <row r="73219">
      <c r="A73219" s="9"/>
    </row>
    <row r="73220">
      <c r="A73220" s="9"/>
    </row>
    <row r="73221">
      <c r="A73221" s="9"/>
    </row>
    <row r="73222">
      <c r="A73222" s="9"/>
    </row>
    <row r="73223">
      <c r="A73223" s="9"/>
    </row>
    <row r="73224">
      <c r="A73224" s="9"/>
    </row>
    <row r="73225">
      <c r="A73225" s="9"/>
    </row>
    <row r="73226">
      <c r="A73226" s="9"/>
    </row>
    <row r="73227">
      <c r="A73227" s="9"/>
    </row>
    <row r="73228">
      <c r="A73228" s="9"/>
    </row>
    <row r="73229">
      <c r="A73229" s="9"/>
    </row>
    <row r="73230">
      <c r="A73230" s="9"/>
    </row>
    <row r="73231">
      <c r="A73231" s="9"/>
    </row>
    <row r="73232">
      <c r="A73232" s="9"/>
    </row>
    <row r="73233">
      <c r="A73233" s="9"/>
    </row>
    <row r="73234">
      <c r="A73234" s="9"/>
    </row>
    <row r="73235">
      <c r="A73235" s="9"/>
    </row>
    <row r="73236">
      <c r="A73236" s="9"/>
    </row>
    <row r="73237">
      <c r="A73237" s="9"/>
    </row>
    <row r="73238">
      <c r="A73238" s="9"/>
    </row>
    <row r="73239">
      <c r="A73239" s="9"/>
    </row>
    <row r="73240">
      <c r="A73240" s="9"/>
    </row>
    <row r="73241">
      <c r="A73241" s="9"/>
    </row>
    <row r="73242">
      <c r="A73242" s="9"/>
    </row>
    <row r="73243">
      <c r="A73243" s="9"/>
    </row>
    <row r="73244">
      <c r="A73244" s="9"/>
    </row>
    <row r="73245">
      <c r="A73245" s="9"/>
    </row>
    <row r="73246">
      <c r="A73246" s="9"/>
    </row>
    <row r="73247">
      <c r="A73247" s="9"/>
    </row>
    <row r="73248">
      <c r="A73248" s="9"/>
    </row>
    <row r="73249">
      <c r="A73249" s="9"/>
    </row>
    <row r="73250">
      <c r="A73250" s="9"/>
    </row>
    <row r="73251">
      <c r="A73251" s="9"/>
    </row>
    <row r="73252">
      <c r="A73252" s="9"/>
    </row>
    <row r="73253">
      <c r="A73253" s="9"/>
    </row>
    <row r="73254">
      <c r="A73254" s="9"/>
    </row>
    <row r="73255">
      <c r="A73255" s="9"/>
    </row>
    <row r="73256">
      <c r="A73256" s="9"/>
    </row>
    <row r="73257">
      <c r="A73257" s="9"/>
    </row>
    <row r="73258">
      <c r="A73258" s="9"/>
    </row>
    <row r="73259">
      <c r="A73259" s="9"/>
    </row>
    <row r="73260">
      <c r="A73260" s="9"/>
    </row>
    <row r="73261">
      <c r="A73261" s="9"/>
    </row>
    <row r="73262">
      <c r="A73262" s="9"/>
    </row>
    <row r="73263">
      <c r="A73263" s="9"/>
    </row>
    <row r="73264">
      <c r="A73264" s="9"/>
    </row>
    <row r="73265">
      <c r="A73265" s="9"/>
    </row>
    <row r="73266">
      <c r="A73266" s="9"/>
    </row>
    <row r="73267">
      <c r="A73267" s="9"/>
    </row>
    <row r="73268">
      <c r="A73268" s="9"/>
    </row>
    <row r="73269">
      <c r="A73269" s="9"/>
    </row>
    <row r="73270">
      <c r="A73270" s="9"/>
    </row>
    <row r="73271">
      <c r="A73271" s="9"/>
    </row>
    <row r="73272">
      <c r="A73272" s="9"/>
    </row>
    <row r="73273">
      <c r="A73273" s="9"/>
    </row>
    <row r="73274">
      <c r="A73274" s="9"/>
    </row>
    <row r="73275">
      <c r="A73275" s="9"/>
    </row>
    <row r="73276">
      <c r="A73276" s="9"/>
    </row>
    <row r="73277">
      <c r="A73277" s="9"/>
    </row>
    <row r="73278">
      <c r="A73278" s="9"/>
    </row>
    <row r="73279">
      <c r="A73279" s="9"/>
    </row>
    <row r="73280">
      <c r="A73280" s="9"/>
    </row>
    <row r="73281">
      <c r="A73281" s="9"/>
    </row>
    <row r="73282">
      <c r="A73282" s="9"/>
    </row>
    <row r="73283">
      <c r="A73283" s="9"/>
    </row>
    <row r="73284">
      <c r="A73284" s="9"/>
    </row>
    <row r="73285">
      <c r="A73285" s="9"/>
    </row>
    <row r="73286">
      <c r="A73286" s="9"/>
    </row>
    <row r="73287">
      <c r="A73287" s="9"/>
    </row>
    <row r="73288">
      <c r="A73288" s="9"/>
    </row>
    <row r="73289">
      <c r="A73289" s="9"/>
    </row>
    <row r="73290">
      <c r="A73290" s="9"/>
    </row>
    <row r="73291">
      <c r="A73291" s="9"/>
    </row>
    <row r="73292">
      <c r="A73292" s="9"/>
    </row>
    <row r="73293">
      <c r="A73293" s="9"/>
    </row>
    <row r="73294">
      <c r="A73294" s="9"/>
    </row>
    <row r="73295">
      <c r="A73295" s="9"/>
    </row>
    <row r="73296">
      <c r="A73296" s="9"/>
    </row>
    <row r="73297">
      <c r="A73297" s="9"/>
    </row>
    <row r="73298">
      <c r="A73298" s="9"/>
    </row>
    <row r="73299">
      <c r="A73299" s="9"/>
    </row>
    <row r="73300">
      <c r="A73300" s="9"/>
    </row>
    <row r="73301">
      <c r="A73301" s="9"/>
    </row>
    <row r="73302">
      <c r="A73302" s="9"/>
    </row>
    <row r="73303">
      <c r="A73303" s="9"/>
    </row>
    <row r="73304">
      <c r="A73304" s="9"/>
    </row>
    <row r="73305">
      <c r="A73305" s="9"/>
    </row>
    <row r="73306">
      <c r="A73306" s="9"/>
    </row>
    <row r="73307">
      <c r="A73307" s="9"/>
    </row>
    <row r="73308">
      <c r="A73308" s="9"/>
    </row>
    <row r="73309">
      <c r="A73309" s="9"/>
    </row>
    <row r="73310">
      <c r="A73310" s="9"/>
    </row>
    <row r="73311">
      <c r="A73311" s="9"/>
    </row>
    <row r="73312">
      <c r="A73312" s="9"/>
    </row>
    <row r="73313">
      <c r="A73313" s="9"/>
    </row>
    <row r="73314">
      <c r="A73314" s="9"/>
    </row>
    <row r="73315">
      <c r="A73315" s="9"/>
    </row>
    <row r="73316">
      <c r="A73316" s="9"/>
    </row>
    <row r="73317">
      <c r="A73317" s="9"/>
    </row>
    <row r="73318">
      <c r="A73318" s="9"/>
    </row>
    <row r="73319">
      <c r="A73319" s="9"/>
    </row>
    <row r="73320">
      <c r="A73320" s="9"/>
    </row>
    <row r="73321">
      <c r="A73321" s="9"/>
    </row>
    <row r="73322">
      <c r="A73322" s="9"/>
    </row>
    <row r="73323">
      <c r="A73323" s="9"/>
    </row>
    <row r="73324">
      <c r="A73324" s="9"/>
    </row>
    <row r="73325">
      <c r="A73325" s="9"/>
    </row>
    <row r="73326">
      <c r="A73326" s="9"/>
    </row>
    <row r="73327">
      <c r="A73327" s="9"/>
    </row>
    <row r="73328">
      <c r="A73328" s="9"/>
    </row>
    <row r="73329">
      <c r="A73329" s="9"/>
    </row>
    <row r="73330">
      <c r="A73330" s="9"/>
    </row>
    <row r="73331">
      <c r="A73331" s="9"/>
    </row>
    <row r="73332">
      <c r="A73332" s="9"/>
    </row>
    <row r="73333">
      <c r="A73333" s="9"/>
    </row>
    <row r="73334">
      <c r="A73334" s="9"/>
    </row>
    <row r="73335">
      <c r="A73335" s="9"/>
    </row>
    <row r="73336">
      <c r="A73336" s="9"/>
    </row>
    <row r="73337">
      <c r="A73337" s="9"/>
    </row>
    <row r="73338">
      <c r="A73338" s="9"/>
    </row>
    <row r="73339">
      <c r="A73339" s="9"/>
    </row>
    <row r="73340">
      <c r="A73340" s="9"/>
    </row>
    <row r="73341">
      <c r="A73341" s="9"/>
    </row>
    <row r="73342">
      <c r="A73342" s="9"/>
    </row>
    <row r="73343">
      <c r="A73343" s="9"/>
    </row>
    <row r="73344">
      <c r="A73344" s="9"/>
    </row>
    <row r="73345">
      <c r="A73345" s="9"/>
    </row>
    <row r="73346">
      <c r="A73346" s="9"/>
    </row>
    <row r="73347">
      <c r="A73347" s="9"/>
    </row>
    <row r="73348">
      <c r="A73348" s="9"/>
    </row>
    <row r="73349">
      <c r="A73349" s="9"/>
    </row>
    <row r="73350">
      <c r="A73350" s="9"/>
    </row>
    <row r="73351">
      <c r="A73351" s="9"/>
    </row>
    <row r="73352">
      <c r="A73352" s="9"/>
    </row>
    <row r="73353">
      <c r="A73353" s="9"/>
    </row>
    <row r="73354">
      <c r="A73354" s="9"/>
    </row>
    <row r="73355">
      <c r="A73355" s="9"/>
    </row>
    <row r="73356">
      <c r="A73356" s="9"/>
    </row>
    <row r="73357">
      <c r="A73357" s="9"/>
    </row>
    <row r="73358">
      <c r="A73358" s="9"/>
    </row>
    <row r="73359">
      <c r="A73359" s="9"/>
    </row>
    <row r="73360">
      <c r="A73360" s="9"/>
    </row>
    <row r="73361">
      <c r="A73361" s="9"/>
    </row>
    <row r="73362">
      <c r="A73362" s="9"/>
    </row>
    <row r="73363">
      <c r="A73363" s="9"/>
    </row>
    <row r="73364">
      <c r="A73364" s="9"/>
    </row>
    <row r="73365">
      <c r="A73365" s="9"/>
    </row>
    <row r="73366">
      <c r="A73366" s="9"/>
    </row>
    <row r="73367">
      <c r="A73367" s="9"/>
    </row>
    <row r="73368">
      <c r="A73368" s="9"/>
    </row>
    <row r="73369">
      <c r="A73369" s="9"/>
    </row>
    <row r="73370">
      <c r="A73370" s="9"/>
    </row>
    <row r="73371">
      <c r="A73371" s="9"/>
    </row>
    <row r="73372">
      <c r="A73372" s="9"/>
    </row>
    <row r="73373">
      <c r="A73373" s="9"/>
    </row>
    <row r="73374">
      <c r="A73374" s="9"/>
    </row>
    <row r="73375">
      <c r="A73375" s="9"/>
    </row>
    <row r="73376">
      <c r="A73376" s="9"/>
    </row>
    <row r="73377">
      <c r="A73377" s="9"/>
    </row>
    <row r="73378">
      <c r="A73378" s="9"/>
    </row>
    <row r="73379">
      <c r="A73379" s="9"/>
    </row>
    <row r="73380">
      <c r="A73380" s="9"/>
    </row>
    <row r="73381">
      <c r="A73381" s="9"/>
    </row>
    <row r="73382">
      <c r="A73382" s="9"/>
    </row>
    <row r="73383">
      <c r="A73383" s="9"/>
    </row>
    <row r="73384">
      <c r="A73384" s="9"/>
    </row>
    <row r="73385">
      <c r="A73385" s="9"/>
    </row>
    <row r="73386">
      <c r="A73386" s="9"/>
    </row>
    <row r="73387">
      <c r="A73387" s="9"/>
    </row>
    <row r="73388">
      <c r="A73388" s="9"/>
    </row>
    <row r="73389">
      <c r="A73389" s="9"/>
    </row>
    <row r="73390">
      <c r="A73390" s="9"/>
    </row>
    <row r="73391">
      <c r="A73391" s="9"/>
    </row>
    <row r="73392">
      <c r="A73392" s="9"/>
    </row>
    <row r="73393">
      <c r="A73393" s="9"/>
    </row>
    <row r="73394">
      <c r="A73394" s="9"/>
    </row>
    <row r="73395">
      <c r="A73395" s="9"/>
    </row>
    <row r="73396">
      <c r="A73396" s="9"/>
    </row>
    <row r="73397">
      <c r="A73397" s="9"/>
    </row>
    <row r="73398">
      <c r="A73398" s="9"/>
    </row>
    <row r="73399">
      <c r="A73399" s="9"/>
    </row>
    <row r="73400">
      <c r="A73400" s="9"/>
    </row>
    <row r="73401">
      <c r="A73401" s="9"/>
    </row>
    <row r="73402">
      <c r="A73402" s="9"/>
    </row>
    <row r="73403">
      <c r="A73403" s="9"/>
    </row>
    <row r="73404">
      <c r="A73404" s="9"/>
    </row>
    <row r="73405">
      <c r="A73405" s="9"/>
    </row>
    <row r="73406">
      <c r="A73406" s="9"/>
    </row>
    <row r="73407">
      <c r="A73407" s="9"/>
    </row>
    <row r="73408">
      <c r="A73408" s="9"/>
    </row>
    <row r="73409">
      <c r="A73409" s="9"/>
    </row>
    <row r="73410">
      <c r="A73410" s="9"/>
    </row>
    <row r="73411">
      <c r="A73411" s="9"/>
    </row>
    <row r="73412">
      <c r="A73412" s="9"/>
    </row>
    <row r="73413">
      <c r="A73413" s="9"/>
    </row>
    <row r="73414">
      <c r="A73414" s="9"/>
    </row>
    <row r="73415">
      <c r="A73415" s="9"/>
    </row>
    <row r="73416">
      <c r="A73416" s="9"/>
    </row>
    <row r="73417">
      <c r="A73417" s="9"/>
    </row>
    <row r="73418">
      <c r="A73418" s="9"/>
    </row>
    <row r="73419">
      <c r="A73419" s="9"/>
    </row>
    <row r="73420">
      <c r="A73420" s="9"/>
    </row>
    <row r="73421">
      <c r="A73421" s="9"/>
    </row>
    <row r="73422">
      <c r="A73422" s="9"/>
    </row>
    <row r="73423">
      <c r="A73423" s="9"/>
    </row>
    <row r="73424">
      <c r="A73424" s="9"/>
    </row>
    <row r="73425">
      <c r="A73425" s="9"/>
    </row>
    <row r="73426">
      <c r="A73426" s="9"/>
    </row>
    <row r="73427">
      <c r="A73427" s="9"/>
    </row>
    <row r="73428">
      <c r="A73428" s="9"/>
    </row>
    <row r="73429">
      <c r="A73429" s="9"/>
    </row>
    <row r="73430">
      <c r="A73430" s="9"/>
    </row>
    <row r="73431">
      <c r="A73431" s="9"/>
    </row>
    <row r="73432">
      <c r="A73432" s="9"/>
    </row>
    <row r="73433">
      <c r="A73433" s="9"/>
    </row>
    <row r="73434">
      <c r="A73434" s="9"/>
    </row>
    <row r="73435">
      <c r="A73435" s="9"/>
    </row>
    <row r="73436">
      <c r="A73436" s="9"/>
    </row>
    <row r="73437">
      <c r="A73437" s="9"/>
    </row>
    <row r="73438">
      <c r="A73438" s="9"/>
    </row>
    <row r="73439">
      <c r="A73439" s="9"/>
    </row>
    <row r="73440">
      <c r="A73440" s="9"/>
    </row>
    <row r="73441">
      <c r="A73441" s="9"/>
    </row>
    <row r="73442">
      <c r="A73442" s="9"/>
    </row>
    <row r="73443">
      <c r="A73443" s="9"/>
    </row>
    <row r="73444">
      <c r="A73444" s="9"/>
    </row>
    <row r="73445">
      <c r="A73445" s="9"/>
    </row>
    <row r="73446">
      <c r="A73446" s="9"/>
    </row>
    <row r="73447">
      <c r="A73447" s="9"/>
    </row>
    <row r="73448">
      <c r="A73448" s="9"/>
    </row>
    <row r="73449">
      <c r="A73449" s="9"/>
    </row>
    <row r="73450">
      <c r="A73450" s="9"/>
    </row>
    <row r="73451">
      <c r="A73451" s="9"/>
    </row>
    <row r="73452">
      <c r="A73452" s="9"/>
    </row>
    <row r="73453">
      <c r="A73453" s="9"/>
    </row>
    <row r="73454">
      <c r="A73454" s="9"/>
    </row>
    <row r="73455">
      <c r="A73455" s="9"/>
    </row>
    <row r="73456">
      <c r="A73456" s="9"/>
    </row>
    <row r="73457">
      <c r="A73457" s="9"/>
    </row>
    <row r="73458">
      <c r="A73458" s="9"/>
    </row>
    <row r="73459">
      <c r="A73459" s="9"/>
    </row>
    <row r="73460">
      <c r="A73460" s="9"/>
    </row>
    <row r="73461">
      <c r="A73461" s="9"/>
    </row>
    <row r="73462">
      <c r="A73462" s="9"/>
    </row>
    <row r="73463">
      <c r="A73463" s="9"/>
    </row>
    <row r="73464">
      <c r="A73464" s="9"/>
    </row>
    <row r="73465">
      <c r="A73465" s="9"/>
    </row>
    <row r="73466">
      <c r="A73466" s="9"/>
    </row>
    <row r="73467">
      <c r="A73467" s="9"/>
    </row>
    <row r="73468">
      <c r="A73468" s="9"/>
    </row>
    <row r="73469">
      <c r="A73469" s="9"/>
    </row>
    <row r="73470">
      <c r="A73470" s="9"/>
    </row>
    <row r="73471">
      <c r="A73471" s="9"/>
    </row>
    <row r="73472">
      <c r="A73472" s="9"/>
    </row>
    <row r="73473">
      <c r="A73473" s="9"/>
    </row>
    <row r="73474">
      <c r="A73474" s="9"/>
    </row>
    <row r="73475">
      <c r="A73475" s="9"/>
    </row>
    <row r="73476">
      <c r="A73476" s="9"/>
    </row>
    <row r="73477">
      <c r="A73477" s="9"/>
    </row>
    <row r="73478">
      <c r="A73478" s="9"/>
    </row>
    <row r="73479">
      <c r="A73479" s="9"/>
    </row>
    <row r="73480">
      <c r="A73480" s="9"/>
    </row>
    <row r="73481">
      <c r="A73481" s="9"/>
    </row>
    <row r="73482">
      <c r="A73482" s="9"/>
    </row>
    <row r="73483">
      <c r="A73483" s="9"/>
    </row>
    <row r="73484">
      <c r="A73484" s="9"/>
    </row>
    <row r="73485">
      <c r="A73485" s="9"/>
    </row>
    <row r="73486">
      <c r="A73486" s="9"/>
    </row>
    <row r="73487">
      <c r="A73487" s="9"/>
    </row>
    <row r="73488">
      <c r="A73488" s="9"/>
    </row>
    <row r="73489">
      <c r="A73489" s="9"/>
    </row>
    <row r="73490">
      <c r="A73490" s="9"/>
    </row>
    <row r="73491">
      <c r="A73491" s="9"/>
    </row>
    <row r="73492">
      <c r="A73492" s="9"/>
    </row>
    <row r="73493">
      <c r="A73493" s="9"/>
    </row>
    <row r="73494">
      <c r="A73494" s="9"/>
    </row>
    <row r="73495">
      <c r="A73495" s="9"/>
    </row>
    <row r="73496">
      <c r="A73496" s="9"/>
    </row>
    <row r="73497">
      <c r="A73497" s="9"/>
    </row>
    <row r="73498">
      <c r="A73498" s="9"/>
    </row>
    <row r="73499">
      <c r="A73499" s="9"/>
    </row>
    <row r="73500">
      <c r="A73500" s="9"/>
    </row>
    <row r="73501">
      <c r="A73501" s="9"/>
    </row>
    <row r="73502">
      <c r="A73502" s="9"/>
    </row>
    <row r="73503">
      <c r="A73503" s="9"/>
    </row>
    <row r="73504">
      <c r="A73504" s="9"/>
    </row>
    <row r="73505">
      <c r="A73505" s="9"/>
    </row>
    <row r="73506">
      <c r="A73506" s="9"/>
    </row>
    <row r="73507">
      <c r="A73507" s="9"/>
    </row>
    <row r="73508">
      <c r="A73508" s="9"/>
    </row>
    <row r="73509">
      <c r="A73509" s="9"/>
    </row>
    <row r="73510">
      <c r="A73510" s="9"/>
    </row>
    <row r="73511">
      <c r="A73511" s="9"/>
    </row>
    <row r="73512">
      <c r="A73512" s="9"/>
    </row>
    <row r="73513">
      <c r="A73513" s="9"/>
    </row>
    <row r="73514">
      <c r="A73514" s="9"/>
    </row>
    <row r="73515">
      <c r="A73515" s="9"/>
    </row>
    <row r="73516">
      <c r="A73516" s="9"/>
    </row>
    <row r="73517">
      <c r="A73517" s="9"/>
    </row>
    <row r="73518">
      <c r="A73518" s="9"/>
    </row>
    <row r="73519">
      <c r="A73519" s="9"/>
    </row>
    <row r="73520">
      <c r="A73520" s="9"/>
    </row>
    <row r="73521">
      <c r="A73521" s="9"/>
    </row>
    <row r="73522">
      <c r="A73522" s="9"/>
    </row>
    <row r="73523">
      <c r="A73523" s="9"/>
    </row>
    <row r="73524">
      <c r="A73524" s="9"/>
    </row>
    <row r="73525">
      <c r="A73525" s="9"/>
    </row>
    <row r="73526">
      <c r="A73526" s="9"/>
    </row>
    <row r="73527">
      <c r="A73527" s="9"/>
    </row>
    <row r="73528">
      <c r="A73528" s="9"/>
    </row>
    <row r="73529">
      <c r="A73529" s="9"/>
    </row>
    <row r="73530">
      <c r="A73530" s="9"/>
    </row>
    <row r="73531">
      <c r="A73531" s="9"/>
    </row>
    <row r="73532">
      <c r="A73532" s="9"/>
    </row>
    <row r="73533">
      <c r="A73533" s="9"/>
    </row>
    <row r="73534">
      <c r="A73534" s="9"/>
    </row>
    <row r="73535">
      <c r="A73535" s="9"/>
    </row>
    <row r="73536">
      <c r="A73536" s="9"/>
    </row>
    <row r="73537">
      <c r="A73537" s="9"/>
    </row>
    <row r="73538">
      <c r="A73538" s="9"/>
    </row>
    <row r="73539">
      <c r="A73539" s="9"/>
    </row>
    <row r="73540">
      <c r="A73540" s="9"/>
    </row>
    <row r="73541">
      <c r="A73541" s="9"/>
    </row>
    <row r="73542">
      <c r="A73542" s="9"/>
    </row>
    <row r="73543">
      <c r="A73543" s="9"/>
    </row>
    <row r="73544">
      <c r="A73544" s="9"/>
    </row>
    <row r="73545">
      <c r="A73545" s="9"/>
    </row>
    <row r="73546">
      <c r="A73546" s="9"/>
    </row>
    <row r="73547">
      <c r="A73547" s="9"/>
    </row>
    <row r="73548">
      <c r="A73548" s="9"/>
    </row>
    <row r="73549">
      <c r="A73549" s="9"/>
    </row>
    <row r="73550">
      <c r="A73550" s="9"/>
    </row>
    <row r="73551">
      <c r="A73551" s="9"/>
    </row>
    <row r="73552">
      <c r="A73552" s="9"/>
    </row>
    <row r="73553">
      <c r="A73553" s="9"/>
    </row>
    <row r="73554">
      <c r="A73554" s="9"/>
    </row>
    <row r="73555">
      <c r="A73555" s="9"/>
    </row>
    <row r="73556">
      <c r="A73556" s="9"/>
    </row>
    <row r="73557">
      <c r="A73557" s="9"/>
    </row>
    <row r="73558">
      <c r="A73558" s="9"/>
    </row>
    <row r="73559">
      <c r="A73559" s="9"/>
    </row>
    <row r="73560">
      <c r="A73560" s="9"/>
    </row>
    <row r="73561">
      <c r="A73561" s="9"/>
    </row>
    <row r="73562">
      <c r="A73562" s="9"/>
    </row>
    <row r="73563">
      <c r="A73563" s="9"/>
    </row>
    <row r="73564">
      <c r="A73564" s="9"/>
    </row>
    <row r="73565">
      <c r="A73565" s="9"/>
    </row>
    <row r="73566">
      <c r="A73566" s="9"/>
    </row>
    <row r="73567">
      <c r="A73567" s="9"/>
    </row>
    <row r="73568">
      <c r="A73568" s="9"/>
    </row>
    <row r="73569">
      <c r="A73569" s="9"/>
    </row>
    <row r="73570">
      <c r="A73570" s="9"/>
    </row>
    <row r="73571">
      <c r="A73571" s="9"/>
    </row>
    <row r="73572">
      <c r="A73572" s="9"/>
    </row>
    <row r="73573">
      <c r="A73573" s="9"/>
    </row>
    <row r="73574">
      <c r="A73574" s="9"/>
    </row>
    <row r="73575">
      <c r="A73575" s="9"/>
    </row>
    <row r="73576">
      <c r="A73576" s="9"/>
    </row>
    <row r="73577">
      <c r="A73577" s="9"/>
    </row>
    <row r="73578">
      <c r="A73578" s="9"/>
    </row>
    <row r="73579">
      <c r="A73579" s="9"/>
    </row>
    <row r="73580">
      <c r="A73580" s="9"/>
    </row>
    <row r="73581">
      <c r="A73581" s="9"/>
    </row>
    <row r="73582">
      <c r="A73582" s="9"/>
    </row>
    <row r="73583">
      <c r="A73583" s="9"/>
    </row>
    <row r="73584">
      <c r="A73584" s="9"/>
    </row>
    <row r="73585">
      <c r="A73585" s="9"/>
    </row>
    <row r="73586">
      <c r="A73586" s="9"/>
    </row>
    <row r="73587">
      <c r="A73587" s="9"/>
    </row>
    <row r="73588">
      <c r="A73588" s="9"/>
    </row>
    <row r="73589">
      <c r="A73589" s="9"/>
    </row>
    <row r="73590">
      <c r="A73590" s="9"/>
    </row>
    <row r="73591">
      <c r="A73591" s="9"/>
    </row>
    <row r="73592">
      <c r="A73592" s="9"/>
    </row>
    <row r="73593">
      <c r="A73593" s="9"/>
    </row>
    <row r="73594">
      <c r="A73594" s="9"/>
    </row>
    <row r="73595">
      <c r="A73595" s="9"/>
    </row>
    <row r="73596">
      <c r="A73596" s="9"/>
    </row>
    <row r="73597">
      <c r="A73597" s="9"/>
    </row>
    <row r="73598">
      <c r="A73598" s="9"/>
    </row>
    <row r="73599">
      <c r="A73599" s="9"/>
    </row>
    <row r="73600">
      <c r="A73600" s="9"/>
    </row>
    <row r="73601">
      <c r="A73601" s="9"/>
    </row>
    <row r="73602">
      <c r="A73602" s="9"/>
    </row>
    <row r="73603">
      <c r="A73603" s="9"/>
    </row>
    <row r="73604">
      <c r="A73604" s="9"/>
    </row>
    <row r="73605">
      <c r="A73605" s="9"/>
    </row>
    <row r="73606">
      <c r="A73606" s="9"/>
    </row>
    <row r="73607">
      <c r="A73607" s="9"/>
    </row>
    <row r="73608">
      <c r="A73608" s="9"/>
    </row>
    <row r="73609">
      <c r="A73609" s="9"/>
    </row>
    <row r="73610">
      <c r="A73610" s="9"/>
    </row>
    <row r="73611">
      <c r="A73611" s="9"/>
    </row>
    <row r="73612">
      <c r="A73612" s="9"/>
    </row>
    <row r="73613">
      <c r="A73613" s="9"/>
    </row>
    <row r="73614">
      <c r="A73614" s="9"/>
    </row>
    <row r="73615">
      <c r="A73615" s="9"/>
    </row>
    <row r="73616">
      <c r="A73616" s="9"/>
    </row>
    <row r="73617">
      <c r="A73617" s="9"/>
    </row>
    <row r="73618">
      <c r="A73618" s="9"/>
    </row>
    <row r="73619">
      <c r="A73619" s="9"/>
    </row>
    <row r="73620">
      <c r="A73620" s="9"/>
    </row>
    <row r="73621">
      <c r="A73621" s="9"/>
    </row>
    <row r="73622">
      <c r="A73622" s="9"/>
    </row>
    <row r="73623">
      <c r="A73623" s="9"/>
    </row>
    <row r="73624">
      <c r="A73624" s="9"/>
    </row>
    <row r="73625">
      <c r="A73625" s="9"/>
    </row>
    <row r="73626">
      <c r="A73626" s="9"/>
    </row>
    <row r="73627">
      <c r="A73627" s="9"/>
    </row>
    <row r="73628">
      <c r="A73628" s="9"/>
    </row>
    <row r="73629">
      <c r="A73629" s="9"/>
    </row>
    <row r="73630">
      <c r="A73630" s="9"/>
    </row>
    <row r="73631">
      <c r="A73631" s="9"/>
    </row>
    <row r="73632">
      <c r="A73632" s="9"/>
    </row>
    <row r="73633">
      <c r="A73633" s="9"/>
    </row>
    <row r="73634">
      <c r="A73634" s="9"/>
    </row>
    <row r="73635">
      <c r="A73635" s="9"/>
    </row>
    <row r="73636">
      <c r="A73636" s="9"/>
    </row>
    <row r="73637">
      <c r="A73637" s="9"/>
    </row>
    <row r="73638">
      <c r="A73638" s="9"/>
    </row>
    <row r="73639">
      <c r="A73639" s="9"/>
    </row>
    <row r="73640">
      <c r="A73640" s="9"/>
    </row>
    <row r="73641">
      <c r="A73641" s="9"/>
    </row>
    <row r="73642">
      <c r="A73642" s="9"/>
    </row>
    <row r="73643">
      <c r="A73643" s="9"/>
    </row>
    <row r="73644">
      <c r="A73644" s="9"/>
    </row>
    <row r="73645">
      <c r="A73645" s="9"/>
    </row>
    <row r="73646">
      <c r="A73646" s="9"/>
    </row>
    <row r="73647">
      <c r="A73647" s="9"/>
    </row>
    <row r="73648">
      <c r="A73648" s="9"/>
    </row>
    <row r="73649">
      <c r="A73649" s="9"/>
    </row>
    <row r="73650">
      <c r="A73650" s="9"/>
    </row>
    <row r="73651">
      <c r="A73651" s="9"/>
    </row>
    <row r="73652">
      <c r="A73652" s="9"/>
    </row>
    <row r="73653">
      <c r="A73653" s="9"/>
    </row>
    <row r="73654">
      <c r="A73654" s="9"/>
    </row>
    <row r="73655">
      <c r="A73655" s="9"/>
    </row>
    <row r="73656">
      <c r="A73656" s="9"/>
    </row>
    <row r="73657">
      <c r="A73657" s="9"/>
    </row>
    <row r="73658">
      <c r="A73658" s="9"/>
    </row>
    <row r="73659">
      <c r="A73659" s="9"/>
    </row>
    <row r="73660">
      <c r="A73660" s="9"/>
    </row>
    <row r="73661">
      <c r="A73661" s="9"/>
    </row>
    <row r="73662">
      <c r="A73662" s="9"/>
    </row>
    <row r="73663">
      <c r="A73663" s="9"/>
    </row>
    <row r="73664">
      <c r="A73664" s="9"/>
    </row>
    <row r="73665">
      <c r="A73665" s="9"/>
    </row>
    <row r="73666">
      <c r="A73666" s="9"/>
    </row>
    <row r="73667">
      <c r="A73667" s="9"/>
    </row>
    <row r="73668">
      <c r="A73668" s="9"/>
    </row>
    <row r="73669">
      <c r="A73669" s="9"/>
    </row>
    <row r="73670">
      <c r="A73670" s="9"/>
    </row>
    <row r="73671">
      <c r="A73671" s="9"/>
    </row>
    <row r="73672">
      <c r="A73672" s="9"/>
    </row>
    <row r="73673">
      <c r="A73673" s="9"/>
    </row>
    <row r="73674">
      <c r="A73674" s="9"/>
    </row>
    <row r="73675">
      <c r="A73675" s="9"/>
    </row>
    <row r="73676">
      <c r="A73676" s="9"/>
    </row>
    <row r="73677">
      <c r="A73677" s="9"/>
    </row>
    <row r="73678">
      <c r="A73678" s="9"/>
    </row>
    <row r="73679">
      <c r="A73679" s="9"/>
    </row>
    <row r="73680">
      <c r="A73680" s="9"/>
    </row>
    <row r="73681">
      <c r="A73681" s="9"/>
    </row>
    <row r="73682">
      <c r="A73682" s="9"/>
    </row>
    <row r="73683">
      <c r="A73683" s="9"/>
    </row>
    <row r="73684">
      <c r="A73684" s="9"/>
    </row>
    <row r="73685">
      <c r="A73685" s="9"/>
    </row>
    <row r="73686">
      <c r="A73686" s="9"/>
    </row>
    <row r="73687">
      <c r="A73687" s="9"/>
    </row>
    <row r="73688">
      <c r="A73688" s="9"/>
    </row>
    <row r="73689">
      <c r="A73689" s="9"/>
    </row>
    <row r="73690">
      <c r="A73690" s="9"/>
    </row>
    <row r="73691">
      <c r="A73691" s="9"/>
    </row>
    <row r="73692">
      <c r="A73692" s="9"/>
    </row>
    <row r="73693">
      <c r="A73693" s="9"/>
    </row>
    <row r="73694">
      <c r="A73694" s="9"/>
    </row>
    <row r="73695">
      <c r="A73695" s="9"/>
    </row>
    <row r="73696">
      <c r="A73696" s="9"/>
    </row>
    <row r="73697">
      <c r="A73697" s="9"/>
    </row>
    <row r="73698">
      <c r="A73698" s="9"/>
    </row>
    <row r="73699">
      <c r="A73699" s="9"/>
    </row>
    <row r="73700">
      <c r="A73700" s="9"/>
    </row>
    <row r="73701">
      <c r="A73701" s="9"/>
    </row>
    <row r="73702">
      <c r="A73702" s="9"/>
    </row>
    <row r="73703">
      <c r="A73703" s="9"/>
    </row>
    <row r="73704">
      <c r="A73704" s="9"/>
    </row>
    <row r="73705">
      <c r="A73705" s="9"/>
    </row>
    <row r="73706">
      <c r="A73706" s="9"/>
    </row>
    <row r="73707">
      <c r="A73707" s="9"/>
    </row>
    <row r="73708">
      <c r="A73708" s="9"/>
    </row>
    <row r="73709">
      <c r="A73709" s="9"/>
    </row>
    <row r="73710">
      <c r="A73710" s="9"/>
    </row>
    <row r="73711">
      <c r="A73711" s="9"/>
    </row>
    <row r="73712">
      <c r="A73712" s="9"/>
    </row>
    <row r="73713">
      <c r="A73713" s="9"/>
    </row>
    <row r="73714">
      <c r="A73714" s="9"/>
    </row>
    <row r="73715">
      <c r="A73715" s="9"/>
    </row>
    <row r="73716">
      <c r="A73716" s="9"/>
    </row>
    <row r="73717">
      <c r="A73717" s="9"/>
    </row>
    <row r="73718">
      <c r="A73718" s="9"/>
    </row>
    <row r="73719">
      <c r="A73719" s="9"/>
    </row>
    <row r="73720">
      <c r="A73720" s="9"/>
    </row>
    <row r="73721">
      <c r="A73721" s="9"/>
    </row>
    <row r="73722">
      <c r="A73722" s="9"/>
    </row>
    <row r="73723">
      <c r="A73723" s="9"/>
    </row>
    <row r="73724">
      <c r="A73724" s="9"/>
    </row>
    <row r="73725">
      <c r="A73725" s="9"/>
    </row>
    <row r="73726">
      <c r="A73726" s="9"/>
    </row>
    <row r="73727">
      <c r="A73727" s="9"/>
    </row>
    <row r="73728">
      <c r="A73728" s="9"/>
    </row>
    <row r="73729">
      <c r="A73729" s="9"/>
    </row>
    <row r="73730">
      <c r="A73730" s="9"/>
    </row>
    <row r="73731">
      <c r="A73731" s="9"/>
    </row>
    <row r="73732">
      <c r="A73732" s="9"/>
    </row>
    <row r="73733">
      <c r="A73733" s="9"/>
    </row>
    <row r="73734">
      <c r="A73734" s="9"/>
    </row>
    <row r="73735">
      <c r="A73735" s="9"/>
    </row>
    <row r="73736">
      <c r="A73736" s="9"/>
    </row>
    <row r="73737">
      <c r="A73737" s="9"/>
    </row>
    <row r="73738">
      <c r="A73738" s="9"/>
    </row>
    <row r="73739">
      <c r="A73739" s="9"/>
    </row>
    <row r="73740">
      <c r="A73740" s="9"/>
    </row>
    <row r="73741">
      <c r="A73741" s="9"/>
    </row>
    <row r="73742">
      <c r="A73742" s="9"/>
    </row>
    <row r="73743">
      <c r="A73743" s="9"/>
    </row>
    <row r="73744">
      <c r="A73744" s="9"/>
    </row>
    <row r="73745">
      <c r="A73745" s="9"/>
    </row>
    <row r="73746">
      <c r="A73746" s="9"/>
    </row>
    <row r="73747">
      <c r="A73747" s="9"/>
    </row>
    <row r="73748">
      <c r="A73748" s="9"/>
    </row>
    <row r="73749">
      <c r="A73749" s="9"/>
    </row>
    <row r="73750">
      <c r="A73750" s="9"/>
    </row>
    <row r="73751">
      <c r="A73751" s="9"/>
    </row>
    <row r="73752">
      <c r="A73752" s="9"/>
    </row>
    <row r="73753">
      <c r="A73753" s="9"/>
    </row>
    <row r="73754">
      <c r="A73754" s="9"/>
    </row>
    <row r="73755">
      <c r="A73755" s="9"/>
    </row>
    <row r="73756">
      <c r="A73756" s="9"/>
    </row>
    <row r="73757">
      <c r="A73757" s="9"/>
    </row>
    <row r="73758">
      <c r="A73758" s="9"/>
    </row>
    <row r="73759">
      <c r="A73759" s="9"/>
    </row>
    <row r="73760">
      <c r="A73760" s="9"/>
    </row>
    <row r="73761">
      <c r="A73761" s="9"/>
    </row>
    <row r="73762">
      <c r="A73762" s="9"/>
    </row>
    <row r="73763">
      <c r="A73763" s="9"/>
    </row>
    <row r="73764">
      <c r="A73764" s="9"/>
    </row>
    <row r="73765">
      <c r="A73765" s="9"/>
    </row>
    <row r="73766">
      <c r="A73766" s="9"/>
    </row>
    <row r="73767">
      <c r="A73767" s="9"/>
    </row>
    <row r="73768">
      <c r="A73768" s="9"/>
    </row>
    <row r="73769">
      <c r="A73769" s="9"/>
    </row>
    <row r="73770">
      <c r="A73770" s="9"/>
    </row>
    <row r="73771">
      <c r="A73771" s="9"/>
    </row>
    <row r="73772">
      <c r="A73772" s="9"/>
    </row>
    <row r="73773">
      <c r="A73773" s="9"/>
    </row>
    <row r="73774">
      <c r="A73774" s="9"/>
    </row>
    <row r="73775">
      <c r="A73775" s="9"/>
    </row>
    <row r="73776">
      <c r="A73776" s="9"/>
    </row>
    <row r="73777">
      <c r="A73777" s="9"/>
    </row>
    <row r="73778">
      <c r="A73778" s="9"/>
    </row>
    <row r="73779">
      <c r="A73779" s="9"/>
    </row>
    <row r="73780">
      <c r="A73780" s="9"/>
    </row>
    <row r="73781">
      <c r="A73781" s="9"/>
    </row>
    <row r="73782">
      <c r="A73782" s="9"/>
    </row>
    <row r="73783">
      <c r="A73783" s="9"/>
    </row>
    <row r="73784">
      <c r="A73784" s="9"/>
    </row>
    <row r="73785">
      <c r="A73785" s="9"/>
    </row>
    <row r="73786">
      <c r="A73786" s="9"/>
    </row>
    <row r="73787">
      <c r="A73787" s="9"/>
    </row>
    <row r="73788">
      <c r="A73788" s="9"/>
    </row>
    <row r="73789">
      <c r="A73789" s="9"/>
    </row>
    <row r="73790">
      <c r="A73790" s="9"/>
    </row>
    <row r="73791">
      <c r="A73791" s="9"/>
    </row>
    <row r="73792">
      <c r="A73792" s="9"/>
    </row>
    <row r="73793">
      <c r="A73793" s="9"/>
    </row>
    <row r="73794">
      <c r="A73794" s="9"/>
    </row>
    <row r="73795">
      <c r="A73795" s="9"/>
    </row>
    <row r="73796">
      <c r="A73796" s="9"/>
    </row>
    <row r="73797">
      <c r="A73797" s="9"/>
    </row>
    <row r="73798">
      <c r="A73798" s="9"/>
    </row>
    <row r="73799">
      <c r="A73799" s="9"/>
    </row>
    <row r="73800">
      <c r="A73800" s="9"/>
    </row>
    <row r="73801">
      <c r="A73801" s="9"/>
    </row>
    <row r="73802">
      <c r="A73802" s="9"/>
    </row>
    <row r="73803">
      <c r="A73803" s="9"/>
    </row>
    <row r="73804">
      <c r="A73804" s="9"/>
    </row>
    <row r="73805">
      <c r="A73805" s="9"/>
    </row>
    <row r="73806">
      <c r="A73806" s="9"/>
    </row>
    <row r="73807">
      <c r="A73807" s="9"/>
    </row>
    <row r="73808">
      <c r="A73808" s="9"/>
    </row>
    <row r="73809">
      <c r="A73809" s="9"/>
    </row>
    <row r="73810">
      <c r="A73810" s="9"/>
    </row>
    <row r="73811">
      <c r="A73811" s="9"/>
    </row>
    <row r="73812">
      <c r="A73812" s="9"/>
    </row>
    <row r="73813">
      <c r="A73813" s="9"/>
    </row>
    <row r="73814">
      <c r="A73814" s="9"/>
    </row>
    <row r="73815">
      <c r="A73815" s="9"/>
    </row>
    <row r="73816">
      <c r="A73816" s="9"/>
    </row>
    <row r="73817">
      <c r="A73817" s="9"/>
    </row>
    <row r="73818">
      <c r="A73818" s="9"/>
    </row>
    <row r="73819">
      <c r="A73819" s="9"/>
    </row>
    <row r="73820">
      <c r="A73820" s="9"/>
    </row>
    <row r="73821">
      <c r="A73821" s="9"/>
    </row>
    <row r="73822">
      <c r="A73822" s="9"/>
    </row>
    <row r="73823">
      <c r="A73823" s="9"/>
    </row>
    <row r="73824">
      <c r="A73824" s="9"/>
    </row>
    <row r="73825">
      <c r="A73825" s="9"/>
    </row>
    <row r="73826">
      <c r="A73826" s="9"/>
    </row>
    <row r="73827">
      <c r="A73827" s="9"/>
    </row>
    <row r="73828">
      <c r="A73828" s="9"/>
    </row>
    <row r="73829">
      <c r="A73829" s="9"/>
    </row>
    <row r="73830">
      <c r="A73830" s="9"/>
    </row>
    <row r="73831">
      <c r="A73831" s="9"/>
    </row>
    <row r="73832">
      <c r="A73832" s="9"/>
    </row>
    <row r="73833">
      <c r="A73833" s="9"/>
    </row>
    <row r="73834">
      <c r="A73834" s="9"/>
    </row>
    <row r="73835">
      <c r="A73835" s="9"/>
    </row>
    <row r="73836">
      <c r="A73836" s="9"/>
    </row>
    <row r="73837">
      <c r="A73837" s="9"/>
    </row>
    <row r="73838">
      <c r="A73838" s="9"/>
    </row>
    <row r="73839">
      <c r="A73839" s="9"/>
    </row>
    <row r="73840">
      <c r="A73840" s="9"/>
    </row>
    <row r="73841">
      <c r="A73841" s="9"/>
    </row>
    <row r="73842">
      <c r="A73842" s="9"/>
    </row>
    <row r="73843">
      <c r="A73843" s="9"/>
    </row>
    <row r="73844">
      <c r="A73844" s="9"/>
    </row>
    <row r="73845">
      <c r="A73845" s="9"/>
    </row>
    <row r="73846">
      <c r="A73846" s="9"/>
    </row>
    <row r="73847">
      <c r="A73847" s="9"/>
    </row>
    <row r="73848">
      <c r="A73848" s="9"/>
    </row>
    <row r="73849">
      <c r="A73849" s="9"/>
    </row>
    <row r="73850">
      <c r="A73850" s="9"/>
    </row>
    <row r="73851">
      <c r="A73851" s="9"/>
    </row>
    <row r="73852">
      <c r="A73852" s="9"/>
    </row>
    <row r="73853">
      <c r="A73853" s="9"/>
    </row>
    <row r="73854">
      <c r="A73854" s="9"/>
    </row>
    <row r="73855">
      <c r="A73855" s="9"/>
    </row>
    <row r="73856">
      <c r="A73856" s="9"/>
    </row>
    <row r="73857">
      <c r="A73857" s="9"/>
    </row>
    <row r="73858">
      <c r="A73858" s="9"/>
    </row>
    <row r="73859">
      <c r="A73859" s="9"/>
    </row>
    <row r="73860">
      <c r="A73860" s="9"/>
    </row>
    <row r="73861">
      <c r="A73861" s="9"/>
    </row>
    <row r="73862">
      <c r="A73862" s="9"/>
    </row>
    <row r="73863">
      <c r="A73863" s="9"/>
    </row>
    <row r="73864">
      <c r="A73864" s="9"/>
    </row>
    <row r="73865">
      <c r="A73865" s="9"/>
    </row>
    <row r="73866">
      <c r="A73866" s="9"/>
    </row>
    <row r="73867">
      <c r="A73867" s="9"/>
    </row>
    <row r="73868">
      <c r="A73868" s="9"/>
    </row>
    <row r="73869">
      <c r="A73869" s="9"/>
    </row>
    <row r="73870">
      <c r="A73870" s="9"/>
    </row>
    <row r="73871">
      <c r="A73871" s="9"/>
    </row>
    <row r="73872">
      <c r="A73872" s="9"/>
    </row>
    <row r="73873">
      <c r="A73873" s="9"/>
    </row>
    <row r="73874">
      <c r="A73874" s="9"/>
    </row>
    <row r="73875">
      <c r="A73875" s="9"/>
    </row>
    <row r="73876">
      <c r="A73876" s="9"/>
    </row>
    <row r="73877">
      <c r="A73877" s="9"/>
    </row>
    <row r="73878">
      <c r="A73878" s="9"/>
    </row>
    <row r="73879">
      <c r="A73879" s="9"/>
    </row>
    <row r="73880">
      <c r="A73880" s="9"/>
    </row>
    <row r="73881">
      <c r="A73881" s="9"/>
    </row>
    <row r="73882">
      <c r="A73882" s="9"/>
    </row>
    <row r="73883">
      <c r="A73883" s="9"/>
    </row>
    <row r="73884">
      <c r="A73884" s="9"/>
    </row>
    <row r="73885">
      <c r="A73885" s="9"/>
    </row>
    <row r="73886">
      <c r="A73886" s="9"/>
    </row>
    <row r="73887">
      <c r="A73887" s="9"/>
    </row>
    <row r="73888">
      <c r="A73888" s="9"/>
    </row>
    <row r="73889">
      <c r="A73889" s="9"/>
    </row>
    <row r="73890">
      <c r="A73890" s="9"/>
    </row>
    <row r="73891">
      <c r="A73891" s="9"/>
    </row>
    <row r="73892">
      <c r="A73892" s="9"/>
    </row>
    <row r="73893">
      <c r="A73893" s="9"/>
    </row>
    <row r="73894">
      <c r="A73894" s="9"/>
    </row>
    <row r="73895">
      <c r="A73895" s="9"/>
    </row>
    <row r="73896">
      <c r="A73896" s="9"/>
    </row>
    <row r="73897">
      <c r="A73897" s="9"/>
    </row>
    <row r="73898">
      <c r="A73898" s="9"/>
    </row>
    <row r="73899">
      <c r="A73899" s="9"/>
    </row>
    <row r="73900">
      <c r="A73900" s="9"/>
    </row>
    <row r="73901">
      <c r="A73901" s="9"/>
    </row>
    <row r="73902">
      <c r="A73902" s="9"/>
    </row>
    <row r="73903">
      <c r="A73903" s="9"/>
    </row>
    <row r="73904">
      <c r="A73904" s="9"/>
    </row>
    <row r="73905">
      <c r="A73905" s="9"/>
    </row>
    <row r="73906">
      <c r="A73906" s="9"/>
    </row>
    <row r="73907">
      <c r="A73907" s="9"/>
    </row>
    <row r="73908">
      <c r="A73908" s="9"/>
    </row>
    <row r="73909">
      <c r="A73909" s="9"/>
    </row>
    <row r="73910">
      <c r="A73910" s="9"/>
    </row>
    <row r="73911">
      <c r="A73911" s="9"/>
    </row>
    <row r="73912">
      <c r="A73912" s="9"/>
    </row>
    <row r="73913">
      <c r="A73913" s="9"/>
    </row>
    <row r="73914">
      <c r="A73914" s="9"/>
    </row>
    <row r="73915">
      <c r="A73915" s="9"/>
    </row>
    <row r="73916">
      <c r="A73916" s="9"/>
    </row>
    <row r="73917">
      <c r="A73917" s="9"/>
    </row>
    <row r="73918">
      <c r="A73918" s="9"/>
    </row>
    <row r="73919">
      <c r="A73919" s="9"/>
    </row>
    <row r="73920">
      <c r="A73920" s="9"/>
    </row>
    <row r="73921">
      <c r="A73921" s="9"/>
    </row>
    <row r="73922">
      <c r="A73922" s="9"/>
    </row>
    <row r="73923">
      <c r="A73923" s="9"/>
    </row>
    <row r="73924">
      <c r="A73924" s="9"/>
    </row>
    <row r="73925">
      <c r="A73925" s="9"/>
    </row>
    <row r="73926">
      <c r="A73926" s="9"/>
    </row>
    <row r="73927">
      <c r="A73927" s="9"/>
    </row>
    <row r="73928">
      <c r="A73928" s="9"/>
    </row>
    <row r="73929">
      <c r="A73929" s="9"/>
    </row>
    <row r="73930">
      <c r="A73930" s="9"/>
    </row>
    <row r="73931">
      <c r="A73931" s="9"/>
    </row>
    <row r="73932">
      <c r="A73932" s="9"/>
    </row>
    <row r="73933">
      <c r="A73933" s="9"/>
    </row>
    <row r="73934">
      <c r="A73934" s="9"/>
    </row>
    <row r="73935">
      <c r="A73935" s="9"/>
    </row>
    <row r="73936">
      <c r="A73936" s="9"/>
    </row>
    <row r="73937">
      <c r="A73937" s="9"/>
    </row>
    <row r="73938">
      <c r="A73938" s="9"/>
    </row>
    <row r="73939">
      <c r="A73939" s="9"/>
    </row>
    <row r="73940">
      <c r="A73940" s="9"/>
    </row>
    <row r="73941">
      <c r="A73941" s="9"/>
    </row>
    <row r="73942">
      <c r="A73942" s="9"/>
    </row>
    <row r="73943">
      <c r="A73943" s="9"/>
    </row>
    <row r="73944">
      <c r="A73944" s="9"/>
    </row>
    <row r="73945">
      <c r="A73945" s="9"/>
    </row>
    <row r="73946">
      <c r="A73946" s="9"/>
    </row>
    <row r="73947">
      <c r="A73947" s="9"/>
    </row>
    <row r="73948">
      <c r="A73948" s="9"/>
    </row>
    <row r="73949">
      <c r="A73949" s="9"/>
    </row>
    <row r="73950">
      <c r="A73950" s="9"/>
    </row>
    <row r="73951">
      <c r="A73951" s="9"/>
    </row>
    <row r="73952">
      <c r="A73952" s="9"/>
    </row>
    <row r="73953">
      <c r="A73953" s="9"/>
    </row>
    <row r="73954">
      <c r="A73954" s="9"/>
    </row>
    <row r="73955">
      <c r="A73955" s="9"/>
    </row>
    <row r="73956">
      <c r="A73956" s="9"/>
    </row>
    <row r="73957">
      <c r="A73957" s="9"/>
    </row>
    <row r="73958">
      <c r="A73958" s="9"/>
    </row>
    <row r="73959">
      <c r="A73959" s="9"/>
    </row>
    <row r="73960">
      <c r="A73960" s="9"/>
    </row>
    <row r="73961">
      <c r="A73961" s="9"/>
    </row>
    <row r="73962">
      <c r="A73962" s="9"/>
    </row>
    <row r="73963">
      <c r="A73963" s="9"/>
    </row>
    <row r="73964">
      <c r="A73964" s="9"/>
    </row>
    <row r="73965">
      <c r="A73965" s="9"/>
    </row>
    <row r="73966">
      <c r="A73966" s="9"/>
    </row>
    <row r="73967">
      <c r="A73967" s="9"/>
    </row>
    <row r="73968">
      <c r="A73968" s="9"/>
    </row>
    <row r="73969">
      <c r="A73969" s="9"/>
    </row>
    <row r="73970">
      <c r="A73970" s="9"/>
    </row>
    <row r="73971">
      <c r="A73971" s="9"/>
    </row>
    <row r="73972">
      <c r="A73972" s="9"/>
    </row>
    <row r="73973">
      <c r="A73973" s="9"/>
    </row>
    <row r="73974">
      <c r="A73974" s="9"/>
    </row>
    <row r="73975">
      <c r="A73975" s="9"/>
    </row>
    <row r="73976">
      <c r="A73976" s="9"/>
    </row>
    <row r="73977">
      <c r="A73977" s="9"/>
    </row>
    <row r="73978">
      <c r="A73978" s="9"/>
    </row>
    <row r="73979">
      <c r="A73979" s="9"/>
    </row>
    <row r="73980">
      <c r="A73980" s="9"/>
    </row>
    <row r="73981">
      <c r="A73981" s="9"/>
    </row>
    <row r="73982">
      <c r="A73982" s="9"/>
    </row>
    <row r="73983">
      <c r="A73983" s="9"/>
    </row>
    <row r="73984">
      <c r="A73984" s="9"/>
    </row>
    <row r="73985">
      <c r="A73985" s="9"/>
    </row>
    <row r="73986">
      <c r="A73986" s="9"/>
    </row>
    <row r="73987">
      <c r="A73987" s="9"/>
    </row>
    <row r="73988">
      <c r="A73988" s="9"/>
    </row>
    <row r="73989">
      <c r="A73989" s="9"/>
    </row>
    <row r="73990">
      <c r="A73990" s="9"/>
    </row>
    <row r="73991">
      <c r="A73991" s="9"/>
    </row>
    <row r="73992">
      <c r="A73992" s="9"/>
    </row>
    <row r="73993">
      <c r="A73993" s="9"/>
    </row>
    <row r="73994">
      <c r="A73994" s="9"/>
    </row>
    <row r="73995">
      <c r="A73995" s="9"/>
    </row>
    <row r="73996">
      <c r="A73996" s="9"/>
    </row>
    <row r="73997">
      <c r="A73997" s="9"/>
    </row>
    <row r="73998">
      <c r="A73998" s="9"/>
    </row>
    <row r="73999">
      <c r="A73999" s="9"/>
    </row>
    <row r="74000">
      <c r="A74000" s="9"/>
    </row>
    <row r="74001">
      <c r="A74001" s="9"/>
    </row>
    <row r="74002">
      <c r="A74002" s="9"/>
    </row>
    <row r="74003">
      <c r="A74003" s="9"/>
    </row>
    <row r="74004">
      <c r="A74004" s="9"/>
    </row>
    <row r="74005">
      <c r="A74005" s="9"/>
    </row>
    <row r="74006">
      <c r="A74006" s="9"/>
    </row>
    <row r="74007">
      <c r="A74007" s="9"/>
    </row>
    <row r="74008">
      <c r="A74008" s="9"/>
    </row>
    <row r="74009">
      <c r="A74009" s="9"/>
    </row>
    <row r="74010">
      <c r="A74010" s="9"/>
    </row>
    <row r="74011">
      <c r="A74011" s="9"/>
    </row>
    <row r="74012">
      <c r="A74012" s="9"/>
    </row>
    <row r="74013">
      <c r="A74013" s="9"/>
    </row>
    <row r="74014">
      <c r="A74014" s="9"/>
    </row>
    <row r="74015">
      <c r="A74015" s="9"/>
    </row>
    <row r="74016">
      <c r="A74016" s="9"/>
    </row>
    <row r="74017">
      <c r="A74017" s="9"/>
    </row>
    <row r="74018">
      <c r="A74018" s="9"/>
    </row>
    <row r="74019">
      <c r="A74019" s="9"/>
    </row>
    <row r="74020">
      <c r="A74020" s="9"/>
    </row>
    <row r="74021">
      <c r="A74021" s="9"/>
    </row>
    <row r="74022">
      <c r="A74022" s="9"/>
    </row>
    <row r="74023">
      <c r="A74023" s="9"/>
    </row>
    <row r="74024">
      <c r="A74024" s="9"/>
    </row>
    <row r="74025">
      <c r="A74025" s="9"/>
    </row>
    <row r="74026">
      <c r="A74026" s="9"/>
    </row>
    <row r="74027">
      <c r="A74027" s="9"/>
    </row>
    <row r="74028">
      <c r="A74028" s="9"/>
    </row>
    <row r="74029">
      <c r="A74029" s="9"/>
    </row>
    <row r="74030">
      <c r="A74030" s="9"/>
    </row>
    <row r="74031">
      <c r="A74031" s="9"/>
    </row>
    <row r="74032">
      <c r="A74032" s="9"/>
    </row>
    <row r="74033">
      <c r="A74033" s="9"/>
    </row>
    <row r="74034">
      <c r="A74034" s="9"/>
    </row>
    <row r="74035">
      <c r="A74035" s="9"/>
    </row>
    <row r="74036">
      <c r="A74036" s="9"/>
    </row>
    <row r="74037">
      <c r="A74037" s="9"/>
    </row>
    <row r="74038">
      <c r="A74038" s="9"/>
    </row>
    <row r="74039">
      <c r="A74039" s="9"/>
    </row>
    <row r="74040">
      <c r="A74040" s="9"/>
    </row>
    <row r="74041">
      <c r="A74041" s="9"/>
    </row>
    <row r="74042">
      <c r="A74042" s="9"/>
    </row>
    <row r="74043">
      <c r="A74043" s="9"/>
    </row>
    <row r="74044">
      <c r="A74044" s="9"/>
    </row>
    <row r="74045">
      <c r="A74045" s="9"/>
    </row>
    <row r="74046">
      <c r="A74046" s="9"/>
    </row>
    <row r="74047">
      <c r="A74047" s="9"/>
    </row>
    <row r="74048">
      <c r="A74048" s="9"/>
    </row>
    <row r="74049">
      <c r="A74049" s="9"/>
    </row>
    <row r="74050">
      <c r="A74050" s="9"/>
    </row>
    <row r="74051">
      <c r="A74051" s="9"/>
    </row>
    <row r="74052">
      <c r="A74052" s="9"/>
    </row>
    <row r="74053">
      <c r="A74053" s="9"/>
    </row>
    <row r="74054">
      <c r="A74054" s="9"/>
    </row>
    <row r="74055">
      <c r="A74055" s="9"/>
    </row>
    <row r="74056">
      <c r="A74056" s="9"/>
    </row>
    <row r="74057">
      <c r="A74057" s="9"/>
    </row>
    <row r="74058">
      <c r="A74058" s="9"/>
    </row>
    <row r="74059">
      <c r="A74059" s="9"/>
    </row>
    <row r="74060">
      <c r="A74060" s="9"/>
    </row>
    <row r="74061">
      <c r="A74061" s="9"/>
    </row>
    <row r="74062">
      <c r="A74062" s="9"/>
    </row>
    <row r="74063">
      <c r="A74063" s="9"/>
    </row>
    <row r="74064">
      <c r="A74064" s="9"/>
    </row>
    <row r="74065">
      <c r="A74065" s="9"/>
    </row>
    <row r="74066">
      <c r="A74066" s="9"/>
    </row>
    <row r="74067">
      <c r="A74067" s="9"/>
    </row>
    <row r="74068">
      <c r="A74068" s="9"/>
    </row>
    <row r="74069">
      <c r="A74069" s="9"/>
    </row>
    <row r="74070">
      <c r="A74070" s="9"/>
    </row>
    <row r="74071">
      <c r="A74071" s="9"/>
    </row>
    <row r="74072">
      <c r="A74072" s="9"/>
    </row>
    <row r="74073">
      <c r="A74073" s="9"/>
    </row>
    <row r="74074">
      <c r="A74074" s="9"/>
    </row>
    <row r="74075">
      <c r="A74075" s="9"/>
    </row>
    <row r="74076">
      <c r="A74076" s="9"/>
    </row>
    <row r="74077">
      <c r="A74077" s="9"/>
    </row>
    <row r="74078">
      <c r="A74078" s="9"/>
    </row>
    <row r="74079">
      <c r="A74079" s="9"/>
    </row>
    <row r="74080">
      <c r="A74080" s="9"/>
    </row>
    <row r="74081">
      <c r="A74081" s="9"/>
    </row>
    <row r="74082">
      <c r="A74082" s="9"/>
    </row>
    <row r="74083">
      <c r="A74083" s="9"/>
    </row>
    <row r="74084">
      <c r="A74084" s="9"/>
    </row>
    <row r="74085">
      <c r="A74085" s="9"/>
    </row>
    <row r="74086">
      <c r="A74086" s="9"/>
    </row>
    <row r="74087">
      <c r="A74087" s="9"/>
    </row>
    <row r="74088">
      <c r="A74088" s="9"/>
    </row>
    <row r="74089">
      <c r="A74089" s="9"/>
    </row>
    <row r="74090">
      <c r="A74090" s="9"/>
    </row>
    <row r="74091">
      <c r="A74091" s="9"/>
    </row>
    <row r="74092">
      <c r="A74092" s="9"/>
    </row>
    <row r="74093">
      <c r="A74093" s="9"/>
    </row>
    <row r="74094">
      <c r="A74094" s="9"/>
    </row>
    <row r="74095">
      <c r="A74095" s="9"/>
    </row>
    <row r="74096">
      <c r="A74096" s="9"/>
    </row>
    <row r="74097">
      <c r="A74097" s="9"/>
    </row>
    <row r="74098">
      <c r="A74098" s="9"/>
    </row>
    <row r="74099">
      <c r="A74099" s="9"/>
    </row>
    <row r="74100">
      <c r="A74100" s="9"/>
    </row>
    <row r="74101">
      <c r="A74101" s="9"/>
    </row>
    <row r="74102">
      <c r="A74102" s="9"/>
    </row>
    <row r="74103">
      <c r="A74103" s="9"/>
    </row>
    <row r="74104">
      <c r="A74104" s="9"/>
    </row>
    <row r="74105">
      <c r="A74105" s="9"/>
    </row>
    <row r="74106">
      <c r="A74106" s="9"/>
    </row>
    <row r="74107">
      <c r="A74107" s="9"/>
    </row>
    <row r="74108">
      <c r="A74108" s="9"/>
    </row>
    <row r="74109">
      <c r="A74109" s="9"/>
    </row>
    <row r="74110">
      <c r="A74110" s="9"/>
    </row>
    <row r="74111">
      <c r="A74111" s="9"/>
    </row>
    <row r="74112">
      <c r="A74112" s="9"/>
    </row>
    <row r="74113">
      <c r="A74113" s="9"/>
    </row>
    <row r="74114">
      <c r="A74114" s="9"/>
    </row>
    <row r="74115">
      <c r="A74115" s="9"/>
    </row>
    <row r="74116">
      <c r="A74116" s="9"/>
    </row>
    <row r="74117">
      <c r="A74117" s="9"/>
    </row>
    <row r="74118">
      <c r="A74118" s="9"/>
    </row>
    <row r="74119">
      <c r="A74119" s="9"/>
    </row>
    <row r="74120">
      <c r="A74120" s="9"/>
    </row>
    <row r="74121">
      <c r="A74121" s="9"/>
    </row>
    <row r="74122">
      <c r="A74122" s="9"/>
    </row>
    <row r="74123">
      <c r="A74123" s="9"/>
    </row>
    <row r="74124">
      <c r="A74124" s="9"/>
    </row>
    <row r="74125">
      <c r="A74125" s="9"/>
    </row>
    <row r="74126">
      <c r="A74126" s="9"/>
    </row>
    <row r="74127">
      <c r="A74127" s="9"/>
    </row>
    <row r="74128">
      <c r="A74128" s="9"/>
    </row>
    <row r="74129">
      <c r="A74129" s="9"/>
    </row>
    <row r="74130">
      <c r="A74130" s="9"/>
    </row>
    <row r="74131">
      <c r="A74131" s="9"/>
    </row>
    <row r="74132">
      <c r="A74132" s="9"/>
    </row>
    <row r="74133">
      <c r="A74133" s="9"/>
    </row>
    <row r="74134">
      <c r="A74134" s="9"/>
    </row>
    <row r="74135">
      <c r="A74135" s="9"/>
    </row>
    <row r="74136">
      <c r="A74136" s="9"/>
    </row>
    <row r="74137">
      <c r="A74137" s="9"/>
    </row>
    <row r="74138">
      <c r="A74138" s="9"/>
    </row>
    <row r="74139">
      <c r="A74139" s="9"/>
    </row>
    <row r="74140">
      <c r="A74140" s="9"/>
    </row>
    <row r="74141">
      <c r="A74141" s="9"/>
    </row>
    <row r="74142">
      <c r="A74142" s="9"/>
    </row>
    <row r="74143">
      <c r="A74143" s="9"/>
    </row>
    <row r="74144">
      <c r="A74144" s="9"/>
    </row>
    <row r="74145">
      <c r="A74145" s="9"/>
    </row>
    <row r="74146">
      <c r="A74146" s="9"/>
    </row>
    <row r="74147">
      <c r="A74147" s="9"/>
    </row>
    <row r="74148">
      <c r="A74148" s="9"/>
    </row>
    <row r="74149">
      <c r="A74149" s="9"/>
    </row>
    <row r="74150">
      <c r="A74150" s="9"/>
    </row>
    <row r="74151">
      <c r="A74151" s="9"/>
    </row>
    <row r="74152">
      <c r="A74152" s="9"/>
    </row>
    <row r="74153">
      <c r="A74153" s="9"/>
    </row>
    <row r="74154">
      <c r="A74154" s="9"/>
    </row>
    <row r="74155">
      <c r="A74155" s="9"/>
    </row>
    <row r="74156">
      <c r="A74156" s="9"/>
    </row>
    <row r="74157">
      <c r="A74157" s="9"/>
    </row>
    <row r="74158">
      <c r="A74158" s="9"/>
    </row>
    <row r="74159">
      <c r="A74159" s="9"/>
    </row>
    <row r="74160">
      <c r="A74160" s="9"/>
    </row>
    <row r="74161">
      <c r="A74161" s="9"/>
    </row>
    <row r="74162">
      <c r="A74162" s="9"/>
    </row>
    <row r="74163">
      <c r="A74163" s="9"/>
    </row>
    <row r="74164">
      <c r="A74164" s="9"/>
    </row>
    <row r="74165">
      <c r="A74165" s="9"/>
    </row>
    <row r="74166">
      <c r="A74166" s="9"/>
    </row>
    <row r="74167">
      <c r="A74167" s="9"/>
    </row>
    <row r="74168">
      <c r="A74168" s="9"/>
    </row>
    <row r="74169">
      <c r="A74169" s="9"/>
    </row>
    <row r="74170">
      <c r="A74170" s="9"/>
    </row>
    <row r="74171">
      <c r="A74171" s="9"/>
    </row>
    <row r="74172">
      <c r="A74172" s="9"/>
    </row>
    <row r="74173">
      <c r="A74173" s="9"/>
    </row>
    <row r="74174">
      <c r="A74174" s="9"/>
    </row>
    <row r="74175">
      <c r="A74175" s="9"/>
    </row>
    <row r="74176">
      <c r="A74176" s="9"/>
    </row>
    <row r="74177">
      <c r="A74177" s="9"/>
    </row>
    <row r="74178">
      <c r="A74178" s="9"/>
    </row>
    <row r="74179">
      <c r="A74179" s="9"/>
    </row>
    <row r="74180">
      <c r="A74180" s="9"/>
    </row>
    <row r="74181">
      <c r="A74181" s="9"/>
    </row>
    <row r="74182">
      <c r="A74182" s="9"/>
    </row>
    <row r="74183">
      <c r="A74183" s="9"/>
    </row>
    <row r="74184">
      <c r="A74184" s="9"/>
    </row>
    <row r="74185">
      <c r="A74185" s="9"/>
    </row>
    <row r="74186">
      <c r="A74186" s="9"/>
    </row>
    <row r="74187">
      <c r="A74187" s="9"/>
    </row>
    <row r="74188">
      <c r="A74188" s="9"/>
    </row>
    <row r="74189">
      <c r="A74189" s="9"/>
    </row>
    <row r="74190">
      <c r="A74190" s="9"/>
    </row>
    <row r="74191">
      <c r="A74191" s="9"/>
    </row>
    <row r="74192">
      <c r="A74192" s="9"/>
    </row>
    <row r="74193">
      <c r="A74193" s="9"/>
    </row>
    <row r="74194">
      <c r="A74194" s="9"/>
    </row>
    <row r="74195">
      <c r="A74195" s="9"/>
    </row>
    <row r="74196">
      <c r="A74196" s="9"/>
    </row>
    <row r="74197">
      <c r="A74197" s="9"/>
    </row>
    <row r="74198">
      <c r="A74198" s="9"/>
    </row>
    <row r="74199">
      <c r="A74199" s="9"/>
    </row>
    <row r="74200">
      <c r="A74200" s="9"/>
    </row>
    <row r="74201">
      <c r="A74201" s="9"/>
    </row>
    <row r="74202">
      <c r="A74202" s="9"/>
    </row>
    <row r="74203">
      <c r="A74203" s="9"/>
    </row>
    <row r="74204">
      <c r="A74204" s="9"/>
    </row>
    <row r="74205">
      <c r="A74205" s="9"/>
    </row>
    <row r="74206">
      <c r="A74206" s="9"/>
    </row>
    <row r="74207">
      <c r="A74207" s="9"/>
    </row>
    <row r="74208">
      <c r="A74208" s="9"/>
    </row>
    <row r="74209">
      <c r="A74209" s="9"/>
    </row>
    <row r="74210">
      <c r="A74210" s="9"/>
    </row>
    <row r="74211">
      <c r="A74211" s="9"/>
    </row>
    <row r="74212">
      <c r="A74212" s="9"/>
    </row>
    <row r="74213">
      <c r="A74213" s="9"/>
    </row>
    <row r="74214">
      <c r="A74214" s="9"/>
    </row>
    <row r="74215">
      <c r="A74215" s="9"/>
    </row>
    <row r="74216">
      <c r="A74216" s="9"/>
    </row>
    <row r="74217">
      <c r="A74217" s="9"/>
    </row>
    <row r="74218">
      <c r="A74218" s="9"/>
    </row>
    <row r="74219">
      <c r="A74219" s="9"/>
    </row>
    <row r="74220">
      <c r="A74220" s="9"/>
    </row>
    <row r="74221">
      <c r="A74221" s="9"/>
    </row>
    <row r="74222">
      <c r="A74222" s="9"/>
    </row>
    <row r="74223">
      <c r="A74223" s="9"/>
    </row>
    <row r="74224">
      <c r="A74224" s="9"/>
    </row>
    <row r="74225">
      <c r="A74225" s="9"/>
    </row>
    <row r="74226">
      <c r="A74226" s="9"/>
    </row>
    <row r="74227">
      <c r="A74227" s="9"/>
    </row>
    <row r="74228">
      <c r="A74228" s="9"/>
    </row>
    <row r="74229">
      <c r="A74229" s="9"/>
    </row>
    <row r="74230">
      <c r="A74230" s="9"/>
    </row>
    <row r="74231">
      <c r="A74231" s="9"/>
    </row>
    <row r="74232">
      <c r="A74232" s="9"/>
    </row>
    <row r="74233">
      <c r="A74233" s="9"/>
    </row>
    <row r="74234">
      <c r="A74234" s="9"/>
    </row>
    <row r="74235">
      <c r="A74235" s="9"/>
    </row>
    <row r="74236">
      <c r="A74236" s="9"/>
    </row>
    <row r="74237">
      <c r="A74237" s="9"/>
    </row>
    <row r="74238">
      <c r="A74238" s="9"/>
    </row>
    <row r="74239">
      <c r="A74239" s="9"/>
    </row>
    <row r="74240">
      <c r="A74240" s="9"/>
    </row>
    <row r="74241">
      <c r="A74241" s="9"/>
    </row>
    <row r="74242">
      <c r="A74242" s="9"/>
    </row>
    <row r="74243">
      <c r="A74243" s="9"/>
    </row>
    <row r="74244">
      <c r="A74244" s="9"/>
    </row>
    <row r="74245">
      <c r="A74245" s="9"/>
    </row>
    <row r="74246">
      <c r="A74246" s="9"/>
    </row>
    <row r="74247">
      <c r="A74247" s="9"/>
    </row>
    <row r="74248">
      <c r="A74248" s="9"/>
    </row>
    <row r="74249">
      <c r="A74249" s="9"/>
    </row>
    <row r="74250">
      <c r="A74250" s="9"/>
    </row>
    <row r="74251">
      <c r="A74251" s="9"/>
    </row>
    <row r="74252">
      <c r="A74252" s="9"/>
    </row>
    <row r="74253">
      <c r="A74253" s="9"/>
    </row>
    <row r="74254">
      <c r="A74254" s="9"/>
    </row>
    <row r="74255">
      <c r="A74255" s="9"/>
    </row>
    <row r="74256">
      <c r="A74256" s="9"/>
    </row>
    <row r="74257">
      <c r="A74257" s="9"/>
    </row>
    <row r="74258">
      <c r="A74258" s="9"/>
    </row>
    <row r="74259">
      <c r="A74259" s="9"/>
    </row>
    <row r="74260">
      <c r="A74260" s="9"/>
    </row>
    <row r="74261">
      <c r="A74261" s="9"/>
    </row>
    <row r="74262">
      <c r="A74262" s="9"/>
    </row>
    <row r="74263">
      <c r="A74263" s="9"/>
    </row>
    <row r="74264">
      <c r="A74264" s="9"/>
    </row>
    <row r="74265">
      <c r="A74265" s="9"/>
    </row>
    <row r="74266">
      <c r="A74266" s="9"/>
    </row>
    <row r="74267">
      <c r="A74267" s="9"/>
    </row>
    <row r="74268">
      <c r="A74268" s="9"/>
    </row>
    <row r="74269">
      <c r="A74269" s="9"/>
    </row>
    <row r="74270">
      <c r="A74270" s="9"/>
    </row>
    <row r="74271">
      <c r="A74271" s="9"/>
    </row>
    <row r="74272">
      <c r="A74272" s="9"/>
    </row>
    <row r="74273">
      <c r="A74273" s="9"/>
    </row>
    <row r="74274">
      <c r="A74274" s="9"/>
    </row>
    <row r="74275">
      <c r="A74275" s="9"/>
    </row>
    <row r="74276">
      <c r="A74276" s="9"/>
    </row>
    <row r="74277">
      <c r="A74277" s="9"/>
    </row>
    <row r="74278">
      <c r="A74278" s="9"/>
    </row>
    <row r="74279">
      <c r="A74279" s="9"/>
    </row>
    <row r="74280">
      <c r="A74280" s="9"/>
    </row>
    <row r="74281">
      <c r="A74281" s="9"/>
    </row>
    <row r="74282">
      <c r="A74282" s="9"/>
    </row>
    <row r="74283">
      <c r="A74283" s="9"/>
    </row>
    <row r="74284">
      <c r="A74284" s="9"/>
    </row>
    <row r="74285">
      <c r="A74285" s="9"/>
    </row>
    <row r="74286">
      <c r="A74286" s="9"/>
    </row>
    <row r="74287">
      <c r="A74287" s="9"/>
    </row>
    <row r="74288">
      <c r="A74288" s="9"/>
    </row>
    <row r="74289">
      <c r="A74289" s="9"/>
    </row>
    <row r="74290">
      <c r="A74290" s="9"/>
    </row>
    <row r="74291">
      <c r="A74291" s="9"/>
    </row>
    <row r="74292">
      <c r="A74292" s="9"/>
    </row>
    <row r="74293">
      <c r="A74293" s="9"/>
    </row>
    <row r="74294">
      <c r="A74294" s="9"/>
    </row>
    <row r="74295">
      <c r="A74295" s="9"/>
    </row>
    <row r="74296">
      <c r="A74296" s="9"/>
    </row>
    <row r="74297">
      <c r="A74297" s="9"/>
    </row>
    <row r="74298">
      <c r="A74298" s="9"/>
    </row>
    <row r="74299">
      <c r="A74299" s="9"/>
    </row>
    <row r="74300">
      <c r="A74300" s="9"/>
    </row>
    <row r="74301">
      <c r="A74301" s="9"/>
    </row>
    <row r="74302">
      <c r="A74302" s="9"/>
    </row>
    <row r="74303">
      <c r="A74303" s="9"/>
    </row>
    <row r="74304">
      <c r="A74304" s="9"/>
    </row>
    <row r="74305">
      <c r="A74305" s="9"/>
    </row>
    <row r="74306">
      <c r="A74306" s="9"/>
    </row>
    <row r="74307">
      <c r="A74307" s="9"/>
    </row>
    <row r="74308">
      <c r="A74308" s="9"/>
    </row>
    <row r="74309">
      <c r="A74309" s="9"/>
    </row>
    <row r="74310">
      <c r="A74310" s="9"/>
    </row>
    <row r="74311">
      <c r="A74311" s="9"/>
    </row>
    <row r="74312">
      <c r="A74312" s="9"/>
    </row>
    <row r="74313">
      <c r="A74313" s="9"/>
    </row>
    <row r="74314">
      <c r="A74314" s="9"/>
    </row>
    <row r="74315">
      <c r="A74315" s="9"/>
    </row>
    <row r="74316">
      <c r="A74316" s="9"/>
    </row>
    <row r="74317">
      <c r="A74317" s="9"/>
    </row>
    <row r="74318">
      <c r="A74318" s="9"/>
    </row>
    <row r="74319">
      <c r="A74319" s="9"/>
    </row>
    <row r="74320">
      <c r="A74320" s="9"/>
    </row>
    <row r="74321">
      <c r="A74321" s="9"/>
    </row>
    <row r="74322">
      <c r="A74322" s="9"/>
    </row>
    <row r="74323">
      <c r="A74323" s="9"/>
    </row>
    <row r="74324">
      <c r="A74324" s="9"/>
    </row>
    <row r="74325">
      <c r="A74325" s="9"/>
    </row>
    <row r="74326">
      <c r="A74326" s="9"/>
    </row>
    <row r="74327">
      <c r="A74327" s="9"/>
    </row>
    <row r="74328">
      <c r="A74328" s="9"/>
    </row>
    <row r="74329">
      <c r="A74329" s="9"/>
    </row>
    <row r="74330">
      <c r="A74330" s="9"/>
    </row>
    <row r="74331">
      <c r="A74331" s="9"/>
    </row>
    <row r="74332">
      <c r="A74332" s="9"/>
    </row>
    <row r="74333">
      <c r="A74333" s="9"/>
    </row>
    <row r="74334">
      <c r="A74334" s="9"/>
    </row>
    <row r="74335">
      <c r="A74335" s="9"/>
    </row>
    <row r="74336">
      <c r="A74336" s="9"/>
    </row>
    <row r="74337">
      <c r="A74337" s="9"/>
    </row>
    <row r="74338">
      <c r="A74338" s="9"/>
    </row>
    <row r="74339">
      <c r="A74339" s="9"/>
    </row>
    <row r="74340">
      <c r="A74340" s="9"/>
    </row>
    <row r="74341">
      <c r="A74341" s="9"/>
    </row>
    <row r="74342">
      <c r="A74342" s="9"/>
    </row>
    <row r="74343">
      <c r="A74343" s="9"/>
    </row>
    <row r="74344">
      <c r="A74344" s="9"/>
    </row>
    <row r="74345">
      <c r="A74345" s="9"/>
    </row>
    <row r="74346">
      <c r="A74346" s="9"/>
    </row>
    <row r="74347">
      <c r="A74347" s="9"/>
    </row>
    <row r="74348">
      <c r="A74348" s="9"/>
    </row>
    <row r="74349">
      <c r="A74349" s="9"/>
    </row>
    <row r="74350">
      <c r="A74350" s="9"/>
    </row>
    <row r="74351">
      <c r="A74351" s="9"/>
    </row>
    <row r="74352">
      <c r="A74352" s="9"/>
    </row>
    <row r="74353">
      <c r="A74353" s="9"/>
    </row>
    <row r="74354">
      <c r="A74354" s="9"/>
    </row>
    <row r="74355">
      <c r="A74355" s="9"/>
    </row>
    <row r="74356">
      <c r="A74356" s="9"/>
    </row>
    <row r="74357">
      <c r="A74357" s="9"/>
    </row>
    <row r="74358">
      <c r="A74358" s="9"/>
    </row>
    <row r="74359">
      <c r="A74359" s="9"/>
    </row>
    <row r="74360">
      <c r="A74360" s="9"/>
    </row>
    <row r="74361">
      <c r="A74361" s="9"/>
    </row>
    <row r="74362">
      <c r="A74362" s="9"/>
    </row>
    <row r="74363">
      <c r="A74363" s="9"/>
    </row>
    <row r="74364">
      <c r="A74364" s="9"/>
    </row>
    <row r="74365">
      <c r="A74365" s="9"/>
    </row>
    <row r="74366">
      <c r="A74366" s="9"/>
    </row>
    <row r="74367">
      <c r="A74367" s="9"/>
    </row>
    <row r="74368">
      <c r="A74368" s="9"/>
    </row>
    <row r="74369">
      <c r="A74369" s="9"/>
    </row>
    <row r="74370">
      <c r="A74370" s="9"/>
    </row>
    <row r="74371">
      <c r="A74371" s="9"/>
    </row>
    <row r="74372">
      <c r="A74372" s="9"/>
    </row>
    <row r="74373">
      <c r="A74373" s="9"/>
    </row>
    <row r="74374">
      <c r="A74374" s="9"/>
    </row>
    <row r="74375">
      <c r="A74375" s="9"/>
    </row>
    <row r="74376">
      <c r="A74376" s="9"/>
    </row>
    <row r="74377">
      <c r="A74377" s="9"/>
    </row>
    <row r="74378">
      <c r="A74378" s="9"/>
    </row>
    <row r="74379">
      <c r="A74379" s="9"/>
    </row>
    <row r="74380">
      <c r="A74380" s="9"/>
    </row>
    <row r="74381">
      <c r="A74381" s="9"/>
    </row>
    <row r="74382">
      <c r="A74382" s="9"/>
    </row>
    <row r="74383">
      <c r="A74383" s="9"/>
    </row>
    <row r="74384">
      <c r="A74384" s="9"/>
    </row>
    <row r="74385">
      <c r="A74385" s="9"/>
    </row>
    <row r="74386">
      <c r="A74386" s="9"/>
    </row>
    <row r="74387">
      <c r="A74387" s="9"/>
    </row>
    <row r="74388">
      <c r="A74388" s="9"/>
    </row>
    <row r="74389">
      <c r="A74389" s="9"/>
    </row>
    <row r="74390">
      <c r="A74390" s="9"/>
    </row>
    <row r="74391">
      <c r="A74391" s="9"/>
    </row>
    <row r="74392">
      <c r="A74392" s="9"/>
    </row>
    <row r="74393">
      <c r="A74393" s="9"/>
    </row>
    <row r="74394">
      <c r="A74394" s="9"/>
    </row>
    <row r="74395">
      <c r="A74395" s="9"/>
    </row>
    <row r="74396">
      <c r="A74396" s="9"/>
    </row>
    <row r="74397">
      <c r="A74397" s="9"/>
    </row>
    <row r="74398">
      <c r="A74398" s="9"/>
    </row>
    <row r="74399">
      <c r="A74399" s="9"/>
    </row>
    <row r="74400">
      <c r="A74400" s="9"/>
    </row>
    <row r="74401">
      <c r="A74401" s="9"/>
    </row>
    <row r="74402">
      <c r="A74402" s="9"/>
    </row>
    <row r="74403">
      <c r="A74403" s="9"/>
    </row>
    <row r="74404">
      <c r="A74404" s="9"/>
    </row>
    <row r="74405">
      <c r="A74405" s="9"/>
    </row>
    <row r="74406">
      <c r="A74406" s="9"/>
    </row>
    <row r="74407">
      <c r="A74407" s="9"/>
    </row>
    <row r="74408">
      <c r="A74408" s="9"/>
    </row>
    <row r="74409">
      <c r="A74409" s="9"/>
    </row>
    <row r="74410">
      <c r="A74410" s="9"/>
    </row>
    <row r="74411">
      <c r="A74411" s="9"/>
    </row>
    <row r="74412">
      <c r="A74412" s="9"/>
    </row>
    <row r="74413">
      <c r="A74413" s="9"/>
    </row>
    <row r="74414">
      <c r="A74414" s="9"/>
    </row>
    <row r="74415">
      <c r="A74415" s="9"/>
    </row>
    <row r="74416">
      <c r="A74416" s="9"/>
    </row>
    <row r="74417">
      <c r="A74417" s="9"/>
    </row>
    <row r="74418">
      <c r="A74418" s="9"/>
    </row>
    <row r="74419">
      <c r="A74419" s="9"/>
    </row>
    <row r="74420">
      <c r="A74420" s="9"/>
    </row>
    <row r="74421">
      <c r="A74421" s="9"/>
    </row>
    <row r="74422">
      <c r="A74422" s="9"/>
    </row>
    <row r="74423">
      <c r="A74423" s="9"/>
    </row>
    <row r="74424">
      <c r="A74424" s="9"/>
    </row>
    <row r="74425">
      <c r="A74425" s="9"/>
    </row>
    <row r="74426">
      <c r="A74426" s="9"/>
    </row>
    <row r="74427">
      <c r="A74427" s="9"/>
    </row>
    <row r="74428">
      <c r="A74428" s="9"/>
    </row>
    <row r="74429">
      <c r="A74429" s="9"/>
    </row>
    <row r="74430">
      <c r="A74430" s="9"/>
    </row>
    <row r="74431">
      <c r="A74431" s="9"/>
    </row>
    <row r="74432">
      <c r="A74432" s="9"/>
    </row>
    <row r="74433">
      <c r="A74433" s="9"/>
    </row>
    <row r="74434">
      <c r="A74434" s="9"/>
    </row>
    <row r="74435">
      <c r="A74435" s="9"/>
    </row>
    <row r="74436">
      <c r="A74436" s="9"/>
    </row>
    <row r="74437">
      <c r="A74437" s="9"/>
    </row>
    <row r="74438">
      <c r="A74438" s="9"/>
    </row>
    <row r="74439">
      <c r="A74439" s="9"/>
    </row>
    <row r="74440">
      <c r="A74440" s="9"/>
    </row>
    <row r="74441">
      <c r="A74441" s="9"/>
    </row>
    <row r="74442">
      <c r="A74442" s="9"/>
    </row>
    <row r="74443">
      <c r="A74443" s="9"/>
    </row>
    <row r="74444">
      <c r="A74444" s="9"/>
    </row>
    <row r="74445">
      <c r="A74445" s="9"/>
    </row>
    <row r="74446">
      <c r="A74446" s="9"/>
    </row>
    <row r="74447">
      <c r="A74447" s="9"/>
    </row>
    <row r="74448">
      <c r="A74448" s="9"/>
    </row>
    <row r="74449">
      <c r="A74449" s="9"/>
    </row>
    <row r="74450">
      <c r="A74450" s="9"/>
    </row>
    <row r="74451">
      <c r="A74451" s="9"/>
    </row>
    <row r="74452">
      <c r="A74452" s="9"/>
    </row>
    <row r="74453">
      <c r="A74453" s="9"/>
    </row>
    <row r="74454">
      <c r="A74454" s="9"/>
    </row>
    <row r="74455">
      <c r="A74455" s="9"/>
    </row>
    <row r="74456">
      <c r="A74456" s="9"/>
    </row>
    <row r="74457">
      <c r="A74457" s="9"/>
    </row>
    <row r="74458">
      <c r="A74458" s="9"/>
    </row>
    <row r="74459">
      <c r="A74459" s="9"/>
    </row>
    <row r="74460">
      <c r="A74460" s="9"/>
    </row>
    <row r="74461">
      <c r="A74461" s="9"/>
    </row>
    <row r="74462">
      <c r="A74462" s="9"/>
    </row>
    <row r="74463">
      <c r="A74463" s="9"/>
    </row>
    <row r="74464">
      <c r="A74464" s="9"/>
    </row>
    <row r="74465">
      <c r="A74465" s="9"/>
    </row>
    <row r="74466">
      <c r="A74466" s="9"/>
    </row>
    <row r="74467">
      <c r="A74467" s="9"/>
    </row>
    <row r="74468">
      <c r="A74468" s="9"/>
    </row>
    <row r="74469">
      <c r="A74469" s="9"/>
    </row>
    <row r="74470">
      <c r="A74470" s="9"/>
    </row>
    <row r="74471">
      <c r="A74471" s="9"/>
    </row>
    <row r="74472">
      <c r="A74472" s="9"/>
    </row>
    <row r="74473">
      <c r="A74473" s="9"/>
    </row>
    <row r="74474">
      <c r="A74474" s="9"/>
    </row>
    <row r="74475">
      <c r="A74475" s="9"/>
    </row>
    <row r="74476">
      <c r="A74476" s="9"/>
    </row>
    <row r="74477">
      <c r="A74477" s="9"/>
    </row>
    <row r="74478">
      <c r="A74478" s="9"/>
    </row>
    <row r="74479">
      <c r="A74479" s="9"/>
    </row>
    <row r="74480">
      <c r="A74480" s="9"/>
    </row>
    <row r="74481">
      <c r="A74481" s="9"/>
    </row>
    <row r="74482">
      <c r="A74482" s="9"/>
    </row>
    <row r="74483">
      <c r="A74483" s="9"/>
    </row>
    <row r="74484">
      <c r="A74484" s="9"/>
    </row>
    <row r="74485">
      <c r="A74485" s="9"/>
    </row>
    <row r="74486">
      <c r="A74486" s="9"/>
    </row>
    <row r="74487">
      <c r="A74487" s="9"/>
    </row>
    <row r="74488">
      <c r="A74488" s="9"/>
    </row>
    <row r="74489">
      <c r="A74489" s="9"/>
    </row>
    <row r="74490">
      <c r="A74490" s="9"/>
    </row>
    <row r="74491">
      <c r="A74491" s="9"/>
    </row>
    <row r="74492">
      <c r="A74492" s="9"/>
    </row>
    <row r="74493">
      <c r="A74493" s="9"/>
    </row>
    <row r="74494">
      <c r="A74494" s="9"/>
    </row>
    <row r="74495">
      <c r="A74495" s="9"/>
    </row>
    <row r="74496">
      <c r="A74496" s="9"/>
    </row>
    <row r="74497">
      <c r="A74497" s="9"/>
    </row>
    <row r="74498">
      <c r="A74498" s="9"/>
    </row>
    <row r="74499">
      <c r="A74499" s="9"/>
    </row>
    <row r="74500">
      <c r="A74500" s="9"/>
    </row>
    <row r="74501">
      <c r="A74501" s="9"/>
    </row>
    <row r="74502">
      <c r="A74502" s="9"/>
    </row>
    <row r="74503">
      <c r="A74503" s="9"/>
    </row>
    <row r="74504">
      <c r="A74504" s="9"/>
    </row>
    <row r="74505">
      <c r="A74505" s="9"/>
    </row>
    <row r="74506">
      <c r="A74506" s="9"/>
    </row>
    <row r="74507">
      <c r="A74507" s="9"/>
    </row>
    <row r="74508">
      <c r="A74508" s="9"/>
    </row>
    <row r="74509">
      <c r="A74509" s="9"/>
    </row>
    <row r="74510">
      <c r="A74510" s="9"/>
    </row>
    <row r="74511">
      <c r="A74511" s="9"/>
    </row>
    <row r="74512">
      <c r="A74512" s="9"/>
    </row>
    <row r="74513">
      <c r="A74513" s="9"/>
    </row>
    <row r="74514">
      <c r="A74514" s="9"/>
    </row>
    <row r="74515">
      <c r="A74515" s="9"/>
    </row>
    <row r="74516">
      <c r="A74516" s="9"/>
    </row>
    <row r="74517">
      <c r="A74517" s="9"/>
    </row>
    <row r="74518">
      <c r="A74518" s="9"/>
    </row>
    <row r="74519">
      <c r="A74519" s="9"/>
    </row>
    <row r="74520">
      <c r="A74520" s="9"/>
    </row>
    <row r="74521">
      <c r="A74521" s="9"/>
    </row>
    <row r="74522">
      <c r="A74522" s="9"/>
    </row>
    <row r="74523">
      <c r="A74523" s="9"/>
    </row>
    <row r="74524">
      <c r="A74524" s="9"/>
    </row>
    <row r="74525">
      <c r="A74525" s="9"/>
    </row>
    <row r="74526">
      <c r="A74526" s="9"/>
    </row>
    <row r="74527">
      <c r="A74527" s="9"/>
    </row>
    <row r="74528">
      <c r="A74528" s="9"/>
    </row>
    <row r="74529">
      <c r="A74529" s="9"/>
    </row>
    <row r="74530">
      <c r="A74530" s="9"/>
    </row>
    <row r="74531">
      <c r="A74531" s="9"/>
    </row>
    <row r="74532">
      <c r="A74532" s="9"/>
    </row>
    <row r="74533">
      <c r="A74533" s="9"/>
    </row>
    <row r="74534">
      <c r="A74534" s="9"/>
    </row>
    <row r="74535">
      <c r="A74535" s="9"/>
    </row>
    <row r="74536">
      <c r="A74536" s="9"/>
    </row>
    <row r="74537">
      <c r="A74537" s="9"/>
    </row>
    <row r="74538">
      <c r="A74538" s="9"/>
    </row>
    <row r="74539">
      <c r="A74539" s="9"/>
    </row>
    <row r="74540">
      <c r="A74540" s="9"/>
    </row>
    <row r="74541">
      <c r="A74541" s="9"/>
    </row>
    <row r="74542">
      <c r="A74542" s="9"/>
    </row>
    <row r="74543">
      <c r="A74543" s="9"/>
    </row>
    <row r="74544">
      <c r="A74544" s="9"/>
    </row>
    <row r="74545">
      <c r="A74545" s="9"/>
    </row>
    <row r="74546">
      <c r="A74546" s="9"/>
    </row>
    <row r="74547">
      <c r="A74547" s="9"/>
    </row>
    <row r="74548">
      <c r="A74548" s="9"/>
    </row>
    <row r="74549">
      <c r="A74549" s="9"/>
    </row>
    <row r="74550">
      <c r="A74550" s="9"/>
    </row>
    <row r="74551">
      <c r="A74551" s="9"/>
    </row>
    <row r="74552">
      <c r="A74552" s="9"/>
    </row>
    <row r="74553">
      <c r="A74553" s="9"/>
    </row>
    <row r="74554">
      <c r="A74554" s="9"/>
    </row>
    <row r="74555">
      <c r="A74555" s="9"/>
    </row>
    <row r="74556">
      <c r="A74556" s="9"/>
    </row>
    <row r="74557">
      <c r="A74557" s="9"/>
    </row>
    <row r="74558">
      <c r="A74558" s="9"/>
    </row>
    <row r="74559">
      <c r="A74559" s="9"/>
    </row>
    <row r="74560">
      <c r="A74560" s="9"/>
    </row>
    <row r="74561">
      <c r="A74561" s="9"/>
    </row>
    <row r="74562">
      <c r="A74562" s="9"/>
    </row>
    <row r="74563">
      <c r="A74563" s="9"/>
    </row>
    <row r="74564">
      <c r="A74564" s="9"/>
    </row>
    <row r="74565">
      <c r="A74565" s="9"/>
    </row>
    <row r="74566">
      <c r="A74566" s="9"/>
    </row>
    <row r="74567">
      <c r="A74567" s="9"/>
    </row>
    <row r="74568">
      <c r="A74568" s="9"/>
    </row>
    <row r="74569">
      <c r="A74569" s="9"/>
    </row>
    <row r="74570">
      <c r="A74570" s="9"/>
    </row>
    <row r="74571">
      <c r="A74571" s="9"/>
    </row>
    <row r="74572">
      <c r="A74572" s="9"/>
    </row>
    <row r="74573">
      <c r="A74573" s="9"/>
    </row>
    <row r="74574">
      <c r="A74574" s="9"/>
    </row>
    <row r="74575">
      <c r="A74575" s="9"/>
    </row>
    <row r="74576">
      <c r="A74576" s="9"/>
    </row>
    <row r="74577">
      <c r="A74577" s="9"/>
    </row>
    <row r="74578">
      <c r="A74578" s="9"/>
    </row>
    <row r="74579">
      <c r="A74579" s="9"/>
    </row>
    <row r="74580">
      <c r="A74580" s="9"/>
    </row>
    <row r="74581">
      <c r="A74581" s="9"/>
    </row>
    <row r="74582">
      <c r="A74582" s="9"/>
    </row>
    <row r="74583">
      <c r="A74583" s="9"/>
    </row>
    <row r="74584">
      <c r="A74584" s="9"/>
    </row>
    <row r="74585">
      <c r="A74585" s="9"/>
    </row>
    <row r="74586">
      <c r="A74586" s="9"/>
    </row>
    <row r="74587">
      <c r="A74587" s="9"/>
    </row>
    <row r="74588">
      <c r="A74588" s="9"/>
    </row>
    <row r="74589">
      <c r="A74589" s="9"/>
    </row>
    <row r="74590">
      <c r="A74590" s="9"/>
    </row>
    <row r="74591">
      <c r="A74591" s="9"/>
    </row>
    <row r="74592">
      <c r="A74592" s="9"/>
    </row>
    <row r="74593">
      <c r="A74593" s="9"/>
    </row>
    <row r="74594">
      <c r="A74594" s="9"/>
    </row>
    <row r="74595">
      <c r="A74595" s="9"/>
    </row>
    <row r="74596">
      <c r="A74596" s="9"/>
    </row>
    <row r="74597">
      <c r="A74597" s="9"/>
    </row>
    <row r="74598">
      <c r="A74598" s="9"/>
    </row>
    <row r="74599">
      <c r="A74599" s="9"/>
    </row>
    <row r="74600">
      <c r="A74600" s="9"/>
    </row>
    <row r="74601">
      <c r="A74601" s="9"/>
    </row>
    <row r="74602">
      <c r="A74602" s="9"/>
    </row>
    <row r="74603">
      <c r="A74603" s="9"/>
    </row>
    <row r="74604">
      <c r="A74604" s="9"/>
    </row>
    <row r="74605">
      <c r="A74605" s="9"/>
    </row>
    <row r="74606">
      <c r="A74606" s="9"/>
    </row>
    <row r="74607">
      <c r="A74607" s="9"/>
    </row>
    <row r="74608">
      <c r="A74608" s="9"/>
    </row>
    <row r="74609">
      <c r="A74609" s="9"/>
    </row>
    <row r="74610">
      <c r="A74610" s="9"/>
    </row>
    <row r="74611">
      <c r="A74611" s="9"/>
    </row>
    <row r="74612">
      <c r="A74612" s="9"/>
    </row>
    <row r="74613">
      <c r="A74613" s="9"/>
    </row>
    <row r="74614">
      <c r="A74614" s="9"/>
    </row>
    <row r="74615">
      <c r="A74615" s="9"/>
    </row>
    <row r="74616">
      <c r="A74616" s="9"/>
    </row>
    <row r="74617">
      <c r="A74617" s="9"/>
    </row>
    <row r="74618">
      <c r="A74618" s="9"/>
    </row>
    <row r="74619">
      <c r="A74619" s="9"/>
    </row>
    <row r="74620">
      <c r="A74620" s="9"/>
    </row>
    <row r="74621">
      <c r="A74621" s="9"/>
    </row>
    <row r="74622">
      <c r="A74622" s="9"/>
    </row>
    <row r="74623">
      <c r="A74623" s="9"/>
    </row>
    <row r="74624">
      <c r="A74624" s="9"/>
    </row>
    <row r="74625">
      <c r="A74625" s="9"/>
    </row>
    <row r="74626">
      <c r="A74626" s="9"/>
    </row>
    <row r="74627">
      <c r="A74627" s="9"/>
    </row>
    <row r="74628">
      <c r="A74628" s="9"/>
    </row>
    <row r="74629">
      <c r="A74629" s="9"/>
    </row>
    <row r="74630">
      <c r="A74630" s="9"/>
    </row>
    <row r="74631">
      <c r="A74631" s="9"/>
    </row>
    <row r="74632">
      <c r="A74632" s="9"/>
    </row>
    <row r="74633">
      <c r="A74633" s="9"/>
    </row>
    <row r="74634">
      <c r="A74634" s="9"/>
    </row>
    <row r="74635">
      <c r="A74635" s="9"/>
    </row>
    <row r="74636">
      <c r="A74636" s="9"/>
    </row>
    <row r="74637">
      <c r="A74637" s="9"/>
    </row>
    <row r="74638">
      <c r="A74638" s="9"/>
    </row>
    <row r="74639">
      <c r="A74639" s="9"/>
    </row>
    <row r="74640">
      <c r="A74640" s="9"/>
    </row>
    <row r="74641">
      <c r="A74641" s="9"/>
    </row>
    <row r="74642">
      <c r="A74642" s="9"/>
    </row>
    <row r="74643">
      <c r="A74643" s="9"/>
    </row>
    <row r="74644">
      <c r="A74644" s="9"/>
    </row>
    <row r="74645">
      <c r="A74645" s="9"/>
    </row>
    <row r="74646">
      <c r="A74646" s="9"/>
    </row>
    <row r="74647">
      <c r="A74647" s="9"/>
    </row>
    <row r="74648">
      <c r="A74648" s="9"/>
    </row>
    <row r="74649">
      <c r="A74649" s="9"/>
    </row>
    <row r="74650">
      <c r="A74650" s="9"/>
    </row>
    <row r="74651">
      <c r="A74651" s="9"/>
    </row>
    <row r="74652">
      <c r="A74652" s="9"/>
    </row>
    <row r="74653">
      <c r="A74653" s="9"/>
    </row>
    <row r="74654">
      <c r="A74654" s="9"/>
    </row>
    <row r="74655">
      <c r="A74655" s="9"/>
    </row>
    <row r="74656">
      <c r="A74656" s="9"/>
    </row>
    <row r="74657">
      <c r="A74657" s="9"/>
    </row>
    <row r="74658">
      <c r="A74658" s="9"/>
    </row>
    <row r="74659">
      <c r="A74659" s="9"/>
    </row>
    <row r="74660">
      <c r="A74660" s="9"/>
    </row>
    <row r="74661">
      <c r="A74661" s="9"/>
    </row>
    <row r="74662">
      <c r="A74662" s="9"/>
    </row>
    <row r="74663">
      <c r="A74663" s="9"/>
    </row>
    <row r="74664">
      <c r="A74664" s="9"/>
    </row>
    <row r="74665">
      <c r="A74665" s="9"/>
    </row>
    <row r="74666">
      <c r="A74666" s="9"/>
    </row>
    <row r="74667">
      <c r="A74667" s="9"/>
    </row>
    <row r="74668">
      <c r="A74668" s="9"/>
    </row>
    <row r="74669">
      <c r="A74669" s="9"/>
    </row>
    <row r="74670">
      <c r="A74670" s="9"/>
    </row>
    <row r="74671">
      <c r="A74671" s="9"/>
    </row>
    <row r="74672">
      <c r="A74672" s="9"/>
    </row>
    <row r="74673">
      <c r="A74673" s="9"/>
    </row>
    <row r="74674">
      <c r="A74674" s="9"/>
    </row>
    <row r="74675">
      <c r="A74675" s="9"/>
    </row>
    <row r="74676">
      <c r="A74676" s="9"/>
    </row>
    <row r="74677">
      <c r="A74677" s="9"/>
    </row>
    <row r="74678">
      <c r="A74678" s="9"/>
    </row>
    <row r="74679">
      <c r="A74679" s="9"/>
    </row>
    <row r="74680">
      <c r="A74680" s="9"/>
    </row>
    <row r="74681">
      <c r="A74681" s="9"/>
    </row>
    <row r="74682">
      <c r="A74682" s="9"/>
    </row>
    <row r="74683">
      <c r="A74683" s="9"/>
    </row>
    <row r="74684">
      <c r="A74684" s="9"/>
    </row>
    <row r="74685">
      <c r="A74685" s="9"/>
    </row>
    <row r="74686">
      <c r="A74686" s="9"/>
    </row>
    <row r="74687">
      <c r="A74687" s="9"/>
    </row>
    <row r="74688">
      <c r="A74688" s="9"/>
    </row>
    <row r="74689">
      <c r="A74689" s="9"/>
    </row>
    <row r="74690">
      <c r="A74690" s="9"/>
    </row>
    <row r="74691">
      <c r="A74691" s="9"/>
    </row>
    <row r="74692">
      <c r="A74692" s="9"/>
    </row>
    <row r="74693">
      <c r="A74693" s="9"/>
    </row>
    <row r="74694">
      <c r="A74694" s="9"/>
    </row>
    <row r="74695">
      <c r="A74695" s="9"/>
    </row>
    <row r="74696">
      <c r="A74696" s="9"/>
    </row>
    <row r="74697">
      <c r="A74697" s="9"/>
    </row>
    <row r="74698">
      <c r="A74698" s="9"/>
    </row>
    <row r="74699">
      <c r="A74699" s="9"/>
    </row>
    <row r="74700">
      <c r="A74700" s="9"/>
    </row>
    <row r="74701">
      <c r="A74701" s="9"/>
    </row>
    <row r="74702">
      <c r="A74702" s="9"/>
    </row>
    <row r="74703">
      <c r="A74703" s="9"/>
    </row>
    <row r="74704">
      <c r="A74704" s="9"/>
    </row>
    <row r="74705">
      <c r="A74705" s="9"/>
    </row>
    <row r="74706">
      <c r="A74706" s="9"/>
    </row>
    <row r="74707">
      <c r="A74707" s="9"/>
    </row>
    <row r="74708">
      <c r="A74708" s="9"/>
    </row>
    <row r="74709">
      <c r="A74709" s="9"/>
    </row>
    <row r="74710">
      <c r="A74710" s="9"/>
    </row>
    <row r="74711">
      <c r="A74711" s="9"/>
    </row>
    <row r="74712">
      <c r="A74712" s="9"/>
    </row>
    <row r="74713">
      <c r="A74713" s="9"/>
    </row>
    <row r="74714">
      <c r="A74714" s="9"/>
    </row>
    <row r="74715">
      <c r="A74715" s="9"/>
    </row>
    <row r="74716">
      <c r="A74716" s="9"/>
    </row>
    <row r="74717">
      <c r="A74717" s="9"/>
    </row>
    <row r="74718">
      <c r="A74718" s="9"/>
    </row>
    <row r="74719">
      <c r="A74719" s="9"/>
    </row>
    <row r="74720">
      <c r="A74720" s="9"/>
    </row>
    <row r="74721">
      <c r="A74721" s="9"/>
    </row>
    <row r="74722">
      <c r="A74722" s="9"/>
    </row>
    <row r="74723">
      <c r="A74723" s="9"/>
    </row>
    <row r="74724">
      <c r="A74724" s="9"/>
    </row>
    <row r="74725">
      <c r="A74725" s="9"/>
    </row>
    <row r="74726">
      <c r="A74726" s="9"/>
    </row>
    <row r="74727">
      <c r="A74727" s="9"/>
    </row>
    <row r="74728">
      <c r="A74728" s="9"/>
    </row>
    <row r="74729">
      <c r="A74729" s="9"/>
    </row>
    <row r="74730">
      <c r="A74730" s="9"/>
    </row>
    <row r="74731">
      <c r="A74731" s="9"/>
    </row>
    <row r="74732">
      <c r="A74732" s="9"/>
    </row>
    <row r="74733">
      <c r="A74733" s="9"/>
    </row>
    <row r="74734">
      <c r="A74734" s="9"/>
    </row>
    <row r="74735">
      <c r="A74735" s="9"/>
    </row>
    <row r="74736">
      <c r="A74736" s="9"/>
    </row>
    <row r="74737">
      <c r="A74737" s="9"/>
    </row>
    <row r="74738">
      <c r="A74738" s="9"/>
    </row>
    <row r="74739">
      <c r="A74739" s="9"/>
    </row>
    <row r="74740">
      <c r="A74740" s="9"/>
    </row>
    <row r="74741">
      <c r="A74741" s="9"/>
    </row>
    <row r="74742">
      <c r="A74742" s="9"/>
    </row>
    <row r="74743">
      <c r="A74743" s="9"/>
    </row>
    <row r="74744">
      <c r="A74744" s="9"/>
    </row>
    <row r="74745">
      <c r="A74745" s="9"/>
    </row>
    <row r="74746">
      <c r="A74746" s="9"/>
    </row>
    <row r="74747">
      <c r="A74747" s="9"/>
    </row>
    <row r="74748">
      <c r="A74748" s="9"/>
    </row>
    <row r="74749">
      <c r="A74749" s="9"/>
    </row>
    <row r="74750">
      <c r="A74750" s="9"/>
    </row>
    <row r="74751">
      <c r="A74751" s="9"/>
    </row>
    <row r="74752">
      <c r="A74752" s="9"/>
    </row>
    <row r="74753">
      <c r="A74753" s="9"/>
    </row>
    <row r="74754">
      <c r="A74754" s="9"/>
    </row>
    <row r="74755">
      <c r="A74755" s="9"/>
    </row>
    <row r="74756">
      <c r="A74756" s="9"/>
    </row>
    <row r="74757">
      <c r="A74757" s="9"/>
    </row>
    <row r="74758">
      <c r="A74758" s="9"/>
    </row>
    <row r="74759">
      <c r="A74759" s="9"/>
    </row>
    <row r="74760">
      <c r="A74760" s="9"/>
    </row>
    <row r="74761">
      <c r="A74761" s="9"/>
    </row>
    <row r="74762">
      <c r="A74762" s="9"/>
    </row>
    <row r="74763">
      <c r="A74763" s="9"/>
    </row>
    <row r="74764">
      <c r="A74764" s="9"/>
    </row>
    <row r="74765">
      <c r="A74765" s="9"/>
    </row>
    <row r="74766">
      <c r="A74766" s="9"/>
    </row>
    <row r="74767">
      <c r="A74767" s="9"/>
    </row>
    <row r="74768">
      <c r="A74768" s="9"/>
    </row>
    <row r="74769">
      <c r="A74769" s="9"/>
    </row>
    <row r="74770">
      <c r="A74770" s="9"/>
    </row>
    <row r="74771">
      <c r="A74771" s="9"/>
    </row>
    <row r="74772">
      <c r="A74772" s="9"/>
    </row>
    <row r="74773">
      <c r="A74773" s="9"/>
    </row>
    <row r="74774">
      <c r="A74774" s="9"/>
    </row>
    <row r="74775">
      <c r="A74775" s="9"/>
    </row>
    <row r="74776">
      <c r="A74776" s="9"/>
    </row>
    <row r="74777">
      <c r="A74777" s="9"/>
    </row>
    <row r="74778">
      <c r="A74778" s="9"/>
    </row>
    <row r="74779">
      <c r="A74779" s="9"/>
    </row>
    <row r="74780">
      <c r="A74780" s="9"/>
    </row>
    <row r="74781">
      <c r="A74781" s="9"/>
    </row>
    <row r="74782">
      <c r="A74782" s="9"/>
    </row>
    <row r="74783">
      <c r="A74783" s="9"/>
    </row>
    <row r="74784">
      <c r="A74784" s="9"/>
    </row>
    <row r="74785">
      <c r="A74785" s="9"/>
    </row>
    <row r="74786">
      <c r="A74786" s="9"/>
    </row>
    <row r="74787">
      <c r="A74787" s="9"/>
    </row>
    <row r="74788">
      <c r="A74788" s="9"/>
    </row>
    <row r="74789">
      <c r="A74789" s="9"/>
    </row>
    <row r="74790">
      <c r="A74790" s="9"/>
    </row>
    <row r="74791">
      <c r="A74791" s="9"/>
    </row>
    <row r="74792">
      <c r="A74792" s="9"/>
    </row>
    <row r="74793">
      <c r="A74793" s="9"/>
    </row>
    <row r="74794">
      <c r="A74794" s="9"/>
    </row>
    <row r="74795">
      <c r="A74795" s="9"/>
    </row>
    <row r="74796">
      <c r="A74796" s="9"/>
    </row>
    <row r="74797">
      <c r="A74797" s="9"/>
    </row>
    <row r="74798">
      <c r="A74798" s="9"/>
    </row>
    <row r="74799">
      <c r="A74799" s="9"/>
    </row>
    <row r="74800">
      <c r="A74800" s="9"/>
    </row>
    <row r="74801">
      <c r="A74801" s="9"/>
    </row>
    <row r="74802">
      <c r="A74802" s="9"/>
    </row>
    <row r="74803">
      <c r="A74803" s="9"/>
    </row>
    <row r="74804">
      <c r="A74804" s="9"/>
    </row>
    <row r="74805">
      <c r="A74805" s="9"/>
    </row>
    <row r="74806">
      <c r="A74806" s="9"/>
    </row>
    <row r="74807">
      <c r="A74807" s="9"/>
    </row>
    <row r="74808">
      <c r="A74808" s="9"/>
    </row>
    <row r="74809">
      <c r="A74809" s="9"/>
    </row>
    <row r="74810">
      <c r="A74810" s="9"/>
    </row>
    <row r="74811">
      <c r="A74811" s="9"/>
    </row>
    <row r="74812">
      <c r="A74812" s="9"/>
    </row>
    <row r="74813">
      <c r="A74813" s="9"/>
    </row>
    <row r="74814">
      <c r="A74814" s="9"/>
    </row>
    <row r="74815">
      <c r="A74815" s="9"/>
    </row>
    <row r="74816">
      <c r="A74816" s="9"/>
    </row>
    <row r="74817">
      <c r="A74817" s="9"/>
    </row>
    <row r="74818">
      <c r="A74818" s="9"/>
    </row>
    <row r="74819">
      <c r="A74819" s="9"/>
    </row>
    <row r="74820">
      <c r="A74820" s="9"/>
    </row>
    <row r="74821">
      <c r="A74821" s="9"/>
    </row>
    <row r="74822">
      <c r="A74822" s="9"/>
    </row>
    <row r="74823">
      <c r="A74823" s="9"/>
    </row>
    <row r="74824">
      <c r="A74824" s="9"/>
    </row>
    <row r="74825">
      <c r="A74825" s="9"/>
    </row>
    <row r="74826">
      <c r="A74826" s="9"/>
    </row>
    <row r="74827">
      <c r="A74827" s="9"/>
    </row>
    <row r="74828">
      <c r="A74828" s="9"/>
    </row>
    <row r="74829">
      <c r="A74829" s="9"/>
    </row>
    <row r="74830">
      <c r="A74830" s="9"/>
    </row>
    <row r="74831">
      <c r="A74831" s="9"/>
    </row>
    <row r="74832">
      <c r="A74832" s="9"/>
    </row>
    <row r="74833">
      <c r="A74833" s="9"/>
    </row>
    <row r="74834">
      <c r="A74834" s="9"/>
    </row>
    <row r="74835">
      <c r="A74835" s="9"/>
    </row>
    <row r="74836">
      <c r="A74836" s="9"/>
    </row>
    <row r="74837">
      <c r="A74837" s="9"/>
    </row>
    <row r="74838">
      <c r="A74838" s="9"/>
    </row>
    <row r="74839">
      <c r="A74839" s="9"/>
    </row>
    <row r="74840">
      <c r="A74840" s="9"/>
    </row>
    <row r="74841">
      <c r="A74841" s="9"/>
    </row>
    <row r="74842">
      <c r="A74842" s="9"/>
    </row>
    <row r="74843">
      <c r="A74843" s="9"/>
    </row>
    <row r="74844">
      <c r="A74844" s="9"/>
    </row>
    <row r="74845">
      <c r="A74845" s="9"/>
    </row>
    <row r="74846">
      <c r="A74846" s="9"/>
    </row>
    <row r="74847">
      <c r="A74847" s="9"/>
    </row>
    <row r="74848">
      <c r="A74848" s="9"/>
    </row>
    <row r="74849">
      <c r="A74849" s="9"/>
    </row>
    <row r="74850">
      <c r="A74850" s="9"/>
    </row>
    <row r="74851">
      <c r="A74851" s="9"/>
    </row>
    <row r="74852">
      <c r="A74852" s="9"/>
    </row>
    <row r="74853">
      <c r="A74853" s="9"/>
    </row>
    <row r="74854">
      <c r="A74854" s="9"/>
    </row>
    <row r="74855">
      <c r="A74855" s="9"/>
    </row>
    <row r="74856">
      <c r="A74856" s="9"/>
    </row>
    <row r="74857">
      <c r="A74857" s="9"/>
    </row>
    <row r="74858">
      <c r="A74858" s="9"/>
    </row>
    <row r="74859">
      <c r="A74859" s="9"/>
    </row>
    <row r="74860">
      <c r="A74860" s="9"/>
    </row>
    <row r="74861">
      <c r="A74861" s="9"/>
    </row>
    <row r="74862">
      <c r="A74862" s="9"/>
    </row>
    <row r="74863">
      <c r="A74863" s="9"/>
    </row>
    <row r="74864">
      <c r="A74864" s="9"/>
    </row>
    <row r="74865">
      <c r="A74865" s="9"/>
    </row>
    <row r="74866">
      <c r="A74866" s="9"/>
    </row>
    <row r="74867">
      <c r="A74867" s="9"/>
    </row>
    <row r="74868">
      <c r="A74868" s="9"/>
    </row>
    <row r="74869">
      <c r="A74869" s="9"/>
    </row>
    <row r="74870">
      <c r="A74870" s="9"/>
    </row>
    <row r="74871">
      <c r="A74871" s="9"/>
    </row>
    <row r="74872">
      <c r="A74872" s="9"/>
    </row>
    <row r="74873">
      <c r="A74873" s="9"/>
    </row>
    <row r="74874">
      <c r="A74874" s="9"/>
    </row>
    <row r="74875">
      <c r="A74875" s="9"/>
    </row>
    <row r="74876">
      <c r="A74876" s="9"/>
    </row>
    <row r="74877">
      <c r="A74877" s="9"/>
    </row>
    <row r="74878">
      <c r="A74878" s="9"/>
    </row>
    <row r="74879">
      <c r="A74879" s="9"/>
    </row>
    <row r="74880">
      <c r="A74880" s="9"/>
    </row>
    <row r="74881">
      <c r="A74881" s="9"/>
    </row>
    <row r="74882">
      <c r="A74882" s="9"/>
    </row>
    <row r="74883">
      <c r="A74883" s="9"/>
    </row>
    <row r="74884">
      <c r="A74884" s="9"/>
    </row>
    <row r="74885">
      <c r="A74885" s="9"/>
    </row>
    <row r="74886">
      <c r="A74886" s="9"/>
    </row>
    <row r="74887">
      <c r="A74887" s="9"/>
    </row>
    <row r="74888">
      <c r="A74888" s="9"/>
    </row>
    <row r="74889">
      <c r="A74889" s="9"/>
    </row>
    <row r="74890">
      <c r="A74890" s="9"/>
    </row>
    <row r="74891">
      <c r="A74891" s="9"/>
    </row>
    <row r="74892">
      <c r="A74892" s="9"/>
    </row>
    <row r="74893">
      <c r="A74893" s="9"/>
    </row>
    <row r="74894">
      <c r="A74894" s="9"/>
    </row>
    <row r="74895">
      <c r="A74895" s="9"/>
    </row>
    <row r="74896">
      <c r="A74896" s="9"/>
    </row>
    <row r="74897">
      <c r="A74897" s="9"/>
    </row>
    <row r="74898">
      <c r="A74898" s="9"/>
    </row>
    <row r="74899">
      <c r="A74899" s="9"/>
    </row>
    <row r="74900">
      <c r="A74900" s="9"/>
    </row>
    <row r="74901">
      <c r="A74901" s="9"/>
    </row>
    <row r="74902">
      <c r="A74902" s="9"/>
    </row>
    <row r="74903">
      <c r="A74903" s="9"/>
    </row>
    <row r="74904">
      <c r="A74904" s="9"/>
    </row>
    <row r="74905">
      <c r="A74905" s="9"/>
    </row>
    <row r="74906">
      <c r="A74906" s="9"/>
    </row>
    <row r="74907">
      <c r="A74907" s="9"/>
    </row>
    <row r="74908">
      <c r="A74908" s="9"/>
    </row>
    <row r="74909">
      <c r="A74909" s="9"/>
    </row>
    <row r="74910">
      <c r="A74910" s="9"/>
    </row>
    <row r="74911">
      <c r="A74911" s="9"/>
    </row>
    <row r="74912">
      <c r="A74912" s="9"/>
    </row>
    <row r="74913">
      <c r="A74913" s="9"/>
    </row>
    <row r="74914">
      <c r="A74914" s="9"/>
    </row>
    <row r="74915">
      <c r="A74915" s="9"/>
    </row>
    <row r="74916">
      <c r="A74916" s="9"/>
    </row>
    <row r="74917">
      <c r="A74917" s="9"/>
    </row>
    <row r="74918">
      <c r="A74918" s="9"/>
    </row>
    <row r="74919">
      <c r="A74919" s="9"/>
    </row>
    <row r="74920">
      <c r="A74920" s="9"/>
    </row>
    <row r="74921">
      <c r="A74921" s="9"/>
    </row>
    <row r="74922">
      <c r="A74922" s="9"/>
    </row>
    <row r="74923">
      <c r="A74923" s="9"/>
    </row>
    <row r="74924">
      <c r="A74924" s="9"/>
    </row>
    <row r="74925">
      <c r="A74925" s="9"/>
    </row>
    <row r="74926">
      <c r="A74926" s="9"/>
    </row>
    <row r="74927">
      <c r="A74927" s="9"/>
    </row>
    <row r="74928">
      <c r="A74928" s="9"/>
    </row>
    <row r="74929">
      <c r="A74929" s="9"/>
    </row>
    <row r="74930">
      <c r="A74930" s="9"/>
    </row>
    <row r="74931">
      <c r="A74931" s="9"/>
    </row>
    <row r="74932">
      <c r="A74932" s="9"/>
    </row>
    <row r="74933">
      <c r="A74933" s="9"/>
    </row>
    <row r="74934">
      <c r="A74934" s="9"/>
    </row>
    <row r="74935">
      <c r="A74935" s="9"/>
    </row>
    <row r="74936">
      <c r="A74936" s="9"/>
    </row>
    <row r="74937">
      <c r="A74937" s="9"/>
    </row>
    <row r="74938">
      <c r="A74938" s="9"/>
    </row>
    <row r="74939">
      <c r="A74939" s="9"/>
    </row>
    <row r="74940">
      <c r="A74940" s="9"/>
    </row>
    <row r="74941">
      <c r="A74941" s="9"/>
    </row>
    <row r="74942">
      <c r="A74942" s="9"/>
    </row>
    <row r="74943">
      <c r="A74943" s="9"/>
    </row>
    <row r="74944">
      <c r="A74944" s="9"/>
    </row>
    <row r="74945">
      <c r="A74945" s="9"/>
    </row>
    <row r="74946">
      <c r="A74946" s="9"/>
    </row>
    <row r="74947">
      <c r="A74947" s="9"/>
    </row>
    <row r="74948">
      <c r="A74948" s="9"/>
    </row>
    <row r="74949">
      <c r="A74949" s="9"/>
    </row>
    <row r="74950">
      <c r="A74950" s="9"/>
    </row>
    <row r="74951">
      <c r="A74951" s="9"/>
    </row>
    <row r="74952">
      <c r="A74952" s="9"/>
    </row>
    <row r="74953">
      <c r="A74953" s="9"/>
    </row>
    <row r="74954">
      <c r="A74954" s="9"/>
    </row>
    <row r="74955">
      <c r="A74955" s="9"/>
    </row>
    <row r="74956">
      <c r="A74956" s="9"/>
    </row>
    <row r="74957">
      <c r="A74957" s="9"/>
    </row>
    <row r="74958">
      <c r="A74958" s="9"/>
    </row>
    <row r="74959">
      <c r="A74959" s="9"/>
    </row>
    <row r="74960">
      <c r="A74960" s="9"/>
    </row>
    <row r="74961">
      <c r="A74961" s="9"/>
    </row>
    <row r="74962">
      <c r="A74962" s="9"/>
    </row>
    <row r="74963">
      <c r="A74963" s="9"/>
    </row>
    <row r="74964">
      <c r="A74964" s="9"/>
    </row>
    <row r="74965">
      <c r="A74965" s="9"/>
    </row>
    <row r="74966">
      <c r="A74966" s="9"/>
    </row>
    <row r="74967">
      <c r="A74967" s="9"/>
    </row>
    <row r="74968">
      <c r="A74968" s="9"/>
    </row>
    <row r="74969">
      <c r="A74969" s="9"/>
    </row>
    <row r="74970">
      <c r="A74970" s="9"/>
    </row>
    <row r="74971">
      <c r="A74971" s="9"/>
    </row>
    <row r="74972">
      <c r="A74972" s="9"/>
    </row>
    <row r="74973">
      <c r="A74973" s="9"/>
    </row>
    <row r="74974">
      <c r="A74974" s="9"/>
    </row>
    <row r="74975">
      <c r="A74975" s="9"/>
    </row>
    <row r="74976">
      <c r="A74976" s="9"/>
    </row>
    <row r="74977">
      <c r="A74977" s="9"/>
    </row>
    <row r="74978">
      <c r="A74978" s="9"/>
    </row>
    <row r="74979">
      <c r="A74979" s="9"/>
    </row>
    <row r="74980">
      <c r="A74980" s="9"/>
    </row>
    <row r="74981">
      <c r="A74981" s="9"/>
    </row>
    <row r="74982">
      <c r="A74982" s="9"/>
    </row>
    <row r="74983">
      <c r="A74983" s="9"/>
    </row>
    <row r="74984">
      <c r="A74984" s="9"/>
    </row>
    <row r="74985">
      <c r="A74985" s="9"/>
    </row>
    <row r="74986">
      <c r="A74986" s="9"/>
    </row>
    <row r="74987">
      <c r="A74987" s="9"/>
    </row>
    <row r="74988">
      <c r="A74988" s="9"/>
    </row>
    <row r="74989">
      <c r="A74989" s="9"/>
    </row>
    <row r="74990">
      <c r="A74990" s="9"/>
    </row>
    <row r="74991">
      <c r="A74991" s="9"/>
    </row>
    <row r="74992">
      <c r="A74992" s="9"/>
    </row>
    <row r="74993">
      <c r="A74993" s="9"/>
    </row>
    <row r="74994">
      <c r="A74994" s="9"/>
    </row>
    <row r="74995">
      <c r="A74995" s="9"/>
    </row>
    <row r="74996">
      <c r="A74996" s="9"/>
    </row>
    <row r="74997">
      <c r="A74997" s="9"/>
    </row>
    <row r="74998">
      <c r="A74998" s="9"/>
    </row>
    <row r="74999">
      <c r="A74999" s="9"/>
    </row>
    <row r="75000">
      <c r="A75000" s="9"/>
    </row>
    <row r="75001">
      <c r="A75001" s="9"/>
    </row>
    <row r="75002">
      <c r="A75002" s="9"/>
    </row>
    <row r="75003">
      <c r="A75003" s="9"/>
    </row>
    <row r="75004">
      <c r="A75004" s="9"/>
    </row>
    <row r="75005">
      <c r="A75005" s="9"/>
    </row>
    <row r="75006">
      <c r="A75006" s="9"/>
    </row>
    <row r="75007">
      <c r="A75007" s="9"/>
    </row>
    <row r="75008">
      <c r="A75008" s="9"/>
    </row>
    <row r="75009">
      <c r="A75009" s="9"/>
    </row>
    <row r="75010">
      <c r="A75010" s="9"/>
    </row>
    <row r="75011">
      <c r="A75011" s="9"/>
    </row>
    <row r="75012">
      <c r="A75012" s="9"/>
    </row>
    <row r="75013">
      <c r="A75013" s="9"/>
    </row>
    <row r="75014">
      <c r="A75014" s="9"/>
    </row>
    <row r="75015">
      <c r="A75015" s="9"/>
    </row>
    <row r="75016">
      <c r="A75016" s="9"/>
    </row>
    <row r="75017">
      <c r="A75017" s="9"/>
    </row>
    <row r="75018">
      <c r="A75018" s="9"/>
    </row>
    <row r="75019">
      <c r="A75019" s="9"/>
    </row>
    <row r="75020">
      <c r="A75020" s="9"/>
    </row>
    <row r="75021">
      <c r="A75021" s="9"/>
    </row>
    <row r="75022">
      <c r="A75022" s="9"/>
    </row>
    <row r="75023">
      <c r="A75023" s="9"/>
    </row>
    <row r="75024">
      <c r="A75024" s="9"/>
    </row>
    <row r="75025">
      <c r="A75025" s="9"/>
    </row>
    <row r="75026">
      <c r="A75026" s="9"/>
    </row>
    <row r="75027">
      <c r="A75027" s="9"/>
    </row>
    <row r="75028">
      <c r="A75028" s="9"/>
    </row>
    <row r="75029">
      <c r="A75029" s="9"/>
    </row>
    <row r="75030">
      <c r="A75030" s="9"/>
    </row>
    <row r="75031">
      <c r="A75031" s="9"/>
    </row>
    <row r="75032">
      <c r="A75032" s="9"/>
    </row>
    <row r="75033">
      <c r="A75033" s="9"/>
    </row>
    <row r="75034">
      <c r="A75034" s="9"/>
    </row>
    <row r="75035">
      <c r="A75035" s="9"/>
    </row>
    <row r="75036">
      <c r="A75036" s="9"/>
    </row>
    <row r="75037">
      <c r="A75037" s="9"/>
    </row>
    <row r="75038">
      <c r="A75038" s="9"/>
    </row>
    <row r="75039">
      <c r="A75039" s="9"/>
    </row>
    <row r="75040">
      <c r="A75040" s="9"/>
    </row>
    <row r="75041">
      <c r="A75041" s="9"/>
    </row>
    <row r="75042">
      <c r="A75042" s="9"/>
    </row>
    <row r="75043">
      <c r="A75043" s="9"/>
    </row>
    <row r="75044">
      <c r="A75044" s="9"/>
    </row>
    <row r="75045">
      <c r="A75045" s="9"/>
    </row>
    <row r="75046">
      <c r="A75046" s="9"/>
    </row>
    <row r="75047">
      <c r="A75047" s="9"/>
    </row>
    <row r="75048">
      <c r="A75048" s="9"/>
    </row>
    <row r="75049">
      <c r="A75049" s="9"/>
    </row>
    <row r="75050">
      <c r="A75050" s="9"/>
    </row>
    <row r="75051">
      <c r="A75051" s="9"/>
    </row>
    <row r="75052">
      <c r="A75052" s="9"/>
    </row>
    <row r="75053">
      <c r="A75053" s="9"/>
    </row>
    <row r="75054">
      <c r="A75054" s="9"/>
    </row>
    <row r="75055">
      <c r="A75055" s="9"/>
    </row>
    <row r="75056">
      <c r="A75056" s="9"/>
    </row>
    <row r="75057">
      <c r="A75057" s="9"/>
    </row>
    <row r="75058">
      <c r="A75058" s="9"/>
    </row>
    <row r="75059">
      <c r="A75059" s="9"/>
    </row>
    <row r="75060">
      <c r="A75060" s="9"/>
    </row>
    <row r="75061">
      <c r="A75061" s="9"/>
    </row>
    <row r="75062">
      <c r="A75062" s="9"/>
    </row>
    <row r="75063">
      <c r="A75063" s="9"/>
    </row>
    <row r="75064">
      <c r="A75064" s="9"/>
    </row>
    <row r="75065">
      <c r="A75065" s="9"/>
    </row>
    <row r="75066">
      <c r="A75066" s="9"/>
    </row>
    <row r="75067">
      <c r="A75067" s="9"/>
    </row>
    <row r="75068">
      <c r="A75068" s="9"/>
    </row>
    <row r="75069">
      <c r="A75069" s="9"/>
    </row>
    <row r="75070">
      <c r="A75070" s="9"/>
    </row>
    <row r="75071">
      <c r="A75071" s="9"/>
    </row>
    <row r="75072">
      <c r="A75072" s="9"/>
    </row>
    <row r="75073">
      <c r="A75073" s="9"/>
    </row>
    <row r="75074">
      <c r="A75074" s="9"/>
    </row>
    <row r="75075">
      <c r="A75075" s="9"/>
    </row>
    <row r="75076">
      <c r="A75076" s="9"/>
    </row>
    <row r="75077">
      <c r="A75077" s="9"/>
    </row>
    <row r="75078">
      <c r="A75078" s="9"/>
    </row>
    <row r="75079">
      <c r="A75079" s="9"/>
    </row>
    <row r="75080">
      <c r="A75080" s="9"/>
    </row>
    <row r="75081">
      <c r="A75081" s="9"/>
    </row>
    <row r="75082">
      <c r="A75082" s="9"/>
    </row>
    <row r="75083">
      <c r="A75083" s="9"/>
    </row>
    <row r="75084">
      <c r="A75084" s="9"/>
    </row>
    <row r="75085">
      <c r="A75085" s="9"/>
    </row>
    <row r="75086">
      <c r="A75086" s="9"/>
    </row>
    <row r="75087">
      <c r="A75087" s="9"/>
    </row>
    <row r="75088">
      <c r="A75088" s="9"/>
    </row>
    <row r="75089">
      <c r="A75089" s="9"/>
    </row>
    <row r="75090">
      <c r="A75090" s="9"/>
    </row>
    <row r="75091">
      <c r="A75091" s="9"/>
    </row>
    <row r="75092">
      <c r="A75092" s="9"/>
    </row>
    <row r="75093">
      <c r="A75093" s="9"/>
    </row>
    <row r="75094">
      <c r="A75094" s="9"/>
    </row>
    <row r="75095">
      <c r="A75095" s="9"/>
    </row>
    <row r="75096">
      <c r="A75096" s="9"/>
    </row>
    <row r="75097">
      <c r="A75097" s="9"/>
    </row>
    <row r="75098">
      <c r="A75098" s="9"/>
    </row>
    <row r="75099">
      <c r="A75099" s="9"/>
    </row>
    <row r="75100">
      <c r="A75100" s="9"/>
    </row>
    <row r="75101">
      <c r="A75101" s="9"/>
    </row>
    <row r="75102">
      <c r="A75102" s="9"/>
    </row>
    <row r="75103">
      <c r="A75103" s="9"/>
    </row>
    <row r="75104">
      <c r="A75104" s="9"/>
    </row>
    <row r="75105">
      <c r="A75105" s="9"/>
    </row>
    <row r="75106">
      <c r="A75106" s="9"/>
    </row>
    <row r="75107">
      <c r="A75107" s="9"/>
    </row>
    <row r="75108">
      <c r="A75108" s="9"/>
    </row>
    <row r="75109">
      <c r="A75109" s="9"/>
    </row>
    <row r="75110">
      <c r="A75110" s="9"/>
    </row>
    <row r="75111">
      <c r="A75111" s="9"/>
    </row>
    <row r="75112">
      <c r="A75112" s="9"/>
    </row>
    <row r="75113">
      <c r="A75113" s="9"/>
    </row>
    <row r="75114">
      <c r="A75114" s="9"/>
    </row>
    <row r="75115">
      <c r="A75115" s="9"/>
    </row>
    <row r="75116">
      <c r="A75116" s="9"/>
    </row>
    <row r="75117">
      <c r="A75117" s="9"/>
    </row>
    <row r="75118">
      <c r="A75118" s="9"/>
    </row>
    <row r="75119">
      <c r="A75119" s="9"/>
    </row>
    <row r="75120">
      <c r="A75120" s="9"/>
    </row>
    <row r="75121">
      <c r="A75121" s="9"/>
    </row>
    <row r="75122">
      <c r="A75122" s="9"/>
    </row>
    <row r="75123">
      <c r="A75123" s="9"/>
    </row>
    <row r="75124">
      <c r="A75124" s="9"/>
    </row>
    <row r="75125">
      <c r="A75125" s="9"/>
    </row>
    <row r="75126">
      <c r="A75126" s="9"/>
    </row>
    <row r="75127">
      <c r="A75127" s="9"/>
    </row>
    <row r="75128">
      <c r="A75128" s="9"/>
    </row>
    <row r="75129">
      <c r="A75129" s="9"/>
    </row>
    <row r="75130">
      <c r="A75130" s="9"/>
    </row>
    <row r="75131">
      <c r="A75131" s="9"/>
    </row>
    <row r="75132">
      <c r="A75132" s="9"/>
    </row>
    <row r="75133">
      <c r="A75133" s="9"/>
    </row>
    <row r="75134">
      <c r="A75134" s="9"/>
    </row>
    <row r="75135">
      <c r="A75135" s="9"/>
    </row>
    <row r="75136">
      <c r="A75136" s="9"/>
    </row>
    <row r="75137">
      <c r="A75137" s="9"/>
    </row>
    <row r="75138">
      <c r="A75138" s="9"/>
    </row>
    <row r="75139">
      <c r="A75139" s="9"/>
    </row>
    <row r="75140">
      <c r="A75140" s="9"/>
    </row>
    <row r="75141">
      <c r="A75141" s="9"/>
    </row>
    <row r="75142">
      <c r="A75142" s="9"/>
    </row>
    <row r="75143">
      <c r="A75143" s="9"/>
    </row>
    <row r="75144">
      <c r="A75144" s="9"/>
    </row>
    <row r="75145">
      <c r="A75145" s="9"/>
    </row>
    <row r="75146">
      <c r="A75146" s="9"/>
    </row>
    <row r="75147">
      <c r="A75147" s="9"/>
    </row>
    <row r="75148">
      <c r="A75148" s="9"/>
    </row>
    <row r="75149">
      <c r="A75149" s="9"/>
    </row>
    <row r="75150">
      <c r="A75150" s="9"/>
    </row>
    <row r="75151">
      <c r="A75151" s="9"/>
    </row>
    <row r="75152">
      <c r="A75152" s="9"/>
    </row>
    <row r="75153">
      <c r="A75153" s="9"/>
    </row>
    <row r="75154">
      <c r="A75154" s="9"/>
    </row>
    <row r="75155">
      <c r="A75155" s="9"/>
    </row>
    <row r="75156">
      <c r="A75156" s="9"/>
    </row>
    <row r="75157">
      <c r="A75157" s="9"/>
    </row>
    <row r="75158">
      <c r="A75158" s="9"/>
    </row>
    <row r="75159">
      <c r="A75159" s="9"/>
    </row>
    <row r="75160">
      <c r="A75160" s="9"/>
    </row>
    <row r="75161">
      <c r="A75161" s="9"/>
    </row>
    <row r="75162">
      <c r="A75162" s="9"/>
    </row>
    <row r="75163">
      <c r="A75163" s="9"/>
    </row>
    <row r="75164">
      <c r="A75164" s="9"/>
    </row>
    <row r="75165">
      <c r="A75165" s="9"/>
    </row>
    <row r="75166">
      <c r="A75166" s="9"/>
    </row>
    <row r="75167">
      <c r="A75167" s="9"/>
    </row>
    <row r="75168">
      <c r="A75168" s="9"/>
    </row>
    <row r="75169">
      <c r="A75169" s="9"/>
    </row>
    <row r="75170">
      <c r="A75170" s="9"/>
    </row>
    <row r="75171">
      <c r="A75171" s="9"/>
    </row>
    <row r="75172">
      <c r="A75172" s="9"/>
    </row>
    <row r="75173">
      <c r="A75173" s="9"/>
    </row>
    <row r="75174">
      <c r="A75174" s="9"/>
    </row>
    <row r="75175">
      <c r="A75175" s="9"/>
    </row>
    <row r="75176">
      <c r="A75176" s="9"/>
    </row>
    <row r="75177">
      <c r="A75177" s="9"/>
    </row>
    <row r="75178">
      <c r="A75178" s="9"/>
    </row>
    <row r="75179">
      <c r="A75179" s="9"/>
    </row>
    <row r="75180">
      <c r="A75180" s="9"/>
    </row>
    <row r="75181">
      <c r="A75181" s="9"/>
    </row>
    <row r="75182">
      <c r="A75182" s="9"/>
    </row>
    <row r="75183">
      <c r="A75183" s="9"/>
    </row>
    <row r="75184">
      <c r="A75184" s="9"/>
    </row>
    <row r="75185">
      <c r="A75185" s="9"/>
    </row>
    <row r="75186">
      <c r="A75186" s="9"/>
    </row>
    <row r="75187">
      <c r="A75187" s="9"/>
    </row>
    <row r="75188">
      <c r="A75188" s="9"/>
    </row>
    <row r="75189">
      <c r="A75189" s="9"/>
    </row>
    <row r="75190">
      <c r="A75190" s="9"/>
    </row>
    <row r="75191">
      <c r="A75191" s="9"/>
    </row>
    <row r="75192">
      <c r="A75192" s="9"/>
    </row>
    <row r="75193">
      <c r="A75193" s="9"/>
    </row>
    <row r="75194">
      <c r="A75194" s="9"/>
    </row>
    <row r="75195">
      <c r="A75195" s="9"/>
    </row>
    <row r="75196">
      <c r="A75196" s="9"/>
    </row>
    <row r="75197">
      <c r="A75197" s="9"/>
    </row>
    <row r="75198">
      <c r="A75198" s="9"/>
    </row>
    <row r="75199">
      <c r="A75199" s="9"/>
    </row>
    <row r="75200">
      <c r="A75200" s="9"/>
    </row>
    <row r="75201">
      <c r="A75201" s="9"/>
    </row>
    <row r="75202">
      <c r="A75202" s="9"/>
    </row>
    <row r="75203">
      <c r="A75203" s="9"/>
    </row>
    <row r="75204">
      <c r="A75204" s="9"/>
    </row>
    <row r="75205">
      <c r="A75205" s="9"/>
    </row>
    <row r="75206">
      <c r="A75206" s="9"/>
    </row>
    <row r="75207">
      <c r="A75207" s="9"/>
    </row>
    <row r="75208">
      <c r="A75208" s="9"/>
    </row>
    <row r="75209">
      <c r="A75209" s="9"/>
    </row>
    <row r="75210">
      <c r="A75210" s="9"/>
    </row>
    <row r="75211">
      <c r="A75211" s="9"/>
    </row>
    <row r="75212">
      <c r="A75212" s="9"/>
    </row>
    <row r="75213">
      <c r="A75213" s="9"/>
    </row>
    <row r="75214">
      <c r="A75214" s="9"/>
    </row>
    <row r="75215">
      <c r="A75215" s="9"/>
    </row>
    <row r="75216">
      <c r="A75216" s="9"/>
    </row>
    <row r="75217">
      <c r="A75217" s="9"/>
    </row>
    <row r="75218">
      <c r="A75218" s="9"/>
    </row>
    <row r="75219">
      <c r="A75219" s="9"/>
    </row>
    <row r="75220">
      <c r="A75220" s="9"/>
    </row>
    <row r="75221">
      <c r="A75221" s="9"/>
    </row>
    <row r="75222">
      <c r="A75222" s="9"/>
    </row>
    <row r="75223">
      <c r="A75223" s="9"/>
    </row>
    <row r="75224">
      <c r="A75224" s="9"/>
    </row>
    <row r="75225">
      <c r="A75225" s="9"/>
    </row>
    <row r="75226">
      <c r="A75226" s="9"/>
    </row>
    <row r="75227">
      <c r="A75227" s="9"/>
    </row>
    <row r="75228">
      <c r="A75228" s="9"/>
    </row>
    <row r="75229">
      <c r="A75229" s="9"/>
    </row>
    <row r="75230">
      <c r="A75230" s="9"/>
    </row>
    <row r="75231">
      <c r="A75231" s="9"/>
    </row>
    <row r="75232">
      <c r="A75232" s="9"/>
    </row>
    <row r="75233">
      <c r="A75233" s="9"/>
    </row>
    <row r="75234">
      <c r="A75234" s="9"/>
    </row>
    <row r="75235">
      <c r="A75235" s="9"/>
    </row>
    <row r="75236">
      <c r="A75236" s="9"/>
    </row>
    <row r="75237">
      <c r="A75237" s="9"/>
    </row>
    <row r="75238">
      <c r="A75238" s="9"/>
    </row>
    <row r="75239">
      <c r="A75239" s="9"/>
    </row>
    <row r="75240">
      <c r="A75240" s="9"/>
    </row>
    <row r="75241">
      <c r="A75241" s="9"/>
    </row>
    <row r="75242">
      <c r="A75242" s="9"/>
    </row>
    <row r="75243">
      <c r="A75243" s="9"/>
    </row>
    <row r="75244">
      <c r="A75244" s="9"/>
    </row>
    <row r="75245">
      <c r="A75245" s="9"/>
    </row>
    <row r="75246">
      <c r="A75246" s="9"/>
    </row>
    <row r="75247">
      <c r="A75247" s="9"/>
    </row>
    <row r="75248">
      <c r="A75248" s="9"/>
    </row>
    <row r="75249">
      <c r="A75249" s="9"/>
    </row>
    <row r="75250">
      <c r="A75250" s="9"/>
    </row>
    <row r="75251">
      <c r="A75251" s="9"/>
    </row>
    <row r="75252">
      <c r="A75252" s="9"/>
    </row>
    <row r="75253">
      <c r="A75253" s="9"/>
    </row>
    <row r="75254">
      <c r="A75254" s="9"/>
    </row>
    <row r="75255">
      <c r="A75255" s="9"/>
    </row>
    <row r="75256">
      <c r="A75256" s="9"/>
    </row>
    <row r="75257">
      <c r="A75257" s="9"/>
    </row>
    <row r="75258">
      <c r="A75258" s="9"/>
    </row>
    <row r="75259">
      <c r="A75259" s="9"/>
    </row>
    <row r="75260">
      <c r="A75260" s="9"/>
    </row>
    <row r="75261">
      <c r="A75261" s="9"/>
    </row>
    <row r="75262">
      <c r="A75262" s="9"/>
    </row>
    <row r="75263">
      <c r="A75263" s="9"/>
    </row>
    <row r="75264">
      <c r="A75264" s="9"/>
    </row>
    <row r="75265">
      <c r="A75265" s="9"/>
    </row>
    <row r="75266">
      <c r="A75266" s="9"/>
    </row>
    <row r="75267">
      <c r="A75267" s="9"/>
    </row>
    <row r="75268">
      <c r="A75268" s="9"/>
    </row>
    <row r="75269">
      <c r="A75269" s="9"/>
    </row>
    <row r="75270">
      <c r="A75270" s="9"/>
    </row>
    <row r="75271">
      <c r="A75271" s="9"/>
    </row>
    <row r="75272">
      <c r="A75272" s="9"/>
    </row>
    <row r="75273">
      <c r="A75273" s="9"/>
    </row>
    <row r="75274">
      <c r="A75274" s="9"/>
    </row>
    <row r="75275">
      <c r="A75275" s="9"/>
    </row>
    <row r="75276">
      <c r="A75276" s="9"/>
    </row>
    <row r="75277">
      <c r="A75277" s="9"/>
    </row>
    <row r="75278">
      <c r="A75278" s="9"/>
    </row>
    <row r="75279">
      <c r="A75279" s="9"/>
    </row>
    <row r="75280">
      <c r="A75280" s="9"/>
    </row>
    <row r="75281">
      <c r="A75281" s="9"/>
    </row>
    <row r="75282">
      <c r="A75282" s="9"/>
    </row>
    <row r="75283">
      <c r="A75283" s="9"/>
    </row>
    <row r="75284">
      <c r="A75284" s="9"/>
    </row>
    <row r="75285">
      <c r="A75285" s="9"/>
    </row>
    <row r="75286">
      <c r="A75286" s="9"/>
    </row>
    <row r="75287">
      <c r="A75287" s="9"/>
    </row>
    <row r="75288">
      <c r="A75288" s="9"/>
    </row>
    <row r="75289">
      <c r="A75289" s="9"/>
    </row>
    <row r="75290">
      <c r="A75290" s="9"/>
    </row>
    <row r="75291">
      <c r="A75291" s="9"/>
    </row>
    <row r="75292">
      <c r="A75292" s="9"/>
    </row>
    <row r="75293">
      <c r="A75293" s="9"/>
    </row>
    <row r="75294">
      <c r="A75294" s="9"/>
    </row>
    <row r="75295">
      <c r="A75295" s="9"/>
    </row>
    <row r="75296">
      <c r="A75296" s="9"/>
    </row>
    <row r="75297">
      <c r="A75297" s="9"/>
    </row>
    <row r="75298">
      <c r="A75298" s="9"/>
    </row>
    <row r="75299">
      <c r="A75299" s="9"/>
    </row>
    <row r="75300">
      <c r="A75300" s="9"/>
    </row>
    <row r="75301">
      <c r="A75301" s="9"/>
    </row>
    <row r="75302">
      <c r="A75302" s="9"/>
    </row>
    <row r="75303">
      <c r="A75303" s="9"/>
    </row>
    <row r="75304">
      <c r="A75304" s="9"/>
    </row>
    <row r="75305">
      <c r="A75305" s="9"/>
    </row>
    <row r="75306">
      <c r="A75306" s="9"/>
    </row>
    <row r="75307">
      <c r="A75307" s="9"/>
    </row>
    <row r="75308">
      <c r="A75308" s="9"/>
    </row>
    <row r="75309">
      <c r="A75309" s="9"/>
    </row>
    <row r="75310">
      <c r="A75310" s="9"/>
    </row>
    <row r="75311">
      <c r="A75311" s="9"/>
    </row>
    <row r="75312">
      <c r="A75312" s="9"/>
    </row>
    <row r="75313">
      <c r="A75313" s="9"/>
    </row>
    <row r="75314">
      <c r="A75314" s="9"/>
    </row>
    <row r="75315">
      <c r="A75315" s="9"/>
    </row>
    <row r="75316">
      <c r="A75316" s="9"/>
    </row>
    <row r="75317">
      <c r="A75317" s="9"/>
    </row>
    <row r="75318">
      <c r="A75318" s="9"/>
    </row>
    <row r="75319">
      <c r="A75319" s="9"/>
    </row>
    <row r="75320">
      <c r="A75320" s="9"/>
    </row>
    <row r="75321">
      <c r="A75321" s="9"/>
    </row>
    <row r="75322">
      <c r="A75322" s="9"/>
    </row>
    <row r="75323">
      <c r="A75323" s="9"/>
    </row>
    <row r="75324">
      <c r="A75324" s="9"/>
    </row>
    <row r="75325">
      <c r="A75325" s="9"/>
    </row>
    <row r="75326">
      <c r="A75326" s="9"/>
    </row>
    <row r="75327">
      <c r="A75327" s="9"/>
    </row>
    <row r="75328">
      <c r="A75328" s="9"/>
    </row>
    <row r="75329">
      <c r="A75329" s="9"/>
    </row>
    <row r="75330">
      <c r="A75330" s="9"/>
    </row>
    <row r="75331">
      <c r="A75331" s="9"/>
    </row>
    <row r="75332">
      <c r="A75332" s="9"/>
    </row>
    <row r="75333">
      <c r="A75333" s="9"/>
    </row>
    <row r="75334">
      <c r="A75334" s="9"/>
    </row>
    <row r="75335">
      <c r="A75335" s="9"/>
    </row>
    <row r="75336">
      <c r="A75336" s="9"/>
    </row>
    <row r="75337">
      <c r="A75337" s="9"/>
    </row>
    <row r="75338">
      <c r="A75338" s="9"/>
    </row>
    <row r="75339">
      <c r="A75339" s="9"/>
    </row>
    <row r="75340">
      <c r="A75340" s="9"/>
    </row>
    <row r="75341">
      <c r="A75341" s="9"/>
    </row>
    <row r="75342">
      <c r="A75342" s="9"/>
    </row>
    <row r="75343">
      <c r="A75343" s="9"/>
    </row>
    <row r="75344">
      <c r="A75344" s="9"/>
    </row>
    <row r="75345">
      <c r="A75345" s="9"/>
    </row>
    <row r="75346">
      <c r="A75346" s="9"/>
    </row>
    <row r="75347">
      <c r="A75347" s="9"/>
    </row>
    <row r="75348">
      <c r="A75348" s="9"/>
    </row>
    <row r="75349">
      <c r="A75349" s="9"/>
    </row>
    <row r="75350">
      <c r="A75350" s="9"/>
    </row>
    <row r="75351">
      <c r="A75351" s="9"/>
    </row>
    <row r="75352">
      <c r="A75352" s="9"/>
    </row>
    <row r="75353">
      <c r="A75353" s="9"/>
    </row>
    <row r="75354">
      <c r="A75354" s="9"/>
    </row>
    <row r="75355">
      <c r="A75355" s="9"/>
    </row>
    <row r="75356">
      <c r="A75356" s="9"/>
    </row>
    <row r="75357">
      <c r="A75357" s="9"/>
    </row>
    <row r="75358">
      <c r="A75358" s="9"/>
    </row>
    <row r="75359">
      <c r="A75359" s="9"/>
    </row>
    <row r="75360">
      <c r="A75360" s="9"/>
    </row>
    <row r="75361">
      <c r="A75361" s="9"/>
    </row>
    <row r="75362">
      <c r="A75362" s="9"/>
    </row>
    <row r="75363">
      <c r="A75363" s="9"/>
    </row>
    <row r="75364">
      <c r="A75364" s="9"/>
    </row>
    <row r="75365">
      <c r="A75365" s="9"/>
    </row>
    <row r="75366">
      <c r="A75366" s="9"/>
    </row>
    <row r="75367">
      <c r="A75367" s="9"/>
    </row>
    <row r="75368">
      <c r="A75368" s="9"/>
    </row>
    <row r="75369">
      <c r="A75369" s="9"/>
    </row>
    <row r="75370">
      <c r="A75370" s="9"/>
    </row>
    <row r="75371">
      <c r="A75371" s="9"/>
    </row>
    <row r="75372">
      <c r="A75372" s="9"/>
    </row>
    <row r="75373">
      <c r="A75373" s="9"/>
    </row>
    <row r="75374">
      <c r="A75374" s="9"/>
    </row>
    <row r="75375">
      <c r="A75375" s="9"/>
    </row>
    <row r="75376">
      <c r="A75376" s="9"/>
    </row>
    <row r="75377">
      <c r="A75377" s="9"/>
    </row>
    <row r="75378">
      <c r="A75378" s="9"/>
    </row>
    <row r="75379">
      <c r="A75379" s="9"/>
    </row>
    <row r="75380">
      <c r="A75380" s="9"/>
    </row>
    <row r="75381">
      <c r="A75381" s="9"/>
    </row>
    <row r="75382">
      <c r="A75382" s="9"/>
    </row>
    <row r="75383">
      <c r="A75383" s="9"/>
    </row>
    <row r="75384">
      <c r="A75384" s="9"/>
    </row>
    <row r="75385">
      <c r="A75385" s="9"/>
    </row>
    <row r="75386">
      <c r="A75386" s="9"/>
    </row>
    <row r="75387">
      <c r="A75387" s="9"/>
    </row>
    <row r="75388">
      <c r="A75388" s="9"/>
    </row>
    <row r="75389">
      <c r="A75389" s="9"/>
    </row>
    <row r="75390">
      <c r="A75390" s="9"/>
    </row>
    <row r="75391">
      <c r="A75391" s="9"/>
    </row>
    <row r="75392">
      <c r="A75392" s="9"/>
    </row>
    <row r="75393">
      <c r="A75393" s="9"/>
    </row>
    <row r="75394">
      <c r="A75394" s="9"/>
    </row>
    <row r="75395">
      <c r="A75395" s="9"/>
    </row>
    <row r="75396">
      <c r="A75396" s="9"/>
    </row>
    <row r="75397">
      <c r="A75397" s="9"/>
    </row>
    <row r="75398">
      <c r="A75398" s="9"/>
    </row>
    <row r="75399">
      <c r="A75399" s="9"/>
    </row>
    <row r="75400">
      <c r="A75400" s="9"/>
    </row>
    <row r="75401">
      <c r="A75401" s="9"/>
    </row>
    <row r="75402">
      <c r="A75402" s="9"/>
    </row>
    <row r="75403">
      <c r="A75403" s="9"/>
    </row>
    <row r="75404">
      <c r="A75404" s="9"/>
    </row>
    <row r="75405">
      <c r="A75405" s="9"/>
    </row>
    <row r="75406">
      <c r="A75406" s="9"/>
    </row>
    <row r="75407">
      <c r="A75407" s="9"/>
    </row>
    <row r="75408">
      <c r="A75408" s="9"/>
    </row>
    <row r="75409">
      <c r="A75409" s="9"/>
    </row>
    <row r="75410">
      <c r="A75410" s="9"/>
    </row>
    <row r="75411">
      <c r="A75411" s="9"/>
    </row>
    <row r="75412">
      <c r="A75412" s="9"/>
    </row>
    <row r="75413">
      <c r="A75413" s="9"/>
    </row>
    <row r="75414">
      <c r="A75414" s="9"/>
    </row>
    <row r="75415">
      <c r="A75415" s="9"/>
    </row>
    <row r="75416">
      <c r="A75416" s="9"/>
    </row>
    <row r="75417">
      <c r="A75417" s="9"/>
    </row>
    <row r="75418">
      <c r="A75418" s="9"/>
    </row>
    <row r="75419">
      <c r="A75419" s="9"/>
    </row>
    <row r="75420">
      <c r="A75420" s="9"/>
    </row>
    <row r="75421">
      <c r="A75421" s="9"/>
    </row>
    <row r="75422">
      <c r="A75422" s="9"/>
    </row>
    <row r="75423">
      <c r="A75423" s="9"/>
    </row>
    <row r="75424">
      <c r="A75424" s="9"/>
    </row>
    <row r="75425">
      <c r="A75425" s="9"/>
    </row>
    <row r="75426">
      <c r="A75426" s="9"/>
    </row>
    <row r="75427">
      <c r="A75427" s="9"/>
    </row>
    <row r="75428">
      <c r="A75428" s="9"/>
    </row>
    <row r="75429">
      <c r="A75429" s="9"/>
    </row>
    <row r="75430">
      <c r="A75430" s="9"/>
    </row>
    <row r="75431">
      <c r="A75431" s="9"/>
    </row>
    <row r="75432">
      <c r="A75432" s="9"/>
    </row>
    <row r="75433">
      <c r="A75433" s="9"/>
    </row>
    <row r="75434">
      <c r="A75434" s="9"/>
    </row>
    <row r="75435">
      <c r="A75435" s="9"/>
    </row>
    <row r="75436">
      <c r="A75436" s="9"/>
    </row>
    <row r="75437">
      <c r="A75437" s="9"/>
    </row>
    <row r="75438">
      <c r="A75438" s="9"/>
    </row>
    <row r="75439">
      <c r="A75439" s="9"/>
    </row>
    <row r="75440">
      <c r="A75440" s="9"/>
    </row>
    <row r="75441">
      <c r="A75441" s="9"/>
    </row>
    <row r="75442">
      <c r="A75442" s="9"/>
    </row>
    <row r="75443">
      <c r="A75443" s="9"/>
    </row>
    <row r="75444">
      <c r="A75444" s="9"/>
    </row>
    <row r="75445">
      <c r="A75445" s="9"/>
    </row>
    <row r="75446">
      <c r="A75446" s="9"/>
    </row>
    <row r="75447">
      <c r="A75447" s="9"/>
    </row>
    <row r="75448">
      <c r="A75448" s="9"/>
    </row>
    <row r="75449">
      <c r="A75449" s="9"/>
    </row>
    <row r="75450">
      <c r="A75450" s="9"/>
    </row>
    <row r="75451">
      <c r="A75451" s="9"/>
    </row>
    <row r="75452">
      <c r="A75452" s="9"/>
    </row>
    <row r="75453">
      <c r="A75453" s="9"/>
    </row>
    <row r="75454">
      <c r="A75454" s="9"/>
    </row>
    <row r="75455">
      <c r="A75455" s="9"/>
    </row>
    <row r="75456">
      <c r="A75456" s="9"/>
    </row>
    <row r="75457">
      <c r="A75457" s="9"/>
    </row>
    <row r="75458">
      <c r="A75458" s="9"/>
    </row>
    <row r="75459">
      <c r="A75459" s="9"/>
    </row>
    <row r="75460">
      <c r="A75460" s="9"/>
    </row>
    <row r="75461">
      <c r="A75461" s="9"/>
    </row>
    <row r="75462">
      <c r="A75462" s="9"/>
    </row>
    <row r="75463">
      <c r="A75463" s="9"/>
    </row>
    <row r="75464">
      <c r="A75464" s="9"/>
    </row>
    <row r="75465">
      <c r="A75465" s="9"/>
    </row>
    <row r="75466">
      <c r="A75466" s="9"/>
    </row>
    <row r="75467">
      <c r="A75467" s="9"/>
    </row>
    <row r="75468">
      <c r="A75468" s="9"/>
    </row>
    <row r="75469">
      <c r="A75469" s="9"/>
    </row>
    <row r="75470">
      <c r="A75470" s="9"/>
    </row>
    <row r="75471">
      <c r="A75471" s="9"/>
    </row>
    <row r="75472">
      <c r="A75472" s="9"/>
    </row>
    <row r="75473">
      <c r="A75473" s="9"/>
    </row>
    <row r="75474">
      <c r="A75474" s="9"/>
    </row>
    <row r="75475">
      <c r="A75475" s="9"/>
    </row>
    <row r="75476">
      <c r="A75476" s="9"/>
    </row>
    <row r="75477">
      <c r="A75477" s="9"/>
    </row>
    <row r="75478">
      <c r="A75478" s="9"/>
    </row>
    <row r="75479">
      <c r="A75479" s="9"/>
    </row>
    <row r="75480">
      <c r="A75480" s="9"/>
    </row>
    <row r="75481">
      <c r="A75481" s="9"/>
    </row>
    <row r="75482">
      <c r="A75482" s="9"/>
    </row>
    <row r="75483">
      <c r="A75483" s="9"/>
    </row>
    <row r="75484">
      <c r="A75484" s="9"/>
    </row>
    <row r="75485">
      <c r="A75485" s="9"/>
    </row>
    <row r="75486">
      <c r="A75486" s="9"/>
    </row>
    <row r="75487">
      <c r="A75487" s="9"/>
    </row>
    <row r="75488">
      <c r="A75488" s="9"/>
    </row>
    <row r="75489">
      <c r="A75489" s="9"/>
    </row>
    <row r="75490">
      <c r="A75490" s="9"/>
    </row>
    <row r="75491">
      <c r="A75491" s="9"/>
    </row>
    <row r="75492">
      <c r="A75492" s="9"/>
    </row>
    <row r="75493">
      <c r="A75493" s="9"/>
    </row>
    <row r="75494">
      <c r="A75494" s="9"/>
    </row>
    <row r="75495">
      <c r="A75495" s="9"/>
    </row>
    <row r="75496">
      <c r="A75496" s="9"/>
    </row>
    <row r="75497">
      <c r="A75497" s="9"/>
    </row>
    <row r="75498">
      <c r="A75498" s="9"/>
    </row>
    <row r="75499">
      <c r="A75499" s="9"/>
    </row>
    <row r="75500">
      <c r="A75500" s="9"/>
    </row>
    <row r="75501">
      <c r="A75501" s="9"/>
    </row>
    <row r="75502">
      <c r="A75502" s="9"/>
    </row>
    <row r="75503">
      <c r="A75503" s="9"/>
    </row>
    <row r="75504">
      <c r="A75504" s="9"/>
    </row>
    <row r="75505">
      <c r="A75505" s="9"/>
    </row>
    <row r="75506">
      <c r="A75506" s="9"/>
    </row>
    <row r="75507">
      <c r="A75507" s="9"/>
    </row>
    <row r="75508">
      <c r="A75508" s="9"/>
    </row>
    <row r="75509">
      <c r="A75509" s="9"/>
    </row>
    <row r="75510">
      <c r="A75510" s="9"/>
    </row>
    <row r="75511">
      <c r="A75511" s="9"/>
    </row>
    <row r="75512">
      <c r="A75512" s="9"/>
    </row>
    <row r="75513">
      <c r="A75513" s="9"/>
    </row>
    <row r="75514">
      <c r="A75514" s="9"/>
    </row>
    <row r="75515">
      <c r="A75515" s="9"/>
    </row>
    <row r="75516">
      <c r="A75516" s="9"/>
    </row>
    <row r="75517">
      <c r="A75517" s="9"/>
    </row>
    <row r="75518">
      <c r="A75518" s="9"/>
    </row>
    <row r="75519">
      <c r="A75519" s="9"/>
    </row>
    <row r="75520">
      <c r="A75520" s="9"/>
    </row>
    <row r="75521">
      <c r="A75521" s="9"/>
    </row>
    <row r="75522">
      <c r="A75522" s="9"/>
    </row>
    <row r="75523">
      <c r="A75523" s="9"/>
    </row>
    <row r="75524">
      <c r="A75524" s="9"/>
    </row>
    <row r="75525">
      <c r="A75525" s="9"/>
    </row>
    <row r="75526">
      <c r="A75526" s="9"/>
    </row>
    <row r="75527">
      <c r="A75527" s="9"/>
    </row>
    <row r="75528">
      <c r="A75528" s="9"/>
    </row>
    <row r="75529">
      <c r="A75529" s="9"/>
    </row>
    <row r="75530">
      <c r="A75530" s="9"/>
    </row>
    <row r="75531">
      <c r="A75531" s="9"/>
    </row>
    <row r="75532">
      <c r="A75532" s="9"/>
    </row>
    <row r="75533">
      <c r="A75533" s="9"/>
    </row>
    <row r="75534">
      <c r="A75534" s="9"/>
    </row>
    <row r="75535">
      <c r="A75535" s="9"/>
    </row>
    <row r="75536">
      <c r="A75536" s="9"/>
    </row>
    <row r="75537">
      <c r="A75537" s="9"/>
    </row>
    <row r="75538">
      <c r="A75538" s="9"/>
    </row>
    <row r="75539">
      <c r="A75539" s="9"/>
    </row>
    <row r="75540">
      <c r="A75540" s="9"/>
    </row>
    <row r="75541">
      <c r="A75541" s="9"/>
    </row>
    <row r="75542">
      <c r="A75542" s="9"/>
    </row>
    <row r="75543">
      <c r="A75543" s="9"/>
    </row>
    <row r="75544">
      <c r="A75544" s="9"/>
    </row>
    <row r="75545">
      <c r="A75545" s="9"/>
    </row>
    <row r="75546">
      <c r="A75546" s="9"/>
    </row>
    <row r="75547">
      <c r="A75547" s="9"/>
    </row>
    <row r="75548">
      <c r="A75548" s="9"/>
    </row>
    <row r="75549">
      <c r="A75549" s="9"/>
    </row>
    <row r="75550">
      <c r="A75550" s="9"/>
    </row>
    <row r="75551">
      <c r="A75551" s="9"/>
    </row>
    <row r="75552">
      <c r="A75552" s="9"/>
    </row>
    <row r="75553">
      <c r="A75553" s="9"/>
    </row>
    <row r="75554">
      <c r="A75554" s="9"/>
    </row>
    <row r="75555">
      <c r="A75555" s="9"/>
    </row>
    <row r="75556">
      <c r="A75556" s="9"/>
    </row>
    <row r="75557">
      <c r="A75557" s="9"/>
    </row>
    <row r="75558">
      <c r="A75558" s="9"/>
    </row>
    <row r="75559">
      <c r="A75559" s="9"/>
    </row>
    <row r="75560">
      <c r="A75560" s="9"/>
    </row>
    <row r="75561">
      <c r="A75561" s="9"/>
    </row>
    <row r="75562">
      <c r="A75562" s="9"/>
    </row>
    <row r="75563">
      <c r="A75563" s="9"/>
    </row>
    <row r="75564">
      <c r="A75564" s="9"/>
    </row>
    <row r="75565">
      <c r="A75565" s="9"/>
    </row>
    <row r="75566">
      <c r="A75566" s="9"/>
    </row>
    <row r="75567">
      <c r="A75567" s="9"/>
    </row>
    <row r="75568">
      <c r="A75568" s="9"/>
    </row>
    <row r="75569">
      <c r="A75569" s="9"/>
    </row>
    <row r="75570">
      <c r="A75570" s="9"/>
    </row>
    <row r="75571">
      <c r="A75571" s="9"/>
    </row>
    <row r="75572">
      <c r="A75572" s="9"/>
    </row>
    <row r="75573">
      <c r="A75573" s="9"/>
    </row>
    <row r="75574">
      <c r="A75574" s="9"/>
    </row>
    <row r="75575">
      <c r="A75575" s="9"/>
    </row>
    <row r="75576">
      <c r="A75576" s="9"/>
    </row>
    <row r="75577">
      <c r="A75577" s="9"/>
    </row>
    <row r="75578">
      <c r="A75578" s="9"/>
    </row>
    <row r="75579">
      <c r="A75579" s="9"/>
    </row>
    <row r="75580">
      <c r="A75580" s="9"/>
    </row>
    <row r="75581">
      <c r="A75581" s="9"/>
    </row>
    <row r="75582">
      <c r="A75582" s="9"/>
    </row>
    <row r="75583">
      <c r="A75583" s="9"/>
    </row>
    <row r="75584">
      <c r="A75584" s="9"/>
    </row>
    <row r="75585">
      <c r="A75585" s="9"/>
    </row>
    <row r="75586">
      <c r="A75586" s="9"/>
    </row>
    <row r="75587">
      <c r="A75587" s="9"/>
    </row>
    <row r="75588">
      <c r="A75588" s="9"/>
    </row>
    <row r="75589">
      <c r="A75589" s="9"/>
    </row>
    <row r="75590">
      <c r="A75590" s="9"/>
    </row>
    <row r="75591">
      <c r="A75591" s="9"/>
    </row>
    <row r="75592">
      <c r="A75592" s="9"/>
    </row>
    <row r="75593">
      <c r="A75593" s="9"/>
    </row>
    <row r="75594">
      <c r="A75594" s="9"/>
    </row>
    <row r="75595">
      <c r="A75595" s="9"/>
    </row>
    <row r="75596">
      <c r="A75596" s="9"/>
    </row>
    <row r="75597">
      <c r="A75597" s="9"/>
    </row>
    <row r="75598">
      <c r="A75598" s="9"/>
    </row>
    <row r="75599">
      <c r="A75599" s="9"/>
    </row>
    <row r="75600">
      <c r="A75600" s="9"/>
    </row>
    <row r="75601">
      <c r="A75601" s="9"/>
    </row>
    <row r="75602">
      <c r="A75602" s="9"/>
    </row>
    <row r="75603">
      <c r="A75603" s="9"/>
    </row>
    <row r="75604">
      <c r="A75604" s="9"/>
    </row>
    <row r="75605">
      <c r="A75605" s="9"/>
    </row>
    <row r="75606">
      <c r="A75606" s="9"/>
    </row>
    <row r="75607">
      <c r="A75607" s="9"/>
    </row>
    <row r="75608">
      <c r="A75608" s="9"/>
    </row>
    <row r="75609">
      <c r="A75609" s="9"/>
    </row>
    <row r="75610">
      <c r="A75610" s="9"/>
    </row>
    <row r="75611">
      <c r="A75611" s="9"/>
    </row>
    <row r="75612">
      <c r="A75612" s="9"/>
    </row>
    <row r="75613">
      <c r="A75613" s="9"/>
    </row>
    <row r="75614">
      <c r="A75614" s="9"/>
    </row>
    <row r="75615">
      <c r="A75615" s="9"/>
    </row>
    <row r="75616">
      <c r="A75616" s="9"/>
    </row>
    <row r="75617">
      <c r="A75617" s="9"/>
    </row>
    <row r="75618">
      <c r="A75618" s="9"/>
    </row>
    <row r="75619">
      <c r="A75619" s="9"/>
    </row>
    <row r="75620">
      <c r="A75620" s="9"/>
    </row>
    <row r="75621">
      <c r="A75621" s="9"/>
    </row>
    <row r="75622">
      <c r="A75622" s="9"/>
    </row>
    <row r="75623">
      <c r="A75623" s="9"/>
    </row>
    <row r="75624">
      <c r="A75624" s="9"/>
    </row>
    <row r="75625">
      <c r="A75625" s="9"/>
    </row>
    <row r="75626">
      <c r="A75626" s="9"/>
    </row>
    <row r="75627">
      <c r="A75627" s="9"/>
    </row>
    <row r="75628">
      <c r="A75628" s="9"/>
    </row>
    <row r="75629">
      <c r="A75629" s="9"/>
    </row>
    <row r="75630">
      <c r="A75630" s="9"/>
    </row>
    <row r="75631">
      <c r="A75631" s="9"/>
    </row>
    <row r="75632">
      <c r="A75632" s="9"/>
    </row>
    <row r="75633">
      <c r="A75633" s="9"/>
    </row>
    <row r="75634">
      <c r="A75634" s="9"/>
    </row>
    <row r="75635">
      <c r="A75635" s="9"/>
    </row>
    <row r="75636">
      <c r="A75636" s="9"/>
    </row>
    <row r="75637">
      <c r="A75637" s="9"/>
    </row>
    <row r="75638">
      <c r="A75638" s="9"/>
    </row>
    <row r="75639">
      <c r="A75639" s="9"/>
    </row>
    <row r="75640">
      <c r="A75640" s="9"/>
    </row>
    <row r="75641">
      <c r="A75641" s="9"/>
    </row>
    <row r="75642">
      <c r="A75642" s="9"/>
    </row>
    <row r="75643">
      <c r="A75643" s="9"/>
    </row>
    <row r="75644">
      <c r="A75644" s="9"/>
    </row>
    <row r="75645">
      <c r="A75645" s="9"/>
    </row>
    <row r="75646">
      <c r="A75646" s="9"/>
    </row>
    <row r="75647">
      <c r="A75647" s="9"/>
    </row>
    <row r="75648">
      <c r="A75648" s="9"/>
    </row>
    <row r="75649">
      <c r="A75649" s="9"/>
    </row>
    <row r="75650">
      <c r="A75650" s="9"/>
    </row>
    <row r="75651">
      <c r="A75651" s="9"/>
    </row>
    <row r="75652">
      <c r="A75652" s="9"/>
    </row>
    <row r="75653">
      <c r="A75653" s="9"/>
    </row>
    <row r="75654">
      <c r="A75654" s="9"/>
    </row>
    <row r="75655">
      <c r="A75655" s="9"/>
    </row>
    <row r="75656">
      <c r="A75656" s="9"/>
    </row>
    <row r="75657">
      <c r="A75657" s="9"/>
    </row>
    <row r="75658">
      <c r="A75658" s="9"/>
    </row>
    <row r="75659">
      <c r="A75659" s="9"/>
    </row>
    <row r="75660">
      <c r="A75660" s="9"/>
    </row>
    <row r="75661">
      <c r="A75661" s="9"/>
    </row>
    <row r="75662">
      <c r="A75662" s="9"/>
    </row>
    <row r="75663">
      <c r="A75663" s="9"/>
    </row>
    <row r="75664">
      <c r="A75664" s="9"/>
    </row>
    <row r="75665">
      <c r="A75665" s="9"/>
    </row>
    <row r="75666">
      <c r="A75666" s="9"/>
    </row>
    <row r="75667">
      <c r="A75667" s="9"/>
    </row>
    <row r="75668">
      <c r="A75668" s="9"/>
    </row>
    <row r="75669">
      <c r="A75669" s="9"/>
    </row>
    <row r="75670">
      <c r="A75670" s="9"/>
    </row>
    <row r="75671">
      <c r="A75671" s="9"/>
    </row>
    <row r="75672">
      <c r="A75672" s="9"/>
    </row>
    <row r="75673">
      <c r="A75673" s="9"/>
    </row>
    <row r="75674">
      <c r="A75674" s="9"/>
    </row>
    <row r="75675">
      <c r="A75675" s="9"/>
    </row>
    <row r="75676">
      <c r="A75676" s="9"/>
    </row>
    <row r="75677">
      <c r="A75677" s="9"/>
    </row>
    <row r="75678">
      <c r="A75678" s="9"/>
    </row>
    <row r="75679">
      <c r="A75679" s="9"/>
    </row>
    <row r="75680">
      <c r="A75680" s="9"/>
    </row>
    <row r="75681">
      <c r="A75681" s="9"/>
    </row>
    <row r="75682">
      <c r="A75682" s="9"/>
    </row>
    <row r="75683">
      <c r="A75683" s="9"/>
    </row>
    <row r="75684">
      <c r="A75684" s="9"/>
    </row>
    <row r="75685">
      <c r="A75685" s="9"/>
    </row>
    <row r="75686">
      <c r="A75686" s="9"/>
    </row>
    <row r="75687">
      <c r="A75687" s="9"/>
    </row>
    <row r="75688">
      <c r="A75688" s="9"/>
    </row>
    <row r="75689">
      <c r="A75689" s="9"/>
    </row>
    <row r="75690">
      <c r="A75690" s="9"/>
    </row>
    <row r="75691">
      <c r="A75691" s="9"/>
    </row>
    <row r="75692">
      <c r="A75692" s="9"/>
    </row>
    <row r="75693">
      <c r="A75693" s="9"/>
    </row>
    <row r="75694">
      <c r="A75694" s="9"/>
    </row>
    <row r="75695">
      <c r="A75695" s="9"/>
    </row>
    <row r="75696">
      <c r="A75696" s="9"/>
    </row>
    <row r="75697">
      <c r="A75697" s="9"/>
    </row>
    <row r="75698">
      <c r="A75698" s="9"/>
    </row>
    <row r="75699">
      <c r="A75699" s="9"/>
    </row>
    <row r="75700">
      <c r="A75700" s="9"/>
    </row>
    <row r="75701">
      <c r="A75701" s="9"/>
    </row>
    <row r="75702">
      <c r="A75702" s="9"/>
    </row>
    <row r="75703">
      <c r="A75703" s="9"/>
    </row>
    <row r="75704">
      <c r="A75704" s="9"/>
    </row>
    <row r="75705">
      <c r="A75705" s="9"/>
    </row>
    <row r="75706">
      <c r="A75706" s="9"/>
    </row>
    <row r="75707">
      <c r="A75707" s="9"/>
    </row>
    <row r="75708">
      <c r="A75708" s="9"/>
    </row>
    <row r="75709">
      <c r="A75709" s="9"/>
    </row>
    <row r="75710">
      <c r="A75710" s="9"/>
    </row>
    <row r="75711">
      <c r="A75711" s="9"/>
    </row>
    <row r="75712">
      <c r="A75712" s="9"/>
    </row>
    <row r="75713">
      <c r="A75713" s="9"/>
    </row>
    <row r="75714">
      <c r="A75714" s="9"/>
    </row>
    <row r="75715">
      <c r="A75715" s="9"/>
    </row>
    <row r="75716">
      <c r="A75716" s="9"/>
    </row>
    <row r="75717">
      <c r="A75717" s="9"/>
    </row>
    <row r="75718">
      <c r="A75718" s="9"/>
    </row>
    <row r="75719">
      <c r="A75719" s="9"/>
    </row>
    <row r="75720">
      <c r="A75720" s="9"/>
    </row>
    <row r="75721">
      <c r="A75721" s="9"/>
    </row>
    <row r="75722">
      <c r="A75722" s="9"/>
    </row>
    <row r="75723">
      <c r="A75723" s="9"/>
    </row>
    <row r="75724">
      <c r="A75724" s="9"/>
    </row>
    <row r="75725">
      <c r="A75725" s="9"/>
    </row>
    <row r="75726">
      <c r="A75726" s="9"/>
    </row>
    <row r="75727">
      <c r="A75727" s="9"/>
    </row>
    <row r="75728">
      <c r="A75728" s="9"/>
    </row>
    <row r="75729">
      <c r="A75729" s="9"/>
    </row>
    <row r="75730">
      <c r="A75730" s="9"/>
    </row>
    <row r="75731">
      <c r="A75731" s="9"/>
    </row>
    <row r="75732">
      <c r="A75732" s="9"/>
    </row>
    <row r="75733">
      <c r="A75733" s="9"/>
    </row>
    <row r="75734">
      <c r="A75734" s="9"/>
    </row>
    <row r="75735">
      <c r="A75735" s="9"/>
    </row>
    <row r="75736">
      <c r="A75736" s="9"/>
    </row>
    <row r="75737">
      <c r="A75737" s="9"/>
    </row>
    <row r="75738">
      <c r="A75738" s="9"/>
    </row>
    <row r="75739">
      <c r="A75739" s="9"/>
    </row>
    <row r="75740">
      <c r="A75740" s="9"/>
    </row>
    <row r="75741">
      <c r="A75741" s="9"/>
    </row>
    <row r="75742">
      <c r="A75742" s="9"/>
    </row>
    <row r="75743">
      <c r="A75743" s="9"/>
    </row>
    <row r="75744">
      <c r="A75744" s="9"/>
    </row>
    <row r="75745">
      <c r="A75745" s="9"/>
    </row>
    <row r="75746">
      <c r="A75746" s="9"/>
    </row>
    <row r="75747">
      <c r="A75747" s="9"/>
    </row>
    <row r="75748">
      <c r="A75748" s="9"/>
    </row>
    <row r="75749">
      <c r="A75749" s="9"/>
    </row>
    <row r="75750">
      <c r="A75750" s="9"/>
    </row>
    <row r="75751">
      <c r="A75751" s="9"/>
    </row>
    <row r="75752">
      <c r="A75752" s="9"/>
    </row>
    <row r="75753">
      <c r="A75753" s="9"/>
    </row>
    <row r="75754">
      <c r="A75754" s="9"/>
    </row>
    <row r="75755">
      <c r="A75755" s="9"/>
    </row>
    <row r="75756">
      <c r="A75756" s="9"/>
    </row>
    <row r="75757">
      <c r="A75757" s="9"/>
    </row>
    <row r="75758">
      <c r="A75758" s="9"/>
    </row>
    <row r="75759">
      <c r="A75759" s="9"/>
    </row>
    <row r="75760">
      <c r="A75760" s="9"/>
    </row>
    <row r="75761">
      <c r="A75761" s="9"/>
    </row>
    <row r="75762">
      <c r="A75762" s="9"/>
    </row>
    <row r="75763">
      <c r="A75763" s="9"/>
    </row>
    <row r="75764">
      <c r="A75764" s="9"/>
    </row>
    <row r="75765">
      <c r="A75765" s="9"/>
    </row>
    <row r="75766">
      <c r="A75766" s="9"/>
    </row>
    <row r="75767">
      <c r="A75767" s="9"/>
    </row>
    <row r="75768">
      <c r="A75768" s="9"/>
    </row>
    <row r="75769">
      <c r="A75769" s="9"/>
    </row>
    <row r="75770">
      <c r="A75770" s="9"/>
    </row>
    <row r="75771">
      <c r="A75771" s="9"/>
    </row>
    <row r="75772">
      <c r="A75772" s="9"/>
    </row>
    <row r="75773">
      <c r="A75773" s="9"/>
    </row>
    <row r="75774">
      <c r="A75774" s="9"/>
    </row>
    <row r="75775">
      <c r="A75775" s="9"/>
    </row>
    <row r="75776">
      <c r="A75776" s="9"/>
    </row>
    <row r="75777">
      <c r="A75777" s="9"/>
    </row>
    <row r="75778">
      <c r="A75778" s="9"/>
    </row>
    <row r="75779">
      <c r="A75779" s="9"/>
    </row>
    <row r="75780">
      <c r="A75780" s="9"/>
    </row>
    <row r="75781">
      <c r="A75781" s="9"/>
    </row>
    <row r="75782">
      <c r="A75782" s="9"/>
    </row>
    <row r="75783">
      <c r="A75783" s="9"/>
    </row>
    <row r="75784">
      <c r="A75784" s="9"/>
    </row>
    <row r="75785">
      <c r="A75785" s="9"/>
    </row>
    <row r="75786">
      <c r="A75786" s="9"/>
    </row>
    <row r="75787">
      <c r="A75787" s="9"/>
    </row>
    <row r="75788">
      <c r="A75788" s="9"/>
    </row>
    <row r="75789">
      <c r="A75789" s="9"/>
    </row>
    <row r="75790">
      <c r="A75790" s="9"/>
    </row>
    <row r="75791">
      <c r="A75791" s="9"/>
    </row>
    <row r="75792">
      <c r="A75792" s="9"/>
    </row>
    <row r="75793">
      <c r="A75793" s="9"/>
    </row>
    <row r="75794">
      <c r="A75794" s="9"/>
    </row>
    <row r="75795">
      <c r="A75795" s="9"/>
    </row>
    <row r="75796">
      <c r="A75796" s="9"/>
    </row>
    <row r="75797">
      <c r="A75797" s="9"/>
    </row>
    <row r="75798">
      <c r="A75798" s="9"/>
    </row>
    <row r="75799">
      <c r="A75799" s="9"/>
    </row>
    <row r="75800">
      <c r="A75800" s="9"/>
    </row>
    <row r="75801">
      <c r="A75801" s="9"/>
    </row>
    <row r="75802">
      <c r="A75802" s="9"/>
    </row>
    <row r="75803">
      <c r="A75803" s="9"/>
    </row>
    <row r="75804">
      <c r="A75804" s="9"/>
    </row>
    <row r="75805">
      <c r="A75805" s="9"/>
    </row>
    <row r="75806">
      <c r="A75806" s="9"/>
    </row>
    <row r="75807">
      <c r="A75807" s="9"/>
    </row>
    <row r="75808">
      <c r="A75808" s="9"/>
    </row>
    <row r="75809">
      <c r="A75809" s="9"/>
    </row>
    <row r="75810">
      <c r="A75810" s="9"/>
    </row>
    <row r="75811">
      <c r="A75811" s="9"/>
    </row>
    <row r="75812">
      <c r="A75812" s="9"/>
    </row>
    <row r="75813">
      <c r="A75813" s="9"/>
    </row>
    <row r="75814">
      <c r="A75814" s="9"/>
    </row>
    <row r="75815">
      <c r="A75815" s="9"/>
    </row>
    <row r="75816">
      <c r="A75816" s="9"/>
    </row>
    <row r="75817">
      <c r="A75817" s="9"/>
    </row>
    <row r="75818">
      <c r="A75818" s="9"/>
    </row>
    <row r="75819">
      <c r="A75819" s="9"/>
    </row>
    <row r="75820">
      <c r="A75820" s="9"/>
    </row>
    <row r="75821">
      <c r="A75821" s="9"/>
    </row>
    <row r="75822">
      <c r="A75822" s="9"/>
    </row>
    <row r="75823">
      <c r="A75823" s="9"/>
    </row>
    <row r="75824">
      <c r="A75824" s="9"/>
    </row>
    <row r="75825">
      <c r="A75825" s="9"/>
    </row>
    <row r="75826">
      <c r="A75826" s="9"/>
    </row>
    <row r="75827">
      <c r="A75827" s="9"/>
    </row>
    <row r="75828">
      <c r="A75828" s="9"/>
    </row>
    <row r="75829">
      <c r="A75829" s="9"/>
    </row>
    <row r="75830">
      <c r="A75830" s="9"/>
    </row>
    <row r="75831">
      <c r="A75831" s="9"/>
    </row>
    <row r="75832">
      <c r="A75832" s="9"/>
    </row>
    <row r="75833">
      <c r="A75833" s="9"/>
    </row>
    <row r="75834">
      <c r="A75834" s="9"/>
    </row>
    <row r="75835">
      <c r="A75835" s="9"/>
    </row>
    <row r="75836">
      <c r="A75836" s="9"/>
    </row>
    <row r="75837">
      <c r="A75837" s="9"/>
    </row>
    <row r="75838">
      <c r="A75838" s="9"/>
    </row>
    <row r="75839">
      <c r="A75839" s="9"/>
    </row>
    <row r="75840">
      <c r="A75840" s="9"/>
    </row>
    <row r="75841">
      <c r="A75841" s="9"/>
    </row>
    <row r="75842">
      <c r="A75842" s="9"/>
    </row>
    <row r="75843">
      <c r="A75843" s="9"/>
    </row>
    <row r="75844">
      <c r="A75844" s="9"/>
    </row>
    <row r="75845">
      <c r="A75845" s="9"/>
    </row>
    <row r="75846">
      <c r="A75846" s="9"/>
    </row>
    <row r="75847">
      <c r="A75847" s="9"/>
    </row>
    <row r="75848">
      <c r="A75848" s="9"/>
    </row>
    <row r="75849">
      <c r="A75849" s="9"/>
    </row>
    <row r="75850">
      <c r="A75850" s="9"/>
    </row>
    <row r="75851">
      <c r="A75851" s="9"/>
    </row>
    <row r="75852">
      <c r="A75852" s="9"/>
    </row>
    <row r="75853">
      <c r="A75853" s="9"/>
    </row>
    <row r="75854">
      <c r="A75854" s="9"/>
    </row>
    <row r="75855">
      <c r="A75855" s="9"/>
    </row>
    <row r="75856">
      <c r="A75856" s="9"/>
    </row>
    <row r="75857">
      <c r="A75857" s="9"/>
    </row>
    <row r="75858">
      <c r="A75858" s="9"/>
    </row>
    <row r="75859">
      <c r="A75859" s="9"/>
    </row>
    <row r="75860">
      <c r="A75860" s="9"/>
    </row>
    <row r="75861">
      <c r="A75861" s="9"/>
    </row>
    <row r="75862">
      <c r="A75862" s="9"/>
    </row>
    <row r="75863">
      <c r="A75863" s="9"/>
    </row>
    <row r="75864">
      <c r="A75864" s="9"/>
    </row>
    <row r="75865">
      <c r="A75865" s="9"/>
    </row>
    <row r="75866">
      <c r="A75866" s="9"/>
    </row>
    <row r="75867">
      <c r="A75867" s="9"/>
    </row>
    <row r="75868">
      <c r="A75868" s="9"/>
    </row>
    <row r="75869">
      <c r="A75869" s="9"/>
    </row>
    <row r="75870">
      <c r="A75870" s="9"/>
    </row>
    <row r="75871">
      <c r="A75871" s="9"/>
    </row>
    <row r="75872">
      <c r="A75872" s="9"/>
    </row>
    <row r="75873">
      <c r="A75873" s="9"/>
    </row>
    <row r="75874">
      <c r="A75874" s="9"/>
    </row>
    <row r="75875">
      <c r="A75875" s="9"/>
    </row>
    <row r="75876">
      <c r="A75876" s="9"/>
    </row>
    <row r="75877">
      <c r="A75877" s="9"/>
    </row>
    <row r="75878">
      <c r="A75878" s="9"/>
    </row>
    <row r="75879">
      <c r="A75879" s="9"/>
    </row>
    <row r="75880">
      <c r="A75880" s="9"/>
    </row>
    <row r="75881">
      <c r="A75881" s="9"/>
    </row>
    <row r="75882">
      <c r="A75882" s="9"/>
    </row>
    <row r="75883">
      <c r="A75883" s="9"/>
    </row>
    <row r="75884">
      <c r="A75884" s="9"/>
    </row>
    <row r="75885">
      <c r="A75885" s="9"/>
    </row>
    <row r="75886">
      <c r="A75886" s="9"/>
    </row>
    <row r="75887">
      <c r="A75887" s="9"/>
    </row>
    <row r="75888">
      <c r="A75888" s="9"/>
    </row>
    <row r="75889">
      <c r="A75889" s="9"/>
    </row>
    <row r="75890">
      <c r="A75890" s="9"/>
    </row>
    <row r="75891">
      <c r="A75891" s="9"/>
    </row>
    <row r="75892">
      <c r="A75892" s="9"/>
    </row>
    <row r="75893">
      <c r="A75893" s="9"/>
    </row>
    <row r="75894">
      <c r="A75894" s="9"/>
    </row>
    <row r="75895">
      <c r="A75895" s="9"/>
    </row>
    <row r="75896">
      <c r="A75896" s="9"/>
    </row>
    <row r="75897">
      <c r="A75897" s="9"/>
    </row>
    <row r="75898">
      <c r="A75898" s="9"/>
    </row>
    <row r="75899">
      <c r="A75899" s="9"/>
    </row>
    <row r="75900">
      <c r="A75900" s="9"/>
    </row>
    <row r="75901">
      <c r="A75901" s="9"/>
    </row>
    <row r="75902">
      <c r="A75902" s="9"/>
    </row>
    <row r="75903">
      <c r="A75903" s="9"/>
    </row>
    <row r="75904">
      <c r="A75904" s="9"/>
    </row>
    <row r="75905">
      <c r="A75905" s="9"/>
    </row>
    <row r="75906">
      <c r="A75906" s="9"/>
    </row>
    <row r="75907">
      <c r="A75907" s="9"/>
    </row>
    <row r="75908">
      <c r="A75908" s="9"/>
    </row>
    <row r="75909">
      <c r="A75909" s="9"/>
    </row>
    <row r="75910">
      <c r="A75910" s="9"/>
    </row>
    <row r="75911">
      <c r="A75911" s="9"/>
    </row>
    <row r="75912">
      <c r="A75912" s="9"/>
    </row>
    <row r="75913">
      <c r="A75913" s="9"/>
    </row>
    <row r="75914">
      <c r="A75914" s="9"/>
    </row>
    <row r="75915">
      <c r="A75915" s="9"/>
    </row>
    <row r="75916">
      <c r="A75916" s="9"/>
    </row>
    <row r="75917">
      <c r="A75917" s="9"/>
    </row>
    <row r="75918">
      <c r="A75918" s="9"/>
    </row>
    <row r="75919">
      <c r="A75919" s="9"/>
    </row>
    <row r="75920">
      <c r="A75920" s="9"/>
    </row>
    <row r="75921">
      <c r="A75921" s="9"/>
    </row>
    <row r="75922">
      <c r="A75922" s="9"/>
    </row>
    <row r="75923">
      <c r="A75923" s="9"/>
    </row>
    <row r="75924">
      <c r="A75924" s="9"/>
    </row>
    <row r="75925">
      <c r="A75925" s="9"/>
    </row>
    <row r="75926">
      <c r="A75926" s="9"/>
    </row>
    <row r="75927">
      <c r="A75927" s="9"/>
    </row>
    <row r="75928">
      <c r="A75928" s="9"/>
    </row>
    <row r="75929">
      <c r="A75929" s="9"/>
    </row>
    <row r="75930">
      <c r="A75930" s="9"/>
    </row>
    <row r="75931">
      <c r="A75931" s="9"/>
    </row>
    <row r="75932">
      <c r="A75932" s="9"/>
    </row>
    <row r="75933">
      <c r="A75933" s="9"/>
    </row>
    <row r="75934">
      <c r="A75934" s="9"/>
    </row>
    <row r="75935">
      <c r="A75935" s="9"/>
    </row>
    <row r="75936">
      <c r="A75936" s="9"/>
    </row>
    <row r="75937">
      <c r="A75937" s="9"/>
    </row>
    <row r="75938">
      <c r="A75938" s="9"/>
    </row>
    <row r="75939">
      <c r="A75939" s="9"/>
    </row>
    <row r="75940">
      <c r="A75940" s="9"/>
    </row>
    <row r="75941">
      <c r="A75941" s="9"/>
    </row>
    <row r="75942">
      <c r="A75942" s="9"/>
    </row>
    <row r="75943">
      <c r="A75943" s="9"/>
    </row>
    <row r="75944">
      <c r="A75944" s="9"/>
    </row>
    <row r="75945">
      <c r="A75945" s="9"/>
    </row>
    <row r="75946">
      <c r="A75946" s="9"/>
    </row>
    <row r="75947">
      <c r="A75947" s="9"/>
    </row>
    <row r="75948">
      <c r="A75948" s="9"/>
    </row>
    <row r="75949">
      <c r="A75949" s="9"/>
    </row>
    <row r="75950">
      <c r="A75950" s="9"/>
    </row>
    <row r="75951">
      <c r="A75951" s="9"/>
    </row>
    <row r="75952">
      <c r="A75952" s="9"/>
    </row>
    <row r="75953">
      <c r="A75953" s="9"/>
    </row>
    <row r="75954">
      <c r="A75954" s="9"/>
    </row>
    <row r="75955">
      <c r="A75955" s="9"/>
    </row>
    <row r="75956">
      <c r="A75956" s="9"/>
    </row>
    <row r="75957">
      <c r="A75957" s="9"/>
    </row>
    <row r="75958">
      <c r="A75958" s="9"/>
    </row>
    <row r="75959">
      <c r="A75959" s="9"/>
    </row>
    <row r="75960">
      <c r="A75960" s="9"/>
    </row>
    <row r="75961">
      <c r="A75961" s="9"/>
    </row>
    <row r="75962">
      <c r="A75962" s="9"/>
    </row>
    <row r="75963">
      <c r="A75963" s="9"/>
    </row>
    <row r="75964">
      <c r="A75964" s="9"/>
    </row>
    <row r="75965">
      <c r="A75965" s="9"/>
    </row>
    <row r="75966">
      <c r="A75966" s="9"/>
    </row>
    <row r="75967">
      <c r="A75967" s="9"/>
    </row>
    <row r="75968">
      <c r="A75968" s="9"/>
    </row>
    <row r="75969">
      <c r="A75969" s="9"/>
    </row>
    <row r="75970">
      <c r="A75970" s="9"/>
    </row>
    <row r="75971">
      <c r="A75971" s="9"/>
    </row>
    <row r="75972">
      <c r="A75972" s="9"/>
    </row>
    <row r="75973">
      <c r="A75973" s="9"/>
    </row>
    <row r="75974">
      <c r="A75974" s="9"/>
    </row>
    <row r="75975">
      <c r="A75975" s="9"/>
    </row>
    <row r="75976">
      <c r="A75976" s="9"/>
    </row>
    <row r="75977">
      <c r="A75977" s="9"/>
    </row>
    <row r="75978">
      <c r="A75978" s="9"/>
    </row>
    <row r="75979">
      <c r="A75979" s="9"/>
    </row>
    <row r="75980">
      <c r="A75980" s="9"/>
    </row>
    <row r="75981">
      <c r="A75981" s="9"/>
    </row>
    <row r="75982">
      <c r="A75982" s="9"/>
    </row>
    <row r="75983">
      <c r="A75983" s="9"/>
    </row>
    <row r="75984">
      <c r="A75984" s="9"/>
    </row>
    <row r="75985">
      <c r="A75985" s="9"/>
    </row>
    <row r="75986">
      <c r="A75986" s="9"/>
    </row>
    <row r="75987">
      <c r="A75987" s="9"/>
    </row>
    <row r="75988">
      <c r="A75988" s="9"/>
    </row>
    <row r="75989">
      <c r="A75989" s="9"/>
    </row>
    <row r="75990">
      <c r="A75990" s="9"/>
    </row>
    <row r="75991">
      <c r="A75991" s="9"/>
    </row>
    <row r="75992">
      <c r="A75992" s="9"/>
    </row>
    <row r="75993">
      <c r="A75993" s="9"/>
    </row>
    <row r="75994">
      <c r="A75994" s="9"/>
    </row>
    <row r="75995">
      <c r="A75995" s="9"/>
    </row>
    <row r="75996">
      <c r="A75996" s="9"/>
    </row>
    <row r="75997">
      <c r="A75997" s="9"/>
    </row>
    <row r="75998">
      <c r="A75998" s="9"/>
    </row>
    <row r="75999">
      <c r="A75999" s="9"/>
    </row>
    <row r="76000">
      <c r="A76000" s="9"/>
    </row>
    <row r="76001">
      <c r="A76001" s="9"/>
    </row>
    <row r="76002">
      <c r="A76002" s="9"/>
    </row>
    <row r="76003">
      <c r="A76003" s="9"/>
    </row>
    <row r="76004">
      <c r="A76004" s="9"/>
    </row>
    <row r="76005">
      <c r="A76005" s="9"/>
    </row>
    <row r="76006">
      <c r="A76006" s="9"/>
    </row>
    <row r="76007">
      <c r="A76007" s="9"/>
    </row>
    <row r="76008">
      <c r="A76008" s="9"/>
    </row>
    <row r="76009">
      <c r="A76009" s="9"/>
    </row>
    <row r="76010">
      <c r="A76010" s="9"/>
    </row>
    <row r="76011">
      <c r="A76011" s="9"/>
    </row>
    <row r="76012">
      <c r="A76012" s="9"/>
    </row>
    <row r="76013">
      <c r="A76013" s="9"/>
    </row>
    <row r="76014">
      <c r="A76014" s="9"/>
    </row>
    <row r="76015">
      <c r="A76015" s="9"/>
    </row>
    <row r="76016">
      <c r="A76016" s="9"/>
    </row>
    <row r="76017">
      <c r="A76017" s="9"/>
    </row>
    <row r="76018">
      <c r="A76018" s="9"/>
    </row>
    <row r="76019">
      <c r="A76019" s="9"/>
    </row>
    <row r="76020">
      <c r="A76020" s="9"/>
    </row>
    <row r="76021">
      <c r="A76021" s="9"/>
    </row>
    <row r="76022">
      <c r="A76022" s="9"/>
    </row>
    <row r="76023">
      <c r="A76023" s="9"/>
    </row>
    <row r="76024">
      <c r="A76024" s="9"/>
    </row>
    <row r="76025">
      <c r="A76025" s="9"/>
    </row>
    <row r="76026">
      <c r="A76026" s="9"/>
    </row>
    <row r="76027">
      <c r="A76027" s="9"/>
    </row>
    <row r="76028">
      <c r="A76028" s="9"/>
    </row>
    <row r="76029">
      <c r="A76029" s="9"/>
    </row>
    <row r="76030">
      <c r="A76030" s="9"/>
    </row>
    <row r="76031">
      <c r="A76031" s="9"/>
    </row>
    <row r="76032">
      <c r="A76032" s="9"/>
    </row>
    <row r="76033">
      <c r="A76033" s="9"/>
    </row>
    <row r="76034">
      <c r="A76034" s="9"/>
    </row>
    <row r="76035">
      <c r="A76035" s="9"/>
    </row>
    <row r="76036">
      <c r="A76036" s="9"/>
    </row>
    <row r="76037">
      <c r="A76037" s="9"/>
    </row>
    <row r="76038">
      <c r="A76038" s="9"/>
    </row>
    <row r="76039">
      <c r="A76039" s="9"/>
    </row>
    <row r="76040">
      <c r="A76040" s="9"/>
    </row>
    <row r="76041">
      <c r="A76041" s="9"/>
    </row>
    <row r="76042">
      <c r="A76042" s="9"/>
    </row>
    <row r="76043">
      <c r="A76043" s="9"/>
    </row>
    <row r="76044">
      <c r="A76044" s="9"/>
    </row>
    <row r="76045">
      <c r="A76045" s="9"/>
    </row>
    <row r="76046">
      <c r="A76046" s="9"/>
    </row>
    <row r="76047">
      <c r="A76047" s="9"/>
    </row>
    <row r="76048">
      <c r="A76048" s="9"/>
    </row>
    <row r="76049">
      <c r="A76049" s="9"/>
    </row>
    <row r="76050">
      <c r="A76050" s="9"/>
    </row>
    <row r="76051">
      <c r="A76051" s="9"/>
    </row>
    <row r="76052">
      <c r="A76052" s="9"/>
    </row>
    <row r="76053">
      <c r="A76053" s="9"/>
    </row>
    <row r="76054">
      <c r="A76054" s="9"/>
    </row>
    <row r="76055">
      <c r="A76055" s="9"/>
    </row>
    <row r="76056">
      <c r="A76056" s="9"/>
    </row>
    <row r="76057">
      <c r="A76057" s="9"/>
    </row>
    <row r="76058">
      <c r="A76058" s="9"/>
    </row>
    <row r="76059">
      <c r="A76059" s="9"/>
    </row>
    <row r="76060">
      <c r="A76060" s="9"/>
    </row>
    <row r="76061">
      <c r="A76061" s="9"/>
    </row>
    <row r="76062">
      <c r="A76062" s="9"/>
    </row>
    <row r="76063">
      <c r="A76063" s="9"/>
    </row>
    <row r="76064">
      <c r="A76064" s="9"/>
    </row>
    <row r="76065">
      <c r="A76065" s="9"/>
    </row>
    <row r="76066">
      <c r="A76066" s="9"/>
    </row>
    <row r="76067">
      <c r="A76067" s="9"/>
    </row>
    <row r="76068">
      <c r="A76068" s="9"/>
    </row>
    <row r="76069">
      <c r="A76069" s="9"/>
    </row>
    <row r="76070">
      <c r="A76070" s="9"/>
    </row>
    <row r="76071">
      <c r="A76071" s="9"/>
    </row>
    <row r="76072">
      <c r="A76072" s="9"/>
    </row>
    <row r="76073">
      <c r="A76073" s="9"/>
    </row>
    <row r="76074">
      <c r="A76074" s="9"/>
    </row>
    <row r="76075">
      <c r="A76075" s="9"/>
    </row>
    <row r="76076">
      <c r="A76076" s="9"/>
    </row>
    <row r="76077">
      <c r="A76077" s="9"/>
    </row>
    <row r="76078">
      <c r="A76078" s="9"/>
    </row>
    <row r="76079">
      <c r="A76079" s="9"/>
    </row>
    <row r="76080">
      <c r="A76080" s="9"/>
    </row>
    <row r="76081">
      <c r="A76081" s="9"/>
    </row>
    <row r="76082">
      <c r="A76082" s="9"/>
    </row>
    <row r="76083">
      <c r="A76083" s="9"/>
    </row>
    <row r="76084">
      <c r="A76084" s="9"/>
    </row>
    <row r="76085">
      <c r="A76085" s="9"/>
    </row>
    <row r="76086">
      <c r="A76086" s="9"/>
    </row>
    <row r="76087">
      <c r="A76087" s="9"/>
    </row>
    <row r="76088">
      <c r="A76088" s="9"/>
    </row>
    <row r="76089">
      <c r="A76089" s="9"/>
    </row>
    <row r="76090">
      <c r="A76090" s="9"/>
    </row>
    <row r="76091">
      <c r="A76091" s="9"/>
    </row>
    <row r="76092">
      <c r="A76092" s="9"/>
    </row>
    <row r="76093">
      <c r="A76093" s="9"/>
    </row>
    <row r="76094">
      <c r="A76094" s="9"/>
    </row>
    <row r="76095">
      <c r="A76095" s="9"/>
    </row>
    <row r="76096">
      <c r="A76096" s="9"/>
    </row>
    <row r="76097">
      <c r="A76097" s="9"/>
    </row>
    <row r="76098">
      <c r="A76098" s="9"/>
    </row>
    <row r="76099">
      <c r="A76099" s="9"/>
    </row>
    <row r="76100">
      <c r="A76100" s="9"/>
    </row>
    <row r="76101">
      <c r="A76101" s="9"/>
    </row>
    <row r="76102">
      <c r="A76102" s="9"/>
    </row>
    <row r="76103">
      <c r="A76103" s="9"/>
    </row>
    <row r="76104">
      <c r="A76104" s="9"/>
    </row>
    <row r="76105">
      <c r="A76105" s="9"/>
    </row>
    <row r="76106">
      <c r="A76106" s="9"/>
    </row>
    <row r="76107">
      <c r="A76107" s="9"/>
    </row>
    <row r="76108">
      <c r="A76108" s="9"/>
    </row>
    <row r="76109">
      <c r="A76109" s="9"/>
    </row>
    <row r="76110">
      <c r="A76110" s="9"/>
    </row>
    <row r="76111">
      <c r="A76111" s="9"/>
    </row>
    <row r="76112">
      <c r="A76112" s="9"/>
    </row>
    <row r="76113">
      <c r="A76113" s="9"/>
    </row>
    <row r="76114">
      <c r="A76114" s="9"/>
    </row>
    <row r="76115">
      <c r="A76115" s="9"/>
    </row>
    <row r="76116">
      <c r="A76116" s="9"/>
    </row>
    <row r="76117">
      <c r="A76117" s="9"/>
    </row>
    <row r="76118">
      <c r="A76118" s="9"/>
    </row>
    <row r="76119">
      <c r="A76119" s="9"/>
    </row>
    <row r="76120">
      <c r="A76120" s="9"/>
    </row>
    <row r="76121">
      <c r="A76121" s="9"/>
    </row>
    <row r="76122">
      <c r="A76122" s="9"/>
    </row>
    <row r="76123">
      <c r="A76123" s="9"/>
    </row>
    <row r="76124">
      <c r="A76124" s="9"/>
    </row>
    <row r="76125">
      <c r="A76125" s="9"/>
    </row>
    <row r="76126">
      <c r="A76126" s="9"/>
    </row>
    <row r="76127">
      <c r="A76127" s="9"/>
    </row>
    <row r="76128">
      <c r="A76128" s="9"/>
    </row>
    <row r="76129">
      <c r="A76129" s="9"/>
    </row>
    <row r="76130">
      <c r="A76130" s="9"/>
    </row>
    <row r="76131">
      <c r="A76131" s="9"/>
    </row>
    <row r="76132">
      <c r="A76132" s="9"/>
    </row>
    <row r="76133">
      <c r="A76133" s="9"/>
    </row>
    <row r="76134">
      <c r="A76134" s="9"/>
    </row>
    <row r="76135">
      <c r="A76135" s="9"/>
    </row>
    <row r="76136">
      <c r="A76136" s="9"/>
    </row>
    <row r="76137">
      <c r="A76137" s="9"/>
    </row>
    <row r="76138">
      <c r="A76138" s="9"/>
    </row>
    <row r="76139">
      <c r="A76139" s="9"/>
    </row>
    <row r="76140">
      <c r="A76140" s="9"/>
    </row>
    <row r="76141">
      <c r="A76141" s="9"/>
    </row>
    <row r="76142">
      <c r="A76142" s="9"/>
    </row>
    <row r="76143">
      <c r="A76143" s="9"/>
    </row>
    <row r="76144">
      <c r="A76144" s="9"/>
    </row>
    <row r="76145">
      <c r="A76145" s="9"/>
    </row>
    <row r="76146">
      <c r="A76146" s="9"/>
    </row>
    <row r="76147">
      <c r="A76147" s="9"/>
    </row>
    <row r="76148">
      <c r="A76148" s="9"/>
    </row>
    <row r="76149">
      <c r="A76149" s="9"/>
    </row>
    <row r="76150">
      <c r="A76150" s="9"/>
    </row>
    <row r="76151">
      <c r="A76151" s="9"/>
    </row>
    <row r="76152">
      <c r="A76152" s="9"/>
    </row>
    <row r="76153">
      <c r="A76153" s="9"/>
    </row>
    <row r="76154">
      <c r="A76154" s="9"/>
    </row>
    <row r="76155">
      <c r="A76155" s="9"/>
    </row>
    <row r="76156">
      <c r="A76156" s="9"/>
    </row>
    <row r="76157">
      <c r="A76157" s="9"/>
    </row>
    <row r="76158">
      <c r="A76158" s="9"/>
    </row>
    <row r="76159">
      <c r="A76159" s="9"/>
    </row>
    <row r="76160">
      <c r="A76160" s="9"/>
    </row>
    <row r="76161">
      <c r="A76161" s="9"/>
    </row>
    <row r="76162">
      <c r="A76162" s="9"/>
    </row>
    <row r="76163">
      <c r="A76163" s="9"/>
    </row>
    <row r="76164">
      <c r="A76164" s="9"/>
    </row>
    <row r="76165">
      <c r="A76165" s="9"/>
    </row>
    <row r="76166">
      <c r="A76166" s="9"/>
    </row>
    <row r="76167">
      <c r="A76167" s="9"/>
    </row>
    <row r="76168">
      <c r="A76168" s="9"/>
    </row>
    <row r="76169">
      <c r="A76169" s="9"/>
    </row>
    <row r="76170">
      <c r="A76170" s="9"/>
    </row>
    <row r="76171">
      <c r="A76171" s="9"/>
    </row>
    <row r="76172">
      <c r="A76172" s="9"/>
    </row>
    <row r="76173">
      <c r="A76173" s="9"/>
    </row>
    <row r="76174">
      <c r="A76174" s="9"/>
    </row>
    <row r="76175">
      <c r="A76175" s="9"/>
    </row>
    <row r="76176">
      <c r="A76176" s="9"/>
    </row>
    <row r="76177">
      <c r="A76177" s="9"/>
    </row>
    <row r="76178">
      <c r="A76178" s="9"/>
    </row>
    <row r="76179">
      <c r="A76179" s="9"/>
    </row>
    <row r="76180">
      <c r="A76180" s="9"/>
    </row>
    <row r="76181">
      <c r="A76181" s="9"/>
    </row>
    <row r="76182">
      <c r="A76182" s="9"/>
    </row>
    <row r="76183">
      <c r="A76183" s="9"/>
    </row>
    <row r="76184">
      <c r="A76184" s="9"/>
    </row>
    <row r="76185">
      <c r="A76185" s="9"/>
    </row>
    <row r="76186">
      <c r="A76186" s="9"/>
    </row>
    <row r="76187">
      <c r="A76187" s="9"/>
    </row>
    <row r="76188">
      <c r="A76188" s="9"/>
    </row>
    <row r="76189">
      <c r="A76189" s="9"/>
    </row>
    <row r="76190">
      <c r="A76190" s="9"/>
    </row>
    <row r="76191">
      <c r="A76191" s="9"/>
    </row>
    <row r="76192">
      <c r="A76192" s="9"/>
    </row>
    <row r="76193">
      <c r="A76193" s="9"/>
    </row>
    <row r="76194">
      <c r="A76194" s="9"/>
    </row>
    <row r="76195">
      <c r="A76195" s="9"/>
    </row>
    <row r="76196">
      <c r="A76196" s="9"/>
    </row>
    <row r="76197">
      <c r="A76197" s="9"/>
    </row>
    <row r="76198">
      <c r="A76198" s="9"/>
    </row>
    <row r="76199">
      <c r="A76199" s="9"/>
    </row>
    <row r="76200">
      <c r="A76200" s="9"/>
    </row>
    <row r="76201">
      <c r="A76201" s="9"/>
    </row>
    <row r="76202">
      <c r="A76202" s="9"/>
    </row>
    <row r="76203">
      <c r="A76203" s="9"/>
    </row>
    <row r="76204">
      <c r="A76204" s="9"/>
    </row>
    <row r="76205">
      <c r="A76205" s="9"/>
    </row>
    <row r="76206">
      <c r="A76206" s="9"/>
    </row>
    <row r="76207">
      <c r="A76207" s="9"/>
    </row>
    <row r="76208">
      <c r="A76208" s="9"/>
    </row>
    <row r="76209">
      <c r="A76209" s="9"/>
    </row>
    <row r="76210">
      <c r="A76210" s="9"/>
    </row>
    <row r="76211">
      <c r="A76211" s="9"/>
    </row>
    <row r="76212">
      <c r="A76212" s="9"/>
    </row>
    <row r="76213">
      <c r="A76213" s="9"/>
    </row>
    <row r="76214">
      <c r="A76214" s="9"/>
    </row>
    <row r="76215">
      <c r="A76215" s="9"/>
    </row>
    <row r="76216">
      <c r="A76216" s="9"/>
    </row>
    <row r="76217">
      <c r="A76217" s="9"/>
    </row>
    <row r="76218">
      <c r="A76218" s="9"/>
    </row>
    <row r="76219">
      <c r="A76219" s="9"/>
    </row>
    <row r="76220">
      <c r="A76220" s="9"/>
    </row>
    <row r="76221">
      <c r="A76221" s="9"/>
    </row>
    <row r="76222">
      <c r="A76222" s="9"/>
    </row>
    <row r="76223">
      <c r="A76223" s="9"/>
    </row>
    <row r="76224">
      <c r="A76224" s="9"/>
    </row>
    <row r="76225">
      <c r="A76225" s="9"/>
    </row>
    <row r="76226">
      <c r="A76226" s="9"/>
    </row>
    <row r="76227">
      <c r="A76227" s="9"/>
    </row>
    <row r="76228">
      <c r="A76228" s="9"/>
    </row>
    <row r="76229">
      <c r="A76229" s="9"/>
    </row>
    <row r="76230">
      <c r="A76230" s="9"/>
    </row>
    <row r="76231">
      <c r="A76231" s="9"/>
    </row>
    <row r="76232">
      <c r="A76232" s="9"/>
    </row>
    <row r="76233">
      <c r="A76233" s="9"/>
    </row>
    <row r="76234">
      <c r="A76234" s="9"/>
    </row>
    <row r="76235">
      <c r="A76235" s="9"/>
    </row>
    <row r="76236">
      <c r="A76236" s="9"/>
    </row>
    <row r="76237">
      <c r="A76237" s="9"/>
    </row>
    <row r="76238">
      <c r="A76238" s="9"/>
    </row>
    <row r="76239">
      <c r="A76239" s="9"/>
    </row>
    <row r="76240">
      <c r="A76240" s="9"/>
    </row>
    <row r="76241">
      <c r="A76241" s="9"/>
    </row>
    <row r="76242">
      <c r="A76242" s="9"/>
    </row>
    <row r="76243">
      <c r="A76243" s="9"/>
    </row>
    <row r="76244">
      <c r="A76244" s="9"/>
    </row>
    <row r="76245">
      <c r="A76245" s="9"/>
    </row>
    <row r="76246">
      <c r="A76246" s="9"/>
    </row>
    <row r="76247">
      <c r="A76247" s="9"/>
    </row>
    <row r="76248">
      <c r="A76248" s="9"/>
    </row>
    <row r="76249">
      <c r="A76249" s="9"/>
    </row>
    <row r="76250">
      <c r="A76250" s="9"/>
    </row>
    <row r="76251">
      <c r="A76251" s="9"/>
    </row>
    <row r="76252">
      <c r="A76252" s="9"/>
    </row>
    <row r="76253">
      <c r="A76253" s="9"/>
    </row>
    <row r="76254">
      <c r="A76254" s="9"/>
    </row>
    <row r="76255">
      <c r="A76255" s="9"/>
    </row>
    <row r="76256">
      <c r="A76256" s="9"/>
    </row>
    <row r="76257">
      <c r="A76257" s="9"/>
    </row>
    <row r="76258">
      <c r="A76258" s="9"/>
    </row>
    <row r="76259">
      <c r="A76259" s="9"/>
    </row>
    <row r="76260">
      <c r="A76260" s="9"/>
    </row>
    <row r="76261">
      <c r="A76261" s="9"/>
    </row>
    <row r="76262">
      <c r="A76262" s="9"/>
    </row>
    <row r="76263">
      <c r="A76263" s="9"/>
    </row>
    <row r="76264">
      <c r="A76264" s="9"/>
    </row>
    <row r="76265">
      <c r="A76265" s="9"/>
    </row>
    <row r="76266">
      <c r="A76266" s="9"/>
    </row>
    <row r="76267">
      <c r="A76267" s="9"/>
    </row>
    <row r="76268">
      <c r="A76268" s="9"/>
    </row>
    <row r="76269">
      <c r="A76269" s="9"/>
    </row>
    <row r="76270">
      <c r="A76270" s="9"/>
    </row>
    <row r="76271">
      <c r="A76271" s="9"/>
    </row>
    <row r="76272">
      <c r="A76272" s="9"/>
    </row>
    <row r="76273">
      <c r="A76273" s="9"/>
    </row>
    <row r="76274">
      <c r="A76274" s="9"/>
    </row>
    <row r="76275">
      <c r="A76275" s="9"/>
    </row>
    <row r="76276">
      <c r="A76276" s="9"/>
    </row>
    <row r="76277">
      <c r="A76277" s="9"/>
    </row>
    <row r="76278">
      <c r="A76278" s="9"/>
    </row>
    <row r="76279">
      <c r="A76279" s="9"/>
    </row>
    <row r="76280">
      <c r="A76280" s="9"/>
    </row>
    <row r="76281">
      <c r="A76281" s="9"/>
    </row>
    <row r="76282">
      <c r="A76282" s="9"/>
    </row>
    <row r="76283">
      <c r="A76283" s="9"/>
    </row>
    <row r="76284">
      <c r="A76284" s="9"/>
    </row>
    <row r="76285">
      <c r="A76285" s="9"/>
    </row>
    <row r="76286">
      <c r="A76286" s="9"/>
    </row>
    <row r="76287">
      <c r="A76287" s="9"/>
    </row>
    <row r="76288">
      <c r="A76288" s="9"/>
    </row>
    <row r="76289">
      <c r="A76289" s="9"/>
    </row>
    <row r="76290">
      <c r="A76290" s="9"/>
    </row>
    <row r="76291">
      <c r="A76291" s="9"/>
    </row>
    <row r="76292">
      <c r="A76292" s="9"/>
    </row>
    <row r="76293">
      <c r="A76293" s="9"/>
    </row>
    <row r="76294">
      <c r="A76294" s="9"/>
    </row>
    <row r="76295">
      <c r="A76295" s="9"/>
    </row>
    <row r="76296">
      <c r="A76296" s="9"/>
    </row>
    <row r="76297">
      <c r="A76297" s="9"/>
    </row>
    <row r="76298">
      <c r="A76298" s="9"/>
    </row>
    <row r="76299">
      <c r="A76299" s="9"/>
    </row>
    <row r="76300">
      <c r="A76300" s="9"/>
    </row>
    <row r="76301">
      <c r="A76301" s="9"/>
    </row>
    <row r="76302">
      <c r="A76302" s="9"/>
    </row>
    <row r="76303">
      <c r="A76303" s="9"/>
    </row>
    <row r="76304">
      <c r="A76304" s="9"/>
    </row>
    <row r="76305">
      <c r="A76305" s="9"/>
    </row>
    <row r="76306">
      <c r="A76306" s="9"/>
    </row>
    <row r="76307">
      <c r="A76307" s="9"/>
    </row>
    <row r="76308">
      <c r="A76308" s="9"/>
    </row>
    <row r="76309">
      <c r="A76309" s="9"/>
    </row>
    <row r="76310">
      <c r="A76310" s="9"/>
    </row>
    <row r="76311">
      <c r="A76311" s="9"/>
    </row>
    <row r="76312">
      <c r="A76312" s="9"/>
    </row>
    <row r="76313">
      <c r="A76313" s="9"/>
    </row>
    <row r="76314">
      <c r="A76314" s="9"/>
    </row>
    <row r="76315">
      <c r="A76315" s="9"/>
    </row>
    <row r="76316">
      <c r="A76316" s="9"/>
    </row>
    <row r="76317">
      <c r="A76317" s="9"/>
    </row>
    <row r="76318">
      <c r="A76318" s="9"/>
    </row>
    <row r="76319">
      <c r="A76319" s="9"/>
    </row>
    <row r="76320">
      <c r="A76320" s="9"/>
    </row>
    <row r="76321">
      <c r="A76321" s="9"/>
    </row>
    <row r="76322">
      <c r="A76322" s="9"/>
    </row>
    <row r="76323">
      <c r="A76323" s="9"/>
    </row>
    <row r="76324">
      <c r="A76324" s="9"/>
    </row>
    <row r="76325">
      <c r="A76325" s="9"/>
    </row>
    <row r="76326">
      <c r="A76326" s="9"/>
    </row>
    <row r="76327">
      <c r="A76327" s="9"/>
    </row>
    <row r="76328">
      <c r="A76328" s="9"/>
    </row>
    <row r="76329">
      <c r="A76329" s="9"/>
    </row>
    <row r="76330">
      <c r="A76330" s="9"/>
    </row>
    <row r="76331">
      <c r="A76331" s="9"/>
    </row>
    <row r="76332">
      <c r="A76332" s="9"/>
    </row>
    <row r="76333">
      <c r="A76333" s="9"/>
    </row>
    <row r="76334">
      <c r="A76334" s="9"/>
    </row>
    <row r="76335">
      <c r="A76335" s="9"/>
    </row>
    <row r="76336">
      <c r="A76336" s="9"/>
    </row>
    <row r="76337">
      <c r="A76337" s="9"/>
    </row>
    <row r="76338">
      <c r="A76338" s="9"/>
    </row>
    <row r="76339">
      <c r="A76339" s="9"/>
    </row>
    <row r="76340">
      <c r="A76340" s="9"/>
    </row>
    <row r="76341">
      <c r="A76341" s="9"/>
    </row>
    <row r="76342">
      <c r="A76342" s="9"/>
    </row>
    <row r="76343">
      <c r="A76343" s="9"/>
    </row>
    <row r="76344">
      <c r="A76344" s="9"/>
    </row>
    <row r="76345">
      <c r="A76345" s="9"/>
    </row>
    <row r="76346">
      <c r="A76346" s="9"/>
    </row>
    <row r="76347">
      <c r="A76347" s="9"/>
    </row>
    <row r="76348">
      <c r="A76348" s="9"/>
    </row>
    <row r="76349">
      <c r="A76349" s="9"/>
    </row>
    <row r="76350">
      <c r="A76350" s="9"/>
    </row>
    <row r="76351">
      <c r="A76351" s="9"/>
    </row>
    <row r="76352">
      <c r="A76352" s="9"/>
    </row>
    <row r="76353">
      <c r="A76353" s="9"/>
    </row>
    <row r="76354">
      <c r="A76354" s="9"/>
    </row>
    <row r="76355">
      <c r="A76355" s="9"/>
    </row>
    <row r="76356">
      <c r="A76356" s="9"/>
    </row>
    <row r="76357">
      <c r="A76357" s="9"/>
    </row>
    <row r="76358">
      <c r="A76358" s="9"/>
    </row>
    <row r="76359">
      <c r="A76359" s="9"/>
    </row>
    <row r="76360">
      <c r="A76360" s="9"/>
    </row>
    <row r="76361">
      <c r="A76361" s="9"/>
    </row>
    <row r="76362">
      <c r="A76362" s="9"/>
    </row>
    <row r="76363">
      <c r="A76363" s="9"/>
    </row>
    <row r="76364">
      <c r="A76364" s="9"/>
    </row>
    <row r="76365">
      <c r="A76365" s="9"/>
    </row>
    <row r="76366">
      <c r="A76366" s="9"/>
    </row>
    <row r="76367">
      <c r="A76367" s="9"/>
    </row>
    <row r="76368">
      <c r="A76368" s="9"/>
    </row>
    <row r="76369">
      <c r="A76369" s="9"/>
    </row>
    <row r="76370">
      <c r="A76370" s="9"/>
    </row>
    <row r="76371">
      <c r="A76371" s="9"/>
    </row>
    <row r="76372">
      <c r="A76372" s="9"/>
    </row>
    <row r="76373">
      <c r="A76373" s="9"/>
    </row>
    <row r="76374">
      <c r="A76374" s="9"/>
    </row>
    <row r="76375">
      <c r="A76375" s="9"/>
    </row>
    <row r="76376">
      <c r="A76376" s="9"/>
    </row>
    <row r="76377">
      <c r="A76377" s="9"/>
    </row>
    <row r="76378">
      <c r="A76378" s="9"/>
    </row>
    <row r="76379">
      <c r="A76379" s="9"/>
    </row>
    <row r="76380">
      <c r="A76380" s="9"/>
    </row>
    <row r="76381">
      <c r="A76381" s="9"/>
    </row>
    <row r="76382">
      <c r="A76382" s="9"/>
    </row>
    <row r="76383">
      <c r="A76383" s="9"/>
    </row>
    <row r="76384">
      <c r="A76384" s="9"/>
    </row>
    <row r="76385">
      <c r="A76385" s="9"/>
    </row>
    <row r="76386">
      <c r="A76386" s="9"/>
    </row>
    <row r="76387">
      <c r="A76387" s="9"/>
    </row>
    <row r="76388">
      <c r="A76388" s="9"/>
    </row>
    <row r="76389">
      <c r="A76389" s="9"/>
    </row>
    <row r="76390">
      <c r="A76390" s="9"/>
    </row>
    <row r="76391">
      <c r="A76391" s="9"/>
    </row>
    <row r="76392">
      <c r="A76392" s="9"/>
    </row>
    <row r="76393">
      <c r="A76393" s="9"/>
    </row>
    <row r="76394">
      <c r="A76394" s="9"/>
    </row>
    <row r="76395">
      <c r="A76395" s="9"/>
    </row>
    <row r="76396">
      <c r="A76396" s="9"/>
    </row>
    <row r="76397">
      <c r="A76397" s="9"/>
    </row>
    <row r="76398">
      <c r="A76398" s="9"/>
    </row>
    <row r="76399">
      <c r="A76399" s="9"/>
    </row>
    <row r="76400">
      <c r="A76400" s="9"/>
    </row>
    <row r="76401">
      <c r="A76401" s="9"/>
    </row>
    <row r="76402">
      <c r="A76402" s="9"/>
    </row>
    <row r="76403">
      <c r="A76403" s="9"/>
    </row>
    <row r="76404">
      <c r="A76404" s="9"/>
    </row>
    <row r="76405">
      <c r="A76405" s="9"/>
    </row>
    <row r="76406">
      <c r="A76406" s="9"/>
    </row>
    <row r="76407">
      <c r="A76407" s="9"/>
    </row>
    <row r="76408">
      <c r="A76408" s="9"/>
    </row>
    <row r="76409">
      <c r="A76409" s="9"/>
    </row>
    <row r="76410">
      <c r="A76410" s="9"/>
    </row>
    <row r="76411">
      <c r="A76411" s="9"/>
    </row>
    <row r="76412">
      <c r="A76412" s="9"/>
    </row>
    <row r="76413">
      <c r="A76413" s="9"/>
    </row>
    <row r="76414">
      <c r="A76414" s="9"/>
    </row>
    <row r="76415">
      <c r="A76415" s="9"/>
    </row>
    <row r="76416">
      <c r="A76416" s="9"/>
    </row>
    <row r="76417">
      <c r="A76417" s="9"/>
    </row>
    <row r="76418">
      <c r="A76418" s="9"/>
    </row>
    <row r="76419">
      <c r="A76419" s="9"/>
    </row>
    <row r="76420">
      <c r="A76420" s="9"/>
    </row>
    <row r="76421">
      <c r="A76421" s="9"/>
    </row>
    <row r="76422">
      <c r="A76422" s="9"/>
    </row>
    <row r="76423">
      <c r="A76423" s="9"/>
    </row>
    <row r="76424">
      <c r="A76424" s="9"/>
    </row>
    <row r="76425">
      <c r="A76425" s="9"/>
    </row>
    <row r="76426">
      <c r="A76426" s="9"/>
    </row>
    <row r="76427">
      <c r="A76427" s="9"/>
    </row>
    <row r="76428">
      <c r="A76428" s="9"/>
    </row>
    <row r="76429">
      <c r="A76429" s="9"/>
    </row>
    <row r="76430">
      <c r="A76430" s="9"/>
    </row>
    <row r="76431">
      <c r="A76431" s="9"/>
    </row>
    <row r="76432">
      <c r="A76432" s="9"/>
    </row>
    <row r="76433">
      <c r="A76433" s="9"/>
    </row>
    <row r="76434">
      <c r="A76434" s="9"/>
    </row>
    <row r="76435">
      <c r="A76435" s="9"/>
    </row>
    <row r="76436">
      <c r="A76436" s="9"/>
    </row>
    <row r="76437">
      <c r="A76437" s="9"/>
    </row>
    <row r="76438">
      <c r="A76438" s="9"/>
    </row>
    <row r="76439">
      <c r="A76439" s="9"/>
    </row>
    <row r="76440">
      <c r="A76440" s="9"/>
    </row>
    <row r="76441">
      <c r="A76441" s="9"/>
    </row>
    <row r="76442">
      <c r="A76442" s="9"/>
    </row>
    <row r="76443">
      <c r="A76443" s="9"/>
    </row>
    <row r="76444">
      <c r="A76444" s="9"/>
    </row>
    <row r="76445">
      <c r="A76445" s="9"/>
    </row>
    <row r="76446">
      <c r="A76446" s="9"/>
    </row>
    <row r="76447">
      <c r="A76447" s="9"/>
    </row>
    <row r="76448">
      <c r="A76448" s="9"/>
    </row>
    <row r="76449">
      <c r="A76449" s="9"/>
    </row>
    <row r="76450">
      <c r="A76450" s="9"/>
    </row>
    <row r="76451">
      <c r="A76451" s="9"/>
    </row>
    <row r="76452">
      <c r="A76452" s="9"/>
    </row>
    <row r="76453">
      <c r="A76453" s="9"/>
    </row>
    <row r="76454">
      <c r="A76454" s="9"/>
    </row>
    <row r="76455">
      <c r="A76455" s="9"/>
    </row>
    <row r="76456">
      <c r="A76456" s="9"/>
    </row>
    <row r="76457">
      <c r="A76457" s="9"/>
    </row>
    <row r="76458">
      <c r="A76458" s="9"/>
    </row>
    <row r="76459">
      <c r="A76459" s="9"/>
    </row>
    <row r="76460">
      <c r="A76460" s="9"/>
    </row>
    <row r="76461">
      <c r="A76461" s="9"/>
    </row>
    <row r="76462">
      <c r="A76462" s="9"/>
    </row>
    <row r="76463">
      <c r="A76463" s="9"/>
    </row>
    <row r="76464">
      <c r="A76464" s="9"/>
    </row>
    <row r="76465">
      <c r="A76465" s="9"/>
    </row>
    <row r="76466">
      <c r="A76466" s="9"/>
    </row>
    <row r="76467">
      <c r="A76467" s="9"/>
    </row>
    <row r="76468">
      <c r="A76468" s="9"/>
    </row>
    <row r="76469">
      <c r="A76469" s="9"/>
    </row>
    <row r="76470">
      <c r="A76470" s="9"/>
    </row>
    <row r="76471">
      <c r="A76471" s="9"/>
    </row>
    <row r="76472">
      <c r="A76472" s="9"/>
    </row>
    <row r="76473">
      <c r="A76473" s="9"/>
    </row>
    <row r="76474">
      <c r="A76474" s="9"/>
    </row>
    <row r="76475">
      <c r="A76475" s="9"/>
    </row>
    <row r="76476">
      <c r="A76476" s="9"/>
    </row>
    <row r="76477">
      <c r="A76477" s="9"/>
    </row>
    <row r="76478">
      <c r="A76478" s="9"/>
    </row>
    <row r="76479">
      <c r="A76479" s="9"/>
    </row>
    <row r="76480">
      <c r="A76480" s="9"/>
    </row>
    <row r="76481">
      <c r="A76481" s="9"/>
    </row>
    <row r="76482">
      <c r="A76482" s="9"/>
    </row>
    <row r="76483">
      <c r="A76483" s="9"/>
    </row>
    <row r="76484">
      <c r="A76484" s="9"/>
    </row>
    <row r="76485">
      <c r="A76485" s="9"/>
    </row>
    <row r="76486">
      <c r="A76486" s="9"/>
    </row>
    <row r="76487">
      <c r="A76487" s="9"/>
    </row>
    <row r="76488">
      <c r="A76488" s="9"/>
    </row>
    <row r="76489">
      <c r="A76489" s="9"/>
    </row>
    <row r="76490">
      <c r="A76490" s="9"/>
    </row>
    <row r="76491">
      <c r="A76491" s="9"/>
    </row>
    <row r="76492">
      <c r="A76492" s="9"/>
    </row>
    <row r="76493">
      <c r="A76493" s="9"/>
    </row>
    <row r="76494">
      <c r="A76494" s="9"/>
    </row>
    <row r="76495">
      <c r="A76495" s="9"/>
    </row>
    <row r="76496">
      <c r="A76496" s="9"/>
    </row>
    <row r="76497">
      <c r="A76497" s="9"/>
    </row>
    <row r="76498">
      <c r="A76498" s="9"/>
    </row>
    <row r="76499">
      <c r="A76499" s="9"/>
    </row>
    <row r="76500">
      <c r="A76500" s="9"/>
    </row>
    <row r="76501">
      <c r="A76501" s="9"/>
    </row>
    <row r="76502">
      <c r="A76502" s="9"/>
    </row>
    <row r="76503">
      <c r="A76503" s="9"/>
    </row>
    <row r="76504">
      <c r="A76504" s="9"/>
    </row>
    <row r="76505">
      <c r="A76505" s="9"/>
    </row>
    <row r="76506">
      <c r="A76506" s="9"/>
    </row>
    <row r="76507">
      <c r="A76507" s="9"/>
    </row>
    <row r="76508">
      <c r="A76508" s="9"/>
    </row>
    <row r="76509">
      <c r="A76509" s="9"/>
    </row>
    <row r="76510">
      <c r="A76510" s="9"/>
    </row>
    <row r="76511">
      <c r="A76511" s="9"/>
    </row>
    <row r="76512">
      <c r="A76512" s="9"/>
    </row>
    <row r="76513">
      <c r="A76513" s="9"/>
    </row>
    <row r="76514">
      <c r="A76514" s="9"/>
    </row>
    <row r="76515">
      <c r="A76515" s="9"/>
    </row>
    <row r="76516">
      <c r="A76516" s="9"/>
    </row>
    <row r="76517">
      <c r="A76517" s="9"/>
    </row>
    <row r="76518">
      <c r="A76518" s="9"/>
    </row>
    <row r="76519">
      <c r="A76519" s="9"/>
    </row>
    <row r="76520">
      <c r="A76520" s="9"/>
    </row>
    <row r="76521">
      <c r="A76521" s="9"/>
    </row>
    <row r="76522">
      <c r="A76522" s="9"/>
    </row>
    <row r="76523">
      <c r="A76523" s="9"/>
    </row>
    <row r="76524">
      <c r="A76524" s="9"/>
    </row>
    <row r="76525">
      <c r="A76525" s="9"/>
    </row>
    <row r="76526">
      <c r="A76526" s="9"/>
    </row>
    <row r="76527">
      <c r="A76527" s="9"/>
    </row>
    <row r="76528">
      <c r="A76528" s="9"/>
    </row>
    <row r="76529">
      <c r="A76529" s="9"/>
    </row>
    <row r="76530">
      <c r="A76530" s="9"/>
    </row>
    <row r="76531">
      <c r="A76531" s="9"/>
    </row>
    <row r="76532">
      <c r="A76532" s="9"/>
    </row>
    <row r="76533">
      <c r="A76533" s="9"/>
    </row>
    <row r="76534">
      <c r="A76534" s="9"/>
    </row>
    <row r="76535">
      <c r="A76535" s="9"/>
    </row>
    <row r="76536">
      <c r="A76536" s="9"/>
    </row>
    <row r="76537">
      <c r="A76537" s="9"/>
    </row>
    <row r="76538">
      <c r="A76538" s="9"/>
    </row>
    <row r="76539">
      <c r="A76539" s="9"/>
    </row>
    <row r="76540">
      <c r="A76540" s="9"/>
    </row>
    <row r="76541">
      <c r="A76541" s="9"/>
    </row>
    <row r="76542">
      <c r="A76542" s="9"/>
    </row>
    <row r="76543">
      <c r="A76543" s="9"/>
    </row>
    <row r="76544">
      <c r="A76544" s="9"/>
    </row>
    <row r="76545">
      <c r="A76545" s="9"/>
    </row>
    <row r="76546">
      <c r="A76546" s="9"/>
    </row>
    <row r="76547">
      <c r="A76547" s="9"/>
    </row>
    <row r="76548">
      <c r="A76548" s="9"/>
    </row>
    <row r="76549">
      <c r="A76549" s="9"/>
    </row>
    <row r="76550">
      <c r="A76550" s="9"/>
    </row>
    <row r="76551">
      <c r="A76551" s="9"/>
    </row>
    <row r="76552">
      <c r="A76552" s="9"/>
    </row>
    <row r="76553">
      <c r="A76553" s="9"/>
    </row>
    <row r="76554">
      <c r="A76554" s="9"/>
    </row>
    <row r="76555">
      <c r="A76555" s="9"/>
    </row>
    <row r="76556">
      <c r="A76556" s="9"/>
    </row>
    <row r="76557">
      <c r="A76557" s="9"/>
    </row>
    <row r="76558">
      <c r="A76558" s="9"/>
    </row>
    <row r="76559">
      <c r="A76559" s="9"/>
    </row>
    <row r="76560">
      <c r="A76560" s="9"/>
    </row>
    <row r="76561">
      <c r="A76561" s="9"/>
    </row>
    <row r="76562">
      <c r="A76562" s="9"/>
    </row>
    <row r="76563">
      <c r="A76563" s="9"/>
    </row>
    <row r="76564">
      <c r="A76564" s="9"/>
    </row>
    <row r="76565">
      <c r="A76565" s="9"/>
    </row>
    <row r="76566">
      <c r="A76566" s="9"/>
    </row>
    <row r="76567">
      <c r="A76567" s="9"/>
    </row>
    <row r="76568">
      <c r="A76568" s="9"/>
    </row>
    <row r="76569">
      <c r="A76569" s="9"/>
    </row>
    <row r="76570">
      <c r="A76570" s="9"/>
    </row>
    <row r="76571">
      <c r="A76571" s="9"/>
    </row>
    <row r="76572">
      <c r="A76572" s="9"/>
    </row>
    <row r="76573">
      <c r="A76573" s="9"/>
    </row>
    <row r="76574">
      <c r="A76574" s="9"/>
    </row>
    <row r="76575">
      <c r="A76575" s="9"/>
    </row>
    <row r="76576">
      <c r="A76576" s="9"/>
    </row>
    <row r="76577">
      <c r="A76577" s="9"/>
    </row>
    <row r="76578">
      <c r="A76578" s="9"/>
    </row>
    <row r="76579">
      <c r="A76579" s="9"/>
    </row>
    <row r="76580">
      <c r="A76580" s="9"/>
    </row>
    <row r="76581">
      <c r="A76581" s="9"/>
    </row>
    <row r="76582">
      <c r="A76582" s="9"/>
    </row>
    <row r="76583">
      <c r="A76583" s="9"/>
    </row>
    <row r="76584">
      <c r="A76584" s="9"/>
    </row>
    <row r="76585">
      <c r="A76585" s="9"/>
    </row>
    <row r="76586">
      <c r="A76586" s="9"/>
    </row>
    <row r="76587">
      <c r="A76587" s="9"/>
    </row>
    <row r="76588">
      <c r="A76588" s="9"/>
    </row>
    <row r="76589">
      <c r="A76589" s="9"/>
    </row>
    <row r="76590">
      <c r="A76590" s="9"/>
    </row>
    <row r="76591">
      <c r="A76591" s="9"/>
    </row>
    <row r="76592">
      <c r="A76592" s="9"/>
    </row>
    <row r="76593">
      <c r="A76593" s="9"/>
    </row>
    <row r="76594">
      <c r="A76594" s="9"/>
    </row>
    <row r="76595">
      <c r="A76595" s="9"/>
    </row>
    <row r="76596">
      <c r="A76596" s="9"/>
    </row>
    <row r="76597">
      <c r="A76597" s="9"/>
    </row>
    <row r="76598">
      <c r="A76598" s="9"/>
    </row>
    <row r="76599">
      <c r="A76599" s="9"/>
    </row>
    <row r="76600">
      <c r="A76600" s="9"/>
    </row>
    <row r="76601">
      <c r="A76601" s="9"/>
    </row>
    <row r="76602">
      <c r="A76602" s="9"/>
    </row>
    <row r="76603">
      <c r="A76603" s="9"/>
    </row>
    <row r="76604">
      <c r="A76604" s="9"/>
    </row>
    <row r="76605">
      <c r="A76605" s="9"/>
    </row>
    <row r="76606">
      <c r="A76606" s="9"/>
    </row>
    <row r="76607">
      <c r="A76607" s="9"/>
    </row>
    <row r="76608">
      <c r="A76608" s="9"/>
    </row>
    <row r="76609">
      <c r="A76609" s="9"/>
    </row>
    <row r="76610">
      <c r="A76610" s="9"/>
    </row>
    <row r="76611">
      <c r="A76611" s="9"/>
    </row>
    <row r="76612">
      <c r="A76612" s="9"/>
    </row>
    <row r="76613">
      <c r="A76613" s="9"/>
    </row>
    <row r="76614">
      <c r="A76614" s="9"/>
    </row>
    <row r="76615">
      <c r="A76615" s="9"/>
    </row>
    <row r="76616">
      <c r="A76616" s="9"/>
    </row>
    <row r="76617">
      <c r="A76617" s="9"/>
    </row>
    <row r="76618">
      <c r="A76618" s="9"/>
    </row>
    <row r="76619">
      <c r="A76619" s="9"/>
    </row>
    <row r="76620">
      <c r="A76620" s="9"/>
    </row>
    <row r="76621">
      <c r="A76621" s="9"/>
    </row>
    <row r="76622">
      <c r="A76622" s="9"/>
    </row>
    <row r="76623">
      <c r="A76623" s="9"/>
    </row>
    <row r="76624">
      <c r="A76624" s="9"/>
    </row>
    <row r="76625">
      <c r="A76625" s="9"/>
    </row>
    <row r="76626">
      <c r="A76626" s="9"/>
    </row>
    <row r="76627">
      <c r="A76627" s="9"/>
    </row>
    <row r="76628">
      <c r="A76628" s="9"/>
    </row>
    <row r="76629">
      <c r="A76629" s="9"/>
    </row>
    <row r="76630">
      <c r="A76630" s="9"/>
    </row>
    <row r="76631">
      <c r="A76631" s="9"/>
    </row>
    <row r="76632">
      <c r="A76632" s="9"/>
    </row>
    <row r="76633">
      <c r="A76633" s="9"/>
    </row>
    <row r="76634">
      <c r="A76634" s="9"/>
    </row>
    <row r="76635">
      <c r="A76635" s="9"/>
    </row>
    <row r="76636">
      <c r="A76636" s="9"/>
    </row>
    <row r="76637">
      <c r="A76637" s="9"/>
    </row>
    <row r="76638">
      <c r="A76638" s="9"/>
    </row>
    <row r="76639">
      <c r="A76639" s="9"/>
    </row>
    <row r="76640">
      <c r="A76640" s="9"/>
    </row>
    <row r="76641">
      <c r="A76641" s="9"/>
    </row>
    <row r="76642">
      <c r="A76642" s="9"/>
    </row>
    <row r="76643">
      <c r="A76643" s="9"/>
    </row>
    <row r="76644">
      <c r="A76644" s="9"/>
    </row>
    <row r="76645">
      <c r="A76645" s="9"/>
    </row>
    <row r="76646">
      <c r="A76646" s="9"/>
    </row>
    <row r="76647">
      <c r="A76647" s="9"/>
    </row>
    <row r="76648">
      <c r="A76648" s="9"/>
    </row>
    <row r="76649">
      <c r="A76649" s="9"/>
    </row>
    <row r="76650">
      <c r="A76650" s="9"/>
    </row>
    <row r="76651">
      <c r="A76651" s="9"/>
    </row>
    <row r="76652">
      <c r="A76652" s="9"/>
    </row>
    <row r="76653">
      <c r="A76653" s="9"/>
    </row>
    <row r="76654">
      <c r="A76654" s="9"/>
    </row>
    <row r="76655">
      <c r="A76655" s="9"/>
    </row>
    <row r="76656">
      <c r="A76656" s="9"/>
    </row>
    <row r="76657">
      <c r="A76657" s="9"/>
    </row>
    <row r="76658">
      <c r="A76658" s="9"/>
    </row>
    <row r="76659">
      <c r="A76659" s="9"/>
    </row>
    <row r="76660">
      <c r="A76660" s="9"/>
    </row>
    <row r="76661">
      <c r="A76661" s="9"/>
    </row>
    <row r="76662">
      <c r="A76662" s="9"/>
    </row>
    <row r="76663">
      <c r="A76663" s="9"/>
    </row>
    <row r="76664">
      <c r="A76664" s="9"/>
    </row>
    <row r="76665">
      <c r="A76665" s="9"/>
    </row>
    <row r="76666">
      <c r="A76666" s="9"/>
    </row>
    <row r="76667">
      <c r="A76667" s="9"/>
    </row>
    <row r="76668">
      <c r="A76668" s="9"/>
    </row>
    <row r="76669">
      <c r="A76669" s="9"/>
    </row>
    <row r="76670">
      <c r="A76670" s="9"/>
    </row>
    <row r="76671">
      <c r="A76671" s="9"/>
    </row>
    <row r="76672">
      <c r="A76672" s="9"/>
    </row>
    <row r="76673">
      <c r="A76673" s="9"/>
    </row>
    <row r="76674">
      <c r="A76674" s="9"/>
    </row>
    <row r="76675">
      <c r="A76675" s="9"/>
    </row>
    <row r="76676">
      <c r="A76676" s="9"/>
    </row>
    <row r="76677">
      <c r="A76677" s="9"/>
    </row>
    <row r="76678">
      <c r="A76678" s="9"/>
    </row>
    <row r="76679">
      <c r="A76679" s="9"/>
    </row>
    <row r="76680">
      <c r="A76680" s="9"/>
    </row>
    <row r="76681">
      <c r="A76681" s="9"/>
    </row>
    <row r="76682">
      <c r="A76682" s="9"/>
    </row>
    <row r="76683">
      <c r="A76683" s="9"/>
    </row>
    <row r="76684">
      <c r="A76684" s="9"/>
    </row>
    <row r="76685">
      <c r="A76685" s="9"/>
    </row>
    <row r="76686">
      <c r="A76686" s="9"/>
    </row>
    <row r="76687">
      <c r="A76687" s="9"/>
    </row>
    <row r="76688">
      <c r="A76688" s="9"/>
    </row>
    <row r="76689">
      <c r="A76689" s="9"/>
    </row>
    <row r="76690">
      <c r="A76690" s="9"/>
    </row>
    <row r="76691">
      <c r="A76691" s="9"/>
    </row>
    <row r="76692">
      <c r="A76692" s="9"/>
    </row>
    <row r="76693">
      <c r="A76693" s="9"/>
    </row>
    <row r="76694">
      <c r="A76694" s="9"/>
    </row>
    <row r="76695">
      <c r="A76695" s="9"/>
    </row>
    <row r="76696">
      <c r="A76696" s="9"/>
    </row>
    <row r="76697">
      <c r="A76697" s="9"/>
    </row>
    <row r="76698">
      <c r="A76698" s="9"/>
    </row>
    <row r="76699">
      <c r="A76699" s="9"/>
    </row>
    <row r="76700">
      <c r="A76700" s="9"/>
    </row>
    <row r="76701">
      <c r="A76701" s="9"/>
    </row>
    <row r="76702">
      <c r="A76702" s="9"/>
    </row>
    <row r="76703">
      <c r="A76703" s="9"/>
    </row>
    <row r="76704">
      <c r="A76704" s="9"/>
    </row>
    <row r="76705">
      <c r="A76705" s="9"/>
    </row>
    <row r="76706">
      <c r="A76706" s="9"/>
    </row>
    <row r="76707">
      <c r="A76707" s="9"/>
    </row>
    <row r="76708">
      <c r="A76708" s="9"/>
    </row>
    <row r="76709">
      <c r="A76709" s="9"/>
    </row>
    <row r="76710">
      <c r="A76710" s="9"/>
    </row>
    <row r="76711">
      <c r="A76711" s="9"/>
    </row>
    <row r="76712">
      <c r="A76712" s="9"/>
    </row>
    <row r="76713">
      <c r="A76713" s="9"/>
    </row>
    <row r="76714">
      <c r="A76714" s="9"/>
    </row>
    <row r="76715">
      <c r="A76715" s="9"/>
    </row>
    <row r="76716">
      <c r="A76716" s="9"/>
    </row>
    <row r="76717">
      <c r="A76717" s="9"/>
    </row>
    <row r="76718">
      <c r="A76718" s="9"/>
    </row>
    <row r="76719">
      <c r="A76719" s="9"/>
    </row>
    <row r="76720">
      <c r="A76720" s="9"/>
    </row>
    <row r="76721">
      <c r="A76721" s="9"/>
    </row>
    <row r="76722">
      <c r="A76722" s="9"/>
    </row>
    <row r="76723">
      <c r="A76723" s="9"/>
    </row>
    <row r="76724">
      <c r="A76724" s="9"/>
    </row>
    <row r="76725">
      <c r="A76725" s="9"/>
    </row>
    <row r="76726">
      <c r="A76726" s="9"/>
    </row>
    <row r="76727">
      <c r="A76727" s="9"/>
    </row>
    <row r="76728">
      <c r="A76728" s="9"/>
    </row>
    <row r="76729">
      <c r="A76729" s="9"/>
    </row>
    <row r="76730">
      <c r="A76730" s="9"/>
    </row>
    <row r="76731">
      <c r="A76731" s="9"/>
    </row>
    <row r="76732">
      <c r="A76732" s="9"/>
    </row>
    <row r="76733">
      <c r="A76733" s="9"/>
    </row>
    <row r="76734">
      <c r="A76734" s="9"/>
    </row>
    <row r="76735">
      <c r="A76735" s="9"/>
    </row>
    <row r="76736">
      <c r="A76736" s="9"/>
    </row>
    <row r="76737">
      <c r="A76737" s="9"/>
    </row>
    <row r="76738">
      <c r="A76738" s="9"/>
    </row>
    <row r="76739">
      <c r="A76739" s="9"/>
    </row>
    <row r="76740">
      <c r="A76740" s="9"/>
    </row>
    <row r="76741">
      <c r="A76741" s="9"/>
    </row>
    <row r="76742">
      <c r="A76742" s="9"/>
    </row>
    <row r="76743">
      <c r="A76743" s="9"/>
    </row>
    <row r="76744">
      <c r="A76744" s="9"/>
    </row>
    <row r="76745">
      <c r="A76745" s="9"/>
    </row>
    <row r="76746">
      <c r="A76746" s="9"/>
    </row>
    <row r="76747">
      <c r="A76747" s="9"/>
    </row>
    <row r="76748">
      <c r="A76748" s="9"/>
    </row>
    <row r="76749">
      <c r="A76749" s="9"/>
    </row>
    <row r="76750">
      <c r="A76750" s="9"/>
    </row>
    <row r="76751">
      <c r="A76751" s="9"/>
    </row>
    <row r="76752">
      <c r="A76752" s="9"/>
    </row>
    <row r="76753">
      <c r="A76753" s="9"/>
    </row>
    <row r="76754">
      <c r="A76754" s="9"/>
    </row>
    <row r="76755">
      <c r="A76755" s="9"/>
    </row>
    <row r="76756">
      <c r="A76756" s="9"/>
    </row>
    <row r="76757">
      <c r="A76757" s="9"/>
    </row>
    <row r="76758">
      <c r="A76758" s="9"/>
    </row>
    <row r="76759">
      <c r="A76759" s="9"/>
    </row>
    <row r="76760">
      <c r="A76760" s="9"/>
    </row>
    <row r="76761">
      <c r="A76761" s="9"/>
    </row>
    <row r="76762">
      <c r="A76762" s="9"/>
    </row>
    <row r="76763">
      <c r="A76763" s="9"/>
    </row>
    <row r="76764">
      <c r="A76764" s="9"/>
    </row>
    <row r="76765">
      <c r="A76765" s="9"/>
    </row>
    <row r="76766">
      <c r="A76766" s="9"/>
    </row>
    <row r="76767">
      <c r="A76767" s="9"/>
    </row>
    <row r="76768">
      <c r="A76768" s="9"/>
    </row>
    <row r="76769">
      <c r="A76769" s="9"/>
    </row>
    <row r="76770">
      <c r="A76770" s="9"/>
    </row>
    <row r="76771">
      <c r="A76771" s="9"/>
    </row>
    <row r="76772">
      <c r="A76772" s="9"/>
    </row>
    <row r="76773">
      <c r="A76773" s="9"/>
    </row>
    <row r="76774">
      <c r="A76774" s="9"/>
    </row>
    <row r="76775">
      <c r="A76775" s="9"/>
    </row>
    <row r="76776">
      <c r="A76776" s="9"/>
    </row>
    <row r="76777">
      <c r="A76777" s="9"/>
    </row>
    <row r="76778">
      <c r="A76778" s="9"/>
    </row>
    <row r="76779">
      <c r="A76779" s="9"/>
    </row>
    <row r="76780">
      <c r="A76780" s="9"/>
    </row>
    <row r="76781">
      <c r="A76781" s="9"/>
    </row>
    <row r="76782">
      <c r="A76782" s="9"/>
    </row>
    <row r="76783">
      <c r="A76783" s="9"/>
    </row>
    <row r="76784">
      <c r="A76784" s="9"/>
    </row>
    <row r="76785">
      <c r="A76785" s="9"/>
    </row>
    <row r="76786">
      <c r="A76786" s="9"/>
    </row>
    <row r="76787">
      <c r="A76787" s="9"/>
    </row>
    <row r="76788">
      <c r="A76788" s="9"/>
    </row>
    <row r="76789">
      <c r="A76789" s="9"/>
    </row>
    <row r="76790">
      <c r="A76790" s="9"/>
    </row>
    <row r="76791">
      <c r="A76791" s="9"/>
    </row>
    <row r="76792">
      <c r="A76792" s="9"/>
    </row>
    <row r="76793">
      <c r="A76793" s="9"/>
    </row>
    <row r="76794">
      <c r="A76794" s="9"/>
    </row>
    <row r="76795">
      <c r="A76795" s="9"/>
    </row>
    <row r="76796">
      <c r="A76796" s="9"/>
    </row>
    <row r="76797">
      <c r="A76797" s="9"/>
    </row>
    <row r="76798">
      <c r="A76798" s="9"/>
    </row>
    <row r="76799">
      <c r="A76799" s="9"/>
    </row>
    <row r="76800">
      <c r="A76800" s="9"/>
    </row>
    <row r="76801">
      <c r="A76801" s="9"/>
    </row>
    <row r="76802">
      <c r="A76802" s="9"/>
    </row>
    <row r="76803">
      <c r="A76803" s="9"/>
    </row>
    <row r="76804">
      <c r="A76804" s="9"/>
    </row>
    <row r="76805">
      <c r="A76805" s="9"/>
    </row>
    <row r="76806">
      <c r="A76806" s="9"/>
    </row>
    <row r="76807">
      <c r="A76807" s="9"/>
    </row>
    <row r="76808">
      <c r="A76808" s="9"/>
    </row>
    <row r="76809">
      <c r="A76809" s="9"/>
    </row>
    <row r="76810">
      <c r="A76810" s="9"/>
    </row>
    <row r="76811">
      <c r="A76811" s="9"/>
    </row>
    <row r="76812">
      <c r="A76812" s="9"/>
    </row>
    <row r="76813">
      <c r="A76813" s="9"/>
    </row>
    <row r="76814">
      <c r="A76814" s="9"/>
    </row>
    <row r="76815">
      <c r="A76815" s="9"/>
    </row>
    <row r="76816">
      <c r="A76816" s="9"/>
    </row>
    <row r="76817">
      <c r="A76817" s="9"/>
    </row>
    <row r="76818">
      <c r="A76818" s="9"/>
    </row>
    <row r="76819">
      <c r="A76819" s="9"/>
    </row>
    <row r="76820">
      <c r="A76820" s="9"/>
    </row>
    <row r="76821">
      <c r="A76821" s="9"/>
    </row>
    <row r="76822">
      <c r="A76822" s="9"/>
    </row>
    <row r="76823">
      <c r="A76823" s="9"/>
    </row>
    <row r="76824">
      <c r="A76824" s="9"/>
    </row>
    <row r="76825">
      <c r="A76825" s="9"/>
    </row>
    <row r="76826">
      <c r="A76826" s="9"/>
    </row>
    <row r="76827">
      <c r="A76827" s="9"/>
    </row>
    <row r="76828">
      <c r="A76828" s="9"/>
    </row>
    <row r="76829">
      <c r="A76829" s="9"/>
    </row>
    <row r="76830">
      <c r="A76830" s="9"/>
    </row>
    <row r="76831">
      <c r="A76831" s="9"/>
    </row>
    <row r="76832">
      <c r="A76832" s="9"/>
    </row>
    <row r="76833">
      <c r="A76833" s="9"/>
    </row>
    <row r="76834">
      <c r="A76834" s="9"/>
    </row>
    <row r="76835">
      <c r="A76835" s="9"/>
    </row>
    <row r="76836">
      <c r="A76836" s="9"/>
    </row>
    <row r="76837">
      <c r="A76837" s="9"/>
    </row>
    <row r="76838">
      <c r="A76838" s="9"/>
    </row>
    <row r="76839">
      <c r="A76839" s="9"/>
    </row>
    <row r="76840">
      <c r="A76840" s="9"/>
    </row>
    <row r="76841">
      <c r="A76841" s="9"/>
    </row>
    <row r="76842">
      <c r="A76842" s="9"/>
    </row>
    <row r="76843">
      <c r="A76843" s="9"/>
    </row>
    <row r="76844">
      <c r="A76844" s="9"/>
    </row>
    <row r="76845">
      <c r="A76845" s="9"/>
    </row>
    <row r="76846">
      <c r="A76846" s="9"/>
    </row>
    <row r="76847">
      <c r="A76847" s="9"/>
    </row>
    <row r="76848">
      <c r="A76848" s="9"/>
    </row>
    <row r="76849">
      <c r="A76849" s="9"/>
    </row>
    <row r="76850">
      <c r="A76850" s="9"/>
    </row>
    <row r="76851">
      <c r="A76851" s="9"/>
    </row>
    <row r="76852">
      <c r="A76852" s="9"/>
    </row>
    <row r="76853">
      <c r="A76853" s="9"/>
    </row>
    <row r="76854">
      <c r="A76854" s="9"/>
    </row>
    <row r="76855">
      <c r="A76855" s="9"/>
    </row>
    <row r="76856">
      <c r="A76856" s="9"/>
    </row>
    <row r="76857">
      <c r="A76857" s="9"/>
    </row>
    <row r="76858">
      <c r="A76858" s="9"/>
    </row>
    <row r="76859">
      <c r="A76859" s="9"/>
    </row>
    <row r="76860">
      <c r="A76860" s="9"/>
    </row>
    <row r="76861">
      <c r="A76861" s="9"/>
    </row>
    <row r="76862">
      <c r="A76862" s="9"/>
    </row>
    <row r="76863">
      <c r="A76863" s="9"/>
    </row>
    <row r="76864">
      <c r="A76864" s="9"/>
    </row>
    <row r="76865">
      <c r="A76865" s="9"/>
    </row>
    <row r="76866">
      <c r="A76866" s="9"/>
    </row>
    <row r="76867">
      <c r="A76867" s="9"/>
    </row>
    <row r="76868">
      <c r="A76868" s="9"/>
    </row>
    <row r="76869">
      <c r="A76869" s="9"/>
    </row>
    <row r="76870">
      <c r="A76870" s="9"/>
    </row>
    <row r="76871">
      <c r="A76871" s="9"/>
    </row>
    <row r="76872">
      <c r="A76872" s="9"/>
    </row>
    <row r="76873">
      <c r="A76873" s="9"/>
    </row>
    <row r="76874">
      <c r="A76874" s="9"/>
    </row>
    <row r="76875">
      <c r="A76875" s="9"/>
    </row>
    <row r="76876">
      <c r="A76876" s="9"/>
    </row>
    <row r="76877">
      <c r="A76877" s="9"/>
    </row>
    <row r="76878">
      <c r="A76878" s="9"/>
    </row>
    <row r="76879">
      <c r="A76879" s="9"/>
    </row>
    <row r="76880">
      <c r="A76880" s="9"/>
    </row>
    <row r="76881">
      <c r="A76881" s="9"/>
    </row>
    <row r="76882">
      <c r="A76882" s="9"/>
    </row>
    <row r="76883">
      <c r="A76883" s="9"/>
    </row>
    <row r="76884">
      <c r="A76884" s="9"/>
    </row>
    <row r="76885">
      <c r="A76885" s="9"/>
    </row>
    <row r="76886">
      <c r="A76886" s="9"/>
    </row>
    <row r="76887">
      <c r="A76887" s="9"/>
    </row>
    <row r="76888">
      <c r="A76888" s="9"/>
    </row>
    <row r="76889">
      <c r="A76889" s="9"/>
    </row>
    <row r="76890">
      <c r="A76890" s="9"/>
    </row>
    <row r="76891">
      <c r="A76891" s="9"/>
    </row>
    <row r="76892">
      <c r="A76892" s="9"/>
    </row>
    <row r="76893">
      <c r="A76893" s="9"/>
    </row>
    <row r="76894">
      <c r="A76894" s="9"/>
    </row>
    <row r="76895">
      <c r="A76895" s="9"/>
    </row>
    <row r="76896">
      <c r="A76896" s="9"/>
    </row>
    <row r="76897">
      <c r="A76897" s="9"/>
    </row>
    <row r="76898">
      <c r="A76898" s="9"/>
    </row>
    <row r="76899">
      <c r="A76899" s="9"/>
    </row>
    <row r="76900">
      <c r="A76900" s="9"/>
    </row>
    <row r="76901">
      <c r="A76901" s="9"/>
    </row>
    <row r="76902">
      <c r="A76902" s="9"/>
    </row>
    <row r="76903">
      <c r="A76903" s="9"/>
    </row>
    <row r="76904">
      <c r="A76904" s="9"/>
    </row>
    <row r="76905">
      <c r="A76905" s="9"/>
    </row>
    <row r="76906">
      <c r="A76906" s="9"/>
    </row>
    <row r="76907">
      <c r="A76907" s="9"/>
    </row>
    <row r="76908">
      <c r="A76908" s="9"/>
    </row>
    <row r="76909">
      <c r="A76909" s="9"/>
    </row>
    <row r="76910">
      <c r="A76910" s="9"/>
    </row>
    <row r="76911">
      <c r="A76911" s="9"/>
    </row>
    <row r="76912">
      <c r="A76912" s="9"/>
    </row>
    <row r="76913">
      <c r="A76913" s="9"/>
    </row>
    <row r="76914">
      <c r="A76914" s="9"/>
    </row>
    <row r="76915">
      <c r="A76915" s="9"/>
    </row>
    <row r="76916">
      <c r="A76916" s="9"/>
    </row>
    <row r="76917">
      <c r="A76917" s="9"/>
    </row>
    <row r="76918">
      <c r="A76918" s="9"/>
    </row>
    <row r="76919">
      <c r="A76919" s="9"/>
    </row>
    <row r="76920">
      <c r="A76920" s="9"/>
    </row>
    <row r="76921">
      <c r="A76921" s="9"/>
    </row>
    <row r="76922">
      <c r="A76922" s="9"/>
    </row>
    <row r="76923">
      <c r="A76923" s="9"/>
    </row>
    <row r="76924">
      <c r="A76924" s="9"/>
    </row>
    <row r="76925">
      <c r="A76925" s="9"/>
    </row>
    <row r="76926">
      <c r="A76926" s="9"/>
    </row>
    <row r="76927">
      <c r="A76927" s="9"/>
    </row>
    <row r="76928">
      <c r="A76928" s="9"/>
    </row>
    <row r="76929">
      <c r="A76929" s="9"/>
    </row>
    <row r="76930">
      <c r="A76930" s="9"/>
    </row>
    <row r="76931">
      <c r="A76931" s="9"/>
    </row>
    <row r="76932">
      <c r="A76932" s="9"/>
    </row>
    <row r="76933">
      <c r="A76933" s="9"/>
    </row>
    <row r="76934">
      <c r="A76934" s="9"/>
    </row>
    <row r="76935">
      <c r="A76935" s="9"/>
    </row>
    <row r="76936">
      <c r="A76936" s="9"/>
    </row>
    <row r="76937">
      <c r="A76937" s="9"/>
    </row>
    <row r="76938">
      <c r="A76938" s="9"/>
    </row>
    <row r="76939">
      <c r="A76939" s="9"/>
    </row>
    <row r="76940">
      <c r="A76940" s="9"/>
    </row>
    <row r="76941">
      <c r="A76941" s="9"/>
    </row>
    <row r="76942">
      <c r="A76942" s="9"/>
    </row>
    <row r="76943">
      <c r="A76943" s="9"/>
    </row>
    <row r="76944">
      <c r="A76944" s="9"/>
    </row>
    <row r="76945">
      <c r="A76945" s="9"/>
    </row>
    <row r="76946">
      <c r="A76946" s="9"/>
    </row>
    <row r="76947">
      <c r="A76947" s="9"/>
    </row>
    <row r="76948">
      <c r="A76948" s="9"/>
    </row>
    <row r="76949">
      <c r="A76949" s="9"/>
    </row>
    <row r="76950">
      <c r="A76950" s="9"/>
    </row>
    <row r="76951">
      <c r="A76951" s="9"/>
    </row>
    <row r="76952">
      <c r="A76952" s="9"/>
    </row>
    <row r="76953">
      <c r="A76953" s="9"/>
    </row>
    <row r="76954">
      <c r="A76954" s="9"/>
    </row>
    <row r="76955">
      <c r="A76955" s="9"/>
    </row>
    <row r="76956">
      <c r="A76956" s="9"/>
    </row>
    <row r="76957">
      <c r="A76957" s="9"/>
    </row>
    <row r="76958">
      <c r="A76958" s="9"/>
    </row>
    <row r="76959">
      <c r="A76959" s="9"/>
    </row>
    <row r="76960">
      <c r="A76960" s="9"/>
    </row>
    <row r="76961">
      <c r="A76961" s="9"/>
    </row>
    <row r="76962">
      <c r="A76962" s="9"/>
    </row>
    <row r="76963">
      <c r="A76963" s="9"/>
    </row>
    <row r="76964">
      <c r="A76964" s="9"/>
    </row>
    <row r="76965">
      <c r="A76965" s="9"/>
    </row>
    <row r="76966">
      <c r="A76966" s="9"/>
    </row>
    <row r="76967">
      <c r="A76967" s="9"/>
    </row>
    <row r="76968">
      <c r="A76968" s="9"/>
    </row>
    <row r="76969">
      <c r="A76969" s="9"/>
    </row>
    <row r="76970">
      <c r="A76970" s="9"/>
    </row>
    <row r="76971">
      <c r="A76971" s="9"/>
    </row>
    <row r="76972">
      <c r="A76972" s="9"/>
    </row>
    <row r="76973">
      <c r="A76973" s="9"/>
    </row>
    <row r="76974">
      <c r="A76974" s="9"/>
    </row>
    <row r="76975">
      <c r="A76975" s="9"/>
    </row>
    <row r="76976">
      <c r="A76976" s="9"/>
    </row>
    <row r="76977">
      <c r="A76977" s="9"/>
    </row>
    <row r="76978">
      <c r="A76978" s="9"/>
    </row>
    <row r="76979">
      <c r="A76979" s="9"/>
    </row>
    <row r="76980">
      <c r="A76980" s="9"/>
    </row>
    <row r="76981">
      <c r="A76981" s="9"/>
    </row>
    <row r="76982">
      <c r="A76982" s="9"/>
    </row>
    <row r="76983">
      <c r="A76983" s="9"/>
    </row>
    <row r="76984">
      <c r="A76984" s="9"/>
    </row>
    <row r="76985">
      <c r="A76985" s="9"/>
    </row>
    <row r="76986">
      <c r="A76986" s="9"/>
    </row>
    <row r="76987">
      <c r="A76987" s="9"/>
    </row>
    <row r="76988">
      <c r="A76988" s="9"/>
    </row>
    <row r="76989">
      <c r="A76989" s="9"/>
    </row>
    <row r="76990">
      <c r="A76990" s="9"/>
    </row>
    <row r="76991">
      <c r="A76991" s="9"/>
    </row>
    <row r="76992">
      <c r="A76992" s="9"/>
    </row>
    <row r="76993">
      <c r="A76993" s="9"/>
    </row>
    <row r="76994">
      <c r="A76994" s="9"/>
    </row>
    <row r="76995">
      <c r="A76995" s="9"/>
    </row>
    <row r="76996">
      <c r="A76996" s="9"/>
    </row>
    <row r="76997">
      <c r="A76997" s="9"/>
    </row>
    <row r="76998">
      <c r="A76998" s="9"/>
    </row>
    <row r="76999">
      <c r="A76999" s="9"/>
    </row>
    <row r="77000">
      <c r="A77000" s="9"/>
    </row>
    <row r="77001">
      <c r="A77001" s="9"/>
    </row>
    <row r="77002">
      <c r="A77002" s="9"/>
    </row>
    <row r="77003">
      <c r="A77003" s="9"/>
    </row>
    <row r="77004">
      <c r="A77004" s="9"/>
    </row>
    <row r="77005">
      <c r="A77005" s="9"/>
    </row>
    <row r="77006">
      <c r="A77006" s="9"/>
    </row>
    <row r="77007">
      <c r="A77007" s="9"/>
    </row>
    <row r="77008">
      <c r="A77008" s="9"/>
    </row>
    <row r="77009">
      <c r="A77009" s="9"/>
    </row>
    <row r="77010">
      <c r="A77010" s="9"/>
    </row>
    <row r="77011">
      <c r="A77011" s="9"/>
    </row>
    <row r="77012">
      <c r="A77012" s="9"/>
    </row>
    <row r="77013">
      <c r="A77013" s="9"/>
    </row>
    <row r="77014">
      <c r="A77014" s="9"/>
    </row>
    <row r="77015">
      <c r="A77015" s="9"/>
    </row>
    <row r="77016">
      <c r="A77016" s="9"/>
    </row>
    <row r="77017">
      <c r="A77017" s="9"/>
    </row>
    <row r="77018">
      <c r="A77018" s="9"/>
    </row>
    <row r="77019">
      <c r="A77019" s="9"/>
    </row>
    <row r="77020">
      <c r="A77020" s="9"/>
    </row>
    <row r="77021">
      <c r="A77021" s="9"/>
    </row>
    <row r="77022">
      <c r="A77022" s="9"/>
    </row>
    <row r="77023">
      <c r="A77023" s="9"/>
    </row>
    <row r="77024">
      <c r="A77024" s="9"/>
    </row>
    <row r="77025">
      <c r="A77025" s="9"/>
    </row>
    <row r="77026">
      <c r="A77026" s="9"/>
    </row>
    <row r="77027">
      <c r="A77027" s="9"/>
    </row>
    <row r="77028">
      <c r="A77028" s="9"/>
    </row>
    <row r="77029">
      <c r="A77029" s="9"/>
    </row>
    <row r="77030">
      <c r="A77030" s="9"/>
    </row>
    <row r="77031">
      <c r="A77031" s="9"/>
    </row>
    <row r="77032">
      <c r="A77032" s="9"/>
    </row>
    <row r="77033">
      <c r="A77033" s="9"/>
    </row>
    <row r="77034">
      <c r="A77034" s="9"/>
    </row>
    <row r="77035">
      <c r="A77035" s="9"/>
    </row>
    <row r="77036">
      <c r="A77036" s="9"/>
    </row>
    <row r="77037">
      <c r="A77037" s="9"/>
    </row>
    <row r="77038">
      <c r="A77038" s="9"/>
    </row>
    <row r="77039">
      <c r="A77039" s="9"/>
    </row>
    <row r="77040">
      <c r="A77040" s="9"/>
    </row>
    <row r="77041">
      <c r="A77041" s="9"/>
    </row>
    <row r="77042">
      <c r="A77042" s="9"/>
    </row>
    <row r="77043">
      <c r="A77043" s="9"/>
    </row>
    <row r="77044">
      <c r="A77044" s="9"/>
    </row>
    <row r="77045">
      <c r="A77045" s="9"/>
    </row>
    <row r="77046">
      <c r="A77046" s="9"/>
    </row>
    <row r="77047">
      <c r="A77047" s="9"/>
    </row>
    <row r="77048">
      <c r="A77048" s="9"/>
    </row>
    <row r="77049">
      <c r="A77049" s="9"/>
    </row>
    <row r="77050">
      <c r="A77050" s="9"/>
    </row>
    <row r="77051">
      <c r="A77051" s="9"/>
    </row>
    <row r="77052">
      <c r="A77052" s="9"/>
    </row>
    <row r="77053">
      <c r="A77053" s="9"/>
    </row>
    <row r="77054">
      <c r="A77054" s="9"/>
    </row>
    <row r="77055">
      <c r="A77055" s="9"/>
    </row>
    <row r="77056">
      <c r="A77056" s="9"/>
    </row>
    <row r="77057">
      <c r="A77057" s="9"/>
    </row>
    <row r="77058">
      <c r="A77058" s="9"/>
    </row>
    <row r="77059">
      <c r="A77059" s="9"/>
    </row>
    <row r="77060">
      <c r="A77060" s="9"/>
    </row>
    <row r="77061">
      <c r="A77061" s="9"/>
    </row>
    <row r="77062">
      <c r="A77062" s="9"/>
    </row>
    <row r="77063">
      <c r="A77063" s="9"/>
    </row>
    <row r="77064">
      <c r="A77064" s="9"/>
    </row>
    <row r="77065">
      <c r="A77065" s="9"/>
    </row>
    <row r="77066">
      <c r="A77066" s="9"/>
    </row>
    <row r="77067">
      <c r="A77067" s="9"/>
    </row>
    <row r="77068">
      <c r="A77068" s="9"/>
    </row>
    <row r="77069">
      <c r="A77069" s="9"/>
    </row>
    <row r="77070">
      <c r="A77070" s="9"/>
    </row>
    <row r="77071">
      <c r="A77071" s="9"/>
    </row>
    <row r="77072">
      <c r="A77072" s="9"/>
    </row>
    <row r="77073">
      <c r="A77073" s="9"/>
    </row>
    <row r="77074">
      <c r="A77074" s="9"/>
    </row>
    <row r="77075">
      <c r="A77075" s="9"/>
    </row>
    <row r="77076">
      <c r="A77076" s="9"/>
    </row>
    <row r="77077">
      <c r="A77077" s="9"/>
    </row>
    <row r="77078">
      <c r="A77078" s="9"/>
    </row>
    <row r="77079">
      <c r="A77079" s="9"/>
    </row>
    <row r="77080">
      <c r="A77080" s="9"/>
    </row>
    <row r="77081">
      <c r="A77081" s="9"/>
    </row>
    <row r="77082">
      <c r="A77082" s="9"/>
    </row>
    <row r="77083">
      <c r="A77083" s="9"/>
    </row>
    <row r="77084">
      <c r="A77084" s="9"/>
    </row>
    <row r="77085">
      <c r="A77085" s="9"/>
    </row>
    <row r="77086">
      <c r="A77086" s="9"/>
    </row>
    <row r="77087">
      <c r="A77087" s="9"/>
    </row>
    <row r="77088">
      <c r="A77088" s="9"/>
    </row>
    <row r="77089">
      <c r="A77089" s="9"/>
    </row>
    <row r="77090">
      <c r="A77090" s="9"/>
    </row>
    <row r="77091">
      <c r="A77091" s="9"/>
    </row>
    <row r="77092">
      <c r="A77092" s="9"/>
    </row>
    <row r="77093">
      <c r="A77093" s="9"/>
    </row>
    <row r="77094">
      <c r="A77094" s="9"/>
    </row>
    <row r="77095">
      <c r="A77095" s="9"/>
    </row>
    <row r="77096">
      <c r="A77096" s="9"/>
    </row>
    <row r="77097">
      <c r="A77097" s="9"/>
    </row>
    <row r="77098">
      <c r="A77098" s="9"/>
    </row>
    <row r="77099">
      <c r="A77099" s="9"/>
    </row>
    <row r="77100">
      <c r="A77100" s="9"/>
    </row>
    <row r="77101">
      <c r="A77101" s="9"/>
    </row>
    <row r="77102">
      <c r="A77102" s="9"/>
    </row>
    <row r="77103">
      <c r="A77103" s="9"/>
    </row>
    <row r="77104">
      <c r="A77104" s="9"/>
    </row>
    <row r="77105">
      <c r="A77105" s="9"/>
    </row>
    <row r="77106">
      <c r="A77106" s="9"/>
    </row>
    <row r="77107">
      <c r="A77107" s="9"/>
    </row>
    <row r="77108">
      <c r="A77108" s="9"/>
    </row>
    <row r="77109">
      <c r="A77109" s="9"/>
    </row>
    <row r="77110">
      <c r="A77110" s="9"/>
    </row>
    <row r="77111">
      <c r="A77111" s="9"/>
    </row>
    <row r="77112">
      <c r="A77112" s="9"/>
    </row>
    <row r="77113">
      <c r="A77113" s="9"/>
    </row>
    <row r="77114">
      <c r="A77114" s="9"/>
    </row>
    <row r="77115">
      <c r="A77115" s="9"/>
    </row>
    <row r="77116">
      <c r="A77116" s="9"/>
    </row>
    <row r="77117">
      <c r="A77117" s="9"/>
    </row>
    <row r="77118">
      <c r="A77118" s="9"/>
    </row>
    <row r="77119">
      <c r="A77119" s="9"/>
    </row>
    <row r="77120">
      <c r="A77120" s="9"/>
    </row>
    <row r="77121">
      <c r="A77121" s="9"/>
    </row>
    <row r="77122">
      <c r="A77122" s="9"/>
    </row>
    <row r="77123">
      <c r="A77123" s="9"/>
    </row>
    <row r="77124">
      <c r="A77124" s="9"/>
    </row>
    <row r="77125">
      <c r="A77125" s="9"/>
    </row>
    <row r="77126">
      <c r="A77126" s="9"/>
    </row>
    <row r="77127">
      <c r="A77127" s="9"/>
    </row>
    <row r="77128">
      <c r="A77128" s="9"/>
    </row>
    <row r="77129">
      <c r="A77129" s="9"/>
    </row>
    <row r="77130">
      <c r="A77130" s="9"/>
    </row>
    <row r="77131">
      <c r="A77131" s="9"/>
    </row>
    <row r="77132">
      <c r="A77132" s="9"/>
    </row>
    <row r="77133">
      <c r="A77133" s="9"/>
    </row>
    <row r="77134">
      <c r="A77134" s="9"/>
    </row>
    <row r="77135">
      <c r="A77135" s="9"/>
    </row>
    <row r="77136">
      <c r="A77136" s="9"/>
    </row>
    <row r="77137">
      <c r="A77137" s="9"/>
    </row>
    <row r="77138">
      <c r="A77138" s="9"/>
    </row>
    <row r="77139">
      <c r="A77139" s="9"/>
    </row>
    <row r="77140">
      <c r="A77140" s="9"/>
    </row>
    <row r="77141">
      <c r="A77141" s="9"/>
    </row>
    <row r="77142">
      <c r="A77142" s="9"/>
    </row>
    <row r="77143">
      <c r="A77143" s="9"/>
    </row>
    <row r="77144">
      <c r="A77144" s="9"/>
    </row>
    <row r="77145">
      <c r="A77145" s="9"/>
    </row>
    <row r="77146">
      <c r="A77146" s="9"/>
    </row>
    <row r="77147">
      <c r="A77147" s="9"/>
    </row>
    <row r="77148">
      <c r="A77148" s="9"/>
    </row>
    <row r="77149">
      <c r="A77149" s="9"/>
    </row>
    <row r="77150">
      <c r="A77150" s="9"/>
    </row>
    <row r="77151">
      <c r="A77151" s="9"/>
    </row>
    <row r="77152">
      <c r="A77152" s="9"/>
    </row>
    <row r="77153">
      <c r="A77153" s="9"/>
    </row>
    <row r="77154">
      <c r="A77154" s="9"/>
    </row>
    <row r="77155">
      <c r="A77155" s="9"/>
    </row>
    <row r="77156">
      <c r="A77156" s="9"/>
    </row>
    <row r="77157">
      <c r="A77157" s="9"/>
    </row>
    <row r="77158">
      <c r="A77158" s="9"/>
    </row>
    <row r="77159">
      <c r="A77159" s="9"/>
    </row>
    <row r="77160">
      <c r="A77160" s="9"/>
    </row>
    <row r="77161">
      <c r="A77161" s="9"/>
    </row>
    <row r="77162">
      <c r="A77162" s="9"/>
    </row>
    <row r="77163">
      <c r="A77163" s="9"/>
    </row>
    <row r="77164">
      <c r="A77164" s="9"/>
    </row>
    <row r="77165">
      <c r="A77165" s="9"/>
    </row>
    <row r="77166">
      <c r="A77166" s="9"/>
    </row>
    <row r="77167">
      <c r="A77167" s="9"/>
    </row>
    <row r="77168">
      <c r="A77168" s="9"/>
    </row>
    <row r="77169">
      <c r="A77169" s="9"/>
    </row>
    <row r="77170">
      <c r="A77170" s="9"/>
    </row>
    <row r="77171">
      <c r="A77171" s="9"/>
    </row>
    <row r="77172">
      <c r="A77172" s="9"/>
    </row>
    <row r="77173">
      <c r="A77173" s="9"/>
    </row>
    <row r="77174">
      <c r="A77174" s="9"/>
    </row>
    <row r="77175">
      <c r="A77175" s="9"/>
    </row>
    <row r="77176">
      <c r="A77176" s="9"/>
    </row>
    <row r="77177">
      <c r="A77177" s="9"/>
    </row>
    <row r="77178">
      <c r="A77178" s="9"/>
    </row>
    <row r="77179">
      <c r="A77179" s="9"/>
    </row>
    <row r="77180">
      <c r="A77180" s="9"/>
    </row>
    <row r="77181">
      <c r="A77181" s="9"/>
    </row>
    <row r="77182">
      <c r="A77182" s="9"/>
    </row>
    <row r="77183">
      <c r="A77183" s="9"/>
    </row>
    <row r="77184">
      <c r="A77184" s="9"/>
    </row>
    <row r="77185">
      <c r="A77185" s="9"/>
    </row>
    <row r="77186">
      <c r="A77186" s="9"/>
    </row>
    <row r="77187">
      <c r="A77187" s="9"/>
    </row>
    <row r="77188">
      <c r="A77188" s="9"/>
    </row>
    <row r="77189">
      <c r="A77189" s="9"/>
    </row>
    <row r="77190">
      <c r="A77190" s="9"/>
    </row>
    <row r="77191">
      <c r="A77191" s="9"/>
    </row>
    <row r="77192">
      <c r="A77192" s="9"/>
    </row>
    <row r="77193">
      <c r="A77193" s="9"/>
    </row>
    <row r="77194">
      <c r="A77194" s="9"/>
    </row>
    <row r="77195">
      <c r="A77195" s="9"/>
    </row>
    <row r="77196">
      <c r="A77196" s="9"/>
    </row>
    <row r="77197">
      <c r="A77197" s="9"/>
    </row>
    <row r="77198">
      <c r="A77198" s="9"/>
    </row>
    <row r="77199">
      <c r="A77199" s="9"/>
    </row>
    <row r="77200">
      <c r="A77200" s="9"/>
    </row>
    <row r="77201">
      <c r="A77201" s="9"/>
    </row>
    <row r="77202">
      <c r="A77202" s="9"/>
    </row>
    <row r="77203">
      <c r="A77203" s="9"/>
    </row>
    <row r="77204">
      <c r="A77204" s="9"/>
    </row>
    <row r="77205">
      <c r="A77205" s="9"/>
    </row>
    <row r="77206">
      <c r="A77206" s="9"/>
    </row>
    <row r="77207">
      <c r="A77207" s="9"/>
    </row>
    <row r="77208">
      <c r="A77208" s="9"/>
    </row>
    <row r="77209">
      <c r="A77209" s="9"/>
    </row>
    <row r="77210">
      <c r="A77210" s="9"/>
    </row>
    <row r="77211">
      <c r="A77211" s="9"/>
    </row>
    <row r="77212">
      <c r="A77212" s="9"/>
    </row>
    <row r="77213">
      <c r="A77213" s="9"/>
    </row>
    <row r="77214">
      <c r="A77214" s="9"/>
    </row>
    <row r="77215">
      <c r="A77215" s="9"/>
    </row>
    <row r="77216">
      <c r="A77216" s="9"/>
    </row>
    <row r="77217">
      <c r="A77217" s="9"/>
    </row>
    <row r="77218">
      <c r="A77218" s="9"/>
    </row>
    <row r="77219">
      <c r="A77219" s="9"/>
    </row>
    <row r="77220">
      <c r="A77220" s="9"/>
    </row>
    <row r="77221">
      <c r="A77221" s="9"/>
    </row>
    <row r="77222">
      <c r="A77222" s="9"/>
    </row>
    <row r="77223">
      <c r="A77223" s="9"/>
    </row>
    <row r="77224">
      <c r="A77224" s="9"/>
    </row>
    <row r="77225">
      <c r="A77225" s="9"/>
    </row>
    <row r="77226">
      <c r="A77226" s="9"/>
    </row>
    <row r="77227">
      <c r="A77227" s="9"/>
    </row>
    <row r="77228">
      <c r="A77228" s="9"/>
    </row>
    <row r="77229">
      <c r="A77229" s="9"/>
    </row>
    <row r="77230">
      <c r="A77230" s="9"/>
    </row>
    <row r="77231">
      <c r="A77231" s="9"/>
    </row>
    <row r="77232">
      <c r="A77232" s="9"/>
    </row>
    <row r="77233">
      <c r="A77233" s="9"/>
    </row>
    <row r="77234">
      <c r="A77234" s="9"/>
    </row>
    <row r="77235">
      <c r="A77235" s="9"/>
    </row>
    <row r="77236">
      <c r="A77236" s="9"/>
    </row>
    <row r="77237">
      <c r="A77237" s="9"/>
    </row>
    <row r="77238">
      <c r="A77238" s="9"/>
    </row>
    <row r="77239">
      <c r="A77239" s="9"/>
    </row>
    <row r="77240">
      <c r="A77240" s="9"/>
    </row>
    <row r="77241">
      <c r="A77241" s="9"/>
    </row>
    <row r="77242">
      <c r="A77242" s="9"/>
    </row>
    <row r="77243">
      <c r="A77243" s="9"/>
    </row>
    <row r="77244">
      <c r="A77244" s="9"/>
    </row>
    <row r="77245">
      <c r="A77245" s="9"/>
    </row>
    <row r="77246">
      <c r="A77246" s="9"/>
    </row>
    <row r="77247">
      <c r="A77247" s="9"/>
    </row>
    <row r="77248">
      <c r="A77248" s="9"/>
    </row>
    <row r="77249">
      <c r="A77249" s="9"/>
    </row>
    <row r="77250">
      <c r="A77250" s="9"/>
    </row>
    <row r="77251">
      <c r="A77251" s="9"/>
    </row>
    <row r="77252">
      <c r="A77252" s="9"/>
    </row>
    <row r="77253">
      <c r="A77253" s="9"/>
    </row>
    <row r="77254">
      <c r="A77254" s="9"/>
    </row>
    <row r="77255">
      <c r="A77255" s="9"/>
    </row>
    <row r="77256">
      <c r="A77256" s="9"/>
    </row>
    <row r="77257">
      <c r="A77257" s="9"/>
    </row>
    <row r="77258">
      <c r="A77258" s="9"/>
    </row>
    <row r="77259">
      <c r="A77259" s="9"/>
    </row>
    <row r="77260">
      <c r="A77260" s="9"/>
    </row>
    <row r="77261">
      <c r="A77261" s="9"/>
    </row>
    <row r="77262">
      <c r="A77262" s="9"/>
    </row>
    <row r="77263">
      <c r="A77263" s="9"/>
    </row>
    <row r="77264">
      <c r="A77264" s="9"/>
    </row>
    <row r="77265">
      <c r="A77265" s="9"/>
    </row>
    <row r="77266">
      <c r="A77266" s="9"/>
    </row>
    <row r="77267">
      <c r="A77267" s="9"/>
    </row>
    <row r="77268">
      <c r="A77268" s="9"/>
    </row>
    <row r="77269">
      <c r="A77269" s="9"/>
    </row>
    <row r="77270">
      <c r="A77270" s="9"/>
    </row>
    <row r="77271">
      <c r="A77271" s="9"/>
    </row>
    <row r="77272">
      <c r="A77272" s="9"/>
    </row>
    <row r="77273">
      <c r="A77273" s="9"/>
    </row>
    <row r="77274">
      <c r="A77274" s="9"/>
    </row>
    <row r="77275">
      <c r="A77275" s="9"/>
    </row>
    <row r="77276">
      <c r="A77276" s="9"/>
    </row>
    <row r="77277">
      <c r="A77277" s="9"/>
    </row>
    <row r="77278">
      <c r="A77278" s="9"/>
    </row>
    <row r="77279">
      <c r="A77279" s="9"/>
    </row>
    <row r="77280">
      <c r="A77280" s="9"/>
    </row>
    <row r="77281">
      <c r="A77281" s="9"/>
    </row>
    <row r="77282">
      <c r="A77282" s="9"/>
    </row>
    <row r="77283">
      <c r="A77283" s="9"/>
    </row>
    <row r="77284">
      <c r="A77284" s="9"/>
    </row>
    <row r="77285">
      <c r="A77285" s="9"/>
    </row>
    <row r="77286">
      <c r="A77286" s="9"/>
    </row>
    <row r="77287">
      <c r="A77287" s="9"/>
    </row>
    <row r="77288">
      <c r="A77288" s="9"/>
    </row>
    <row r="77289">
      <c r="A77289" s="9"/>
    </row>
    <row r="77290">
      <c r="A77290" s="9"/>
    </row>
    <row r="77291">
      <c r="A77291" s="9"/>
    </row>
    <row r="77292">
      <c r="A77292" s="9"/>
    </row>
    <row r="77293">
      <c r="A77293" s="9"/>
    </row>
    <row r="77294">
      <c r="A77294" s="9"/>
    </row>
    <row r="77295">
      <c r="A77295" s="9"/>
    </row>
    <row r="77296">
      <c r="A77296" s="9"/>
    </row>
    <row r="77297">
      <c r="A77297" s="9"/>
    </row>
    <row r="77298">
      <c r="A77298" s="9"/>
    </row>
    <row r="77299">
      <c r="A77299" s="9"/>
    </row>
    <row r="77300">
      <c r="A77300" s="9"/>
    </row>
    <row r="77301">
      <c r="A77301" s="9"/>
    </row>
    <row r="77302">
      <c r="A77302" s="9"/>
    </row>
    <row r="77303">
      <c r="A77303" s="9"/>
    </row>
    <row r="77304">
      <c r="A77304" s="9"/>
    </row>
    <row r="77305">
      <c r="A77305" s="9"/>
    </row>
    <row r="77306">
      <c r="A77306" s="9"/>
    </row>
    <row r="77307">
      <c r="A77307" s="9"/>
    </row>
    <row r="77308">
      <c r="A77308" s="9"/>
    </row>
    <row r="77309">
      <c r="A77309" s="9"/>
    </row>
    <row r="77310">
      <c r="A77310" s="9"/>
    </row>
    <row r="77311">
      <c r="A77311" s="9"/>
    </row>
    <row r="77312">
      <c r="A77312" s="9"/>
    </row>
    <row r="77313">
      <c r="A77313" s="9"/>
    </row>
    <row r="77314">
      <c r="A77314" s="9"/>
    </row>
    <row r="77315">
      <c r="A77315" s="9"/>
    </row>
    <row r="77316">
      <c r="A77316" s="9"/>
    </row>
    <row r="77317">
      <c r="A77317" s="9"/>
    </row>
    <row r="77318">
      <c r="A77318" s="9"/>
    </row>
    <row r="77319">
      <c r="A77319" s="9"/>
    </row>
    <row r="77320">
      <c r="A77320" s="9"/>
    </row>
    <row r="77321">
      <c r="A77321" s="9"/>
    </row>
    <row r="77322">
      <c r="A77322" s="9"/>
    </row>
    <row r="77323">
      <c r="A77323" s="9"/>
    </row>
    <row r="77324">
      <c r="A77324" s="9"/>
    </row>
    <row r="77325">
      <c r="A77325" s="9"/>
    </row>
    <row r="77326">
      <c r="A77326" s="9"/>
    </row>
    <row r="77327">
      <c r="A77327" s="9"/>
    </row>
    <row r="77328">
      <c r="A77328" s="9"/>
    </row>
    <row r="77329">
      <c r="A77329" s="9"/>
    </row>
    <row r="77330">
      <c r="A77330" s="9"/>
    </row>
    <row r="77331">
      <c r="A77331" s="9"/>
    </row>
    <row r="77332">
      <c r="A77332" s="9"/>
    </row>
    <row r="77333">
      <c r="A77333" s="9"/>
    </row>
    <row r="77334">
      <c r="A77334" s="9"/>
    </row>
    <row r="77335">
      <c r="A77335" s="9"/>
    </row>
    <row r="77336">
      <c r="A77336" s="9"/>
    </row>
    <row r="77337">
      <c r="A77337" s="9"/>
    </row>
    <row r="77338">
      <c r="A77338" s="9"/>
    </row>
    <row r="77339">
      <c r="A77339" s="9"/>
    </row>
    <row r="77340">
      <c r="A77340" s="9"/>
    </row>
    <row r="77341">
      <c r="A77341" s="9"/>
    </row>
    <row r="77342">
      <c r="A77342" s="9"/>
    </row>
    <row r="77343">
      <c r="A77343" s="9"/>
    </row>
    <row r="77344">
      <c r="A77344" s="9"/>
    </row>
    <row r="77345">
      <c r="A77345" s="9"/>
    </row>
    <row r="77346">
      <c r="A77346" s="9"/>
    </row>
    <row r="77347">
      <c r="A77347" s="9"/>
    </row>
    <row r="77348">
      <c r="A77348" s="9"/>
    </row>
    <row r="77349">
      <c r="A77349" s="9"/>
    </row>
    <row r="77350">
      <c r="A77350" s="9"/>
    </row>
    <row r="77351">
      <c r="A77351" s="9"/>
    </row>
    <row r="77352">
      <c r="A77352" s="9"/>
    </row>
    <row r="77353">
      <c r="A77353" s="9"/>
    </row>
    <row r="77354">
      <c r="A77354" s="9"/>
    </row>
    <row r="77355">
      <c r="A77355" s="9"/>
    </row>
    <row r="77356">
      <c r="A77356" s="9"/>
    </row>
    <row r="77357">
      <c r="A77357" s="9"/>
    </row>
    <row r="77358">
      <c r="A77358" s="9"/>
    </row>
    <row r="77359">
      <c r="A77359" s="9"/>
    </row>
    <row r="77360">
      <c r="A77360" s="9"/>
    </row>
    <row r="77361">
      <c r="A77361" s="9"/>
    </row>
    <row r="77362">
      <c r="A77362" s="9"/>
    </row>
    <row r="77363">
      <c r="A77363" s="9"/>
    </row>
    <row r="77364">
      <c r="A77364" s="9"/>
    </row>
    <row r="77365">
      <c r="A77365" s="9"/>
    </row>
    <row r="77366">
      <c r="A77366" s="9"/>
    </row>
    <row r="77367">
      <c r="A77367" s="9"/>
    </row>
    <row r="77368">
      <c r="A77368" s="9"/>
    </row>
    <row r="77369">
      <c r="A77369" s="9"/>
    </row>
    <row r="77370">
      <c r="A77370" s="9"/>
    </row>
    <row r="77371">
      <c r="A77371" s="9"/>
    </row>
    <row r="77372">
      <c r="A77372" s="9"/>
    </row>
    <row r="77373">
      <c r="A77373" s="9"/>
    </row>
    <row r="77374">
      <c r="A77374" s="9"/>
    </row>
    <row r="77375">
      <c r="A77375" s="9"/>
    </row>
    <row r="77376">
      <c r="A77376" s="9"/>
    </row>
    <row r="77377">
      <c r="A77377" s="9"/>
    </row>
    <row r="77378">
      <c r="A77378" s="9"/>
    </row>
    <row r="77379">
      <c r="A77379" s="9"/>
    </row>
    <row r="77380">
      <c r="A77380" s="9"/>
    </row>
    <row r="77381">
      <c r="A77381" s="9"/>
    </row>
    <row r="77382">
      <c r="A77382" s="9"/>
    </row>
    <row r="77383">
      <c r="A77383" s="9"/>
    </row>
    <row r="77384">
      <c r="A77384" s="9"/>
    </row>
    <row r="77385">
      <c r="A77385" s="9"/>
    </row>
    <row r="77386">
      <c r="A77386" s="9"/>
    </row>
    <row r="77387">
      <c r="A77387" s="9"/>
    </row>
    <row r="77388">
      <c r="A77388" s="9"/>
    </row>
    <row r="77389">
      <c r="A77389" s="9"/>
    </row>
    <row r="77390">
      <c r="A77390" s="9"/>
    </row>
    <row r="77391">
      <c r="A77391" s="9"/>
    </row>
    <row r="77392">
      <c r="A77392" s="9"/>
    </row>
    <row r="77393">
      <c r="A77393" s="9"/>
    </row>
    <row r="77394">
      <c r="A77394" s="9"/>
    </row>
    <row r="77395">
      <c r="A77395" s="9"/>
    </row>
    <row r="77396">
      <c r="A77396" s="9"/>
    </row>
    <row r="77397">
      <c r="A77397" s="9"/>
    </row>
    <row r="77398">
      <c r="A77398" s="9"/>
    </row>
    <row r="77399">
      <c r="A77399" s="9"/>
    </row>
    <row r="77400">
      <c r="A77400" s="9"/>
    </row>
    <row r="77401">
      <c r="A77401" s="9"/>
    </row>
    <row r="77402">
      <c r="A77402" s="9"/>
    </row>
    <row r="77403">
      <c r="A77403" s="9"/>
    </row>
    <row r="77404">
      <c r="A77404" s="9"/>
    </row>
    <row r="77405">
      <c r="A77405" s="9"/>
    </row>
    <row r="77406">
      <c r="A77406" s="9"/>
    </row>
    <row r="77407">
      <c r="A77407" s="9"/>
    </row>
    <row r="77408">
      <c r="A77408" s="9"/>
    </row>
    <row r="77409">
      <c r="A77409" s="9"/>
    </row>
    <row r="77410">
      <c r="A77410" s="9"/>
    </row>
    <row r="77411">
      <c r="A77411" s="9"/>
    </row>
    <row r="77412">
      <c r="A77412" s="9"/>
    </row>
    <row r="77413">
      <c r="A77413" s="9"/>
    </row>
    <row r="77414">
      <c r="A77414" s="9"/>
    </row>
    <row r="77415">
      <c r="A77415" s="9"/>
    </row>
    <row r="77416">
      <c r="A77416" s="9"/>
    </row>
    <row r="77417">
      <c r="A77417" s="9"/>
    </row>
    <row r="77418">
      <c r="A77418" s="9"/>
    </row>
    <row r="77419">
      <c r="A77419" s="9"/>
    </row>
    <row r="77420">
      <c r="A77420" s="9"/>
    </row>
    <row r="77421">
      <c r="A77421" s="9"/>
    </row>
    <row r="77422">
      <c r="A77422" s="9"/>
    </row>
    <row r="77423">
      <c r="A77423" s="9"/>
    </row>
    <row r="77424">
      <c r="A77424" s="9"/>
    </row>
    <row r="77425">
      <c r="A77425" s="9"/>
    </row>
    <row r="77426">
      <c r="A77426" s="9"/>
    </row>
    <row r="77427">
      <c r="A77427" s="9"/>
    </row>
    <row r="77428">
      <c r="A77428" s="9"/>
    </row>
    <row r="77429">
      <c r="A77429" s="9"/>
    </row>
    <row r="77430">
      <c r="A77430" s="9"/>
    </row>
    <row r="77431">
      <c r="A77431" s="9"/>
    </row>
    <row r="77432">
      <c r="A77432" s="9"/>
    </row>
    <row r="77433">
      <c r="A77433" s="9"/>
    </row>
    <row r="77434">
      <c r="A77434" s="9"/>
    </row>
    <row r="77435">
      <c r="A77435" s="9"/>
    </row>
    <row r="77436">
      <c r="A77436" s="9"/>
    </row>
    <row r="77437">
      <c r="A77437" s="9"/>
    </row>
    <row r="77438">
      <c r="A77438" s="9"/>
    </row>
    <row r="77439">
      <c r="A77439" s="9"/>
    </row>
    <row r="77440">
      <c r="A77440" s="9"/>
    </row>
    <row r="77441">
      <c r="A77441" s="9"/>
    </row>
    <row r="77442">
      <c r="A77442" s="9"/>
    </row>
    <row r="77443">
      <c r="A77443" s="9"/>
    </row>
    <row r="77444">
      <c r="A77444" s="9"/>
    </row>
    <row r="77445">
      <c r="A77445" s="9"/>
    </row>
    <row r="77446">
      <c r="A77446" s="9"/>
    </row>
    <row r="77447">
      <c r="A77447" s="9"/>
    </row>
    <row r="77448">
      <c r="A77448" s="9"/>
    </row>
    <row r="77449">
      <c r="A77449" s="9"/>
    </row>
    <row r="77450">
      <c r="A77450" s="9"/>
    </row>
    <row r="77451">
      <c r="A77451" s="9"/>
    </row>
    <row r="77452">
      <c r="A77452" s="9"/>
    </row>
    <row r="77453">
      <c r="A77453" s="9"/>
    </row>
    <row r="77454">
      <c r="A77454" s="9"/>
    </row>
    <row r="77455">
      <c r="A77455" s="9"/>
    </row>
    <row r="77456">
      <c r="A77456" s="9"/>
    </row>
    <row r="77457">
      <c r="A77457" s="9"/>
    </row>
    <row r="77458">
      <c r="A77458" s="9"/>
    </row>
    <row r="77459">
      <c r="A77459" s="9"/>
    </row>
    <row r="77460">
      <c r="A77460" s="9"/>
    </row>
    <row r="77461">
      <c r="A77461" s="9"/>
    </row>
    <row r="77462">
      <c r="A77462" s="9"/>
    </row>
    <row r="77463">
      <c r="A77463" s="9"/>
    </row>
    <row r="77464">
      <c r="A77464" s="9"/>
    </row>
    <row r="77465">
      <c r="A77465" s="9"/>
    </row>
    <row r="77466">
      <c r="A77466" s="9"/>
    </row>
    <row r="77467">
      <c r="A77467" s="9"/>
    </row>
    <row r="77468">
      <c r="A77468" s="9"/>
    </row>
    <row r="77469">
      <c r="A77469" s="9"/>
    </row>
    <row r="77470">
      <c r="A77470" s="9"/>
    </row>
    <row r="77471">
      <c r="A77471" s="9"/>
    </row>
    <row r="77472">
      <c r="A77472" s="9"/>
    </row>
    <row r="77473">
      <c r="A77473" s="9"/>
    </row>
    <row r="77474">
      <c r="A77474" s="9"/>
    </row>
    <row r="77475">
      <c r="A77475" s="9"/>
    </row>
    <row r="77476">
      <c r="A77476" s="9"/>
    </row>
    <row r="77477">
      <c r="A77477" s="9"/>
    </row>
    <row r="77478">
      <c r="A77478" s="9"/>
    </row>
    <row r="77479">
      <c r="A77479" s="9"/>
    </row>
    <row r="77480">
      <c r="A77480" s="9"/>
    </row>
    <row r="77481">
      <c r="A77481" s="9"/>
    </row>
    <row r="77482">
      <c r="A77482" s="9"/>
    </row>
    <row r="77483">
      <c r="A77483" s="9"/>
    </row>
    <row r="77484">
      <c r="A77484" s="9"/>
    </row>
    <row r="77485">
      <c r="A77485" s="9"/>
    </row>
    <row r="77486">
      <c r="A77486" s="9"/>
    </row>
    <row r="77487">
      <c r="A77487" s="9"/>
    </row>
    <row r="77488">
      <c r="A77488" s="9"/>
    </row>
    <row r="77489">
      <c r="A77489" s="9"/>
    </row>
    <row r="77490">
      <c r="A77490" s="9"/>
    </row>
    <row r="77491">
      <c r="A77491" s="9"/>
    </row>
    <row r="77492">
      <c r="A77492" s="9"/>
    </row>
    <row r="77493">
      <c r="A77493" s="9"/>
    </row>
    <row r="77494">
      <c r="A77494" s="9"/>
    </row>
    <row r="77495">
      <c r="A77495" s="9"/>
    </row>
    <row r="77496">
      <c r="A77496" s="9"/>
    </row>
    <row r="77497">
      <c r="A77497" s="9"/>
    </row>
    <row r="77498">
      <c r="A77498" s="9"/>
    </row>
    <row r="77499">
      <c r="A77499" s="9"/>
    </row>
    <row r="77500">
      <c r="A77500" s="9"/>
    </row>
    <row r="77501">
      <c r="A77501" s="9"/>
    </row>
    <row r="77502">
      <c r="A77502" s="9"/>
    </row>
    <row r="77503">
      <c r="A77503" s="9"/>
    </row>
    <row r="77504">
      <c r="A77504" s="9"/>
    </row>
    <row r="77505">
      <c r="A77505" s="9"/>
    </row>
    <row r="77506">
      <c r="A77506" s="9"/>
    </row>
    <row r="77507">
      <c r="A77507" s="9"/>
    </row>
    <row r="77508">
      <c r="A77508" s="9"/>
    </row>
    <row r="77509">
      <c r="A77509" s="9"/>
    </row>
    <row r="77510">
      <c r="A77510" s="9"/>
    </row>
    <row r="77511">
      <c r="A77511" s="9"/>
    </row>
    <row r="77512">
      <c r="A77512" s="9"/>
    </row>
    <row r="77513">
      <c r="A77513" s="9"/>
    </row>
    <row r="77514">
      <c r="A77514" s="9"/>
    </row>
    <row r="77515">
      <c r="A77515" s="9"/>
    </row>
    <row r="77516">
      <c r="A77516" s="9"/>
    </row>
    <row r="77517">
      <c r="A77517" s="9"/>
    </row>
    <row r="77518">
      <c r="A77518" s="9"/>
    </row>
    <row r="77519">
      <c r="A77519" s="9"/>
    </row>
    <row r="77520">
      <c r="A77520" s="9"/>
    </row>
    <row r="77521">
      <c r="A77521" s="9"/>
    </row>
    <row r="77522">
      <c r="A77522" s="9"/>
    </row>
    <row r="77523">
      <c r="A77523" s="9"/>
    </row>
    <row r="77524">
      <c r="A77524" s="9"/>
    </row>
    <row r="77525">
      <c r="A77525" s="9"/>
    </row>
    <row r="77526">
      <c r="A77526" s="9"/>
    </row>
    <row r="77527">
      <c r="A77527" s="9"/>
    </row>
    <row r="77528">
      <c r="A77528" s="9"/>
    </row>
    <row r="77529">
      <c r="A77529" s="9"/>
    </row>
    <row r="77530">
      <c r="A77530" s="9"/>
    </row>
    <row r="77531">
      <c r="A77531" s="9"/>
    </row>
    <row r="77532">
      <c r="A77532" s="9"/>
    </row>
    <row r="77533">
      <c r="A77533" s="9"/>
    </row>
    <row r="77534">
      <c r="A77534" s="9"/>
    </row>
    <row r="77535">
      <c r="A77535" s="9"/>
    </row>
    <row r="77536">
      <c r="A77536" s="9"/>
    </row>
    <row r="77537">
      <c r="A77537" s="9"/>
    </row>
    <row r="77538">
      <c r="A77538" s="9"/>
    </row>
    <row r="77539">
      <c r="A77539" s="9"/>
    </row>
    <row r="77540">
      <c r="A77540" s="9"/>
    </row>
    <row r="77541">
      <c r="A77541" s="9"/>
    </row>
    <row r="77542">
      <c r="A77542" s="9"/>
    </row>
    <row r="77543">
      <c r="A77543" s="9"/>
    </row>
    <row r="77544">
      <c r="A77544" s="9"/>
    </row>
    <row r="77545">
      <c r="A77545" s="9"/>
    </row>
    <row r="77546">
      <c r="A77546" s="9"/>
    </row>
    <row r="77547">
      <c r="A77547" s="9"/>
    </row>
    <row r="77548">
      <c r="A77548" s="9"/>
    </row>
    <row r="77549">
      <c r="A77549" s="9"/>
    </row>
    <row r="77550">
      <c r="A77550" s="9"/>
    </row>
    <row r="77551">
      <c r="A77551" s="9"/>
    </row>
    <row r="77552">
      <c r="A77552" s="9"/>
    </row>
    <row r="77553">
      <c r="A77553" s="9"/>
    </row>
    <row r="77554">
      <c r="A77554" s="9"/>
    </row>
    <row r="77555">
      <c r="A77555" s="9"/>
    </row>
    <row r="77556">
      <c r="A77556" s="9"/>
    </row>
    <row r="77557">
      <c r="A77557" s="9"/>
    </row>
    <row r="77558">
      <c r="A77558" s="9"/>
    </row>
    <row r="77559">
      <c r="A77559" s="9"/>
    </row>
    <row r="77560">
      <c r="A77560" s="9"/>
    </row>
    <row r="77561">
      <c r="A77561" s="9"/>
    </row>
    <row r="77562">
      <c r="A77562" s="9"/>
    </row>
    <row r="77563">
      <c r="A77563" s="9"/>
    </row>
    <row r="77564">
      <c r="A77564" s="9"/>
    </row>
    <row r="77565">
      <c r="A77565" s="9"/>
    </row>
    <row r="77566">
      <c r="A77566" s="9"/>
    </row>
    <row r="77567">
      <c r="A77567" s="9"/>
    </row>
    <row r="77568">
      <c r="A77568" s="9"/>
    </row>
    <row r="77569">
      <c r="A77569" s="9"/>
    </row>
    <row r="77570">
      <c r="A77570" s="9"/>
    </row>
    <row r="77571">
      <c r="A77571" s="9"/>
    </row>
    <row r="77572">
      <c r="A77572" s="9"/>
    </row>
    <row r="77573">
      <c r="A77573" s="9"/>
    </row>
    <row r="77574">
      <c r="A77574" s="9"/>
    </row>
    <row r="77575">
      <c r="A77575" s="9"/>
    </row>
    <row r="77576">
      <c r="A77576" s="9"/>
    </row>
    <row r="77577">
      <c r="A77577" s="9"/>
    </row>
    <row r="77578">
      <c r="A77578" s="9"/>
    </row>
    <row r="77579">
      <c r="A77579" s="9"/>
    </row>
    <row r="77580">
      <c r="A77580" s="9"/>
    </row>
    <row r="77581">
      <c r="A77581" s="9"/>
    </row>
    <row r="77582">
      <c r="A77582" s="9"/>
    </row>
    <row r="77583">
      <c r="A77583" s="9"/>
    </row>
    <row r="77584">
      <c r="A77584" s="9"/>
    </row>
    <row r="77585">
      <c r="A77585" s="9"/>
    </row>
    <row r="77586">
      <c r="A77586" s="9"/>
    </row>
    <row r="77587">
      <c r="A77587" s="9"/>
    </row>
    <row r="77588">
      <c r="A77588" s="9"/>
    </row>
    <row r="77589">
      <c r="A77589" s="9"/>
    </row>
    <row r="77590">
      <c r="A77590" s="9"/>
    </row>
    <row r="77591">
      <c r="A77591" s="9"/>
    </row>
    <row r="77592">
      <c r="A77592" s="9"/>
    </row>
    <row r="77593">
      <c r="A77593" s="9"/>
    </row>
    <row r="77594">
      <c r="A77594" s="9"/>
    </row>
    <row r="77595">
      <c r="A77595" s="9"/>
    </row>
    <row r="77596">
      <c r="A77596" s="9"/>
    </row>
    <row r="77597">
      <c r="A77597" s="9"/>
    </row>
    <row r="77598">
      <c r="A77598" s="9"/>
    </row>
    <row r="77599">
      <c r="A77599" s="9"/>
    </row>
    <row r="77600">
      <c r="A77600" s="9"/>
    </row>
    <row r="77601">
      <c r="A77601" s="9"/>
    </row>
    <row r="77602">
      <c r="A77602" s="9"/>
    </row>
    <row r="77603">
      <c r="A77603" s="9"/>
    </row>
    <row r="77604">
      <c r="A77604" s="9"/>
    </row>
    <row r="77605">
      <c r="A77605" s="9"/>
    </row>
    <row r="77606">
      <c r="A77606" s="9"/>
    </row>
    <row r="77607">
      <c r="A77607" s="9"/>
    </row>
    <row r="77608">
      <c r="A77608" s="9"/>
    </row>
    <row r="77609">
      <c r="A77609" s="9"/>
    </row>
    <row r="77610">
      <c r="A77610" s="9"/>
    </row>
    <row r="77611">
      <c r="A77611" s="9"/>
    </row>
    <row r="77612">
      <c r="A77612" s="9"/>
    </row>
    <row r="77613">
      <c r="A77613" s="9"/>
    </row>
    <row r="77614">
      <c r="A77614" s="9"/>
    </row>
    <row r="77615">
      <c r="A77615" s="9"/>
    </row>
    <row r="77616">
      <c r="A77616" s="9"/>
    </row>
    <row r="77617">
      <c r="A77617" s="9"/>
    </row>
    <row r="77618">
      <c r="A77618" s="9"/>
    </row>
    <row r="77619">
      <c r="A77619" s="9"/>
    </row>
    <row r="77620">
      <c r="A77620" s="9"/>
    </row>
    <row r="77621">
      <c r="A77621" s="9"/>
    </row>
    <row r="77622">
      <c r="A77622" s="9"/>
    </row>
    <row r="77623">
      <c r="A77623" s="9"/>
    </row>
    <row r="77624">
      <c r="A77624" s="9"/>
    </row>
    <row r="77625">
      <c r="A77625" s="9"/>
    </row>
    <row r="77626">
      <c r="A77626" s="9"/>
    </row>
    <row r="77627">
      <c r="A77627" s="9"/>
    </row>
    <row r="77628">
      <c r="A77628" s="9"/>
    </row>
    <row r="77629">
      <c r="A77629" s="9"/>
    </row>
    <row r="77630">
      <c r="A77630" s="9"/>
    </row>
    <row r="77631">
      <c r="A77631" s="9"/>
    </row>
    <row r="77632">
      <c r="A77632" s="9"/>
    </row>
    <row r="77633">
      <c r="A77633" s="9"/>
    </row>
    <row r="77634">
      <c r="A77634" s="9"/>
    </row>
    <row r="77635">
      <c r="A77635" s="9"/>
    </row>
    <row r="77636">
      <c r="A77636" s="9"/>
    </row>
    <row r="77637">
      <c r="A77637" s="9"/>
    </row>
    <row r="77638">
      <c r="A77638" s="9"/>
    </row>
    <row r="77639">
      <c r="A77639" s="9"/>
    </row>
    <row r="77640">
      <c r="A77640" s="9"/>
    </row>
    <row r="77641">
      <c r="A77641" s="9"/>
    </row>
    <row r="77642">
      <c r="A77642" s="9"/>
    </row>
    <row r="77643">
      <c r="A77643" s="9"/>
    </row>
    <row r="77644">
      <c r="A77644" s="9"/>
    </row>
    <row r="77645">
      <c r="A77645" s="9"/>
    </row>
    <row r="77646">
      <c r="A77646" s="9"/>
    </row>
    <row r="77647">
      <c r="A77647" s="9"/>
    </row>
    <row r="77648">
      <c r="A77648" s="9"/>
    </row>
    <row r="77649">
      <c r="A77649" s="9"/>
    </row>
    <row r="77650">
      <c r="A77650" s="9"/>
    </row>
    <row r="77651">
      <c r="A77651" s="9"/>
    </row>
    <row r="77652">
      <c r="A77652" s="9"/>
    </row>
    <row r="77653">
      <c r="A77653" s="9"/>
    </row>
    <row r="77654">
      <c r="A77654" s="9"/>
    </row>
    <row r="77655">
      <c r="A77655" s="9"/>
    </row>
    <row r="77656">
      <c r="A77656" s="9"/>
    </row>
    <row r="77657">
      <c r="A77657" s="9"/>
    </row>
    <row r="77658">
      <c r="A77658" s="9"/>
    </row>
    <row r="77659">
      <c r="A77659" s="9"/>
    </row>
    <row r="77660">
      <c r="A77660" s="9"/>
    </row>
    <row r="77661">
      <c r="A77661" s="9"/>
    </row>
    <row r="77662">
      <c r="A77662" s="9"/>
    </row>
    <row r="77663">
      <c r="A77663" s="9"/>
    </row>
    <row r="77664">
      <c r="A77664" s="9"/>
    </row>
    <row r="77665">
      <c r="A77665" s="9"/>
    </row>
    <row r="77666">
      <c r="A77666" s="9"/>
    </row>
    <row r="77667">
      <c r="A77667" s="9"/>
    </row>
    <row r="77668">
      <c r="A77668" s="9"/>
    </row>
    <row r="77669">
      <c r="A77669" s="9"/>
    </row>
    <row r="77670">
      <c r="A77670" s="9"/>
    </row>
    <row r="77671">
      <c r="A77671" s="9"/>
    </row>
    <row r="77672">
      <c r="A77672" s="9"/>
    </row>
    <row r="77673">
      <c r="A77673" s="9"/>
    </row>
    <row r="77674">
      <c r="A77674" s="9"/>
    </row>
    <row r="77675">
      <c r="A77675" s="9"/>
    </row>
    <row r="77676">
      <c r="A77676" s="9"/>
    </row>
    <row r="77677">
      <c r="A77677" s="9"/>
    </row>
    <row r="77678">
      <c r="A77678" s="9"/>
    </row>
    <row r="77679">
      <c r="A77679" s="9"/>
    </row>
    <row r="77680">
      <c r="A77680" s="9"/>
    </row>
    <row r="77681">
      <c r="A77681" s="9"/>
    </row>
    <row r="77682">
      <c r="A77682" s="9"/>
    </row>
    <row r="77683">
      <c r="A77683" s="9"/>
    </row>
    <row r="77684">
      <c r="A77684" s="9"/>
    </row>
    <row r="77685">
      <c r="A77685" s="9"/>
    </row>
    <row r="77686">
      <c r="A77686" s="9"/>
    </row>
    <row r="77687">
      <c r="A77687" s="9"/>
    </row>
    <row r="77688">
      <c r="A77688" s="9"/>
    </row>
    <row r="77689">
      <c r="A77689" s="9"/>
    </row>
    <row r="77690">
      <c r="A77690" s="9"/>
    </row>
    <row r="77691">
      <c r="A77691" s="9"/>
    </row>
    <row r="77692">
      <c r="A77692" s="9"/>
    </row>
    <row r="77693">
      <c r="A77693" s="9"/>
    </row>
    <row r="77694">
      <c r="A77694" s="9"/>
    </row>
    <row r="77695">
      <c r="A77695" s="9"/>
    </row>
    <row r="77696">
      <c r="A77696" s="9"/>
    </row>
    <row r="77697">
      <c r="A77697" s="9"/>
    </row>
    <row r="77698">
      <c r="A77698" s="9"/>
    </row>
    <row r="77699">
      <c r="A77699" s="9"/>
    </row>
    <row r="77700">
      <c r="A77700" s="9"/>
    </row>
    <row r="77701">
      <c r="A77701" s="9"/>
    </row>
    <row r="77702">
      <c r="A77702" s="9"/>
    </row>
    <row r="77703">
      <c r="A77703" s="9"/>
    </row>
    <row r="77704">
      <c r="A77704" s="9"/>
    </row>
    <row r="77705">
      <c r="A77705" s="9"/>
    </row>
    <row r="77706">
      <c r="A77706" s="9"/>
    </row>
    <row r="77707">
      <c r="A77707" s="9"/>
    </row>
    <row r="77708">
      <c r="A77708" s="9"/>
    </row>
    <row r="77709">
      <c r="A77709" s="9"/>
    </row>
    <row r="77710">
      <c r="A77710" s="9"/>
    </row>
    <row r="77711">
      <c r="A77711" s="9"/>
    </row>
    <row r="77712">
      <c r="A77712" s="9"/>
    </row>
    <row r="77713">
      <c r="A77713" s="9"/>
    </row>
    <row r="77714">
      <c r="A77714" s="9"/>
    </row>
    <row r="77715">
      <c r="A77715" s="9"/>
    </row>
    <row r="77716">
      <c r="A77716" s="9"/>
    </row>
    <row r="77717">
      <c r="A77717" s="9"/>
    </row>
    <row r="77718">
      <c r="A77718" s="9"/>
    </row>
    <row r="77719">
      <c r="A77719" s="9"/>
    </row>
    <row r="77720">
      <c r="A77720" s="9"/>
    </row>
    <row r="77721">
      <c r="A77721" s="9"/>
    </row>
    <row r="77722">
      <c r="A77722" s="9"/>
    </row>
    <row r="77723">
      <c r="A77723" s="9"/>
    </row>
    <row r="77724">
      <c r="A77724" s="9"/>
    </row>
    <row r="77725">
      <c r="A77725" s="9"/>
    </row>
    <row r="77726">
      <c r="A77726" s="9"/>
    </row>
    <row r="77727">
      <c r="A77727" s="9"/>
    </row>
    <row r="77728">
      <c r="A77728" s="9"/>
    </row>
    <row r="77729">
      <c r="A77729" s="9"/>
    </row>
    <row r="77730">
      <c r="A77730" s="9"/>
    </row>
    <row r="77731">
      <c r="A77731" s="9"/>
    </row>
    <row r="77732">
      <c r="A77732" s="9"/>
    </row>
    <row r="77733">
      <c r="A77733" s="9"/>
    </row>
    <row r="77734">
      <c r="A77734" s="9"/>
    </row>
    <row r="77735">
      <c r="A77735" s="9"/>
    </row>
    <row r="77736">
      <c r="A77736" s="9"/>
    </row>
    <row r="77737">
      <c r="A77737" s="9"/>
    </row>
    <row r="77738">
      <c r="A77738" s="9"/>
    </row>
    <row r="77739">
      <c r="A77739" s="9"/>
    </row>
    <row r="77740">
      <c r="A77740" s="9"/>
    </row>
    <row r="77741">
      <c r="A77741" s="9"/>
    </row>
    <row r="77742">
      <c r="A77742" s="9"/>
    </row>
    <row r="77743">
      <c r="A77743" s="9"/>
    </row>
    <row r="77744">
      <c r="A77744" s="9"/>
    </row>
    <row r="77745">
      <c r="A77745" s="9"/>
    </row>
    <row r="77746">
      <c r="A77746" s="9"/>
    </row>
    <row r="77747">
      <c r="A77747" s="9"/>
    </row>
    <row r="77748">
      <c r="A77748" s="9"/>
    </row>
    <row r="77749">
      <c r="A77749" s="9"/>
    </row>
    <row r="77750">
      <c r="A77750" s="9"/>
    </row>
    <row r="77751">
      <c r="A77751" s="9"/>
    </row>
    <row r="77752">
      <c r="A77752" s="9"/>
    </row>
    <row r="77753">
      <c r="A77753" s="9"/>
    </row>
    <row r="77754">
      <c r="A77754" s="9"/>
    </row>
    <row r="77755">
      <c r="A77755" s="9"/>
    </row>
    <row r="77756">
      <c r="A77756" s="9"/>
    </row>
    <row r="77757">
      <c r="A77757" s="9"/>
    </row>
    <row r="77758">
      <c r="A77758" s="9"/>
    </row>
    <row r="77759">
      <c r="A77759" s="9"/>
    </row>
    <row r="77760">
      <c r="A77760" s="9"/>
    </row>
    <row r="77761">
      <c r="A77761" s="9"/>
    </row>
    <row r="77762">
      <c r="A77762" s="9"/>
    </row>
    <row r="77763">
      <c r="A77763" s="9"/>
    </row>
    <row r="77764">
      <c r="A77764" s="9"/>
    </row>
    <row r="77765">
      <c r="A77765" s="9"/>
    </row>
    <row r="77766">
      <c r="A77766" s="9"/>
    </row>
    <row r="77767">
      <c r="A77767" s="9"/>
    </row>
    <row r="77768">
      <c r="A77768" s="9"/>
    </row>
    <row r="77769">
      <c r="A77769" s="9"/>
    </row>
    <row r="77770">
      <c r="A77770" s="9"/>
    </row>
    <row r="77771">
      <c r="A77771" s="9"/>
    </row>
    <row r="77772">
      <c r="A77772" s="9"/>
    </row>
    <row r="77773">
      <c r="A77773" s="9"/>
    </row>
    <row r="77774">
      <c r="A77774" s="9"/>
    </row>
    <row r="77775">
      <c r="A77775" s="9"/>
    </row>
    <row r="77776">
      <c r="A77776" s="9"/>
    </row>
    <row r="77777">
      <c r="A77777" s="9"/>
    </row>
    <row r="77778">
      <c r="A77778" s="9"/>
    </row>
    <row r="77779">
      <c r="A77779" s="9"/>
    </row>
    <row r="77780">
      <c r="A77780" s="9"/>
    </row>
    <row r="77781">
      <c r="A77781" s="9"/>
    </row>
    <row r="77782">
      <c r="A77782" s="9"/>
    </row>
    <row r="77783">
      <c r="A77783" s="9"/>
    </row>
    <row r="77784">
      <c r="A77784" s="9"/>
    </row>
    <row r="77785">
      <c r="A77785" s="9"/>
    </row>
    <row r="77786">
      <c r="A77786" s="9"/>
    </row>
    <row r="77787">
      <c r="A77787" s="9"/>
    </row>
    <row r="77788">
      <c r="A77788" s="9"/>
    </row>
    <row r="77789">
      <c r="A77789" s="9"/>
    </row>
    <row r="77790">
      <c r="A77790" s="9"/>
    </row>
    <row r="77791">
      <c r="A77791" s="9"/>
    </row>
    <row r="77792">
      <c r="A77792" s="9"/>
    </row>
    <row r="77793">
      <c r="A77793" s="9"/>
    </row>
    <row r="77794">
      <c r="A77794" s="9"/>
    </row>
    <row r="77795">
      <c r="A77795" s="9"/>
    </row>
    <row r="77796">
      <c r="A77796" s="9"/>
    </row>
    <row r="77797">
      <c r="A77797" s="9"/>
    </row>
    <row r="77798">
      <c r="A77798" s="9"/>
    </row>
    <row r="77799">
      <c r="A77799" s="9"/>
    </row>
    <row r="77800">
      <c r="A77800" s="9"/>
    </row>
    <row r="77801">
      <c r="A77801" s="9"/>
    </row>
    <row r="77802">
      <c r="A77802" s="9"/>
    </row>
    <row r="77803">
      <c r="A77803" s="9"/>
    </row>
    <row r="77804">
      <c r="A77804" s="9"/>
    </row>
    <row r="77805">
      <c r="A77805" s="9"/>
    </row>
    <row r="77806">
      <c r="A77806" s="9"/>
    </row>
    <row r="77807">
      <c r="A77807" s="9"/>
    </row>
    <row r="77808">
      <c r="A77808" s="9"/>
    </row>
    <row r="77809">
      <c r="A77809" s="9"/>
    </row>
    <row r="77810">
      <c r="A77810" s="9"/>
    </row>
    <row r="77811">
      <c r="A77811" s="9"/>
    </row>
    <row r="77812">
      <c r="A77812" s="9"/>
    </row>
    <row r="77813">
      <c r="A77813" s="9"/>
    </row>
    <row r="77814">
      <c r="A77814" s="9"/>
    </row>
    <row r="77815">
      <c r="A77815" s="9"/>
    </row>
    <row r="77816">
      <c r="A77816" s="9"/>
    </row>
    <row r="77817">
      <c r="A77817" s="9"/>
    </row>
    <row r="77818">
      <c r="A77818" s="9"/>
    </row>
    <row r="77819">
      <c r="A77819" s="9"/>
    </row>
    <row r="77820">
      <c r="A77820" s="9"/>
    </row>
    <row r="77821">
      <c r="A77821" s="9"/>
    </row>
    <row r="77822">
      <c r="A77822" s="9"/>
    </row>
    <row r="77823">
      <c r="A77823" s="9"/>
    </row>
    <row r="77824">
      <c r="A77824" s="9"/>
    </row>
    <row r="77825">
      <c r="A77825" s="9"/>
    </row>
    <row r="77826">
      <c r="A77826" s="9"/>
    </row>
    <row r="77827">
      <c r="A77827" s="9"/>
    </row>
    <row r="77828">
      <c r="A77828" s="9"/>
    </row>
    <row r="77829">
      <c r="A77829" s="9"/>
    </row>
    <row r="77830">
      <c r="A77830" s="9"/>
    </row>
    <row r="77831">
      <c r="A77831" s="9"/>
    </row>
    <row r="77832">
      <c r="A77832" s="9"/>
    </row>
    <row r="77833">
      <c r="A77833" s="9"/>
    </row>
    <row r="77834">
      <c r="A77834" s="9"/>
    </row>
    <row r="77835">
      <c r="A77835" s="9"/>
    </row>
    <row r="77836">
      <c r="A77836" s="9"/>
    </row>
    <row r="77837">
      <c r="A77837" s="9"/>
    </row>
    <row r="77838">
      <c r="A77838" s="9"/>
    </row>
    <row r="77839">
      <c r="A77839" s="9"/>
    </row>
    <row r="77840">
      <c r="A77840" s="9"/>
    </row>
    <row r="77841">
      <c r="A77841" s="9"/>
    </row>
    <row r="77842">
      <c r="A77842" s="9"/>
    </row>
    <row r="77843">
      <c r="A77843" s="9"/>
    </row>
    <row r="77844">
      <c r="A77844" s="9"/>
    </row>
    <row r="77845">
      <c r="A77845" s="9"/>
    </row>
    <row r="77846">
      <c r="A77846" s="9"/>
    </row>
    <row r="77847">
      <c r="A77847" s="9"/>
    </row>
    <row r="77848">
      <c r="A77848" s="9"/>
    </row>
    <row r="77849">
      <c r="A77849" s="9"/>
    </row>
    <row r="77850">
      <c r="A77850" s="9"/>
    </row>
    <row r="77851">
      <c r="A77851" s="9"/>
    </row>
    <row r="77852">
      <c r="A77852" s="9"/>
    </row>
    <row r="77853">
      <c r="A77853" s="9"/>
    </row>
    <row r="77854">
      <c r="A77854" s="9"/>
    </row>
    <row r="77855">
      <c r="A77855" s="9"/>
    </row>
    <row r="77856">
      <c r="A77856" s="9"/>
    </row>
    <row r="77857">
      <c r="A77857" s="9"/>
    </row>
    <row r="77858">
      <c r="A77858" s="9"/>
    </row>
    <row r="77859">
      <c r="A77859" s="9"/>
    </row>
    <row r="77860">
      <c r="A77860" s="9"/>
    </row>
    <row r="77861">
      <c r="A77861" s="9"/>
    </row>
    <row r="77862">
      <c r="A77862" s="9"/>
    </row>
    <row r="77863">
      <c r="A77863" s="9"/>
    </row>
    <row r="77864">
      <c r="A77864" s="9"/>
    </row>
    <row r="77865">
      <c r="A77865" s="9"/>
    </row>
    <row r="77866">
      <c r="A77866" s="9"/>
    </row>
    <row r="77867">
      <c r="A77867" s="9"/>
    </row>
    <row r="77868">
      <c r="A77868" s="9"/>
    </row>
    <row r="77869">
      <c r="A77869" s="9"/>
    </row>
    <row r="77870">
      <c r="A77870" s="9"/>
    </row>
    <row r="77871">
      <c r="A77871" s="9"/>
    </row>
    <row r="77872">
      <c r="A77872" s="9"/>
    </row>
    <row r="77873">
      <c r="A77873" s="9"/>
    </row>
    <row r="77874">
      <c r="A77874" s="9"/>
    </row>
    <row r="77875">
      <c r="A77875" s="9"/>
    </row>
    <row r="77876">
      <c r="A77876" s="9"/>
    </row>
    <row r="77877">
      <c r="A77877" s="9"/>
    </row>
    <row r="77878">
      <c r="A77878" s="9"/>
    </row>
    <row r="77879">
      <c r="A77879" s="9"/>
    </row>
    <row r="77880">
      <c r="A77880" s="9"/>
    </row>
    <row r="77881">
      <c r="A77881" s="9"/>
    </row>
    <row r="77882">
      <c r="A77882" s="9"/>
    </row>
    <row r="77883">
      <c r="A77883" s="9"/>
    </row>
    <row r="77884">
      <c r="A77884" s="9"/>
    </row>
    <row r="77885">
      <c r="A77885" s="9"/>
    </row>
    <row r="77886">
      <c r="A77886" s="9"/>
    </row>
    <row r="77887">
      <c r="A77887" s="9"/>
    </row>
    <row r="77888">
      <c r="A77888" s="9"/>
    </row>
    <row r="77889">
      <c r="A77889" s="9"/>
    </row>
    <row r="77890">
      <c r="A77890" s="9"/>
    </row>
    <row r="77891">
      <c r="A77891" s="9"/>
    </row>
    <row r="77892">
      <c r="A77892" s="9"/>
    </row>
    <row r="77893">
      <c r="A77893" s="9"/>
    </row>
    <row r="77894">
      <c r="A77894" s="9"/>
    </row>
    <row r="77895">
      <c r="A77895" s="9"/>
    </row>
    <row r="77896">
      <c r="A77896" s="9"/>
    </row>
    <row r="77897">
      <c r="A77897" s="9"/>
    </row>
    <row r="77898">
      <c r="A77898" s="9"/>
    </row>
    <row r="77899">
      <c r="A77899" s="9"/>
    </row>
    <row r="77900">
      <c r="A77900" s="9"/>
    </row>
    <row r="77901">
      <c r="A77901" s="9"/>
    </row>
    <row r="77902">
      <c r="A77902" s="9"/>
    </row>
    <row r="77903">
      <c r="A77903" s="9"/>
    </row>
    <row r="77904">
      <c r="A77904" s="9"/>
    </row>
    <row r="77905">
      <c r="A77905" s="9"/>
    </row>
    <row r="77906">
      <c r="A77906" s="9"/>
    </row>
    <row r="77907">
      <c r="A77907" s="9"/>
    </row>
    <row r="77908">
      <c r="A77908" s="9"/>
    </row>
    <row r="77909">
      <c r="A77909" s="9"/>
    </row>
    <row r="77910">
      <c r="A77910" s="9"/>
    </row>
    <row r="77911">
      <c r="A77911" s="9"/>
    </row>
    <row r="77912">
      <c r="A77912" s="9"/>
    </row>
    <row r="77913">
      <c r="A77913" s="9"/>
    </row>
    <row r="77914">
      <c r="A77914" s="9"/>
    </row>
    <row r="77915">
      <c r="A77915" s="9"/>
    </row>
    <row r="77916">
      <c r="A77916" s="9"/>
    </row>
    <row r="77917">
      <c r="A77917" s="9"/>
    </row>
    <row r="77918">
      <c r="A77918" s="9"/>
    </row>
    <row r="77919">
      <c r="A77919" s="9"/>
    </row>
    <row r="77920">
      <c r="A77920" s="9"/>
    </row>
    <row r="77921">
      <c r="A77921" s="9"/>
    </row>
    <row r="77922">
      <c r="A77922" s="9"/>
    </row>
    <row r="77923">
      <c r="A77923" s="9"/>
    </row>
    <row r="77924">
      <c r="A77924" s="9"/>
    </row>
    <row r="77925">
      <c r="A77925" s="9"/>
    </row>
    <row r="77926">
      <c r="A77926" s="9"/>
    </row>
    <row r="77927">
      <c r="A77927" s="9"/>
    </row>
    <row r="77928">
      <c r="A77928" s="9"/>
    </row>
    <row r="77929">
      <c r="A77929" s="9"/>
    </row>
    <row r="77930">
      <c r="A77930" s="9"/>
    </row>
    <row r="77931">
      <c r="A77931" s="9"/>
    </row>
    <row r="77932">
      <c r="A77932" s="9"/>
    </row>
    <row r="77933">
      <c r="A77933" s="9"/>
    </row>
    <row r="77934">
      <c r="A77934" s="9"/>
    </row>
    <row r="77935">
      <c r="A77935" s="9"/>
    </row>
    <row r="77936">
      <c r="A77936" s="9"/>
    </row>
    <row r="77937">
      <c r="A77937" s="9"/>
    </row>
    <row r="77938">
      <c r="A77938" s="9"/>
    </row>
    <row r="77939">
      <c r="A77939" s="9"/>
    </row>
    <row r="77940">
      <c r="A77940" s="9"/>
    </row>
    <row r="77941">
      <c r="A77941" s="9"/>
    </row>
    <row r="77942">
      <c r="A77942" s="9"/>
    </row>
    <row r="77943">
      <c r="A77943" s="9"/>
    </row>
    <row r="77944">
      <c r="A77944" s="9"/>
    </row>
    <row r="77945">
      <c r="A77945" s="9"/>
    </row>
    <row r="77946">
      <c r="A77946" s="9"/>
    </row>
    <row r="77947">
      <c r="A77947" s="9"/>
    </row>
    <row r="77948">
      <c r="A77948" s="9"/>
    </row>
    <row r="77949">
      <c r="A77949" s="9"/>
    </row>
    <row r="77950">
      <c r="A77950" s="9"/>
    </row>
    <row r="77951">
      <c r="A77951" s="9"/>
    </row>
    <row r="77952">
      <c r="A77952" s="9"/>
    </row>
    <row r="77953">
      <c r="A77953" s="9"/>
    </row>
    <row r="77954">
      <c r="A77954" s="9"/>
    </row>
    <row r="77955">
      <c r="A77955" s="9"/>
    </row>
    <row r="77956">
      <c r="A77956" s="9"/>
    </row>
    <row r="77957">
      <c r="A77957" s="9"/>
    </row>
    <row r="77958">
      <c r="A77958" s="9"/>
    </row>
    <row r="77959">
      <c r="A77959" s="9"/>
    </row>
    <row r="77960">
      <c r="A77960" s="9"/>
    </row>
    <row r="77961">
      <c r="A77961" s="9"/>
    </row>
    <row r="77962">
      <c r="A77962" s="9"/>
    </row>
    <row r="77963">
      <c r="A77963" s="9"/>
    </row>
    <row r="77964">
      <c r="A77964" s="9"/>
    </row>
    <row r="77965">
      <c r="A77965" s="9"/>
    </row>
    <row r="77966">
      <c r="A77966" s="9"/>
    </row>
    <row r="77967">
      <c r="A77967" s="9"/>
    </row>
    <row r="77968">
      <c r="A77968" s="9"/>
    </row>
    <row r="77969">
      <c r="A77969" s="9"/>
    </row>
    <row r="77970">
      <c r="A77970" s="9"/>
    </row>
    <row r="77971">
      <c r="A77971" s="9"/>
    </row>
    <row r="77972">
      <c r="A77972" s="9"/>
    </row>
    <row r="77973">
      <c r="A77973" s="9"/>
    </row>
    <row r="77974">
      <c r="A77974" s="9"/>
    </row>
    <row r="77975">
      <c r="A77975" s="9"/>
    </row>
    <row r="77976">
      <c r="A77976" s="9"/>
    </row>
    <row r="77977">
      <c r="A77977" s="9"/>
    </row>
    <row r="77978">
      <c r="A77978" s="9"/>
    </row>
    <row r="77979">
      <c r="A77979" s="9"/>
    </row>
    <row r="77980">
      <c r="A77980" s="9"/>
    </row>
    <row r="77981">
      <c r="A77981" s="9"/>
    </row>
    <row r="77982">
      <c r="A77982" s="9"/>
    </row>
    <row r="77983">
      <c r="A77983" s="9"/>
    </row>
    <row r="77984">
      <c r="A77984" s="9"/>
    </row>
    <row r="77985">
      <c r="A77985" s="9"/>
    </row>
    <row r="77986">
      <c r="A77986" s="9"/>
    </row>
    <row r="77987">
      <c r="A77987" s="9"/>
    </row>
    <row r="77988">
      <c r="A77988" s="9"/>
    </row>
    <row r="77989">
      <c r="A77989" s="9"/>
    </row>
    <row r="77990">
      <c r="A77990" s="9"/>
    </row>
    <row r="77991">
      <c r="A77991" s="9"/>
    </row>
    <row r="77992">
      <c r="A77992" s="9"/>
    </row>
    <row r="77993">
      <c r="A77993" s="9"/>
    </row>
    <row r="77994">
      <c r="A77994" s="9"/>
    </row>
    <row r="77995">
      <c r="A77995" s="9"/>
    </row>
    <row r="77996">
      <c r="A77996" s="9"/>
    </row>
    <row r="77997">
      <c r="A77997" s="9"/>
    </row>
    <row r="77998">
      <c r="A77998" s="9"/>
    </row>
    <row r="77999">
      <c r="A77999" s="9"/>
    </row>
    <row r="78000">
      <c r="A78000" s="9"/>
    </row>
    <row r="78001">
      <c r="A78001" s="9"/>
    </row>
    <row r="78002">
      <c r="A78002" s="9"/>
    </row>
    <row r="78003">
      <c r="A78003" s="9"/>
    </row>
    <row r="78004">
      <c r="A78004" s="9"/>
    </row>
    <row r="78005">
      <c r="A78005" s="9"/>
    </row>
    <row r="78006">
      <c r="A78006" s="9"/>
    </row>
    <row r="78007">
      <c r="A78007" s="9"/>
    </row>
    <row r="78008">
      <c r="A78008" s="9"/>
    </row>
    <row r="78009">
      <c r="A78009" s="9"/>
    </row>
    <row r="78010">
      <c r="A78010" s="9"/>
    </row>
    <row r="78011">
      <c r="A78011" s="9"/>
    </row>
    <row r="78012">
      <c r="A78012" s="9"/>
    </row>
    <row r="78013">
      <c r="A78013" s="9"/>
    </row>
    <row r="78014">
      <c r="A78014" s="9"/>
    </row>
    <row r="78015">
      <c r="A78015" s="9"/>
    </row>
    <row r="78016">
      <c r="A78016" s="9"/>
    </row>
    <row r="78017">
      <c r="A78017" s="9"/>
    </row>
    <row r="78018">
      <c r="A78018" s="9"/>
    </row>
    <row r="78019">
      <c r="A78019" s="9"/>
    </row>
    <row r="78020">
      <c r="A78020" s="9"/>
    </row>
    <row r="78021">
      <c r="A78021" s="9"/>
    </row>
    <row r="78022">
      <c r="A78022" s="9"/>
    </row>
    <row r="78023">
      <c r="A78023" s="9"/>
    </row>
    <row r="78024">
      <c r="A78024" s="9"/>
    </row>
    <row r="78025">
      <c r="A78025" s="9"/>
    </row>
    <row r="78026">
      <c r="A78026" s="9"/>
    </row>
    <row r="78027">
      <c r="A78027" s="9"/>
    </row>
    <row r="78028">
      <c r="A78028" s="9"/>
    </row>
    <row r="78029">
      <c r="A78029" s="9"/>
    </row>
    <row r="78030">
      <c r="A78030" s="9"/>
    </row>
    <row r="78031">
      <c r="A78031" s="9"/>
    </row>
    <row r="78032">
      <c r="A78032" s="9"/>
    </row>
    <row r="78033">
      <c r="A78033" s="9"/>
    </row>
    <row r="78034">
      <c r="A78034" s="9"/>
    </row>
    <row r="78035">
      <c r="A78035" s="9"/>
    </row>
    <row r="78036">
      <c r="A78036" s="9"/>
    </row>
    <row r="78037">
      <c r="A78037" s="9"/>
    </row>
    <row r="78038">
      <c r="A78038" s="9"/>
    </row>
    <row r="78039">
      <c r="A78039" s="9"/>
    </row>
    <row r="78040">
      <c r="A78040" s="9"/>
    </row>
    <row r="78041">
      <c r="A78041" s="9"/>
    </row>
    <row r="78042">
      <c r="A78042" s="9"/>
    </row>
    <row r="78043">
      <c r="A78043" s="9"/>
    </row>
    <row r="78044">
      <c r="A78044" s="9"/>
    </row>
    <row r="78045">
      <c r="A78045" s="9"/>
    </row>
    <row r="78046">
      <c r="A78046" s="9"/>
    </row>
    <row r="78047">
      <c r="A78047" s="9"/>
    </row>
    <row r="78048">
      <c r="A78048" s="9"/>
    </row>
    <row r="78049">
      <c r="A78049" s="9"/>
    </row>
    <row r="78050">
      <c r="A78050" s="9"/>
    </row>
    <row r="78051">
      <c r="A78051" s="9"/>
    </row>
    <row r="78052">
      <c r="A78052" s="9"/>
    </row>
    <row r="78053">
      <c r="A78053" s="9"/>
    </row>
    <row r="78054">
      <c r="A78054" s="9"/>
    </row>
    <row r="78055">
      <c r="A78055" s="9"/>
    </row>
    <row r="78056">
      <c r="A78056" s="9"/>
    </row>
    <row r="78057">
      <c r="A78057" s="9"/>
    </row>
    <row r="78058">
      <c r="A78058" s="9"/>
    </row>
    <row r="78059">
      <c r="A78059" s="9"/>
    </row>
    <row r="78060">
      <c r="A78060" s="9"/>
    </row>
    <row r="78061">
      <c r="A78061" s="9"/>
    </row>
    <row r="78062">
      <c r="A78062" s="9"/>
    </row>
    <row r="78063">
      <c r="A78063" s="9"/>
    </row>
    <row r="78064">
      <c r="A78064" s="9"/>
    </row>
    <row r="78065">
      <c r="A78065" s="9"/>
    </row>
    <row r="78066">
      <c r="A78066" s="9"/>
    </row>
    <row r="78067">
      <c r="A78067" s="9"/>
    </row>
    <row r="78068">
      <c r="A78068" s="9"/>
    </row>
    <row r="78069">
      <c r="A78069" s="9"/>
    </row>
    <row r="78070">
      <c r="A78070" s="9"/>
    </row>
    <row r="78071">
      <c r="A78071" s="9"/>
    </row>
    <row r="78072">
      <c r="A78072" s="9"/>
    </row>
    <row r="78073">
      <c r="A78073" s="9"/>
    </row>
    <row r="78074">
      <c r="A78074" s="9"/>
    </row>
    <row r="78075">
      <c r="A78075" s="9"/>
    </row>
    <row r="78076">
      <c r="A78076" s="9"/>
    </row>
    <row r="78077">
      <c r="A78077" s="9"/>
    </row>
    <row r="78078">
      <c r="A78078" s="9"/>
    </row>
    <row r="78079">
      <c r="A78079" s="9"/>
    </row>
    <row r="78080">
      <c r="A78080" s="9"/>
    </row>
    <row r="78081">
      <c r="A78081" s="9"/>
    </row>
    <row r="78082">
      <c r="A78082" s="9"/>
    </row>
    <row r="78083">
      <c r="A78083" s="9"/>
    </row>
    <row r="78084">
      <c r="A78084" s="9"/>
    </row>
    <row r="78085">
      <c r="A78085" s="9"/>
    </row>
    <row r="78086">
      <c r="A78086" s="9"/>
    </row>
    <row r="78087">
      <c r="A78087" s="9"/>
    </row>
    <row r="78088">
      <c r="A78088" s="9"/>
    </row>
    <row r="78089">
      <c r="A78089" s="9"/>
    </row>
    <row r="78090">
      <c r="A78090" s="9"/>
    </row>
    <row r="78091">
      <c r="A78091" s="9"/>
    </row>
    <row r="78092">
      <c r="A78092" s="9"/>
    </row>
    <row r="78093">
      <c r="A78093" s="9"/>
    </row>
    <row r="78094">
      <c r="A78094" s="9"/>
    </row>
    <row r="78095">
      <c r="A78095" s="9"/>
    </row>
    <row r="78096">
      <c r="A78096" s="9"/>
    </row>
    <row r="78097">
      <c r="A78097" s="9"/>
    </row>
    <row r="78098">
      <c r="A78098" s="9"/>
    </row>
    <row r="78099">
      <c r="A78099" s="9"/>
    </row>
    <row r="78100">
      <c r="A78100" s="9"/>
    </row>
    <row r="78101">
      <c r="A78101" s="9"/>
    </row>
    <row r="78102">
      <c r="A78102" s="9"/>
    </row>
    <row r="78103">
      <c r="A78103" s="9"/>
    </row>
    <row r="78104">
      <c r="A78104" s="9"/>
    </row>
    <row r="78105">
      <c r="A78105" s="9"/>
    </row>
    <row r="78106">
      <c r="A78106" s="9"/>
    </row>
    <row r="78107">
      <c r="A78107" s="9"/>
    </row>
    <row r="78108">
      <c r="A78108" s="9"/>
    </row>
    <row r="78109">
      <c r="A78109" s="9"/>
    </row>
    <row r="78110">
      <c r="A78110" s="9"/>
    </row>
    <row r="78111">
      <c r="A78111" s="9"/>
    </row>
    <row r="78112">
      <c r="A78112" s="9"/>
    </row>
    <row r="78113">
      <c r="A78113" s="9"/>
    </row>
    <row r="78114">
      <c r="A78114" s="9"/>
    </row>
    <row r="78115">
      <c r="A78115" s="9"/>
    </row>
    <row r="78116">
      <c r="A78116" s="9"/>
    </row>
    <row r="78117">
      <c r="A78117" s="9"/>
    </row>
    <row r="78118">
      <c r="A78118" s="9"/>
    </row>
    <row r="78119">
      <c r="A78119" s="9"/>
    </row>
    <row r="78120">
      <c r="A78120" s="9"/>
    </row>
    <row r="78121">
      <c r="A78121" s="9"/>
    </row>
    <row r="78122">
      <c r="A78122" s="9"/>
    </row>
    <row r="78123">
      <c r="A78123" s="9"/>
    </row>
    <row r="78124">
      <c r="A78124" s="9"/>
    </row>
    <row r="78125">
      <c r="A78125" s="9"/>
    </row>
    <row r="78126">
      <c r="A78126" s="9"/>
    </row>
    <row r="78127">
      <c r="A78127" s="9"/>
    </row>
    <row r="78128">
      <c r="A78128" s="9"/>
    </row>
    <row r="78129">
      <c r="A78129" s="9"/>
    </row>
    <row r="78130">
      <c r="A78130" s="9"/>
    </row>
    <row r="78131">
      <c r="A78131" s="9"/>
    </row>
    <row r="78132">
      <c r="A78132" s="9"/>
    </row>
    <row r="78133">
      <c r="A78133" s="9"/>
    </row>
    <row r="78134">
      <c r="A78134" s="9"/>
    </row>
    <row r="78135">
      <c r="A78135" s="9"/>
    </row>
    <row r="78136">
      <c r="A78136" s="9"/>
    </row>
    <row r="78137">
      <c r="A78137" s="9"/>
    </row>
    <row r="78138">
      <c r="A78138" s="9"/>
    </row>
    <row r="78139">
      <c r="A78139" s="9"/>
    </row>
    <row r="78140">
      <c r="A78140" s="9"/>
    </row>
    <row r="78141">
      <c r="A78141" s="9"/>
    </row>
    <row r="78142">
      <c r="A78142" s="9"/>
    </row>
    <row r="78143">
      <c r="A78143" s="9"/>
    </row>
    <row r="78144">
      <c r="A78144" s="9"/>
    </row>
    <row r="78145">
      <c r="A78145" s="9"/>
    </row>
    <row r="78146">
      <c r="A78146" s="9"/>
    </row>
    <row r="78147">
      <c r="A78147" s="9"/>
    </row>
    <row r="78148">
      <c r="A78148" s="9"/>
    </row>
    <row r="78149">
      <c r="A78149" s="9"/>
    </row>
    <row r="78150">
      <c r="A78150" s="9"/>
    </row>
    <row r="78151">
      <c r="A78151" s="9"/>
    </row>
    <row r="78152">
      <c r="A78152" s="9"/>
    </row>
    <row r="78153">
      <c r="A78153" s="9"/>
    </row>
    <row r="78154">
      <c r="A78154" s="9"/>
    </row>
    <row r="78155">
      <c r="A78155" s="9"/>
    </row>
    <row r="78156">
      <c r="A78156" s="9"/>
    </row>
    <row r="78157">
      <c r="A78157" s="9"/>
    </row>
    <row r="78158">
      <c r="A78158" s="9"/>
    </row>
    <row r="78159">
      <c r="A78159" s="9"/>
    </row>
    <row r="78160">
      <c r="A78160" s="9"/>
    </row>
    <row r="78161">
      <c r="A78161" s="9"/>
    </row>
    <row r="78162">
      <c r="A78162" s="9"/>
    </row>
    <row r="78163">
      <c r="A78163" s="9"/>
    </row>
    <row r="78164">
      <c r="A78164" s="9"/>
    </row>
    <row r="78165">
      <c r="A78165" s="9"/>
    </row>
    <row r="78166">
      <c r="A78166" s="9"/>
    </row>
    <row r="78167">
      <c r="A78167" s="9"/>
    </row>
    <row r="78168">
      <c r="A78168" s="9"/>
    </row>
    <row r="78169">
      <c r="A78169" s="9"/>
    </row>
    <row r="78170">
      <c r="A78170" s="9"/>
    </row>
    <row r="78171">
      <c r="A78171" s="9"/>
    </row>
    <row r="78172">
      <c r="A78172" s="9"/>
    </row>
    <row r="78173">
      <c r="A78173" s="9"/>
    </row>
    <row r="78174">
      <c r="A78174" s="9"/>
    </row>
    <row r="78175">
      <c r="A78175" s="9"/>
    </row>
    <row r="78176">
      <c r="A78176" s="9"/>
    </row>
    <row r="78177">
      <c r="A78177" s="9"/>
    </row>
    <row r="78178">
      <c r="A78178" s="9"/>
    </row>
    <row r="78179">
      <c r="A78179" s="9"/>
    </row>
    <row r="78180">
      <c r="A78180" s="9"/>
    </row>
    <row r="78181">
      <c r="A78181" s="9"/>
    </row>
    <row r="78182">
      <c r="A78182" s="9"/>
    </row>
    <row r="78183">
      <c r="A78183" s="9"/>
    </row>
    <row r="78184">
      <c r="A78184" s="9"/>
    </row>
    <row r="78185">
      <c r="A78185" s="9"/>
    </row>
    <row r="78186">
      <c r="A78186" s="9"/>
    </row>
    <row r="78187">
      <c r="A78187" s="9"/>
    </row>
    <row r="78188">
      <c r="A78188" s="9"/>
    </row>
    <row r="78189">
      <c r="A78189" s="9"/>
    </row>
    <row r="78190">
      <c r="A78190" s="9"/>
    </row>
    <row r="78191">
      <c r="A78191" s="9"/>
    </row>
    <row r="78192">
      <c r="A78192" s="9"/>
    </row>
    <row r="78193">
      <c r="A78193" s="9"/>
    </row>
    <row r="78194">
      <c r="A78194" s="9"/>
    </row>
    <row r="78195">
      <c r="A78195" s="9"/>
    </row>
    <row r="78196">
      <c r="A78196" s="9"/>
    </row>
    <row r="78197">
      <c r="A78197" s="9"/>
    </row>
    <row r="78198">
      <c r="A78198" s="9"/>
    </row>
    <row r="78199">
      <c r="A78199" s="9"/>
    </row>
    <row r="78200">
      <c r="A78200" s="9"/>
    </row>
    <row r="78201">
      <c r="A78201" s="9"/>
    </row>
    <row r="78202">
      <c r="A78202" s="9"/>
    </row>
    <row r="78203">
      <c r="A78203" s="9"/>
    </row>
    <row r="78204">
      <c r="A78204" s="9"/>
    </row>
    <row r="78205">
      <c r="A78205" s="9"/>
    </row>
    <row r="78206">
      <c r="A78206" s="9"/>
    </row>
    <row r="78207">
      <c r="A78207" s="9"/>
    </row>
    <row r="78208">
      <c r="A78208" s="9"/>
    </row>
    <row r="78209">
      <c r="A78209" s="9"/>
    </row>
    <row r="78210">
      <c r="A78210" s="9"/>
    </row>
    <row r="78211">
      <c r="A78211" s="9"/>
    </row>
    <row r="78212">
      <c r="A78212" s="9"/>
    </row>
    <row r="78213">
      <c r="A78213" s="9"/>
    </row>
    <row r="78214">
      <c r="A78214" s="9"/>
    </row>
    <row r="78215">
      <c r="A78215" s="9"/>
    </row>
    <row r="78216">
      <c r="A78216" s="9"/>
    </row>
    <row r="78217">
      <c r="A78217" s="9"/>
    </row>
    <row r="78218">
      <c r="A78218" s="9"/>
    </row>
    <row r="78219">
      <c r="A78219" s="9"/>
    </row>
    <row r="78220">
      <c r="A78220" s="9"/>
    </row>
    <row r="78221">
      <c r="A78221" s="9"/>
    </row>
    <row r="78222">
      <c r="A78222" s="9"/>
    </row>
    <row r="78223">
      <c r="A78223" s="9"/>
    </row>
    <row r="78224">
      <c r="A78224" s="9"/>
    </row>
    <row r="78225">
      <c r="A78225" s="9"/>
    </row>
    <row r="78226">
      <c r="A78226" s="9"/>
    </row>
    <row r="78227">
      <c r="A78227" s="9"/>
    </row>
    <row r="78228">
      <c r="A78228" s="9"/>
    </row>
    <row r="78229">
      <c r="A78229" s="9"/>
    </row>
    <row r="78230">
      <c r="A78230" s="9"/>
    </row>
    <row r="78231">
      <c r="A78231" s="9"/>
    </row>
    <row r="78232">
      <c r="A78232" s="9"/>
    </row>
    <row r="78233">
      <c r="A78233" s="9"/>
    </row>
    <row r="78234">
      <c r="A78234" s="9"/>
    </row>
    <row r="78235">
      <c r="A78235" s="9"/>
    </row>
    <row r="78236">
      <c r="A78236" s="9"/>
    </row>
    <row r="78237">
      <c r="A78237" s="9"/>
    </row>
    <row r="78238">
      <c r="A78238" s="9"/>
    </row>
    <row r="78239">
      <c r="A78239" s="9"/>
    </row>
    <row r="78240">
      <c r="A78240" s="9"/>
    </row>
    <row r="78241">
      <c r="A78241" s="9"/>
    </row>
    <row r="78242">
      <c r="A78242" s="9"/>
    </row>
    <row r="78243">
      <c r="A78243" s="9"/>
    </row>
    <row r="78244">
      <c r="A78244" s="9"/>
    </row>
    <row r="78245">
      <c r="A78245" s="9"/>
    </row>
    <row r="78246">
      <c r="A78246" s="9"/>
    </row>
    <row r="78247">
      <c r="A78247" s="9"/>
    </row>
    <row r="78248">
      <c r="A78248" s="9"/>
    </row>
    <row r="78249">
      <c r="A78249" s="9"/>
    </row>
    <row r="78250">
      <c r="A78250" s="9"/>
    </row>
    <row r="78251">
      <c r="A78251" s="9"/>
    </row>
    <row r="78252">
      <c r="A78252" s="9"/>
    </row>
    <row r="78253">
      <c r="A78253" s="9"/>
    </row>
    <row r="78254">
      <c r="A78254" s="9"/>
    </row>
    <row r="78255">
      <c r="A78255" s="9"/>
    </row>
    <row r="78256">
      <c r="A78256" s="9"/>
    </row>
    <row r="78257">
      <c r="A78257" s="9"/>
    </row>
    <row r="78258">
      <c r="A78258" s="9"/>
    </row>
    <row r="78259">
      <c r="A78259" s="9"/>
    </row>
    <row r="78260">
      <c r="A78260" s="9"/>
    </row>
    <row r="78261">
      <c r="A78261" s="9"/>
    </row>
    <row r="78262">
      <c r="A78262" s="9"/>
    </row>
    <row r="78263">
      <c r="A78263" s="9"/>
    </row>
    <row r="78264">
      <c r="A78264" s="9"/>
    </row>
    <row r="78265">
      <c r="A78265" s="9"/>
    </row>
    <row r="78266">
      <c r="A78266" s="9"/>
    </row>
    <row r="78267">
      <c r="A78267" s="9"/>
    </row>
    <row r="78268">
      <c r="A78268" s="9"/>
    </row>
    <row r="78269">
      <c r="A78269" s="9"/>
    </row>
    <row r="78270">
      <c r="A78270" s="9"/>
    </row>
    <row r="78271">
      <c r="A78271" s="9"/>
    </row>
    <row r="78272">
      <c r="A78272" s="9"/>
    </row>
    <row r="78273">
      <c r="A78273" s="9"/>
    </row>
    <row r="78274">
      <c r="A78274" s="9"/>
    </row>
    <row r="78275">
      <c r="A78275" s="9"/>
    </row>
    <row r="78276">
      <c r="A78276" s="9"/>
    </row>
    <row r="78277">
      <c r="A78277" s="9"/>
    </row>
    <row r="78278">
      <c r="A78278" s="9"/>
    </row>
    <row r="78279">
      <c r="A78279" s="9"/>
    </row>
    <row r="78280">
      <c r="A78280" s="9"/>
    </row>
    <row r="78281">
      <c r="A78281" s="9"/>
    </row>
    <row r="78282">
      <c r="A78282" s="9"/>
    </row>
    <row r="78283">
      <c r="A78283" s="9"/>
    </row>
    <row r="78284">
      <c r="A78284" s="9"/>
    </row>
    <row r="78285">
      <c r="A78285" s="9"/>
    </row>
    <row r="78286">
      <c r="A78286" s="9"/>
    </row>
    <row r="78287">
      <c r="A78287" s="9"/>
    </row>
    <row r="78288">
      <c r="A78288" s="9"/>
    </row>
    <row r="78289">
      <c r="A78289" s="9"/>
    </row>
    <row r="78290">
      <c r="A78290" s="9"/>
    </row>
    <row r="78291">
      <c r="A78291" s="9"/>
    </row>
    <row r="78292">
      <c r="A78292" s="9"/>
    </row>
    <row r="78293">
      <c r="A78293" s="9"/>
    </row>
    <row r="78294">
      <c r="A78294" s="9"/>
    </row>
    <row r="78295">
      <c r="A78295" s="9"/>
    </row>
    <row r="78296">
      <c r="A78296" s="9"/>
    </row>
    <row r="78297">
      <c r="A78297" s="9"/>
    </row>
    <row r="78298">
      <c r="A78298" s="9"/>
    </row>
    <row r="78299">
      <c r="A78299" s="9"/>
    </row>
    <row r="78300">
      <c r="A78300" s="9"/>
    </row>
    <row r="78301">
      <c r="A78301" s="9"/>
    </row>
    <row r="78302">
      <c r="A78302" s="9"/>
    </row>
    <row r="78303">
      <c r="A78303" s="9"/>
    </row>
    <row r="78304">
      <c r="A78304" s="9"/>
    </row>
    <row r="78305">
      <c r="A78305" s="9"/>
    </row>
    <row r="78306">
      <c r="A78306" s="9"/>
    </row>
    <row r="78307">
      <c r="A78307" s="9"/>
    </row>
    <row r="78308">
      <c r="A78308" s="9"/>
    </row>
    <row r="78309">
      <c r="A78309" s="9"/>
    </row>
    <row r="78310">
      <c r="A78310" s="9"/>
    </row>
    <row r="78311">
      <c r="A78311" s="9"/>
    </row>
    <row r="78312">
      <c r="A78312" s="9"/>
    </row>
    <row r="78313">
      <c r="A78313" s="9"/>
    </row>
    <row r="78314">
      <c r="A78314" s="9"/>
    </row>
    <row r="78315">
      <c r="A78315" s="9"/>
    </row>
    <row r="78316">
      <c r="A78316" s="9"/>
    </row>
    <row r="78317">
      <c r="A78317" s="9"/>
    </row>
    <row r="78318">
      <c r="A78318" s="9"/>
    </row>
    <row r="78319">
      <c r="A78319" s="9"/>
    </row>
    <row r="78320">
      <c r="A78320" s="9"/>
    </row>
    <row r="78321">
      <c r="A78321" s="9"/>
    </row>
    <row r="78322">
      <c r="A78322" s="9"/>
    </row>
    <row r="78323">
      <c r="A78323" s="9"/>
    </row>
    <row r="78324">
      <c r="A78324" s="9"/>
    </row>
    <row r="78325">
      <c r="A78325" s="9"/>
    </row>
    <row r="78326">
      <c r="A78326" s="9"/>
    </row>
    <row r="78327">
      <c r="A78327" s="9"/>
    </row>
    <row r="78328">
      <c r="A78328" s="9"/>
    </row>
    <row r="78329">
      <c r="A78329" s="9"/>
    </row>
    <row r="78330">
      <c r="A78330" s="9"/>
    </row>
    <row r="78331">
      <c r="A78331" s="9"/>
    </row>
    <row r="78332">
      <c r="A78332" s="9"/>
    </row>
    <row r="78333">
      <c r="A78333" s="9"/>
    </row>
    <row r="78334">
      <c r="A78334" s="9"/>
    </row>
    <row r="78335">
      <c r="A78335" s="9"/>
    </row>
    <row r="78336">
      <c r="A78336" s="9"/>
    </row>
    <row r="78337">
      <c r="A78337" s="9"/>
    </row>
    <row r="78338">
      <c r="A78338" s="9"/>
    </row>
    <row r="78339">
      <c r="A78339" s="9"/>
    </row>
    <row r="78340">
      <c r="A78340" s="9"/>
    </row>
    <row r="78341">
      <c r="A78341" s="9"/>
    </row>
    <row r="78342">
      <c r="A78342" s="9"/>
    </row>
    <row r="78343">
      <c r="A78343" s="9"/>
    </row>
    <row r="78344">
      <c r="A78344" s="9"/>
    </row>
    <row r="78345">
      <c r="A78345" s="9"/>
    </row>
    <row r="78346">
      <c r="A78346" s="9"/>
    </row>
    <row r="78347">
      <c r="A78347" s="9"/>
    </row>
    <row r="78348">
      <c r="A78348" s="9"/>
    </row>
    <row r="78349">
      <c r="A78349" s="9"/>
    </row>
    <row r="78350">
      <c r="A78350" s="9"/>
    </row>
    <row r="78351">
      <c r="A78351" s="9"/>
    </row>
    <row r="78352">
      <c r="A78352" s="9"/>
    </row>
    <row r="78353">
      <c r="A78353" s="9"/>
    </row>
    <row r="78354">
      <c r="A78354" s="9"/>
    </row>
    <row r="78355">
      <c r="A78355" s="9"/>
    </row>
    <row r="78356">
      <c r="A78356" s="9"/>
    </row>
    <row r="78357">
      <c r="A78357" s="9"/>
    </row>
    <row r="78358">
      <c r="A78358" s="9"/>
    </row>
    <row r="78359">
      <c r="A78359" s="9"/>
    </row>
    <row r="78360">
      <c r="A78360" s="9"/>
    </row>
    <row r="78361">
      <c r="A78361" s="9"/>
    </row>
    <row r="78362">
      <c r="A78362" s="9"/>
    </row>
    <row r="78363">
      <c r="A78363" s="9"/>
    </row>
    <row r="78364">
      <c r="A78364" s="9"/>
    </row>
    <row r="78365">
      <c r="A78365" s="9"/>
    </row>
    <row r="78366">
      <c r="A78366" s="9"/>
    </row>
    <row r="78367">
      <c r="A78367" s="9"/>
    </row>
    <row r="78368">
      <c r="A78368" s="9"/>
    </row>
    <row r="78369">
      <c r="A78369" s="9"/>
    </row>
    <row r="78370">
      <c r="A78370" s="9"/>
    </row>
    <row r="78371">
      <c r="A78371" s="9"/>
    </row>
    <row r="78372">
      <c r="A78372" s="9"/>
    </row>
    <row r="78373">
      <c r="A78373" s="9"/>
    </row>
    <row r="78374">
      <c r="A78374" s="9"/>
    </row>
    <row r="78375">
      <c r="A78375" s="9"/>
    </row>
    <row r="78376">
      <c r="A78376" s="9"/>
    </row>
    <row r="78377">
      <c r="A78377" s="9"/>
    </row>
    <row r="78378">
      <c r="A78378" s="9"/>
    </row>
    <row r="78379">
      <c r="A78379" s="9"/>
    </row>
    <row r="78380">
      <c r="A78380" s="9"/>
    </row>
    <row r="78381">
      <c r="A78381" s="9"/>
    </row>
    <row r="78382">
      <c r="A78382" s="9"/>
    </row>
    <row r="78383">
      <c r="A78383" s="9"/>
    </row>
    <row r="78384">
      <c r="A78384" s="9"/>
    </row>
    <row r="78385">
      <c r="A78385" s="9"/>
    </row>
    <row r="78386">
      <c r="A78386" s="9"/>
    </row>
    <row r="78387">
      <c r="A78387" s="9"/>
    </row>
    <row r="78388">
      <c r="A78388" s="9"/>
    </row>
    <row r="78389">
      <c r="A78389" s="9"/>
    </row>
    <row r="78390">
      <c r="A78390" s="9"/>
    </row>
    <row r="78391">
      <c r="A78391" s="9"/>
    </row>
    <row r="78392">
      <c r="A78392" s="9"/>
    </row>
    <row r="78393">
      <c r="A78393" s="9"/>
    </row>
    <row r="78394">
      <c r="A78394" s="9"/>
    </row>
    <row r="78395">
      <c r="A78395" s="9"/>
    </row>
    <row r="78396">
      <c r="A78396" s="9"/>
    </row>
    <row r="78397">
      <c r="A78397" s="9"/>
    </row>
    <row r="78398">
      <c r="A78398" s="9"/>
    </row>
    <row r="78399">
      <c r="A78399" s="9"/>
    </row>
    <row r="78400">
      <c r="A78400" s="9"/>
    </row>
    <row r="78401">
      <c r="A78401" s="9"/>
    </row>
    <row r="78402">
      <c r="A78402" s="9"/>
    </row>
    <row r="78403">
      <c r="A78403" s="9"/>
    </row>
    <row r="78404">
      <c r="A78404" s="9"/>
    </row>
    <row r="78405">
      <c r="A78405" s="9"/>
    </row>
    <row r="78406">
      <c r="A78406" s="9"/>
    </row>
    <row r="78407">
      <c r="A78407" s="9"/>
    </row>
    <row r="78408">
      <c r="A78408" s="9"/>
    </row>
    <row r="78409">
      <c r="A78409" s="9"/>
    </row>
    <row r="78410">
      <c r="A78410" s="9"/>
    </row>
    <row r="78411">
      <c r="A78411" s="9"/>
    </row>
    <row r="78412">
      <c r="A78412" s="9"/>
    </row>
    <row r="78413">
      <c r="A78413" s="9"/>
    </row>
    <row r="78414">
      <c r="A78414" s="9"/>
    </row>
    <row r="78415">
      <c r="A78415" s="9"/>
    </row>
    <row r="78416">
      <c r="A78416" s="9"/>
    </row>
    <row r="78417">
      <c r="A78417" s="9"/>
    </row>
    <row r="78418">
      <c r="A78418" s="9"/>
    </row>
    <row r="78419">
      <c r="A78419" s="9"/>
    </row>
    <row r="78420">
      <c r="A78420" s="9"/>
    </row>
    <row r="78421">
      <c r="A78421" s="9"/>
    </row>
    <row r="78422">
      <c r="A78422" s="9"/>
    </row>
    <row r="78423">
      <c r="A78423" s="9"/>
    </row>
    <row r="78424">
      <c r="A78424" s="9"/>
    </row>
    <row r="78425">
      <c r="A78425" s="9"/>
    </row>
    <row r="78426">
      <c r="A78426" s="9"/>
    </row>
    <row r="78427">
      <c r="A78427" s="9"/>
    </row>
    <row r="78428">
      <c r="A78428" s="9"/>
    </row>
    <row r="78429">
      <c r="A78429" s="9"/>
    </row>
    <row r="78430">
      <c r="A78430" s="9"/>
    </row>
    <row r="78431">
      <c r="A78431" s="9"/>
    </row>
    <row r="78432">
      <c r="A78432" s="9"/>
    </row>
    <row r="78433">
      <c r="A78433" s="9"/>
    </row>
    <row r="78434">
      <c r="A78434" s="9"/>
    </row>
    <row r="78435">
      <c r="A78435" s="9"/>
    </row>
    <row r="78436">
      <c r="A78436" s="9"/>
    </row>
    <row r="78437">
      <c r="A78437" s="9"/>
    </row>
    <row r="78438">
      <c r="A78438" s="9"/>
    </row>
    <row r="78439">
      <c r="A78439" s="9"/>
    </row>
    <row r="78440">
      <c r="A78440" s="9"/>
    </row>
    <row r="78441">
      <c r="A78441" s="9"/>
    </row>
    <row r="78442">
      <c r="A78442" s="9"/>
    </row>
    <row r="78443">
      <c r="A78443" s="9"/>
    </row>
    <row r="78444">
      <c r="A78444" s="9"/>
    </row>
    <row r="78445">
      <c r="A78445" s="9"/>
    </row>
    <row r="78446">
      <c r="A78446" s="9"/>
    </row>
    <row r="78447">
      <c r="A78447" s="9"/>
    </row>
    <row r="78448">
      <c r="A78448" s="9"/>
    </row>
    <row r="78449">
      <c r="A78449" s="9"/>
    </row>
    <row r="78450">
      <c r="A78450" s="9"/>
    </row>
    <row r="78451">
      <c r="A78451" s="9"/>
    </row>
    <row r="78452">
      <c r="A78452" s="9"/>
    </row>
    <row r="78453">
      <c r="A78453" s="9"/>
    </row>
    <row r="78454">
      <c r="A78454" s="9"/>
    </row>
    <row r="78455">
      <c r="A78455" s="9"/>
    </row>
    <row r="78456">
      <c r="A78456" s="9"/>
    </row>
    <row r="78457">
      <c r="A78457" s="9"/>
    </row>
    <row r="78458">
      <c r="A78458" s="9"/>
    </row>
    <row r="78459">
      <c r="A78459" s="9"/>
    </row>
    <row r="78460">
      <c r="A78460" s="9"/>
    </row>
    <row r="78461">
      <c r="A78461" s="9"/>
    </row>
    <row r="78462">
      <c r="A78462" s="9"/>
    </row>
    <row r="78463">
      <c r="A78463" s="9"/>
    </row>
    <row r="78464">
      <c r="A78464" s="9"/>
    </row>
    <row r="78465">
      <c r="A78465" s="9"/>
    </row>
    <row r="78466">
      <c r="A78466" s="9"/>
    </row>
    <row r="78467">
      <c r="A78467" s="9"/>
    </row>
    <row r="78468">
      <c r="A78468" s="9"/>
    </row>
    <row r="78469">
      <c r="A78469" s="9"/>
    </row>
    <row r="78470">
      <c r="A78470" s="9"/>
    </row>
    <row r="78471">
      <c r="A78471" s="9"/>
    </row>
    <row r="78472">
      <c r="A78472" s="9"/>
    </row>
    <row r="78473">
      <c r="A78473" s="9"/>
    </row>
    <row r="78474">
      <c r="A78474" s="9"/>
    </row>
    <row r="78475">
      <c r="A78475" s="9"/>
    </row>
    <row r="78476">
      <c r="A78476" s="9"/>
    </row>
    <row r="78477">
      <c r="A78477" s="9"/>
    </row>
    <row r="78478">
      <c r="A78478" s="9"/>
    </row>
    <row r="78479">
      <c r="A78479" s="9"/>
    </row>
    <row r="78480">
      <c r="A78480" s="9"/>
    </row>
    <row r="78481">
      <c r="A78481" s="9"/>
    </row>
    <row r="78482">
      <c r="A78482" s="9"/>
    </row>
    <row r="78483">
      <c r="A78483" s="9"/>
    </row>
    <row r="78484">
      <c r="A78484" s="9"/>
    </row>
    <row r="78485">
      <c r="A78485" s="9"/>
    </row>
    <row r="78486">
      <c r="A78486" s="9"/>
    </row>
    <row r="78487">
      <c r="A78487" s="9"/>
    </row>
    <row r="78488">
      <c r="A78488" s="9"/>
    </row>
    <row r="78489">
      <c r="A78489" s="9"/>
    </row>
    <row r="78490">
      <c r="A78490" s="9"/>
    </row>
    <row r="78491">
      <c r="A78491" s="9"/>
    </row>
    <row r="78492">
      <c r="A78492" s="9"/>
    </row>
    <row r="78493">
      <c r="A78493" s="9"/>
    </row>
    <row r="78494">
      <c r="A78494" s="9"/>
    </row>
    <row r="78495">
      <c r="A78495" s="9"/>
    </row>
    <row r="78496">
      <c r="A78496" s="9"/>
    </row>
    <row r="78497">
      <c r="A78497" s="9"/>
    </row>
    <row r="78498">
      <c r="A78498" s="9"/>
    </row>
    <row r="78499">
      <c r="A78499" s="9"/>
    </row>
    <row r="78500">
      <c r="A78500" s="9"/>
    </row>
    <row r="78501">
      <c r="A78501" s="9"/>
    </row>
    <row r="78502">
      <c r="A78502" s="9"/>
    </row>
    <row r="78503">
      <c r="A78503" s="9"/>
    </row>
    <row r="78504">
      <c r="A78504" s="9"/>
    </row>
    <row r="78505">
      <c r="A78505" s="9"/>
    </row>
    <row r="78506">
      <c r="A78506" s="9"/>
    </row>
    <row r="78507">
      <c r="A78507" s="9"/>
    </row>
    <row r="78508">
      <c r="A78508" s="9"/>
    </row>
    <row r="78509">
      <c r="A78509" s="9"/>
    </row>
    <row r="78510">
      <c r="A78510" s="9"/>
    </row>
    <row r="78511">
      <c r="A78511" s="9"/>
    </row>
    <row r="78512">
      <c r="A78512" s="9"/>
    </row>
    <row r="78513">
      <c r="A78513" s="9"/>
    </row>
    <row r="78514">
      <c r="A78514" s="9"/>
    </row>
    <row r="78515">
      <c r="A78515" s="9"/>
    </row>
    <row r="78516">
      <c r="A78516" s="9"/>
    </row>
    <row r="78517">
      <c r="A78517" s="9"/>
    </row>
    <row r="78518">
      <c r="A78518" s="9"/>
    </row>
    <row r="78519">
      <c r="A78519" s="9"/>
    </row>
    <row r="78520">
      <c r="A78520" s="9"/>
    </row>
    <row r="78521">
      <c r="A78521" s="9"/>
    </row>
    <row r="78522">
      <c r="A78522" s="9"/>
    </row>
    <row r="78523">
      <c r="A78523" s="9"/>
    </row>
    <row r="78524">
      <c r="A78524" s="9"/>
    </row>
    <row r="78525">
      <c r="A78525" s="9"/>
    </row>
    <row r="78526">
      <c r="A78526" s="9"/>
    </row>
    <row r="78527">
      <c r="A78527" s="9"/>
    </row>
    <row r="78528">
      <c r="A78528" s="9"/>
    </row>
    <row r="78529">
      <c r="A78529" s="9"/>
    </row>
    <row r="78530">
      <c r="A78530" s="9"/>
    </row>
    <row r="78531">
      <c r="A78531" s="9"/>
    </row>
    <row r="78532">
      <c r="A78532" s="9"/>
    </row>
    <row r="78533">
      <c r="A78533" s="9"/>
    </row>
    <row r="78534">
      <c r="A78534" s="9"/>
    </row>
    <row r="78535">
      <c r="A78535" s="9"/>
    </row>
    <row r="78536">
      <c r="A78536" s="9"/>
    </row>
    <row r="78537">
      <c r="A78537" s="9"/>
    </row>
    <row r="78538">
      <c r="A78538" s="9"/>
    </row>
    <row r="78539">
      <c r="A78539" s="9"/>
    </row>
    <row r="78540">
      <c r="A78540" s="9"/>
    </row>
    <row r="78541">
      <c r="A78541" s="9"/>
    </row>
    <row r="78542">
      <c r="A78542" s="9"/>
    </row>
    <row r="78543">
      <c r="A78543" s="9"/>
    </row>
    <row r="78544">
      <c r="A78544" s="9"/>
    </row>
    <row r="78545">
      <c r="A78545" s="9"/>
    </row>
    <row r="78546">
      <c r="A78546" s="9"/>
    </row>
    <row r="78547">
      <c r="A78547" s="9"/>
    </row>
    <row r="78548">
      <c r="A78548" s="9"/>
    </row>
    <row r="78549">
      <c r="A78549" s="9"/>
    </row>
    <row r="78550">
      <c r="A78550" s="9"/>
    </row>
    <row r="78551">
      <c r="A78551" s="9"/>
    </row>
    <row r="78552">
      <c r="A78552" s="9"/>
    </row>
    <row r="78553">
      <c r="A78553" s="9"/>
    </row>
    <row r="78554">
      <c r="A78554" s="9"/>
    </row>
    <row r="78555">
      <c r="A78555" s="9"/>
    </row>
    <row r="78556">
      <c r="A78556" s="9"/>
    </row>
    <row r="78557">
      <c r="A78557" s="9"/>
    </row>
    <row r="78558">
      <c r="A78558" s="9"/>
    </row>
    <row r="78559">
      <c r="A78559" s="9"/>
    </row>
    <row r="78560">
      <c r="A78560" s="9"/>
    </row>
    <row r="78561">
      <c r="A78561" s="9"/>
    </row>
    <row r="78562">
      <c r="A78562" s="9"/>
    </row>
    <row r="78563">
      <c r="A78563" s="9"/>
    </row>
    <row r="78564">
      <c r="A78564" s="9"/>
    </row>
    <row r="78565">
      <c r="A78565" s="9"/>
    </row>
    <row r="78566">
      <c r="A78566" s="9"/>
    </row>
    <row r="78567">
      <c r="A78567" s="9"/>
    </row>
    <row r="78568">
      <c r="A78568" s="9"/>
    </row>
    <row r="78569">
      <c r="A78569" s="9"/>
    </row>
    <row r="78570">
      <c r="A78570" s="9"/>
    </row>
    <row r="78571">
      <c r="A78571" s="9"/>
    </row>
    <row r="78572">
      <c r="A78572" s="9"/>
    </row>
    <row r="78573">
      <c r="A78573" s="9"/>
    </row>
    <row r="78574">
      <c r="A78574" s="9"/>
    </row>
    <row r="78575">
      <c r="A78575" s="9"/>
    </row>
    <row r="78576">
      <c r="A78576" s="9"/>
    </row>
    <row r="78577">
      <c r="A78577" s="9"/>
    </row>
    <row r="78578">
      <c r="A78578" s="9"/>
    </row>
    <row r="78579">
      <c r="A78579" s="9"/>
    </row>
    <row r="78580">
      <c r="A78580" s="9"/>
    </row>
    <row r="78581">
      <c r="A78581" s="9"/>
    </row>
    <row r="78582">
      <c r="A78582" s="9"/>
    </row>
    <row r="78583">
      <c r="A78583" s="9"/>
    </row>
    <row r="78584">
      <c r="A78584" s="9"/>
    </row>
    <row r="78585">
      <c r="A78585" s="9"/>
    </row>
    <row r="78586">
      <c r="A78586" s="9"/>
    </row>
    <row r="78587">
      <c r="A78587" s="9"/>
    </row>
    <row r="78588">
      <c r="A78588" s="9"/>
    </row>
    <row r="78589">
      <c r="A78589" s="9"/>
    </row>
    <row r="78590">
      <c r="A78590" s="9"/>
    </row>
    <row r="78591">
      <c r="A78591" s="9"/>
    </row>
    <row r="78592">
      <c r="A78592" s="9"/>
    </row>
    <row r="78593">
      <c r="A78593" s="9"/>
    </row>
    <row r="78594">
      <c r="A78594" s="9"/>
    </row>
    <row r="78595">
      <c r="A78595" s="9"/>
    </row>
    <row r="78596">
      <c r="A78596" s="9"/>
    </row>
    <row r="78597">
      <c r="A78597" s="9"/>
    </row>
    <row r="78598">
      <c r="A78598" s="9"/>
    </row>
    <row r="78599">
      <c r="A78599" s="9"/>
    </row>
    <row r="78600">
      <c r="A78600" s="9"/>
    </row>
    <row r="78601">
      <c r="A78601" s="9"/>
    </row>
    <row r="78602">
      <c r="A78602" s="9"/>
    </row>
    <row r="78603">
      <c r="A78603" s="9"/>
    </row>
    <row r="78604">
      <c r="A78604" s="9"/>
    </row>
    <row r="78605">
      <c r="A78605" s="9"/>
    </row>
    <row r="78606">
      <c r="A78606" s="9"/>
    </row>
    <row r="78607">
      <c r="A78607" s="9"/>
    </row>
    <row r="78608">
      <c r="A78608" s="9"/>
    </row>
    <row r="78609">
      <c r="A78609" s="9"/>
    </row>
    <row r="78610">
      <c r="A78610" s="9"/>
    </row>
    <row r="78611">
      <c r="A78611" s="9"/>
    </row>
    <row r="78612">
      <c r="A78612" s="9"/>
    </row>
    <row r="78613">
      <c r="A78613" s="9"/>
    </row>
    <row r="78614">
      <c r="A78614" s="9"/>
    </row>
    <row r="78615">
      <c r="A78615" s="9"/>
    </row>
    <row r="78616">
      <c r="A78616" s="9"/>
    </row>
    <row r="78617">
      <c r="A78617" s="9"/>
    </row>
    <row r="78618">
      <c r="A78618" s="9"/>
    </row>
    <row r="78619">
      <c r="A78619" s="9"/>
    </row>
    <row r="78620">
      <c r="A78620" s="9"/>
    </row>
    <row r="78621">
      <c r="A78621" s="9"/>
    </row>
    <row r="78622">
      <c r="A78622" s="9"/>
    </row>
    <row r="78623">
      <c r="A78623" s="9"/>
    </row>
    <row r="78624">
      <c r="A78624" s="9"/>
    </row>
    <row r="78625">
      <c r="A78625" s="9"/>
    </row>
    <row r="78626">
      <c r="A78626" s="9"/>
    </row>
    <row r="78627">
      <c r="A78627" s="9"/>
    </row>
    <row r="78628">
      <c r="A78628" s="9"/>
    </row>
    <row r="78629">
      <c r="A78629" s="9"/>
    </row>
    <row r="78630">
      <c r="A78630" s="9"/>
    </row>
    <row r="78631">
      <c r="A78631" s="9"/>
    </row>
    <row r="78632">
      <c r="A78632" s="9"/>
    </row>
    <row r="78633">
      <c r="A78633" s="9"/>
    </row>
    <row r="78634">
      <c r="A78634" s="9"/>
    </row>
    <row r="78635">
      <c r="A78635" s="9"/>
    </row>
    <row r="78636">
      <c r="A78636" s="9"/>
    </row>
    <row r="78637">
      <c r="A78637" s="9"/>
    </row>
    <row r="78638">
      <c r="A78638" s="9"/>
    </row>
    <row r="78639">
      <c r="A78639" s="9"/>
    </row>
    <row r="78640">
      <c r="A78640" s="9"/>
    </row>
    <row r="78641">
      <c r="A78641" s="9"/>
    </row>
    <row r="78642">
      <c r="A78642" s="9"/>
    </row>
    <row r="78643">
      <c r="A78643" s="9"/>
    </row>
    <row r="78644">
      <c r="A78644" s="9"/>
    </row>
    <row r="78645">
      <c r="A78645" s="9"/>
    </row>
    <row r="78646">
      <c r="A78646" s="9"/>
    </row>
    <row r="78647">
      <c r="A78647" s="9"/>
    </row>
    <row r="78648">
      <c r="A78648" s="9"/>
    </row>
    <row r="78649">
      <c r="A78649" s="9"/>
    </row>
    <row r="78650">
      <c r="A78650" s="9"/>
    </row>
    <row r="78651">
      <c r="A78651" s="9"/>
    </row>
    <row r="78652">
      <c r="A78652" s="9"/>
    </row>
    <row r="78653">
      <c r="A78653" s="9"/>
    </row>
    <row r="78654">
      <c r="A78654" s="9"/>
    </row>
    <row r="78655">
      <c r="A78655" s="9"/>
    </row>
    <row r="78656">
      <c r="A78656" s="9"/>
    </row>
    <row r="78657">
      <c r="A78657" s="9"/>
    </row>
    <row r="78658">
      <c r="A78658" s="9"/>
    </row>
    <row r="78659">
      <c r="A78659" s="9"/>
    </row>
    <row r="78660">
      <c r="A78660" s="9"/>
    </row>
    <row r="78661">
      <c r="A78661" s="9"/>
    </row>
    <row r="78662">
      <c r="A78662" s="9"/>
    </row>
    <row r="78663">
      <c r="A78663" s="9"/>
    </row>
    <row r="78664">
      <c r="A78664" s="9"/>
    </row>
    <row r="78665">
      <c r="A78665" s="9"/>
    </row>
    <row r="78666">
      <c r="A78666" s="9"/>
    </row>
    <row r="78667">
      <c r="A78667" s="9"/>
    </row>
    <row r="78668">
      <c r="A78668" s="9"/>
    </row>
    <row r="78669">
      <c r="A78669" s="9"/>
    </row>
    <row r="78670">
      <c r="A78670" s="9"/>
    </row>
    <row r="78671">
      <c r="A78671" s="9"/>
    </row>
    <row r="78672">
      <c r="A78672" s="9"/>
    </row>
    <row r="78673">
      <c r="A78673" s="9"/>
    </row>
    <row r="78674">
      <c r="A78674" s="9"/>
    </row>
    <row r="78675">
      <c r="A78675" s="9"/>
    </row>
    <row r="78676">
      <c r="A78676" s="9"/>
    </row>
    <row r="78677">
      <c r="A78677" s="9"/>
    </row>
    <row r="78678">
      <c r="A78678" s="9"/>
    </row>
    <row r="78679">
      <c r="A78679" s="9"/>
    </row>
    <row r="78680">
      <c r="A78680" s="9"/>
    </row>
    <row r="78681">
      <c r="A78681" s="9"/>
    </row>
    <row r="78682">
      <c r="A78682" s="9"/>
    </row>
    <row r="78683">
      <c r="A78683" s="9"/>
    </row>
    <row r="78684">
      <c r="A78684" s="9"/>
    </row>
    <row r="78685">
      <c r="A78685" s="9"/>
    </row>
    <row r="78686">
      <c r="A78686" s="9"/>
    </row>
    <row r="78687">
      <c r="A78687" s="9"/>
    </row>
    <row r="78688">
      <c r="A78688" s="9"/>
    </row>
    <row r="78689">
      <c r="A78689" s="9"/>
    </row>
    <row r="78690">
      <c r="A78690" s="9"/>
    </row>
    <row r="78691">
      <c r="A78691" s="9"/>
    </row>
    <row r="78692">
      <c r="A78692" s="9"/>
    </row>
    <row r="78693">
      <c r="A78693" s="9"/>
    </row>
    <row r="78694">
      <c r="A78694" s="9"/>
    </row>
    <row r="78695">
      <c r="A78695" s="9"/>
    </row>
    <row r="78696">
      <c r="A78696" s="9"/>
    </row>
    <row r="78697">
      <c r="A78697" s="9"/>
    </row>
    <row r="78698">
      <c r="A78698" s="9"/>
    </row>
    <row r="78699">
      <c r="A78699" s="9"/>
    </row>
    <row r="78700">
      <c r="A78700" s="9"/>
    </row>
    <row r="78701">
      <c r="A78701" s="9"/>
    </row>
    <row r="78702">
      <c r="A78702" s="9"/>
    </row>
    <row r="78703">
      <c r="A78703" s="9"/>
    </row>
    <row r="78704">
      <c r="A78704" s="9"/>
    </row>
    <row r="78705">
      <c r="A78705" s="9"/>
    </row>
    <row r="78706">
      <c r="A78706" s="9"/>
    </row>
    <row r="78707">
      <c r="A78707" s="9"/>
    </row>
    <row r="78708">
      <c r="A78708" s="9"/>
    </row>
    <row r="78709">
      <c r="A78709" s="9"/>
    </row>
    <row r="78710">
      <c r="A78710" s="9"/>
    </row>
    <row r="78711">
      <c r="A78711" s="9"/>
    </row>
    <row r="78712">
      <c r="A78712" s="9"/>
    </row>
    <row r="78713">
      <c r="A78713" s="9"/>
    </row>
    <row r="78714">
      <c r="A78714" s="9"/>
    </row>
    <row r="78715">
      <c r="A78715" s="9"/>
    </row>
    <row r="78716">
      <c r="A78716" s="9"/>
    </row>
    <row r="78717">
      <c r="A78717" s="9"/>
    </row>
    <row r="78718">
      <c r="A78718" s="9"/>
    </row>
    <row r="78719">
      <c r="A78719" s="9"/>
    </row>
    <row r="78720">
      <c r="A78720" s="9"/>
    </row>
    <row r="78721">
      <c r="A78721" s="9"/>
    </row>
    <row r="78722">
      <c r="A78722" s="9"/>
    </row>
    <row r="78723">
      <c r="A78723" s="9"/>
    </row>
    <row r="78724">
      <c r="A78724" s="9"/>
    </row>
    <row r="78725">
      <c r="A78725" s="9"/>
    </row>
    <row r="78726">
      <c r="A78726" s="9"/>
    </row>
    <row r="78727">
      <c r="A78727" s="9"/>
    </row>
    <row r="78728">
      <c r="A78728" s="9"/>
    </row>
    <row r="78729">
      <c r="A78729" s="9"/>
    </row>
    <row r="78730">
      <c r="A78730" s="9"/>
    </row>
    <row r="78731">
      <c r="A78731" s="9"/>
    </row>
    <row r="78732">
      <c r="A78732" s="9"/>
    </row>
    <row r="78733">
      <c r="A78733" s="9"/>
    </row>
    <row r="78734">
      <c r="A78734" s="9"/>
    </row>
    <row r="78735">
      <c r="A78735" s="9"/>
    </row>
    <row r="78736">
      <c r="A78736" s="9"/>
    </row>
    <row r="78737">
      <c r="A78737" s="9"/>
    </row>
    <row r="78738">
      <c r="A78738" s="9"/>
    </row>
    <row r="78739">
      <c r="A78739" s="9"/>
    </row>
    <row r="78740">
      <c r="A78740" s="9"/>
    </row>
    <row r="78741">
      <c r="A78741" s="9"/>
    </row>
    <row r="78742">
      <c r="A78742" s="9"/>
    </row>
    <row r="78743">
      <c r="A78743" s="9"/>
    </row>
    <row r="78744">
      <c r="A78744" s="9"/>
    </row>
    <row r="78745">
      <c r="A78745" s="9"/>
    </row>
    <row r="78746">
      <c r="A78746" s="9"/>
    </row>
    <row r="78747">
      <c r="A78747" s="9"/>
    </row>
    <row r="78748">
      <c r="A78748" s="9"/>
    </row>
    <row r="78749">
      <c r="A78749" s="9"/>
    </row>
    <row r="78750">
      <c r="A78750" s="9"/>
    </row>
    <row r="78751">
      <c r="A78751" s="9"/>
    </row>
    <row r="78752">
      <c r="A78752" s="9"/>
    </row>
    <row r="78753">
      <c r="A78753" s="9"/>
    </row>
    <row r="78754">
      <c r="A78754" s="9"/>
    </row>
    <row r="78755">
      <c r="A78755" s="9"/>
    </row>
    <row r="78756">
      <c r="A78756" s="9"/>
    </row>
    <row r="78757">
      <c r="A78757" s="9"/>
    </row>
    <row r="78758">
      <c r="A78758" s="9"/>
    </row>
    <row r="78759">
      <c r="A78759" s="9"/>
    </row>
    <row r="78760">
      <c r="A78760" s="9"/>
    </row>
    <row r="78761">
      <c r="A78761" s="9"/>
    </row>
    <row r="78762">
      <c r="A78762" s="9"/>
    </row>
    <row r="78763">
      <c r="A78763" s="9"/>
    </row>
    <row r="78764">
      <c r="A78764" s="9"/>
    </row>
    <row r="78765">
      <c r="A78765" s="9"/>
    </row>
    <row r="78766">
      <c r="A78766" s="9"/>
    </row>
    <row r="78767">
      <c r="A78767" s="9"/>
    </row>
    <row r="78768">
      <c r="A78768" s="9"/>
    </row>
    <row r="78769">
      <c r="A78769" s="9"/>
    </row>
    <row r="78770">
      <c r="A78770" s="9"/>
    </row>
    <row r="78771">
      <c r="A78771" s="9"/>
    </row>
    <row r="78772">
      <c r="A78772" s="9"/>
    </row>
    <row r="78773">
      <c r="A78773" s="9"/>
    </row>
    <row r="78774">
      <c r="A78774" s="9"/>
    </row>
    <row r="78775">
      <c r="A78775" s="9"/>
    </row>
    <row r="78776">
      <c r="A78776" s="9"/>
    </row>
    <row r="78777">
      <c r="A78777" s="9"/>
    </row>
    <row r="78778">
      <c r="A78778" s="9"/>
    </row>
    <row r="78779">
      <c r="A78779" s="9"/>
    </row>
    <row r="78780">
      <c r="A78780" s="9"/>
    </row>
    <row r="78781">
      <c r="A78781" s="9"/>
    </row>
    <row r="78782">
      <c r="A78782" s="9"/>
    </row>
    <row r="78783">
      <c r="A78783" s="9"/>
    </row>
    <row r="78784">
      <c r="A78784" s="9"/>
    </row>
    <row r="78785">
      <c r="A78785" s="9"/>
    </row>
    <row r="78786">
      <c r="A78786" s="9"/>
    </row>
    <row r="78787">
      <c r="A78787" s="9"/>
    </row>
    <row r="78788">
      <c r="A78788" s="9"/>
    </row>
    <row r="78789">
      <c r="A78789" s="9"/>
    </row>
    <row r="78790">
      <c r="A78790" s="9"/>
    </row>
    <row r="78791">
      <c r="A78791" s="9"/>
    </row>
    <row r="78792">
      <c r="A78792" s="9"/>
    </row>
    <row r="78793">
      <c r="A78793" s="9"/>
    </row>
    <row r="78794">
      <c r="A78794" s="9"/>
    </row>
    <row r="78795">
      <c r="A78795" s="9"/>
    </row>
    <row r="78796">
      <c r="A78796" s="9"/>
    </row>
    <row r="78797">
      <c r="A78797" s="9"/>
    </row>
    <row r="78798">
      <c r="A78798" s="9"/>
    </row>
    <row r="78799">
      <c r="A78799" s="9"/>
    </row>
    <row r="78800">
      <c r="A78800" s="9"/>
    </row>
    <row r="78801">
      <c r="A78801" s="9"/>
    </row>
    <row r="78802">
      <c r="A78802" s="9"/>
    </row>
    <row r="78803">
      <c r="A78803" s="9"/>
    </row>
    <row r="78804">
      <c r="A78804" s="9"/>
    </row>
    <row r="78805">
      <c r="A78805" s="9"/>
    </row>
    <row r="78806">
      <c r="A78806" s="9"/>
    </row>
    <row r="78807">
      <c r="A78807" s="9"/>
    </row>
    <row r="78808">
      <c r="A78808" s="9"/>
    </row>
    <row r="78809">
      <c r="A78809" s="9"/>
    </row>
    <row r="78810">
      <c r="A78810" s="9"/>
    </row>
    <row r="78811">
      <c r="A78811" s="9"/>
    </row>
    <row r="78812">
      <c r="A78812" s="9"/>
    </row>
    <row r="78813">
      <c r="A78813" s="9"/>
    </row>
    <row r="78814">
      <c r="A78814" s="9"/>
    </row>
    <row r="78815">
      <c r="A78815" s="9"/>
    </row>
    <row r="78816">
      <c r="A78816" s="9"/>
    </row>
    <row r="78817">
      <c r="A78817" s="9"/>
    </row>
    <row r="78818">
      <c r="A78818" s="9"/>
    </row>
    <row r="78819">
      <c r="A78819" s="9"/>
    </row>
    <row r="78820">
      <c r="A78820" s="9"/>
    </row>
    <row r="78821">
      <c r="A78821" s="9"/>
    </row>
    <row r="78822">
      <c r="A78822" s="9"/>
    </row>
    <row r="78823">
      <c r="A78823" s="9"/>
    </row>
    <row r="78824">
      <c r="A78824" s="9"/>
    </row>
    <row r="78825">
      <c r="A78825" s="9"/>
    </row>
    <row r="78826">
      <c r="A78826" s="9"/>
    </row>
    <row r="78827">
      <c r="A78827" s="9"/>
    </row>
    <row r="78828">
      <c r="A78828" s="9"/>
    </row>
    <row r="78829">
      <c r="A78829" s="9"/>
    </row>
    <row r="78830">
      <c r="A78830" s="9"/>
    </row>
    <row r="78831">
      <c r="A78831" s="9"/>
    </row>
    <row r="78832">
      <c r="A78832" s="9"/>
    </row>
    <row r="78833">
      <c r="A78833" s="9"/>
    </row>
    <row r="78834">
      <c r="A78834" s="9"/>
    </row>
    <row r="78835">
      <c r="A78835" s="9"/>
    </row>
    <row r="78836">
      <c r="A78836" s="9"/>
    </row>
    <row r="78837">
      <c r="A78837" s="9"/>
    </row>
    <row r="78838">
      <c r="A78838" s="9"/>
    </row>
    <row r="78839">
      <c r="A78839" s="9"/>
    </row>
    <row r="78840">
      <c r="A78840" s="9"/>
    </row>
    <row r="78841">
      <c r="A78841" s="9"/>
    </row>
    <row r="78842">
      <c r="A78842" s="9"/>
    </row>
    <row r="78843">
      <c r="A78843" s="9"/>
    </row>
    <row r="78844">
      <c r="A78844" s="9"/>
    </row>
    <row r="78845">
      <c r="A78845" s="9"/>
    </row>
    <row r="78846">
      <c r="A78846" s="9"/>
    </row>
    <row r="78847">
      <c r="A78847" s="9"/>
    </row>
    <row r="78848">
      <c r="A78848" s="9"/>
    </row>
    <row r="78849">
      <c r="A78849" s="9"/>
    </row>
    <row r="78850">
      <c r="A78850" s="9"/>
    </row>
    <row r="78851">
      <c r="A78851" s="9"/>
    </row>
    <row r="78852">
      <c r="A78852" s="9"/>
    </row>
    <row r="78853">
      <c r="A78853" s="9"/>
    </row>
    <row r="78854">
      <c r="A78854" s="9"/>
    </row>
    <row r="78855">
      <c r="A78855" s="9"/>
    </row>
    <row r="78856">
      <c r="A78856" s="9"/>
    </row>
    <row r="78857">
      <c r="A78857" s="9"/>
    </row>
    <row r="78858">
      <c r="A78858" s="9"/>
    </row>
    <row r="78859">
      <c r="A78859" s="9"/>
    </row>
    <row r="78860">
      <c r="A78860" s="9"/>
    </row>
    <row r="78861">
      <c r="A78861" s="9"/>
    </row>
    <row r="78862">
      <c r="A78862" s="9"/>
    </row>
    <row r="78863">
      <c r="A78863" s="9"/>
    </row>
    <row r="78864">
      <c r="A78864" s="9"/>
    </row>
    <row r="78865">
      <c r="A78865" s="9"/>
    </row>
    <row r="78866">
      <c r="A78866" s="9"/>
    </row>
    <row r="78867">
      <c r="A78867" s="9"/>
    </row>
    <row r="78868">
      <c r="A78868" s="9"/>
    </row>
    <row r="78869">
      <c r="A78869" s="9"/>
    </row>
    <row r="78870">
      <c r="A78870" s="9"/>
    </row>
    <row r="78871">
      <c r="A78871" s="9"/>
    </row>
    <row r="78872">
      <c r="A78872" s="9"/>
    </row>
    <row r="78873">
      <c r="A78873" s="9"/>
    </row>
    <row r="78874">
      <c r="A78874" s="9"/>
    </row>
    <row r="78875">
      <c r="A78875" s="9"/>
    </row>
    <row r="78876">
      <c r="A78876" s="9"/>
    </row>
    <row r="78877">
      <c r="A78877" s="9"/>
    </row>
    <row r="78878">
      <c r="A78878" s="9"/>
    </row>
    <row r="78879">
      <c r="A78879" s="9"/>
    </row>
    <row r="78880">
      <c r="A78880" s="9"/>
    </row>
    <row r="78881">
      <c r="A78881" s="9"/>
    </row>
    <row r="78882">
      <c r="A78882" s="9"/>
    </row>
    <row r="78883">
      <c r="A78883" s="9"/>
    </row>
    <row r="78884">
      <c r="A78884" s="9"/>
    </row>
    <row r="78885">
      <c r="A78885" s="9"/>
    </row>
    <row r="78886">
      <c r="A78886" s="9"/>
    </row>
    <row r="78887">
      <c r="A78887" s="9"/>
    </row>
    <row r="78888">
      <c r="A78888" s="9"/>
    </row>
    <row r="78889">
      <c r="A78889" s="9"/>
    </row>
    <row r="78890">
      <c r="A78890" s="9"/>
    </row>
    <row r="78891">
      <c r="A78891" s="9"/>
    </row>
    <row r="78892">
      <c r="A78892" s="9"/>
    </row>
    <row r="78893">
      <c r="A78893" s="9"/>
    </row>
    <row r="78894">
      <c r="A78894" s="9"/>
    </row>
    <row r="78895">
      <c r="A78895" s="9"/>
    </row>
    <row r="78896">
      <c r="A78896" s="9"/>
    </row>
    <row r="78897">
      <c r="A78897" s="9"/>
    </row>
    <row r="78898">
      <c r="A78898" s="9"/>
    </row>
    <row r="78899">
      <c r="A78899" s="9"/>
    </row>
    <row r="78900">
      <c r="A78900" s="9"/>
    </row>
    <row r="78901">
      <c r="A78901" s="9"/>
    </row>
    <row r="78902">
      <c r="A78902" s="9"/>
    </row>
    <row r="78903">
      <c r="A78903" s="9"/>
    </row>
    <row r="78904">
      <c r="A78904" s="9"/>
    </row>
    <row r="78905">
      <c r="A78905" s="9"/>
    </row>
    <row r="78906">
      <c r="A78906" s="9"/>
    </row>
    <row r="78907">
      <c r="A78907" s="9"/>
    </row>
    <row r="78908">
      <c r="A78908" s="9"/>
    </row>
    <row r="78909">
      <c r="A78909" s="9"/>
    </row>
    <row r="78910">
      <c r="A78910" s="9"/>
    </row>
    <row r="78911">
      <c r="A78911" s="9"/>
    </row>
    <row r="78912">
      <c r="A78912" s="9"/>
    </row>
    <row r="78913">
      <c r="A78913" s="9"/>
    </row>
    <row r="78914">
      <c r="A78914" s="9"/>
    </row>
    <row r="78915">
      <c r="A78915" s="9"/>
    </row>
    <row r="78916">
      <c r="A78916" s="9"/>
    </row>
    <row r="78917">
      <c r="A78917" s="9"/>
    </row>
    <row r="78918">
      <c r="A78918" s="9"/>
    </row>
    <row r="78919">
      <c r="A78919" s="9"/>
    </row>
    <row r="78920">
      <c r="A78920" s="9"/>
    </row>
    <row r="78921">
      <c r="A78921" s="9"/>
    </row>
    <row r="78922">
      <c r="A78922" s="9"/>
    </row>
    <row r="78923">
      <c r="A78923" s="9"/>
    </row>
    <row r="78924">
      <c r="A78924" s="9"/>
    </row>
    <row r="78925">
      <c r="A78925" s="9"/>
    </row>
    <row r="78926">
      <c r="A78926" s="9"/>
    </row>
    <row r="78927">
      <c r="A78927" s="9"/>
    </row>
    <row r="78928">
      <c r="A78928" s="9"/>
    </row>
    <row r="78929">
      <c r="A78929" s="9"/>
    </row>
    <row r="78930">
      <c r="A78930" s="9"/>
    </row>
    <row r="78931">
      <c r="A78931" s="9"/>
    </row>
    <row r="78932">
      <c r="A78932" s="9"/>
    </row>
    <row r="78933">
      <c r="A78933" s="9"/>
    </row>
    <row r="78934">
      <c r="A78934" s="9"/>
    </row>
    <row r="78935">
      <c r="A78935" s="9"/>
    </row>
    <row r="78936">
      <c r="A78936" s="9"/>
    </row>
    <row r="78937">
      <c r="A78937" s="9"/>
    </row>
    <row r="78938">
      <c r="A78938" s="9"/>
    </row>
    <row r="78939">
      <c r="A78939" s="9"/>
    </row>
    <row r="78940">
      <c r="A78940" s="9"/>
    </row>
    <row r="78941">
      <c r="A78941" s="9"/>
    </row>
    <row r="78942">
      <c r="A78942" s="9"/>
    </row>
    <row r="78943">
      <c r="A78943" s="9"/>
    </row>
    <row r="78944">
      <c r="A78944" s="9"/>
    </row>
    <row r="78945">
      <c r="A78945" s="9"/>
    </row>
    <row r="78946">
      <c r="A78946" s="9"/>
    </row>
    <row r="78947">
      <c r="A78947" s="9"/>
    </row>
    <row r="78948">
      <c r="A78948" s="9"/>
    </row>
    <row r="78949">
      <c r="A78949" s="9"/>
    </row>
    <row r="78950">
      <c r="A78950" s="9"/>
    </row>
    <row r="78951">
      <c r="A78951" s="9"/>
    </row>
    <row r="78952">
      <c r="A78952" s="9"/>
    </row>
    <row r="78953">
      <c r="A78953" s="9"/>
    </row>
    <row r="78954">
      <c r="A78954" s="9"/>
    </row>
    <row r="78955">
      <c r="A78955" s="9"/>
    </row>
    <row r="78956">
      <c r="A78956" s="9"/>
    </row>
    <row r="78957">
      <c r="A78957" s="9"/>
    </row>
    <row r="78958">
      <c r="A78958" s="9"/>
    </row>
    <row r="78959">
      <c r="A78959" s="9"/>
    </row>
    <row r="78960">
      <c r="A78960" s="9"/>
    </row>
    <row r="78961">
      <c r="A78961" s="9"/>
    </row>
    <row r="78962">
      <c r="A78962" s="9"/>
    </row>
    <row r="78963">
      <c r="A78963" s="9"/>
    </row>
    <row r="78964">
      <c r="A78964" s="9"/>
    </row>
    <row r="78965">
      <c r="A78965" s="9"/>
    </row>
    <row r="78966">
      <c r="A78966" s="9"/>
    </row>
    <row r="78967">
      <c r="A78967" s="9"/>
    </row>
    <row r="78968">
      <c r="A78968" s="9"/>
    </row>
    <row r="78969">
      <c r="A78969" s="9"/>
    </row>
    <row r="78970">
      <c r="A78970" s="9"/>
    </row>
    <row r="78971">
      <c r="A78971" s="9"/>
    </row>
    <row r="78972">
      <c r="A78972" s="9"/>
    </row>
    <row r="78973">
      <c r="A78973" s="9"/>
    </row>
    <row r="78974">
      <c r="A78974" s="9"/>
    </row>
    <row r="78975">
      <c r="A78975" s="9"/>
    </row>
    <row r="78976">
      <c r="A78976" s="9"/>
    </row>
    <row r="78977">
      <c r="A78977" s="9"/>
    </row>
    <row r="78978">
      <c r="A78978" s="9"/>
    </row>
    <row r="78979">
      <c r="A78979" s="9"/>
    </row>
    <row r="78980">
      <c r="A78980" s="9"/>
    </row>
    <row r="78981">
      <c r="A78981" s="9"/>
    </row>
    <row r="78982">
      <c r="A78982" s="9"/>
    </row>
    <row r="78983">
      <c r="A78983" s="9"/>
    </row>
    <row r="78984">
      <c r="A78984" s="9"/>
    </row>
    <row r="78985">
      <c r="A78985" s="9"/>
    </row>
    <row r="78986">
      <c r="A78986" s="9"/>
    </row>
    <row r="78987">
      <c r="A78987" s="9"/>
    </row>
    <row r="78988">
      <c r="A78988" s="9"/>
    </row>
    <row r="78989">
      <c r="A78989" s="9"/>
    </row>
    <row r="78990">
      <c r="A78990" s="9"/>
    </row>
    <row r="78991">
      <c r="A78991" s="9"/>
    </row>
    <row r="78992">
      <c r="A78992" s="9"/>
    </row>
    <row r="78993">
      <c r="A78993" s="9"/>
    </row>
    <row r="78994">
      <c r="A78994" s="9"/>
    </row>
    <row r="78995">
      <c r="A78995" s="9"/>
    </row>
    <row r="78996">
      <c r="A78996" s="9"/>
    </row>
    <row r="78997">
      <c r="A78997" s="9"/>
    </row>
    <row r="78998">
      <c r="A78998" s="9"/>
    </row>
    <row r="78999">
      <c r="A78999" s="9"/>
    </row>
    <row r="79000">
      <c r="A79000" s="9"/>
    </row>
    <row r="79001">
      <c r="A79001" s="9"/>
    </row>
    <row r="79002">
      <c r="A79002" s="9"/>
    </row>
    <row r="79003">
      <c r="A79003" s="9"/>
    </row>
    <row r="79004">
      <c r="A79004" s="9"/>
    </row>
    <row r="79005">
      <c r="A79005" s="9"/>
    </row>
    <row r="79006">
      <c r="A79006" s="9"/>
    </row>
    <row r="79007">
      <c r="A79007" s="9"/>
    </row>
    <row r="79008">
      <c r="A79008" s="9"/>
    </row>
    <row r="79009">
      <c r="A79009" s="9"/>
    </row>
    <row r="79010">
      <c r="A79010" s="9"/>
    </row>
    <row r="79011">
      <c r="A79011" s="9"/>
    </row>
    <row r="79012">
      <c r="A79012" s="9"/>
    </row>
    <row r="79013">
      <c r="A79013" s="9"/>
    </row>
    <row r="79014">
      <c r="A79014" s="9"/>
    </row>
    <row r="79015">
      <c r="A79015" s="9"/>
    </row>
    <row r="79016">
      <c r="A79016" s="9"/>
    </row>
    <row r="79017">
      <c r="A79017" s="9"/>
    </row>
    <row r="79018">
      <c r="A79018" s="9"/>
    </row>
    <row r="79019">
      <c r="A79019" s="9"/>
    </row>
    <row r="79020">
      <c r="A79020" s="9"/>
    </row>
    <row r="79021">
      <c r="A79021" s="9"/>
    </row>
    <row r="79022">
      <c r="A79022" s="9"/>
    </row>
    <row r="79023">
      <c r="A79023" s="9"/>
    </row>
    <row r="79024">
      <c r="A79024" s="9"/>
    </row>
    <row r="79025">
      <c r="A79025" s="9"/>
    </row>
    <row r="79026">
      <c r="A79026" s="9"/>
    </row>
    <row r="79027">
      <c r="A79027" s="9"/>
    </row>
    <row r="79028">
      <c r="A79028" s="9"/>
    </row>
    <row r="79029">
      <c r="A79029" s="9"/>
    </row>
    <row r="79030">
      <c r="A79030" s="9"/>
    </row>
    <row r="79031">
      <c r="A79031" s="9"/>
    </row>
    <row r="79032">
      <c r="A79032" s="9"/>
    </row>
    <row r="79033">
      <c r="A79033" s="9"/>
    </row>
    <row r="79034">
      <c r="A79034" s="9"/>
    </row>
    <row r="79035">
      <c r="A79035" s="9"/>
    </row>
    <row r="79036">
      <c r="A79036" s="9"/>
    </row>
    <row r="79037">
      <c r="A79037" s="9"/>
    </row>
    <row r="79038">
      <c r="A79038" s="9"/>
    </row>
    <row r="79039">
      <c r="A79039" s="9"/>
    </row>
    <row r="79040">
      <c r="A79040" s="9"/>
    </row>
    <row r="79041">
      <c r="A79041" s="9"/>
    </row>
    <row r="79042">
      <c r="A79042" s="9"/>
    </row>
    <row r="79043">
      <c r="A79043" s="9"/>
    </row>
    <row r="79044">
      <c r="A79044" s="9"/>
    </row>
    <row r="79045">
      <c r="A79045" s="9"/>
    </row>
    <row r="79046">
      <c r="A79046" s="9"/>
    </row>
    <row r="79047">
      <c r="A79047" s="9"/>
    </row>
    <row r="79048">
      <c r="A79048" s="9"/>
    </row>
    <row r="79049">
      <c r="A79049" s="9"/>
    </row>
    <row r="79050">
      <c r="A79050" s="9"/>
    </row>
    <row r="79051">
      <c r="A79051" s="9"/>
    </row>
    <row r="79052">
      <c r="A79052" s="9"/>
    </row>
    <row r="79053">
      <c r="A79053" s="9"/>
    </row>
    <row r="79054">
      <c r="A79054" s="9"/>
    </row>
    <row r="79055">
      <c r="A79055" s="9"/>
    </row>
    <row r="79056">
      <c r="A79056" s="9"/>
    </row>
    <row r="79057">
      <c r="A79057" s="9"/>
    </row>
    <row r="79058">
      <c r="A79058" s="9"/>
    </row>
    <row r="79059">
      <c r="A79059" s="9"/>
    </row>
    <row r="79060">
      <c r="A79060" s="9"/>
    </row>
    <row r="79061">
      <c r="A79061" s="9"/>
    </row>
    <row r="79062">
      <c r="A79062" s="9"/>
    </row>
    <row r="79063">
      <c r="A79063" s="9"/>
    </row>
    <row r="79064">
      <c r="A79064" s="9"/>
    </row>
    <row r="79065">
      <c r="A79065" s="9"/>
    </row>
    <row r="79066">
      <c r="A79066" s="9"/>
    </row>
    <row r="79067">
      <c r="A79067" s="9"/>
    </row>
    <row r="79068">
      <c r="A79068" s="9"/>
    </row>
    <row r="79069">
      <c r="A79069" s="9"/>
    </row>
    <row r="79070">
      <c r="A79070" s="9"/>
    </row>
    <row r="79071">
      <c r="A79071" s="9"/>
    </row>
    <row r="79072">
      <c r="A79072" s="9"/>
    </row>
    <row r="79073">
      <c r="A79073" s="9"/>
    </row>
    <row r="79074">
      <c r="A79074" s="9"/>
    </row>
    <row r="79075">
      <c r="A79075" s="9"/>
    </row>
    <row r="79076">
      <c r="A79076" s="9"/>
    </row>
    <row r="79077">
      <c r="A79077" s="9"/>
    </row>
    <row r="79078">
      <c r="A79078" s="9"/>
    </row>
    <row r="79079">
      <c r="A79079" s="9"/>
    </row>
    <row r="79080">
      <c r="A79080" s="9"/>
    </row>
    <row r="79081">
      <c r="A79081" s="9"/>
    </row>
    <row r="79082">
      <c r="A79082" s="9"/>
    </row>
    <row r="79083">
      <c r="A79083" s="9"/>
    </row>
    <row r="79084">
      <c r="A79084" s="9"/>
    </row>
    <row r="79085">
      <c r="A79085" s="9"/>
    </row>
    <row r="79086">
      <c r="A79086" s="9"/>
    </row>
    <row r="79087">
      <c r="A79087" s="9"/>
    </row>
    <row r="79088">
      <c r="A79088" s="9"/>
    </row>
    <row r="79089">
      <c r="A79089" s="9"/>
    </row>
    <row r="79090">
      <c r="A79090" s="9"/>
    </row>
    <row r="79091">
      <c r="A79091" s="9"/>
    </row>
    <row r="79092">
      <c r="A79092" s="9"/>
    </row>
    <row r="79093">
      <c r="A79093" s="9"/>
    </row>
    <row r="79094">
      <c r="A79094" s="9"/>
    </row>
    <row r="79095">
      <c r="A79095" s="9"/>
    </row>
    <row r="79096">
      <c r="A79096" s="9"/>
    </row>
    <row r="79097">
      <c r="A79097" s="9"/>
    </row>
    <row r="79098">
      <c r="A79098" s="9"/>
    </row>
    <row r="79099">
      <c r="A79099" s="9"/>
    </row>
    <row r="79100">
      <c r="A79100" s="9"/>
    </row>
    <row r="79101">
      <c r="A79101" s="9"/>
    </row>
    <row r="79102">
      <c r="A79102" s="9"/>
    </row>
    <row r="79103">
      <c r="A79103" s="9"/>
    </row>
    <row r="79104">
      <c r="A79104" s="9"/>
    </row>
    <row r="79105">
      <c r="A79105" s="9"/>
    </row>
    <row r="79106">
      <c r="A79106" s="9"/>
    </row>
    <row r="79107">
      <c r="A79107" s="9"/>
    </row>
    <row r="79108">
      <c r="A79108" s="9"/>
    </row>
    <row r="79109">
      <c r="A79109" s="9"/>
    </row>
    <row r="79110">
      <c r="A79110" s="9"/>
    </row>
    <row r="79111">
      <c r="A79111" s="9"/>
    </row>
    <row r="79112">
      <c r="A79112" s="9"/>
    </row>
    <row r="79113">
      <c r="A79113" s="9"/>
    </row>
    <row r="79114">
      <c r="A79114" s="9"/>
    </row>
    <row r="79115">
      <c r="A79115" s="9"/>
    </row>
    <row r="79116">
      <c r="A79116" s="9"/>
    </row>
    <row r="79117">
      <c r="A79117" s="9"/>
    </row>
    <row r="79118">
      <c r="A79118" s="9"/>
    </row>
    <row r="79119">
      <c r="A79119" s="9"/>
    </row>
    <row r="79120">
      <c r="A79120" s="9"/>
    </row>
    <row r="79121">
      <c r="A79121" s="9"/>
    </row>
    <row r="79122">
      <c r="A79122" s="9"/>
    </row>
    <row r="79123">
      <c r="A79123" s="9"/>
    </row>
    <row r="79124">
      <c r="A79124" s="9"/>
    </row>
    <row r="79125">
      <c r="A79125" s="9"/>
    </row>
    <row r="79126">
      <c r="A79126" s="9"/>
    </row>
    <row r="79127">
      <c r="A79127" s="9"/>
    </row>
    <row r="79128">
      <c r="A79128" s="9"/>
    </row>
    <row r="79129">
      <c r="A79129" s="9"/>
    </row>
    <row r="79130">
      <c r="A79130" s="9"/>
    </row>
    <row r="79131">
      <c r="A79131" s="9"/>
    </row>
    <row r="79132">
      <c r="A79132" s="9"/>
    </row>
    <row r="79133">
      <c r="A79133" s="9"/>
    </row>
    <row r="79134">
      <c r="A79134" s="9"/>
    </row>
    <row r="79135">
      <c r="A79135" s="9"/>
    </row>
    <row r="79136">
      <c r="A79136" s="9"/>
    </row>
    <row r="79137">
      <c r="A79137" s="9"/>
    </row>
    <row r="79138">
      <c r="A79138" s="9"/>
    </row>
    <row r="79139">
      <c r="A79139" s="9"/>
    </row>
    <row r="79140">
      <c r="A79140" s="9"/>
    </row>
    <row r="79141">
      <c r="A79141" s="9"/>
    </row>
    <row r="79142">
      <c r="A79142" s="9"/>
    </row>
    <row r="79143">
      <c r="A79143" s="9"/>
    </row>
    <row r="79144">
      <c r="A79144" s="9"/>
    </row>
    <row r="79145">
      <c r="A79145" s="9"/>
    </row>
    <row r="79146">
      <c r="A79146" s="9"/>
    </row>
    <row r="79147">
      <c r="A79147" s="9"/>
    </row>
    <row r="79148">
      <c r="A79148" s="9"/>
    </row>
    <row r="79149">
      <c r="A79149" s="9"/>
    </row>
    <row r="79150">
      <c r="A79150" s="9"/>
    </row>
    <row r="79151">
      <c r="A79151" s="9"/>
    </row>
    <row r="79152">
      <c r="A79152" s="9"/>
    </row>
    <row r="79153">
      <c r="A79153" s="9"/>
    </row>
    <row r="79154">
      <c r="A79154" s="9"/>
    </row>
    <row r="79155">
      <c r="A79155" s="9"/>
    </row>
    <row r="79156">
      <c r="A79156" s="9"/>
    </row>
    <row r="79157">
      <c r="A79157" s="9"/>
    </row>
    <row r="79158">
      <c r="A79158" s="9"/>
    </row>
    <row r="79159">
      <c r="A79159" s="9"/>
    </row>
    <row r="79160">
      <c r="A79160" s="9"/>
    </row>
    <row r="79161">
      <c r="A79161" s="9"/>
    </row>
    <row r="79162">
      <c r="A79162" s="9"/>
    </row>
    <row r="79163">
      <c r="A79163" s="9"/>
    </row>
    <row r="79164">
      <c r="A79164" s="9"/>
    </row>
    <row r="79165">
      <c r="A79165" s="9"/>
    </row>
    <row r="79166">
      <c r="A79166" s="9"/>
    </row>
    <row r="79167">
      <c r="A79167" s="9"/>
    </row>
    <row r="79168">
      <c r="A79168" s="9"/>
    </row>
    <row r="79169">
      <c r="A79169" s="9"/>
    </row>
    <row r="79170">
      <c r="A79170" s="9"/>
    </row>
    <row r="79171">
      <c r="A79171" s="9"/>
    </row>
    <row r="79172">
      <c r="A79172" s="9"/>
    </row>
    <row r="79173">
      <c r="A79173" s="9"/>
    </row>
    <row r="79174">
      <c r="A79174" s="9"/>
    </row>
    <row r="79175">
      <c r="A79175" s="9"/>
    </row>
    <row r="79176">
      <c r="A79176" s="9"/>
    </row>
    <row r="79177">
      <c r="A79177" s="9"/>
    </row>
    <row r="79178">
      <c r="A79178" s="9"/>
    </row>
    <row r="79179">
      <c r="A79179" s="9"/>
    </row>
    <row r="79180">
      <c r="A79180" s="9"/>
    </row>
    <row r="79181">
      <c r="A79181" s="9"/>
    </row>
    <row r="79182">
      <c r="A79182" s="9"/>
    </row>
    <row r="79183">
      <c r="A79183" s="9"/>
    </row>
    <row r="79184">
      <c r="A79184" s="9"/>
    </row>
    <row r="79185">
      <c r="A79185" s="9"/>
    </row>
    <row r="79186">
      <c r="A79186" s="9"/>
    </row>
    <row r="79187">
      <c r="A79187" s="9"/>
    </row>
    <row r="79188">
      <c r="A79188" s="9"/>
    </row>
    <row r="79189">
      <c r="A79189" s="9"/>
    </row>
    <row r="79190">
      <c r="A79190" s="9"/>
    </row>
    <row r="79191">
      <c r="A79191" s="9"/>
    </row>
    <row r="79192">
      <c r="A79192" s="9"/>
    </row>
    <row r="79193">
      <c r="A79193" s="9"/>
    </row>
    <row r="79194">
      <c r="A79194" s="9"/>
    </row>
    <row r="79195">
      <c r="A79195" s="9"/>
    </row>
    <row r="79196">
      <c r="A79196" s="9"/>
    </row>
    <row r="79197">
      <c r="A79197" s="9"/>
    </row>
    <row r="79198">
      <c r="A79198" s="9"/>
    </row>
    <row r="79199">
      <c r="A79199" s="9"/>
    </row>
    <row r="79200">
      <c r="A79200" s="9"/>
    </row>
    <row r="79201">
      <c r="A79201" s="9"/>
    </row>
    <row r="79202">
      <c r="A79202" s="9"/>
    </row>
    <row r="79203">
      <c r="A79203" s="9"/>
    </row>
    <row r="79204">
      <c r="A79204" s="9"/>
    </row>
    <row r="79205">
      <c r="A79205" s="9"/>
    </row>
    <row r="79206">
      <c r="A79206" s="9"/>
    </row>
    <row r="79207">
      <c r="A79207" s="9"/>
    </row>
    <row r="79208">
      <c r="A79208" s="9"/>
    </row>
    <row r="79209">
      <c r="A79209" s="9"/>
    </row>
    <row r="79210">
      <c r="A79210" s="9"/>
    </row>
    <row r="79211">
      <c r="A79211" s="9"/>
    </row>
    <row r="79212">
      <c r="A79212" s="9"/>
    </row>
    <row r="79213">
      <c r="A79213" s="9"/>
    </row>
    <row r="79214">
      <c r="A79214" s="9"/>
    </row>
    <row r="79215">
      <c r="A79215" s="9"/>
    </row>
    <row r="79216">
      <c r="A79216" s="9"/>
    </row>
    <row r="79217">
      <c r="A79217" s="9"/>
    </row>
    <row r="79218">
      <c r="A79218" s="9"/>
    </row>
    <row r="79219">
      <c r="A79219" s="9"/>
    </row>
    <row r="79220">
      <c r="A79220" s="9"/>
    </row>
    <row r="79221">
      <c r="A79221" s="9"/>
    </row>
    <row r="79222">
      <c r="A79222" s="9"/>
    </row>
    <row r="79223">
      <c r="A79223" s="9"/>
    </row>
    <row r="79224">
      <c r="A79224" s="9"/>
    </row>
    <row r="79225">
      <c r="A79225" s="9"/>
    </row>
    <row r="79226">
      <c r="A79226" s="9"/>
    </row>
    <row r="79227">
      <c r="A79227" s="9"/>
    </row>
    <row r="79228">
      <c r="A79228" s="9"/>
    </row>
    <row r="79229">
      <c r="A79229" s="9"/>
    </row>
    <row r="79230">
      <c r="A79230" s="9"/>
    </row>
    <row r="79231">
      <c r="A79231" s="9"/>
    </row>
    <row r="79232">
      <c r="A79232" s="9"/>
    </row>
    <row r="79233">
      <c r="A79233" s="9"/>
    </row>
    <row r="79234">
      <c r="A79234" s="9"/>
    </row>
    <row r="79235">
      <c r="A79235" s="9"/>
    </row>
    <row r="79236">
      <c r="A79236" s="9"/>
    </row>
    <row r="79237">
      <c r="A79237" s="9"/>
    </row>
    <row r="79238">
      <c r="A79238" s="9"/>
    </row>
    <row r="79239">
      <c r="A79239" s="9"/>
    </row>
    <row r="79240">
      <c r="A79240" s="9"/>
    </row>
    <row r="79241">
      <c r="A79241" s="9"/>
    </row>
    <row r="79242">
      <c r="A79242" s="9"/>
    </row>
    <row r="79243">
      <c r="A79243" s="9"/>
    </row>
    <row r="79244">
      <c r="A79244" s="9"/>
    </row>
    <row r="79245">
      <c r="A79245" s="9"/>
    </row>
    <row r="79246">
      <c r="A79246" s="9"/>
    </row>
    <row r="79247">
      <c r="A79247" s="9"/>
    </row>
    <row r="79248">
      <c r="A79248" s="9"/>
    </row>
    <row r="79249">
      <c r="A79249" s="9"/>
    </row>
    <row r="79250">
      <c r="A79250" s="9"/>
    </row>
    <row r="79251">
      <c r="A79251" s="9"/>
    </row>
    <row r="79252">
      <c r="A79252" s="9"/>
    </row>
    <row r="79253">
      <c r="A79253" s="9"/>
    </row>
    <row r="79254">
      <c r="A79254" s="9"/>
    </row>
    <row r="79255">
      <c r="A79255" s="9"/>
    </row>
    <row r="79256">
      <c r="A79256" s="9"/>
    </row>
    <row r="79257">
      <c r="A79257" s="9"/>
    </row>
    <row r="79258">
      <c r="A79258" s="9"/>
    </row>
    <row r="79259">
      <c r="A79259" s="9"/>
    </row>
    <row r="79260">
      <c r="A79260" s="9"/>
    </row>
    <row r="79261">
      <c r="A79261" s="9"/>
    </row>
    <row r="79262">
      <c r="A79262" s="9"/>
    </row>
    <row r="79263">
      <c r="A79263" s="9"/>
    </row>
    <row r="79264">
      <c r="A79264" s="9"/>
    </row>
    <row r="79265">
      <c r="A79265" s="9"/>
    </row>
    <row r="79266">
      <c r="A79266" s="9"/>
    </row>
    <row r="79267">
      <c r="A79267" s="9"/>
    </row>
    <row r="79268">
      <c r="A79268" s="9"/>
    </row>
    <row r="79269">
      <c r="A79269" s="9"/>
    </row>
    <row r="79270">
      <c r="A79270" s="9"/>
    </row>
    <row r="79271">
      <c r="A79271" s="9"/>
    </row>
    <row r="79272">
      <c r="A79272" s="9"/>
    </row>
    <row r="79273">
      <c r="A79273" s="9"/>
    </row>
    <row r="79274">
      <c r="A79274" s="9"/>
    </row>
    <row r="79275">
      <c r="A79275" s="9"/>
    </row>
    <row r="79276">
      <c r="A79276" s="9"/>
    </row>
    <row r="79277">
      <c r="A79277" s="9"/>
    </row>
    <row r="79278">
      <c r="A79278" s="9"/>
    </row>
    <row r="79279">
      <c r="A79279" s="9"/>
    </row>
    <row r="79280">
      <c r="A79280" s="9"/>
    </row>
    <row r="79281">
      <c r="A79281" s="9"/>
    </row>
    <row r="79282">
      <c r="A79282" s="9"/>
    </row>
    <row r="79283">
      <c r="A79283" s="9"/>
    </row>
    <row r="79284">
      <c r="A79284" s="9"/>
    </row>
    <row r="79285">
      <c r="A79285" s="9"/>
    </row>
    <row r="79286">
      <c r="A79286" s="9"/>
    </row>
    <row r="79287">
      <c r="A79287" s="9"/>
    </row>
    <row r="79288">
      <c r="A79288" s="9"/>
    </row>
    <row r="79289">
      <c r="A79289" s="9"/>
    </row>
    <row r="79290">
      <c r="A79290" s="9"/>
    </row>
    <row r="79291">
      <c r="A79291" s="9"/>
    </row>
    <row r="79292">
      <c r="A79292" s="9"/>
    </row>
    <row r="79293">
      <c r="A79293" s="9"/>
    </row>
    <row r="79294">
      <c r="A79294" s="9"/>
    </row>
    <row r="79295">
      <c r="A79295" s="9"/>
    </row>
    <row r="79296">
      <c r="A79296" s="9"/>
    </row>
    <row r="79297">
      <c r="A79297" s="9"/>
    </row>
    <row r="79298">
      <c r="A79298" s="9"/>
    </row>
    <row r="79299">
      <c r="A79299" s="9"/>
    </row>
    <row r="79300">
      <c r="A79300" s="9"/>
    </row>
    <row r="79301">
      <c r="A79301" s="9"/>
    </row>
    <row r="79302">
      <c r="A79302" s="9"/>
    </row>
    <row r="79303">
      <c r="A79303" s="9"/>
    </row>
    <row r="79304">
      <c r="A79304" s="9"/>
    </row>
    <row r="79305">
      <c r="A79305" s="9"/>
    </row>
    <row r="79306">
      <c r="A79306" s="9"/>
    </row>
    <row r="79307">
      <c r="A79307" s="9"/>
    </row>
    <row r="79308">
      <c r="A79308" s="9"/>
    </row>
    <row r="79309">
      <c r="A79309" s="9"/>
    </row>
    <row r="79310">
      <c r="A79310" s="9"/>
    </row>
    <row r="79311">
      <c r="A79311" s="9"/>
    </row>
    <row r="79312">
      <c r="A79312" s="9"/>
    </row>
    <row r="79313">
      <c r="A79313" s="9"/>
    </row>
    <row r="79314">
      <c r="A79314" s="9"/>
    </row>
    <row r="79315">
      <c r="A79315" s="9"/>
    </row>
    <row r="79316">
      <c r="A79316" s="9"/>
    </row>
    <row r="79317">
      <c r="A79317" s="9"/>
    </row>
    <row r="79318">
      <c r="A79318" s="9"/>
    </row>
    <row r="79319">
      <c r="A79319" s="9"/>
    </row>
    <row r="79320">
      <c r="A79320" s="9"/>
    </row>
    <row r="79321">
      <c r="A79321" s="9"/>
    </row>
    <row r="79322">
      <c r="A79322" s="9"/>
    </row>
    <row r="79323">
      <c r="A79323" s="9"/>
    </row>
    <row r="79324">
      <c r="A79324" s="9"/>
    </row>
    <row r="79325">
      <c r="A79325" s="9"/>
    </row>
    <row r="79326">
      <c r="A79326" s="9"/>
    </row>
    <row r="79327">
      <c r="A79327" s="9"/>
    </row>
    <row r="79328">
      <c r="A79328" s="9"/>
    </row>
    <row r="79329">
      <c r="A79329" s="9"/>
    </row>
    <row r="79330">
      <c r="A79330" s="9"/>
    </row>
    <row r="79331">
      <c r="A79331" s="9"/>
    </row>
    <row r="79332">
      <c r="A79332" s="9"/>
    </row>
    <row r="79333">
      <c r="A79333" s="9"/>
    </row>
    <row r="79334">
      <c r="A79334" s="9"/>
    </row>
    <row r="79335">
      <c r="A79335" s="9"/>
    </row>
    <row r="79336">
      <c r="A79336" s="9"/>
    </row>
    <row r="79337">
      <c r="A79337" s="9"/>
    </row>
    <row r="79338">
      <c r="A79338" s="9"/>
    </row>
    <row r="79339">
      <c r="A79339" s="9"/>
    </row>
    <row r="79340">
      <c r="A79340" s="9"/>
    </row>
    <row r="79341">
      <c r="A79341" s="9"/>
    </row>
    <row r="79342">
      <c r="A79342" s="9"/>
    </row>
    <row r="79343">
      <c r="A79343" s="9"/>
    </row>
    <row r="79344">
      <c r="A79344" s="9"/>
    </row>
    <row r="79345">
      <c r="A79345" s="9"/>
    </row>
    <row r="79346">
      <c r="A79346" s="9"/>
    </row>
    <row r="79347">
      <c r="A79347" s="9"/>
    </row>
    <row r="79348">
      <c r="A79348" s="9"/>
    </row>
    <row r="79349">
      <c r="A79349" s="9"/>
    </row>
    <row r="79350">
      <c r="A79350" s="9"/>
    </row>
    <row r="79351">
      <c r="A79351" s="9"/>
    </row>
    <row r="79352">
      <c r="A79352" s="9"/>
    </row>
    <row r="79353">
      <c r="A79353" s="9"/>
    </row>
    <row r="79354">
      <c r="A79354" s="9"/>
    </row>
    <row r="79355">
      <c r="A79355" s="9"/>
    </row>
    <row r="79356">
      <c r="A79356" s="9"/>
    </row>
    <row r="79357">
      <c r="A79357" s="9"/>
    </row>
    <row r="79358">
      <c r="A79358" s="9"/>
    </row>
    <row r="79359">
      <c r="A79359" s="9"/>
    </row>
    <row r="79360">
      <c r="A79360" s="9"/>
    </row>
    <row r="79361">
      <c r="A79361" s="9"/>
    </row>
    <row r="79362">
      <c r="A79362" s="9"/>
    </row>
    <row r="79363">
      <c r="A79363" s="9"/>
    </row>
    <row r="79364">
      <c r="A79364" s="9"/>
    </row>
    <row r="79365">
      <c r="A79365" s="9"/>
    </row>
    <row r="79366">
      <c r="A79366" s="9"/>
    </row>
    <row r="79367">
      <c r="A79367" s="9"/>
    </row>
    <row r="79368">
      <c r="A79368" s="9"/>
    </row>
    <row r="79369">
      <c r="A79369" s="9"/>
    </row>
    <row r="79370">
      <c r="A79370" s="9"/>
    </row>
    <row r="79371">
      <c r="A79371" s="9"/>
    </row>
    <row r="79372">
      <c r="A79372" s="9"/>
    </row>
    <row r="79373">
      <c r="A79373" s="9"/>
    </row>
    <row r="79374">
      <c r="A79374" s="9"/>
    </row>
    <row r="79375">
      <c r="A79375" s="9"/>
    </row>
    <row r="79376">
      <c r="A79376" s="9"/>
    </row>
    <row r="79377">
      <c r="A79377" s="9"/>
    </row>
    <row r="79378">
      <c r="A79378" s="9"/>
    </row>
    <row r="79379">
      <c r="A79379" s="9"/>
    </row>
    <row r="79380">
      <c r="A79380" s="9"/>
    </row>
    <row r="79381">
      <c r="A79381" s="9"/>
    </row>
    <row r="79382">
      <c r="A79382" s="9"/>
    </row>
    <row r="79383">
      <c r="A79383" s="9"/>
    </row>
    <row r="79384">
      <c r="A79384" s="9"/>
    </row>
    <row r="79385">
      <c r="A79385" s="9"/>
    </row>
    <row r="79386">
      <c r="A79386" s="9"/>
    </row>
    <row r="79387">
      <c r="A79387" s="9"/>
    </row>
    <row r="79388">
      <c r="A79388" s="9"/>
    </row>
    <row r="79389">
      <c r="A79389" s="9"/>
    </row>
    <row r="79390">
      <c r="A79390" s="9"/>
    </row>
    <row r="79391">
      <c r="A79391" s="9"/>
    </row>
    <row r="79392">
      <c r="A79392" s="9"/>
    </row>
    <row r="79393">
      <c r="A79393" s="9"/>
    </row>
    <row r="79394">
      <c r="A79394" s="9"/>
    </row>
    <row r="79395">
      <c r="A79395" s="9"/>
    </row>
    <row r="79396">
      <c r="A79396" s="9"/>
    </row>
    <row r="79397">
      <c r="A79397" s="9"/>
    </row>
    <row r="79398">
      <c r="A79398" s="9"/>
    </row>
    <row r="79399">
      <c r="A79399" s="9"/>
    </row>
    <row r="79400">
      <c r="A79400" s="9"/>
    </row>
    <row r="79401">
      <c r="A79401" s="9"/>
    </row>
    <row r="79402">
      <c r="A79402" s="9"/>
    </row>
    <row r="79403">
      <c r="A79403" s="9"/>
    </row>
    <row r="79404">
      <c r="A79404" s="9"/>
    </row>
    <row r="79405">
      <c r="A79405" s="9"/>
    </row>
    <row r="79406">
      <c r="A79406" s="9"/>
    </row>
    <row r="79407">
      <c r="A79407" s="9"/>
    </row>
    <row r="79408">
      <c r="A79408" s="9"/>
    </row>
    <row r="79409">
      <c r="A79409" s="9"/>
    </row>
    <row r="79410">
      <c r="A79410" s="9"/>
    </row>
    <row r="79411">
      <c r="A79411" s="9"/>
    </row>
    <row r="79412">
      <c r="A79412" s="9"/>
    </row>
    <row r="79413">
      <c r="A79413" s="9"/>
    </row>
    <row r="79414">
      <c r="A79414" s="9"/>
    </row>
    <row r="79415">
      <c r="A79415" s="9"/>
    </row>
    <row r="79416">
      <c r="A79416" s="9"/>
    </row>
    <row r="79417">
      <c r="A79417" s="9"/>
    </row>
    <row r="79418">
      <c r="A79418" s="9"/>
    </row>
    <row r="79419">
      <c r="A79419" s="9"/>
    </row>
    <row r="79420">
      <c r="A79420" s="9"/>
    </row>
    <row r="79421">
      <c r="A79421" s="9"/>
    </row>
    <row r="79422">
      <c r="A79422" s="9"/>
    </row>
    <row r="79423">
      <c r="A79423" s="9"/>
    </row>
    <row r="79424">
      <c r="A79424" s="9"/>
    </row>
    <row r="79425">
      <c r="A79425" s="9"/>
    </row>
    <row r="79426">
      <c r="A79426" s="9"/>
    </row>
    <row r="79427">
      <c r="A79427" s="9"/>
    </row>
    <row r="79428">
      <c r="A79428" s="9"/>
    </row>
    <row r="79429">
      <c r="A79429" s="9"/>
    </row>
    <row r="79430">
      <c r="A79430" s="9"/>
    </row>
    <row r="79431">
      <c r="A79431" s="9"/>
    </row>
    <row r="79432">
      <c r="A79432" s="9"/>
    </row>
    <row r="79433">
      <c r="A79433" s="9"/>
    </row>
    <row r="79434">
      <c r="A79434" s="9"/>
    </row>
    <row r="79435">
      <c r="A79435" s="9"/>
    </row>
    <row r="79436">
      <c r="A79436" s="9"/>
    </row>
    <row r="79437">
      <c r="A79437" s="9"/>
    </row>
    <row r="79438">
      <c r="A79438" s="9"/>
    </row>
    <row r="79439">
      <c r="A79439" s="9"/>
    </row>
    <row r="79440">
      <c r="A79440" s="9"/>
    </row>
    <row r="79441">
      <c r="A79441" s="9"/>
    </row>
    <row r="79442">
      <c r="A79442" s="9"/>
    </row>
    <row r="79443">
      <c r="A79443" s="9"/>
    </row>
    <row r="79444">
      <c r="A79444" s="9"/>
    </row>
    <row r="79445">
      <c r="A79445" s="9"/>
    </row>
    <row r="79446">
      <c r="A79446" s="9"/>
    </row>
    <row r="79447">
      <c r="A79447" s="9"/>
    </row>
    <row r="79448">
      <c r="A79448" s="9"/>
    </row>
    <row r="79449">
      <c r="A79449" s="9"/>
    </row>
    <row r="79450">
      <c r="A79450" s="9"/>
    </row>
    <row r="79451">
      <c r="A79451" s="9"/>
    </row>
    <row r="79452">
      <c r="A79452" s="9"/>
    </row>
    <row r="79453">
      <c r="A79453" s="9"/>
    </row>
    <row r="79454">
      <c r="A79454" s="9"/>
    </row>
    <row r="79455">
      <c r="A79455" s="9"/>
    </row>
    <row r="79456">
      <c r="A79456" s="9"/>
    </row>
    <row r="79457">
      <c r="A79457" s="9"/>
    </row>
    <row r="79458">
      <c r="A79458" s="9"/>
    </row>
    <row r="79459">
      <c r="A79459" s="9"/>
    </row>
    <row r="79460">
      <c r="A79460" s="9"/>
    </row>
    <row r="79461">
      <c r="A79461" s="9"/>
    </row>
    <row r="79462">
      <c r="A79462" s="9"/>
    </row>
    <row r="79463">
      <c r="A79463" s="9"/>
    </row>
    <row r="79464">
      <c r="A79464" s="9"/>
    </row>
    <row r="79465">
      <c r="A79465" s="9"/>
    </row>
    <row r="79466">
      <c r="A79466" s="9"/>
    </row>
    <row r="79467">
      <c r="A79467" s="9"/>
    </row>
    <row r="79468">
      <c r="A79468" s="9"/>
    </row>
    <row r="79469">
      <c r="A79469" s="9"/>
    </row>
    <row r="79470">
      <c r="A79470" s="9"/>
    </row>
    <row r="79471">
      <c r="A79471" s="9"/>
    </row>
    <row r="79472">
      <c r="A79472" s="9"/>
    </row>
    <row r="79473">
      <c r="A79473" s="9"/>
    </row>
    <row r="79474">
      <c r="A79474" s="9"/>
    </row>
    <row r="79475">
      <c r="A79475" s="9"/>
    </row>
    <row r="79476">
      <c r="A79476" s="9"/>
    </row>
    <row r="79477">
      <c r="A79477" s="9"/>
    </row>
    <row r="79478">
      <c r="A79478" s="9"/>
    </row>
    <row r="79479">
      <c r="A79479" s="9"/>
    </row>
    <row r="79480">
      <c r="A79480" s="9"/>
    </row>
    <row r="79481">
      <c r="A79481" s="9"/>
    </row>
    <row r="79482">
      <c r="A79482" s="9"/>
    </row>
    <row r="79483">
      <c r="A79483" s="9"/>
    </row>
    <row r="79484">
      <c r="A79484" s="9"/>
    </row>
    <row r="79485">
      <c r="A79485" s="9"/>
    </row>
    <row r="79486">
      <c r="A79486" s="9"/>
    </row>
    <row r="79487">
      <c r="A79487" s="9"/>
    </row>
    <row r="79488">
      <c r="A79488" s="9"/>
    </row>
    <row r="79489">
      <c r="A79489" s="9"/>
    </row>
    <row r="79490">
      <c r="A79490" s="9"/>
    </row>
    <row r="79491">
      <c r="A79491" s="9"/>
    </row>
    <row r="79492">
      <c r="A79492" s="9"/>
    </row>
    <row r="79493">
      <c r="A79493" s="9"/>
    </row>
    <row r="79494">
      <c r="A79494" s="9"/>
    </row>
    <row r="79495">
      <c r="A79495" s="9"/>
    </row>
    <row r="79496">
      <c r="A79496" s="9"/>
    </row>
    <row r="79497">
      <c r="A79497" s="9"/>
    </row>
    <row r="79498">
      <c r="A79498" s="9"/>
    </row>
    <row r="79499">
      <c r="A79499" s="9"/>
    </row>
    <row r="79500">
      <c r="A79500" s="9"/>
    </row>
    <row r="79501">
      <c r="A79501" s="9"/>
    </row>
    <row r="79502">
      <c r="A79502" s="9"/>
    </row>
    <row r="79503">
      <c r="A79503" s="9"/>
    </row>
    <row r="79504">
      <c r="A79504" s="9"/>
    </row>
    <row r="79505">
      <c r="A79505" s="9"/>
    </row>
    <row r="79506">
      <c r="A79506" s="9"/>
    </row>
    <row r="79507">
      <c r="A79507" s="9"/>
    </row>
    <row r="79508">
      <c r="A79508" s="9"/>
    </row>
    <row r="79509">
      <c r="A79509" s="9"/>
    </row>
    <row r="79510">
      <c r="A79510" s="9"/>
    </row>
    <row r="79511">
      <c r="A79511" s="9"/>
    </row>
    <row r="79512">
      <c r="A79512" s="9"/>
    </row>
    <row r="79513">
      <c r="A79513" s="9"/>
    </row>
    <row r="79514">
      <c r="A79514" s="9"/>
    </row>
    <row r="79515">
      <c r="A79515" s="9"/>
    </row>
    <row r="79516">
      <c r="A79516" s="9"/>
    </row>
    <row r="79517">
      <c r="A79517" s="9"/>
    </row>
    <row r="79518">
      <c r="A79518" s="9"/>
    </row>
    <row r="79519">
      <c r="A79519" s="9"/>
    </row>
    <row r="79520">
      <c r="A79520" s="9"/>
    </row>
    <row r="79521">
      <c r="A79521" s="9"/>
    </row>
    <row r="79522">
      <c r="A79522" s="9"/>
    </row>
    <row r="79523">
      <c r="A79523" s="9"/>
    </row>
    <row r="79524">
      <c r="A79524" s="9"/>
    </row>
    <row r="79525">
      <c r="A79525" s="9"/>
    </row>
    <row r="79526">
      <c r="A79526" s="9"/>
    </row>
    <row r="79527">
      <c r="A79527" s="9"/>
    </row>
    <row r="79528">
      <c r="A79528" s="9"/>
    </row>
    <row r="79529">
      <c r="A79529" s="9"/>
    </row>
    <row r="79530">
      <c r="A79530" s="9"/>
    </row>
    <row r="79531">
      <c r="A79531" s="9"/>
    </row>
    <row r="79532">
      <c r="A79532" s="9"/>
    </row>
    <row r="79533">
      <c r="A79533" s="9"/>
    </row>
    <row r="79534">
      <c r="A79534" s="9"/>
    </row>
    <row r="79535">
      <c r="A79535" s="9"/>
    </row>
    <row r="79536">
      <c r="A79536" s="9"/>
    </row>
    <row r="79537">
      <c r="A79537" s="9"/>
    </row>
    <row r="79538">
      <c r="A79538" s="9"/>
    </row>
    <row r="79539">
      <c r="A79539" s="9"/>
    </row>
    <row r="79540">
      <c r="A79540" s="9"/>
    </row>
    <row r="79541">
      <c r="A79541" s="9"/>
    </row>
    <row r="79542">
      <c r="A79542" s="9"/>
    </row>
    <row r="79543">
      <c r="A79543" s="9"/>
    </row>
    <row r="79544">
      <c r="A79544" s="9"/>
    </row>
    <row r="79545">
      <c r="A79545" s="9"/>
    </row>
    <row r="79546">
      <c r="A79546" s="9"/>
    </row>
    <row r="79547">
      <c r="A79547" s="9"/>
    </row>
    <row r="79548">
      <c r="A79548" s="9"/>
    </row>
    <row r="79549">
      <c r="A79549" s="9"/>
    </row>
    <row r="79550">
      <c r="A79550" s="9"/>
    </row>
    <row r="79551">
      <c r="A79551" s="9"/>
    </row>
    <row r="79552">
      <c r="A79552" s="9"/>
    </row>
    <row r="79553">
      <c r="A79553" s="9"/>
    </row>
    <row r="79554">
      <c r="A79554" s="9"/>
    </row>
    <row r="79555">
      <c r="A79555" s="9"/>
    </row>
    <row r="79556">
      <c r="A79556" s="9"/>
    </row>
    <row r="79557">
      <c r="A79557" s="9"/>
    </row>
    <row r="79558">
      <c r="A79558" s="9"/>
    </row>
    <row r="79559">
      <c r="A79559" s="9"/>
    </row>
    <row r="79560">
      <c r="A79560" s="9"/>
    </row>
    <row r="79561">
      <c r="A79561" s="9"/>
    </row>
    <row r="79562">
      <c r="A79562" s="9"/>
    </row>
    <row r="79563">
      <c r="A79563" s="9"/>
    </row>
    <row r="79564">
      <c r="A79564" s="9"/>
    </row>
    <row r="79565">
      <c r="A79565" s="9"/>
    </row>
    <row r="79566">
      <c r="A79566" s="9"/>
    </row>
    <row r="79567">
      <c r="A79567" s="9"/>
    </row>
    <row r="79568">
      <c r="A79568" s="9"/>
    </row>
    <row r="79569">
      <c r="A79569" s="9"/>
    </row>
    <row r="79570">
      <c r="A79570" s="9"/>
    </row>
    <row r="79571">
      <c r="A79571" s="9"/>
    </row>
    <row r="79572">
      <c r="A79572" s="9"/>
    </row>
    <row r="79573">
      <c r="A79573" s="9"/>
    </row>
    <row r="79574">
      <c r="A79574" s="9"/>
    </row>
    <row r="79575">
      <c r="A79575" s="9"/>
    </row>
    <row r="79576">
      <c r="A79576" s="9"/>
    </row>
    <row r="79577">
      <c r="A79577" s="9"/>
    </row>
    <row r="79578">
      <c r="A79578" s="9"/>
    </row>
    <row r="79579">
      <c r="A79579" s="9"/>
    </row>
    <row r="79580">
      <c r="A79580" s="9"/>
    </row>
    <row r="79581">
      <c r="A79581" s="9"/>
    </row>
    <row r="79582">
      <c r="A79582" s="9"/>
    </row>
    <row r="79583">
      <c r="A79583" s="9"/>
    </row>
    <row r="79584">
      <c r="A79584" s="9"/>
    </row>
    <row r="79585">
      <c r="A79585" s="9"/>
    </row>
    <row r="79586">
      <c r="A79586" s="9"/>
    </row>
    <row r="79587">
      <c r="A79587" s="9"/>
    </row>
    <row r="79588">
      <c r="A79588" s="9"/>
    </row>
    <row r="79589">
      <c r="A79589" s="9"/>
    </row>
    <row r="79590">
      <c r="A79590" s="9"/>
    </row>
    <row r="79591">
      <c r="A79591" s="9"/>
    </row>
    <row r="79592">
      <c r="A79592" s="9"/>
    </row>
    <row r="79593">
      <c r="A79593" s="9"/>
    </row>
    <row r="79594">
      <c r="A79594" s="9"/>
    </row>
    <row r="79595">
      <c r="A79595" s="9"/>
    </row>
    <row r="79596">
      <c r="A79596" s="9"/>
    </row>
    <row r="79597">
      <c r="A79597" s="9"/>
    </row>
    <row r="79598">
      <c r="A79598" s="9"/>
    </row>
    <row r="79599">
      <c r="A79599" s="9"/>
    </row>
    <row r="79600">
      <c r="A79600" s="9"/>
    </row>
    <row r="79601">
      <c r="A79601" s="9"/>
    </row>
    <row r="79602">
      <c r="A79602" s="9"/>
    </row>
    <row r="79603">
      <c r="A79603" s="9"/>
    </row>
    <row r="79604">
      <c r="A79604" s="9"/>
    </row>
    <row r="79605">
      <c r="A79605" s="9"/>
    </row>
    <row r="79606">
      <c r="A79606" s="9"/>
    </row>
    <row r="79607">
      <c r="A79607" s="9"/>
    </row>
    <row r="79608">
      <c r="A79608" s="9"/>
    </row>
    <row r="79609">
      <c r="A79609" s="9"/>
    </row>
    <row r="79610">
      <c r="A79610" s="9"/>
    </row>
    <row r="79611">
      <c r="A79611" s="9"/>
    </row>
    <row r="79612">
      <c r="A79612" s="9"/>
    </row>
    <row r="79613">
      <c r="A79613" s="9"/>
    </row>
    <row r="79614">
      <c r="A79614" s="9"/>
    </row>
    <row r="79615">
      <c r="A79615" s="9"/>
    </row>
    <row r="79616">
      <c r="A79616" s="9"/>
    </row>
    <row r="79617">
      <c r="A79617" s="9"/>
    </row>
    <row r="79618">
      <c r="A79618" s="9"/>
    </row>
    <row r="79619">
      <c r="A79619" s="9"/>
    </row>
    <row r="79620">
      <c r="A79620" s="9"/>
    </row>
    <row r="79621">
      <c r="A79621" s="9"/>
    </row>
    <row r="79622">
      <c r="A79622" s="9"/>
    </row>
    <row r="79623">
      <c r="A79623" s="9"/>
    </row>
    <row r="79624">
      <c r="A79624" s="9"/>
    </row>
    <row r="79625">
      <c r="A79625" s="9"/>
    </row>
    <row r="79626">
      <c r="A79626" s="9"/>
    </row>
    <row r="79627">
      <c r="A79627" s="9"/>
    </row>
    <row r="79628">
      <c r="A79628" s="9"/>
    </row>
    <row r="79629">
      <c r="A79629" s="9"/>
    </row>
    <row r="79630">
      <c r="A79630" s="9"/>
    </row>
    <row r="79631">
      <c r="A79631" s="9"/>
    </row>
    <row r="79632">
      <c r="A79632" s="9"/>
    </row>
    <row r="79633">
      <c r="A79633" s="9"/>
    </row>
    <row r="79634">
      <c r="A79634" s="9"/>
    </row>
    <row r="79635">
      <c r="A79635" s="9"/>
    </row>
    <row r="79636">
      <c r="A79636" s="9"/>
    </row>
    <row r="79637">
      <c r="A79637" s="9"/>
    </row>
    <row r="79638">
      <c r="A79638" s="9"/>
    </row>
    <row r="79639">
      <c r="A79639" s="9"/>
    </row>
    <row r="79640">
      <c r="A79640" s="9"/>
    </row>
    <row r="79641">
      <c r="A79641" s="9"/>
    </row>
    <row r="79642">
      <c r="A79642" s="9"/>
    </row>
    <row r="79643">
      <c r="A79643" s="9"/>
    </row>
    <row r="79644">
      <c r="A79644" s="9"/>
    </row>
    <row r="79645">
      <c r="A79645" s="9"/>
    </row>
    <row r="79646">
      <c r="A79646" s="9"/>
    </row>
    <row r="79647">
      <c r="A79647" s="9"/>
    </row>
    <row r="79648">
      <c r="A79648" s="9"/>
    </row>
    <row r="79649">
      <c r="A79649" s="9"/>
    </row>
    <row r="79650">
      <c r="A79650" s="9"/>
    </row>
    <row r="79651">
      <c r="A79651" s="9"/>
    </row>
    <row r="79652">
      <c r="A79652" s="9"/>
    </row>
    <row r="79653">
      <c r="A79653" s="9"/>
    </row>
    <row r="79654">
      <c r="A79654" s="9"/>
    </row>
    <row r="79655">
      <c r="A79655" s="9"/>
    </row>
    <row r="79656">
      <c r="A79656" s="9"/>
    </row>
    <row r="79657">
      <c r="A79657" s="9"/>
    </row>
    <row r="79658">
      <c r="A79658" s="9"/>
    </row>
    <row r="79659">
      <c r="A79659" s="9"/>
    </row>
    <row r="79660">
      <c r="A79660" s="9"/>
    </row>
    <row r="79661">
      <c r="A79661" s="9"/>
    </row>
    <row r="79662">
      <c r="A79662" s="9"/>
    </row>
    <row r="79663">
      <c r="A79663" s="9"/>
    </row>
    <row r="79664">
      <c r="A79664" s="9"/>
    </row>
    <row r="79665">
      <c r="A79665" s="9"/>
    </row>
    <row r="79666">
      <c r="A79666" s="9"/>
    </row>
    <row r="79667">
      <c r="A79667" s="9"/>
    </row>
    <row r="79668">
      <c r="A79668" s="9"/>
    </row>
    <row r="79669">
      <c r="A79669" s="9"/>
    </row>
    <row r="79670">
      <c r="A79670" s="9"/>
    </row>
    <row r="79671">
      <c r="A79671" s="9"/>
    </row>
    <row r="79672">
      <c r="A79672" s="9"/>
    </row>
    <row r="79673">
      <c r="A79673" s="9"/>
    </row>
    <row r="79674">
      <c r="A79674" s="9"/>
    </row>
    <row r="79675">
      <c r="A79675" s="9"/>
    </row>
    <row r="79676">
      <c r="A79676" s="9"/>
    </row>
    <row r="79677">
      <c r="A79677" s="9"/>
    </row>
    <row r="79678">
      <c r="A79678" s="9"/>
    </row>
    <row r="79679">
      <c r="A79679" s="9"/>
    </row>
    <row r="79680">
      <c r="A79680" s="9"/>
    </row>
    <row r="79681">
      <c r="A79681" s="9"/>
    </row>
    <row r="79682">
      <c r="A79682" s="9"/>
    </row>
    <row r="79683">
      <c r="A79683" s="9"/>
    </row>
    <row r="79684">
      <c r="A79684" s="9"/>
    </row>
    <row r="79685">
      <c r="A79685" s="9"/>
    </row>
    <row r="79686">
      <c r="A79686" s="9"/>
    </row>
    <row r="79687">
      <c r="A79687" s="9"/>
    </row>
    <row r="79688">
      <c r="A79688" s="9"/>
    </row>
    <row r="79689">
      <c r="A79689" s="9"/>
    </row>
    <row r="79690">
      <c r="A79690" s="9"/>
    </row>
    <row r="79691">
      <c r="A79691" s="9"/>
    </row>
    <row r="79692">
      <c r="A79692" s="9"/>
    </row>
    <row r="79693">
      <c r="A79693" s="9"/>
    </row>
    <row r="79694">
      <c r="A79694" s="9"/>
    </row>
    <row r="79695">
      <c r="A79695" s="9"/>
    </row>
    <row r="79696">
      <c r="A79696" s="9"/>
    </row>
    <row r="79697">
      <c r="A79697" s="9"/>
    </row>
    <row r="79698">
      <c r="A79698" s="9"/>
    </row>
    <row r="79699">
      <c r="A79699" s="9"/>
    </row>
    <row r="79700">
      <c r="A79700" s="9"/>
    </row>
    <row r="79701">
      <c r="A79701" s="9"/>
    </row>
    <row r="79702">
      <c r="A79702" s="9"/>
    </row>
    <row r="79703">
      <c r="A79703" s="9"/>
    </row>
    <row r="79704">
      <c r="A79704" s="9"/>
    </row>
    <row r="79705">
      <c r="A79705" s="9"/>
    </row>
    <row r="79706">
      <c r="A79706" s="9"/>
    </row>
    <row r="79707">
      <c r="A79707" s="9"/>
    </row>
    <row r="79708">
      <c r="A79708" s="9"/>
    </row>
    <row r="79709">
      <c r="A79709" s="9"/>
    </row>
    <row r="79710">
      <c r="A79710" s="9"/>
    </row>
    <row r="79711">
      <c r="A79711" s="9"/>
    </row>
    <row r="79712">
      <c r="A79712" s="9"/>
    </row>
    <row r="79713">
      <c r="A79713" s="9"/>
    </row>
    <row r="79714">
      <c r="A79714" s="9"/>
    </row>
    <row r="79715">
      <c r="A79715" s="9"/>
    </row>
    <row r="79716">
      <c r="A79716" s="9"/>
    </row>
    <row r="79717">
      <c r="A79717" s="9"/>
    </row>
    <row r="79718">
      <c r="A79718" s="9"/>
    </row>
    <row r="79719">
      <c r="A79719" s="9"/>
    </row>
    <row r="79720">
      <c r="A79720" s="9"/>
    </row>
    <row r="79721">
      <c r="A79721" s="9"/>
    </row>
    <row r="79722">
      <c r="A79722" s="9"/>
    </row>
    <row r="79723">
      <c r="A79723" s="9"/>
    </row>
    <row r="79724">
      <c r="A79724" s="9"/>
    </row>
    <row r="79725">
      <c r="A79725" s="9"/>
    </row>
    <row r="79726">
      <c r="A79726" s="9"/>
    </row>
    <row r="79727">
      <c r="A79727" s="9"/>
    </row>
    <row r="79728">
      <c r="A79728" s="9"/>
    </row>
    <row r="79729">
      <c r="A79729" s="9"/>
    </row>
    <row r="79730">
      <c r="A79730" s="9"/>
    </row>
    <row r="79731">
      <c r="A79731" s="9"/>
    </row>
    <row r="79732">
      <c r="A79732" s="9"/>
    </row>
    <row r="79733">
      <c r="A79733" s="9"/>
    </row>
    <row r="79734">
      <c r="A79734" s="9"/>
    </row>
    <row r="79735">
      <c r="A79735" s="9"/>
    </row>
    <row r="79736">
      <c r="A79736" s="9"/>
    </row>
    <row r="79737">
      <c r="A79737" s="9"/>
    </row>
    <row r="79738">
      <c r="A79738" s="9"/>
    </row>
    <row r="79739">
      <c r="A79739" s="9"/>
    </row>
    <row r="79740">
      <c r="A79740" s="9"/>
    </row>
    <row r="79741">
      <c r="A79741" s="9"/>
    </row>
    <row r="79742">
      <c r="A79742" s="9"/>
    </row>
    <row r="79743">
      <c r="A79743" s="9"/>
    </row>
    <row r="79744">
      <c r="A79744" s="9"/>
    </row>
    <row r="79745">
      <c r="A79745" s="9"/>
    </row>
    <row r="79746">
      <c r="A79746" s="9"/>
    </row>
    <row r="79747">
      <c r="A79747" s="9"/>
    </row>
    <row r="79748">
      <c r="A79748" s="9"/>
    </row>
    <row r="79749">
      <c r="A79749" s="9"/>
    </row>
    <row r="79750">
      <c r="A79750" s="9"/>
    </row>
    <row r="79751">
      <c r="A79751" s="9"/>
    </row>
    <row r="79752">
      <c r="A79752" s="9"/>
    </row>
    <row r="79753">
      <c r="A79753" s="9"/>
    </row>
    <row r="79754">
      <c r="A79754" s="9"/>
    </row>
    <row r="79755">
      <c r="A79755" s="9"/>
    </row>
    <row r="79756">
      <c r="A79756" s="9"/>
    </row>
    <row r="79757">
      <c r="A79757" s="9"/>
    </row>
    <row r="79758">
      <c r="A79758" s="9"/>
    </row>
    <row r="79759">
      <c r="A79759" s="9"/>
    </row>
    <row r="79760">
      <c r="A79760" s="9"/>
    </row>
    <row r="79761">
      <c r="A79761" s="9"/>
    </row>
    <row r="79762">
      <c r="A79762" s="9"/>
    </row>
    <row r="79763">
      <c r="A79763" s="9"/>
    </row>
    <row r="79764">
      <c r="A79764" s="9"/>
    </row>
    <row r="79765">
      <c r="A79765" s="9"/>
    </row>
    <row r="79766">
      <c r="A79766" s="9"/>
    </row>
    <row r="79767">
      <c r="A79767" s="9"/>
    </row>
    <row r="79768">
      <c r="A79768" s="9"/>
    </row>
    <row r="79769">
      <c r="A79769" s="9"/>
    </row>
    <row r="79770">
      <c r="A79770" s="9"/>
    </row>
    <row r="79771">
      <c r="A79771" s="9"/>
    </row>
    <row r="79772">
      <c r="A79772" s="9"/>
    </row>
    <row r="79773">
      <c r="A79773" s="9"/>
    </row>
    <row r="79774">
      <c r="A79774" s="9"/>
    </row>
    <row r="79775">
      <c r="A79775" s="9"/>
    </row>
    <row r="79776">
      <c r="A79776" s="9"/>
    </row>
    <row r="79777">
      <c r="A79777" s="9"/>
    </row>
    <row r="79778">
      <c r="A79778" s="9"/>
    </row>
    <row r="79779">
      <c r="A79779" s="9"/>
    </row>
    <row r="79780">
      <c r="A79780" s="9"/>
    </row>
    <row r="79781">
      <c r="A79781" s="9"/>
    </row>
    <row r="79782">
      <c r="A79782" s="9"/>
    </row>
    <row r="79783">
      <c r="A79783" s="9"/>
    </row>
    <row r="79784">
      <c r="A79784" s="9"/>
    </row>
    <row r="79785">
      <c r="A79785" s="9"/>
    </row>
    <row r="79786">
      <c r="A79786" s="9"/>
    </row>
    <row r="79787">
      <c r="A79787" s="9"/>
    </row>
    <row r="79788">
      <c r="A79788" s="9"/>
    </row>
    <row r="79789">
      <c r="A79789" s="9"/>
    </row>
    <row r="79790">
      <c r="A79790" s="9"/>
    </row>
    <row r="79791">
      <c r="A79791" s="9"/>
    </row>
    <row r="79792">
      <c r="A79792" s="9"/>
    </row>
    <row r="79793">
      <c r="A79793" s="9"/>
    </row>
    <row r="79794">
      <c r="A79794" s="9"/>
    </row>
    <row r="79795">
      <c r="A79795" s="9"/>
    </row>
    <row r="79796">
      <c r="A79796" s="9"/>
    </row>
    <row r="79797">
      <c r="A79797" s="9"/>
    </row>
    <row r="79798">
      <c r="A79798" s="9"/>
    </row>
    <row r="79799">
      <c r="A79799" s="9"/>
    </row>
    <row r="79800">
      <c r="A79800" s="9"/>
    </row>
    <row r="79801">
      <c r="A79801" s="9"/>
    </row>
    <row r="79802">
      <c r="A79802" s="9"/>
    </row>
    <row r="79803">
      <c r="A79803" s="9"/>
    </row>
    <row r="79804">
      <c r="A79804" s="9"/>
    </row>
    <row r="79805">
      <c r="A79805" s="9"/>
    </row>
    <row r="79806">
      <c r="A79806" s="9"/>
    </row>
    <row r="79807">
      <c r="A79807" s="9"/>
    </row>
    <row r="79808">
      <c r="A79808" s="9"/>
    </row>
    <row r="79809">
      <c r="A79809" s="9"/>
    </row>
    <row r="79810">
      <c r="A79810" s="9"/>
    </row>
    <row r="79811">
      <c r="A79811" s="9"/>
    </row>
    <row r="79812">
      <c r="A79812" s="9"/>
    </row>
    <row r="79813">
      <c r="A79813" s="9"/>
    </row>
    <row r="79814">
      <c r="A79814" s="9"/>
    </row>
    <row r="79815">
      <c r="A79815" s="9"/>
    </row>
    <row r="79816">
      <c r="A79816" s="9"/>
    </row>
    <row r="79817">
      <c r="A79817" s="9"/>
    </row>
    <row r="79818">
      <c r="A79818" s="9"/>
    </row>
    <row r="79819">
      <c r="A79819" s="9"/>
    </row>
    <row r="79820">
      <c r="A79820" s="9"/>
    </row>
    <row r="79821">
      <c r="A79821" s="9"/>
    </row>
    <row r="79822">
      <c r="A79822" s="9"/>
    </row>
    <row r="79823">
      <c r="A79823" s="9"/>
    </row>
    <row r="79824">
      <c r="A79824" s="9"/>
    </row>
    <row r="79825">
      <c r="A79825" s="9"/>
    </row>
    <row r="79826">
      <c r="A79826" s="9"/>
    </row>
    <row r="79827">
      <c r="A79827" s="9"/>
    </row>
    <row r="79828">
      <c r="A79828" s="9"/>
    </row>
    <row r="79829">
      <c r="A79829" s="9"/>
    </row>
    <row r="79830">
      <c r="A79830" s="9"/>
    </row>
    <row r="79831">
      <c r="A79831" s="9"/>
    </row>
    <row r="79832">
      <c r="A79832" s="9"/>
    </row>
    <row r="79833">
      <c r="A79833" s="9"/>
    </row>
    <row r="79834">
      <c r="A79834" s="9"/>
    </row>
    <row r="79835">
      <c r="A79835" s="9"/>
    </row>
    <row r="79836">
      <c r="A79836" s="9"/>
    </row>
    <row r="79837">
      <c r="A79837" s="9"/>
    </row>
    <row r="79838">
      <c r="A79838" s="9"/>
    </row>
    <row r="79839">
      <c r="A79839" s="9"/>
    </row>
    <row r="79840">
      <c r="A79840" s="9"/>
    </row>
    <row r="79841">
      <c r="A79841" s="9"/>
    </row>
    <row r="79842">
      <c r="A79842" s="9"/>
    </row>
    <row r="79843">
      <c r="A79843" s="9"/>
    </row>
    <row r="79844">
      <c r="A79844" s="9"/>
    </row>
    <row r="79845">
      <c r="A79845" s="9"/>
    </row>
    <row r="79846">
      <c r="A79846" s="9"/>
    </row>
    <row r="79847">
      <c r="A79847" s="9"/>
    </row>
    <row r="79848">
      <c r="A79848" s="9"/>
    </row>
    <row r="79849">
      <c r="A79849" s="9"/>
    </row>
    <row r="79850">
      <c r="A79850" s="9"/>
    </row>
    <row r="79851">
      <c r="A79851" s="9"/>
    </row>
    <row r="79852">
      <c r="A79852" s="9"/>
    </row>
    <row r="79853">
      <c r="A79853" s="9"/>
    </row>
    <row r="79854">
      <c r="A79854" s="9"/>
    </row>
    <row r="79855">
      <c r="A79855" s="9"/>
    </row>
    <row r="79856">
      <c r="A79856" s="9"/>
    </row>
    <row r="79857">
      <c r="A79857" s="9"/>
    </row>
    <row r="79858">
      <c r="A79858" s="9"/>
    </row>
    <row r="79859">
      <c r="A79859" s="9"/>
    </row>
    <row r="79860">
      <c r="A79860" s="9"/>
    </row>
    <row r="79861">
      <c r="A79861" s="9"/>
    </row>
    <row r="79862">
      <c r="A79862" s="9"/>
    </row>
    <row r="79863">
      <c r="A79863" s="9"/>
    </row>
    <row r="79864">
      <c r="A79864" s="9"/>
    </row>
    <row r="79865">
      <c r="A79865" s="9"/>
    </row>
    <row r="79866">
      <c r="A79866" s="9"/>
    </row>
    <row r="79867">
      <c r="A79867" s="9"/>
    </row>
    <row r="79868">
      <c r="A79868" s="9"/>
    </row>
    <row r="79869">
      <c r="A79869" s="9"/>
    </row>
    <row r="79870">
      <c r="A79870" s="9"/>
    </row>
    <row r="79871">
      <c r="A79871" s="9"/>
    </row>
    <row r="79872">
      <c r="A79872" s="9"/>
    </row>
    <row r="79873">
      <c r="A79873" s="9"/>
    </row>
    <row r="79874">
      <c r="A79874" s="9"/>
    </row>
    <row r="79875">
      <c r="A79875" s="9"/>
    </row>
    <row r="79876">
      <c r="A79876" s="9"/>
    </row>
    <row r="79877">
      <c r="A79877" s="9"/>
    </row>
    <row r="79878">
      <c r="A79878" s="9"/>
    </row>
    <row r="79879">
      <c r="A79879" s="9"/>
    </row>
    <row r="79880">
      <c r="A79880" s="9"/>
    </row>
    <row r="79881">
      <c r="A79881" s="9"/>
    </row>
    <row r="79882">
      <c r="A79882" s="9"/>
    </row>
    <row r="79883">
      <c r="A79883" s="9"/>
    </row>
    <row r="79884">
      <c r="A79884" s="9"/>
    </row>
    <row r="79885">
      <c r="A79885" s="9"/>
    </row>
    <row r="79886">
      <c r="A79886" s="9"/>
    </row>
    <row r="79887">
      <c r="A79887" s="9"/>
    </row>
    <row r="79888">
      <c r="A79888" s="9"/>
    </row>
    <row r="79889">
      <c r="A79889" s="9"/>
    </row>
    <row r="79890">
      <c r="A79890" s="9"/>
    </row>
    <row r="79891">
      <c r="A79891" s="9"/>
    </row>
    <row r="79892">
      <c r="A79892" s="9"/>
    </row>
    <row r="79893">
      <c r="A79893" s="9"/>
    </row>
    <row r="79894">
      <c r="A79894" s="9"/>
    </row>
    <row r="79895">
      <c r="A79895" s="9"/>
    </row>
    <row r="79896">
      <c r="A79896" s="9"/>
    </row>
    <row r="79897">
      <c r="A79897" s="9"/>
    </row>
    <row r="79898">
      <c r="A79898" s="9"/>
    </row>
    <row r="79899">
      <c r="A79899" s="9"/>
    </row>
    <row r="79900">
      <c r="A79900" s="9"/>
    </row>
    <row r="79901">
      <c r="A79901" s="9"/>
    </row>
    <row r="79902">
      <c r="A79902" s="9"/>
    </row>
    <row r="79903">
      <c r="A79903" s="9"/>
    </row>
    <row r="79904">
      <c r="A79904" s="9"/>
    </row>
    <row r="79905">
      <c r="A79905" s="9"/>
    </row>
    <row r="79906">
      <c r="A79906" s="9"/>
    </row>
    <row r="79907">
      <c r="A79907" s="9"/>
    </row>
    <row r="79908">
      <c r="A79908" s="9"/>
    </row>
    <row r="79909">
      <c r="A79909" s="9"/>
    </row>
    <row r="79910">
      <c r="A79910" s="9"/>
    </row>
    <row r="79911">
      <c r="A79911" s="9"/>
    </row>
    <row r="79912">
      <c r="A79912" s="9"/>
    </row>
    <row r="79913">
      <c r="A79913" s="9"/>
    </row>
    <row r="79914">
      <c r="A79914" s="9"/>
    </row>
    <row r="79915">
      <c r="A79915" s="9"/>
    </row>
    <row r="79916">
      <c r="A79916" s="9"/>
    </row>
    <row r="79917">
      <c r="A79917" s="9"/>
    </row>
    <row r="79918">
      <c r="A79918" s="9"/>
    </row>
    <row r="79919">
      <c r="A79919" s="9"/>
    </row>
    <row r="79920">
      <c r="A79920" s="9"/>
    </row>
    <row r="79921">
      <c r="A79921" s="9"/>
    </row>
    <row r="79922">
      <c r="A79922" s="9"/>
    </row>
    <row r="79923">
      <c r="A79923" s="9"/>
    </row>
    <row r="79924">
      <c r="A79924" s="9"/>
    </row>
    <row r="79925">
      <c r="A79925" s="9"/>
    </row>
    <row r="79926">
      <c r="A79926" s="9"/>
    </row>
    <row r="79927">
      <c r="A79927" s="9"/>
    </row>
    <row r="79928">
      <c r="A79928" s="9"/>
    </row>
    <row r="79929">
      <c r="A79929" s="9"/>
    </row>
    <row r="79930">
      <c r="A79930" s="9"/>
    </row>
    <row r="79931">
      <c r="A79931" s="9"/>
    </row>
    <row r="79932">
      <c r="A79932" s="9"/>
    </row>
    <row r="79933">
      <c r="A79933" s="9"/>
    </row>
    <row r="79934">
      <c r="A79934" s="9"/>
    </row>
    <row r="79935">
      <c r="A79935" s="9"/>
    </row>
    <row r="79936">
      <c r="A79936" s="9"/>
    </row>
    <row r="79937">
      <c r="A79937" s="9"/>
    </row>
    <row r="79938">
      <c r="A79938" s="9"/>
    </row>
    <row r="79939">
      <c r="A79939" s="9"/>
    </row>
    <row r="79940">
      <c r="A79940" s="9"/>
    </row>
    <row r="79941">
      <c r="A79941" s="9"/>
    </row>
    <row r="79942">
      <c r="A79942" s="9"/>
    </row>
    <row r="79943">
      <c r="A79943" s="9"/>
    </row>
    <row r="79944">
      <c r="A79944" s="9"/>
    </row>
    <row r="79945">
      <c r="A79945" s="9"/>
    </row>
    <row r="79946">
      <c r="A79946" s="9"/>
    </row>
    <row r="79947">
      <c r="A79947" s="9"/>
    </row>
    <row r="79948">
      <c r="A79948" s="9"/>
    </row>
    <row r="79949">
      <c r="A79949" s="9"/>
    </row>
    <row r="79950">
      <c r="A79950" s="9"/>
    </row>
    <row r="79951">
      <c r="A79951" s="9"/>
    </row>
    <row r="79952">
      <c r="A79952" s="9"/>
    </row>
    <row r="79953">
      <c r="A79953" s="9"/>
    </row>
    <row r="79954">
      <c r="A79954" s="9"/>
    </row>
    <row r="79955">
      <c r="A79955" s="9"/>
    </row>
    <row r="79956">
      <c r="A79956" s="9"/>
    </row>
    <row r="79957">
      <c r="A79957" s="9"/>
    </row>
    <row r="79958">
      <c r="A79958" s="9"/>
    </row>
    <row r="79959">
      <c r="A79959" s="9"/>
    </row>
    <row r="79960">
      <c r="A79960" s="9"/>
    </row>
    <row r="79961">
      <c r="A79961" s="9"/>
    </row>
    <row r="79962">
      <c r="A79962" s="9"/>
    </row>
    <row r="79963">
      <c r="A79963" s="9"/>
    </row>
    <row r="79964">
      <c r="A79964" s="9"/>
    </row>
    <row r="79965">
      <c r="A79965" s="9"/>
    </row>
    <row r="79966">
      <c r="A79966" s="9"/>
    </row>
    <row r="79967">
      <c r="A79967" s="9"/>
    </row>
    <row r="79968">
      <c r="A79968" s="9"/>
    </row>
    <row r="79969">
      <c r="A79969" s="9"/>
    </row>
    <row r="79970">
      <c r="A79970" s="9"/>
    </row>
    <row r="79971">
      <c r="A79971" s="9"/>
    </row>
    <row r="79972">
      <c r="A79972" s="9"/>
    </row>
    <row r="79973">
      <c r="A79973" s="9"/>
    </row>
    <row r="79974">
      <c r="A79974" s="9"/>
    </row>
    <row r="79975">
      <c r="A79975" s="9"/>
    </row>
    <row r="79976">
      <c r="A79976" s="9"/>
    </row>
    <row r="79977">
      <c r="A79977" s="9"/>
    </row>
    <row r="79978">
      <c r="A79978" s="9"/>
    </row>
    <row r="79979">
      <c r="A79979" s="9"/>
    </row>
    <row r="79980">
      <c r="A79980" s="9"/>
    </row>
    <row r="79981">
      <c r="A79981" s="9"/>
    </row>
    <row r="79982">
      <c r="A79982" s="9"/>
    </row>
    <row r="79983">
      <c r="A79983" s="9"/>
    </row>
    <row r="79984">
      <c r="A79984" s="9"/>
    </row>
    <row r="79985">
      <c r="A79985" s="9"/>
    </row>
    <row r="79986">
      <c r="A79986" s="9"/>
    </row>
    <row r="79987">
      <c r="A79987" s="9"/>
    </row>
    <row r="79988">
      <c r="A79988" s="9"/>
    </row>
    <row r="79989">
      <c r="A79989" s="9"/>
    </row>
    <row r="79990">
      <c r="A79990" s="9"/>
    </row>
    <row r="79991">
      <c r="A79991" s="9"/>
    </row>
    <row r="79992">
      <c r="A79992" s="9"/>
    </row>
    <row r="79993">
      <c r="A79993" s="9"/>
    </row>
    <row r="79994">
      <c r="A79994" s="9"/>
    </row>
    <row r="79995">
      <c r="A79995" s="9"/>
    </row>
    <row r="79996">
      <c r="A79996" s="9"/>
    </row>
    <row r="79997">
      <c r="A79997" s="9"/>
    </row>
    <row r="79998">
      <c r="A79998" s="9"/>
    </row>
    <row r="79999">
      <c r="A79999" s="9"/>
    </row>
    <row r="80000">
      <c r="A80000" s="9"/>
    </row>
    <row r="80001">
      <c r="A80001" s="9"/>
    </row>
    <row r="80002">
      <c r="A80002" s="9"/>
    </row>
    <row r="80003">
      <c r="A80003" s="9"/>
    </row>
    <row r="80004">
      <c r="A80004" s="9"/>
    </row>
    <row r="80005">
      <c r="A80005" s="9"/>
    </row>
    <row r="80006">
      <c r="A80006" s="9"/>
    </row>
    <row r="80007">
      <c r="A80007" s="9"/>
    </row>
    <row r="80008">
      <c r="A80008" s="9"/>
    </row>
    <row r="80009">
      <c r="A80009" s="9"/>
    </row>
    <row r="80010">
      <c r="A80010" s="9"/>
    </row>
    <row r="80011">
      <c r="A80011" s="9"/>
    </row>
    <row r="80012">
      <c r="A80012" s="9"/>
    </row>
    <row r="80013">
      <c r="A80013" s="9"/>
    </row>
    <row r="80014">
      <c r="A80014" s="9"/>
    </row>
    <row r="80015">
      <c r="A80015" s="9"/>
    </row>
    <row r="80016">
      <c r="A80016" s="9"/>
    </row>
    <row r="80017">
      <c r="A80017" s="9"/>
    </row>
    <row r="80018">
      <c r="A80018" s="9"/>
    </row>
    <row r="80019">
      <c r="A80019" s="9"/>
    </row>
    <row r="80020">
      <c r="A80020" s="9"/>
    </row>
    <row r="80021">
      <c r="A80021" s="9"/>
    </row>
    <row r="80022">
      <c r="A80022" s="9"/>
    </row>
    <row r="80023">
      <c r="A80023" s="9"/>
    </row>
    <row r="80024">
      <c r="A80024" s="9"/>
    </row>
    <row r="80025">
      <c r="A80025" s="9"/>
    </row>
    <row r="80026">
      <c r="A80026" s="9"/>
    </row>
    <row r="80027">
      <c r="A80027" s="9"/>
    </row>
    <row r="80028">
      <c r="A80028" s="9"/>
    </row>
    <row r="80029">
      <c r="A80029" s="9"/>
    </row>
    <row r="80030">
      <c r="A80030" s="9"/>
    </row>
    <row r="80031">
      <c r="A80031" s="9"/>
    </row>
    <row r="80032">
      <c r="A80032" s="9"/>
    </row>
    <row r="80033">
      <c r="A80033" s="9"/>
    </row>
    <row r="80034">
      <c r="A80034" s="9"/>
    </row>
    <row r="80035">
      <c r="A80035" s="9"/>
    </row>
    <row r="80036">
      <c r="A80036" s="9"/>
    </row>
    <row r="80037">
      <c r="A80037" s="9"/>
    </row>
    <row r="80038">
      <c r="A80038" s="9"/>
    </row>
    <row r="80039">
      <c r="A80039" s="9"/>
    </row>
    <row r="80040">
      <c r="A80040" s="9"/>
    </row>
    <row r="80041">
      <c r="A80041" s="9"/>
    </row>
    <row r="80042">
      <c r="A80042" s="9"/>
    </row>
    <row r="80043">
      <c r="A80043" s="9"/>
    </row>
    <row r="80044">
      <c r="A80044" s="9"/>
    </row>
    <row r="80045">
      <c r="A80045" s="9"/>
    </row>
    <row r="80046">
      <c r="A80046" s="9"/>
    </row>
    <row r="80047">
      <c r="A80047" s="9"/>
    </row>
    <row r="80048">
      <c r="A80048" s="9"/>
    </row>
    <row r="80049">
      <c r="A80049" s="9"/>
    </row>
    <row r="80050">
      <c r="A80050" s="9"/>
    </row>
    <row r="80051">
      <c r="A80051" s="9"/>
    </row>
    <row r="80052">
      <c r="A80052" s="9"/>
    </row>
    <row r="80053">
      <c r="A80053" s="9"/>
    </row>
    <row r="80054">
      <c r="A80054" s="9"/>
    </row>
    <row r="80055">
      <c r="A80055" s="9"/>
    </row>
    <row r="80056">
      <c r="A80056" s="9"/>
    </row>
    <row r="80057">
      <c r="A80057" s="9"/>
    </row>
    <row r="80058">
      <c r="A80058" s="9"/>
    </row>
    <row r="80059">
      <c r="A80059" s="9"/>
    </row>
    <row r="80060">
      <c r="A80060" s="9"/>
    </row>
    <row r="80061">
      <c r="A80061" s="9"/>
    </row>
    <row r="80062">
      <c r="A80062" s="9"/>
    </row>
    <row r="80063">
      <c r="A80063" s="9"/>
    </row>
    <row r="80064">
      <c r="A80064" s="9"/>
    </row>
    <row r="80065">
      <c r="A80065" s="9"/>
    </row>
    <row r="80066">
      <c r="A80066" s="9"/>
    </row>
    <row r="80067">
      <c r="A80067" s="9"/>
    </row>
    <row r="80068">
      <c r="A80068" s="9"/>
    </row>
    <row r="80069">
      <c r="A80069" s="9"/>
    </row>
    <row r="80070">
      <c r="A80070" s="9"/>
    </row>
    <row r="80071">
      <c r="A80071" s="9"/>
    </row>
    <row r="80072">
      <c r="A80072" s="9"/>
    </row>
    <row r="80073">
      <c r="A80073" s="9"/>
    </row>
    <row r="80074">
      <c r="A80074" s="9"/>
    </row>
    <row r="80075">
      <c r="A80075" s="9"/>
    </row>
    <row r="80076">
      <c r="A80076" s="9"/>
    </row>
    <row r="80077">
      <c r="A80077" s="9"/>
    </row>
    <row r="80078">
      <c r="A80078" s="9"/>
    </row>
    <row r="80079">
      <c r="A80079" s="9"/>
    </row>
    <row r="80080">
      <c r="A80080" s="9"/>
    </row>
    <row r="80081">
      <c r="A80081" s="9"/>
    </row>
    <row r="80082">
      <c r="A80082" s="9"/>
    </row>
    <row r="80083">
      <c r="A80083" s="9"/>
    </row>
    <row r="80084">
      <c r="A80084" s="9"/>
    </row>
    <row r="80085">
      <c r="A80085" s="9"/>
    </row>
    <row r="80086">
      <c r="A80086" s="9"/>
    </row>
    <row r="80087">
      <c r="A80087" s="9"/>
    </row>
    <row r="80088">
      <c r="A80088" s="9"/>
    </row>
    <row r="80089">
      <c r="A80089" s="9"/>
    </row>
    <row r="80090">
      <c r="A80090" s="9"/>
    </row>
    <row r="80091">
      <c r="A80091" s="9"/>
    </row>
    <row r="80092">
      <c r="A80092" s="9"/>
    </row>
    <row r="80093">
      <c r="A80093" s="9"/>
    </row>
    <row r="80094">
      <c r="A80094" s="9"/>
    </row>
    <row r="80095">
      <c r="A80095" s="9"/>
    </row>
    <row r="80096">
      <c r="A80096" s="9"/>
    </row>
    <row r="80097">
      <c r="A80097" s="9"/>
    </row>
    <row r="80098">
      <c r="A80098" s="9"/>
    </row>
    <row r="80099">
      <c r="A80099" s="9"/>
    </row>
    <row r="80100">
      <c r="A80100" s="9"/>
    </row>
    <row r="80101">
      <c r="A80101" s="9"/>
    </row>
    <row r="80102">
      <c r="A80102" s="9"/>
    </row>
    <row r="80103">
      <c r="A80103" s="9"/>
    </row>
    <row r="80104">
      <c r="A80104" s="9"/>
    </row>
    <row r="80105">
      <c r="A80105" s="9"/>
    </row>
    <row r="80106">
      <c r="A80106" s="9"/>
    </row>
    <row r="80107">
      <c r="A80107" s="9"/>
    </row>
    <row r="80108">
      <c r="A80108" s="9"/>
    </row>
    <row r="80109">
      <c r="A80109" s="9"/>
    </row>
    <row r="80110">
      <c r="A80110" s="9"/>
    </row>
    <row r="80111">
      <c r="A80111" s="9"/>
    </row>
    <row r="80112">
      <c r="A80112" s="9"/>
    </row>
    <row r="80113">
      <c r="A80113" s="9"/>
    </row>
    <row r="80114">
      <c r="A80114" s="9"/>
    </row>
    <row r="80115">
      <c r="A80115" s="9"/>
    </row>
    <row r="80116">
      <c r="A80116" s="9"/>
    </row>
    <row r="80117">
      <c r="A80117" s="9"/>
    </row>
    <row r="80118">
      <c r="A80118" s="9"/>
    </row>
    <row r="80119">
      <c r="A80119" s="9"/>
    </row>
    <row r="80120">
      <c r="A80120" s="9"/>
    </row>
    <row r="80121">
      <c r="A80121" s="9"/>
    </row>
    <row r="80122">
      <c r="A80122" s="9"/>
    </row>
    <row r="80123">
      <c r="A80123" s="9"/>
    </row>
    <row r="80124">
      <c r="A80124" s="9"/>
    </row>
    <row r="80125">
      <c r="A80125" s="9"/>
    </row>
    <row r="80126">
      <c r="A80126" s="9"/>
    </row>
    <row r="80127">
      <c r="A80127" s="9"/>
    </row>
    <row r="80128">
      <c r="A80128" s="9"/>
    </row>
    <row r="80129">
      <c r="A80129" s="9"/>
    </row>
    <row r="80130">
      <c r="A80130" s="9"/>
    </row>
    <row r="80131">
      <c r="A80131" s="9"/>
    </row>
    <row r="80132">
      <c r="A80132" s="9"/>
    </row>
    <row r="80133">
      <c r="A80133" s="9"/>
    </row>
    <row r="80134">
      <c r="A80134" s="9"/>
    </row>
    <row r="80135">
      <c r="A80135" s="9"/>
    </row>
    <row r="80136">
      <c r="A80136" s="9"/>
    </row>
    <row r="80137">
      <c r="A80137" s="9"/>
    </row>
    <row r="80138">
      <c r="A80138" s="9"/>
    </row>
    <row r="80139">
      <c r="A80139" s="9"/>
    </row>
    <row r="80140">
      <c r="A80140" s="9"/>
    </row>
    <row r="80141">
      <c r="A80141" s="9"/>
    </row>
    <row r="80142">
      <c r="A80142" s="9"/>
    </row>
    <row r="80143">
      <c r="A80143" s="9"/>
    </row>
    <row r="80144">
      <c r="A80144" s="9"/>
    </row>
    <row r="80145">
      <c r="A80145" s="9"/>
    </row>
    <row r="80146">
      <c r="A80146" s="9"/>
    </row>
    <row r="80147">
      <c r="A80147" s="9"/>
    </row>
    <row r="80148">
      <c r="A80148" s="9"/>
    </row>
    <row r="80149">
      <c r="A80149" s="9"/>
    </row>
    <row r="80150">
      <c r="A80150" s="9"/>
    </row>
    <row r="80151">
      <c r="A80151" s="9"/>
    </row>
    <row r="80152">
      <c r="A80152" s="9"/>
    </row>
    <row r="80153">
      <c r="A80153" s="9"/>
    </row>
    <row r="80154">
      <c r="A80154" s="9"/>
    </row>
    <row r="80155">
      <c r="A80155" s="9"/>
    </row>
    <row r="80156">
      <c r="A80156" s="9"/>
    </row>
    <row r="80157">
      <c r="A80157" s="9"/>
    </row>
    <row r="80158">
      <c r="A80158" s="9"/>
    </row>
    <row r="80159">
      <c r="A80159" s="9"/>
    </row>
    <row r="80160">
      <c r="A80160" s="9"/>
    </row>
    <row r="80161">
      <c r="A80161" s="9"/>
    </row>
    <row r="80162">
      <c r="A80162" s="9"/>
    </row>
    <row r="80163">
      <c r="A80163" s="9"/>
    </row>
    <row r="80164">
      <c r="A80164" s="9"/>
    </row>
    <row r="80165">
      <c r="A80165" s="9"/>
    </row>
    <row r="80166">
      <c r="A80166" s="9"/>
    </row>
    <row r="80167">
      <c r="A80167" s="9"/>
    </row>
    <row r="80168">
      <c r="A80168" s="9"/>
    </row>
    <row r="80169">
      <c r="A80169" s="9"/>
    </row>
    <row r="80170">
      <c r="A80170" s="9"/>
    </row>
    <row r="80171">
      <c r="A80171" s="9"/>
    </row>
    <row r="80172">
      <c r="A80172" s="9"/>
    </row>
    <row r="80173">
      <c r="A80173" s="9"/>
    </row>
    <row r="80174">
      <c r="A80174" s="9"/>
    </row>
    <row r="80175">
      <c r="A80175" s="9"/>
    </row>
    <row r="80176">
      <c r="A80176" s="9"/>
    </row>
    <row r="80177">
      <c r="A80177" s="9"/>
    </row>
    <row r="80178">
      <c r="A80178" s="9"/>
    </row>
    <row r="80179">
      <c r="A80179" s="9"/>
    </row>
    <row r="80180">
      <c r="A80180" s="9"/>
    </row>
    <row r="80181">
      <c r="A80181" s="9"/>
    </row>
    <row r="80182">
      <c r="A80182" s="9"/>
    </row>
    <row r="80183">
      <c r="A80183" s="9"/>
    </row>
    <row r="80184">
      <c r="A80184" s="9"/>
    </row>
    <row r="80185">
      <c r="A80185" s="9"/>
    </row>
    <row r="80186">
      <c r="A80186" s="9"/>
    </row>
    <row r="80187">
      <c r="A80187" s="9"/>
    </row>
    <row r="80188">
      <c r="A80188" s="9"/>
    </row>
    <row r="80189">
      <c r="A80189" s="9"/>
    </row>
    <row r="80190">
      <c r="A80190" s="9"/>
    </row>
    <row r="80191">
      <c r="A80191" s="9"/>
    </row>
    <row r="80192">
      <c r="A80192" s="9"/>
    </row>
    <row r="80193">
      <c r="A80193" s="9"/>
    </row>
    <row r="80194">
      <c r="A80194" s="9"/>
    </row>
    <row r="80195">
      <c r="A80195" s="9"/>
    </row>
    <row r="80196">
      <c r="A80196" s="9"/>
    </row>
    <row r="80197">
      <c r="A80197" s="9"/>
    </row>
    <row r="80198">
      <c r="A80198" s="9"/>
    </row>
    <row r="80199">
      <c r="A80199" s="9"/>
    </row>
    <row r="80200">
      <c r="A80200" s="9"/>
    </row>
    <row r="80201">
      <c r="A80201" s="9"/>
    </row>
    <row r="80202">
      <c r="A80202" s="9"/>
    </row>
    <row r="80203">
      <c r="A80203" s="9"/>
    </row>
    <row r="80204">
      <c r="A80204" s="9"/>
    </row>
    <row r="80205">
      <c r="A80205" s="9"/>
    </row>
    <row r="80206">
      <c r="A80206" s="9"/>
    </row>
    <row r="80207">
      <c r="A80207" s="9"/>
    </row>
    <row r="80208">
      <c r="A80208" s="9"/>
    </row>
    <row r="80209">
      <c r="A80209" s="9"/>
    </row>
    <row r="80210">
      <c r="A80210" s="9"/>
    </row>
    <row r="80211">
      <c r="A80211" s="9"/>
    </row>
    <row r="80212">
      <c r="A80212" s="9"/>
    </row>
    <row r="80213">
      <c r="A80213" s="9"/>
    </row>
    <row r="80214">
      <c r="A80214" s="9"/>
    </row>
    <row r="80215">
      <c r="A80215" s="9"/>
    </row>
    <row r="80216">
      <c r="A80216" s="9"/>
    </row>
    <row r="80217">
      <c r="A80217" s="9"/>
    </row>
    <row r="80218">
      <c r="A80218" s="9"/>
    </row>
    <row r="80219">
      <c r="A80219" s="9"/>
    </row>
    <row r="80220">
      <c r="A80220" s="9"/>
    </row>
    <row r="80221">
      <c r="A80221" s="9"/>
    </row>
    <row r="80222">
      <c r="A80222" s="9"/>
    </row>
    <row r="80223">
      <c r="A80223" s="9"/>
    </row>
    <row r="80224">
      <c r="A80224" s="9"/>
    </row>
    <row r="80225">
      <c r="A80225" s="9"/>
    </row>
    <row r="80226">
      <c r="A80226" s="9"/>
    </row>
    <row r="80227">
      <c r="A80227" s="9"/>
    </row>
    <row r="80228">
      <c r="A80228" s="9"/>
    </row>
    <row r="80229">
      <c r="A80229" s="9"/>
    </row>
    <row r="80230">
      <c r="A80230" s="9"/>
    </row>
    <row r="80231">
      <c r="A80231" s="9"/>
    </row>
    <row r="80232">
      <c r="A80232" s="9"/>
    </row>
    <row r="80233">
      <c r="A80233" s="9"/>
    </row>
    <row r="80234">
      <c r="A80234" s="9"/>
    </row>
    <row r="80235">
      <c r="A80235" s="9"/>
    </row>
    <row r="80236">
      <c r="A80236" s="9"/>
    </row>
    <row r="80237">
      <c r="A80237" s="9"/>
    </row>
    <row r="80238">
      <c r="A80238" s="9"/>
    </row>
    <row r="80239">
      <c r="A80239" s="9"/>
    </row>
    <row r="80240">
      <c r="A80240" s="9"/>
    </row>
    <row r="80241">
      <c r="A80241" s="9"/>
    </row>
    <row r="80242">
      <c r="A80242" s="9"/>
    </row>
    <row r="80243">
      <c r="A80243" s="9"/>
    </row>
    <row r="80244">
      <c r="A80244" s="9"/>
    </row>
    <row r="80245">
      <c r="A80245" s="9"/>
    </row>
    <row r="80246">
      <c r="A80246" s="9"/>
    </row>
    <row r="80247">
      <c r="A80247" s="9"/>
    </row>
    <row r="80248">
      <c r="A80248" s="9"/>
    </row>
    <row r="80249">
      <c r="A80249" s="9"/>
    </row>
    <row r="80250">
      <c r="A80250" s="9"/>
    </row>
    <row r="80251">
      <c r="A80251" s="9"/>
    </row>
    <row r="80252">
      <c r="A80252" s="9"/>
    </row>
    <row r="80253">
      <c r="A80253" s="9"/>
    </row>
    <row r="80254">
      <c r="A80254" s="9"/>
    </row>
    <row r="80255">
      <c r="A80255" s="9"/>
    </row>
    <row r="80256">
      <c r="A80256" s="9"/>
    </row>
    <row r="80257">
      <c r="A80257" s="9"/>
    </row>
    <row r="80258">
      <c r="A80258" s="9"/>
    </row>
    <row r="80259">
      <c r="A80259" s="9"/>
    </row>
    <row r="80260">
      <c r="A80260" s="9"/>
    </row>
    <row r="80261">
      <c r="A80261" s="9"/>
    </row>
    <row r="80262">
      <c r="A80262" s="9"/>
    </row>
    <row r="80263">
      <c r="A80263" s="9"/>
    </row>
    <row r="80264">
      <c r="A80264" s="9"/>
    </row>
    <row r="80265">
      <c r="A80265" s="9"/>
    </row>
    <row r="80266">
      <c r="A80266" s="9"/>
    </row>
    <row r="80267">
      <c r="A80267" s="9"/>
    </row>
    <row r="80268">
      <c r="A80268" s="9"/>
    </row>
    <row r="80269">
      <c r="A80269" s="9"/>
    </row>
    <row r="80270">
      <c r="A80270" s="9"/>
    </row>
    <row r="80271">
      <c r="A80271" s="9"/>
    </row>
    <row r="80272">
      <c r="A80272" s="9"/>
    </row>
    <row r="80273">
      <c r="A80273" s="9"/>
    </row>
    <row r="80274">
      <c r="A80274" s="9"/>
    </row>
    <row r="80275">
      <c r="A80275" s="9"/>
    </row>
    <row r="80276">
      <c r="A80276" s="9"/>
    </row>
    <row r="80277">
      <c r="A80277" s="9"/>
    </row>
    <row r="80278">
      <c r="A80278" s="9"/>
    </row>
    <row r="80279">
      <c r="A80279" s="9"/>
    </row>
    <row r="80280">
      <c r="A80280" s="9"/>
    </row>
    <row r="80281">
      <c r="A80281" s="9"/>
    </row>
    <row r="80282">
      <c r="A80282" s="9"/>
    </row>
    <row r="80283">
      <c r="A80283" s="9"/>
    </row>
    <row r="80284">
      <c r="A80284" s="9"/>
    </row>
    <row r="80285">
      <c r="A80285" s="9"/>
    </row>
    <row r="80286">
      <c r="A80286" s="9"/>
    </row>
    <row r="80287">
      <c r="A80287" s="9"/>
    </row>
    <row r="80288">
      <c r="A80288" s="9"/>
    </row>
    <row r="80289">
      <c r="A80289" s="9"/>
    </row>
    <row r="80290">
      <c r="A80290" s="9"/>
    </row>
    <row r="80291">
      <c r="A80291" s="9"/>
    </row>
    <row r="80292">
      <c r="A80292" s="9"/>
    </row>
    <row r="80293">
      <c r="A80293" s="9"/>
    </row>
    <row r="80294">
      <c r="A80294" s="9"/>
    </row>
    <row r="80295">
      <c r="A80295" s="9"/>
    </row>
    <row r="80296">
      <c r="A80296" s="9"/>
    </row>
    <row r="80297">
      <c r="A80297" s="9"/>
    </row>
    <row r="80298">
      <c r="A80298" s="9"/>
    </row>
    <row r="80299">
      <c r="A80299" s="9"/>
    </row>
    <row r="80300">
      <c r="A80300" s="9"/>
    </row>
    <row r="80301">
      <c r="A80301" s="9"/>
    </row>
    <row r="80302">
      <c r="A80302" s="9"/>
    </row>
    <row r="80303">
      <c r="A80303" s="9"/>
    </row>
    <row r="80304">
      <c r="A80304" s="9"/>
    </row>
    <row r="80305">
      <c r="A80305" s="9"/>
    </row>
    <row r="80306">
      <c r="A80306" s="9"/>
    </row>
    <row r="80307">
      <c r="A80307" s="9"/>
    </row>
    <row r="80308">
      <c r="A80308" s="9"/>
    </row>
    <row r="80309">
      <c r="A80309" s="9"/>
    </row>
    <row r="80310">
      <c r="A80310" s="9"/>
    </row>
    <row r="80311">
      <c r="A80311" s="9"/>
    </row>
    <row r="80312">
      <c r="A80312" s="9"/>
    </row>
    <row r="80313">
      <c r="A80313" s="9"/>
    </row>
    <row r="80314">
      <c r="A80314" s="9"/>
    </row>
    <row r="80315">
      <c r="A80315" s="9"/>
    </row>
    <row r="80316">
      <c r="A80316" s="9"/>
    </row>
    <row r="80317">
      <c r="A80317" s="9"/>
    </row>
    <row r="80318">
      <c r="A80318" s="9"/>
    </row>
    <row r="80319">
      <c r="A80319" s="9"/>
    </row>
    <row r="80320">
      <c r="A80320" s="9"/>
    </row>
    <row r="80321">
      <c r="A80321" s="9"/>
    </row>
    <row r="80322">
      <c r="A80322" s="9"/>
    </row>
    <row r="80323">
      <c r="A80323" s="9"/>
    </row>
    <row r="80324">
      <c r="A80324" s="9"/>
    </row>
    <row r="80325">
      <c r="A80325" s="9"/>
    </row>
    <row r="80326">
      <c r="A80326" s="9"/>
    </row>
    <row r="80327">
      <c r="A80327" s="9"/>
    </row>
    <row r="80328">
      <c r="A80328" s="9"/>
    </row>
    <row r="80329">
      <c r="A80329" s="9"/>
    </row>
    <row r="80330">
      <c r="A80330" s="9"/>
    </row>
    <row r="80331">
      <c r="A80331" s="9"/>
    </row>
    <row r="80332">
      <c r="A80332" s="9"/>
    </row>
    <row r="80333">
      <c r="A80333" s="9"/>
    </row>
    <row r="80334">
      <c r="A80334" s="9"/>
    </row>
    <row r="80335">
      <c r="A80335" s="9"/>
    </row>
    <row r="80336">
      <c r="A80336" s="9"/>
    </row>
    <row r="80337">
      <c r="A80337" s="9"/>
    </row>
    <row r="80338">
      <c r="A80338" s="9"/>
    </row>
    <row r="80339">
      <c r="A80339" s="9"/>
    </row>
    <row r="80340">
      <c r="A80340" s="9"/>
    </row>
    <row r="80341">
      <c r="A80341" s="9"/>
    </row>
    <row r="80342">
      <c r="A80342" s="9"/>
    </row>
    <row r="80343">
      <c r="A80343" s="9"/>
    </row>
    <row r="80344">
      <c r="A80344" s="9"/>
    </row>
    <row r="80345">
      <c r="A80345" s="9"/>
    </row>
    <row r="80346">
      <c r="A80346" s="9"/>
    </row>
    <row r="80347">
      <c r="A80347" s="9"/>
    </row>
    <row r="80348">
      <c r="A80348" s="9"/>
    </row>
    <row r="80349">
      <c r="A80349" s="9"/>
    </row>
    <row r="80350">
      <c r="A80350" s="9"/>
    </row>
    <row r="80351">
      <c r="A80351" s="9"/>
    </row>
    <row r="80352">
      <c r="A80352" s="9"/>
    </row>
    <row r="80353">
      <c r="A80353" s="9"/>
    </row>
    <row r="80354">
      <c r="A80354" s="9"/>
    </row>
    <row r="80355">
      <c r="A80355" s="9"/>
    </row>
    <row r="80356">
      <c r="A80356" s="9"/>
    </row>
    <row r="80357">
      <c r="A80357" s="9"/>
    </row>
    <row r="80358">
      <c r="A80358" s="9"/>
    </row>
    <row r="80359">
      <c r="A80359" s="9"/>
    </row>
    <row r="80360">
      <c r="A80360" s="9"/>
    </row>
    <row r="80361">
      <c r="A80361" s="9"/>
    </row>
    <row r="80362">
      <c r="A80362" s="9"/>
    </row>
    <row r="80363">
      <c r="A80363" s="9"/>
    </row>
    <row r="80364">
      <c r="A80364" s="9"/>
    </row>
    <row r="80365">
      <c r="A80365" s="9"/>
    </row>
    <row r="80366">
      <c r="A80366" s="9"/>
    </row>
    <row r="80367">
      <c r="A80367" s="9"/>
    </row>
    <row r="80368">
      <c r="A80368" s="9"/>
    </row>
    <row r="80369">
      <c r="A80369" s="9"/>
    </row>
    <row r="80370">
      <c r="A80370" s="9"/>
    </row>
    <row r="80371">
      <c r="A80371" s="9"/>
    </row>
    <row r="80372">
      <c r="A80372" s="9"/>
    </row>
    <row r="80373">
      <c r="A80373" s="9"/>
    </row>
    <row r="80374">
      <c r="A80374" s="9"/>
    </row>
    <row r="80375">
      <c r="A80375" s="9"/>
    </row>
    <row r="80376">
      <c r="A80376" s="9"/>
    </row>
    <row r="80377">
      <c r="A80377" s="9"/>
    </row>
    <row r="80378">
      <c r="A80378" s="9"/>
    </row>
    <row r="80379">
      <c r="A80379" s="9"/>
    </row>
    <row r="80380">
      <c r="A80380" s="9"/>
    </row>
    <row r="80381">
      <c r="A80381" s="9"/>
    </row>
    <row r="80382">
      <c r="A80382" s="9"/>
    </row>
    <row r="80383">
      <c r="A80383" s="9"/>
    </row>
    <row r="80384">
      <c r="A80384" s="9"/>
    </row>
    <row r="80385">
      <c r="A80385" s="9"/>
    </row>
    <row r="80386">
      <c r="A80386" s="9"/>
    </row>
    <row r="80387">
      <c r="A80387" s="9"/>
    </row>
    <row r="80388">
      <c r="A80388" s="9"/>
    </row>
    <row r="80389">
      <c r="A80389" s="9"/>
    </row>
    <row r="80390">
      <c r="A80390" s="9"/>
    </row>
    <row r="80391">
      <c r="A80391" s="9"/>
    </row>
    <row r="80392">
      <c r="A80392" s="9"/>
    </row>
    <row r="80393">
      <c r="A80393" s="9"/>
    </row>
    <row r="80394">
      <c r="A80394" s="9"/>
    </row>
    <row r="80395">
      <c r="A80395" s="9"/>
    </row>
    <row r="80396">
      <c r="A80396" s="9"/>
    </row>
    <row r="80397">
      <c r="A80397" s="9"/>
    </row>
    <row r="80398">
      <c r="A80398" s="9"/>
    </row>
    <row r="80399">
      <c r="A80399" s="9"/>
    </row>
    <row r="80400">
      <c r="A80400" s="9"/>
    </row>
    <row r="80401">
      <c r="A80401" s="9"/>
    </row>
    <row r="80402">
      <c r="A80402" s="9"/>
    </row>
    <row r="80403">
      <c r="A80403" s="9"/>
    </row>
    <row r="80404">
      <c r="A80404" s="9"/>
    </row>
    <row r="80405">
      <c r="A80405" s="9"/>
    </row>
    <row r="80406">
      <c r="A80406" s="9"/>
    </row>
    <row r="80407">
      <c r="A80407" s="9"/>
    </row>
    <row r="80408">
      <c r="A80408" s="9"/>
    </row>
    <row r="80409">
      <c r="A80409" s="9"/>
    </row>
    <row r="80410">
      <c r="A80410" s="9"/>
    </row>
    <row r="80411">
      <c r="A80411" s="9"/>
    </row>
    <row r="80412">
      <c r="A80412" s="9"/>
    </row>
    <row r="80413">
      <c r="A80413" s="9"/>
    </row>
    <row r="80414">
      <c r="A80414" s="9"/>
    </row>
    <row r="80415">
      <c r="A80415" s="9"/>
    </row>
    <row r="80416">
      <c r="A80416" s="9"/>
    </row>
    <row r="80417">
      <c r="A80417" s="9"/>
    </row>
    <row r="80418">
      <c r="A80418" s="9"/>
    </row>
    <row r="80419">
      <c r="A80419" s="9"/>
    </row>
    <row r="80420">
      <c r="A80420" s="9"/>
    </row>
    <row r="80421">
      <c r="A80421" s="9"/>
    </row>
    <row r="80422">
      <c r="A80422" s="9"/>
    </row>
    <row r="80423">
      <c r="A80423" s="9"/>
    </row>
    <row r="80424">
      <c r="A80424" s="9"/>
    </row>
    <row r="80425">
      <c r="A80425" s="9"/>
    </row>
    <row r="80426">
      <c r="A80426" s="9"/>
    </row>
    <row r="80427">
      <c r="A80427" s="9"/>
    </row>
    <row r="80428">
      <c r="A80428" s="9"/>
    </row>
    <row r="80429">
      <c r="A80429" s="9"/>
    </row>
    <row r="80430">
      <c r="A80430" s="9"/>
    </row>
    <row r="80431">
      <c r="A80431" s="9"/>
    </row>
    <row r="80432">
      <c r="A80432" s="9"/>
    </row>
    <row r="80433">
      <c r="A80433" s="9"/>
    </row>
    <row r="80434">
      <c r="A80434" s="9"/>
    </row>
    <row r="80435">
      <c r="A80435" s="9"/>
    </row>
    <row r="80436">
      <c r="A80436" s="9"/>
    </row>
    <row r="80437">
      <c r="A80437" s="9"/>
    </row>
    <row r="80438">
      <c r="A80438" s="9"/>
    </row>
    <row r="80439">
      <c r="A80439" s="9"/>
    </row>
    <row r="80440">
      <c r="A80440" s="9"/>
    </row>
    <row r="80441">
      <c r="A80441" s="9"/>
    </row>
    <row r="80442">
      <c r="A80442" s="9"/>
    </row>
    <row r="80443">
      <c r="A80443" s="9"/>
    </row>
    <row r="80444">
      <c r="A80444" s="9"/>
    </row>
    <row r="80445">
      <c r="A80445" s="9"/>
    </row>
    <row r="80446">
      <c r="A80446" s="9"/>
    </row>
    <row r="80447">
      <c r="A80447" s="9"/>
    </row>
    <row r="80448">
      <c r="A80448" s="9"/>
    </row>
    <row r="80449">
      <c r="A80449" s="9"/>
    </row>
    <row r="80450">
      <c r="A80450" s="9"/>
    </row>
    <row r="80451">
      <c r="A80451" s="9"/>
    </row>
    <row r="80452">
      <c r="A80452" s="9"/>
    </row>
    <row r="80453">
      <c r="A80453" s="9"/>
    </row>
    <row r="80454">
      <c r="A80454" s="9"/>
    </row>
    <row r="80455">
      <c r="A80455" s="9"/>
    </row>
    <row r="80456">
      <c r="A80456" s="9"/>
    </row>
    <row r="80457">
      <c r="A80457" s="9"/>
    </row>
    <row r="80458">
      <c r="A80458" s="9"/>
    </row>
    <row r="80459">
      <c r="A80459" s="9"/>
    </row>
    <row r="80460">
      <c r="A80460" s="9"/>
    </row>
    <row r="80461">
      <c r="A80461" s="9"/>
    </row>
    <row r="80462">
      <c r="A80462" s="9"/>
    </row>
    <row r="80463">
      <c r="A80463" s="9"/>
    </row>
    <row r="80464">
      <c r="A80464" s="9"/>
    </row>
    <row r="80465">
      <c r="A80465" s="9"/>
    </row>
    <row r="80466">
      <c r="A80466" s="9"/>
    </row>
    <row r="80467">
      <c r="A80467" s="9"/>
    </row>
    <row r="80468">
      <c r="A80468" s="9"/>
    </row>
    <row r="80469">
      <c r="A80469" s="9"/>
    </row>
    <row r="80470">
      <c r="A80470" s="9"/>
    </row>
    <row r="80471">
      <c r="A80471" s="9"/>
    </row>
    <row r="80472">
      <c r="A80472" s="9"/>
    </row>
    <row r="80473">
      <c r="A80473" s="9"/>
    </row>
    <row r="80474">
      <c r="A80474" s="9"/>
    </row>
    <row r="80475">
      <c r="A80475" s="9"/>
    </row>
    <row r="80476">
      <c r="A80476" s="9"/>
    </row>
    <row r="80477">
      <c r="A80477" s="9"/>
    </row>
    <row r="80478">
      <c r="A80478" s="9"/>
    </row>
    <row r="80479">
      <c r="A80479" s="9"/>
    </row>
    <row r="80480">
      <c r="A80480" s="9"/>
    </row>
    <row r="80481">
      <c r="A80481" s="9"/>
    </row>
    <row r="80482">
      <c r="A80482" s="9"/>
    </row>
    <row r="80483">
      <c r="A80483" s="9"/>
    </row>
    <row r="80484">
      <c r="A80484" s="9"/>
    </row>
    <row r="80485">
      <c r="A80485" s="9"/>
    </row>
    <row r="80486">
      <c r="A80486" s="9"/>
    </row>
    <row r="80487">
      <c r="A80487" s="9"/>
    </row>
    <row r="80488">
      <c r="A80488" s="9"/>
    </row>
    <row r="80489">
      <c r="A80489" s="9"/>
    </row>
    <row r="80490">
      <c r="A80490" s="9"/>
    </row>
    <row r="80491">
      <c r="A80491" s="9"/>
    </row>
    <row r="80492">
      <c r="A80492" s="9"/>
    </row>
    <row r="80493">
      <c r="A80493" s="9"/>
    </row>
    <row r="80494">
      <c r="A80494" s="9"/>
    </row>
    <row r="80495">
      <c r="A80495" s="9"/>
    </row>
    <row r="80496">
      <c r="A80496" s="9"/>
    </row>
    <row r="80497">
      <c r="A80497" s="9"/>
    </row>
    <row r="80498">
      <c r="A80498" s="9"/>
    </row>
    <row r="80499">
      <c r="A80499" s="9"/>
    </row>
    <row r="80500">
      <c r="A80500" s="9"/>
    </row>
    <row r="80501">
      <c r="A80501" s="9"/>
    </row>
    <row r="80502">
      <c r="A80502" s="9"/>
    </row>
    <row r="80503">
      <c r="A80503" s="9"/>
    </row>
    <row r="80504">
      <c r="A80504" s="9"/>
    </row>
    <row r="80505">
      <c r="A80505" s="9"/>
    </row>
    <row r="80506">
      <c r="A80506" s="9"/>
    </row>
    <row r="80507">
      <c r="A80507" s="9"/>
    </row>
    <row r="80508">
      <c r="A80508" s="9"/>
    </row>
    <row r="80509">
      <c r="A80509" s="9"/>
    </row>
    <row r="80510">
      <c r="A80510" s="9"/>
    </row>
    <row r="80511">
      <c r="A80511" s="9"/>
    </row>
    <row r="80512">
      <c r="A80512" s="9"/>
    </row>
    <row r="80513">
      <c r="A80513" s="9"/>
    </row>
    <row r="80514">
      <c r="A80514" s="9"/>
    </row>
    <row r="80515">
      <c r="A80515" s="9"/>
    </row>
    <row r="80516">
      <c r="A80516" s="9"/>
    </row>
    <row r="80517">
      <c r="A80517" s="9"/>
    </row>
    <row r="80518">
      <c r="A80518" s="9"/>
    </row>
    <row r="80519">
      <c r="A80519" s="9"/>
    </row>
    <row r="80520">
      <c r="A80520" s="9"/>
    </row>
    <row r="80521">
      <c r="A80521" s="9"/>
    </row>
    <row r="80522">
      <c r="A80522" s="9"/>
    </row>
    <row r="80523">
      <c r="A80523" s="9"/>
    </row>
    <row r="80524">
      <c r="A80524" s="9"/>
    </row>
    <row r="80525">
      <c r="A80525" s="9"/>
    </row>
    <row r="80526">
      <c r="A80526" s="9"/>
    </row>
    <row r="80527">
      <c r="A80527" s="9"/>
    </row>
    <row r="80528">
      <c r="A80528" s="9"/>
    </row>
    <row r="80529">
      <c r="A80529" s="9"/>
    </row>
    <row r="80530">
      <c r="A80530" s="9"/>
    </row>
    <row r="80531">
      <c r="A80531" s="9"/>
    </row>
    <row r="80532">
      <c r="A80532" s="9"/>
    </row>
    <row r="80533">
      <c r="A80533" s="9"/>
    </row>
    <row r="80534">
      <c r="A80534" s="9"/>
    </row>
    <row r="80535">
      <c r="A80535" s="9"/>
    </row>
    <row r="80536">
      <c r="A80536" s="9"/>
    </row>
    <row r="80537">
      <c r="A80537" s="9"/>
    </row>
    <row r="80538">
      <c r="A80538" s="9"/>
    </row>
    <row r="80539">
      <c r="A80539" s="9"/>
    </row>
    <row r="80540">
      <c r="A80540" s="9"/>
    </row>
    <row r="80541">
      <c r="A80541" s="9"/>
    </row>
    <row r="80542">
      <c r="A80542" s="9"/>
    </row>
    <row r="80543">
      <c r="A80543" s="9"/>
    </row>
    <row r="80544">
      <c r="A80544" s="9"/>
    </row>
    <row r="80545">
      <c r="A80545" s="9"/>
    </row>
    <row r="80546">
      <c r="A80546" s="9"/>
    </row>
    <row r="80547">
      <c r="A80547" s="9"/>
    </row>
    <row r="80548">
      <c r="A80548" s="9"/>
    </row>
    <row r="80549">
      <c r="A80549" s="9"/>
    </row>
    <row r="80550">
      <c r="A80550" s="9"/>
    </row>
    <row r="80551">
      <c r="A80551" s="9"/>
    </row>
    <row r="80552">
      <c r="A80552" s="9"/>
    </row>
    <row r="80553">
      <c r="A80553" s="9"/>
    </row>
    <row r="80554">
      <c r="A80554" s="9"/>
    </row>
    <row r="80555">
      <c r="A80555" s="9"/>
    </row>
    <row r="80556">
      <c r="A80556" s="9"/>
    </row>
    <row r="80557">
      <c r="A80557" s="9"/>
    </row>
    <row r="80558">
      <c r="A80558" s="9"/>
    </row>
    <row r="80559">
      <c r="A80559" s="9"/>
    </row>
    <row r="80560">
      <c r="A80560" s="9"/>
    </row>
    <row r="80561">
      <c r="A80561" s="9"/>
    </row>
    <row r="80562">
      <c r="A80562" s="9"/>
    </row>
    <row r="80563">
      <c r="A80563" s="9"/>
    </row>
    <row r="80564">
      <c r="A80564" s="9"/>
    </row>
    <row r="80565">
      <c r="A80565" s="9"/>
    </row>
    <row r="80566">
      <c r="A80566" s="9"/>
    </row>
    <row r="80567">
      <c r="A80567" s="9"/>
    </row>
    <row r="80568">
      <c r="A80568" s="9"/>
    </row>
    <row r="80569">
      <c r="A80569" s="9"/>
    </row>
    <row r="80570">
      <c r="A80570" s="9"/>
    </row>
    <row r="80571">
      <c r="A80571" s="9"/>
    </row>
    <row r="80572">
      <c r="A80572" s="9"/>
    </row>
    <row r="80573">
      <c r="A80573" s="9"/>
    </row>
    <row r="80574">
      <c r="A80574" s="9"/>
    </row>
    <row r="80575">
      <c r="A80575" s="9"/>
    </row>
    <row r="80576">
      <c r="A80576" s="9"/>
    </row>
    <row r="80577">
      <c r="A80577" s="9"/>
    </row>
    <row r="80578">
      <c r="A80578" s="9"/>
    </row>
    <row r="80579">
      <c r="A80579" s="9"/>
    </row>
    <row r="80580">
      <c r="A80580" s="9"/>
    </row>
    <row r="80581">
      <c r="A80581" s="9"/>
    </row>
    <row r="80582">
      <c r="A80582" s="9"/>
    </row>
    <row r="80583">
      <c r="A80583" s="9"/>
    </row>
    <row r="80584">
      <c r="A80584" s="9"/>
    </row>
    <row r="80585">
      <c r="A80585" s="9"/>
    </row>
    <row r="80586">
      <c r="A80586" s="9"/>
    </row>
    <row r="80587">
      <c r="A80587" s="9"/>
    </row>
    <row r="80588">
      <c r="A80588" s="9"/>
    </row>
    <row r="80589">
      <c r="A80589" s="9"/>
    </row>
    <row r="80590">
      <c r="A80590" s="9"/>
    </row>
    <row r="80591">
      <c r="A80591" s="9"/>
    </row>
    <row r="80592">
      <c r="A80592" s="9"/>
    </row>
    <row r="80593">
      <c r="A80593" s="9"/>
    </row>
    <row r="80594">
      <c r="A80594" s="9"/>
    </row>
    <row r="80595">
      <c r="A80595" s="9"/>
    </row>
    <row r="80596">
      <c r="A80596" s="9"/>
    </row>
    <row r="80597">
      <c r="A80597" s="9"/>
    </row>
    <row r="80598">
      <c r="A80598" s="9"/>
    </row>
    <row r="80599">
      <c r="A80599" s="9"/>
    </row>
    <row r="80600">
      <c r="A80600" s="9"/>
    </row>
    <row r="80601">
      <c r="A80601" s="9"/>
    </row>
    <row r="80602">
      <c r="A80602" s="9"/>
    </row>
    <row r="80603">
      <c r="A80603" s="9"/>
    </row>
    <row r="80604">
      <c r="A80604" s="9"/>
    </row>
    <row r="80605">
      <c r="A80605" s="9"/>
    </row>
    <row r="80606">
      <c r="A80606" s="9"/>
    </row>
    <row r="80607">
      <c r="A80607" s="9"/>
    </row>
    <row r="80608">
      <c r="A80608" s="9"/>
    </row>
    <row r="80609">
      <c r="A80609" s="9"/>
    </row>
    <row r="80610">
      <c r="A80610" s="9"/>
    </row>
    <row r="80611">
      <c r="A80611" s="9"/>
    </row>
    <row r="80612">
      <c r="A80612" s="9"/>
    </row>
    <row r="80613">
      <c r="A80613" s="9"/>
    </row>
    <row r="80614">
      <c r="A80614" s="9"/>
    </row>
    <row r="80615">
      <c r="A80615" s="9"/>
    </row>
    <row r="80616">
      <c r="A80616" s="9"/>
    </row>
    <row r="80617">
      <c r="A80617" s="9"/>
    </row>
    <row r="80618">
      <c r="A80618" s="9"/>
    </row>
    <row r="80619">
      <c r="A80619" s="9"/>
    </row>
    <row r="80620">
      <c r="A80620" s="9"/>
    </row>
    <row r="80621">
      <c r="A80621" s="9"/>
    </row>
    <row r="80622">
      <c r="A80622" s="9"/>
    </row>
    <row r="80623">
      <c r="A80623" s="9"/>
    </row>
    <row r="80624">
      <c r="A80624" s="9"/>
    </row>
    <row r="80625">
      <c r="A80625" s="9"/>
    </row>
    <row r="80626">
      <c r="A80626" s="9"/>
    </row>
    <row r="80627">
      <c r="A80627" s="9"/>
    </row>
    <row r="80628">
      <c r="A80628" s="9"/>
    </row>
    <row r="80629">
      <c r="A80629" s="9"/>
    </row>
    <row r="80630">
      <c r="A80630" s="9"/>
    </row>
    <row r="80631">
      <c r="A80631" s="9"/>
    </row>
    <row r="80632">
      <c r="A80632" s="9"/>
    </row>
    <row r="80633">
      <c r="A80633" s="9"/>
    </row>
    <row r="80634">
      <c r="A80634" s="9"/>
    </row>
    <row r="80635">
      <c r="A80635" s="9"/>
    </row>
    <row r="80636">
      <c r="A80636" s="9"/>
    </row>
    <row r="80637">
      <c r="A80637" s="9"/>
    </row>
    <row r="80638">
      <c r="A80638" s="9"/>
    </row>
    <row r="80639">
      <c r="A80639" s="9"/>
    </row>
    <row r="80640">
      <c r="A80640" s="9"/>
    </row>
    <row r="80641">
      <c r="A80641" s="9"/>
    </row>
    <row r="80642">
      <c r="A80642" s="9"/>
    </row>
    <row r="80643">
      <c r="A80643" s="9"/>
    </row>
    <row r="80644">
      <c r="A80644" s="9"/>
    </row>
    <row r="80645">
      <c r="A80645" s="9"/>
    </row>
    <row r="80646">
      <c r="A80646" s="9"/>
    </row>
    <row r="80647">
      <c r="A80647" s="9"/>
    </row>
    <row r="80648">
      <c r="A80648" s="9"/>
    </row>
    <row r="80649">
      <c r="A80649" s="9"/>
    </row>
    <row r="80650">
      <c r="A80650" s="9"/>
    </row>
    <row r="80651">
      <c r="A80651" s="9"/>
    </row>
    <row r="80652">
      <c r="A80652" s="9"/>
    </row>
    <row r="80653">
      <c r="A80653" s="9"/>
    </row>
    <row r="80654">
      <c r="A80654" s="9"/>
    </row>
    <row r="80655">
      <c r="A80655" s="9"/>
    </row>
    <row r="80656">
      <c r="A80656" s="9"/>
    </row>
    <row r="80657">
      <c r="A80657" s="9"/>
    </row>
    <row r="80658">
      <c r="A80658" s="9"/>
    </row>
    <row r="80659">
      <c r="A80659" s="9"/>
    </row>
    <row r="80660">
      <c r="A80660" s="9"/>
    </row>
    <row r="80661">
      <c r="A80661" s="9"/>
    </row>
    <row r="80662">
      <c r="A80662" s="9"/>
    </row>
    <row r="80663">
      <c r="A80663" s="9"/>
    </row>
    <row r="80664">
      <c r="A80664" s="9"/>
    </row>
    <row r="80665">
      <c r="A80665" s="9"/>
    </row>
    <row r="80666">
      <c r="A80666" s="9"/>
    </row>
    <row r="80667">
      <c r="A80667" s="9"/>
    </row>
    <row r="80668">
      <c r="A80668" s="9"/>
    </row>
    <row r="80669">
      <c r="A80669" s="9"/>
    </row>
    <row r="80670">
      <c r="A80670" s="9"/>
    </row>
    <row r="80671">
      <c r="A80671" s="9"/>
    </row>
    <row r="80672">
      <c r="A80672" s="9"/>
    </row>
    <row r="80673">
      <c r="A80673" s="9"/>
    </row>
    <row r="80674">
      <c r="A80674" s="9"/>
    </row>
    <row r="80675">
      <c r="A80675" s="9"/>
    </row>
    <row r="80676">
      <c r="A80676" s="9"/>
    </row>
    <row r="80677">
      <c r="A80677" s="9"/>
    </row>
    <row r="80678">
      <c r="A80678" s="9"/>
    </row>
    <row r="80679">
      <c r="A80679" s="9"/>
    </row>
    <row r="80680">
      <c r="A80680" s="9"/>
    </row>
    <row r="80681">
      <c r="A80681" s="9"/>
    </row>
    <row r="80682">
      <c r="A80682" s="9"/>
    </row>
    <row r="80683">
      <c r="A80683" s="9"/>
    </row>
    <row r="80684">
      <c r="A80684" s="9"/>
    </row>
    <row r="80685">
      <c r="A80685" s="9"/>
    </row>
    <row r="80686">
      <c r="A80686" s="9"/>
    </row>
    <row r="80687">
      <c r="A80687" s="9"/>
    </row>
    <row r="80688">
      <c r="A80688" s="9"/>
    </row>
    <row r="80689">
      <c r="A80689" s="9"/>
    </row>
    <row r="80690">
      <c r="A80690" s="9"/>
    </row>
    <row r="80691">
      <c r="A80691" s="9"/>
    </row>
    <row r="80692">
      <c r="A80692" s="9"/>
    </row>
    <row r="80693">
      <c r="A80693" s="9"/>
    </row>
    <row r="80694">
      <c r="A80694" s="9"/>
    </row>
    <row r="80695">
      <c r="A80695" s="9"/>
    </row>
    <row r="80696">
      <c r="A80696" s="9"/>
    </row>
    <row r="80697">
      <c r="A80697" s="9"/>
    </row>
    <row r="80698">
      <c r="A80698" s="9"/>
    </row>
    <row r="80699">
      <c r="A80699" s="9"/>
    </row>
    <row r="80700">
      <c r="A80700" s="9"/>
    </row>
    <row r="80701">
      <c r="A80701" s="9"/>
    </row>
    <row r="80702">
      <c r="A80702" s="9"/>
    </row>
    <row r="80703">
      <c r="A80703" s="9"/>
    </row>
    <row r="80704">
      <c r="A80704" s="9"/>
    </row>
    <row r="80705">
      <c r="A80705" s="9"/>
    </row>
    <row r="80706">
      <c r="A80706" s="9"/>
    </row>
    <row r="80707">
      <c r="A80707" s="9"/>
    </row>
    <row r="80708">
      <c r="A80708" s="9"/>
    </row>
    <row r="80709">
      <c r="A80709" s="9"/>
    </row>
    <row r="80710">
      <c r="A80710" s="9"/>
    </row>
    <row r="80711">
      <c r="A80711" s="9"/>
    </row>
    <row r="80712">
      <c r="A80712" s="9"/>
    </row>
    <row r="80713">
      <c r="A80713" s="9"/>
    </row>
    <row r="80714">
      <c r="A80714" s="9"/>
    </row>
    <row r="80715">
      <c r="A80715" s="9"/>
    </row>
    <row r="80716">
      <c r="A80716" s="9"/>
    </row>
    <row r="80717">
      <c r="A80717" s="9"/>
    </row>
    <row r="80718">
      <c r="A80718" s="9"/>
    </row>
    <row r="80719">
      <c r="A80719" s="9"/>
    </row>
    <row r="80720">
      <c r="A80720" s="9"/>
    </row>
    <row r="80721">
      <c r="A80721" s="9"/>
    </row>
    <row r="80722">
      <c r="A80722" s="9"/>
    </row>
    <row r="80723">
      <c r="A80723" s="9"/>
    </row>
    <row r="80724">
      <c r="A80724" s="9"/>
    </row>
    <row r="80725">
      <c r="A80725" s="9"/>
    </row>
    <row r="80726">
      <c r="A80726" s="9"/>
    </row>
    <row r="80727">
      <c r="A80727" s="9"/>
    </row>
    <row r="80728">
      <c r="A80728" s="9"/>
    </row>
    <row r="80729">
      <c r="A80729" s="9"/>
    </row>
    <row r="80730">
      <c r="A80730" s="9"/>
    </row>
    <row r="80731">
      <c r="A80731" s="9"/>
    </row>
    <row r="80732">
      <c r="A80732" s="9"/>
    </row>
    <row r="80733">
      <c r="A80733" s="9"/>
    </row>
    <row r="80734">
      <c r="A80734" s="9"/>
    </row>
    <row r="80735">
      <c r="A80735" s="9"/>
    </row>
    <row r="80736">
      <c r="A80736" s="9"/>
    </row>
    <row r="80737">
      <c r="A80737" s="9"/>
    </row>
    <row r="80738">
      <c r="A80738" s="9"/>
    </row>
    <row r="80739">
      <c r="A80739" s="9"/>
    </row>
    <row r="80740">
      <c r="A80740" s="9"/>
    </row>
    <row r="80741">
      <c r="A80741" s="9"/>
    </row>
    <row r="80742">
      <c r="A80742" s="9"/>
    </row>
    <row r="80743">
      <c r="A80743" s="9"/>
    </row>
    <row r="80744">
      <c r="A80744" s="9"/>
    </row>
    <row r="80745">
      <c r="A80745" s="9"/>
    </row>
    <row r="80746">
      <c r="A80746" s="9"/>
    </row>
    <row r="80747">
      <c r="A80747" s="9"/>
    </row>
    <row r="80748">
      <c r="A80748" s="9"/>
    </row>
    <row r="80749">
      <c r="A80749" s="9"/>
    </row>
    <row r="80750">
      <c r="A80750" s="9"/>
    </row>
    <row r="80751">
      <c r="A80751" s="9"/>
    </row>
    <row r="80752">
      <c r="A80752" s="9"/>
    </row>
    <row r="80753">
      <c r="A80753" s="9"/>
    </row>
    <row r="80754">
      <c r="A80754" s="9"/>
    </row>
    <row r="80755">
      <c r="A80755" s="9"/>
    </row>
    <row r="80756">
      <c r="A80756" s="9"/>
    </row>
    <row r="80757">
      <c r="A80757" s="9"/>
    </row>
    <row r="80758">
      <c r="A80758" s="9"/>
    </row>
    <row r="80759">
      <c r="A80759" s="9"/>
    </row>
    <row r="80760">
      <c r="A80760" s="9"/>
    </row>
    <row r="80761">
      <c r="A80761" s="9"/>
    </row>
    <row r="80762">
      <c r="A80762" s="9"/>
    </row>
    <row r="80763">
      <c r="A80763" s="9"/>
    </row>
    <row r="80764">
      <c r="A80764" s="9"/>
    </row>
    <row r="80765">
      <c r="A80765" s="9"/>
    </row>
    <row r="80766">
      <c r="A80766" s="9"/>
    </row>
    <row r="80767">
      <c r="A80767" s="9"/>
    </row>
    <row r="80768">
      <c r="A80768" s="9"/>
    </row>
    <row r="80769">
      <c r="A80769" s="9"/>
    </row>
    <row r="80770">
      <c r="A80770" s="9"/>
    </row>
    <row r="80771">
      <c r="A80771" s="9"/>
    </row>
    <row r="80772">
      <c r="A80772" s="9"/>
    </row>
    <row r="80773">
      <c r="A80773" s="9"/>
    </row>
    <row r="80774">
      <c r="A80774" s="9"/>
    </row>
    <row r="80775">
      <c r="A80775" s="9"/>
    </row>
    <row r="80776">
      <c r="A80776" s="9"/>
    </row>
    <row r="80777">
      <c r="A80777" s="9"/>
    </row>
    <row r="80778">
      <c r="A80778" s="9"/>
    </row>
    <row r="80779">
      <c r="A80779" s="9"/>
    </row>
    <row r="80780">
      <c r="A80780" s="9"/>
    </row>
    <row r="80781">
      <c r="A80781" s="9"/>
    </row>
    <row r="80782">
      <c r="A80782" s="9"/>
    </row>
    <row r="80783">
      <c r="A80783" s="9"/>
    </row>
    <row r="80784">
      <c r="A80784" s="9"/>
    </row>
    <row r="80785">
      <c r="A80785" s="9"/>
    </row>
    <row r="80786">
      <c r="A80786" s="9"/>
    </row>
    <row r="80787">
      <c r="A80787" s="9"/>
    </row>
    <row r="80788">
      <c r="A80788" s="9"/>
    </row>
    <row r="80789">
      <c r="A80789" s="9"/>
    </row>
    <row r="80790">
      <c r="A80790" s="9"/>
    </row>
    <row r="80791">
      <c r="A80791" s="9"/>
    </row>
    <row r="80792">
      <c r="A80792" s="9"/>
    </row>
    <row r="80793">
      <c r="A80793" s="9"/>
    </row>
    <row r="80794">
      <c r="A80794" s="9"/>
    </row>
    <row r="80795">
      <c r="A80795" s="9"/>
    </row>
    <row r="80796">
      <c r="A80796" s="9"/>
    </row>
    <row r="80797">
      <c r="A80797" s="9"/>
    </row>
    <row r="80798">
      <c r="A80798" s="9"/>
    </row>
    <row r="80799">
      <c r="A80799" s="9"/>
    </row>
    <row r="80800">
      <c r="A80800" s="9"/>
    </row>
    <row r="80801">
      <c r="A80801" s="9"/>
    </row>
    <row r="80802">
      <c r="A80802" s="9"/>
    </row>
    <row r="80803">
      <c r="A80803" s="9"/>
    </row>
    <row r="80804">
      <c r="A80804" s="9"/>
    </row>
    <row r="80805">
      <c r="A80805" s="9"/>
    </row>
    <row r="80806">
      <c r="A80806" s="9"/>
    </row>
    <row r="80807">
      <c r="A80807" s="9"/>
    </row>
    <row r="80808">
      <c r="A80808" s="9"/>
    </row>
    <row r="80809">
      <c r="A80809" s="9"/>
    </row>
    <row r="80810">
      <c r="A80810" s="9"/>
    </row>
    <row r="80811">
      <c r="A80811" s="9"/>
    </row>
    <row r="80812">
      <c r="A80812" s="9"/>
    </row>
    <row r="80813">
      <c r="A80813" s="9"/>
    </row>
    <row r="80814">
      <c r="A80814" s="9"/>
    </row>
    <row r="80815">
      <c r="A80815" s="9"/>
    </row>
    <row r="80816">
      <c r="A80816" s="9"/>
    </row>
    <row r="80817">
      <c r="A80817" s="9"/>
    </row>
    <row r="80818">
      <c r="A80818" s="9"/>
    </row>
    <row r="80819">
      <c r="A80819" s="9"/>
    </row>
    <row r="80820">
      <c r="A80820" s="9"/>
    </row>
    <row r="80821">
      <c r="A80821" s="9"/>
    </row>
    <row r="80822">
      <c r="A80822" s="9"/>
    </row>
    <row r="80823">
      <c r="A80823" s="9"/>
    </row>
    <row r="80824">
      <c r="A80824" s="9"/>
    </row>
    <row r="80825">
      <c r="A80825" s="9"/>
    </row>
    <row r="80826">
      <c r="A80826" s="9"/>
    </row>
    <row r="80827">
      <c r="A80827" s="9"/>
    </row>
    <row r="80828">
      <c r="A80828" s="9"/>
    </row>
    <row r="80829">
      <c r="A80829" s="9"/>
    </row>
    <row r="80830">
      <c r="A80830" s="9"/>
    </row>
    <row r="80831">
      <c r="A80831" s="9"/>
    </row>
    <row r="80832">
      <c r="A80832" s="9"/>
    </row>
    <row r="80833">
      <c r="A80833" s="9"/>
    </row>
    <row r="80834">
      <c r="A80834" s="9"/>
    </row>
    <row r="80835">
      <c r="A80835" s="9"/>
    </row>
    <row r="80836">
      <c r="A80836" s="9"/>
    </row>
    <row r="80837">
      <c r="A80837" s="9"/>
    </row>
    <row r="80838">
      <c r="A80838" s="9"/>
    </row>
    <row r="80839">
      <c r="A80839" s="9"/>
    </row>
    <row r="80840">
      <c r="A80840" s="9"/>
    </row>
    <row r="80841">
      <c r="A80841" s="9"/>
    </row>
    <row r="80842">
      <c r="A80842" s="9"/>
    </row>
    <row r="80843">
      <c r="A80843" s="9"/>
    </row>
    <row r="80844">
      <c r="A80844" s="9"/>
    </row>
    <row r="80845">
      <c r="A80845" s="9"/>
    </row>
    <row r="80846">
      <c r="A80846" s="9"/>
    </row>
    <row r="80847">
      <c r="A80847" s="9"/>
    </row>
    <row r="80848">
      <c r="A80848" s="9"/>
    </row>
    <row r="80849">
      <c r="A80849" s="9"/>
    </row>
    <row r="80850">
      <c r="A80850" s="9"/>
    </row>
    <row r="80851">
      <c r="A80851" s="9"/>
    </row>
    <row r="80852">
      <c r="A80852" s="9"/>
    </row>
    <row r="80853">
      <c r="A80853" s="9"/>
    </row>
    <row r="80854">
      <c r="A80854" s="9"/>
    </row>
    <row r="80855">
      <c r="A80855" s="9"/>
    </row>
    <row r="80856">
      <c r="A80856" s="9"/>
    </row>
    <row r="80857">
      <c r="A80857" s="9"/>
    </row>
    <row r="80858">
      <c r="A80858" s="9"/>
    </row>
    <row r="80859">
      <c r="A80859" s="9"/>
    </row>
    <row r="80860">
      <c r="A80860" s="9"/>
    </row>
    <row r="80861">
      <c r="A80861" s="9"/>
    </row>
    <row r="80862">
      <c r="A80862" s="9"/>
    </row>
    <row r="80863">
      <c r="A80863" s="9"/>
    </row>
    <row r="80864">
      <c r="A80864" s="9"/>
    </row>
    <row r="80865">
      <c r="A80865" s="9"/>
    </row>
    <row r="80866">
      <c r="A80866" s="9"/>
    </row>
    <row r="80867">
      <c r="A80867" s="9"/>
    </row>
    <row r="80868">
      <c r="A80868" s="9"/>
    </row>
    <row r="80869">
      <c r="A80869" s="9"/>
    </row>
    <row r="80870">
      <c r="A80870" s="9"/>
    </row>
    <row r="80871">
      <c r="A80871" s="9"/>
    </row>
    <row r="80872">
      <c r="A80872" s="9"/>
    </row>
    <row r="80873">
      <c r="A80873" s="9"/>
    </row>
    <row r="80874">
      <c r="A80874" s="9"/>
    </row>
    <row r="80875">
      <c r="A80875" s="9"/>
    </row>
    <row r="80876">
      <c r="A80876" s="9"/>
    </row>
    <row r="80877">
      <c r="A80877" s="9"/>
    </row>
    <row r="80878">
      <c r="A80878" s="9"/>
    </row>
    <row r="80879">
      <c r="A80879" s="9"/>
    </row>
    <row r="80880">
      <c r="A80880" s="9"/>
    </row>
    <row r="80881">
      <c r="A80881" s="9"/>
    </row>
    <row r="80882">
      <c r="A80882" s="9"/>
    </row>
    <row r="80883">
      <c r="A80883" s="9"/>
    </row>
    <row r="80884">
      <c r="A80884" s="9"/>
    </row>
    <row r="80885">
      <c r="A80885" s="9"/>
    </row>
    <row r="80886">
      <c r="A80886" s="9"/>
    </row>
    <row r="80887">
      <c r="A80887" s="9"/>
    </row>
    <row r="80888">
      <c r="A80888" s="9"/>
    </row>
    <row r="80889">
      <c r="A80889" s="9"/>
    </row>
    <row r="80890">
      <c r="A80890" s="9"/>
    </row>
    <row r="80891">
      <c r="A80891" s="9"/>
    </row>
    <row r="80892">
      <c r="A80892" s="9"/>
    </row>
    <row r="80893">
      <c r="A80893" s="9"/>
    </row>
    <row r="80894">
      <c r="A80894" s="9"/>
    </row>
    <row r="80895">
      <c r="A80895" s="9"/>
    </row>
    <row r="80896">
      <c r="A80896" s="9"/>
    </row>
    <row r="80897">
      <c r="A80897" s="9"/>
    </row>
    <row r="80898">
      <c r="A80898" s="9"/>
    </row>
    <row r="80899">
      <c r="A80899" s="9"/>
    </row>
    <row r="80900">
      <c r="A80900" s="9"/>
    </row>
    <row r="80901">
      <c r="A80901" s="9"/>
    </row>
    <row r="80902">
      <c r="A80902" s="9"/>
    </row>
    <row r="80903">
      <c r="A80903" s="9"/>
    </row>
    <row r="80904">
      <c r="A80904" s="9"/>
    </row>
    <row r="80905">
      <c r="A80905" s="9"/>
    </row>
    <row r="80906">
      <c r="A80906" s="9"/>
    </row>
    <row r="80907">
      <c r="A80907" s="9"/>
    </row>
    <row r="80908">
      <c r="A80908" s="9"/>
    </row>
    <row r="80909">
      <c r="A80909" s="9"/>
    </row>
    <row r="80910">
      <c r="A80910" s="9"/>
    </row>
    <row r="80911">
      <c r="A80911" s="9"/>
    </row>
    <row r="80912">
      <c r="A80912" s="9"/>
    </row>
    <row r="80913">
      <c r="A80913" s="9"/>
    </row>
    <row r="80914">
      <c r="A80914" s="9"/>
    </row>
    <row r="80915">
      <c r="A80915" s="9"/>
    </row>
    <row r="80916">
      <c r="A80916" s="9"/>
    </row>
    <row r="80917">
      <c r="A80917" s="9"/>
    </row>
    <row r="80918">
      <c r="A80918" s="9"/>
    </row>
    <row r="80919">
      <c r="A80919" s="9"/>
    </row>
    <row r="80920">
      <c r="A80920" s="9"/>
    </row>
    <row r="80921">
      <c r="A80921" s="9"/>
    </row>
    <row r="80922">
      <c r="A80922" s="9"/>
    </row>
    <row r="80923">
      <c r="A80923" s="9"/>
    </row>
    <row r="80924">
      <c r="A80924" s="9"/>
    </row>
    <row r="80925">
      <c r="A80925" s="9"/>
    </row>
    <row r="80926">
      <c r="A80926" s="9"/>
    </row>
    <row r="80927">
      <c r="A80927" s="9"/>
    </row>
    <row r="80928">
      <c r="A80928" s="9"/>
    </row>
    <row r="80929">
      <c r="A80929" s="9"/>
    </row>
    <row r="80930">
      <c r="A80930" s="9"/>
    </row>
    <row r="80931">
      <c r="A80931" s="9"/>
    </row>
    <row r="80932">
      <c r="A80932" s="9"/>
    </row>
    <row r="80933">
      <c r="A80933" s="9"/>
    </row>
    <row r="80934">
      <c r="A80934" s="9"/>
    </row>
    <row r="80935">
      <c r="A80935" s="9"/>
    </row>
    <row r="80936">
      <c r="A80936" s="9"/>
    </row>
    <row r="80937">
      <c r="A80937" s="9"/>
    </row>
    <row r="80938">
      <c r="A80938" s="9"/>
    </row>
    <row r="80939">
      <c r="A80939" s="9"/>
    </row>
    <row r="80940">
      <c r="A80940" s="9"/>
    </row>
    <row r="80941">
      <c r="A80941" s="9"/>
    </row>
    <row r="80942">
      <c r="A80942" s="9"/>
    </row>
    <row r="80943">
      <c r="A80943" s="9"/>
    </row>
    <row r="80944">
      <c r="A80944" s="9"/>
    </row>
    <row r="80945">
      <c r="A80945" s="9"/>
    </row>
    <row r="80946">
      <c r="A80946" s="9"/>
    </row>
    <row r="80947">
      <c r="A80947" s="9"/>
    </row>
    <row r="80948">
      <c r="A80948" s="9"/>
    </row>
    <row r="80949">
      <c r="A80949" s="9"/>
    </row>
    <row r="80950">
      <c r="A80950" s="9"/>
    </row>
    <row r="80951">
      <c r="A80951" s="9"/>
    </row>
    <row r="80952">
      <c r="A80952" s="9"/>
    </row>
    <row r="80953">
      <c r="A80953" s="9"/>
    </row>
    <row r="80954">
      <c r="A80954" s="9"/>
    </row>
    <row r="80955">
      <c r="A80955" s="9"/>
    </row>
    <row r="80956">
      <c r="A80956" s="9"/>
    </row>
    <row r="80957">
      <c r="A80957" s="9"/>
    </row>
    <row r="80958">
      <c r="A80958" s="9"/>
    </row>
    <row r="80959">
      <c r="A80959" s="9"/>
    </row>
    <row r="80960">
      <c r="A80960" s="9"/>
    </row>
    <row r="80961">
      <c r="A80961" s="9"/>
    </row>
    <row r="80962">
      <c r="A80962" s="9"/>
    </row>
    <row r="80963">
      <c r="A80963" s="9"/>
    </row>
    <row r="80964">
      <c r="A80964" s="9"/>
    </row>
    <row r="80965">
      <c r="A80965" s="9"/>
    </row>
    <row r="80966">
      <c r="A80966" s="9"/>
    </row>
    <row r="80967">
      <c r="A80967" s="9"/>
    </row>
    <row r="80968">
      <c r="A80968" s="9"/>
    </row>
    <row r="80969">
      <c r="A80969" s="9"/>
    </row>
    <row r="80970">
      <c r="A80970" s="9"/>
    </row>
    <row r="80971">
      <c r="A80971" s="9"/>
    </row>
    <row r="80972">
      <c r="A80972" s="9"/>
    </row>
    <row r="80973">
      <c r="A80973" s="9"/>
    </row>
    <row r="80974">
      <c r="A80974" s="9"/>
    </row>
    <row r="80975">
      <c r="A80975" s="9"/>
    </row>
    <row r="80976">
      <c r="A80976" s="9"/>
    </row>
    <row r="80977">
      <c r="A80977" s="9"/>
    </row>
    <row r="80978">
      <c r="A80978" s="9"/>
    </row>
    <row r="80979">
      <c r="A80979" s="9"/>
    </row>
    <row r="80980">
      <c r="A80980" s="9"/>
    </row>
    <row r="80981">
      <c r="A80981" s="9"/>
    </row>
    <row r="80982">
      <c r="A80982" s="9"/>
    </row>
    <row r="80983">
      <c r="A80983" s="9"/>
    </row>
    <row r="80984">
      <c r="A80984" s="9"/>
    </row>
    <row r="80985">
      <c r="A80985" s="9"/>
    </row>
    <row r="80986">
      <c r="A80986" s="9"/>
    </row>
    <row r="80987">
      <c r="A80987" s="9"/>
    </row>
    <row r="80988">
      <c r="A80988" s="9"/>
    </row>
    <row r="80989">
      <c r="A80989" s="9"/>
    </row>
    <row r="80990">
      <c r="A80990" s="9"/>
    </row>
    <row r="80991">
      <c r="A80991" s="9"/>
    </row>
    <row r="80992">
      <c r="A80992" s="9"/>
    </row>
    <row r="80993">
      <c r="A80993" s="9"/>
    </row>
    <row r="80994">
      <c r="A80994" s="9"/>
    </row>
    <row r="80995">
      <c r="A80995" s="9"/>
    </row>
    <row r="80996">
      <c r="A80996" s="9"/>
    </row>
    <row r="80997">
      <c r="A80997" s="9"/>
    </row>
    <row r="80998">
      <c r="A80998" s="9"/>
    </row>
    <row r="80999">
      <c r="A80999" s="9"/>
    </row>
    <row r="81000">
      <c r="A81000" s="9"/>
    </row>
    <row r="81001">
      <c r="A81001" s="9"/>
    </row>
    <row r="81002">
      <c r="A81002" s="9"/>
    </row>
    <row r="81003">
      <c r="A81003" s="9"/>
    </row>
    <row r="81004">
      <c r="A81004" s="9"/>
    </row>
    <row r="81005">
      <c r="A81005" s="9"/>
    </row>
    <row r="81006">
      <c r="A81006" s="9"/>
    </row>
    <row r="81007">
      <c r="A81007" s="9"/>
    </row>
    <row r="81008">
      <c r="A81008" s="9"/>
    </row>
    <row r="81009">
      <c r="A81009" s="9"/>
    </row>
    <row r="81010">
      <c r="A81010" s="9"/>
    </row>
    <row r="81011">
      <c r="A81011" s="9"/>
    </row>
    <row r="81012">
      <c r="A81012" s="9"/>
    </row>
    <row r="81013">
      <c r="A81013" s="9"/>
    </row>
    <row r="81014">
      <c r="A81014" s="9"/>
    </row>
    <row r="81015">
      <c r="A81015" s="9"/>
    </row>
    <row r="81016">
      <c r="A81016" s="9"/>
    </row>
    <row r="81017">
      <c r="A81017" s="9"/>
    </row>
    <row r="81018">
      <c r="A81018" s="9"/>
    </row>
    <row r="81019">
      <c r="A81019" s="9"/>
    </row>
    <row r="81020">
      <c r="A81020" s="9"/>
    </row>
    <row r="81021">
      <c r="A81021" s="9"/>
    </row>
    <row r="81022">
      <c r="A81022" s="9"/>
    </row>
    <row r="81023">
      <c r="A81023" s="9"/>
    </row>
    <row r="81024">
      <c r="A81024" s="9"/>
    </row>
    <row r="81025">
      <c r="A81025" s="9"/>
    </row>
    <row r="81026">
      <c r="A81026" s="9"/>
    </row>
    <row r="81027">
      <c r="A81027" s="9"/>
    </row>
    <row r="81028">
      <c r="A81028" s="9"/>
    </row>
    <row r="81029">
      <c r="A81029" s="9"/>
    </row>
    <row r="81030">
      <c r="A81030" s="9"/>
    </row>
    <row r="81031">
      <c r="A81031" s="9"/>
    </row>
    <row r="81032">
      <c r="A81032" s="9"/>
    </row>
    <row r="81033">
      <c r="A81033" s="9"/>
    </row>
    <row r="81034">
      <c r="A81034" s="9"/>
    </row>
    <row r="81035">
      <c r="A81035" s="9"/>
    </row>
    <row r="81036">
      <c r="A81036" s="9"/>
    </row>
    <row r="81037">
      <c r="A81037" s="9"/>
    </row>
    <row r="81038">
      <c r="A81038" s="9"/>
    </row>
    <row r="81039">
      <c r="A81039" s="9"/>
    </row>
    <row r="81040">
      <c r="A81040" s="9"/>
    </row>
    <row r="81041">
      <c r="A81041" s="9"/>
    </row>
    <row r="81042">
      <c r="A81042" s="9"/>
    </row>
    <row r="81043">
      <c r="A81043" s="9"/>
    </row>
    <row r="81044">
      <c r="A81044" s="9"/>
    </row>
    <row r="81045">
      <c r="A81045" s="9"/>
    </row>
    <row r="81046">
      <c r="A81046" s="9"/>
    </row>
    <row r="81047">
      <c r="A81047" s="9"/>
    </row>
    <row r="81048">
      <c r="A81048" s="9"/>
    </row>
    <row r="81049">
      <c r="A81049" s="9"/>
    </row>
    <row r="81050">
      <c r="A81050" s="9"/>
    </row>
    <row r="81051">
      <c r="A81051" s="9"/>
    </row>
    <row r="81052">
      <c r="A81052" s="9"/>
    </row>
    <row r="81053">
      <c r="A81053" s="9"/>
    </row>
    <row r="81054">
      <c r="A81054" s="9"/>
    </row>
    <row r="81055">
      <c r="A81055" s="9"/>
    </row>
    <row r="81056">
      <c r="A81056" s="9"/>
    </row>
    <row r="81057">
      <c r="A81057" s="9"/>
    </row>
    <row r="81058">
      <c r="A81058" s="9"/>
    </row>
    <row r="81059">
      <c r="A81059" s="9"/>
    </row>
    <row r="81060">
      <c r="A81060" s="9"/>
    </row>
    <row r="81061">
      <c r="A81061" s="9"/>
    </row>
    <row r="81062">
      <c r="A81062" s="9"/>
    </row>
    <row r="81063">
      <c r="A81063" s="9"/>
    </row>
    <row r="81064">
      <c r="A81064" s="9"/>
    </row>
    <row r="81065">
      <c r="A81065" s="9"/>
    </row>
    <row r="81066">
      <c r="A81066" s="9"/>
    </row>
    <row r="81067">
      <c r="A81067" s="9"/>
    </row>
    <row r="81068">
      <c r="A81068" s="9"/>
    </row>
    <row r="81069">
      <c r="A81069" s="9"/>
    </row>
    <row r="81070">
      <c r="A81070" s="9"/>
    </row>
    <row r="81071">
      <c r="A81071" s="9"/>
    </row>
    <row r="81072">
      <c r="A81072" s="9"/>
    </row>
    <row r="81073">
      <c r="A81073" s="9"/>
    </row>
    <row r="81074">
      <c r="A81074" s="9"/>
    </row>
    <row r="81075">
      <c r="A81075" s="9"/>
    </row>
    <row r="81076">
      <c r="A81076" s="9"/>
    </row>
    <row r="81077">
      <c r="A81077" s="9"/>
    </row>
    <row r="81078">
      <c r="A81078" s="9"/>
    </row>
    <row r="81079">
      <c r="A81079" s="9"/>
    </row>
    <row r="81080">
      <c r="A81080" s="9"/>
    </row>
    <row r="81081">
      <c r="A81081" s="9"/>
    </row>
    <row r="81082">
      <c r="A81082" s="9"/>
    </row>
    <row r="81083">
      <c r="A81083" s="9"/>
    </row>
    <row r="81084">
      <c r="A81084" s="9"/>
    </row>
    <row r="81085">
      <c r="A81085" s="9"/>
    </row>
    <row r="81086">
      <c r="A81086" s="9"/>
    </row>
    <row r="81087">
      <c r="A81087" s="9"/>
    </row>
    <row r="81088">
      <c r="A81088" s="9"/>
    </row>
    <row r="81089">
      <c r="A81089" s="9"/>
    </row>
    <row r="81090">
      <c r="A81090" s="9"/>
    </row>
    <row r="81091">
      <c r="A81091" s="9"/>
    </row>
    <row r="81092">
      <c r="A81092" s="9"/>
    </row>
    <row r="81093">
      <c r="A81093" s="9"/>
    </row>
    <row r="81094">
      <c r="A81094" s="9"/>
    </row>
    <row r="81095">
      <c r="A81095" s="9"/>
    </row>
    <row r="81096">
      <c r="A81096" s="9"/>
    </row>
    <row r="81097">
      <c r="A81097" s="9"/>
    </row>
    <row r="81098">
      <c r="A81098" s="9"/>
    </row>
    <row r="81099">
      <c r="A81099" s="9"/>
    </row>
    <row r="81100">
      <c r="A81100" s="9"/>
    </row>
    <row r="81101">
      <c r="A81101" s="9"/>
    </row>
    <row r="81102">
      <c r="A81102" s="9"/>
    </row>
    <row r="81103">
      <c r="A81103" s="9"/>
    </row>
    <row r="81104">
      <c r="A81104" s="9"/>
    </row>
    <row r="81105">
      <c r="A81105" s="9"/>
    </row>
    <row r="81106">
      <c r="A81106" s="9"/>
    </row>
    <row r="81107">
      <c r="A81107" s="9"/>
    </row>
    <row r="81108">
      <c r="A81108" s="9"/>
    </row>
    <row r="81109">
      <c r="A81109" s="9"/>
    </row>
    <row r="81110">
      <c r="A81110" s="9"/>
    </row>
    <row r="81111">
      <c r="A81111" s="9"/>
    </row>
    <row r="81112">
      <c r="A81112" s="9"/>
    </row>
    <row r="81113">
      <c r="A81113" s="9"/>
    </row>
    <row r="81114">
      <c r="A81114" s="9"/>
    </row>
    <row r="81115">
      <c r="A81115" s="9"/>
    </row>
    <row r="81116">
      <c r="A81116" s="9"/>
    </row>
    <row r="81117">
      <c r="A81117" s="9"/>
    </row>
    <row r="81118">
      <c r="A81118" s="9"/>
    </row>
    <row r="81119">
      <c r="A81119" s="9"/>
    </row>
    <row r="81120">
      <c r="A81120" s="9"/>
    </row>
    <row r="81121">
      <c r="A81121" s="9"/>
    </row>
    <row r="81122">
      <c r="A81122" s="9"/>
    </row>
    <row r="81123">
      <c r="A81123" s="9"/>
    </row>
    <row r="81124">
      <c r="A81124" s="9"/>
    </row>
    <row r="81125">
      <c r="A81125" s="9"/>
    </row>
    <row r="81126">
      <c r="A81126" s="9"/>
    </row>
    <row r="81127">
      <c r="A81127" s="9"/>
    </row>
    <row r="81128">
      <c r="A81128" s="9"/>
    </row>
    <row r="81129">
      <c r="A81129" s="9"/>
    </row>
    <row r="81130">
      <c r="A81130" s="9"/>
    </row>
    <row r="81131">
      <c r="A81131" s="9"/>
    </row>
    <row r="81132">
      <c r="A81132" s="9"/>
    </row>
    <row r="81133">
      <c r="A81133" s="9"/>
    </row>
    <row r="81134">
      <c r="A81134" s="9"/>
    </row>
    <row r="81135">
      <c r="A81135" s="9"/>
    </row>
    <row r="81136">
      <c r="A81136" s="9"/>
    </row>
    <row r="81137">
      <c r="A81137" s="9"/>
    </row>
    <row r="81138">
      <c r="A81138" s="9"/>
    </row>
    <row r="81139">
      <c r="A81139" s="9"/>
    </row>
    <row r="81140">
      <c r="A81140" s="9"/>
    </row>
    <row r="81141">
      <c r="A81141" s="9"/>
    </row>
    <row r="81142">
      <c r="A81142" s="9"/>
    </row>
    <row r="81143">
      <c r="A81143" s="9"/>
    </row>
    <row r="81144">
      <c r="A81144" s="9"/>
    </row>
    <row r="81145">
      <c r="A81145" s="9"/>
    </row>
    <row r="81146">
      <c r="A81146" s="9"/>
    </row>
    <row r="81147">
      <c r="A81147" s="9"/>
    </row>
    <row r="81148">
      <c r="A81148" s="9"/>
    </row>
    <row r="81149">
      <c r="A81149" s="9"/>
    </row>
    <row r="81150">
      <c r="A81150" s="9"/>
    </row>
    <row r="81151">
      <c r="A81151" s="9"/>
    </row>
    <row r="81152">
      <c r="A81152" s="9"/>
    </row>
    <row r="81153">
      <c r="A81153" s="9"/>
    </row>
    <row r="81154">
      <c r="A81154" s="9"/>
    </row>
    <row r="81155">
      <c r="A81155" s="9"/>
    </row>
    <row r="81156">
      <c r="A81156" s="9"/>
    </row>
    <row r="81157">
      <c r="A81157" s="9"/>
    </row>
    <row r="81158">
      <c r="A81158" s="9"/>
    </row>
    <row r="81159">
      <c r="A81159" s="9"/>
    </row>
    <row r="81160">
      <c r="A81160" s="9"/>
    </row>
    <row r="81161">
      <c r="A81161" s="9"/>
    </row>
    <row r="81162">
      <c r="A81162" s="9"/>
    </row>
    <row r="81163">
      <c r="A81163" s="9"/>
    </row>
    <row r="81164">
      <c r="A81164" s="9"/>
    </row>
    <row r="81165">
      <c r="A81165" s="9"/>
    </row>
    <row r="81166">
      <c r="A81166" s="9"/>
    </row>
    <row r="81167">
      <c r="A81167" s="9"/>
    </row>
    <row r="81168">
      <c r="A81168" s="9"/>
    </row>
    <row r="81169">
      <c r="A81169" s="9"/>
    </row>
    <row r="81170">
      <c r="A81170" s="9"/>
    </row>
    <row r="81171">
      <c r="A81171" s="9"/>
    </row>
    <row r="81172">
      <c r="A81172" s="9"/>
    </row>
    <row r="81173">
      <c r="A81173" s="9"/>
    </row>
    <row r="81174">
      <c r="A81174" s="9"/>
    </row>
    <row r="81175">
      <c r="A81175" s="9"/>
    </row>
    <row r="81176">
      <c r="A81176" s="9"/>
    </row>
    <row r="81177">
      <c r="A81177" s="9"/>
    </row>
    <row r="81178">
      <c r="A81178" s="9"/>
    </row>
    <row r="81179">
      <c r="A81179" s="9"/>
    </row>
    <row r="81180">
      <c r="A81180" s="9"/>
    </row>
    <row r="81181">
      <c r="A81181" s="9"/>
    </row>
    <row r="81182">
      <c r="A81182" s="9"/>
    </row>
    <row r="81183">
      <c r="A81183" s="9"/>
    </row>
    <row r="81184">
      <c r="A81184" s="9"/>
    </row>
    <row r="81185">
      <c r="A81185" s="9"/>
    </row>
    <row r="81186">
      <c r="A81186" s="9"/>
    </row>
    <row r="81187">
      <c r="A81187" s="9"/>
    </row>
    <row r="81188">
      <c r="A81188" s="9"/>
    </row>
    <row r="81189">
      <c r="A81189" s="9"/>
    </row>
    <row r="81190">
      <c r="A81190" s="9"/>
    </row>
    <row r="81191">
      <c r="A81191" s="9"/>
    </row>
    <row r="81192">
      <c r="A81192" s="9"/>
    </row>
    <row r="81193">
      <c r="A81193" s="9"/>
    </row>
    <row r="81194">
      <c r="A81194" s="9"/>
    </row>
    <row r="81195">
      <c r="A81195" s="9"/>
    </row>
    <row r="81196">
      <c r="A81196" s="9"/>
    </row>
    <row r="81197">
      <c r="A81197" s="9"/>
    </row>
    <row r="81198">
      <c r="A81198" s="9"/>
    </row>
    <row r="81199">
      <c r="A81199" s="9"/>
    </row>
    <row r="81200">
      <c r="A81200" s="9"/>
    </row>
    <row r="81201">
      <c r="A81201" s="9"/>
    </row>
    <row r="81202">
      <c r="A81202" s="9"/>
    </row>
    <row r="81203">
      <c r="A81203" s="9"/>
    </row>
    <row r="81204">
      <c r="A81204" s="9"/>
    </row>
    <row r="81205">
      <c r="A81205" s="9"/>
    </row>
    <row r="81206">
      <c r="A81206" s="9"/>
    </row>
    <row r="81207">
      <c r="A81207" s="9"/>
    </row>
    <row r="81208">
      <c r="A81208" s="9"/>
    </row>
    <row r="81209">
      <c r="A81209" s="9"/>
    </row>
    <row r="81210">
      <c r="A81210" s="9"/>
    </row>
    <row r="81211">
      <c r="A81211" s="9"/>
    </row>
    <row r="81212">
      <c r="A81212" s="9"/>
    </row>
    <row r="81213">
      <c r="A81213" s="9"/>
    </row>
    <row r="81214">
      <c r="A81214" s="9"/>
    </row>
    <row r="81215">
      <c r="A81215" s="9"/>
    </row>
    <row r="81216">
      <c r="A81216" s="9"/>
    </row>
    <row r="81217">
      <c r="A81217" s="9"/>
    </row>
    <row r="81218">
      <c r="A81218" s="9"/>
    </row>
    <row r="81219">
      <c r="A81219" s="9"/>
    </row>
    <row r="81220">
      <c r="A81220" s="9"/>
    </row>
    <row r="81221">
      <c r="A81221" s="9"/>
    </row>
    <row r="81222">
      <c r="A81222" s="9"/>
    </row>
    <row r="81223">
      <c r="A81223" s="9"/>
    </row>
    <row r="81224">
      <c r="A81224" s="9"/>
    </row>
    <row r="81225">
      <c r="A81225" s="9"/>
    </row>
    <row r="81226">
      <c r="A81226" s="9"/>
    </row>
    <row r="81227">
      <c r="A81227" s="9"/>
    </row>
    <row r="81228">
      <c r="A81228" s="9"/>
    </row>
    <row r="81229">
      <c r="A81229" s="9"/>
    </row>
    <row r="81230">
      <c r="A81230" s="9"/>
    </row>
    <row r="81231">
      <c r="A81231" s="9"/>
    </row>
    <row r="81232">
      <c r="A81232" s="9"/>
    </row>
    <row r="81233">
      <c r="A81233" s="9"/>
    </row>
    <row r="81234">
      <c r="A81234" s="9"/>
    </row>
    <row r="81235">
      <c r="A81235" s="9"/>
    </row>
    <row r="81236">
      <c r="A81236" s="9"/>
    </row>
    <row r="81237">
      <c r="A81237" s="9"/>
    </row>
    <row r="81238">
      <c r="A81238" s="9"/>
    </row>
    <row r="81239">
      <c r="A81239" s="9"/>
    </row>
    <row r="81240">
      <c r="A81240" s="9"/>
    </row>
    <row r="81241">
      <c r="A81241" s="9"/>
    </row>
    <row r="81242">
      <c r="A81242" s="9"/>
    </row>
    <row r="81243">
      <c r="A81243" s="9"/>
    </row>
    <row r="81244">
      <c r="A81244" s="9"/>
    </row>
    <row r="81245">
      <c r="A81245" s="9"/>
    </row>
    <row r="81246">
      <c r="A81246" s="9"/>
    </row>
    <row r="81247">
      <c r="A81247" s="9"/>
    </row>
    <row r="81248">
      <c r="A81248" s="9"/>
    </row>
    <row r="81249">
      <c r="A81249" s="9"/>
    </row>
    <row r="81250">
      <c r="A81250" s="9"/>
    </row>
    <row r="81251">
      <c r="A81251" s="9"/>
    </row>
    <row r="81252">
      <c r="A81252" s="9"/>
    </row>
    <row r="81253">
      <c r="A81253" s="9"/>
    </row>
    <row r="81254">
      <c r="A81254" s="9"/>
    </row>
    <row r="81255">
      <c r="A81255" s="9"/>
    </row>
    <row r="81256">
      <c r="A81256" s="9"/>
    </row>
    <row r="81257">
      <c r="A81257" s="9"/>
    </row>
    <row r="81258">
      <c r="A81258" s="9"/>
    </row>
    <row r="81259">
      <c r="A81259" s="9"/>
    </row>
    <row r="81260">
      <c r="A81260" s="9"/>
    </row>
    <row r="81261">
      <c r="A81261" s="9"/>
    </row>
    <row r="81262">
      <c r="A81262" s="9"/>
    </row>
    <row r="81263">
      <c r="A81263" s="9"/>
    </row>
    <row r="81264">
      <c r="A81264" s="9"/>
    </row>
    <row r="81265">
      <c r="A81265" s="9"/>
    </row>
    <row r="81266">
      <c r="A81266" s="9"/>
    </row>
    <row r="81267">
      <c r="A81267" s="9"/>
    </row>
    <row r="81268">
      <c r="A81268" s="9"/>
    </row>
    <row r="81269">
      <c r="A81269" s="9"/>
    </row>
    <row r="81270">
      <c r="A81270" s="9"/>
    </row>
    <row r="81271">
      <c r="A81271" s="9"/>
    </row>
    <row r="81272">
      <c r="A81272" s="9"/>
    </row>
    <row r="81273">
      <c r="A81273" s="9"/>
    </row>
    <row r="81274">
      <c r="A81274" s="9"/>
    </row>
    <row r="81275">
      <c r="A81275" s="9"/>
    </row>
    <row r="81276">
      <c r="A81276" s="9"/>
    </row>
    <row r="81277">
      <c r="A81277" s="9"/>
    </row>
    <row r="81278">
      <c r="A81278" s="9"/>
    </row>
    <row r="81279">
      <c r="A81279" s="9"/>
    </row>
    <row r="81280">
      <c r="A81280" s="9"/>
    </row>
    <row r="81281">
      <c r="A81281" s="9"/>
    </row>
    <row r="81282">
      <c r="A81282" s="9"/>
    </row>
    <row r="81283">
      <c r="A81283" s="9"/>
    </row>
    <row r="81284">
      <c r="A81284" s="9"/>
    </row>
    <row r="81285">
      <c r="A81285" s="9"/>
    </row>
    <row r="81286">
      <c r="A81286" s="9"/>
    </row>
    <row r="81287">
      <c r="A81287" s="9"/>
    </row>
    <row r="81288">
      <c r="A81288" s="9"/>
    </row>
    <row r="81289">
      <c r="A81289" s="9"/>
    </row>
    <row r="81290">
      <c r="A81290" s="9"/>
    </row>
    <row r="81291">
      <c r="A81291" s="9"/>
    </row>
    <row r="81292">
      <c r="A81292" s="9"/>
    </row>
    <row r="81293">
      <c r="A81293" s="9"/>
    </row>
    <row r="81294">
      <c r="A81294" s="9"/>
    </row>
    <row r="81295">
      <c r="A81295" s="9"/>
    </row>
    <row r="81296">
      <c r="A81296" s="9"/>
    </row>
    <row r="81297">
      <c r="A81297" s="9"/>
    </row>
    <row r="81298">
      <c r="A81298" s="9"/>
    </row>
    <row r="81299">
      <c r="A81299" s="9"/>
    </row>
    <row r="81300">
      <c r="A81300" s="9"/>
    </row>
    <row r="81301">
      <c r="A81301" s="9"/>
    </row>
    <row r="81302">
      <c r="A81302" s="9"/>
    </row>
    <row r="81303">
      <c r="A81303" s="9"/>
    </row>
    <row r="81304">
      <c r="A81304" s="9"/>
    </row>
    <row r="81305">
      <c r="A81305" s="9"/>
    </row>
    <row r="81306">
      <c r="A81306" s="9"/>
    </row>
    <row r="81307">
      <c r="A81307" s="9"/>
    </row>
    <row r="81308">
      <c r="A81308" s="9"/>
    </row>
    <row r="81309">
      <c r="A81309" s="9"/>
    </row>
    <row r="81310">
      <c r="A81310" s="9"/>
    </row>
    <row r="81311">
      <c r="A81311" s="9"/>
    </row>
    <row r="81312">
      <c r="A81312" s="9"/>
    </row>
    <row r="81313">
      <c r="A81313" s="9"/>
    </row>
    <row r="81314">
      <c r="A81314" s="9"/>
    </row>
    <row r="81315">
      <c r="A81315" s="9"/>
    </row>
    <row r="81316">
      <c r="A81316" s="9"/>
    </row>
    <row r="81317">
      <c r="A81317" s="9"/>
    </row>
    <row r="81318">
      <c r="A81318" s="9"/>
    </row>
    <row r="81319">
      <c r="A81319" s="9"/>
    </row>
    <row r="81320">
      <c r="A81320" s="9"/>
    </row>
    <row r="81321">
      <c r="A81321" s="9"/>
    </row>
    <row r="81322">
      <c r="A81322" s="9"/>
    </row>
    <row r="81323">
      <c r="A81323" s="9"/>
    </row>
    <row r="81324">
      <c r="A81324" s="9"/>
    </row>
    <row r="81325">
      <c r="A81325" s="9"/>
    </row>
    <row r="81326">
      <c r="A81326" s="9"/>
    </row>
    <row r="81327">
      <c r="A81327" s="9"/>
    </row>
    <row r="81328">
      <c r="A81328" s="9"/>
    </row>
    <row r="81329">
      <c r="A81329" s="9"/>
    </row>
    <row r="81330">
      <c r="A81330" s="9"/>
    </row>
    <row r="81331">
      <c r="A81331" s="9"/>
    </row>
    <row r="81332">
      <c r="A81332" s="9"/>
    </row>
    <row r="81333">
      <c r="A81333" s="9"/>
    </row>
    <row r="81334">
      <c r="A81334" s="9"/>
    </row>
    <row r="81335">
      <c r="A81335" s="9"/>
    </row>
    <row r="81336">
      <c r="A81336" s="9"/>
    </row>
    <row r="81337">
      <c r="A81337" s="9"/>
    </row>
    <row r="81338">
      <c r="A81338" s="9"/>
    </row>
    <row r="81339">
      <c r="A81339" s="9"/>
    </row>
    <row r="81340">
      <c r="A81340" s="9"/>
    </row>
    <row r="81341">
      <c r="A81341" s="9"/>
    </row>
    <row r="81342">
      <c r="A81342" s="9"/>
    </row>
    <row r="81343">
      <c r="A81343" s="9"/>
    </row>
    <row r="81344">
      <c r="A81344" s="9"/>
    </row>
    <row r="81345">
      <c r="A81345" s="9"/>
    </row>
    <row r="81346">
      <c r="A81346" s="9"/>
    </row>
    <row r="81347">
      <c r="A81347" s="9"/>
    </row>
    <row r="81348">
      <c r="A81348" s="9"/>
    </row>
    <row r="81349">
      <c r="A81349" s="9"/>
    </row>
    <row r="81350">
      <c r="A81350" s="9"/>
    </row>
    <row r="81351">
      <c r="A81351" s="9"/>
    </row>
    <row r="81352">
      <c r="A81352" s="9"/>
    </row>
    <row r="81353">
      <c r="A81353" s="9"/>
    </row>
    <row r="81354">
      <c r="A81354" s="9"/>
    </row>
    <row r="81355">
      <c r="A81355" s="9"/>
    </row>
    <row r="81356">
      <c r="A81356" s="9"/>
    </row>
    <row r="81357">
      <c r="A81357" s="9"/>
    </row>
    <row r="81358">
      <c r="A81358" s="9"/>
    </row>
    <row r="81359">
      <c r="A81359" s="9"/>
    </row>
    <row r="81360">
      <c r="A81360" s="9"/>
    </row>
    <row r="81361">
      <c r="A81361" s="9"/>
    </row>
    <row r="81362">
      <c r="A81362" s="9"/>
    </row>
    <row r="81363">
      <c r="A81363" s="9"/>
    </row>
    <row r="81364">
      <c r="A81364" s="9"/>
    </row>
    <row r="81365">
      <c r="A81365" s="9"/>
    </row>
    <row r="81366">
      <c r="A81366" s="9"/>
    </row>
    <row r="81367">
      <c r="A81367" s="9"/>
    </row>
    <row r="81368">
      <c r="A81368" s="9"/>
    </row>
    <row r="81369">
      <c r="A81369" s="9"/>
    </row>
    <row r="81370">
      <c r="A81370" s="9"/>
    </row>
    <row r="81371">
      <c r="A81371" s="9"/>
    </row>
    <row r="81372">
      <c r="A81372" s="9"/>
    </row>
    <row r="81373">
      <c r="A81373" s="9"/>
    </row>
    <row r="81374">
      <c r="A81374" s="9"/>
    </row>
    <row r="81375">
      <c r="A81375" s="9"/>
    </row>
    <row r="81376">
      <c r="A81376" s="9"/>
    </row>
    <row r="81377">
      <c r="A81377" s="9"/>
    </row>
    <row r="81378">
      <c r="A81378" s="9"/>
    </row>
    <row r="81379">
      <c r="A81379" s="9"/>
    </row>
    <row r="81380">
      <c r="A81380" s="9"/>
    </row>
    <row r="81381">
      <c r="A81381" s="9"/>
    </row>
    <row r="81382">
      <c r="A81382" s="9"/>
    </row>
    <row r="81383">
      <c r="A81383" s="9"/>
    </row>
    <row r="81384">
      <c r="A81384" s="9"/>
    </row>
    <row r="81385">
      <c r="A81385" s="9"/>
    </row>
    <row r="81386">
      <c r="A81386" s="9"/>
    </row>
    <row r="81387">
      <c r="A81387" s="9"/>
    </row>
    <row r="81388">
      <c r="A81388" s="9"/>
    </row>
    <row r="81389">
      <c r="A81389" s="9"/>
    </row>
    <row r="81390">
      <c r="A81390" s="9"/>
    </row>
    <row r="81391">
      <c r="A81391" s="9"/>
    </row>
    <row r="81392">
      <c r="A81392" s="9"/>
    </row>
    <row r="81393">
      <c r="A81393" s="9"/>
    </row>
    <row r="81394">
      <c r="A81394" s="9"/>
    </row>
    <row r="81395">
      <c r="A81395" s="9"/>
    </row>
    <row r="81396">
      <c r="A81396" s="9"/>
    </row>
    <row r="81397">
      <c r="A81397" s="9"/>
    </row>
    <row r="81398">
      <c r="A81398" s="9"/>
    </row>
    <row r="81399">
      <c r="A81399" s="9"/>
    </row>
    <row r="81400">
      <c r="A81400" s="9"/>
    </row>
    <row r="81401">
      <c r="A81401" s="9"/>
    </row>
    <row r="81402">
      <c r="A81402" s="9"/>
    </row>
    <row r="81403">
      <c r="A81403" s="9"/>
    </row>
    <row r="81404">
      <c r="A81404" s="9"/>
    </row>
    <row r="81405">
      <c r="A81405" s="9"/>
    </row>
    <row r="81406">
      <c r="A81406" s="9"/>
    </row>
    <row r="81407">
      <c r="A81407" s="9"/>
    </row>
    <row r="81408">
      <c r="A81408" s="9"/>
    </row>
    <row r="81409">
      <c r="A81409" s="9"/>
    </row>
    <row r="81410">
      <c r="A81410" s="9"/>
    </row>
    <row r="81411">
      <c r="A81411" s="9"/>
    </row>
    <row r="81412">
      <c r="A81412" s="9"/>
    </row>
    <row r="81413">
      <c r="A81413" s="9"/>
    </row>
    <row r="81414">
      <c r="A81414" s="9"/>
    </row>
    <row r="81415">
      <c r="A81415" s="9"/>
    </row>
    <row r="81416">
      <c r="A81416" s="9"/>
    </row>
    <row r="81417">
      <c r="A81417" s="9"/>
    </row>
    <row r="81418">
      <c r="A81418" s="9"/>
    </row>
    <row r="81419">
      <c r="A81419" s="9"/>
    </row>
    <row r="81420">
      <c r="A81420" s="9"/>
    </row>
    <row r="81421">
      <c r="A81421" s="9"/>
    </row>
    <row r="81422">
      <c r="A81422" s="9"/>
    </row>
    <row r="81423">
      <c r="A81423" s="9"/>
    </row>
    <row r="81424">
      <c r="A81424" s="9"/>
    </row>
    <row r="81425">
      <c r="A81425" s="9"/>
    </row>
    <row r="81426">
      <c r="A81426" s="9"/>
    </row>
    <row r="81427">
      <c r="A81427" s="9"/>
    </row>
    <row r="81428">
      <c r="A81428" s="9"/>
    </row>
    <row r="81429">
      <c r="A81429" s="9"/>
    </row>
    <row r="81430">
      <c r="A81430" s="9"/>
    </row>
    <row r="81431">
      <c r="A81431" s="9"/>
    </row>
    <row r="81432">
      <c r="A81432" s="9"/>
    </row>
    <row r="81433">
      <c r="A81433" s="9"/>
    </row>
    <row r="81434">
      <c r="A81434" s="9"/>
    </row>
    <row r="81435">
      <c r="A81435" s="9"/>
    </row>
    <row r="81436">
      <c r="A81436" s="9"/>
    </row>
    <row r="81437">
      <c r="A81437" s="9"/>
    </row>
    <row r="81438">
      <c r="A81438" s="9"/>
    </row>
    <row r="81439">
      <c r="A81439" s="9"/>
    </row>
    <row r="81440">
      <c r="A81440" s="9"/>
    </row>
    <row r="81441">
      <c r="A81441" s="9"/>
    </row>
    <row r="81442">
      <c r="A81442" s="9"/>
    </row>
    <row r="81443">
      <c r="A81443" s="9"/>
    </row>
    <row r="81444">
      <c r="A81444" s="9"/>
    </row>
    <row r="81445">
      <c r="A81445" s="9"/>
    </row>
    <row r="81446">
      <c r="A81446" s="9"/>
    </row>
    <row r="81447">
      <c r="A81447" s="9"/>
    </row>
    <row r="81448">
      <c r="A81448" s="9"/>
    </row>
    <row r="81449">
      <c r="A81449" s="9"/>
    </row>
    <row r="81450">
      <c r="A81450" s="9"/>
    </row>
    <row r="81451">
      <c r="A81451" s="9"/>
    </row>
    <row r="81452">
      <c r="A81452" s="9"/>
    </row>
    <row r="81453">
      <c r="A81453" s="9"/>
    </row>
    <row r="81454">
      <c r="A81454" s="9"/>
    </row>
    <row r="81455">
      <c r="A81455" s="9"/>
    </row>
    <row r="81456">
      <c r="A81456" s="9"/>
    </row>
    <row r="81457">
      <c r="A81457" s="9"/>
    </row>
    <row r="81458">
      <c r="A81458" s="9"/>
    </row>
    <row r="81459">
      <c r="A81459" s="9"/>
    </row>
    <row r="81460">
      <c r="A81460" s="9"/>
    </row>
    <row r="81461">
      <c r="A81461" s="9"/>
    </row>
    <row r="81462">
      <c r="A81462" s="9"/>
    </row>
    <row r="81463">
      <c r="A81463" s="9"/>
    </row>
    <row r="81464">
      <c r="A81464" s="9"/>
    </row>
    <row r="81465">
      <c r="A81465" s="9"/>
    </row>
    <row r="81466">
      <c r="A81466" s="9"/>
    </row>
    <row r="81467">
      <c r="A81467" s="9"/>
    </row>
    <row r="81468">
      <c r="A81468" s="9"/>
    </row>
    <row r="81469">
      <c r="A81469" s="9"/>
    </row>
    <row r="81470">
      <c r="A81470" s="9"/>
    </row>
    <row r="81471">
      <c r="A81471" s="9"/>
    </row>
    <row r="81472">
      <c r="A81472" s="9"/>
    </row>
    <row r="81473">
      <c r="A81473" s="9"/>
    </row>
    <row r="81474">
      <c r="A81474" s="9"/>
    </row>
    <row r="81475">
      <c r="A81475" s="9"/>
    </row>
    <row r="81476">
      <c r="A81476" s="9"/>
    </row>
    <row r="81477">
      <c r="A81477" s="9"/>
    </row>
    <row r="81478">
      <c r="A81478" s="9"/>
    </row>
    <row r="81479">
      <c r="A81479" s="9"/>
    </row>
    <row r="81480">
      <c r="A81480" s="9"/>
    </row>
    <row r="81481">
      <c r="A81481" s="9"/>
    </row>
    <row r="81482">
      <c r="A81482" s="9"/>
    </row>
    <row r="81483">
      <c r="A81483" s="9"/>
    </row>
    <row r="81484">
      <c r="A81484" s="9"/>
    </row>
    <row r="81485">
      <c r="A81485" s="9"/>
    </row>
    <row r="81486">
      <c r="A81486" s="9"/>
    </row>
    <row r="81487">
      <c r="A81487" s="9"/>
    </row>
    <row r="81488">
      <c r="A81488" s="9"/>
    </row>
    <row r="81489">
      <c r="A81489" s="9"/>
    </row>
    <row r="81490">
      <c r="A81490" s="9"/>
    </row>
    <row r="81491">
      <c r="A81491" s="9"/>
    </row>
    <row r="81492">
      <c r="A81492" s="9"/>
    </row>
    <row r="81493">
      <c r="A81493" s="9"/>
    </row>
    <row r="81494">
      <c r="A81494" s="9"/>
    </row>
    <row r="81495">
      <c r="A81495" s="9"/>
    </row>
    <row r="81496">
      <c r="A81496" s="9"/>
    </row>
    <row r="81497">
      <c r="A81497" s="9"/>
    </row>
    <row r="81498">
      <c r="A81498" s="9"/>
    </row>
    <row r="81499">
      <c r="A81499" s="9"/>
    </row>
    <row r="81500">
      <c r="A81500" s="9"/>
    </row>
    <row r="81501">
      <c r="A81501" s="9"/>
    </row>
    <row r="81502">
      <c r="A81502" s="9"/>
    </row>
    <row r="81503">
      <c r="A81503" s="9"/>
    </row>
    <row r="81504">
      <c r="A81504" s="9"/>
    </row>
    <row r="81505">
      <c r="A81505" s="9"/>
    </row>
    <row r="81506">
      <c r="A81506" s="9"/>
    </row>
    <row r="81507">
      <c r="A81507" s="9"/>
    </row>
    <row r="81508">
      <c r="A81508" s="9"/>
    </row>
    <row r="81509">
      <c r="A81509" s="9"/>
    </row>
    <row r="81510">
      <c r="A81510" s="9"/>
    </row>
    <row r="81511">
      <c r="A81511" s="9"/>
    </row>
    <row r="81512">
      <c r="A81512" s="9"/>
    </row>
    <row r="81513">
      <c r="A81513" s="9"/>
    </row>
    <row r="81514">
      <c r="A81514" s="9"/>
    </row>
    <row r="81515">
      <c r="A81515" s="9"/>
    </row>
    <row r="81516">
      <c r="A81516" s="9"/>
    </row>
    <row r="81517">
      <c r="A81517" s="9"/>
    </row>
    <row r="81518">
      <c r="A81518" s="9"/>
    </row>
    <row r="81519">
      <c r="A81519" s="9"/>
    </row>
    <row r="81520">
      <c r="A81520" s="9"/>
    </row>
    <row r="81521">
      <c r="A81521" s="9"/>
    </row>
    <row r="81522">
      <c r="A81522" s="9"/>
    </row>
    <row r="81523">
      <c r="A81523" s="9"/>
    </row>
    <row r="81524">
      <c r="A81524" s="9"/>
    </row>
    <row r="81525">
      <c r="A81525" s="9"/>
    </row>
    <row r="81526">
      <c r="A81526" s="9"/>
    </row>
    <row r="81527">
      <c r="A81527" s="9"/>
    </row>
    <row r="81528">
      <c r="A81528" s="9"/>
    </row>
    <row r="81529">
      <c r="A81529" s="9"/>
    </row>
    <row r="81530">
      <c r="A81530" s="9"/>
    </row>
    <row r="81531">
      <c r="A81531" s="9"/>
    </row>
    <row r="81532">
      <c r="A81532" s="9"/>
    </row>
    <row r="81533">
      <c r="A81533" s="9"/>
    </row>
    <row r="81534">
      <c r="A81534" s="9"/>
    </row>
    <row r="81535">
      <c r="A81535" s="9"/>
    </row>
    <row r="81536">
      <c r="A81536" s="9"/>
    </row>
    <row r="81537">
      <c r="A81537" s="9"/>
    </row>
    <row r="81538">
      <c r="A81538" s="9"/>
    </row>
    <row r="81539">
      <c r="A81539" s="9"/>
    </row>
    <row r="81540">
      <c r="A81540" s="9"/>
    </row>
    <row r="81541">
      <c r="A81541" s="9"/>
    </row>
    <row r="81542">
      <c r="A81542" s="9"/>
    </row>
    <row r="81543">
      <c r="A81543" s="9"/>
    </row>
    <row r="81544">
      <c r="A81544" s="9"/>
    </row>
    <row r="81545">
      <c r="A81545" s="9"/>
    </row>
    <row r="81546">
      <c r="A81546" s="9"/>
    </row>
    <row r="81547">
      <c r="A81547" s="9"/>
    </row>
    <row r="81548">
      <c r="A81548" s="9"/>
    </row>
    <row r="81549">
      <c r="A81549" s="9"/>
    </row>
    <row r="81550">
      <c r="A81550" s="9"/>
    </row>
    <row r="81551">
      <c r="A81551" s="9"/>
    </row>
    <row r="81552">
      <c r="A81552" s="9"/>
    </row>
    <row r="81553">
      <c r="A81553" s="9"/>
    </row>
    <row r="81554">
      <c r="A81554" s="9"/>
    </row>
    <row r="81555">
      <c r="A81555" s="9"/>
    </row>
    <row r="81556">
      <c r="A81556" s="9"/>
    </row>
    <row r="81557">
      <c r="A81557" s="9"/>
    </row>
    <row r="81558">
      <c r="A81558" s="9"/>
    </row>
    <row r="81559">
      <c r="A81559" s="9"/>
    </row>
    <row r="81560">
      <c r="A81560" s="9"/>
    </row>
    <row r="81561">
      <c r="A81561" s="9"/>
    </row>
    <row r="81562">
      <c r="A81562" s="9"/>
    </row>
    <row r="81563">
      <c r="A81563" s="9"/>
    </row>
    <row r="81564">
      <c r="A81564" s="9"/>
    </row>
    <row r="81565">
      <c r="A81565" s="9"/>
    </row>
    <row r="81566">
      <c r="A81566" s="9"/>
    </row>
    <row r="81567">
      <c r="A81567" s="9"/>
    </row>
    <row r="81568">
      <c r="A81568" s="9"/>
    </row>
    <row r="81569">
      <c r="A81569" s="9"/>
    </row>
    <row r="81570">
      <c r="A81570" s="9"/>
    </row>
    <row r="81571">
      <c r="A81571" s="9"/>
    </row>
    <row r="81572">
      <c r="A81572" s="9"/>
    </row>
    <row r="81573">
      <c r="A81573" s="9"/>
    </row>
    <row r="81574">
      <c r="A81574" s="9"/>
    </row>
    <row r="81575">
      <c r="A81575" s="9"/>
    </row>
    <row r="81576">
      <c r="A81576" s="9"/>
    </row>
    <row r="81577">
      <c r="A81577" s="9"/>
    </row>
    <row r="81578">
      <c r="A81578" s="9"/>
    </row>
    <row r="81579">
      <c r="A81579" s="9"/>
    </row>
    <row r="81580">
      <c r="A81580" s="9"/>
    </row>
    <row r="81581">
      <c r="A81581" s="9"/>
    </row>
    <row r="81582">
      <c r="A81582" s="9"/>
    </row>
    <row r="81583">
      <c r="A81583" s="9"/>
    </row>
    <row r="81584">
      <c r="A81584" s="9"/>
    </row>
    <row r="81585">
      <c r="A81585" s="9"/>
    </row>
    <row r="81586">
      <c r="A81586" s="9"/>
    </row>
    <row r="81587">
      <c r="A81587" s="9"/>
    </row>
    <row r="81588">
      <c r="A81588" s="9"/>
    </row>
    <row r="81589">
      <c r="A81589" s="9"/>
    </row>
    <row r="81590">
      <c r="A81590" s="9"/>
    </row>
    <row r="81591">
      <c r="A81591" s="9"/>
    </row>
    <row r="81592">
      <c r="A81592" s="9"/>
    </row>
    <row r="81593">
      <c r="A81593" s="9"/>
    </row>
    <row r="81594">
      <c r="A81594" s="9"/>
    </row>
    <row r="81595">
      <c r="A81595" s="9"/>
    </row>
    <row r="81596">
      <c r="A81596" s="9"/>
    </row>
    <row r="81597">
      <c r="A81597" s="9"/>
    </row>
    <row r="81598">
      <c r="A81598" s="9"/>
    </row>
    <row r="81599">
      <c r="A81599" s="9"/>
    </row>
    <row r="81600">
      <c r="A81600" s="9"/>
    </row>
    <row r="81601">
      <c r="A81601" s="9"/>
    </row>
    <row r="81602">
      <c r="A81602" s="9"/>
    </row>
    <row r="81603">
      <c r="A81603" s="9"/>
    </row>
    <row r="81604">
      <c r="A81604" s="9"/>
    </row>
    <row r="81605">
      <c r="A81605" s="9"/>
    </row>
    <row r="81606">
      <c r="A81606" s="9"/>
    </row>
    <row r="81607">
      <c r="A81607" s="9"/>
    </row>
    <row r="81608">
      <c r="A81608" s="9"/>
    </row>
    <row r="81609">
      <c r="A81609" s="9"/>
    </row>
    <row r="81610">
      <c r="A81610" s="9"/>
    </row>
    <row r="81611">
      <c r="A81611" s="9"/>
    </row>
    <row r="81612">
      <c r="A81612" s="9"/>
    </row>
    <row r="81613">
      <c r="A81613" s="9"/>
    </row>
    <row r="81614">
      <c r="A81614" s="9"/>
    </row>
    <row r="81615">
      <c r="A81615" s="9"/>
    </row>
    <row r="81616">
      <c r="A81616" s="9"/>
    </row>
    <row r="81617">
      <c r="A81617" s="9"/>
    </row>
    <row r="81618">
      <c r="A81618" s="9"/>
    </row>
    <row r="81619">
      <c r="A81619" s="9"/>
    </row>
    <row r="81620">
      <c r="A81620" s="9"/>
    </row>
    <row r="81621">
      <c r="A81621" s="9"/>
    </row>
    <row r="81622">
      <c r="A81622" s="9"/>
    </row>
    <row r="81623">
      <c r="A81623" s="9"/>
    </row>
    <row r="81624">
      <c r="A81624" s="9"/>
    </row>
    <row r="81625">
      <c r="A81625" s="9"/>
    </row>
    <row r="81626">
      <c r="A81626" s="9"/>
    </row>
    <row r="81627">
      <c r="A81627" s="9"/>
    </row>
    <row r="81628">
      <c r="A81628" s="9"/>
    </row>
    <row r="81629">
      <c r="A81629" s="9"/>
    </row>
    <row r="81630">
      <c r="A81630" s="9"/>
    </row>
    <row r="81631">
      <c r="A81631" s="9"/>
    </row>
    <row r="81632">
      <c r="A81632" s="9"/>
    </row>
    <row r="81633">
      <c r="A81633" s="9"/>
    </row>
    <row r="81634">
      <c r="A81634" s="9"/>
    </row>
    <row r="81635">
      <c r="A81635" s="9"/>
    </row>
    <row r="81636">
      <c r="A81636" s="9"/>
    </row>
    <row r="81637">
      <c r="A81637" s="9"/>
    </row>
    <row r="81638">
      <c r="A81638" s="9"/>
    </row>
    <row r="81639">
      <c r="A81639" s="9"/>
    </row>
    <row r="81640">
      <c r="A81640" s="9"/>
    </row>
    <row r="81641">
      <c r="A81641" s="9"/>
    </row>
    <row r="81642">
      <c r="A81642" s="9"/>
    </row>
    <row r="81643">
      <c r="A81643" s="9"/>
    </row>
    <row r="81644">
      <c r="A81644" s="9"/>
    </row>
    <row r="81645">
      <c r="A81645" s="9"/>
    </row>
    <row r="81646">
      <c r="A81646" s="9"/>
    </row>
    <row r="81647">
      <c r="A81647" s="9"/>
    </row>
    <row r="81648">
      <c r="A81648" s="9"/>
    </row>
    <row r="81649">
      <c r="A81649" s="9"/>
    </row>
    <row r="81650">
      <c r="A81650" s="9"/>
    </row>
    <row r="81651">
      <c r="A81651" s="9"/>
    </row>
    <row r="81652">
      <c r="A81652" s="9"/>
    </row>
    <row r="81653">
      <c r="A81653" s="9"/>
    </row>
    <row r="81654">
      <c r="A81654" s="9"/>
    </row>
    <row r="81655">
      <c r="A81655" s="9"/>
    </row>
    <row r="81656">
      <c r="A81656" s="9"/>
    </row>
    <row r="81657">
      <c r="A81657" s="9"/>
    </row>
    <row r="81658">
      <c r="A81658" s="9"/>
    </row>
    <row r="81659">
      <c r="A81659" s="9"/>
    </row>
    <row r="81660">
      <c r="A81660" s="9"/>
    </row>
    <row r="81661">
      <c r="A81661" s="9"/>
    </row>
    <row r="81662">
      <c r="A81662" s="9"/>
    </row>
    <row r="81663">
      <c r="A81663" s="9"/>
    </row>
    <row r="81664">
      <c r="A81664" s="9"/>
    </row>
    <row r="81665">
      <c r="A81665" s="9"/>
    </row>
    <row r="81666">
      <c r="A81666" s="9"/>
    </row>
    <row r="81667">
      <c r="A81667" s="9"/>
    </row>
    <row r="81668">
      <c r="A81668" s="9"/>
    </row>
    <row r="81669">
      <c r="A81669" s="9"/>
    </row>
    <row r="81670">
      <c r="A81670" s="9"/>
    </row>
    <row r="81671">
      <c r="A81671" s="9"/>
    </row>
    <row r="81672">
      <c r="A81672" s="9"/>
    </row>
    <row r="81673">
      <c r="A81673" s="9"/>
    </row>
    <row r="81674">
      <c r="A81674" s="9"/>
    </row>
    <row r="81675">
      <c r="A81675" s="9"/>
    </row>
    <row r="81676">
      <c r="A81676" s="9"/>
    </row>
    <row r="81677">
      <c r="A81677" s="9"/>
    </row>
    <row r="81678">
      <c r="A81678" s="9"/>
    </row>
    <row r="81679">
      <c r="A81679" s="9"/>
    </row>
    <row r="81680">
      <c r="A81680" s="9"/>
    </row>
    <row r="81681">
      <c r="A81681" s="9"/>
    </row>
    <row r="81682">
      <c r="A81682" s="9"/>
    </row>
    <row r="81683">
      <c r="A81683" s="9"/>
    </row>
    <row r="81684">
      <c r="A81684" s="9"/>
    </row>
    <row r="81685">
      <c r="A81685" s="9"/>
    </row>
    <row r="81686">
      <c r="A81686" s="9"/>
    </row>
    <row r="81687">
      <c r="A81687" s="9"/>
    </row>
    <row r="81688">
      <c r="A81688" s="9"/>
    </row>
    <row r="81689">
      <c r="A81689" s="9"/>
    </row>
    <row r="81690">
      <c r="A81690" s="9"/>
    </row>
    <row r="81691">
      <c r="A81691" s="9"/>
    </row>
    <row r="81692">
      <c r="A81692" s="9"/>
    </row>
    <row r="81693">
      <c r="A81693" s="9"/>
    </row>
    <row r="81694">
      <c r="A81694" s="9"/>
    </row>
    <row r="81695">
      <c r="A81695" s="9"/>
    </row>
    <row r="81696">
      <c r="A81696" s="9"/>
    </row>
    <row r="81697">
      <c r="A81697" s="9"/>
    </row>
    <row r="81698">
      <c r="A81698" s="9"/>
    </row>
    <row r="81699">
      <c r="A81699" s="9"/>
    </row>
    <row r="81700">
      <c r="A81700" s="9"/>
    </row>
    <row r="81701">
      <c r="A81701" s="9"/>
    </row>
    <row r="81702">
      <c r="A81702" s="9"/>
    </row>
    <row r="81703">
      <c r="A81703" s="9"/>
    </row>
    <row r="81704">
      <c r="A81704" s="9"/>
    </row>
    <row r="81705">
      <c r="A81705" s="9"/>
    </row>
    <row r="81706">
      <c r="A81706" s="9"/>
    </row>
    <row r="81707">
      <c r="A81707" s="9"/>
    </row>
    <row r="81708">
      <c r="A81708" s="9"/>
    </row>
    <row r="81709">
      <c r="A81709" s="9"/>
    </row>
    <row r="81710">
      <c r="A81710" s="9"/>
    </row>
    <row r="81711">
      <c r="A81711" s="9"/>
    </row>
    <row r="81712">
      <c r="A81712" s="9"/>
    </row>
    <row r="81713">
      <c r="A81713" s="9"/>
    </row>
    <row r="81714">
      <c r="A81714" s="9"/>
    </row>
    <row r="81715">
      <c r="A81715" s="9"/>
    </row>
    <row r="81716">
      <c r="A81716" s="9"/>
    </row>
    <row r="81717">
      <c r="A81717" s="9"/>
    </row>
    <row r="81718">
      <c r="A81718" s="9"/>
    </row>
    <row r="81719">
      <c r="A81719" s="9"/>
    </row>
    <row r="81720">
      <c r="A81720" s="9"/>
    </row>
    <row r="81721">
      <c r="A81721" s="9"/>
    </row>
    <row r="81722">
      <c r="A81722" s="9"/>
    </row>
    <row r="81723">
      <c r="A81723" s="9"/>
    </row>
    <row r="81724">
      <c r="A81724" s="9"/>
    </row>
    <row r="81725">
      <c r="A81725" s="9"/>
    </row>
    <row r="81726">
      <c r="A81726" s="9"/>
    </row>
    <row r="81727">
      <c r="A81727" s="9"/>
    </row>
    <row r="81728">
      <c r="A81728" s="9"/>
    </row>
    <row r="81729">
      <c r="A81729" s="9"/>
    </row>
    <row r="81730">
      <c r="A81730" s="9"/>
    </row>
    <row r="81731">
      <c r="A81731" s="9"/>
    </row>
    <row r="81732">
      <c r="A81732" s="9"/>
    </row>
    <row r="81733">
      <c r="A81733" s="9"/>
    </row>
    <row r="81734">
      <c r="A81734" s="9"/>
    </row>
    <row r="81735">
      <c r="A81735" s="9"/>
    </row>
    <row r="81736">
      <c r="A81736" s="9"/>
    </row>
    <row r="81737">
      <c r="A81737" s="9"/>
    </row>
    <row r="81738">
      <c r="A81738" s="9"/>
    </row>
    <row r="81739">
      <c r="A81739" s="9"/>
    </row>
    <row r="81740">
      <c r="A81740" s="9"/>
    </row>
    <row r="81741">
      <c r="A81741" s="9"/>
    </row>
    <row r="81742">
      <c r="A81742" s="9"/>
    </row>
    <row r="81743">
      <c r="A81743" s="9"/>
    </row>
    <row r="81744">
      <c r="A81744" s="9"/>
    </row>
    <row r="81745">
      <c r="A81745" s="9"/>
    </row>
    <row r="81746">
      <c r="A81746" s="9"/>
    </row>
    <row r="81747">
      <c r="A81747" s="9"/>
    </row>
    <row r="81748">
      <c r="A81748" s="9"/>
    </row>
    <row r="81749">
      <c r="A81749" s="9"/>
    </row>
    <row r="81750">
      <c r="A81750" s="9"/>
    </row>
    <row r="81751">
      <c r="A81751" s="9"/>
    </row>
    <row r="81752">
      <c r="A81752" s="9"/>
    </row>
    <row r="81753">
      <c r="A81753" s="9"/>
    </row>
    <row r="81754">
      <c r="A81754" s="9"/>
    </row>
    <row r="81755">
      <c r="A81755" s="9"/>
    </row>
    <row r="81756">
      <c r="A81756" s="9"/>
    </row>
    <row r="81757">
      <c r="A81757" s="9"/>
    </row>
    <row r="81758">
      <c r="A81758" s="9"/>
    </row>
    <row r="81759">
      <c r="A81759" s="9"/>
    </row>
    <row r="81760">
      <c r="A81760" s="9"/>
    </row>
    <row r="81761">
      <c r="A81761" s="9"/>
    </row>
    <row r="81762">
      <c r="A81762" s="9"/>
    </row>
    <row r="81763">
      <c r="A81763" s="9"/>
    </row>
    <row r="81764">
      <c r="A81764" s="9"/>
    </row>
    <row r="81765">
      <c r="A81765" s="9"/>
    </row>
    <row r="81766">
      <c r="A81766" s="9"/>
    </row>
    <row r="81767">
      <c r="A81767" s="9"/>
    </row>
    <row r="81768">
      <c r="A81768" s="9"/>
    </row>
    <row r="81769">
      <c r="A81769" s="9"/>
    </row>
    <row r="81770">
      <c r="A81770" s="9"/>
    </row>
    <row r="81771">
      <c r="A81771" s="9"/>
    </row>
    <row r="81772">
      <c r="A81772" s="9"/>
    </row>
    <row r="81773">
      <c r="A81773" s="9"/>
    </row>
    <row r="81774">
      <c r="A81774" s="9"/>
    </row>
    <row r="81775">
      <c r="A81775" s="9"/>
    </row>
    <row r="81776">
      <c r="A81776" s="9"/>
    </row>
    <row r="81777">
      <c r="A81777" s="9"/>
    </row>
    <row r="81778">
      <c r="A81778" s="9"/>
    </row>
    <row r="81779">
      <c r="A81779" s="9"/>
    </row>
    <row r="81780">
      <c r="A81780" s="9"/>
    </row>
    <row r="81781">
      <c r="A81781" s="9"/>
    </row>
    <row r="81782">
      <c r="A81782" s="9"/>
    </row>
    <row r="81783">
      <c r="A81783" s="9"/>
    </row>
    <row r="81784">
      <c r="A81784" s="9"/>
    </row>
    <row r="81785">
      <c r="A81785" s="9"/>
    </row>
    <row r="81786">
      <c r="A81786" s="9"/>
    </row>
    <row r="81787">
      <c r="A81787" s="9"/>
    </row>
    <row r="81788">
      <c r="A81788" s="9"/>
    </row>
    <row r="81789">
      <c r="A81789" s="9"/>
    </row>
    <row r="81790">
      <c r="A81790" s="9"/>
    </row>
    <row r="81791">
      <c r="A81791" s="9"/>
    </row>
    <row r="81792">
      <c r="A81792" s="9"/>
    </row>
    <row r="81793">
      <c r="A81793" s="9"/>
    </row>
    <row r="81794">
      <c r="A81794" s="9"/>
    </row>
    <row r="81795">
      <c r="A81795" s="9"/>
    </row>
    <row r="81796">
      <c r="A81796" s="9"/>
    </row>
    <row r="81797">
      <c r="A81797" s="9"/>
    </row>
    <row r="81798">
      <c r="A81798" s="9"/>
    </row>
    <row r="81799">
      <c r="A81799" s="9"/>
    </row>
    <row r="81800">
      <c r="A81800" s="9"/>
    </row>
    <row r="81801">
      <c r="A81801" s="9"/>
    </row>
    <row r="81802">
      <c r="A81802" s="9"/>
    </row>
    <row r="81803">
      <c r="A81803" s="9"/>
    </row>
    <row r="81804">
      <c r="A81804" s="9"/>
    </row>
    <row r="81805">
      <c r="A81805" s="9"/>
    </row>
    <row r="81806">
      <c r="A81806" s="9"/>
    </row>
    <row r="81807">
      <c r="A81807" s="9"/>
    </row>
    <row r="81808">
      <c r="A81808" s="9"/>
    </row>
    <row r="81809">
      <c r="A81809" s="9"/>
    </row>
    <row r="81810">
      <c r="A81810" s="9"/>
    </row>
    <row r="81811">
      <c r="A81811" s="9"/>
    </row>
    <row r="81812">
      <c r="A81812" s="9"/>
    </row>
    <row r="81813">
      <c r="A81813" s="9"/>
    </row>
    <row r="81814">
      <c r="A81814" s="9"/>
    </row>
    <row r="81815">
      <c r="A81815" s="9"/>
    </row>
    <row r="81816">
      <c r="A81816" s="9"/>
    </row>
    <row r="81817">
      <c r="A81817" s="9"/>
    </row>
    <row r="81818">
      <c r="A81818" s="9"/>
    </row>
    <row r="81819">
      <c r="A81819" s="9"/>
    </row>
    <row r="81820">
      <c r="A81820" s="9"/>
    </row>
    <row r="81821">
      <c r="A81821" s="9"/>
    </row>
    <row r="81822">
      <c r="A81822" s="9"/>
    </row>
    <row r="81823">
      <c r="A81823" s="9"/>
    </row>
    <row r="81824">
      <c r="A81824" s="9"/>
    </row>
    <row r="81825">
      <c r="A81825" s="9"/>
    </row>
    <row r="81826">
      <c r="A81826" s="9"/>
    </row>
    <row r="81827">
      <c r="A81827" s="9"/>
    </row>
    <row r="81828">
      <c r="A81828" s="9"/>
    </row>
    <row r="81829">
      <c r="A81829" s="9"/>
    </row>
    <row r="81830">
      <c r="A81830" s="9"/>
    </row>
    <row r="81831">
      <c r="A81831" s="9"/>
    </row>
    <row r="81832">
      <c r="A81832" s="9"/>
    </row>
    <row r="81833">
      <c r="A81833" s="9"/>
    </row>
    <row r="81834">
      <c r="A81834" s="9"/>
    </row>
    <row r="81835">
      <c r="A81835" s="9"/>
    </row>
    <row r="81836">
      <c r="A81836" s="9"/>
    </row>
    <row r="81837">
      <c r="A81837" s="9"/>
    </row>
    <row r="81838">
      <c r="A81838" s="9"/>
    </row>
    <row r="81839">
      <c r="A81839" s="9"/>
    </row>
    <row r="81840">
      <c r="A81840" s="9"/>
    </row>
    <row r="81841">
      <c r="A81841" s="9"/>
    </row>
    <row r="81842">
      <c r="A81842" s="9"/>
    </row>
    <row r="81843">
      <c r="A81843" s="9"/>
    </row>
    <row r="81844">
      <c r="A81844" s="9"/>
    </row>
    <row r="81845">
      <c r="A81845" s="9"/>
    </row>
    <row r="81846">
      <c r="A81846" s="9"/>
    </row>
    <row r="81847">
      <c r="A81847" s="9"/>
    </row>
    <row r="81848">
      <c r="A81848" s="9"/>
    </row>
    <row r="81849">
      <c r="A81849" s="9"/>
    </row>
    <row r="81850">
      <c r="A81850" s="9"/>
    </row>
    <row r="81851">
      <c r="A81851" s="9"/>
    </row>
    <row r="81852">
      <c r="A81852" s="9"/>
    </row>
    <row r="81853">
      <c r="A81853" s="9"/>
    </row>
    <row r="81854">
      <c r="A81854" s="9"/>
    </row>
    <row r="81855">
      <c r="A81855" s="9"/>
    </row>
    <row r="81856">
      <c r="A81856" s="9"/>
    </row>
    <row r="81857">
      <c r="A81857" s="9"/>
    </row>
    <row r="81858">
      <c r="A81858" s="9"/>
    </row>
    <row r="81859">
      <c r="A81859" s="9"/>
    </row>
    <row r="81860">
      <c r="A81860" s="9"/>
    </row>
    <row r="81861">
      <c r="A81861" s="9"/>
    </row>
    <row r="81862">
      <c r="A81862" s="9"/>
    </row>
    <row r="81863">
      <c r="A81863" s="9"/>
    </row>
    <row r="81864">
      <c r="A81864" s="9"/>
    </row>
    <row r="81865">
      <c r="A81865" s="9"/>
    </row>
    <row r="81866">
      <c r="A81866" s="9"/>
    </row>
    <row r="81867">
      <c r="A81867" s="9"/>
    </row>
    <row r="81868">
      <c r="A81868" s="9"/>
    </row>
    <row r="81869">
      <c r="A81869" s="9"/>
    </row>
    <row r="81870">
      <c r="A81870" s="9"/>
    </row>
    <row r="81871">
      <c r="A81871" s="9"/>
    </row>
    <row r="81872">
      <c r="A81872" s="9"/>
    </row>
    <row r="81873">
      <c r="A81873" s="9"/>
    </row>
    <row r="81874">
      <c r="A81874" s="9"/>
    </row>
    <row r="81875">
      <c r="A81875" s="9"/>
    </row>
    <row r="81876">
      <c r="A81876" s="9"/>
    </row>
    <row r="81877">
      <c r="A81877" s="9"/>
    </row>
    <row r="81878">
      <c r="A81878" s="9"/>
    </row>
    <row r="81879">
      <c r="A81879" s="9"/>
    </row>
    <row r="81880">
      <c r="A81880" s="9"/>
    </row>
    <row r="81881">
      <c r="A81881" s="9"/>
    </row>
    <row r="81882">
      <c r="A81882" s="9"/>
    </row>
    <row r="81883">
      <c r="A81883" s="9"/>
    </row>
    <row r="81884">
      <c r="A81884" s="9"/>
    </row>
    <row r="81885">
      <c r="A81885" s="9"/>
    </row>
    <row r="81886">
      <c r="A81886" s="9"/>
    </row>
    <row r="81887">
      <c r="A81887" s="9"/>
    </row>
    <row r="81888">
      <c r="A81888" s="9"/>
    </row>
    <row r="81889">
      <c r="A81889" s="9"/>
    </row>
    <row r="81890">
      <c r="A81890" s="9"/>
    </row>
    <row r="81891">
      <c r="A81891" s="9"/>
    </row>
    <row r="81892">
      <c r="A81892" s="9"/>
    </row>
    <row r="81893">
      <c r="A81893" s="9"/>
    </row>
    <row r="81894">
      <c r="A81894" s="9"/>
    </row>
    <row r="81895">
      <c r="A81895" s="9"/>
    </row>
    <row r="81896">
      <c r="A81896" s="9"/>
    </row>
    <row r="81897">
      <c r="A81897" s="9"/>
    </row>
    <row r="81898">
      <c r="A81898" s="9"/>
    </row>
    <row r="81899">
      <c r="A81899" s="9"/>
    </row>
    <row r="81900">
      <c r="A81900" s="9"/>
    </row>
    <row r="81901">
      <c r="A81901" s="9"/>
    </row>
    <row r="81902">
      <c r="A81902" s="9"/>
    </row>
    <row r="81903">
      <c r="A81903" s="9"/>
    </row>
    <row r="81904">
      <c r="A81904" s="9"/>
    </row>
    <row r="81905">
      <c r="A81905" s="9"/>
    </row>
    <row r="81906">
      <c r="A81906" s="9"/>
    </row>
    <row r="81907">
      <c r="A81907" s="9"/>
    </row>
    <row r="81908">
      <c r="A81908" s="9"/>
    </row>
    <row r="81909">
      <c r="A81909" s="9"/>
    </row>
    <row r="81910">
      <c r="A81910" s="9"/>
    </row>
    <row r="81911">
      <c r="A81911" s="9"/>
    </row>
    <row r="81912">
      <c r="A81912" s="9"/>
    </row>
    <row r="81913">
      <c r="A81913" s="9"/>
    </row>
    <row r="81914">
      <c r="A81914" s="9"/>
    </row>
    <row r="81915">
      <c r="A81915" s="9"/>
    </row>
    <row r="81916">
      <c r="A81916" s="9"/>
    </row>
    <row r="81917">
      <c r="A81917" s="9"/>
    </row>
    <row r="81918">
      <c r="A81918" s="9"/>
    </row>
    <row r="81919">
      <c r="A81919" s="9"/>
    </row>
    <row r="81920">
      <c r="A81920" s="9"/>
    </row>
    <row r="81921">
      <c r="A81921" s="9"/>
    </row>
    <row r="81922">
      <c r="A81922" s="9"/>
    </row>
    <row r="81923">
      <c r="A81923" s="9"/>
    </row>
    <row r="81924">
      <c r="A81924" s="9"/>
    </row>
    <row r="81925">
      <c r="A81925" s="9"/>
    </row>
    <row r="81926">
      <c r="A81926" s="9"/>
    </row>
    <row r="81927">
      <c r="A81927" s="9"/>
    </row>
    <row r="81928">
      <c r="A81928" s="9"/>
    </row>
    <row r="81929">
      <c r="A81929" s="9"/>
    </row>
    <row r="81930">
      <c r="A81930" s="9"/>
    </row>
    <row r="81931">
      <c r="A81931" s="9"/>
    </row>
    <row r="81932">
      <c r="A81932" s="9"/>
    </row>
    <row r="81933">
      <c r="A81933" s="9"/>
    </row>
    <row r="81934">
      <c r="A81934" s="9"/>
    </row>
    <row r="81935">
      <c r="A81935" s="9"/>
    </row>
    <row r="81936">
      <c r="A81936" s="9"/>
    </row>
    <row r="81937">
      <c r="A81937" s="9"/>
    </row>
    <row r="81938">
      <c r="A81938" s="9"/>
    </row>
    <row r="81939">
      <c r="A81939" s="9"/>
    </row>
    <row r="81940">
      <c r="A81940" s="9"/>
    </row>
    <row r="81941">
      <c r="A81941" s="9"/>
    </row>
    <row r="81942">
      <c r="A81942" s="9"/>
    </row>
    <row r="81943">
      <c r="A81943" s="9"/>
    </row>
    <row r="81944">
      <c r="A81944" s="9"/>
    </row>
    <row r="81945">
      <c r="A81945" s="9"/>
    </row>
    <row r="81946">
      <c r="A81946" s="9"/>
    </row>
    <row r="81947">
      <c r="A81947" s="9"/>
    </row>
    <row r="81948">
      <c r="A81948" s="9"/>
    </row>
    <row r="81949">
      <c r="A81949" s="9"/>
    </row>
    <row r="81950">
      <c r="A81950" s="9"/>
    </row>
    <row r="81951">
      <c r="A81951" s="9"/>
    </row>
    <row r="81952">
      <c r="A81952" s="9"/>
    </row>
    <row r="81953">
      <c r="A81953" s="9"/>
    </row>
    <row r="81954">
      <c r="A81954" s="9"/>
    </row>
    <row r="81955">
      <c r="A81955" s="9"/>
    </row>
    <row r="81956">
      <c r="A81956" s="9"/>
    </row>
    <row r="81957">
      <c r="A81957" s="9"/>
    </row>
    <row r="81958">
      <c r="A81958" s="9"/>
    </row>
    <row r="81959">
      <c r="A81959" s="9"/>
    </row>
    <row r="81960">
      <c r="A81960" s="9"/>
    </row>
    <row r="81961">
      <c r="A81961" s="9"/>
    </row>
    <row r="81962">
      <c r="A81962" s="9"/>
    </row>
    <row r="81963">
      <c r="A81963" s="9"/>
    </row>
    <row r="81964">
      <c r="A81964" s="9"/>
    </row>
    <row r="81965">
      <c r="A81965" s="9"/>
    </row>
    <row r="81966">
      <c r="A81966" s="9"/>
    </row>
    <row r="81967">
      <c r="A81967" s="9"/>
    </row>
    <row r="81968">
      <c r="A81968" s="9"/>
    </row>
    <row r="81969">
      <c r="A81969" s="9"/>
    </row>
    <row r="81970">
      <c r="A81970" s="9"/>
    </row>
    <row r="81971">
      <c r="A81971" s="9"/>
    </row>
    <row r="81972">
      <c r="A81972" s="9"/>
    </row>
    <row r="81973">
      <c r="A81973" s="9"/>
    </row>
    <row r="81974">
      <c r="A81974" s="9"/>
    </row>
    <row r="81975">
      <c r="A81975" s="9"/>
    </row>
    <row r="81976">
      <c r="A81976" s="9"/>
    </row>
    <row r="81977">
      <c r="A81977" s="9"/>
    </row>
    <row r="81978">
      <c r="A81978" s="9"/>
    </row>
    <row r="81979">
      <c r="A81979" s="9"/>
    </row>
    <row r="81980">
      <c r="A81980" s="9"/>
    </row>
    <row r="81981">
      <c r="A81981" s="9"/>
    </row>
    <row r="81982">
      <c r="A81982" s="9"/>
    </row>
    <row r="81983">
      <c r="A81983" s="9"/>
    </row>
    <row r="81984">
      <c r="A81984" s="9"/>
    </row>
    <row r="81985">
      <c r="A81985" s="9"/>
    </row>
    <row r="81986">
      <c r="A81986" s="9"/>
    </row>
    <row r="81987">
      <c r="A81987" s="9"/>
    </row>
    <row r="81988">
      <c r="A81988" s="9"/>
    </row>
    <row r="81989">
      <c r="A81989" s="9"/>
    </row>
    <row r="81990">
      <c r="A81990" s="9"/>
    </row>
    <row r="81991">
      <c r="A81991" s="9"/>
    </row>
    <row r="81992">
      <c r="A81992" s="9"/>
    </row>
    <row r="81993">
      <c r="A81993" s="9"/>
    </row>
    <row r="81994">
      <c r="A81994" s="9"/>
    </row>
    <row r="81995">
      <c r="A81995" s="9"/>
    </row>
    <row r="81996">
      <c r="A81996" s="9"/>
    </row>
    <row r="81997">
      <c r="A81997" s="9"/>
    </row>
    <row r="81998">
      <c r="A81998" s="9"/>
    </row>
    <row r="81999">
      <c r="A81999" s="9"/>
    </row>
    <row r="82000">
      <c r="A82000" s="9"/>
    </row>
    <row r="82001">
      <c r="A82001" s="9"/>
    </row>
    <row r="82002">
      <c r="A82002" s="9"/>
    </row>
    <row r="82003">
      <c r="A82003" s="9"/>
    </row>
    <row r="82004">
      <c r="A82004" s="9"/>
    </row>
    <row r="82005">
      <c r="A82005" s="9"/>
    </row>
    <row r="82006">
      <c r="A82006" s="9"/>
    </row>
    <row r="82007">
      <c r="A82007" s="9"/>
    </row>
    <row r="82008">
      <c r="A82008" s="9"/>
    </row>
    <row r="82009">
      <c r="A82009" s="9"/>
    </row>
    <row r="82010">
      <c r="A82010" s="9"/>
    </row>
    <row r="82011">
      <c r="A82011" s="9"/>
    </row>
    <row r="82012">
      <c r="A82012" s="9"/>
    </row>
    <row r="82013">
      <c r="A82013" s="9"/>
    </row>
  </sheetData>
  <autoFilter ref="$A$1:$C$82013">
    <sortState ref="A1:C82013">
      <sortCondition ref="B1:B82013"/>
    </sortState>
  </autoFilter>
  <customSheetViews>
    <customSheetView guid="{9DB50051-690F-4507-B498-DF2B4BADBDF5}" filter="1" showAutoFilter="1">
      <autoFilter ref="$A$1:$C$82013">
        <sortState ref="A1:C82013">
          <sortCondition ref="B1:B82013"/>
          <sortCondition ref="C1:C82013"/>
        </sortState>
      </autoFilter>
    </customSheetView>
  </customSheetViews>
  <conditionalFormatting sqref="D2">
    <cfRule type="notContainsBlanks" dxfId="0" priority="1">
      <formula>LEN(TRIM(D2))&gt;0</formula>
    </cfRule>
  </conditionalFormatting>
  <dataValidations>
    <dataValidation type="list" allowBlank="1" showErrorMessage="1" sqref="C2:C33 C35:C40 C43:C49 C51:C52 C55:C57 C59:C254 C259:C334 C337:C421 C424:C467 C470:C473 C475:C544 C549:C550 C552:C635 C637:C648 C650:C727 C730:C737 C740:C762 C765:C783 C788:C836 C844:C849 C851:C897 C902:C907 C911:C930 C934:C940 C942:C1049 C1051:C1057 C1059:C1092 C1094:C1104 C1106 C1112:C1115 C1117:C1145 C1149:C1155 C1158:C1166 C1169:C1244 C1247:C1260 C1263:C1284 C1289:C1313 C1315:C1318 C1320 C1322:C1430 C1435:C1487 C1494:C1527 C1530:C1539 C1542:C1567 C1569 C1575:C1583 C1586:C1598 C1600:C1622 C1624:C1643 C1646:C1664 C1666:C1676 C1678:C1690 C1692:C1700 C1702:C1714 C1716:C1729 C1732:C1755 C1758 C1760:C1766 C1768:C1801 C1803:C1804 C1808:C1822 C1824:C1831 C1833:C1864 C1866 C1868 C1870:C1874 C1876:C1882 C1884:C1898 C1903:C1940 C1944:C1989 C1991:C1995 C1997:C2009 C2011:C2040 C2042:C2082 C2084:C2118 C2120:C2131 C2133:C2136 C2139:C2144 C2146:C2147 C2150:C2155 C2157:C2170 C2172:C2199 C2201:C2207 C2209:C2244 C2252:C2255 C2257:C2262 C2264:C2274 C2277:C2293 C2296:C2302 C2304:C2352 C2355:C2359 C2362:C2367 C2369:C2386 C2389:C2390 C2392:C2407 C2409:C2414 C2416:C2417 C2419:C2493 C2496:C2498 C2501:C2513 C2517:C2523 C2526:C2564 C2566:C2578 C2581:C2591 C2594 C2596 C2599:C2604 C2607 C2610:C2611 C2615:C2617 C2619:C2630 C2632:C2662 C2665:C2700 C2703:C2723 C2725:C2726 C2728 C2731:C2736 C2738:C2739 C2741:C2778 C2780:C2833 C2835:C2887 C2889:C2895 C2898:C2908 C2911:C2915 C2917:C3033 C3035:C3083 C3085:C3126 C3129:C3137 C3140:C3155 C3157:C3171 C3173:C3209 C3211:C3232 C3235:C3242 C3244:C3251 C3256:C3298 C3301:C3304 C3306:C3369 C3375:C3399 C3403:C3472 C3474 C3476 C3479:C3480 C3482:C3541 C3543:C3563 C3566:C3576 C3579:C3634 C3640:C3710 C3712 C3714 C3716:C3748 C3751:C3774 C3776:C3782 C3784:C3789 C3791:C3804 C3806 C3808:C3813 C3815:C3820 C3822 C3824:C3825 C3827:C3829 C3832:C3834 C3836:C3945 C3947:C3963 C3965:C3984 C3986:C4109 C4111:C4330 C4332:C4353 C4355:C4359 C4361:C4401 C4403:C4466 C4469:C4489 C4495:C4504 C4507:C4510 C4512:C4526 C4529:C4560 C4562:C4599 C4602:C4634 C4636:C4639 C4641:C4697 C4699:C4723 C4732:C4733 C4736:C4737 C4739:C4784 C4798 C4800:C4828 C4831:C4852 C4854:C4887 C4890:C4914 C4917:C4920 C4922:C4980 C4982:C4983 C4986:C5004 C5026:C5037 C5039:C5068 C5071:C5083 C5085:C5086 C5088 C5090:C5106 C5109:C5117 C5119:C5120 C5123:C5193 C5195:C5216 C5219:C5236 C5238:C5240 C5243:C5250 C5254:C5264 C5267:C5268 C5271:C5281 C5284:C5290 C5299 C5304:C5309 C5312:C5319 C5322:C5330 C5336 C5339:C5344 C5347 C5350:C5357 C5359:C5360 C5364:C5368 C5371:C5372 C5374:C5389 C5393:C5400 C5403:C5409 C5412:C5420 C5423:C5426 C5430:C5433 C5440:C5466 C5468:C5483 C5485:C5488 C5490:C5492 C5494:C5503 C5506:C5554 C5556:C5577 C5579:C5609 C5611:C5619 C5622:C5624 C5627:C5633 C5636:C5669 C5671:C5675 C5677:C5680 C5682:C5687 C5690:C5715 C5718:C5736 C5738:C5739 C5741:C5756 C5758:C5764 C5766 C5768:C5772 C5777:C5798 C5801 C5804:C5833 C5836:C5855 C5857:C5907 C5910:C5921 C5923:C5924 C5927:C5932 C5934:C5943 C5947:C5950 C5952:C5954 C5958:C5977 C5979:C6009 C6014:C6034 C6036 C6039:C6045 C6047:C6099 C6102:C6119 C6123:C6150 C6154 C6161:C6166 C6169:C6263 C6267:C6268 C6270 C6275:C6357 C6360:C6385 C6389:C6393 C6396:C6399 C6402:C6404 C6407:C6414 C6418:C6429 C6433:C6435 C6438:C6445 C6448:C6495 C6497:C6521 C6524:C6525 C6527:C6533 C6535:C6548 C6550:C6555 C6557:C6566 C6568:C6613 C6615:C6616 C6618:C6629 C6631:C6635 C6637:C6722 C6724:C6730 C6732:C6734 C6736:C6842 C6844:C6958 C6961:C6981 C6983:C7010 C7012:C7053 C7057:C7089 C7092:C7098 C7100:C7119 C7122:C7132 C7136:C7138 C7140:C7228 C7233:C7244 C7247:C7258 C7261:C7275 C7278:C7319 C7321:C7382 C7384:C7487 C7490:C7560 C7562:C7609 C7611:C7696 C7699:C7714 C7717:C7722 C7726:C7743 C7746:C7750 C7753:C7770 C7772:C7786 C7789:C7811 C7814:C7817 C7820:C7833 C7838 C7840:C7845 C7852:C7857 C7860:C7861 C7863 C7866:C7867 C7872:C7892 C7895:C7896 C7899:C7922 C7927:C7937 C7941:C7944 C7947 C7952:C7958 C7961:C7988 C7990:C8008 C8012:C8041 C8044:C8051 C8054:C8071 C8074:C8076 C8078:C8084 C8086:C8097 C8100:C8111 C8113:C8119 C8124:C8127 C8130:C8131 C8134 C8138:C8155 C8157:C8170 C8173:C8187 C8190:C8233 C8236:C8240 C8242:C8244 C8246:C8248 C8255:C8277 C8279 C8282:C8328 C8331:C8343 C8345:C8380 C8382:C8471 C8473 C8476:C8499 C8501:C8557 C8559:C8704 C8708 C8711:C8712 C8714:C8746 C8751:C8813 C8816:C8853 C8855:C8893 C8896:C8910 C8912:C8923 C8926:C8941 C8943:C8972 C8974:C8996 C8998:C9089 C9091:C9110 C9112:C9113 C9116:C9133 C9135:C9137 C9142:C9169 C9172:C9198 C9201:C9226 C9228:C9421 C9424:C9433 C9435:C9464 C9467:C9473 C9476:C9495 C9498:C9566 C9568:C9588 C9590:C9634 C9638:C9675 C9730:C9732 C9734:C9751 C9753:C9757 C9759:C9772 C9774:C9939 C9941:C9957 C9959:C10028 C10030:C10045 C10047:C10307 C10330:C10332 C10334:C10349 C10353:C10363 C10365:C10382 C10384:C10420 C10432 C10434:C10436 C10440:C10455 C10458:C10477 C10480:C10509 C10511:C10554 C10556:C10557 C10559:C10562 C10566:C10569 C10572:C10577 C10579:C10581 C10583 C10585:C10588 C10591:C10595 C10598:C10610 C10612:C10655 C10659:C10688 C10691:C10715 C10717:C10722 C10724:C10733 C10735:C10736 C10790 C10792:C10796 C10798:C10809 C10811:C10821 C10824:C10828 C10830:C10835 C10840:C10855 C10857:C10880 C10882:C10884 C10890:C10893 C10896:C10897 C10899:C10900 C10902 C10904:C10918 C10920:C10921 C10924:C10929 C10931:C10970 C10997 C10999:C11001 C11003:C11005 C11007:C11015 C11017:C11055 C11057:C11058 C11061:C11069 C11071:C11090 C11093:C11099 C11103:C11106 C11109:C11114 C11120:C11122 C11127:C11129 C11132:C11135 C11138:C11152 C11155:C11164 C11166:C11171 C11174:C11175 C11178:C11196 C11199:C11215 C11218:C11219 C11221:C11232 C11235:C11254 C11258:C11277 C11283:C11288 C11291:C11304 C11307:C11328 C11333:C11340 C11343:C11344 C11346:C11369 C11372:C11375 C11377:C11385 C11387:C11408 C11411:C11413 C11415:C11416 C11418:C11468 C11470:C11490 C11492:C11518 C11521:C11532 C11534:C11555 C11557:C11581 C11584:C11586 C11589:C11597 C11599:C11615 C11617:C11670 C11672:C11757 C11760:C12088 C12090:C12113 C12115:C12126 C12128:C12138 C12140:C12239 C12242:C12292 C12294:C12461 C12464:C12474 C12477:C12685 C12687:C12689 C12691:C12760 C12763:C12956 C12958:C13001 C13003:C13058 C13060:C13093 C13098:C13154 C13156:C13186 C13188:C13215 C13217:C13260 C13262:C13336 C13338:C13339 C13341:C13447 C13452:C13460 C13462:C13478 C13480:C13484 C13486:C13488 C13491:C13501 C13503:C13506 C13508:C13511 C13515:C13526 C13529:C13540 C13543:C13548 C13550:C13574 C13578:C13581 C13583:C13595 C13597:C13601 C13604:C13614 C13617:C13620 C13622:C13655 C13659:C13743 C13745:C13760 C13763 C13768:C13785 C13787:C13804 C13806:C13822 C13825:C13828 C13831:C13850 C13853:C13883 C13886:C13906 C13909:C13955 C13958:C14035 C14037:C14039 C14041:C14063 C14066:C14068 C14070:C14076 C14078:C14097 C14099:C14136 C14139:C14142 C14144:C14185 C14187:C14193 C14195:C14196 C14199:C14235 C14237:C14239 C14241:C14410 C14415:C14417 C14419:C14430 C14432:C14464 C14466:C14508 C14510:C14512 C14516:C14524 C14527:C14540 C14545:C14546 C14549:C14592 C14594:C14616 C14618:C14637 C14640 C14643:C14651 C14653:C14659 C14661:C14675 C14677:C14680 C14682:C14686 C14688:C14690 C14692:C14693 C14696:C14697 C14699:C14701 C14703:C14746 C14748:C14797 C14800:C14810 C14812:C14878 C14882:C14896 C14901:C14904 C14906:C14909 C14911:C14917 C14919:C14936 C14941:C14971 C14973:C14983 C14985:C14989 C14992:C15016 C15018:C15033 C15035:C15056 C15058:C15059 C15065:C15149 C15151:C15154 C15156:C15162 C15164:C15167 C15171:C15175 C15178:C15219 C15221:C15228 C15230:C15307 C15309:C15357 C15361:C15367 C15373 C15406:C15487 C15489:C15503 C15506:C15561 C15563:C15590 C15597:C15616 C15618:C15640 C15642:C15644 C15646:C15657 C15660:C15682 C15687 C15689 C15692:C15695 C15697 C15699:C15702 C15704:C15734 C15736:C15758 C15760:C15792 C15795:C15804 C15807:C15810 C15815:C15819 C15825:C15826 C15831:C15843 C15846:C15857 C15859:C15944 C15947:C15951 C15954:C16053 C16055:C16206 C16208:C16247 C16260:C16275 C16277:C16283 C16285:C16288 C16290:C16320 C16325:C16364 C16366:C16376 C16378:C16390 C16392 C16394:C16431 C16433:C16472 C16474:C16570 C16572:C16606 C16609:C16626 C16628 C16630 C16633:C16666 C16669:C16689 C16691:C16724 C16727:C16737 C16739:C16762 C16764:C16781 C16784:C16829 C16833:C16841 C16849 C16855:C16866 C16870:C16965 C16967:C17171 C17173:C17177 C17179:C17196 C17198:C17235 C17238:C17242 C17244:C17252 C17255:C17266 C17274:C17275 C17277:C17283 C17285:C17290 C17294:C17301 C17304:C17329 C17331:C17375 C17380:C17381 C17383:C17384 C17393:C17433 C17438:C17480 C17482:C17487 C17489:C17526 C17529:C17631 C17634:C17690 C17692:C17725 C17727:C17730 C17733:C17782 C17784:C17859 C17861:C17865 C17908:C17910 C17912 C17914:C17951 C17953:C18011 C18013:C18026 C18029:C18084 C18086 C18089:C18090 C18093:C18143 C18146:C18189 C18191:C18221 C18224:C18237 C18239:C18240 C18242:C18248 C18250:C18404 C18406:C18439 C18443:C18445 C18447 C18450:C18457 C18462:C18468 C18471:C18481 C18484:C18489 C18492 C18495:C18498 C18501:C18520 C18525:C18526 C18529:C18535 C18538:C18542 C18548:C18560 C18565:C18568 C18573:C18581 C18584:C18621 C18623:C18625 C18630 C18632:C18640 C18643 C18645:C18659 C18661:C18665 C18667:C18670 C18672:C18703 C18707:C18710 C18712:C18772 C18774 C18779:C18798 C18800:C18804 C18807:C18812 C18814:C18815 C18818:C18833 C18835:C18871 C18874:C18886 C18888:C18949 C18951:C18972 C18974:C18999 C19002:C19007 C19010:C19018 C19021:C19052 C19055:C19121 C19123:C19139 C19142:C19191 C19194:C19196 C19199:C19210 C19212 C19215:C19228 C19230:C19235 C19262 C19264 C19266:C19293 C19295:C19305 C19307:C19312 C19314 C19316:C19383 C19385:C19386 C19388:C19392 C19397:C19420 C19422:C19425 C19427:C19430 C19432:C19433 C19435:C19439 C19441:C19444 C19450 C19452:C19456 C19458:C19461 C19463:C19467 C19469 C19471:C19475 C19479:C19480 C19487:C19497 C19502:C19504 C19506 C19510:C19530 C19532 C19535 C19538:C19547 C19549:C19551 C19555 C19557 C19559 C19561 C19563 C19565 C19567 C19569 C19571 C19573 C19575 C19577 C19579 C19581 C19583 C19585 C19587 C19589 C19591 C19593 C19595 C19597:C19605 C19607 C19609:C19612 C19614:C19729 C19735:C19773 C19775:C19784 C19787:C19841 C19843:C19847 C19850:C19890 C19893:C19897 C19899:C19903 C19905:C19931 C19934:C19937 C19939:C19950 C19952:C19974 C19976:C19984 C19986:C19995 C19997:C20102 C20104:C20213 C20215:C20235 C20237:C20302 C20304:C20345 C20354:C20361 C20363:C20367 C20370:C20407 C20409 C20413:C20456 C20460:C20502 C20504:C20725 C20728:C20730 C20732:C20754 C20756:C20800 C20802:C20834 C20836:C20840 C20842:C20848 C20851:C20857 C20859:C20888 C20890:C20904 C20906:C20924 C20926:C20937 C20939:C20942 C20944:C20949 C20951:C20971 C20973:C20982 C20984:C21016 C21018:C21019 C21021 C21023:C21026 C21028:C21029 C21031:C21062 C21064:C21083 C21085:C21161 C21163:C21200 C21203:C21239 C21241:C21244 C21247:C21286 C21288:C21303 C21306:C21322 C21328:C21341 C21343 C21345 C21347:C21385 C21388:C21390 C21393:C21423 C21425:C21451 C21454:C21456 C21458:C21461 C21463:C21475 C21477:C21508 C21511:C21517 C21519:C21533 C21537:C21568 C21571:C21577 C21579:C21603 C21605:C21626 C21628:C21632 C21634:C21640 C21642 C21646 C21648:C21649 C21658:C21660 C21663 C21665 C21667 C21669:C21670 C21672:C21678 C21681:C21700 C21702:C21704 C21706:C21734 C21737:C21777 C21779:C21801 C21803 C21806:C21815 C21817:C21850 C21852:C21857 C21862:C21863 C21868:C21910 C21913:C21968 C21971:C21987 C21989:C21990 C21992:C21994 C21996:C22049 C22051:C22073 C22076:C22110 C22112:C22133 C22138:C22145 C22147:C22174 C22176:C22184 C22187:C22259 C22262 C22265:C22273 C22276:C22280 C22286:C22446 C22449:C22480 C22482:C22490 C22493:C22494 C22496:C22586 C22588:C22597 C22601:C22603 C22605 C22607:C22608 C22614:C22738 C22740:C22743 C22746:C22757 C22759:C22766 C22768:C22783 C22785:C22834 C22837:C22839 C22841:C22847 C22849:C22858 C22862:C22863 C22866:C22867 C22870:C22871 C22873:C22874 C22880:C22890 C22894:C22909 C22912:C22928 C22933:C22937 C22940:C22959 C22962:C22975 C22980:C22982 C22989:C22992 C22999:C23000 C23004:C23005 C23008 C23012:C23025 C23027:C23032 C23035:C23036 C23039:C23040 C23045:C23054 C23057:C23073 C23075:C23080 C23083:C23086 C23088:C23096 C23098:C23104 C23115:C23122 C23124:C23128 C23131:C23137 C23140:C23156 C23159:C23183 C23186:C23190 C23193:C23208 C23211:C23212 C23217:C23220 C23223:C23239 C23244 C23246:C23248 C23255:C23263 C23266:C23314 C23317:C23344 C23347:C23354 C23357:C23371 C23374:C23384 C23387:C23423 C23428:C23434 C23438:C23450 C23453:C23467 C23471:C23472 C23477:C23524 C23529:C23534 C23537:C23544 C23548:C23560 C23567:C23653 C23657:C23659 C23663:C23675 C23679:C23689 C23692:C23723 C23725 C23732:C23741 C23744:C23747 C23749:C23750 C23753:C23773 C23778:C23788 C23791:C23820 C23823:C23843 C23845:C23867 C23870:C23891 C23894:C23908 C23915:C23956 C23959:C23963 C23968:C23971 C23973:C23987 C23990:C23997 C23999:C24001 C24003 C24009:C24030 C24033:C24050 C24052:C24053 C24056:C24075 C24079 C24084:C24102 C24105:C24122 C24124:C24125 C24132:C24148 C24151:C24165 C24168:C24174 C24176:C24190 C24195:C24221 C24224:C24234 C24237 C24239:C24250 C24253 C24255 C24257:C24287 C24293:C24316 C24318 C24320:C24323 C24326:C24329 C24331:C24336 C24339:C24340 C24343:C24356 C24359:C24365 C24367:C24370 C24372 C24377 C24380:C24381 C24383:C24388 C24391:C24397 C24399:C24425 C24430:C24447 C24449:C24468 C24474:C24508 C24511:C24515 C24519:C24528 C24531:C24537 C24539:C24594 C24596:C24616 C24619:C24631 C24633 C24636:C24639 C24641:C24642 C24649:C24669 C24671:C24672 C24675:C24676 C24682:C24686 C24688:C24689 C24692 C24695:C24698 C24702:C24714 C24716 C24718:C24747 C24749:C24768 C24770:C24782 C24785:C24787 C24789:C24793 C24795 C24797:C24861 C24863:C24881 C24883:C24926 C24928:C24943 C24947:C24949 C24952 C24955:C24974 C24979:C24982 C24985:C24986 C24988:C25011 C25015:C25019 C25021:C25030 C25039:C25041 C25043 C25045:C25057 C25059:C25112 C25115:C25141 C25144:C25145 C25148:C25199 C25201:C25203 C25206:C25265 C25268:C25273 C25276:C25294 C25297:C25299 C25302:C25379 C25381:C25387 C25389:C25390 C25392:C25402 C25409:C25417 C25421:C25433 C25439 C25441:C25446 C25449:C25456 C25459:C25524 C25526:C25536 C25539:C25557 C25559:C25561 C25564:C25565 C25567 C25571:C25572 C25574:C25575 C25578:C25580 C25582:C25584 C25586:C25588 C25591:C25596 C25598 C25601:C25617 C25625:C25635 C25638:C25639 C25642:C25648 C25651:C25656 C25659 C25662:C25667 C25669:C25675 C25678:C25687 C25690:C25692 C25694:C25730 C25732 C25734:C25737 C25739:C25791 C25795:C25804 C25806:C25821 C25823:C25829 C25831:C25887 C25889:C25891 C25893:C25913 C25915:C25950 C25953:C25957 C25959:C25976 C25979:C25994 C25996:C26005 C26007:C26014 C26016:C26027 C26029:C26030 C26033:C26057 C26060:C26088 C26090:C26149 C26151:C26163 C26167:C26180 C26182:C26185 C26189:C26198 C26201:C26204 C26206:C26228 C26230:C26367 C26369 C26371 C26373 C26375:C26455 C26457:C26477 C26479:C26513 C26516:C26541 C26545:C26589 C26593:C26598 C26601:C26620 C26623:C26636 C26639:C26661 C26665:C26667 C26671:C26674 C26676:C26681 C26684:C26707 C26718:C26723 C26725 C26731:C26745 C26748:C26761 C26766:C26770 C26776:C26779 C26782:C26787 C26794:C26800 C26803:C26805 C26808:C26822 C26827:C26839 C26841:C26842 C26844 C26846:C26849 C26852:C26884 C26889:C26905 C26908:C26917 C26920:C26946 C26949:C26954 C26957 C26960:C26969 C26971:C26980 C26983 C26986:C26992 C26995:C27008 C27012:C27022 C27025:C27032 C27035:C27044 C27046:C27051 C27054:C27057 C27061:C27157 C27159:C27184 C27186:C27193 C27195:C27206 C27208:C27259 C27265:C27276 C27278:C27288 C27290 C27292:C27303 C27305:C27330 C27333:C27465 C27468:C27552 C27554 C27556:C27597 C27626:C27627 C27629:C27635 C27638:C27673 C27676:C27677 C27679:C27696 C27703:C27705 C27707:C27724 C27727:C27741 C27748:C27755 C27758:C27769 C27771:C27775 C27778:C27787 C27790:C27793 C27795:C27803 C27806:C27892 C27894:C27906 C27908:C27919 C27921:C27939 C27941:C27943 C27945 C27947:C27954 C27956:C27971 C27973:C27996 C27998:C28000 C28002:C28024 C28026:C28034 C28036 C28038:C28042 C28044:C28046 C28048:C28057 C28060:C28069 C28071:C28076 C28078 C28080:C28082 C28084:C28090 C28092:C28093 C28095:C28100 C28102:C28128 C28130:C28138 C28140:C28160 C28162:C28163 C28165:C28166 C28168:C28183 C28185 C28187:C28276 C28278:C28333 C28340:C28343 C28347:C28356 C28358:C28370 C28372:C28374 C28377:C28387 C28389:C28423 C28425 C28427:C28434 C28436:C28440 C28443:C28447 C28449:C28460 C28462 C28464 C28467:C28468 C28470:C28474 C28476:C28501 C28503:C28592 C28595:C28600 C28602:C28652 C28654 C28656:C28658 C28660:C28661 C28664:C28694 C28696 C28699:C28708 C28711:C28729 C28731:C28745 C28747:C28756 C28759:C28760 C28762:C28767 C28769:C28786 C28789:C28803 C28805:C28830 C28834:C28838 C28840:C28853 C28855:C28872 C28874:C28875 C28877:C28892 C28894:C28905 C28907:C28920 C28922 C28924 C28927:C28930 C28932:C28936 C28939:C28944 C28946:C28964 C28966:C28972 C28974:C28977 C28979:C28984 C28986:C28995 C28997:C29014 C29016:C29017 C29019:C29101 C29103:C29116 C29118:C29233 C29236:C29281 C29283:C29359 C29361:C29389 C29391:C29411 C29413:C29418 C29420:C29423 C29425:C29479 C29481 C29486:C29504 C29506:C29538 C29540:C29550 C29553:C29598 C29600:C29604 C29606:C29618 C29620:C29622 C29624:C29628 C29631:C29652 C29655:C29682 C29684:C29790 C29792:C29793 C29795:C29804 C29806:C29837 C29839:C29859 C29861 C29865:C29896 C29898:C29900 C29903:C29943 C29945:C29974 C29978 C29980:C30015 C30017:C30024 C30026:C30034 C30037:C30050 C30052:C30065 C30068:C30117 C30123:C30125 C30130:C30198 C30201:C30221 C30224:C30230 C30232 C30234:C30266 C30270 C30272:C30290 C30292:C30420 C30423:C30439 C30442:C30470 C30476:C30478 C30481:C30525 C30528:C30546 C30548:C30550 C30552:C30561 C30563:C30606 C30608:C30615 C30617:C30666 C30672 C30676:C30689 C30692:C30713 C30716 C30718:C30835 C30839:C30847 C30849:C30867 C30876 C30880 C30882 C30884:C30892 C30895:C30904 C30907:C30974 C30976 C30978:C30991 C30993:C31036 C31038:C31054 C31056:C31093 C31096:C31106 C31108:C31113 C31118:C31198 C31201:C31216 C31219:C31289 C31291:C31352 C31355:C31382 C31384:C31398 C31400:C31496 C31498:C31509 C31511 C31514:C31515 C31518:C31533 C31535:C31537 C31540:C31660 C31662:C31668 C31670:C31714 C31716 C31718:C31722 C31724:C31743 C31745:C31753 C31755 C31762:C31766 C31769:C31771 C31774:C31781 C31783:C31787 C31793 C31795:C31822 C31825:C31829 C31831:C31937 C31939:C31971 C31973:C32001 C32003:C32073 C32075:C32095 C32097:C32152 C32154:C32156 C32158 C32160:C32164 C32166:C32235 C32237:C32243 C32245:C32367 C32370:C32374 C32376:C32439 C32441:C32510 C32513:C32541 C32544:C32566 C32568:C32612 C32615:C32617 C32619:C32623 C32625 C32628:C32694 C32697:C32737 C32740 C32742:C32771 C32773:C32846 C32849:C32946 C32948:C32968 C32970:C33057 C33060:C33093 C33099:C33109 C33113:C33144 C33146:C33181 C33183 C33185:C33321 C33325:C33370 C33373:C33396 C33398:C33416 C33418:C33474 C33477:C33478 C33481:C33502 C33504:C33551 C33555:C33559 C33561:C33562 C33565:C33575 C33577:C33590 C33593:C33596 C33601:C33603 C33606:C33721 C33723:C33758 C33760:C33825 C33827:C33835 C33838:C33854 C33857:C33859 C33861:C33876 C33879:C33881 C33883:C33885 C33888:C33912 C33923:C33935 C33937:C33952 C33955:C33958 C33960 C33962:C34002 C34006:C34034 C34036:C34045 C34047 C34050:C34051 C34055:C34094 C34096:C34109 C34113:C34128 C34130:C34149 C34152:C34207 C34210:C34215 C34217:C34264 C34266:C34277 C34282:C34326 C34328 C34330:C34333 C34335:C34337 C34339:C34375 C34377:C34382 C34385:C34390 C34392:C34452 C34454:C34581 C34584:C34614 C34616:C34617 C34622:C34646 C34649:C34652 C34655:C34659 C34662:C34664 C34667:C34672 C34674:C34693 C34695:C34696 C34699:C34716 C34719:C34734 C34736 C34738:C34771 C34774:C34819 C34821:C34864 C34867:C34894 C34899:C34913 C34915:C34971 C34973:C34983 C34985:C35018 C35020:C35058 C35061:C35085 C35087:C35101 C35103:C35133 C35136:C35170 C35173 C35175:C35196 C35198:C35227 C35230:C35236 C35242:C35369 C35373:C35383 C35386:C35387 C35390 C35392 C35396:C35409 C35411:C35418 C35420:C35426 C35428:C35496 C35499:C35545 C35549:C35562 C35566:C35577 C35580:C35605 C35608:C35613 C35615 C35617:C35622 C35624:C35639 C35641:C35643 C35645 C35647:C35668 C35672:C35715 C35717:C35779 C35781:C35792 C35794:C35798 C35800:C35805 C35808:C35813 C35815:C35817 C35819:C35835 C35837:C35855 C35857:C35935 C35937:C35948 C35950:C35955 C35957:C35966 C35969:C36007 C36010:C36025 C36028:C36046 C36048:C36054 C36057:C36062 C36066:C36105 C36110:C36111 C36116:C36148 C36151:C36178 C36182:C36200 C36202:C36213 C36216:C36221 C36223 C36225:C36257 C36259:C36269 C36272:C36276 C36279:C36282 C36285:C36287 C36291:C36296 C36299:C36301 C36303:C36304 C36309:C36339 C36342:C36366 C36370:C36371 C36373:C36378 C36381:C36385 C36387:C36394 C36397:C36410 C36412 C36414:C36430 C36434 C36436:C36438 C36441:C36442 C36444 C36447:C36455 C36459:C36462 C36465:C36472 C36476:C36481 C36484:C36495 C36497:C36568 C36570:C36595 C36597:C36643 C36645:C36687 C36690:C36693 C36695:C36697 C36701:C36702 C36704:C36725 C36729:C36751 C36753:C36767 C36769:C36808 C36810 C36812 C36814:C36819 C36821:C36888 C36892:C36902 C36904:C36912 C36922 C36924:C36925 C36934:C36960 C36962:C37028 C37031:C37053 C37055:C37129 C37131:C37148 C37150:C37193 C37195:C37199 C37201 C37203:C37209 C37211:C37213 C37215:C37218 C37246:C37258 C37260:C37268 C37270:C37273 C37275:C37276 C37278 C37280 C37282 C37284 C37286 C37288 C37290 C37292 C37294 C37296 C37299:C37309 C37311:C37348 C37350:C37426 C37431:C37473 C37475:C37497 C37499:C37513 C37515:C37555 C37557:C37570">
      <formula1>'DS intents'!$B$2:$B$400</formula1>
    </dataValidation>
    <dataValidation type="list" allowBlank="1" showErrorMessage="1" sqref="C34 C41:C42 C50 C53:C54 C58 C255:C258 C335:C336 C422:C423 C468:C469 C474 C545:C548 C551 C636 C649 C728:C729 C738:C739 C763:C764 C784:C787 C837:C843 C850 C898:C901 C908:C910 C931:C933 C941 C1050 C1058 C1093 C1105 C1107:C1111 C1116 C1146:C1148 C1156:C1157 C1167:C1168 C1245:C1246 C1261:C1262 C1285:C1288 C1314 C1319 C1321 C1431:C1434 C1488:C1493 C1528:C1529 C1540:C1541 C1568 C1570:C1574 C1584:C1585 C1599 C1623 C1644:C1645 C1665 C1677 C1691 C1701 C1715 C1730:C1731 C1756:C1757 C1759 C1767 C1802 C1805:C1807 C1823 C1832 C1865 C1867 C1869 C1875 C1883 C1899:C1902 C1941:C1943 C1990 C1996 C2010 C2041 C2083 C2119 C2132 C2137:C2138 C2145 C2148:C2149 C2156 C2171 C2200 C2208 C2245:C2251 C2256 C2263 C2275:C2276 C2294:C2295 C2303 C2353:C2354 C2360:C2361 C2368 C2387:C2388 C2391 C2408 C2415 C2418 C2494:C2495 C2499:C2500 C2514:C2516 C2524:C2525 C2565 C2579:C2580 C2592:C2593 C2595 C2597:C2598 C2605:C2606 C2608:C2609 C2612:C2614 C2618 C2631 C2663:C2664 C2701:C2702 C2724 C2727 C2729:C2730 C2737 C2740 C2779 C2834 C2888 C2896:C2897 C2909:C2910 C2916 C3034 C3084 C3127:C3128 C3138:C3139 C3156 C3172 C3210 C3233:C3234 C3243 C3252:C3255 C3299:C3300 C3305 C3370:C3374 C3400:C3402 C3473 C3475 C3477:C3478 C3481 C3542 C3564:C3565 C3577:C3578 C3635:C3639 C3711 C3713 C3715 C3749:C3750 C3775 C3783 C3790 C3805 C3807 C3814 C3821 C3823 C3826 C3830:C3831 C3835 C3946 C3964 C3985 C4110 C4331 C4354 C4360 C4402 C4467:C4468 C4490:C4494 C4505:C4506 C4511 C4527:C4528 C4561 C4600:C4601 C4635 C4640 C4698 C4724:C4731 C4734:C4735 C4738 C4785:C4797 C4799 C4829:C4830 C4853 C4888:C4889 C4915:C4916 C4921 C4981 C4984:C4985 C5005:C5025 C5038 C5069:C5070 C5084 C5087 C5089 C5107:C5108 C5118 C5121:C5122 C5194 C5217:C5218 C5237 C5241:C5242 C5251:C5253 C5265:C5266 C5269:C5270 C5282:C5283 C5291:C5298 C5300:C5303 C5310:C5311 C5320:C5321 C5331:C5335 C5337:C5338 C5345:C5346 C5348:C5349 C5358 C5361:C5363 C5369:C5370 C5373 C5390:C5392 C5401:C5402 C5410:C5411 C5421:C5422 C5427:C5429 C5434:C5439 C5467 C5484 C5489 C5493 C5504:C5505 C5555 C5578 C5610 C5620:C5621 C5625:C5626 C5634:C5635 C5670 C5676 C5681 C5688:C5689 C5716:C5717 C5737 C5740 C5757 C5765 C5767 C5773:C5776 C5799:C5800 C5802:C5803 C5834:C5835 C5856 C5908:C5909 C5922 C5925:C5926 C5933 C5944:C5946 C5951 C5955:C5957 C5978 C6010:C6013 C6035 C6037:C6038 C6046 C6100:C6101 C6120:C6122 C6151:C6153 C6155:C6160 C6167:C6168 C6264:C6266 C6269 C6271:C6274 C6358:C6359 C6386:C6388 C6394:C6395 C6400:C6401 C6405:C6406 C6415:C6417 C6430:C6432 C6436:C6437 C6446:C6447 C6496 C6522:C6523 C6526 C6534 C6549 C6556 C6567 C6614 C6617 C6630 C6636 C6723 C6731 C6735 C6843 C6959:C6960 C6982 C7011 C7054:C7056 C7090:C7091 C7099 C7120:C7121 C7133:C7135 C7139 C7229:C7232 C7245:C7246 C7259:C7260 C7276:C7277 C7320 C7383 C7488:C7489 C7561 C7610 C7697:C7698 C7715:C7716 C7723:C7725 C7744:C7745 C7751:C7752 C7771 C7787:C7788 C7812:C7813 C7818:C7819 C7834:C7837 C7839 C7846:C7851 C7858:C7859 C7862 C7864:C7865 C7868:C7871 C7893:C7894 C7897:C7898 C7923:C7926 C7938:C7940 C7945:C7946 C7948:C7951 C7959:C7960 C7989 C8009:C8011 C8042:C8043 C8052:C8053 C8072:C8073 C8077 C8085 C8098:C8099 C8112 C8120:C8123 C8128:C8129 C8132:C8133 C8135:C8137 C8156 C8171:C8172 C8188:C8189 C8234:C8235 C8241 C8245 C8249:C8254 C8278 C8280:C8281 C8329:C8330 C8344 C8381 C8472 C8474:C8475 C8500 C8558 C8705:C8707 C8709:C8710 C8713 C8747:C8750 C8814:C8815 C8854 C8894:C8895 C8911 C8924:C8925 C8942 C8973 C8997 C9090 C9111 C9114:C9115 C9134 C9138:C9141 C9170:C9171 C9199:C9200 C9227 C9422:C9423 C9434 C9465:C9466 C9474:C9475 C9496:C9497 C9567 C9589 C9635:C9637 C9676:C9729 C9733 C9752 C9758 C9773 C9940 C9958 C10029 C10046 C10308:C10329 C10333 C10350:C10352 C10364 C10383 C10421:C10431 C10433 C10437:C10439 C10456:C10457 C10478:C10479 C10510 C10555 C10558 C10563:C10565 C10570:C10571 C10578 C10582 C10584 C10589:C10590 C10596:C10597 C10611 C10656:C10658 C10689:C10690 C10716 C10723 C10734 C10737:C10789 C10791 C10797 C10810 C10822:C10823 C10829 C10836:C10839 C10856 C10881 C10885:C10889 C10894:C10895 C10898 C10901 C10903 C10919 C10922:C10923 C10930 C10971:C10996 C10998 C11002 C11006 C11016 C11056 C11059:C11060 C11070 C11091:C11092 C11100:C11102 C11107:C11108 C11115:C11119 C11123:C11126 C11130:C11131 C11136:C11137 C11153:C11154 C11165 C11172:C11173 C11176:C11177 C11197:C11198 C11216:C11217 C11220 C11233:C11234 C11255:C11257 C11278:C11282 C11289:C11290 C11305:C11306 C11329:C11332 C11341:C11342 C11345 C11370:C11371 C11376 C11386 C11409:C11410 C11414 C11417 C11469 C11491 C11519:C11520 C11533 C11556 C11582:C11583 C11587:C11588 C11598 C11616 C11671 C11758:C11759 C12089 C12114 C12127 C12139 C12240:C12241 C12293 C12462:C12463 C12475:C12476 C12686 C12690 C12761:C12762 C12957 C13002 C13059 C13094:C13097 C13155 C13187 C13216 C13261 C13337 C13340 C13448:C13451 C13461 C13479 C13485 C13489:C13490 C13502 C13507 C13512:C13514 C13527:C13528 C13541:C13542 C13549 C13575:C13577 C13582 C13596 C13602:C13603 C13615:C13616 C13621 C13656:C13658 C13744 C13761:C13762 C13764:C13767 C13786 C13805 C13823:C13824 C13829:C13830 C13851:C13852 C13884:C13885 C13907:C13908 C13956:C13957 C14036 C14040 C14064:C14065 C14069 C14077 C14098 C14137:C14138 C14143 C14186 C14194 C14197:C14198 C14236 C14240 C14411:C14414 C14418 C14431 C14465 C14509 C14513:C14515 C14525:C14526 C14541:C14544 C14547:C14548 C14593 C14617 C14638:C14639 C14641:C14642 C14652 C14660 C14676 C14681 C14687 C14691 C14694:C14695 C14698 C14702 C14747 C14798:C14799 C14811 C14879:C14881 C14897:C14900 C14905 C14910 C14918 C14937:C14940 C14972 C14984 C14990:C14991 C15017 C15034 C15057 C15060:C15064 C15150 C15155 C15163 C15168:C15170 C15176:C15177 C15220 C15229 C15308 C15358:C15360 C15368:C15372 C15374:C15405 C15488 C15504:C15505 C15562 C15591:C15596 C15617 C15641 C15645 C15658:C15659 C15683:C15686 C15688 C15690:C15691 C15696 C15698 C15703 C15735 C15759 C15793:C15794 C15805:C15806 C15811:C15814 C15820:C15824 C15827:C15830 C15844:C15845 C15858 C15945:C15946 C15952:C15953 C16054 C16207 C16248:C16259 C16276 C16284 C16289 C16321:C16324 C16365 C16377 C16391 C16393 C16432 C16473 C16571 C16607:C16608 C16627 C16629 C16631:C16632 C16667:C16668 C16690 C16725:C16726 C16738 C16763 C16782:C16783 C16830:C16832 C16842:C16848 C16850:C16854 C16867:C16869 C16966 C17172 C17178 C17197 C17236:C17237 C17243 C17253:C17254 C17267:C17273 C17276 C17284 C17291:C17293 C17302:C17303 C17330 C17376:C17379 C17382 C17385:C17392 C17434:C17437 C17481 C17488 C17527:C17528 C17632:C17633 C17691 C17726 C17731:C17732 C17783 C17860 C17866:C17907 C17911 C17913 C17952 C18012 C18027:C18028 C18085 C18087:C18088 C18091:C18092 C18144:C18145 C18190 C18222:C18223 C18238 C18241 C18249 C18405 C18440:C18442 C18446 C18448:C18449 C18458:C18461 C18469:C18470 C18482:C18483 C18490:C18491 C18493:C18494 C18499:C18500 C18521:C18524 C18527:C18528 C18536:C18537 C18543:C18547 C18561:C18564 C18569:C18572 C18582:C18583 C18622 C18626:C18629 C18631 C18641:C18642 C18644 C18660 C18666 C18671 C18704:C18706 C18711 C18773 C18775:C18778 C18799 C18805:C18806 C18813 C18816:C18817 C18834 C18872:C18873 C18887 C18950 C18973 C19000:C19001 C19008:C19009 C19019:C19020 C19053:C19054 C19122 C19140:C19141 C19192:C19193 C19197:C19198 C19211 C19213:C19214 C19229 C19236:C19261 C19263 C19265 C19294 C19306 C19313 C19315 C19384 C19387 C19393:C19396 C19421 C19426 C19431 C19434 C19440 C19445:C19449 C19451 C19457 C19462 C19468 C19470 C19476:C19478 C19481:C19486 C19498:C19501 C19505 C19507:C19509 C19531 C19533:C19534 C19536:C19537 C19548 C19552:C19554 C19556 C19558 C19560 C19562 C19564 C19566 C19568 C19570 C19572 C19574 C19576 C19578 C19580 C19582 C19584 C19586 C19588 C19590 C19592 C19594 C19596 C19606 C19608 C19613 C19730:C19734 C19774 C19785:C19786 C19842 C19848:C19849 C19891:C19892 C19898 C19904 C19932:C19933 C19938 C19951 C19975 C19985 C19996 C20103 C20214 C20236 C20303 C20346:C20353 C20362 C20368:C20369 C20408 C20410:C20412 C20457:C20459 C20503 C20726:C20727 C20731 C20755 C20801 C20835 C20841 C20849:C20850 C20858 C20889 C20905 C20925 C20938 C20943 C20950 C20972 C20983 C21017 C21020 C21022 C21027 C21030 C21063 C21084 C21162 C21201:C21202 C21240 C21245:C21246 C21287 C21304:C21305 C21323:C21327 C21342 C21344 C21346 C21386:C21387 C21391:C21392 C21424 C21452:C21453 C21457 C21462 C21476 C21509:C21510 C21518 C21534:C21536 C21569:C21570 C21578 C21604 C21627 C21633 C21641 C21643:C21645 C21647 C21650:C21657 C21661:C21662 C21664 C21666 C21668 C21671 C21679:C21680 C21701 C21705 C21735:C21736 C21778 C21802 C21804:C21805 C21816 C21851 C21858:C21861 C21864:C21867 C21911:C21912 C21969:C21970 C21988 C21991 C21995 C22050 C22074:C22075 C22111 C22134:C22137 C22146 C22175 C22185:C22186 C22260:C22261 C22263:C22264 C22274:C22275 C22281:C22285 C22447:C22448 C22481 C22491:C22492 C22495 C22587 C22598:C22600 C22604 C22606 C22609:C22613 C22739 C22744:C22745 C22758 C22767 C22784 C22835:C22836 C22840 C22848 C22859:C22861 C22864:C22865 C22868:C22869 C22872 C22875:C22879 C22891:C22893 C22910:C22911 C22929:C22932 C22938:C22939 C22960:C22961 C22976:C22979 C22983:C22988 C22993:C22998 C23001:C23003 C23006:C23007 C23009:C23011 C23026 C23033:C23034 C23037:C23038 C23041:C23044 C23055:C23056 C23074 C23081:C23082 C23087 C23097 C23105:C23114 C23123 C23129:C23130 C23138:C23139 C23157:C23158 C23184:C23185 C23191:C23192 C23209:C23210 C23213:C23216 C23221:C23222 C23240:C23243 C23245 C23249:C23254 C23264:C23265 C23315:C23316 C23345:C23346 C23355:C23356 C23372:C23373 C23385:C23386 C23424:C23427 C23435:C23437 C23451:C23452 C23468:C23470 C23473:C23476 C23525:C23528 C23535:C23536 C23545:C23547 C23561:C23566 C23654:C23656 C23660:C23662 C23676:C23678 C23690:C23691 C23724 C23726:C23731 C23742:C23743 C23748 C23751:C23752 C23774:C23777 C23789:C23790 C23821:C23822 C23844 C23868:C23869 C23892:C23893 C23909:C23914 C23957:C23958 C23964:C23967 C23972 C23988:C23989 C23998 C24002 C24004:C24008 C24031:C24032 C24051 C24054:C24055 C24076:C24078 C24080:C24083 C24103:C24104 C24123 C24126:C24131 C24149:C24150 C24166:C24167 C24175 C24191:C24194 C24222:C24223 C24235:C24236 C24238 C24251:C24252 C24254 C24256 C24288:C24292 C24317 C24319 C24324:C24325 C24330 C24337:C24338 C24341:C24342 C24357:C24358 C24366 C24371 C24373:C24376 C24378:C24379 C24382 C24389:C24390 C24398 C24426:C24429 C24448 C24469:C24473 C24509:C24510 C24516:C24518 C24529:C24530 C24538 C24595 C24617:C24618 C24632 C24634:C24635 C24640 C24643:C24648 C24670 C24673:C24674 C24677:C24681 C24687 C24690:C24691 C24693:C24694 C24699:C24701 C24715 C24717 C24748 C24769 C24783:C24784 C24788 C24794 C24796 C24862 C24882 C24927 C24944:C24946 C24950:C24951 C24953:C24954 C24975:C24978 C24983:C24984 C24987 C25012:C25014 C25020 C25031:C25038 C25042 C25044 C25058 C25113:C25114 C25142:C25143 C25146:C25147 C25200 C25204:C25205 C25266:C25267 C25274:C25275 C25295:C25296 C25300:C25301 C25380 C25388 C25391 C25403:C25408 C25418:C25420 C25434:C25438 C25440 C25447:C25448 C25457:C25458 C25525 C25537:C25538 C25558 C25562:C25563 C25566 C25568:C25570 C25573 C25576:C25577 C25581 C25585 C25589:C25590 C25597 C25599:C25600 C25618:C25624 C25636:C25637 C25640:C25641 C25649:C25650 C25657:C25658 C25660:C25661 C25668 C25676:C25677 C25688:C25689 C25693 C25731 C25733 C25738 C25792:C25794 C25805 C25822 C25830 C25888 C25892 C25914 C25951:C25952 C25958 C25977:C25978 C25995 C26006 C26015 C26028 C26031:C26032 C26058:C26059 C26089 C26150 C26164:C26166 C26181 C26186:C26188 C26199:C26200 C26205 C26229 C26368 C26370 C26372 C26374 C26456 C26478 C26514:C26515 C26542:C26544 C26590:C26592 C26599:C26600 C26621:C26622 C26637:C26638 C26662:C26664 C26668:C26670 C26675 C26682:C26683 C26708:C26717 C26724 C26726:C26730 C26746:C26747 C26762:C26765 C26771:C26775 C26780:C26781 C26788:C26793 C26801:C26802 C26806:C26807 C26823:C26826 C26840 C26843 C26845 C26850:C26851 C26885:C26888 C26906:C26907 C26918:C26919 C26947:C26948 C26955:C26956 C26958:C26959 C26970 C26981:C26982 C26984:C26985 C26993:C26994 C27009:C27011 C27023:C27024 C27033:C27034 C27045 C27052:C27053 C27058:C27060 C27158 C27185 C27194 C27207 C27260:C27264 C27277 C27289 C27291 C27304 C27331:C27332 C27466:C27467 C27553 C27555 C27598:C27625 C27628 C27636:C27637 C27674:C27675 C27678 C27697:C27702 C27706 C27725:C27726 C27742:C27747 C27756:C27757 C27770 C27776:C27777 C27788:C27789 C27794 C27804:C27805 C27893 C27907 C27920 C27940 C27944 C27946 C27955 C27972 C27997 C28001 C28025 C28035 C28037 C28043 C28047 C28058:C28059 C28070 C28077 C28079 C28083 C28091 C28094 C28101 C28129 C28139 C28161 C28164 C28167 C28184 C28186 C28277 C28334:C28339 C28344:C28346 C28357 C28371 C28375:C28376 C28388 C28424 C28426 C28435 C28441:C28442 C28448 C28461 C28463 C28465:C28466 C28469 C28475 C28502 C28593:C28594 C28601 C28653 C28655 C28659 C28662:C28663 C28695 C28697:C28698 C28709:C28710 C28730 C28746 C28757:C28758 C28761 C28768 C28787:C28788 C28804 C28831:C28833 C28839 C28854 C28873 C28876 C28893 C28906 C28921 C28923 C28925:C28926 C28931 C28937:C28938 C28945 C28965 C28973 C28978 C28985 C28996 C29015 C29018 C29102 C29117 C29234:C29235 C29282 C29360 C29390 C29412 C29419 C29424 C29480 C29482:C29485 C29505 C29539 C29551:C29552 C29599 C29605 C29619 C29623 C29629:C29630 C29653:C29654 C29683 C29791 C29794 C29805 C29838 C29860 C29862:C29864 C29897 C29901:C29902 C29944 C29975:C29977 C29979 C30016 C30025 C30035:C30036 C30051 C30066:C30067 C30118:C30122 C30126:C30129 C30199:C30200 C30222:C30223 C30231 C30233 C30267:C30269 C30271 C30291 C30421:C30422 C30440:C30441 C30471:C30475 C30479:C30480 C30526:C30527 C30547 C30551 C30562 C30607 C30616 C30667:C30671 C30673:C30675 C30690:C30691 C30714:C30715 C30717 C30836:C30838 C30848 C30868:C30875 C30877:C30879 C30881 C30883 C30893:C30894 C30905:C30906 C30975 C30977 C30992 C31037 C31055 C31094:C31095 C31107 C31114:C31117 C31199:C31200 C31217:C31218 C31290 C31353:C31354 C31383 C31399 C31497 C31510 C31512:C31513 C31516:C31517 C31534 C31538:C31539 C31661 C31669 C31715 C31717 C31723 C31744 C31754 C31756:C31761 C31767:C31768 C31772:C31773 C31782 C31788:C31792 C31794 C31823:C31824 C31830 C31938 C31972 C32002 C32074 C32096 C32153 C32157 C32159 C32165 C32236 C32244 C32368:C32369 C32375 C32440 C32511:C32512 C32542:C32543 C32567 C32613:C32614 C32618 C32624 C32626:C32627 C32695:C32696 C32738:C32739 C32741 C32772 C32847:C32848 C32947 C32969 C33058:C33059 C33094:C33098 C33110:C33112 C33145 C33182 C33184 C33322:C33324 C33371:C33372 C33397 C33417 C33475:C33476 C33479:C33480 C33503 C33552:C33554 C33560 C33563:C33564 C33576 C33591:C33592 C33597:C33600 C33604:C33605 C33722 C33759 C33826 C33836:C33837 C33855:C33856 C33860 C33877:C33878 C33882 C33886:C33887 C33913:C33922 C33936 C33953:C33954 C33959 C33961 C34003:C34005 C34035 C34046 C34048:C34049 C34052:C34054 C34095 C34110:C34112 C34129 C34150:C34151 C34208:C34209 C34216 C34265 C34278:C34281 C34327 C34329 C34334 C34338 C34376 C34383:C34384 C34391 C34453 C34582:C34583 C34615 C34618:C34621 C34647:C34648 C34653:C34654 C34660:C34661 C34665:C34666 C34673 C34694 C34697:C34698 C34717:C34718 C34735 C34737 C34772:C34773 C34820 C34865:C34866 C34895:C34898 C34914 C34972 C34984 C35019 C35059:C35060 C35086 C35102 C35134:C35135 C35171:C35172 C35174 C35197 C35228:C35229 C35237:C35241 C35370:C35372 C35384:C35385 C35388:C35389 C35391 C35393:C35395 C35410 C35419 C35427 C35497:C35498 C35546:C35548 C35563:C35565 C35578:C35579 C35606:C35607 C35614 C35616 C35623 C35640 C35644 C35646 C35669:C35671 C35716 C35780 C35793 C35799 C35806:C35807 C35814 C35818 C35836 C35856 C35936 C35949 C35956 C35967:C35968 C36008:C36009 C36026:C36027 C36047 C36055:C36056 C36063:C36065 C36106:C36109 C36112:C36115 C36149:C36150 C36179:C36181 C36201 C36214:C36215 C36222 C36224 C36258 C36270:C36271 C36277:C36278 C36283:C36284 C36288:C36290 C36297:C36298 C36302 C36305:C36308 C36340:C36341 C36367:C36369 C36372 C36379:C36380 C36386 C36395:C36396 C36411 C36413 C36431:C36433 C36435 C36439:C36440 C36443 C36445:C36446 C36456:C36458 C36463:C36464 C36473:C36475 C36482:C36483 C36496 C36569 C36596 C36644 C36688:C36689 C36694 C36698:C36700 C36703 C36726:C36728 C36752 C36768 C36809 C36811 C36813 C36820 C36889:C36891 C36903 C36913:C36921 C36923 C36926:C36933 C36961 C37029:C37030 C37054 C37130 C37149 C37194 C37200 C37202 C37210 C37214 C37219:C37245 C37259 C37269 C37274 C37277 C37279 C37281 C37283 C37285 C37287 C37289 C37291 C37293 C37295 C37297:C37298 C37310 C37349 C37427:C37430 C37474 C37498 C37514 C37556">
      <formula1>'DS intents'!$B$2:$B82013</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25"/>
    <col customWidth="1" min="2" max="2" width="79.38"/>
    <col customWidth="1" min="3" max="3" width="34.63"/>
    <col customWidth="1" min="4" max="5" width="36.38"/>
  </cols>
  <sheetData>
    <row r="1" ht="16.5" customHeight="1">
      <c r="A1" s="1" t="s">
        <v>23626</v>
      </c>
      <c r="B1" s="2" t="s">
        <v>1</v>
      </c>
      <c r="C1" s="2" t="s">
        <v>2</v>
      </c>
    </row>
    <row r="2">
      <c r="A2" s="26">
        <v>1.0</v>
      </c>
    </row>
    <row r="3">
      <c r="A3" s="56">
        <f>If('20240621_intention'!B34699='20240621_intention'!B34698, A2, A2+1)</f>
        <v>2</v>
      </c>
    </row>
    <row r="4">
      <c r="A4" s="56">
        <f>If('20240621_intention'!B34700='20240621_intention'!B34699, A3, A3+1)</f>
        <v>2</v>
      </c>
    </row>
    <row r="5">
      <c r="A5" s="56">
        <f>If('20240621_intention'!B34701='20240621_intention'!B34700, A4, A4+1)</f>
        <v>2</v>
      </c>
    </row>
    <row r="6">
      <c r="A6" s="56">
        <f>If('20240621_intention'!B34702='20240621_intention'!B34701, A5, A5+1)</f>
        <v>3</v>
      </c>
    </row>
    <row r="7">
      <c r="A7" s="56">
        <f>If('20240621_intention'!B34703='20240621_intention'!B34702, A6, A6+1)</f>
        <v>3</v>
      </c>
    </row>
    <row r="8">
      <c r="A8" s="56">
        <f>If('20240621_intention'!B34704='20240621_intention'!B34703, A7, A7+1)</f>
        <v>4</v>
      </c>
    </row>
    <row r="9">
      <c r="A9" s="56">
        <f>If('20240621_intention'!B34705='20240621_intention'!B34704, A8, A8+1)</f>
        <v>4</v>
      </c>
    </row>
    <row r="10">
      <c r="A10" s="56">
        <f>If('20240621_intention'!B34706='20240621_intention'!B34705, A9, A9+1)</f>
        <v>5</v>
      </c>
    </row>
    <row r="11">
      <c r="A11" s="56">
        <f>If('20240621_intention'!B34707='20240621_intention'!B34706, A10, A10+1)</f>
        <v>6</v>
      </c>
    </row>
    <row r="12">
      <c r="A12" s="56">
        <f>If('20240621_intention'!B34708='20240621_intention'!B34707, A11, A11+1)</f>
        <v>7</v>
      </c>
    </row>
    <row r="13">
      <c r="A13" s="56">
        <f>If('20240621_intention'!B34709='20240621_intention'!B34708, A12, A12+1)</f>
        <v>8</v>
      </c>
    </row>
    <row r="14">
      <c r="A14" s="56">
        <f>If('20240621_intention'!B34710='20240621_intention'!B34709, A13, A13+1)</f>
        <v>9</v>
      </c>
    </row>
    <row r="15">
      <c r="A15" s="56">
        <f>If('20240621_intention'!B34711='20240621_intention'!B34710, A14, A14+1)</f>
        <v>9</v>
      </c>
    </row>
    <row r="16">
      <c r="A16" s="56">
        <f>If('20240621_intention'!B34712='20240621_intention'!B34711, A15, A15+1)</f>
        <v>9</v>
      </c>
    </row>
    <row r="17">
      <c r="A17" s="56">
        <f>If('20240621_intention'!B34713='20240621_intention'!B34712, A16, A16+1)</f>
        <v>9</v>
      </c>
    </row>
    <row r="18">
      <c r="A18" s="56">
        <f>If('20240621_intention'!B34714='20240621_intention'!B34713, A17, A17+1)</f>
        <v>10</v>
      </c>
    </row>
    <row r="19">
      <c r="A19" s="56">
        <f>If('20240621_intention'!B34715='20240621_intention'!B34714, A18, A18+1)</f>
        <v>11</v>
      </c>
    </row>
    <row r="20">
      <c r="A20" s="56">
        <f>If('20240621_intention'!B34716='20240621_intention'!B34715, A19, A19+1)</f>
        <v>11</v>
      </c>
    </row>
    <row r="21">
      <c r="A21" s="56">
        <f>If('20240621_intention'!B34717='20240621_intention'!B34716, A20, A20+1)</f>
        <v>12</v>
      </c>
    </row>
    <row r="22">
      <c r="A22" s="56">
        <f>If('20240621_intention'!B34718='20240621_intention'!B34717, A21, A21+1)</f>
        <v>12</v>
      </c>
    </row>
    <row r="23">
      <c r="A23" s="56">
        <f>If('20240621_intention'!B34719='20240621_intention'!B34718, A22, A22+1)</f>
        <v>12</v>
      </c>
    </row>
    <row r="24">
      <c r="A24" s="56">
        <f>If('20240621_intention'!B34720='20240621_intention'!B34719, A23, A23+1)</f>
        <v>13</v>
      </c>
    </row>
    <row r="25">
      <c r="A25" s="56">
        <f>If('20240621_intention'!B34721='20240621_intention'!B34720, A24, A24+1)</f>
        <v>13</v>
      </c>
    </row>
    <row r="26">
      <c r="A26" s="56">
        <f>If('20240621_intention'!B34722='20240621_intention'!B34721, A25, A25+1)</f>
        <v>14</v>
      </c>
    </row>
    <row r="27">
      <c r="A27" s="56">
        <f>If('20240621_intention'!B34723='20240621_intention'!B34722, A26, A26+1)</f>
        <v>14</v>
      </c>
    </row>
    <row r="28">
      <c r="A28" s="56">
        <f>If('20240621_intention'!B34724='20240621_intention'!B34723, A27, A27+1)</f>
        <v>14</v>
      </c>
    </row>
    <row r="29">
      <c r="A29" s="56">
        <f>If('20240621_intention'!B34725='20240621_intention'!B34724, A28, A28+1)</f>
        <v>15</v>
      </c>
    </row>
    <row r="30">
      <c r="A30" s="56">
        <f>If('20240621_intention'!B34726='20240621_intention'!B34725, A29, A29+1)</f>
        <v>15</v>
      </c>
    </row>
    <row r="31">
      <c r="A31" s="56">
        <f>If('20240621_intention'!B34727='20240621_intention'!B34726, A30, A30+1)</f>
        <v>15</v>
      </c>
    </row>
    <row r="32">
      <c r="A32" s="56">
        <f>If('20240621_intention'!B34728='20240621_intention'!B34727, A31, A31+1)</f>
        <v>15</v>
      </c>
    </row>
    <row r="33">
      <c r="A33" s="56">
        <f>If('20240621_intention'!B34729='20240621_intention'!B34728, A32, A32+1)</f>
        <v>16</v>
      </c>
    </row>
    <row r="34">
      <c r="A34" s="56">
        <f>If('20240621_intention'!B34730='20240621_intention'!B34729, A33, A33+1)</f>
        <v>17</v>
      </c>
    </row>
    <row r="35">
      <c r="A35" s="56">
        <f>If('20240621_intention'!B34731='20240621_intention'!B34730, A34, A34+1)</f>
        <v>18</v>
      </c>
    </row>
    <row r="36">
      <c r="A36" s="56">
        <f>If('20240621_intention'!B34732='20240621_intention'!B34731, A35, A35+1)</f>
        <v>19</v>
      </c>
    </row>
    <row r="37">
      <c r="A37" s="56">
        <f>If('20240621_intention'!B34733='20240621_intention'!B34732, A36, A36+1)</f>
        <v>20</v>
      </c>
    </row>
    <row r="38">
      <c r="A38" s="56">
        <f>If('20240621_intention'!B34734='20240621_intention'!B34733, A37, A37+1)</f>
        <v>21</v>
      </c>
    </row>
    <row r="39">
      <c r="A39" s="56">
        <f>If('20240621_intention'!B34735='20240621_intention'!B34734, A38, A38+1)</f>
        <v>22</v>
      </c>
    </row>
    <row r="40">
      <c r="A40" s="56">
        <f>If('20240621_intention'!B34736='20240621_intention'!B34735, A39, A39+1)</f>
        <v>23</v>
      </c>
    </row>
    <row r="41">
      <c r="A41" s="56">
        <f>If('20240621_intention'!B34737='20240621_intention'!B34736, A40, A40+1)</f>
        <v>24</v>
      </c>
    </row>
    <row r="42">
      <c r="A42" s="56">
        <f>If('20240621_intention'!B34738='20240621_intention'!B34737, A41, A41+1)</f>
        <v>25</v>
      </c>
    </row>
    <row r="43">
      <c r="A43" s="56">
        <f>If('20240621_intention'!B34739='20240621_intention'!B34738, A42, A42+1)</f>
        <v>25</v>
      </c>
    </row>
    <row r="44">
      <c r="A44" s="56">
        <f>If('20240621_intention'!B34740='20240621_intention'!B34739, A43, A43+1)</f>
        <v>26</v>
      </c>
    </row>
    <row r="45">
      <c r="A45" s="56">
        <f>If('20240621_intention'!B34741='20240621_intention'!B34740, A44, A44+1)</f>
        <v>26</v>
      </c>
    </row>
    <row r="46">
      <c r="A46" s="56">
        <f>If('20240621_intention'!B34742='20240621_intention'!B34741, A45, A45+1)</f>
        <v>27</v>
      </c>
    </row>
    <row r="47">
      <c r="A47" s="56">
        <f>If('20240621_intention'!B34743='20240621_intention'!B34742, A46, A46+1)</f>
        <v>28</v>
      </c>
    </row>
    <row r="48">
      <c r="A48" s="56">
        <f>If('20240621_intention'!B34744='20240621_intention'!B34743, A47, A47+1)</f>
        <v>28</v>
      </c>
    </row>
    <row r="49">
      <c r="A49" s="56">
        <f>If('20240621_intention'!B34745='20240621_intention'!B34744, A48, A48+1)</f>
        <v>29</v>
      </c>
    </row>
    <row r="50">
      <c r="A50" s="56">
        <f>If('20240621_intention'!B34746='20240621_intention'!B34745, A49, A49+1)</f>
        <v>30</v>
      </c>
    </row>
    <row r="51">
      <c r="A51" s="56">
        <f>If('20240621_intention'!B34747='20240621_intention'!B34746, A50, A50+1)</f>
        <v>31</v>
      </c>
    </row>
    <row r="52">
      <c r="A52" s="56">
        <f>If('20240621_intention'!B34748='20240621_intention'!B34747, A51, A51+1)</f>
        <v>31</v>
      </c>
    </row>
    <row r="53">
      <c r="A53" s="56">
        <f>If('20240621_intention'!B34749='20240621_intention'!B34748, A52, A52+1)</f>
        <v>32</v>
      </c>
    </row>
    <row r="54">
      <c r="A54" s="56">
        <f>If('20240621_intention'!B34750='20240621_intention'!B34749, A53, A53+1)</f>
        <v>32</v>
      </c>
    </row>
    <row r="55">
      <c r="A55" s="56">
        <f>If('20240621_intention'!B34751='20240621_intention'!B34750, A54, A54+1)</f>
        <v>33</v>
      </c>
    </row>
    <row r="56">
      <c r="A56" s="56">
        <f>If('20240621_intention'!B34752='20240621_intention'!B34751, A55, A55+1)</f>
        <v>33</v>
      </c>
    </row>
    <row r="57">
      <c r="A57" s="56">
        <f>If('20240621_intention'!B34753='20240621_intention'!B34752, A56, A56+1)</f>
        <v>34</v>
      </c>
    </row>
    <row r="58">
      <c r="A58" s="56">
        <f>If('20240621_intention'!B34754='20240621_intention'!B34753, A57, A57+1)</f>
        <v>34</v>
      </c>
    </row>
    <row r="59">
      <c r="A59" s="56">
        <f>If('20240621_intention'!B34755='20240621_intention'!B34754, A58, A58+1)</f>
        <v>35</v>
      </c>
    </row>
    <row r="60">
      <c r="A60" s="56">
        <f>If('20240621_intention'!B34756='20240621_intention'!B34755, A59, A59+1)</f>
        <v>35</v>
      </c>
    </row>
    <row r="61">
      <c r="A61" s="56">
        <f>If('20240621_intention'!B34757='20240621_intention'!B34756, A60, A60+1)</f>
        <v>36</v>
      </c>
    </row>
    <row r="62">
      <c r="A62" s="56">
        <f>If('20240621_intention'!B34758='20240621_intention'!B34757, A61, A61+1)</f>
        <v>37</v>
      </c>
    </row>
    <row r="63">
      <c r="A63" s="56">
        <f>If('20240621_intention'!B34759='20240621_intention'!B34758, A62, A62+1)</f>
        <v>38</v>
      </c>
    </row>
    <row r="64">
      <c r="A64" s="56">
        <f>If('20240621_intention'!B34760='20240621_intention'!B34759, A63, A63+1)</f>
        <v>39</v>
      </c>
    </row>
    <row r="65">
      <c r="A65" s="56">
        <f>If('20240621_intention'!B34761='20240621_intention'!B34760, A64, A64+1)</f>
        <v>40</v>
      </c>
    </row>
    <row r="66">
      <c r="A66" s="56">
        <f>If('20240621_intention'!B34762='20240621_intention'!B34761, A65, A65+1)</f>
        <v>41</v>
      </c>
    </row>
    <row r="67">
      <c r="A67" s="56">
        <f>If('20240621_intention'!B34763='20240621_intention'!B34762, A66, A66+1)</f>
        <v>42</v>
      </c>
    </row>
    <row r="68">
      <c r="A68" s="56">
        <f>If('20240621_intention'!B34764='20240621_intention'!B34763, A67, A67+1)</f>
        <v>43</v>
      </c>
    </row>
    <row r="69">
      <c r="A69" s="56">
        <f>If('20240621_intention'!B34765='20240621_intention'!B34764, A68, A68+1)</f>
        <v>44</v>
      </c>
    </row>
    <row r="70">
      <c r="A70" s="56">
        <f>If('20240621_intention'!B34766='20240621_intention'!B34765, A69, A69+1)</f>
        <v>45</v>
      </c>
    </row>
    <row r="71">
      <c r="A71" s="56">
        <f>If('20240621_intention'!B34767='20240621_intention'!B34766, A70, A70+1)</f>
        <v>45</v>
      </c>
    </row>
    <row r="72">
      <c r="A72" s="56">
        <f>If('20240621_intention'!B34768='20240621_intention'!B34767, A71, A71+1)</f>
        <v>46</v>
      </c>
    </row>
    <row r="73">
      <c r="A73" s="56">
        <f>If('20240621_intention'!B34769='20240621_intention'!B34768, A72, A72+1)</f>
        <v>47</v>
      </c>
    </row>
    <row r="74">
      <c r="A74" s="56">
        <f>If('20240621_intention'!B34770='20240621_intention'!B34769, A73, A73+1)</f>
        <v>48</v>
      </c>
    </row>
    <row r="75">
      <c r="A75" s="56">
        <f>If('20240621_intention'!B34771='20240621_intention'!B34770, A74, A74+1)</f>
        <v>49</v>
      </c>
    </row>
    <row r="76">
      <c r="A76" s="56">
        <f>If('20240621_intention'!B34772='20240621_intention'!B34771, A75, A75+1)</f>
        <v>50</v>
      </c>
    </row>
    <row r="77">
      <c r="A77" s="56">
        <f>If('20240621_intention'!B34773='20240621_intention'!B34772, A76, A76+1)</f>
        <v>50</v>
      </c>
    </row>
    <row r="78">
      <c r="A78" s="56">
        <f>If('20240621_intention'!B34774='20240621_intention'!B34773, A77, A77+1)</f>
        <v>51</v>
      </c>
    </row>
    <row r="79">
      <c r="A79" s="56">
        <f>If('20240621_intention'!B34775='20240621_intention'!B34774, A78, A78+1)</f>
        <v>52</v>
      </c>
    </row>
    <row r="80">
      <c r="A80" s="56">
        <f>If('20240621_intention'!B34776='20240621_intention'!B34775, A79, A79+1)</f>
        <v>53</v>
      </c>
    </row>
    <row r="81">
      <c r="A81" s="56">
        <f>If('20240621_intention'!B34777='20240621_intention'!B34776, A80, A80+1)</f>
        <v>54</v>
      </c>
    </row>
    <row r="82">
      <c r="A82" s="56">
        <f>If('20240621_intention'!B34778='20240621_intention'!B34777, A81, A81+1)</f>
        <v>55</v>
      </c>
    </row>
    <row r="83">
      <c r="A83" s="56">
        <f>If('20240621_intention'!B34779='20240621_intention'!B34778, A82, A82+1)</f>
        <v>56</v>
      </c>
    </row>
    <row r="84">
      <c r="A84" s="56">
        <f>If('20240621_intention'!B34780='20240621_intention'!B34779, A83, A83+1)</f>
        <v>57</v>
      </c>
    </row>
    <row r="85">
      <c r="A85" s="56">
        <f>If('20240621_intention'!B34781='20240621_intention'!B34780, A84, A84+1)</f>
        <v>58</v>
      </c>
    </row>
    <row r="86">
      <c r="A86" s="56">
        <f>If('20240621_intention'!B34782='20240621_intention'!B34781, A85, A85+1)</f>
        <v>59</v>
      </c>
    </row>
    <row r="87">
      <c r="A87" s="56">
        <f>If('20240621_intention'!B34783='20240621_intention'!B34782, A86, A86+1)</f>
        <v>60</v>
      </c>
    </row>
    <row r="88">
      <c r="A88" s="56">
        <f>If('20240621_intention'!B34784='20240621_intention'!B34783, A87, A87+1)</f>
        <v>61</v>
      </c>
    </row>
    <row r="89">
      <c r="A89" s="56">
        <f>If('20240621_intention'!B34785='20240621_intention'!B34784, A88, A88+1)</f>
        <v>62</v>
      </c>
    </row>
    <row r="90">
      <c r="A90" s="56">
        <f>If('20240621_intention'!B34786='20240621_intention'!B34785, A89, A89+1)</f>
        <v>63</v>
      </c>
    </row>
    <row r="91">
      <c r="A91" s="56">
        <f>If('20240621_intention'!B34787='20240621_intention'!B34786, A90, A90+1)</f>
        <v>64</v>
      </c>
    </row>
    <row r="92">
      <c r="A92" s="56">
        <f>If('20240621_intention'!B34788='20240621_intention'!B34787, A91, A91+1)</f>
        <v>65</v>
      </c>
    </row>
    <row r="93">
      <c r="A93" s="56">
        <f>If('20240621_intention'!B34789='20240621_intention'!B34788, A92, A92+1)</f>
        <v>66</v>
      </c>
    </row>
    <row r="94">
      <c r="A94" s="56">
        <f>If('20240621_intention'!B34790='20240621_intention'!B34789, A93, A93+1)</f>
        <v>67</v>
      </c>
    </row>
    <row r="95">
      <c r="A95" s="56">
        <f>If('20240621_intention'!B34791='20240621_intention'!B34790, A94, A94+1)</f>
        <v>68</v>
      </c>
    </row>
    <row r="96">
      <c r="A96" s="56">
        <f>If('20240621_intention'!B34792='20240621_intention'!B34791, A95, A95+1)</f>
        <v>69</v>
      </c>
    </row>
    <row r="97">
      <c r="A97" s="56">
        <f>If('20240621_intention'!B34793='20240621_intention'!B34792, A96, A96+1)</f>
        <v>70</v>
      </c>
    </row>
    <row r="98">
      <c r="A98" s="56">
        <f>If('20240621_intention'!B34794='20240621_intention'!B34793, A97, A97+1)</f>
        <v>71</v>
      </c>
    </row>
    <row r="99">
      <c r="A99" s="56">
        <f>If('20240621_intention'!B34795='20240621_intention'!B34794, A98, A98+1)</f>
        <v>72</v>
      </c>
    </row>
    <row r="100">
      <c r="A100" s="56">
        <f>If('20240621_intention'!B34796='20240621_intention'!B34795, A99, A99+1)</f>
        <v>73</v>
      </c>
    </row>
    <row r="101">
      <c r="A101" s="56">
        <f>If('20240621_intention'!B34797='20240621_intention'!B34796, A100, A100+1)</f>
        <v>74</v>
      </c>
    </row>
    <row r="102">
      <c r="A102" s="56">
        <f>If('20240621_intention'!B34798='20240621_intention'!B34797, A101, A101+1)</f>
        <v>75</v>
      </c>
    </row>
    <row r="103">
      <c r="A103" s="56">
        <f>If('20240621_intention'!B34799='20240621_intention'!B34798, A102, A102+1)</f>
        <v>76</v>
      </c>
    </row>
    <row r="104">
      <c r="A104" s="56">
        <f>If('20240621_intention'!B34800='20240621_intention'!B34799, A103, A103+1)</f>
        <v>77</v>
      </c>
    </row>
    <row r="105">
      <c r="A105" s="56">
        <f>If('20240621_intention'!B34801='20240621_intention'!B34800, A104, A104+1)</f>
        <v>78</v>
      </c>
    </row>
    <row r="106">
      <c r="A106" s="56">
        <f>If('20240621_intention'!B34802='20240621_intention'!B34801, A105, A105+1)</f>
        <v>79</v>
      </c>
    </row>
    <row r="107">
      <c r="A107" s="56">
        <f>If('20240621_intention'!B34803='20240621_intention'!B34802, A106, A106+1)</f>
        <v>80</v>
      </c>
    </row>
    <row r="108">
      <c r="A108" s="56">
        <f>If('20240621_intention'!B34804='20240621_intention'!B34803, A107, A107+1)</f>
        <v>81</v>
      </c>
    </row>
    <row r="109">
      <c r="A109" s="56">
        <f>If('20240621_intention'!B34805='20240621_intention'!B34804, A108, A108+1)</f>
        <v>82</v>
      </c>
    </row>
    <row r="110">
      <c r="A110" s="56">
        <f>If('20240621_intention'!B34806='20240621_intention'!B34805, A109, A109+1)</f>
        <v>83</v>
      </c>
    </row>
    <row r="111">
      <c r="A111" s="56">
        <f>If('20240621_intention'!B34807='20240621_intention'!B34806, A110, A110+1)</f>
        <v>84</v>
      </c>
    </row>
    <row r="112">
      <c r="A112" s="56">
        <f>If('20240621_intention'!B34808='20240621_intention'!B34807, A111, A111+1)</f>
        <v>85</v>
      </c>
    </row>
    <row r="113">
      <c r="A113" s="56">
        <f>If('20240621_intention'!B34809='20240621_intention'!B34808, A112, A112+1)</f>
        <v>86</v>
      </c>
    </row>
    <row r="114">
      <c r="A114" s="56">
        <f>If('20240621_intention'!B34810='20240621_intention'!B34809, A113, A113+1)</f>
        <v>87</v>
      </c>
    </row>
    <row r="115">
      <c r="A115" s="56">
        <f>If('20240621_intention'!B34811='20240621_intention'!B34810, A114, A114+1)</f>
        <v>88</v>
      </c>
    </row>
    <row r="116">
      <c r="A116" s="56">
        <f>If('20240621_intention'!B34812='20240621_intention'!B34811, A115, A115+1)</f>
        <v>89</v>
      </c>
    </row>
    <row r="117">
      <c r="A117" s="56">
        <f>If('20240621_intention'!B34813='20240621_intention'!B34812, A116, A116+1)</f>
        <v>90</v>
      </c>
    </row>
    <row r="118">
      <c r="A118" s="56">
        <f>If('20240621_intention'!B34814='20240621_intention'!B34813, A117, A117+1)</f>
        <v>91</v>
      </c>
    </row>
    <row r="119">
      <c r="A119" s="56">
        <f>If('20240621_intention'!B34815='20240621_intention'!B34814, A118, A118+1)</f>
        <v>92</v>
      </c>
    </row>
    <row r="120">
      <c r="A120" s="56">
        <f>If('20240621_intention'!B34816='20240621_intention'!B34815, A119, A119+1)</f>
        <v>93</v>
      </c>
    </row>
    <row r="121">
      <c r="A121" s="56">
        <f>If('20240621_intention'!B34817='20240621_intention'!B34816, A120, A120+1)</f>
        <v>94</v>
      </c>
    </row>
    <row r="122">
      <c r="A122" s="56">
        <f>If('20240621_intention'!B34818='20240621_intention'!B34817, A121, A121+1)</f>
        <v>95</v>
      </c>
    </row>
    <row r="123">
      <c r="A123" s="56">
        <f>If('20240621_intention'!B34819='20240621_intention'!B34818, A122, A122+1)</f>
        <v>96</v>
      </c>
    </row>
    <row r="124">
      <c r="A124" s="56">
        <f>If('20240621_intention'!B34820='20240621_intention'!B34819, A123, A123+1)</f>
        <v>96</v>
      </c>
    </row>
    <row r="125">
      <c r="A125" s="56">
        <f>If('20240621_intention'!B34821='20240621_intention'!B34820, A124, A124+1)</f>
        <v>97</v>
      </c>
    </row>
    <row r="126">
      <c r="A126" s="56">
        <f>If('20240621_intention'!B34822='20240621_intention'!B34821, A125, A125+1)</f>
        <v>97</v>
      </c>
    </row>
    <row r="127">
      <c r="A127" s="56">
        <f>If('20240621_intention'!B34823='20240621_intention'!B34822, A126, A126+1)</f>
        <v>97</v>
      </c>
    </row>
    <row r="128">
      <c r="A128" s="56">
        <f>If('20240621_intention'!B34824='20240621_intention'!B34823, A127, A127+1)</f>
        <v>97</v>
      </c>
    </row>
    <row r="129">
      <c r="A129" s="56">
        <f>If('20240621_intention'!B34825='20240621_intention'!B34824, A128, A128+1)</f>
        <v>98</v>
      </c>
    </row>
    <row r="130">
      <c r="A130" s="56">
        <f>If('20240621_intention'!B34826='20240621_intention'!B34825, A129, A129+1)</f>
        <v>99</v>
      </c>
    </row>
    <row r="131">
      <c r="A131" s="56">
        <f>If('20240621_intention'!B34827='20240621_intention'!B34826, A130, A130+1)</f>
        <v>100</v>
      </c>
    </row>
    <row r="132">
      <c r="A132" s="56">
        <f>If('20240621_intention'!B34828='20240621_intention'!B34827, A131, A131+1)</f>
        <v>101</v>
      </c>
    </row>
    <row r="133">
      <c r="A133" s="56">
        <f>If('20240621_intention'!B34829='20240621_intention'!B34828, A132, A132+1)</f>
        <v>102</v>
      </c>
    </row>
    <row r="134">
      <c r="A134" s="56">
        <f>If('20240621_intention'!B34830='20240621_intention'!B34829, A133, A133+1)</f>
        <v>103</v>
      </c>
    </row>
    <row r="135">
      <c r="A135" s="56">
        <f>If('20240621_intention'!B34831='20240621_intention'!B34830, A134, A134+1)</f>
        <v>104</v>
      </c>
    </row>
    <row r="136">
      <c r="A136" s="56">
        <f>If('20240621_intention'!B34832='20240621_intention'!B34831, A135, A135+1)</f>
        <v>105</v>
      </c>
    </row>
    <row r="137">
      <c r="A137" s="56">
        <f>If('20240621_intention'!B34833='20240621_intention'!B34832, A136, A136+1)</f>
        <v>106</v>
      </c>
    </row>
    <row r="138">
      <c r="A138" s="56">
        <f>If('20240621_intention'!B34834='20240621_intention'!B34833, A137, A137+1)</f>
        <v>107</v>
      </c>
    </row>
    <row r="139">
      <c r="A139" s="56">
        <f>If('20240621_intention'!B34835='20240621_intention'!B34834, A138, A138+1)</f>
        <v>108</v>
      </c>
    </row>
    <row r="140">
      <c r="A140" s="56">
        <f>If('20240621_intention'!B34836='20240621_intention'!B34835, A139, A139+1)</f>
        <v>109</v>
      </c>
    </row>
    <row r="141">
      <c r="A141" s="56">
        <f>If('20240621_intention'!B34837='20240621_intention'!B34836, A140, A140+1)</f>
        <v>110</v>
      </c>
    </row>
    <row r="142">
      <c r="A142" s="56">
        <f>If('20240621_intention'!B34838='20240621_intention'!B34837, A141, A141+1)</f>
        <v>111</v>
      </c>
    </row>
    <row r="143">
      <c r="A143" s="56">
        <f>If('20240621_intention'!B34839='20240621_intention'!B34838, A142, A142+1)</f>
        <v>112</v>
      </c>
    </row>
    <row r="144">
      <c r="A144" s="56">
        <f>If('20240621_intention'!B34840='20240621_intention'!B34839, A143, A143+1)</f>
        <v>113</v>
      </c>
    </row>
    <row r="145">
      <c r="A145" s="56">
        <f>If('20240621_intention'!B34841='20240621_intention'!B34840, A144, A144+1)</f>
        <v>113</v>
      </c>
    </row>
    <row r="146">
      <c r="A146" s="56">
        <f>If('20240621_intention'!B34842='20240621_intention'!B34841, A145, A145+1)</f>
        <v>113</v>
      </c>
    </row>
    <row r="147">
      <c r="A147" s="56">
        <f>If('20240621_intention'!B34843='20240621_intention'!B34842, A146, A146+1)</f>
        <v>113</v>
      </c>
    </row>
    <row r="148">
      <c r="A148" s="56">
        <f>If('20240621_intention'!B34844='20240621_intention'!B34843, A147, A147+1)</f>
        <v>113</v>
      </c>
    </row>
    <row r="149">
      <c r="A149" s="56">
        <f>If('20240621_intention'!B34845='20240621_intention'!B34844, A148, A148+1)</f>
        <v>114</v>
      </c>
    </row>
    <row r="150">
      <c r="A150" s="56">
        <f>If('20240621_intention'!B34846='20240621_intention'!B34845, A149, A149+1)</f>
        <v>114</v>
      </c>
    </row>
    <row r="151">
      <c r="A151" s="56">
        <f>If('20240621_intention'!B34847='20240621_intention'!B34846, A150, A150+1)</f>
        <v>115</v>
      </c>
    </row>
    <row r="152">
      <c r="A152" s="56">
        <f>If('20240621_intention'!B34848='20240621_intention'!B34847, A151, A151+1)</f>
        <v>116</v>
      </c>
    </row>
    <row r="153">
      <c r="A153" s="56">
        <f>If('20240621_intention'!B34849='20240621_intention'!B34848, A152, A152+1)</f>
        <v>117</v>
      </c>
    </row>
    <row r="154">
      <c r="A154" s="56">
        <f>If('20240621_intention'!B34850='20240621_intention'!B34849, A153, A153+1)</f>
        <v>118</v>
      </c>
    </row>
    <row r="155">
      <c r="A155" s="56">
        <f>If('20240621_intention'!B34851='20240621_intention'!B34850, A154, A154+1)</f>
        <v>118</v>
      </c>
    </row>
    <row r="156">
      <c r="A156" s="56">
        <f>If('20240621_intention'!B34852='20240621_intention'!B34851, A155, A155+1)</f>
        <v>119</v>
      </c>
    </row>
    <row r="157">
      <c r="A157" s="56">
        <f>If('20240621_intention'!B34853='20240621_intention'!B34852, A156, A156+1)</f>
        <v>120</v>
      </c>
    </row>
    <row r="158">
      <c r="A158" s="56">
        <f>If('20240621_intention'!B34854='20240621_intention'!B34853, A157, A157+1)</f>
        <v>120</v>
      </c>
    </row>
    <row r="159">
      <c r="A159" s="56">
        <f>If('20240621_intention'!B34855='20240621_intention'!B34854, A158, A158+1)</f>
        <v>121</v>
      </c>
    </row>
    <row r="160">
      <c r="A160" s="56">
        <f>If('20240621_intention'!B34856='20240621_intention'!B34855, A159, A159+1)</f>
        <v>122</v>
      </c>
    </row>
    <row r="161">
      <c r="A161" s="56">
        <f>If('20240621_intention'!B34857='20240621_intention'!B34856, A160, A160+1)</f>
        <v>123</v>
      </c>
    </row>
    <row r="162">
      <c r="A162" s="56">
        <f>If('20240621_intention'!B34858='20240621_intention'!B34857, A161, A161+1)</f>
        <v>124</v>
      </c>
    </row>
    <row r="163">
      <c r="A163" s="56">
        <f>If('20240621_intention'!B34859='20240621_intention'!B34858, A162, A162+1)</f>
        <v>125</v>
      </c>
    </row>
    <row r="164">
      <c r="A164" s="56">
        <f>If('20240621_intention'!B34860='20240621_intention'!B34859, A163, A163+1)</f>
        <v>126</v>
      </c>
    </row>
    <row r="165">
      <c r="A165" s="56">
        <f>If('20240621_intention'!B34861='20240621_intention'!B34860, A164, A164+1)</f>
        <v>127</v>
      </c>
    </row>
    <row r="166">
      <c r="A166" s="56">
        <f>If('20240621_intention'!B34862='20240621_intention'!B34861, A165, A165+1)</f>
        <v>128</v>
      </c>
    </row>
    <row r="167">
      <c r="A167" s="56">
        <f>If('20240621_intention'!B34863='20240621_intention'!B34862, A166, A166+1)</f>
        <v>129</v>
      </c>
    </row>
    <row r="168">
      <c r="A168" s="56">
        <f>If('20240621_intention'!B34864='20240621_intention'!B34863, A167, A167+1)</f>
        <v>130</v>
      </c>
    </row>
    <row r="169">
      <c r="A169" s="56">
        <f>If('20240621_intention'!B34865='20240621_intention'!B34864, A168, A168+1)</f>
        <v>131</v>
      </c>
    </row>
    <row r="170">
      <c r="A170" s="56">
        <f>If('20240621_intention'!B34866='20240621_intention'!B34865, A169, A169+1)</f>
        <v>131</v>
      </c>
    </row>
    <row r="171">
      <c r="A171" s="56">
        <f>If('20240621_intention'!B34867='20240621_intention'!B34866, A170, A170+1)</f>
        <v>132</v>
      </c>
    </row>
    <row r="172">
      <c r="A172" s="56">
        <f>If('20240621_intention'!B34868='20240621_intention'!B34867, A171, A171+1)</f>
        <v>133</v>
      </c>
    </row>
    <row r="173">
      <c r="A173" s="56">
        <f>If('20240621_intention'!B34869='20240621_intention'!B34868, A172, A172+1)</f>
        <v>134</v>
      </c>
    </row>
    <row r="174">
      <c r="A174" s="56">
        <f>If('20240621_intention'!B34870='20240621_intention'!B34869, A173, A173+1)</f>
        <v>135</v>
      </c>
    </row>
    <row r="175">
      <c r="A175" s="56">
        <f>If('20240621_intention'!B34871='20240621_intention'!B34870, A174, A174+1)</f>
        <v>136</v>
      </c>
    </row>
    <row r="176">
      <c r="A176" s="56">
        <f>If('20240621_intention'!B34872='20240621_intention'!B34871, A175, A175+1)</f>
        <v>137</v>
      </c>
    </row>
    <row r="177">
      <c r="A177" s="56">
        <f>If('20240621_intention'!B34873='20240621_intention'!B34872, A176, A176+1)</f>
        <v>138</v>
      </c>
    </row>
    <row r="178">
      <c r="A178" s="56">
        <f>If('20240621_intention'!B34874='20240621_intention'!B34873, A177, A177+1)</f>
        <v>139</v>
      </c>
    </row>
    <row r="179">
      <c r="A179" s="56">
        <f>If('20240621_intention'!B34875='20240621_intention'!B34874, A178, A178+1)</f>
        <v>140</v>
      </c>
    </row>
    <row r="180">
      <c r="A180" s="56">
        <f>If('20240621_intention'!B34876='20240621_intention'!B34875, A179, A179+1)</f>
        <v>141</v>
      </c>
    </row>
    <row r="181">
      <c r="A181" s="56">
        <f>If('20240621_intention'!B34877='20240621_intention'!B34876, A180, A180+1)</f>
        <v>142</v>
      </c>
    </row>
    <row r="182">
      <c r="A182" s="56">
        <f>If('20240621_intention'!B34878='20240621_intention'!B34877, A181, A181+1)</f>
        <v>143</v>
      </c>
    </row>
    <row r="183">
      <c r="A183" s="56">
        <f>If('20240621_intention'!B34879='20240621_intention'!B34878, A182, A182+1)</f>
        <v>144</v>
      </c>
    </row>
    <row r="184">
      <c r="A184" s="56">
        <f>If('20240621_intention'!B34880='20240621_intention'!B34879, A183, A183+1)</f>
        <v>145</v>
      </c>
    </row>
    <row r="185">
      <c r="A185" s="56">
        <f>If('20240621_intention'!B34881='20240621_intention'!B34880, A184, A184+1)</f>
        <v>145</v>
      </c>
    </row>
    <row r="186">
      <c r="A186" s="56">
        <f>If('20240621_intention'!B34882='20240621_intention'!B34881, A185, A185+1)</f>
        <v>146</v>
      </c>
    </row>
    <row r="187">
      <c r="A187" s="56">
        <f>If('20240621_intention'!B34883='20240621_intention'!B34882, A186, A186+1)</f>
        <v>146</v>
      </c>
    </row>
    <row r="188">
      <c r="A188" s="56">
        <f>If('20240621_intention'!B34884='20240621_intention'!B34883, A187, A187+1)</f>
        <v>147</v>
      </c>
    </row>
    <row r="189">
      <c r="A189" s="56">
        <f>If('20240621_intention'!B34885='20240621_intention'!B34884, A188, A188+1)</f>
        <v>148</v>
      </c>
    </row>
    <row r="190">
      <c r="A190" s="56">
        <f>If('20240621_intention'!B34886='20240621_intention'!B34885, A189, A189+1)</f>
        <v>149</v>
      </c>
    </row>
    <row r="191">
      <c r="A191" s="56">
        <f>If('20240621_intention'!B34887='20240621_intention'!B34886, A190, A190+1)</f>
        <v>149</v>
      </c>
    </row>
    <row r="192">
      <c r="A192" s="56">
        <f>If('20240621_intention'!B34888='20240621_intention'!B34887, A191, A191+1)</f>
        <v>150</v>
      </c>
    </row>
    <row r="193">
      <c r="A193" s="56">
        <f>If('20240621_intention'!B34889='20240621_intention'!B34888, A192, A192+1)</f>
        <v>151</v>
      </c>
    </row>
    <row r="194">
      <c r="A194" s="56">
        <f>If('20240621_intention'!B34890='20240621_intention'!B34889, A193, A193+1)</f>
        <v>151</v>
      </c>
    </row>
    <row r="195">
      <c r="A195" s="56">
        <f>If('20240621_intention'!B34891='20240621_intention'!B34890, A194, A194+1)</f>
        <v>152</v>
      </c>
    </row>
    <row r="196">
      <c r="A196" s="56">
        <f>If('20240621_intention'!B34892='20240621_intention'!B34891, A195, A195+1)</f>
        <v>153</v>
      </c>
    </row>
    <row r="197">
      <c r="A197" s="56">
        <f>If('20240621_intention'!B34893='20240621_intention'!B34892, A196, A196+1)</f>
        <v>154</v>
      </c>
    </row>
    <row r="198">
      <c r="A198" s="56">
        <f>If('20240621_intention'!B34894='20240621_intention'!B34893, A197, A197+1)</f>
        <v>154</v>
      </c>
    </row>
    <row r="199">
      <c r="A199" s="56">
        <f>If('20240621_intention'!B34895='20240621_intention'!B34894, A198, A198+1)</f>
        <v>155</v>
      </c>
    </row>
    <row r="200">
      <c r="A200" s="56">
        <f>If('20240621_intention'!B34896='20240621_intention'!B34895, A199, A199+1)</f>
        <v>155</v>
      </c>
    </row>
    <row r="201">
      <c r="A201" s="56">
        <f>If('20240621_intention'!B34897='20240621_intention'!B34896, A200, A200+1)</f>
        <v>156</v>
      </c>
    </row>
    <row r="202">
      <c r="A202" s="56">
        <f>If('20240621_intention'!B34898='20240621_intention'!B34897, A201, A201+1)</f>
        <v>156</v>
      </c>
    </row>
    <row r="203">
      <c r="A203" s="56">
        <f>If('20240621_intention'!B34899='20240621_intention'!B34898, A202, A202+1)</f>
        <v>157</v>
      </c>
    </row>
    <row r="204">
      <c r="A204" s="56">
        <f>If('20240621_intention'!B34900='20240621_intention'!B34899, A203, A203+1)</f>
        <v>157</v>
      </c>
    </row>
    <row r="205">
      <c r="A205" s="56">
        <f>If('20240621_intention'!B34901='20240621_intention'!B34900, A204, A204+1)</f>
        <v>158</v>
      </c>
    </row>
    <row r="206">
      <c r="A206" s="56">
        <f>If('20240621_intention'!B34902='20240621_intention'!B34901, A205, A205+1)</f>
        <v>158</v>
      </c>
    </row>
    <row r="207">
      <c r="A207" s="56">
        <f>If('20240621_intention'!B34903='20240621_intention'!B34902, A206, A206+1)</f>
        <v>158</v>
      </c>
    </row>
    <row r="208">
      <c r="A208" s="56">
        <f>If('20240621_intention'!B34904='20240621_intention'!B34903, A207, A207+1)</f>
        <v>159</v>
      </c>
    </row>
    <row r="209">
      <c r="A209" s="56">
        <f>If('20240621_intention'!B34905='20240621_intention'!B34904, A208, A208+1)</f>
        <v>160</v>
      </c>
    </row>
    <row r="210">
      <c r="A210" s="56">
        <f>If('20240621_intention'!B34906='20240621_intention'!B34905, A209, A209+1)</f>
        <v>160</v>
      </c>
    </row>
    <row r="211">
      <c r="A211" s="56">
        <f>If('20240621_intention'!B34907='20240621_intention'!B34906, A210, A210+1)</f>
        <v>160</v>
      </c>
    </row>
    <row r="212">
      <c r="A212" s="56">
        <f>If('20240621_intention'!B34908='20240621_intention'!B34907, A211, A211+1)</f>
        <v>161</v>
      </c>
    </row>
    <row r="213">
      <c r="A213" s="56">
        <f>If('20240621_intention'!B34909='20240621_intention'!B34908, A212, A212+1)</f>
        <v>161</v>
      </c>
    </row>
    <row r="214">
      <c r="A214" s="56">
        <f>If('20240621_intention'!B34910='20240621_intention'!B34909, A213, A213+1)</f>
        <v>161</v>
      </c>
    </row>
    <row r="215">
      <c r="A215" s="56">
        <f>If('20240621_intention'!B34911='20240621_intention'!B34910, A214, A214+1)</f>
        <v>161</v>
      </c>
    </row>
    <row r="216">
      <c r="A216" s="56">
        <f>If('20240621_intention'!B34912='20240621_intention'!B34911, A215, A215+1)</f>
        <v>162</v>
      </c>
    </row>
    <row r="217">
      <c r="A217" s="56">
        <f>If('20240621_intention'!B34913='20240621_intention'!B34912, A216, A216+1)</f>
        <v>163</v>
      </c>
    </row>
    <row r="218">
      <c r="A218" s="56">
        <f>If('20240621_intention'!B34914='20240621_intention'!B34913, A217, A217+1)</f>
        <v>164</v>
      </c>
    </row>
    <row r="219">
      <c r="A219" s="56">
        <f>If('20240621_intention'!B34915='20240621_intention'!B34914, A218, A218+1)</f>
        <v>165</v>
      </c>
    </row>
    <row r="220">
      <c r="A220" s="56">
        <f>If('20240621_intention'!B34916='20240621_intention'!B34915, A219, A219+1)</f>
        <v>166</v>
      </c>
    </row>
    <row r="221">
      <c r="A221" s="56">
        <f>If('20240621_intention'!B34917='20240621_intention'!B34916, A220, A220+1)</f>
        <v>167</v>
      </c>
    </row>
    <row r="222">
      <c r="A222" s="56">
        <f>If('20240621_intention'!B34918='20240621_intention'!B34917, A221, A221+1)</f>
        <v>168</v>
      </c>
    </row>
    <row r="223">
      <c r="A223" s="56">
        <f>If('20240621_intention'!B34919='20240621_intention'!B34918, A222, A222+1)</f>
        <v>169</v>
      </c>
    </row>
    <row r="224">
      <c r="A224" s="56">
        <f>If('20240621_intention'!B34920='20240621_intention'!B34919, A223, A223+1)</f>
        <v>170</v>
      </c>
    </row>
    <row r="225">
      <c r="A225" s="56">
        <f>If('20240621_intention'!B34921='20240621_intention'!B34920, A224, A224+1)</f>
        <v>170</v>
      </c>
    </row>
    <row r="226">
      <c r="A226" s="56">
        <f>If('20240621_intention'!B34922='20240621_intention'!B34921, A225, A225+1)</f>
        <v>171</v>
      </c>
    </row>
    <row r="227">
      <c r="A227" s="56">
        <f>If('20240621_intention'!B34923='20240621_intention'!B34922, A226, A226+1)</f>
        <v>172</v>
      </c>
    </row>
    <row r="228">
      <c r="A228" s="56">
        <f>If('20240621_intention'!B34924='20240621_intention'!B34923, A227, A227+1)</f>
        <v>173</v>
      </c>
    </row>
    <row r="229">
      <c r="A229" s="56">
        <f>If('20240621_intention'!B34925='20240621_intention'!B34924, A228, A228+1)</f>
        <v>174</v>
      </c>
    </row>
    <row r="230">
      <c r="A230" s="56">
        <f>If('20240621_intention'!B34926='20240621_intention'!B34925, A229, A229+1)</f>
        <v>175</v>
      </c>
    </row>
    <row r="231">
      <c r="A231" s="56">
        <f>If('20240621_intention'!B34927='20240621_intention'!B34926, A230, A230+1)</f>
        <v>176</v>
      </c>
    </row>
    <row r="232">
      <c r="A232" s="56">
        <f>If('20240621_intention'!B34928='20240621_intention'!B34927, A231, A231+1)</f>
        <v>177</v>
      </c>
    </row>
    <row r="233">
      <c r="A233" s="56">
        <f>If('20240621_intention'!B34929='20240621_intention'!B34928, A232, A232+1)</f>
        <v>177</v>
      </c>
    </row>
    <row r="234">
      <c r="A234" s="56">
        <f>If('20240621_intention'!B34930='20240621_intention'!B34929, A233, A233+1)</f>
        <v>178</v>
      </c>
    </row>
    <row r="235">
      <c r="A235" s="56">
        <f>If('20240621_intention'!B34931='20240621_intention'!B34930, A234, A234+1)</f>
        <v>179</v>
      </c>
    </row>
    <row r="236">
      <c r="A236" s="56">
        <f>If('20240621_intention'!B34932='20240621_intention'!B34931, A235, A235+1)</f>
        <v>180</v>
      </c>
    </row>
    <row r="237">
      <c r="A237" s="56">
        <f>If('20240621_intention'!B34933='20240621_intention'!B34932, A236, A236+1)</f>
        <v>180</v>
      </c>
    </row>
    <row r="238">
      <c r="A238" s="56">
        <f>If('20240621_intention'!B34934='20240621_intention'!B34933, A237, A237+1)</f>
        <v>180</v>
      </c>
    </row>
    <row r="239">
      <c r="A239" s="56">
        <f>If('20240621_intention'!B34935='20240621_intention'!B34934, A238, A238+1)</f>
        <v>181</v>
      </c>
    </row>
    <row r="240">
      <c r="A240" s="56">
        <f>If('20240621_intention'!B34936='20240621_intention'!B34935, A239, A239+1)</f>
        <v>182</v>
      </c>
    </row>
    <row r="241">
      <c r="A241" s="56">
        <f>If('20240621_intention'!B34937='20240621_intention'!B34936, A240, A240+1)</f>
        <v>182</v>
      </c>
    </row>
    <row r="242">
      <c r="A242" s="56">
        <f>If('20240621_intention'!B34938='20240621_intention'!B34937, A241, A241+1)</f>
        <v>182</v>
      </c>
    </row>
    <row r="243">
      <c r="A243" s="56">
        <f>If('20240621_intention'!B34939='20240621_intention'!B34938, A242, A242+1)</f>
        <v>183</v>
      </c>
    </row>
    <row r="244">
      <c r="A244" s="56">
        <f>If('20240621_intention'!B34940='20240621_intention'!B34939, A243, A243+1)</f>
        <v>183</v>
      </c>
    </row>
    <row r="245">
      <c r="A245" s="56">
        <f>If('20240621_intention'!B34941='20240621_intention'!B34940, A244, A244+1)</f>
        <v>184</v>
      </c>
    </row>
    <row r="246">
      <c r="A246" s="56">
        <f>If('20240621_intention'!B34942='20240621_intention'!B34941, A245, A245+1)</f>
        <v>185</v>
      </c>
    </row>
    <row r="247">
      <c r="A247" s="56">
        <f>If('20240621_intention'!B34943='20240621_intention'!B34942, A246, A246+1)</f>
        <v>185</v>
      </c>
    </row>
    <row r="248">
      <c r="A248" s="56">
        <f>If('20240621_intention'!B34944='20240621_intention'!B34943, A247, A247+1)</f>
        <v>186</v>
      </c>
    </row>
    <row r="249">
      <c r="A249" s="56">
        <f>If('20240621_intention'!B34945='20240621_intention'!B34944, A248, A248+1)</f>
        <v>187</v>
      </c>
    </row>
    <row r="250">
      <c r="A250" s="56">
        <f>If('20240621_intention'!B34946='20240621_intention'!B34945, A249, A249+1)</f>
        <v>188</v>
      </c>
    </row>
    <row r="251">
      <c r="A251" s="56">
        <f>If('20240621_intention'!B34947='20240621_intention'!B34946, A250, A250+1)</f>
        <v>188</v>
      </c>
    </row>
    <row r="252">
      <c r="A252" s="56">
        <f>If('20240621_intention'!B34948='20240621_intention'!B34947, A251, A251+1)</f>
        <v>189</v>
      </c>
    </row>
    <row r="253">
      <c r="A253" s="56">
        <f>If('20240621_intention'!B34949='20240621_intention'!B34948, A252, A252+1)</f>
        <v>190</v>
      </c>
    </row>
    <row r="254">
      <c r="A254" s="56">
        <f>If('20240621_intention'!B34950='20240621_intention'!B34949, A253, A253+1)</f>
        <v>190</v>
      </c>
    </row>
    <row r="255">
      <c r="A255" s="56">
        <f>If('20240621_intention'!B34951='20240621_intention'!B34950, A254, A254+1)</f>
        <v>191</v>
      </c>
    </row>
    <row r="256">
      <c r="A256" s="56">
        <f>If('20240621_intention'!B34952='20240621_intention'!B34951, A255, A255+1)</f>
        <v>192</v>
      </c>
    </row>
    <row r="257">
      <c r="A257" s="56">
        <f>If('20240621_intention'!B34953='20240621_intention'!B34952, A256, A256+1)</f>
        <v>193</v>
      </c>
    </row>
    <row r="258">
      <c r="A258" s="56">
        <f>If('20240621_intention'!B34954='20240621_intention'!B34953, A257, A257+1)</f>
        <v>194</v>
      </c>
    </row>
    <row r="259">
      <c r="A259" s="56">
        <f>If('20240621_intention'!B34955='20240621_intention'!B34954, A258, A258+1)</f>
        <v>195</v>
      </c>
    </row>
    <row r="260">
      <c r="A260" s="56">
        <f>If('20240621_intention'!B34956='20240621_intention'!B34955, A259, A259+1)</f>
        <v>196</v>
      </c>
    </row>
    <row r="261">
      <c r="A261" s="56">
        <f>If('20240621_intention'!B34957='20240621_intention'!B34956, A260, A260+1)</f>
        <v>197</v>
      </c>
    </row>
    <row r="262">
      <c r="A262" s="56">
        <f>If('20240621_intention'!B34958='20240621_intention'!B34957, A261, A261+1)</f>
        <v>198</v>
      </c>
    </row>
    <row r="263">
      <c r="A263" s="56">
        <f>If('20240621_intention'!B34959='20240621_intention'!B34958, A262, A262+1)</f>
        <v>199</v>
      </c>
    </row>
    <row r="264">
      <c r="A264" s="56">
        <f>If('20240621_intention'!B34960='20240621_intention'!B34959, A263, A263+1)</f>
        <v>200</v>
      </c>
    </row>
    <row r="265">
      <c r="A265" s="56">
        <f>If('20240621_intention'!B34961='20240621_intention'!B34960, A264, A264+1)</f>
        <v>201</v>
      </c>
    </row>
    <row r="266">
      <c r="A266" s="56">
        <f>If('20240621_intention'!B34962='20240621_intention'!B34961, A265, A265+1)</f>
        <v>202</v>
      </c>
    </row>
    <row r="267">
      <c r="A267" s="56">
        <f>If('20240621_intention'!B34963='20240621_intention'!B34962, A266, A266+1)</f>
        <v>203</v>
      </c>
    </row>
    <row r="268">
      <c r="A268" s="56">
        <f>If('20240621_intention'!B34964='20240621_intention'!B34963, A267, A267+1)</f>
        <v>204</v>
      </c>
    </row>
    <row r="269">
      <c r="A269" s="56">
        <f>If('20240621_intention'!B34965='20240621_intention'!B34964, A268, A268+1)</f>
        <v>205</v>
      </c>
    </row>
    <row r="270">
      <c r="A270" s="56">
        <f>If('20240621_intention'!B34966='20240621_intention'!B34965, A269, A269+1)</f>
        <v>206</v>
      </c>
    </row>
    <row r="271">
      <c r="A271" s="56">
        <f>If('20240621_intention'!B34967='20240621_intention'!B34966, A270, A270+1)</f>
        <v>207</v>
      </c>
    </row>
    <row r="272">
      <c r="A272" s="56">
        <f>If('20240621_intention'!B34968='20240621_intention'!B34967, A271, A271+1)</f>
        <v>208</v>
      </c>
    </row>
    <row r="273">
      <c r="A273" s="56">
        <f>If('20240621_intention'!B34969='20240621_intention'!B34968, A272, A272+1)</f>
        <v>209</v>
      </c>
    </row>
    <row r="274">
      <c r="A274" s="56">
        <f>If('20240621_intention'!B34970='20240621_intention'!B34969, A273, A273+1)</f>
        <v>210</v>
      </c>
    </row>
    <row r="275">
      <c r="A275" s="56">
        <f>If('20240621_intention'!B34971='20240621_intention'!B34970, A274, A274+1)</f>
        <v>211</v>
      </c>
    </row>
    <row r="276">
      <c r="A276" s="56">
        <f>If('20240621_intention'!B34972='20240621_intention'!B34971, A275, A275+1)</f>
        <v>212</v>
      </c>
    </row>
    <row r="277">
      <c r="A277" s="56">
        <f>If('20240621_intention'!B34973='20240621_intention'!B34972, A276, A276+1)</f>
        <v>213</v>
      </c>
    </row>
    <row r="278">
      <c r="A278" s="56">
        <f>If('20240621_intention'!B34974='20240621_intention'!B34973, A277, A277+1)</f>
        <v>213</v>
      </c>
    </row>
    <row r="279">
      <c r="A279" s="56">
        <f>If('20240621_intention'!B34975='20240621_intention'!B34974, A278, A278+1)</f>
        <v>214</v>
      </c>
    </row>
    <row r="280">
      <c r="A280" s="56">
        <f>If('20240621_intention'!B34976='20240621_intention'!B34975, A279, A279+1)</f>
        <v>215</v>
      </c>
      <c r="E280" s="48"/>
    </row>
    <row r="281">
      <c r="A281" s="56">
        <f>If('20240621_intention'!B34977='20240621_intention'!B34976, A280, A280+1)</f>
        <v>216</v>
      </c>
    </row>
    <row r="282">
      <c r="A282" s="56">
        <f>If('20240621_intention'!B34978='20240621_intention'!B34977, A281, A281+1)</f>
        <v>217</v>
      </c>
    </row>
    <row r="283">
      <c r="A283" s="56">
        <f>If('20240621_intention'!B34979='20240621_intention'!B34978, A282, A282+1)</f>
        <v>218</v>
      </c>
    </row>
    <row r="284">
      <c r="A284" s="56">
        <f>If('20240621_intention'!B34980='20240621_intention'!B34979, A283, A283+1)</f>
        <v>219</v>
      </c>
    </row>
    <row r="285">
      <c r="A285" s="56">
        <f>If('20240621_intention'!B34981='20240621_intention'!B34980, A284, A284+1)</f>
        <v>220</v>
      </c>
    </row>
    <row r="286">
      <c r="A286" s="56">
        <f>If('20240621_intention'!B34982='20240621_intention'!B34981, A285, A285+1)</f>
        <v>221</v>
      </c>
    </row>
    <row r="287">
      <c r="A287" s="56">
        <f>If('20240621_intention'!B34983='20240621_intention'!B34982, A286, A286+1)</f>
        <v>222</v>
      </c>
    </row>
    <row r="288">
      <c r="A288" s="56">
        <f>If('20240621_intention'!B34984='20240621_intention'!B34983, A287, A287+1)</f>
        <v>223</v>
      </c>
    </row>
    <row r="289">
      <c r="A289" s="56">
        <f>If('20240621_intention'!B34985='20240621_intention'!B34984, A288, A288+1)</f>
        <v>224</v>
      </c>
    </row>
    <row r="290">
      <c r="A290" s="56">
        <f>If('20240621_intention'!B34986='20240621_intention'!B34985, A289, A289+1)</f>
        <v>225</v>
      </c>
    </row>
    <row r="291">
      <c r="A291" s="56">
        <f>If('20240621_intention'!B34987='20240621_intention'!B34986, A290, A290+1)</f>
        <v>226</v>
      </c>
    </row>
    <row r="292">
      <c r="A292" s="56">
        <f>If('20240621_intention'!B34988='20240621_intention'!B34987, A291, A291+1)</f>
        <v>226</v>
      </c>
    </row>
    <row r="293">
      <c r="A293" s="56">
        <f>If('20240621_intention'!B34989='20240621_intention'!B34988, A292, A292+1)</f>
        <v>227</v>
      </c>
    </row>
    <row r="294">
      <c r="A294" s="56">
        <f>If('20240621_intention'!B34990='20240621_intention'!B34989, A293, A293+1)</f>
        <v>228</v>
      </c>
    </row>
    <row r="295">
      <c r="A295" s="56">
        <f>If('20240621_intention'!B34991='20240621_intention'!B34990, A294, A294+1)</f>
        <v>229</v>
      </c>
    </row>
    <row r="296">
      <c r="A296" s="56">
        <f>If('20240621_intention'!B34992='20240621_intention'!B34991, A295, A295+1)</f>
        <v>230</v>
      </c>
    </row>
    <row r="297">
      <c r="A297" s="56">
        <f>If('20240621_intention'!B34993='20240621_intention'!B34992, A296, A296+1)</f>
        <v>231</v>
      </c>
    </row>
    <row r="298">
      <c r="A298" s="56">
        <f>If('20240621_intention'!B34994='20240621_intention'!B34993, A297, A297+1)</f>
        <v>232</v>
      </c>
    </row>
    <row r="299">
      <c r="A299" s="56">
        <f>If('20240621_intention'!B34995='20240621_intention'!B34994, A298, A298+1)</f>
        <v>232</v>
      </c>
    </row>
    <row r="300">
      <c r="A300" s="56">
        <f>If('20240621_intention'!B34996='20240621_intention'!B34995, A299, A299+1)</f>
        <v>233</v>
      </c>
    </row>
    <row r="301">
      <c r="A301" s="56">
        <f>If('20240621_intention'!B34997='20240621_intention'!B34996, A300, A300+1)</f>
        <v>234</v>
      </c>
    </row>
    <row r="302">
      <c r="A302" s="56">
        <f>If('20240621_intention'!B34998='20240621_intention'!B34997, A301, A301+1)</f>
        <v>235</v>
      </c>
    </row>
    <row r="303">
      <c r="A303" s="56">
        <f>If('20240621_intention'!B34999='20240621_intention'!B34998, A302, A302+1)</f>
        <v>235</v>
      </c>
    </row>
    <row r="304">
      <c r="A304" s="56">
        <f>If('20240621_intention'!B35000='20240621_intention'!B34999, A303, A303+1)</f>
        <v>236</v>
      </c>
    </row>
    <row r="305">
      <c r="A305" s="56">
        <f>If('20240621_intention'!B35001='20240621_intention'!B35000, A304, A304+1)</f>
        <v>237</v>
      </c>
    </row>
    <row r="306">
      <c r="A306" s="56">
        <f>If('20240621_intention'!B35002='20240621_intention'!B35001, A305, A305+1)</f>
        <v>238</v>
      </c>
    </row>
    <row r="307">
      <c r="A307" s="56">
        <f>If('20240621_intention'!B35003='20240621_intention'!B35002, A306, A306+1)</f>
        <v>239</v>
      </c>
    </row>
    <row r="308">
      <c r="A308" s="56">
        <f>If('20240621_intention'!B35004='20240621_intention'!B35003, A307, A307+1)</f>
        <v>240</v>
      </c>
    </row>
    <row r="309">
      <c r="A309" s="56">
        <f>If('20240621_intention'!B35005='20240621_intention'!B35004, A308, A308+1)</f>
        <v>241</v>
      </c>
    </row>
    <row r="310">
      <c r="A310" s="56">
        <f>If('20240621_intention'!B35006='20240621_intention'!B35005, A309, A309+1)</f>
        <v>241</v>
      </c>
    </row>
    <row r="311">
      <c r="A311" s="56">
        <f>If('20240621_intention'!B35007='20240621_intention'!B35006, A310, A310+1)</f>
        <v>241</v>
      </c>
    </row>
    <row r="312">
      <c r="A312" s="56">
        <f>If('20240621_intention'!B35008='20240621_intention'!B35007, A311, A311+1)</f>
        <v>241</v>
      </c>
    </row>
    <row r="313">
      <c r="A313" s="56">
        <f>If('20240621_intention'!B35009='20240621_intention'!B35008, A312, A312+1)</f>
        <v>242</v>
      </c>
    </row>
    <row r="314">
      <c r="A314" s="56">
        <f>If('20240621_intention'!B35010='20240621_intention'!B35009, A313, A313+1)</f>
        <v>243</v>
      </c>
    </row>
    <row r="315">
      <c r="A315" s="56">
        <f>If('20240621_intention'!B35011='20240621_intention'!B35010, A314, A314+1)</f>
        <v>244</v>
      </c>
    </row>
    <row r="316">
      <c r="A316" s="56">
        <f>If('20240621_intention'!B35012='20240621_intention'!B35011, A315, A315+1)</f>
        <v>245</v>
      </c>
    </row>
    <row r="317">
      <c r="A317" s="56">
        <f>If('20240621_intention'!B35013='20240621_intention'!B35012, A316, A316+1)</f>
        <v>245</v>
      </c>
    </row>
    <row r="318">
      <c r="A318" s="56">
        <f>If('20240621_intention'!B35014='20240621_intention'!B35013, A317, A317+1)</f>
        <v>246</v>
      </c>
    </row>
    <row r="319">
      <c r="A319" s="56">
        <f>If('20240621_intention'!B35015='20240621_intention'!B35014, A318, A318+1)</f>
        <v>247</v>
      </c>
    </row>
    <row r="320">
      <c r="A320" s="56">
        <f>If('20240621_intention'!B35016='20240621_intention'!B35015, A319, A319+1)</f>
        <v>248</v>
      </c>
    </row>
    <row r="321">
      <c r="A321" s="56">
        <f>If('20240621_intention'!B35017='20240621_intention'!B35016, A320, A320+1)</f>
        <v>249</v>
      </c>
      <c r="E321" s="57"/>
    </row>
    <row r="322">
      <c r="A322" s="56">
        <f>If('20240621_intention'!B35018='20240621_intention'!B35017, A321, A321+1)</f>
        <v>249</v>
      </c>
      <c r="E322" s="57"/>
    </row>
    <row r="323">
      <c r="A323" s="56">
        <f>If('20240621_intention'!B35019='20240621_intention'!B35018, A322, A322+1)</f>
        <v>250</v>
      </c>
      <c r="E323" s="57"/>
    </row>
    <row r="324">
      <c r="A324" s="56">
        <f>If('20240621_intention'!B35020='20240621_intention'!B35019, A323, A323+1)</f>
        <v>250</v>
      </c>
      <c r="E324" s="57"/>
    </row>
    <row r="325">
      <c r="A325" s="56">
        <f>If('20240621_intention'!B35021='20240621_intention'!B35020, A324, A324+1)</f>
        <v>251</v>
      </c>
      <c r="E325" s="57"/>
    </row>
    <row r="326">
      <c r="A326" s="56">
        <f>If('20240621_intention'!B35022='20240621_intention'!B35021, A325, A325+1)</f>
        <v>251</v>
      </c>
      <c r="E326" s="57"/>
    </row>
    <row r="327">
      <c r="A327" s="56">
        <f>If('20240621_intention'!B35023='20240621_intention'!B35022, A326, A326+1)</f>
        <v>252</v>
      </c>
    </row>
    <row r="328">
      <c r="A328" s="56">
        <f>If('20240621_intention'!B35024='20240621_intention'!B35023, A327, A327+1)</f>
        <v>253</v>
      </c>
    </row>
    <row r="329">
      <c r="A329" s="56">
        <f>If('20240621_intention'!B35025='20240621_intention'!B35024, A328, A328+1)</f>
        <v>254</v>
      </c>
    </row>
    <row r="330">
      <c r="A330" s="56">
        <f>If('20240621_intention'!B35026='20240621_intention'!B35025, A329, A329+1)</f>
        <v>255</v>
      </c>
    </row>
    <row r="331">
      <c r="A331" s="56">
        <f>If('20240621_intention'!B35027='20240621_intention'!B35026, A330, A330+1)</f>
        <v>256</v>
      </c>
    </row>
    <row r="332">
      <c r="A332" s="56">
        <f>If('20240621_intention'!B35028='20240621_intention'!B35027, A331, A331+1)</f>
        <v>257</v>
      </c>
    </row>
    <row r="333">
      <c r="A333" s="56">
        <f>If('20240621_intention'!B35029='20240621_intention'!B35028, A332, A332+1)</f>
        <v>257</v>
      </c>
    </row>
    <row r="334">
      <c r="A334" s="56">
        <f>If('20240621_intention'!B35030='20240621_intention'!B35029, A333, A333+1)</f>
        <v>258</v>
      </c>
    </row>
    <row r="335">
      <c r="A335" s="56">
        <f>If('20240621_intention'!B35031='20240621_intention'!B35030, A334, A334+1)</f>
        <v>259</v>
      </c>
    </row>
    <row r="336">
      <c r="A336" s="56">
        <f>If('20240621_intention'!B35032='20240621_intention'!B35031, A335, A335+1)</f>
        <v>260</v>
      </c>
    </row>
    <row r="337">
      <c r="A337" s="56">
        <f>If('20240621_intention'!B35033='20240621_intention'!B35032, A336, A336+1)</f>
        <v>261</v>
      </c>
    </row>
    <row r="338">
      <c r="A338" s="56">
        <f>If('20240621_intention'!B35034='20240621_intention'!B35033, A337, A337+1)</f>
        <v>262</v>
      </c>
    </row>
    <row r="339">
      <c r="A339" s="56">
        <f>If('20240621_intention'!B35035='20240621_intention'!B35034, A338, A338+1)</f>
        <v>263</v>
      </c>
    </row>
    <row r="340">
      <c r="A340" s="56">
        <f>If('20240621_intention'!B35036='20240621_intention'!B35035, A339, A339+1)</f>
        <v>264</v>
      </c>
    </row>
    <row r="341">
      <c r="A341" s="56">
        <f>If('20240621_intention'!B35037='20240621_intention'!B35036, A340, A340+1)</f>
        <v>265</v>
      </c>
    </row>
    <row r="342">
      <c r="A342" s="56">
        <f>If('20240621_intention'!B35038='20240621_intention'!B35037, A341, A341+1)</f>
        <v>265</v>
      </c>
    </row>
    <row r="343">
      <c r="A343" s="56">
        <f>If('20240621_intention'!B35039='20240621_intention'!B35038, A342, A342+1)</f>
        <v>266</v>
      </c>
    </row>
    <row r="344">
      <c r="A344" s="56">
        <f>If('20240621_intention'!B35040='20240621_intention'!B35039, A343, A343+1)</f>
        <v>266</v>
      </c>
    </row>
    <row r="345">
      <c r="A345" s="56">
        <f>If('20240621_intention'!B35041='20240621_intention'!B35040, A344, A344+1)</f>
        <v>266</v>
      </c>
    </row>
    <row r="346">
      <c r="A346" s="56">
        <f>If('20240621_intention'!B35042='20240621_intention'!B35041, A345, A345+1)</f>
        <v>267</v>
      </c>
    </row>
    <row r="347">
      <c r="A347" s="56">
        <f>If('20240621_intention'!B35043='20240621_intention'!B35042, A346, A346+1)</f>
        <v>268</v>
      </c>
    </row>
    <row r="348">
      <c r="A348" s="56">
        <f>If('20240621_intention'!B35044='20240621_intention'!B35043, A347, A347+1)</f>
        <v>268</v>
      </c>
    </row>
    <row r="349">
      <c r="A349" s="56">
        <f>If('20240621_intention'!B35045='20240621_intention'!B35044, A348, A348+1)</f>
        <v>269</v>
      </c>
    </row>
    <row r="350">
      <c r="A350" s="56">
        <f>If('20240621_intention'!B35046='20240621_intention'!B35045, A349, A349+1)</f>
        <v>269</v>
      </c>
    </row>
    <row r="351">
      <c r="A351" s="56">
        <f>If('20240621_intention'!B35047='20240621_intention'!B35046, A350, A350+1)</f>
        <v>270</v>
      </c>
    </row>
    <row r="352">
      <c r="A352" s="56">
        <f>If('20240621_intention'!B35048='20240621_intention'!B35047, A351, A351+1)</f>
        <v>270</v>
      </c>
    </row>
    <row r="353">
      <c r="A353" s="56">
        <f>If('20240621_intention'!B35049='20240621_intention'!B35048, A352, A352+1)</f>
        <v>270</v>
      </c>
    </row>
    <row r="354">
      <c r="A354" s="56">
        <f>If('20240621_intention'!B35050='20240621_intention'!B35049, A353, A353+1)</f>
        <v>270</v>
      </c>
    </row>
    <row r="355">
      <c r="A355" s="56">
        <f>If('20240621_intention'!B35051='20240621_intention'!B35050, A354, A354+1)</f>
        <v>271</v>
      </c>
    </row>
    <row r="356">
      <c r="A356" s="56">
        <f>If('20240621_intention'!B35052='20240621_intention'!B35051, A355, A355+1)</f>
        <v>272</v>
      </c>
    </row>
    <row r="357">
      <c r="A357" s="56">
        <f>If('20240621_intention'!B35053='20240621_intention'!B35052, A356, A356+1)</f>
        <v>273</v>
      </c>
    </row>
    <row r="358">
      <c r="A358" s="56">
        <f>If('20240621_intention'!B35054='20240621_intention'!B35053, A357, A357+1)</f>
        <v>273</v>
      </c>
    </row>
    <row r="359">
      <c r="A359" s="56">
        <f>If('20240621_intention'!B35055='20240621_intention'!B35054, A358, A358+1)</f>
        <v>274</v>
      </c>
    </row>
    <row r="360">
      <c r="A360" s="56">
        <f>If('20240621_intention'!B35056='20240621_intention'!B35055, A359, A359+1)</f>
        <v>275</v>
      </c>
    </row>
    <row r="361">
      <c r="A361" s="56">
        <f>If('20240621_intention'!B35057='20240621_intention'!B35056, A360, A360+1)</f>
        <v>276</v>
      </c>
    </row>
    <row r="362">
      <c r="A362" s="56">
        <f>If('20240621_intention'!B35058='20240621_intention'!B35057, A361, A361+1)</f>
        <v>277</v>
      </c>
    </row>
    <row r="363">
      <c r="A363" s="56">
        <f>If('20240621_intention'!B35059='20240621_intention'!B35058, A362, A362+1)</f>
        <v>278</v>
      </c>
    </row>
    <row r="364">
      <c r="A364" s="56">
        <f>If('20240621_intention'!B35060='20240621_intention'!B35059, A363, A363+1)</f>
        <v>278</v>
      </c>
    </row>
    <row r="365">
      <c r="A365" s="56">
        <f>If('20240621_intention'!B35061='20240621_intention'!B35060, A364, A364+1)</f>
        <v>279</v>
      </c>
    </row>
    <row r="366">
      <c r="A366" s="56">
        <f>If('20240621_intention'!B35062='20240621_intention'!B35061, A365, A365+1)</f>
        <v>280</v>
      </c>
    </row>
    <row r="367">
      <c r="A367" s="56">
        <f>If('20240621_intention'!B35063='20240621_intention'!B35062, A366, A366+1)</f>
        <v>281</v>
      </c>
    </row>
    <row r="368">
      <c r="A368" s="56">
        <f>If('20240621_intention'!B35064='20240621_intention'!B35063, A367, A367+1)</f>
        <v>282</v>
      </c>
    </row>
    <row r="369">
      <c r="A369" s="56">
        <f>If('20240621_intention'!B35065='20240621_intention'!B35064, A368, A368+1)</f>
        <v>282</v>
      </c>
    </row>
    <row r="370">
      <c r="A370" s="56">
        <f>If('20240621_intention'!B35066='20240621_intention'!B35065, A369, A369+1)</f>
        <v>282</v>
      </c>
    </row>
    <row r="371">
      <c r="A371" s="56">
        <f>If('20240621_intention'!B35067='20240621_intention'!B35066, A370, A370+1)</f>
        <v>283</v>
      </c>
    </row>
    <row r="372">
      <c r="A372" s="56">
        <f>If('20240621_intention'!B35068='20240621_intention'!B35067, A371, A371+1)</f>
        <v>284</v>
      </c>
    </row>
    <row r="373">
      <c r="A373" s="56">
        <f>If('20240621_intention'!B35069='20240621_intention'!B35068, A372, A372+1)</f>
        <v>285</v>
      </c>
    </row>
    <row r="374">
      <c r="A374" s="56">
        <f>If('20240621_intention'!B35070='20240621_intention'!B35069, A373, A373+1)</f>
        <v>286</v>
      </c>
    </row>
    <row r="375">
      <c r="A375" s="56">
        <f>If('20240621_intention'!B35071='20240621_intention'!B35070, A374, A374+1)</f>
        <v>287</v>
      </c>
    </row>
    <row r="376">
      <c r="A376" s="56">
        <f>If('20240621_intention'!B35072='20240621_intention'!B35071, A375, A375+1)</f>
        <v>288</v>
      </c>
    </row>
    <row r="377">
      <c r="A377" s="56">
        <f>If('20240621_intention'!B35073='20240621_intention'!B35072, A376, A376+1)</f>
        <v>289</v>
      </c>
    </row>
    <row r="378">
      <c r="A378" s="56">
        <f>If('20240621_intention'!B35074='20240621_intention'!B35073, A377, A377+1)</f>
        <v>290</v>
      </c>
    </row>
    <row r="379">
      <c r="A379" s="56">
        <f>If('20240621_intention'!B35075='20240621_intention'!B35074, A378, A378+1)</f>
        <v>291</v>
      </c>
    </row>
    <row r="380">
      <c r="A380" s="56">
        <f>If('20240621_intention'!B35076='20240621_intention'!B35075, A379, A379+1)</f>
        <v>292</v>
      </c>
    </row>
    <row r="381">
      <c r="A381" s="56">
        <f>If('20240621_intention'!B35077='20240621_intention'!B35076, A380, A380+1)</f>
        <v>293</v>
      </c>
    </row>
    <row r="382">
      <c r="A382" s="56">
        <f>If('20240621_intention'!B35078='20240621_intention'!B35077, A381, A381+1)</f>
        <v>294</v>
      </c>
    </row>
    <row r="383">
      <c r="A383" s="56">
        <f>If('20240621_intention'!B35079='20240621_intention'!B35078, A382, A382+1)</f>
        <v>295</v>
      </c>
    </row>
    <row r="384">
      <c r="A384" s="56">
        <f>If('20240621_intention'!B35080='20240621_intention'!B35079, A383, A383+1)</f>
        <v>295</v>
      </c>
    </row>
    <row r="385">
      <c r="A385" s="56">
        <f>If('20240621_intention'!B35081='20240621_intention'!B35080, A384, A384+1)</f>
        <v>296</v>
      </c>
    </row>
    <row r="386">
      <c r="A386" s="56">
        <f>If('20240621_intention'!B35082='20240621_intention'!B35081, A385, A385+1)</f>
        <v>297</v>
      </c>
    </row>
    <row r="387">
      <c r="A387" s="56">
        <f>If('20240621_intention'!B35083='20240621_intention'!B35082, A386, A386+1)</f>
        <v>298</v>
      </c>
    </row>
    <row r="388">
      <c r="A388" s="56">
        <f>If('20240621_intention'!B35084='20240621_intention'!B35083, A387, A387+1)</f>
        <v>298</v>
      </c>
    </row>
    <row r="389">
      <c r="A389" s="56">
        <f>If('20240621_intention'!B35085='20240621_intention'!B35084, A388, A388+1)</f>
        <v>299</v>
      </c>
    </row>
    <row r="390">
      <c r="A390" s="56">
        <f>If('20240621_intention'!B35086='20240621_intention'!B35085, A389, A389+1)</f>
        <v>300</v>
      </c>
    </row>
    <row r="391">
      <c r="A391" s="56">
        <f>If('20240621_intention'!B35087='20240621_intention'!B35086, A390, A390+1)</f>
        <v>300</v>
      </c>
    </row>
    <row r="392">
      <c r="A392" s="56">
        <f>If('20240621_intention'!B35088='20240621_intention'!B35087, A391, A391+1)</f>
        <v>301</v>
      </c>
    </row>
    <row r="393">
      <c r="A393" s="56">
        <f>If('20240621_intention'!B35089='20240621_intention'!B35088, A392, A392+1)</f>
        <v>302</v>
      </c>
    </row>
    <row r="394">
      <c r="A394" s="56">
        <f>If('20240621_intention'!B35090='20240621_intention'!B35089, A393, A393+1)</f>
        <v>303</v>
      </c>
    </row>
    <row r="395">
      <c r="A395" s="56">
        <f>If('20240621_intention'!B35091='20240621_intention'!B35090, A394, A394+1)</f>
        <v>304</v>
      </c>
    </row>
    <row r="396">
      <c r="A396" s="56">
        <f>If('20240621_intention'!B35092='20240621_intention'!B35091, A395, A395+1)</f>
        <v>305</v>
      </c>
    </row>
    <row r="397">
      <c r="A397" s="56">
        <f>If('20240621_intention'!B35093='20240621_intention'!B35092, A396, A396+1)</f>
        <v>306</v>
      </c>
    </row>
    <row r="398">
      <c r="A398" s="56">
        <f>If('20240621_intention'!B35094='20240621_intention'!B35093, A397, A397+1)</f>
        <v>306</v>
      </c>
    </row>
    <row r="399">
      <c r="A399" s="56">
        <f>If('20240621_intention'!B35095='20240621_intention'!B35094, A398, A398+1)</f>
        <v>306</v>
      </c>
    </row>
    <row r="400">
      <c r="A400" s="56">
        <f>If('20240621_intention'!B35096='20240621_intention'!B35095, A399, A399+1)</f>
        <v>307</v>
      </c>
    </row>
    <row r="401">
      <c r="A401" s="56">
        <f>If('20240621_intention'!B35097='20240621_intention'!B35096, A400, A400+1)</f>
        <v>308</v>
      </c>
    </row>
    <row r="402">
      <c r="A402" s="56">
        <f>If('20240621_intention'!B35098='20240621_intention'!B35097, A401, A401+1)</f>
        <v>308</v>
      </c>
    </row>
    <row r="403">
      <c r="A403" s="56">
        <f>If('20240621_intention'!B35099='20240621_intention'!B35098, A402, A402+1)</f>
        <v>309</v>
      </c>
    </row>
    <row r="404">
      <c r="A404" s="56">
        <f>If('20240621_intention'!B35100='20240621_intention'!B35099, A403, A403+1)</f>
        <v>310</v>
      </c>
    </row>
    <row r="405">
      <c r="A405" s="56">
        <f>If('20240621_intention'!B35101='20240621_intention'!B35100, A404, A404+1)</f>
        <v>310</v>
      </c>
    </row>
    <row r="406">
      <c r="A406" s="56">
        <f>If('20240621_intention'!B35102='20240621_intention'!B35101, A405, A405+1)</f>
        <v>310</v>
      </c>
    </row>
    <row r="407">
      <c r="A407" s="56">
        <f>If('20240621_intention'!B35103='20240621_intention'!B35102, A406, A406+1)</f>
        <v>311</v>
      </c>
    </row>
    <row r="408">
      <c r="A408" s="56">
        <f>If('20240621_intention'!B35104='20240621_intention'!B35103, A407, A407+1)</f>
        <v>312</v>
      </c>
    </row>
    <row r="409">
      <c r="A409" s="56">
        <f>If('20240621_intention'!B35105='20240621_intention'!B35104, A408, A408+1)</f>
        <v>313</v>
      </c>
    </row>
    <row r="410">
      <c r="A410" s="56">
        <f>If('20240621_intention'!B35106='20240621_intention'!B35105, A409, A409+1)</f>
        <v>313</v>
      </c>
    </row>
    <row r="411">
      <c r="A411" s="56">
        <f>If('20240621_intention'!B35107='20240621_intention'!B35106, A410, A410+1)</f>
        <v>314</v>
      </c>
    </row>
    <row r="412">
      <c r="A412" s="56">
        <f>If('20240621_intention'!B35108='20240621_intention'!B35107, A411, A411+1)</f>
        <v>315</v>
      </c>
    </row>
    <row r="413">
      <c r="A413" s="56">
        <f>If('20240621_intention'!B35109='20240621_intention'!B35108, A412, A412+1)</f>
        <v>316</v>
      </c>
    </row>
    <row r="414">
      <c r="A414" s="56">
        <f>If('20240621_intention'!B35110='20240621_intention'!B35109, A413, A413+1)</f>
        <v>317</v>
      </c>
    </row>
    <row r="415">
      <c r="A415" s="56">
        <f>If('20240621_intention'!B35111='20240621_intention'!B35110, A414, A414+1)</f>
        <v>318</v>
      </c>
    </row>
    <row r="416">
      <c r="A416" s="56">
        <f>If('20240621_intention'!B35112='20240621_intention'!B35111, A415, A415+1)</f>
        <v>319</v>
      </c>
    </row>
    <row r="417">
      <c r="A417" s="56">
        <f>If('20240621_intention'!B35113='20240621_intention'!B35112, A416, A416+1)</f>
        <v>320</v>
      </c>
    </row>
    <row r="418">
      <c r="A418" s="56">
        <f>If('20240621_intention'!B35114='20240621_intention'!B35113, A417, A417+1)</f>
        <v>321</v>
      </c>
    </row>
    <row r="419">
      <c r="A419" s="56">
        <f>If('20240621_intention'!B35115='20240621_intention'!B35114, A418, A418+1)</f>
        <v>322</v>
      </c>
    </row>
    <row r="420">
      <c r="A420" s="56">
        <f>If('20240621_intention'!B35116='20240621_intention'!B35115, A419, A419+1)</f>
        <v>323</v>
      </c>
    </row>
    <row r="421">
      <c r="A421" s="56">
        <f>If('20240621_intention'!B35117='20240621_intention'!B35116, A420, A420+1)</f>
        <v>323</v>
      </c>
    </row>
    <row r="422">
      <c r="A422" s="56">
        <f>If('20240621_intention'!B35118='20240621_intention'!B35117, A421, A421+1)</f>
        <v>324</v>
      </c>
    </row>
    <row r="423">
      <c r="A423" s="56">
        <f>If('20240621_intention'!B35119='20240621_intention'!B35118, A422, A422+1)</f>
        <v>324</v>
      </c>
    </row>
    <row r="424">
      <c r="A424" s="56">
        <f>If('20240621_intention'!B35120='20240621_intention'!B35119, A423, A423+1)</f>
        <v>325</v>
      </c>
    </row>
    <row r="425">
      <c r="A425" s="56">
        <f>If('20240621_intention'!B35121='20240621_intention'!B35120, A424, A424+1)</f>
        <v>326</v>
      </c>
    </row>
    <row r="426">
      <c r="A426" s="56">
        <f>If('20240621_intention'!B35122='20240621_intention'!B35121, A425, A425+1)</f>
        <v>326</v>
      </c>
    </row>
    <row r="427">
      <c r="A427" s="56">
        <f>If('20240621_intention'!B35123='20240621_intention'!B35122, A426, A426+1)</f>
        <v>326</v>
      </c>
    </row>
    <row r="428">
      <c r="A428" s="56">
        <f>If('20240621_intention'!B35124='20240621_intention'!B35123, A427, A427+1)</f>
        <v>327</v>
      </c>
    </row>
    <row r="429">
      <c r="A429" s="56">
        <f>If('20240621_intention'!B35125='20240621_intention'!B35124, A428, A428+1)</f>
        <v>328</v>
      </c>
    </row>
    <row r="430">
      <c r="A430" s="56">
        <f>If('20240621_intention'!B35126='20240621_intention'!B35125, A429, A429+1)</f>
        <v>329</v>
      </c>
    </row>
    <row r="431">
      <c r="A431" s="56">
        <f>If('20240621_intention'!B35127='20240621_intention'!B35126, A430, A430+1)</f>
        <v>330</v>
      </c>
    </row>
    <row r="432">
      <c r="A432" s="56">
        <f>If('20240621_intention'!B35128='20240621_intention'!B35127, A431, A431+1)</f>
        <v>330</v>
      </c>
    </row>
    <row r="433">
      <c r="A433" s="56">
        <f>If('20240621_intention'!B35129='20240621_intention'!B35128, A432, A432+1)</f>
        <v>331</v>
      </c>
    </row>
    <row r="434">
      <c r="A434" s="56">
        <f>If('20240621_intention'!B35130='20240621_intention'!B35129, A433, A433+1)</f>
        <v>332</v>
      </c>
    </row>
    <row r="435">
      <c r="A435" s="56">
        <f>If('20240621_intention'!B35131='20240621_intention'!B35130, A434, A434+1)</f>
        <v>332</v>
      </c>
    </row>
    <row r="436">
      <c r="A436" s="56">
        <f>If('20240621_intention'!B35132='20240621_intention'!B35131, A435, A435+1)</f>
        <v>332</v>
      </c>
    </row>
    <row r="437">
      <c r="A437" s="56">
        <f>If('20240621_intention'!B35133='20240621_intention'!B35132, A436, A436+1)</f>
        <v>333</v>
      </c>
    </row>
    <row r="438">
      <c r="A438" s="56">
        <f>If('20240621_intention'!B35134='20240621_intention'!B35133, A437, A437+1)</f>
        <v>334</v>
      </c>
    </row>
    <row r="439">
      <c r="A439" s="56">
        <f>If('20240621_intention'!B35135='20240621_intention'!B35134, A438, A438+1)</f>
        <v>334</v>
      </c>
    </row>
    <row r="440">
      <c r="A440" s="56">
        <f>If('20240621_intention'!B35136='20240621_intention'!B35135, A439, A439+1)</f>
        <v>335</v>
      </c>
    </row>
    <row r="441">
      <c r="A441" s="56">
        <f>If('20240621_intention'!B35137='20240621_intention'!B35136, A440, A440+1)</f>
        <v>336</v>
      </c>
    </row>
    <row r="442">
      <c r="A442" s="56">
        <f>If('20240621_intention'!B35138='20240621_intention'!B35137, A441, A441+1)</f>
        <v>336</v>
      </c>
    </row>
    <row r="443">
      <c r="A443" s="56">
        <f>If('20240621_intention'!B35139='20240621_intention'!B35138, A442, A442+1)</f>
        <v>336</v>
      </c>
    </row>
    <row r="444">
      <c r="A444" s="56">
        <f>If('20240621_intention'!B35140='20240621_intention'!B35139, A443, A443+1)</f>
        <v>336</v>
      </c>
    </row>
    <row r="445">
      <c r="A445" s="56">
        <f>If('20240621_intention'!B35141='20240621_intention'!B35140, A444, A444+1)</f>
        <v>336</v>
      </c>
    </row>
    <row r="446">
      <c r="A446" s="56">
        <f>If('20240621_intention'!B35142='20240621_intention'!B35141, A445, A445+1)</f>
        <v>337</v>
      </c>
    </row>
    <row r="447">
      <c r="A447" s="56">
        <f>If('20240621_intention'!B35143='20240621_intention'!B35142, A446, A446+1)</f>
        <v>338</v>
      </c>
    </row>
    <row r="448">
      <c r="A448" s="56">
        <f>If('20240621_intention'!B35144='20240621_intention'!B35143, A447, A447+1)</f>
        <v>339</v>
      </c>
    </row>
    <row r="449">
      <c r="A449" s="56">
        <f>If('20240621_intention'!B35145='20240621_intention'!B35144, A448, A448+1)</f>
        <v>340</v>
      </c>
    </row>
    <row r="450">
      <c r="A450" s="56">
        <f>If('20240621_intention'!B35146='20240621_intention'!B35145, A449, A449+1)</f>
        <v>341</v>
      </c>
    </row>
    <row r="451">
      <c r="A451" s="56">
        <f>If('20240621_intention'!B35147='20240621_intention'!B35146, A450, A450+1)</f>
        <v>342</v>
      </c>
    </row>
    <row r="452">
      <c r="A452" s="56">
        <f>If('20240621_intention'!B35148='20240621_intention'!B35147, A451, A451+1)</f>
        <v>342</v>
      </c>
    </row>
    <row r="453">
      <c r="A453" s="56">
        <f>If('20240621_intention'!B35149='20240621_intention'!B35148, A452, A452+1)</f>
        <v>342</v>
      </c>
    </row>
    <row r="454">
      <c r="A454" s="56">
        <f>If('20240621_intention'!B35150='20240621_intention'!B35149, A453, A453+1)</f>
        <v>342</v>
      </c>
    </row>
    <row r="455">
      <c r="A455" s="56">
        <f>If('20240621_intention'!B35151='20240621_intention'!B35150, A454, A454+1)</f>
        <v>343</v>
      </c>
    </row>
    <row r="456">
      <c r="A456" s="56">
        <f>If('20240621_intention'!B35152='20240621_intention'!B35151, A455, A455+1)</f>
        <v>343</v>
      </c>
    </row>
    <row r="457">
      <c r="A457" s="56">
        <f>If('20240621_intention'!B35153='20240621_intention'!B35152, A456, A456+1)</f>
        <v>344</v>
      </c>
    </row>
    <row r="458">
      <c r="A458" s="56">
        <f>If('20240621_intention'!B35154='20240621_intention'!B35153, A457, A457+1)</f>
        <v>344</v>
      </c>
    </row>
    <row r="459">
      <c r="A459" s="56">
        <f>If('20240621_intention'!B35155='20240621_intention'!B35154, A458, A458+1)</f>
        <v>345</v>
      </c>
    </row>
    <row r="460">
      <c r="A460" s="56">
        <f>If('20240621_intention'!B35156='20240621_intention'!B35155, A459, A459+1)</f>
        <v>346</v>
      </c>
    </row>
    <row r="461">
      <c r="A461" s="56">
        <f>If('20240621_intention'!B35157='20240621_intention'!B35156, A460, A460+1)</f>
        <v>346</v>
      </c>
    </row>
    <row r="462">
      <c r="A462" s="56">
        <f>If('20240621_intention'!B35158='20240621_intention'!B35157, A461, A461+1)</f>
        <v>347</v>
      </c>
    </row>
    <row r="463">
      <c r="A463" s="56">
        <f>If('20240621_intention'!B35159='20240621_intention'!B35158, A462, A462+1)</f>
        <v>347</v>
      </c>
    </row>
    <row r="464">
      <c r="A464" s="56">
        <f>If('20240621_intention'!B35160='20240621_intention'!B35159, A463, A463+1)</f>
        <v>347</v>
      </c>
    </row>
    <row r="465">
      <c r="A465" s="56">
        <f>If('20240621_intention'!B35161='20240621_intention'!B35160, A464, A464+1)</f>
        <v>348</v>
      </c>
    </row>
    <row r="466">
      <c r="A466" s="56">
        <f>If('20240621_intention'!B35162='20240621_intention'!B35161, A465, A465+1)</f>
        <v>348</v>
      </c>
    </row>
    <row r="467">
      <c r="A467" s="56">
        <f>If('20240621_intention'!B35163='20240621_intention'!B35162, A466, A466+1)</f>
        <v>349</v>
      </c>
    </row>
    <row r="468">
      <c r="A468" s="56">
        <f>If('20240621_intention'!B35164='20240621_intention'!B35163, A467, A467+1)</f>
        <v>350</v>
      </c>
    </row>
    <row r="469">
      <c r="A469" s="56">
        <f>If('20240621_intention'!B35165='20240621_intention'!B35164, A468, A468+1)</f>
        <v>351</v>
      </c>
    </row>
    <row r="470">
      <c r="A470" s="56">
        <f>If('20240621_intention'!B35166='20240621_intention'!B35165, A469, A469+1)</f>
        <v>352</v>
      </c>
    </row>
    <row r="471">
      <c r="A471" s="56">
        <f>If('20240621_intention'!B35167='20240621_intention'!B35166, A470, A470+1)</f>
        <v>352</v>
      </c>
    </row>
    <row r="472">
      <c r="A472" s="56">
        <f>If('20240621_intention'!B35168='20240621_intention'!B35167, A471, A471+1)</f>
        <v>353</v>
      </c>
    </row>
    <row r="473">
      <c r="A473" s="56">
        <f>If('20240621_intention'!B35169='20240621_intention'!B35168, A472, A472+1)</f>
        <v>353</v>
      </c>
    </row>
    <row r="474">
      <c r="A474" s="56">
        <f>If('20240621_intention'!B35170='20240621_intention'!B35169, A473, A473+1)</f>
        <v>354</v>
      </c>
    </row>
    <row r="475">
      <c r="A475" s="56">
        <f>If('20240621_intention'!B35171='20240621_intention'!B35170, A474, A474+1)</f>
        <v>355</v>
      </c>
    </row>
    <row r="476">
      <c r="A476" s="56">
        <f>If('20240621_intention'!B35172='20240621_intention'!B35171, A475, A475+1)</f>
        <v>355</v>
      </c>
    </row>
    <row r="477">
      <c r="A477" s="56">
        <f>If('20240621_intention'!B35173='20240621_intention'!B35172, A476, A476+1)</f>
        <v>356</v>
      </c>
    </row>
    <row r="478">
      <c r="A478" s="56">
        <f>If('20240621_intention'!B35174='20240621_intention'!B35173, A477, A477+1)</f>
        <v>356</v>
      </c>
    </row>
    <row r="479">
      <c r="A479" s="56">
        <f>If('20240621_intention'!B35175='20240621_intention'!B35174, A478, A478+1)</f>
        <v>357</v>
      </c>
    </row>
    <row r="480">
      <c r="A480" s="56">
        <f>If('20240621_intention'!B35176='20240621_intention'!B35175, A479, A479+1)</f>
        <v>358</v>
      </c>
    </row>
    <row r="481">
      <c r="A481" s="56">
        <f>If('20240621_intention'!B35177='20240621_intention'!B35176, A480, A480+1)</f>
        <v>358</v>
      </c>
    </row>
    <row r="482">
      <c r="A482" s="56">
        <f>If('20240621_intention'!B35178='20240621_intention'!B35177, A481, A481+1)</f>
        <v>359</v>
      </c>
    </row>
    <row r="483">
      <c r="A483" s="56">
        <f>If('20240621_intention'!B35179='20240621_intention'!B35178, A482, A482+1)</f>
        <v>360</v>
      </c>
    </row>
    <row r="484">
      <c r="A484" s="56">
        <f>If('20240621_intention'!B35180='20240621_intention'!B35179, A483, A483+1)</f>
        <v>361</v>
      </c>
    </row>
    <row r="485">
      <c r="A485" s="56">
        <f>If('20240621_intention'!B35181='20240621_intention'!B35180, A484, A484+1)</f>
        <v>362</v>
      </c>
    </row>
    <row r="486">
      <c r="A486" s="56">
        <f>If('20240621_intention'!B35182='20240621_intention'!B35181, A485, A485+1)</f>
        <v>363</v>
      </c>
    </row>
    <row r="487">
      <c r="A487" s="56">
        <f>If('20240621_intention'!B35183='20240621_intention'!B35182, A486, A486+1)</f>
        <v>364</v>
      </c>
    </row>
    <row r="488">
      <c r="A488" s="56">
        <f>If('20240621_intention'!B35184='20240621_intention'!B35183, A487, A487+1)</f>
        <v>365</v>
      </c>
    </row>
    <row r="489">
      <c r="A489" s="56">
        <f>If('20240621_intention'!B35185='20240621_intention'!B35184, A488, A488+1)</f>
        <v>366</v>
      </c>
    </row>
    <row r="490">
      <c r="A490" s="56">
        <f>If('20240621_intention'!B35186='20240621_intention'!B35185, A489, A489+1)</f>
        <v>367</v>
      </c>
    </row>
    <row r="491">
      <c r="A491" s="56">
        <f>If('20240621_intention'!B35187='20240621_intention'!B35186, A490, A490+1)</f>
        <v>368</v>
      </c>
    </row>
    <row r="492">
      <c r="A492" s="56">
        <f>If('20240621_intention'!B35188='20240621_intention'!B35187, A491, A491+1)</f>
        <v>369</v>
      </c>
    </row>
    <row r="493">
      <c r="A493" s="56">
        <f>If('20240621_intention'!B35189='20240621_intention'!B35188, A492, A492+1)</f>
        <v>370</v>
      </c>
    </row>
    <row r="494">
      <c r="A494" s="56">
        <f>If('20240621_intention'!B35190='20240621_intention'!B35189, A493, A493+1)</f>
        <v>370</v>
      </c>
    </row>
    <row r="495">
      <c r="A495" s="56">
        <f>If('20240621_intention'!B35191='20240621_intention'!B35190, A494, A494+1)</f>
        <v>371</v>
      </c>
    </row>
    <row r="496">
      <c r="A496" s="56">
        <f>If('20240621_intention'!B35192='20240621_intention'!B35191, A495, A495+1)</f>
        <v>372</v>
      </c>
    </row>
    <row r="497">
      <c r="A497" s="56">
        <f>If('20240621_intention'!B35193='20240621_intention'!B35192, A496, A496+1)</f>
        <v>373</v>
      </c>
    </row>
    <row r="498">
      <c r="A498" s="56">
        <f>If('20240621_intention'!B35194='20240621_intention'!B35193, A497, A497+1)</f>
        <v>374</v>
      </c>
    </row>
    <row r="499">
      <c r="A499" s="56">
        <f>If('20240621_intention'!B35195='20240621_intention'!B35194, A498, A498+1)</f>
        <v>375</v>
      </c>
    </row>
    <row r="500">
      <c r="A500" s="56">
        <f>If('20240621_intention'!B35196='20240621_intention'!B35195, A499, A499+1)</f>
        <v>375</v>
      </c>
    </row>
    <row r="501">
      <c r="A501" s="56">
        <f>If('20240621_intention'!B35197='20240621_intention'!B35196, A500, A500+1)</f>
        <v>376</v>
      </c>
    </row>
    <row r="502">
      <c r="A502" s="56">
        <f>If('20240621_intention'!B35198='20240621_intention'!B35197, A501, A501+1)</f>
        <v>377</v>
      </c>
    </row>
    <row r="503">
      <c r="A503" s="56">
        <f>If('20240621_intention'!B35199='20240621_intention'!B35198, A502, A502+1)</f>
        <v>378</v>
      </c>
    </row>
    <row r="504">
      <c r="A504" s="56">
        <f>If('20240621_intention'!B35200='20240621_intention'!B35199, A503, A503+1)</f>
        <v>378</v>
      </c>
    </row>
    <row r="505">
      <c r="A505" s="56">
        <f>If('20240621_intention'!B35201='20240621_intention'!B35200, A504, A504+1)</f>
        <v>379</v>
      </c>
    </row>
    <row r="506">
      <c r="A506" s="56">
        <f>If('20240621_intention'!B35202='20240621_intention'!B35201, A505, A505+1)</f>
        <v>379</v>
      </c>
    </row>
    <row r="507">
      <c r="A507" s="56">
        <f>If('20240621_intention'!B35203='20240621_intention'!B35202, A506, A506+1)</f>
        <v>380</v>
      </c>
    </row>
    <row r="508">
      <c r="A508" s="56">
        <f>If('20240621_intention'!B35204='20240621_intention'!B35203, A507, A507+1)</f>
        <v>380</v>
      </c>
    </row>
    <row r="509">
      <c r="A509" s="56">
        <f>If('20240621_intention'!B35205='20240621_intention'!B35204, A508, A508+1)</f>
        <v>381</v>
      </c>
    </row>
    <row r="510">
      <c r="A510" s="56">
        <f>If('20240621_intention'!B35206='20240621_intention'!B35205, A509, A509+1)</f>
        <v>382</v>
      </c>
    </row>
    <row r="511">
      <c r="A511" s="56">
        <f>If('20240621_intention'!B35207='20240621_intention'!B35206, A510, A510+1)</f>
        <v>383</v>
      </c>
    </row>
    <row r="512">
      <c r="A512" s="56">
        <f>If('20240621_intention'!B35208='20240621_intention'!B35207, A511, A511+1)</f>
        <v>384</v>
      </c>
    </row>
    <row r="513">
      <c r="A513" s="56">
        <f>If('20240621_intention'!B35209='20240621_intention'!B35208, A512, A512+1)</f>
        <v>385</v>
      </c>
    </row>
    <row r="514">
      <c r="A514" s="56">
        <f>If('20240621_intention'!B35210='20240621_intention'!B35209, A513, A513+1)</f>
        <v>386</v>
      </c>
    </row>
    <row r="515">
      <c r="A515" s="56">
        <f>If('20240621_intention'!B35211='20240621_intention'!B35210, A514, A514+1)</f>
        <v>387</v>
      </c>
    </row>
    <row r="516">
      <c r="A516" s="56">
        <f>If('20240621_intention'!B35212='20240621_intention'!B35211, A515, A515+1)</f>
        <v>388</v>
      </c>
    </row>
    <row r="517">
      <c r="A517" s="56">
        <f>If('20240621_intention'!B35213='20240621_intention'!B35212, A516, A516+1)</f>
        <v>388</v>
      </c>
    </row>
    <row r="518">
      <c r="A518" s="56">
        <f>If('20240621_intention'!B35214='20240621_intention'!B35213, A517, A517+1)</f>
        <v>389</v>
      </c>
    </row>
    <row r="519">
      <c r="A519" s="56">
        <f>If('20240621_intention'!B35215='20240621_intention'!B35214, A518, A518+1)</f>
        <v>390</v>
      </c>
    </row>
    <row r="520">
      <c r="A520" s="56">
        <f>If('20240621_intention'!B35216='20240621_intention'!B35215, A519, A519+1)</f>
        <v>391</v>
      </c>
    </row>
    <row r="521">
      <c r="A521" s="56">
        <f>If('20240621_intention'!B35217='20240621_intention'!B35216, A520, A520+1)</f>
        <v>392</v>
      </c>
    </row>
    <row r="522">
      <c r="A522" s="56">
        <f>If('20240621_intention'!B35218='20240621_intention'!B35217, A521, A521+1)</f>
        <v>393</v>
      </c>
    </row>
    <row r="523">
      <c r="A523" s="56">
        <f>If('20240621_intention'!B35219='20240621_intention'!B35218, A522, A522+1)</f>
        <v>393</v>
      </c>
    </row>
    <row r="524">
      <c r="A524" s="56">
        <f>If('20240621_intention'!B35220='20240621_intention'!B35219, A523, A523+1)</f>
        <v>393</v>
      </c>
    </row>
    <row r="525">
      <c r="A525" s="56">
        <f>If('20240621_intention'!B35221='20240621_intention'!B35220, A524, A524+1)</f>
        <v>394</v>
      </c>
    </row>
    <row r="526">
      <c r="A526" s="56">
        <f>If('20240621_intention'!B35222='20240621_intention'!B35221, A525, A525+1)</f>
        <v>395</v>
      </c>
    </row>
    <row r="527">
      <c r="A527" s="56">
        <f>If('20240621_intention'!B35223='20240621_intention'!B35222, A526, A526+1)</f>
        <v>396</v>
      </c>
    </row>
    <row r="528">
      <c r="A528" s="56">
        <f>If('20240621_intention'!B35224='20240621_intention'!B35223, A527, A527+1)</f>
        <v>397</v>
      </c>
    </row>
    <row r="529">
      <c r="A529" s="56">
        <f>If('20240621_intention'!B35225='20240621_intention'!B35224, A528, A528+1)</f>
        <v>398</v>
      </c>
    </row>
    <row r="530">
      <c r="A530" s="56">
        <f>If('20240621_intention'!B35226='20240621_intention'!B35225, A529, A529+1)</f>
        <v>399</v>
      </c>
    </row>
    <row r="531">
      <c r="A531" s="56">
        <f>If('20240621_intention'!B35227='20240621_intention'!B35226, A530, A530+1)</f>
        <v>400</v>
      </c>
    </row>
    <row r="532">
      <c r="A532" s="56">
        <f>If('20240621_intention'!B35228='20240621_intention'!B35227, A531, A531+1)</f>
        <v>401</v>
      </c>
    </row>
    <row r="533">
      <c r="A533" s="56">
        <f>If('20240621_intention'!B35229='20240621_intention'!B35228, A532, A532+1)</f>
        <v>401</v>
      </c>
    </row>
    <row r="534">
      <c r="A534" s="56">
        <f>If('20240621_intention'!B35230='20240621_intention'!B35229, A533, A533+1)</f>
        <v>402</v>
      </c>
    </row>
    <row r="535">
      <c r="A535" s="56">
        <f>If('20240621_intention'!B35231='20240621_intention'!B35230, A534, A534+1)</f>
        <v>402</v>
      </c>
    </row>
    <row r="536">
      <c r="A536" s="56">
        <f>If('20240621_intention'!B35232='20240621_intention'!B35231, A535, A535+1)</f>
        <v>403</v>
      </c>
    </row>
    <row r="537">
      <c r="A537" s="56">
        <f>If('20240621_intention'!B35233='20240621_intention'!B35232, A536, A536+1)</f>
        <v>403</v>
      </c>
    </row>
    <row r="538">
      <c r="A538" s="56">
        <f>If('20240621_intention'!B35234='20240621_intention'!B35233, A537, A537+1)</f>
        <v>404</v>
      </c>
    </row>
    <row r="539">
      <c r="A539" s="56">
        <f>If('20240621_intention'!B35235='20240621_intention'!B35234, A538, A538+1)</f>
        <v>405</v>
      </c>
    </row>
    <row r="540">
      <c r="A540" s="56">
        <f>If('20240621_intention'!B35236='20240621_intention'!B35235, A539, A539+1)</f>
        <v>406</v>
      </c>
    </row>
    <row r="541">
      <c r="A541" s="56">
        <f>If('20240621_intention'!B35237='20240621_intention'!B35236, A540, A540+1)</f>
        <v>407</v>
      </c>
    </row>
    <row r="542">
      <c r="A542" s="56">
        <f>If('20240621_intention'!B35238='20240621_intention'!B35237, A541, A541+1)</f>
        <v>408</v>
      </c>
    </row>
    <row r="543">
      <c r="A543" s="56">
        <f>If('20240621_intention'!B35239='20240621_intention'!B35238, A542, A542+1)</f>
        <v>408</v>
      </c>
    </row>
    <row r="544">
      <c r="A544" s="56">
        <f>If('20240621_intention'!B35240='20240621_intention'!B35239, A543, A543+1)</f>
        <v>409</v>
      </c>
    </row>
    <row r="545">
      <c r="A545" s="56">
        <f>If('20240621_intention'!B35241='20240621_intention'!B35240, A544, A544+1)</f>
        <v>409</v>
      </c>
    </row>
    <row r="546">
      <c r="A546" s="56">
        <f>If('20240621_intention'!B35242='20240621_intention'!B35241, A545, A545+1)</f>
        <v>410</v>
      </c>
    </row>
    <row r="547">
      <c r="A547" s="56">
        <f>If('20240621_intention'!B35243='20240621_intention'!B35242, A546, A546+1)</f>
        <v>411</v>
      </c>
    </row>
    <row r="548">
      <c r="A548" s="56">
        <f>If('20240621_intention'!B35244='20240621_intention'!B35243, A547, A547+1)</f>
        <v>412</v>
      </c>
    </row>
    <row r="549">
      <c r="A549" s="56">
        <f>If('20240621_intention'!B35245='20240621_intention'!B35244, A548, A548+1)</f>
        <v>413</v>
      </c>
    </row>
    <row r="550">
      <c r="A550" s="56">
        <f>If('20240621_intention'!B35246='20240621_intention'!B35245, A549, A549+1)</f>
        <v>413</v>
      </c>
    </row>
    <row r="551">
      <c r="A551" s="56">
        <f>If('20240621_intention'!B35247='20240621_intention'!B35246, A550, A550+1)</f>
        <v>413</v>
      </c>
    </row>
    <row r="552">
      <c r="A552" s="56">
        <f>If('20240621_intention'!B35248='20240621_intention'!B35247, A551, A551+1)</f>
        <v>414</v>
      </c>
    </row>
    <row r="553">
      <c r="A553" s="56">
        <f>If('20240621_intention'!B35249='20240621_intention'!B35248, A552, A552+1)</f>
        <v>414</v>
      </c>
    </row>
    <row r="554">
      <c r="A554" s="56">
        <f>If('20240621_intention'!B35250='20240621_intention'!B35249, A553, A553+1)</f>
        <v>414</v>
      </c>
    </row>
    <row r="555">
      <c r="A555" s="56">
        <f>If('20240621_intention'!B35251='20240621_intention'!B35250, A554, A554+1)</f>
        <v>415</v>
      </c>
    </row>
    <row r="556">
      <c r="A556" s="56">
        <f>If('20240621_intention'!B35252='20240621_intention'!B35251, A555, A555+1)</f>
        <v>415</v>
      </c>
    </row>
    <row r="557">
      <c r="A557" s="56">
        <f>If('20240621_intention'!B35253='20240621_intention'!B35252, A556, A556+1)</f>
        <v>415</v>
      </c>
    </row>
    <row r="558">
      <c r="A558" s="56">
        <f>If('20240621_intention'!B35254='20240621_intention'!B35253, A557, A557+1)</f>
        <v>416</v>
      </c>
    </row>
    <row r="559">
      <c r="A559" s="56">
        <f>If('20240621_intention'!B35255='20240621_intention'!B35254, A558, A558+1)</f>
        <v>416</v>
      </c>
    </row>
    <row r="560">
      <c r="A560" s="56">
        <f>If('20240621_intention'!B35256='20240621_intention'!B35255, A559, A559+1)</f>
        <v>416</v>
      </c>
    </row>
    <row r="561">
      <c r="A561" s="56">
        <f>If('20240621_intention'!B35257='20240621_intention'!B35256, A560, A560+1)</f>
        <v>417</v>
      </c>
    </row>
    <row r="562">
      <c r="A562" s="56">
        <f>If('20240621_intention'!B35258='20240621_intention'!B35257, A561, A561+1)</f>
        <v>417</v>
      </c>
    </row>
    <row r="563">
      <c r="A563" s="56">
        <f>If('20240621_intention'!B35259='20240621_intention'!B35258, A562, A562+1)</f>
        <v>417</v>
      </c>
    </row>
    <row r="564">
      <c r="A564" s="56">
        <f>If('20240621_intention'!B35260='20240621_intention'!B35259, A563, A563+1)</f>
        <v>418</v>
      </c>
    </row>
    <row r="565">
      <c r="A565" s="56">
        <f>If('20240621_intention'!B35261='20240621_intention'!B35260, A564, A564+1)</f>
        <v>418</v>
      </c>
    </row>
    <row r="566">
      <c r="A566" s="56">
        <f>If('20240621_intention'!B35262='20240621_intention'!B35261, A565, A565+1)</f>
        <v>418</v>
      </c>
    </row>
    <row r="567">
      <c r="A567" s="56">
        <f>If('20240621_intention'!B35263='20240621_intention'!B35262, A566, A566+1)</f>
        <v>419</v>
      </c>
    </row>
    <row r="568">
      <c r="A568" s="56">
        <f>If('20240621_intention'!B35264='20240621_intention'!B35263, A567, A567+1)</f>
        <v>419</v>
      </c>
    </row>
    <row r="569">
      <c r="A569" s="56">
        <f>If('20240621_intention'!B35265='20240621_intention'!B35264, A568, A568+1)</f>
        <v>419</v>
      </c>
    </row>
    <row r="570">
      <c r="A570" s="56">
        <f>If('20240621_intention'!B35266='20240621_intention'!B35265, A569, A569+1)</f>
        <v>420</v>
      </c>
    </row>
    <row r="571">
      <c r="A571" s="56">
        <f>If('20240621_intention'!B35267='20240621_intention'!B35266, A570, A570+1)</f>
        <v>420</v>
      </c>
    </row>
    <row r="572">
      <c r="A572" s="56">
        <f>If('20240621_intention'!B35268='20240621_intention'!B35267, A571, A571+1)</f>
        <v>421</v>
      </c>
    </row>
    <row r="573">
      <c r="A573" s="56">
        <f>If('20240621_intention'!B35269='20240621_intention'!B35268, A572, A572+1)</f>
        <v>422</v>
      </c>
    </row>
    <row r="574">
      <c r="A574" s="56">
        <f>If('20240621_intention'!B35270='20240621_intention'!B35269, A573, A573+1)</f>
        <v>422</v>
      </c>
    </row>
    <row r="575">
      <c r="A575" s="56">
        <f>If('20240621_intention'!B35271='20240621_intention'!B35270, A574, A574+1)</f>
        <v>423</v>
      </c>
    </row>
    <row r="576">
      <c r="A576" s="56">
        <f>If('20240621_intention'!B35272='20240621_intention'!B35271, A575, A575+1)</f>
        <v>423</v>
      </c>
    </row>
    <row r="577">
      <c r="A577" s="56">
        <f>If('20240621_intention'!B35273='20240621_intention'!B35272, A576, A576+1)</f>
        <v>423</v>
      </c>
    </row>
    <row r="578">
      <c r="A578" s="56">
        <f>If('20240621_intention'!B35274='20240621_intention'!B35273, A577, A577+1)</f>
        <v>424</v>
      </c>
    </row>
    <row r="579">
      <c r="A579" s="56">
        <f>If('20240621_intention'!B35275='20240621_intention'!B35274, A578, A578+1)</f>
        <v>424</v>
      </c>
    </row>
    <row r="580">
      <c r="A580" s="56">
        <f>If('20240621_intention'!B35276='20240621_intention'!B35275, A579, A579+1)</f>
        <v>424</v>
      </c>
    </row>
    <row r="581">
      <c r="A581" s="56">
        <f>If('20240621_intention'!B35277='20240621_intention'!B35276, A580, A580+1)</f>
        <v>425</v>
      </c>
    </row>
    <row r="582">
      <c r="A582" s="56">
        <f>If('20240621_intention'!B35278='20240621_intention'!B35277, A581, A581+1)</f>
        <v>425</v>
      </c>
    </row>
    <row r="583">
      <c r="A583" s="56">
        <f>If('20240621_intention'!B35279='20240621_intention'!B35278, A582, A582+1)</f>
        <v>425</v>
      </c>
    </row>
    <row r="584">
      <c r="A584" s="56">
        <f>If('20240621_intention'!B35280='20240621_intention'!B35279, A583, A583+1)</f>
        <v>425</v>
      </c>
    </row>
    <row r="585">
      <c r="A585" s="56">
        <f>If('20240621_intention'!B35281='20240621_intention'!B35280, A584, A584+1)</f>
        <v>426</v>
      </c>
    </row>
    <row r="586">
      <c r="A586" s="56">
        <f>If('20240621_intention'!B35282='20240621_intention'!B35281, A585, A585+1)</f>
        <v>426</v>
      </c>
    </row>
    <row r="587">
      <c r="A587" s="56">
        <f>If('20240621_intention'!B35283='20240621_intention'!B35282, A586, A586+1)</f>
        <v>426</v>
      </c>
    </row>
    <row r="588">
      <c r="A588" s="56">
        <f>If('20240621_intention'!B35284='20240621_intention'!B35283, A587, A587+1)</f>
        <v>426</v>
      </c>
    </row>
    <row r="589">
      <c r="A589" s="56">
        <f>If('20240621_intention'!B35285='20240621_intention'!B35284, A588, A588+1)</f>
        <v>427</v>
      </c>
    </row>
    <row r="590">
      <c r="A590" s="56">
        <f>If('20240621_intention'!B35286='20240621_intention'!B35285, A589, A589+1)</f>
        <v>427</v>
      </c>
    </row>
    <row r="591">
      <c r="A591" s="56">
        <f>If('20240621_intention'!B35287='20240621_intention'!B35286, A590, A590+1)</f>
        <v>427</v>
      </c>
    </row>
    <row r="592">
      <c r="A592" s="56">
        <f>If('20240621_intention'!B35288='20240621_intention'!B35287, A591, A591+1)</f>
        <v>427</v>
      </c>
    </row>
    <row r="593">
      <c r="A593" s="56">
        <f>If('20240621_intention'!B35289='20240621_intention'!B35288, A592, A592+1)</f>
        <v>428</v>
      </c>
    </row>
    <row r="594">
      <c r="A594" s="56">
        <f>If('20240621_intention'!B35290='20240621_intention'!B35289, A593, A593+1)</f>
        <v>428</v>
      </c>
    </row>
    <row r="595">
      <c r="A595" s="56">
        <f>If('20240621_intention'!B35291='20240621_intention'!B35290, A594, A594+1)</f>
        <v>428</v>
      </c>
    </row>
    <row r="596">
      <c r="A596" s="56">
        <f>If('20240621_intention'!B35292='20240621_intention'!B35291, A595, A595+1)</f>
        <v>429</v>
      </c>
    </row>
    <row r="597">
      <c r="A597" s="56">
        <f>If('20240621_intention'!B35293='20240621_intention'!B35292, A596, A596+1)</f>
        <v>429</v>
      </c>
    </row>
    <row r="598">
      <c r="A598" s="56">
        <f>If('20240621_intention'!B35294='20240621_intention'!B35293, A597, A597+1)</f>
        <v>429</v>
      </c>
    </row>
    <row r="599">
      <c r="A599" s="56">
        <f>If('20240621_intention'!B35295='20240621_intention'!B35294, A598, A598+1)</f>
        <v>429</v>
      </c>
    </row>
    <row r="600">
      <c r="A600" s="56">
        <f>If('20240621_intention'!B35296='20240621_intention'!B35295, A599, A599+1)</f>
        <v>430</v>
      </c>
    </row>
    <row r="601">
      <c r="A601" s="56">
        <f>If('20240621_intention'!B35297='20240621_intention'!B35296, A600, A600+1)</f>
        <v>430</v>
      </c>
    </row>
    <row r="602">
      <c r="A602" s="56">
        <f>If('20240621_intention'!B35298='20240621_intention'!B35297, A601, A601+1)</f>
        <v>431</v>
      </c>
    </row>
    <row r="603">
      <c r="A603" s="56">
        <f>If('20240621_intention'!B35299='20240621_intention'!B35298, A602, A602+1)</f>
        <v>431</v>
      </c>
    </row>
    <row r="604">
      <c r="A604" s="56">
        <f>If('20240621_intention'!B35300='20240621_intention'!B35299, A603, A603+1)</f>
        <v>431</v>
      </c>
    </row>
    <row r="605">
      <c r="A605" s="56">
        <f>If('20240621_intention'!B35301='20240621_intention'!B35300, A604, A604+1)</f>
        <v>432</v>
      </c>
    </row>
    <row r="606">
      <c r="A606" s="56">
        <f>If('20240621_intention'!B35302='20240621_intention'!B35301, A605, A605+1)</f>
        <v>432</v>
      </c>
    </row>
    <row r="607">
      <c r="A607" s="56">
        <f>If('20240621_intention'!B35303='20240621_intention'!B35302, A606, A606+1)</f>
        <v>433</v>
      </c>
    </row>
    <row r="608">
      <c r="A608" s="56">
        <f>If('20240621_intention'!B35304='20240621_intention'!B35303, A607, A607+1)</f>
        <v>433</v>
      </c>
    </row>
    <row r="609">
      <c r="A609" s="56">
        <f>If('20240621_intention'!B35305='20240621_intention'!B35304, A608, A608+1)</f>
        <v>433</v>
      </c>
    </row>
    <row r="610">
      <c r="A610" s="56">
        <f>If('20240621_intention'!B35306='20240621_intention'!B35305, A609, A609+1)</f>
        <v>434</v>
      </c>
    </row>
    <row r="611">
      <c r="A611" s="56">
        <f>If('20240621_intention'!B35307='20240621_intention'!B35306, A610, A610+1)</f>
        <v>434</v>
      </c>
    </row>
    <row r="612">
      <c r="A612" s="56">
        <f>If('20240621_intention'!B35308='20240621_intention'!B35307, A611, A611+1)</f>
        <v>434</v>
      </c>
    </row>
    <row r="613">
      <c r="A613" s="56">
        <f>If('20240621_intention'!B35309='20240621_intention'!B35308, A612, A612+1)</f>
        <v>435</v>
      </c>
    </row>
    <row r="614">
      <c r="A614" s="56">
        <f>If('20240621_intention'!B35310='20240621_intention'!B35309, A613, A613+1)</f>
        <v>435</v>
      </c>
    </row>
    <row r="615">
      <c r="A615" s="56">
        <f>If('20240621_intention'!B35311='20240621_intention'!B35310, A614, A614+1)</f>
        <v>436</v>
      </c>
    </row>
    <row r="616">
      <c r="A616" s="56">
        <f>If('20240621_intention'!B35312='20240621_intention'!B35311, A615, A615+1)</f>
        <v>436</v>
      </c>
    </row>
    <row r="617">
      <c r="A617" s="56">
        <f>If('20240621_intention'!B35313='20240621_intention'!B35312, A616, A616+1)</f>
        <v>436</v>
      </c>
    </row>
    <row r="618">
      <c r="A618" s="56">
        <f>If('20240621_intention'!B35314='20240621_intention'!B35313, A617, A617+1)</f>
        <v>437</v>
      </c>
    </row>
    <row r="619">
      <c r="A619" s="56">
        <f>If('20240621_intention'!B35315='20240621_intention'!B35314, A618, A618+1)</f>
        <v>437</v>
      </c>
    </row>
    <row r="620">
      <c r="A620" s="56">
        <f>If('20240621_intention'!B35316='20240621_intention'!B35315, A619, A619+1)</f>
        <v>437</v>
      </c>
    </row>
    <row r="621">
      <c r="A621" s="56">
        <f>If('20240621_intention'!B35317='20240621_intention'!B35316, A620, A620+1)</f>
        <v>438</v>
      </c>
    </row>
    <row r="622">
      <c r="A622" s="56">
        <f>If('20240621_intention'!B35318='20240621_intention'!B35317, A621, A621+1)</f>
        <v>438</v>
      </c>
    </row>
    <row r="623">
      <c r="A623" s="56">
        <f>If('20240621_intention'!B35319='20240621_intention'!B35318, A622, A622+1)</f>
        <v>438</v>
      </c>
    </row>
    <row r="624">
      <c r="A624" s="56">
        <f>If('20240621_intention'!B35320='20240621_intention'!B35319, A623, A623+1)</f>
        <v>439</v>
      </c>
    </row>
    <row r="625">
      <c r="A625" s="56">
        <f>If('20240621_intention'!B35321='20240621_intention'!B35320, A624, A624+1)</f>
        <v>439</v>
      </c>
    </row>
    <row r="626">
      <c r="A626" s="56">
        <f>If('20240621_intention'!B35322='20240621_intention'!B35321, A625, A625+1)</f>
        <v>439</v>
      </c>
    </row>
    <row r="627">
      <c r="A627" s="56">
        <f>If('20240621_intention'!B35323='20240621_intention'!B35322, A626, A626+1)</f>
        <v>440</v>
      </c>
    </row>
    <row r="628">
      <c r="A628" s="56">
        <f>If('20240621_intention'!B35324='20240621_intention'!B35323, A627, A627+1)</f>
        <v>441</v>
      </c>
    </row>
    <row r="629">
      <c r="A629" s="56">
        <f>If('20240621_intention'!B35325='20240621_intention'!B35324, A628, A628+1)</f>
        <v>442</v>
      </c>
    </row>
    <row r="630">
      <c r="A630" s="56">
        <f>If('20240621_intention'!B35326='20240621_intention'!B35325, A629, A629+1)</f>
        <v>443</v>
      </c>
    </row>
    <row r="631">
      <c r="A631" s="56">
        <f>If('20240621_intention'!B35327='20240621_intention'!B35326, A630, A630+1)</f>
        <v>443</v>
      </c>
    </row>
    <row r="632">
      <c r="A632" s="56">
        <f>If('20240621_intention'!B35328='20240621_intention'!B35327, A631, A631+1)</f>
        <v>443</v>
      </c>
    </row>
    <row r="633">
      <c r="A633" s="56">
        <f>If('20240621_intention'!B35329='20240621_intention'!B35328, A632, A632+1)</f>
        <v>444</v>
      </c>
    </row>
    <row r="634">
      <c r="A634" s="56">
        <f>If('20240621_intention'!B35330='20240621_intention'!B35329, A633, A633+1)</f>
        <v>445</v>
      </c>
    </row>
    <row r="635">
      <c r="A635" s="56">
        <f>If('20240621_intention'!B35331='20240621_intention'!B35330, A634, A634+1)</f>
        <v>446</v>
      </c>
    </row>
    <row r="636">
      <c r="A636" s="56">
        <f>If('20240621_intention'!B35332='20240621_intention'!B35331, A635, A635+1)</f>
        <v>447</v>
      </c>
    </row>
    <row r="637">
      <c r="A637" s="56">
        <f>If('20240621_intention'!B35333='20240621_intention'!B35332, A636, A636+1)</f>
        <v>448</v>
      </c>
    </row>
    <row r="638">
      <c r="A638" s="56">
        <f>If('20240621_intention'!B35334='20240621_intention'!B35333, A637, A637+1)</f>
        <v>449</v>
      </c>
    </row>
    <row r="639">
      <c r="A639" s="56">
        <f>If('20240621_intention'!B35335='20240621_intention'!B35334, A638, A638+1)</f>
        <v>450</v>
      </c>
    </row>
    <row r="640">
      <c r="A640" s="56">
        <f>If('20240621_intention'!B35336='20240621_intention'!B35335, A639, A639+1)</f>
        <v>450</v>
      </c>
    </row>
    <row r="641">
      <c r="A641" s="56">
        <f>If('20240621_intention'!B35337='20240621_intention'!B35336, A640, A640+1)</f>
        <v>451</v>
      </c>
    </row>
    <row r="642">
      <c r="A642" s="56">
        <f>If('20240621_intention'!B35338='20240621_intention'!B35337, A641, A641+1)</f>
        <v>452</v>
      </c>
    </row>
    <row r="643">
      <c r="A643" s="56">
        <f>If('20240621_intention'!B35339='20240621_intention'!B35338, A642, A642+1)</f>
        <v>453</v>
      </c>
    </row>
    <row r="644">
      <c r="A644" s="56">
        <f>If('20240621_intention'!B35340='20240621_intention'!B35339, A643, A643+1)</f>
        <v>454</v>
      </c>
    </row>
    <row r="645">
      <c r="A645" s="56">
        <f>If('20240621_intention'!B35341='20240621_intention'!B35340, A644, A644+1)</f>
        <v>455</v>
      </c>
    </row>
    <row r="646">
      <c r="A646" s="56">
        <f>If('20240621_intention'!B35342='20240621_intention'!B35341, A645, A645+1)</f>
        <v>456</v>
      </c>
    </row>
    <row r="647">
      <c r="A647" s="56">
        <f>If('20240621_intention'!B35343='20240621_intention'!B35342, A646, A646+1)</f>
        <v>457</v>
      </c>
    </row>
    <row r="648">
      <c r="A648" s="56">
        <f>If('20240621_intention'!B35344='20240621_intention'!B35343, A647, A647+1)</f>
        <v>457</v>
      </c>
    </row>
    <row r="649">
      <c r="A649" s="56">
        <f>If('20240621_intention'!B35345='20240621_intention'!B35344, A648, A648+1)</f>
        <v>458</v>
      </c>
    </row>
    <row r="650">
      <c r="A650" s="56">
        <f>If('20240621_intention'!B35346='20240621_intention'!B35345, A649, A649+1)</f>
        <v>459</v>
      </c>
    </row>
    <row r="651">
      <c r="A651" s="56">
        <f>If('20240621_intention'!B35347='20240621_intention'!B35346, A650, A650+1)</f>
        <v>460</v>
      </c>
    </row>
    <row r="652">
      <c r="A652" s="56">
        <f>If('20240621_intention'!B35348='20240621_intention'!B35347, A651, A651+1)</f>
        <v>461</v>
      </c>
    </row>
    <row r="653">
      <c r="A653" s="56">
        <f>If('20240621_intention'!B35349='20240621_intention'!B35348, A652, A652+1)</f>
        <v>462</v>
      </c>
    </row>
    <row r="654">
      <c r="A654" s="56">
        <f>If('20240621_intention'!B35350='20240621_intention'!B35349, A653, A653+1)</f>
        <v>463</v>
      </c>
    </row>
    <row r="655">
      <c r="A655" s="56">
        <f>If('20240621_intention'!B35351='20240621_intention'!B35350, A654, A654+1)</f>
        <v>464</v>
      </c>
    </row>
    <row r="656">
      <c r="A656" s="56">
        <f>If('20240621_intention'!B35352='20240621_intention'!B35351, A655, A655+1)</f>
        <v>465</v>
      </c>
    </row>
    <row r="657">
      <c r="A657" s="56">
        <f>If('20240621_intention'!B35353='20240621_intention'!B35352, A656, A656+1)</f>
        <v>465</v>
      </c>
    </row>
    <row r="658">
      <c r="A658" s="56">
        <f>If('20240621_intention'!B35354='20240621_intention'!B35353, A657, A657+1)</f>
        <v>466</v>
      </c>
    </row>
    <row r="659">
      <c r="A659" s="56">
        <f>If('20240621_intention'!B35355='20240621_intention'!B35354, A658, A658+1)</f>
        <v>467</v>
      </c>
    </row>
    <row r="660">
      <c r="A660" s="56">
        <f>If('20240621_intention'!B35356='20240621_intention'!B35355, A659, A659+1)</f>
        <v>468</v>
      </c>
    </row>
    <row r="661">
      <c r="A661" s="56">
        <f>If('20240621_intention'!B35357='20240621_intention'!B35356, A660, A660+1)</f>
        <v>469</v>
      </c>
    </row>
    <row r="662">
      <c r="A662" s="56">
        <f>If('20240621_intention'!B35358='20240621_intention'!B35357, A661, A661+1)</f>
        <v>470</v>
      </c>
    </row>
    <row r="663">
      <c r="A663" s="56">
        <f>If('20240621_intention'!B35359='20240621_intention'!B35358, A662, A662+1)</f>
        <v>471</v>
      </c>
    </row>
    <row r="664">
      <c r="A664" s="56">
        <f>If('20240621_intention'!B35360='20240621_intention'!B35359, A663, A663+1)</f>
        <v>472</v>
      </c>
    </row>
    <row r="665">
      <c r="A665" s="56">
        <f>If('20240621_intention'!B35361='20240621_intention'!B35360, A664, A664+1)</f>
        <v>473</v>
      </c>
    </row>
    <row r="666">
      <c r="A666" s="56">
        <f>If('20240621_intention'!B35362='20240621_intention'!B35361, A665, A665+1)</f>
        <v>474</v>
      </c>
    </row>
    <row r="667">
      <c r="A667" s="56">
        <f>If('20240621_intention'!B35363='20240621_intention'!B35362, A666, A666+1)</f>
        <v>475</v>
      </c>
    </row>
    <row r="668">
      <c r="A668" s="56">
        <f>If('20240621_intention'!B35364='20240621_intention'!B35363, A667, A667+1)</f>
        <v>476</v>
      </c>
    </row>
    <row r="669">
      <c r="A669" s="56">
        <f>If('20240621_intention'!B35365='20240621_intention'!B35364, A668, A668+1)</f>
        <v>477</v>
      </c>
    </row>
    <row r="670">
      <c r="A670" s="56">
        <f>If('20240621_intention'!B35366='20240621_intention'!B35365, A669, A669+1)</f>
        <v>478</v>
      </c>
    </row>
    <row r="671">
      <c r="A671" s="56">
        <f>If('20240621_intention'!B35367='20240621_intention'!B35366, A670, A670+1)</f>
        <v>479</v>
      </c>
    </row>
    <row r="672">
      <c r="A672" s="56">
        <f>If('20240621_intention'!B35368='20240621_intention'!B35367, A671, A671+1)</f>
        <v>480</v>
      </c>
    </row>
    <row r="673">
      <c r="A673" s="56">
        <f>If('20240621_intention'!B35369='20240621_intention'!B35368, A672, A672+1)</f>
        <v>481</v>
      </c>
    </row>
    <row r="674">
      <c r="A674" s="56">
        <f>If('20240621_intention'!B35370='20240621_intention'!B35369, A673, A673+1)</f>
        <v>482</v>
      </c>
    </row>
    <row r="675">
      <c r="A675" s="56">
        <f>If('20240621_intention'!B35371='20240621_intention'!B35370, A674, A674+1)</f>
        <v>482</v>
      </c>
    </row>
    <row r="676">
      <c r="A676" s="56">
        <f>If('20240621_intention'!B35372='20240621_intention'!B35371, A675, A675+1)</f>
        <v>482</v>
      </c>
    </row>
    <row r="677">
      <c r="A677" s="56">
        <f>If('20240621_intention'!B35373='20240621_intention'!B35372, A676, A676+1)</f>
        <v>483</v>
      </c>
    </row>
    <row r="678">
      <c r="A678" s="56">
        <f>If('20240621_intention'!B35374='20240621_intention'!B35373, A677, A677+1)</f>
        <v>484</v>
      </c>
    </row>
    <row r="679">
      <c r="A679" s="56">
        <f>If('20240621_intention'!B35375='20240621_intention'!B35374, A678, A678+1)</f>
        <v>485</v>
      </c>
    </row>
    <row r="680">
      <c r="A680" s="56">
        <f>If('20240621_intention'!B35376='20240621_intention'!B35375, A679, A679+1)</f>
        <v>486</v>
      </c>
    </row>
    <row r="681">
      <c r="A681" s="56">
        <f>If('20240621_intention'!B35377='20240621_intention'!B35376, A680, A680+1)</f>
        <v>487</v>
      </c>
    </row>
    <row r="682">
      <c r="A682" s="56">
        <f>If('20240621_intention'!B35378='20240621_intention'!B35377, A681, A681+1)</f>
        <v>488</v>
      </c>
    </row>
    <row r="683">
      <c r="A683" s="56">
        <f>If('20240621_intention'!B35379='20240621_intention'!B35378, A682, A682+1)</f>
        <v>488</v>
      </c>
    </row>
    <row r="684">
      <c r="A684" s="56">
        <f>If('20240621_intention'!B35380='20240621_intention'!B35379, A683, A683+1)</f>
        <v>489</v>
      </c>
    </row>
    <row r="685">
      <c r="A685" s="56">
        <f>If('20240621_intention'!B35381='20240621_intention'!B35380, A684, A684+1)</f>
        <v>490</v>
      </c>
    </row>
    <row r="686">
      <c r="A686" s="56">
        <f>If('20240621_intention'!B35382='20240621_intention'!B35381, A685, A685+1)</f>
        <v>491</v>
      </c>
    </row>
    <row r="687">
      <c r="A687" s="56">
        <f>If('20240621_intention'!B35383='20240621_intention'!B35382, A686, A686+1)</f>
        <v>492</v>
      </c>
    </row>
    <row r="688">
      <c r="A688" s="56">
        <f>If('20240621_intention'!B35384='20240621_intention'!B35383, A687, A687+1)</f>
        <v>493</v>
      </c>
    </row>
    <row r="689">
      <c r="A689" s="56">
        <f>If('20240621_intention'!B35385='20240621_intention'!B35384, A688, A688+1)</f>
        <v>493</v>
      </c>
    </row>
    <row r="690">
      <c r="A690" s="56">
        <f>If('20240621_intention'!B35386='20240621_intention'!B35385, A689, A689+1)</f>
        <v>494</v>
      </c>
    </row>
    <row r="691">
      <c r="A691" s="56">
        <f>If('20240621_intention'!B35387='20240621_intention'!B35386, A690, A690+1)</f>
        <v>495</v>
      </c>
    </row>
    <row r="692">
      <c r="A692" s="56">
        <f>If('20240621_intention'!B35388='20240621_intention'!B35387, A691, A691+1)</f>
        <v>496</v>
      </c>
    </row>
    <row r="693">
      <c r="A693" s="56">
        <f>If('20240621_intention'!B35389='20240621_intention'!B35388, A692, A692+1)</f>
        <v>496</v>
      </c>
    </row>
    <row r="694">
      <c r="A694" s="56">
        <f>If('20240621_intention'!B35390='20240621_intention'!B35389, A693, A693+1)</f>
        <v>497</v>
      </c>
    </row>
    <row r="695">
      <c r="A695" s="56">
        <f>If('20240621_intention'!B35391='20240621_intention'!B35390, A694, A694+1)</f>
        <v>498</v>
      </c>
    </row>
    <row r="696">
      <c r="A696" s="56">
        <f>If('20240621_intention'!B35392='20240621_intention'!B35391, A695, A695+1)</f>
        <v>499</v>
      </c>
    </row>
    <row r="697">
      <c r="A697" s="56">
        <f>If('20240621_intention'!B35393='20240621_intention'!B35392, A696, A696+1)</f>
        <v>500</v>
      </c>
    </row>
    <row r="698">
      <c r="A698" s="56">
        <f>If('20240621_intention'!B35394='20240621_intention'!B35393, A697, A697+1)</f>
        <v>500</v>
      </c>
    </row>
    <row r="699">
      <c r="A699" s="56">
        <f>If('20240621_intention'!B35395='20240621_intention'!B35394, A698, A698+1)</f>
        <v>500</v>
      </c>
    </row>
    <row r="700">
      <c r="A700" s="56">
        <f>If('20240621_intention'!B35396='20240621_intention'!B35395, A699, A699+1)</f>
        <v>501</v>
      </c>
    </row>
    <row r="701">
      <c r="A701" s="56">
        <f>If('20240621_intention'!B35397='20240621_intention'!B35396, A700, A700+1)</f>
        <v>502</v>
      </c>
    </row>
    <row r="702">
      <c r="A702" s="56">
        <f>If('20240621_intention'!B35398='20240621_intention'!B35397, A701, A701+1)</f>
        <v>503</v>
      </c>
    </row>
    <row r="703">
      <c r="A703" s="56">
        <f>If('20240621_intention'!B35399='20240621_intention'!B35398, A702, A702+1)</f>
        <v>504</v>
      </c>
    </row>
    <row r="704">
      <c r="A704" s="56">
        <f>If('20240621_intention'!B35400='20240621_intention'!B35399, A703, A703+1)</f>
        <v>505</v>
      </c>
    </row>
    <row r="705">
      <c r="A705" s="56">
        <f>If('20240621_intention'!B35401='20240621_intention'!B35400, A704, A704+1)</f>
        <v>505</v>
      </c>
    </row>
    <row r="706">
      <c r="A706" s="56">
        <f>If('20240621_intention'!B35402='20240621_intention'!B35401, A705, A705+1)</f>
        <v>506</v>
      </c>
    </row>
    <row r="707">
      <c r="A707" s="56">
        <f>If('20240621_intention'!B35403='20240621_intention'!B35402, A706, A706+1)</f>
        <v>506</v>
      </c>
    </row>
    <row r="708">
      <c r="A708" s="56">
        <f>If('20240621_intention'!B35404='20240621_intention'!B35403, A707, A707+1)</f>
        <v>506</v>
      </c>
    </row>
    <row r="709">
      <c r="A709" s="56">
        <f>If('20240621_intention'!B35405='20240621_intention'!B35404, A708, A708+1)</f>
        <v>506</v>
      </c>
    </row>
    <row r="710">
      <c r="A710" s="56">
        <f>If('20240621_intention'!B35406='20240621_intention'!B35405, A709, A709+1)</f>
        <v>507</v>
      </c>
    </row>
    <row r="711">
      <c r="A711" s="56">
        <f>If('20240621_intention'!B35407='20240621_intention'!B35406, A710, A710+1)</f>
        <v>508</v>
      </c>
    </row>
    <row r="712">
      <c r="A712" s="56">
        <f>If('20240621_intention'!B35408='20240621_intention'!B35407, A711, A711+1)</f>
        <v>509</v>
      </c>
    </row>
    <row r="713">
      <c r="A713" s="56">
        <f>If('20240621_intention'!B35409='20240621_intention'!B35408, A712, A712+1)</f>
        <v>510</v>
      </c>
    </row>
    <row r="714">
      <c r="A714" s="56">
        <f>If('20240621_intention'!B35410='20240621_intention'!B35409, A713, A713+1)</f>
        <v>511</v>
      </c>
    </row>
    <row r="715">
      <c r="A715" s="56">
        <f>If('20240621_intention'!B35411='20240621_intention'!B35410, A714, A714+1)</f>
        <v>511</v>
      </c>
    </row>
    <row r="716">
      <c r="A716" s="56">
        <f>If('20240621_intention'!B35412='20240621_intention'!B35411, A715, A715+1)</f>
        <v>512</v>
      </c>
    </row>
    <row r="717">
      <c r="A717" s="56">
        <f>If('20240621_intention'!B35413='20240621_intention'!B35412, A716, A716+1)</f>
        <v>513</v>
      </c>
      <c r="E717" s="58"/>
    </row>
    <row r="718">
      <c r="A718" s="56">
        <f>If('20240621_intention'!B35414='20240621_intention'!B35413, A717, A717+1)</f>
        <v>514</v>
      </c>
    </row>
    <row r="719">
      <c r="A719" s="56">
        <f>If('20240621_intention'!B35415='20240621_intention'!B35414, A718, A718+1)</f>
        <v>515</v>
      </c>
    </row>
    <row r="720">
      <c r="A720" s="56">
        <f>If('20240621_intention'!B35416='20240621_intention'!B35415, A719, A719+1)</f>
        <v>516</v>
      </c>
    </row>
    <row r="721">
      <c r="A721" s="56">
        <f>If('20240621_intention'!B35417='20240621_intention'!B35416, A720, A720+1)</f>
        <v>517</v>
      </c>
    </row>
    <row r="722">
      <c r="A722" s="56">
        <f>If('20240621_intention'!B35418='20240621_intention'!B35417, A721, A721+1)</f>
        <v>518</v>
      </c>
    </row>
    <row r="723">
      <c r="A723" s="56">
        <f>If('20240621_intention'!B35419='20240621_intention'!B35418, A722, A722+1)</f>
        <v>519</v>
      </c>
    </row>
    <row r="724">
      <c r="A724" s="56">
        <f>If('20240621_intention'!B35420='20240621_intention'!B35419, A723, A723+1)</f>
        <v>520</v>
      </c>
    </row>
    <row r="725">
      <c r="A725" s="56">
        <f>If('20240621_intention'!B35421='20240621_intention'!B35420, A724, A724+1)</f>
        <v>521</v>
      </c>
    </row>
    <row r="726">
      <c r="A726" s="56">
        <f>If('20240621_intention'!B35422='20240621_intention'!B35421, A725, A725+1)</f>
        <v>522</v>
      </c>
    </row>
    <row r="727">
      <c r="A727" s="56">
        <f>If('20240621_intention'!B35423='20240621_intention'!B35422, A726, A726+1)</f>
        <v>523</v>
      </c>
    </row>
    <row r="728">
      <c r="A728" s="56">
        <f>If('20240621_intention'!B35424='20240621_intention'!B35423, A727, A727+1)</f>
        <v>524</v>
      </c>
    </row>
    <row r="729">
      <c r="A729" s="56">
        <f>If('20240621_intention'!B35425='20240621_intention'!B35424, A728, A728+1)</f>
        <v>525</v>
      </c>
    </row>
    <row r="730">
      <c r="A730" s="56">
        <f>If('20240621_intention'!B35426='20240621_intention'!B35425, A729, A729+1)</f>
        <v>526</v>
      </c>
    </row>
    <row r="731">
      <c r="A731" s="56">
        <f>If('20240621_intention'!B35427='20240621_intention'!B35426, A730, A730+1)</f>
        <v>527</v>
      </c>
    </row>
    <row r="732">
      <c r="A732" s="56">
        <f>If('20240621_intention'!B35428='20240621_intention'!B35427, A731, A731+1)</f>
        <v>528</v>
      </c>
    </row>
    <row r="733">
      <c r="A733" s="56">
        <f>If('20240621_intention'!B35429='20240621_intention'!B35428, A732, A732+1)</f>
        <v>529</v>
      </c>
    </row>
    <row r="734">
      <c r="A734" s="56">
        <f>If('20240621_intention'!B35430='20240621_intention'!B35429, A733, A733+1)</f>
        <v>530</v>
      </c>
    </row>
    <row r="735">
      <c r="A735" s="56">
        <f>If('20240621_intention'!B35431='20240621_intention'!B35430, A734, A734+1)</f>
        <v>531</v>
      </c>
    </row>
    <row r="736">
      <c r="A736" s="56">
        <f>If('20240621_intention'!B35432='20240621_intention'!B35431, A735, A735+1)</f>
        <v>532</v>
      </c>
    </row>
    <row r="737">
      <c r="A737" s="56">
        <f>If('20240621_intention'!B35433='20240621_intention'!B35432, A736, A736+1)</f>
        <v>532</v>
      </c>
    </row>
    <row r="738">
      <c r="A738" s="56">
        <f>If('20240621_intention'!B35434='20240621_intention'!B35433, A737, A737+1)</f>
        <v>533</v>
      </c>
    </row>
    <row r="739">
      <c r="A739" s="56">
        <f>If('20240621_intention'!B35435='20240621_intention'!B35434, A738, A738+1)</f>
        <v>533</v>
      </c>
    </row>
    <row r="740">
      <c r="A740" s="56">
        <f>If('20240621_intention'!B35436='20240621_intention'!B35435, A739, A739+1)</f>
        <v>533</v>
      </c>
    </row>
    <row r="741">
      <c r="A741" s="56">
        <f>If('20240621_intention'!B35437='20240621_intention'!B35436, A740, A740+1)</f>
        <v>533</v>
      </c>
    </row>
    <row r="742">
      <c r="A742" s="56">
        <f>If('20240621_intention'!B35438='20240621_intention'!B35437, A741, A741+1)</f>
        <v>534</v>
      </c>
    </row>
    <row r="743">
      <c r="A743" s="56">
        <f>If('20240621_intention'!B35439='20240621_intention'!B35438, A742, A742+1)</f>
        <v>535</v>
      </c>
    </row>
    <row r="744">
      <c r="A744" s="56">
        <f>If('20240621_intention'!B35440='20240621_intention'!B35439, A743, A743+1)</f>
        <v>536</v>
      </c>
    </row>
    <row r="745">
      <c r="A745" s="56">
        <f>If('20240621_intention'!B35441='20240621_intention'!B35440, A744, A744+1)</f>
        <v>536</v>
      </c>
    </row>
    <row r="746">
      <c r="A746" s="56">
        <f>If('20240621_intention'!B35442='20240621_intention'!B35441, A745, A745+1)</f>
        <v>537</v>
      </c>
    </row>
    <row r="747">
      <c r="A747" s="56">
        <f>If('20240621_intention'!B35443='20240621_intention'!B35442, A746, A746+1)</f>
        <v>538</v>
      </c>
    </row>
    <row r="748">
      <c r="A748" s="56">
        <f>If('20240621_intention'!B35444='20240621_intention'!B35443, A747, A747+1)</f>
        <v>539</v>
      </c>
    </row>
    <row r="749">
      <c r="A749" s="56">
        <f>If('20240621_intention'!B35445='20240621_intention'!B35444, A748, A748+1)</f>
        <v>539</v>
      </c>
    </row>
    <row r="750">
      <c r="A750" s="56">
        <f>If('20240621_intention'!B35446='20240621_intention'!B35445, A749, A749+1)</f>
        <v>539</v>
      </c>
    </row>
    <row r="751">
      <c r="A751" s="56">
        <f>If('20240621_intention'!B35447='20240621_intention'!B35446, A750, A750+1)</f>
        <v>540</v>
      </c>
    </row>
    <row r="752">
      <c r="A752" s="56">
        <f>If('20240621_intention'!B35448='20240621_intention'!B35447, A751, A751+1)</f>
        <v>540</v>
      </c>
    </row>
    <row r="753">
      <c r="A753" s="56">
        <f>If('20240621_intention'!B35449='20240621_intention'!B35448, A752, A752+1)</f>
        <v>540</v>
      </c>
    </row>
    <row r="754">
      <c r="A754" s="56">
        <f>If('20240621_intention'!B35450='20240621_intention'!B35449, A753, A753+1)</f>
        <v>541</v>
      </c>
    </row>
    <row r="755">
      <c r="A755" s="56">
        <f>If('20240621_intention'!B35451='20240621_intention'!B35450, A754, A754+1)</f>
        <v>541</v>
      </c>
    </row>
    <row r="756">
      <c r="A756" s="56">
        <f>If('20240621_intention'!B35452='20240621_intention'!B35451, A755, A755+1)</f>
        <v>541</v>
      </c>
    </row>
    <row r="757">
      <c r="A757" s="56">
        <f>If('20240621_intention'!B35453='20240621_intention'!B35452, A756, A756+1)</f>
        <v>541</v>
      </c>
    </row>
    <row r="758">
      <c r="A758" s="56">
        <f>If('20240621_intention'!B35454='20240621_intention'!B35453, A757, A757+1)</f>
        <v>542</v>
      </c>
    </row>
    <row r="759">
      <c r="A759" s="56">
        <f>If('20240621_intention'!B35455='20240621_intention'!B35454, A758, A758+1)</f>
        <v>543</v>
      </c>
    </row>
    <row r="760">
      <c r="A760" s="56">
        <f>If('20240621_intention'!B35456='20240621_intention'!B35455, A759, A759+1)</f>
        <v>544</v>
      </c>
    </row>
    <row r="761">
      <c r="A761" s="56">
        <f>If('20240621_intention'!B35457='20240621_intention'!B35456, A760, A760+1)</f>
        <v>544</v>
      </c>
    </row>
    <row r="762">
      <c r="A762" s="56">
        <f>If('20240621_intention'!B35458='20240621_intention'!B35457, A761, A761+1)</f>
        <v>545</v>
      </c>
    </row>
    <row r="763">
      <c r="A763" s="56">
        <f>If('20240621_intention'!B35459='20240621_intention'!B35458, A762, A762+1)</f>
        <v>546</v>
      </c>
    </row>
    <row r="764">
      <c r="A764" s="56">
        <f>If('20240621_intention'!B35460='20240621_intention'!B35459, A763, A763+1)</f>
        <v>547</v>
      </c>
    </row>
    <row r="765">
      <c r="A765" s="56">
        <f>If('20240621_intention'!B35461='20240621_intention'!B35460, A764, A764+1)</f>
        <v>547</v>
      </c>
    </row>
    <row r="766">
      <c r="A766" s="56">
        <f>If('20240621_intention'!B35462='20240621_intention'!B35461, A765, A765+1)</f>
        <v>548</v>
      </c>
    </row>
    <row r="767">
      <c r="A767" s="56">
        <f>If('20240621_intention'!B35463='20240621_intention'!B35462, A766, A766+1)</f>
        <v>549</v>
      </c>
    </row>
    <row r="768">
      <c r="A768" s="56">
        <f>If('20240621_intention'!B35464='20240621_intention'!B35463, A767, A767+1)</f>
        <v>550</v>
      </c>
    </row>
    <row r="769">
      <c r="A769" s="56">
        <f>If('20240621_intention'!B35465='20240621_intention'!B35464, A768, A768+1)</f>
        <v>551</v>
      </c>
    </row>
    <row r="770">
      <c r="A770" s="56">
        <f>If('20240621_intention'!B35466='20240621_intention'!B35465, A769, A769+1)</f>
        <v>552</v>
      </c>
    </row>
    <row r="771">
      <c r="A771" s="56">
        <f>If('20240621_intention'!B35467='20240621_intention'!B35466, A770, A770+1)</f>
        <v>553</v>
      </c>
    </row>
    <row r="772">
      <c r="A772" s="56">
        <f>If('20240621_intention'!B35468='20240621_intention'!B35467, A771, A771+1)</f>
        <v>553</v>
      </c>
    </row>
    <row r="773">
      <c r="A773" s="56">
        <f>If('20240621_intention'!B35469='20240621_intention'!B35468, A772, A772+1)</f>
        <v>554</v>
      </c>
    </row>
    <row r="774">
      <c r="A774" s="56">
        <f>If('20240621_intention'!B35470='20240621_intention'!B35469, A773, A773+1)</f>
        <v>555</v>
      </c>
    </row>
    <row r="775">
      <c r="A775" s="56">
        <f>If('20240621_intention'!B35471='20240621_intention'!B35470, A774, A774+1)</f>
        <v>556</v>
      </c>
    </row>
    <row r="776">
      <c r="A776" s="56">
        <f>If('20240621_intention'!B35472='20240621_intention'!B35471, A775, A775+1)</f>
        <v>557</v>
      </c>
    </row>
    <row r="777">
      <c r="A777" s="56">
        <f>If('20240621_intention'!B35473='20240621_intention'!B35472, A776, A776+1)</f>
        <v>558</v>
      </c>
    </row>
    <row r="778">
      <c r="A778" s="56">
        <f>If('20240621_intention'!B35474='20240621_intention'!B35473, A777, A777+1)</f>
        <v>559</v>
      </c>
    </row>
    <row r="779">
      <c r="A779" s="56">
        <f>If('20240621_intention'!B35475='20240621_intention'!B35474, A778, A778+1)</f>
        <v>560</v>
      </c>
    </row>
    <row r="780">
      <c r="A780" s="56">
        <f>If('20240621_intention'!B35476='20240621_intention'!B35475, A779, A779+1)</f>
        <v>561</v>
      </c>
    </row>
    <row r="781">
      <c r="A781" s="56">
        <f>If('20240621_intention'!B35477='20240621_intention'!B35476, A780, A780+1)</f>
        <v>562</v>
      </c>
    </row>
    <row r="782">
      <c r="A782" s="56">
        <f>If('20240621_intention'!B35478='20240621_intention'!B35477, A781, A781+1)</f>
        <v>563</v>
      </c>
    </row>
    <row r="783">
      <c r="A783" s="56">
        <f>If('20240621_intention'!B35479='20240621_intention'!B35478, A782, A782+1)</f>
        <v>564</v>
      </c>
    </row>
    <row r="784">
      <c r="A784" s="56">
        <f>If('20240621_intention'!B35480='20240621_intention'!B35479, A783, A783+1)</f>
        <v>565</v>
      </c>
    </row>
    <row r="785">
      <c r="A785" s="56">
        <f>If('20240621_intention'!B35481='20240621_intention'!B35480, A784, A784+1)</f>
        <v>566</v>
      </c>
    </row>
    <row r="786">
      <c r="A786" s="56">
        <f>If('20240621_intention'!B35482='20240621_intention'!B35481, A785, A785+1)</f>
        <v>567</v>
      </c>
    </row>
    <row r="787">
      <c r="A787" s="56">
        <f>If('20240621_intention'!B35483='20240621_intention'!B35482, A786, A786+1)</f>
        <v>568</v>
      </c>
    </row>
    <row r="788">
      <c r="A788" s="56">
        <f>If('20240621_intention'!B35484='20240621_intention'!B35483, A787, A787+1)</f>
        <v>569</v>
      </c>
    </row>
    <row r="789">
      <c r="A789" s="56">
        <f>If('20240621_intention'!B35485='20240621_intention'!B35484, A788, A788+1)</f>
        <v>570</v>
      </c>
    </row>
    <row r="790">
      <c r="A790" s="56">
        <f>If('20240621_intention'!B35486='20240621_intention'!B35485, A789, A789+1)</f>
        <v>571</v>
      </c>
    </row>
    <row r="791">
      <c r="A791" s="56">
        <f>If('20240621_intention'!B35487='20240621_intention'!B35486, A790, A790+1)</f>
        <v>572</v>
      </c>
    </row>
    <row r="792">
      <c r="A792" s="56">
        <f>If('20240621_intention'!B35488='20240621_intention'!B35487, A791, A791+1)</f>
        <v>573</v>
      </c>
    </row>
    <row r="793">
      <c r="A793" s="56">
        <f>If('20240621_intention'!B35489='20240621_intention'!B35488, A792, A792+1)</f>
        <v>573</v>
      </c>
    </row>
    <row r="794">
      <c r="A794" s="56">
        <f>If('20240621_intention'!B35490='20240621_intention'!B35489, A793, A793+1)</f>
        <v>573</v>
      </c>
    </row>
    <row r="795">
      <c r="A795" s="56">
        <f>If('20240621_intention'!B35491='20240621_intention'!B35490, A794, A794+1)</f>
        <v>574</v>
      </c>
    </row>
    <row r="796">
      <c r="A796" s="56">
        <f>If('20240621_intention'!B35492='20240621_intention'!B35491, A795, A795+1)</f>
        <v>575</v>
      </c>
    </row>
    <row r="797">
      <c r="A797" s="56">
        <f>If('20240621_intention'!B35493='20240621_intention'!B35492, A796, A796+1)</f>
        <v>576</v>
      </c>
    </row>
    <row r="798">
      <c r="A798" s="56">
        <f>If('20240621_intention'!B35494='20240621_intention'!B35493, A797, A797+1)</f>
        <v>576</v>
      </c>
    </row>
    <row r="799">
      <c r="A799" s="56">
        <f>If('20240621_intention'!B35495='20240621_intention'!B35494, A798, A798+1)</f>
        <v>576</v>
      </c>
    </row>
    <row r="800">
      <c r="A800" s="56">
        <f>If('20240621_intention'!B35496='20240621_intention'!B35495, A799, A799+1)</f>
        <v>576</v>
      </c>
    </row>
    <row r="801">
      <c r="A801" s="56">
        <f>If('20240621_intention'!B35497='20240621_intention'!B35496, A800, A800+1)</f>
        <v>576</v>
      </c>
    </row>
    <row r="802">
      <c r="A802" s="56">
        <f>If('20240621_intention'!B35498='20240621_intention'!B35497, A801, A801+1)</f>
        <v>576</v>
      </c>
    </row>
    <row r="803">
      <c r="A803" s="56">
        <f>If('20240621_intention'!B35499='20240621_intention'!B35498, A802, A802+1)</f>
        <v>577</v>
      </c>
    </row>
    <row r="804">
      <c r="A804" s="56">
        <f>If('20240621_intention'!B35500='20240621_intention'!B35499, A803, A803+1)</f>
        <v>577</v>
      </c>
    </row>
    <row r="805">
      <c r="A805" s="56">
        <f>If('20240621_intention'!B35501='20240621_intention'!B35500, A804, A804+1)</f>
        <v>578</v>
      </c>
    </row>
    <row r="806">
      <c r="A806" s="56">
        <f>If('20240621_intention'!B35502='20240621_intention'!B35501, A805, A805+1)</f>
        <v>579</v>
      </c>
    </row>
    <row r="807">
      <c r="A807" s="56">
        <f>If('20240621_intention'!B35503='20240621_intention'!B35502, A806, A806+1)</f>
        <v>579</v>
      </c>
    </row>
    <row r="808">
      <c r="A808" s="56">
        <f>If('20240621_intention'!B35504='20240621_intention'!B35503, A807, A807+1)</f>
        <v>580</v>
      </c>
    </row>
    <row r="809">
      <c r="A809" s="56">
        <f>If('20240621_intention'!B35505='20240621_intention'!B35504, A808, A808+1)</f>
        <v>580</v>
      </c>
    </row>
    <row r="810">
      <c r="A810" s="56">
        <f>If('20240621_intention'!B35506='20240621_intention'!B35505, A809, A809+1)</f>
        <v>581</v>
      </c>
    </row>
    <row r="811">
      <c r="A811" s="56">
        <f>If('20240621_intention'!B35507='20240621_intention'!B35506, A810, A810+1)</f>
        <v>582</v>
      </c>
    </row>
    <row r="812">
      <c r="A812" s="56">
        <f>If('20240621_intention'!B35508='20240621_intention'!B35507, A811, A811+1)</f>
        <v>582</v>
      </c>
    </row>
    <row r="813">
      <c r="A813" s="56">
        <f>If('20240621_intention'!B35509='20240621_intention'!B35508, A812, A812+1)</f>
        <v>583</v>
      </c>
    </row>
    <row r="814">
      <c r="A814" s="56">
        <f>If('20240621_intention'!B35510='20240621_intention'!B35509, A813, A813+1)</f>
        <v>584</v>
      </c>
    </row>
    <row r="815">
      <c r="A815" s="56">
        <f>If('20240621_intention'!B35511='20240621_intention'!B35510, A814, A814+1)</f>
        <v>585</v>
      </c>
    </row>
    <row r="816">
      <c r="A816" s="56">
        <f>If('20240621_intention'!B35512='20240621_intention'!B35511, A815, A815+1)</f>
        <v>586</v>
      </c>
    </row>
    <row r="817">
      <c r="A817" s="56">
        <f>If('20240621_intention'!B35513='20240621_intention'!B35512, A816, A816+1)</f>
        <v>586</v>
      </c>
    </row>
    <row r="818">
      <c r="A818" s="56">
        <f>If('20240621_intention'!B35514='20240621_intention'!B35513, A817, A817+1)</f>
        <v>587</v>
      </c>
    </row>
    <row r="819">
      <c r="A819" s="56">
        <f>If('20240621_intention'!B35515='20240621_intention'!B35514, A818, A818+1)</f>
        <v>588</v>
      </c>
    </row>
    <row r="820">
      <c r="A820" s="56">
        <f>If('20240621_intention'!B35516='20240621_intention'!B35515, A819, A819+1)</f>
        <v>589</v>
      </c>
    </row>
    <row r="821">
      <c r="A821" s="56">
        <f>If('20240621_intention'!B35517='20240621_intention'!B35516, A820, A820+1)</f>
        <v>590</v>
      </c>
    </row>
    <row r="822">
      <c r="A822" s="56">
        <f>If('20240621_intention'!B35518='20240621_intention'!B35517, A821, A821+1)</f>
        <v>591</v>
      </c>
    </row>
    <row r="823">
      <c r="A823" s="56">
        <f>If('20240621_intention'!B35519='20240621_intention'!B35518, A822, A822+1)</f>
        <v>592</v>
      </c>
    </row>
    <row r="824">
      <c r="A824" s="56">
        <f>If('20240621_intention'!B35520='20240621_intention'!B35519, A823, A823+1)</f>
        <v>593</v>
      </c>
    </row>
    <row r="825">
      <c r="A825" s="56">
        <f>If('20240621_intention'!B35521='20240621_intention'!B35520, A824, A824+1)</f>
        <v>594</v>
      </c>
    </row>
    <row r="826">
      <c r="A826" s="56">
        <f>If('20240621_intention'!B35522='20240621_intention'!B35521, A825, A825+1)</f>
        <v>594</v>
      </c>
    </row>
    <row r="827">
      <c r="A827" s="56">
        <f>If('20240621_intention'!B35523='20240621_intention'!B35522, A826, A826+1)</f>
        <v>595</v>
      </c>
    </row>
    <row r="828">
      <c r="A828" s="56">
        <f>If('20240621_intention'!B35524='20240621_intention'!B35523, A827, A827+1)</f>
        <v>596</v>
      </c>
    </row>
    <row r="829">
      <c r="A829" s="56">
        <f>If('20240621_intention'!B35525='20240621_intention'!B35524, A828, A828+1)</f>
        <v>597</v>
      </c>
    </row>
    <row r="830">
      <c r="A830" s="56">
        <f>If('20240621_intention'!B35526='20240621_intention'!B35525, A829, A829+1)</f>
        <v>598</v>
      </c>
    </row>
    <row r="831">
      <c r="A831" s="56">
        <f>If('20240621_intention'!B35527='20240621_intention'!B35526, A830, A830+1)</f>
        <v>599</v>
      </c>
    </row>
    <row r="832">
      <c r="A832" s="56">
        <f>If('20240621_intention'!B35528='20240621_intention'!B35527, A831, A831+1)</f>
        <v>600</v>
      </c>
    </row>
    <row r="833">
      <c r="A833" s="56">
        <f>If('20240621_intention'!B35529='20240621_intention'!B35528, A832, A832+1)</f>
        <v>601</v>
      </c>
    </row>
    <row r="834">
      <c r="A834" s="56">
        <f>If('20240621_intention'!B35530='20240621_intention'!B35529, A833, A833+1)</f>
        <v>602</v>
      </c>
    </row>
    <row r="835">
      <c r="A835" s="56">
        <f>If('20240621_intention'!B35531='20240621_intention'!B35530, A834, A834+1)</f>
        <v>603</v>
      </c>
    </row>
    <row r="836">
      <c r="A836" s="56">
        <f>If('20240621_intention'!B35532='20240621_intention'!B35531, A835, A835+1)</f>
        <v>604</v>
      </c>
    </row>
    <row r="837">
      <c r="A837" s="56">
        <f>If('20240621_intention'!B35533='20240621_intention'!B35532, A836, A836+1)</f>
        <v>604</v>
      </c>
    </row>
    <row r="838">
      <c r="A838" s="56">
        <f>If('20240621_intention'!B35534='20240621_intention'!B35533, A837, A837+1)</f>
        <v>605</v>
      </c>
    </row>
    <row r="839">
      <c r="A839" s="56">
        <f>If('20240621_intention'!B35535='20240621_intention'!B35534, A838, A838+1)</f>
        <v>606</v>
      </c>
    </row>
    <row r="840">
      <c r="A840" s="56">
        <f>If('20240621_intention'!B35536='20240621_intention'!B35535, A839, A839+1)</f>
        <v>607</v>
      </c>
    </row>
    <row r="841">
      <c r="A841" s="56">
        <f>If('20240621_intention'!B35537='20240621_intention'!B35536, A840, A840+1)</f>
        <v>608</v>
      </c>
    </row>
    <row r="842">
      <c r="A842" s="56">
        <f>If('20240621_intention'!B35538='20240621_intention'!B35537, A841, A841+1)</f>
        <v>609</v>
      </c>
    </row>
    <row r="843">
      <c r="A843" s="56">
        <f>If('20240621_intention'!B35539='20240621_intention'!B35538, A842, A842+1)</f>
        <v>610</v>
      </c>
    </row>
    <row r="844">
      <c r="A844" s="56">
        <f>If('20240621_intention'!B35540='20240621_intention'!B35539, A843, A843+1)</f>
        <v>611</v>
      </c>
    </row>
    <row r="845">
      <c r="A845" s="56">
        <f>If('20240621_intention'!B35541='20240621_intention'!B35540, A844, A844+1)</f>
        <v>612</v>
      </c>
    </row>
    <row r="846">
      <c r="A846" s="56">
        <f>If('20240621_intention'!B35542='20240621_intention'!B35541, A845, A845+1)</f>
        <v>613</v>
      </c>
    </row>
    <row r="847">
      <c r="A847" s="56">
        <f>If('20240621_intention'!B35543='20240621_intention'!B35542, A846, A846+1)</f>
        <v>614</v>
      </c>
    </row>
    <row r="848">
      <c r="A848" s="56">
        <f>If('20240621_intention'!B35544='20240621_intention'!B35543, A847, A847+1)</f>
        <v>615</v>
      </c>
    </row>
    <row r="849">
      <c r="A849" s="56">
        <f>If('20240621_intention'!B35545='20240621_intention'!B35544, A848, A848+1)</f>
        <v>616</v>
      </c>
    </row>
    <row r="850">
      <c r="A850" s="56">
        <f>If('20240621_intention'!B35546='20240621_intention'!B35545, A849, A849+1)</f>
        <v>617</v>
      </c>
    </row>
    <row r="851">
      <c r="A851" s="56">
        <f>If('20240621_intention'!B35547='20240621_intention'!B35546, A850, A850+1)</f>
        <v>618</v>
      </c>
    </row>
    <row r="852">
      <c r="A852" s="56">
        <f>If('20240621_intention'!B35548='20240621_intention'!B35547, A851, A851+1)</f>
        <v>618</v>
      </c>
    </row>
    <row r="853">
      <c r="A853" s="56">
        <f>If('20240621_intention'!B35549='20240621_intention'!B35548, A852, A852+1)</f>
        <v>619</v>
      </c>
    </row>
    <row r="854">
      <c r="A854" s="56">
        <f>If('20240621_intention'!B35550='20240621_intention'!B35549, A853, A853+1)</f>
        <v>619</v>
      </c>
    </row>
    <row r="855">
      <c r="A855" s="56">
        <f>If('20240621_intention'!B35551='20240621_intention'!B35550, A854, A854+1)</f>
        <v>619</v>
      </c>
    </row>
    <row r="856">
      <c r="A856" s="56">
        <f>If('20240621_intention'!B35552='20240621_intention'!B35551, A855, A855+1)</f>
        <v>620</v>
      </c>
    </row>
    <row r="857">
      <c r="A857" s="56">
        <f>If('20240621_intention'!B35553='20240621_intention'!B35552, A856, A856+1)</f>
        <v>621</v>
      </c>
    </row>
    <row r="858">
      <c r="A858" s="56">
        <f>If('20240621_intention'!B35554='20240621_intention'!B35553, A857, A857+1)</f>
        <v>621</v>
      </c>
    </row>
    <row r="859">
      <c r="A859" s="56">
        <f>If('20240621_intention'!B35555='20240621_intention'!B35554, A858, A858+1)</f>
        <v>622</v>
      </c>
    </row>
    <row r="860">
      <c r="A860" s="56">
        <f>If('20240621_intention'!B35556='20240621_intention'!B35555, A859, A859+1)</f>
        <v>622</v>
      </c>
    </row>
    <row r="861">
      <c r="A861" s="56">
        <f>If('20240621_intention'!B35557='20240621_intention'!B35556, A860, A860+1)</f>
        <v>623</v>
      </c>
    </row>
    <row r="862">
      <c r="A862" s="56">
        <f>If('20240621_intention'!B35558='20240621_intention'!B35557, A861, A861+1)</f>
        <v>623</v>
      </c>
    </row>
    <row r="863">
      <c r="A863" s="56">
        <f>If('20240621_intention'!B35559='20240621_intention'!B35558, A862, A862+1)</f>
        <v>623</v>
      </c>
    </row>
    <row r="864">
      <c r="A864" s="56">
        <f>If('20240621_intention'!B35560='20240621_intention'!B35559, A863, A863+1)</f>
        <v>624</v>
      </c>
    </row>
    <row r="865">
      <c r="A865" s="56">
        <f>If('20240621_intention'!B35561='20240621_intention'!B35560, A864, A864+1)</f>
        <v>625</v>
      </c>
    </row>
    <row r="866">
      <c r="A866" s="56">
        <f>If('20240621_intention'!B35562='20240621_intention'!B35561, A865, A865+1)</f>
        <v>626</v>
      </c>
    </row>
    <row r="867">
      <c r="A867" s="56">
        <f>If('20240621_intention'!B35563='20240621_intention'!B35562, A866, A866+1)</f>
        <v>627</v>
      </c>
    </row>
    <row r="868">
      <c r="A868" s="56">
        <f>If('20240621_intention'!B35564='20240621_intention'!B35563, A867, A867+1)</f>
        <v>627</v>
      </c>
    </row>
    <row r="869">
      <c r="A869" s="56">
        <f>If('20240621_intention'!B35565='20240621_intention'!B35564, A868, A868+1)</f>
        <v>627</v>
      </c>
    </row>
    <row r="870">
      <c r="A870" s="56">
        <f>If('20240621_intention'!B35566='20240621_intention'!B35565, A869, A869+1)</f>
        <v>628</v>
      </c>
    </row>
    <row r="871">
      <c r="A871" s="56">
        <f>If('20240621_intention'!B35567='20240621_intention'!B35566, A870, A870+1)</f>
        <v>629</v>
      </c>
    </row>
    <row r="872">
      <c r="A872" s="56">
        <f>If('20240621_intention'!B35568='20240621_intention'!B35567, A871, A871+1)</f>
        <v>629</v>
      </c>
    </row>
    <row r="873">
      <c r="A873" s="56">
        <f>If('20240621_intention'!B35569='20240621_intention'!B35568, A872, A872+1)</f>
        <v>630</v>
      </c>
    </row>
    <row r="874">
      <c r="A874" s="56">
        <f>If('20240621_intention'!B35570='20240621_intention'!B35569, A873, A873+1)</f>
        <v>630</v>
      </c>
    </row>
    <row r="875">
      <c r="A875" s="56">
        <f>If('20240621_intention'!B35571='20240621_intention'!B35570, A874, A874+1)</f>
        <v>630</v>
      </c>
    </row>
    <row r="876">
      <c r="A876" s="56">
        <f>If('20240621_intention'!B35572='20240621_intention'!B35571, A875, A875+1)</f>
        <v>631</v>
      </c>
    </row>
    <row r="877">
      <c r="A877" s="56">
        <f>If('20240621_intention'!B35573='20240621_intention'!B35572, A876, A876+1)</f>
        <v>631</v>
      </c>
    </row>
    <row r="878">
      <c r="A878" s="56">
        <f>If('20240621_intention'!B35574='20240621_intention'!B35573, A877, A877+1)</f>
        <v>631</v>
      </c>
    </row>
    <row r="879">
      <c r="A879" s="56">
        <f>If('20240621_intention'!B35575='20240621_intention'!B35574, A878, A878+1)</f>
        <v>631</v>
      </c>
    </row>
    <row r="880">
      <c r="A880" s="56">
        <f>If('20240621_intention'!B35576='20240621_intention'!B35575, A879, A879+1)</f>
        <v>632</v>
      </c>
    </row>
    <row r="881">
      <c r="A881" s="56">
        <f>If('20240621_intention'!B35577='20240621_intention'!B35576, A880, A880+1)</f>
        <v>633</v>
      </c>
    </row>
    <row r="882">
      <c r="A882" s="56">
        <f>If('20240621_intention'!B35578='20240621_intention'!B35577, A881, A881+1)</f>
        <v>634</v>
      </c>
    </row>
    <row r="883">
      <c r="A883" s="56">
        <f>If('20240621_intention'!B35579='20240621_intention'!B35578, A882, A882+1)</f>
        <v>634</v>
      </c>
    </row>
    <row r="884">
      <c r="A884" s="56">
        <f>If('20240621_intention'!B35580='20240621_intention'!B35579, A883, A883+1)</f>
        <v>635</v>
      </c>
    </row>
    <row r="885">
      <c r="A885" s="56">
        <f>If('20240621_intention'!B35581='20240621_intention'!B35580, A884, A884+1)</f>
        <v>635</v>
      </c>
    </row>
    <row r="886">
      <c r="A886" s="56">
        <f>If('20240621_intention'!B35582='20240621_intention'!B35581, A885, A885+1)</f>
        <v>636</v>
      </c>
    </row>
    <row r="887">
      <c r="A887" s="56">
        <f>If('20240621_intention'!B35583='20240621_intention'!B35582, A886, A886+1)</f>
        <v>637</v>
      </c>
    </row>
    <row r="888">
      <c r="A888" s="56">
        <f>If('20240621_intention'!B35584='20240621_intention'!B35583, A887, A887+1)</f>
        <v>638</v>
      </c>
    </row>
    <row r="889">
      <c r="A889" s="56">
        <f>If('20240621_intention'!B35585='20240621_intention'!B35584, A888, A888+1)</f>
        <v>638</v>
      </c>
    </row>
    <row r="890">
      <c r="A890" s="56">
        <f>If('20240621_intention'!B35586='20240621_intention'!B35585, A889, A889+1)</f>
        <v>639</v>
      </c>
    </row>
    <row r="891">
      <c r="A891" s="56">
        <f>If('20240621_intention'!B35587='20240621_intention'!B35586, A890, A890+1)</f>
        <v>640</v>
      </c>
    </row>
    <row r="892">
      <c r="A892" s="56">
        <f>If('20240621_intention'!B35588='20240621_intention'!B35587, A891, A891+1)</f>
        <v>641</v>
      </c>
    </row>
    <row r="893">
      <c r="A893" s="56">
        <f>If('20240621_intention'!B35589='20240621_intention'!B35588, A892, A892+1)</f>
        <v>642</v>
      </c>
    </row>
    <row r="894">
      <c r="A894" s="56">
        <f>If('20240621_intention'!B35590='20240621_intention'!B35589, A893, A893+1)</f>
        <v>643</v>
      </c>
    </row>
    <row r="895">
      <c r="A895" s="56">
        <f>If('20240621_intention'!B35591='20240621_intention'!B35590, A894, A894+1)</f>
        <v>644</v>
      </c>
    </row>
    <row r="896">
      <c r="A896" s="56">
        <f>If('20240621_intention'!B35592='20240621_intention'!B35591, A895, A895+1)</f>
        <v>645</v>
      </c>
    </row>
    <row r="897">
      <c r="A897" s="56">
        <f>If('20240621_intention'!B35593='20240621_intention'!B35592, A896, A896+1)</f>
        <v>646</v>
      </c>
    </row>
    <row r="898">
      <c r="A898" s="56">
        <f>If('20240621_intention'!B35594='20240621_intention'!B35593, A897, A897+1)</f>
        <v>647</v>
      </c>
    </row>
    <row r="899">
      <c r="A899" s="56">
        <f>If('20240621_intention'!B35595='20240621_intention'!B35594, A898, A898+1)</f>
        <v>648</v>
      </c>
    </row>
    <row r="900">
      <c r="A900" s="56">
        <f>If('20240621_intention'!B35596='20240621_intention'!B35595, A899, A899+1)</f>
        <v>649</v>
      </c>
    </row>
    <row r="901">
      <c r="A901" s="56">
        <f>If('20240621_intention'!B35597='20240621_intention'!B35596, A900, A900+1)</f>
        <v>650</v>
      </c>
    </row>
    <row r="902">
      <c r="A902" s="56">
        <f>If('20240621_intention'!B35598='20240621_intention'!B35597, A901, A901+1)</f>
        <v>651</v>
      </c>
    </row>
    <row r="903">
      <c r="A903" s="56">
        <f>If('20240621_intention'!B35599='20240621_intention'!B35598, A902, A902+1)</f>
        <v>652</v>
      </c>
    </row>
    <row r="904">
      <c r="A904" s="56">
        <f>If('20240621_intention'!B35600='20240621_intention'!B35599, A903, A903+1)</f>
        <v>653</v>
      </c>
    </row>
    <row r="905">
      <c r="A905" s="56">
        <f>If('20240621_intention'!B35601='20240621_intention'!B35600, A904, A904+1)</f>
        <v>654</v>
      </c>
    </row>
    <row r="906">
      <c r="A906" s="56">
        <f>If('20240621_intention'!B35602='20240621_intention'!B35601, A905, A905+1)</f>
        <v>655</v>
      </c>
    </row>
    <row r="907">
      <c r="A907" s="56">
        <f>If('20240621_intention'!B35603='20240621_intention'!B35602, A906, A906+1)</f>
        <v>655</v>
      </c>
    </row>
    <row r="908">
      <c r="A908" s="56">
        <f>If('20240621_intention'!B35604='20240621_intention'!B35603, A907, A907+1)</f>
        <v>656</v>
      </c>
    </row>
    <row r="909">
      <c r="A909" s="56">
        <f>If('20240621_intention'!B35605='20240621_intention'!B35604, A908, A908+1)</f>
        <v>657</v>
      </c>
    </row>
    <row r="910">
      <c r="A910" s="56">
        <f>If('20240621_intention'!B35606='20240621_intention'!B35605, A909, A909+1)</f>
        <v>658</v>
      </c>
    </row>
    <row r="911">
      <c r="A911" s="56">
        <f>If('20240621_intention'!B35607='20240621_intention'!B35606, A910, A910+1)</f>
        <v>659</v>
      </c>
    </row>
    <row r="912">
      <c r="A912" s="56">
        <f>If('20240621_intention'!B35608='20240621_intention'!B35607, A911, A911+1)</f>
        <v>660</v>
      </c>
    </row>
    <row r="913">
      <c r="A913" s="56">
        <f>If('20240621_intention'!B35609='20240621_intention'!B35608, A912, A912+1)</f>
        <v>661</v>
      </c>
    </row>
    <row r="914">
      <c r="A914" s="56">
        <f>If('20240621_intention'!B35610='20240621_intention'!B35609, A913, A913+1)</f>
        <v>662</v>
      </c>
    </row>
    <row r="915">
      <c r="A915" s="56">
        <f>If('20240621_intention'!B35611='20240621_intention'!B35610, A914, A914+1)</f>
        <v>663</v>
      </c>
    </row>
    <row r="916">
      <c r="A916" s="56">
        <f>If('20240621_intention'!B35612='20240621_intention'!B35611, A915, A915+1)</f>
        <v>664</v>
      </c>
    </row>
    <row r="917">
      <c r="A917" s="56">
        <f>If('20240621_intention'!B35613='20240621_intention'!B35612, A916, A916+1)</f>
        <v>665</v>
      </c>
    </row>
    <row r="918">
      <c r="A918" s="56">
        <f>If('20240621_intention'!B35614='20240621_intention'!B35613, A917, A917+1)</f>
        <v>666</v>
      </c>
    </row>
    <row r="919">
      <c r="A919" s="56">
        <f>If('20240621_intention'!B35615='20240621_intention'!B35614, A918, A918+1)</f>
        <v>667</v>
      </c>
    </row>
    <row r="920">
      <c r="A920" s="56">
        <f>If('20240621_intention'!B35616='20240621_intention'!B35615, A919, A919+1)</f>
        <v>668</v>
      </c>
    </row>
    <row r="921">
      <c r="A921" s="56">
        <f>If('20240621_intention'!B35617='20240621_intention'!B35616, A920, A920+1)</f>
        <v>669</v>
      </c>
    </row>
    <row r="922">
      <c r="A922" s="56">
        <f>If('20240621_intention'!B35618='20240621_intention'!B35617, A921, A921+1)</f>
        <v>670</v>
      </c>
    </row>
    <row r="923">
      <c r="A923" s="56">
        <f>If('20240621_intention'!B35619='20240621_intention'!B35618, A922, A922+1)</f>
        <v>671</v>
      </c>
    </row>
    <row r="924">
      <c r="A924" s="56">
        <f>If('20240621_intention'!B35620='20240621_intention'!B35619, A923, A923+1)</f>
        <v>672</v>
      </c>
    </row>
    <row r="925">
      <c r="A925" s="56">
        <f>If('20240621_intention'!B35621='20240621_intention'!B35620, A924, A924+1)</f>
        <v>672</v>
      </c>
    </row>
    <row r="926">
      <c r="A926" s="56">
        <f>If('20240621_intention'!B35622='20240621_intention'!B35621, A925, A925+1)</f>
        <v>673</v>
      </c>
    </row>
    <row r="927">
      <c r="A927" s="56">
        <f>If('20240621_intention'!B35623='20240621_intention'!B35622, A926, A926+1)</f>
        <v>673</v>
      </c>
    </row>
    <row r="928">
      <c r="A928" s="56">
        <f>If('20240621_intention'!B35624='20240621_intention'!B35623, A927, A927+1)</f>
        <v>674</v>
      </c>
    </row>
    <row r="929">
      <c r="A929" s="56">
        <f>If('20240621_intention'!B35625='20240621_intention'!B35624, A928, A928+1)</f>
        <v>674</v>
      </c>
    </row>
    <row r="930">
      <c r="A930" s="56">
        <f>If('20240621_intention'!B35626='20240621_intention'!B35625, A929, A929+1)</f>
        <v>675</v>
      </c>
    </row>
    <row r="931">
      <c r="A931" s="56">
        <f>If('20240621_intention'!B35627='20240621_intention'!B35626, A930, A930+1)</f>
        <v>676</v>
      </c>
    </row>
    <row r="932">
      <c r="A932" s="56">
        <f>If('20240621_intention'!B35628='20240621_intention'!B35627, A931, A931+1)</f>
        <v>677</v>
      </c>
    </row>
    <row r="933">
      <c r="A933" s="56">
        <f>If('20240621_intention'!B35629='20240621_intention'!B35628, A932, A932+1)</f>
        <v>678</v>
      </c>
    </row>
    <row r="934">
      <c r="A934" s="56">
        <f>If('20240621_intention'!B35630='20240621_intention'!B35629, A933, A933+1)</f>
        <v>679</v>
      </c>
    </row>
    <row r="935">
      <c r="A935" s="56">
        <f>If('20240621_intention'!B35631='20240621_intention'!B35630, A934, A934+1)</f>
        <v>679</v>
      </c>
    </row>
    <row r="936">
      <c r="A936" s="56">
        <f>If('20240621_intention'!B35632='20240621_intention'!B35631, A935, A935+1)</f>
        <v>680</v>
      </c>
    </row>
    <row r="937">
      <c r="A937" s="56">
        <f>If('20240621_intention'!B35633='20240621_intention'!B35632, A936, A936+1)</f>
        <v>681</v>
      </c>
    </row>
    <row r="938">
      <c r="A938" s="56">
        <f>If('20240621_intention'!B35634='20240621_intention'!B35633, A937, A937+1)</f>
        <v>682</v>
      </c>
    </row>
    <row r="939">
      <c r="A939" s="56">
        <f>If('20240621_intention'!B35635='20240621_intention'!B35634, A938, A938+1)</f>
        <v>683</v>
      </c>
    </row>
    <row r="940">
      <c r="A940" s="56">
        <f>If('20240621_intention'!B35636='20240621_intention'!B35635, A939, A939+1)</f>
        <v>684</v>
      </c>
    </row>
    <row r="941">
      <c r="A941" s="56">
        <f>If('20240621_intention'!B35637='20240621_intention'!B35636, A940, A940+1)</f>
        <v>685</v>
      </c>
    </row>
    <row r="942">
      <c r="A942" s="56">
        <f>If('20240621_intention'!B35638='20240621_intention'!B35637, A941, A941+1)</f>
        <v>686</v>
      </c>
    </row>
    <row r="943">
      <c r="A943" s="56">
        <f>If('20240621_intention'!B35639='20240621_intention'!B35638, A942, A942+1)</f>
        <v>687</v>
      </c>
    </row>
    <row r="944">
      <c r="A944" s="56">
        <f>If('20240621_intention'!B35640='20240621_intention'!B35639, A943, A943+1)</f>
        <v>688</v>
      </c>
    </row>
    <row r="945">
      <c r="A945" s="56">
        <f>If('20240621_intention'!B35641='20240621_intention'!B35640, A944, A944+1)</f>
        <v>689</v>
      </c>
    </row>
    <row r="946">
      <c r="A946" s="56">
        <f>If('20240621_intention'!B35642='20240621_intention'!B35641, A945, A945+1)</f>
        <v>690</v>
      </c>
    </row>
    <row r="947">
      <c r="A947" s="56">
        <f>If('20240621_intention'!B35643='20240621_intention'!B35642, A946, A946+1)</f>
        <v>691</v>
      </c>
    </row>
    <row r="948">
      <c r="A948" s="56">
        <f>If('20240621_intention'!B35644='20240621_intention'!B35643, A947, A947+1)</f>
        <v>692</v>
      </c>
    </row>
    <row r="949">
      <c r="A949" s="56">
        <f>If('20240621_intention'!B35645='20240621_intention'!B35644, A948, A948+1)</f>
        <v>693</v>
      </c>
    </row>
    <row r="950">
      <c r="A950" s="56">
        <f>If('20240621_intention'!B35646='20240621_intention'!B35645, A949, A949+1)</f>
        <v>693</v>
      </c>
    </row>
    <row r="951">
      <c r="A951" s="56">
        <f>If('20240621_intention'!B35647='20240621_intention'!B35646, A950, A950+1)</f>
        <v>694</v>
      </c>
    </row>
    <row r="952">
      <c r="A952" s="56">
        <f>If('20240621_intention'!B35648='20240621_intention'!B35647, A951, A951+1)</f>
        <v>695</v>
      </c>
    </row>
    <row r="953">
      <c r="A953" s="56">
        <f>If('20240621_intention'!B35649='20240621_intention'!B35648, A952, A952+1)</f>
        <v>696</v>
      </c>
    </row>
    <row r="954">
      <c r="A954" s="56">
        <f>If('20240621_intention'!B35650='20240621_intention'!B35649, A953, A953+1)</f>
        <v>697</v>
      </c>
    </row>
    <row r="955">
      <c r="A955" s="56">
        <f>If('20240621_intention'!B35651='20240621_intention'!B35650, A954, A954+1)</f>
        <v>698</v>
      </c>
    </row>
    <row r="956">
      <c r="A956" s="56">
        <f>If('20240621_intention'!B35652='20240621_intention'!B35651, A955, A955+1)</f>
        <v>699</v>
      </c>
    </row>
    <row r="957">
      <c r="A957" s="56">
        <f>If('20240621_intention'!B35653='20240621_intention'!B35652, A956, A956+1)</f>
        <v>700</v>
      </c>
    </row>
    <row r="958">
      <c r="A958" s="56">
        <f>If('20240621_intention'!B35654='20240621_intention'!B35653, A957, A957+1)</f>
        <v>701</v>
      </c>
    </row>
    <row r="959">
      <c r="A959" s="56">
        <f>If('20240621_intention'!B35655='20240621_intention'!B35654, A958, A958+1)</f>
        <v>702</v>
      </c>
    </row>
    <row r="960">
      <c r="A960" s="56">
        <f>If('20240621_intention'!B35656='20240621_intention'!B35655, A959, A959+1)</f>
        <v>703</v>
      </c>
    </row>
    <row r="961">
      <c r="A961" s="56">
        <f>If('20240621_intention'!B35657='20240621_intention'!B35656, A960, A960+1)</f>
        <v>704</v>
      </c>
    </row>
    <row r="962">
      <c r="A962" s="56">
        <f>If('20240621_intention'!B35658='20240621_intention'!B35657, A961, A961+1)</f>
        <v>705</v>
      </c>
    </row>
    <row r="963">
      <c r="A963" s="56">
        <f>If('20240621_intention'!B35659='20240621_intention'!B35658, A962, A962+1)</f>
        <v>706</v>
      </c>
    </row>
    <row r="964">
      <c r="A964" s="56">
        <f>If('20240621_intention'!B35660='20240621_intention'!B35659, A963, A963+1)</f>
        <v>707</v>
      </c>
    </row>
    <row r="965">
      <c r="A965" s="56">
        <f>If('20240621_intention'!B35661='20240621_intention'!B35660, A964, A964+1)</f>
        <v>708</v>
      </c>
    </row>
    <row r="966">
      <c r="A966" s="56">
        <f>If('20240621_intention'!B35662='20240621_intention'!B35661, A965, A965+1)</f>
        <v>709</v>
      </c>
    </row>
    <row r="967">
      <c r="A967" s="56">
        <f>If('20240621_intention'!B35663='20240621_intention'!B35662, A966, A966+1)</f>
        <v>710</v>
      </c>
    </row>
    <row r="968">
      <c r="A968" s="56">
        <f>If('20240621_intention'!B35664='20240621_intention'!B35663, A967, A967+1)</f>
        <v>711</v>
      </c>
    </row>
    <row r="969">
      <c r="A969" s="56">
        <f>If('20240621_intention'!B35665='20240621_intention'!B35664, A968, A968+1)</f>
        <v>712</v>
      </c>
    </row>
    <row r="970">
      <c r="A970" s="56">
        <f>If('20240621_intention'!B35666='20240621_intention'!B35665, A969, A969+1)</f>
        <v>712</v>
      </c>
    </row>
    <row r="971">
      <c r="A971" s="56">
        <f>If('20240621_intention'!B35667='20240621_intention'!B35666, A970, A970+1)</f>
        <v>713</v>
      </c>
    </row>
    <row r="972">
      <c r="A972" s="56">
        <f>If('20240621_intention'!B35668='20240621_intention'!B35667, A971, A971+1)</f>
        <v>714</v>
      </c>
    </row>
    <row r="973">
      <c r="A973" s="56">
        <f>If('20240621_intention'!B35669='20240621_intention'!B35668, A972, A972+1)</f>
        <v>715</v>
      </c>
    </row>
    <row r="974">
      <c r="A974" s="56">
        <f>If('20240621_intention'!B35670='20240621_intention'!B35669, A973, A973+1)</f>
        <v>715</v>
      </c>
    </row>
    <row r="975">
      <c r="A975" s="56">
        <f>If('20240621_intention'!B35671='20240621_intention'!B35670, A974, A974+1)</f>
        <v>716</v>
      </c>
    </row>
    <row r="976">
      <c r="A976" s="56">
        <f>If('20240621_intention'!B35672='20240621_intention'!B35671, A975, A975+1)</f>
        <v>717</v>
      </c>
    </row>
    <row r="977">
      <c r="A977" s="56">
        <f>If('20240621_intention'!B35673='20240621_intention'!B35672, A976, A976+1)</f>
        <v>718</v>
      </c>
    </row>
    <row r="978">
      <c r="A978" s="56">
        <f>If('20240621_intention'!B35674='20240621_intention'!B35673, A977, A977+1)</f>
        <v>719</v>
      </c>
    </row>
    <row r="979">
      <c r="A979" s="56">
        <f>If('20240621_intention'!B35675='20240621_intention'!B35674, A978, A978+1)</f>
        <v>720</v>
      </c>
    </row>
    <row r="980">
      <c r="A980" s="56">
        <f>If('20240621_intention'!B35676='20240621_intention'!B35675, A979, A979+1)</f>
        <v>721</v>
      </c>
    </row>
    <row r="981">
      <c r="A981" s="56">
        <f>If('20240621_intention'!B35677='20240621_intention'!B35676, A980, A980+1)</f>
        <v>722</v>
      </c>
    </row>
    <row r="982">
      <c r="A982" s="56">
        <f>If('20240621_intention'!B35678='20240621_intention'!B35677, A981, A981+1)</f>
        <v>723</v>
      </c>
    </row>
    <row r="983">
      <c r="A983" s="56">
        <f>If('20240621_intention'!B35679='20240621_intention'!B35678, A982, A982+1)</f>
        <v>724</v>
      </c>
    </row>
    <row r="984">
      <c r="A984" s="56">
        <f>If('20240621_intention'!B35680='20240621_intention'!B35679, A983, A983+1)</f>
        <v>724</v>
      </c>
    </row>
    <row r="985">
      <c r="A985" s="56">
        <f>If('20240621_intention'!B35681='20240621_intention'!B35680, A984, A984+1)</f>
        <v>725</v>
      </c>
    </row>
    <row r="986">
      <c r="A986" s="56">
        <f>If('20240621_intention'!B35682='20240621_intention'!B35681, A985, A985+1)</f>
        <v>726</v>
      </c>
    </row>
    <row r="987">
      <c r="A987" s="56">
        <f>If('20240621_intention'!B35683='20240621_intention'!B35682, A986, A986+1)</f>
        <v>727</v>
      </c>
    </row>
    <row r="988">
      <c r="A988" s="56">
        <f>If('20240621_intention'!B35684='20240621_intention'!B35683, A987, A987+1)</f>
        <v>728</v>
      </c>
    </row>
    <row r="989">
      <c r="A989" s="56">
        <f>If('20240621_intention'!B35685='20240621_intention'!B35684, A988, A988+1)</f>
        <v>729</v>
      </c>
    </row>
    <row r="990">
      <c r="A990" s="56">
        <f>If('20240621_intention'!B35686='20240621_intention'!B35685, A989, A989+1)</f>
        <v>730</v>
      </c>
    </row>
    <row r="991">
      <c r="A991" s="56">
        <f>If('20240621_intention'!B35687='20240621_intention'!B35686, A990, A990+1)</f>
        <v>731</v>
      </c>
    </row>
    <row r="992">
      <c r="A992" s="56">
        <f>If('20240621_intention'!B35688='20240621_intention'!B35687, A991, A991+1)</f>
        <v>732</v>
      </c>
    </row>
    <row r="993">
      <c r="A993" s="56">
        <f>If('20240621_intention'!B35689='20240621_intention'!B35688, A992, A992+1)</f>
        <v>733</v>
      </c>
    </row>
    <row r="994">
      <c r="A994" s="56">
        <f>If('20240621_intention'!B35690='20240621_intention'!B35689, A993, A993+1)</f>
        <v>734</v>
      </c>
    </row>
    <row r="995">
      <c r="A995" s="56">
        <f>If('20240621_intention'!B35691='20240621_intention'!B35690, A994, A994+1)</f>
        <v>735</v>
      </c>
    </row>
    <row r="996">
      <c r="A996" s="56">
        <f>If('20240621_intention'!B35692='20240621_intention'!B35691, A995, A995+1)</f>
        <v>736</v>
      </c>
    </row>
    <row r="997">
      <c r="A997" s="56">
        <f>If('20240621_intention'!B35693='20240621_intention'!B35692, A996, A996+1)</f>
        <v>737</v>
      </c>
    </row>
    <row r="998">
      <c r="A998" s="56">
        <f>If('20240621_intention'!B35694='20240621_intention'!B35693, A997, A997+1)</f>
        <v>738</v>
      </c>
    </row>
    <row r="999">
      <c r="A999" s="56">
        <f>If('20240621_intention'!B35695='20240621_intention'!B35694, A998, A998+1)</f>
        <v>739</v>
      </c>
    </row>
    <row r="1000">
      <c r="A1000" s="56">
        <f>If('20240621_intention'!B35696='20240621_intention'!B35695, A999, A999+1)</f>
        <v>740</v>
      </c>
    </row>
    <row r="1001">
      <c r="A1001" s="56">
        <f>If('20240621_intention'!B35697='20240621_intention'!B35696, A1000, A1000+1)</f>
        <v>741</v>
      </c>
    </row>
    <row r="1002">
      <c r="A1002" s="56">
        <f>If('20240621_intention'!B35698='20240621_intention'!B35697, A1001, A1001+1)</f>
        <v>742</v>
      </c>
    </row>
    <row r="1003">
      <c r="A1003" s="56">
        <f>If('20240621_intention'!B35699='20240621_intention'!B35698, A1002, A1002+1)</f>
        <v>743</v>
      </c>
    </row>
    <row r="1004">
      <c r="A1004" s="56">
        <f>If('20240621_intention'!B35700='20240621_intention'!B35699, A1003, A1003+1)</f>
        <v>744</v>
      </c>
    </row>
    <row r="1005">
      <c r="A1005" s="56">
        <f>If('20240621_intention'!B35701='20240621_intention'!B35700, A1004, A1004+1)</f>
        <v>745</v>
      </c>
    </row>
    <row r="1006">
      <c r="A1006" s="56">
        <f>If('20240621_intention'!B35702='20240621_intention'!B35701, A1005, A1005+1)</f>
        <v>746</v>
      </c>
    </row>
    <row r="1007">
      <c r="A1007" s="56">
        <f>If('20240621_intention'!B35703='20240621_intention'!B35702, A1006, A1006+1)</f>
        <v>747</v>
      </c>
    </row>
    <row r="1008">
      <c r="A1008" s="56">
        <f>If('20240621_intention'!B35704='20240621_intention'!B35703, A1007, A1007+1)</f>
        <v>747</v>
      </c>
    </row>
    <row r="1009">
      <c r="A1009" s="56">
        <f>If('20240621_intention'!B35705='20240621_intention'!B35704, A1008, A1008+1)</f>
        <v>748</v>
      </c>
    </row>
    <row r="1010">
      <c r="A1010" s="56">
        <f>If('20240621_intention'!B35706='20240621_intention'!B35705, A1009, A1009+1)</f>
        <v>749</v>
      </c>
    </row>
    <row r="1011">
      <c r="A1011" s="56">
        <f>If('20240621_intention'!B35707='20240621_intention'!B35706, A1010, A1010+1)</f>
        <v>750</v>
      </c>
    </row>
    <row r="1012">
      <c r="A1012" s="56">
        <f>If('20240621_intention'!B35708='20240621_intention'!B35707, A1011, A1011+1)</f>
        <v>751</v>
      </c>
    </row>
    <row r="1013">
      <c r="A1013" s="56">
        <f>If('20240621_intention'!B35709='20240621_intention'!B35708, A1012, A1012+1)</f>
        <v>752</v>
      </c>
    </row>
    <row r="1014">
      <c r="A1014" s="56">
        <f>If('20240621_intention'!B35710='20240621_intention'!B35709, A1013, A1013+1)</f>
        <v>753</v>
      </c>
    </row>
    <row r="1015">
      <c r="A1015" s="56">
        <f>If('20240621_intention'!B35711='20240621_intention'!B35710, A1014, A1014+1)</f>
        <v>754</v>
      </c>
    </row>
    <row r="1016">
      <c r="A1016" s="56">
        <f>If('20240621_intention'!B35712='20240621_intention'!B35711, A1015, A1015+1)</f>
        <v>755</v>
      </c>
    </row>
    <row r="1017">
      <c r="A1017" s="56">
        <f>If('20240621_intention'!B35713='20240621_intention'!B35712, A1016, A1016+1)</f>
        <v>756</v>
      </c>
    </row>
    <row r="1018">
      <c r="A1018" s="56">
        <f>If('20240621_intention'!B35714='20240621_intention'!B35713, A1017, A1017+1)</f>
        <v>757</v>
      </c>
    </row>
    <row r="1019">
      <c r="A1019" s="56">
        <f>If('20240621_intention'!B35715='20240621_intention'!B35714, A1018, A1018+1)</f>
        <v>758</v>
      </c>
    </row>
    <row r="1020">
      <c r="A1020" s="56">
        <f>If('20240621_intention'!B35716='20240621_intention'!B35715, A1019, A1019+1)</f>
        <v>759</v>
      </c>
    </row>
    <row r="1021">
      <c r="A1021" s="56">
        <f>If('20240621_intention'!B35717='20240621_intention'!B35716, A1020, A1020+1)</f>
        <v>760</v>
      </c>
    </row>
    <row r="1022">
      <c r="A1022" s="56">
        <f>If('20240621_intention'!B35718='20240621_intention'!B35717, A1021, A1021+1)</f>
        <v>761</v>
      </c>
    </row>
    <row r="1023">
      <c r="A1023" s="56">
        <f>If('20240621_intention'!B35719='20240621_intention'!B35718, A1022, A1022+1)</f>
        <v>762</v>
      </c>
    </row>
    <row r="1024">
      <c r="A1024" s="56">
        <f>If('20240621_intention'!B35720='20240621_intention'!B35719, A1023, A1023+1)</f>
        <v>763</v>
      </c>
    </row>
    <row r="1025">
      <c r="A1025" s="56">
        <f>If('20240621_intention'!B35721='20240621_intention'!B35720, A1024, A1024+1)</f>
        <v>764</v>
      </c>
    </row>
    <row r="1026">
      <c r="A1026" s="56">
        <f>If('20240621_intention'!B35722='20240621_intention'!B35721, A1025, A1025+1)</f>
        <v>765</v>
      </c>
    </row>
    <row r="1027">
      <c r="A1027" s="56">
        <f>If('20240621_intention'!B35723='20240621_intention'!B35722, A1026, A1026+1)</f>
        <v>766</v>
      </c>
    </row>
    <row r="1028">
      <c r="A1028" s="56">
        <f>If('20240621_intention'!B35724='20240621_intention'!B35723, A1027, A1027+1)</f>
        <v>767</v>
      </c>
    </row>
    <row r="1029">
      <c r="A1029" s="56">
        <f>If('20240621_intention'!B35725='20240621_intention'!B35724, A1028, A1028+1)</f>
        <v>768</v>
      </c>
    </row>
    <row r="1030">
      <c r="A1030" s="56">
        <f>If('20240621_intention'!B35726='20240621_intention'!B35725, A1029, A1029+1)</f>
        <v>769</v>
      </c>
    </row>
    <row r="1031">
      <c r="A1031" s="56">
        <f>If('20240621_intention'!B35727='20240621_intention'!B35726, A1030, A1030+1)</f>
        <v>770</v>
      </c>
    </row>
    <row r="1032">
      <c r="A1032" s="56">
        <f>If('20240621_intention'!B35728='20240621_intention'!B35727, A1031, A1031+1)</f>
        <v>771</v>
      </c>
    </row>
    <row r="1033">
      <c r="A1033" s="56">
        <f>If('20240621_intention'!B35729='20240621_intention'!B35728, A1032, A1032+1)</f>
        <v>772</v>
      </c>
    </row>
    <row r="1034">
      <c r="A1034" s="56">
        <f>If('20240621_intention'!B35730='20240621_intention'!B35729, A1033, A1033+1)</f>
        <v>773</v>
      </c>
    </row>
    <row r="1035">
      <c r="A1035" s="56">
        <f>If('20240621_intention'!B35731='20240621_intention'!B35730, A1034, A1034+1)</f>
        <v>774</v>
      </c>
    </row>
    <row r="1036">
      <c r="A1036" s="56">
        <f>If('20240621_intention'!B35732='20240621_intention'!B35731, A1035, A1035+1)</f>
        <v>775</v>
      </c>
    </row>
    <row r="1037">
      <c r="A1037" s="56">
        <f>If('20240621_intention'!B35733='20240621_intention'!B35732, A1036, A1036+1)</f>
        <v>776</v>
      </c>
    </row>
    <row r="1038">
      <c r="A1038" s="56">
        <f>If('20240621_intention'!B35734='20240621_intention'!B35733, A1037, A1037+1)</f>
        <v>777</v>
      </c>
    </row>
    <row r="1039">
      <c r="A1039" s="56">
        <f>If('20240621_intention'!B35735='20240621_intention'!B35734, A1038, A1038+1)</f>
        <v>778</v>
      </c>
    </row>
    <row r="1040">
      <c r="A1040" s="56">
        <f>If('20240621_intention'!B35736='20240621_intention'!B35735, A1039, A1039+1)</f>
        <v>779</v>
      </c>
    </row>
    <row r="1041">
      <c r="A1041" s="56">
        <f>If('20240621_intention'!B35737='20240621_intention'!B35736, A1040, A1040+1)</f>
        <v>780</v>
      </c>
    </row>
    <row r="1042">
      <c r="A1042" s="56">
        <f>If('20240621_intention'!B35738='20240621_intention'!B35737, A1041, A1041+1)</f>
        <v>781</v>
      </c>
    </row>
    <row r="1043">
      <c r="A1043" s="56">
        <f>If('20240621_intention'!B35739='20240621_intention'!B35738, A1042, A1042+1)</f>
        <v>782</v>
      </c>
    </row>
    <row r="1044">
      <c r="A1044" s="56">
        <f>If('20240621_intention'!B35740='20240621_intention'!B35739, A1043, A1043+1)</f>
        <v>783</v>
      </c>
    </row>
    <row r="1045">
      <c r="A1045" s="56">
        <f>If('20240621_intention'!B35741='20240621_intention'!B35740, A1044, A1044+1)</f>
        <v>783</v>
      </c>
    </row>
    <row r="1046">
      <c r="A1046" s="56">
        <f>If('20240621_intention'!B35742='20240621_intention'!B35741, A1045, A1045+1)</f>
        <v>783</v>
      </c>
    </row>
    <row r="1047">
      <c r="A1047" s="56">
        <f>If('20240621_intention'!B35743='20240621_intention'!B35742, A1046, A1046+1)</f>
        <v>783</v>
      </c>
    </row>
    <row r="1048">
      <c r="A1048" s="56">
        <f>If('20240621_intention'!B35744='20240621_intention'!B35743, A1047, A1047+1)</f>
        <v>784</v>
      </c>
    </row>
    <row r="1049">
      <c r="A1049" s="56">
        <f>If('20240621_intention'!B35745='20240621_intention'!B35744, A1048, A1048+1)</f>
        <v>784</v>
      </c>
    </row>
    <row r="1050">
      <c r="A1050" s="56">
        <f>If('20240621_intention'!B35746='20240621_intention'!B35745, A1049, A1049+1)</f>
        <v>784</v>
      </c>
    </row>
    <row r="1051">
      <c r="A1051" s="56">
        <f>If('20240621_intention'!B35747='20240621_intention'!B35746, A1050, A1050+1)</f>
        <v>785</v>
      </c>
    </row>
    <row r="1052">
      <c r="A1052" s="56">
        <f>If('20240621_intention'!B35748='20240621_intention'!B35747, A1051, A1051+1)</f>
        <v>786</v>
      </c>
    </row>
    <row r="1053">
      <c r="A1053" s="56">
        <f>If('20240621_intention'!B35749='20240621_intention'!B35748, A1052, A1052+1)</f>
        <v>787</v>
      </c>
    </row>
    <row r="1054">
      <c r="A1054" s="56">
        <f>If('20240621_intention'!B35750='20240621_intention'!B35749, A1053, A1053+1)</f>
        <v>788</v>
      </c>
    </row>
    <row r="1055">
      <c r="A1055" s="56">
        <f>If('20240621_intention'!B35751='20240621_intention'!B35750, A1054, A1054+1)</f>
        <v>789</v>
      </c>
    </row>
    <row r="1056">
      <c r="A1056" s="56">
        <f>If('20240621_intention'!B35752='20240621_intention'!B35751, A1055, A1055+1)</f>
        <v>790</v>
      </c>
    </row>
    <row r="1057">
      <c r="A1057" s="56">
        <f>If('20240621_intention'!B35753='20240621_intention'!B35752, A1056, A1056+1)</f>
        <v>791</v>
      </c>
    </row>
    <row r="1058">
      <c r="A1058" s="56">
        <f>If('20240621_intention'!B35754='20240621_intention'!B35753, A1057, A1057+1)</f>
        <v>792</v>
      </c>
    </row>
    <row r="1059">
      <c r="A1059" s="56">
        <f>If('20240621_intention'!B35755='20240621_intention'!B35754, A1058, A1058+1)</f>
        <v>793</v>
      </c>
    </row>
    <row r="1060">
      <c r="A1060" s="56">
        <f>If('20240621_intention'!B35756='20240621_intention'!B35755, A1059, A1059+1)</f>
        <v>794</v>
      </c>
    </row>
    <row r="1061">
      <c r="A1061" s="56">
        <f>If('20240621_intention'!B35757='20240621_intention'!B35756, A1060, A1060+1)</f>
        <v>795</v>
      </c>
    </row>
    <row r="1062">
      <c r="A1062" s="56">
        <f>If('20240621_intention'!B35758='20240621_intention'!B35757, A1061, A1061+1)</f>
        <v>796</v>
      </c>
    </row>
    <row r="1063">
      <c r="A1063" s="56">
        <f>If('20240621_intention'!B35759='20240621_intention'!B35758, A1062, A1062+1)</f>
        <v>797</v>
      </c>
    </row>
    <row r="1064">
      <c r="A1064" s="56">
        <f>If('20240621_intention'!B35760='20240621_intention'!B35759, A1063, A1063+1)</f>
        <v>798</v>
      </c>
    </row>
    <row r="1065">
      <c r="A1065" s="56">
        <f>If('20240621_intention'!B35761='20240621_intention'!B35760, A1064, A1064+1)</f>
        <v>799</v>
      </c>
    </row>
    <row r="1066">
      <c r="A1066" s="56">
        <f>If('20240621_intention'!B35762='20240621_intention'!B35761, A1065, A1065+1)</f>
        <v>800</v>
      </c>
    </row>
    <row r="1067">
      <c r="A1067" s="56">
        <f>If('20240621_intention'!B35763='20240621_intention'!B35762, A1066, A1066+1)</f>
        <v>801</v>
      </c>
    </row>
    <row r="1068">
      <c r="A1068" s="56">
        <f>If('20240621_intention'!B35764='20240621_intention'!B35763, A1067, A1067+1)</f>
        <v>802</v>
      </c>
    </row>
    <row r="1069">
      <c r="A1069" s="56">
        <f>If('20240621_intention'!B35765='20240621_intention'!B35764, A1068, A1068+1)</f>
        <v>803</v>
      </c>
    </row>
    <row r="1070">
      <c r="A1070" s="56">
        <f>If('20240621_intention'!B35766='20240621_intention'!B35765, A1069, A1069+1)</f>
        <v>804</v>
      </c>
    </row>
    <row r="1071">
      <c r="A1071" s="56">
        <f>If('20240621_intention'!B35767='20240621_intention'!B35766, A1070, A1070+1)</f>
        <v>805</v>
      </c>
    </row>
    <row r="1072">
      <c r="A1072" s="56">
        <f>If('20240621_intention'!B35768='20240621_intention'!B35767, A1071, A1071+1)</f>
        <v>806</v>
      </c>
    </row>
    <row r="1073">
      <c r="A1073" s="56">
        <f>If('20240621_intention'!B35769='20240621_intention'!B35768, A1072, A1072+1)</f>
        <v>806</v>
      </c>
    </row>
    <row r="1074">
      <c r="A1074" s="56">
        <f>If('20240621_intention'!B35770='20240621_intention'!B35769, A1073, A1073+1)</f>
        <v>807</v>
      </c>
    </row>
    <row r="1075">
      <c r="A1075" s="56">
        <f>If('20240621_intention'!B35771='20240621_intention'!B35770, A1074, A1074+1)</f>
        <v>807</v>
      </c>
    </row>
    <row r="1076">
      <c r="A1076" s="56">
        <f>If('20240621_intention'!B35772='20240621_intention'!B35771, A1075, A1075+1)</f>
        <v>808</v>
      </c>
    </row>
    <row r="1077">
      <c r="A1077" s="56">
        <f>If('20240621_intention'!B35773='20240621_intention'!B35772, A1076, A1076+1)</f>
        <v>809</v>
      </c>
    </row>
    <row r="1078">
      <c r="A1078" s="56">
        <f>If('20240621_intention'!B35774='20240621_intention'!B35773, A1077, A1077+1)</f>
        <v>810</v>
      </c>
    </row>
    <row r="1079">
      <c r="A1079" s="56">
        <f>If('20240621_intention'!B35775='20240621_intention'!B35774, A1078, A1078+1)</f>
        <v>811</v>
      </c>
    </row>
    <row r="1080">
      <c r="A1080" s="56">
        <f>If('20240621_intention'!B35776='20240621_intention'!B35775, A1079, A1079+1)</f>
        <v>812</v>
      </c>
    </row>
    <row r="1081">
      <c r="A1081" s="56">
        <f>If('20240621_intention'!B35777='20240621_intention'!B35776, A1080, A1080+1)</f>
        <v>813</v>
      </c>
    </row>
    <row r="1082">
      <c r="A1082" s="56">
        <f>If('20240621_intention'!B35778='20240621_intention'!B35777, A1081, A1081+1)</f>
        <v>814</v>
      </c>
    </row>
    <row r="1083">
      <c r="A1083" s="56">
        <f>If('20240621_intention'!B35779='20240621_intention'!B35778, A1082, A1082+1)</f>
        <v>815</v>
      </c>
    </row>
    <row r="1084">
      <c r="A1084" s="56">
        <f>If('20240621_intention'!B35780='20240621_intention'!B35779, A1083, A1083+1)</f>
        <v>816</v>
      </c>
    </row>
    <row r="1085">
      <c r="A1085" s="56">
        <f>If('20240621_intention'!B35781='20240621_intention'!B35780, A1084, A1084+1)</f>
        <v>817</v>
      </c>
    </row>
    <row r="1086">
      <c r="A1086" s="56">
        <f>If('20240621_intention'!B35782='20240621_intention'!B35781, A1085, A1085+1)</f>
        <v>818</v>
      </c>
    </row>
    <row r="1087">
      <c r="A1087" s="56">
        <f>If('20240621_intention'!B35783='20240621_intention'!B35782, A1086, A1086+1)</f>
        <v>819</v>
      </c>
    </row>
    <row r="1088">
      <c r="A1088" s="56">
        <f>If('20240621_intention'!B35784='20240621_intention'!B35783, A1087, A1087+1)</f>
        <v>820</v>
      </c>
    </row>
    <row r="1089">
      <c r="A1089" s="56">
        <f>If('20240621_intention'!B35785='20240621_intention'!B35784, A1088, A1088+1)</f>
        <v>821</v>
      </c>
    </row>
    <row r="1090">
      <c r="A1090" s="56">
        <f>If('20240621_intention'!B35786='20240621_intention'!B35785, A1089, A1089+1)</f>
        <v>822</v>
      </c>
    </row>
    <row r="1091">
      <c r="A1091" s="56">
        <f>If('20240621_intention'!B35787='20240621_intention'!B35786, A1090, A1090+1)</f>
        <v>823</v>
      </c>
    </row>
    <row r="1092">
      <c r="A1092" s="56">
        <f>If('20240621_intention'!B35788='20240621_intention'!B35787, A1091, A1091+1)</f>
        <v>824</v>
      </c>
    </row>
    <row r="1093">
      <c r="A1093" s="56">
        <f>If('20240621_intention'!B35789='20240621_intention'!B35788, A1092, A1092+1)</f>
        <v>825</v>
      </c>
    </row>
    <row r="1094">
      <c r="A1094" s="56">
        <f>If('20240621_intention'!B35790='20240621_intention'!B35789, A1093, A1093+1)</f>
        <v>826</v>
      </c>
    </row>
    <row r="1095">
      <c r="A1095" s="56">
        <f>If('20240621_intention'!B35791='20240621_intention'!B35790, A1094, A1094+1)</f>
        <v>827</v>
      </c>
    </row>
    <row r="1096">
      <c r="A1096" s="56">
        <f>If('20240621_intention'!B35792='20240621_intention'!B35791, A1095, A1095+1)</f>
        <v>828</v>
      </c>
    </row>
    <row r="1097">
      <c r="A1097" s="56">
        <f>If('20240621_intention'!B35793='20240621_intention'!B35792, A1096, A1096+1)</f>
        <v>829</v>
      </c>
    </row>
    <row r="1098">
      <c r="A1098" s="56">
        <f>If('20240621_intention'!B35794='20240621_intention'!B35793, A1097, A1097+1)</f>
        <v>830</v>
      </c>
    </row>
    <row r="1099">
      <c r="A1099" s="56">
        <f>If('20240621_intention'!B35795='20240621_intention'!B35794, A1098, A1098+1)</f>
        <v>831</v>
      </c>
    </row>
    <row r="1100">
      <c r="A1100" s="56">
        <f>If('20240621_intention'!B35796='20240621_intention'!B35795, A1099, A1099+1)</f>
        <v>831</v>
      </c>
    </row>
    <row r="1101">
      <c r="A1101" s="56">
        <f>If('20240621_intention'!B35797='20240621_intention'!B35796, A1100, A1100+1)</f>
        <v>832</v>
      </c>
    </row>
    <row r="1102">
      <c r="A1102" s="56">
        <f>If('20240621_intention'!B35798='20240621_intention'!B35797, A1101, A1101+1)</f>
        <v>833</v>
      </c>
    </row>
    <row r="1103">
      <c r="A1103" s="56">
        <f>If('20240621_intention'!B35799='20240621_intention'!B35798, A1102, A1102+1)</f>
        <v>834</v>
      </c>
    </row>
    <row r="1104">
      <c r="A1104" s="56">
        <f>If('20240621_intention'!B35800='20240621_intention'!B35799, A1103, A1103+1)</f>
        <v>835</v>
      </c>
    </row>
    <row r="1105">
      <c r="A1105" s="56">
        <f>If('20240621_intention'!B35801='20240621_intention'!B35800, A1104, A1104+1)</f>
        <v>836</v>
      </c>
    </row>
    <row r="1106">
      <c r="A1106" s="56">
        <f>If('20240621_intention'!B35802='20240621_intention'!B35801, A1105, A1105+1)</f>
        <v>837</v>
      </c>
    </row>
    <row r="1107">
      <c r="A1107" s="56">
        <f>If('20240621_intention'!B35803='20240621_intention'!B35802, A1106, A1106+1)</f>
        <v>838</v>
      </c>
    </row>
    <row r="1108">
      <c r="A1108" s="56">
        <f>If('20240621_intention'!B35804='20240621_intention'!B35803, A1107, A1107+1)</f>
        <v>839</v>
      </c>
    </row>
    <row r="1109">
      <c r="A1109" s="56">
        <f>If('20240621_intention'!B35805='20240621_intention'!B35804, A1108, A1108+1)</f>
        <v>840</v>
      </c>
    </row>
    <row r="1110">
      <c r="A1110" s="56">
        <f>If('20240621_intention'!B35806='20240621_intention'!B35805, A1109, A1109+1)</f>
        <v>841</v>
      </c>
    </row>
    <row r="1111">
      <c r="A1111" s="56">
        <f>If('20240621_intention'!B35807='20240621_intention'!B35806, A1110, A1110+1)</f>
        <v>841</v>
      </c>
    </row>
    <row r="1112">
      <c r="A1112" s="56">
        <f>If('20240621_intention'!B35808='20240621_intention'!B35807, A1111, A1111+1)</f>
        <v>842</v>
      </c>
    </row>
    <row r="1113">
      <c r="A1113" s="56">
        <f>If('20240621_intention'!B35809='20240621_intention'!B35808, A1112, A1112+1)</f>
        <v>843</v>
      </c>
    </row>
    <row r="1114">
      <c r="A1114" s="56">
        <f>If('20240621_intention'!B35810='20240621_intention'!B35809, A1113, A1113+1)</f>
        <v>844</v>
      </c>
    </row>
    <row r="1115">
      <c r="A1115" s="56">
        <f>If('20240621_intention'!B35811='20240621_intention'!B35810, A1114, A1114+1)</f>
        <v>845</v>
      </c>
    </row>
    <row r="1116">
      <c r="A1116" s="56">
        <f>If('20240621_intention'!B35812='20240621_intention'!B35811, A1115, A1115+1)</f>
        <v>846</v>
      </c>
    </row>
    <row r="1117">
      <c r="A1117" s="56">
        <f>If('20240621_intention'!B35813='20240621_intention'!B35812, A1116, A1116+1)</f>
        <v>846</v>
      </c>
    </row>
    <row r="1118">
      <c r="A1118" s="56">
        <f>If('20240621_intention'!B35814='20240621_intention'!B35813, A1117, A1117+1)</f>
        <v>847</v>
      </c>
    </row>
    <row r="1119">
      <c r="A1119" s="56">
        <f>If('20240621_intention'!B35815='20240621_intention'!B35814, A1118, A1118+1)</f>
        <v>848</v>
      </c>
    </row>
    <row r="1120">
      <c r="A1120" s="56">
        <f>If('20240621_intention'!B35816='20240621_intention'!B35815, A1119, A1119+1)</f>
        <v>849</v>
      </c>
    </row>
    <row r="1121">
      <c r="A1121" s="56">
        <f>If('20240621_intention'!B35817='20240621_intention'!B35816, A1120, A1120+1)</f>
        <v>850</v>
      </c>
    </row>
    <row r="1122">
      <c r="A1122" s="56">
        <f>If('20240621_intention'!B35818='20240621_intention'!B35817, A1121, A1121+1)</f>
        <v>850</v>
      </c>
    </row>
    <row r="1123">
      <c r="A1123" s="56">
        <f>If('20240621_intention'!B35819='20240621_intention'!B35818, A1122, A1122+1)</f>
        <v>851</v>
      </c>
    </row>
    <row r="1124">
      <c r="A1124" s="56">
        <f>If('20240621_intention'!B35820='20240621_intention'!B35819, A1123, A1123+1)</f>
        <v>852</v>
      </c>
    </row>
    <row r="1125">
      <c r="A1125" s="56">
        <f>If('20240621_intention'!B35821='20240621_intention'!B35820, A1124, A1124+1)</f>
        <v>852</v>
      </c>
    </row>
    <row r="1126">
      <c r="A1126" s="56">
        <f>If('20240621_intention'!B35822='20240621_intention'!B35821, A1125, A1125+1)</f>
        <v>852</v>
      </c>
    </row>
    <row r="1127">
      <c r="A1127" s="56">
        <f>If('20240621_intention'!B35823='20240621_intention'!B35822, A1126, A1126+1)</f>
        <v>853</v>
      </c>
    </row>
    <row r="1128">
      <c r="A1128" s="56">
        <f>If('20240621_intention'!B35824='20240621_intention'!B35823, A1127, A1127+1)</f>
        <v>854</v>
      </c>
    </row>
    <row r="1129">
      <c r="A1129" s="56">
        <f>If('20240621_intention'!B35825='20240621_intention'!B35824, A1128, A1128+1)</f>
        <v>854</v>
      </c>
    </row>
    <row r="1130">
      <c r="A1130" s="56">
        <f>If('20240621_intention'!B35826='20240621_intention'!B35825, A1129, A1129+1)</f>
        <v>854</v>
      </c>
    </row>
    <row r="1131">
      <c r="A1131" s="56">
        <f>If('20240621_intention'!B35827='20240621_intention'!B35826, A1130, A1130+1)</f>
        <v>855</v>
      </c>
    </row>
    <row r="1132">
      <c r="A1132" s="56">
        <f>If('20240621_intention'!B35828='20240621_intention'!B35827, A1131, A1131+1)</f>
        <v>856</v>
      </c>
    </row>
    <row r="1133">
      <c r="A1133" s="56">
        <f>If('20240621_intention'!B35829='20240621_intention'!B35828, A1132, A1132+1)</f>
        <v>857</v>
      </c>
    </row>
    <row r="1134">
      <c r="A1134" s="56">
        <f>If('20240621_intention'!B35830='20240621_intention'!B35829, A1133, A1133+1)</f>
        <v>858</v>
      </c>
    </row>
    <row r="1135">
      <c r="A1135" s="56">
        <f>If('20240621_intention'!B35831='20240621_intention'!B35830, A1134, A1134+1)</f>
        <v>859</v>
      </c>
    </row>
    <row r="1136">
      <c r="A1136" s="56">
        <f>If('20240621_intention'!B35832='20240621_intention'!B35831, A1135, A1135+1)</f>
        <v>860</v>
      </c>
    </row>
    <row r="1137">
      <c r="A1137" s="56">
        <f>If('20240621_intention'!B35833='20240621_intention'!B35832, A1136, A1136+1)</f>
        <v>861</v>
      </c>
    </row>
    <row r="1138">
      <c r="A1138" s="56">
        <f>If('20240621_intention'!B35834='20240621_intention'!B35833, A1137, A1137+1)</f>
        <v>861</v>
      </c>
    </row>
    <row r="1139">
      <c r="A1139" s="56">
        <f>If('20240621_intention'!B35835='20240621_intention'!B35834, A1138, A1138+1)</f>
        <v>861</v>
      </c>
    </row>
    <row r="1140">
      <c r="A1140" s="56">
        <f>If('20240621_intention'!B35836='20240621_intention'!B35835, A1139, A1139+1)</f>
        <v>861</v>
      </c>
    </row>
    <row r="1141">
      <c r="A1141" s="56">
        <f>If('20240621_intention'!B35837='20240621_intention'!B35836, A1140, A1140+1)</f>
        <v>862</v>
      </c>
    </row>
    <row r="1142">
      <c r="A1142" s="56">
        <f>If('20240621_intention'!B35838='20240621_intention'!B35837, A1141, A1141+1)</f>
        <v>862</v>
      </c>
    </row>
    <row r="1143">
      <c r="A1143" s="56">
        <f>If('20240621_intention'!B35839='20240621_intention'!B35838, A1142, A1142+1)</f>
        <v>863</v>
      </c>
    </row>
    <row r="1144">
      <c r="A1144" s="56">
        <f>If('20240621_intention'!B35840='20240621_intention'!B35839, A1143, A1143+1)</f>
        <v>864</v>
      </c>
    </row>
    <row r="1145">
      <c r="A1145" s="56">
        <f>If('20240621_intention'!B35841='20240621_intention'!B35840, A1144, A1144+1)</f>
        <v>865</v>
      </c>
    </row>
    <row r="1146">
      <c r="A1146" s="56">
        <f>If('20240621_intention'!B35842='20240621_intention'!B35841, A1145, A1145+1)</f>
        <v>866</v>
      </c>
    </row>
    <row r="1147">
      <c r="A1147" s="56">
        <f>If('20240621_intention'!B35843='20240621_intention'!B35842, A1146, A1146+1)</f>
        <v>867</v>
      </c>
    </row>
    <row r="1148">
      <c r="A1148" s="56">
        <f>If('20240621_intention'!B35844='20240621_intention'!B35843, A1147, A1147+1)</f>
        <v>868</v>
      </c>
    </row>
    <row r="1149">
      <c r="A1149" s="56">
        <f>If('20240621_intention'!B35845='20240621_intention'!B35844, A1148, A1148+1)</f>
        <v>869</v>
      </c>
    </row>
    <row r="1150">
      <c r="A1150" s="56">
        <f>If('20240621_intention'!B35846='20240621_intention'!B35845, A1149, A1149+1)</f>
        <v>869</v>
      </c>
    </row>
    <row r="1151">
      <c r="A1151" s="56">
        <f>If('20240621_intention'!B35847='20240621_intention'!B35846, A1150, A1150+1)</f>
        <v>869</v>
      </c>
    </row>
    <row r="1152">
      <c r="A1152" s="56">
        <f>If('20240621_intention'!B35848='20240621_intention'!B35847, A1151, A1151+1)</f>
        <v>869</v>
      </c>
    </row>
    <row r="1153">
      <c r="A1153" s="56">
        <f>If('20240621_intention'!B35849='20240621_intention'!B35848, A1152, A1152+1)</f>
        <v>870</v>
      </c>
    </row>
    <row r="1154">
      <c r="A1154" s="56">
        <f>If('20240621_intention'!B35850='20240621_intention'!B35849, A1153, A1153+1)</f>
        <v>870</v>
      </c>
    </row>
    <row r="1155">
      <c r="A1155" s="56">
        <f>If('20240621_intention'!B35851='20240621_intention'!B35850, A1154, A1154+1)</f>
        <v>871</v>
      </c>
    </row>
    <row r="1156">
      <c r="A1156" s="56">
        <f>If('20240621_intention'!B35852='20240621_intention'!B35851, A1155, A1155+1)</f>
        <v>872</v>
      </c>
    </row>
    <row r="1157">
      <c r="A1157" s="56">
        <f>If('20240621_intention'!B35853='20240621_intention'!B35852, A1156, A1156+1)</f>
        <v>872</v>
      </c>
    </row>
    <row r="1158">
      <c r="A1158" s="56">
        <f>If('20240621_intention'!B35854='20240621_intention'!B35853, A1157, A1157+1)</f>
        <v>873</v>
      </c>
    </row>
    <row r="1159">
      <c r="A1159" s="56">
        <f>If('20240621_intention'!B35855='20240621_intention'!B35854, A1158, A1158+1)</f>
        <v>873</v>
      </c>
    </row>
    <row r="1160">
      <c r="A1160" s="56">
        <f>If('20240621_intention'!B35856='20240621_intention'!B35855, A1159, A1159+1)</f>
        <v>874</v>
      </c>
    </row>
    <row r="1161">
      <c r="A1161" s="56">
        <f>If('20240621_intention'!B35857='20240621_intention'!B35856, A1160, A1160+1)</f>
        <v>875</v>
      </c>
    </row>
    <row r="1162">
      <c r="A1162" s="56">
        <f>If('20240621_intention'!B35858='20240621_intention'!B35857, A1161, A1161+1)</f>
        <v>876</v>
      </c>
    </row>
    <row r="1163">
      <c r="A1163" s="56">
        <f>If('20240621_intention'!B35859='20240621_intention'!B35858, A1162, A1162+1)</f>
        <v>877</v>
      </c>
    </row>
    <row r="1164">
      <c r="A1164" s="56">
        <f>If('20240621_intention'!B35860='20240621_intention'!B35859, A1163, A1163+1)</f>
        <v>878</v>
      </c>
    </row>
    <row r="1165">
      <c r="A1165" s="56">
        <f>If('20240621_intention'!B35861='20240621_intention'!B35860, A1164, A1164+1)</f>
        <v>879</v>
      </c>
    </row>
    <row r="1166">
      <c r="A1166" s="56">
        <f>If('20240621_intention'!B35862='20240621_intention'!B35861, A1165, A1165+1)</f>
        <v>880</v>
      </c>
    </row>
    <row r="1167">
      <c r="A1167" s="56">
        <f>If('20240621_intention'!B35863='20240621_intention'!B35862, A1166, A1166+1)</f>
        <v>880</v>
      </c>
    </row>
    <row r="1168">
      <c r="A1168" s="56">
        <f>If('20240621_intention'!B35864='20240621_intention'!B35863, A1167, A1167+1)</f>
        <v>881</v>
      </c>
    </row>
    <row r="1169">
      <c r="A1169" s="56">
        <f>If('20240621_intention'!B35865='20240621_intention'!B35864, A1168, A1168+1)</f>
        <v>881</v>
      </c>
    </row>
    <row r="1170">
      <c r="A1170" s="56">
        <f>If('20240621_intention'!B35866='20240621_intention'!B35865, A1169, A1169+1)</f>
        <v>882</v>
      </c>
    </row>
    <row r="1171">
      <c r="A1171" s="56">
        <f>If('20240621_intention'!B35867='20240621_intention'!B35866, A1170, A1170+1)</f>
        <v>882</v>
      </c>
    </row>
    <row r="1172">
      <c r="A1172" s="56">
        <f>If('20240621_intention'!B35868='20240621_intention'!B35867, A1171, A1171+1)</f>
        <v>882</v>
      </c>
    </row>
    <row r="1173">
      <c r="A1173" s="56">
        <f>If('20240621_intention'!B35869='20240621_intention'!B35868, A1172, A1172+1)</f>
        <v>883</v>
      </c>
    </row>
    <row r="1174">
      <c r="A1174" s="56">
        <f>If('20240621_intention'!B35870='20240621_intention'!B35869, A1173, A1173+1)</f>
        <v>884</v>
      </c>
    </row>
    <row r="1175">
      <c r="A1175" s="56">
        <f>If('20240621_intention'!B35871='20240621_intention'!B35870, A1174, A1174+1)</f>
        <v>884</v>
      </c>
    </row>
    <row r="1176">
      <c r="A1176" s="56">
        <f>If('20240621_intention'!B35872='20240621_intention'!B35871, A1175, A1175+1)</f>
        <v>885</v>
      </c>
    </row>
    <row r="1177">
      <c r="A1177" s="56">
        <f>If('20240621_intention'!B35873='20240621_intention'!B35872, A1176, A1176+1)</f>
        <v>885</v>
      </c>
    </row>
    <row r="1178">
      <c r="A1178" s="56">
        <f>If('20240621_intention'!B35874='20240621_intention'!B35873, A1177, A1177+1)</f>
        <v>885</v>
      </c>
    </row>
    <row r="1179">
      <c r="A1179" s="56">
        <f>If('20240621_intention'!B35875='20240621_intention'!B35874, A1178, A1178+1)</f>
        <v>886</v>
      </c>
    </row>
    <row r="1180">
      <c r="A1180" s="56">
        <f>If('20240621_intention'!B35876='20240621_intention'!B35875, A1179, A1179+1)</f>
        <v>887</v>
      </c>
    </row>
    <row r="1181">
      <c r="A1181" s="56">
        <f>If('20240621_intention'!B35877='20240621_intention'!B35876, A1180, A1180+1)</f>
        <v>888</v>
      </c>
    </row>
    <row r="1182">
      <c r="A1182" s="56">
        <f>If('20240621_intention'!B35878='20240621_intention'!B35877, A1181, A1181+1)</f>
        <v>888</v>
      </c>
    </row>
    <row r="1183">
      <c r="A1183" s="56">
        <f>If('20240621_intention'!B35879='20240621_intention'!B35878, A1182, A1182+1)</f>
        <v>889</v>
      </c>
    </row>
    <row r="1184">
      <c r="A1184" s="56">
        <f>If('20240621_intention'!B35880='20240621_intention'!B35879, A1183, A1183+1)</f>
        <v>889</v>
      </c>
    </row>
    <row r="1185">
      <c r="A1185" s="56">
        <f>If('20240621_intention'!B35881='20240621_intention'!B35880, A1184, A1184+1)</f>
        <v>890</v>
      </c>
    </row>
    <row r="1186">
      <c r="A1186" s="56">
        <f>If('20240621_intention'!B35882='20240621_intention'!B35881, A1185, A1185+1)</f>
        <v>891</v>
      </c>
    </row>
    <row r="1187">
      <c r="A1187" s="56">
        <f>If('20240621_intention'!B35883='20240621_intention'!B35882, A1186, A1186+1)</f>
        <v>892</v>
      </c>
    </row>
    <row r="1188">
      <c r="A1188" s="56">
        <f>If('20240621_intention'!B35884='20240621_intention'!B35883, A1187, A1187+1)</f>
        <v>893</v>
      </c>
    </row>
    <row r="1189">
      <c r="A1189" s="56">
        <f>If('20240621_intention'!B35885='20240621_intention'!B35884, A1188, A1188+1)</f>
        <v>894</v>
      </c>
    </row>
    <row r="1190">
      <c r="A1190" s="56">
        <f>If('20240621_intention'!B35886='20240621_intention'!B35885, A1189, A1189+1)</f>
        <v>895</v>
      </c>
    </row>
    <row r="1191">
      <c r="A1191" s="56">
        <f>If('20240621_intention'!B35887='20240621_intention'!B35886, A1190, A1190+1)</f>
        <v>896</v>
      </c>
    </row>
    <row r="1192">
      <c r="A1192" s="56">
        <f>If('20240621_intention'!B35888='20240621_intention'!B35887, A1191, A1191+1)</f>
        <v>897</v>
      </c>
    </row>
    <row r="1193">
      <c r="A1193" s="56">
        <f>If('20240621_intention'!B35889='20240621_intention'!B35888, A1192, A1192+1)</f>
        <v>898</v>
      </c>
    </row>
    <row r="1194">
      <c r="A1194" s="56">
        <f>If('20240621_intention'!B35890='20240621_intention'!B35889, A1193, A1193+1)</f>
        <v>899</v>
      </c>
    </row>
    <row r="1195">
      <c r="A1195" s="56">
        <f>If('20240621_intention'!B35891='20240621_intention'!B35890, A1194, A1194+1)</f>
        <v>900</v>
      </c>
    </row>
    <row r="1196">
      <c r="A1196" s="56">
        <f>If('20240621_intention'!B35892='20240621_intention'!B35891, A1195, A1195+1)</f>
        <v>901</v>
      </c>
    </row>
    <row r="1197">
      <c r="A1197" s="56">
        <f>If('20240621_intention'!B35893='20240621_intention'!B35892, A1196, A1196+1)</f>
        <v>902</v>
      </c>
    </row>
    <row r="1198">
      <c r="A1198" s="56">
        <f>If('20240621_intention'!B35894='20240621_intention'!B35893, A1197, A1197+1)</f>
        <v>903</v>
      </c>
    </row>
    <row r="1199">
      <c r="A1199" s="56">
        <f>If('20240621_intention'!B35895='20240621_intention'!B35894, A1198, A1198+1)</f>
        <v>904</v>
      </c>
    </row>
    <row r="1200">
      <c r="A1200" s="56">
        <f>If('20240621_intention'!B35896='20240621_intention'!B35895, A1199, A1199+1)</f>
        <v>905</v>
      </c>
    </row>
    <row r="1201">
      <c r="A1201" s="56">
        <f>If('20240621_intention'!B35897='20240621_intention'!B35896, A1200, A1200+1)</f>
        <v>906</v>
      </c>
    </row>
    <row r="1202">
      <c r="A1202" s="56">
        <f>If('20240621_intention'!B35898='20240621_intention'!B35897, A1201, A1201+1)</f>
        <v>907</v>
      </c>
    </row>
    <row r="1203">
      <c r="A1203" s="56">
        <f>If('20240621_intention'!B35899='20240621_intention'!B35898, A1202, A1202+1)</f>
        <v>908</v>
      </c>
    </row>
    <row r="1204">
      <c r="A1204" s="56">
        <f>If('20240621_intention'!B35900='20240621_intention'!B35899, A1203, A1203+1)</f>
        <v>909</v>
      </c>
    </row>
    <row r="1205">
      <c r="A1205" s="56">
        <f>If('20240621_intention'!B35901='20240621_intention'!B35900, A1204, A1204+1)</f>
        <v>910</v>
      </c>
    </row>
    <row r="1206">
      <c r="A1206" s="56">
        <f>If('20240621_intention'!B35902='20240621_intention'!B35901, A1205, A1205+1)</f>
        <v>911</v>
      </c>
    </row>
    <row r="1207">
      <c r="A1207" s="56">
        <f>If('20240621_intention'!B35903='20240621_intention'!B35902, A1206, A1206+1)</f>
        <v>912</v>
      </c>
    </row>
    <row r="1208">
      <c r="A1208" s="56">
        <f>If('20240621_intention'!B35904='20240621_intention'!B35903, A1207, A1207+1)</f>
        <v>913</v>
      </c>
    </row>
    <row r="1209">
      <c r="A1209" s="56">
        <f>If('20240621_intention'!B35905='20240621_intention'!B35904, A1208, A1208+1)</f>
        <v>914</v>
      </c>
    </row>
    <row r="1210">
      <c r="A1210" s="56">
        <f>If('20240621_intention'!B35906='20240621_intention'!B35905, A1209, A1209+1)</f>
        <v>915</v>
      </c>
    </row>
    <row r="1211">
      <c r="A1211" s="56">
        <f>If('20240621_intention'!B35907='20240621_intention'!B35906, A1210, A1210+1)</f>
        <v>916</v>
      </c>
    </row>
    <row r="1212">
      <c r="A1212" s="56">
        <f>If('20240621_intention'!B35908='20240621_intention'!B35907, A1211, A1211+1)</f>
        <v>917</v>
      </c>
    </row>
    <row r="1213">
      <c r="A1213" s="56">
        <f>If('20240621_intention'!B35909='20240621_intention'!B35908, A1212, A1212+1)</f>
        <v>918</v>
      </c>
    </row>
    <row r="1214">
      <c r="A1214" s="56">
        <f>If('20240621_intention'!B35910='20240621_intention'!B35909, A1213, A1213+1)</f>
        <v>919</v>
      </c>
    </row>
    <row r="1215">
      <c r="A1215" s="56">
        <f>If('20240621_intention'!B35911='20240621_intention'!B35910, A1214, A1214+1)</f>
        <v>920</v>
      </c>
    </row>
    <row r="1216">
      <c r="A1216" s="56">
        <f>If('20240621_intention'!B35912='20240621_intention'!B35911, A1215, A1215+1)</f>
        <v>921</v>
      </c>
    </row>
    <row r="1217">
      <c r="A1217" s="56">
        <f>If('20240621_intention'!B35913='20240621_intention'!B35912, A1216, A1216+1)</f>
        <v>922</v>
      </c>
    </row>
    <row r="1218">
      <c r="A1218" s="56">
        <f>If('20240621_intention'!B35914='20240621_intention'!B35913, A1217, A1217+1)</f>
        <v>923</v>
      </c>
    </row>
    <row r="1219">
      <c r="A1219" s="56">
        <f>If('20240621_intention'!B35915='20240621_intention'!B35914, A1218, A1218+1)</f>
        <v>924</v>
      </c>
    </row>
    <row r="1220">
      <c r="A1220" s="56">
        <f>If('20240621_intention'!B35916='20240621_intention'!B35915, A1219, A1219+1)</f>
        <v>925</v>
      </c>
    </row>
    <row r="1221">
      <c r="A1221" s="56">
        <f>If('20240621_intention'!B35917='20240621_intention'!B35916, A1220, A1220+1)</f>
        <v>925</v>
      </c>
    </row>
    <row r="1222">
      <c r="A1222" s="56">
        <f>If('20240621_intention'!B35918='20240621_intention'!B35917, A1221, A1221+1)</f>
        <v>926</v>
      </c>
    </row>
    <row r="1223">
      <c r="A1223" s="56">
        <f>If('20240621_intention'!B35919='20240621_intention'!B35918, A1222, A1222+1)</f>
        <v>927</v>
      </c>
    </row>
    <row r="1224">
      <c r="A1224" s="56">
        <f>If('20240621_intention'!B35920='20240621_intention'!B35919, A1223, A1223+1)</f>
        <v>928</v>
      </c>
    </row>
    <row r="1225">
      <c r="A1225" s="56">
        <f>If('20240621_intention'!B35921='20240621_intention'!B35920, A1224, A1224+1)</f>
        <v>929</v>
      </c>
    </row>
    <row r="1226">
      <c r="A1226" s="56">
        <f>If('20240621_intention'!B35922='20240621_intention'!B35921, A1225, A1225+1)</f>
        <v>929</v>
      </c>
    </row>
    <row r="1227">
      <c r="A1227" s="56">
        <f>If('20240621_intention'!B35923='20240621_intention'!B35922, A1226, A1226+1)</f>
        <v>930</v>
      </c>
    </row>
    <row r="1228">
      <c r="A1228" s="56">
        <f>If('20240621_intention'!B35924='20240621_intention'!B35923, A1227, A1227+1)</f>
        <v>931</v>
      </c>
    </row>
    <row r="1229">
      <c r="A1229" s="56">
        <f>If('20240621_intention'!B35925='20240621_intention'!B35924, A1228, A1228+1)</f>
        <v>932</v>
      </c>
    </row>
    <row r="1230">
      <c r="A1230" s="56">
        <f>If('20240621_intention'!B35926='20240621_intention'!B35925, A1229, A1229+1)</f>
        <v>933</v>
      </c>
    </row>
    <row r="1231">
      <c r="A1231" s="56">
        <f>If('20240621_intention'!B35927='20240621_intention'!B35926, A1230, A1230+1)</f>
        <v>934</v>
      </c>
    </row>
    <row r="1232">
      <c r="A1232" s="56">
        <f>If('20240621_intention'!B35928='20240621_intention'!B35927, A1231, A1231+1)</f>
        <v>935</v>
      </c>
    </row>
    <row r="1233">
      <c r="A1233" s="56">
        <f>If('20240621_intention'!B35929='20240621_intention'!B35928, A1232, A1232+1)</f>
        <v>936</v>
      </c>
    </row>
    <row r="1234">
      <c r="A1234" s="56">
        <f>If('20240621_intention'!B35930='20240621_intention'!B35929, A1233, A1233+1)</f>
        <v>937</v>
      </c>
    </row>
    <row r="1235">
      <c r="A1235" s="56">
        <f>If('20240621_intention'!B35931='20240621_intention'!B35930, A1234, A1234+1)</f>
        <v>938</v>
      </c>
    </row>
    <row r="1236">
      <c r="A1236" s="56">
        <f>If('20240621_intention'!B35932='20240621_intention'!B35931, A1235, A1235+1)</f>
        <v>939</v>
      </c>
    </row>
    <row r="1237">
      <c r="A1237" s="56">
        <f>If('20240621_intention'!B35933='20240621_intention'!B35932, A1236, A1236+1)</f>
        <v>940</v>
      </c>
    </row>
    <row r="1238">
      <c r="A1238" s="56">
        <f>If('20240621_intention'!B35934='20240621_intention'!B35933, A1237, A1237+1)</f>
        <v>941</v>
      </c>
    </row>
    <row r="1239">
      <c r="A1239" s="56">
        <f>If('20240621_intention'!B35935='20240621_intention'!B35934, A1238, A1238+1)</f>
        <v>942</v>
      </c>
    </row>
    <row r="1240">
      <c r="A1240" s="56">
        <f>If('20240621_intention'!B35936='20240621_intention'!B35935, A1239, A1239+1)</f>
        <v>943</v>
      </c>
    </row>
    <row r="1241">
      <c r="A1241" s="56">
        <f>If('20240621_intention'!B35937='20240621_intention'!B35936, A1240, A1240+1)</f>
        <v>944</v>
      </c>
    </row>
    <row r="1242">
      <c r="A1242" s="56">
        <f>If('20240621_intention'!B35938='20240621_intention'!B35937, A1241, A1241+1)</f>
        <v>945</v>
      </c>
    </row>
    <row r="1243">
      <c r="A1243" s="56">
        <f>If('20240621_intention'!B35939='20240621_intention'!B35938, A1242, A1242+1)</f>
        <v>946</v>
      </c>
    </row>
    <row r="1244">
      <c r="A1244" s="56">
        <f>If('20240621_intention'!B35940='20240621_intention'!B35939, A1243, A1243+1)</f>
        <v>947</v>
      </c>
    </row>
    <row r="1245">
      <c r="A1245" s="56">
        <f>If('20240621_intention'!B35941='20240621_intention'!B35940, A1244, A1244+1)</f>
        <v>948</v>
      </c>
    </row>
    <row r="1246">
      <c r="A1246" s="56">
        <f>If('20240621_intention'!B35942='20240621_intention'!B35941, A1245, A1245+1)</f>
        <v>949</v>
      </c>
    </row>
    <row r="1247">
      <c r="A1247" s="56">
        <f>If('20240621_intention'!B35943='20240621_intention'!B35942, A1246, A1246+1)</f>
        <v>950</v>
      </c>
    </row>
    <row r="1248">
      <c r="A1248" s="56">
        <f>If('20240621_intention'!B35944='20240621_intention'!B35943, A1247, A1247+1)</f>
        <v>951</v>
      </c>
    </row>
    <row r="1249">
      <c r="A1249" s="56">
        <f>If('20240621_intention'!B35945='20240621_intention'!B35944, A1248, A1248+1)</f>
        <v>952</v>
      </c>
    </row>
    <row r="1250">
      <c r="A1250" s="56">
        <f>If('20240621_intention'!B35946='20240621_intention'!B35945, A1249, A1249+1)</f>
        <v>953</v>
      </c>
    </row>
    <row r="1251">
      <c r="A1251" s="56">
        <f>If('20240621_intention'!B35947='20240621_intention'!B35946, A1250, A1250+1)</f>
        <v>954</v>
      </c>
    </row>
    <row r="1252">
      <c r="A1252" s="56">
        <f>If('20240621_intention'!B35948='20240621_intention'!B35947, A1251, A1251+1)</f>
        <v>955</v>
      </c>
    </row>
    <row r="1253">
      <c r="A1253" s="56">
        <f>If('20240621_intention'!B35949='20240621_intention'!B35948, A1252, A1252+1)</f>
        <v>956</v>
      </c>
    </row>
    <row r="1254">
      <c r="A1254" s="56">
        <f>If('20240621_intention'!B35950='20240621_intention'!B35949, A1253, A1253+1)</f>
        <v>957</v>
      </c>
    </row>
    <row r="1255">
      <c r="A1255" s="56">
        <f>If('20240621_intention'!B35951='20240621_intention'!B35950, A1254, A1254+1)</f>
        <v>958</v>
      </c>
    </row>
    <row r="1256">
      <c r="A1256" s="56">
        <f>If('20240621_intention'!B35952='20240621_intention'!B35951, A1255, A1255+1)</f>
        <v>959</v>
      </c>
    </row>
    <row r="1257">
      <c r="A1257" s="56">
        <f>If('20240621_intention'!B35953='20240621_intention'!B35952, A1256, A1256+1)</f>
        <v>960</v>
      </c>
    </row>
    <row r="1258">
      <c r="A1258" s="56">
        <f>If('20240621_intention'!B35954='20240621_intention'!B35953, A1257, A1257+1)</f>
        <v>961</v>
      </c>
    </row>
    <row r="1259">
      <c r="A1259" s="56">
        <f>If('20240621_intention'!B35955='20240621_intention'!B35954, A1258, A1258+1)</f>
        <v>962</v>
      </c>
    </row>
    <row r="1260">
      <c r="A1260" s="56">
        <f>If('20240621_intention'!B35956='20240621_intention'!B35955, A1259, A1259+1)</f>
        <v>963</v>
      </c>
    </row>
    <row r="1261">
      <c r="A1261" s="56">
        <f>If('20240621_intention'!B35957='20240621_intention'!B35956, A1260, A1260+1)</f>
        <v>964</v>
      </c>
    </row>
    <row r="1262">
      <c r="A1262" s="56">
        <f>If('20240621_intention'!B35958='20240621_intention'!B35957, A1261, A1261+1)</f>
        <v>965</v>
      </c>
    </row>
    <row r="1263">
      <c r="A1263" s="56">
        <f>If('20240621_intention'!B35959='20240621_intention'!B35958, A1262, A1262+1)</f>
        <v>966</v>
      </c>
    </row>
    <row r="1264">
      <c r="A1264" s="56">
        <f>If('20240621_intention'!B35960='20240621_intention'!B35959, A1263, A1263+1)</f>
        <v>967</v>
      </c>
    </row>
    <row r="1265">
      <c r="A1265" s="56">
        <f>If('20240621_intention'!B35961='20240621_intention'!B35960, A1264, A1264+1)</f>
        <v>968</v>
      </c>
    </row>
    <row r="1266">
      <c r="A1266" s="56">
        <f>If('20240621_intention'!B35962='20240621_intention'!B35961, A1265, A1265+1)</f>
        <v>969</v>
      </c>
    </row>
    <row r="1267">
      <c r="A1267" s="56">
        <f>If('20240621_intention'!B35963='20240621_intention'!B35962, A1266, A1266+1)</f>
        <v>970</v>
      </c>
    </row>
    <row r="1268">
      <c r="A1268" s="56">
        <f>If('20240621_intention'!B35964='20240621_intention'!B35963, A1267, A1267+1)</f>
        <v>971</v>
      </c>
    </row>
    <row r="1269">
      <c r="A1269" s="56">
        <f>If('20240621_intention'!B35965='20240621_intention'!B35964, A1268, A1268+1)</f>
        <v>972</v>
      </c>
    </row>
    <row r="1270">
      <c r="A1270" s="56">
        <f>If('20240621_intention'!B35966='20240621_intention'!B35965, A1269, A1269+1)</f>
        <v>973</v>
      </c>
    </row>
    <row r="1271">
      <c r="A1271" s="56">
        <f>If('20240621_intention'!B35967='20240621_intention'!B35966, A1270, A1270+1)</f>
        <v>974</v>
      </c>
    </row>
    <row r="1272">
      <c r="A1272" s="56">
        <f>If('20240621_intention'!B35968='20240621_intention'!B35967, A1271, A1271+1)</f>
        <v>974</v>
      </c>
    </row>
    <row r="1273">
      <c r="A1273" s="56">
        <f>If('20240621_intention'!B35969='20240621_intention'!B35968, A1272, A1272+1)</f>
        <v>975</v>
      </c>
    </row>
    <row r="1274">
      <c r="A1274" s="56">
        <f>If('20240621_intention'!B35970='20240621_intention'!B35969, A1273, A1273+1)</f>
        <v>976</v>
      </c>
    </row>
    <row r="1275">
      <c r="A1275" s="56">
        <f>If('20240621_intention'!B35971='20240621_intention'!B35970, A1274, A1274+1)</f>
        <v>977</v>
      </c>
    </row>
    <row r="1276">
      <c r="A1276" s="56">
        <f>If('20240621_intention'!B35972='20240621_intention'!B35971, A1275, A1275+1)</f>
        <v>978</v>
      </c>
    </row>
    <row r="1277">
      <c r="A1277" s="56">
        <f>If('20240621_intention'!B35973='20240621_intention'!B35972, A1276, A1276+1)</f>
        <v>979</v>
      </c>
    </row>
    <row r="1278">
      <c r="A1278" s="56">
        <f>If('20240621_intention'!B35974='20240621_intention'!B35973, A1277, A1277+1)</f>
        <v>980</v>
      </c>
    </row>
    <row r="1279">
      <c r="A1279" s="56">
        <f>If('20240621_intention'!B35975='20240621_intention'!B35974, A1278, A1278+1)</f>
        <v>981</v>
      </c>
    </row>
    <row r="1280">
      <c r="A1280" s="56">
        <f>If('20240621_intention'!B35976='20240621_intention'!B35975, A1279, A1279+1)</f>
        <v>982</v>
      </c>
    </row>
    <row r="1281">
      <c r="A1281" s="56">
        <f>If('20240621_intention'!B35977='20240621_intention'!B35976, A1280, A1280+1)</f>
        <v>983</v>
      </c>
    </row>
    <row r="1282">
      <c r="A1282" s="56">
        <f>If('20240621_intention'!B35978='20240621_intention'!B35977, A1281, A1281+1)</f>
        <v>984</v>
      </c>
    </row>
    <row r="1283">
      <c r="A1283" s="56">
        <f>If('20240621_intention'!B35979='20240621_intention'!B35978, A1282, A1282+1)</f>
        <v>985</v>
      </c>
    </row>
    <row r="1284">
      <c r="A1284" s="56">
        <f>If('20240621_intention'!B35980='20240621_intention'!B35979, A1283, A1283+1)</f>
        <v>986</v>
      </c>
    </row>
    <row r="1285">
      <c r="A1285" s="56">
        <f>If('20240621_intention'!B35981='20240621_intention'!B35980, A1284, A1284+1)</f>
        <v>986</v>
      </c>
    </row>
    <row r="1286">
      <c r="A1286" s="56">
        <f>If('20240621_intention'!B35982='20240621_intention'!B35981, A1285, A1285+1)</f>
        <v>987</v>
      </c>
    </row>
    <row r="1287">
      <c r="A1287" s="56">
        <f>If('20240621_intention'!B35983='20240621_intention'!B35982, A1286, A1286+1)</f>
        <v>988</v>
      </c>
    </row>
    <row r="1288">
      <c r="A1288" s="56">
        <f>If('20240621_intention'!B35984='20240621_intention'!B35983, A1287, A1287+1)</f>
        <v>988</v>
      </c>
    </row>
    <row r="1289">
      <c r="A1289" s="56">
        <f>If('20240621_intention'!B35985='20240621_intention'!B35984, A1288, A1288+1)</f>
        <v>988</v>
      </c>
    </row>
    <row r="1290">
      <c r="A1290" s="56">
        <f>If('20240621_intention'!B35986='20240621_intention'!B35985, A1289, A1289+1)</f>
        <v>989</v>
      </c>
    </row>
    <row r="1291">
      <c r="A1291" s="56">
        <f>If('20240621_intention'!B35987='20240621_intention'!B35986, A1290, A1290+1)</f>
        <v>990</v>
      </c>
    </row>
    <row r="1292">
      <c r="A1292" s="56">
        <f>If('20240621_intention'!B35988='20240621_intention'!B35987, A1291, A1291+1)</f>
        <v>991</v>
      </c>
    </row>
    <row r="1293">
      <c r="A1293" s="56">
        <f>If('20240621_intention'!B35989='20240621_intention'!B35988, A1292, A1292+1)</f>
        <v>991</v>
      </c>
    </row>
    <row r="1294">
      <c r="A1294" s="56">
        <f>If('20240621_intention'!B35990='20240621_intention'!B35989, A1293, A1293+1)</f>
        <v>992</v>
      </c>
    </row>
    <row r="1295">
      <c r="A1295" s="56">
        <f>If('20240621_intention'!B35991='20240621_intention'!B35990, A1294, A1294+1)</f>
        <v>992</v>
      </c>
    </row>
    <row r="1296">
      <c r="A1296" s="56">
        <f>If('20240621_intention'!B35992='20240621_intention'!B35991, A1295, A1295+1)</f>
        <v>993</v>
      </c>
    </row>
    <row r="1297">
      <c r="A1297" s="56">
        <f>If('20240621_intention'!B35993='20240621_intention'!B35992, A1296, A1296+1)</f>
        <v>994</v>
      </c>
    </row>
    <row r="1298">
      <c r="A1298" s="56">
        <f>If('20240621_intention'!B35994='20240621_intention'!B35993, A1297, A1297+1)</f>
        <v>994</v>
      </c>
    </row>
    <row r="1299">
      <c r="A1299" s="56">
        <f>If('20240621_intention'!B35995='20240621_intention'!B35994, A1298, A1298+1)</f>
        <v>995</v>
      </c>
    </row>
    <row r="1300">
      <c r="A1300" s="56">
        <f>If('20240621_intention'!B35996='20240621_intention'!B35995, A1299, A1299+1)</f>
        <v>995</v>
      </c>
    </row>
    <row r="1301">
      <c r="A1301" s="56">
        <f>If('20240621_intention'!B35997='20240621_intention'!B35996, A1300, A1300+1)</f>
        <v>996</v>
      </c>
    </row>
    <row r="1302">
      <c r="A1302" s="56">
        <f>If('20240621_intention'!B35998='20240621_intention'!B35997, A1301, A1301+1)</f>
        <v>997</v>
      </c>
    </row>
    <row r="1303">
      <c r="A1303" s="56">
        <f>If('20240621_intention'!B35999='20240621_intention'!B35998, A1302, A1302+1)</f>
        <v>997</v>
      </c>
    </row>
    <row r="1304">
      <c r="A1304" s="56">
        <f>If('20240621_intention'!B36000='20240621_intention'!B35999, A1303, A1303+1)</f>
        <v>998</v>
      </c>
    </row>
    <row r="1305">
      <c r="A1305" s="56">
        <f>If('20240621_intention'!B36001='20240621_intention'!B36000, A1304, A1304+1)</f>
        <v>998</v>
      </c>
    </row>
    <row r="1306">
      <c r="A1306" s="56">
        <f>If('20240621_intention'!B36002='20240621_intention'!B36001, A1305, A1305+1)</f>
        <v>999</v>
      </c>
    </row>
    <row r="1307">
      <c r="A1307" s="56">
        <f>If('20240621_intention'!B36003='20240621_intention'!B36002, A1306, A1306+1)</f>
        <v>1000</v>
      </c>
    </row>
    <row r="1308">
      <c r="A1308" s="56">
        <f>If('20240621_intention'!B36004='20240621_intention'!B36003, A1307, A1307+1)</f>
        <v>1001</v>
      </c>
    </row>
    <row r="1309">
      <c r="A1309" s="56">
        <f>If('20240621_intention'!B36005='20240621_intention'!B36004, A1308, A1308+1)</f>
        <v>1002</v>
      </c>
    </row>
    <row r="1310">
      <c r="A1310" s="56">
        <f>If('20240621_intention'!B36006='20240621_intention'!B36005, A1309, A1309+1)</f>
        <v>1003</v>
      </c>
    </row>
    <row r="1311">
      <c r="A1311" s="56">
        <f>If('20240621_intention'!B36007='20240621_intention'!B36006, A1310, A1310+1)</f>
        <v>1004</v>
      </c>
    </row>
    <row r="1312">
      <c r="A1312" s="56">
        <f>If('20240621_intention'!B36008='20240621_intention'!B36007, A1311, A1311+1)</f>
        <v>1005</v>
      </c>
    </row>
    <row r="1313">
      <c r="A1313" s="56">
        <f>If('20240621_intention'!B36009='20240621_intention'!B36008, A1312, A1312+1)</f>
        <v>1005</v>
      </c>
    </row>
    <row r="1314">
      <c r="A1314" s="56">
        <f>If('20240621_intention'!B36010='20240621_intention'!B36009, A1313, A1313+1)</f>
        <v>1006</v>
      </c>
    </row>
    <row r="1315">
      <c r="A1315" s="56">
        <f>If('20240621_intention'!B36011='20240621_intention'!B36010, A1314, A1314+1)</f>
        <v>1007</v>
      </c>
    </row>
    <row r="1316">
      <c r="A1316" s="56">
        <f>If('20240621_intention'!B36012='20240621_intention'!B36011, A1315, A1315+1)</f>
        <v>1007</v>
      </c>
    </row>
    <row r="1317">
      <c r="A1317" s="56">
        <f>If('20240621_intention'!B36013='20240621_intention'!B36012, A1316, A1316+1)</f>
        <v>1008</v>
      </c>
    </row>
    <row r="1318">
      <c r="A1318" s="56">
        <f>If('20240621_intention'!B36014='20240621_intention'!B36013, A1317, A1317+1)</f>
        <v>1009</v>
      </c>
    </row>
    <row r="1319">
      <c r="A1319" s="56">
        <f>If('20240621_intention'!B36015='20240621_intention'!B36014, A1318, A1318+1)</f>
        <v>1010</v>
      </c>
    </row>
    <row r="1320">
      <c r="A1320" s="56">
        <f>If('20240621_intention'!B36016='20240621_intention'!B36015, A1319, A1319+1)</f>
        <v>1011</v>
      </c>
    </row>
    <row r="1321">
      <c r="A1321" s="56">
        <f>If('20240621_intention'!B36017='20240621_intention'!B36016, A1320, A1320+1)</f>
        <v>1012</v>
      </c>
    </row>
    <row r="1322">
      <c r="A1322" s="56">
        <f>If('20240621_intention'!B36018='20240621_intention'!B36017, A1321, A1321+1)</f>
        <v>1013</v>
      </c>
    </row>
    <row r="1323">
      <c r="A1323" s="56">
        <f>If('20240621_intention'!B36019='20240621_intention'!B36018, A1322, A1322+1)</f>
        <v>1014</v>
      </c>
    </row>
    <row r="1324">
      <c r="A1324" s="56">
        <f>If('20240621_intention'!B36020='20240621_intention'!B36019, A1323, A1323+1)</f>
        <v>1014</v>
      </c>
    </row>
    <row r="1325">
      <c r="A1325" s="56">
        <f>If('20240621_intention'!B36021='20240621_intention'!B36020, A1324, A1324+1)</f>
        <v>1015</v>
      </c>
    </row>
    <row r="1326">
      <c r="A1326" s="56">
        <f>If('20240621_intention'!B36022='20240621_intention'!B36021, A1325, A1325+1)</f>
        <v>1016</v>
      </c>
    </row>
    <row r="1327">
      <c r="A1327" s="56">
        <f>If('20240621_intention'!B36023='20240621_intention'!B36022, A1326, A1326+1)</f>
        <v>1017</v>
      </c>
    </row>
    <row r="1328">
      <c r="A1328" s="56">
        <f>If('20240621_intention'!B36024='20240621_intention'!B36023, A1327, A1327+1)</f>
        <v>1018</v>
      </c>
    </row>
    <row r="1329">
      <c r="A1329" s="56">
        <f>If('20240621_intention'!B36025='20240621_intention'!B36024, A1328, A1328+1)</f>
        <v>1019</v>
      </c>
    </row>
    <row r="1330">
      <c r="A1330" s="56">
        <f>If('20240621_intention'!B36026='20240621_intention'!B36025, A1329, A1329+1)</f>
        <v>1020</v>
      </c>
    </row>
    <row r="1331">
      <c r="A1331" s="56">
        <f>If('20240621_intention'!B36027='20240621_intention'!B36026, A1330, A1330+1)</f>
        <v>1020</v>
      </c>
    </row>
    <row r="1332">
      <c r="A1332" s="56">
        <f>If('20240621_intention'!B36028='20240621_intention'!B36027, A1331, A1331+1)</f>
        <v>1021</v>
      </c>
    </row>
    <row r="1333">
      <c r="A1333" s="56">
        <f>If('20240621_intention'!B36029='20240621_intention'!B36028, A1332, A1332+1)</f>
        <v>1022</v>
      </c>
    </row>
    <row r="1334">
      <c r="A1334" s="56">
        <f>If('20240621_intention'!B36030='20240621_intention'!B36029, A1333, A1333+1)</f>
        <v>1023</v>
      </c>
    </row>
    <row r="1335">
      <c r="A1335" s="56">
        <f>If('20240621_intention'!B36031='20240621_intention'!B36030, A1334, A1334+1)</f>
        <v>1023</v>
      </c>
    </row>
    <row r="1336">
      <c r="A1336" s="56">
        <f>If('20240621_intention'!B36032='20240621_intention'!B36031, A1335, A1335+1)</f>
        <v>1024</v>
      </c>
    </row>
    <row r="1337">
      <c r="A1337" s="56">
        <f>If('20240621_intention'!B36033='20240621_intention'!B36032, A1336, A1336+1)</f>
        <v>1025</v>
      </c>
    </row>
    <row r="1338">
      <c r="A1338" s="56">
        <f>If('20240621_intention'!B36034='20240621_intention'!B36033, A1337, A1337+1)</f>
        <v>1026</v>
      </c>
    </row>
    <row r="1339">
      <c r="A1339" s="56">
        <f>If('20240621_intention'!B36035='20240621_intention'!B36034, A1338, A1338+1)</f>
        <v>1026</v>
      </c>
    </row>
    <row r="1340">
      <c r="A1340" s="56">
        <f>If('20240621_intention'!B36036='20240621_intention'!B36035, A1339, A1339+1)</f>
        <v>1027</v>
      </c>
    </row>
    <row r="1341">
      <c r="A1341" s="56">
        <f>If('20240621_intention'!B36037='20240621_intention'!B36036, A1340, A1340+1)</f>
        <v>1027</v>
      </c>
    </row>
    <row r="1342">
      <c r="A1342" s="56">
        <f>If('20240621_intention'!B36038='20240621_intention'!B36037, A1341, A1341+1)</f>
        <v>1028</v>
      </c>
    </row>
    <row r="1343">
      <c r="A1343" s="56">
        <f>If('20240621_intention'!B36039='20240621_intention'!B36038, A1342, A1342+1)</f>
        <v>1028</v>
      </c>
    </row>
    <row r="1344">
      <c r="A1344" s="56">
        <f>If('20240621_intention'!B36040='20240621_intention'!B36039, A1343, A1343+1)</f>
        <v>1029</v>
      </c>
    </row>
    <row r="1345">
      <c r="A1345" s="56">
        <f>If('20240621_intention'!B36041='20240621_intention'!B36040, A1344, A1344+1)</f>
        <v>1030</v>
      </c>
    </row>
    <row r="1346">
      <c r="A1346" s="56">
        <f>If('20240621_intention'!B36042='20240621_intention'!B36041, A1345, A1345+1)</f>
        <v>1031</v>
      </c>
    </row>
    <row r="1347">
      <c r="A1347" s="56">
        <f>If('20240621_intention'!B36043='20240621_intention'!B36042, A1346, A1346+1)</f>
        <v>1032</v>
      </c>
    </row>
    <row r="1348">
      <c r="A1348" s="56">
        <f>If('20240621_intention'!B36044='20240621_intention'!B36043, A1347, A1347+1)</f>
        <v>1032</v>
      </c>
    </row>
    <row r="1349">
      <c r="A1349" s="56">
        <f>If('20240621_intention'!B36045='20240621_intention'!B36044, A1348, A1348+1)</f>
        <v>1032</v>
      </c>
    </row>
    <row r="1350">
      <c r="A1350" s="56">
        <f>If('20240621_intention'!B36046='20240621_intention'!B36045, A1349, A1349+1)</f>
        <v>1033</v>
      </c>
    </row>
    <row r="1351">
      <c r="A1351" s="56">
        <f>If('20240621_intention'!B36047='20240621_intention'!B36046, A1350, A1350+1)</f>
        <v>1034</v>
      </c>
    </row>
    <row r="1352">
      <c r="A1352" s="56">
        <f>If('20240621_intention'!B36048='20240621_intention'!B36047, A1351, A1351+1)</f>
        <v>1035</v>
      </c>
    </row>
    <row r="1353">
      <c r="A1353" s="56">
        <f>If('20240621_intention'!B36049='20240621_intention'!B36048, A1352, A1352+1)</f>
        <v>1036</v>
      </c>
    </row>
    <row r="1354">
      <c r="A1354" s="56">
        <f>If('20240621_intention'!B36050='20240621_intention'!B36049, A1353, A1353+1)</f>
        <v>1037</v>
      </c>
    </row>
    <row r="1355">
      <c r="A1355" s="56">
        <f>If('20240621_intention'!B36051='20240621_intention'!B36050, A1354, A1354+1)</f>
        <v>1037</v>
      </c>
    </row>
    <row r="1356">
      <c r="A1356" s="56">
        <f>If('20240621_intention'!B36052='20240621_intention'!B36051, A1355, A1355+1)</f>
        <v>1038</v>
      </c>
    </row>
    <row r="1357">
      <c r="A1357" s="56">
        <f>If('20240621_intention'!B36053='20240621_intention'!B36052, A1356, A1356+1)</f>
        <v>1039</v>
      </c>
    </row>
    <row r="1358">
      <c r="A1358" s="56">
        <f>If('20240621_intention'!B36054='20240621_intention'!B36053, A1357, A1357+1)</f>
        <v>1040</v>
      </c>
    </row>
    <row r="1359">
      <c r="A1359" s="56">
        <f>If('20240621_intention'!B36055='20240621_intention'!B36054, A1358, A1358+1)</f>
        <v>1041</v>
      </c>
    </row>
    <row r="1360">
      <c r="A1360" s="56">
        <f>If('20240621_intention'!B36056='20240621_intention'!B36055, A1359, A1359+1)</f>
        <v>1041</v>
      </c>
    </row>
    <row r="1361">
      <c r="A1361" s="56">
        <f>If('20240621_intention'!B36057='20240621_intention'!B36056, A1360, A1360+1)</f>
        <v>1042</v>
      </c>
    </row>
    <row r="1362">
      <c r="A1362" s="56">
        <f>If('20240621_intention'!B36058='20240621_intention'!B36057, A1361, A1361+1)</f>
        <v>1042</v>
      </c>
    </row>
    <row r="1363">
      <c r="A1363" s="56">
        <f>If('20240621_intention'!B36059='20240621_intention'!B36058, A1362, A1362+1)</f>
        <v>1043</v>
      </c>
    </row>
    <row r="1364">
      <c r="A1364" s="56">
        <f>If('20240621_intention'!B36060='20240621_intention'!B36059, A1363, A1363+1)</f>
        <v>1044</v>
      </c>
    </row>
    <row r="1365">
      <c r="A1365" s="56">
        <f>If('20240621_intention'!B36061='20240621_intention'!B36060, A1364, A1364+1)</f>
        <v>1045</v>
      </c>
    </row>
    <row r="1366">
      <c r="A1366" s="56">
        <f>If('20240621_intention'!B36062='20240621_intention'!B36061, A1365, A1365+1)</f>
        <v>1046</v>
      </c>
    </row>
    <row r="1367">
      <c r="A1367" s="56">
        <f>If('20240621_intention'!B36063='20240621_intention'!B36062, A1366, A1366+1)</f>
        <v>1047</v>
      </c>
    </row>
    <row r="1368">
      <c r="A1368" s="56">
        <f>If('20240621_intention'!B36064='20240621_intention'!B36063, A1367, A1367+1)</f>
        <v>1047</v>
      </c>
    </row>
    <row r="1369">
      <c r="A1369" s="56">
        <f>If('20240621_intention'!B36065='20240621_intention'!B36064, A1368, A1368+1)</f>
        <v>1047</v>
      </c>
    </row>
    <row r="1370">
      <c r="A1370" s="56">
        <f>If('20240621_intention'!B36066='20240621_intention'!B36065, A1369, A1369+1)</f>
        <v>1048</v>
      </c>
    </row>
    <row r="1371">
      <c r="A1371" s="56">
        <f>If('20240621_intention'!B36067='20240621_intention'!B36066, A1370, A1370+1)</f>
        <v>1048</v>
      </c>
      <c r="E1371" s="48"/>
    </row>
    <row r="1372">
      <c r="A1372" s="56">
        <f>If('20240621_intention'!B36068='20240621_intention'!B36067, A1371, A1371+1)</f>
        <v>1049</v>
      </c>
    </row>
    <row r="1373">
      <c r="A1373" s="56">
        <f>If('20240621_intention'!B36069='20240621_intention'!B36068, A1372, A1372+1)</f>
        <v>1050</v>
      </c>
    </row>
    <row r="1374">
      <c r="A1374" s="56">
        <f>If('20240621_intention'!B36070='20240621_intention'!B36069, A1373, A1373+1)</f>
        <v>1050</v>
      </c>
    </row>
    <row r="1375">
      <c r="A1375" s="56">
        <f>If('20240621_intention'!B36071='20240621_intention'!B36070, A1374, A1374+1)</f>
        <v>1051</v>
      </c>
    </row>
    <row r="1376">
      <c r="A1376" s="56">
        <f>If('20240621_intention'!B36072='20240621_intention'!B36071, A1375, A1375+1)</f>
        <v>1052</v>
      </c>
    </row>
    <row r="1377">
      <c r="A1377" s="56">
        <f>If('20240621_intention'!B36073='20240621_intention'!B36072, A1376, A1376+1)</f>
        <v>1052</v>
      </c>
    </row>
    <row r="1378">
      <c r="A1378" s="56">
        <f>If('20240621_intention'!B36074='20240621_intention'!B36073, A1377, A1377+1)</f>
        <v>1053</v>
      </c>
    </row>
    <row r="1379">
      <c r="A1379" s="56">
        <f>If('20240621_intention'!B36075='20240621_intention'!B36074, A1378, A1378+1)</f>
        <v>1053</v>
      </c>
    </row>
    <row r="1380">
      <c r="A1380" s="56">
        <f>If('20240621_intention'!B36076='20240621_intention'!B36075, A1379, A1379+1)</f>
        <v>1053</v>
      </c>
    </row>
    <row r="1381">
      <c r="A1381" s="56">
        <f>If('20240621_intention'!B36077='20240621_intention'!B36076, A1380, A1380+1)</f>
        <v>1054</v>
      </c>
    </row>
    <row r="1382">
      <c r="A1382" s="56">
        <f>If('20240621_intention'!B36078='20240621_intention'!B36077, A1381, A1381+1)</f>
        <v>1055</v>
      </c>
    </row>
    <row r="1383">
      <c r="A1383" s="56">
        <f>If('20240621_intention'!B36079='20240621_intention'!B36078, A1382, A1382+1)</f>
        <v>1055</v>
      </c>
    </row>
    <row r="1384">
      <c r="A1384" s="56">
        <f>If('20240621_intention'!B36080='20240621_intention'!B36079, A1383, A1383+1)</f>
        <v>1055</v>
      </c>
    </row>
    <row r="1385">
      <c r="A1385" s="56">
        <f>If('20240621_intention'!B36081='20240621_intention'!B36080, A1384, A1384+1)</f>
        <v>1055</v>
      </c>
    </row>
    <row r="1386">
      <c r="A1386" s="56">
        <f>If('20240621_intention'!B36082='20240621_intention'!B36081, A1385, A1385+1)</f>
        <v>1056</v>
      </c>
    </row>
    <row r="1387">
      <c r="A1387" s="56">
        <f>If('20240621_intention'!B36083='20240621_intention'!B36082, A1386, A1386+1)</f>
        <v>1056</v>
      </c>
    </row>
    <row r="1388">
      <c r="A1388" s="56">
        <f>If('20240621_intention'!B36084='20240621_intention'!B36083, A1387, A1387+1)</f>
        <v>1057</v>
      </c>
    </row>
    <row r="1389">
      <c r="A1389" s="56">
        <f>If('20240621_intention'!B36085='20240621_intention'!B36084, A1388, A1388+1)</f>
        <v>1058</v>
      </c>
    </row>
    <row r="1390">
      <c r="A1390" s="56">
        <f>If('20240621_intention'!B36086='20240621_intention'!B36085, A1389, A1389+1)</f>
        <v>1059</v>
      </c>
    </row>
    <row r="1391">
      <c r="A1391" s="56">
        <f>If('20240621_intention'!B36087='20240621_intention'!B36086, A1390, A1390+1)</f>
        <v>1060</v>
      </c>
    </row>
    <row r="1392">
      <c r="A1392" s="56">
        <f>If('20240621_intention'!B36088='20240621_intention'!B36087, A1391, A1391+1)</f>
        <v>1060</v>
      </c>
    </row>
    <row r="1393">
      <c r="A1393" s="56">
        <f>If('20240621_intention'!B36089='20240621_intention'!B36088, A1392, A1392+1)</f>
        <v>1061</v>
      </c>
    </row>
    <row r="1394">
      <c r="A1394" s="56">
        <f>If('20240621_intention'!B36090='20240621_intention'!B36089, A1393, A1393+1)</f>
        <v>1062</v>
      </c>
    </row>
    <row r="1395">
      <c r="A1395" s="56">
        <f>If('20240621_intention'!B36091='20240621_intention'!B36090, A1394, A1394+1)</f>
        <v>1062</v>
      </c>
    </row>
    <row r="1396">
      <c r="A1396" s="56">
        <f>If('20240621_intention'!B36092='20240621_intention'!B36091, A1395, A1395+1)</f>
        <v>1063</v>
      </c>
    </row>
    <row r="1397">
      <c r="A1397" s="56">
        <f>If('20240621_intention'!B36093='20240621_intention'!B36092, A1396, A1396+1)</f>
        <v>1064</v>
      </c>
    </row>
    <row r="1398">
      <c r="A1398" s="56">
        <f>If('20240621_intention'!B36094='20240621_intention'!B36093, A1397, A1397+1)</f>
        <v>1065</v>
      </c>
    </row>
    <row r="1399">
      <c r="A1399" s="56">
        <f>If('20240621_intention'!B36095='20240621_intention'!B36094, A1398, A1398+1)</f>
        <v>1066</v>
      </c>
    </row>
    <row r="1400">
      <c r="A1400" s="56">
        <f>If('20240621_intention'!B36096='20240621_intention'!B36095, A1399, A1399+1)</f>
        <v>1067</v>
      </c>
    </row>
    <row r="1401">
      <c r="A1401" s="56">
        <f>If('20240621_intention'!B36097='20240621_intention'!B36096, A1400, A1400+1)</f>
        <v>1067</v>
      </c>
    </row>
    <row r="1402">
      <c r="A1402" s="56">
        <f>If('20240621_intention'!B36098='20240621_intention'!B36097, A1401, A1401+1)</f>
        <v>1068</v>
      </c>
    </row>
    <row r="1403">
      <c r="A1403" s="56">
        <f>If('20240621_intention'!B36099='20240621_intention'!B36098, A1402, A1402+1)</f>
        <v>1069</v>
      </c>
    </row>
    <row r="1404">
      <c r="A1404" s="56">
        <f>If('20240621_intention'!B36100='20240621_intention'!B36099, A1403, A1403+1)</f>
        <v>1070</v>
      </c>
    </row>
    <row r="1405">
      <c r="A1405" s="56">
        <f>If('20240621_intention'!B36101='20240621_intention'!B36100, A1404, A1404+1)</f>
        <v>1070</v>
      </c>
    </row>
    <row r="1406">
      <c r="A1406" s="56">
        <f>If('20240621_intention'!B36102='20240621_intention'!B36101, A1405, A1405+1)</f>
        <v>1070</v>
      </c>
    </row>
    <row r="1407">
      <c r="A1407" s="56">
        <f>If('20240621_intention'!B36103='20240621_intention'!B36102, A1406, A1406+1)</f>
        <v>1070</v>
      </c>
    </row>
    <row r="1408">
      <c r="A1408" s="56">
        <f>If('20240621_intention'!B36104='20240621_intention'!B36103, A1407, A1407+1)</f>
        <v>1071</v>
      </c>
    </row>
    <row r="1409">
      <c r="A1409" s="56">
        <f>If('20240621_intention'!B36105='20240621_intention'!B36104, A1408, A1408+1)</f>
        <v>1071</v>
      </c>
    </row>
    <row r="1410">
      <c r="A1410" s="56">
        <f>If('20240621_intention'!B36106='20240621_intention'!B36105, A1409, A1409+1)</f>
        <v>1072</v>
      </c>
    </row>
    <row r="1411">
      <c r="A1411" s="56">
        <f>If('20240621_intention'!B36107='20240621_intention'!B36106, A1410, A1410+1)</f>
        <v>1073</v>
      </c>
    </row>
    <row r="1412">
      <c r="A1412" s="56">
        <f>If('20240621_intention'!B36108='20240621_intention'!B36107, A1411, A1411+1)</f>
        <v>1073</v>
      </c>
    </row>
    <row r="1413">
      <c r="A1413" s="56">
        <f>If('20240621_intention'!B36109='20240621_intention'!B36108, A1412, A1412+1)</f>
        <v>1074</v>
      </c>
    </row>
    <row r="1414">
      <c r="A1414" s="56">
        <f>If('20240621_intention'!B36110='20240621_intention'!B36109, A1413, A1413+1)</f>
        <v>1075</v>
      </c>
    </row>
    <row r="1415">
      <c r="A1415" s="56">
        <f>If('20240621_intention'!B36111='20240621_intention'!B36110, A1414, A1414+1)</f>
        <v>1075</v>
      </c>
    </row>
    <row r="1416">
      <c r="A1416" s="56">
        <f>If('20240621_intention'!B36112='20240621_intention'!B36111, A1415, A1415+1)</f>
        <v>1076</v>
      </c>
    </row>
    <row r="1417">
      <c r="A1417" s="56">
        <f>If('20240621_intention'!B36113='20240621_intention'!B36112, A1416, A1416+1)</f>
        <v>1077</v>
      </c>
    </row>
    <row r="1418">
      <c r="A1418" s="56">
        <f>If('20240621_intention'!B36114='20240621_intention'!B36113, A1417, A1417+1)</f>
        <v>1077</v>
      </c>
    </row>
    <row r="1419">
      <c r="A1419" s="56">
        <f>If('20240621_intention'!B36115='20240621_intention'!B36114, A1418, A1418+1)</f>
        <v>1078</v>
      </c>
    </row>
    <row r="1420">
      <c r="A1420" s="56">
        <f>If('20240621_intention'!B36116='20240621_intention'!B36115, A1419, A1419+1)</f>
        <v>1079</v>
      </c>
    </row>
    <row r="1421">
      <c r="A1421" s="56">
        <f>If('20240621_intention'!B36117='20240621_intention'!B36116, A1420, A1420+1)</f>
        <v>1080</v>
      </c>
    </row>
    <row r="1422">
      <c r="A1422" s="56">
        <f>If('20240621_intention'!B36118='20240621_intention'!B36117, A1421, A1421+1)</f>
        <v>1081</v>
      </c>
    </row>
    <row r="1423">
      <c r="A1423" s="56">
        <f>If('20240621_intention'!B36119='20240621_intention'!B36118, A1422, A1422+1)</f>
        <v>1082</v>
      </c>
    </row>
    <row r="1424">
      <c r="A1424" s="56">
        <f>If('20240621_intention'!B36120='20240621_intention'!B36119, A1423, A1423+1)</f>
        <v>1083</v>
      </c>
    </row>
    <row r="1425">
      <c r="A1425" s="56">
        <f>If('20240621_intention'!B36121='20240621_intention'!B36120, A1424, A1424+1)</f>
        <v>1084</v>
      </c>
    </row>
    <row r="1426">
      <c r="A1426" s="56">
        <f>If('20240621_intention'!B36122='20240621_intention'!B36121, A1425, A1425+1)</f>
        <v>1085</v>
      </c>
    </row>
    <row r="1427">
      <c r="A1427" s="56">
        <f>If('20240621_intention'!B36123='20240621_intention'!B36122, A1426, A1426+1)</f>
        <v>1086</v>
      </c>
    </row>
    <row r="1428">
      <c r="A1428" s="56">
        <f>If('20240621_intention'!B36124='20240621_intention'!B36123, A1427, A1427+1)</f>
        <v>1086</v>
      </c>
    </row>
    <row r="1429">
      <c r="A1429" s="56">
        <f>If('20240621_intention'!B36125='20240621_intention'!B36124, A1428, A1428+1)</f>
        <v>1086</v>
      </c>
    </row>
    <row r="1430">
      <c r="A1430" s="56">
        <f>If('20240621_intention'!B36126='20240621_intention'!B36125, A1429, A1429+1)</f>
        <v>1087</v>
      </c>
    </row>
    <row r="1431">
      <c r="A1431" s="56">
        <f>If('20240621_intention'!B36127='20240621_intention'!B36126, A1430, A1430+1)</f>
        <v>1088</v>
      </c>
    </row>
    <row r="1432">
      <c r="A1432" s="56">
        <f>If('20240621_intention'!B36128='20240621_intention'!B36127, A1431, A1431+1)</f>
        <v>1089</v>
      </c>
    </row>
    <row r="1433">
      <c r="A1433" s="56">
        <f>If('20240621_intention'!B36129='20240621_intention'!B36128, A1432, A1432+1)</f>
        <v>1090</v>
      </c>
    </row>
    <row r="1434">
      <c r="A1434" s="56">
        <f>If('20240621_intention'!B36130='20240621_intention'!B36129, A1433, A1433+1)</f>
        <v>1091</v>
      </c>
    </row>
    <row r="1435">
      <c r="A1435" s="56">
        <f>If('20240621_intention'!B36131='20240621_intention'!B36130, A1434, A1434+1)</f>
        <v>1092</v>
      </c>
    </row>
    <row r="1436">
      <c r="A1436" s="56">
        <f>If('20240621_intention'!B36132='20240621_intention'!B36131, A1435, A1435+1)</f>
        <v>1093</v>
      </c>
    </row>
    <row r="1437">
      <c r="A1437" s="56">
        <f>If('20240621_intention'!B36133='20240621_intention'!B36132, A1436, A1436+1)</f>
        <v>1094</v>
      </c>
    </row>
    <row r="1438">
      <c r="A1438" s="56">
        <f>If('20240621_intention'!B36134='20240621_intention'!B36133, A1437, A1437+1)</f>
        <v>1095</v>
      </c>
    </row>
    <row r="1439">
      <c r="A1439" s="56">
        <f>If('20240621_intention'!B36135='20240621_intention'!B36134, A1438, A1438+1)</f>
        <v>1096</v>
      </c>
    </row>
    <row r="1440">
      <c r="A1440" s="56">
        <f>If('20240621_intention'!B36136='20240621_intention'!B36135, A1439, A1439+1)</f>
        <v>1097</v>
      </c>
    </row>
    <row r="1441">
      <c r="A1441" s="56">
        <f>If('20240621_intention'!B36137='20240621_intention'!B36136, A1440, A1440+1)</f>
        <v>1098</v>
      </c>
    </row>
    <row r="1442">
      <c r="A1442" s="56">
        <f>If('20240621_intention'!B36138='20240621_intention'!B36137, A1441, A1441+1)</f>
        <v>1099</v>
      </c>
    </row>
    <row r="1443">
      <c r="A1443" s="56">
        <f>If('20240621_intention'!B36139='20240621_intention'!B36138, A1442, A1442+1)</f>
        <v>1099</v>
      </c>
    </row>
    <row r="1444">
      <c r="A1444" s="56">
        <f>If('20240621_intention'!B36140='20240621_intention'!B36139, A1443, A1443+1)</f>
        <v>1100</v>
      </c>
    </row>
    <row r="1445">
      <c r="A1445" s="56">
        <f>If('20240621_intention'!B36141='20240621_intention'!B36140, A1444, A1444+1)</f>
        <v>1101</v>
      </c>
    </row>
    <row r="1446">
      <c r="A1446" s="56">
        <f>If('20240621_intention'!B36142='20240621_intention'!B36141, A1445, A1445+1)</f>
        <v>1102</v>
      </c>
    </row>
    <row r="1447">
      <c r="A1447" s="56">
        <f>If('20240621_intention'!B36143='20240621_intention'!B36142, A1446, A1446+1)</f>
        <v>1103</v>
      </c>
    </row>
    <row r="1448">
      <c r="A1448" s="56">
        <f>If('20240621_intention'!B36144='20240621_intention'!B36143, A1447, A1447+1)</f>
        <v>1104</v>
      </c>
    </row>
    <row r="1449">
      <c r="A1449" s="56">
        <f>If('20240621_intention'!B36145='20240621_intention'!B36144, A1448, A1448+1)</f>
        <v>1105</v>
      </c>
    </row>
    <row r="1450">
      <c r="A1450" s="56">
        <f>If('20240621_intention'!B36146='20240621_intention'!B36145, A1449, A1449+1)</f>
        <v>1106</v>
      </c>
    </row>
    <row r="1451">
      <c r="A1451" s="56">
        <f>If('20240621_intention'!B36147='20240621_intention'!B36146, A1450, A1450+1)</f>
        <v>1107</v>
      </c>
    </row>
    <row r="1452">
      <c r="A1452" s="56">
        <f>If('20240621_intention'!B36148='20240621_intention'!B36147, A1451, A1451+1)</f>
        <v>1108</v>
      </c>
    </row>
    <row r="1453">
      <c r="A1453" s="56">
        <f>If('20240621_intention'!B36149='20240621_intention'!B36148, A1452, A1452+1)</f>
        <v>1109</v>
      </c>
    </row>
    <row r="1454">
      <c r="A1454" s="56">
        <f>If('20240621_intention'!B36150='20240621_intention'!B36149, A1453, A1453+1)</f>
        <v>1110</v>
      </c>
    </row>
    <row r="1455">
      <c r="A1455" s="56">
        <f>If('20240621_intention'!B36151='20240621_intention'!B36150, A1454, A1454+1)</f>
        <v>1111</v>
      </c>
    </row>
    <row r="1456">
      <c r="A1456" s="56">
        <f>If('20240621_intention'!B36152='20240621_intention'!B36151, A1455, A1455+1)</f>
        <v>1112</v>
      </c>
    </row>
    <row r="1457">
      <c r="A1457" s="56">
        <f>If('20240621_intention'!B36153='20240621_intention'!B36152, A1456, A1456+1)</f>
        <v>1113</v>
      </c>
    </row>
    <row r="1458">
      <c r="A1458" s="56">
        <f>If('20240621_intention'!B36154='20240621_intention'!B36153, A1457, A1457+1)</f>
        <v>1114</v>
      </c>
    </row>
    <row r="1459">
      <c r="A1459" s="56">
        <f>If('20240621_intention'!B36155='20240621_intention'!B36154, A1458, A1458+1)</f>
        <v>1115</v>
      </c>
    </row>
    <row r="1460">
      <c r="A1460" s="56">
        <f>If('20240621_intention'!B36156='20240621_intention'!B36155, A1459, A1459+1)</f>
        <v>1115</v>
      </c>
    </row>
    <row r="1461">
      <c r="A1461" s="56">
        <f>If('20240621_intention'!B36157='20240621_intention'!B36156, A1460, A1460+1)</f>
        <v>1116</v>
      </c>
    </row>
    <row r="1462">
      <c r="A1462" s="56">
        <f>If('20240621_intention'!B36158='20240621_intention'!B36157, A1461, A1461+1)</f>
        <v>1116</v>
      </c>
    </row>
    <row r="1463">
      <c r="A1463" s="56">
        <f>If('20240621_intention'!B36159='20240621_intention'!B36158, A1462, A1462+1)</f>
        <v>1117</v>
      </c>
    </row>
    <row r="1464">
      <c r="A1464" s="56">
        <f>If('20240621_intention'!B36160='20240621_intention'!B36159, A1463, A1463+1)</f>
        <v>1118</v>
      </c>
    </row>
    <row r="1465">
      <c r="A1465" s="56">
        <f>If('20240621_intention'!B36161='20240621_intention'!B36160, A1464, A1464+1)</f>
        <v>1119</v>
      </c>
    </row>
    <row r="1466">
      <c r="A1466" s="56">
        <f>If('20240621_intention'!B36162='20240621_intention'!B36161, A1465, A1465+1)</f>
        <v>1120</v>
      </c>
    </row>
    <row r="1467">
      <c r="A1467" s="56">
        <f>If('20240621_intention'!B36163='20240621_intention'!B36162, A1466, A1466+1)</f>
        <v>1121</v>
      </c>
    </row>
    <row r="1468">
      <c r="A1468" s="56">
        <f>If('20240621_intention'!B36164='20240621_intention'!B36163, A1467, A1467+1)</f>
        <v>1122</v>
      </c>
    </row>
    <row r="1469">
      <c r="A1469" s="56">
        <f>If('20240621_intention'!B36165='20240621_intention'!B36164, A1468, A1468+1)</f>
        <v>1123</v>
      </c>
    </row>
    <row r="1470">
      <c r="A1470" s="56">
        <f>If('20240621_intention'!B36166='20240621_intention'!B36165, A1469, A1469+1)</f>
        <v>1123</v>
      </c>
    </row>
    <row r="1471">
      <c r="A1471" s="56">
        <f>If('20240621_intention'!B36167='20240621_intention'!B36166, A1470, A1470+1)</f>
        <v>1124</v>
      </c>
    </row>
    <row r="1472">
      <c r="A1472" s="56">
        <f>If('20240621_intention'!B36168='20240621_intention'!B36167, A1471, A1471+1)</f>
        <v>1125</v>
      </c>
    </row>
    <row r="1473">
      <c r="A1473" s="56">
        <f>If('20240621_intention'!B36169='20240621_intention'!B36168, A1472, A1472+1)</f>
        <v>1126</v>
      </c>
    </row>
    <row r="1474">
      <c r="A1474" s="56">
        <f>If('20240621_intention'!B36170='20240621_intention'!B36169, A1473, A1473+1)</f>
        <v>1127</v>
      </c>
    </row>
    <row r="1475">
      <c r="A1475" s="56">
        <f>If('20240621_intention'!B36171='20240621_intention'!B36170, A1474, A1474+1)</f>
        <v>1128</v>
      </c>
    </row>
    <row r="1476">
      <c r="A1476" s="56">
        <f>If('20240621_intention'!B36172='20240621_intention'!B36171, A1475, A1475+1)</f>
        <v>1129</v>
      </c>
    </row>
    <row r="1477">
      <c r="A1477" s="56">
        <f>If('20240621_intention'!B36173='20240621_intention'!B36172, A1476, A1476+1)</f>
        <v>1130</v>
      </c>
    </row>
    <row r="1478">
      <c r="A1478" s="56">
        <f>If('20240621_intention'!B36174='20240621_intention'!B36173, A1477, A1477+1)</f>
        <v>1131</v>
      </c>
    </row>
    <row r="1479">
      <c r="A1479" s="56">
        <f>If('20240621_intention'!B36175='20240621_intention'!B36174, A1478, A1478+1)</f>
        <v>1132</v>
      </c>
    </row>
    <row r="1480">
      <c r="A1480" s="56">
        <f>If('20240621_intention'!B36176='20240621_intention'!B36175, A1479, A1479+1)</f>
        <v>1133</v>
      </c>
    </row>
    <row r="1481">
      <c r="A1481" s="56">
        <f>If('20240621_intention'!B36177='20240621_intention'!B36176, A1480, A1480+1)</f>
        <v>1134</v>
      </c>
    </row>
    <row r="1482">
      <c r="A1482" s="56">
        <f>If('20240621_intention'!B36178='20240621_intention'!B36177, A1481, A1481+1)</f>
        <v>1135</v>
      </c>
    </row>
    <row r="1483">
      <c r="A1483" s="56">
        <f>If('20240621_intention'!B36179='20240621_intention'!B36178, A1482, A1482+1)</f>
        <v>1136</v>
      </c>
    </row>
    <row r="1484">
      <c r="A1484" s="56">
        <f>If('20240621_intention'!B36180='20240621_intention'!B36179, A1483, A1483+1)</f>
        <v>1136</v>
      </c>
    </row>
    <row r="1485">
      <c r="A1485" s="56">
        <f>If('20240621_intention'!B36181='20240621_intention'!B36180, A1484, A1484+1)</f>
        <v>1136</v>
      </c>
    </row>
    <row r="1486">
      <c r="A1486" s="56">
        <f>If('20240621_intention'!B36182='20240621_intention'!B36181, A1485, A1485+1)</f>
        <v>1137</v>
      </c>
    </row>
    <row r="1487">
      <c r="A1487" s="56">
        <f>If('20240621_intention'!B36183='20240621_intention'!B36182, A1486, A1486+1)</f>
        <v>1138</v>
      </c>
    </row>
    <row r="1488">
      <c r="A1488" s="56">
        <f>If('20240621_intention'!B36184='20240621_intention'!B36183, A1487, A1487+1)</f>
        <v>1139</v>
      </c>
    </row>
    <row r="1489">
      <c r="A1489" s="56">
        <f>If('20240621_intention'!B36185='20240621_intention'!B36184, A1488, A1488+1)</f>
        <v>1140</v>
      </c>
    </row>
    <row r="1490">
      <c r="A1490" s="56">
        <f>If('20240621_intention'!B36186='20240621_intention'!B36185, A1489, A1489+1)</f>
        <v>1141</v>
      </c>
    </row>
    <row r="1491">
      <c r="A1491" s="56">
        <f>If('20240621_intention'!B36187='20240621_intention'!B36186, A1490, A1490+1)</f>
        <v>1142</v>
      </c>
    </row>
    <row r="1492">
      <c r="A1492" s="56">
        <f>If('20240621_intention'!B36188='20240621_intention'!B36187, A1491, A1491+1)</f>
        <v>1142</v>
      </c>
    </row>
    <row r="1493">
      <c r="A1493" s="56">
        <f>If('20240621_intention'!B36189='20240621_intention'!B36188, A1492, A1492+1)</f>
        <v>1143</v>
      </c>
    </row>
    <row r="1494">
      <c r="A1494" s="56">
        <f>If('20240621_intention'!B36190='20240621_intention'!B36189, A1493, A1493+1)</f>
        <v>1144</v>
      </c>
    </row>
    <row r="1495">
      <c r="A1495" s="56">
        <f>If('20240621_intention'!B36191='20240621_intention'!B36190, A1494, A1494+1)</f>
        <v>1144</v>
      </c>
    </row>
    <row r="1496">
      <c r="A1496" s="56">
        <f>If('20240621_intention'!B36192='20240621_intention'!B36191, A1495, A1495+1)</f>
        <v>1144</v>
      </c>
    </row>
    <row r="1497">
      <c r="A1497" s="56">
        <f>If('20240621_intention'!B36193='20240621_intention'!B36192, A1496, A1496+1)</f>
        <v>1144</v>
      </c>
    </row>
    <row r="1498">
      <c r="A1498" s="56">
        <f>If('20240621_intention'!B36194='20240621_intention'!B36193, A1497, A1497+1)</f>
        <v>1144</v>
      </c>
    </row>
    <row r="1499">
      <c r="A1499" s="56">
        <f>If('20240621_intention'!B36195='20240621_intention'!B36194, A1498, A1498+1)</f>
        <v>1145</v>
      </c>
    </row>
    <row r="1500">
      <c r="A1500" s="56">
        <f>If('20240621_intention'!B36196='20240621_intention'!B36195, A1499, A1499+1)</f>
        <v>1145</v>
      </c>
    </row>
    <row r="1501">
      <c r="A1501" s="56">
        <f>If('20240621_intention'!B36197='20240621_intention'!B36196, A1500, A1500+1)</f>
        <v>1145</v>
      </c>
    </row>
    <row r="1502">
      <c r="A1502" s="56">
        <f>If('20240621_intention'!B36198='20240621_intention'!B36197, A1501, A1501+1)</f>
        <v>1146</v>
      </c>
    </row>
    <row r="1503">
      <c r="A1503" s="56">
        <f>If('20240621_intention'!B36199='20240621_intention'!B36198, A1502, A1502+1)</f>
        <v>1146</v>
      </c>
    </row>
    <row r="1504">
      <c r="A1504" s="56">
        <f>If('20240621_intention'!B36200='20240621_intention'!B36199, A1503, A1503+1)</f>
        <v>1146</v>
      </c>
    </row>
    <row r="1505">
      <c r="A1505" s="56">
        <f>If('20240621_intention'!B36201='20240621_intention'!B36200, A1504, A1504+1)</f>
        <v>1147</v>
      </c>
    </row>
    <row r="1506">
      <c r="A1506" s="56">
        <f>If('20240621_intention'!B36202='20240621_intention'!B36201, A1505, A1505+1)</f>
        <v>1148</v>
      </c>
    </row>
    <row r="1507">
      <c r="A1507" s="56">
        <f>If('20240621_intention'!B36203='20240621_intention'!B36202, A1506, A1506+1)</f>
        <v>1149</v>
      </c>
    </row>
    <row r="1508">
      <c r="A1508" s="56">
        <f>If('20240621_intention'!B36204='20240621_intention'!B36203, A1507, A1507+1)</f>
        <v>1150</v>
      </c>
    </row>
    <row r="1509">
      <c r="A1509" s="56">
        <f>If('20240621_intention'!B36205='20240621_intention'!B36204, A1508, A1508+1)</f>
        <v>1151</v>
      </c>
    </row>
    <row r="1510">
      <c r="A1510" s="56">
        <f>If('20240621_intention'!B36206='20240621_intention'!B36205, A1509, A1509+1)</f>
        <v>1152</v>
      </c>
    </row>
    <row r="1511">
      <c r="A1511" s="56">
        <f>If('20240621_intention'!B36207='20240621_intention'!B36206, A1510, A1510+1)</f>
        <v>1152</v>
      </c>
    </row>
    <row r="1512">
      <c r="A1512" s="56">
        <f>If('20240621_intention'!B36208='20240621_intention'!B36207, A1511, A1511+1)</f>
        <v>1153</v>
      </c>
    </row>
    <row r="1513">
      <c r="A1513" s="56">
        <f>If('20240621_intention'!B36209='20240621_intention'!B36208, A1512, A1512+1)</f>
        <v>1153</v>
      </c>
    </row>
    <row r="1514">
      <c r="A1514" s="56">
        <f>If('20240621_intention'!B36210='20240621_intention'!B36209, A1513, A1513+1)</f>
        <v>1153</v>
      </c>
    </row>
    <row r="1515">
      <c r="A1515" s="56">
        <f>If('20240621_intention'!B36211='20240621_intention'!B36210, A1514, A1514+1)</f>
        <v>1154</v>
      </c>
    </row>
    <row r="1516">
      <c r="A1516" s="56">
        <f>If('20240621_intention'!B36212='20240621_intention'!B36211, A1515, A1515+1)</f>
        <v>1154</v>
      </c>
      <c r="E1516" s="58"/>
    </row>
    <row r="1517">
      <c r="A1517" s="56">
        <f>If('20240621_intention'!B36213='20240621_intention'!B36212, A1516, A1516+1)</f>
        <v>1155</v>
      </c>
    </row>
    <row r="1518">
      <c r="A1518" s="56">
        <f>If('20240621_intention'!B36214='20240621_intention'!B36213, A1517, A1517+1)</f>
        <v>1156</v>
      </c>
    </row>
    <row r="1519">
      <c r="A1519" s="56">
        <f>If('20240621_intention'!B36215='20240621_intention'!B36214, A1518, A1518+1)</f>
        <v>1157</v>
      </c>
    </row>
    <row r="1520">
      <c r="A1520" s="56">
        <f>If('20240621_intention'!B36216='20240621_intention'!B36215, A1519, A1519+1)</f>
        <v>1158</v>
      </c>
    </row>
    <row r="1521">
      <c r="A1521" s="56">
        <f>If('20240621_intention'!B36217='20240621_intention'!B36216, A1520, A1520+1)</f>
        <v>1158</v>
      </c>
    </row>
    <row r="1522">
      <c r="A1522" s="56">
        <f>If('20240621_intention'!B36218='20240621_intention'!B36217, A1521, A1521+1)</f>
        <v>1159</v>
      </c>
    </row>
    <row r="1523">
      <c r="A1523" s="56">
        <f>If('20240621_intention'!B36219='20240621_intention'!B36218, A1522, A1522+1)</f>
        <v>1160</v>
      </c>
    </row>
    <row r="1524">
      <c r="A1524" s="56">
        <f>If('20240621_intention'!B36220='20240621_intention'!B36219, A1523, A1523+1)</f>
        <v>1161</v>
      </c>
    </row>
    <row r="1525">
      <c r="A1525" s="56">
        <f>If('20240621_intention'!B36221='20240621_intention'!B36220, A1524, A1524+1)</f>
        <v>1162</v>
      </c>
    </row>
    <row r="1526">
      <c r="A1526" s="56">
        <f>If('20240621_intention'!B36222='20240621_intention'!B36221, A1525, A1525+1)</f>
        <v>1162</v>
      </c>
    </row>
    <row r="1527">
      <c r="A1527" s="56">
        <f>If('20240621_intention'!B36223='20240621_intention'!B36222, A1526, A1526+1)</f>
        <v>1163</v>
      </c>
    </row>
    <row r="1528">
      <c r="A1528" s="56">
        <f>If('20240621_intention'!B36224='20240621_intention'!B36223, A1527, A1527+1)</f>
        <v>1164</v>
      </c>
    </row>
    <row r="1529">
      <c r="A1529" s="56">
        <f>If('20240621_intention'!B36225='20240621_intention'!B36224, A1528, A1528+1)</f>
        <v>1165</v>
      </c>
    </row>
    <row r="1530">
      <c r="A1530" s="56">
        <f>If('20240621_intention'!B36226='20240621_intention'!B36225, A1529, A1529+1)</f>
        <v>1166</v>
      </c>
    </row>
    <row r="1531">
      <c r="A1531" s="56">
        <f>If('20240621_intention'!B36227='20240621_intention'!B36226, A1530, A1530+1)</f>
        <v>1167</v>
      </c>
    </row>
    <row r="1532">
      <c r="A1532" s="56">
        <f>If('20240621_intention'!B36228='20240621_intention'!B36227, A1531, A1531+1)</f>
        <v>1167</v>
      </c>
    </row>
    <row r="1533">
      <c r="A1533" s="56">
        <f>If('20240621_intention'!B36229='20240621_intention'!B36228, A1532, A1532+1)</f>
        <v>1168</v>
      </c>
    </row>
    <row r="1534">
      <c r="A1534" s="56">
        <f>If('20240621_intention'!B36230='20240621_intention'!B36229, A1533, A1533+1)</f>
        <v>1168</v>
      </c>
    </row>
    <row r="1535">
      <c r="A1535" s="56">
        <f>If('20240621_intention'!B36231='20240621_intention'!B36230, A1534, A1534+1)</f>
        <v>1169</v>
      </c>
    </row>
    <row r="1536">
      <c r="A1536" s="56">
        <f>If('20240621_intention'!B36232='20240621_intention'!B36231, A1535, A1535+1)</f>
        <v>1170</v>
      </c>
    </row>
    <row r="1537">
      <c r="A1537" s="56">
        <f>If('20240621_intention'!B36233='20240621_intention'!B36232, A1536, A1536+1)</f>
        <v>1171</v>
      </c>
    </row>
    <row r="1538">
      <c r="A1538" s="56">
        <f>If('20240621_intention'!B36234='20240621_intention'!B36233, A1537, A1537+1)</f>
        <v>1172</v>
      </c>
    </row>
    <row r="1539">
      <c r="A1539" s="56">
        <f>If('20240621_intention'!B36235='20240621_intention'!B36234, A1538, A1538+1)</f>
        <v>1173</v>
      </c>
    </row>
    <row r="1540">
      <c r="A1540" s="56">
        <f>If('20240621_intention'!B36236='20240621_intention'!B36235, A1539, A1539+1)</f>
        <v>1173</v>
      </c>
    </row>
    <row r="1541">
      <c r="A1541" s="56">
        <f>If('20240621_intention'!B36237='20240621_intention'!B36236, A1540, A1540+1)</f>
        <v>1174</v>
      </c>
    </row>
    <row r="1542">
      <c r="A1542" s="56">
        <f>If('20240621_intention'!B36238='20240621_intention'!B36237, A1541, A1541+1)</f>
        <v>1175</v>
      </c>
    </row>
    <row r="1543">
      <c r="A1543" s="56">
        <f>If('20240621_intention'!B36239='20240621_intention'!B36238, A1542, A1542+1)</f>
        <v>1176</v>
      </c>
    </row>
    <row r="1544">
      <c r="A1544" s="56">
        <f>If('20240621_intention'!B36240='20240621_intention'!B36239, A1543, A1543+1)</f>
        <v>1177</v>
      </c>
    </row>
    <row r="1545">
      <c r="A1545" s="56">
        <f>If('20240621_intention'!B36241='20240621_intention'!B36240, A1544, A1544+1)</f>
        <v>1178</v>
      </c>
    </row>
    <row r="1546">
      <c r="A1546" s="56">
        <f>If('20240621_intention'!B36242='20240621_intention'!B36241, A1545, A1545+1)</f>
        <v>1179</v>
      </c>
    </row>
    <row r="1547">
      <c r="A1547" s="56">
        <f>If('20240621_intention'!B36243='20240621_intention'!B36242, A1546, A1546+1)</f>
        <v>1180</v>
      </c>
    </row>
    <row r="1548">
      <c r="A1548" s="56">
        <f>If('20240621_intention'!B36244='20240621_intention'!B36243, A1547, A1547+1)</f>
        <v>1181</v>
      </c>
    </row>
    <row r="1549">
      <c r="A1549" s="56">
        <f>If('20240621_intention'!B36245='20240621_intention'!B36244, A1548, A1548+1)</f>
        <v>1182</v>
      </c>
    </row>
    <row r="1550">
      <c r="A1550" s="56">
        <f>If('20240621_intention'!B36246='20240621_intention'!B36245, A1549, A1549+1)</f>
        <v>1183</v>
      </c>
    </row>
    <row r="1551">
      <c r="A1551" s="56">
        <f>If('20240621_intention'!B36247='20240621_intention'!B36246, A1550, A1550+1)</f>
        <v>1184</v>
      </c>
    </row>
    <row r="1552">
      <c r="A1552" s="56">
        <f>If('20240621_intention'!B36248='20240621_intention'!B36247, A1551, A1551+1)</f>
        <v>1185</v>
      </c>
    </row>
    <row r="1553">
      <c r="A1553" s="56">
        <f>If('20240621_intention'!B36249='20240621_intention'!B36248, A1552, A1552+1)</f>
        <v>1186</v>
      </c>
    </row>
    <row r="1554">
      <c r="A1554" s="56">
        <f>If('20240621_intention'!B36250='20240621_intention'!B36249, A1553, A1553+1)</f>
        <v>1187</v>
      </c>
    </row>
    <row r="1555">
      <c r="A1555" s="56">
        <f>If('20240621_intention'!B36251='20240621_intention'!B36250, A1554, A1554+1)</f>
        <v>1188</v>
      </c>
    </row>
    <row r="1556">
      <c r="A1556" s="56">
        <f>If('20240621_intention'!B36252='20240621_intention'!B36251, A1555, A1555+1)</f>
        <v>1189</v>
      </c>
    </row>
    <row r="1557">
      <c r="A1557" s="56">
        <f>If('20240621_intention'!B36253='20240621_intention'!B36252, A1556, A1556+1)</f>
        <v>1190</v>
      </c>
    </row>
    <row r="1558">
      <c r="A1558" s="56">
        <f>If('20240621_intention'!B36254='20240621_intention'!B36253, A1557, A1557+1)</f>
        <v>1191</v>
      </c>
    </row>
    <row r="1559">
      <c r="A1559" s="56">
        <f>If('20240621_intention'!B36255='20240621_intention'!B36254, A1558, A1558+1)</f>
        <v>1191</v>
      </c>
    </row>
    <row r="1560">
      <c r="A1560" s="56">
        <f>If('20240621_intention'!B36256='20240621_intention'!B36255, A1559, A1559+1)</f>
        <v>1192</v>
      </c>
    </row>
    <row r="1561">
      <c r="A1561" s="56">
        <f>If('20240621_intention'!B36257='20240621_intention'!B36256, A1560, A1560+1)</f>
        <v>1192</v>
      </c>
    </row>
    <row r="1562">
      <c r="A1562" s="56">
        <f>If('20240621_intention'!B36258='20240621_intention'!B36257, A1561, A1561+1)</f>
        <v>1193</v>
      </c>
    </row>
    <row r="1563">
      <c r="A1563" s="56">
        <f>If('20240621_intention'!B36259='20240621_intention'!B36258, A1562, A1562+1)</f>
        <v>1194</v>
      </c>
    </row>
    <row r="1564">
      <c r="A1564" s="56">
        <f>If('20240621_intention'!B36260='20240621_intention'!B36259, A1563, A1563+1)</f>
        <v>1195</v>
      </c>
    </row>
    <row r="1565">
      <c r="A1565" s="56">
        <f>If('20240621_intention'!B36261='20240621_intention'!B36260, A1564, A1564+1)</f>
        <v>1196</v>
      </c>
    </row>
    <row r="1566">
      <c r="A1566" s="56">
        <f>If('20240621_intention'!B36262='20240621_intention'!B36261, A1565, A1565+1)</f>
        <v>1197</v>
      </c>
    </row>
    <row r="1567">
      <c r="A1567" s="56">
        <f>If('20240621_intention'!B36263='20240621_intention'!B36262, A1566, A1566+1)</f>
        <v>1198</v>
      </c>
    </row>
    <row r="1568">
      <c r="A1568" s="56">
        <f>If('20240621_intention'!B36264='20240621_intention'!B36263, A1567, A1567+1)</f>
        <v>1199</v>
      </c>
    </row>
    <row r="1569">
      <c r="A1569" s="56">
        <f>If('20240621_intention'!B36265='20240621_intention'!B36264, A1568, A1568+1)</f>
        <v>1199</v>
      </c>
    </row>
    <row r="1570">
      <c r="A1570" s="56">
        <f>If('20240621_intention'!B36266='20240621_intention'!B36265, A1569, A1569+1)</f>
        <v>1200</v>
      </c>
    </row>
    <row r="1571">
      <c r="A1571" s="56">
        <f>If('20240621_intention'!B36267='20240621_intention'!B36266, A1570, A1570+1)</f>
        <v>1201</v>
      </c>
    </row>
    <row r="1572">
      <c r="A1572" s="56">
        <f>If('20240621_intention'!B36268='20240621_intention'!B36267, A1571, A1571+1)</f>
        <v>1202</v>
      </c>
    </row>
    <row r="1573">
      <c r="A1573" s="56">
        <f>If('20240621_intention'!B36269='20240621_intention'!B36268, A1572, A1572+1)</f>
        <v>1203</v>
      </c>
    </row>
    <row r="1574">
      <c r="A1574" s="56">
        <f>If('20240621_intention'!B36270='20240621_intention'!B36269, A1573, A1573+1)</f>
        <v>1204</v>
      </c>
    </row>
    <row r="1575">
      <c r="A1575" s="56">
        <f>If('20240621_intention'!B36271='20240621_intention'!B36270, A1574, A1574+1)</f>
        <v>1204</v>
      </c>
    </row>
    <row r="1576">
      <c r="A1576" s="56">
        <f>If('20240621_intention'!B36272='20240621_intention'!B36271, A1575, A1575+1)</f>
        <v>1205</v>
      </c>
    </row>
    <row r="1577">
      <c r="A1577" s="56">
        <f>If('20240621_intention'!B36273='20240621_intention'!B36272, A1576, A1576+1)</f>
        <v>1205</v>
      </c>
    </row>
    <row r="1578">
      <c r="A1578" s="56">
        <f>If('20240621_intention'!B36274='20240621_intention'!B36273, A1577, A1577+1)</f>
        <v>1206</v>
      </c>
    </row>
    <row r="1579">
      <c r="A1579" s="56">
        <f>If('20240621_intention'!B36275='20240621_intention'!B36274, A1578, A1578+1)</f>
        <v>1207</v>
      </c>
    </row>
    <row r="1580">
      <c r="A1580" s="56">
        <f>If('20240621_intention'!B36276='20240621_intention'!B36275, A1579, A1579+1)</f>
        <v>1207</v>
      </c>
    </row>
    <row r="1581">
      <c r="A1581" s="56">
        <f>If('20240621_intention'!B36277='20240621_intention'!B36276, A1580, A1580+1)</f>
        <v>1208</v>
      </c>
    </row>
    <row r="1582">
      <c r="A1582" s="56">
        <f>If('20240621_intention'!B36278='20240621_intention'!B36277, A1581, A1581+1)</f>
        <v>1208</v>
      </c>
    </row>
    <row r="1583">
      <c r="A1583" s="56">
        <f>If('20240621_intention'!B36279='20240621_intention'!B36278, A1582, A1582+1)</f>
        <v>1209</v>
      </c>
    </row>
    <row r="1584">
      <c r="A1584" s="56">
        <f>If('20240621_intention'!B36280='20240621_intention'!B36279, A1583, A1583+1)</f>
        <v>1209</v>
      </c>
    </row>
    <row r="1585">
      <c r="A1585" s="56">
        <f>If('20240621_intention'!B36281='20240621_intention'!B36280, A1584, A1584+1)</f>
        <v>1209</v>
      </c>
    </row>
    <row r="1586">
      <c r="A1586" s="56">
        <f>If('20240621_intention'!B36282='20240621_intention'!B36281, A1585, A1585+1)</f>
        <v>1210</v>
      </c>
    </row>
    <row r="1587">
      <c r="A1587" s="56">
        <f>If('20240621_intention'!B36283='20240621_intention'!B36282, A1586, A1586+1)</f>
        <v>1211</v>
      </c>
    </row>
    <row r="1588">
      <c r="A1588" s="56">
        <f>If('20240621_intention'!B36284='20240621_intention'!B36283, A1587, A1587+1)</f>
        <v>1211</v>
      </c>
    </row>
    <row r="1589">
      <c r="A1589" s="56">
        <f>If('20240621_intention'!B36285='20240621_intention'!B36284, A1588, A1588+1)</f>
        <v>1212</v>
      </c>
    </row>
    <row r="1590">
      <c r="A1590" s="56">
        <f>If('20240621_intention'!B36286='20240621_intention'!B36285, A1589, A1589+1)</f>
        <v>1212</v>
      </c>
    </row>
    <row r="1591">
      <c r="A1591" s="56">
        <f>If('20240621_intention'!B36287='20240621_intention'!B36286, A1590, A1590+1)</f>
        <v>1212</v>
      </c>
    </row>
    <row r="1592">
      <c r="A1592" s="56">
        <f>If('20240621_intention'!B36288='20240621_intention'!B36287, A1591, A1591+1)</f>
        <v>1213</v>
      </c>
    </row>
    <row r="1593">
      <c r="A1593" s="56">
        <f>If('20240621_intention'!B36289='20240621_intention'!B36288, A1592, A1592+1)</f>
        <v>1213</v>
      </c>
    </row>
    <row r="1594">
      <c r="A1594" s="56">
        <f>If('20240621_intention'!B36290='20240621_intention'!B36289, A1593, A1593+1)</f>
        <v>1213</v>
      </c>
    </row>
    <row r="1595">
      <c r="A1595" s="56">
        <f>If('20240621_intention'!B36291='20240621_intention'!B36290, A1594, A1594+1)</f>
        <v>1214</v>
      </c>
    </row>
    <row r="1596">
      <c r="A1596" s="56">
        <f>If('20240621_intention'!B36292='20240621_intention'!B36291, A1595, A1595+1)</f>
        <v>1214</v>
      </c>
    </row>
    <row r="1597">
      <c r="A1597" s="56">
        <f>If('20240621_intention'!B36293='20240621_intention'!B36292, A1596, A1596+1)</f>
        <v>1215</v>
      </c>
    </row>
    <row r="1598">
      <c r="A1598" s="56">
        <f>If('20240621_intention'!B36294='20240621_intention'!B36293, A1597, A1597+1)</f>
        <v>1215</v>
      </c>
    </row>
    <row r="1599">
      <c r="A1599" s="56">
        <f>If('20240621_intention'!B36295='20240621_intention'!B36294, A1598, A1598+1)</f>
        <v>1216</v>
      </c>
    </row>
    <row r="1600">
      <c r="A1600" s="56">
        <f>If('20240621_intention'!B36296='20240621_intention'!B36295, A1599, A1599+1)</f>
        <v>1216</v>
      </c>
    </row>
    <row r="1601">
      <c r="A1601" s="56">
        <f>If('20240621_intention'!B36297='20240621_intention'!B36296, A1600, A1600+1)</f>
        <v>1217</v>
      </c>
    </row>
    <row r="1602">
      <c r="A1602" s="56">
        <f>If('20240621_intention'!B36298='20240621_intention'!B36297, A1601, A1601+1)</f>
        <v>1217</v>
      </c>
    </row>
    <row r="1603">
      <c r="A1603" s="56">
        <f>If('20240621_intention'!B36299='20240621_intention'!B36298, A1602, A1602+1)</f>
        <v>1218</v>
      </c>
    </row>
    <row r="1604">
      <c r="A1604" s="56">
        <f>If('20240621_intention'!B36300='20240621_intention'!B36299, A1603, A1603+1)</f>
        <v>1219</v>
      </c>
    </row>
    <row r="1605">
      <c r="A1605" s="56">
        <f>If('20240621_intention'!B36301='20240621_intention'!B36300, A1604, A1604+1)</f>
        <v>1220</v>
      </c>
    </row>
    <row r="1606">
      <c r="A1606" s="56">
        <f>If('20240621_intention'!B36302='20240621_intention'!B36301, A1605, A1605+1)</f>
        <v>1221</v>
      </c>
    </row>
    <row r="1607">
      <c r="A1607" s="56">
        <f>If('20240621_intention'!B36303='20240621_intention'!B36302, A1606, A1606+1)</f>
        <v>1222</v>
      </c>
    </row>
    <row r="1608">
      <c r="A1608" s="56">
        <f>If('20240621_intention'!B36304='20240621_intention'!B36303, A1607, A1607+1)</f>
        <v>1222</v>
      </c>
    </row>
    <row r="1609">
      <c r="A1609" s="56">
        <f>If('20240621_intention'!B36305='20240621_intention'!B36304, A1608, A1608+1)</f>
        <v>1223</v>
      </c>
    </row>
    <row r="1610">
      <c r="A1610" s="56">
        <f>If('20240621_intention'!B36306='20240621_intention'!B36305, A1609, A1609+1)</f>
        <v>1223</v>
      </c>
    </row>
    <row r="1611">
      <c r="A1611" s="56">
        <f>If('20240621_intention'!B36307='20240621_intention'!B36306, A1610, A1610+1)</f>
        <v>1224</v>
      </c>
    </row>
    <row r="1612">
      <c r="A1612" s="56">
        <f>If('20240621_intention'!B36308='20240621_intention'!B36307, A1611, A1611+1)</f>
        <v>1225</v>
      </c>
    </row>
    <row r="1613">
      <c r="A1613" s="56">
        <f>If('20240621_intention'!B36309='20240621_intention'!B36308, A1612, A1612+1)</f>
        <v>1226</v>
      </c>
    </row>
    <row r="1614">
      <c r="A1614" s="56">
        <f>If('20240621_intention'!B36310='20240621_intention'!B36309, A1613, A1613+1)</f>
        <v>1227</v>
      </c>
    </row>
    <row r="1615">
      <c r="A1615" s="56">
        <f>If('20240621_intention'!B36311='20240621_intention'!B36310, A1614, A1614+1)</f>
        <v>1228</v>
      </c>
    </row>
    <row r="1616">
      <c r="A1616" s="56">
        <f>If('20240621_intention'!B36312='20240621_intention'!B36311, A1615, A1615+1)</f>
        <v>1228</v>
      </c>
    </row>
    <row r="1617">
      <c r="A1617" s="56">
        <f>If('20240621_intention'!B36313='20240621_intention'!B36312, A1616, A1616+1)</f>
        <v>1229</v>
      </c>
    </row>
    <row r="1618">
      <c r="A1618" s="56">
        <f>If('20240621_intention'!B36314='20240621_intention'!B36313, A1617, A1617+1)</f>
        <v>1230</v>
      </c>
    </row>
    <row r="1619">
      <c r="A1619" s="56">
        <f>If('20240621_intention'!B36315='20240621_intention'!B36314, A1618, A1618+1)</f>
        <v>1231</v>
      </c>
    </row>
    <row r="1620">
      <c r="A1620" s="56">
        <f>If('20240621_intention'!B36316='20240621_intention'!B36315, A1619, A1619+1)</f>
        <v>1231</v>
      </c>
    </row>
    <row r="1621">
      <c r="A1621" s="56">
        <f>If('20240621_intention'!B36317='20240621_intention'!B36316, A1620, A1620+1)</f>
        <v>1232</v>
      </c>
    </row>
    <row r="1622">
      <c r="A1622" s="56">
        <f>If('20240621_intention'!B36318='20240621_intention'!B36317, A1621, A1621+1)</f>
        <v>1232</v>
      </c>
    </row>
    <row r="1623">
      <c r="A1623" s="56">
        <f>If('20240621_intention'!B36319='20240621_intention'!B36318, A1622, A1622+1)</f>
        <v>1232</v>
      </c>
    </row>
    <row r="1624">
      <c r="A1624" s="56">
        <f>If('20240621_intention'!B36320='20240621_intention'!B36319, A1623, A1623+1)</f>
        <v>1232</v>
      </c>
    </row>
    <row r="1625">
      <c r="A1625" s="56">
        <f>If('20240621_intention'!B36321='20240621_intention'!B36320, A1624, A1624+1)</f>
        <v>1233</v>
      </c>
    </row>
    <row r="1626">
      <c r="A1626" s="56">
        <f>If('20240621_intention'!B36322='20240621_intention'!B36321, A1625, A1625+1)</f>
        <v>1233</v>
      </c>
    </row>
    <row r="1627">
      <c r="A1627" s="56">
        <f>If('20240621_intention'!B36323='20240621_intention'!B36322, A1626, A1626+1)</f>
        <v>1233</v>
      </c>
    </row>
    <row r="1628">
      <c r="A1628" s="56">
        <f>If('20240621_intention'!B36324='20240621_intention'!B36323, A1627, A1627+1)</f>
        <v>1234</v>
      </c>
    </row>
    <row r="1629">
      <c r="A1629" s="56">
        <f>If('20240621_intention'!B36325='20240621_intention'!B36324, A1628, A1628+1)</f>
        <v>1234</v>
      </c>
    </row>
    <row r="1630">
      <c r="A1630" s="56">
        <f>If('20240621_intention'!B36326='20240621_intention'!B36325, A1629, A1629+1)</f>
        <v>1235</v>
      </c>
    </row>
    <row r="1631">
      <c r="A1631" s="56">
        <f>If('20240621_intention'!B36327='20240621_intention'!B36326, A1630, A1630+1)</f>
        <v>1235</v>
      </c>
    </row>
    <row r="1632">
      <c r="A1632" s="56">
        <f>If('20240621_intention'!B36328='20240621_intention'!B36327, A1631, A1631+1)</f>
        <v>1235</v>
      </c>
    </row>
    <row r="1633">
      <c r="A1633" s="56">
        <f>If('20240621_intention'!B36329='20240621_intention'!B36328, A1632, A1632+1)</f>
        <v>1235</v>
      </c>
    </row>
    <row r="1634">
      <c r="A1634" s="56">
        <f>If('20240621_intention'!B36330='20240621_intention'!B36329, A1633, A1633+1)</f>
        <v>1236</v>
      </c>
    </row>
    <row r="1635">
      <c r="A1635" s="56">
        <f>If('20240621_intention'!B36331='20240621_intention'!B36330, A1634, A1634+1)</f>
        <v>1236</v>
      </c>
    </row>
    <row r="1636">
      <c r="A1636" s="56">
        <f>If('20240621_intention'!B36332='20240621_intention'!B36331, A1635, A1635+1)</f>
        <v>1237</v>
      </c>
    </row>
    <row r="1637">
      <c r="A1637" s="56">
        <f>If('20240621_intention'!B36333='20240621_intention'!B36332, A1636, A1636+1)</f>
        <v>1237</v>
      </c>
      <c r="E1637" s="58"/>
    </row>
    <row r="1638">
      <c r="A1638" s="56">
        <f>If('20240621_intention'!B36334='20240621_intention'!B36333, A1637, A1637+1)</f>
        <v>1238</v>
      </c>
    </row>
    <row r="1639">
      <c r="A1639" s="56">
        <f>If('20240621_intention'!B36335='20240621_intention'!B36334, A1638, A1638+1)</f>
        <v>1239</v>
      </c>
    </row>
    <row r="1640">
      <c r="A1640" s="56">
        <f>If('20240621_intention'!B36336='20240621_intention'!B36335, A1639, A1639+1)</f>
        <v>1239</v>
      </c>
    </row>
    <row r="1641">
      <c r="A1641" s="56">
        <f>If('20240621_intention'!B36337='20240621_intention'!B36336, A1640, A1640+1)</f>
        <v>1240</v>
      </c>
    </row>
    <row r="1642">
      <c r="A1642" s="56">
        <f>If('20240621_intention'!B36338='20240621_intention'!B36337, A1641, A1641+1)</f>
        <v>1241</v>
      </c>
    </row>
    <row r="1643">
      <c r="A1643" s="56">
        <f>If('20240621_intention'!B36339='20240621_intention'!B36338, A1642, A1642+1)</f>
        <v>1241</v>
      </c>
    </row>
    <row r="1644">
      <c r="A1644" s="56">
        <f>If('20240621_intention'!B36340='20240621_intention'!B36339, A1643, A1643+1)</f>
        <v>1242</v>
      </c>
    </row>
    <row r="1645">
      <c r="A1645" s="56">
        <f>If('20240621_intention'!B36341='20240621_intention'!B36340, A1644, A1644+1)</f>
        <v>1242</v>
      </c>
    </row>
    <row r="1646">
      <c r="A1646" s="56">
        <f>If('20240621_intention'!B36342='20240621_intention'!B36341, A1645, A1645+1)</f>
        <v>1243</v>
      </c>
    </row>
    <row r="1647">
      <c r="A1647" s="56">
        <f>If('20240621_intention'!B36343='20240621_intention'!B36342, A1646, A1646+1)</f>
        <v>1243</v>
      </c>
    </row>
    <row r="1648">
      <c r="A1648" s="56">
        <f>If('20240621_intention'!B36344='20240621_intention'!B36343, A1647, A1647+1)</f>
        <v>1243</v>
      </c>
    </row>
    <row r="1649">
      <c r="A1649" s="56">
        <f>If('20240621_intention'!B36345='20240621_intention'!B36344, A1648, A1648+1)</f>
        <v>1243</v>
      </c>
    </row>
    <row r="1650">
      <c r="A1650" s="56">
        <f>If('20240621_intention'!B36346='20240621_intention'!B36345, A1649, A1649+1)</f>
        <v>1244</v>
      </c>
    </row>
    <row r="1651">
      <c r="A1651" s="56">
        <f>If('20240621_intention'!B36347='20240621_intention'!B36346, A1650, A1650+1)</f>
        <v>1244</v>
      </c>
    </row>
    <row r="1652">
      <c r="A1652" s="56">
        <f>If('20240621_intention'!B36348='20240621_intention'!B36347, A1651, A1651+1)</f>
        <v>1245</v>
      </c>
    </row>
    <row r="1653">
      <c r="A1653" s="56">
        <f>If('20240621_intention'!B36349='20240621_intention'!B36348, A1652, A1652+1)</f>
        <v>1245</v>
      </c>
    </row>
    <row r="1654">
      <c r="A1654" s="56">
        <f>If('20240621_intention'!B36350='20240621_intention'!B36349, A1653, A1653+1)</f>
        <v>1246</v>
      </c>
    </row>
    <row r="1655">
      <c r="A1655" s="56">
        <f>If('20240621_intention'!B36351='20240621_intention'!B36350, A1654, A1654+1)</f>
        <v>1247</v>
      </c>
    </row>
    <row r="1656">
      <c r="A1656" s="56">
        <f>If('20240621_intention'!B36352='20240621_intention'!B36351, A1655, A1655+1)</f>
        <v>1247</v>
      </c>
    </row>
    <row r="1657">
      <c r="A1657" s="56">
        <f>If('20240621_intention'!B36353='20240621_intention'!B36352, A1656, A1656+1)</f>
        <v>1248</v>
      </c>
    </row>
    <row r="1658">
      <c r="A1658" s="56">
        <f>If('20240621_intention'!B36354='20240621_intention'!B36353, A1657, A1657+1)</f>
        <v>1248</v>
      </c>
    </row>
    <row r="1659">
      <c r="A1659" s="56">
        <f>If('20240621_intention'!B36355='20240621_intention'!B36354, A1658, A1658+1)</f>
        <v>1248</v>
      </c>
    </row>
    <row r="1660">
      <c r="A1660" s="56">
        <f>If('20240621_intention'!B36356='20240621_intention'!B36355, A1659, A1659+1)</f>
        <v>1249</v>
      </c>
    </row>
    <row r="1661">
      <c r="A1661" s="56">
        <f>If('20240621_intention'!B36357='20240621_intention'!B36356, A1660, A1660+1)</f>
        <v>1249</v>
      </c>
    </row>
    <row r="1662">
      <c r="A1662" s="56">
        <f>If('20240621_intention'!B36358='20240621_intention'!B36357, A1661, A1661+1)</f>
        <v>1250</v>
      </c>
    </row>
    <row r="1663">
      <c r="A1663" s="56">
        <f>If('20240621_intention'!B36359='20240621_intention'!B36358, A1662, A1662+1)</f>
        <v>1251</v>
      </c>
    </row>
    <row r="1664">
      <c r="A1664" s="56">
        <f>If('20240621_intention'!B36360='20240621_intention'!B36359, A1663, A1663+1)</f>
        <v>1252</v>
      </c>
    </row>
    <row r="1665">
      <c r="A1665" s="56">
        <f>If('20240621_intention'!B36361='20240621_intention'!B36360, A1664, A1664+1)</f>
        <v>1253</v>
      </c>
    </row>
    <row r="1666">
      <c r="A1666" s="56">
        <f>If('20240621_intention'!B36362='20240621_intention'!B36361, A1665, A1665+1)</f>
        <v>1254</v>
      </c>
    </row>
    <row r="1667">
      <c r="A1667" s="56">
        <f>If('20240621_intention'!B36363='20240621_intention'!B36362, A1666, A1666+1)</f>
        <v>1255</v>
      </c>
    </row>
    <row r="1668">
      <c r="A1668" s="56">
        <f>If('20240621_intention'!B36364='20240621_intention'!B36363, A1667, A1667+1)</f>
        <v>1255</v>
      </c>
    </row>
    <row r="1669">
      <c r="A1669" s="56">
        <f>If('20240621_intention'!B36365='20240621_intention'!B36364, A1668, A1668+1)</f>
        <v>1256</v>
      </c>
    </row>
    <row r="1670">
      <c r="A1670" s="56">
        <f>If('20240621_intention'!B36366='20240621_intention'!B36365, A1669, A1669+1)</f>
        <v>1256</v>
      </c>
    </row>
    <row r="1671">
      <c r="A1671" s="56">
        <f>If('20240621_intention'!B36367='20240621_intention'!B36366, A1670, A1670+1)</f>
        <v>1257</v>
      </c>
    </row>
    <row r="1672">
      <c r="A1672" s="56">
        <f>If('20240621_intention'!B36368='20240621_intention'!B36367, A1671, A1671+1)</f>
        <v>1257</v>
      </c>
    </row>
    <row r="1673">
      <c r="A1673" s="56">
        <f>If('20240621_intention'!B36369='20240621_intention'!B36368, A1672, A1672+1)</f>
        <v>1257</v>
      </c>
    </row>
    <row r="1674">
      <c r="A1674" s="56">
        <f>If('20240621_intention'!B36370='20240621_intention'!B36369, A1673, A1673+1)</f>
        <v>1258</v>
      </c>
    </row>
    <row r="1675">
      <c r="A1675" s="56">
        <f>If('20240621_intention'!B36371='20240621_intention'!B36370, A1674, A1674+1)</f>
        <v>1258</v>
      </c>
    </row>
    <row r="1676">
      <c r="A1676" s="56">
        <f>If('20240621_intention'!B36372='20240621_intention'!B36371, A1675, A1675+1)</f>
        <v>1259</v>
      </c>
    </row>
    <row r="1677">
      <c r="A1677" s="56">
        <f>If('20240621_intention'!B36373='20240621_intention'!B36372, A1676, A1676+1)</f>
        <v>1260</v>
      </c>
    </row>
    <row r="1678">
      <c r="A1678" s="56">
        <f>If('20240621_intention'!B36374='20240621_intention'!B36373, A1677, A1677+1)</f>
        <v>1261</v>
      </c>
    </row>
    <row r="1679">
      <c r="A1679" s="56">
        <f>If('20240621_intention'!B36375='20240621_intention'!B36374, A1678, A1678+1)</f>
        <v>1262</v>
      </c>
    </row>
    <row r="1680">
      <c r="A1680" s="56">
        <f>If('20240621_intention'!B36376='20240621_intention'!B36375, A1679, A1679+1)</f>
        <v>1262</v>
      </c>
    </row>
    <row r="1681">
      <c r="A1681" s="56">
        <f>If('20240621_intention'!B36377='20240621_intention'!B36376, A1680, A1680+1)</f>
        <v>1263</v>
      </c>
    </row>
    <row r="1682">
      <c r="A1682" s="56">
        <f>If('20240621_intention'!B36378='20240621_intention'!B36377, A1681, A1681+1)</f>
        <v>1263</v>
      </c>
    </row>
    <row r="1683">
      <c r="A1683" s="56">
        <f>If('20240621_intention'!B36379='20240621_intention'!B36378, A1682, A1682+1)</f>
        <v>1264</v>
      </c>
    </row>
    <row r="1684">
      <c r="A1684" s="56">
        <f>If('20240621_intention'!B36380='20240621_intention'!B36379, A1683, A1683+1)</f>
        <v>1264</v>
      </c>
    </row>
    <row r="1685">
      <c r="A1685" s="56">
        <f>If('20240621_intention'!B36381='20240621_intention'!B36380, A1684, A1684+1)</f>
        <v>1265</v>
      </c>
    </row>
    <row r="1686">
      <c r="A1686" s="56">
        <f>If('20240621_intention'!B36382='20240621_intention'!B36381, A1685, A1685+1)</f>
        <v>1266</v>
      </c>
    </row>
    <row r="1687">
      <c r="A1687" s="56">
        <f>If('20240621_intention'!B36383='20240621_intention'!B36382, A1686, A1686+1)</f>
        <v>1267</v>
      </c>
    </row>
    <row r="1688">
      <c r="A1688" s="56">
        <f>If('20240621_intention'!B36384='20240621_intention'!B36383, A1687, A1687+1)</f>
        <v>1267</v>
      </c>
    </row>
    <row r="1689">
      <c r="A1689" s="56">
        <f>If('20240621_intention'!B36385='20240621_intention'!B36384, A1688, A1688+1)</f>
        <v>1268</v>
      </c>
    </row>
    <row r="1690">
      <c r="A1690" s="56">
        <f>If('20240621_intention'!B36386='20240621_intention'!B36385, A1689, A1689+1)</f>
        <v>1269</v>
      </c>
    </row>
    <row r="1691">
      <c r="A1691" s="56">
        <f>If('20240621_intention'!B36387='20240621_intention'!B36386, A1690, A1690+1)</f>
        <v>1270</v>
      </c>
    </row>
    <row r="1692">
      <c r="A1692" s="56">
        <f>If('20240621_intention'!B36388='20240621_intention'!B36387, A1691, A1691+1)</f>
        <v>1270</v>
      </c>
    </row>
    <row r="1693">
      <c r="A1693" s="56">
        <f>If('20240621_intention'!B36389='20240621_intention'!B36388, A1692, A1692+1)</f>
        <v>1271</v>
      </c>
    </row>
    <row r="1694">
      <c r="A1694" s="56">
        <f>If('20240621_intention'!B36390='20240621_intention'!B36389, A1693, A1693+1)</f>
        <v>1271</v>
      </c>
    </row>
    <row r="1695">
      <c r="A1695" s="56">
        <f>If('20240621_intention'!B36391='20240621_intention'!B36390, A1694, A1694+1)</f>
        <v>1272</v>
      </c>
    </row>
    <row r="1696">
      <c r="A1696" s="56">
        <f>If('20240621_intention'!B36392='20240621_intention'!B36391, A1695, A1695+1)</f>
        <v>1273</v>
      </c>
    </row>
    <row r="1697">
      <c r="A1697" s="56">
        <f>If('20240621_intention'!B36393='20240621_intention'!B36392, A1696, A1696+1)</f>
        <v>1274</v>
      </c>
    </row>
    <row r="1698">
      <c r="A1698" s="56">
        <f>If('20240621_intention'!B36394='20240621_intention'!B36393, A1697, A1697+1)</f>
        <v>1275</v>
      </c>
    </row>
    <row r="1699">
      <c r="A1699" s="56">
        <f>If('20240621_intention'!B36395='20240621_intention'!B36394, A1698, A1698+1)</f>
        <v>1276</v>
      </c>
    </row>
    <row r="1700">
      <c r="A1700" s="56">
        <f>If('20240621_intention'!B36396='20240621_intention'!B36395, A1699, A1699+1)</f>
        <v>1276</v>
      </c>
    </row>
    <row r="1701">
      <c r="A1701" s="56">
        <f>If('20240621_intention'!B36397='20240621_intention'!B36396, A1700, A1700+1)</f>
        <v>1277</v>
      </c>
    </row>
    <row r="1702">
      <c r="A1702" s="56">
        <f>If('20240621_intention'!B36398='20240621_intention'!B36397, A1701, A1701+1)</f>
        <v>1277</v>
      </c>
    </row>
    <row r="1703">
      <c r="A1703" s="56">
        <f>If('20240621_intention'!B36399='20240621_intention'!B36398, A1702, A1702+1)</f>
        <v>1278</v>
      </c>
    </row>
    <row r="1704">
      <c r="A1704" s="56">
        <f>If('20240621_intention'!B36400='20240621_intention'!B36399, A1703, A1703+1)</f>
        <v>1279</v>
      </c>
    </row>
    <row r="1705">
      <c r="A1705" s="56">
        <f>If('20240621_intention'!B36401='20240621_intention'!B36400, A1704, A1704+1)</f>
        <v>1280</v>
      </c>
    </row>
    <row r="1706">
      <c r="A1706" s="56">
        <f>If('20240621_intention'!B36402='20240621_intention'!B36401, A1705, A1705+1)</f>
        <v>1281</v>
      </c>
    </row>
    <row r="1707">
      <c r="A1707" s="56">
        <f>If('20240621_intention'!B36403='20240621_intention'!B36402, A1706, A1706+1)</f>
        <v>1281</v>
      </c>
    </row>
    <row r="1708">
      <c r="A1708" s="56">
        <f>If('20240621_intention'!B36404='20240621_intention'!B36403, A1707, A1707+1)</f>
        <v>1282</v>
      </c>
    </row>
    <row r="1709">
      <c r="A1709" s="56">
        <f>If('20240621_intention'!B36405='20240621_intention'!B36404, A1708, A1708+1)</f>
        <v>1282</v>
      </c>
    </row>
    <row r="1710">
      <c r="A1710" s="56">
        <f>If('20240621_intention'!B36406='20240621_intention'!B36405, A1709, A1709+1)</f>
        <v>1283</v>
      </c>
    </row>
    <row r="1711">
      <c r="A1711" s="56">
        <f>If('20240621_intention'!B36407='20240621_intention'!B36406, A1710, A1710+1)</f>
        <v>1284</v>
      </c>
    </row>
    <row r="1712">
      <c r="A1712" s="56">
        <f>If('20240621_intention'!B36408='20240621_intention'!B36407, A1711, A1711+1)</f>
        <v>1284</v>
      </c>
    </row>
    <row r="1713">
      <c r="A1713" s="56">
        <f>If('20240621_intention'!B36409='20240621_intention'!B36408, A1712, A1712+1)</f>
        <v>1285</v>
      </c>
    </row>
    <row r="1714">
      <c r="A1714" s="56">
        <f>If('20240621_intention'!B36410='20240621_intention'!B36409, A1713, A1713+1)</f>
        <v>1285</v>
      </c>
    </row>
    <row r="1715">
      <c r="A1715" s="56">
        <f>If('20240621_intention'!B36411='20240621_intention'!B36410, A1714, A1714+1)</f>
        <v>1286</v>
      </c>
    </row>
    <row r="1716">
      <c r="A1716" s="56">
        <f>If('20240621_intention'!B36412='20240621_intention'!B36411, A1715, A1715+1)</f>
        <v>1287</v>
      </c>
    </row>
    <row r="1717">
      <c r="A1717" s="56">
        <f>If('20240621_intention'!B36413='20240621_intention'!B36412, A1716, A1716+1)</f>
        <v>1288</v>
      </c>
    </row>
    <row r="1718">
      <c r="A1718" s="56">
        <f>If('20240621_intention'!B36414='20240621_intention'!B36413, A1717, A1717+1)</f>
        <v>1289</v>
      </c>
    </row>
    <row r="1719">
      <c r="A1719" s="56">
        <f>If('20240621_intention'!B36415='20240621_intention'!B36414, A1718, A1718+1)</f>
        <v>1289</v>
      </c>
    </row>
    <row r="1720">
      <c r="A1720" s="56">
        <f>If('20240621_intention'!B36416='20240621_intention'!B36415, A1719, A1719+1)</f>
        <v>1290</v>
      </c>
    </row>
    <row r="1721">
      <c r="A1721" s="56">
        <f>If('20240621_intention'!B36417='20240621_intention'!B36416, A1720, A1720+1)</f>
        <v>1290</v>
      </c>
    </row>
    <row r="1722">
      <c r="A1722" s="56">
        <f>If('20240621_intention'!B36418='20240621_intention'!B36417, A1721, A1721+1)</f>
        <v>1291</v>
      </c>
    </row>
    <row r="1723">
      <c r="A1723" s="56">
        <f>If('20240621_intention'!B36419='20240621_intention'!B36418, A1722, A1722+1)</f>
        <v>1292</v>
      </c>
    </row>
    <row r="1724">
      <c r="A1724" s="56">
        <f>If('20240621_intention'!B36420='20240621_intention'!B36419, A1723, A1723+1)</f>
        <v>1293</v>
      </c>
    </row>
    <row r="1725">
      <c r="A1725" s="56">
        <f>If('20240621_intention'!B36421='20240621_intention'!B36420, A1724, A1724+1)</f>
        <v>1294</v>
      </c>
    </row>
    <row r="1726">
      <c r="A1726" s="56">
        <f>If('20240621_intention'!B36422='20240621_intention'!B36421, A1725, A1725+1)</f>
        <v>1294</v>
      </c>
    </row>
    <row r="1727">
      <c r="A1727" s="56">
        <f>If('20240621_intention'!B36423='20240621_intention'!B36422, A1726, A1726+1)</f>
        <v>1294</v>
      </c>
    </row>
    <row r="1728">
      <c r="A1728" s="56">
        <f>If('20240621_intention'!B36424='20240621_intention'!B36423, A1727, A1727+1)</f>
        <v>1295</v>
      </c>
    </row>
    <row r="1729">
      <c r="A1729" s="56">
        <f>If('20240621_intention'!B36425='20240621_intention'!B36424, A1728, A1728+1)</f>
        <v>1296</v>
      </c>
    </row>
    <row r="1730">
      <c r="A1730" s="56">
        <f>If('20240621_intention'!B36426='20240621_intention'!B36425, A1729, A1729+1)</f>
        <v>1297</v>
      </c>
    </row>
    <row r="1731">
      <c r="A1731" s="56">
        <f>If('20240621_intention'!B36427='20240621_intention'!B36426, A1730, A1730+1)</f>
        <v>1297</v>
      </c>
    </row>
    <row r="1732">
      <c r="A1732" s="56">
        <f>If('20240621_intention'!B36428='20240621_intention'!B36427, A1731, A1731+1)</f>
        <v>1298</v>
      </c>
    </row>
    <row r="1733">
      <c r="A1733" s="56">
        <f>If('20240621_intention'!B36429='20240621_intention'!B36428, A1732, A1732+1)</f>
        <v>1299</v>
      </c>
    </row>
    <row r="1734">
      <c r="A1734" s="56">
        <f>If('20240621_intention'!B36430='20240621_intention'!B36429, A1733, A1733+1)</f>
        <v>1299</v>
      </c>
    </row>
    <row r="1735">
      <c r="A1735" s="56">
        <f>If('20240621_intention'!B36431='20240621_intention'!B36430, A1734, A1734+1)</f>
        <v>1300</v>
      </c>
    </row>
    <row r="1736">
      <c r="A1736" s="56">
        <f>If('20240621_intention'!B36432='20240621_intention'!B36431, A1735, A1735+1)</f>
        <v>1301</v>
      </c>
    </row>
    <row r="1737">
      <c r="A1737" s="56">
        <f>If('20240621_intention'!B36433='20240621_intention'!B36432, A1736, A1736+1)</f>
        <v>1301</v>
      </c>
    </row>
    <row r="1738">
      <c r="A1738" s="56">
        <f>If('20240621_intention'!B36434='20240621_intention'!B36433, A1737, A1737+1)</f>
        <v>1302</v>
      </c>
    </row>
    <row r="1739">
      <c r="A1739" s="56">
        <f>If('20240621_intention'!B36435='20240621_intention'!B36434, A1738, A1738+1)</f>
        <v>1303</v>
      </c>
    </row>
    <row r="1740">
      <c r="A1740" s="56">
        <f>If('20240621_intention'!B36436='20240621_intention'!B36435, A1739, A1739+1)</f>
        <v>1304</v>
      </c>
    </row>
    <row r="1741">
      <c r="A1741" s="56">
        <f>If('20240621_intention'!B36437='20240621_intention'!B36436, A1740, A1740+1)</f>
        <v>1305</v>
      </c>
    </row>
    <row r="1742">
      <c r="A1742" s="56">
        <f>If('20240621_intention'!B36438='20240621_intention'!B36437, A1741, A1741+1)</f>
        <v>1306</v>
      </c>
    </row>
    <row r="1743">
      <c r="A1743" s="56">
        <f>If('20240621_intention'!B36439='20240621_intention'!B36438, A1742, A1742+1)</f>
        <v>1307</v>
      </c>
    </row>
    <row r="1744">
      <c r="A1744" s="56">
        <f>If('20240621_intention'!B36440='20240621_intention'!B36439, A1743, A1743+1)</f>
        <v>1307</v>
      </c>
    </row>
    <row r="1745">
      <c r="A1745" s="56">
        <f>If('20240621_intention'!B36441='20240621_intention'!B36440, A1744, A1744+1)</f>
        <v>1308</v>
      </c>
    </row>
    <row r="1746">
      <c r="A1746" s="56">
        <f>If('20240621_intention'!B36442='20240621_intention'!B36441, A1745, A1745+1)</f>
        <v>1308</v>
      </c>
    </row>
    <row r="1747">
      <c r="A1747" s="56">
        <f>If('20240621_intention'!B36443='20240621_intention'!B36442, A1746, A1746+1)</f>
        <v>1309</v>
      </c>
    </row>
    <row r="1748">
      <c r="A1748" s="56">
        <f>If('20240621_intention'!B36444='20240621_intention'!B36443, A1747, A1747+1)</f>
        <v>1310</v>
      </c>
    </row>
    <row r="1749">
      <c r="A1749" s="56">
        <f>If('20240621_intention'!B36445='20240621_intention'!B36444, A1748, A1748+1)</f>
        <v>1311</v>
      </c>
    </row>
    <row r="1750">
      <c r="A1750" s="56">
        <f>If('20240621_intention'!B36446='20240621_intention'!B36445, A1749, A1749+1)</f>
        <v>1311</v>
      </c>
    </row>
    <row r="1751">
      <c r="A1751" s="56">
        <f>If('20240621_intention'!B36447='20240621_intention'!B36446, A1750, A1750+1)</f>
        <v>1312</v>
      </c>
    </row>
    <row r="1752">
      <c r="A1752" s="56">
        <f>If('20240621_intention'!B36448='20240621_intention'!B36447, A1751, A1751+1)</f>
        <v>1313</v>
      </c>
    </row>
    <row r="1753">
      <c r="A1753" s="56">
        <f>If('20240621_intention'!B36449='20240621_intention'!B36448, A1752, A1752+1)</f>
        <v>1314</v>
      </c>
    </row>
    <row r="1754">
      <c r="A1754" s="56">
        <f>If('20240621_intention'!B36450='20240621_intention'!B36449, A1753, A1753+1)</f>
        <v>1315</v>
      </c>
    </row>
    <row r="1755">
      <c r="A1755" s="56">
        <f>If('20240621_intention'!B36451='20240621_intention'!B36450, A1754, A1754+1)</f>
        <v>1316</v>
      </c>
    </row>
    <row r="1756">
      <c r="A1756" s="56">
        <f>If('20240621_intention'!B36452='20240621_intention'!B36451, A1755, A1755+1)</f>
        <v>1316</v>
      </c>
    </row>
    <row r="1757">
      <c r="A1757" s="56">
        <f>If('20240621_intention'!B36453='20240621_intention'!B36452, A1756, A1756+1)</f>
        <v>1317</v>
      </c>
    </row>
    <row r="1758">
      <c r="A1758" s="56">
        <f>If('20240621_intention'!B36454='20240621_intention'!B36453, A1757, A1757+1)</f>
        <v>1318</v>
      </c>
    </row>
    <row r="1759">
      <c r="A1759" s="56">
        <f>If('20240621_intention'!B36455='20240621_intention'!B36454, A1758, A1758+1)</f>
        <v>1319</v>
      </c>
    </row>
    <row r="1760">
      <c r="A1760" s="56">
        <f>If('20240621_intention'!B36456='20240621_intention'!B36455, A1759, A1759+1)</f>
        <v>1320</v>
      </c>
    </row>
    <row r="1761">
      <c r="A1761" s="56">
        <f>If('20240621_intention'!B36457='20240621_intention'!B36456, A1760, A1760+1)</f>
        <v>1320</v>
      </c>
    </row>
    <row r="1762">
      <c r="A1762" s="56">
        <f>If('20240621_intention'!B36458='20240621_intention'!B36457, A1761, A1761+1)</f>
        <v>1320</v>
      </c>
    </row>
    <row r="1763">
      <c r="A1763" s="56">
        <f>If('20240621_intention'!B36459='20240621_intention'!B36458, A1762, A1762+1)</f>
        <v>1321</v>
      </c>
    </row>
    <row r="1764">
      <c r="A1764" s="56">
        <f>If('20240621_intention'!B36460='20240621_intention'!B36459, A1763, A1763+1)</f>
        <v>1321</v>
      </c>
    </row>
    <row r="1765">
      <c r="A1765" s="56">
        <f>If('20240621_intention'!B36461='20240621_intention'!B36460, A1764, A1764+1)</f>
        <v>1321</v>
      </c>
    </row>
    <row r="1766">
      <c r="A1766" s="56">
        <f>If('20240621_intention'!B36462='20240621_intention'!B36461, A1765, A1765+1)</f>
        <v>1321</v>
      </c>
    </row>
    <row r="1767">
      <c r="A1767" s="56">
        <f>If('20240621_intention'!B36463='20240621_intention'!B36462, A1766, A1766+1)</f>
        <v>1322</v>
      </c>
    </row>
    <row r="1768">
      <c r="A1768" s="56">
        <f>If('20240621_intention'!B36464='20240621_intention'!B36463, A1767, A1767+1)</f>
        <v>1322</v>
      </c>
    </row>
    <row r="1769">
      <c r="A1769" s="56">
        <f>If('20240621_intention'!B36465='20240621_intention'!B36464, A1768, A1768+1)</f>
        <v>1323</v>
      </c>
    </row>
    <row r="1770">
      <c r="A1770" s="56">
        <f>If('20240621_intention'!B36466='20240621_intention'!B36465, A1769, A1769+1)</f>
        <v>1323</v>
      </c>
    </row>
    <row r="1771">
      <c r="A1771" s="56">
        <f>If('20240621_intention'!B36467='20240621_intention'!B36466, A1770, A1770+1)</f>
        <v>1324</v>
      </c>
    </row>
    <row r="1772">
      <c r="A1772" s="56">
        <f>If('20240621_intention'!B36468='20240621_intention'!B36467, A1771, A1771+1)</f>
        <v>1325</v>
      </c>
    </row>
    <row r="1773">
      <c r="A1773" s="56">
        <f>If('20240621_intention'!B36469='20240621_intention'!B36468, A1772, A1772+1)</f>
        <v>1326</v>
      </c>
    </row>
    <row r="1774">
      <c r="A1774" s="56">
        <f>If('20240621_intention'!B36470='20240621_intention'!B36469, A1773, A1773+1)</f>
        <v>1327</v>
      </c>
    </row>
    <row r="1775">
      <c r="A1775" s="56">
        <f>If('20240621_intention'!B36471='20240621_intention'!B36470, A1774, A1774+1)</f>
        <v>1328</v>
      </c>
    </row>
    <row r="1776">
      <c r="A1776" s="56">
        <f>If('20240621_intention'!B36472='20240621_intention'!B36471, A1775, A1775+1)</f>
        <v>1328</v>
      </c>
    </row>
    <row r="1777">
      <c r="A1777" s="56">
        <f>If('20240621_intention'!B36473='20240621_intention'!B36472, A1776, A1776+1)</f>
        <v>1329</v>
      </c>
    </row>
    <row r="1778">
      <c r="A1778" s="56">
        <f>If('20240621_intention'!B36474='20240621_intention'!B36473, A1777, A1777+1)</f>
        <v>1330</v>
      </c>
    </row>
    <row r="1779">
      <c r="A1779" s="56">
        <f>If('20240621_intention'!B36475='20240621_intention'!B36474, A1778, A1778+1)</f>
        <v>1330</v>
      </c>
    </row>
    <row r="1780">
      <c r="A1780" s="56">
        <f>If('20240621_intention'!B36476='20240621_intention'!B36475, A1779, A1779+1)</f>
        <v>1331</v>
      </c>
    </row>
    <row r="1781">
      <c r="A1781" s="56">
        <f>If('20240621_intention'!B36477='20240621_intention'!B36476, A1780, A1780+1)</f>
        <v>1332</v>
      </c>
    </row>
    <row r="1782">
      <c r="A1782" s="56">
        <f>If('20240621_intention'!B36478='20240621_intention'!B36477, A1781, A1781+1)</f>
        <v>1332</v>
      </c>
    </row>
    <row r="1783">
      <c r="A1783" s="56">
        <f>If('20240621_intention'!B36479='20240621_intention'!B36478, A1782, A1782+1)</f>
        <v>1333</v>
      </c>
    </row>
    <row r="1784">
      <c r="A1784" s="56">
        <f>If('20240621_intention'!B36480='20240621_intention'!B36479, A1783, A1783+1)</f>
        <v>1334</v>
      </c>
    </row>
    <row r="1785">
      <c r="A1785" s="56">
        <f>If('20240621_intention'!B36481='20240621_intention'!B36480, A1784, A1784+1)</f>
        <v>1335</v>
      </c>
    </row>
    <row r="1786">
      <c r="A1786" s="56">
        <f>If('20240621_intention'!B36482='20240621_intention'!B36481, A1785, A1785+1)</f>
        <v>1336</v>
      </c>
    </row>
    <row r="1787">
      <c r="A1787" s="56">
        <f>If('20240621_intention'!B36483='20240621_intention'!B36482, A1786, A1786+1)</f>
        <v>1336</v>
      </c>
    </row>
    <row r="1788">
      <c r="A1788" s="56">
        <f>If('20240621_intention'!B36484='20240621_intention'!B36483, A1787, A1787+1)</f>
        <v>1337</v>
      </c>
    </row>
    <row r="1789">
      <c r="A1789" s="56">
        <f>If('20240621_intention'!B36485='20240621_intention'!B36484, A1788, A1788+1)</f>
        <v>1337</v>
      </c>
    </row>
    <row r="1790">
      <c r="A1790" s="56">
        <f>If('20240621_intention'!B36486='20240621_intention'!B36485, A1789, A1789+1)</f>
        <v>1338</v>
      </c>
    </row>
    <row r="1791">
      <c r="A1791" s="56">
        <f>If('20240621_intention'!B36487='20240621_intention'!B36486, A1790, A1790+1)</f>
        <v>1338</v>
      </c>
    </row>
    <row r="1792">
      <c r="A1792" s="56">
        <f>If('20240621_intention'!B36488='20240621_intention'!B36487, A1791, A1791+1)</f>
        <v>1339</v>
      </c>
    </row>
    <row r="1793">
      <c r="A1793" s="56">
        <f>If('20240621_intention'!B36489='20240621_intention'!B36488, A1792, A1792+1)</f>
        <v>1339</v>
      </c>
    </row>
    <row r="1794">
      <c r="A1794" s="56">
        <f>If('20240621_intention'!B36490='20240621_intention'!B36489, A1793, A1793+1)</f>
        <v>1340</v>
      </c>
    </row>
    <row r="1795">
      <c r="A1795" s="56">
        <f>If('20240621_intention'!B36491='20240621_intention'!B36490, A1794, A1794+1)</f>
        <v>1340</v>
      </c>
    </row>
    <row r="1796">
      <c r="A1796" s="56">
        <f>If('20240621_intention'!B36492='20240621_intention'!B36491, A1795, A1795+1)</f>
        <v>1341</v>
      </c>
    </row>
    <row r="1797">
      <c r="A1797" s="56">
        <f>If('20240621_intention'!B36493='20240621_intention'!B36492, A1796, A1796+1)</f>
        <v>1341</v>
      </c>
    </row>
    <row r="1798">
      <c r="A1798" s="56">
        <f>If('20240621_intention'!B36494='20240621_intention'!B36493, A1797, A1797+1)</f>
        <v>1342</v>
      </c>
    </row>
    <row r="1799">
      <c r="A1799" s="56">
        <f>If('20240621_intention'!B36495='20240621_intention'!B36494, A1798, A1798+1)</f>
        <v>1343</v>
      </c>
    </row>
    <row r="1800">
      <c r="A1800" s="56">
        <f>If('20240621_intention'!B36496='20240621_intention'!B36495, A1799, A1799+1)</f>
        <v>1343</v>
      </c>
    </row>
    <row r="1801">
      <c r="A1801" s="56">
        <f>If('20240621_intention'!B36497='20240621_intention'!B36496, A1800, A1800+1)</f>
        <v>1344</v>
      </c>
    </row>
    <row r="1802">
      <c r="A1802" s="56">
        <f>If('20240621_intention'!B36498='20240621_intention'!B36497, A1801, A1801+1)</f>
        <v>1345</v>
      </c>
    </row>
    <row r="1803">
      <c r="A1803" s="56">
        <f>If('20240621_intention'!B36499='20240621_intention'!B36498, A1802, A1802+1)</f>
        <v>1346</v>
      </c>
    </row>
    <row r="1804">
      <c r="A1804" s="56">
        <f>If('20240621_intention'!B36500='20240621_intention'!B36499, A1803, A1803+1)</f>
        <v>1347</v>
      </c>
    </row>
    <row r="1805">
      <c r="A1805" s="56">
        <f>If('20240621_intention'!B36501='20240621_intention'!B36500, A1804, A1804+1)</f>
        <v>1348</v>
      </c>
    </row>
    <row r="1806">
      <c r="A1806" s="56">
        <f>If('20240621_intention'!B36502='20240621_intention'!B36501, A1805, A1805+1)</f>
        <v>1349</v>
      </c>
    </row>
    <row r="1807">
      <c r="A1807" s="56">
        <f>If('20240621_intention'!B36503='20240621_intention'!B36502, A1806, A1806+1)</f>
        <v>1350</v>
      </c>
    </row>
    <row r="1808">
      <c r="A1808" s="56">
        <f>If('20240621_intention'!B36504='20240621_intention'!B36503, A1807, A1807+1)</f>
        <v>1350</v>
      </c>
    </row>
    <row r="1809">
      <c r="A1809" s="56">
        <f>If('20240621_intention'!B36505='20240621_intention'!B36504, A1808, A1808+1)</f>
        <v>1351</v>
      </c>
    </row>
    <row r="1810">
      <c r="A1810" s="56">
        <f>If('20240621_intention'!B36506='20240621_intention'!B36505, A1809, A1809+1)</f>
        <v>1351</v>
      </c>
    </row>
    <row r="1811">
      <c r="A1811" s="56">
        <f>If('20240621_intention'!B36507='20240621_intention'!B36506, A1810, A1810+1)</f>
        <v>1352</v>
      </c>
    </row>
    <row r="1812">
      <c r="A1812" s="56">
        <f>If('20240621_intention'!B36508='20240621_intention'!B36507, A1811, A1811+1)</f>
        <v>1353</v>
      </c>
    </row>
    <row r="1813">
      <c r="A1813" s="56">
        <f>If('20240621_intention'!B36509='20240621_intention'!B36508, A1812, A1812+1)</f>
        <v>1354</v>
      </c>
    </row>
    <row r="1814">
      <c r="A1814" s="56">
        <f>If('20240621_intention'!B36510='20240621_intention'!B36509, A1813, A1813+1)</f>
        <v>1354</v>
      </c>
    </row>
    <row r="1815">
      <c r="A1815" s="56">
        <f>If('20240621_intention'!B36511='20240621_intention'!B36510, A1814, A1814+1)</f>
        <v>1354</v>
      </c>
    </row>
    <row r="1816">
      <c r="A1816" s="56">
        <f>If('20240621_intention'!B36512='20240621_intention'!B36511, A1815, A1815+1)</f>
        <v>1354</v>
      </c>
    </row>
    <row r="1817">
      <c r="A1817" s="56">
        <f>If('20240621_intention'!B36513='20240621_intention'!B36512, A1816, A1816+1)</f>
        <v>1355</v>
      </c>
    </row>
    <row r="1818">
      <c r="A1818" s="56">
        <f>If('20240621_intention'!B36514='20240621_intention'!B36513, A1817, A1817+1)</f>
        <v>1356</v>
      </c>
    </row>
    <row r="1819">
      <c r="A1819" s="56">
        <f>If('20240621_intention'!B36515='20240621_intention'!B36514, A1818, A1818+1)</f>
        <v>1356</v>
      </c>
    </row>
    <row r="1820">
      <c r="A1820" s="56">
        <f>If('20240621_intention'!B36516='20240621_intention'!B36515, A1819, A1819+1)</f>
        <v>1357</v>
      </c>
    </row>
    <row r="1821">
      <c r="A1821" s="56">
        <f>If('20240621_intention'!B36517='20240621_intention'!B36516, A1820, A1820+1)</f>
        <v>1358</v>
      </c>
    </row>
    <row r="1822">
      <c r="A1822" s="56">
        <f>If('20240621_intention'!B36518='20240621_intention'!B36517, A1821, A1821+1)</f>
        <v>1359</v>
      </c>
    </row>
    <row r="1823">
      <c r="A1823" s="56">
        <f>If('20240621_intention'!B36519='20240621_intention'!B36518, A1822, A1822+1)</f>
        <v>1360</v>
      </c>
    </row>
    <row r="1824">
      <c r="A1824" s="56">
        <f>If('20240621_intention'!B36520='20240621_intention'!B36519, A1823, A1823+1)</f>
        <v>1361</v>
      </c>
    </row>
    <row r="1825">
      <c r="A1825" s="56">
        <f>If('20240621_intention'!B36521='20240621_intention'!B36520, A1824, A1824+1)</f>
        <v>1362</v>
      </c>
    </row>
    <row r="1826">
      <c r="A1826" s="56">
        <f>If('20240621_intention'!B36522='20240621_intention'!B36521, A1825, A1825+1)</f>
        <v>1363</v>
      </c>
    </row>
    <row r="1827">
      <c r="A1827" s="56">
        <f>If('20240621_intention'!B36523='20240621_intention'!B36522, A1826, A1826+1)</f>
        <v>1364</v>
      </c>
    </row>
    <row r="1828">
      <c r="A1828" s="56">
        <f>If('20240621_intention'!B36524='20240621_intention'!B36523, A1827, A1827+1)</f>
        <v>1365</v>
      </c>
    </row>
    <row r="1829">
      <c r="A1829" s="56">
        <f>If('20240621_intention'!B36525='20240621_intention'!B36524, A1828, A1828+1)</f>
        <v>1366</v>
      </c>
    </row>
    <row r="1830">
      <c r="A1830" s="56">
        <f>If('20240621_intention'!B36526='20240621_intention'!B36525, A1829, A1829+1)</f>
        <v>1367</v>
      </c>
    </row>
    <row r="1831">
      <c r="A1831" s="56">
        <f>If('20240621_intention'!B36527='20240621_intention'!B36526, A1830, A1830+1)</f>
        <v>1367</v>
      </c>
    </row>
    <row r="1832">
      <c r="A1832" s="56">
        <f>If('20240621_intention'!B36528='20240621_intention'!B36527, A1831, A1831+1)</f>
        <v>1368</v>
      </c>
    </row>
    <row r="1833">
      <c r="A1833" s="56">
        <f>If('20240621_intention'!B36529='20240621_intention'!B36528, A1832, A1832+1)</f>
        <v>1368</v>
      </c>
    </row>
    <row r="1834">
      <c r="A1834" s="56">
        <f>If('20240621_intention'!B36530='20240621_intention'!B36529, A1833, A1833+1)</f>
        <v>1369</v>
      </c>
    </row>
    <row r="1835">
      <c r="A1835" s="56">
        <f>If('20240621_intention'!B36531='20240621_intention'!B36530, A1834, A1834+1)</f>
        <v>1369</v>
      </c>
    </row>
    <row r="1836">
      <c r="A1836" s="56">
        <f>If('20240621_intention'!B36532='20240621_intention'!B36531, A1835, A1835+1)</f>
        <v>1370</v>
      </c>
    </row>
    <row r="1837">
      <c r="A1837" s="56">
        <f>If('20240621_intention'!B36533='20240621_intention'!B36532, A1836, A1836+1)</f>
        <v>1371</v>
      </c>
    </row>
    <row r="1838">
      <c r="A1838" s="56">
        <f>If('20240621_intention'!B36534='20240621_intention'!B36533, A1837, A1837+1)</f>
        <v>1372</v>
      </c>
    </row>
    <row r="1839">
      <c r="A1839" s="56">
        <f>If('20240621_intention'!B36535='20240621_intention'!B36534, A1838, A1838+1)</f>
        <v>1373</v>
      </c>
    </row>
    <row r="1840">
      <c r="A1840" s="56">
        <f>If('20240621_intention'!B36536='20240621_intention'!B36535, A1839, A1839+1)</f>
        <v>1374</v>
      </c>
    </row>
    <row r="1841">
      <c r="A1841" s="56">
        <f>If('20240621_intention'!B36537='20240621_intention'!B36536, A1840, A1840+1)</f>
        <v>1374</v>
      </c>
    </row>
    <row r="1842">
      <c r="A1842" s="56">
        <f>If('20240621_intention'!B36538='20240621_intention'!B36537, A1841, A1841+1)</f>
        <v>1375</v>
      </c>
    </row>
    <row r="1843">
      <c r="A1843" s="56">
        <f>If('20240621_intention'!B36539='20240621_intention'!B36538, A1842, A1842+1)</f>
        <v>1376</v>
      </c>
    </row>
    <row r="1844">
      <c r="A1844" s="56">
        <f>If('20240621_intention'!B36540='20240621_intention'!B36539, A1843, A1843+1)</f>
        <v>1377</v>
      </c>
    </row>
    <row r="1845">
      <c r="A1845" s="56">
        <f>If('20240621_intention'!B36541='20240621_intention'!B36540, A1844, A1844+1)</f>
        <v>1378</v>
      </c>
    </row>
    <row r="1846">
      <c r="A1846" s="56">
        <f>If('20240621_intention'!B36542='20240621_intention'!B36541, A1845, A1845+1)</f>
        <v>1379</v>
      </c>
    </row>
    <row r="1847">
      <c r="A1847" s="56">
        <f>If('20240621_intention'!B36543='20240621_intention'!B36542, A1846, A1846+1)</f>
        <v>1380</v>
      </c>
    </row>
    <row r="1848">
      <c r="A1848" s="56">
        <f>If('20240621_intention'!B36544='20240621_intention'!B36543, A1847, A1847+1)</f>
        <v>1381</v>
      </c>
    </row>
    <row r="1849">
      <c r="A1849" s="56">
        <f>If('20240621_intention'!B36545='20240621_intention'!B36544, A1848, A1848+1)</f>
        <v>1381</v>
      </c>
    </row>
    <row r="1850">
      <c r="A1850" s="56">
        <f>If('20240621_intention'!B36546='20240621_intention'!B36545, A1849, A1849+1)</f>
        <v>1382</v>
      </c>
    </row>
    <row r="1851">
      <c r="A1851" s="56">
        <f>If('20240621_intention'!B36547='20240621_intention'!B36546, A1850, A1850+1)</f>
        <v>1383</v>
      </c>
    </row>
    <row r="1852">
      <c r="A1852" s="56">
        <f>If('20240621_intention'!B36548='20240621_intention'!B36547, A1851, A1851+1)</f>
        <v>1384</v>
      </c>
    </row>
    <row r="1853">
      <c r="A1853" s="56">
        <f>If('20240621_intention'!B36549='20240621_intention'!B36548, A1852, A1852+1)</f>
        <v>1385</v>
      </c>
    </row>
    <row r="1854">
      <c r="A1854" s="56">
        <f>If('20240621_intention'!B36550='20240621_intention'!B36549, A1853, A1853+1)</f>
        <v>1385</v>
      </c>
    </row>
    <row r="1855">
      <c r="A1855" s="56">
        <f>If('20240621_intention'!B36551='20240621_intention'!B36550, A1854, A1854+1)</f>
        <v>1386</v>
      </c>
    </row>
    <row r="1856">
      <c r="A1856" s="56">
        <f>If('20240621_intention'!B36552='20240621_intention'!B36551, A1855, A1855+1)</f>
        <v>1387</v>
      </c>
    </row>
    <row r="1857">
      <c r="A1857" s="56">
        <f>If('20240621_intention'!B36553='20240621_intention'!B36552, A1856, A1856+1)</f>
        <v>1388</v>
      </c>
    </row>
    <row r="1858">
      <c r="A1858" s="56">
        <f>If('20240621_intention'!B36554='20240621_intention'!B36553, A1857, A1857+1)</f>
        <v>1389</v>
      </c>
    </row>
    <row r="1859">
      <c r="A1859" s="56">
        <f>If('20240621_intention'!B36555='20240621_intention'!B36554, A1858, A1858+1)</f>
        <v>1390</v>
      </c>
    </row>
    <row r="1860">
      <c r="A1860" s="56">
        <f>If('20240621_intention'!B36556='20240621_intention'!B36555, A1859, A1859+1)</f>
        <v>1391</v>
      </c>
    </row>
    <row r="1861">
      <c r="A1861" s="56">
        <f>If('20240621_intention'!B36557='20240621_intention'!B36556, A1860, A1860+1)</f>
        <v>1392</v>
      </c>
    </row>
    <row r="1862">
      <c r="A1862" s="56">
        <f>If('20240621_intention'!B36558='20240621_intention'!B36557, A1861, A1861+1)</f>
        <v>1393</v>
      </c>
    </row>
    <row r="1863">
      <c r="A1863" s="56">
        <f>If('20240621_intention'!B36559='20240621_intention'!B36558, A1862, A1862+1)</f>
        <v>1394</v>
      </c>
    </row>
    <row r="1864">
      <c r="A1864" s="56">
        <f>If('20240621_intention'!B36560='20240621_intention'!B36559, A1863, A1863+1)</f>
        <v>1395</v>
      </c>
    </row>
    <row r="1865">
      <c r="A1865" s="56">
        <f>If('20240621_intention'!B36561='20240621_intention'!B36560, A1864, A1864+1)</f>
        <v>1396</v>
      </c>
    </row>
    <row r="1866">
      <c r="A1866" s="56">
        <f>If('20240621_intention'!B36562='20240621_intention'!B36561, A1865, A1865+1)</f>
        <v>1397</v>
      </c>
    </row>
    <row r="1867">
      <c r="A1867" s="56">
        <f>If('20240621_intention'!B36563='20240621_intention'!B36562, A1866, A1866+1)</f>
        <v>1398</v>
      </c>
    </row>
    <row r="1868">
      <c r="A1868" s="56">
        <f>If('20240621_intention'!B36564='20240621_intention'!B36563, A1867, A1867+1)</f>
        <v>1399</v>
      </c>
    </row>
    <row r="1869">
      <c r="A1869" s="56">
        <f>If('20240621_intention'!B36565='20240621_intention'!B36564, A1868, A1868+1)</f>
        <v>1400</v>
      </c>
    </row>
    <row r="1870">
      <c r="A1870" s="56">
        <f>If('20240621_intention'!B36566='20240621_intention'!B36565, A1869, A1869+1)</f>
        <v>1401</v>
      </c>
    </row>
    <row r="1871">
      <c r="A1871" s="56">
        <f>If('20240621_intention'!B36567='20240621_intention'!B36566, A1870, A1870+1)</f>
        <v>1401</v>
      </c>
    </row>
    <row r="1872">
      <c r="A1872" s="56">
        <f>If('20240621_intention'!B36568='20240621_intention'!B36567, A1871, A1871+1)</f>
        <v>1402</v>
      </c>
    </row>
    <row r="1873">
      <c r="A1873" s="56">
        <f>If('20240621_intention'!B36569='20240621_intention'!B36568, A1872, A1872+1)</f>
        <v>1403</v>
      </c>
    </row>
    <row r="1874">
      <c r="A1874" s="56">
        <f>If('20240621_intention'!B36570='20240621_intention'!B36569, A1873, A1873+1)</f>
        <v>1404</v>
      </c>
    </row>
    <row r="1875">
      <c r="A1875" s="56">
        <f>If('20240621_intention'!B36571='20240621_intention'!B36570, A1874, A1874+1)</f>
        <v>1404</v>
      </c>
    </row>
    <row r="1876">
      <c r="A1876" s="56">
        <f>If('20240621_intention'!B36572='20240621_intention'!B36571, A1875, A1875+1)</f>
        <v>1405</v>
      </c>
    </row>
    <row r="1877">
      <c r="A1877" s="56">
        <f>If('20240621_intention'!B36573='20240621_intention'!B36572, A1876, A1876+1)</f>
        <v>1406</v>
      </c>
    </row>
    <row r="1878">
      <c r="A1878" s="56">
        <f>If('20240621_intention'!B36574='20240621_intention'!B36573, A1877, A1877+1)</f>
        <v>1407</v>
      </c>
    </row>
    <row r="1879">
      <c r="A1879" s="56">
        <f>If('20240621_intention'!B36575='20240621_intention'!B36574, A1878, A1878+1)</f>
        <v>1408</v>
      </c>
    </row>
    <row r="1880">
      <c r="A1880" s="56">
        <f>If('20240621_intention'!B36576='20240621_intention'!B36575, A1879, A1879+1)</f>
        <v>1409</v>
      </c>
    </row>
    <row r="1881">
      <c r="A1881" s="56">
        <f>If('20240621_intention'!B36577='20240621_intention'!B36576, A1880, A1880+1)</f>
        <v>1410</v>
      </c>
    </row>
    <row r="1882">
      <c r="A1882" s="56">
        <f>If('20240621_intention'!B36578='20240621_intention'!B36577, A1881, A1881+1)</f>
        <v>1411</v>
      </c>
    </row>
    <row r="1883">
      <c r="A1883" s="56">
        <f>If('20240621_intention'!B36579='20240621_intention'!B36578, A1882, A1882+1)</f>
        <v>1412</v>
      </c>
    </row>
    <row r="1884">
      <c r="A1884" s="56">
        <f>If('20240621_intention'!B36580='20240621_intention'!B36579, A1883, A1883+1)</f>
        <v>1413</v>
      </c>
    </row>
    <row r="1885">
      <c r="A1885" s="56">
        <f>If('20240621_intention'!B36581='20240621_intention'!B36580, A1884, A1884+1)</f>
        <v>1414</v>
      </c>
    </row>
    <row r="1886">
      <c r="A1886" s="56">
        <f>If('20240621_intention'!B36582='20240621_intention'!B36581, A1885, A1885+1)</f>
        <v>1414</v>
      </c>
    </row>
    <row r="1887">
      <c r="A1887" s="56">
        <f>If('20240621_intention'!B36583='20240621_intention'!B36582, A1886, A1886+1)</f>
        <v>1415</v>
      </c>
    </row>
    <row r="1888">
      <c r="A1888" s="56">
        <f>If('20240621_intention'!B36584='20240621_intention'!B36583, A1887, A1887+1)</f>
        <v>1416</v>
      </c>
    </row>
    <row r="1889">
      <c r="A1889" s="56">
        <f>If('20240621_intention'!B36585='20240621_intention'!B36584, A1888, A1888+1)</f>
        <v>1417</v>
      </c>
    </row>
    <row r="1890">
      <c r="A1890" s="56">
        <f>If('20240621_intention'!B36586='20240621_intention'!B36585, A1889, A1889+1)</f>
        <v>1418</v>
      </c>
    </row>
    <row r="1891">
      <c r="A1891" s="56">
        <f>If('20240621_intention'!B36587='20240621_intention'!B36586, A1890, A1890+1)</f>
        <v>1419</v>
      </c>
    </row>
    <row r="1892">
      <c r="A1892" s="56">
        <f>If('20240621_intention'!B36588='20240621_intention'!B36587, A1891, A1891+1)</f>
        <v>1420</v>
      </c>
    </row>
    <row r="1893">
      <c r="A1893" s="56">
        <f>If('20240621_intention'!B36589='20240621_intention'!B36588, A1892, A1892+1)</f>
        <v>1421</v>
      </c>
    </row>
    <row r="1894">
      <c r="A1894" s="56">
        <f>If('20240621_intention'!B36590='20240621_intention'!B36589, A1893, A1893+1)</f>
        <v>1422</v>
      </c>
    </row>
    <row r="1895">
      <c r="A1895" s="56">
        <f>If('20240621_intention'!B36591='20240621_intention'!B36590, A1894, A1894+1)</f>
        <v>1423</v>
      </c>
    </row>
    <row r="1896">
      <c r="A1896" s="56">
        <f>If('20240621_intention'!B36592='20240621_intention'!B36591, A1895, A1895+1)</f>
        <v>1424</v>
      </c>
    </row>
    <row r="1897">
      <c r="A1897" s="56">
        <f>If('20240621_intention'!B36593='20240621_intention'!B36592, A1896, A1896+1)</f>
        <v>1425</v>
      </c>
    </row>
    <row r="1898">
      <c r="A1898" s="56">
        <f>If('20240621_intention'!B36594='20240621_intention'!B36593, A1897, A1897+1)</f>
        <v>1426</v>
      </c>
    </row>
    <row r="1899">
      <c r="A1899" s="56">
        <f>If('20240621_intention'!B36595='20240621_intention'!B36594, A1898, A1898+1)</f>
        <v>1427</v>
      </c>
    </row>
    <row r="1900">
      <c r="A1900" s="56">
        <f>If('20240621_intention'!B36596='20240621_intention'!B36595, A1899, A1899+1)</f>
        <v>1428</v>
      </c>
    </row>
    <row r="1901">
      <c r="A1901" s="56">
        <f>If('20240621_intention'!B36597='20240621_intention'!B36596, A1900, A1900+1)</f>
        <v>1428</v>
      </c>
    </row>
    <row r="1902">
      <c r="A1902" s="56">
        <f>If('20240621_intention'!B36598='20240621_intention'!B36597, A1901, A1901+1)</f>
        <v>1429</v>
      </c>
    </row>
    <row r="1903">
      <c r="A1903" s="56">
        <f>If('20240621_intention'!B36599='20240621_intention'!B36598, A1902, A1902+1)</f>
        <v>1429</v>
      </c>
    </row>
    <row r="1904">
      <c r="A1904" s="56">
        <f>If('20240621_intention'!B36600='20240621_intention'!B36599, A1903, A1903+1)</f>
        <v>1429</v>
      </c>
    </row>
    <row r="1905">
      <c r="A1905" s="56">
        <f>If('20240621_intention'!B36601='20240621_intention'!B36600, A1904, A1904+1)</f>
        <v>1429</v>
      </c>
    </row>
    <row r="1906">
      <c r="A1906" s="56">
        <f>If('20240621_intention'!B36602='20240621_intention'!B36601, A1905, A1905+1)</f>
        <v>1430</v>
      </c>
    </row>
    <row r="1907">
      <c r="A1907" s="56">
        <f>If('20240621_intention'!B36603='20240621_intention'!B36602, A1906, A1906+1)</f>
        <v>1431</v>
      </c>
    </row>
    <row r="1908">
      <c r="A1908" s="56">
        <f>If('20240621_intention'!B36604='20240621_intention'!B36603, A1907, A1907+1)</f>
        <v>1432</v>
      </c>
    </row>
    <row r="1909">
      <c r="A1909" s="56">
        <f>If('20240621_intention'!B36605='20240621_intention'!B36604, A1908, A1908+1)</f>
        <v>1433</v>
      </c>
    </row>
    <row r="1910">
      <c r="A1910" s="56">
        <f>If('20240621_intention'!B36606='20240621_intention'!B36605, A1909, A1909+1)</f>
        <v>1434</v>
      </c>
    </row>
    <row r="1911">
      <c r="A1911" s="56">
        <f>If('20240621_intention'!B36607='20240621_intention'!B36606, A1910, A1910+1)</f>
        <v>1435</v>
      </c>
    </row>
    <row r="1912">
      <c r="A1912" s="56">
        <f>If('20240621_intention'!B36608='20240621_intention'!B36607, A1911, A1911+1)</f>
        <v>1436</v>
      </c>
    </row>
    <row r="1913">
      <c r="A1913" s="56">
        <f>If('20240621_intention'!B36609='20240621_intention'!B36608, A1912, A1912+1)</f>
        <v>1437</v>
      </c>
    </row>
    <row r="1914">
      <c r="A1914" s="56">
        <f>If('20240621_intention'!B36610='20240621_intention'!B36609, A1913, A1913+1)</f>
        <v>1438</v>
      </c>
    </row>
    <row r="1915">
      <c r="A1915" s="56">
        <f>If('20240621_intention'!B36611='20240621_intention'!B36610, A1914, A1914+1)</f>
        <v>1438</v>
      </c>
    </row>
    <row r="1916">
      <c r="A1916" s="56">
        <f>If('20240621_intention'!B36612='20240621_intention'!B36611, A1915, A1915+1)</f>
        <v>1439</v>
      </c>
    </row>
    <row r="1917">
      <c r="A1917" s="56">
        <f>If('20240621_intention'!B36613='20240621_intention'!B36612, A1916, A1916+1)</f>
        <v>1440</v>
      </c>
    </row>
    <row r="1918">
      <c r="A1918" s="56">
        <f>If('20240621_intention'!B36614='20240621_intention'!B36613, A1917, A1917+1)</f>
        <v>1441</v>
      </c>
    </row>
    <row r="1919">
      <c r="A1919" s="56">
        <f>If('20240621_intention'!B36615='20240621_intention'!B36614, A1918, A1918+1)</f>
        <v>1442</v>
      </c>
    </row>
    <row r="1920">
      <c r="A1920" s="56">
        <f>If('20240621_intention'!B36616='20240621_intention'!B36615, A1919, A1919+1)</f>
        <v>1443</v>
      </c>
    </row>
    <row r="1921">
      <c r="A1921" s="56">
        <f>If('20240621_intention'!B36617='20240621_intention'!B36616, A1920, A1920+1)</f>
        <v>1444</v>
      </c>
    </row>
    <row r="1922">
      <c r="A1922" s="56">
        <f>If('20240621_intention'!B36618='20240621_intention'!B36617, A1921, A1921+1)</f>
        <v>1445</v>
      </c>
    </row>
    <row r="1923">
      <c r="A1923" s="56">
        <f>If('20240621_intention'!B36619='20240621_intention'!B36618, A1922, A1922+1)</f>
        <v>1446</v>
      </c>
    </row>
    <row r="1924">
      <c r="A1924" s="56">
        <f>If('20240621_intention'!B36620='20240621_intention'!B36619, A1923, A1923+1)</f>
        <v>1447</v>
      </c>
    </row>
    <row r="1925">
      <c r="A1925" s="56">
        <f>If('20240621_intention'!B36621='20240621_intention'!B36620, A1924, A1924+1)</f>
        <v>1448</v>
      </c>
    </row>
    <row r="1926">
      <c r="A1926" s="56">
        <f>If('20240621_intention'!B36622='20240621_intention'!B36621, A1925, A1925+1)</f>
        <v>1448</v>
      </c>
    </row>
    <row r="1927">
      <c r="A1927" s="56">
        <f>If('20240621_intention'!B36623='20240621_intention'!B36622, A1926, A1926+1)</f>
        <v>1448</v>
      </c>
    </row>
    <row r="1928">
      <c r="A1928" s="56">
        <f>If('20240621_intention'!B36624='20240621_intention'!B36623, A1927, A1927+1)</f>
        <v>1449</v>
      </c>
    </row>
    <row r="1929">
      <c r="A1929" s="56">
        <f>If('20240621_intention'!B36625='20240621_intention'!B36624, A1928, A1928+1)</f>
        <v>1450</v>
      </c>
    </row>
    <row r="1930">
      <c r="A1930" s="56">
        <f>If('20240621_intention'!B36626='20240621_intention'!B36625, A1929, A1929+1)</f>
        <v>1451</v>
      </c>
    </row>
    <row r="1931">
      <c r="A1931" s="56">
        <f>If('20240621_intention'!B36627='20240621_intention'!B36626, A1930, A1930+1)</f>
        <v>1452</v>
      </c>
    </row>
    <row r="1932">
      <c r="A1932" s="56">
        <f>If('20240621_intention'!B36628='20240621_intention'!B36627, A1931, A1931+1)</f>
        <v>1453</v>
      </c>
    </row>
    <row r="1933">
      <c r="A1933" s="56">
        <f>If('20240621_intention'!B36629='20240621_intention'!B36628, A1932, A1932+1)</f>
        <v>1454</v>
      </c>
    </row>
    <row r="1934">
      <c r="A1934" s="56">
        <f>If('20240621_intention'!B36630='20240621_intention'!B36629, A1933, A1933+1)</f>
        <v>1455</v>
      </c>
    </row>
    <row r="1935">
      <c r="A1935" s="56">
        <f>If('20240621_intention'!B36631='20240621_intention'!B36630, A1934, A1934+1)</f>
        <v>1456</v>
      </c>
    </row>
    <row r="1936">
      <c r="A1936" s="56">
        <f>If('20240621_intention'!B36632='20240621_intention'!B36631, A1935, A1935+1)</f>
        <v>1457</v>
      </c>
    </row>
    <row r="1937">
      <c r="A1937" s="56">
        <f>If('20240621_intention'!B36633='20240621_intention'!B36632, A1936, A1936+1)</f>
        <v>1458</v>
      </c>
    </row>
    <row r="1938">
      <c r="A1938" s="56">
        <f>If('20240621_intention'!B36634='20240621_intention'!B36633, A1937, A1937+1)</f>
        <v>1458</v>
      </c>
    </row>
    <row r="1939">
      <c r="A1939" s="56">
        <f>If('20240621_intention'!B36635='20240621_intention'!B36634, A1938, A1938+1)</f>
        <v>1459</v>
      </c>
    </row>
    <row r="1940">
      <c r="A1940" s="56">
        <f>If('20240621_intention'!B36636='20240621_intention'!B36635, A1939, A1939+1)</f>
        <v>1460</v>
      </c>
    </row>
    <row r="1941">
      <c r="A1941" s="56">
        <f>If('20240621_intention'!B36637='20240621_intention'!B36636, A1940, A1940+1)</f>
        <v>1461</v>
      </c>
    </row>
    <row r="1942">
      <c r="A1942" s="56">
        <f>If('20240621_intention'!B36638='20240621_intention'!B36637, A1941, A1941+1)</f>
        <v>1461</v>
      </c>
    </row>
    <row r="1943">
      <c r="A1943" s="56">
        <f>If('20240621_intention'!B36639='20240621_intention'!B36638, A1942, A1942+1)</f>
        <v>1461</v>
      </c>
    </row>
    <row r="1944">
      <c r="A1944" s="56">
        <f>If('20240621_intention'!B36640='20240621_intention'!B36639, A1943, A1943+1)</f>
        <v>1462</v>
      </c>
    </row>
    <row r="1945">
      <c r="A1945" s="56">
        <f>If('20240621_intention'!B36641='20240621_intention'!B36640, A1944, A1944+1)</f>
        <v>1463</v>
      </c>
    </row>
    <row r="1946">
      <c r="A1946" s="56">
        <f>If('20240621_intention'!B36642='20240621_intention'!B36641, A1945, A1945+1)</f>
        <v>1464</v>
      </c>
    </row>
    <row r="1947">
      <c r="A1947" s="56">
        <f>If('20240621_intention'!B36643='20240621_intention'!B36642, A1946, A1946+1)</f>
        <v>1465</v>
      </c>
    </row>
    <row r="1948">
      <c r="A1948" s="56">
        <f>If('20240621_intention'!B36644='20240621_intention'!B36643, A1947, A1947+1)</f>
        <v>1466</v>
      </c>
    </row>
    <row r="1949">
      <c r="A1949" s="56">
        <f>If('20240621_intention'!B36645='20240621_intention'!B36644, A1948, A1948+1)</f>
        <v>1466</v>
      </c>
    </row>
    <row r="1950">
      <c r="A1950" s="56">
        <f>If('20240621_intention'!B36646='20240621_intention'!B36645, A1949, A1949+1)</f>
        <v>1467</v>
      </c>
    </row>
    <row r="1951">
      <c r="A1951" s="56">
        <f>If('20240621_intention'!B36647='20240621_intention'!B36646, A1950, A1950+1)</f>
        <v>1468</v>
      </c>
    </row>
    <row r="1952">
      <c r="A1952" s="56">
        <f>If('20240621_intention'!B36648='20240621_intention'!B36647, A1951, A1951+1)</f>
        <v>1469</v>
      </c>
    </row>
    <row r="1953">
      <c r="A1953" s="56">
        <f>If('20240621_intention'!B36649='20240621_intention'!B36648, A1952, A1952+1)</f>
        <v>1470</v>
      </c>
    </row>
    <row r="1954">
      <c r="A1954" s="56">
        <f>If('20240621_intention'!B36650='20240621_intention'!B36649, A1953, A1953+1)</f>
        <v>1471</v>
      </c>
    </row>
    <row r="1955">
      <c r="A1955" s="56">
        <f>If('20240621_intention'!B36651='20240621_intention'!B36650, A1954, A1954+1)</f>
        <v>1472</v>
      </c>
    </row>
    <row r="1956">
      <c r="A1956" s="56">
        <f>If('20240621_intention'!B36652='20240621_intention'!B36651, A1955, A1955+1)</f>
        <v>1473</v>
      </c>
    </row>
    <row r="1957">
      <c r="A1957" s="56">
        <f>If('20240621_intention'!B36653='20240621_intention'!B36652, A1956, A1956+1)</f>
        <v>1474</v>
      </c>
    </row>
    <row r="1958">
      <c r="A1958" s="56">
        <f>If('20240621_intention'!B36654='20240621_intention'!B36653, A1957, A1957+1)</f>
        <v>1475</v>
      </c>
    </row>
    <row r="1959">
      <c r="A1959" s="56">
        <f>If('20240621_intention'!B36655='20240621_intention'!B36654, A1958, A1958+1)</f>
        <v>1476</v>
      </c>
    </row>
    <row r="1960">
      <c r="A1960" s="56">
        <f>If('20240621_intention'!B36656='20240621_intention'!B36655, A1959, A1959+1)</f>
        <v>1477</v>
      </c>
    </row>
    <row r="1961">
      <c r="A1961" s="56">
        <f>If('20240621_intention'!B36657='20240621_intention'!B36656, A1960, A1960+1)</f>
        <v>1478</v>
      </c>
    </row>
    <row r="1962">
      <c r="A1962" s="56">
        <f>If('20240621_intention'!B36658='20240621_intention'!B36657, A1961, A1961+1)</f>
        <v>1479</v>
      </c>
    </row>
    <row r="1963">
      <c r="A1963" s="56">
        <f>If('20240621_intention'!B36659='20240621_intention'!B36658, A1962, A1962+1)</f>
        <v>1480</v>
      </c>
    </row>
    <row r="1964">
      <c r="A1964" s="56">
        <f>If('20240621_intention'!B36660='20240621_intention'!B36659, A1963, A1963+1)</f>
        <v>1481</v>
      </c>
    </row>
    <row r="1965">
      <c r="A1965" s="56">
        <f>If('20240621_intention'!B36661='20240621_intention'!B36660, A1964, A1964+1)</f>
        <v>1482</v>
      </c>
    </row>
    <row r="1966">
      <c r="A1966" s="56">
        <f>If('20240621_intention'!B36662='20240621_intention'!B36661, A1965, A1965+1)</f>
        <v>1483</v>
      </c>
    </row>
    <row r="1967">
      <c r="A1967" s="56">
        <f>If('20240621_intention'!B36663='20240621_intention'!B36662, A1966, A1966+1)</f>
        <v>1484</v>
      </c>
    </row>
    <row r="1968">
      <c r="A1968" s="56">
        <f>If('20240621_intention'!B36664='20240621_intention'!B36663, A1967, A1967+1)</f>
        <v>1485</v>
      </c>
    </row>
    <row r="1969">
      <c r="A1969" s="56">
        <f>If('20240621_intention'!B36665='20240621_intention'!B36664, A1968, A1968+1)</f>
        <v>1486</v>
      </c>
    </row>
    <row r="1970">
      <c r="A1970" s="56">
        <f>If('20240621_intention'!B36666='20240621_intention'!B36665, A1969, A1969+1)</f>
        <v>1487</v>
      </c>
    </row>
    <row r="1971">
      <c r="A1971" s="56">
        <f>If('20240621_intention'!B36667='20240621_intention'!B36666, A1970, A1970+1)</f>
        <v>1488</v>
      </c>
    </row>
    <row r="1972">
      <c r="A1972" s="56">
        <f>If('20240621_intention'!B36668='20240621_intention'!B36667, A1971, A1971+1)</f>
        <v>1489</v>
      </c>
    </row>
    <row r="1973">
      <c r="A1973" s="56">
        <f>If('20240621_intention'!B36669='20240621_intention'!B36668, A1972, A1972+1)</f>
        <v>1490</v>
      </c>
    </row>
    <row r="1974">
      <c r="A1974" s="56">
        <f>If('20240621_intention'!B36670='20240621_intention'!B36669, A1973, A1973+1)</f>
        <v>1491</v>
      </c>
    </row>
    <row r="1975">
      <c r="A1975" s="56">
        <f>If('20240621_intention'!B36671='20240621_intention'!B36670, A1974, A1974+1)</f>
        <v>1492</v>
      </c>
    </row>
    <row r="1976">
      <c r="A1976" s="56">
        <f>If('20240621_intention'!B36672='20240621_intention'!B36671, A1975, A1975+1)</f>
        <v>1493</v>
      </c>
    </row>
    <row r="1977">
      <c r="A1977" s="56">
        <f>If('20240621_intention'!B36673='20240621_intention'!B36672, A1976, A1976+1)</f>
        <v>1494</v>
      </c>
    </row>
    <row r="1978">
      <c r="A1978" s="56">
        <f>If('20240621_intention'!B36674='20240621_intention'!B36673, A1977, A1977+1)</f>
        <v>1494</v>
      </c>
    </row>
    <row r="1979">
      <c r="A1979" s="56">
        <f>If('20240621_intention'!B36675='20240621_intention'!B36674, A1978, A1978+1)</f>
        <v>1495</v>
      </c>
    </row>
    <row r="1980">
      <c r="A1980" s="56">
        <f>If('20240621_intention'!B36676='20240621_intention'!B36675, A1979, A1979+1)</f>
        <v>1496</v>
      </c>
    </row>
    <row r="1981">
      <c r="A1981" s="56">
        <f>If('20240621_intention'!B36677='20240621_intention'!B36676, A1980, A1980+1)</f>
        <v>1497</v>
      </c>
    </row>
    <row r="1982">
      <c r="A1982" s="56">
        <f>If('20240621_intention'!B36678='20240621_intention'!B36677, A1981, A1981+1)</f>
        <v>1498</v>
      </c>
    </row>
    <row r="1983">
      <c r="A1983" s="56">
        <f>If('20240621_intention'!B36679='20240621_intention'!B36678, A1982, A1982+1)</f>
        <v>1499</v>
      </c>
    </row>
    <row r="1984">
      <c r="A1984" s="56">
        <f>If('20240621_intention'!B36680='20240621_intention'!B36679, A1983, A1983+1)</f>
        <v>1500</v>
      </c>
    </row>
    <row r="1985">
      <c r="A1985" s="56">
        <f>If('20240621_intention'!B36681='20240621_intention'!B36680, A1984, A1984+1)</f>
        <v>1501</v>
      </c>
    </row>
    <row r="1986">
      <c r="A1986" s="56">
        <f>If('20240621_intention'!B36682='20240621_intention'!B36681, A1985, A1985+1)</f>
        <v>1502</v>
      </c>
    </row>
    <row r="1987">
      <c r="A1987" s="56">
        <f>If('20240621_intention'!B36683='20240621_intention'!B36682, A1986, A1986+1)</f>
        <v>1503</v>
      </c>
    </row>
    <row r="1988">
      <c r="A1988" s="56">
        <f>If('20240621_intention'!B36684='20240621_intention'!B36683, A1987, A1987+1)</f>
        <v>1504</v>
      </c>
    </row>
    <row r="1989">
      <c r="A1989" s="56">
        <f>If('20240621_intention'!B36685='20240621_intention'!B36684, A1988, A1988+1)</f>
        <v>1505</v>
      </c>
    </row>
    <row r="1990">
      <c r="A1990" s="56">
        <f>If('20240621_intention'!B36686='20240621_intention'!B36685, A1989, A1989+1)</f>
        <v>1505</v>
      </c>
    </row>
    <row r="1991">
      <c r="A1991" s="56">
        <f>If('20240621_intention'!B36687='20240621_intention'!B36686, A1990, A1990+1)</f>
        <v>1506</v>
      </c>
    </row>
    <row r="1992">
      <c r="A1992" s="56">
        <f>If('20240621_intention'!B36688='20240621_intention'!B36687, A1991, A1991+1)</f>
        <v>1507</v>
      </c>
    </row>
    <row r="1993">
      <c r="A1993" s="56">
        <f>If('20240621_intention'!B36689='20240621_intention'!B36688, A1992, A1992+1)</f>
        <v>1507</v>
      </c>
    </row>
    <row r="1994">
      <c r="A1994" s="56">
        <f>If('20240621_intention'!B36690='20240621_intention'!B36689, A1993, A1993+1)</f>
        <v>1508</v>
      </c>
    </row>
    <row r="1995">
      <c r="A1995" s="56">
        <f>If('20240621_intention'!B36691='20240621_intention'!B36690, A1994, A1994+1)</f>
        <v>1509</v>
      </c>
    </row>
    <row r="1996">
      <c r="A1996" s="56">
        <f>If('20240621_intention'!B36692='20240621_intention'!B36691, A1995, A1995+1)</f>
        <v>1510</v>
      </c>
    </row>
    <row r="1997">
      <c r="A1997" s="56">
        <f>If('20240621_intention'!B36693='20240621_intention'!B36692, A1996, A1996+1)</f>
        <v>1511</v>
      </c>
    </row>
    <row r="1998">
      <c r="A1998" s="56">
        <f>If('20240621_intention'!B36694='20240621_intention'!B36693, A1997, A1997+1)</f>
        <v>1512</v>
      </c>
    </row>
    <row r="1999">
      <c r="A1999" s="56">
        <f>If('20240621_intention'!B36695='20240621_intention'!B36694, A1998, A1998+1)</f>
        <v>1513</v>
      </c>
    </row>
    <row r="2000">
      <c r="A2000" s="56">
        <f>If('20240621_intention'!B36696='20240621_intention'!B36695, A1999, A1999+1)</f>
        <v>1514</v>
      </c>
    </row>
    <row r="2001">
      <c r="A2001" s="56">
        <f>If('20240621_intention'!B36697='20240621_intention'!B36696, A2000, A2000+1)</f>
        <v>1515</v>
      </c>
    </row>
    <row r="2002">
      <c r="A2002" s="56">
        <f>If('20240621_intention'!B36698='20240621_intention'!B36697, A2001, A2001+1)</f>
        <v>1516</v>
      </c>
    </row>
    <row r="2003">
      <c r="A2003" s="56">
        <f>If('20240621_intention'!B36699='20240621_intention'!B36698, A2002, A2002+1)</f>
        <v>1517</v>
      </c>
    </row>
    <row r="2004">
      <c r="A2004" s="56">
        <f>If('20240621_intention'!B36700='20240621_intention'!B36699, A2003, A2003+1)</f>
        <v>1518</v>
      </c>
    </row>
    <row r="2005">
      <c r="A2005" s="56">
        <f>If('20240621_intention'!B36701='20240621_intention'!B36700, A2004, A2004+1)</f>
        <v>1519</v>
      </c>
    </row>
    <row r="2006">
      <c r="A2006" s="56">
        <f>If('20240621_intention'!B36702='20240621_intention'!B36701, A2005, A2005+1)</f>
        <v>1520</v>
      </c>
    </row>
    <row r="2007">
      <c r="A2007" s="56">
        <f>If('20240621_intention'!B36703='20240621_intention'!B36702, A2006, A2006+1)</f>
        <v>1521</v>
      </c>
    </row>
    <row r="2008">
      <c r="A2008" s="56">
        <f>If('20240621_intention'!B36704='20240621_intention'!B36703, A2007, A2007+1)</f>
        <v>1522</v>
      </c>
    </row>
    <row r="2009">
      <c r="A2009" s="56">
        <f>If('20240621_intention'!B36705='20240621_intention'!B36704, A2008, A2008+1)</f>
        <v>1523</v>
      </c>
    </row>
    <row r="2010">
      <c r="A2010" s="56">
        <f>If('20240621_intention'!B36706='20240621_intention'!B36705, A2009, A2009+1)</f>
        <v>1524</v>
      </c>
    </row>
    <row r="2011">
      <c r="A2011" s="56">
        <f>If('20240621_intention'!B36707='20240621_intention'!B36706, A2010, A2010+1)</f>
        <v>1525</v>
      </c>
    </row>
    <row r="2012">
      <c r="A2012" s="56">
        <f>If('20240621_intention'!B36708='20240621_intention'!B36707, A2011, A2011+1)</f>
        <v>1526</v>
      </c>
    </row>
    <row r="2013">
      <c r="A2013" s="56">
        <f>If('20240621_intention'!B36709='20240621_intention'!B36708, A2012, A2012+1)</f>
        <v>1527</v>
      </c>
    </row>
    <row r="2014">
      <c r="A2014" s="56">
        <f>If('20240621_intention'!B36710='20240621_intention'!B36709, A2013, A2013+1)</f>
        <v>1527</v>
      </c>
    </row>
    <row r="2015">
      <c r="A2015" s="56">
        <f>If('20240621_intention'!B36711='20240621_intention'!B36710, A2014, A2014+1)</f>
        <v>1528</v>
      </c>
    </row>
    <row r="2016">
      <c r="A2016" s="56">
        <f>If('20240621_intention'!B36712='20240621_intention'!B36711, A2015, A2015+1)</f>
        <v>1529</v>
      </c>
    </row>
    <row r="2017">
      <c r="A2017" s="56">
        <f>If('20240621_intention'!B36713='20240621_intention'!B36712, A2016, A2016+1)</f>
        <v>1530</v>
      </c>
    </row>
    <row r="2018">
      <c r="A2018" s="56">
        <f>If('20240621_intention'!B36714='20240621_intention'!B36713, A2017, A2017+1)</f>
        <v>1531</v>
      </c>
    </row>
    <row r="2019">
      <c r="A2019" s="56">
        <f>If('20240621_intention'!B36715='20240621_intention'!B36714, A2018, A2018+1)</f>
        <v>1532</v>
      </c>
    </row>
    <row r="2020">
      <c r="A2020" s="56">
        <f>If('20240621_intention'!B36716='20240621_intention'!B36715, A2019, A2019+1)</f>
        <v>1533</v>
      </c>
    </row>
    <row r="2021">
      <c r="A2021" s="56">
        <f>If('20240621_intention'!B36717='20240621_intention'!B36716, A2020, A2020+1)</f>
        <v>1534</v>
      </c>
    </row>
    <row r="2022">
      <c r="A2022" s="56">
        <f>If('20240621_intention'!B36718='20240621_intention'!B36717, A2021, A2021+1)</f>
        <v>1535</v>
      </c>
    </row>
    <row r="2023">
      <c r="A2023" s="56">
        <f>If('20240621_intention'!B36719='20240621_intention'!B36718, A2022, A2022+1)</f>
        <v>1536</v>
      </c>
    </row>
    <row r="2024">
      <c r="A2024" s="56">
        <f>If('20240621_intention'!B36720='20240621_intention'!B36719, A2023, A2023+1)</f>
        <v>1537</v>
      </c>
    </row>
    <row r="2025">
      <c r="A2025" s="56">
        <f>If('20240621_intention'!B36721='20240621_intention'!B36720, A2024, A2024+1)</f>
        <v>1538</v>
      </c>
    </row>
    <row r="2026">
      <c r="A2026" s="56">
        <f>If('20240621_intention'!B36722='20240621_intention'!B36721, A2025, A2025+1)</f>
        <v>1539</v>
      </c>
    </row>
    <row r="2027">
      <c r="A2027" s="56">
        <f>If('20240621_intention'!B36723='20240621_intention'!B36722, A2026, A2026+1)</f>
        <v>1539</v>
      </c>
    </row>
    <row r="2028">
      <c r="A2028" s="56">
        <f>If('20240621_intention'!B36724='20240621_intention'!B36723, A2027, A2027+1)</f>
        <v>1540</v>
      </c>
    </row>
    <row r="2029">
      <c r="A2029" s="56">
        <f>If('20240621_intention'!B36725='20240621_intention'!B36724, A2028, A2028+1)</f>
        <v>1541</v>
      </c>
    </row>
    <row r="2030">
      <c r="A2030" s="56">
        <f>If('20240621_intention'!B36726='20240621_intention'!B36725, A2029, A2029+1)</f>
        <v>1542</v>
      </c>
    </row>
    <row r="2031">
      <c r="A2031" s="56">
        <f>If('20240621_intention'!B36727='20240621_intention'!B36726, A2030, A2030+1)</f>
        <v>1542</v>
      </c>
    </row>
    <row r="2032">
      <c r="A2032" s="56">
        <f>If('20240621_intention'!B36728='20240621_intention'!B36727, A2031, A2031+1)</f>
        <v>1543</v>
      </c>
    </row>
    <row r="2033">
      <c r="A2033" s="56">
        <f>If('20240621_intention'!B36729='20240621_intention'!B36728, A2032, A2032+1)</f>
        <v>1544</v>
      </c>
    </row>
    <row r="2034">
      <c r="A2034" s="56">
        <f>If('20240621_intention'!B36730='20240621_intention'!B36729, A2033, A2033+1)</f>
        <v>1545</v>
      </c>
    </row>
    <row r="2035">
      <c r="A2035" s="56">
        <f>If('20240621_intention'!B36731='20240621_intention'!B36730, A2034, A2034+1)</f>
        <v>1546</v>
      </c>
    </row>
    <row r="2036">
      <c r="A2036" s="56">
        <f>If('20240621_intention'!B36732='20240621_intention'!B36731, A2035, A2035+1)</f>
        <v>1547</v>
      </c>
    </row>
    <row r="2037">
      <c r="A2037" s="56">
        <f>If('20240621_intention'!B36733='20240621_intention'!B36732, A2036, A2036+1)</f>
        <v>1547</v>
      </c>
    </row>
    <row r="2038">
      <c r="A2038" s="56">
        <f>If('20240621_intention'!B36734='20240621_intention'!B36733, A2037, A2037+1)</f>
        <v>1548</v>
      </c>
    </row>
    <row r="2039">
      <c r="A2039" s="56">
        <f>If('20240621_intention'!B36735='20240621_intention'!B36734, A2038, A2038+1)</f>
        <v>1548</v>
      </c>
    </row>
    <row r="2040">
      <c r="A2040" s="56">
        <f>If('20240621_intention'!B36736='20240621_intention'!B36735, A2039, A2039+1)</f>
        <v>1549</v>
      </c>
    </row>
    <row r="2041">
      <c r="A2041" s="56">
        <f>If('20240621_intention'!B36737='20240621_intention'!B36736, A2040, A2040+1)</f>
        <v>1549</v>
      </c>
    </row>
    <row r="2042">
      <c r="A2042" s="56">
        <f>If('20240621_intention'!B36738='20240621_intention'!B36737, A2041, A2041+1)</f>
        <v>1550</v>
      </c>
    </row>
    <row r="2043">
      <c r="A2043" s="56">
        <f>If('20240621_intention'!B36739='20240621_intention'!B36738, A2042, A2042+1)</f>
        <v>1550</v>
      </c>
    </row>
    <row r="2044">
      <c r="A2044" s="56">
        <f>If('20240621_intention'!B36740='20240621_intention'!B36739, A2043, A2043+1)</f>
        <v>1551</v>
      </c>
    </row>
    <row r="2045">
      <c r="A2045" s="56">
        <f>If('20240621_intention'!B36741='20240621_intention'!B36740, A2044, A2044+1)</f>
        <v>1552</v>
      </c>
    </row>
    <row r="2046">
      <c r="A2046" s="56">
        <f>If('20240621_intention'!B36742='20240621_intention'!B36741, A2045, A2045+1)</f>
        <v>1552</v>
      </c>
    </row>
    <row r="2047">
      <c r="A2047" s="56">
        <f>If('20240621_intention'!B36743='20240621_intention'!B36742, A2046, A2046+1)</f>
        <v>1553</v>
      </c>
    </row>
    <row r="2048">
      <c r="A2048" s="56">
        <f>If('20240621_intention'!B36744='20240621_intention'!B36743, A2047, A2047+1)</f>
        <v>1554</v>
      </c>
    </row>
    <row r="2049">
      <c r="A2049" s="56">
        <f>If('20240621_intention'!B36745='20240621_intention'!B36744, A2048, A2048+1)</f>
        <v>1554</v>
      </c>
    </row>
    <row r="2050">
      <c r="A2050" s="56">
        <f>If('20240621_intention'!B36746='20240621_intention'!B36745, A2049, A2049+1)</f>
        <v>1555</v>
      </c>
    </row>
    <row r="2051">
      <c r="A2051" s="56">
        <f>If('20240621_intention'!B36747='20240621_intention'!B36746, A2050, A2050+1)</f>
        <v>1555</v>
      </c>
    </row>
    <row r="2052">
      <c r="A2052" s="56">
        <f>If('20240621_intention'!B36748='20240621_intention'!B36747, A2051, A2051+1)</f>
        <v>1556</v>
      </c>
    </row>
    <row r="2053">
      <c r="A2053" s="56">
        <f>If('20240621_intention'!B36749='20240621_intention'!B36748, A2052, A2052+1)</f>
        <v>1557</v>
      </c>
    </row>
    <row r="2054">
      <c r="A2054" s="56">
        <f>If('20240621_intention'!B36750='20240621_intention'!B36749, A2053, A2053+1)</f>
        <v>1557</v>
      </c>
    </row>
    <row r="2055">
      <c r="A2055" s="56">
        <f>If('20240621_intention'!B36751='20240621_intention'!B36750, A2054, A2054+1)</f>
        <v>1558</v>
      </c>
    </row>
    <row r="2056">
      <c r="A2056" s="56">
        <f>If('20240621_intention'!B36752='20240621_intention'!B36751, A2055, A2055+1)</f>
        <v>1559</v>
      </c>
    </row>
    <row r="2057">
      <c r="A2057" s="56">
        <f>If('20240621_intention'!B36753='20240621_intention'!B36752, A2056, A2056+1)</f>
        <v>1559</v>
      </c>
    </row>
    <row r="2058">
      <c r="A2058" s="56">
        <f>If('20240621_intention'!B36754='20240621_intention'!B36753, A2057, A2057+1)</f>
        <v>1560</v>
      </c>
    </row>
    <row r="2059">
      <c r="A2059" s="56">
        <f>If('20240621_intention'!B36755='20240621_intention'!B36754, A2058, A2058+1)</f>
        <v>1561</v>
      </c>
    </row>
    <row r="2060">
      <c r="A2060" s="56">
        <f>If('20240621_intention'!B36756='20240621_intention'!B36755, A2059, A2059+1)</f>
        <v>1561</v>
      </c>
    </row>
    <row r="2061">
      <c r="A2061" s="56">
        <f>If('20240621_intention'!B36757='20240621_intention'!B36756, A2060, A2060+1)</f>
        <v>1562</v>
      </c>
    </row>
    <row r="2062">
      <c r="A2062" s="56">
        <f>If('20240621_intention'!B36758='20240621_intention'!B36757, A2061, A2061+1)</f>
        <v>1563</v>
      </c>
    </row>
    <row r="2063">
      <c r="A2063" s="56">
        <f>If('20240621_intention'!B36759='20240621_intention'!B36758, A2062, A2062+1)</f>
        <v>1564</v>
      </c>
    </row>
    <row r="2064">
      <c r="A2064" s="56">
        <f>If('20240621_intention'!B36760='20240621_intention'!B36759, A2063, A2063+1)</f>
        <v>1565</v>
      </c>
    </row>
    <row r="2065">
      <c r="A2065" s="56">
        <f>If('20240621_intention'!B36761='20240621_intention'!B36760, A2064, A2064+1)</f>
        <v>1566</v>
      </c>
    </row>
    <row r="2066">
      <c r="A2066" s="56">
        <f>If('20240621_intention'!B36762='20240621_intention'!B36761, A2065, A2065+1)</f>
        <v>1567</v>
      </c>
    </row>
    <row r="2067">
      <c r="A2067" s="56">
        <f>If('20240621_intention'!B36763='20240621_intention'!B36762, A2066, A2066+1)</f>
        <v>1568</v>
      </c>
    </row>
    <row r="2068">
      <c r="A2068" s="56">
        <f>If('20240621_intention'!B36764='20240621_intention'!B36763, A2067, A2067+1)</f>
        <v>1569</v>
      </c>
    </row>
    <row r="2069">
      <c r="A2069" s="56">
        <f>If('20240621_intention'!B36765='20240621_intention'!B36764, A2068, A2068+1)</f>
        <v>1570</v>
      </c>
    </row>
    <row r="2070">
      <c r="A2070" s="56">
        <f>If('20240621_intention'!B36766='20240621_intention'!B36765, A2069, A2069+1)</f>
        <v>1571</v>
      </c>
    </row>
    <row r="2071">
      <c r="A2071" s="56">
        <f>If('20240621_intention'!B36767='20240621_intention'!B36766, A2070, A2070+1)</f>
        <v>1571</v>
      </c>
    </row>
    <row r="2072">
      <c r="A2072" s="56">
        <f>If('20240621_intention'!B36768='20240621_intention'!B36767, A2071, A2071+1)</f>
        <v>1572</v>
      </c>
    </row>
    <row r="2073">
      <c r="A2073" s="56">
        <f>If('20240621_intention'!B36769='20240621_intention'!B36768, A2072, A2072+1)</f>
        <v>1572</v>
      </c>
    </row>
    <row r="2074">
      <c r="A2074" s="56">
        <f>If('20240621_intention'!B36770='20240621_intention'!B36769, A2073, A2073+1)</f>
        <v>1573</v>
      </c>
    </row>
    <row r="2075">
      <c r="A2075" s="56">
        <f>If('20240621_intention'!B36771='20240621_intention'!B36770, A2074, A2074+1)</f>
        <v>1574</v>
      </c>
    </row>
    <row r="2076">
      <c r="A2076" s="56">
        <f>If('20240621_intention'!B36772='20240621_intention'!B36771, A2075, A2075+1)</f>
        <v>1575</v>
      </c>
    </row>
    <row r="2077">
      <c r="A2077" s="56">
        <f>If('20240621_intention'!B36773='20240621_intention'!B36772, A2076, A2076+1)</f>
        <v>1576</v>
      </c>
    </row>
    <row r="2078">
      <c r="A2078" s="56">
        <f>If('20240621_intention'!B36774='20240621_intention'!B36773, A2077, A2077+1)</f>
        <v>1577</v>
      </c>
    </row>
    <row r="2079">
      <c r="A2079" s="56">
        <f>If('20240621_intention'!B36775='20240621_intention'!B36774, A2078, A2078+1)</f>
        <v>1578</v>
      </c>
    </row>
    <row r="2080">
      <c r="A2080" s="56">
        <f>If('20240621_intention'!B36776='20240621_intention'!B36775, A2079, A2079+1)</f>
        <v>1579</v>
      </c>
    </row>
    <row r="2081">
      <c r="A2081" s="56">
        <f>If('20240621_intention'!B36777='20240621_intention'!B36776, A2080, A2080+1)</f>
        <v>1580</v>
      </c>
    </row>
    <row r="2082">
      <c r="A2082" s="56">
        <f>If('20240621_intention'!B36778='20240621_intention'!B36777, A2081, A2081+1)</f>
        <v>1581</v>
      </c>
    </row>
    <row r="2083">
      <c r="A2083" s="56">
        <f>If('20240621_intention'!B36779='20240621_intention'!B36778, A2082, A2082+1)</f>
        <v>1581</v>
      </c>
    </row>
    <row r="2084">
      <c r="A2084" s="56">
        <f>If('20240621_intention'!B36780='20240621_intention'!B36779, A2083, A2083+1)</f>
        <v>1581</v>
      </c>
    </row>
    <row r="2085">
      <c r="A2085" s="56">
        <f>If('20240621_intention'!B36781='20240621_intention'!B36780, A2084, A2084+1)</f>
        <v>1582</v>
      </c>
    </row>
    <row r="2086">
      <c r="A2086" s="56">
        <f>If('20240621_intention'!B36782='20240621_intention'!B36781, A2085, A2085+1)</f>
        <v>1583</v>
      </c>
    </row>
    <row r="2087">
      <c r="A2087" s="56">
        <f>If('20240621_intention'!B36783='20240621_intention'!B36782, A2086, A2086+1)</f>
        <v>1583</v>
      </c>
    </row>
    <row r="2088">
      <c r="A2088" s="56">
        <f>If('20240621_intention'!B36784='20240621_intention'!B36783, A2087, A2087+1)</f>
        <v>1584</v>
      </c>
    </row>
    <row r="2089">
      <c r="A2089" s="56">
        <f>If('20240621_intention'!B36785='20240621_intention'!B36784, A2088, A2088+1)</f>
        <v>1585</v>
      </c>
    </row>
    <row r="2090">
      <c r="A2090" s="56">
        <f>If('20240621_intention'!B36786='20240621_intention'!B36785, A2089, A2089+1)</f>
        <v>1586</v>
      </c>
    </row>
    <row r="2091">
      <c r="A2091" s="56">
        <f>If('20240621_intention'!B36787='20240621_intention'!B36786, A2090, A2090+1)</f>
        <v>1587</v>
      </c>
    </row>
    <row r="2092">
      <c r="A2092" s="56">
        <f>If('20240621_intention'!B36788='20240621_intention'!B36787, A2091, A2091+1)</f>
        <v>1588</v>
      </c>
    </row>
    <row r="2093">
      <c r="A2093" s="56">
        <f>If('20240621_intention'!B36789='20240621_intention'!B36788, A2092, A2092+1)</f>
        <v>1589</v>
      </c>
    </row>
    <row r="2094">
      <c r="A2094" s="56">
        <f>If('20240621_intention'!B36790='20240621_intention'!B36789, A2093, A2093+1)</f>
        <v>1589</v>
      </c>
    </row>
    <row r="2095">
      <c r="A2095" s="56">
        <f>If('20240621_intention'!B36791='20240621_intention'!B36790, A2094, A2094+1)</f>
        <v>1590</v>
      </c>
    </row>
    <row r="2096">
      <c r="A2096" s="56">
        <f>If('20240621_intention'!B36792='20240621_intention'!B36791, A2095, A2095+1)</f>
        <v>1591</v>
      </c>
    </row>
    <row r="2097">
      <c r="A2097" s="56">
        <f>If('20240621_intention'!B36793='20240621_intention'!B36792, A2096, A2096+1)</f>
        <v>1592</v>
      </c>
    </row>
    <row r="2098">
      <c r="A2098" s="56">
        <f>If('20240621_intention'!B36794='20240621_intention'!B36793, A2097, A2097+1)</f>
        <v>1592</v>
      </c>
    </row>
    <row r="2099">
      <c r="A2099" s="56">
        <f>If('20240621_intention'!B36795='20240621_intention'!B36794, A2098, A2098+1)</f>
        <v>1593</v>
      </c>
    </row>
    <row r="2100">
      <c r="A2100" s="56">
        <f>If('20240621_intention'!B36796='20240621_intention'!B36795, A2099, A2099+1)</f>
        <v>1594</v>
      </c>
    </row>
    <row r="2101">
      <c r="A2101" s="56">
        <f>If('20240621_intention'!B36797='20240621_intention'!B36796, A2100, A2100+1)</f>
        <v>1595</v>
      </c>
    </row>
    <row r="2102">
      <c r="A2102" s="56">
        <f>If('20240621_intention'!B36798='20240621_intention'!B36797, A2101, A2101+1)</f>
        <v>1596</v>
      </c>
    </row>
    <row r="2103">
      <c r="A2103" s="56">
        <f>If('20240621_intention'!B36799='20240621_intention'!B36798, A2102, A2102+1)</f>
        <v>1597</v>
      </c>
    </row>
    <row r="2104">
      <c r="A2104" s="56">
        <f>If('20240621_intention'!B36800='20240621_intention'!B36799, A2103, A2103+1)</f>
        <v>1597</v>
      </c>
    </row>
    <row r="2105">
      <c r="A2105" s="56">
        <f>If('20240621_intention'!B36801='20240621_intention'!B36800, A2104, A2104+1)</f>
        <v>1598</v>
      </c>
    </row>
    <row r="2106">
      <c r="A2106" s="56">
        <f>If('20240621_intention'!B36802='20240621_intention'!B36801, A2105, A2105+1)</f>
        <v>1599</v>
      </c>
    </row>
    <row r="2107">
      <c r="A2107" s="56">
        <f>If('20240621_intention'!B36803='20240621_intention'!B36802, A2106, A2106+1)</f>
        <v>1599</v>
      </c>
    </row>
    <row r="2108">
      <c r="A2108" s="56">
        <f>If('20240621_intention'!B36804='20240621_intention'!B36803, A2107, A2107+1)</f>
        <v>1600</v>
      </c>
    </row>
    <row r="2109">
      <c r="A2109" s="56">
        <f>If('20240621_intention'!B36805='20240621_intention'!B36804, A2108, A2108+1)</f>
        <v>1601</v>
      </c>
    </row>
    <row r="2110">
      <c r="A2110" s="56">
        <f>If('20240621_intention'!B36806='20240621_intention'!B36805, A2109, A2109+1)</f>
        <v>1602</v>
      </c>
    </row>
    <row r="2111">
      <c r="A2111" s="56">
        <f>If('20240621_intention'!B36807='20240621_intention'!B36806, A2110, A2110+1)</f>
        <v>1603</v>
      </c>
    </row>
    <row r="2112">
      <c r="A2112" s="56">
        <f>If('20240621_intention'!B36808='20240621_intention'!B36807, A2111, A2111+1)</f>
        <v>1604</v>
      </c>
    </row>
    <row r="2113">
      <c r="A2113" s="56">
        <f>If('20240621_intention'!B36809='20240621_intention'!B36808, A2112, A2112+1)</f>
        <v>1605</v>
      </c>
    </row>
    <row r="2114">
      <c r="A2114" s="56">
        <f>If('20240621_intention'!B36810='20240621_intention'!B36809, A2113, A2113+1)</f>
        <v>1605</v>
      </c>
    </row>
    <row r="2115">
      <c r="A2115" s="56">
        <f>If('20240621_intention'!B36811='20240621_intention'!B36810, A2114, A2114+1)</f>
        <v>1606</v>
      </c>
    </row>
    <row r="2116">
      <c r="A2116" s="56">
        <f>If('20240621_intention'!B36812='20240621_intention'!B36811, A2115, A2115+1)</f>
        <v>1606</v>
      </c>
    </row>
    <row r="2117">
      <c r="A2117" s="56">
        <f>If('20240621_intention'!B36813='20240621_intention'!B36812, A2116, A2116+1)</f>
        <v>1607</v>
      </c>
    </row>
    <row r="2118">
      <c r="A2118" s="56">
        <f>If('20240621_intention'!B36814='20240621_intention'!B36813, A2117, A2117+1)</f>
        <v>1607</v>
      </c>
    </row>
    <row r="2119">
      <c r="A2119" s="56">
        <f>If('20240621_intention'!B36815='20240621_intention'!B36814, A2118, A2118+1)</f>
        <v>1608</v>
      </c>
    </row>
    <row r="2120">
      <c r="A2120" s="56">
        <f>If('20240621_intention'!B36816='20240621_intention'!B36815, A2119, A2119+1)</f>
        <v>1609</v>
      </c>
    </row>
    <row r="2121">
      <c r="A2121" s="56">
        <f>If('20240621_intention'!B36817='20240621_intention'!B36816, A2120, A2120+1)</f>
        <v>1610</v>
      </c>
    </row>
    <row r="2122">
      <c r="A2122" s="56">
        <f>If('20240621_intention'!B36818='20240621_intention'!B36817, A2121, A2121+1)</f>
        <v>1611</v>
      </c>
    </row>
    <row r="2123">
      <c r="A2123" s="56">
        <f>If('20240621_intention'!B36819='20240621_intention'!B36818, A2122, A2122+1)</f>
        <v>1612</v>
      </c>
    </row>
    <row r="2124">
      <c r="A2124" s="56">
        <f>If('20240621_intention'!B36820='20240621_intention'!B36819, A2123, A2123+1)</f>
        <v>1612</v>
      </c>
    </row>
    <row r="2125">
      <c r="A2125" s="56">
        <f>If('20240621_intention'!B36821='20240621_intention'!B36820, A2124, A2124+1)</f>
        <v>1613</v>
      </c>
    </row>
    <row r="2126">
      <c r="A2126" s="56">
        <f>If('20240621_intention'!B36822='20240621_intention'!B36821, A2125, A2125+1)</f>
        <v>1614</v>
      </c>
    </row>
    <row r="2127">
      <c r="A2127" s="56">
        <f>If('20240621_intention'!B36823='20240621_intention'!B36822, A2126, A2126+1)</f>
        <v>1615</v>
      </c>
    </row>
    <row r="2128">
      <c r="A2128" s="56">
        <f>If('20240621_intention'!B36824='20240621_intention'!B36823, A2127, A2127+1)</f>
        <v>1616</v>
      </c>
    </row>
    <row r="2129">
      <c r="A2129" s="56">
        <f>If('20240621_intention'!B36825='20240621_intention'!B36824, A2128, A2128+1)</f>
        <v>1616</v>
      </c>
    </row>
    <row r="2130">
      <c r="A2130" s="56">
        <f>If('20240621_intention'!B36826='20240621_intention'!B36825, A2129, A2129+1)</f>
        <v>1617</v>
      </c>
    </row>
    <row r="2131">
      <c r="A2131" s="56">
        <f>If('20240621_intention'!B36827='20240621_intention'!B36826, A2130, A2130+1)</f>
        <v>1617</v>
      </c>
    </row>
    <row r="2132">
      <c r="A2132" s="56">
        <f>If('20240621_intention'!B36828='20240621_intention'!B36827, A2131, A2131+1)</f>
        <v>1618</v>
      </c>
    </row>
    <row r="2133">
      <c r="A2133" s="56">
        <f>If('20240621_intention'!B36829='20240621_intention'!B36828, A2132, A2132+1)</f>
        <v>1618</v>
      </c>
    </row>
    <row r="2134">
      <c r="A2134" s="56">
        <f>If('20240621_intention'!B36830='20240621_intention'!B36829, A2133, A2133+1)</f>
        <v>1619</v>
      </c>
    </row>
    <row r="2135">
      <c r="A2135" s="56">
        <f>If('20240621_intention'!B36831='20240621_intention'!B36830, A2134, A2134+1)</f>
        <v>1620</v>
      </c>
    </row>
    <row r="2136">
      <c r="A2136" s="56">
        <f>If('20240621_intention'!B36832='20240621_intention'!B36831, A2135, A2135+1)</f>
        <v>1621</v>
      </c>
    </row>
    <row r="2137">
      <c r="A2137" s="56">
        <f>If('20240621_intention'!B36833='20240621_intention'!B36832, A2136, A2136+1)</f>
        <v>1622</v>
      </c>
    </row>
    <row r="2138">
      <c r="A2138" s="56">
        <f>If('20240621_intention'!B36834='20240621_intention'!B36833, A2137, A2137+1)</f>
        <v>1623</v>
      </c>
    </row>
    <row r="2139">
      <c r="A2139" s="56">
        <f>If('20240621_intention'!B36835='20240621_intention'!B36834, A2138, A2138+1)</f>
        <v>1624</v>
      </c>
    </row>
    <row r="2140">
      <c r="A2140" s="56">
        <f>If('20240621_intention'!B36836='20240621_intention'!B36835, A2139, A2139+1)</f>
        <v>1625</v>
      </c>
    </row>
    <row r="2141">
      <c r="A2141" s="56">
        <f>If('20240621_intention'!B36837='20240621_intention'!B36836, A2140, A2140+1)</f>
        <v>1626</v>
      </c>
    </row>
    <row r="2142">
      <c r="A2142" s="56">
        <f>If('20240621_intention'!B36838='20240621_intention'!B36837, A2141, A2141+1)</f>
        <v>1627</v>
      </c>
    </row>
    <row r="2143">
      <c r="A2143" s="56">
        <f>If('20240621_intention'!B36839='20240621_intention'!B36838, A2142, A2142+1)</f>
        <v>1628</v>
      </c>
    </row>
    <row r="2144">
      <c r="A2144" s="56">
        <f>If('20240621_intention'!B36840='20240621_intention'!B36839, A2143, A2143+1)</f>
        <v>1629</v>
      </c>
    </row>
    <row r="2145">
      <c r="A2145" s="56">
        <f>If('20240621_intention'!B36841='20240621_intention'!B36840, A2144, A2144+1)</f>
        <v>1629</v>
      </c>
    </row>
    <row r="2146">
      <c r="A2146" s="56">
        <f>If('20240621_intention'!B36842='20240621_intention'!B36841, A2145, A2145+1)</f>
        <v>1630</v>
      </c>
    </row>
    <row r="2147">
      <c r="A2147" s="56">
        <f>If('20240621_intention'!B36843='20240621_intention'!B36842, A2146, A2146+1)</f>
        <v>1630</v>
      </c>
    </row>
    <row r="2148">
      <c r="A2148" s="56">
        <f>If('20240621_intention'!B36844='20240621_intention'!B36843, A2147, A2147+1)</f>
        <v>1631</v>
      </c>
    </row>
    <row r="2149">
      <c r="A2149" s="56">
        <f>If('20240621_intention'!B36845='20240621_intention'!B36844, A2148, A2148+1)</f>
        <v>1632</v>
      </c>
    </row>
    <row r="2150">
      <c r="A2150" s="56">
        <f>If('20240621_intention'!B36846='20240621_intention'!B36845, A2149, A2149+1)</f>
        <v>1633</v>
      </c>
    </row>
    <row r="2151">
      <c r="A2151" s="56">
        <f>If('20240621_intention'!B36847='20240621_intention'!B36846, A2150, A2150+1)</f>
        <v>1634</v>
      </c>
    </row>
    <row r="2152">
      <c r="A2152" s="56">
        <f>If('20240621_intention'!B36848='20240621_intention'!B36847, A2151, A2151+1)</f>
        <v>1635</v>
      </c>
    </row>
    <row r="2153">
      <c r="A2153" s="56">
        <f>If('20240621_intention'!B36849='20240621_intention'!B36848, A2152, A2152+1)</f>
        <v>1636</v>
      </c>
    </row>
    <row r="2154">
      <c r="A2154" s="56">
        <f>If('20240621_intention'!B36850='20240621_intention'!B36849, A2153, A2153+1)</f>
        <v>1637</v>
      </c>
    </row>
    <row r="2155">
      <c r="A2155" s="56">
        <f>If('20240621_intention'!B36851='20240621_intention'!B36850, A2154, A2154+1)</f>
        <v>1638</v>
      </c>
    </row>
    <row r="2156">
      <c r="A2156" s="56">
        <f>If('20240621_intention'!B36852='20240621_intention'!B36851, A2155, A2155+1)</f>
        <v>1639</v>
      </c>
    </row>
    <row r="2157">
      <c r="A2157" s="56">
        <f>If('20240621_intention'!B36853='20240621_intention'!B36852, A2156, A2156+1)</f>
        <v>1639</v>
      </c>
    </row>
    <row r="2158">
      <c r="A2158" s="56">
        <f>If('20240621_intention'!B36854='20240621_intention'!B36853, A2157, A2157+1)</f>
        <v>1640</v>
      </c>
    </row>
    <row r="2159">
      <c r="A2159" s="56">
        <f>If('20240621_intention'!B36855='20240621_intention'!B36854, A2158, A2158+1)</f>
        <v>1641</v>
      </c>
    </row>
    <row r="2160">
      <c r="A2160" s="56">
        <f>If('20240621_intention'!B36856='20240621_intention'!B36855, A2159, A2159+1)</f>
        <v>1642</v>
      </c>
    </row>
    <row r="2161">
      <c r="A2161" s="56">
        <f>If('20240621_intention'!B36857='20240621_intention'!B36856, A2160, A2160+1)</f>
        <v>1643</v>
      </c>
    </row>
    <row r="2162">
      <c r="A2162" s="56">
        <f>If('20240621_intention'!B36858='20240621_intention'!B36857, A2161, A2161+1)</f>
        <v>1643</v>
      </c>
    </row>
    <row r="2163">
      <c r="A2163" s="56">
        <f>If('20240621_intention'!B36859='20240621_intention'!B36858, A2162, A2162+1)</f>
        <v>1644</v>
      </c>
    </row>
    <row r="2164">
      <c r="A2164" s="56">
        <f>If('20240621_intention'!B36860='20240621_intention'!B36859, A2163, A2163+1)</f>
        <v>1644</v>
      </c>
    </row>
    <row r="2165">
      <c r="A2165" s="56">
        <f>If('20240621_intention'!B36861='20240621_intention'!B36860, A2164, A2164+1)</f>
        <v>1645</v>
      </c>
    </row>
    <row r="2166">
      <c r="A2166" s="56">
        <f>If('20240621_intention'!B36862='20240621_intention'!B36861, A2165, A2165+1)</f>
        <v>1646</v>
      </c>
    </row>
    <row r="2167">
      <c r="A2167" s="56">
        <f>If('20240621_intention'!B36863='20240621_intention'!B36862, A2166, A2166+1)</f>
        <v>1647</v>
      </c>
    </row>
    <row r="2168">
      <c r="A2168" s="56">
        <f>If('20240621_intention'!B36864='20240621_intention'!B36863, A2167, A2167+1)</f>
        <v>1648</v>
      </c>
    </row>
    <row r="2169">
      <c r="A2169" s="56">
        <f>If('20240621_intention'!B36865='20240621_intention'!B36864, A2168, A2168+1)</f>
        <v>1649</v>
      </c>
    </row>
    <row r="2170">
      <c r="A2170" s="56">
        <f>If('20240621_intention'!B36866='20240621_intention'!B36865, A2169, A2169+1)</f>
        <v>1650</v>
      </c>
    </row>
    <row r="2171">
      <c r="A2171" s="56">
        <f>If('20240621_intention'!B36867='20240621_intention'!B36866, A2170, A2170+1)</f>
        <v>1651</v>
      </c>
    </row>
    <row r="2172">
      <c r="A2172" s="56">
        <f>If('20240621_intention'!B36868='20240621_intention'!B36867, A2171, A2171+1)</f>
        <v>1651</v>
      </c>
    </row>
    <row r="2173">
      <c r="A2173" s="56">
        <f>If('20240621_intention'!B36869='20240621_intention'!B36868, A2172, A2172+1)</f>
        <v>1652</v>
      </c>
    </row>
    <row r="2174">
      <c r="A2174" s="56">
        <f>If('20240621_intention'!B36870='20240621_intention'!B36869, A2173, A2173+1)</f>
        <v>1653</v>
      </c>
    </row>
    <row r="2175">
      <c r="A2175" s="56">
        <f>If('20240621_intention'!B36871='20240621_intention'!B36870, A2174, A2174+1)</f>
        <v>1654</v>
      </c>
    </row>
    <row r="2176">
      <c r="A2176" s="56">
        <f>If('20240621_intention'!B36872='20240621_intention'!B36871, A2175, A2175+1)</f>
        <v>1655</v>
      </c>
    </row>
    <row r="2177">
      <c r="A2177" s="56">
        <f>If('20240621_intention'!B36873='20240621_intention'!B36872, A2176, A2176+1)</f>
        <v>1656</v>
      </c>
    </row>
    <row r="2178">
      <c r="A2178" s="56">
        <f>If('20240621_intention'!B36874='20240621_intention'!B36873, A2177, A2177+1)</f>
        <v>1657</v>
      </c>
    </row>
    <row r="2179">
      <c r="A2179" s="56">
        <f>If('20240621_intention'!B36875='20240621_intention'!B36874, A2178, A2178+1)</f>
        <v>1657</v>
      </c>
    </row>
    <row r="2180">
      <c r="A2180" s="56">
        <f>If('20240621_intention'!B36876='20240621_intention'!B36875, A2179, A2179+1)</f>
        <v>1658</v>
      </c>
    </row>
    <row r="2181">
      <c r="A2181" s="56">
        <f>If('20240621_intention'!B36877='20240621_intention'!B36876, A2180, A2180+1)</f>
        <v>1659</v>
      </c>
    </row>
    <row r="2182">
      <c r="A2182" s="56">
        <f>If('20240621_intention'!B36878='20240621_intention'!B36877, A2181, A2181+1)</f>
        <v>1660</v>
      </c>
    </row>
    <row r="2183">
      <c r="A2183" s="56">
        <f>If('20240621_intention'!B36879='20240621_intention'!B36878, A2182, A2182+1)</f>
        <v>1661</v>
      </c>
    </row>
    <row r="2184">
      <c r="A2184" s="56">
        <f>If('20240621_intention'!B36880='20240621_intention'!B36879, A2183, A2183+1)</f>
        <v>1662</v>
      </c>
    </row>
    <row r="2185">
      <c r="A2185" s="56">
        <f>If('20240621_intention'!B36881='20240621_intention'!B36880, A2184, A2184+1)</f>
        <v>1663</v>
      </c>
    </row>
    <row r="2186">
      <c r="A2186" s="56">
        <f>If('20240621_intention'!B36882='20240621_intention'!B36881, A2185, A2185+1)</f>
        <v>1664</v>
      </c>
    </row>
    <row r="2187">
      <c r="A2187" s="56">
        <f>If('20240621_intention'!B36883='20240621_intention'!B36882, A2186, A2186+1)</f>
        <v>1665</v>
      </c>
    </row>
    <row r="2188">
      <c r="A2188" s="56">
        <f>If('20240621_intention'!B36884='20240621_intention'!B36883, A2187, A2187+1)</f>
        <v>1665</v>
      </c>
    </row>
    <row r="2189">
      <c r="A2189" s="56">
        <f>If('20240621_intention'!B36885='20240621_intention'!B36884, A2188, A2188+1)</f>
        <v>1666</v>
      </c>
    </row>
    <row r="2190">
      <c r="A2190" s="56">
        <f>If('20240621_intention'!B36886='20240621_intention'!B36885, A2189, A2189+1)</f>
        <v>1666</v>
      </c>
    </row>
    <row r="2191">
      <c r="A2191" s="56">
        <f>If('20240621_intention'!B36887='20240621_intention'!B36886, A2190, A2190+1)</f>
        <v>1667</v>
      </c>
    </row>
    <row r="2192">
      <c r="A2192" s="56">
        <f>If('20240621_intention'!B36888='20240621_intention'!B36887, A2191, A2191+1)</f>
        <v>1667</v>
      </c>
    </row>
    <row r="2193">
      <c r="A2193" s="56">
        <f>If('20240621_intention'!B36889='20240621_intention'!B36888, A2192, A2192+1)</f>
        <v>1668</v>
      </c>
    </row>
    <row r="2194">
      <c r="A2194" s="56">
        <f>If('20240621_intention'!B36890='20240621_intention'!B36889, A2193, A2193+1)</f>
        <v>1669</v>
      </c>
    </row>
    <row r="2195">
      <c r="A2195" s="56">
        <f>If('20240621_intention'!B36891='20240621_intention'!B36890, A2194, A2194+1)</f>
        <v>1669</v>
      </c>
    </row>
    <row r="2196">
      <c r="A2196" s="56">
        <f>If('20240621_intention'!B36892='20240621_intention'!B36891, A2195, A2195+1)</f>
        <v>1670</v>
      </c>
    </row>
    <row r="2197">
      <c r="A2197" s="56">
        <f>If('20240621_intention'!B36893='20240621_intention'!B36892, A2196, A2196+1)</f>
        <v>1671</v>
      </c>
    </row>
    <row r="2198">
      <c r="A2198" s="56">
        <f>If('20240621_intention'!B36894='20240621_intention'!B36893, A2197, A2197+1)</f>
        <v>1671</v>
      </c>
    </row>
    <row r="2199">
      <c r="A2199" s="56">
        <f>If('20240621_intention'!B36895='20240621_intention'!B36894, A2198, A2198+1)</f>
        <v>1672</v>
      </c>
    </row>
    <row r="2200">
      <c r="A2200" s="56">
        <f>If('20240621_intention'!B36896='20240621_intention'!B36895, A2199, A2199+1)</f>
        <v>1673</v>
      </c>
    </row>
    <row r="2201">
      <c r="A2201" s="56">
        <f>If('20240621_intention'!B36897='20240621_intention'!B36896, A2200, A2200+1)</f>
        <v>1673</v>
      </c>
    </row>
    <row r="2202">
      <c r="A2202" s="56">
        <f>If('20240621_intention'!B36898='20240621_intention'!B36897, A2201, A2201+1)</f>
        <v>1674</v>
      </c>
    </row>
    <row r="2203">
      <c r="A2203" s="56">
        <f>If('20240621_intention'!B36899='20240621_intention'!B36898, A2202, A2202+1)</f>
        <v>1675</v>
      </c>
    </row>
    <row r="2204">
      <c r="A2204" s="56">
        <f>If('20240621_intention'!B36900='20240621_intention'!B36899, A2203, A2203+1)</f>
        <v>1676</v>
      </c>
    </row>
    <row r="2205">
      <c r="A2205" s="56">
        <f>If('20240621_intention'!B36901='20240621_intention'!B36900, A2204, A2204+1)</f>
        <v>1677</v>
      </c>
    </row>
    <row r="2206">
      <c r="A2206" s="56">
        <f>If('20240621_intention'!B36902='20240621_intention'!B36901, A2205, A2205+1)</f>
        <v>1678</v>
      </c>
    </row>
    <row r="2207">
      <c r="A2207" s="56">
        <f>If('20240621_intention'!B36903='20240621_intention'!B36902, A2206, A2206+1)</f>
        <v>1679</v>
      </c>
    </row>
    <row r="2208">
      <c r="A2208" s="56">
        <f>If('20240621_intention'!B36904='20240621_intention'!B36903, A2207, A2207+1)</f>
        <v>1680</v>
      </c>
    </row>
    <row r="2209">
      <c r="A2209" s="56">
        <f>If('20240621_intention'!B36905='20240621_intention'!B36904, A2208, A2208+1)</f>
        <v>1681</v>
      </c>
    </row>
    <row r="2210">
      <c r="A2210" s="56">
        <f>If('20240621_intention'!B36906='20240621_intention'!B36905, A2209, A2209+1)</f>
        <v>1682</v>
      </c>
    </row>
    <row r="2211">
      <c r="A2211" s="56">
        <f>If('20240621_intention'!B36907='20240621_intention'!B36906, A2210, A2210+1)</f>
        <v>1683</v>
      </c>
    </row>
    <row r="2212">
      <c r="A2212" s="56">
        <f>If('20240621_intention'!B36908='20240621_intention'!B36907, A2211, A2211+1)</f>
        <v>1684</v>
      </c>
    </row>
    <row r="2213">
      <c r="A2213" s="56">
        <f>If('20240621_intention'!B36909='20240621_intention'!B36908, A2212, A2212+1)</f>
        <v>1685</v>
      </c>
    </row>
    <row r="2214">
      <c r="A2214" s="56">
        <f>If('20240621_intention'!B36910='20240621_intention'!B36909, A2213, A2213+1)</f>
        <v>1686</v>
      </c>
    </row>
    <row r="2215">
      <c r="A2215" s="56">
        <f>If('20240621_intention'!B36911='20240621_intention'!B36910, A2214, A2214+1)</f>
        <v>1687</v>
      </c>
    </row>
    <row r="2216">
      <c r="A2216" s="56">
        <f>If('20240621_intention'!B36912='20240621_intention'!B36911, A2215, A2215+1)</f>
        <v>1688</v>
      </c>
    </row>
    <row r="2217">
      <c r="A2217" s="56">
        <f>If('20240621_intention'!B36913='20240621_intention'!B36912, A2216, A2216+1)</f>
        <v>1689</v>
      </c>
    </row>
    <row r="2218">
      <c r="A2218" s="56">
        <f>If('20240621_intention'!B36914='20240621_intention'!B36913, A2217, A2217+1)</f>
        <v>1690</v>
      </c>
    </row>
    <row r="2219">
      <c r="A2219" s="56">
        <f>If('20240621_intention'!B36915='20240621_intention'!B36914, A2218, A2218+1)</f>
        <v>1691</v>
      </c>
    </row>
    <row r="2220">
      <c r="A2220" s="56">
        <f>If('20240621_intention'!B36916='20240621_intention'!B36915, A2219, A2219+1)</f>
        <v>1692</v>
      </c>
    </row>
    <row r="2221">
      <c r="A2221" s="56">
        <f>If('20240621_intention'!B36917='20240621_intention'!B36916, A2220, A2220+1)</f>
        <v>1693</v>
      </c>
    </row>
    <row r="2222">
      <c r="A2222" s="56">
        <f>If('20240621_intention'!B36918='20240621_intention'!B36917, A2221, A2221+1)</f>
        <v>1694</v>
      </c>
    </row>
    <row r="2223">
      <c r="A2223" s="56">
        <f>If('20240621_intention'!B36919='20240621_intention'!B36918, A2222, A2222+1)</f>
        <v>1695</v>
      </c>
    </row>
    <row r="2224">
      <c r="A2224" s="56">
        <f>If('20240621_intention'!B36920='20240621_intention'!B36919, A2223, A2223+1)</f>
        <v>1696</v>
      </c>
    </row>
    <row r="2225">
      <c r="A2225" s="56">
        <f>If('20240621_intention'!B36921='20240621_intention'!B36920, A2224, A2224+1)</f>
        <v>1697</v>
      </c>
    </row>
    <row r="2226">
      <c r="A2226" s="56">
        <f>If('20240621_intention'!B36922='20240621_intention'!B36921, A2225, A2225+1)</f>
        <v>1698</v>
      </c>
    </row>
    <row r="2227">
      <c r="A2227" s="56">
        <f>If('20240621_intention'!B36923='20240621_intention'!B36922, A2226, A2226+1)</f>
        <v>1699</v>
      </c>
    </row>
    <row r="2228">
      <c r="A2228" s="56">
        <f>If('20240621_intention'!B36924='20240621_intention'!B36923, A2227, A2227+1)</f>
        <v>1700</v>
      </c>
    </row>
    <row r="2229">
      <c r="A2229" s="56">
        <f>If('20240621_intention'!B36925='20240621_intention'!B36924, A2228, A2228+1)</f>
        <v>1701</v>
      </c>
    </row>
    <row r="2230">
      <c r="A2230" s="56">
        <f>If('20240621_intention'!B36926='20240621_intention'!B36925, A2229, A2229+1)</f>
        <v>1702</v>
      </c>
    </row>
    <row r="2231">
      <c r="A2231" s="56">
        <f>If('20240621_intention'!B36927='20240621_intention'!B36926, A2230, A2230+1)</f>
        <v>1703</v>
      </c>
    </row>
    <row r="2232">
      <c r="A2232" s="56">
        <f>If('20240621_intention'!B36928='20240621_intention'!B36927, A2231, A2231+1)</f>
        <v>1704</v>
      </c>
    </row>
    <row r="2233">
      <c r="A2233" s="56">
        <f>If('20240621_intention'!B36929='20240621_intention'!B36928, A2232, A2232+1)</f>
        <v>1705</v>
      </c>
    </row>
    <row r="2234">
      <c r="A2234" s="56">
        <f>If('20240621_intention'!B36930='20240621_intention'!B36929, A2233, A2233+1)</f>
        <v>1706</v>
      </c>
    </row>
    <row r="2235">
      <c r="A2235" s="56">
        <f>If('20240621_intention'!B36931='20240621_intention'!B36930, A2234, A2234+1)</f>
        <v>1707</v>
      </c>
    </row>
    <row r="2236">
      <c r="A2236" s="56">
        <f>If('20240621_intention'!B36932='20240621_intention'!B36931, A2235, A2235+1)</f>
        <v>1708</v>
      </c>
    </row>
    <row r="2237">
      <c r="A2237" s="56">
        <f>If('20240621_intention'!B36933='20240621_intention'!B36932, A2236, A2236+1)</f>
        <v>1709</v>
      </c>
    </row>
    <row r="2238">
      <c r="A2238" s="56">
        <f>If('20240621_intention'!B36934='20240621_intention'!B36933, A2237, A2237+1)</f>
        <v>1710</v>
      </c>
    </row>
    <row r="2239">
      <c r="A2239" s="56">
        <f>If('20240621_intention'!B36935='20240621_intention'!B36934, A2238, A2238+1)</f>
        <v>1711</v>
      </c>
    </row>
    <row r="2240">
      <c r="A2240" s="56">
        <f>If('20240621_intention'!B36936='20240621_intention'!B36935, A2239, A2239+1)</f>
        <v>1712</v>
      </c>
    </row>
    <row r="2241">
      <c r="A2241" s="56">
        <f>If('20240621_intention'!B36937='20240621_intention'!B36936, A2240, A2240+1)</f>
        <v>1713</v>
      </c>
    </row>
    <row r="2242">
      <c r="A2242" s="56">
        <f>If('20240621_intention'!B36938='20240621_intention'!B36937, A2241, A2241+1)</f>
        <v>1714</v>
      </c>
    </row>
    <row r="2243">
      <c r="A2243" s="56">
        <f>If('20240621_intention'!B36939='20240621_intention'!B36938, A2242, A2242+1)</f>
        <v>1715</v>
      </c>
    </row>
    <row r="2244">
      <c r="A2244" s="56">
        <f>If('20240621_intention'!B36940='20240621_intention'!B36939, A2243, A2243+1)</f>
        <v>1716</v>
      </c>
    </row>
    <row r="2245">
      <c r="A2245" s="56">
        <f>If('20240621_intention'!B36941='20240621_intention'!B36940, A2244, A2244+1)</f>
        <v>1717</v>
      </c>
    </row>
    <row r="2246">
      <c r="A2246" s="56">
        <f>If('20240621_intention'!B36942='20240621_intention'!B36941, A2245, A2245+1)</f>
        <v>1718</v>
      </c>
    </row>
    <row r="2247">
      <c r="A2247" s="56">
        <f>If('20240621_intention'!B36943='20240621_intention'!B36942, A2246, A2246+1)</f>
        <v>1719</v>
      </c>
    </row>
    <row r="2248">
      <c r="A2248" s="56">
        <f>If('20240621_intention'!B36944='20240621_intention'!B36943, A2247, A2247+1)</f>
        <v>1719</v>
      </c>
    </row>
    <row r="2249">
      <c r="A2249" s="56">
        <f>If('20240621_intention'!B36945='20240621_intention'!B36944, A2248, A2248+1)</f>
        <v>1720</v>
      </c>
    </row>
    <row r="2250">
      <c r="A2250" s="56">
        <f>If('20240621_intention'!B36946='20240621_intention'!B36945, A2249, A2249+1)</f>
        <v>1721</v>
      </c>
    </row>
    <row r="2251">
      <c r="A2251" s="56">
        <f>If('20240621_intention'!B36947='20240621_intention'!B36946, A2250, A2250+1)</f>
        <v>1722</v>
      </c>
    </row>
    <row r="2252">
      <c r="A2252" s="56">
        <f>If('20240621_intention'!B36948='20240621_intention'!B36947, A2251, A2251+1)</f>
        <v>1723</v>
      </c>
    </row>
    <row r="2253">
      <c r="A2253" s="56">
        <f>If('20240621_intention'!B36949='20240621_intention'!B36948, A2252, A2252+1)</f>
        <v>1724</v>
      </c>
    </row>
    <row r="2254">
      <c r="A2254" s="56">
        <f>If('20240621_intention'!B36950='20240621_intention'!B36949, A2253, A2253+1)</f>
        <v>1725</v>
      </c>
    </row>
    <row r="2255">
      <c r="A2255" s="56">
        <f>If('20240621_intention'!B36951='20240621_intention'!B36950, A2254, A2254+1)</f>
        <v>1726</v>
      </c>
    </row>
    <row r="2256">
      <c r="A2256" s="56">
        <f>If('20240621_intention'!B36952='20240621_intention'!B36951, A2255, A2255+1)</f>
        <v>1726</v>
      </c>
    </row>
    <row r="2257">
      <c r="A2257" s="56">
        <f>If('20240621_intention'!B36953='20240621_intention'!B36952, A2256, A2256+1)</f>
        <v>1727</v>
      </c>
    </row>
    <row r="2258">
      <c r="A2258" s="56">
        <f>If('20240621_intention'!B36954='20240621_intention'!B36953, A2257, A2257+1)</f>
        <v>1728</v>
      </c>
    </row>
    <row r="2259">
      <c r="A2259" s="56">
        <f>If('20240621_intention'!B36955='20240621_intention'!B36954, A2258, A2258+1)</f>
        <v>1729</v>
      </c>
    </row>
    <row r="2260">
      <c r="A2260" s="56">
        <f>If('20240621_intention'!B36956='20240621_intention'!B36955, A2259, A2259+1)</f>
        <v>1730</v>
      </c>
    </row>
    <row r="2261">
      <c r="A2261" s="56">
        <f>If('20240621_intention'!B36957='20240621_intention'!B36956, A2260, A2260+1)</f>
        <v>1731</v>
      </c>
    </row>
    <row r="2262">
      <c r="A2262" s="56">
        <f>If('20240621_intention'!B36958='20240621_intention'!B36957, A2261, A2261+1)</f>
        <v>1732</v>
      </c>
    </row>
    <row r="2263">
      <c r="A2263" s="56">
        <f>If('20240621_intention'!B36959='20240621_intention'!B36958, A2262, A2262+1)</f>
        <v>1733</v>
      </c>
    </row>
    <row r="2264">
      <c r="A2264" s="56">
        <f>If('20240621_intention'!B36960='20240621_intention'!B36959, A2263, A2263+1)</f>
        <v>1734</v>
      </c>
    </row>
    <row r="2265">
      <c r="A2265" s="56">
        <f>If('20240621_intention'!B36961='20240621_intention'!B36960, A2264, A2264+1)</f>
        <v>1734</v>
      </c>
    </row>
    <row r="2266">
      <c r="A2266" s="56">
        <f>If('20240621_intention'!B36962='20240621_intention'!B36961, A2265, A2265+1)</f>
        <v>1735</v>
      </c>
    </row>
    <row r="2267">
      <c r="A2267" s="56">
        <f>If('20240621_intention'!B36963='20240621_intention'!B36962, A2266, A2266+1)</f>
        <v>1735</v>
      </c>
    </row>
    <row r="2268">
      <c r="A2268" s="56">
        <f>If('20240621_intention'!B36964='20240621_intention'!B36963, A2267, A2267+1)</f>
        <v>1736</v>
      </c>
    </row>
    <row r="2269">
      <c r="A2269" s="56">
        <f>If('20240621_intention'!B36965='20240621_intention'!B36964, A2268, A2268+1)</f>
        <v>1736</v>
      </c>
    </row>
    <row r="2270">
      <c r="A2270" s="56">
        <f>If('20240621_intention'!B36966='20240621_intention'!B36965, A2269, A2269+1)</f>
        <v>1737</v>
      </c>
    </row>
    <row r="2271">
      <c r="A2271" s="56">
        <f>If('20240621_intention'!B36967='20240621_intention'!B36966, A2270, A2270+1)</f>
        <v>1738</v>
      </c>
    </row>
    <row r="2272">
      <c r="A2272" s="56">
        <f>If('20240621_intention'!B36968='20240621_intention'!B36967, A2271, A2271+1)</f>
        <v>1738</v>
      </c>
    </row>
    <row r="2273">
      <c r="A2273" s="56">
        <f>If('20240621_intention'!B36969='20240621_intention'!B36968, A2272, A2272+1)</f>
        <v>1739</v>
      </c>
    </row>
    <row r="2274">
      <c r="A2274" s="56">
        <f>If('20240621_intention'!B36970='20240621_intention'!B36969, A2273, A2273+1)</f>
        <v>1739</v>
      </c>
    </row>
    <row r="2275">
      <c r="A2275" s="56">
        <f>If('20240621_intention'!B36971='20240621_intention'!B36970, A2274, A2274+1)</f>
        <v>1740</v>
      </c>
    </row>
    <row r="2276">
      <c r="A2276" s="56">
        <f>If('20240621_intention'!B36972='20240621_intention'!B36971, A2275, A2275+1)</f>
        <v>1741</v>
      </c>
    </row>
    <row r="2277">
      <c r="A2277" s="56">
        <f>If('20240621_intention'!B36973='20240621_intention'!B36972, A2276, A2276+1)</f>
        <v>1741</v>
      </c>
    </row>
    <row r="2278">
      <c r="A2278" s="56">
        <f>If('20240621_intention'!B36974='20240621_intention'!B36973, A2277, A2277+1)</f>
        <v>1742</v>
      </c>
    </row>
    <row r="2279">
      <c r="A2279" s="56">
        <f>If('20240621_intention'!B36975='20240621_intention'!B36974, A2278, A2278+1)</f>
        <v>1742</v>
      </c>
    </row>
    <row r="2280">
      <c r="A2280" s="56">
        <f>If('20240621_intention'!B36976='20240621_intention'!B36975, A2279, A2279+1)</f>
        <v>1742</v>
      </c>
    </row>
    <row r="2281">
      <c r="A2281" s="56">
        <f>If('20240621_intention'!B36977='20240621_intention'!B36976, A2280, A2280+1)</f>
        <v>1743</v>
      </c>
    </row>
    <row r="2282">
      <c r="A2282" s="56">
        <f>If('20240621_intention'!B36978='20240621_intention'!B36977, A2281, A2281+1)</f>
        <v>1744</v>
      </c>
    </row>
    <row r="2283">
      <c r="A2283" s="56">
        <f>If('20240621_intention'!B36979='20240621_intention'!B36978, A2282, A2282+1)</f>
        <v>1745</v>
      </c>
    </row>
    <row r="2284">
      <c r="A2284" s="56">
        <f>If('20240621_intention'!B36980='20240621_intention'!B36979, A2283, A2283+1)</f>
        <v>1746</v>
      </c>
    </row>
    <row r="2285">
      <c r="A2285" s="56">
        <f>If('20240621_intention'!B36981='20240621_intention'!B36980, A2284, A2284+1)</f>
        <v>1747</v>
      </c>
    </row>
    <row r="2286">
      <c r="A2286" s="56">
        <f>If('20240621_intention'!B36982='20240621_intention'!B36981, A2285, A2285+1)</f>
        <v>1747</v>
      </c>
    </row>
    <row r="2287">
      <c r="A2287" s="56">
        <f>If('20240621_intention'!B36983='20240621_intention'!B36982, A2286, A2286+1)</f>
        <v>1747</v>
      </c>
    </row>
    <row r="2288">
      <c r="A2288" s="56">
        <f>If('20240621_intention'!B36984='20240621_intention'!B36983, A2287, A2287+1)</f>
        <v>1747</v>
      </c>
    </row>
    <row r="2289">
      <c r="A2289" s="56">
        <f>If('20240621_intention'!B36985='20240621_intention'!B36984, A2288, A2288+1)</f>
        <v>1748</v>
      </c>
    </row>
    <row r="2290">
      <c r="A2290" s="56">
        <f>If('20240621_intention'!B36986='20240621_intention'!B36985, A2289, A2289+1)</f>
        <v>1748</v>
      </c>
    </row>
    <row r="2291">
      <c r="A2291" s="56">
        <f>If('20240621_intention'!B36987='20240621_intention'!B36986, A2290, A2290+1)</f>
        <v>1749</v>
      </c>
    </row>
    <row r="2292">
      <c r="A2292" s="56">
        <f>If('20240621_intention'!B36988='20240621_intention'!B36987, A2291, A2291+1)</f>
        <v>1750</v>
      </c>
    </row>
    <row r="2293">
      <c r="A2293" s="56">
        <f>If('20240621_intention'!B36989='20240621_intention'!B36988, A2292, A2292+1)</f>
        <v>1751</v>
      </c>
    </row>
    <row r="2294">
      <c r="A2294" s="56">
        <f>If('20240621_intention'!B36990='20240621_intention'!B36989, A2293, A2293+1)</f>
        <v>1751</v>
      </c>
    </row>
    <row r="2295">
      <c r="A2295" s="56">
        <f>If('20240621_intention'!B36991='20240621_intention'!B36990, A2294, A2294+1)</f>
        <v>1752</v>
      </c>
    </row>
    <row r="2296">
      <c r="A2296" s="56">
        <f>If('20240621_intention'!B36992='20240621_intention'!B36991, A2295, A2295+1)</f>
        <v>1753</v>
      </c>
    </row>
    <row r="2297">
      <c r="A2297" s="56">
        <f>If('20240621_intention'!B36993='20240621_intention'!B36992, A2296, A2296+1)</f>
        <v>1753</v>
      </c>
    </row>
    <row r="2298">
      <c r="A2298" s="56">
        <f>If('20240621_intention'!B36994='20240621_intention'!B36993, A2297, A2297+1)</f>
        <v>1754</v>
      </c>
    </row>
    <row r="2299">
      <c r="A2299" s="56">
        <f>If('20240621_intention'!B36995='20240621_intention'!B36994, A2298, A2298+1)</f>
        <v>1754</v>
      </c>
    </row>
    <row r="2300">
      <c r="A2300" s="56">
        <f>If('20240621_intention'!B36996='20240621_intention'!B36995, A2299, A2299+1)</f>
        <v>1755</v>
      </c>
    </row>
    <row r="2301">
      <c r="A2301" s="56">
        <f>If('20240621_intention'!B36997='20240621_intention'!B36996, A2300, A2300+1)</f>
        <v>1756</v>
      </c>
    </row>
    <row r="2302">
      <c r="A2302" s="56">
        <f>If('20240621_intention'!B36998='20240621_intention'!B36997, A2301, A2301+1)</f>
        <v>1757</v>
      </c>
    </row>
    <row r="2303">
      <c r="A2303" s="56">
        <f>If('20240621_intention'!B36999='20240621_intention'!B36998, A2302, A2302+1)</f>
        <v>1758</v>
      </c>
    </row>
    <row r="2304">
      <c r="A2304" s="56">
        <f>If('20240621_intention'!B37000='20240621_intention'!B36999, A2303, A2303+1)</f>
        <v>1759</v>
      </c>
    </row>
    <row r="2305">
      <c r="A2305" s="56">
        <f>If('20240621_intention'!B37001='20240621_intention'!B37000, A2304, A2304+1)</f>
        <v>1759</v>
      </c>
    </row>
    <row r="2306">
      <c r="A2306" s="56">
        <f>If('20240621_intention'!B37002='20240621_intention'!B37001, A2305, A2305+1)</f>
        <v>1759</v>
      </c>
    </row>
    <row r="2307">
      <c r="A2307" s="56">
        <f>If('20240621_intention'!B37003='20240621_intention'!B37002, A2306, A2306+1)</f>
        <v>1760</v>
      </c>
    </row>
    <row r="2308">
      <c r="A2308" s="56">
        <f>If('20240621_intention'!B37004='20240621_intention'!B37003, A2307, A2307+1)</f>
        <v>1760</v>
      </c>
    </row>
    <row r="2309">
      <c r="A2309" s="56">
        <f>If('20240621_intention'!B37005='20240621_intention'!B37004, A2308, A2308+1)</f>
        <v>1760</v>
      </c>
    </row>
    <row r="2310">
      <c r="A2310" s="56">
        <f>If('20240621_intention'!B37006='20240621_intention'!B37005, A2309, A2309+1)</f>
        <v>1761</v>
      </c>
    </row>
    <row r="2311">
      <c r="A2311" s="56">
        <f>If('20240621_intention'!B37007='20240621_intention'!B37006, A2310, A2310+1)</f>
        <v>1762</v>
      </c>
    </row>
    <row r="2312">
      <c r="A2312" s="56">
        <f>If('20240621_intention'!B37008='20240621_intention'!B37007, A2311, A2311+1)</f>
        <v>1763</v>
      </c>
    </row>
    <row r="2313">
      <c r="A2313" s="56">
        <f>If('20240621_intention'!B37009='20240621_intention'!B37008, A2312, A2312+1)</f>
        <v>1764</v>
      </c>
    </row>
    <row r="2314">
      <c r="A2314" s="56">
        <f>If('20240621_intention'!B37010='20240621_intention'!B37009, A2313, A2313+1)</f>
        <v>1764</v>
      </c>
    </row>
    <row r="2315">
      <c r="A2315" s="56">
        <f>If('20240621_intention'!B37011='20240621_intention'!B37010, A2314, A2314+1)</f>
        <v>1764</v>
      </c>
    </row>
    <row r="2316">
      <c r="A2316" s="56">
        <f>If('20240621_intention'!B37012='20240621_intention'!B37011, A2315, A2315+1)</f>
        <v>1765</v>
      </c>
    </row>
    <row r="2317">
      <c r="A2317" s="56">
        <f>If('20240621_intention'!B37013='20240621_intention'!B37012, A2316, A2316+1)</f>
        <v>1766</v>
      </c>
    </row>
    <row r="2318">
      <c r="A2318" s="56">
        <f>If('20240621_intention'!B37014='20240621_intention'!B37013, A2317, A2317+1)</f>
        <v>1766</v>
      </c>
    </row>
    <row r="2319">
      <c r="A2319" s="56">
        <f>If('20240621_intention'!B37015='20240621_intention'!B37014, A2318, A2318+1)</f>
        <v>1767</v>
      </c>
    </row>
    <row r="2320">
      <c r="A2320" s="56">
        <f>If('20240621_intention'!B37016='20240621_intention'!B37015, A2319, A2319+1)</f>
        <v>1767</v>
      </c>
    </row>
    <row r="2321">
      <c r="A2321" s="56">
        <f>If('20240621_intention'!B37017='20240621_intention'!B37016, A2320, A2320+1)</f>
        <v>1768</v>
      </c>
    </row>
    <row r="2322">
      <c r="A2322" s="56">
        <f>If('20240621_intention'!B37018='20240621_intention'!B37017, A2321, A2321+1)</f>
        <v>1769</v>
      </c>
    </row>
    <row r="2323">
      <c r="A2323" s="56">
        <f>If('20240621_intention'!B37019='20240621_intention'!B37018, A2322, A2322+1)</f>
        <v>1770</v>
      </c>
    </row>
    <row r="2324">
      <c r="A2324" s="56">
        <f>If('20240621_intention'!B37020='20240621_intention'!B37019, A2323, A2323+1)</f>
        <v>1771</v>
      </c>
    </row>
    <row r="2325">
      <c r="A2325" s="56">
        <f>If('20240621_intention'!B37021='20240621_intention'!B37020, A2324, A2324+1)</f>
        <v>1772</v>
      </c>
    </row>
    <row r="2326">
      <c r="A2326" s="56">
        <f>If('20240621_intention'!B37022='20240621_intention'!B37021, A2325, A2325+1)</f>
        <v>1772</v>
      </c>
    </row>
    <row r="2327">
      <c r="A2327" s="56">
        <f>If('20240621_intention'!B37023='20240621_intention'!B37022, A2326, A2326+1)</f>
        <v>1772</v>
      </c>
    </row>
    <row r="2328">
      <c r="A2328" s="56">
        <f>If('20240621_intention'!B37024='20240621_intention'!B37023, A2327, A2327+1)</f>
        <v>1773</v>
      </c>
    </row>
    <row r="2329">
      <c r="A2329" s="56">
        <f>If('20240621_intention'!B37025='20240621_intention'!B37024, A2328, A2328+1)</f>
        <v>1774</v>
      </c>
    </row>
    <row r="2330">
      <c r="A2330" s="56">
        <f>If('20240621_intention'!B37026='20240621_intention'!B37025, A2329, A2329+1)</f>
        <v>1774</v>
      </c>
    </row>
    <row r="2331">
      <c r="A2331" s="56">
        <f>If('20240621_intention'!B37027='20240621_intention'!B37026, A2330, A2330+1)</f>
        <v>1775</v>
      </c>
    </row>
    <row r="2332">
      <c r="A2332" s="56">
        <f>If('20240621_intention'!B37028='20240621_intention'!B37027, A2331, A2331+1)</f>
        <v>1776</v>
      </c>
    </row>
    <row r="2333">
      <c r="A2333" s="56">
        <f>If('20240621_intention'!B37029='20240621_intention'!B37028, A2332, A2332+1)</f>
        <v>1777</v>
      </c>
    </row>
    <row r="2334">
      <c r="A2334" s="56">
        <f>If('20240621_intention'!B37030='20240621_intention'!B37029, A2333, A2333+1)</f>
        <v>1777</v>
      </c>
    </row>
    <row r="2335">
      <c r="A2335" s="56">
        <f>If('20240621_intention'!B37031='20240621_intention'!B37030, A2334, A2334+1)</f>
        <v>1778</v>
      </c>
    </row>
    <row r="2336">
      <c r="A2336" s="56">
        <f>If('20240621_intention'!B37032='20240621_intention'!B37031, A2335, A2335+1)</f>
        <v>1779</v>
      </c>
    </row>
    <row r="2337">
      <c r="A2337" s="56">
        <f>If('20240621_intention'!B37033='20240621_intention'!B37032, A2336, A2336+1)</f>
        <v>1780</v>
      </c>
    </row>
    <row r="2338">
      <c r="A2338" s="56">
        <f>If('20240621_intention'!B37034='20240621_intention'!B37033, A2337, A2337+1)</f>
        <v>1781</v>
      </c>
    </row>
    <row r="2339">
      <c r="A2339" s="56">
        <f>If('20240621_intention'!B37035='20240621_intention'!B37034, A2338, A2338+1)</f>
        <v>1781</v>
      </c>
    </row>
    <row r="2340">
      <c r="A2340" s="56">
        <f>If('20240621_intention'!B37036='20240621_intention'!B37035, A2339, A2339+1)</f>
        <v>1781</v>
      </c>
    </row>
    <row r="2341">
      <c r="A2341" s="56">
        <f>If('20240621_intention'!B37037='20240621_intention'!B37036, A2340, A2340+1)</f>
        <v>1782</v>
      </c>
    </row>
    <row r="2342">
      <c r="A2342" s="56">
        <f>If('20240621_intention'!B37038='20240621_intention'!B37037, A2341, A2341+1)</f>
        <v>1782</v>
      </c>
    </row>
    <row r="2343">
      <c r="A2343" s="56">
        <f>If('20240621_intention'!B37039='20240621_intention'!B37038, A2342, A2342+1)</f>
        <v>1783</v>
      </c>
    </row>
    <row r="2344">
      <c r="A2344" s="56">
        <f>If('20240621_intention'!B37040='20240621_intention'!B37039, A2343, A2343+1)</f>
        <v>1783</v>
      </c>
    </row>
    <row r="2345">
      <c r="A2345" s="56">
        <f>If('20240621_intention'!B37041='20240621_intention'!B37040, A2344, A2344+1)</f>
        <v>1784</v>
      </c>
    </row>
    <row r="2346">
      <c r="A2346" s="56">
        <f>If('20240621_intention'!B37042='20240621_intention'!B37041, A2345, A2345+1)</f>
        <v>1785</v>
      </c>
    </row>
    <row r="2347">
      <c r="A2347" s="56">
        <f>If('20240621_intention'!B37043='20240621_intention'!B37042, A2346, A2346+1)</f>
        <v>1786</v>
      </c>
    </row>
    <row r="2348">
      <c r="A2348" s="56">
        <f>If('20240621_intention'!B37044='20240621_intention'!B37043, A2347, A2347+1)</f>
        <v>1787</v>
      </c>
    </row>
    <row r="2349">
      <c r="A2349" s="56">
        <f>If('20240621_intention'!B37045='20240621_intention'!B37044, A2348, A2348+1)</f>
        <v>1788</v>
      </c>
    </row>
    <row r="2350">
      <c r="A2350" s="56">
        <f>If('20240621_intention'!B37046='20240621_intention'!B37045, A2349, A2349+1)</f>
        <v>1789</v>
      </c>
    </row>
    <row r="2351">
      <c r="A2351" s="56">
        <f>If('20240621_intention'!B37047='20240621_intention'!B37046, A2350, A2350+1)</f>
        <v>1790</v>
      </c>
    </row>
    <row r="2352">
      <c r="A2352" s="56">
        <f>If('20240621_intention'!B37048='20240621_intention'!B37047, A2351, A2351+1)</f>
        <v>1791</v>
      </c>
    </row>
    <row r="2353">
      <c r="A2353" s="56">
        <f>If('20240621_intention'!B37049='20240621_intention'!B37048, A2352, A2352+1)</f>
        <v>1792</v>
      </c>
    </row>
    <row r="2354">
      <c r="A2354" s="56">
        <f>If('20240621_intention'!B37050='20240621_intention'!B37049, A2353, A2353+1)</f>
        <v>1793</v>
      </c>
    </row>
    <row r="2355">
      <c r="A2355" s="56">
        <f>If('20240621_intention'!B37051='20240621_intention'!B37050, A2354, A2354+1)</f>
        <v>1794</v>
      </c>
    </row>
    <row r="2356">
      <c r="A2356" s="56">
        <f>If('20240621_intention'!B37052='20240621_intention'!B37051, A2355, A2355+1)</f>
        <v>1795</v>
      </c>
    </row>
    <row r="2357">
      <c r="A2357" s="56">
        <f>If('20240621_intention'!B37053='20240621_intention'!B37052, A2356, A2356+1)</f>
        <v>1796</v>
      </c>
    </row>
    <row r="2358">
      <c r="A2358" s="56">
        <f>If('20240621_intention'!B37054='20240621_intention'!B37053, A2357, A2357+1)</f>
        <v>1797</v>
      </c>
    </row>
    <row r="2359">
      <c r="A2359" s="56">
        <f>If('20240621_intention'!B37055='20240621_intention'!B37054, A2358, A2358+1)</f>
        <v>1798</v>
      </c>
    </row>
    <row r="2360">
      <c r="A2360" s="56">
        <f>If('20240621_intention'!B37056='20240621_intention'!B37055, A2359, A2359+1)</f>
        <v>1798</v>
      </c>
    </row>
    <row r="2361">
      <c r="A2361" s="56">
        <f>If('20240621_intention'!B37057='20240621_intention'!B37056, A2360, A2360+1)</f>
        <v>1799</v>
      </c>
    </row>
    <row r="2362">
      <c r="A2362" s="56">
        <f>If('20240621_intention'!B37058='20240621_intention'!B37057, A2361, A2361+1)</f>
        <v>1800</v>
      </c>
    </row>
    <row r="2363">
      <c r="A2363" s="56">
        <f>If('20240621_intention'!B37059='20240621_intention'!B37058, A2362, A2362+1)</f>
        <v>1801</v>
      </c>
    </row>
    <row r="2364">
      <c r="A2364" s="56">
        <f>If('20240621_intention'!B37060='20240621_intention'!B37059, A2363, A2363+1)</f>
        <v>1802</v>
      </c>
    </row>
    <row r="2365">
      <c r="A2365" s="56">
        <f>If('20240621_intention'!B37061='20240621_intention'!B37060, A2364, A2364+1)</f>
        <v>1803</v>
      </c>
    </row>
    <row r="2366">
      <c r="A2366" s="56">
        <f>If('20240621_intention'!B37062='20240621_intention'!B37061, A2365, A2365+1)</f>
        <v>1804</v>
      </c>
    </row>
    <row r="2367">
      <c r="A2367" s="56">
        <f>If('20240621_intention'!B37063='20240621_intention'!B37062, A2366, A2366+1)</f>
        <v>1805</v>
      </c>
    </row>
    <row r="2368">
      <c r="A2368" s="56">
        <f>If('20240621_intention'!B37064='20240621_intention'!B37063, A2367, A2367+1)</f>
        <v>1806</v>
      </c>
    </row>
    <row r="2369">
      <c r="A2369" s="56">
        <f>If('20240621_intention'!B37065='20240621_intention'!B37064, A2368, A2368+1)</f>
        <v>1806</v>
      </c>
    </row>
    <row r="2370">
      <c r="A2370" s="56">
        <f>If('20240621_intention'!B37066='20240621_intention'!B37065, A2369, A2369+1)</f>
        <v>1806</v>
      </c>
    </row>
    <row r="2371">
      <c r="A2371" s="56">
        <f>If('20240621_intention'!B37067='20240621_intention'!B37066, A2370, A2370+1)</f>
        <v>1807</v>
      </c>
    </row>
    <row r="2372">
      <c r="A2372" s="56">
        <f>If('20240621_intention'!B37068='20240621_intention'!B37067, A2371, A2371+1)</f>
        <v>1808</v>
      </c>
    </row>
    <row r="2373">
      <c r="A2373" s="56">
        <f>If('20240621_intention'!B37069='20240621_intention'!B37068, A2372, A2372+1)</f>
        <v>1809</v>
      </c>
    </row>
    <row r="2374">
      <c r="A2374" s="56">
        <f>If('20240621_intention'!B37070='20240621_intention'!B37069, A2373, A2373+1)</f>
        <v>1810</v>
      </c>
    </row>
    <row r="2375">
      <c r="A2375" s="56">
        <f>If('20240621_intention'!B37071='20240621_intention'!B37070, A2374, A2374+1)</f>
        <v>1811</v>
      </c>
    </row>
    <row r="2376">
      <c r="A2376" s="56">
        <f>If('20240621_intention'!B37072='20240621_intention'!B37071, A2375, A2375+1)</f>
        <v>1812</v>
      </c>
    </row>
    <row r="2377">
      <c r="A2377" s="56">
        <f>If('20240621_intention'!B37073='20240621_intention'!B37072, A2376, A2376+1)</f>
        <v>1813</v>
      </c>
    </row>
    <row r="2378">
      <c r="A2378" s="56">
        <f>If('20240621_intention'!B37074='20240621_intention'!B37073, A2377, A2377+1)</f>
        <v>1814</v>
      </c>
    </row>
    <row r="2379">
      <c r="A2379" s="56">
        <f>If('20240621_intention'!B37075='20240621_intention'!B37074, A2378, A2378+1)</f>
        <v>1815</v>
      </c>
    </row>
    <row r="2380">
      <c r="A2380" s="56">
        <f>If('20240621_intention'!B37076='20240621_intention'!B37075, A2379, A2379+1)</f>
        <v>1816</v>
      </c>
    </row>
    <row r="2381">
      <c r="A2381" s="56">
        <f>If('20240621_intention'!B37077='20240621_intention'!B37076, A2380, A2380+1)</f>
        <v>1817</v>
      </c>
    </row>
    <row r="2382">
      <c r="A2382" s="56">
        <f>If('20240621_intention'!B37078='20240621_intention'!B37077, A2381, A2381+1)</f>
        <v>1818</v>
      </c>
    </row>
    <row r="2383">
      <c r="A2383" s="56">
        <f>If('20240621_intention'!B37079='20240621_intention'!B37078, A2382, A2382+1)</f>
        <v>1818</v>
      </c>
    </row>
    <row r="2384">
      <c r="A2384" s="56">
        <f>If('20240621_intention'!B37080='20240621_intention'!B37079, A2383, A2383+1)</f>
        <v>1818</v>
      </c>
    </row>
    <row r="2385">
      <c r="A2385" s="56">
        <f>If('20240621_intention'!B37081='20240621_intention'!B37080, A2384, A2384+1)</f>
        <v>1818</v>
      </c>
    </row>
    <row r="2386">
      <c r="A2386" s="56">
        <f>If('20240621_intention'!B37082='20240621_intention'!B37081, A2385, A2385+1)</f>
        <v>1819</v>
      </c>
    </row>
    <row r="2387">
      <c r="A2387" s="56">
        <f>If('20240621_intention'!B37083='20240621_intention'!B37082, A2386, A2386+1)</f>
        <v>1820</v>
      </c>
    </row>
    <row r="2388">
      <c r="A2388" s="56">
        <f>If('20240621_intention'!B37084='20240621_intention'!B37083, A2387, A2387+1)</f>
        <v>1821</v>
      </c>
    </row>
    <row r="2389">
      <c r="A2389" s="56">
        <f>If('20240621_intention'!B37085='20240621_intention'!B37084, A2388, A2388+1)</f>
        <v>1822</v>
      </c>
    </row>
    <row r="2390">
      <c r="A2390" s="56">
        <f>If('20240621_intention'!B37086='20240621_intention'!B37085, A2389, A2389+1)</f>
        <v>1823</v>
      </c>
    </row>
    <row r="2391">
      <c r="A2391" s="56">
        <f>If('20240621_intention'!B37087='20240621_intention'!B37086, A2390, A2390+1)</f>
        <v>1824</v>
      </c>
    </row>
    <row r="2392">
      <c r="A2392" s="56">
        <f>If('20240621_intention'!B37088='20240621_intention'!B37087, A2391, A2391+1)</f>
        <v>1825</v>
      </c>
    </row>
    <row r="2393">
      <c r="A2393" s="56">
        <f>If('20240621_intention'!B37089='20240621_intention'!B37088, A2392, A2392+1)</f>
        <v>1826</v>
      </c>
    </row>
    <row r="2394">
      <c r="A2394" s="56">
        <f>If('20240621_intention'!B37090='20240621_intention'!B37089, A2393, A2393+1)</f>
        <v>1827</v>
      </c>
    </row>
    <row r="2395">
      <c r="A2395" s="56">
        <f>If('20240621_intention'!B37091='20240621_intention'!B37090, A2394, A2394+1)</f>
        <v>1828</v>
      </c>
    </row>
    <row r="2396">
      <c r="A2396" s="56">
        <f>If('20240621_intention'!B37092='20240621_intention'!B37091, A2395, A2395+1)</f>
        <v>1829</v>
      </c>
      <c r="E2396" s="58"/>
    </row>
    <row r="2397">
      <c r="A2397" s="56">
        <f>If('20240621_intention'!B37093='20240621_intention'!B37092, A2396, A2396+1)</f>
        <v>1830</v>
      </c>
    </row>
    <row r="2398">
      <c r="A2398" s="56">
        <f>If('20240621_intention'!B37094='20240621_intention'!B37093, A2397, A2397+1)</f>
        <v>1831</v>
      </c>
    </row>
    <row r="2399">
      <c r="A2399" s="56">
        <f>If('20240621_intention'!B37095='20240621_intention'!B37094, A2398, A2398+1)</f>
        <v>1831</v>
      </c>
    </row>
    <row r="2400">
      <c r="A2400" s="56">
        <f>If('20240621_intention'!B37096='20240621_intention'!B37095, A2399, A2399+1)</f>
        <v>1832</v>
      </c>
    </row>
    <row r="2401">
      <c r="A2401" s="56">
        <f>If('20240621_intention'!B37097='20240621_intention'!B37096, A2400, A2400+1)</f>
        <v>1833</v>
      </c>
    </row>
    <row r="2402">
      <c r="A2402" s="56">
        <f>If('20240621_intention'!B37098='20240621_intention'!B37097, A2401, A2401+1)</f>
        <v>1834</v>
      </c>
    </row>
    <row r="2403">
      <c r="A2403" s="56">
        <f>If('20240621_intention'!B37099='20240621_intention'!B37098, A2402, A2402+1)</f>
        <v>1835</v>
      </c>
    </row>
    <row r="2404">
      <c r="A2404" s="56">
        <f>If('20240621_intention'!B37100='20240621_intention'!B37099, A2403, A2403+1)</f>
        <v>1836</v>
      </c>
    </row>
    <row r="2405">
      <c r="A2405" s="56">
        <f>If('20240621_intention'!B37101='20240621_intention'!B37100, A2404, A2404+1)</f>
        <v>1837</v>
      </c>
    </row>
    <row r="2406">
      <c r="A2406" s="56">
        <f>If('20240621_intention'!B37102='20240621_intention'!B37101, A2405, A2405+1)</f>
        <v>1838</v>
      </c>
    </row>
    <row r="2407">
      <c r="A2407" s="56">
        <f>If('20240621_intention'!B37103='20240621_intention'!B37102, A2406, A2406+1)</f>
        <v>1839</v>
      </c>
    </row>
    <row r="2408">
      <c r="A2408" s="56">
        <f>If('20240621_intention'!B37104='20240621_intention'!B37103, A2407, A2407+1)</f>
        <v>1840</v>
      </c>
    </row>
    <row r="2409">
      <c r="A2409" s="56">
        <f>If('20240621_intention'!B37105='20240621_intention'!B37104, A2408, A2408+1)</f>
        <v>1841</v>
      </c>
    </row>
    <row r="2410">
      <c r="A2410" s="56">
        <f>If('20240621_intention'!B37106='20240621_intention'!B37105, A2409, A2409+1)</f>
        <v>1842</v>
      </c>
    </row>
    <row r="2411">
      <c r="A2411" s="56">
        <f>If('20240621_intention'!B37107='20240621_intention'!B37106, A2410, A2410+1)</f>
        <v>1843</v>
      </c>
    </row>
    <row r="2412">
      <c r="A2412" s="56">
        <f>If('20240621_intention'!B37108='20240621_intention'!B37107, A2411, A2411+1)</f>
        <v>1843</v>
      </c>
    </row>
    <row r="2413">
      <c r="A2413" s="56">
        <f>If('20240621_intention'!B37109='20240621_intention'!B37108, A2412, A2412+1)</f>
        <v>1844</v>
      </c>
    </row>
    <row r="2414">
      <c r="A2414" s="56">
        <f>If('20240621_intention'!B37110='20240621_intention'!B37109, A2413, A2413+1)</f>
        <v>1844</v>
      </c>
    </row>
    <row r="2415">
      <c r="A2415" s="56">
        <f>If('20240621_intention'!B37111='20240621_intention'!B37110, A2414, A2414+1)</f>
        <v>1845</v>
      </c>
    </row>
    <row r="2416">
      <c r="A2416" s="56">
        <f>If('20240621_intention'!B37112='20240621_intention'!B37111, A2415, A2415+1)</f>
        <v>1845</v>
      </c>
    </row>
    <row r="2417">
      <c r="A2417" s="56">
        <f>If('20240621_intention'!B37113='20240621_intention'!B37112, A2416, A2416+1)</f>
        <v>1846</v>
      </c>
    </row>
    <row r="2418">
      <c r="A2418" s="56">
        <f>If('20240621_intention'!B37114='20240621_intention'!B37113, A2417, A2417+1)</f>
        <v>1847</v>
      </c>
    </row>
    <row r="2419">
      <c r="A2419" s="56">
        <f>If('20240621_intention'!B37115='20240621_intention'!B37114, A2418, A2418+1)</f>
        <v>1847</v>
      </c>
    </row>
    <row r="2420">
      <c r="A2420" s="56">
        <f>If('20240621_intention'!B37116='20240621_intention'!B37115, A2419, A2419+1)</f>
        <v>1848</v>
      </c>
    </row>
    <row r="2421">
      <c r="A2421" s="56">
        <f>If('20240621_intention'!B37117='20240621_intention'!B37116, A2420, A2420+1)</f>
        <v>1849</v>
      </c>
    </row>
    <row r="2422">
      <c r="A2422" s="56">
        <f>If('20240621_intention'!B37118='20240621_intention'!B37117, A2421, A2421+1)</f>
        <v>1850</v>
      </c>
    </row>
    <row r="2423">
      <c r="A2423" s="56">
        <f>If('20240621_intention'!B37119='20240621_intention'!B37118, A2422, A2422+1)</f>
        <v>1850</v>
      </c>
    </row>
    <row r="2424">
      <c r="A2424" s="56">
        <f>If('20240621_intention'!B37120='20240621_intention'!B37119, A2423, A2423+1)</f>
        <v>1850</v>
      </c>
    </row>
    <row r="2425">
      <c r="A2425" s="56">
        <f>If('20240621_intention'!B37121='20240621_intention'!B37120, A2424, A2424+1)</f>
        <v>1851</v>
      </c>
    </row>
    <row r="2426">
      <c r="A2426" s="56">
        <f>If('20240621_intention'!B37122='20240621_intention'!B37121, A2425, A2425+1)</f>
        <v>1851</v>
      </c>
    </row>
    <row r="2427">
      <c r="A2427" s="56">
        <f>If('20240621_intention'!B37123='20240621_intention'!B37122, A2426, A2426+1)</f>
        <v>1852</v>
      </c>
    </row>
    <row r="2428">
      <c r="A2428" s="56">
        <f>If('20240621_intention'!B37124='20240621_intention'!B37123, A2427, A2427+1)</f>
        <v>1853</v>
      </c>
    </row>
    <row r="2429">
      <c r="A2429" s="56">
        <f>If('20240621_intention'!B37125='20240621_intention'!B37124, A2428, A2428+1)</f>
        <v>1854</v>
      </c>
    </row>
    <row r="2430">
      <c r="A2430" s="56">
        <f>If('20240621_intention'!B37126='20240621_intention'!B37125, A2429, A2429+1)</f>
        <v>1855</v>
      </c>
    </row>
    <row r="2431">
      <c r="A2431" s="56">
        <f>If('20240621_intention'!B37127='20240621_intention'!B37126, A2430, A2430+1)</f>
        <v>1856</v>
      </c>
    </row>
    <row r="2432">
      <c r="A2432" s="56">
        <f>If('20240621_intention'!B37128='20240621_intention'!B37127, A2431, A2431+1)</f>
        <v>1857</v>
      </c>
    </row>
    <row r="2433">
      <c r="A2433" s="56">
        <f>If('20240621_intention'!B37129='20240621_intention'!B37128, A2432, A2432+1)</f>
        <v>1858</v>
      </c>
    </row>
    <row r="2434">
      <c r="A2434" s="56">
        <f>If('20240621_intention'!B37130='20240621_intention'!B37129, A2433, A2433+1)</f>
        <v>1859</v>
      </c>
    </row>
    <row r="2435">
      <c r="A2435" s="56">
        <f>If('20240621_intention'!B37131='20240621_intention'!B37130, A2434, A2434+1)</f>
        <v>1860</v>
      </c>
    </row>
    <row r="2436">
      <c r="A2436" s="56">
        <f>If('20240621_intention'!B37132='20240621_intention'!B37131, A2435, A2435+1)</f>
        <v>1861</v>
      </c>
    </row>
    <row r="2437">
      <c r="A2437" s="56">
        <f>If('20240621_intention'!B37133='20240621_intention'!B37132, A2436, A2436+1)</f>
        <v>1862</v>
      </c>
    </row>
    <row r="2438">
      <c r="A2438" s="56">
        <f>If('20240621_intention'!B37134='20240621_intention'!B37133, A2437, A2437+1)</f>
        <v>1863</v>
      </c>
    </row>
    <row r="2439">
      <c r="A2439" s="56">
        <f>If('20240621_intention'!B37135='20240621_intention'!B37134, A2438, A2438+1)</f>
        <v>1864</v>
      </c>
    </row>
    <row r="2440">
      <c r="A2440" s="56">
        <f>If('20240621_intention'!B37136='20240621_intention'!B37135, A2439, A2439+1)</f>
        <v>1865</v>
      </c>
    </row>
    <row r="2441">
      <c r="A2441" s="56">
        <f>If('20240621_intention'!B37137='20240621_intention'!B37136, A2440, A2440+1)</f>
        <v>1866</v>
      </c>
    </row>
    <row r="2442">
      <c r="A2442" s="56">
        <f>If('20240621_intention'!B37138='20240621_intention'!B37137, A2441, A2441+1)</f>
        <v>1867</v>
      </c>
    </row>
    <row r="2443">
      <c r="A2443" s="56">
        <f>If('20240621_intention'!B37139='20240621_intention'!B37138, A2442, A2442+1)</f>
        <v>1868</v>
      </c>
    </row>
    <row r="2444">
      <c r="A2444" s="56">
        <f>If('20240621_intention'!B37140='20240621_intention'!B37139, A2443, A2443+1)</f>
        <v>1869</v>
      </c>
    </row>
    <row r="2445">
      <c r="A2445" s="56">
        <f>If('20240621_intention'!B37141='20240621_intention'!B37140, A2444, A2444+1)</f>
        <v>1869</v>
      </c>
    </row>
    <row r="2446">
      <c r="A2446" s="56">
        <f>If('20240621_intention'!B37142='20240621_intention'!B37141, A2445, A2445+1)</f>
        <v>1870</v>
      </c>
    </row>
    <row r="2447">
      <c r="A2447" s="56">
        <f>If('20240621_intention'!B37143='20240621_intention'!B37142, A2446, A2446+1)</f>
        <v>1871</v>
      </c>
    </row>
    <row r="2448">
      <c r="A2448" s="56">
        <f>If('20240621_intention'!B37144='20240621_intention'!B37143, A2447, A2447+1)</f>
        <v>1872</v>
      </c>
    </row>
    <row r="2449">
      <c r="A2449" s="56">
        <f>If('20240621_intention'!B37145='20240621_intention'!B37144, A2448, A2448+1)</f>
        <v>1873</v>
      </c>
    </row>
    <row r="2450">
      <c r="A2450" s="56">
        <f>If('20240621_intention'!B37146='20240621_intention'!B37145, A2449, A2449+1)</f>
        <v>1874</v>
      </c>
    </row>
    <row r="2451">
      <c r="A2451" s="56">
        <f>If('20240621_intention'!B37147='20240621_intention'!B37146, A2450, A2450+1)</f>
        <v>1874</v>
      </c>
    </row>
    <row r="2452">
      <c r="A2452" s="56">
        <f>If('20240621_intention'!B37148='20240621_intention'!B37147, A2451, A2451+1)</f>
        <v>1874</v>
      </c>
    </row>
    <row r="2453">
      <c r="A2453" s="56">
        <f>If('20240621_intention'!B37149='20240621_intention'!B37148, A2452, A2452+1)</f>
        <v>1874</v>
      </c>
    </row>
    <row r="2454">
      <c r="A2454" s="56">
        <f>If('20240621_intention'!B37150='20240621_intention'!B37149, A2453, A2453+1)</f>
        <v>1875</v>
      </c>
    </row>
    <row r="2455">
      <c r="A2455" s="56">
        <f>If('20240621_intention'!B37151='20240621_intention'!B37150, A2454, A2454+1)</f>
        <v>1876</v>
      </c>
    </row>
    <row r="2456">
      <c r="A2456" s="56">
        <f>If('20240621_intention'!B37152='20240621_intention'!B37151, A2455, A2455+1)</f>
        <v>1876</v>
      </c>
    </row>
    <row r="2457">
      <c r="A2457" s="56">
        <f>If('20240621_intention'!B37153='20240621_intention'!B37152, A2456, A2456+1)</f>
        <v>1877</v>
      </c>
    </row>
    <row r="2458">
      <c r="A2458" s="56">
        <f>If('20240621_intention'!B37154='20240621_intention'!B37153, A2457, A2457+1)</f>
        <v>1877</v>
      </c>
    </row>
    <row r="2459">
      <c r="A2459" s="56">
        <f>If('20240621_intention'!B37155='20240621_intention'!B37154, A2458, A2458+1)</f>
        <v>1878</v>
      </c>
    </row>
    <row r="2460">
      <c r="A2460" s="56">
        <f>If('20240621_intention'!B37156='20240621_intention'!B37155, A2459, A2459+1)</f>
        <v>1879</v>
      </c>
    </row>
    <row r="2461">
      <c r="A2461" s="56">
        <f>If('20240621_intention'!B37157='20240621_intention'!B37156, A2460, A2460+1)</f>
        <v>1880</v>
      </c>
    </row>
    <row r="2462">
      <c r="A2462" s="56">
        <f>If('20240621_intention'!B37158='20240621_intention'!B37157, A2461, A2461+1)</f>
        <v>1881</v>
      </c>
    </row>
    <row r="2463">
      <c r="A2463" s="56">
        <f>If('20240621_intention'!B37159='20240621_intention'!B37158, A2462, A2462+1)</f>
        <v>1882</v>
      </c>
    </row>
    <row r="2464">
      <c r="A2464" s="56">
        <f>If('20240621_intention'!B37160='20240621_intention'!B37159, A2463, A2463+1)</f>
        <v>1883</v>
      </c>
    </row>
    <row r="2465">
      <c r="A2465" s="56">
        <f>If('20240621_intention'!B37161='20240621_intention'!B37160, A2464, A2464+1)</f>
        <v>1884</v>
      </c>
    </row>
    <row r="2466">
      <c r="A2466" s="56">
        <f>If('20240621_intention'!B37162='20240621_intention'!B37161, A2465, A2465+1)</f>
        <v>1884</v>
      </c>
    </row>
    <row r="2467">
      <c r="A2467" s="56">
        <f>If('20240621_intention'!B37163='20240621_intention'!B37162, A2466, A2466+1)</f>
        <v>1885</v>
      </c>
    </row>
    <row r="2468">
      <c r="A2468" s="56">
        <f>If('20240621_intention'!B37164='20240621_intention'!B37163, A2467, A2467+1)</f>
        <v>1886</v>
      </c>
    </row>
    <row r="2469">
      <c r="A2469" s="56">
        <f>If('20240621_intention'!B37165='20240621_intention'!B37164, A2468, A2468+1)</f>
        <v>1886</v>
      </c>
    </row>
    <row r="2470">
      <c r="A2470" s="56">
        <f>If('20240621_intention'!B37166='20240621_intention'!B37165, A2469, A2469+1)</f>
        <v>1887</v>
      </c>
    </row>
    <row r="2471">
      <c r="A2471" s="56">
        <f>If('20240621_intention'!B37167='20240621_intention'!B37166, A2470, A2470+1)</f>
        <v>1888</v>
      </c>
    </row>
    <row r="2472">
      <c r="A2472" s="56">
        <f>If('20240621_intention'!B37168='20240621_intention'!B37167, A2471, A2471+1)</f>
        <v>1888</v>
      </c>
    </row>
    <row r="2473">
      <c r="A2473" s="56">
        <f>If('20240621_intention'!B37169='20240621_intention'!B37168, A2472, A2472+1)</f>
        <v>1889</v>
      </c>
    </row>
    <row r="2474">
      <c r="A2474" s="56">
        <f>If('20240621_intention'!B37170='20240621_intention'!B37169, A2473, A2473+1)</f>
        <v>1890</v>
      </c>
    </row>
    <row r="2475">
      <c r="A2475" s="56">
        <f>If('20240621_intention'!B37171='20240621_intention'!B37170, A2474, A2474+1)</f>
        <v>1890</v>
      </c>
    </row>
    <row r="2476">
      <c r="A2476" s="56">
        <f>If('20240621_intention'!B37172='20240621_intention'!B37171, A2475, A2475+1)</f>
        <v>1891</v>
      </c>
    </row>
    <row r="2477">
      <c r="A2477" s="56">
        <f>If('20240621_intention'!B37173='20240621_intention'!B37172, A2476, A2476+1)</f>
        <v>1891</v>
      </c>
    </row>
    <row r="2478">
      <c r="A2478" s="56">
        <f>If('20240621_intention'!B37174='20240621_intention'!B37173, A2477, A2477+1)</f>
        <v>1891</v>
      </c>
    </row>
    <row r="2479">
      <c r="A2479" s="56">
        <f>If('20240621_intention'!B37175='20240621_intention'!B37174, A2478, A2478+1)</f>
        <v>1892</v>
      </c>
    </row>
    <row r="2480">
      <c r="A2480" s="56">
        <f>If('20240621_intention'!B37176='20240621_intention'!B37175, A2479, A2479+1)</f>
        <v>1893</v>
      </c>
    </row>
    <row r="2481">
      <c r="A2481" s="56">
        <f>If('20240621_intention'!B37177='20240621_intention'!B37176, A2480, A2480+1)</f>
        <v>1893</v>
      </c>
    </row>
    <row r="2482">
      <c r="A2482" s="56">
        <f>If('20240621_intention'!B37178='20240621_intention'!B37177, A2481, A2481+1)</f>
        <v>1894</v>
      </c>
    </row>
    <row r="2483">
      <c r="A2483" s="56">
        <f>If('20240621_intention'!B37179='20240621_intention'!B37178, A2482, A2482+1)</f>
        <v>1895</v>
      </c>
    </row>
    <row r="2484">
      <c r="A2484" s="56">
        <f>If('20240621_intention'!B37180='20240621_intention'!B37179, A2483, A2483+1)</f>
        <v>1896</v>
      </c>
    </row>
    <row r="2485">
      <c r="A2485" s="56">
        <f>If('20240621_intention'!B37181='20240621_intention'!B37180, A2484, A2484+1)</f>
        <v>1897</v>
      </c>
    </row>
    <row r="2486">
      <c r="A2486" s="56">
        <f>If('20240621_intention'!B37182='20240621_intention'!B37181, A2485, A2485+1)</f>
        <v>1898</v>
      </c>
    </row>
    <row r="2487">
      <c r="A2487" s="56">
        <f>If('20240621_intention'!B37183='20240621_intention'!B37182, A2486, A2486+1)</f>
        <v>1899</v>
      </c>
    </row>
    <row r="2488">
      <c r="A2488" s="56">
        <f>If('20240621_intention'!B37184='20240621_intention'!B37183, A2487, A2487+1)</f>
        <v>1900</v>
      </c>
    </row>
    <row r="2489">
      <c r="A2489" s="56">
        <f>If('20240621_intention'!B37185='20240621_intention'!B37184, A2488, A2488+1)</f>
        <v>1901</v>
      </c>
    </row>
    <row r="2490">
      <c r="A2490" s="56">
        <f>If('20240621_intention'!B37186='20240621_intention'!B37185, A2489, A2489+1)</f>
        <v>1902</v>
      </c>
    </row>
    <row r="2491">
      <c r="A2491" s="56">
        <f>If('20240621_intention'!B37187='20240621_intention'!B37186, A2490, A2490+1)</f>
        <v>1903</v>
      </c>
    </row>
    <row r="2492">
      <c r="A2492" s="56">
        <f>If('20240621_intention'!B37188='20240621_intention'!B37187, A2491, A2491+1)</f>
        <v>1904</v>
      </c>
    </row>
    <row r="2493">
      <c r="A2493" s="56">
        <f>If('20240621_intention'!B37189='20240621_intention'!B37188, A2492, A2492+1)</f>
        <v>1905</v>
      </c>
    </row>
    <row r="2494">
      <c r="A2494" s="56">
        <f>If('20240621_intention'!B37190='20240621_intention'!B37189, A2493, A2493+1)</f>
        <v>1906</v>
      </c>
    </row>
    <row r="2495">
      <c r="A2495" s="56">
        <f>If('20240621_intention'!B37191='20240621_intention'!B37190, A2494, A2494+1)</f>
        <v>1907</v>
      </c>
    </row>
    <row r="2496">
      <c r="A2496" s="56">
        <f>If('20240621_intention'!B37192='20240621_intention'!B37191, A2495, A2495+1)</f>
        <v>1908</v>
      </c>
    </row>
    <row r="2497">
      <c r="A2497" s="56">
        <f>If('20240621_intention'!B37193='20240621_intention'!B37192, A2496, A2496+1)</f>
        <v>1909</v>
      </c>
    </row>
    <row r="2498">
      <c r="A2498" s="56">
        <f>If('20240621_intention'!B37194='20240621_intention'!B37193, A2497, A2497+1)</f>
        <v>1909</v>
      </c>
    </row>
    <row r="2499">
      <c r="A2499" s="56">
        <f>If('20240621_intention'!B37195='20240621_intention'!B37194, A2498, A2498+1)</f>
        <v>1910</v>
      </c>
    </row>
    <row r="2500">
      <c r="A2500" s="56">
        <f>If('20240621_intention'!B37196='20240621_intention'!B37195, A2499, A2499+1)</f>
        <v>1910</v>
      </c>
    </row>
    <row r="2501">
      <c r="A2501" s="56">
        <f>If('20240621_intention'!B37197='20240621_intention'!B37196, A2500, A2500+1)</f>
        <v>1911</v>
      </c>
    </row>
    <row r="2502">
      <c r="A2502" s="56">
        <f>If('20240621_intention'!B37198='20240621_intention'!B37197, A2501, A2501+1)</f>
        <v>1911</v>
      </c>
    </row>
    <row r="2503">
      <c r="A2503" s="56">
        <f>If('20240621_intention'!B37199='20240621_intention'!B37198, A2502, A2502+1)</f>
        <v>1911</v>
      </c>
    </row>
    <row r="2504">
      <c r="A2504" s="56">
        <f>If('20240621_intention'!B37200='20240621_intention'!B37199, A2503, A2503+1)</f>
        <v>1911</v>
      </c>
    </row>
    <row r="2505">
      <c r="A2505" s="56">
        <f>If('20240621_intention'!B37201='20240621_intention'!B37200, A2504, A2504+1)</f>
        <v>1912</v>
      </c>
    </row>
    <row r="2506">
      <c r="A2506" s="56">
        <f>If('20240621_intention'!B37202='20240621_intention'!B37201, A2505, A2505+1)</f>
        <v>1912</v>
      </c>
    </row>
    <row r="2507">
      <c r="A2507" s="56">
        <f>If('20240621_intention'!B37203='20240621_intention'!B37202, A2506, A2506+1)</f>
        <v>1913</v>
      </c>
    </row>
    <row r="2508">
      <c r="A2508" s="56">
        <f>If('20240621_intention'!B37204='20240621_intention'!B37203, A2507, A2507+1)</f>
        <v>1913</v>
      </c>
    </row>
    <row r="2509">
      <c r="A2509" s="56">
        <f>If('20240621_intention'!B37205='20240621_intention'!B37204, A2508, A2508+1)</f>
        <v>1914</v>
      </c>
    </row>
    <row r="2510">
      <c r="A2510" s="56">
        <f>If('20240621_intention'!B37206='20240621_intention'!B37205, A2509, A2509+1)</f>
        <v>1914</v>
      </c>
    </row>
    <row r="2511">
      <c r="A2511" s="56">
        <f>If('20240621_intention'!B37207='20240621_intention'!B37206, A2510, A2510+1)</f>
        <v>1915</v>
      </c>
    </row>
    <row r="2512">
      <c r="A2512" s="56">
        <f>If('20240621_intention'!B37208='20240621_intention'!B37207, A2511, A2511+1)</f>
        <v>1915</v>
      </c>
    </row>
    <row r="2513">
      <c r="A2513" s="56">
        <f>If('20240621_intention'!B37209='20240621_intention'!B37208, A2512, A2512+1)</f>
        <v>1915</v>
      </c>
    </row>
    <row r="2514">
      <c r="A2514" s="56">
        <f>If('20240621_intention'!B37210='20240621_intention'!B37209, A2513, A2513+1)</f>
        <v>1915</v>
      </c>
    </row>
    <row r="2515">
      <c r="A2515" s="56">
        <f>If('20240621_intention'!B37211='20240621_intention'!B37210, A2514, A2514+1)</f>
        <v>1916</v>
      </c>
    </row>
    <row r="2516">
      <c r="A2516" s="56">
        <f>If('20240621_intention'!B37212='20240621_intention'!B37211, A2515, A2515+1)</f>
        <v>1916</v>
      </c>
    </row>
    <row r="2517">
      <c r="A2517" s="56">
        <f>If('20240621_intention'!B37213='20240621_intention'!B37212, A2516, A2516+1)</f>
        <v>1916</v>
      </c>
    </row>
    <row r="2518">
      <c r="A2518" s="56">
        <f>If('20240621_intention'!B37214='20240621_intention'!B37213, A2517, A2517+1)</f>
        <v>1916</v>
      </c>
    </row>
    <row r="2519">
      <c r="A2519" s="56">
        <f>If('20240621_intention'!B37215='20240621_intention'!B37214, A2518, A2518+1)</f>
        <v>1917</v>
      </c>
    </row>
    <row r="2520">
      <c r="A2520" s="56">
        <f>If('20240621_intention'!B37216='20240621_intention'!B37215, A2519, A2519+1)</f>
        <v>1918</v>
      </c>
    </row>
    <row r="2521">
      <c r="A2521" s="56">
        <f>If('20240621_intention'!B37217='20240621_intention'!B37216, A2520, A2520+1)</f>
        <v>1918</v>
      </c>
    </row>
    <row r="2522">
      <c r="A2522" s="56">
        <f>If('20240621_intention'!B37218='20240621_intention'!B37217, A2521, A2521+1)</f>
        <v>1918</v>
      </c>
    </row>
    <row r="2523">
      <c r="A2523" s="56">
        <f>If('20240621_intention'!B37219='20240621_intention'!B37218, A2522, A2522+1)</f>
        <v>1918</v>
      </c>
    </row>
    <row r="2524">
      <c r="A2524" s="56">
        <f>If('20240621_intention'!B37220='20240621_intention'!B37219, A2523, A2523+1)</f>
        <v>1919</v>
      </c>
    </row>
    <row r="2525">
      <c r="A2525" s="56">
        <f>If('20240621_intention'!B37221='20240621_intention'!B37220, A2524, A2524+1)</f>
        <v>1919</v>
      </c>
    </row>
    <row r="2526">
      <c r="A2526" s="56">
        <f>If('20240621_intention'!B37222='20240621_intention'!B37221, A2525, A2525+1)</f>
        <v>1920</v>
      </c>
    </row>
    <row r="2527">
      <c r="A2527" s="56">
        <f>If('20240621_intention'!B37223='20240621_intention'!B37222, A2526, A2526+1)</f>
        <v>1920</v>
      </c>
    </row>
    <row r="2528">
      <c r="A2528" s="56">
        <f>If('20240621_intention'!B37224='20240621_intention'!B37223, A2527, A2527+1)</f>
        <v>1921</v>
      </c>
    </row>
    <row r="2529">
      <c r="A2529" s="56">
        <f>If('20240621_intention'!B37225='20240621_intention'!B37224, A2528, A2528+1)</f>
        <v>1921</v>
      </c>
    </row>
    <row r="2530">
      <c r="A2530" s="56">
        <f>If('20240621_intention'!B37226='20240621_intention'!B37225, A2529, A2529+1)</f>
        <v>1922</v>
      </c>
    </row>
    <row r="2531">
      <c r="A2531" s="56">
        <f>If('20240621_intention'!B37227='20240621_intention'!B37226, A2530, A2530+1)</f>
        <v>1922</v>
      </c>
    </row>
    <row r="2532">
      <c r="A2532" s="56">
        <f>If('20240621_intention'!B37228='20240621_intention'!B37227, A2531, A2531+1)</f>
        <v>1923</v>
      </c>
    </row>
    <row r="2533">
      <c r="A2533" s="56">
        <f>If('20240621_intention'!B37229='20240621_intention'!B37228, A2532, A2532+1)</f>
        <v>1923</v>
      </c>
    </row>
    <row r="2534">
      <c r="A2534" s="56">
        <f>If('20240621_intention'!B37230='20240621_intention'!B37229, A2533, A2533+1)</f>
        <v>1924</v>
      </c>
    </row>
    <row r="2535">
      <c r="A2535" s="56">
        <f>If('20240621_intention'!B37231='20240621_intention'!B37230, A2534, A2534+1)</f>
        <v>1924</v>
      </c>
    </row>
    <row r="2536">
      <c r="A2536" s="56">
        <f>If('20240621_intention'!B37232='20240621_intention'!B37231, A2535, A2535+1)</f>
        <v>1925</v>
      </c>
    </row>
    <row r="2537">
      <c r="A2537" s="56">
        <f>If('20240621_intention'!B37233='20240621_intention'!B37232, A2536, A2536+1)</f>
        <v>1925</v>
      </c>
    </row>
    <row r="2538">
      <c r="A2538" s="56">
        <f>If('20240621_intention'!B37234='20240621_intention'!B37233, A2537, A2537+1)</f>
        <v>1926</v>
      </c>
    </row>
    <row r="2539">
      <c r="A2539" s="56">
        <f>If('20240621_intention'!B37235='20240621_intention'!B37234, A2538, A2538+1)</f>
        <v>1926</v>
      </c>
    </row>
    <row r="2540">
      <c r="A2540" s="56">
        <f>If('20240621_intention'!B37236='20240621_intention'!B37235, A2539, A2539+1)</f>
        <v>1927</v>
      </c>
    </row>
    <row r="2541">
      <c r="A2541" s="56">
        <f>If('20240621_intention'!B37237='20240621_intention'!B37236, A2540, A2540+1)</f>
        <v>1927</v>
      </c>
    </row>
    <row r="2542">
      <c r="A2542" s="56">
        <f>If('20240621_intention'!B37238='20240621_intention'!B37237, A2541, A2541+1)</f>
        <v>1928</v>
      </c>
    </row>
    <row r="2543">
      <c r="A2543" s="56">
        <f>If('20240621_intention'!B37239='20240621_intention'!B37238, A2542, A2542+1)</f>
        <v>1928</v>
      </c>
    </row>
    <row r="2544">
      <c r="A2544" s="56">
        <f>If('20240621_intention'!B37240='20240621_intention'!B37239, A2543, A2543+1)</f>
        <v>1929</v>
      </c>
    </row>
    <row r="2545">
      <c r="A2545" s="56">
        <f>If('20240621_intention'!B37241='20240621_intention'!B37240, A2544, A2544+1)</f>
        <v>1929</v>
      </c>
    </row>
    <row r="2546">
      <c r="A2546" s="56">
        <f>If('20240621_intention'!B37242='20240621_intention'!B37241, A2545, A2545+1)</f>
        <v>1930</v>
      </c>
    </row>
    <row r="2547">
      <c r="A2547" s="56">
        <f>If('20240621_intention'!B37243='20240621_intention'!B37242, A2546, A2546+1)</f>
        <v>1930</v>
      </c>
    </row>
    <row r="2548">
      <c r="A2548" s="56">
        <f>If('20240621_intention'!B37244='20240621_intention'!B37243, A2547, A2547+1)</f>
        <v>1931</v>
      </c>
    </row>
    <row r="2549">
      <c r="A2549" s="56">
        <f>If('20240621_intention'!B37245='20240621_intention'!B37244, A2548, A2548+1)</f>
        <v>1931</v>
      </c>
    </row>
    <row r="2550">
      <c r="A2550" s="56">
        <f>If('20240621_intention'!B37246='20240621_intention'!B37245, A2549, A2549+1)</f>
        <v>1932</v>
      </c>
    </row>
    <row r="2551">
      <c r="A2551" s="56">
        <f>If('20240621_intention'!B37247='20240621_intention'!B37246, A2550, A2550+1)</f>
        <v>1933</v>
      </c>
    </row>
    <row r="2552">
      <c r="A2552" s="56">
        <f>If('20240621_intention'!B37248='20240621_intention'!B37247, A2551, A2551+1)</f>
        <v>1934</v>
      </c>
    </row>
    <row r="2553">
      <c r="A2553" s="56">
        <f>If('20240621_intention'!B37249='20240621_intention'!B37248, A2552, A2552+1)</f>
        <v>1935</v>
      </c>
    </row>
    <row r="2554">
      <c r="A2554" s="56">
        <f>If('20240621_intention'!B37250='20240621_intention'!B37249, A2553, A2553+1)</f>
        <v>1936</v>
      </c>
    </row>
    <row r="2555">
      <c r="A2555" s="56">
        <f>If('20240621_intention'!B37251='20240621_intention'!B37250, A2554, A2554+1)</f>
        <v>1936</v>
      </c>
    </row>
    <row r="2556">
      <c r="A2556" s="56">
        <f>If('20240621_intention'!B37252='20240621_intention'!B37251, A2555, A2555+1)</f>
        <v>1937</v>
      </c>
    </row>
    <row r="2557">
      <c r="A2557" s="56">
        <f>If('20240621_intention'!B37253='20240621_intention'!B37252, A2556, A2556+1)</f>
        <v>1938</v>
      </c>
    </row>
    <row r="2558">
      <c r="A2558" s="56">
        <f>If('20240621_intention'!B37254='20240621_intention'!B37253, A2557, A2557+1)</f>
        <v>1939</v>
      </c>
    </row>
    <row r="2559">
      <c r="A2559" s="56">
        <f>If('20240621_intention'!B37255='20240621_intention'!B37254, A2558, A2558+1)</f>
        <v>1939</v>
      </c>
    </row>
    <row r="2560">
      <c r="A2560" s="56">
        <f>If('20240621_intention'!B37256='20240621_intention'!B37255, A2559, A2559+1)</f>
        <v>1940</v>
      </c>
    </row>
    <row r="2561">
      <c r="A2561" s="56">
        <f>If('20240621_intention'!B37257='20240621_intention'!B37256, A2560, A2560+1)</f>
        <v>1940</v>
      </c>
    </row>
    <row r="2562">
      <c r="A2562" s="56">
        <f>If('20240621_intention'!B37258='20240621_intention'!B37257, A2561, A2561+1)</f>
        <v>1940</v>
      </c>
    </row>
    <row r="2563">
      <c r="A2563" s="56">
        <f>If('20240621_intention'!B37259='20240621_intention'!B37258, A2562, A2562+1)</f>
        <v>1940</v>
      </c>
    </row>
    <row r="2564">
      <c r="A2564" s="56">
        <f>If('20240621_intention'!B37260='20240621_intention'!B37259, A2563, A2563+1)</f>
        <v>1941</v>
      </c>
    </row>
    <row r="2565">
      <c r="A2565" s="56">
        <f>If('20240621_intention'!B37261='20240621_intention'!B37260, A2564, A2564+1)</f>
        <v>1941</v>
      </c>
    </row>
    <row r="2566">
      <c r="A2566" s="56">
        <f>If('20240621_intention'!B37262='20240621_intention'!B37261, A2565, A2565+1)</f>
        <v>1942</v>
      </c>
    </row>
    <row r="2567">
      <c r="A2567" s="56">
        <f>If('20240621_intention'!B37263='20240621_intention'!B37262, A2566, A2566+1)</f>
        <v>1942</v>
      </c>
    </row>
    <row r="2568">
      <c r="A2568" s="56">
        <f>If('20240621_intention'!B37264='20240621_intention'!B37263, A2567, A2567+1)</f>
        <v>1943</v>
      </c>
    </row>
    <row r="2569">
      <c r="A2569" s="56">
        <f>If('20240621_intention'!B37265='20240621_intention'!B37264, A2568, A2568+1)</f>
        <v>1943</v>
      </c>
    </row>
    <row r="2570">
      <c r="A2570" s="56">
        <f>If('20240621_intention'!B37266='20240621_intention'!B37265, A2569, A2569+1)</f>
        <v>1944</v>
      </c>
    </row>
    <row r="2571">
      <c r="A2571" s="56">
        <f>If('20240621_intention'!B37267='20240621_intention'!B37266, A2570, A2570+1)</f>
        <v>1944</v>
      </c>
    </row>
    <row r="2572">
      <c r="A2572" s="56">
        <f>If('20240621_intention'!B37268='20240621_intention'!B37267, A2571, A2571+1)</f>
        <v>1944</v>
      </c>
    </row>
    <row r="2573">
      <c r="A2573" s="56">
        <f>If('20240621_intention'!B37269='20240621_intention'!B37268, A2572, A2572+1)</f>
        <v>1944</v>
      </c>
    </row>
    <row r="2574">
      <c r="A2574" s="56">
        <f>If('20240621_intention'!B37270='20240621_intention'!B37269, A2573, A2573+1)</f>
        <v>1945</v>
      </c>
    </row>
    <row r="2575">
      <c r="A2575" s="56">
        <f>If('20240621_intention'!B37271='20240621_intention'!B37270, A2574, A2574+1)</f>
        <v>1946</v>
      </c>
    </row>
    <row r="2576">
      <c r="A2576" s="56">
        <f>If('20240621_intention'!B37272='20240621_intention'!B37271, A2575, A2575+1)</f>
        <v>1946</v>
      </c>
    </row>
    <row r="2577">
      <c r="A2577" s="56">
        <f>If('20240621_intention'!B37273='20240621_intention'!B37272, A2576, A2576+1)</f>
        <v>1946</v>
      </c>
    </row>
    <row r="2578">
      <c r="A2578" s="56">
        <f>If('20240621_intention'!B37274='20240621_intention'!B37273, A2577, A2577+1)</f>
        <v>1946</v>
      </c>
    </row>
    <row r="2579">
      <c r="A2579" s="56">
        <f>If('20240621_intention'!B37275='20240621_intention'!B37274, A2578, A2578+1)</f>
        <v>1947</v>
      </c>
    </row>
    <row r="2580">
      <c r="A2580" s="56">
        <f>If('20240621_intention'!B37276='20240621_intention'!B37275, A2579, A2579+1)</f>
        <v>1948</v>
      </c>
    </row>
    <row r="2581">
      <c r="A2581" s="56">
        <f>If('20240621_intention'!B37277='20240621_intention'!B37276, A2580, A2580+1)</f>
        <v>1948</v>
      </c>
    </row>
    <row r="2582">
      <c r="A2582" s="56">
        <f>If('20240621_intention'!B37278='20240621_intention'!B37277, A2581, A2581+1)</f>
        <v>1949</v>
      </c>
    </row>
    <row r="2583">
      <c r="A2583" s="56">
        <f>If('20240621_intention'!B37279='20240621_intention'!B37278, A2582, A2582+1)</f>
        <v>1949</v>
      </c>
    </row>
    <row r="2584">
      <c r="A2584" s="56">
        <f>If('20240621_intention'!B37280='20240621_intention'!B37279, A2583, A2583+1)</f>
        <v>1950</v>
      </c>
    </row>
    <row r="2585">
      <c r="A2585" s="56">
        <f>If('20240621_intention'!B37281='20240621_intention'!B37280, A2584, A2584+1)</f>
        <v>1950</v>
      </c>
    </row>
    <row r="2586">
      <c r="A2586" s="56">
        <f>If('20240621_intention'!B37282='20240621_intention'!B37281, A2585, A2585+1)</f>
        <v>1951</v>
      </c>
    </row>
    <row r="2587">
      <c r="A2587" s="56">
        <f>If('20240621_intention'!B37283='20240621_intention'!B37282, A2586, A2586+1)</f>
        <v>1951</v>
      </c>
    </row>
    <row r="2588">
      <c r="A2588" s="56">
        <f>If('20240621_intention'!B37284='20240621_intention'!B37283, A2587, A2587+1)</f>
        <v>1952</v>
      </c>
    </row>
    <row r="2589">
      <c r="A2589" s="56">
        <f>If('20240621_intention'!B37285='20240621_intention'!B37284, A2588, A2588+1)</f>
        <v>1952</v>
      </c>
    </row>
    <row r="2590">
      <c r="A2590" s="56">
        <f>If('20240621_intention'!B37286='20240621_intention'!B37285, A2589, A2589+1)</f>
        <v>1953</v>
      </c>
    </row>
    <row r="2591">
      <c r="A2591" s="56">
        <f>If('20240621_intention'!B37287='20240621_intention'!B37286, A2590, A2590+1)</f>
        <v>1953</v>
      </c>
    </row>
    <row r="2592">
      <c r="A2592" s="56">
        <f>If('20240621_intention'!B37288='20240621_intention'!B37287, A2591, A2591+1)</f>
        <v>1954</v>
      </c>
    </row>
    <row r="2593">
      <c r="A2593" s="56">
        <f>If('20240621_intention'!B37289='20240621_intention'!B37288, A2592, A2592+1)</f>
        <v>1954</v>
      </c>
    </row>
    <row r="2594">
      <c r="A2594" s="56">
        <f>If('20240621_intention'!B37290='20240621_intention'!B37289, A2593, A2593+1)</f>
        <v>1955</v>
      </c>
    </row>
    <row r="2595">
      <c r="A2595" s="56">
        <f>If('20240621_intention'!B37291='20240621_intention'!B37290, A2594, A2594+1)</f>
        <v>1955</v>
      </c>
    </row>
    <row r="2596">
      <c r="A2596" s="56">
        <f>If('20240621_intention'!B37292='20240621_intention'!B37291, A2595, A2595+1)</f>
        <v>1956</v>
      </c>
    </row>
    <row r="2597">
      <c r="A2597" s="56">
        <f>If('20240621_intention'!B37293='20240621_intention'!B37292, A2596, A2596+1)</f>
        <v>1956</v>
      </c>
    </row>
    <row r="2598">
      <c r="A2598" s="56">
        <f>If('20240621_intention'!B37294='20240621_intention'!B37293, A2597, A2597+1)</f>
        <v>1957</v>
      </c>
    </row>
    <row r="2599">
      <c r="A2599" s="56">
        <f>If('20240621_intention'!B37295='20240621_intention'!B37294, A2598, A2598+1)</f>
        <v>1957</v>
      </c>
    </row>
    <row r="2600">
      <c r="A2600" s="56">
        <f>If('20240621_intention'!B37296='20240621_intention'!B37295, A2599, A2599+1)</f>
        <v>1958</v>
      </c>
    </row>
    <row r="2601">
      <c r="A2601" s="56">
        <f>If('20240621_intention'!B37297='20240621_intention'!B37296, A2600, A2600+1)</f>
        <v>1958</v>
      </c>
    </row>
    <row r="2602">
      <c r="A2602" s="56">
        <f>If('20240621_intention'!B37298='20240621_intention'!B37297, A2601, A2601+1)</f>
        <v>1959</v>
      </c>
    </row>
    <row r="2603">
      <c r="A2603" s="56">
        <f>If('20240621_intention'!B37299='20240621_intention'!B37298, A2602, A2602+1)</f>
        <v>1960</v>
      </c>
    </row>
    <row r="2604">
      <c r="A2604" s="56">
        <f>If('20240621_intention'!B37300='20240621_intention'!B37299, A2603, A2603+1)</f>
        <v>1961</v>
      </c>
    </row>
    <row r="2605">
      <c r="A2605" s="56">
        <f>If('20240621_intention'!B37301='20240621_intention'!B37300, A2604, A2604+1)</f>
        <v>1962</v>
      </c>
    </row>
    <row r="2606">
      <c r="A2606" s="56">
        <f>If('20240621_intention'!B37302='20240621_intention'!B37301, A2605, A2605+1)</f>
        <v>1963</v>
      </c>
    </row>
    <row r="2607">
      <c r="A2607" s="56">
        <f>If('20240621_intention'!B37303='20240621_intention'!B37302, A2606, A2606+1)</f>
        <v>1964</v>
      </c>
    </row>
    <row r="2608">
      <c r="A2608" s="56">
        <f>If('20240621_intention'!B37304='20240621_intention'!B37303, A2607, A2607+1)</f>
        <v>1964</v>
      </c>
    </row>
    <row r="2609">
      <c r="A2609" s="56">
        <f>If('20240621_intention'!B37305='20240621_intention'!B37304, A2608, A2608+1)</f>
        <v>1965</v>
      </c>
    </row>
    <row r="2610">
      <c r="A2610" s="56">
        <f>If('20240621_intention'!B37306='20240621_intention'!B37305, A2609, A2609+1)</f>
        <v>1966</v>
      </c>
    </row>
    <row r="2611">
      <c r="A2611" s="56">
        <f>If('20240621_intention'!B37307='20240621_intention'!B37306, A2610, A2610+1)</f>
        <v>1967</v>
      </c>
    </row>
    <row r="2612">
      <c r="A2612" s="56">
        <f>If('20240621_intention'!B37308='20240621_intention'!B37307, A2611, A2611+1)</f>
        <v>1968</v>
      </c>
    </row>
    <row r="2613">
      <c r="A2613" s="56">
        <f>If('20240621_intention'!B37309='20240621_intention'!B37308, A2612, A2612+1)</f>
        <v>1968</v>
      </c>
    </row>
    <row r="2614">
      <c r="A2614" s="56">
        <f>If('20240621_intention'!B37310='20240621_intention'!B37309, A2613, A2613+1)</f>
        <v>1968</v>
      </c>
    </row>
    <row r="2615">
      <c r="A2615" s="56">
        <f>If('20240621_intention'!B37311='20240621_intention'!B37310, A2614, A2614+1)</f>
        <v>1969</v>
      </c>
    </row>
    <row r="2616">
      <c r="A2616" s="56">
        <f>If('20240621_intention'!B37312='20240621_intention'!B37311, A2615, A2615+1)</f>
        <v>1970</v>
      </c>
    </row>
    <row r="2617">
      <c r="A2617" s="56">
        <f>If('20240621_intention'!B37313='20240621_intention'!B37312, A2616, A2616+1)</f>
        <v>1971</v>
      </c>
    </row>
    <row r="2618">
      <c r="A2618" s="56">
        <f>If('20240621_intention'!B37314='20240621_intention'!B37313, A2617, A2617+1)</f>
        <v>1971</v>
      </c>
    </row>
    <row r="2619">
      <c r="A2619" s="56">
        <f>If('20240621_intention'!B37315='20240621_intention'!B37314, A2618, A2618+1)</f>
        <v>1972</v>
      </c>
    </row>
    <row r="2620">
      <c r="A2620" s="56">
        <f>If('20240621_intention'!B37316='20240621_intention'!B37315, A2619, A2619+1)</f>
        <v>1973</v>
      </c>
    </row>
    <row r="2621">
      <c r="A2621" s="56">
        <f>If('20240621_intention'!B37317='20240621_intention'!B37316, A2620, A2620+1)</f>
        <v>1974</v>
      </c>
    </row>
    <row r="2622">
      <c r="A2622" s="56">
        <f>If('20240621_intention'!B37318='20240621_intention'!B37317, A2621, A2621+1)</f>
        <v>1975</v>
      </c>
    </row>
    <row r="2623">
      <c r="A2623" s="56">
        <f>If('20240621_intention'!B37319='20240621_intention'!B37318, A2622, A2622+1)</f>
        <v>1976</v>
      </c>
    </row>
    <row r="2624">
      <c r="A2624" s="56">
        <f>If('20240621_intention'!B37320='20240621_intention'!B37319, A2623, A2623+1)</f>
        <v>1976</v>
      </c>
    </row>
    <row r="2625">
      <c r="A2625" s="56">
        <f>If('20240621_intention'!B37321='20240621_intention'!B37320, A2624, A2624+1)</f>
        <v>1977</v>
      </c>
    </row>
    <row r="2626">
      <c r="A2626" s="56">
        <f>If('20240621_intention'!B37322='20240621_intention'!B37321, A2625, A2625+1)</f>
        <v>1978</v>
      </c>
    </row>
    <row r="2627">
      <c r="A2627" s="56">
        <f>If('20240621_intention'!B37323='20240621_intention'!B37322, A2626, A2626+1)</f>
        <v>1979</v>
      </c>
    </row>
    <row r="2628">
      <c r="A2628" s="56">
        <f>If('20240621_intention'!B37324='20240621_intention'!B37323, A2627, A2627+1)</f>
        <v>1980</v>
      </c>
    </row>
    <row r="2629">
      <c r="A2629" s="56">
        <f>If('20240621_intention'!B37325='20240621_intention'!B37324, A2628, A2628+1)</f>
        <v>1981</v>
      </c>
    </row>
    <row r="2630">
      <c r="A2630" s="56">
        <f>If('20240621_intention'!B37326='20240621_intention'!B37325, A2629, A2629+1)</f>
        <v>1982</v>
      </c>
    </row>
    <row r="2631">
      <c r="A2631" s="56">
        <f>If('20240621_intention'!B37327='20240621_intention'!B37326, A2630, A2630+1)</f>
        <v>1983</v>
      </c>
    </row>
    <row r="2632">
      <c r="A2632" s="56">
        <f>If('20240621_intention'!B37328='20240621_intention'!B37327, A2631, A2631+1)</f>
        <v>1984</v>
      </c>
    </row>
    <row r="2633">
      <c r="A2633" s="56">
        <f>If('20240621_intention'!B37329='20240621_intention'!B37328, A2632, A2632+1)</f>
        <v>1985</v>
      </c>
    </row>
    <row r="2634">
      <c r="A2634" s="56">
        <f>If('20240621_intention'!B37330='20240621_intention'!B37329, A2633, A2633+1)</f>
        <v>1986</v>
      </c>
    </row>
    <row r="2635">
      <c r="A2635" s="56">
        <f>If('20240621_intention'!B37331='20240621_intention'!B37330, A2634, A2634+1)</f>
        <v>1987</v>
      </c>
    </row>
    <row r="2636">
      <c r="A2636" s="56">
        <f>If('20240621_intention'!B37332='20240621_intention'!B37331, A2635, A2635+1)</f>
        <v>1988</v>
      </c>
    </row>
    <row r="2637">
      <c r="A2637" s="56">
        <f>If('20240621_intention'!B37333='20240621_intention'!B37332, A2636, A2636+1)</f>
        <v>1989</v>
      </c>
    </row>
    <row r="2638">
      <c r="A2638" s="56">
        <f>If('20240621_intention'!B37334='20240621_intention'!B37333, A2637, A2637+1)</f>
        <v>1990</v>
      </c>
    </row>
    <row r="2639">
      <c r="A2639" s="56">
        <f>If('20240621_intention'!B37335='20240621_intention'!B37334, A2638, A2638+1)</f>
        <v>1991</v>
      </c>
    </row>
    <row r="2640">
      <c r="A2640" s="56">
        <f>If('20240621_intention'!B37336='20240621_intention'!B37335, A2639, A2639+1)</f>
        <v>1992</v>
      </c>
    </row>
    <row r="2641">
      <c r="A2641" s="56">
        <f>If('20240621_intention'!B37337='20240621_intention'!B37336, A2640, A2640+1)</f>
        <v>1993</v>
      </c>
    </row>
    <row r="2642">
      <c r="A2642" s="56">
        <f>If('20240621_intention'!B37338='20240621_intention'!B37337, A2641, A2641+1)</f>
        <v>1994</v>
      </c>
    </row>
    <row r="2643">
      <c r="A2643" s="56">
        <f>If('20240621_intention'!B37339='20240621_intention'!B37338, A2642, A2642+1)</f>
        <v>1995</v>
      </c>
    </row>
    <row r="2644">
      <c r="A2644" s="56">
        <f>If('20240621_intention'!B37340='20240621_intention'!B37339, A2643, A2643+1)</f>
        <v>1996</v>
      </c>
    </row>
    <row r="2645">
      <c r="A2645" s="56">
        <f>If('20240621_intention'!B37341='20240621_intention'!B37340, A2644, A2644+1)</f>
        <v>1997</v>
      </c>
    </row>
    <row r="2646">
      <c r="A2646" s="56">
        <f>If('20240621_intention'!B37342='20240621_intention'!B37341, A2645, A2645+1)</f>
        <v>1998</v>
      </c>
    </row>
    <row r="2647">
      <c r="A2647" s="56">
        <f>If('20240621_intention'!B37343='20240621_intention'!B37342, A2646, A2646+1)</f>
        <v>1999</v>
      </c>
    </row>
    <row r="2648">
      <c r="A2648" s="56">
        <f>If('20240621_intention'!B37344='20240621_intention'!B37343, A2647, A2647+1)</f>
        <v>2000</v>
      </c>
    </row>
    <row r="2649">
      <c r="A2649" s="56">
        <f>If('20240621_intention'!B37345='20240621_intention'!B37344, A2648, A2648+1)</f>
        <v>2001</v>
      </c>
    </row>
    <row r="2650">
      <c r="A2650" s="56">
        <f>If('20240621_intention'!B37346='20240621_intention'!B37345, A2649, A2649+1)</f>
        <v>2002</v>
      </c>
    </row>
    <row r="2651">
      <c r="A2651" s="56">
        <f>If('20240621_intention'!B37347='20240621_intention'!B37346, A2650, A2650+1)</f>
        <v>2003</v>
      </c>
    </row>
    <row r="2652">
      <c r="A2652" s="56">
        <f>If('20240621_intention'!B37348='20240621_intention'!B37347, A2651, A2651+1)</f>
        <v>2004</v>
      </c>
    </row>
    <row r="2653">
      <c r="A2653" s="56">
        <f>If('20240621_intention'!B37349='20240621_intention'!B37348, A2652, A2652+1)</f>
        <v>2004</v>
      </c>
    </row>
    <row r="2654">
      <c r="A2654" s="56">
        <f>If('20240621_intention'!B37350='20240621_intention'!B37349, A2653, A2653+1)</f>
        <v>2005</v>
      </c>
    </row>
    <row r="2655">
      <c r="A2655" s="56">
        <f>If('20240621_intention'!B37351='20240621_intention'!B37350, A2654, A2654+1)</f>
        <v>2005</v>
      </c>
    </row>
    <row r="2656">
      <c r="A2656" s="56">
        <f>If('20240621_intention'!B37352='20240621_intention'!B37351, A2655, A2655+1)</f>
        <v>2006</v>
      </c>
    </row>
    <row r="2657">
      <c r="A2657" s="56">
        <f>If('20240621_intention'!B37353='20240621_intention'!B37352, A2656, A2656+1)</f>
        <v>2007</v>
      </c>
    </row>
    <row r="2658">
      <c r="A2658" s="56">
        <f>If('20240621_intention'!B37354='20240621_intention'!B37353, A2657, A2657+1)</f>
        <v>2008</v>
      </c>
    </row>
    <row r="2659">
      <c r="A2659" s="56">
        <f>If('20240621_intention'!B37355='20240621_intention'!B37354, A2658, A2658+1)</f>
        <v>2009</v>
      </c>
    </row>
    <row r="2660">
      <c r="A2660" s="56">
        <f>If('20240621_intention'!B37356='20240621_intention'!B37355, A2659, A2659+1)</f>
        <v>2010</v>
      </c>
    </row>
    <row r="2661">
      <c r="A2661" s="56">
        <f>If('20240621_intention'!B37357='20240621_intention'!B37356, A2660, A2660+1)</f>
        <v>2011</v>
      </c>
    </row>
    <row r="2662">
      <c r="A2662" s="56">
        <f>If('20240621_intention'!B37358='20240621_intention'!B37357, A2661, A2661+1)</f>
        <v>2012</v>
      </c>
    </row>
    <row r="2663">
      <c r="A2663" s="56">
        <f>If('20240621_intention'!B37359='20240621_intention'!B37358, A2662, A2662+1)</f>
        <v>2012</v>
      </c>
    </row>
    <row r="2664">
      <c r="A2664" s="56">
        <f>If('20240621_intention'!B37360='20240621_intention'!B37359, A2663, A2663+1)</f>
        <v>2012</v>
      </c>
    </row>
    <row r="2665">
      <c r="A2665" s="56">
        <f>If('20240621_intention'!B37361='20240621_intention'!B37360, A2664, A2664+1)</f>
        <v>2012</v>
      </c>
    </row>
    <row r="2666">
      <c r="A2666" s="56">
        <f>If('20240621_intention'!B37362='20240621_intention'!B37361, A2665, A2665+1)</f>
        <v>2013</v>
      </c>
    </row>
    <row r="2667">
      <c r="A2667" s="56">
        <f>If('20240621_intention'!B37363='20240621_intention'!B37362, A2666, A2666+1)</f>
        <v>2014</v>
      </c>
    </row>
    <row r="2668">
      <c r="A2668" s="56">
        <f>If('20240621_intention'!B37364='20240621_intention'!B37363, A2667, A2667+1)</f>
        <v>2014</v>
      </c>
    </row>
    <row r="2669">
      <c r="A2669" s="56">
        <f>If('20240621_intention'!B37365='20240621_intention'!B37364, A2668, A2668+1)</f>
        <v>2014</v>
      </c>
    </row>
    <row r="2670">
      <c r="A2670" s="56">
        <f>If('20240621_intention'!B37366='20240621_intention'!B37365, A2669, A2669+1)</f>
        <v>2014</v>
      </c>
    </row>
    <row r="2671">
      <c r="A2671" s="56">
        <f>If('20240621_intention'!B37367='20240621_intention'!B37366, A2670, A2670+1)</f>
        <v>2015</v>
      </c>
    </row>
    <row r="2672">
      <c r="A2672" s="56">
        <f>If('20240621_intention'!B37368='20240621_intention'!B37367, A2671, A2671+1)</f>
        <v>2015</v>
      </c>
    </row>
    <row r="2673">
      <c r="A2673" s="56">
        <f>If('20240621_intention'!B37369='20240621_intention'!B37368, A2672, A2672+1)</f>
        <v>2016</v>
      </c>
    </row>
    <row r="2674">
      <c r="A2674" s="56">
        <f>If('20240621_intention'!B37370='20240621_intention'!B37369, A2673, A2673+1)</f>
        <v>2016</v>
      </c>
    </row>
    <row r="2675">
      <c r="A2675" s="56">
        <f>If('20240621_intention'!B37371='20240621_intention'!B37370, A2674, A2674+1)</f>
        <v>2017</v>
      </c>
    </row>
    <row r="2676">
      <c r="A2676" s="56">
        <f>If('20240621_intention'!B37372='20240621_intention'!B37371, A2675, A2675+1)</f>
        <v>2018</v>
      </c>
    </row>
    <row r="2677">
      <c r="A2677" s="56">
        <f>If('20240621_intention'!B37373='20240621_intention'!B37372, A2676, A2676+1)</f>
        <v>2019</v>
      </c>
    </row>
    <row r="2678">
      <c r="A2678" s="56">
        <f>If('20240621_intention'!B37374='20240621_intention'!B37373, A2677, A2677+1)</f>
        <v>2020</v>
      </c>
    </row>
    <row r="2679">
      <c r="A2679" s="56">
        <f>If('20240621_intention'!B37375='20240621_intention'!B37374, A2678, A2678+1)</f>
        <v>2021</v>
      </c>
    </row>
    <row r="2680">
      <c r="A2680" s="56">
        <f>If('20240621_intention'!B37376='20240621_intention'!B37375, A2679, A2679+1)</f>
        <v>2022</v>
      </c>
    </row>
    <row r="2681">
      <c r="A2681" s="56">
        <f>If('20240621_intention'!B37377='20240621_intention'!B37376, A2680, A2680+1)</f>
        <v>2023</v>
      </c>
    </row>
    <row r="2682">
      <c r="A2682" s="56">
        <f>If('20240621_intention'!B37378='20240621_intention'!B37377, A2681, A2681+1)</f>
        <v>2024</v>
      </c>
    </row>
    <row r="2683">
      <c r="A2683" s="56">
        <f>If('20240621_intention'!B37379='20240621_intention'!B37378, A2682, A2682+1)</f>
        <v>2025</v>
      </c>
    </row>
    <row r="2684">
      <c r="A2684" s="56">
        <f>If('20240621_intention'!B37380='20240621_intention'!B37379, A2683, A2683+1)</f>
        <v>2025</v>
      </c>
    </row>
    <row r="2685">
      <c r="A2685" s="56">
        <f>If('20240621_intention'!B37381='20240621_intention'!B37380, A2684, A2684+1)</f>
        <v>2025</v>
      </c>
    </row>
    <row r="2686">
      <c r="A2686" s="56">
        <f>If('20240621_intention'!B37382='20240621_intention'!B37381, A2685, A2685+1)</f>
        <v>2026</v>
      </c>
    </row>
    <row r="2687">
      <c r="A2687" s="56">
        <f>If('20240621_intention'!B37383='20240621_intention'!B37382, A2686, A2686+1)</f>
        <v>2026</v>
      </c>
    </row>
    <row r="2688">
      <c r="A2688" s="56">
        <f>If('20240621_intention'!B37384='20240621_intention'!B37383, A2687, A2687+1)</f>
        <v>2026</v>
      </c>
    </row>
    <row r="2689">
      <c r="A2689" s="56">
        <f>If('20240621_intention'!B37385='20240621_intention'!B37384, A2688, A2688+1)</f>
        <v>2027</v>
      </c>
    </row>
    <row r="2690">
      <c r="A2690" s="56">
        <f>If('20240621_intention'!B37386='20240621_intention'!B37385, A2689, A2689+1)</f>
        <v>2027</v>
      </c>
    </row>
    <row r="2691">
      <c r="A2691" s="56">
        <f>If('20240621_intention'!B37387='20240621_intention'!B37386, A2690, A2690+1)</f>
        <v>2027</v>
      </c>
    </row>
    <row r="2692">
      <c r="A2692" s="56">
        <f>If('20240621_intention'!B37388='20240621_intention'!B37387, A2691, A2691+1)</f>
        <v>2027</v>
      </c>
    </row>
    <row r="2693">
      <c r="A2693" s="56">
        <f>If('20240621_intention'!B37389='20240621_intention'!B37388, A2692, A2692+1)</f>
        <v>2028</v>
      </c>
    </row>
    <row r="2694">
      <c r="A2694" s="56">
        <f>If('20240621_intention'!B37390='20240621_intention'!B37389, A2693, A2693+1)</f>
        <v>2029</v>
      </c>
    </row>
    <row r="2695">
      <c r="A2695" s="56">
        <f>If('20240621_intention'!B37391='20240621_intention'!B37390, A2694, A2694+1)</f>
        <v>2029</v>
      </c>
    </row>
    <row r="2696">
      <c r="A2696" s="56">
        <f>If('20240621_intention'!B37392='20240621_intention'!B37391, A2695, A2695+1)</f>
        <v>2030</v>
      </c>
    </row>
    <row r="2697">
      <c r="A2697" s="56">
        <f>If('20240621_intention'!B37393='20240621_intention'!B37392, A2696, A2696+1)</f>
        <v>2030</v>
      </c>
    </row>
    <row r="2698">
      <c r="A2698" s="56">
        <f>If('20240621_intention'!B37394='20240621_intention'!B37393, A2697, A2697+1)</f>
        <v>2030</v>
      </c>
    </row>
    <row r="2699">
      <c r="A2699" s="56">
        <f>If('20240621_intention'!B37395='20240621_intention'!B37394, A2698, A2698+1)</f>
        <v>2030</v>
      </c>
    </row>
    <row r="2700">
      <c r="A2700" s="56">
        <f>If('20240621_intention'!B37396='20240621_intention'!B37395, A2699, A2699+1)</f>
        <v>2031</v>
      </c>
    </row>
    <row r="2701">
      <c r="A2701" s="56">
        <f>If('20240621_intention'!B37397='20240621_intention'!B37396, A2700, A2700+1)</f>
        <v>2032</v>
      </c>
    </row>
    <row r="2702">
      <c r="A2702" s="56">
        <f>If('20240621_intention'!B37398='20240621_intention'!B37397, A2701, A2701+1)</f>
        <v>2032</v>
      </c>
    </row>
    <row r="2703">
      <c r="A2703" s="56">
        <f>If('20240621_intention'!B37399='20240621_intention'!B37398, A2702, A2702+1)</f>
        <v>2033</v>
      </c>
    </row>
    <row r="2704">
      <c r="A2704" s="56">
        <f>If('20240621_intention'!B37400='20240621_intention'!B37399, A2703, A2703+1)</f>
        <v>2034</v>
      </c>
    </row>
    <row r="2705">
      <c r="A2705" s="56">
        <f>If('20240621_intention'!B37401='20240621_intention'!B37400, A2704, A2704+1)</f>
        <v>2035</v>
      </c>
    </row>
    <row r="2706">
      <c r="A2706" s="56">
        <f>If('20240621_intention'!B37402='20240621_intention'!B37401, A2705, A2705+1)</f>
        <v>2036</v>
      </c>
    </row>
    <row r="2707">
      <c r="A2707" s="56">
        <f>If('20240621_intention'!B37403='20240621_intention'!B37402, A2706, A2706+1)</f>
        <v>2037</v>
      </c>
    </row>
    <row r="2708">
      <c r="A2708" s="56">
        <f>If('20240621_intention'!B37404='20240621_intention'!B37403, A2707, A2707+1)</f>
        <v>2038</v>
      </c>
    </row>
    <row r="2709">
      <c r="A2709" s="56">
        <f>If('20240621_intention'!B37405='20240621_intention'!B37404, A2708, A2708+1)</f>
        <v>2038</v>
      </c>
    </row>
    <row r="2710">
      <c r="A2710" s="56">
        <f>If('20240621_intention'!B37406='20240621_intention'!B37405, A2709, A2709+1)</f>
        <v>2038</v>
      </c>
    </row>
    <row r="2711">
      <c r="A2711" s="56">
        <f>If('20240621_intention'!B37407='20240621_intention'!B37406, A2710, A2710+1)</f>
        <v>2038</v>
      </c>
    </row>
    <row r="2712">
      <c r="A2712" s="56">
        <f>If('20240621_intention'!B37408='20240621_intention'!B37407, A2711, A2711+1)</f>
        <v>2039</v>
      </c>
    </row>
    <row r="2713">
      <c r="A2713" s="56">
        <f>If('20240621_intention'!B37409='20240621_intention'!B37408, A2712, A2712+1)</f>
        <v>2040</v>
      </c>
    </row>
    <row r="2714">
      <c r="A2714" s="56">
        <f>If('20240621_intention'!B37410='20240621_intention'!B37409, A2713, A2713+1)</f>
        <v>2041</v>
      </c>
    </row>
    <row r="2715">
      <c r="A2715" s="56">
        <f>If('20240621_intention'!B37411='20240621_intention'!B37410, A2714, A2714+1)</f>
        <v>2041</v>
      </c>
    </row>
    <row r="2716">
      <c r="A2716" s="56">
        <f>If('20240621_intention'!B37412='20240621_intention'!B37411, A2715, A2715+1)</f>
        <v>2042</v>
      </c>
    </row>
    <row r="2717">
      <c r="A2717" s="56">
        <f>If('20240621_intention'!B37413='20240621_intention'!B37412, A2716, A2716+1)</f>
        <v>2043</v>
      </c>
    </row>
    <row r="2718">
      <c r="A2718" s="56">
        <f>If('20240621_intention'!B37414='20240621_intention'!B37413, A2717, A2717+1)</f>
        <v>2044</v>
      </c>
    </row>
    <row r="2719">
      <c r="A2719" s="56">
        <f>If('20240621_intention'!B37415='20240621_intention'!B37414, A2718, A2718+1)</f>
        <v>2044</v>
      </c>
    </row>
    <row r="2720">
      <c r="A2720" s="56">
        <f>If('20240621_intention'!B37416='20240621_intention'!B37415, A2719, A2719+1)</f>
        <v>2044</v>
      </c>
    </row>
    <row r="2721">
      <c r="A2721" s="56">
        <f>If('20240621_intention'!B37417='20240621_intention'!B37416, A2720, A2720+1)</f>
        <v>2045</v>
      </c>
    </row>
    <row r="2722">
      <c r="A2722" s="56">
        <f>If('20240621_intention'!B37418='20240621_intention'!B37417, A2721, A2721+1)</f>
        <v>2045</v>
      </c>
    </row>
    <row r="2723">
      <c r="A2723" s="56">
        <f>If('20240621_intention'!B37419='20240621_intention'!B37418, A2722, A2722+1)</f>
        <v>2046</v>
      </c>
    </row>
    <row r="2724">
      <c r="A2724" s="56">
        <f>If('20240621_intention'!B37420='20240621_intention'!B37419, A2723, A2723+1)</f>
        <v>2047</v>
      </c>
    </row>
    <row r="2725">
      <c r="A2725" s="56">
        <f>If('20240621_intention'!B37421='20240621_intention'!B37420, A2724, A2724+1)</f>
        <v>2048</v>
      </c>
    </row>
    <row r="2726">
      <c r="A2726" s="56">
        <f>If('20240621_intention'!B37422='20240621_intention'!B37421, A2725, A2725+1)</f>
        <v>2048</v>
      </c>
    </row>
    <row r="2727">
      <c r="A2727" s="56">
        <f>If('20240621_intention'!B37423='20240621_intention'!B37422, A2726, A2726+1)</f>
        <v>2049</v>
      </c>
    </row>
    <row r="2728">
      <c r="A2728" s="56">
        <f>If('20240621_intention'!B37424='20240621_intention'!B37423, A2727, A2727+1)</f>
        <v>2050</v>
      </c>
    </row>
    <row r="2729">
      <c r="A2729" s="56">
        <f>If('20240621_intention'!B37425='20240621_intention'!B37424, A2728, A2728+1)</f>
        <v>2051</v>
      </c>
    </row>
    <row r="2730">
      <c r="A2730" s="56">
        <f>If('20240621_intention'!B37426='20240621_intention'!B37425, A2729, A2729+1)</f>
        <v>2051</v>
      </c>
    </row>
    <row r="2731">
      <c r="A2731" s="56">
        <f>If('20240621_intention'!B37427='20240621_intention'!B37426, A2730, A2730+1)</f>
        <v>2052</v>
      </c>
    </row>
    <row r="2732">
      <c r="A2732" s="56">
        <f>If('20240621_intention'!B37428='20240621_intention'!B37427, A2731, A2731+1)</f>
        <v>2052</v>
      </c>
    </row>
    <row r="2733">
      <c r="A2733" s="56">
        <f>If('20240621_intention'!B37429='20240621_intention'!B37428, A2732, A2732+1)</f>
        <v>2053</v>
      </c>
    </row>
    <row r="2734">
      <c r="A2734" s="56">
        <f>If('20240621_intention'!B37430='20240621_intention'!B37429, A2733, A2733+1)</f>
        <v>2053</v>
      </c>
    </row>
    <row r="2735">
      <c r="A2735" s="56">
        <f>If('20240621_intention'!B37431='20240621_intention'!B37430, A2734, A2734+1)</f>
        <v>2054</v>
      </c>
    </row>
    <row r="2736">
      <c r="A2736" s="56">
        <f>If('20240621_intention'!B37432='20240621_intention'!B37431, A2735, A2735+1)</f>
        <v>2055</v>
      </c>
    </row>
    <row r="2737">
      <c r="A2737" s="56">
        <f>If('20240621_intention'!B37433='20240621_intention'!B37432, A2736, A2736+1)</f>
        <v>2056</v>
      </c>
    </row>
    <row r="2738">
      <c r="A2738" s="56">
        <f>If('20240621_intention'!B37434='20240621_intention'!B37433, A2737, A2737+1)</f>
        <v>2057</v>
      </c>
    </row>
    <row r="2739">
      <c r="A2739" s="56">
        <f>If('20240621_intention'!B37435='20240621_intention'!B37434, A2738, A2738+1)</f>
        <v>2057</v>
      </c>
    </row>
    <row r="2740">
      <c r="A2740" s="56">
        <f>If('20240621_intention'!B37436='20240621_intention'!B37435, A2739, A2739+1)</f>
        <v>2057</v>
      </c>
    </row>
    <row r="2741">
      <c r="A2741" s="56">
        <f>If('20240621_intention'!B37437='20240621_intention'!B37436, A2740, A2740+1)</f>
        <v>2057</v>
      </c>
    </row>
    <row r="2742">
      <c r="A2742" s="56">
        <f>If('20240621_intention'!B37438='20240621_intention'!B37437, A2741, A2741+1)</f>
        <v>2058</v>
      </c>
    </row>
    <row r="2743">
      <c r="A2743" s="56">
        <f>If('20240621_intention'!B37439='20240621_intention'!B37438, A2742, A2742+1)</f>
        <v>2059</v>
      </c>
    </row>
    <row r="2744">
      <c r="A2744" s="56">
        <f>If('20240621_intention'!B37440='20240621_intention'!B37439, A2743, A2743+1)</f>
        <v>2059</v>
      </c>
    </row>
    <row r="2745">
      <c r="A2745" s="56">
        <f>If('20240621_intention'!B37441='20240621_intention'!B37440, A2744, A2744+1)</f>
        <v>2060</v>
      </c>
    </row>
    <row r="2746">
      <c r="A2746" s="56">
        <f>If('20240621_intention'!B37442='20240621_intention'!B37441, A2745, A2745+1)</f>
        <v>2061</v>
      </c>
    </row>
    <row r="2747">
      <c r="A2747" s="56">
        <f>If('20240621_intention'!B37443='20240621_intention'!B37442, A2746, A2746+1)</f>
        <v>2062</v>
      </c>
    </row>
    <row r="2748">
      <c r="A2748" s="56">
        <f>If('20240621_intention'!B37444='20240621_intention'!B37443, A2747, A2747+1)</f>
        <v>2063</v>
      </c>
    </row>
    <row r="2749">
      <c r="A2749" s="56">
        <f>If('20240621_intention'!B37445='20240621_intention'!B37444, A2748, A2748+1)</f>
        <v>2064</v>
      </c>
    </row>
    <row r="2750">
      <c r="A2750" s="56">
        <f>If('20240621_intention'!B37446='20240621_intention'!B37445, A2749, A2749+1)</f>
        <v>2065</v>
      </c>
    </row>
    <row r="2751">
      <c r="A2751" s="56">
        <f>If('20240621_intention'!B37447='20240621_intention'!B37446, A2750, A2750+1)</f>
        <v>2066</v>
      </c>
    </row>
    <row r="2752">
      <c r="A2752" s="56">
        <f>If('20240621_intention'!B37448='20240621_intention'!B37447, A2751, A2751+1)</f>
        <v>2067</v>
      </c>
    </row>
    <row r="2753">
      <c r="A2753" s="56">
        <f>If('20240621_intention'!B37449='20240621_intention'!B37448, A2752, A2752+1)</f>
        <v>2067</v>
      </c>
    </row>
    <row r="2754">
      <c r="A2754" s="56">
        <f>If('20240621_intention'!B37450='20240621_intention'!B37449, A2753, A2753+1)</f>
        <v>2068</v>
      </c>
    </row>
    <row r="2755">
      <c r="A2755" s="56">
        <f>If('20240621_intention'!B37451='20240621_intention'!B37450, A2754, A2754+1)</f>
        <v>2069</v>
      </c>
    </row>
    <row r="2756">
      <c r="A2756" s="56">
        <f>If('20240621_intention'!B37452='20240621_intention'!B37451, A2755, A2755+1)</f>
        <v>2069</v>
      </c>
    </row>
    <row r="2757">
      <c r="A2757" s="56">
        <f>If('20240621_intention'!B37453='20240621_intention'!B37452, A2756, A2756+1)</f>
        <v>2069</v>
      </c>
    </row>
    <row r="2758">
      <c r="A2758" s="56">
        <f>If('20240621_intention'!B37454='20240621_intention'!B37453, A2757, A2757+1)</f>
        <v>2070</v>
      </c>
    </row>
    <row r="2759">
      <c r="A2759" s="56">
        <f>If('20240621_intention'!B37455='20240621_intention'!B37454, A2758, A2758+1)</f>
        <v>2070</v>
      </c>
    </row>
    <row r="2760">
      <c r="A2760" s="56">
        <f>If('20240621_intention'!B37456='20240621_intention'!B37455, A2759, A2759+1)</f>
        <v>2070</v>
      </c>
    </row>
    <row r="2761">
      <c r="A2761" s="56">
        <f>If('20240621_intention'!B37457='20240621_intention'!B37456, A2760, A2760+1)</f>
        <v>2071</v>
      </c>
    </row>
    <row r="2762">
      <c r="A2762" s="56">
        <f>If('20240621_intention'!B37458='20240621_intention'!B37457, A2761, A2761+1)</f>
        <v>2071</v>
      </c>
    </row>
    <row r="2763">
      <c r="A2763" s="56">
        <f>If('20240621_intention'!B37459='20240621_intention'!B37458, A2762, A2762+1)</f>
        <v>2072</v>
      </c>
    </row>
    <row r="2764">
      <c r="A2764" s="56">
        <f>If('20240621_intention'!B37460='20240621_intention'!B37459, A2763, A2763+1)</f>
        <v>2073</v>
      </c>
    </row>
    <row r="2765">
      <c r="A2765" s="56">
        <f>If('20240621_intention'!B37461='20240621_intention'!B37460, A2764, A2764+1)</f>
        <v>2073</v>
      </c>
    </row>
    <row r="2766">
      <c r="A2766" s="56">
        <f>If('20240621_intention'!B37462='20240621_intention'!B37461, A2765, A2765+1)</f>
        <v>2073</v>
      </c>
    </row>
    <row r="2767">
      <c r="A2767" s="56">
        <f>If('20240621_intention'!B37463='20240621_intention'!B37462, A2766, A2766+1)</f>
        <v>2074</v>
      </c>
    </row>
    <row r="2768">
      <c r="A2768" s="56">
        <f>If('20240621_intention'!B37464='20240621_intention'!B37463, A2767, A2767+1)</f>
        <v>2074</v>
      </c>
    </row>
    <row r="2769">
      <c r="A2769" s="56">
        <f>If('20240621_intention'!B37465='20240621_intention'!B37464, A2768, A2768+1)</f>
        <v>2075</v>
      </c>
    </row>
    <row r="2770">
      <c r="A2770" s="56">
        <f>If('20240621_intention'!B37466='20240621_intention'!B37465, A2769, A2769+1)</f>
        <v>2075</v>
      </c>
    </row>
    <row r="2771">
      <c r="A2771" s="56">
        <f>If('20240621_intention'!B37467='20240621_intention'!B37466, A2770, A2770+1)</f>
        <v>2075</v>
      </c>
    </row>
    <row r="2772">
      <c r="A2772" s="56">
        <f>If('20240621_intention'!B37468='20240621_intention'!B37467, A2771, A2771+1)</f>
        <v>2076</v>
      </c>
    </row>
    <row r="2773">
      <c r="A2773" s="56">
        <f>If('20240621_intention'!B37469='20240621_intention'!B37468, A2772, A2772+1)</f>
        <v>2077</v>
      </c>
    </row>
    <row r="2774">
      <c r="A2774" s="56">
        <f>If('20240621_intention'!B37470='20240621_intention'!B37469, A2773, A2773+1)</f>
        <v>2078</v>
      </c>
    </row>
    <row r="2775">
      <c r="A2775" s="56">
        <f>If('20240621_intention'!B37471='20240621_intention'!B37470, A2774, A2774+1)</f>
        <v>2079</v>
      </c>
    </row>
    <row r="2776">
      <c r="A2776" s="56">
        <f>If('20240621_intention'!B37472='20240621_intention'!B37471, A2775, A2775+1)</f>
        <v>2080</v>
      </c>
    </row>
    <row r="2777">
      <c r="A2777" s="56">
        <f>If('20240621_intention'!B37473='20240621_intention'!B37472, A2776, A2776+1)</f>
        <v>2081</v>
      </c>
    </row>
    <row r="2778">
      <c r="A2778" s="56">
        <f>If('20240621_intention'!B37474='20240621_intention'!B37473, A2777, A2777+1)</f>
        <v>2082</v>
      </c>
    </row>
    <row r="2779">
      <c r="A2779" s="56">
        <f>If('20240621_intention'!B37475='20240621_intention'!B37474, A2778, A2778+1)</f>
        <v>2083</v>
      </c>
    </row>
    <row r="2780">
      <c r="A2780" s="56">
        <f>If('20240621_intention'!B37476='20240621_intention'!B37475, A2779, A2779+1)</f>
        <v>2084</v>
      </c>
    </row>
    <row r="2781">
      <c r="A2781" s="56">
        <f>If('20240621_intention'!B37477='20240621_intention'!B37476, A2780, A2780+1)</f>
        <v>2085</v>
      </c>
    </row>
    <row r="2782">
      <c r="A2782" s="56">
        <f>If('20240621_intention'!B37478='20240621_intention'!B37477, A2781, A2781+1)</f>
        <v>2086</v>
      </c>
    </row>
    <row r="2783">
      <c r="A2783" s="56">
        <f>If('20240621_intention'!B37479='20240621_intention'!B37478, A2782, A2782+1)</f>
        <v>2086</v>
      </c>
    </row>
    <row r="2784">
      <c r="A2784" s="56">
        <f>If('20240621_intention'!B37480='20240621_intention'!B37479, A2783, A2783+1)</f>
        <v>2087</v>
      </c>
    </row>
    <row r="2785">
      <c r="A2785" s="56">
        <f>If('20240621_intention'!B37481='20240621_intention'!B37480, A2784, A2784+1)</f>
        <v>2088</v>
      </c>
    </row>
    <row r="2786">
      <c r="A2786" s="56">
        <f>If('20240621_intention'!B37482='20240621_intention'!B37481, A2785, A2785+1)</f>
        <v>2089</v>
      </c>
    </row>
    <row r="2787">
      <c r="A2787" s="56">
        <f>If('20240621_intention'!B37483='20240621_intention'!B37482, A2786, A2786+1)</f>
        <v>2090</v>
      </c>
    </row>
    <row r="2788">
      <c r="A2788" s="56">
        <f>If('20240621_intention'!B37484='20240621_intention'!B37483, A2787, A2787+1)</f>
        <v>2091</v>
      </c>
    </row>
    <row r="2789">
      <c r="A2789" s="56">
        <f>If('20240621_intention'!B37485='20240621_intention'!B37484, A2788, A2788+1)</f>
        <v>2092</v>
      </c>
    </row>
    <row r="2790">
      <c r="A2790" s="56">
        <f>If('20240621_intention'!B37486='20240621_intention'!B37485, A2789, A2789+1)</f>
        <v>2093</v>
      </c>
    </row>
    <row r="2791">
      <c r="A2791" s="56">
        <f>If('20240621_intention'!B37487='20240621_intention'!B37486, A2790, A2790+1)</f>
        <v>2094</v>
      </c>
    </row>
    <row r="2792">
      <c r="A2792" s="56">
        <f>If('20240621_intention'!B37488='20240621_intention'!B37487, A2791, A2791+1)</f>
        <v>2095</v>
      </c>
    </row>
    <row r="2793">
      <c r="A2793" s="56">
        <f>If('20240621_intention'!B37489='20240621_intention'!B37488, A2792, A2792+1)</f>
        <v>2096</v>
      </c>
    </row>
    <row r="2794">
      <c r="A2794" s="56">
        <f>If('20240621_intention'!B37490='20240621_intention'!B37489, A2793, A2793+1)</f>
        <v>2097</v>
      </c>
    </row>
    <row r="2795">
      <c r="A2795" s="56">
        <f>If('20240621_intention'!B37491='20240621_intention'!B37490, A2794, A2794+1)</f>
        <v>2098</v>
      </c>
    </row>
    <row r="2796">
      <c r="A2796" s="56">
        <f>If('20240621_intention'!B37492='20240621_intention'!B37491, A2795, A2795+1)</f>
        <v>2099</v>
      </c>
    </row>
    <row r="2797">
      <c r="A2797" s="56">
        <f>If('20240621_intention'!B37493='20240621_intention'!B37492, A2796, A2796+1)</f>
        <v>2100</v>
      </c>
    </row>
    <row r="2798">
      <c r="A2798" s="56">
        <f>If('20240621_intention'!B37494='20240621_intention'!B37493, A2797, A2797+1)</f>
        <v>2101</v>
      </c>
    </row>
    <row r="2799">
      <c r="A2799" s="56">
        <f>If('20240621_intention'!B37495='20240621_intention'!B37494, A2798, A2798+1)</f>
        <v>2101</v>
      </c>
    </row>
    <row r="2800">
      <c r="A2800" s="56">
        <f>If('20240621_intention'!B37496='20240621_intention'!B37495, A2799, A2799+1)</f>
        <v>2102</v>
      </c>
    </row>
    <row r="2801">
      <c r="A2801" s="56">
        <f>If('20240621_intention'!B37497='20240621_intention'!B37496, A2800, A2800+1)</f>
        <v>2103</v>
      </c>
    </row>
    <row r="2802">
      <c r="A2802" s="56">
        <f>If('20240621_intention'!B37498='20240621_intention'!B37497, A2801, A2801+1)</f>
        <v>2104</v>
      </c>
    </row>
    <row r="2803">
      <c r="A2803" s="56">
        <f>If('20240621_intention'!B37499='20240621_intention'!B37498, A2802, A2802+1)</f>
        <v>2105</v>
      </c>
    </row>
    <row r="2804">
      <c r="A2804" s="56">
        <f>If('20240621_intention'!B37500='20240621_intention'!B37499, A2803, A2803+1)</f>
        <v>2105</v>
      </c>
    </row>
    <row r="2805">
      <c r="A2805" s="56">
        <f>If('20240621_intention'!B37501='20240621_intention'!B37500, A2804, A2804+1)</f>
        <v>2106</v>
      </c>
    </row>
    <row r="2806">
      <c r="A2806" s="56">
        <f>If('20240621_intention'!B37502='20240621_intention'!B37501, A2805, A2805+1)</f>
        <v>2107</v>
      </c>
    </row>
    <row r="2807">
      <c r="A2807" s="56">
        <f>If('20240621_intention'!B37503='20240621_intention'!B37502, A2806, A2806+1)</f>
        <v>2108</v>
      </c>
    </row>
    <row r="2808">
      <c r="A2808" s="56">
        <f>If('20240621_intention'!B37504='20240621_intention'!B37503, A2807, A2807+1)</f>
        <v>2109</v>
      </c>
    </row>
    <row r="2809">
      <c r="A2809" s="56">
        <f>If('20240621_intention'!B37505='20240621_intention'!B37504, A2808, A2808+1)</f>
        <v>2110</v>
      </c>
    </row>
    <row r="2810">
      <c r="A2810" s="56">
        <f>If('20240621_intention'!B37506='20240621_intention'!B37505, A2809, A2809+1)</f>
        <v>2110</v>
      </c>
    </row>
    <row r="2811">
      <c r="A2811" s="56">
        <f>If('20240621_intention'!B37507='20240621_intention'!B37506, A2810, A2810+1)</f>
        <v>2111</v>
      </c>
    </row>
    <row r="2812">
      <c r="A2812" s="56">
        <f>If('20240621_intention'!B37508='20240621_intention'!B37507, A2811, A2811+1)</f>
        <v>2112</v>
      </c>
    </row>
    <row r="2813">
      <c r="A2813" s="56">
        <f>If('20240621_intention'!B37509='20240621_intention'!B37508, A2812, A2812+1)</f>
        <v>2113</v>
      </c>
    </row>
    <row r="2814">
      <c r="A2814" s="56">
        <f>If('20240621_intention'!B37510='20240621_intention'!B37509, A2813, A2813+1)</f>
        <v>2113</v>
      </c>
    </row>
    <row r="2815">
      <c r="A2815" s="56">
        <f>If('20240621_intention'!B37511='20240621_intention'!B37510, A2814, A2814+1)</f>
        <v>2114</v>
      </c>
    </row>
    <row r="2816">
      <c r="A2816" s="56">
        <f>If('20240621_intention'!B37512='20240621_intention'!B37511, A2815, A2815+1)</f>
        <v>2115</v>
      </c>
    </row>
    <row r="2817">
      <c r="A2817" s="56">
        <f>If('20240621_intention'!B37513='20240621_intention'!B37512, A2816, A2816+1)</f>
        <v>2116</v>
      </c>
    </row>
    <row r="2818">
      <c r="A2818" s="56">
        <f>If('20240621_intention'!B37514='20240621_intention'!B37513, A2817, A2817+1)</f>
        <v>2117</v>
      </c>
    </row>
    <row r="2819">
      <c r="A2819" s="56">
        <f>If('20240621_intention'!B37515='20240621_intention'!B37514, A2818, A2818+1)</f>
        <v>2118</v>
      </c>
    </row>
    <row r="2820">
      <c r="A2820" s="56">
        <f>If('20240621_intention'!B37516='20240621_intention'!B37515, A2819, A2819+1)</f>
        <v>2119</v>
      </c>
    </row>
    <row r="2821">
      <c r="A2821" s="56">
        <f>If('20240621_intention'!B37517='20240621_intention'!B37516, A2820, A2820+1)</f>
        <v>2120</v>
      </c>
    </row>
    <row r="2822">
      <c r="A2822" s="56">
        <f>If('20240621_intention'!B37518='20240621_intention'!B37517, A2821, A2821+1)</f>
        <v>2120</v>
      </c>
    </row>
    <row r="2823">
      <c r="A2823" s="56">
        <f>If('20240621_intention'!B37519='20240621_intention'!B37518, A2822, A2822+1)</f>
        <v>2121</v>
      </c>
    </row>
    <row r="2824">
      <c r="A2824" s="56">
        <f>If('20240621_intention'!B37520='20240621_intention'!B37519, A2823, A2823+1)</f>
        <v>2122</v>
      </c>
    </row>
    <row r="2825">
      <c r="A2825" s="56">
        <f>If('20240621_intention'!B37521='20240621_intention'!B37520, A2824, A2824+1)</f>
        <v>2122</v>
      </c>
    </row>
    <row r="2826">
      <c r="A2826" s="56">
        <f>If('20240621_intention'!B37522='20240621_intention'!B37521, A2825, A2825+1)</f>
        <v>2123</v>
      </c>
    </row>
    <row r="2827">
      <c r="A2827" s="56">
        <f>If('20240621_intention'!B37523='20240621_intention'!B37522, A2826, A2826+1)</f>
        <v>2123</v>
      </c>
    </row>
    <row r="2828">
      <c r="A2828" s="56">
        <f>If('20240621_intention'!B37524='20240621_intention'!B37523, A2827, A2827+1)</f>
        <v>2124</v>
      </c>
    </row>
    <row r="2829">
      <c r="A2829" s="56">
        <f>If('20240621_intention'!B37525='20240621_intention'!B37524, A2828, A2828+1)</f>
        <v>2125</v>
      </c>
    </row>
    <row r="2830">
      <c r="A2830" s="56">
        <f>If('20240621_intention'!B37526='20240621_intention'!B37525, A2829, A2829+1)</f>
        <v>2126</v>
      </c>
    </row>
    <row r="2831">
      <c r="A2831" s="56">
        <f>If('20240621_intention'!B37527='20240621_intention'!B37526, A2830, A2830+1)</f>
        <v>2127</v>
      </c>
    </row>
    <row r="2832">
      <c r="A2832" s="56">
        <f>If('20240621_intention'!B37528='20240621_intention'!B37527, A2831, A2831+1)</f>
        <v>2127</v>
      </c>
    </row>
    <row r="2833">
      <c r="A2833" s="56">
        <f>If('20240621_intention'!B37529='20240621_intention'!B37528, A2832, A2832+1)</f>
        <v>2128</v>
      </c>
    </row>
    <row r="2834">
      <c r="A2834" s="56">
        <f>If('20240621_intention'!B37530='20240621_intention'!B37529, A2833, A2833+1)</f>
        <v>2129</v>
      </c>
    </row>
    <row r="2835">
      <c r="A2835" s="56">
        <f>If('20240621_intention'!B37531='20240621_intention'!B37530, A2834, A2834+1)</f>
        <v>2130</v>
      </c>
    </row>
    <row r="2836">
      <c r="A2836" s="56">
        <f>If('20240621_intention'!B37532='20240621_intention'!B37531, A2835, A2835+1)</f>
        <v>2131</v>
      </c>
    </row>
    <row r="2837">
      <c r="A2837" s="56">
        <f>If('20240621_intention'!B37533='20240621_intention'!B37532, A2836, A2836+1)</f>
        <v>2131</v>
      </c>
    </row>
    <row r="2838">
      <c r="A2838" s="56">
        <f>If('20240621_intention'!B37534='20240621_intention'!B37533, A2837, A2837+1)</f>
        <v>2132</v>
      </c>
    </row>
    <row r="2839">
      <c r="A2839" s="56">
        <f>If('20240621_intention'!B37535='20240621_intention'!B37534, A2838, A2838+1)</f>
        <v>2132</v>
      </c>
    </row>
    <row r="2840">
      <c r="A2840" s="56">
        <f>If('20240621_intention'!B37536='20240621_intention'!B37535, A2839, A2839+1)</f>
        <v>2133</v>
      </c>
    </row>
    <row r="2841">
      <c r="A2841" s="56">
        <f>If('20240621_intention'!B37537='20240621_intention'!B37536, A2840, A2840+1)</f>
        <v>2134</v>
      </c>
    </row>
    <row r="2842">
      <c r="A2842" s="56">
        <f>If('20240621_intention'!B37538='20240621_intention'!B37537, A2841, A2841+1)</f>
        <v>2135</v>
      </c>
    </row>
    <row r="2843">
      <c r="A2843" s="56">
        <f>If('20240621_intention'!B37539='20240621_intention'!B37538, A2842, A2842+1)</f>
        <v>2136</v>
      </c>
    </row>
    <row r="2844">
      <c r="A2844" s="56">
        <f>If('20240621_intention'!B37540='20240621_intention'!B37539, A2843, A2843+1)</f>
        <v>2137</v>
      </c>
    </row>
    <row r="2845">
      <c r="A2845" s="56">
        <f>If('20240621_intention'!B37541='20240621_intention'!B37540, A2844, A2844+1)</f>
        <v>2137</v>
      </c>
    </row>
    <row r="2846">
      <c r="A2846" s="56">
        <f>If('20240621_intention'!B37542='20240621_intention'!B37541, A2845, A2845+1)</f>
        <v>2138</v>
      </c>
    </row>
    <row r="2847">
      <c r="A2847" s="56">
        <f>If('20240621_intention'!B37543='20240621_intention'!B37542, A2846, A2846+1)</f>
        <v>2139</v>
      </c>
    </row>
    <row r="2848">
      <c r="A2848" s="56">
        <f>If('20240621_intention'!B37544='20240621_intention'!B37543, A2847, A2847+1)</f>
        <v>2140</v>
      </c>
    </row>
    <row r="2849">
      <c r="A2849" s="56">
        <f>If('20240621_intention'!B37545='20240621_intention'!B37544, A2848, A2848+1)</f>
        <v>2141</v>
      </c>
    </row>
    <row r="2850">
      <c r="A2850" s="56">
        <f>If('20240621_intention'!B37546='20240621_intention'!B37545, A2849, A2849+1)</f>
        <v>2142</v>
      </c>
    </row>
    <row r="2851">
      <c r="A2851" s="56">
        <f>If('20240621_intention'!B37547='20240621_intention'!B37546, A2850, A2850+1)</f>
        <v>2142</v>
      </c>
    </row>
    <row r="2852">
      <c r="A2852" s="56">
        <f>If('20240621_intention'!B37548='20240621_intention'!B37547, A2851, A2851+1)</f>
        <v>2142</v>
      </c>
    </row>
    <row r="2853">
      <c r="A2853" s="56">
        <f>If('20240621_intention'!B37549='20240621_intention'!B37548, A2852, A2852+1)</f>
        <v>2143</v>
      </c>
    </row>
    <row r="2854">
      <c r="A2854" s="56">
        <f>If('20240621_intention'!B37550='20240621_intention'!B37549, A2853, A2853+1)</f>
        <v>2143</v>
      </c>
    </row>
    <row r="2855">
      <c r="A2855" s="56">
        <f>If('20240621_intention'!B37551='20240621_intention'!B37550, A2854, A2854+1)</f>
        <v>2143</v>
      </c>
    </row>
    <row r="2856">
      <c r="A2856" s="56">
        <f>If('20240621_intention'!B37552='20240621_intention'!B37551, A2855, A2855+1)</f>
        <v>2143</v>
      </c>
    </row>
    <row r="2857">
      <c r="A2857" s="56">
        <f>If('20240621_intention'!B37553='20240621_intention'!B37552, A2856, A2856+1)</f>
        <v>2144</v>
      </c>
    </row>
    <row r="2858">
      <c r="A2858" s="56">
        <f>If('20240621_intention'!B37554='20240621_intention'!B37553, A2857, A2857+1)</f>
        <v>2145</v>
      </c>
    </row>
    <row r="2859">
      <c r="A2859" s="56">
        <f>If('20240621_intention'!B37555='20240621_intention'!B37554, A2858, A2858+1)</f>
        <v>2145</v>
      </c>
    </row>
    <row r="2860">
      <c r="A2860" s="56">
        <f>If('20240621_intention'!B37556='20240621_intention'!B37555, A2859, A2859+1)</f>
        <v>2146</v>
      </c>
    </row>
    <row r="2861">
      <c r="A2861" s="56">
        <f>If('20240621_intention'!B37557='20240621_intention'!B37556, A2860, A2860+1)</f>
        <v>2147</v>
      </c>
    </row>
    <row r="2862">
      <c r="A2862" s="56">
        <f>If('20240621_intention'!B37558='20240621_intention'!B37557, A2861, A2861+1)</f>
        <v>2147</v>
      </c>
    </row>
    <row r="2863">
      <c r="A2863" s="56">
        <f>If('20240621_intention'!B37559='20240621_intention'!B37558, A2862, A2862+1)</f>
        <v>2148</v>
      </c>
    </row>
    <row r="2864">
      <c r="A2864" s="56">
        <f>If('20240621_intention'!B37560='20240621_intention'!B37559, A2863, A2863+1)</f>
        <v>2149</v>
      </c>
    </row>
    <row r="2865">
      <c r="A2865" s="56">
        <f>If('20240621_intention'!B37561='20240621_intention'!B37560, A2864, A2864+1)</f>
        <v>2150</v>
      </c>
    </row>
    <row r="2866">
      <c r="A2866" s="56">
        <f>If('20240621_intention'!B37562='20240621_intention'!B37561, A2865, A2865+1)</f>
        <v>2151</v>
      </c>
    </row>
    <row r="2867">
      <c r="A2867" s="56">
        <f>If('20240621_intention'!B37563='20240621_intention'!B37562, A2866, A2866+1)</f>
        <v>2152</v>
      </c>
    </row>
    <row r="2868">
      <c r="A2868" s="56">
        <f>If('20240621_intention'!B37564='20240621_intention'!B37563, A2867, A2867+1)</f>
        <v>2153</v>
      </c>
    </row>
    <row r="2869">
      <c r="A2869" s="56">
        <f>If('20240621_intention'!B37565='20240621_intention'!B37564, A2868, A2868+1)</f>
        <v>2153</v>
      </c>
    </row>
    <row r="2870">
      <c r="A2870" s="56">
        <f>If('20240621_intention'!B37566='20240621_intention'!B37565, A2869, A2869+1)</f>
        <v>2153</v>
      </c>
    </row>
    <row r="2871">
      <c r="A2871" s="56">
        <f>If('20240621_intention'!B37567='20240621_intention'!B37566, A2870, A2870+1)</f>
        <v>2153</v>
      </c>
    </row>
    <row r="2872">
      <c r="A2872" s="56">
        <f>If('20240621_intention'!B37568='20240621_intention'!B37567, A2871, A2871+1)</f>
        <v>2154</v>
      </c>
    </row>
    <row r="2873">
      <c r="A2873" s="56">
        <f>If('20240621_intention'!B37569='20240621_intention'!B37568, A2872, A2872+1)</f>
        <v>2154</v>
      </c>
    </row>
    <row r="2874">
      <c r="A2874" s="56">
        <f>If('20240621_intention'!B37570='20240621_intention'!B37569, A2873, A2873+1)</f>
        <v>2155</v>
      </c>
    </row>
    <row r="2875">
      <c r="A2875" s="56">
        <f>If('20240621_intention'!B37571='20240621_intention'!B37570, A2874, A2874+1)</f>
        <v>2156</v>
      </c>
    </row>
    <row r="2876">
      <c r="A2876" s="56">
        <f>If('20240621_intention'!B37572='20240621_intention'!B37571, A2875, A2875+1)</f>
        <v>2156</v>
      </c>
    </row>
    <row r="2877">
      <c r="A2877" s="56">
        <f>If('20240621_intention'!B37573='20240621_intention'!B37572, A2876, A2876+1)</f>
        <v>2156</v>
      </c>
    </row>
    <row r="2878">
      <c r="A2878" s="56">
        <f>If('20240621_intention'!B37574='20240621_intention'!B37573, A2877, A2877+1)</f>
        <v>2156</v>
      </c>
    </row>
    <row r="2879">
      <c r="A2879" s="56">
        <f>If('20240621_intention'!B37575='20240621_intention'!B37574, A2878, A2878+1)</f>
        <v>2156</v>
      </c>
    </row>
    <row r="2880">
      <c r="A2880" s="56">
        <f>If('20240621_intention'!B37576='20240621_intention'!B37575, A2879, A2879+1)</f>
        <v>2156</v>
      </c>
    </row>
    <row r="2881">
      <c r="A2881" s="56">
        <f>If('20240621_intention'!B37577='20240621_intention'!B37576, A2880, A2880+1)</f>
        <v>2156</v>
      </c>
    </row>
    <row r="2882">
      <c r="A2882" s="56">
        <f>If('20240621_intention'!B37578='20240621_intention'!B37577, A2881, A2881+1)</f>
        <v>2156</v>
      </c>
    </row>
    <row r="2883">
      <c r="A2883" s="56">
        <f>If('20240621_intention'!B37579='20240621_intention'!B37578, A2882, A2882+1)</f>
        <v>2156</v>
      </c>
    </row>
    <row r="2884">
      <c r="A2884" s="56">
        <f>If('20240621_intention'!B37580='20240621_intention'!B37579, A2883, A2883+1)</f>
        <v>2156</v>
      </c>
    </row>
    <row r="2885">
      <c r="A2885" s="56">
        <f>If('20240621_intention'!B37581='20240621_intention'!B37580, A2884, A2884+1)</f>
        <v>2156</v>
      </c>
    </row>
    <row r="2886">
      <c r="A2886" s="56">
        <f>If('20240621_intention'!B37582='20240621_intention'!B37581, A2885, A2885+1)</f>
        <v>2156</v>
      </c>
    </row>
    <row r="2887">
      <c r="A2887" s="56">
        <f>If('20240621_intention'!B37583='20240621_intention'!B37582, A2886, A2886+1)</f>
        <v>2156</v>
      </c>
    </row>
    <row r="2888">
      <c r="A2888" s="56">
        <f>If('20240621_intention'!B37584='20240621_intention'!B37583, A2887, A2887+1)</f>
        <v>2156</v>
      </c>
    </row>
    <row r="2889">
      <c r="A2889" s="56">
        <f>If('20240621_intention'!B37585='20240621_intention'!B37584, A2888, A2888+1)</f>
        <v>2156</v>
      </c>
    </row>
    <row r="2890">
      <c r="A2890" s="56">
        <f>If('20240621_intention'!B37586='20240621_intention'!B37585, A2889, A2889+1)</f>
        <v>2156</v>
      </c>
    </row>
    <row r="2891">
      <c r="A2891" s="56">
        <f>If('20240621_intention'!B37587='20240621_intention'!B37586, A2890, A2890+1)</f>
        <v>2156</v>
      </c>
    </row>
    <row r="2892">
      <c r="A2892" s="56">
        <f>If('20240621_intention'!B37588='20240621_intention'!B37587, A2891, A2891+1)</f>
        <v>2156</v>
      </c>
    </row>
    <row r="2893">
      <c r="A2893" s="56">
        <f>If('20240621_intention'!B37589='20240621_intention'!B37588, A2892, A2892+1)</f>
        <v>2156</v>
      </c>
    </row>
    <row r="2894">
      <c r="A2894" s="56">
        <f>If('20240621_intention'!B37590='20240621_intention'!B37589, A2893, A2893+1)</f>
        <v>2156</v>
      </c>
    </row>
    <row r="2895">
      <c r="A2895" s="56">
        <f>If('20240621_intention'!B37591='20240621_intention'!B37590, A2894, A2894+1)</f>
        <v>2156</v>
      </c>
    </row>
    <row r="2896">
      <c r="A2896" s="56">
        <f>If('20240621_intention'!B37592='20240621_intention'!B37591, A2895, A2895+1)</f>
        <v>2156</v>
      </c>
    </row>
    <row r="2897">
      <c r="A2897" s="56">
        <f>If('20240621_intention'!B37593='20240621_intention'!B37592, A2896, A2896+1)</f>
        <v>2156</v>
      </c>
    </row>
    <row r="2898">
      <c r="A2898" s="56">
        <f>If('20240621_intention'!B37594='20240621_intention'!B37593, A2897, A2897+1)</f>
        <v>2156</v>
      </c>
    </row>
    <row r="2899">
      <c r="A2899" s="56">
        <f>If('20240621_intention'!B37595='20240621_intention'!B37594, A2898, A2898+1)</f>
        <v>2156</v>
      </c>
    </row>
    <row r="2900">
      <c r="A2900" s="56">
        <f>If('20240621_intention'!B37596='20240621_intention'!B37595, A2899, A2899+1)</f>
        <v>2156</v>
      </c>
    </row>
    <row r="2901">
      <c r="A2901" s="56">
        <f>If('20240621_intention'!B37597='20240621_intention'!B37596, A2900, A2900+1)</f>
        <v>2156</v>
      </c>
    </row>
    <row r="2902">
      <c r="A2902" s="56">
        <f>If('20240621_intention'!B37598='20240621_intention'!B37597, A2901, A2901+1)</f>
        <v>2156</v>
      </c>
    </row>
  </sheetData>
  <autoFilter ref="$A$1:$Q$20001">
    <sortState ref="A1:Q20001">
      <sortCondition ref="B1:B20001"/>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47.63"/>
    <col hidden="1" min="4" max="5" width="12.63"/>
    <col customWidth="1" hidden="1" min="6" max="6" width="28.88"/>
    <col customWidth="1" hidden="1" min="7" max="7" width="30.63"/>
  </cols>
  <sheetData>
    <row r="1">
      <c r="A1" s="59" t="s">
        <v>27958</v>
      </c>
      <c r="B1" s="60" t="s">
        <v>2</v>
      </c>
      <c r="C1" s="61" t="s">
        <v>27959</v>
      </c>
      <c r="D1" s="61" t="s">
        <v>27960</v>
      </c>
      <c r="E1" s="61" t="s">
        <v>27961</v>
      </c>
      <c r="F1" s="6" t="s">
        <v>27962</v>
      </c>
      <c r="G1" s="26" t="s">
        <v>27963</v>
      </c>
    </row>
    <row r="2">
      <c r="A2" s="62">
        <f t="shared" ref="A2:A470" si="1">ROW()-1</f>
        <v>1</v>
      </c>
      <c r="B2" s="63" t="str">
        <f>'Trang tính3'!A148</f>
        <v>Chốt đơn sản phẩm</v>
      </c>
      <c r="C2" s="56">
        <f>COUNTIFS('20240621_intention'!C:C, B2)</f>
        <v>2935</v>
      </c>
      <c r="D2" s="56">
        <f>COUNTIFS(Gamchat!C:C, B2)</f>
        <v>0</v>
      </c>
      <c r="E2" s="62">
        <f t="shared" ref="E2:E387" si="2">C2+D2</f>
        <v>2935</v>
      </c>
      <c r="F2" s="9" t="str">
        <f t="shared" ref="F2:F401" si="3">VLOOKUP(B2, $G$2:G1501, 1, 0)</f>
        <v>#N/A</v>
      </c>
    </row>
    <row r="3">
      <c r="A3" s="62">
        <f t="shared" si="1"/>
        <v>2</v>
      </c>
      <c r="B3" s="63" t="str">
        <f>'Trang tính3'!A335</f>
        <v>KH quan tâm sản phẩm</v>
      </c>
      <c r="C3" s="56">
        <f>COUNTIFS('20240621_intention'!C:C, B3)</f>
        <v>2011</v>
      </c>
      <c r="D3" s="56">
        <f>COUNTIFS(Gamchat!C:C, B3)</f>
        <v>0</v>
      </c>
      <c r="E3" s="62">
        <f t="shared" si="2"/>
        <v>2011</v>
      </c>
      <c r="F3" s="9" t="str">
        <f t="shared" si="3"/>
        <v>#N/A</v>
      </c>
    </row>
    <row r="4">
      <c r="A4" s="62">
        <f t="shared" si="1"/>
        <v>3</v>
      </c>
      <c r="B4" s="63" t="str">
        <f>'Trang tính3'!A149</f>
        <v>Chốt SĐT nhận hàng</v>
      </c>
      <c r="C4" s="56">
        <f>COUNTIFS('20240621_intention'!C:C, B4)</f>
        <v>1041</v>
      </c>
      <c r="D4" s="56">
        <f>COUNTIFS(Gamchat!C:C, B4)</f>
        <v>0</v>
      </c>
      <c r="E4" s="62">
        <f t="shared" si="2"/>
        <v>1041</v>
      </c>
      <c r="F4" s="9" t="str">
        <f t="shared" si="3"/>
        <v>Chốt SĐT nhận hàng</v>
      </c>
    </row>
    <row r="5">
      <c r="A5" s="62">
        <f t="shared" si="1"/>
        <v>4</v>
      </c>
      <c r="B5" s="63" t="str">
        <f>'Trang tính3'!A151</f>
        <v>Chốt mua lẻ</v>
      </c>
      <c r="C5" s="56">
        <f>COUNTIFS('20240621_intention'!C:C, B5)</f>
        <v>974</v>
      </c>
      <c r="D5" s="56">
        <f>COUNTIFS(Gamchat!C:C, B5)</f>
        <v>0</v>
      </c>
      <c r="E5" s="62">
        <f t="shared" si="2"/>
        <v>974</v>
      </c>
      <c r="F5" s="9" t="str">
        <f t="shared" si="3"/>
        <v>Chốt mua lẻ</v>
      </c>
      <c r="G5" s="64" t="s">
        <v>24</v>
      </c>
    </row>
    <row r="6">
      <c r="A6" s="62">
        <f t="shared" si="1"/>
        <v>5</v>
      </c>
      <c r="B6" s="63" t="str">
        <f>'Trang tính3'!A32</f>
        <v>Chốt địa chỉ nhà nhận hàng</v>
      </c>
      <c r="C6" s="56">
        <f>COUNTIFS('20240621_intention'!C:C, B6)</f>
        <v>731</v>
      </c>
      <c r="D6" s="56">
        <f>COUNTIFS(Gamchat!C:C, B6)</f>
        <v>0</v>
      </c>
      <c r="E6" s="62">
        <f t="shared" si="2"/>
        <v>731</v>
      </c>
      <c r="F6" s="9" t="str">
        <f t="shared" si="3"/>
        <v>Chốt địa chỉ nhà nhận hàng</v>
      </c>
    </row>
    <row r="7">
      <c r="A7" s="62">
        <f t="shared" si="1"/>
        <v>6</v>
      </c>
      <c r="B7" s="63" t="str">
        <f>'Trang tính3'!A40</f>
        <v>Chốt màu sắc</v>
      </c>
      <c r="C7" s="56">
        <f>COUNTIFS('20240621_intention'!C:C, B7)</f>
        <v>687</v>
      </c>
      <c r="D7" s="56">
        <f>COUNTIFS(Gamchat!C:C, B7)</f>
        <v>0</v>
      </c>
      <c r="E7" s="62">
        <f t="shared" si="2"/>
        <v>687</v>
      </c>
      <c r="F7" s="9" t="str">
        <f t="shared" si="3"/>
        <v>Chốt màu sắc</v>
      </c>
    </row>
    <row r="8">
      <c r="A8" s="62">
        <f t="shared" si="1"/>
        <v>7</v>
      </c>
      <c r="B8" s="65" t="str">
        <f>'Trang tính3'!A364</f>
        <v>Hỏi chương trình khuyến mãi</v>
      </c>
      <c r="C8" s="56">
        <f>COUNTIFS('20240621_intention'!C:C, B8)</f>
        <v>595</v>
      </c>
      <c r="D8" s="56">
        <f>COUNTIFS(Gamchat!C:C, B8)</f>
        <v>0</v>
      </c>
      <c r="E8" s="62">
        <f t="shared" si="2"/>
        <v>595</v>
      </c>
      <c r="F8" s="9" t="str">
        <f t="shared" si="3"/>
        <v>#N/A</v>
      </c>
    </row>
    <row r="9">
      <c r="A9" s="62">
        <f t="shared" si="1"/>
        <v>8</v>
      </c>
      <c r="B9" s="63" t="str">
        <f>'Trang tính3'!A187</f>
        <v>Hỏi kích cỡ</v>
      </c>
      <c r="C9" s="56">
        <f>COUNTIFS('20240621_intention'!C:C, B9)</f>
        <v>591</v>
      </c>
      <c r="D9" s="56">
        <f>COUNTIFS(Gamchat!C:C, B9)</f>
        <v>0</v>
      </c>
      <c r="E9" s="62">
        <f t="shared" si="2"/>
        <v>591</v>
      </c>
      <c r="F9" s="9" t="str">
        <f t="shared" si="3"/>
        <v>Hỏi kích cỡ</v>
      </c>
      <c r="G9" s="66" t="s">
        <v>4084</v>
      </c>
    </row>
    <row r="10">
      <c r="A10" s="62">
        <f t="shared" si="1"/>
        <v>9</v>
      </c>
      <c r="B10" s="63" t="str">
        <f>'Trang tính3'!A38</f>
        <v>Chốt kích cỡ</v>
      </c>
      <c r="C10" s="56">
        <f>COUNTIFS('20240621_intention'!C:C, B10)</f>
        <v>512</v>
      </c>
      <c r="D10" s="56">
        <f>COUNTIFS(Gamchat!C:C, B10)</f>
        <v>0</v>
      </c>
      <c r="E10" s="62">
        <f t="shared" si="2"/>
        <v>512</v>
      </c>
      <c r="F10" s="9" t="str">
        <f t="shared" si="3"/>
        <v>Chốt kích cỡ</v>
      </c>
    </row>
    <row r="11">
      <c r="A11" s="62">
        <f t="shared" si="1"/>
        <v>10</v>
      </c>
      <c r="B11" s="63" t="str">
        <f>'Trang tính3'!A313</f>
        <v>Hỏi giá sản phẩm</v>
      </c>
      <c r="C11" s="56">
        <f>COUNTIFS('20240621_intention'!C:C, B11)</f>
        <v>471</v>
      </c>
      <c r="D11" s="56">
        <f>COUNTIFS(Gamchat!C:C, B11)</f>
        <v>0</v>
      </c>
      <c r="E11" s="62">
        <f t="shared" si="2"/>
        <v>471</v>
      </c>
      <c r="F11" s="9" t="str">
        <f t="shared" si="3"/>
        <v>#N/A</v>
      </c>
    </row>
    <row r="12">
      <c r="A12" s="62">
        <f t="shared" si="1"/>
        <v>11</v>
      </c>
      <c r="B12" s="63" t="str">
        <f>'Trang tính3'!A23</f>
        <v>Đánh giá chất lượng sản phẩm tốt</v>
      </c>
      <c r="C12" s="56">
        <f>COUNTIFS('20240621_intention'!C:C, B12)</f>
        <v>409</v>
      </c>
      <c r="D12" s="56">
        <f>COUNTIFS(Gamchat!C:C, B12)</f>
        <v>0</v>
      </c>
      <c r="E12" s="62">
        <f t="shared" si="2"/>
        <v>409</v>
      </c>
      <c r="F12" s="9" t="str">
        <f t="shared" si="3"/>
        <v>Đánh giá chất lượng sản phẩm tốt</v>
      </c>
    </row>
    <row r="13">
      <c r="A13" s="62">
        <f t="shared" si="1"/>
        <v>12</v>
      </c>
      <c r="B13" s="63" t="str">
        <f>'Trang tính3'!A163</f>
        <v>Trả góp</v>
      </c>
      <c r="C13" s="56">
        <f>COUNTIFS('20240621_intention'!C:C, B13)</f>
        <v>291</v>
      </c>
      <c r="D13" s="56">
        <f>COUNTIFS(Gamchat!C:C, B13)</f>
        <v>0</v>
      </c>
      <c r="E13" s="62">
        <f t="shared" si="2"/>
        <v>291</v>
      </c>
      <c r="F13" s="9" t="str">
        <f t="shared" si="3"/>
        <v>#N/A</v>
      </c>
    </row>
    <row r="14">
      <c r="A14" s="62">
        <f t="shared" si="1"/>
        <v>13</v>
      </c>
      <c r="B14" s="65" t="str">
        <f>'Trang tính3'!A305</f>
        <v>Hỏi tính năng (chống bụi, chống nước, chống rung,...)</v>
      </c>
      <c r="C14" s="56">
        <f>COUNTIFS('20240621_intention'!C:C, B14)</f>
        <v>283</v>
      </c>
      <c r="D14" s="56">
        <f>COUNTIFS(Gamchat!C:C, B14)</f>
        <v>0</v>
      </c>
      <c r="E14" s="62">
        <f t="shared" si="2"/>
        <v>283</v>
      </c>
      <c r="F14" s="9" t="str">
        <f t="shared" si="3"/>
        <v>#N/A</v>
      </c>
      <c r="G14" s="64" t="s">
        <v>177</v>
      </c>
    </row>
    <row r="15">
      <c r="A15" s="62">
        <f t="shared" si="1"/>
        <v>14</v>
      </c>
      <c r="B15" s="63" t="str">
        <f>'Trang tính3'!A206</f>
        <v>Quan tâm sản phẩm Đồ ăn vặt</v>
      </c>
      <c r="C15" s="56">
        <f>COUNTIFS('20240621_intention'!C:C, B15)</f>
        <v>274</v>
      </c>
      <c r="D15" s="56">
        <f>COUNTIFS(Gamchat!C:C, B15)</f>
        <v>0</v>
      </c>
      <c r="E15" s="62">
        <f t="shared" si="2"/>
        <v>274</v>
      </c>
      <c r="F15" s="9" t="str">
        <f t="shared" si="3"/>
        <v>#N/A</v>
      </c>
      <c r="G15" s="64" t="s">
        <v>121</v>
      </c>
    </row>
    <row r="16">
      <c r="A16" s="62">
        <f t="shared" si="1"/>
        <v>15</v>
      </c>
      <c r="B16" s="63" t="str">
        <f>'Trang tính3'!A300</f>
        <v>Hỏi công dụng</v>
      </c>
      <c r="C16" s="56">
        <f>COUNTIFS('20240621_intention'!C:C, B16)</f>
        <v>273</v>
      </c>
      <c r="D16" s="56">
        <f>COUNTIFS(Gamchat!C:C, B16)</f>
        <v>0</v>
      </c>
      <c r="E16" s="62">
        <f t="shared" si="2"/>
        <v>273</v>
      </c>
      <c r="F16" s="9" t="str">
        <f t="shared" si="3"/>
        <v>Hỏi công dụng</v>
      </c>
      <c r="G16" s="66" t="s">
        <v>153</v>
      </c>
    </row>
    <row r="17">
      <c r="A17" s="62">
        <f t="shared" si="1"/>
        <v>16</v>
      </c>
      <c r="B17" s="63" t="str">
        <f>'Trang tính3'!A329</f>
        <v>Hỏi sản phẩm có kiểu dáng tương tự</v>
      </c>
      <c r="C17" s="56">
        <f>COUNTIFS('20240621_intention'!C:C, B17)</f>
        <v>267</v>
      </c>
      <c r="D17" s="56">
        <f>COUNTIFS(Gamchat!C:C, B17)</f>
        <v>0</v>
      </c>
      <c r="E17" s="62">
        <f t="shared" si="2"/>
        <v>267</v>
      </c>
      <c r="F17" s="9" t="str">
        <f t="shared" si="3"/>
        <v>#N/A</v>
      </c>
    </row>
    <row r="18">
      <c r="A18" s="62">
        <f t="shared" si="1"/>
        <v>17</v>
      </c>
      <c r="B18" s="65" t="str">
        <f>'Trang tính3'!A360</f>
        <v>Hỏi khuyến mãi theo số lượng</v>
      </c>
      <c r="C18" s="56">
        <f>COUNTIFS('20240621_intention'!C:C, B18)</f>
        <v>250</v>
      </c>
      <c r="D18" s="56">
        <f>COUNTIFS(Gamchat!C:C, B18)</f>
        <v>0</v>
      </c>
      <c r="E18" s="62">
        <f t="shared" si="2"/>
        <v>250</v>
      </c>
      <c r="F18" s="9" t="str">
        <f t="shared" si="3"/>
        <v>Hỏi khuyến mãi theo số lượng</v>
      </c>
    </row>
    <row r="19">
      <c r="A19" s="62">
        <f t="shared" si="1"/>
        <v>18</v>
      </c>
      <c r="B19" s="63" t="str">
        <f>'Trang tính3'!A314</f>
        <v>Hỏi hình ảnh sản phẩm</v>
      </c>
      <c r="C19" s="56">
        <f>COUNTIFS('20240621_intention'!C:C, B19)</f>
        <v>247</v>
      </c>
      <c r="D19" s="56">
        <f>COUNTIFS(Gamchat!C:C, B19)</f>
        <v>0</v>
      </c>
      <c r="E19" s="62">
        <f t="shared" si="2"/>
        <v>247</v>
      </c>
      <c r="F19" s="9" t="str">
        <f t="shared" si="3"/>
        <v>Hỏi hình ảnh sản phẩm</v>
      </c>
    </row>
    <row r="20">
      <c r="A20" s="62">
        <f t="shared" si="1"/>
        <v>19</v>
      </c>
      <c r="B20" s="65" t="str">
        <f>'Trang tính3'!A355</f>
        <v>Hỏi thời hạn bảo hành</v>
      </c>
      <c r="C20" s="56">
        <f>COUNTIFS('20240621_intention'!C:C, B20)</f>
        <v>244</v>
      </c>
      <c r="D20" s="56">
        <f>COUNTIFS(Gamchat!C:C, B20)</f>
        <v>0</v>
      </c>
      <c r="E20" s="62">
        <f t="shared" si="2"/>
        <v>244</v>
      </c>
      <c r="F20" s="9" t="str">
        <f t="shared" si="3"/>
        <v>Hỏi thời hạn bảo hành</v>
      </c>
    </row>
    <row r="21">
      <c r="A21" s="62">
        <f t="shared" si="1"/>
        <v>20</v>
      </c>
      <c r="B21" s="63" t="str">
        <f>'Trang tính3'!A294</f>
        <v>Hỏi hướng dẫn lắp đặt</v>
      </c>
      <c r="C21" s="56">
        <f>COUNTIFS('20240621_intention'!C:C, B21)</f>
        <v>243</v>
      </c>
      <c r="D21" s="56">
        <f>COUNTIFS(Gamchat!C:C, B21)</f>
        <v>0</v>
      </c>
      <c r="E21" s="62">
        <f t="shared" si="2"/>
        <v>243</v>
      </c>
      <c r="F21" s="9" t="str">
        <f t="shared" si="3"/>
        <v>Hỏi hướng dẫn lắp đặt</v>
      </c>
    </row>
    <row r="22">
      <c r="A22" s="62">
        <f t="shared" si="1"/>
        <v>21</v>
      </c>
      <c r="B22" s="65" t="str">
        <f>'Trang tính3'!A362</f>
        <v>Hỏi khuyến mãi ngày lễ</v>
      </c>
      <c r="C22" s="56">
        <f>COUNTIFS('20240621_intention'!C:C, B22)</f>
        <v>236</v>
      </c>
      <c r="D22" s="56">
        <f>COUNTIFS(Gamchat!C:C, B22)</f>
        <v>0</v>
      </c>
      <c r="E22" s="62">
        <f t="shared" si="2"/>
        <v>236</v>
      </c>
      <c r="F22" s="9" t="str">
        <f t="shared" si="3"/>
        <v>Hỏi khuyến mãi ngày lễ</v>
      </c>
    </row>
    <row r="23">
      <c r="A23" s="62">
        <f t="shared" si="1"/>
        <v>22</v>
      </c>
      <c r="B23" s="63" t="str">
        <f>'Trang tính3'!A30</f>
        <v>Chốt không mua</v>
      </c>
      <c r="C23" s="56">
        <f>COUNTIFS('20240621_intention'!C:C, B23)</f>
        <v>234</v>
      </c>
      <c r="D23" s="56">
        <f>COUNTIFS(Gamchat!C:C, B23)</f>
        <v>0</v>
      </c>
      <c r="E23" s="62">
        <f t="shared" si="2"/>
        <v>234</v>
      </c>
      <c r="F23" s="9" t="str">
        <f t="shared" si="3"/>
        <v>Chốt không mua</v>
      </c>
    </row>
    <row r="24">
      <c r="A24" s="62">
        <f t="shared" si="1"/>
        <v>23</v>
      </c>
      <c r="B24" s="63" t="str">
        <f>'Trang tính3'!A188</f>
        <v>Hỏi kích thước</v>
      </c>
      <c r="C24" s="56">
        <f>COUNTIFS('20240621_intention'!C:C, B24)</f>
        <v>232</v>
      </c>
      <c r="D24" s="56">
        <f>COUNTIFS(Gamchat!C:C, B24)</f>
        <v>0</v>
      </c>
      <c r="E24" s="62">
        <f t="shared" si="2"/>
        <v>232</v>
      </c>
      <c r="F24" s="9" t="str">
        <f t="shared" si="3"/>
        <v>Hỏi kích thước</v>
      </c>
    </row>
    <row r="25">
      <c r="A25" s="62">
        <f t="shared" si="1"/>
        <v>24</v>
      </c>
      <c r="B25" s="63" t="str">
        <f>'Trang tính3'!A110</f>
        <v>Chốt sản phẩm Đồ dùng nhà bếp và hộp đựng thực phẩm</v>
      </c>
      <c r="C25" s="56">
        <f>COUNTIFS('20240621_intention'!C:C, B25)</f>
        <v>224</v>
      </c>
      <c r="D25" s="56">
        <f>COUNTIFS(Gamchat!C:C, B25)</f>
        <v>0</v>
      </c>
      <c r="E25" s="62">
        <f t="shared" si="2"/>
        <v>224</v>
      </c>
      <c r="F25" s="9" t="str">
        <f t="shared" si="3"/>
        <v>#N/A</v>
      </c>
    </row>
    <row r="26">
      <c r="A26" s="62">
        <f t="shared" si="1"/>
        <v>25</v>
      </c>
      <c r="B26" s="63" t="str">
        <f>'Trang tính3'!A43</f>
        <v>Chốt mua thêm</v>
      </c>
      <c r="C26" s="56">
        <f>COUNTIFS('20240621_intention'!C:C, B26)</f>
        <v>221</v>
      </c>
      <c r="D26" s="56">
        <f>COUNTIFS(Gamchat!C:C, B26)</f>
        <v>0</v>
      </c>
      <c r="E26" s="62">
        <f t="shared" si="2"/>
        <v>221</v>
      </c>
      <c r="F26" s="9" t="str">
        <f t="shared" si="3"/>
        <v>#N/A</v>
      </c>
    </row>
    <row r="27">
      <c r="A27" s="62">
        <f t="shared" si="1"/>
        <v>26</v>
      </c>
      <c r="B27" s="63" t="str">
        <f>'Trang tính3'!A21</f>
        <v>Khiếu nại chất liệu</v>
      </c>
      <c r="C27" s="56">
        <f>COUNTIFS('20240621_intention'!C:C, B27)</f>
        <v>219</v>
      </c>
      <c r="D27" s="56">
        <f>COUNTIFS(Gamchat!C:C, B27)</f>
        <v>0</v>
      </c>
      <c r="E27" s="62">
        <f t="shared" si="2"/>
        <v>219</v>
      </c>
      <c r="F27" s="9" t="str">
        <f t="shared" si="3"/>
        <v>#N/A</v>
      </c>
    </row>
    <row r="28">
      <c r="A28" s="62">
        <f t="shared" si="1"/>
        <v>27</v>
      </c>
      <c r="B28" s="63" t="str">
        <f>'Trang tính3'!A4</f>
        <v>Khiếu nại cách đóng gói</v>
      </c>
      <c r="C28" s="56">
        <f>COUNTIFS('20240621_intention'!C:C, B28)</f>
        <v>211</v>
      </c>
      <c r="D28" s="56">
        <f>COUNTIFS(Gamchat!C:C, B28)</f>
        <v>0</v>
      </c>
      <c r="E28" s="62">
        <f t="shared" si="2"/>
        <v>211</v>
      </c>
      <c r="F28" s="9" t="str">
        <f t="shared" si="3"/>
        <v>Khiếu nại cách đóng gói</v>
      </c>
    </row>
    <row r="29">
      <c r="A29" s="62">
        <f t="shared" si="1"/>
        <v>28</v>
      </c>
      <c r="B29" s="65" t="str">
        <f>'Trang tính3'!A352</f>
        <v>Hỏi chính sách hoàn tiền</v>
      </c>
      <c r="C29" s="56">
        <f>COUNTIFS('20240621_intention'!C:C, B29)</f>
        <v>211</v>
      </c>
      <c r="D29" s="56">
        <f>COUNTIFS(Gamchat!C:C, B29)</f>
        <v>0</v>
      </c>
      <c r="E29" s="62">
        <f t="shared" si="2"/>
        <v>211</v>
      </c>
      <c r="F29" s="9" t="str">
        <f t="shared" si="3"/>
        <v>Hỏi chính sách hoàn tiền</v>
      </c>
    </row>
    <row r="30">
      <c r="A30" s="62">
        <f t="shared" si="1"/>
        <v>29</v>
      </c>
      <c r="B30" s="65" t="str">
        <f>'Trang tính3'!A357</f>
        <v>Hỏi hình thức bảo hành</v>
      </c>
      <c r="C30" s="56">
        <f>COUNTIFS('20240621_intention'!C:C, B30)</f>
        <v>210</v>
      </c>
      <c r="D30" s="56">
        <f>COUNTIFS(Gamchat!C:C, B30)</f>
        <v>0</v>
      </c>
      <c r="E30" s="62">
        <f t="shared" si="2"/>
        <v>210</v>
      </c>
      <c r="F30" s="9" t="str">
        <f t="shared" si="3"/>
        <v>#N/A</v>
      </c>
    </row>
    <row r="31">
      <c r="A31" s="62">
        <f t="shared" si="1"/>
        <v>30</v>
      </c>
      <c r="B31" s="65" t="str">
        <f>'Trang tính3'!A348</f>
        <v>Hỏi quy trình đổi trả</v>
      </c>
      <c r="C31" s="56">
        <f>COUNTIFS('20240621_intention'!C:C, B31)</f>
        <v>207</v>
      </c>
      <c r="D31" s="56">
        <f>COUNTIFS(Gamchat!C:C, B31)</f>
        <v>0</v>
      </c>
      <c r="E31" s="62">
        <f t="shared" si="2"/>
        <v>207</v>
      </c>
      <c r="F31" s="9" t="str">
        <f t="shared" si="3"/>
        <v>Hỏi quy trình đổi trả</v>
      </c>
    </row>
    <row r="32">
      <c r="A32" s="62">
        <f t="shared" si="1"/>
        <v>31</v>
      </c>
      <c r="B32" s="63" t="str">
        <f>'Trang tính3'!A331</f>
        <v>Hỏi sản phẩm có kích thước tương tự</v>
      </c>
      <c r="C32" s="56">
        <f>COUNTIFS('20240621_intention'!C:C, B32)</f>
        <v>206</v>
      </c>
      <c r="D32" s="56">
        <f>COUNTIFS(Gamchat!C:C, B32)</f>
        <v>0</v>
      </c>
      <c r="E32" s="62">
        <f t="shared" si="2"/>
        <v>206</v>
      </c>
      <c r="F32" s="9" t="str">
        <f t="shared" si="3"/>
        <v>#N/A</v>
      </c>
    </row>
    <row r="33">
      <c r="A33" s="62">
        <f t="shared" si="1"/>
        <v>32</v>
      </c>
      <c r="B33" s="63" t="str">
        <f>'Trang tính3'!A316</f>
        <v>Hỏi chất liệu</v>
      </c>
      <c r="C33" s="56">
        <f>COUNTIFS('20240621_intention'!C:C, B33)</f>
        <v>204</v>
      </c>
      <c r="D33" s="56">
        <f>COUNTIFS(Gamchat!C:C, B33)</f>
        <v>0</v>
      </c>
      <c r="E33" s="62">
        <f t="shared" si="2"/>
        <v>204</v>
      </c>
      <c r="F33" s="9" t="str">
        <f t="shared" si="3"/>
        <v>Hỏi chất liệu</v>
      </c>
    </row>
    <row r="34">
      <c r="A34" s="62">
        <f t="shared" si="1"/>
        <v>33</v>
      </c>
      <c r="B34" s="63" t="str">
        <f>'Trang tính3'!A340</f>
        <v>Hỏi bao bì</v>
      </c>
      <c r="C34" s="56">
        <f>COUNTIFS('20240621_intention'!C:C, B34)</f>
        <v>204</v>
      </c>
      <c r="D34" s="56">
        <f>COUNTIFS(Gamchat!C:C, B34)</f>
        <v>0</v>
      </c>
      <c r="E34" s="62">
        <f t="shared" si="2"/>
        <v>204</v>
      </c>
      <c r="F34" s="9" t="str">
        <f t="shared" si="3"/>
        <v>Hỏi bao bì</v>
      </c>
    </row>
    <row r="35">
      <c r="A35" s="62">
        <f t="shared" si="1"/>
        <v>34</v>
      </c>
      <c r="B35" s="63" t="str">
        <f>'Trang tính3'!A191</f>
        <v>Hỏi thời hạn sử dụng</v>
      </c>
      <c r="C35" s="56">
        <f>COUNTIFS('20240621_intention'!C:C, B35)</f>
        <v>202</v>
      </c>
      <c r="D35" s="56">
        <f>COUNTIFS(Gamchat!C:C, B35)</f>
        <v>0</v>
      </c>
      <c r="E35" s="62">
        <f t="shared" si="2"/>
        <v>202</v>
      </c>
      <c r="F35" s="9" t="str">
        <f t="shared" si="3"/>
        <v>Hỏi thời hạn sử dụng</v>
      </c>
      <c r="G35" s="64" t="s">
        <v>25</v>
      </c>
    </row>
    <row r="36">
      <c r="A36" s="62">
        <f t="shared" si="1"/>
        <v>35</v>
      </c>
      <c r="B36" s="63" t="str">
        <f>'Trang tính3'!A233</f>
        <v>Quan tâm sản phẩm Điện thoại và Phụ kiện</v>
      </c>
      <c r="C36" s="56">
        <f>COUNTIFS('20240621_intention'!C:C, B36)</f>
        <v>202</v>
      </c>
      <c r="D36" s="56">
        <f>COUNTIFS(Gamchat!C:C, B36)</f>
        <v>0</v>
      </c>
      <c r="E36" s="62">
        <f t="shared" si="2"/>
        <v>202</v>
      </c>
      <c r="F36" s="9" t="str">
        <f t="shared" si="3"/>
        <v>#N/A</v>
      </c>
    </row>
    <row r="37">
      <c r="A37" s="62">
        <f t="shared" si="1"/>
        <v>36</v>
      </c>
      <c r="B37" s="63" t="str">
        <f>'Trang tính3'!A343</f>
        <v>Hỏi bán hàng offline</v>
      </c>
      <c r="C37" s="56">
        <f>COUNTIFS('20240621_intention'!C:C, B37)</f>
        <v>202</v>
      </c>
      <c r="D37" s="56">
        <f>COUNTIFS(Gamchat!C:C, B37)</f>
        <v>0</v>
      </c>
      <c r="E37" s="62">
        <f t="shared" si="2"/>
        <v>202</v>
      </c>
      <c r="F37" s="9" t="str">
        <f t="shared" si="3"/>
        <v>Hỏi bán hàng offline</v>
      </c>
    </row>
    <row r="38">
      <c r="A38" s="62">
        <f t="shared" si="1"/>
        <v>37</v>
      </c>
      <c r="B38" s="63" t="str">
        <f>'Trang tính3'!A41</f>
        <v>Chốt mua để thử</v>
      </c>
      <c r="C38" s="56">
        <f>COUNTIFS('20240621_intention'!C:C, B38)</f>
        <v>202</v>
      </c>
      <c r="D38" s="56">
        <f>COUNTIFS(Gamchat!C:C, B38)</f>
        <v>0</v>
      </c>
      <c r="E38" s="62">
        <f t="shared" si="2"/>
        <v>202</v>
      </c>
      <c r="F38" s="9" t="str">
        <f t="shared" si="3"/>
        <v>Chốt mua để thử</v>
      </c>
    </row>
    <row r="39">
      <c r="A39" s="62">
        <f t="shared" si="1"/>
        <v>38</v>
      </c>
      <c r="B39" s="63" t="str">
        <f>'Trang tính3'!A379</f>
        <v>Hỏi lộ trình vận chuyển</v>
      </c>
      <c r="C39" s="56">
        <f>COUNTIFS('20240621_intention'!C:C, B39)</f>
        <v>201</v>
      </c>
      <c r="D39" s="56">
        <f>COUNTIFS(Gamchat!C:C, B39)</f>
        <v>0</v>
      </c>
      <c r="E39" s="62">
        <f t="shared" si="2"/>
        <v>201</v>
      </c>
      <c r="F39" s="9" t="str">
        <f t="shared" si="3"/>
        <v>#N/A</v>
      </c>
      <c r="G39" s="67" t="s">
        <v>83</v>
      </c>
    </row>
    <row r="40">
      <c r="A40" s="62">
        <f t="shared" si="1"/>
        <v>39</v>
      </c>
      <c r="B40" s="63" t="str">
        <f>'Trang tính3'!A190</f>
        <v>Hỏi cách bảo quản chung</v>
      </c>
      <c r="C40" s="56">
        <f>COUNTIFS('20240621_intention'!C:C, B40)</f>
        <v>200</v>
      </c>
      <c r="D40" s="56">
        <f>COUNTIFS(Gamchat!C:C, B40)</f>
        <v>0</v>
      </c>
      <c r="E40" s="62">
        <f t="shared" si="2"/>
        <v>200</v>
      </c>
      <c r="F40" s="9" t="str">
        <f t="shared" si="3"/>
        <v>#N/A</v>
      </c>
      <c r="G40" s="68" t="s">
        <v>818</v>
      </c>
    </row>
    <row r="41">
      <c r="A41" s="62">
        <f t="shared" si="1"/>
        <v>40</v>
      </c>
      <c r="B41" s="63" t="str">
        <f>'Trang tính3'!A295</f>
        <v>Hỏi hướng dẫn sử dụng</v>
      </c>
      <c r="C41" s="56">
        <f>COUNTIFS('20240621_intention'!C:C, B41)</f>
        <v>200</v>
      </c>
      <c r="D41" s="56">
        <f>COUNTIFS(Gamchat!C:C, B41)</f>
        <v>0</v>
      </c>
      <c r="E41" s="62">
        <f t="shared" si="2"/>
        <v>200</v>
      </c>
      <c r="F41" s="9" t="str">
        <f t="shared" si="3"/>
        <v>Hỏi hướng dẫn sử dụng</v>
      </c>
    </row>
    <row r="42">
      <c r="A42" s="62">
        <f t="shared" si="1"/>
        <v>41</v>
      </c>
      <c r="B42" s="63" t="str">
        <f>'Trang tính3'!A311</f>
        <v>Hỏi giá combo</v>
      </c>
      <c r="C42" s="56">
        <f>COUNTIFS('20240621_intention'!C:C, B42)</f>
        <v>199</v>
      </c>
      <c r="D42" s="56">
        <f>COUNTIFS(Gamchat!C:C, B42)</f>
        <v>0</v>
      </c>
      <c r="E42" s="62">
        <f t="shared" si="2"/>
        <v>199</v>
      </c>
      <c r="F42" s="9" t="str">
        <f t="shared" si="3"/>
        <v>#N/A</v>
      </c>
    </row>
    <row r="43">
      <c r="A43" s="62">
        <f t="shared" si="1"/>
        <v>42</v>
      </c>
      <c r="B43" s="63" t="str">
        <f>'Trang tính3'!A121</f>
        <v>Chốt sản phẩm Thiết bị điện gia dụng</v>
      </c>
      <c r="C43" s="56">
        <f>COUNTIFS('20240621_intention'!C:C, B43)</f>
        <v>197</v>
      </c>
      <c r="D43" s="56">
        <f>COUNTIFS(Gamchat!C:C, B43)</f>
        <v>0</v>
      </c>
      <c r="E43" s="62">
        <f t="shared" si="2"/>
        <v>197</v>
      </c>
      <c r="F43" s="9" t="str">
        <f t="shared" si="3"/>
        <v>#N/A</v>
      </c>
      <c r="G43" s="66" t="s">
        <v>1007</v>
      </c>
    </row>
    <row r="44">
      <c r="A44" s="62">
        <f t="shared" si="1"/>
        <v>43</v>
      </c>
      <c r="B44" s="63" t="str">
        <f>'Trang tính3'!A152</f>
        <v>Chốt mua combo</v>
      </c>
      <c r="C44" s="56">
        <f>COUNTIFS('20240621_intention'!C:C, B44)</f>
        <v>196</v>
      </c>
      <c r="D44" s="56">
        <f>COUNTIFS(Gamchat!C:C, B44)</f>
        <v>0</v>
      </c>
      <c r="E44" s="62">
        <f t="shared" si="2"/>
        <v>196</v>
      </c>
      <c r="F44" s="9" t="str">
        <f t="shared" si="3"/>
        <v>#N/A</v>
      </c>
    </row>
    <row r="45">
      <c r="A45" s="62">
        <f t="shared" si="1"/>
        <v>44</v>
      </c>
      <c r="B45" s="63" t="str">
        <f>'Trang tính3'!A36</f>
        <v>Chốt gom đơn/Gom hàng</v>
      </c>
      <c r="C45" s="56">
        <f>COUNTIFS('20240621_intention'!C:C, B45)</f>
        <v>195</v>
      </c>
      <c r="D45" s="56">
        <f>COUNTIFS(Gamchat!C:C, B45)</f>
        <v>0</v>
      </c>
      <c r="E45" s="62">
        <f t="shared" si="2"/>
        <v>195</v>
      </c>
      <c r="F45" s="9" t="str">
        <f t="shared" si="3"/>
        <v>Chốt gom đơn/Gom hàng</v>
      </c>
    </row>
    <row r="46">
      <c r="A46" s="62">
        <f t="shared" si="1"/>
        <v>45</v>
      </c>
      <c r="B46" s="63" t="str">
        <f>'Trang tính3'!A127</f>
        <v>Chốt sản phẩm Chăm sóc tóc</v>
      </c>
      <c r="C46" s="56">
        <f>COUNTIFS('20240621_intention'!C:C, B46)</f>
        <v>193</v>
      </c>
      <c r="D46" s="56">
        <f>COUNTIFS(Gamchat!C:C, B46)</f>
        <v>0</v>
      </c>
      <c r="E46" s="62">
        <f t="shared" si="2"/>
        <v>193</v>
      </c>
      <c r="F46" s="9" t="str">
        <f t="shared" si="3"/>
        <v>#N/A</v>
      </c>
      <c r="G46" s="66" t="s">
        <v>69</v>
      </c>
    </row>
    <row r="47">
      <c r="A47" s="62">
        <f t="shared" si="1"/>
        <v>46</v>
      </c>
      <c r="B47" s="63" t="str">
        <f>'Trang tính3'!A108</f>
        <v>Chốt sản phẩm Trang trí nhà cửa</v>
      </c>
      <c r="C47" s="56">
        <f>COUNTIFS('20240621_intention'!C:C, B47)</f>
        <v>189</v>
      </c>
      <c r="D47" s="56">
        <f>COUNTIFS(Gamchat!C:C, B47)</f>
        <v>0</v>
      </c>
      <c r="E47" s="62">
        <f t="shared" si="2"/>
        <v>189</v>
      </c>
      <c r="F47" s="9" t="str">
        <f t="shared" si="3"/>
        <v>#N/A</v>
      </c>
    </row>
    <row r="48">
      <c r="A48" s="62">
        <f t="shared" si="1"/>
        <v>47</v>
      </c>
      <c r="B48" s="63" t="str">
        <f>'Trang tính3'!A2</f>
        <v>Khiếu nại tốc độ giao hàng</v>
      </c>
      <c r="C48" s="56">
        <f>COUNTIFS('20240621_intention'!C:C, B48)</f>
        <v>188</v>
      </c>
      <c r="D48" s="56">
        <f>COUNTIFS(Gamchat!C:C, B48)</f>
        <v>0</v>
      </c>
      <c r="E48" s="62">
        <f t="shared" si="2"/>
        <v>188</v>
      </c>
      <c r="F48" s="9" t="str">
        <f t="shared" si="3"/>
        <v>#N/A</v>
      </c>
    </row>
    <row r="49">
      <c r="A49" s="62">
        <f t="shared" si="1"/>
        <v>48</v>
      </c>
      <c r="B49" s="63" t="str">
        <f>'Trang tính3'!A371</f>
        <v>Thay đổi SĐT nhận hàng</v>
      </c>
      <c r="C49" s="56">
        <f>COUNTIFS('20240621_intention'!C:C, B49)</f>
        <v>188</v>
      </c>
      <c r="D49" s="56">
        <f>COUNTIFS(Gamchat!C:C, B49)</f>
        <v>0</v>
      </c>
      <c r="E49" s="62">
        <f t="shared" si="2"/>
        <v>188</v>
      </c>
      <c r="F49" s="9" t="str">
        <f t="shared" si="3"/>
        <v>Thay đổi SĐT nhận hàng</v>
      </c>
      <c r="G49" s="64" t="s">
        <v>893</v>
      </c>
    </row>
    <row r="50">
      <c r="A50" s="62">
        <f t="shared" si="1"/>
        <v>49</v>
      </c>
      <c r="B50" s="63" t="str">
        <f>'Trang tính3'!A13</f>
        <v>Khiếu nại giao sai sản phẩm</v>
      </c>
      <c r="C50" s="56">
        <f>COUNTIFS('20240621_intention'!C:C, B50)</f>
        <v>188</v>
      </c>
      <c r="D50" s="56">
        <f>COUNTIFS(Gamchat!C:C, B50)</f>
        <v>0</v>
      </c>
      <c r="E50" s="62">
        <f t="shared" si="2"/>
        <v>188</v>
      </c>
      <c r="F50" s="9" t="str">
        <f t="shared" si="3"/>
        <v>#N/A</v>
      </c>
      <c r="G50" s="66" t="s">
        <v>1260</v>
      </c>
    </row>
    <row r="51">
      <c r="A51" s="62">
        <f t="shared" si="1"/>
        <v>50</v>
      </c>
      <c r="B51" s="63" t="str">
        <f>'Trang tính3'!A161</f>
        <v>Yêu cầu huỷ đơn</v>
      </c>
      <c r="C51" s="56">
        <f>COUNTIFS('20240621_intention'!C:C, B51)</f>
        <v>187</v>
      </c>
      <c r="D51" s="56">
        <f>COUNTIFS(Gamchat!C:C, B51)</f>
        <v>0</v>
      </c>
      <c r="E51" s="62">
        <f t="shared" si="2"/>
        <v>187</v>
      </c>
      <c r="F51" s="9" t="str">
        <f t="shared" si="3"/>
        <v>#N/A</v>
      </c>
    </row>
    <row r="52">
      <c r="A52" s="62">
        <f t="shared" si="1"/>
        <v>51</v>
      </c>
      <c r="B52" s="65" t="str">
        <f>'Trang tính3'!A60</f>
        <v>Chốt sản phẩm Đồ ăn vặt</v>
      </c>
      <c r="C52" s="56">
        <f>COUNTIFS('20240621_intention'!C:C, B52)</f>
        <v>186</v>
      </c>
      <c r="D52" s="56">
        <f>COUNTIFS(Gamchat!C:C, B52)</f>
        <v>0</v>
      </c>
      <c r="E52" s="62">
        <f t="shared" si="2"/>
        <v>186</v>
      </c>
      <c r="F52" s="9" t="str">
        <f t="shared" si="3"/>
        <v>#N/A</v>
      </c>
    </row>
    <row r="53">
      <c r="A53" s="62">
        <f t="shared" si="1"/>
        <v>52</v>
      </c>
      <c r="B53" s="63" t="str">
        <f>'Trang tính3'!A336</f>
        <v>Hỏi số lượng</v>
      </c>
      <c r="C53" s="56">
        <f>COUNTIFS('20240621_intention'!C:C, B53)</f>
        <v>184</v>
      </c>
      <c r="D53" s="56">
        <f>COUNTIFS(Gamchat!C:C, B53)</f>
        <v>0</v>
      </c>
      <c r="E53" s="62">
        <f t="shared" si="2"/>
        <v>184</v>
      </c>
      <c r="F53" s="9" t="str">
        <f t="shared" si="3"/>
        <v>#N/A</v>
      </c>
    </row>
    <row r="54">
      <c r="A54" s="62">
        <f t="shared" si="1"/>
        <v>53</v>
      </c>
      <c r="B54" s="63" t="str">
        <f>'Trang tính3'!A337</f>
        <v>Hỏi sức chứa (dung tích, thể tích,...)</v>
      </c>
      <c r="C54" s="56">
        <f>COUNTIFS('20240621_intention'!C:C, B54)</f>
        <v>184</v>
      </c>
      <c r="D54" s="56">
        <f>COUNTIFS(Gamchat!C:C, B54)</f>
        <v>0</v>
      </c>
      <c r="E54" s="62">
        <f t="shared" si="2"/>
        <v>184</v>
      </c>
      <c r="F54" s="9" t="str">
        <f t="shared" si="3"/>
        <v>Hỏi sức chứa (dung tích, thể tích,...)</v>
      </c>
    </row>
    <row r="55">
      <c r="A55" s="62">
        <f t="shared" si="1"/>
        <v>54</v>
      </c>
      <c r="B55" s="63" t="str">
        <f>'Trang tính3'!A14</f>
        <v>Khiếu nại giao sai số lượng</v>
      </c>
      <c r="C55" s="56">
        <f>COUNTIFS('20240621_intention'!C:C, B55)</f>
        <v>182</v>
      </c>
      <c r="D55" s="56">
        <f>COUNTIFS(Gamchat!C:C, B55)</f>
        <v>0</v>
      </c>
      <c r="E55" s="62">
        <f t="shared" si="2"/>
        <v>182</v>
      </c>
      <c r="F55" s="9" t="str">
        <f t="shared" si="3"/>
        <v>Khiếu nại giao sai số lượng</v>
      </c>
    </row>
    <row r="56">
      <c r="A56" s="62">
        <f t="shared" si="1"/>
        <v>55</v>
      </c>
      <c r="B56" s="63" t="str">
        <f>'Trang tính3'!A183</f>
        <v>Hẹn mua sau</v>
      </c>
      <c r="C56" s="56">
        <f>COUNTIFS('20240621_intention'!C:C, B56)</f>
        <v>181</v>
      </c>
      <c r="D56" s="56">
        <f>COUNTIFS(Gamchat!C:C, B56)</f>
        <v>0</v>
      </c>
      <c r="E56" s="62">
        <f t="shared" si="2"/>
        <v>181</v>
      </c>
      <c r="F56" s="9" t="str">
        <f t="shared" si="3"/>
        <v>#N/A</v>
      </c>
    </row>
    <row r="57">
      <c r="A57" s="62">
        <f t="shared" si="1"/>
        <v>56</v>
      </c>
      <c r="B57" s="63" t="str">
        <f>'Trang tính3'!A296</f>
        <v>Hỏi tần suất sử dụng</v>
      </c>
      <c r="C57" s="56">
        <f>COUNTIFS('20240621_intention'!C:C, B57)</f>
        <v>180</v>
      </c>
      <c r="D57" s="56">
        <f>COUNTIFS(Gamchat!C:C, B57)</f>
        <v>0</v>
      </c>
      <c r="E57" s="62">
        <f t="shared" si="2"/>
        <v>180</v>
      </c>
      <c r="F57" s="9" t="str">
        <f t="shared" si="3"/>
        <v>Hỏi tần suất sử dụng</v>
      </c>
    </row>
    <row r="58">
      <c r="A58" s="62">
        <f t="shared" si="1"/>
        <v>57</v>
      </c>
      <c r="B58" s="63" t="str">
        <f>'Trang tính3'!A328</f>
        <v>Hỏi sản phẩm có màu sắc tương tự</v>
      </c>
      <c r="C58" s="56">
        <f>COUNTIFS('20240621_intention'!C:C, B58)</f>
        <v>177</v>
      </c>
      <c r="D58" s="56">
        <f>COUNTIFS(Gamchat!C:C, B58)</f>
        <v>0</v>
      </c>
      <c r="E58" s="62">
        <f t="shared" si="2"/>
        <v>177</v>
      </c>
      <c r="F58" s="9" t="str">
        <f t="shared" si="3"/>
        <v>#N/A</v>
      </c>
    </row>
    <row r="59">
      <c r="A59" s="62">
        <f t="shared" si="1"/>
        <v>58</v>
      </c>
      <c r="B59" s="63" t="str">
        <f>'Trang tính3'!A309</f>
        <v>Hỏi đối tượng sử dụng</v>
      </c>
      <c r="C59" s="56">
        <f>COUNTIFS('20240621_intention'!C:C, B59)</f>
        <v>176</v>
      </c>
      <c r="D59" s="56">
        <f>COUNTIFS(Gamchat!C:C, B59)</f>
        <v>0</v>
      </c>
      <c r="E59" s="62">
        <f t="shared" si="2"/>
        <v>176</v>
      </c>
      <c r="F59" s="9" t="str">
        <f t="shared" si="3"/>
        <v>#N/A</v>
      </c>
      <c r="G59" s="40" t="s">
        <v>72</v>
      </c>
    </row>
    <row r="60">
      <c r="A60" s="62">
        <f t="shared" si="1"/>
        <v>59</v>
      </c>
      <c r="B60" s="63" t="str">
        <f>'Trang tính3'!A157</f>
        <v>Yêu cầu hoàn tiền</v>
      </c>
      <c r="C60" s="56">
        <f>COUNTIFS('20240621_intention'!C:C, B60)</f>
        <v>175</v>
      </c>
      <c r="D60" s="56">
        <f>COUNTIFS(Gamchat!C:C, B60)</f>
        <v>0</v>
      </c>
      <c r="E60" s="62">
        <f t="shared" si="2"/>
        <v>175</v>
      </c>
      <c r="F60" s="9" t="str">
        <f t="shared" si="3"/>
        <v>#N/A</v>
      </c>
    </row>
    <row r="61">
      <c r="A61" s="62">
        <f t="shared" si="1"/>
        <v>60</v>
      </c>
      <c r="B61" s="63" t="str">
        <f>'Trang tính3'!A269</f>
        <v>Quan tâm sản phẩm Thực phẩm chức năng</v>
      </c>
      <c r="C61" s="56">
        <f>COUNTIFS('20240621_intention'!C:C, B61)</f>
        <v>175</v>
      </c>
      <c r="D61" s="56">
        <f>COUNTIFS(Gamchat!C:C, B61)</f>
        <v>0</v>
      </c>
      <c r="E61" s="62">
        <f t="shared" si="2"/>
        <v>175</v>
      </c>
      <c r="F61" s="9" t="str">
        <f t="shared" si="3"/>
        <v>#N/A</v>
      </c>
    </row>
    <row r="62">
      <c r="A62" s="62">
        <f t="shared" si="1"/>
        <v>61</v>
      </c>
      <c r="B62" s="63" t="str">
        <f>'Trang tính3'!A334</f>
        <v>Hỏi sản phẩm tương tự chung</v>
      </c>
      <c r="C62" s="56">
        <f>COUNTIFS('20240621_intention'!C:C, B62)</f>
        <v>174</v>
      </c>
      <c r="D62" s="56">
        <f>COUNTIFS(Gamchat!C:C, B62)</f>
        <v>0</v>
      </c>
      <c r="E62" s="62">
        <f t="shared" si="2"/>
        <v>174</v>
      </c>
      <c r="F62" s="9" t="str">
        <f t="shared" si="3"/>
        <v>Hỏi sản phẩm tương tự chung</v>
      </c>
    </row>
    <row r="63">
      <c r="A63" s="62">
        <f t="shared" si="1"/>
        <v>62</v>
      </c>
      <c r="B63" s="63" t="str">
        <f>'Trang tính3'!A156</f>
        <v>Yêu cầu quy cách đóng gói</v>
      </c>
      <c r="C63" s="56">
        <f>COUNTIFS('20240621_intention'!C:C, B63)</f>
        <v>173</v>
      </c>
      <c r="D63" s="56">
        <f>COUNTIFS(Gamchat!C:C, B63)</f>
        <v>0</v>
      </c>
      <c r="E63" s="62">
        <f t="shared" si="2"/>
        <v>173</v>
      </c>
      <c r="F63" s="9" t="str">
        <f t="shared" si="3"/>
        <v>#N/A</v>
      </c>
    </row>
    <row r="64">
      <c r="A64" s="62">
        <f t="shared" si="1"/>
        <v>63</v>
      </c>
      <c r="B64" s="63" t="str">
        <f>'Trang tính3'!A374</f>
        <v>Thay đổi thời gian nhận hàng</v>
      </c>
      <c r="C64" s="56">
        <f>COUNTIFS('20240621_intention'!C:C, B64)</f>
        <v>172</v>
      </c>
      <c r="D64" s="56">
        <f>COUNTIFS(Gamchat!C:C, B64)</f>
        <v>0</v>
      </c>
      <c r="E64" s="62">
        <f t="shared" si="2"/>
        <v>172</v>
      </c>
      <c r="F64" s="9" t="str">
        <f t="shared" si="3"/>
        <v>Thay đổi thời gian nhận hàng</v>
      </c>
    </row>
    <row r="65">
      <c r="A65" s="62">
        <f t="shared" si="1"/>
        <v>64</v>
      </c>
      <c r="B65" s="63" t="str">
        <f>'Trang tính3'!A376</f>
        <v>Hỏi thời gian vận chuyển</v>
      </c>
      <c r="C65" s="56">
        <f>COUNTIFS('20240621_intention'!C:C, B65)</f>
        <v>170</v>
      </c>
      <c r="D65" s="56">
        <f>COUNTIFS(Gamchat!C:C, B65)</f>
        <v>0</v>
      </c>
      <c r="E65" s="62">
        <f t="shared" si="2"/>
        <v>170</v>
      </c>
      <c r="F65" s="9" t="str">
        <f t="shared" si="3"/>
        <v>#N/A</v>
      </c>
      <c r="G65" s="66" t="s">
        <v>74</v>
      </c>
    </row>
    <row r="66">
      <c r="A66" s="62">
        <f t="shared" si="1"/>
        <v>65</v>
      </c>
      <c r="B66" s="65" t="str">
        <f>'Trang tính3'!A54</f>
        <v>Chốt sản phẩm Quần áo nam/nữ</v>
      </c>
      <c r="C66" s="56">
        <f>COUNTIFS('20240621_intention'!C:C, B66)</f>
        <v>170</v>
      </c>
      <c r="D66" s="56">
        <f>COUNTIFS(Gamchat!C:C, B66)</f>
        <v>0</v>
      </c>
      <c r="E66" s="62">
        <f t="shared" si="2"/>
        <v>170</v>
      </c>
      <c r="F66" s="9" t="str">
        <f t="shared" si="3"/>
        <v>Chốt sản phẩm Quần áo nam/nữ</v>
      </c>
    </row>
    <row r="67">
      <c r="A67" s="62">
        <f t="shared" si="1"/>
        <v>66</v>
      </c>
      <c r="B67" s="63" t="str">
        <f>'Trang tính3'!A325</f>
        <v>Hỏi giấy chứng nhận</v>
      </c>
      <c r="C67" s="56">
        <f>COUNTIFS('20240621_intention'!C:C, B67)</f>
        <v>170</v>
      </c>
      <c r="D67" s="56">
        <f>COUNTIFS(Gamchat!C:C, B67)</f>
        <v>0</v>
      </c>
      <c r="E67" s="62">
        <f t="shared" si="2"/>
        <v>170</v>
      </c>
      <c r="F67" s="9" t="str">
        <f t="shared" si="3"/>
        <v>Hỏi giấy chứng nhận</v>
      </c>
    </row>
    <row r="68">
      <c r="A68" s="62">
        <f t="shared" si="1"/>
        <v>67</v>
      </c>
      <c r="B68" s="63" t="str">
        <f>'Trang tính3'!A301</f>
        <v>Hỏi công suất</v>
      </c>
      <c r="C68" s="56">
        <f>COUNTIFS('20240621_intention'!C:C, B68)</f>
        <v>170</v>
      </c>
      <c r="D68" s="56">
        <f>COUNTIFS(Gamchat!C:C, B68)</f>
        <v>0</v>
      </c>
      <c r="E68" s="62">
        <f t="shared" si="2"/>
        <v>170</v>
      </c>
      <c r="F68" s="9" t="str">
        <f t="shared" si="3"/>
        <v>Hỏi công suất</v>
      </c>
    </row>
    <row r="69">
      <c r="A69" s="62">
        <f t="shared" si="1"/>
        <v>68</v>
      </c>
      <c r="B69" s="63" t="str">
        <f>'Trang tính3'!A55</f>
        <v>Chốt sản phẩm Phụ kiện thời trang</v>
      </c>
      <c r="C69" s="56">
        <f>COUNTIFS('20240621_intention'!C:C, B69)</f>
        <v>170</v>
      </c>
      <c r="D69" s="56">
        <f>COUNTIFS(Gamchat!C:C, B69)</f>
        <v>0</v>
      </c>
      <c r="E69" s="62">
        <f t="shared" si="2"/>
        <v>170</v>
      </c>
      <c r="F69" s="9" t="str">
        <f t="shared" si="3"/>
        <v>Chốt sản phẩm Phụ kiện thời trang</v>
      </c>
    </row>
    <row r="70">
      <c r="A70" s="62">
        <f t="shared" si="1"/>
        <v>69</v>
      </c>
      <c r="B70" s="63" t="str">
        <f>'Trang tính3'!A321</f>
        <v>Hỏi màu sắc sản phẩm</v>
      </c>
      <c r="C70" s="56">
        <f>COUNTIFS('20240621_intention'!C:C, B70)</f>
        <v>169</v>
      </c>
      <c r="D70" s="56">
        <f>COUNTIFS(Gamchat!C:C, B70)</f>
        <v>0</v>
      </c>
      <c r="E70" s="62">
        <f t="shared" si="2"/>
        <v>169</v>
      </c>
      <c r="F70" s="9" t="str">
        <f t="shared" si="3"/>
        <v>Hỏi màu sắc sản phẩm</v>
      </c>
      <c r="G70" s="64" t="s">
        <v>8</v>
      </c>
    </row>
    <row r="71">
      <c r="A71" s="62">
        <f t="shared" si="1"/>
        <v>70</v>
      </c>
      <c r="B71" s="63" t="str">
        <f>'Trang tính3'!A378</f>
        <v>Hỏi bên vận chuyển</v>
      </c>
      <c r="C71" s="56">
        <f>COUNTIFS('20240621_intention'!C:C, B71)</f>
        <v>168</v>
      </c>
      <c r="D71" s="56">
        <f>COUNTIFS(Gamchat!C:C, B71)</f>
        <v>0</v>
      </c>
      <c r="E71" s="62">
        <f t="shared" si="2"/>
        <v>168</v>
      </c>
      <c r="F71" s="9" t="str">
        <f t="shared" si="3"/>
        <v>Hỏi bên vận chuyển</v>
      </c>
      <c r="G71" s="64" t="s">
        <v>874</v>
      </c>
    </row>
    <row r="72">
      <c r="A72" s="62">
        <f t="shared" si="1"/>
        <v>71</v>
      </c>
      <c r="B72" s="63" t="str">
        <f>'Trang tính3'!A320</f>
        <v>Hỏi kiểu dáng</v>
      </c>
      <c r="C72" s="56">
        <f>COUNTIFS('20240621_intention'!C:C, B72)</f>
        <v>164</v>
      </c>
      <c r="D72" s="56">
        <f>COUNTIFS(Gamchat!C:C, B72)</f>
        <v>0</v>
      </c>
      <c r="E72" s="62">
        <f t="shared" si="2"/>
        <v>164</v>
      </c>
      <c r="F72" s="9" t="str">
        <f t="shared" si="3"/>
        <v>Hỏi kiểu dáng</v>
      </c>
      <c r="G72" s="40" t="s">
        <v>42</v>
      </c>
    </row>
    <row r="73">
      <c r="A73" s="62">
        <f t="shared" si="1"/>
        <v>72</v>
      </c>
      <c r="B73" s="63" t="str">
        <f>'Trang tính3'!A200</f>
        <v>Quan tâm sản phẩm Quần áo nam/nữ</v>
      </c>
      <c r="C73" s="56">
        <f>COUNTIFS('20240621_intention'!C:C, B73)</f>
        <v>163</v>
      </c>
      <c r="D73" s="56">
        <f>COUNTIFS(Gamchat!C:C, B73)</f>
        <v>0</v>
      </c>
      <c r="E73" s="62">
        <f t="shared" si="2"/>
        <v>163</v>
      </c>
      <c r="F73" s="9" t="str">
        <f t="shared" si="3"/>
        <v>Quan tâm sản phẩm Quần áo nam/nữ</v>
      </c>
    </row>
    <row r="74">
      <c r="A74" s="62">
        <f t="shared" si="1"/>
        <v>73</v>
      </c>
      <c r="B74" s="65" t="str">
        <f>'Trang tính3'!A46</f>
        <v>Chốt sản phẩm Dụng cụ sửa chữa ô tô, xe máy</v>
      </c>
      <c r="C74" s="56">
        <f>COUNTIFS('20240621_intention'!C:C, B74)</f>
        <v>161</v>
      </c>
      <c r="D74" s="56">
        <f>COUNTIFS(Gamchat!C:C, B74)</f>
        <v>0</v>
      </c>
      <c r="E74" s="62">
        <f t="shared" si="2"/>
        <v>161</v>
      </c>
      <c r="F74" s="9" t="str">
        <f t="shared" si="3"/>
        <v>#N/A</v>
      </c>
    </row>
    <row r="75">
      <c r="A75" s="62">
        <f t="shared" si="1"/>
        <v>74</v>
      </c>
      <c r="B75" s="63" t="str">
        <f>'Trang tính3'!A35</f>
        <v>Chốt giá sản phẩm</v>
      </c>
      <c r="C75" s="56">
        <f>COUNTIFS('20240621_intention'!C:C, B75)</f>
        <v>160</v>
      </c>
      <c r="D75" s="56">
        <f>COUNTIFS(Gamchat!C:C, B75)</f>
        <v>0</v>
      </c>
      <c r="E75" s="62">
        <f t="shared" si="2"/>
        <v>160</v>
      </c>
      <c r="F75" s="9" t="str">
        <f t="shared" si="3"/>
        <v>Chốt giá sản phẩm</v>
      </c>
    </row>
    <row r="76">
      <c r="A76" s="62">
        <f t="shared" si="1"/>
        <v>75</v>
      </c>
      <c r="B76" s="63" t="str">
        <f>'Trang tính3'!A160</f>
        <v>Yêu cầu shop kiểm tra hàng</v>
      </c>
      <c r="C76" s="56">
        <f>COUNTIFS('20240621_intention'!C:C, B76)</f>
        <v>158</v>
      </c>
      <c r="D76" s="56">
        <f>COUNTIFS(Gamchat!C:C, B76)</f>
        <v>0</v>
      </c>
      <c r="E76" s="62">
        <f t="shared" si="2"/>
        <v>158</v>
      </c>
      <c r="F76" s="9" t="str">
        <f t="shared" si="3"/>
        <v>#N/A</v>
      </c>
    </row>
    <row r="77">
      <c r="A77" s="62">
        <f t="shared" si="1"/>
        <v>76</v>
      </c>
      <c r="B77" s="63" t="str">
        <f>'Trang tính3'!A185</f>
        <v>Cảm ơn</v>
      </c>
      <c r="C77" s="56">
        <f>COUNTIFS('20240621_intention'!C:C, B77)</f>
        <v>157</v>
      </c>
      <c r="D77" s="56">
        <f>COUNTIFS(Gamchat!C:C, B77)</f>
        <v>0</v>
      </c>
      <c r="E77" s="62">
        <f t="shared" si="2"/>
        <v>157</v>
      </c>
      <c r="F77" s="9" t="str">
        <f t="shared" si="3"/>
        <v>Cảm ơn</v>
      </c>
    </row>
    <row r="78">
      <c r="A78" s="62">
        <f t="shared" si="1"/>
        <v>77</v>
      </c>
      <c r="B78" s="63" t="str">
        <f>'Trang tính3'!A45</f>
        <v>Chốt khối lượng</v>
      </c>
      <c r="C78" s="56">
        <f>COUNTIFS('20240621_intention'!C:C, B78)</f>
        <v>157</v>
      </c>
      <c r="D78" s="56">
        <f>COUNTIFS(Gamchat!C:C, B78)</f>
        <v>0</v>
      </c>
      <c r="E78" s="62">
        <f t="shared" si="2"/>
        <v>157</v>
      </c>
      <c r="F78" s="9" t="str">
        <f t="shared" si="3"/>
        <v>#N/A</v>
      </c>
      <c r="G78" s="64" t="s">
        <v>758</v>
      </c>
    </row>
    <row r="79">
      <c r="A79" s="62">
        <f t="shared" si="1"/>
        <v>78</v>
      </c>
      <c r="B79" s="63" t="str">
        <f>'Trang tính3'!A315</f>
        <v>Hỏi hoạ tiết</v>
      </c>
      <c r="C79" s="56">
        <f>COUNTIFS('20240621_intention'!C:C, B79)</f>
        <v>157</v>
      </c>
      <c r="D79" s="56">
        <f>COUNTIFS(Gamchat!C:C, B79)</f>
        <v>0</v>
      </c>
      <c r="E79" s="62">
        <f t="shared" si="2"/>
        <v>157</v>
      </c>
      <c r="F79" s="9" t="str">
        <f t="shared" si="3"/>
        <v>Hỏi hoạ tiết</v>
      </c>
    </row>
    <row r="80">
      <c r="A80" s="62">
        <f t="shared" si="1"/>
        <v>79</v>
      </c>
      <c r="B80" s="63" t="str">
        <f>'Trang tính3'!A299</f>
        <v>Hỏi chất lượng</v>
      </c>
      <c r="C80" s="56">
        <f>COUNTIFS('20240621_intention'!C:C, B80)</f>
        <v>157</v>
      </c>
      <c r="D80" s="56">
        <f>COUNTIFS(Gamchat!C:C, B80)</f>
        <v>0</v>
      </c>
      <c r="E80" s="62">
        <f t="shared" si="2"/>
        <v>157</v>
      </c>
      <c r="F80" s="9" t="str">
        <f t="shared" si="3"/>
        <v>Hỏi chất lượng</v>
      </c>
    </row>
    <row r="81">
      <c r="A81" s="62">
        <f t="shared" si="1"/>
        <v>80</v>
      </c>
      <c r="B81" s="63" t="str">
        <f>'Trang tính3'!A324</f>
        <v>Hỏi phiên bản</v>
      </c>
      <c r="C81" s="56">
        <f>COUNTIFS('20240621_intention'!C:C, B81)</f>
        <v>156</v>
      </c>
      <c r="D81" s="56">
        <f>COUNTIFS(Gamchat!C:C, B81)</f>
        <v>0</v>
      </c>
      <c r="E81" s="62">
        <f t="shared" si="2"/>
        <v>156</v>
      </c>
      <c r="F81" s="9" t="str">
        <f t="shared" si="3"/>
        <v>#N/A</v>
      </c>
      <c r="G81" s="64" t="s">
        <v>547</v>
      </c>
    </row>
    <row r="82">
      <c r="A82" s="62">
        <f t="shared" si="1"/>
        <v>81</v>
      </c>
      <c r="B82" s="65" t="str">
        <f>'Trang tính3'!A354</f>
        <v>Hỏi bảo mật thông tin đơn hàng</v>
      </c>
      <c r="C82" s="56">
        <f>COUNTIFS('20240621_intention'!C:C, B82)</f>
        <v>155</v>
      </c>
      <c r="D82" s="56">
        <f>COUNTIFS(Gamchat!C:C, B82)</f>
        <v>0</v>
      </c>
      <c r="E82" s="62">
        <f t="shared" si="2"/>
        <v>155</v>
      </c>
      <c r="F82" s="9" t="str">
        <f t="shared" si="3"/>
        <v>Hỏi bảo mật thông tin đơn hàng</v>
      </c>
    </row>
    <row r="83">
      <c r="A83" s="62">
        <f t="shared" si="1"/>
        <v>82</v>
      </c>
      <c r="B83" s="63" t="str">
        <f>'Trang tính3'!A9</f>
        <v>Khiếu nại trả lời chậm</v>
      </c>
      <c r="C83" s="56">
        <f>COUNTIFS('20240621_intention'!C:C, B83)</f>
        <v>153</v>
      </c>
      <c r="D83" s="56">
        <f>COUNTIFS(Gamchat!C:C, B83)</f>
        <v>0</v>
      </c>
      <c r="E83" s="62">
        <f t="shared" si="2"/>
        <v>153</v>
      </c>
      <c r="F83" s="9" t="str">
        <f t="shared" si="3"/>
        <v>Khiếu nại trả lời chậm</v>
      </c>
      <c r="G83" s="64" t="s">
        <v>60</v>
      </c>
    </row>
    <row r="84">
      <c r="A84" s="62">
        <f t="shared" si="1"/>
        <v>83</v>
      </c>
      <c r="B84" s="63" t="str">
        <f>'Trang tính3'!A17</f>
        <v>Khiếu nại giao sai địa chỉ</v>
      </c>
      <c r="C84" s="56">
        <f>COUNTIFS('20240621_intention'!C:C, B84)</f>
        <v>151</v>
      </c>
      <c r="D84" s="56">
        <f>COUNTIFS(Gamchat!C:C, B84)</f>
        <v>0</v>
      </c>
      <c r="E84" s="62">
        <f t="shared" si="2"/>
        <v>151</v>
      </c>
      <c r="F84" s="9" t="str">
        <f t="shared" si="3"/>
        <v>#N/A</v>
      </c>
    </row>
    <row r="85">
      <c r="A85" s="62">
        <f t="shared" si="1"/>
        <v>84</v>
      </c>
      <c r="B85" s="63" t="str">
        <f>'Trang tính3'!A338</f>
        <v>Hỏi tác dụng phụ</v>
      </c>
      <c r="C85" s="56">
        <f>COUNTIFS('20240621_intention'!C:C, B85)</f>
        <v>151</v>
      </c>
      <c r="D85" s="56">
        <f>COUNTIFS(Gamchat!C:C, B85)</f>
        <v>0</v>
      </c>
      <c r="E85" s="62">
        <f t="shared" si="2"/>
        <v>151</v>
      </c>
      <c r="F85" s="9" t="str">
        <f t="shared" si="3"/>
        <v>Hỏi tác dụng phụ</v>
      </c>
    </row>
    <row r="86">
      <c r="A86" s="62">
        <f t="shared" si="1"/>
        <v>85</v>
      </c>
      <c r="B86" s="63" t="str">
        <f>'Trang tính3'!A6</f>
        <v>Khiếu nại nhắc chốt đơn</v>
      </c>
      <c r="C86" s="56">
        <f>COUNTIFS('20240621_intention'!C:C, B86)</f>
        <v>148</v>
      </c>
      <c r="D86" s="56">
        <f>COUNTIFS(Gamchat!C:C, B86)</f>
        <v>0</v>
      </c>
      <c r="E86" s="62">
        <f t="shared" si="2"/>
        <v>148</v>
      </c>
      <c r="F86" s="9" t="str">
        <f t="shared" si="3"/>
        <v>#N/A</v>
      </c>
    </row>
    <row r="87">
      <c r="A87" s="62">
        <f t="shared" si="1"/>
        <v>86</v>
      </c>
      <c r="B87" s="63" t="str">
        <f>'Trang tính3'!A339</f>
        <v>Hỏi thành phần</v>
      </c>
      <c r="C87" s="56">
        <f>COUNTIFS('20240621_intention'!C:C, B87)</f>
        <v>148</v>
      </c>
      <c r="D87" s="56">
        <f>COUNTIFS(Gamchat!C:C, B87)</f>
        <v>0</v>
      </c>
      <c r="E87" s="62">
        <f t="shared" si="2"/>
        <v>148</v>
      </c>
      <c r="F87" s="9" t="str">
        <f t="shared" si="3"/>
        <v>Hỏi thành phần</v>
      </c>
    </row>
    <row r="88">
      <c r="A88" s="62">
        <f t="shared" si="1"/>
        <v>87</v>
      </c>
      <c r="B88" s="63" t="str">
        <f>'Trang tính3'!A344</f>
        <v>Hỏi kênh bán hàng</v>
      </c>
      <c r="C88" s="56">
        <f>COUNTIFS('20240621_intention'!C:C, B88)</f>
        <v>148</v>
      </c>
      <c r="D88" s="56">
        <f>COUNTIFS(Gamchat!C:C, B88)</f>
        <v>0</v>
      </c>
      <c r="E88" s="62">
        <f t="shared" si="2"/>
        <v>148</v>
      </c>
      <c r="F88" s="9" t="str">
        <f t="shared" si="3"/>
        <v>Hỏi kênh bán hàng</v>
      </c>
    </row>
    <row r="89">
      <c r="A89" s="62">
        <f t="shared" si="1"/>
        <v>88</v>
      </c>
      <c r="B89" s="63" t="str">
        <f>'Trang tính3'!A79</f>
        <v>Chốt sản phẩm Tã &amp; bô em bé</v>
      </c>
      <c r="C89" s="56">
        <f>COUNTIFS('20240621_intention'!C:C, B89)</f>
        <v>148</v>
      </c>
      <c r="D89" s="56">
        <f>COUNTIFS(Gamchat!C:C, B89)</f>
        <v>0</v>
      </c>
      <c r="E89" s="62">
        <f t="shared" si="2"/>
        <v>148</v>
      </c>
      <c r="F89" s="9" t="str">
        <f t="shared" si="3"/>
        <v>#N/A</v>
      </c>
      <c r="G89" s="66" t="s">
        <v>681</v>
      </c>
    </row>
    <row r="90">
      <c r="A90" s="62">
        <f t="shared" si="1"/>
        <v>89</v>
      </c>
      <c r="B90" s="63" t="str">
        <f>'Trang tính3'!A323</f>
        <v>Hỏi thời gian lưu hương</v>
      </c>
      <c r="C90" s="56">
        <f>COUNTIFS('20240621_intention'!C:C, B90)</f>
        <v>147</v>
      </c>
      <c r="D90" s="56">
        <f>COUNTIFS(Gamchat!C:C, B90)</f>
        <v>0</v>
      </c>
      <c r="E90" s="62">
        <f t="shared" si="2"/>
        <v>147</v>
      </c>
      <c r="F90" s="9" t="str">
        <f t="shared" si="3"/>
        <v>Hỏi thời gian lưu hương</v>
      </c>
    </row>
    <row r="91">
      <c r="A91" s="62">
        <f t="shared" si="1"/>
        <v>90</v>
      </c>
      <c r="B91" s="63" t="str">
        <f>'Trang tính3'!A31</f>
        <v>Chốt địa chỉ công ty, cơ quan nhận hàng </v>
      </c>
      <c r="C91" s="56">
        <f>COUNTIFS('20240621_intention'!C:C, B91)</f>
        <v>146</v>
      </c>
      <c r="D91" s="56">
        <f>COUNTIFS(Gamchat!C:C, B91)</f>
        <v>0</v>
      </c>
      <c r="E91" s="62">
        <f t="shared" si="2"/>
        <v>146</v>
      </c>
      <c r="F91" s="9" t="str">
        <f t="shared" si="3"/>
        <v>#N/A</v>
      </c>
      <c r="G91" s="66" t="s">
        <v>86</v>
      </c>
    </row>
    <row r="92">
      <c r="A92" s="62">
        <f t="shared" si="1"/>
        <v>91</v>
      </c>
      <c r="B92" s="63" t="str">
        <f>'Trang tính3'!A15</f>
        <v>Khiếu nại giao sai kích cỡ</v>
      </c>
      <c r="C92" s="56">
        <f>COUNTIFS('20240621_intention'!C:C, B92)</f>
        <v>145</v>
      </c>
      <c r="D92" s="56">
        <f>COUNTIFS(Gamchat!C:C, B92)</f>
        <v>0</v>
      </c>
      <c r="E92" s="62">
        <f t="shared" si="2"/>
        <v>145</v>
      </c>
      <c r="F92" s="9" t="str">
        <f t="shared" si="3"/>
        <v>#N/A</v>
      </c>
      <c r="G92" s="40" t="s">
        <v>188</v>
      </c>
    </row>
    <row r="93">
      <c r="A93" s="62">
        <f t="shared" si="1"/>
        <v>92</v>
      </c>
      <c r="B93" s="63" t="str">
        <f>'Trang tính3'!A167</f>
        <v>Tổng hóa đơn</v>
      </c>
      <c r="C93" s="56">
        <f>COUNTIFS('20240621_intention'!C:C, B93)</f>
        <v>144</v>
      </c>
      <c r="D93" s="56">
        <f>COUNTIFS(Gamchat!C:C, B93)</f>
        <v>0</v>
      </c>
      <c r="E93" s="62">
        <f t="shared" si="2"/>
        <v>144</v>
      </c>
      <c r="F93" s="9" t="str">
        <f t="shared" si="3"/>
        <v>Tổng hóa đơn</v>
      </c>
    </row>
    <row r="94">
      <c r="A94" s="62">
        <f t="shared" si="1"/>
        <v>93</v>
      </c>
      <c r="B94" s="63" t="str">
        <f>'Trang tính3'!A270</f>
        <v>Quan tâm sản phẩm Chăm sóc da mặt</v>
      </c>
      <c r="C94" s="56">
        <f>COUNTIFS('20240621_intention'!C:C, B94)</f>
        <v>144</v>
      </c>
      <c r="D94" s="56">
        <f>COUNTIFS(Gamchat!C:C, B94)</f>
        <v>0</v>
      </c>
      <c r="E94" s="62">
        <f t="shared" si="2"/>
        <v>144</v>
      </c>
      <c r="F94" s="9" t="str">
        <f t="shared" si="3"/>
        <v>#N/A</v>
      </c>
    </row>
    <row r="95">
      <c r="A95" s="62">
        <f t="shared" si="1"/>
        <v>94</v>
      </c>
      <c r="B95" s="63" t="str">
        <f>'Trang tính3'!A19</f>
        <v>Khiếu nại chất lượng sản phẩm</v>
      </c>
      <c r="C95" s="56">
        <f>COUNTIFS('20240621_intention'!C:C, B95)</f>
        <v>143</v>
      </c>
      <c r="D95" s="56">
        <f>COUNTIFS(Gamchat!C:C, B95)</f>
        <v>0</v>
      </c>
      <c r="E95" s="62">
        <f t="shared" si="2"/>
        <v>143</v>
      </c>
      <c r="F95" s="9" t="str">
        <f t="shared" si="3"/>
        <v>#N/A</v>
      </c>
    </row>
    <row r="96">
      <c r="A96" s="62">
        <f t="shared" si="1"/>
        <v>95</v>
      </c>
      <c r="B96" s="63" t="str">
        <f>'Trang tính3'!A310</f>
        <v>Hỏi giá lẻ sản phẩm</v>
      </c>
      <c r="C96" s="56">
        <f>COUNTIFS('20240621_intention'!C:C, B96)</f>
        <v>142</v>
      </c>
      <c r="D96" s="56">
        <f>COUNTIFS(Gamchat!C:C, B96)</f>
        <v>0</v>
      </c>
      <c r="E96" s="62">
        <f t="shared" si="2"/>
        <v>142</v>
      </c>
      <c r="F96" s="9" t="str">
        <f t="shared" si="3"/>
        <v>Hỏi giá lẻ sản phẩm</v>
      </c>
    </row>
    <row r="97">
      <c r="A97" s="62">
        <f t="shared" si="1"/>
        <v>96</v>
      </c>
      <c r="B97" s="63" t="str">
        <f>'Trang tính3'!A369</f>
        <v>Thay đổi màu sắc</v>
      </c>
      <c r="C97" s="56">
        <f>COUNTIFS('20240621_intention'!C:C, B97)</f>
        <v>142</v>
      </c>
      <c r="D97" s="56">
        <f>COUNTIFS(Gamchat!C:C, B97)</f>
        <v>0</v>
      </c>
      <c r="E97" s="62">
        <f t="shared" si="2"/>
        <v>142</v>
      </c>
      <c r="F97" s="9" t="str">
        <f t="shared" si="3"/>
        <v>Thay đổi màu sắc</v>
      </c>
    </row>
    <row r="98">
      <c r="A98" s="62">
        <f t="shared" si="1"/>
        <v>97</v>
      </c>
      <c r="B98" s="65" t="str">
        <f>'Trang tính3'!A304</f>
        <v>Hỏi dung lượng pin</v>
      </c>
      <c r="C98" s="56">
        <f>COUNTIFS('20240621_intention'!C:C, B98)</f>
        <v>142</v>
      </c>
      <c r="D98" s="56">
        <f>COUNTIFS(Gamchat!C:C, B98)</f>
        <v>0</v>
      </c>
      <c r="E98" s="62">
        <f t="shared" si="2"/>
        <v>142</v>
      </c>
      <c r="F98" s="9" t="str">
        <f t="shared" si="3"/>
        <v>#N/A</v>
      </c>
    </row>
    <row r="99">
      <c r="A99" s="62">
        <f t="shared" si="1"/>
        <v>98</v>
      </c>
      <c r="B99" s="65" t="str">
        <f>'Trang tính3'!A303</f>
        <v>Hỏi độ phân giải</v>
      </c>
      <c r="C99" s="56">
        <f>COUNTIFS('20240621_intention'!C:C, B99)</f>
        <v>141</v>
      </c>
      <c r="D99" s="56">
        <f>COUNTIFS(Gamchat!C:C, B99)</f>
        <v>0</v>
      </c>
      <c r="E99" s="62">
        <f t="shared" si="2"/>
        <v>141</v>
      </c>
      <c r="F99" s="9" t="str">
        <f t="shared" si="3"/>
        <v>#N/A</v>
      </c>
    </row>
    <row r="100">
      <c r="A100" s="62">
        <f t="shared" si="1"/>
        <v>99</v>
      </c>
      <c r="B100" s="63" t="str">
        <f>'Trang tính3'!A16</f>
        <v>Khiếu nại giao sai màu</v>
      </c>
      <c r="C100" s="56">
        <f>COUNTIFS('20240621_intention'!C:C, B100)</f>
        <v>140</v>
      </c>
      <c r="D100" s="56">
        <f>COUNTIFS(Gamchat!C:C, B100)</f>
        <v>0</v>
      </c>
      <c r="E100" s="62">
        <f t="shared" si="2"/>
        <v>140</v>
      </c>
      <c r="F100" s="9" t="str">
        <f t="shared" si="3"/>
        <v>#N/A</v>
      </c>
    </row>
    <row r="101">
      <c r="A101" s="62">
        <f t="shared" si="1"/>
        <v>100</v>
      </c>
      <c r="B101" s="63" t="str">
        <f>'Trang tính3'!A87</f>
        <v>Chốt sản phẩm Điện thoại và Phụ kiện</v>
      </c>
      <c r="C101" s="56">
        <f>COUNTIFS('20240621_intention'!C:C, B101)</f>
        <v>140</v>
      </c>
      <c r="D101" s="56">
        <f>COUNTIFS(Gamchat!C:C, B101)</f>
        <v>0</v>
      </c>
      <c r="E101" s="62">
        <f t="shared" si="2"/>
        <v>140</v>
      </c>
      <c r="F101" s="9" t="str">
        <f t="shared" si="3"/>
        <v>#N/A</v>
      </c>
    </row>
    <row r="102">
      <c r="A102" s="62">
        <f t="shared" si="1"/>
        <v>101</v>
      </c>
      <c r="B102" s="63" t="str">
        <f>'Trang tính3'!A186</f>
        <v>Thông báo nhận hàng</v>
      </c>
      <c r="C102" s="56">
        <f>COUNTIFS('20240621_intention'!C:C, B102)</f>
        <v>138</v>
      </c>
      <c r="D102" s="56">
        <f>COUNTIFS(Gamchat!C:C, B102)</f>
        <v>0</v>
      </c>
      <c r="E102" s="62">
        <f t="shared" si="2"/>
        <v>138</v>
      </c>
      <c r="F102" s="9" t="str">
        <f t="shared" si="3"/>
        <v>#N/A</v>
      </c>
    </row>
    <row r="103">
      <c r="A103" s="62">
        <f t="shared" si="1"/>
        <v>102</v>
      </c>
      <c r="B103" s="63" t="str">
        <f>'Trang tính3'!A7</f>
        <v>Khiếu nại thái độ</v>
      </c>
      <c r="C103" s="56">
        <f>COUNTIFS('20240621_intention'!C:C, B103)</f>
        <v>138</v>
      </c>
      <c r="D103" s="56">
        <f>COUNTIFS(Gamchat!C:C, B103)</f>
        <v>0</v>
      </c>
      <c r="E103" s="62">
        <f t="shared" si="2"/>
        <v>138</v>
      </c>
      <c r="F103" s="9" t="str">
        <f t="shared" si="3"/>
        <v>Khiếu nại thái độ</v>
      </c>
    </row>
    <row r="104">
      <c r="A104" s="62">
        <f t="shared" si="1"/>
        <v>103</v>
      </c>
      <c r="B104" s="63" t="str">
        <f>'Trang tính3'!A27</f>
        <v>Đánh giá tốc độ giao hàng nhanh</v>
      </c>
      <c r="C104" s="56">
        <f>COUNTIFS('20240621_intention'!C:C, B104)</f>
        <v>138</v>
      </c>
      <c r="D104" s="56">
        <f>COUNTIFS(Gamchat!C:C, B104)</f>
        <v>0</v>
      </c>
      <c r="E104" s="62">
        <f t="shared" si="2"/>
        <v>138</v>
      </c>
      <c r="F104" s="9" t="str">
        <f t="shared" si="3"/>
        <v>#N/A</v>
      </c>
      <c r="G104" s="40" t="s">
        <v>655</v>
      </c>
    </row>
    <row r="105">
      <c r="A105" s="62">
        <f t="shared" si="1"/>
        <v>104</v>
      </c>
      <c r="B105" s="63" t="str">
        <f>'Trang tính3'!A37</f>
        <v>Chốt hoạ tiết</v>
      </c>
      <c r="C105" s="56">
        <f>COUNTIFS('20240621_intention'!C:C, B105)</f>
        <v>138</v>
      </c>
      <c r="D105" s="56">
        <f>COUNTIFS(Gamchat!C:C, B105)</f>
        <v>0</v>
      </c>
      <c r="E105" s="62">
        <f t="shared" si="2"/>
        <v>138</v>
      </c>
      <c r="F105" s="9" t="str">
        <f t="shared" si="3"/>
        <v>Chốt hoạ tiết</v>
      </c>
    </row>
    <row r="106">
      <c r="A106" s="62">
        <f t="shared" si="1"/>
        <v>105</v>
      </c>
      <c r="B106" s="63" t="str">
        <f>'Trang tính3'!A312</f>
        <v>Hỏi giá sỉ</v>
      </c>
      <c r="C106" s="56">
        <f>COUNTIFS('20240621_intention'!C:C, B106)</f>
        <v>137</v>
      </c>
      <c r="D106" s="56">
        <f>COUNTIFS(Gamchat!C:C, B106)</f>
        <v>0</v>
      </c>
      <c r="E106" s="62">
        <f t="shared" si="2"/>
        <v>137</v>
      </c>
      <c r="F106" s="9" t="str">
        <f t="shared" si="3"/>
        <v>Hỏi giá sỉ</v>
      </c>
      <c r="G106" s="65" t="s">
        <v>780</v>
      </c>
    </row>
    <row r="107">
      <c r="A107" s="62">
        <f t="shared" si="1"/>
        <v>106</v>
      </c>
      <c r="B107" s="63" t="str">
        <f>'Trang tính3'!A370</f>
        <v>Thay đổi địa chỉ nhận hàng</v>
      </c>
      <c r="C107" s="56">
        <f>COUNTIFS('20240621_intention'!C:C, B107)</f>
        <v>136</v>
      </c>
      <c r="D107" s="56">
        <f>COUNTIFS(Gamchat!C:C, B107)</f>
        <v>0</v>
      </c>
      <c r="E107" s="62">
        <f t="shared" si="2"/>
        <v>136</v>
      </c>
      <c r="F107" s="9" t="str">
        <f t="shared" si="3"/>
        <v>Thay đổi địa chỉ nhận hàng</v>
      </c>
    </row>
    <row r="108">
      <c r="A108" s="62">
        <f t="shared" si="1"/>
        <v>107</v>
      </c>
      <c r="B108" s="63" t="str">
        <f>'Trang tính3'!A24</f>
        <v>Đánh giá thái độ tốt</v>
      </c>
      <c r="C108" s="56">
        <f>COUNTIFS('20240621_intention'!C:C, B108)</f>
        <v>135</v>
      </c>
      <c r="D108" s="56">
        <f>COUNTIFS(Gamchat!C:C, B108)</f>
        <v>0</v>
      </c>
      <c r="E108" s="62">
        <f t="shared" si="2"/>
        <v>135</v>
      </c>
      <c r="F108" s="9" t="str">
        <f t="shared" si="3"/>
        <v>Đánh giá thái độ tốt</v>
      </c>
    </row>
    <row r="109">
      <c r="A109" s="62">
        <f t="shared" si="1"/>
        <v>108</v>
      </c>
      <c r="B109" s="63" t="str">
        <f>'Trang tính3'!A28</f>
        <v>Đánh giá thái độ nhân viên giao hàng tốt</v>
      </c>
      <c r="C109" s="56">
        <f>COUNTIFS('20240621_intention'!C:C, B109)</f>
        <v>135</v>
      </c>
      <c r="D109" s="56">
        <f>COUNTIFS(Gamchat!C:C, B109)</f>
        <v>0</v>
      </c>
      <c r="E109" s="62">
        <f t="shared" si="2"/>
        <v>135</v>
      </c>
      <c r="F109" s="9" t="str">
        <f t="shared" si="3"/>
        <v>#N/A</v>
      </c>
    </row>
    <row r="110">
      <c r="A110" s="62">
        <f t="shared" si="1"/>
        <v>109</v>
      </c>
      <c r="B110" s="63" t="str">
        <f>'Trang tính3'!A166</f>
        <v>Thanh toán tiền cọc</v>
      </c>
      <c r="C110" s="56">
        <f>COUNTIFS('20240621_intention'!C:C, B110)</f>
        <v>134</v>
      </c>
      <c r="D110" s="56">
        <f>COUNTIFS(Gamchat!C:C, B110)</f>
        <v>0</v>
      </c>
      <c r="E110" s="62">
        <f t="shared" si="2"/>
        <v>134</v>
      </c>
      <c r="F110" s="9" t="str">
        <f t="shared" si="3"/>
        <v>Thanh toán tiền cọc</v>
      </c>
    </row>
    <row r="111">
      <c r="A111" s="62">
        <f t="shared" si="1"/>
        <v>110</v>
      </c>
      <c r="B111" s="63" t="str">
        <f>'Trang tính3'!A153</f>
        <v>Chốt tên người nhận hàng</v>
      </c>
      <c r="C111" s="56">
        <f>COUNTIFS('20240621_intention'!C:C, B111)</f>
        <v>134</v>
      </c>
      <c r="D111" s="56">
        <f>COUNTIFS(Gamchat!C:C, B111)</f>
        <v>0</v>
      </c>
      <c r="E111" s="62">
        <f t="shared" si="2"/>
        <v>134</v>
      </c>
      <c r="F111" s="9" t="str">
        <f t="shared" si="3"/>
        <v>Chốt tên người nhận hàng</v>
      </c>
    </row>
    <row r="112">
      <c r="A112" s="62">
        <f t="shared" si="1"/>
        <v>111</v>
      </c>
      <c r="B112" s="63" t="str">
        <f>'Trang tính3'!A367</f>
        <v>Thay đổi kích cỡ</v>
      </c>
      <c r="C112" s="56">
        <f>COUNTIFS('20240621_intention'!C:C, B112)</f>
        <v>133</v>
      </c>
      <c r="D112" s="56">
        <f>COUNTIFS(Gamchat!C:C, B112)</f>
        <v>0</v>
      </c>
      <c r="E112" s="62">
        <f t="shared" si="2"/>
        <v>133</v>
      </c>
      <c r="F112" s="9" t="str">
        <f t="shared" si="3"/>
        <v>Thay đổi kích cỡ</v>
      </c>
    </row>
    <row r="113">
      <c r="A113" s="62">
        <f t="shared" si="1"/>
        <v>112</v>
      </c>
      <c r="B113" s="65" t="str">
        <f>'Trang tính3'!A302</f>
        <v>Hỏi dung lượng bộ nhớ</v>
      </c>
      <c r="C113" s="56">
        <f>COUNTIFS('20240621_intention'!C:C, B113)</f>
        <v>133</v>
      </c>
      <c r="D113" s="56">
        <f>COUNTIFS(Gamchat!C:C, B113)</f>
        <v>0</v>
      </c>
      <c r="E113" s="62">
        <f t="shared" si="2"/>
        <v>133</v>
      </c>
      <c r="F113" s="9" t="str">
        <f t="shared" si="3"/>
        <v>#N/A</v>
      </c>
    </row>
    <row r="114">
      <c r="A114" s="62">
        <f t="shared" si="1"/>
        <v>113</v>
      </c>
      <c r="B114" s="63" t="str">
        <f>'Trang tính3'!A69</f>
        <v>Chốt sản phẩm Các loại bánh</v>
      </c>
      <c r="C114" s="56">
        <f>COUNTIFS('20240621_intention'!C:C, B114)</f>
        <v>132</v>
      </c>
      <c r="D114" s="56">
        <f>COUNTIFS(Gamchat!C:C, B114)</f>
        <v>0</v>
      </c>
      <c r="E114" s="62">
        <f t="shared" si="2"/>
        <v>132</v>
      </c>
      <c r="F114" s="9" t="str">
        <f t="shared" si="3"/>
        <v>#N/A</v>
      </c>
    </row>
    <row r="115">
      <c r="A115" s="62">
        <f t="shared" si="1"/>
        <v>114</v>
      </c>
      <c r="B115" s="63" t="str">
        <f>'Trang tính3'!A18</f>
        <v>Khiếu nại màu sắc sản phẩm</v>
      </c>
      <c r="C115" s="56">
        <f>COUNTIFS('20240621_intention'!C:C, B115)</f>
        <v>132</v>
      </c>
      <c r="D115" s="56">
        <f>COUNTIFS(Gamchat!C:C, B115)</f>
        <v>0</v>
      </c>
      <c r="E115" s="62">
        <f t="shared" si="2"/>
        <v>132</v>
      </c>
      <c r="F115" s="9" t="str">
        <f t="shared" si="3"/>
        <v>#N/A</v>
      </c>
    </row>
    <row r="116">
      <c r="A116" s="62">
        <f t="shared" si="1"/>
        <v>115</v>
      </c>
      <c r="B116" s="63" t="str">
        <f>'Trang tính3'!A319</f>
        <v>Hỏi hương vị</v>
      </c>
      <c r="C116" s="56">
        <f>COUNTIFS('20240621_intention'!C:C, B116)</f>
        <v>132</v>
      </c>
      <c r="D116" s="56">
        <f>COUNTIFS(Gamchat!C:C, B116)</f>
        <v>0</v>
      </c>
      <c r="E116" s="62">
        <f t="shared" si="2"/>
        <v>132</v>
      </c>
      <c r="F116" s="9" t="str">
        <f t="shared" si="3"/>
        <v>Hỏi hương vị</v>
      </c>
    </row>
    <row r="117">
      <c r="A117" s="62">
        <f t="shared" si="1"/>
        <v>116</v>
      </c>
      <c r="B117" s="63" t="str">
        <f>'Trang tính3'!A126</f>
        <v>Chốt sản phẩm Tắm và chăm sóc cơ thể</v>
      </c>
      <c r="C117" s="56">
        <f>COUNTIFS('20240621_intention'!C:C, B117)</f>
        <v>132</v>
      </c>
      <c r="D117" s="56">
        <f>COUNTIFS(Gamchat!C:C, B117)</f>
        <v>0</v>
      </c>
      <c r="E117" s="62">
        <f t="shared" si="2"/>
        <v>132</v>
      </c>
      <c r="F117" s="9" t="str">
        <f t="shared" si="3"/>
        <v>#N/A</v>
      </c>
    </row>
    <row r="118">
      <c r="A118" s="62">
        <f t="shared" si="1"/>
        <v>117</v>
      </c>
      <c r="B118" s="63" t="str">
        <f>'Trang tính3'!A377</f>
        <v>Hỏi phí ship</v>
      </c>
      <c r="C118" s="56">
        <f>COUNTIFS('20240621_intention'!C:C, B118)</f>
        <v>131</v>
      </c>
      <c r="D118" s="56">
        <f>COUNTIFS(Gamchat!C:C, B118)</f>
        <v>0</v>
      </c>
      <c r="E118" s="62">
        <f t="shared" si="2"/>
        <v>131</v>
      </c>
      <c r="F118" s="9" t="str">
        <f t="shared" si="3"/>
        <v>Hỏi phí ship</v>
      </c>
    </row>
    <row r="119">
      <c r="A119" s="62">
        <f t="shared" si="1"/>
        <v>118</v>
      </c>
      <c r="B119" s="63" t="str">
        <f>'Trang tính3'!A201</f>
        <v>Quan tâm sản phẩm Phụ kiện thời trang</v>
      </c>
      <c r="C119" s="56">
        <f>COUNTIFS('20240621_intention'!C:C, B119)</f>
        <v>131</v>
      </c>
      <c r="D119" s="56">
        <f>COUNTIFS(Gamchat!C:C, B119)</f>
        <v>0</v>
      </c>
      <c r="E119" s="62">
        <f t="shared" si="2"/>
        <v>131</v>
      </c>
      <c r="F119" s="9" t="str">
        <f t="shared" si="3"/>
        <v>Quan tâm sản phẩm Phụ kiện thời trang</v>
      </c>
    </row>
    <row r="120">
      <c r="A120" s="62">
        <f t="shared" si="1"/>
        <v>119</v>
      </c>
      <c r="B120" s="63" t="str">
        <f>'Trang tính3'!A44</f>
        <v>Chốt mã sản phẩm</v>
      </c>
      <c r="C120" s="56">
        <f>COUNTIFS('20240621_intention'!C:C, B120)</f>
        <v>131</v>
      </c>
      <c r="D120" s="56">
        <f>COUNTIFS(Gamchat!C:C, B120)</f>
        <v>0</v>
      </c>
      <c r="E120" s="62">
        <f t="shared" si="2"/>
        <v>131</v>
      </c>
      <c r="F120" s="9" t="str">
        <f t="shared" si="3"/>
        <v>#N/A</v>
      </c>
      <c r="G120" s="64" t="s">
        <v>40</v>
      </c>
    </row>
    <row r="121">
      <c r="A121" s="62">
        <f t="shared" si="1"/>
        <v>120</v>
      </c>
      <c r="B121" s="63" t="str">
        <f>'Trang tính3'!A124</f>
        <v>Chốt sản phẩm Chăm sóc da mặt</v>
      </c>
      <c r="C121" s="56">
        <f>COUNTIFS('20240621_intention'!C:C, B121)</f>
        <v>131</v>
      </c>
      <c r="D121" s="56">
        <f>COUNTIFS(Gamchat!C:C, B121)</f>
        <v>0</v>
      </c>
      <c r="E121" s="62">
        <f t="shared" si="2"/>
        <v>131</v>
      </c>
      <c r="F121" s="9" t="str">
        <f t="shared" si="3"/>
        <v>#N/A</v>
      </c>
    </row>
    <row r="122">
      <c r="A122" s="62">
        <f t="shared" si="1"/>
        <v>121</v>
      </c>
      <c r="B122" s="63" t="str">
        <f>'Trang tính3'!A162</f>
        <v>Yêu cầu xuất hoá đơn VAT</v>
      </c>
      <c r="C122" s="56">
        <f>COUNTIFS('20240621_intention'!C:C, B122)</f>
        <v>130</v>
      </c>
      <c r="D122" s="56">
        <f>COUNTIFS(Gamchat!C:C, B122)</f>
        <v>0</v>
      </c>
      <c r="E122" s="62">
        <f t="shared" si="2"/>
        <v>130</v>
      </c>
      <c r="F122" s="9" t="str">
        <f t="shared" si="3"/>
        <v>Yêu cầu xuất hoá đơn VAT</v>
      </c>
    </row>
    <row r="123">
      <c r="A123" s="62">
        <f t="shared" si="1"/>
        <v>122</v>
      </c>
      <c r="B123" s="63" t="str">
        <f>'Trang tính3'!A20</f>
        <v>Khiếu nại độ bền sản phẩm</v>
      </c>
      <c r="C123" s="56">
        <f>COUNTIFS('20240621_intention'!C:C, B123)</f>
        <v>130</v>
      </c>
      <c r="D123" s="56">
        <f>COUNTIFS(Gamchat!C:C, B123)</f>
        <v>0</v>
      </c>
      <c r="E123" s="62">
        <f t="shared" si="2"/>
        <v>130</v>
      </c>
      <c r="F123" s="9" t="str">
        <f t="shared" si="3"/>
        <v>#N/A</v>
      </c>
      <c r="G123" s="69" t="s">
        <v>1495</v>
      </c>
    </row>
    <row r="124">
      <c r="A124" s="62">
        <f t="shared" si="1"/>
        <v>123</v>
      </c>
      <c r="B124" s="63" t="str">
        <f>'Trang tính3'!A70</f>
        <v>Chốt sản phẩm Đồ chế biến sẵn</v>
      </c>
      <c r="C124" s="56">
        <f>COUNTIFS('20240621_intention'!C:C, B124)</f>
        <v>128</v>
      </c>
      <c r="D124" s="56">
        <f>COUNTIFS(Gamchat!C:C, B124)</f>
        <v>0</v>
      </c>
      <c r="E124" s="62">
        <f t="shared" si="2"/>
        <v>128</v>
      </c>
      <c r="F124" s="9" t="str">
        <f t="shared" si="3"/>
        <v>#N/A</v>
      </c>
      <c r="G124" s="64" t="s">
        <v>616</v>
      </c>
    </row>
    <row r="125">
      <c r="A125" s="62">
        <f t="shared" si="1"/>
        <v>124</v>
      </c>
      <c r="B125" s="63" t="str">
        <f>'Trang tính3'!A67</f>
        <v>Chốt sản phẩm Đồ làm bánh</v>
      </c>
      <c r="C125" s="56">
        <f>COUNTIFS('20240621_intention'!C:C, B125)</f>
        <v>127</v>
      </c>
      <c r="D125" s="56">
        <f>COUNTIFS(Gamchat!C:C, B125)</f>
        <v>0</v>
      </c>
      <c r="E125" s="62">
        <f t="shared" si="2"/>
        <v>127</v>
      </c>
      <c r="F125" s="9" t="str">
        <f t="shared" si="3"/>
        <v>#N/A</v>
      </c>
    </row>
    <row r="126">
      <c r="A126" s="62">
        <f t="shared" si="1"/>
        <v>125</v>
      </c>
      <c r="B126" s="63" t="str">
        <f>'Trang tính3'!A341</f>
        <v>Hỏi cách vệ sinh</v>
      </c>
      <c r="C126" s="56">
        <f>COUNTIFS('20240621_intention'!C:C, B126)</f>
        <v>127</v>
      </c>
      <c r="D126" s="56">
        <f>COUNTIFS(Gamchat!C:C, B126)</f>
        <v>0</v>
      </c>
      <c r="E126" s="62">
        <f t="shared" si="2"/>
        <v>127</v>
      </c>
      <c r="F126" s="9" t="str">
        <f t="shared" si="3"/>
        <v>Hỏi cách vệ sinh</v>
      </c>
    </row>
    <row r="127">
      <c r="A127" s="62">
        <f t="shared" si="1"/>
        <v>126</v>
      </c>
      <c r="B127" s="63" t="str">
        <f>'Trang tính3'!A39</f>
        <v>Chốt kích thước</v>
      </c>
      <c r="C127" s="56">
        <f>COUNTIFS('20240621_intention'!C:C, B127)</f>
        <v>127</v>
      </c>
      <c r="D127" s="56">
        <f>COUNTIFS(Gamchat!C:C, B127)</f>
        <v>0</v>
      </c>
      <c r="E127" s="62">
        <f t="shared" si="2"/>
        <v>127</v>
      </c>
      <c r="F127" s="9" t="str">
        <f t="shared" si="3"/>
        <v>Chốt kích thước</v>
      </c>
    </row>
    <row r="128">
      <c r="A128" s="62">
        <f t="shared" si="1"/>
        <v>127</v>
      </c>
      <c r="B128" s="63" t="str">
        <f>'Trang tính3'!A25</f>
        <v>Đánh giá quy cách đóng gói tốt</v>
      </c>
      <c r="C128" s="56">
        <f>COUNTIFS('20240621_intention'!C:C, B128)</f>
        <v>126</v>
      </c>
      <c r="D128" s="56">
        <f>COUNTIFS(Gamchat!C:C, B128)</f>
        <v>0</v>
      </c>
      <c r="E128" s="62">
        <f t="shared" si="2"/>
        <v>126</v>
      </c>
      <c r="F128" s="9" t="str">
        <f t="shared" si="3"/>
        <v>#N/A</v>
      </c>
    </row>
    <row r="129">
      <c r="A129" s="62">
        <f t="shared" si="1"/>
        <v>128</v>
      </c>
      <c r="B129" s="63" t="str">
        <f>'Trang tính3'!A182</f>
        <v>Trả giá</v>
      </c>
      <c r="C129" s="56">
        <f>COUNTIFS('20240621_intention'!C:C, B129)</f>
        <v>126</v>
      </c>
      <c r="D129" s="56">
        <f>COUNTIFS(Gamchat!C:C, B129)</f>
        <v>0</v>
      </c>
      <c r="E129" s="62">
        <f t="shared" si="2"/>
        <v>126</v>
      </c>
      <c r="F129" s="9" t="str">
        <f t="shared" si="3"/>
        <v>#N/A</v>
      </c>
      <c r="G129" s="40" t="s">
        <v>1776</v>
      </c>
    </row>
    <row r="130">
      <c r="A130" s="62">
        <f t="shared" si="1"/>
        <v>129</v>
      </c>
      <c r="B130" s="65" t="str">
        <f>'Trang tính3'!A64</f>
        <v>Chốt sản phẩm Bộ quà tặng</v>
      </c>
      <c r="C130" s="56">
        <f>COUNTIFS('20240621_intention'!C:C, B130)</f>
        <v>126</v>
      </c>
      <c r="D130" s="56">
        <f>COUNTIFS(Gamchat!C:C, B130)</f>
        <v>0</v>
      </c>
      <c r="E130" s="62">
        <f t="shared" si="2"/>
        <v>126</v>
      </c>
      <c r="F130" s="9" t="str">
        <f t="shared" si="3"/>
        <v>#N/A</v>
      </c>
    </row>
    <row r="131">
      <c r="A131" s="62">
        <f t="shared" si="1"/>
        <v>130</v>
      </c>
      <c r="B131" s="63" t="str">
        <f>'Trang tính3'!A154</f>
        <v>Chốt thời gian nhận hàng</v>
      </c>
      <c r="C131" s="56">
        <f>COUNTIFS('20240621_intention'!C:C, B131)</f>
        <v>125</v>
      </c>
      <c r="D131" s="56">
        <f>COUNTIFS(Gamchat!C:C, B131)</f>
        <v>0</v>
      </c>
      <c r="E131" s="62">
        <f t="shared" si="2"/>
        <v>125</v>
      </c>
      <c r="F131" s="9" t="str">
        <f t="shared" si="3"/>
        <v>#N/A</v>
      </c>
    </row>
    <row r="132">
      <c r="A132" s="62">
        <f t="shared" si="1"/>
        <v>131</v>
      </c>
      <c r="B132" s="63" t="str">
        <f>'Trang tính3'!A366</f>
        <v>Thay đổi kích thước</v>
      </c>
      <c r="C132" s="56">
        <f>COUNTIFS('20240621_intention'!C:C, B132)</f>
        <v>125</v>
      </c>
      <c r="D132" s="56">
        <f>COUNTIFS(Gamchat!C:C, B132)</f>
        <v>0</v>
      </c>
      <c r="E132" s="62">
        <f t="shared" si="2"/>
        <v>125</v>
      </c>
      <c r="F132" s="9" t="str">
        <f t="shared" si="3"/>
        <v>Thay đổi kích thước</v>
      </c>
    </row>
    <row r="133">
      <c r="A133" s="62">
        <f t="shared" si="1"/>
        <v>132</v>
      </c>
      <c r="B133" s="63" t="str">
        <f>'Trang tính3'!A215</f>
        <v>Quan tâm sản phẩm Các loại bánh</v>
      </c>
      <c r="C133" s="56">
        <f>COUNTIFS('20240621_intention'!C:C, B133)</f>
        <v>125</v>
      </c>
      <c r="D133" s="56">
        <f>COUNTIFS(Gamchat!C:C, B133)</f>
        <v>0</v>
      </c>
      <c r="E133" s="62">
        <f t="shared" si="2"/>
        <v>125</v>
      </c>
      <c r="F133" s="9" t="str">
        <f t="shared" si="3"/>
        <v>#N/A</v>
      </c>
    </row>
    <row r="134">
      <c r="A134" s="62">
        <f t="shared" si="1"/>
        <v>133</v>
      </c>
      <c r="B134" s="63" t="str">
        <f>'Trang tính3'!A10</f>
        <v>Khiếu nại quy trình đổi trả</v>
      </c>
      <c r="C134" s="56">
        <f>COUNTIFS('20240621_intention'!C:C, B134)</f>
        <v>125</v>
      </c>
      <c r="D134" s="56">
        <f>COUNTIFS(Gamchat!C:C, B134)</f>
        <v>0</v>
      </c>
      <c r="E134" s="62">
        <f t="shared" si="2"/>
        <v>125</v>
      </c>
      <c r="F134" s="9" t="str">
        <f t="shared" si="3"/>
        <v>#N/A</v>
      </c>
    </row>
    <row r="135">
      <c r="A135" s="62">
        <f t="shared" si="1"/>
        <v>134</v>
      </c>
      <c r="B135" s="65" t="str">
        <f>'Trang tính3'!A346</f>
        <v>Hỏi thời gian đổi trả</v>
      </c>
      <c r="C135" s="56">
        <f>COUNTIFS('20240621_intention'!C:C, B135)</f>
        <v>124</v>
      </c>
      <c r="D135" s="56">
        <f>COUNTIFS(Gamchat!C:C, B135)</f>
        <v>0</v>
      </c>
      <c r="E135" s="62">
        <f t="shared" si="2"/>
        <v>124</v>
      </c>
      <c r="F135" s="9" t="str">
        <f t="shared" si="3"/>
        <v>Hỏi thời gian đổi trả</v>
      </c>
      <c r="G135" s="66" t="s">
        <v>1585</v>
      </c>
    </row>
    <row r="136">
      <c r="A136" s="62">
        <f t="shared" si="1"/>
        <v>135</v>
      </c>
      <c r="B136" s="63" t="str">
        <f>'Trang tính3'!A155</f>
        <v>Yêu cầu đổi trả hàng</v>
      </c>
      <c r="C136" s="56">
        <f>COUNTIFS('20240621_intention'!C:C, B136)</f>
        <v>123</v>
      </c>
      <c r="D136" s="56">
        <f>COUNTIFS(Gamchat!C:C, B136)</f>
        <v>0</v>
      </c>
      <c r="E136" s="62">
        <f t="shared" si="2"/>
        <v>123</v>
      </c>
      <c r="F136" s="9" t="str">
        <f t="shared" si="3"/>
        <v>#N/A</v>
      </c>
    </row>
    <row r="137">
      <c r="A137" s="62">
        <f t="shared" si="1"/>
        <v>136</v>
      </c>
      <c r="B137" s="65" t="str">
        <f>'Trang tính3'!A62</f>
        <v>Chốt sản phẩm Đồ uống</v>
      </c>
      <c r="C137" s="56">
        <f>COUNTIFS('20240621_intention'!C:C, B137)</f>
        <v>123</v>
      </c>
      <c r="D137" s="56">
        <f>COUNTIFS(Gamchat!C:C, B137)</f>
        <v>0</v>
      </c>
      <c r="E137" s="62">
        <f t="shared" si="2"/>
        <v>123</v>
      </c>
      <c r="F137" s="9" t="str">
        <f t="shared" si="3"/>
        <v>#N/A</v>
      </c>
    </row>
    <row r="138">
      <c r="A138" s="62">
        <f t="shared" si="1"/>
        <v>137</v>
      </c>
      <c r="B138" s="63" t="str">
        <f>'Trang tính3'!A326</f>
        <v>Hỏi năm sản xuất</v>
      </c>
      <c r="C138" s="56">
        <f>COUNTIFS('20240621_intention'!C:C, B138)</f>
        <v>122</v>
      </c>
      <c r="D138" s="56">
        <f>COUNTIFS(Gamchat!C:C, B138)</f>
        <v>0</v>
      </c>
      <c r="E138" s="62">
        <f t="shared" si="2"/>
        <v>122</v>
      </c>
      <c r="F138" s="9" t="str">
        <f t="shared" si="3"/>
        <v>Hỏi năm sản xuất</v>
      </c>
    </row>
    <row r="139">
      <c r="A139" s="62">
        <f t="shared" si="1"/>
        <v>138</v>
      </c>
      <c r="B139" s="63" t="str">
        <f>'Trang tính3'!A150</f>
        <v>Chốt mua sỉ</v>
      </c>
      <c r="C139" s="56">
        <f>COUNTIFS('20240621_intention'!C:C, B139)</f>
        <v>121</v>
      </c>
      <c r="D139" s="56">
        <f>COUNTIFS(Gamchat!C:C, B139)</f>
        <v>0</v>
      </c>
      <c r="E139" s="62">
        <f t="shared" si="2"/>
        <v>121</v>
      </c>
      <c r="F139" s="9" t="str">
        <f t="shared" si="3"/>
        <v>#N/A</v>
      </c>
    </row>
    <row r="140">
      <c r="A140" s="62">
        <f t="shared" si="1"/>
        <v>139</v>
      </c>
      <c r="B140" s="63" t="str">
        <f>'Trang tính3'!A202</f>
        <v>Quan tâm sản phẩm Giày dép nam/nữ</v>
      </c>
      <c r="C140" s="56">
        <f>COUNTIFS('20240621_intention'!C:C, B140)</f>
        <v>121</v>
      </c>
      <c r="D140" s="56">
        <f>COUNTIFS(Gamchat!C:C, B140)</f>
        <v>0</v>
      </c>
      <c r="E140" s="62">
        <f t="shared" si="2"/>
        <v>121</v>
      </c>
      <c r="F140" s="9" t="str">
        <f t="shared" si="3"/>
        <v>Quan tâm sản phẩm Giày dép nam/nữ</v>
      </c>
    </row>
    <row r="141">
      <c r="A141" s="62">
        <f t="shared" si="1"/>
        <v>140</v>
      </c>
      <c r="B141" s="63" t="str">
        <f>'Trang tính3'!A308</f>
        <v>Hỏi độ dày</v>
      </c>
      <c r="C141" s="56">
        <f>COUNTIFS('20240621_intention'!C:C, B141)</f>
        <v>121</v>
      </c>
      <c r="D141" s="56">
        <f>COUNTIFS(Gamchat!C:C, B141)</f>
        <v>0</v>
      </c>
      <c r="E141" s="62">
        <f t="shared" si="2"/>
        <v>121</v>
      </c>
      <c r="F141" s="9" t="str">
        <f t="shared" si="3"/>
        <v>Hỏi độ dày</v>
      </c>
      <c r="G141" s="40" t="s">
        <v>1042</v>
      </c>
    </row>
    <row r="142">
      <c r="A142" s="62">
        <f t="shared" si="1"/>
        <v>141</v>
      </c>
      <c r="B142" s="63" t="str">
        <f>'Trang tính3'!A317</f>
        <v>Hỏi nước xuất xứ</v>
      </c>
      <c r="C142" s="56">
        <f>COUNTIFS('20240621_intention'!C:C, B142)</f>
        <v>120</v>
      </c>
      <c r="D142" s="56">
        <f>COUNTIFS(Gamchat!C:C, B142)</f>
        <v>0</v>
      </c>
      <c r="E142" s="62">
        <f t="shared" si="2"/>
        <v>120</v>
      </c>
      <c r="F142" s="9" t="str">
        <f t="shared" si="3"/>
        <v>Hỏi nước xuất xứ</v>
      </c>
    </row>
    <row r="143">
      <c r="A143" s="62">
        <f t="shared" si="1"/>
        <v>142</v>
      </c>
      <c r="B143" s="63" t="str">
        <f>'Trang tính3'!A12</f>
        <v>Khiếu nại giao sai kích thước</v>
      </c>
      <c r="C143" s="56">
        <f>COUNTIFS('20240621_intention'!C:C, B143)</f>
        <v>119</v>
      </c>
      <c r="D143" s="56">
        <f>COUNTIFS(Gamchat!C:C, B143)</f>
        <v>0</v>
      </c>
      <c r="E143" s="62">
        <f t="shared" si="2"/>
        <v>119</v>
      </c>
      <c r="F143" s="9" t="str">
        <f t="shared" si="3"/>
        <v>#N/A</v>
      </c>
    </row>
    <row r="144">
      <c r="A144" s="62">
        <f t="shared" si="1"/>
        <v>143</v>
      </c>
      <c r="B144" s="63" t="str">
        <f>'Trang tính3'!A297</f>
        <v>Hỏi thời gian sử dụng</v>
      </c>
      <c r="C144" s="56">
        <f>COUNTIFS('20240621_intention'!C:C, B144)</f>
        <v>118</v>
      </c>
      <c r="D144" s="56">
        <f>COUNTIFS(Gamchat!C:C, B144)</f>
        <v>0</v>
      </c>
      <c r="E144" s="62">
        <f t="shared" si="2"/>
        <v>118</v>
      </c>
      <c r="F144" s="9" t="str">
        <f t="shared" si="3"/>
        <v>#N/A</v>
      </c>
    </row>
    <row r="145">
      <c r="A145" s="62">
        <f t="shared" si="1"/>
        <v>144</v>
      </c>
      <c r="B145" s="63" t="str">
        <f>'Trang tính3'!A189</f>
        <v>Hỏi nhiệt độ bảo quản</v>
      </c>
      <c r="C145" s="56">
        <f>COUNTIFS('20240621_intention'!C:C, B145)</f>
        <v>118</v>
      </c>
      <c r="D145" s="56">
        <f>COUNTIFS(Gamchat!C:C, B145)</f>
        <v>0</v>
      </c>
      <c r="E145" s="62">
        <f t="shared" si="2"/>
        <v>118</v>
      </c>
      <c r="F145" s="9" t="str">
        <f t="shared" si="3"/>
        <v>#N/A</v>
      </c>
    </row>
    <row r="146">
      <c r="A146" s="62">
        <f t="shared" si="1"/>
        <v>145</v>
      </c>
      <c r="B146" s="63" t="str">
        <f>'Trang tính3'!A318</f>
        <v>Hỏi thương hiệu </v>
      </c>
      <c r="C146" s="56">
        <f>COUNTIFS('20240621_intention'!C:C, B146)</f>
        <v>117</v>
      </c>
      <c r="D146" s="56">
        <f>COUNTIFS(Gamchat!C:C, B146)</f>
        <v>0</v>
      </c>
      <c r="E146" s="62">
        <f t="shared" si="2"/>
        <v>117</v>
      </c>
      <c r="F146" s="9" t="str">
        <f t="shared" si="3"/>
        <v>Hỏi thương hiệu </v>
      </c>
    </row>
    <row r="147">
      <c r="A147" s="62">
        <f t="shared" si="1"/>
        <v>146</v>
      </c>
      <c r="B147" s="63" t="str">
        <f>'Trang tính3'!A3</f>
        <v>Khiếu nại thái độ nhân viên giao hàng</v>
      </c>
      <c r="C147" s="56">
        <f>COUNTIFS('20240621_intention'!C:C, B147)</f>
        <v>116</v>
      </c>
      <c r="D147" s="56">
        <f>COUNTIFS(Gamchat!C:C, B147)</f>
        <v>0</v>
      </c>
      <c r="E147" s="62">
        <f t="shared" si="2"/>
        <v>116</v>
      </c>
      <c r="F147" s="9" t="str">
        <f t="shared" si="3"/>
        <v>Khiếu nại thái độ nhân viên giao hàng</v>
      </c>
    </row>
    <row r="148">
      <c r="A148" s="62">
        <f t="shared" si="1"/>
        <v>147</v>
      </c>
      <c r="B148" s="63" t="str">
        <f>'Trang tính3'!A345</f>
        <v>Hỏi địa chỉ shop</v>
      </c>
      <c r="C148" s="56">
        <f>COUNTIFS('20240621_intention'!C:C, B148)</f>
        <v>115</v>
      </c>
      <c r="D148" s="56">
        <f>COUNTIFS(Gamchat!C:C, B148)</f>
        <v>0</v>
      </c>
      <c r="E148" s="62">
        <f t="shared" si="2"/>
        <v>115</v>
      </c>
      <c r="F148" s="9" t="str">
        <f t="shared" si="3"/>
        <v>Hỏi địa chỉ shop</v>
      </c>
      <c r="G148" s="64" t="s">
        <v>117</v>
      </c>
    </row>
    <row r="149">
      <c r="A149" s="62">
        <f t="shared" si="1"/>
        <v>148</v>
      </c>
      <c r="B149" s="63" t="str">
        <f>'Trang tính3'!A123</f>
        <v>Chốt sản phẩm Thực phẩm chức năng</v>
      </c>
      <c r="C149" s="56">
        <f>COUNTIFS('20240621_intention'!C:C, B149)</f>
        <v>115</v>
      </c>
      <c r="D149" s="56">
        <f>COUNTIFS(Gamchat!C:C, B149)</f>
        <v>0</v>
      </c>
      <c r="E149" s="62">
        <f t="shared" si="2"/>
        <v>115</v>
      </c>
      <c r="F149" s="9" t="str">
        <f t="shared" si="3"/>
        <v>#N/A</v>
      </c>
    </row>
    <row r="150">
      <c r="A150" s="62">
        <f t="shared" si="1"/>
        <v>149</v>
      </c>
      <c r="B150" s="63" t="str">
        <f>'Trang tính3'!A273</f>
        <v>Quan tâm sản phẩm Chăm sóc tóc</v>
      </c>
      <c r="C150" s="56">
        <f>COUNTIFS('20240621_intention'!C:C, B150)</f>
        <v>114</v>
      </c>
      <c r="D150" s="56">
        <f>COUNTIFS(Gamchat!C:C, B150)</f>
        <v>0</v>
      </c>
      <c r="E150" s="62">
        <f t="shared" si="2"/>
        <v>114</v>
      </c>
      <c r="F150" s="9" t="str">
        <f t="shared" si="3"/>
        <v>#N/A</v>
      </c>
    </row>
    <row r="151">
      <c r="A151" s="62">
        <f t="shared" si="1"/>
        <v>150</v>
      </c>
      <c r="B151" s="63" t="str">
        <f>'Trang tính3'!A307</f>
        <v>Hỏi độ bền </v>
      </c>
      <c r="C151" s="56">
        <f>COUNTIFS('20240621_intention'!C:C, B151)</f>
        <v>113</v>
      </c>
      <c r="D151" s="56">
        <f>COUNTIFS(Gamchat!C:C, B151)</f>
        <v>0</v>
      </c>
      <c r="E151" s="62">
        <f t="shared" si="2"/>
        <v>113</v>
      </c>
      <c r="F151" s="9" t="str">
        <f t="shared" si="3"/>
        <v>Hỏi độ bền </v>
      </c>
    </row>
    <row r="152">
      <c r="A152" s="62">
        <f t="shared" si="1"/>
        <v>151</v>
      </c>
      <c r="B152" s="65" t="str">
        <f>'Trang tính3'!A56</f>
        <v>Chốt sản phẩm Giày dép nam/nữ</v>
      </c>
      <c r="C152" s="56">
        <f>COUNTIFS('20240621_intention'!C:C, B152)</f>
        <v>112</v>
      </c>
      <c r="D152" s="56">
        <f>COUNTIFS(Gamchat!C:C, B152)</f>
        <v>0</v>
      </c>
      <c r="E152" s="62">
        <f t="shared" si="2"/>
        <v>112</v>
      </c>
      <c r="F152" s="9" t="str">
        <f t="shared" si="3"/>
        <v>Chốt sản phẩm Giày dép nam/nữ</v>
      </c>
    </row>
    <row r="153">
      <c r="A153" s="62">
        <f t="shared" si="1"/>
        <v>152</v>
      </c>
      <c r="B153" s="65" t="str">
        <f>'Trang tính3'!A358</f>
        <v>Hỏi quy trình bảo hành</v>
      </c>
      <c r="C153" s="56">
        <f>COUNTIFS('20240621_intention'!C:C, B153)</f>
        <v>111</v>
      </c>
      <c r="D153" s="56">
        <f>COUNTIFS(Gamchat!C:C, B153)</f>
        <v>0</v>
      </c>
      <c r="E153" s="62">
        <f t="shared" si="2"/>
        <v>111</v>
      </c>
      <c r="F153" s="9" t="str">
        <f t="shared" si="3"/>
        <v>#N/A</v>
      </c>
      <c r="G153" s="64" t="s">
        <v>1470</v>
      </c>
    </row>
    <row r="154">
      <c r="A154" s="62">
        <f t="shared" si="1"/>
        <v>153</v>
      </c>
      <c r="B154" s="65" t="str">
        <f>'Trang tính3'!A353</f>
        <v>Hỏi bảo mật thông tin cá nhân</v>
      </c>
      <c r="C154" s="56">
        <f>COUNTIFS('20240621_intention'!C:C, B154)</f>
        <v>109</v>
      </c>
      <c r="D154" s="56">
        <f>COUNTIFS(Gamchat!C:C, B154)</f>
        <v>0</v>
      </c>
      <c r="E154" s="62">
        <f t="shared" si="2"/>
        <v>109</v>
      </c>
      <c r="F154" s="9" t="str">
        <f t="shared" si="3"/>
        <v>#N/A</v>
      </c>
    </row>
    <row r="155">
      <c r="A155" s="62">
        <f t="shared" si="1"/>
        <v>154</v>
      </c>
      <c r="B155" s="63" t="str">
        <f>'Trang tính3'!A192</f>
        <v>Quan tâm sản phẩm Dụng cụ sửa chữa ô tô, xe máy</v>
      </c>
      <c r="C155" s="56">
        <f>COUNTIFS('20240621_intention'!C:C, B155)</f>
        <v>108</v>
      </c>
      <c r="D155" s="56">
        <f>COUNTIFS(Gamchat!C:C, B155)</f>
        <v>0</v>
      </c>
      <c r="E155" s="62">
        <f t="shared" si="2"/>
        <v>108</v>
      </c>
      <c r="F155" s="9" t="str">
        <f t="shared" si="3"/>
        <v>#N/A</v>
      </c>
    </row>
    <row r="156">
      <c r="A156" s="62">
        <f t="shared" si="1"/>
        <v>155</v>
      </c>
      <c r="B156" s="63" t="str">
        <f>'Trang tính3'!A8</f>
        <v>Khiếu nại quá trình thanh toán</v>
      </c>
      <c r="C156" s="56">
        <f>COUNTIFS('20240621_intention'!C:C, B156)</f>
        <v>107</v>
      </c>
      <c r="D156" s="56">
        <f>COUNTIFS(Gamchat!C:C, B156)</f>
        <v>0</v>
      </c>
      <c r="E156" s="62">
        <f t="shared" si="2"/>
        <v>107</v>
      </c>
      <c r="F156" s="9" t="str">
        <f t="shared" si="3"/>
        <v>Khiếu nại quá trình thanh toán</v>
      </c>
    </row>
    <row r="157">
      <c r="A157" s="62">
        <f t="shared" si="1"/>
        <v>156</v>
      </c>
      <c r="B157" s="65" t="str">
        <f>'Trang tính3'!A363</f>
        <v>Hỏi khuyến mãi chung</v>
      </c>
      <c r="C157" s="56">
        <f>COUNTIFS('20240621_intention'!C:C, B157)</f>
        <v>107</v>
      </c>
      <c r="D157" s="56">
        <f>COUNTIFS(Gamchat!C:C, B157)</f>
        <v>0</v>
      </c>
      <c r="E157" s="62">
        <f t="shared" si="2"/>
        <v>107</v>
      </c>
      <c r="F157" s="9" t="str">
        <f t="shared" si="3"/>
        <v>#N/A</v>
      </c>
    </row>
    <row r="158">
      <c r="A158" s="62">
        <f t="shared" si="1"/>
        <v>157</v>
      </c>
      <c r="B158" s="65" t="str">
        <f>'Trang tính3'!A63</f>
        <v>Chốt sản phẩm Nhu yếu phẩm</v>
      </c>
      <c r="C158" s="56">
        <f>COUNTIFS('20240621_intention'!C:C, B158)</f>
        <v>106</v>
      </c>
      <c r="D158" s="56">
        <f>COUNTIFS(Gamchat!C:C, B158)</f>
        <v>0</v>
      </c>
      <c r="E158" s="62">
        <f t="shared" si="2"/>
        <v>106</v>
      </c>
      <c r="F158" s="9" t="str">
        <f t="shared" si="3"/>
        <v>#N/A</v>
      </c>
    </row>
    <row r="159">
      <c r="A159" s="62">
        <f t="shared" si="1"/>
        <v>158</v>
      </c>
      <c r="B159" s="63" t="str">
        <f>'Trang tính3'!A272</f>
        <v>Quan tâm sản phẩm Tắm và chăm sóc cơ thể</v>
      </c>
      <c r="C159" s="56">
        <f>COUNTIFS('20240621_intention'!C:C, B159)</f>
        <v>106</v>
      </c>
      <c r="D159" s="56">
        <f>COUNTIFS(Gamchat!C:C, B159)</f>
        <v>0</v>
      </c>
      <c r="E159" s="62">
        <f t="shared" si="2"/>
        <v>106</v>
      </c>
      <c r="F159" s="9" t="str">
        <f t="shared" si="3"/>
        <v>#N/A</v>
      </c>
    </row>
    <row r="160">
      <c r="A160" s="62">
        <f t="shared" si="1"/>
        <v>159</v>
      </c>
      <c r="B160" s="63" t="str">
        <f>'Trang tính3'!A322</f>
        <v>Hỏi đặc điểm mùi</v>
      </c>
      <c r="C160" s="56">
        <f>COUNTIFS('20240621_intention'!C:C, B160)</f>
        <v>106</v>
      </c>
      <c r="D160" s="56">
        <f>COUNTIFS(Gamchat!C:C, B160)</f>
        <v>0</v>
      </c>
      <c r="E160" s="62">
        <f t="shared" si="2"/>
        <v>106</v>
      </c>
      <c r="F160" s="9" t="str">
        <f t="shared" si="3"/>
        <v>#N/A</v>
      </c>
    </row>
    <row r="161">
      <c r="A161" s="62">
        <f t="shared" si="1"/>
        <v>160</v>
      </c>
      <c r="B161" s="63" t="str">
        <f>'Trang tính3'!A147</f>
        <v>Chốt sản phẩm chung</v>
      </c>
      <c r="C161" s="56">
        <f>COUNTIFS('20240621_intention'!C:C, B161)</f>
        <v>106</v>
      </c>
      <c r="D161" s="56">
        <f>COUNTIFS(Gamchat!C:C, B161)</f>
        <v>0</v>
      </c>
      <c r="E161" s="62">
        <f t="shared" si="2"/>
        <v>106</v>
      </c>
      <c r="F161" s="9" t="str">
        <f t="shared" si="3"/>
        <v>#N/A</v>
      </c>
      <c r="G161" s="64" t="s">
        <v>946</v>
      </c>
    </row>
    <row r="162">
      <c r="A162" s="62">
        <f t="shared" si="1"/>
        <v>161</v>
      </c>
      <c r="B162" s="63" t="str">
        <f>'Trang tính3'!A42</f>
        <v>Chốt mua lại</v>
      </c>
      <c r="C162" s="56">
        <f>COUNTIFS('20240621_intention'!C:C, B162)</f>
        <v>106</v>
      </c>
      <c r="D162" s="56">
        <f>COUNTIFS(Gamchat!C:C, B162)</f>
        <v>0</v>
      </c>
      <c r="E162" s="62">
        <f t="shared" si="2"/>
        <v>106</v>
      </c>
      <c r="F162" s="9" t="str">
        <f t="shared" si="3"/>
        <v>Chốt mua lại</v>
      </c>
    </row>
    <row r="163">
      <c r="A163" s="62">
        <f t="shared" si="1"/>
        <v>162</v>
      </c>
      <c r="B163" s="63" t="str">
        <f>'Trang tính3'!A29</f>
        <v>Chốt đơn</v>
      </c>
      <c r="C163" s="56">
        <f>COUNTIFS('20240621_intention'!C:C, B163)</f>
        <v>106</v>
      </c>
      <c r="D163" s="56">
        <f>COUNTIFS(Gamchat!C:C, B163)</f>
        <v>0</v>
      </c>
      <c r="E163" s="62">
        <f t="shared" si="2"/>
        <v>106</v>
      </c>
      <c r="F163" s="9" t="str">
        <f t="shared" si="3"/>
        <v>Chốt đơn</v>
      </c>
      <c r="G163" s="65" t="s">
        <v>97</v>
      </c>
    </row>
    <row r="164">
      <c r="A164" s="62">
        <f t="shared" si="1"/>
        <v>163</v>
      </c>
      <c r="B164" s="63" t="str">
        <f>'Trang tính3'!A372</f>
        <v>Thay đổi tên người nhận</v>
      </c>
      <c r="C164" s="56">
        <f>COUNTIFS('20240621_intention'!C:C, B164)</f>
        <v>105</v>
      </c>
      <c r="D164" s="56">
        <f>COUNTIFS(Gamchat!C:C, B164)</f>
        <v>0</v>
      </c>
      <c r="E164" s="62">
        <f t="shared" si="2"/>
        <v>105</v>
      </c>
      <c r="F164" s="9" t="str">
        <f t="shared" si="3"/>
        <v>Thay đổi tên người nhận</v>
      </c>
    </row>
    <row r="165">
      <c r="A165" s="62">
        <f t="shared" si="1"/>
        <v>164</v>
      </c>
      <c r="B165" s="65" t="str">
        <f>'Trang tính3'!A347</f>
        <v>Hỏi chi phí đổi trả</v>
      </c>
      <c r="C165" s="56">
        <f>COUNTIFS('20240621_intention'!C:C, B165)</f>
        <v>105</v>
      </c>
      <c r="D165" s="56">
        <f>COUNTIFS(Gamchat!C:C, B165)</f>
        <v>0</v>
      </c>
      <c r="E165" s="62">
        <f t="shared" si="2"/>
        <v>105</v>
      </c>
      <c r="F165" s="9" t="str">
        <f t="shared" si="3"/>
        <v>Hỏi chi phí đổi trả</v>
      </c>
    </row>
    <row r="166">
      <c r="A166" s="62">
        <f t="shared" si="1"/>
        <v>165</v>
      </c>
      <c r="B166" s="65" t="str">
        <f>'Trang tính3'!A359</f>
        <v>Hỏi chi phí bảo hành</v>
      </c>
      <c r="C166" s="56">
        <f>COUNTIFS('20240621_intention'!C:C, B166)</f>
        <v>105</v>
      </c>
      <c r="D166" s="56">
        <f>COUNTIFS(Gamchat!C:C, B166)</f>
        <v>0</v>
      </c>
      <c r="E166" s="62">
        <f t="shared" si="2"/>
        <v>105</v>
      </c>
      <c r="F166" s="9" t="str">
        <f t="shared" si="3"/>
        <v>#N/A</v>
      </c>
    </row>
    <row r="167">
      <c r="A167" s="62">
        <f t="shared" si="1"/>
        <v>166</v>
      </c>
      <c r="B167" s="63" t="str">
        <f>'Trang tính3'!A130</f>
        <v>Chốt sản phẩm Trang điểm</v>
      </c>
      <c r="C167" s="56">
        <f>COUNTIFS('20240621_intention'!C:C, B167)</f>
        <v>105</v>
      </c>
      <c r="D167" s="56">
        <f>COUNTIFS(Gamchat!C:C, B167)</f>
        <v>0</v>
      </c>
      <c r="E167" s="62">
        <f t="shared" si="2"/>
        <v>105</v>
      </c>
      <c r="F167" s="9" t="str">
        <f t="shared" si="3"/>
        <v>#N/A</v>
      </c>
    </row>
    <row r="168">
      <c r="A168" s="62">
        <f t="shared" si="1"/>
        <v>167</v>
      </c>
      <c r="B168" s="63" t="str">
        <f>'Trang tính3'!A158</f>
        <v>Yêu cầu giao hàng cho đơn vị vận chuyển</v>
      </c>
      <c r="C168" s="56">
        <f>COUNTIFS('20240621_intention'!C:C, B168)</f>
        <v>104</v>
      </c>
      <c r="D168" s="56">
        <f>COUNTIFS(Gamchat!C:C, B168)</f>
        <v>0</v>
      </c>
      <c r="E168" s="62">
        <f t="shared" si="2"/>
        <v>104</v>
      </c>
      <c r="F168" s="9" t="str">
        <f t="shared" si="3"/>
        <v>#N/A</v>
      </c>
    </row>
    <row r="169">
      <c r="A169" s="62">
        <f t="shared" si="1"/>
        <v>168</v>
      </c>
      <c r="B169" s="63" t="str">
        <f>'Trang tính3'!A164</f>
        <v>Thanh toán chuyển khoản</v>
      </c>
      <c r="C169" s="56">
        <f>COUNTIFS('20240621_intention'!C:C, B169)</f>
        <v>104</v>
      </c>
      <c r="D169" s="56">
        <f>COUNTIFS(Gamchat!C:C, B169)</f>
        <v>0</v>
      </c>
      <c r="E169" s="62">
        <f t="shared" si="2"/>
        <v>104</v>
      </c>
      <c r="F169" s="9" t="str">
        <f t="shared" si="3"/>
        <v>Thanh toán chuyển khoản</v>
      </c>
      <c r="G169" s="65" t="s">
        <v>150</v>
      </c>
    </row>
    <row r="170">
      <c r="A170" s="62">
        <f t="shared" si="1"/>
        <v>169</v>
      </c>
      <c r="B170" s="63" t="str">
        <f>'Trang tính3'!A184</f>
        <v>Chào hỏi</v>
      </c>
      <c r="C170" s="56">
        <f>COUNTIFS('20240621_intention'!C:C, B170)</f>
        <v>104</v>
      </c>
      <c r="D170" s="56">
        <f>COUNTIFS(Gamchat!C:C, B170)</f>
        <v>0</v>
      </c>
      <c r="E170" s="62">
        <f t="shared" si="2"/>
        <v>104</v>
      </c>
      <c r="F170" s="9" t="str">
        <f t="shared" si="3"/>
        <v>Chào hỏi</v>
      </c>
    </row>
    <row r="171">
      <c r="A171" s="62">
        <f t="shared" si="1"/>
        <v>170</v>
      </c>
      <c r="B171" s="63" t="str">
        <f>'Trang tính3'!A26</f>
        <v>Đánh giá hậu mãi tốt</v>
      </c>
      <c r="C171" s="56">
        <f>COUNTIFS('20240621_intention'!C:C, B171)</f>
        <v>103</v>
      </c>
      <c r="D171" s="56">
        <f>COUNTIFS(Gamchat!C:C, B171)</f>
        <v>0</v>
      </c>
      <c r="E171" s="62">
        <f t="shared" si="2"/>
        <v>103</v>
      </c>
      <c r="F171" s="9" t="str">
        <f t="shared" si="3"/>
        <v>#N/A</v>
      </c>
      <c r="G171" s="66" t="s">
        <v>4</v>
      </c>
    </row>
    <row r="172">
      <c r="A172" s="62">
        <f t="shared" si="1"/>
        <v>171</v>
      </c>
      <c r="B172" s="63" t="str">
        <f>'Trang tính3'!A368</f>
        <v>Thay đổi số lượng</v>
      </c>
      <c r="C172" s="56">
        <f>COUNTIFS('20240621_intention'!C:C, B172)</f>
        <v>103</v>
      </c>
      <c r="D172" s="56">
        <f>COUNTIFS(Gamchat!C:C, B172)</f>
        <v>0</v>
      </c>
      <c r="E172" s="62">
        <f t="shared" si="2"/>
        <v>103</v>
      </c>
      <c r="F172" s="9" t="str">
        <f t="shared" si="3"/>
        <v>Thay đổi số lượng</v>
      </c>
    </row>
    <row r="173">
      <c r="A173" s="62">
        <f t="shared" si="1"/>
        <v>172</v>
      </c>
      <c r="B173" s="63" t="str">
        <f>'Trang tính3'!A327</f>
        <v>Hỏi quy trình/ Công thức chế biến</v>
      </c>
      <c r="C173" s="56">
        <f>COUNTIFS('20240621_intention'!C:C, B173)</f>
        <v>103</v>
      </c>
      <c r="D173" s="56">
        <f>COUNTIFS(Gamchat!C:C, B173)</f>
        <v>0</v>
      </c>
      <c r="E173" s="62">
        <f t="shared" si="2"/>
        <v>103</v>
      </c>
      <c r="F173" s="9" t="str">
        <f t="shared" si="3"/>
        <v>#N/A</v>
      </c>
    </row>
    <row r="174">
      <c r="A174" s="62">
        <f t="shared" si="1"/>
        <v>173</v>
      </c>
      <c r="B174" s="65" t="str">
        <f>'Trang tính3'!A349</f>
        <v>Hỏi chính sách đổi trả</v>
      </c>
      <c r="C174" s="56">
        <f>COUNTIFS('20240621_intention'!C:C, B174)</f>
        <v>103</v>
      </c>
      <c r="D174" s="56">
        <f>COUNTIFS(Gamchat!C:C, B174)</f>
        <v>0</v>
      </c>
      <c r="E174" s="62">
        <f t="shared" si="2"/>
        <v>103</v>
      </c>
      <c r="F174" s="9" t="str">
        <f t="shared" si="3"/>
        <v>#N/A</v>
      </c>
      <c r="G174" s="66" t="s">
        <v>1342</v>
      </c>
    </row>
    <row r="175">
      <c r="A175" s="62">
        <f t="shared" si="1"/>
        <v>174</v>
      </c>
      <c r="B175" s="63" t="str">
        <f>'Trang tính3'!A342</f>
        <v>Hỏi bán hàng online</v>
      </c>
      <c r="C175" s="56">
        <f>COUNTIFS('20240621_intention'!C:C, B175)</f>
        <v>103</v>
      </c>
      <c r="D175" s="56">
        <f>COUNTIFS(Gamchat!C:C, B175)</f>
        <v>0</v>
      </c>
      <c r="E175" s="62">
        <f t="shared" si="2"/>
        <v>103</v>
      </c>
      <c r="F175" s="9" t="str">
        <f t="shared" si="3"/>
        <v>#N/A</v>
      </c>
    </row>
    <row r="176">
      <c r="A176" s="62">
        <f t="shared" si="1"/>
        <v>175</v>
      </c>
      <c r="B176" s="63" t="str">
        <f>'Trang tính3'!A66</f>
        <v>Chốt sản phẩm Đồ uống có cồn</v>
      </c>
      <c r="C176" s="56">
        <f>COUNTIFS('20240621_intention'!C:C, B176)</f>
        <v>102</v>
      </c>
      <c r="D176" s="56">
        <f>COUNTIFS(Gamchat!C:C, B176)</f>
        <v>0</v>
      </c>
      <c r="E176" s="62">
        <f t="shared" si="2"/>
        <v>102</v>
      </c>
      <c r="F176" s="9" t="str">
        <f t="shared" si="3"/>
        <v>#N/A</v>
      </c>
      <c r="G176" s="66" t="s">
        <v>1223</v>
      </c>
    </row>
    <row r="177">
      <c r="A177" s="62">
        <f t="shared" si="1"/>
        <v>176</v>
      </c>
      <c r="B177" s="63" t="str">
        <f>'Trang tính3'!A208</f>
        <v>Quan tâm sản phẩm Đồ uống</v>
      </c>
      <c r="C177" s="56">
        <f>COUNTIFS('20240621_intention'!C:C, B177)</f>
        <v>102</v>
      </c>
      <c r="D177" s="56">
        <f>COUNTIFS(Gamchat!C:C, B177)</f>
        <v>0</v>
      </c>
      <c r="E177" s="62">
        <f t="shared" si="2"/>
        <v>102</v>
      </c>
      <c r="F177" s="9" t="str">
        <f t="shared" si="3"/>
        <v>#N/A</v>
      </c>
    </row>
    <row r="178">
      <c r="A178" s="62">
        <f t="shared" si="1"/>
        <v>177</v>
      </c>
      <c r="B178" s="65" t="str">
        <f>'Trang tính3'!A351</f>
        <v>Hỏi chính sách thử hàng</v>
      </c>
      <c r="C178" s="56">
        <f>COUNTIFS('20240621_intention'!C:C, B178)</f>
        <v>102</v>
      </c>
      <c r="D178" s="56">
        <f>COUNTIFS(Gamchat!C:C, B178)</f>
        <v>0</v>
      </c>
      <c r="E178" s="62">
        <f t="shared" si="2"/>
        <v>102</v>
      </c>
      <c r="F178" s="9" t="str">
        <f t="shared" si="3"/>
        <v>#N/A</v>
      </c>
    </row>
    <row r="179">
      <c r="A179" s="62">
        <f t="shared" si="1"/>
        <v>178</v>
      </c>
      <c r="B179" s="63" t="str">
        <f>'Trang tính3'!A298</f>
        <v>Hỏi cân nặng</v>
      </c>
      <c r="C179" s="56">
        <f>COUNTIFS('20240621_intention'!C:C, B179)</f>
        <v>102</v>
      </c>
      <c r="D179" s="56">
        <f>COUNTIFS(Gamchat!C:C, B179)</f>
        <v>0</v>
      </c>
      <c r="E179" s="62">
        <f t="shared" si="2"/>
        <v>102</v>
      </c>
      <c r="F179" s="9" t="str">
        <f t="shared" si="3"/>
        <v>#N/A</v>
      </c>
    </row>
    <row r="180">
      <c r="A180" s="62">
        <f t="shared" si="1"/>
        <v>179</v>
      </c>
      <c r="B180" s="63" t="str">
        <f>'Trang tính3'!A276</f>
        <v>Quan tâm sản phẩm Trang điểm</v>
      </c>
      <c r="C180" s="56">
        <f>COUNTIFS('20240621_intention'!C:C, B180)</f>
        <v>101</v>
      </c>
      <c r="D180" s="56">
        <f>COUNTIFS(Gamchat!C:C, B180)</f>
        <v>0</v>
      </c>
      <c r="E180" s="62">
        <f t="shared" si="2"/>
        <v>101</v>
      </c>
      <c r="F180" s="9" t="str">
        <f t="shared" si="3"/>
        <v>#N/A</v>
      </c>
    </row>
    <row r="181">
      <c r="A181" s="62">
        <f t="shared" si="1"/>
        <v>180</v>
      </c>
      <c r="B181" s="65" t="str">
        <f>'Trang tính3'!A356</f>
        <v>Hỏi phạm vi bảo hành</v>
      </c>
      <c r="C181" s="56">
        <f>COUNTIFS('20240621_intention'!C:C, B181)</f>
        <v>101</v>
      </c>
      <c r="D181" s="56">
        <f>COUNTIFS(Gamchat!C:C, B181)</f>
        <v>0</v>
      </c>
      <c r="E181" s="62">
        <f t="shared" si="2"/>
        <v>101</v>
      </c>
      <c r="F181" s="9" t="str">
        <f t="shared" si="3"/>
        <v>#N/A</v>
      </c>
      <c r="G181" s="64" t="s">
        <v>64</v>
      </c>
    </row>
    <row r="182">
      <c r="A182" s="62">
        <f t="shared" si="1"/>
        <v>181</v>
      </c>
      <c r="B182" s="63" t="str">
        <f>'Trang tính3'!A174</f>
        <v>So sánh hình ảnh thực tế xấu</v>
      </c>
      <c r="C182" s="56">
        <f>COUNTIFS('20240621_intention'!C:C, B182)</f>
        <v>100</v>
      </c>
      <c r="D182" s="56">
        <f>COUNTIFS(Gamchat!C:C, B182)</f>
        <v>0</v>
      </c>
      <c r="E182" s="62">
        <f t="shared" si="2"/>
        <v>100</v>
      </c>
      <c r="F182" s="9" t="str">
        <f t="shared" si="3"/>
        <v>#N/A</v>
      </c>
    </row>
    <row r="183">
      <c r="A183" s="62">
        <f t="shared" si="1"/>
        <v>182</v>
      </c>
      <c r="B183" s="63" t="str">
        <f>'Trang tính3'!A216</f>
        <v>Quan tâm sản phẩm Đồ chế biến sẵn</v>
      </c>
      <c r="C183" s="56">
        <f>COUNTIFS('20240621_intention'!C:C, B183)</f>
        <v>100</v>
      </c>
      <c r="D183" s="56">
        <f>COUNTIFS(Gamchat!C:C, B183)</f>
        <v>0</v>
      </c>
      <c r="E183" s="62">
        <f t="shared" si="2"/>
        <v>100</v>
      </c>
      <c r="F183" s="9" t="str">
        <f t="shared" si="3"/>
        <v>#N/A</v>
      </c>
    </row>
    <row r="184">
      <c r="A184" s="62">
        <f t="shared" si="1"/>
        <v>183</v>
      </c>
      <c r="B184" s="63" t="str">
        <f>'Trang tính3'!A11</f>
        <v>Khiếu nại chính sách đổi trả</v>
      </c>
      <c r="C184" s="56">
        <f>COUNTIFS('20240621_intention'!C:C, B184)</f>
        <v>100</v>
      </c>
      <c r="D184" s="56">
        <f>COUNTIFS(Gamchat!C:C, B184)</f>
        <v>0</v>
      </c>
      <c r="E184" s="62">
        <f t="shared" si="2"/>
        <v>100</v>
      </c>
      <c r="F184" s="9" t="str">
        <f t="shared" si="3"/>
        <v>#N/A</v>
      </c>
      <c r="G184" s="40" t="s">
        <v>65</v>
      </c>
    </row>
    <row r="185">
      <c r="A185" s="62">
        <f t="shared" si="1"/>
        <v>184</v>
      </c>
      <c r="B185" s="63" t="str">
        <f>'Trang tính3'!A71</f>
        <v>Chốt sản phẩm Thực phẩm tươi sống &amp; đông lạnh</v>
      </c>
      <c r="C185" s="56">
        <f>COUNTIFS('20240621_intention'!C:C, B185)</f>
        <v>12</v>
      </c>
      <c r="D185" s="56">
        <f>COUNTIFS(Gamchat!C:C, B185)</f>
        <v>0</v>
      </c>
      <c r="E185" s="62">
        <f t="shared" si="2"/>
        <v>12</v>
      </c>
      <c r="F185" s="9" t="str">
        <f t="shared" si="3"/>
        <v>#N/A</v>
      </c>
    </row>
    <row r="186">
      <c r="A186" s="62">
        <f t="shared" si="1"/>
        <v>185</v>
      </c>
      <c r="B186" s="63" t="str">
        <f>'Trang tính3'!A112</f>
        <v>Chốt sản phẩm Ngoài trời &amp; Sân vườn</v>
      </c>
      <c r="C186" s="56">
        <f>COUNTIFS('20240621_intention'!C:C, B186)</f>
        <v>12</v>
      </c>
      <c r="D186" s="56">
        <f>COUNTIFS(Gamchat!C:C, B186)</f>
        <v>0</v>
      </c>
      <c r="E186" s="62">
        <f t="shared" si="2"/>
        <v>12</v>
      </c>
      <c r="F186" s="9" t="str">
        <f t="shared" si="3"/>
        <v>#N/A</v>
      </c>
      <c r="G186" s="40" t="s">
        <v>10</v>
      </c>
    </row>
    <row r="187">
      <c r="A187" s="62">
        <f t="shared" si="1"/>
        <v>186</v>
      </c>
      <c r="B187" s="65" t="str">
        <f>'Trang tính3'!A306</f>
        <v>Hỏi vấn đề khác</v>
      </c>
      <c r="C187" s="56">
        <f>COUNTIFS('20240621_intention'!C:C, B187)</f>
        <v>11</v>
      </c>
      <c r="D187" s="56">
        <f>COUNTIFS(Gamchat!C:C, B187)</f>
        <v>0</v>
      </c>
      <c r="E187" s="62">
        <f t="shared" si="2"/>
        <v>11</v>
      </c>
      <c r="F187" s="9" t="str">
        <f t="shared" si="3"/>
        <v>#N/A</v>
      </c>
    </row>
    <row r="188">
      <c r="A188" s="62">
        <f t="shared" si="1"/>
        <v>187</v>
      </c>
      <c r="B188" s="63" t="str">
        <f>'Trang tính3'!A132</f>
        <v>Chốt sản phẩm Chăm sóc cá nhân</v>
      </c>
      <c r="C188" s="56">
        <f>COUNTIFS('20240621_intention'!C:C, B188)</f>
        <v>11</v>
      </c>
      <c r="D188" s="56">
        <f>COUNTIFS(Gamchat!C:C, B188)</f>
        <v>0</v>
      </c>
      <c r="E188" s="62">
        <f t="shared" si="2"/>
        <v>11</v>
      </c>
      <c r="F188" s="9" t="str">
        <f t="shared" si="3"/>
        <v>#N/A</v>
      </c>
    </row>
    <row r="189">
      <c r="A189" s="62">
        <f t="shared" si="1"/>
        <v>188</v>
      </c>
      <c r="B189" s="63" t="str">
        <f>'Trang tính3'!A209</f>
        <v>Quan tâm sản phẩm Nhu yếu phẩm</v>
      </c>
      <c r="C189" s="56">
        <f>COUNTIFS('20240621_intention'!C:C, B189)</f>
        <v>10</v>
      </c>
      <c r="D189" s="56">
        <f>COUNTIFS(Gamchat!C:C, B189)</f>
        <v>0</v>
      </c>
      <c r="E189" s="62">
        <f t="shared" si="2"/>
        <v>10</v>
      </c>
      <c r="F189" s="9" t="str">
        <f t="shared" si="3"/>
        <v>#N/A</v>
      </c>
      <c r="G189" s="40" t="s">
        <v>372</v>
      </c>
    </row>
    <row r="190">
      <c r="A190" s="62">
        <f t="shared" si="1"/>
        <v>189</v>
      </c>
      <c r="B190" s="63" t="str">
        <f>'Trang tính3'!A73</f>
        <v>Chốt sản phẩm Phụ kiện trẻ em &amp; trẻ sơ sinh</v>
      </c>
      <c r="C190" s="56">
        <f>COUNTIFS('20240621_intention'!C:C, B190)</f>
        <v>10</v>
      </c>
      <c r="D190" s="56">
        <f>COUNTIFS(Gamchat!C:C, B190)</f>
        <v>0</v>
      </c>
      <c r="E190" s="62">
        <f t="shared" si="2"/>
        <v>10</v>
      </c>
      <c r="F190" s="9" t="str">
        <f t="shared" si="3"/>
        <v>#N/A</v>
      </c>
    </row>
    <row r="191">
      <c r="A191" s="62">
        <f t="shared" si="1"/>
        <v>190</v>
      </c>
      <c r="B191" s="63" t="str">
        <f>'Trang tính3'!A219</f>
        <v>Quan tâm sản phẩm Phụ kiện trẻ em &amp; trẻ sơ sinh</v>
      </c>
      <c r="C191" s="56">
        <f>COUNTIFS('20240621_intention'!C:C, B191)</f>
        <v>8</v>
      </c>
      <c r="D191" s="56">
        <f>COUNTIFS(Gamchat!C:C, B191)</f>
        <v>0</v>
      </c>
      <c r="E191" s="62">
        <f t="shared" si="2"/>
        <v>8</v>
      </c>
      <c r="F191" s="9" t="str">
        <f t="shared" si="3"/>
        <v>#N/A</v>
      </c>
      <c r="G191" s="40" t="s">
        <v>845</v>
      </c>
    </row>
    <row r="192">
      <c r="A192" s="62">
        <f t="shared" si="1"/>
        <v>191</v>
      </c>
      <c r="B192" s="63" t="str">
        <f>'Trang tính3'!A293</f>
        <v>Quan tâm sản phẩm chung</v>
      </c>
      <c r="C192" s="56">
        <f>COUNTIFS('20240621_intention'!C:C, B192)</f>
        <v>8</v>
      </c>
      <c r="D192" s="56">
        <f>COUNTIFS(Gamchat!C:C, B192)</f>
        <v>0</v>
      </c>
      <c r="E192" s="62">
        <f t="shared" si="2"/>
        <v>8</v>
      </c>
      <c r="F192" s="9" t="str">
        <f t="shared" si="3"/>
        <v>#N/A</v>
      </c>
    </row>
    <row r="193">
      <c r="A193" s="62">
        <f t="shared" si="1"/>
        <v>192</v>
      </c>
      <c r="B193" s="63" t="str">
        <f>'Trang tính3'!A129</f>
        <v>Chốt sản phẩm Nước hoa</v>
      </c>
      <c r="C193" s="56">
        <f>COUNTIFS('20240621_intention'!C:C, B193)</f>
        <v>8</v>
      </c>
      <c r="D193" s="56">
        <f>COUNTIFS(Gamchat!C:C, B193)</f>
        <v>0</v>
      </c>
      <c r="E193" s="62">
        <f t="shared" si="2"/>
        <v>8</v>
      </c>
      <c r="F193" s="9" t="str">
        <f t="shared" si="3"/>
        <v>#N/A</v>
      </c>
    </row>
    <row r="194">
      <c r="A194" s="62">
        <f t="shared" si="1"/>
        <v>193</v>
      </c>
      <c r="B194" s="63" t="str">
        <f>'Trang tính3'!A116</f>
        <v>Chốt sản phẩm Chăm sóc nhà cửa và giặt ủi</v>
      </c>
      <c r="C194" s="56">
        <f>COUNTIFS('20240621_intention'!C:C, B194)</f>
        <v>8</v>
      </c>
      <c r="D194" s="56">
        <f>COUNTIFS(Gamchat!C:C, B194)</f>
        <v>0</v>
      </c>
      <c r="E194" s="62">
        <f t="shared" si="2"/>
        <v>8</v>
      </c>
      <c r="F194" s="9" t="str">
        <f t="shared" si="3"/>
        <v>#N/A</v>
      </c>
      <c r="G194" s="64" t="s">
        <v>614</v>
      </c>
    </row>
    <row r="195">
      <c r="A195" s="62">
        <f t="shared" si="1"/>
        <v>194</v>
      </c>
      <c r="B195" s="63" t="str">
        <f>'Trang tính3'!A111</f>
        <v>Chốt sản phẩm Đèn</v>
      </c>
      <c r="C195" s="56">
        <f>COUNTIFS('20240621_intention'!C:C, B195)</f>
        <v>7</v>
      </c>
      <c r="D195" s="56">
        <f>COUNTIFS(Gamchat!C:C, B195)</f>
        <v>0</v>
      </c>
      <c r="E195" s="62">
        <f t="shared" si="2"/>
        <v>7</v>
      </c>
      <c r="F195" s="9" t="str">
        <f t="shared" si="3"/>
        <v>#N/A</v>
      </c>
    </row>
    <row r="196">
      <c r="A196" s="62">
        <f t="shared" si="1"/>
        <v>195</v>
      </c>
      <c r="B196" s="63" t="str">
        <f>'Trang tính3'!A365</f>
        <v>Thay đổi sản phẩm</v>
      </c>
      <c r="C196" s="56">
        <f>COUNTIFS('20240621_intention'!C:C, B196)</f>
        <v>7</v>
      </c>
      <c r="D196" s="56">
        <f>COUNTIFS(Gamchat!C:C, B196)</f>
        <v>0</v>
      </c>
      <c r="E196" s="62">
        <f t="shared" si="2"/>
        <v>7</v>
      </c>
      <c r="F196" s="9" t="str">
        <f t="shared" si="3"/>
        <v>#N/A</v>
      </c>
      <c r="G196" s="40" t="s">
        <v>76</v>
      </c>
    </row>
    <row r="197">
      <c r="A197" s="62">
        <f t="shared" si="1"/>
        <v>196</v>
      </c>
      <c r="B197" s="63" t="str">
        <f>'Trang tính3'!A22</f>
        <v>Khiếu nại khác</v>
      </c>
      <c r="C197" s="56">
        <f>COUNTIFS('20240621_intention'!C:C, B197)</f>
        <v>7</v>
      </c>
      <c r="D197" s="56">
        <f>COUNTIFS(Gamchat!C:C, B197)</f>
        <v>0</v>
      </c>
      <c r="E197" s="62">
        <f t="shared" si="2"/>
        <v>7</v>
      </c>
      <c r="F197" s="9" t="str">
        <f t="shared" si="3"/>
        <v>#N/A</v>
      </c>
    </row>
    <row r="198">
      <c r="A198" s="62">
        <f t="shared" si="1"/>
        <v>197</v>
      </c>
      <c r="B198" s="63" t="str">
        <f>'Trang tính3'!A109</f>
        <v>Chốt sản phẩm Dụng cụ &amp; Thiết bị tiện ích</v>
      </c>
      <c r="C198" s="56">
        <f>COUNTIFS('20240621_intention'!C:C, B198)</f>
        <v>7</v>
      </c>
      <c r="D198" s="56">
        <f>COUNTIFS(Gamchat!C:C, B198)</f>
        <v>0</v>
      </c>
      <c r="E198" s="62">
        <f t="shared" si="2"/>
        <v>7</v>
      </c>
      <c r="F198" s="9" t="str">
        <f t="shared" si="3"/>
        <v>#N/A</v>
      </c>
    </row>
    <row r="199">
      <c r="A199" s="62">
        <f t="shared" si="1"/>
        <v>198</v>
      </c>
      <c r="B199" s="63" t="str">
        <f>'Trang tính3'!A373</f>
        <v>Thay đổi phương thức thanh toán</v>
      </c>
      <c r="C199" s="56">
        <f>COUNTIFS('20240621_intention'!C:C, B199)</f>
        <v>6</v>
      </c>
      <c r="D199" s="56">
        <f>COUNTIFS(Gamchat!C:C, B199)</f>
        <v>0</v>
      </c>
      <c r="E199" s="62">
        <f t="shared" si="2"/>
        <v>6</v>
      </c>
      <c r="F199" s="9" t="str">
        <f t="shared" si="3"/>
        <v>#N/A</v>
      </c>
    </row>
    <row r="200">
      <c r="A200" s="62">
        <f t="shared" si="1"/>
        <v>199</v>
      </c>
      <c r="B200" s="63" t="str">
        <f>'Trang tính3'!A375</f>
        <v>Khác</v>
      </c>
      <c r="C200" s="56">
        <f>COUNTIFS('20240621_intention'!C:C, B200)</f>
        <v>6</v>
      </c>
      <c r="D200" s="56">
        <f>COUNTIFS(Gamchat!C:C, B200)</f>
        <v>0</v>
      </c>
      <c r="E200" s="62">
        <f t="shared" si="2"/>
        <v>6</v>
      </c>
      <c r="F200" s="9" t="str">
        <f t="shared" si="3"/>
        <v>#N/A</v>
      </c>
    </row>
    <row r="201">
      <c r="A201" s="62">
        <f t="shared" si="1"/>
        <v>200</v>
      </c>
      <c r="B201" s="63" t="str">
        <f>'Trang tính3'!A75</f>
        <v>Chốt sản phẩm Quần áo trẻ em &amp; trẻ sơ sinh</v>
      </c>
      <c r="C201" s="56">
        <f>COUNTIFS('20240621_intention'!C:C, B201)</f>
        <v>6</v>
      </c>
      <c r="D201" s="56">
        <f>COUNTIFS(Gamchat!C:C, B201)</f>
        <v>0</v>
      </c>
      <c r="E201" s="62">
        <f t="shared" si="2"/>
        <v>6</v>
      </c>
      <c r="F201" s="9" t="str">
        <f t="shared" si="3"/>
        <v>#N/A</v>
      </c>
      <c r="G201" s="40" t="s">
        <v>88</v>
      </c>
    </row>
    <row r="202">
      <c r="A202" s="62">
        <f t="shared" si="1"/>
        <v>201</v>
      </c>
      <c r="B202" s="63" t="str">
        <f>'Trang tính3'!A33</f>
        <v>Chốt địa chỉ cửa hàng nhận hàng</v>
      </c>
      <c r="C202" s="56">
        <f>COUNTIFS('20240621_intention'!C:C, B202)</f>
        <v>6</v>
      </c>
      <c r="D202" s="56">
        <f>COUNTIFS(Gamchat!C:C, B202)</f>
        <v>0</v>
      </c>
      <c r="E202" s="62">
        <f t="shared" si="2"/>
        <v>6</v>
      </c>
      <c r="F202" s="9" t="str">
        <f t="shared" si="3"/>
        <v>#N/A</v>
      </c>
    </row>
    <row r="203">
      <c r="A203" s="62">
        <f t="shared" si="1"/>
        <v>202</v>
      </c>
      <c r="B203" s="63" t="str">
        <f>'Trang tính3'!A61</f>
        <v>Chốt sản phẩm Sữa - trứng</v>
      </c>
      <c r="C203" s="56">
        <f>COUNTIFS('20240621_intention'!C:C, B203)</f>
        <v>5</v>
      </c>
      <c r="D203" s="56">
        <f>COUNTIFS(Gamchat!C:C, B203)</f>
        <v>0</v>
      </c>
      <c r="E203" s="62">
        <f t="shared" si="2"/>
        <v>5</v>
      </c>
      <c r="F203" s="9" t="str">
        <f t="shared" si="3"/>
        <v>#N/A</v>
      </c>
    </row>
    <row r="204">
      <c r="A204" s="62">
        <f t="shared" si="1"/>
        <v>203</v>
      </c>
      <c r="B204" s="63" t="str">
        <f>'Trang tính3'!A262</f>
        <v>Quan tâm sản phẩm Chăm sóc nhà cửa và giặt ủi</v>
      </c>
      <c r="C204" s="56">
        <f>COUNTIFS('20240621_intention'!C:C, B204)</f>
        <v>5</v>
      </c>
      <c r="D204" s="56">
        <f>COUNTIFS(Gamchat!C:C, B204)</f>
        <v>0</v>
      </c>
      <c r="E204" s="62">
        <f t="shared" si="2"/>
        <v>5</v>
      </c>
      <c r="F204" s="9" t="str">
        <f t="shared" si="3"/>
        <v>#N/A</v>
      </c>
      <c r="G204" s="64" t="s">
        <v>56</v>
      </c>
    </row>
    <row r="205">
      <c r="A205" s="62">
        <f t="shared" si="1"/>
        <v>204</v>
      </c>
      <c r="B205" s="65" t="str">
        <f>'Trang tính3'!A350</f>
        <v>Hỏi chính sách xem hàng</v>
      </c>
      <c r="C205" s="56">
        <f>COUNTIFS('20240621_intention'!C:C, B205)</f>
        <v>5</v>
      </c>
      <c r="D205" s="56">
        <f>COUNTIFS(Gamchat!C:C, B205)</f>
        <v>0</v>
      </c>
      <c r="E205" s="62">
        <f t="shared" si="2"/>
        <v>5</v>
      </c>
      <c r="F205" s="9" t="str">
        <f t="shared" si="3"/>
        <v>#N/A</v>
      </c>
    </row>
    <row r="206">
      <c r="A206" s="62">
        <f t="shared" si="1"/>
        <v>205</v>
      </c>
      <c r="B206" s="63" t="str">
        <f>'Trang tính3'!A77</f>
        <v>Chốt sản phẩm Đồ dùng cho bé</v>
      </c>
      <c r="C206" s="56">
        <f>COUNTIFS('20240621_intention'!C:C, B206)</f>
        <v>5</v>
      </c>
      <c r="D206" s="56">
        <f>COUNTIFS(Gamchat!C:C, B206)</f>
        <v>0</v>
      </c>
      <c r="E206" s="62">
        <f t="shared" si="2"/>
        <v>5</v>
      </c>
      <c r="F206" s="9" t="str">
        <f t="shared" si="3"/>
        <v>#N/A</v>
      </c>
    </row>
    <row r="207">
      <c r="A207" s="62">
        <f t="shared" si="1"/>
        <v>206</v>
      </c>
      <c r="B207" s="63" t="str">
        <f>'Trang tính3'!A106</f>
        <v>Chốt sản phẩm Chăn, Ga, Gối &amp; Nệm</v>
      </c>
      <c r="C207" s="56">
        <f>COUNTIFS('20240621_intention'!C:C, B207)</f>
        <v>5</v>
      </c>
      <c r="D207" s="56">
        <f>COUNTIFS(Gamchat!C:C, B207)</f>
        <v>0</v>
      </c>
      <c r="E207" s="62">
        <f t="shared" si="2"/>
        <v>5</v>
      </c>
      <c r="F207" s="9" t="str">
        <f t="shared" si="3"/>
        <v>#N/A</v>
      </c>
    </row>
    <row r="208">
      <c r="A208" s="62">
        <f t="shared" si="1"/>
        <v>207</v>
      </c>
      <c r="B208" s="63" t="str">
        <f>'Trang tính3'!A204</f>
        <v>Quan tâm sản phẩm Phụ kiện giày dép (Chăm sóc)</v>
      </c>
      <c r="C208" s="56">
        <f>COUNTIFS('20240621_intention'!C:C, B208)</f>
        <v>4</v>
      </c>
      <c r="D208" s="56">
        <f>COUNTIFS(Gamchat!C:C, B208)</f>
        <v>0</v>
      </c>
      <c r="E208" s="62">
        <f t="shared" si="2"/>
        <v>4</v>
      </c>
      <c r="F208" s="9" t="str">
        <f t="shared" si="3"/>
        <v>#N/A</v>
      </c>
    </row>
    <row r="209">
      <c r="A209" s="62">
        <f t="shared" si="1"/>
        <v>208</v>
      </c>
      <c r="B209" s="63" t="str">
        <f>'Trang tính3'!A258</f>
        <v>Quan tâm sản phẩm Ngoài trời &amp; Sân vườn</v>
      </c>
      <c r="C209" s="56">
        <f>COUNTIFS('20240621_intention'!C:C, B209)</f>
        <v>4</v>
      </c>
      <c r="D209" s="56">
        <f>COUNTIFS(Gamchat!C:C, B209)</f>
        <v>0</v>
      </c>
      <c r="E209" s="62">
        <f t="shared" si="2"/>
        <v>4</v>
      </c>
      <c r="F209" s="9" t="str">
        <f t="shared" si="3"/>
        <v>#N/A</v>
      </c>
      <c r="G209" s="64" t="s">
        <v>1012</v>
      </c>
    </row>
    <row r="210">
      <c r="A210" s="62">
        <f t="shared" si="1"/>
        <v>209</v>
      </c>
      <c r="B210" s="63" t="str">
        <f>'Trang tính3'!A178</f>
        <v>Phân vân về chất liệu</v>
      </c>
      <c r="C210" s="56">
        <f>COUNTIFS('20240621_intention'!C:C, B210)</f>
        <v>4</v>
      </c>
      <c r="D210" s="56">
        <f>COUNTIFS(Gamchat!C:C, B210)</f>
        <v>0</v>
      </c>
      <c r="E210" s="62">
        <f t="shared" si="2"/>
        <v>4</v>
      </c>
      <c r="F210" s="9" t="str">
        <f t="shared" si="3"/>
        <v>#N/A</v>
      </c>
    </row>
    <row r="211">
      <c r="A211" s="62">
        <f t="shared" si="1"/>
        <v>210</v>
      </c>
      <c r="B211" s="65" t="str">
        <f>'Trang tính3'!A59</f>
        <v>Chốt sản phẩm thời trang khác</v>
      </c>
      <c r="C211" s="56">
        <f>COUNTIFS('20240621_intention'!C:C, B211)</f>
        <v>4</v>
      </c>
      <c r="D211" s="56">
        <f>COUNTIFS(Gamchat!C:C, B211)</f>
        <v>0</v>
      </c>
      <c r="E211" s="62">
        <f t="shared" si="2"/>
        <v>4</v>
      </c>
      <c r="F211" s="9" t="str">
        <f t="shared" si="3"/>
        <v>#N/A</v>
      </c>
    </row>
    <row r="212">
      <c r="A212" s="62">
        <f t="shared" si="1"/>
        <v>211</v>
      </c>
      <c r="B212" s="63" t="str">
        <f>'Trang tính3'!A65</f>
        <v>Chốt sản phẩm Nguyên liệu nấu ăn</v>
      </c>
      <c r="C212" s="56">
        <f>COUNTIFS('20240621_intention'!C:C, B212)</f>
        <v>4</v>
      </c>
      <c r="D212" s="56">
        <f>COUNTIFS(Gamchat!C:C, B212)</f>
        <v>0</v>
      </c>
      <c r="E212" s="62">
        <f t="shared" si="2"/>
        <v>4</v>
      </c>
      <c r="F212" s="9" t="str">
        <f t="shared" si="3"/>
        <v>#N/A</v>
      </c>
    </row>
    <row r="213">
      <c r="A213" s="62">
        <f t="shared" si="1"/>
        <v>212</v>
      </c>
      <c r="B213" s="63" t="str">
        <f>'Trang tính3'!A122</f>
        <v>Chốt sản phẩm đời sống khác</v>
      </c>
      <c r="C213" s="56">
        <f>COUNTIFS('20240621_intention'!C:C, B213)</f>
        <v>4</v>
      </c>
      <c r="D213" s="56">
        <f>COUNTIFS(Gamchat!C:C, B213)</f>
        <v>0</v>
      </c>
      <c r="E213" s="62">
        <f t="shared" si="2"/>
        <v>4</v>
      </c>
      <c r="F213" s="9" t="str">
        <f t="shared" si="3"/>
        <v>#N/A</v>
      </c>
    </row>
    <row r="214">
      <c r="A214" s="62">
        <f t="shared" si="1"/>
        <v>213</v>
      </c>
      <c r="B214" s="63" t="str">
        <f>'Trang tính3'!A113</f>
        <v>Chốt sản phẩm Đồ dùng phòng tắm</v>
      </c>
      <c r="C214" s="56">
        <f>COUNTIFS('20240621_intention'!C:C, B214)</f>
        <v>4</v>
      </c>
      <c r="D214" s="56">
        <f>COUNTIFS(Gamchat!C:C, B214)</f>
        <v>0</v>
      </c>
      <c r="E214" s="62">
        <f t="shared" si="2"/>
        <v>4</v>
      </c>
      <c r="F214" s="9" t="str">
        <f t="shared" si="3"/>
        <v>#N/A</v>
      </c>
      <c r="G214" s="64" t="s">
        <v>22</v>
      </c>
    </row>
    <row r="215">
      <c r="A215" s="62">
        <f t="shared" si="1"/>
        <v>214</v>
      </c>
      <c r="B215" s="63" t="str">
        <f>'Trang tính3'!A118</f>
        <v>Chốt sản phẩm Dụng cụ pha chế</v>
      </c>
      <c r="C215" s="56">
        <f>COUNTIFS('20240621_intention'!C:C, B215)</f>
        <v>4</v>
      </c>
      <c r="D215" s="56">
        <f>COUNTIFS(Gamchat!C:C, B215)</f>
        <v>0</v>
      </c>
      <c r="E215" s="62">
        <f t="shared" si="2"/>
        <v>4</v>
      </c>
      <c r="F215" s="9" t="str">
        <f t="shared" si="3"/>
        <v>#N/A</v>
      </c>
      <c r="G215" s="64" t="s">
        <v>1548</v>
      </c>
    </row>
    <row r="216">
      <c r="A216" s="62">
        <f t="shared" si="1"/>
        <v>215</v>
      </c>
      <c r="B216" s="63" t="str">
        <f>'Trang tính3'!A252</f>
        <v>Quan tâm sản phẩm Chăn, Ga, Gối &amp; Nệm</v>
      </c>
      <c r="C216" s="56">
        <f>COUNTIFS('20240621_intention'!C:C, B216)</f>
        <v>3</v>
      </c>
      <c r="D216" s="56">
        <f>COUNTIFS(Gamchat!C:C, B216)</f>
        <v>0</v>
      </c>
      <c r="E216" s="62">
        <f t="shared" si="2"/>
        <v>3</v>
      </c>
      <c r="F216" s="9" t="str">
        <f t="shared" si="3"/>
        <v>#N/A</v>
      </c>
      <c r="G216" s="66" t="s">
        <v>656</v>
      </c>
    </row>
    <row r="217">
      <c r="A217" s="62">
        <f t="shared" si="1"/>
        <v>216</v>
      </c>
      <c r="B217" s="63" t="str">
        <f>'Trang tính3'!A180</f>
        <v>Phân vân chung</v>
      </c>
      <c r="C217" s="56">
        <f>COUNTIFS('20240621_intention'!C:C, B217)</f>
        <v>3</v>
      </c>
      <c r="D217" s="56">
        <f>COUNTIFS(Gamchat!C:C, B217)</f>
        <v>0</v>
      </c>
      <c r="E217" s="62">
        <f t="shared" si="2"/>
        <v>3</v>
      </c>
      <c r="F217" s="9" t="str">
        <f t="shared" si="3"/>
        <v>#N/A</v>
      </c>
    </row>
    <row r="218">
      <c r="A218" s="62">
        <f t="shared" si="1"/>
        <v>217</v>
      </c>
      <c r="B218" s="63" t="str">
        <f>'Trang tính3'!A125</f>
        <v>Chốt sản phẩm Vệ sinh răng miệng</v>
      </c>
      <c r="C218" s="56">
        <f>COUNTIFS('20240621_intention'!C:C, B218)</f>
        <v>3</v>
      </c>
      <c r="D218" s="56">
        <f>COUNTIFS(Gamchat!C:C, B218)</f>
        <v>0</v>
      </c>
      <c r="E218" s="62">
        <f t="shared" si="2"/>
        <v>3</v>
      </c>
      <c r="F218" s="9" t="str">
        <f t="shared" si="3"/>
        <v>#N/A</v>
      </c>
    </row>
    <row r="219">
      <c r="A219" s="62">
        <f t="shared" si="1"/>
        <v>218</v>
      </c>
      <c r="B219" s="63" t="str">
        <f>'Trang tính3'!A68</f>
        <v>Chốt sản phẩm Ngũ cốc &amp; mứt</v>
      </c>
      <c r="C219" s="56">
        <f>COUNTIFS('20240621_intention'!C:C, B219)</f>
        <v>3</v>
      </c>
      <c r="D219" s="56">
        <f>COUNTIFS(Gamchat!C:C, B219)</f>
        <v>0</v>
      </c>
      <c r="E219" s="62">
        <f t="shared" si="2"/>
        <v>3</v>
      </c>
      <c r="F219" s="9" t="str">
        <f t="shared" si="3"/>
        <v>#N/A</v>
      </c>
    </row>
    <row r="220">
      <c r="A220" s="62">
        <f t="shared" si="1"/>
        <v>219</v>
      </c>
      <c r="B220" s="63" t="str">
        <f>'Trang tính3'!A78</f>
        <v>Chốt sản phẩm Đồ chơi trẻ em</v>
      </c>
      <c r="C220" s="56">
        <f>COUNTIFS('20240621_intention'!C:C, B220)</f>
        <v>3</v>
      </c>
      <c r="D220" s="56">
        <f>COUNTIFS(Gamchat!C:C, B220)</f>
        <v>0</v>
      </c>
      <c r="E220" s="62">
        <f t="shared" si="2"/>
        <v>3</v>
      </c>
      <c r="F220" s="9" t="str">
        <f t="shared" si="3"/>
        <v>#N/A</v>
      </c>
    </row>
    <row r="221">
      <c r="A221" s="62">
        <f t="shared" si="1"/>
        <v>220</v>
      </c>
      <c r="B221" s="63" t="str">
        <f>'Trang tính3'!A131</f>
        <v>Chốt sản phẩm Dụng cụ làm đẹp</v>
      </c>
      <c r="C221" s="56">
        <f>COUNTIFS('20240621_intention'!C:C, B221)</f>
        <v>3</v>
      </c>
      <c r="D221" s="56">
        <f>COUNTIFS(Gamchat!C:C, B221)</f>
        <v>0</v>
      </c>
      <c r="E221" s="62">
        <f t="shared" si="2"/>
        <v>3</v>
      </c>
      <c r="F221" s="9" t="str">
        <f t="shared" si="3"/>
        <v>#N/A</v>
      </c>
    </row>
    <row r="222">
      <c r="A222" s="62">
        <f t="shared" si="1"/>
        <v>221</v>
      </c>
      <c r="B222" s="63" t="str">
        <f>'Trang tính3'!A34</f>
        <v>Chốt địa chỉ trường học nhận hàng</v>
      </c>
      <c r="C222" s="56">
        <f>COUNTIFS('20240621_intention'!C:C, B222)</f>
        <v>2</v>
      </c>
      <c r="D222" s="56">
        <f>COUNTIFS(Gamchat!C:C, B222)</f>
        <v>0</v>
      </c>
      <c r="E222" s="62">
        <f t="shared" si="2"/>
        <v>2</v>
      </c>
      <c r="F222" s="9" t="str">
        <f t="shared" si="3"/>
        <v>#N/A</v>
      </c>
    </row>
    <row r="223">
      <c r="A223" s="62">
        <f t="shared" si="1"/>
        <v>222</v>
      </c>
      <c r="B223" s="63" t="str">
        <f>'Trang tính3'!A159</f>
        <v>Yêu cầu gửi nhận hộ hàng</v>
      </c>
      <c r="C223" s="56">
        <f>COUNTIFS('20240621_intention'!C:C, B223)</f>
        <v>2</v>
      </c>
      <c r="D223" s="56">
        <f>COUNTIFS(Gamchat!C:C, B223)</f>
        <v>0</v>
      </c>
      <c r="E223" s="62">
        <f t="shared" si="2"/>
        <v>2</v>
      </c>
      <c r="F223" s="9" t="str">
        <f t="shared" si="3"/>
        <v>#N/A</v>
      </c>
      <c r="G223" s="64" t="s">
        <v>1169</v>
      </c>
    </row>
    <row r="224">
      <c r="A224" s="62">
        <f t="shared" si="1"/>
        <v>223</v>
      </c>
      <c r="B224" s="63" t="str">
        <f>'Trang tính3'!A169</f>
        <v>So sánh giá thấp</v>
      </c>
      <c r="C224" s="56">
        <f>COUNTIFS('20240621_intention'!C:C, B224)</f>
        <v>2</v>
      </c>
      <c r="D224" s="56">
        <f>COUNTIFS(Gamchat!C:C, B224)</f>
        <v>0</v>
      </c>
      <c r="E224" s="62">
        <f t="shared" si="2"/>
        <v>2</v>
      </c>
      <c r="F224" s="9" t="str">
        <f t="shared" si="3"/>
        <v>#N/A</v>
      </c>
    </row>
    <row r="225">
      <c r="A225" s="62">
        <f t="shared" si="1"/>
        <v>224</v>
      </c>
      <c r="B225" s="63" t="str">
        <f>'Trang tính3'!A226</f>
        <v>Quan tâm sản phẩm Sữa công thức &amp; Thực phẩm cho bé</v>
      </c>
      <c r="C225" s="56">
        <f>COUNTIFS('20240621_intention'!C:C, B225)</f>
        <v>2</v>
      </c>
      <c r="D225" s="56">
        <f>COUNTIFS(Gamchat!C:C, B225)</f>
        <v>0</v>
      </c>
      <c r="E225" s="62">
        <f t="shared" si="2"/>
        <v>2</v>
      </c>
      <c r="F225" s="9" t="str">
        <f t="shared" si="3"/>
        <v>#N/A</v>
      </c>
    </row>
    <row r="226">
      <c r="A226" s="62">
        <f t="shared" si="1"/>
        <v>225</v>
      </c>
      <c r="B226" s="63" t="str">
        <f>'Trang tính3'!A194</f>
        <v>Quan tâm sản phẩm Mô tô, xe máy</v>
      </c>
      <c r="C226" s="56">
        <f>COUNTIFS('20240621_intention'!C:C, B226)</f>
        <v>2</v>
      </c>
      <c r="D226" s="56">
        <f>COUNTIFS(Gamchat!C:C, B226)</f>
        <v>0</v>
      </c>
      <c r="E226" s="62">
        <f t="shared" si="2"/>
        <v>2</v>
      </c>
      <c r="F226" s="9" t="str">
        <f t="shared" si="3"/>
        <v>#N/A</v>
      </c>
    </row>
    <row r="227">
      <c r="A227" s="62">
        <f t="shared" si="1"/>
        <v>226</v>
      </c>
      <c r="B227" s="63" t="str">
        <f>'Trang tính3'!A253</f>
        <v>Quan tâm sản phẩm Đồ nội thất</v>
      </c>
      <c r="C227" s="56">
        <f>COUNTIFS('20240621_intention'!C:C, B227)</f>
        <v>2</v>
      </c>
      <c r="D227" s="56">
        <f>COUNTIFS(Gamchat!C:C, B227)</f>
        <v>0</v>
      </c>
      <c r="E227" s="62">
        <f t="shared" si="2"/>
        <v>2</v>
      </c>
      <c r="F227" s="9" t="str">
        <f t="shared" si="3"/>
        <v>#N/A</v>
      </c>
    </row>
    <row r="228">
      <c r="A228" s="62">
        <f t="shared" si="1"/>
        <v>227</v>
      </c>
      <c r="B228" s="65" t="str">
        <f>'Trang tính3'!A361</f>
        <v>Hỏi khuyến mãi khách hàng thân thiết</v>
      </c>
      <c r="C228" s="56">
        <f>COUNTIFS('20240621_intention'!C:C, B228)</f>
        <v>2</v>
      </c>
      <c r="D228" s="56">
        <f>COUNTIFS(Gamchat!C:C, B228)</f>
        <v>0</v>
      </c>
      <c r="E228" s="62">
        <f t="shared" si="2"/>
        <v>2</v>
      </c>
      <c r="F228" s="9" t="str">
        <f t="shared" si="3"/>
        <v>#N/A</v>
      </c>
    </row>
    <row r="229">
      <c r="A229" s="62">
        <f t="shared" si="1"/>
        <v>228</v>
      </c>
      <c r="B229" s="63" t="str">
        <f>'Trang tính3'!A128</f>
        <v>Chốt sản phẩm Vật tư y tế</v>
      </c>
      <c r="C229" s="56">
        <f>COUNTIFS('20240621_intention'!C:C, B229)</f>
        <v>2</v>
      </c>
      <c r="D229" s="56">
        <f>COUNTIFS(Gamchat!C:C, B229)</f>
        <v>0</v>
      </c>
      <c r="E229" s="62">
        <f t="shared" si="2"/>
        <v>2</v>
      </c>
      <c r="F229" s="9" t="str">
        <f t="shared" si="3"/>
        <v>#N/A</v>
      </c>
      <c r="G229" s="66" t="s">
        <v>683</v>
      </c>
    </row>
    <row r="230">
      <c r="A230" s="62">
        <f t="shared" si="1"/>
        <v>229</v>
      </c>
      <c r="B230" s="63" t="str">
        <f>'Trang tính3'!A104</f>
        <v>Chốt sản phẩm Thể thao và Dã ngoại</v>
      </c>
      <c r="C230" s="56">
        <f>COUNTIFS('20240621_intention'!C:C, B230)</f>
        <v>2</v>
      </c>
      <c r="D230" s="56">
        <f>COUNTIFS(Gamchat!C:C, B230)</f>
        <v>0</v>
      </c>
      <c r="E230" s="62">
        <f t="shared" si="2"/>
        <v>2</v>
      </c>
      <c r="F230" s="9" t="str">
        <f t="shared" si="3"/>
        <v>#N/A</v>
      </c>
      <c r="G230" s="66" t="s">
        <v>1207</v>
      </c>
    </row>
    <row r="231">
      <c r="A231" s="62">
        <f t="shared" si="1"/>
        <v>230</v>
      </c>
      <c r="B231" s="63" t="str">
        <f>'Trang tính3'!A105</f>
        <v>Chốt sản phẩm giải trí khác</v>
      </c>
      <c r="C231" s="56">
        <f>COUNTIFS('20240621_intention'!C:C, B231)</f>
        <v>2</v>
      </c>
      <c r="D231" s="56">
        <f>COUNTIFS(Gamchat!C:C, B231)</f>
        <v>0</v>
      </c>
      <c r="E231" s="62">
        <f t="shared" si="2"/>
        <v>2</v>
      </c>
      <c r="F231" s="9" t="str">
        <f t="shared" si="3"/>
        <v>#N/A</v>
      </c>
      <c r="G231" s="64" t="s">
        <v>54</v>
      </c>
    </row>
    <row r="232">
      <c r="A232" s="62">
        <f t="shared" si="1"/>
        <v>231</v>
      </c>
      <c r="B232" s="63" t="str">
        <f>'Trang tính3'!A107</f>
        <v>Chốt sản phẩm Đồ nội thất</v>
      </c>
      <c r="C232" s="56">
        <f>COUNTIFS('20240621_intention'!C:C, B232)</f>
        <v>2</v>
      </c>
      <c r="D232" s="56">
        <f>COUNTIFS(Gamchat!C:C, B232)</f>
        <v>0</v>
      </c>
      <c r="E232" s="62">
        <f t="shared" si="2"/>
        <v>2</v>
      </c>
      <c r="F232" s="9" t="str">
        <f t="shared" si="3"/>
        <v>#N/A</v>
      </c>
      <c r="G232" s="64" t="s">
        <v>815</v>
      </c>
    </row>
    <row r="233">
      <c r="A233" s="62">
        <f t="shared" si="1"/>
        <v>232</v>
      </c>
      <c r="B233" s="63" t="str">
        <f>'Trang tính3'!A99</f>
        <v>Chốt sản phẩm công nghệ khác</v>
      </c>
      <c r="C233" s="56">
        <f>COUNTIFS('20240621_intention'!C:C, B233)</f>
        <v>2</v>
      </c>
      <c r="D233" s="56">
        <f>COUNTIFS(Gamchat!C:C, B233)</f>
        <v>0</v>
      </c>
      <c r="E233" s="62">
        <f t="shared" si="2"/>
        <v>2</v>
      </c>
      <c r="F233" s="9" t="str">
        <f t="shared" si="3"/>
        <v>#N/A</v>
      </c>
    </row>
    <row r="234">
      <c r="A234" s="62">
        <f t="shared" si="1"/>
        <v>233</v>
      </c>
      <c r="B234" s="63" t="str">
        <f>'Trang tính3'!A143</f>
        <v>Chốt sản phẩm Bút Các Loại</v>
      </c>
      <c r="C234" s="56">
        <f>COUNTIFS('20240621_intention'!C:C, B234)</f>
        <v>2</v>
      </c>
      <c r="D234" s="56">
        <f>COUNTIFS(Gamchat!C:C, B234)</f>
        <v>0</v>
      </c>
      <c r="E234" s="62">
        <f t="shared" si="2"/>
        <v>2</v>
      </c>
      <c r="F234" s="9" t="str">
        <f t="shared" si="3"/>
        <v>#N/A</v>
      </c>
    </row>
    <row r="235">
      <c r="A235" s="62">
        <f t="shared" si="1"/>
        <v>234</v>
      </c>
      <c r="B235" s="63" t="str">
        <f>'Trang tính3'!A72</f>
        <v>Chốt sản phẩm bách hoá khác</v>
      </c>
      <c r="C235" s="56">
        <f>COUNTIFS('20240621_intention'!C:C, B235)</f>
        <v>2</v>
      </c>
      <c r="D235" s="56">
        <f>COUNTIFS(Gamchat!C:C, B235)</f>
        <v>0</v>
      </c>
      <c r="E235" s="62">
        <f t="shared" si="2"/>
        <v>2</v>
      </c>
      <c r="F235" s="9" t="str">
        <f t="shared" si="3"/>
        <v>#N/A</v>
      </c>
    </row>
    <row r="236">
      <c r="A236" s="62">
        <f t="shared" si="1"/>
        <v>235</v>
      </c>
      <c r="B236" s="63" t="str">
        <f>'Trang tính3'!A85</f>
        <v>Chốt sản phẩm Thiết bị âm thanh</v>
      </c>
      <c r="C236" s="56">
        <f>COUNTIFS('20240621_intention'!C:C, B236)</f>
        <v>1</v>
      </c>
      <c r="D236" s="56">
        <f>COUNTIFS(Gamchat!C:C, B236)</f>
        <v>0</v>
      </c>
      <c r="E236" s="62">
        <f t="shared" si="2"/>
        <v>1</v>
      </c>
      <c r="F236" s="9" t="str">
        <f t="shared" si="3"/>
        <v>#N/A</v>
      </c>
      <c r="G236" s="66" t="s">
        <v>714</v>
      </c>
    </row>
    <row r="237">
      <c r="A237" s="62">
        <f t="shared" si="1"/>
        <v>236</v>
      </c>
      <c r="B237" s="63" t="str">
        <f>'Trang tính3'!A165</f>
        <v>Thanh toán nhận hàng trả tiền (COD)</v>
      </c>
      <c r="C237" s="56">
        <f>COUNTIFS('20240621_intention'!C:C, B237)</f>
        <v>1</v>
      </c>
      <c r="D237" s="56">
        <f>COUNTIFS(Gamchat!C:C, B237)</f>
        <v>0</v>
      </c>
      <c r="E237" s="62">
        <f t="shared" si="2"/>
        <v>1</v>
      </c>
      <c r="F237" s="9" t="str">
        <f t="shared" si="3"/>
        <v>#N/A</v>
      </c>
      <c r="G237" s="64" t="s">
        <v>785</v>
      </c>
    </row>
    <row r="238">
      <c r="A238" s="62">
        <f t="shared" si="1"/>
        <v>237</v>
      </c>
      <c r="B238" s="63" t="str">
        <f>'Trang tính3'!A254</f>
        <v>Quan tâm sản phẩm Trang trí nhà cửa</v>
      </c>
      <c r="C238" s="56">
        <f>COUNTIFS('20240621_intention'!C:C, B238)</f>
        <v>1</v>
      </c>
      <c r="D238" s="56">
        <f>COUNTIFS(Gamchat!C:C, B238)</f>
        <v>0</v>
      </c>
      <c r="E238" s="62">
        <f t="shared" si="2"/>
        <v>1</v>
      </c>
      <c r="F238" s="9" t="str">
        <f t="shared" si="3"/>
        <v>#N/A</v>
      </c>
    </row>
    <row r="239">
      <c r="A239" s="62">
        <f t="shared" si="1"/>
        <v>238</v>
      </c>
      <c r="B239" s="63" t="str">
        <f>'Trang tính3'!A231</f>
        <v>Quan tâm sản phẩm Thiết bị âm thanh</v>
      </c>
      <c r="C239" s="56">
        <f>COUNTIFS('20240621_intention'!C:C, B239)</f>
        <v>1</v>
      </c>
      <c r="D239" s="56">
        <f>COUNTIFS(Gamchat!C:C, B239)</f>
        <v>0</v>
      </c>
      <c r="E239" s="62">
        <f t="shared" si="2"/>
        <v>1</v>
      </c>
      <c r="F239" s="9" t="str">
        <f t="shared" si="3"/>
        <v>#N/A</v>
      </c>
    </row>
    <row r="240">
      <c r="A240" s="62">
        <f t="shared" si="1"/>
        <v>239</v>
      </c>
      <c r="B240" s="63" t="str">
        <f>'Trang tính3'!A250</f>
        <v>Quan tâm sản phẩm Thể thao và Dã ngoại</v>
      </c>
      <c r="C240" s="56">
        <f>COUNTIFS('20240621_intention'!C:C, B240)</f>
        <v>1</v>
      </c>
      <c r="D240" s="56">
        <f>COUNTIFS(Gamchat!C:C, B240)</f>
        <v>0</v>
      </c>
      <c r="E240" s="62">
        <f t="shared" si="2"/>
        <v>1</v>
      </c>
      <c r="F240" s="9" t="str">
        <f t="shared" si="3"/>
        <v>#N/A</v>
      </c>
    </row>
    <row r="241">
      <c r="A241" s="62">
        <f t="shared" si="1"/>
        <v>240</v>
      </c>
      <c r="B241" s="63" t="str">
        <f>'Trang tính3'!A221</f>
        <v>Quan tâm sản phẩm Quần áo trẻ em</v>
      </c>
      <c r="C241" s="56">
        <f>COUNTIFS('20240621_intention'!C:C, B241)</f>
        <v>1</v>
      </c>
      <c r="D241" s="56">
        <f>COUNTIFS(Gamchat!C:C, B241)</f>
        <v>0</v>
      </c>
      <c r="E241" s="62">
        <f t="shared" si="2"/>
        <v>1</v>
      </c>
      <c r="F241" s="9" t="str">
        <f t="shared" si="3"/>
        <v>#N/A</v>
      </c>
    </row>
    <row r="242">
      <c r="A242" s="62">
        <f t="shared" si="1"/>
        <v>241</v>
      </c>
      <c r="B242" s="63" t="str">
        <f>'Trang tính3'!A197</f>
        <v>Quan tâm sản phẩm Phụ kiện/Phụ tùng xe máy</v>
      </c>
      <c r="C242" s="56">
        <f>COUNTIFS('20240621_intention'!C:C, B242)</f>
        <v>1</v>
      </c>
      <c r="D242" s="56">
        <f>COUNTIFS(Gamchat!C:C, B242)</f>
        <v>0</v>
      </c>
      <c r="E242" s="62">
        <f t="shared" si="2"/>
        <v>1</v>
      </c>
      <c r="F242" s="9" t="str">
        <f t="shared" si="3"/>
        <v>#N/A</v>
      </c>
      <c r="G242" s="64" t="s">
        <v>728</v>
      </c>
    </row>
    <row r="243">
      <c r="A243" s="62">
        <f t="shared" si="1"/>
        <v>242</v>
      </c>
      <c r="B243" s="63" t="str">
        <f>'Trang tính3'!A193</f>
        <v>Quan tâm sản phẩm Ô tô</v>
      </c>
      <c r="C243" s="56">
        <f>COUNTIFS('20240621_intention'!C:C, B243)</f>
        <v>1</v>
      </c>
      <c r="D243" s="56">
        <f>COUNTIFS(Gamchat!C:C, B243)</f>
        <v>0</v>
      </c>
      <c r="E243" s="62">
        <f t="shared" si="2"/>
        <v>1</v>
      </c>
      <c r="F243" s="9" t="str">
        <f t="shared" si="3"/>
        <v>#N/A</v>
      </c>
      <c r="G243" s="64" t="s">
        <v>162</v>
      </c>
    </row>
    <row r="244">
      <c r="A244" s="62">
        <f t="shared" si="1"/>
        <v>243</v>
      </c>
      <c r="B244" s="63" t="str">
        <f>'Trang tính3'!A275</f>
        <v>Quan tâm sản phẩm Nước hoa</v>
      </c>
      <c r="C244" s="56">
        <f>COUNTIFS('20240621_intention'!C:C, B244)</f>
        <v>1</v>
      </c>
      <c r="D244" s="56">
        <f>COUNTIFS(Gamchat!C:C, B244)</f>
        <v>0</v>
      </c>
      <c r="E244" s="62">
        <f t="shared" si="2"/>
        <v>1</v>
      </c>
      <c r="F244" s="9" t="str">
        <f t="shared" si="3"/>
        <v>#N/A</v>
      </c>
    </row>
    <row r="245">
      <c r="A245" s="62">
        <f t="shared" si="1"/>
        <v>244</v>
      </c>
      <c r="B245" s="63" t="str">
        <f>'Trang tính3'!A234</f>
        <v>Quan tâm sản phẩm Máy tính bảng và phụ kiện</v>
      </c>
      <c r="C245" s="56">
        <f>COUNTIFS('20240621_intention'!C:C, B245)</f>
        <v>1</v>
      </c>
      <c r="D245" s="56">
        <f>COUNTIFS(Gamchat!C:C, B245)</f>
        <v>0</v>
      </c>
      <c r="E245" s="62">
        <f t="shared" si="2"/>
        <v>1</v>
      </c>
      <c r="F245" s="9" t="str">
        <f t="shared" si="3"/>
        <v>#N/A</v>
      </c>
    </row>
    <row r="246">
      <c r="A246" s="62">
        <f t="shared" si="1"/>
        <v>245</v>
      </c>
      <c r="B246" s="63" t="str">
        <f>'Trang tính3'!A213</f>
        <v>Quan tâm sản phẩm Đồ làm bánh</v>
      </c>
      <c r="C246" s="56">
        <f>COUNTIFS('20240621_intention'!C:C, B246)</f>
        <v>1</v>
      </c>
      <c r="D246" s="56">
        <f>COUNTIFS(Gamchat!C:C, B246)</f>
        <v>0</v>
      </c>
      <c r="E246" s="62">
        <f t="shared" si="2"/>
        <v>1</v>
      </c>
      <c r="F246" s="9" t="str">
        <f t="shared" si="3"/>
        <v>#N/A</v>
      </c>
    </row>
    <row r="247">
      <c r="A247" s="62">
        <f t="shared" si="1"/>
        <v>246</v>
      </c>
      <c r="B247" s="63" t="str">
        <f>'Trang tính3'!A266</f>
        <v>Quan tâm sản phẩm Đồ dùng phòng ăn</v>
      </c>
      <c r="C247" s="56">
        <f>COUNTIFS('20240621_intention'!C:C, B247)</f>
        <v>1</v>
      </c>
      <c r="D247" s="56">
        <f>COUNTIFS(Gamchat!C:C, B247)</f>
        <v>0</v>
      </c>
      <c r="E247" s="62">
        <f t="shared" si="2"/>
        <v>1</v>
      </c>
      <c r="F247" s="9" t="str">
        <f t="shared" si="3"/>
        <v>#N/A</v>
      </c>
    </row>
    <row r="248">
      <c r="A248" s="62">
        <f t="shared" si="1"/>
        <v>247</v>
      </c>
      <c r="B248" s="63" t="str">
        <f>'Trang tính3'!A256</f>
        <v>Quan tâm sản phẩm Đồ dùng nhà bếp và hộp đựng thực phẩm</v>
      </c>
      <c r="C248" s="56">
        <f>COUNTIFS('20240621_intention'!C:C, B248)</f>
        <v>1</v>
      </c>
      <c r="D248" s="56">
        <f>COUNTIFS(Gamchat!C:C, B248)</f>
        <v>0</v>
      </c>
      <c r="E248" s="62">
        <f t="shared" si="2"/>
        <v>1</v>
      </c>
      <c r="F248" s="9" t="str">
        <f t="shared" si="3"/>
        <v>#N/A</v>
      </c>
      <c r="G248" s="40" t="s">
        <v>60</v>
      </c>
    </row>
    <row r="249">
      <c r="A249" s="62">
        <f t="shared" si="1"/>
        <v>248</v>
      </c>
      <c r="B249" s="63" t="str">
        <f>'Trang tính3'!A257</f>
        <v>Quan tâm sản phẩm Đèn</v>
      </c>
      <c r="C249" s="56">
        <f>COUNTIFS('20240621_intention'!C:C, B249)</f>
        <v>1</v>
      </c>
      <c r="D249" s="56">
        <f>COUNTIFS(Gamchat!C:C, B249)</f>
        <v>0</v>
      </c>
      <c r="E249" s="62">
        <f t="shared" si="2"/>
        <v>1</v>
      </c>
      <c r="F249" s="9" t="str">
        <f t="shared" si="3"/>
        <v>#N/A</v>
      </c>
      <c r="G249" s="66" t="s">
        <v>62</v>
      </c>
    </row>
    <row r="250">
      <c r="A250" s="62">
        <f t="shared" si="1"/>
        <v>249</v>
      </c>
      <c r="B250" s="63" t="str">
        <f>'Trang tính3'!A277</f>
        <v>Quan tâm sản phẩm Dụng cụ làm đẹp</v>
      </c>
      <c r="C250" s="56">
        <f>COUNTIFS('20240621_intention'!C:C, B250)</f>
        <v>1</v>
      </c>
      <c r="D250" s="56">
        <f>COUNTIFS(Gamchat!C:C, B250)</f>
        <v>0</v>
      </c>
      <c r="E250" s="62">
        <f t="shared" si="2"/>
        <v>1</v>
      </c>
      <c r="F250" s="9" t="str">
        <f t="shared" si="3"/>
        <v>#N/A</v>
      </c>
    </row>
    <row r="251">
      <c r="A251" s="62">
        <f t="shared" si="1"/>
        <v>250</v>
      </c>
      <c r="B251" s="63" t="str">
        <f>'Trang tính3'!A245</f>
        <v>Quan tâm sản phẩm công nghệ khác</v>
      </c>
      <c r="C251" s="56">
        <f>COUNTIFS('20240621_intention'!C:C, B251)</f>
        <v>1</v>
      </c>
      <c r="D251" s="56">
        <f>COUNTIFS(Gamchat!C:C, B251)</f>
        <v>0</v>
      </c>
      <c r="E251" s="62">
        <f t="shared" si="2"/>
        <v>1</v>
      </c>
      <c r="F251" s="9" t="str">
        <f t="shared" si="3"/>
        <v>#N/A</v>
      </c>
    </row>
    <row r="252">
      <c r="A252" s="62">
        <f t="shared" si="1"/>
        <v>251</v>
      </c>
      <c r="B252" s="63" t="str">
        <f>'Trang tính3'!A229</f>
        <v>Quan tâm sản phẩm Chăm sóc sức khỏe bé</v>
      </c>
      <c r="C252" s="56">
        <f>COUNTIFS('20240621_intention'!C:C, B252)</f>
        <v>1</v>
      </c>
      <c r="D252" s="56">
        <f>COUNTIFS(Gamchat!C:C, B252)</f>
        <v>0</v>
      </c>
      <c r="E252" s="62">
        <f t="shared" si="2"/>
        <v>1</v>
      </c>
      <c r="F252" s="9" t="str">
        <f t="shared" si="3"/>
        <v>#N/A</v>
      </c>
    </row>
    <row r="253">
      <c r="A253" s="62">
        <f t="shared" si="1"/>
        <v>252</v>
      </c>
      <c r="B253" s="63" t="str">
        <f>'Trang tính3'!A289</f>
        <v>Quan tâm sản phẩm Bút Các Loại</v>
      </c>
      <c r="C253" s="56">
        <f>COUNTIFS('20240621_intention'!C:C, B253)</f>
        <v>1</v>
      </c>
      <c r="D253" s="56">
        <f>COUNTIFS(Gamchat!C:C, B253)</f>
        <v>0</v>
      </c>
      <c r="E253" s="62">
        <f t="shared" si="2"/>
        <v>1</v>
      </c>
      <c r="F253" s="9" t="str">
        <f t="shared" si="3"/>
        <v>#N/A</v>
      </c>
    </row>
    <row r="254">
      <c r="A254" s="62">
        <f t="shared" si="1"/>
        <v>253</v>
      </c>
      <c r="B254" s="63" t="str">
        <f>'Trang tính3'!A176</f>
        <v>Phân vân về màu sắc</v>
      </c>
      <c r="C254" s="56">
        <f>COUNTIFS('20240621_intention'!C:C, B254)</f>
        <v>1</v>
      </c>
      <c r="D254" s="56">
        <f>COUNTIFS(Gamchat!C:C, B254)</f>
        <v>0</v>
      </c>
      <c r="E254" s="62">
        <f t="shared" si="2"/>
        <v>1</v>
      </c>
      <c r="F254" s="9" t="str">
        <f t="shared" si="3"/>
        <v>#N/A</v>
      </c>
    </row>
    <row r="255">
      <c r="A255" s="62">
        <f t="shared" si="1"/>
        <v>254</v>
      </c>
      <c r="B255" s="70" t="str">
        <f>'Trang tính3'!A380</f>
        <v>Mua vì khuyến mãi</v>
      </c>
      <c r="C255" s="56">
        <f>COUNTIFS('20240621_intention'!C:C, B255)</f>
        <v>1</v>
      </c>
      <c r="D255" s="56">
        <f>COUNTIFS(Gamchat!C:C, B255)</f>
        <v>0</v>
      </c>
      <c r="E255" s="62">
        <f t="shared" si="2"/>
        <v>1</v>
      </c>
      <c r="F255" s="9" t="str">
        <f t="shared" si="3"/>
        <v>#N/A</v>
      </c>
      <c r="G255" s="64" t="s">
        <v>530</v>
      </c>
    </row>
    <row r="256">
      <c r="A256" s="62">
        <f t="shared" si="1"/>
        <v>255</v>
      </c>
      <c r="B256" s="63" t="str">
        <f>'Trang tính3'!A5</f>
        <v>Khiếu nại chốt thiếu hàng</v>
      </c>
      <c r="C256" s="56">
        <f>COUNTIFS('20240621_intention'!C:C, B256)</f>
        <v>1</v>
      </c>
      <c r="D256" s="56">
        <f>COUNTIFS(Gamchat!C:C, B256)</f>
        <v>0</v>
      </c>
      <c r="E256" s="62">
        <f t="shared" si="2"/>
        <v>1</v>
      </c>
      <c r="F256" s="9" t="str">
        <f t="shared" si="3"/>
        <v>#N/A</v>
      </c>
    </row>
    <row r="257">
      <c r="A257" s="62">
        <f t="shared" si="1"/>
        <v>256</v>
      </c>
      <c r="B257" s="63" t="str">
        <f>'Trang tính3'!A144</f>
        <v>Chốt sản phẩm Thư Tín</v>
      </c>
      <c r="C257" s="56">
        <f>COUNTIFS('20240621_intention'!C:C, B257)</f>
        <v>1</v>
      </c>
      <c r="D257" s="56">
        <f>COUNTIFS(Gamchat!C:C, B257)</f>
        <v>0</v>
      </c>
      <c r="E257" s="62">
        <f t="shared" si="2"/>
        <v>1</v>
      </c>
      <c r="F257" s="9" t="str">
        <f t="shared" si="3"/>
        <v>#N/A</v>
      </c>
    </row>
    <row r="258">
      <c r="A258" s="62">
        <f t="shared" si="1"/>
        <v>257</v>
      </c>
      <c r="B258" s="63" t="str">
        <f>'Trang tính3'!A139</f>
        <v>Chốt sản phẩm thú cưng khác</v>
      </c>
      <c r="C258" s="56">
        <f>COUNTIFS('20240621_intention'!C:C, B258)</f>
        <v>1</v>
      </c>
      <c r="D258" s="56">
        <f>COUNTIFS(Gamchat!C:C, B258)</f>
        <v>0</v>
      </c>
      <c r="E258" s="62">
        <f t="shared" si="2"/>
        <v>1</v>
      </c>
      <c r="F258" s="9" t="str">
        <f t="shared" si="3"/>
        <v>#N/A</v>
      </c>
    </row>
    <row r="259">
      <c r="A259" s="62">
        <f t="shared" si="1"/>
        <v>258</v>
      </c>
      <c r="B259" s="63" t="str">
        <f>'Trang tính3'!A140</f>
        <v>Chốt sản phẩm Thiết Bị Trường Học</v>
      </c>
      <c r="C259" s="56">
        <f>COUNTIFS('20240621_intention'!C:C, B259)</f>
        <v>1</v>
      </c>
      <c r="D259" s="56">
        <f>COUNTIFS(Gamchat!C:C, B259)</f>
        <v>0</v>
      </c>
      <c r="E259" s="62">
        <f t="shared" si="2"/>
        <v>1</v>
      </c>
      <c r="F259" s="9" t="str">
        <f t="shared" si="3"/>
        <v>#N/A</v>
      </c>
      <c r="G259" s="66" t="s">
        <v>426</v>
      </c>
    </row>
    <row r="260">
      <c r="A260" s="62">
        <f t="shared" si="1"/>
        <v>259</v>
      </c>
      <c r="B260" s="63" t="str">
        <f>'Trang tính3'!A102</f>
        <v>Chốt sản phẩm Sở thích &amp; Sưu tầm</v>
      </c>
      <c r="C260" s="56">
        <f>COUNTIFS('20240621_intention'!C:C, B260)</f>
        <v>1</v>
      </c>
      <c r="D260" s="56">
        <f>COUNTIFS(Gamchat!C:C, B260)</f>
        <v>0</v>
      </c>
      <c r="E260" s="62">
        <f t="shared" si="2"/>
        <v>1</v>
      </c>
      <c r="F260" s="9" t="str">
        <f t="shared" si="3"/>
        <v>#N/A</v>
      </c>
      <c r="G260" s="64" t="s">
        <v>399</v>
      </c>
    </row>
    <row r="261">
      <c r="A261" s="62">
        <f t="shared" si="1"/>
        <v>260</v>
      </c>
      <c r="B261" s="63" t="str">
        <f>'Trang tính3'!A117</f>
        <v>Chốt sản phẩm Sắp xếp nhà cửa</v>
      </c>
      <c r="C261" s="56">
        <f>COUNTIFS('20240621_intention'!C:C, B261)</f>
        <v>1</v>
      </c>
      <c r="D261" s="56">
        <f>COUNTIFS(Gamchat!C:C, B261)</f>
        <v>0</v>
      </c>
      <c r="E261" s="62">
        <f t="shared" si="2"/>
        <v>1</v>
      </c>
      <c r="F261" s="9" t="str">
        <f t="shared" si="3"/>
        <v>#N/A</v>
      </c>
    </row>
    <row r="262">
      <c r="A262" s="62">
        <f t="shared" si="1"/>
        <v>261</v>
      </c>
      <c r="B262" s="63" t="str">
        <f>'Trang tính3'!A90</f>
        <v>Chốt sản phẩm Phụ kiện máy tính</v>
      </c>
      <c r="C262" s="56">
        <f>COUNTIFS('20240621_intention'!C:C, B262)</f>
        <v>1</v>
      </c>
      <c r="D262" s="56">
        <f>COUNTIFS(Gamchat!C:C, B262)</f>
        <v>0</v>
      </c>
      <c r="E262" s="62">
        <f t="shared" si="2"/>
        <v>1</v>
      </c>
      <c r="F262" s="9" t="str">
        <f t="shared" si="3"/>
        <v>#N/A</v>
      </c>
    </row>
    <row r="263">
      <c r="A263" s="62">
        <f t="shared" si="1"/>
        <v>262</v>
      </c>
      <c r="B263" s="65" t="str">
        <f>'Trang tính3'!A47</f>
        <v>Chốt sản phẩm Ô tô</v>
      </c>
      <c r="C263" s="56">
        <f>COUNTIFS('20240621_intention'!C:C, B263)</f>
        <v>1</v>
      </c>
      <c r="D263" s="56">
        <f>COUNTIFS(Gamchat!C:C, B263)</f>
        <v>0</v>
      </c>
      <c r="E263" s="62">
        <f t="shared" si="2"/>
        <v>1</v>
      </c>
      <c r="F263" s="9" t="str">
        <f t="shared" si="3"/>
        <v>#N/A</v>
      </c>
    </row>
    <row r="264">
      <c r="A264" s="62">
        <f t="shared" si="1"/>
        <v>263</v>
      </c>
      <c r="B264" s="63" t="str">
        <f>'Trang tính3'!A120</f>
        <v>Chốt sản phẩm Đồ dùng phòng ăn</v>
      </c>
      <c r="C264" s="56">
        <f>COUNTIFS('20240621_intention'!C:C, B264)</f>
        <v>1</v>
      </c>
      <c r="D264" s="56">
        <f>COUNTIFS(Gamchat!C:C, B264)</f>
        <v>0</v>
      </c>
      <c r="E264" s="62">
        <f t="shared" si="2"/>
        <v>1</v>
      </c>
      <c r="F264" s="9" t="str">
        <f t="shared" si="3"/>
        <v>#N/A</v>
      </c>
    </row>
    <row r="265">
      <c r="A265" s="62">
        <f t="shared" si="1"/>
        <v>264</v>
      </c>
      <c r="B265" s="63" t="str">
        <f>'Trang tính3'!A95</f>
        <v>Chốt sản phẩm Camera giám sát và camera hệ thống</v>
      </c>
      <c r="C265" s="56">
        <f>COUNTIFS('20240621_intention'!C:C, B265)</f>
        <v>1</v>
      </c>
      <c r="D265" s="56">
        <f>COUNTIFS(Gamchat!C:C, B265)</f>
        <v>0</v>
      </c>
      <c r="E265" s="62">
        <f t="shared" si="2"/>
        <v>1</v>
      </c>
      <c r="F265" s="9" t="str">
        <f t="shared" si="3"/>
        <v>#N/A</v>
      </c>
    </row>
    <row r="266">
      <c r="A266" s="62">
        <f t="shared" si="1"/>
        <v>265</v>
      </c>
      <c r="B266" s="63" t="str">
        <f>'Trang tính3'!A172</f>
        <v>So sánh phí ship</v>
      </c>
      <c r="C266" s="56">
        <f>COUNTIFS('20240621_intention'!C:C, B266)</f>
        <v>0</v>
      </c>
      <c r="D266" s="56">
        <f>COUNTIFS(Gamchat!C:C, B266)</f>
        <v>0</v>
      </c>
      <c r="E266" s="62">
        <f t="shared" si="2"/>
        <v>0</v>
      </c>
      <c r="F266" s="9" t="str">
        <f t="shared" si="3"/>
        <v>#N/A</v>
      </c>
    </row>
    <row r="267">
      <c r="A267" s="62">
        <f t="shared" si="1"/>
        <v>266</v>
      </c>
      <c r="B267" s="63" t="str">
        <f>'Trang tính3'!A173</f>
        <v>So sánh hình ảnh thực tế đẹp</v>
      </c>
      <c r="C267" s="56">
        <f>COUNTIFS('20240621_intention'!C:C, B267)</f>
        <v>0</v>
      </c>
      <c r="D267" s="56">
        <f>COUNTIFS(Gamchat!C:C, B267)</f>
        <v>0</v>
      </c>
      <c r="E267" s="62">
        <f t="shared" si="2"/>
        <v>0</v>
      </c>
      <c r="F267" s="9" t="str">
        <f t="shared" si="3"/>
        <v>#N/A</v>
      </c>
    </row>
    <row r="268">
      <c r="A268" s="62">
        <f t="shared" si="1"/>
        <v>267</v>
      </c>
      <c r="B268" s="63" t="str">
        <f>'Trang tính3'!A168</f>
        <v>So sánh giá cao</v>
      </c>
      <c r="C268" s="56">
        <f>COUNTIFS('20240621_intention'!C:C, B268)</f>
        <v>0</v>
      </c>
      <c r="D268" s="56">
        <f>COUNTIFS(Gamchat!C:C, B268)</f>
        <v>0</v>
      </c>
      <c r="E268" s="62">
        <f t="shared" si="2"/>
        <v>0</v>
      </c>
      <c r="F268" s="9" t="str">
        <f t="shared" si="3"/>
        <v>#N/A</v>
      </c>
    </row>
    <row r="269">
      <c r="A269" s="62">
        <f t="shared" si="1"/>
        <v>268</v>
      </c>
      <c r="B269" s="63" t="str">
        <f>'Trang tính3'!A171</f>
        <v>So sánh chất lượng xấu</v>
      </c>
      <c r="C269" s="56">
        <f>COUNTIFS('20240621_intention'!C:C, B269)</f>
        <v>0</v>
      </c>
      <c r="D269" s="56">
        <f>COUNTIFS(Gamchat!C:C, B269)</f>
        <v>0</v>
      </c>
      <c r="E269" s="62">
        <f t="shared" si="2"/>
        <v>0</v>
      </c>
      <c r="F269" s="9" t="str">
        <f t="shared" si="3"/>
        <v>#N/A</v>
      </c>
    </row>
    <row r="270">
      <c r="A270" s="62">
        <f t="shared" si="1"/>
        <v>269</v>
      </c>
      <c r="B270" s="63" t="str">
        <f>'Trang tính3'!A170</f>
        <v>So sánh chất lượng tốt</v>
      </c>
      <c r="C270" s="56">
        <f>COUNTIFS('20240621_intention'!C:C, B270)</f>
        <v>0</v>
      </c>
      <c r="D270" s="56">
        <f>COUNTIFS(Gamchat!C:C, B270)</f>
        <v>0</v>
      </c>
      <c r="E270" s="62">
        <f t="shared" si="2"/>
        <v>0</v>
      </c>
      <c r="F270" s="9" t="str">
        <f t="shared" si="3"/>
        <v>#N/A</v>
      </c>
    </row>
    <row r="271">
      <c r="A271" s="62">
        <f t="shared" si="1"/>
        <v>270</v>
      </c>
      <c r="B271" s="63" t="str">
        <f>'Trang tính3'!A195</f>
        <v>Quan tâm sản phẩm Xe đạp, xe điện</v>
      </c>
      <c r="C271" s="56">
        <f>COUNTIFS('20240621_intention'!C:C, B271)</f>
        <v>0</v>
      </c>
      <c r="D271" s="56">
        <f>COUNTIFS(Gamchat!C:C, B271)</f>
        <v>0</v>
      </c>
      <c r="E271" s="62">
        <f t="shared" si="2"/>
        <v>0</v>
      </c>
      <c r="F271" s="9" t="str">
        <f t="shared" si="3"/>
        <v>#N/A</v>
      </c>
    </row>
    <row r="272">
      <c r="A272" s="62">
        <f t="shared" si="1"/>
        <v>271</v>
      </c>
      <c r="B272" s="63" t="str">
        <f>'Trang tính3'!A249</f>
        <v>Quan tâm sản phẩm Voucher &amp; Dịch vụ</v>
      </c>
      <c r="C272" s="56">
        <f>COUNTIFS('20240621_intention'!C:C, B272)</f>
        <v>0</v>
      </c>
      <c r="D272" s="56">
        <f>COUNTIFS(Gamchat!C:C, B272)</f>
        <v>0</v>
      </c>
      <c r="E272" s="62">
        <f t="shared" si="2"/>
        <v>0</v>
      </c>
      <c r="F272" s="9" t="str">
        <f t="shared" si="3"/>
        <v>#N/A</v>
      </c>
      <c r="G272" s="64" t="s">
        <v>280</v>
      </c>
    </row>
    <row r="273">
      <c r="A273" s="62">
        <f t="shared" si="1"/>
        <v>272</v>
      </c>
      <c r="B273" s="63" t="str">
        <f>'Trang tính3'!A271</f>
        <v>Quan tâm sản phẩm Vệ sinh răng miệng</v>
      </c>
      <c r="C273" s="56">
        <f>COUNTIFS('20240621_intention'!C:C, B273)</f>
        <v>0</v>
      </c>
      <c r="D273" s="56">
        <f>COUNTIFS(Gamchat!C:C, B273)</f>
        <v>0</v>
      </c>
      <c r="E273" s="62">
        <f t="shared" si="2"/>
        <v>0</v>
      </c>
      <c r="F273" s="9" t="str">
        <f t="shared" si="3"/>
        <v>#N/A</v>
      </c>
    </row>
    <row r="274">
      <c r="A274" s="62">
        <f t="shared" si="1"/>
        <v>273</v>
      </c>
      <c r="B274" s="63" t="str">
        <f>'Trang tính3'!A281</f>
        <v>Quan tâm sản phẩm Vệ sinh cho thú cưng</v>
      </c>
      <c r="C274" s="56">
        <f>COUNTIFS('20240621_intention'!C:C, B274)</f>
        <v>0</v>
      </c>
      <c r="D274" s="56">
        <f>COUNTIFS(Gamchat!C:C, B274)</f>
        <v>0</v>
      </c>
      <c r="E274" s="62">
        <f t="shared" si="2"/>
        <v>0</v>
      </c>
      <c r="F274" s="9" t="str">
        <f t="shared" si="3"/>
        <v>#N/A</v>
      </c>
    </row>
    <row r="275">
      <c r="A275" s="62">
        <f t="shared" si="1"/>
        <v>274</v>
      </c>
      <c r="B275" s="63" t="str">
        <f>'Trang tính3'!A274</f>
        <v>Quan tâm sản phẩm Vật tư y tế</v>
      </c>
      <c r="C275" s="56">
        <f>COUNTIFS('20240621_intention'!C:C, B275)</f>
        <v>0</v>
      </c>
      <c r="D275" s="56">
        <f>COUNTIFS(Gamchat!C:C, B275)</f>
        <v>0</v>
      </c>
      <c r="E275" s="62">
        <f t="shared" si="2"/>
        <v>0</v>
      </c>
      <c r="F275" s="9" t="str">
        <f t="shared" si="3"/>
        <v>#N/A</v>
      </c>
    </row>
    <row r="276">
      <c r="A276" s="62">
        <f t="shared" si="1"/>
        <v>275</v>
      </c>
      <c r="B276" s="63" t="str">
        <f>'Trang tính3'!A260</f>
        <v>Quan tâm sản phẩm Vật phẩm thờ cúng</v>
      </c>
      <c r="C276" s="56">
        <f>COUNTIFS('20240621_intention'!C:C, B276)</f>
        <v>0</v>
      </c>
      <c r="D276" s="56">
        <f>COUNTIFS(Gamchat!C:C, B276)</f>
        <v>0</v>
      </c>
      <c r="E276" s="62">
        <f t="shared" si="2"/>
        <v>0</v>
      </c>
      <c r="F276" s="9" t="str">
        <f t="shared" si="3"/>
        <v>#N/A</v>
      </c>
    </row>
    <row r="277">
      <c r="A277" s="62">
        <f t="shared" si="1"/>
        <v>276</v>
      </c>
      <c r="B277" s="63" t="str">
        <f>'Trang tính3'!A292</f>
        <v>Quan tâm sản phẩm văn phòng nhẩm khác</v>
      </c>
      <c r="C277" s="56">
        <f>COUNTIFS('20240621_intention'!C:C, B277)</f>
        <v>0</v>
      </c>
      <c r="D277" s="56">
        <f>COUNTIFS(Gamchat!C:C, B277)</f>
        <v>0</v>
      </c>
      <c r="E277" s="62">
        <f t="shared" si="2"/>
        <v>0</v>
      </c>
      <c r="F277" s="9" t="str">
        <f t="shared" si="3"/>
        <v>#N/A</v>
      </c>
    </row>
    <row r="278">
      <c r="A278" s="62">
        <f t="shared" si="1"/>
        <v>277</v>
      </c>
      <c r="B278" s="63" t="str">
        <f>'Trang tính3'!A265</f>
        <v>Quan tâm sản phẩm Tinh dầu thơm phòng</v>
      </c>
      <c r="C278" s="56">
        <f>COUNTIFS('20240621_intention'!C:C, B278)</f>
        <v>0</v>
      </c>
      <c r="D278" s="56">
        <f>COUNTIFS(Gamchat!C:C, B278)</f>
        <v>0</v>
      </c>
      <c r="E278" s="62">
        <f t="shared" si="2"/>
        <v>0</v>
      </c>
      <c r="F278" s="9" t="str">
        <f t="shared" si="3"/>
        <v>#N/A</v>
      </c>
    </row>
    <row r="279">
      <c r="A279" s="62">
        <f t="shared" si="1"/>
        <v>278</v>
      </c>
      <c r="B279" s="63" t="str">
        <f>'Trang tính3'!A217</f>
        <v>Quan tâm sản phẩm Thực phẩm tươi sống &amp; đông lạnh</v>
      </c>
      <c r="C279" s="56">
        <f>COUNTIFS('20240621_intention'!C:C, B279)</f>
        <v>0</v>
      </c>
      <c r="D279" s="56">
        <f>COUNTIFS(Gamchat!C:C, B279)</f>
        <v>0</v>
      </c>
      <c r="E279" s="62">
        <f t="shared" si="2"/>
        <v>0</v>
      </c>
      <c r="F279" s="9" t="str">
        <f t="shared" si="3"/>
        <v>#N/A</v>
      </c>
    </row>
    <row r="280">
      <c r="A280" s="62">
        <f t="shared" si="1"/>
        <v>279</v>
      </c>
      <c r="B280" s="63" t="str">
        <f>'Trang tính3'!A282</f>
        <v>Quan tâm sản phẩm Thức ăn cho thú cưng</v>
      </c>
      <c r="C280" s="56">
        <f>COUNTIFS('20240621_intention'!C:C, B280)</f>
        <v>0</v>
      </c>
      <c r="D280" s="56">
        <f>COUNTIFS(Gamchat!C:C, B280)</f>
        <v>0</v>
      </c>
      <c r="E280" s="62">
        <f t="shared" si="2"/>
        <v>0</v>
      </c>
      <c r="F280" s="9" t="str">
        <f t="shared" si="3"/>
        <v>#N/A</v>
      </c>
      <c r="G280" s="64" t="s">
        <v>610</v>
      </c>
    </row>
    <row r="281">
      <c r="A281" s="62">
        <f t="shared" si="1"/>
        <v>280</v>
      </c>
      <c r="B281" s="63" t="str">
        <f>'Trang tính3'!A290</f>
        <v>Quan tâm sản phẩm Thư Tín</v>
      </c>
      <c r="C281" s="56">
        <f>COUNTIFS('20240621_intention'!C:C, B281)</f>
        <v>0</v>
      </c>
      <c r="D281" s="56">
        <f>COUNTIFS(Gamchat!C:C, B281)</f>
        <v>0</v>
      </c>
      <c r="E281" s="62">
        <f t="shared" si="2"/>
        <v>0</v>
      </c>
      <c r="F281" s="9" t="str">
        <f t="shared" si="3"/>
        <v>#N/A</v>
      </c>
    </row>
    <row r="282">
      <c r="A282" s="62">
        <f t="shared" si="1"/>
        <v>281</v>
      </c>
      <c r="B282" s="63" t="str">
        <f>'Trang tính3'!A285</f>
        <v>Quan tâm sản phẩm thú cưng khác</v>
      </c>
      <c r="C282" s="56">
        <f>COUNTIFS('20240621_intention'!C:C, B282)</f>
        <v>0</v>
      </c>
      <c r="D282" s="56">
        <f>COUNTIFS(Gamchat!C:C, B282)</f>
        <v>0</v>
      </c>
      <c r="E282" s="62">
        <f t="shared" si="2"/>
        <v>0</v>
      </c>
      <c r="F282" s="9" t="str">
        <f t="shared" si="3"/>
        <v>#N/A</v>
      </c>
    </row>
    <row r="283">
      <c r="A283" s="62">
        <f t="shared" si="1"/>
        <v>282</v>
      </c>
      <c r="B283" s="63" t="str">
        <f>'Trang tính3'!A205</f>
        <v>Quan tâm sản phẩm thời trang khác</v>
      </c>
      <c r="C283" s="56">
        <f>COUNTIFS('20240621_intention'!C:C, B283)</f>
        <v>0</v>
      </c>
      <c r="D283" s="56">
        <f>COUNTIFS(Gamchat!C:C, B283)</f>
        <v>0</v>
      </c>
      <c r="E283" s="62">
        <f t="shared" si="2"/>
        <v>0</v>
      </c>
      <c r="F283" s="9" t="str">
        <f t="shared" si="3"/>
        <v>#N/A</v>
      </c>
    </row>
    <row r="284">
      <c r="A284" s="62">
        <f t="shared" si="1"/>
        <v>283</v>
      </c>
      <c r="B284" s="63" t="str">
        <f>'Trang tính3'!A238</f>
        <v>Quan tâm sản phẩm Thiết bị văn phòng</v>
      </c>
      <c r="C284" s="56">
        <f>COUNTIFS('20240621_intention'!C:C, B284)</f>
        <v>0</v>
      </c>
      <c r="D284" s="56">
        <f>COUNTIFS(Gamchat!C:C, B284)</f>
        <v>0</v>
      </c>
      <c r="E284" s="62">
        <f t="shared" si="2"/>
        <v>0</v>
      </c>
      <c r="F284" s="9" t="str">
        <f t="shared" si="3"/>
        <v>#N/A</v>
      </c>
    </row>
    <row r="285">
      <c r="A285" s="62">
        <f t="shared" si="1"/>
        <v>284</v>
      </c>
      <c r="B285" s="63" t="str">
        <f>'Trang tính3'!A286</f>
        <v>Quan tâm sản phẩm Thiết Bị Trường Học</v>
      </c>
      <c r="C285" s="56">
        <f>COUNTIFS('20240621_intention'!C:C, B285)</f>
        <v>0</v>
      </c>
      <c r="D285" s="56">
        <f>COUNTIFS(Gamchat!C:C, B285)</f>
        <v>0</v>
      </c>
      <c r="E285" s="62">
        <f t="shared" si="2"/>
        <v>0</v>
      </c>
      <c r="F285" s="9" t="str">
        <f t="shared" si="3"/>
        <v>#N/A</v>
      </c>
    </row>
    <row r="286">
      <c r="A286" s="62">
        <f t="shared" si="1"/>
        <v>285</v>
      </c>
      <c r="B286" s="63" t="str">
        <f>'Trang tính3'!A243</f>
        <v>Quan tâm sản phẩm Thiết bị mạng</v>
      </c>
      <c r="C286" s="56">
        <f>COUNTIFS('20240621_intention'!C:C, B286)</f>
        <v>0</v>
      </c>
      <c r="D286" s="56">
        <f>COUNTIFS(Gamchat!C:C, B286)</f>
        <v>0</v>
      </c>
      <c r="E286" s="62">
        <f t="shared" si="2"/>
        <v>0</v>
      </c>
      <c r="F286" s="9" t="str">
        <f t="shared" si="3"/>
        <v>#N/A</v>
      </c>
    </row>
    <row r="287">
      <c r="A287" s="62">
        <f t="shared" si="1"/>
        <v>286</v>
      </c>
      <c r="B287" s="63" t="str">
        <f>'Trang tính3'!A244</f>
        <v>Quan tâm sản phẩm Thiết bị điện tử</v>
      </c>
      <c r="C287" s="56">
        <f>COUNTIFS('20240621_intention'!C:C, B287)</f>
        <v>0</v>
      </c>
      <c r="D287" s="56">
        <f>COUNTIFS(Gamchat!C:C, B287)</f>
        <v>0</v>
      </c>
      <c r="E287" s="62">
        <f t="shared" si="2"/>
        <v>0</v>
      </c>
      <c r="F287" s="9" t="str">
        <f t="shared" si="3"/>
        <v>#N/A</v>
      </c>
    </row>
    <row r="288">
      <c r="A288" s="62">
        <f t="shared" si="1"/>
        <v>287</v>
      </c>
      <c r="B288" s="63" t="str">
        <f>'Trang tính3'!A267</f>
        <v>Quan tâm sản phẩm Thiết bị điện gia dụng</v>
      </c>
      <c r="C288" s="56">
        <f>COUNTIFS('20240621_intention'!C:C, B288)</f>
        <v>0</v>
      </c>
      <c r="D288" s="56">
        <f>COUNTIFS(Gamchat!C:C, B288)</f>
        <v>0</v>
      </c>
      <c r="E288" s="62">
        <f t="shared" si="2"/>
        <v>0</v>
      </c>
      <c r="F288" s="9" t="str">
        <f t="shared" si="3"/>
        <v>#N/A</v>
      </c>
    </row>
    <row r="289">
      <c r="A289" s="62">
        <f t="shared" si="1"/>
        <v>288</v>
      </c>
      <c r="B289" s="63" t="str">
        <f>'Trang tính3'!A225</f>
        <v>Quan tâm sản phẩm Tã &amp; bô em bé</v>
      </c>
      <c r="C289" s="56">
        <f>COUNTIFS('20240621_intention'!C:C, B289)</f>
        <v>0</v>
      </c>
      <c r="D289" s="56">
        <f>COUNTIFS(Gamchat!C:C, B289)</f>
        <v>0</v>
      </c>
      <c r="E289" s="62">
        <f t="shared" si="2"/>
        <v>0</v>
      </c>
      <c r="F289" s="9" t="str">
        <f t="shared" si="3"/>
        <v>#N/A</v>
      </c>
    </row>
    <row r="290">
      <c r="A290" s="62">
        <f t="shared" si="1"/>
        <v>289</v>
      </c>
      <c r="B290" s="63" t="str">
        <f>'Trang tính3'!A207</f>
        <v>Quan tâm sản phẩm Sữa - trứng</v>
      </c>
      <c r="C290" s="56">
        <f>COUNTIFS('20240621_intention'!C:C, B290)</f>
        <v>0</v>
      </c>
      <c r="D290" s="56">
        <f>COUNTIFS(Gamchat!C:C, B290)</f>
        <v>0</v>
      </c>
      <c r="E290" s="62">
        <f t="shared" si="2"/>
        <v>0</v>
      </c>
      <c r="F290" s="9" t="str">
        <f t="shared" si="3"/>
        <v>#N/A</v>
      </c>
    </row>
    <row r="291">
      <c r="A291" s="62">
        <f t="shared" si="1"/>
        <v>290</v>
      </c>
      <c r="B291" s="63" t="str">
        <f>'Trang tính3'!A248</f>
        <v>Quan tâm sản phẩm Sở thích &amp; Sưu tầm</v>
      </c>
      <c r="C291" s="56">
        <f>COUNTIFS('20240621_intention'!C:C, B291)</f>
        <v>0</v>
      </c>
      <c r="D291" s="56">
        <f>COUNTIFS(Gamchat!C:C, B291)</f>
        <v>0</v>
      </c>
      <c r="E291" s="62">
        <f t="shared" si="2"/>
        <v>0</v>
      </c>
      <c r="F291" s="9" t="str">
        <f t="shared" si="3"/>
        <v>#N/A</v>
      </c>
    </row>
    <row r="292">
      <c r="A292" s="62">
        <f t="shared" si="1"/>
        <v>291</v>
      </c>
      <c r="B292" s="63" t="str">
        <f>'Trang tính3'!A291</f>
        <v>Quan tâm sản phẩm Sổ &amp; Giấy Các Loại</v>
      </c>
      <c r="C292" s="56">
        <f>COUNTIFS('20240621_intention'!C:C, B292)</f>
        <v>0</v>
      </c>
      <c r="D292" s="56">
        <f>COUNTIFS(Gamchat!C:C, B292)</f>
        <v>0</v>
      </c>
      <c r="E292" s="62">
        <f t="shared" si="2"/>
        <v>0</v>
      </c>
      <c r="F292" s="9" t="str">
        <f t="shared" si="3"/>
        <v>#N/A</v>
      </c>
    </row>
    <row r="293">
      <c r="A293" s="62">
        <f t="shared" si="1"/>
        <v>292</v>
      </c>
      <c r="B293" s="63" t="str">
        <f>'Trang tính3'!A263</f>
        <v>Quan tâm sản phẩm Sắp xếp nhà cửa</v>
      </c>
      <c r="C293" s="56">
        <f>COUNTIFS('20240621_intention'!C:C, B293)</f>
        <v>0</v>
      </c>
      <c r="D293" s="56">
        <f>COUNTIFS(Gamchat!C:C, B293)</f>
        <v>0</v>
      </c>
      <c r="E293" s="62">
        <f t="shared" si="2"/>
        <v>0</v>
      </c>
      <c r="F293" s="9" t="str">
        <f t="shared" si="3"/>
        <v>#N/A</v>
      </c>
    </row>
    <row r="294">
      <c r="A294" s="62">
        <f t="shared" si="1"/>
        <v>293</v>
      </c>
      <c r="B294" s="63" t="str">
        <f>'Trang tính3'!A246</f>
        <v>Quan tâm sản phẩm Sách &amp; Tạp chí</v>
      </c>
      <c r="C294" s="56">
        <f>COUNTIFS('20240621_intention'!C:C, B294)</f>
        <v>0</v>
      </c>
      <c r="D294" s="56">
        <f>COUNTIFS(Gamchat!C:C, B294)</f>
        <v>0</v>
      </c>
      <c r="E294" s="62">
        <f t="shared" si="2"/>
        <v>0</v>
      </c>
      <c r="F294" s="9" t="str">
        <f t="shared" si="3"/>
        <v>#N/A</v>
      </c>
    </row>
    <row r="295">
      <c r="A295" s="62">
        <f t="shared" si="1"/>
        <v>294</v>
      </c>
      <c r="B295" s="63" t="str">
        <f>'Trang tính3'!A283</f>
        <v>Quan tâm sản phẩm Quần áo thú cưng</v>
      </c>
      <c r="C295" s="56">
        <f>COUNTIFS('20240621_intention'!C:C, B295)</f>
        <v>0</v>
      </c>
      <c r="D295" s="56">
        <f>COUNTIFS(Gamchat!C:C, B295)</f>
        <v>0</v>
      </c>
      <c r="E295" s="62">
        <f t="shared" si="2"/>
        <v>0</v>
      </c>
      <c r="F295" s="9" t="str">
        <f t="shared" si="3"/>
        <v>#N/A</v>
      </c>
    </row>
    <row r="296">
      <c r="A296" s="62">
        <f t="shared" si="1"/>
        <v>295</v>
      </c>
      <c r="B296" s="63" t="str">
        <f>'Trang tính3'!A222</f>
        <v>Quan tâm sản phẩm Quần áo mẹ bầu</v>
      </c>
      <c r="C296" s="56">
        <f>COUNTIFS('20240621_intention'!C:C, B296)</f>
        <v>0</v>
      </c>
      <c r="D296" s="56">
        <f>COUNTIFS(Gamchat!C:C, B296)</f>
        <v>0</v>
      </c>
      <c r="E296" s="62">
        <f t="shared" si="2"/>
        <v>0</v>
      </c>
      <c r="F296" s="9" t="str">
        <f t="shared" si="3"/>
        <v>#N/A</v>
      </c>
    </row>
    <row r="297">
      <c r="A297" s="62">
        <f t="shared" si="1"/>
        <v>296</v>
      </c>
      <c r="B297" s="63" t="str">
        <f>'Trang tính3'!A287</f>
        <v>Quan tâm sản phẩm Quà Tặng - Giấy Gói</v>
      </c>
      <c r="C297" s="56">
        <f>COUNTIFS('20240621_intention'!C:C, B297)</f>
        <v>0</v>
      </c>
      <c r="D297" s="56">
        <f>COUNTIFS(Gamchat!C:C, B297)</f>
        <v>0</v>
      </c>
      <c r="E297" s="62">
        <f t="shared" si="2"/>
        <v>0</v>
      </c>
      <c r="F297" s="9" t="str">
        <f t="shared" si="3"/>
        <v>#N/A</v>
      </c>
    </row>
    <row r="298">
      <c r="A298" s="62">
        <f t="shared" si="1"/>
        <v>297</v>
      </c>
      <c r="B298" s="63" t="str">
        <f>'Trang tính3'!A199</f>
        <v>Quan tâm sản phẩm phương tiện vận chuyển khác</v>
      </c>
      <c r="C298" s="56">
        <f>COUNTIFS('20240621_intention'!C:C, B298)</f>
        <v>0</v>
      </c>
      <c r="D298" s="56">
        <f>COUNTIFS(Gamchat!C:C, B298)</f>
        <v>0</v>
      </c>
      <c r="E298" s="62">
        <f t="shared" si="2"/>
        <v>0</v>
      </c>
      <c r="F298" s="9" t="str">
        <f t="shared" si="3"/>
        <v>#N/A</v>
      </c>
    </row>
    <row r="299">
      <c r="A299" s="62">
        <f t="shared" si="1"/>
        <v>298</v>
      </c>
      <c r="B299" s="63" t="str">
        <f>'Trang tính3'!A198</f>
        <v>Quan tâm sản phẩm Phụ kiện/Phụ tùng ô tô</v>
      </c>
      <c r="C299" s="56">
        <f>COUNTIFS('20240621_intention'!C:C, B299)</f>
        <v>0</v>
      </c>
      <c r="D299" s="56">
        <f>COUNTIFS(Gamchat!C:C, B299)</f>
        <v>0</v>
      </c>
      <c r="E299" s="62">
        <f t="shared" si="2"/>
        <v>0</v>
      </c>
      <c r="F299" s="9" t="str">
        <f t="shared" si="3"/>
        <v>#N/A</v>
      </c>
      <c r="G299" s="40" t="s">
        <v>52</v>
      </c>
    </row>
    <row r="300">
      <c r="A300" s="62">
        <f t="shared" si="1"/>
        <v>299</v>
      </c>
      <c r="B300" s="63" t="str">
        <f>'Trang tính3'!A196</f>
        <v>Quan tâm sản phẩm Phụ kiện xe đạp</v>
      </c>
      <c r="C300" s="56">
        <f>COUNTIFS('20240621_intention'!C:C, B300)</f>
        <v>0</v>
      </c>
      <c r="D300" s="56">
        <f>COUNTIFS(Gamchat!C:C, B300)</f>
        <v>0</v>
      </c>
      <c r="E300" s="62">
        <f t="shared" si="2"/>
        <v>0</v>
      </c>
      <c r="F300" s="9" t="str">
        <f t="shared" si="3"/>
        <v>#N/A</v>
      </c>
    </row>
    <row r="301">
      <c r="A301" s="62">
        <f t="shared" si="1"/>
        <v>300</v>
      </c>
      <c r="B301" s="63" t="str">
        <f>'Trang tính3'!A220</f>
        <v>Quan tâm sản phẩm Phụ kiện mẹ bầu</v>
      </c>
      <c r="C301" s="56">
        <f>COUNTIFS('20240621_intention'!C:C, B301)</f>
        <v>0</v>
      </c>
      <c r="D301" s="56">
        <f>COUNTIFS(Gamchat!C:C, B301)</f>
        <v>0</v>
      </c>
      <c r="E301" s="62">
        <f t="shared" si="2"/>
        <v>0</v>
      </c>
      <c r="F301" s="9" t="str">
        <f t="shared" si="3"/>
        <v>#N/A</v>
      </c>
      <c r="G301" s="66" t="s">
        <v>356</v>
      </c>
    </row>
    <row r="302">
      <c r="A302" s="62">
        <f t="shared" si="1"/>
        <v>301</v>
      </c>
      <c r="B302" s="63" t="str">
        <f>'Trang tính3'!A236</f>
        <v>Quan tâm sản phẩm Phụ kiện máy tính</v>
      </c>
      <c r="C302" s="56">
        <f>COUNTIFS('20240621_intention'!C:C, B302)</f>
        <v>0</v>
      </c>
      <c r="D302" s="56">
        <f>COUNTIFS(Gamchat!C:C, B302)</f>
        <v>0</v>
      </c>
      <c r="E302" s="62">
        <f t="shared" si="2"/>
        <v>0</v>
      </c>
      <c r="F302" s="9" t="str">
        <f t="shared" si="3"/>
        <v>#N/A</v>
      </c>
    </row>
    <row r="303">
      <c r="A303" s="62">
        <f t="shared" si="1"/>
        <v>302</v>
      </c>
      <c r="B303" s="63" t="str">
        <f>'Trang tính3'!A240</f>
        <v>Quan tâm sản phẩm Phụ kiện máy ảnh, máy quay phim</v>
      </c>
      <c r="C303" s="56">
        <f>COUNTIFS('20240621_intention'!C:C, B303)</f>
        <v>0</v>
      </c>
      <c r="D303" s="56">
        <f>COUNTIFS(Gamchat!C:C, B303)</f>
        <v>0</v>
      </c>
      <c r="E303" s="62">
        <f t="shared" si="2"/>
        <v>0</v>
      </c>
      <c r="F303" s="9" t="str">
        <f t="shared" si="3"/>
        <v>#N/A</v>
      </c>
      <c r="G303" s="66" t="s">
        <v>362</v>
      </c>
    </row>
    <row r="304">
      <c r="A304" s="62">
        <f t="shared" si="1"/>
        <v>303</v>
      </c>
      <c r="B304" s="63" t="str">
        <f>'Trang tính3'!A203</f>
        <v>Quan tâm sản phẩm Phụ kiện giày dép (Làm đẹp)</v>
      </c>
      <c r="C304" s="56">
        <f>COUNTIFS('20240621_intention'!C:C, B304)</f>
        <v>0</v>
      </c>
      <c r="D304" s="56">
        <f>COUNTIFS(Gamchat!C:C, B304)</f>
        <v>0</v>
      </c>
      <c r="E304" s="62">
        <f t="shared" si="2"/>
        <v>0</v>
      </c>
      <c r="F304" s="9" t="str">
        <f t="shared" si="3"/>
        <v>#N/A</v>
      </c>
    </row>
    <row r="305">
      <c r="A305" s="62">
        <f t="shared" si="1"/>
        <v>304</v>
      </c>
      <c r="B305" s="63" t="str">
        <f>'Trang tính3'!A284</f>
        <v>Quan tâm sản phẩm Phụ kiện cho thú cưng</v>
      </c>
      <c r="C305" s="56">
        <f>COUNTIFS('20240621_intention'!C:C, B305)</f>
        <v>0</v>
      </c>
      <c r="D305" s="56">
        <f>COUNTIFS(Gamchat!C:C, B305)</f>
        <v>0</v>
      </c>
      <c r="E305" s="62">
        <f t="shared" si="2"/>
        <v>0</v>
      </c>
      <c r="F305" s="9" t="str">
        <f t="shared" si="3"/>
        <v>#N/A</v>
      </c>
    </row>
    <row r="306">
      <c r="A306" s="62">
        <f t="shared" si="1"/>
        <v>305</v>
      </c>
      <c r="B306" s="63" t="str">
        <f>'Trang tính3'!A232</f>
        <v>Quan tâm sản phẩm Phụ kiện âm thanh</v>
      </c>
      <c r="C306" s="56">
        <f>COUNTIFS('20240621_intention'!C:C, B306)</f>
        <v>0</v>
      </c>
      <c r="D306" s="56">
        <f>COUNTIFS(Gamchat!C:C, B306)</f>
        <v>0</v>
      </c>
      <c r="E306" s="62">
        <f t="shared" si="2"/>
        <v>0</v>
      </c>
      <c r="F306" s="9" t="str">
        <f t="shared" si="3"/>
        <v>#N/A</v>
      </c>
      <c r="G306" s="64" t="s">
        <v>416</v>
      </c>
    </row>
    <row r="307">
      <c r="A307" s="62">
        <f t="shared" si="1"/>
        <v>306</v>
      </c>
      <c r="B307" s="63" t="str">
        <f>'Trang tính3'!A211</f>
        <v>Quan tâm sản phẩm Nguyên liệu nấu ăn</v>
      </c>
      <c r="C307" s="56">
        <f>COUNTIFS('20240621_intention'!C:C, B307)</f>
        <v>0</v>
      </c>
      <c r="D307" s="56">
        <f>COUNTIFS(Gamchat!C:C, B307)</f>
        <v>0</v>
      </c>
      <c r="E307" s="62">
        <f t="shared" si="2"/>
        <v>0</v>
      </c>
      <c r="F307" s="9" t="str">
        <f t="shared" si="3"/>
        <v>#N/A</v>
      </c>
    </row>
    <row r="308">
      <c r="A308" s="62">
        <f t="shared" si="1"/>
        <v>307</v>
      </c>
      <c r="B308" s="63" t="str">
        <f>'Trang tính3'!A214</f>
        <v>Quan tâm sản phẩm Ngũ cốc &amp; mứt</v>
      </c>
      <c r="C308" s="56">
        <f>COUNTIFS('20240621_intention'!C:C, B308)</f>
        <v>0</v>
      </c>
      <c r="D308" s="56">
        <f>COUNTIFS(Gamchat!C:C, B308)</f>
        <v>0</v>
      </c>
      <c r="E308" s="62">
        <f t="shared" si="2"/>
        <v>0</v>
      </c>
      <c r="F308" s="9" t="str">
        <f t="shared" si="3"/>
        <v>#N/A</v>
      </c>
    </row>
    <row r="309">
      <c r="A309" s="62">
        <f t="shared" si="1"/>
        <v>308</v>
      </c>
      <c r="B309" s="63" t="str">
        <f>'Trang tính3'!A230</f>
        <v>Quan tâm sản phẩm mẹ và bé khác</v>
      </c>
      <c r="C309" s="56">
        <f>COUNTIFS('20240621_intention'!C:C, B309)</f>
        <v>0</v>
      </c>
      <c r="D309" s="56">
        <f>COUNTIFS(Gamchat!C:C, B309)</f>
        <v>0</v>
      </c>
      <c r="E309" s="62">
        <f t="shared" si="2"/>
        <v>0</v>
      </c>
      <c r="F309" s="9" t="str">
        <f t="shared" si="3"/>
        <v>#N/A</v>
      </c>
    </row>
    <row r="310">
      <c r="A310" s="62">
        <f t="shared" si="1"/>
        <v>309</v>
      </c>
      <c r="B310" s="63" t="str">
        <f>'Trang tính3'!A235</f>
        <v>Quan tâm sản phẩm Máy tính và laptop</v>
      </c>
      <c r="C310" s="56">
        <f>COUNTIFS('20240621_intention'!C:C, B310)</f>
        <v>0</v>
      </c>
      <c r="D310" s="56">
        <f>COUNTIFS(Gamchat!C:C, B310)</f>
        <v>0</v>
      </c>
      <c r="E310" s="62">
        <f t="shared" si="2"/>
        <v>0</v>
      </c>
      <c r="F310" s="9" t="str">
        <f t="shared" si="3"/>
        <v>#N/A</v>
      </c>
    </row>
    <row r="311">
      <c r="A311" s="62">
        <f t="shared" si="1"/>
        <v>310</v>
      </c>
      <c r="B311" s="63" t="str">
        <f>'Trang tính3'!A242</f>
        <v>Quan tâm sản phẩm Máy bay camera và phụ kiện</v>
      </c>
      <c r="C311" s="56">
        <f>COUNTIFS('20240621_intention'!C:C, B311)</f>
        <v>0</v>
      </c>
      <c r="D311" s="56">
        <f>COUNTIFS(Gamchat!C:C, B311)</f>
        <v>0</v>
      </c>
      <c r="E311" s="62">
        <f t="shared" si="2"/>
        <v>0</v>
      </c>
      <c r="F311" s="9" t="str">
        <f t="shared" si="3"/>
        <v>#N/A</v>
      </c>
      <c r="G311" s="66" t="s">
        <v>731</v>
      </c>
    </row>
    <row r="312">
      <c r="A312" s="62">
        <f t="shared" si="1"/>
        <v>311</v>
      </c>
      <c r="B312" s="63" t="str">
        <f>'Trang tính3'!A239</f>
        <v>Quan tâm sản phẩm Máy ảnh và máy quay phim</v>
      </c>
      <c r="C312" s="56">
        <f>COUNTIFS('20240621_intention'!C:C, B312)</f>
        <v>0</v>
      </c>
      <c r="D312" s="56">
        <f>COUNTIFS(Gamchat!C:C, B312)</f>
        <v>0</v>
      </c>
      <c r="E312" s="62">
        <f t="shared" si="2"/>
        <v>0</v>
      </c>
      <c r="F312" s="9" t="str">
        <f t="shared" si="3"/>
        <v>#N/A</v>
      </c>
    </row>
    <row r="313">
      <c r="A313" s="62">
        <f t="shared" si="1"/>
        <v>312</v>
      </c>
      <c r="B313" s="63" t="str">
        <f>'Trang tính3'!A237</f>
        <v>Quan tâm sản phẩm Linh kiện máy tính</v>
      </c>
      <c r="C313" s="56">
        <f>COUNTIFS('20240621_intention'!C:C, B313)</f>
        <v>0</v>
      </c>
      <c r="D313" s="56">
        <f>COUNTIFS(Gamchat!C:C, B313)</f>
        <v>0</v>
      </c>
      <c r="E313" s="62">
        <f t="shared" si="2"/>
        <v>0</v>
      </c>
      <c r="F313" s="9" t="str">
        <f t="shared" si="3"/>
        <v>#N/A</v>
      </c>
    </row>
    <row r="314">
      <c r="A314" s="62">
        <f t="shared" si="1"/>
        <v>313</v>
      </c>
      <c r="B314" s="63" t="str">
        <f>'Trang tính3'!A279</f>
        <v>Quan tâm sản phẩm khoẻ đẹp khác</v>
      </c>
      <c r="C314" s="56">
        <f>COUNTIFS('20240621_intention'!C:C, B314)</f>
        <v>0</v>
      </c>
      <c r="D314" s="56">
        <f>COUNTIFS(Gamchat!C:C, B314)</f>
        <v>0</v>
      </c>
      <c r="E314" s="62">
        <f t="shared" si="2"/>
        <v>0</v>
      </c>
      <c r="F314" s="9" t="str">
        <f t="shared" si="3"/>
        <v>#N/A</v>
      </c>
    </row>
    <row r="315">
      <c r="A315" s="62">
        <f t="shared" si="1"/>
        <v>314</v>
      </c>
      <c r="B315" s="63" t="str">
        <f>'Trang tính3'!A288</f>
        <v>Quan tâm sản phẩm Họa cụ</v>
      </c>
      <c r="C315" s="56">
        <f>COUNTIFS('20240621_intention'!C:C, B315)</f>
        <v>0</v>
      </c>
      <c r="D315" s="56">
        <f>COUNTIFS(Gamchat!C:C, B315)</f>
        <v>0</v>
      </c>
      <c r="E315" s="62">
        <f t="shared" si="2"/>
        <v>0</v>
      </c>
      <c r="F315" s="9" t="str">
        <f t="shared" si="3"/>
        <v>#N/A</v>
      </c>
    </row>
    <row r="316">
      <c r="A316" s="62">
        <f t="shared" si="1"/>
        <v>315</v>
      </c>
      <c r="B316" s="63" t="str">
        <f>'Trang tính3'!A251</f>
        <v>Quan tâm sản phẩm giải trí khác</v>
      </c>
      <c r="C316" s="56">
        <f>COUNTIFS('20240621_intention'!C:C, B316)</f>
        <v>0</v>
      </c>
      <c r="D316" s="56">
        <f>COUNTIFS(Gamchat!C:C, B316)</f>
        <v>0</v>
      </c>
      <c r="E316" s="62">
        <f t="shared" si="2"/>
        <v>0</v>
      </c>
      <c r="F316" s="9" t="str">
        <f t="shared" si="3"/>
        <v>#N/A</v>
      </c>
    </row>
    <row r="317">
      <c r="A317" s="62">
        <f t="shared" si="1"/>
        <v>316</v>
      </c>
      <c r="B317" s="63" t="str">
        <f>'Trang tính3'!A268</f>
        <v>Quan tâm sản phẩm đời sống khác</v>
      </c>
      <c r="C317" s="56">
        <f>COUNTIFS('20240621_intention'!C:C, B317)</f>
        <v>0</v>
      </c>
      <c r="D317" s="56">
        <f>COUNTIFS(Gamchat!C:C, B317)</f>
        <v>0</v>
      </c>
      <c r="E317" s="62">
        <f t="shared" si="2"/>
        <v>0</v>
      </c>
      <c r="F317" s="9" t="str">
        <f t="shared" si="3"/>
        <v>#N/A</v>
      </c>
    </row>
    <row r="318">
      <c r="A318" s="62">
        <f t="shared" si="1"/>
        <v>317</v>
      </c>
      <c r="B318" s="63" t="str">
        <f>'Trang tính3'!A212</f>
        <v>Quan tâm sản phẩm Đồ uống có cồn</v>
      </c>
      <c r="C318" s="56">
        <f>COUNTIFS('20240621_intention'!C:C, B318)</f>
        <v>0</v>
      </c>
      <c r="D318" s="56">
        <f>COUNTIFS(Gamchat!C:C, B318)</f>
        <v>0</v>
      </c>
      <c r="E318" s="62">
        <f t="shared" si="2"/>
        <v>0</v>
      </c>
      <c r="F318" s="9" t="str">
        <f t="shared" si="3"/>
        <v>#N/A</v>
      </c>
      <c r="G318" s="66" t="s">
        <v>1262</v>
      </c>
    </row>
    <row r="319">
      <c r="A319" s="62">
        <f t="shared" si="1"/>
        <v>318</v>
      </c>
      <c r="B319" s="63" t="str">
        <f>'Trang tính3'!A261</f>
        <v>Quan tâm sản phẩm Đồ trang trí tiệc</v>
      </c>
      <c r="C319" s="56">
        <f>COUNTIFS('20240621_intention'!C:C, B319)</f>
        <v>0</v>
      </c>
      <c r="D319" s="56">
        <f>COUNTIFS(Gamchat!C:C, B319)</f>
        <v>0</v>
      </c>
      <c r="E319" s="62">
        <f t="shared" si="2"/>
        <v>0</v>
      </c>
      <c r="F319" s="9" t="str">
        <f t="shared" si="3"/>
        <v>#N/A</v>
      </c>
    </row>
    <row r="320">
      <c r="A320" s="62">
        <f t="shared" si="1"/>
        <v>319</v>
      </c>
      <c r="B320" s="63" t="str">
        <f>'Trang tính3'!A259</f>
        <v>Quan tâm sản phẩm Đồ dùng phòng tắm</v>
      </c>
      <c r="C320" s="56">
        <f>COUNTIFS('20240621_intention'!C:C, B320)</f>
        <v>0</v>
      </c>
      <c r="D320" s="56">
        <f>COUNTIFS(Gamchat!C:C, B320)</f>
        <v>0</v>
      </c>
      <c r="E320" s="62">
        <f t="shared" si="2"/>
        <v>0</v>
      </c>
      <c r="F320" s="9" t="str">
        <f t="shared" si="3"/>
        <v>#N/A</v>
      </c>
    </row>
    <row r="321">
      <c r="A321" s="62">
        <f t="shared" si="1"/>
        <v>320</v>
      </c>
      <c r="B321" s="63" t="str">
        <f>'Trang tính3'!A223</f>
        <v>Quan tâm sản phẩm Đồ dùng cho bé</v>
      </c>
      <c r="C321" s="56">
        <f>COUNTIFS('20240621_intention'!C:C, B321)</f>
        <v>0</v>
      </c>
      <c r="D321" s="56">
        <f>COUNTIFS(Gamchat!C:C, B321)</f>
        <v>0</v>
      </c>
      <c r="E321" s="62">
        <f t="shared" si="2"/>
        <v>0</v>
      </c>
      <c r="F321" s="9" t="str">
        <f t="shared" si="3"/>
        <v>#N/A</v>
      </c>
    </row>
    <row r="322">
      <c r="A322" s="62">
        <f t="shared" si="1"/>
        <v>321</v>
      </c>
      <c r="B322" s="63" t="str">
        <f>'Trang tính3'!A224</f>
        <v>Quan tâm sản phẩm Đồ chơi trẻ em</v>
      </c>
      <c r="C322" s="56">
        <f>COUNTIFS('20240621_intention'!C:C, B322)</f>
        <v>0</v>
      </c>
      <c r="D322" s="56">
        <f>COUNTIFS(Gamchat!C:C, B322)</f>
        <v>0</v>
      </c>
      <c r="E322" s="62">
        <f t="shared" si="2"/>
        <v>0</v>
      </c>
      <c r="F322" s="9" t="str">
        <f t="shared" si="3"/>
        <v>#N/A</v>
      </c>
    </row>
    <row r="323">
      <c r="A323" s="62">
        <f t="shared" si="1"/>
        <v>322</v>
      </c>
      <c r="B323" s="63" t="str">
        <f>'Trang tính3'!A264</f>
        <v>Quan tâm sản phẩm Dụng cụ pha chế</v>
      </c>
      <c r="C323" s="56">
        <f>COUNTIFS('20240621_intention'!C:C, B323)</f>
        <v>0</v>
      </c>
      <c r="D323" s="56">
        <f>COUNTIFS(Gamchat!C:C, B323)</f>
        <v>0</v>
      </c>
      <c r="E323" s="62">
        <f t="shared" si="2"/>
        <v>0</v>
      </c>
      <c r="F323" s="9" t="str">
        <f t="shared" si="3"/>
        <v>#N/A</v>
      </c>
      <c r="G323" s="66" t="s">
        <v>1120</v>
      </c>
    </row>
    <row r="324">
      <c r="A324" s="62">
        <f t="shared" si="1"/>
        <v>323</v>
      </c>
      <c r="B324" s="63" t="str">
        <f>'Trang tính3'!A255</f>
        <v>Quan tâm sản phẩm Dụng cụ &amp; Thiết bị tiện ích</v>
      </c>
      <c r="C324" s="56">
        <f>COUNTIFS('20240621_intention'!C:C, B324)</f>
        <v>0</v>
      </c>
      <c r="D324" s="56">
        <f>COUNTIFS(Gamchat!C:C, B324)</f>
        <v>0</v>
      </c>
      <c r="E324" s="62">
        <f t="shared" si="2"/>
        <v>0</v>
      </c>
      <c r="F324" s="9" t="str">
        <f t="shared" si="3"/>
        <v>#N/A</v>
      </c>
    </row>
    <row r="325">
      <c r="A325" s="62">
        <f t="shared" si="1"/>
        <v>324</v>
      </c>
      <c r="B325" s="63" t="str">
        <f>'Trang tính3'!A247</f>
        <v>Quan tâm sản phẩm Du lịch &amp; Hành lý</v>
      </c>
      <c r="C325" s="56">
        <f>COUNTIFS('20240621_intention'!C:C, B325)</f>
        <v>0</v>
      </c>
      <c r="D325" s="56">
        <f>COUNTIFS(Gamchat!C:C, B325)</f>
        <v>0</v>
      </c>
      <c r="E325" s="62">
        <f t="shared" si="2"/>
        <v>0</v>
      </c>
      <c r="F325" s="9" t="str">
        <f t="shared" si="3"/>
        <v>#N/A</v>
      </c>
    </row>
    <row r="326">
      <c r="A326" s="62">
        <f t="shared" si="1"/>
        <v>325</v>
      </c>
      <c r="B326" s="63" t="str">
        <f>'Trang tính3'!A280</f>
        <v>Quan tâm sản phẩm Chăm sóc thú cưng</v>
      </c>
      <c r="C326" s="56">
        <f>COUNTIFS('20240621_intention'!C:C, B326)</f>
        <v>0</v>
      </c>
      <c r="D326" s="56">
        <f>COUNTIFS(Gamchat!C:C, B326)</f>
        <v>0</v>
      </c>
      <c r="E326" s="62">
        <f t="shared" si="2"/>
        <v>0</v>
      </c>
      <c r="F326" s="9" t="str">
        <f t="shared" si="3"/>
        <v>#N/A</v>
      </c>
      <c r="G326" s="64" t="s">
        <v>46</v>
      </c>
    </row>
    <row r="327">
      <c r="A327" s="62">
        <f t="shared" si="1"/>
        <v>326</v>
      </c>
      <c r="B327" s="63" t="str">
        <f>'Trang tính3'!A228</f>
        <v>Quan tâm sản phẩm Chăm sóc sức khỏe mẹ</v>
      </c>
      <c r="C327" s="56">
        <f>COUNTIFS('20240621_intention'!C:C, B327)</f>
        <v>0</v>
      </c>
      <c r="D327" s="56">
        <f>COUNTIFS(Gamchat!C:C, B327)</f>
        <v>0</v>
      </c>
      <c r="E327" s="62">
        <f t="shared" si="2"/>
        <v>0</v>
      </c>
      <c r="F327" s="9" t="str">
        <f t="shared" si="3"/>
        <v>#N/A</v>
      </c>
    </row>
    <row r="328">
      <c r="A328" s="62">
        <f t="shared" si="1"/>
        <v>327</v>
      </c>
      <c r="B328" s="63" t="str">
        <f>'Trang tính3'!A278</f>
        <v>Quan tâm sản phẩm Chăm sóc cá nhân</v>
      </c>
      <c r="C328" s="56">
        <f>COUNTIFS('20240621_intention'!C:C, B328)</f>
        <v>0</v>
      </c>
      <c r="D328" s="56">
        <f>COUNTIFS(Gamchat!C:C, B328)</f>
        <v>0</v>
      </c>
      <c r="E328" s="62">
        <f t="shared" si="2"/>
        <v>0</v>
      </c>
      <c r="F328" s="9" t="str">
        <f t="shared" si="3"/>
        <v>#N/A</v>
      </c>
    </row>
    <row r="329">
      <c r="A329" s="62">
        <f t="shared" si="1"/>
        <v>328</v>
      </c>
      <c r="B329" s="63" t="str">
        <f>'Trang tính3'!A241</f>
        <v>Quan tâm sản phẩm Camera giám sát và camera hệ thống</v>
      </c>
      <c r="C329" s="56">
        <f>COUNTIFS('20240621_intention'!C:C, B329)</f>
        <v>0</v>
      </c>
      <c r="D329" s="56">
        <f>COUNTIFS(Gamchat!C:C, B329)</f>
        <v>0</v>
      </c>
      <c r="E329" s="62">
        <f t="shared" si="2"/>
        <v>0</v>
      </c>
      <c r="F329" s="9" t="str">
        <f t="shared" si="3"/>
        <v>#N/A</v>
      </c>
      <c r="G329" s="40" t="s">
        <v>835</v>
      </c>
    </row>
    <row r="330">
      <c r="A330" s="62">
        <f t="shared" si="1"/>
        <v>329</v>
      </c>
      <c r="B330" s="63" t="str">
        <f>'Trang tính3'!A210</f>
        <v>Quan tâm sản phẩm Bộ quà tặng</v>
      </c>
      <c r="C330" s="56">
        <f>COUNTIFS('20240621_intention'!C:C, B330)</f>
        <v>0</v>
      </c>
      <c r="D330" s="56">
        <f>COUNTIFS(Gamchat!C:C, B330)</f>
        <v>0</v>
      </c>
      <c r="E330" s="62">
        <f t="shared" si="2"/>
        <v>0</v>
      </c>
      <c r="F330" s="9" t="str">
        <f t="shared" si="3"/>
        <v>#N/A</v>
      </c>
    </row>
    <row r="331">
      <c r="A331" s="62">
        <f t="shared" si="1"/>
        <v>330</v>
      </c>
      <c r="B331" s="63" t="str">
        <f>'Trang tính3'!A227</f>
        <v>Quan tâm sản phẩm Bộ &amp; Gói quà tặng</v>
      </c>
      <c r="C331" s="56">
        <f>COUNTIFS('20240621_intention'!C:C, B331)</f>
        <v>0</v>
      </c>
      <c r="D331" s="56">
        <f>COUNTIFS(Gamchat!C:C, B331)</f>
        <v>0</v>
      </c>
      <c r="E331" s="62">
        <f t="shared" si="2"/>
        <v>0</v>
      </c>
      <c r="F331" s="9" t="str">
        <f t="shared" si="3"/>
        <v>#N/A</v>
      </c>
    </row>
    <row r="332">
      <c r="A332" s="62">
        <f t="shared" si="1"/>
        <v>331</v>
      </c>
      <c r="B332" s="63" t="str">
        <f>'Trang tính3'!A218</f>
        <v>Quan tâm sản phẩm bách hoá khác</v>
      </c>
      <c r="C332" s="56">
        <f>COUNTIFS('20240621_intention'!C:C, B332)</f>
        <v>0</v>
      </c>
      <c r="D332" s="56">
        <f>COUNTIFS(Gamchat!C:C, B332)</f>
        <v>0</v>
      </c>
      <c r="E332" s="62">
        <f t="shared" si="2"/>
        <v>0</v>
      </c>
      <c r="F332" s="9" t="str">
        <f t="shared" si="3"/>
        <v>#N/A</v>
      </c>
      <c r="G332" s="40" t="s">
        <v>733</v>
      </c>
    </row>
    <row r="333">
      <c r="A333" s="62">
        <f t="shared" si="1"/>
        <v>332</v>
      </c>
      <c r="B333" s="63" t="str">
        <f>'Trang tính3'!A179</f>
        <v>Phân vân về phí ship</v>
      </c>
      <c r="C333" s="56">
        <f>COUNTIFS('20240621_intention'!C:C, B333)</f>
        <v>0</v>
      </c>
      <c r="D333" s="56">
        <f>COUNTIFS(Gamchat!C:C, B333)</f>
        <v>0</v>
      </c>
      <c r="E333" s="62">
        <f t="shared" si="2"/>
        <v>0</v>
      </c>
      <c r="F333" s="9" t="str">
        <f t="shared" si="3"/>
        <v>#N/A</v>
      </c>
    </row>
    <row r="334">
      <c r="A334" s="62">
        <f t="shared" si="1"/>
        <v>333</v>
      </c>
      <c r="B334" s="63" t="str">
        <f>'Trang tính3'!A177</f>
        <v>Phân vân về kiểu dáng</v>
      </c>
      <c r="C334" s="56">
        <f>COUNTIFS('20240621_intention'!C:C, B334)</f>
        <v>0</v>
      </c>
      <c r="D334" s="56">
        <f>COUNTIFS(Gamchat!C:C, B334)</f>
        <v>0</v>
      </c>
      <c r="E334" s="62">
        <f t="shared" si="2"/>
        <v>0</v>
      </c>
      <c r="F334" s="9" t="str">
        <f t="shared" si="3"/>
        <v>#N/A</v>
      </c>
    </row>
    <row r="335">
      <c r="A335" s="62">
        <f t="shared" si="1"/>
        <v>334</v>
      </c>
      <c r="B335" s="63" t="str">
        <f>'Trang tính3'!A175</f>
        <v>Phân vân về giá</v>
      </c>
      <c r="C335" s="56">
        <f>COUNTIFS('20240621_intention'!C:C, B335)</f>
        <v>0</v>
      </c>
      <c r="D335" s="56">
        <f>COUNTIFS(Gamchat!C:C, B335)</f>
        <v>0</v>
      </c>
      <c r="E335" s="62">
        <f t="shared" si="2"/>
        <v>0</v>
      </c>
      <c r="F335" s="9" t="str">
        <f t="shared" si="3"/>
        <v>#N/A</v>
      </c>
      <c r="G335" s="64" t="s">
        <v>142</v>
      </c>
    </row>
    <row r="336">
      <c r="A336" s="62">
        <f t="shared" si="1"/>
        <v>335</v>
      </c>
      <c r="B336" s="70" t="str">
        <f>'Trang tính3'!A382</f>
        <v>Mua vì tin tưởng</v>
      </c>
      <c r="C336" s="56">
        <f>COUNTIFS('20240621_intention'!C:C, B336)</f>
        <v>0</v>
      </c>
      <c r="D336" s="56">
        <f>COUNTIFS(Gamchat!C:C, B336)</f>
        <v>0</v>
      </c>
      <c r="E336" s="62">
        <f t="shared" si="2"/>
        <v>0</v>
      </c>
      <c r="F336" s="9" t="str">
        <f t="shared" si="3"/>
        <v>#N/A</v>
      </c>
      <c r="G336" s="66" t="s">
        <v>420</v>
      </c>
    </row>
    <row r="337">
      <c r="A337" s="62">
        <f t="shared" si="1"/>
        <v>336</v>
      </c>
      <c r="B337" s="70" t="str">
        <f>'Trang tính3'!A386</f>
        <v>Mua vì thích chất liệu</v>
      </c>
      <c r="C337" s="56">
        <f>COUNTIFS('20240621_intention'!C:C, B337)</f>
        <v>0</v>
      </c>
      <c r="D337" s="56">
        <f>COUNTIFS(Gamchat!C:C, B337)</f>
        <v>0</v>
      </c>
      <c r="E337" s="62">
        <f t="shared" si="2"/>
        <v>0</v>
      </c>
      <c r="F337" s="9" t="str">
        <f t="shared" si="3"/>
        <v>#N/A</v>
      </c>
    </row>
    <row r="338">
      <c r="A338" s="62">
        <f t="shared" si="1"/>
        <v>337</v>
      </c>
      <c r="B338" s="70" t="str">
        <f>'Trang tính3'!A381</f>
        <v>Mua vì giá rẻ</v>
      </c>
      <c r="C338" s="56">
        <f>COUNTIFS('20240621_intention'!C:C, B338)</f>
        <v>0</v>
      </c>
      <c r="D338" s="56">
        <f>COUNTIFS(Gamchat!C:C, B338)</f>
        <v>0</v>
      </c>
      <c r="E338" s="62">
        <f t="shared" si="2"/>
        <v>0</v>
      </c>
      <c r="F338" s="9" t="str">
        <f t="shared" si="3"/>
        <v>#N/A</v>
      </c>
    </row>
    <row r="339">
      <c r="A339" s="62">
        <f t="shared" si="1"/>
        <v>338</v>
      </c>
      <c r="B339" s="70" t="str">
        <f>'Trang tính3'!A384</f>
        <v>Mua vì được giới thiệu/review tốt</v>
      </c>
      <c r="C339" s="56">
        <f>COUNTIFS('20240621_intention'!C:C, B339)</f>
        <v>0</v>
      </c>
      <c r="D339" s="56">
        <f>COUNTIFS(Gamchat!C:C, B339)</f>
        <v>0</v>
      </c>
      <c r="E339" s="62">
        <f t="shared" si="2"/>
        <v>0</v>
      </c>
      <c r="F339" s="9" t="str">
        <f t="shared" si="3"/>
        <v>#N/A</v>
      </c>
      <c r="G339" s="40" t="s">
        <v>722</v>
      </c>
    </row>
    <row r="340">
      <c r="A340" s="62">
        <f t="shared" si="1"/>
        <v>339</v>
      </c>
      <c r="B340" s="70" t="str">
        <f>'Trang tính3'!A385</f>
        <v>Mua vì được freeship</v>
      </c>
      <c r="C340" s="56">
        <f>COUNTIFS('20240621_intention'!C:C, B340)</f>
        <v>0</v>
      </c>
      <c r="D340" s="56">
        <f>COUNTIFS(Gamchat!C:C, B340)</f>
        <v>0</v>
      </c>
      <c r="E340" s="62">
        <f t="shared" si="2"/>
        <v>0</v>
      </c>
      <c r="F340" s="9" t="str">
        <f t="shared" si="3"/>
        <v>#N/A</v>
      </c>
    </row>
    <row r="341">
      <c r="A341" s="62">
        <f t="shared" si="1"/>
        <v>340</v>
      </c>
      <c r="B341" s="70" t="str">
        <f>'Trang tính3'!A383</f>
        <v>Mua ủng hộ</v>
      </c>
      <c r="C341" s="56">
        <f>COUNTIFS('20240621_intention'!C:C, B341)</f>
        <v>0</v>
      </c>
      <c r="D341" s="56">
        <f>COUNTIFS(Gamchat!C:C, B341)</f>
        <v>0</v>
      </c>
      <c r="E341" s="62">
        <f t="shared" si="2"/>
        <v>0</v>
      </c>
      <c r="F341" s="9" t="str">
        <f t="shared" si="3"/>
        <v>#N/A</v>
      </c>
    </row>
    <row r="342">
      <c r="A342" s="62">
        <f t="shared" si="1"/>
        <v>341</v>
      </c>
      <c r="B342" s="63" t="str">
        <f>'Trang tính3'!A181</f>
        <v>Khách hàng tin tưởng</v>
      </c>
      <c r="C342" s="56">
        <f>COUNTIFS('20240621_intention'!C:C, B342)</f>
        <v>0</v>
      </c>
      <c r="D342" s="56">
        <f>COUNTIFS(Gamchat!C:C, B342)</f>
        <v>0</v>
      </c>
      <c r="E342" s="62">
        <f t="shared" si="2"/>
        <v>0</v>
      </c>
      <c r="F342" s="9" t="str">
        <f t="shared" si="3"/>
        <v>#N/A</v>
      </c>
    </row>
    <row r="343">
      <c r="A343" s="62">
        <f t="shared" si="1"/>
        <v>342</v>
      </c>
      <c r="B343" s="63" t="str">
        <f>'Trang tính3'!A332</f>
        <v>Hỏi sản phẩm có kích cỡ tương tự</v>
      </c>
      <c r="C343" s="56">
        <f>COUNTIFS('20240621_intention'!C:C, B343)</f>
        <v>0</v>
      </c>
      <c r="D343" s="56">
        <f>COUNTIFS(Gamchat!C:C, B343)</f>
        <v>0</v>
      </c>
      <c r="E343" s="62">
        <f t="shared" si="2"/>
        <v>0</v>
      </c>
      <c r="F343" s="9" t="str">
        <f t="shared" si="3"/>
        <v>#N/A</v>
      </c>
    </row>
    <row r="344">
      <c r="A344" s="62">
        <f t="shared" si="1"/>
        <v>343</v>
      </c>
      <c r="B344" s="63" t="str">
        <f>'Trang tính3'!A330</f>
        <v>Hỏi sản phẩm có chất lượng tương tự</v>
      </c>
      <c r="C344" s="56">
        <f>COUNTIFS('20240621_intention'!C:C, B344)</f>
        <v>0</v>
      </c>
      <c r="D344" s="56">
        <f>COUNTIFS(Gamchat!C:C, B344)</f>
        <v>0</v>
      </c>
      <c r="E344" s="62">
        <f t="shared" si="2"/>
        <v>0</v>
      </c>
      <c r="F344" s="9" t="str">
        <f t="shared" si="3"/>
        <v>#N/A</v>
      </c>
      <c r="G344" s="65" t="s">
        <v>1248</v>
      </c>
    </row>
    <row r="345">
      <c r="A345" s="62">
        <f t="shared" si="1"/>
        <v>344</v>
      </c>
      <c r="B345" s="63" t="str">
        <f>'Trang tính3'!A333</f>
        <v>Hỏi sản phẩm có chất liệu tương tự</v>
      </c>
      <c r="C345" s="56">
        <f>COUNTIFS('20240621_intention'!C:C, B345)</f>
        <v>0</v>
      </c>
      <c r="D345" s="56">
        <f>COUNTIFS(Gamchat!C:C, B345)</f>
        <v>0</v>
      </c>
      <c r="E345" s="62">
        <f t="shared" si="2"/>
        <v>0</v>
      </c>
      <c r="F345" s="9" t="str">
        <f t="shared" si="3"/>
        <v>#N/A</v>
      </c>
      <c r="G345" s="64" t="s">
        <v>555</v>
      </c>
    </row>
    <row r="346">
      <c r="A346" s="62">
        <f t="shared" si="1"/>
        <v>345</v>
      </c>
      <c r="B346" s="65" t="str">
        <f>'Trang tính3'!A49</f>
        <v>Chốt sản phẩm Xe đạp, xe điện</v>
      </c>
      <c r="C346" s="56">
        <f>COUNTIFS('20240621_intention'!C:C, B346)</f>
        <v>0</v>
      </c>
      <c r="D346" s="56">
        <f>COUNTIFS(Gamchat!C:C, B346)</f>
        <v>0</v>
      </c>
      <c r="E346" s="62">
        <f t="shared" si="2"/>
        <v>0</v>
      </c>
      <c r="F346" s="9" t="str">
        <f t="shared" si="3"/>
        <v>#N/A</v>
      </c>
    </row>
    <row r="347">
      <c r="A347" s="62">
        <f t="shared" si="1"/>
        <v>346</v>
      </c>
      <c r="B347" s="63" t="str">
        <f>'Trang tính3'!A103</f>
        <v>Chốt sản phẩm Voucher &amp; Dịch vụ</v>
      </c>
      <c r="C347" s="56">
        <f>COUNTIFS('20240621_intention'!C:C, B347)</f>
        <v>0</v>
      </c>
      <c r="D347" s="56">
        <f>COUNTIFS(Gamchat!C:C, B347)</f>
        <v>0</v>
      </c>
      <c r="E347" s="62">
        <f t="shared" si="2"/>
        <v>0</v>
      </c>
      <c r="F347" s="9" t="str">
        <f t="shared" si="3"/>
        <v>#N/A</v>
      </c>
    </row>
    <row r="348">
      <c r="A348" s="62">
        <f t="shared" si="1"/>
        <v>347</v>
      </c>
      <c r="B348" s="63" t="str">
        <f>'Trang tính3'!A135</f>
        <v>Chốt sản phẩm Vệ sinh cho thú cưng</v>
      </c>
      <c r="C348" s="56">
        <f>COUNTIFS('20240621_intention'!C:C, B348)</f>
        <v>0</v>
      </c>
      <c r="D348" s="56">
        <f>COUNTIFS(Gamchat!C:C, B348)</f>
        <v>0</v>
      </c>
      <c r="E348" s="62">
        <f t="shared" si="2"/>
        <v>0</v>
      </c>
      <c r="F348" s="9" t="str">
        <f t="shared" si="3"/>
        <v>#N/A</v>
      </c>
    </row>
    <row r="349">
      <c r="A349" s="62">
        <f t="shared" si="1"/>
        <v>348</v>
      </c>
      <c r="B349" s="63" t="str">
        <f>'Trang tính3'!A114</f>
        <v>Chốt sản phẩm Vật phẩm thờ cúng</v>
      </c>
      <c r="C349" s="56">
        <f>COUNTIFS('20240621_intention'!C:C, B349)</f>
        <v>0</v>
      </c>
      <c r="D349" s="56">
        <f>COUNTIFS(Gamchat!C:C, B349)</f>
        <v>0</v>
      </c>
      <c r="E349" s="62">
        <f t="shared" si="2"/>
        <v>0</v>
      </c>
      <c r="F349" s="9" t="str">
        <f t="shared" si="3"/>
        <v>#N/A</v>
      </c>
    </row>
    <row r="350">
      <c r="A350" s="62">
        <f t="shared" si="1"/>
        <v>349</v>
      </c>
      <c r="B350" s="63" t="str">
        <f>'Trang tính3'!A146</f>
        <v>Chốt sản phẩm văn phòng nhẩm khác</v>
      </c>
      <c r="C350" s="56">
        <f>COUNTIFS('20240621_intention'!C:C, B350)</f>
        <v>0</v>
      </c>
      <c r="D350" s="56">
        <f>COUNTIFS(Gamchat!C:C, B350)</f>
        <v>0</v>
      </c>
      <c r="E350" s="62">
        <f t="shared" si="2"/>
        <v>0</v>
      </c>
      <c r="F350" s="9" t="str">
        <f t="shared" si="3"/>
        <v>#N/A</v>
      </c>
    </row>
    <row r="351">
      <c r="A351" s="62">
        <f t="shared" si="1"/>
        <v>350</v>
      </c>
      <c r="B351" s="63" t="str">
        <f>'Trang tính3'!A119</f>
        <v>Chốt sản phẩm Tinh dầu thơm phòng</v>
      </c>
      <c r="C351" s="56">
        <f>COUNTIFS('20240621_intention'!C:C, B351)</f>
        <v>0</v>
      </c>
      <c r="D351" s="56">
        <f>COUNTIFS(Gamchat!C:C, B351)</f>
        <v>0</v>
      </c>
      <c r="E351" s="62">
        <f t="shared" si="2"/>
        <v>0</v>
      </c>
      <c r="F351" s="9" t="str">
        <f t="shared" si="3"/>
        <v>#N/A</v>
      </c>
    </row>
    <row r="352">
      <c r="A352" s="62">
        <f t="shared" si="1"/>
        <v>351</v>
      </c>
      <c r="B352" s="63" t="str">
        <f>'Trang tính3'!A136</f>
        <v>Chốt sản phẩm Thức ăn cho thú cưng</v>
      </c>
      <c r="C352" s="56">
        <f>COUNTIFS('20240621_intention'!C:C, B352)</f>
        <v>0</v>
      </c>
      <c r="D352" s="56">
        <f>COUNTIFS(Gamchat!C:C, B352)</f>
        <v>0</v>
      </c>
      <c r="E352" s="62">
        <f t="shared" si="2"/>
        <v>0</v>
      </c>
      <c r="F352" s="9" t="str">
        <f t="shared" si="3"/>
        <v>#N/A</v>
      </c>
    </row>
    <row r="353">
      <c r="A353" s="62">
        <f t="shared" si="1"/>
        <v>352</v>
      </c>
      <c r="B353" s="63" t="str">
        <f>'Trang tính3'!A92</f>
        <v>Chốt sản phẩm Thiết bị văn phòng</v>
      </c>
      <c r="C353" s="56">
        <f>COUNTIFS('20240621_intention'!C:C, B353)</f>
        <v>0</v>
      </c>
      <c r="D353" s="56">
        <f>COUNTIFS(Gamchat!C:C, B353)</f>
        <v>0</v>
      </c>
      <c r="E353" s="62">
        <f t="shared" si="2"/>
        <v>0</v>
      </c>
      <c r="F353" s="9" t="str">
        <f t="shared" si="3"/>
        <v>#N/A</v>
      </c>
    </row>
    <row r="354">
      <c r="A354" s="62">
        <f t="shared" si="1"/>
        <v>353</v>
      </c>
      <c r="B354" s="63" t="str">
        <f>'Trang tính3'!A97</f>
        <v>Chốt sản phẩm Thiết bị mạng</v>
      </c>
      <c r="C354" s="56">
        <f>COUNTIFS('20240621_intention'!C:C, B354)</f>
        <v>0</v>
      </c>
      <c r="D354" s="56">
        <f>COUNTIFS(Gamchat!C:C, B354)</f>
        <v>0</v>
      </c>
      <c r="E354" s="62">
        <f t="shared" si="2"/>
        <v>0</v>
      </c>
      <c r="F354" s="9" t="str">
        <f t="shared" si="3"/>
        <v>#N/A</v>
      </c>
    </row>
    <row r="355">
      <c r="A355" s="62">
        <f t="shared" si="1"/>
        <v>354</v>
      </c>
      <c r="B355" s="63" t="str">
        <f>'Trang tính3'!A98</f>
        <v>Chốt sản phẩm Thiết bị điện tử</v>
      </c>
      <c r="C355" s="56">
        <f>COUNTIFS('20240621_intention'!C:C, B355)</f>
        <v>0</v>
      </c>
      <c r="D355" s="56">
        <f>COUNTIFS(Gamchat!C:C, B355)</f>
        <v>0</v>
      </c>
      <c r="E355" s="62">
        <f t="shared" si="2"/>
        <v>0</v>
      </c>
      <c r="F355" s="9" t="str">
        <f t="shared" si="3"/>
        <v>#N/A</v>
      </c>
    </row>
    <row r="356">
      <c r="A356" s="62">
        <f t="shared" si="1"/>
        <v>355</v>
      </c>
      <c r="B356" s="63" t="str">
        <f>'Trang tính3'!A80</f>
        <v>Chốt sản phẩm Sữa công thức &amp; Thực phẩm cho bé</v>
      </c>
      <c r="C356" s="56">
        <f>COUNTIFS('20240621_intention'!C:C, B356)</f>
        <v>0</v>
      </c>
      <c r="D356" s="56">
        <f>COUNTIFS(Gamchat!C:C, B356)</f>
        <v>0</v>
      </c>
      <c r="E356" s="62">
        <f t="shared" si="2"/>
        <v>0</v>
      </c>
      <c r="F356" s="9" t="str">
        <f t="shared" si="3"/>
        <v>#N/A</v>
      </c>
    </row>
    <row r="357">
      <c r="A357" s="62">
        <f t="shared" si="1"/>
        <v>356</v>
      </c>
      <c r="B357" s="63" t="str">
        <f>'Trang tính3'!A145</f>
        <v>Chốt sản phẩm Sổ &amp; Giấy Các Loại</v>
      </c>
      <c r="C357" s="56">
        <f>COUNTIFS('20240621_intention'!C:C, B357)</f>
        <v>0</v>
      </c>
      <c r="D357" s="56">
        <f>COUNTIFS(Gamchat!C:C, B357)</f>
        <v>0</v>
      </c>
      <c r="E357" s="62">
        <f t="shared" si="2"/>
        <v>0</v>
      </c>
      <c r="F357" s="9" t="str">
        <f t="shared" si="3"/>
        <v>#N/A</v>
      </c>
    </row>
    <row r="358">
      <c r="A358" s="62">
        <f t="shared" si="1"/>
        <v>357</v>
      </c>
      <c r="B358" s="63" t="str">
        <f>'Trang tính3'!A100</f>
        <v>Chốt sản phẩm Sách &amp; Tạp chí</v>
      </c>
      <c r="C358" s="56">
        <f>COUNTIFS('20240621_intention'!C:C, B358)</f>
        <v>0</v>
      </c>
      <c r="D358" s="56">
        <f>COUNTIFS(Gamchat!C:C, B358)</f>
        <v>0</v>
      </c>
      <c r="E358" s="62">
        <f t="shared" si="2"/>
        <v>0</v>
      </c>
      <c r="F358" s="9" t="str">
        <f t="shared" si="3"/>
        <v>#N/A</v>
      </c>
    </row>
    <row r="359">
      <c r="A359" s="62">
        <f t="shared" si="1"/>
        <v>358</v>
      </c>
      <c r="B359" s="63" t="str">
        <f>'Trang tính3'!A137</f>
        <v>Chốt sản phẩm Quần áo thú cưng</v>
      </c>
      <c r="C359" s="56">
        <f>COUNTIFS('20240621_intention'!C:C, B359)</f>
        <v>0</v>
      </c>
      <c r="D359" s="56">
        <f>COUNTIFS(Gamchat!C:C, B359)</f>
        <v>0</v>
      </c>
      <c r="E359" s="62">
        <f t="shared" si="2"/>
        <v>0</v>
      </c>
      <c r="F359" s="9" t="str">
        <f t="shared" si="3"/>
        <v>#N/A</v>
      </c>
    </row>
    <row r="360">
      <c r="A360" s="62">
        <f t="shared" si="1"/>
        <v>359</v>
      </c>
      <c r="B360" s="63" t="str">
        <f>'Trang tính3'!A76</f>
        <v>Chốt sản phẩm Quần áo mẹ bầu</v>
      </c>
      <c r="C360" s="56">
        <f>COUNTIFS('20240621_intention'!C:C, B360)</f>
        <v>0</v>
      </c>
      <c r="D360" s="56">
        <f>COUNTIFS(Gamchat!C:C, B360)</f>
        <v>0</v>
      </c>
      <c r="E360" s="62">
        <f t="shared" si="2"/>
        <v>0</v>
      </c>
      <c r="F360" s="9" t="str">
        <f t="shared" si="3"/>
        <v>#N/A</v>
      </c>
    </row>
    <row r="361">
      <c r="A361" s="62">
        <f t="shared" si="1"/>
        <v>360</v>
      </c>
      <c r="B361" s="63" t="str">
        <f>'Trang tính3'!A141</f>
        <v>Chốt sản phẩm Quà Tặng - Giấy Gói</v>
      </c>
      <c r="C361" s="56">
        <f>COUNTIFS('20240621_intention'!C:C, B361)</f>
        <v>0</v>
      </c>
      <c r="D361" s="56">
        <f>COUNTIFS(Gamchat!C:C, B361)</f>
        <v>0</v>
      </c>
      <c r="E361" s="62">
        <f t="shared" si="2"/>
        <v>0</v>
      </c>
      <c r="F361" s="9" t="str">
        <f t="shared" si="3"/>
        <v>#N/A</v>
      </c>
      <c r="G361" s="66" t="s">
        <v>1360</v>
      </c>
    </row>
    <row r="362">
      <c r="A362" s="62">
        <f t="shared" si="1"/>
        <v>361</v>
      </c>
      <c r="B362" s="65" t="str">
        <f>'Trang tính3'!A53</f>
        <v>Chốt sản phẩm phương tiện vận chuyển khác</v>
      </c>
      <c r="C362" s="56">
        <f>COUNTIFS('20240621_intention'!C:C, B362)</f>
        <v>0</v>
      </c>
      <c r="D362" s="56">
        <f>COUNTIFS(Gamchat!C:C, B362)</f>
        <v>0</v>
      </c>
      <c r="E362" s="62">
        <f t="shared" si="2"/>
        <v>0</v>
      </c>
      <c r="F362" s="9" t="str">
        <f t="shared" si="3"/>
        <v>#N/A</v>
      </c>
    </row>
    <row r="363">
      <c r="A363" s="62">
        <f t="shared" si="1"/>
        <v>362</v>
      </c>
      <c r="B363" s="65" t="str">
        <f>'Trang tính3'!A51</f>
        <v>Chốt sản phẩm Phụ kiện/Phụ tùng xe máy</v>
      </c>
      <c r="C363" s="56">
        <f>COUNTIFS('20240621_intention'!C:C, B363)</f>
        <v>0</v>
      </c>
      <c r="D363" s="56">
        <f>COUNTIFS(Gamchat!C:C, B363)</f>
        <v>0</v>
      </c>
      <c r="E363" s="62">
        <f t="shared" si="2"/>
        <v>0</v>
      </c>
      <c r="F363" s="9" t="str">
        <f t="shared" si="3"/>
        <v>#N/A</v>
      </c>
    </row>
    <row r="364">
      <c r="A364" s="62">
        <f t="shared" si="1"/>
        <v>363</v>
      </c>
      <c r="B364" s="63" t="str">
        <f>'Trang tính3'!A52</f>
        <v>Chốt sản phẩm Phụ kiện/Phụ tùng ô tô</v>
      </c>
      <c r="C364" s="56">
        <f>COUNTIFS('20240621_intention'!C:C, B364)</f>
        <v>0</v>
      </c>
      <c r="D364" s="56">
        <f>COUNTIFS(Gamchat!C:C, B364)</f>
        <v>0</v>
      </c>
      <c r="E364" s="62">
        <f t="shared" si="2"/>
        <v>0</v>
      </c>
      <c r="F364" s="9" t="str">
        <f t="shared" si="3"/>
        <v>#N/A</v>
      </c>
    </row>
    <row r="365">
      <c r="A365" s="62">
        <f t="shared" si="1"/>
        <v>364</v>
      </c>
      <c r="B365" s="65" t="str">
        <f>'Trang tính3'!A50</f>
        <v>Chốt sản phẩm Phụ kiện xe đạp</v>
      </c>
      <c r="C365" s="56">
        <f>COUNTIFS('20240621_intention'!C:C, B365)</f>
        <v>0</v>
      </c>
      <c r="D365" s="56">
        <f>COUNTIFS(Gamchat!C:C, B365)</f>
        <v>0</v>
      </c>
      <c r="E365" s="62">
        <f t="shared" si="2"/>
        <v>0</v>
      </c>
      <c r="F365" s="9" t="str">
        <f t="shared" si="3"/>
        <v>#N/A</v>
      </c>
    </row>
    <row r="366">
      <c r="A366" s="62">
        <f t="shared" si="1"/>
        <v>365</v>
      </c>
      <c r="B366" s="63" t="str">
        <f>'Trang tính3'!A74</f>
        <v>Chốt sản phẩm Phụ kiện mẹ bầu</v>
      </c>
      <c r="C366" s="56">
        <f>COUNTIFS('20240621_intention'!C:C, B366)</f>
        <v>0</v>
      </c>
      <c r="D366" s="56">
        <f>COUNTIFS(Gamchat!C:C, B366)</f>
        <v>0</v>
      </c>
      <c r="E366" s="62">
        <f t="shared" si="2"/>
        <v>0</v>
      </c>
      <c r="F366" s="9" t="str">
        <f t="shared" si="3"/>
        <v>#N/A</v>
      </c>
    </row>
    <row r="367">
      <c r="A367" s="62">
        <f t="shared" si="1"/>
        <v>366</v>
      </c>
      <c r="B367" s="63" t="str">
        <f>'Trang tính3'!A94</f>
        <v>Chốt sản phẩm Phụ kiện máy ảnh, máy quay phim</v>
      </c>
      <c r="C367" s="56">
        <f>COUNTIFS('20240621_intention'!C:C, B367)</f>
        <v>0</v>
      </c>
      <c r="D367" s="56">
        <f>COUNTIFS(Gamchat!C:C, B367)</f>
        <v>0</v>
      </c>
      <c r="E367" s="62">
        <f t="shared" si="2"/>
        <v>0</v>
      </c>
      <c r="F367" s="9" t="str">
        <f t="shared" si="3"/>
        <v>#N/A</v>
      </c>
    </row>
    <row r="368">
      <c r="A368" s="62">
        <f t="shared" si="1"/>
        <v>367</v>
      </c>
      <c r="B368" s="65" t="str">
        <f>'Trang tính3'!A57</f>
        <v>Chốt sản phẩm Phụ kiện giày dép (Làm đẹp)</v>
      </c>
      <c r="C368" s="56">
        <f>COUNTIFS('20240621_intention'!C:C, B368)</f>
        <v>0</v>
      </c>
      <c r="D368" s="56">
        <f>COUNTIFS(Gamchat!C:C, B368)</f>
        <v>0</v>
      </c>
      <c r="E368" s="62">
        <f t="shared" si="2"/>
        <v>0</v>
      </c>
      <c r="F368" s="9" t="str">
        <f t="shared" si="3"/>
        <v>#N/A</v>
      </c>
    </row>
    <row r="369">
      <c r="A369" s="62">
        <f t="shared" si="1"/>
        <v>368</v>
      </c>
      <c r="B369" s="65" t="str">
        <f>'Trang tính3'!A58</f>
        <v>Chốt sản phẩm Phụ kiện giày dép (Chăm sóc)</v>
      </c>
      <c r="C369" s="56">
        <f>COUNTIFS('20240621_intention'!C:C, B369)</f>
        <v>0</v>
      </c>
      <c r="D369" s="56">
        <f>COUNTIFS(Gamchat!C:C, B369)</f>
        <v>0</v>
      </c>
      <c r="E369" s="62">
        <f t="shared" si="2"/>
        <v>0</v>
      </c>
      <c r="F369" s="9" t="str">
        <f t="shared" si="3"/>
        <v>#N/A</v>
      </c>
    </row>
    <row r="370">
      <c r="A370" s="62">
        <f t="shared" si="1"/>
        <v>369</v>
      </c>
      <c r="B370" s="63" t="str">
        <f>'Trang tính3'!A138</f>
        <v>Chốt sản phẩm Phụ kiện cho thú cưng</v>
      </c>
      <c r="C370" s="56">
        <f>COUNTIFS('20240621_intention'!C:C, B370)</f>
        <v>0</v>
      </c>
      <c r="D370" s="56">
        <f>COUNTIFS(Gamchat!C:C, B370)</f>
        <v>0</v>
      </c>
      <c r="E370" s="62">
        <f t="shared" si="2"/>
        <v>0</v>
      </c>
      <c r="F370" s="9" t="str">
        <f t="shared" si="3"/>
        <v>#N/A</v>
      </c>
    </row>
    <row r="371">
      <c r="A371" s="62">
        <f t="shared" si="1"/>
        <v>370</v>
      </c>
      <c r="B371" s="63" t="str">
        <f>'Trang tính3'!A86</f>
        <v>Chốt sản phẩm Phụ kiện âm thanh</v>
      </c>
      <c r="C371" s="56">
        <f>COUNTIFS('20240621_intention'!C:C, B371)</f>
        <v>0</v>
      </c>
      <c r="D371" s="56">
        <f>COUNTIFS(Gamchat!C:C, B371)</f>
        <v>0</v>
      </c>
      <c r="E371" s="62">
        <f t="shared" si="2"/>
        <v>0</v>
      </c>
      <c r="F371" s="9" t="str">
        <f t="shared" si="3"/>
        <v>#N/A</v>
      </c>
    </row>
    <row r="372">
      <c r="A372" s="62">
        <f t="shared" si="1"/>
        <v>371</v>
      </c>
      <c r="B372" s="65" t="str">
        <f>'Trang tính3'!A48</f>
        <v>Chốt sản phẩm Mô tô, xe máy</v>
      </c>
      <c r="C372" s="56">
        <f>COUNTIFS('20240621_intention'!C:C, B372)</f>
        <v>0</v>
      </c>
      <c r="D372" s="56">
        <f>COUNTIFS(Gamchat!C:C, B372)</f>
        <v>0</v>
      </c>
      <c r="E372" s="62">
        <f t="shared" si="2"/>
        <v>0</v>
      </c>
      <c r="F372" s="9" t="str">
        <f t="shared" si="3"/>
        <v>#N/A</v>
      </c>
      <c r="G372" s="64" t="s">
        <v>32</v>
      </c>
    </row>
    <row r="373">
      <c r="A373" s="62">
        <f t="shared" si="1"/>
        <v>372</v>
      </c>
      <c r="B373" s="63" t="str">
        <f>'Trang tính3'!A84</f>
        <v>Chốt sản phẩm mẹ và bé khác</v>
      </c>
      <c r="C373" s="56">
        <f>COUNTIFS('20240621_intention'!C:C, B373)</f>
        <v>0</v>
      </c>
      <c r="D373" s="56">
        <f>COUNTIFS(Gamchat!C:C, B373)</f>
        <v>0</v>
      </c>
      <c r="E373" s="62">
        <f t="shared" si="2"/>
        <v>0</v>
      </c>
      <c r="F373" s="9" t="str">
        <f t="shared" si="3"/>
        <v>#N/A</v>
      </c>
    </row>
    <row r="374">
      <c r="A374" s="62">
        <f t="shared" si="1"/>
        <v>373</v>
      </c>
      <c r="B374" s="63" t="str">
        <f>'Trang tính3'!A89</f>
        <v>Chốt sản phẩm Máy tính và laptop</v>
      </c>
      <c r="C374" s="56">
        <f>COUNTIFS('20240621_intention'!C:C, B374)</f>
        <v>0</v>
      </c>
      <c r="D374" s="56">
        <f>COUNTIFS(Gamchat!C:C, B374)</f>
        <v>0</v>
      </c>
      <c r="E374" s="62">
        <f t="shared" si="2"/>
        <v>0</v>
      </c>
      <c r="F374" s="9" t="str">
        <f t="shared" si="3"/>
        <v>#N/A</v>
      </c>
    </row>
    <row r="375">
      <c r="A375" s="62">
        <f t="shared" si="1"/>
        <v>374</v>
      </c>
      <c r="B375" s="63" t="str">
        <f>'Trang tính3'!A88</f>
        <v>Chốt sản phẩm Máy tính bảng và phụ kiện</v>
      </c>
      <c r="C375" s="56">
        <f>COUNTIFS('20240621_intention'!C:C, B375)</f>
        <v>0</v>
      </c>
      <c r="D375" s="56">
        <f>COUNTIFS(Gamchat!C:C, B375)</f>
        <v>0</v>
      </c>
      <c r="E375" s="62">
        <f t="shared" si="2"/>
        <v>0</v>
      </c>
      <c r="F375" s="9" t="str">
        <f t="shared" si="3"/>
        <v>#N/A</v>
      </c>
      <c r="G375" s="65" t="s">
        <v>1235</v>
      </c>
    </row>
    <row r="376">
      <c r="A376" s="62">
        <f t="shared" si="1"/>
        <v>375</v>
      </c>
      <c r="B376" s="63" t="str">
        <f>'Trang tính3'!A96</f>
        <v>Chốt sản phẩm Máy bay camera và phụ kiện</v>
      </c>
      <c r="C376" s="56">
        <f>COUNTIFS('20240621_intention'!C:C, B376)</f>
        <v>0</v>
      </c>
      <c r="D376" s="56">
        <f>COUNTIFS(Gamchat!C:C, B376)</f>
        <v>0</v>
      </c>
      <c r="E376" s="62">
        <f t="shared" si="2"/>
        <v>0</v>
      </c>
      <c r="F376" s="9" t="str">
        <f t="shared" si="3"/>
        <v>#N/A</v>
      </c>
    </row>
    <row r="377">
      <c r="A377" s="62">
        <f t="shared" si="1"/>
        <v>376</v>
      </c>
      <c r="B377" s="63" t="str">
        <f>'Trang tính3'!A93</f>
        <v>Chốt sản phẩm Máy ảnh và máy quay phim</v>
      </c>
      <c r="C377" s="56">
        <f>COUNTIFS('20240621_intention'!C:C, B377)</f>
        <v>0</v>
      </c>
      <c r="D377" s="56">
        <f>COUNTIFS(Gamchat!C:C, B377)</f>
        <v>0</v>
      </c>
      <c r="E377" s="62">
        <f t="shared" si="2"/>
        <v>0</v>
      </c>
      <c r="F377" s="9" t="str">
        <f t="shared" si="3"/>
        <v>#N/A</v>
      </c>
    </row>
    <row r="378">
      <c r="A378" s="62">
        <f t="shared" si="1"/>
        <v>377</v>
      </c>
      <c r="B378" s="63" t="str">
        <f>'Trang tính3'!A91</f>
        <v>Chốt sản phẩm Linh kiện máy tính</v>
      </c>
      <c r="C378" s="56">
        <f>COUNTIFS('20240621_intention'!C:C, B378)</f>
        <v>0</v>
      </c>
      <c r="D378" s="56">
        <f>COUNTIFS(Gamchat!C:C, B378)</f>
        <v>0</v>
      </c>
      <c r="E378" s="62">
        <f t="shared" si="2"/>
        <v>0</v>
      </c>
      <c r="F378" s="9" t="str">
        <f t="shared" si="3"/>
        <v>#N/A</v>
      </c>
    </row>
    <row r="379">
      <c r="A379" s="62">
        <f t="shared" si="1"/>
        <v>378</v>
      </c>
      <c r="B379" s="63" t="str">
        <f>'Trang tính3'!A133</f>
        <v>Chốt sản phẩm khoẻ đẹp khác</v>
      </c>
      <c r="C379" s="56">
        <f>COUNTIFS('20240621_intention'!C:C, B379)</f>
        <v>0</v>
      </c>
      <c r="D379" s="56">
        <f>COUNTIFS(Gamchat!C:C, B379)</f>
        <v>0</v>
      </c>
      <c r="E379" s="62">
        <f t="shared" si="2"/>
        <v>0</v>
      </c>
      <c r="F379" s="9" t="str">
        <f t="shared" si="3"/>
        <v>#N/A</v>
      </c>
    </row>
    <row r="380">
      <c r="A380" s="62">
        <f t="shared" si="1"/>
        <v>379</v>
      </c>
      <c r="B380" s="63" t="str">
        <f>'Trang tính3'!A142</f>
        <v>Chốt sản phẩm Họa cụ</v>
      </c>
      <c r="C380" s="56">
        <f>COUNTIFS('20240621_intention'!C:C, B380)</f>
        <v>0</v>
      </c>
      <c r="D380" s="56">
        <f>COUNTIFS(Gamchat!C:C, B380)</f>
        <v>0</v>
      </c>
      <c r="E380" s="62">
        <f t="shared" si="2"/>
        <v>0</v>
      </c>
      <c r="F380" s="9" t="str">
        <f t="shared" si="3"/>
        <v>#N/A</v>
      </c>
    </row>
    <row r="381">
      <c r="A381" s="62">
        <f t="shared" si="1"/>
        <v>380</v>
      </c>
      <c r="B381" s="63" t="str">
        <f>'Trang tính3'!A115</f>
        <v>Chốt sản phẩm Đồ trang trí tiệc</v>
      </c>
      <c r="C381" s="56">
        <f>COUNTIFS('20240621_intention'!C:C, B381)</f>
        <v>0</v>
      </c>
      <c r="D381" s="56">
        <f>COUNTIFS(Gamchat!C:C, B381)</f>
        <v>0</v>
      </c>
      <c r="E381" s="62">
        <f t="shared" si="2"/>
        <v>0</v>
      </c>
      <c r="F381" s="9" t="str">
        <f t="shared" si="3"/>
        <v>#N/A</v>
      </c>
    </row>
    <row r="382">
      <c r="A382" s="62">
        <f t="shared" si="1"/>
        <v>381</v>
      </c>
      <c r="B382" s="63" t="str">
        <f>'Trang tính3'!A101</f>
        <v>Chốt sản phẩm Du lịch &amp; Hành lý</v>
      </c>
      <c r="C382" s="56">
        <f>COUNTIFS('20240621_intention'!C:C, B382)</f>
        <v>0</v>
      </c>
      <c r="D382" s="56">
        <f>COUNTIFS(Gamchat!C:C, B382)</f>
        <v>0</v>
      </c>
      <c r="E382" s="62">
        <f t="shared" si="2"/>
        <v>0</v>
      </c>
      <c r="F382" s="9" t="str">
        <f t="shared" si="3"/>
        <v>#N/A</v>
      </c>
    </row>
    <row r="383">
      <c r="A383" s="62">
        <f t="shared" si="1"/>
        <v>382</v>
      </c>
      <c r="B383" s="63" t="str">
        <f>'Trang tính3'!A134</f>
        <v>Chốt sản phẩm Chăm sóc thú cưng</v>
      </c>
      <c r="C383" s="56">
        <f>COUNTIFS('20240621_intention'!C:C, B383)</f>
        <v>0</v>
      </c>
      <c r="D383" s="56">
        <f>COUNTIFS(Gamchat!C:C, B383)</f>
        <v>0</v>
      </c>
      <c r="E383" s="62">
        <f t="shared" si="2"/>
        <v>0</v>
      </c>
      <c r="F383" s="9" t="str">
        <f t="shared" si="3"/>
        <v>#N/A</v>
      </c>
    </row>
    <row r="384">
      <c r="A384" s="62">
        <f t="shared" si="1"/>
        <v>383</v>
      </c>
      <c r="B384" s="63" t="str">
        <f>'Trang tính3'!A82</f>
        <v>Chốt sản phẩm Chăm sóc sức khỏe mẹ</v>
      </c>
      <c r="C384" s="56">
        <f>COUNTIFS('20240621_intention'!C:C, B384)</f>
        <v>0</v>
      </c>
      <c r="D384" s="56">
        <f>COUNTIFS(Gamchat!C:C, B384)</f>
        <v>0</v>
      </c>
      <c r="E384" s="62">
        <f t="shared" si="2"/>
        <v>0</v>
      </c>
      <c r="F384" s="9" t="str">
        <f t="shared" si="3"/>
        <v>#N/A</v>
      </c>
    </row>
    <row r="385">
      <c r="A385" s="62">
        <f t="shared" si="1"/>
        <v>384</v>
      </c>
      <c r="B385" s="63" t="str">
        <f>'Trang tính3'!A83</f>
        <v>Chốt sản phẩm Chăm sóc sức khỏe bé</v>
      </c>
      <c r="C385" s="56">
        <f>COUNTIFS('20240621_intention'!C:C, B385)</f>
        <v>0</v>
      </c>
      <c r="D385" s="56">
        <f>COUNTIFS(Gamchat!C:C, B385)</f>
        <v>0</v>
      </c>
      <c r="E385" s="62">
        <f t="shared" si="2"/>
        <v>0</v>
      </c>
      <c r="F385" s="9" t="str">
        <f t="shared" si="3"/>
        <v>#N/A</v>
      </c>
    </row>
    <row r="386">
      <c r="A386" s="62">
        <f t="shared" si="1"/>
        <v>385</v>
      </c>
      <c r="B386" s="63" t="str">
        <f>'Trang tính3'!A81</f>
        <v>Chốt sản phẩm Bộ &amp; Gói quà tặng</v>
      </c>
      <c r="C386" s="56">
        <f>COUNTIFS('20240621_intention'!C:C, B386)</f>
        <v>0</v>
      </c>
      <c r="D386" s="56">
        <f>COUNTIFS(Gamchat!C:C, B386)</f>
        <v>0</v>
      </c>
      <c r="E386" s="62">
        <f t="shared" si="2"/>
        <v>0</v>
      </c>
      <c r="F386" s="9" t="str">
        <f t="shared" si="3"/>
        <v>#N/A</v>
      </c>
    </row>
    <row r="387">
      <c r="A387" s="62">
        <f t="shared" si="1"/>
        <v>386</v>
      </c>
      <c r="B387" s="63" t="str">
        <f>'Trang tính3'!A387</f>
        <v>Nhắc nhở phản hồi</v>
      </c>
      <c r="C387" s="56">
        <f>COUNTIFS('20240621_intention'!C:C, B387)</f>
        <v>0</v>
      </c>
      <c r="D387" s="56">
        <f>COUNTIFS(Gamchat!C:C, B387)</f>
        <v>0</v>
      </c>
      <c r="E387" s="62">
        <f t="shared" si="2"/>
        <v>0</v>
      </c>
      <c r="F387" s="9" t="str">
        <f t="shared" si="3"/>
        <v>#N/A</v>
      </c>
    </row>
    <row r="388">
      <c r="A388" s="62">
        <f t="shared" si="1"/>
        <v>387</v>
      </c>
      <c r="B388" s="63" t="str">
        <f>'Trang tính3'!A388</f>
        <v>Từ nhạy cảm</v>
      </c>
      <c r="C388" s="56"/>
      <c r="D388" s="56"/>
      <c r="F388" s="9" t="str">
        <f t="shared" si="3"/>
        <v>#N/A</v>
      </c>
      <c r="H388" s="26" t="s">
        <v>27961</v>
      </c>
      <c r="I388" s="62">
        <f>sum(E:E)</f>
        <v>37569</v>
      </c>
    </row>
    <row r="389">
      <c r="A389" s="62">
        <f t="shared" si="1"/>
        <v>388</v>
      </c>
      <c r="B389" s="63" t="str">
        <f>'Trang tính3'!A389</f>
        <v/>
      </c>
      <c r="C389" s="56"/>
      <c r="D389" s="56"/>
      <c r="F389" s="9" t="str">
        <f t="shared" si="3"/>
        <v>#N/A</v>
      </c>
    </row>
    <row r="390">
      <c r="A390" s="62">
        <f t="shared" si="1"/>
        <v>389</v>
      </c>
      <c r="B390" s="63" t="str">
        <f>'Trang tính3'!A390</f>
        <v/>
      </c>
      <c r="C390" s="56"/>
      <c r="D390" s="56"/>
      <c r="F390" s="9" t="str">
        <f t="shared" si="3"/>
        <v>#N/A</v>
      </c>
    </row>
    <row r="391">
      <c r="A391" s="62">
        <f t="shared" si="1"/>
        <v>390</v>
      </c>
      <c r="B391" s="63" t="str">
        <f>'Trang tính3'!A391</f>
        <v/>
      </c>
      <c r="C391" s="56"/>
      <c r="D391" s="56"/>
      <c r="F391" s="9" t="str">
        <f t="shared" si="3"/>
        <v>#N/A</v>
      </c>
    </row>
    <row r="392">
      <c r="A392" s="62">
        <f t="shared" si="1"/>
        <v>391</v>
      </c>
      <c r="B392" s="63" t="str">
        <f>'Trang tính3'!A392</f>
        <v/>
      </c>
      <c r="C392" s="56"/>
      <c r="D392" s="56"/>
      <c r="F392" s="9" t="str">
        <f t="shared" si="3"/>
        <v>#N/A</v>
      </c>
    </row>
    <row r="393">
      <c r="A393" s="62">
        <f t="shared" si="1"/>
        <v>392</v>
      </c>
      <c r="B393" s="63" t="str">
        <f>'Trang tính3'!A393</f>
        <v/>
      </c>
      <c r="C393" s="56"/>
      <c r="D393" s="56"/>
      <c r="F393" s="9" t="str">
        <f t="shared" si="3"/>
        <v>#N/A</v>
      </c>
    </row>
    <row r="394">
      <c r="A394" s="62">
        <f t="shared" si="1"/>
        <v>393</v>
      </c>
      <c r="B394" s="63" t="str">
        <f>'Trang tính3'!A394</f>
        <v/>
      </c>
      <c r="C394" s="56"/>
      <c r="D394" s="56"/>
      <c r="F394" s="9" t="str">
        <f t="shared" si="3"/>
        <v>#N/A</v>
      </c>
    </row>
    <row r="395">
      <c r="A395" s="62">
        <f t="shared" si="1"/>
        <v>394</v>
      </c>
      <c r="B395" s="63" t="str">
        <f>'Trang tính3'!A395</f>
        <v/>
      </c>
      <c r="C395" s="56"/>
      <c r="D395" s="56"/>
      <c r="F395" s="9" t="str">
        <f t="shared" si="3"/>
        <v>#N/A</v>
      </c>
    </row>
    <row r="396">
      <c r="A396" s="62">
        <f t="shared" si="1"/>
        <v>395</v>
      </c>
      <c r="B396" s="63" t="str">
        <f>'Trang tính3'!A396</f>
        <v/>
      </c>
      <c r="C396" s="56"/>
      <c r="D396" s="56"/>
      <c r="F396" s="9" t="str">
        <f t="shared" si="3"/>
        <v>#N/A</v>
      </c>
    </row>
    <row r="397">
      <c r="A397" s="62">
        <f t="shared" si="1"/>
        <v>396</v>
      </c>
      <c r="B397" s="63" t="str">
        <f>'Trang tính3'!A397</f>
        <v/>
      </c>
      <c r="C397" s="56"/>
      <c r="D397" s="56"/>
      <c r="F397" s="9" t="str">
        <f t="shared" si="3"/>
        <v>#N/A</v>
      </c>
    </row>
    <row r="398">
      <c r="A398" s="62">
        <f t="shared" si="1"/>
        <v>397</v>
      </c>
      <c r="B398" s="63" t="str">
        <f>'Trang tính3'!A398</f>
        <v/>
      </c>
      <c r="C398" s="56"/>
      <c r="D398" s="56"/>
      <c r="F398" s="9" t="str">
        <f t="shared" si="3"/>
        <v>#N/A</v>
      </c>
    </row>
    <row r="399">
      <c r="A399" s="62">
        <f t="shared" si="1"/>
        <v>398</v>
      </c>
      <c r="B399" s="63" t="str">
        <f>'Trang tính3'!A399</f>
        <v/>
      </c>
      <c r="C399" s="56"/>
      <c r="D399" s="56"/>
      <c r="F399" s="9" t="str">
        <f t="shared" si="3"/>
        <v>#N/A</v>
      </c>
    </row>
    <row r="400">
      <c r="A400" s="62">
        <f t="shared" si="1"/>
        <v>399</v>
      </c>
      <c r="B400" s="63" t="str">
        <f>'Trang tính3'!A400</f>
        <v/>
      </c>
      <c r="C400" s="56"/>
      <c r="D400" s="56"/>
      <c r="F400" s="9" t="str">
        <f t="shared" si="3"/>
        <v>#N/A</v>
      </c>
    </row>
    <row r="401">
      <c r="A401" s="62">
        <f t="shared" si="1"/>
        <v>400</v>
      </c>
      <c r="B401" s="63" t="str">
        <f>'Trang tính3'!A401</f>
        <v/>
      </c>
      <c r="C401" s="56"/>
      <c r="D401" s="56"/>
      <c r="F401" s="9" t="str">
        <f t="shared" si="3"/>
        <v>#N/A</v>
      </c>
    </row>
    <row r="402">
      <c r="A402" s="62">
        <f t="shared" si="1"/>
        <v>401</v>
      </c>
      <c r="B402" s="63" t="str">
        <f>'Trang tính3'!A402</f>
        <v/>
      </c>
      <c r="C402" s="56"/>
      <c r="D402" s="56"/>
      <c r="F402" s="9"/>
    </row>
    <row r="403">
      <c r="A403" s="62">
        <f t="shared" si="1"/>
        <v>402</v>
      </c>
      <c r="B403" s="63" t="str">
        <f>'Trang tính3'!A403</f>
        <v/>
      </c>
      <c r="C403" s="56"/>
      <c r="D403" s="56"/>
      <c r="F403" s="9"/>
    </row>
    <row r="404">
      <c r="A404" s="62">
        <f t="shared" si="1"/>
        <v>403</v>
      </c>
      <c r="B404" s="63" t="str">
        <f>'Trang tính3'!A404</f>
        <v/>
      </c>
      <c r="C404" s="56"/>
      <c r="D404" s="56"/>
      <c r="F404" s="9"/>
    </row>
    <row r="405">
      <c r="A405" s="62">
        <f t="shared" si="1"/>
        <v>404</v>
      </c>
      <c r="B405" s="63" t="str">
        <f>'Trang tính3'!A405</f>
        <v/>
      </c>
      <c r="C405" s="56"/>
      <c r="D405" s="56"/>
      <c r="F405" s="9"/>
    </row>
    <row r="406">
      <c r="A406" s="62">
        <f t="shared" si="1"/>
        <v>405</v>
      </c>
      <c r="B406" s="63" t="str">
        <f>'Trang tính3'!A406</f>
        <v/>
      </c>
      <c r="C406" s="56"/>
      <c r="D406" s="56"/>
      <c r="F406" s="9"/>
    </row>
    <row r="407">
      <c r="A407" s="62">
        <f t="shared" si="1"/>
        <v>406</v>
      </c>
      <c r="B407" s="63" t="str">
        <f>'Trang tính3'!A407</f>
        <v/>
      </c>
      <c r="C407" s="56"/>
      <c r="D407" s="56"/>
      <c r="F407" s="9"/>
    </row>
    <row r="408">
      <c r="A408" s="62">
        <f t="shared" si="1"/>
        <v>407</v>
      </c>
      <c r="B408" s="63" t="str">
        <f>'Trang tính3'!A408</f>
        <v/>
      </c>
      <c r="C408" s="56"/>
      <c r="D408" s="56"/>
      <c r="F408" s="9"/>
    </row>
    <row r="409">
      <c r="A409" s="62">
        <f t="shared" si="1"/>
        <v>408</v>
      </c>
      <c r="B409" s="63" t="str">
        <f>'Trang tính3'!A409</f>
        <v/>
      </c>
      <c r="C409" s="56"/>
      <c r="D409" s="56"/>
      <c r="F409" s="9"/>
    </row>
    <row r="410">
      <c r="A410" s="62">
        <f t="shared" si="1"/>
        <v>409</v>
      </c>
      <c r="B410" s="63" t="str">
        <f>'Trang tính3'!A410</f>
        <v/>
      </c>
      <c r="C410" s="56"/>
      <c r="D410" s="56"/>
      <c r="F410" s="9"/>
    </row>
    <row r="411">
      <c r="A411" s="62">
        <f t="shared" si="1"/>
        <v>410</v>
      </c>
      <c r="B411" s="63" t="str">
        <f>'Trang tính3'!A411</f>
        <v/>
      </c>
      <c r="C411" s="56"/>
      <c r="D411" s="56"/>
      <c r="F411" s="9"/>
    </row>
    <row r="412">
      <c r="A412" s="62">
        <f t="shared" si="1"/>
        <v>411</v>
      </c>
      <c r="B412" s="63" t="str">
        <f>'Trang tính3'!A412</f>
        <v/>
      </c>
      <c r="C412" s="56"/>
      <c r="D412" s="56"/>
      <c r="F412" s="9"/>
    </row>
    <row r="413">
      <c r="A413" s="62">
        <f t="shared" si="1"/>
        <v>412</v>
      </c>
      <c r="B413" s="63" t="str">
        <f>'Trang tính3'!A413</f>
        <v/>
      </c>
      <c r="F413" s="9"/>
    </row>
    <row r="414">
      <c r="A414" s="62">
        <f t="shared" si="1"/>
        <v>413</v>
      </c>
      <c r="B414" s="63" t="str">
        <f>'Trang tính3'!A414</f>
        <v/>
      </c>
      <c r="F414" s="9"/>
    </row>
    <row r="415">
      <c r="A415" s="62">
        <f t="shared" si="1"/>
        <v>414</v>
      </c>
      <c r="B415" s="63" t="str">
        <f>'Trang tính3'!A415</f>
        <v/>
      </c>
      <c r="F415" s="9"/>
    </row>
    <row r="416">
      <c r="A416" s="62">
        <f t="shared" si="1"/>
        <v>415</v>
      </c>
      <c r="B416" s="63" t="str">
        <f>'Trang tính3'!A416</f>
        <v/>
      </c>
      <c r="F416" s="9"/>
    </row>
    <row r="417">
      <c r="A417" s="62">
        <f t="shared" si="1"/>
        <v>416</v>
      </c>
      <c r="B417" s="63" t="str">
        <f>'Trang tính3'!A417</f>
        <v/>
      </c>
      <c r="F417" s="9"/>
    </row>
    <row r="418">
      <c r="A418" s="62">
        <f t="shared" si="1"/>
        <v>417</v>
      </c>
      <c r="B418" s="63" t="str">
        <f>'Trang tính3'!A418</f>
        <v/>
      </c>
      <c r="F418" s="9"/>
    </row>
    <row r="419">
      <c r="A419" s="62">
        <f t="shared" si="1"/>
        <v>418</v>
      </c>
      <c r="B419" s="63" t="str">
        <f>'Trang tính3'!A419</f>
        <v/>
      </c>
      <c r="F419" s="9"/>
    </row>
    <row r="420">
      <c r="A420" s="62">
        <f t="shared" si="1"/>
        <v>419</v>
      </c>
      <c r="B420" s="63" t="str">
        <f>'Trang tính3'!A420</f>
        <v/>
      </c>
      <c r="F420" s="9"/>
    </row>
    <row r="421">
      <c r="A421" s="62">
        <f t="shared" si="1"/>
        <v>420</v>
      </c>
      <c r="B421" s="63" t="str">
        <f>'Trang tính3'!A421</f>
        <v/>
      </c>
      <c r="F421" s="9"/>
    </row>
    <row r="422">
      <c r="A422" s="62">
        <f t="shared" si="1"/>
        <v>421</v>
      </c>
      <c r="B422" s="63" t="str">
        <f>'Trang tính3'!A422</f>
        <v/>
      </c>
      <c r="F422" s="9"/>
    </row>
    <row r="423">
      <c r="A423" s="62">
        <f t="shared" si="1"/>
        <v>422</v>
      </c>
      <c r="B423" s="63" t="str">
        <f>'Trang tính3'!A423</f>
        <v/>
      </c>
      <c r="F423" s="9"/>
    </row>
    <row r="424">
      <c r="A424" s="62">
        <f t="shared" si="1"/>
        <v>423</v>
      </c>
      <c r="B424" s="63" t="str">
        <f>'Trang tính3'!A424</f>
        <v/>
      </c>
      <c r="F424" s="9"/>
    </row>
    <row r="425">
      <c r="A425" s="62">
        <f t="shared" si="1"/>
        <v>424</v>
      </c>
      <c r="B425" s="63" t="str">
        <f>'Trang tính3'!A425</f>
        <v/>
      </c>
      <c r="F425" s="9"/>
    </row>
    <row r="426">
      <c r="A426" s="62">
        <f t="shared" si="1"/>
        <v>425</v>
      </c>
      <c r="B426" s="63" t="str">
        <f>'Trang tính3'!A426</f>
        <v/>
      </c>
      <c r="F426" s="9"/>
    </row>
    <row r="427">
      <c r="A427" s="62">
        <f t="shared" si="1"/>
        <v>426</v>
      </c>
      <c r="B427" s="63" t="str">
        <f>'Trang tính3'!A427</f>
        <v/>
      </c>
      <c r="F427" s="9"/>
    </row>
    <row r="428">
      <c r="A428" s="62">
        <f t="shared" si="1"/>
        <v>427</v>
      </c>
      <c r="B428" s="63" t="str">
        <f>'Trang tính3'!A428</f>
        <v/>
      </c>
      <c r="F428" s="9"/>
    </row>
    <row r="429">
      <c r="A429" s="62">
        <f t="shared" si="1"/>
        <v>428</v>
      </c>
      <c r="B429" s="63" t="str">
        <f>'Trang tính3'!A429</f>
        <v/>
      </c>
      <c r="F429" s="9"/>
    </row>
    <row r="430">
      <c r="A430" s="62">
        <f t="shared" si="1"/>
        <v>429</v>
      </c>
      <c r="B430" s="63" t="str">
        <f>'Trang tính3'!A430</f>
        <v/>
      </c>
      <c r="F430" s="9"/>
    </row>
    <row r="431">
      <c r="A431" s="62">
        <f t="shared" si="1"/>
        <v>430</v>
      </c>
      <c r="B431" s="63" t="str">
        <f>'Trang tính3'!A431</f>
        <v/>
      </c>
      <c r="F431" s="9"/>
    </row>
    <row r="432">
      <c r="A432" s="62">
        <f t="shared" si="1"/>
        <v>431</v>
      </c>
      <c r="B432" s="63" t="str">
        <f>'Trang tính3'!A432</f>
        <v/>
      </c>
      <c r="F432" s="9"/>
    </row>
    <row r="433">
      <c r="A433" s="62">
        <f t="shared" si="1"/>
        <v>432</v>
      </c>
      <c r="B433" s="63" t="str">
        <f>'Trang tính3'!A433</f>
        <v/>
      </c>
      <c r="F433" s="9"/>
    </row>
    <row r="434">
      <c r="A434" s="62">
        <f t="shared" si="1"/>
        <v>433</v>
      </c>
      <c r="B434" s="63" t="str">
        <f>'Trang tính3'!A434</f>
        <v/>
      </c>
      <c r="F434" s="9"/>
    </row>
    <row r="435">
      <c r="A435" s="62">
        <f t="shared" si="1"/>
        <v>434</v>
      </c>
      <c r="B435" s="63" t="str">
        <f>'Trang tính3'!A435</f>
        <v/>
      </c>
      <c r="F435" s="9"/>
    </row>
    <row r="436">
      <c r="A436" s="62">
        <f t="shared" si="1"/>
        <v>435</v>
      </c>
      <c r="B436" s="63" t="str">
        <f>'Trang tính3'!A436</f>
        <v/>
      </c>
      <c r="F436" s="9"/>
    </row>
    <row r="437">
      <c r="A437" s="62">
        <f t="shared" si="1"/>
        <v>436</v>
      </c>
      <c r="B437" s="63" t="str">
        <f>'Trang tính3'!A437</f>
        <v/>
      </c>
      <c r="F437" s="9"/>
    </row>
    <row r="438">
      <c r="A438" s="62">
        <f t="shared" si="1"/>
        <v>437</v>
      </c>
      <c r="B438" s="63" t="str">
        <f>'Trang tính3'!A438</f>
        <v/>
      </c>
      <c r="F438" s="9"/>
    </row>
    <row r="439">
      <c r="A439" s="62">
        <f t="shared" si="1"/>
        <v>438</v>
      </c>
      <c r="B439" s="63" t="str">
        <f>'Trang tính3'!A439</f>
        <v/>
      </c>
      <c r="F439" s="9"/>
    </row>
    <row r="440">
      <c r="A440" s="62">
        <f t="shared" si="1"/>
        <v>439</v>
      </c>
      <c r="B440" s="63" t="str">
        <f>'Trang tính3'!A440</f>
        <v/>
      </c>
      <c r="F440" s="9"/>
    </row>
    <row r="441">
      <c r="A441" s="62">
        <f t="shared" si="1"/>
        <v>440</v>
      </c>
      <c r="B441" s="63" t="str">
        <f>'Trang tính3'!A441</f>
        <v/>
      </c>
      <c r="F441" s="9"/>
    </row>
    <row r="442">
      <c r="A442" s="62">
        <f t="shared" si="1"/>
        <v>441</v>
      </c>
      <c r="B442" s="63" t="str">
        <f>'Trang tính3'!A442</f>
        <v/>
      </c>
      <c r="F442" s="9"/>
    </row>
    <row r="443">
      <c r="A443" s="62">
        <f t="shared" si="1"/>
        <v>442</v>
      </c>
      <c r="B443" s="63" t="str">
        <f>'Trang tính3'!A443</f>
        <v/>
      </c>
      <c r="F443" s="9"/>
    </row>
    <row r="444">
      <c r="A444" s="62">
        <f t="shared" si="1"/>
        <v>443</v>
      </c>
      <c r="B444" s="63" t="str">
        <f>'Trang tính3'!A444</f>
        <v/>
      </c>
      <c r="F444" s="9"/>
    </row>
    <row r="445">
      <c r="A445" s="62">
        <f t="shared" si="1"/>
        <v>444</v>
      </c>
      <c r="B445" s="63" t="str">
        <f>'Trang tính3'!A445</f>
        <v/>
      </c>
      <c r="F445" s="9"/>
    </row>
    <row r="446">
      <c r="A446" s="62">
        <f t="shared" si="1"/>
        <v>445</v>
      </c>
      <c r="B446" s="63" t="str">
        <f>'Trang tính3'!A446</f>
        <v/>
      </c>
      <c r="F446" s="9"/>
    </row>
    <row r="447">
      <c r="A447" s="62">
        <f t="shared" si="1"/>
        <v>446</v>
      </c>
      <c r="B447" s="63" t="str">
        <f>'Trang tính3'!A447</f>
        <v/>
      </c>
      <c r="F447" s="9"/>
    </row>
    <row r="448">
      <c r="A448" s="62">
        <f t="shared" si="1"/>
        <v>447</v>
      </c>
      <c r="B448" s="63" t="str">
        <f>'Trang tính3'!A448</f>
        <v/>
      </c>
      <c r="F448" s="9"/>
    </row>
    <row r="449">
      <c r="A449" s="62">
        <f t="shared" si="1"/>
        <v>448</v>
      </c>
      <c r="B449" s="63" t="str">
        <f>'Trang tính3'!A449</f>
        <v/>
      </c>
      <c r="F449" s="9"/>
    </row>
    <row r="450">
      <c r="A450" s="62">
        <f t="shared" si="1"/>
        <v>449</v>
      </c>
      <c r="B450" s="63" t="str">
        <f>'Trang tính3'!A450</f>
        <v/>
      </c>
      <c r="F450" s="9"/>
    </row>
    <row r="451">
      <c r="A451" s="62">
        <f t="shared" si="1"/>
        <v>450</v>
      </c>
      <c r="B451" s="63" t="str">
        <f>'Trang tính3'!A451</f>
        <v/>
      </c>
      <c r="F451" s="9"/>
    </row>
    <row r="452">
      <c r="A452" s="62">
        <f t="shared" si="1"/>
        <v>451</v>
      </c>
      <c r="B452" s="63" t="str">
        <f>'Trang tính3'!A452</f>
        <v/>
      </c>
      <c r="F452" s="9"/>
    </row>
    <row r="453">
      <c r="A453" s="62">
        <f t="shared" si="1"/>
        <v>452</v>
      </c>
      <c r="B453" s="63" t="str">
        <f>'Trang tính3'!A453</f>
        <v/>
      </c>
      <c r="F453" s="9"/>
    </row>
    <row r="454">
      <c r="A454" s="62">
        <f t="shared" si="1"/>
        <v>453</v>
      </c>
      <c r="B454" s="63" t="str">
        <f>'Trang tính3'!A454</f>
        <v/>
      </c>
      <c r="F454" s="9"/>
    </row>
    <row r="455">
      <c r="A455" s="62">
        <f t="shared" si="1"/>
        <v>454</v>
      </c>
      <c r="B455" s="63" t="str">
        <f>'Trang tính3'!A455</f>
        <v/>
      </c>
      <c r="F455" s="9"/>
    </row>
    <row r="456">
      <c r="A456" s="62">
        <f t="shared" si="1"/>
        <v>455</v>
      </c>
      <c r="B456" s="63" t="str">
        <f>'Trang tính3'!A456</f>
        <v/>
      </c>
      <c r="F456" s="9"/>
    </row>
    <row r="457">
      <c r="A457" s="62">
        <f t="shared" si="1"/>
        <v>456</v>
      </c>
      <c r="B457" s="63" t="str">
        <f>'Trang tính3'!A457</f>
        <v/>
      </c>
      <c r="F457" s="9"/>
    </row>
    <row r="458">
      <c r="A458" s="62">
        <f t="shared" si="1"/>
        <v>457</v>
      </c>
      <c r="B458" s="63" t="str">
        <f>'Trang tính3'!A458</f>
        <v/>
      </c>
      <c r="F458" s="9"/>
    </row>
    <row r="459">
      <c r="A459" s="62">
        <f t="shared" si="1"/>
        <v>458</v>
      </c>
      <c r="B459" s="63" t="str">
        <f>'Trang tính3'!A459</f>
        <v/>
      </c>
      <c r="F459" s="9"/>
    </row>
    <row r="460">
      <c r="A460" s="62">
        <f t="shared" si="1"/>
        <v>459</v>
      </c>
      <c r="B460" s="63" t="str">
        <f>'Trang tính3'!A460</f>
        <v/>
      </c>
      <c r="F460" s="9"/>
    </row>
    <row r="461">
      <c r="A461" s="62">
        <f t="shared" si="1"/>
        <v>460</v>
      </c>
      <c r="B461" s="63" t="str">
        <f>'Trang tính3'!A461</f>
        <v/>
      </c>
      <c r="F461" s="9"/>
    </row>
    <row r="462">
      <c r="A462" s="62">
        <f t="shared" si="1"/>
        <v>461</v>
      </c>
      <c r="B462" s="63" t="str">
        <f>'Trang tính3'!A462</f>
        <v/>
      </c>
      <c r="F462" s="9"/>
    </row>
    <row r="463">
      <c r="A463" s="62">
        <f t="shared" si="1"/>
        <v>462</v>
      </c>
      <c r="B463" s="63" t="str">
        <f>'Trang tính3'!A463</f>
        <v/>
      </c>
      <c r="F463" s="9"/>
    </row>
    <row r="464">
      <c r="A464" s="62">
        <f t="shared" si="1"/>
        <v>463</v>
      </c>
      <c r="B464" s="63" t="str">
        <f>'Trang tính3'!A464</f>
        <v/>
      </c>
      <c r="F464" s="9"/>
    </row>
    <row r="465">
      <c r="A465" s="62">
        <f t="shared" si="1"/>
        <v>464</v>
      </c>
      <c r="B465" s="63" t="str">
        <f>'Trang tính3'!A465</f>
        <v/>
      </c>
      <c r="F465" s="9"/>
    </row>
    <row r="466">
      <c r="A466" s="62">
        <f t="shared" si="1"/>
        <v>465</v>
      </c>
      <c r="B466" s="63" t="str">
        <f>'Trang tính3'!A466</f>
        <v/>
      </c>
      <c r="F466" s="9"/>
    </row>
    <row r="467">
      <c r="A467" s="62">
        <f t="shared" si="1"/>
        <v>466</v>
      </c>
      <c r="B467" s="63" t="str">
        <f>'Trang tính3'!A467</f>
        <v/>
      </c>
      <c r="F467" s="9"/>
    </row>
    <row r="468">
      <c r="A468" s="62">
        <f t="shared" si="1"/>
        <v>467</v>
      </c>
      <c r="B468" s="63" t="str">
        <f>'Trang tính3'!A468</f>
        <v/>
      </c>
      <c r="F468" s="9"/>
    </row>
    <row r="469">
      <c r="A469" s="62">
        <f t="shared" si="1"/>
        <v>468</v>
      </c>
      <c r="B469" s="63" t="str">
        <f>'Trang tính3'!A469</f>
        <v/>
      </c>
      <c r="F469" s="9"/>
    </row>
    <row r="470">
      <c r="A470" s="62">
        <f t="shared" si="1"/>
        <v>469</v>
      </c>
      <c r="B470" s="63" t="str">
        <f>'Trang tính3'!A470</f>
        <v/>
      </c>
      <c r="F470" s="9"/>
    </row>
    <row r="471">
      <c r="B471" s="63" t="str">
        <f>'Trang tính3'!A471</f>
        <v/>
      </c>
      <c r="F471" s="9"/>
    </row>
    <row r="472">
      <c r="B472" s="63" t="str">
        <f>'Trang tính3'!A472</f>
        <v/>
      </c>
      <c r="F472" s="9"/>
    </row>
    <row r="473">
      <c r="B473" s="63" t="str">
        <f>'Trang tính3'!A473</f>
        <v/>
      </c>
      <c r="F473" s="9"/>
    </row>
    <row r="474">
      <c r="B474" s="63" t="str">
        <f>'Trang tính3'!A474</f>
        <v/>
      </c>
      <c r="F474" s="9"/>
    </row>
    <row r="475">
      <c r="B475" s="63" t="str">
        <f>'Trang tính3'!A475</f>
        <v/>
      </c>
      <c r="F475" s="9"/>
    </row>
    <row r="476">
      <c r="B476" s="63" t="str">
        <f>'Trang tính3'!A476</f>
        <v/>
      </c>
      <c r="F476" s="9"/>
    </row>
    <row r="477">
      <c r="B477" s="63" t="str">
        <f>'Trang tính3'!A477</f>
        <v/>
      </c>
      <c r="F477" s="9"/>
    </row>
    <row r="478">
      <c r="B478" s="63" t="str">
        <f>'Trang tính3'!A478</f>
        <v/>
      </c>
      <c r="F478" s="9"/>
    </row>
    <row r="479">
      <c r="B479" s="63" t="str">
        <f>'Trang tính3'!A479</f>
        <v/>
      </c>
      <c r="F479" s="9"/>
    </row>
    <row r="480">
      <c r="B480" s="63" t="str">
        <f>'Trang tính3'!A480</f>
        <v/>
      </c>
      <c r="F480" s="9"/>
    </row>
    <row r="481">
      <c r="B481" s="63" t="str">
        <f>'Trang tính3'!A481</f>
        <v/>
      </c>
      <c r="F481" s="9"/>
    </row>
    <row r="482">
      <c r="B482" s="63" t="str">
        <f>'Trang tính3'!A482</f>
        <v/>
      </c>
      <c r="F482" s="9"/>
    </row>
    <row r="483">
      <c r="B483" s="63" t="str">
        <f>'Trang tính3'!A483</f>
        <v/>
      </c>
      <c r="F483" s="9"/>
    </row>
    <row r="484">
      <c r="B484" s="63" t="str">
        <f>'Trang tính3'!A484</f>
        <v/>
      </c>
      <c r="F484" s="9"/>
    </row>
    <row r="485">
      <c r="B485" s="63" t="str">
        <f>'Trang tính3'!A485</f>
        <v/>
      </c>
      <c r="F485" s="9"/>
    </row>
    <row r="486">
      <c r="B486" s="63" t="str">
        <f>'Trang tính3'!A486</f>
        <v/>
      </c>
      <c r="F486" s="9"/>
    </row>
    <row r="487">
      <c r="B487" s="63" t="str">
        <f>'Trang tính3'!A487</f>
        <v/>
      </c>
      <c r="F487" s="9"/>
    </row>
    <row r="488">
      <c r="B488" s="63" t="str">
        <f>'Trang tính3'!A488</f>
        <v/>
      </c>
      <c r="F488" s="9"/>
    </row>
    <row r="489">
      <c r="B489" s="63" t="str">
        <f>'Trang tính3'!A489</f>
        <v/>
      </c>
      <c r="F489" s="9"/>
    </row>
    <row r="490">
      <c r="B490" s="63" t="str">
        <f>'Trang tính3'!A490</f>
        <v/>
      </c>
      <c r="F490" s="9"/>
    </row>
    <row r="491">
      <c r="B491" s="63" t="str">
        <f>'Trang tính3'!A491</f>
        <v/>
      </c>
      <c r="F491" s="9"/>
    </row>
    <row r="492">
      <c r="B492" s="63" t="str">
        <f>'Trang tính3'!A492</f>
        <v/>
      </c>
      <c r="F492" s="9"/>
    </row>
    <row r="493">
      <c r="B493" s="63" t="str">
        <f>'Trang tính3'!A493</f>
        <v/>
      </c>
      <c r="F493" s="9"/>
    </row>
    <row r="494">
      <c r="B494" s="63" t="str">
        <f>'Trang tính3'!A494</f>
        <v/>
      </c>
      <c r="F494" s="9"/>
    </row>
    <row r="495">
      <c r="B495" s="63" t="str">
        <f>'Trang tính3'!A495</f>
        <v/>
      </c>
      <c r="F495" s="9"/>
    </row>
    <row r="496">
      <c r="B496" s="63" t="str">
        <f>'Trang tính3'!A496</f>
        <v/>
      </c>
      <c r="F496" s="9"/>
    </row>
    <row r="497">
      <c r="B497" s="63" t="str">
        <f>'Trang tính3'!A497</f>
        <v/>
      </c>
      <c r="F497" s="9"/>
    </row>
    <row r="498">
      <c r="B498" s="63" t="str">
        <f>'Trang tính3'!A498</f>
        <v/>
      </c>
      <c r="F498" s="9"/>
    </row>
    <row r="499">
      <c r="B499" s="63" t="str">
        <f>'Trang tính3'!A499</f>
        <v/>
      </c>
      <c r="F499" s="9"/>
    </row>
    <row r="500">
      <c r="B500" s="63" t="str">
        <f>'Trang tính3'!A500</f>
        <v/>
      </c>
      <c r="F500" s="9"/>
    </row>
    <row r="501">
      <c r="B501" s="63" t="str">
        <f>'Trang tính3'!A501</f>
        <v/>
      </c>
      <c r="F501" s="9"/>
    </row>
    <row r="502">
      <c r="B502" s="63" t="str">
        <f>'Trang tính3'!A502</f>
        <v/>
      </c>
      <c r="F502" s="9"/>
    </row>
    <row r="503">
      <c r="B503" s="63" t="str">
        <f>'Trang tính3'!A503</f>
        <v/>
      </c>
      <c r="F503" s="9"/>
    </row>
    <row r="504">
      <c r="B504" s="63" t="str">
        <f>'Trang tính3'!A504</f>
        <v/>
      </c>
      <c r="F504" s="9"/>
    </row>
    <row r="505">
      <c r="B505" s="63" t="str">
        <f>'Trang tính3'!A505</f>
        <v/>
      </c>
      <c r="F505" s="9"/>
    </row>
    <row r="506">
      <c r="B506" s="63" t="str">
        <f>'Trang tính3'!A506</f>
        <v/>
      </c>
      <c r="F506" s="9"/>
    </row>
    <row r="507">
      <c r="B507" s="63" t="str">
        <f>'Trang tính3'!A507</f>
        <v/>
      </c>
      <c r="F507" s="9"/>
    </row>
    <row r="508">
      <c r="B508" s="63" t="str">
        <f>'Trang tính3'!A508</f>
        <v/>
      </c>
      <c r="F508" s="9"/>
    </row>
    <row r="509">
      <c r="B509" s="63" t="str">
        <f>'Trang tính3'!A509</f>
        <v/>
      </c>
      <c r="F509" s="9"/>
    </row>
    <row r="510">
      <c r="B510" s="63" t="str">
        <f>'Trang tính3'!A510</f>
        <v/>
      </c>
      <c r="F510" s="9"/>
    </row>
    <row r="511">
      <c r="B511" s="63" t="str">
        <f>'Trang tính3'!A511</f>
        <v/>
      </c>
      <c r="F511" s="9"/>
    </row>
    <row r="512">
      <c r="B512" s="63" t="str">
        <f>'Trang tính3'!A512</f>
        <v/>
      </c>
      <c r="F512" s="9"/>
    </row>
    <row r="513">
      <c r="B513" s="63" t="str">
        <f>'Trang tính3'!A513</f>
        <v/>
      </c>
      <c r="F513" s="9"/>
    </row>
    <row r="514">
      <c r="B514" s="63" t="str">
        <f>'Trang tính3'!A514</f>
        <v/>
      </c>
      <c r="F514" s="9"/>
    </row>
    <row r="515">
      <c r="B515" s="63" t="str">
        <f>'Trang tính3'!A515</f>
        <v/>
      </c>
      <c r="F515" s="9"/>
    </row>
    <row r="516">
      <c r="B516" s="63" t="str">
        <f>'Trang tính3'!A516</f>
        <v/>
      </c>
      <c r="F516" s="9"/>
    </row>
    <row r="517">
      <c r="B517" s="63" t="str">
        <f>'Trang tính3'!A517</f>
        <v/>
      </c>
      <c r="F517" s="9"/>
    </row>
    <row r="518">
      <c r="B518" s="63" t="str">
        <f>'Trang tính3'!A518</f>
        <v/>
      </c>
      <c r="F518" s="9"/>
    </row>
    <row r="519">
      <c r="B519" s="63" t="str">
        <f>'Trang tính3'!A519</f>
        <v/>
      </c>
      <c r="F519" s="9"/>
    </row>
    <row r="520">
      <c r="B520" s="63" t="str">
        <f>'Trang tính3'!A520</f>
        <v/>
      </c>
      <c r="F520" s="9"/>
    </row>
    <row r="521">
      <c r="B521" s="63" t="str">
        <f>'Trang tính3'!A521</f>
        <v/>
      </c>
      <c r="F521" s="9"/>
    </row>
    <row r="522">
      <c r="B522" s="63" t="str">
        <f>'Trang tính3'!A522</f>
        <v/>
      </c>
      <c r="F522" s="9"/>
    </row>
    <row r="523">
      <c r="B523" s="63" t="str">
        <f>'Trang tính3'!A523</f>
        <v/>
      </c>
      <c r="F523" s="9"/>
    </row>
    <row r="524">
      <c r="B524" s="63" t="str">
        <f>'Trang tính3'!A524</f>
        <v/>
      </c>
      <c r="F524" s="9"/>
    </row>
    <row r="525">
      <c r="B525" s="63" t="str">
        <f>'Trang tính3'!A525</f>
        <v/>
      </c>
      <c r="F525" s="9"/>
    </row>
    <row r="526">
      <c r="B526" s="63" t="str">
        <f>'Trang tính3'!A526</f>
        <v/>
      </c>
      <c r="F526" s="9"/>
    </row>
    <row r="527">
      <c r="B527" s="63" t="str">
        <f>'Trang tính3'!A527</f>
        <v/>
      </c>
      <c r="F527" s="9"/>
    </row>
    <row r="528">
      <c r="B528" s="63" t="str">
        <f>'Trang tính3'!A528</f>
        <v/>
      </c>
      <c r="F528" s="9"/>
    </row>
    <row r="529">
      <c r="B529" s="63" t="str">
        <f>'Trang tính3'!A529</f>
        <v/>
      </c>
      <c r="F529" s="9"/>
    </row>
    <row r="530">
      <c r="B530" s="63" t="str">
        <f>'Trang tính3'!A530</f>
        <v/>
      </c>
      <c r="F530" s="9"/>
    </row>
    <row r="531">
      <c r="B531" s="63" t="str">
        <f>'Trang tính3'!A531</f>
        <v/>
      </c>
      <c r="F531" s="9"/>
    </row>
    <row r="532">
      <c r="B532" s="63" t="str">
        <f>'Trang tính3'!A532</f>
        <v/>
      </c>
      <c r="F532" s="9"/>
    </row>
    <row r="533">
      <c r="B533" s="63" t="str">
        <f>'Trang tính3'!A533</f>
        <v/>
      </c>
      <c r="F533" s="9"/>
    </row>
    <row r="534">
      <c r="B534" s="63" t="str">
        <f>'Trang tính3'!A534</f>
        <v/>
      </c>
      <c r="F534" s="9"/>
    </row>
    <row r="535">
      <c r="B535" s="63" t="str">
        <f>'Trang tính3'!A535</f>
        <v/>
      </c>
      <c r="F535" s="9"/>
    </row>
    <row r="536">
      <c r="B536" s="63" t="str">
        <f>'Trang tính3'!A536</f>
        <v/>
      </c>
      <c r="F536" s="9"/>
    </row>
    <row r="537">
      <c r="B537" s="63" t="str">
        <f>'Trang tính3'!A537</f>
        <v/>
      </c>
      <c r="F537" s="9"/>
    </row>
    <row r="538">
      <c r="B538" s="63" t="str">
        <f>'Trang tính3'!A538</f>
        <v/>
      </c>
      <c r="F538" s="9"/>
    </row>
    <row r="539">
      <c r="B539" s="63" t="str">
        <f>'Trang tính3'!A539</f>
        <v/>
      </c>
      <c r="F539" s="9"/>
    </row>
    <row r="540">
      <c r="B540" s="63" t="str">
        <f>'Trang tính3'!A540</f>
        <v/>
      </c>
      <c r="F540" s="9"/>
    </row>
    <row r="541">
      <c r="B541" s="63" t="str">
        <f>'Trang tính3'!A541</f>
        <v/>
      </c>
      <c r="F541" s="9"/>
    </row>
    <row r="542">
      <c r="B542" s="63" t="str">
        <f>'Trang tính3'!A542</f>
        <v/>
      </c>
      <c r="F542" s="9"/>
    </row>
    <row r="543">
      <c r="B543" s="63" t="str">
        <f>'Trang tính3'!A543</f>
        <v/>
      </c>
      <c r="F543" s="9"/>
    </row>
    <row r="544">
      <c r="B544" s="63" t="str">
        <f>'Trang tính3'!A544</f>
        <v/>
      </c>
      <c r="F544" s="9"/>
    </row>
    <row r="545">
      <c r="B545" s="63" t="str">
        <f>'Trang tính3'!A545</f>
        <v/>
      </c>
      <c r="F545" s="9"/>
    </row>
    <row r="546">
      <c r="B546" s="63" t="str">
        <f>'Trang tính3'!A546</f>
        <v/>
      </c>
      <c r="F546" s="9"/>
    </row>
    <row r="547">
      <c r="B547" s="63" t="str">
        <f>'Trang tính3'!A547</f>
        <v/>
      </c>
      <c r="F547" s="9"/>
    </row>
    <row r="548">
      <c r="B548" s="63" t="str">
        <f>'Trang tính3'!A548</f>
        <v/>
      </c>
      <c r="F548" s="9"/>
    </row>
    <row r="549">
      <c r="B549" s="63" t="str">
        <f>'Trang tính3'!A549</f>
        <v/>
      </c>
      <c r="F549" s="9"/>
    </row>
    <row r="550">
      <c r="B550" s="63" t="str">
        <f>'Trang tính3'!A550</f>
        <v/>
      </c>
      <c r="F550" s="9"/>
    </row>
    <row r="551">
      <c r="B551" s="63" t="str">
        <f>'Trang tính3'!A551</f>
        <v/>
      </c>
      <c r="F551" s="9"/>
    </row>
    <row r="552">
      <c r="B552" s="63" t="str">
        <f>'Trang tính3'!A552</f>
        <v/>
      </c>
      <c r="F552" s="9"/>
    </row>
    <row r="553">
      <c r="B553" s="63" t="str">
        <f>'Trang tính3'!A553</f>
        <v/>
      </c>
      <c r="F553" s="9"/>
    </row>
    <row r="554">
      <c r="B554" s="63" t="str">
        <f>'Trang tính3'!A554</f>
        <v/>
      </c>
      <c r="F554" s="9"/>
    </row>
    <row r="555">
      <c r="B555" s="63" t="str">
        <f>'Trang tính3'!A555</f>
        <v/>
      </c>
      <c r="F555" s="9"/>
    </row>
    <row r="556">
      <c r="B556" s="63" t="str">
        <f>'Trang tính3'!A556</f>
        <v/>
      </c>
      <c r="F556" s="9"/>
    </row>
    <row r="557">
      <c r="B557" s="63" t="str">
        <f>'Trang tính3'!A557</f>
        <v/>
      </c>
      <c r="F557" s="9"/>
    </row>
    <row r="558">
      <c r="B558" s="63" t="str">
        <f>'Trang tính3'!A558</f>
        <v/>
      </c>
      <c r="F558" s="9"/>
    </row>
    <row r="559">
      <c r="B559" s="63" t="str">
        <f>'Trang tính3'!A559</f>
        <v/>
      </c>
      <c r="F559" s="9"/>
    </row>
    <row r="560">
      <c r="B560" s="63" t="str">
        <f>'Trang tính3'!A560</f>
        <v/>
      </c>
      <c r="F560" s="9"/>
    </row>
    <row r="561">
      <c r="B561" s="63" t="str">
        <f>'Trang tính3'!A561</f>
        <v/>
      </c>
      <c r="F561" s="9"/>
    </row>
    <row r="562">
      <c r="B562" s="63" t="str">
        <f>'Trang tính3'!A562</f>
        <v/>
      </c>
      <c r="F562" s="9"/>
    </row>
    <row r="563">
      <c r="B563" s="63" t="str">
        <f>'Trang tính3'!A563</f>
        <v/>
      </c>
      <c r="F563" s="9"/>
    </row>
    <row r="564">
      <c r="B564" s="63" t="str">
        <f>'Trang tính3'!A564</f>
        <v/>
      </c>
      <c r="F564" s="9"/>
    </row>
    <row r="565">
      <c r="B565" s="63" t="str">
        <f>'Trang tính3'!A565</f>
        <v/>
      </c>
      <c r="F565" s="9"/>
    </row>
    <row r="566">
      <c r="B566" s="63" t="str">
        <f>'Trang tính3'!A566</f>
        <v/>
      </c>
      <c r="F566" s="9"/>
    </row>
    <row r="567">
      <c r="B567" s="63" t="str">
        <f>'Trang tính3'!A567</f>
        <v/>
      </c>
      <c r="F567" s="9"/>
    </row>
    <row r="568">
      <c r="B568" s="63" t="str">
        <f>'Trang tính3'!A568</f>
        <v/>
      </c>
      <c r="F568" s="9"/>
    </row>
    <row r="569">
      <c r="B569" s="63" t="str">
        <f>'Trang tính3'!A569</f>
        <v/>
      </c>
      <c r="F569" s="9"/>
    </row>
    <row r="570">
      <c r="B570" s="63" t="str">
        <f>'Trang tính3'!A570</f>
        <v/>
      </c>
      <c r="F570" s="9"/>
    </row>
    <row r="571">
      <c r="B571" s="63" t="str">
        <f>'Trang tính3'!A571</f>
        <v/>
      </c>
      <c r="F571" s="9"/>
    </row>
    <row r="572">
      <c r="B572" s="63" t="str">
        <f>'Trang tính3'!A572</f>
        <v/>
      </c>
      <c r="F572" s="9"/>
    </row>
    <row r="573">
      <c r="B573" s="63" t="str">
        <f>'Trang tính3'!A573</f>
        <v/>
      </c>
      <c r="F573" s="9"/>
    </row>
    <row r="574">
      <c r="B574" s="63" t="str">
        <f>'Trang tính3'!A574</f>
        <v/>
      </c>
      <c r="F574" s="9"/>
    </row>
    <row r="575">
      <c r="B575" s="63" t="str">
        <f>'Trang tính3'!A575</f>
        <v/>
      </c>
      <c r="F575" s="9"/>
    </row>
    <row r="576">
      <c r="B576" s="63" t="str">
        <f>'Trang tính3'!A576</f>
        <v/>
      </c>
      <c r="F576" s="9"/>
    </row>
    <row r="577">
      <c r="B577" s="63" t="str">
        <f>'Trang tính3'!A577</f>
        <v/>
      </c>
      <c r="F577" s="9"/>
    </row>
    <row r="578">
      <c r="B578" s="63" t="str">
        <f>'Trang tính3'!A578</f>
        <v/>
      </c>
      <c r="F578" s="9"/>
    </row>
    <row r="579">
      <c r="B579" s="63" t="str">
        <f>'Trang tính3'!A579</f>
        <v/>
      </c>
      <c r="F579" s="9"/>
    </row>
    <row r="580">
      <c r="B580" s="63" t="str">
        <f>'Trang tính3'!A580</f>
        <v/>
      </c>
      <c r="F580" s="9"/>
    </row>
    <row r="581">
      <c r="B581" s="63" t="str">
        <f>'Trang tính3'!A581</f>
        <v/>
      </c>
      <c r="F581" s="9"/>
    </row>
    <row r="582">
      <c r="B582" s="63" t="str">
        <f>'Trang tính3'!A582</f>
        <v/>
      </c>
      <c r="F582" s="9"/>
    </row>
    <row r="583">
      <c r="B583" s="63" t="str">
        <f>'Trang tính3'!A583</f>
        <v/>
      </c>
      <c r="F583" s="9"/>
    </row>
    <row r="584">
      <c r="B584" s="63" t="str">
        <f>'Trang tính3'!A584</f>
        <v/>
      </c>
      <c r="F584" s="9"/>
    </row>
    <row r="585">
      <c r="B585" s="63" t="str">
        <f>'Trang tính3'!A585</f>
        <v/>
      </c>
      <c r="F585" s="9"/>
    </row>
    <row r="586">
      <c r="B586" s="63" t="str">
        <f>'Trang tính3'!A586</f>
        <v/>
      </c>
      <c r="F586" s="9"/>
    </row>
    <row r="587">
      <c r="B587" s="63" t="str">
        <f>'Trang tính3'!A587</f>
        <v/>
      </c>
      <c r="F587" s="9"/>
    </row>
    <row r="588">
      <c r="B588" s="63" t="str">
        <f>'Trang tính3'!A588</f>
        <v/>
      </c>
      <c r="F588" s="9"/>
    </row>
    <row r="589">
      <c r="B589" s="63" t="str">
        <f>'Trang tính3'!A589</f>
        <v/>
      </c>
      <c r="F589" s="9"/>
    </row>
    <row r="590">
      <c r="B590" s="63" t="str">
        <f>'Trang tính3'!A590</f>
        <v/>
      </c>
      <c r="F590" s="9"/>
    </row>
    <row r="591">
      <c r="B591" s="63" t="str">
        <f>'Trang tính3'!A591</f>
        <v/>
      </c>
      <c r="F591" s="9"/>
    </row>
    <row r="592">
      <c r="B592" s="63" t="str">
        <f>'Trang tính3'!A592</f>
        <v/>
      </c>
      <c r="F592" s="9"/>
    </row>
    <row r="593">
      <c r="B593" s="63" t="str">
        <f>'Trang tính3'!A593</f>
        <v/>
      </c>
      <c r="F593" s="9"/>
    </row>
    <row r="594">
      <c r="B594" s="63" t="str">
        <f>'Trang tính3'!A594</f>
        <v/>
      </c>
      <c r="F594" s="9"/>
    </row>
    <row r="595">
      <c r="B595" s="63" t="str">
        <f>'Trang tính3'!A595</f>
        <v/>
      </c>
      <c r="F595" s="9"/>
    </row>
    <row r="596">
      <c r="B596" s="63" t="str">
        <f>'Trang tính3'!A596</f>
        <v/>
      </c>
      <c r="F596" s="9"/>
    </row>
    <row r="597">
      <c r="B597" s="63" t="str">
        <f>'Trang tính3'!A597</f>
        <v/>
      </c>
      <c r="F597" s="9"/>
    </row>
    <row r="598">
      <c r="B598" s="63" t="str">
        <f>'Trang tính3'!A598</f>
        <v/>
      </c>
      <c r="F598" s="9"/>
    </row>
    <row r="599">
      <c r="B599" s="63" t="str">
        <f>'Trang tính3'!A599</f>
        <v/>
      </c>
      <c r="F599" s="9"/>
    </row>
    <row r="600">
      <c r="B600" s="63" t="str">
        <f>'Trang tính3'!A600</f>
        <v/>
      </c>
      <c r="F600" s="9"/>
    </row>
    <row r="601">
      <c r="B601" s="63" t="str">
        <f>'Trang tính3'!A601</f>
        <v/>
      </c>
      <c r="F601" s="9"/>
    </row>
    <row r="602">
      <c r="B602" s="63" t="str">
        <f>'Trang tính3'!A602</f>
        <v/>
      </c>
      <c r="F602" s="9"/>
    </row>
    <row r="603">
      <c r="B603" s="63" t="str">
        <f>'Trang tính3'!A603</f>
        <v/>
      </c>
      <c r="F603" s="9"/>
    </row>
    <row r="604">
      <c r="B604" s="63" t="str">
        <f>'Trang tính3'!A604</f>
        <v/>
      </c>
      <c r="F604" s="9"/>
    </row>
    <row r="605">
      <c r="B605" s="63" t="str">
        <f>'Trang tính3'!A605</f>
        <v/>
      </c>
      <c r="F605" s="9"/>
    </row>
    <row r="606">
      <c r="B606" s="63" t="str">
        <f>'Trang tính3'!A606</f>
        <v/>
      </c>
      <c r="F606" s="9"/>
    </row>
    <row r="607">
      <c r="B607" s="63" t="str">
        <f>'Trang tính3'!A607</f>
        <v/>
      </c>
      <c r="F607" s="9"/>
    </row>
    <row r="608">
      <c r="B608" s="63" t="str">
        <f>'Trang tính3'!A608</f>
        <v/>
      </c>
      <c r="F608" s="9"/>
    </row>
    <row r="609">
      <c r="B609" s="63" t="str">
        <f>'Trang tính3'!A609</f>
        <v/>
      </c>
      <c r="F609" s="9"/>
    </row>
    <row r="610">
      <c r="B610" s="63" t="str">
        <f>'Trang tính3'!A610</f>
        <v/>
      </c>
      <c r="F610" s="9"/>
    </row>
    <row r="611">
      <c r="B611" s="63" t="str">
        <f>'Trang tính3'!A611</f>
        <v/>
      </c>
      <c r="F611" s="9"/>
    </row>
    <row r="612">
      <c r="B612" s="63" t="str">
        <f>'Trang tính3'!A612</f>
        <v/>
      </c>
      <c r="F612" s="9"/>
    </row>
    <row r="613">
      <c r="B613" s="63" t="str">
        <f>'Trang tính3'!A613</f>
        <v/>
      </c>
      <c r="F613" s="9"/>
    </row>
    <row r="614">
      <c r="B614" s="63" t="str">
        <f>'Trang tính3'!A614</f>
        <v/>
      </c>
      <c r="F614" s="9"/>
    </row>
    <row r="615">
      <c r="B615" s="63" t="str">
        <f>'Trang tính3'!A615</f>
        <v/>
      </c>
      <c r="F615" s="9"/>
    </row>
    <row r="616">
      <c r="B616" s="63" t="str">
        <f>'Trang tính3'!A616</f>
        <v/>
      </c>
      <c r="F616" s="9"/>
    </row>
    <row r="617">
      <c r="B617" s="63" t="str">
        <f>'Trang tính3'!A617</f>
        <v/>
      </c>
      <c r="F617" s="9"/>
    </row>
    <row r="618">
      <c r="B618" s="63" t="str">
        <f>'Trang tính3'!A618</f>
        <v/>
      </c>
      <c r="F618" s="9"/>
    </row>
    <row r="619">
      <c r="B619" s="63" t="str">
        <f>'Trang tính3'!A619</f>
        <v/>
      </c>
      <c r="F619" s="9"/>
    </row>
    <row r="620">
      <c r="B620" s="63" t="str">
        <f>'Trang tính3'!A620</f>
        <v/>
      </c>
      <c r="F620" s="9"/>
    </row>
    <row r="621">
      <c r="B621" s="63" t="str">
        <f>'Trang tính3'!A621</f>
        <v/>
      </c>
      <c r="F621" s="9"/>
    </row>
    <row r="622">
      <c r="B622" s="63" t="str">
        <f>'Trang tính3'!A622</f>
        <v/>
      </c>
      <c r="F622" s="9"/>
    </row>
    <row r="623">
      <c r="B623" s="63" t="str">
        <f>'Trang tính3'!A623</f>
        <v/>
      </c>
      <c r="F623" s="9"/>
    </row>
    <row r="624">
      <c r="B624" s="63" t="str">
        <f>'Trang tính3'!A624</f>
        <v/>
      </c>
      <c r="F624" s="9"/>
    </row>
    <row r="625">
      <c r="B625" s="63" t="str">
        <f>'Trang tính3'!A625</f>
        <v/>
      </c>
      <c r="F625" s="9"/>
    </row>
    <row r="626">
      <c r="B626" s="63" t="str">
        <f>'Trang tính3'!A626</f>
        <v/>
      </c>
      <c r="F626" s="9"/>
    </row>
    <row r="627">
      <c r="B627" s="63" t="str">
        <f>'Trang tính3'!A627</f>
        <v/>
      </c>
      <c r="F627" s="9"/>
    </row>
    <row r="628">
      <c r="B628" s="63" t="str">
        <f>'Trang tính3'!A628</f>
        <v/>
      </c>
      <c r="F628" s="9"/>
    </row>
    <row r="629">
      <c r="B629" s="63" t="str">
        <f>'Trang tính3'!A629</f>
        <v/>
      </c>
      <c r="F629" s="9"/>
    </row>
    <row r="630">
      <c r="B630" s="63" t="str">
        <f>'Trang tính3'!A630</f>
        <v/>
      </c>
      <c r="F630" s="9"/>
    </row>
    <row r="631">
      <c r="B631" s="63" t="str">
        <f>'Trang tính3'!A631</f>
        <v/>
      </c>
      <c r="F631" s="9"/>
    </row>
    <row r="632">
      <c r="B632" s="63" t="str">
        <f>'Trang tính3'!A632</f>
        <v/>
      </c>
      <c r="F632" s="9"/>
    </row>
    <row r="633">
      <c r="B633" s="63" t="str">
        <f>'Trang tính3'!A633</f>
        <v/>
      </c>
      <c r="F633" s="9"/>
    </row>
    <row r="634">
      <c r="B634" s="63" t="str">
        <f>'Trang tính3'!A634</f>
        <v/>
      </c>
      <c r="F634" s="9"/>
    </row>
    <row r="635">
      <c r="B635" s="63" t="str">
        <f>'Trang tính3'!A635</f>
        <v/>
      </c>
      <c r="F635" s="9"/>
    </row>
    <row r="636">
      <c r="B636" s="63" t="str">
        <f>'Trang tính3'!A636</f>
        <v/>
      </c>
      <c r="F636" s="9"/>
    </row>
    <row r="637">
      <c r="B637" s="63" t="str">
        <f>'Trang tính3'!A637</f>
        <v/>
      </c>
      <c r="F637" s="9"/>
    </row>
    <row r="638">
      <c r="B638" s="63" t="str">
        <f>'Trang tính3'!A638</f>
        <v/>
      </c>
      <c r="F638" s="9"/>
    </row>
    <row r="639">
      <c r="B639" s="63" t="str">
        <f>'Trang tính3'!A639</f>
        <v/>
      </c>
      <c r="F639" s="9"/>
    </row>
    <row r="640">
      <c r="B640" s="63" t="str">
        <f>'Trang tính3'!A640</f>
        <v/>
      </c>
      <c r="F640" s="9"/>
    </row>
    <row r="641">
      <c r="B641" s="63" t="str">
        <f>'Trang tính3'!A641</f>
        <v/>
      </c>
      <c r="F641" s="9"/>
    </row>
    <row r="642">
      <c r="B642" s="63" t="str">
        <f>'Trang tính3'!A642</f>
        <v/>
      </c>
      <c r="F642" s="9"/>
    </row>
    <row r="643">
      <c r="B643" s="63" t="str">
        <f>'Trang tính3'!A643</f>
        <v/>
      </c>
      <c r="F643" s="9"/>
    </row>
    <row r="644">
      <c r="B644" s="63" t="str">
        <f>'Trang tính3'!A644</f>
        <v/>
      </c>
      <c r="F644" s="9"/>
    </row>
    <row r="645">
      <c r="B645" s="63" t="str">
        <f>'Trang tính3'!A645</f>
        <v/>
      </c>
      <c r="F645" s="9"/>
    </row>
    <row r="646">
      <c r="B646" s="63" t="str">
        <f>'Trang tính3'!A646</f>
        <v/>
      </c>
      <c r="F646" s="9"/>
    </row>
    <row r="647">
      <c r="B647" s="63" t="str">
        <f>'Trang tính3'!A647</f>
        <v/>
      </c>
      <c r="F647" s="9"/>
    </row>
    <row r="648">
      <c r="B648" s="63" t="str">
        <f>'Trang tính3'!A648</f>
        <v/>
      </c>
      <c r="F648" s="9"/>
    </row>
    <row r="649">
      <c r="B649" s="63" t="str">
        <f>'Trang tính3'!A649</f>
        <v/>
      </c>
      <c r="F649" s="9"/>
    </row>
    <row r="650">
      <c r="B650" s="63" t="str">
        <f>'Trang tính3'!A650</f>
        <v/>
      </c>
      <c r="F650" s="9"/>
    </row>
    <row r="651">
      <c r="B651" s="63" t="str">
        <f>'Trang tính3'!A651</f>
        <v/>
      </c>
      <c r="F651" s="9"/>
    </row>
    <row r="652">
      <c r="B652" s="63" t="str">
        <f>'Trang tính3'!A652</f>
        <v/>
      </c>
      <c r="F652" s="9"/>
    </row>
    <row r="653">
      <c r="B653" s="63" t="str">
        <f>'Trang tính3'!A653</f>
        <v/>
      </c>
      <c r="F653" s="9"/>
    </row>
    <row r="654">
      <c r="B654" s="63" t="str">
        <f>'Trang tính3'!A654</f>
        <v/>
      </c>
      <c r="F654" s="9"/>
    </row>
    <row r="655">
      <c r="B655" s="63" t="str">
        <f>'Trang tính3'!A655</f>
        <v/>
      </c>
      <c r="F655" s="9"/>
    </row>
    <row r="656">
      <c r="B656" s="63" t="str">
        <f>'Trang tính3'!A656</f>
        <v/>
      </c>
      <c r="F656" s="9"/>
    </row>
    <row r="657">
      <c r="B657" s="63" t="str">
        <f>'Trang tính3'!A657</f>
        <v/>
      </c>
      <c r="F657" s="9"/>
    </row>
    <row r="658">
      <c r="B658" s="63" t="str">
        <f>'Trang tính3'!A658</f>
        <v/>
      </c>
      <c r="F658" s="9"/>
    </row>
    <row r="659">
      <c r="B659" s="63" t="str">
        <f>'Trang tính3'!A659</f>
        <v/>
      </c>
      <c r="F659" s="9"/>
    </row>
    <row r="660">
      <c r="B660" s="63" t="str">
        <f>'Trang tính3'!A660</f>
        <v/>
      </c>
      <c r="F660" s="9"/>
    </row>
    <row r="661">
      <c r="B661" s="63" t="str">
        <f>'Trang tính3'!A661</f>
        <v/>
      </c>
      <c r="F661" s="9"/>
    </row>
    <row r="662">
      <c r="B662" s="63" t="str">
        <f>'Trang tính3'!A662</f>
        <v/>
      </c>
      <c r="F662" s="9"/>
    </row>
    <row r="663">
      <c r="B663" s="63" t="str">
        <f>'Trang tính3'!A663</f>
        <v/>
      </c>
      <c r="F663" s="9"/>
    </row>
    <row r="664">
      <c r="B664" s="63" t="str">
        <f>'Trang tính3'!A664</f>
        <v/>
      </c>
      <c r="F664" s="9"/>
    </row>
    <row r="665">
      <c r="B665" s="63" t="str">
        <f>'Trang tính3'!A665</f>
        <v/>
      </c>
      <c r="F665" s="9"/>
    </row>
    <row r="666">
      <c r="B666" s="63" t="str">
        <f>'Trang tính3'!A666</f>
        <v/>
      </c>
      <c r="F666" s="9"/>
    </row>
    <row r="667">
      <c r="B667" s="63" t="str">
        <f>'Trang tính3'!A667</f>
        <v/>
      </c>
      <c r="F667" s="9"/>
    </row>
    <row r="668">
      <c r="B668" s="63" t="str">
        <f>'Trang tính3'!A668</f>
        <v/>
      </c>
      <c r="F668" s="9"/>
    </row>
    <row r="669">
      <c r="B669" s="63" t="str">
        <f>'Trang tính3'!A669</f>
        <v/>
      </c>
      <c r="F669" s="9"/>
    </row>
    <row r="670">
      <c r="B670" s="63" t="str">
        <f>'Trang tính3'!A670</f>
        <v/>
      </c>
      <c r="F670" s="9"/>
    </row>
    <row r="671">
      <c r="B671" s="63" t="str">
        <f>'Trang tính3'!A671</f>
        <v/>
      </c>
      <c r="F671" s="9"/>
    </row>
    <row r="672">
      <c r="B672" s="63" t="str">
        <f>'Trang tính3'!A672</f>
        <v/>
      </c>
      <c r="F672" s="9"/>
    </row>
    <row r="673">
      <c r="B673" s="63" t="str">
        <f>'Trang tính3'!A673</f>
        <v/>
      </c>
      <c r="F673" s="9"/>
    </row>
    <row r="674">
      <c r="B674" s="63" t="str">
        <f>'Trang tính3'!A674</f>
        <v/>
      </c>
      <c r="F674" s="9"/>
    </row>
    <row r="675">
      <c r="B675" s="63" t="str">
        <f>'Trang tính3'!A675</f>
        <v/>
      </c>
      <c r="F675" s="9"/>
    </row>
    <row r="676">
      <c r="B676" s="63" t="str">
        <f>'Trang tính3'!A676</f>
        <v/>
      </c>
      <c r="F676" s="9"/>
    </row>
    <row r="677">
      <c r="B677" s="63" t="str">
        <f>'Trang tính3'!A677</f>
        <v/>
      </c>
      <c r="F677" s="9"/>
    </row>
    <row r="678">
      <c r="B678" s="63" t="str">
        <f>'Trang tính3'!A678</f>
        <v/>
      </c>
      <c r="F678" s="9"/>
    </row>
    <row r="679">
      <c r="B679" s="63" t="str">
        <f>'Trang tính3'!A679</f>
        <v/>
      </c>
      <c r="F679" s="9"/>
    </row>
    <row r="680">
      <c r="B680" s="63" t="str">
        <f>'Trang tính3'!A680</f>
        <v/>
      </c>
      <c r="F680" s="9"/>
    </row>
    <row r="681">
      <c r="B681" s="63" t="str">
        <f>'Trang tính3'!A681</f>
        <v/>
      </c>
      <c r="F681" s="9"/>
    </row>
    <row r="682">
      <c r="B682" s="63" t="str">
        <f>'Trang tính3'!A682</f>
        <v/>
      </c>
      <c r="F682" s="9"/>
    </row>
    <row r="683">
      <c r="B683" s="63" t="str">
        <f>'Trang tính3'!A683</f>
        <v/>
      </c>
      <c r="F683" s="9"/>
    </row>
    <row r="684">
      <c r="B684" s="63" t="str">
        <f>'Trang tính3'!A684</f>
        <v/>
      </c>
      <c r="F684" s="9"/>
    </row>
    <row r="685">
      <c r="B685" s="63" t="str">
        <f>'Trang tính3'!A685</f>
        <v/>
      </c>
      <c r="F685" s="9"/>
    </row>
    <row r="686">
      <c r="B686" s="63" t="str">
        <f>'Trang tính3'!A686</f>
        <v/>
      </c>
      <c r="F686" s="9"/>
    </row>
    <row r="687">
      <c r="B687" s="63" t="str">
        <f>'Trang tính3'!A687</f>
        <v/>
      </c>
      <c r="F687" s="9"/>
    </row>
    <row r="688">
      <c r="B688" s="63" t="str">
        <f>'Trang tính3'!A688</f>
        <v/>
      </c>
      <c r="F688" s="9"/>
    </row>
    <row r="689">
      <c r="B689" s="63" t="str">
        <f>'Trang tính3'!A689</f>
        <v/>
      </c>
      <c r="F689" s="9"/>
    </row>
    <row r="690">
      <c r="B690" s="63" t="str">
        <f>'Trang tính3'!A690</f>
        <v/>
      </c>
      <c r="F690" s="9"/>
    </row>
    <row r="691">
      <c r="B691" s="63" t="str">
        <f>'Trang tính3'!A691</f>
        <v/>
      </c>
      <c r="F691" s="9"/>
    </row>
    <row r="692">
      <c r="B692" s="63" t="str">
        <f>'Trang tính3'!A692</f>
        <v/>
      </c>
      <c r="F692" s="9"/>
    </row>
    <row r="693">
      <c r="B693" s="63" t="str">
        <f>'Trang tính3'!A693</f>
        <v/>
      </c>
      <c r="F693" s="9"/>
    </row>
    <row r="694">
      <c r="B694" s="63" t="str">
        <f>'Trang tính3'!A694</f>
        <v/>
      </c>
      <c r="F694" s="9"/>
    </row>
    <row r="695">
      <c r="B695" s="63" t="str">
        <f>'Trang tính3'!A695</f>
        <v/>
      </c>
      <c r="F695" s="9"/>
    </row>
    <row r="696">
      <c r="B696" s="63" t="str">
        <f>'Trang tính3'!A696</f>
        <v/>
      </c>
      <c r="F696" s="9"/>
    </row>
    <row r="697">
      <c r="B697" s="63" t="str">
        <f>'Trang tính3'!A697</f>
        <v/>
      </c>
      <c r="F697" s="9"/>
    </row>
    <row r="698">
      <c r="B698" s="63" t="str">
        <f>'Trang tính3'!A698</f>
        <v/>
      </c>
      <c r="F698" s="9"/>
    </row>
    <row r="699">
      <c r="B699" s="63" t="str">
        <f>'Trang tính3'!A699</f>
        <v/>
      </c>
      <c r="F699" s="9"/>
    </row>
    <row r="700">
      <c r="B700" s="63" t="str">
        <f>'Trang tính3'!A700</f>
        <v/>
      </c>
      <c r="F700" s="9"/>
    </row>
    <row r="701">
      <c r="B701" s="63" t="str">
        <f>'Trang tính3'!A701</f>
        <v/>
      </c>
      <c r="F701" s="9"/>
    </row>
    <row r="702">
      <c r="B702" s="63" t="str">
        <f>'Trang tính3'!A702</f>
        <v/>
      </c>
      <c r="F702" s="9"/>
    </row>
    <row r="703">
      <c r="B703" s="63" t="str">
        <f>'Trang tính3'!A703</f>
        <v/>
      </c>
      <c r="F703" s="9"/>
    </row>
    <row r="704">
      <c r="B704" s="63" t="str">
        <f>'Trang tính3'!A704</f>
        <v/>
      </c>
      <c r="F704" s="9"/>
    </row>
    <row r="705">
      <c r="B705" s="63" t="str">
        <f>'Trang tính3'!A705</f>
        <v/>
      </c>
      <c r="F705" s="9"/>
    </row>
    <row r="706">
      <c r="B706" s="63" t="str">
        <f>'Trang tính3'!A706</f>
        <v/>
      </c>
      <c r="F706" s="9"/>
    </row>
    <row r="707">
      <c r="B707" s="63" t="str">
        <f>'Trang tính3'!A707</f>
        <v/>
      </c>
      <c r="F707" s="9"/>
    </row>
    <row r="708">
      <c r="B708" s="63" t="str">
        <f>'Trang tính3'!A708</f>
        <v/>
      </c>
      <c r="F708" s="9"/>
    </row>
    <row r="709">
      <c r="B709" s="63" t="str">
        <f>'Trang tính3'!A709</f>
        <v/>
      </c>
      <c r="F709" s="9"/>
    </row>
    <row r="710">
      <c r="B710" s="63" t="str">
        <f>'Trang tính3'!A710</f>
        <v/>
      </c>
      <c r="F710" s="9"/>
    </row>
    <row r="711">
      <c r="B711" s="63" t="str">
        <f>'Trang tính3'!A711</f>
        <v/>
      </c>
      <c r="F711" s="9"/>
    </row>
    <row r="712">
      <c r="B712" s="63" t="str">
        <f>'Trang tính3'!A712</f>
        <v/>
      </c>
      <c r="F712" s="9"/>
    </row>
    <row r="713">
      <c r="B713" s="63" t="str">
        <f>'Trang tính3'!A713</f>
        <v/>
      </c>
      <c r="F713" s="9"/>
    </row>
    <row r="714">
      <c r="B714" s="63" t="str">
        <f>'Trang tính3'!A714</f>
        <v/>
      </c>
      <c r="F714" s="9"/>
    </row>
    <row r="715">
      <c r="B715" s="63" t="str">
        <f>'Trang tính3'!A715</f>
        <v/>
      </c>
      <c r="F715" s="9"/>
    </row>
    <row r="716">
      <c r="B716" s="63" t="str">
        <f>'Trang tính3'!A716</f>
        <v/>
      </c>
      <c r="F716" s="9"/>
    </row>
    <row r="717">
      <c r="B717" s="63" t="str">
        <f>'Trang tính3'!A717</f>
        <v/>
      </c>
      <c r="F717" s="9"/>
    </row>
    <row r="718">
      <c r="B718" s="63" t="str">
        <f>'Trang tính3'!A718</f>
        <v/>
      </c>
      <c r="F718" s="9"/>
    </row>
    <row r="719">
      <c r="B719" s="63" t="str">
        <f>'Trang tính3'!A719</f>
        <v/>
      </c>
      <c r="F719" s="9"/>
    </row>
    <row r="720">
      <c r="B720" s="63" t="str">
        <f>'Trang tính3'!A720</f>
        <v/>
      </c>
      <c r="F720" s="9"/>
    </row>
    <row r="721">
      <c r="B721" s="63" t="str">
        <f>'Trang tính3'!A721</f>
        <v/>
      </c>
      <c r="F721" s="9"/>
    </row>
    <row r="722">
      <c r="B722" s="63" t="str">
        <f>'Trang tính3'!A722</f>
        <v/>
      </c>
      <c r="F722" s="9"/>
    </row>
    <row r="723">
      <c r="B723" s="63" t="str">
        <f>'Trang tính3'!A723</f>
        <v/>
      </c>
      <c r="F723" s="9"/>
    </row>
    <row r="724">
      <c r="B724" s="63" t="str">
        <f>'Trang tính3'!A724</f>
        <v/>
      </c>
      <c r="F724" s="9"/>
    </row>
    <row r="725">
      <c r="B725" s="63" t="str">
        <f>'Trang tính3'!A725</f>
        <v/>
      </c>
      <c r="F725" s="9"/>
    </row>
    <row r="726">
      <c r="B726" s="63" t="str">
        <f>'Trang tính3'!A726</f>
        <v/>
      </c>
      <c r="F726" s="9"/>
    </row>
    <row r="727">
      <c r="B727" s="63" t="str">
        <f>'Trang tính3'!A727</f>
        <v/>
      </c>
      <c r="F727" s="9"/>
    </row>
    <row r="728">
      <c r="B728" s="63" t="str">
        <f>'Trang tính3'!A728</f>
        <v/>
      </c>
      <c r="F728" s="9"/>
    </row>
    <row r="729">
      <c r="B729" s="63" t="str">
        <f>'Trang tính3'!A729</f>
        <v/>
      </c>
      <c r="F729" s="9"/>
    </row>
    <row r="730">
      <c r="B730" s="63" t="str">
        <f>'Trang tính3'!A730</f>
        <v/>
      </c>
      <c r="F730" s="9"/>
    </row>
    <row r="731">
      <c r="B731" s="63" t="str">
        <f>'Trang tính3'!A731</f>
        <v/>
      </c>
      <c r="F731" s="9"/>
    </row>
    <row r="732">
      <c r="B732" s="63" t="str">
        <f>'Trang tính3'!A732</f>
        <v/>
      </c>
      <c r="F732" s="9"/>
    </row>
    <row r="733">
      <c r="B733" s="63" t="str">
        <f>'Trang tính3'!A733</f>
        <v/>
      </c>
      <c r="F733" s="9"/>
    </row>
    <row r="734">
      <c r="B734" s="63" t="str">
        <f>'Trang tính3'!A734</f>
        <v/>
      </c>
      <c r="F734" s="9"/>
    </row>
    <row r="735">
      <c r="B735" s="63" t="str">
        <f>'Trang tính3'!A735</f>
        <v/>
      </c>
      <c r="F735" s="9"/>
    </row>
    <row r="736">
      <c r="B736" s="63" t="str">
        <f>'Trang tính3'!A736</f>
        <v/>
      </c>
      <c r="F736" s="9"/>
    </row>
    <row r="737">
      <c r="B737" s="63" t="str">
        <f>'Trang tính3'!A737</f>
        <v/>
      </c>
      <c r="F737" s="9"/>
    </row>
    <row r="738">
      <c r="B738" s="63" t="str">
        <f>'Trang tính3'!A738</f>
        <v/>
      </c>
      <c r="F738" s="9"/>
    </row>
    <row r="739">
      <c r="B739" s="63" t="str">
        <f>'Trang tính3'!A739</f>
        <v/>
      </c>
      <c r="F739" s="9"/>
    </row>
    <row r="740">
      <c r="B740" s="63" t="str">
        <f>'Trang tính3'!A740</f>
        <v/>
      </c>
      <c r="F740" s="9"/>
    </row>
    <row r="741">
      <c r="B741" s="63" t="str">
        <f>'Trang tính3'!A741</f>
        <v/>
      </c>
      <c r="F741" s="9"/>
    </row>
    <row r="742">
      <c r="B742" s="63" t="str">
        <f>'Trang tính3'!A742</f>
        <v/>
      </c>
      <c r="F742" s="9"/>
    </row>
    <row r="743">
      <c r="B743" s="63" t="str">
        <f>'Trang tính3'!A743</f>
        <v/>
      </c>
      <c r="F743" s="9"/>
    </row>
    <row r="744">
      <c r="B744" s="63" t="str">
        <f>'Trang tính3'!A744</f>
        <v/>
      </c>
      <c r="F744" s="9"/>
    </row>
    <row r="745">
      <c r="B745" s="63" t="str">
        <f>'Trang tính3'!A745</f>
        <v/>
      </c>
      <c r="F745" s="9"/>
    </row>
    <row r="746">
      <c r="B746" s="63" t="str">
        <f>'Trang tính3'!A746</f>
        <v/>
      </c>
      <c r="F746" s="9"/>
    </row>
    <row r="747">
      <c r="B747" s="63" t="str">
        <f>'Trang tính3'!A747</f>
        <v/>
      </c>
      <c r="F747" s="9"/>
    </row>
    <row r="748">
      <c r="B748" s="63" t="str">
        <f>'Trang tính3'!A748</f>
        <v/>
      </c>
      <c r="F748" s="9"/>
    </row>
    <row r="749">
      <c r="B749" s="63" t="str">
        <f>'Trang tính3'!A749</f>
        <v/>
      </c>
      <c r="F749" s="9"/>
    </row>
    <row r="750">
      <c r="B750" s="63" t="str">
        <f>'Trang tính3'!A750</f>
        <v/>
      </c>
      <c r="F750" s="9"/>
    </row>
    <row r="751">
      <c r="B751" s="63" t="str">
        <f>'Trang tính3'!A751</f>
        <v/>
      </c>
      <c r="F751" s="9"/>
    </row>
    <row r="752">
      <c r="B752" s="63" t="str">
        <f>'Trang tính3'!A752</f>
        <v/>
      </c>
      <c r="F752" s="9"/>
    </row>
    <row r="753">
      <c r="B753" s="63" t="str">
        <f>'Trang tính3'!A753</f>
        <v/>
      </c>
      <c r="F753" s="9"/>
    </row>
    <row r="754">
      <c r="B754" s="63" t="str">
        <f>'Trang tính3'!A754</f>
        <v/>
      </c>
      <c r="F754" s="9"/>
    </row>
    <row r="755">
      <c r="B755" s="63" t="str">
        <f>'Trang tính3'!A755</f>
        <v/>
      </c>
      <c r="F755" s="9"/>
    </row>
    <row r="756">
      <c r="B756" s="63" t="str">
        <f>'Trang tính3'!A756</f>
        <v/>
      </c>
      <c r="F756" s="9"/>
    </row>
    <row r="757">
      <c r="B757" s="63" t="str">
        <f>'Trang tính3'!A757</f>
        <v/>
      </c>
      <c r="F757" s="9"/>
    </row>
    <row r="758">
      <c r="B758" s="63" t="str">
        <f>'Trang tính3'!A758</f>
        <v/>
      </c>
      <c r="F758" s="9"/>
    </row>
    <row r="759">
      <c r="B759" s="63" t="str">
        <f>'Trang tính3'!A759</f>
        <v/>
      </c>
      <c r="F759" s="9"/>
    </row>
    <row r="760">
      <c r="B760" s="63" t="str">
        <f>'Trang tính3'!A760</f>
        <v/>
      </c>
      <c r="F760" s="9"/>
    </row>
    <row r="761">
      <c r="B761" s="63" t="str">
        <f>'Trang tính3'!A761</f>
        <v/>
      </c>
      <c r="F761" s="9"/>
    </row>
    <row r="762">
      <c r="B762" s="63" t="str">
        <f>'Trang tính3'!A762</f>
        <v/>
      </c>
      <c r="F762" s="9"/>
    </row>
    <row r="763">
      <c r="B763" s="63" t="str">
        <f>'Trang tính3'!A763</f>
        <v/>
      </c>
      <c r="F763" s="9"/>
    </row>
    <row r="764">
      <c r="B764" s="63" t="str">
        <f>'Trang tính3'!A764</f>
        <v/>
      </c>
      <c r="F764" s="9"/>
    </row>
    <row r="765">
      <c r="B765" s="63" t="str">
        <f>'Trang tính3'!A765</f>
        <v/>
      </c>
      <c r="F765" s="9"/>
    </row>
    <row r="766">
      <c r="B766" s="63" t="str">
        <f>'Trang tính3'!A766</f>
        <v/>
      </c>
      <c r="F766" s="9"/>
    </row>
    <row r="767">
      <c r="B767" s="63" t="str">
        <f>'Trang tính3'!A767</f>
        <v/>
      </c>
      <c r="F767" s="9"/>
    </row>
    <row r="768">
      <c r="B768" s="63" t="str">
        <f>'Trang tính3'!A768</f>
        <v/>
      </c>
      <c r="F768" s="9"/>
    </row>
    <row r="769">
      <c r="B769" s="63" t="str">
        <f>'Trang tính3'!A769</f>
        <v/>
      </c>
      <c r="F769" s="9"/>
    </row>
    <row r="770">
      <c r="B770" s="63" t="str">
        <f>'Trang tính3'!A770</f>
        <v/>
      </c>
      <c r="F770" s="9"/>
    </row>
    <row r="771">
      <c r="B771" s="63" t="str">
        <f>'Trang tính3'!A771</f>
        <v/>
      </c>
      <c r="F771" s="9"/>
    </row>
    <row r="772">
      <c r="B772" s="63" t="str">
        <f>'Trang tính3'!A772</f>
        <v/>
      </c>
      <c r="F772" s="9"/>
    </row>
    <row r="773">
      <c r="B773" s="63" t="str">
        <f>'Trang tính3'!A773</f>
        <v/>
      </c>
      <c r="F773" s="9"/>
    </row>
    <row r="774">
      <c r="B774" s="63" t="str">
        <f>'Trang tính3'!A774</f>
        <v/>
      </c>
      <c r="F774" s="9"/>
    </row>
    <row r="775">
      <c r="B775" s="63" t="str">
        <f>'Trang tính3'!A775</f>
        <v/>
      </c>
      <c r="F775" s="9"/>
    </row>
    <row r="776">
      <c r="B776" s="63" t="str">
        <f>'Trang tính3'!A776</f>
        <v/>
      </c>
      <c r="F776" s="9"/>
    </row>
    <row r="777">
      <c r="B777" s="63" t="str">
        <f>'Trang tính3'!A777</f>
        <v/>
      </c>
      <c r="F777" s="9"/>
    </row>
    <row r="778">
      <c r="B778" s="63" t="str">
        <f>'Trang tính3'!A778</f>
        <v/>
      </c>
      <c r="F778" s="9"/>
    </row>
    <row r="779">
      <c r="B779" s="63" t="str">
        <f>'Trang tính3'!A779</f>
        <v/>
      </c>
      <c r="F779" s="9"/>
    </row>
    <row r="780">
      <c r="B780" s="63" t="str">
        <f>'Trang tính3'!A780</f>
        <v/>
      </c>
      <c r="F780" s="9"/>
    </row>
    <row r="781">
      <c r="B781" s="63" t="str">
        <f>'Trang tính3'!A781</f>
        <v/>
      </c>
      <c r="F781" s="9"/>
    </row>
    <row r="782">
      <c r="B782" s="63" t="str">
        <f>'Trang tính3'!A782</f>
        <v/>
      </c>
      <c r="F782" s="9"/>
    </row>
    <row r="783">
      <c r="B783" s="63" t="str">
        <f>'Trang tính3'!A783</f>
        <v/>
      </c>
      <c r="F783" s="9"/>
    </row>
    <row r="784">
      <c r="B784" s="63" t="str">
        <f>'Trang tính3'!A784</f>
        <v/>
      </c>
      <c r="F784" s="9"/>
    </row>
    <row r="785">
      <c r="B785" s="63" t="str">
        <f>'Trang tính3'!A785</f>
        <v/>
      </c>
      <c r="F785" s="9"/>
    </row>
    <row r="786">
      <c r="B786" s="63" t="str">
        <f>'Trang tính3'!A786</f>
        <v/>
      </c>
      <c r="F786" s="9"/>
    </row>
    <row r="787">
      <c r="B787" s="63" t="str">
        <f>'Trang tính3'!A787</f>
        <v/>
      </c>
      <c r="F787" s="9"/>
    </row>
    <row r="788">
      <c r="B788" s="63" t="str">
        <f>'Trang tính3'!A788</f>
        <v/>
      </c>
      <c r="F788" s="9"/>
    </row>
    <row r="789">
      <c r="B789" s="63" t="str">
        <f>'Trang tính3'!A789</f>
        <v/>
      </c>
      <c r="F789" s="9"/>
    </row>
    <row r="790">
      <c r="B790" s="63" t="str">
        <f>'Trang tính3'!A790</f>
        <v/>
      </c>
      <c r="F790" s="9"/>
    </row>
    <row r="791">
      <c r="B791" s="63" t="str">
        <f>'Trang tính3'!A791</f>
        <v/>
      </c>
      <c r="F791" s="9"/>
    </row>
    <row r="792">
      <c r="B792" s="63" t="str">
        <f>'Trang tính3'!A792</f>
        <v/>
      </c>
      <c r="F792" s="9"/>
    </row>
    <row r="793">
      <c r="B793" s="63" t="str">
        <f>'Trang tính3'!A793</f>
        <v/>
      </c>
      <c r="F793" s="9"/>
    </row>
    <row r="794">
      <c r="B794" s="63" t="str">
        <f>'Trang tính3'!A794</f>
        <v/>
      </c>
      <c r="F794" s="9"/>
    </row>
    <row r="795">
      <c r="B795" s="63" t="str">
        <f>'Trang tính3'!A795</f>
        <v/>
      </c>
      <c r="F795" s="9"/>
    </row>
    <row r="796">
      <c r="B796" s="63" t="str">
        <f>'Trang tính3'!A796</f>
        <v/>
      </c>
      <c r="F796" s="9"/>
    </row>
    <row r="797">
      <c r="B797" s="63" t="str">
        <f>'Trang tính3'!A797</f>
        <v/>
      </c>
      <c r="F797" s="9"/>
    </row>
    <row r="798">
      <c r="B798" s="63" t="str">
        <f>'Trang tính3'!A798</f>
        <v/>
      </c>
      <c r="F798" s="9"/>
    </row>
    <row r="799">
      <c r="B799" s="63" t="str">
        <f>'Trang tính3'!A799</f>
        <v/>
      </c>
      <c r="F799" s="9"/>
    </row>
    <row r="800">
      <c r="B800" s="63" t="str">
        <f>'Trang tính3'!A800</f>
        <v/>
      </c>
      <c r="F800" s="9"/>
    </row>
    <row r="801">
      <c r="B801" s="63" t="str">
        <f>'Trang tính3'!A801</f>
        <v/>
      </c>
      <c r="F801" s="9"/>
    </row>
    <row r="802">
      <c r="B802" s="63" t="str">
        <f>'Trang tính3'!A802</f>
        <v/>
      </c>
      <c r="F802" s="9"/>
    </row>
    <row r="803">
      <c r="B803" s="63" t="str">
        <f>'Trang tính3'!A803</f>
        <v/>
      </c>
      <c r="F803" s="9"/>
    </row>
    <row r="804">
      <c r="B804" s="63" t="str">
        <f>'Trang tính3'!A804</f>
        <v/>
      </c>
      <c r="F804" s="9"/>
    </row>
    <row r="805">
      <c r="B805" s="63" t="str">
        <f>'Trang tính3'!A805</f>
        <v/>
      </c>
      <c r="F805" s="9"/>
    </row>
    <row r="806">
      <c r="B806" s="63" t="str">
        <f>'Trang tính3'!A806</f>
        <v/>
      </c>
      <c r="F806" s="9"/>
    </row>
    <row r="807">
      <c r="B807" s="63" t="str">
        <f>'Trang tính3'!A807</f>
        <v/>
      </c>
      <c r="F807" s="9"/>
    </row>
    <row r="808">
      <c r="B808" s="63" t="str">
        <f>'Trang tính3'!A808</f>
        <v/>
      </c>
      <c r="F808" s="9"/>
    </row>
    <row r="809">
      <c r="B809" s="63" t="str">
        <f>'Trang tính3'!A809</f>
        <v/>
      </c>
      <c r="F809" s="9"/>
    </row>
    <row r="810">
      <c r="B810" s="63" t="str">
        <f>'Trang tính3'!A810</f>
        <v/>
      </c>
      <c r="F810" s="9"/>
    </row>
    <row r="811">
      <c r="B811" s="63" t="str">
        <f>'Trang tính3'!A811</f>
        <v/>
      </c>
      <c r="F811" s="9"/>
    </row>
    <row r="812">
      <c r="B812" s="63" t="str">
        <f>'Trang tính3'!A812</f>
        <v/>
      </c>
      <c r="F812" s="9"/>
    </row>
    <row r="813">
      <c r="B813" s="63" t="str">
        <f>'Trang tính3'!A813</f>
        <v/>
      </c>
      <c r="F813" s="9"/>
    </row>
    <row r="814">
      <c r="B814" s="63" t="str">
        <f>'Trang tính3'!A814</f>
        <v/>
      </c>
      <c r="F814" s="9"/>
    </row>
    <row r="815">
      <c r="B815" s="63" t="str">
        <f>'Trang tính3'!A815</f>
        <v/>
      </c>
      <c r="F815" s="9"/>
    </row>
    <row r="816">
      <c r="B816" s="63" t="str">
        <f>'Trang tính3'!A816</f>
        <v/>
      </c>
      <c r="F816" s="9"/>
    </row>
    <row r="817">
      <c r="B817" s="63" t="str">
        <f>'Trang tính3'!A817</f>
        <v/>
      </c>
      <c r="F817" s="9"/>
    </row>
    <row r="818">
      <c r="B818" s="63" t="str">
        <f>'Trang tính3'!A818</f>
        <v/>
      </c>
      <c r="F818" s="9"/>
    </row>
    <row r="819">
      <c r="B819" s="63" t="str">
        <f>'Trang tính3'!A819</f>
        <v/>
      </c>
      <c r="F819" s="9"/>
    </row>
    <row r="820">
      <c r="B820" s="63" t="str">
        <f>'Trang tính3'!A820</f>
        <v/>
      </c>
      <c r="F820" s="9"/>
    </row>
    <row r="821">
      <c r="B821" s="63" t="str">
        <f>'Trang tính3'!A821</f>
        <v/>
      </c>
      <c r="F821" s="9"/>
    </row>
    <row r="822">
      <c r="B822" s="63" t="str">
        <f>'Trang tính3'!A822</f>
        <v/>
      </c>
      <c r="F822" s="9"/>
    </row>
    <row r="823">
      <c r="B823" s="63" t="str">
        <f>'Trang tính3'!A823</f>
        <v/>
      </c>
      <c r="F823" s="9"/>
    </row>
    <row r="824">
      <c r="B824" s="63" t="str">
        <f>'Trang tính3'!A824</f>
        <v/>
      </c>
      <c r="F824" s="9"/>
    </row>
    <row r="825">
      <c r="B825" s="63" t="str">
        <f>'Trang tính3'!A825</f>
        <v/>
      </c>
      <c r="F825" s="9"/>
    </row>
    <row r="826">
      <c r="B826" s="63" t="str">
        <f>'Trang tính3'!A826</f>
        <v/>
      </c>
      <c r="F826" s="9"/>
    </row>
    <row r="827">
      <c r="B827" s="63" t="str">
        <f>'Trang tính3'!A827</f>
        <v/>
      </c>
      <c r="F827" s="9"/>
    </row>
    <row r="828">
      <c r="B828" s="63" t="str">
        <f>'Trang tính3'!A828</f>
        <v/>
      </c>
      <c r="F828" s="9"/>
    </row>
    <row r="829">
      <c r="B829" s="63" t="str">
        <f>'Trang tính3'!A829</f>
        <v/>
      </c>
      <c r="F829" s="9"/>
    </row>
    <row r="830">
      <c r="B830" s="63" t="str">
        <f>'Trang tính3'!A830</f>
        <v/>
      </c>
      <c r="F830" s="9"/>
    </row>
    <row r="831">
      <c r="B831" s="63" t="str">
        <f>'Trang tính3'!A831</f>
        <v/>
      </c>
      <c r="F831" s="9"/>
    </row>
    <row r="832">
      <c r="B832" s="63" t="str">
        <f>'Trang tính3'!A832</f>
        <v/>
      </c>
      <c r="F832" s="9"/>
    </row>
    <row r="833">
      <c r="B833" s="63" t="str">
        <f>'Trang tính3'!A833</f>
        <v/>
      </c>
      <c r="F833" s="9"/>
    </row>
    <row r="834">
      <c r="B834" s="63" t="str">
        <f>'Trang tính3'!A834</f>
        <v/>
      </c>
      <c r="F834" s="9"/>
    </row>
    <row r="835">
      <c r="B835" s="63" t="str">
        <f>'Trang tính3'!A835</f>
        <v/>
      </c>
      <c r="F835" s="9"/>
    </row>
    <row r="836">
      <c r="B836" s="63" t="str">
        <f>'Trang tính3'!A836</f>
        <v/>
      </c>
      <c r="F836" s="9"/>
    </row>
    <row r="837">
      <c r="B837" s="63" t="str">
        <f>'Trang tính3'!A837</f>
        <v/>
      </c>
      <c r="F837" s="9"/>
    </row>
    <row r="838">
      <c r="B838" s="63" t="str">
        <f>'Trang tính3'!A838</f>
        <v/>
      </c>
      <c r="F838" s="9"/>
    </row>
    <row r="839">
      <c r="B839" s="63" t="str">
        <f>'Trang tính3'!A839</f>
        <v/>
      </c>
      <c r="F839" s="9"/>
    </row>
    <row r="840">
      <c r="B840" s="63" t="str">
        <f>'Trang tính3'!A840</f>
        <v/>
      </c>
      <c r="F840" s="9"/>
    </row>
    <row r="841">
      <c r="B841" s="63" t="str">
        <f>'Trang tính3'!A841</f>
        <v/>
      </c>
      <c r="F841" s="9"/>
    </row>
    <row r="842">
      <c r="B842" s="63" t="str">
        <f>'Trang tính3'!A842</f>
        <v/>
      </c>
      <c r="F842" s="9"/>
    </row>
    <row r="843">
      <c r="B843" s="63" t="str">
        <f>'Trang tính3'!A843</f>
        <v/>
      </c>
      <c r="F843" s="9"/>
    </row>
    <row r="844">
      <c r="B844" s="63" t="str">
        <f>'Trang tính3'!A844</f>
        <v/>
      </c>
      <c r="F844" s="9"/>
    </row>
    <row r="845">
      <c r="B845" s="63" t="str">
        <f>'Trang tính3'!A845</f>
        <v/>
      </c>
      <c r="F845" s="9"/>
    </row>
    <row r="846">
      <c r="B846" s="63" t="str">
        <f>'Trang tính3'!A846</f>
        <v/>
      </c>
      <c r="F846" s="9"/>
    </row>
    <row r="847">
      <c r="B847" s="63" t="str">
        <f>'Trang tính3'!A847</f>
        <v/>
      </c>
      <c r="F847" s="9"/>
    </row>
    <row r="848">
      <c r="B848" s="63" t="str">
        <f>'Trang tính3'!A848</f>
        <v/>
      </c>
      <c r="F848" s="9"/>
    </row>
    <row r="849">
      <c r="B849" s="63" t="str">
        <f>'Trang tính3'!A849</f>
        <v/>
      </c>
      <c r="F849" s="9"/>
    </row>
    <row r="850">
      <c r="B850" s="63" t="str">
        <f>'Trang tính3'!A850</f>
        <v/>
      </c>
      <c r="F850" s="9"/>
    </row>
    <row r="851">
      <c r="B851" s="63" t="str">
        <f>'Trang tính3'!A851</f>
        <v/>
      </c>
      <c r="F851" s="9"/>
    </row>
    <row r="852">
      <c r="B852" s="63" t="str">
        <f>'Trang tính3'!A852</f>
        <v/>
      </c>
      <c r="F852" s="9"/>
    </row>
    <row r="853">
      <c r="B853" s="63" t="str">
        <f>'Trang tính3'!A853</f>
        <v/>
      </c>
      <c r="F853" s="9"/>
    </row>
    <row r="854">
      <c r="B854" s="63" t="str">
        <f>'Trang tính3'!A854</f>
        <v/>
      </c>
      <c r="F854" s="9"/>
    </row>
    <row r="855">
      <c r="B855" s="63" t="str">
        <f>'Trang tính3'!A855</f>
        <v/>
      </c>
      <c r="F855" s="9"/>
    </row>
    <row r="856">
      <c r="B856" s="63" t="str">
        <f>'Trang tính3'!A856</f>
        <v/>
      </c>
      <c r="F856" s="9"/>
    </row>
    <row r="857">
      <c r="B857" s="63" t="str">
        <f>'Trang tính3'!A857</f>
        <v/>
      </c>
      <c r="F857" s="9"/>
    </row>
    <row r="858">
      <c r="B858" s="63" t="str">
        <f>'Trang tính3'!A858</f>
        <v/>
      </c>
      <c r="F858" s="9"/>
    </row>
    <row r="859">
      <c r="B859" s="63" t="str">
        <f>'Trang tính3'!A859</f>
        <v/>
      </c>
      <c r="F859" s="9"/>
    </row>
    <row r="860">
      <c r="B860" s="63" t="str">
        <f>'Trang tính3'!A860</f>
        <v/>
      </c>
      <c r="F860" s="9"/>
    </row>
    <row r="861">
      <c r="B861" s="63" t="str">
        <f>'Trang tính3'!A861</f>
        <v/>
      </c>
      <c r="F861" s="9"/>
    </row>
    <row r="862">
      <c r="B862" s="63" t="str">
        <f>'Trang tính3'!A862</f>
        <v/>
      </c>
      <c r="F862" s="9"/>
    </row>
    <row r="863">
      <c r="B863" s="63" t="str">
        <f>'Trang tính3'!A863</f>
        <v/>
      </c>
      <c r="F863" s="9"/>
    </row>
    <row r="864">
      <c r="B864" s="63" t="str">
        <f>'Trang tính3'!A864</f>
        <v/>
      </c>
      <c r="F864" s="9"/>
    </row>
    <row r="865">
      <c r="B865" s="63" t="str">
        <f>'Trang tính3'!A865</f>
        <v/>
      </c>
      <c r="F865" s="9"/>
    </row>
    <row r="866">
      <c r="B866" s="63" t="str">
        <f>'Trang tính3'!A866</f>
        <v/>
      </c>
      <c r="F866" s="9"/>
    </row>
    <row r="867">
      <c r="B867" s="63" t="str">
        <f>'Trang tính3'!A867</f>
        <v/>
      </c>
      <c r="F867" s="9"/>
    </row>
    <row r="868">
      <c r="B868" s="63" t="str">
        <f>'Trang tính3'!A868</f>
        <v/>
      </c>
      <c r="F868" s="9"/>
    </row>
    <row r="869">
      <c r="B869" s="63" t="str">
        <f>'Trang tính3'!A869</f>
        <v/>
      </c>
      <c r="F869" s="9"/>
    </row>
    <row r="870">
      <c r="B870" s="63" t="str">
        <f>'Trang tính3'!A870</f>
        <v/>
      </c>
      <c r="F870" s="9"/>
    </row>
    <row r="871">
      <c r="B871" s="63" t="str">
        <f>'Trang tính3'!A871</f>
        <v/>
      </c>
      <c r="F871" s="9"/>
    </row>
    <row r="872">
      <c r="B872" s="63" t="str">
        <f>'Trang tính3'!A872</f>
        <v/>
      </c>
      <c r="F872" s="9"/>
    </row>
    <row r="873">
      <c r="B873" s="63" t="str">
        <f>'Trang tính3'!A873</f>
        <v/>
      </c>
      <c r="F873" s="9"/>
    </row>
    <row r="874">
      <c r="B874" s="63" t="str">
        <f>'Trang tính3'!A874</f>
        <v/>
      </c>
      <c r="F874" s="9"/>
    </row>
    <row r="875">
      <c r="B875" s="63" t="str">
        <f>'Trang tính3'!A875</f>
        <v/>
      </c>
      <c r="F875" s="9"/>
    </row>
    <row r="876">
      <c r="B876" s="63" t="str">
        <f>'Trang tính3'!A876</f>
        <v/>
      </c>
      <c r="F876" s="9"/>
    </row>
    <row r="877">
      <c r="B877" s="63" t="str">
        <f>'Trang tính3'!A877</f>
        <v/>
      </c>
      <c r="F877" s="9"/>
    </row>
    <row r="878">
      <c r="B878" s="63" t="str">
        <f>'Trang tính3'!A878</f>
        <v/>
      </c>
      <c r="F878" s="9"/>
    </row>
    <row r="879">
      <c r="B879" s="63" t="str">
        <f>'Trang tính3'!A879</f>
        <v/>
      </c>
      <c r="F879" s="9"/>
    </row>
    <row r="880">
      <c r="B880" s="63" t="str">
        <f>'Trang tính3'!A880</f>
        <v/>
      </c>
      <c r="F880" s="9"/>
    </row>
    <row r="881">
      <c r="B881" s="63" t="str">
        <f>'Trang tính3'!A881</f>
        <v/>
      </c>
      <c r="F881" s="9"/>
    </row>
    <row r="882">
      <c r="B882" s="63" t="str">
        <f>'Trang tính3'!A882</f>
        <v/>
      </c>
      <c r="F882" s="9"/>
    </row>
    <row r="883">
      <c r="B883" s="63" t="str">
        <f>'Trang tính3'!A883</f>
        <v/>
      </c>
      <c r="F883" s="9"/>
    </row>
    <row r="884">
      <c r="B884" s="63" t="str">
        <f>'Trang tính3'!A884</f>
        <v/>
      </c>
      <c r="F884" s="9"/>
    </row>
    <row r="885">
      <c r="B885" s="63" t="str">
        <f>'Trang tính3'!A885</f>
        <v/>
      </c>
      <c r="F885" s="9"/>
    </row>
    <row r="886">
      <c r="B886" s="63" t="str">
        <f>'Trang tính3'!A886</f>
        <v/>
      </c>
      <c r="F886" s="9"/>
    </row>
    <row r="887">
      <c r="B887" s="63" t="str">
        <f>'Trang tính3'!A887</f>
        <v/>
      </c>
      <c r="F887" s="9"/>
    </row>
    <row r="888">
      <c r="B888" s="63" t="str">
        <f>'Trang tính3'!A888</f>
        <v/>
      </c>
      <c r="F888" s="9"/>
    </row>
    <row r="889">
      <c r="B889" s="63" t="str">
        <f>'Trang tính3'!A889</f>
        <v/>
      </c>
      <c r="F889" s="9"/>
    </row>
    <row r="890">
      <c r="B890" s="63" t="str">
        <f>'Trang tính3'!A890</f>
        <v/>
      </c>
      <c r="F890" s="9"/>
    </row>
    <row r="891">
      <c r="B891" s="63" t="str">
        <f>'Trang tính3'!A891</f>
        <v/>
      </c>
      <c r="F891" s="9"/>
    </row>
    <row r="892">
      <c r="B892" s="63" t="str">
        <f>'Trang tính3'!A892</f>
        <v/>
      </c>
      <c r="F892" s="9"/>
    </row>
    <row r="893">
      <c r="B893" s="63" t="str">
        <f>'Trang tính3'!A893</f>
        <v/>
      </c>
      <c r="F893" s="9"/>
    </row>
    <row r="894">
      <c r="B894" s="63" t="str">
        <f>'Trang tính3'!A894</f>
        <v/>
      </c>
      <c r="F894" s="9"/>
    </row>
    <row r="895">
      <c r="B895" s="63" t="str">
        <f>'Trang tính3'!A895</f>
        <v/>
      </c>
      <c r="F895" s="9"/>
    </row>
    <row r="896">
      <c r="B896" s="63" t="str">
        <f>'Trang tính3'!A896</f>
        <v/>
      </c>
      <c r="F896" s="9"/>
    </row>
    <row r="897">
      <c r="B897" s="63" t="str">
        <f>'Trang tính3'!A897</f>
        <v/>
      </c>
      <c r="F897" s="9"/>
    </row>
    <row r="898">
      <c r="B898" s="63" t="str">
        <f>'Trang tính3'!A898</f>
        <v/>
      </c>
      <c r="F898" s="9"/>
    </row>
    <row r="899">
      <c r="B899" s="63" t="str">
        <f>'Trang tính3'!A899</f>
        <v/>
      </c>
      <c r="F899" s="9"/>
    </row>
    <row r="900">
      <c r="B900" s="63" t="str">
        <f>'Trang tính3'!A900</f>
        <v/>
      </c>
      <c r="F900" s="9"/>
    </row>
    <row r="901">
      <c r="B901" s="63" t="str">
        <f>'Trang tính3'!A901</f>
        <v/>
      </c>
      <c r="F901" s="9"/>
    </row>
    <row r="902">
      <c r="B902" s="63" t="str">
        <f>'Trang tính3'!A902</f>
        <v/>
      </c>
      <c r="F902" s="9"/>
    </row>
    <row r="903">
      <c r="B903" s="63" t="str">
        <f>'Trang tính3'!A903</f>
        <v/>
      </c>
      <c r="F903" s="9"/>
    </row>
    <row r="904">
      <c r="B904" s="63" t="str">
        <f>'Trang tính3'!A904</f>
        <v/>
      </c>
      <c r="F904" s="9"/>
    </row>
    <row r="905">
      <c r="B905" s="63" t="str">
        <f>'Trang tính3'!A905</f>
        <v/>
      </c>
      <c r="F905" s="9"/>
    </row>
    <row r="906">
      <c r="B906" s="63" t="str">
        <f>'Trang tính3'!A906</f>
        <v/>
      </c>
      <c r="F906" s="9"/>
    </row>
    <row r="907">
      <c r="B907" s="63" t="str">
        <f>'Trang tính3'!A907</f>
        <v/>
      </c>
      <c r="F907" s="9"/>
    </row>
    <row r="908">
      <c r="B908" s="63" t="str">
        <f>'Trang tính3'!A908</f>
        <v/>
      </c>
      <c r="F908" s="9"/>
    </row>
    <row r="909">
      <c r="B909" s="63" t="str">
        <f>'Trang tính3'!A909</f>
        <v/>
      </c>
      <c r="F909" s="9"/>
    </row>
    <row r="910">
      <c r="B910" s="63" t="str">
        <f>'Trang tính3'!A910</f>
        <v/>
      </c>
      <c r="F910" s="9"/>
    </row>
    <row r="911">
      <c r="B911" s="63" t="str">
        <f>'Trang tính3'!A911</f>
        <v/>
      </c>
      <c r="F911" s="9"/>
    </row>
    <row r="912">
      <c r="B912" s="63" t="str">
        <f>'Trang tính3'!A912</f>
        <v/>
      </c>
      <c r="F912" s="9"/>
    </row>
    <row r="913">
      <c r="B913" s="63" t="str">
        <f>'Trang tính3'!A913</f>
        <v/>
      </c>
      <c r="F913" s="9"/>
    </row>
    <row r="914">
      <c r="B914" s="63" t="str">
        <f>'Trang tính3'!A914</f>
        <v/>
      </c>
      <c r="F914" s="9"/>
    </row>
    <row r="915">
      <c r="B915" s="63" t="str">
        <f>'Trang tính3'!A915</f>
        <v/>
      </c>
      <c r="F915" s="9"/>
    </row>
    <row r="916">
      <c r="B916" s="63" t="str">
        <f>'Trang tính3'!A916</f>
        <v/>
      </c>
      <c r="F916" s="9"/>
    </row>
    <row r="917">
      <c r="B917" s="63" t="str">
        <f>'Trang tính3'!A917</f>
        <v/>
      </c>
      <c r="F917" s="9"/>
    </row>
    <row r="918">
      <c r="B918" s="63" t="str">
        <f>'Trang tính3'!A918</f>
        <v/>
      </c>
      <c r="F918" s="9"/>
    </row>
    <row r="919">
      <c r="B919" s="63" t="str">
        <f>'Trang tính3'!A919</f>
        <v/>
      </c>
      <c r="F919" s="9"/>
    </row>
    <row r="920">
      <c r="B920" s="63" t="str">
        <f>'Trang tính3'!A920</f>
        <v/>
      </c>
      <c r="F920" s="9"/>
    </row>
    <row r="921">
      <c r="B921" s="63" t="str">
        <f>'Trang tính3'!A921</f>
        <v/>
      </c>
      <c r="F921" s="9"/>
    </row>
    <row r="922">
      <c r="B922" s="63" t="str">
        <f>'Trang tính3'!A922</f>
        <v/>
      </c>
      <c r="F922" s="9"/>
    </row>
    <row r="923">
      <c r="B923" s="63" t="str">
        <f>'Trang tính3'!A923</f>
        <v/>
      </c>
      <c r="F923" s="9"/>
    </row>
    <row r="924">
      <c r="B924" s="63" t="str">
        <f>'Trang tính3'!A924</f>
        <v/>
      </c>
      <c r="F924" s="9"/>
    </row>
    <row r="925">
      <c r="B925" s="63" t="str">
        <f>'Trang tính3'!A925</f>
        <v/>
      </c>
      <c r="F925" s="9"/>
    </row>
    <row r="926">
      <c r="B926" s="63" t="str">
        <f>'Trang tính3'!A926</f>
        <v/>
      </c>
      <c r="F926" s="9"/>
    </row>
    <row r="927">
      <c r="B927" s="63" t="str">
        <f>'Trang tính3'!A927</f>
        <v/>
      </c>
      <c r="F927" s="9"/>
    </row>
    <row r="928">
      <c r="B928" s="63" t="str">
        <f>'Trang tính3'!A928</f>
        <v/>
      </c>
      <c r="F928" s="9"/>
    </row>
    <row r="929">
      <c r="B929" s="63" t="str">
        <f>'Trang tính3'!A929</f>
        <v/>
      </c>
      <c r="F929" s="9"/>
    </row>
    <row r="930">
      <c r="B930" s="63" t="str">
        <f>'Trang tính3'!A930</f>
        <v/>
      </c>
      <c r="F930" s="9"/>
    </row>
    <row r="931">
      <c r="B931" s="63" t="str">
        <f>'Trang tính3'!A931</f>
        <v/>
      </c>
      <c r="F931" s="9"/>
    </row>
    <row r="932">
      <c r="B932" s="63" t="str">
        <f>'Trang tính3'!A932</f>
        <v/>
      </c>
      <c r="F932" s="9"/>
    </row>
    <row r="933">
      <c r="B933" s="63" t="str">
        <f>'Trang tính3'!A933</f>
        <v/>
      </c>
      <c r="F933" s="9"/>
    </row>
    <row r="934">
      <c r="B934" s="63" t="str">
        <f>'Trang tính3'!A934</f>
        <v/>
      </c>
      <c r="F934" s="9"/>
    </row>
    <row r="935">
      <c r="B935" s="63" t="str">
        <f>'Trang tính3'!A935</f>
        <v/>
      </c>
      <c r="F935" s="9"/>
    </row>
    <row r="936">
      <c r="B936" s="63" t="str">
        <f>'Trang tính3'!A936</f>
        <v/>
      </c>
      <c r="F936" s="9"/>
    </row>
    <row r="937">
      <c r="B937" s="63" t="str">
        <f>'Trang tính3'!A937</f>
        <v/>
      </c>
      <c r="F937" s="9"/>
    </row>
    <row r="938">
      <c r="B938" s="63" t="str">
        <f>'Trang tính3'!A938</f>
        <v/>
      </c>
      <c r="F938" s="9"/>
    </row>
    <row r="939">
      <c r="B939" s="63" t="str">
        <f>'Trang tính3'!A939</f>
        <v/>
      </c>
      <c r="F939" s="9"/>
    </row>
    <row r="940">
      <c r="B940" s="63" t="str">
        <f>'Trang tính3'!A940</f>
        <v/>
      </c>
      <c r="F940" s="9"/>
    </row>
    <row r="941">
      <c r="B941" s="63" t="str">
        <f>'Trang tính3'!A941</f>
        <v/>
      </c>
      <c r="F941" s="9"/>
    </row>
    <row r="942">
      <c r="B942" s="63" t="str">
        <f>'Trang tính3'!A942</f>
        <v/>
      </c>
      <c r="F942" s="9"/>
    </row>
    <row r="943">
      <c r="B943" s="63" t="str">
        <f>'Trang tính3'!A943</f>
        <v/>
      </c>
      <c r="F943" s="9"/>
    </row>
    <row r="944">
      <c r="B944" s="63" t="str">
        <f>'Trang tính3'!A944</f>
        <v/>
      </c>
      <c r="F944" s="9"/>
    </row>
    <row r="945">
      <c r="B945" s="63" t="str">
        <f>'Trang tính3'!A945</f>
        <v/>
      </c>
      <c r="F945" s="9"/>
    </row>
    <row r="946">
      <c r="B946" s="63" t="str">
        <f>'Trang tính3'!A946</f>
        <v/>
      </c>
      <c r="F946" s="9"/>
    </row>
    <row r="947">
      <c r="B947" s="63" t="str">
        <f>'Trang tính3'!A947</f>
        <v/>
      </c>
      <c r="F947" s="9"/>
    </row>
    <row r="948">
      <c r="B948" s="63" t="str">
        <f>'Trang tính3'!A948</f>
        <v/>
      </c>
      <c r="F948" s="9"/>
    </row>
    <row r="949">
      <c r="B949" s="63" t="str">
        <f>'Trang tính3'!A949</f>
        <v/>
      </c>
      <c r="F949" s="9"/>
    </row>
    <row r="950">
      <c r="B950" s="63" t="str">
        <f>'Trang tính3'!A950</f>
        <v/>
      </c>
      <c r="F950" s="9"/>
    </row>
    <row r="951">
      <c r="B951" s="63" t="str">
        <f>'Trang tính3'!A951</f>
        <v/>
      </c>
      <c r="F951" s="9"/>
    </row>
    <row r="952">
      <c r="B952" s="63" t="str">
        <f>'Trang tính3'!A952</f>
        <v/>
      </c>
      <c r="F952" s="9"/>
    </row>
    <row r="953">
      <c r="B953" s="63" t="str">
        <f>'Trang tính3'!A953</f>
        <v/>
      </c>
      <c r="F953" s="9"/>
    </row>
    <row r="954">
      <c r="B954" s="63" t="str">
        <f>'Trang tính3'!A954</f>
        <v/>
      </c>
      <c r="F954" s="9"/>
    </row>
    <row r="955">
      <c r="B955" s="63" t="str">
        <f>'Trang tính3'!A955</f>
        <v/>
      </c>
      <c r="F955" s="9"/>
    </row>
    <row r="956">
      <c r="B956" s="63" t="str">
        <f>'Trang tính3'!A956</f>
        <v/>
      </c>
      <c r="F956" s="9"/>
    </row>
    <row r="957">
      <c r="B957" s="63" t="str">
        <f>'Trang tính3'!A957</f>
        <v/>
      </c>
      <c r="F957" s="9"/>
    </row>
    <row r="958">
      <c r="B958" s="63" t="str">
        <f>'Trang tính3'!A958</f>
        <v/>
      </c>
      <c r="F958" s="9"/>
    </row>
    <row r="959">
      <c r="B959" s="63" t="str">
        <f>'Trang tính3'!A959</f>
        <v/>
      </c>
      <c r="F959" s="9"/>
    </row>
    <row r="960">
      <c r="B960" s="63" t="str">
        <f>'Trang tính3'!A960</f>
        <v/>
      </c>
      <c r="F960" s="9"/>
    </row>
    <row r="961">
      <c r="B961" s="63" t="str">
        <f>'Trang tính3'!A961</f>
        <v/>
      </c>
      <c r="F961" s="9"/>
    </row>
    <row r="962">
      <c r="B962" s="63" t="str">
        <f>'Trang tính3'!A962</f>
        <v/>
      </c>
      <c r="F962" s="9"/>
    </row>
    <row r="963">
      <c r="B963" s="63" t="str">
        <f>'Trang tính3'!A963</f>
        <v/>
      </c>
      <c r="F963" s="9"/>
    </row>
    <row r="964">
      <c r="B964" s="63" t="str">
        <f>'Trang tính3'!A964</f>
        <v/>
      </c>
      <c r="F964" s="9"/>
    </row>
    <row r="965">
      <c r="B965" s="63" t="str">
        <f>'Trang tính3'!A965</f>
        <v/>
      </c>
      <c r="F965" s="9"/>
    </row>
    <row r="966">
      <c r="B966" s="63" t="str">
        <f>'Trang tính3'!A966</f>
        <v/>
      </c>
      <c r="F966" s="9"/>
    </row>
    <row r="967">
      <c r="B967" s="63" t="str">
        <f>'Trang tính3'!A967</f>
        <v/>
      </c>
      <c r="F967" s="9"/>
    </row>
    <row r="968">
      <c r="B968" s="63" t="str">
        <f>'Trang tính3'!A968</f>
        <v/>
      </c>
      <c r="F968" s="9"/>
    </row>
    <row r="969">
      <c r="B969" s="63" t="str">
        <f>'Trang tính3'!A969</f>
        <v/>
      </c>
      <c r="F969" s="9"/>
    </row>
    <row r="970">
      <c r="B970" s="63" t="str">
        <f>'Trang tính3'!A970</f>
        <v/>
      </c>
      <c r="F970" s="9"/>
    </row>
    <row r="971">
      <c r="B971" s="63" t="str">
        <f>'Trang tính3'!A971</f>
        <v/>
      </c>
      <c r="F971" s="9"/>
    </row>
    <row r="972">
      <c r="B972" s="63" t="str">
        <f>'Trang tính3'!A972</f>
        <v/>
      </c>
      <c r="F972" s="9"/>
    </row>
    <row r="973">
      <c r="B973" s="63" t="str">
        <f>'Trang tính3'!A973</f>
        <v/>
      </c>
      <c r="F973" s="9"/>
    </row>
    <row r="974">
      <c r="B974" s="63" t="str">
        <f>'Trang tính3'!A974</f>
        <v/>
      </c>
      <c r="F974" s="9"/>
    </row>
    <row r="975">
      <c r="B975" s="63" t="str">
        <f>'Trang tính3'!A975</f>
        <v/>
      </c>
      <c r="F975" s="9"/>
    </row>
    <row r="976">
      <c r="B976" s="63" t="str">
        <f>'Trang tính3'!A976</f>
        <v/>
      </c>
      <c r="F976" s="9"/>
    </row>
    <row r="977">
      <c r="B977" s="63" t="str">
        <f>'Trang tính3'!A977</f>
        <v/>
      </c>
      <c r="F977" s="9"/>
    </row>
    <row r="978">
      <c r="B978" s="63" t="str">
        <f>'Trang tính3'!A978</f>
        <v/>
      </c>
      <c r="F978" s="9"/>
    </row>
    <row r="979">
      <c r="B979" s="63" t="str">
        <f>'Trang tính3'!A979</f>
        <v/>
      </c>
      <c r="F979" s="9"/>
    </row>
    <row r="980">
      <c r="B980" s="63" t="str">
        <f>'Trang tính3'!A980</f>
        <v/>
      </c>
      <c r="F980" s="9"/>
    </row>
    <row r="981">
      <c r="B981" s="63" t="str">
        <f>'Trang tính3'!A981</f>
        <v/>
      </c>
      <c r="F981" s="9"/>
    </row>
    <row r="982">
      <c r="B982" s="63" t="str">
        <f>'Trang tính3'!A982</f>
        <v/>
      </c>
      <c r="F982" s="9"/>
    </row>
    <row r="983">
      <c r="B983" s="63" t="str">
        <f>'Trang tính3'!A983</f>
        <v/>
      </c>
      <c r="F983" s="9"/>
    </row>
    <row r="984">
      <c r="B984" s="63" t="str">
        <f>'Trang tính3'!A984</f>
        <v/>
      </c>
      <c r="F984" s="9"/>
    </row>
    <row r="985">
      <c r="B985" s="63" t="str">
        <f>'Trang tính3'!A985</f>
        <v/>
      </c>
      <c r="F985" s="9"/>
    </row>
    <row r="986">
      <c r="B986" s="63" t="str">
        <f>'Trang tính3'!A986</f>
        <v/>
      </c>
      <c r="F986" s="9"/>
    </row>
    <row r="987">
      <c r="B987" s="63" t="str">
        <f>'Trang tính3'!A987</f>
        <v/>
      </c>
      <c r="F987" s="9"/>
    </row>
    <row r="988">
      <c r="B988" s="63" t="str">
        <f>'Trang tính3'!A988</f>
        <v/>
      </c>
      <c r="F988" s="9"/>
    </row>
    <row r="989">
      <c r="B989" s="63" t="str">
        <f>'Trang tính3'!A989</f>
        <v/>
      </c>
      <c r="F989" s="9"/>
    </row>
    <row r="990">
      <c r="B990" s="63" t="str">
        <f>'Trang tính3'!A990</f>
        <v/>
      </c>
      <c r="F990" s="9"/>
    </row>
    <row r="991">
      <c r="B991" s="63" t="str">
        <f>'Trang tính3'!A991</f>
        <v/>
      </c>
      <c r="F991" s="9"/>
    </row>
    <row r="992">
      <c r="B992" s="63" t="str">
        <f>'Trang tính3'!A992</f>
        <v/>
      </c>
      <c r="F992" s="9"/>
    </row>
    <row r="993">
      <c r="B993" s="63" t="str">
        <f>'Trang tính3'!A993</f>
        <v/>
      </c>
      <c r="F993" s="9"/>
    </row>
    <row r="994">
      <c r="B994" s="63" t="str">
        <f>'Trang tính3'!A994</f>
        <v/>
      </c>
      <c r="F994" s="9"/>
    </row>
    <row r="995">
      <c r="B995" s="63" t="str">
        <f>'Trang tính3'!A995</f>
        <v/>
      </c>
      <c r="F995" s="9"/>
    </row>
    <row r="996">
      <c r="B996" s="63" t="str">
        <f>'Trang tính3'!A996</f>
        <v/>
      </c>
      <c r="F996" s="9"/>
    </row>
    <row r="997">
      <c r="B997" s="63" t="str">
        <f>'Trang tính3'!A997</f>
        <v/>
      </c>
      <c r="F997" s="9"/>
    </row>
    <row r="998">
      <c r="B998" s="63" t="str">
        <f>'Trang tính3'!A998</f>
        <v/>
      </c>
      <c r="F998" s="9"/>
    </row>
    <row r="999">
      <c r="B999" s="63" t="str">
        <f>'Trang tính3'!A999</f>
        <v/>
      </c>
      <c r="F999" s="9"/>
    </row>
    <row r="1000">
      <c r="B1000" s="63" t="str">
        <f>'Trang tính3'!A1000</f>
        <v/>
      </c>
      <c r="F1000" s="9"/>
    </row>
    <row r="1001">
      <c r="B1001" s="63" t="str">
        <f>'Trang tính3'!A1001</f>
        <v/>
      </c>
      <c r="F1001" s="9"/>
    </row>
    <row r="1002">
      <c r="B1002" s="63" t="str">
        <f>'Trang tính3'!A1002</f>
        <v/>
      </c>
      <c r="F1002" s="9"/>
    </row>
    <row r="1003">
      <c r="B1003" s="63" t="str">
        <f>'Trang tính3'!A1003</f>
        <v/>
      </c>
      <c r="F1003" s="9"/>
    </row>
    <row r="1004">
      <c r="B1004" s="63" t="str">
        <f>'Trang tính3'!A1004</f>
        <v/>
      </c>
      <c r="F1004" s="9"/>
    </row>
    <row r="1005">
      <c r="B1005" s="63" t="str">
        <f>'Trang tính3'!A1005</f>
        <v/>
      </c>
      <c r="F1005" s="9"/>
    </row>
    <row r="1006">
      <c r="B1006" s="63" t="str">
        <f>'Trang tính3'!A1006</f>
        <v/>
      </c>
      <c r="F1006" s="9"/>
    </row>
    <row r="1007">
      <c r="B1007" s="63" t="str">
        <f>'Trang tính3'!A1007</f>
        <v/>
      </c>
      <c r="F1007" s="9"/>
    </row>
    <row r="1008">
      <c r="B1008" s="63" t="str">
        <f>'Trang tính3'!A1008</f>
        <v/>
      </c>
      <c r="F1008" s="9"/>
    </row>
    <row r="1009">
      <c r="B1009" s="63" t="str">
        <f>'Trang tính3'!A1009</f>
        <v/>
      </c>
      <c r="F1009" s="9"/>
    </row>
    <row r="1010">
      <c r="B1010" s="63" t="str">
        <f>'Trang tính3'!A1010</f>
        <v/>
      </c>
      <c r="F1010" s="9"/>
    </row>
    <row r="1011">
      <c r="B1011" s="63" t="str">
        <f>'Trang tính3'!A1011</f>
        <v/>
      </c>
      <c r="F1011" s="9"/>
    </row>
    <row r="1012">
      <c r="B1012" s="63" t="str">
        <f>'Trang tính3'!A1012</f>
        <v/>
      </c>
      <c r="F1012" s="9"/>
    </row>
    <row r="1013">
      <c r="B1013" s="63" t="str">
        <f>'Trang tính3'!A1013</f>
        <v/>
      </c>
      <c r="F1013" s="9"/>
    </row>
    <row r="1014">
      <c r="B1014" s="63" t="str">
        <f>'Trang tính3'!A1014</f>
        <v/>
      </c>
      <c r="F1014" s="9"/>
    </row>
    <row r="1015">
      <c r="B1015" s="63" t="str">
        <f>'Trang tính3'!A1015</f>
        <v/>
      </c>
      <c r="F1015" s="9"/>
    </row>
    <row r="1016">
      <c r="B1016" s="63" t="str">
        <f>'Trang tính3'!A1016</f>
        <v/>
      </c>
      <c r="F1016" s="9"/>
    </row>
    <row r="1017">
      <c r="B1017" s="63" t="str">
        <f>'Trang tính3'!A1017</f>
        <v/>
      </c>
      <c r="F1017" s="9"/>
    </row>
    <row r="1018">
      <c r="B1018" s="63" t="str">
        <f>'Trang tính3'!A1018</f>
        <v/>
      </c>
      <c r="F1018" s="9"/>
    </row>
    <row r="1019">
      <c r="B1019" s="63" t="str">
        <f>'Trang tính3'!A1019</f>
        <v/>
      </c>
      <c r="F1019" s="9"/>
    </row>
    <row r="1020">
      <c r="B1020" s="63" t="str">
        <f>'Trang tính3'!A1020</f>
        <v/>
      </c>
      <c r="F1020" s="9"/>
    </row>
    <row r="1021">
      <c r="B1021" s="63" t="str">
        <f>'Trang tính3'!A1021</f>
        <v/>
      </c>
      <c r="F1021" s="9"/>
    </row>
    <row r="1022">
      <c r="B1022" s="63" t="str">
        <f>'Trang tính3'!A1022</f>
        <v/>
      </c>
      <c r="F1022" s="9"/>
    </row>
    <row r="1023">
      <c r="B1023" s="63" t="str">
        <f>'Trang tính3'!A1023</f>
        <v/>
      </c>
      <c r="F1023" s="9"/>
    </row>
    <row r="1024">
      <c r="B1024" s="63" t="str">
        <f>'Trang tính3'!A1024</f>
        <v/>
      </c>
      <c r="F1024" s="9"/>
    </row>
    <row r="1025">
      <c r="B1025" s="63" t="str">
        <f>'Trang tính3'!A1025</f>
        <v/>
      </c>
      <c r="F1025" s="9"/>
    </row>
    <row r="1026">
      <c r="B1026" s="63" t="str">
        <f>'Trang tính3'!A1026</f>
        <v/>
      </c>
      <c r="F1026" s="9"/>
    </row>
    <row r="1027">
      <c r="B1027" s="63" t="str">
        <f>'Trang tính3'!A1027</f>
        <v/>
      </c>
      <c r="F1027" s="9"/>
    </row>
    <row r="1028">
      <c r="B1028" s="63" t="str">
        <f>'Trang tính3'!A1028</f>
        <v/>
      </c>
      <c r="F1028" s="9"/>
    </row>
    <row r="1029">
      <c r="B1029" s="63" t="str">
        <f>'Trang tính3'!A1029</f>
        <v/>
      </c>
      <c r="F1029" s="9"/>
    </row>
    <row r="1030">
      <c r="B1030" s="63" t="str">
        <f>'Trang tính3'!A1030</f>
        <v/>
      </c>
      <c r="F1030" s="9"/>
    </row>
    <row r="1031">
      <c r="B1031" s="63" t="str">
        <f>'Trang tính3'!A1031</f>
        <v/>
      </c>
      <c r="F1031" s="9"/>
    </row>
    <row r="1032">
      <c r="B1032" s="63" t="str">
        <f>'Trang tính3'!A1032</f>
        <v/>
      </c>
      <c r="F1032" s="9"/>
    </row>
    <row r="1033">
      <c r="B1033" s="63" t="str">
        <f>'Trang tính3'!A1033</f>
        <v/>
      </c>
      <c r="F1033" s="9"/>
    </row>
    <row r="1034">
      <c r="B1034" s="63" t="str">
        <f>'Trang tính3'!A1034</f>
        <v/>
      </c>
      <c r="F1034" s="9"/>
    </row>
    <row r="1035">
      <c r="B1035" s="63" t="str">
        <f>'Trang tính3'!A1035</f>
        <v/>
      </c>
      <c r="F1035" s="9"/>
    </row>
    <row r="1036">
      <c r="B1036" s="63" t="str">
        <f>'Trang tính3'!A1036</f>
        <v/>
      </c>
      <c r="F1036" s="9"/>
    </row>
    <row r="1037">
      <c r="B1037" s="63" t="str">
        <f>'Trang tính3'!A1037</f>
        <v/>
      </c>
      <c r="F1037" s="9"/>
    </row>
    <row r="1038">
      <c r="B1038" s="63" t="str">
        <f>'Trang tính3'!A1038</f>
        <v/>
      </c>
      <c r="F1038" s="9"/>
    </row>
    <row r="1039">
      <c r="B1039" s="63" t="str">
        <f>'Trang tính3'!A1039</f>
        <v/>
      </c>
      <c r="F1039" s="9"/>
    </row>
    <row r="1040">
      <c r="B1040" s="63" t="str">
        <f>'Trang tính3'!A1040</f>
        <v/>
      </c>
      <c r="F1040" s="9"/>
    </row>
    <row r="1041">
      <c r="B1041" s="63" t="str">
        <f>'Trang tính3'!A1041</f>
        <v/>
      </c>
      <c r="F1041" s="9"/>
    </row>
    <row r="1042">
      <c r="B1042" s="63" t="str">
        <f>'Trang tính3'!A1042</f>
        <v/>
      </c>
      <c r="F1042" s="9"/>
    </row>
    <row r="1043">
      <c r="B1043" s="63" t="str">
        <f>'Trang tính3'!A1043</f>
        <v/>
      </c>
      <c r="F1043" s="9"/>
    </row>
    <row r="1044">
      <c r="B1044" s="63" t="str">
        <f>'Trang tính3'!A1044</f>
        <v/>
      </c>
      <c r="F1044" s="9"/>
    </row>
    <row r="1045">
      <c r="B1045" s="63" t="str">
        <f>'Trang tính3'!A1045</f>
        <v/>
      </c>
      <c r="F1045" s="9"/>
    </row>
    <row r="1046">
      <c r="B1046" s="63" t="str">
        <f>'Trang tính3'!A1046</f>
        <v/>
      </c>
      <c r="F1046" s="9"/>
    </row>
    <row r="1047">
      <c r="B1047" s="63" t="str">
        <f>'Trang tính3'!A1047</f>
        <v/>
      </c>
      <c r="F1047" s="9"/>
    </row>
    <row r="1048">
      <c r="B1048" s="63" t="str">
        <f>'Trang tính3'!A1048</f>
        <v/>
      </c>
      <c r="F1048" s="9"/>
    </row>
    <row r="1049">
      <c r="B1049" s="63" t="str">
        <f>'Trang tính3'!A1049</f>
        <v/>
      </c>
      <c r="F1049" s="9"/>
    </row>
    <row r="1050">
      <c r="B1050" s="63" t="str">
        <f>'Trang tính3'!A1050</f>
        <v/>
      </c>
      <c r="F1050" s="9"/>
    </row>
    <row r="1051">
      <c r="B1051" s="63" t="str">
        <f>'Trang tính3'!A1051</f>
        <v/>
      </c>
      <c r="F1051" s="9"/>
    </row>
    <row r="1052">
      <c r="B1052" s="63" t="str">
        <f>'Trang tính3'!A1052</f>
        <v/>
      </c>
      <c r="F1052" s="9"/>
    </row>
    <row r="1053">
      <c r="B1053" s="63" t="str">
        <f>'Trang tính3'!A1053</f>
        <v/>
      </c>
      <c r="F1053" s="9"/>
    </row>
    <row r="1054">
      <c r="B1054" s="63" t="str">
        <f>'Trang tính3'!A1054</f>
        <v/>
      </c>
      <c r="F1054" s="9"/>
    </row>
    <row r="1055">
      <c r="B1055" s="63" t="str">
        <f>'Trang tính3'!A1055</f>
        <v/>
      </c>
      <c r="F1055" s="9"/>
    </row>
    <row r="1056">
      <c r="B1056" s="63" t="str">
        <f>'Trang tính3'!A1056</f>
        <v/>
      </c>
      <c r="F1056" s="9"/>
    </row>
    <row r="1057">
      <c r="B1057" s="63" t="str">
        <f>'Trang tính3'!A1057</f>
        <v/>
      </c>
      <c r="F1057" s="9"/>
    </row>
    <row r="1058">
      <c r="B1058" s="63" t="str">
        <f>'Trang tính3'!A1058</f>
        <v/>
      </c>
      <c r="F1058" s="9"/>
    </row>
    <row r="1059">
      <c r="B1059" s="63" t="str">
        <f>'Trang tính3'!A1059</f>
        <v/>
      </c>
      <c r="F1059" s="9"/>
    </row>
    <row r="1060">
      <c r="B1060" s="63" t="str">
        <f>'Trang tính3'!A1060</f>
        <v/>
      </c>
      <c r="F1060" s="9"/>
    </row>
    <row r="1061">
      <c r="B1061" s="63" t="str">
        <f>'Trang tính3'!A1061</f>
        <v/>
      </c>
      <c r="F1061" s="9"/>
    </row>
    <row r="1062">
      <c r="B1062" s="63" t="str">
        <f>'Trang tính3'!A1062</f>
        <v/>
      </c>
      <c r="F1062" s="9"/>
    </row>
    <row r="1063">
      <c r="B1063" s="63" t="str">
        <f>'Trang tính3'!A1063</f>
        <v/>
      </c>
      <c r="F1063" s="9"/>
    </row>
    <row r="1064">
      <c r="B1064" s="63" t="str">
        <f>'Trang tính3'!A1064</f>
        <v/>
      </c>
      <c r="F1064" s="9"/>
    </row>
    <row r="1065">
      <c r="B1065" s="63" t="str">
        <f>'Trang tính3'!A1065</f>
        <v/>
      </c>
      <c r="F1065" s="9"/>
    </row>
    <row r="1066">
      <c r="B1066" s="63" t="str">
        <f>'Trang tính3'!A1066</f>
        <v/>
      </c>
      <c r="F1066" s="9"/>
    </row>
    <row r="1067">
      <c r="B1067" s="63" t="str">
        <f>'Trang tính3'!A1067</f>
        <v/>
      </c>
      <c r="F1067" s="9"/>
    </row>
    <row r="1068">
      <c r="B1068" s="63" t="str">
        <f>'Trang tính3'!A1068</f>
        <v/>
      </c>
      <c r="F1068" s="9"/>
    </row>
    <row r="1069">
      <c r="B1069" s="63" t="str">
        <f>'Trang tính3'!A1069</f>
        <v/>
      </c>
      <c r="F1069" s="9"/>
    </row>
    <row r="1070">
      <c r="B1070" s="63" t="str">
        <f>'Trang tính3'!A1070</f>
        <v/>
      </c>
      <c r="F1070" s="9"/>
    </row>
    <row r="1071">
      <c r="B1071" s="63" t="str">
        <f>'Trang tính3'!A1071</f>
        <v/>
      </c>
      <c r="F1071" s="9"/>
    </row>
    <row r="1072">
      <c r="B1072" s="63" t="str">
        <f>'Trang tính3'!A1072</f>
        <v/>
      </c>
      <c r="F1072" s="9"/>
    </row>
    <row r="1073">
      <c r="B1073" s="63" t="str">
        <f>'Trang tính3'!A1073</f>
        <v/>
      </c>
      <c r="F1073" s="9"/>
    </row>
    <row r="1074">
      <c r="B1074" s="63" t="str">
        <f>'Trang tính3'!A1074</f>
        <v/>
      </c>
      <c r="F1074" s="9"/>
    </row>
    <row r="1075">
      <c r="B1075" s="63" t="str">
        <f>'Trang tính3'!A1075</f>
        <v/>
      </c>
      <c r="F1075" s="9"/>
    </row>
    <row r="1076">
      <c r="B1076" s="63" t="str">
        <f>'Trang tính3'!A1076</f>
        <v/>
      </c>
      <c r="F1076" s="9"/>
    </row>
    <row r="1077">
      <c r="B1077" s="63" t="str">
        <f>'Trang tính3'!A1077</f>
        <v/>
      </c>
      <c r="F1077" s="9"/>
    </row>
    <row r="1078">
      <c r="B1078" s="63" t="str">
        <f>'Trang tính3'!A1078</f>
        <v/>
      </c>
      <c r="F1078" s="9"/>
    </row>
    <row r="1079">
      <c r="B1079" s="63" t="str">
        <f>'Trang tính3'!A1079</f>
        <v/>
      </c>
      <c r="F1079" s="9"/>
    </row>
    <row r="1080">
      <c r="B1080" s="63" t="str">
        <f>'Trang tính3'!A1080</f>
        <v/>
      </c>
      <c r="F1080" s="9"/>
    </row>
    <row r="1081">
      <c r="B1081" s="63" t="str">
        <f>'Trang tính3'!A1081</f>
        <v/>
      </c>
      <c r="F1081" s="9"/>
    </row>
    <row r="1082">
      <c r="B1082" s="63" t="str">
        <f>'Trang tính3'!A1082</f>
        <v/>
      </c>
      <c r="F1082" s="9"/>
    </row>
    <row r="1083">
      <c r="B1083" s="63" t="str">
        <f>'Trang tính3'!A1083</f>
        <v/>
      </c>
      <c r="F1083" s="9"/>
    </row>
    <row r="1084">
      <c r="B1084" s="63" t="str">
        <f>'Trang tính3'!A1084</f>
        <v/>
      </c>
      <c r="F1084" s="9"/>
    </row>
    <row r="1085">
      <c r="B1085" s="63" t="str">
        <f>'Trang tính3'!A1085</f>
        <v/>
      </c>
      <c r="F1085" s="9"/>
    </row>
    <row r="1086">
      <c r="B1086" s="63" t="str">
        <f>'Trang tính3'!A1086</f>
        <v/>
      </c>
      <c r="F1086" s="9"/>
    </row>
    <row r="1087">
      <c r="B1087" s="63" t="str">
        <f>'Trang tính3'!A1087</f>
        <v/>
      </c>
      <c r="F1087" s="9"/>
    </row>
    <row r="1088">
      <c r="B1088" s="63" t="str">
        <f>'Trang tính3'!A1088</f>
        <v/>
      </c>
      <c r="F1088" s="9"/>
    </row>
    <row r="1089">
      <c r="B1089" s="63" t="str">
        <f>'Trang tính3'!A1089</f>
        <v/>
      </c>
      <c r="F1089" s="9"/>
    </row>
    <row r="1090">
      <c r="B1090" s="63" t="str">
        <f>'Trang tính3'!A1090</f>
        <v/>
      </c>
      <c r="F1090" s="9"/>
    </row>
    <row r="1091">
      <c r="B1091" s="63" t="str">
        <f>'Trang tính3'!A1091</f>
        <v/>
      </c>
      <c r="F1091" s="9"/>
    </row>
    <row r="1092">
      <c r="B1092" s="63" t="str">
        <f>'Trang tính3'!A1092</f>
        <v/>
      </c>
      <c r="F1092" s="9"/>
    </row>
    <row r="1093">
      <c r="B1093" s="63" t="str">
        <f>'Trang tính3'!A1093</f>
        <v/>
      </c>
      <c r="F1093" s="9"/>
    </row>
    <row r="1094">
      <c r="B1094" s="63" t="str">
        <f>'Trang tính3'!A1094</f>
        <v/>
      </c>
      <c r="F1094" s="9"/>
    </row>
    <row r="1095">
      <c r="B1095" s="63" t="str">
        <f>'Trang tính3'!A1095</f>
        <v/>
      </c>
      <c r="F1095" s="9"/>
    </row>
    <row r="1096">
      <c r="B1096" s="63" t="str">
        <f>'Trang tính3'!A1096</f>
        <v/>
      </c>
      <c r="F1096" s="9"/>
    </row>
    <row r="1097">
      <c r="B1097" s="63" t="str">
        <f>'Trang tính3'!A1097</f>
        <v/>
      </c>
      <c r="F1097" s="9"/>
    </row>
    <row r="1098">
      <c r="B1098" s="63" t="str">
        <f>'Trang tính3'!A1098</f>
        <v/>
      </c>
      <c r="F1098" s="9"/>
    </row>
    <row r="1099">
      <c r="B1099" s="63" t="str">
        <f>'Trang tính3'!A1099</f>
        <v/>
      </c>
      <c r="F1099" s="9"/>
    </row>
    <row r="1100">
      <c r="B1100" s="63" t="str">
        <f>'Trang tính3'!A1100</f>
        <v/>
      </c>
      <c r="F1100" s="9"/>
    </row>
    <row r="1101">
      <c r="B1101" s="63" t="str">
        <f>'Trang tính3'!A1101</f>
        <v/>
      </c>
      <c r="F1101" s="9"/>
    </row>
    <row r="1102">
      <c r="B1102" s="63" t="str">
        <f>'Trang tính3'!A1102</f>
        <v/>
      </c>
      <c r="F1102" s="9"/>
    </row>
    <row r="1103">
      <c r="B1103" s="63" t="str">
        <f>'Trang tính3'!A1103</f>
        <v/>
      </c>
      <c r="F1103" s="9"/>
    </row>
    <row r="1104">
      <c r="B1104" s="63" t="str">
        <f>'Trang tính3'!A1104</f>
        <v/>
      </c>
      <c r="F1104" s="9"/>
    </row>
    <row r="1105">
      <c r="B1105" s="63" t="str">
        <f>'Trang tính3'!A1105</f>
        <v/>
      </c>
      <c r="F1105" s="9"/>
    </row>
    <row r="1106">
      <c r="B1106" s="63" t="str">
        <f>'Trang tính3'!A1106</f>
        <v/>
      </c>
      <c r="F1106" s="9"/>
    </row>
    <row r="1107">
      <c r="B1107" s="63" t="str">
        <f>'Trang tính3'!A1107</f>
        <v/>
      </c>
      <c r="F1107" s="9"/>
    </row>
    <row r="1108">
      <c r="B1108" s="63" t="str">
        <f>'Trang tính3'!A1108</f>
        <v/>
      </c>
      <c r="F1108" s="9"/>
    </row>
    <row r="1109">
      <c r="B1109" s="63" t="str">
        <f>'Trang tính3'!A1109</f>
        <v/>
      </c>
      <c r="F1109" s="9"/>
    </row>
    <row r="1110">
      <c r="B1110" s="63" t="str">
        <f>'Trang tính3'!A1110</f>
        <v/>
      </c>
      <c r="F1110" s="9"/>
    </row>
    <row r="1111">
      <c r="B1111" s="63" t="str">
        <f>'Trang tính3'!A1111</f>
        <v/>
      </c>
      <c r="F1111" s="9"/>
    </row>
    <row r="1112">
      <c r="B1112" s="63" t="str">
        <f>'Trang tính3'!A1112</f>
        <v/>
      </c>
      <c r="F1112" s="9"/>
    </row>
    <row r="1113">
      <c r="B1113" s="63" t="str">
        <f>'Trang tính3'!A1113</f>
        <v/>
      </c>
      <c r="F1113" s="9"/>
    </row>
    <row r="1114">
      <c r="B1114" s="63" t="str">
        <f>'Trang tính3'!A1114</f>
        <v/>
      </c>
      <c r="F1114" s="9"/>
    </row>
    <row r="1115">
      <c r="B1115" s="63" t="str">
        <f>'Trang tính3'!A1115</f>
        <v/>
      </c>
      <c r="F1115" s="9"/>
    </row>
    <row r="1116">
      <c r="B1116" s="63" t="str">
        <f>'Trang tính3'!A1116</f>
        <v/>
      </c>
      <c r="F1116" s="9"/>
    </row>
    <row r="1117">
      <c r="B1117" s="63" t="str">
        <f>'Trang tính3'!A1117</f>
        <v/>
      </c>
      <c r="F1117" s="9"/>
    </row>
    <row r="1118">
      <c r="B1118" s="63" t="str">
        <f>'Trang tính3'!A1118</f>
        <v/>
      </c>
      <c r="F1118" s="9"/>
    </row>
    <row r="1119">
      <c r="B1119" s="63" t="str">
        <f>'Trang tính3'!A1119</f>
        <v/>
      </c>
      <c r="F1119" s="9"/>
    </row>
    <row r="1120">
      <c r="B1120" s="63" t="str">
        <f>'Trang tính3'!A1120</f>
        <v/>
      </c>
      <c r="F1120" s="9"/>
    </row>
    <row r="1121">
      <c r="B1121" s="63" t="str">
        <f>'Trang tính3'!A1121</f>
        <v/>
      </c>
      <c r="F1121" s="9"/>
    </row>
    <row r="1122">
      <c r="B1122" s="63" t="str">
        <f>'Trang tính3'!A1122</f>
        <v/>
      </c>
      <c r="F1122" s="9"/>
    </row>
    <row r="1123">
      <c r="B1123" s="63" t="str">
        <f>'Trang tính3'!A1123</f>
        <v/>
      </c>
      <c r="F1123" s="9"/>
    </row>
    <row r="1124">
      <c r="B1124" s="63" t="str">
        <f>'Trang tính3'!A1124</f>
        <v/>
      </c>
      <c r="F1124" s="9"/>
    </row>
    <row r="1125">
      <c r="B1125" s="63" t="str">
        <f>'Trang tính3'!A1125</f>
        <v/>
      </c>
      <c r="F1125" s="9"/>
    </row>
    <row r="1126">
      <c r="B1126" s="63" t="str">
        <f>'Trang tính3'!A1126</f>
        <v/>
      </c>
      <c r="F1126" s="9"/>
    </row>
    <row r="1127">
      <c r="B1127" s="63" t="str">
        <f>'Trang tính3'!A1127</f>
        <v/>
      </c>
      <c r="F1127" s="9"/>
    </row>
    <row r="1128">
      <c r="B1128" s="63" t="str">
        <f>'Trang tính3'!A1128</f>
        <v/>
      </c>
      <c r="F1128" s="9"/>
    </row>
    <row r="1129">
      <c r="B1129" s="63" t="str">
        <f>'Trang tính3'!A1129</f>
        <v/>
      </c>
      <c r="F1129" s="9"/>
    </row>
    <row r="1130">
      <c r="B1130" s="63" t="str">
        <f>'Trang tính3'!A1130</f>
        <v/>
      </c>
      <c r="F1130" s="9"/>
    </row>
    <row r="1131">
      <c r="B1131" s="63" t="str">
        <f>'Trang tính3'!A1131</f>
        <v/>
      </c>
      <c r="F1131" s="9"/>
    </row>
    <row r="1132">
      <c r="B1132" s="63" t="str">
        <f>'Trang tính3'!A1132</f>
        <v/>
      </c>
      <c r="F1132" s="9"/>
    </row>
    <row r="1133">
      <c r="B1133" s="63" t="str">
        <f>'Trang tính3'!A1133</f>
        <v/>
      </c>
      <c r="F1133" s="9"/>
    </row>
    <row r="1134">
      <c r="B1134" s="63" t="str">
        <f>'Trang tính3'!A1134</f>
        <v/>
      </c>
      <c r="F1134" s="9"/>
    </row>
    <row r="1135">
      <c r="B1135" s="63" t="str">
        <f>'Trang tính3'!A1135</f>
        <v/>
      </c>
      <c r="F1135" s="9"/>
    </row>
    <row r="1136">
      <c r="B1136" s="63" t="str">
        <f>'Trang tính3'!A1136</f>
        <v/>
      </c>
      <c r="F1136" s="9"/>
    </row>
    <row r="1137">
      <c r="B1137" s="63" t="str">
        <f>'Trang tính3'!A1137</f>
        <v/>
      </c>
      <c r="F1137" s="9"/>
    </row>
    <row r="1138">
      <c r="B1138" s="63" t="str">
        <f>'Trang tính3'!A1138</f>
        <v/>
      </c>
      <c r="F1138" s="9"/>
    </row>
    <row r="1139">
      <c r="B1139" s="63" t="str">
        <f>'Trang tính3'!A1139</f>
        <v/>
      </c>
      <c r="F1139" s="9"/>
    </row>
    <row r="1140">
      <c r="B1140" s="63" t="str">
        <f>'Trang tính3'!A1140</f>
        <v/>
      </c>
      <c r="F1140" s="9"/>
    </row>
    <row r="1141">
      <c r="B1141" s="63" t="str">
        <f>'Trang tính3'!A1141</f>
        <v/>
      </c>
      <c r="F1141" s="9"/>
    </row>
    <row r="1142">
      <c r="B1142" s="63" t="str">
        <f>'Trang tính3'!A1142</f>
        <v/>
      </c>
      <c r="F1142" s="9"/>
    </row>
    <row r="1143">
      <c r="B1143" s="63" t="str">
        <f>'Trang tính3'!A1143</f>
        <v/>
      </c>
      <c r="F1143" s="9"/>
    </row>
    <row r="1144">
      <c r="B1144" s="63" t="str">
        <f>'Trang tính3'!A1144</f>
        <v/>
      </c>
      <c r="F1144" s="9"/>
    </row>
    <row r="1145">
      <c r="B1145" s="63" t="str">
        <f>'Trang tính3'!A1145</f>
        <v/>
      </c>
      <c r="F1145" s="9"/>
    </row>
    <row r="1146">
      <c r="B1146" s="63" t="str">
        <f>'Trang tính3'!A1146</f>
        <v/>
      </c>
      <c r="F1146" s="9"/>
    </row>
    <row r="1147">
      <c r="B1147" s="63" t="str">
        <f>'Trang tính3'!A1147</f>
        <v/>
      </c>
      <c r="F1147" s="9"/>
    </row>
    <row r="1148">
      <c r="B1148" s="63" t="str">
        <f>'Trang tính3'!A1148</f>
        <v/>
      </c>
      <c r="F1148" s="9"/>
    </row>
    <row r="1149">
      <c r="B1149" s="63" t="str">
        <f>'Trang tính3'!A1149</f>
        <v/>
      </c>
      <c r="F1149" s="9"/>
    </row>
    <row r="1150">
      <c r="B1150" s="63" t="str">
        <f>'Trang tính3'!A1150</f>
        <v/>
      </c>
      <c r="F1150" s="9"/>
    </row>
    <row r="1151">
      <c r="B1151" s="63" t="str">
        <f>'Trang tính3'!A1151</f>
        <v/>
      </c>
      <c r="F1151" s="9"/>
    </row>
    <row r="1152">
      <c r="B1152" s="63" t="str">
        <f>'Trang tính3'!A1152</f>
        <v/>
      </c>
      <c r="F1152" s="9"/>
    </row>
    <row r="1153">
      <c r="B1153" s="63" t="str">
        <f>'Trang tính3'!A1153</f>
        <v/>
      </c>
      <c r="F1153" s="9"/>
    </row>
    <row r="1154">
      <c r="B1154" s="63" t="str">
        <f>'Trang tính3'!A1154</f>
        <v/>
      </c>
      <c r="F1154" s="9"/>
    </row>
    <row r="1155">
      <c r="B1155" s="63" t="str">
        <f>'Trang tính3'!A1155</f>
        <v/>
      </c>
      <c r="F1155" s="9"/>
    </row>
    <row r="1156">
      <c r="B1156" s="63" t="str">
        <f>'Trang tính3'!A1156</f>
        <v/>
      </c>
      <c r="F1156" s="9"/>
    </row>
    <row r="1157">
      <c r="B1157" s="63" t="str">
        <f>'Trang tính3'!A1157</f>
        <v/>
      </c>
      <c r="F1157" s="9"/>
    </row>
    <row r="1158">
      <c r="B1158" s="63" t="str">
        <f>'Trang tính3'!A1158</f>
        <v/>
      </c>
      <c r="F1158" s="9"/>
    </row>
    <row r="1159">
      <c r="B1159" s="63" t="str">
        <f>'Trang tính3'!A1159</f>
        <v/>
      </c>
      <c r="F1159" s="9"/>
    </row>
    <row r="1160">
      <c r="B1160" s="63" t="str">
        <f>'Trang tính3'!A1160</f>
        <v/>
      </c>
      <c r="F1160" s="9"/>
    </row>
    <row r="1161">
      <c r="B1161" s="63" t="str">
        <f>'Trang tính3'!A1161</f>
        <v/>
      </c>
      <c r="F1161" s="9"/>
    </row>
    <row r="1162">
      <c r="B1162" s="63" t="str">
        <f>'Trang tính3'!A1162</f>
        <v/>
      </c>
      <c r="F1162" s="9"/>
    </row>
    <row r="1163">
      <c r="B1163" s="63" t="str">
        <f>'Trang tính3'!A1163</f>
        <v/>
      </c>
      <c r="F1163" s="9"/>
    </row>
    <row r="1164">
      <c r="B1164" s="63" t="str">
        <f>'Trang tính3'!A1164</f>
        <v/>
      </c>
      <c r="F1164" s="9"/>
    </row>
    <row r="1165">
      <c r="B1165" s="63" t="str">
        <f>'Trang tính3'!A1165</f>
        <v/>
      </c>
      <c r="F1165" s="9"/>
    </row>
    <row r="1166">
      <c r="B1166" s="63" t="str">
        <f>'Trang tính3'!A1166</f>
        <v/>
      </c>
      <c r="F1166" s="9"/>
    </row>
    <row r="1167">
      <c r="B1167" s="63" t="str">
        <f>'Trang tính3'!A1167</f>
        <v/>
      </c>
      <c r="F1167" s="9"/>
    </row>
    <row r="1168">
      <c r="B1168" s="63" t="str">
        <f>'Trang tính3'!A1168</f>
        <v/>
      </c>
      <c r="F1168" s="9"/>
    </row>
    <row r="1169">
      <c r="B1169" s="63" t="str">
        <f>'Trang tính3'!A1169</f>
        <v/>
      </c>
      <c r="F1169" s="9"/>
    </row>
    <row r="1170">
      <c r="B1170" s="63" t="str">
        <f>'Trang tính3'!A1170</f>
        <v/>
      </c>
      <c r="F1170" s="9"/>
    </row>
    <row r="1171">
      <c r="B1171" s="63" t="str">
        <f>'Trang tính3'!A1171</f>
        <v/>
      </c>
      <c r="F1171" s="9"/>
    </row>
    <row r="1172">
      <c r="B1172" s="63" t="str">
        <f>'Trang tính3'!A1172</f>
        <v/>
      </c>
      <c r="F1172" s="9"/>
    </row>
    <row r="1173">
      <c r="B1173" s="63" t="str">
        <f>'Trang tính3'!A1173</f>
        <v/>
      </c>
      <c r="F1173" s="9"/>
    </row>
    <row r="1174">
      <c r="B1174" s="63" t="str">
        <f>'Trang tính3'!A1174</f>
        <v/>
      </c>
      <c r="F1174" s="9"/>
    </row>
    <row r="1175">
      <c r="B1175" s="63" t="str">
        <f>'Trang tính3'!A1175</f>
        <v/>
      </c>
      <c r="F1175" s="9"/>
    </row>
    <row r="1176">
      <c r="B1176" s="63" t="str">
        <f>'Trang tính3'!A1176</f>
        <v/>
      </c>
      <c r="F1176" s="9"/>
    </row>
    <row r="1177">
      <c r="B1177" s="63" t="str">
        <f>'Trang tính3'!A1177</f>
        <v/>
      </c>
      <c r="F1177" s="9"/>
    </row>
    <row r="1178">
      <c r="B1178" s="63" t="str">
        <f>'Trang tính3'!A1178</f>
        <v/>
      </c>
      <c r="F1178" s="9"/>
    </row>
    <row r="1179">
      <c r="B1179" s="63" t="str">
        <f>'Trang tính3'!A1179</f>
        <v/>
      </c>
      <c r="F1179" s="9"/>
    </row>
    <row r="1180">
      <c r="B1180" s="63" t="str">
        <f>'Trang tính3'!A1180</f>
        <v/>
      </c>
      <c r="F1180" s="9"/>
    </row>
    <row r="1181">
      <c r="B1181" s="63" t="str">
        <f>'Trang tính3'!A1181</f>
        <v/>
      </c>
      <c r="F1181" s="9"/>
    </row>
    <row r="1182">
      <c r="B1182" s="63" t="str">
        <f>'Trang tính3'!A1182</f>
        <v/>
      </c>
      <c r="F1182" s="9"/>
    </row>
    <row r="1183">
      <c r="B1183" s="63" t="str">
        <f>'Trang tính3'!A1183</f>
        <v/>
      </c>
      <c r="F1183" s="9"/>
    </row>
    <row r="1184">
      <c r="B1184" s="63" t="str">
        <f>'Trang tính3'!A1184</f>
        <v/>
      </c>
      <c r="F1184" s="9"/>
    </row>
    <row r="1185">
      <c r="B1185" s="63" t="str">
        <f>'Trang tính3'!A1185</f>
        <v/>
      </c>
      <c r="F1185" s="9"/>
    </row>
    <row r="1186">
      <c r="B1186" s="63" t="str">
        <f>'Trang tính3'!A1186</f>
        <v/>
      </c>
      <c r="F1186" s="9"/>
    </row>
    <row r="1187">
      <c r="B1187" s="63" t="str">
        <f>'Trang tính3'!A1187</f>
        <v/>
      </c>
      <c r="F1187" s="9"/>
    </row>
    <row r="1188">
      <c r="B1188" s="63" t="str">
        <f>'Trang tính3'!A1188</f>
        <v/>
      </c>
      <c r="F1188" s="9"/>
    </row>
    <row r="1189">
      <c r="B1189" s="63" t="str">
        <f>'Trang tính3'!A1189</f>
        <v/>
      </c>
      <c r="F1189" s="9"/>
    </row>
    <row r="1190">
      <c r="B1190" s="63" t="str">
        <f>'Trang tính3'!A1190</f>
        <v/>
      </c>
      <c r="F1190" s="9"/>
    </row>
    <row r="1191">
      <c r="B1191" s="63" t="str">
        <f>'Trang tính3'!A1191</f>
        <v/>
      </c>
      <c r="F1191" s="9"/>
    </row>
    <row r="1192">
      <c r="B1192" s="63" t="str">
        <f>'Trang tính3'!A1192</f>
        <v/>
      </c>
      <c r="F1192" s="9"/>
    </row>
    <row r="1193">
      <c r="B1193" s="63" t="str">
        <f>'Trang tính3'!A1193</f>
        <v/>
      </c>
      <c r="F1193" s="9"/>
    </row>
    <row r="1194">
      <c r="B1194" s="63" t="str">
        <f>'Trang tính3'!A1194</f>
        <v/>
      </c>
      <c r="F1194" s="9"/>
    </row>
    <row r="1195">
      <c r="B1195" s="63" t="str">
        <f>'Trang tính3'!A1195</f>
        <v/>
      </c>
      <c r="F1195" s="9"/>
    </row>
    <row r="1196">
      <c r="B1196" s="63" t="str">
        <f>'Trang tính3'!A1196</f>
        <v/>
      </c>
      <c r="F1196" s="9"/>
    </row>
    <row r="1197">
      <c r="B1197" s="63" t="str">
        <f>'Trang tính3'!A1197</f>
        <v/>
      </c>
      <c r="F1197" s="9"/>
    </row>
    <row r="1198">
      <c r="B1198" s="63" t="str">
        <f>'Trang tính3'!A1198</f>
        <v/>
      </c>
      <c r="F1198" s="9"/>
    </row>
    <row r="1199">
      <c r="B1199" s="63" t="str">
        <f>'Trang tính3'!A1199</f>
        <v/>
      </c>
      <c r="F1199" s="9"/>
    </row>
    <row r="1200">
      <c r="B1200" s="63" t="str">
        <f>'Trang tính3'!A1200</f>
        <v/>
      </c>
      <c r="F1200" s="9"/>
    </row>
    <row r="1201">
      <c r="B1201" s="63" t="str">
        <f>'Trang tính3'!A1201</f>
        <v/>
      </c>
      <c r="F1201" s="9"/>
    </row>
    <row r="1202">
      <c r="B1202" s="63" t="str">
        <f>'Trang tính3'!A1202</f>
        <v/>
      </c>
      <c r="F1202" s="9"/>
    </row>
    <row r="1203">
      <c r="B1203" s="63" t="str">
        <f>'Trang tính3'!A1203</f>
        <v/>
      </c>
      <c r="F1203" s="9"/>
    </row>
    <row r="1204">
      <c r="B1204" s="63" t="str">
        <f>'Trang tính3'!A1204</f>
        <v/>
      </c>
      <c r="F1204" s="9"/>
    </row>
    <row r="1205">
      <c r="B1205" s="63" t="str">
        <f>'Trang tính3'!A1205</f>
        <v/>
      </c>
      <c r="F1205" s="9"/>
    </row>
    <row r="1206">
      <c r="B1206" s="63" t="str">
        <f>'Trang tính3'!A1206</f>
        <v/>
      </c>
      <c r="F1206" s="9"/>
    </row>
    <row r="1207">
      <c r="B1207" s="63" t="str">
        <f>'Trang tính3'!A1207</f>
        <v/>
      </c>
      <c r="F1207" s="9"/>
    </row>
    <row r="1208">
      <c r="B1208" s="63" t="str">
        <f>'Trang tính3'!A1208</f>
        <v/>
      </c>
      <c r="F1208" s="9"/>
    </row>
    <row r="1209">
      <c r="B1209" s="63" t="str">
        <f>'Trang tính3'!A1209</f>
        <v/>
      </c>
      <c r="F1209" s="9"/>
    </row>
    <row r="1210">
      <c r="B1210" s="63" t="str">
        <f>'Trang tính3'!A1210</f>
        <v/>
      </c>
      <c r="F1210" s="9"/>
    </row>
    <row r="1211">
      <c r="B1211" s="63" t="str">
        <f>'Trang tính3'!A1211</f>
        <v/>
      </c>
      <c r="F1211" s="9"/>
    </row>
    <row r="1212">
      <c r="B1212" s="63" t="str">
        <f>'Trang tính3'!A1212</f>
        <v/>
      </c>
      <c r="F1212" s="9"/>
    </row>
    <row r="1213">
      <c r="B1213" s="63" t="str">
        <f>'Trang tính3'!A1213</f>
        <v/>
      </c>
      <c r="F1213" s="9"/>
    </row>
    <row r="1214">
      <c r="B1214" s="63" t="str">
        <f>'Trang tính3'!A1214</f>
        <v/>
      </c>
      <c r="F1214" s="9"/>
    </row>
    <row r="1215">
      <c r="B1215" s="63" t="str">
        <f>'Trang tính3'!A1215</f>
        <v/>
      </c>
      <c r="F1215" s="9"/>
    </row>
    <row r="1216">
      <c r="B1216" s="63" t="str">
        <f>'Trang tính3'!A1216</f>
        <v/>
      </c>
      <c r="F1216" s="9"/>
    </row>
    <row r="1217">
      <c r="B1217" s="63" t="str">
        <f>'Trang tính3'!A1217</f>
        <v/>
      </c>
      <c r="F1217" s="9"/>
    </row>
    <row r="1218">
      <c r="B1218" s="63" t="str">
        <f>'Trang tính3'!A1218</f>
        <v/>
      </c>
      <c r="F1218" s="9"/>
    </row>
    <row r="1219">
      <c r="B1219" s="63" t="str">
        <f>'Trang tính3'!A1219</f>
        <v/>
      </c>
      <c r="F1219" s="9"/>
    </row>
    <row r="1220">
      <c r="B1220" s="63" t="str">
        <f>'Trang tính3'!A1220</f>
        <v/>
      </c>
      <c r="F1220" s="9"/>
    </row>
    <row r="1221">
      <c r="B1221" s="63" t="str">
        <f>'Trang tính3'!A1221</f>
        <v/>
      </c>
      <c r="F1221" s="9"/>
    </row>
    <row r="1222">
      <c r="B1222" s="63" t="str">
        <f>'Trang tính3'!A1222</f>
        <v/>
      </c>
      <c r="F1222" s="9"/>
    </row>
    <row r="1223">
      <c r="B1223" s="63" t="str">
        <f>'Trang tính3'!A1223</f>
        <v/>
      </c>
      <c r="F1223" s="9"/>
    </row>
    <row r="1224">
      <c r="B1224" s="63" t="str">
        <f>'Trang tính3'!A1224</f>
        <v/>
      </c>
      <c r="F1224" s="9"/>
    </row>
    <row r="1225">
      <c r="B1225" s="63" t="str">
        <f>'Trang tính3'!A1225</f>
        <v/>
      </c>
      <c r="F1225" s="9"/>
    </row>
    <row r="1226">
      <c r="B1226" s="63" t="str">
        <f>'Trang tính3'!A1226</f>
        <v/>
      </c>
      <c r="F1226" s="9"/>
    </row>
    <row r="1227">
      <c r="B1227" s="63" t="str">
        <f>'Trang tính3'!A1227</f>
        <v/>
      </c>
      <c r="F1227" s="9"/>
    </row>
    <row r="1228">
      <c r="B1228" s="63" t="str">
        <f>'Trang tính3'!A1228</f>
        <v/>
      </c>
      <c r="F1228" s="9"/>
    </row>
    <row r="1229">
      <c r="B1229" s="63" t="str">
        <f>'Trang tính3'!A1229</f>
        <v/>
      </c>
      <c r="F1229" s="9"/>
    </row>
    <row r="1230">
      <c r="B1230" s="63" t="str">
        <f>'Trang tính3'!A1230</f>
        <v/>
      </c>
      <c r="F1230" s="9"/>
    </row>
    <row r="1231">
      <c r="B1231" s="63" t="str">
        <f>'Trang tính3'!A1231</f>
        <v/>
      </c>
      <c r="F1231" s="9"/>
    </row>
    <row r="1232">
      <c r="B1232" s="63" t="str">
        <f>'Trang tính3'!A1232</f>
        <v/>
      </c>
      <c r="F1232" s="9"/>
    </row>
    <row r="1233">
      <c r="B1233" s="63" t="str">
        <f>'Trang tính3'!A1233</f>
        <v/>
      </c>
      <c r="F1233" s="9"/>
    </row>
    <row r="1234">
      <c r="B1234" s="63" t="str">
        <f>'Trang tính3'!A1234</f>
        <v/>
      </c>
      <c r="F1234" s="9"/>
    </row>
    <row r="1235">
      <c r="B1235" s="63" t="str">
        <f>'Trang tính3'!A1235</f>
        <v/>
      </c>
      <c r="F1235" s="9"/>
    </row>
    <row r="1236">
      <c r="B1236" s="63" t="str">
        <f>'Trang tính3'!A1236</f>
        <v/>
      </c>
      <c r="F1236" s="9"/>
    </row>
    <row r="1237">
      <c r="B1237" s="63" t="str">
        <f>'Trang tính3'!A1237</f>
        <v/>
      </c>
      <c r="F1237" s="9"/>
    </row>
    <row r="1238">
      <c r="B1238" s="63" t="str">
        <f>'Trang tính3'!A1238</f>
        <v/>
      </c>
      <c r="F1238" s="9"/>
    </row>
    <row r="1239">
      <c r="B1239" s="63" t="str">
        <f>'Trang tính3'!A1239</f>
        <v/>
      </c>
      <c r="F1239" s="9"/>
    </row>
    <row r="1240">
      <c r="B1240" s="63" t="str">
        <f>'Trang tính3'!A1240</f>
        <v/>
      </c>
      <c r="F1240" s="9"/>
    </row>
    <row r="1241">
      <c r="B1241" s="63" t="str">
        <f>'Trang tính3'!A1241</f>
        <v/>
      </c>
      <c r="F1241" s="9"/>
    </row>
    <row r="1242">
      <c r="B1242" s="63" t="str">
        <f>'Trang tính3'!A1242</f>
        <v/>
      </c>
      <c r="F1242" s="9"/>
    </row>
    <row r="1243">
      <c r="B1243" s="63" t="str">
        <f>'Trang tính3'!A1243</f>
        <v/>
      </c>
      <c r="F1243" s="9"/>
    </row>
    <row r="1244">
      <c r="B1244" s="63" t="str">
        <f>'Trang tính3'!A1244</f>
        <v/>
      </c>
      <c r="F1244" s="9"/>
    </row>
    <row r="1245">
      <c r="B1245" s="63" t="str">
        <f>'Trang tính3'!A1245</f>
        <v/>
      </c>
      <c r="F1245" s="9"/>
    </row>
    <row r="1246">
      <c r="B1246" s="63" t="str">
        <f>'Trang tính3'!A1246</f>
        <v/>
      </c>
      <c r="F1246" s="9"/>
    </row>
    <row r="1247">
      <c r="B1247" s="63" t="str">
        <f>'Trang tính3'!A1247</f>
        <v/>
      </c>
      <c r="F1247" s="9"/>
    </row>
    <row r="1248">
      <c r="B1248" s="63" t="str">
        <f>'Trang tính3'!A1248</f>
        <v/>
      </c>
      <c r="F1248" s="9"/>
    </row>
    <row r="1249">
      <c r="B1249" s="63" t="str">
        <f>'Trang tính3'!A1249</f>
        <v/>
      </c>
      <c r="F1249" s="9"/>
    </row>
    <row r="1250">
      <c r="B1250" s="63" t="str">
        <f>'Trang tính3'!A1250</f>
        <v/>
      </c>
      <c r="F1250" s="9"/>
    </row>
    <row r="1251">
      <c r="B1251" s="63" t="str">
        <f>'Trang tính3'!A1251</f>
        <v/>
      </c>
      <c r="F1251" s="9"/>
    </row>
    <row r="1252">
      <c r="B1252" s="63" t="str">
        <f>'Trang tính3'!A1252</f>
        <v/>
      </c>
      <c r="F1252" s="9"/>
    </row>
    <row r="1253">
      <c r="B1253" s="63" t="str">
        <f>'Trang tính3'!A1253</f>
        <v/>
      </c>
      <c r="F1253" s="9"/>
    </row>
    <row r="1254">
      <c r="B1254" s="63" t="str">
        <f>'Trang tính3'!A1254</f>
        <v/>
      </c>
      <c r="F1254" s="9"/>
    </row>
    <row r="1255">
      <c r="B1255" s="63" t="str">
        <f>'Trang tính3'!A1255</f>
        <v/>
      </c>
      <c r="F1255" s="9"/>
    </row>
    <row r="1256">
      <c r="B1256" s="63" t="str">
        <f>'Trang tính3'!A1256</f>
        <v/>
      </c>
      <c r="F1256" s="9"/>
    </row>
    <row r="1257">
      <c r="B1257" s="63" t="str">
        <f>'Trang tính3'!A1257</f>
        <v/>
      </c>
      <c r="F1257" s="9"/>
    </row>
    <row r="1258">
      <c r="B1258" s="63" t="str">
        <f>'Trang tính3'!A1258</f>
        <v/>
      </c>
      <c r="F1258" s="9"/>
    </row>
    <row r="1259">
      <c r="B1259" s="63" t="str">
        <f>'Trang tính3'!A1259</f>
        <v/>
      </c>
      <c r="F1259" s="9"/>
    </row>
    <row r="1260">
      <c r="B1260" s="63" t="str">
        <f>'Trang tính3'!A1260</f>
        <v/>
      </c>
      <c r="F1260" s="9"/>
    </row>
    <row r="1261">
      <c r="B1261" s="63" t="str">
        <f>'Trang tính3'!A1261</f>
        <v/>
      </c>
      <c r="F1261" s="9"/>
    </row>
    <row r="1262">
      <c r="B1262" s="63" t="str">
        <f>'Trang tính3'!A1262</f>
        <v/>
      </c>
      <c r="F1262" s="9"/>
    </row>
    <row r="1263">
      <c r="B1263" s="63" t="str">
        <f>'Trang tính3'!A1263</f>
        <v/>
      </c>
      <c r="F1263" s="9"/>
    </row>
    <row r="1264">
      <c r="B1264" s="63" t="str">
        <f>'Trang tính3'!A1264</f>
        <v/>
      </c>
      <c r="F1264" s="9"/>
    </row>
    <row r="1265">
      <c r="B1265" s="63" t="str">
        <f>'Trang tính3'!A1265</f>
        <v/>
      </c>
      <c r="F1265" s="9"/>
    </row>
    <row r="1266">
      <c r="B1266" s="63" t="str">
        <f>'Trang tính3'!A1266</f>
        <v/>
      </c>
      <c r="F1266" s="9"/>
    </row>
    <row r="1267">
      <c r="B1267" s="63" t="str">
        <f>'Trang tính3'!A1267</f>
        <v/>
      </c>
      <c r="F1267" s="9"/>
    </row>
    <row r="1268">
      <c r="B1268" s="63" t="str">
        <f>'Trang tính3'!A1268</f>
        <v/>
      </c>
      <c r="F1268" s="9"/>
    </row>
    <row r="1269">
      <c r="B1269" s="63" t="str">
        <f>'Trang tính3'!A1269</f>
        <v/>
      </c>
      <c r="F1269" s="9"/>
    </row>
    <row r="1270">
      <c r="B1270" s="63" t="str">
        <f>'Trang tính3'!A1270</f>
        <v/>
      </c>
      <c r="F1270" s="9"/>
    </row>
    <row r="1271">
      <c r="B1271" s="63" t="str">
        <f>'Trang tính3'!A1271</f>
        <v/>
      </c>
      <c r="F1271" s="9"/>
    </row>
    <row r="1272">
      <c r="B1272" s="63" t="str">
        <f>'Trang tính3'!A1272</f>
        <v/>
      </c>
      <c r="F1272" s="9"/>
    </row>
    <row r="1273">
      <c r="B1273" s="63" t="str">
        <f>'Trang tính3'!A1273</f>
        <v/>
      </c>
      <c r="F1273" s="9"/>
    </row>
    <row r="1274">
      <c r="B1274" s="63" t="str">
        <f>'Trang tính3'!A1274</f>
        <v/>
      </c>
      <c r="F1274" s="9"/>
    </row>
    <row r="1275">
      <c r="B1275" s="63" t="str">
        <f>'Trang tính3'!A1275</f>
        <v/>
      </c>
      <c r="F1275" s="9"/>
    </row>
    <row r="1276">
      <c r="B1276" s="63" t="str">
        <f>'Trang tính3'!A1276</f>
        <v/>
      </c>
      <c r="F1276" s="9"/>
    </row>
    <row r="1277">
      <c r="B1277" s="63" t="str">
        <f>'Trang tính3'!A1277</f>
        <v/>
      </c>
      <c r="F1277" s="9"/>
    </row>
    <row r="1278">
      <c r="B1278" s="63" t="str">
        <f>'Trang tính3'!A1278</f>
        <v/>
      </c>
      <c r="F1278" s="9"/>
    </row>
    <row r="1279">
      <c r="B1279" s="63" t="str">
        <f>'Trang tính3'!A1279</f>
        <v/>
      </c>
      <c r="F1279" s="9"/>
    </row>
    <row r="1280">
      <c r="B1280" s="63" t="str">
        <f>'Trang tính3'!A1280</f>
        <v/>
      </c>
      <c r="F1280" s="9"/>
    </row>
    <row r="1281">
      <c r="B1281" s="63" t="str">
        <f>'Trang tính3'!A1281</f>
        <v/>
      </c>
      <c r="F1281" s="9"/>
    </row>
    <row r="1282">
      <c r="B1282" s="63" t="str">
        <f>'Trang tính3'!A1282</f>
        <v/>
      </c>
      <c r="F1282" s="9"/>
    </row>
    <row r="1283">
      <c r="B1283" s="63" t="str">
        <f>'Trang tính3'!A1283</f>
        <v/>
      </c>
      <c r="F1283" s="9"/>
    </row>
    <row r="1284">
      <c r="B1284" s="63" t="str">
        <f>'Trang tính3'!A1284</f>
        <v/>
      </c>
      <c r="F1284" s="9"/>
    </row>
    <row r="1285">
      <c r="B1285" s="63" t="str">
        <f>'Trang tính3'!A1285</f>
        <v/>
      </c>
      <c r="F1285" s="9"/>
    </row>
    <row r="1286">
      <c r="B1286" s="63" t="str">
        <f>'Trang tính3'!A1286</f>
        <v/>
      </c>
      <c r="F1286" s="9"/>
    </row>
    <row r="1287">
      <c r="B1287" s="63" t="str">
        <f>'Trang tính3'!A1287</f>
        <v/>
      </c>
      <c r="F1287" s="9"/>
    </row>
    <row r="1288">
      <c r="B1288" s="63" t="str">
        <f>'Trang tính3'!A1288</f>
        <v/>
      </c>
      <c r="F1288" s="9"/>
    </row>
    <row r="1289">
      <c r="B1289" s="63" t="str">
        <f>'Trang tính3'!A1289</f>
        <v/>
      </c>
      <c r="F1289" s="9"/>
    </row>
    <row r="1290">
      <c r="B1290" s="63" t="str">
        <f>'Trang tính3'!A1290</f>
        <v/>
      </c>
      <c r="F1290" s="9"/>
    </row>
    <row r="1291">
      <c r="B1291" s="63" t="str">
        <f>'Trang tính3'!A1291</f>
        <v/>
      </c>
      <c r="F1291" s="9"/>
    </row>
    <row r="1292">
      <c r="B1292" s="63" t="str">
        <f>'Trang tính3'!A1292</f>
        <v/>
      </c>
      <c r="F1292" s="9"/>
    </row>
    <row r="1293">
      <c r="B1293" s="63" t="str">
        <f>'Trang tính3'!A1293</f>
        <v/>
      </c>
      <c r="F1293" s="9"/>
    </row>
    <row r="1294">
      <c r="B1294" s="63" t="str">
        <f>'Trang tính3'!A1294</f>
        <v/>
      </c>
      <c r="F1294" s="9"/>
    </row>
    <row r="1295">
      <c r="B1295" s="63" t="str">
        <f>'Trang tính3'!A1295</f>
        <v/>
      </c>
      <c r="F1295" s="9"/>
    </row>
    <row r="1296">
      <c r="B1296" s="63" t="str">
        <f>'Trang tính3'!A1296</f>
        <v/>
      </c>
      <c r="F1296" s="9"/>
    </row>
    <row r="1297">
      <c r="B1297" s="63" t="str">
        <f>'Trang tính3'!A1297</f>
        <v/>
      </c>
      <c r="F1297" s="9"/>
    </row>
    <row r="1298">
      <c r="B1298" s="63" t="str">
        <f>'Trang tính3'!A1298</f>
        <v/>
      </c>
      <c r="F1298" s="9"/>
    </row>
    <row r="1299">
      <c r="B1299" s="63" t="str">
        <f>'Trang tính3'!A1299</f>
        <v/>
      </c>
      <c r="F1299" s="9"/>
    </row>
    <row r="1300">
      <c r="B1300" s="63" t="str">
        <f>'Trang tính3'!A1300</f>
        <v/>
      </c>
      <c r="F1300" s="9"/>
    </row>
    <row r="1301">
      <c r="B1301" s="63" t="str">
        <f>'Trang tính3'!A1301</f>
        <v/>
      </c>
      <c r="F1301" s="9"/>
    </row>
    <row r="1302">
      <c r="B1302" s="63" t="str">
        <f>'Trang tính3'!A1302</f>
        <v/>
      </c>
      <c r="F1302" s="9"/>
    </row>
    <row r="1303">
      <c r="B1303" s="63" t="str">
        <f>'Trang tính3'!A1303</f>
        <v/>
      </c>
      <c r="F1303" s="9"/>
    </row>
    <row r="1304">
      <c r="B1304" s="63" t="str">
        <f>'Trang tính3'!A1304</f>
        <v/>
      </c>
      <c r="F1304" s="9"/>
    </row>
    <row r="1305">
      <c r="B1305" s="63" t="str">
        <f>'Trang tính3'!A1305</f>
        <v/>
      </c>
      <c r="F1305" s="9"/>
    </row>
    <row r="1306">
      <c r="B1306" s="63" t="str">
        <f>'Trang tính3'!A1306</f>
        <v/>
      </c>
      <c r="F1306" s="9"/>
    </row>
    <row r="1307">
      <c r="B1307" s="63" t="str">
        <f>'Trang tính3'!A1307</f>
        <v/>
      </c>
      <c r="F1307" s="9"/>
    </row>
    <row r="1308">
      <c r="B1308" s="63" t="str">
        <f>'Trang tính3'!A1308</f>
        <v/>
      </c>
      <c r="F1308" s="9"/>
    </row>
    <row r="1309">
      <c r="B1309" s="63" t="str">
        <f>'Trang tính3'!A1309</f>
        <v/>
      </c>
      <c r="F1309" s="9"/>
    </row>
    <row r="1310">
      <c r="B1310" s="63" t="str">
        <f>'Trang tính3'!A1310</f>
        <v/>
      </c>
      <c r="F1310" s="9"/>
    </row>
    <row r="1311">
      <c r="B1311" s="63" t="str">
        <f>'Trang tính3'!A1311</f>
        <v/>
      </c>
      <c r="F1311" s="9"/>
    </row>
    <row r="1312">
      <c r="B1312" s="63" t="str">
        <f>'Trang tính3'!A1312</f>
        <v/>
      </c>
      <c r="F1312" s="9"/>
    </row>
    <row r="1313">
      <c r="B1313" s="63" t="str">
        <f>'Trang tính3'!A1313</f>
        <v/>
      </c>
      <c r="F1313" s="9"/>
    </row>
    <row r="1314">
      <c r="B1314" s="63" t="str">
        <f>'Trang tính3'!A1314</f>
        <v/>
      </c>
      <c r="F1314" s="9"/>
    </row>
    <row r="1315">
      <c r="B1315" s="63" t="str">
        <f>'Trang tính3'!A1315</f>
        <v/>
      </c>
      <c r="F1315" s="9"/>
    </row>
    <row r="1316">
      <c r="B1316" s="63" t="str">
        <f>'Trang tính3'!A1316</f>
        <v/>
      </c>
      <c r="F1316" s="9"/>
    </row>
    <row r="1317">
      <c r="B1317" s="63" t="str">
        <f>'Trang tính3'!A1317</f>
        <v/>
      </c>
      <c r="F1317" s="9"/>
    </row>
    <row r="1318">
      <c r="B1318" s="63" t="str">
        <f>'Trang tính3'!A1318</f>
        <v/>
      </c>
      <c r="F1318" s="9"/>
    </row>
    <row r="1319">
      <c r="B1319" s="63" t="str">
        <f>'Trang tính3'!A1319</f>
        <v/>
      </c>
      <c r="F1319" s="9"/>
    </row>
    <row r="1320">
      <c r="B1320" s="63" t="str">
        <f>'Trang tính3'!A1320</f>
        <v/>
      </c>
      <c r="F1320" s="9"/>
    </row>
    <row r="1321">
      <c r="B1321" s="63" t="str">
        <f>'Trang tính3'!A1321</f>
        <v/>
      </c>
      <c r="F1321" s="9"/>
    </row>
    <row r="1322">
      <c r="B1322" s="63" t="str">
        <f>'Trang tính3'!A1322</f>
        <v/>
      </c>
      <c r="F1322" s="9"/>
    </row>
    <row r="1323">
      <c r="B1323" s="63" t="str">
        <f>'Trang tính3'!A1323</f>
        <v/>
      </c>
      <c r="F1323" s="9"/>
    </row>
    <row r="1324">
      <c r="B1324" s="63" t="str">
        <f>'Trang tính3'!A1324</f>
        <v/>
      </c>
      <c r="F1324" s="9"/>
    </row>
    <row r="1325">
      <c r="B1325" s="63" t="str">
        <f>'Trang tính3'!A1325</f>
        <v/>
      </c>
      <c r="F1325" s="9"/>
    </row>
    <row r="1326">
      <c r="B1326" s="63" t="str">
        <f>'Trang tính3'!A1326</f>
        <v/>
      </c>
      <c r="F1326" s="9"/>
    </row>
    <row r="1327">
      <c r="B1327" s="63" t="str">
        <f>'Trang tính3'!A1327</f>
        <v/>
      </c>
      <c r="F1327" s="9"/>
    </row>
    <row r="1328">
      <c r="B1328" s="63" t="str">
        <f>'Trang tính3'!A1328</f>
        <v/>
      </c>
      <c r="F1328" s="9"/>
    </row>
    <row r="1329">
      <c r="B1329" s="63" t="str">
        <f>'Trang tính3'!A1329</f>
        <v/>
      </c>
      <c r="F1329" s="9"/>
    </row>
    <row r="1330">
      <c r="B1330" s="63" t="str">
        <f>'Trang tính3'!A1330</f>
        <v/>
      </c>
      <c r="F1330" s="9"/>
    </row>
    <row r="1331">
      <c r="B1331" s="63" t="str">
        <f>'Trang tính3'!A1331</f>
        <v/>
      </c>
      <c r="F1331" s="9"/>
    </row>
    <row r="1332">
      <c r="B1332" s="63" t="str">
        <f>'Trang tính3'!A1332</f>
        <v/>
      </c>
      <c r="F1332" s="9"/>
    </row>
    <row r="1333">
      <c r="B1333" s="63" t="str">
        <f>'Trang tính3'!A1333</f>
        <v/>
      </c>
      <c r="F1333" s="9"/>
    </row>
    <row r="1334">
      <c r="B1334" s="63" t="str">
        <f>'Trang tính3'!A1334</f>
        <v/>
      </c>
      <c r="F1334" s="9"/>
    </row>
    <row r="1335">
      <c r="B1335" s="63" t="str">
        <f>'Trang tính3'!A1335</f>
        <v/>
      </c>
      <c r="F1335" s="9"/>
    </row>
    <row r="1336">
      <c r="B1336" s="63" t="str">
        <f>'Trang tính3'!A1336</f>
        <v/>
      </c>
      <c r="F1336" s="9"/>
    </row>
    <row r="1337">
      <c r="B1337" s="63" t="str">
        <f>'Trang tính3'!A1337</f>
        <v/>
      </c>
      <c r="F1337" s="9"/>
    </row>
    <row r="1338">
      <c r="B1338" s="63" t="str">
        <f>'Trang tính3'!A1338</f>
        <v/>
      </c>
      <c r="F1338" s="9"/>
    </row>
    <row r="1339">
      <c r="B1339" s="63" t="str">
        <f>'Trang tính3'!A1339</f>
        <v/>
      </c>
      <c r="F1339" s="9"/>
    </row>
    <row r="1340">
      <c r="B1340" s="63" t="str">
        <f>'Trang tính3'!A1340</f>
        <v/>
      </c>
      <c r="F1340" s="9"/>
    </row>
    <row r="1341">
      <c r="B1341" s="63" t="str">
        <f>'Trang tính3'!A1341</f>
        <v/>
      </c>
      <c r="F1341" s="9"/>
    </row>
    <row r="1342">
      <c r="B1342" s="63" t="str">
        <f>'Trang tính3'!A1342</f>
        <v/>
      </c>
      <c r="F1342" s="9"/>
    </row>
    <row r="1343">
      <c r="B1343" s="63" t="str">
        <f>'Trang tính3'!A1343</f>
        <v/>
      </c>
      <c r="F1343" s="9"/>
    </row>
    <row r="1344">
      <c r="B1344" s="63" t="str">
        <f>'Trang tính3'!A1344</f>
        <v/>
      </c>
      <c r="F1344" s="9"/>
    </row>
    <row r="1345">
      <c r="B1345" s="63" t="str">
        <f>'Trang tính3'!A1345</f>
        <v/>
      </c>
      <c r="F1345" s="9"/>
    </row>
    <row r="1346">
      <c r="B1346" s="63" t="str">
        <f>'Trang tính3'!A1346</f>
        <v/>
      </c>
      <c r="F1346" s="9"/>
    </row>
    <row r="1347">
      <c r="B1347" s="63" t="str">
        <f>'Trang tính3'!A1347</f>
        <v/>
      </c>
      <c r="F1347" s="9"/>
    </row>
    <row r="1348">
      <c r="B1348" s="63" t="str">
        <f>'Trang tính3'!A1348</f>
        <v/>
      </c>
      <c r="F1348" s="9"/>
    </row>
    <row r="1349">
      <c r="B1349" s="63" t="str">
        <f>'Trang tính3'!A1349</f>
        <v/>
      </c>
      <c r="F1349" s="9"/>
    </row>
    <row r="1350">
      <c r="B1350" s="63" t="str">
        <f>'Trang tính3'!A1350</f>
        <v/>
      </c>
      <c r="F1350" s="9"/>
    </row>
    <row r="1351">
      <c r="B1351" s="63" t="str">
        <f>'Trang tính3'!A1351</f>
        <v/>
      </c>
      <c r="F1351" s="9"/>
    </row>
    <row r="1352">
      <c r="B1352" s="63" t="str">
        <f>'Trang tính3'!A1352</f>
        <v/>
      </c>
      <c r="F1352" s="9"/>
    </row>
    <row r="1353">
      <c r="B1353" s="63" t="str">
        <f>'Trang tính3'!A1353</f>
        <v/>
      </c>
      <c r="F1353" s="9"/>
    </row>
    <row r="1354">
      <c r="B1354" s="63" t="str">
        <f>'Trang tính3'!A1354</f>
        <v/>
      </c>
      <c r="F1354" s="9"/>
    </row>
    <row r="1355">
      <c r="B1355" s="63" t="str">
        <f>'Trang tính3'!A1355</f>
        <v/>
      </c>
      <c r="F1355" s="9"/>
    </row>
    <row r="1356">
      <c r="B1356" s="63" t="str">
        <f>'Trang tính3'!A1356</f>
        <v/>
      </c>
      <c r="F1356" s="9"/>
    </row>
    <row r="1357">
      <c r="B1357" s="63" t="str">
        <f>'Trang tính3'!A1357</f>
        <v/>
      </c>
      <c r="F1357" s="9"/>
    </row>
    <row r="1358">
      <c r="B1358" s="63" t="str">
        <f>'Trang tính3'!A1358</f>
        <v/>
      </c>
      <c r="F1358" s="9"/>
    </row>
    <row r="1359">
      <c r="B1359" s="63" t="str">
        <f>'Trang tính3'!A1359</f>
        <v/>
      </c>
      <c r="F1359" s="9"/>
    </row>
    <row r="1360">
      <c r="B1360" s="63" t="str">
        <f>'Trang tính3'!A1360</f>
        <v/>
      </c>
      <c r="F1360" s="9"/>
    </row>
    <row r="1361">
      <c r="B1361" s="63" t="str">
        <f>'Trang tính3'!A1361</f>
        <v/>
      </c>
      <c r="F1361" s="9"/>
    </row>
    <row r="1362">
      <c r="B1362" s="63" t="str">
        <f>'Trang tính3'!A1362</f>
        <v/>
      </c>
      <c r="F1362" s="9"/>
    </row>
    <row r="1363">
      <c r="B1363" s="63" t="str">
        <f>'Trang tính3'!A1363</f>
        <v/>
      </c>
      <c r="F1363" s="9"/>
    </row>
    <row r="1364">
      <c r="B1364" s="63" t="str">
        <f>'Trang tính3'!A1364</f>
        <v/>
      </c>
      <c r="F1364" s="9"/>
    </row>
    <row r="1365">
      <c r="B1365" s="63" t="str">
        <f>'Trang tính3'!A1365</f>
        <v/>
      </c>
      <c r="F1365" s="9"/>
    </row>
    <row r="1366">
      <c r="B1366" s="63" t="str">
        <f>'Trang tính3'!A1366</f>
        <v/>
      </c>
      <c r="F1366" s="9"/>
    </row>
    <row r="1367">
      <c r="B1367" s="63" t="str">
        <f>'Trang tính3'!A1367</f>
        <v/>
      </c>
      <c r="F1367" s="9"/>
    </row>
    <row r="1368">
      <c r="B1368" s="63" t="str">
        <f>'Trang tính3'!A1368</f>
        <v/>
      </c>
      <c r="F1368" s="9"/>
    </row>
    <row r="1369">
      <c r="B1369" s="63" t="str">
        <f>'Trang tính3'!A1369</f>
        <v/>
      </c>
      <c r="F1369" s="9"/>
    </row>
    <row r="1370">
      <c r="B1370" s="63" t="str">
        <f>'Trang tính3'!A1370</f>
        <v/>
      </c>
      <c r="F1370" s="9"/>
    </row>
    <row r="1371">
      <c r="B1371" s="63" t="str">
        <f>'Trang tính3'!A1371</f>
        <v/>
      </c>
      <c r="F1371" s="9"/>
    </row>
    <row r="1372">
      <c r="B1372" s="63" t="str">
        <f>'Trang tính3'!A1372</f>
        <v/>
      </c>
      <c r="F1372" s="9"/>
    </row>
    <row r="1373">
      <c r="B1373" s="63" t="str">
        <f>'Trang tính3'!A1373</f>
        <v/>
      </c>
      <c r="F1373" s="9"/>
    </row>
    <row r="1374">
      <c r="B1374" s="63" t="str">
        <f>'Trang tính3'!A1374</f>
        <v/>
      </c>
      <c r="F1374" s="9"/>
    </row>
    <row r="1375">
      <c r="B1375" s="63" t="str">
        <f>'Trang tính3'!A1375</f>
        <v/>
      </c>
      <c r="F1375" s="9"/>
    </row>
    <row r="1376">
      <c r="B1376" s="63" t="str">
        <f>'Trang tính3'!A1376</f>
        <v/>
      </c>
      <c r="F1376" s="9"/>
    </row>
    <row r="1377">
      <c r="B1377" s="63" t="str">
        <f>'Trang tính3'!A1377</f>
        <v/>
      </c>
      <c r="F1377" s="9"/>
    </row>
    <row r="1378">
      <c r="B1378" s="63" t="str">
        <f>'Trang tính3'!A1378</f>
        <v/>
      </c>
      <c r="F1378" s="9"/>
    </row>
    <row r="1379">
      <c r="B1379" s="63" t="str">
        <f>'Trang tính3'!A1379</f>
        <v/>
      </c>
      <c r="F1379" s="9"/>
    </row>
    <row r="1380">
      <c r="B1380" s="63" t="str">
        <f>'Trang tính3'!A1380</f>
        <v/>
      </c>
      <c r="F1380" s="9"/>
    </row>
    <row r="1381">
      <c r="B1381" s="63" t="str">
        <f>'Trang tính3'!A1381</f>
        <v/>
      </c>
      <c r="F1381" s="9"/>
    </row>
    <row r="1382">
      <c r="B1382" s="63" t="str">
        <f>'Trang tính3'!A1382</f>
        <v/>
      </c>
      <c r="F1382" s="9"/>
    </row>
    <row r="1383">
      <c r="B1383" s="63" t="str">
        <f>'Trang tính3'!A1383</f>
        <v/>
      </c>
      <c r="F1383" s="9"/>
    </row>
    <row r="1384">
      <c r="B1384" s="63" t="str">
        <f>'Trang tính3'!A1384</f>
        <v/>
      </c>
      <c r="F1384" s="9"/>
    </row>
    <row r="1385">
      <c r="B1385" s="63" t="str">
        <f>'Trang tính3'!A1385</f>
        <v/>
      </c>
      <c r="F1385" s="9"/>
    </row>
    <row r="1386">
      <c r="B1386" s="63" t="str">
        <f>'Trang tính3'!A1386</f>
        <v/>
      </c>
      <c r="F1386" s="9"/>
    </row>
    <row r="1387">
      <c r="B1387" s="63" t="str">
        <f>'Trang tính3'!A1387</f>
        <v/>
      </c>
      <c r="F1387" s="9"/>
    </row>
    <row r="1388">
      <c r="B1388" s="63" t="str">
        <f>'Trang tính3'!A1388</f>
        <v/>
      </c>
      <c r="F1388" s="9"/>
    </row>
    <row r="1389">
      <c r="B1389" s="63" t="str">
        <f>'Trang tính3'!A1389</f>
        <v/>
      </c>
      <c r="F1389" s="9"/>
    </row>
    <row r="1390">
      <c r="B1390" s="63" t="str">
        <f>'Trang tính3'!A1390</f>
        <v/>
      </c>
      <c r="F1390" s="9"/>
    </row>
    <row r="1391">
      <c r="B1391" s="63" t="str">
        <f>'Trang tính3'!A1391</f>
        <v/>
      </c>
      <c r="F1391" s="9"/>
    </row>
    <row r="1392">
      <c r="B1392" s="63" t="str">
        <f>'Trang tính3'!A1392</f>
        <v/>
      </c>
      <c r="F1392" s="9"/>
    </row>
    <row r="1393">
      <c r="B1393" s="63" t="str">
        <f>'Trang tính3'!A1393</f>
        <v/>
      </c>
      <c r="F1393" s="9"/>
    </row>
    <row r="1394">
      <c r="B1394" s="63" t="str">
        <f>'Trang tính3'!A1394</f>
        <v/>
      </c>
      <c r="F1394" s="9"/>
    </row>
    <row r="1395">
      <c r="B1395" s="63" t="str">
        <f>'Trang tính3'!A1395</f>
        <v/>
      </c>
      <c r="F1395" s="9"/>
    </row>
    <row r="1396">
      <c r="B1396" s="63" t="str">
        <f>'Trang tính3'!A1396</f>
        <v/>
      </c>
      <c r="F1396" s="9"/>
    </row>
    <row r="1397">
      <c r="B1397" s="63" t="str">
        <f>'Trang tính3'!A1397</f>
        <v/>
      </c>
      <c r="F1397" s="9"/>
    </row>
    <row r="1398">
      <c r="B1398" s="63" t="str">
        <f>'Trang tính3'!A1398</f>
        <v/>
      </c>
      <c r="F1398" s="9"/>
    </row>
    <row r="1399">
      <c r="B1399" s="63" t="str">
        <f>'Trang tính3'!A1399</f>
        <v/>
      </c>
      <c r="F1399" s="9"/>
    </row>
    <row r="1400">
      <c r="B1400" s="63" t="str">
        <f>'Trang tính3'!A1400</f>
        <v/>
      </c>
      <c r="F1400" s="9"/>
    </row>
    <row r="1401">
      <c r="B1401" s="63" t="str">
        <f>'Trang tính3'!A1401</f>
        <v/>
      </c>
      <c r="F1401" s="9"/>
    </row>
    <row r="1402">
      <c r="B1402" s="63" t="str">
        <f>'Trang tính3'!A1402</f>
        <v/>
      </c>
      <c r="F1402" s="9"/>
    </row>
    <row r="1403">
      <c r="B1403" s="63" t="str">
        <f>'Trang tính3'!A1403</f>
        <v/>
      </c>
      <c r="F1403" s="9"/>
    </row>
    <row r="1404">
      <c r="B1404" s="63" t="str">
        <f>'Trang tính3'!A1404</f>
        <v/>
      </c>
      <c r="F1404" s="9"/>
    </row>
    <row r="1405">
      <c r="B1405" s="63" t="str">
        <f>'Trang tính3'!A1405</f>
        <v/>
      </c>
      <c r="F1405" s="9"/>
    </row>
    <row r="1406">
      <c r="B1406" s="63" t="str">
        <f>'Trang tính3'!A1406</f>
        <v/>
      </c>
      <c r="F1406" s="9"/>
    </row>
    <row r="1407">
      <c r="B1407" s="63" t="str">
        <f>'Trang tính3'!A1407</f>
        <v/>
      </c>
      <c r="F1407" s="9"/>
    </row>
    <row r="1408">
      <c r="B1408" s="63" t="str">
        <f>'Trang tính3'!A1408</f>
        <v/>
      </c>
      <c r="F1408" s="9"/>
    </row>
    <row r="1409">
      <c r="B1409" s="63" t="str">
        <f>'Trang tính3'!A1409</f>
        <v/>
      </c>
      <c r="F1409" s="9"/>
    </row>
    <row r="1410">
      <c r="B1410" s="63" t="str">
        <f>'Trang tính3'!A1410</f>
        <v/>
      </c>
      <c r="F1410" s="9"/>
    </row>
    <row r="1411">
      <c r="B1411" s="63" t="str">
        <f>'Trang tính3'!A1411</f>
        <v/>
      </c>
      <c r="F1411" s="9"/>
    </row>
    <row r="1412">
      <c r="B1412" s="63" t="str">
        <f>'Trang tính3'!A1412</f>
        <v/>
      </c>
      <c r="F1412" s="9"/>
    </row>
    <row r="1413">
      <c r="B1413" s="63" t="str">
        <f>'Trang tính3'!A1413</f>
        <v/>
      </c>
      <c r="F1413" s="9"/>
    </row>
    <row r="1414">
      <c r="B1414" s="63" t="str">
        <f>'Trang tính3'!A1414</f>
        <v/>
      </c>
      <c r="F1414" s="9"/>
    </row>
    <row r="1415">
      <c r="B1415" s="63" t="str">
        <f>'Trang tính3'!A1415</f>
        <v/>
      </c>
      <c r="F1415" s="9"/>
    </row>
    <row r="1416">
      <c r="B1416" s="63" t="str">
        <f>'Trang tính3'!A1416</f>
        <v/>
      </c>
      <c r="F1416" s="9"/>
    </row>
    <row r="1417">
      <c r="B1417" s="63" t="str">
        <f>'Trang tính3'!A1417</f>
        <v/>
      </c>
      <c r="F1417" s="9"/>
    </row>
    <row r="1418">
      <c r="B1418" s="63" t="str">
        <f>'Trang tính3'!A1418</f>
        <v/>
      </c>
      <c r="F1418" s="9"/>
    </row>
    <row r="1419">
      <c r="B1419" s="63" t="str">
        <f>'Trang tính3'!A1419</f>
        <v/>
      </c>
      <c r="F1419" s="9"/>
    </row>
    <row r="1420">
      <c r="B1420" s="63" t="str">
        <f>'Trang tính3'!A1420</f>
        <v/>
      </c>
      <c r="F1420" s="9"/>
    </row>
    <row r="1421">
      <c r="B1421" s="63" t="str">
        <f>'Trang tính3'!A1421</f>
        <v/>
      </c>
      <c r="F1421" s="9"/>
    </row>
    <row r="1422">
      <c r="B1422" s="63" t="str">
        <f>'Trang tính3'!A1422</f>
        <v/>
      </c>
      <c r="F1422" s="9"/>
    </row>
    <row r="1423">
      <c r="B1423" s="63" t="str">
        <f>'Trang tính3'!A1423</f>
        <v/>
      </c>
      <c r="F1423" s="9"/>
    </row>
    <row r="1424">
      <c r="B1424" s="63" t="str">
        <f>'Trang tính3'!A1424</f>
        <v/>
      </c>
      <c r="F1424" s="9"/>
    </row>
    <row r="1425">
      <c r="B1425" s="63" t="str">
        <f>'Trang tính3'!A1425</f>
        <v/>
      </c>
      <c r="F1425" s="9"/>
    </row>
    <row r="1426">
      <c r="B1426" s="63" t="str">
        <f>'Trang tính3'!A1426</f>
        <v/>
      </c>
      <c r="F1426" s="9"/>
    </row>
    <row r="1427">
      <c r="B1427" s="63" t="str">
        <f>'Trang tính3'!A1427</f>
        <v/>
      </c>
      <c r="F1427" s="9"/>
    </row>
    <row r="1428">
      <c r="B1428" s="63" t="str">
        <f>'Trang tính3'!A1428</f>
        <v/>
      </c>
      <c r="F1428" s="9"/>
    </row>
    <row r="1429">
      <c r="B1429" s="63" t="str">
        <f>'Trang tính3'!A1429</f>
        <v/>
      </c>
      <c r="F1429" s="9"/>
    </row>
    <row r="1430">
      <c r="B1430" s="63" t="str">
        <f>'Trang tính3'!A1430</f>
        <v/>
      </c>
      <c r="F1430" s="9"/>
    </row>
    <row r="1431">
      <c r="B1431" s="63" t="str">
        <f>'Trang tính3'!A1431</f>
        <v/>
      </c>
      <c r="F1431" s="9"/>
    </row>
    <row r="1432">
      <c r="B1432" s="63" t="str">
        <f>'Trang tính3'!A1432</f>
        <v/>
      </c>
      <c r="F1432" s="9"/>
    </row>
    <row r="1433">
      <c r="B1433" s="63" t="str">
        <f>'Trang tính3'!A1433</f>
        <v/>
      </c>
      <c r="F1433" s="9"/>
    </row>
    <row r="1434">
      <c r="B1434" s="63" t="str">
        <f>'Trang tính3'!A1434</f>
        <v/>
      </c>
      <c r="F1434" s="9"/>
    </row>
    <row r="1435">
      <c r="B1435" s="63" t="str">
        <f>'Trang tính3'!A1435</f>
        <v/>
      </c>
      <c r="F1435" s="9"/>
    </row>
    <row r="1436">
      <c r="B1436" s="63" t="str">
        <f>'Trang tính3'!A1436</f>
        <v/>
      </c>
      <c r="F1436" s="9"/>
    </row>
    <row r="1437">
      <c r="B1437" s="63" t="str">
        <f>'Trang tính3'!A1437</f>
        <v/>
      </c>
      <c r="F1437" s="9"/>
    </row>
    <row r="1438">
      <c r="B1438" s="63" t="str">
        <f>'Trang tính3'!A1438</f>
        <v/>
      </c>
      <c r="F1438" s="9"/>
    </row>
    <row r="1439">
      <c r="B1439" s="63" t="str">
        <f>'Trang tính3'!A1439</f>
        <v/>
      </c>
      <c r="F1439" s="9"/>
    </row>
    <row r="1440">
      <c r="B1440" s="63" t="str">
        <f>'Trang tính3'!A1440</f>
        <v/>
      </c>
      <c r="F1440" s="9"/>
    </row>
    <row r="1441">
      <c r="B1441" s="63" t="str">
        <f>'Trang tính3'!A1441</f>
        <v/>
      </c>
      <c r="F1441" s="9"/>
    </row>
    <row r="1442">
      <c r="B1442" s="63" t="str">
        <f>'Trang tính3'!A1442</f>
        <v/>
      </c>
      <c r="F1442" s="9"/>
    </row>
    <row r="1443">
      <c r="B1443" s="63" t="str">
        <f>'Trang tính3'!A1443</f>
        <v/>
      </c>
      <c r="F1443" s="9"/>
    </row>
    <row r="1444">
      <c r="B1444" s="63" t="str">
        <f>'Trang tính3'!A1444</f>
        <v/>
      </c>
      <c r="F1444" s="9"/>
    </row>
    <row r="1445">
      <c r="B1445" s="63" t="str">
        <f>'Trang tính3'!A1445</f>
        <v/>
      </c>
      <c r="F1445" s="9"/>
    </row>
    <row r="1446">
      <c r="B1446" s="63" t="str">
        <f>'Trang tính3'!A1446</f>
        <v/>
      </c>
      <c r="F1446" s="9"/>
    </row>
    <row r="1447">
      <c r="B1447" s="63" t="str">
        <f>'Trang tính3'!A1447</f>
        <v/>
      </c>
      <c r="F1447" s="9"/>
    </row>
    <row r="1448">
      <c r="B1448" s="63" t="str">
        <f>'Trang tính3'!A1448</f>
        <v/>
      </c>
      <c r="F1448" s="9"/>
    </row>
    <row r="1449">
      <c r="B1449" s="63" t="str">
        <f>'Trang tính3'!A1449</f>
        <v/>
      </c>
      <c r="F1449" s="9"/>
    </row>
    <row r="1450">
      <c r="B1450" s="63" t="str">
        <f>'Trang tính3'!A1450</f>
        <v/>
      </c>
      <c r="F1450" s="9"/>
    </row>
    <row r="1451">
      <c r="B1451" s="63" t="str">
        <f>'Trang tính3'!A1451</f>
        <v/>
      </c>
      <c r="F1451" s="9"/>
    </row>
    <row r="1452">
      <c r="B1452" s="63" t="str">
        <f>'Trang tính3'!A1452</f>
        <v/>
      </c>
      <c r="F1452" s="9"/>
    </row>
    <row r="1453">
      <c r="B1453" s="63" t="str">
        <f>'Trang tính3'!A1453</f>
        <v/>
      </c>
      <c r="F1453" s="9"/>
    </row>
    <row r="1454">
      <c r="B1454" s="63" t="str">
        <f>'Trang tính3'!A1454</f>
        <v/>
      </c>
      <c r="F1454" s="9"/>
    </row>
    <row r="1455">
      <c r="B1455" s="63" t="str">
        <f>'Trang tính3'!A1455</f>
        <v/>
      </c>
      <c r="F1455" s="9"/>
    </row>
    <row r="1456">
      <c r="B1456" s="63" t="str">
        <f>'Trang tính3'!A1456</f>
        <v/>
      </c>
      <c r="F1456" s="9"/>
    </row>
    <row r="1457">
      <c r="B1457" s="63" t="str">
        <f>'Trang tính3'!A1457</f>
        <v/>
      </c>
      <c r="F1457" s="9"/>
    </row>
    <row r="1458">
      <c r="B1458" s="63" t="str">
        <f>'Trang tính3'!A1458</f>
        <v/>
      </c>
      <c r="F1458" s="9"/>
    </row>
    <row r="1459">
      <c r="B1459" s="63" t="str">
        <f>'Trang tính3'!A1459</f>
        <v/>
      </c>
      <c r="F1459" s="9"/>
    </row>
    <row r="1460">
      <c r="B1460" s="63" t="str">
        <f>'Trang tính3'!A1460</f>
        <v/>
      </c>
      <c r="F1460" s="9"/>
    </row>
    <row r="1461">
      <c r="B1461" s="63" t="str">
        <f>'Trang tính3'!A1461</f>
        <v/>
      </c>
      <c r="F1461" s="9"/>
    </row>
    <row r="1462">
      <c r="B1462" s="63" t="str">
        <f>'Trang tính3'!A1462</f>
        <v/>
      </c>
      <c r="F1462" s="9"/>
    </row>
    <row r="1463">
      <c r="B1463" s="63" t="str">
        <f>'Trang tính3'!A1463</f>
        <v/>
      </c>
      <c r="F1463" s="9"/>
    </row>
    <row r="1464">
      <c r="B1464" s="63" t="str">
        <f>'Trang tính3'!A1464</f>
        <v/>
      </c>
      <c r="F1464" s="9"/>
    </row>
    <row r="1465">
      <c r="B1465" s="63" t="str">
        <f>'Trang tính3'!A1465</f>
        <v/>
      </c>
      <c r="F1465" s="9"/>
    </row>
    <row r="1466">
      <c r="B1466" s="63" t="str">
        <f>'Trang tính3'!A1466</f>
        <v/>
      </c>
      <c r="F1466" s="9"/>
    </row>
    <row r="1467">
      <c r="B1467" s="63" t="str">
        <f>'Trang tính3'!A1467</f>
        <v/>
      </c>
      <c r="F1467" s="9"/>
    </row>
    <row r="1468">
      <c r="B1468" s="63" t="str">
        <f>'Trang tính3'!A1468</f>
        <v/>
      </c>
      <c r="F1468" s="9"/>
    </row>
    <row r="1469">
      <c r="B1469" s="63" t="str">
        <f>'Trang tính3'!A1469</f>
        <v/>
      </c>
      <c r="F1469" s="9"/>
    </row>
    <row r="1470">
      <c r="B1470" s="63" t="str">
        <f>'Trang tính3'!A1470</f>
        <v/>
      </c>
      <c r="F1470" s="9"/>
    </row>
    <row r="1471">
      <c r="B1471" s="63" t="str">
        <f>'Trang tính3'!A1471</f>
        <v/>
      </c>
      <c r="F1471" s="9"/>
    </row>
    <row r="1472">
      <c r="B1472" s="63" t="str">
        <f>'Trang tính3'!A1472</f>
        <v/>
      </c>
      <c r="F1472" s="9"/>
    </row>
    <row r="1473">
      <c r="B1473" s="63" t="str">
        <f>'Trang tính3'!A1473</f>
        <v/>
      </c>
      <c r="F1473" s="9"/>
    </row>
    <row r="1474">
      <c r="B1474" s="63" t="str">
        <f>'Trang tính3'!A1474</f>
        <v/>
      </c>
      <c r="F1474" s="9"/>
    </row>
    <row r="1475">
      <c r="B1475" s="63" t="str">
        <f>'Trang tính3'!A1475</f>
        <v/>
      </c>
      <c r="F1475" s="9"/>
    </row>
    <row r="1476">
      <c r="B1476" s="63" t="str">
        <f>'Trang tính3'!A1476</f>
        <v/>
      </c>
      <c r="F1476" s="9"/>
    </row>
    <row r="1477">
      <c r="B1477" s="63" t="str">
        <f>'Trang tính3'!A1477</f>
        <v/>
      </c>
      <c r="F1477" s="9"/>
    </row>
    <row r="1478">
      <c r="B1478" s="63" t="str">
        <f>'Trang tính3'!A1478</f>
        <v/>
      </c>
      <c r="F1478" s="9"/>
    </row>
    <row r="1479">
      <c r="B1479" s="63" t="str">
        <f>'Trang tính3'!A1479</f>
        <v/>
      </c>
      <c r="F1479" s="9"/>
    </row>
    <row r="1480">
      <c r="B1480" s="63" t="str">
        <f>'Trang tính3'!A1480</f>
        <v/>
      </c>
      <c r="F1480" s="9"/>
    </row>
    <row r="1481">
      <c r="B1481" s="63" t="str">
        <f>'Trang tính3'!A1481</f>
        <v/>
      </c>
      <c r="F1481" s="9"/>
    </row>
    <row r="1482">
      <c r="B1482" s="63" t="str">
        <f>'Trang tính3'!A1482</f>
        <v/>
      </c>
      <c r="F1482" s="9"/>
    </row>
    <row r="1483">
      <c r="B1483" s="63" t="str">
        <f>'Trang tính3'!A1483</f>
        <v/>
      </c>
      <c r="F1483" s="9"/>
    </row>
    <row r="1484">
      <c r="B1484" s="63" t="str">
        <f>'Trang tính3'!A1484</f>
        <v/>
      </c>
      <c r="F1484" s="9"/>
    </row>
    <row r="1485">
      <c r="B1485" s="63" t="str">
        <f>'Trang tính3'!A1485</f>
        <v/>
      </c>
      <c r="F1485" s="9"/>
    </row>
    <row r="1486">
      <c r="B1486" s="63" t="str">
        <f>'Trang tính3'!A1486</f>
        <v/>
      </c>
      <c r="F1486" s="9"/>
    </row>
    <row r="1487">
      <c r="B1487" s="63" t="str">
        <f>'Trang tính3'!A1487</f>
        <v/>
      </c>
      <c r="F1487" s="9"/>
    </row>
    <row r="1488">
      <c r="B1488" s="63" t="str">
        <f>'Trang tính3'!A1488</f>
        <v/>
      </c>
      <c r="F1488" s="9"/>
    </row>
    <row r="1489">
      <c r="B1489" s="63" t="str">
        <f>'Trang tính3'!A1489</f>
        <v/>
      </c>
      <c r="F1489" s="9"/>
    </row>
    <row r="1490">
      <c r="B1490" s="63" t="str">
        <f>'Trang tính3'!A1490</f>
        <v/>
      </c>
      <c r="F1490" s="9"/>
    </row>
    <row r="1491">
      <c r="B1491" s="63" t="str">
        <f>'Trang tính3'!A1491</f>
        <v/>
      </c>
      <c r="F1491" s="9"/>
    </row>
    <row r="1492">
      <c r="B1492" s="63" t="str">
        <f>'Trang tính3'!A1492</f>
        <v/>
      </c>
      <c r="F1492" s="9"/>
    </row>
    <row r="1493">
      <c r="B1493" s="63" t="str">
        <f>'Trang tính3'!A1493</f>
        <v/>
      </c>
      <c r="F1493" s="9"/>
    </row>
    <row r="1494">
      <c r="B1494" s="63" t="str">
        <f>'Trang tính3'!A1494</f>
        <v/>
      </c>
      <c r="F1494" s="9"/>
    </row>
    <row r="1495">
      <c r="B1495" s="63" t="str">
        <f>'Trang tính3'!A1495</f>
        <v/>
      </c>
      <c r="F1495" s="9"/>
    </row>
    <row r="1496">
      <c r="B1496" s="63" t="str">
        <f>'Trang tính3'!A1496</f>
        <v/>
      </c>
      <c r="F1496" s="9"/>
    </row>
    <row r="1497">
      <c r="B1497" s="63" t="str">
        <f>'Trang tính3'!A1497</f>
        <v/>
      </c>
      <c r="F1497" s="9"/>
    </row>
    <row r="1498">
      <c r="B1498" s="63" t="str">
        <f>'Trang tính3'!A1498</f>
        <v/>
      </c>
      <c r="F1498" s="9"/>
    </row>
    <row r="1499">
      <c r="B1499" s="63" t="str">
        <f>'Trang tính3'!A1499</f>
        <v/>
      </c>
      <c r="F1499" s="9"/>
    </row>
    <row r="1500">
      <c r="B1500" s="63" t="str">
        <f>'Trang tính3'!A1500</f>
        <v/>
      </c>
      <c r="F1500" s="9"/>
    </row>
    <row r="1501">
      <c r="B1501" s="63" t="str">
        <f>'Trang tính3'!A1501</f>
        <v/>
      </c>
      <c r="F1501" s="9"/>
    </row>
  </sheetData>
  <autoFilter ref="$A$1:$E$1501">
    <sortState ref="A1:E1501">
      <sortCondition descending="1" ref="C1:C1501"/>
      <sortCondition descending="1" ref="D1:D1501"/>
      <sortCondition descending="1" ref="E1:E1501"/>
      <sortCondition descending="1" ref="B1:B1501"/>
    </sortState>
  </autoFilter>
  <conditionalFormatting sqref="C1:D1501">
    <cfRule type="cellIs" dxfId="1" priority="1" operator="greaterThanOrEqual">
      <formula>100</formula>
    </cfRule>
  </conditionalFormatting>
  <conditionalFormatting sqref="C2:D412">
    <cfRule type="cellIs" dxfId="0" priority="2" operator="greaterThan">
      <formula>0</formula>
    </cfRule>
  </conditionalFormatting>
  <conditionalFormatting sqref="E1:E1501">
    <cfRule type="cellIs" dxfId="1" priority="3" operator="greaterThanOrEqual">
      <formula>100</formula>
    </cfRule>
  </conditionalFormatting>
  <conditionalFormatting sqref="E1:E1501">
    <cfRule type="cellIs" dxfId="0" priority="4" operator="greaterThan">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4.0" topLeftCell="O1" activePane="topRight" state="frozen"/>
      <selection activeCell="P2" sqref="P2" pane="topRight"/>
    </sheetView>
  </sheetViews>
  <sheetFormatPr customHeight="1" defaultColWidth="12.63" defaultRowHeight="15.75"/>
  <cols>
    <col customWidth="1" min="1" max="1" width="5.13"/>
    <col customWidth="1" min="2" max="2" width="13.5"/>
    <col customWidth="1" min="3" max="3" width="8.88"/>
    <col customWidth="1" min="4" max="4" width="16.63"/>
    <col customWidth="1" min="5" max="5" width="6.0"/>
    <col customWidth="1" min="6" max="6" width="24.63"/>
    <col customWidth="1" min="7" max="7" width="7.25"/>
    <col customWidth="1" min="8" max="8" width="14.13"/>
    <col customWidth="1" min="9" max="9" width="7.63"/>
    <col customWidth="1" min="10" max="10" width="48.38"/>
    <col customWidth="1" min="11" max="11" width="31.0"/>
    <col customWidth="1" min="12" max="12" width="16.75"/>
    <col customWidth="1" min="13" max="13" width="13.13"/>
    <col customWidth="1" min="14" max="14" width="17.0"/>
    <col customWidth="1" min="18" max="18" width="27.13"/>
    <col customWidth="1" min="20" max="20" width="31.25"/>
    <col customWidth="1" min="22" max="22" width="24.25"/>
    <col customWidth="1" min="23" max="23" width="9.88"/>
    <col customWidth="1" min="26" max="26" width="32.0"/>
    <col customWidth="1" min="27" max="27" width="28.75"/>
  </cols>
  <sheetData>
    <row r="1">
      <c r="A1" s="71" t="s">
        <v>27964</v>
      </c>
      <c r="B1" s="71" t="s">
        <v>27965</v>
      </c>
      <c r="C1" s="71" t="s">
        <v>27966</v>
      </c>
      <c r="D1" s="71" t="s">
        <v>27967</v>
      </c>
      <c r="E1" s="71" t="s">
        <v>27968</v>
      </c>
      <c r="F1" s="71" t="s">
        <v>27969</v>
      </c>
      <c r="G1" s="71" t="s">
        <v>27970</v>
      </c>
      <c r="H1" s="71" t="s">
        <v>27971</v>
      </c>
      <c r="I1" s="71" t="s">
        <v>27972</v>
      </c>
      <c r="J1" s="71" t="s">
        <v>27973</v>
      </c>
      <c r="K1" s="72" t="s">
        <v>27974</v>
      </c>
      <c r="L1" s="73" t="s">
        <v>27975</v>
      </c>
      <c r="M1" s="71" t="s">
        <v>27976</v>
      </c>
      <c r="N1" s="40"/>
      <c r="O1" s="74"/>
      <c r="P1" s="75" t="s">
        <v>27977</v>
      </c>
      <c r="Q1" s="75" t="s">
        <v>27978</v>
      </c>
      <c r="R1" s="75" t="s">
        <v>27979</v>
      </c>
      <c r="S1" s="75" t="s">
        <v>27980</v>
      </c>
      <c r="T1" s="75" t="s">
        <v>27981</v>
      </c>
      <c r="U1" s="75" t="s">
        <v>27982</v>
      </c>
      <c r="V1" s="75" t="s">
        <v>27983</v>
      </c>
      <c r="W1" s="75" t="s">
        <v>27984</v>
      </c>
      <c r="X1" s="74"/>
      <c r="Y1" s="76" t="s">
        <v>27964</v>
      </c>
      <c r="Z1" s="77" t="s">
        <v>27985</v>
      </c>
      <c r="AA1" s="78" t="s">
        <v>27986</v>
      </c>
      <c r="AB1" s="79"/>
      <c r="AC1" s="79"/>
      <c r="AD1" s="79"/>
      <c r="AE1" s="79"/>
    </row>
    <row r="2">
      <c r="A2" s="80">
        <f t="array" ref="A2">INDEX($Y$1:$Y$980, MATCH(K2, $AA$1:$AA$980, 0))</f>
        <v>23</v>
      </c>
      <c r="B2" s="40" t="s">
        <v>27987</v>
      </c>
      <c r="C2" s="81">
        <f t="shared" ref="C2:C379" si="1">VLOOKUP(B2, $P$2:$Q$110, 2, false)</f>
        <v>1</v>
      </c>
      <c r="D2" s="40" t="s">
        <v>27988</v>
      </c>
      <c r="E2" s="81">
        <f t="shared" ref="E2:E181" si="2">VLOOKUP(D2, $R$2:$S$110, 2, false)</f>
        <v>29</v>
      </c>
      <c r="F2" s="27" t="s">
        <v>27989</v>
      </c>
      <c r="G2" s="81">
        <f t="shared" ref="G2:G28" si="3">VLOOKUP(F2, $T$2:$U$110, 2, false)</f>
        <v>82</v>
      </c>
      <c r="H2" s="40"/>
      <c r="I2" s="79"/>
      <c r="J2" s="40" t="str">
        <f t="shared" ref="J2:J9" si="4">CONCATENATE(B2," - ",D2," - ",F2 )</f>
        <v>Khiếu nại - Đơn vị vận chuyển - Tốc độ giao hàng</v>
      </c>
      <c r="K2" s="64" t="s">
        <v>603</v>
      </c>
      <c r="L2" s="40" t="s">
        <v>27990</v>
      </c>
      <c r="M2" s="82">
        <v>1.0</v>
      </c>
      <c r="N2" s="40"/>
      <c r="O2" s="74"/>
      <c r="P2" s="83" t="s">
        <v>27987</v>
      </c>
      <c r="Q2" s="84">
        <v>1.0</v>
      </c>
      <c r="R2" s="83" t="s">
        <v>27991</v>
      </c>
      <c r="S2" s="84">
        <v>1.0</v>
      </c>
      <c r="T2" s="85" t="s">
        <v>27992</v>
      </c>
      <c r="U2" s="84">
        <v>1.0</v>
      </c>
      <c r="V2" s="85" t="s">
        <v>27993</v>
      </c>
      <c r="W2" s="84">
        <v>1.0</v>
      </c>
      <c r="X2" s="74"/>
      <c r="Y2" s="86">
        <v>1.0</v>
      </c>
      <c r="Z2" s="87" t="s">
        <v>27994</v>
      </c>
      <c r="AA2" s="88" t="s">
        <v>23628</v>
      </c>
      <c r="AB2" s="79"/>
      <c r="AC2" s="79"/>
      <c r="AD2" s="79"/>
      <c r="AE2" s="79"/>
    </row>
    <row r="3">
      <c r="A3" s="80"/>
      <c r="B3" s="40" t="s">
        <v>27987</v>
      </c>
      <c r="C3" s="81">
        <f t="shared" si="1"/>
        <v>1</v>
      </c>
      <c r="D3" s="40" t="s">
        <v>27988</v>
      </c>
      <c r="E3" s="81">
        <f t="shared" si="2"/>
        <v>29</v>
      </c>
      <c r="F3" s="27" t="s">
        <v>27995</v>
      </c>
      <c r="G3" s="81">
        <f t="shared" si="3"/>
        <v>72</v>
      </c>
      <c r="H3" s="40"/>
      <c r="I3" s="79"/>
      <c r="J3" s="40" t="str">
        <f t="shared" si="4"/>
        <v>Khiếu nại - Đơn vị vận chuyển - Thái độ nhân viên giao hàng</v>
      </c>
      <c r="K3" s="64" t="s">
        <v>610</v>
      </c>
      <c r="L3" s="40" t="s">
        <v>27990</v>
      </c>
      <c r="M3" s="82">
        <v>1.0</v>
      </c>
      <c r="N3" s="40"/>
      <c r="O3" s="74"/>
      <c r="P3" s="83" t="s">
        <v>27996</v>
      </c>
      <c r="Q3" s="84">
        <v>2.0</v>
      </c>
      <c r="R3" s="83" t="s">
        <v>27997</v>
      </c>
      <c r="S3" s="84">
        <v>2.0</v>
      </c>
      <c r="T3" s="85" t="s">
        <v>27998</v>
      </c>
      <c r="U3" s="84">
        <v>2.0</v>
      </c>
      <c r="V3" s="85" t="s">
        <v>27999</v>
      </c>
      <c r="W3" s="84">
        <v>2.0</v>
      </c>
      <c r="X3" s="74"/>
      <c r="Y3" s="86">
        <v>2.0</v>
      </c>
      <c r="Z3" s="87" t="s">
        <v>28000</v>
      </c>
      <c r="AA3" s="88" t="s">
        <v>815</v>
      </c>
      <c r="AB3" s="79"/>
      <c r="AC3" s="79"/>
      <c r="AD3" s="79"/>
      <c r="AE3" s="79"/>
    </row>
    <row r="4">
      <c r="A4" s="80">
        <f t="array" ref="A4">INDEX($Y$1:$Y$980, MATCH(K4, $AA$1:$AA$980, 0))</f>
        <v>115</v>
      </c>
      <c r="B4" s="79" t="s">
        <v>27987</v>
      </c>
      <c r="C4" s="81">
        <f t="shared" si="1"/>
        <v>1</v>
      </c>
      <c r="D4" s="79" t="s">
        <v>28001</v>
      </c>
      <c r="E4" s="81">
        <f t="shared" si="2"/>
        <v>69</v>
      </c>
      <c r="F4" s="37" t="s">
        <v>28002</v>
      </c>
      <c r="G4" s="81">
        <f t="shared" si="3"/>
        <v>5</v>
      </c>
      <c r="H4" s="79"/>
      <c r="I4" s="79"/>
      <c r="J4" s="40" t="str">
        <f t="shared" si="4"/>
        <v>Khiếu nại - Shop - Cách đóng gói</v>
      </c>
      <c r="K4" s="64" t="s">
        <v>32</v>
      </c>
      <c r="L4" s="40" t="s">
        <v>27990</v>
      </c>
      <c r="M4" s="82">
        <v>1.0</v>
      </c>
      <c r="N4" s="40"/>
      <c r="O4" s="74"/>
      <c r="P4" s="83" t="s">
        <v>946</v>
      </c>
      <c r="Q4" s="84">
        <v>3.0</v>
      </c>
      <c r="R4" s="83" t="s">
        <v>28003</v>
      </c>
      <c r="S4" s="84">
        <v>3.0</v>
      </c>
      <c r="T4" s="85" t="s">
        <v>28004</v>
      </c>
      <c r="U4" s="84">
        <v>3.0</v>
      </c>
      <c r="V4" s="85" t="s">
        <v>28005</v>
      </c>
      <c r="W4" s="84">
        <v>3.0</v>
      </c>
      <c r="X4" s="74"/>
      <c r="Y4" s="86">
        <v>3.0</v>
      </c>
      <c r="Z4" s="87" t="s">
        <v>28006</v>
      </c>
      <c r="AA4" s="88" t="s">
        <v>374</v>
      </c>
      <c r="AB4" s="79"/>
      <c r="AC4" s="79"/>
      <c r="AD4" s="79"/>
      <c r="AE4" s="79"/>
    </row>
    <row r="5">
      <c r="A5" s="80"/>
      <c r="B5" s="79" t="s">
        <v>27987</v>
      </c>
      <c r="C5" s="81">
        <f t="shared" si="1"/>
        <v>1</v>
      </c>
      <c r="D5" s="79" t="s">
        <v>28001</v>
      </c>
      <c r="E5" s="81">
        <f t="shared" si="2"/>
        <v>69</v>
      </c>
      <c r="F5" s="37" t="s">
        <v>28007</v>
      </c>
      <c r="G5" s="81">
        <f t="shared" si="3"/>
        <v>13</v>
      </c>
      <c r="H5" s="79"/>
      <c r="I5" s="79"/>
      <c r="J5" s="40" t="str">
        <f t="shared" si="4"/>
        <v>Khiếu nại - Shop - Chốt thiếu hàng</v>
      </c>
      <c r="K5" s="64" t="s">
        <v>11773</v>
      </c>
      <c r="L5" s="40" t="s">
        <v>27990</v>
      </c>
      <c r="M5" s="82">
        <v>1.0</v>
      </c>
      <c r="N5" s="40"/>
      <c r="O5" s="74"/>
      <c r="P5" s="83" t="s">
        <v>28008</v>
      </c>
      <c r="Q5" s="84">
        <v>4.0</v>
      </c>
      <c r="R5" s="83" t="s">
        <v>28009</v>
      </c>
      <c r="S5" s="84">
        <v>4.0</v>
      </c>
      <c r="T5" s="85" t="s">
        <v>28010</v>
      </c>
      <c r="U5" s="84">
        <v>4.0</v>
      </c>
      <c r="V5" s="85" t="s">
        <v>28011</v>
      </c>
      <c r="W5" s="84">
        <v>4.0</v>
      </c>
      <c r="X5" s="74"/>
      <c r="Y5" s="86">
        <v>6.0</v>
      </c>
      <c r="Z5" s="87" t="s">
        <v>28012</v>
      </c>
      <c r="AA5" s="88" t="s">
        <v>1007</v>
      </c>
      <c r="AB5" s="79"/>
      <c r="AC5" s="79"/>
      <c r="AD5" s="79"/>
      <c r="AE5" s="79"/>
    </row>
    <row r="6">
      <c r="A6" s="80"/>
      <c r="B6" s="79" t="s">
        <v>27987</v>
      </c>
      <c r="C6" s="81">
        <f t="shared" si="1"/>
        <v>1</v>
      </c>
      <c r="D6" s="79" t="s">
        <v>28001</v>
      </c>
      <c r="E6" s="81">
        <f t="shared" si="2"/>
        <v>69</v>
      </c>
      <c r="F6" s="37" t="s">
        <v>28013</v>
      </c>
      <c r="G6" s="81">
        <f t="shared" si="3"/>
        <v>53</v>
      </c>
      <c r="H6" s="79"/>
      <c r="I6" s="79"/>
      <c r="J6" s="40" t="str">
        <f t="shared" si="4"/>
        <v>Khiếu nại - Shop - Nhắc chốt đơn</v>
      </c>
      <c r="K6" s="64" t="s">
        <v>4721</v>
      </c>
      <c r="L6" s="40" t="s">
        <v>27990</v>
      </c>
      <c r="M6" s="82">
        <v>1.0</v>
      </c>
      <c r="N6" s="40"/>
      <c r="O6" s="74"/>
      <c r="P6" s="83" t="s">
        <v>28014</v>
      </c>
      <c r="Q6" s="84">
        <v>5.0</v>
      </c>
      <c r="R6" s="83" t="s">
        <v>28015</v>
      </c>
      <c r="S6" s="84">
        <v>5.0</v>
      </c>
      <c r="T6" s="85" t="s">
        <v>28002</v>
      </c>
      <c r="U6" s="84">
        <v>5.0</v>
      </c>
      <c r="V6" s="85" t="s">
        <v>28016</v>
      </c>
      <c r="W6" s="84">
        <v>5.0</v>
      </c>
      <c r="X6" s="74"/>
      <c r="Y6" s="86">
        <v>7.0</v>
      </c>
      <c r="Z6" s="87" t="s">
        <v>28017</v>
      </c>
      <c r="AA6" s="88" t="s">
        <v>1548</v>
      </c>
      <c r="AB6" s="79"/>
      <c r="AC6" s="79"/>
      <c r="AD6" s="79"/>
      <c r="AE6" s="79"/>
    </row>
    <row r="7">
      <c r="A7" s="80">
        <f t="shared" ref="A7:A9" si="5">INDEX($Y$1:$Y$980, MATCH(K7, $AA$1:$AA$980, 0))</f>
        <v>24</v>
      </c>
      <c r="B7" s="79" t="s">
        <v>27987</v>
      </c>
      <c r="C7" s="81">
        <f t="shared" si="1"/>
        <v>1</v>
      </c>
      <c r="D7" s="79" t="s">
        <v>28001</v>
      </c>
      <c r="E7" s="81">
        <f t="shared" si="2"/>
        <v>69</v>
      </c>
      <c r="F7" s="37" t="s">
        <v>28018</v>
      </c>
      <c r="G7" s="81">
        <f t="shared" si="3"/>
        <v>71</v>
      </c>
      <c r="H7" s="79"/>
      <c r="I7" s="79"/>
      <c r="J7" s="40" t="str">
        <f t="shared" si="4"/>
        <v>Khiếu nại - Shop - Thái độ</v>
      </c>
      <c r="K7" s="64" t="s">
        <v>46</v>
      </c>
      <c r="L7" s="40" t="s">
        <v>27990</v>
      </c>
      <c r="M7" s="82">
        <v>1.0</v>
      </c>
      <c r="N7" s="40"/>
      <c r="O7" s="74"/>
      <c r="P7" s="83" t="s">
        <v>28019</v>
      </c>
      <c r="Q7" s="84">
        <v>6.0</v>
      </c>
      <c r="R7" s="83" t="s">
        <v>28020</v>
      </c>
      <c r="S7" s="84">
        <v>6.0</v>
      </c>
      <c r="T7" s="85" t="s">
        <v>28021</v>
      </c>
      <c r="U7" s="84">
        <v>6.0</v>
      </c>
      <c r="V7" s="85" t="s">
        <v>28022</v>
      </c>
      <c r="W7" s="84">
        <v>6.0</v>
      </c>
      <c r="X7" s="74"/>
      <c r="Y7" s="86">
        <v>11.0</v>
      </c>
      <c r="Z7" s="87" t="s">
        <v>28023</v>
      </c>
      <c r="AA7" s="88" t="s">
        <v>23633</v>
      </c>
      <c r="AB7" s="79"/>
      <c r="AC7" s="79"/>
      <c r="AD7" s="79"/>
      <c r="AE7" s="79"/>
    </row>
    <row r="8">
      <c r="A8" s="80">
        <f t="shared" si="5"/>
        <v>112</v>
      </c>
      <c r="B8" s="79" t="s">
        <v>27987</v>
      </c>
      <c r="C8" s="81">
        <f t="shared" si="1"/>
        <v>1</v>
      </c>
      <c r="D8" s="79" t="s">
        <v>28001</v>
      </c>
      <c r="E8" s="81">
        <f t="shared" si="2"/>
        <v>69</v>
      </c>
      <c r="F8" s="37" t="s">
        <v>28024</v>
      </c>
      <c r="G8" s="81">
        <f t="shared" si="3"/>
        <v>59</v>
      </c>
      <c r="H8" s="79"/>
      <c r="I8" s="79"/>
      <c r="J8" s="40" t="str">
        <f t="shared" si="4"/>
        <v>Khiếu nại - Shop - Quá trình thanh toán</v>
      </c>
      <c r="K8" s="64" t="s">
        <v>8</v>
      </c>
      <c r="L8" s="40" t="s">
        <v>27990</v>
      </c>
      <c r="M8" s="82">
        <v>1.0</v>
      </c>
      <c r="N8" s="40"/>
      <c r="O8" s="89" t="s">
        <v>28025</v>
      </c>
      <c r="P8" s="83" t="s">
        <v>28018</v>
      </c>
      <c r="Q8" s="84">
        <v>7.0</v>
      </c>
      <c r="R8" s="83" t="s">
        <v>28026</v>
      </c>
      <c r="S8" s="84">
        <v>7.0</v>
      </c>
      <c r="T8" s="85" t="s">
        <v>28027</v>
      </c>
      <c r="U8" s="84">
        <v>7.0</v>
      </c>
      <c r="V8" s="85" t="s">
        <v>28028</v>
      </c>
      <c r="W8" s="84">
        <v>7.0</v>
      </c>
      <c r="X8" s="74"/>
      <c r="Y8" s="86">
        <v>12.0</v>
      </c>
      <c r="Z8" s="87" t="s">
        <v>28029</v>
      </c>
      <c r="AA8" s="90" t="s">
        <v>23672</v>
      </c>
      <c r="AB8" s="79"/>
      <c r="AC8" s="79"/>
      <c r="AD8" s="79"/>
      <c r="AE8" s="79"/>
    </row>
    <row r="9">
      <c r="A9" s="80">
        <f t="shared" si="5"/>
        <v>113</v>
      </c>
      <c r="B9" s="79" t="s">
        <v>27987</v>
      </c>
      <c r="C9" s="81">
        <f t="shared" si="1"/>
        <v>1</v>
      </c>
      <c r="D9" s="79" t="s">
        <v>28001</v>
      </c>
      <c r="E9" s="81">
        <f t="shared" si="2"/>
        <v>69</v>
      </c>
      <c r="F9" s="37" t="s">
        <v>28030</v>
      </c>
      <c r="G9" s="81">
        <f t="shared" si="3"/>
        <v>85</v>
      </c>
      <c r="H9" s="79"/>
      <c r="I9" s="79"/>
      <c r="J9" s="40" t="str">
        <f t="shared" si="4"/>
        <v>Khiếu nại - Shop - Trả lời chậm</v>
      </c>
      <c r="K9" s="64" t="s">
        <v>893</v>
      </c>
      <c r="L9" s="40" t="s">
        <v>27990</v>
      </c>
      <c r="M9" s="82">
        <v>1.0</v>
      </c>
      <c r="N9" s="40"/>
      <c r="O9" s="91"/>
      <c r="P9" s="83" t="s">
        <v>78</v>
      </c>
      <c r="Q9" s="84">
        <v>8.0</v>
      </c>
      <c r="R9" s="83" t="s">
        <v>1262</v>
      </c>
      <c r="S9" s="84">
        <v>8.0</v>
      </c>
      <c r="T9" s="85" t="s">
        <v>28031</v>
      </c>
      <c r="U9" s="84">
        <v>8.0</v>
      </c>
      <c r="V9" s="85" t="s">
        <v>28032</v>
      </c>
      <c r="W9" s="84">
        <v>8.0</v>
      </c>
      <c r="X9" s="74"/>
      <c r="Y9" s="86">
        <v>13.0</v>
      </c>
      <c r="Z9" s="87" t="s">
        <v>28033</v>
      </c>
      <c r="AA9" s="88" t="s">
        <v>356</v>
      </c>
      <c r="AB9" s="79"/>
      <c r="AC9" s="79"/>
      <c r="AD9" s="79"/>
      <c r="AE9" s="79"/>
    </row>
    <row r="10">
      <c r="A10" s="80"/>
      <c r="B10" s="79" t="s">
        <v>27987</v>
      </c>
      <c r="C10" s="81">
        <f t="shared" si="1"/>
        <v>1</v>
      </c>
      <c r="D10" s="79" t="s">
        <v>28001</v>
      </c>
      <c r="E10" s="81">
        <f t="shared" si="2"/>
        <v>69</v>
      </c>
      <c r="F10" s="37" t="s">
        <v>28034</v>
      </c>
      <c r="G10" s="81">
        <f t="shared" si="3"/>
        <v>25</v>
      </c>
      <c r="H10" s="79" t="s">
        <v>28035</v>
      </c>
      <c r="I10" s="81">
        <f t="shared" ref="I10:I16" si="6">VLOOKUP(H10, $V$2:$W$110, 2, false)</f>
        <v>71</v>
      </c>
      <c r="J10" s="40" t="str">
        <f t="shared" ref="J10:J16" si="7">CONCATENATE(B10," - ",D10," - ",F10, " - ",H10 )</f>
        <v>Khiếu nại - Shop - Đổi trả sản phẩm - Quy trình đổi trả</v>
      </c>
      <c r="K10" s="64" t="s">
        <v>1378</v>
      </c>
      <c r="L10" s="40" t="s">
        <v>27990</v>
      </c>
      <c r="M10" s="82">
        <v>1.0</v>
      </c>
      <c r="N10" s="40"/>
      <c r="O10" s="91"/>
      <c r="P10" s="83" t="s">
        <v>621</v>
      </c>
      <c r="Q10" s="84">
        <v>9.0</v>
      </c>
      <c r="R10" s="83" t="s">
        <v>28036</v>
      </c>
      <c r="S10" s="84">
        <v>9.0</v>
      </c>
      <c r="T10" s="85" t="s">
        <v>28037</v>
      </c>
      <c r="U10" s="84">
        <v>9.0</v>
      </c>
      <c r="V10" s="83" t="s">
        <v>28038</v>
      </c>
      <c r="W10" s="84">
        <v>9.0</v>
      </c>
      <c r="X10" s="74"/>
      <c r="Y10" s="86">
        <v>14.0</v>
      </c>
      <c r="Z10" s="87" t="s">
        <v>28039</v>
      </c>
      <c r="AA10" s="88" t="s">
        <v>11797</v>
      </c>
      <c r="AB10" s="79"/>
      <c r="AC10" s="79"/>
      <c r="AD10" s="79"/>
      <c r="AE10" s="79"/>
    </row>
    <row r="11">
      <c r="A11" s="80"/>
      <c r="B11" s="79" t="s">
        <v>27987</v>
      </c>
      <c r="C11" s="81">
        <f t="shared" si="1"/>
        <v>1</v>
      </c>
      <c r="D11" s="79" t="s">
        <v>28001</v>
      </c>
      <c r="E11" s="81">
        <f t="shared" si="2"/>
        <v>69</v>
      </c>
      <c r="F11" s="37" t="s">
        <v>28034</v>
      </c>
      <c r="G11" s="81">
        <f t="shared" si="3"/>
        <v>25</v>
      </c>
      <c r="H11" s="79" t="s">
        <v>28040</v>
      </c>
      <c r="I11" s="81">
        <f t="shared" si="6"/>
        <v>17</v>
      </c>
      <c r="J11" s="40" t="str">
        <f t="shared" si="7"/>
        <v>Khiếu nại - Shop - Đổi trả sản phẩm - Chính sách đổi trả</v>
      </c>
      <c r="K11" s="64" t="s">
        <v>48</v>
      </c>
      <c r="L11" s="40" t="s">
        <v>27990</v>
      </c>
      <c r="M11" s="82">
        <v>1.0</v>
      </c>
      <c r="N11" s="40"/>
      <c r="O11" s="91"/>
      <c r="P11" s="83" t="s">
        <v>28041</v>
      </c>
      <c r="Q11" s="84">
        <v>10.0</v>
      </c>
      <c r="R11" s="83" t="s">
        <v>4084</v>
      </c>
      <c r="S11" s="84">
        <v>10.0</v>
      </c>
      <c r="T11" s="85" t="s">
        <v>28042</v>
      </c>
      <c r="U11" s="84">
        <v>10.0</v>
      </c>
      <c r="V11" s="85" t="s">
        <v>28043</v>
      </c>
      <c r="W11" s="84">
        <v>10.0</v>
      </c>
      <c r="X11" s="74"/>
      <c r="Y11" s="86">
        <v>15.0</v>
      </c>
      <c r="Z11" s="87" t="s">
        <v>28044</v>
      </c>
      <c r="AA11" s="88" t="s">
        <v>1585</v>
      </c>
      <c r="AB11" s="79"/>
      <c r="AC11" s="79"/>
      <c r="AD11" s="79"/>
      <c r="AE11" s="79"/>
    </row>
    <row r="12">
      <c r="A12" s="80"/>
      <c r="B12" s="79" t="s">
        <v>27987</v>
      </c>
      <c r="C12" s="81">
        <f t="shared" si="1"/>
        <v>1</v>
      </c>
      <c r="D12" s="79" t="s">
        <v>28001</v>
      </c>
      <c r="E12" s="81">
        <f t="shared" si="2"/>
        <v>69</v>
      </c>
      <c r="F12" s="37" t="s">
        <v>28045</v>
      </c>
      <c r="G12" s="81">
        <f t="shared" si="3"/>
        <v>36</v>
      </c>
      <c r="H12" s="79" t="s">
        <v>28046</v>
      </c>
      <c r="I12" s="81">
        <f t="shared" si="6"/>
        <v>74</v>
      </c>
      <c r="J12" s="40" t="str">
        <f t="shared" si="7"/>
        <v>Khiếu nại - Shop - Giao sai hàng - Sai kích thước</v>
      </c>
      <c r="K12" s="64" t="s">
        <v>27</v>
      </c>
      <c r="L12" s="40" t="s">
        <v>27990</v>
      </c>
      <c r="M12" s="82">
        <v>1.0</v>
      </c>
      <c r="N12" s="40"/>
      <c r="O12" s="91"/>
      <c r="P12" s="83" t="s">
        <v>28047</v>
      </c>
      <c r="Q12" s="84">
        <v>11.0</v>
      </c>
      <c r="R12" s="83" t="s">
        <v>28048</v>
      </c>
      <c r="S12" s="84">
        <v>11.0</v>
      </c>
      <c r="T12" s="85" t="s">
        <v>28049</v>
      </c>
      <c r="U12" s="84">
        <v>11.0</v>
      </c>
      <c r="V12" s="85" t="s">
        <v>28050</v>
      </c>
      <c r="W12" s="84">
        <v>11.0</v>
      </c>
      <c r="X12" s="74"/>
      <c r="Y12" s="86">
        <v>16.0</v>
      </c>
      <c r="Z12" s="87" t="s">
        <v>28051</v>
      </c>
      <c r="AA12" s="92" t="s">
        <v>15668</v>
      </c>
      <c r="AB12" s="79"/>
      <c r="AC12" s="79"/>
      <c r="AD12" s="79"/>
      <c r="AE12" s="79"/>
    </row>
    <row r="13">
      <c r="A13" s="80"/>
      <c r="B13" s="79" t="s">
        <v>27987</v>
      </c>
      <c r="C13" s="81">
        <f t="shared" si="1"/>
        <v>1</v>
      </c>
      <c r="D13" s="79" t="s">
        <v>28001</v>
      </c>
      <c r="E13" s="81">
        <f t="shared" si="2"/>
        <v>69</v>
      </c>
      <c r="F13" s="37" t="s">
        <v>28045</v>
      </c>
      <c r="G13" s="81">
        <f t="shared" si="3"/>
        <v>36</v>
      </c>
      <c r="H13" s="79" t="s">
        <v>28052</v>
      </c>
      <c r="I13" s="81">
        <f t="shared" si="6"/>
        <v>76</v>
      </c>
      <c r="J13" s="40" t="str">
        <f t="shared" si="7"/>
        <v>Khiếu nại - Shop - Giao sai hàng - Sai sản phẩm</v>
      </c>
      <c r="K13" s="64" t="s">
        <v>1279</v>
      </c>
      <c r="L13" s="40" t="s">
        <v>27990</v>
      </c>
      <c r="M13" s="82">
        <v>1.0</v>
      </c>
      <c r="N13" s="40"/>
      <c r="O13" s="91"/>
      <c r="P13" s="83" t="s">
        <v>28053</v>
      </c>
      <c r="Q13" s="84">
        <v>12.0</v>
      </c>
      <c r="R13" s="83" t="s">
        <v>28054</v>
      </c>
      <c r="S13" s="84">
        <v>12.0</v>
      </c>
      <c r="T13" s="85" t="s">
        <v>28055</v>
      </c>
      <c r="U13" s="84">
        <v>12.0</v>
      </c>
      <c r="V13" s="85" t="s">
        <v>28056</v>
      </c>
      <c r="W13" s="84">
        <v>12.0</v>
      </c>
      <c r="X13" s="74"/>
      <c r="Y13" s="86">
        <v>17.0</v>
      </c>
      <c r="Z13" s="87" t="s">
        <v>28057</v>
      </c>
      <c r="AA13" s="88" t="s">
        <v>280</v>
      </c>
      <c r="AB13" s="79"/>
      <c r="AC13" s="79"/>
      <c r="AD13" s="79"/>
      <c r="AE13" s="79"/>
    </row>
    <row r="14">
      <c r="A14" s="80"/>
      <c r="B14" s="79" t="s">
        <v>27987</v>
      </c>
      <c r="C14" s="81">
        <f t="shared" si="1"/>
        <v>1</v>
      </c>
      <c r="D14" s="79" t="s">
        <v>28001</v>
      </c>
      <c r="E14" s="81">
        <f t="shared" si="2"/>
        <v>69</v>
      </c>
      <c r="F14" s="37" t="s">
        <v>28045</v>
      </c>
      <c r="G14" s="81">
        <f t="shared" si="3"/>
        <v>36</v>
      </c>
      <c r="H14" s="79" t="s">
        <v>28058</v>
      </c>
      <c r="I14" s="81">
        <f t="shared" si="6"/>
        <v>77</v>
      </c>
      <c r="J14" s="40" t="str">
        <f t="shared" si="7"/>
        <v>Khiếu nại - Shop - Giao sai hàng - Sai số lượng</v>
      </c>
      <c r="K14" s="64" t="s">
        <v>785</v>
      </c>
      <c r="L14" s="40" t="s">
        <v>27990</v>
      </c>
      <c r="M14" s="82">
        <v>1.0</v>
      </c>
      <c r="N14" s="40"/>
      <c r="O14" s="91"/>
      <c r="P14" s="83" t="s">
        <v>28059</v>
      </c>
      <c r="Q14" s="84">
        <v>13.0</v>
      </c>
      <c r="R14" s="83" t="s">
        <v>28060</v>
      </c>
      <c r="S14" s="84">
        <v>13.0</v>
      </c>
      <c r="T14" s="85" t="s">
        <v>28007</v>
      </c>
      <c r="U14" s="84">
        <v>13.0</v>
      </c>
      <c r="V14" s="85" t="s">
        <v>28061</v>
      </c>
      <c r="W14" s="84">
        <v>13.0</v>
      </c>
      <c r="X14" s="74"/>
      <c r="Y14" s="86">
        <v>18.0</v>
      </c>
      <c r="Z14" s="87" t="s">
        <v>28062</v>
      </c>
      <c r="AA14" s="88" t="s">
        <v>1169</v>
      </c>
      <c r="AB14" s="79"/>
      <c r="AC14" s="79"/>
      <c r="AD14" s="79"/>
      <c r="AE14" s="79"/>
    </row>
    <row r="15">
      <c r="A15" s="80"/>
      <c r="B15" s="79" t="s">
        <v>27987</v>
      </c>
      <c r="C15" s="81">
        <f t="shared" si="1"/>
        <v>1</v>
      </c>
      <c r="D15" s="79" t="s">
        <v>28001</v>
      </c>
      <c r="E15" s="81">
        <f t="shared" si="2"/>
        <v>69</v>
      </c>
      <c r="F15" s="37" t="s">
        <v>28045</v>
      </c>
      <c r="G15" s="81">
        <f t="shared" si="3"/>
        <v>36</v>
      </c>
      <c r="H15" s="79" t="s">
        <v>28063</v>
      </c>
      <c r="I15" s="81">
        <f t="shared" si="6"/>
        <v>73</v>
      </c>
      <c r="J15" s="40" t="str">
        <f t="shared" si="7"/>
        <v>Khiếu nại - Shop - Giao sai hàng - Sai kích cỡ</v>
      </c>
      <c r="K15" s="64" t="s">
        <v>1369</v>
      </c>
      <c r="L15" s="40" t="s">
        <v>27990</v>
      </c>
      <c r="M15" s="82">
        <v>1.0</v>
      </c>
      <c r="N15" s="40"/>
      <c r="O15" s="91"/>
      <c r="P15" s="83" t="s">
        <v>28064</v>
      </c>
      <c r="Q15" s="84">
        <v>14.0</v>
      </c>
      <c r="R15" s="83" t="s">
        <v>28040</v>
      </c>
      <c r="S15" s="84">
        <v>14.0</v>
      </c>
      <c r="T15" s="85" t="s">
        <v>28065</v>
      </c>
      <c r="U15" s="84">
        <v>14.0</v>
      </c>
      <c r="V15" s="83" t="s">
        <v>28066</v>
      </c>
      <c r="W15" s="84">
        <v>14.0</v>
      </c>
      <c r="X15" s="74"/>
      <c r="Y15" s="86">
        <v>19.0</v>
      </c>
      <c r="Z15" s="87" t="s">
        <v>28067</v>
      </c>
      <c r="AA15" s="88" t="s">
        <v>72</v>
      </c>
      <c r="AB15" s="79"/>
      <c r="AC15" s="79"/>
      <c r="AD15" s="79"/>
      <c r="AE15" s="79"/>
    </row>
    <row r="16">
      <c r="A16" s="80"/>
      <c r="B16" s="79" t="s">
        <v>27987</v>
      </c>
      <c r="C16" s="81">
        <f t="shared" si="1"/>
        <v>1</v>
      </c>
      <c r="D16" s="79" t="s">
        <v>28001</v>
      </c>
      <c r="E16" s="81">
        <f t="shared" si="2"/>
        <v>69</v>
      </c>
      <c r="F16" s="37" t="s">
        <v>28045</v>
      </c>
      <c r="G16" s="81">
        <f t="shared" si="3"/>
        <v>36</v>
      </c>
      <c r="H16" s="79" t="s">
        <v>28068</v>
      </c>
      <c r="I16" s="81">
        <f t="shared" si="6"/>
        <v>75</v>
      </c>
      <c r="J16" s="40" t="str">
        <f t="shared" si="7"/>
        <v>Khiếu nại - Shop - Giao sai hàng - Sai màu sắc</v>
      </c>
      <c r="K16" s="64" t="s">
        <v>1324</v>
      </c>
      <c r="L16" s="40" t="s">
        <v>27990</v>
      </c>
      <c r="M16" s="82">
        <v>1.0</v>
      </c>
      <c r="N16" s="40"/>
      <c r="O16" s="91"/>
      <c r="P16" s="83" t="s">
        <v>29</v>
      </c>
      <c r="Q16" s="84">
        <v>15.0</v>
      </c>
      <c r="R16" s="83" t="s">
        <v>28069</v>
      </c>
      <c r="S16" s="84">
        <v>15.0</v>
      </c>
      <c r="T16" s="85" t="s">
        <v>28070</v>
      </c>
      <c r="U16" s="84">
        <v>15.0</v>
      </c>
      <c r="V16" s="83" t="s">
        <v>28021</v>
      </c>
      <c r="W16" s="84">
        <v>15.0</v>
      </c>
      <c r="X16" s="74"/>
      <c r="Y16" s="86">
        <v>22.0</v>
      </c>
      <c r="Z16" s="87" t="s">
        <v>28071</v>
      </c>
      <c r="AA16" s="92" t="s">
        <v>989</v>
      </c>
      <c r="AB16" s="79"/>
      <c r="AC16" s="79"/>
      <c r="AD16" s="79"/>
      <c r="AE16" s="79"/>
    </row>
    <row r="17">
      <c r="A17" s="80"/>
      <c r="B17" s="79" t="s">
        <v>27987</v>
      </c>
      <c r="C17" s="81">
        <f t="shared" si="1"/>
        <v>1</v>
      </c>
      <c r="D17" s="79" t="s">
        <v>28001</v>
      </c>
      <c r="E17" s="81">
        <f t="shared" si="2"/>
        <v>69</v>
      </c>
      <c r="F17" s="37" t="s">
        <v>28072</v>
      </c>
      <c r="G17" s="81">
        <f t="shared" si="3"/>
        <v>35</v>
      </c>
      <c r="H17" s="79"/>
      <c r="I17" s="79"/>
      <c r="J17" s="40" t="str">
        <f>CONCATENATE(B17," - ",D17," - ",F17 )</f>
        <v>Khiếu nại - Shop - Giao sai địa chỉ</v>
      </c>
      <c r="K17" s="64" t="s">
        <v>1394</v>
      </c>
      <c r="L17" s="40" t="s">
        <v>27990</v>
      </c>
      <c r="M17" s="82">
        <v>1.0</v>
      </c>
      <c r="N17" s="40"/>
      <c r="O17" s="91"/>
      <c r="P17" s="83" t="s">
        <v>28073</v>
      </c>
      <c r="Q17" s="84">
        <v>16.0</v>
      </c>
      <c r="R17" s="83" t="s">
        <v>28074</v>
      </c>
      <c r="S17" s="84">
        <v>16.0</v>
      </c>
      <c r="T17" s="85" t="s">
        <v>28075</v>
      </c>
      <c r="U17" s="84">
        <v>16.0</v>
      </c>
      <c r="V17" s="83" t="s">
        <v>28048</v>
      </c>
      <c r="W17" s="84">
        <v>16.0</v>
      </c>
      <c r="X17" s="74"/>
      <c r="Y17" s="86">
        <v>23.0</v>
      </c>
      <c r="Z17" s="87" t="s">
        <v>28076</v>
      </c>
      <c r="AA17" s="88" t="s">
        <v>603</v>
      </c>
      <c r="AB17" s="79"/>
      <c r="AC17" s="79"/>
      <c r="AD17" s="79"/>
      <c r="AE17" s="79"/>
    </row>
    <row r="18">
      <c r="A18" s="80"/>
      <c r="B18" s="79" t="s">
        <v>27987</v>
      </c>
      <c r="C18" s="81">
        <f t="shared" si="1"/>
        <v>1</v>
      </c>
      <c r="D18" s="79" t="s">
        <v>28001</v>
      </c>
      <c r="E18" s="81">
        <f t="shared" si="2"/>
        <v>69</v>
      </c>
      <c r="F18" s="37" t="s">
        <v>28077</v>
      </c>
      <c r="G18" s="81">
        <f t="shared" si="3"/>
        <v>62</v>
      </c>
      <c r="H18" s="79" t="s">
        <v>28078</v>
      </c>
      <c r="I18" s="81">
        <f t="shared" ref="I18:I21" si="8">VLOOKUP(H18, $V$2:$W$110, 2, false)</f>
        <v>42</v>
      </c>
      <c r="J18" s="40" t="str">
        <f t="shared" ref="J18:J21" si="9">CONCATENATE(B18," - ",D18," - ",F18, " - ",H18 )</f>
        <v>Khiếu nại - Shop - Sản phẩm - Màu sắc</v>
      </c>
      <c r="K18" s="64" t="s">
        <v>471</v>
      </c>
      <c r="L18" s="40" t="s">
        <v>27990</v>
      </c>
      <c r="M18" s="82">
        <v>1.0</v>
      </c>
      <c r="N18" s="40"/>
      <c r="O18" s="91"/>
      <c r="P18" s="83"/>
      <c r="Q18" s="83"/>
      <c r="R18" s="83" t="s">
        <v>946</v>
      </c>
      <c r="S18" s="84">
        <v>17.0</v>
      </c>
      <c r="T18" s="85" t="s">
        <v>28079</v>
      </c>
      <c r="U18" s="84">
        <v>17.0</v>
      </c>
      <c r="V18" s="83" t="s">
        <v>28040</v>
      </c>
      <c r="W18" s="84">
        <v>17.0</v>
      </c>
      <c r="X18" s="74"/>
      <c r="Y18" s="86">
        <v>24.0</v>
      </c>
      <c r="Z18" s="87" t="s">
        <v>28080</v>
      </c>
      <c r="AA18" s="88" t="s">
        <v>46</v>
      </c>
      <c r="AB18" s="79"/>
      <c r="AC18" s="79"/>
      <c r="AD18" s="79"/>
      <c r="AE18" s="79"/>
    </row>
    <row r="19">
      <c r="A19" s="80">
        <f t="array" ref="A19">INDEX($Y$1:$Y$980, MATCH(K19, $AA$1:$AA$980, 0))</f>
        <v>22</v>
      </c>
      <c r="B19" s="79" t="s">
        <v>27987</v>
      </c>
      <c r="C19" s="81">
        <f t="shared" si="1"/>
        <v>1</v>
      </c>
      <c r="D19" s="79" t="s">
        <v>28001</v>
      </c>
      <c r="E19" s="81">
        <f t="shared" si="2"/>
        <v>69</v>
      </c>
      <c r="F19" s="37" t="s">
        <v>28077</v>
      </c>
      <c r="G19" s="81">
        <f t="shared" si="3"/>
        <v>62</v>
      </c>
      <c r="H19" s="79" t="s">
        <v>28048</v>
      </c>
      <c r="I19" s="81">
        <f t="shared" si="8"/>
        <v>16</v>
      </c>
      <c r="J19" s="40" t="str">
        <f t="shared" si="9"/>
        <v>Khiếu nại - Shop - Sản phẩm - Chất lượng</v>
      </c>
      <c r="K19" s="64" t="s">
        <v>989</v>
      </c>
      <c r="L19" s="40" t="s">
        <v>27990</v>
      </c>
      <c r="M19" s="82">
        <v>1.0</v>
      </c>
      <c r="N19" s="40"/>
      <c r="O19" s="91"/>
      <c r="P19" s="83"/>
      <c r="Q19" s="83"/>
      <c r="R19" s="83" t="s">
        <v>818</v>
      </c>
      <c r="S19" s="84">
        <v>18.0</v>
      </c>
      <c r="T19" s="85" t="s">
        <v>28081</v>
      </c>
      <c r="U19" s="84">
        <v>18.0</v>
      </c>
      <c r="V19" s="85" t="s">
        <v>28082</v>
      </c>
      <c r="W19" s="84">
        <v>18.0</v>
      </c>
      <c r="X19" s="74"/>
      <c r="Y19" s="86">
        <v>27.0</v>
      </c>
      <c r="Z19" s="87" t="s">
        <v>28083</v>
      </c>
      <c r="AA19" s="88" t="s">
        <v>733</v>
      </c>
      <c r="AB19" s="79"/>
      <c r="AC19" s="79"/>
      <c r="AD19" s="79"/>
      <c r="AE19" s="79"/>
    </row>
    <row r="20">
      <c r="A20" s="80"/>
      <c r="B20" s="79" t="s">
        <v>27987</v>
      </c>
      <c r="C20" s="81">
        <f t="shared" si="1"/>
        <v>1</v>
      </c>
      <c r="D20" s="79" t="s">
        <v>28001</v>
      </c>
      <c r="E20" s="81">
        <f t="shared" si="2"/>
        <v>69</v>
      </c>
      <c r="F20" s="37" t="s">
        <v>28077</v>
      </c>
      <c r="G20" s="81">
        <f t="shared" si="3"/>
        <v>62</v>
      </c>
      <c r="H20" s="79" t="s">
        <v>28084</v>
      </c>
      <c r="I20" s="81">
        <f t="shared" si="8"/>
        <v>26</v>
      </c>
      <c r="J20" s="40" t="str">
        <f t="shared" si="9"/>
        <v>Khiếu nại - Shop - Sản phẩm - Độ bền</v>
      </c>
      <c r="K20" s="64" t="s">
        <v>367</v>
      </c>
      <c r="L20" s="40" t="s">
        <v>27990</v>
      </c>
      <c r="M20" s="82">
        <v>1.0</v>
      </c>
      <c r="N20" s="40"/>
      <c r="O20" s="91"/>
      <c r="P20" s="83"/>
      <c r="Q20" s="83"/>
      <c r="R20" s="83" t="s">
        <v>28085</v>
      </c>
      <c r="S20" s="84">
        <v>19.0</v>
      </c>
      <c r="T20" s="85" t="s">
        <v>28086</v>
      </c>
      <c r="U20" s="84">
        <v>19.0</v>
      </c>
      <c r="V20" s="83" t="s">
        <v>28087</v>
      </c>
      <c r="W20" s="84">
        <v>19.0</v>
      </c>
      <c r="X20" s="74"/>
      <c r="Y20" s="86">
        <v>28.0</v>
      </c>
      <c r="Z20" s="87" t="s">
        <v>28088</v>
      </c>
      <c r="AA20" s="88" t="s">
        <v>25</v>
      </c>
      <c r="AB20" s="79"/>
      <c r="AC20" s="79"/>
      <c r="AD20" s="79"/>
      <c r="AE20" s="79"/>
    </row>
    <row r="21">
      <c r="A21" s="80"/>
      <c r="B21" s="79" t="s">
        <v>27987</v>
      </c>
      <c r="C21" s="81">
        <f t="shared" si="1"/>
        <v>1</v>
      </c>
      <c r="D21" s="79" t="s">
        <v>28001</v>
      </c>
      <c r="E21" s="81">
        <f t="shared" si="2"/>
        <v>69</v>
      </c>
      <c r="F21" s="37" t="s">
        <v>28077</v>
      </c>
      <c r="G21" s="81">
        <f t="shared" si="3"/>
        <v>62</v>
      </c>
      <c r="H21" s="79" t="s">
        <v>28021</v>
      </c>
      <c r="I21" s="81">
        <f t="shared" si="8"/>
        <v>15</v>
      </c>
      <c r="J21" s="40" t="str">
        <f t="shared" si="9"/>
        <v>Khiếu nại - Shop - Sản phẩm - Chất liệu</v>
      </c>
      <c r="K21" s="64" t="s">
        <v>20</v>
      </c>
      <c r="L21" s="40" t="s">
        <v>27990</v>
      </c>
      <c r="M21" s="82">
        <v>1.0</v>
      </c>
      <c r="N21" s="40"/>
      <c r="O21" s="91"/>
      <c r="P21" s="83"/>
      <c r="Q21" s="83"/>
      <c r="R21" s="83" t="s">
        <v>28089</v>
      </c>
      <c r="S21" s="84">
        <v>20.0</v>
      </c>
      <c r="T21" s="85" t="s">
        <v>28090</v>
      </c>
      <c r="U21" s="84">
        <v>20.0</v>
      </c>
      <c r="V21" s="85" t="s">
        <v>28091</v>
      </c>
      <c r="W21" s="84">
        <v>20.0</v>
      </c>
      <c r="X21" s="74"/>
      <c r="Y21" s="86">
        <v>29.0</v>
      </c>
      <c r="Z21" s="87" t="s">
        <v>28092</v>
      </c>
      <c r="AA21" s="88"/>
      <c r="AB21" s="79"/>
      <c r="AC21" s="79"/>
      <c r="AD21" s="79"/>
      <c r="AE21" s="79"/>
    </row>
    <row r="22">
      <c r="A22" s="80"/>
      <c r="B22" s="79" t="s">
        <v>27987</v>
      </c>
      <c r="C22" s="81">
        <f t="shared" si="1"/>
        <v>1</v>
      </c>
      <c r="D22" s="79" t="s">
        <v>28001</v>
      </c>
      <c r="E22" s="81">
        <f t="shared" si="2"/>
        <v>69</v>
      </c>
      <c r="F22" s="37" t="s">
        <v>29</v>
      </c>
      <c r="G22" s="81">
        <f t="shared" si="3"/>
        <v>42</v>
      </c>
      <c r="H22" s="79"/>
      <c r="I22" s="79"/>
      <c r="J22" s="40" t="str">
        <f t="shared" ref="J22:J28" si="10">CONCATENATE(B22," - ",D22," - ",F22 )</f>
        <v>Khiếu nại - Shop - Khác</v>
      </c>
      <c r="K22" s="64" t="s">
        <v>1743</v>
      </c>
      <c r="L22" s="40" t="s">
        <v>27990</v>
      </c>
      <c r="M22" s="82">
        <v>1.0</v>
      </c>
      <c r="N22" s="40"/>
      <c r="O22" s="91"/>
      <c r="P22" s="83"/>
      <c r="Q22" s="83"/>
      <c r="R22" s="83" t="s">
        <v>28093</v>
      </c>
      <c r="S22" s="84">
        <v>21.0</v>
      </c>
      <c r="T22" s="85" t="s">
        <v>28094</v>
      </c>
      <c r="U22" s="84">
        <v>21.0</v>
      </c>
      <c r="V22" s="83" t="s">
        <v>28095</v>
      </c>
      <c r="W22" s="84">
        <v>21.0</v>
      </c>
      <c r="X22" s="74"/>
      <c r="Y22" s="86">
        <v>30.0</v>
      </c>
      <c r="Z22" s="87" t="s">
        <v>28096</v>
      </c>
      <c r="AA22" s="88" t="s">
        <v>946</v>
      </c>
      <c r="AB22" s="79"/>
      <c r="AC22" s="79"/>
      <c r="AD22" s="79"/>
      <c r="AE22" s="79"/>
    </row>
    <row r="23">
      <c r="A23" s="80">
        <f t="shared" ref="A23:A24" si="11">INDEX($Y$1:$Y$980, MATCH(K23, $AA$1:$AA$980, 0))</f>
        <v>108</v>
      </c>
      <c r="B23" s="79" t="s">
        <v>27996</v>
      </c>
      <c r="C23" s="81">
        <f t="shared" si="1"/>
        <v>2</v>
      </c>
      <c r="D23" s="79" t="s">
        <v>28001</v>
      </c>
      <c r="E23" s="81">
        <f t="shared" si="2"/>
        <v>69</v>
      </c>
      <c r="F23" s="37" t="s">
        <v>28097</v>
      </c>
      <c r="G23" s="81">
        <f t="shared" si="3"/>
        <v>69</v>
      </c>
      <c r="H23" s="79"/>
      <c r="I23" s="79"/>
      <c r="J23" s="40" t="str">
        <f t="shared" si="10"/>
        <v>Đánh giá - Shop - Sản phẩm tốt</v>
      </c>
      <c r="K23" s="64" t="s">
        <v>547</v>
      </c>
      <c r="L23" s="40" t="s">
        <v>28098</v>
      </c>
      <c r="M23" s="82">
        <v>1.0</v>
      </c>
      <c r="N23" s="40"/>
      <c r="O23" s="91"/>
      <c r="P23" s="83"/>
      <c r="Q23" s="83"/>
      <c r="R23" s="83" t="s">
        <v>28099</v>
      </c>
      <c r="S23" s="84">
        <v>22.0</v>
      </c>
      <c r="T23" s="85" t="s">
        <v>28100</v>
      </c>
      <c r="U23" s="84">
        <v>22.0</v>
      </c>
      <c r="V23" s="85" t="s">
        <v>28101</v>
      </c>
      <c r="W23" s="84">
        <v>22.0</v>
      </c>
      <c r="X23" s="74"/>
      <c r="Y23" s="86">
        <v>32.0</v>
      </c>
      <c r="Z23" s="87" t="s">
        <v>28102</v>
      </c>
      <c r="AA23" s="88" t="s">
        <v>29</v>
      </c>
      <c r="AB23" s="79"/>
      <c r="AC23" s="79"/>
      <c r="AD23" s="79"/>
      <c r="AE23" s="79"/>
    </row>
    <row r="24">
      <c r="A24" s="80">
        <f t="shared" si="11"/>
        <v>96</v>
      </c>
      <c r="B24" s="40" t="s">
        <v>27996</v>
      </c>
      <c r="C24" s="81">
        <f t="shared" si="1"/>
        <v>2</v>
      </c>
      <c r="D24" s="40" t="s">
        <v>28001</v>
      </c>
      <c r="E24" s="81">
        <f t="shared" si="2"/>
        <v>69</v>
      </c>
      <c r="F24" s="27" t="s">
        <v>28103</v>
      </c>
      <c r="G24" s="81">
        <f t="shared" si="3"/>
        <v>74</v>
      </c>
      <c r="H24" s="40"/>
      <c r="I24" s="79"/>
      <c r="J24" s="40" t="str">
        <f t="shared" si="10"/>
        <v>Đánh giá - Shop - Thái độ tốt</v>
      </c>
      <c r="K24" s="64" t="s">
        <v>76</v>
      </c>
      <c r="L24" s="40" t="s">
        <v>28098</v>
      </c>
      <c r="M24" s="82">
        <v>1.0</v>
      </c>
      <c r="N24" s="40"/>
      <c r="O24" s="74"/>
      <c r="P24" s="83"/>
      <c r="Q24" s="83"/>
      <c r="R24" s="83" t="s">
        <v>28104</v>
      </c>
      <c r="S24" s="84">
        <v>23.0</v>
      </c>
      <c r="T24" s="85" t="s">
        <v>28105</v>
      </c>
      <c r="U24" s="84">
        <v>23.0</v>
      </c>
      <c r="V24" s="83" t="s">
        <v>28106</v>
      </c>
      <c r="W24" s="84">
        <v>23.0</v>
      </c>
      <c r="X24" s="74"/>
      <c r="Y24" s="86">
        <v>45.0</v>
      </c>
      <c r="Z24" s="87" t="s">
        <v>28107</v>
      </c>
      <c r="AA24" s="88" t="s">
        <v>728</v>
      </c>
      <c r="AB24" s="79"/>
      <c r="AC24" s="79"/>
      <c r="AD24" s="79"/>
      <c r="AE24" s="79"/>
    </row>
    <row r="25">
      <c r="A25" s="80"/>
      <c r="B25" s="40" t="s">
        <v>27996</v>
      </c>
      <c r="C25" s="81">
        <f t="shared" si="1"/>
        <v>2</v>
      </c>
      <c r="D25" s="40" t="s">
        <v>28001</v>
      </c>
      <c r="E25" s="81">
        <f t="shared" si="2"/>
        <v>69</v>
      </c>
      <c r="F25" s="27" t="s">
        <v>28105</v>
      </c>
      <c r="G25" s="81">
        <f t="shared" si="3"/>
        <v>23</v>
      </c>
      <c r="H25" s="40"/>
      <c r="I25" s="79"/>
      <c r="J25" s="40" t="str">
        <f t="shared" si="10"/>
        <v>Đánh giá - Shop - Đóng gói tốt</v>
      </c>
      <c r="K25" s="64" t="s">
        <v>1290</v>
      </c>
      <c r="L25" s="40" t="s">
        <v>28098</v>
      </c>
      <c r="M25" s="82">
        <v>1.0</v>
      </c>
      <c r="N25" s="40"/>
      <c r="O25" s="74"/>
      <c r="P25" s="83"/>
      <c r="Q25" s="83"/>
      <c r="R25" s="83" t="s">
        <v>28108</v>
      </c>
      <c r="S25" s="84">
        <v>24.0</v>
      </c>
      <c r="T25" s="85" t="s">
        <v>28109</v>
      </c>
      <c r="U25" s="84">
        <v>24.0</v>
      </c>
      <c r="V25" s="85" t="s">
        <v>28110</v>
      </c>
      <c r="W25" s="84">
        <v>24.0</v>
      </c>
      <c r="X25" s="74"/>
      <c r="Y25" s="86">
        <v>46.0</v>
      </c>
      <c r="Z25" s="87" t="s">
        <v>28111</v>
      </c>
      <c r="AA25" s="88" t="s">
        <v>1470</v>
      </c>
      <c r="AB25" s="79"/>
      <c r="AC25" s="79"/>
      <c r="AD25" s="79"/>
      <c r="AE25" s="79"/>
    </row>
    <row r="26">
      <c r="A26" s="80"/>
      <c r="B26" s="79" t="s">
        <v>27996</v>
      </c>
      <c r="C26" s="81">
        <f t="shared" si="1"/>
        <v>2</v>
      </c>
      <c r="D26" s="79" t="s">
        <v>28001</v>
      </c>
      <c r="E26" s="81">
        <f t="shared" si="2"/>
        <v>69</v>
      </c>
      <c r="F26" s="37" t="s">
        <v>28112</v>
      </c>
      <c r="G26" s="81">
        <f t="shared" si="3"/>
        <v>37</v>
      </c>
      <c r="H26" s="79"/>
      <c r="I26" s="79"/>
      <c r="J26" s="40" t="str">
        <f t="shared" si="10"/>
        <v>Đánh giá - Shop - Hậu mãi tốt</v>
      </c>
      <c r="K26" s="64" t="s">
        <v>3126</v>
      </c>
      <c r="L26" s="79" t="s">
        <v>28098</v>
      </c>
      <c r="M26" s="82">
        <v>1.0</v>
      </c>
      <c r="N26" s="40"/>
      <c r="O26" s="74"/>
      <c r="P26" s="83"/>
      <c r="Q26" s="83"/>
      <c r="R26" s="83" t="s">
        <v>28084</v>
      </c>
      <c r="S26" s="84">
        <v>25.0</v>
      </c>
      <c r="T26" s="85" t="s">
        <v>28034</v>
      </c>
      <c r="U26" s="84">
        <v>25.0</v>
      </c>
      <c r="V26" s="85" t="s">
        <v>28113</v>
      </c>
      <c r="W26" s="84">
        <v>25.0</v>
      </c>
      <c r="X26" s="74"/>
      <c r="Y26" s="86">
        <v>47.0</v>
      </c>
      <c r="Z26" s="87" t="s">
        <v>28114</v>
      </c>
      <c r="AA26" s="88" t="s">
        <v>1120</v>
      </c>
      <c r="AB26" s="79"/>
      <c r="AC26" s="79"/>
      <c r="AD26" s="79"/>
      <c r="AE26" s="79"/>
    </row>
    <row r="27">
      <c r="A27" s="80">
        <f t="array" ref="A27">INDEX($Y$1:$Y$980, MATCH(K27, $AA$1:$AA$980, 0))</f>
        <v>103</v>
      </c>
      <c r="B27" s="40" t="s">
        <v>27996</v>
      </c>
      <c r="C27" s="81">
        <f t="shared" si="1"/>
        <v>2</v>
      </c>
      <c r="D27" s="40" t="s">
        <v>27988</v>
      </c>
      <c r="E27" s="81">
        <f t="shared" si="2"/>
        <v>29</v>
      </c>
      <c r="F27" s="27" t="s">
        <v>28115</v>
      </c>
      <c r="G27" s="81">
        <f t="shared" si="3"/>
        <v>83</v>
      </c>
      <c r="H27" s="40"/>
      <c r="I27" s="79"/>
      <c r="J27" s="40" t="str">
        <f t="shared" si="10"/>
        <v>Đánh giá - Đơn vị vận chuyển - Tốc độ giao hàng nhanh</v>
      </c>
      <c r="K27" s="64" t="s">
        <v>1620</v>
      </c>
      <c r="L27" s="40" t="s">
        <v>28098</v>
      </c>
      <c r="M27" s="82">
        <v>1.0</v>
      </c>
      <c r="N27" s="40"/>
      <c r="O27" s="74"/>
      <c r="P27" s="83"/>
      <c r="Q27" s="83"/>
      <c r="R27" s="83" t="s">
        <v>28116</v>
      </c>
      <c r="S27" s="84">
        <v>26.0</v>
      </c>
      <c r="T27" s="85" t="s">
        <v>28117</v>
      </c>
      <c r="U27" s="84">
        <v>26.0</v>
      </c>
      <c r="V27" s="83" t="s">
        <v>28084</v>
      </c>
      <c r="W27" s="84">
        <v>26.0</v>
      </c>
      <c r="X27" s="74"/>
      <c r="Y27" s="86">
        <v>48.0</v>
      </c>
      <c r="Z27" s="87" t="s">
        <v>28118</v>
      </c>
      <c r="AA27" s="88" t="s">
        <v>12983</v>
      </c>
      <c r="AB27" s="79"/>
      <c r="AC27" s="79"/>
      <c r="AD27" s="79"/>
      <c r="AE27" s="79"/>
    </row>
    <row r="28">
      <c r="A28" s="80"/>
      <c r="B28" s="40" t="s">
        <v>27996</v>
      </c>
      <c r="C28" s="81">
        <f t="shared" si="1"/>
        <v>2</v>
      </c>
      <c r="D28" s="40" t="s">
        <v>27988</v>
      </c>
      <c r="E28" s="81">
        <f t="shared" si="2"/>
        <v>29</v>
      </c>
      <c r="F28" s="27" t="s">
        <v>28119</v>
      </c>
      <c r="G28" s="81">
        <f t="shared" si="3"/>
        <v>73</v>
      </c>
      <c r="H28" s="40"/>
      <c r="I28" s="79"/>
      <c r="J28" s="40" t="str">
        <f t="shared" si="10"/>
        <v>Đánh giá - Đơn vị vận chuyển - Thái độ nhân viên tốt</v>
      </c>
      <c r="K28" s="64" t="s">
        <v>80</v>
      </c>
      <c r="L28" s="40" t="s">
        <v>28098</v>
      </c>
      <c r="M28" s="82">
        <v>1.0</v>
      </c>
      <c r="N28" s="40"/>
      <c r="O28" s="74"/>
      <c r="P28" s="83"/>
      <c r="Q28" s="83"/>
      <c r="R28" s="83" t="s">
        <v>28120</v>
      </c>
      <c r="S28" s="84">
        <v>27.0</v>
      </c>
      <c r="T28" s="85" t="s">
        <v>28121</v>
      </c>
      <c r="U28" s="84">
        <v>27.0</v>
      </c>
      <c r="V28" s="85" t="s">
        <v>28122</v>
      </c>
      <c r="W28" s="84">
        <v>27.0</v>
      </c>
      <c r="X28" s="74"/>
      <c r="Y28" s="86">
        <v>49.0</v>
      </c>
      <c r="Z28" s="87" t="s">
        <v>28123</v>
      </c>
      <c r="AA28" s="88" t="s">
        <v>731</v>
      </c>
      <c r="AB28" s="79"/>
      <c r="AC28" s="79"/>
      <c r="AD28" s="79"/>
      <c r="AE28" s="79"/>
    </row>
    <row r="29">
      <c r="A29" s="80">
        <f t="shared" ref="A29:A30" si="12">INDEX($Y$1:$Y$980, MATCH(K29, $AA$1:$AA$980, 0))</f>
        <v>30</v>
      </c>
      <c r="B29" s="40" t="s">
        <v>946</v>
      </c>
      <c r="C29" s="81">
        <f t="shared" si="1"/>
        <v>3</v>
      </c>
      <c r="D29" s="40" t="s">
        <v>946</v>
      </c>
      <c r="E29" s="81">
        <f t="shared" si="2"/>
        <v>17</v>
      </c>
      <c r="F29" s="40"/>
      <c r="G29" s="79"/>
      <c r="H29" s="40"/>
      <c r="I29" s="79"/>
      <c r="J29" s="40" t="str">
        <f t="shared" ref="J29:J30" si="13">CONCATENATE(B29," - ",D29)</f>
        <v>Chốt đơn - Chốt đơn</v>
      </c>
      <c r="K29" s="64" t="s">
        <v>946</v>
      </c>
      <c r="L29" s="40" t="s">
        <v>28124</v>
      </c>
      <c r="M29" s="82">
        <v>1.0</v>
      </c>
      <c r="N29" s="40"/>
      <c r="O29" s="74"/>
      <c r="P29" s="83"/>
      <c r="Q29" s="83"/>
      <c r="R29" s="83" t="s">
        <v>28125</v>
      </c>
      <c r="S29" s="84">
        <v>28.0</v>
      </c>
      <c r="T29" s="85" t="s">
        <v>28126</v>
      </c>
      <c r="U29" s="84">
        <v>28.0</v>
      </c>
      <c r="V29" s="93" t="s">
        <v>28127</v>
      </c>
      <c r="W29" s="84">
        <v>28.0</v>
      </c>
      <c r="X29" s="74"/>
      <c r="Y29" s="86">
        <v>50.0</v>
      </c>
      <c r="Z29" s="87" t="s">
        <v>28128</v>
      </c>
      <c r="AA29" s="92" t="s">
        <v>502</v>
      </c>
      <c r="AB29" s="79"/>
      <c r="AC29" s="79"/>
      <c r="AD29" s="79"/>
      <c r="AE29" s="79"/>
    </row>
    <row r="30">
      <c r="A30" s="80">
        <f t="shared" si="12"/>
        <v>106</v>
      </c>
      <c r="B30" s="40" t="s">
        <v>946</v>
      </c>
      <c r="C30" s="81">
        <f t="shared" si="1"/>
        <v>3</v>
      </c>
      <c r="D30" s="40" t="s">
        <v>818</v>
      </c>
      <c r="E30" s="81">
        <f t="shared" si="2"/>
        <v>18</v>
      </c>
      <c r="F30" s="40"/>
      <c r="G30" s="79"/>
      <c r="H30" s="40"/>
      <c r="I30" s="79"/>
      <c r="J30" s="40" t="str">
        <f t="shared" si="13"/>
        <v>Chốt đơn - Chốt không mua</v>
      </c>
      <c r="K30" s="64" t="s">
        <v>818</v>
      </c>
      <c r="L30" s="40" t="s">
        <v>28124</v>
      </c>
      <c r="M30" s="82">
        <v>1.0</v>
      </c>
      <c r="N30" s="40"/>
      <c r="O30" s="74"/>
      <c r="P30" s="83"/>
      <c r="Q30" s="83"/>
      <c r="R30" s="83" t="s">
        <v>27988</v>
      </c>
      <c r="S30" s="84">
        <v>29.0</v>
      </c>
      <c r="T30" s="85" t="s">
        <v>28129</v>
      </c>
      <c r="U30" s="84">
        <v>29.0</v>
      </c>
      <c r="V30" s="85" t="s">
        <v>28130</v>
      </c>
      <c r="W30" s="84">
        <v>29.0</v>
      </c>
      <c r="X30" s="74"/>
      <c r="Y30" s="86">
        <v>51.0</v>
      </c>
      <c r="Z30" s="87" t="s">
        <v>28131</v>
      </c>
      <c r="AA30" s="88" t="s">
        <v>399</v>
      </c>
      <c r="AB30" s="79"/>
      <c r="AC30" s="79"/>
      <c r="AD30" s="79"/>
      <c r="AE30" s="79"/>
    </row>
    <row r="31">
      <c r="A31" s="80"/>
      <c r="B31" s="40" t="s">
        <v>946</v>
      </c>
      <c r="C31" s="81">
        <f t="shared" si="1"/>
        <v>3</v>
      </c>
      <c r="D31" s="40" t="s">
        <v>28104</v>
      </c>
      <c r="E31" s="81">
        <f t="shared" si="2"/>
        <v>23</v>
      </c>
      <c r="F31" s="27" t="s">
        <v>28079</v>
      </c>
      <c r="G31" s="81">
        <f t="shared" ref="G31:G34" si="14">VLOOKUP(F31, $T$2:$U$110, 2, false)</f>
        <v>17</v>
      </c>
      <c r="H31" s="40"/>
      <c r="I31" s="79"/>
      <c r="J31" s="40" t="str">
        <f t="shared" ref="J31:J34" si="15">CONCATENATE(B31," - ",D31," - ",F31 )</f>
        <v>Chốt đơn - Địa chỉ nhận hàng - Công ty, cơ quan</v>
      </c>
      <c r="K31" s="64" t="s">
        <v>109</v>
      </c>
      <c r="L31" s="40" t="s">
        <v>28124</v>
      </c>
      <c r="M31" s="82">
        <v>1.0</v>
      </c>
      <c r="N31" s="40"/>
      <c r="O31" s="74"/>
      <c r="P31" s="83"/>
      <c r="Q31" s="83"/>
      <c r="R31" s="83" t="s">
        <v>28121</v>
      </c>
      <c r="S31" s="84">
        <v>30.0</v>
      </c>
      <c r="T31" s="85" t="s">
        <v>28132</v>
      </c>
      <c r="U31" s="84">
        <v>30.0</v>
      </c>
      <c r="V31" s="83" t="s">
        <v>28133</v>
      </c>
      <c r="W31" s="84">
        <v>30.0</v>
      </c>
      <c r="X31" s="74"/>
      <c r="Y31" s="86">
        <v>52.0</v>
      </c>
      <c r="Z31" s="87" t="s">
        <v>28134</v>
      </c>
      <c r="AA31" s="88" t="s">
        <v>479</v>
      </c>
      <c r="AB31" s="79"/>
      <c r="AC31" s="79"/>
      <c r="AD31" s="79"/>
      <c r="AE31" s="79"/>
    </row>
    <row r="32">
      <c r="A32" s="80"/>
      <c r="B32" s="40" t="s">
        <v>946</v>
      </c>
      <c r="C32" s="81">
        <f t="shared" si="1"/>
        <v>3</v>
      </c>
      <c r="D32" s="40" t="s">
        <v>28104</v>
      </c>
      <c r="E32" s="81">
        <f t="shared" si="2"/>
        <v>23</v>
      </c>
      <c r="F32" s="27" t="s">
        <v>28135</v>
      </c>
      <c r="G32" s="81">
        <f t="shared" si="14"/>
        <v>52</v>
      </c>
      <c r="H32" s="40"/>
      <c r="I32" s="79"/>
      <c r="J32" s="40" t="str">
        <f t="shared" si="15"/>
        <v>Chốt đơn - Địa chỉ nhận hàng - Nhà ở</v>
      </c>
      <c r="K32" s="64" t="s">
        <v>24</v>
      </c>
      <c r="L32" s="40" t="s">
        <v>28124</v>
      </c>
      <c r="M32" s="82">
        <v>1.0</v>
      </c>
      <c r="N32" s="40"/>
      <c r="O32" s="74"/>
      <c r="P32" s="83"/>
      <c r="Q32" s="83"/>
      <c r="R32" s="83" t="s">
        <v>28136</v>
      </c>
      <c r="S32" s="84">
        <v>31.0</v>
      </c>
      <c r="T32" s="85" t="s">
        <v>28137</v>
      </c>
      <c r="U32" s="84">
        <v>31.0</v>
      </c>
      <c r="V32" s="83" t="s">
        <v>28138</v>
      </c>
      <c r="W32" s="84">
        <v>31.0</v>
      </c>
      <c r="X32" s="74"/>
      <c r="Y32" s="86">
        <v>54.0</v>
      </c>
      <c r="Z32" s="87" t="s">
        <v>28139</v>
      </c>
      <c r="AA32" s="88"/>
      <c r="AB32" s="79"/>
      <c r="AC32" s="79"/>
      <c r="AD32" s="79"/>
      <c r="AE32" s="79"/>
    </row>
    <row r="33">
      <c r="A33" s="80"/>
      <c r="B33" s="40" t="s">
        <v>946</v>
      </c>
      <c r="C33" s="81">
        <f t="shared" si="1"/>
        <v>3</v>
      </c>
      <c r="D33" s="40" t="s">
        <v>28104</v>
      </c>
      <c r="E33" s="81">
        <f t="shared" si="2"/>
        <v>23</v>
      </c>
      <c r="F33" s="27" t="s">
        <v>28081</v>
      </c>
      <c r="G33" s="81">
        <f t="shared" si="14"/>
        <v>18</v>
      </c>
      <c r="H33" s="40"/>
      <c r="I33" s="79"/>
      <c r="J33" s="40" t="str">
        <f t="shared" si="15"/>
        <v>Chốt đơn - Địa chỉ nhận hàng - Cửa hàng</v>
      </c>
      <c r="K33" s="64" t="s">
        <v>566</v>
      </c>
      <c r="L33" s="40" t="s">
        <v>28124</v>
      </c>
      <c r="M33" s="82">
        <v>1.0</v>
      </c>
      <c r="N33" s="40"/>
      <c r="O33" s="74"/>
      <c r="P33" s="83"/>
      <c r="Q33" s="83"/>
      <c r="R33" s="83" t="s">
        <v>28140</v>
      </c>
      <c r="S33" s="84">
        <v>32.0</v>
      </c>
      <c r="T33" s="85" t="s">
        <v>28141</v>
      </c>
      <c r="U33" s="84">
        <v>32.0</v>
      </c>
      <c r="V33" s="83" t="s">
        <v>28142</v>
      </c>
      <c r="W33" s="84">
        <v>32.0</v>
      </c>
      <c r="X33" s="74"/>
      <c r="Y33" s="86">
        <v>55.0</v>
      </c>
      <c r="Z33" s="87" t="s">
        <v>28143</v>
      </c>
      <c r="AA33" s="88"/>
      <c r="AB33" s="79"/>
      <c r="AC33" s="79"/>
      <c r="AD33" s="79"/>
      <c r="AE33" s="79"/>
    </row>
    <row r="34">
      <c r="A34" s="80"/>
      <c r="B34" s="79" t="s">
        <v>946</v>
      </c>
      <c r="C34" s="81">
        <f t="shared" si="1"/>
        <v>3</v>
      </c>
      <c r="D34" s="79" t="s">
        <v>28104</v>
      </c>
      <c r="E34" s="81">
        <f t="shared" si="2"/>
        <v>23</v>
      </c>
      <c r="F34" s="37" t="s">
        <v>28144</v>
      </c>
      <c r="G34" s="81">
        <f t="shared" si="14"/>
        <v>86</v>
      </c>
      <c r="H34" s="79"/>
      <c r="I34" s="79"/>
      <c r="J34" s="40" t="str">
        <f t="shared" si="15"/>
        <v>Chốt đơn - Địa chỉ nhận hàng - Trường học</v>
      </c>
      <c r="K34" s="64" t="s">
        <v>20600</v>
      </c>
      <c r="L34" s="79" t="s">
        <v>28124</v>
      </c>
      <c r="M34" s="82">
        <v>1.0</v>
      </c>
      <c r="N34" s="40"/>
      <c r="O34" s="74"/>
      <c r="P34" s="83"/>
      <c r="Q34" s="83"/>
      <c r="R34" s="83" t="s">
        <v>28145</v>
      </c>
      <c r="S34" s="84">
        <v>33.0</v>
      </c>
      <c r="T34" s="85" t="s">
        <v>28146</v>
      </c>
      <c r="U34" s="84">
        <v>33.0</v>
      </c>
      <c r="V34" s="85" t="s">
        <v>28147</v>
      </c>
      <c r="W34" s="84">
        <v>33.0</v>
      </c>
      <c r="X34" s="74"/>
      <c r="Y34" s="86">
        <v>56.0</v>
      </c>
      <c r="Z34" s="87" t="s">
        <v>28148</v>
      </c>
      <c r="AA34" s="88" t="s">
        <v>1235</v>
      </c>
      <c r="AB34" s="79"/>
      <c r="AC34" s="79"/>
      <c r="AD34" s="79"/>
      <c r="AE34" s="79"/>
    </row>
    <row r="35">
      <c r="A35" s="80">
        <f t="shared" ref="A35:A43" si="16">INDEX($Y$1:$Y$980, MATCH(K35, $AA$1:$AA$980, 0))</f>
        <v>93</v>
      </c>
      <c r="B35" s="40" t="s">
        <v>946</v>
      </c>
      <c r="C35" s="81">
        <f t="shared" si="1"/>
        <v>3</v>
      </c>
      <c r="D35" s="40" t="s">
        <v>28136</v>
      </c>
      <c r="E35" s="81">
        <f t="shared" si="2"/>
        <v>31</v>
      </c>
      <c r="F35" s="40"/>
      <c r="G35" s="79"/>
      <c r="H35" s="40"/>
      <c r="I35" s="79"/>
      <c r="J35" s="40" t="str">
        <f t="shared" ref="J35:J45" si="17">CONCATENATE(B35," - ",D35)</f>
        <v>Chốt đơn - Giá sản phẩm</v>
      </c>
      <c r="K35" s="64" t="s">
        <v>54</v>
      </c>
      <c r="L35" s="40" t="s">
        <v>28124</v>
      </c>
      <c r="M35" s="82">
        <v>1.0</v>
      </c>
      <c r="N35" s="40"/>
      <c r="O35" s="74"/>
      <c r="P35" s="83"/>
      <c r="Q35" s="83"/>
      <c r="R35" s="83" t="s">
        <v>28149</v>
      </c>
      <c r="S35" s="84">
        <v>34.0</v>
      </c>
      <c r="T35" s="85" t="s">
        <v>28150</v>
      </c>
      <c r="U35" s="84">
        <v>34.0</v>
      </c>
      <c r="V35" s="83" t="s">
        <v>28151</v>
      </c>
      <c r="W35" s="84">
        <v>34.0</v>
      </c>
      <c r="X35" s="74"/>
      <c r="Y35" s="86">
        <v>57.0</v>
      </c>
      <c r="Z35" s="87" t="s">
        <v>28152</v>
      </c>
      <c r="AA35" s="88" t="s">
        <v>758</v>
      </c>
      <c r="AB35" s="79"/>
      <c r="AC35" s="79"/>
      <c r="AD35" s="79"/>
      <c r="AE35" s="79"/>
    </row>
    <row r="36">
      <c r="A36" s="80">
        <f t="shared" si="16"/>
        <v>88</v>
      </c>
      <c r="B36" s="40" t="s">
        <v>946</v>
      </c>
      <c r="C36" s="81">
        <f t="shared" si="1"/>
        <v>3</v>
      </c>
      <c r="D36" s="40" t="s">
        <v>28149</v>
      </c>
      <c r="E36" s="81">
        <f t="shared" si="2"/>
        <v>34</v>
      </c>
      <c r="F36" s="40"/>
      <c r="G36" s="79"/>
      <c r="H36" s="40"/>
      <c r="I36" s="79"/>
      <c r="J36" s="40" t="str">
        <f t="shared" si="17"/>
        <v>Chốt đơn - Gom đơn/Gom hàng</v>
      </c>
      <c r="K36" s="64" t="s">
        <v>177</v>
      </c>
      <c r="L36" s="40" t="s">
        <v>28124</v>
      </c>
      <c r="M36" s="82">
        <v>1.0</v>
      </c>
      <c r="N36" s="40"/>
      <c r="O36" s="74"/>
      <c r="P36" s="83"/>
      <c r="Q36" s="83"/>
      <c r="R36" s="83" t="s">
        <v>28153</v>
      </c>
      <c r="S36" s="84">
        <v>35.0</v>
      </c>
      <c r="T36" s="85" t="s">
        <v>28072</v>
      </c>
      <c r="U36" s="84">
        <v>35.0</v>
      </c>
      <c r="V36" s="83" t="s">
        <v>28154</v>
      </c>
      <c r="W36" s="84">
        <v>35.0</v>
      </c>
      <c r="X36" s="74"/>
      <c r="Y36" s="86">
        <v>58.0</v>
      </c>
      <c r="Z36" s="87" t="s">
        <v>28155</v>
      </c>
      <c r="AA36" s="88" t="s">
        <v>845</v>
      </c>
      <c r="AB36" s="79"/>
      <c r="AC36" s="79"/>
      <c r="AD36" s="79"/>
      <c r="AE36" s="79"/>
    </row>
    <row r="37">
      <c r="A37" s="80">
        <f t="shared" si="16"/>
        <v>99</v>
      </c>
      <c r="B37" s="40" t="s">
        <v>946</v>
      </c>
      <c r="C37" s="81">
        <f t="shared" si="1"/>
        <v>3</v>
      </c>
      <c r="D37" s="40" t="s">
        <v>28156</v>
      </c>
      <c r="E37" s="81">
        <f t="shared" si="2"/>
        <v>40</v>
      </c>
      <c r="F37" s="40"/>
      <c r="G37" s="79"/>
      <c r="H37" s="40"/>
      <c r="I37" s="79"/>
      <c r="J37" s="40" t="str">
        <f t="shared" si="17"/>
        <v>Chốt đơn - Hoạ tiết</v>
      </c>
      <c r="K37" s="64" t="s">
        <v>56</v>
      </c>
      <c r="L37" s="40" t="s">
        <v>28124</v>
      </c>
      <c r="M37" s="82">
        <v>1.0</v>
      </c>
      <c r="N37" s="40"/>
      <c r="O37" s="74"/>
      <c r="P37" s="83"/>
      <c r="Q37" s="83"/>
      <c r="R37" s="83" t="s">
        <v>28157</v>
      </c>
      <c r="S37" s="84">
        <v>36.0</v>
      </c>
      <c r="T37" s="85" t="s">
        <v>28045</v>
      </c>
      <c r="U37" s="84">
        <v>36.0</v>
      </c>
      <c r="V37" s="85" t="s">
        <v>28158</v>
      </c>
      <c r="W37" s="84">
        <v>36.0</v>
      </c>
      <c r="X37" s="74"/>
      <c r="Y37" s="86">
        <v>59.0</v>
      </c>
      <c r="Z37" s="87" t="s">
        <v>28159</v>
      </c>
      <c r="AA37" s="92" t="s">
        <v>52</v>
      </c>
      <c r="AB37" s="79"/>
      <c r="AC37" s="79"/>
      <c r="AD37" s="79"/>
      <c r="AE37" s="79"/>
    </row>
    <row r="38">
      <c r="A38" s="80">
        <f t="shared" si="16"/>
        <v>110</v>
      </c>
      <c r="B38" s="40" t="s">
        <v>946</v>
      </c>
      <c r="C38" s="81">
        <f t="shared" si="1"/>
        <v>3</v>
      </c>
      <c r="D38" s="40" t="s">
        <v>28160</v>
      </c>
      <c r="E38" s="81">
        <f t="shared" si="2"/>
        <v>49</v>
      </c>
      <c r="F38" s="40"/>
      <c r="G38" s="79"/>
      <c r="H38" s="40"/>
      <c r="I38" s="79"/>
      <c r="J38" s="40" t="str">
        <f t="shared" si="17"/>
        <v>Chốt đơn - Kích cỡ</v>
      </c>
      <c r="K38" s="64" t="s">
        <v>162</v>
      </c>
      <c r="L38" s="40" t="s">
        <v>28124</v>
      </c>
      <c r="M38" s="82">
        <v>1.0</v>
      </c>
      <c r="N38" s="40"/>
      <c r="O38" s="74"/>
      <c r="P38" s="83"/>
      <c r="Q38" s="83"/>
      <c r="R38" s="83" t="s">
        <v>28161</v>
      </c>
      <c r="S38" s="84">
        <v>37.0</v>
      </c>
      <c r="T38" s="85" t="s">
        <v>28112</v>
      </c>
      <c r="U38" s="84">
        <v>37.0</v>
      </c>
      <c r="V38" s="85" t="s">
        <v>28162</v>
      </c>
      <c r="W38" s="84">
        <v>37.0</v>
      </c>
      <c r="X38" s="74"/>
      <c r="Y38" s="86">
        <v>62.0</v>
      </c>
      <c r="Z38" s="87" t="s">
        <v>28163</v>
      </c>
      <c r="AA38" s="90" t="s">
        <v>7783</v>
      </c>
      <c r="AB38" s="79"/>
      <c r="AC38" s="79"/>
      <c r="AD38" s="79"/>
      <c r="AE38" s="79"/>
    </row>
    <row r="39">
      <c r="A39" s="80">
        <f t="shared" si="16"/>
        <v>92</v>
      </c>
      <c r="B39" s="40" t="s">
        <v>946</v>
      </c>
      <c r="C39" s="81">
        <f t="shared" si="1"/>
        <v>3</v>
      </c>
      <c r="D39" s="40" t="s">
        <v>28164</v>
      </c>
      <c r="E39" s="81">
        <f t="shared" si="2"/>
        <v>50</v>
      </c>
      <c r="F39" s="40"/>
      <c r="G39" s="79"/>
      <c r="H39" s="40"/>
      <c r="I39" s="79"/>
      <c r="J39" s="40" t="str">
        <f t="shared" si="17"/>
        <v>Chốt đơn - Kích thước</v>
      </c>
      <c r="K39" s="64" t="s">
        <v>616</v>
      </c>
      <c r="L39" s="40" t="s">
        <v>28124</v>
      </c>
      <c r="M39" s="82">
        <v>1.0</v>
      </c>
      <c r="N39" s="40"/>
      <c r="O39" s="74"/>
      <c r="P39" s="83"/>
      <c r="Q39" s="83"/>
      <c r="R39" s="83" t="s">
        <v>28161</v>
      </c>
      <c r="S39" s="84">
        <v>38.0</v>
      </c>
      <c r="T39" s="85" t="s">
        <v>28165</v>
      </c>
      <c r="U39" s="84">
        <v>38.0</v>
      </c>
      <c r="V39" s="85" t="s">
        <v>28166</v>
      </c>
      <c r="W39" s="84">
        <v>38.0</v>
      </c>
      <c r="X39" s="74"/>
      <c r="Y39" s="86">
        <v>63.0</v>
      </c>
      <c r="Z39" s="87" t="s">
        <v>28167</v>
      </c>
      <c r="AA39" s="88" t="s">
        <v>64</v>
      </c>
      <c r="AB39" s="79"/>
      <c r="AC39" s="79"/>
      <c r="AD39" s="79"/>
      <c r="AE39" s="79"/>
    </row>
    <row r="40">
      <c r="A40" s="80">
        <f t="shared" si="16"/>
        <v>85</v>
      </c>
      <c r="B40" s="40" t="s">
        <v>946</v>
      </c>
      <c r="C40" s="81">
        <f t="shared" si="1"/>
        <v>3</v>
      </c>
      <c r="D40" s="40" t="s">
        <v>28078</v>
      </c>
      <c r="E40" s="81">
        <f t="shared" si="2"/>
        <v>55</v>
      </c>
      <c r="F40" s="40"/>
      <c r="G40" s="79"/>
      <c r="H40" s="40"/>
      <c r="I40" s="79"/>
      <c r="J40" s="40" t="str">
        <f t="shared" si="17"/>
        <v>Chốt đơn - Màu sắc</v>
      </c>
      <c r="K40" s="64" t="s">
        <v>142</v>
      </c>
      <c r="L40" s="40" t="s">
        <v>28124</v>
      </c>
      <c r="M40" s="82">
        <v>1.0</v>
      </c>
      <c r="N40" s="40"/>
      <c r="O40" s="74"/>
      <c r="P40" s="83"/>
      <c r="Q40" s="83"/>
      <c r="R40" s="83" t="s">
        <v>28168</v>
      </c>
      <c r="S40" s="84">
        <v>39.0</v>
      </c>
      <c r="T40" s="85" t="s">
        <v>28169</v>
      </c>
      <c r="U40" s="84">
        <v>39.0</v>
      </c>
      <c r="V40" s="85" t="s">
        <v>28170</v>
      </c>
      <c r="W40" s="84">
        <v>39.0</v>
      </c>
      <c r="X40" s="74"/>
      <c r="Y40" s="86">
        <v>64.0</v>
      </c>
      <c r="Z40" s="87" t="s">
        <v>28171</v>
      </c>
      <c r="AA40" s="88" t="s">
        <v>67</v>
      </c>
      <c r="AB40" s="79"/>
      <c r="AC40" s="79"/>
      <c r="AD40" s="79"/>
      <c r="AE40" s="79"/>
    </row>
    <row r="41">
      <c r="A41" s="80">
        <f t="shared" si="16"/>
        <v>105</v>
      </c>
      <c r="B41" s="79" t="s">
        <v>946</v>
      </c>
      <c r="C41" s="81">
        <f t="shared" si="1"/>
        <v>3</v>
      </c>
      <c r="D41" s="79" t="s">
        <v>28172</v>
      </c>
      <c r="E41" s="81">
        <f t="shared" si="2"/>
        <v>56</v>
      </c>
      <c r="F41" s="79"/>
      <c r="G41" s="79"/>
      <c r="H41" s="79"/>
      <c r="I41" s="79"/>
      <c r="J41" s="79" t="str">
        <f t="shared" si="17"/>
        <v>Chốt đơn - Mua để thử</v>
      </c>
      <c r="K41" s="64" t="s">
        <v>530</v>
      </c>
      <c r="L41" s="40" t="s">
        <v>28124</v>
      </c>
      <c r="M41" s="82">
        <v>1.0</v>
      </c>
      <c r="N41" s="40"/>
      <c r="O41" s="74"/>
      <c r="P41" s="83"/>
      <c r="Q41" s="83"/>
      <c r="R41" s="83" t="s">
        <v>28156</v>
      </c>
      <c r="S41" s="84">
        <v>40.0</v>
      </c>
      <c r="T41" s="85" t="s">
        <v>28173</v>
      </c>
      <c r="U41" s="84">
        <v>40.0</v>
      </c>
      <c r="V41" s="85" t="s">
        <v>29</v>
      </c>
      <c r="W41" s="84">
        <v>40.0</v>
      </c>
      <c r="X41" s="74"/>
      <c r="Y41" s="86">
        <v>65.0</v>
      </c>
      <c r="Z41" s="87" t="s">
        <v>28174</v>
      </c>
      <c r="AA41" s="88" t="s">
        <v>362</v>
      </c>
      <c r="AB41" s="79"/>
      <c r="AC41" s="79"/>
      <c r="AD41" s="79"/>
      <c r="AE41" s="79"/>
    </row>
    <row r="42">
      <c r="A42" s="80">
        <f t="shared" si="16"/>
        <v>78</v>
      </c>
      <c r="B42" s="79" t="s">
        <v>946</v>
      </c>
      <c r="C42" s="81">
        <f t="shared" si="1"/>
        <v>3</v>
      </c>
      <c r="D42" s="79" t="s">
        <v>28175</v>
      </c>
      <c r="E42" s="81">
        <f t="shared" si="2"/>
        <v>57</v>
      </c>
      <c r="F42" s="79"/>
      <c r="G42" s="79"/>
      <c r="H42" s="79"/>
      <c r="I42" s="79"/>
      <c r="J42" s="79" t="str">
        <f t="shared" si="17"/>
        <v>Chốt đơn - Mua lại</v>
      </c>
      <c r="K42" s="64" t="s">
        <v>10</v>
      </c>
      <c r="L42" s="40" t="s">
        <v>28124</v>
      </c>
      <c r="M42" s="82">
        <v>1.0</v>
      </c>
      <c r="N42" s="40"/>
      <c r="O42" s="74"/>
      <c r="P42" s="83"/>
      <c r="Q42" s="83"/>
      <c r="R42" s="83" t="s">
        <v>28176</v>
      </c>
      <c r="S42" s="84">
        <v>41.0</v>
      </c>
      <c r="T42" s="85" t="s">
        <v>28177</v>
      </c>
      <c r="U42" s="84">
        <v>41.0</v>
      </c>
      <c r="V42" s="85" t="s">
        <v>28178</v>
      </c>
      <c r="W42" s="84">
        <v>41.0</v>
      </c>
      <c r="X42" s="74"/>
      <c r="Y42" s="86">
        <v>66.0</v>
      </c>
      <c r="Z42" s="87" t="s">
        <v>28179</v>
      </c>
      <c r="AA42" s="90" t="s">
        <v>1260</v>
      </c>
      <c r="AB42" s="79"/>
      <c r="AC42" s="79"/>
      <c r="AD42" s="79"/>
      <c r="AE42" s="79"/>
    </row>
    <row r="43">
      <c r="A43" s="80">
        <f t="shared" si="16"/>
        <v>79</v>
      </c>
      <c r="B43" s="79" t="s">
        <v>946</v>
      </c>
      <c r="C43" s="81">
        <f t="shared" si="1"/>
        <v>3</v>
      </c>
      <c r="D43" s="79" t="s">
        <v>28180</v>
      </c>
      <c r="E43" s="81">
        <f t="shared" si="2"/>
        <v>58</v>
      </c>
      <c r="F43" s="79"/>
      <c r="G43" s="79"/>
      <c r="H43" s="79"/>
      <c r="I43" s="79"/>
      <c r="J43" s="79" t="str">
        <f t="shared" si="17"/>
        <v>Chốt đơn - Mua thêm</v>
      </c>
      <c r="K43" s="64" t="s">
        <v>59</v>
      </c>
      <c r="L43" s="40" t="s">
        <v>28124</v>
      </c>
      <c r="M43" s="82">
        <v>1.0</v>
      </c>
      <c r="N43" s="40"/>
      <c r="O43" s="74"/>
      <c r="P43" s="83"/>
      <c r="Q43" s="83"/>
      <c r="R43" s="83" t="s">
        <v>815</v>
      </c>
      <c r="S43" s="84">
        <v>42.0</v>
      </c>
      <c r="T43" s="85" t="s">
        <v>29</v>
      </c>
      <c r="U43" s="84">
        <v>42.0</v>
      </c>
      <c r="V43" s="83" t="s">
        <v>28078</v>
      </c>
      <c r="W43" s="84">
        <v>42.0</v>
      </c>
      <c r="X43" s="74"/>
      <c r="Y43" s="86">
        <v>69.0</v>
      </c>
      <c r="Z43" s="87" t="s">
        <v>28181</v>
      </c>
      <c r="AA43" s="90" t="s">
        <v>95</v>
      </c>
      <c r="AB43" s="79"/>
      <c r="AC43" s="79"/>
      <c r="AD43" s="79"/>
      <c r="AE43" s="79"/>
    </row>
    <row r="44">
      <c r="A44" s="80"/>
      <c r="B44" s="79" t="s">
        <v>946</v>
      </c>
      <c r="C44" s="81">
        <f t="shared" si="1"/>
        <v>3</v>
      </c>
      <c r="D44" s="79" t="s">
        <v>28182</v>
      </c>
      <c r="E44" s="81">
        <f t="shared" si="2"/>
        <v>54</v>
      </c>
      <c r="F44" s="79"/>
      <c r="G44" s="79"/>
      <c r="H44" s="79"/>
      <c r="I44" s="79"/>
      <c r="J44" s="79" t="str">
        <f t="shared" si="17"/>
        <v>Chốt đơn - Mã sản phẩm</v>
      </c>
      <c r="K44" s="64" t="s">
        <v>313</v>
      </c>
      <c r="L44" s="40" t="s">
        <v>28124</v>
      </c>
      <c r="M44" s="82">
        <v>1.0</v>
      </c>
      <c r="N44" s="40"/>
      <c r="O44" s="74"/>
      <c r="P44" s="83"/>
      <c r="Q44" s="83"/>
      <c r="R44" s="83" t="s">
        <v>728</v>
      </c>
      <c r="S44" s="94">
        <v>43.0</v>
      </c>
      <c r="T44" s="85" t="s">
        <v>28183</v>
      </c>
      <c r="U44" s="94">
        <v>43.0</v>
      </c>
      <c r="V44" s="85" t="s">
        <v>28184</v>
      </c>
      <c r="W44" s="94">
        <v>43.0</v>
      </c>
      <c r="X44" s="74"/>
      <c r="Y44" s="86">
        <v>70.0</v>
      </c>
      <c r="Z44" s="87" t="s">
        <v>28185</v>
      </c>
      <c r="AA44" s="90" t="s">
        <v>642</v>
      </c>
      <c r="AB44" s="79"/>
      <c r="AC44" s="79"/>
      <c r="AD44" s="79"/>
      <c r="AE44" s="79"/>
    </row>
    <row r="45">
      <c r="A45" s="80"/>
      <c r="B45" s="79" t="s">
        <v>946</v>
      </c>
      <c r="C45" s="81">
        <f t="shared" si="1"/>
        <v>3</v>
      </c>
      <c r="D45" s="79" t="s">
        <v>28186</v>
      </c>
      <c r="E45" s="81">
        <f t="shared" si="2"/>
        <v>48</v>
      </c>
      <c r="F45" s="79"/>
      <c r="G45" s="79"/>
      <c r="H45" s="79"/>
      <c r="I45" s="79"/>
      <c r="J45" s="79" t="str">
        <f t="shared" si="17"/>
        <v>Chốt đơn - Khối lượng sản phẩm</v>
      </c>
      <c r="K45" s="64" t="s">
        <v>91</v>
      </c>
      <c r="L45" s="40" t="s">
        <v>28124</v>
      </c>
      <c r="M45" s="82">
        <v>1.0</v>
      </c>
      <c r="N45" s="40"/>
      <c r="O45" s="74"/>
      <c r="P45" s="83"/>
      <c r="Q45" s="83"/>
      <c r="R45" s="83" t="s">
        <v>28187</v>
      </c>
      <c r="S45" s="94">
        <v>44.0</v>
      </c>
      <c r="T45" s="85" t="s">
        <v>28188</v>
      </c>
      <c r="U45" s="94">
        <v>44.0</v>
      </c>
      <c r="V45" s="85" t="s">
        <v>28189</v>
      </c>
      <c r="W45" s="94">
        <v>44.0</v>
      </c>
      <c r="X45" s="74"/>
      <c r="Y45" s="86">
        <v>71.0</v>
      </c>
      <c r="Z45" s="87" t="s">
        <v>28190</v>
      </c>
      <c r="AA45" s="88" t="s">
        <v>874</v>
      </c>
      <c r="AB45" s="79"/>
      <c r="AC45" s="79"/>
      <c r="AD45" s="79"/>
      <c r="AE45" s="79"/>
    </row>
    <row r="46">
      <c r="A46" s="80"/>
      <c r="B46" s="79" t="s">
        <v>946</v>
      </c>
      <c r="C46" s="81">
        <f t="shared" si="1"/>
        <v>3</v>
      </c>
      <c r="D46" s="79" t="s">
        <v>28077</v>
      </c>
      <c r="E46" s="81">
        <f t="shared" si="2"/>
        <v>67</v>
      </c>
      <c r="F46" s="37" t="s">
        <v>28191</v>
      </c>
      <c r="G46" s="81">
        <f t="shared" ref="G46:G147" si="18">VLOOKUP(F46, $T$2:$U$110, 2, false)</f>
        <v>58</v>
      </c>
      <c r="H46" s="37" t="s">
        <v>28101</v>
      </c>
      <c r="I46" s="81">
        <f t="shared" ref="I46:I146" si="19">VLOOKUP(H46, $V$2:$W$110, 2, false)</f>
        <v>22</v>
      </c>
      <c r="J46" s="79" t="str">
        <f t="shared" ref="J46:J146" si="20">CONCATENATE(B46," - ",D46," - ",F46, " - ",H46 )</f>
        <v>Chốt đơn - Sản phẩm - Phương tiện vận chuyển - Dụng cụ sửa chữa ô tô, xe máy</v>
      </c>
      <c r="K46" s="95" t="s">
        <v>462</v>
      </c>
      <c r="L46" s="40" t="s">
        <v>28124</v>
      </c>
      <c r="M46" s="82">
        <v>1.0</v>
      </c>
      <c r="N46" s="40"/>
      <c r="O46" s="74"/>
      <c r="P46" s="83"/>
      <c r="Q46" s="83"/>
      <c r="R46" s="83" t="s">
        <v>28192</v>
      </c>
      <c r="S46" s="94">
        <v>45.0</v>
      </c>
      <c r="T46" s="85" t="s">
        <v>28193</v>
      </c>
      <c r="U46" s="94">
        <v>45.0</v>
      </c>
      <c r="V46" s="85" t="s">
        <v>28194</v>
      </c>
      <c r="W46" s="94">
        <v>45.0</v>
      </c>
      <c r="X46" s="74"/>
      <c r="Y46" s="86">
        <v>72.0</v>
      </c>
      <c r="Z46" s="87" t="s">
        <v>28195</v>
      </c>
      <c r="AA46" s="88" t="s">
        <v>722</v>
      </c>
      <c r="AB46" s="79"/>
      <c r="AC46" s="40"/>
      <c r="AD46" s="79"/>
      <c r="AE46" s="79"/>
    </row>
    <row r="47">
      <c r="A47" s="80"/>
      <c r="B47" s="79" t="s">
        <v>946</v>
      </c>
      <c r="C47" s="81">
        <f t="shared" si="1"/>
        <v>3</v>
      </c>
      <c r="D47" s="79" t="s">
        <v>28077</v>
      </c>
      <c r="E47" s="81">
        <f t="shared" si="2"/>
        <v>67</v>
      </c>
      <c r="F47" s="37" t="s">
        <v>28191</v>
      </c>
      <c r="G47" s="81">
        <f t="shared" si="18"/>
        <v>58</v>
      </c>
      <c r="H47" s="37" t="s">
        <v>28196</v>
      </c>
      <c r="I47" s="81">
        <f t="shared" si="19"/>
        <v>53</v>
      </c>
      <c r="J47" s="79" t="str">
        <f t="shared" si="20"/>
        <v>Chốt đơn - Sản phẩm - Phương tiện vận chuyển - Ô tô</v>
      </c>
      <c r="K47" s="95" t="s">
        <v>20340</v>
      </c>
      <c r="L47" s="40" t="s">
        <v>28124</v>
      </c>
      <c r="M47" s="82">
        <v>1.0</v>
      </c>
      <c r="N47" s="40"/>
      <c r="O47" s="74"/>
      <c r="P47" s="83"/>
      <c r="Q47" s="83"/>
      <c r="R47" s="83" t="s">
        <v>28197</v>
      </c>
      <c r="S47" s="94">
        <v>46.0</v>
      </c>
      <c r="T47" s="85" t="s">
        <v>28198</v>
      </c>
      <c r="U47" s="94">
        <v>46.0</v>
      </c>
      <c r="V47" s="85" t="s">
        <v>28199</v>
      </c>
      <c r="W47" s="94">
        <v>46.0</v>
      </c>
      <c r="X47" s="74"/>
      <c r="Y47" s="86">
        <v>73.0</v>
      </c>
      <c r="Z47" s="87" t="s">
        <v>28200</v>
      </c>
      <c r="AA47" s="88" t="s">
        <v>188</v>
      </c>
      <c r="AB47" s="79"/>
      <c r="AC47" s="40"/>
      <c r="AD47" s="79"/>
      <c r="AE47" s="79"/>
    </row>
    <row r="48">
      <c r="A48" s="80"/>
      <c r="B48" s="79" t="s">
        <v>946</v>
      </c>
      <c r="C48" s="81">
        <f t="shared" si="1"/>
        <v>3</v>
      </c>
      <c r="D48" s="79" t="s">
        <v>28077</v>
      </c>
      <c r="E48" s="81">
        <f t="shared" si="2"/>
        <v>67</v>
      </c>
      <c r="F48" s="37" t="s">
        <v>28191</v>
      </c>
      <c r="G48" s="81">
        <f t="shared" si="18"/>
        <v>58</v>
      </c>
      <c r="H48" s="37" t="s">
        <v>28201</v>
      </c>
      <c r="I48" s="81">
        <f t="shared" si="19"/>
        <v>47</v>
      </c>
      <c r="J48" s="79" t="str">
        <f t="shared" si="20"/>
        <v>Chốt đơn - Sản phẩm - Phương tiện vận chuyển - Mô tô, xe máy</v>
      </c>
      <c r="K48" s="95" t="s">
        <v>28202</v>
      </c>
      <c r="L48" s="40" t="s">
        <v>28124</v>
      </c>
      <c r="M48" s="82">
        <v>1.0</v>
      </c>
      <c r="N48" s="40"/>
      <c r="O48" s="74"/>
      <c r="P48" s="83"/>
      <c r="Q48" s="83"/>
      <c r="R48" s="83" t="s">
        <v>23628</v>
      </c>
      <c r="S48" s="94">
        <v>47.0</v>
      </c>
      <c r="T48" s="85" t="s">
        <v>28203</v>
      </c>
      <c r="U48" s="94">
        <v>47.0</v>
      </c>
      <c r="V48" s="85" t="s">
        <v>28201</v>
      </c>
      <c r="W48" s="94">
        <v>47.0</v>
      </c>
      <c r="X48" s="74"/>
      <c r="Y48" s="86">
        <v>74.0</v>
      </c>
      <c r="Z48" s="87" t="s">
        <v>28204</v>
      </c>
      <c r="AA48" s="88" t="s">
        <v>42</v>
      </c>
      <c r="AB48" s="79"/>
      <c r="AC48" s="40"/>
      <c r="AD48" s="79"/>
      <c r="AE48" s="79"/>
    </row>
    <row r="49">
      <c r="A49" s="80"/>
      <c r="B49" s="79" t="s">
        <v>946</v>
      </c>
      <c r="C49" s="81">
        <f t="shared" si="1"/>
        <v>3</v>
      </c>
      <c r="D49" s="79" t="s">
        <v>28077</v>
      </c>
      <c r="E49" s="81">
        <f t="shared" si="2"/>
        <v>67</v>
      </c>
      <c r="F49" s="37" t="s">
        <v>28191</v>
      </c>
      <c r="G49" s="81">
        <f t="shared" si="18"/>
        <v>58</v>
      </c>
      <c r="H49" s="39" t="s">
        <v>28205</v>
      </c>
      <c r="I49" s="81">
        <f t="shared" si="19"/>
        <v>104</v>
      </c>
      <c r="J49" s="79" t="str">
        <f t="shared" si="20"/>
        <v>Chốt đơn - Sản phẩm - Phương tiện vận chuyển - Xe đạp, xe điện</v>
      </c>
      <c r="K49" s="95" t="s">
        <v>28206</v>
      </c>
      <c r="L49" s="40" t="s">
        <v>28124</v>
      </c>
      <c r="M49" s="82">
        <v>1.0</v>
      </c>
      <c r="N49" s="40"/>
      <c r="O49" s="74"/>
      <c r="P49" s="83"/>
      <c r="Q49" s="83"/>
      <c r="R49" s="83" t="s">
        <v>28186</v>
      </c>
      <c r="S49" s="94">
        <v>48.0</v>
      </c>
      <c r="T49" s="85" t="s">
        <v>28207</v>
      </c>
      <c r="U49" s="94">
        <v>48.0</v>
      </c>
      <c r="V49" s="83" t="s">
        <v>28208</v>
      </c>
      <c r="W49" s="94">
        <v>48.0</v>
      </c>
      <c r="X49" s="74"/>
      <c r="Y49" s="86">
        <v>75.0</v>
      </c>
      <c r="Z49" s="87" t="s">
        <v>28209</v>
      </c>
      <c r="AA49" s="88" t="s">
        <v>121</v>
      </c>
      <c r="AB49" s="79"/>
      <c r="AC49" s="40"/>
      <c r="AD49" s="79"/>
      <c r="AE49" s="79"/>
    </row>
    <row r="50">
      <c r="A50" s="80"/>
      <c r="B50" s="79" t="s">
        <v>946</v>
      </c>
      <c r="C50" s="81">
        <f t="shared" si="1"/>
        <v>3</v>
      </c>
      <c r="D50" s="79" t="s">
        <v>28077</v>
      </c>
      <c r="E50" s="81">
        <f t="shared" si="2"/>
        <v>67</v>
      </c>
      <c r="F50" s="37" t="s">
        <v>28191</v>
      </c>
      <c r="G50" s="81">
        <f t="shared" si="18"/>
        <v>58</v>
      </c>
      <c r="H50" s="39" t="s">
        <v>28210</v>
      </c>
      <c r="I50" s="81">
        <f t="shared" si="19"/>
        <v>63</v>
      </c>
      <c r="J50" s="79" t="str">
        <f t="shared" si="20"/>
        <v>Chốt đơn - Sản phẩm - Phương tiện vận chuyển - Phụ kiện xe đạp</v>
      </c>
      <c r="K50" s="95" t="s">
        <v>28211</v>
      </c>
      <c r="L50" s="40" t="s">
        <v>28124</v>
      </c>
      <c r="M50" s="82">
        <v>1.0</v>
      </c>
      <c r="N50" s="40"/>
      <c r="O50" s="74"/>
      <c r="P50" s="83"/>
      <c r="Q50" s="83"/>
      <c r="R50" s="83" t="s">
        <v>28160</v>
      </c>
      <c r="S50" s="94">
        <v>49.0</v>
      </c>
      <c r="T50" s="85" t="s">
        <v>28212</v>
      </c>
      <c r="U50" s="94">
        <v>49.0</v>
      </c>
      <c r="V50" s="85" t="s">
        <v>28213</v>
      </c>
      <c r="W50" s="94">
        <v>49.0</v>
      </c>
      <c r="X50" s="74"/>
      <c r="Y50" s="86">
        <v>76.0</v>
      </c>
      <c r="Z50" s="87" t="s">
        <v>28214</v>
      </c>
      <c r="AA50" s="88" t="s">
        <v>23637</v>
      </c>
      <c r="AB50" s="79"/>
      <c r="AC50" s="40"/>
      <c r="AD50" s="79"/>
      <c r="AE50" s="79"/>
    </row>
    <row r="51">
      <c r="A51" s="80"/>
      <c r="B51" s="79" t="s">
        <v>946</v>
      </c>
      <c r="C51" s="81">
        <f t="shared" si="1"/>
        <v>3</v>
      </c>
      <c r="D51" s="79" t="s">
        <v>28077</v>
      </c>
      <c r="E51" s="81">
        <f t="shared" si="2"/>
        <v>67</v>
      </c>
      <c r="F51" s="37" t="s">
        <v>28191</v>
      </c>
      <c r="G51" s="81">
        <f t="shared" si="18"/>
        <v>58</v>
      </c>
      <c r="H51" s="37" t="s">
        <v>28215</v>
      </c>
      <c r="I51" s="81">
        <f t="shared" si="19"/>
        <v>65</v>
      </c>
      <c r="J51" s="79" t="str">
        <f t="shared" si="20"/>
        <v>Chốt đơn - Sản phẩm - Phương tiện vận chuyển - Phụ kiện/Phụ tùng xe máy</v>
      </c>
      <c r="K51" s="95" t="s">
        <v>28216</v>
      </c>
      <c r="L51" s="40" t="s">
        <v>28124</v>
      </c>
      <c r="M51" s="82">
        <v>1.0</v>
      </c>
      <c r="N51" s="40"/>
      <c r="O51" s="74"/>
      <c r="P51" s="83"/>
      <c r="Q51" s="83"/>
      <c r="R51" s="83" t="s">
        <v>28164</v>
      </c>
      <c r="S51" s="94">
        <v>50.0</v>
      </c>
      <c r="T51" s="85" t="s">
        <v>28217</v>
      </c>
      <c r="U51" s="94">
        <v>50.0</v>
      </c>
      <c r="V51" s="85" t="s">
        <v>28218</v>
      </c>
      <c r="W51" s="94">
        <v>50.0</v>
      </c>
      <c r="X51" s="74"/>
      <c r="Y51" s="86">
        <v>77.0</v>
      </c>
      <c r="Z51" s="87" t="s">
        <v>28219</v>
      </c>
      <c r="AA51" s="88" t="s">
        <v>650</v>
      </c>
      <c r="AB51" s="79"/>
      <c r="AC51" s="40"/>
      <c r="AD51" s="79"/>
      <c r="AE51" s="79"/>
    </row>
    <row r="52">
      <c r="A52" s="80"/>
      <c r="B52" s="79" t="s">
        <v>946</v>
      </c>
      <c r="C52" s="81">
        <f t="shared" si="1"/>
        <v>3</v>
      </c>
      <c r="D52" s="79" t="s">
        <v>28077</v>
      </c>
      <c r="E52" s="81">
        <f t="shared" si="2"/>
        <v>67</v>
      </c>
      <c r="F52" s="37" t="s">
        <v>28191</v>
      </c>
      <c r="G52" s="81">
        <f t="shared" si="18"/>
        <v>58</v>
      </c>
      <c r="H52" s="37" t="s">
        <v>28220</v>
      </c>
      <c r="I52" s="81">
        <f t="shared" si="19"/>
        <v>64</v>
      </c>
      <c r="J52" s="79" t="str">
        <f t="shared" si="20"/>
        <v>Chốt đơn - Sản phẩm - Phương tiện vận chuyển - Phụ kiện/Phụ tùng ô tô</v>
      </c>
      <c r="K52" s="64" t="s">
        <v>28221</v>
      </c>
      <c r="L52" s="40" t="s">
        <v>28124</v>
      </c>
      <c r="M52" s="82">
        <v>1.0</v>
      </c>
      <c r="N52" s="40"/>
      <c r="O52" s="74"/>
      <c r="P52" s="83"/>
      <c r="Q52" s="83"/>
      <c r="R52" s="83" t="s">
        <v>28222</v>
      </c>
      <c r="S52" s="94">
        <v>51.0</v>
      </c>
      <c r="T52" s="85" t="s">
        <v>28223</v>
      </c>
      <c r="U52" s="94">
        <v>51.0</v>
      </c>
      <c r="V52" s="85" t="s">
        <v>28224</v>
      </c>
      <c r="W52" s="94">
        <v>51.0</v>
      </c>
      <c r="X52" s="74"/>
      <c r="Y52" s="86">
        <v>78.0</v>
      </c>
      <c r="Z52" s="87" t="s">
        <v>28225</v>
      </c>
      <c r="AA52" s="88" t="s">
        <v>10</v>
      </c>
      <c r="AB52" s="79"/>
      <c r="AC52" s="79"/>
      <c r="AD52" s="79"/>
      <c r="AE52" s="79"/>
    </row>
    <row r="53">
      <c r="A53" s="80"/>
      <c r="B53" s="79" t="s">
        <v>946</v>
      </c>
      <c r="C53" s="81">
        <f t="shared" si="1"/>
        <v>3</v>
      </c>
      <c r="D53" s="79" t="s">
        <v>28077</v>
      </c>
      <c r="E53" s="81">
        <f t="shared" si="2"/>
        <v>67</v>
      </c>
      <c r="F53" s="37" t="s">
        <v>28191</v>
      </c>
      <c r="G53" s="81">
        <f t="shared" si="18"/>
        <v>58</v>
      </c>
      <c r="H53" s="37" t="s">
        <v>29</v>
      </c>
      <c r="I53" s="81">
        <f t="shared" si="19"/>
        <v>40</v>
      </c>
      <c r="J53" s="79" t="str">
        <f t="shared" si="20"/>
        <v>Chốt đơn - Sản phẩm - Phương tiện vận chuyển - Khác</v>
      </c>
      <c r="K53" s="95" t="s">
        <v>28226</v>
      </c>
      <c r="L53" s="40" t="s">
        <v>28124</v>
      </c>
      <c r="M53" s="82">
        <v>1.0</v>
      </c>
      <c r="N53" s="40"/>
      <c r="O53" s="96"/>
      <c r="P53" s="93"/>
      <c r="Q53" s="93"/>
      <c r="R53" s="83" t="s">
        <v>28193</v>
      </c>
      <c r="S53" s="94">
        <v>52.0</v>
      </c>
      <c r="T53" s="85" t="s">
        <v>28135</v>
      </c>
      <c r="U53" s="94">
        <v>52.0</v>
      </c>
      <c r="V53" s="85" t="s">
        <v>28227</v>
      </c>
      <c r="W53" s="94">
        <v>52.0</v>
      </c>
      <c r="X53" s="74"/>
      <c r="Y53" s="86">
        <v>79.0</v>
      </c>
      <c r="Z53" s="87" t="s">
        <v>28228</v>
      </c>
      <c r="AA53" s="88" t="s">
        <v>59</v>
      </c>
      <c r="AB53" s="79"/>
      <c r="AC53" s="79"/>
      <c r="AD53" s="79"/>
      <c r="AE53" s="79"/>
    </row>
    <row r="54">
      <c r="A54" s="80"/>
      <c r="B54" s="79" t="s">
        <v>946</v>
      </c>
      <c r="C54" s="81">
        <f t="shared" si="1"/>
        <v>3</v>
      </c>
      <c r="D54" s="79" t="s">
        <v>28077</v>
      </c>
      <c r="E54" s="81">
        <f t="shared" si="2"/>
        <v>67</v>
      </c>
      <c r="F54" s="37" t="s">
        <v>28229</v>
      </c>
      <c r="G54" s="81">
        <f t="shared" si="18"/>
        <v>79</v>
      </c>
      <c r="H54" s="37" t="s">
        <v>28230</v>
      </c>
      <c r="I54" s="81">
        <f t="shared" si="19"/>
        <v>68</v>
      </c>
      <c r="J54" s="79" t="str">
        <f t="shared" si="20"/>
        <v>Chốt đơn - Sản phẩm - Thời trang - Quần áo nam/nữ</v>
      </c>
      <c r="K54" s="95" t="s">
        <v>150</v>
      </c>
      <c r="L54" s="40" t="s">
        <v>28124</v>
      </c>
      <c r="M54" s="82">
        <v>1.0</v>
      </c>
      <c r="N54" s="40"/>
      <c r="O54" s="96"/>
      <c r="P54" s="93"/>
      <c r="Q54" s="93"/>
      <c r="R54" s="83" t="s">
        <v>28231</v>
      </c>
      <c r="S54" s="94">
        <v>53.0</v>
      </c>
      <c r="T54" s="85" t="s">
        <v>28013</v>
      </c>
      <c r="U54" s="94">
        <v>53.0</v>
      </c>
      <c r="V54" s="85" t="s">
        <v>28196</v>
      </c>
      <c r="W54" s="94">
        <v>53.0</v>
      </c>
      <c r="X54" s="74"/>
      <c r="Y54" s="86">
        <v>80.0</v>
      </c>
      <c r="Z54" s="87" t="s">
        <v>28232</v>
      </c>
      <c r="AA54" s="88" t="s">
        <v>1042</v>
      </c>
      <c r="AB54" s="79"/>
      <c r="AC54" s="79"/>
      <c r="AD54" s="79"/>
      <c r="AE54" s="79"/>
    </row>
    <row r="55">
      <c r="A55" s="80"/>
      <c r="B55" s="40" t="s">
        <v>946</v>
      </c>
      <c r="C55" s="81">
        <f t="shared" si="1"/>
        <v>3</v>
      </c>
      <c r="D55" s="40" t="s">
        <v>28077</v>
      </c>
      <c r="E55" s="81">
        <f t="shared" si="2"/>
        <v>67</v>
      </c>
      <c r="F55" s="27" t="s">
        <v>28229</v>
      </c>
      <c r="G55" s="81">
        <f t="shared" si="18"/>
        <v>79</v>
      </c>
      <c r="H55" s="37" t="s">
        <v>28233</v>
      </c>
      <c r="I55" s="81">
        <f t="shared" si="19"/>
        <v>61</v>
      </c>
      <c r="J55" s="40" t="str">
        <f t="shared" si="20"/>
        <v>Chốt đơn - Sản phẩm - Thời trang - Phụ kiện thời trang</v>
      </c>
      <c r="K55" s="64" t="s">
        <v>153</v>
      </c>
      <c r="L55" s="40" t="s">
        <v>28124</v>
      </c>
      <c r="M55" s="82">
        <v>1.0</v>
      </c>
      <c r="N55" s="40"/>
      <c r="O55" s="96"/>
      <c r="P55" s="93"/>
      <c r="Q55" s="93"/>
      <c r="R55" s="83" t="s">
        <v>28182</v>
      </c>
      <c r="S55" s="94">
        <v>54.0</v>
      </c>
      <c r="T55" s="85" t="s">
        <v>28234</v>
      </c>
      <c r="U55" s="94">
        <v>54.0</v>
      </c>
      <c r="V55" s="85" t="s">
        <v>28235</v>
      </c>
      <c r="W55" s="94">
        <v>54.0</v>
      </c>
      <c r="X55" s="74"/>
      <c r="Y55" s="86">
        <v>81.0</v>
      </c>
      <c r="Z55" s="87" t="s">
        <v>28236</v>
      </c>
      <c r="AA55" s="88"/>
      <c r="AB55" s="79"/>
      <c r="AC55" s="79"/>
      <c r="AD55" s="79"/>
      <c r="AE55" s="79"/>
    </row>
    <row r="56">
      <c r="A56" s="80"/>
      <c r="B56" s="40" t="s">
        <v>946</v>
      </c>
      <c r="C56" s="81">
        <f t="shared" si="1"/>
        <v>3</v>
      </c>
      <c r="D56" s="40" t="s">
        <v>28077</v>
      </c>
      <c r="E56" s="81">
        <f t="shared" si="2"/>
        <v>67</v>
      </c>
      <c r="F56" s="27" t="s">
        <v>28229</v>
      </c>
      <c r="G56" s="81">
        <f t="shared" si="18"/>
        <v>79</v>
      </c>
      <c r="H56" s="37" t="s">
        <v>28166</v>
      </c>
      <c r="I56" s="81">
        <f t="shared" si="19"/>
        <v>38</v>
      </c>
      <c r="J56" s="40" t="str">
        <f t="shared" si="20"/>
        <v>Chốt đơn - Sản phẩm - Thời trang - Giày dép nam/nữ</v>
      </c>
      <c r="K56" s="95" t="s">
        <v>97</v>
      </c>
      <c r="L56" s="40" t="s">
        <v>28124</v>
      </c>
      <c r="M56" s="82">
        <v>1.0</v>
      </c>
      <c r="N56" s="40"/>
      <c r="O56" s="96"/>
      <c r="P56" s="93"/>
      <c r="Q56" s="93"/>
      <c r="R56" s="83" t="s">
        <v>28078</v>
      </c>
      <c r="S56" s="94">
        <v>55.0</v>
      </c>
      <c r="T56" s="85" t="s">
        <v>28237</v>
      </c>
      <c r="U56" s="94">
        <v>55.0</v>
      </c>
      <c r="V56" s="85" t="s">
        <v>28238</v>
      </c>
      <c r="W56" s="94">
        <v>55.0</v>
      </c>
      <c r="X56" s="74"/>
      <c r="Y56" s="86">
        <v>82.0</v>
      </c>
      <c r="Z56" s="87" t="s">
        <v>28239</v>
      </c>
      <c r="AA56" s="88" t="s">
        <v>28240</v>
      </c>
      <c r="AB56" s="79"/>
      <c r="AC56" s="79"/>
      <c r="AD56" s="79"/>
      <c r="AE56" s="79"/>
    </row>
    <row r="57">
      <c r="A57" s="80"/>
      <c r="B57" s="40" t="s">
        <v>946</v>
      </c>
      <c r="C57" s="81">
        <f t="shared" si="1"/>
        <v>3</v>
      </c>
      <c r="D57" s="40" t="s">
        <v>28077</v>
      </c>
      <c r="E57" s="81">
        <f t="shared" si="2"/>
        <v>67</v>
      </c>
      <c r="F57" s="27" t="s">
        <v>28229</v>
      </c>
      <c r="G57" s="81">
        <f t="shared" si="18"/>
        <v>79</v>
      </c>
      <c r="H57" s="37" t="s">
        <v>28241</v>
      </c>
      <c r="I57" s="81">
        <f t="shared" si="19"/>
        <v>57</v>
      </c>
      <c r="J57" s="40" t="str">
        <f t="shared" si="20"/>
        <v>Chốt đơn - Sản phẩm - Thời trang - Phụ kiện giày dép (Làm đẹp)</v>
      </c>
      <c r="K57" s="95" t="s">
        <v>28242</v>
      </c>
      <c r="L57" s="40" t="s">
        <v>28124</v>
      </c>
      <c r="M57" s="82">
        <v>1.0</v>
      </c>
      <c r="N57" s="40"/>
      <c r="O57" s="96"/>
      <c r="P57" s="93"/>
      <c r="Q57" s="93"/>
      <c r="R57" s="83" t="s">
        <v>28172</v>
      </c>
      <c r="S57" s="94">
        <v>56.0</v>
      </c>
      <c r="T57" s="85" t="s">
        <v>28243</v>
      </c>
      <c r="U57" s="94">
        <v>56.0</v>
      </c>
      <c r="V57" s="85" t="s">
        <v>28244</v>
      </c>
      <c r="W57" s="94">
        <v>56.0</v>
      </c>
      <c r="X57" s="74"/>
      <c r="Y57" s="86">
        <v>83.0</v>
      </c>
      <c r="Z57" s="87" t="s">
        <v>28245</v>
      </c>
      <c r="AA57" s="88" t="s">
        <v>23845</v>
      </c>
      <c r="AB57" s="79"/>
      <c r="AC57" s="79"/>
      <c r="AD57" s="79"/>
      <c r="AE57" s="79"/>
    </row>
    <row r="58">
      <c r="A58" s="80"/>
      <c r="B58" s="40" t="s">
        <v>946</v>
      </c>
      <c r="C58" s="81">
        <f t="shared" si="1"/>
        <v>3</v>
      </c>
      <c r="D58" s="40" t="s">
        <v>28077</v>
      </c>
      <c r="E58" s="81">
        <f t="shared" si="2"/>
        <v>67</v>
      </c>
      <c r="F58" s="27" t="s">
        <v>28229</v>
      </c>
      <c r="G58" s="81">
        <f t="shared" si="18"/>
        <v>79</v>
      </c>
      <c r="H58" s="37" t="s">
        <v>28244</v>
      </c>
      <c r="I58" s="81">
        <f t="shared" si="19"/>
        <v>56</v>
      </c>
      <c r="J58" s="40" t="str">
        <f t="shared" si="20"/>
        <v>Chốt đơn - Sản phẩm - Thời trang - Phụ kiện giày dép (Chăm sóc)</v>
      </c>
      <c r="K58" s="95" t="s">
        <v>28246</v>
      </c>
      <c r="L58" s="40" t="s">
        <v>28124</v>
      </c>
      <c r="M58" s="82">
        <v>1.0</v>
      </c>
      <c r="N58" s="40"/>
      <c r="O58" s="96"/>
      <c r="P58" s="93"/>
      <c r="Q58" s="93"/>
      <c r="R58" s="83" t="s">
        <v>28175</v>
      </c>
      <c r="S58" s="94">
        <v>57.0</v>
      </c>
      <c r="T58" s="85" t="s">
        <v>28247</v>
      </c>
      <c r="U58" s="94">
        <v>57.0</v>
      </c>
      <c r="V58" s="85" t="s">
        <v>28241</v>
      </c>
      <c r="W58" s="94">
        <v>57.0</v>
      </c>
      <c r="X58" s="74"/>
      <c r="Y58" s="86">
        <v>84.0</v>
      </c>
      <c r="Z58" s="87" t="s">
        <v>28248</v>
      </c>
      <c r="AA58" s="88"/>
      <c r="AB58" s="79"/>
      <c r="AC58" s="79"/>
      <c r="AD58" s="79"/>
      <c r="AE58" s="79"/>
    </row>
    <row r="59">
      <c r="A59" s="80"/>
      <c r="B59" s="40" t="s">
        <v>946</v>
      </c>
      <c r="C59" s="81">
        <f t="shared" si="1"/>
        <v>3</v>
      </c>
      <c r="D59" s="40" t="s">
        <v>28077</v>
      </c>
      <c r="E59" s="81">
        <f t="shared" si="2"/>
        <v>67</v>
      </c>
      <c r="F59" s="27" t="s">
        <v>28229</v>
      </c>
      <c r="G59" s="81">
        <f t="shared" si="18"/>
        <v>79</v>
      </c>
      <c r="H59" s="37" t="s">
        <v>29</v>
      </c>
      <c r="I59" s="81">
        <f t="shared" si="19"/>
        <v>40</v>
      </c>
      <c r="J59" s="40" t="str">
        <f t="shared" si="20"/>
        <v>Chốt đơn - Sản phẩm - Thời trang - Khác</v>
      </c>
      <c r="K59" s="95" t="s">
        <v>161</v>
      </c>
      <c r="L59" s="40" t="s">
        <v>28124</v>
      </c>
      <c r="M59" s="82">
        <v>1.0</v>
      </c>
      <c r="N59" s="40"/>
      <c r="O59" s="96"/>
      <c r="P59" s="93"/>
      <c r="Q59" s="93"/>
      <c r="R59" s="83" t="s">
        <v>28180</v>
      </c>
      <c r="S59" s="94">
        <v>58.0</v>
      </c>
      <c r="T59" s="85" t="s">
        <v>28191</v>
      </c>
      <c r="U59" s="94">
        <v>58.0</v>
      </c>
      <c r="V59" s="85" t="s">
        <v>28249</v>
      </c>
      <c r="W59" s="94">
        <v>58.0</v>
      </c>
      <c r="X59" s="74"/>
      <c r="Y59" s="86">
        <v>85.0</v>
      </c>
      <c r="Z59" s="87" t="s">
        <v>28250</v>
      </c>
      <c r="AA59" s="88" t="s">
        <v>142</v>
      </c>
      <c r="AB59" s="79"/>
      <c r="AC59" s="79"/>
      <c r="AD59" s="79"/>
      <c r="AE59" s="79"/>
    </row>
    <row r="60">
      <c r="A60" s="80"/>
      <c r="B60" s="40" t="s">
        <v>946</v>
      </c>
      <c r="C60" s="81">
        <f t="shared" si="1"/>
        <v>3</v>
      </c>
      <c r="D60" s="40" t="s">
        <v>28077</v>
      </c>
      <c r="E60" s="81">
        <f t="shared" si="2"/>
        <v>67</v>
      </c>
      <c r="F60" s="27" t="s">
        <v>27992</v>
      </c>
      <c r="G60" s="81">
        <f t="shared" si="18"/>
        <v>1</v>
      </c>
      <c r="H60" s="37" t="s">
        <v>28113</v>
      </c>
      <c r="I60" s="81">
        <f t="shared" si="19"/>
        <v>25</v>
      </c>
      <c r="J60" s="40" t="str">
        <f t="shared" si="20"/>
        <v>Chốt đơn - Sản phẩm - Bách hóa - Đồ ăn vặt</v>
      </c>
      <c r="K60" s="95" t="s">
        <v>267</v>
      </c>
      <c r="L60" s="40" t="s">
        <v>28124</v>
      </c>
      <c r="M60" s="82">
        <v>1.0</v>
      </c>
      <c r="N60" s="40"/>
      <c r="O60" s="96"/>
      <c r="P60" s="93"/>
      <c r="Q60" s="93"/>
      <c r="R60" s="83" t="s">
        <v>28251</v>
      </c>
      <c r="S60" s="94">
        <v>59.0</v>
      </c>
      <c r="T60" s="85" t="s">
        <v>28024</v>
      </c>
      <c r="U60" s="94">
        <v>59.0</v>
      </c>
      <c r="V60" s="85" t="s">
        <v>28252</v>
      </c>
      <c r="W60" s="94">
        <v>59.0</v>
      </c>
      <c r="X60" s="74"/>
      <c r="Y60" s="86">
        <v>87.0</v>
      </c>
      <c r="Z60" s="87" t="s">
        <v>28253</v>
      </c>
      <c r="AA60" s="88" t="s">
        <v>22</v>
      </c>
      <c r="AB60" s="79"/>
      <c r="AC60" s="79"/>
      <c r="AD60" s="79"/>
      <c r="AE60" s="79"/>
    </row>
    <row r="61">
      <c r="A61" s="80"/>
      <c r="B61" s="40" t="s">
        <v>946</v>
      </c>
      <c r="C61" s="81">
        <f t="shared" si="1"/>
        <v>3</v>
      </c>
      <c r="D61" s="40" t="s">
        <v>28077</v>
      </c>
      <c r="E61" s="81">
        <f t="shared" si="2"/>
        <v>67</v>
      </c>
      <c r="F61" s="27" t="s">
        <v>27992</v>
      </c>
      <c r="G61" s="81">
        <f t="shared" si="18"/>
        <v>1</v>
      </c>
      <c r="H61" s="37" t="s">
        <v>28254</v>
      </c>
      <c r="I61" s="81">
        <f t="shared" si="19"/>
        <v>81</v>
      </c>
      <c r="J61" s="40" t="str">
        <f t="shared" si="20"/>
        <v>Chốt đơn - Sản phẩm - Bách hóa - Sữa - trứng</v>
      </c>
      <c r="K61" s="64" t="s">
        <v>14828</v>
      </c>
      <c r="L61" s="40" t="s">
        <v>28124</v>
      </c>
      <c r="M61" s="82">
        <v>1.0</v>
      </c>
      <c r="N61" s="40"/>
      <c r="O61" s="96"/>
      <c r="P61" s="93"/>
      <c r="Q61" s="93"/>
      <c r="R61" s="83" t="s">
        <v>28255</v>
      </c>
      <c r="S61" s="94">
        <v>60.0</v>
      </c>
      <c r="T61" s="85" t="s">
        <v>28256</v>
      </c>
      <c r="U61" s="94">
        <v>60.0</v>
      </c>
      <c r="V61" s="83" t="s">
        <v>28257</v>
      </c>
      <c r="W61" s="94">
        <v>60.0</v>
      </c>
      <c r="X61" s="74"/>
      <c r="Y61" s="86">
        <v>88.0</v>
      </c>
      <c r="Z61" s="87" t="s">
        <v>28258</v>
      </c>
      <c r="AA61" s="88" t="s">
        <v>177</v>
      </c>
      <c r="AB61" s="79"/>
      <c r="AC61" s="79"/>
      <c r="AD61" s="79"/>
      <c r="AE61" s="79"/>
    </row>
    <row r="62">
      <c r="A62" s="80"/>
      <c r="B62" s="40" t="s">
        <v>946</v>
      </c>
      <c r="C62" s="81">
        <f t="shared" si="1"/>
        <v>3</v>
      </c>
      <c r="D62" s="40" t="s">
        <v>28077</v>
      </c>
      <c r="E62" s="81">
        <f t="shared" si="2"/>
        <v>67</v>
      </c>
      <c r="F62" s="27" t="s">
        <v>27992</v>
      </c>
      <c r="G62" s="81">
        <f t="shared" si="18"/>
        <v>1</v>
      </c>
      <c r="H62" s="37" t="s">
        <v>28158</v>
      </c>
      <c r="I62" s="81">
        <f t="shared" si="19"/>
        <v>36</v>
      </c>
      <c r="J62" s="40" t="str">
        <f t="shared" si="20"/>
        <v>Chốt đơn - Sản phẩm - Bách hóa - Đồ uống</v>
      </c>
      <c r="K62" s="95" t="s">
        <v>328</v>
      </c>
      <c r="L62" s="40" t="s">
        <v>28124</v>
      </c>
      <c r="M62" s="82">
        <v>1.0</v>
      </c>
      <c r="N62" s="40"/>
      <c r="O62" s="96"/>
      <c r="P62" s="93"/>
      <c r="Q62" s="93"/>
      <c r="R62" s="83" t="s">
        <v>28259</v>
      </c>
      <c r="S62" s="94">
        <v>61.0</v>
      </c>
      <c r="T62" s="85" t="s">
        <v>28035</v>
      </c>
      <c r="U62" s="94">
        <v>61.0</v>
      </c>
      <c r="V62" s="85" t="s">
        <v>28233</v>
      </c>
      <c r="W62" s="94">
        <v>61.0</v>
      </c>
      <c r="X62" s="74"/>
      <c r="Y62" s="86">
        <v>89.0</v>
      </c>
      <c r="Z62" s="87" t="s">
        <v>28260</v>
      </c>
      <c r="AA62" s="92" t="s">
        <v>1776</v>
      </c>
      <c r="AB62" s="79"/>
      <c r="AC62" s="79"/>
      <c r="AD62" s="79"/>
      <c r="AE62" s="79"/>
    </row>
    <row r="63">
      <c r="A63" s="80"/>
      <c r="B63" s="40" t="s">
        <v>946</v>
      </c>
      <c r="C63" s="81">
        <f t="shared" si="1"/>
        <v>3</v>
      </c>
      <c r="D63" s="40" t="s">
        <v>28077</v>
      </c>
      <c r="E63" s="81">
        <f t="shared" si="2"/>
        <v>67</v>
      </c>
      <c r="F63" s="27" t="s">
        <v>27992</v>
      </c>
      <c r="G63" s="81">
        <f t="shared" si="18"/>
        <v>1</v>
      </c>
      <c r="H63" s="37" t="s">
        <v>28224</v>
      </c>
      <c r="I63" s="81">
        <f t="shared" si="19"/>
        <v>51</v>
      </c>
      <c r="J63" s="40" t="str">
        <f t="shared" si="20"/>
        <v>Chốt đơn - Sản phẩm - Bách hóa - Nhu yếu phẩm</v>
      </c>
      <c r="K63" s="95" t="s">
        <v>90</v>
      </c>
      <c r="L63" s="40" t="s">
        <v>28124</v>
      </c>
      <c r="M63" s="82">
        <v>1.0</v>
      </c>
      <c r="N63" s="40"/>
      <c r="O63" s="96"/>
      <c r="P63" s="93"/>
      <c r="Q63" s="93"/>
      <c r="R63" s="83" t="s">
        <v>28247</v>
      </c>
      <c r="S63" s="94">
        <v>62.0</v>
      </c>
      <c r="T63" s="85" t="s">
        <v>28077</v>
      </c>
      <c r="U63" s="94">
        <v>62.0</v>
      </c>
      <c r="V63" s="85" t="s">
        <v>28261</v>
      </c>
      <c r="W63" s="94">
        <v>62.0</v>
      </c>
      <c r="X63" s="74"/>
      <c r="Y63" s="86">
        <v>90.0</v>
      </c>
      <c r="Z63" s="87" t="s">
        <v>28262</v>
      </c>
      <c r="AA63" s="88" t="s">
        <v>117</v>
      </c>
      <c r="AB63" s="79"/>
      <c r="AC63" s="79"/>
      <c r="AD63" s="79"/>
      <c r="AE63" s="79"/>
    </row>
    <row r="64">
      <c r="A64" s="80"/>
      <c r="B64" s="40" t="s">
        <v>946</v>
      </c>
      <c r="C64" s="81">
        <f t="shared" si="1"/>
        <v>3</v>
      </c>
      <c r="D64" s="40" t="s">
        <v>28077</v>
      </c>
      <c r="E64" s="81">
        <f t="shared" si="2"/>
        <v>67</v>
      </c>
      <c r="F64" s="27" t="s">
        <v>27992</v>
      </c>
      <c r="G64" s="81">
        <f t="shared" si="18"/>
        <v>1</v>
      </c>
      <c r="H64" s="37" t="s">
        <v>28005</v>
      </c>
      <c r="I64" s="81">
        <f t="shared" si="19"/>
        <v>3</v>
      </c>
      <c r="J64" s="40" t="str">
        <f t="shared" si="20"/>
        <v>Chốt đơn - Sản phẩm - Bách hóa - Bộ quà tặng</v>
      </c>
      <c r="K64" s="95" t="s">
        <v>23636</v>
      </c>
      <c r="L64" s="40" t="s">
        <v>28124</v>
      </c>
      <c r="M64" s="82">
        <v>1.0</v>
      </c>
      <c r="N64" s="40"/>
      <c r="O64" s="96"/>
      <c r="P64" s="93"/>
      <c r="Q64" s="93"/>
      <c r="R64" s="83" t="s">
        <v>28263</v>
      </c>
      <c r="S64" s="94">
        <v>63.0</v>
      </c>
      <c r="T64" s="85" t="s">
        <v>28264</v>
      </c>
      <c r="U64" s="94">
        <v>63.0</v>
      </c>
      <c r="V64" s="97" t="s">
        <v>28210</v>
      </c>
      <c r="W64" s="94">
        <v>63.0</v>
      </c>
      <c r="X64" s="74"/>
      <c r="Y64" s="86">
        <v>91.0</v>
      </c>
      <c r="Z64" s="87" t="s">
        <v>28265</v>
      </c>
      <c r="AA64" s="88" t="s">
        <v>65</v>
      </c>
      <c r="AB64" s="79"/>
      <c r="AC64" s="79"/>
      <c r="AD64" s="79"/>
      <c r="AE64" s="79"/>
    </row>
    <row r="65">
      <c r="A65" s="80"/>
      <c r="B65" s="40" t="s">
        <v>946</v>
      </c>
      <c r="C65" s="81">
        <f t="shared" si="1"/>
        <v>3</v>
      </c>
      <c r="D65" s="40" t="s">
        <v>28077</v>
      </c>
      <c r="E65" s="81">
        <f t="shared" si="2"/>
        <v>67</v>
      </c>
      <c r="F65" s="27" t="s">
        <v>27992</v>
      </c>
      <c r="G65" s="81">
        <f t="shared" si="18"/>
        <v>1</v>
      </c>
      <c r="H65" s="37" t="s">
        <v>28218</v>
      </c>
      <c r="I65" s="81">
        <f t="shared" si="19"/>
        <v>50</v>
      </c>
      <c r="J65" s="40" t="str">
        <f t="shared" si="20"/>
        <v>Chốt đơn - Sản phẩm - Bách hóa - Nguyên liệu nấu ăn</v>
      </c>
      <c r="K65" s="64" t="s">
        <v>5744</v>
      </c>
      <c r="L65" s="40" t="s">
        <v>28124</v>
      </c>
      <c r="M65" s="82">
        <v>1.0</v>
      </c>
      <c r="N65" s="40"/>
      <c r="O65" s="96"/>
      <c r="P65" s="93"/>
      <c r="Q65" s="93"/>
      <c r="R65" s="83" t="s">
        <v>28266</v>
      </c>
      <c r="S65" s="94">
        <v>64.0</v>
      </c>
      <c r="T65" s="85" t="s">
        <v>28267</v>
      </c>
      <c r="U65" s="94">
        <v>64.0</v>
      </c>
      <c r="V65" s="85" t="s">
        <v>28220</v>
      </c>
      <c r="W65" s="94">
        <v>64.0</v>
      </c>
      <c r="X65" s="74"/>
      <c r="Y65" s="86">
        <v>92.0</v>
      </c>
      <c r="Z65" s="87" t="s">
        <v>28268</v>
      </c>
      <c r="AA65" s="88" t="s">
        <v>616</v>
      </c>
      <c r="AB65" s="79"/>
      <c r="AC65" s="79"/>
      <c r="AD65" s="79"/>
      <c r="AE65" s="79"/>
    </row>
    <row r="66">
      <c r="A66" s="80"/>
      <c r="B66" s="40" t="s">
        <v>946</v>
      </c>
      <c r="C66" s="81">
        <f t="shared" si="1"/>
        <v>3</v>
      </c>
      <c r="D66" s="40" t="s">
        <v>28077</v>
      </c>
      <c r="E66" s="81">
        <f t="shared" si="2"/>
        <v>67</v>
      </c>
      <c r="F66" s="27" t="s">
        <v>27992</v>
      </c>
      <c r="G66" s="81">
        <f t="shared" si="18"/>
        <v>1</v>
      </c>
      <c r="H66" s="37" t="s">
        <v>28162</v>
      </c>
      <c r="I66" s="81">
        <f t="shared" si="19"/>
        <v>37</v>
      </c>
      <c r="J66" s="40" t="str">
        <f t="shared" si="20"/>
        <v>Chốt đơn - Sản phẩm - Bách hóa - Đồ uống có cồn</v>
      </c>
      <c r="K66" s="64" t="s">
        <v>23737</v>
      </c>
      <c r="L66" s="40" t="s">
        <v>28124</v>
      </c>
      <c r="M66" s="82">
        <v>1.0</v>
      </c>
      <c r="N66" s="40"/>
      <c r="O66" s="96"/>
      <c r="P66" s="93"/>
      <c r="Q66" s="93"/>
      <c r="R66" s="83" t="s">
        <v>28269</v>
      </c>
      <c r="S66" s="94">
        <v>65.0</v>
      </c>
      <c r="T66" s="85" t="s">
        <v>28270</v>
      </c>
      <c r="U66" s="94">
        <v>65.0</v>
      </c>
      <c r="V66" s="85" t="s">
        <v>28215</v>
      </c>
      <c r="W66" s="94">
        <v>65.0</v>
      </c>
      <c r="X66" s="74"/>
      <c r="Y66" s="86">
        <v>93.0</v>
      </c>
      <c r="Z66" s="87" t="s">
        <v>28271</v>
      </c>
      <c r="AA66" s="88" t="s">
        <v>54</v>
      </c>
      <c r="AB66" s="79"/>
      <c r="AC66" s="79"/>
      <c r="AD66" s="79"/>
      <c r="AE66" s="79"/>
    </row>
    <row r="67">
      <c r="A67" s="80"/>
      <c r="B67" s="40" t="s">
        <v>946</v>
      </c>
      <c r="C67" s="81">
        <f t="shared" si="1"/>
        <v>3</v>
      </c>
      <c r="D67" s="40" t="s">
        <v>28077</v>
      </c>
      <c r="E67" s="81">
        <f t="shared" si="2"/>
        <v>67</v>
      </c>
      <c r="F67" s="27" t="s">
        <v>27992</v>
      </c>
      <c r="G67" s="81">
        <f t="shared" si="18"/>
        <v>1</v>
      </c>
      <c r="H67" s="37" t="s">
        <v>28147</v>
      </c>
      <c r="I67" s="81">
        <f t="shared" si="19"/>
        <v>33</v>
      </c>
      <c r="J67" s="40" t="str">
        <f t="shared" si="20"/>
        <v>Chốt đơn - Sản phẩm - Bách hóa - Đồ làm bánh</v>
      </c>
      <c r="K67" s="64" t="s">
        <v>23639</v>
      </c>
      <c r="L67" s="40" t="s">
        <v>28124</v>
      </c>
      <c r="M67" s="82">
        <v>1.0</v>
      </c>
      <c r="N67" s="40"/>
      <c r="O67" s="96"/>
      <c r="P67" s="93"/>
      <c r="Q67" s="93"/>
      <c r="R67" s="83" t="s">
        <v>28272</v>
      </c>
      <c r="S67" s="94">
        <v>66.0</v>
      </c>
      <c r="T67" s="85" t="s">
        <v>28273</v>
      </c>
      <c r="U67" s="94">
        <v>66.0</v>
      </c>
      <c r="V67" s="85" t="s">
        <v>28274</v>
      </c>
      <c r="W67" s="94">
        <v>66.0</v>
      </c>
      <c r="X67" s="74"/>
      <c r="Y67" s="86">
        <v>94.0</v>
      </c>
      <c r="Z67" s="87" t="s">
        <v>28275</v>
      </c>
      <c r="AA67" s="88"/>
      <c r="AB67" s="79"/>
      <c r="AC67" s="79"/>
      <c r="AD67" s="79"/>
      <c r="AE67" s="79"/>
    </row>
    <row r="68">
      <c r="A68" s="80"/>
      <c r="B68" s="40" t="s">
        <v>946</v>
      </c>
      <c r="C68" s="81">
        <f t="shared" si="1"/>
        <v>3</v>
      </c>
      <c r="D68" s="40" t="s">
        <v>28077</v>
      </c>
      <c r="E68" s="81">
        <f t="shared" si="2"/>
        <v>67</v>
      </c>
      <c r="F68" s="27" t="s">
        <v>27992</v>
      </c>
      <c r="G68" s="81">
        <f t="shared" si="18"/>
        <v>1</v>
      </c>
      <c r="H68" s="37" t="s">
        <v>28213</v>
      </c>
      <c r="I68" s="81">
        <f t="shared" si="19"/>
        <v>49</v>
      </c>
      <c r="J68" s="40" t="str">
        <f t="shared" si="20"/>
        <v>Chốt đơn - Sản phẩm - Bách hóa - Ngũ cốc &amp; mứt</v>
      </c>
      <c r="K68" s="64" t="s">
        <v>5613</v>
      </c>
      <c r="L68" s="40" t="s">
        <v>28124</v>
      </c>
      <c r="M68" s="82">
        <v>1.0</v>
      </c>
      <c r="N68" s="40"/>
      <c r="O68" s="96"/>
      <c r="P68" s="93"/>
      <c r="Q68" s="93"/>
      <c r="R68" s="83" t="s">
        <v>28077</v>
      </c>
      <c r="S68" s="94">
        <v>67.0</v>
      </c>
      <c r="T68" s="85" t="s">
        <v>28276</v>
      </c>
      <c r="U68" s="94">
        <v>67.0</v>
      </c>
      <c r="V68" s="85" t="s">
        <v>28277</v>
      </c>
      <c r="W68" s="94">
        <v>67.0</v>
      </c>
      <c r="X68" s="74"/>
      <c r="Y68" s="86">
        <v>95.0</v>
      </c>
      <c r="Z68" s="87" t="s">
        <v>28278</v>
      </c>
      <c r="AA68" s="88" t="s">
        <v>416</v>
      </c>
      <c r="AB68" s="79"/>
      <c r="AC68" s="79"/>
      <c r="AD68" s="79"/>
      <c r="AE68" s="79"/>
    </row>
    <row r="69">
      <c r="A69" s="80"/>
      <c r="B69" s="40" t="s">
        <v>946</v>
      </c>
      <c r="C69" s="81">
        <f t="shared" si="1"/>
        <v>3</v>
      </c>
      <c r="D69" s="40" t="s">
        <v>28077</v>
      </c>
      <c r="E69" s="81">
        <f t="shared" si="2"/>
        <v>67</v>
      </c>
      <c r="F69" s="27" t="s">
        <v>27992</v>
      </c>
      <c r="G69" s="81">
        <f t="shared" si="18"/>
        <v>1</v>
      </c>
      <c r="H69" s="37" t="s">
        <v>28016</v>
      </c>
      <c r="I69" s="81">
        <f t="shared" si="19"/>
        <v>5</v>
      </c>
      <c r="J69" s="40" t="str">
        <f t="shared" si="20"/>
        <v>Chốt đơn - Sản phẩm - Bách hóa - Các loại bánh</v>
      </c>
      <c r="K69" s="64" t="s">
        <v>326</v>
      </c>
      <c r="L69" s="40" t="s">
        <v>28124</v>
      </c>
      <c r="M69" s="82">
        <v>1.0</v>
      </c>
      <c r="N69" s="40"/>
      <c r="O69" s="96"/>
      <c r="P69" s="93"/>
      <c r="Q69" s="93"/>
      <c r="R69" s="83" t="s">
        <v>28279</v>
      </c>
      <c r="S69" s="94">
        <v>68.0</v>
      </c>
      <c r="T69" s="85" t="s">
        <v>28280</v>
      </c>
      <c r="U69" s="94">
        <v>68.0</v>
      </c>
      <c r="V69" s="85" t="s">
        <v>28230</v>
      </c>
      <c r="W69" s="94">
        <v>68.0</v>
      </c>
      <c r="X69" s="74"/>
      <c r="Y69" s="86">
        <v>96.0</v>
      </c>
      <c r="Z69" s="87" t="s">
        <v>28281</v>
      </c>
      <c r="AA69" s="88" t="s">
        <v>76</v>
      </c>
      <c r="AB69" s="79"/>
      <c r="AC69" s="79"/>
      <c r="AD69" s="79"/>
      <c r="AE69" s="79"/>
    </row>
    <row r="70">
      <c r="A70" s="80"/>
      <c r="B70" s="40" t="s">
        <v>946</v>
      </c>
      <c r="C70" s="81">
        <f t="shared" si="1"/>
        <v>3</v>
      </c>
      <c r="D70" s="40" t="s">
        <v>28077</v>
      </c>
      <c r="E70" s="81">
        <f t="shared" si="2"/>
        <v>67</v>
      </c>
      <c r="F70" s="27" t="s">
        <v>27992</v>
      </c>
      <c r="G70" s="81">
        <f t="shared" si="18"/>
        <v>1</v>
      </c>
      <c r="H70" s="37" t="s">
        <v>28122</v>
      </c>
      <c r="I70" s="81">
        <f t="shared" si="19"/>
        <v>27</v>
      </c>
      <c r="J70" s="40" t="str">
        <f t="shared" si="20"/>
        <v>Chốt đơn - Sản phẩm - Bách hóa - Đồ chế biến sẵn</v>
      </c>
      <c r="K70" s="64" t="s">
        <v>405</v>
      </c>
      <c r="L70" s="40" t="s">
        <v>28124</v>
      </c>
      <c r="M70" s="82">
        <v>1.0</v>
      </c>
      <c r="N70" s="40"/>
      <c r="O70" s="96"/>
      <c r="P70" s="93"/>
      <c r="Q70" s="93"/>
      <c r="R70" s="83" t="s">
        <v>28001</v>
      </c>
      <c r="S70" s="94">
        <v>69.0</v>
      </c>
      <c r="T70" s="85" t="s">
        <v>28097</v>
      </c>
      <c r="U70" s="94">
        <v>69.0</v>
      </c>
      <c r="V70" s="85" t="s">
        <v>28282</v>
      </c>
      <c r="W70" s="94">
        <v>69.0</v>
      </c>
      <c r="X70" s="74"/>
      <c r="Y70" s="86">
        <v>97.0</v>
      </c>
      <c r="Z70" s="87" t="s">
        <v>28283</v>
      </c>
      <c r="AA70" s="88"/>
      <c r="AB70" s="79"/>
      <c r="AC70" s="79"/>
      <c r="AD70" s="79"/>
      <c r="AE70" s="79"/>
    </row>
    <row r="71">
      <c r="A71" s="80"/>
      <c r="B71" s="40" t="s">
        <v>946</v>
      </c>
      <c r="C71" s="81">
        <f t="shared" si="1"/>
        <v>3</v>
      </c>
      <c r="D71" s="40" t="s">
        <v>28077</v>
      </c>
      <c r="E71" s="81">
        <f t="shared" si="2"/>
        <v>67</v>
      </c>
      <c r="F71" s="27" t="s">
        <v>27992</v>
      </c>
      <c r="G71" s="81">
        <f t="shared" si="18"/>
        <v>1</v>
      </c>
      <c r="H71" s="37" t="s">
        <v>28284</v>
      </c>
      <c r="I71" s="81">
        <f t="shared" si="19"/>
        <v>95</v>
      </c>
      <c r="J71" s="40" t="str">
        <f t="shared" si="20"/>
        <v>Chốt đơn - Sản phẩm - Bách hóa - Thực phẩm tươi sống &amp; đông lạnh</v>
      </c>
      <c r="K71" s="64" t="s">
        <v>454</v>
      </c>
      <c r="L71" s="40" t="s">
        <v>28124</v>
      </c>
      <c r="M71" s="82">
        <v>1.0</v>
      </c>
      <c r="N71" s="40"/>
      <c r="O71" s="96"/>
      <c r="P71" s="93"/>
      <c r="Q71" s="93"/>
      <c r="R71" s="83" t="s">
        <v>28285</v>
      </c>
      <c r="S71" s="94">
        <v>70.0</v>
      </c>
      <c r="T71" s="85" t="s">
        <v>28286</v>
      </c>
      <c r="U71" s="94">
        <v>70.0</v>
      </c>
      <c r="V71" s="97" t="s">
        <v>28287</v>
      </c>
      <c r="W71" s="94">
        <v>70.0</v>
      </c>
      <c r="X71" s="74"/>
      <c r="Y71" s="86">
        <v>98.0</v>
      </c>
      <c r="Z71" s="87" t="s">
        <v>28288</v>
      </c>
      <c r="AA71" s="88" t="s">
        <v>372</v>
      </c>
      <c r="AB71" s="79"/>
      <c r="AC71" s="79"/>
      <c r="AD71" s="79"/>
      <c r="AE71" s="79"/>
    </row>
    <row r="72">
      <c r="A72" s="80"/>
      <c r="B72" s="40" t="s">
        <v>946</v>
      </c>
      <c r="C72" s="81">
        <f t="shared" si="1"/>
        <v>3</v>
      </c>
      <c r="D72" s="40" t="s">
        <v>28077</v>
      </c>
      <c r="E72" s="81">
        <f t="shared" si="2"/>
        <v>67</v>
      </c>
      <c r="F72" s="27" t="s">
        <v>27992</v>
      </c>
      <c r="G72" s="81">
        <f t="shared" si="18"/>
        <v>1</v>
      </c>
      <c r="H72" s="37" t="s">
        <v>29</v>
      </c>
      <c r="I72" s="81">
        <f t="shared" si="19"/>
        <v>40</v>
      </c>
      <c r="J72" s="40" t="str">
        <f t="shared" si="20"/>
        <v>Chốt đơn - Sản phẩm - Bách hóa - Khác</v>
      </c>
      <c r="K72" s="64" t="s">
        <v>22311</v>
      </c>
      <c r="L72" s="40" t="s">
        <v>28124</v>
      </c>
      <c r="M72" s="82">
        <v>1.0</v>
      </c>
      <c r="N72" s="40"/>
      <c r="O72" s="96"/>
      <c r="P72" s="93"/>
      <c r="Q72" s="93"/>
      <c r="R72" s="83" t="s">
        <v>27959</v>
      </c>
      <c r="S72" s="94">
        <v>71.0</v>
      </c>
      <c r="T72" s="85" t="s">
        <v>28018</v>
      </c>
      <c r="U72" s="94">
        <v>71.0</v>
      </c>
      <c r="V72" s="83" t="s">
        <v>28035</v>
      </c>
      <c r="W72" s="94">
        <v>71.0</v>
      </c>
      <c r="X72" s="74"/>
      <c r="Y72" s="86">
        <v>99.0</v>
      </c>
      <c r="Z72" s="87" t="s">
        <v>28289</v>
      </c>
      <c r="AA72" s="88" t="s">
        <v>56</v>
      </c>
      <c r="AB72" s="79"/>
      <c r="AC72" s="79"/>
      <c r="AD72" s="79"/>
      <c r="AE72" s="79"/>
    </row>
    <row r="73">
      <c r="A73" s="80"/>
      <c r="B73" s="40" t="s">
        <v>946</v>
      </c>
      <c r="C73" s="81">
        <f t="shared" si="1"/>
        <v>3</v>
      </c>
      <c r="D73" s="40" t="s">
        <v>28077</v>
      </c>
      <c r="E73" s="81">
        <f t="shared" si="2"/>
        <v>67</v>
      </c>
      <c r="F73" s="27" t="s">
        <v>28203</v>
      </c>
      <c r="G73" s="81">
        <f t="shared" si="18"/>
        <v>47</v>
      </c>
      <c r="H73" s="37" t="s">
        <v>28261</v>
      </c>
      <c r="I73" s="81">
        <f t="shared" si="19"/>
        <v>62</v>
      </c>
      <c r="J73" s="40" t="str">
        <f t="shared" si="20"/>
        <v>Chốt đơn - Sản phẩm - Mẹ và bé - Phụ kiện trẻ em &amp; trẻ sơ sinh</v>
      </c>
      <c r="K73" s="64" t="s">
        <v>1942</v>
      </c>
      <c r="L73" s="40" t="s">
        <v>28124</v>
      </c>
      <c r="M73" s="82">
        <v>1.0</v>
      </c>
      <c r="N73" s="40"/>
      <c r="O73" s="96"/>
      <c r="P73" s="93"/>
      <c r="Q73" s="93"/>
      <c r="R73" s="83" t="s">
        <v>28290</v>
      </c>
      <c r="S73" s="94">
        <v>72.0</v>
      </c>
      <c r="T73" s="85" t="s">
        <v>27995</v>
      </c>
      <c r="U73" s="94">
        <v>72.0</v>
      </c>
      <c r="V73" s="85" t="s">
        <v>28291</v>
      </c>
      <c r="W73" s="94">
        <v>72.0</v>
      </c>
      <c r="X73" s="74"/>
      <c r="Y73" s="86">
        <v>100.0</v>
      </c>
      <c r="Z73" s="87" t="s">
        <v>28292</v>
      </c>
      <c r="AA73" s="88" t="s">
        <v>1221</v>
      </c>
      <c r="AB73" s="79"/>
      <c r="AC73" s="79"/>
      <c r="AD73" s="79"/>
      <c r="AE73" s="79"/>
    </row>
    <row r="74">
      <c r="A74" s="80"/>
      <c r="B74" s="40" t="s">
        <v>946</v>
      </c>
      <c r="C74" s="81">
        <f t="shared" si="1"/>
        <v>3</v>
      </c>
      <c r="D74" s="40" t="s">
        <v>28077</v>
      </c>
      <c r="E74" s="81">
        <f t="shared" si="2"/>
        <v>67</v>
      </c>
      <c r="F74" s="27" t="s">
        <v>28203</v>
      </c>
      <c r="G74" s="81">
        <f t="shared" si="18"/>
        <v>47</v>
      </c>
      <c r="H74" s="40" t="s">
        <v>28257</v>
      </c>
      <c r="I74" s="81">
        <f t="shared" si="19"/>
        <v>60</v>
      </c>
      <c r="J74" s="40" t="str">
        <f t="shared" si="20"/>
        <v>Chốt đơn - Sản phẩm - Mẹ và bé - Phụ kiện mẹ bầu</v>
      </c>
      <c r="K74" s="64" t="s">
        <v>28293</v>
      </c>
      <c r="L74" s="40" t="s">
        <v>28124</v>
      </c>
      <c r="M74" s="82">
        <v>1.0</v>
      </c>
      <c r="N74" s="40"/>
      <c r="O74" s="96"/>
      <c r="P74" s="93"/>
      <c r="Q74" s="93"/>
      <c r="R74" s="83" t="s">
        <v>28294</v>
      </c>
      <c r="S74" s="94">
        <v>73.0</v>
      </c>
      <c r="T74" s="85" t="s">
        <v>28119</v>
      </c>
      <c r="U74" s="94">
        <v>73.0</v>
      </c>
      <c r="V74" s="83" t="s">
        <v>28063</v>
      </c>
      <c r="W74" s="94">
        <v>73.0</v>
      </c>
      <c r="X74" s="74"/>
      <c r="Y74" s="86">
        <v>101.0</v>
      </c>
      <c r="Z74" s="87" t="s">
        <v>28295</v>
      </c>
      <c r="AA74" s="88" t="s">
        <v>614</v>
      </c>
      <c r="AB74" s="79"/>
      <c r="AC74" s="79"/>
      <c r="AD74" s="79"/>
      <c r="AE74" s="79"/>
    </row>
    <row r="75">
      <c r="A75" s="80"/>
      <c r="B75" s="40" t="s">
        <v>946</v>
      </c>
      <c r="C75" s="81">
        <f t="shared" si="1"/>
        <v>3</v>
      </c>
      <c r="D75" s="40" t="s">
        <v>28077</v>
      </c>
      <c r="E75" s="81">
        <f t="shared" si="2"/>
        <v>67</v>
      </c>
      <c r="F75" s="27" t="s">
        <v>28203</v>
      </c>
      <c r="G75" s="81">
        <f t="shared" si="18"/>
        <v>47</v>
      </c>
      <c r="H75" s="39" t="s">
        <v>28287</v>
      </c>
      <c r="I75" s="81">
        <f t="shared" si="19"/>
        <v>70</v>
      </c>
      <c r="J75" s="40" t="str">
        <f t="shared" si="20"/>
        <v>Chốt đơn - Sản phẩm - Mẹ và bé - Quần áo trẻ em và trẻ sơ sinh</v>
      </c>
      <c r="K75" s="64" t="s">
        <v>629</v>
      </c>
      <c r="L75" s="40" t="s">
        <v>28124</v>
      </c>
      <c r="M75" s="82">
        <v>1.0</v>
      </c>
      <c r="N75" s="40"/>
      <c r="O75" s="96"/>
      <c r="P75" s="93"/>
      <c r="Q75" s="93"/>
      <c r="R75" s="83" t="s">
        <v>28296</v>
      </c>
      <c r="S75" s="94">
        <v>74.0</v>
      </c>
      <c r="T75" s="85" t="s">
        <v>28103</v>
      </c>
      <c r="U75" s="94">
        <v>74.0</v>
      </c>
      <c r="V75" s="83" t="s">
        <v>28046</v>
      </c>
      <c r="W75" s="94">
        <v>74.0</v>
      </c>
      <c r="X75" s="74"/>
      <c r="Y75" s="86">
        <v>102.0</v>
      </c>
      <c r="Z75" s="87" t="s">
        <v>28297</v>
      </c>
      <c r="AA75" s="88" t="s">
        <v>83</v>
      </c>
      <c r="AB75" s="79"/>
      <c r="AC75" s="79"/>
      <c r="AD75" s="79"/>
      <c r="AE75" s="79"/>
    </row>
    <row r="76">
      <c r="A76" s="80"/>
      <c r="B76" s="40" t="s">
        <v>946</v>
      </c>
      <c r="C76" s="81">
        <f t="shared" si="1"/>
        <v>3</v>
      </c>
      <c r="D76" s="40" t="s">
        <v>28077</v>
      </c>
      <c r="E76" s="81">
        <f t="shared" si="2"/>
        <v>67</v>
      </c>
      <c r="F76" s="27" t="s">
        <v>28203</v>
      </c>
      <c r="G76" s="81">
        <f t="shared" si="18"/>
        <v>47</v>
      </c>
      <c r="H76" s="37" t="s">
        <v>28277</v>
      </c>
      <c r="I76" s="81">
        <f t="shared" si="19"/>
        <v>67</v>
      </c>
      <c r="J76" s="40" t="str">
        <f t="shared" si="20"/>
        <v>Chốt đơn - Sản phẩm - Mẹ và bé - Quần áo mẹ bầu</v>
      </c>
      <c r="K76" s="64" t="s">
        <v>28298</v>
      </c>
      <c r="L76" s="40" t="s">
        <v>28124</v>
      </c>
      <c r="M76" s="82">
        <v>1.0</v>
      </c>
      <c r="N76" s="40"/>
      <c r="O76" s="96"/>
      <c r="P76" s="93"/>
      <c r="Q76" s="93"/>
      <c r="R76" s="83" t="s">
        <v>28299</v>
      </c>
      <c r="S76" s="94">
        <v>75.0</v>
      </c>
      <c r="T76" s="85" t="s">
        <v>28300</v>
      </c>
      <c r="U76" s="94">
        <v>75.0</v>
      </c>
      <c r="V76" s="83" t="s">
        <v>28068</v>
      </c>
      <c r="W76" s="94">
        <v>75.0</v>
      </c>
      <c r="X76" s="74"/>
      <c r="Y76" s="86">
        <v>103.0</v>
      </c>
      <c r="Z76" s="87" t="s">
        <v>28301</v>
      </c>
      <c r="AA76" s="92" t="s">
        <v>1620</v>
      </c>
      <c r="AB76" s="79"/>
      <c r="AC76" s="79"/>
      <c r="AD76" s="79"/>
      <c r="AE76" s="79"/>
    </row>
    <row r="77">
      <c r="A77" s="80"/>
      <c r="B77" s="40" t="s">
        <v>946</v>
      </c>
      <c r="C77" s="81">
        <f t="shared" si="1"/>
        <v>3</v>
      </c>
      <c r="D77" s="40" t="s">
        <v>28077</v>
      </c>
      <c r="E77" s="81">
        <f t="shared" si="2"/>
        <v>67</v>
      </c>
      <c r="F77" s="27" t="s">
        <v>28203</v>
      </c>
      <c r="G77" s="81">
        <f t="shared" si="18"/>
        <v>47</v>
      </c>
      <c r="H77" s="37" t="s">
        <v>28130</v>
      </c>
      <c r="I77" s="81">
        <f t="shared" si="19"/>
        <v>29</v>
      </c>
      <c r="J77" s="40" t="str">
        <f t="shared" si="20"/>
        <v>Chốt đơn - Sản phẩm - Mẹ và bé - Đồ dùng cho bé</v>
      </c>
      <c r="K77" s="64" t="s">
        <v>11166</v>
      </c>
      <c r="L77" s="40" t="s">
        <v>28124</v>
      </c>
      <c r="M77" s="82">
        <v>1.0</v>
      </c>
      <c r="N77" s="40"/>
      <c r="O77" s="96"/>
      <c r="P77" s="93"/>
      <c r="Q77" s="93"/>
      <c r="R77" s="83" t="s">
        <v>1371</v>
      </c>
      <c r="S77" s="94">
        <v>76.0</v>
      </c>
      <c r="T77" s="85" t="s">
        <v>28302</v>
      </c>
      <c r="U77" s="94">
        <v>76.0</v>
      </c>
      <c r="V77" s="83" t="s">
        <v>28052</v>
      </c>
      <c r="W77" s="94">
        <v>76.0</v>
      </c>
      <c r="X77" s="74"/>
      <c r="Y77" s="86">
        <v>104.0</v>
      </c>
      <c r="Z77" s="87" t="s">
        <v>28303</v>
      </c>
      <c r="AA77" s="88" t="s">
        <v>88</v>
      </c>
      <c r="AB77" s="79"/>
      <c r="AC77" s="79"/>
      <c r="AD77" s="79"/>
      <c r="AE77" s="79"/>
    </row>
    <row r="78">
      <c r="A78" s="80"/>
      <c r="B78" s="40" t="s">
        <v>946</v>
      </c>
      <c r="C78" s="81">
        <f t="shared" si="1"/>
        <v>3</v>
      </c>
      <c r="D78" s="40" t="s">
        <v>28077</v>
      </c>
      <c r="E78" s="81">
        <f t="shared" si="2"/>
        <v>67</v>
      </c>
      <c r="F78" s="27" t="s">
        <v>28203</v>
      </c>
      <c r="G78" s="81">
        <f t="shared" si="18"/>
        <v>47</v>
      </c>
      <c r="H78" s="40" t="s">
        <v>28127</v>
      </c>
      <c r="I78" s="81">
        <f t="shared" si="19"/>
        <v>28</v>
      </c>
      <c r="J78" s="40" t="str">
        <f t="shared" si="20"/>
        <v>Chốt đơn - Sản phẩm - Mẹ và bé - Đồ chơi trẻ em</v>
      </c>
      <c r="K78" s="64" t="s">
        <v>3060</v>
      </c>
      <c r="L78" s="40" t="s">
        <v>28124</v>
      </c>
      <c r="M78" s="82">
        <v>1.0</v>
      </c>
      <c r="N78" s="40"/>
      <c r="O78" s="96"/>
      <c r="P78" s="93"/>
      <c r="Q78" s="93"/>
      <c r="R78" s="83" t="s">
        <v>28304</v>
      </c>
      <c r="S78" s="94">
        <v>77.0</v>
      </c>
      <c r="T78" s="85" t="s">
        <v>28305</v>
      </c>
      <c r="U78" s="94">
        <v>77.0</v>
      </c>
      <c r="V78" s="83" t="s">
        <v>28058</v>
      </c>
      <c r="W78" s="94">
        <v>77.0</v>
      </c>
      <c r="X78" s="74"/>
      <c r="Y78" s="86">
        <v>105.0</v>
      </c>
      <c r="Z78" s="87" t="s">
        <v>28306</v>
      </c>
      <c r="AA78" s="88" t="s">
        <v>530</v>
      </c>
      <c r="AB78" s="79"/>
      <c r="AC78" s="79"/>
      <c r="AD78" s="79"/>
      <c r="AE78" s="79"/>
    </row>
    <row r="79">
      <c r="A79" s="80"/>
      <c r="B79" s="40" t="s">
        <v>946</v>
      </c>
      <c r="C79" s="81">
        <f t="shared" si="1"/>
        <v>3</v>
      </c>
      <c r="D79" s="40" t="s">
        <v>28077</v>
      </c>
      <c r="E79" s="81">
        <f t="shared" si="2"/>
        <v>67</v>
      </c>
      <c r="F79" s="27" t="s">
        <v>28203</v>
      </c>
      <c r="G79" s="81">
        <f t="shared" si="18"/>
        <v>47</v>
      </c>
      <c r="H79" s="37" t="s">
        <v>28307</v>
      </c>
      <c r="I79" s="81">
        <f t="shared" si="19"/>
        <v>83</v>
      </c>
      <c r="J79" s="40" t="str">
        <f t="shared" si="20"/>
        <v>Chốt đơn - Sản phẩm - Mẹ và bé - Tã &amp; bô em bé</v>
      </c>
      <c r="K79" s="64" t="s">
        <v>336</v>
      </c>
      <c r="L79" s="40" t="s">
        <v>28124</v>
      </c>
      <c r="M79" s="82">
        <v>1.0</v>
      </c>
      <c r="N79" s="40"/>
      <c r="O79" s="96"/>
      <c r="P79" s="93"/>
      <c r="Q79" s="93"/>
      <c r="R79" s="83" t="s">
        <v>28308</v>
      </c>
      <c r="S79" s="94">
        <v>78.0</v>
      </c>
      <c r="T79" s="85" t="s">
        <v>28309</v>
      </c>
      <c r="U79" s="94">
        <v>78.0</v>
      </c>
      <c r="V79" s="83" t="s">
        <v>28310</v>
      </c>
      <c r="W79" s="94">
        <v>78.0</v>
      </c>
      <c r="X79" s="74"/>
      <c r="Y79" s="86">
        <v>106.0</v>
      </c>
      <c r="Z79" s="87" t="s">
        <v>28311</v>
      </c>
      <c r="AA79" s="88" t="s">
        <v>818</v>
      </c>
      <c r="AB79" s="79"/>
      <c r="AC79" s="79"/>
      <c r="AD79" s="79"/>
      <c r="AE79" s="79"/>
    </row>
    <row r="80">
      <c r="A80" s="80"/>
      <c r="B80" s="40" t="s">
        <v>946</v>
      </c>
      <c r="C80" s="81">
        <f t="shared" si="1"/>
        <v>3</v>
      </c>
      <c r="D80" s="40" t="s">
        <v>28077</v>
      </c>
      <c r="E80" s="81">
        <f t="shared" si="2"/>
        <v>67</v>
      </c>
      <c r="F80" s="27" t="s">
        <v>28203</v>
      </c>
      <c r="G80" s="81">
        <f t="shared" si="18"/>
        <v>47</v>
      </c>
      <c r="H80" s="37" t="s">
        <v>28312</v>
      </c>
      <c r="I80" s="81">
        <f t="shared" si="19"/>
        <v>82</v>
      </c>
      <c r="J80" s="40" t="str">
        <f t="shared" si="20"/>
        <v>Chốt đơn - Sản phẩm - Mẹ và bé - Sữa công thức &amp; Thực phẩm cho bé</v>
      </c>
      <c r="K80" s="64" t="s">
        <v>28313</v>
      </c>
      <c r="L80" s="40" t="s">
        <v>28124</v>
      </c>
      <c r="M80" s="82">
        <v>1.0</v>
      </c>
      <c r="N80" s="40"/>
      <c r="O80" s="96"/>
      <c r="P80" s="93"/>
      <c r="Q80" s="93"/>
      <c r="R80" s="85" t="s">
        <v>28314</v>
      </c>
      <c r="S80" s="94">
        <v>79.0</v>
      </c>
      <c r="T80" s="85" t="s">
        <v>28229</v>
      </c>
      <c r="U80" s="94">
        <v>79.0</v>
      </c>
      <c r="V80" s="85" t="s">
        <v>28315</v>
      </c>
      <c r="W80" s="94">
        <v>79.0</v>
      </c>
      <c r="X80" s="74"/>
      <c r="Y80" s="86">
        <v>107.0</v>
      </c>
      <c r="Z80" s="87" t="s">
        <v>28316</v>
      </c>
      <c r="AA80" s="88" t="s">
        <v>8541</v>
      </c>
      <c r="AB80" s="79"/>
      <c r="AC80" s="79"/>
      <c r="AD80" s="79"/>
      <c r="AE80" s="79"/>
    </row>
    <row r="81">
      <c r="A81" s="80"/>
      <c r="B81" s="40" t="s">
        <v>946</v>
      </c>
      <c r="C81" s="81">
        <f t="shared" si="1"/>
        <v>3</v>
      </c>
      <c r="D81" s="40" t="s">
        <v>28077</v>
      </c>
      <c r="E81" s="81">
        <f t="shared" si="2"/>
        <v>67</v>
      </c>
      <c r="F81" s="27" t="s">
        <v>28203</v>
      </c>
      <c r="G81" s="81">
        <f t="shared" si="18"/>
        <v>47</v>
      </c>
      <c r="H81" s="37" t="s">
        <v>27999</v>
      </c>
      <c r="I81" s="81">
        <f t="shared" si="19"/>
        <v>2</v>
      </c>
      <c r="J81" s="40" t="str">
        <f t="shared" si="20"/>
        <v>Chốt đơn - Sản phẩm - Mẹ và bé - Bộ &amp; Gói quà tặng</v>
      </c>
      <c r="K81" s="64" t="s">
        <v>28317</v>
      </c>
      <c r="L81" s="40" t="s">
        <v>28124</v>
      </c>
      <c r="M81" s="82">
        <v>1.0</v>
      </c>
      <c r="N81" s="40"/>
      <c r="O81" s="96"/>
      <c r="P81" s="93"/>
      <c r="Q81" s="93"/>
      <c r="R81" s="83" t="s">
        <v>28318</v>
      </c>
      <c r="S81" s="94">
        <v>80.0</v>
      </c>
      <c r="T81" s="85" t="s">
        <v>28319</v>
      </c>
      <c r="U81" s="94">
        <v>80.0</v>
      </c>
      <c r="V81" s="85" t="s">
        <v>28320</v>
      </c>
      <c r="W81" s="94">
        <v>80.0</v>
      </c>
      <c r="X81" s="74"/>
      <c r="Y81" s="86">
        <v>108.0</v>
      </c>
      <c r="Z81" s="87" t="s">
        <v>28321</v>
      </c>
      <c r="AA81" s="92" t="s">
        <v>547</v>
      </c>
      <c r="AB81" s="79"/>
      <c r="AC81" s="79"/>
      <c r="AD81" s="79"/>
      <c r="AE81" s="79"/>
    </row>
    <row r="82">
      <c r="A82" s="80"/>
      <c r="B82" s="40" t="s">
        <v>946</v>
      </c>
      <c r="C82" s="81">
        <f t="shared" si="1"/>
        <v>3</v>
      </c>
      <c r="D82" s="40" t="s">
        <v>28077</v>
      </c>
      <c r="E82" s="81">
        <f t="shared" si="2"/>
        <v>67</v>
      </c>
      <c r="F82" s="27" t="s">
        <v>28203</v>
      </c>
      <c r="G82" s="81">
        <f t="shared" si="18"/>
        <v>47</v>
      </c>
      <c r="H82" s="37" t="s">
        <v>28050</v>
      </c>
      <c r="I82" s="81">
        <f t="shared" si="19"/>
        <v>11</v>
      </c>
      <c r="J82" s="40" t="str">
        <f t="shared" si="20"/>
        <v>Chốt đơn - Sản phẩm - Mẹ và bé - Chăm sóc sức khỏe mẹ</v>
      </c>
      <c r="K82" s="64" t="s">
        <v>28322</v>
      </c>
      <c r="L82" s="40" t="s">
        <v>28124</v>
      </c>
      <c r="M82" s="82">
        <v>1.0</v>
      </c>
      <c r="N82" s="40"/>
      <c r="O82" s="96"/>
      <c r="P82" s="93"/>
      <c r="Q82" s="93"/>
      <c r="R82" s="83" t="s">
        <v>28323</v>
      </c>
      <c r="S82" s="94">
        <v>81.0</v>
      </c>
      <c r="T82" s="85" t="s">
        <v>28324</v>
      </c>
      <c r="U82" s="94">
        <v>81.0</v>
      </c>
      <c r="V82" s="85" t="s">
        <v>28254</v>
      </c>
      <c r="W82" s="94">
        <v>81.0</v>
      </c>
      <c r="X82" s="74"/>
      <c r="Y82" s="86">
        <v>109.0</v>
      </c>
      <c r="Z82" s="87" t="s">
        <v>28325</v>
      </c>
      <c r="AA82" s="90" t="s">
        <v>1316</v>
      </c>
      <c r="AB82" s="79"/>
      <c r="AC82" s="79"/>
      <c r="AD82" s="79"/>
      <c r="AE82" s="79"/>
    </row>
    <row r="83">
      <c r="A83" s="80"/>
      <c r="B83" s="40" t="s">
        <v>946</v>
      </c>
      <c r="C83" s="81">
        <f t="shared" si="1"/>
        <v>3</v>
      </c>
      <c r="D83" s="40" t="s">
        <v>28077</v>
      </c>
      <c r="E83" s="81">
        <f t="shared" si="2"/>
        <v>67</v>
      </c>
      <c r="F83" s="27" t="s">
        <v>28203</v>
      </c>
      <c r="G83" s="81">
        <f t="shared" si="18"/>
        <v>47</v>
      </c>
      <c r="H83" s="37" t="s">
        <v>28043</v>
      </c>
      <c r="I83" s="81">
        <f t="shared" si="19"/>
        <v>10</v>
      </c>
      <c r="J83" s="40" t="str">
        <f t="shared" si="20"/>
        <v>Chốt đơn - Sản phẩm - Mẹ và bé - Chăm sóc sức khỏe bé</v>
      </c>
      <c r="K83" s="64" t="s">
        <v>28326</v>
      </c>
      <c r="L83" s="40" t="s">
        <v>28124</v>
      </c>
      <c r="M83" s="82">
        <v>1.0</v>
      </c>
      <c r="N83" s="40"/>
      <c r="O83" s="96"/>
      <c r="P83" s="93"/>
      <c r="Q83" s="93"/>
      <c r="R83" s="83" t="s">
        <v>280</v>
      </c>
      <c r="S83" s="94">
        <v>82.0</v>
      </c>
      <c r="T83" s="85" t="s">
        <v>27989</v>
      </c>
      <c r="U83" s="94">
        <v>82.0</v>
      </c>
      <c r="V83" s="85" t="s">
        <v>28312</v>
      </c>
      <c r="W83" s="94">
        <v>82.0</v>
      </c>
      <c r="X83" s="74"/>
      <c r="Y83" s="86">
        <v>110.0</v>
      </c>
      <c r="Z83" s="87" t="s">
        <v>28327</v>
      </c>
      <c r="AA83" s="88" t="s">
        <v>162</v>
      </c>
      <c r="AB83" s="79"/>
      <c r="AC83" s="79"/>
      <c r="AD83" s="79"/>
      <c r="AE83" s="79"/>
    </row>
    <row r="84">
      <c r="A84" s="80"/>
      <c r="B84" s="40" t="s">
        <v>946</v>
      </c>
      <c r="C84" s="81">
        <f t="shared" si="1"/>
        <v>3</v>
      </c>
      <c r="D84" s="40" t="s">
        <v>28077</v>
      </c>
      <c r="E84" s="81">
        <f t="shared" si="2"/>
        <v>67</v>
      </c>
      <c r="F84" s="27" t="s">
        <v>28203</v>
      </c>
      <c r="G84" s="81">
        <f t="shared" si="18"/>
        <v>47</v>
      </c>
      <c r="H84" s="37" t="s">
        <v>29</v>
      </c>
      <c r="I84" s="81">
        <f t="shared" si="19"/>
        <v>40</v>
      </c>
      <c r="J84" s="40" t="str">
        <f t="shared" si="20"/>
        <v>Chốt đơn - Sản phẩm - Mẹ và bé - Khác</v>
      </c>
      <c r="K84" s="64" t="s">
        <v>28328</v>
      </c>
      <c r="L84" s="40" t="s">
        <v>28124</v>
      </c>
      <c r="M84" s="82">
        <v>1.0</v>
      </c>
      <c r="N84" s="40"/>
      <c r="O84" s="96"/>
      <c r="P84" s="93"/>
      <c r="Q84" s="93"/>
      <c r="R84" s="93"/>
      <c r="S84" s="93"/>
      <c r="T84" s="85" t="s">
        <v>28115</v>
      </c>
      <c r="U84" s="94">
        <v>83.0</v>
      </c>
      <c r="V84" s="85" t="s">
        <v>28307</v>
      </c>
      <c r="W84" s="94">
        <v>83.0</v>
      </c>
      <c r="X84" s="74"/>
      <c r="Y84" s="86">
        <v>111.0</v>
      </c>
      <c r="Z84" s="87" t="s">
        <v>28329</v>
      </c>
      <c r="AA84" s="88" t="s">
        <v>40</v>
      </c>
      <c r="AB84" s="79"/>
      <c r="AC84" s="79"/>
      <c r="AD84" s="79"/>
      <c r="AE84" s="79"/>
    </row>
    <row r="85">
      <c r="A85" s="80"/>
      <c r="B85" s="40" t="s">
        <v>946</v>
      </c>
      <c r="C85" s="81">
        <f t="shared" si="1"/>
        <v>3</v>
      </c>
      <c r="D85" s="40" t="s">
        <v>28077</v>
      </c>
      <c r="E85" s="81">
        <f t="shared" si="2"/>
        <v>67</v>
      </c>
      <c r="F85" s="27" t="s">
        <v>28075</v>
      </c>
      <c r="G85" s="81">
        <f t="shared" si="18"/>
        <v>16</v>
      </c>
      <c r="H85" s="37" t="s">
        <v>28330</v>
      </c>
      <c r="I85" s="81">
        <f t="shared" si="19"/>
        <v>86</v>
      </c>
      <c r="J85" s="40" t="str">
        <f t="shared" si="20"/>
        <v>Chốt đơn - Sản phẩm - Công nghệ - Thiết bị âm thanh</v>
      </c>
      <c r="K85" s="64" t="s">
        <v>9425</v>
      </c>
      <c r="L85" s="40" t="s">
        <v>28124</v>
      </c>
      <c r="M85" s="82">
        <v>1.0</v>
      </c>
      <c r="N85" s="40"/>
      <c r="O85" s="96"/>
      <c r="P85" s="93"/>
      <c r="Q85" s="93"/>
      <c r="R85" s="93"/>
      <c r="S85" s="93"/>
      <c r="T85" s="85" t="s">
        <v>393</v>
      </c>
      <c r="U85" s="94">
        <v>84.0</v>
      </c>
      <c r="V85" s="85" t="s">
        <v>28331</v>
      </c>
      <c r="W85" s="94">
        <v>84.0</v>
      </c>
      <c r="X85" s="74"/>
      <c r="Y85" s="86">
        <v>112.0</v>
      </c>
      <c r="Z85" s="87" t="s">
        <v>28332</v>
      </c>
      <c r="AA85" s="92" t="s">
        <v>8</v>
      </c>
      <c r="AB85" s="79"/>
      <c r="AC85" s="79"/>
      <c r="AD85" s="79"/>
      <c r="AE85" s="79"/>
    </row>
    <row r="86">
      <c r="A86" s="80"/>
      <c r="B86" s="40" t="s">
        <v>946</v>
      </c>
      <c r="C86" s="81">
        <f t="shared" si="1"/>
        <v>3</v>
      </c>
      <c r="D86" s="40" t="s">
        <v>28077</v>
      </c>
      <c r="E86" s="81">
        <f t="shared" si="2"/>
        <v>67</v>
      </c>
      <c r="F86" s="27" t="s">
        <v>28075</v>
      </c>
      <c r="G86" s="81">
        <f t="shared" si="18"/>
        <v>16</v>
      </c>
      <c r="H86" s="37" t="s">
        <v>28235</v>
      </c>
      <c r="I86" s="81">
        <f t="shared" si="19"/>
        <v>54</v>
      </c>
      <c r="J86" s="40" t="str">
        <f t="shared" si="20"/>
        <v>Chốt đơn - Sản phẩm - Công nghệ - Phụ kiện âm thanh</v>
      </c>
      <c r="K86" s="64" t="s">
        <v>28333</v>
      </c>
      <c r="L86" s="40" t="s">
        <v>28124</v>
      </c>
      <c r="M86" s="82">
        <v>1.0</v>
      </c>
      <c r="N86" s="40"/>
      <c r="O86" s="96"/>
      <c r="P86" s="93"/>
      <c r="Q86" s="93"/>
      <c r="R86" s="93"/>
      <c r="S86" s="93"/>
      <c r="T86" s="85" t="s">
        <v>28030</v>
      </c>
      <c r="U86" s="94">
        <v>85.0</v>
      </c>
      <c r="V86" s="85" t="s">
        <v>28334</v>
      </c>
      <c r="W86" s="94">
        <v>85.0</v>
      </c>
      <c r="X86" s="74"/>
      <c r="Y86" s="86">
        <v>113.0</v>
      </c>
      <c r="Z86" s="87" t="s">
        <v>28335</v>
      </c>
      <c r="AA86" s="88" t="s">
        <v>893</v>
      </c>
      <c r="AB86" s="79"/>
      <c r="AC86" s="79"/>
      <c r="AD86" s="79"/>
      <c r="AE86" s="79"/>
    </row>
    <row r="87">
      <c r="A87" s="80"/>
      <c r="B87" s="40" t="s">
        <v>946</v>
      </c>
      <c r="C87" s="81">
        <f t="shared" si="1"/>
        <v>3</v>
      </c>
      <c r="D87" s="40" t="s">
        <v>28077</v>
      </c>
      <c r="E87" s="81">
        <f t="shared" si="2"/>
        <v>67</v>
      </c>
      <c r="F87" s="27" t="s">
        <v>28075</v>
      </c>
      <c r="G87" s="81">
        <f t="shared" si="18"/>
        <v>16</v>
      </c>
      <c r="H87" s="37" t="s">
        <v>28110</v>
      </c>
      <c r="I87" s="81">
        <f t="shared" si="19"/>
        <v>24</v>
      </c>
      <c r="J87" s="40" t="str">
        <f t="shared" si="20"/>
        <v>Chốt đơn - Sản phẩm - Công nghệ - Điện thoại và Phụ kiện</v>
      </c>
      <c r="K87" s="64" t="s">
        <v>452</v>
      </c>
      <c r="L87" s="40" t="s">
        <v>28124</v>
      </c>
      <c r="M87" s="82">
        <v>1.0</v>
      </c>
      <c r="N87" s="40"/>
      <c r="O87" s="96"/>
      <c r="P87" s="93"/>
      <c r="Q87" s="93"/>
      <c r="R87" s="93"/>
      <c r="S87" s="93"/>
      <c r="T87" s="85" t="s">
        <v>28144</v>
      </c>
      <c r="U87" s="94">
        <v>86.0</v>
      </c>
      <c r="V87" s="85" t="s">
        <v>28330</v>
      </c>
      <c r="W87" s="94">
        <v>86.0</v>
      </c>
      <c r="X87" s="74"/>
      <c r="Y87" s="86">
        <v>114.0</v>
      </c>
      <c r="Z87" s="87" t="s">
        <v>28336</v>
      </c>
      <c r="AA87" s="88"/>
      <c r="AB87" s="79"/>
      <c r="AC87" s="79"/>
      <c r="AD87" s="79"/>
      <c r="AE87" s="79"/>
    </row>
    <row r="88">
      <c r="A88" s="80"/>
      <c r="B88" s="40" t="s">
        <v>946</v>
      </c>
      <c r="C88" s="81">
        <f t="shared" si="1"/>
        <v>3</v>
      </c>
      <c r="D88" s="40" t="s">
        <v>28077</v>
      </c>
      <c r="E88" s="81">
        <f t="shared" si="2"/>
        <v>67</v>
      </c>
      <c r="F88" s="27" t="s">
        <v>28075</v>
      </c>
      <c r="G88" s="81">
        <f t="shared" si="18"/>
        <v>16</v>
      </c>
      <c r="H88" s="37" t="s">
        <v>28194</v>
      </c>
      <c r="I88" s="81">
        <f t="shared" si="19"/>
        <v>45</v>
      </c>
      <c r="J88" s="40" t="str">
        <f t="shared" si="20"/>
        <v>Chốt đơn - Sản phẩm - Công nghệ - Máy tính bảng và phụ kiện</v>
      </c>
      <c r="K88" s="64" t="s">
        <v>28337</v>
      </c>
      <c r="L88" s="40" t="s">
        <v>28124</v>
      </c>
      <c r="M88" s="82">
        <v>1.0</v>
      </c>
      <c r="N88" s="40"/>
      <c r="O88" s="96"/>
      <c r="P88" s="93"/>
      <c r="Q88" s="93"/>
      <c r="R88" s="93"/>
      <c r="S88" s="93"/>
      <c r="T88" s="85" t="s">
        <v>28338</v>
      </c>
      <c r="U88" s="94">
        <v>87.0</v>
      </c>
      <c r="V88" s="83" t="s">
        <v>28339</v>
      </c>
      <c r="W88" s="94">
        <v>87.0</v>
      </c>
      <c r="X88" s="74"/>
      <c r="Y88" s="86">
        <v>115.0</v>
      </c>
      <c r="Z88" s="87" t="s">
        <v>28340</v>
      </c>
      <c r="AA88" s="88" t="s">
        <v>32</v>
      </c>
      <c r="AB88" s="79"/>
      <c r="AC88" s="79"/>
      <c r="AD88" s="79"/>
      <c r="AE88" s="79"/>
    </row>
    <row r="89">
      <c r="A89" s="80"/>
      <c r="B89" s="40" t="s">
        <v>946</v>
      </c>
      <c r="C89" s="81">
        <f t="shared" si="1"/>
        <v>3</v>
      </c>
      <c r="D89" s="40" t="s">
        <v>28077</v>
      </c>
      <c r="E89" s="81">
        <f t="shared" si="2"/>
        <v>67</v>
      </c>
      <c r="F89" s="27" t="s">
        <v>28075</v>
      </c>
      <c r="G89" s="81">
        <f t="shared" si="18"/>
        <v>16</v>
      </c>
      <c r="H89" s="37" t="s">
        <v>28199</v>
      </c>
      <c r="I89" s="81">
        <f t="shared" si="19"/>
        <v>46</v>
      </c>
      <c r="J89" s="40" t="str">
        <f t="shared" si="20"/>
        <v>Chốt đơn - Sản phẩm - Công nghệ - Máy tính và laptop</v>
      </c>
      <c r="K89" s="64" t="s">
        <v>28341</v>
      </c>
      <c r="L89" s="40" t="s">
        <v>28124</v>
      </c>
      <c r="M89" s="82">
        <v>1.0</v>
      </c>
      <c r="N89" s="40"/>
      <c r="O89" s="96"/>
      <c r="P89" s="93"/>
      <c r="Q89" s="93"/>
      <c r="R89" s="93"/>
      <c r="S89" s="93"/>
      <c r="T89" s="85" t="s">
        <v>28342</v>
      </c>
      <c r="U89" s="94">
        <v>88.0</v>
      </c>
      <c r="V89" s="85" t="s">
        <v>28343</v>
      </c>
      <c r="W89" s="94">
        <v>88.0</v>
      </c>
      <c r="X89" s="74"/>
      <c r="Y89" s="86">
        <v>116.0</v>
      </c>
      <c r="Z89" s="87" t="s">
        <v>28344</v>
      </c>
      <c r="AA89" s="88" t="s">
        <v>835</v>
      </c>
      <c r="AB89" s="79"/>
      <c r="AC89" s="79"/>
      <c r="AD89" s="79"/>
      <c r="AE89" s="79"/>
    </row>
    <row r="90">
      <c r="A90" s="80"/>
      <c r="B90" s="40" t="s">
        <v>946</v>
      </c>
      <c r="C90" s="81">
        <f t="shared" si="1"/>
        <v>3</v>
      </c>
      <c r="D90" s="40" t="s">
        <v>28077</v>
      </c>
      <c r="E90" s="81">
        <f t="shared" si="2"/>
        <v>67</v>
      </c>
      <c r="F90" s="27" t="s">
        <v>28075</v>
      </c>
      <c r="G90" s="81">
        <f t="shared" si="18"/>
        <v>16</v>
      </c>
      <c r="H90" s="37" t="s">
        <v>28252</v>
      </c>
      <c r="I90" s="81">
        <f t="shared" si="19"/>
        <v>59</v>
      </c>
      <c r="J90" s="40" t="str">
        <f t="shared" si="20"/>
        <v>Chốt đơn - Sản phẩm - Công nghệ - Phụ kiện máy tính</v>
      </c>
      <c r="K90" s="64" t="s">
        <v>5875</v>
      </c>
      <c r="L90" s="40" t="s">
        <v>28124</v>
      </c>
      <c r="M90" s="82">
        <v>1.0</v>
      </c>
      <c r="N90" s="40"/>
      <c r="O90" s="96"/>
      <c r="P90" s="93"/>
      <c r="Q90" s="93"/>
      <c r="R90" s="93"/>
      <c r="S90" s="93"/>
      <c r="T90" s="85" t="s">
        <v>72</v>
      </c>
      <c r="U90" s="94">
        <v>89.0</v>
      </c>
      <c r="V90" s="85" t="s">
        <v>28345</v>
      </c>
      <c r="W90" s="94">
        <v>89.0</v>
      </c>
      <c r="X90" s="79"/>
      <c r="Y90" s="79"/>
      <c r="Z90" s="79"/>
      <c r="AA90" s="98"/>
      <c r="AB90" s="79"/>
      <c r="AC90" s="79"/>
      <c r="AD90" s="79"/>
      <c r="AE90" s="79"/>
    </row>
    <row r="91">
      <c r="A91" s="80"/>
      <c r="B91" s="40" t="s">
        <v>946</v>
      </c>
      <c r="C91" s="81">
        <f t="shared" si="1"/>
        <v>3</v>
      </c>
      <c r="D91" s="40" t="s">
        <v>28077</v>
      </c>
      <c r="E91" s="81">
        <f t="shared" si="2"/>
        <v>67</v>
      </c>
      <c r="F91" s="27" t="s">
        <v>28075</v>
      </c>
      <c r="G91" s="81">
        <f t="shared" si="18"/>
        <v>16</v>
      </c>
      <c r="H91" s="37" t="s">
        <v>28178</v>
      </c>
      <c r="I91" s="81">
        <f t="shared" si="19"/>
        <v>41</v>
      </c>
      <c r="J91" s="40" t="str">
        <f t="shared" si="20"/>
        <v>Chốt đơn - Sản phẩm - Công nghệ - Linh kiện máy tính</v>
      </c>
      <c r="K91" s="64" t="s">
        <v>28346</v>
      </c>
      <c r="L91" s="40" t="s">
        <v>28124</v>
      </c>
      <c r="M91" s="82">
        <v>1.0</v>
      </c>
      <c r="N91" s="40"/>
      <c r="O91" s="96"/>
      <c r="P91" s="93"/>
      <c r="Q91" s="93"/>
      <c r="R91" s="93"/>
      <c r="S91" s="93"/>
      <c r="T91" s="85" t="s">
        <v>27993</v>
      </c>
      <c r="U91" s="94">
        <v>90.0</v>
      </c>
      <c r="V91" s="85" t="s">
        <v>28347</v>
      </c>
      <c r="W91" s="94">
        <v>90.0</v>
      </c>
      <c r="X91" s="79"/>
      <c r="Y91" s="79"/>
      <c r="Z91" s="79"/>
      <c r="AA91" s="98"/>
      <c r="AB91" s="79"/>
      <c r="AC91" s="79"/>
      <c r="AD91" s="79"/>
      <c r="AE91" s="79"/>
    </row>
    <row r="92">
      <c r="A92" s="80"/>
      <c r="B92" s="40" t="s">
        <v>946</v>
      </c>
      <c r="C92" s="81">
        <f t="shared" si="1"/>
        <v>3</v>
      </c>
      <c r="D92" s="40" t="s">
        <v>28077</v>
      </c>
      <c r="E92" s="81">
        <f t="shared" si="2"/>
        <v>67</v>
      </c>
      <c r="F92" s="27" t="s">
        <v>28075</v>
      </c>
      <c r="G92" s="81">
        <f t="shared" si="18"/>
        <v>16</v>
      </c>
      <c r="H92" s="37" t="s">
        <v>28348</v>
      </c>
      <c r="I92" s="81">
        <f t="shared" si="19"/>
        <v>91</v>
      </c>
      <c r="J92" s="40" t="str">
        <f t="shared" si="20"/>
        <v>Chốt đơn - Sản phẩm - Công nghệ - Thiết bị văn phòng</v>
      </c>
      <c r="K92" s="64" t="s">
        <v>28349</v>
      </c>
      <c r="L92" s="40" t="s">
        <v>28124</v>
      </c>
      <c r="M92" s="82">
        <v>1.0</v>
      </c>
      <c r="N92" s="40"/>
      <c r="O92" s="96"/>
      <c r="P92" s="93"/>
      <c r="Q92" s="93"/>
      <c r="R92" s="93"/>
      <c r="S92" s="93"/>
      <c r="T92" s="83"/>
      <c r="U92" s="93"/>
      <c r="V92" s="85" t="s">
        <v>28348</v>
      </c>
      <c r="W92" s="94">
        <v>91.0</v>
      </c>
      <c r="X92" s="79"/>
      <c r="Y92" s="79"/>
      <c r="Z92" s="79"/>
      <c r="AA92" s="98"/>
      <c r="AB92" s="79"/>
      <c r="AC92" s="79"/>
      <c r="AD92" s="79"/>
      <c r="AE92" s="79"/>
    </row>
    <row r="93">
      <c r="A93" s="80"/>
      <c r="B93" s="40" t="s">
        <v>946</v>
      </c>
      <c r="C93" s="81">
        <f t="shared" si="1"/>
        <v>3</v>
      </c>
      <c r="D93" s="40" t="s">
        <v>28077</v>
      </c>
      <c r="E93" s="81">
        <f t="shared" si="2"/>
        <v>67</v>
      </c>
      <c r="F93" s="27" t="s">
        <v>28075</v>
      </c>
      <c r="G93" s="81">
        <f t="shared" si="18"/>
        <v>16</v>
      </c>
      <c r="H93" s="37" t="s">
        <v>28184</v>
      </c>
      <c r="I93" s="81">
        <f t="shared" si="19"/>
        <v>43</v>
      </c>
      <c r="J93" s="40" t="str">
        <f t="shared" si="20"/>
        <v>Chốt đơn - Sản phẩm - Công nghệ - Máy ảnh và máy quay phim</v>
      </c>
      <c r="K93" s="64" t="s">
        <v>28350</v>
      </c>
      <c r="L93" s="40" t="s">
        <v>28124</v>
      </c>
      <c r="M93" s="82">
        <v>1.0</v>
      </c>
      <c r="N93" s="40"/>
      <c r="O93" s="96"/>
      <c r="P93" s="93"/>
      <c r="Q93" s="93"/>
      <c r="R93" s="93"/>
      <c r="S93" s="93"/>
      <c r="T93" s="93"/>
      <c r="U93" s="93"/>
      <c r="V93" s="85" t="s">
        <v>28351</v>
      </c>
      <c r="W93" s="94">
        <v>92.0</v>
      </c>
      <c r="X93" s="79"/>
      <c r="Y93" s="79"/>
      <c r="Z93" s="79"/>
      <c r="AA93" s="98"/>
      <c r="AB93" s="79"/>
      <c r="AC93" s="79"/>
      <c r="AD93" s="79"/>
      <c r="AE93" s="79"/>
    </row>
    <row r="94">
      <c r="A94" s="80"/>
      <c r="B94" s="40" t="s">
        <v>946</v>
      </c>
      <c r="C94" s="81">
        <f t="shared" si="1"/>
        <v>3</v>
      </c>
      <c r="D94" s="40" t="s">
        <v>28077</v>
      </c>
      <c r="E94" s="81">
        <f t="shared" si="2"/>
        <v>67</v>
      </c>
      <c r="F94" s="27" t="s">
        <v>28075</v>
      </c>
      <c r="G94" s="81">
        <f t="shared" si="18"/>
        <v>16</v>
      </c>
      <c r="H94" s="37" t="s">
        <v>28249</v>
      </c>
      <c r="I94" s="81">
        <f t="shared" si="19"/>
        <v>58</v>
      </c>
      <c r="J94" s="40" t="str">
        <f t="shared" si="20"/>
        <v>Chốt đơn - Sản phẩm - Công nghệ - Phụ kiện máy ảnh, máy quay phim</v>
      </c>
      <c r="K94" s="64" t="s">
        <v>28352</v>
      </c>
      <c r="L94" s="40" t="s">
        <v>28124</v>
      </c>
      <c r="M94" s="82">
        <v>1.0</v>
      </c>
      <c r="N94" s="40"/>
      <c r="O94" s="96"/>
      <c r="P94" s="93"/>
      <c r="Q94" s="93"/>
      <c r="R94" s="93"/>
      <c r="S94" s="93"/>
      <c r="T94" s="93"/>
      <c r="U94" s="93"/>
      <c r="V94" s="85" t="s">
        <v>28353</v>
      </c>
      <c r="W94" s="94">
        <v>93.0</v>
      </c>
      <c r="X94" s="79"/>
      <c r="Y94" s="79"/>
      <c r="Z94" s="79"/>
      <c r="AA94" s="98"/>
      <c r="AB94" s="79"/>
      <c r="AC94" s="79"/>
      <c r="AD94" s="79"/>
      <c r="AE94" s="79"/>
    </row>
    <row r="95">
      <c r="A95" s="80"/>
      <c r="B95" s="40" t="s">
        <v>946</v>
      </c>
      <c r="C95" s="81">
        <f t="shared" si="1"/>
        <v>3</v>
      </c>
      <c r="D95" s="40" t="s">
        <v>28077</v>
      </c>
      <c r="E95" s="81">
        <f t="shared" si="2"/>
        <v>67</v>
      </c>
      <c r="F95" s="27" t="s">
        <v>28075</v>
      </c>
      <c r="G95" s="81">
        <f t="shared" si="18"/>
        <v>16</v>
      </c>
      <c r="H95" s="37" t="s">
        <v>28022</v>
      </c>
      <c r="I95" s="81">
        <f t="shared" si="19"/>
        <v>6</v>
      </c>
      <c r="J95" s="40" t="str">
        <f t="shared" si="20"/>
        <v>Chốt đơn - Sản phẩm - Công nghệ - Camera giám sát và camera hệ thống</v>
      </c>
      <c r="K95" s="64" t="s">
        <v>16736</v>
      </c>
      <c r="L95" s="40" t="s">
        <v>28124</v>
      </c>
      <c r="M95" s="82">
        <v>1.0</v>
      </c>
      <c r="N95" s="40"/>
      <c r="O95" s="96"/>
      <c r="P95" s="93"/>
      <c r="Q95" s="93"/>
      <c r="R95" s="93"/>
      <c r="S95" s="93"/>
      <c r="T95" s="93"/>
      <c r="U95" s="93"/>
      <c r="V95" s="85" t="s">
        <v>28354</v>
      </c>
      <c r="W95" s="94">
        <v>94.0</v>
      </c>
      <c r="X95" s="79"/>
      <c r="Y95" s="79"/>
      <c r="Z95" s="79"/>
      <c r="AA95" s="98"/>
      <c r="AB95" s="79"/>
      <c r="AC95" s="79"/>
      <c r="AD95" s="79"/>
      <c r="AE95" s="79"/>
    </row>
    <row r="96">
      <c r="A96" s="80"/>
      <c r="B96" s="79" t="s">
        <v>946</v>
      </c>
      <c r="C96" s="81">
        <f t="shared" si="1"/>
        <v>3</v>
      </c>
      <c r="D96" s="79" t="s">
        <v>28077</v>
      </c>
      <c r="E96" s="81">
        <f t="shared" si="2"/>
        <v>67</v>
      </c>
      <c r="F96" s="37" t="s">
        <v>28075</v>
      </c>
      <c r="G96" s="81">
        <f t="shared" si="18"/>
        <v>16</v>
      </c>
      <c r="H96" s="37" t="s">
        <v>28189</v>
      </c>
      <c r="I96" s="81">
        <f t="shared" si="19"/>
        <v>44</v>
      </c>
      <c r="J96" s="40" t="str">
        <f t="shared" si="20"/>
        <v>Chốt đơn - Sản phẩm - Công nghệ - Máy bay camera và phụ kiện</v>
      </c>
      <c r="K96" s="64" t="s">
        <v>28355</v>
      </c>
      <c r="L96" s="40" t="s">
        <v>28124</v>
      </c>
      <c r="M96" s="82">
        <v>1.0</v>
      </c>
      <c r="N96" s="40"/>
      <c r="O96" s="96"/>
      <c r="P96" s="93"/>
      <c r="Q96" s="93"/>
      <c r="R96" s="93"/>
      <c r="S96" s="93"/>
      <c r="T96" s="93"/>
      <c r="U96" s="93"/>
      <c r="V96" s="85" t="s">
        <v>28284</v>
      </c>
      <c r="W96" s="94">
        <v>95.0</v>
      </c>
      <c r="X96" s="79"/>
      <c r="Y96" s="79"/>
      <c r="Z96" s="79"/>
      <c r="AA96" s="98"/>
      <c r="AB96" s="79"/>
      <c r="AC96" s="79"/>
      <c r="AD96" s="79"/>
      <c r="AE96" s="79"/>
    </row>
    <row r="97">
      <c r="A97" s="80"/>
      <c r="B97" s="79" t="s">
        <v>946</v>
      </c>
      <c r="C97" s="81">
        <f t="shared" si="1"/>
        <v>3</v>
      </c>
      <c r="D97" s="79" t="s">
        <v>28077</v>
      </c>
      <c r="E97" s="81">
        <f t="shared" si="2"/>
        <v>67</v>
      </c>
      <c r="F97" s="37" t="s">
        <v>28075</v>
      </c>
      <c r="G97" s="81">
        <f t="shared" si="18"/>
        <v>16</v>
      </c>
      <c r="H97" s="37" t="s">
        <v>28345</v>
      </c>
      <c r="I97" s="81">
        <f t="shared" si="19"/>
        <v>89</v>
      </c>
      <c r="J97" s="40" t="str">
        <f t="shared" si="20"/>
        <v>Chốt đơn - Sản phẩm - Công nghệ - Thiết bị mạng</v>
      </c>
      <c r="K97" s="64" t="s">
        <v>28356</v>
      </c>
      <c r="L97" s="40" t="s">
        <v>28124</v>
      </c>
      <c r="M97" s="82">
        <v>1.0</v>
      </c>
      <c r="N97" s="40"/>
      <c r="O97" s="96"/>
      <c r="P97" s="93"/>
      <c r="Q97" s="93"/>
      <c r="R97" s="93"/>
      <c r="S97" s="93"/>
      <c r="T97" s="93"/>
      <c r="U97" s="93"/>
      <c r="V97" s="83" t="s">
        <v>28357</v>
      </c>
      <c r="W97" s="94">
        <v>96.0</v>
      </c>
      <c r="X97" s="79"/>
      <c r="Y97" s="79"/>
      <c r="Z97" s="79"/>
      <c r="AA97" s="98"/>
      <c r="AB97" s="79"/>
      <c r="AC97" s="79"/>
      <c r="AD97" s="79"/>
      <c r="AE97" s="79"/>
    </row>
    <row r="98">
      <c r="A98" s="80"/>
      <c r="B98" s="79" t="s">
        <v>946</v>
      </c>
      <c r="C98" s="81">
        <f t="shared" si="1"/>
        <v>3</v>
      </c>
      <c r="D98" s="79" t="s">
        <v>28077</v>
      </c>
      <c r="E98" s="81">
        <f t="shared" si="2"/>
        <v>67</v>
      </c>
      <c r="F98" s="37" t="s">
        <v>28075</v>
      </c>
      <c r="G98" s="81">
        <f t="shared" si="18"/>
        <v>16</v>
      </c>
      <c r="H98" s="37" t="s">
        <v>28343</v>
      </c>
      <c r="I98" s="81">
        <f t="shared" si="19"/>
        <v>88</v>
      </c>
      <c r="J98" s="40" t="str">
        <f t="shared" si="20"/>
        <v>Chốt đơn - Sản phẩm - Công nghệ - Thiết bị điện tử</v>
      </c>
      <c r="K98" s="64" t="s">
        <v>28358</v>
      </c>
      <c r="L98" s="40" t="s">
        <v>28124</v>
      </c>
      <c r="M98" s="82">
        <v>1.0</v>
      </c>
      <c r="N98" s="40"/>
      <c r="O98" s="99"/>
      <c r="P98" s="100"/>
      <c r="Q98" s="100"/>
      <c r="R98" s="93"/>
      <c r="S98" s="93"/>
      <c r="T98" s="93"/>
      <c r="U98" s="93"/>
      <c r="V98" s="85" t="s">
        <v>28359</v>
      </c>
      <c r="W98" s="94">
        <v>97.0</v>
      </c>
      <c r="X98" s="79"/>
      <c r="Y98" s="79"/>
      <c r="Z98" s="79"/>
      <c r="AA98" s="98"/>
      <c r="AB98" s="79"/>
      <c r="AC98" s="79"/>
      <c r="AD98" s="79"/>
      <c r="AE98" s="79"/>
    </row>
    <row r="99">
      <c r="A99" s="80"/>
      <c r="B99" s="79" t="s">
        <v>946</v>
      </c>
      <c r="C99" s="81">
        <f t="shared" si="1"/>
        <v>3</v>
      </c>
      <c r="D99" s="79" t="s">
        <v>28077</v>
      </c>
      <c r="E99" s="81">
        <f t="shared" si="2"/>
        <v>67</v>
      </c>
      <c r="F99" s="37" t="s">
        <v>28075</v>
      </c>
      <c r="G99" s="81">
        <f t="shared" si="18"/>
        <v>16</v>
      </c>
      <c r="H99" s="37" t="s">
        <v>29</v>
      </c>
      <c r="I99" s="81">
        <f t="shared" si="19"/>
        <v>40</v>
      </c>
      <c r="J99" s="40" t="str">
        <f t="shared" si="20"/>
        <v>Chốt đơn - Sản phẩm - Công nghệ - Khác</v>
      </c>
      <c r="K99" s="64" t="s">
        <v>15852</v>
      </c>
      <c r="L99" s="40" t="s">
        <v>28124</v>
      </c>
      <c r="M99" s="82">
        <v>1.0</v>
      </c>
      <c r="N99" s="40"/>
      <c r="O99" s="96"/>
      <c r="P99" s="93"/>
      <c r="Q99" s="93"/>
      <c r="R99" s="93"/>
      <c r="S99" s="93"/>
      <c r="T99" s="93"/>
      <c r="U99" s="93"/>
      <c r="V99" s="83" t="s">
        <v>28360</v>
      </c>
      <c r="W99" s="94">
        <v>98.0</v>
      </c>
      <c r="X99" s="79"/>
      <c r="Y99" s="79"/>
      <c r="Z99" s="79"/>
      <c r="AA99" s="98"/>
      <c r="AB99" s="79"/>
      <c r="AC99" s="79"/>
      <c r="AD99" s="79"/>
      <c r="AE99" s="79"/>
    </row>
    <row r="100">
      <c r="A100" s="80"/>
      <c r="B100" s="79" t="s">
        <v>946</v>
      </c>
      <c r="C100" s="81">
        <f t="shared" si="1"/>
        <v>3</v>
      </c>
      <c r="D100" s="79" t="s">
        <v>28077</v>
      </c>
      <c r="E100" s="81">
        <f t="shared" si="2"/>
        <v>67</v>
      </c>
      <c r="F100" s="37" t="s">
        <v>28146</v>
      </c>
      <c r="G100" s="81">
        <f t="shared" si="18"/>
        <v>33</v>
      </c>
      <c r="H100" s="37" t="s">
        <v>28291</v>
      </c>
      <c r="I100" s="81">
        <f t="shared" si="19"/>
        <v>72</v>
      </c>
      <c r="J100" s="40" t="str">
        <f t="shared" si="20"/>
        <v>Chốt đơn - Sản phẩm - Giải trí - Sách &amp; Tạp chí</v>
      </c>
      <c r="K100" s="64" t="s">
        <v>28361</v>
      </c>
      <c r="L100" s="40" t="s">
        <v>28124</v>
      </c>
      <c r="M100" s="82">
        <v>1.0</v>
      </c>
      <c r="N100" s="40"/>
      <c r="O100" s="96"/>
      <c r="P100" s="93"/>
      <c r="Q100" s="93"/>
      <c r="R100" s="93"/>
      <c r="S100" s="93"/>
      <c r="T100" s="93"/>
      <c r="U100" s="93"/>
      <c r="V100" s="83" t="s">
        <v>28362</v>
      </c>
      <c r="W100" s="94">
        <v>99.0</v>
      </c>
      <c r="X100" s="79"/>
      <c r="Y100" s="79"/>
      <c r="Z100" s="79"/>
      <c r="AA100" s="98"/>
      <c r="AB100" s="79"/>
      <c r="AC100" s="79"/>
      <c r="AD100" s="79"/>
      <c r="AE100" s="79"/>
    </row>
    <row r="101">
      <c r="A101" s="80"/>
      <c r="B101" s="79" t="s">
        <v>946</v>
      </c>
      <c r="C101" s="81">
        <f t="shared" si="1"/>
        <v>3</v>
      </c>
      <c r="D101" s="79" t="s">
        <v>28077</v>
      </c>
      <c r="E101" s="81">
        <f t="shared" si="2"/>
        <v>67</v>
      </c>
      <c r="F101" s="37" t="s">
        <v>28146</v>
      </c>
      <c r="G101" s="81">
        <f t="shared" si="18"/>
        <v>33</v>
      </c>
      <c r="H101" s="37" t="s">
        <v>28082</v>
      </c>
      <c r="I101" s="81">
        <f t="shared" si="19"/>
        <v>18</v>
      </c>
      <c r="J101" s="40" t="str">
        <f t="shared" si="20"/>
        <v>Chốt đơn - Sản phẩm - Giải trí - Du lịch &amp; Hành lý</v>
      </c>
      <c r="K101" s="64" t="s">
        <v>28363</v>
      </c>
      <c r="L101" s="40" t="s">
        <v>28124</v>
      </c>
      <c r="M101" s="82">
        <v>1.0</v>
      </c>
      <c r="N101" s="40"/>
      <c r="O101" s="96"/>
      <c r="P101" s="93"/>
      <c r="Q101" s="93"/>
      <c r="R101" s="93"/>
      <c r="S101" s="93"/>
      <c r="T101" s="93"/>
      <c r="U101" s="93"/>
      <c r="V101" s="85" t="s">
        <v>28364</v>
      </c>
      <c r="W101" s="94">
        <v>100.0</v>
      </c>
      <c r="X101" s="79"/>
      <c r="Y101" s="79"/>
      <c r="Z101" s="79"/>
      <c r="AA101" s="98"/>
      <c r="AB101" s="79"/>
      <c r="AC101" s="79"/>
      <c r="AD101" s="79"/>
      <c r="AE101" s="79"/>
    </row>
    <row r="102">
      <c r="A102" s="80"/>
      <c r="B102" s="79" t="s">
        <v>946</v>
      </c>
      <c r="C102" s="81">
        <f t="shared" si="1"/>
        <v>3</v>
      </c>
      <c r="D102" s="79" t="s">
        <v>28077</v>
      </c>
      <c r="E102" s="81">
        <f t="shared" si="2"/>
        <v>67</v>
      </c>
      <c r="F102" s="37" t="s">
        <v>28146</v>
      </c>
      <c r="G102" s="81">
        <f t="shared" si="18"/>
        <v>33</v>
      </c>
      <c r="H102" s="37" t="s">
        <v>28320</v>
      </c>
      <c r="I102" s="81">
        <f t="shared" si="19"/>
        <v>80</v>
      </c>
      <c r="J102" s="40" t="str">
        <f t="shared" si="20"/>
        <v>Chốt đơn - Sản phẩm - Giải trí - Sở thích &amp; Sưu tầm</v>
      </c>
      <c r="K102" s="64" t="s">
        <v>4122</v>
      </c>
      <c r="L102" s="40" t="s">
        <v>28124</v>
      </c>
      <c r="M102" s="82">
        <v>1.0</v>
      </c>
      <c r="N102" s="40"/>
      <c r="O102" s="96"/>
      <c r="P102" s="93"/>
      <c r="Q102" s="93"/>
      <c r="R102" s="93"/>
      <c r="S102" s="93"/>
      <c r="T102" s="93"/>
      <c r="U102" s="93"/>
      <c r="V102" s="85" t="s">
        <v>28365</v>
      </c>
      <c r="W102" s="94">
        <v>101.0</v>
      </c>
      <c r="X102" s="79"/>
      <c r="Y102" s="79"/>
      <c r="Z102" s="79"/>
      <c r="AA102" s="98"/>
      <c r="AB102" s="79"/>
      <c r="AC102" s="79"/>
      <c r="AD102" s="79"/>
      <c r="AE102" s="79"/>
    </row>
    <row r="103">
      <c r="A103" s="80"/>
      <c r="B103" s="79" t="s">
        <v>946</v>
      </c>
      <c r="C103" s="81">
        <f t="shared" si="1"/>
        <v>3</v>
      </c>
      <c r="D103" s="79" t="s">
        <v>28077</v>
      </c>
      <c r="E103" s="81">
        <f t="shared" si="2"/>
        <v>67</v>
      </c>
      <c r="F103" s="37" t="s">
        <v>28146</v>
      </c>
      <c r="G103" s="81">
        <f t="shared" si="18"/>
        <v>33</v>
      </c>
      <c r="H103" s="37" t="s">
        <v>28366</v>
      </c>
      <c r="I103" s="81">
        <f t="shared" si="19"/>
        <v>103</v>
      </c>
      <c r="J103" s="40" t="str">
        <f t="shared" si="20"/>
        <v>Chốt đơn - Sản phẩm - Giải trí - Voucher &amp; Dịch vụ</v>
      </c>
      <c r="K103" s="64" t="s">
        <v>28367</v>
      </c>
      <c r="L103" s="40" t="s">
        <v>28124</v>
      </c>
      <c r="M103" s="82">
        <v>1.0</v>
      </c>
      <c r="N103" s="40"/>
      <c r="O103" s="96"/>
      <c r="P103" s="93"/>
      <c r="Q103" s="93"/>
      <c r="R103" s="93"/>
      <c r="S103" s="93"/>
      <c r="T103" s="93"/>
      <c r="U103" s="93"/>
      <c r="V103" s="97" t="s">
        <v>28368</v>
      </c>
      <c r="W103" s="94">
        <v>102.0</v>
      </c>
      <c r="X103" s="79"/>
      <c r="Y103" s="79"/>
      <c r="Z103" s="79"/>
      <c r="AA103" s="98"/>
      <c r="AB103" s="79"/>
      <c r="AC103" s="79"/>
      <c r="AD103" s="79"/>
      <c r="AE103" s="79"/>
    </row>
    <row r="104">
      <c r="A104" s="80"/>
      <c r="B104" s="79" t="s">
        <v>946</v>
      </c>
      <c r="C104" s="81">
        <f t="shared" si="1"/>
        <v>3</v>
      </c>
      <c r="D104" s="79" t="s">
        <v>28077</v>
      </c>
      <c r="E104" s="81">
        <f t="shared" si="2"/>
        <v>67</v>
      </c>
      <c r="F104" s="37" t="s">
        <v>28146</v>
      </c>
      <c r="G104" s="81">
        <f t="shared" si="18"/>
        <v>33</v>
      </c>
      <c r="H104" s="37" t="s">
        <v>28334</v>
      </c>
      <c r="I104" s="81">
        <f t="shared" si="19"/>
        <v>85</v>
      </c>
      <c r="J104" s="40" t="str">
        <f t="shared" si="20"/>
        <v>Chốt đơn - Sản phẩm - Giải trí - Thể thao và Dã ngoại</v>
      </c>
      <c r="K104" s="64" t="s">
        <v>2067</v>
      </c>
      <c r="L104" s="40" t="s">
        <v>28124</v>
      </c>
      <c r="M104" s="82">
        <v>1.0</v>
      </c>
      <c r="N104" s="40"/>
      <c r="O104" s="96"/>
      <c r="P104" s="93"/>
      <c r="Q104" s="93"/>
      <c r="R104" s="93"/>
      <c r="S104" s="93"/>
      <c r="T104" s="93"/>
      <c r="U104" s="93"/>
      <c r="V104" s="85" t="s">
        <v>28366</v>
      </c>
      <c r="W104" s="94">
        <v>103.0</v>
      </c>
      <c r="X104" s="79"/>
      <c r="Y104" s="79"/>
      <c r="Z104" s="79"/>
      <c r="AA104" s="98"/>
      <c r="AB104" s="79"/>
      <c r="AC104" s="79"/>
      <c r="AD104" s="79"/>
      <c r="AE104" s="79"/>
    </row>
    <row r="105">
      <c r="A105" s="80"/>
      <c r="B105" s="79" t="s">
        <v>946</v>
      </c>
      <c r="C105" s="81">
        <f t="shared" si="1"/>
        <v>3</v>
      </c>
      <c r="D105" s="79" t="s">
        <v>28077</v>
      </c>
      <c r="E105" s="81">
        <f t="shared" si="2"/>
        <v>67</v>
      </c>
      <c r="F105" s="37" t="s">
        <v>28146</v>
      </c>
      <c r="G105" s="81">
        <f t="shared" si="18"/>
        <v>33</v>
      </c>
      <c r="H105" s="37" t="s">
        <v>29</v>
      </c>
      <c r="I105" s="81">
        <f t="shared" si="19"/>
        <v>40</v>
      </c>
      <c r="J105" s="40" t="str">
        <f t="shared" si="20"/>
        <v>Chốt đơn - Sản phẩm - Giải trí - Khác</v>
      </c>
      <c r="K105" s="64" t="s">
        <v>6850</v>
      </c>
      <c r="L105" s="40" t="s">
        <v>28124</v>
      </c>
      <c r="M105" s="82">
        <v>1.0</v>
      </c>
      <c r="N105" s="40"/>
      <c r="O105" s="96"/>
      <c r="P105" s="93"/>
      <c r="Q105" s="93"/>
      <c r="R105" s="93"/>
      <c r="S105" s="93"/>
      <c r="T105" s="93"/>
      <c r="U105" s="93"/>
      <c r="V105" s="97" t="s">
        <v>28205</v>
      </c>
      <c r="W105" s="94">
        <v>104.0</v>
      </c>
      <c r="X105" s="79"/>
      <c r="Y105" s="79"/>
      <c r="Z105" s="79"/>
      <c r="AA105" s="98"/>
      <c r="AB105" s="79"/>
      <c r="AC105" s="79"/>
      <c r="AD105" s="79"/>
      <c r="AE105" s="79"/>
    </row>
    <row r="106">
      <c r="A106" s="80"/>
      <c r="B106" s="79" t="s">
        <v>946</v>
      </c>
      <c r="C106" s="81">
        <f t="shared" si="1"/>
        <v>3</v>
      </c>
      <c r="D106" s="79" t="s">
        <v>28077</v>
      </c>
      <c r="E106" s="81">
        <f t="shared" si="2"/>
        <v>67</v>
      </c>
      <c r="F106" s="37" t="s">
        <v>28117</v>
      </c>
      <c r="G106" s="81">
        <f t="shared" si="18"/>
        <v>26</v>
      </c>
      <c r="H106" s="79" t="s">
        <v>28066</v>
      </c>
      <c r="I106" s="81">
        <f t="shared" si="19"/>
        <v>14</v>
      </c>
      <c r="J106" s="40" t="str">
        <f t="shared" si="20"/>
        <v>Chốt đơn - Sản phẩm - Đời sống - Chăn, Ga, Gối &amp; Nệm</v>
      </c>
      <c r="K106" s="64" t="s">
        <v>1054</v>
      </c>
      <c r="L106" s="40" t="s">
        <v>28124</v>
      </c>
      <c r="M106" s="82">
        <v>1.0</v>
      </c>
      <c r="N106" s="40"/>
      <c r="O106" s="96"/>
      <c r="P106" s="93"/>
      <c r="Q106" s="93"/>
      <c r="R106" s="93"/>
      <c r="S106" s="93"/>
      <c r="T106" s="93"/>
      <c r="U106" s="93"/>
      <c r="V106" s="93"/>
      <c r="W106" s="93"/>
      <c r="X106" s="79"/>
      <c r="Y106" s="79"/>
      <c r="Z106" s="79"/>
      <c r="AA106" s="98"/>
      <c r="AB106" s="79"/>
      <c r="AC106" s="79"/>
      <c r="AD106" s="79"/>
      <c r="AE106" s="79"/>
    </row>
    <row r="107">
      <c r="A107" s="80"/>
      <c r="B107" s="79" t="s">
        <v>946</v>
      </c>
      <c r="C107" s="81">
        <f t="shared" si="1"/>
        <v>3</v>
      </c>
      <c r="D107" s="79" t="s">
        <v>28077</v>
      </c>
      <c r="E107" s="81">
        <f t="shared" si="2"/>
        <v>67</v>
      </c>
      <c r="F107" s="37" t="s">
        <v>28117</v>
      </c>
      <c r="G107" s="81">
        <f t="shared" si="18"/>
        <v>26</v>
      </c>
      <c r="H107" s="79" t="s">
        <v>28151</v>
      </c>
      <c r="I107" s="81">
        <f t="shared" si="19"/>
        <v>34</v>
      </c>
      <c r="J107" s="40" t="str">
        <f t="shared" si="20"/>
        <v>Chốt đơn - Sản phẩm - Đời sống - Đồ nội thất</v>
      </c>
      <c r="K107" s="64" t="s">
        <v>1218</v>
      </c>
      <c r="L107" s="40" t="s">
        <v>28124</v>
      </c>
      <c r="M107" s="82">
        <v>1.0</v>
      </c>
      <c r="N107" s="40"/>
      <c r="O107" s="40"/>
      <c r="P107" s="40"/>
      <c r="Q107" s="40"/>
      <c r="R107" s="40"/>
      <c r="S107" s="40"/>
      <c r="T107" s="40"/>
      <c r="U107" s="40"/>
      <c r="V107" s="40"/>
      <c r="W107" s="40"/>
      <c r="X107" s="79"/>
      <c r="Y107" s="79"/>
      <c r="Z107" s="79"/>
      <c r="AA107" s="98"/>
      <c r="AB107" s="79"/>
      <c r="AC107" s="79"/>
      <c r="AD107" s="79"/>
      <c r="AE107" s="79"/>
    </row>
    <row r="108">
      <c r="A108" s="80"/>
      <c r="B108" s="79" t="s">
        <v>946</v>
      </c>
      <c r="C108" s="81">
        <f t="shared" si="1"/>
        <v>3</v>
      </c>
      <c r="D108" s="79" t="s">
        <v>28077</v>
      </c>
      <c r="E108" s="81">
        <f t="shared" si="2"/>
        <v>67</v>
      </c>
      <c r="F108" s="37" t="s">
        <v>28117</v>
      </c>
      <c r="G108" s="81">
        <f t="shared" si="18"/>
        <v>26</v>
      </c>
      <c r="H108" s="79" t="s">
        <v>28360</v>
      </c>
      <c r="I108" s="81">
        <f t="shared" si="19"/>
        <v>98</v>
      </c>
      <c r="J108" s="40" t="str">
        <f t="shared" si="20"/>
        <v>Chốt đơn - Sản phẩm - Đời sống - Trang trí nhà cửa</v>
      </c>
      <c r="K108" s="64" t="s">
        <v>10122</v>
      </c>
      <c r="L108" s="40" t="s">
        <v>28124</v>
      </c>
      <c r="M108" s="82">
        <v>1.0</v>
      </c>
      <c r="N108" s="40"/>
      <c r="O108" s="40"/>
      <c r="P108" s="40"/>
      <c r="Q108" s="40"/>
      <c r="R108" s="40"/>
      <c r="S108" s="40"/>
      <c r="T108" s="40"/>
      <c r="U108" s="40"/>
      <c r="V108" s="40"/>
      <c r="W108" s="40"/>
      <c r="X108" s="79"/>
      <c r="Y108" s="79"/>
      <c r="Z108" s="79"/>
      <c r="AA108" s="98"/>
      <c r="AB108" s="79"/>
      <c r="AC108" s="79"/>
      <c r="AD108" s="79"/>
      <c r="AE108" s="79"/>
    </row>
    <row r="109">
      <c r="A109" s="80"/>
      <c r="B109" s="79" t="s">
        <v>946</v>
      </c>
      <c r="C109" s="81">
        <f t="shared" si="1"/>
        <v>3</v>
      </c>
      <c r="D109" s="79" t="s">
        <v>28077</v>
      </c>
      <c r="E109" s="81">
        <f t="shared" si="2"/>
        <v>67</v>
      </c>
      <c r="F109" s="37" t="s">
        <v>28117</v>
      </c>
      <c r="G109" s="81">
        <f t="shared" si="18"/>
        <v>26</v>
      </c>
      <c r="H109" s="79" t="s">
        <v>28087</v>
      </c>
      <c r="I109" s="81">
        <f t="shared" si="19"/>
        <v>19</v>
      </c>
      <c r="J109" s="40" t="str">
        <f t="shared" si="20"/>
        <v>Chốt đơn - Sản phẩm - Đời sống - Dụng cụ &amp; Thiết bị tiện ích</v>
      </c>
      <c r="K109" s="64" t="s">
        <v>449</v>
      </c>
      <c r="L109" s="40" t="s">
        <v>28124</v>
      </c>
      <c r="M109" s="82">
        <v>1.0</v>
      </c>
      <c r="N109" s="40"/>
      <c r="O109" s="40"/>
      <c r="P109" s="40"/>
      <c r="Q109" s="40"/>
      <c r="R109" s="40"/>
      <c r="S109" s="40"/>
      <c r="T109" s="40"/>
      <c r="U109" s="40"/>
      <c r="V109" s="40"/>
      <c r="W109" s="40"/>
      <c r="X109" s="79"/>
      <c r="Y109" s="79"/>
      <c r="Z109" s="79"/>
      <c r="AA109" s="98"/>
      <c r="AB109" s="79"/>
      <c r="AC109" s="79"/>
      <c r="AD109" s="79"/>
      <c r="AE109" s="79"/>
    </row>
    <row r="110">
      <c r="A110" s="80"/>
      <c r="B110" s="79" t="s">
        <v>946</v>
      </c>
      <c r="C110" s="81">
        <f t="shared" si="1"/>
        <v>3</v>
      </c>
      <c r="D110" s="79" t="s">
        <v>28077</v>
      </c>
      <c r="E110" s="81">
        <f t="shared" si="2"/>
        <v>67</v>
      </c>
      <c r="F110" s="37" t="s">
        <v>28117</v>
      </c>
      <c r="G110" s="81">
        <f t="shared" si="18"/>
        <v>26</v>
      </c>
      <c r="H110" s="79" t="s">
        <v>28133</v>
      </c>
      <c r="I110" s="81">
        <f t="shared" si="19"/>
        <v>30</v>
      </c>
      <c r="J110" s="40" t="str">
        <f t="shared" si="20"/>
        <v>Chốt đơn - Sản phẩm - Đời sống - Đồ dùng nhà bếp và hộp đựng thực phẩm</v>
      </c>
      <c r="K110" s="64" t="s">
        <v>324</v>
      </c>
      <c r="L110" s="40" t="s">
        <v>28124</v>
      </c>
      <c r="M110" s="82">
        <v>1.0</v>
      </c>
      <c r="N110" s="40"/>
      <c r="O110" s="40"/>
      <c r="P110" s="40"/>
      <c r="Q110" s="40"/>
      <c r="R110" s="40"/>
      <c r="S110" s="40"/>
      <c r="T110" s="40"/>
      <c r="U110" s="40"/>
      <c r="V110" s="40"/>
      <c r="W110" s="40"/>
      <c r="X110" s="79"/>
      <c r="Y110" s="79"/>
      <c r="Z110" s="79"/>
      <c r="AA110" s="98"/>
      <c r="AB110" s="79"/>
      <c r="AC110" s="79"/>
      <c r="AD110" s="79"/>
      <c r="AE110" s="79"/>
    </row>
    <row r="111">
      <c r="A111" s="80"/>
      <c r="B111" s="79" t="s">
        <v>946</v>
      </c>
      <c r="C111" s="81">
        <f t="shared" si="1"/>
        <v>3</v>
      </c>
      <c r="D111" s="79" t="s">
        <v>28077</v>
      </c>
      <c r="E111" s="81">
        <f t="shared" si="2"/>
        <v>67</v>
      </c>
      <c r="F111" s="37" t="s">
        <v>28117</v>
      </c>
      <c r="G111" s="81">
        <f t="shared" si="18"/>
        <v>26</v>
      </c>
      <c r="H111" s="79" t="s">
        <v>28106</v>
      </c>
      <c r="I111" s="81">
        <f t="shared" si="19"/>
        <v>23</v>
      </c>
      <c r="J111" s="40" t="str">
        <f t="shared" si="20"/>
        <v>Chốt đơn - Sản phẩm - Đời sống - Đèn</v>
      </c>
      <c r="K111" s="64" t="s">
        <v>413</v>
      </c>
      <c r="L111" s="40" t="s">
        <v>28124</v>
      </c>
      <c r="M111" s="82">
        <v>1.0</v>
      </c>
      <c r="N111" s="40"/>
      <c r="O111" s="40"/>
      <c r="P111" s="40"/>
      <c r="Q111" s="40"/>
      <c r="R111" s="40"/>
      <c r="S111" s="40"/>
      <c r="T111" s="40"/>
      <c r="U111" s="40"/>
      <c r="V111" s="40"/>
      <c r="W111" s="40"/>
      <c r="X111" s="79"/>
      <c r="Y111" s="79"/>
      <c r="Z111" s="79"/>
      <c r="AA111" s="98"/>
      <c r="AB111" s="79"/>
      <c r="AC111" s="79"/>
      <c r="AD111" s="79"/>
      <c r="AE111" s="79"/>
    </row>
    <row r="112">
      <c r="A112" s="80"/>
      <c r="B112" s="79" t="s">
        <v>946</v>
      </c>
      <c r="C112" s="81">
        <f t="shared" si="1"/>
        <v>3</v>
      </c>
      <c r="D112" s="79" t="s">
        <v>28077</v>
      </c>
      <c r="E112" s="81">
        <f t="shared" si="2"/>
        <v>67</v>
      </c>
      <c r="F112" s="37" t="s">
        <v>28117</v>
      </c>
      <c r="G112" s="81">
        <f t="shared" si="18"/>
        <v>26</v>
      </c>
      <c r="H112" s="79" t="s">
        <v>28208</v>
      </c>
      <c r="I112" s="81">
        <f t="shared" si="19"/>
        <v>48</v>
      </c>
      <c r="J112" s="40" t="str">
        <f t="shared" si="20"/>
        <v>Chốt đơn - Sản phẩm - Đời sống - Ngoài trời &amp; Sân vườn</v>
      </c>
      <c r="K112" s="64" t="s">
        <v>379</v>
      </c>
      <c r="L112" s="40" t="s">
        <v>28124</v>
      </c>
      <c r="M112" s="82">
        <v>1.0</v>
      </c>
      <c r="N112" s="40"/>
      <c r="O112" s="40"/>
      <c r="P112" s="40"/>
      <c r="Q112" s="40"/>
      <c r="R112" s="40"/>
      <c r="S112" s="40"/>
      <c r="T112" s="40"/>
      <c r="U112" s="40"/>
      <c r="V112" s="40"/>
      <c r="W112" s="40"/>
      <c r="X112" s="79"/>
      <c r="Y112" s="79"/>
      <c r="Z112" s="79"/>
      <c r="AA112" s="98"/>
      <c r="AB112" s="79"/>
      <c r="AC112" s="79"/>
      <c r="AD112" s="79"/>
      <c r="AE112" s="79"/>
    </row>
    <row r="113">
      <c r="A113" s="80"/>
      <c r="B113" s="79" t="s">
        <v>946</v>
      </c>
      <c r="C113" s="81">
        <f t="shared" si="1"/>
        <v>3</v>
      </c>
      <c r="D113" s="79" t="s">
        <v>28077</v>
      </c>
      <c r="E113" s="81">
        <f t="shared" si="2"/>
        <v>67</v>
      </c>
      <c r="F113" s="37" t="s">
        <v>28117</v>
      </c>
      <c r="G113" s="81">
        <f t="shared" si="18"/>
        <v>26</v>
      </c>
      <c r="H113" s="79" t="s">
        <v>28142</v>
      </c>
      <c r="I113" s="81">
        <f t="shared" si="19"/>
        <v>32</v>
      </c>
      <c r="J113" s="40" t="str">
        <f t="shared" si="20"/>
        <v>Chốt đơn - Sản phẩm - Đời sống - Đồ dùng phòng tắm</v>
      </c>
      <c r="K113" s="64" t="s">
        <v>3016</v>
      </c>
      <c r="L113" s="40" t="s">
        <v>28124</v>
      </c>
      <c r="M113" s="82">
        <v>1.0</v>
      </c>
      <c r="N113" s="40"/>
      <c r="O113" s="40"/>
      <c r="P113" s="40"/>
      <c r="Q113" s="40"/>
      <c r="R113" s="40"/>
      <c r="S113" s="40"/>
      <c r="T113" s="40"/>
      <c r="U113" s="40"/>
      <c r="V113" s="40"/>
      <c r="W113" s="40"/>
      <c r="X113" s="79"/>
      <c r="Y113" s="79"/>
      <c r="Z113" s="79"/>
      <c r="AA113" s="98"/>
      <c r="AB113" s="79"/>
      <c r="AC113" s="79"/>
      <c r="AD113" s="79"/>
      <c r="AE113" s="79"/>
    </row>
    <row r="114">
      <c r="A114" s="80"/>
      <c r="B114" s="79" t="s">
        <v>946</v>
      </c>
      <c r="C114" s="81">
        <f t="shared" si="1"/>
        <v>3</v>
      </c>
      <c r="D114" s="79" t="s">
        <v>28077</v>
      </c>
      <c r="E114" s="81">
        <f t="shared" si="2"/>
        <v>67</v>
      </c>
      <c r="F114" s="37" t="s">
        <v>28117</v>
      </c>
      <c r="G114" s="81">
        <f t="shared" si="18"/>
        <v>26</v>
      </c>
      <c r="H114" s="79" t="s">
        <v>28362</v>
      </c>
      <c r="I114" s="81">
        <f t="shared" si="19"/>
        <v>99</v>
      </c>
      <c r="J114" s="40" t="str">
        <f t="shared" si="20"/>
        <v>Chốt đơn - Sản phẩm - Đời sống - Vật phẩm thờ cúng</v>
      </c>
      <c r="K114" s="64" t="s">
        <v>28369</v>
      </c>
      <c r="L114" s="40" t="s">
        <v>28124</v>
      </c>
      <c r="M114" s="82">
        <v>1.0</v>
      </c>
      <c r="N114" s="40"/>
      <c r="O114" s="40"/>
      <c r="P114" s="40"/>
      <c r="Q114" s="40"/>
      <c r="R114" s="40"/>
      <c r="S114" s="40"/>
      <c r="T114" s="40"/>
      <c r="U114" s="40"/>
      <c r="V114" s="40"/>
      <c r="W114" s="40"/>
      <c r="X114" s="79"/>
      <c r="Y114" s="79"/>
      <c r="Z114" s="79"/>
      <c r="AA114" s="98"/>
      <c r="AB114" s="79"/>
      <c r="AC114" s="79"/>
      <c r="AD114" s="79"/>
      <c r="AE114" s="79"/>
    </row>
    <row r="115">
      <c r="A115" s="80"/>
      <c r="B115" s="79" t="s">
        <v>946</v>
      </c>
      <c r="C115" s="81">
        <f t="shared" si="1"/>
        <v>3</v>
      </c>
      <c r="D115" s="79" t="s">
        <v>28077</v>
      </c>
      <c r="E115" s="81">
        <f t="shared" si="2"/>
        <v>67</v>
      </c>
      <c r="F115" s="37" t="s">
        <v>28117</v>
      </c>
      <c r="G115" s="81">
        <f t="shared" si="18"/>
        <v>26</v>
      </c>
      <c r="H115" s="79" t="s">
        <v>28154</v>
      </c>
      <c r="I115" s="81">
        <f t="shared" si="19"/>
        <v>35</v>
      </c>
      <c r="J115" s="40" t="str">
        <f t="shared" si="20"/>
        <v>Chốt đơn - Sản phẩm - Đời sống - Đồ trang trí tiệc</v>
      </c>
      <c r="K115" s="64" t="s">
        <v>28370</v>
      </c>
      <c r="L115" s="40" t="s">
        <v>28124</v>
      </c>
      <c r="M115" s="82">
        <v>1.0</v>
      </c>
      <c r="N115" s="40"/>
      <c r="O115" s="40"/>
      <c r="P115" s="40"/>
      <c r="Q115" s="40"/>
      <c r="R115" s="40"/>
      <c r="S115" s="40"/>
      <c r="T115" s="40"/>
      <c r="U115" s="40"/>
      <c r="V115" s="40"/>
      <c r="W115" s="40"/>
      <c r="X115" s="79"/>
      <c r="Y115" s="79"/>
      <c r="Z115" s="79"/>
      <c r="AA115" s="98"/>
      <c r="AB115" s="79"/>
      <c r="AC115" s="79"/>
      <c r="AD115" s="79"/>
      <c r="AE115" s="79"/>
    </row>
    <row r="116">
      <c r="A116" s="80"/>
      <c r="B116" s="79" t="s">
        <v>946</v>
      </c>
      <c r="C116" s="81">
        <f t="shared" si="1"/>
        <v>3</v>
      </c>
      <c r="D116" s="79" t="s">
        <v>28077</v>
      </c>
      <c r="E116" s="81">
        <f t="shared" si="2"/>
        <v>67</v>
      </c>
      <c r="F116" s="37" t="s">
        <v>28117</v>
      </c>
      <c r="G116" s="81">
        <f t="shared" si="18"/>
        <v>26</v>
      </c>
      <c r="H116" s="79" t="s">
        <v>28038</v>
      </c>
      <c r="I116" s="81">
        <f t="shared" si="19"/>
        <v>9</v>
      </c>
      <c r="J116" s="40" t="str">
        <f t="shared" si="20"/>
        <v>Chốt đơn - Sản phẩm - Đời sống - Chăm sóc nhà cửa và giặt ủi</v>
      </c>
      <c r="K116" s="64" t="s">
        <v>804</v>
      </c>
      <c r="L116" s="40" t="s">
        <v>28124</v>
      </c>
      <c r="M116" s="82">
        <v>1.0</v>
      </c>
      <c r="N116" s="40"/>
      <c r="O116" s="40"/>
      <c r="P116" s="40"/>
      <c r="Q116" s="40"/>
      <c r="R116" s="40"/>
      <c r="S116" s="40"/>
      <c r="T116" s="40"/>
      <c r="U116" s="40"/>
      <c r="V116" s="40"/>
      <c r="W116" s="40"/>
      <c r="X116" s="79"/>
      <c r="Y116" s="79"/>
      <c r="Z116" s="79"/>
      <c r="AA116" s="98"/>
      <c r="AB116" s="79"/>
      <c r="AC116" s="79"/>
      <c r="AD116" s="79"/>
      <c r="AE116" s="79"/>
    </row>
    <row r="117">
      <c r="A117" s="80"/>
      <c r="B117" s="79" t="s">
        <v>946</v>
      </c>
      <c r="C117" s="81">
        <f t="shared" si="1"/>
        <v>3</v>
      </c>
      <c r="D117" s="79" t="s">
        <v>28077</v>
      </c>
      <c r="E117" s="81">
        <f t="shared" si="2"/>
        <v>67</v>
      </c>
      <c r="F117" s="37" t="s">
        <v>28117</v>
      </c>
      <c r="G117" s="81">
        <f t="shared" si="18"/>
        <v>26</v>
      </c>
      <c r="H117" s="79" t="s">
        <v>28310</v>
      </c>
      <c r="I117" s="81">
        <f t="shared" si="19"/>
        <v>78</v>
      </c>
      <c r="J117" s="40" t="str">
        <f t="shared" si="20"/>
        <v>Chốt đơn - Sản phẩm - Đời sống - Sắp xếp nhà cửa</v>
      </c>
      <c r="K117" s="64" t="s">
        <v>805</v>
      </c>
      <c r="L117" s="40" t="s">
        <v>28124</v>
      </c>
      <c r="M117" s="82">
        <v>1.0</v>
      </c>
      <c r="N117" s="40"/>
      <c r="O117" s="40"/>
      <c r="P117" s="40"/>
      <c r="Q117" s="40"/>
      <c r="R117" s="40"/>
      <c r="S117" s="40"/>
      <c r="T117" s="40"/>
      <c r="U117" s="40"/>
      <c r="V117" s="40"/>
      <c r="W117" s="40"/>
      <c r="X117" s="79"/>
      <c r="Y117" s="79"/>
      <c r="Z117" s="79"/>
      <c r="AA117" s="98"/>
      <c r="AB117" s="79"/>
      <c r="AC117" s="79"/>
      <c r="AD117" s="79"/>
      <c r="AE117" s="79"/>
    </row>
    <row r="118">
      <c r="A118" s="80"/>
      <c r="B118" s="79" t="s">
        <v>946</v>
      </c>
      <c r="C118" s="81">
        <f t="shared" si="1"/>
        <v>3</v>
      </c>
      <c r="D118" s="79" t="s">
        <v>28077</v>
      </c>
      <c r="E118" s="81">
        <f t="shared" si="2"/>
        <v>67</v>
      </c>
      <c r="F118" s="37" t="s">
        <v>28117</v>
      </c>
      <c r="G118" s="81">
        <f t="shared" si="18"/>
        <v>26</v>
      </c>
      <c r="H118" s="79" t="s">
        <v>28095</v>
      </c>
      <c r="I118" s="81">
        <f t="shared" si="19"/>
        <v>21</v>
      </c>
      <c r="J118" s="40" t="str">
        <f t="shared" si="20"/>
        <v>Chốt đơn - Sản phẩm - Đời sống - Dụng cụ pha chế</v>
      </c>
      <c r="K118" s="64" t="s">
        <v>550</v>
      </c>
      <c r="L118" s="40" t="s">
        <v>28124</v>
      </c>
      <c r="M118" s="82">
        <v>1.0</v>
      </c>
      <c r="N118" s="40"/>
      <c r="O118" s="40"/>
      <c r="P118" s="40"/>
      <c r="Q118" s="40"/>
      <c r="R118" s="40"/>
      <c r="S118" s="40"/>
      <c r="T118" s="40"/>
      <c r="U118" s="40"/>
      <c r="V118" s="40"/>
      <c r="W118" s="40"/>
      <c r="X118" s="79"/>
      <c r="Y118" s="79"/>
      <c r="Z118" s="79"/>
      <c r="AA118" s="98"/>
      <c r="AB118" s="79"/>
      <c r="AC118" s="79"/>
      <c r="AD118" s="79"/>
      <c r="AE118" s="79"/>
    </row>
    <row r="119">
      <c r="A119" s="80"/>
      <c r="B119" s="79" t="s">
        <v>946</v>
      </c>
      <c r="C119" s="81">
        <f t="shared" si="1"/>
        <v>3</v>
      </c>
      <c r="D119" s="79" t="s">
        <v>28077</v>
      </c>
      <c r="E119" s="81">
        <f t="shared" si="2"/>
        <v>67</v>
      </c>
      <c r="F119" s="37" t="s">
        <v>28117</v>
      </c>
      <c r="G119" s="81">
        <f t="shared" si="18"/>
        <v>26</v>
      </c>
      <c r="H119" s="79" t="s">
        <v>28357</v>
      </c>
      <c r="I119" s="81">
        <f t="shared" si="19"/>
        <v>96</v>
      </c>
      <c r="J119" s="40" t="str">
        <f t="shared" si="20"/>
        <v>Chốt đơn - Sản phẩm - Đời sống - Tinh dầu thơm phòng</v>
      </c>
      <c r="K119" s="64" t="s">
        <v>28371</v>
      </c>
      <c r="L119" s="40" t="s">
        <v>28124</v>
      </c>
      <c r="M119" s="82">
        <v>1.0</v>
      </c>
      <c r="N119" s="40"/>
      <c r="O119" s="40"/>
      <c r="P119" s="40"/>
      <c r="Q119" s="40"/>
      <c r="R119" s="40"/>
      <c r="S119" s="40"/>
      <c r="T119" s="40"/>
      <c r="U119" s="40"/>
      <c r="V119" s="40"/>
      <c r="W119" s="40"/>
      <c r="X119" s="79"/>
      <c r="Y119" s="79"/>
      <c r="Z119" s="79"/>
      <c r="AA119" s="98"/>
      <c r="AB119" s="79"/>
      <c r="AC119" s="79"/>
      <c r="AD119" s="79"/>
      <c r="AE119" s="79"/>
    </row>
    <row r="120">
      <c r="A120" s="80"/>
      <c r="B120" s="79" t="s">
        <v>946</v>
      </c>
      <c r="C120" s="81">
        <f t="shared" si="1"/>
        <v>3</v>
      </c>
      <c r="D120" s="79" t="s">
        <v>28077</v>
      </c>
      <c r="E120" s="81">
        <f t="shared" si="2"/>
        <v>67</v>
      </c>
      <c r="F120" s="37" t="s">
        <v>28117</v>
      </c>
      <c r="G120" s="81">
        <f t="shared" si="18"/>
        <v>26</v>
      </c>
      <c r="H120" s="79" t="s">
        <v>28138</v>
      </c>
      <c r="I120" s="81">
        <f t="shared" si="19"/>
        <v>31</v>
      </c>
      <c r="J120" s="40" t="str">
        <f t="shared" si="20"/>
        <v>Chốt đơn - Sản phẩm - Đời sống - Đồ dùng phòng ăn</v>
      </c>
      <c r="K120" s="64" t="s">
        <v>2901</v>
      </c>
      <c r="L120" s="40" t="s">
        <v>28124</v>
      </c>
      <c r="M120" s="82">
        <v>1.0</v>
      </c>
      <c r="N120" s="40"/>
      <c r="O120" s="40"/>
      <c r="P120" s="40"/>
      <c r="Q120" s="40"/>
      <c r="R120" s="40"/>
      <c r="S120" s="40"/>
      <c r="T120" s="40"/>
      <c r="U120" s="40"/>
      <c r="V120" s="40"/>
      <c r="W120" s="40"/>
      <c r="X120" s="79"/>
      <c r="Y120" s="79"/>
      <c r="Z120" s="79"/>
      <c r="AA120" s="98"/>
      <c r="AB120" s="79"/>
      <c r="AC120" s="79"/>
      <c r="AD120" s="79"/>
      <c r="AE120" s="79"/>
    </row>
    <row r="121">
      <c r="A121" s="80"/>
      <c r="B121" s="79" t="s">
        <v>946</v>
      </c>
      <c r="C121" s="81">
        <f t="shared" si="1"/>
        <v>3</v>
      </c>
      <c r="D121" s="79" t="s">
        <v>28077</v>
      </c>
      <c r="E121" s="81">
        <f t="shared" si="2"/>
        <v>67</v>
      </c>
      <c r="F121" s="37" t="s">
        <v>28117</v>
      </c>
      <c r="G121" s="81">
        <f t="shared" si="18"/>
        <v>26</v>
      </c>
      <c r="H121" s="79" t="s">
        <v>28339</v>
      </c>
      <c r="I121" s="81">
        <f t="shared" si="19"/>
        <v>87</v>
      </c>
      <c r="J121" s="40" t="str">
        <f t="shared" si="20"/>
        <v>Chốt đơn - Sản phẩm - Đời sống - Thiết bị điện gia dụng</v>
      </c>
      <c r="K121" s="64" t="s">
        <v>487</v>
      </c>
      <c r="L121" s="40" t="s">
        <v>28124</v>
      </c>
      <c r="M121" s="82">
        <v>1.0</v>
      </c>
      <c r="N121" s="40"/>
      <c r="O121" s="66"/>
      <c r="P121" s="66"/>
      <c r="Q121" s="66"/>
      <c r="R121" s="66"/>
      <c r="S121" s="66"/>
      <c r="T121" s="66"/>
      <c r="U121" s="66"/>
      <c r="V121" s="66"/>
      <c r="W121" s="66"/>
      <c r="X121" s="79"/>
      <c r="Y121" s="79"/>
      <c r="Z121" s="79"/>
      <c r="AA121" s="98"/>
      <c r="AB121" s="79"/>
      <c r="AC121" s="79"/>
      <c r="AD121" s="79"/>
      <c r="AE121" s="79"/>
    </row>
    <row r="122">
      <c r="A122" s="80"/>
      <c r="B122" s="79" t="s">
        <v>946</v>
      </c>
      <c r="C122" s="81">
        <f t="shared" si="1"/>
        <v>3</v>
      </c>
      <c r="D122" s="79" t="s">
        <v>28077</v>
      </c>
      <c r="E122" s="81">
        <f t="shared" si="2"/>
        <v>67</v>
      </c>
      <c r="F122" s="37" t="s">
        <v>28117</v>
      </c>
      <c r="G122" s="81">
        <f t="shared" si="18"/>
        <v>26</v>
      </c>
      <c r="H122" s="79" t="s">
        <v>29</v>
      </c>
      <c r="I122" s="81">
        <f t="shared" si="19"/>
        <v>40</v>
      </c>
      <c r="J122" s="40" t="str">
        <f t="shared" si="20"/>
        <v>Chốt đơn - Sản phẩm - Đời sống - Khác</v>
      </c>
      <c r="K122" s="64" t="s">
        <v>1939</v>
      </c>
      <c r="L122" s="40" t="s">
        <v>28124</v>
      </c>
      <c r="M122" s="82">
        <v>1.0</v>
      </c>
      <c r="N122" s="40"/>
      <c r="O122" s="40"/>
      <c r="P122" s="40"/>
      <c r="Q122" s="40"/>
      <c r="R122" s="40"/>
      <c r="S122" s="40"/>
      <c r="T122" s="40"/>
      <c r="U122" s="40"/>
      <c r="V122" s="40"/>
      <c r="W122" s="40"/>
      <c r="X122" s="79"/>
      <c r="Y122" s="79"/>
      <c r="Z122" s="79"/>
      <c r="AA122" s="98"/>
      <c r="AB122" s="79"/>
      <c r="AC122" s="79"/>
      <c r="AD122" s="79"/>
      <c r="AE122" s="79"/>
    </row>
    <row r="123">
      <c r="A123" s="80"/>
      <c r="B123" s="79" t="s">
        <v>946</v>
      </c>
      <c r="C123" s="81">
        <f t="shared" si="1"/>
        <v>3</v>
      </c>
      <c r="D123" s="79" t="s">
        <v>28077</v>
      </c>
      <c r="E123" s="81">
        <f t="shared" si="2"/>
        <v>67</v>
      </c>
      <c r="F123" s="37" t="s">
        <v>28188</v>
      </c>
      <c r="G123" s="81">
        <f t="shared" si="18"/>
        <v>44</v>
      </c>
      <c r="H123" s="37" t="s">
        <v>28354</v>
      </c>
      <c r="I123" s="81">
        <f t="shared" si="19"/>
        <v>94</v>
      </c>
      <c r="J123" s="40" t="str">
        <f t="shared" si="20"/>
        <v>Chốt đơn - Sản phẩm - Khỏe đẹp - Thực phẩm chức năng</v>
      </c>
      <c r="K123" s="64" t="s">
        <v>788</v>
      </c>
      <c r="L123" s="40" t="s">
        <v>28124</v>
      </c>
      <c r="M123" s="82">
        <v>1.0</v>
      </c>
      <c r="N123" s="40"/>
      <c r="O123" s="40"/>
      <c r="P123" s="40"/>
      <c r="Q123" s="40"/>
      <c r="R123" s="40"/>
      <c r="S123" s="40"/>
      <c r="T123" s="40"/>
      <c r="U123" s="40"/>
      <c r="V123" s="40"/>
      <c r="W123" s="40"/>
      <c r="X123" s="79"/>
      <c r="Y123" s="79"/>
      <c r="Z123" s="79"/>
      <c r="AA123" s="98"/>
      <c r="AB123" s="79"/>
      <c r="AC123" s="79"/>
      <c r="AD123" s="79"/>
      <c r="AE123" s="79"/>
    </row>
    <row r="124">
      <c r="A124" s="80"/>
      <c r="B124" s="79" t="s">
        <v>946</v>
      </c>
      <c r="C124" s="81">
        <f t="shared" si="1"/>
        <v>3</v>
      </c>
      <c r="D124" s="79" t="s">
        <v>28077</v>
      </c>
      <c r="E124" s="81">
        <f t="shared" si="2"/>
        <v>67</v>
      </c>
      <c r="F124" s="37" t="s">
        <v>28188</v>
      </c>
      <c r="G124" s="81">
        <f t="shared" si="18"/>
        <v>44</v>
      </c>
      <c r="H124" s="37" t="s">
        <v>28032</v>
      </c>
      <c r="I124" s="81">
        <f t="shared" si="19"/>
        <v>8</v>
      </c>
      <c r="J124" s="40" t="str">
        <f t="shared" si="20"/>
        <v>Chốt đơn - Sản phẩm - Khỏe đẹp - Chăm sóc da mặt</v>
      </c>
      <c r="K124" s="64" t="s">
        <v>179</v>
      </c>
      <c r="L124" s="40" t="s">
        <v>28124</v>
      </c>
      <c r="M124" s="82">
        <v>1.0</v>
      </c>
      <c r="N124" s="40"/>
      <c r="O124" s="40"/>
      <c r="P124" s="40"/>
      <c r="Q124" s="40"/>
      <c r="R124" s="40"/>
      <c r="S124" s="40"/>
      <c r="T124" s="40"/>
      <c r="U124" s="40"/>
      <c r="V124" s="40"/>
      <c r="W124" s="40"/>
      <c r="X124" s="79"/>
      <c r="Y124" s="79"/>
      <c r="Z124" s="79"/>
      <c r="AA124" s="98"/>
      <c r="AB124" s="79"/>
      <c r="AC124" s="79"/>
      <c r="AD124" s="79"/>
      <c r="AE124" s="79"/>
    </row>
    <row r="125">
      <c r="A125" s="80"/>
      <c r="B125" s="79" t="s">
        <v>946</v>
      </c>
      <c r="C125" s="81">
        <f t="shared" si="1"/>
        <v>3</v>
      </c>
      <c r="D125" s="79" t="s">
        <v>28077</v>
      </c>
      <c r="E125" s="81">
        <f t="shared" si="2"/>
        <v>67</v>
      </c>
      <c r="F125" s="37" t="s">
        <v>28188</v>
      </c>
      <c r="G125" s="81">
        <f t="shared" si="18"/>
        <v>44</v>
      </c>
      <c r="H125" s="38" t="s">
        <v>28368</v>
      </c>
      <c r="I125" s="81">
        <f t="shared" si="19"/>
        <v>102</v>
      </c>
      <c r="J125" s="40" t="str">
        <f t="shared" si="20"/>
        <v>Chốt đơn - Sản phẩm - Khỏe đẹp - Vệ sinh răng miệng</v>
      </c>
      <c r="K125" s="64" t="s">
        <v>510</v>
      </c>
      <c r="L125" s="40" t="s">
        <v>28124</v>
      </c>
      <c r="M125" s="82">
        <v>1.0</v>
      </c>
      <c r="N125" s="40"/>
      <c r="O125" s="40"/>
      <c r="P125" s="40"/>
      <c r="Q125" s="40"/>
      <c r="R125" s="40"/>
      <c r="S125" s="40"/>
      <c r="T125" s="40"/>
      <c r="U125" s="40"/>
      <c r="V125" s="40"/>
      <c r="W125" s="40"/>
      <c r="X125" s="79"/>
      <c r="Y125" s="79"/>
      <c r="Z125" s="79"/>
      <c r="AA125" s="98"/>
      <c r="AB125" s="79"/>
      <c r="AC125" s="79"/>
      <c r="AD125" s="79"/>
      <c r="AE125" s="79"/>
    </row>
    <row r="126">
      <c r="A126" s="80"/>
      <c r="B126" s="79" t="s">
        <v>946</v>
      </c>
      <c r="C126" s="81">
        <f t="shared" si="1"/>
        <v>3</v>
      </c>
      <c r="D126" s="79" t="s">
        <v>28077</v>
      </c>
      <c r="E126" s="81">
        <f t="shared" si="2"/>
        <v>67</v>
      </c>
      <c r="F126" s="37" t="s">
        <v>28188</v>
      </c>
      <c r="G126" s="81">
        <f t="shared" si="18"/>
        <v>44</v>
      </c>
      <c r="H126" s="37" t="s">
        <v>28331</v>
      </c>
      <c r="I126" s="81">
        <f t="shared" si="19"/>
        <v>84</v>
      </c>
      <c r="J126" s="40" t="str">
        <f t="shared" si="20"/>
        <v>Chốt đơn - Sản phẩm - Khỏe đẹp - Tắm và chăm sóc cơ thể</v>
      </c>
      <c r="K126" s="64" t="s">
        <v>196</v>
      </c>
      <c r="L126" s="40" t="s">
        <v>28124</v>
      </c>
      <c r="M126" s="82">
        <v>1.0</v>
      </c>
      <c r="N126" s="40"/>
      <c r="O126" s="40"/>
      <c r="P126" s="40"/>
      <c r="Q126" s="40"/>
      <c r="R126" s="40"/>
      <c r="S126" s="40"/>
      <c r="T126" s="40"/>
      <c r="U126" s="40"/>
      <c r="V126" s="40"/>
      <c r="W126" s="40"/>
      <c r="X126" s="79"/>
      <c r="Y126" s="79"/>
      <c r="Z126" s="79"/>
      <c r="AA126" s="98"/>
      <c r="AB126" s="79"/>
      <c r="AC126" s="79"/>
      <c r="AD126" s="79"/>
      <c r="AE126" s="79"/>
    </row>
    <row r="127">
      <c r="A127" s="80"/>
      <c r="B127" s="79" t="s">
        <v>946</v>
      </c>
      <c r="C127" s="81">
        <f t="shared" si="1"/>
        <v>3</v>
      </c>
      <c r="D127" s="79" t="s">
        <v>28077</v>
      </c>
      <c r="E127" s="81">
        <f t="shared" si="2"/>
        <v>67</v>
      </c>
      <c r="F127" s="37" t="s">
        <v>28188</v>
      </c>
      <c r="G127" s="81">
        <f t="shared" si="18"/>
        <v>44</v>
      </c>
      <c r="H127" s="37" t="s">
        <v>28061</v>
      </c>
      <c r="I127" s="81">
        <f t="shared" si="19"/>
        <v>13</v>
      </c>
      <c r="J127" s="40" t="str">
        <f t="shared" si="20"/>
        <v>Chốt đơn - Sản phẩm - Khỏe đẹp - Chăm sóc tóc</v>
      </c>
      <c r="K127" s="64" t="s">
        <v>132</v>
      </c>
      <c r="L127" s="40" t="s">
        <v>28124</v>
      </c>
      <c r="M127" s="82">
        <v>1.0</v>
      </c>
      <c r="N127" s="40"/>
      <c r="O127" s="40"/>
      <c r="P127" s="40"/>
      <c r="Q127" s="40"/>
      <c r="R127" s="40"/>
      <c r="S127" s="40"/>
      <c r="T127" s="40"/>
      <c r="U127" s="40"/>
      <c r="V127" s="40"/>
      <c r="W127" s="40"/>
      <c r="X127" s="79"/>
      <c r="Y127" s="79"/>
      <c r="Z127" s="79"/>
      <c r="AA127" s="98"/>
      <c r="AB127" s="79"/>
      <c r="AC127" s="79"/>
      <c r="AD127" s="79"/>
      <c r="AE127" s="79"/>
    </row>
    <row r="128">
      <c r="A128" s="80"/>
      <c r="B128" s="79" t="s">
        <v>946</v>
      </c>
      <c r="C128" s="81">
        <f t="shared" si="1"/>
        <v>3</v>
      </c>
      <c r="D128" s="79" t="s">
        <v>28077</v>
      </c>
      <c r="E128" s="81">
        <f t="shared" si="2"/>
        <v>67</v>
      </c>
      <c r="F128" s="37" t="s">
        <v>28188</v>
      </c>
      <c r="G128" s="81">
        <f t="shared" si="18"/>
        <v>44</v>
      </c>
      <c r="H128" s="37" t="s">
        <v>28364</v>
      </c>
      <c r="I128" s="81">
        <f t="shared" si="19"/>
        <v>100</v>
      </c>
      <c r="J128" s="40" t="str">
        <f t="shared" si="20"/>
        <v>Chốt đơn - Sản phẩm - Khỏe đẹp - Vật tư y tế</v>
      </c>
      <c r="K128" s="64" t="s">
        <v>1972</v>
      </c>
      <c r="L128" s="40" t="s">
        <v>28124</v>
      </c>
      <c r="M128" s="82">
        <v>1.0</v>
      </c>
      <c r="N128" s="40"/>
      <c r="O128" s="40"/>
      <c r="P128" s="40"/>
      <c r="Q128" s="40"/>
      <c r="R128" s="40"/>
      <c r="S128" s="40"/>
      <c r="T128" s="40"/>
      <c r="U128" s="40"/>
      <c r="V128" s="40"/>
      <c r="W128" s="40"/>
      <c r="X128" s="79"/>
      <c r="Y128" s="79"/>
      <c r="Z128" s="79"/>
      <c r="AA128" s="98"/>
      <c r="AB128" s="79"/>
      <c r="AC128" s="79"/>
      <c r="AD128" s="79"/>
      <c r="AE128" s="79"/>
    </row>
    <row r="129">
      <c r="A129" s="80"/>
      <c r="B129" s="79" t="s">
        <v>946</v>
      </c>
      <c r="C129" s="81">
        <f t="shared" si="1"/>
        <v>3</v>
      </c>
      <c r="D129" s="79" t="s">
        <v>28077</v>
      </c>
      <c r="E129" s="81">
        <f t="shared" si="2"/>
        <v>67</v>
      </c>
      <c r="F129" s="37" t="s">
        <v>28188</v>
      </c>
      <c r="G129" s="81">
        <f t="shared" si="18"/>
        <v>44</v>
      </c>
      <c r="H129" s="37" t="s">
        <v>28227</v>
      </c>
      <c r="I129" s="81">
        <f t="shared" si="19"/>
        <v>52</v>
      </c>
      <c r="J129" s="40" t="str">
        <f t="shared" si="20"/>
        <v>Chốt đơn - Sản phẩm - Khỏe đẹp - Nước hoa</v>
      </c>
      <c r="K129" s="64" t="s">
        <v>10746</v>
      </c>
      <c r="L129" s="40" t="s">
        <v>28124</v>
      </c>
      <c r="M129" s="82">
        <v>1.0</v>
      </c>
      <c r="N129" s="40"/>
      <c r="O129" s="40"/>
      <c r="P129" s="40"/>
      <c r="Q129" s="40"/>
      <c r="R129" s="40"/>
      <c r="S129" s="40"/>
      <c r="T129" s="40"/>
      <c r="U129" s="40"/>
      <c r="V129" s="40"/>
      <c r="W129" s="40"/>
      <c r="X129" s="79"/>
      <c r="Y129" s="79"/>
      <c r="Z129" s="79"/>
      <c r="AA129" s="98"/>
      <c r="AB129" s="79"/>
      <c r="AC129" s="79"/>
      <c r="AD129" s="79"/>
      <c r="AE129" s="79"/>
    </row>
    <row r="130">
      <c r="A130" s="80"/>
      <c r="B130" s="79" t="s">
        <v>946</v>
      </c>
      <c r="C130" s="81">
        <f t="shared" si="1"/>
        <v>3</v>
      </c>
      <c r="D130" s="79" t="s">
        <v>28077</v>
      </c>
      <c r="E130" s="81">
        <f t="shared" si="2"/>
        <v>67</v>
      </c>
      <c r="F130" s="37" t="s">
        <v>28188</v>
      </c>
      <c r="G130" s="81">
        <f t="shared" si="18"/>
        <v>44</v>
      </c>
      <c r="H130" s="37" t="s">
        <v>28359</v>
      </c>
      <c r="I130" s="81">
        <f t="shared" si="19"/>
        <v>97</v>
      </c>
      <c r="J130" s="40" t="str">
        <f t="shared" si="20"/>
        <v>Chốt đơn - Sản phẩm - Khỏe đẹp - Trang điểm</v>
      </c>
      <c r="K130" s="64" t="s">
        <v>446</v>
      </c>
      <c r="L130" s="40" t="s">
        <v>28124</v>
      </c>
      <c r="M130" s="82">
        <v>1.0</v>
      </c>
      <c r="N130" s="40"/>
      <c r="O130" s="40"/>
      <c r="P130" s="40"/>
      <c r="Q130" s="40"/>
      <c r="R130" s="40"/>
      <c r="S130" s="40"/>
      <c r="T130" s="40"/>
      <c r="U130" s="40"/>
      <c r="V130" s="40"/>
      <c r="W130" s="40"/>
      <c r="X130" s="79"/>
      <c r="Y130" s="79"/>
      <c r="Z130" s="79"/>
      <c r="AA130" s="98"/>
      <c r="AB130" s="79"/>
      <c r="AC130" s="79"/>
      <c r="AD130" s="79"/>
      <c r="AE130" s="79"/>
    </row>
    <row r="131">
      <c r="A131" s="80"/>
      <c r="B131" s="79" t="s">
        <v>946</v>
      </c>
      <c r="C131" s="81">
        <f t="shared" si="1"/>
        <v>3</v>
      </c>
      <c r="D131" s="79" t="s">
        <v>28077</v>
      </c>
      <c r="E131" s="81">
        <f t="shared" si="2"/>
        <v>67</v>
      </c>
      <c r="F131" s="37" t="s">
        <v>28188</v>
      </c>
      <c r="G131" s="81">
        <f t="shared" si="18"/>
        <v>44</v>
      </c>
      <c r="H131" s="37" t="s">
        <v>28091</v>
      </c>
      <c r="I131" s="81">
        <f t="shared" si="19"/>
        <v>20</v>
      </c>
      <c r="J131" s="40" t="str">
        <f t="shared" si="20"/>
        <v>Chốt đơn - Sản phẩm - Khỏe đẹp - Dụng cụ làm đẹp</v>
      </c>
      <c r="K131" s="64" t="s">
        <v>448</v>
      </c>
      <c r="L131" s="40" t="s">
        <v>28124</v>
      </c>
      <c r="M131" s="82">
        <v>1.0</v>
      </c>
      <c r="N131" s="40"/>
      <c r="O131" s="40"/>
      <c r="P131" s="40"/>
      <c r="Q131" s="40"/>
      <c r="R131" s="40"/>
      <c r="S131" s="40"/>
      <c r="T131" s="40"/>
      <c r="U131" s="40"/>
      <c r="V131" s="40"/>
      <c r="W131" s="40"/>
      <c r="X131" s="79"/>
      <c r="Y131" s="79"/>
      <c r="Z131" s="79"/>
      <c r="AA131" s="98"/>
      <c r="AB131" s="79"/>
      <c r="AC131" s="79"/>
      <c r="AD131" s="79"/>
      <c r="AE131" s="79"/>
    </row>
    <row r="132">
      <c r="A132" s="80"/>
      <c r="B132" s="79" t="s">
        <v>946</v>
      </c>
      <c r="C132" s="81">
        <f t="shared" si="1"/>
        <v>3</v>
      </c>
      <c r="D132" s="79" t="s">
        <v>28077</v>
      </c>
      <c r="E132" s="81">
        <f t="shared" si="2"/>
        <v>67</v>
      </c>
      <c r="F132" s="37" t="s">
        <v>28188</v>
      </c>
      <c r="G132" s="81">
        <f t="shared" si="18"/>
        <v>44</v>
      </c>
      <c r="H132" s="37" t="s">
        <v>28028</v>
      </c>
      <c r="I132" s="81">
        <f t="shared" si="19"/>
        <v>7</v>
      </c>
      <c r="J132" s="40" t="str">
        <f t="shared" si="20"/>
        <v>Chốt đơn - Sản phẩm - Khỏe đẹp - Chăm sóc cá nhân</v>
      </c>
      <c r="K132" s="64" t="s">
        <v>334</v>
      </c>
      <c r="L132" s="40" t="s">
        <v>28124</v>
      </c>
      <c r="M132" s="82">
        <v>1.0</v>
      </c>
      <c r="N132" s="40"/>
      <c r="O132" s="40"/>
      <c r="P132" s="40"/>
      <c r="Q132" s="40"/>
      <c r="R132" s="40"/>
      <c r="S132" s="40"/>
      <c r="T132" s="40"/>
      <c r="U132" s="40"/>
      <c r="V132" s="40"/>
      <c r="W132" s="40"/>
      <c r="X132" s="79"/>
      <c r="Y132" s="79"/>
      <c r="Z132" s="79"/>
      <c r="AA132" s="98"/>
      <c r="AB132" s="79"/>
      <c r="AC132" s="79"/>
      <c r="AD132" s="79"/>
      <c r="AE132" s="79"/>
    </row>
    <row r="133">
      <c r="A133" s="80"/>
      <c r="B133" s="79" t="s">
        <v>946</v>
      </c>
      <c r="C133" s="81">
        <f t="shared" si="1"/>
        <v>3</v>
      </c>
      <c r="D133" s="79" t="s">
        <v>28077</v>
      </c>
      <c r="E133" s="81">
        <f t="shared" si="2"/>
        <v>67</v>
      </c>
      <c r="F133" s="37" t="s">
        <v>28188</v>
      </c>
      <c r="G133" s="81">
        <f t="shared" si="18"/>
        <v>44</v>
      </c>
      <c r="H133" s="37" t="s">
        <v>29</v>
      </c>
      <c r="I133" s="81">
        <f t="shared" si="19"/>
        <v>40</v>
      </c>
      <c r="J133" s="40" t="str">
        <f t="shared" si="20"/>
        <v>Chốt đơn - Sản phẩm - Khỏe đẹp - Khác</v>
      </c>
      <c r="K133" s="64" t="s">
        <v>28372</v>
      </c>
      <c r="L133" s="40" t="s">
        <v>28124</v>
      </c>
      <c r="M133" s="82">
        <v>1.0</v>
      </c>
      <c r="N133" s="40"/>
      <c r="O133" s="40"/>
      <c r="P133" s="40"/>
      <c r="Q133" s="40"/>
      <c r="R133" s="40"/>
      <c r="S133" s="40"/>
      <c r="T133" s="40"/>
      <c r="U133" s="40"/>
      <c r="V133" s="40"/>
      <c r="W133" s="40"/>
      <c r="X133" s="79"/>
      <c r="Y133" s="79"/>
      <c r="Z133" s="79"/>
      <c r="AA133" s="98"/>
      <c r="AB133" s="79"/>
      <c r="AC133" s="79"/>
      <c r="AD133" s="79"/>
      <c r="AE133" s="79"/>
    </row>
    <row r="134">
      <c r="A134" s="80"/>
      <c r="B134" s="79" t="s">
        <v>946</v>
      </c>
      <c r="C134" s="81">
        <f t="shared" si="1"/>
        <v>3</v>
      </c>
      <c r="D134" s="79" t="s">
        <v>28077</v>
      </c>
      <c r="E134" s="81">
        <f t="shared" si="2"/>
        <v>67</v>
      </c>
      <c r="F134" s="37" t="s">
        <v>28319</v>
      </c>
      <c r="G134" s="81">
        <f t="shared" si="18"/>
        <v>80</v>
      </c>
      <c r="H134" s="37" t="s">
        <v>28056</v>
      </c>
      <c r="I134" s="81">
        <f t="shared" si="19"/>
        <v>12</v>
      </c>
      <c r="J134" s="40" t="str">
        <f t="shared" si="20"/>
        <v>Chốt đơn - Sản phẩm - Thú cưng - Chăm sóc thú cưng</v>
      </c>
      <c r="K134" s="64" t="s">
        <v>28373</v>
      </c>
      <c r="L134" s="40" t="s">
        <v>28124</v>
      </c>
      <c r="M134" s="82">
        <v>1.0</v>
      </c>
      <c r="N134" s="40"/>
      <c r="O134" s="40"/>
      <c r="P134" s="40"/>
      <c r="Q134" s="40"/>
      <c r="R134" s="40"/>
      <c r="S134" s="40"/>
      <c r="T134" s="40"/>
      <c r="U134" s="40"/>
      <c r="V134" s="40"/>
      <c r="W134" s="40"/>
      <c r="X134" s="79"/>
      <c r="Y134" s="79"/>
      <c r="Z134" s="79"/>
      <c r="AA134" s="98"/>
      <c r="AB134" s="79"/>
      <c r="AC134" s="79"/>
      <c r="AD134" s="79"/>
      <c r="AE134" s="79"/>
    </row>
    <row r="135">
      <c r="A135" s="80"/>
      <c r="B135" s="40" t="s">
        <v>946</v>
      </c>
      <c r="C135" s="81">
        <f t="shared" si="1"/>
        <v>3</v>
      </c>
      <c r="D135" s="40" t="s">
        <v>28077</v>
      </c>
      <c r="E135" s="81">
        <f t="shared" si="2"/>
        <v>67</v>
      </c>
      <c r="F135" s="27" t="s">
        <v>28319</v>
      </c>
      <c r="G135" s="81">
        <f t="shared" si="18"/>
        <v>80</v>
      </c>
      <c r="H135" s="37" t="s">
        <v>28365</v>
      </c>
      <c r="I135" s="81">
        <f t="shared" si="19"/>
        <v>101</v>
      </c>
      <c r="J135" s="40" t="str">
        <f t="shared" si="20"/>
        <v>Chốt đơn - Sản phẩm - Thú cưng - Vệ sinh cho thú cưng</v>
      </c>
      <c r="K135" s="64" t="s">
        <v>28374</v>
      </c>
      <c r="L135" s="40" t="s">
        <v>28124</v>
      </c>
      <c r="M135" s="82">
        <v>1.0</v>
      </c>
      <c r="N135" s="40"/>
      <c r="O135" s="40"/>
      <c r="P135" s="40"/>
      <c r="Q135" s="40"/>
      <c r="R135" s="40"/>
      <c r="S135" s="40"/>
      <c r="T135" s="40"/>
      <c r="U135" s="40"/>
      <c r="V135" s="40"/>
      <c r="W135" s="40"/>
      <c r="X135" s="79"/>
      <c r="Y135" s="79"/>
      <c r="Z135" s="79"/>
      <c r="AA135" s="98"/>
      <c r="AB135" s="79"/>
      <c r="AC135" s="79"/>
      <c r="AD135" s="79"/>
      <c r="AE135" s="79"/>
    </row>
    <row r="136">
      <c r="A136" s="80"/>
      <c r="B136" s="40" t="s">
        <v>946</v>
      </c>
      <c r="C136" s="81">
        <f t="shared" si="1"/>
        <v>3</v>
      </c>
      <c r="D136" s="40" t="s">
        <v>28077</v>
      </c>
      <c r="E136" s="81">
        <f t="shared" si="2"/>
        <v>67</v>
      </c>
      <c r="F136" s="27" t="s">
        <v>28319</v>
      </c>
      <c r="G136" s="81">
        <f t="shared" si="18"/>
        <v>80</v>
      </c>
      <c r="H136" s="37" t="s">
        <v>28353</v>
      </c>
      <c r="I136" s="81">
        <f t="shared" si="19"/>
        <v>93</v>
      </c>
      <c r="J136" s="40" t="str">
        <f t="shared" si="20"/>
        <v>Chốt đơn - Sản phẩm - Thú cưng - Thức ăn cho thú cưng</v>
      </c>
      <c r="K136" s="64" t="s">
        <v>28375</v>
      </c>
      <c r="L136" s="40" t="s">
        <v>28124</v>
      </c>
      <c r="M136" s="82">
        <v>1.0</v>
      </c>
      <c r="N136" s="40"/>
      <c r="O136" s="40"/>
      <c r="P136" s="40"/>
      <c r="Q136" s="40"/>
      <c r="R136" s="40"/>
      <c r="S136" s="40"/>
      <c r="T136" s="40"/>
      <c r="U136" s="40"/>
      <c r="V136" s="40"/>
      <c r="W136" s="40"/>
      <c r="X136" s="79"/>
      <c r="Y136" s="79"/>
      <c r="Z136" s="79"/>
      <c r="AA136" s="98"/>
      <c r="AB136" s="79"/>
      <c r="AC136" s="79"/>
      <c r="AD136" s="79"/>
      <c r="AE136" s="79"/>
    </row>
    <row r="137">
      <c r="A137" s="80"/>
      <c r="B137" s="40" t="s">
        <v>946</v>
      </c>
      <c r="C137" s="81">
        <f t="shared" si="1"/>
        <v>3</v>
      </c>
      <c r="D137" s="40" t="s">
        <v>28077</v>
      </c>
      <c r="E137" s="81">
        <f t="shared" si="2"/>
        <v>67</v>
      </c>
      <c r="F137" s="27" t="s">
        <v>28319</v>
      </c>
      <c r="G137" s="81">
        <f t="shared" si="18"/>
        <v>80</v>
      </c>
      <c r="H137" s="37" t="s">
        <v>28282</v>
      </c>
      <c r="I137" s="81">
        <f t="shared" si="19"/>
        <v>69</v>
      </c>
      <c r="J137" s="40" t="str">
        <f t="shared" si="20"/>
        <v>Chốt đơn - Sản phẩm - Thú cưng - Quần áo thú cưng</v>
      </c>
      <c r="K137" s="64" t="s">
        <v>28376</v>
      </c>
      <c r="L137" s="40" t="s">
        <v>28124</v>
      </c>
      <c r="M137" s="82">
        <v>1.0</v>
      </c>
      <c r="N137" s="40"/>
      <c r="O137" s="40"/>
      <c r="P137" s="40"/>
      <c r="Q137" s="40"/>
      <c r="R137" s="40"/>
      <c r="S137" s="40"/>
      <c r="T137" s="40"/>
      <c r="U137" s="40"/>
      <c r="V137" s="40"/>
      <c r="W137" s="40"/>
      <c r="X137" s="79"/>
      <c r="Y137" s="79"/>
      <c r="Z137" s="79"/>
      <c r="AA137" s="98"/>
      <c r="AB137" s="79"/>
      <c r="AC137" s="79"/>
      <c r="AD137" s="79"/>
      <c r="AE137" s="79"/>
    </row>
    <row r="138">
      <c r="A138" s="80"/>
      <c r="B138" s="40" t="s">
        <v>946</v>
      </c>
      <c r="C138" s="81">
        <f t="shared" si="1"/>
        <v>3</v>
      </c>
      <c r="D138" s="40" t="s">
        <v>28077</v>
      </c>
      <c r="E138" s="81">
        <f t="shared" si="2"/>
        <v>67</v>
      </c>
      <c r="F138" s="27" t="s">
        <v>28319</v>
      </c>
      <c r="G138" s="81">
        <f t="shared" si="18"/>
        <v>80</v>
      </c>
      <c r="H138" s="37" t="s">
        <v>28238</v>
      </c>
      <c r="I138" s="81">
        <f t="shared" si="19"/>
        <v>55</v>
      </c>
      <c r="J138" s="40" t="str">
        <f t="shared" si="20"/>
        <v>Chốt đơn - Sản phẩm - Thú cưng - Phụ kiện cho thú cưng</v>
      </c>
      <c r="K138" s="64" t="s">
        <v>28377</v>
      </c>
      <c r="L138" s="40" t="s">
        <v>28124</v>
      </c>
      <c r="M138" s="82">
        <v>1.0</v>
      </c>
      <c r="N138" s="40"/>
      <c r="O138" s="40"/>
      <c r="P138" s="40"/>
      <c r="Q138" s="40"/>
      <c r="R138" s="40"/>
      <c r="S138" s="40"/>
      <c r="T138" s="40"/>
      <c r="U138" s="40"/>
      <c r="V138" s="40"/>
      <c r="W138" s="40"/>
      <c r="X138" s="79"/>
      <c r="Y138" s="79"/>
      <c r="Z138" s="79"/>
      <c r="AA138" s="98"/>
      <c r="AB138" s="79"/>
      <c r="AC138" s="79"/>
      <c r="AD138" s="79"/>
      <c r="AE138" s="79"/>
    </row>
    <row r="139">
      <c r="A139" s="80"/>
      <c r="B139" s="40" t="s">
        <v>946</v>
      </c>
      <c r="C139" s="81">
        <f t="shared" si="1"/>
        <v>3</v>
      </c>
      <c r="D139" s="40" t="s">
        <v>28077</v>
      </c>
      <c r="E139" s="81">
        <f t="shared" si="2"/>
        <v>67</v>
      </c>
      <c r="F139" s="27" t="s">
        <v>28319</v>
      </c>
      <c r="G139" s="81">
        <f t="shared" si="18"/>
        <v>80</v>
      </c>
      <c r="H139" s="37" t="s">
        <v>29</v>
      </c>
      <c r="I139" s="81">
        <f t="shared" si="19"/>
        <v>40</v>
      </c>
      <c r="J139" s="40" t="str">
        <f t="shared" si="20"/>
        <v>Chốt đơn - Sản phẩm - Thú cưng - Khác</v>
      </c>
      <c r="K139" s="64" t="s">
        <v>18015</v>
      </c>
      <c r="L139" s="40" t="s">
        <v>28124</v>
      </c>
      <c r="M139" s="82">
        <v>1.0</v>
      </c>
      <c r="N139" s="40"/>
      <c r="O139" s="40"/>
      <c r="P139" s="40"/>
      <c r="Q139" s="40"/>
      <c r="R139" s="40"/>
      <c r="S139" s="40"/>
      <c r="T139" s="40"/>
      <c r="U139" s="40"/>
      <c r="V139" s="40"/>
      <c r="W139" s="40"/>
      <c r="X139" s="79"/>
      <c r="Y139" s="79"/>
      <c r="Z139" s="79"/>
      <c r="AA139" s="98"/>
      <c r="AB139" s="79"/>
      <c r="AC139" s="79"/>
      <c r="AD139" s="79"/>
      <c r="AE139" s="79"/>
    </row>
    <row r="140">
      <c r="A140" s="80"/>
      <c r="B140" s="40" t="s">
        <v>946</v>
      </c>
      <c r="C140" s="81">
        <f t="shared" si="1"/>
        <v>3</v>
      </c>
      <c r="D140" s="40" t="s">
        <v>28077</v>
      </c>
      <c r="E140" s="81">
        <f t="shared" si="2"/>
        <v>67</v>
      </c>
      <c r="F140" s="27" t="s">
        <v>28338</v>
      </c>
      <c r="G140" s="81">
        <f t="shared" si="18"/>
        <v>87</v>
      </c>
      <c r="H140" s="37" t="s">
        <v>28347</v>
      </c>
      <c r="I140" s="81">
        <f t="shared" si="19"/>
        <v>90</v>
      </c>
      <c r="J140" s="40" t="str">
        <f t="shared" si="20"/>
        <v>Chốt đơn - Sản phẩm - Văn phòng phẩm - Thiết Bị Trường Học</v>
      </c>
      <c r="K140" s="64" t="s">
        <v>1526</v>
      </c>
      <c r="L140" s="40" t="s">
        <v>28124</v>
      </c>
      <c r="M140" s="82">
        <v>1.0</v>
      </c>
      <c r="N140" s="40"/>
      <c r="O140" s="40"/>
      <c r="P140" s="40"/>
      <c r="Q140" s="40"/>
      <c r="R140" s="40"/>
      <c r="S140" s="40"/>
      <c r="T140" s="40"/>
      <c r="U140" s="40"/>
      <c r="V140" s="40"/>
      <c r="W140" s="40"/>
      <c r="X140" s="79"/>
      <c r="Y140" s="79"/>
      <c r="Z140" s="79"/>
      <c r="AA140" s="98"/>
      <c r="AB140" s="79"/>
      <c r="AC140" s="79"/>
      <c r="AD140" s="79"/>
      <c r="AE140" s="79"/>
    </row>
    <row r="141">
      <c r="A141" s="80"/>
      <c r="B141" s="40" t="s">
        <v>946</v>
      </c>
      <c r="C141" s="81">
        <f t="shared" si="1"/>
        <v>3</v>
      </c>
      <c r="D141" s="40" t="s">
        <v>28077</v>
      </c>
      <c r="E141" s="81">
        <f t="shared" si="2"/>
        <v>67</v>
      </c>
      <c r="F141" s="27" t="s">
        <v>28338</v>
      </c>
      <c r="G141" s="81">
        <f t="shared" si="18"/>
        <v>87</v>
      </c>
      <c r="H141" s="37" t="s">
        <v>28274</v>
      </c>
      <c r="I141" s="81">
        <f t="shared" si="19"/>
        <v>66</v>
      </c>
      <c r="J141" s="40" t="str">
        <f t="shared" si="20"/>
        <v>Chốt đơn - Sản phẩm - Văn phòng phẩm - Quà Tặng - Giấy Gói</v>
      </c>
      <c r="K141" s="64" t="s">
        <v>28378</v>
      </c>
      <c r="L141" s="40" t="s">
        <v>28124</v>
      </c>
      <c r="M141" s="82">
        <v>1.0</v>
      </c>
      <c r="N141" s="40"/>
      <c r="O141" s="40"/>
      <c r="P141" s="40"/>
      <c r="Q141" s="40"/>
      <c r="R141" s="40"/>
      <c r="S141" s="40"/>
      <c r="T141" s="40"/>
      <c r="U141" s="40"/>
      <c r="V141" s="40"/>
      <c r="W141" s="40"/>
      <c r="X141" s="79"/>
      <c r="Y141" s="79"/>
      <c r="Z141" s="79"/>
      <c r="AA141" s="98"/>
      <c r="AB141" s="79"/>
      <c r="AC141" s="79"/>
      <c r="AD141" s="79"/>
      <c r="AE141" s="79"/>
    </row>
    <row r="142">
      <c r="A142" s="80"/>
      <c r="B142" s="40" t="s">
        <v>946</v>
      </c>
      <c r="C142" s="81">
        <f t="shared" si="1"/>
        <v>3</v>
      </c>
      <c r="D142" s="40" t="s">
        <v>28077</v>
      </c>
      <c r="E142" s="81">
        <f t="shared" si="2"/>
        <v>67</v>
      </c>
      <c r="F142" s="27" t="s">
        <v>28338</v>
      </c>
      <c r="G142" s="81">
        <f t="shared" si="18"/>
        <v>87</v>
      </c>
      <c r="H142" s="37" t="s">
        <v>28170</v>
      </c>
      <c r="I142" s="81">
        <f t="shared" si="19"/>
        <v>39</v>
      </c>
      <c r="J142" s="40" t="str">
        <f t="shared" si="20"/>
        <v>Chốt đơn - Sản phẩm - Văn phòng phẩm - Họa cụ</v>
      </c>
      <c r="K142" s="64" t="s">
        <v>28379</v>
      </c>
      <c r="L142" s="40" t="s">
        <v>28124</v>
      </c>
      <c r="M142" s="82">
        <v>1.0</v>
      </c>
      <c r="N142" s="40"/>
      <c r="O142" s="40"/>
      <c r="P142" s="40"/>
      <c r="Q142" s="40"/>
      <c r="R142" s="40"/>
      <c r="S142" s="40"/>
      <c r="T142" s="40"/>
      <c r="U142" s="40"/>
      <c r="V142" s="40"/>
      <c r="W142" s="40"/>
      <c r="X142" s="79"/>
      <c r="Y142" s="79"/>
      <c r="Z142" s="79"/>
      <c r="AA142" s="98"/>
      <c r="AB142" s="79"/>
      <c r="AC142" s="79"/>
      <c r="AD142" s="79"/>
      <c r="AE142" s="79"/>
    </row>
    <row r="143">
      <c r="A143" s="80"/>
      <c r="B143" s="40" t="s">
        <v>946</v>
      </c>
      <c r="C143" s="81">
        <f t="shared" si="1"/>
        <v>3</v>
      </c>
      <c r="D143" s="40" t="s">
        <v>28077</v>
      </c>
      <c r="E143" s="81">
        <f t="shared" si="2"/>
        <v>67</v>
      </c>
      <c r="F143" s="27" t="s">
        <v>28338</v>
      </c>
      <c r="G143" s="81">
        <f t="shared" si="18"/>
        <v>87</v>
      </c>
      <c r="H143" s="37" t="s">
        <v>28011</v>
      </c>
      <c r="I143" s="81">
        <f t="shared" si="19"/>
        <v>4</v>
      </c>
      <c r="J143" s="40" t="str">
        <f t="shared" si="20"/>
        <v>Chốt đơn - Sản phẩm - Văn phòng phẩm - Bút Các Loại</v>
      </c>
      <c r="K143" s="64" t="s">
        <v>3063</v>
      </c>
      <c r="L143" s="40" t="s">
        <v>28124</v>
      </c>
      <c r="M143" s="82">
        <v>1.0</v>
      </c>
      <c r="N143" s="40"/>
      <c r="O143" s="40"/>
      <c r="P143" s="40"/>
      <c r="Q143" s="40"/>
      <c r="R143" s="40"/>
      <c r="S143" s="40"/>
      <c r="T143" s="40"/>
      <c r="U143" s="40"/>
      <c r="V143" s="40"/>
      <c r="W143" s="40"/>
      <c r="X143" s="79"/>
      <c r="Y143" s="79"/>
      <c r="Z143" s="79"/>
      <c r="AA143" s="98"/>
      <c r="AB143" s="79"/>
      <c r="AC143" s="79"/>
      <c r="AD143" s="79"/>
      <c r="AE143" s="79"/>
    </row>
    <row r="144">
      <c r="A144" s="80"/>
      <c r="B144" s="40" t="s">
        <v>946</v>
      </c>
      <c r="C144" s="81">
        <f t="shared" si="1"/>
        <v>3</v>
      </c>
      <c r="D144" s="40" t="s">
        <v>28077</v>
      </c>
      <c r="E144" s="81">
        <f t="shared" si="2"/>
        <v>67</v>
      </c>
      <c r="F144" s="27" t="s">
        <v>28338</v>
      </c>
      <c r="G144" s="81">
        <f t="shared" si="18"/>
        <v>87</v>
      </c>
      <c r="H144" s="37" t="s">
        <v>28351</v>
      </c>
      <c r="I144" s="81">
        <f t="shared" si="19"/>
        <v>92</v>
      </c>
      <c r="J144" s="40" t="str">
        <f t="shared" si="20"/>
        <v>Chốt đơn - Sản phẩm - Văn phòng phẩm - Thư Tín</v>
      </c>
      <c r="K144" s="64" t="s">
        <v>8783</v>
      </c>
      <c r="L144" s="40" t="s">
        <v>28124</v>
      </c>
      <c r="M144" s="82">
        <v>1.0</v>
      </c>
      <c r="N144" s="40"/>
      <c r="O144" s="40"/>
      <c r="P144" s="40"/>
      <c r="Q144" s="40"/>
      <c r="R144" s="40"/>
      <c r="S144" s="40"/>
      <c r="T144" s="40"/>
      <c r="U144" s="40"/>
      <c r="V144" s="40"/>
      <c r="W144" s="40"/>
      <c r="X144" s="79"/>
      <c r="Y144" s="79"/>
      <c r="Z144" s="79"/>
      <c r="AA144" s="98"/>
      <c r="AB144" s="79"/>
      <c r="AC144" s="79"/>
      <c r="AD144" s="79"/>
      <c r="AE144" s="79"/>
    </row>
    <row r="145">
      <c r="A145" s="80"/>
      <c r="B145" s="40" t="s">
        <v>946</v>
      </c>
      <c r="C145" s="81">
        <f t="shared" si="1"/>
        <v>3</v>
      </c>
      <c r="D145" s="40" t="s">
        <v>28077</v>
      </c>
      <c r="E145" s="81">
        <f t="shared" si="2"/>
        <v>67</v>
      </c>
      <c r="F145" s="27" t="s">
        <v>28338</v>
      </c>
      <c r="G145" s="81">
        <f t="shared" si="18"/>
        <v>87</v>
      </c>
      <c r="H145" s="37" t="s">
        <v>28315</v>
      </c>
      <c r="I145" s="81">
        <f t="shared" si="19"/>
        <v>79</v>
      </c>
      <c r="J145" s="40" t="str">
        <f t="shared" si="20"/>
        <v>Chốt đơn - Sản phẩm - Văn phòng phẩm - Sổ &amp; Giấy Các Loại</v>
      </c>
      <c r="K145" s="64" t="s">
        <v>28380</v>
      </c>
      <c r="L145" s="40" t="s">
        <v>28124</v>
      </c>
      <c r="M145" s="82">
        <v>1.0</v>
      </c>
      <c r="N145" s="40"/>
      <c r="O145" s="40"/>
      <c r="P145" s="40"/>
      <c r="Q145" s="40"/>
      <c r="R145" s="40"/>
      <c r="S145" s="40"/>
      <c r="T145" s="40"/>
      <c r="U145" s="40"/>
      <c r="V145" s="40"/>
      <c r="W145" s="40"/>
      <c r="X145" s="79"/>
      <c r="Y145" s="79"/>
      <c r="Z145" s="79"/>
      <c r="AA145" s="98"/>
      <c r="AB145" s="79"/>
      <c r="AC145" s="79"/>
      <c r="AD145" s="79"/>
      <c r="AE145" s="79"/>
    </row>
    <row r="146">
      <c r="A146" s="80"/>
      <c r="B146" s="40" t="s">
        <v>946</v>
      </c>
      <c r="C146" s="81">
        <f t="shared" si="1"/>
        <v>3</v>
      </c>
      <c r="D146" s="40" t="s">
        <v>28077</v>
      </c>
      <c r="E146" s="81">
        <f t="shared" si="2"/>
        <v>67</v>
      </c>
      <c r="F146" s="27" t="s">
        <v>28338</v>
      </c>
      <c r="G146" s="81">
        <f t="shared" si="18"/>
        <v>87</v>
      </c>
      <c r="H146" s="37" t="s">
        <v>29</v>
      </c>
      <c r="I146" s="81">
        <f t="shared" si="19"/>
        <v>40</v>
      </c>
      <c r="J146" s="40" t="str">
        <f t="shared" si="20"/>
        <v>Chốt đơn - Sản phẩm - Văn phòng phẩm - Khác</v>
      </c>
      <c r="K146" s="64" t="s">
        <v>28381</v>
      </c>
      <c r="L146" s="40" t="s">
        <v>28124</v>
      </c>
      <c r="M146" s="82">
        <v>1.0</v>
      </c>
      <c r="N146" s="40"/>
      <c r="O146" s="40"/>
      <c r="P146" s="40"/>
      <c r="Q146" s="40"/>
      <c r="R146" s="40"/>
      <c r="S146" s="40"/>
      <c r="T146" s="40"/>
      <c r="U146" s="40"/>
      <c r="V146" s="40"/>
      <c r="W146" s="40"/>
      <c r="X146" s="79"/>
      <c r="Y146" s="79"/>
      <c r="Z146" s="79"/>
      <c r="AA146" s="98"/>
      <c r="AB146" s="79"/>
      <c r="AC146" s="79"/>
      <c r="AD146" s="79"/>
      <c r="AE146" s="79"/>
    </row>
    <row r="147">
      <c r="A147" s="80"/>
      <c r="B147" s="40" t="s">
        <v>946</v>
      </c>
      <c r="C147" s="81">
        <f t="shared" si="1"/>
        <v>3</v>
      </c>
      <c r="D147" s="40" t="s">
        <v>28077</v>
      </c>
      <c r="E147" s="81">
        <f t="shared" si="2"/>
        <v>67</v>
      </c>
      <c r="F147" s="27" t="s">
        <v>28065</v>
      </c>
      <c r="G147" s="81">
        <f t="shared" si="18"/>
        <v>14</v>
      </c>
      <c r="H147" s="79"/>
      <c r="I147" s="79"/>
      <c r="J147" s="40" t="str">
        <f>CONCATENATE(B147," - ",D147," - ",F147 )</f>
        <v>Chốt đơn - Sản phẩm - Chung</v>
      </c>
      <c r="K147" s="64" t="s">
        <v>672</v>
      </c>
      <c r="L147" s="40" t="s">
        <v>28124</v>
      </c>
      <c r="M147" s="82">
        <v>1.0</v>
      </c>
      <c r="N147" s="40"/>
      <c r="O147" s="40"/>
      <c r="P147" s="40"/>
      <c r="Q147" s="40"/>
      <c r="R147" s="40"/>
      <c r="S147" s="40"/>
      <c r="T147" s="40"/>
      <c r="U147" s="40"/>
      <c r="V147" s="40"/>
      <c r="W147" s="40"/>
      <c r="X147" s="79"/>
      <c r="Y147" s="79"/>
      <c r="Z147" s="79"/>
      <c r="AA147" s="98"/>
      <c r="AB147" s="79"/>
      <c r="AC147" s="79"/>
      <c r="AD147" s="79"/>
      <c r="AE147" s="79"/>
    </row>
    <row r="148">
      <c r="A148" s="80">
        <f t="shared" ref="A148:A149" si="21">INDEX($Y$1:$Y$980, MATCH(K148, $AA$1:$AA$980, 0))</f>
        <v>76</v>
      </c>
      <c r="B148" s="79" t="s">
        <v>946</v>
      </c>
      <c r="C148" s="81">
        <f t="shared" si="1"/>
        <v>3</v>
      </c>
      <c r="D148" s="79" t="s">
        <v>28077</v>
      </c>
      <c r="E148" s="81">
        <f t="shared" si="2"/>
        <v>67</v>
      </c>
      <c r="F148" s="79"/>
      <c r="G148" s="79"/>
      <c r="H148" s="79"/>
      <c r="I148" s="79"/>
      <c r="J148" s="79" t="str">
        <f t="shared" ref="J148:J149" si="22">CONCATENATE(B148," - ",D148)</f>
        <v>Chốt đơn - Sản phẩm</v>
      </c>
      <c r="K148" s="64" t="s">
        <v>23637</v>
      </c>
      <c r="L148" s="79" t="s">
        <v>28124</v>
      </c>
      <c r="M148" s="101">
        <v>1.0</v>
      </c>
      <c r="N148" s="79"/>
      <c r="O148" s="79"/>
      <c r="P148" s="79"/>
      <c r="Q148" s="79"/>
      <c r="R148" s="79"/>
      <c r="S148" s="79"/>
      <c r="T148" s="79"/>
      <c r="U148" s="79"/>
      <c r="V148" s="79"/>
      <c r="W148" s="79"/>
      <c r="X148" s="79"/>
      <c r="Y148" s="79"/>
      <c r="Z148" s="79"/>
      <c r="AA148" s="79"/>
      <c r="AB148" s="79"/>
      <c r="AC148" s="79"/>
      <c r="AD148" s="79"/>
      <c r="AE148" s="79"/>
    </row>
    <row r="149">
      <c r="A149" s="80">
        <f t="shared" si="21"/>
        <v>28</v>
      </c>
      <c r="B149" s="40" t="s">
        <v>946</v>
      </c>
      <c r="C149" s="81">
        <f t="shared" si="1"/>
        <v>3</v>
      </c>
      <c r="D149" s="40" t="s">
        <v>28285</v>
      </c>
      <c r="E149" s="81">
        <f t="shared" si="2"/>
        <v>70</v>
      </c>
      <c r="F149" s="40"/>
      <c r="G149" s="79"/>
      <c r="H149" s="40"/>
      <c r="I149" s="79"/>
      <c r="J149" s="40" t="str">
        <f t="shared" si="22"/>
        <v>Chốt đơn - Số điện thoại nhận hàng</v>
      </c>
      <c r="K149" s="64" t="s">
        <v>25</v>
      </c>
      <c r="L149" s="40" t="s">
        <v>28124</v>
      </c>
      <c r="M149" s="82">
        <v>1.0</v>
      </c>
      <c r="N149" s="40"/>
      <c r="O149" s="40"/>
      <c r="P149" s="40"/>
      <c r="Q149" s="40"/>
      <c r="R149" s="40"/>
      <c r="S149" s="40"/>
      <c r="T149" s="40"/>
      <c r="U149" s="40"/>
      <c r="V149" s="40"/>
      <c r="W149" s="40"/>
      <c r="X149" s="79"/>
      <c r="Y149" s="79"/>
      <c r="Z149" s="79"/>
      <c r="AA149" s="98"/>
      <c r="AB149" s="79"/>
      <c r="AC149" s="79"/>
      <c r="AD149" s="79"/>
      <c r="AE149" s="79"/>
    </row>
    <row r="150">
      <c r="A150" s="80"/>
      <c r="B150" s="40" t="s">
        <v>946</v>
      </c>
      <c r="C150" s="81">
        <f t="shared" si="1"/>
        <v>3</v>
      </c>
      <c r="D150" s="40" t="s">
        <v>27959</v>
      </c>
      <c r="E150" s="81">
        <f t="shared" si="2"/>
        <v>71</v>
      </c>
      <c r="F150" s="27" t="s">
        <v>28217</v>
      </c>
      <c r="G150" s="81">
        <f t="shared" ref="G150:G152" si="23">VLOOKUP(F150, $T$2:$U$110, 2, false)</f>
        <v>50</v>
      </c>
      <c r="H150" s="40"/>
      <c r="I150" s="79"/>
      <c r="J150" s="40" t="str">
        <f t="shared" ref="J150:J152" si="24">CONCATENATE(B150," - ",D150," - ",F150 )</f>
        <v>Chốt đơn - Số lượng - Mua sỉ</v>
      </c>
      <c r="K150" s="64" t="s">
        <v>553</v>
      </c>
      <c r="L150" s="40" t="s">
        <v>28124</v>
      </c>
      <c r="M150" s="82">
        <v>1.0</v>
      </c>
      <c r="N150" s="40"/>
      <c r="O150" s="40"/>
      <c r="P150" s="40"/>
      <c r="Q150" s="40"/>
      <c r="R150" s="40"/>
      <c r="S150" s="40"/>
      <c r="T150" s="40"/>
      <c r="U150" s="40"/>
      <c r="V150" s="40"/>
      <c r="W150" s="40"/>
      <c r="X150" s="79"/>
      <c r="Y150" s="79"/>
      <c r="Z150" s="79"/>
      <c r="AA150" s="98"/>
      <c r="AB150" s="79"/>
      <c r="AC150" s="79"/>
      <c r="AD150" s="79"/>
      <c r="AE150" s="79"/>
    </row>
    <row r="151">
      <c r="A151" s="80"/>
      <c r="B151" s="40" t="s">
        <v>946</v>
      </c>
      <c r="C151" s="81">
        <f t="shared" si="1"/>
        <v>3</v>
      </c>
      <c r="D151" s="40" t="s">
        <v>27959</v>
      </c>
      <c r="E151" s="81">
        <f t="shared" si="2"/>
        <v>71</v>
      </c>
      <c r="F151" s="27" t="s">
        <v>28212</v>
      </c>
      <c r="G151" s="81">
        <f t="shared" si="23"/>
        <v>49</v>
      </c>
      <c r="H151" s="40"/>
      <c r="I151" s="79"/>
      <c r="J151" s="40" t="str">
        <f t="shared" si="24"/>
        <v>Chốt đơn - Số lượng - Mua lẻ</v>
      </c>
      <c r="K151" s="64" t="s">
        <v>60</v>
      </c>
      <c r="L151" s="40" t="s">
        <v>28124</v>
      </c>
      <c r="M151" s="82">
        <v>1.0</v>
      </c>
      <c r="N151" s="40"/>
      <c r="O151" s="40"/>
      <c r="P151" s="40"/>
      <c r="Q151" s="40"/>
      <c r="R151" s="40"/>
      <c r="S151" s="40"/>
      <c r="T151" s="40"/>
      <c r="U151" s="40"/>
      <c r="V151" s="40"/>
      <c r="W151" s="40"/>
      <c r="X151" s="79"/>
      <c r="Y151" s="79"/>
      <c r="Z151" s="79"/>
      <c r="AA151" s="98"/>
      <c r="AB151" s="79"/>
      <c r="AC151" s="79"/>
      <c r="AD151" s="79"/>
      <c r="AE151" s="79"/>
    </row>
    <row r="152">
      <c r="A152" s="80"/>
      <c r="B152" s="40" t="s">
        <v>946</v>
      </c>
      <c r="C152" s="81">
        <f t="shared" si="1"/>
        <v>3</v>
      </c>
      <c r="D152" s="40" t="s">
        <v>27959</v>
      </c>
      <c r="E152" s="81">
        <f t="shared" si="2"/>
        <v>71</v>
      </c>
      <c r="F152" s="27" t="s">
        <v>28207</v>
      </c>
      <c r="G152" s="81">
        <f t="shared" si="23"/>
        <v>48</v>
      </c>
      <c r="H152" s="40"/>
      <c r="I152" s="79"/>
      <c r="J152" s="40" t="str">
        <f t="shared" si="24"/>
        <v>Chốt đơn - Số lượng - Mua combo</v>
      </c>
      <c r="K152" s="64" t="s">
        <v>365</v>
      </c>
      <c r="L152" s="40" t="s">
        <v>28124</v>
      </c>
      <c r="M152" s="82">
        <v>1.0</v>
      </c>
      <c r="N152" s="40"/>
      <c r="O152" s="40"/>
      <c r="P152" s="40"/>
      <c r="Q152" s="40"/>
      <c r="R152" s="40"/>
      <c r="S152" s="40"/>
      <c r="T152" s="40"/>
      <c r="U152" s="40"/>
      <c r="V152" s="40"/>
      <c r="W152" s="40"/>
      <c r="X152" s="79"/>
      <c r="Y152" s="79"/>
      <c r="Z152" s="79"/>
      <c r="AA152" s="98"/>
      <c r="AB152" s="79"/>
      <c r="AC152" s="79"/>
      <c r="AD152" s="79"/>
      <c r="AE152" s="79"/>
    </row>
    <row r="153">
      <c r="A153" s="80">
        <f t="shared" ref="A153:A155" si="25">INDEX($Y$1:$Y$980, MATCH(K153, $AA$1:$AA$980, 0))</f>
        <v>87</v>
      </c>
      <c r="B153" s="40" t="s">
        <v>946</v>
      </c>
      <c r="C153" s="81">
        <f t="shared" si="1"/>
        <v>3</v>
      </c>
      <c r="D153" s="40" t="s">
        <v>28296</v>
      </c>
      <c r="E153" s="81">
        <f t="shared" si="2"/>
        <v>74</v>
      </c>
      <c r="F153" s="40"/>
      <c r="G153" s="79"/>
      <c r="H153" s="40"/>
      <c r="I153" s="79"/>
      <c r="J153" s="40" t="str">
        <f t="shared" ref="J153:J161" si="26">CONCATENATE(B153," - ",D153)</f>
        <v>Chốt đơn - Tên người nhận</v>
      </c>
      <c r="K153" s="64" t="s">
        <v>22</v>
      </c>
      <c r="L153" s="40" t="s">
        <v>28124</v>
      </c>
      <c r="M153" s="82">
        <v>1.0</v>
      </c>
      <c r="N153" s="40"/>
      <c r="O153" s="40"/>
      <c r="P153" s="40"/>
      <c r="Q153" s="40"/>
      <c r="R153" s="40"/>
      <c r="S153" s="40"/>
      <c r="T153" s="40"/>
      <c r="U153" s="40"/>
      <c r="V153" s="40"/>
      <c r="W153" s="40"/>
      <c r="X153" s="79"/>
      <c r="Y153" s="79"/>
      <c r="Z153" s="79"/>
      <c r="AA153" s="98"/>
      <c r="AB153" s="79"/>
      <c r="AC153" s="79"/>
      <c r="AD153" s="79"/>
      <c r="AE153" s="79"/>
    </row>
    <row r="154">
      <c r="A154" s="80">
        <f t="shared" si="25"/>
        <v>77</v>
      </c>
      <c r="B154" s="40" t="s">
        <v>946</v>
      </c>
      <c r="C154" s="81">
        <f t="shared" si="1"/>
        <v>3</v>
      </c>
      <c r="D154" s="40" t="s">
        <v>28304</v>
      </c>
      <c r="E154" s="81">
        <f t="shared" si="2"/>
        <v>77</v>
      </c>
      <c r="F154" s="40"/>
      <c r="G154" s="79"/>
      <c r="H154" s="40"/>
      <c r="I154" s="79"/>
      <c r="J154" s="40" t="str">
        <f t="shared" si="26"/>
        <v>Chốt đơn - Thời gian nhận hàng</v>
      </c>
      <c r="K154" s="64" t="s">
        <v>650</v>
      </c>
      <c r="L154" s="40" t="s">
        <v>28124</v>
      </c>
      <c r="M154" s="82">
        <v>1.0</v>
      </c>
      <c r="N154" s="40"/>
      <c r="O154" s="40"/>
      <c r="P154" s="40"/>
      <c r="Q154" s="40"/>
      <c r="R154" s="40"/>
      <c r="S154" s="40"/>
      <c r="T154" s="40"/>
      <c r="U154" s="40"/>
      <c r="V154" s="40"/>
      <c r="W154" s="40"/>
      <c r="X154" s="79"/>
      <c r="Y154" s="79"/>
      <c r="Z154" s="79"/>
      <c r="AA154" s="98"/>
      <c r="AB154" s="79"/>
      <c r="AC154" s="79"/>
      <c r="AD154" s="79"/>
      <c r="AE154" s="79"/>
    </row>
    <row r="155">
      <c r="A155" s="80">
        <f t="shared" si="25"/>
        <v>100</v>
      </c>
      <c r="B155" s="40" t="s">
        <v>28008</v>
      </c>
      <c r="C155" s="81">
        <f t="shared" si="1"/>
        <v>4</v>
      </c>
      <c r="D155" s="40" t="s">
        <v>28125</v>
      </c>
      <c r="E155" s="81">
        <f t="shared" si="2"/>
        <v>28</v>
      </c>
      <c r="F155" s="40"/>
      <c r="G155" s="79"/>
      <c r="H155" s="40"/>
      <c r="I155" s="79"/>
      <c r="J155" s="40" t="str">
        <f t="shared" si="26"/>
        <v>Yêu cầu - Đổi/trả hàng</v>
      </c>
      <c r="K155" s="64" t="s">
        <v>1221</v>
      </c>
      <c r="L155" s="40" t="s">
        <v>28382</v>
      </c>
      <c r="M155" s="82">
        <v>1.0</v>
      </c>
      <c r="N155" s="40"/>
      <c r="O155" s="40"/>
      <c r="P155" s="40"/>
      <c r="Q155" s="40"/>
      <c r="R155" s="40"/>
      <c r="S155" s="40"/>
      <c r="T155" s="40"/>
      <c r="U155" s="40"/>
      <c r="V155" s="40"/>
      <c r="W155" s="40"/>
      <c r="X155" s="79"/>
      <c r="Y155" s="79"/>
      <c r="Z155" s="79"/>
      <c r="AA155" s="98"/>
      <c r="AB155" s="79"/>
      <c r="AC155" s="79"/>
      <c r="AD155" s="79"/>
      <c r="AE155" s="79"/>
    </row>
    <row r="156">
      <c r="A156" s="80"/>
      <c r="B156" s="40" t="s">
        <v>28008</v>
      </c>
      <c r="C156" s="81">
        <f t="shared" si="1"/>
        <v>4</v>
      </c>
      <c r="D156" s="40" t="s">
        <v>28269</v>
      </c>
      <c r="E156" s="81">
        <f t="shared" si="2"/>
        <v>65</v>
      </c>
      <c r="F156" s="40"/>
      <c r="G156" s="79"/>
      <c r="H156" s="40"/>
      <c r="I156" s="79"/>
      <c r="J156" s="40" t="str">
        <f t="shared" si="26"/>
        <v>Yêu cầu - Quy cách đóng gói</v>
      </c>
      <c r="K156" s="64" t="s">
        <v>1267</v>
      </c>
      <c r="L156" s="40" t="s">
        <v>28382</v>
      </c>
      <c r="M156" s="82">
        <v>1.0</v>
      </c>
      <c r="N156" s="40"/>
      <c r="O156" s="40"/>
      <c r="P156" s="40"/>
      <c r="Q156" s="40"/>
      <c r="R156" s="40"/>
      <c r="S156" s="40"/>
      <c r="T156" s="40"/>
      <c r="U156" s="40"/>
      <c r="V156" s="40"/>
      <c r="W156" s="40"/>
      <c r="X156" s="79"/>
      <c r="Y156" s="79"/>
      <c r="Z156" s="79"/>
      <c r="AA156" s="98"/>
      <c r="AB156" s="79"/>
      <c r="AC156" s="79"/>
      <c r="AD156" s="79"/>
      <c r="AE156" s="79"/>
    </row>
    <row r="157">
      <c r="A157" s="80"/>
      <c r="B157" s="40" t="s">
        <v>28008</v>
      </c>
      <c r="C157" s="81">
        <f t="shared" si="1"/>
        <v>4</v>
      </c>
      <c r="D157" s="40" t="s">
        <v>28176</v>
      </c>
      <c r="E157" s="81">
        <f t="shared" si="2"/>
        <v>41</v>
      </c>
      <c r="F157" s="40"/>
      <c r="G157" s="79"/>
      <c r="H157" s="40"/>
      <c r="I157" s="79"/>
      <c r="J157" s="40" t="str">
        <f t="shared" si="26"/>
        <v>Yêu cầu - Hoàn tiền</v>
      </c>
      <c r="K157" s="64" t="s">
        <v>437</v>
      </c>
      <c r="L157" s="40" t="s">
        <v>28382</v>
      </c>
      <c r="M157" s="82">
        <v>1.0</v>
      </c>
      <c r="N157" s="40"/>
      <c r="O157" s="40"/>
      <c r="P157" s="40"/>
      <c r="Q157" s="40"/>
      <c r="R157" s="40"/>
      <c r="S157" s="40"/>
      <c r="T157" s="40"/>
      <c r="U157" s="40"/>
      <c r="V157" s="40"/>
      <c r="W157" s="40"/>
      <c r="X157" s="79"/>
      <c r="Y157" s="79"/>
      <c r="Z157" s="79"/>
      <c r="AA157" s="98"/>
      <c r="AB157" s="79"/>
      <c r="AC157" s="79"/>
      <c r="AD157" s="79"/>
      <c r="AE157" s="79"/>
    </row>
    <row r="158">
      <c r="A158" s="80"/>
      <c r="B158" s="40" t="s">
        <v>28008</v>
      </c>
      <c r="C158" s="81">
        <f t="shared" si="1"/>
        <v>4</v>
      </c>
      <c r="D158" s="40" t="s">
        <v>28140</v>
      </c>
      <c r="E158" s="81">
        <f t="shared" si="2"/>
        <v>32</v>
      </c>
      <c r="F158" s="40"/>
      <c r="G158" s="79"/>
      <c r="H158" s="40"/>
      <c r="I158" s="79"/>
      <c r="J158" s="40" t="str">
        <f t="shared" si="26"/>
        <v>Yêu cầu - Giao hàng cho đơn vị vận chuyển</v>
      </c>
      <c r="K158" s="64" t="s">
        <v>12</v>
      </c>
      <c r="L158" s="40" t="s">
        <v>28382</v>
      </c>
      <c r="M158" s="82">
        <v>1.0</v>
      </c>
      <c r="N158" s="40"/>
      <c r="O158" s="40"/>
      <c r="P158" s="40"/>
      <c r="Q158" s="40"/>
      <c r="R158" s="40"/>
      <c r="S158" s="40"/>
      <c r="T158" s="40"/>
      <c r="U158" s="40"/>
      <c r="V158" s="40"/>
      <c r="W158" s="40"/>
      <c r="X158" s="79"/>
      <c r="Y158" s="79"/>
      <c r="Z158" s="79"/>
      <c r="AA158" s="98"/>
      <c r="AB158" s="79"/>
      <c r="AC158" s="79"/>
      <c r="AD158" s="79"/>
      <c r="AE158" s="79"/>
    </row>
    <row r="159">
      <c r="A159" s="80"/>
      <c r="B159" s="40" t="s">
        <v>28008</v>
      </c>
      <c r="C159" s="81">
        <f t="shared" si="1"/>
        <v>4</v>
      </c>
      <c r="D159" s="40" t="s">
        <v>28153</v>
      </c>
      <c r="E159" s="81">
        <f t="shared" si="2"/>
        <v>35</v>
      </c>
      <c r="F159" s="40"/>
      <c r="G159" s="79"/>
      <c r="H159" s="40"/>
      <c r="I159" s="79"/>
      <c r="J159" s="40" t="str">
        <f t="shared" si="26"/>
        <v>Yêu cầu - Gửi nhận hộ hàng</v>
      </c>
      <c r="K159" s="64" t="s">
        <v>969</v>
      </c>
      <c r="L159" s="40" t="s">
        <v>28382</v>
      </c>
      <c r="M159" s="82">
        <v>1.0</v>
      </c>
      <c r="N159" s="40"/>
      <c r="O159" s="40"/>
      <c r="P159" s="40"/>
      <c r="Q159" s="40"/>
      <c r="R159" s="40"/>
      <c r="S159" s="40"/>
      <c r="T159" s="40"/>
      <c r="U159" s="40"/>
      <c r="V159" s="40"/>
      <c r="W159" s="40"/>
      <c r="X159" s="79"/>
      <c r="Y159" s="79"/>
      <c r="Z159" s="79"/>
      <c r="AA159" s="98"/>
      <c r="AB159" s="79"/>
      <c r="AC159" s="79"/>
      <c r="AD159" s="79"/>
      <c r="AE159" s="79"/>
    </row>
    <row r="160">
      <c r="A160" s="80"/>
      <c r="B160" s="40" t="s">
        <v>28008</v>
      </c>
      <c r="C160" s="81">
        <f t="shared" si="1"/>
        <v>4</v>
      </c>
      <c r="D160" s="40" t="s">
        <v>28222</v>
      </c>
      <c r="E160" s="81">
        <f t="shared" si="2"/>
        <v>51</v>
      </c>
      <c r="F160" s="40"/>
      <c r="G160" s="79"/>
      <c r="H160" s="40"/>
      <c r="I160" s="79"/>
      <c r="J160" s="40" t="str">
        <f t="shared" si="26"/>
        <v>Yêu cầu - Kiểm tra hàng kĩ</v>
      </c>
      <c r="K160" s="64" t="s">
        <v>1124</v>
      </c>
      <c r="L160" s="40" t="s">
        <v>28382</v>
      </c>
      <c r="M160" s="82">
        <v>1.0</v>
      </c>
      <c r="N160" s="40"/>
      <c r="O160" s="40"/>
      <c r="P160" s="40"/>
      <c r="Q160" s="40"/>
      <c r="R160" s="40"/>
      <c r="S160" s="40"/>
      <c r="T160" s="40"/>
      <c r="U160" s="40"/>
      <c r="V160" s="40"/>
      <c r="W160" s="40"/>
      <c r="X160" s="79"/>
      <c r="Y160" s="79"/>
      <c r="Z160" s="79"/>
      <c r="AA160" s="98"/>
      <c r="AB160" s="79"/>
      <c r="AC160" s="79"/>
      <c r="AD160" s="79"/>
      <c r="AE160" s="79"/>
    </row>
    <row r="161">
      <c r="A161" s="80">
        <f t="shared" ref="A161:A162" si="27">INDEX($Y$1:$Y$980, MATCH(K161, $AA$1:$AA$980, 0))</f>
        <v>107</v>
      </c>
      <c r="B161" s="40" t="s">
        <v>28008</v>
      </c>
      <c r="C161" s="81">
        <f t="shared" si="1"/>
        <v>4</v>
      </c>
      <c r="D161" s="40" t="s">
        <v>28192</v>
      </c>
      <c r="E161" s="81">
        <f t="shared" si="2"/>
        <v>45</v>
      </c>
      <c r="F161" s="40"/>
      <c r="G161" s="79"/>
      <c r="H161" s="40"/>
      <c r="I161" s="79"/>
      <c r="J161" s="40" t="str">
        <f t="shared" si="26"/>
        <v>Yêu cầu - Huỷ đơn hàng</v>
      </c>
      <c r="K161" s="64" t="s">
        <v>8541</v>
      </c>
      <c r="L161" s="40" t="s">
        <v>28382</v>
      </c>
      <c r="M161" s="82">
        <v>1.0</v>
      </c>
      <c r="N161" s="40"/>
      <c r="O161" s="40"/>
      <c r="P161" s="40"/>
      <c r="Q161" s="40"/>
      <c r="R161" s="40"/>
      <c r="S161" s="40"/>
      <c r="T161" s="40"/>
      <c r="U161" s="40"/>
      <c r="V161" s="40"/>
      <c r="W161" s="40"/>
      <c r="X161" s="79"/>
      <c r="Y161" s="79"/>
      <c r="Z161" s="79"/>
      <c r="AA161" s="98"/>
      <c r="AB161" s="79"/>
      <c r="AC161" s="79"/>
      <c r="AD161" s="79"/>
      <c r="AE161" s="79"/>
    </row>
    <row r="162">
      <c r="A162" s="80">
        <f t="shared" si="27"/>
        <v>19</v>
      </c>
      <c r="B162" s="40" t="s">
        <v>28014</v>
      </c>
      <c r="C162" s="81">
        <f t="shared" si="1"/>
        <v>5</v>
      </c>
      <c r="D162" s="40" t="s">
        <v>28168</v>
      </c>
      <c r="E162" s="81">
        <f t="shared" si="2"/>
        <v>39</v>
      </c>
      <c r="F162" s="27" t="s">
        <v>72</v>
      </c>
      <c r="G162" s="81">
        <f t="shared" ref="G162:G165" si="28">VLOOKUP(F162, $T$2:$U$110, 2, false)</f>
        <v>89</v>
      </c>
      <c r="H162" s="40"/>
      <c r="I162" s="79"/>
      <c r="J162" s="40" t="str">
        <f t="shared" ref="J162:J165" si="29">CONCATENATE(B162," - ",D162," - ",F162 )</f>
        <v>Thanh toán - Hoá đơn VAT - Yêu cầu xuất hoá đơn VAT</v>
      </c>
      <c r="K162" s="64" t="s">
        <v>72</v>
      </c>
      <c r="L162" s="40" t="s">
        <v>28382</v>
      </c>
      <c r="M162" s="82">
        <v>1.0</v>
      </c>
      <c r="N162" s="40"/>
      <c r="O162" s="40"/>
      <c r="P162" s="40"/>
      <c r="Q162" s="40"/>
      <c r="R162" s="40"/>
      <c r="S162" s="40"/>
      <c r="T162" s="40"/>
      <c r="U162" s="40"/>
      <c r="V162" s="40"/>
      <c r="W162" s="40"/>
      <c r="X162" s="79"/>
      <c r="Y162" s="79"/>
      <c r="Z162" s="79"/>
      <c r="AA162" s="98"/>
      <c r="AB162" s="79"/>
      <c r="AC162" s="79"/>
      <c r="AD162" s="79"/>
      <c r="AE162" s="79"/>
    </row>
    <row r="163">
      <c r="A163" s="80"/>
      <c r="B163" s="40" t="s">
        <v>28014</v>
      </c>
      <c r="C163" s="81">
        <f t="shared" si="1"/>
        <v>5</v>
      </c>
      <c r="D163" s="40" t="s">
        <v>28266</v>
      </c>
      <c r="E163" s="81">
        <f t="shared" si="2"/>
        <v>64</v>
      </c>
      <c r="F163" s="27" t="s">
        <v>393</v>
      </c>
      <c r="G163" s="81">
        <f t="shared" si="28"/>
        <v>84</v>
      </c>
      <c r="H163" s="40"/>
      <c r="I163" s="79"/>
      <c r="J163" s="40" t="str">
        <f t="shared" si="29"/>
        <v>Thanh toán - Phương thức thanh toán - Trả góp</v>
      </c>
      <c r="K163" s="64" t="s">
        <v>393</v>
      </c>
      <c r="L163" s="40" t="s">
        <v>28383</v>
      </c>
      <c r="M163" s="82">
        <v>1.0</v>
      </c>
      <c r="N163" s="40"/>
      <c r="O163" s="40"/>
      <c r="P163" s="40"/>
      <c r="Q163" s="40"/>
      <c r="R163" s="40"/>
      <c r="S163" s="40"/>
      <c r="T163" s="40"/>
      <c r="U163" s="40"/>
      <c r="V163" s="40"/>
      <c r="W163" s="40"/>
      <c r="X163" s="79"/>
      <c r="Y163" s="79"/>
      <c r="Z163" s="79"/>
      <c r="AA163" s="98"/>
      <c r="AB163" s="79"/>
      <c r="AC163" s="79"/>
      <c r="AD163" s="79"/>
      <c r="AE163" s="79"/>
    </row>
    <row r="164">
      <c r="A164" s="80"/>
      <c r="B164" s="40" t="s">
        <v>28014</v>
      </c>
      <c r="C164" s="81">
        <f t="shared" si="1"/>
        <v>5</v>
      </c>
      <c r="D164" s="40" t="s">
        <v>28266</v>
      </c>
      <c r="E164" s="81">
        <f t="shared" si="2"/>
        <v>64</v>
      </c>
      <c r="F164" s="27" t="s">
        <v>28070</v>
      </c>
      <c r="G164" s="81">
        <f t="shared" si="28"/>
        <v>15</v>
      </c>
      <c r="H164" s="40"/>
      <c r="I164" s="79"/>
      <c r="J164" s="40" t="str">
        <f t="shared" si="29"/>
        <v>Thanh toán - Phương thức thanh toán - Chuyển khoản</v>
      </c>
      <c r="K164" s="64" t="s">
        <v>555</v>
      </c>
      <c r="L164" s="40" t="s">
        <v>28383</v>
      </c>
      <c r="M164" s="82">
        <v>1.0</v>
      </c>
      <c r="N164" s="40"/>
      <c r="O164" s="40"/>
      <c r="P164" s="40"/>
      <c r="Q164" s="40"/>
      <c r="R164" s="40"/>
      <c r="S164" s="40"/>
      <c r="T164" s="40"/>
      <c r="U164" s="40"/>
      <c r="V164" s="40"/>
      <c r="W164" s="40"/>
      <c r="X164" s="79"/>
      <c r="Y164" s="79"/>
      <c r="Z164" s="79"/>
      <c r="AA164" s="98"/>
      <c r="AB164" s="79"/>
      <c r="AC164" s="79"/>
      <c r="AD164" s="79"/>
      <c r="AE164" s="79"/>
    </row>
    <row r="165">
      <c r="A165" s="80">
        <f t="shared" ref="A165:A167" si="30">INDEX($Y$1:$Y$980, MATCH(K165, $AA$1:$AA$980, 0))</f>
        <v>16</v>
      </c>
      <c r="B165" s="40" t="s">
        <v>28014</v>
      </c>
      <c r="C165" s="81">
        <f t="shared" si="1"/>
        <v>5</v>
      </c>
      <c r="D165" s="40" t="s">
        <v>28266</v>
      </c>
      <c r="E165" s="81">
        <f t="shared" si="2"/>
        <v>64</v>
      </c>
      <c r="F165" s="27" t="s">
        <v>28234</v>
      </c>
      <c r="G165" s="81">
        <f t="shared" si="28"/>
        <v>54</v>
      </c>
      <c r="H165" s="40"/>
      <c r="I165" s="79"/>
      <c r="J165" s="40" t="str">
        <f t="shared" si="29"/>
        <v>Thanh toán - Phương thức thanh toán - Nhận hàng trả tiền (COD)</v>
      </c>
      <c r="K165" s="64" t="s">
        <v>15668</v>
      </c>
      <c r="L165" s="40" t="s">
        <v>28383</v>
      </c>
      <c r="M165" s="82">
        <v>1.0</v>
      </c>
      <c r="N165" s="40"/>
      <c r="O165" s="40"/>
      <c r="P165" s="40"/>
      <c r="Q165" s="40"/>
      <c r="R165" s="40"/>
      <c r="S165" s="40"/>
      <c r="T165" s="40"/>
      <c r="U165" s="40"/>
      <c r="V165" s="40"/>
      <c r="W165" s="40"/>
      <c r="X165" s="79"/>
      <c r="Y165" s="79"/>
      <c r="Z165" s="79"/>
      <c r="AA165" s="98"/>
      <c r="AB165" s="79"/>
      <c r="AC165" s="79"/>
      <c r="AD165" s="79"/>
      <c r="AE165" s="79"/>
    </row>
    <row r="166">
      <c r="A166" s="80">
        <f t="shared" si="30"/>
        <v>18</v>
      </c>
      <c r="B166" s="40" t="s">
        <v>28014</v>
      </c>
      <c r="C166" s="81">
        <f t="shared" si="1"/>
        <v>5</v>
      </c>
      <c r="D166" s="40" t="s">
        <v>28318</v>
      </c>
      <c r="E166" s="81">
        <f t="shared" si="2"/>
        <v>80</v>
      </c>
      <c r="F166" s="40"/>
      <c r="G166" s="79"/>
      <c r="H166" s="40"/>
      <c r="I166" s="79"/>
      <c r="J166" s="40" t="str">
        <f t="shared" ref="J166:J167" si="31">CONCATENATE(B166," - ",D166)</f>
        <v>Thanh toán - Tiền cọc</v>
      </c>
      <c r="K166" s="64" t="s">
        <v>1169</v>
      </c>
      <c r="L166" s="40" t="s">
        <v>28383</v>
      </c>
      <c r="M166" s="82">
        <v>1.0</v>
      </c>
      <c r="N166" s="40"/>
      <c r="O166" s="40"/>
      <c r="P166" s="40"/>
      <c r="Q166" s="40"/>
      <c r="R166" s="40"/>
      <c r="S166" s="40"/>
      <c r="T166" s="40"/>
      <c r="U166" s="40"/>
      <c r="V166" s="40"/>
      <c r="W166" s="40"/>
      <c r="X166" s="79"/>
      <c r="Y166" s="79"/>
      <c r="Z166" s="79"/>
      <c r="AA166" s="98"/>
      <c r="AB166" s="79"/>
      <c r="AC166" s="79"/>
      <c r="AD166" s="79"/>
      <c r="AE166" s="79"/>
    </row>
    <row r="167">
      <c r="A167" s="80">
        <f t="shared" si="30"/>
        <v>17</v>
      </c>
      <c r="B167" s="40" t="s">
        <v>28014</v>
      </c>
      <c r="C167" s="81">
        <f t="shared" si="1"/>
        <v>5</v>
      </c>
      <c r="D167" s="40" t="s">
        <v>280</v>
      </c>
      <c r="E167" s="81">
        <f t="shared" si="2"/>
        <v>82</v>
      </c>
      <c r="F167" s="40"/>
      <c r="G167" s="79"/>
      <c r="H167" s="40"/>
      <c r="I167" s="79"/>
      <c r="J167" s="40" t="str">
        <f t="shared" si="31"/>
        <v>Thanh toán - Tổng hóa đơn</v>
      </c>
      <c r="K167" s="64" t="s">
        <v>280</v>
      </c>
      <c r="L167" s="40" t="s">
        <v>28383</v>
      </c>
      <c r="M167" s="82">
        <v>1.0</v>
      </c>
      <c r="N167" s="40"/>
      <c r="O167" s="40"/>
      <c r="P167" s="40"/>
      <c r="Q167" s="40"/>
      <c r="R167" s="40"/>
      <c r="S167" s="40"/>
      <c r="T167" s="40"/>
      <c r="U167" s="40"/>
      <c r="V167" s="40"/>
      <c r="W167" s="40"/>
      <c r="X167" s="79"/>
      <c r="Y167" s="79"/>
      <c r="Z167" s="79"/>
      <c r="AA167" s="98"/>
      <c r="AB167" s="79"/>
      <c r="AC167" s="79"/>
      <c r="AD167" s="79"/>
      <c r="AE167" s="79"/>
    </row>
    <row r="168">
      <c r="A168" s="80"/>
      <c r="B168" s="40" t="s">
        <v>28019</v>
      </c>
      <c r="C168" s="81">
        <f t="shared" si="1"/>
        <v>6</v>
      </c>
      <c r="D168" s="40" t="s">
        <v>28121</v>
      </c>
      <c r="E168" s="81">
        <f t="shared" si="2"/>
        <v>30</v>
      </c>
      <c r="F168" s="27" t="s">
        <v>28126</v>
      </c>
      <c r="G168" s="81">
        <f t="shared" ref="G168:G171" si="32">VLOOKUP(F168, $T$2:$U$110, 2, false)</f>
        <v>28</v>
      </c>
      <c r="H168" s="40"/>
      <c r="I168" s="79"/>
      <c r="J168" s="40" t="str">
        <f t="shared" ref="J168:J171" si="33">CONCATENATE(B168," - ",D168," - ",F168 )</f>
        <v>So sánh - Giá - Giá cao</v>
      </c>
      <c r="K168" s="64" t="s">
        <v>28384</v>
      </c>
      <c r="L168" s="40" t="s">
        <v>28385</v>
      </c>
      <c r="M168" s="82">
        <v>1.0</v>
      </c>
      <c r="N168" s="40"/>
      <c r="O168" s="40"/>
      <c r="P168" s="40"/>
      <c r="Q168" s="40"/>
      <c r="R168" s="40"/>
      <c r="S168" s="40"/>
      <c r="T168" s="40"/>
      <c r="U168" s="40"/>
      <c r="V168" s="40"/>
      <c r="W168" s="40"/>
      <c r="X168" s="79"/>
      <c r="Y168" s="79"/>
      <c r="Z168" s="79"/>
      <c r="AA168" s="98"/>
      <c r="AB168" s="79"/>
      <c r="AC168" s="79"/>
      <c r="AD168" s="79"/>
      <c r="AE168" s="79"/>
    </row>
    <row r="169">
      <c r="A169" s="80"/>
      <c r="B169" s="40" t="s">
        <v>28019</v>
      </c>
      <c r="C169" s="81">
        <f t="shared" si="1"/>
        <v>6</v>
      </c>
      <c r="D169" s="40" t="s">
        <v>28121</v>
      </c>
      <c r="E169" s="81">
        <f t="shared" si="2"/>
        <v>30</v>
      </c>
      <c r="F169" s="27" t="s">
        <v>28141</v>
      </c>
      <c r="G169" s="81">
        <f t="shared" si="32"/>
        <v>32</v>
      </c>
      <c r="H169" s="40"/>
      <c r="I169" s="79"/>
      <c r="J169" s="40" t="str">
        <f t="shared" si="33"/>
        <v>So sánh - Giá - Giá thấp</v>
      </c>
      <c r="K169" s="64" t="s">
        <v>13694</v>
      </c>
      <c r="L169" s="40" t="s">
        <v>28385</v>
      </c>
      <c r="M169" s="82">
        <v>1.0</v>
      </c>
      <c r="N169" s="40"/>
      <c r="O169" s="40"/>
      <c r="P169" s="40"/>
      <c r="Q169" s="40"/>
      <c r="R169" s="40"/>
      <c r="S169" s="40"/>
      <c r="T169" s="40"/>
      <c r="U169" s="40"/>
      <c r="V169" s="40"/>
      <c r="W169" s="40"/>
      <c r="X169" s="79"/>
      <c r="Y169" s="79"/>
      <c r="Z169" s="79"/>
      <c r="AA169" s="98"/>
      <c r="AB169" s="79"/>
      <c r="AC169" s="79"/>
      <c r="AD169" s="79"/>
      <c r="AE169" s="79"/>
    </row>
    <row r="170">
      <c r="A170" s="80"/>
      <c r="B170" s="40" t="s">
        <v>28019</v>
      </c>
      <c r="C170" s="81">
        <f t="shared" si="1"/>
        <v>6</v>
      </c>
      <c r="D170" s="40" t="s">
        <v>28048</v>
      </c>
      <c r="E170" s="81">
        <f t="shared" si="2"/>
        <v>11</v>
      </c>
      <c r="F170" s="27" t="s">
        <v>28027</v>
      </c>
      <c r="G170" s="81">
        <f t="shared" si="32"/>
        <v>7</v>
      </c>
      <c r="H170" s="40"/>
      <c r="I170" s="79"/>
      <c r="J170" s="40" t="str">
        <f t="shared" si="33"/>
        <v>So sánh - Chất lượng - Chất lượng tốt</v>
      </c>
      <c r="K170" s="64" t="s">
        <v>28386</v>
      </c>
      <c r="L170" s="40" t="s">
        <v>28385</v>
      </c>
      <c r="M170" s="82">
        <v>1.0</v>
      </c>
      <c r="N170" s="40"/>
      <c r="O170" s="40"/>
      <c r="P170" s="40"/>
      <c r="Q170" s="40"/>
      <c r="R170" s="40"/>
      <c r="S170" s="40"/>
      <c r="T170" s="40"/>
      <c r="U170" s="40"/>
      <c r="V170" s="40"/>
      <c r="W170" s="40"/>
      <c r="X170" s="79"/>
      <c r="Y170" s="79"/>
      <c r="Z170" s="79"/>
      <c r="AA170" s="98"/>
      <c r="AB170" s="79"/>
      <c r="AC170" s="79"/>
      <c r="AD170" s="79"/>
      <c r="AE170" s="79"/>
    </row>
    <row r="171">
      <c r="A171" s="80"/>
      <c r="B171" s="40" t="s">
        <v>28019</v>
      </c>
      <c r="C171" s="81">
        <f t="shared" si="1"/>
        <v>6</v>
      </c>
      <c r="D171" s="40" t="s">
        <v>28048</v>
      </c>
      <c r="E171" s="81">
        <f t="shared" si="2"/>
        <v>11</v>
      </c>
      <c r="F171" s="27" t="s">
        <v>28031</v>
      </c>
      <c r="G171" s="81">
        <f t="shared" si="32"/>
        <v>8</v>
      </c>
      <c r="H171" s="40"/>
      <c r="I171" s="79"/>
      <c r="J171" s="40" t="str">
        <f t="shared" si="33"/>
        <v>So sánh - Chất lượng - Chất lượng xấu</v>
      </c>
      <c r="K171" s="64" t="s">
        <v>28387</v>
      </c>
      <c r="L171" s="40" t="s">
        <v>28385</v>
      </c>
      <c r="M171" s="82">
        <v>1.0</v>
      </c>
      <c r="N171" s="40"/>
      <c r="O171" s="40"/>
      <c r="P171" s="40"/>
      <c r="Q171" s="40"/>
      <c r="R171" s="40"/>
      <c r="S171" s="40"/>
      <c r="T171" s="40"/>
      <c r="U171" s="40"/>
      <c r="V171" s="40"/>
      <c r="W171" s="40"/>
      <c r="X171" s="79"/>
      <c r="Y171" s="79"/>
      <c r="Z171" s="79"/>
      <c r="AA171" s="98"/>
      <c r="AB171" s="79"/>
      <c r="AC171" s="79"/>
      <c r="AD171" s="79"/>
      <c r="AE171" s="79"/>
    </row>
    <row r="172">
      <c r="A172" s="80"/>
      <c r="B172" s="40" t="s">
        <v>28019</v>
      </c>
      <c r="C172" s="81">
        <f t="shared" si="1"/>
        <v>6</v>
      </c>
      <c r="D172" s="40" t="s">
        <v>28247</v>
      </c>
      <c r="E172" s="81">
        <f t="shared" si="2"/>
        <v>62</v>
      </c>
      <c r="F172" s="40"/>
      <c r="G172" s="79"/>
      <c r="H172" s="40"/>
      <c r="I172" s="79"/>
      <c r="J172" s="40" t="str">
        <f>CONCATENATE(B172," - ",D172)</f>
        <v>So sánh - Phí ship</v>
      </c>
      <c r="K172" s="64" t="s">
        <v>28388</v>
      </c>
      <c r="L172" s="40" t="s">
        <v>28385</v>
      </c>
      <c r="M172" s="82">
        <v>1.0</v>
      </c>
      <c r="N172" s="40"/>
      <c r="O172" s="79"/>
      <c r="P172" s="79"/>
      <c r="Q172" s="79"/>
      <c r="R172" s="79"/>
      <c r="S172" s="79"/>
      <c r="T172" s="79"/>
      <c r="U172" s="79"/>
      <c r="V172" s="79"/>
      <c r="W172" s="79"/>
      <c r="X172" s="79"/>
      <c r="Y172" s="79"/>
      <c r="Z172" s="79"/>
      <c r="AA172" s="98"/>
      <c r="AB172" s="79"/>
      <c r="AC172" s="79"/>
      <c r="AD172" s="79"/>
      <c r="AE172" s="79"/>
    </row>
    <row r="173">
      <c r="A173" s="80"/>
      <c r="B173" s="79" t="s">
        <v>28019</v>
      </c>
      <c r="C173" s="81">
        <f t="shared" si="1"/>
        <v>6</v>
      </c>
      <c r="D173" s="79" t="s">
        <v>28161</v>
      </c>
      <c r="E173" s="81">
        <f t="shared" si="2"/>
        <v>37</v>
      </c>
      <c r="F173" s="37" t="s">
        <v>28100</v>
      </c>
      <c r="G173" s="81">
        <f t="shared" ref="G173:G180" si="34">VLOOKUP(F173, $T$2:$U$110, 2, false)</f>
        <v>22</v>
      </c>
      <c r="H173" s="79"/>
      <c r="I173" s="79"/>
      <c r="J173" s="40" t="str">
        <f t="shared" ref="J173:J180" si="35">CONCATENATE(B173," - ",D173," - ",F173 )</f>
        <v>So sánh - Hình ảnh thực tế - Đẹp</v>
      </c>
      <c r="K173" s="64" t="s">
        <v>28389</v>
      </c>
      <c r="L173" s="40" t="s">
        <v>28385</v>
      </c>
      <c r="M173" s="82">
        <v>1.0</v>
      </c>
      <c r="N173" s="40"/>
      <c r="O173" s="79"/>
      <c r="P173" s="79"/>
      <c r="Q173" s="79"/>
      <c r="R173" s="79"/>
      <c r="S173" s="79"/>
      <c r="T173" s="79"/>
      <c r="U173" s="79"/>
      <c r="V173" s="79"/>
      <c r="W173" s="79"/>
      <c r="X173" s="79"/>
      <c r="Y173" s="79"/>
      <c r="Z173" s="79"/>
      <c r="AA173" s="98"/>
      <c r="AB173" s="79"/>
      <c r="AC173" s="79"/>
      <c r="AD173" s="79"/>
      <c r="AE173" s="79"/>
    </row>
    <row r="174">
      <c r="A174" s="80"/>
      <c r="B174" s="79" t="s">
        <v>28019</v>
      </c>
      <c r="C174" s="81">
        <f t="shared" si="1"/>
        <v>6</v>
      </c>
      <c r="D174" s="79" t="s">
        <v>28161</v>
      </c>
      <c r="E174" s="81">
        <f t="shared" si="2"/>
        <v>37</v>
      </c>
      <c r="F174" s="37" t="s">
        <v>28342</v>
      </c>
      <c r="G174" s="81">
        <f t="shared" si="34"/>
        <v>88</v>
      </c>
      <c r="H174" s="79"/>
      <c r="I174" s="79"/>
      <c r="J174" s="40" t="str">
        <f t="shared" si="35"/>
        <v>So sánh - Hình ảnh thực tế - Xấu</v>
      </c>
      <c r="K174" s="64" t="s">
        <v>15</v>
      </c>
      <c r="L174" s="40" t="s">
        <v>28385</v>
      </c>
      <c r="M174" s="82">
        <v>1.0</v>
      </c>
      <c r="N174" s="40"/>
      <c r="O174" s="40"/>
      <c r="P174" s="40"/>
      <c r="Q174" s="40"/>
      <c r="R174" s="40"/>
      <c r="S174" s="40"/>
      <c r="T174" s="40"/>
      <c r="U174" s="40"/>
      <c r="V174" s="40"/>
      <c r="W174" s="40"/>
      <c r="X174" s="79"/>
      <c r="Y174" s="79"/>
      <c r="Z174" s="79"/>
      <c r="AA174" s="98"/>
      <c r="AB174" s="79"/>
      <c r="AC174" s="79"/>
      <c r="AD174" s="79"/>
      <c r="AE174" s="79"/>
    </row>
    <row r="175">
      <c r="A175" s="80"/>
      <c r="B175" s="40" t="s">
        <v>28018</v>
      </c>
      <c r="C175" s="81">
        <f t="shared" si="1"/>
        <v>7</v>
      </c>
      <c r="D175" s="40" t="s">
        <v>28259</v>
      </c>
      <c r="E175" s="81">
        <f t="shared" si="2"/>
        <v>61</v>
      </c>
      <c r="F175" s="27" t="s">
        <v>28121</v>
      </c>
      <c r="G175" s="81">
        <f t="shared" si="34"/>
        <v>27</v>
      </c>
      <c r="H175" s="40"/>
      <c r="I175" s="79"/>
      <c r="J175" s="40" t="str">
        <f t="shared" si="35"/>
        <v>Thái độ - Phân vân - Giá</v>
      </c>
      <c r="K175" s="64" t="s">
        <v>28390</v>
      </c>
      <c r="L175" s="40" t="s">
        <v>28391</v>
      </c>
      <c r="M175" s="82">
        <v>1.0</v>
      </c>
      <c r="N175" s="40"/>
      <c r="O175" s="40"/>
      <c r="P175" s="40"/>
      <c r="Q175" s="40"/>
      <c r="R175" s="40"/>
      <c r="S175" s="40"/>
      <c r="T175" s="40"/>
      <c r="U175" s="40"/>
      <c r="V175" s="40"/>
      <c r="W175" s="40"/>
      <c r="X175" s="79"/>
      <c r="Y175" s="79"/>
      <c r="Z175" s="79"/>
      <c r="AA175" s="98"/>
      <c r="AB175" s="79"/>
      <c r="AC175" s="79"/>
      <c r="AD175" s="79"/>
      <c r="AE175" s="79"/>
    </row>
    <row r="176">
      <c r="A176" s="80"/>
      <c r="B176" s="40" t="s">
        <v>28018</v>
      </c>
      <c r="C176" s="81">
        <f t="shared" si="1"/>
        <v>7</v>
      </c>
      <c r="D176" s="40" t="s">
        <v>28259</v>
      </c>
      <c r="E176" s="81">
        <f t="shared" si="2"/>
        <v>61</v>
      </c>
      <c r="F176" s="27" t="s">
        <v>28198</v>
      </c>
      <c r="G176" s="81">
        <f t="shared" si="34"/>
        <v>46</v>
      </c>
      <c r="H176" s="40"/>
      <c r="I176" s="79"/>
      <c r="J176" s="40" t="str">
        <f t="shared" si="35"/>
        <v>Thái độ - Phân vân - Màu</v>
      </c>
      <c r="K176" s="64" t="s">
        <v>3549</v>
      </c>
      <c r="L176" s="40" t="s">
        <v>28391</v>
      </c>
      <c r="M176" s="82">
        <v>1.0</v>
      </c>
      <c r="N176" s="40"/>
      <c r="O176" s="40"/>
      <c r="P176" s="40"/>
      <c r="Q176" s="40"/>
      <c r="R176" s="40"/>
      <c r="S176" s="40"/>
      <c r="T176" s="40"/>
      <c r="U176" s="40"/>
      <c r="V176" s="40"/>
      <c r="W176" s="40"/>
      <c r="X176" s="79"/>
      <c r="Y176" s="79"/>
      <c r="Z176" s="79"/>
      <c r="AA176" s="98"/>
      <c r="AB176" s="79"/>
      <c r="AC176" s="79"/>
      <c r="AD176" s="79"/>
      <c r="AE176" s="79"/>
    </row>
    <row r="177">
      <c r="A177" s="80"/>
      <c r="B177" s="40" t="s">
        <v>28018</v>
      </c>
      <c r="C177" s="81">
        <f t="shared" si="1"/>
        <v>7</v>
      </c>
      <c r="D177" s="40" t="s">
        <v>28259</v>
      </c>
      <c r="E177" s="81">
        <f t="shared" si="2"/>
        <v>61</v>
      </c>
      <c r="F177" s="27" t="s">
        <v>28193</v>
      </c>
      <c r="G177" s="81">
        <f t="shared" si="34"/>
        <v>45</v>
      </c>
      <c r="H177" s="40"/>
      <c r="I177" s="79"/>
      <c r="J177" s="40" t="str">
        <f t="shared" si="35"/>
        <v>Thái độ - Phân vân - Kiểu dáng</v>
      </c>
      <c r="K177" s="64" t="s">
        <v>28392</v>
      </c>
      <c r="L177" s="40" t="s">
        <v>28391</v>
      </c>
      <c r="M177" s="82">
        <v>1.0</v>
      </c>
      <c r="N177" s="40"/>
      <c r="O177" s="40"/>
      <c r="P177" s="40"/>
      <c r="Q177" s="40"/>
      <c r="R177" s="40"/>
      <c r="S177" s="40"/>
      <c r="T177" s="40"/>
      <c r="U177" s="40"/>
      <c r="V177" s="40"/>
      <c r="W177" s="40"/>
      <c r="X177" s="79"/>
      <c r="Y177" s="79"/>
      <c r="Z177" s="79"/>
      <c r="AA177" s="98"/>
      <c r="AB177" s="79"/>
      <c r="AC177" s="79"/>
      <c r="AD177" s="79"/>
      <c r="AE177" s="79"/>
    </row>
    <row r="178">
      <c r="A178" s="80"/>
      <c r="B178" s="40" t="s">
        <v>28018</v>
      </c>
      <c r="C178" s="81">
        <f t="shared" si="1"/>
        <v>7</v>
      </c>
      <c r="D178" s="40" t="s">
        <v>28259</v>
      </c>
      <c r="E178" s="81">
        <f t="shared" si="2"/>
        <v>61</v>
      </c>
      <c r="F178" s="27" t="s">
        <v>28021</v>
      </c>
      <c r="G178" s="81">
        <f t="shared" si="34"/>
        <v>6</v>
      </c>
      <c r="H178" s="40"/>
      <c r="I178" s="79"/>
      <c r="J178" s="40" t="str">
        <f t="shared" si="35"/>
        <v>Thái độ - Phân vân - Chất liệu</v>
      </c>
      <c r="K178" s="64" t="s">
        <v>11466</v>
      </c>
      <c r="L178" s="40" t="s">
        <v>28391</v>
      </c>
      <c r="M178" s="82">
        <v>1.0</v>
      </c>
      <c r="N178" s="40"/>
      <c r="O178" s="40"/>
      <c r="P178" s="40"/>
      <c r="Q178" s="40"/>
      <c r="R178" s="40"/>
      <c r="S178" s="40"/>
      <c r="T178" s="40"/>
      <c r="U178" s="40"/>
      <c r="V178" s="40"/>
      <c r="W178" s="40"/>
      <c r="X178" s="79"/>
      <c r="Y178" s="79"/>
      <c r="Z178" s="79"/>
      <c r="AA178" s="98"/>
      <c r="AB178" s="79"/>
      <c r="AC178" s="79"/>
      <c r="AD178" s="79"/>
      <c r="AE178" s="79"/>
    </row>
    <row r="179">
      <c r="A179" s="80"/>
      <c r="B179" s="40" t="s">
        <v>28018</v>
      </c>
      <c r="C179" s="81">
        <f t="shared" si="1"/>
        <v>7</v>
      </c>
      <c r="D179" s="40" t="s">
        <v>28259</v>
      </c>
      <c r="E179" s="81">
        <f t="shared" si="2"/>
        <v>61</v>
      </c>
      <c r="F179" s="27" t="s">
        <v>28247</v>
      </c>
      <c r="G179" s="81">
        <f t="shared" si="34"/>
        <v>57</v>
      </c>
      <c r="H179" s="40"/>
      <c r="I179" s="79"/>
      <c r="J179" s="40" t="str">
        <f t="shared" si="35"/>
        <v>Thái độ - Phân vân - Phí ship</v>
      </c>
      <c r="K179" s="64" t="s">
        <v>28393</v>
      </c>
      <c r="L179" s="40" t="s">
        <v>28391</v>
      </c>
      <c r="M179" s="82">
        <v>1.0</v>
      </c>
      <c r="N179" s="40"/>
      <c r="O179" s="40"/>
      <c r="P179" s="40"/>
      <c r="Q179" s="40"/>
      <c r="R179" s="40"/>
      <c r="S179" s="40"/>
      <c r="T179" s="40"/>
      <c r="U179" s="40"/>
      <c r="V179" s="40"/>
      <c r="W179" s="40"/>
      <c r="X179" s="79"/>
      <c r="Y179" s="79"/>
      <c r="Z179" s="79"/>
      <c r="AA179" s="98"/>
      <c r="AB179" s="79"/>
      <c r="AC179" s="79"/>
      <c r="AD179" s="79"/>
      <c r="AE179" s="79"/>
    </row>
    <row r="180">
      <c r="A180" s="80"/>
      <c r="B180" s="40" t="s">
        <v>28018</v>
      </c>
      <c r="C180" s="81">
        <f t="shared" si="1"/>
        <v>7</v>
      </c>
      <c r="D180" s="40" t="s">
        <v>28259</v>
      </c>
      <c r="E180" s="81">
        <f t="shared" si="2"/>
        <v>61</v>
      </c>
      <c r="F180" s="27" t="s">
        <v>28065</v>
      </c>
      <c r="G180" s="81">
        <f t="shared" si="34"/>
        <v>14</v>
      </c>
      <c r="H180" s="40"/>
      <c r="I180" s="79"/>
      <c r="J180" s="40" t="str">
        <f t="shared" si="35"/>
        <v>Thái độ - Phân vân - Chung</v>
      </c>
      <c r="K180" s="64" t="s">
        <v>3550</v>
      </c>
      <c r="L180" s="40" t="s">
        <v>28391</v>
      </c>
      <c r="M180" s="82">
        <v>1.0</v>
      </c>
      <c r="N180" s="40"/>
      <c r="O180" s="40"/>
      <c r="P180" s="40"/>
      <c r="Q180" s="40"/>
      <c r="R180" s="40"/>
      <c r="S180" s="40"/>
      <c r="T180" s="40"/>
      <c r="U180" s="40"/>
      <c r="V180" s="40"/>
      <c r="W180" s="40"/>
      <c r="X180" s="79"/>
      <c r="Y180" s="79"/>
      <c r="Z180" s="79"/>
      <c r="AA180" s="98"/>
      <c r="AB180" s="79"/>
      <c r="AC180" s="79"/>
      <c r="AD180" s="79"/>
      <c r="AE180" s="79"/>
    </row>
    <row r="181">
      <c r="A181" s="80"/>
      <c r="B181" s="40" t="s">
        <v>28018</v>
      </c>
      <c r="C181" s="81">
        <f t="shared" si="1"/>
        <v>7</v>
      </c>
      <c r="D181" s="40" t="s">
        <v>28323</v>
      </c>
      <c r="E181" s="81">
        <f t="shared" si="2"/>
        <v>81</v>
      </c>
      <c r="F181" s="40"/>
      <c r="G181" s="79"/>
      <c r="H181" s="40"/>
      <c r="I181" s="79"/>
      <c r="J181" s="40" t="str">
        <f>CONCATENATE(B181," - ",D181)</f>
        <v>Thái độ - Tin tưởng</v>
      </c>
      <c r="K181" s="64" t="s">
        <v>28394</v>
      </c>
      <c r="L181" s="40" t="s">
        <v>28391</v>
      </c>
      <c r="M181" s="82">
        <v>1.0</v>
      </c>
      <c r="N181" s="40"/>
      <c r="O181" s="40"/>
      <c r="P181" s="40"/>
      <c r="Q181" s="40"/>
      <c r="R181" s="40"/>
      <c r="S181" s="40"/>
      <c r="T181" s="40"/>
      <c r="U181" s="40"/>
      <c r="V181" s="40"/>
      <c r="W181" s="40"/>
      <c r="X181" s="79"/>
      <c r="Y181" s="79"/>
      <c r="Z181" s="79"/>
      <c r="AA181" s="98"/>
      <c r="AB181" s="79"/>
      <c r="AC181" s="79"/>
      <c r="AD181" s="79"/>
      <c r="AE181" s="79"/>
    </row>
    <row r="182">
      <c r="A182" s="80"/>
      <c r="B182" s="40" t="s">
        <v>78</v>
      </c>
      <c r="C182" s="81">
        <f t="shared" si="1"/>
        <v>8</v>
      </c>
      <c r="D182" s="40"/>
      <c r="E182" s="79"/>
      <c r="F182" s="40"/>
      <c r="G182" s="79"/>
      <c r="H182" s="40"/>
      <c r="I182" s="79"/>
      <c r="J182" s="40" t="str">
        <f t="shared" ref="J182:J183" si="36">CONCATENATE(B182 )</f>
        <v>Trả giá</v>
      </c>
      <c r="K182" s="64" t="s">
        <v>78</v>
      </c>
      <c r="L182" s="40" t="s">
        <v>28395</v>
      </c>
      <c r="M182" s="82">
        <v>1.0</v>
      </c>
      <c r="N182" s="40"/>
      <c r="O182" s="40"/>
      <c r="P182" s="40"/>
      <c r="Q182" s="40"/>
      <c r="R182" s="40"/>
      <c r="S182" s="40"/>
      <c r="T182" s="40"/>
      <c r="U182" s="40"/>
      <c r="V182" s="40"/>
      <c r="W182" s="40"/>
      <c r="X182" s="79"/>
      <c r="Y182" s="79"/>
      <c r="Z182" s="79"/>
      <c r="AA182" s="98"/>
      <c r="AB182" s="79"/>
      <c r="AC182" s="79"/>
      <c r="AD182" s="79"/>
      <c r="AE182" s="79"/>
    </row>
    <row r="183">
      <c r="A183" s="80"/>
      <c r="B183" s="40" t="s">
        <v>621</v>
      </c>
      <c r="C183" s="81">
        <f t="shared" si="1"/>
        <v>9</v>
      </c>
      <c r="D183" s="40"/>
      <c r="E183" s="79"/>
      <c r="F183" s="40"/>
      <c r="G183" s="79"/>
      <c r="H183" s="40"/>
      <c r="I183" s="79"/>
      <c r="J183" s="40" t="str">
        <f t="shared" si="36"/>
        <v>Hẹn mua sau</v>
      </c>
      <c r="K183" s="64" t="s">
        <v>621</v>
      </c>
      <c r="L183" s="40" t="s">
        <v>28396</v>
      </c>
      <c r="M183" s="82">
        <v>1.0</v>
      </c>
      <c r="N183" s="40"/>
      <c r="O183" s="40"/>
      <c r="P183" s="40"/>
      <c r="Q183" s="40"/>
      <c r="R183" s="40"/>
      <c r="S183" s="40"/>
      <c r="T183" s="40"/>
      <c r="U183" s="40"/>
      <c r="V183" s="40"/>
      <c r="W183" s="40"/>
      <c r="X183" s="79"/>
      <c r="Y183" s="79"/>
      <c r="Z183" s="79"/>
      <c r="AA183" s="98"/>
      <c r="AB183" s="79"/>
      <c r="AC183" s="79"/>
      <c r="AD183" s="79"/>
      <c r="AE183" s="79"/>
    </row>
    <row r="184">
      <c r="A184" s="80"/>
      <c r="B184" s="40" t="s">
        <v>28041</v>
      </c>
      <c r="C184" s="81">
        <f t="shared" si="1"/>
        <v>10</v>
      </c>
      <c r="D184" s="40" t="s">
        <v>4084</v>
      </c>
      <c r="E184" s="81">
        <f t="shared" ref="E184:E374" si="37">VLOOKUP(D184, $R$2:$S$110, 2, false)</f>
        <v>10</v>
      </c>
      <c r="F184" s="40"/>
      <c r="G184" s="79"/>
      <c r="H184" s="40"/>
      <c r="I184" s="79"/>
      <c r="J184" s="40" t="str">
        <f t="shared" ref="J184:J188" si="38">CONCATENATE(B184," - ",D184)</f>
        <v>Giao tiếp - Chào hỏi</v>
      </c>
      <c r="K184" s="64" t="s">
        <v>4084</v>
      </c>
      <c r="L184" s="40" t="s">
        <v>28397</v>
      </c>
      <c r="M184" s="82">
        <v>1.0</v>
      </c>
      <c r="N184" s="40"/>
      <c r="O184" s="40"/>
      <c r="P184" s="40"/>
      <c r="Q184" s="40"/>
      <c r="R184" s="40"/>
      <c r="S184" s="40"/>
      <c r="T184" s="40"/>
      <c r="U184" s="40"/>
      <c r="V184" s="40"/>
      <c r="W184" s="40"/>
      <c r="X184" s="79"/>
      <c r="Y184" s="79"/>
      <c r="Z184" s="79"/>
      <c r="AA184" s="98"/>
      <c r="AB184" s="79"/>
      <c r="AC184" s="79"/>
      <c r="AD184" s="79"/>
      <c r="AE184" s="79"/>
    </row>
    <row r="185">
      <c r="A185" s="80"/>
      <c r="B185" s="40" t="s">
        <v>28041</v>
      </c>
      <c r="C185" s="81">
        <f t="shared" si="1"/>
        <v>10</v>
      </c>
      <c r="D185" s="40" t="s">
        <v>1262</v>
      </c>
      <c r="E185" s="81">
        <f t="shared" si="37"/>
        <v>8</v>
      </c>
      <c r="F185" s="40"/>
      <c r="G185" s="79"/>
      <c r="H185" s="40"/>
      <c r="I185" s="79"/>
      <c r="J185" s="40" t="str">
        <f t="shared" si="38"/>
        <v>Giao tiếp - Cảm ơn</v>
      </c>
      <c r="K185" s="64" t="s">
        <v>1262</v>
      </c>
      <c r="L185" s="40" t="s">
        <v>28397</v>
      </c>
      <c r="M185" s="82">
        <v>1.0</v>
      </c>
      <c r="N185" s="40"/>
      <c r="O185" s="40"/>
      <c r="P185" s="40"/>
      <c r="Q185" s="40"/>
      <c r="R185" s="40"/>
      <c r="S185" s="40"/>
      <c r="T185" s="40"/>
      <c r="U185" s="40"/>
      <c r="V185" s="40"/>
      <c r="W185" s="40"/>
      <c r="X185" s="79"/>
      <c r="Y185" s="79"/>
      <c r="Z185" s="79"/>
      <c r="AA185" s="98"/>
      <c r="AB185" s="79"/>
      <c r="AC185" s="79"/>
      <c r="AD185" s="79"/>
      <c r="AE185" s="79"/>
    </row>
    <row r="186">
      <c r="A186" s="80"/>
      <c r="B186" s="40" t="s">
        <v>28041</v>
      </c>
      <c r="C186" s="81">
        <f t="shared" si="1"/>
        <v>10</v>
      </c>
      <c r="D186" s="40" t="s">
        <v>1371</v>
      </c>
      <c r="E186" s="81">
        <f t="shared" si="37"/>
        <v>76</v>
      </c>
      <c r="F186" s="40"/>
      <c r="G186" s="79"/>
      <c r="H186" s="40"/>
      <c r="I186" s="79"/>
      <c r="J186" s="40" t="str">
        <f t="shared" si="38"/>
        <v>Giao tiếp - Thông báo nhận hàng</v>
      </c>
      <c r="K186" s="64" t="s">
        <v>1371</v>
      </c>
      <c r="L186" s="40" t="s">
        <v>28397</v>
      </c>
      <c r="M186" s="82">
        <v>1.0</v>
      </c>
      <c r="N186" s="40"/>
      <c r="O186" s="40"/>
      <c r="P186" s="40"/>
      <c r="Q186" s="40"/>
      <c r="R186" s="40"/>
      <c r="S186" s="40"/>
      <c r="T186" s="40"/>
      <c r="U186" s="40"/>
      <c r="V186" s="40"/>
      <c r="W186" s="40"/>
      <c r="X186" s="79"/>
      <c r="Y186" s="79"/>
      <c r="Z186" s="79"/>
      <c r="AA186" s="98"/>
      <c r="AB186" s="79"/>
      <c r="AC186" s="79"/>
      <c r="AD186" s="79"/>
      <c r="AE186" s="79"/>
    </row>
    <row r="187">
      <c r="A187" s="80">
        <f t="shared" ref="A187:A188" si="39">INDEX($Y$1:$Y$980, MATCH(K187, $AA$1:$AA$980, 0))</f>
        <v>111</v>
      </c>
      <c r="B187" s="40" t="s">
        <v>28047</v>
      </c>
      <c r="C187" s="81">
        <f t="shared" si="1"/>
        <v>11</v>
      </c>
      <c r="D187" s="40" t="s">
        <v>28160</v>
      </c>
      <c r="E187" s="81">
        <f t="shared" si="37"/>
        <v>49</v>
      </c>
      <c r="F187" s="40"/>
      <c r="G187" s="79"/>
      <c r="H187" s="40"/>
      <c r="I187" s="79"/>
      <c r="J187" s="40" t="str">
        <f t="shared" si="38"/>
        <v>Hỏi thông tin sản phẩm (tư vấn) - Kích cỡ</v>
      </c>
      <c r="K187" s="64" t="s">
        <v>40</v>
      </c>
      <c r="L187" s="40" t="s">
        <v>28398</v>
      </c>
      <c r="M187" s="82">
        <v>1.0</v>
      </c>
      <c r="N187" s="40"/>
      <c r="O187" s="40"/>
      <c r="P187" s="40"/>
      <c r="Q187" s="40"/>
      <c r="R187" s="40"/>
      <c r="S187" s="40"/>
      <c r="T187" s="40"/>
      <c r="U187" s="40"/>
      <c r="V187" s="40"/>
      <c r="W187" s="40"/>
      <c r="X187" s="79"/>
      <c r="Y187" s="79"/>
      <c r="Z187" s="79"/>
      <c r="AA187" s="98"/>
      <c r="AB187" s="79"/>
      <c r="AC187" s="79"/>
      <c r="AD187" s="79"/>
      <c r="AE187" s="79"/>
    </row>
    <row r="188">
      <c r="A188" s="80">
        <f t="shared" si="39"/>
        <v>51</v>
      </c>
      <c r="B188" s="40" t="s">
        <v>28047</v>
      </c>
      <c r="C188" s="81">
        <f t="shared" si="1"/>
        <v>11</v>
      </c>
      <c r="D188" s="40" t="s">
        <v>28164</v>
      </c>
      <c r="E188" s="81">
        <f t="shared" si="37"/>
        <v>50</v>
      </c>
      <c r="F188" s="40"/>
      <c r="G188" s="79"/>
      <c r="H188" s="40"/>
      <c r="I188" s="79"/>
      <c r="J188" s="40" t="str">
        <f t="shared" si="38"/>
        <v>Hỏi thông tin sản phẩm (tư vấn) - Kích thước</v>
      </c>
      <c r="K188" s="64" t="s">
        <v>399</v>
      </c>
      <c r="L188" s="40" t="s">
        <v>28398</v>
      </c>
      <c r="M188" s="82">
        <v>1.0</v>
      </c>
      <c r="N188" s="40"/>
      <c r="O188" s="40"/>
      <c r="P188" s="40"/>
      <c r="Q188" s="40"/>
      <c r="R188" s="40"/>
      <c r="S188" s="40"/>
      <c r="T188" s="40"/>
      <c r="U188" s="40"/>
      <c r="V188" s="40"/>
      <c r="W188" s="40"/>
      <c r="X188" s="79"/>
      <c r="Y188" s="79"/>
      <c r="Z188" s="79"/>
      <c r="AA188" s="98"/>
      <c r="AB188" s="79"/>
      <c r="AC188" s="79"/>
      <c r="AD188" s="79"/>
      <c r="AE188" s="79"/>
    </row>
    <row r="189">
      <c r="A189" s="80"/>
      <c r="B189" s="40" t="s">
        <v>28047</v>
      </c>
      <c r="C189" s="81">
        <f t="shared" si="1"/>
        <v>11</v>
      </c>
      <c r="D189" s="40" t="s">
        <v>28003</v>
      </c>
      <c r="E189" s="81">
        <f t="shared" si="37"/>
        <v>3</v>
      </c>
      <c r="F189" s="27" t="s">
        <v>28237</v>
      </c>
      <c r="G189" s="81">
        <f t="shared" ref="G189:G190" si="40">VLOOKUP(F189, $T$2:$U$110, 2, false)</f>
        <v>55</v>
      </c>
      <c r="H189" s="40"/>
      <c r="I189" s="79"/>
      <c r="J189" s="40" t="str">
        <f t="shared" ref="J189:J190" si="41">CONCATENATE(B189," - ",D189," - ",F189 )</f>
        <v>Hỏi thông tin sản phẩm (tư vấn) - Cách bảo quản - Nhiệt độ</v>
      </c>
      <c r="K189" s="64" t="s">
        <v>765</v>
      </c>
      <c r="L189" s="40" t="s">
        <v>28398</v>
      </c>
      <c r="M189" s="82">
        <v>1.0</v>
      </c>
      <c r="N189" s="40"/>
      <c r="O189" s="40"/>
      <c r="P189" s="40"/>
      <c r="Q189" s="40"/>
      <c r="R189" s="40"/>
      <c r="S189" s="40"/>
      <c r="T189" s="40"/>
      <c r="U189" s="40"/>
      <c r="V189" s="40"/>
      <c r="W189" s="40"/>
      <c r="X189" s="79"/>
      <c r="Y189" s="79"/>
      <c r="Z189" s="79"/>
      <c r="AA189" s="98"/>
      <c r="AB189" s="79"/>
      <c r="AC189" s="79"/>
      <c r="AD189" s="79"/>
      <c r="AE189" s="79"/>
    </row>
    <row r="190">
      <c r="A190" s="80">
        <f t="shared" ref="A190:A191" si="42">INDEX($Y$1:$Y$980, MATCH(K190, $AA$1:$AA$980, 0))</f>
        <v>48</v>
      </c>
      <c r="B190" s="40" t="s">
        <v>28047</v>
      </c>
      <c r="C190" s="81">
        <f t="shared" si="1"/>
        <v>11</v>
      </c>
      <c r="D190" s="40" t="s">
        <v>28003</v>
      </c>
      <c r="E190" s="81">
        <f t="shared" si="37"/>
        <v>3</v>
      </c>
      <c r="F190" s="27" t="s">
        <v>28065</v>
      </c>
      <c r="G190" s="81">
        <f t="shared" si="40"/>
        <v>14</v>
      </c>
      <c r="H190" s="40"/>
      <c r="I190" s="79"/>
      <c r="J190" s="40" t="str">
        <f t="shared" si="41"/>
        <v>Hỏi thông tin sản phẩm (tư vấn) - Cách bảo quản - Chung</v>
      </c>
      <c r="K190" s="64" t="s">
        <v>12983</v>
      </c>
      <c r="L190" s="40" t="s">
        <v>28398</v>
      </c>
      <c r="M190" s="82">
        <v>1.0</v>
      </c>
      <c r="N190" s="40"/>
      <c r="O190" s="40"/>
      <c r="P190" s="40"/>
      <c r="Q190" s="40"/>
      <c r="R190" s="40"/>
      <c r="S190" s="40"/>
      <c r="T190" s="40"/>
      <c r="U190" s="40"/>
      <c r="V190" s="40"/>
      <c r="W190" s="40"/>
      <c r="X190" s="79"/>
      <c r="Y190" s="79"/>
      <c r="Z190" s="79"/>
      <c r="AA190" s="98"/>
      <c r="AB190" s="79"/>
      <c r="AC190" s="79"/>
      <c r="AD190" s="79"/>
      <c r="AE190" s="79"/>
    </row>
    <row r="191">
      <c r="A191" s="80">
        <f t="shared" si="42"/>
        <v>56</v>
      </c>
      <c r="B191" s="40" t="s">
        <v>28047</v>
      </c>
      <c r="C191" s="81">
        <f t="shared" si="1"/>
        <v>11</v>
      </c>
      <c r="D191" s="27" t="s">
        <v>28314</v>
      </c>
      <c r="E191" s="81">
        <f t="shared" si="37"/>
        <v>79</v>
      </c>
      <c r="F191" s="40"/>
      <c r="G191" s="79"/>
      <c r="H191" s="40"/>
      <c r="I191" s="79"/>
      <c r="J191" s="40" t="str">
        <f>CONCATENATE(B191," - ",D191)</f>
        <v>Hỏi thông tin sản phẩm (tư vấn) - Thời hạn sử dụng</v>
      </c>
      <c r="K191" s="64" t="s">
        <v>1235</v>
      </c>
      <c r="L191" s="40" t="s">
        <v>28398</v>
      </c>
      <c r="M191" s="82">
        <v>1.0</v>
      </c>
      <c r="N191" s="40"/>
      <c r="O191" s="40"/>
      <c r="P191" s="40"/>
      <c r="Q191" s="40"/>
      <c r="R191" s="40"/>
      <c r="S191" s="40"/>
      <c r="T191" s="40"/>
      <c r="U191" s="40"/>
      <c r="V191" s="40"/>
      <c r="W191" s="40"/>
      <c r="X191" s="79"/>
      <c r="Y191" s="79"/>
      <c r="Z191" s="79"/>
      <c r="AA191" s="98"/>
      <c r="AB191" s="79"/>
      <c r="AC191" s="79"/>
      <c r="AD191" s="79"/>
      <c r="AE191" s="79"/>
    </row>
    <row r="192">
      <c r="A192" s="80"/>
      <c r="B192" s="40" t="s">
        <v>28047</v>
      </c>
      <c r="C192" s="81">
        <f t="shared" si="1"/>
        <v>11</v>
      </c>
      <c r="D192" s="40" t="s">
        <v>23628</v>
      </c>
      <c r="E192" s="81">
        <f t="shared" si="37"/>
        <v>47</v>
      </c>
      <c r="F192" s="27" t="s">
        <v>28191</v>
      </c>
      <c r="G192" s="81">
        <f t="shared" ref="G192:G297" si="43">VLOOKUP(F192, $T$2:$U$110, 2, false)</f>
        <v>58</v>
      </c>
      <c r="H192" s="37" t="s">
        <v>28101</v>
      </c>
      <c r="I192" s="81">
        <f t="shared" ref="I192:I292" si="44">VLOOKUP(H192, $V$2:$W$110, 2, false)</f>
        <v>22</v>
      </c>
      <c r="J192" s="40" t="str">
        <f t="shared" ref="J192:J292" si="45">CONCATENATE(B192," - ",D192," - ",F192, " - ",H192 )</f>
        <v>Hỏi thông tin sản phẩm (tư vấn) - KH quan tâm sản phẩm - Phương tiện vận chuyển - Dụng cụ sửa chữa ô tô, xe máy</v>
      </c>
      <c r="K192" s="64" t="s">
        <v>346</v>
      </c>
      <c r="L192" s="40" t="s">
        <v>28398</v>
      </c>
      <c r="M192" s="82">
        <v>1.0</v>
      </c>
      <c r="N192" s="40"/>
      <c r="O192" s="40"/>
      <c r="P192" s="40"/>
      <c r="Q192" s="40"/>
      <c r="R192" s="40"/>
      <c r="S192" s="40"/>
      <c r="T192" s="40"/>
      <c r="U192" s="40"/>
      <c r="V192" s="40"/>
      <c r="W192" s="40"/>
      <c r="X192" s="79"/>
      <c r="Y192" s="79"/>
      <c r="Z192" s="79"/>
      <c r="AA192" s="98"/>
      <c r="AB192" s="79"/>
      <c r="AC192" s="79"/>
      <c r="AD192" s="79"/>
      <c r="AE192" s="79"/>
    </row>
    <row r="193">
      <c r="A193" s="80"/>
      <c r="B193" s="40" t="s">
        <v>28047</v>
      </c>
      <c r="C193" s="81">
        <f t="shared" si="1"/>
        <v>11</v>
      </c>
      <c r="D193" s="40" t="s">
        <v>23628</v>
      </c>
      <c r="E193" s="81">
        <f t="shared" si="37"/>
        <v>47</v>
      </c>
      <c r="F193" s="27" t="s">
        <v>28191</v>
      </c>
      <c r="G193" s="81">
        <f t="shared" si="43"/>
        <v>58</v>
      </c>
      <c r="H193" s="37" t="s">
        <v>28196</v>
      </c>
      <c r="I193" s="81">
        <f t="shared" si="44"/>
        <v>53</v>
      </c>
      <c r="J193" s="40" t="str">
        <f t="shared" si="45"/>
        <v>Hỏi thông tin sản phẩm (tư vấn) - KH quan tâm sản phẩm - Phương tiện vận chuyển - Ô tô</v>
      </c>
      <c r="K193" s="64" t="s">
        <v>8466</v>
      </c>
      <c r="L193" s="40" t="s">
        <v>28398</v>
      </c>
      <c r="M193" s="82">
        <v>1.0</v>
      </c>
      <c r="N193" s="40"/>
      <c r="O193" s="40"/>
      <c r="P193" s="40"/>
      <c r="Q193" s="40"/>
      <c r="R193" s="40"/>
      <c r="S193" s="40"/>
      <c r="T193" s="40"/>
      <c r="U193" s="40"/>
      <c r="V193" s="40"/>
      <c r="W193" s="40"/>
      <c r="X193" s="79"/>
      <c r="Y193" s="79"/>
      <c r="Z193" s="79"/>
      <c r="AA193" s="98"/>
      <c r="AB193" s="79"/>
      <c r="AC193" s="79"/>
      <c r="AD193" s="79"/>
      <c r="AE193" s="79"/>
    </row>
    <row r="194">
      <c r="A194" s="80"/>
      <c r="B194" s="79" t="s">
        <v>28047</v>
      </c>
      <c r="C194" s="81">
        <f t="shared" si="1"/>
        <v>11</v>
      </c>
      <c r="D194" s="79" t="s">
        <v>23628</v>
      </c>
      <c r="E194" s="81">
        <f t="shared" si="37"/>
        <v>47</v>
      </c>
      <c r="F194" s="37" t="s">
        <v>28191</v>
      </c>
      <c r="G194" s="81">
        <f t="shared" si="43"/>
        <v>58</v>
      </c>
      <c r="H194" s="37" t="s">
        <v>28201</v>
      </c>
      <c r="I194" s="81">
        <f t="shared" si="44"/>
        <v>47</v>
      </c>
      <c r="J194" s="79" t="str">
        <f t="shared" si="45"/>
        <v>Hỏi thông tin sản phẩm (tư vấn) - KH quan tâm sản phẩm - Phương tiện vận chuyển - Mô tô, xe máy</v>
      </c>
      <c r="K194" s="64" t="s">
        <v>4132</v>
      </c>
      <c r="L194" s="79" t="s">
        <v>28398</v>
      </c>
      <c r="M194" s="101">
        <v>1.0</v>
      </c>
      <c r="N194" s="79"/>
      <c r="O194" s="79"/>
      <c r="P194" s="79"/>
      <c r="Q194" s="79"/>
      <c r="R194" s="79"/>
      <c r="S194" s="79"/>
      <c r="T194" s="79"/>
      <c r="U194" s="79"/>
      <c r="V194" s="79"/>
      <c r="W194" s="79"/>
      <c r="X194" s="79"/>
      <c r="Y194" s="79"/>
      <c r="Z194" s="79"/>
      <c r="AA194" s="79"/>
      <c r="AB194" s="79"/>
      <c r="AC194" s="79"/>
      <c r="AD194" s="79"/>
      <c r="AE194" s="79"/>
    </row>
    <row r="195">
      <c r="A195" s="80"/>
      <c r="B195" s="79" t="s">
        <v>28047</v>
      </c>
      <c r="C195" s="81">
        <f t="shared" si="1"/>
        <v>11</v>
      </c>
      <c r="D195" s="79" t="s">
        <v>23628</v>
      </c>
      <c r="E195" s="81">
        <f t="shared" si="37"/>
        <v>47</v>
      </c>
      <c r="F195" s="37" t="s">
        <v>28191</v>
      </c>
      <c r="G195" s="81">
        <f t="shared" si="43"/>
        <v>58</v>
      </c>
      <c r="H195" s="39" t="s">
        <v>28205</v>
      </c>
      <c r="I195" s="81">
        <f t="shared" si="44"/>
        <v>104</v>
      </c>
      <c r="J195" s="79" t="str">
        <f t="shared" si="45"/>
        <v>Hỏi thông tin sản phẩm (tư vấn) - KH quan tâm sản phẩm - Phương tiện vận chuyển - Xe đạp, xe điện</v>
      </c>
      <c r="K195" s="64" t="s">
        <v>28399</v>
      </c>
      <c r="L195" s="79" t="s">
        <v>28398</v>
      </c>
      <c r="M195" s="101">
        <v>1.0</v>
      </c>
      <c r="N195" s="79"/>
      <c r="O195" s="79"/>
      <c r="P195" s="79"/>
      <c r="Q195" s="79"/>
      <c r="R195" s="79"/>
      <c r="S195" s="79"/>
      <c r="T195" s="79"/>
      <c r="U195" s="79"/>
      <c r="V195" s="79"/>
      <c r="W195" s="79"/>
      <c r="X195" s="79"/>
      <c r="Y195" s="79"/>
      <c r="Z195" s="79"/>
      <c r="AA195" s="79"/>
      <c r="AB195" s="79"/>
      <c r="AC195" s="79"/>
      <c r="AD195" s="79"/>
      <c r="AE195" s="79"/>
    </row>
    <row r="196">
      <c r="A196" s="80"/>
      <c r="B196" s="79" t="s">
        <v>28047</v>
      </c>
      <c r="C196" s="81">
        <f t="shared" si="1"/>
        <v>11</v>
      </c>
      <c r="D196" s="79" t="s">
        <v>23628</v>
      </c>
      <c r="E196" s="81">
        <f t="shared" si="37"/>
        <v>47</v>
      </c>
      <c r="F196" s="37" t="s">
        <v>28191</v>
      </c>
      <c r="G196" s="81">
        <f t="shared" si="43"/>
        <v>58</v>
      </c>
      <c r="H196" s="39" t="s">
        <v>28210</v>
      </c>
      <c r="I196" s="81">
        <f t="shared" si="44"/>
        <v>63</v>
      </c>
      <c r="J196" s="40" t="str">
        <f t="shared" si="45"/>
        <v>Hỏi thông tin sản phẩm (tư vấn) - KH quan tâm sản phẩm - Phương tiện vận chuyển - Phụ kiện xe đạp</v>
      </c>
      <c r="K196" s="64" t="s">
        <v>28400</v>
      </c>
      <c r="L196" s="40" t="s">
        <v>28398</v>
      </c>
      <c r="M196" s="82">
        <v>1.0</v>
      </c>
      <c r="N196" s="40"/>
      <c r="O196" s="40"/>
      <c r="P196" s="40"/>
      <c r="Q196" s="40"/>
      <c r="R196" s="40"/>
      <c r="S196" s="40"/>
      <c r="T196" s="40"/>
      <c r="U196" s="40"/>
      <c r="V196" s="40"/>
      <c r="W196" s="40"/>
      <c r="X196" s="79"/>
      <c r="Y196" s="79"/>
      <c r="Z196" s="79"/>
      <c r="AA196" s="98"/>
      <c r="AB196" s="79"/>
      <c r="AC196" s="79"/>
      <c r="AD196" s="79"/>
      <c r="AE196" s="79"/>
    </row>
    <row r="197">
      <c r="A197" s="80"/>
      <c r="B197" s="40" t="s">
        <v>28047</v>
      </c>
      <c r="C197" s="81">
        <f t="shared" si="1"/>
        <v>11</v>
      </c>
      <c r="D197" s="40" t="s">
        <v>23628</v>
      </c>
      <c r="E197" s="81">
        <f t="shared" si="37"/>
        <v>47</v>
      </c>
      <c r="F197" s="27" t="s">
        <v>28191</v>
      </c>
      <c r="G197" s="81">
        <f t="shared" si="43"/>
        <v>58</v>
      </c>
      <c r="H197" s="37" t="s">
        <v>28215</v>
      </c>
      <c r="I197" s="81">
        <f t="shared" si="44"/>
        <v>65</v>
      </c>
      <c r="J197" s="40" t="str">
        <f t="shared" si="45"/>
        <v>Hỏi thông tin sản phẩm (tư vấn) - KH quan tâm sản phẩm - Phương tiện vận chuyển - Phụ kiện/Phụ tùng xe máy</v>
      </c>
      <c r="K197" s="64" t="s">
        <v>13081</v>
      </c>
      <c r="L197" s="40" t="s">
        <v>28398</v>
      </c>
      <c r="M197" s="82">
        <v>1.0</v>
      </c>
      <c r="N197" s="40"/>
      <c r="O197" s="40"/>
      <c r="P197" s="40"/>
      <c r="Q197" s="40"/>
      <c r="R197" s="40"/>
      <c r="S197" s="40"/>
      <c r="T197" s="40"/>
      <c r="U197" s="40"/>
      <c r="V197" s="40"/>
      <c r="W197" s="40"/>
      <c r="X197" s="79"/>
      <c r="Y197" s="79"/>
      <c r="Z197" s="79"/>
      <c r="AA197" s="98"/>
      <c r="AB197" s="79"/>
      <c r="AC197" s="79"/>
      <c r="AD197" s="79"/>
      <c r="AE197" s="79"/>
    </row>
    <row r="198">
      <c r="A198" s="80"/>
      <c r="B198" s="40" t="s">
        <v>28047</v>
      </c>
      <c r="C198" s="81">
        <f t="shared" si="1"/>
        <v>11</v>
      </c>
      <c r="D198" s="40" t="s">
        <v>23628</v>
      </c>
      <c r="E198" s="81">
        <f t="shared" si="37"/>
        <v>47</v>
      </c>
      <c r="F198" s="27" t="s">
        <v>28191</v>
      </c>
      <c r="G198" s="81">
        <f t="shared" si="43"/>
        <v>58</v>
      </c>
      <c r="H198" s="37" t="s">
        <v>28220</v>
      </c>
      <c r="I198" s="81">
        <f t="shared" si="44"/>
        <v>64</v>
      </c>
      <c r="J198" s="40" t="str">
        <f t="shared" si="45"/>
        <v>Hỏi thông tin sản phẩm (tư vấn) - KH quan tâm sản phẩm - Phương tiện vận chuyển - Phụ kiện/Phụ tùng ô tô</v>
      </c>
      <c r="K198" s="64" t="s">
        <v>28401</v>
      </c>
      <c r="L198" s="40" t="s">
        <v>28398</v>
      </c>
      <c r="M198" s="82">
        <v>1.0</v>
      </c>
      <c r="N198" s="40"/>
      <c r="O198" s="40"/>
      <c r="P198" s="40"/>
      <c r="Q198" s="40"/>
      <c r="R198" s="40"/>
      <c r="S198" s="40"/>
      <c r="T198" s="40"/>
      <c r="U198" s="40"/>
      <c r="V198" s="40"/>
      <c r="W198" s="40"/>
      <c r="X198" s="79"/>
      <c r="Y198" s="79"/>
      <c r="Z198" s="79"/>
      <c r="AA198" s="98"/>
      <c r="AB198" s="79"/>
      <c r="AC198" s="79"/>
      <c r="AD198" s="79"/>
      <c r="AE198" s="79"/>
    </row>
    <row r="199">
      <c r="A199" s="80"/>
      <c r="B199" s="40" t="s">
        <v>28047</v>
      </c>
      <c r="C199" s="81">
        <f t="shared" si="1"/>
        <v>11</v>
      </c>
      <c r="D199" s="40" t="s">
        <v>23628</v>
      </c>
      <c r="E199" s="81">
        <f t="shared" si="37"/>
        <v>47</v>
      </c>
      <c r="F199" s="27" t="s">
        <v>28191</v>
      </c>
      <c r="G199" s="81">
        <f t="shared" si="43"/>
        <v>58</v>
      </c>
      <c r="H199" s="37" t="s">
        <v>29</v>
      </c>
      <c r="I199" s="81">
        <f t="shared" si="44"/>
        <v>40</v>
      </c>
      <c r="J199" s="40" t="str">
        <f t="shared" si="45"/>
        <v>Hỏi thông tin sản phẩm (tư vấn) - KH quan tâm sản phẩm - Phương tiện vận chuyển - Khác</v>
      </c>
      <c r="K199" s="64" t="s">
        <v>28402</v>
      </c>
      <c r="L199" s="40" t="s">
        <v>28398</v>
      </c>
      <c r="M199" s="82">
        <v>1.0</v>
      </c>
      <c r="N199" s="40"/>
      <c r="O199" s="40"/>
      <c r="P199" s="40"/>
      <c r="Q199" s="40"/>
      <c r="R199" s="40"/>
      <c r="S199" s="40"/>
      <c r="T199" s="40"/>
      <c r="U199" s="40"/>
      <c r="V199" s="40"/>
      <c r="W199" s="40"/>
      <c r="X199" s="79"/>
      <c r="Y199" s="79"/>
      <c r="Z199" s="79"/>
      <c r="AA199" s="98"/>
      <c r="AB199" s="79"/>
      <c r="AC199" s="79"/>
      <c r="AD199" s="79"/>
      <c r="AE199" s="79"/>
    </row>
    <row r="200">
      <c r="A200" s="80"/>
      <c r="B200" s="40" t="s">
        <v>28047</v>
      </c>
      <c r="C200" s="81">
        <f t="shared" si="1"/>
        <v>11</v>
      </c>
      <c r="D200" s="40" t="s">
        <v>23628</v>
      </c>
      <c r="E200" s="81">
        <f t="shared" si="37"/>
        <v>47</v>
      </c>
      <c r="F200" s="27" t="s">
        <v>28229</v>
      </c>
      <c r="G200" s="81">
        <f t="shared" si="43"/>
        <v>79</v>
      </c>
      <c r="H200" s="37" t="s">
        <v>28230</v>
      </c>
      <c r="I200" s="81">
        <f t="shared" si="44"/>
        <v>68</v>
      </c>
      <c r="J200" s="40" t="str">
        <f t="shared" si="45"/>
        <v>Hỏi thông tin sản phẩm (tư vấn) - KH quan tâm sản phẩm - Thời trang - Quần áo nam/nữ</v>
      </c>
      <c r="K200" s="64" t="s">
        <v>656</v>
      </c>
      <c r="L200" s="40" t="s">
        <v>28398</v>
      </c>
      <c r="M200" s="82">
        <v>1.0</v>
      </c>
      <c r="N200" s="40"/>
      <c r="O200" s="40"/>
      <c r="P200" s="40"/>
      <c r="Q200" s="40"/>
      <c r="R200" s="40"/>
      <c r="S200" s="40"/>
      <c r="T200" s="40"/>
      <c r="U200" s="40"/>
      <c r="V200" s="40"/>
      <c r="W200" s="40"/>
      <c r="X200" s="79"/>
      <c r="Y200" s="79"/>
      <c r="Z200" s="79"/>
      <c r="AA200" s="98"/>
      <c r="AB200" s="79"/>
      <c r="AC200" s="79"/>
      <c r="AD200" s="79"/>
      <c r="AE200" s="79"/>
    </row>
    <row r="201">
      <c r="A201" s="80"/>
      <c r="B201" s="40" t="s">
        <v>28047</v>
      </c>
      <c r="C201" s="81">
        <f t="shared" si="1"/>
        <v>11</v>
      </c>
      <c r="D201" s="40" t="s">
        <v>23628</v>
      </c>
      <c r="E201" s="81">
        <f t="shared" si="37"/>
        <v>47</v>
      </c>
      <c r="F201" s="27" t="s">
        <v>28229</v>
      </c>
      <c r="G201" s="81">
        <f t="shared" si="43"/>
        <v>79</v>
      </c>
      <c r="H201" s="37" t="s">
        <v>28233</v>
      </c>
      <c r="I201" s="81">
        <f t="shared" si="44"/>
        <v>61</v>
      </c>
      <c r="J201" s="40" t="str">
        <f t="shared" si="45"/>
        <v>Hỏi thông tin sản phẩm (tư vấn) - KH quan tâm sản phẩm - Thời trang - Phụ kiện thời trang</v>
      </c>
      <c r="K201" s="64" t="s">
        <v>69</v>
      </c>
      <c r="L201" s="40" t="s">
        <v>28398</v>
      </c>
      <c r="M201" s="82">
        <v>1.0</v>
      </c>
      <c r="N201" s="40"/>
      <c r="O201" s="40"/>
      <c r="P201" s="40"/>
      <c r="Q201" s="40"/>
      <c r="R201" s="40"/>
      <c r="S201" s="40"/>
      <c r="T201" s="40"/>
      <c r="U201" s="40"/>
      <c r="V201" s="40"/>
      <c r="W201" s="40"/>
      <c r="X201" s="79"/>
      <c r="Y201" s="79"/>
      <c r="Z201" s="79"/>
      <c r="AA201" s="98"/>
      <c r="AB201" s="79"/>
      <c r="AC201" s="79"/>
      <c r="AD201" s="79"/>
      <c r="AE201" s="79"/>
    </row>
    <row r="202">
      <c r="A202" s="80"/>
      <c r="B202" s="40" t="s">
        <v>28047</v>
      </c>
      <c r="C202" s="81">
        <f t="shared" si="1"/>
        <v>11</v>
      </c>
      <c r="D202" s="40" t="s">
        <v>23628</v>
      </c>
      <c r="E202" s="81">
        <f t="shared" si="37"/>
        <v>47</v>
      </c>
      <c r="F202" s="27" t="s">
        <v>28229</v>
      </c>
      <c r="G202" s="81">
        <f t="shared" si="43"/>
        <v>79</v>
      </c>
      <c r="H202" s="37" t="s">
        <v>28166</v>
      </c>
      <c r="I202" s="81">
        <f t="shared" si="44"/>
        <v>38</v>
      </c>
      <c r="J202" s="40" t="str">
        <f t="shared" si="45"/>
        <v>Hỏi thông tin sản phẩm (tư vấn) - KH quan tâm sản phẩm - Thời trang - Giày dép nam/nữ</v>
      </c>
      <c r="K202" s="64" t="s">
        <v>62</v>
      </c>
      <c r="L202" s="40" t="s">
        <v>28398</v>
      </c>
      <c r="M202" s="82">
        <v>1.0</v>
      </c>
      <c r="N202" s="40"/>
      <c r="O202" s="40"/>
      <c r="P202" s="40"/>
      <c r="Q202" s="40"/>
      <c r="R202" s="40"/>
      <c r="S202" s="40"/>
      <c r="T202" s="40"/>
      <c r="U202" s="40"/>
      <c r="V202" s="40"/>
      <c r="W202" s="40"/>
      <c r="X202" s="79"/>
      <c r="Y202" s="79"/>
      <c r="Z202" s="79"/>
      <c r="AA202" s="98"/>
      <c r="AB202" s="79"/>
      <c r="AC202" s="79"/>
      <c r="AD202" s="79"/>
      <c r="AE202" s="79"/>
    </row>
    <row r="203">
      <c r="A203" s="80"/>
      <c r="B203" s="40" t="s">
        <v>28047</v>
      </c>
      <c r="C203" s="81">
        <f t="shared" si="1"/>
        <v>11</v>
      </c>
      <c r="D203" s="40" t="s">
        <v>23628</v>
      </c>
      <c r="E203" s="81">
        <f t="shared" si="37"/>
        <v>47</v>
      </c>
      <c r="F203" s="27" t="s">
        <v>28229</v>
      </c>
      <c r="G203" s="81">
        <f t="shared" si="43"/>
        <v>79</v>
      </c>
      <c r="H203" s="37" t="s">
        <v>28241</v>
      </c>
      <c r="I203" s="81">
        <f t="shared" si="44"/>
        <v>57</v>
      </c>
      <c r="J203" s="40" t="str">
        <f t="shared" si="45"/>
        <v>Hỏi thông tin sản phẩm (tư vấn) - KH quan tâm sản phẩm - Thời trang - Phụ kiện giày dép (Làm đẹp)</v>
      </c>
      <c r="K203" s="64" t="s">
        <v>28403</v>
      </c>
      <c r="L203" s="40" t="s">
        <v>28398</v>
      </c>
      <c r="M203" s="82">
        <v>1.0</v>
      </c>
      <c r="N203" s="40"/>
      <c r="O203" s="40"/>
      <c r="P203" s="40"/>
      <c r="Q203" s="40"/>
      <c r="R203" s="40"/>
      <c r="S203" s="40"/>
      <c r="T203" s="40"/>
      <c r="U203" s="40"/>
      <c r="V203" s="40"/>
      <c r="W203" s="40"/>
      <c r="X203" s="79"/>
      <c r="Y203" s="79"/>
      <c r="Z203" s="79"/>
      <c r="AA203" s="98"/>
      <c r="AB203" s="79"/>
      <c r="AC203" s="79"/>
      <c r="AD203" s="79"/>
      <c r="AE203" s="79"/>
    </row>
    <row r="204">
      <c r="A204" s="80"/>
      <c r="B204" s="40" t="s">
        <v>28047</v>
      </c>
      <c r="C204" s="81">
        <f t="shared" si="1"/>
        <v>11</v>
      </c>
      <c r="D204" s="40" t="s">
        <v>23628</v>
      </c>
      <c r="E204" s="81">
        <f t="shared" si="37"/>
        <v>47</v>
      </c>
      <c r="F204" s="27" t="s">
        <v>28229</v>
      </c>
      <c r="G204" s="81">
        <f t="shared" si="43"/>
        <v>79</v>
      </c>
      <c r="H204" s="37" t="s">
        <v>28244</v>
      </c>
      <c r="I204" s="81">
        <f t="shared" si="44"/>
        <v>56</v>
      </c>
      <c r="J204" s="40" t="str">
        <f t="shared" si="45"/>
        <v>Hỏi thông tin sản phẩm (tư vấn) - KH quan tâm sản phẩm - Thời trang - Phụ kiện giày dép (Chăm sóc)</v>
      </c>
      <c r="K204" s="64" t="s">
        <v>7612</v>
      </c>
      <c r="L204" s="40" t="s">
        <v>28398</v>
      </c>
      <c r="M204" s="82">
        <v>1.0</v>
      </c>
      <c r="N204" s="40"/>
      <c r="O204" s="40"/>
      <c r="P204" s="40"/>
      <c r="Q204" s="40"/>
      <c r="R204" s="40"/>
      <c r="S204" s="40"/>
      <c r="T204" s="40"/>
      <c r="U204" s="40"/>
      <c r="V204" s="40"/>
      <c r="W204" s="40"/>
      <c r="X204" s="79"/>
      <c r="Y204" s="79"/>
      <c r="Z204" s="79"/>
      <c r="AA204" s="98"/>
      <c r="AB204" s="79"/>
      <c r="AC204" s="79"/>
      <c r="AD204" s="79"/>
      <c r="AE204" s="79"/>
    </row>
    <row r="205">
      <c r="A205" s="80"/>
      <c r="B205" s="40" t="s">
        <v>28047</v>
      </c>
      <c r="C205" s="81">
        <f t="shared" si="1"/>
        <v>11</v>
      </c>
      <c r="D205" s="40" t="s">
        <v>23628</v>
      </c>
      <c r="E205" s="81">
        <f t="shared" si="37"/>
        <v>47</v>
      </c>
      <c r="F205" s="27" t="s">
        <v>28229</v>
      </c>
      <c r="G205" s="81">
        <f t="shared" si="43"/>
        <v>79</v>
      </c>
      <c r="H205" s="37" t="s">
        <v>29</v>
      </c>
      <c r="I205" s="81">
        <f t="shared" si="44"/>
        <v>40</v>
      </c>
      <c r="J205" s="40" t="str">
        <f t="shared" si="45"/>
        <v>Hỏi thông tin sản phẩm (tư vấn) - KH quan tâm sản phẩm - Thời trang - Khác</v>
      </c>
      <c r="K205" s="64" t="s">
        <v>28404</v>
      </c>
      <c r="L205" s="40" t="s">
        <v>28398</v>
      </c>
      <c r="M205" s="82">
        <v>1.0</v>
      </c>
      <c r="N205" s="40"/>
      <c r="O205" s="40"/>
      <c r="P205" s="40"/>
      <c r="Q205" s="40"/>
      <c r="R205" s="40"/>
      <c r="S205" s="40"/>
      <c r="T205" s="40"/>
      <c r="U205" s="40"/>
      <c r="V205" s="40"/>
      <c r="W205" s="40"/>
      <c r="X205" s="79"/>
      <c r="Y205" s="79"/>
      <c r="Z205" s="79"/>
      <c r="AA205" s="98"/>
      <c r="AB205" s="79"/>
      <c r="AC205" s="79"/>
      <c r="AD205" s="79"/>
      <c r="AE205" s="79"/>
    </row>
    <row r="206">
      <c r="A206" s="80"/>
      <c r="B206" s="40" t="s">
        <v>28047</v>
      </c>
      <c r="C206" s="81">
        <f t="shared" si="1"/>
        <v>11</v>
      </c>
      <c r="D206" s="40" t="s">
        <v>23628</v>
      </c>
      <c r="E206" s="81">
        <f t="shared" si="37"/>
        <v>47</v>
      </c>
      <c r="F206" s="27" t="s">
        <v>27992</v>
      </c>
      <c r="G206" s="81">
        <f t="shared" si="43"/>
        <v>1</v>
      </c>
      <c r="H206" s="37" t="s">
        <v>28113</v>
      </c>
      <c r="I206" s="81">
        <f t="shared" si="44"/>
        <v>25</v>
      </c>
      <c r="J206" s="40" t="str">
        <f t="shared" si="45"/>
        <v>Hỏi thông tin sản phẩm (tư vấn) - KH quan tâm sản phẩm - Bách hóa - Đồ ăn vặt</v>
      </c>
      <c r="K206" s="64" t="s">
        <v>34</v>
      </c>
      <c r="L206" s="40" t="s">
        <v>28398</v>
      </c>
      <c r="M206" s="82">
        <v>1.0</v>
      </c>
      <c r="N206" s="40"/>
      <c r="O206" s="40"/>
      <c r="P206" s="40"/>
      <c r="Q206" s="40"/>
      <c r="R206" s="40"/>
      <c r="S206" s="40"/>
      <c r="T206" s="40"/>
      <c r="U206" s="40"/>
      <c r="V206" s="40"/>
      <c r="W206" s="40"/>
      <c r="X206" s="79"/>
      <c r="Y206" s="79"/>
      <c r="Z206" s="79"/>
      <c r="AA206" s="98"/>
      <c r="AB206" s="79"/>
      <c r="AC206" s="79"/>
      <c r="AD206" s="79"/>
      <c r="AE206" s="79"/>
    </row>
    <row r="207">
      <c r="A207" s="80"/>
      <c r="B207" s="40" t="s">
        <v>28047</v>
      </c>
      <c r="C207" s="81">
        <f t="shared" si="1"/>
        <v>11</v>
      </c>
      <c r="D207" s="40" t="s">
        <v>23628</v>
      </c>
      <c r="E207" s="81">
        <f t="shared" si="37"/>
        <v>47</v>
      </c>
      <c r="F207" s="27" t="s">
        <v>27992</v>
      </c>
      <c r="G207" s="81">
        <f t="shared" si="43"/>
        <v>1</v>
      </c>
      <c r="H207" s="37" t="s">
        <v>28254</v>
      </c>
      <c r="I207" s="81">
        <f t="shared" si="44"/>
        <v>81</v>
      </c>
      <c r="J207" s="40" t="str">
        <f t="shared" si="45"/>
        <v>Hỏi thông tin sản phẩm (tư vấn) - KH quan tâm sản phẩm - Bách hóa - Sữa - trứng</v>
      </c>
      <c r="K207" s="64" t="s">
        <v>28405</v>
      </c>
      <c r="L207" s="40" t="s">
        <v>28398</v>
      </c>
      <c r="M207" s="82">
        <v>1.0</v>
      </c>
      <c r="N207" s="40"/>
      <c r="O207" s="40"/>
      <c r="P207" s="40"/>
      <c r="Q207" s="40"/>
      <c r="R207" s="40"/>
      <c r="S207" s="40"/>
      <c r="T207" s="40"/>
      <c r="U207" s="40"/>
      <c r="V207" s="40"/>
      <c r="W207" s="40"/>
      <c r="X207" s="79"/>
      <c r="Y207" s="79"/>
      <c r="Z207" s="79"/>
      <c r="AA207" s="98"/>
      <c r="AB207" s="79"/>
      <c r="AC207" s="79"/>
      <c r="AD207" s="79"/>
      <c r="AE207" s="79"/>
    </row>
    <row r="208">
      <c r="A208" s="80"/>
      <c r="B208" s="40" t="s">
        <v>28047</v>
      </c>
      <c r="C208" s="81">
        <f t="shared" si="1"/>
        <v>11</v>
      </c>
      <c r="D208" s="40" t="s">
        <v>23628</v>
      </c>
      <c r="E208" s="81">
        <f t="shared" si="37"/>
        <v>47</v>
      </c>
      <c r="F208" s="27" t="s">
        <v>27992</v>
      </c>
      <c r="G208" s="81">
        <f t="shared" si="43"/>
        <v>1</v>
      </c>
      <c r="H208" s="37" t="s">
        <v>28158</v>
      </c>
      <c r="I208" s="81">
        <f t="shared" si="44"/>
        <v>36</v>
      </c>
      <c r="J208" s="40" t="str">
        <f t="shared" si="45"/>
        <v>Hỏi thông tin sản phẩm (tư vấn) - KH quan tâm sản phẩm - Bách hóa - Đồ uống</v>
      </c>
      <c r="K208" s="64" t="s">
        <v>1376</v>
      </c>
      <c r="L208" s="40" t="s">
        <v>28398</v>
      </c>
      <c r="M208" s="82">
        <v>1.0</v>
      </c>
      <c r="N208" s="40"/>
      <c r="O208" s="40"/>
      <c r="P208" s="40"/>
      <c r="Q208" s="40"/>
      <c r="R208" s="40"/>
      <c r="S208" s="40"/>
      <c r="T208" s="40"/>
      <c r="U208" s="40"/>
      <c r="V208" s="40"/>
      <c r="W208" s="40"/>
      <c r="X208" s="79"/>
      <c r="Y208" s="79"/>
      <c r="Z208" s="79"/>
      <c r="AA208" s="98"/>
      <c r="AB208" s="79"/>
      <c r="AC208" s="79"/>
      <c r="AD208" s="79"/>
      <c r="AE208" s="79"/>
    </row>
    <row r="209">
      <c r="A209" s="80"/>
      <c r="B209" s="40" t="s">
        <v>28047</v>
      </c>
      <c r="C209" s="81">
        <f t="shared" si="1"/>
        <v>11</v>
      </c>
      <c r="D209" s="40" t="s">
        <v>23628</v>
      </c>
      <c r="E209" s="81">
        <f t="shared" si="37"/>
        <v>47</v>
      </c>
      <c r="F209" s="27" t="s">
        <v>27992</v>
      </c>
      <c r="G209" s="81">
        <f t="shared" si="43"/>
        <v>1</v>
      </c>
      <c r="H209" s="37" t="s">
        <v>28224</v>
      </c>
      <c r="I209" s="81">
        <f t="shared" si="44"/>
        <v>51</v>
      </c>
      <c r="J209" s="40" t="str">
        <f t="shared" si="45"/>
        <v>Hỏi thông tin sản phẩm (tư vấn) - KH quan tâm sản phẩm - Bách hóa - Nhu yếu phẩm</v>
      </c>
      <c r="K209" s="64" t="s">
        <v>23996</v>
      </c>
      <c r="L209" s="40" t="s">
        <v>28398</v>
      </c>
      <c r="M209" s="82">
        <v>1.0</v>
      </c>
      <c r="N209" s="40"/>
      <c r="O209" s="40"/>
      <c r="P209" s="40"/>
      <c r="Q209" s="40"/>
      <c r="R209" s="40"/>
      <c r="S209" s="40"/>
      <c r="T209" s="40"/>
      <c r="U209" s="40"/>
      <c r="V209" s="40"/>
      <c r="W209" s="40"/>
      <c r="X209" s="79"/>
      <c r="Y209" s="79"/>
      <c r="Z209" s="79"/>
      <c r="AA209" s="98"/>
      <c r="AB209" s="79"/>
      <c r="AC209" s="79"/>
      <c r="AD209" s="79"/>
      <c r="AE209" s="79"/>
    </row>
    <row r="210">
      <c r="A210" s="80"/>
      <c r="B210" s="40" t="s">
        <v>28047</v>
      </c>
      <c r="C210" s="81">
        <f t="shared" si="1"/>
        <v>11</v>
      </c>
      <c r="D210" s="40" t="s">
        <v>23628</v>
      </c>
      <c r="E210" s="81">
        <f t="shared" si="37"/>
        <v>47</v>
      </c>
      <c r="F210" s="27" t="s">
        <v>27992</v>
      </c>
      <c r="G210" s="81">
        <f t="shared" si="43"/>
        <v>1</v>
      </c>
      <c r="H210" s="37" t="s">
        <v>28005</v>
      </c>
      <c r="I210" s="81">
        <f t="shared" si="44"/>
        <v>3</v>
      </c>
      <c r="J210" s="40" t="str">
        <f t="shared" si="45"/>
        <v>Hỏi thông tin sản phẩm (tư vấn) - KH quan tâm sản phẩm - Bách hóa - Bộ quà tặng</v>
      </c>
      <c r="K210" s="64" t="s">
        <v>28406</v>
      </c>
      <c r="L210" s="40" t="s">
        <v>28398</v>
      </c>
      <c r="M210" s="82">
        <v>1.0</v>
      </c>
      <c r="N210" s="40"/>
      <c r="O210" s="40"/>
      <c r="P210" s="40"/>
      <c r="Q210" s="40"/>
      <c r="R210" s="40"/>
      <c r="S210" s="40"/>
      <c r="T210" s="40"/>
      <c r="U210" s="40"/>
      <c r="V210" s="40"/>
      <c r="W210" s="40"/>
      <c r="X210" s="79"/>
      <c r="Y210" s="79"/>
      <c r="Z210" s="79"/>
      <c r="AA210" s="98"/>
      <c r="AB210" s="79"/>
      <c r="AC210" s="79"/>
      <c r="AD210" s="79"/>
      <c r="AE210" s="79"/>
    </row>
    <row r="211">
      <c r="A211" s="80"/>
      <c r="B211" s="40" t="s">
        <v>28047</v>
      </c>
      <c r="C211" s="81">
        <f t="shared" si="1"/>
        <v>11</v>
      </c>
      <c r="D211" s="40" t="s">
        <v>23628</v>
      </c>
      <c r="E211" s="81">
        <f t="shared" si="37"/>
        <v>47</v>
      </c>
      <c r="F211" s="27" t="s">
        <v>27992</v>
      </c>
      <c r="G211" s="81">
        <f t="shared" si="43"/>
        <v>1</v>
      </c>
      <c r="H211" s="37" t="s">
        <v>28218</v>
      </c>
      <c r="I211" s="81">
        <f t="shared" si="44"/>
        <v>50</v>
      </c>
      <c r="J211" s="40" t="str">
        <f t="shared" si="45"/>
        <v>Hỏi thông tin sản phẩm (tư vấn) - KH quan tâm sản phẩm - Bách hóa - Nguyên liệu nấu ăn</v>
      </c>
      <c r="K211" s="64" t="s">
        <v>28407</v>
      </c>
      <c r="L211" s="40" t="s">
        <v>28398</v>
      </c>
      <c r="M211" s="82">
        <v>1.0</v>
      </c>
      <c r="N211" s="40"/>
      <c r="O211" s="40"/>
      <c r="P211" s="40"/>
      <c r="Q211" s="40"/>
      <c r="R211" s="40"/>
      <c r="S211" s="40"/>
      <c r="T211" s="40"/>
      <c r="U211" s="40"/>
      <c r="V211" s="40"/>
      <c r="W211" s="40"/>
      <c r="X211" s="79"/>
      <c r="Y211" s="79"/>
      <c r="Z211" s="79"/>
      <c r="AA211" s="98"/>
      <c r="AB211" s="79"/>
      <c r="AC211" s="79"/>
      <c r="AD211" s="79"/>
      <c r="AE211" s="79"/>
    </row>
    <row r="212">
      <c r="A212" s="80"/>
      <c r="B212" s="40" t="s">
        <v>28047</v>
      </c>
      <c r="C212" s="81">
        <f t="shared" si="1"/>
        <v>11</v>
      </c>
      <c r="D212" s="40" t="s">
        <v>23628</v>
      </c>
      <c r="E212" s="81">
        <f t="shared" si="37"/>
        <v>47</v>
      </c>
      <c r="F212" s="27" t="s">
        <v>27992</v>
      </c>
      <c r="G212" s="81">
        <f t="shared" si="43"/>
        <v>1</v>
      </c>
      <c r="H212" s="37" t="s">
        <v>28162</v>
      </c>
      <c r="I212" s="81">
        <f t="shared" si="44"/>
        <v>37</v>
      </c>
      <c r="J212" s="40" t="str">
        <f t="shared" si="45"/>
        <v>Hỏi thông tin sản phẩm (tư vấn) - KH quan tâm sản phẩm - Bách hóa - Đồ uống có cồn</v>
      </c>
      <c r="K212" s="64" t="s">
        <v>28408</v>
      </c>
      <c r="L212" s="40" t="s">
        <v>28398</v>
      </c>
      <c r="M212" s="82">
        <v>1.0</v>
      </c>
      <c r="N212" s="40"/>
      <c r="O212" s="40"/>
      <c r="P212" s="40"/>
      <c r="Q212" s="40"/>
      <c r="R212" s="40"/>
      <c r="S212" s="40"/>
      <c r="T212" s="40"/>
      <c r="U212" s="40"/>
      <c r="V212" s="40"/>
      <c r="W212" s="40"/>
      <c r="X212" s="79"/>
      <c r="Y212" s="79"/>
      <c r="Z212" s="79"/>
      <c r="AA212" s="98"/>
      <c r="AB212" s="79"/>
      <c r="AC212" s="79"/>
      <c r="AD212" s="79"/>
      <c r="AE212" s="79"/>
    </row>
    <row r="213">
      <c r="A213" s="80"/>
      <c r="B213" s="40" t="s">
        <v>28047</v>
      </c>
      <c r="C213" s="81">
        <f t="shared" si="1"/>
        <v>11</v>
      </c>
      <c r="D213" s="40" t="s">
        <v>23628</v>
      </c>
      <c r="E213" s="81">
        <f t="shared" si="37"/>
        <v>47</v>
      </c>
      <c r="F213" s="27" t="s">
        <v>27992</v>
      </c>
      <c r="G213" s="81">
        <f t="shared" si="43"/>
        <v>1</v>
      </c>
      <c r="H213" s="37" t="s">
        <v>28147</v>
      </c>
      <c r="I213" s="81">
        <f t="shared" si="44"/>
        <v>33</v>
      </c>
      <c r="J213" s="40" t="str">
        <f t="shared" si="45"/>
        <v>Hỏi thông tin sản phẩm (tư vấn) - KH quan tâm sản phẩm - Bách hóa - Đồ làm bánh</v>
      </c>
      <c r="K213" s="64" t="s">
        <v>21632</v>
      </c>
      <c r="L213" s="40" t="s">
        <v>28398</v>
      </c>
      <c r="M213" s="82">
        <v>1.0</v>
      </c>
      <c r="N213" s="40"/>
      <c r="O213" s="40"/>
      <c r="P213" s="40"/>
      <c r="Q213" s="40"/>
      <c r="R213" s="40"/>
      <c r="S213" s="40"/>
      <c r="T213" s="40"/>
      <c r="U213" s="40"/>
      <c r="V213" s="40"/>
      <c r="W213" s="40"/>
      <c r="X213" s="79"/>
      <c r="Y213" s="79"/>
      <c r="Z213" s="79"/>
      <c r="AA213" s="98"/>
      <c r="AB213" s="79"/>
      <c r="AC213" s="79"/>
      <c r="AD213" s="79"/>
      <c r="AE213" s="79"/>
    </row>
    <row r="214">
      <c r="A214" s="80"/>
      <c r="B214" s="40" t="s">
        <v>28047</v>
      </c>
      <c r="C214" s="81">
        <f t="shared" si="1"/>
        <v>11</v>
      </c>
      <c r="D214" s="40" t="s">
        <v>23628</v>
      </c>
      <c r="E214" s="81">
        <f t="shared" si="37"/>
        <v>47</v>
      </c>
      <c r="F214" s="27" t="s">
        <v>27992</v>
      </c>
      <c r="G214" s="81">
        <f t="shared" si="43"/>
        <v>1</v>
      </c>
      <c r="H214" s="37" t="s">
        <v>28213</v>
      </c>
      <c r="I214" s="81">
        <f t="shared" si="44"/>
        <v>49</v>
      </c>
      <c r="J214" s="40" t="str">
        <f t="shared" si="45"/>
        <v>Hỏi thông tin sản phẩm (tư vấn) - KH quan tâm sản phẩm - Bách hóa - Ngũ cốc &amp; mứt</v>
      </c>
      <c r="K214" s="64" t="s">
        <v>28409</v>
      </c>
      <c r="L214" s="40" t="s">
        <v>28398</v>
      </c>
      <c r="M214" s="82">
        <v>1.0</v>
      </c>
      <c r="N214" s="40"/>
      <c r="O214" s="40"/>
      <c r="P214" s="40"/>
      <c r="Q214" s="40"/>
      <c r="R214" s="40"/>
      <c r="S214" s="40"/>
      <c r="T214" s="40"/>
      <c r="U214" s="40"/>
      <c r="V214" s="40"/>
      <c r="W214" s="40"/>
      <c r="X214" s="79"/>
      <c r="Y214" s="79"/>
      <c r="Z214" s="79"/>
      <c r="AA214" s="98"/>
      <c r="AB214" s="79"/>
      <c r="AC214" s="79"/>
      <c r="AD214" s="79"/>
      <c r="AE214" s="79"/>
    </row>
    <row r="215">
      <c r="A215" s="80"/>
      <c r="B215" s="40" t="s">
        <v>28047</v>
      </c>
      <c r="C215" s="81">
        <f t="shared" si="1"/>
        <v>11</v>
      </c>
      <c r="D215" s="40" t="s">
        <v>23628</v>
      </c>
      <c r="E215" s="81">
        <f t="shared" si="37"/>
        <v>47</v>
      </c>
      <c r="F215" s="27" t="s">
        <v>27992</v>
      </c>
      <c r="G215" s="81">
        <f t="shared" si="43"/>
        <v>1</v>
      </c>
      <c r="H215" s="37" t="s">
        <v>28016</v>
      </c>
      <c r="I215" s="81">
        <f t="shared" si="44"/>
        <v>5</v>
      </c>
      <c r="J215" s="40" t="str">
        <f t="shared" si="45"/>
        <v>Hỏi thông tin sản phẩm (tư vấn) - KH quan tâm sản phẩm - Bách hóa - Các loại bánh</v>
      </c>
      <c r="K215" s="64" t="s">
        <v>1466</v>
      </c>
      <c r="L215" s="40" t="s">
        <v>28398</v>
      </c>
      <c r="M215" s="82">
        <v>1.0</v>
      </c>
      <c r="N215" s="40"/>
      <c r="O215" s="40"/>
      <c r="P215" s="40"/>
      <c r="Q215" s="40"/>
      <c r="R215" s="40"/>
      <c r="S215" s="40"/>
      <c r="T215" s="40"/>
      <c r="U215" s="40"/>
      <c r="V215" s="40"/>
      <c r="W215" s="40"/>
      <c r="X215" s="79"/>
      <c r="Y215" s="79"/>
      <c r="Z215" s="79"/>
      <c r="AA215" s="98"/>
      <c r="AB215" s="79"/>
      <c r="AC215" s="79"/>
      <c r="AD215" s="79"/>
      <c r="AE215" s="79"/>
    </row>
    <row r="216">
      <c r="A216" s="80"/>
      <c r="B216" s="40" t="s">
        <v>28047</v>
      </c>
      <c r="C216" s="81">
        <f t="shared" si="1"/>
        <v>11</v>
      </c>
      <c r="D216" s="40" t="s">
        <v>23628</v>
      </c>
      <c r="E216" s="81">
        <f t="shared" si="37"/>
        <v>47</v>
      </c>
      <c r="F216" s="27" t="s">
        <v>27992</v>
      </c>
      <c r="G216" s="81">
        <f t="shared" si="43"/>
        <v>1</v>
      </c>
      <c r="H216" s="37" t="s">
        <v>28122</v>
      </c>
      <c r="I216" s="81">
        <f t="shared" si="44"/>
        <v>27</v>
      </c>
      <c r="J216" s="40" t="str">
        <f t="shared" si="45"/>
        <v>Hỏi thông tin sản phẩm (tư vấn) - KH quan tâm sản phẩm - Bách hóa - Đồ chế biến sẵn</v>
      </c>
      <c r="K216" s="64" t="s">
        <v>1458</v>
      </c>
      <c r="L216" s="40" t="s">
        <v>28398</v>
      </c>
      <c r="M216" s="82">
        <v>1.0</v>
      </c>
      <c r="N216" s="40"/>
      <c r="O216" s="40"/>
      <c r="P216" s="40"/>
      <c r="Q216" s="40"/>
      <c r="R216" s="40"/>
      <c r="S216" s="40"/>
      <c r="T216" s="40"/>
      <c r="U216" s="40"/>
      <c r="V216" s="40"/>
      <c r="W216" s="40"/>
      <c r="X216" s="79"/>
      <c r="Y216" s="79"/>
      <c r="Z216" s="79"/>
      <c r="AA216" s="98"/>
      <c r="AB216" s="79"/>
      <c r="AC216" s="79"/>
      <c r="AD216" s="79"/>
      <c r="AE216" s="79"/>
    </row>
    <row r="217">
      <c r="A217" s="80"/>
      <c r="B217" s="40" t="s">
        <v>28047</v>
      </c>
      <c r="C217" s="81">
        <f t="shared" si="1"/>
        <v>11</v>
      </c>
      <c r="D217" s="40" t="s">
        <v>23628</v>
      </c>
      <c r="E217" s="81">
        <f t="shared" si="37"/>
        <v>47</v>
      </c>
      <c r="F217" s="27" t="s">
        <v>27992</v>
      </c>
      <c r="G217" s="81">
        <f t="shared" si="43"/>
        <v>1</v>
      </c>
      <c r="H217" s="37" t="s">
        <v>28284</v>
      </c>
      <c r="I217" s="81">
        <f t="shared" si="44"/>
        <v>95</v>
      </c>
      <c r="J217" s="40" t="str">
        <f t="shared" si="45"/>
        <v>Hỏi thông tin sản phẩm (tư vấn) - KH quan tâm sản phẩm - Bách hóa - Thực phẩm tươi sống &amp; đông lạnh</v>
      </c>
      <c r="K217" s="64" t="s">
        <v>28410</v>
      </c>
      <c r="L217" s="40" t="s">
        <v>28398</v>
      </c>
      <c r="M217" s="82">
        <v>1.0</v>
      </c>
      <c r="N217" s="40"/>
      <c r="O217" s="40"/>
      <c r="P217" s="40"/>
      <c r="Q217" s="40"/>
      <c r="R217" s="40"/>
      <c r="S217" s="40"/>
      <c r="T217" s="40"/>
      <c r="U217" s="40"/>
      <c r="V217" s="40"/>
      <c r="W217" s="40"/>
      <c r="X217" s="79"/>
      <c r="Y217" s="79"/>
      <c r="Z217" s="79"/>
      <c r="AA217" s="98"/>
      <c r="AB217" s="79"/>
      <c r="AC217" s="79"/>
      <c r="AD217" s="79"/>
      <c r="AE217" s="79"/>
    </row>
    <row r="218">
      <c r="A218" s="80"/>
      <c r="B218" s="40" t="s">
        <v>28047</v>
      </c>
      <c r="C218" s="81">
        <f t="shared" si="1"/>
        <v>11</v>
      </c>
      <c r="D218" s="40" t="s">
        <v>23628</v>
      </c>
      <c r="E218" s="81">
        <f t="shared" si="37"/>
        <v>47</v>
      </c>
      <c r="F218" s="27" t="s">
        <v>27992</v>
      </c>
      <c r="G218" s="81">
        <f t="shared" si="43"/>
        <v>1</v>
      </c>
      <c r="H218" s="37" t="s">
        <v>29</v>
      </c>
      <c r="I218" s="81">
        <f t="shared" si="44"/>
        <v>40</v>
      </c>
      <c r="J218" s="40" t="str">
        <f t="shared" si="45"/>
        <v>Hỏi thông tin sản phẩm (tư vấn) - KH quan tâm sản phẩm - Bách hóa - Khác</v>
      </c>
      <c r="K218" s="64" t="s">
        <v>28411</v>
      </c>
      <c r="L218" s="40" t="s">
        <v>28398</v>
      </c>
      <c r="M218" s="82">
        <v>1.0</v>
      </c>
      <c r="N218" s="40"/>
      <c r="O218" s="40"/>
      <c r="P218" s="40"/>
      <c r="Q218" s="40"/>
      <c r="R218" s="40"/>
      <c r="S218" s="40"/>
      <c r="T218" s="40"/>
      <c r="U218" s="40"/>
      <c r="V218" s="40"/>
      <c r="W218" s="40"/>
      <c r="X218" s="79"/>
      <c r="Y218" s="79"/>
      <c r="Z218" s="79"/>
      <c r="AA218" s="98"/>
      <c r="AB218" s="79"/>
      <c r="AC218" s="79"/>
      <c r="AD218" s="79"/>
      <c r="AE218" s="79"/>
    </row>
    <row r="219">
      <c r="A219" s="80"/>
      <c r="B219" s="40" t="s">
        <v>28047</v>
      </c>
      <c r="C219" s="81">
        <f t="shared" si="1"/>
        <v>11</v>
      </c>
      <c r="D219" s="40" t="s">
        <v>23628</v>
      </c>
      <c r="E219" s="81">
        <f t="shared" si="37"/>
        <v>47</v>
      </c>
      <c r="F219" s="27" t="s">
        <v>28203</v>
      </c>
      <c r="G219" s="81">
        <f t="shared" si="43"/>
        <v>47</v>
      </c>
      <c r="H219" s="37" t="s">
        <v>28261</v>
      </c>
      <c r="I219" s="81">
        <f t="shared" si="44"/>
        <v>62</v>
      </c>
      <c r="J219" s="40" t="str">
        <f t="shared" si="45"/>
        <v>Hỏi thông tin sản phẩm (tư vấn) - KH quan tâm sản phẩm - Mẹ và bé - Phụ kiện trẻ em &amp; trẻ sơ sinh</v>
      </c>
      <c r="K219" s="64" t="s">
        <v>1205</v>
      </c>
      <c r="L219" s="40" t="s">
        <v>28398</v>
      </c>
      <c r="M219" s="82">
        <v>1.0</v>
      </c>
      <c r="N219" s="40"/>
      <c r="O219" s="40"/>
      <c r="P219" s="40"/>
      <c r="Q219" s="40"/>
      <c r="R219" s="40"/>
      <c r="S219" s="40"/>
      <c r="T219" s="40"/>
      <c r="U219" s="40"/>
      <c r="V219" s="40"/>
      <c r="W219" s="40"/>
      <c r="X219" s="79"/>
      <c r="Y219" s="79"/>
      <c r="Z219" s="79"/>
      <c r="AA219" s="98"/>
      <c r="AB219" s="79"/>
      <c r="AC219" s="79"/>
      <c r="AD219" s="79"/>
      <c r="AE219" s="79"/>
    </row>
    <row r="220">
      <c r="A220" s="80"/>
      <c r="B220" s="40" t="s">
        <v>28047</v>
      </c>
      <c r="C220" s="81">
        <f t="shared" si="1"/>
        <v>11</v>
      </c>
      <c r="D220" s="40" t="s">
        <v>23628</v>
      </c>
      <c r="E220" s="81">
        <f t="shared" si="37"/>
        <v>47</v>
      </c>
      <c r="F220" s="27" t="s">
        <v>28203</v>
      </c>
      <c r="G220" s="81">
        <f t="shared" si="43"/>
        <v>47</v>
      </c>
      <c r="H220" s="40" t="s">
        <v>28257</v>
      </c>
      <c r="I220" s="81">
        <f t="shared" si="44"/>
        <v>60</v>
      </c>
      <c r="J220" s="40" t="str">
        <f t="shared" si="45"/>
        <v>Hỏi thông tin sản phẩm (tư vấn) - KH quan tâm sản phẩm - Mẹ và bé - Phụ kiện mẹ bầu</v>
      </c>
      <c r="K220" s="64" t="s">
        <v>28412</v>
      </c>
      <c r="L220" s="40" t="s">
        <v>28398</v>
      </c>
      <c r="M220" s="82">
        <v>1.0</v>
      </c>
      <c r="N220" s="40"/>
      <c r="O220" s="40"/>
      <c r="P220" s="40"/>
      <c r="Q220" s="40"/>
      <c r="R220" s="40"/>
      <c r="S220" s="40"/>
      <c r="T220" s="40"/>
      <c r="U220" s="40"/>
      <c r="V220" s="40"/>
      <c r="W220" s="40"/>
      <c r="X220" s="79"/>
      <c r="Y220" s="79"/>
      <c r="Z220" s="79"/>
      <c r="AA220" s="98"/>
      <c r="AB220" s="79"/>
      <c r="AC220" s="79"/>
      <c r="AD220" s="79"/>
      <c r="AE220" s="79"/>
    </row>
    <row r="221">
      <c r="A221" s="80"/>
      <c r="B221" s="40" t="s">
        <v>28047</v>
      </c>
      <c r="C221" s="81">
        <f t="shared" si="1"/>
        <v>11</v>
      </c>
      <c r="D221" s="40" t="s">
        <v>23628</v>
      </c>
      <c r="E221" s="81">
        <f t="shared" si="37"/>
        <v>47</v>
      </c>
      <c r="F221" s="27" t="s">
        <v>28203</v>
      </c>
      <c r="G221" s="81">
        <f t="shared" si="43"/>
        <v>47</v>
      </c>
      <c r="H221" s="37" t="s">
        <v>28287</v>
      </c>
      <c r="I221" s="81">
        <f t="shared" si="44"/>
        <v>70</v>
      </c>
      <c r="J221" s="40" t="str">
        <f t="shared" si="45"/>
        <v>Hỏi thông tin sản phẩm (tư vấn) - KH quan tâm sản phẩm - Mẹ và bé - Quần áo trẻ em và trẻ sơ sinh</v>
      </c>
      <c r="K221" s="64" t="s">
        <v>13099</v>
      </c>
      <c r="L221" s="40" t="s">
        <v>28398</v>
      </c>
      <c r="M221" s="82">
        <v>1.0</v>
      </c>
      <c r="N221" s="40"/>
      <c r="O221" s="40"/>
      <c r="P221" s="40"/>
      <c r="Q221" s="40"/>
      <c r="R221" s="40"/>
      <c r="S221" s="40"/>
      <c r="T221" s="40"/>
      <c r="U221" s="40"/>
      <c r="V221" s="40"/>
      <c r="W221" s="40"/>
      <c r="X221" s="79"/>
      <c r="Y221" s="79"/>
      <c r="Z221" s="79"/>
      <c r="AA221" s="98"/>
      <c r="AB221" s="79"/>
      <c r="AC221" s="79"/>
      <c r="AD221" s="79"/>
      <c r="AE221" s="79"/>
    </row>
    <row r="222">
      <c r="A222" s="80"/>
      <c r="B222" s="40" t="s">
        <v>28047</v>
      </c>
      <c r="C222" s="81">
        <f t="shared" si="1"/>
        <v>11</v>
      </c>
      <c r="D222" s="40" t="s">
        <v>23628</v>
      </c>
      <c r="E222" s="81">
        <f t="shared" si="37"/>
        <v>47</v>
      </c>
      <c r="F222" s="27" t="s">
        <v>28203</v>
      </c>
      <c r="G222" s="81">
        <f t="shared" si="43"/>
        <v>47</v>
      </c>
      <c r="H222" s="37" t="s">
        <v>28277</v>
      </c>
      <c r="I222" s="81">
        <f t="shared" si="44"/>
        <v>67</v>
      </c>
      <c r="J222" s="40" t="str">
        <f t="shared" si="45"/>
        <v>Hỏi thông tin sản phẩm (tư vấn) - KH quan tâm sản phẩm - Mẹ và bé - Quần áo mẹ bầu</v>
      </c>
      <c r="K222" s="64" t="s">
        <v>28413</v>
      </c>
      <c r="L222" s="40" t="s">
        <v>28398</v>
      </c>
      <c r="M222" s="82">
        <v>1.0</v>
      </c>
      <c r="N222" s="40"/>
      <c r="O222" s="40"/>
      <c r="P222" s="40"/>
      <c r="Q222" s="40"/>
      <c r="R222" s="40"/>
      <c r="S222" s="40"/>
      <c r="T222" s="40"/>
      <c r="U222" s="40"/>
      <c r="V222" s="40"/>
      <c r="W222" s="40"/>
      <c r="X222" s="79"/>
      <c r="Y222" s="79"/>
      <c r="Z222" s="79"/>
      <c r="AA222" s="98"/>
      <c r="AB222" s="79"/>
      <c r="AC222" s="79"/>
      <c r="AD222" s="79"/>
      <c r="AE222" s="79"/>
    </row>
    <row r="223">
      <c r="A223" s="80"/>
      <c r="B223" s="40" t="s">
        <v>28047</v>
      </c>
      <c r="C223" s="81">
        <f t="shared" si="1"/>
        <v>11</v>
      </c>
      <c r="D223" s="40" t="s">
        <v>23628</v>
      </c>
      <c r="E223" s="81">
        <f t="shared" si="37"/>
        <v>47</v>
      </c>
      <c r="F223" s="27" t="s">
        <v>28203</v>
      </c>
      <c r="G223" s="81">
        <f t="shared" si="43"/>
        <v>47</v>
      </c>
      <c r="H223" s="37" t="s">
        <v>28130</v>
      </c>
      <c r="I223" s="81">
        <f t="shared" si="44"/>
        <v>29</v>
      </c>
      <c r="J223" s="40" t="str">
        <f t="shared" si="45"/>
        <v>Hỏi thông tin sản phẩm (tư vấn) - KH quan tâm sản phẩm - Mẹ và bé - Đồ dùng cho bé</v>
      </c>
      <c r="K223" s="64" t="s">
        <v>28414</v>
      </c>
      <c r="L223" s="40" t="s">
        <v>28398</v>
      </c>
      <c r="M223" s="82">
        <v>1.0</v>
      </c>
      <c r="N223" s="40"/>
      <c r="O223" s="40"/>
      <c r="P223" s="40"/>
      <c r="Q223" s="40"/>
      <c r="R223" s="40"/>
      <c r="S223" s="40"/>
      <c r="T223" s="40"/>
      <c r="U223" s="40"/>
      <c r="V223" s="40"/>
      <c r="W223" s="40"/>
      <c r="X223" s="79"/>
      <c r="Y223" s="79"/>
      <c r="Z223" s="79"/>
      <c r="AA223" s="98"/>
      <c r="AB223" s="79"/>
      <c r="AC223" s="79"/>
      <c r="AD223" s="79"/>
      <c r="AE223" s="79"/>
    </row>
    <row r="224">
      <c r="A224" s="80"/>
      <c r="B224" s="40" t="s">
        <v>28047</v>
      </c>
      <c r="C224" s="81">
        <f t="shared" si="1"/>
        <v>11</v>
      </c>
      <c r="D224" s="40" t="s">
        <v>23628</v>
      </c>
      <c r="E224" s="81">
        <f t="shared" si="37"/>
        <v>47</v>
      </c>
      <c r="F224" s="27" t="s">
        <v>28203</v>
      </c>
      <c r="G224" s="81">
        <f t="shared" si="43"/>
        <v>47</v>
      </c>
      <c r="H224" s="40" t="s">
        <v>28127</v>
      </c>
      <c r="I224" s="81">
        <f t="shared" si="44"/>
        <v>28</v>
      </c>
      <c r="J224" s="40" t="str">
        <f t="shared" si="45"/>
        <v>Hỏi thông tin sản phẩm (tư vấn) - KH quan tâm sản phẩm - Mẹ và bé - Đồ chơi trẻ em</v>
      </c>
      <c r="K224" s="64" t="s">
        <v>28415</v>
      </c>
      <c r="L224" s="40" t="s">
        <v>28398</v>
      </c>
      <c r="M224" s="82">
        <v>1.0</v>
      </c>
      <c r="N224" s="40"/>
      <c r="O224" s="40"/>
      <c r="P224" s="40"/>
      <c r="Q224" s="40"/>
      <c r="R224" s="40"/>
      <c r="S224" s="40"/>
      <c r="T224" s="40"/>
      <c r="U224" s="40"/>
      <c r="V224" s="40"/>
      <c r="W224" s="40"/>
      <c r="X224" s="79"/>
      <c r="Y224" s="79"/>
      <c r="Z224" s="79"/>
      <c r="AA224" s="98"/>
      <c r="AB224" s="79"/>
      <c r="AC224" s="79"/>
      <c r="AD224" s="79"/>
      <c r="AE224" s="79"/>
    </row>
    <row r="225">
      <c r="A225" s="80"/>
      <c r="B225" s="40" t="s">
        <v>28047</v>
      </c>
      <c r="C225" s="81">
        <f t="shared" si="1"/>
        <v>11</v>
      </c>
      <c r="D225" s="40" t="s">
        <v>23628</v>
      </c>
      <c r="E225" s="81">
        <f t="shared" si="37"/>
        <v>47</v>
      </c>
      <c r="F225" s="27" t="s">
        <v>28203</v>
      </c>
      <c r="G225" s="81">
        <f t="shared" si="43"/>
        <v>47</v>
      </c>
      <c r="H225" s="37" t="s">
        <v>28307</v>
      </c>
      <c r="I225" s="81">
        <f t="shared" si="44"/>
        <v>83</v>
      </c>
      <c r="J225" s="40" t="str">
        <f t="shared" si="45"/>
        <v>Hỏi thông tin sản phẩm (tư vấn) - KH quan tâm sản phẩm - Mẹ và bé - Tã &amp; bô em bé</v>
      </c>
      <c r="K225" s="64" t="s">
        <v>28416</v>
      </c>
      <c r="L225" s="40" t="s">
        <v>28398</v>
      </c>
      <c r="M225" s="82">
        <v>1.0</v>
      </c>
      <c r="N225" s="40"/>
      <c r="O225" s="40"/>
      <c r="P225" s="40"/>
      <c r="Q225" s="40"/>
      <c r="R225" s="40"/>
      <c r="S225" s="40"/>
      <c r="T225" s="40"/>
      <c r="U225" s="40"/>
      <c r="V225" s="40"/>
      <c r="W225" s="40"/>
      <c r="X225" s="79"/>
      <c r="Y225" s="79"/>
      <c r="Z225" s="79"/>
      <c r="AA225" s="98"/>
      <c r="AB225" s="79"/>
      <c r="AC225" s="79"/>
      <c r="AD225" s="79"/>
      <c r="AE225" s="79"/>
    </row>
    <row r="226">
      <c r="A226" s="80"/>
      <c r="B226" s="40" t="s">
        <v>28047</v>
      </c>
      <c r="C226" s="81">
        <f t="shared" si="1"/>
        <v>11</v>
      </c>
      <c r="D226" s="40" t="s">
        <v>23628</v>
      </c>
      <c r="E226" s="81">
        <f t="shared" si="37"/>
        <v>47</v>
      </c>
      <c r="F226" s="27" t="s">
        <v>28203</v>
      </c>
      <c r="G226" s="81">
        <f t="shared" si="43"/>
        <v>47</v>
      </c>
      <c r="H226" s="37" t="s">
        <v>28312</v>
      </c>
      <c r="I226" s="81">
        <f t="shared" si="44"/>
        <v>82</v>
      </c>
      <c r="J226" s="40" t="str">
        <f t="shared" si="45"/>
        <v>Hỏi thông tin sản phẩm (tư vấn) - KH quan tâm sản phẩm - Mẹ và bé - Sữa công thức &amp; Thực phẩm cho bé</v>
      </c>
      <c r="K226" s="64" t="s">
        <v>4118</v>
      </c>
      <c r="L226" s="40" t="s">
        <v>28398</v>
      </c>
      <c r="M226" s="82">
        <v>1.0</v>
      </c>
      <c r="N226" s="40"/>
      <c r="O226" s="40"/>
      <c r="P226" s="40"/>
      <c r="Q226" s="40"/>
      <c r="R226" s="40"/>
      <c r="S226" s="40"/>
      <c r="T226" s="40"/>
      <c r="U226" s="40"/>
      <c r="V226" s="40"/>
      <c r="W226" s="40"/>
      <c r="X226" s="79"/>
      <c r="Y226" s="79"/>
      <c r="Z226" s="79"/>
      <c r="AA226" s="98"/>
      <c r="AB226" s="79"/>
      <c r="AC226" s="79"/>
      <c r="AD226" s="79"/>
      <c r="AE226" s="79"/>
    </row>
    <row r="227">
      <c r="A227" s="80"/>
      <c r="B227" s="40" t="s">
        <v>28047</v>
      </c>
      <c r="C227" s="81">
        <f t="shared" si="1"/>
        <v>11</v>
      </c>
      <c r="D227" s="40" t="s">
        <v>23628</v>
      </c>
      <c r="E227" s="81">
        <f t="shared" si="37"/>
        <v>47</v>
      </c>
      <c r="F227" s="27" t="s">
        <v>28203</v>
      </c>
      <c r="G227" s="81">
        <f t="shared" si="43"/>
        <v>47</v>
      </c>
      <c r="H227" s="37" t="s">
        <v>27999</v>
      </c>
      <c r="I227" s="81">
        <f t="shared" si="44"/>
        <v>2</v>
      </c>
      <c r="J227" s="40" t="str">
        <f t="shared" si="45"/>
        <v>Hỏi thông tin sản phẩm (tư vấn) - KH quan tâm sản phẩm - Mẹ và bé - Bộ &amp; Gói quà tặng</v>
      </c>
      <c r="K227" s="64" t="s">
        <v>28417</v>
      </c>
      <c r="L227" s="40" t="s">
        <v>28398</v>
      </c>
      <c r="M227" s="82">
        <v>1.0</v>
      </c>
      <c r="N227" s="40"/>
      <c r="O227" s="40"/>
      <c r="P227" s="40"/>
      <c r="Q227" s="40"/>
      <c r="R227" s="40"/>
      <c r="S227" s="40"/>
      <c r="T227" s="40"/>
      <c r="U227" s="40"/>
      <c r="V227" s="40"/>
      <c r="W227" s="40"/>
      <c r="X227" s="79"/>
      <c r="Y227" s="79"/>
      <c r="Z227" s="79"/>
      <c r="AA227" s="98"/>
      <c r="AB227" s="79"/>
      <c r="AC227" s="79"/>
      <c r="AD227" s="79"/>
      <c r="AE227" s="79"/>
    </row>
    <row r="228">
      <c r="A228" s="80"/>
      <c r="B228" s="40" t="s">
        <v>28047</v>
      </c>
      <c r="C228" s="81">
        <f t="shared" si="1"/>
        <v>11</v>
      </c>
      <c r="D228" s="40" t="s">
        <v>23628</v>
      </c>
      <c r="E228" s="81">
        <f t="shared" si="37"/>
        <v>47</v>
      </c>
      <c r="F228" s="27" t="s">
        <v>28203</v>
      </c>
      <c r="G228" s="81">
        <f t="shared" si="43"/>
        <v>47</v>
      </c>
      <c r="H228" s="37" t="s">
        <v>28050</v>
      </c>
      <c r="I228" s="81">
        <f t="shared" si="44"/>
        <v>11</v>
      </c>
      <c r="J228" s="40" t="str">
        <f t="shared" si="45"/>
        <v>Hỏi thông tin sản phẩm (tư vấn) - KH quan tâm sản phẩm - Mẹ và bé - Chăm sóc sức khỏe mẹ</v>
      </c>
      <c r="K228" s="64" t="s">
        <v>28418</v>
      </c>
      <c r="L228" s="40" t="s">
        <v>28398</v>
      </c>
      <c r="M228" s="82">
        <v>1.0</v>
      </c>
      <c r="N228" s="40"/>
      <c r="O228" s="40"/>
      <c r="P228" s="40"/>
      <c r="Q228" s="40"/>
      <c r="R228" s="40"/>
      <c r="S228" s="40"/>
      <c r="T228" s="40"/>
      <c r="U228" s="40"/>
      <c r="V228" s="40"/>
      <c r="W228" s="40"/>
      <c r="X228" s="79"/>
      <c r="Y228" s="79"/>
      <c r="Z228" s="79"/>
      <c r="AA228" s="98"/>
      <c r="AB228" s="79"/>
      <c r="AC228" s="79"/>
      <c r="AD228" s="79"/>
      <c r="AE228" s="79"/>
    </row>
    <row r="229">
      <c r="A229" s="80"/>
      <c r="B229" s="40" t="s">
        <v>28047</v>
      </c>
      <c r="C229" s="81">
        <f t="shared" si="1"/>
        <v>11</v>
      </c>
      <c r="D229" s="40" t="s">
        <v>23628</v>
      </c>
      <c r="E229" s="81">
        <f t="shared" si="37"/>
        <v>47</v>
      </c>
      <c r="F229" s="27" t="s">
        <v>28203</v>
      </c>
      <c r="G229" s="81">
        <f t="shared" si="43"/>
        <v>47</v>
      </c>
      <c r="H229" s="37" t="s">
        <v>28043</v>
      </c>
      <c r="I229" s="81">
        <f t="shared" si="44"/>
        <v>10</v>
      </c>
      <c r="J229" s="40" t="str">
        <f t="shared" si="45"/>
        <v>Hỏi thông tin sản phẩm (tư vấn) - KH quan tâm sản phẩm - Mẹ và bé - Chăm sóc sức khỏe bé</v>
      </c>
      <c r="K229" s="64" t="s">
        <v>4089</v>
      </c>
      <c r="L229" s="40" t="s">
        <v>28398</v>
      </c>
      <c r="M229" s="82">
        <v>1.0</v>
      </c>
      <c r="N229" s="40"/>
      <c r="O229" s="40"/>
      <c r="P229" s="40"/>
      <c r="Q229" s="40"/>
      <c r="R229" s="40"/>
      <c r="S229" s="40"/>
      <c r="T229" s="40"/>
      <c r="U229" s="40"/>
      <c r="V229" s="40"/>
      <c r="W229" s="40"/>
      <c r="X229" s="79"/>
      <c r="Y229" s="79"/>
      <c r="Z229" s="79"/>
      <c r="AA229" s="98"/>
      <c r="AB229" s="79"/>
      <c r="AC229" s="79"/>
      <c r="AD229" s="79"/>
      <c r="AE229" s="79"/>
    </row>
    <row r="230">
      <c r="A230" s="80"/>
      <c r="B230" s="40" t="s">
        <v>28047</v>
      </c>
      <c r="C230" s="81">
        <f t="shared" si="1"/>
        <v>11</v>
      </c>
      <c r="D230" s="40" t="s">
        <v>23628</v>
      </c>
      <c r="E230" s="81">
        <f t="shared" si="37"/>
        <v>47</v>
      </c>
      <c r="F230" s="27" t="s">
        <v>28203</v>
      </c>
      <c r="G230" s="81">
        <f t="shared" si="43"/>
        <v>47</v>
      </c>
      <c r="H230" s="37" t="s">
        <v>29</v>
      </c>
      <c r="I230" s="81">
        <f t="shared" si="44"/>
        <v>40</v>
      </c>
      <c r="J230" s="40" t="str">
        <f t="shared" si="45"/>
        <v>Hỏi thông tin sản phẩm (tư vấn) - KH quan tâm sản phẩm - Mẹ và bé - Khác</v>
      </c>
      <c r="K230" s="64" t="s">
        <v>28419</v>
      </c>
      <c r="L230" s="40" t="s">
        <v>28398</v>
      </c>
      <c r="M230" s="82">
        <v>1.0</v>
      </c>
      <c r="N230" s="40"/>
      <c r="O230" s="40"/>
      <c r="P230" s="40"/>
      <c r="Q230" s="40"/>
      <c r="R230" s="40"/>
      <c r="S230" s="40"/>
      <c r="T230" s="40"/>
      <c r="U230" s="40"/>
      <c r="V230" s="40"/>
      <c r="W230" s="40"/>
      <c r="X230" s="79"/>
      <c r="Y230" s="79"/>
      <c r="Z230" s="79"/>
      <c r="AA230" s="98"/>
      <c r="AB230" s="79"/>
      <c r="AC230" s="79"/>
      <c r="AD230" s="79"/>
      <c r="AE230" s="79"/>
    </row>
    <row r="231">
      <c r="A231" s="80"/>
      <c r="B231" s="40" t="s">
        <v>28047</v>
      </c>
      <c r="C231" s="81">
        <f t="shared" si="1"/>
        <v>11</v>
      </c>
      <c r="D231" s="40" t="s">
        <v>23628</v>
      </c>
      <c r="E231" s="81">
        <f t="shared" si="37"/>
        <v>47</v>
      </c>
      <c r="F231" s="27" t="s">
        <v>28075</v>
      </c>
      <c r="G231" s="81">
        <f t="shared" si="43"/>
        <v>16</v>
      </c>
      <c r="H231" s="37" t="s">
        <v>28330</v>
      </c>
      <c r="I231" s="81">
        <f t="shared" si="44"/>
        <v>86</v>
      </c>
      <c r="J231" s="40" t="str">
        <f t="shared" si="45"/>
        <v>Hỏi thông tin sản phẩm (tư vấn) - KH quan tâm sản phẩm - Công nghệ - Thiết bị âm thanh</v>
      </c>
      <c r="K231" s="64" t="s">
        <v>3806</v>
      </c>
      <c r="L231" s="40" t="s">
        <v>28398</v>
      </c>
      <c r="M231" s="82">
        <v>1.0</v>
      </c>
      <c r="N231" s="40"/>
      <c r="O231" s="40"/>
      <c r="P231" s="40"/>
      <c r="Q231" s="40"/>
      <c r="R231" s="40"/>
      <c r="S231" s="40"/>
      <c r="T231" s="40"/>
      <c r="U231" s="40"/>
      <c r="V231" s="40"/>
      <c r="W231" s="40"/>
      <c r="X231" s="79"/>
      <c r="Y231" s="79"/>
      <c r="Z231" s="79"/>
      <c r="AA231" s="98"/>
      <c r="AB231" s="79"/>
      <c r="AC231" s="79"/>
      <c r="AD231" s="79"/>
      <c r="AE231" s="79"/>
    </row>
    <row r="232">
      <c r="A232" s="80"/>
      <c r="B232" s="40" t="s">
        <v>28047</v>
      </c>
      <c r="C232" s="81">
        <f t="shared" si="1"/>
        <v>11</v>
      </c>
      <c r="D232" s="40" t="s">
        <v>23628</v>
      </c>
      <c r="E232" s="81">
        <f t="shared" si="37"/>
        <v>47</v>
      </c>
      <c r="F232" s="27" t="s">
        <v>28075</v>
      </c>
      <c r="G232" s="81">
        <f t="shared" si="43"/>
        <v>16</v>
      </c>
      <c r="H232" s="37" t="s">
        <v>28235</v>
      </c>
      <c r="I232" s="81">
        <f t="shared" si="44"/>
        <v>54</v>
      </c>
      <c r="J232" s="40" t="str">
        <f t="shared" si="45"/>
        <v>Hỏi thông tin sản phẩm (tư vấn) - KH quan tâm sản phẩm - Công nghệ - Phụ kiện âm thanh</v>
      </c>
      <c r="K232" s="64" t="s">
        <v>28420</v>
      </c>
      <c r="L232" s="40" t="s">
        <v>28398</v>
      </c>
      <c r="M232" s="82">
        <v>1.0</v>
      </c>
      <c r="N232" s="40"/>
      <c r="O232" s="40"/>
      <c r="P232" s="40"/>
      <c r="Q232" s="40"/>
      <c r="R232" s="40"/>
      <c r="S232" s="40"/>
      <c r="T232" s="40"/>
      <c r="U232" s="40"/>
      <c r="V232" s="40"/>
      <c r="W232" s="40"/>
      <c r="X232" s="79"/>
      <c r="Y232" s="79"/>
      <c r="Z232" s="79"/>
      <c r="AA232" s="98"/>
      <c r="AB232" s="79"/>
      <c r="AC232" s="79"/>
      <c r="AD232" s="79"/>
      <c r="AE232" s="79"/>
    </row>
    <row r="233">
      <c r="A233" s="80"/>
      <c r="B233" s="40" t="s">
        <v>28047</v>
      </c>
      <c r="C233" s="81">
        <f t="shared" si="1"/>
        <v>11</v>
      </c>
      <c r="D233" s="40" t="s">
        <v>23628</v>
      </c>
      <c r="E233" s="81">
        <f t="shared" si="37"/>
        <v>47</v>
      </c>
      <c r="F233" s="27" t="s">
        <v>28075</v>
      </c>
      <c r="G233" s="81">
        <f t="shared" si="43"/>
        <v>16</v>
      </c>
      <c r="H233" s="37" t="s">
        <v>28110</v>
      </c>
      <c r="I233" s="81">
        <f t="shared" si="44"/>
        <v>24</v>
      </c>
      <c r="J233" s="40" t="str">
        <f t="shared" si="45"/>
        <v>Hỏi thông tin sản phẩm (tư vấn) - KH quan tâm sản phẩm - Công nghệ - Điện thoại và Phụ kiện</v>
      </c>
      <c r="K233" s="64" t="s">
        <v>467</v>
      </c>
      <c r="L233" s="40" t="s">
        <v>28398</v>
      </c>
      <c r="M233" s="82">
        <v>1.0</v>
      </c>
      <c r="N233" s="40"/>
      <c r="O233" s="40"/>
      <c r="P233" s="40"/>
      <c r="Q233" s="40"/>
      <c r="R233" s="40"/>
      <c r="S233" s="40"/>
      <c r="T233" s="40"/>
      <c r="U233" s="40"/>
      <c r="V233" s="40"/>
      <c r="W233" s="40"/>
      <c r="X233" s="79"/>
      <c r="Y233" s="79"/>
      <c r="Z233" s="79"/>
      <c r="AA233" s="98"/>
      <c r="AB233" s="79"/>
      <c r="AC233" s="79"/>
      <c r="AD233" s="79"/>
      <c r="AE233" s="79"/>
    </row>
    <row r="234">
      <c r="A234" s="80"/>
      <c r="B234" s="40" t="s">
        <v>28047</v>
      </c>
      <c r="C234" s="81">
        <f t="shared" si="1"/>
        <v>11</v>
      </c>
      <c r="D234" s="40" t="s">
        <v>23628</v>
      </c>
      <c r="E234" s="81">
        <f t="shared" si="37"/>
        <v>47</v>
      </c>
      <c r="F234" s="27" t="s">
        <v>28075</v>
      </c>
      <c r="G234" s="81">
        <f t="shared" si="43"/>
        <v>16</v>
      </c>
      <c r="H234" s="37" t="s">
        <v>28194</v>
      </c>
      <c r="I234" s="81">
        <f t="shared" si="44"/>
        <v>45</v>
      </c>
      <c r="J234" s="40" t="str">
        <f t="shared" si="45"/>
        <v>Hỏi thông tin sản phẩm (tư vấn) - KH quan tâm sản phẩm - Công nghệ - Máy tính bảng và phụ kiện</v>
      </c>
      <c r="K234" s="64" t="s">
        <v>4087</v>
      </c>
      <c r="L234" s="40" t="s">
        <v>28398</v>
      </c>
      <c r="M234" s="82">
        <v>1.0</v>
      </c>
      <c r="N234" s="40"/>
      <c r="O234" s="40"/>
      <c r="P234" s="40"/>
      <c r="Q234" s="40"/>
      <c r="R234" s="40"/>
      <c r="S234" s="40"/>
      <c r="T234" s="40"/>
      <c r="U234" s="40"/>
      <c r="V234" s="40"/>
      <c r="W234" s="40"/>
      <c r="X234" s="79"/>
      <c r="Y234" s="79"/>
      <c r="Z234" s="79"/>
      <c r="AA234" s="98"/>
      <c r="AB234" s="79"/>
      <c r="AC234" s="79"/>
      <c r="AD234" s="79"/>
      <c r="AE234" s="79"/>
    </row>
    <row r="235">
      <c r="A235" s="80"/>
      <c r="B235" s="40" t="s">
        <v>28047</v>
      </c>
      <c r="C235" s="81">
        <f t="shared" si="1"/>
        <v>11</v>
      </c>
      <c r="D235" s="40" t="s">
        <v>23628</v>
      </c>
      <c r="E235" s="81">
        <f t="shared" si="37"/>
        <v>47</v>
      </c>
      <c r="F235" s="27" t="s">
        <v>28075</v>
      </c>
      <c r="G235" s="81">
        <f t="shared" si="43"/>
        <v>16</v>
      </c>
      <c r="H235" s="37" t="s">
        <v>28199</v>
      </c>
      <c r="I235" s="81">
        <f t="shared" si="44"/>
        <v>46</v>
      </c>
      <c r="J235" s="40" t="str">
        <f t="shared" si="45"/>
        <v>Hỏi thông tin sản phẩm (tư vấn) - KH quan tâm sản phẩm - Công nghệ - Máy tính và laptop</v>
      </c>
      <c r="K235" s="64" t="s">
        <v>28421</v>
      </c>
      <c r="L235" s="40" t="s">
        <v>28398</v>
      </c>
      <c r="M235" s="82">
        <v>1.0</v>
      </c>
      <c r="N235" s="40"/>
      <c r="O235" s="40"/>
      <c r="P235" s="40"/>
      <c r="Q235" s="40"/>
      <c r="R235" s="40"/>
      <c r="S235" s="40"/>
      <c r="T235" s="40"/>
      <c r="U235" s="40"/>
      <c r="V235" s="40"/>
      <c r="W235" s="40"/>
      <c r="X235" s="79"/>
      <c r="Y235" s="79"/>
      <c r="Z235" s="79"/>
      <c r="AA235" s="98"/>
      <c r="AB235" s="79"/>
      <c r="AC235" s="79"/>
      <c r="AD235" s="79"/>
      <c r="AE235" s="79"/>
    </row>
    <row r="236">
      <c r="A236" s="80"/>
      <c r="B236" s="40" t="s">
        <v>28047</v>
      </c>
      <c r="C236" s="81">
        <f t="shared" si="1"/>
        <v>11</v>
      </c>
      <c r="D236" s="40" t="s">
        <v>23628</v>
      </c>
      <c r="E236" s="81">
        <f t="shared" si="37"/>
        <v>47</v>
      </c>
      <c r="F236" s="27" t="s">
        <v>28075</v>
      </c>
      <c r="G236" s="81">
        <f t="shared" si="43"/>
        <v>16</v>
      </c>
      <c r="H236" s="37" t="s">
        <v>28252</v>
      </c>
      <c r="I236" s="81">
        <f t="shared" si="44"/>
        <v>59</v>
      </c>
      <c r="J236" s="40" t="str">
        <f t="shared" si="45"/>
        <v>Hỏi thông tin sản phẩm (tư vấn) - KH quan tâm sản phẩm - Công nghệ - Phụ kiện máy tính</v>
      </c>
      <c r="K236" s="64" t="s">
        <v>28422</v>
      </c>
      <c r="L236" s="40" t="s">
        <v>28398</v>
      </c>
      <c r="M236" s="82">
        <v>1.0</v>
      </c>
      <c r="N236" s="40"/>
      <c r="O236" s="40"/>
      <c r="P236" s="40"/>
      <c r="Q236" s="40"/>
      <c r="R236" s="40"/>
      <c r="S236" s="40"/>
      <c r="T236" s="40"/>
      <c r="U236" s="40"/>
      <c r="V236" s="40"/>
      <c r="W236" s="40"/>
      <c r="X236" s="79"/>
      <c r="Y236" s="79"/>
      <c r="Z236" s="79"/>
      <c r="AA236" s="98"/>
      <c r="AB236" s="79"/>
      <c r="AC236" s="79"/>
      <c r="AD236" s="79"/>
      <c r="AE236" s="79"/>
    </row>
    <row r="237">
      <c r="A237" s="80"/>
      <c r="B237" s="40" t="s">
        <v>28047</v>
      </c>
      <c r="C237" s="81">
        <f t="shared" si="1"/>
        <v>11</v>
      </c>
      <c r="D237" s="40" t="s">
        <v>23628</v>
      </c>
      <c r="E237" s="81">
        <f t="shared" si="37"/>
        <v>47</v>
      </c>
      <c r="F237" s="27" t="s">
        <v>28075</v>
      </c>
      <c r="G237" s="81">
        <f t="shared" si="43"/>
        <v>16</v>
      </c>
      <c r="H237" s="37" t="s">
        <v>28178</v>
      </c>
      <c r="I237" s="81">
        <f t="shared" si="44"/>
        <v>41</v>
      </c>
      <c r="J237" s="40" t="str">
        <f t="shared" si="45"/>
        <v>Hỏi thông tin sản phẩm (tư vấn) - KH quan tâm sản phẩm - Công nghệ - Linh kiện máy tính</v>
      </c>
      <c r="K237" s="64" t="s">
        <v>28423</v>
      </c>
      <c r="L237" s="40" t="s">
        <v>28398</v>
      </c>
      <c r="M237" s="82">
        <v>1.0</v>
      </c>
      <c r="N237" s="40"/>
      <c r="O237" s="40"/>
      <c r="P237" s="40"/>
      <c r="Q237" s="40"/>
      <c r="R237" s="40"/>
      <c r="S237" s="40"/>
      <c r="T237" s="40"/>
      <c r="U237" s="40"/>
      <c r="V237" s="40"/>
      <c r="W237" s="40"/>
      <c r="X237" s="79"/>
      <c r="Y237" s="79"/>
      <c r="Z237" s="79"/>
      <c r="AA237" s="98"/>
      <c r="AB237" s="79"/>
      <c r="AC237" s="79"/>
      <c r="AD237" s="79"/>
      <c r="AE237" s="79"/>
    </row>
    <row r="238">
      <c r="A238" s="80"/>
      <c r="B238" s="40" t="s">
        <v>28047</v>
      </c>
      <c r="C238" s="81">
        <f t="shared" si="1"/>
        <v>11</v>
      </c>
      <c r="D238" s="40" t="s">
        <v>23628</v>
      </c>
      <c r="E238" s="81">
        <f t="shared" si="37"/>
        <v>47</v>
      </c>
      <c r="F238" s="27" t="s">
        <v>28075</v>
      </c>
      <c r="G238" s="81">
        <f t="shared" si="43"/>
        <v>16</v>
      </c>
      <c r="H238" s="37" t="s">
        <v>28348</v>
      </c>
      <c r="I238" s="81">
        <f t="shared" si="44"/>
        <v>91</v>
      </c>
      <c r="J238" s="40" t="str">
        <f t="shared" si="45"/>
        <v>Hỏi thông tin sản phẩm (tư vấn) - KH quan tâm sản phẩm - Công nghệ - Thiết bị văn phòng</v>
      </c>
      <c r="K238" s="64" t="s">
        <v>28424</v>
      </c>
      <c r="L238" s="40" t="s">
        <v>28398</v>
      </c>
      <c r="M238" s="82">
        <v>1.0</v>
      </c>
      <c r="N238" s="40"/>
      <c r="O238" s="40"/>
      <c r="P238" s="40"/>
      <c r="Q238" s="40"/>
      <c r="R238" s="40"/>
      <c r="S238" s="40"/>
      <c r="T238" s="40"/>
      <c r="U238" s="40"/>
      <c r="V238" s="40"/>
      <c r="W238" s="40"/>
      <c r="X238" s="79"/>
      <c r="Y238" s="79"/>
      <c r="Z238" s="79"/>
      <c r="AA238" s="98"/>
      <c r="AB238" s="79"/>
      <c r="AC238" s="79"/>
      <c r="AD238" s="79"/>
      <c r="AE238" s="79"/>
    </row>
    <row r="239">
      <c r="A239" s="80"/>
      <c r="B239" s="40" t="s">
        <v>28047</v>
      </c>
      <c r="C239" s="81">
        <f t="shared" si="1"/>
        <v>11</v>
      </c>
      <c r="D239" s="40" t="s">
        <v>23628</v>
      </c>
      <c r="E239" s="81">
        <f t="shared" si="37"/>
        <v>47</v>
      </c>
      <c r="F239" s="27" t="s">
        <v>28075</v>
      </c>
      <c r="G239" s="81">
        <f t="shared" si="43"/>
        <v>16</v>
      </c>
      <c r="H239" s="37" t="s">
        <v>28184</v>
      </c>
      <c r="I239" s="81">
        <f t="shared" si="44"/>
        <v>43</v>
      </c>
      <c r="J239" s="40" t="str">
        <f t="shared" si="45"/>
        <v>Hỏi thông tin sản phẩm (tư vấn) - KH quan tâm sản phẩm - Công nghệ - Máy ảnh và máy quay phim</v>
      </c>
      <c r="K239" s="64" t="s">
        <v>28425</v>
      </c>
      <c r="L239" s="40" t="s">
        <v>28398</v>
      </c>
      <c r="M239" s="82">
        <v>1.0</v>
      </c>
      <c r="N239" s="40"/>
      <c r="O239" s="40"/>
      <c r="P239" s="40"/>
      <c r="Q239" s="40"/>
      <c r="R239" s="40"/>
      <c r="S239" s="40"/>
      <c r="T239" s="40"/>
      <c r="U239" s="40"/>
      <c r="V239" s="40"/>
      <c r="W239" s="40"/>
      <c r="X239" s="79"/>
      <c r="Y239" s="79"/>
      <c r="Z239" s="79"/>
      <c r="AA239" s="98"/>
      <c r="AB239" s="79"/>
      <c r="AC239" s="79"/>
      <c r="AD239" s="79"/>
      <c r="AE239" s="79"/>
    </row>
    <row r="240">
      <c r="A240" s="80"/>
      <c r="B240" s="40" t="s">
        <v>28047</v>
      </c>
      <c r="C240" s="81">
        <f t="shared" si="1"/>
        <v>11</v>
      </c>
      <c r="D240" s="40" t="s">
        <v>23628</v>
      </c>
      <c r="E240" s="81">
        <f t="shared" si="37"/>
        <v>47</v>
      </c>
      <c r="F240" s="27" t="s">
        <v>28075</v>
      </c>
      <c r="G240" s="81">
        <f t="shared" si="43"/>
        <v>16</v>
      </c>
      <c r="H240" s="37" t="s">
        <v>28249</v>
      </c>
      <c r="I240" s="81">
        <f t="shared" si="44"/>
        <v>58</v>
      </c>
      <c r="J240" s="40" t="str">
        <f t="shared" si="45"/>
        <v>Hỏi thông tin sản phẩm (tư vấn) - KH quan tâm sản phẩm - Công nghệ - Phụ kiện máy ảnh, máy quay phim</v>
      </c>
      <c r="K240" s="64" t="s">
        <v>28426</v>
      </c>
      <c r="L240" s="40" t="s">
        <v>28398</v>
      </c>
      <c r="M240" s="82">
        <v>1.0</v>
      </c>
      <c r="N240" s="40"/>
      <c r="O240" s="40"/>
      <c r="P240" s="40"/>
      <c r="Q240" s="40"/>
      <c r="R240" s="40"/>
      <c r="S240" s="40"/>
      <c r="T240" s="40"/>
      <c r="U240" s="40"/>
      <c r="V240" s="40"/>
      <c r="W240" s="40"/>
      <c r="X240" s="79"/>
      <c r="Y240" s="79"/>
      <c r="Z240" s="79"/>
      <c r="AA240" s="98"/>
      <c r="AB240" s="79"/>
      <c r="AC240" s="79"/>
      <c r="AD240" s="79"/>
      <c r="AE240" s="79"/>
    </row>
    <row r="241">
      <c r="A241" s="80"/>
      <c r="B241" s="40" t="s">
        <v>28047</v>
      </c>
      <c r="C241" s="81">
        <f t="shared" si="1"/>
        <v>11</v>
      </c>
      <c r="D241" s="40" t="s">
        <v>23628</v>
      </c>
      <c r="E241" s="81">
        <f t="shared" si="37"/>
        <v>47</v>
      </c>
      <c r="F241" s="27" t="s">
        <v>28075</v>
      </c>
      <c r="G241" s="81">
        <f t="shared" si="43"/>
        <v>16</v>
      </c>
      <c r="H241" s="37" t="s">
        <v>28022</v>
      </c>
      <c r="I241" s="81">
        <f t="shared" si="44"/>
        <v>6</v>
      </c>
      <c r="J241" s="40" t="str">
        <f t="shared" si="45"/>
        <v>Hỏi thông tin sản phẩm (tư vấn) - KH quan tâm sản phẩm - Công nghệ - Camera giám sát và camera hệ thống</v>
      </c>
      <c r="K241" s="64" t="s">
        <v>28427</v>
      </c>
      <c r="L241" s="40" t="s">
        <v>28398</v>
      </c>
      <c r="M241" s="82">
        <v>1.0</v>
      </c>
      <c r="N241" s="40"/>
      <c r="O241" s="40"/>
      <c r="P241" s="40"/>
      <c r="Q241" s="40"/>
      <c r="R241" s="40"/>
      <c r="S241" s="40"/>
      <c r="T241" s="40"/>
      <c r="U241" s="40"/>
      <c r="V241" s="40"/>
      <c r="W241" s="40"/>
      <c r="X241" s="79"/>
      <c r="Y241" s="79"/>
      <c r="Z241" s="79"/>
      <c r="AA241" s="98"/>
      <c r="AB241" s="79"/>
      <c r="AC241" s="79"/>
      <c r="AD241" s="79"/>
      <c r="AE241" s="79"/>
    </row>
    <row r="242">
      <c r="A242" s="80"/>
      <c r="B242" s="79" t="s">
        <v>28047</v>
      </c>
      <c r="C242" s="81">
        <f t="shared" si="1"/>
        <v>11</v>
      </c>
      <c r="D242" s="79" t="s">
        <v>23628</v>
      </c>
      <c r="E242" s="81">
        <f t="shared" si="37"/>
        <v>47</v>
      </c>
      <c r="F242" s="37" t="s">
        <v>28075</v>
      </c>
      <c r="G242" s="81">
        <f t="shared" si="43"/>
        <v>16</v>
      </c>
      <c r="H242" s="37" t="s">
        <v>28189</v>
      </c>
      <c r="I242" s="81">
        <f t="shared" si="44"/>
        <v>44</v>
      </c>
      <c r="J242" s="40" t="str">
        <f t="shared" si="45"/>
        <v>Hỏi thông tin sản phẩm (tư vấn) - KH quan tâm sản phẩm - Công nghệ - Máy bay camera và phụ kiện</v>
      </c>
      <c r="K242" s="64" t="s">
        <v>28428</v>
      </c>
      <c r="L242" s="40" t="s">
        <v>28398</v>
      </c>
      <c r="M242" s="82">
        <v>1.0</v>
      </c>
      <c r="N242" s="40"/>
      <c r="O242" s="40"/>
      <c r="P242" s="40"/>
      <c r="Q242" s="40"/>
      <c r="R242" s="40"/>
      <c r="S242" s="40"/>
      <c r="T242" s="40"/>
      <c r="U242" s="40"/>
      <c r="V242" s="40"/>
      <c r="W242" s="40"/>
      <c r="X242" s="79"/>
      <c r="Y242" s="79"/>
      <c r="Z242" s="79"/>
      <c r="AA242" s="98"/>
      <c r="AB242" s="79"/>
      <c r="AC242" s="79"/>
      <c r="AD242" s="79"/>
      <c r="AE242" s="79"/>
    </row>
    <row r="243">
      <c r="A243" s="80"/>
      <c r="B243" s="79" t="s">
        <v>28047</v>
      </c>
      <c r="C243" s="81">
        <f t="shared" si="1"/>
        <v>11</v>
      </c>
      <c r="D243" s="79" t="s">
        <v>23628</v>
      </c>
      <c r="E243" s="81">
        <f t="shared" si="37"/>
        <v>47</v>
      </c>
      <c r="F243" s="37" t="s">
        <v>28075</v>
      </c>
      <c r="G243" s="81">
        <f t="shared" si="43"/>
        <v>16</v>
      </c>
      <c r="H243" s="37" t="s">
        <v>28345</v>
      </c>
      <c r="I243" s="81">
        <f t="shared" si="44"/>
        <v>89</v>
      </c>
      <c r="J243" s="40" t="str">
        <f t="shared" si="45"/>
        <v>Hỏi thông tin sản phẩm (tư vấn) - KH quan tâm sản phẩm - Công nghệ - Thiết bị mạng</v>
      </c>
      <c r="K243" s="64" t="s">
        <v>28429</v>
      </c>
      <c r="L243" s="40" t="s">
        <v>28398</v>
      </c>
      <c r="M243" s="82">
        <v>1.0</v>
      </c>
      <c r="N243" s="40"/>
      <c r="O243" s="66"/>
      <c r="P243" s="66"/>
      <c r="Q243" s="66"/>
      <c r="R243" s="66"/>
      <c r="S243" s="66"/>
      <c r="T243" s="66"/>
      <c r="U243" s="66"/>
      <c r="V243" s="66"/>
      <c r="W243" s="66"/>
      <c r="X243" s="79"/>
      <c r="Y243" s="79"/>
      <c r="Z243" s="79"/>
      <c r="AA243" s="98"/>
      <c r="AB243" s="79"/>
      <c r="AC243" s="79"/>
      <c r="AD243" s="79"/>
      <c r="AE243" s="79"/>
    </row>
    <row r="244">
      <c r="A244" s="80"/>
      <c r="B244" s="79" t="s">
        <v>28047</v>
      </c>
      <c r="C244" s="81">
        <f t="shared" si="1"/>
        <v>11</v>
      </c>
      <c r="D244" s="79" t="s">
        <v>23628</v>
      </c>
      <c r="E244" s="81">
        <f t="shared" si="37"/>
        <v>47</v>
      </c>
      <c r="F244" s="37" t="s">
        <v>28075</v>
      </c>
      <c r="G244" s="81">
        <f t="shared" si="43"/>
        <v>16</v>
      </c>
      <c r="H244" s="37" t="s">
        <v>28343</v>
      </c>
      <c r="I244" s="81">
        <f t="shared" si="44"/>
        <v>88</v>
      </c>
      <c r="J244" s="40" t="str">
        <f t="shared" si="45"/>
        <v>Hỏi thông tin sản phẩm (tư vấn) - KH quan tâm sản phẩm - Công nghệ - Thiết bị điện tử</v>
      </c>
      <c r="K244" s="64" t="s">
        <v>28430</v>
      </c>
      <c r="L244" s="40" t="s">
        <v>28398</v>
      </c>
      <c r="M244" s="82">
        <v>1.0</v>
      </c>
      <c r="N244" s="40"/>
      <c r="O244" s="40"/>
      <c r="P244" s="40"/>
      <c r="Q244" s="40"/>
      <c r="R244" s="40"/>
      <c r="S244" s="40"/>
      <c r="T244" s="40"/>
      <c r="U244" s="40"/>
      <c r="V244" s="40"/>
      <c r="W244" s="40"/>
      <c r="X244" s="79"/>
      <c r="Y244" s="79"/>
      <c r="Z244" s="79"/>
      <c r="AA244" s="98"/>
      <c r="AB244" s="79"/>
      <c r="AC244" s="79"/>
      <c r="AD244" s="79"/>
      <c r="AE244" s="79"/>
    </row>
    <row r="245">
      <c r="A245" s="80"/>
      <c r="B245" s="79" t="s">
        <v>28047</v>
      </c>
      <c r="C245" s="81">
        <f t="shared" si="1"/>
        <v>11</v>
      </c>
      <c r="D245" s="79" t="s">
        <v>23628</v>
      </c>
      <c r="E245" s="81">
        <f t="shared" si="37"/>
        <v>47</v>
      </c>
      <c r="F245" s="37" t="s">
        <v>28075</v>
      </c>
      <c r="G245" s="81">
        <f t="shared" si="43"/>
        <v>16</v>
      </c>
      <c r="H245" s="37" t="s">
        <v>29</v>
      </c>
      <c r="I245" s="81">
        <f t="shared" si="44"/>
        <v>40</v>
      </c>
      <c r="J245" s="40" t="str">
        <f t="shared" si="45"/>
        <v>Hỏi thông tin sản phẩm (tư vấn) - KH quan tâm sản phẩm - Công nghệ - Khác</v>
      </c>
      <c r="K245" s="64" t="s">
        <v>8662</v>
      </c>
      <c r="L245" s="40" t="s">
        <v>28398</v>
      </c>
      <c r="M245" s="82">
        <v>1.0</v>
      </c>
      <c r="N245" s="40"/>
      <c r="O245" s="40"/>
      <c r="P245" s="40"/>
      <c r="Q245" s="40"/>
      <c r="R245" s="40"/>
      <c r="S245" s="40"/>
      <c r="T245" s="40"/>
      <c r="U245" s="40"/>
      <c r="V245" s="40"/>
      <c r="W245" s="40"/>
      <c r="X245" s="79"/>
      <c r="Y245" s="79"/>
      <c r="Z245" s="79"/>
      <c r="AA245" s="98"/>
      <c r="AB245" s="79"/>
      <c r="AC245" s="79"/>
      <c r="AD245" s="79"/>
      <c r="AE245" s="79"/>
    </row>
    <row r="246">
      <c r="A246" s="80"/>
      <c r="B246" s="79" t="s">
        <v>28047</v>
      </c>
      <c r="C246" s="81">
        <f t="shared" si="1"/>
        <v>11</v>
      </c>
      <c r="D246" s="79" t="s">
        <v>23628</v>
      </c>
      <c r="E246" s="81">
        <f t="shared" si="37"/>
        <v>47</v>
      </c>
      <c r="F246" s="37" t="s">
        <v>28146</v>
      </c>
      <c r="G246" s="81">
        <f t="shared" si="43"/>
        <v>33</v>
      </c>
      <c r="H246" s="37" t="s">
        <v>28291</v>
      </c>
      <c r="I246" s="81">
        <f t="shared" si="44"/>
        <v>72</v>
      </c>
      <c r="J246" s="40" t="str">
        <f t="shared" si="45"/>
        <v>Hỏi thông tin sản phẩm (tư vấn) - KH quan tâm sản phẩm - Giải trí - Sách &amp; Tạp chí</v>
      </c>
      <c r="K246" s="64" t="s">
        <v>28431</v>
      </c>
      <c r="L246" s="40" t="s">
        <v>28398</v>
      </c>
      <c r="M246" s="82">
        <v>1.0</v>
      </c>
      <c r="N246" s="40"/>
      <c r="O246" s="40"/>
      <c r="P246" s="40"/>
      <c r="Q246" s="40"/>
      <c r="R246" s="40"/>
      <c r="S246" s="40"/>
      <c r="T246" s="40"/>
      <c r="U246" s="40"/>
      <c r="V246" s="40"/>
      <c r="W246" s="40"/>
      <c r="X246" s="79"/>
      <c r="Y246" s="79"/>
      <c r="Z246" s="79"/>
      <c r="AA246" s="98"/>
      <c r="AB246" s="79"/>
      <c r="AC246" s="79"/>
      <c r="AD246" s="79"/>
      <c r="AE246" s="79"/>
    </row>
    <row r="247">
      <c r="A247" s="80"/>
      <c r="B247" s="79" t="s">
        <v>28047</v>
      </c>
      <c r="C247" s="81">
        <f t="shared" si="1"/>
        <v>11</v>
      </c>
      <c r="D247" s="79" t="s">
        <v>23628</v>
      </c>
      <c r="E247" s="81">
        <f t="shared" si="37"/>
        <v>47</v>
      </c>
      <c r="F247" s="37" t="s">
        <v>28146</v>
      </c>
      <c r="G247" s="81">
        <f t="shared" si="43"/>
        <v>33</v>
      </c>
      <c r="H247" s="37" t="s">
        <v>28082</v>
      </c>
      <c r="I247" s="81">
        <f t="shared" si="44"/>
        <v>18</v>
      </c>
      <c r="J247" s="40" t="str">
        <f t="shared" si="45"/>
        <v>Hỏi thông tin sản phẩm (tư vấn) - KH quan tâm sản phẩm - Giải trí - Du lịch &amp; Hành lý</v>
      </c>
      <c r="K247" s="64" t="s">
        <v>28432</v>
      </c>
      <c r="L247" s="40" t="s">
        <v>28398</v>
      </c>
      <c r="M247" s="82">
        <v>1.0</v>
      </c>
      <c r="N247" s="40"/>
      <c r="O247" s="40"/>
      <c r="P247" s="40"/>
      <c r="Q247" s="40"/>
      <c r="R247" s="40"/>
      <c r="S247" s="40"/>
      <c r="T247" s="40"/>
      <c r="U247" s="40"/>
      <c r="V247" s="40"/>
      <c r="W247" s="40"/>
      <c r="X247" s="79"/>
      <c r="Y247" s="79"/>
      <c r="Z247" s="79"/>
      <c r="AA247" s="98"/>
      <c r="AB247" s="79"/>
      <c r="AC247" s="79"/>
      <c r="AD247" s="79"/>
      <c r="AE247" s="79"/>
    </row>
    <row r="248">
      <c r="A248" s="80"/>
      <c r="B248" s="79" t="s">
        <v>28047</v>
      </c>
      <c r="C248" s="81">
        <f t="shared" si="1"/>
        <v>11</v>
      </c>
      <c r="D248" s="79" t="s">
        <v>23628</v>
      </c>
      <c r="E248" s="81">
        <f t="shared" si="37"/>
        <v>47</v>
      </c>
      <c r="F248" s="37" t="s">
        <v>28146</v>
      </c>
      <c r="G248" s="81">
        <f t="shared" si="43"/>
        <v>33</v>
      </c>
      <c r="H248" s="37" t="s">
        <v>28320</v>
      </c>
      <c r="I248" s="81">
        <f t="shared" si="44"/>
        <v>80</v>
      </c>
      <c r="J248" s="40" t="str">
        <f t="shared" si="45"/>
        <v>Hỏi thông tin sản phẩm (tư vấn) - KH quan tâm sản phẩm - Giải trí - Sở thích &amp; Sưu tầm</v>
      </c>
      <c r="K248" s="64" t="s">
        <v>28433</v>
      </c>
      <c r="L248" s="40" t="s">
        <v>28398</v>
      </c>
      <c r="M248" s="82">
        <v>1.0</v>
      </c>
      <c r="N248" s="40"/>
      <c r="O248" s="40"/>
      <c r="P248" s="40"/>
      <c r="Q248" s="40"/>
      <c r="R248" s="40"/>
      <c r="S248" s="40"/>
      <c r="T248" s="40"/>
      <c r="U248" s="40"/>
      <c r="V248" s="40"/>
      <c r="W248" s="40"/>
      <c r="X248" s="79"/>
      <c r="Y248" s="79"/>
      <c r="Z248" s="79"/>
      <c r="AA248" s="98"/>
      <c r="AB248" s="79"/>
      <c r="AC248" s="79"/>
      <c r="AD248" s="79"/>
      <c r="AE248" s="79"/>
    </row>
    <row r="249">
      <c r="A249" s="80"/>
      <c r="B249" s="79" t="s">
        <v>28047</v>
      </c>
      <c r="C249" s="81">
        <f t="shared" si="1"/>
        <v>11</v>
      </c>
      <c r="D249" s="79" t="s">
        <v>23628</v>
      </c>
      <c r="E249" s="81">
        <f t="shared" si="37"/>
        <v>47</v>
      </c>
      <c r="F249" s="37" t="s">
        <v>28146</v>
      </c>
      <c r="G249" s="81">
        <f t="shared" si="43"/>
        <v>33</v>
      </c>
      <c r="H249" s="37" t="s">
        <v>28366</v>
      </c>
      <c r="I249" s="81">
        <f t="shared" si="44"/>
        <v>103</v>
      </c>
      <c r="J249" s="40" t="str">
        <f t="shared" si="45"/>
        <v>Hỏi thông tin sản phẩm (tư vấn) - KH quan tâm sản phẩm - Giải trí - Voucher &amp; Dịch vụ</v>
      </c>
      <c r="K249" s="64" t="s">
        <v>28434</v>
      </c>
      <c r="L249" s="40" t="s">
        <v>28398</v>
      </c>
      <c r="M249" s="82">
        <v>1.0</v>
      </c>
      <c r="N249" s="40"/>
      <c r="O249" s="40"/>
      <c r="P249" s="40"/>
      <c r="Q249" s="40"/>
      <c r="R249" s="40"/>
      <c r="S249" s="40"/>
      <c r="T249" s="40"/>
      <c r="U249" s="40"/>
      <c r="V249" s="40"/>
      <c r="W249" s="40"/>
      <c r="X249" s="79"/>
      <c r="Y249" s="79"/>
      <c r="Z249" s="79"/>
      <c r="AA249" s="98"/>
      <c r="AB249" s="79"/>
      <c r="AC249" s="79"/>
      <c r="AD249" s="79"/>
      <c r="AE249" s="79"/>
    </row>
    <row r="250">
      <c r="A250" s="80"/>
      <c r="B250" s="79" t="s">
        <v>28047</v>
      </c>
      <c r="C250" s="81">
        <f t="shared" si="1"/>
        <v>11</v>
      </c>
      <c r="D250" s="79" t="s">
        <v>23628</v>
      </c>
      <c r="E250" s="81">
        <f t="shared" si="37"/>
        <v>47</v>
      </c>
      <c r="F250" s="37" t="s">
        <v>28146</v>
      </c>
      <c r="G250" s="81">
        <f t="shared" si="43"/>
        <v>33</v>
      </c>
      <c r="H250" s="37" t="s">
        <v>28334</v>
      </c>
      <c r="I250" s="81">
        <f t="shared" si="44"/>
        <v>85</v>
      </c>
      <c r="J250" s="40" t="str">
        <f t="shared" si="45"/>
        <v>Hỏi thông tin sản phẩm (tư vấn) - KH quan tâm sản phẩm - Giải trí - Thể thao và Dã ngoại</v>
      </c>
      <c r="K250" s="64" t="s">
        <v>4134</v>
      </c>
      <c r="L250" s="40" t="s">
        <v>28398</v>
      </c>
      <c r="M250" s="82">
        <v>1.0</v>
      </c>
      <c r="N250" s="40"/>
      <c r="O250" s="40"/>
      <c r="P250" s="40"/>
      <c r="Q250" s="40"/>
      <c r="R250" s="40"/>
      <c r="S250" s="40"/>
      <c r="T250" s="40"/>
      <c r="U250" s="40"/>
      <c r="V250" s="40"/>
      <c r="W250" s="40"/>
      <c r="X250" s="79"/>
      <c r="Y250" s="79"/>
      <c r="Z250" s="79"/>
      <c r="AA250" s="98"/>
      <c r="AB250" s="79"/>
      <c r="AC250" s="79"/>
      <c r="AD250" s="79"/>
      <c r="AE250" s="79"/>
    </row>
    <row r="251">
      <c r="A251" s="80"/>
      <c r="B251" s="79" t="s">
        <v>28047</v>
      </c>
      <c r="C251" s="81">
        <f t="shared" si="1"/>
        <v>11</v>
      </c>
      <c r="D251" s="79" t="s">
        <v>23628</v>
      </c>
      <c r="E251" s="81">
        <f t="shared" si="37"/>
        <v>47</v>
      </c>
      <c r="F251" s="37" t="s">
        <v>28146</v>
      </c>
      <c r="G251" s="81">
        <f t="shared" si="43"/>
        <v>33</v>
      </c>
      <c r="H251" s="37" t="s">
        <v>29</v>
      </c>
      <c r="I251" s="81">
        <f t="shared" si="44"/>
        <v>40</v>
      </c>
      <c r="J251" s="40" t="str">
        <f t="shared" si="45"/>
        <v>Hỏi thông tin sản phẩm (tư vấn) - KH quan tâm sản phẩm - Giải trí - Khác</v>
      </c>
      <c r="K251" s="64" t="s">
        <v>28435</v>
      </c>
      <c r="L251" s="40" t="s">
        <v>28398</v>
      </c>
      <c r="M251" s="82">
        <v>1.0</v>
      </c>
      <c r="N251" s="40"/>
      <c r="O251" s="40"/>
      <c r="P251" s="40"/>
      <c r="Q251" s="40"/>
      <c r="R251" s="40"/>
      <c r="S251" s="40"/>
      <c r="T251" s="40"/>
      <c r="U251" s="40"/>
      <c r="V251" s="40"/>
      <c r="W251" s="40"/>
      <c r="X251" s="79"/>
      <c r="Y251" s="79"/>
      <c r="Z251" s="79"/>
      <c r="AA251" s="98"/>
      <c r="AB251" s="79"/>
      <c r="AC251" s="79"/>
      <c r="AD251" s="79"/>
      <c r="AE251" s="79"/>
    </row>
    <row r="252">
      <c r="A252" s="80"/>
      <c r="B252" s="79" t="s">
        <v>28047</v>
      </c>
      <c r="C252" s="81">
        <f t="shared" si="1"/>
        <v>11</v>
      </c>
      <c r="D252" s="79" t="s">
        <v>23628</v>
      </c>
      <c r="E252" s="81">
        <f t="shared" si="37"/>
        <v>47</v>
      </c>
      <c r="F252" s="37" t="s">
        <v>28117</v>
      </c>
      <c r="G252" s="81">
        <f t="shared" si="43"/>
        <v>26</v>
      </c>
      <c r="H252" s="79" t="s">
        <v>28066</v>
      </c>
      <c r="I252" s="81">
        <f t="shared" si="44"/>
        <v>14</v>
      </c>
      <c r="J252" s="40" t="str">
        <f t="shared" si="45"/>
        <v>Hỏi thông tin sản phẩm (tư vấn) - KH quan tâm sản phẩm - Đời sống - Chăn, Ga, Gối &amp; Nệm</v>
      </c>
      <c r="K252" s="64" t="s">
        <v>11255</v>
      </c>
      <c r="L252" s="40" t="s">
        <v>28398</v>
      </c>
      <c r="M252" s="82">
        <v>1.0</v>
      </c>
      <c r="N252" s="40"/>
      <c r="O252" s="40"/>
      <c r="P252" s="40"/>
      <c r="Q252" s="40"/>
      <c r="R252" s="40"/>
      <c r="S252" s="40"/>
      <c r="T252" s="40"/>
      <c r="U252" s="40"/>
      <c r="V252" s="40"/>
      <c r="W252" s="40"/>
      <c r="X252" s="79"/>
      <c r="Y252" s="79"/>
      <c r="Z252" s="79"/>
      <c r="AA252" s="98"/>
      <c r="AB252" s="79"/>
      <c r="AC252" s="79"/>
      <c r="AD252" s="79"/>
      <c r="AE252" s="79"/>
    </row>
    <row r="253">
      <c r="A253" s="80"/>
      <c r="B253" s="79" t="s">
        <v>28047</v>
      </c>
      <c r="C253" s="81">
        <f t="shared" si="1"/>
        <v>11</v>
      </c>
      <c r="D253" s="79" t="s">
        <v>23628</v>
      </c>
      <c r="E253" s="81">
        <f t="shared" si="37"/>
        <v>47</v>
      </c>
      <c r="F253" s="37" t="s">
        <v>28117</v>
      </c>
      <c r="G253" s="81">
        <f t="shared" si="43"/>
        <v>26</v>
      </c>
      <c r="H253" s="79" t="s">
        <v>28151</v>
      </c>
      <c r="I253" s="81">
        <f t="shared" si="44"/>
        <v>34</v>
      </c>
      <c r="J253" s="40" t="str">
        <f t="shared" si="45"/>
        <v>Hỏi thông tin sản phẩm (tư vấn) - KH quan tâm sản phẩm - Đời sống - Đồ nội thất</v>
      </c>
      <c r="K253" s="64" t="s">
        <v>12090</v>
      </c>
      <c r="L253" s="40" t="s">
        <v>28398</v>
      </c>
      <c r="M253" s="82">
        <v>1.0</v>
      </c>
      <c r="N253" s="40"/>
      <c r="O253" s="40"/>
      <c r="P253" s="40"/>
      <c r="Q253" s="40"/>
      <c r="R253" s="40"/>
      <c r="S253" s="40"/>
      <c r="T253" s="40"/>
      <c r="U253" s="40"/>
      <c r="V253" s="40"/>
      <c r="W253" s="40"/>
      <c r="X253" s="79"/>
      <c r="Y253" s="79"/>
      <c r="Z253" s="79"/>
      <c r="AA253" s="98"/>
      <c r="AB253" s="79"/>
      <c r="AC253" s="79"/>
      <c r="AD253" s="79"/>
      <c r="AE253" s="79"/>
    </row>
    <row r="254">
      <c r="A254" s="80"/>
      <c r="B254" s="79" t="s">
        <v>28047</v>
      </c>
      <c r="C254" s="81">
        <f t="shared" si="1"/>
        <v>11</v>
      </c>
      <c r="D254" s="79" t="s">
        <v>23628</v>
      </c>
      <c r="E254" s="81">
        <f t="shared" si="37"/>
        <v>47</v>
      </c>
      <c r="F254" s="37" t="s">
        <v>28117</v>
      </c>
      <c r="G254" s="81">
        <f t="shared" si="43"/>
        <v>26</v>
      </c>
      <c r="H254" s="79" t="s">
        <v>28360</v>
      </c>
      <c r="I254" s="81">
        <f t="shared" si="44"/>
        <v>98</v>
      </c>
      <c r="J254" s="40" t="str">
        <f t="shared" si="45"/>
        <v>Hỏi thông tin sản phẩm (tư vấn) - KH quan tâm sản phẩm - Đời sống - Trang trí nhà cửa</v>
      </c>
      <c r="K254" s="64" t="s">
        <v>2409</v>
      </c>
      <c r="L254" s="40" t="s">
        <v>28398</v>
      </c>
      <c r="M254" s="82">
        <v>1.0</v>
      </c>
      <c r="N254" s="40"/>
      <c r="O254" s="40"/>
      <c r="P254" s="40"/>
      <c r="Q254" s="40"/>
      <c r="R254" s="40"/>
      <c r="S254" s="40"/>
      <c r="T254" s="40"/>
      <c r="U254" s="40"/>
      <c r="V254" s="40"/>
      <c r="W254" s="40"/>
      <c r="X254" s="79"/>
      <c r="Y254" s="79"/>
      <c r="Z254" s="79"/>
      <c r="AA254" s="98"/>
      <c r="AB254" s="79"/>
      <c r="AC254" s="79"/>
      <c r="AD254" s="79"/>
      <c r="AE254" s="79"/>
    </row>
    <row r="255">
      <c r="A255" s="80"/>
      <c r="B255" s="79" t="s">
        <v>28047</v>
      </c>
      <c r="C255" s="81">
        <f t="shared" si="1"/>
        <v>11</v>
      </c>
      <c r="D255" s="79" t="s">
        <v>23628</v>
      </c>
      <c r="E255" s="81">
        <f t="shared" si="37"/>
        <v>47</v>
      </c>
      <c r="F255" s="37" t="s">
        <v>28117</v>
      </c>
      <c r="G255" s="81">
        <f t="shared" si="43"/>
        <v>26</v>
      </c>
      <c r="H255" s="79" t="s">
        <v>28087</v>
      </c>
      <c r="I255" s="81">
        <f t="shared" si="44"/>
        <v>19</v>
      </c>
      <c r="J255" s="40" t="str">
        <f t="shared" si="45"/>
        <v>Hỏi thông tin sản phẩm (tư vấn) - KH quan tâm sản phẩm - Đời sống - Dụng cụ &amp; Thiết bị tiện ích</v>
      </c>
      <c r="K255" s="64" t="s">
        <v>28436</v>
      </c>
      <c r="L255" s="40" t="s">
        <v>28398</v>
      </c>
      <c r="M255" s="82">
        <v>1.0</v>
      </c>
      <c r="N255" s="40"/>
      <c r="O255" s="40"/>
      <c r="P255" s="40"/>
      <c r="Q255" s="40"/>
      <c r="R255" s="40"/>
      <c r="S255" s="40"/>
      <c r="T255" s="40"/>
      <c r="U255" s="40"/>
      <c r="V255" s="40"/>
      <c r="W255" s="40"/>
      <c r="X255" s="79"/>
      <c r="Y255" s="79"/>
      <c r="Z255" s="79"/>
      <c r="AA255" s="98"/>
      <c r="AB255" s="79"/>
      <c r="AC255" s="79"/>
      <c r="AD255" s="79"/>
      <c r="AE255" s="79"/>
    </row>
    <row r="256">
      <c r="A256" s="80"/>
      <c r="B256" s="79" t="s">
        <v>28047</v>
      </c>
      <c r="C256" s="81">
        <f t="shared" si="1"/>
        <v>11</v>
      </c>
      <c r="D256" s="79" t="s">
        <v>23628</v>
      </c>
      <c r="E256" s="81">
        <f t="shared" si="37"/>
        <v>47</v>
      </c>
      <c r="F256" s="37" t="s">
        <v>28117</v>
      </c>
      <c r="G256" s="81">
        <f t="shared" si="43"/>
        <v>26</v>
      </c>
      <c r="H256" s="79" t="s">
        <v>28133</v>
      </c>
      <c r="I256" s="81">
        <f t="shared" si="44"/>
        <v>30</v>
      </c>
      <c r="J256" s="40" t="str">
        <f t="shared" si="45"/>
        <v>Hỏi thông tin sản phẩm (tư vấn) - KH quan tâm sản phẩm - Đời sống - Đồ dùng nhà bếp và hộp đựng thực phẩm</v>
      </c>
      <c r="K256" s="64" t="s">
        <v>18490</v>
      </c>
      <c r="L256" s="40" t="s">
        <v>28398</v>
      </c>
      <c r="M256" s="82">
        <v>1.0</v>
      </c>
      <c r="N256" s="40"/>
      <c r="O256" s="40"/>
      <c r="P256" s="40"/>
      <c r="Q256" s="40"/>
      <c r="R256" s="40"/>
      <c r="S256" s="40"/>
      <c r="T256" s="40"/>
      <c r="U256" s="40"/>
      <c r="V256" s="40"/>
      <c r="W256" s="40"/>
      <c r="X256" s="79"/>
      <c r="Y256" s="79"/>
      <c r="Z256" s="79"/>
      <c r="AA256" s="98"/>
      <c r="AB256" s="79"/>
      <c r="AC256" s="79"/>
      <c r="AD256" s="79"/>
      <c r="AE256" s="79"/>
    </row>
    <row r="257">
      <c r="A257" s="80"/>
      <c r="B257" s="79" t="s">
        <v>28047</v>
      </c>
      <c r="C257" s="81">
        <f t="shared" si="1"/>
        <v>11</v>
      </c>
      <c r="D257" s="79" t="s">
        <v>23628</v>
      </c>
      <c r="E257" s="81">
        <f t="shared" si="37"/>
        <v>47</v>
      </c>
      <c r="F257" s="37" t="s">
        <v>28117</v>
      </c>
      <c r="G257" s="81">
        <f t="shared" si="43"/>
        <v>26</v>
      </c>
      <c r="H257" s="79" t="s">
        <v>28106</v>
      </c>
      <c r="I257" s="81">
        <f t="shared" si="44"/>
        <v>23</v>
      </c>
      <c r="J257" s="40" t="str">
        <f t="shared" si="45"/>
        <v>Hỏi thông tin sản phẩm (tư vấn) - KH quan tâm sản phẩm - Đời sống - Đèn</v>
      </c>
      <c r="K257" s="64" t="s">
        <v>8761</v>
      </c>
      <c r="L257" s="40" t="s">
        <v>28398</v>
      </c>
      <c r="M257" s="82">
        <v>1.0</v>
      </c>
      <c r="N257" s="40"/>
      <c r="O257" s="40"/>
      <c r="P257" s="40"/>
      <c r="Q257" s="40"/>
      <c r="R257" s="40"/>
      <c r="S257" s="40"/>
      <c r="T257" s="40"/>
      <c r="U257" s="40"/>
      <c r="V257" s="40"/>
      <c r="W257" s="40"/>
      <c r="X257" s="79"/>
      <c r="Y257" s="79"/>
      <c r="Z257" s="79"/>
      <c r="AA257" s="98"/>
      <c r="AB257" s="79"/>
      <c r="AC257" s="79"/>
      <c r="AD257" s="79"/>
      <c r="AE257" s="79"/>
    </row>
    <row r="258">
      <c r="A258" s="80"/>
      <c r="B258" s="79" t="s">
        <v>28047</v>
      </c>
      <c r="C258" s="81">
        <f t="shared" si="1"/>
        <v>11</v>
      </c>
      <c r="D258" s="79" t="s">
        <v>23628</v>
      </c>
      <c r="E258" s="81">
        <f t="shared" si="37"/>
        <v>47</v>
      </c>
      <c r="F258" s="37" t="s">
        <v>28117</v>
      </c>
      <c r="G258" s="81">
        <f t="shared" si="43"/>
        <v>26</v>
      </c>
      <c r="H258" s="79" t="s">
        <v>28208</v>
      </c>
      <c r="I258" s="81">
        <f t="shared" si="44"/>
        <v>48</v>
      </c>
      <c r="J258" s="40" t="str">
        <f t="shared" si="45"/>
        <v>Hỏi thông tin sản phẩm (tư vấn) - KH quan tâm sản phẩm - Đời sống - Ngoài trời &amp; Sân vườn</v>
      </c>
      <c r="K258" s="64" t="s">
        <v>4095</v>
      </c>
      <c r="L258" s="40" t="s">
        <v>28398</v>
      </c>
      <c r="M258" s="82">
        <v>1.0</v>
      </c>
      <c r="N258" s="40"/>
      <c r="O258" s="40"/>
      <c r="P258" s="40"/>
      <c r="Q258" s="40"/>
      <c r="R258" s="40"/>
      <c r="S258" s="40"/>
      <c r="T258" s="40"/>
      <c r="U258" s="40"/>
      <c r="V258" s="40"/>
      <c r="W258" s="40"/>
      <c r="X258" s="79"/>
      <c r="Y258" s="79"/>
      <c r="Z258" s="79"/>
      <c r="AA258" s="98"/>
      <c r="AB258" s="79"/>
      <c r="AC258" s="79"/>
      <c r="AD258" s="79"/>
      <c r="AE258" s="79"/>
    </row>
    <row r="259">
      <c r="A259" s="80"/>
      <c r="B259" s="79" t="s">
        <v>28047</v>
      </c>
      <c r="C259" s="81">
        <f t="shared" si="1"/>
        <v>11</v>
      </c>
      <c r="D259" s="79" t="s">
        <v>23628</v>
      </c>
      <c r="E259" s="81">
        <f t="shared" si="37"/>
        <v>47</v>
      </c>
      <c r="F259" s="37" t="s">
        <v>28117</v>
      </c>
      <c r="G259" s="81">
        <f t="shared" si="43"/>
        <v>26</v>
      </c>
      <c r="H259" s="79" t="s">
        <v>28142</v>
      </c>
      <c r="I259" s="81">
        <f t="shared" si="44"/>
        <v>32</v>
      </c>
      <c r="J259" s="40" t="str">
        <f t="shared" si="45"/>
        <v>Hỏi thông tin sản phẩm (tư vấn) - KH quan tâm sản phẩm - Đời sống - Đồ dùng phòng tắm</v>
      </c>
      <c r="K259" s="64" t="s">
        <v>28437</v>
      </c>
      <c r="L259" s="40" t="s">
        <v>28398</v>
      </c>
      <c r="M259" s="82">
        <v>1.0</v>
      </c>
      <c r="N259" s="40"/>
      <c r="O259" s="40"/>
      <c r="P259" s="40"/>
      <c r="Q259" s="40"/>
      <c r="R259" s="40"/>
      <c r="S259" s="40"/>
      <c r="T259" s="40"/>
      <c r="U259" s="40"/>
      <c r="V259" s="40"/>
      <c r="W259" s="40"/>
      <c r="X259" s="79"/>
      <c r="Y259" s="79"/>
      <c r="Z259" s="79"/>
      <c r="AA259" s="98"/>
      <c r="AB259" s="79"/>
      <c r="AC259" s="79"/>
      <c r="AD259" s="79"/>
      <c r="AE259" s="79"/>
    </row>
    <row r="260">
      <c r="A260" s="80"/>
      <c r="B260" s="79" t="s">
        <v>28047</v>
      </c>
      <c r="C260" s="81">
        <f t="shared" si="1"/>
        <v>11</v>
      </c>
      <c r="D260" s="79" t="s">
        <v>23628</v>
      </c>
      <c r="E260" s="81">
        <f t="shared" si="37"/>
        <v>47</v>
      </c>
      <c r="F260" s="37" t="s">
        <v>28117</v>
      </c>
      <c r="G260" s="81">
        <f t="shared" si="43"/>
        <v>26</v>
      </c>
      <c r="H260" s="79" t="s">
        <v>28362</v>
      </c>
      <c r="I260" s="81">
        <f t="shared" si="44"/>
        <v>99</v>
      </c>
      <c r="J260" s="40" t="str">
        <f t="shared" si="45"/>
        <v>Hỏi thông tin sản phẩm (tư vấn) - KH quan tâm sản phẩm - Đời sống - Vật phẩm thờ cúng</v>
      </c>
      <c r="K260" s="64" t="s">
        <v>28438</v>
      </c>
      <c r="L260" s="40" t="s">
        <v>28398</v>
      </c>
      <c r="M260" s="82">
        <v>1.0</v>
      </c>
      <c r="N260" s="40"/>
      <c r="O260" s="40"/>
      <c r="P260" s="40"/>
      <c r="Q260" s="40"/>
      <c r="R260" s="40"/>
      <c r="S260" s="40"/>
      <c r="T260" s="40"/>
      <c r="U260" s="40"/>
      <c r="V260" s="40"/>
      <c r="W260" s="40"/>
      <c r="X260" s="79"/>
      <c r="Y260" s="79"/>
      <c r="Z260" s="79"/>
      <c r="AA260" s="98"/>
      <c r="AB260" s="79"/>
      <c r="AC260" s="79"/>
      <c r="AD260" s="79"/>
      <c r="AE260" s="79"/>
    </row>
    <row r="261">
      <c r="A261" s="80"/>
      <c r="B261" s="79" t="s">
        <v>28047</v>
      </c>
      <c r="C261" s="81">
        <f t="shared" si="1"/>
        <v>11</v>
      </c>
      <c r="D261" s="79" t="s">
        <v>23628</v>
      </c>
      <c r="E261" s="81">
        <f t="shared" si="37"/>
        <v>47</v>
      </c>
      <c r="F261" s="37" t="s">
        <v>28117</v>
      </c>
      <c r="G261" s="81">
        <f t="shared" si="43"/>
        <v>26</v>
      </c>
      <c r="H261" s="79" t="s">
        <v>28154</v>
      </c>
      <c r="I261" s="81">
        <f t="shared" si="44"/>
        <v>35</v>
      </c>
      <c r="J261" s="40" t="str">
        <f t="shared" si="45"/>
        <v>Hỏi thông tin sản phẩm (tư vấn) - KH quan tâm sản phẩm - Đời sống - Đồ trang trí tiệc</v>
      </c>
      <c r="K261" s="64" t="s">
        <v>28439</v>
      </c>
      <c r="L261" s="40" t="s">
        <v>28398</v>
      </c>
      <c r="M261" s="82">
        <v>1.0</v>
      </c>
      <c r="N261" s="40"/>
      <c r="O261" s="40"/>
      <c r="P261" s="40"/>
      <c r="Q261" s="40"/>
      <c r="R261" s="40"/>
      <c r="S261" s="40"/>
      <c r="T261" s="40"/>
      <c r="U261" s="40"/>
      <c r="V261" s="40"/>
      <c r="W261" s="40"/>
      <c r="X261" s="79"/>
      <c r="Y261" s="79"/>
      <c r="Z261" s="79"/>
      <c r="AA261" s="98"/>
      <c r="AB261" s="79"/>
      <c r="AC261" s="79"/>
      <c r="AD261" s="79"/>
      <c r="AE261" s="79"/>
    </row>
    <row r="262">
      <c r="A262" s="80"/>
      <c r="B262" s="79" t="s">
        <v>28047</v>
      </c>
      <c r="C262" s="81">
        <f t="shared" si="1"/>
        <v>11</v>
      </c>
      <c r="D262" s="79" t="s">
        <v>23628</v>
      </c>
      <c r="E262" s="81">
        <f t="shared" si="37"/>
        <v>47</v>
      </c>
      <c r="F262" s="37" t="s">
        <v>28117</v>
      </c>
      <c r="G262" s="81">
        <f t="shared" si="43"/>
        <v>26</v>
      </c>
      <c r="H262" s="79" t="s">
        <v>28038</v>
      </c>
      <c r="I262" s="81">
        <f t="shared" si="44"/>
        <v>9</v>
      </c>
      <c r="J262" s="40" t="str">
        <f t="shared" si="45"/>
        <v>Hỏi thông tin sản phẩm (tư vấn) - KH quan tâm sản phẩm - Đời sống - Chăm sóc nhà cửa và giặt ủi</v>
      </c>
      <c r="K262" s="64" t="s">
        <v>5004</v>
      </c>
      <c r="L262" s="40" t="s">
        <v>28398</v>
      </c>
      <c r="M262" s="82">
        <v>1.0</v>
      </c>
      <c r="N262" s="40"/>
      <c r="O262" s="40"/>
      <c r="P262" s="40"/>
      <c r="Q262" s="40"/>
      <c r="R262" s="40"/>
      <c r="S262" s="40"/>
      <c r="T262" s="40"/>
      <c r="U262" s="40"/>
      <c r="V262" s="40"/>
      <c r="W262" s="40"/>
      <c r="X262" s="79"/>
      <c r="Y262" s="79"/>
      <c r="Z262" s="79"/>
      <c r="AA262" s="98"/>
      <c r="AB262" s="79"/>
      <c r="AC262" s="79"/>
      <c r="AD262" s="79"/>
      <c r="AE262" s="79"/>
    </row>
    <row r="263">
      <c r="A263" s="80"/>
      <c r="B263" s="79" t="s">
        <v>28047</v>
      </c>
      <c r="C263" s="81">
        <f t="shared" si="1"/>
        <v>11</v>
      </c>
      <c r="D263" s="79" t="s">
        <v>23628</v>
      </c>
      <c r="E263" s="81">
        <f t="shared" si="37"/>
        <v>47</v>
      </c>
      <c r="F263" s="37" t="s">
        <v>28117</v>
      </c>
      <c r="G263" s="81">
        <f t="shared" si="43"/>
        <v>26</v>
      </c>
      <c r="H263" s="79" t="s">
        <v>28310</v>
      </c>
      <c r="I263" s="81">
        <f t="shared" si="44"/>
        <v>78</v>
      </c>
      <c r="J263" s="40" t="str">
        <f t="shared" si="45"/>
        <v>Hỏi thông tin sản phẩm (tư vấn) - KH quan tâm sản phẩm - Đời sống - Sắp xếp nhà cửa</v>
      </c>
      <c r="K263" s="64" t="s">
        <v>28440</v>
      </c>
      <c r="L263" s="40" t="s">
        <v>28398</v>
      </c>
      <c r="M263" s="82">
        <v>1.0</v>
      </c>
      <c r="N263" s="40"/>
      <c r="O263" s="40"/>
      <c r="P263" s="40"/>
      <c r="Q263" s="40"/>
      <c r="R263" s="40"/>
      <c r="S263" s="40"/>
      <c r="T263" s="40"/>
      <c r="U263" s="40"/>
      <c r="V263" s="40"/>
      <c r="W263" s="40"/>
      <c r="X263" s="79"/>
      <c r="Y263" s="79"/>
      <c r="Z263" s="79"/>
      <c r="AA263" s="98"/>
      <c r="AB263" s="79"/>
      <c r="AC263" s="79"/>
      <c r="AD263" s="79"/>
      <c r="AE263" s="79"/>
    </row>
    <row r="264">
      <c r="A264" s="80"/>
      <c r="B264" s="79" t="s">
        <v>28047</v>
      </c>
      <c r="C264" s="81">
        <f t="shared" si="1"/>
        <v>11</v>
      </c>
      <c r="D264" s="79" t="s">
        <v>23628</v>
      </c>
      <c r="E264" s="81">
        <f t="shared" si="37"/>
        <v>47</v>
      </c>
      <c r="F264" s="37" t="s">
        <v>28117</v>
      </c>
      <c r="G264" s="81">
        <f t="shared" si="43"/>
        <v>26</v>
      </c>
      <c r="H264" s="79" t="s">
        <v>28095</v>
      </c>
      <c r="I264" s="81">
        <f t="shared" si="44"/>
        <v>21</v>
      </c>
      <c r="J264" s="40" t="str">
        <f t="shared" si="45"/>
        <v>Hỏi thông tin sản phẩm (tư vấn) - KH quan tâm sản phẩm - Đời sống - Dụng cụ pha chế</v>
      </c>
      <c r="K264" s="64" t="s">
        <v>28441</v>
      </c>
      <c r="L264" s="40" t="s">
        <v>28398</v>
      </c>
      <c r="M264" s="82">
        <v>1.0</v>
      </c>
      <c r="N264" s="40"/>
      <c r="O264" s="40"/>
      <c r="P264" s="40"/>
      <c r="Q264" s="40"/>
      <c r="R264" s="40"/>
      <c r="S264" s="40"/>
      <c r="T264" s="40"/>
      <c r="U264" s="40"/>
      <c r="V264" s="40"/>
      <c r="W264" s="40"/>
      <c r="X264" s="79"/>
      <c r="Y264" s="79"/>
      <c r="Z264" s="79"/>
      <c r="AA264" s="98"/>
      <c r="AB264" s="79"/>
      <c r="AC264" s="79"/>
      <c r="AD264" s="79"/>
      <c r="AE264" s="79"/>
    </row>
    <row r="265">
      <c r="A265" s="80"/>
      <c r="B265" s="79" t="s">
        <v>28047</v>
      </c>
      <c r="C265" s="81">
        <f t="shared" si="1"/>
        <v>11</v>
      </c>
      <c r="D265" s="79" t="s">
        <v>23628</v>
      </c>
      <c r="E265" s="81">
        <f t="shared" si="37"/>
        <v>47</v>
      </c>
      <c r="F265" s="37" t="s">
        <v>28117</v>
      </c>
      <c r="G265" s="81">
        <f t="shared" si="43"/>
        <v>26</v>
      </c>
      <c r="H265" s="79" t="s">
        <v>28357</v>
      </c>
      <c r="I265" s="81">
        <f t="shared" si="44"/>
        <v>96</v>
      </c>
      <c r="J265" s="40" t="str">
        <f t="shared" si="45"/>
        <v>Hỏi thông tin sản phẩm (tư vấn) - KH quan tâm sản phẩm - Đời sống - Tinh dầu thơm phòng</v>
      </c>
      <c r="K265" s="64" t="s">
        <v>28442</v>
      </c>
      <c r="L265" s="40" t="s">
        <v>28398</v>
      </c>
      <c r="M265" s="82">
        <v>1.0</v>
      </c>
      <c r="N265" s="40"/>
      <c r="O265" s="40"/>
      <c r="P265" s="40"/>
      <c r="Q265" s="40"/>
      <c r="R265" s="40"/>
      <c r="S265" s="40"/>
      <c r="T265" s="40"/>
      <c r="U265" s="40"/>
      <c r="V265" s="40"/>
      <c r="W265" s="40"/>
      <c r="X265" s="79"/>
      <c r="Y265" s="79"/>
      <c r="Z265" s="79"/>
      <c r="AA265" s="98"/>
      <c r="AB265" s="79"/>
      <c r="AC265" s="79"/>
      <c r="AD265" s="79"/>
      <c r="AE265" s="79"/>
    </row>
    <row r="266">
      <c r="A266" s="80"/>
      <c r="B266" s="79" t="s">
        <v>28047</v>
      </c>
      <c r="C266" s="81">
        <f t="shared" si="1"/>
        <v>11</v>
      </c>
      <c r="D266" s="79" t="s">
        <v>23628</v>
      </c>
      <c r="E266" s="81">
        <f t="shared" si="37"/>
        <v>47</v>
      </c>
      <c r="F266" s="37" t="s">
        <v>28117</v>
      </c>
      <c r="G266" s="81">
        <f t="shared" si="43"/>
        <v>26</v>
      </c>
      <c r="H266" s="79" t="s">
        <v>28138</v>
      </c>
      <c r="I266" s="81">
        <f t="shared" si="44"/>
        <v>31</v>
      </c>
      <c r="J266" s="40" t="str">
        <f t="shared" si="45"/>
        <v>Hỏi thông tin sản phẩm (tư vấn) - KH quan tâm sản phẩm - Đời sống - Đồ dùng phòng ăn</v>
      </c>
      <c r="K266" s="64" t="s">
        <v>26306</v>
      </c>
      <c r="L266" s="40" t="s">
        <v>28398</v>
      </c>
      <c r="M266" s="82">
        <v>1.0</v>
      </c>
      <c r="N266" s="40"/>
      <c r="O266" s="66"/>
      <c r="P266" s="66"/>
      <c r="Q266" s="66"/>
      <c r="R266" s="66"/>
      <c r="S266" s="66"/>
      <c r="T266" s="66"/>
      <c r="U266" s="66"/>
      <c r="V266" s="66"/>
      <c r="W266" s="66"/>
      <c r="X266" s="79"/>
      <c r="Y266" s="79"/>
      <c r="Z266" s="79"/>
      <c r="AA266" s="98"/>
      <c r="AB266" s="79"/>
      <c r="AC266" s="79"/>
      <c r="AD266" s="79"/>
      <c r="AE266" s="79"/>
    </row>
    <row r="267">
      <c r="A267" s="80"/>
      <c r="B267" s="79" t="s">
        <v>28047</v>
      </c>
      <c r="C267" s="81">
        <f t="shared" si="1"/>
        <v>11</v>
      </c>
      <c r="D267" s="79" t="s">
        <v>23628</v>
      </c>
      <c r="E267" s="81">
        <f t="shared" si="37"/>
        <v>47</v>
      </c>
      <c r="F267" s="37" t="s">
        <v>28117</v>
      </c>
      <c r="G267" s="81">
        <f t="shared" si="43"/>
        <v>26</v>
      </c>
      <c r="H267" s="79" t="s">
        <v>28339</v>
      </c>
      <c r="I267" s="81">
        <f t="shared" si="44"/>
        <v>87</v>
      </c>
      <c r="J267" s="40" t="str">
        <f t="shared" si="45"/>
        <v>Hỏi thông tin sản phẩm (tư vấn) - KH quan tâm sản phẩm - Đời sống - Thiết bị điện gia dụng</v>
      </c>
      <c r="K267" s="64" t="s">
        <v>28443</v>
      </c>
      <c r="L267" s="40" t="s">
        <v>28398</v>
      </c>
      <c r="M267" s="82">
        <v>1.0</v>
      </c>
      <c r="N267" s="40"/>
      <c r="O267" s="40"/>
      <c r="P267" s="40"/>
      <c r="Q267" s="40"/>
      <c r="R267" s="40"/>
      <c r="S267" s="40"/>
      <c r="T267" s="40"/>
      <c r="U267" s="40"/>
      <c r="V267" s="40"/>
      <c r="W267" s="40"/>
      <c r="X267" s="79"/>
      <c r="Y267" s="79"/>
      <c r="Z267" s="79"/>
      <c r="AA267" s="98"/>
      <c r="AB267" s="79"/>
      <c r="AC267" s="79"/>
      <c r="AD267" s="79"/>
      <c r="AE267" s="79"/>
    </row>
    <row r="268">
      <c r="A268" s="80"/>
      <c r="B268" s="79" t="s">
        <v>28047</v>
      </c>
      <c r="C268" s="81">
        <f t="shared" si="1"/>
        <v>11</v>
      </c>
      <c r="D268" s="79" t="s">
        <v>23628</v>
      </c>
      <c r="E268" s="81">
        <f t="shared" si="37"/>
        <v>47</v>
      </c>
      <c r="F268" s="37" t="s">
        <v>28117</v>
      </c>
      <c r="G268" s="81">
        <f t="shared" si="43"/>
        <v>26</v>
      </c>
      <c r="H268" s="79" t="s">
        <v>29</v>
      </c>
      <c r="I268" s="81">
        <f t="shared" si="44"/>
        <v>40</v>
      </c>
      <c r="J268" s="40" t="str">
        <f t="shared" si="45"/>
        <v>Hỏi thông tin sản phẩm (tư vấn) - KH quan tâm sản phẩm - Đời sống - Khác</v>
      </c>
      <c r="K268" s="64" t="s">
        <v>28444</v>
      </c>
      <c r="L268" s="40" t="s">
        <v>28398</v>
      </c>
      <c r="M268" s="82">
        <v>1.0</v>
      </c>
      <c r="N268" s="40"/>
      <c r="O268" s="40"/>
      <c r="P268" s="40"/>
      <c r="Q268" s="40"/>
      <c r="R268" s="40"/>
      <c r="S268" s="40"/>
      <c r="T268" s="40"/>
      <c r="U268" s="40"/>
      <c r="V268" s="40"/>
      <c r="W268" s="40"/>
      <c r="X268" s="79"/>
      <c r="Y268" s="79"/>
      <c r="Z268" s="79"/>
      <c r="AA268" s="98"/>
      <c r="AB268" s="79"/>
      <c r="AC268" s="79"/>
      <c r="AD268" s="79"/>
      <c r="AE268" s="79"/>
    </row>
    <row r="269">
      <c r="A269" s="80"/>
      <c r="B269" s="79" t="s">
        <v>28047</v>
      </c>
      <c r="C269" s="81">
        <f t="shared" si="1"/>
        <v>11</v>
      </c>
      <c r="D269" s="79" t="s">
        <v>23628</v>
      </c>
      <c r="E269" s="81">
        <f t="shared" si="37"/>
        <v>47</v>
      </c>
      <c r="F269" s="37" t="s">
        <v>28188</v>
      </c>
      <c r="G269" s="81">
        <f t="shared" si="43"/>
        <v>44</v>
      </c>
      <c r="H269" s="37" t="s">
        <v>28354</v>
      </c>
      <c r="I269" s="81">
        <f t="shared" si="44"/>
        <v>94</v>
      </c>
      <c r="J269" s="40" t="str">
        <f t="shared" si="45"/>
        <v>Hỏi thông tin sản phẩm (tư vấn) - KH quan tâm sản phẩm - Khỏe đẹp - Thực phẩm chức năng</v>
      </c>
      <c r="K269" s="64" t="s">
        <v>538</v>
      </c>
      <c r="L269" s="40" t="s">
        <v>28398</v>
      </c>
      <c r="M269" s="82">
        <v>1.0</v>
      </c>
      <c r="N269" s="40"/>
      <c r="O269" s="40"/>
      <c r="P269" s="40"/>
      <c r="Q269" s="40"/>
      <c r="R269" s="40"/>
      <c r="S269" s="40"/>
      <c r="T269" s="40"/>
      <c r="U269" s="40"/>
      <c r="V269" s="40"/>
      <c r="W269" s="40"/>
      <c r="X269" s="79"/>
      <c r="Y269" s="79"/>
      <c r="Z269" s="79"/>
      <c r="AA269" s="98"/>
      <c r="AB269" s="79"/>
      <c r="AC269" s="79"/>
      <c r="AD269" s="79"/>
      <c r="AE269" s="79"/>
    </row>
    <row r="270">
      <c r="A270" s="80"/>
      <c r="B270" s="79" t="s">
        <v>28047</v>
      </c>
      <c r="C270" s="81">
        <f t="shared" si="1"/>
        <v>11</v>
      </c>
      <c r="D270" s="79" t="s">
        <v>23628</v>
      </c>
      <c r="E270" s="81">
        <f t="shared" si="37"/>
        <v>47</v>
      </c>
      <c r="F270" s="37" t="s">
        <v>28188</v>
      </c>
      <c r="G270" s="81">
        <f t="shared" si="43"/>
        <v>44</v>
      </c>
      <c r="H270" s="37" t="s">
        <v>28032</v>
      </c>
      <c r="I270" s="81">
        <f t="shared" si="44"/>
        <v>8</v>
      </c>
      <c r="J270" s="40" t="str">
        <f t="shared" si="45"/>
        <v>Hỏi thông tin sản phẩm (tư vấn) - KH quan tâm sản phẩm - Khỏe đẹp - Chăm sóc da mặt</v>
      </c>
      <c r="K270" s="64" t="s">
        <v>1450</v>
      </c>
      <c r="L270" s="40" t="s">
        <v>28398</v>
      </c>
      <c r="M270" s="82">
        <v>1.0</v>
      </c>
      <c r="N270" s="40"/>
      <c r="O270" s="40"/>
      <c r="P270" s="40"/>
      <c r="Q270" s="40"/>
      <c r="R270" s="40"/>
      <c r="S270" s="40"/>
      <c r="T270" s="40"/>
      <c r="U270" s="40"/>
      <c r="V270" s="40"/>
      <c r="W270" s="40"/>
      <c r="X270" s="79"/>
      <c r="Y270" s="79"/>
      <c r="Z270" s="79"/>
      <c r="AA270" s="98"/>
      <c r="AB270" s="79"/>
      <c r="AC270" s="79"/>
      <c r="AD270" s="79"/>
      <c r="AE270" s="79"/>
    </row>
    <row r="271">
      <c r="A271" s="80"/>
      <c r="B271" s="79" t="s">
        <v>28047</v>
      </c>
      <c r="C271" s="81">
        <f t="shared" si="1"/>
        <v>11</v>
      </c>
      <c r="D271" s="79" t="s">
        <v>23628</v>
      </c>
      <c r="E271" s="81">
        <f t="shared" si="37"/>
        <v>47</v>
      </c>
      <c r="F271" s="37" t="s">
        <v>28188</v>
      </c>
      <c r="G271" s="81">
        <f t="shared" si="43"/>
        <v>44</v>
      </c>
      <c r="H271" s="37" t="s">
        <v>28368</v>
      </c>
      <c r="I271" s="81">
        <f t="shared" si="44"/>
        <v>102</v>
      </c>
      <c r="J271" s="40" t="str">
        <f t="shared" si="45"/>
        <v>Hỏi thông tin sản phẩm (tư vấn) - KH quan tâm sản phẩm - Khỏe đẹp - Vệ sinh răng miệng</v>
      </c>
      <c r="K271" s="64" t="s">
        <v>28445</v>
      </c>
      <c r="L271" s="40" t="s">
        <v>28398</v>
      </c>
      <c r="M271" s="82">
        <v>1.0</v>
      </c>
      <c r="N271" s="40"/>
      <c r="O271" s="40"/>
      <c r="P271" s="40"/>
      <c r="Q271" s="40"/>
      <c r="R271" s="40"/>
      <c r="S271" s="40"/>
      <c r="T271" s="40"/>
      <c r="U271" s="40"/>
      <c r="V271" s="40"/>
      <c r="W271" s="40"/>
      <c r="X271" s="79"/>
      <c r="Y271" s="79"/>
      <c r="Z271" s="79"/>
      <c r="AA271" s="98"/>
      <c r="AB271" s="79"/>
      <c r="AC271" s="79"/>
      <c r="AD271" s="79"/>
      <c r="AE271" s="79"/>
    </row>
    <row r="272">
      <c r="A272" s="80"/>
      <c r="B272" s="79" t="s">
        <v>28047</v>
      </c>
      <c r="C272" s="81">
        <f t="shared" si="1"/>
        <v>11</v>
      </c>
      <c r="D272" s="79" t="s">
        <v>23628</v>
      </c>
      <c r="E272" s="81">
        <f t="shared" si="37"/>
        <v>47</v>
      </c>
      <c r="F272" s="37" t="s">
        <v>28188</v>
      </c>
      <c r="G272" s="81">
        <f t="shared" si="43"/>
        <v>44</v>
      </c>
      <c r="H272" s="37" t="s">
        <v>28331</v>
      </c>
      <c r="I272" s="81">
        <f t="shared" si="44"/>
        <v>84</v>
      </c>
      <c r="J272" s="40" t="str">
        <f t="shared" si="45"/>
        <v>Hỏi thông tin sản phẩm (tư vấn) - KH quan tâm sản phẩm - Khỏe đẹp - Tắm và chăm sóc cơ thể</v>
      </c>
      <c r="K272" s="64" t="s">
        <v>798</v>
      </c>
      <c r="L272" s="40" t="s">
        <v>28398</v>
      </c>
      <c r="M272" s="82">
        <v>1.0</v>
      </c>
      <c r="N272" s="40"/>
      <c r="O272" s="40"/>
      <c r="P272" s="40"/>
      <c r="Q272" s="40"/>
      <c r="R272" s="40"/>
      <c r="S272" s="40"/>
      <c r="T272" s="40"/>
      <c r="U272" s="40"/>
      <c r="V272" s="40"/>
      <c r="W272" s="40"/>
      <c r="X272" s="79"/>
      <c r="Y272" s="79"/>
      <c r="Z272" s="79"/>
      <c r="AA272" s="98"/>
      <c r="AB272" s="79"/>
      <c r="AC272" s="79"/>
      <c r="AD272" s="79"/>
      <c r="AE272" s="79"/>
    </row>
    <row r="273">
      <c r="A273" s="80"/>
      <c r="B273" s="79" t="s">
        <v>28047</v>
      </c>
      <c r="C273" s="81">
        <f t="shared" si="1"/>
        <v>11</v>
      </c>
      <c r="D273" s="79" t="s">
        <v>23628</v>
      </c>
      <c r="E273" s="81">
        <f t="shared" si="37"/>
        <v>47</v>
      </c>
      <c r="F273" s="37" t="s">
        <v>28188</v>
      </c>
      <c r="G273" s="81">
        <f t="shared" si="43"/>
        <v>44</v>
      </c>
      <c r="H273" s="37" t="s">
        <v>28061</v>
      </c>
      <c r="I273" s="81">
        <f t="shared" si="44"/>
        <v>13</v>
      </c>
      <c r="J273" s="40" t="str">
        <f t="shared" si="45"/>
        <v>Hỏi thông tin sản phẩm (tư vấn) - KH quan tâm sản phẩm - Khỏe đẹp - Chăm sóc tóc</v>
      </c>
      <c r="K273" s="64" t="s">
        <v>939</v>
      </c>
      <c r="L273" s="40" t="s">
        <v>28398</v>
      </c>
      <c r="M273" s="82">
        <v>1.0</v>
      </c>
      <c r="N273" s="40"/>
      <c r="O273" s="40"/>
      <c r="P273" s="40"/>
      <c r="Q273" s="40"/>
      <c r="R273" s="40"/>
      <c r="S273" s="40"/>
      <c r="T273" s="40"/>
      <c r="U273" s="40"/>
      <c r="V273" s="40"/>
      <c r="W273" s="40"/>
      <c r="X273" s="79"/>
      <c r="Y273" s="79"/>
      <c r="Z273" s="79"/>
      <c r="AA273" s="98"/>
      <c r="AB273" s="79"/>
      <c r="AC273" s="79"/>
      <c r="AD273" s="79"/>
      <c r="AE273" s="79"/>
    </row>
    <row r="274">
      <c r="A274" s="80"/>
      <c r="B274" s="79" t="s">
        <v>28047</v>
      </c>
      <c r="C274" s="81">
        <f t="shared" si="1"/>
        <v>11</v>
      </c>
      <c r="D274" s="79" t="s">
        <v>23628</v>
      </c>
      <c r="E274" s="81">
        <f t="shared" si="37"/>
        <v>47</v>
      </c>
      <c r="F274" s="37" t="s">
        <v>28188</v>
      </c>
      <c r="G274" s="81">
        <f t="shared" si="43"/>
        <v>44</v>
      </c>
      <c r="H274" s="37" t="s">
        <v>28364</v>
      </c>
      <c r="I274" s="81">
        <f t="shared" si="44"/>
        <v>100</v>
      </c>
      <c r="J274" s="40" t="str">
        <f t="shared" si="45"/>
        <v>Hỏi thông tin sản phẩm (tư vấn) - KH quan tâm sản phẩm - Khỏe đẹp - Vật tư y tế</v>
      </c>
      <c r="K274" s="64" t="s">
        <v>28446</v>
      </c>
      <c r="L274" s="40" t="s">
        <v>28398</v>
      </c>
      <c r="M274" s="82">
        <v>1.0</v>
      </c>
      <c r="N274" s="40"/>
      <c r="O274" s="40"/>
      <c r="P274" s="40"/>
      <c r="Q274" s="40"/>
      <c r="R274" s="40"/>
      <c r="S274" s="40"/>
      <c r="T274" s="40"/>
      <c r="U274" s="40"/>
      <c r="V274" s="40"/>
      <c r="W274" s="40"/>
      <c r="X274" s="79"/>
      <c r="Y274" s="79"/>
      <c r="Z274" s="79"/>
      <c r="AA274" s="98"/>
      <c r="AB274" s="79"/>
      <c r="AC274" s="79"/>
      <c r="AD274" s="79"/>
      <c r="AE274" s="79"/>
    </row>
    <row r="275">
      <c r="A275" s="80"/>
      <c r="B275" s="79" t="s">
        <v>28047</v>
      </c>
      <c r="C275" s="81">
        <f t="shared" si="1"/>
        <v>11</v>
      </c>
      <c r="D275" s="79" t="s">
        <v>23628</v>
      </c>
      <c r="E275" s="81">
        <f t="shared" si="37"/>
        <v>47</v>
      </c>
      <c r="F275" s="37" t="s">
        <v>28188</v>
      </c>
      <c r="G275" s="81">
        <f t="shared" si="43"/>
        <v>44</v>
      </c>
      <c r="H275" s="37" t="s">
        <v>28227</v>
      </c>
      <c r="I275" s="81">
        <f t="shared" si="44"/>
        <v>52</v>
      </c>
      <c r="J275" s="40" t="str">
        <f t="shared" si="45"/>
        <v>Hỏi thông tin sản phẩm (tư vấn) - KH quan tâm sản phẩm - Khỏe đẹp - Nước hoa</v>
      </c>
      <c r="K275" s="64" t="s">
        <v>13096</v>
      </c>
      <c r="L275" s="40" t="s">
        <v>28398</v>
      </c>
      <c r="M275" s="82">
        <v>1.0</v>
      </c>
      <c r="N275" s="40"/>
      <c r="O275" s="40"/>
      <c r="P275" s="40"/>
      <c r="Q275" s="40"/>
      <c r="R275" s="40"/>
      <c r="S275" s="40"/>
      <c r="T275" s="40"/>
      <c r="U275" s="40"/>
      <c r="V275" s="40"/>
      <c r="W275" s="40"/>
      <c r="X275" s="79"/>
      <c r="Y275" s="79"/>
      <c r="Z275" s="79"/>
      <c r="AA275" s="98"/>
      <c r="AB275" s="79"/>
      <c r="AC275" s="79"/>
      <c r="AD275" s="79"/>
      <c r="AE275" s="79"/>
    </row>
    <row r="276">
      <c r="A276" s="80"/>
      <c r="B276" s="79" t="s">
        <v>28047</v>
      </c>
      <c r="C276" s="81">
        <f t="shared" si="1"/>
        <v>11</v>
      </c>
      <c r="D276" s="79" t="s">
        <v>23628</v>
      </c>
      <c r="E276" s="81">
        <f t="shared" si="37"/>
        <v>47</v>
      </c>
      <c r="F276" s="37" t="s">
        <v>28188</v>
      </c>
      <c r="G276" s="81">
        <f t="shared" si="43"/>
        <v>44</v>
      </c>
      <c r="H276" s="37" t="s">
        <v>28359</v>
      </c>
      <c r="I276" s="81">
        <f t="shared" si="44"/>
        <v>97</v>
      </c>
      <c r="J276" s="40" t="str">
        <f t="shared" si="45"/>
        <v>Hỏi thông tin sản phẩm (tư vấn) - KH quan tâm sản phẩm - Khỏe đẹp - Trang điểm</v>
      </c>
      <c r="K276" s="64" t="s">
        <v>2549</v>
      </c>
      <c r="L276" s="40" t="s">
        <v>28398</v>
      </c>
      <c r="M276" s="82">
        <v>1.0</v>
      </c>
      <c r="N276" s="40"/>
      <c r="O276" s="40"/>
      <c r="P276" s="40"/>
      <c r="Q276" s="40"/>
      <c r="R276" s="40"/>
      <c r="S276" s="40"/>
      <c r="T276" s="40"/>
      <c r="U276" s="40"/>
      <c r="V276" s="40"/>
      <c r="W276" s="40"/>
      <c r="X276" s="79"/>
      <c r="Y276" s="79"/>
      <c r="Z276" s="79"/>
      <c r="AA276" s="98"/>
      <c r="AB276" s="79"/>
      <c r="AC276" s="79"/>
      <c r="AD276" s="79"/>
      <c r="AE276" s="79"/>
    </row>
    <row r="277">
      <c r="A277" s="80"/>
      <c r="B277" s="79" t="s">
        <v>28047</v>
      </c>
      <c r="C277" s="81">
        <f t="shared" si="1"/>
        <v>11</v>
      </c>
      <c r="D277" s="79" t="s">
        <v>23628</v>
      </c>
      <c r="E277" s="81">
        <f t="shared" si="37"/>
        <v>47</v>
      </c>
      <c r="F277" s="37" t="s">
        <v>28188</v>
      </c>
      <c r="G277" s="81">
        <f t="shared" si="43"/>
        <v>44</v>
      </c>
      <c r="H277" s="37" t="s">
        <v>28091</v>
      </c>
      <c r="I277" s="81">
        <f t="shared" si="44"/>
        <v>20</v>
      </c>
      <c r="J277" s="40" t="str">
        <f t="shared" si="45"/>
        <v>Hỏi thông tin sản phẩm (tư vấn) - KH quan tâm sản phẩm - Khỏe đẹp - Dụng cụ làm đẹp</v>
      </c>
      <c r="K277" s="64" t="s">
        <v>8853</v>
      </c>
      <c r="L277" s="40" t="s">
        <v>28398</v>
      </c>
      <c r="M277" s="82">
        <v>1.0</v>
      </c>
      <c r="N277" s="40"/>
      <c r="O277" s="40"/>
      <c r="P277" s="40"/>
      <c r="Q277" s="40"/>
      <c r="R277" s="40"/>
      <c r="S277" s="40"/>
      <c r="T277" s="40"/>
      <c r="U277" s="40"/>
      <c r="V277" s="40"/>
      <c r="W277" s="40"/>
      <c r="X277" s="79"/>
      <c r="Y277" s="79"/>
      <c r="Z277" s="79"/>
      <c r="AA277" s="98"/>
      <c r="AB277" s="79"/>
      <c r="AC277" s="79"/>
      <c r="AD277" s="79"/>
      <c r="AE277" s="79"/>
    </row>
    <row r="278">
      <c r="A278" s="80"/>
      <c r="B278" s="79" t="s">
        <v>28047</v>
      </c>
      <c r="C278" s="81">
        <f t="shared" si="1"/>
        <v>11</v>
      </c>
      <c r="D278" s="79" t="s">
        <v>23628</v>
      </c>
      <c r="E278" s="81">
        <f t="shared" si="37"/>
        <v>47</v>
      </c>
      <c r="F278" s="37" t="s">
        <v>28188</v>
      </c>
      <c r="G278" s="81">
        <f t="shared" si="43"/>
        <v>44</v>
      </c>
      <c r="H278" s="37" t="s">
        <v>28028</v>
      </c>
      <c r="I278" s="81">
        <f t="shared" si="44"/>
        <v>7</v>
      </c>
      <c r="J278" s="40" t="str">
        <f t="shared" si="45"/>
        <v>Hỏi thông tin sản phẩm (tư vấn) - KH quan tâm sản phẩm - Khỏe đẹp - Chăm sóc cá nhân</v>
      </c>
      <c r="K278" s="64" t="s">
        <v>28447</v>
      </c>
      <c r="L278" s="40" t="s">
        <v>28398</v>
      </c>
      <c r="M278" s="82">
        <v>1.0</v>
      </c>
      <c r="N278" s="40"/>
      <c r="O278" s="40"/>
      <c r="P278" s="40"/>
      <c r="Q278" s="40"/>
      <c r="R278" s="40"/>
      <c r="S278" s="40"/>
      <c r="T278" s="40"/>
      <c r="U278" s="40"/>
      <c r="V278" s="40"/>
      <c r="W278" s="40"/>
      <c r="X278" s="79"/>
      <c r="Y278" s="79"/>
      <c r="Z278" s="79"/>
      <c r="AA278" s="98"/>
      <c r="AB278" s="79"/>
      <c r="AC278" s="79"/>
      <c r="AD278" s="79"/>
      <c r="AE278" s="79"/>
    </row>
    <row r="279">
      <c r="A279" s="80"/>
      <c r="B279" s="40" t="s">
        <v>28047</v>
      </c>
      <c r="C279" s="81">
        <f t="shared" si="1"/>
        <v>11</v>
      </c>
      <c r="D279" s="40" t="s">
        <v>23628</v>
      </c>
      <c r="E279" s="81">
        <f t="shared" si="37"/>
        <v>47</v>
      </c>
      <c r="F279" s="27" t="s">
        <v>28188</v>
      </c>
      <c r="G279" s="81">
        <f t="shared" si="43"/>
        <v>44</v>
      </c>
      <c r="H279" s="37" t="s">
        <v>29</v>
      </c>
      <c r="I279" s="81">
        <f t="shared" si="44"/>
        <v>40</v>
      </c>
      <c r="J279" s="40" t="str">
        <f t="shared" si="45"/>
        <v>Hỏi thông tin sản phẩm (tư vấn) - KH quan tâm sản phẩm - Khỏe đẹp - Khác</v>
      </c>
      <c r="K279" s="64" t="s">
        <v>28448</v>
      </c>
      <c r="L279" s="40" t="s">
        <v>28398</v>
      </c>
      <c r="M279" s="82">
        <v>1.0</v>
      </c>
      <c r="N279" s="40"/>
      <c r="O279" s="40"/>
      <c r="P279" s="40"/>
      <c r="Q279" s="40"/>
      <c r="R279" s="40"/>
      <c r="S279" s="40"/>
      <c r="T279" s="40"/>
      <c r="U279" s="40"/>
      <c r="V279" s="40"/>
      <c r="W279" s="40"/>
      <c r="X279" s="79"/>
      <c r="Y279" s="79"/>
      <c r="Z279" s="79"/>
      <c r="AA279" s="98"/>
      <c r="AB279" s="79"/>
      <c r="AC279" s="79"/>
      <c r="AD279" s="79"/>
      <c r="AE279" s="79"/>
    </row>
    <row r="280">
      <c r="A280" s="80"/>
      <c r="B280" s="40" t="s">
        <v>28047</v>
      </c>
      <c r="C280" s="81">
        <f t="shared" si="1"/>
        <v>11</v>
      </c>
      <c r="D280" s="40" t="s">
        <v>23628</v>
      </c>
      <c r="E280" s="81">
        <f t="shared" si="37"/>
        <v>47</v>
      </c>
      <c r="F280" s="27" t="s">
        <v>28319</v>
      </c>
      <c r="G280" s="81">
        <f t="shared" si="43"/>
        <v>80</v>
      </c>
      <c r="H280" s="37" t="s">
        <v>28056</v>
      </c>
      <c r="I280" s="81">
        <f t="shared" si="44"/>
        <v>12</v>
      </c>
      <c r="J280" s="40" t="str">
        <f t="shared" si="45"/>
        <v>Hỏi thông tin sản phẩm (tư vấn) - KH quan tâm sản phẩm - Thú cưng - Chăm sóc thú cưng</v>
      </c>
      <c r="K280" s="64" t="s">
        <v>28449</v>
      </c>
      <c r="L280" s="40" t="s">
        <v>28398</v>
      </c>
      <c r="M280" s="82">
        <v>1.0</v>
      </c>
      <c r="N280" s="40"/>
      <c r="O280" s="40"/>
      <c r="P280" s="40"/>
      <c r="Q280" s="40"/>
      <c r="R280" s="40"/>
      <c r="S280" s="40"/>
      <c r="T280" s="40"/>
      <c r="U280" s="40"/>
      <c r="V280" s="40"/>
      <c r="W280" s="40"/>
      <c r="X280" s="79"/>
      <c r="Y280" s="79"/>
      <c r="Z280" s="79"/>
      <c r="AA280" s="98"/>
      <c r="AB280" s="79"/>
      <c r="AC280" s="79"/>
      <c r="AD280" s="79"/>
      <c r="AE280" s="79"/>
    </row>
    <row r="281">
      <c r="A281" s="80"/>
      <c r="B281" s="40" t="s">
        <v>28047</v>
      </c>
      <c r="C281" s="81">
        <f t="shared" si="1"/>
        <v>11</v>
      </c>
      <c r="D281" s="40" t="s">
        <v>23628</v>
      </c>
      <c r="E281" s="81">
        <f t="shared" si="37"/>
        <v>47</v>
      </c>
      <c r="F281" s="27" t="s">
        <v>28319</v>
      </c>
      <c r="G281" s="81">
        <f t="shared" si="43"/>
        <v>80</v>
      </c>
      <c r="H281" s="37" t="s">
        <v>28365</v>
      </c>
      <c r="I281" s="81">
        <f t="shared" si="44"/>
        <v>101</v>
      </c>
      <c r="J281" s="40" t="str">
        <f t="shared" si="45"/>
        <v>Hỏi thông tin sản phẩm (tư vấn) - KH quan tâm sản phẩm - Thú cưng - Vệ sinh cho thú cưng</v>
      </c>
      <c r="K281" s="64" t="s">
        <v>28450</v>
      </c>
      <c r="L281" s="40" t="s">
        <v>28398</v>
      </c>
      <c r="M281" s="82">
        <v>1.0</v>
      </c>
      <c r="N281" s="40"/>
      <c r="O281" s="40"/>
      <c r="P281" s="40"/>
      <c r="Q281" s="40"/>
      <c r="R281" s="40"/>
      <c r="S281" s="40"/>
      <c r="T281" s="40"/>
      <c r="U281" s="40"/>
      <c r="V281" s="40"/>
      <c r="W281" s="40"/>
      <c r="X281" s="79"/>
      <c r="Y281" s="79"/>
      <c r="Z281" s="79"/>
      <c r="AA281" s="98"/>
      <c r="AB281" s="79"/>
      <c r="AC281" s="79"/>
      <c r="AD281" s="79"/>
      <c r="AE281" s="79"/>
    </row>
    <row r="282">
      <c r="A282" s="80"/>
      <c r="B282" s="40" t="s">
        <v>28047</v>
      </c>
      <c r="C282" s="81">
        <f t="shared" si="1"/>
        <v>11</v>
      </c>
      <c r="D282" s="40" t="s">
        <v>23628</v>
      </c>
      <c r="E282" s="81">
        <f t="shared" si="37"/>
        <v>47</v>
      </c>
      <c r="F282" s="27" t="s">
        <v>28319</v>
      </c>
      <c r="G282" s="81">
        <f t="shared" si="43"/>
        <v>80</v>
      </c>
      <c r="H282" s="37" t="s">
        <v>28353</v>
      </c>
      <c r="I282" s="81">
        <f t="shared" si="44"/>
        <v>93</v>
      </c>
      <c r="J282" s="40" t="str">
        <f t="shared" si="45"/>
        <v>Hỏi thông tin sản phẩm (tư vấn) - KH quan tâm sản phẩm - Thú cưng - Thức ăn cho thú cưng</v>
      </c>
      <c r="K282" s="64" t="s">
        <v>28451</v>
      </c>
      <c r="L282" s="40" t="s">
        <v>28398</v>
      </c>
      <c r="M282" s="82">
        <v>1.0</v>
      </c>
      <c r="N282" s="40"/>
      <c r="O282" s="40"/>
      <c r="P282" s="40"/>
      <c r="Q282" s="40"/>
      <c r="R282" s="40"/>
      <c r="S282" s="40"/>
      <c r="T282" s="40"/>
      <c r="U282" s="40"/>
      <c r="V282" s="40"/>
      <c r="W282" s="40"/>
      <c r="X282" s="79"/>
      <c r="Y282" s="79"/>
      <c r="Z282" s="79"/>
      <c r="AA282" s="98"/>
      <c r="AB282" s="79"/>
      <c r="AC282" s="79"/>
      <c r="AD282" s="79"/>
      <c r="AE282" s="79"/>
    </row>
    <row r="283">
      <c r="A283" s="80"/>
      <c r="B283" s="40" t="s">
        <v>28047</v>
      </c>
      <c r="C283" s="81">
        <f t="shared" si="1"/>
        <v>11</v>
      </c>
      <c r="D283" s="40" t="s">
        <v>23628</v>
      </c>
      <c r="E283" s="81">
        <f t="shared" si="37"/>
        <v>47</v>
      </c>
      <c r="F283" s="27" t="s">
        <v>28319</v>
      </c>
      <c r="G283" s="81">
        <f t="shared" si="43"/>
        <v>80</v>
      </c>
      <c r="H283" s="37" t="s">
        <v>28282</v>
      </c>
      <c r="I283" s="81">
        <f t="shared" si="44"/>
        <v>69</v>
      </c>
      <c r="J283" s="40" t="str">
        <f t="shared" si="45"/>
        <v>Hỏi thông tin sản phẩm (tư vấn) - KH quan tâm sản phẩm - Thú cưng - Quần áo thú cưng</v>
      </c>
      <c r="K283" s="64" t="s">
        <v>28452</v>
      </c>
      <c r="L283" s="40" t="s">
        <v>28398</v>
      </c>
      <c r="M283" s="82">
        <v>1.0</v>
      </c>
      <c r="N283" s="40"/>
      <c r="O283" s="40"/>
      <c r="P283" s="40"/>
      <c r="Q283" s="40"/>
      <c r="R283" s="40"/>
      <c r="S283" s="40"/>
      <c r="T283" s="40"/>
      <c r="U283" s="40"/>
      <c r="V283" s="40"/>
      <c r="W283" s="40"/>
      <c r="X283" s="79"/>
      <c r="Y283" s="79"/>
      <c r="Z283" s="79"/>
      <c r="AA283" s="98"/>
      <c r="AB283" s="79"/>
      <c r="AC283" s="79"/>
      <c r="AD283" s="79"/>
      <c r="AE283" s="79"/>
    </row>
    <row r="284">
      <c r="A284" s="80"/>
      <c r="B284" s="40" t="s">
        <v>28047</v>
      </c>
      <c r="C284" s="81">
        <f t="shared" si="1"/>
        <v>11</v>
      </c>
      <c r="D284" s="40" t="s">
        <v>23628</v>
      </c>
      <c r="E284" s="81">
        <f t="shared" si="37"/>
        <v>47</v>
      </c>
      <c r="F284" s="27" t="s">
        <v>28319</v>
      </c>
      <c r="G284" s="81">
        <f t="shared" si="43"/>
        <v>80</v>
      </c>
      <c r="H284" s="37" t="s">
        <v>28238</v>
      </c>
      <c r="I284" s="81">
        <f t="shared" si="44"/>
        <v>55</v>
      </c>
      <c r="J284" s="40" t="str">
        <f t="shared" si="45"/>
        <v>Hỏi thông tin sản phẩm (tư vấn) - KH quan tâm sản phẩm - Thú cưng - Phụ kiện cho thú cưng</v>
      </c>
      <c r="K284" s="64" t="s">
        <v>28453</v>
      </c>
      <c r="L284" s="40" t="s">
        <v>28398</v>
      </c>
      <c r="M284" s="82">
        <v>1.0</v>
      </c>
      <c r="N284" s="40"/>
      <c r="O284" s="40"/>
      <c r="P284" s="40"/>
      <c r="Q284" s="40"/>
      <c r="R284" s="40"/>
      <c r="S284" s="40"/>
      <c r="T284" s="40"/>
      <c r="U284" s="40"/>
      <c r="V284" s="40"/>
      <c r="W284" s="40"/>
      <c r="X284" s="79"/>
      <c r="Y284" s="79"/>
      <c r="Z284" s="79"/>
      <c r="AA284" s="98"/>
      <c r="AB284" s="79"/>
      <c r="AC284" s="79"/>
      <c r="AD284" s="79"/>
      <c r="AE284" s="79"/>
    </row>
    <row r="285">
      <c r="A285" s="80"/>
      <c r="B285" s="40" t="s">
        <v>28047</v>
      </c>
      <c r="C285" s="81">
        <f t="shared" si="1"/>
        <v>11</v>
      </c>
      <c r="D285" s="40" t="s">
        <v>23628</v>
      </c>
      <c r="E285" s="81">
        <f t="shared" si="37"/>
        <v>47</v>
      </c>
      <c r="F285" s="27" t="s">
        <v>28319</v>
      </c>
      <c r="G285" s="81">
        <f t="shared" si="43"/>
        <v>80</v>
      </c>
      <c r="H285" s="37" t="s">
        <v>29</v>
      </c>
      <c r="I285" s="81">
        <f t="shared" si="44"/>
        <v>40</v>
      </c>
      <c r="J285" s="40" t="str">
        <f t="shared" si="45"/>
        <v>Hỏi thông tin sản phẩm (tư vấn) - KH quan tâm sản phẩm - Thú cưng - Khác</v>
      </c>
      <c r="K285" s="64" t="s">
        <v>28454</v>
      </c>
      <c r="L285" s="40" t="s">
        <v>28398</v>
      </c>
      <c r="M285" s="82">
        <v>1.0</v>
      </c>
      <c r="N285" s="40"/>
      <c r="O285" s="40"/>
      <c r="P285" s="40"/>
      <c r="Q285" s="40"/>
      <c r="R285" s="40"/>
      <c r="S285" s="40"/>
      <c r="T285" s="40"/>
      <c r="U285" s="40"/>
      <c r="V285" s="40"/>
      <c r="W285" s="40"/>
      <c r="X285" s="79"/>
      <c r="Y285" s="79"/>
      <c r="Z285" s="79"/>
      <c r="AA285" s="98"/>
      <c r="AB285" s="79"/>
      <c r="AC285" s="79"/>
      <c r="AD285" s="79"/>
      <c r="AE285" s="79"/>
    </row>
    <row r="286">
      <c r="A286" s="80"/>
      <c r="B286" s="40" t="s">
        <v>28047</v>
      </c>
      <c r="C286" s="81">
        <f t="shared" si="1"/>
        <v>11</v>
      </c>
      <c r="D286" s="40" t="s">
        <v>23628</v>
      </c>
      <c r="E286" s="81">
        <f t="shared" si="37"/>
        <v>47</v>
      </c>
      <c r="F286" s="27" t="s">
        <v>28338</v>
      </c>
      <c r="G286" s="81">
        <f t="shared" si="43"/>
        <v>87</v>
      </c>
      <c r="H286" s="37" t="s">
        <v>28347</v>
      </c>
      <c r="I286" s="81">
        <f t="shared" si="44"/>
        <v>90</v>
      </c>
      <c r="J286" s="40" t="str">
        <f t="shared" si="45"/>
        <v>Hỏi thông tin sản phẩm (tư vấn) - KH quan tâm sản phẩm - Văn phòng phẩm - Thiết Bị Trường Học</v>
      </c>
      <c r="K286" s="64" t="s">
        <v>28455</v>
      </c>
      <c r="L286" s="40" t="s">
        <v>28398</v>
      </c>
      <c r="M286" s="82">
        <v>1.0</v>
      </c>
      <c r="N286" s="40"/>
      <c r="O286" s="40"/>
      <c r="P286" s="40"/>
      <c r="Q286" s="40"/>
      <c r="R286" s="40"/>
      <c r="S286" s="40"/>
      <c r="T286" s="40"/>
      <c r="U286" s="40"/>
      <c r="V286" s="40"/>
      <c r="W286" s="40"/>
      <c r="X286" s="79"/>
      <c r="Y286" s="79"/>
      <c r="Z286" s="79"/>
      <c r="AA286" s="98"/>
      <c r="AB286" s="79"/>
      <c r="AC286" s="79"/>
      <c r="AD286" s="79"/>
      <c r="AE286" s="79"/>
    </row>
    <row r="287">
      <c r="A287" s="80"/>
      <c r="B287" s="40" t="s">
        <v>28047</v>
      </c>
      <c r="C287" s="81">
        <f t="shared" si="1"/>
        <v>11</v>
      </c>
      <c r="D287" s="40" t="s">
        <v>23628</v>
      </c>
      <c r="E287" s="81">
        <f t="shared" si="37"/>
        <v>47</v>
      </c>
      <c r="F287" s="27" t="s">
        <v>28338</v>
      </c>
      <c r="G287" s="81">
        <f t="shared" si="43"/>
        <v>87</v>
      </c>
      <c r="H287" s="37" t="s">
        <v>28274</v>
      </c>
      <c r="I287" s="81">
        <f t="shared" si="44"/>
        <v>66</v>
      </c>
      <c r="J287" s="40" t="str">
        <f t="shared" si="45"/>
        <v>Hỏi thông tin sản phẩm (tư vấn) - KH quan tâm sản phẩm - Văn phòng phẩm - Quà Tặng - Giấy Gói</v>
      </c>
      <c r="K287" s="64" t="s">
        <v>28456</v>
      </c>
      <c r="L287" s="40" t="s">
        <v>28398</v>
      </c>
      <c r="M287" s="82">
        <v>1.0</v>
      </c>
      <c r="N287" s="40"/>
      <c r="O287" s="40"/>
      <c r="P287" s="40"/>
      <c r="Q287" s="40"/>
      <c r="R287" s="40"/>
      <c r="S287" s="40"/>
      <c r="T287" s="40"/>
      <c r="U287" s="40"/>
      <c r="V287" s="40"/>
      <c r="W287" s="40"/>
      <c r="X287" s="79"/>
      <c r="Y287" s="79"/>
      <c r="Z287" s="79"/>
      <c r="AA287" s="98"/>
      <c r="AB287" s="79"/>
      <c r="AC287" s="79"/>
      <c r="AD287" s="79"/>
      <c r="AE287" s="79"/>
    </row>
    <row r="288">
      <c r="A288" s="80"/>
      <c r="B288" s="40" t="s">
        <v>28047</v>
      </c>
      <c r="C288" s="81">
        <f t="shared" si="1"/>
        <v>11</v>
      </c>
      <c r="D288" s="40" t="s">
        <v>23628</v>
      </c>
      <c r="E288" s="81">
        <f t="shared" si="37"/>
        <v>47</v>
      </c>
      <c r="F288" s="27" t="s">
        <v>28338</v>
      </c>
      <c r="G288" s="81">
        <f t="shared" si="43"/>
        <v>87</v>
      </c>
      <c r="H288" s="37" t="s">
        <v>28170</v>
      </c>
      <c r="I288" s="81">
        <f t="shared" si="44"/>
        <v>39</v>
      </c>
      <c r="J288" s="40" t="str">
        <f t="shared" si="45"/>
        <v>Hỏi thông tin sản phẩm (tư vấn) - KH quan tâm sản phẩm - Văn phòng phẩm - Họa cụ</v>
      </c>
      <c r="K288" s="64" t="s">
        <v>28457</v>
      </c>
      <c r="L288" s="40" t="s">
        <v>28398</v>
      </c>
      <c r="M288" s="82">
        <v>1.0</v>
      </c>
      <c r="N288" s="40"/>
      <c r="O288" s="40"/>
      <c r="P288" s="40"/>
      <c r="Q288" s="40"/>
      <c r="R288" s="40"/>
      <c r="S288" s="40"/>
      <c r="T288" s="40"/>
      <c r="U288" s="40"/>
      <c r="V288" s="40"/>
      <c r="W288" s="40"/>
      <c r="X288" s="79"/>
      <c r="Y288" s="79"/>
      <c r="Z288" s="79"/>
      <c r="AA288" s="98"/>
      <c r="AB288" s="79"/>
      <c r="AC288" s="79"/>
      <c r="AD288" s="79"/>
      <c r="AE288" s="79"/>
    </row>
    <row r="289">
      <c r="A289" s="80"/>
      <c r="B289" s="40" t="s">
        <v>28047</v>
      </c>
      <c r="C289" s="81">
        <f t="shared" si="1"/>
        <v>11</v>
      </c>
      <c r="D289" s="40" t="s">
        <v>23628</v>
      </c>
      <c r="E289" s="81">
        <f t="shared" si="37"/>
        <v>47</v>
      </c>
      <c r="F289" s="27" t="s">
        <v>28338</v>
      </c>
      <c r="G289" s="81">
        <f t="shared" si="43"/>
        <v>87</v>
      </c>
      <c r="H289" s="37" t="s">
        <v>28011</v>
      </c>
      <c r="I289" s="81">
        <f t="shared" si="44"/>
        <v>4</v>
      </c>
      <c r="J289" s="40" t="str">
        <f t="shared" si="45"/>
        <v>Hỏi thông tin sản phẩm (tư vấn) - KH quan tâm sản phẩm - Văn phòng phẩm - Bút Các Loại</v>
      </c>
      <c r="K289" s="64" t="s">
        <v>3065</v>
      </c>
      <c r="L289" s="40" t="s">
        <v>28398</v>
      </c>
      <c r="M289" s="82">
        <v>1.0</v>
      </c>
      <c r="N289" s="40"/>
      <c r="O289" s="40"/>
      <c r="P289" s="40"/>
      <c r="Q289" s="40"/>
      <c r="R289" s="40"/>
      <c r="S289" s="40"/>
      <c r="T289" s="40"/>
      <c r="U289" s="40"/>
      <c r="V289" s="40"/>
      <c r="W289" s="40"/>
      <c r="X289" s="79"/>
      <c r="Y289" s="79"/>
      <c r="Z289" s="79"/>
      <c r="AA289" s="98"/>
      <c r="AB289" s="79"/>
      <c r="AC289" s="79"/>
      <c r="AD289" s="79"/>
      <c r="AE289" s="79"/>
    </row>
    <row r="290">
      <c r="A290" s="80"/>
      <c r="B290" s="40" t="s">
        <v>28047</v>
      </c>
      <c r="C290" s="81">
        <f t="shared" si="1"/>
        <v>11</v>
      </c>
      <c r="D290" s="40" t="s">
        <v>23628</v>
      </c>
      <c r="E290" s="81">
        <f t="shared" si="37"/>
        <v>47</v>
      </c>
      <c r="F290" s="27" t="s">
        <v>28338</v>
      </c>
      <c r="G290" s="81">
        <f t="shared" si="43"/>
        <v>87</v>
      </c>
      <c r="H290" s="37" t="s">
        <v>28351</v>
      </c>
      <c r="I290" s="81">
        <f t="shared" si="44"/>
        <v>92</v>
      </c>
      <c r="J290" s="40" t="str">
        <f t="shared" si="45"/>
        <v>Hỏi thông tin sản phẩm (tư vấn) - KH quan tâm sản phẩm - Văn phòng phẩm - Thư Tín</v>
      </c>
      <c r="K290" s="64" t="s">
        <v>28458</v>
      </c>
      <c r="L290" s="40" t="s">
        <v>28398</v>
      </c>
      <c r="M290" s="82">
        <v>1.0</v>
      </c>
      <c r="N290" s="40"/>
      <c r="O290" s="40"/>
      <c r="P290" s="40"/>
      <c r="Q290" s="40"/>
      <c r="R290" s="40"/>
      <c r="S290" s="40"/>
      <c r="T290" s="40"/>
      <c r="U290" s="40"/>
      <c r="V290" s="40"/>
      <c r="W290" s="40"/>
      <c r="X290" s="79"/>
      <c r="Y290" s="79"/>
      <c r="Z290" s="79"/>
      <c r="AA290" s="98"/>
      <c r="AB290" s="79"/>
      <c r="AC290" s="79"/>
      <c r="AD290" s="79"/>
      <c r="AE290" s="79"/>
    </row>
    <row r="291">
      <c r="A291" s="80"/>
      <c r="B291" s="40" t="s">
        <v>28047</v>
      </c>
      <c r="C291" s="81">
        <f t="shared" si="1"/>
        <v>11</v>
      </c>
      <c r="D291" s="40" t="s">
        <v>23628</v>
      </c>
      <c r="E291" s="81">
        <f t="shared" si="37"/>
        <v>47</v>
      </c>
      <c r="F291" s="27" t="s">
        <v>28338</v>
      </c>
      <c r="G291" s="81">
        <f t="shared" si="43"/>
        <v>87</v>
      </c>
      <c r="H291" s="37" t="s">
        <v>28315</v>
      </c>
      <c r="I291" s="81">
        <f t="shared" si="44"/>
        <v>79</v>
      </c>
      <c r="J291" s="40" t="str">
        <f t="shared" si="45"/>
        <v>Hỏi thông tin sản phẩm (tư vấn) - KH quan tâm sản phẩm - Văn phòng phẩm - Sổ &amp; Giấy Các Loại</v>
      </c>
      <c r="K291" s="64" t="s">
        <v>28459</v>
      </c>
      <c r="L291" s="40" t="s">
        <v>28398</v>
      </c>
      <c r="M291" s="82">
        <v>1.0</v>
      </c>
      <c r="N291" s="40"/>
      <c r="O291" s="40"/>
      <c r="P291" s="40"/>
      <c r="Q291" s="40"/>
      <c r="R291" s="40"/>
      <c r="S291" s="40"/>
      <c r="T291" s="40"/>
      <c r="U291" s="40"/>
      <c r="V291" s="40"/>
      <c r="W291" s="40"/>
      <c r="X291" s="79"/>
      <c r="Y291" s="79"/>
      <c r="Z291" s="79"/>
      <c r="AA291" s="98"/>
      <c r="AB291" s="79"/>
      <c r="AC291" s="79"/>
      <c r="AD291" s="79"/>
      <c r="AE291" s="79"/>
    </row>
    <row r="292">
      <c r="A292" s="80"/>
      <c r="B292" s="40" t="s">
        <v>28047</v>
      </c>
      <c r="C292" s="81">
        <f t="shared" si="1"/>
        <v>11</v>
      </c>
      <c r="D292" s="40" t="s">
        <v>23628</v>
      </c>
      <c r="E292" s="81">
        <f t="shared" si="37"/>
        <v>47</v>
      </c>
      <c r="F292" s="27" t="s">
        <v>28338</v>
      </c>
      <c r="G292" s="81">
        <f t="shared" si="43"/>
        <v>87</v>
      </c>
      <c r="H292" s="37" t="s">
        <v>29</v>
      </c>
      <c r="I292" s="81">
        <f t="shared" si="44"/>
        <v>40</v>
      </c>
      <c r="J292" s="40" t="str">
        <f t="shared" si="45"/>
        <v>Hỏi thông tin sản phẩm (tư vấn) - KH quan tâm sản phẩm - Văn phòng phẩm - Khác</v>
      </c>
      <c r="K292" s="64" t="s">
        <v>28460</v>
      </c>
      <c r="L292" s="40" t="s">
        <v>28398</v>
      </c>
      <c r="M292" s="82">
        <v>1.0</v>
      </c>
      <c r="N292" s="40"/>
      <c r="O292" s="40"/>
      <c r="P292" s="40"/>
      <c r="Q292" s="40"/>
      <c r="R292" s="40"/>
      <c r="S292" s="40"/>
      <c r="T292" s="40"/>
      <c r="U292" s="40"/>
      <c r="V292" s="40"/>
      <c r="W292" s="40"/>
      <c r="X292" s="79"/>
      <c r="Y292" s="79"/>
      <c r="Z292" s="79"/>
      <c r="AA292" s="98"/>
      <c r="AB292" s="79"/>
      <c r="AC292" s="79"/>
      <c r="AD292" s="79"/>
      <c r="AE292" s="79"/>
    </row>
    <row r="293">
      <c r="A293" s="80"/>
      <c r="B293" s="40" t="s">
        <v>28047</v>
      </c>
      <c r="C293" s="81">
        <f t="shared" si="1"/>
        <v>11</v>
      </c>
      <c r="D293" s="40" t="s">
        <v>23628</v>
      </c>
      <c r="E293" s="81">
        <f t="shared" si="37"/>
        <v>47</v>
      </c>
      <c r="F293" s="27" t="s">
        <v>28065</v>
      </c>
      <c r="G293" s="81">
        <f t="shared" si="43"/>
        <v>14</v>
      </c>
      <c r="H293" s="79"/>
      <c r="I293" s="79"/>
      <c r="J293" s="40" t="str">
        <f>CONCATENATE(B293," - ",D293," - ",F293 )</f>
        <v>Hỏi thông tin sản phẩm (tư vấn) - KH quan tâm sản phẩm - Chung</v>
      </c>
      <c r="K293" s="64" t="s">
        <v>50</v>
      </c>
      <c r="L293" s="40" t="s">
        <v>28398</v>
      </c>
      <c r="M293" s="82">
        <v>1.0</v>
      </c>
      <c r="N293" s="40"/>
      <c r="O293" s="40"/>
      <c r="P293" s="40"/>
      <c r="Q293" s="40"/>
      <c r="R293" s="40"/>
      <c r="S293" s="40"/>
      <c r="T293" s="40"/>
      <c r="U293" s="40"/>
      <c r="V293" s="40"/>
      <c r="W293" s="40"/>
      <c r="X293" s="79"/>
      <c r="Y293" s="79"/>
      <c r="Z293" s="79"/>
      <c r="AA293" s="98"/>
      <c r="AB293" s="79"/>
      <c r="AC293" s="79"/>
      <c r="AD293" s="79"/>
      <c r="AE293" s="79"/>
    </row>
    <row r="294">
      <c r="A294" s="80">
        <f t="shared" ref="A294:A295" si="46">INDEX($Y$1:$Y$980, MATCH(K294, $AA$1:$AA$980, 0))</f>
        <v>49</v>
      </c>
      <c r="B294" s="40" t="s">
        <v>28047</v>
      </c>
      <c r="C294" s="81">
        <f t="shared" si="1"/>
        <v>11</v>
      </c>
      <c r="D294" s="40" t="s">
        <v>28009</v>
      </c>
      <c r="E294" s="81">
        <f t="shared" si="37"/>
        <v>4</v>
      </c>
      <c r="F294" s="27" t="s">
        <v>28169</v>
      </c>
      <c r="G294" s="81">
        <f t="shared" si="43"/>
        <v>39</v>
      </c>
      <c r="H294" s="40"/>
      <c r="I294" s="79"/>
      <c r="J294" s="40" t="str">
        <f t="shared" ref="J294:J297" si="47">CONCATENATE(B294," - ",D294," - ",F294, " - ",H294 )</f>
        <v>Hỏi thông tin sản phẩm (tư vấn) - Cách lắp đặt - Hướng dẫn lắp đặt - </v>
      </c>
      <c r="K294" s="64" t="s">
        <v>731</v>
      </c>
      <c r="L294" s="40" t="s">
        <v>28398</v>
      </c>
      <c r="M294" s="82">
        <v>1.0</v>
      </c>
      <c r="N294" s="40"/>
      <c r="O294" s="40"/>
      <c r="P294" s="40"/>
      <c r="Q294" s="40"/>
      <c r="R294" s="40"/>
      <c r="S294" s="40"/>
      <c r="T294" s="40"/>
      <c r="U294" s="40"/>
      <c r="V294" s="40"/>
      <c r="W294" s="40"/>
      <c r="X294" s="79"/>
      <c r="Y294" s="79"/>
      <c r="Z294" s="79"/>
      <c r="AA294" s="98"/>
      <c r="AB294" s="79"/>
      <c r="AC294" s="79"/>
      <c r="AD294" s="79"/>
      <c r="AE294" s="79"/>
    </row>
    <row r="295">
      <c r="A295" s="80">
        <f t="shared" si="46"/>
        <v>47</v>
      </c>
      <c r="B295" s="40" t="s">
        <v>28047</v>
      </c>
      <c r="C295" s="81">
        <f t="shared" si="1"/>
        <v>11</v>
      </c>
      <c r="D295" s="40" t="s">
        <v>28015</v>
      </c>
      <c r="E295" s="81">
        <f t="shared" si="37"/>
        <v>5</v>
      </c>
      <c r="F295" s="27" t="s">
        <v>28173</v>
      </c>
      <c r="G295" s="81">
        <f t="shared" si="43"/>
        <v>40</v>
      </c>
      <c r="H295" s="40"/>
      <c r="I295" s="79"/>
      <c r="J295" s="40" t="str">
        <f t="shared" si="47"/>
        <v>Hỏi thông tin sản phẩm (tư vấn) - Cách sử dụng - Hướng dẫn sử dụng - </v>
      </c>
      <c r="K295" s="64" t="s">
        <v>1120</v>
      </c>
      <c r="L295" s="40" t="s">
        <v>28398</v>
      </c>
      <c r="M295" s="82">
        <v>1.0</v>
      </c>
      <c r="N295" s="40"/>
      <c r="O295" s="40"/>
      <c r="P295" s="40"/>
      <c r="Q295" s="40"/>
      <c r="R295" s="40"/>
      <c r="S295" s="40"/>
      <c r="T295" s="40"/>
      <c r="U295" s="40"/>
      <c r="V295" s="40"/>
      <c r="W295" s="40"/>
      <c r="X295" s="79"/>
      <c r="Y295" s="79"/>
      <c r="Z295" s="79"/>
      <c r="AA295" s="98"/>
      <c r="AB295" s="79"/>
      <c r="AC295" s="79"/>
      <c r="AD295" s="79"/>
      <c r="AE295" s="79"/>
    </row>
    <row r="296">
      <c r="A296" s="80"/>
      <c r="B296" s="40" t="s">
        <v>28047</v>
      </c>
      <c r="C296" s="81">
        <f t="shared" si="1"/>
        <v>11</v>
      </c>
      <c r="D296" s="40" t="s">
        <v>28015</v>
      </c>
      <c r="E296" s="81">
        <f t="shared" si="37"/>
        <v>5</v>
      </c>
      <c r="F296" s="27" t="s">
        <v>28286</v>
      </c>
      <c r="G296" s="81">
        <f t="shared" si="43"/>
        <v>70</v>
      </c>
      <c r="H296" s="40"/>
      <c r="I296" s="79"/>
      <c r="J296" s="40" t="str">
        <f t="shared" si="47"/>
        <v>Hỏi thông tin sản phẩm (tư vấn) - Cách sử dụng - Tần suất sử dụng - </v>
      </c>
      <c r="K296" s="64" t="s">
        <v>426</v>
      </c>
      <c r="L296" s="40" t="s">
        <v>28398</v>
      </c>
      <c r="M296" s="82">
        <v>1.0</v>
      </c>
      <c r="N296" s="40"/>
      <c r="O296" s="40"/>
      <c r="P296" s="40"/>
      <c r="Q296" s="40"/>
      <c r="R296" s="40"/>
      <c r="S296" s="40"/>
      <c r="T296" s="40"/>
      <c r="U296" s="40"/>
      <c r="V296" s="40"/>
      <c r="W296" s="40"/>
      <c r="X296" s="79"/>
      <c r="Y296" s="79"/>
      <c r="Z296" s="79"/>
      <c r="AA296" s="98"/>
      <c r="AB296" s="79"/>
      <c r="AC296" s="79"/>
      <c r="AD296" s="79"/>
      <c r="AE296" s="79"/>
    </row>
    <row r="297">
      <c r="A297" s="80"/>
      <c r="B297" s="40" t="s">
        <v>28047</v>
      </c>
      <c r="C297" s="81">
        <f t="shared" si="1"/>
        <v>11</v>
      </c>
      <c r="D297" s="40" t="s">
        <v>28015</v>
      </c>
      <c r="E297" s="81">
        <f t="shared" si="37"/>
        <v>5</v>
      </c>
      <c r="F297" s="27" t="s">
        <v>28305</v>
      </c>
      <c r="G297" s="81">
        <f t="shared" si="43"/>
        <v>77</v>
      </c>
      <c r="H297" s="40"/>
      <c r="I297" s="79"/>
      <c r="J297" s="40" t="str">
        <f t="shared" si="47"/>
        <v>Hỏi thông tin sản phẩm (tư vấn) - Cách sử dụng - Thời gian sử dụng - </v>
      </c>
      <c r="K297" s="64" t="s">
        <v>423</v>
      </c>
      <c r="L297" s="40" t="s">
        <v>28398</v>
      </c>
      <c r="M297" s="82">
        <v>1.0</v>
      </c>
      <c r="N297" s="40"/>
      <c r="O297" s="40"/>
      <c r="P297" s="40"/>
      <c r="Q297" s="40"/>
      <c r="R297" s="40"/>
      <c r="S297" s="40"/>
      <c r="T297" s="40"/>
      <c r="U297" s="40"/>
      <c r="V297" s="40"/>
      <c r="W297" s="40"/>
      <c r="X297" s="79"/>
      <c r="Y297" s="79"/>
      <c r="Z297" s="79"/>
      <c r="AA297" s="98"/>
      <c r="AB297" s="79"/>
      <c r="AC297" s="79"/>
      <c r="AD297" s="79"/>
      <c r="AE297" s="79"/>
    </row>
    <row r="298">
      <c r="A298" s="80">
        <f t="shared" ref="A298:A301" si="48">INDEX($Y$1:$Y$980, MATCH(K298, $AA$1:$AA$980, 0))</f>
        <v>52</v>
      </c>
      <c r="B298" s="40" t="s">
        <v>28047</v>
      </c>
      <c r="C298" s="81">
        <f t="shared" si="1"/>
        <v>11</v>
      </c>
      <c r="D298" s="40" t="s">
        <v>28036</v>
      </c>
      <c r="E298" s="81">
        <f t="shared" si="37"/>
        <v>9</v>
      </c>
      <c r="F298" s="40"/>
      <c r="G298" s="79"/>
      <c r="H298" s="40"/>
      <c r="I298" s="79"/>
      <c r="J298" s="40" t="str">
        <f t="shared" ref="J298:J301" si="49">CONCATENATE(B298," - ",D298)</f>
        <v>Hỏi thông tin sản phẩm (tư vấn) - Cân nặng</v>
      </c>
      <c r="K298" s="64" t="s">
        <v>479</v>
      </c>
      <c r="L298" s="40" t="s">
        <v>28398</v>
      </c>
      <c r="M298" s="82">
        <v>1.0</v>
      </c>
      <c r="N298" s="40"/>
      <c r="O298" s="40"/>
      <c r="P298" s="40"/>
      <c r="Q298" s="40"/>
      <c r="R298" s="40"/>
      <c r="S298" s="40"/>
      <c r="T298" s="40"/>
      <c r="U298" s="40"/>
      <c r="V298" s="40"/>
      <c r="W298" s="40"/>
      <c r="X298" s="79"/>
      <c r="Y298" s="79"/>
      <c r="Z298" s="79"/>
      <c r="AA298" s="98"/>
      <c r="AB298" s="79"/>
      <c r="AC298" s="79"/>
      <c r="AD298" s="79"/>
      <c r="AE298" s="79"/>
    </row>
    <row r="299">
      <c r="A299" s="80">
        <f t="shared" si="48"/>
        <v>101</v>
      </c>
      <c r="B299" s="40" t="s">
        <v>28047</v>
      </c>
      <c r="C299" s="81">
        <f t="shared" si="1"/>
        <v>11</v>
      </c>
      <c r="D299" s="40" t="s">
        <v>28048</v>
      </c>
      <c r="E299" s="81">
        <f t="shared" si="37"/>
        <v>11</v>
      </c>
      <c r="F299" s="40"/>
      <c r="G299" s="79"/>
      <c r="H299" s="40"/>
      <c r="I299" s="79"/>
      <c r="J299" s="40" t="str">
        <f t="shared" si="49"/>
        <v>Hỏi thông tin sản phẩm (tư vấn) - Chất lượng</v>
      </c>
      <c r="K299" s="64" t="s">
        <v>614</v>
      </c>
      <c r="L299" s="40" t="s">
        <v>28398</v>
      </c>
      <c r="M299" s="82">
        <v>1.0</v>
      </c>
      <c r="N299" s="40"/>
      <c r="O299" s="40"/>
      <c r="P299" s="40"/>
      <c r="Q299" s="40"/>
      <c r="R299" s="40"/>
      <c r="S299" s="40"/>
      <c r="T299" s="40"/>
      <c r="U299" s="40"/>
      <c r="V299" s="40"/>
      <c r="W299" s="40"/>
      <c r="X299" s="79"/>
      <c r="Y299" s="79"/>
      <c r="Z299" s="79"/>
      <c r="AA299" s="98"/>
      <c r="AB299" s="79"/>
      <c r="AC299" s="79"/>
      <c r="AD299" s="79"/>
      <c r="AE299" s="79"/>
    </row>
    <row r="300">
      <c r="A300" s="80">
        <f t="shared" si="48"/>
        <v>63</v>
      </c>
      <c r="B300" s="40" t="s">
        <v>28047</v>
      </c>
      <c r="C300" s="81">
        <f t="shared" si="1"/>
        <v>11</v>
      </c>
      <c r="D300" s="40" t="s">
        <v>28089</v>
      </c>
      <c r="E300" s="81">
        <f t="shared" si="37"/>
        <v>20</v>
      </c>
      <c r="F300" s="40"/>
      <c r="G300" s="79"/>
      <c r="H300" s="40"/>
      <c r="I300" s="79"/>
      <c r="J300" s="40" t="str">
        <f t="shared" si="49"/>
        <v>Hỏi thông tin sản phẩm (tư vấn) - Công dụng</v>
      </c>
      <c r="K300" s="64" t="s">
        <v>64</v>
      </c>
      <c r="L300" s="40" t="s">
        <v>28398</v>
      </c>
      <c r="M300" s="82">
        <v>1.0</v>
      </c>
      <c r="N300" s="40"/>
      <c r="O300" s="40"/>
      <c r="P300" s="40"/>
      <c r="Q300" s="40"/>
      <c r="R300" s="40"/>
      <c r="S300" s="40"/>
      <c r="T300" s="40"/>
      <c r="U300" s="40"/>
      <c r="V300" s="40"/>
      <c r="W300" s="40"/>
      <c r="X300" s="79"/>
      <c r="Y300" s="79"/>
      <c r="Z300" s="79"/>
      <c r="AA300" s="98"/>
      <c r="AB300" s="79"/>
      <c r="AC300" s="79"/>
      <c r="AD300" s="79"/>
      <c r="AE300" s="79"/>
    </row>
    <row r="301">
      <c r="A301" s="80">
        <f t="shared" si="48"/>
        <v>104</v>
      </c>
      <c r="B301" s="40" t="s">
        <v>28047</v>
      </c>
      <c r="C301" s="81">
        <f t="shared" si="1"/>
        <v>11</v>
      </c>
      <c r="D301" s="40" t="s">
        <v>28093</v>
      </c>
      <c r="E301" s="81">
        <f t="shared" si="37"/>
        <v>21</v>
      </c>
      <c r="F301" s="40"/>
      <c r="G301" s="79"/>
      <c r="H301" s="40"/>
      <c r="I301" s="79"/>
      <c r="J301" s="40" t="str">
        <f t="shared" si="49"/>
        <v>Hỏi thông tin sản phẩm (tư vấn) - Công suất</v>
      </c>
      <c r="K301" s="64" t="s">
        <v>88</v>
      </c>
      <c r="L301" s="40" t="s">
        <v>28398</v>
      </c>
      <c r="M301" s="82">
        <v>1.0</v>
      </c>
      <c r="N301" s="40"/>
      <c r="O301" s="40"/>
      <c r="P301" s="40"/>
      <c r="Q301" s="40"/>
      <c r="R301" s="40"/>
      <c r="S301" s="40"/>
      <c r="T301" s="40"/>
      <c r="U301" s="40"/>
      <c r="V301" s="40"/>
      <c r="W301" s="40"/>
      <c r="X301" s="79"/>
      <c r="Y301" s="79"/>
      <c r="Z301" s="79"/>
      <c r="AA301" s="98"/>
      <c r="AB301" s="79"/>
      <c r="AC301" s="79"/>
      <c r="AD301" s="79"/>
      <c r="AE301" s="79"/>
    </row>
    <row r="302">
      <c r="A302" s="80"/>
      <c r="B302" s="40" t="s">
        <v>28047</v>
      </c>
      <c r="C302" s="81">
        <f t="shared" si="1"/>
        <v>11</v>
      </c>
      <c r="D302" s="40" t="s">
        <v>28099</v>
      </c>
      <c r="E302" s="81">
        <f t="shared" si="37"/>
        <v>22</v>
      </c>
      <c r="F302" s="27" t="s">
        <v>28086</v>
      </c>
      <c r="G302" s="81">
        <f t="shared" ref="G302:G306" si="50">VLOOKUP(F302, $T$2:$U$110, 2, false)</f>
        <v>19</v>
      </c>
      <c r="H302" s="40"/>
      <c r="I302" s="79"/>
      <c r="J302" s="40" t="str">
        <f t="shared" ref="J302:J306" si="51">CONCATENATE(B302," - ",D302," - ",F302 )</f>
        <v>Hỏi thông tin sản phẩm (tư vấn) - Đặc điểm khác - Dung lượng bộ nhớ</v>
      </c>
      <c r="K302" s="95" t="s">
        <v>23748</v>
      </c>
      <c r="L302" s="40" t="s">
        <v>28398</v>
      </c>
      <c r="M302" s="82">
        <v>1.0</v>
      </c>
      <c r="N302" s="40"/>
      <c r="O302" s="40"/>
      <c r="P302" s="40"/>
      <c r="Q302" s="40"/>
      <c r="R302" s="40"/>
      <c r="S302" s="40"/>
      <c r="T302" s="40"/>
      <c r="U302" s="40"/>
      <c r="V302" s="40"/>
      <c r="W302" s="40"/>
      <c r="X302" s="79"/>
      <c r="Y302" s="79"/>
      <c r="Z302" s="79"/>
      <c r="AA302" s="98"/>
      <c r="AB302" s="79"/>
      <c r="AC302" s="79"/>
      <c r="AD302" s="79"/>
      <c r="AE302" s="79"/>
    </row>
    <row r="303">
      <c r="A303" s="80"/>
      <c r="B303" s="40" t="s">
        <v>28047</v>
      </c>
      <c r="C303" s="81">
        <f t="shared" si="1"/>
        <v>11</v>
      </c>
      <c r="D303" s="40" t="s">
        <v>28099</v>
      </c>
      <c r="E303" s="81">
        <f t="shared" si="37"/>
        <v>22</v>
      </c>
      <c r="F303" s="27" t="s">
        <v>28109</v>
      </c>
      <c r="G303" s="81">
        <f t="shared" si="50"/>
        <v>24</v>
      </c>
      <c r="H303" s="40"/>
      <c r="I303" s="79"/>
      <c r="J303" s="40" t="str">
        <f t="shared" si="51"/>
        <v>Hỏi thông tin sản phẩm (tư vấn) - Đặc điểm khác - Độ phân giải</v>
      </c>
      <c r="K303" s="95" t="s">
        <v>23653</v>
      </c>
      <c r="L303" s="40" t="s">
        <v>28398</v>
      </c>
      <c r="M303" s="82">
        <v>1.0</v>
      </c>
      <c r="N303" s="40"/>
      <c r="O303" s="40"/>
      <c r="P303" s="40"/>
      <c r="Q303" s="40"/>
      <c r="R303" s="40"/>
      <c r="S303" s="40"/>
      <c r="T303" s="40"/>
      <c r="U303" s="40"/>
      <c r="V303" s="40"/>
      <c r="W303" s="40"/>
      <c r="X303" s="79"/>
      <c r="Y303" s="79"/>
      <c r="Z303" s="79"/>
      <c r="AA303" s="98"/>
      <c r="AB303" s="79"/>
      <c r="AC303" s="79"/>
      <c r="AD303" s="79"/>
      <c r="AE303" s="79"/>
    </row>
    <row r="304">
      <c r="A304" s="80"/>
      <c r="B304" s="40" t="s">
        <v>28047</v>
      </c>
      <c r="C304" s="81">
        <f t="shared" si="1"/>
        <v>11</v>
      </c>
      <c r="D304" s="40" t="s">
        <v>28099</v>
      </c>
      <c r="E304" s="81">
        <f t="shared" si="37"/>
        <v>22</v>
      </c>
      <c r="F304" s="27" t="s">
        <v>28090</v>
      </c>
      <c r="G304" s="81">
        <f t="shared" si="50"/>
        <v>20</v>
      </c>
      <c r="H304" s="40"/>
      <c r="I304" s="79"/>
      <c r="J304" s="40" t="str">
        <f t="shared" si="51"/>
        <v>Hỏi thông tin sản phẩm (tư vấn) - Đặc điểm khác - Dung lượng pin</v>
      </c>
      <c r="K304" s="95" t="s">
        <v>23630</v>
      </c>
      <c r="L304" s="40" t="s">
        <v>28398</v>
      </c>
      <c r="M304" s="82">
        <v>1.0</v>
      </c>
      <c r="N304" s="40"/>
      <c r="O304" s="40"/>
      <c r="P304" s="40"/>
      <c r="Q304" s="40"/>
      <c r="R304" s="40"/>
      <c r="S304" s="40"/>
      <c r="T304" s="40"/>
      <c r="U304" s="40"/>
      <c r="V304" s="40"/>
      <c r="W304" s="40"/>
      <c r="X304" s="79"/>
      <c r="Y304" s="79"/>
      <c r="Z304" s="79"/>
      <c r="AA304" s="98"/>
      <c r="AB304" s="79"/>
      <c r="AC304" s="79"/>
      <c r="AD304" s="79"/>
      <c r="AE304" s="79"/>
    </row>
    <row r="305">
      <c r="A305" s="80"/>
      <c r="B305" s="40" t="s">
        <v>28047</v>
      </c>
      <c r="C305" s="81">
        <f t="shared" si="1"/>
        <v>11</v>
      </c>
      <c r="D305" s="40" t="s">
        <v>28099</v>
      </c>
      <c r="E305" s="81">
        <f t="shared" si="37"/>
        <v>22</v>
      </c>
      <c r="F305" s="27" t="s">
        <v>28324</v>
      </c>
      <c r="G305" s="81">
        <f t="shared" si="50"/>
        <v>81</v>
      </c>
      <c r="H305" s="40"/>
      <c r="I305" s="79"/>
      <c r="J305" s="40" t="str">
        <f t="shared" si="51"/>
        <v>Hỏi thông tin sản phẩm (tư vấn) - Đặc điểm khác - Tính năng (chống bụi, chống nước, chống rung,...)</v>
      </c>
      <c r="K305" s="95" t="s">
        <v>23761</v>
      </c>
      <c r="L305" s="40" t="s">
        <v>28398</v>
      </c>
      <c r="M305" s="82">
        <v>1.0</v>
      </c>
      <c r="N305" s="40"/>
      <c r="O305" s="40"/>
      <c r="P305" s="40"/>
      <c r="Q305" s="40"/>
      <c r="R305" s="40"/>
      <c r="S305" s="40"/>
      <c r="T305" s="40"/>
      <c r="U305" s="40"/>
      <c r="V305" s="40"/>
      <c r="W305" s="40"/>
      <c r="X305" s="79"/>
      <c r="Y305" s="79"/>
      <c r="Z305" s="79"/>
      <c r="AA305" s="98"/>
      <c r="AB305" s="79"/>
      <c r="AC305" s="79"/>
      <c r="AD305" s="79"/>
      <c r="AE305" s="79"/>
    </row>
    <row r="306">
      <c r="A306" s="80">
        <f t="shared" ref="A306:A309" si="52">INDEX($Y$1:$Y$980, MATCH(K306, $AA$1:$AA$980, 0))</f>
        <v>62</v>
      </c>
      <c r="B306" s="40" t="s">
        <v>28047</v>
      </c>
      <c r="C306" s="81">
        <f t="shared" si="1"/>
        <v>11</v>
      </c>
      <c r="D306" s="40" t="s">
        <v>28099</v>
      </c>
      <c r="E306" s="81">
        <f t="shared" si="37"/>
        <v>22</v>
      </c>
      <c r="F306" s="27" t="s">
        <v>29</v>
      </c>
      <c r="G306" s="81">
        <f t="shared" si="50"/>
        <v>42</v>
      </c>
      <c r="H306" s="40"/>
      <c r="I306" s="79"/>
      <c r="J306" s="40" t="str">
        <f t="shared" si="51"/>
        <v>Hỏi thông tin sản phẩm (tư vấn) - Đặc điểm khác - Khác</v>
      </c>
      <c r="K306" s="95" t="s">
        <v>7783</v>
      </c>
      <c r="L306" s="40" t="s">
        <v>28398</v>
      </c>
      <c r="M306" s="82">
        <v>1.0</v>
      </c>
      <c r="N306" s="40"/>
      <c r="O306" s="40"/>
      <c r="P306" s="40"/>
      <c r="Q306" s="40"/>
      <c r="R306" s="40"/>
      <c r="S306" s="40"/>
      <c r="T306" s="40"/>
      <c r="U306" s="40"/>
      <c r="V306" s="40"/>
      <c r="W306" s="40"/>
      <c r="X306" s="79"/>
      <c r="Y306" s="79"/>
      <c r="Z306" s="79"/>
      <c r="AA306" s="98"/>
      <c r="AB306" s="79"/>
      <c r="AC306" s="79"/>
      <c r="AD306" s="79"/>
      <c r="AE306" s="79"/>
    </row>
    <row r="307">
      <c r="A307" s="80">
        <f t="shared" si="52"/>
        <v>82</v>
      </c>
      <c r="B307" s="40" t="s">
        <v>28047</v>
      </c>
      <c r="C307" s="81">
        <f t="shared" si="1"/>
        <v>11</v>
      </c>
      <c r="D307" s="40" t="s">
        <v>28084</v>
      </c>
      <c r="E307" s="81">
        <f t="shared" si="37"/>
        <v>25</v>
      </c>
      <c r="F307" s="40"/>
      <c r="G307" s="79"/>
      <c r="H307" s="40"/>
      <c r="I307" s="79"/>
      <c r="J307" s="40" t="str">
        <f t="shared" ref="J307:J309" si="53">CONCATENATE(B307," - ",D307)</f>
        <v>Hỏi thông tin sản phẩm (tư vấn) - Độ bền</v>
      </c>
      <c r="K307" s="64" t="s">
        <v>28240</v>
      </c>
      <c r="L307" s="40" t="s">
        <v>28398</v>
      </c>
      <c r="M307" s="82">
        <v>1.0</v>
      </c>
      <c r="N307" s="40"/>
      <c r="O307" s="40"/>
      <c r="P307" s="40"/>
      <c r="Q307" s="40"/>
      <c r="R307" s="40"/>
      <c r="S307" s="40"/>
      <c r="T307" s="40"/>
      <c r="U307" s="40"/>
      <c r="V307" s="40"/>
      <c r="W307" s="40"/>
      <c r="X307" s="79"/>
      <c r="Y307" s="79"/>
      <c r="Z307" s="79"/>
      <c r="AA307" s="98"/>
      <c r="AB307" s="79"/>
      <c r="AC307" s="79"/>
      <c r="AD307" s="79"/>
      <c r="AE307" s="79"/>
    </row>
    <row r="308">
      <c r="A308" s="80">
        <f t="shared" si="52"/>
        <v>116</v>
      </c>
      <c r="B308" s="40" t="s">
        <v>28047</v>
      </c>
      <c r="C308" s="81">
        <f t="shared" si="1"/>
        <v>11</v>
      </c>
      <c r="D308" s="40" t="s">
        <v>28116</v>
      </c>
      <c r="E308" s="81">
        <f t="shared" si="37"/>
        <v>26</v>
      </c>
      <c r="F308" s="40"/>
      <c r="G308" s="79"/>
      <c r="H308" s="40"/>
      <c r="I308" s="79"/>
      <c r="J308" s="40" t="str">
        <f t="shared" si="53"/>
        <v>Hỏi thông tin sản phẩm (tư vấn) - Độ dày</v>
      </c>
      <c r="K308" s="64" t="s">
        <v>835</v>
      </c>
      <c r="L308" s="40" t="s">
        <v>28398</v>
      </c>
      <c r="M308" s="82">
        <v>1.0</v>
      </c>
      <c r="N308" s="40"/>
      <c r="O308" s="40"/>
      <c r="P308" s="40"/>
      <c r="Q308" s="40"/>
      <c r="R308" s="40"/>
      <c r="S308" s="40"/>
      <c r="T308" s="40"/>
      <c r="U308" s="40"/>
      <c r="V308" s="40"/>
      <c r="W308" s="40"/>
      <c r="X308" s="79"/>
      <c r="Y308" s="79"/>
      <c r="Z308" s="79"/>
      <c r="AA308" s="98"/>
      <c r="AB308" s="79"/>
      <c r="AC308" s="79"/>
      <c r="AD308" s="79"/>
      <c r="AE308" s="79"/>
    </row>
    <row r="309">
      <c r="A309" s="80">
        <f t="shared" si="52"/>
        <v>64</v>
      </c>
      <c r="B309" s="40" t="s">
        <v>28047</v>
      </c>
      <c r="C309" s="81">
        <f t="shared" si="1"/>
        <v>11</v>
      </c>
      <c r="D309" s="40" t="s">
        <v>28120</v>
      </c>
      <c r="E309" s="81">
        <f t="shared" si="37"/>
        <v>27</v>
      </c>
      <c r="F309" s="40"/>
      <c r="G309" s="79"/>
      <c r="H309" s="40"/>
      <c r="I309" s="79"/>
      <c r="J309" s="40" t="str">
        <f t="shared" si="53"/>
        <v>Hỏi thông tin sản phẩm (tư vấn) - Đối tượng sử dụng</v>
      </c>
      <c r="K309" s="64" t="s">
        <v>67</v>
      </c>
      <c r="L309" s="40" t="s">
        <v>28398</v>
      </c>
      <c r="M309" s="82">
        <v>1.0</v>
      </c>
      <c r="N309" s="40"/>
      <c r="O309" s="40"/>
      <c r="P309" s="40"/>
      <c r="Q309" s="40"/>
      <c r="R309" s="40"/>
      <c r="S309" s="40"/>
      <c r="T309" s="40"/>
      <c r="U309" s="40"/>
      <c r="V309" s="40"/>
      <c r="W309" s="40"/>
      <c r="X309" s="79"/>
      <c r="Y309" s="79"/>
      <c r="Z309" s="79"/>
      <c r="AA309" s="98"/>
      <c r="AB309" s="79"/>
      <c r="AC309" s="79"/>
      <c r="AD309" s="79"/>
      <c r="AE309" s="79"/>
    </row>
    <row r="310">
      <c r="A310" s="80"/>
      <c r="B310" s="79" t="s">
        <v>28047</v>
      </c>
      <c r="C310" s="81">
        <f t="shared" si="1"/>
        <v>11</v>
      </c>
      <c r="D310" s="79" t="s">
        <v>28136</v>
      </c>
      <c r="E310" s="81">
        <f t="shared" si="37"/>
        <v>31</v>
      </c>
      <c r="F310" s="37" t="s">
        <v>28132</v>
      </c>
      <c r="G310" s="81">
        <f t="shared" ref="G310:G312" si="54">VLOOKUP(F310, $T$2:$U$110, 2, false)</f>
        <v>30</v>
      </c>
      <c r="H310" s="79"/>
      <c r="I310" s="79"/>
      <c r="J310" s="40" t="str">
        <f t="shared" ref="J310:J312" si="55">CONCATENATE(B310," - ",D310," - ",F310 )</f>
        <v>Hỏi thông tin sản phẩm (tư vấn) - Giá sản phẩm - Giá lẻ sản phẩm</v>
      </c>
      <c r="K310" s="64" t="s">
        <v>655</v>
      </c>
      <c r="L310" s="40" t="s">
        <v>28398</v>
      </c>
      <c r="M310" s="82">
        <v>1.0</v>
      </c>
      <c r="N310" s="40"/>
      <c r="O310" s="40"/>
      <c r="P310" s="40"/>
      <c r="Q310" s="40"/>
      <c r="R310" s="40"/>
      <c r="S310" s="40"/>
      <c r="T310" s="40"/>
      <c r="U310" s="40"/>
      <c r="V310" s="40"/>
      <c r="W310" s="40"/>
      <c r="X310" s="79"/>
      <c r="Y310" s="79"/>
      <c r="Z310" s="79"/>
      <c r="AA310" s="98"/>
      <c r="AB310" s="79"/>
      <c r="AC310" s="79"/>
      <c r="AD310" s="79"/>
      <c r="AE310" s="79"/>
    </row>
    <row r="311">
      <c r="A311" s="80"/>
      <c r="B311" s="79" t="s">
        <v>28047</v>
      </c>
      <c r="C311" s="81">
        <f t="shared" si="1"/>
        <v>11</v>
      </c>
      <c r="D311" s="79" t="s">
        <v>28136</v>
      </c>
      <c r="E311" s="81">
        <f t="shared" si="37"/>
        <v>31</v>
      </c>
      <c r="F311" s="37" t="s">
        <v>28129</v>
      </c>
      <c r="G311" s="81">
        <f t="shared" si="54"/>
        <v>29</v>
      </c>
      <c r="H311" s="79"/>
      <c r="I311" s="79"/>
      <c r="J311" s="40" t="str">
        <f t="shared" si="55"/>
        <v>Hỏi thông tin sản phẩm (tư vấn) - Giá sản phẩm - Giá combo</v>
      </c>
      <c r="K311" s="64" t="s">
        <v>23632</v>
      </c>
      <c r="L311" s="40" t="s">
        <v>28398</v>
      </c>
      <c r="M311" s="82">
        <v>1.0</v>
      </c>
      <c r="N311" s="40"/>
      <c r="O311" s="40"/>
      <c r="P311" s="40"/>
      <c r="Q311" s="40"/>
      <c r="R311" s="40"/>
      <c r="S311" s="40"/>
      <c r="T311" s="40"/>
      <c r="U311" s="40"/>
      <c r="V311" s="40"/>
      <c r="W311" s="40"/>
      <c r="X311" s="79"/>
      <c r="Y311" s="79"/>
      <c r="Z311" s="79"/>
      <c r="AA311" s="98"/>
      <c r="AB311" s="79"/>
      <c r="AC311" s="79"/>
      <c r="AD311" s="79"/>
      <c r="AE311" s="79"/>
    </row>
    <row r="312">
      <c r="A312" s="80"/>
      <c r="B312" s="79" t="s">
        <v>28047</v>
      </c>
      <c r="C312" s="81">
        <f t="shared" si="1"/>
        <v>11</v>
      </c>
      <c r="D312" s="79" t="s">
        <v>28136</v>
      </c>
      <c r="E312" s="81">
        <f t="shared" si="37"/>
        <v>31</v>
      </c>
      <c r="F312" s="37" t="s">
        <v>28137</v>
      </c>
      <c r="G312" s="81">
        <f t="shared" si="54"/>
        <v>31</v>
      </c>
      <c r="H312" s="79"/>
      <c r="I312" s="79"/>
      <c r="J312" s="40" t="str">
        <f t="shared" si="55"/>
        <v>Hỏi thông tin sản phẩm (tư vấn) - Giá sản phẩm - Giá sỉ</v>
      </c>
      <c r="K312" s="64" t="s">
        <v>683</v>
      </c>
      <c r="L312" s="40" t="s">
        <v>28398</v>
      </c>
      <c r="M312" s="82">
        <v>1.0</v>
      </c>
      <c r="N312" s="40"/>
      <c r="O312" s="40"/>
      <c r="P312" s="40"/>
      <c r="Q312" s="40"/>
      <c r="R312" s="40"/>
      <c r="S312" s="40"/>
      <c r="T312" s="40"/>
      <c r="U312" s="40"/>
      <c r="V312" s="40"/>
      <c r="W312" s="40"/>
      <c r="X312" s="79"/>
      <c r="Y312" s="79"/>
      <c r="Z312" s="79"/>
      <c r="AA312" s="98"/>
      <c r="AB312" s="79"/>
      <c r="AC312" s="79"/>
      <c r="AD312" s="79"/>
      <c r="AE312" s="79"/>
    </row>
    <row r="313">
      <c r="A313" s="80">
        <f t="shared" ref="A313:A321" si="56">INDEX($Y$1:$Y$980, MATCH(K313, $AA$1:$AA$980, 0))</f>
        <v>11</v>
      </c>
      <c r="B313" s="79" t="s">
        <v>28047</v>
      </c>
      <c r="C313" s="81">
        <f t="shared" si="1"/>
        <v>11</v>
      </c>
      <c r="D313" s="79" t="s">
        <v>28136</v>
      </c>
      <c r="E313" s="81">
        <f t="shared" si="37"/>
        <v>31</v>
      </c>
      <c r="F313" s="79"/>
      <c r="G313" s="79"/>
      <c r="H313" s="79"/>
      <c r="I313" s="79"/>
      <c r="J313" s="40" t="str">
        <f t="shared" ref="J313:J321" si="57">CONCATENATE(B313," - ",D313)</f>
        <v>Hỏi thông tin sản phẩm (tư vấn) - Giá sản phẩm</v>
      </c>
      <c r="K313" s="64" t="s">
        <v>23633</v>
      </c>
      <c r="L313" s="40" t="s">
        <v>28398</v>
      </c>
      <c r="M313" s="82">
        <v>1.0</v>
      </c>
      <c r="N313" s="40"/>
      <c r="O313" s="40"/>
      <c r="P313" s="40"/>
      <c r="Q313" s="40"/>
      <c r="R313" s="40"/>
      <c r="S313" s="40"/>
      <c r="T313" s="40"/>
      <c r="U313" s="40"/>
      <c r="V313" s="40"/>
      <c r="W313" s="40"/>
      <c r="X313" s="79"/>
      <c r="Y313" s="79"/>
      <c r="Z313" s="79"/>
      <c r="AA313" s="98"/>
      <c r="AB313" s="79"/>
      <c r="AC313" s="79"/>
      <c r="AD313" s="79"/>
      <c r="AE313" s="79"/>
    </row>
    <row r="314">
      <c r="A314" s="80">
        <f t="shared" si="56"/>
        <v>7</v>
      </c>
      <c r="B314" s="79" t="s">
        <v>28047</v>
      </c>
      <c r="C314" s="81">
        <f t="shared" si="1"/>
        <v>11</v>
      </c>
      <c r="D314" s="79" t="s">
        <v>28157</v>
      </c>
      <c r="E314" s="81">
        <f t="shared" si="37"/>
        <v>36</v>
      </c>
      <c r="F314" s="79"/>
      <c r="G314" s="79"/>
      <c r="H314" s="79"/>
      <c r="I314" s="79"/>
      <c r="J314" s="40" t="str">
        <f t="shared" si="57"/>
        <v>Hỏi thông tin sản phẩm (tư vấn) - Hình ảnh sản phẩm</v>
      </c>
      <c r="K314" s="64" t="s">
        <v>1548</v>
      </c>
      <c r="L314" s="40" t="s">
        <v>28398</v>
      </c>
      <c r="M314" s="82">
        <v>1.0</v>
      </c>
      <c r="N314" s="40"/>
      <c r="O314" s="40"/>
      <c r="P314" s="40"/>
      <c r="Q314" s="40"/>
      <c r="R314" s="40"/>
      <c r="S314" s="40"/>
      <c r="T314" s="40"/>
      <c r="U314" s="40"/>
      <c r="V314" s="40"/>
      <c r="W314" s="40"/>
      <c r="X314" s="79"/>
      <c r="Y314" s="79"/>
      <c r="Z314" s="79"/>
      <c r="AA314" s="98"/>
      <c r="AB314" s="79"/>
      <c r="AC314" s="79"/>
      <c r="AD314" s="79"/>
      <c r="AE314" s="79"/>
    </row>
    <row r="315">
      <c r="A315" s="80">
        <f t="shared" si="56"/>
        <v>102</v>
      </c>
      <c r="B315" s="79" t="s">
        <v>28047</v>
      </c>
      <c r="C315" s="81">
        <f t="shared" si="1"/>
        <v>11</v>
      </c>
      <c r="D315" s="79" t="s">
        <v>28156</v>
      </c>
      <c r="E315" s="81">
        <f t="shared" si="37"/>
        <v>40</v>
      </c>
      <c r="F315" s="79"/>
      <c r="G315" s="79"/>
      <c r="H315" s="79"/>
      <c r="I315" s="79"/>
      <c r="J315" s="40" t="str">
        <f t="shared" si="57"/>
        <v>Hỏi thông tin sản phẩm (tư vấn) - Hoạ tiết</v>
      </c>
      <c r="K315" s="64" t="s">
        <v>83</v>
      </c>
      <c r="L315" s="40" t="s">
        <v>28398</v>
      </c>
      <c r="M315" s="82">
        <v>1.0</v>
      </c>
      <c r="N315" s="40"/>
      <c r="O315" s="40"/>
      <c r="P315" s="40"/>
      <c r="Q315" s="40"/>
      <c r="R315" s="40"/>
      <c r="S315" s="40"/>
      <c r="T315" s="40"/>
      <c r="U315" s="40"/>
      <c r="V315" s="40"/>
      <c r="W315" s="40"/>
      <c r="X315" s="79"/>
      <c r="Y315" s="79"/>
      <c r="Z315" s="79"/>
      <c r="AA315" s="98"/>
      <c r="AB315" s="79"/>
      <c r="AC315" s="79"/>
      <c r="AD315" s="79"/>
      <c r="AE315" s="79"/>
    </row>
    <row r="316">
      <c r="A316" s="80">
        <f t="shared" si="56"/>
        <v>2</v>
      </c>
      <c r="B316" s="79" t="s">
        <v>28047</v>
      </c>
      <c r="C316" s="81">
        <f t="shared" si="1"/>
        <v>11</v>
      </c>
      <c r="D316" s="79" t="s">
        <v>815</v>
      </c>
      <c r="E316" s="81">
        <f t="shared" si="37"/>
        <v>42</v>
      </c>
      <c r="F316" s="79"/>
      <c r="G316" s="79"/>
      <c r="H316" s="79"/>
      <c r="I316" s="79"/>
      <c r="J316" s="40" t="str">
        <f t="shared" si="57"/>
        <v>Hỏi thông tin sản phẩm (tư vấn) - Hỏi chất liệu</v>
      </c>
      <c r="K316" s="64" t="s">
        <v>815</v>
      </c>
      <c r="L316" s="40" t="s">
        <v>28398</v>
      </c>
      <c r="M316" s="82">
        <v>1.0</v>
      </c>
      <c r="N316" s="40"/>
      <c r="O316" s="40"/>
      <c r="P316" s="40"/>
      <c r="Q316" s="40"/>
      <c r="R316" s="40"/>
      <c r="S316" s="40"/>
      <c r="T316" s="40"/>
      <c r="U316" s="40"/>
      <c r="V316" s="40"/>
      <c r="W316" s="40"/>
      <c r="X316" s="79"/>
      <c r="Y316" s="79"/>
      <c r="Z316" s="79"/>
      <c r="AA316" s="98"/>
      <c r="AB316" s="79"/>
      <c r="AC316" s="79"/>
      <c r="AD316" s="79"/>
      <c r="AE316" s="79"/>
    </row>
    <row r="317">
      <c r="A317" s="80">
        <f t="shared" si="56"/>
        <v>45</v>
      </c>
      <c r="B317" s="79" t="s">
        <v>28047</v>
      </c>
      <c r="C317" s="81">
        <f t="shared" si="1"/>
        <v>11</v>
      </c>
      <c r="D317" s="79" t="s">
        <v>728</v>
      </c>
      <c r="E317" s="81">
        <f t="shared" si="37"/>
        <v>43</v>
      </c>
      <c r="F317" s="79"/>
      <c r="G317" s="79"/>
      <c r="H317" s="79"/>
      <c r="I317" s="79"/>
      <c r="J317" s="40" t="str">
        <f t="shared" si="57"/>
        <v>Hỏi thông tin sản phẩm (tư vấn) - Hỏi nước xuất xứ</v>
      </c>
      <c r="K317" s="64" t="s">
        <v>728</v>
      </c>
      <c r="L317" s="40" t="s">
        <v>28398</v>
      </c>
      <c r="M317" s="82">
        <v>1.0</v>
      </c>
      <c r="N317" s="40"/>
      <c r="O317" s="40"/>
      <c r="P317" s="40"/>
      <c r="Q317" s="40"/>
      <c r="R317" s="40"/>
      <c r="S317" s="40"/>
      <c r="T317" s="40"/>
      <c r="U317" s="40"/>
      <c r="V317" s="40"/>
      <c r="W317" s="40"/>
      <c r="X317" s="79"/>
      <c r="Y317" s="79"/>
      <c r="Z317" s="79"/>
      <c r="AA317" s="98"/>
      <c r="AB317" s="79"/>
      <c r="AC317" s="79"/>
      <c r="AD317" s="79"/>
      <c r="AE317" s="79"/>
    </row>
    <row r="318">
      <c r="A318" s="80">
        <f t="shared" si="56"/>
        <v>46</v>
      </c>
      <c r="B318" s="40" t="s">
        <v>28047</v>
      </c>
      <c r="C318" s="81">
        <f t="shared" si="1"/>
        <v>11</v>
      </c>
      <c r="D318" s="40" t="s">
        <v>28187</v>
      </c>
      <c r="E318" s="81">
        <f t="shared" si="37"/>
        <v>44</v>
      </c>
      <c r="F318" s="40"/>
      <c r="G318" s="79"/>
      <c r="H318" s="40"/>
      <c r="I318" s="79"/>
      <c r="J318" s="40" t="str">
        <f t="shared" si="57"/>
        <v>Hỏi thông tin sản phẩm (tư vấn) - Hỏi tên thương hiệu</v>
      </c>
      <c r="K318" s="64" t="s">
        <v>1470</v>
      </c>
      <c r="L318" s="40" t="s">
        <v>28398</v>
      </c>
      <c r="M318" s="82">
        <v>1.0</v>
      </c>
      <c r="N318" s="40"/>
      <c r="O318" s="40"/>
      <c r="P318" s="40"/>
      <c r="Q318" s="40"/>
      <c r="R318" s="40"/>
      <c r="S318" s="40"/>
      <c r="T318" s="40"/>
      <c r="U318" s="40"/>
      <c r="V318" s="40"/>
      <c r="W318" s="40"/>
      <c r="X318" s="79"/>
      <c r="Y318" s="79"/>
      <c r="Z318" s="79"/>
      <c r="AA318" s="98"/>
      <c r="AB318" s="79"/>
      <c r="AC318" s="79"/>
      <c r="AD318" s="79"/>
      <c r="AE318" s="79"/>
    </row>
    <row r="319">
      <c r="A319" s="80">
        <f t="shared" si="56"/>
        <v>98</v>
      </c>
      <c r="B319" s="40" t="s">
        <v>28047</v>
      </c>
      <c r="C319" s="81">
        <f t="shared" si="1"/>
        <v>11</v>
      </c>
      <c r="D319" s="40" t="s">
        <v>28197</v>
      </c>
      <c r="E319" s="81">
        <f t="shared" si="37"/>
        <v>46</v>
      </c>
      <c r="F319" s="40"/>
      <c r="G319" s="79"/>
      <c r="H319" s="40"/>
      <c r="I319" s="79"/>
      <c r="J319" s="40" t="str">
        <f t="shared" si="57"/>
        <v>Hỏi thông tin sản phẩm (tư vấn) - Hương  vị</v>
      </c>
      <c r="K319" s="64" t="s">
        <v>372</v>
      </c>
      <c r="L319" s="40" t="s">
        <v>28398</v>
      </c>
      <c r="M319" s="82">
        <v>1.0</v>
      </c>
      <c r="N319" s="40"/>
      <c r="O319" s="40"/>
      <c r="P319" s="40"/>
      <c r="Q319" s="40"/>
      <c r="R319" s="40"/>
      <c r="S319" s="40"/>
      <c r="T319" s="40"/>
      <c r="U319" s="40"/>
      <c r="V319" s="40"/>
      <c r="W319" s="40"/>
      <c r="X319" s="79"/>
      <c r="Y319" s="79"/>
      <c r="Z319" s="79"/>
      <c r="AA319" s="98"/>
      <c r="AB319" s="79"/>
      <c r="AC319" s="79"/>
      <c r="AD319" s="79"/>
      <c r="AE319" s="79"/>
    </row>
    <row r="320">
      <c r="A320" s="80">
        <f t="shared" si="56"/>
        <v>57</v>
      </c>
      <c r="B320" s="40" t="s">
        <v>28047</v>
      </c>
      <c r="C320" s="81">
        <f t="shared" si="1"/>
        <v>11</v>
      </c>
      <c r="D320" s="40" t="s">
        <v>28193</v>
      </c>
      <c r="E320" s="81">
        <f t="shared" si="37"/>
        <v>52</v>
      </c>
      <c r="F320" s="40"/>
      <c r="G320" s="79"/>
      <c r="H320" s="40"/>
      <c r="I320" s="79"/>
      <c r="J320" s="40" t="str">
        <f t="shared" si="57"/>
        <v>Hỏi thông tin sản phẩm (tư vấn) - Kiểu dáng</v>
      </c>
      <c r="K320" s="64" t="s">
        <v>758</v>
      </c>
      <c r="L320" s="40" t="s">
        <v>28398</v>
      </c>
      <c r="M320" s="82">
        <v>1.0</v>
      </c>
      <c r="N320" s="40"/>
      <c r="O320" s="40"/>
      <c r="P320" s="40"/>
      <c r="Q320" s="40"/>
      <c r="R320" s="40"/>
      <c r="S320" s="40"/>
      <c r="T320" s="40"/>
      <c r="U320" s="40"/>
      <c r="V320" s="40"/>
      <c r="W320" s="40"/>
      <c r="X320" s="79"/>
      <c r="Y320" s="79"/>
      <c r="Z320" s="79"/>
      <c r="AA320" s="98"/>
      <c r="AB320" s="79"/>
      <c r="AC320" s="79"/>
      <c r="AD320" s="79"/>
      <c r="AE320" s="79"/>
    </row>
    <row r="321">
      <c r="A321" s="80">
        <f t="shared" si="56"/>
        <v>6</v>
      </c>
      <c r="B321" s="40" t="s">
        <v>28047</v>
      </c>
      <c r="C321" s="81">
        <f t="shared" si="1"/>
        <v>11</v>
      </c>
      <c r="D321" s="40" t="s">
        <v>28078</v>
      </c>
      <c r="E321" s="81">
        <f t="shared" si="37"/>
        <v>55</v>
      </c>
      <c r="F321" s="40"/>
      <c r="G321" s="79"/>
      <c r="H321" s="40"/>
      <c r="I321" s="79"/>
      <c r="J321" s="40" t="str">
        <f t="shared" si="57"/>
        <v>Hỏi thông tin sản phẩm (tư vấn) - Màu sắc</v>
      </c>
      <c r="K321" s="64" t="s">
        <v>1007</v>
      </c>
      <c r="L321" s="40" t="s">
        <v>28398</v>
      </c>
      <c r="M321" s="82">
        <v>1.0</v>
      </c>
      <c r="N321" s="40"/>
      <c r="O321" s="40"/>
      <c r="P321" s="40"/>
      <c r="Q321" s="40"/>
      <c r="R321" s="40"/>
      <c r="S321" s="40"/>
      <c r="T321" s="40"/>
      <c r="U321" s="40"/>
      <c r="V321" s="40"/>
      <c r="W321" s="40"/>
      <c r="X321" s="79"/>
      <c r="Y321" s="79"/>
      <c r="Z321" s="79"/>
      <c r="AA321" s="98"/>
      <c r="AB321" s="79"/>
      <c r="AC321" s="79"/>
      <c r="AD321" s="79"/>
      <c r="AE321" s="79"/>
    </row>
    <row r="322">
      <c r="A322" s="80"/>
      <c r="B322" s="40" t="s">
        <v>28047</v>
      </c>
      <c r="C322" s="81">
        <f t="shared" si="1"/>
        <v>11</v>
      </c>
      <c r="D322" s="40" t="s">
        <v>28251</v>
      </c>
      <c r="E322" s="81">
        <f t="shared" si="37"/>
        <v>59</v>
      </c>
      <c r="F322" s="27" t="s">
        <v>28094</v>
      </c>
      <c r="G322" s="81">
        <f t="shared" ref="G322:G323" si="58">VLOOKUP(F322, $T$2:$U$110, 2, false)</f>
        <v>21</v>
      </c>
      <c r="H322" s="40"/>
      <c r="I322" s="79"/>
      <c r="J322" s="40" t="str">
        <f t="shared" ref="J322:J323" si="59">CONCATENATE(B322," - ",D322," - ",F322 )</f>
        <v>Hỏi thông tin sản phẩm (tư vấn) - Mùi thơm - Đặc điểm mùi</v>
      </c>
      <c r="K322" s="64" t="s">
        <v>727</v>
      </c>
      <c r="L322" s="40" t="s">
        <v>28398</v>
      </c>
      <c r="M322" s="82">
        <v>1.0</v>
      </c>
      <c r="N322" s="40"/>
      <c r="O322" s="40"/>
      <c r="P322" s="40"/>
      <c r="Q322" s="40"/>
      <c r="R322" s="40"/>
      <c r="S322" s="40"/>
      <c r="T322" s="40"/>
      <c r="U322" s="40"/>
      <c r="V322" s="40"/>
      <c r="W322" s="40"/>
      <c r="X322" s="79"/>
      <c r="Y322" s="79"/>
      <c r="Z322" s="79"/>
      <c r="AA322" s="98"/>
      <c r="AB322" s="79"/>
      <c r="AC322" s="79"/>
      <c r="AD322" s="79"/>
      <c r="AE322" s="79"/>
    </row>
    <row r="323">
      <c r="A323" s="80"/>
      <c r="B323" s="40" t="s">
        <v>28047</v>
      </c>
      <c r="C323" s="81">
        <f t="shared" si="1"/>
        <v>11</v>
      </c>
      <c r="D323" s="40" t="s">
        <v>28251</v>
      </c>
      <c r="E323" s="81">
        <f t="shared" si="37"/>
        <v>59</v>
      </c>
      <c r="F323" s="27" t="s">
        <v>28302</v>
      </c>
      <c r="G323" s="81">
        <f t="shared" si="58"/>
        <v>76</v>
      </c>
      <c r="H323" s="40"/>
      <c r="I323" s="79"/>
      <c r="J323" s="40" t="str">
        <f t="shared" si="59"/>
        <v>Hỏi thông tin sản phẩm (tư vấn) - Mùi thơm - Thời gian lưu hương</v>
      </c>
      <c r="K323" s="64" t="s">
        <v>681</v>
      </c>
      <c r="L323" s="40" t="s">
        <v>28398</v>
      </c>
      <c r="M323" s="82">
        <v>1.0</v>
      </c>
      <c r="N323" s="40"/>
      <c r="O323" s="40"/>
      <c r="P323" s="40"/>
      <c r="Q323" s="40"/>
      <c r="R323" s="40"/>
      <c r="S323" s="40"/>
      <c r="T323" s="40"/>
      <c r="U323" s="40"/>
      <c r="V323" s="40"/>
      <c r="W323" s="40"/>
      <c r="X323" s="79"/>
      <c r="Y323" s="79"/>
      <c r="Z323" s="79"/>
      <c r="AA323" s="98"/>
      <c r="AB323" s="79"/>
      <c r="AC323" s="79"/>
      <c r="AD323" s="79"/>
      <c r="AE323" s="79"/>
    </row>
    <row r="324">
      <c r="A324" s="80"/>
      <c r="B324" s="40" t="s">
        <v>28047</v>
      </c>
      <c r="C324" s="81">
        <f t="shared" si="1"/>
        <v>11</v>
      </c>
      <c r="D324" s="40" t="s">
        <v>28263</v>
      </c>
      <c r="E324" s="81">
        <f t="shared" si="37"/>
        <v>63</v>
      </c>
      <c r="F324" s="40"/>
      <c r="G324" s="79"/>
      <c r="H324" s="40"/>
      <c r="I324" s="79"/>
      <c r="J324" s="40" t="str">
        <f t="shared" ref="J324:J327" si="60">CONCATENATE(B324," - ",D324)</f>
        <v>Hỏi thông tin sản phẩm (tư vấn) - Phiên bản</v>
      </c>
      <c r="K324" s="64" t="s">
        <v>591</v>
      </c>
      <c r="L324" s="40" t="s">
        <v>28398</v>
      </c>
      <c r="M324" s="82">
        <v>1.0</v>
      </c>
      <c r="N324" s="40"/>
      <c r="O324" s="40"/>
      <c r="P324" s="40"/>
      <c r="Q324" s="40"/>
      <c r="R324" s="40"/>
      <c r="S324" s="40"/>
      <c r="T324" s="40"/>
      <c r="U324" s="40"/>
      <c r="V324" s="40"/>
      <c r="W324" s="40"/>
      <c r="X324" s="79"/>
      <c r="Y324" s="79"/>
      <c r="Z324" s="79"/>
      <c r="AA324" s="98"/>
      <c r="AB324" s="79"/>
      <c r="AC324" s="79"/>
      <c r="AD324" s="79"/>
      <c r="AE324" s="79"/>
    </row>
    <row r="325">
      <c r="A325" s="80"/>
      <c r="B325" s="40" t="s">
        <v>28047</v>
      </c>
      <c r="C325" s="81">
        <f t="shared" si="1"/>
        <v>11</v>
      </c>
      <c r="D325" s="40" t="s">
        <v>28145</v>
      </c>
      <c r="E325" s="81">
        <f t="shared" si="37"/>
        <v>33</v>
      </c>
      <c r="F325" s="40"/>
      <c r="G325" s="79"/>
      <c r="H325" s="40"/>
      <c r="I325" s="79"/>
      <c r="J325" s="40" t="str">
        <f t="shared" si="60"/>
        <v>Hỏi thông tin sản phẩm (tư vấn) - Giấy chứng nhận</v>
      </c>
      <c r="K325" s="64" t="s">
        <v>1207</v>
      </c>
      <c r="L325" s="40" t="s">
        <v>28398</v>
      </c>
      <c r="M325" s="82">
        <v>1.0</v>
      </c>
      <c r="N325" s="40"/>
      <c r="O325" s="40"/>
      <c r="P325" s="40"/>
      <c r="Q325" s="40"/>
      <c r="R325" s="40"/>
      <c r="S325" s="40"/>
      <c r="T325" s="40"/>
      <c r="U325" s="40"/>
      <c r="V325" s="40"/>
      <c r="W325" s="40"/>
      <c r="X325" s="79"/>
      <c r="Y325" s="79"/>
      <c r="Z325" s="79"/>
      <c r="AA325" s="98"/>
      <c r="AB325" s="79"/>
      <c r="AC325" s="79"/>
      <c r="AD325" s="79"/>
      <c r="AE325" s="79"/>
    </row>
    <row r="326">
      <c r="A326" s="80">
        <f t="shared" ref="A326:A327" si="61">INDEX($Y$1:$Y$980, MATCH(K326, $AA$1:$AA$980, 0))</f>
        <v>58</v>
      </c>
      <c r="B326" s="40" t="s">
        <v>28047</v>
      </c>
      <c r="C326" s="81">
        <f t="shared" si="1"/>
        <v>11</v>
      </c>
      <c r="D326" s="40" t="s">
        <v>28255</v>
      </c>
      <c r="E326" s="81">
        <f t="shared" si="37"/>
        <v>60</v>
      </c>
      <c r="F326" s="40"/>
      <c r="G326" s="79"/>
      <c r="H326" s="40"/>
      <c r="I326" s="79"/>
      <c r="J326" s="40" t="str">
        <f t="shared" si="60"/>
        <v>Hỏi thông tin sản phẩm (tư vấn) - Năm sản xuất</v>
      </c>
      <c r="K326" s="64" t="s">
        <v>845</v>
      </c>
      <c r="L326" s="40" t="s">
        <v>28398</v>
      </c>
      <c r="M326" s="82">
        <v>1.0</v>
      </c>
      <c r="N326" s="40"/>
      <c r="O326" s="40"/>
      <c r="P326" s="40"/>
      <c r="Q326" s="40"/>
      <c r="R326" s="40"/>
      <c r="S326" s="40"/>
      <c r="T326" s="40"/>
      <c r="U326" s="40"/>
      <c r="V326" s="40"/>
      <c r="W326" s="40"/>
      <c r="X326" s="79"/>
      <c r="Y326" s="79"/>
      <c r="Z326" s="79"/>
      <c r="AA326" s="98"/>
      <c r="AB326" s="79"/>
      <c r="AC326" s="79"/>
      <c r="AD326" s="79"/>
      <c r="AE326" s="79"/>
    </row>
    <row r="327">
      <c r="A327" s="80">
        <f t="shared" si="61"/>
        <v>50</v>
      </c>
      <c r="B327" s="40" t="s">
        <v>28047</v>
      </c>
      <c r="C327" s="81">
        <f t="shared" si="1"/>
        <v>11</v>
      </c>
      <c r="D327" s="40" t="s">
        <v>28272</v>
      </c>
      <c r="E327" s="81">
        <f t="shared" si="37"/>
        <v>66</v>
      </c>
      <c r="F327" s="40"/>
      <c r="G327" s="79"/>
      <c r="H327" s="40"/>
      <c r="I327" s="79"/>
      <c r="J327" s="40" t="str">
        <f t="shared" si="60"/>
        <v>Hỏi thông tin sản phẩm (tư vấn) - Quy trình/ Công thức chế biến</v>
      </c>
      <c r="K327" s="64" t="s">
        <v>502</v>
      </c>
      <c r="L327" s="40" t="s">
        <v>28398</v>
      </c>
      <c r="M327" s="82">
        <v>1.0</v>
      </c>
      <c r="N327" s="40"/>
      <c r="O327" s="40"/>
      <c r="P327" s="40"/>
      <c r="Q327" s="40"/>
      <c r="R327" s="40"/>
      <c r="S327" s="40"/>
      <c r="T327" s="40"/>
      <c r="U327" s="40"/>
      <c r="V327" s="40"/>
      <c r="W327" s="40"/>
      <c r="X327" s="79"/>
      <c r="Y327" s="79"/>
      <c r="Z327" s="79"/>
      <c r="AA327" s="98"/>
      <c r="AB327" s="79"/>
      <c r="AC327" s="79"/>
      <c r="AD327" s="79"/>
      <c r="AE327" s="79"/>
    </row>
    <row r="328">
      <c r="A328" s="80"/>
      <c r="B328" s="40" t="s">
        <v>28047</v>
      </c>
      <c r="C328" s="81">
        <f t="shared" si="1"/>
        <v>11</v>
      </c>
      <c r="D328" s="40" t="s">
        <v>28279</v>
      </c>
      <c r="E328" s="81">
        <f t="shared" si="37"/>
        <v>68</v>
      </c>
      <c r="F328" s="27" t="s">
        <v>28267</v>
      </c>
      <c r="G328" s="81">
        <f t="shared" ref="G328:G334" si="62">VLOOKUP(F328, $T$2:$U$110, 2, false)</f>
        <v>64</v>
      </c>
      <c r="H328" s="40"/>
      <c r="I328" s="79"/>
      <c r="J328" s="40" t="str">
        <f t="shared" ref="J328:J334" si="63">CONCATENATE(B328," - ",D328," - ",F328 )</f>
        <v>Hỏi thông tin sản phẩm (tư vấn) - Sản phẩm thay thế - Sản phẩm có màu sắc tương tự</v>
      </c>
      <c r="K328" s="64" t="s">
        <v>23808</v>
      </c>
      <c r="L328" s="40" t="s">
        <v>28398</v>
      </c>
      <c r="M328" s="82">
        <v>1.0</v>
      </c>
      <c r="N328" s="40"/>
      <c r="O328" s="40"/>
      <c r="P328" s="40"/>
      <c r="Q328" s="40"/>
      <c r="R328" s="40"/>
      <c r="S328" s="40"/>
      <c r="T328" s="40"/>
      <c r="U328" s="40"/>
      <c r="V328" s="40"/>
      <c r="W328" s="40"/>
      <c r="X328" s="79"/>
      <c r="Y328" s="79"/>
      <c r="Z328" s="79"/>
      <c r="AA328" s="98"/>
      <c r="AB328" s="79"/>
      <c r="AC328" s="79"/>
      <c r="AD328" s="79"/>
      <c r="AE328" s="79"/>
    </row>
    <row r="329">
      <c r="A329" s="80"/>
      <c r="B329" s="40" t="s">
        <v>28047</v>
      </c>
      <c r="C329" s="81">
        <f t="shared" si="1"/>
        <v>11</v>
      </c>
      <c r="D329" s="40" t="s">
        <v>28279</v>
      </c>
      <c r="E329" s="81">
        <f t="shared" si="37"/>
        <v>68</v>
      </c>
      <c r="F329" s="27" t="s">
        <v>28270</v>
      </c>
      <c r="G329" s="81">
        <f t="shared" si="62"/>
        <v>65</v>
      </c>
      <c r="H329" s="40"/>
      <c r="I329" s="79"/>
      <c r="J329" s="40" t="str">
        <f t="shared" si="63"/>
        <v>Hỏi thông tin sản phẩm (tư vấn) - Sản phẩm thay thế - Sản phẩm có kiểu dáng tương tự</v>
      </c>
      <c r="K329" s="64" t="s">
        <v>23812</v>
      </c>
      <c r="L329" s="40" t="s">
        <v>28398</v>
      </c>
      <c r="M329" s="82">
        <v>1.0</v>
      </c>
      <c r="N329" s="40"/>
      <c r="O329" s="40"/>
      <c r="P329" s="40"/>
      <c r="Q329" s="40"/>
      <c r="R329" s="40"/>
      <c r="S329" s="40"/>
      <c r="T329" s="40"/>
      <c r="U329" s="40"/>
      <c r="V329" s="40"/>
      <c r="W329" s="40"/>
      <c r="X329" s="79"/>
      <c r="Y329" s="79"/>
      <c r="Z329" s="79"/>
      <c r="AA329" s="98"/>
      <c r="AB329" s="79"/>
      <c r="AC329" s="79"/>
      <c r="AD329" s="79"/>
      <c r="AE329" s="79"/>
    </row>
    <row r="330">
      <c r="A330" s="80"/>
      <c r="B330" s="40" t="s">
        <v>28047</v>
      </c>
      <c r="C330" s="81">
        <f t="shared" si="1"/>
        <v>11</v>
      </c>
      <c r="D330" s="40" t="s">
        <v>28279</v>
      </c>
      <c r="E330" s="81">
        <f t="shared" si="37"/>
        <v>68</v>
      </c>
      <c r="F330" s="27" t="s">
        <v>28273</v>
      </c>
      <c r="G330" s="81">
        <f t="shared" si="62"/>
        <v>66</v>
      </c>
      <c r="H330" s="40"/>
      <c r="I330" s="79"/>
      <c r="J330" s="40" t="str">
        <f t="shared" si="63"/>
        <v>Hỏi thông tin sản phẩm (tư vấn) - Sản phẩm thay thế - Sản phẩm có chất lượng tương tự</v>
      </c>
      <c r="K330" s="64" t="s">
        <v>28461</v>
      </c>
      <c r="L330" s="40" t="s">
        <v>28398</v>
      </c>
      <c r="M330" s="82">
        <v>1.0</v>
      </c>
      <c r="N330" s="40"/>
      <c r="O330" s="40"/>
      <c r="P330" s="40"/>
      <c r="Q330" s="40"/>
      <c r="R330" s="40"/>
      <c r="S330" s="40"/>
      <c r="T330" s="40"/>
      <c r="U330" s="40"/>
      <c r="V330" s="40"/>
      <c r="W330" s="40"/>
      <c r="X330" s="79"/>
      <c r="Y330" s="79"/>
      <c r="Z330" s="79"/>
      <c r="AA330" s="98"/>
      <c r="AB330" s="79"/>
      <c r="AC330" s="79"/>
      <c r="AD330" s="79"/>
      <c r="AE330" s="79"/>
    </row>
    <row r="331">
      <c r="A331" s="80"/>
      <c r="B331" s="40" t="s">
        <v>28047</v>
      </c>
      <c r="C331" s="81">
        <f t="shared" si="1"/>
        <v>11</v>
      </c>
      <c r="D331" s="40" t="s">
        <v>28279</v>
      </c>
      <c r="E331" s="81">
        <f t="shared" si="37"/>
        <v>68</v>
      </c>
      <c r="F331" s="27" t="s">
        <v>28276</v>
      </c>
      <c r="G331" s="81">
        <f t="shared" si="62"/>
        <v>67</v>
      </c>
      <c r="H331" s="40"/>
      <c r="I331" s="79"/>
      <c r="J331" s="40" t="str">
        <f t="shared" si="63"/>
        <v>Hỏi thông tin sản phẩm (tư vấn) - Sản phẩm thay thế - Sản phẩm có kích thước tương tự</v>
      </c>
      <c r="K331" s="64" t="s">
        <v>23817</v>
      </c>
      <c r="L331" s="40" t="s">
        <v>28398</v>
      </c>
      <c r="M331" s="82">
        <v>1.0</v>
      </c>
      <c r="N331" s="40"/>
      <c r="O331" s="40"/>
      <c r="P331" s="40"/>
      <c r="Q331" s="40"/>
      <c r="R331" s="40"/>
      <c r="S331" s="40"/>
      <c r="T331" s="40"/>
      <c r="U331" s="40"/>
      <c r="V331" s="40"/>
      <c r="W331" s="40"/>
      <c r="X331" s="79"/>
      <c r="Y331" s="79"/>
      <c r="Z331" s="79"/>
      <c r="AA331" s="98"/>
      <c r="AB331" s="79"/>
      <c r="AC331" s="79"/>
      <c r="AD331" s="79"/>
      <c r="AE331" s="79"/>
    </row>
    <row r="332">
      <c r="A332" s="80"/>
      <c r="B332" s="40" t="s">
        <v>28047</v>
      </c>
      <c r="C332" s="81">
        <f t="shared" si="1"/>
        <v>11</v>
      </c>
      <c r="D332" s="40" t="s">
        <v>28279</v>
      </c>
      <c r="E332" s="81">
        <f t="shared" si="37"/>
        <v>68</v>
      </c>
      <c r="F332" s="27" t="s">
        <v>28280</v>
      </c>
      <c r="G332" s="81">
        <f t="shared" si="62"/>
        <v>68</v>
      </c>
      <c r="H332" s="40"/>
      <c r="I332" s="79"/>
      <c r="J332" s="40" t="str">
        <f t="shared" si="63"/>
        <v>Hỏi thông tin sản phẩm (tư vấn) - Sản phẩm thay thế - Sản phẩm có kích cỡ tương tự</v>
      </c>
      <c r="K332" s="64" t="s">
        <v>28462</v>
      </c>
      <c r="L332" s="40" t="s">
        <v>28398</v>
      </c>
      <c r="M332" s="82">
        <v>1.0</v>
      </c>
      <c r="N332" s="40"/>
      <c r="O332" s="40"/>
      <c r="P332" s="40"/>
      <c r="Q332" s="40"/>
      <c r="R332" s="40"/>
      <c r="S332" s="40"/>
      <c r="T332" s="40"/>
      <c r="U332" s="40"/>
      <c r="V332" s="40"/>
      <c r="W332" s="40"/>
      <c r="X332" s="79"/>
      <c r="Y332" s="79"/>
      <c r="Z332" s="79"/>
      <c r="AA332" s="98"/>
      <c r="AB332" s="79"/>
      <c r="AC332" s="79"/>
      <c r="AD332" s="79"/>
      <c r="AE332" s="79"/>
    </row>
    <row r="333">
      <c r="A333" s="80"/>
      <c r="B333" s="40" t="s">
        <v>28047</v>
      </c>
      <c r="C333" s="81">
        <f t="shared" si="1"/>
        <v>11</v>
      </c>
      <c r="D333" s="40" t="s">
        <v>28279</v>
      </c>
      <c r="E333" s="81">
        <f t="shared" si="37"/>
        <v>68</v>
      </c>
      <c r="F333" s="27" t="s">
        <v>28264</v>
      </c>
      <c r="G333" s="81">
        <f t="shared" si="62"/>
        <v>63</v>
      </c>
      <c r="H333" s="40"/>
      <c r="I333" s="79"/>
      <c r="J333" s="40" t="str">
        <f t="shared" si="63"/>
        <v>Hỏi thông tin sản phẩm (tư vấn) - Sản phẩm thay thế - Sản phẩm có chất liệu tương tự</v>
      </c>
      <c r="K333" s="64" t="s">
        <v>28463</v>
      </c>
      <c r="L333" s="40" t="s">
        <v>28398</v>
      </c>
      <c r="M333" s="82">
        <v>1.0</v>
      </c>
      <c r="N333" s="40"/>
      <c r="O333" s="40"/>
      <c r="P333" s="40"/>
      <c r="Q333" s="40"/>
      <c r="R333" s="40"/>
      <c r="S333" s="40"/>
      <c r="T333" s="40"/>
      <c r="U333" s="40"/>
      <c r="V333" s="40"/>
      <c r="W333" s="40"/>
      <c r="X333" s="79"/>
      <c r="Y333" s="79"/>
      <c r="Z333" s="79"/>
      <c r="AA333" s="98"/>
      <c r="AB333" s="79"/>
      <c r="AC333" s="79"/>
      <c r="AD333" s="79"/>
      <c r="AE333" s="79"/>
    </row>
    <row r="334">
      <c r="A334" s="80">
        <f t="shared" ref="A334:A339" si="64">INDEX($Y$1:$Y$980, MATCH(K334, $AA$1:$AA$980, 0))</f>
        <v>89</v>
      </c>
      <c r="B334" s="40" t="s">
        <v>28047</v>
      </c>
      <c r="C334" s="81">
        <f t="shared" si="1"/>
        <v>11</v>
      </c>
      <c r="D334" s="40" t="s">
        <v>28279</v>
      </c>
      <c r="E334" s="81">
        <f t="shared" si="37"/>
        <v>68</v>
      </c>
      <c r="F334" s="27" t="s">
        <v>28065</v>
      </c>
      <c r="G334" s="81">
        <f t="shared" si="62"/>
        <v>14</v>
      </c>
      <c r="H334" s="40"/>
      <c r="I334" s="79"/>
      <c r="J334" s="40" t="str">
        <f t="shared" si="63"/>
        <v>Hỏi thông tin sản phẩm (tư vấn) - Sản phẩm thay thế - Chung</v>
      </c>
      <c r="K334" s="64" t="s">
        <v>1776</v>
      </c>
      <c r="L334" s="40" t="s">
        <v>28398</v>
      </c>
      <c r="M334" s="82">
        <v>1.0</v>
      </c>
      <c r="N334" s="40"/>
      <c r="O334" s="40"/>
      <c r="P334" s="40"/>
      <c r="Q334" s="40"/>
      <c r="R334" s="40"/>
      <c r="S334" s="40"/>
      <c r="T334" s="40"/>
      <c r="U334" s="40"/>
      <c r="V334" s="40"/>
      <c r="W334" s="40"/>
      <c r="X334" s="79"/>
      <c r="Y334" s="79"/>
      <c r="Z334" s="79"/>
      <c r="AA334" s="98"/>
      <c r="AB334" s="79"/>
      <c r="AC334" s="79"/>
      <c r="AD334" s="79"/>
      <c r="AE334" s="79"/>
    </row>
    <row r="335">
      <c r="A335" s="80">
        <f t="shared" si="64"/>
        <v>1</v>
      </c>
      <c r="B335" s="40" t="s">
        <v>28047</v>
      </c>
      <c r="C335" s="81">
        <f t="shared" si="1"/>
        <v>11</v>
      </c>
      <c r="D335" s="40" t="s">
        <v>23628</v>
      </c>
      <c r="E335" s="81">
        <f t="shared" si="37"/>
        <v>47</v>
      </c>
      <c r="F335" s="40"/>
      <c r="G335" s="79"/>
      <c r="H335" s="40"/>
      <c r="I335" s="79"/>
      <c r="J335" s="40" t="str">
        <f t="shared" ref="J335:J341" si="65">CONCATENATE(B335," - ",D335)</f>
        <v>Hỏi thông tin sản phẩm (tư vấn) - KH quan tâm sản phẩm</v>
      </c>
      <c r="K335" s="64" t="s">
        <v>23628</v>
      </c>
      <c r="L335" s="40" t="s">
        <v>28398</v>
      </c>
      <c r="M335" s="82">
        <v>1.0</v>
      </c>
      <c r="N335" s="40"/>
      <c r="O335" s="40"/>
      <c r="P335" s="40"/>
      <c r="Q335" s="40"/>
      <c r="R335" s="40"/>
      <c r="S335" s="40"/>
      <c r="T335" s="40"/>
      <c r="U335" s="40"/>
      <c r="V335" s="40"/>
      <c r="W335" s="40"/>
      <c r="X335" s="79"/>
      <c r="Y335" s="79"/>
      <c r="Z335" s="79"/>
      <c r="AA335" s="98"/>
      <c r="AB335" s="79"/>
      <c r="AC335" s="79"/>
      <c r="AD335" s="79"/>
      <c r="AE335" s="79"/>
    </row>
    <row r="336">
      <c r="A336" s="80">
        <f t="shared" si="64"/>
        <v>3</v>
      </c>
      <c r="B336" s="40" t="s">
        <v>28047</v>
      </c>
      <c r="C336" s="81">
        <f t="shared" si="1"/>
        <v>11</v>
      </c>
      <c r="D336" s="40" t="s">
        <v>27959</v>
      </c>
      <c r="E336" s="81">
        <f t="shared" si="37"/>
        <v>71</v>
      </c>
      <c r="F336" s="40"/>
      <c r="G336" s="79"/>
      <c r="H336" s="40"/>
      <c r="I336" s="79"/>
      <c r="J336" s="40" t="str">
        <f t="shared" si="65"/>
        <v>Hỏi thông tin sản phẩm (tư vấn) - Số lượng</v>
      </c>
      <c r="K336" s="64" t="s">
        <v>374</v>
      </c>
      <c r="L336" s="40" t="s">
        <v>28398</v>
      </c>
      <c r="M336" s="82">
        <v>1.0</v>
      </c>
      <c r="N336" s="40"/>
      <c r="O336" s="40"/>
      <c r="P336" s="40"/>
      <c r="Q336" s="40"/>
      <c r="R336" s="40"/>
      <c r="S336" s="40"/>
      <c r="T336" s="40"/>
      <c r="U336" s="40"/>
      <c r="V336" s="40"/>
      <c r="W336" s="40"/>
      <c r="X336" s="79"/>
      <c r="Y336" s="79"/>
      <c r="Z336" s="79"/>
      <c r="AA336" s="98"/>
      <c r="AB336" s="79"/>
      <c r="AC336" s="79"/>
      <c r="AD336" s="79"/>
      <c r="AE336" s="79"/>
    </row>
    <row r="337">
      <c r="A337" s="80">
        <f t="shared" si="64"/>
        <v>59</v>
      </c>
      <c r="B337" s="40" t="s">
        <v>28047</v>
      </c>
      <c r="C337" s="81">
        <f t="shared" si="1"/>
        <v>11</v>
      </c>
      <c r="D337" s="40" t="s">
        <v>28290</v>
      </c>
      <c r="E337" s="81">
        <f t="shared" si="37"/>
        <v>72</v>
      </c>
      <c r="F337" s="40"/>
      <c r="G337" s="79"/>
      <c r="H337" s="40"/>
      <c r="I337" s="79"/>
      <c r="J337" s="40" t="str">
        <f t="shared" si="65"/>
        <v>Hỏi thông tin sản phẩm (tư vấn) - Sức chứa (dung tích, thể tích,...)</v>
      </c>
      <c r="K337" s="64" t="s">
        <v>52</v>
      </c>
      <c r="L337" s="40" t="s">
        <v>28398</v>
      </c>
      <c r="M337" s="82">
        <v>1.0</v>
      </c>
      <c r="N337" s="40"/>
      <c r="O337" s="40"/>
      <c r="P337" s="40"/>
      <c r="Q337" s="40"/>
      <c r="R337" s="40"/>
      <c r="S337" s="40"/>
      <c r="T337" s="40"/>
      <c r="U337" s="40"/>
      <c r="V337" s="40"/>
      <c r="W337" s="40"/>
      <c r="X337" s="79"/>
      <c r="Y337" s="79"/>
      <c r="Z337" s="79"/>
      <c r="AA337" s="98"/>
      <c r="AB337" s="79"/>
      <c r="AC337" s="79"/>
      <c r="AD337" s="79"/>
      <c r="AE337" s="79"/>
    </row>
    <row r="338">
      <c r="A338" s="80">
        <f t="shared" si="64"/>
        <v>91</v>
      </c>
      <c r="B338" s="40" t="s">
        <v>28047</v>
      </c>
      <c r="C338" s="81">
        <f t="shared" si="1"/>
        <v>11</v>
      </c>
      <c r="D338" s="40" t="s">
        <v>28294</v>
      </c>
      <c r="E338" s="81">
        <f t="shared" si="37"/>
        <v>73</v>
      </c>
      <c r="F338" s="40"/>
      <c r="G338" s="79"/>
      <c r="H338" s="40"/>
      <c r="I338" s="79"/>
      <c r="J338" s="40" t="str">
        <f t="shared" si="65"/>
        <v>Hỏi thông tin sản phẩm (tư vấn) - Tác dụng phụ</v>
      </c>
      <c r="K338" s="64" t="s">
        <v>65</v>
      </c>
      <c r="L338" s="40" t="s">
        <v>28398</v>
      </c>
      <c r="M338" s="82">
        <v>1.0</v>
      </c>
      <c r="N338" s="40"/>
      <c r="O338" s="40"/>
      <c r="P338" s="40"/>
      <c r="Q338" s="40"/>
      <c r="R338" s="40"/>
      <c r="S338" s="40"/>
      <c r="T338" s="40"/>
      <c r="U338" s="40"/>
      <c r="V338" s="40"/>
      <c r="W338" s="40"/>
      <c r="X338" s="79"/>
      <c r="Y338" s="79"/>
      <c r="Z338" s="79"/>
      <c r="AA338" s="98"/>
      <c r="AB338" s="79"/>
      <c r="AC338" s="79"/>
      <c r="AD338" s="79"/>
      <c r="AE338" s="79"/>
    </row>
    <row r="339">
      <c r="A339" s="80">
        <f t="shared" si="64"/>
        <v>65</v>
      </c>
      <c r="B339" s="40" t="s">
        <v>28047</v>
      </c>
      <c r="C339" s="81">
        <f t="shared" si="1"/>
        <v>11</v>
      </c>
      <c r="D339" s="40" t="s">
        <v>28299</v>
      </c>
      <c r="E339" s="81">
        <f t="shared" si="37"/>
        <v>75</v>
      </c>
      <c r="F339" s="40"/>
      <c r="G339" s="79"/>
      <c r="H339" s="40"/>
      <c r="I339" s="79"/>
      <c r="J339" s="40" t="str">
        <f t="shared" si="65"/>
        <v>Hỏi thông tin sản phẩm (tư vấn) - Thành phần</v>
      </c>
      <c r="K339" s="64" t="s">
        <v>362</v>
      </c>
      <c r="L339" s="40" t="s">
        <v>28398</v>
      </c>
      <c r="M339" s="82">
        <v>1.0</v>
      </c>
      <c r="N339" s="40"/>
      <c r="O339" s="40"/>
      <c r="P339" s="40"/>
      <c r="Q339" s="40"/>
      <c r="R339" s="40"/>
      <c r="S339" s="40"/>
      <c r="T339" s="40"/>
      <c r="U339" s="40"/>
      <c r="V339" s="40"/>
      <c r="W339" s="40"/>
      <c r="X339" s="79"/>
      <c r="Y339" s="79"/>
      <c r="Z339" s="79"/>
      <c r="AA339" s="98"/>
      <c r="AB339" s="79"/>
      <c r="AC339" s="79"/>
      <c r="AD339" s="79"/>
      <c r="AE339" s="79"/>
    </row>
    <row r="340">
      <c r="A340" s="80"/>
      <c r="B340" s="40" t="s">
        <v>28047</v>
      </c>
      <c r="C340" s="81">
        <f t="shared" si="1"/>
        <v>11</v>
      </c>
      <c r="D340" s="40" t="s">
        <v>27991</v>
      </c>
      <c r="E340" s="81">
        <f t="shared" si="37"/>
        <v>1</v>
      </c>
      <c r="F340" s="40"/>
      <c r="G340" s="79"/>
      <c r="H340" s="40"/>
      <c r="I340" s="79"/>
      <c r="J340" s="40" t="str">
        <f t="shared" si="65"/>
        <v>Hỏi thông tin sản phẩm (tư vấn) - Bao bì</v>
      </c>
      <c r="K340" s="64" t="s">
        <v>4</v>
      </c>
      <c r="L340" s="40" t="s">
        <v>28464</v>
      </c>
      <c r="M340" s="82">
        <v>1.0</v>
      </c>
      <c r="N340" s="40"/>
      <c r="O340" s="40"/>
      <c r="P340" s="40"/>
      <c r="Q340" s="40"/>
      <c r="R340" s="40"/>
      <c r="S340" s="40"/>
      <c r="T340" s="40"/>
      <c r="U340" s="40"/>
      <c r="V340" s="40"/>
      <c r="W340" s="40"/>
      <c r="X340" s="79"/>
      <c r="Y340" s="79"/>
      <c r="Z340" s="79"/>
      <c r="AA340" s="98"/>
      <c r="AB340" s="79"/>
      <c r="AC340" s="79"/>
      <c r="AD340" s="79"/>
      <c r="AE340" s="79"/>
    </row>
    <row r="341">
      <c r="A341" s="80"/>
      <c r="B341" s="40" t="s">
        <v>28047</v>
      </c>
      <c r="C341" s="81">
        <f t="shared" si="1"/>
        <v>11</v>
      </c>
      <c r="D341" s="40" t="s">
        <v>28026</v>
      </c>
      <c r="E341" s="81">
        <f t="shared" si="37"/>
        <v>7</v>
      </c>
      <c r="F341" s="40"/>
      <c r="G341" s="79"/>
      <c r="H341" s="40"/>
      <c r="I341" s="79"/>
      <c r="J341" s="40" t="str">
        <f t="shared" si="65"/>
        <v>Hỏi thông tin sản phẩm (tư vấn) - Cách vệ sinh</v>
      </c>
      <c r="K341" s="64" t="s">
        <v>1223</v>
      </c>
      <c r="L341" s="40" t="s">
        <v>28464</v>
      </c>
      <c r="M341" s="82">
        <v>1.0</v>
      </c>
      <c r="N341" s="40"/>
      <c r="O341" s="40"/>
      <c r="P341" s="40"/>
      <c r="Q341" s="40"/>
      <c r="R341" s="40"/>
      <c r="S341" s="40"/>
      <c r="T341" s="40"/>
      <c r="U341" s="40"/>
      <c r="V341" s="40"/>
      <c r="W341" s="40"/>
      <c r="X341" s="79"/>
      <c r="Y341" s="79"/>
      <c r="Z341" s="79"/>
      <c r="AA341" s="98"/>
      <c r="AB341" s="79"/>
      <c r="AC341" s="79"/>
      <c r="AD341" s="79"/>
      <c r="AE341" s="79"/>
    </row>
    <row r="342">
      <c r="A342" s="80"/>
      <c r="B342" s="40" t="s">
        <v>28053</v>
      </c>
      <c r="C342" s="81">
        <f t="shared" si="1"/>
        <v>12</v>
      </c>
      <c r="D342" s="40" t="s">
        <v>28020</v>
      </c>
      <c r="E342" s="81">
        <f t="shared" si="37"/>
        <v>6</v>
      </c>
      <c r="F342" s="27" t="s">
        <v>27993</v>
      </c>
      <c r="G342" s="81">
        <f t="shared" ref="G342:G344" si="66">VLOOKUP(F342, $T$2:$U$110, 2, false)</f>
        <v>90</v>
      </c>
      <c r="H342" s="40"/>
      <c r="I342" s="79"/>
      <c r="J342" s="40" t="str">
        <f t="shared" ref="J342:J344" si="67">CONCATENATE(B342," - ",D342," - ",F342 )</f>
        <v>Hỏi thông tin shop - Cách thức bán (online, offline) - Bán hàng online</v>
      </c>
      <c r="K342" s="64" t="s">
        <v>1856</v>
      </c>
      <c r="L342" s="40" t="s">
        <v>28464</v>
      </c>
      <c r="M342" s="82">
        <v>1.0</v>
      </c>
      <c r="N342" s="40"/>
      <c r="O342" s="40"/>
      <c r="P342" s="40"/>
      <c r="Q342" s="40"/>
      <c r="R342" s="40"/>
      <c r="S342" s="40"/>
      <c r="T342" s="40"/>
      <c r="U342" s="40"/>
      <c r="V342" s="40"/>
      <c r="W342" s="40"/>
      <c r="X342" s="79"/>
      <c r="Y342" s="79"/>
      <c r="Z342" s="79"/>
      <c r="AA342" s="98"/>
      <c r="AB342" s="79"/>
      <c r="AC342" s="79"/>
      <c r="AD342" s="79"/>
      <c r="AE342" s="79"/>
    </row>
    <row r="343">
      <c r="A343" s="80"/>
      <c r="B343" s="40" t="s">
        <v>28053</v>
      </c>
      <c r="C343" s="81">
        <f t="shared" si="1"/>
        <v>12</v>
      </c>
      <c r="D343" s="40" t="s">
        <v>28020</v>
      </c>
      <c r="E343" s="81">
        <f t="shared" si="37"/>
        <v>6</v>
      </c>
      <c r="F343" s="27" t="s">
        <v>27998</v>
      </c>
      <c r="G343" s="81">
        <f t="shared" si="66"/>
        <v>2</v>
      </c>
      <c r="H343" s="40"/>
      <c r="I343" s="79"/>
      <c r="J343" s="40" t="str">
        <f t="shared" si="67"/>
        <v>Hỏi thông tin shop - Cách thức bán (online, offline) - Bán hàng offline</v>
      </c>
      <c r="K343" s="64" t="s">
        <v>1342</v>
      </c>
      <c r="L343" s="40" t="s">
        <v>28464</v>
      </c>
      <c r="M343" s="82">
        <v>1.0</v>
      </c>
      <c r="N343" s="40"/>
      <c r="O343" s="40"/>
      <c r="P343" s="40"/>
      <c r="Q343" s="40"/>
      <c r="R343" s="40"/>
      <c r="S343" s="40"/>
      <c r="T343" s="40"/>
      <c r="U343" s="40"/>
      <c r="V343" s="40"/>
      <c r="W343" s="40"/>
      <c r="X343" s="79"/>
      <c r="Y343" s="79"/>
      <c r="Z343" s="79"/>
      <c r="AA343" s="98"/>
      <c r="AB343" s="79"/>
      <c r="AC343" s="79"/>
      <c r="AD343" s="79"/>
      <c r="AE343" s="79"/>
    </row>
    <row r="344">
      <c r="A344" s="80"/>
      <c r="B344" s="40" t="s">
        <v>28053</v>
      </c>
      <c r="C344" s="81">
        <f t="shared" si="1"/>
        <v>12</v>
      </c>
      <c r="D344" s="40" t="s">
        <v>28020</v>
      </c>
      <c r="E344" s="81">
        <f t="shared" si="37"/>
        <v>6</v>
      </c>
      <c r="F344" s="27" t="s">
        <v>28177</v>
      </c>
      <c r="G344" s="81">
        <f t="shared" si="66"/>
        <v>41</v>
      </c>
      <c r="H344" s="40"/>
      <c r="I344" s="79"/>
      <c r="J344" s="40" t="str">
        <f t="shared" si="67"/>
        <v>Hỏi thông tin shop - Cách thức bán (online, offline) - Kênh bán hàng</v>
      </c>
      <c r="K344" s="64" t="s">
        <v>1248</v>
      </c>
      <c r="L344" s="40" t="s">
        <v>28464</v>
      </c>
      <c r="M344" s="82">
        <v>1.0</v>
      </c>
      <c r="N344" s="40"/>
      <c r="O344" s="40"/>
      <c r="P344" s="40"/>
      <c r="Q344" s="40"/>
      <c r="R344" s="40"/>
      <c r="S344" s="40"/>
      <c r="T344" s="40"/>
      <c r="U344" s="40"/>
      <c r="V344" s="40"/>
      <c r="W344" s="40"/>
      <c r="X344" s="79"/>
      <c r="Y344" s="79"/>
      <c r="Z344" s="79"/>
      <c r="AA344" s="98"/>
      <c r="AB344" s="79"/>
      <c r="AC344" s="79"/>
      <c r="AD344" s="79"/>
      <c r="AE344" s="79"/>
    </row>
    <row r="345">
      <c r="A345" s="80">
        <f t="shared" ref="A345:A346" si="68">INDEX($Y$1:$Y$980, MATCH(K345, $AA$1:$AA$980, 0))</f>
        <v>80</v>
      </c>
      <c r="B345" s="40" t="s">
        <v>28053</v>
      </c>
      <c r="C345" s="81">
        <f t="shared" si="1"/>
        <v>12</v>
      </c>
      <c r="D345" s="40" t="s">
        <v>28108</v>
      </c>
      <c r="E345" s="81">
        <f t="shared" si="37"/>
        <v>24</v>
      </c>
      <c r="F345" s="40"/>
      <c r="G345" s="79"/>
      <c r="H345" s="40"/>
      <c r="I345" s="79"/>
      <c r="J345" s="40" t="str">
        <f>CONCATENATE(B345," - ",D345)</f>
        <v>Hỏi thông tin shop - Địa chỉ shop</v>
      </c>
      <c r="K345" s="64" t="s">
        <v>1042</v>
      </c>
      <c r="L345" s="40" t="s">
        <v>28464</v>
      </c>
      <c r="M345" s="82">
        <v>1.0</v>
      </c>
      <c r="N345" s="40"/>
      <c r="O345" s="40"/>
      <c r="P345" s="40"/>
      <c r="Q345" s="40"/>
      <c r="R345" s="40"/>
      <c r="S345" s="40"/>
      <c r="T345" s="40"/>
      <c r="U345" s="40"/>
      <c r="V345" s="40"/>
      <c r="W345" s="40"/>
      <c r="X345" s="79"/>
      <c r="Y345" s="79"/>
      <c r="Z345" s="79"/>
      <c r="AA345" s="98"/>
      <c r="AB345" s="79"/>
      <c r="AC345" s="79"/>
      <c r="AD345" s="79"/>
      <c r="AE345" s="79"/>
    </row>
    <row r="346">
      <c r="A346" s="80">
        <f t="shared" si="68"/>
        <v>66</v>
      </c>
      <c r="B346" s="40" t="s">
        <v>28059</v>
      </c>
      <c r="C346" s="81">
        <f t="shared" si="1"/>
        <v>13</v>
      </c>
      <c r="D346" s="40" t="s">
        <v>28040</v>
      </c>
      <c r="E346" s="81">
        <f t="shared" si="37"/>
        <v>14</v>
      </c>
      <c r="F346" s="27" t="s">
        <v>28300</v>
      </c>
      <c r="G346" s="81">
        <f t="shared" ref="G346:G351" si="69">VLOOKUP(F346, $T$2:$U$110, 2, false)</f>
        <v>75</v>
      </c>
      <c r="H346" s="40"/>
      <c r="I346" s="79"/>
      <c r="J346" s="40" t="str">
        <f t="shared" ref="J346:J351" si="70">CONCATENATE(B346," - ",D346," - ",F346 )</f>
        <v>Chính sách bán hàng - Chính sách đổi trả - Thời gian đổi trả</v>
      </c>
      <c r="K346" s="95" t="s">
        <v>1260</v>
      </c>
      <c r="L346" s="40" t="s">
        <v>28465</v>
      </c>
      <c r="M346" s="82">
        <v>1.0</v>
      </c>
      <c r="N346" s="40"/>
      <c r="O346" s="40"/>
      <c r="P346" s="40"/>
      <c r="Q346" s="40"/>
      <c r="R346" s="40"/>
      <c r="S346" s="40"/>
      <c r="T346" s="40"/>
      <c r="U346" s="40"/>
      <c r="V346" s="40"/>
      <c r="W346" s="40"/>
      <c r="X346" s="79"/>
      <c r="Y346" s="79"/>
      <c r="Z346" s="79"/>
      <c r="AA346" s="98"/>
      <c r="AB346" s="79"/>
      <c r="AC346" s="79"/>
      <c r="AD346" s="79"/>
      <c r="AE346" s="79"/>
    </row>
    <row r="347">
      <c r="A347" s="80"/>
      <c r="B347" s="40" t="s">
        <v>28059</v>
      </c>
      <c r="C347" s="81">
        <f t="shared" si="1"/>
        <v>13</v>
      </c>
      <c r="D347" s="40" t="s">
        <v>28040</v>
      </c>
      <c r="E347" s="81">
        <f t="shared" si="37"/>
        <v>14</v>
      </c>
      <c r="F347" s="27" t="s">
        <v>28042</v>
      </c>
      <c r="G347" s="81">
        <f t="shared" si="69"/>
        <v>10</v>
      </c>
      <c r="H347" s="40"/>
      <c r="I347" s="79"/>
      <c r="J347" s="40" t="str">
        <f t="shared" si="70"/>
        <v>Chính sách bán hàng - Chính sách đổi trả - Chi phí đổi trả</v>
      </c>
      <c r="K347" s="95" t="s">
        <v>1495</v>
      </c>
      <c r="L347" s="40" t="s">
        <v>28465</v>
      </c>
      <c r="M347" s="82">
        <v>1.0</v>
      </c>
      <c r="N347" s="40"/>
      <c r="O347" s="79"/>
      <c r="P347" s="79"/>
      <c r="Q347" s="79"/>
      <c r="R347" s="79"/>
      <c r="S347" s="79"/>
      <c r="T347" s="79"/>
      <c r="U347" s="79"/>
      <c r="V347" s="79"/>
      <c r="W347" s="79"/>
      <c r="X347" s="79"/>
      <c r="Y347" s="79"/>
      <c r="Z347" s="79"/>
      <c r="AA347" s="98"/>
      <c r="AB347" s="79"/>
      <c r="AC347" s="79"/>
      <c r="AD347" s="79"/>
      <c r="AE347" s="79"/>
    </row>
    <row r="348">
      <c r="A348" s="80"/>
      <c r="B348" s="40" t="s">
        <v>28059</v>
      </c>
      <c r="C348" s="81">
        <f t="shared" si="1"/>
        <v>13</v>
      </c>
      <c r="D348" s="40" t="s">
        <v>28040</v>
      </c>
      <c r="E348" s="81">
        <f t="shared" si="37"/>
        <v>14</v>
      </c>
      <c r="F348" s="27" t="s">
        <v>28035</v>
      </c>
      <c r="G348" s="81">
        <f t="shared" si="69"/>
        <v>61</v>
      </c>
      <c r="H348" s="40"/>
      <c r="I348" s="79"/>
      <c r="J348" s="40" t="str">
        <f t="shared" si="70"/>
        <v>Chính sách bán hàng - Chính sách đổi trả - Quy trình đổi trả</v>
      </c>
      <c r="K348" s="95" t="s">
        <v>1360</v>
      </c>
      <c r="L348" s="40" t="s">
        <v>28465</v>
      </c>
      <c r="M348" s="82">
        <v>1.0</v>
      </c>
      <c r="N348" s="40"/>
      <c r="O348" s="40"/>
      <c r="P348" s="40"/>
      <c r="Q348" s="40"/>
      <c r="R348" s="40"/>
      <c r="S348" s="40"/>
      <c r="T348" s="40"/>
      <c r="U348" s="40"/>
      <c r="V348" s="40"/>
      <c r="W348" s="40"/>
      <c r="X348" s="79"/>
      <c r="Y348" s="79"/>
      <c r="Z348" s="79"/>
      <c r="AA348" s="98"/>
      <c r="AB348" s="79"/>
      <c r="AC348" s="79"/>
      <c r="AD348" s="79"/>
      <c r="AE348" s="79"/>
    </row>
    <row r="349">
      <c r="A349" s="80">
        <f t="shared" ref="A349:A351" si="71">INDEX($Y$1:$Y$980, MATCH(K349, $AA$1:$AA$980, 0))</f>
        <v>109</v>
      </c>
      <c r="B349" s="79" t="s">
        <v>28059</v>
      </c>
      <c r="C349" s="81">
        <f t="shared" si="1"/>
        <v>13</v>
      </c>
      <c r="D349" s="79" t="s">
        <v>28040</v>
      </c>
      <c r="E349" s="81">
        <f t="shared" si="37"/>
        <v>14</v>
      </c>
      <c r="F349" s="37" t="s">
        <v>28065</v>
      </c>
      <c r="G349" s="81">
        <f t="shared" si="69"/>
        <v>14</v>
      </c>
      <c r="H349" s="79"/>
      <c r="I349" s="79"/>
      <c r="J349" s="40" t="str">
        <f t="shared" si="70"/>
        <v>Chính sách bán hàng - Chính sách đổi trả - Chung</v>
      </c>
      <c r="K349" s="95" t="s">
        <v>1316</v>
      </c>
      <c r="L349" s="40" t="s">
        <v>28465</v>
      </c>
      <c r="M349" s="82">
        <v>1.0</v>
      </c>
      <c r="N349" s="40"/>
      <c r="O349" s="40"/>
      <c r="P349" s="40"/>
      <c r="Q349" s="40"/>
      <c r="R349" s="40"/>
      <c r="S349" s="40"/>
      <c r="T349" s="40"/>
      <c r="U349" s="40"/>
      <c r="V349" s="40"/>
      <c r="W349" s="40"/>
      <c r="X349" s="79"/>
      <c r="Y349" s="79"/>
      <c r="Z349" s="79"/>
      <c r="AA349" s="98"/>
      <c r="AB349" s="79"/>
      <c r="AC349" s="79"/>
      <c r="AD349" s="79"/>
      <c r="AE349" s="79"/>
    </row>
    <row r="350">
      <c r="A350" s="80">
        <f t="shared" si="71"/>
        <v>70</v>
      </c>
      <c r="B350" s="40" t="s">
        <v>28059</v>
      </c>
      <c r="C350" s="81">
        <f t="shared" si="1"/>
        <v>13</v>
      </c>
      <c r="D350" s="40" t="s">
        <v>28074</v>
      </c>
      <c r="E350" s="81">
        <f t="shared" si="37"/>
        <v>16</v>
      </c>
      <c r="F350" s="27" t="s">
        <v>28055</v>
      </c>
      <c r="G350" s="81">
        <f t="shared" si="69"/>
        <v>12</v>
      </c>
      <c r="H350" s="40"/>
      <c r="I350" s="79"/>
      <c r="J350" s="40" t="str">
        <f t="shared" si="70"/>
        <v>Chính sách bán hàng - Chính sách kiểm tra hàng - Chính sách xem hàng</v>
      </c>
      <c r="K350" s="95" t="s">
        <v>642</v>
      </c>
      <c r="L350" s="40" t="s">
        <v>28465</v>
      </c>
      <c r="M350" s="82">
        <v>1.0</v>
      </c>
      <c r="N350" s="40"/>
      <c r="O350" s="40"/>
      <c r="P350" s="40"/>
      <c r="Q350" s="40"/>
      <c r="R350" s="40"/>
      <c r="S350" s="40"/>
      <c r="T350" s="40"/>
      <c r="U350" s="40"/>
      <c r="V350" s="40"/>
      <c r="W350" s="40"/>
      <c r="X350" s="79"/>
      <c r="Y350" s="79"/>
      <c r="Z350" s="79"/>
      <c r="AA350" s="98"/>
      <c r="AB350" s="79"/>
      <c r="AC350" s="79"/>
      <c r="AD350" s="79"/>
      <c r="AE350" s="79"/>
    </row>
    <row r="351">
      <c r="A351" s="80">
        <f t="shared" si="71"/>
        <v>69</v>
      </c>
      <c r="B351" s="40" t="s">
        <v>28059</v>
      </c>
      <c r="C351" s="81">
        <f t="shared" si="1"/>
        <v>13</v>
      </c>
      <c r="D351" s="40" t="s">
        <v>28074</v>
      </c>
      <c r="E351" s="81">
        <f t="shared" si="37"/>
        <v>16</v>
      </c>
      <c r="F351" s="27" t="s">
        <v>28049</v>
      </c>
      <c r="G351" s="81">
        <f t="shared" si="69"/>
        <v>11</v>
      </c>
      <c r="H351" s="40"/>
      <c r="I351" s="79"/>
      <c r="J351" s="40" t="str">
        <f t="shared" si="70"/>
        <v>Chính sách bán hàng - Chính sách kiểm tra hàng - Chính sách thử hàng</v>
      </c>
      <c r="K351" s="95" t="s">
        <v>95</v>
      </c>
      <c r="L351" s="40" t="s">
        <v>28465</v>
      </c>
      <c r="M351" s="82">
        <v>1.0</v>
      </c>
      <c r="N351" s="40"/>
      <c r="O351" s="40"/>
      <c r="P351" s="40"/>
      <c r="Q351" s="40"/>
      <c r="R351" s="40"/>
      <c r="S351" s="40"/>
      <c r="T351" s="40"/>
      <c r="U351" s="40"/>
      <c r="V351" s="40"/>
      <c r="W351" s="40"/>
      <c r="X351" s="79"/>
      <c r="Y351" s="79"/>
      <c r="Z351" s="79"/>
      <c r="AA351" s="98"/>
      <c r="AB351" s="79"/>
      <c r="AC351" s="79"/>
      <c r="AD351" s="79"/>
      <c r="AE351" s="79"/>
    </row>
    <row r="352">
      <c r="A352" s="80"/>
      <c r="B352" s="40" t="s">
        <v>28059</v>
      </c>
      <c r="C352" s="81">
        <f t="shared" si="1"/>
        <v>13</v>
      </c>
      <c r="D352" s="40" t="s">
        <v>28069</v>
      </c>
      <c r="E352" s="81">
        <f t="shared" si="37"/>
        <v>15</v>
      </c>
      <c r="F352" s="40"/>
      <c r="G352" s="79"/>
      <c r="H352" s="40"/>
      <c r="I352" s="79"/>
      <c r="J352" s="40" t="str">
        <f>CONCATENATE(B352," - ",D352)</f>
        <v>Chính sách bán hàng - Chính sách hoàn tiền</v>
      </c>
      <c r="K352" s="95" t="s">
        <v>86</v>
      </c>
      <c r="L352" s="40" t="s">
        <v>28465</v>
      </c>
      <c r="M352" s="82">
        <v>1.0</v>
      </c>
      <c r="N352" s="40"/>
      <c r="O352" s="40"/>
      <c r="P352" s="40"/>
      <c r="Q352" s="40"/>
      <c r="R352" s="40"/>
      <c r="S352" s="40"/>
      <c r="T352" s="40"/>
      <c r="U352" s="40"/>
      <c r="V352" s="40"/>
      <c r="W352" s="40"/>
      <c r="X352" s="79"/>
      <c r="Y352" s="79"/>
      <c r="Z352" s="79"/>
      <c r="AA352" s="98"/>
      <c r="AB352" s="79"/>
      <c r="AC352" s="79"/>
      <c r="AD352" s="79"/>
      <c r="AE352" s="79"/>
    </row>
    <row r="353">
      <c r="A353" s="80"/>
      <c r="B353" s="40" t="s">
        <v>28059</v>
      </c>
      <c r="C353" s="81">
        <f t="shared" si="1"/>
        <v>13</v>
      </c>
      <c r="D353" s="40" t="s">
        <v>28060</v>
      </c>
      <c r="E353" s="81">
        <f t="shared" si="37"/>
        <v>13</v>
      </c>
      <c r="F353" s="27" t="s">
        <v>28004</v>
      </c>
      <c r="G353" s="81">
        <f t="shared" ref="G353:G363" si="72">VLOOKUP(F353, $T$2:$U$110, 2, false)</f>
        <v>3</v>
      </c>
      <c r="H353" s="40"/>
      <c r="I353" s="79"/>
      <c r="J353" s="40" t="str">
        <f t="shared" ref="J353:J363" si="73">CONCATENATE(B353," - ",D353," - ",F353 )</f>
        <v>Chính sách bán hàng - Chính sách bảo mật - Bảo mật thông tin cá nhân</v>
      </c>
      <c r="K353" s="95" t="s">
        <v>1334</v>
      </c>
      <c r="L353" s="40" t="s">
        <v>28465</v>
      </c>
      <c r="M353" s="82">
        <v>1.0</v>
      </c>
      <c r="N353" s="40"/>
      <c r="O353" s="40"/>
      <c r="P353" s="40"/>
      <c r="Q353" s="40"/>
      <c r="R353" s="40"/>
      <c r="S353" s="40"/>
      <c r="T353" s="40"/>
      <c r="U353" s="40"/>
      <c r="V353" s="40"/>
      <c r="W353" s="40"/>
      <c r="X353" s="79"/>
      <c r="Y353" s="79"/>
      <c r="Z353" s="79"/>
      <c r="AA353" s="98"/>
      <c r="AB353" s="79"/>
      <c r="AC353" s="79"/>
      <c r="AD353" s="79"/>
      <c r="AE353" s="79"/>
    </row>
    <row r="354">
      <c r="A354" s="80"/>
      <c r="B354" s="79" t="s">
        <v>28059</v>
      </c>
      <c r="C354" s="81">
        <f t="shared" si="1"/>
        <v>13</v>
      </c>
      <c r="D354" s="79" t="s">
        <v>28060</v>
      </c>
      <c r="E354" s="81">
        <f t="shared" si="37"/>
        <v>13</v>
      </c>
      <c r="F354" s="37" t="s">
        <v>28010</v>
      </c>
      <c r="G354" s="81">
        <f t="shared" si="72"/>
        <v>4</v>
      </c>
      <c r="H354" s="79"/>
      <c r="I354" s="79"/>
      <c r="J354" s="40" t="str">
        <f t="shared" si="73"/>
        <v>Chính sách bán hàng - Chính sách bảo mật - Bảo mật thông tin đơn hàng</v>
      </c>
      <c r="K354" s="95" t="s">
        <v>780</v>
      </c>
      <c r="L354" s="40" t="s">
        <v>28465</v>
      </c>
      <c r="M354" s="82">
        <v>1.0</v>
      </c>
      <c r="N354" s="40"/>
      <c r="O354" s="40"/>
      <c r="P354" s="40"/>
      <c r="Q354" s="40"/>
      <c r="R354" s="40"/>
      <c r="S354" s="40"/>
      <c r="T354" s="40"/>
      <c r="U354" s="40"/>
      <c r="V354" s="40"/>
      <c r="W354" s="40"/>
      <c r="X354" s="79"/>
      <c r="Y354" s="79"/>
      <c r="Z354" s="79"/>
      <c r="AA354" s="98"/>
      <c r="AB354" s="79"/>
      <c r="AC354" s="79"/>
      <c r="AD354" s="79"/>
      <c r="AE354" s="79"/>
    </row>
    <row r="355">
      <c r="A355" s="80"/>
      <c r="B355" s="79" t="s">
        <v>28059</v>
      </c>
      <c r="C355" s="81">
        <f t="shared" si="1"/>
        <v>13</v>
      </c>
      <c r="D355" s="79" t="s">
        <v>28054</v>
      </c>
      <c r="E355" s="81">
        <f t="shared" si="37"/>
        <v>12</v>
      </c>
      <c r="F355" s="37" t="s">
        <v>28309</v>
      </c>
      <c r="G355" s="81">
        <f t="shared" si="72"/>
        <v>78</v>
      </c>
      <c r="H355" s="79"/>
      <c r="I355" s="79"/>
      <c r="J355" s="40" t="str">
        <f t="shared" si="73"/>
        <v>Chính sách bán hàng - Chính sách bảo hành - Thời hạn bảo hành</v>
      </c>
      <c r="K355" s="95" t="s">
        <v>74</v>
      </c>
      <c r="L355" s="40" t="s">
        <v>28465</v>
      </c>
      <c r="M355" s="82">
        <v>1.0</v>
      </c>
      <c r="N355" s="40"/>
      <c r="O355" s="40"/>
      <c r="P355" s="40"/>
      <c r="Q355" s="40"/>
      <c r="R355" s="40"/>
      <c r="S355" s="40"/>
      <c r="T355" s="40"/>
      <c r="U355" s="40"/>
      <c r="V355" s="40"/>
      <c r="W355" s="40"/>
      <c r="X355" s="79"/>
      <c r="Y355" s="79"/>
      <c r="Z355" s="79"/>
      <c r="AA355" s="98"/>
      <c r="AB355" s="79"/>
      <c r="AC355" s="79"/>
      <c r="AD355" s="79"/>
      <c r="AE355" s="79"/>
    </row>
    <row r="356">
      <c r="A356" s="80"/>
      <c r="B356" s="79" t="s">
        <v>28059</v>
      </c>
      <c r="C356" s="81">
        <f t="shared" si="1"/>
        <v>13</v>
      </c>
      <c r="D356" s="79" t="s">
        <v>28054</v>
      </c>
      <c r="E356" s="81">
        <f t="shared" si="37"/>
        <v>12</v>
      </c>
      <c r="F356" s="37" t="s">
        <v>28243</v>
      </c>
      <c r="G356" s="81">
        <f t="shared" si="72"/>
        <v>56</v>
      </c>
      <c r="H356" s="79"/>
      <c r="I356" s="79"/>
      <c r="J356" s="40" t="str">
        <f t="shared" si="73"/>
        <v>Chính sách bán hàng - Chính sách bảo hành - Phạm vi bảo hành</v>
      </c>
      <c r="K356" s="95" t="s">
        <v>612</v>
      </c>
      <c r="L356" s="40" t="s">
        <v>28465</v>
      </c>
      <c r="M356" s="82">
        <v>1.0</v>
      </c>
      <c r="N356" s="40"/>
      <c r="O356" s="40"/>
      <c r="P356" s="40"/>
      <c r="Q356" s="40"/>
      <c r="R356" s="40"/>
      <c r="S356" s="40"/>
      <c r="T356" s="40"/>
      <c r="U356" s="40"/>
      <c r="V356" s="40"/>
      <c r="W356" s="40"/>
      <c r="X356" s="79"/>
      <c r="Y356" s="79"/>
      <c r="Z356" s="79"/>
      <c r="AA356" s="98"/>
      <c r="AB356" s="79"/>
      <c r="AC356" s="79"/>
      <c r="AD356" s="79"/>
      <c r="AE356" s="79"/>
    </row>
    <row r="357">
      <c r="A357" s="80"/>
      <c r="B357" s="79" t="s">
        <v>28059</v>
      </c>
      <c r="C357" s="81">
        <f t="shared" si="1"/>
        <v>13</v>
      </c>
      <c r="D357" s="79" t="s">
        <v>28054</v>
      </c>
      <c r="E357" s="81">
        <f t="shared" si="37"/>
        <v>12</v>
      </c>
      <c r="F357" s="37" t="s">
        <v>28165</v>
      </c>
      <c r="G357" s="81">
        <f t="shared" si="72"/>
        <v>38</v>
      </c>
      <c r="H357" s="79"/>
      <c r="I357" s="79"/>
      <c r="J357" s="40" t="str">
        <f t="shared" si="73"/>
        <v>Chính sách bán hàng - Chính sách bảo hành - Hình thức bảo hành</v>
      </c>
      <c r="K357" s="95" t="s">
        <v>1040</v>
      </c>
      <c r="L357" s="40" t="s">
        <v>28465</v>
      </c>
      <c r="M357" s="82">
        <v>1.0</v>
      </c>
      <c r="N357" s="40"/>
      <c r="O357" s="40"/>
      <c r="P357" s="40"/>
      <c r="Q357" s="40"/>
      <c r="R357" s="40"/>
      <c r="S357" s="40"/>
      <c r="T357" s="40"/>
      <c r="U357" s="40"/>
      <c r="V357" s="40"/>
      <c r="W357" s="40"/>
      <c r="X357" s="79"/>
      <c r="Y357" s="79"/>
      <c r="Z357" s="79"/>
      <c r="AA357" s="98"/>
      <c r="AB357" s="79"/>
      <c r="AC357" s="79"/>
      <c r="AD357" s="79"/>
      <c r="AE357" s="79"/>
    </row>
    <row r="358">
      <c r="A358" s="80"/>
      <c r="B358" s="79" t="s">
        <v>28059</v>
      </c>
      <c r="C358" s="81">
        <f t="shared" si="1"/>
        <v>13</v>
      </c>
      <c r="D358" s="79" t="s">
        <v>28054</v>
      </c>
      <c r="E358" s="81">
        <f t="shared" si="37"/>
        <v>12</v>
      </c>
      <c r="F358" s="37" t="s">
        <v>28256</v>
      </c>
      <c r="G358" s="81">
        <f t="shared" si="72"/>
        <v>60</v>
      </c>
      <c r="H358" s="79"/>
      <c r="I358" s="79"/>
      <c r="J358" s="40" t="str">
        <f t="shared" si="73"/>
        <v>Chính sách bán hàng - Chính sách bảo hành - Quy trình bảo hành</v>
      </c>
      <c r="K358" s="95" t="s">
        <v>6</v>
      </c>
      <c r="L358" s="40" t="s">
        <v>28465</v>
      </c>
      <c r="M358" s="82">
        <v>1.0</v>
      </c>
      <c r="N358" s="40"/>
      <c r="O358" s="40"/>
      <c r="P358" s="40"/>
      <c r="Q358" s="40"/>
      <c r="R358" s="40"/>
      <c r="S358" s="40"/>
      <c r="T358" s="40"/>
      <c r="U358" s="40"/>
      <c r="V358" s="40"/>
      <c r="W358" s="40"/>
      <c r="X358" s="79"/>
      <c r="Y358" s="79"/>
      <c r="Z358" s="79"/>
      <c r="AA358" s="98"/>
      <c r="AB358" s="79"/>
      <c r="AC358" s="79"/>
      <c r="AD358" s="79"/>
      <c r="AE358" s="79"/>
    </row>
    <row r="359">
      <c r="A359" s="80"/>
      <c r="B359" s="79" t="s">
        <v>28059</v>
      </c>
      <c r="C359" s="81">
        <f t="shared" si="1"/>
        <v>13</v>
      </c>
      <c r="D359" s="79" t="s">
        <v>28054</v>
      </c>
      <c r="E359" s="81">
        <f t="shared" si="37"/>
        <v>12</v>
      </c>
      <c r="F359" s="37" t="s">
        <v>28037</v>
      </c>
      <c r="G359" s="81">
        <f t="shared" si="72"/>
        <v>9</v>
      </c>
      <c r="H359" s="79"/>
      <c r="I359" s="79"/>
      <c r="J359" s="40" t="str">
        <f t="shared" si="73"/>
        <v>Chính sách bán hàng - Chính sách bảo hành - Chi phí bảo hành</v>
      </c>
      <c r="K359" s="95" t="s">
        <v>639</v>
      </c>
      <c r="L359" s="40" t="s">
        <v>28465</v>
      </c>
      <c r="M359" s="82">
        <v>1.0</v>
      </c>
      <c r="N359" s="40"/>
      <c r="O359" s="40"/>
      <c r="P359" s="40"/>
      <c r="Q359" s="40"/>
      <c r="R359" s="40"/>
      <c r="S359" s="40"/>
      <c r="T359" s="40"/>
      <c r="U359" s="40"/>
      <c r="V359" s="40"/>
      <c r="W359" s="40"/>
      <c r="X359" s="79"/>
      <c r="Y359" s="79"/>
      <c r="Z359" s="79"/>
      <c r="AA359" s="98"/>
      <c r="AB359" s="79"/>
      <c r="AC359" s="79"/>
      <c r="AD359" s="79"/>
      <c r="AE359" s="79"/>
    </row>
    <row r="360">
      <c r="A360" s="80"/>
      <c r="B360" s="79" t="s">
        <v>28059</v>
      </c>
      <c r="C360" s="81">
        <f t="shared" si="1"/>
        <v>13</v>
      </c>
      <c r="D360" s="79" t="s">
        <v>28085</v>
      </c>
      <c r="E360" s="81">
        <f t="shared" si="37"/>
        <v>19</v>
      </c>
      <c r="F360" s="37" t="s">
        <v>28150</v>
      </c>
      <c r="G360" s="81">
        <f t="shared" si="72"/>
        <v>34</v>
      </c>
      <c r="H360" s="79"/>
      <c r="I360" s="79"/>
      <c r="J360" s="40" t="str">
        <f t="shared" si="73"/>
        <v>Chính sách bán hàng - Chương trình khuyến mãi - Giám giá theo số lượng</v>
      </c>
      <c r="K360" s="95" t="s">
        <v>420</v>
      </c>
      <c r="L360" s="40" t="s">
        <v>28465</v>
      </c>
      <c r="M360" s="82">
        <v>1.0</v>
      </c>
      <c r="N360" s="40"/>
      <c r="O360" s="40"/>
      <c r="P360" s="40"/>
      <c r="Q360" s="40"/>
      <c r="R360" s="40"/>
      <c r="S360" s="40"/>
      <c r="T360" s="40"/>
      <c r="U360" s="40"/>
      <c r="V360" s="40"/>
      <c r="W360" s="40"/>
      <c r="X360" s="79"/>
      <c r="Y360" s="79"/>
      <c r="Z360" s="79"/>
      <c r="AA360" s="98"/>
      <c r="AB360" s="79"/>
      <c r="AC360" s="79"/>
      <c r="AD360" s="79"/>
      <c r="AE360" s="79"/>
    </row>
    <row r="361">
      <c r="A361" s="80"/>
      <c r="B361" s="79" t="s">
        <v>28059</v>
      </c>
      <c r="C361" s="81">
        <f t="shared" si="1"/>
        <v>13</v>
      </c>
      <c r="D361" s="79" t="s">
        <v>28085</v>
      </c>
      <c r="E361" s="81">
        <f t="shared" si="37"/>
        <v>19</v>
      </c>
      <c r="F361" s="37" t="s">
        <v>28183</v>
      </c>
      <c r="G361" s="81">
        <f t="shared" si="72"/>
        <v>43</v>
      </c>
      <c r="H361" s="79"/>
      <c r="I361" s="79"/>
      <c r="J361" s="40" t="str">
        <f t="shared" si="73"/>
        <v>Chính sách bán hàng - Chương trình khuyến mãi - Khách hàng thân thiết</v>
      </c>
      <c r="K361" s="95" t="s">
        <v>25664</v>
      </c>
      <c r="L361" s="40" t="s">
        <v>28398</v>
      </c>
      <c r="M361" s="82">
        <v>1.0</v>
      </c>
      <c r="N361" s="40"/>
      <c r="O361" s="40"/>
      <c r="P361" s="40"/>
      <c r="Q361" s="40"/>
      <c r="R361" s="40"/>
      <c r="S361" s="40"/>
      <c r="T361" s="40"/>
      <c r="U361" s="40"/>
      <c r="V361" s="40"/>
      <c r="W361" s="40"/>
      <c r="X361" s="79"/>
      <c r="Y361" s="79"/>
      <c r="Z361" s="79"/>
      <c r="AA361" s="98"/>
      <c r="AB361" s="79"/>
      <c r="AC361" s="79"/>
      <c r="AD361" s="79"/>
      <c r="AE361" s="79"/>
    </row>
    <row r="362">
      <c r="A362" s="80"/>
      <c r="B362" s="79" t="s">
        <v>28059</v>
      </c>
      <c r="C362" s="81">
        <f t="shared" si="1"/>
        <v>13</v>
      </c>
      <c r="D362" s="79" t="s">
        <v>28085</v>
      </c>
      <c r="E362" s="81">
        <f t="shared" si="37"/>
        <v>19</v>
      </c>
      <c r="F362" s="37" t="s">
        <v>28223</v>
      </c>
      <c r="G362" s="81">
        <f t="shared" si="72"/>
        <v>51</v>
      </c>
      <c r="H362" s="79"/>
      <c r="I362" s="79"/>
      <c r="J362" s="40" t="str">
        <f t="shared" si="73"/>
        <v>Chính sách bán hàng - Chương trình khuyến mãi - Ngày lễ</v>
      </c>
      <c r="K362" s="95" t="s">
        <v>714</v>
      </c>
      <c r="L362" s="40" t="s">
        <v>28398</v>
      </c>
      <c r="M362" s="82">
        <v>1.0</v>
      </c>
      <c r="N362" s="40"/>
      <c r="O362" s="40"/>
      <c r="P362" s="40"/>
      <c r="Q362" s="40"/>
      <c r="R362" s="40"/>
      <c r="S362" s="40"/>
      <c r="T362" s="40"/>
      <c r="U362" s="40"/>
      <c r="V362" s="40"/>
      <c r="W362" s="40"/>
      <c r="X362" s="79"/>
      <c r="Y362" s="79"/>
      <c r="Z362" s="79"/>
      <c r="AA362" s="98"/>
      <c r="AB362" s="79"/>
      <c r="AC362" s="79"/>
      <c r="AD362" s="79"/>
      <c r="AE362" s="79"/>
    </row>
    <row r="363">
      <c r="A363" s="80"/>
      <c r="B363" s="79" t="s">
        <v>28059</v>
      </c>
      <c r="C363" s="81">
        <f t="shared" si="1"/>
        <v>13</v>
      </c>
      <c r="D363" s="79" t="s">
        <v>28085</v>
      </c>
      <c r="E363" s="81">
        <f t="shared" si="37"/>
        <v>19</v>
      </c>
      <c r="F363" s="37" t="s">
        <v>28065</v>
      </c>
      <c r="G363" s="81">
        <f t="shared" si="72"/>
        <v>14</v>
      </c>
      <c r="H363" s="79"/>
      <c r="I363" s="79"/>
      <c r="J363" s="40" t="str">
        <f t="shared" si="73"/>
        <v>Chính sách bán hàng - Chương trình khuyến mãi - Chung</v>
      </c>
      <c r="K363" s="95" t="s">
        <v>941</v>
      </c>
      <c r="L363" s="40" t="s">
        <v>28398</v>
      </c>
      <c r="M363" s="82">
        <v>1.0</v>
      </c>
      <c r="N363" s="40"/>
      <c r="O363" s="40"/>
      <c r="P363" s="40"/>
      <c r="Q363" s="40"/>
      <c r="R363" s="40"/>
      <c r="S363" s="40"/>
      <c r="T363" s="40"/>
      <c r="U363" s="40"/>
      <c r="V363" s="40"/>
      <c r="W363" s="40"/>
      <c r="X363" s="79"/>
      <c r="Y363" s="79"/>
      <c r="Z363" s="79"/>
      <c r="AA363" s="98"/>
      <c r="AB363" s="79"/>
      <c r="AC363" s="79"/>
      <c r="AD363" s="79"/>
      <c r="AE363" s="79"/>
    </row>
    <row r="364">
      <c r="A364" s="80">
        <f t="array" ref="A364">INDEX($Y$1:$Y$980, MATCH(K364, $AA$1:$AA$980, 0))</f>
        <v>12</v>
      </c>
      <c r="B364" s="79" t="s">
        <v>28059</v>
      </c>
      <c r="C364" s="81">
        <f t="shared" si="1"/>
        <v>13</v>
      </c>
      <c r="D364" s="79" t="s">
        <v>28085</v>
      </c>
      <c r="E364" s="81">
        <f t="shared" si="37"/>
        <v>19</v>
      </c>
      <c r="F364" s="79"/>
      <c r="G364" s="79"/>
      <c r="H364" s="79"/>
      <c r="I364" s="79"/>
      <c r="J364" s="40" t="str">
        <f t="shared" ref="J364:J374" si="74">CONCATENATE(B364," - ",D364)</f>
        <v>Chính sách bán hàng - Chương trình khuyến mãi</v>
      </c>
      <c r="K364" s="95" t="s">
        <v>23672</v>
      </c>
      <c r="L364" s="40" t="s">
        <v>28398</v>
      </c>
      <c r="M364" s="82">
        <v>1.0</v>
      </c>
      <c r="N364" s="40"/>
      <c r="O364" s="40"/>
      <c r="P364" s="40"/>
      <c r="Q364" s="40"/>
      <c r="R364" s="40"/>
      <c r="S364" s="40"/>
      <c r="T364" s="40"/>
      <c r="U364" s="40"/>
      <c r="V364" s="40"/>
      <c r="W364" s="40"/>
      <c r="X364" s="79"/>
      <c r="Y364" s="79"/>
      <c r="Z364" s="79"/>
      <c r="AA364" s="98"/>
      <c r="AB364" s="79"/>
      <c r="AC364" s="79"/>
      <c r="AD364" s="79"/>
      <c r="AE364" s="79"/>
    </row>
    <row r="365">
      <c r="A365" s="80"/>
      <c r="B365" s="79" t="s">
        <v>28064</v>
      </c>
      <c r="C365" s="81">
        <f t="shared" si="1"/>
        <v>14</v>
      </c>
      <c r="D365" s="79" t="s">
        <v>28077</v>
      </c>
      <c r="E365" s="81">
        <f t="shared" si="37"/>
        <v>67</v>
      </c>
      <c r="F365" s="79"/>
      <c r="G365" s="79"/>
      <c r="H365" s="79"/>
      <c r="I365" s="79"/>
      <c r="J365" s="40" t="str">
        <f t="shared" si="74"/>
        <v>Thay đổi thông tin đơn hàng - Sản phẩm</v>
      </c>
      <c r="K365" s="64" t="s">
        <v>6852</v>
      </c>
      <c r="L365" s="40" t="s">
        <v>28466</v>
      </c>
      <c r="M365" s="82">
        <v>1.0</v>
      </c>
      <c r="N365" s="40"/>
      <c r="O365" s="40"/>
      <c r="P365" s="40"/>
      <c r="Q365" s="40"/>
      <c r="R365" s="40"/>
      <c r="S365" s="40"/>
      <c r="T365" s="40"/>
      <c r="U365" s="40"/>
      <c r="V365" s="40"/>
      <c r="W365" s="40"/>
      <c r="X365" s="79"/>
      <c r="Y365" s="79"/>
      <c r="Z365" s="79"/>
      <c r="AA365" s="98"/>
      <c r="AB365" s="79"/>
      <c r="AC365" s="79"/>
      <c r="AD365" s="79"/>
      <c r="AE365" s="79"/>
    </row>
    <row r="366">
      <c r="A366" s="80">
        <f t="shared" ref="A366:A372" si="75">INDEX($Y$1:$Y$980, MATCH(K366, $AA$1:$AA$980, 0))</f>
        <v>72</v>
      </c>
      <c r="B366" s="79" t="s">
        <v>28064</v>
      </c>
      <c r="C366" s="81">
        <f t="shared" si="1"/>
        <v>14</v>
      </c>
      <c r="D366" s="79" t="s">
        <v>28164</v>
      </c>
      <c r="E366" s="81">
        <f t="shared" si="37"/>
        <v>50</v>
      </c>
      <c r="F366" s="79"/>
      <c r="G366" s="79"/>
      <c r="H366" s="79"/>
      <c r="I366" s="79"/>
      <c r="J366" s="40" t="str">
        <f t="shared" si="74"/>
        <v>Thay đổi thông tin đơn hàng - Kích thước</v>
      </c>
      <c r="K366" s="64" t="s">
        <v>722</v>
      </c>
      <c r="L366" s="40" t="s">
        <v>28466</v>
      </c>
      <c r="M366" s="82">
        <v>1.0</v>
      </c>
      <c r="N366" s="40"/>
      <c r="O366" s="40"/>
      <c r="P366" s="40"/>
      <c r="Q366" s="40"/>
      <c r="R366" s="40"/>
      <c r="S366" s="40"/>
      <c r="T366" s="40"/>
      <c r="U366" s="40"/>
      <c r="V366" s="40"/>
      <c r="W366" s="40"/>
      <c r="X366" s="79"/>
      <c r="Y366" s="79"/>
      <c r="Z366" s="79"/>
      <c r="AA366" s="98"/>
      <c r="AB366" s="79"/>
      <c r="AC366" s="79"/>
      <c r="AD366" s="79"/>
      <c r="AE366" s="79"/>
    </row>
    <row r="367">
      <c r="A367" s="80">
        <f t="shared" si="75"/>
        <v>95</v>
      </c>
      <c r="B367" s="79" t="s">
        <v>28064</v>
      </c>
      <c r="C367" s="81">
        <f t="shared" si="1"/>
        <v>14</v>
      </c>
      <c r="D367" s="79" t="s">
        <v>28160</v>
      </c>
      <c r="E367" s="81">
        <f t="shared" si="37"/>
        <v>49</v>
      </c>
      <c r="F367" s="79"/>
      <c r="G367" s="79"/>
      <c r="H367" s="79"/>
      <c r="I367" s="79"/>
      <c r="J367" s="40" t="str">
        <f t="shared" si="74"/>
        <v>Thay đổi thông tin đơn hàng - Kích cỡ</v>
      </c>
      <c r="K367" s="64" t="s">
        <v>416</v>
      </c>
      <c r="L367" s="40" t="s">
        <v>28466</v>
      </c>
      <c r="M367" s="82">
        <v>1.0</v>
      </c>
      <c r="N367" s="40"/>
      <c r="O367" s="40"/>
      <c r="P367" s="40"/>
      <c r="Q367" s="40"/>
      <c r="R367" s="40"/>
      <c r="S367" s="40"/>
      <c r="T367" s="40"/>
      <c r="U367" s="40"/>
      <c r="V367" s="40"/>
      <c r="W367" s="40"/>
      <c r="X367" s="79"/>
      <c r="Y367" s="79"/>
      <c r="Z367" s="79"/>
      <c r="AA367" s="98"/>
      <c r="AB367" s="79"/>
      <c r="AC367" s="79"/>
      <c r="AD367" s="79"/>
      <c r="AE367" s="79"/>
    </row>
    <row r="368">
      <c r="A368" s="80">
        <f t="shared" si="75"/>
        <v>71</v>
      </c>
      <c r="B368" s="79" t="s">
        <v>28064</v>
      </c>
      <c r="C368" s="81">
        <f t="shared" si="1"/>
        <v>14</v>
      </c>
      <c r="D368" s="79" t="s">
        <v>27959</v>
      </c>
      <c r="E368" s="81">
        <f t="shared" si="37"/>
        <v>71</v>
      </c>
      <c r="F368" s="79"/>
      <c r="G368" s="79"/>
      <c r="H368" s="79"/>
      <c r="I368" s="79"/>
      <c r="J368" s="40" t="str">
        <f t="shared" si="74"/>
        <v>Thay đổi thông tin đơn hàng - Số lượng</v>
      </c>
      <c r="K368" s="64" t="s">
        <v>874</v>
      </c>
      <c r="L368" s="40" t="s">
        <v>28466</v>
      </c>
      <c r="M368" s="82">
        <v>1.0</v>
      </c>
      <c r="N368" s="40"/>
      <c r="O368" s="40"/>
      <c r="P368" s="40"/>
      <c r="Q368" s="40"/>
      <c r="R368" s="40"/>
      <c r="S368" s="40"/>
      <c r="T368" s="40"/>
      <c r="U368" s="40"/>
      <c r="V368" s="40"/>
      <c r="W368" s="40"/>
      <c r="X368" s="79"/>
      <c r="Y368" s="79"/>
      <c r="Z368" s="79"/>
      <c r="AA368" s="98"/>
      <c r="AB368" s="79"/>
      <c r="AC368" s="79"/>
      <c r="AD368" s="79"/>
      <c r="AE368" s="79"/>
    </row>
    <row r="369">
      <c r="A369" s="80">
        <f t="shared" si="75"/>
        <v>73</v>
      </c>
      <c r="B369" s="79" t="s">
        <v>28064</v>
      </c>
      <c r="C369" s="81">
        <f t="shared" si="1"/>
        <v>14</v>
      </c>
      <c r="D369" s="79" t="s">
        <v>28078</v>
      </c>
      <c r="E369" s="81">
        <f t="shared" si="37"/>
        <v>55</v>
      </c>
      <c r="F369" s="79"/>
      <c r="G369" s="79"/>
      <c r="H369" s="79"/>
      <c r="I369" s="79"/>
      <c r="J369" s="40" t="str">
        <f t="shared" si="74"/>
        <v>Thay đổi thông tin đơn hàng - Màu sắc</v>
      </c>
      <c r="K369" s="64" t="s">
        <v>188</v>
      </c>
      <c r="L369" s="40" t="s">
        <v>28466</v>
      </c>
      <c r="M369" s="82">
        <v>1.0</v>
      </c>
      <c r="N369" s="40"/>
      <c r="O369" s="40"/>
      <c r="P369" s="40"/>
      <c r="Q369" s="40"/>
      <c r="R369" s="40"/>
      <c r="S369" s="40"/>
      <c r="T369" s="40"/>
      <c r="U369" s="40"/>
      <c r="V369" s="40"/>
      <c r="W369" s="40"/>
      <c r="X369" s="79"/>
      <c r="Y369" s="79"/>
      <c r="Z369" s="79"/>
      <c r="AA369" s="98"/>
      <c r="AB369" s="79"/>
      <c r="AC369" s="79"/>
      <c r="AD369" s="79"/>
      <c r="AE369" s="79"/>
    </row>
    <row r="370">
      <c r="A370" s="80">
        <f t="shared" si="75"/>
        <v>74</v>
      </c>
      <c r="B370" s="40" t="s">
        <v>28064</v>
      </c>
      <c r="C370" s="81">
        <f t="shared" si="1"/>
        <v>14</v>
      </c>
      <c r="D370" s="40" t="s">
        <v>28104</v>
      </c>
      <c r="E370" s="81">
        <f t="shared" si="37"/>
        <v>23</v>
      </c>
      <c r="F370" s="40"/>
      <c r="G370" s="79"/>
      <c r="H370" s="40"/>
      <c r="I370" s="79"/>
      <c r="J370" s="40" t="str">
        <f t="shared" si="74"/>
        <v>Thay đổi thông tin đơn hàng - Địa chỉ nhận hàng</v>
      </c>
      <c r="K370" s="64" t="s">
        <v>42</v>
      </c>
      <c r="L370" s="40" t="s">
        <v>28466</v>
      </c>
      <c r="M370" s="82">
        <v>1.0</v>
      </c>
      <c r="N370" s="40"/>
      <c r="O370" s="40"/>
      <c r="P370" s="40"/>
      <c r="Q370" s="40"/>
      <c r="R370" s="40"/>
      <c r="S370" s="40"/>
      <c r="T370" s="40"/>
      <c r="U370" s="40"/>
      <c r="V370" s="40"/>
      <c r="W370" s="40"/>
      <c r="X370" s="79"/>
      <c r="Y370" s="79"/>
      <c r="Z370" s="79"/>
      <c r="AA370" s="98"/>
      <c r="AB370" s="79"/>
      <c r="AC370" s="79"/>
      <c r="AD370" s="79"/>
      <c r="AE370" s="79"/>
    </row>
    <row r="371">
      <c r="A371" s="80">
        <f t="shared" si="75"/>
        <v>75</v>
      </c>
      <c r="B371" s="40" t="s">
        <v>28064</v>
      </c>
      <c r="C371" s="81">
        <f t="shared" si="1"/>
        <v>14</v>
      </c>
      <c r="D371" s="40" t="s">
        <v>28285</v>
      </c>
      <c r="E371" s="81">
        <f t="shared" si="37"/>
        <v>70</v>
      </c>
      <c r="F371" s="40"/>
      <c r="G371" s="79"/>
      <c r="H371" s="40"/>
      <c r="I371" s="79"/>
      <c r="J371" s="40" t="str">
        <f t="shared" si="74"/>
        <v>Thay đổi thông tin đơn hàng - Số điện thoại nhận hàng</v>
      </c>
      <c r="K371" s="64" t="s">
        <v>121</v>
      </c>
      <c r="L371" s="40" t="s">
        <v>28466</v>
      </c>
      <c r="M371" s="82">
        <v>1.0</v>
      </c>
      <c r="N371" s="40"/>
      <c r="O371" s="40"/>
      <c r="P371" s="40"/>
      <c r="Q371" s="40"/>
      <c r="R371" s="40"/>
      <c r="S371" s="40"/>
      <c r="T371" s="40"/>
      <c r="U371" s="40"/>
      <c r="V371" s="40"/>
      <c r="W371" s="40"/>
      <c r="X371" s="79"/>
      <c r="Y371" s="79"/>
      <c r="Z371" s="79"/>
      <c r="AA371" s="98"/>
      <c r="AB371" s="79"/>
      <c r="AC371" s="79"/>
      <c r="AD371" s="79"/>
      <c r="AE371" s="79"/>
    </row>
    <row r="372">
      <c r="A372" s="80">
        <f t="shared" si="75"/>
        <v>90</v>
      </c>
      <c r="B372" s="40" t="s">
        <v>28064</v>
      </c>
      <c r="C372" s="81">
        <f t="shared" si="1"/>
        <v>14</v>
      </c>
      <c r="D372" s="40" t="s">
        <v>28296</v>
      </c>
      <c r="E372" s="81">
        <f t="shared" si="37"/>
        <v>74</v>
      </c>
      <c r="F372" s="40"/>
      <c r="G372" s="79"/>
      <c r="H372" s="40"/>
      <c r="I372" s="79"/>
      <c r="J372" s="40" t="str">
        <f t="shared" si="74"/>
        <v>Thay đổi thông tin đơn hàng - Tên người nhận</v>
      </c>
      <c r="K372" s="64" t="s">
        <v>117</v>
      </c>
      <c r="L372" s="40" t="s">
        <v>28466</v>
      </c>
      <c r="M372" s="82">
        <v>1.0</v>
      </c>
      <c r="N372" s="40"/>
      <c r="O372" s="40"/>
      <c r="P372" s="40"/>
      <c r="Q372" s="40"/>
      <c r="R372" s="40"/>
      <c r="S372" s="40"/>
      <c r="T372" s="40"/>
      <c r="U372" s="40"/>
      <c r="V372" s="40"/>
      <c r="W372" s="40"/>
      <c r="X372" s="79"/>
      <c r="Y372" s="79"/>
      <c r="Z372" s="79"/>
      <c r="AA372" s="98"/>
      <c r="AB372" s="79"/>
      <c r="AC372" s="79"/>
      <c r="AD372" s="79"/>
      <c r="AE372" s="79"/>
    </row>
    <row r="373">
      <c r="A373" s="80"/>
      <c r="B373" s="40" t="s">
        <v>28064</v>
      </c>
      <c r="C373" s="81">
        <f t="shared" si="1"/>
        <v>14</v>
      </c>
      <c r="D373" s="40" t="s">
        <v>28266</v>
      </c>
      <c r="E373" s="81">
        <f t="shared" si="37"/>
        <v>64</v>
      </c>
      <c r="F373" s="40"/>
      <c r="G373" s="79"/>
      <c r="H373" s="40"/>
      <c r="I373" s="79"/>
      <c r="J373" s="40" t="str">
        <f t="shared" si="74"/>
        <v>Thay đổi thông tin đơn hàng - Phương thức thanh toán</v>
      </c>
      <c r="K373" s="64" t="s">
        <v>1356</v>
      </c>
      <c r="L373" s="40" t="s">
        <v>28466</v>
      </c>
      <c r="M373" s="82">
        <v>1.0</v>
      </c>
      <c r="N373" s="40"/>
      <c r="O373" s="40"/>
      <c r="P373" s="40"/>
      <c r="Q373" s="40"/>
      <c r="R373" s="40"/>
      <c r="S373" s="40"/>
      <c r="T373" s="40"/>
      <c r="U373" s="40"/>
      <c r="V373" s="40"/>
      <c r="W373" s="40"/>
      <c r="X373" s="79"/>
      <c r="Y373" s="79"/>
      <c r="Z373" s="79"/>
      <c r="AA373" s="98"/>
      <c r="AB373" s="79"/>
      <c r="AC373" s="79"/>
      <c r="AD373" s="79"/>
      <c r="AE373" s="79"/>
    </row>
    <row r="374">
      <c r="A374" s="80">
        <f t="shared" ref="A374:A379" si="76">INDEX($Y$1:$Y$980, MATCH(K374, $AA$1:$AA$980, 0))</f>
        <v>27</v>
      </c>
      <c r="B374" s="40" t="s">
        <v>28064</v>
      </c>
      <c r="C374" s="81">
        <f t="shared" si="1"/>
        <v>14</v>
      </c>
      <c r="D374" s="40" t="s">
        <v>28304</v>
      </c>
      <c r="E374" s="81">
        <f t="shared" si="37"/>
        <v>77</v>
      </c>
      <c r="F374" s="40"/>
      <c r="G374" s="79"/>
      <c r="H374" s="40"/>
      <c r="I374" s="79"/>
      <c r="J374" s="40" t="str">
        <f t="shared" si="74"/>
        <v>Thay đổi thông tin đơn hàng - Thời gian nhận hàng</v>
      </c>
      <c r="K374" s="64" t="s">
        <v>733</v>
      </c>
      <c r="L374" s="40" t="s">
        <v>28466</v>
      </c>
      <c r="M374" s="82">
        <v>1.0</v>
      </c>
      <c r="N374" s="40"/>
      <c r="O374" s="40"/>
      <c r="P374" s="40"/>
      <c r="Q374" s="40"/>
      <c r="R374" s="40"/>
      <c r="S374" s="40"/>
      <c r="T374" s="40"/>
      <c r="U374" s="40"/>
      <c r="V374" s="40"/>
      <c r="W374" s="40"/>
      <c r="X374" s="79"/>
      <c r="Y374" s="79"/>
      <c r="Z374" s="79"/>
      <c r="AA374" s="98"/>
      <c r="AB374" s="79"/>
      <c r="AC374" s="79"/>
      <c r="AD374" s="79"/>
      <c r="AE374" s="79"/>
    </row>
    <row r="375">
      <c r="A375" s="80">
        <f t="shared" si="76"/>
        <v>32</v>
      </c>
      <c r="B375" s="40" t="s">
        <v>29</v>
      </c>
      <c r="C375" s="81">
        <f t="shared" si="1"/>
        <v>15</v>
      </c>
      <c r="D375" s="40"/>
      <c r="E375" s="79"/>
      <c r="F375" s="40"/>
      <c r="G375" s="79"/>
      <c r="H375" s="40"/>
      <c r="I375" s="79"/>
      <c r="J375" s="40" t="str">
        <f>CONCATENATE(B375 )</f>
        <v>Khác</v>
      </c>
      <c r="K375" s="64" t="s">
        <v>29</v>
      </c>
      <c r="L375" s="40" t="s">
        <v>28467</v>
      </c>
      <c r="M375" s="82">
        <v>1.0</v>
      </c>
      <c r="N375" s="40"/>
      <c r="O375" s="40"/>
      <c r="P375" s="40"/>
      <c r="Q375" s="40"/>
      <c r="R375" s="40"/>
      <c r="S375" s="40"/>
      <c r="T375" s="40"/>
      <c r="U375" s="40"/>
      <c r="V375" s="40"/>
      <c r="W375" s="40"/>
      <c r="X375" s="79"/>
      <c r="Y375" s="79"/>
      <c r="Z375" s="79"/>
      <c r="AA375" s="98"/>
      <c r="AB375" s="79"/>
      <c r="AC375" s="79"/>
      <c r="AD375" s="79"/>
      <c r="AE375" s="79"/>
    </row>
    <row r="376">
      <c r="A376" s="80">
        <f t="shared" si="76"/>
        <v>14</v>
      </c>
      <c r="B376" s="40" t="s">
        <v>28073</v>
      </c>
      <c r="C376" s="81">
        <f t="shared" si="1"/>
        <v>16</v>
      </c>
      <c r="D376" s="40" t="s">
        <v>28308</v>
      </c>
      <c r="E376" s="81">
        <f t="shared" ref="E376:E379" si="77">VLOOKUP(D376, $R$2:$S$110, 2, false)</f>
        <v>78</v>
      </c>
      <c r="F376" s="40"/>
      <c r="G376" s="79"/>
      <c r="H376" s="40"/>
      <c r="I376" s="79"/>
      <c r="J376" s="40" t="str">
        <f t="shared" ref="J376:J379" si="78">CONCATENATE(B376," - ",D376)</f>
        <v>Hỏi vận chuyển - Thời gian vận chuyển</v>
      </c>
      <c r="K376" s="64" t="s">
        <v>11797</v>
      </c>
      <c r="L376" s="40" t="s">
        <v>28468</v>
      </c>
      <c r="M376" s="82">
        <v>1.0</v>
      </c>
      <c r="N376" s="40"/>
      <c r="O376" s="40"/>
      <c r="P376" s="40"/>
      <c r="Q376" s="40"/>
      <c r="R376" s="40"/>
      <c r="S376" s="40"/>
      <c r="T376" s="40"/>
      <c r="U376" s="40"/>
      <c r="V376" s="40"/>
      <c r="W376" s="40"/>
      <c r="X376" s="79"/>
      <c r="Y376" s="79"/>
      <c r="Z376" s="79"/>
      <c r="AA376" s="98"/>
      <c r="AB376" s="79"/>
      <c r="AC376" s="79"/>
      <c r="AD376" s="79"/>
      <c r="AE376" s="79"/>
    </row>
    <row r="377">
      <c r="A377" s="80">
        <f t="shared" si="76"/>
        <v>13</v>
      </c>
      <c r="B377" s="40" t="s">
        <v>28073</v>
      </c>
      <c r="C377" s="81">
        <f t="shared" si="1"/>
        <v>16</v>
      </c>
      <c r="D377" s="40" t="s">
        <v>28247</v>
      </c>
      <c r="E377" s="81">
        <f t="shared" si="77"/>
        <v>62</v>
      </c>
      <c r="F377" s="40"/>
      <c r="G377" s="79"/>
      <c r="H377" s="40"/>
      <c r="I377" s="79"/>
      <c r="J377" s="40" t="str">
        <f t="shared" si="78"/>
        <v>Hỏi vận chuyển - Phí ship</v>
      </c>
      <c r="K377" s="64" t="s">
        <v>356</v>
      </c>
      <c r="L377" s="40" t="s">
        <v>28468</v>
      </c>
      <c r="M377" s="82">
        <v>1.0</v>
      </c>
      <c r="N377" s="40"/>
      <c r="O377" s="40"/>
      <c r="P377" s="40"/>
      <c r="Q377" s="40"/>
      <c r="R377" s="40"/>
      <c r="S377" s="40"/>
      <c r="T377" s="40"/>
      <c r="U377" s="40"/>
      <c r="V377" s="40"/>
      <c r="W377" s="40"/>
      <c r="X377" s="79"/>
      <c r="Y377" s="79"/>
      <c r="Z377" s="79"/>
      <c r="AA377" s="98"/>
      <c r="AB377" s="79"/>
      <c r="AC377" s="79"/>
      <c r="AD377" s="79"/>
      <c r="AE377" s="79"/>
    </row>
    <row r="378">
      <c r="A378" s="80">
        <f t="shared" si="76"/>
        <v>15</v>
      </c>
      <c r="B378" s="40" t="s">
        <v>28073</v>
      </c>
      <c r="C378" s="81">
        <f t="shared" si="1"/>
        <v>16</v>
      </c>
      <c r="D378" s="40" t="s">
        <v>27997</v>
      </c>
      <c r="E378" s="81">
        <f t="shared" si="77"/>
        <v>2</v>
      </c>
      <c r="F378" s="40"/>
      <c r="G378" s="79"/>
      <c r="H378" s="40"/>
      <c r="I378" s="79"/>
      <c r="J378" s="40" t="str">
        <f t="shared" si="78"/>
        <v>Hỏi vận chuyển - Bên vận chuyển </v>
      </c>
      <c r="K378" s="64" t="s">
        <v>1585</v>
      </c>
      <c r="L378" s="40" t="s">
        <v>28468</v>
      </c>
      <c r="M378" s="82">
        <v>1.0</v>
      </c>
      <c r="N378" s="40"/>
      <c r="O378" s="40"/>
      <c r="P378" s="40"/>
      <c r="Q378" s="40"/>
      <c r="R378" s="40"/>
      <c r="S378" s="40"/>
      <c r="T378" s="40"/>
      <c r="U378" s="40"/>
      <c r="V378" s="40"/>
      <c r="W378" s="40"/>
      <c r="X378" s="79"/>
      <c r="Y378" s="79"/>
      <c r="Z378" s="79"/>
      <c r="AA378" s="98"/>
      <c r="AB378" s="79"/>
      <c r="AC378" s="79"/>
      <c r="AD378" s="79"/>
      <c r="AE378" s="79"/>
    </row>
    <row r="379">
      <c r="A379" s="80">
        <f t="shared" si="76"/>
        <v>83</v>
      </c>
      <c r="B379" s="40" t="s">
        <v>28073</v>
      </c>
      <c r="C379" s="81">
        <f t="shared" si="1"/>
        <v>16</v>
      </c>
      <c r="D379" s="40" t="s">
        <v>28231</v>
      </c>
      <c r="E379" s="81">
        <f t="shared" si="77"/>
        <v>53</v>
      </c>
      <c r="F379" s="40"/>
      <c r="G379" s="79"/>
      <c r="H379" s="40"/>
      <c r="I379" s="79"/>
      <c r="J379" s="40" t="str">
        <f t="shared" si="78"/>
        <v>Hỏi vận chuyển - Lộ trình vận chuyển</v>
      </c>
      <c r="K379" s="64" t="s">
        <v>23845</v>
      </c>
      <c r="L379" s="40" t="s">
        <v>28468</v>
      </c>
      <c r="M379" s="82">
        <v>1.0</v>
      </c>
      <c r="N379" s="40"/>
      <c r="O379" s="40"/>
      <c r="P379" s="40"/>
      <c r="Q379" s="40"/>
      <c r="R379" s="40"/>
      <c r="S379" s="40"/>
      <c r="T379" s="40"/>
      <c r="U379" s="40"/>
      <c r="V379" s="40"/>
      <c r="W379" s="40"/>
      <c r="X379" s="79"/>
      <c r="Y379" s="79"/>
      <c r="Z379" s="79"/>
      <c r="AA379" s="98"/>
      <c r="AB379" s="79"/>
      <c r="AC379" s="79"/>
      <c r="AD379" s="79"/>
      <c r="AE379" s="79"/>
    </row>
    <row r="380">
      <c r="A380" s="79"/>
      <c r="B380" s="40"/>
      <c r="C380" s="79"/>
      <c r="D380" s="40"/>
      <c r="E380" s="79"/>
      <c r="F380" s="40"/>
      <c r="G380" s="79"/>
      <c r="H380" s="40"/>
      <c r="I380" s="40"/>
      <c r="J380" s="40"/>
      <c r="K380" s="64"/>
      <c r="L380" s="40"/>
      <c r="M380" s="40"/>
      <c r="N380" s="40"/>
      <c r="O380" s="40"/>
      <c r="P380" s="40"/>
      <c r="Q380" s="40"/>
      <c r="R380" s="40"/>
      <c r="S380" s="40"/>
      <c r="T380" s="40"/>
      <c r="U380" s="40"/>
      <c r="V380" s="40"/>
      <c r="W380" s="40"/>
      <c r="X380" s="79"/>
      <c r="Y380" s="79"/>
      <c r="Z380" s="79"/>
      <c r="AA380" s="98"/>
      <c r="AB380" s="79"/>
      <c r="AC380" s="79"/>
      <c r="AD380" s="79"/>
      <c r="AE380" s="79"/>
    </row>
    <row r="381">
      <c r="A381" s="79"/>
      <c r="B381" s="40"/>
      <c r="C381" s="79"/>
      <c r="D381" s="40"/>
      <c r="E381" s="79"/>
      <c r="F381" s="40"/>
      <c r="G381" s="79"/>
      <c r="H381" s="40"/>
      <c r="I381" s="40"/>
      <c r="J381" s="40"/>
      <c r="K381" s="64"/>
      <c r="L381" s="40"/>
      <c r="M381" s="40"/>
      <c r="N381" s="40"/>
      <c r="O381" s="40"/>
      <c r="P381" s="40"/>
      <c r="Q381" s="40"/>
      <c r="R381" s="40"/>
      <c r="S381" s="40"/>
      <c r="T381" s="40"/>
      <c r="U381" s="40"/>
      <c r="V381" s="40"/>
      <c r="W381" s="40"/>
      <c r="X381" s="79"/>
      <c r="Y381" s="79"/>
      <c r="Z381" s="79"/>
      <c r="AA381" s="98"/>
      <c r="AB381" s="79"/>
      <c r="AC381" s="79"/>
      <c r="AD381" s="79"/>
      <c r="AE381" s="79"/>
    </row>
    <row r="382">
      <c r="A382" s="79"/>
      <c r="B382" s="40"/>
      <c r="C382" s="79"/>
      <c r="D382" s="40"/>
      <c r="E382" s="79"/>
      <c r="F382" s="40"/>
      <c r="G382" s="79"/>
      <c r="H382" s="40"/>
      <c r="I382" s="40"/>
      <c r="J382" s="40"/>
      <c r="K382" s="64"/>
      <c r="L382" s="40"/>
      <c r="M382" s="40"/>
      <c r="N382" s="40"/>
      <c r="O382" s="40"/>
      <c r="P382" s="40"/>
      <c r="Q382" s="40"/>
      <c r="R382" s="40"/>
      <c r="S382" s="40"/>
      <c r="T382" s="40"/>
      <c r="U382" s="40"/>
      <c r="V382" s="40"/>
      <c r="W382" s="40"/>
      <c r="X382" s="79"/>
      <c r="Y382" s="79"/>
      <c r="Z382" s="79"/>
      <c r="AA382" s="98"/>
      <c r="AB382" s="79"/>
      <c r="AC382" s="79"/>
      <c r="AD382" s="79"/>
      <c r="AE382" s="79"/>
    </row>
    <row r="383">
      <c r="A383" s="79"/>
      <c r="B383" s="40"/>
      <c r="C383" s="79"/>
      <c r="D383" s="40"/>
      <c r="E383" s="79"/>
      <c r="F383" s="40"/>
      <c r="G383" s="79"/>
      <c r="H383" s="40"/>
      <c r="I383" s="40"/>
      <c r="J383" s="40"/>
      <c r="K383" s="64"/>
      <c r="L383" s="40"/>
      <c r="M383" s="40"/>
      <c r="N383" s="40"/>
      <c r="O383" s="40"/>
      <c r="P383" s="40"/>
      <c r="Q383" s="40"/>
      <c r="R383" s="40"/>
      <c r="S383" s="40"/>
      <c r="T383" s="40"/>
      <c r="U383" s="40"/>
      <c r="V383" s="40"/>
      <c r="W383" s="40"/>
      <c r="X383" s="79"/>
      <c r="Y383" s="79"/>
      <c r="Z383" s="79"/>
      <c r="AA383" s="98"/>
      <c r="AB383" s="79"/>
      <c r="AC383" s="79"/>
      <c r="AD383" s="79"/>
      <c r="AE383" s="79"/>
    </row>
    <row r="384">
      <c r="A384" s="79"/>
      <c r="B384" s="40"/>
      <c r="C384" s="79"/>
      <c r="D384" s="40"/>
      <c r="E384" s="79"/>
      <c r="F384" s="40"/>
      <c r="G384" s="79"/>
      <c r="H384" s="40"/>
      <c r="I384" s="40"/>
      <c r="J384" s="40"/>
      <c r="K384" s="64"/>
      <c r="L384" s="40"/>
      <c r="M384" s="40"/>
      <c r="N384" s="40"/>
      <c r="O384" s="40"/>
      <c r="P384" s="40"/>
      <c r="Q384" s="40"/>
      <c r="R384" s="40"/>
      <c r="S384" s="40"/>
      <c r="T384" s="40"/>
      <c r="U384" s="40"/>
      <c r="V384" s="40"/>
      <c r="W384" s="40"/>
      <c r="X384" s="79"/>
      <c r="Y384" s="79"/>
      <c r="Z384" s="79"/>
      <c r="AA384" s="98"/>
      <c r="AB384" s="79"/>
      <c r="AC384" s="79"/>
      <c r="AD384" s="79"/>
      <c r="AE384" s="79"/>
    </row>
    <row r="385">
      <c r="A385" s="79"/>
      <c r="B385" s="40"/>
      <c r="C385" s="79"/>
      <c r="D385" s="40"/>
      <c r="E385" s="79"/>
      <c r="F385" s="40"/>
      <c r="G385" s="79"/>
      <c r="H385" s="40"/>
      <c r="I385" s="40"/>
      <c r="J385" s="40"/>
      <c r="K385" s="64"/>
      <c r="L385" s="40"/>
      <c r="M385" s="40"/>
      <c r="N385" s="40"/>
      <c r="O385" s="40"/>
      <c r="P385" s="40"/>
      <c r="Q385" s="40"/>
      <c r="R385" s="40"/>
      <c r="S385" s="40"/>
      <c r="T385" s="40"/>
      <c r="U385" s="40"/>
      <c r="V385" s="40"/>
      <c r="W385" s="40"/>
      <c r="X385" s="79"/>
      <c r="Y385" s="79"/>
      <c r="Z385" s="79"/>
      <c r="AA385" s="98"/>
      <c r="AB385" s="79"/>
      <c r="AC385" s="79"/>
      <c r="AD385" s="79"/>
      <c r="AE385" s="79"/>
    </row>
    <row r="386">
      <c r="A386" s="79"/>
      <c r="B386" s="40"/>
      <c r="C386" s="79"/>
      <c r="D386" s="40"/>
      <c r="E386" s="79"/>
      <c r="F386" s="40"/>
      <c r="G386" s="79"/>
      <c r="H386" s="40"/>
      <c r="I386" s="40"/>
      <c r="J386" s="40"/>
      <c r="K386" s="64"/>
      <c r="L386" s="40"/>
      <c r="M386" s="40"/>
      <c r="N386" s="40"/>
      <c r="O386" s="40"/>
      <c r="P386" s="40"/>
      <c r="Q386" s="40"/>
      <c r="R386" s="40"/>
      <c r="S386" s="40"/>
      <c r="T386" s="40"/>
      <c r="U386" s="40"/>
      <c r="V386" s="40"/>
      <c r="W386" s="40"/>
      <c r="X386" s="79"/>
      <c r="Y386" s="79"/>
      <c r="Z386" s="79"/>
      <c r="AA386" s="98"/>
      <c r="AB386" s="79"/>
      <c r="AC386" s="79"/>
      <c r="AD386" s="79"/>
      <c r="AE386" s="79"/>
    </row>
    <row r="387">
      <c r="A387" s="79"/>
      <c r="B387" s="40"/>
      <c r="C387" s="79"/>
      <c r="D387" s="40"/>
      <c r="E387" s="79"/>
      <c r="F387" s="40"/>
      <c r="G387" s="79"/>
      <c r="H387" s="40"/>
      <c r="I387" s="40"/>
      <c r="J387" s="40"/>
      <c r="K387" s="64"/>
      <c r="L387" s="40"/>
      <c r="M387" s="40"/>
      <c r="N387" s="40"/>
      <c r="O387" s="40"/>
      <c r="P387" s="40"/>
      <c r="Q387" s="40"/>
      <c r="R387" s="40"/>
      <c r="S387" s="40"/>
      <c r="T387" s="40"/>
      <c r="U387" s="40"/>
      <c r="V387" s="40"/>
      <c r="W387" s="40"/>
      <c r="X387" s="79"/>
      <c r="Y387" s="79"/>
      <c r="Z387" s="79"/>
      <c r="AA387" s="98"/>
      <c r="AB387" s="79"/>
      <c r="AC387" s="79"/>
      <c r="AD387" s="79"/>
      <c r="AE387" s="79"/>
    </row>
    <row r="388">
      <c r="A388" s="79"/>
      <c r="B388" s="40"/>
      <c r="C388" s="79"/>
      <c r="D388" s="40"/>
      <c r="E388" s="79"/>
      <c r="F388" s="40"/>
      <c r="G388" s="79"/>
      <c r="H388" s="40"/>
      <c r="I388" s="40"/>
      <c r="J388" s="40"/>
      <c r="K388" s="64"/>
      <c r="L388" s="40"/>
      <c r="M388" s="40"/>
      <c r="N388" s="40"/>
      <c r="O388" s="40"/>
      <c r="P388" s="40"/>
      <c r="Q388" s="40"/>
      <c r="R388" s="40"/>
      <c r="S388" s="40"/>
      <c r="T388" s="40"/>
      <c r="U388" s="40"/>
      <c r="V388" s="40"/>
      <c r="W388" s="40"/>
      <c r="X388" s="79"/>
      <c r="Y388" s="79"/>
      <c r="Z388" s="79"/>
      <c r="AA388" s="98"/>
      <c r="AB388" s="79"/>
      <c r="AC388" s="79"/>
      <c r="AD388" s="79"/>
      <c r="AE388" s="79"/>
    </row>
    <row r="389">
      <c r="A389" s="79"/>
      <c r="B389" s="40"/>
      <c r="C389" s="79"/>
      <c r="D389" s="40"/>
      <c r="E389" s="79"/>
      <c r="F389" s="40"/>
      <c r="G389" s="79"/>
      <c r="H389" s="40"/>
      <c r="I389" s="40"/>
      <c r="J389" s="40"/>
      <c r="K389" s="64"/>
      <c r="L389" s="40"/>
      <c r="M389" s="40"/>
      <c r="N389" s="40"/>
      <c r="O389" s="40"/>
      <c r="P389" s="40"/>
      <c r="Q389" s="40"/>
      <c r="R389" s="40"/>
      <c r="S389" s="40"/>
      <c r="T389" s="40"/>
      <c r="U389" s="40"/>
      <c r="V389" s="40"/>
      <c r="W389" s="40"/>
      <c r="X389" s="79"/>
      <c r="Y389" s="79"/>
      <c r="Z389" s="79"/>
      <c r="AA389" s="98"/>
      <c r="AB389" s="79"/>
      <c r="AC389" s="79"/>
      <c r="AD389" s="79"/>
      <c r="AE389" s="79"/>
    </row>
    <row r="390">
      <c r="A390" s="79"/>
      <c r="B390" s="40"/>
      <c r="C390" s="79"/>
      <c r="D390" s="40"/>
      <c r="E390" s="79"/>
      <c r="F390" s="40"/>
      <c r="G390" s="79"/>
      <c r="H390" s="40"/>
      <c r="I390" s="40"/>
      <c r="J390" s="40"/>
      <c r="K390" s="64"/>
      <c r="L390" s="40"/>
      <c r="M390" s="40"/>
      <c r="N390" s="40"/>
      <c r="O390" s="40"/>
      <c r="P390" s="40"/>
      <c r="Q390" s="40"/>
      <c r="R390" s="40"/>
      <c r="S390" s="40"/>
      <c r="T390" s="40"/>
      <c r="U390" s="40"/>
      <c r="V390" s="40"/>
      <c r="W390" s="40"/>
      <c r="X390" s="79"/>
      <c r="Y390" s="79"/>
      <c r="Z390" s="79"/>
      <c r="AA390" s="98"/>
      <c r="AB390" s="79"/>
      <c r="AC390" s="79"/>
      <c r="AD390" s="79"/>
      <c r="AE390" s="79"/>
    </row>
    <row r="391">
      <c r="A391" s="79"/>
      <c r="B391" s="40"/>
      <c r="C391" s="79"/>
      <c r="D391" s="40"/>
      <c r="E391" s="79"/>
      <c r="F391" s="40"/>
      <c r="G391" s="79"/>
      <c r="H391" s="40"/>
      <c r="I391" s="40"/>
      <c r="J391" s="40"/>
      <c r="K391" s="64"/>
      <c r="L391" s="40"/>
      <c r="M391" s="40"/>
      <c r="N391" s="40"/>
      <c r="O391" s="40"/>
      <c r="P391" s="40"/>
      <c r="Q391" s="40"/>
      <c r="R391" s="40"/>
      <c r="S391" s="40"/>
      <c r="T391" s="40"/>
      <c r="U391" s="40"/>
      <c r="V391" s="40"/>
      <c r="W391" s="40"/>
      <c r="X391" s="79"/>
      <c r="Y391" s="79"/>
      <c r="Z391" s="79"/>
      <c r="AA391" s="98"/>
      <c r="AB391" s="79"/>
      <c r="AC391" s="79"/>
      <c r="AD391" s="79"/>
      <c r="AE391" s="79"/>
    </row>
    <row r="392">
      <c r="A392" s="79"/>
      <c r="B392" s="40"/>
      <c r="C392" s="79"/>
      <c r="D392" s="40"/>
      <c r="E392" s="79"/>
      <c r="F392" s="40"/>
      <c r="G392" s="79"/>
      <c r="H392" s="40"/>
      <c r="I392" s="40"/>
      <c r="J392" s="40"/>
      <c r="K392" s="64"/>
      <c r="L392" s="40"/>
      <c r="M392" s="40"/>
      <c r="N392" s="40"/>
      <c r="O392" s="40"/>
      <c r="P392" s="40"/>
      <c r="Q392" s="40"/>
      <c r="R392" s="40"/>
      <c r="S392" s="40"/>
      <c r="T392" s="40"/>
      <c r="U392" s="40"/>
      <c r="V392" s="40"/>
      <c r="W392" s="40"/>
      <c r="X392" s="79"/>
      <c r="Y392" s="79"/>
      <c r="Z392" s="79"/>
      <c r="AA392" s="98"/>
      <c r="AB392" s="79"/>
      <c r="AC392" s="79"/>
      <c r="AD392" s="79"/>
      <c r="AE392" s="79"/>
    </row>
    <row r="393">
      <c r="A393" s="79"/>
      <c r="B393" s="40"/>
      <c r="C393" s="79"/>
      <c r="D393" s="40"/>
      <c r="E393" s="79"/>
      <c r="F393" s="40"/>
      <c r="G393" s="79"/>
      <c r="H393" s="40"/>
      <c r="I393" s="40"/>
      <c r="J393" s="40"/>
      <c r="K393" s="64"/>
      <c r="L393" s="40"/>
      <c r="M393" s="40"/>
      <c r="N393" s="40"/>
      <c r="O393" s="40"/>
      <c r="P393" s="40"/>
      <c r="Q393" s="40"/>
      <c r="R393" s="40"/>
      <c r="S393" s="40"/>
      <c r="T393" s="40"/>
      <c r="U393" s="40"/>
      <c r="V393" s="40"/>
      <c r="W393" s="40"/>
      <c r="X393" s="79"/>
      <c r="Y393" s="79"/>
      <c r="Z393" s="79"/>
      <c r="AA393" s="98"/>
      <c r="AB393" s="79"/>
      <c r="AC393" s="79"/>
      <c r="AD393" s="79"/>
      <c r="AE393" s="79"/>
    </row>
    <row r="394">
      <c r="A394" s="79"/>
      <c r="B394" s="40"/>
      <c r="C394" s="79"/>
      <c r="D394" s="40"/>
      <c r="E394" s="79"/>
      <c r="F394" s="40"/>
      <c r="G394" s="79"/>
      <c r="H394" s="40"/>
      <c r="I394" s="40"/>
      <c r="J394" s="40"/>
      <c r="K394" s="64"/>
      <c r="L394" s="40"/>
      <c r="M394" s="40"/>
      <c r="N394" s="40"/>
      <c r="O394" s="40"/>
      <c r="P394" s="40"/>
      <c r="Q394" s="40"/>
      <c r="R394" s="40"/>
      <c r="S394" s="40"/>
      <c r="T394" s="40"/>
      <c r="U394" s="40"/>
      <c r="V394" s="40"/>
      <c r="W394" s="40"/>
      <c r="X394" s="79"/>
      <c r="Y394" s="79"/>
      <c r="Z394" s="79"/>
      <c r="AA394" s="98"/>
      <c r="AB394" s="79"/>
      <c r="AC394" s="79"/>
      <c r="AD394" s="79"/>
      <c r="AE394" s="79"/>
    </row>
    <row r="395">
      <c r="A395" s="79"/>
      <c r="B395" s="40"/>
      <c r="C395" s="79"/>
      <c r="D395" s="40"/>
      <c r="E395" s="79"/>
      <c r="F395" s="40"/>
      <c r="G395" s="79"/>
      <c r="H395" s="40"/>
      <c r="I395" s="40"/>
      <c r="J395" s="40"/>
      <c r="K395" s="64"/>
      <c r="L395" s="40"/>
      <c r="M395" s="40"/>
      <c r="N395" s="40"/>
      <c r="O395" s="40"/>
      <c r="P395" s="40"/>
      <c r="Q395" s="40"/>
      <c r="R395" s="40"/>
      <c r="S395" s="40"/>
      <c r="T395" s="40"/>
      <c r="U395" s="40"/>
      <c r="V395" s="40"/>
      <c r="W395" s="40"/>
      <c r="X395" s="79"/>
      <c r="Y395" s="79"/>
      <c r="Z395" s="79"/>
      <c r="AA395" s="98"/>
      <c r="AB395" s="79"/>
      <c r="AC395" s="79"/>
      <c r="AD395" s="79"/>
      <c r="AE395" s="79"/>
    </row>
    <row r="396">
      <c r="A396" s="79"/>
      <c r="B396" s="40"/>
      <c r="C396" s="79"/>
      <c r="D396" s="40"/>
      <c r="E396" s="79"/>
      <c r="F396" s="40"/>
      <c r="G396" s="79"/>
      <c r="H396" s="40"/>
      <c r="I396" s="40"/>
      <c r="J396" s="40"/>
      <c r="K396" s="64"/>
      <c r="L396" s="40"/>
      <c r="M396" s="40"/>
      <c r="N396" s="40"/>
      <c r="O396" s="40"/>
      <c r="P396" s="40"/>
      <c r="Q396" s="40"/>
      <c r="R396" s="40"/>
      <c r="S396" s="40"/>
      <c r="T396" s="40"/>
      <c r="U396" s="40"/>
      <c r="V396" s="40"/>
      <c r="W396" s="40"/>
      <c r="X396" s="79"/>
      <c r="Y396" s="79"/>
      <c r="Z396" s="79"/>
      <c r="AA396" s="98"/>
      <c r="AB396" s="79"/>
      <c r="AC396" s="79"/>
      <c r="AD396" s="79"/>
      <c r="AE396" s="79"/>
    </row>
    <row r="397">
      <c r="A397" s="79"/>
      <c r="B397" s="40"/>
      <c r="C397" s="79"/>
      <c r="D397" s="40"/>
      <c r="E397" s="79"/>
      <c r="F397" s="40"/>
      <c r="G397" s="79"/>
      <c r="H397" s="40"/>
      <c r="I397" s="40"/>
      <c r="J397" s="40"/>
      <c r="K397" s="64"/>
      <c r="L397" s="40"/>
      <c r="M397" s="40"/>
      <c r="N397" s="40"/>
      <c r="O397" s="40"/>
      <c r="P397" s="40"/>
      <c r="Q397" s="40"/>
      <c r="R397" s="40"/>
      <c r="S397" s="40"/>
      <c r="T397" s="40"/>
      <c r="U397" s="40"/>
      <c r="V397" s="40"/>
      <c r="W397" s="40"/>
      <c r="X397" s="79"/>
      <c r="Y397" s="79"/>
      <c r="Z397" s="79"/>
      <c r="AA397" s="98"/>
      <c r="AB397" s="79"/>
      <c r="AC397" s="79"/>
      <c r="AD397" s="79"/>
      <c r="AE397" s="79"/>
    </row>
    <row r="398">
      <c r="A398" s="79"/>
      <c r="B398" s="40"/>
      <c r="C398" s="79"/>
      <c r="D398" s="40"/>
      <c r="E398" s="79"/>
      <c r="F398" s="40"/>
      <c r="G398" s="79"/>
      <c r="H398" s="40"/>
      <c r="I398" s="40"/>
      <c r="J398" s="40"/>
      <c r="K398" s="64"/>
      <c r="L398" s="40"/>
      <c r="M398" s="40"/>
      <c r="N398" s="40"/>
      <c r="O398" s="40"/>
      <c r="P398" s="40"/>
      <c r="Q398" s="40"/>
      <c r="R398" s="40"/>
      <c r="S398" s="40"/>
      <c r="T398" s="40"/>
      <c r="U398" s="40"/>
      <c r="V398" s="40"/>
      <c r="W398" s="40"/>
      <c r="X398" s="79"/>
      <c r="Y398" s="79"/>
      <c r="Z398" s="79"/>
      <c r="AA398" s="98"/>
      <c r="AB398" s="79"/>
      <c r="AC398" s="79"/>
      <c r="AD398" s="79"/>
      <c r="AE398" s="79"/>
    </row>
    <row r="399">
      <c r="A399" s="79"/>
      <c r="B399" s="40"/>
      <c r="C399" s="79"/>
      <c r="D399" s="40"/>
      <c r="E399" s="79"/>
      <c r="F399" s="40"/>
      <c r="G399" s="79"/>
      <c r="H399" s="40"/>
      <c r="I399" s="40"/>
      <c r="J399" s="40"/>
      <c r="K399" s="64"/>
      <c r="L399" s="40"/>
      <c r="M399" s="40"/>
      <c r="N399" s="40"/>
      <c r="O399" s="40"/>
      <c r="P399" s="40"/>
      <c r="Q399" s="40"/>
      <c r="R399" s="40"/>
      <c r="S399" s="40"/>
      <c r="T399" s="40"/>
      <c r="U399" s="40"/>
      <c r="V399" s="40"/>
      <c r="W399" s="40"/>
      <c r="X399" s="79"/>
      <c r="Y399" s="79"/>
      <c r="Z399" s="79"/>
      <c r="AA399" s="98"/>
      <c r="AB399" s="79"/>
      <c r="AC399" s="79"/>
      <c r="AD399" s="79"/>
      <c r="AE399" s="79"/>
    </row>
    <row r="400">
      <c r="A400" s="79"/>
      <c r="B400" s="40"/>
      <c r="C400" s="79"/>
      <c r="D400" s="40"/>
      <c r="E400" s="79"/>
      <c r="F400" s="40"/>
      <c r="G400" s="79"/>
      <c r="H400" s="40"/>
      <c r="I400" s="40"/>
      <c r="J400" s="40"/>
      <c r="K400" s="64"/>
      <c r="L400" s="40"/>
      <c r="M400" s="40"/>
      <c r="N400" s="40"/>
      <c r="O400" s="40"/>
      <c r="P400" s="40"/>
      <c r="Q400" s="40"/>
      <c r="R400" s="40"/>
      <c r="S400" s="40"/>
      <c r="T400" s="40"/>
      <c r="U400" s="40"/>
      <c r="V400" s="40"/>
      <c r="W400" s="40"/>
      <c r="X400" s="79"/>
      <c r="Y400" s="79"/>
      <c r="Z400" s="79"/>
      <c r="AA400" s="98"/>
      <c r="AB400" s="79"/>
      <c r="AC400" s="79"/>
      <c r="AD400" s="79"/>
      <c r="AE400" s="79"/>
    </row>
    <row r="401">
      <c r="A401" s="79"/>
      <c r="B401" s="40"/>
      <c r="C401" s="79"/>
      <c r="D401" s="40"/>
      <c r="E401" s="79"/>
      <c r="F401" s="40"/>
      <c r="G401" s="79"/>
      <c r="H401" s="40"/>
      <c r="I401" s="40"/>
      <c r="J401" s="40"/>
      <c r="K401" s="64"/>
      <c r="L401" s="40"/>
      <c r="M401" s="40"/>
      <c r="N401" s="40"/>
      <c r="O401" s="40"/>
      <c r="P401" s="40"/>
      <c r="Q401" s="40"/>
      <c r="R401" s="40"/>
      <c r="S401" s="40"/>
      <c r="T401" s="40"/>
      <c r="U401" s="40"/>
      <c r="V401" s="40"/>
      <c r="W401" s="40"/>
      <c r="X401" s="79"/>
      <c r="Y401" s="79"/>
      <c r="Z401" s="79"/>
      <c r="AA401" s="98"/>
      <c r="AB401" s="79"/>
      <c r="AC401" s="79"/>
      <c r="AD401" s="79"/>
      <c r="AE401" s="79"/>
    </row>
    <row r="402">
      <c r="A402" s="79"/>
      <c r="B402" s="40"/>
      <c r="C402" s="79"/>
      <c r="D402" s="40"/>
      <c r="E402" s="79"/>
      <c r="F402" s="40"/>
      <c r="G402" s="79"/>
      <c r="H402" s="40"/>
      <c r="I402" s="40"/>
      <c r="J402" s="40"/>
      <c r="K402" s="64"/>
      <c r="L402" s="40"/>
      <c r="M402" s="40"/>
      <c r="N402" s="40"/>
      <c r="O402" s="40"/>
      <c r="P402" s="40"/>
      <c r="Q402" s="40"/>
      <c r="R402" s="40"/>
      <c r="S402" s="40"/>
      <c r="T402" s="40"/>
      <c r="U402" s="40"/>
      <c r="V402" s="40"/>
      <c r="W402" s="40"/>
      <c r="X402" s="79"/>
      <c r="Y402" s="79"/>
      <c r="Z402" s="79"/>
      <c r="AA402" s="98"/>
      <c r="AB402" s="79"/>
      <c r="AC402" s="79"/>
      <c r="AD402" s="79"/>
      <c r="AE402" s="79"/>
    </row>
    <row r="403">
      <c r="A403" s="79"/>
      <c r="B403" s="40"/>
      <c r="C403" s="79"/>
      <c r="D403" s="40"/>
      <c r="E403" s="79"/>
      <c r="F403" s="40"/>
      <c r="G403" s="79"/>
      <c r="H403" s="40"/>
      <c r="I403" s="40"/>
      <c r="J403" s="40"/>
      <c r="K403" s="64"/>
      <c r="L403" s="40"/>
      <c r="M403" s="40"/>
      <c r="N403" s="40"/>
      <c r="O403" s="40"/>
      <c r="P403" s="40"/>
      <c r="Q403" s="40"/>
      <c r="R403" s="40"/>
      <c r="S403" s="40"/>
      <c r="T403" s="40"/>
      <c r="U403" s="40"/>
      <c r="V403" s="40"/>
      <c r="W403" s="40"/>
      <c r="X403" s="79"/>
      <c r="Y403" s="79"/>
      <c r="Z403" s="79"/>
      <c r="AA403" s="98"/>
      <c r="AB403" s="79"/>
      <c r="AC403" s="79"/>
      <c r="AD403" s="79"/>
      <c r="AE403" s="79"/>
    </row>
    <row r="404">
      <c r="A404" s="79"/>
      <c r="B404" s="40"/>
      <c r="C404" s="79"/>
      <c r="D404" s="40"/>
      <c r="E404" s="79"/>
      <c r="F404" s="40"/>
      <c r="G404" s="79"/>
      <c r="H404" s="40"/>
      <c r="I404" s="40"/>
      <c r="J404" s="40"/>
      <c r="K404" s="64"/>
      <c r="L404" s="40"/>
      <c r="M404" s="40"/>
      <c r="N404" s="40"/>
      <c r="O404" s="40"/>
      <c r="P404" s="40"/>
      <c r="Q404" s="40"/>
      <c r="R404" s="40"/>
      <c r="S404" s="40"/>
      <c r="T404" s="40"/>
      <c r="U404" s="40"/>
      <c r="V404" s="40"/>
      <c r="W404" s="40"/>
      <c r="X404" s="79"/>
      <c r="Y404" s="79"/>
      <c r="Z404" s="79"/>
      <c r="AA404" s="98"/>
      <c r="AB404" s="79"/>
      <c r="AC404" s="79"/>
      <c r="AD404" s="79"/>
      <c r="AE404" s="79"/>
    </row>
    <row r="405">
      <c r="A405" s="79"/>
      <c r="B405" s="40"/>
      <c r="C405" s="79"/>
      <c r="D405" s="40"/>
      <c r="E405" s="79"/>
      <c r="F405" s="40"/>
      <c r="G405" s="79"/>
      <c r="H405" s="40"/>
      <c r="I405" s="40"/>
      <c r="J405" s="40"/>
      <c r="K405" s="64"/>
      <c r="L405" s="40"/>
      <c r="M405" s="40"/>
      <c r="N405" s="40"/>
      <c r="O405" s="40"/>
      <c r="P405" s="40"/>
      <c r="Q405" s="40"/>
      <c r="R405" s="40"/>
      <c r="S405" s="40"/>
      <c r="T405" s="40"/>
      <c r="U405" s="40"/>
      <c r="V405" s="40"/>
      <c r="W405" s="40"/>
      <c r="X405" s="79"/>
      <c r="Y405" s="79"/>
      <c r="Z405" s="79"/>
      <c r="AA405" s="98"/>
      <c r="AB405" s="79"/>
      <c r="AC405" s="79"/>
      <c r="AD405" s="79"/>
      <c r="AE405" s="79"/>
    </row>
    <row r="406">
      <c r="A406" s="79"/>
      <c r="B406" s="40"/>
      <c r="C406" s="79"/>
      <c r="D406" s="40"/>
      <c r="E406" s="79"/>
      <c r="F406" s="40"/>
      <c r="G406" s="79"/>
      <c r="H406" s="40"/>
      <c r="I406" s="40"/>
      <c r="J406" s="40"/>
      <c r="K406" s="64"/>
      <c r="L406" s="40"/>
      <c r="M406" s="40"/>
      <c r="N406" s="40"/>
      <c r="O406" s="40"/>
      <c r="P406" s="40"/>
      <c r="Q406" s="40"/>
      <c r="R406" s="40"/>
      <c r="S406" s="40"/>
      <c r="T406" s="40"/>
      <c r="U406" s="40"/>
      <c r="V406" s="40"/>
      <c r="W406" s="40"/>
      <c r="X406" s="79"/>
      <c r="Y406" s="79"/>
      <c r="Z406" s="79"/>
      <c r="AA406" s="98"/>
      <c r="AB406" s="79"/>
      <c r="AC406" s="79"/>
      <c r="AD406" s="79"/>
      <c r="AE406" s="79"/>
    </row>
    <row r="407">
      <c r="A407" s="79"/>
      <c r="B407" s="40"/>
      <c r="C407" s="79"/>
      <c r="D407" s="40"/>
      <c r="E407" s="79"/>
      <c r="F407" s="40"/>
      <c r="G407" s="79"/>
      <c r="H407" s="40"/>
      <c r="I407" s="40"/>
      <c r="J407" s="40"/>
      <c r="K407" s="64"/>
      <c r="L407" s="40"/>
      <c r="M407" s="40"/>
      <c r="N407" s="40"/>
      <c r="O407" s="40"/>
      <c r="P407" s="40"/>
      <c r="Q407" s="40"/>
      <c r="R407" s="40"/>
      <c r="S407" s="40"/>
      <c r="T407" s="40"/>
      <c r="U407" s="40"/>
      <c r="V407" s="40"/>
      <c r="W407" s="40"/>
      <c r="X407" s="79"/>
      <c r="Y407" s="79"/>
      <c r="Z407" s="79"/>
      <c r="AA407" s="98"/>
      <c r="AB407" s="79"/>
      <c r="AC407" s="79"/>
      <c r="AD407" s="79"/>
      <c r="AE407" s="79"/>
    </row>
    <row r="408">
      <c r="A408" s="79"/>
      <c r="B408" s="40"/>
      <c r="C408" s="79"/>
      <c r="D408" s="40"/>
      <c r="E408" s="79"/>
      <c r="F408" s="40"/>
      <c r="G408" s="79"/>
      <c r="H408" s="40"/>
      <c r="I408" s="40"/>
      <c r="J408" s="40"/>
      <c r="K408" s="64"/>
      <c r="L408" s="40"/>
      <c r="M408" s="40"/>
      <c r="N408" s="40"/>
      <c r="O408" s="40"/>
      <c r="P408" s="40"/>
      <c r="Q408" s="40"/>
      <c r="R408" s="40"/>
      <c r="S408" s="40"/>
      <c r="T408" s="40"/>
      <c r="U408" s="40"/>
      <c r="V408" s="40"/>
      <c r="W408" s="40"/>
      <c r="X408" s="79"/>
      <c r="Y408" s="79"/>
      <c r="Z408" s="79"/>
      <c r="AA408" s="98"/>
      <c r="AB408" s="79"/>
      <c r="AC408" s="79"/>
      <c r="AD408" s="79"/>
      <c r="AE408" s="79"/>
    </row>
    <row r="409">
      <c r="A409" s="79"/>
      <c r="B409" s="40"/>
      <c r="C409" s="79"/>
      <c r="D409" s="40"/>
      <c r="E409" s="79"/>
      <c r="F409" s="40"/>
      <c r="G409" s="79"/>
      <c r="H409" s="40"/>
      <c r="I409" s="40"/>
      <c r="J409" s="40"/>
      <c r="K409" s="64"/>
      <c r="L409" s="40"/>
      <c r="M409" s="40"/>
      <c r="N409" s="40"/>
      <c r="O409" s="40"/>
      <c r="P409" s="40"/>
      <c r="Q409" s="40"/>
      <c r="R409" s="40"/>
      <c r="S409" s="40"/>
      <c r="T409" s="40"/>
      <c r="U409" s="40"/>
      <c r="V409" s="40"/>
      <c r="W409" s="40"/>
      <c r="X409" s="79"/>
      <c r="Y409" s="79"/>
      <c r="Z409" s="79"/>
      <c r="AA409" s="98"/>
      <c r="AB409" s="79"/>
      <c r="AC409" s="79"/>
      <c r="AD409" s="79"/>
      <c r="AE409" s="79"/>
    </row>
    <row r="410">
      <c r="A410" s="79"/>
      <c r="B410" s="40"/>
      <c r="C410" s="79"/>
      <c r="D410" s="40"/>
      <c r="E410" s="79"/>
      <c r="F410" s="40"/>
      <c r="G410" s="79"/>
      <c r="H410" s="40"/>
      <c r="I410" s="40"/>
      <c r="J410" s="40"/>
      <c r="K410" s="64"/>
      <c r="L410" s="40"/>
      <c r="M410" s="40"/>
      <c r="N410" s="40"/>
      <c r="O410" s="40"/>
      <c r="P410" s="40"/>
      <c r="Q410" s="40"/>
      <c r="R410" s="40"/>
      <c r="S410" s="40"/>
      <c r="T410" s="40"/>
      <c r="U410" s="40"/>
      <c r="V410" s="40"/>
      <c r="W410" s="40"/>
      <c r="X410" s="79"/>
      <c r="Y410" s="79"/>
      <c r="Z410" s="79"/>
      <c r="AA410" s="98"/>
      <c r="AB410" s="79"/>
      <c r="AC410" s="79"/>
      <c r="AD410" s="79"/>
      <c r="AE410" s="79"/>
    </row>
    <row r="411">
      <c r="A411" s="79"/>
      <c r="B411" s="40"/>
      <c r="C411" s="79"/>
      <c r="D411" s="40"/>
      <c r="E411" s="79"/>
      <c r="F411" s="40"/>
      <c r="G411" s="79"/>
      <c r="H411" s="40"/>
      <c r="I411" s="40"/>
      <c r="J411" s="40"/>
      <c r="K411" s="64"/>
      <c r="L411" s="40"/>
      <c r="M411" s="40"/>
      <c r="N411" s="40"/>
      <c r="O411" s="40"/>
      <c r="P411" s="40"/>
      <c r="Q411" s="40"/>
      <c r="R411" s="40"/>
      <c r="S411" s="40"/>
      <c r="T411" s="40"/>
      <c r="U411" s="40"/>
      <c r="V411" s="40"/>
      <c r="W411" s="40"/>
      <c r="X411" s="79"/>
      <c r="Y411" s="79"/>
      <c r="Z411" s="79"/>
      <c r="AA411" s="98"/>
      <c r="AB411" s="79"/>
      <c r="AC411" s="79"/>
      <c r="AD411" s="79"/>
      <c r="AE411" s="79"/>
    </row>
    <row r="412">
      <c r="A412" s="79"/>
      <c r="B412" s="40"/>
      <c r="C412" s="79"/>
      <c r="D412" s="40"/>
      <c r="E412" s="79"/>
      <c r="F412" s="40"/>
      <c r="G412" s="79"/>
      <c r="H412" s="40"/>
      <c r="I412" s="40"/>
      <c r="J412" s="40"/>
      <c r="K412" s="64"/>
      <c r="L412" s="40"/>
      <c r="M412" s="40"/>
      <c r="N412" s="40"/>
      <c r="O412" s="40"/>
      <c r="P412" s="40"/>
      <c r="Q412" s="40"/>
      <c r="R412" s="40"/>
      <c r="S412" s="40"/>
      <c r="T412" s="40"/>
      <c r="U412" s="40"/>
      <c r="V412" s="40"/>
      <c r="W412" s="40"/>
      <c r="X412" s="79"/>
      <c r="Y412" s="79"/>
      <c r="Z412" s="79"/>
      <c r="AA412" s="98"/>
      <c r="AB412" s="79"/>
      <c r="AC412" s="79"/>
      <c r="AD412" s="79"/>
      <c r="AE412" s="79"/>
    </row>
    <row r="413">
      <c r="A413" s="79"/>
      <c r="B413" s="40"/>
      <c r="C413" s="79"/>
      <c r="D413" s="40"/>
      <c r="E413" s="79"/>
      <c r="F413" s="40"/>
      <c r="G413" s="79"/>
      <c r="H413" s="40"/>
      <c r="I413" s="40"/>
      <c r="J413" s="40"/>
      <c r="K413" s="64"/>
      <c r="L413" s="40"/>
      <c r="M413" s="40"/>
      <c r="N413" s="40"/>
      <c r="O413" s="40"/>
      <c r="P413" s="40"/>
      <c r="Q413" s="40"/>
      <c r="R413" s="40"/>
      <c r="S413" s="40"/>
      <c r="T413" s="40"/>
      <c r="U413" s="40"/>
      <c r="V413" s="40"/>
      <c r="W413" s="40"/>
      <c r="X413" s="79"/>
      <c r="Y413" s="79"/>
      <c r="Z413" s="79"/>
      <c r="AA413" s="98"/>
      <c r="AB413" s="79"/>
      <c r="AC413" s="79"/>
      <c r="AD413" s="79"/>
      <c r="AE413" s="79"/>
    </row>
    <row r="414">
      <c r="A414" s="79"/>
      <c r="B414" s="40"/>
      <c r="C414" s="79"/>
      <c r="D414" s="40"/>
      <c r="E414" s="79"/>
      <c r="F414" s="40"/>
      <c r="G414" s="79"/>
      <c r="H414" s="40"/>
      <c r="I414" s="40"/>
      <c r="J414" s="40"/>
      <c r="K414" s="64"/>
      <c r="L414" s="40"/>
      <c r="M414" s="40"/>
      <c r="N414" s="40"/>
      <c r="O414" s="40"/>
      <c r="P414" s="40"/>
      <c r="Q414" s="40"/>
      <c r="R414" s="40"/>
      <c r="S414" s="40"/>
      <c r="T414" s="40"/>
      <c r="U414" s="40"/>
      <c r="V414" s="40"/>
      <c r="W414" s="40"/>
      <c r="X414" s="79"/>
      <c r="Y414" s="79"/>
      <c r="Z414" s="79"/>
      <c r="AA414" s="98"/>
      <c r="AB414" s="79"/>
      <c r="AC414" s="79"/>
      <c r="AD414" s="79"/>
      <c r="AE414" s="79"/>
    </row>
    <row r="415">
      <c r="A415" s="79"/>
      <c r="B415" s="40"/>
      <c r="C415" s="79"/>
      <c r="D415" s="40"/>
      <c r="E415" s="79"/>
      <c r="F415" s="40"/>
      <c r="G415" s="79"/>
      <c r="H415" s="40"/>
      <c r="I415" s="40"/>
      <c r="J415" s="40"/>
      <c r="K415" s="64"/>
      <c r="L415" s="40"/>
      <c r="M415" s="40"/>
      <c r="N415" s="40"/>
      <c r="O415" s="40"/>
      <c r="P415" s="40"/>
      <c r="Q415" s="40"/>
      <c r="R415" s="40"/>
      <c r="S415" s="40"/>
      <c r="T415" s="40"/>
      <c r="U415" s="40"/>
      <c r="V415" s="40"/>
      <c r="W415" s="40"/>
      <c r="X415" s="79"/>
      <c r="Y415" s="79"/>
      <c r="Z415" s="79"/>
      <c r="AA415" s="98"/>
      <c r="AB415" s="79"/>
      <c r="AC415" s="79"/>
      <c r="AD415" s="79"/>
      <c r="AE415" s="79"/>
    </row>
    <row r="416">
      <c r="A416" s="79"/>
      <c r="B416" s="40"/>
      <c r="C416" s="79"/>
      <c r="D416" s="40"/>
      <c r="E416" s="79"/>
      <c r="F416" s="40"/>
      <c r="G416" s="79"/>
      <c r="H416" s="40"/>
      <c r="I416" s="40"/>
      <c r="J416" s="40"/>
      <c r="K416" s="64"/>
      <c r="L416" s="40"/>
      <c r="M416" s="40"/>
      <c r="N416" s="40"/>
      <c r="O416" s="40"/>
      <c r="P416" s="40"/>
      <c r="Q416" s="40"/>
      <c r="R416" s="40"/>
      <c r="S416" s="40"/>
      <c r="T416" s="40"/>
      <c r="U416" s="40"/>
      <c r="V416" s="40"/>
      <c r="W416" s="40"/>
      <c r="X416" s="79"/>
      <c r="Y416" s="79"/>
      <c r="Z416" s="79"/>
      <c r="AA416" s="98"/>
      <c r="AB416" s="79"/>
      <c r="AC416" s="79"/>
      <c r="AD416" s="79"/>
      <c r="AE416" s="79"/>
    </row>
    <row r="417">
      <c r="A417" s="79"/>
      <c r="B417" s="40"/>
      <c r="C417" s="79"/>
      <c r="D417" s="40"/>
      <c r="E417" s="79"/>
      <c r="F417" s="40"/>
      <c r="G417" s="79"/>
      <c r="H417" s="40"/>
      <c r="I417" s="40"/>
      <c r="J417" s="40"/>
      <c r="K417" s="64"/>
      <c r="L417" s="40"/>
      <c r="M417" s="40"/>
      <c r="N417" s="40"/>
      <c r="O417" s="40"/>
      <c r="P417" s="40"/>
      <c r="Q417" s="40"/>
      <c r="R417" s="40"/>
      <c r="S417" s="40"/>
      <c r="T417" s="40"/>
      <c r="U417" s="40"/>
      <c r="V417" s="40"/>
      <c r="W417" s="40"/>
      <c r="X417" s="79"/>
      <c r="Y417" s="79"/>
      <c r="Z417" s="79"/>
      <c r="AA417" s="98"/>
      <c r="AB417" s="79"/>
      <c r="AC417" s="79"/>
      <c r="AD417" s="79"/>
      <c r="AE417" s="79"/>
    </row>
    <row r="418">
      <c r="A418" s="79"/>
      <c r="B418" s="40"/>
      <c r="C418" s="79"/>
      <c r="D418" s="40"/>
      <c r="E418" s="79"/>
      <c r="F418" s="40"/>
      <c r="G418" s="79"/>
      <c r="H418" s="40"/>
      <c r="I418" s="40"/>
      <c r="J418" s="40"/>
      <c r="K418" s="64"/>
      <c r="L418" s="40"/>
      <c r="M418" s="40"/>
      <c r="N418" s="40"/>
      <c r="O418" s="40"/>
      <c r="P418" s="40"/>
      <c r="Q418" s="40"/>
      <c r="R418" s="40"/>
      <c r="S418" s="40"/>
      <c r="T418" s="40"/>
      <c r="U418" s="40"/>
      <c r="V418" s="40"/>
      <c r="W418" s="40"/>
      <c r="X418" s="79"/>
      <c r="Y418" s="79"/>
      <c r="Z418" s="79"/>
      <c r="AA418" s="98"/>
      <c r="AB418" s="79"/>
      <c r="AC418" s="79"/>
      <c r="AD418" s="79"/>
      <c r="AE418" s="79"/>
    </row>
    <row r="419">
      <c r="A419" s="79"/>
      <c r="B419" s="40"/>
      <c r="C419" s="79"/>
      <c r="D419" s="40"/>
      <c r="E419" s="79"/>
      <c r="F419" s="40"/>
      <c r="G419" s="79"/>
      <c r="H419" s="40"/>
      <c r="I419" s="40"/>
      <c r="J419" s="40"/>
      <c r="K419" s="64"/>
      <c r="L419" s="40"/>
      <c r="M419" s="40"/>
      <c r="N419" s="40"/>
      <c r="O419" s="40"/>
      <c r="P419" s="40"/>
      <c r="Q419" s="40"/>
      <c r="R419" s="40"/>
      <c r="S419" s="40"/>
      <c r="T419" s="40"/>
      <c r="U419" s="40"/>
      <c r="V419" s="40"/>
      <c r="W419" s="40"/>
      <c r="X419" s="79"/>
      <c r="Y419" s="79"/>
      <c r="Z419" s="79"/>
      <c r="AA419" s="98"/>
      <c r="AB419" s="79"/>
      <c r="AC419" s="79"/>
      <c r="AD419" s="79"/>
      <c r="AE419" s="79"/>
    </row>
    <row r="420">
      <c r="A420" s="79"/>
      <c r="B420" s="40"/>
      <c r="C420" s="79"/>
      <c r="D420" s="40"/>
      <c r="E420" s="79"/>
      <c r="F420" s="40"/>
      <c r="G420" s="79"/>
      <c r="H420" s="40"/>
      <c r="I420" s="40"/>
      <c r="J420" s="40"/>
      <c r="K420" s="64"/>
      <c r="L420" s="40"/>
      <c r="M420" s="40"/>
      <c r="N420" s="40"/>
      <c r="O420" s="40"/>
      <c r="P420" s="40"/>
      <c r="Q420" s="40"/>
      <c r="R420" s="40"/>
      <c r="S420" s="40"/>
      <c r="T420" s="40"/>
      <c r="U420" s="40"/>
      <c r="V420" s="40"/>
      <c r="W420" s="40"/>
      <c r="X420" s="79"/>
      <c r="Y420" s="79"/>
      <c r="Z420" s="79"/>
      <c r="AA420" s="98"/>
      <c r="AB420" s="79"/>
      <c r="AC420" s="79"/>
      <c r="AD420" s="79"/>
      <c r="AE420" s="79"/>
    </row>
    <row r="421">
      <c r="A421" s="79"/>
      <c r="B421" s="40"/>
      <c r="C421" s="79"/>
      <c r="D421" s="40"/>
      <c r="E421" s="79"/>
      <c r="F421" s="40"/>
      <c r="G421" s="79"/>
      <c r="H421" s="40"/>
      <c r="I421" s="40"/>
      <c r="J421" s="40"/>
      <c r="K421" s="64"/>
      <c r="L421" s="40"/>
      <c r="M421" s="40"/>
      <c r="N421" s="40"/>
      <c r="O421" s="40"/>
      <c r="P421" s="40"/>
      <c r="Q421" s="40"/>
      <c r="R421" s="40"/>
      <c r="S421" s="40"/>
      <c r="T421" s="40"/>
      <c r="U421" s="40"/>
      <c r="V421" s="40"/>
      <c r="W421" s="40"/>
      <c r="X421" s="79"/>
      <c r="Y421" s="79"/>
      <c r="Z421" s="79"/>
      <c r="AA421" s="98"/>
      <c r="AB421" s="79"/>
      <c r="AC421" s="79"/>
      <c r="AD421" s="79"/>
      <c r="AE421" s="79"/>
    </row>
    <row r="422">
      <c r="A422" s="79"/>
      <c r="B422" s="40"/>
      <c r="C422" s="79"/>
      <c r="D422" s="40"/>
      <c r="E422" s="79"/>
      <c r="F422" s="40"/>
      <c r="G422" s="79"/>
      <c r="H422" s="40"/>
      <c r="I422" s="40"/>
      <c r="J422" s="40"/>
      <c r="K422" s="64"/>
      <c r="L422" s="40"/>
      <c r="M422" s="40"/>
      <c r="N422" s="40"/>
      <c r="O422" s="40"/>
      <c r="P422" s="40"/>
      <c r="Q422" s="40"/>
      <c r="R422" s="40"/>
      <c r="S422" s="40"/>
      <c r="T422" s="40"/>
      <c r="U422" s="40"/>
      <c r="V422" s="40"/>
      <c r="W422" s="40"/>
      <c r="X422" s="79"/>
      <c r="Y422" s="79"/>
      <c r="Z422" s="79"/>
      <c r="AA422" s="98"/>
      <c r="AB422" s="79"/>
      <c r="AC422" s="79"/>
      <c r="AD422" s="79"/>
      <c r="AE422" s="79"/>
    </row>
    <row r="423">
      <c r="A423" s="79"/>
      <c r="B423" s="40"/>
      <c r="C423" s="79"/>
      <c r="D423" s="40"/>
      <c r="E423" s="79"/>
      <c r="F423" s="40"/>
      <c r="G423" s="79"/>
      <c r="H423" s="40"/>
      <c r="I423" s="40"/>
      <c r="J423" s="40"/>
      <c r="K423" s="64"/>
      <c r="L423" s="40"/>
      <c r="M423" s="40"/>
      <c r="N423" s="40"/>
      <c r="O423" s="40"/>
      <c r="P423" s="40"/>
      <c r="Q423" s="40"/>
      <c r="R423" s="40"/>
      <c r="S423" s="40"/>
      <c r="T423" s="40"/>
      <c r="U423" s="40"/>
      <c r="V423" s="40"/>
      <c r="W423" s="40"/>
      <c r="X423" s="79"/>
      <c r="Y423" s="79"/>
      <c r="Z423" s="79"/>
      <c r="AA423" s="98"/>
      <c r="AB423" s="79"/>
      <c r="AC423" s="79"/>
      <c r="AD423" s="79"/>
      <c r="AE423" s="79"/>
    </row>
    <row r="424">
      <c r="A424" s="79"/>
      <c r="B424" s="40"/>
      <c r="C424" s="79"/>
      <c r="D424" s="40"/>
      <c r="E424" s="79"/>
      <c r="F424" s="40"/>
      <c r="G424" s="79"/>
      <c r="H424" s="40"/>
      <c r="I424" s="40"/>
      <c r="J424" s="40"/>
      <c r="K424" s="64"/>
      <c r="L424" s="40"/>
      <c r="M424" s="40"/>
      <c r="N424" s="40"/>
      <c r="O424" s="40"/>
      <c r="P424" s="40"/>
      <c r="Q424" s="40"/>
      <c r="R424" s="40"/>
      <c r="S424" s="40"/>
      <c r="T424" s="40"/>
      <c r="U424" s="40"/>
      <c r="V424" s="40"/>
      <c r="W424" s="40"/>
      <c r="X424" s="79"/>
      <c r="Y424" s="79"/>
      <c r="Z424" s="79"/>
      <c r="AA424" s="98"/>
      <c r="AB424" s="79"/>
      <c r="AC424" s="79"/>
      <c r="AD424" s="79"/>
      <c r="AE424" s="79"/>
    </row>
    <row r="425">
      <c r="A425" s="79"/>
      <c r="B425" s="40"/>
      <c r="C425" s="79"/>
      <c r="D425" s="40"/>
      <c r="E425" s="79"/>
      <c r="F425" s="40"/>
      <c r="G425" s="79"/>
      <c r="H425" s="40"/>
      <c r="I425" s="40"/>
      <c r="J425" s="40"/>
      <c r="K425" s="64"/>
      <c r="L425" s="40"/>
      <c r="M425" s="40"/>
      <c r="N425" s="40"/>
      <c r="O425" s="40"/>
      <c r="P425" s="40"/>
      <c r="Q425" s="40"/>
      <c r="R425" s="40"/>
      <c r="S425" s="40"/>
      <c r="T425" s="40"/>
      <c r="U425" s="40"/>
      <c r="V425" s="40"/>
      <c r="W425" s="40"/>
      <c r="X425" s="79"/>
      <c r="Y425" s="79"/>
      <c r="Z425" s="79"/>
      <c r="AA425" s="98"/>
      <c r="AB425" s="79"/>
      <c r="AC425" s="79"/>
      <c r="AD425" s="79"/>
      <c r="AE425" s="79"/>
    </row>
    <row r="426">
      <c r="A426" s="79"/>
      <c r="B426" s="40"/>
      <c r="C426" s="79"/>
      <c r="D426" s="40"/>
      <c r="E426" s="79"/>
      <c r="F426" s="40"/>
      <c r="G426" s="79"/>
      <c r="H426" s="40"/>
      <c r="I426" s="40"/>
      <c r="J426" s="40"/>
      <c r="K426" s="64"/>
      <c r="L426" s="40"/>
      <c r="M426" s="40"/>
      <c r="N426" s="40"/>
      <c r="O426" s="40"/>
      <c r="P426" s="40"/>
      <c r="Q426" s="40"/>
      <c r="R426" s="40"/>
      <c r="S426" s="40"/>
      <c r="T426" s="40"/>
      <c r="U426" s="40"/>
      <c r="V426" s="40"/>
      <c r="W426" s="40"/>
      <c r="X426" s="79"/>
      <c r="Y426" s="79"/>
      <c r="Z426" s="79"/>
      <c r="AA426" s="98"/>
      <c r="AB426" s="79"/>
      <c r="AC426" s="79"/>
      <c r="AD426" s="79"/>
      <c r="AE426" s="79"/>
    </row>
    <row r="427">
      <c r="A427" s="79"/>
      <c r="B427" s="40"/>
      <c r="C427" s="79"/>
      <c r="D427" s="40"/>
      <c r="E427" s="79"/>
      <c r="F427" s="40"/>
      <c r="G427" s="79"/>
      <c r="H427" s="40"/>
      <c r="I427" s="40"/>
      <c r="J427" s="40"/>
      <c r="K427" s="64"/>
      <c r="L427" s="40"/>
      <c r="M427" s="40"/>
      <c r="N427" s="40"/>
      <c r="O427" s="40"/>
      <c r="P427" s="40"/>
      <c r="Q427" s="40"/>
      <c r="R427" s="40"/>
      <c r="S427" s="40"/>
      <c r="T427" s="40"/>
      <c r="U427" s="40"/>
      <c r="V427" s="40"/>
      <c r="W427" s="40"/>
      <c r="X427" s="79"/>
      <c r="Y427" s="79"/>
      <c r="Z427" s="79"/>
      <c r="AA427" s="98"/>
      <c r="AB427" s="79"/>
      <c r="AC427" s="79"/>
      <c r="AD427" s="79"/>
      <c r="AE427" s="79"/>
    </row>
    <row r="428">
      <c r="A428" s="79"/>
      <c r="B428" s="40"/>
      <c r="C428" s="79"/>
      <c r="D428" s="40"/>
      <c r="E428" s="79"/>
      <c r="F428" s="40"/>
      <c r="G428" s="79"/>
      <c r="H428" s="40"/>
      <c r="I428" s="40"/>
      <c r="J428" s="40"/>
      <c r="K428" s="64"/>
      <c r="L428" s="40"/>
      <c r="M428" s="40"/>
      <c r="N428" s="40"/>
      <c r="O428" s="40"/>
      <c r="P428" s="40"/>
      <c r="Q428" s="40"/>
      <c r="R428" s="40"/>
      <c r="S428" s="40"/>
      <c r="T428" s="40"/>
      <c r="U428" s="40"/>
      <c r="V428" s="40"/>
      <c r="W428" s="40"/>
      <c r="X428" s="79"/>
      <c r="Y428" s="79"/>
      <c r="Z428" s="79"/>
      <c r="AA428" s="98"/>
      <c r="AB428" s="79"/>
      <c r="AC428" s="79"/>
      <c r="AD428" s="79"/>
      <c r="AE428" s="79"/>
    </row>
    <row r="429">
      <c r="A429" s="79"/>
      <c r="B429" s="40"/>
      <c r="C429" s="79"/>
      <c r="D429" s="40"/>
      <c r="E429" s="79"/>
      <c r="F429" s="40"/>
      <c r="G429" s="79"/>
      <c r="H429" s="40"/>
      <c r="I429" s="40"/>
      <c r="J429" s="40"/>
      <c r="K429" s="64"/>
      <c r="L429" s="40"/>
      <c r="M429" s="40"/>
      <c r="N429" s="40"/>
      <c r="O429" s="40"/>
      <c r="P429" s="40"/>
      <c r="Q429" s="40"/>
      <c r="R429" s="40"/>
      <c r="S429" s="40"/>
      <c r="T429" s="40"/>
      <c r="U429" s="40"/>
      <c r="V429" s="40"/>
      <c r="W429" s="40"/>
      <c r="X429" s="79"/>
      <c r="Y429" s="79"/>
      <c r="Z429" s="79"/>
      <c r="AA429" s="98"/>
      <c r="AB429" s="79"/>
      <c r="AC429" s="79"/>
      <c r="AD429" s="79"/>
      <c r="AE429" s="79"/>
    </row>
    <row r="430">
      <c r="A430" s="79"/>
      <c r="B430" s="40"/>
      <c r="C430" s="79"/>
      <c r="D430" s="40"/>
      <c r="E430" s="79"/>
      <c r="F430" s="40"/>
      <c r="G430" s="79"/>
      <c r="H430" s="40"/>
      <c r="I430" s="40"/>
      <c r="J430" s="40"/>
      <c r="K430" s="64"/>
      <c r="L430" s="40"/>
      <c r="M430" s="40"/>
      <c r="N430" s="40"/>
      <c r="O430" s="40"/>
      <c r="P430" s="40"/>
      <c r="Q430" s="40"/>
      <c r="R430" s="40"/>
      <c r="S430" s="40"/>
      <c r="T430" s="40"/>
      <c r="U430" s="40"/>
      <c r="V430" s="40"/>
      <c r="W430" s="40"/>
      <c r="X430" s="79"/>
      <c r="Y430" s="79"/>
      <c r="Z430" s="79"/>
      <c r="AA430" s="98"/>
      <c r="AB430" s="79"/>
      <c r="AC430" s="79"/>
      <c r="AD430" s="79"/>
      <c r="AE430" s="79"/>
    </row>
    <row r="431">
      <c r="A431" s="79"/>
      <c r="B431" s="40"/>
      <c r="C431" s="79"/>
      <c r="D431" s="40"/>
      <c r="E431" s="79"/>
      <c r="F431" s="40"/>
      <c r="G431" s="79"/>
      <c r="H431" s="40"/>
      <c r="I431" s="40"/>
      <c r="J431" s="40"/>
      <c r="K431" s="64"/>
      <c r="L431" s="40"/>
      <c r="M431" s="40"/>
      <c r="N431" s="40"/>
      <c r="O431" s="40"/>
      <c r="P431" s="40"/>
      <c r="Q431" s="40"/>
      <c r="R431" s="40"/>
      <c r="S431" s="40"/>
      <c r="T431" s="40"/>
      <c r="U431" s="40"/>
      <c r="V431" s="40"/>
      <c r="W431" s="40"/>
      <c r="X431" s="79"/>
      <c r="Y431" s="79"/>
      <c r="Z431" s="79"/>
      <c r="AA431" s="98"/>
      <c r="AB431" s="79"/>
      <c r="AC431" s="79"/>
      <c r="AD431" s="79"/>
      <c r="AE431" s="79"/>
    </row>
    <row r="432">
      <c r="A432" s="79"/>
      <c r="B432" s="40"/>
      <c r="C432" s="79"/>
      <c r="D432" s="40"/>
      <c r="E432" s="79"/>
      <c r="F432" s="40"/>
      <c r="G432" s="79"/>
      <c r="H432" s="40"/>
      <c r="I432" s="40"/>
      <c r="J432" s="40"/>
      <c r="K432" s="64"/>
      <c r="L432" s="40"/>
      <c r="M432" s="40"/>
      <c r="N432" s="40"/>
      <c r="O432" s="40"/>
      <c r="P432" s="40"/>
      <c r="Q432" s="40"/>
      <c r="R432" s="40"/>
      <c r="S432" s="40"/>
      <c r="T432" s="40"/>
      <c r="U432" s="40"/>
      <c r="V432" s="40"/>
      <c r="W432" s="40"/>
      <c r="X432" s="79"/>
      <c r="Y432" s="79"/>
      <c r="Z432" s="79"/>
      <c r="AA432" s="98"/>
      <c r="AB432" s="79"/>
      <c r="AC432" s="79"/>
      <c r="AD432" s="79"/>
      <c r="AE432" s="79"/>
    </row>
    <row r="433">
      <c r="A433" s="79"/>
      <c r="B433" s="40"/>
      <c r="C433" s="79"/>
      <c r="D433" s="40"/>
      <c r="E433" s="79"/>
      <c r="F433" s="40"/>
      <c r="G433" s="79"/>
      <c r="H433" s="40"/>
      <c r="I433" s="40"/>
      <c r="J433" s="40"/>
      <c r="K433" s="64"/>
      <c r="L433" s="40"/>
      <c r="M433" s="40"/>
      <c r="N433" s="40"/>
      <c r="O433" s="40"/>
      <c r="P433" s="40"/>
      <c r="Q433" s="40"/>
      <c r="R433" s="40"/>
      <c r="S433" s="40"/>
      <c r="T433" s="40"/>
      <c r="U433" s="40"/>
      <c r="V433" s="40"/>
      <c r="W433" s="40"/>
      <c r="X433" s="79"/>
      <c r="Y433" s="79"/>
      <c r="Z433" s="79"/>
      <c r="AA433" s="98"/>
      <c r="AB433" s="79"/>
      <c r="AC433" s="79"/>
      <c r="AD433" s="79"/>
      <c r="AE433" s="79"/>
    </row>
    <row r="434">
      <c r="A434" s="79"/>
      <c r="B434" s="40"/>
      <c r="C434" s="79"/>
      <c r="D434" s="40"/>
      <c r="E434" s="79"/>
      <c r="F434" s="40"/>
      <c r="G434" s="79"/>
      <c r="H434" s="40"/>
      <c r="I434" s="40"/>
      <c r="J434" s="40"/>
      <c r="K434" s="64"/>
      <c r="L434" s="40"/>
      <c r="M434" s="40"/>
      <c r="N434" s="40"/>
      <c r="O434" s="40"/>
      <c r="P434" s="40"/>
      <c r="Q434" s="40"/>
      <c r="R434" s="40"/>
      <c r="S434" s="40"/>
      <c r="T434" s="40"/>
      <c r="U434" s="40"/>
      <c r="V434" s="40"/>
      <c r="W434" s="40"/>
      <c r="X434" s="79"/>
      <c r="Y434" s="79"/>
      <c r="Z434" s="79"/>
      <c r="AA434" s="98"/>
      <c r="AB434" s="79"/>
      <c r="AC434" s="79"/>
      <c r="AD434" s="79"/>
      <c r="AE434" s="79"/>
    </row>
    <row r="435">
      <c r="A435" s="79"/>
      <c r="B435" s="40"/>
      <c r="C435" s="79"/>
      <c r="D435" s="40"/>
      <c r="E435" s="79"/>
      <c r="F435" s="40"/>
      <c r="G435" s="79"/>
      <c r="H435" s="40"/>
      <c r="I435" s="40"/>
      <c r="J435" s="40"/>
      <c r="K435" s="64"/>
      <c r="L435" s="40"/>
      <c r="M435" s="40"/>
      <c r="N435" s="40"/>
      <c r="O435" s="40"/>
      <c r="P435" s="40"/>
      <c r="Q435" s="40"/>
      <c r="R435" s="40"/>
      <c r="S435" s="40"/>
      <c r="T435" s="40"/>
      <c r="U435" s="40"/>
      <c r="V435" s="40"/>
      <c r="W435" s="40"/>
      <c r="X435" s="79"/>
      <c r="Y435" s="79"/>
      <c r="Z435" s="79"/>
      <c r="AA435" s="98"/>
      <c r="AB435" s="79"/>
      <c r="AC435" s="79"/>
      <c r="AD435" s="79"/>
      <c r="AE435" s="79"/>
    </row>
    <row r="436">
      <c r="A436" s="79"/>
      <c r="B436" s="40"/>
      <c r="C436" s="79"/>
      <c r="D436" s="40"/>
      <c r="E436" s="79"/>
      <c r="F436" s="40"/>
      <c r="G436" s="79"/>
      <c r="H436" s="40"/>
      <c r="I436" s="40"/>
      <c r="J436" s="40"/>
      <c r="K436" s="64"/>
      <c r="L436" s="40"/>
      <c r="M436" s="40"/>
      <c r="N436" s="40"/>
      <c r="O436" s="40"/>
      <c r="P436" s="40"/>
      <c r="Q436" s="40"/>
      <c r="R436" s="40"/>
      <c r="S436" s="40"/>
      <c r="T436" s="40"/>
      <c r="U436" s="40"/>
      <c r="V436" s="40"/>
      <c r="W436" s="40"/>
      <c r="X436" s="79"/>
      <c r="Y436" s="79"/>
      <c r="Z436" s="79"/>
      <c r="AA436" s="98"/>
      <c r="AB436" s="79"/>
      <c r="AC436" s="79"/>
      <c r="AD436" s="79"/>
      <c r="AE436" s="79"/>
    </row>
    <row r="437">
      <c r="A437" s="79"/>
      <c r="B437" s="40"/>
      <c r="C437" s="79"/>
      <c r="D437" s="40"/>
      <c r="E437" s="79"/>
      <c r="F437" s="40"/>
      <c r="G437" s="79"/>
      <c r="H437" s="40"/>
      <c r="I437" s="40"/>
      <c r="J437" s="40"/>
      <c r="K437" s="64"/>
      <c r="L437" s="40"/>
      <c r="M437" s="40"/>
      <c r="N437" s="40"/>
      <c r="O437" s="40"/>
      <c r="P437" s="40"/>
      <c r="Q437" s="40"/>
      <c r="R437" s="40"/>
      <c r="S437" s="40"/>
      <c r="T437" s="40"/>
      <c r="U437" s="40"/>
      <c r="V437" s="40"/>
      <c r="W437" s="40"/>
      <c r="X437" s="79"/>
      <c r="Y437" s="79"/>
      <c r="Z437" s="79"/>
      <c r="AA437" s="98"/>
      <c r="AB437" s="79"/>
      <c r="AC437" s="79"/>
      <c r="AD437" s="79"/>
      <c r="AE437" s="79"/>
    </row>
    <row r="438">
      <c r="A438" s="79"/>
      <c r="B438" s="40"/>
      <c r="C438" s="79"/>
      <c r="D438" s="40"/>
      <c r="E438" s="79"/>
      <c r="F438" s="40"/>
      <c r="G438" s="79"/>
      <c r="H438" s="40"/>
      <c r="I438" s="40"/>
      <c r="J438" s="40"/>
      <c r="K438" s="64"/>
      <c r="L438" s="40"/>
      <c r="M438" s="40"/>
      <c r="N438" s="40"/>
      <c r="O438" s="40"/>
      <c r="P438" s="40"/>
      <c r="Q438" s="40"/>
      <c r="R438" s="40"/>
      <c r="S438" s="40"/>
      <c r="T438" s="40"/>
      <c r="U438" s="40"/>
      <c r="V438" s="40"/>
      <c r="W438" s="40"/>
      <c r="X438" s="79"/>
      <c r="Y438" s="79"/>
      <c r="Z438" s="79"/>
      <c r="AA438" s="98"/>
      <c r="AB438" s="79"/>
      <c r="AC438" s="79"/>
      <c r="AD438" s="79"/>
      <c r="AE438" s="79"/>
    </row>
    <row r="439">
      <c r="A439" s="79"/>
      <c r="B439" s="40"/>
      <c r="C439" s="79"/>
      <c r="D439" s="40"/>
      <c r="E439" s="79"/>
      <c r="F439" s="40"/>
      <c r="G439" s="79"/>
      <c r="H439" s="40"/>
      <c r="I439" s="40"/>
      <c r="J439" s="40"/>
      <c r="K439" s="64"/>
      <c r="L439" s="40"/>
      <c r="M439" s="40"/>
      <c r="N439" s="40"/>
      <c r="O439" s="40"/>
      <c r="P439" s="40"/>
      <c r="Q439" s="40"/>
      <c r="R439" s="40"/>
      <c r="S439" s="40"/>
      <c r="T439" s="40"/>
      <c r="U439" s="40"/>
      <c r="V439" s="40"/>
      <c r="W439" s="40"/>
      <c r="X439" s="79"/>
      <c r="Y439" s="79"/>
      <c r="Z439" s="79"/>
      <c r="AA439" s="98"/>
      <c r="AB439" s="79"/>
      <c r="AC439" s="79"/>
      <c r="AD439" s="79"/>
      <c r="AE439" s="79"/>
    </row>
    <row r="440">
      <c r="A440" s="79"/>
      <c r="B440" s="40"/>
      <c r="C440" s="79"/>
      <c r="D440" s="40"/>
      <c r="E440" s="79"/>
      <c r="F440" s="40"/>
      <c r="G440" s="79"/>
      <c r="H440" s="40"/>
      <c r="I440" s="40"/>
      <c r="J440" s="40"/>
      <c r="K440" s="64"/>
      <c r="L440" s="40"/>
      <c r="M440" s="40"/>
      <c r="N440" s="40"/>
      <c r="O440" s="40"/>
      <c r="P440" s="40"/>
      <c r="Q440" s="40"/>
      <c r="R440" s="40"/>
      <c r="S440" s="40"/>
      <c r="T440" s="40"/>
      <c r="U440" s="40"/>
      <c r="V440" s="40"/>
      <c r="W440" s="40"/>
      <c r="X440" s="79"/>
      <c r="Y440" s="79"/>
      <c r="Z440" s="79"/>
      <c r="AA440" s="98"/>
      <c r="AB440" s="79"/>
      <c r="AC440" s="79"/>
      <c r="AD440" s="79"/>
      <c r="AE440" s="79"/>
    </row>
    <row r="441">
      <c r="A441" s="79"/>
      <c r="B441" s="40"/>
      <c r="C441" s="79"/>
      <c r="D441" s="40"/>
      <c r="E441" s="79"/>
      <c r="F441" s="40"/>
      <c r="G441" s="79"/>
      <c r="H441" s="40"/>
      <c r="I441" s="40"/>
      <c r="J441" s="40"/>
      <c r="K441" s="64"/>
      <c r="L441" s="40"/>
      <c r="M441" s="40"/>
      <c r="N441" s="40"/>
      <c r="O441" s="40"/>
      <c r="P441" s="40"/>
      <c r="Q441" s="40"/>
      <c r="R441" s="40"/>
      <c r="S441" s="40"/>
      <c r="T441" s="40"/>
      <c r="U441" s="40"/>
      <c r="V441" s="40"/>
      <c r="W441" s="40"/>
      <c r="X441" s="79"/>
      <c r="Y441" s="79"/>
      <c r="Z441" s="79"/>
      <c r="AA441" s="98"/>
      <c r="AB441" s="79"/>
      <c r="AC441" s="79"/>
      <c r="AD441" s="79"/>
      <c r="AE441" s="79"/>
    </row>
    <row r="442">
      <c r="A442" s="79"/>
      <c r="B442" s="40"/>
      <c r="C442" s="79"/>
      <c r="D442" s="40"/>
      <c r="E442" s="79"/>
      <c r="F442" s="40"/>
      <c r="G442" s="79"/>
      <c r="H442" s="40"/>
      <c r="I442" s="40"/>
      <c r="J442" s="40"/>
      <c r="K442" s="64"/>
      <c r="L442" s="40"/>
      <c r="M442" s="40"/>
      <c r="N442" s="40"/>
      <c r="O442" s="40"/>
      <c r="P442" s="40"/>
      <c r="Q442" s="40"/>
      <c r="R442" s="40"/>
      <c r="S442" s="40"/>
      <c r="T442" s="40"/>
      <c r="U442" s="40"/>
      <c r="V442" s="40"/>
      <c r="W442" s="40"/>
      <c r="X442" s="79"/>
      <c r="Y442" s="79"/>
      <c r="Z442" s="79"/>
      <c r="AA442" s="98"/>
      <c r="AB442" s="79"/>
      <c r="AC442" s="79"/>
      <c r="AD442" s="79"/>
      <c r="AE442" s="79"/>
    </row>
    <row r="443">
      <c r="A443" s="79"/>
      <c r="B443" s="40"/>
      <c r="C443" s="79"/>
      <c r="D443" s="40"/>
      <c r="E443" s="79"/>
      <c r="F443" s="40"/>
      <c r="G443" s="79"/>
      <c r="H443" s="40"/>
      <c r="I443" s="40"/>
      <c r="J443" s="40"/>
      <c r="K443" s="64"/>
      <c r="L443" s="40"/>
      <c r="M443" s="40"/>
      <c r="N443" s="40"/>
      <c r="O443" s="40"/>
      <c r="P443" s="40"/>
      <c r="Q443" s="40"/>
      <c r="R443" s="40"/>
      <c r="S443" s="40"/>
      <c r="T443" s="40"/>
      <c r="U443" s="40"/>
      <c r="V443" s="40"/>
      <c r="W443" s="40"/>
      <c r="X443" s="79"/>
      <c r="Y443" s="79"/>
      <c r="Z443" s="79"/>
      <c r="AA443" s="98"/>
      <c r="AB443" s="79"/>
      <c r="AC443" s="79"/>
      <c r="AD443" s="79"/>
      <c r="AE443" s="79"/>
    </row>
    <row r="444">
      <c r="A444" s="79"/>
      <c r="B444" s="40"/>
      <c r="C444" s="79"/>
      <c r="D444" s="40"/>
      <c r="E444" s="79"/>
      <c r="F444" s="40"/>
      <c r="G444" s="79"/>
      <c r="H444" s="40"/>
      <c r="I444" s="40"/>
      <c r="J444" s="40"/>
      <c r="K444" s="64"/>
      <c r="L444" s="40"/>
      <c r="M444" s="40"/>
      <c r="N444" s="40"/>
      <c r="O444" s="40"/>
      <c r="P444" s="40"/>
      <c r="Q444" s="40"/>
      <c r="R444" s="40"/>
      <c r="S444" s="40"/>
      <c r="T444" s="40"/>
      <c r="U444" s="40"/>
      <c r="V444" s="40"/>
      <c r="W444" s="40"/>
      <c r="X444" s="79"/>
      <c r="Y444" s="79"/>
      <c r="Z444" s="79"/>
      <c r="AA444" s="98"/>
      <c r="AB444" s="79"/>
      <c r="AC444" s="79"/>
      <c r="AD444" s="79"/>
      <c r="AE444" s="79"/>
    </row>
    <row r="445">
      <c r="A445" s="79"/>
      <c r="B445" s="40"/>
      <c r="C445" s="79"/>
      <c r="D445" s="40"/>
      <c r="E445" s="79"/>
      <c r="F445" s="40"/>
      <c r="G445" s="79"/>
      <c r="H445" s="40"/>
      <c r="I445" s="40"/>
      <c r="J445" s="40"/>
      <c r="K445" s="64"/>
      <c r="L445" s="40"/>
      <c r="M445" s="40"/>
      <c r="N445" s="40"/>
      <c r="O445" s="40"/>
      <c r="P445" s="40"/>
      <c r="Q445" s="40"/>
      <c r="R445" s="40"/>
      <c r="S445" s="40"/>
      <c r="T445" s="40"/>
      <c r="U445" s="40"/>
      <c r="V445" s="40"/>
      <c r="W445" s="40"/>
      <c r="X445" s="79"/>
      <c r="Y445" s="79"/>
      <c r="Z445" s="79"/>
      <c r="AA445" s="98"/>
      <c r="AB445" s="79"/>
      <c r="AC445" s="79"/>
      <c r="AD445" s="79"/>
      <c r="AE445" s="79"/>
    </row>
    <row r="446">
      <c r="A446" s="79"/>
      <c r="B446" s="40"/>
      <c r="C446" s="79"/>
      <c r="D446" s="40"/>
      <c r="E446" s="79"/>
      <c r="F446" s="40"/>
      <c r="G446" s="79"/>
      <c r="H446" s="40"/>
      <c r="I446" s="40"/>
      <c r="J446" s="40"/>
      <c r="K446" s="64"/>
      <c r="L446" s="40"/>
      <c r="M446" s="40"/>
      <c r="N446" s="40"/>
      <c r="O446" s="40"/>
      <c r="P446" s="40"/>
      <c r="Q446" s="40"/>
      <c r="R446" s="40"/>
      <c r="S446" s="40"/>
      <c r="T446" s="40"/>
      <c r="U446" s="40"/>
      <c r="V446" s="40"/>
      <c r="W446" s="40"/>
      <c r="X446" s="79"/>
      <c r="Y446" s="79"/>
      <c r="Z446" s="79"/>
      <c r="AA446" s="98"/>
      <c r="AB446" s="79"/>
      <c r="AC446" s="79"/>
      <c r="AD446" s="79"/>
      <c r="AE446" s="79"/>
    </row>
    <row r="447">
      <c r="A447" s="79"/>
      <c r="B447" s="40"/>
      <c r="C447" s="79"/>
      <c r="D447" s="40"/>
      <c r="E447" s="79"/>
      <c r="F447" s="40"/>
      <c r="G447" s="79"/>
      <c r="H447" s="40"/>
      <c r="I447" s="40"/>
      <c r="J447" s="40"/>
      <c r="K447" s="64"/>
      <c r="L447" s="40"/>
      <c r="M447" s="40"/>
      <c r="N447" s="40"/>
      <c r="O447" s="40"/>
      <c r="P447" s="40"/>
      <c r="Q447" s="40"/>
      <c r="R447" s="40"/>
      <c r="S447" s="40"/>
      <c r="T447" s="40"/>
      <c r="U447" s="40"/>
      <c r="V447" s="40"/>
      <c r="W447" s="40"/>
      <c r="X447" s="79"/>
      <c r="Y447" s="79"/>
      <c r="Z447" s="79"/>
      <c r="AA447" s="98"/>
      <c r="AB447" s="79"/>
      <c r="AC447" s="79"/>
      <c r="AD447" s="79"/>
      <c r="AE447" s="79"/>
    </row>
    <row r="448">
      <c r="A448" s="79"/>
      <c r="B448" s="40"/>
      <c r="C448" s="79"/>
      <c r="D448" s="40"/>
      <c r="E448" s="79"/>
      <c r="F448" s="40"/>
      <c r="G448" s="79"/>
      <c r="H448" s="40"/>
      <c r="I448" s="40"/>
      <c r="J448" s="40"/>
      <c r="K448" s="64"/>
      <c r="L448" s="40"/>
      <c r="M448" s="40"/>
      <c r="N448" s="40"/>
      <c r="O448" s="40"/>
      <c r="P448" s="40"/>
      <c r="Q448" s="40"/>
      <c r="R448" s="40"/>
      <c r="S448" s="40"/>
      <c r="T448" s="40"/>
      <c r="U448" s="40"/>
      <c r="V448" s="40"/>
      <c r="W448" s="40"/>
      <c r="X448" s="79"/>
      <c r="Y448" s="79"/>
      <c r="Z448" s="79"/>
      <c r="AA448" s="98"/>
      <c r="AB448" s="79"/>
      <c r="AC448" s="79"/>
      <c r="AD448" s="79"/>
      <c r="AE448" s="79"/>
    </row>
    <row r="449">
      <c r="A449" s="79"/>
      <c r="B449" s="40"/>
      <c r="C449" s="79"/>
      <c r="D449" s="40"/>
      <c r="E449" s="79"/>
      <c r="F449" s="40"/>
      <c r="G449" s="79"/>
      <c r="H449" s="40"/>
      <c r="I449" s="40"/>
      <c r="J449" s="40"/>
      <c r="K449" s="64"/>
      <c r="L449" s="40"/>
      <c r="M449" s="40"/>
      <c r="N449" s="40"/>
      <c r="O449" s="40"/>
      <c r="P449" s="40"/>
      <c r="Q449" s="40"/>
      <c r="R449" s="40"/>
      <c r="S449" s="40"/>
      <c r="T449" s="40"/>
      <c r="U449" s="40"/>
      <c r="V449" s="40"/>
      <c r="W449" s="40"/>
      <c r="X449" s="79"/>
      <c r="Y449" s="79"/>
      <c r="Z449" s="79"/>
      <c r="AA449" s="98"/>
      <c r="AB449" s="79"/>
      <c r="AC449" s="79"/>
      <c r="AD449" s="79"/>
      <c r="AE449" s="79"/>
    </row>
    <row r="450">
      <c r="A450" s="79"/>
      <c r="B450" s="40"/>
      <c r="C450" s="79"/>
      <c r="D450" s="40"/>
      <c r="E450" s="79"/>
      <c r="F450" s="40"/>
      <c r="G450" s="79"/>
      <c r="H450" s="40"/>
      <c r="I450" s="40"/>
      <c r="J450" s="40"/>
      <c r="K450" s="64"/>
      <c r="L450" s="40"/>
      <c r="M450" s="40"/>
      <c r="N450" s="40"/>
      <c r="O450" s="40"/>
      <c r="P450" s="40"/>
      <c r="Q450" s="40"/>
      <c r="R450" s="40"/>
      <c r="S450" s="40"/>
      <c r="T450" s="40"/>
      <c r="U450" s="40"/>
      <c r="V450" s="40"/>
      <c r="W450" s="40"/>
      <c r="X450" s="79"/>
      <c r="Y450" s="79"/>
      <c r="Z450" s="79"/>
      <c r="AA450" s="98"/>
      <c r="AB450" s="79"/>
      <c r="AC450" s="79"/>
      <c r="AD450" s="79"/>
      <c r="AE450" s="79"/>
    </row>
    <row r="451">
      <c r="A451" s="79"/>
      <c r="B451" s="40"/>
      <c r="C451" s="79"/>
      <c r="D451" s="40"/>
      <c r="E451" s="79"/>
      <c r="F451" s="40"/>
      <c r="G451" s="79"/>
      <c r="H451" s="40"/>
      <c r="I451" s="40"/>
      <c r="J451" s="40"/>
      <c r="K451" s="64"/>
      <c r="L451" s="40"/>
      <c r="M451" s="40"/>
      <c r="N451" s="40"/>
      <c r="O451" s="40"/>
      <c r="P451" s="40"/>
      <c r="Q451" s="40"/>
      <c r="R451" s="40"/>
      <c r="S451" s="40"/>
      <c r="T451" s="40"/>
      <c r="U451" s="40"/>
      <c r="V451" s="40"/>
      <c r="W451" s="40"/>
      <c r="X451" s="79"/>
      <c r="Y451" s="79"/>
      <c r="Z451" s="79"/>
      <c r="AA451" s="98"/>
      <c r="AB451" s="79"/>
      <c r="AC451" s="79"/>
      <c r="AD451" s="79"/>
      <c r="AE451" s="79"/>
    </row>
    <row r="452">
      <c r="A452" s="79"/>
      <c r="B452" s="40"/>
      <c r="C452" s="79"/>
      <c r="D452" s="40"/>
      <c r="E452" s="79"/>
      <c r="F452" s="40"/>
      <c r="G452" s="79"/>
      <c r="H452" s="40"/>
      <c r="I452" s="40"/>
      <c r="J452" s="40"/>
      <c r="K452" s="64"/>
      <c r="L452" s="40"/>
      <c r="M452" s="40"/>
      <c r="N452" s="40"/>
      <c r="O452" s="40"/>
      <c r="P452" s="40"/>
      <c r="Q452" s="40"/>
      <c r="R452" s="40"/>
      <c r="S452" s="40"/>
      <c r="T452" s="40"/>
      <c r="U452" s="40"/>
      <c r="V452" s="40"/>
      <c r="W452" s="40"/>
      <c r="X452" s="79"/>
      <c r="Y452" s="79"/>
      <c r="Z452" s="79"/>
      <c r="AA452" s="98"/>
      <c r="AB452" s="79"/>
      <c r="AC452" s="79"/>
      <c r="AD452" s="79"/>
      <c r="AE452" s="79"/>
    </row>
    <row r="453">
      <c r="A453" s="79"/>
      <c r="B453" s="40"/>
      <c r="C453" s="79"/>
      <c r="D453" s="40"/>
      <c r="E453" s="79"/>
      <c r="F453" s="40"/>
      <c r="G453" s="79"/>
      <c r="H453" s="40"/>
      <c r="I453" s="40"/>
      <c r="J453" s="40"/>
      <c r="K453" s="64"/>
      <c r="L453" s="40"/>
      <c r="M453" s="40"/>
      <c r="N453" s="40"/>
      <c r="O453" s="40"/>
      <c r="P453" s="40"/>
      <c r="Q453" s="40"/>
      <c r="R453" s="40"/>
      <c r="S453" s="40"/>
      <c r="T453" s="40"/>
      <c r="U453" s="40"/>
      <c r="V453" s="40"/>
      <c r="W453" s="40"/>
      <c r="X453" s="79"/>
      <c r="Y453" s="79"/>
      <c r="Z453" s="79"/>
      <c r="AA453" s="98"/>
      <c r="AB453" s="79"/>
      <c r="AC453" s="79"/>
      <c r="AD453" s="79"/>
      <c r="AE453" s="79"/>
    </row>
    <row r="454">
      <c r="A454" s="79"/>
      <c r="B454" s="40"/>
      <c r="C454" s="79"/>
      <c r="D454" s="40"/>
      <c r="E454" s="79"/>
      <c r="F454" s="40"/>
      <c r="G454" s="79"/>
      <c r="H454" s="40"/>
      <c r="I454" s="40"/>
      <c r="J454" s="40"/>
      <c r="K454" s="64"/>
      <c r="L454" s="40"/>
      <c r="M454" s="40"/>
      <c r="N454" s="40"/>
      <c r="O454" s="40"/>
      <c r="P454" s="40"/>
      <c r="Q454" s="40"/>
      <c r="R454" s="40"/>
      <c r="S454" s="40"/>
      <c r="T454" s="40"/>
      <c r="U454" s="40"/>
      <c r="V454" s="40"/>
      <c r="W454" s="40"/>
      <c r="X454" s="79"/>
      <c r="Y454" s="79"/>
      <c r="Z454" s="79"/>
      <c r="AA454" s="98"/>
      <c r="AB454" s="79"/>
      <c r="AC454" s="79"/>
      <c r="AD454" s="79"/>
      <c r="AE454" s="79"/>
    </row>
    <row r="455">
      <c r="A455" s="79"/>
      <c r="B455" s="40"/>
      <c r="C455" s="79"/>
      <c r="D455" s="40"/>
      <c r="E455" s="79"/>
      <c r="F455" s="40"/>
      <c r="G455" s="79"/>
      <c r="H455" s="40"/>
      <c r="I455" s="40"/>
      <c r="J455" s="40"/>
      <c r="K455" s="64"/>
      <c r="L455" s="40"/>
      <c r="M455" s="40"/>
      <c r="N455" s="40"/>
      <c r="O455" s="40"/>
      <c r="P455" s="40"/>
      <c r="Q455" s="40"/>
      <c r="R455" s="40"/>
      <c r="S455" s="40"/>
      <c r="T455" s="40"/>
      <c r="U455" s="40"/>
      <c r="V455" s="40"/>
      <c r="W455" s="40"/>
      <c r="X455" s="79"/>
      <c r="Y455" s="79"/>
      <c r="Z455" s="79"/>
      <c r="AA455" s="98"/>
      <c r="AB455" s="79"/>
      <c r="AC455" s="79"/>
      <c r="AD455" s="79"/>
      <c r="AE455" s="79"/>
    </row>
    <row r="456">
      <c r="A456" s="79"/>
      <c r="B456" s="40"/>
      <c r="C456" s="79"/>
      <c r="D456" s="40"/>
      <c r="E456" s="79"/>
      <c r="F456" s="40"/>
      <c r="G456" s="79"/>
      <c r="H456" s="40"/>
      <c r="I456" s="40"/>
      <c r="J456" s="40"/>
      <c r="K456" s="64"/>
      <c r="L456" s="40"/>
      <c r="M456" s="40"/>
      <c r="N456" s="40"/>
      <c r="O456" s="40"/>
      <c r="P456" s="40"/>
      <c r="Q456" s="40"/>
      <c r="R456" s="40"/>
      <c r="S456" s="40"/>
      <c r="T456" s="40"/>
      <c r="U456" s="40"/>
      <c r="V456" s="40"/>
      <c r="W456" s="40"/>
      <c r="X456" s="79"/>
      <c r="Y456" s="79"/>
      <c r="Z456" s="79"/>
      <c r="AA456" s="98"/>
      <c r="AB456" s="79"/>
      <c r="AC456" s="79"/>
      <c r="AD456" s="79"/>
      <c r="AE456" s="79"/>
    </row>
    <row r="457">
      <c r="A457" s="79"/>
      <c r="B457" s="40"/>
      <c r="C457" s="79"/>
      <c r="D457" s="40"/>
      <c r="E457" s="79"/>
      <c r="F457" s="40"/>
      <c r="G457" s="79"/>
      <c r="H457" s="40"/>
      <c r="I457" s="40"/>
      <c r="J457" s="40"/>
      <c r="K457" s="64"/>
      <c r="L457" s="40"/>
      <c r="M457" s="40"/>
      <c r="N457" s="40"/>
      <c r="O457" s="40"/>
      <c r="P457" s="40"/>
      <c r="Q457" s="40"/>
      <c r="R457" s="40"/>
      <c r="S457" s="40"/>
      <c r="T457" s="40"/>
      <c r="U457" s="40"/>
      <c r="V457" s="40"/>
      <c r="W457" s="40"/>
      <c r="X457" s="79"/>
      <c r="Y457" s="79"/>
      <c r="Z457" s="79"/>
      <c r="AA457" s="98"/>
      <c r="AB457" s="79"/>
      <c r="AC457" s="79"/>
      <c r="AD457" s="79"/>
      <c r="AE457" s="79"/>
    </row>
    <row r="458">
      <c r="A458" s="79"/>
      <c r="B458" s="40"/>
      <c r="C458" s="79"/>
      <c r="D458" s="40"/>
      <c r="E458" s="79"/>
      <c r="F458" s="40"/>
      <c r="G458" s="79"/>
      <c r="H458" s="40"/>
      <c r="I458" s="40"/>
      <c r="J458" s="40"/>
      <c r="K458" s="64"/>
      <c r="L458" s="40"/>
      <c r="M458" s="40"/>
      <c r="N458" s="40"/>
      <c r="O458" s="40"/>
      <c r="P458" s="40"/>
      <c r="Q458" s="40"/>
      <c r="R458" s="40"/>
      <c r="S458" s="40"/>
      <c r="T458" s="40"/>
      <c r="U458" s="40"/>
      <c r="V458" s="40"/>
      <c r="W458" s="40"/>
      <c r="X458" s="79"/>
      <c r="Y458" s="79"/>
      <c r="Z458" s="79"/>
      <c r="AA458" s="98"/>
      <c r="AB458" s="79"/>
      <c r="AC458" s="79"/>
      <c r="AD458" s="79"/>
      <c r="AE458" s="79"/>
    </row>
    <row r="459">
      <c r="A459" s="79"/>
      <c r="B459" s="40"/>
      <c r="C459" s="79"/>
      <c r="D459" s="40"/>
      <c r="E459" s="79"/>
      <c r="F459" s="40"/>
      <c r="G459" s="79"/>
      <c r="H459" s="40"/>
      <c r="I459" s="40"/>
      <c r="J459" s="40"/>
      <c r="K459" s="64"/>
      <c r="L459" s="40"/>
      <c r="M459" s="40"/>
      <c r="N459" s="40"/>
      <c r="O459" s="40"/>
      <c r="P459" s="40"/>
      <c r="Q459" s="40"/>
      <c r="R459" s="40"/>
      <c r="S459" s="40"/>
      <c r="T459" s="40"/>
      <c r="U459" s="40"/>
      <c r="V459" s="40"/>
      <c r="W459" s="40"/>
      <c r="X459" s="79"/>
      <c r="Y459" s="79"/>
      <c r="Z459" s="79"/>
      <c r="AA459" s="98"/>
      <c r="AB459" s="79"/>
      <c r="AC459" s="79"/>
      <c r="AD459" s="79"/>
      <c r="AE459" s="79"/>
    </row>
    <row r="460">
      <c r="A460" s="79"/>
      <c r="B460" s="40"/>
      <c r="C460" s="79"/>
      <c r="D460" s="40"/>
      <c r="E460" s="79"/>
      <c r="F460" s="40"/>
      <c r="G460" s="79"/>
      <c r="H460" s="40"/>
      <c r="I460" s="40"/>
      <c r="J460" s="40"/>
      <c r="K460" s="64"/>
      <c r="L460" s="40"/>
      <c r="M460" s="40"/>
      <c r="N460" s="40"/>
      <c r="O460" s="40"/>
      <c r="P460" s="40"/>
      <c r="Q460" s="40"/>
      <c r="R460" s="40"/>
      <c r="S460" s="40"/>
      <c r="T460" s="40"/>
      <c r="U460" s="40"/>
      <c r="V460" s="40"/>
      <c r="W460" s="40"/>
      <c r="X460" s="79"/>
      <c r="Y460" s="79"/>
      <c r="Z460" s="79"/>
      <c r="AA460" s="98"/>
      <c r="AB460" s="79"/>
      <c r="AC460" s="79"/>
      <c r="AD460" s="79"/>
      <c r="AE460" s="79"/>
    </row>
    <row r="461">
      <c r="A461" s="79"/>
      <c r="B461" s="40"/>
      <c r="C461" s="79"/>
      <c r="D461" s="40"/>
      <c r="E461" s="79"/>
      <c r="F461" s="40"/>
      <c r="G461" s="79"/>
      <c r="H461" s="40"/>
      <c r="I461" s="40"/>
      <c r="J461" s="40"/>
      <c r="K461" s="64"/>
      <c r="L461" s="40"/>
      <c r="M461" s="40"/>
      <c r="N461" s="40"/>
      <c r="O461" s="40"/>
      <c r="P461" s="40"/>
      <c r="Q461" s="40"/>
      <c r="R461" s="40"/>
      <c r="S461" s="40"/>
      <c r="T461" s="40"/>
      <c r="U461" s="40"/>
      <c r="V461" s="40"/>
      <c r="W461" s="40"/>
      <c r="X461" s="79"/>
      <c r="Y461" s="79"/>
      <c r="Z461" s="79"/>
      <c r="AA461" s="98"/>
      <c r="AB461" s="79"/>
      <c r="AC461" s="79"/>
      <c r="AD461" s="79"/>
      <c r="AE461" s="79"/>
    </row>
    <row r="462">
      <c r="A462" s="79"/>
      <c r="B462" s="40"/>
      <c r="C462" s="79"/>
      <c r="D462" s="40"/>
      <c r="E462" s="79"/>
      <c r="F462" s="40"/>
      <c r="G462" s="79"/>
      <c r="H462" s="40"/>
      <c r="I462" s="40"/>
      <c r="J462" s="40"/>
      <c r="K462" s="64"/>
      <c r="L462" s="40"/>
      <c r="M462" s="40"/>
      <c r="N462" s="40"/>
      <c r="O462" s="40"/>
      <c r="P462" s="40"/>
      <c r="Q462" s="40"/>
      <c r="R462" s="40"/>
      <c r="S462" s="40"/>
      <c r="T462" s="40"/>
      <c r="U462" s="40"/>
      <c r="V462" s="40"/>
      <c r="W462" s="40"/>
      <c r="X462" s="79"/>
      <c r="Y462" s="79"/>
      <c r="Z462" s="79"/>
      <c r="AA462" s="98"/>
      <c r="AB462" s="79"/>
      <c r="AC462" s="79"/>
      <c r="AD462" s="79"/>
      <c r="AE462" s="79"/>
    </row>
    <row r="463">
      <c r="A463" s="79"/>
      <c r="B463" s="40"/>
      <c r="C463" s="79"/>
      <c r="D463" s="40"/>
      <c r="E463" s="79"/>
      <c r="F463" s="40"/>
      <c r="G463" s="79"/>
      <c r="H463" s="40"/>
      <c r="I463" s="40"/>
      <c r="J463" s="40"/>
      <c r="K463" s="64"/>
      <c r="L463" s="40"/>
      <c r="M463" s="40"/>
      <c r="N463" s="40"/>
      <c r="O463" s="40"/>
      <c r="P463" s="40"/>
      <c r="Q463" s="40"/>
      <c r="R463" s="40"/>
      <c r="S463" s="40"/>
      <c r="T463" s="40"/>
      <c r="U463" s="40"/>
      <c r="V463" s="40"/>
      <c r="W463" s="40"/>
      <c r="X463" s="79"/>
      <c r="Y463" s="79"/>
      <c r="Z463" s="79"/>
      <c r="AA463" s="98"/>
      <c r="AB463" s="79"/>
      <c r="AC463" s="79"/>
      <c r="AD463" s="79"/>
      <c r="AE463" s="79"/>
    </row>
    <row r="464">
      <c r="A464" s="79"/>
      <c r="B464" s="40"/>
      <c r="C464" s="79"/>
      <c r="D464" s="40"/>
      <c r="E464" s="79"/>
      <c r="F464" s="40"/>
      <c r="G464" s="79"/>
      <c r="H464" s="40"/>
      <c r="I464" s="40"/>
      <c r="J464" s="40"/>
      <c r="K464" s="64"/>
      <c r="L464" s="40"/>
      <c r="M464" s="40"/>
      <c r="N464" s="40"/>
      <c r="O464" s="40"/>
      <c r="P464" s="40"/>
      <c r="Q464" s="40"/>
      <c r="R464" s="40"/>
      <c r="S464" s="40"/>
      <c r="T464" s="40"/>
      <c r="U464" s="40"/>
      <c r="V464" s="40"/>
      <c r="W464" s="40"/>
      <c r="X464" s="79"/>
      <c r="Y464" s="79"/>
      <c r="Z464" s="79"/>
      <c r="AA464" s="98"/>
      <c r="AB464" s="79"/>
      <c r="AC464" s="79"/>
      <c r="AD464" s="79"/>
      <c r="AE464" s="79"/>
    </row>
    <row r="465">
      <c r="A465" s="79"/>
      <c r="B465" s="40"/>
      <c r="C465" s="79"/>
      <c r="D465" s="40"/>
      <c r="E465" s="79"/>
      <c r="F465" s="40"/>
      <c r="G465" s="79"/>
      <c r="H465" s="40"/>
      <c r="I465" s="40"/>
      <c r="J465" s="40"/>
      <c r="K465" s="64"/>
      <c r="L465" s="40"/>
      <c r="M465" s="40"/>
      <c r="N465" s="40"/>
      <c r="O465" s="40"/>
      <c r="P465" s="40"/>
      <c r="Q465" s="40"/>
      <c r="R465" s="40"/>
      <c r="S465" s="40"/>
      <c r="T465" s="40"/>
      <c r="U465" s="40"/>
      <c r="V465" s="40"/>
      <c r="W465" s="40"/>
      <c r="X465" s="79"/>
      <c r="Y465" s="79"/>
      <c r="Z465" s="79"/>
      <c r="AA465" s="98"/>
      <c r="AB465" s="79"/>
      <c r="AC465" s="79"/>
      <c r="AD465" s="79"/>
      <c r="AE465" s="79"/>
    </row>
    <row r="466">
      <c r="A466" s="79"/>
      <c r="B466" s="40"/>
      <c r="C466" s="79"/>
      <c r="D466" s="40"/>
      <c r="E466" s="79"/>
      <c r="F466" s="40"/>
      <c r="G466" s="79"/>
      <c r="H466" s="40"/>
      <c r="I466" s="40"/>
      <c r="J466" s="40"/>
      <c r="K466" s="64"/>
      <c r="L466" s="40"/>
      <c r="M466" s="40"/>
      <c r="N466" s="40"/>
      <c r="O466" s="40"/>
      <c r="P466" s="40"/>
      <c r="Q466" s="40"/>
      <c r="R466" s="40"/>
      <c r="S466" s="40"/>
      <c r="T466" s="40"/>
      <c r="U466" s="40"/>
      <c r="V466" s="40"/>
      <c r="W466" s="40"/>
      <c r="X466" s="79"/>
      <c r="Y466" s="79"/>
      <c r="Z466" s="79"/>
      <c r="AA466" s="98"/>
      <c r="AB466" s="79"/>
      <c r="AC466" s="79"/>
      <c r="AD466" s="79"/>
      <c r="AE466" s="79"/>
    </row>
    <row r="467">
      <c r="A467" s="79"/>
      <c r="B467" s="40"/>
      <c r="C467" s="79"/>
      <c r="D467" s="40"/>
      <c r="E467" s="79"/>
      <c r="F467" s="40"/>
      <c r="G467" s="79"/>
      <c r="H467" s="40"/>
      <c r="I467" s="40"/>
      <c r="J467" s="40"/>
      <c r="K467" s="64"/>
      <c r="L467" s="40"/>
      <c r="M467" s="40"/>
      <c r="N467" s="40"/>
      <c r="O467" s="40"/>
      <c r="P467" s="40"/>
      <c r="Q467" s="40"/>
      <c r="R467" s="40"/>
      <c r="S467" s="40"/>
      <c r="T467" s="40"/>
      <c r="U467" s="40"/>
      <c r="V467" s="40"/>
      <c r="W467" s="40"/>
      <c r="X467" s="79"/>
      <c r="Y467" s="79"/>
      <c r="Z467" s="79"/>
      <c r="AA467" s="98"/>
      <c r="AB467" s="79"/>
      <c r="AC467" s="79"/>
      <c r="AD467" s="79"/>
      <c r="AE467" s="79"/>
    </row>
    <row r="468">
      <c r="A468" s="79"/>
      <c r="B468" s="40"/>
      <c r="C468" s="79"/>
      <c r="D468" s="40"/>
      <c r="E468" s="79"/>
      <c r="F468" s="40"/>
      <c r="G468" s="79"/>
      <c r="H468" s="40"/>
      <c r="I468" s="40"/>
      <c r="J468" s="40"/>
      <c r="K468" s="64"/>
      <c r="L468" s="40"/>
      <c r="M468" s="40"/>
      <c r="N468" s="40"/>
      <c r="O468" s="40"/>
      <c r="P468" s="40"/>
      <c r="Q468" s="40"/>
      <c r="R468" s="40"/>
      <c r="S468" s="40"/>
      <c r="T468" s="40"/>
      <c r="U468" s="40"/>
      <c r="V468" s="40"/>
      <c r="W468" s="40"/>
      <c r="X468" s="79"/>
      <c r="Y468" s="79"/>
      <c r="Z468" s="79"/>
      <c r="AA468" s="98"/>
      <c r="AB468" s="79"/>
      <c r="AC468" s="79"/>
      <c r="AD468" s="79"/>
      <c r="AE468" s="79"/>
    </row>
    <row r="469">
      <c r="A469" s="79"/>
      <c r="B469" s="40"/>
      <c r="C469" s="79"/>
      <c r="D469" s="40"/>
      <c r="E469" s="79"/>
      <c r="F469" s="40"/>
      <c r="G469" s="79"/>
      <c r="H469" s="40"/>
      <c r="I469" s="40"/>
      <c r="J469" s="40"/>
      <c r="K469" s="64"/>
      <c r="L469" s="40"/>
      <c r="M469" s="40"/>
      <c r="N469" s="40"/>
      <c r="O469" s="40"/>
      <c r="P469" s="40"/>
      <c r="Q469" s="40"/>
      <c r="R469" s="40"/>
      <c r="S469" s="40"/>
      <c r="T469" s="40"/>
      <c r="U469" s="40"/>
      <c r="V469" s="40"/>
      <c r="W469" s="40"/>
      <c r="X469" s="79"/>
      <c r="Y469" s="79"/>
      <c r="Z469" s="79"/>
      <c r="AA469" s="98"/>
      <c r="AB469" s="79"/>
      <c r="AC469" s="79"/>
      <c r="AD469" s="79"/>
      <c r="AE469" s="79"/>
    </row>
    <row r="470">
      <c r="A470" s="79"/>
      <c r="B470" s="40"/>
      <c r="C470" s="79"/>
      <c r="D470" s="40"/>
      <c r="E470" s="79"/>
      <c r="F470" s="40"/>
      <c r="G470" s="79"/>
      <c r="H470" s="40"/>
      <c r="I470" s="40"/>
      <c r="J470" s="40"/>
      <c r="K470" s="64"/>
      <c r="L470" s="40"/>
      <c r="M470" s="40"/>
      <c r="N470" s="40"/>
      <c r="O470" s="40"/>
      <c r="P470" s="40"/>
      <c r="Q470" s="40"/>
      <c r="R470" s="40"/>
      <c r="S470" s="40"/>
      <c r="T470" s="40"/>
      <c r="U470" s="40"/>
      <c r="V470" s="40"/>
      <c r="W470" s="40"/>
      <c r="X470" s="79"/>
      <c r="Y470" s="79"/>
      <c r="Z470" s="79"/>
      <c r="AA470" s="98"/>
      <c r="AB470" s="79"/>
      <c r="AC470" s="79"/>
      <c r="AD470" s="79"/>
      <c r="AE470" s="79"/>
    </row>
    <row r="471">
      <c r="A471" s="79"/>
      <c r="B471" s="40"/>
      <c r="C471" s="79"/>
      <c r="D471" s="40"/>
      <c r="E471" s="79"/>
      <c r="F471" s="40"/>
      <c r="G471" s="79"/>
      <c r="H471" s="40"/>
      <c r="I471" s="40"/>
      <c r="J471" s="40"/>
      <c r="K471" s="64"/>
      <c r="L471" s="40"/>
      <c r="M471" s="40"/>
      <c r="N471" s="40"/>
      <c r="O471" s="40"/>
      <c r="P471" s="40"/>
      <c r="Q471" s="40"/>
      <c r="R471" s="40"/>
      <c r="S471" s="40"/>
      <c r="T471" s="40"/>
      <c r="U471" s="40"/>
      <c r="V471" s="40"/>
      <c r="W471" s="40"/>
      <c r="X471" s="79"/>
      <c r="Y471" s="79"/>
      <c r="Z471" s="79"/>
      <c r="AA471" s="98"/>
      <c r="AB471" s="79"/>
      <c r="AC471" s="79"/>
      <c r="AD471" s="79"/>
      <c r="AE471" s="79"/>
    </row>
    <row r="472">
      <c r="A472" s="79"/>
      <c r="B472" s="40"/>
      <c r="C472" s="79"/>
      <c r="D472" s="40"/>
      <c r="E472" s="79"/>
      <c r="F472" s="40"/>
      <c r="G472" s="79"/>
      <c r="H472" s="40"/>
      <c r="I472" s="40"/>
      <c r="J472" s="40"/>
      <c r="K472" s="64"/>
      <c r="L472" s="40"/>
      <c r="M472" s="40"/>
      <c r="N472" s="40"/>
      <c r="O472" s="40"/>
      <c r="P472" s="40"/>
      <c r="Q472" s="40"/>
      <c r="R472" s="40"/>
      <c r="S472" s="40"/>
      <c r="T472" s="40"/>
      <c r="U472" s="40"/>
      <c r="V472" s="40"/>
      <c r="W472" s="40"/>
      <c r="X472" s="79"/>
      <c r="Y472" s="79"/>
      <c r="Z472" s="79"/>
      <c r="AA472" s="98"/>
      <c r="AB472" s="79"/>
      <c r="AC472" s="79"/>
      <c r="AD472" s="79"/>
      <c r="AE472" s="79"/>
    </row>
    <row r="473">
      <c r="A473" s="79"/>
      <c r="B473" s="40"/>
      <c r="C473" s="79"/>
      <c r="D473" s="40"/>
      <c r="E473" s="79"/>
      <c r="F473" s="40"/>
      <c r="G473" s="79"/>
      <c r="H473" s="40"/>
      <c r="I473" s="40"/>
      <c r="J473" s="40"/>
      <c r="K473" s="64"/>
      <c r="L473" s="40"/>
      <c r="M473" s="40"/>
      <c r="N473" s="40"/>
      <c r="O473" s="40"/>
      <c r="P473" s="40"/>
      <c r="Q473" s="40"/>
      <c r="R473" s="40"/>
      <c r="S473" s="40"/>
      <c r="T473" s="40"/>
      <c r="U473" s="40"/>
      <c r="V473" s="40"/>
      <c r="W473" s="40"/>
      <c r="X473" s="79"/>
      <c r="Y473" s="79"/>
      <c r="Z473" s="79"/>
      <c r="AA473" s="98"/>
      <c r="AB473" s="79"/>
      <c r="AC473" s="79"/>
      <c r="AD473" s="79"/>
      <c r="AE473" s="79"/>
    </row>
    <row r="474">
      <c r="A474" s="79"/>
      <c r="B474" s="40"/>
      <c r="C474" s="79"/>
      <c r="D474" s="40"/>
      <c r="E474" s="79"/>
      <c r="F474" s="40"/>
      <c r="G474" s="79"/>
      <c r="H474" s="40"/>
      <c r="I474" s="40"/>
      <c r="J474" s="40"/>
      <c r="K474" s="64"/>
      <c r="L474" s="40"/>
      <c r="M474" s="40"/>
      <c r="N474" s="40"/>
      <c r="O474" s="40"/>
      <c r="P474" s="40"/>
      <c r="Q474" s="40"/>
      <c r="R474" s="40"/>
      <c r="S474" s="40"/>
      <c r="T474" s="40"/>
      <c r="U474" s="40"/>
      <c r="V474" s="40"/>
      <c r="W474" s="40"/>
      <c r="X474" s="79"/>
      <c r="Y474" s="79"/>
      <c r="Z474" s="79"/>
      <c r="AA474" s="98"/>
      <c r="AB474" s="79"/>
      <c r="AC474" s="79"/>
      <c r="AD474" s="79"/>
      <c r="AE474" s="79"/>
    </row>
    <row r="475">
      <c r="A475" s="79"/>
      <c r="B475" s="40"/>
      <c r="C475" s="79"/>
      <c r="D475" s="40"/>
      <c r="E475" s="79"/>
      <c r="F475" s="40"/>
      <c r="G475" s="79"/>
      <c r="H475" s="40"/>
      <c r="I475" s="40"/>
      <c r="J475" s="40"/>
      <c r="K475" s="64"/>
      <c r="L475" s="40"/>
      <c r="M475" s="40"/>
      <c r="N475" s="40"/>
      <c r="O475" s="40"/>
      <c r="P475" s="40"/>
      <c r="Q475" s="40"/>
      <c r="R475" s="40"/>
      <c r="S475" s="40"/>
      <c r="T475" s="40"/>
      <c r="U475" s="40"/>
      <c r="V475" s="40"/>
      <c r="W475" s="40"/>
      <c r="X475" s="79"/>
      <c r="Y475" s="79"/>
      <c r="Z475" s="79"/>
      <c r="AA475" s="98"/>
      <c r="AB475" s="79"/>
      <c r="AC475" s="79"/>
      <c r="AD475" s="79"/>
      <c r="AE475" s="79"/>
    </row>
    <row r="476">
      <c r="A476" s="79"/>
      <c r="B476" s="40"/>
      <c r="C476" s="79"/>
      <c r="D476" s="40"/>
      <c r="E476" s="79"/>
      <c r="F476" s="40"/>
      <c r="G476" s="79"/>
      <c r="H476" s="40"/>
      <c r="I476" s="40"/>
      <c r="J476" s="40"/>
      <c r="K476" s="64"/>
      <c r="L476" s="40"/>
      <c r="M476" s="40"/>
      <c r="N476" s="40"/>
      <c r="O476" s="40"/>
      <c r="P476" s="40"/>
      <c r="Q476" s="40"/>
      <c r="R476" s="40"/>
      <c r="S476" s="40"/>
      <c r="T476" s="40"/>
      <c r="U476" s="40"/>
      <c r="V476" s="40"/>
      <c r="W476" s="40"/>
      <c r="X476" s="79"/>
      <c r="Y476" s="79"/>
      <c r="Z476" s="79"/>
      <c r="AA476" s="98"/>
      <c r="AB476" s="79"/>
      <c r="AC476" s="79"/>
      <c r="AD476" s="79"/>
      <c r="AE476" s="79"/>
    </row>
    <row r="477">
      <c r="A477" s="79"/>
      <c r="B477" s="40"/>
      <c r="C477" s="79"/>
      <c r="D477" s="40"/>
      <c r="E477" s="79"/>
      <c r="F477" s="40"/>
      <c r="G477" s="79"/>
      <c r="H477" s="40"/>
      <c r="I477" s="40"/>
      <c r="J477" s="40"/>
      <c r="K477" s="64"/>
      <c r="L477" s="40"/>
      <c r="M477" s="40"/>
      <c r="N477" s="40"/>
      <c r="O477" s="40"/>
      <c r="P477" s="40"/>
      <c r="Q477" s="40"/>
      <c r="R477" s="40"/>
      <c r="S477" s="40"/>
      <c r="T477" s="40"/>
      <c r="U477" s="40"/>
      <c r="V477" s="40"/>
      <c r="W477" s="40"/>
      <c r="X477" s="79"/>
      <c r="Y477" s="79"/>
      <c r="Z477" s="79"/>
      <c r="AA477" s="98"/>
      <c r="AB477" s="79"/>
      <c r="AC477" s="79"/>
      <c r="AD477" s="79"/>
      <c r="AE477" s="79"/>
    </row>
    <row r="478">
      <c r="A478" s="79"/>
      <c r="B478" s="40"/>
      <c r="C478" s="79"/>
      <c r="D478" s="40"/>
      <c r="E478" s="79"/>
      <c r="F478" s="40"/>
      <c r="G478" s="79"/>
      <c r="H478" s="40"/>
      <c r="I478" s="40"/>
      <c r="J478" s="40"/>
      <c r="K478" s="64"/>
      <c r="L478" s="40"/>
      <c r="M478" s="40"/>
      <c r="N478" s="40"/>
      <c r="O478" s="40"/>
      <c r="P478" s="40"/>
      <c r="Q478" s="40"/>
      <c r="R478" s="40"/>
      <c r="S478" s="40"/>
      <c r="T478" s="40"/>
      <c r="U478" s="40"/>
      <c r="V478" s="40"/>
      <c r="W478" s="40"/>
      <c r="X478" s="79"/>
      <c r="Y478" s="79"/>
      <c r="Z478" s="79"/>
      <c r="AA478" s="98"/>
      <c r="AB478" s="79"/>
      <c r="AC478" s="79"/>
      <c r="AD478" s="79"/>
      <c r="AE478" s="79"/>
    </row>
    <row r="479">
      <c r="A479" s="79"/>
      <c r="B479" s="40"/>
      <c r="C479" s="79"/>
      <c r="D479" s="40"/>
      <c r="E479" s="79"/>
      <c r="F479" s="40"/>
      <c r="G479" s="79"/>
      <c r="H479" s="40"/>
      <c r="I479" s="40"/>
      <c r="J479" s="40"/>
      <c r="K479" s="64"/>
      <c r="L479" s="40"/>
      <c r="M479" s="40"/>
      <c r="N479" s="40"/>
      <c r="O479" s="40"/>
      <c r="P479" s="40"/>
      <c r="Q479" s="40"/>
      <c r="R479" s="40"/>
      <c r="S479" s="40"/>
      <c r="T479" s="40"/>
      <c r="U479" s="40"/>
      <c r="V479" s="40"/>
      <c r="W479" s="40"/>
      <c r="X479" s="79"/>
      <c r="Y479" s="79"/>
      <c r="Z479" s="79"/>
      <c r="AA479" s="98"/>
      <c r="AB479" s="79"/>
      <c r="AC479" s="79"/>
      <c r="AD479" s="79"/>
      <c r="AE479" s="79"/>
    </row>
    <row r="480">
      <c r="A480" s="79"/>
      <c r="B480" s="40"/>
      <c r="C480" s="79"/>
      <c r="D480" s="40"/>
      <c r="E480" s="79"/>
      <c r="F480" s="40"/>
      <c r="G480" s="79"/>
      <c r="H480" s="40"/>
      <c r="I480" s="40"/>
      <c r="J480" s="40"/>
      <c r="K480" s="64"/>
      <c r="L480" s="40"/>
      <c r="M480" s="40"/>
      <c r="N480" s="40"/>
      <c r="O480" s="40"/>
      <c r="P480" s="40"/>
      <c r="Q480" s="40"/>
      <c r="R480" s="40"/>
      <c r="S480" s="40"/>
      <c r="T480" s="40"/>
      <c r="U480" s="40"/>
      <c r="V480" s="40"/>
      <c r="W480" s="40"/>
      <c r="X480" s="79"/>
      <c r="Y480" s="79"/>
      <c r="Z480" s="79"/>
      <c r="AA480" s="98"/>
      <c r="AB480" s="79"/>
      <c r="AC480" s="79"/>
      <c r="AD480" s="79"/>
      <c r="AE480" s="79"/>
    </row>
    <row r="481">
      <c r="A481" s="79"/>
      <c r="B481" s="40"/>
      <c r="C481" s="79"/>
      <c r="D481" s="40"/>
      <c r="E481" s="79"/>
      <c r="F481" s="40"/>
      <c r="G481" s="79"/>
      <c r="H481" s="40"/>
      <c r="I481" s="40"/>
      <c r="J481" s="40"/>
      <c r="K481" s="64"/>
      <c r="L481" s="40"/>
      <c r="M481" s="40"/>
      <c r="N481" s="40"/>
      <c r="O481" s="40"/>
      <c r="P481" s="40"/>
      <c r="Q481" s="40"/>
      <c r="R481" s="40"/>
      <c r="S481" s="40"/>
      <c r="T481" s="40"/>
      <c r="U481" s="40"/>
      <c r="V481" s="40"/>
      <c r="W481" s="40"/>
      <c r="X481" s="79"/>
      <c r="Y481" s="79"/>
      <c r="Z481" s="79"/>
      <c r="AA481" s="98"/>
      <c r="AB481" s="79"/>
      <c r="AC481" s="79"/>
      <c r="AD481" s="79"/>
      <c r="AE481" s="79"/>
    </row>
    <row r="482">
      <c r="A482" s="79"/>
      <c r="B482" s="40"/>
      <c r="C482" s="79"/>
      <c r="D482" s="40"/>
      <c r="E482" s="79"/>
      <c r="F482" s="40"/>
      <c r="G482" s="79"/>
      <c r="H482" s="40"/>
      <c r="I482" s="40"/>
      <c r="J482" s="40"/>
      <c r="K482" s="64"/>
      <c r="L482" s="40"/>
      <c r="M482" s="40"/>
      <c r="N482" s="40"/>
      <c r="O482" s="40"/>
      <c r="P482" s="40"/>
      <c r="Q482" s="40"/>
      <c r="R482" s="40"/>
      <c r="S482" s="40"/>
      <c r="T482" s="40"/>
      <c r="U482" s="40"/>
      <c r="V482" s="40"/>
      <c r="W482" s="40"/>
      <c r="X482" s="79"/>
      <c r="Y482" s="79"/>
      <c r="Z482" s="79"/>
      <c r="AA482" s="98"/>
      <c r="AB482" s="79"/>
      <c r="AC482" s="79"/>
      <c r="AD482" s="79"/>
      <c r="AE482" s="79"/>
    </row>
    <row r="483">
      <c r="A483" s="79"/>
      <c r="B483" s="40"/>
      <c r="C483" s="79"/>
      <c r="D483" s="40"/>
      <c r="E483" s="79"/>
      <c r="F483" s="40"/>
      <c r="G483" s="79"/>
      <c r="H483" s="40"/>
      <c r="I483" s="40"/>
      <c r="J483" s="40"/>
      <c r="K483" s="64"/>
      <c r="L483" s="40"/>
      <c r="M483" s="40"/>
      <c r="N483" s="40"/>
      <c r="O483" s="40"/>
      <c r="P483" s="40"/>
      <c r="Q483" s="40"/>
      <c r="R483" s="40"/>
      <c r="S483" s="40"/>
      <c r="T483" s="40"/>
      <c r="U483" s="40"/>
      <c r="V483" s="40"/>
      <c r="W483" s="40"/>
      <c r="X483" s="79"/>
      <c r="Y483" s="79"/>
      <c r="Z483" s="79"/>
      <c r="AA483" s="98"/>
      <c r="AB483" s="79"/>
      <c r="AC483" s="79"/>
      <c r="AD483" s="79"/>
      <c r="AE483" s="79"/>
    </row>
    <row r="484">
      <c r="A484" s="79"/>
      <c r="B484" s="40"/>
      <c r="C484" s="79"/>
      <c r="D484" s="40"/>
      <c r="E484" s="79"/>
      <c r="F484" s="40"/>
      <c r="G484" s="79"/>
      <c r="H484" s="40"/>
      <c r="I484" s="40"/>
      <c r="J484" s="40"/>
      <c r="K484" s="64"/>
      <c r="L484" s="40"/>
      <c r="M484" s="40"/>
      <c r="N484" s="40"/>
      <c r="O484" s="40"/>
      <c r="P484" s="40"/>
      <c r="Q484" s="40"/>
      <c r="R484" s="40"/>
      <c r="S484" s="40"/>
      <c r="T484" s="40"/>
      <c r="U484" s="40"/>
      <c r="V484" s="40"/>
      <c r="W484" s="40"/>
      <c r="X484" s="79"/>
      <c r="Y484" s="79"/>
      <c r="Z484" s="79"/>
      <c r="AA484" s="98"/>
      <c r="AB484" s="79"/>
      <c r="AC484" s="79"/>
      <c r="AD484" s="79"/>
      <c r="AE484" s="79"/>
    </row>
    <row r="485">
      <c r="A485" s="79"/>
      <c r="B485" s="40"/>
      <c r="C485" s="79"/>
      <c r="D485" s="40"/>
      <c r="E485" s="79"/>
      <c r="F485" s="40"/>
      <c r="G485" s="79"/>
      <c r="H485" s="40"/>
      <c r="I485" s="40"/>
      <c r="J485" s="40"/>
      <c r="K485" s="64"/>
      <c r="L485" s="40"/>
      <c r="M485" s="40"/>
      <c r="N485" s="40"/>
      <c r="O485" s="40"/>
      <c r="P485" s="40"/>
      <c r="Q485" s="40"/>
      <c r="R485" s="40"/>
      <c r="S485" s="40"/>
      <c r="T485" s="40"/>
      <c r="U485" s="40"/>
      <c r="V485" s="40"/>
      <c r="W485" s="40"/>
      <c r="X485" s="79"/>
      <c r="Y485" s="79"/>
      <c r="Z485" s="79"/>
      <c r="AA485" s="98"/>
      <c r="AB485" s="79"/>
      <c r="AC485" s="79"/>
      <c r="AD485" s="79"/>
      <c r="AE485" s="79"/>
    </row>
    <row r="486">
      <c r="A486" s="79"/>
      <c r="B486" s="40"/>
      <c r="C486" s="79"/>
      <c r="D486" s="40"/>
      <c r="E486" s="79"/>
      <c r="F486" s="40"/>
      <c r="G486" s="79"/>
      <c r="H486" s="40"/>
      <c r="I486" s="40"/>
      <c r="J486" s="40"/>
      <c r="K486" s="64"/>
      <c r="L486" s="40"/>
      <c r="M486" s="40"/>
      <c r="N486" s="40"/>
      <c r="O486" s="40"/>
      <c r="P486" s="40"/>
      <c r="Q486" s="40"/>
      <c r="R486" s="40"/>
      <c r="S486" s="40"/>
      <c r="T486" s="40"/>
      <c r="U486" s="40"/>
      <c r="V486" s="40"/>
      <c r="W486" s="40"/>
      <c r="X486" s="79"/>
      <c r="Y486" s="79"/>
      <c r="Z486" s="79"/>
      <c r="AA486" s="98"/>
      <c r="AB486" s="79"/>
      <c r="AC486" s="79"/>
      <c r="AD486" s="79"/>
      <c r="AE486" s="79"/>
    </row>
    <row r="487">
      <c r="A487" s="79"/>
      <c r="B487" s="40"/>
      <c r="C487" s="79"/>
      <c r="D487" s="40"/>
      <c r="E487" s="79"/>
      <c r="F487" s="40"/>
      <c r="G487" s="79"/>
      <c r="H487" s="40"/>
      <c r="I487" s="40"/>
      <c r="J487" s="40"/>
      <c r="K487" s="64"/>
      <c r="L487" s="40"/>
      <c r="M487" s="40"/>
      <c r="N487" s="40"/>
      <c r="O487" s="40"/>
      <c r="P487" s="40"/>
      <c r="Q487" s="40"/>
      <c r="R487" s="40"/>
      <c r="S487" s="40"/>
      <c r="T487" s="40"/>
      <c r="U487" s="40"/>
      <c r="V487" s="40"/>
      <c r="W487" s="40"/>
      <c r="X487" s="79"/>
      <c r="Y487" s="79"/>
      <c r="Z487" s="79"/>
      <c r="AA487" s="98"/>
      <c r="AB487" s="79"/>
      <c r="AC487" s="79"/>
      <c r="AD487" s="79"/>
      <c r="AE487" s="79"/>
    </row>
    <row r="488">
      <c r="A488" s="79"/>
      <c r="B488" s="40"/>
      <c r="C488" s="79"/>
      <c r="D488" s="40"/>
      <c r="E488" s="79"/>
      <c r="F488" s="40"/>
      <c r="G488" s="79"/>
      <c r="H488" s="40"/>
      <c r="I488" s="40"/>
      <c r="J488" s="40"/>
      <c r="K488" s="64"/>
      <c r="L488" s="40"/>
      <c r="M488" s="40"/>
      <c r="N488" s="40"/>
      <c r="O488" s="40"/>
      <c r="P488" s="40"/>
      <c r="Q488" s="40"/>
      <c r="R488" s="40"/>
      <c r="S488" s="40"/>
      <c r="T488" s="40"/>
      <c r="U488" s="40"/>
      <c r="V488" s="40"/>
      <c r="W488" s="40"/>
      <c r="X488" s="79"/>
      <c r="Y488" s="79"/>
      <c r="Z488" s="79"/>
      <c r="AA488" s="98"/>
      <c r="AB488" s="79"/>
      <c r="AC488" s="79"/>
      <c r="AD488" s="79"/>
      <c r="AE488" s="79"/>
    </row>
    <row r="489">
      <c r="A489" s="79"/>
      <c r="B489" s="40"/>
      <c r="C489" s="79"/>
      <c r="D489" s="40"/>
      <c r="E489" s="79"/>
      <c r="F489" s="40"/>
      <c r="G489" s="79"/>
      <c r="H489" s="40"/>
      <c r="I489" s="40"/>
      <c r="J489" s="40"/>
      <c r="K489" s="64"/>
      <c r="L489" s="40"/>
      <c r="M489" s="40"/>
      <c r="N489" s="40"/>
      <c r="O489" s="40"/>
      <c r="P489" s="40"/>
      <c r="Q489" s="40"/>
      <c r="R489" s="40"/>
      <c r="S489" s="40"/>
      <c r="T489" s="40"/>
      <c r="U489" s="40"/>
      <c r="V489" s="40"/>
      <c r="W489" s="40"/>
      <c r="X489" s="79"/>
      <c r="Y489" s="79"/>
      <c r="Z489" s="79"/>
      <c r="AA489" s="98"/>
      <c r="AB489" s="79"/>
      <c r="AC489" s="79"/>
      <c r="AD489" s="79"/>
      <c r="AE489" s="79"/>
    </row>
    <row r="490">
      <c r="A490" s="79"/>
      <c r="B490" s="40"/>
      <c r="C490" s="79"/>
      <c r="D490" s="40"/>
      <c r="E490" s="79"/>
      <c r="F490" s="40"/>
      <c r="G490" s="79"/>
      <c r="H490" s="40"/>
      <c r="I490" s="40"/>
      <c r="J490" s="40"/>
      <c r="K490" s="64"/>
      <c r="L490" s="40"/>
      <c r="M490" s="40"/>
      <c r="N490" s="40"/>
      <c r="O490" s="40"/>
      <c r="P490" s="40"/>
      <c r="Q490" s="40"/>
      <c r="R490" s="40"/>
      <c r="S490" s="40"/>
      <c r="T490" s="40"/>
      <c r="U490" s="40"/>
      <c r="V490" s="40"/>
      <c r="W490" s="40"/>
      <c r="X490" s="79"/>
      <c r="Y490" s="79"/>
      <c r="Z490" s="79"/>
      <c r="AA490" s="98"/>
      <c r="AB490" s="79"/>
      <c r="AC490" s="79"/>
      <c r="AD490" s="79"/>
      <c r="AE490" s="79"/>
    </row>
    <row r="491">
      <c r="A491" s="79"/>
      <c r="B491" s="40"/>
      <c r="C491" s="79"/>
      <c r="D491" s="40"/>
      <c r="E491" s="79"/>
      <c r="F491" s="40"/>
      <c r="G491" s="79"/>
      <c r="H491" s="40"/>
      <c r="I491" s="40"/>
      <c r="J491" s="40"/>
      <c r="K491" s="64"/>
      <c r="L491" s="40"/>
      <c r="M491" s="40"/>
      <c r="N491" s="40"/>
      <c r="O491" s="40"/>
      <c r="P491" s="40"/>
      <c r="Q491" s="40"/>
      <c r="R491" s="40"/>
      <c r="S491" s="40"/>
      <c r="T491" s="40"/>
      <c r="U491" s="40"/>
      <c r="V491" s="40"/>
      <c r="W491" s="40"/>
      <c r="X491" s="79"/>
      <c r="Y491" s="79"/>
      <c r="Z491" s="79"/>
      <c r="AA491" s="98"/>
      <c r="AB491" s="79"/>
      <c r="AC491" s="79"/>
      <c r="AD491" s="79"/>
      <c r="AE491" s="79"/>
    </row>
    <row r="492">
      <c r="A492" s="79"/>
      <c r="B492" s="40"/>
      <c r="C492" s="79"/>
      <c r="D492" s="40"/>
      <c r="E492" s="79"/>
      <c r="F492" s="40"/>
      <c r="G492" s="79"/>
      <c r="H492" s="40"/>
      <c r="I492" s="40"/>
      <c r="J492" s="40"/>
      <c r="K492" s="64"/>
      <c r="L492" s="40"/>
      <c r="M492" s="40"/>
      <c r="N492" s="40"/>
      <c r="O492" s="40"/>
      <c r="P492" s="40"/>
      <c r="Q492" s="40"/>
      <c r="R492" s="40"/>
      <c r="S492" s="40"/>
      <c r="T492" s="40"/>
      <c r="U492" s="40"/>
      <c r="V492" s="40"/>
      <c r="W492" s="40"/>
      <c r="X492" s="79"/>
      <c r="Y492" s="79"/>
      <c r="Z492" s="79"/>
      <c r="AA492" s="98"/>
      <c r="AB492" s="79"/>
      <c r="AC492" s="79"/>
      <c r="AD492" s="79"/>
      <c r="AE492" s="79"/>
    </row>
    <row r="493">
      <c r="A493" s="79"/>
      <c r="B493" s="40"/>
      <c r="C493" s="79"/>
      <c r="D493" s="40"/>
      <c r="E493" s="79"/>
      <c r="F493" s="40"/>
      <c r="G493" s="79"/>
      <c r="H493" s="40"/>
      <c r="I493" s="40"/>
      <c r="J493" s="40"/>
      <c r="K493" s="64"/>
      <c r="L493" s="40"/>
      <c r="M493" s="40"/>
      <c r="N493" s="40"/>
      <c r="O493" s="40"/>
      <c r="P493" s="40"/>
      <c r="Q493" s="40"/>
      <c r="R493" s="40"/>
      <c r="S493" s="40"/>
      <c r="T493" s="40"/>
      <c r="U493" s="40"/>
      <c r="V493" s="40"/>
      <c r="W493" s="40"/>
      <c r="X493" s="79"/>
      <c r="Y493" s="79"/>
      <c r="Z493" s="79"/>
      <c r="AA493" s="98"/>
      <c r="AB493" s="79"/>
      <c r="AC493" s="79"/>
      <c r="AD493" s="79"/>
      <c r="AE493" s="79"/>
    </row>
    <row r="494">
      <c r="A494" s="79"/>
      <c r="B494" s="40"/>
      <c r="C494" s="79"/>
      <c r="D494" s="40"/>
      <c r="E494" s="79"/>
      <c r="F494" s="40"/>
      <c r="G494" s="79"/>
      <c r="H494" s="40"/>
      <c r="I494" s="40"/>
      <c r="J494" s="40"/>
      <c r="K494" s="64"/>
      <c r="L494" s="40"/>
      <c r="M494" s="40"/>
      <c r="N494" s="40"/>
      <c r="O494" s="40"/>
      <c r="P494" s="40"/>
      <c r="Q494" s="40"/>
      <c r="R494" s="40"/>
      <c r="S494" s="40"/>
      <c r="T494" s="40"/>
      <c r="U494" s="40"/>
      <c r="V494" s="40"/>
      <c r="W494" s="40"/>
      <c r="X494" s="79"/>
      <c r="Y494" s="79"/>
      <c r="Z494" s="79"/>
      <c r="AA494" s="98"/>
      <c r="AB494" s="79"/>
      <c r="AC494" s="79"/>
      <c r="AD494" s="79"/>
      <c r="AE494" s="79"/>
    </row>
    <row r="495">
      <c r="A495" s="79"/>
      <c r="B495" s="40"/>
      <c r="C495" s="79"/>
      <c r="D495" s="40"/>
      <c r="E495" s="79"/>
      <c r="F495" s="40"/>
      <c r="G495" s="79"/>
      <c r="H495" s="40"/>
      <c r="I495" s="40"/>
      <c r="J495" s="40"/>
      <c r="K495" s="64"/>
      <c r="L495" s="40"/>
      <c r="M495" s="40"/>
      <c r="N495" s="40"/>
      <c r="O495" s="40"/>
      <c r="P495" s="40"/>
      <c r="Q495" s="40"/>
      <c r="R495" s="40"/>
      <c r="S495" s="40"/>
      <c r="T495" s="40"/>
      <c r="U495" s="40"/>
      <c r="V495" s="40"/>
      <c r="W495" s="40"/>
      <c r="X495" s="79"/>
      <c r="Y495" s="79"/>
      <c r="Z495" s="79"/>
      <c r="AA495" s="98"/>
      <c r="AB495" s="79"/>
      <c r="AC495" s="79"/>
      <c r="AD495" s="79"/>
      <c r="AE495" s="79"/>
    </row>
    <row r="496">
      <c r="A496" s="79"/>
      <c r="B496" s="40"/>
      <c r="C496" s="79"/>
      <c r="D496" s="40"/>
      <c r="E496" s="79"/>
      <c r="F496" s="40"/>
      <c r="G496" s="79"/>
      <c r="H496" s="40"/>
      <c r="I496" s="40"/>
      <c r="J496" s="40"/>
      <c r="K496" s="64"/>
      <c r="L496" s="40"/>
      <c r="M496" s="40"/>
      <c r="N496" s="40"/>
      <c r="O496" s="40"/>
      <c r="P496" s="40"/>
      <c r="Q496" s="40"/>
      <c r="R496" s="40"/>
      <c r="S496" s="40"/>
      <c r="T496" s="40"/>
      <c r="U496" s="40"/>
      <c r="V496" s="40"/>
      <c r="W496" s="40"/>
      <c r="X496" s="79"/>
      <c r="Y496" s="79"/>
      <c r="Z496" s="79"/>
      <c r="AA496" s="98"/>
      <c r="AB496" s="79"/>
      <c r="AC496" s="79"/>
      <c r="AD496" s="79"/>
      <c r="AE496" s="79"/>
    </row>
    <row r="497">
      <c r="A497" s="79"/>
      <c r="B497" s="40"/>
      <c r="C497" s="79"/>
      <c r="D497" s="40"/>
      <c r="E497" s="79"/>
      <c r="F497" s="40"/>
      <c r="G497" s="79"/>
      <c r="H497" s="40"/>
      <c r="I497" s="40"/>
      <c r="J497" s="40"/>
      <c r="K497" s="64"/>
      <c r="L497" s="40"/>
      <c r="M497" s="40"/>
      <c r="N497" s="40"/>
      <c r="O497" s="40"/>
      <c r="P497" s="40"/>
      <c r="Q497" s="40"/>
      <c r="R497" s="40"/>
      <c r="S497" s="40"/>
      <c r="T497" s="40"/>
      <c r="U497" s="40"/>
      <c r="V497" s="40"/>
      <c r="W497" s="40"/>
      <c r="X497" s="79"/>
      <c r="Y497" s="79"/>
      <c r="Z497" s="79"/>
      <c r="AA497" s="98"/>
      <c r="AB497" s="79"/>
      <c r="AC497" s="79"/>
      <c r="AD497" s="79"/>
      <c r="AE497" s="79"/>
    </row>
    <row r="498">
      <c r="A498" s="79"/>
      <c r="B498" s="40"/>
      <c r="C498" s="79"/>
      <c r="D498" s="40"/>
      <c r="E498" s="79"/>
      <c r="F498" s="40"/>
      <c r="G498" s="79"/>
      <c r="H498" s="40"/>
      <c r="I498" s="40"/>
      <c r="J498" s="40"/>
      <c r="K498" s="64"/>
      <c r="L498" s="40"/>
      <c r="M498" s="40"/>
      <c r="N498" s="40"/>
      <c r="O498" s="40"/>
      <c r="P498" s="40"/>
      <c r="Q498" s="40"/>
      <c r="R498" s="40"/>
      <c r="S498" s="40"/>
      <c r="T498" s="40"/>
      <c r="U498" s="40"/>
      <c r="V498" s="40"/>
      <c r="W498" s="40"/>
      <c r="X498" s="79"/>
      <c r="Y498" s="79"/>
      <c r="Z498" s="79"/>
      <c r="AA498" s="98"/>
      <c r="AB498" s="79"/>
      <c r="AC498" s="79"/>
      <c r="AD498" s="79"/>
      <c r="AE498" s="79"/>
    </row>
    <row r="499">
      <c r="A499" s="79"/>
      <c r="B499" s="40"/>
      <c r="C499" s="79"/>
      <c r="D499" s="40"/>
      <c r="E499" s="79"/>
      <c r="F499" s="40"/>
      <c r="G499" s="79"/>
      <c r="H499" s="40"/>
      <c r="I499" s="40"/>
      <c r="J499" s="40"/>
      <c r="K499" s="64"/>
      <c r="L499" s="40"/>
      <c r="M499" s="40"/>
      <c r="N499" s="40"/>
      <c r="O499" s="40"/>
      <c r="P499" s="40"/>
      <c r="Q499" s="40"/>
      <c r="R499" s="40"/>
      <c r="S499" s="40"/>
      <c r="T499" s="40"/>
      <c r="U499" s="40"/>
      <c r="V499" s="40"/>
      <c r="W499" s="40"/>
      <c r="X499" s="79"/>
      <c r="Y499" s="79"/>
      <c r="Z499" s="79"/>
      <c r="AA499" s="98"/>
      <c r="AB499" s="79"/>
      <c r="AC499" s="79"/>
      <c r="AD499" s="79"/>
      <c r="AE499" s="79"/>
    </row>
    <row r="500">
      <c r="A500" s="79"/>
      <c r="B500" s="40"/>
      <c r="C500" s="79"/>
      <c r="D500" s="40"/>
      <c r="E500" s="79"/>
      <c r="F500" s="40"/>
      <c r="G500" s="79"/>
      <c r="H500" s="40"/>
      <c r="I500" s="40"/>
      <c r="J500" s="40"/>
      <c r="K500" s="64"/>
      <c r="L500" s="40"/>
      <c r="M500" s="40"/>
      <c r="N500" s="40"/>
      <c r="O500" s="40"/>
      <c r="P500" s="40"/>
      <c r="Q500" s="40"/>
      <c r="R500" s="40"/>
      <c r="S500" s="40"/>
      <c r="T500" s="40"/>
      <c r="U500" s="40"/>
      <c r="V500" s="40"/>
      <c r="W500" s="40"/>
      <c r="X500" s="79"/>
      <c r="Y500" s="79"/>
      <c r="Z500" s="79"/>
      <c r="AA500" s="98"/>
      <c r="AB500" s="79"/>
      <c r="AC500" s="79"/>
      <c r="AD500" s="79"/>
      <c r="AE500" s="79"/>
    </row>
    <row r="501">
      <c r="A501" s="79"/>
      <c r="B501" s="40"/>
      <c r="C501" s="79"/>
      <c r="D501" s="40"/>
      <c r="E501" s="79"/>
      <c r="F501" s="40"/>
      <c r="G501" s="79"/>
      <c r="H501" s="40"/>
      <c r="I501" s="40"/>
      <c r="J501" s="40"/>
      <c r="K501" s="64"/>
      <c r="L501" s="40"/>
      <c r="M501" s="40"/>
      <c r="N501" s="40"/>
      <c r="O501" s="40"/>
      <c r="P501" s="40"/>
      <c r="Q501" s="40"/>
      <c r="R501" s="40"/>
      <c r="S501" s="40"/>
      <c r="T501" s="40"/>
      <c r="U501" s="40"/>
      <c r="V501" s="40"/>
      <c r="W501" s="40"/>
      <c r="X501" s="79"/>
      <c r="Y501" s="79"/>
      <c r="Z501" s="79"/>
      <c r="AA501" s="98"/>
      <c r="AB501" s="79"/>
      <c r="AC501" s="79"/>
      <c r="AD501" s="79"/>
      <c r="AE501" s="79"/>
    </row>
    <row r="502">
      <c r="A502" s="79"/>
      <c r="B502" s="40"/>
      <c r="C502" s="79"/>
      <c r="D502" s="40"/>
      <c r="E502" s="79"/>
      <c r="F502" s="40"/>
      <c r="G502" s="79"/>
      <c r="H502" s="40"/>
      <c r="I502" s="40"/>
      <c r="J502" s="40"/>
      <c r="K502" s="64"/>
      <c r="L502" s="40"/>
      <c r="M502" s="40"/>
      <c r="N502" s="40"/>
      <c r="O502" s="40"/>
      <c r="P502" s="40"/>
      <c r="Q502" s="40"/>
      <c r="R502" s="40"/>
      <c r="S502" s="40"/>
      <c r="T502" s="40"/>
      <c r="U502" s="40"/>
      <c r="V502" s="40"/>
      <c r="W502" s="40"/>
      <c r="X502" s="79"/>
      <c r="Y502" s="79"/>
      <c r="Z502" s="79"/>
      <c r="AA502" s="98"/>
      <c r="AB502" s="79"/>
      <c r="AC502" s="79"/>
      <c r="AD502" s="79"/>
      <c r="AE502" s="79"/>
    </row>
    <row r="503">
      <c r="A503" s="79"/>
      <c r="B503" s="40"/>
      <c r="C503" s="79"/>
      <c r="D503" s="40"/>
      <c r="E503" s="79"/>
      <c r="F503" s="40"/>
      <c r="G503" s="79"/>
      <c r="H503" s="40"/>
      <c r="I503" s="40"/>
      <c r="J503" s="40"/>
      <c r="K503" s="64"/>
      <c r="L503" s="40"/>
      <c r="M503" s="40"/>
      <c r="N503" s="40"/>
      <c r="O503" s="40"/>
      <c r="P503" s="40"/>
      <c r="Q503" s="40"/>
      <c r="R503" s="40"/>
      <c r="S503" s="40"/>
      <c r="T503" s="40"/>
      <c r="U503" s="40"/>
      <c r="V503" s="40"/>
      <c r="W503" s="40"/>
      <c r="X503" s="79"/>
      <c r="Y503" s="79"/>
      <c r="Z503" s="79"/>
      <c r="AA503" s="98"/>
      <c r="AB503" s="79"/>
      <c r="AC503" s="79"/>
      <c r="AD503" s="79"/>
      <c r="AE503" s="79"/>
    </row>
    <row r="504">
      <c r="A504" s="79"/>
      <c r="B504" s="40"/>
      <c r="C504" s="79"/>
      <c r="D504" s="40"/>
      <c r="E504" s="79"/>
      <c r="F504" s="40"/>
      <c r="G504" s="79"/>
      <c r="H504" s="40"/>
      <c r="I504" s="40"/>
      <c r="J504" s="40"/>
      <c r="K504" s="64"/>
      <c r="L504" s="40"/>
      <c r="M504" s="40"/>
      <c r="N504" s="40"/>
      <c r="O504" s="40"/>
      <c r="P504" s="40"/>
      <c r="Q504" s="40"/>
      <c r="R504" s="40"/>
      <c r="S504" s="40"/>
      <c r="T504" s="40"/>
      <c r="U504" s="40"/>
      <c r="V504" s="40"/>
      <c r="W504" s="40"/>
      <c r="X504" s="79"/>
      <c r="Y504" s="79"/>
      <c r="Z504" s="79"/>
      <c r="AA504" s="98"/>
      <c r="AB504" s="79"/>
      <c r="AC504" s="79"/>
      <c r="AD504" s="79"/>
      <c r="AE504" s="79"/>
    </row>
    <row r="505">
      <c r="A505" s="79"/>
      <c r="B505" s="40"/>
      <c r="C505" s="79"/>
      <c r="D505" s="40"/>
      <c r="E505" s="79"/>
      <c r="F505" s="40"/>
      <c r="G505" s="79"/>
      <c r="H505" s="40"/>
      <c r="I505" s="40"/>
      <c r="J505" s="40"/>
      <c r="K505" s="64"/>
      <c r="L505" s="40"/>
      <c r="M505" s="40"/>
      <c r="N505" s="40"/>
      <c r="O505" s="40"/>
      <c r="P505" s="40"/>
      <c r="Q505" s="40"/>
      <c r="R505" s="40"/>
      <c r="S505" s="40"/>
      <c r="T505" s="40"/>
      <c r="U505" s="40"/>
      <c r="V505" s="40"/>
      <c r="W505" s="40"/>
      <c r="X505" s="79"/>
      <c r="Y505" s="79"/>
      <c r="Z505" s="79"/>
      <c r="AA505" s="98"/>
      <c r="AB505" s="79"/>
      <c r="AC505" s="79"/>
      <c r="AD505" s="79"/>
      <c r="AE505" s="79"/>
    </row>
    <row r="506">
      <c r="A506" s="79"/>
      <c r="B506" s="40"/>
      <c r="C506" s="79"/>
      <c r="D506" s="40"/>
      <c r="E506" s="79"/>
      <c r="F506" s="40"/>
      <c r="G506" s="79"/>
      <c r="H506" s="40"/>
      <c r="I506" s="40"/>
      <c r="J506" s="40"/>
      <c r="K506" s="64"/>
      <c r="L506" s="40"/>
      <c r="M506" s="40"/>
      <c r="N506" s="40"/>
      <c r="O506" s="40"/>
      <c r="P506" s="40"/>
      <c r="Q506" s="40"/>
      <c r="R506" s="40"/>
      <c r="S506" s="40"/>
      <c r="T506" s="40"/>
      <c r="U506" s="40"/>
      <c r="V506" s="40"/>
      <c r="W506" s="40"/>
      <c r="X506" s="79"/>
      <c r="Y506" s="79"/>
      <c r="Z506" s="79"/>
      <c r="AA506" s="98"/>
      <c r="AB506" s="79"/>
      <c r="AC506" s="79"/>
      <c r="AD506" s="79"/>
      <c r="AE506" s="79"/>
    </row>
    <row r="507">
      <c r="A507" s="79"/>
      <c r="B507" s="40"/>
      <c r="C507" s="79"/>
      <c r="D507" s="40"/>
      <c r="E507" s="79"/>
      <c r="F507" s="40"/>
      <c r="G507" s="79"/>
      <c r="H507" s="40"/>
      <c r="I507" s="40"/>
      <c r="J507" s="40"/>
      <c r="K507" s="64"/>
      <c r="L507" s="40"/>
      <c r="M507" s="40"/>
      <c r="N507" s="40"/>
      <c r="O507" s="40"/>
      <c r="P507" s="40"/>
      <c r="Q507" s="40"/>
      <c r="R507" s="40"/>
      <c r="S507" s="40"/>
      <c r="T507" s="40"/>
      <c r="U507" s="40"/>
      <c r="V507" s="40"/>
      <c r="W507" s="40"/>
      <c r="X507" s="79"/>
      <c r="Y507" s="79"/>
      <c r="Z507" s="79"/>
      <c r="AA507" s="98"/>
      <c r="AB507" s="79"/>
      <c r="AC507" s="79"/>
      <c r="AD507" s="79"/>
      <c r="AE507" s="79"/>
    </row>
    <row r="508">
      <c r="A508" s="79"/>
      <c r="B508" s="40"/>
      <c r="C508" s="79"/>
      <c r="D508" s="40"/>
      <c r="E508" s="79"/>
      <c r="F508" s="40"/>
      <c r="G508" s="79"/>
      <c r="H508" s="40"/>
      <c r="I508" s="40"/>
      <c r="J508" s="40"/>
      <c r="K508" s="64"/>
      <c r="L508" s="40"/>
      <c r="M508" s="40"/>
      <c r="N508" s="40"/>
      <c r="O508" s="40"/>
      <c r="P508" s="40"/>
      <c r="Q508" s="40"/>
      <c r="R508" s="40"/>
      <c r="S508" s="40"/>
      <c r="T508" s="40"/>
      <c r="U508" s="40"/>
      <c r="V508" s="40"/>
      <c r="W508" s="40"/>
      <c r="X508" s="79"/>
      <c r="Y508" s="79"/>
      <c r="Z508" s="79"/>
      <c r="AA508" s="98"/>
      <c r="AB508" s="79"/>
      <c r="AC508" s="79"/>
      <c r="AD508" s="79"/>
      <c r="AE508" s="79"/>
    </row>
    <row r="509">
      <c r="A509" s="79"/>
      <c r="B509" s="40"/>
      <c r="C509" s="79"/>
      <c r="D509" s="40"/>
      <c r="E509" s="79"/>
      <c r="F509" s="40"/>
      <c r="G509" s="79"/>
      <c r="H509" s="40"/>
      <c r="I509" s="40"/>
      <c r="J509" s="40"/>
      <c r="K509" s="64"/>
      <c r="L509" s="40"/>
      <c r="M509" s="40"/>
      <c r="N509" s="40"/>
      <c r="O509" s="40"/>
      <c r="P509" s="40"/>
      <c r="Q509" s="40"/>
      <c r="R509" s="40"/>
      <c r="S509" s="40"/>
      <c r="T509" s="40"/>
      <c r="U509" s="40"/>
      <c r="V509" s="40"/>
      <c r="W509" s="40"/>
      <c r="X509" s="79"/>
      <c r="Y509" s="79"/>
      <c r="Z509" s="79"/>
      <c r="AA509" s="98"/>
      <c r="AB509" s="79"/>
      <c r="AC509" s="79"/>
      <c r="AD509" s="79"/>
      <c r="AE509" s="79"/>
    </row>
    <row r="510">
      <c r="A510" s="79"/>
      <c r="B510" s="40"/>
      <c r="C510" s="79"/>
      <c r="D510" s="40"/>
      <c r="E510" s="79"/>
      <c r="F510" s="40"/>
      <c r="G510" s="79"/>
      <c r="H510" s="40"/>
      <c r="I510" s="40"/>
      <c r="J510" s="40"/>
      <c r="K510" s="64"/>
      <c r="L510" s="40"/>
      <c r="M510" s="40"/>
      <c r="N510" s="40"/>
      <c r="O510" s="40"/>
      <c r="P510" s="40"/>
      <c r="Q510" s="40"/>
      <c r="R510" s="40"/>
      <c r="S510" s="40"/>
      <c r="T510" s="40"/>
      <c r="U510" s="40"/>
      <c r="V510" s="40"/>
      <c r="W510" s="40"/>
      <c r="X510" s="79"/>
      <c r="Y510" s="79"/>
      <c r="Z510" s="79"/>
      <c r="AA510" s="98"/>
      <c r="AB510" s="79"/>
      <c r="AC510" s="79"/>
      <c r="AD510" s="79"/>
      <c r="AE510" s="79"/>
    </row>
    <row r="511">
      <c r="A511" s="79"/>
      <c r="B511" s="40"/>
      <c r="C511" s="79"/>
      <c r="D511" s="40"/>
      <c r="E511" s="79"/>
      <c r="F511" s="40"/>
      <c r="G511" s="79"/>
      <c r="H511" s="40"/>
      <c r="I511" s="40"/>
      <c r="J511" s="40"/>
      <c r="K511" s="64"/>
      <c r="L511" s="40"/>
      <c r="M511" s="40"/>
      <c r="N511" s="40"/>
      <c r="O511" s="40"/>
      <c r="P511" s="40"/>
      <c r="Q511" s="40"/>
      <c r="R511" s="40"/>
      <c r="S511" s="40"/>
      <c r="T511" s="40"/>
      <c r="U511" s="40"/>
      <c r="V511" s="40"/>
      <c r="W511" s="40"/>
      <c r="X511" s="79"/>
      <c r="Y511" s="79"/>
      <c r="Z511" s="79"/>
      <c r="AA511" s="98"/>
      <c r="AB511" s="79"/>
      <c r="AC511" s="79"/>
      <c r="AD511" s="79"/>
      <c r="AE511" s="79"/>
    </row>
    <row r="512">
      <c r="A512" s="79"/>
      <c r="B512" s="40"/>
      <c r="C512" s="79"/>
      <c r="D512" s="40"/>
      <c r="E512" s="79"/>
      <c r="F512" s="40"/>
      <c r="G512" s="79"/>
      <c r="H512" s="40"/>
      <c r="I512" s="40"/>
      <c r="J512" s="40"/>
      <c r="K512" s="64"/>
      <c r="L512" s="40"/>
      <c r="M512" s="40"/>
      <c r="N512" s="40"/>
      <c r="O512" s="40"/>
      <c r="P512" s="40"/>
      <c r="Q512" s="40"/>
      <c r="R512" s="40"/>
      <c r="S512" s="40"/>
      <c r="T512" s="40"/>
      <c r="U512" s="40"/>
      <c r="V512" s="40"/>
      <c r="W512" s="40"/>
      <c r="X512" s="79"/>
      <c r="Y512" s="79"/>
      <c r="Z512" s="79"/>
      <c r="AA512" s="98"/>
      <c r="AB512" s="79"/>
      <c r="AC512" s="79"/>
      <c r="AD512" s="79"/>
      <c r="AE512" s="79"/>
    </row>
    <row r="513">
      <c r="A513" s="79"/>
      <c r="B513" s="40"/>
      <c r="C513" s="79"/>
      <c r="D513" s="40"/>
      <c r="E513" s="79"/>
      <c r="F513" s="40"/>
      <c r="G513" s="79"/>
      <c r="H513" s="40"/>
      <c r="I513" s="40"/>
      <c r="J513" s="40"/>
      <c r="K513" s="64"/>
      <c r="L513" s="40"/>
      <c r="M513" s="40"/>
      <c r="N513" s="40"/>
      <c r="O513" s="40"/>
      <c r="P513" s="40"/>
      <c r="Q513" s="40"/>
      <c r="R513" s="40"/>
      <c r="S513" s="40"/>
      <c r="T513" s="40"/>
      <c r="U513" s="40"/>
      <c r="V513" s="40"/>
      <c r="W513" s="40"/>
      <c r="X513" s="79"/>
      <c r="Y513" s="79"/>
      <c r="Z513" s="79"/>
      <c r="AA513" s="98"/>
      <c r="AB513" s="79"/>
      <c r="AC513" s="79"/>
      <c r="AD513" s="79"/>
      <c r="AE513" s="79"/>
    </row>
    <row r="514">
      <c r="A514" s="79"/>
      <c r="B514" s="40"/>
      <c r="C514" s="79"/>
      <c r="D514" s="40"/>
      <c r="E514" s="79"/>
      <c r="F514" s="40"/>
      <c r="G514" s="79"/>
      <c r="H514" s="40"/>
      <c r="I514" s="40"/>
      <c r="J514" s="40"/>
      <c r="K514" s="64"/>
      <c r="L514" s="40"/>
      <c r="M514" s="40"/>
      <c r="N514" s="40"/>
      <c r="O514" s="40"/>
      <c r="P514" s="40"/>
      <c r="Q514" s="40"/>
      <c r="R514" s="40"/>
      <c r="S514" s="40"/>
      <c r="T514" s="40"/>
      <c r="U514" s="40"/>
      <c r="V514" s="40"/>
      <c r="W514" s="40"/>
      <c r="X514" s="79"/>
      <c r="Y514" s="79"/>
      <c r="Z514" s="79"/>
      <c r="AA514" s="98"/>
      <c r="AB514" s="79"/>
      <c r="AC514" s="79"/>
      <c r="AD514" s="79"/>
      <c r="AE514" s="79"/>
    </row>
    <row r="515">
      <c r="A515" s="79"/>
      <c r="B515" s="40"/>
      <c r="C515" s="79"/>
      <c r="D515" s="40"/>
      <c r="E515" s="79"/>
      <c r="F515" s="40"/>
      <c r="G515" s="79"/>
      <c r="H515" s="40"/>
      <c r="I515" s="40"/>
      <c r="J515" s="40"/>
      <c r="K515" s="64"/>
      <c r="L515" s="40"/>
      <c r="M515" s="40"/>
      <c r="N515" s="40"/>
      <c r="O515" s="40"/>
      <c r="P515" s="40"/>
      <c r="Q515" s="40"/>
      <c r="R515" s="40"/>
      <c r="S515" s="40"/>
      <c r="T515" s="40"/>
      <c r="U515" s="40"/>
      <c r="V515" s="40"/>
      <c r="W515" s="40"/>
      <c r="X515" s="79"/>
      <c r="Y515" s="79"/>
      <c r="Z515" s="79"/>
      <c r="AA515" s="98"/>
      <c r="AB515" s="79"/>
      <c r="AC515" s="79"/>
      <c r="AD515" s="79"/>
      <c r="AE515" s="79"/>
    </row>
    <row r="516">
      <c r="A516" s="79"/>
      <c r="B516" s="40"/>
      <c r="C516" s="79"/>
      <c r="D516" s="40"/>
      <c r="E516" s="79"/>
      <c r="F516" s="40"/>
      <c r="G516" s="79"/>
      <c r="H516" s="40"/>
      <c r="I516" s="40"/>
      <c r="J516" s="40"/>
      <c r="K516" s="64"/>
      <c r="L516" s="40"/>
      <c r="M516" s="40"/>
      <c r="N516" s="40"/>
      <c r="O516" s="40"/>
      <c r="P516" s="40"/>
      <c r="Q516" s="40"/>
      <c r="R516" s="40"/>
      <c r="S516" s="40"/>
      <c r="T516" s="40"/>
      <c r="U516" s="40"/>
      <c r="V516" s="40"/>
      <c r="W516" s="40"/>
      <c r="X516" s="79"/>
      <c r="Y516" s="79"/>
      <c r="Z516" s="79"/>
      <c r="AA516" s="98"/>
      <c r="AB516" s="79"/>
      <c r="AC516" s="79"/>
      <c r="AD516" s="79"/>
      <c r="AE516" s="79"/>
    </row>
    <row r="517">
      <c r="A517" s="79"/>
      <c r="B517" s="40"/>
      <c r="C517" s="79"/>
      <c r="D517" s="40"/>
      <c r="E517" s="79"/>
      <c r="F517" s="40"/>
      <c r="G517" s="79"/>
      <c r="H517" s="40"/>
      <c r="I517" s="40"/>
      <c r="J517" s="40"/>
      <c r="K517" s="64"/>
      <c r="L517" s="40"/>
      <c r="M517" s="40"/>
      <c r="N517" s="40"/>
      <c r="O517" s="40"/>
      <c r="P517" s="40"/>
      <c r="Q517" s="40"/>
      <c r="R517" s="40"/>
      <c r="S517" s="40"/>
      <c r="T517" s="40"/>
      <c r="U517" s="40"/>
      <c r="V517" s="40"/>
      <c r="W517" s="40"/>
      <c r="X517" s="79"/>
      <c r="Y517" s="79"/>
      <c r="Z517" s="79"/>
      <c r="AA517" s="98"/>
      <c r="AB517" s="79"/>
      <c r="AC517" s="79"/>
      <c r="AD517" s="79"/>
      <c r="AE517" s="79"/>
    </row>
    <row r="518">
      <c r="A518" s="79"/>
      <c r="B518" s="40"/>
      <c r="C518" s="79"/>
      <c r="D518" s="40"/>
      <c r="E518" s="79"/>
      <c r="F518" s="40"/>
      <c r="G518" s="79"/>
      <c r="H518" s="40"/>
      <c r="I518" s="40"/>
      <c r="J518" s="40"/>
      <c r="K518" s="64"/>
      <c r="L518" s="40"/>
      <c r="M518" s="40"/>
      <c r="N518" s="40"/>
      <c r="O518" s="40"/>
      <c r="P518" s="40"/>
      <c r="Q518" s="40"/>
      <c r="R518" s="40"/>
      <c r="S518" s="40"/>
      <c r="T518" s="40"/>
      <c r="U518" s="40"/>
      <c r="V518" s="40"/>
      <c r="W518" s="40"/>
      <c r="X518" s="79"/>
      <c r="Y518" s="79"/>
      <c r="Z518" s="79"/>
      <c r="AA518" s="98"/>
      <c r="AB518" s="79"/>
      <c r="AC518" s="79"/>
      <c r="AD518" s="79"/>
      <c r="AE518" s="79"/>
    </row>
    <row r="519">
      <c r="A519" s="79"/>
      <c r="B519" s="40"/>
      <c r="C519" s="79"/>
      <c r="D519" s="40"/>
      <c r="E519" s="79"/>
      <c r="F519" s="40"/>
      <c r="G519" s="79"/>
      <c r="H519" s="40"/>
      <c r="I519" s="40"/>
      <c r="J519" s="40"/>
      <c r="K519" s="64"/>
      <c r="L519" s="40"/>
      <c r="M519" s="40"/>
      <c r="N519" s="40"/>
      <c r="O519" s="40"/>
      <c r="P519" s="40"/>
      <c r="Q519" s="40"/>
      <c r="R519" s="40"/>
      <c r="S519" s="40"/>
      <c r="T519" s="40"/>
      <c r="U519" s="40"/>
      <c r="V519" s="40"/>
      <c r="W519" s="40"/>
      <c r="X519" s="79"/>
      <c r="Y519" s="79"/>
      <c r="Z519" s="79"/>
      <c r="AA519" s="98"/>
      <c r="AB519" s="79"/>
      <c r="AC519" s="79"/>
      <c r="AD519" s="79"/>
      <c r="AE519" s="79"/>
    </row>
    <row r="520">
      <c r="A520" s="79"/>
      <c r="B520" s="40"/>
      <c r="C520" s="79"/>
      <c r="D520" s="40"/>
      <c r="E520" s="79"/>
      <c r="F520" s="40"/>
      <c r="G520" s="79"/>
      <c r="H520" s="40"/>
      <c r="I520" s="40"/>
      <c r="J520" s="40"/>
      <c r="K520" s="64"/>
      <c r="L520" s="40"/>
      <c r="M520" s="40"/>
      <c r="N520" s="40"/>
      <c r="O520" s="40"/>
      <c r="P520" s="40"/>
      <c r="Q520" s="40"/>
      <c r="R520" s="40"/>
      <c r="S520" s="40"/>
      <c r="T520" s="40"/>
      <c r="U520" s="40"/>
      <c r="V520" s="40"/>
      <c r="W520" s="40"/>
      <c r="X520" s="79"/>
      <c r="Y520" s="79"/>
      <c r="Z520" s="79"/>
      <c r="AA520" s="98"/>
      <c r="AB520" s="79"/>
      <c r="AC520" s="79"/>
      <c r="AD520" s="79"/>
      <c r="AE520" s="79"/>
    </row>
    <row r="521">
      <c r="A521" s="79"/>
      <c r="B521" s="40"/>
      <c r="C521" s="79"/>
      <c r="D521" s="40"/>
      <c r="E521" s="79"/>
      <c r="F521" s="40"/>
      <c r="G521" s="79"/>
      <c r="H521" s="40"/>
      <c r="I521" s="40"/>
      <c r="J521" s="40"/>
      <c r="K521" s="64"/>
      <c r="L521" s="40"/>
      <c r="M521" s="40"/>
      <c r="N521" s="40"/>
      <c r="O521" s="40"/>
      <c r="P521" s="40"/>
      <c r="Q521" s="40"/>
      <c r="R521" s="40"/>
      <c r="S521" s="40"/>
      <c r="T521" s="40"/>
      <c r="U521" s="40"/>
      <c r="V521" s="40"/>
      <c r="W521" s="40"/>
      <c r="X521" s="79"/>
      <c r="Y521" s="79"/>
      <c r="Z521" s="79"/>
      <c r="AA521" s="98"/>
      <c r="AB521" s="79"/>
      <c r="AC521" s="79"/>
      <c r="AD521" s="79"/>
      <c r="AE521" s="79"/>
    </row>
    <row r="522">
      <c r="A522" s="79"/>
      <c r="B522" s="40"/>
      <c r="C522" s="79"/>
      <c r="D522" s="40"/>
      <c r="E522" s="79"/>
      <c r="F522" s="40"/>
      <c r="G522" s="79"/>
      <c r="H522" s="40"/>
      <c r="I522" s="40"/>
      <c r="J522" s="40"/>
      <c r="K522" s="64"/>
      <c r="L522" s="40"/>
      <c r="M522" s="40"/>
      <c r="N522" s="40"/>
      <c r="O522" s="40"/>
      <c r="P522" s="40"/>
      <c r="Q522" s="40"/>
      <c r="R522" s="40"/>
      <c r="S522" s="40"/>
      <c r="T522" s="40"/>
      <c r="U522" s="40"/>
      <c r="V522" s="40"/>
      <c r="W522" s="40"/>
      <c r="X522" s="79"/>
      <c r="Y522" s="79"/>
      <c r="Z522" s="79"/>
      <c r="AA522" s="98"/>
      <c r="AB522" s="79"/>
      <c r="AC522" s="79"/>
      <c r="AD522" s="79"/>
      <c r="AE522" s="79"/>
    </row>
    <row r="523">
      <c r="A523" s="79"/>
      <c r="B523" s="40"/>
      <c r="C523" s="79"/>
      <c r="D523" s="40"/>
      <c r="E523" s="79"/>
      <c r="F523" s="40"/>
      <c r="G523" s="79"/>
      <c r="H523" s="40"/>
      <c r="I523" s="40"/>
      <c r="J523" s="40"/>
      <c r="K523" s="64"/>
      <c r="L523" s="40"/>
      <c r="M523" s="40"/>
      <c r="N523" s="40"/>
      <c r="O523" s="40"/>
      <c r="P523" s="40"/>
      <c r="Q523" s="40"/>
      <c r="R523" s="40"/>
      <c r="S523" s="40"/>
      <c r="T523" s="40"/>
      <c r="U523" s="40"/>
      <c r="V523" s="40"/>
      <c r="W523" s="40"/>
      <c r="X523" s="79"/>
      <c r="Y523" s="79"/>
      <c r="Z523" s="79"/>
      <c r="AA523" s="98"/>
      <c r="AB523" s="79"/>
      <c r="AC523" s="79"/>
      <c r="AD523" s="79"/>
      <c r="AE523" s="79"/>
    </row>
    <row r="524">
      <c r="A524" s="79"/>
      <c r="B524" s="40"/>
      <c r="C524" s="79"/>
      <c r="D524" s="40"/>
      <c r="E524" s="79"/>
      <c r="F524" s="40"/>
      <c r="G524" s="79"/>
      <c r="H524" s="40"/>
      <c r="I524" s="40"/>
      <c r="J524" s="40"/>
      <c r="K524" s="64"/>
      <c r="L524" s="40"/>
      <c r="M524" s="40"/>
      <c r="N524" s="40"/>
      <c r="O524" s="40"/>
      <c r="P524" s="40"/>
      <c r="Q524" s="40"/>
      <c r="R524" s="40"/>
      <c r="S524" s="40"/>
      <c r="T524" s="40"/>
      <c r="U524" s="40"/>
      <c r="V524" s="40"/>
      <c r="W524" s="40"/>
      <c r="X524" s="79"/>
      <c r="Y524" s="79"/>
      <c r="Z524" s="79"/>
      <c r="AA524" s="98"/>
      <c r="AB524" s="79"/>
      <c r="AC524" s="79"/>
      <c r="AD524" s="79"/>
      <c r="AE524" s="79"/>
    </row>
    <row r="525">
      <c r="A525" s="79"/>
      <c r="B525" s="40"/>
      <c r="C525" s="79"/>
      <c r="D525" s="40"/>
      <c r="E525" s="79"/>
      <c r="F525" s="40"/>
      <c r="G525" s="79"/>
      <c r="H525" s="40"/>
      <c r="I525" s="40"/>
      <c r="J525" s="40"/>
      <c r="K525" s="64"/>
      <c r="L525" s="40"/>
      <c r="M525" s="40"/>
      <c r="N525" s="40"/>
      <c r="O525" s="40"/>
      <c r="P525" s="40"/>
      <c r="Q525" s="40"/>
      <c r="R525" s="40"/>
      <c r="S525" s="40"/>
      <c r="T525" s="40"/>
      <c r="U525" s="40"/>
      <c r="V525" s="40"/>
      <c r="W525" s="40"/>
      <c r="X525" s="79"/>
      <c r="Y525" s="79"/>
      <c r="Z525" s="79"/>
      <c r="AA525" s="98"/>
      <c r="AB525" s="79"/>
      <c r="AC525" s="79"/>
      <c r="AD525" s="79"/>
      <c r="AE525" s="79"/>
    </row>
    <row r="526">
      <c r="A526" s="79"/>
      <c r="B526" s="40"/>
      <c r="C526" s="79"/>
      <c r="D526" s="40"/>
      <c r="E526" s="79"/>
      <c r="F526" s="40"/>
      <c r="G526" s="79"/>
      <c r="H526" s="40"/>
      <c r="I526" s="40"/>
      <c r="J526" s="40"/>
      <c r="K526" s="64"/>
      <c r="L526" s="40"/>
      <c r="M526" s="40"/>
      <c r="N526" s="40"/>
      <c r="O526" s="40"/>
      <c r="P526" s="40"/>
      <c r="Q526" s="40"/>
      <c r="R526" s="40"/>
      <c r="S526" s="40"/>
      <c r="T526" s="40"/>
      <c r="U526" s="40"/>
      <c r="V526" s="40"/>
      <c r="W526" s="40"/>
      <c r="X526" s="79"/>
      <c r="Y526" s="79"/>
      <c r="Z526" s="79"/>
      <c r="AA526" s="98"/>
      <c r="AB526" s="79"/>
      <c r="AC526" s="79"/>
      <c r="AD526" s="79"/>
      <c r="AE526" s="79"/>
    </row>
    <row r="527">
      <c r="A527" s="79"/>
      <c r="B527" s="40"/>
      <c r="C527" s="79"/>
      <c r="D527" s="40"/>
      <c r="E527" s="79"/>
      <c r="F527" s="40"/>
      <c r="G527" s="79"/>
      <c r="H527" s="40"/>
      <c r="I527" s="40"/>
      <c r="J527" s="40"/>
      <c r="K527" s="64"/>
      <c r="L527" s="40"/>
      <c r="M527" s="40"/>
      <c r="N527" s="40"/>
      <c r="O527" s="40"/>
      <c r="P527" s="40"/>
      <c r="Q527" s="40"/>
      <c r="R527" s="40"/>
      <c r="S527" s="40"/>
      <c r="T527" s="40"/>
      <c r="U527" s="40"/>
      <c r="V527" s="40"/>
      <c r="W527" s="40"/>
      <c r="X527" s="79"/>
      <c r="Y527" s="79"/>
      <c r="Z527" s="79"/>
      <c r="AA527" s="98"/>
      <c r="AB527" s="79"/>
      <c r="AC527" s="79"/>
      <c r="AD527" s="79"/>
      <c r="AE527" s="79"/>
    </row>
    <row r="528">
      <c r="A528" s="79"/>
      <c r="B528" s="40"/>
      <c r="C528" s="79"/>
      <c r="D528" s="40"/>
      <c r="E528" s="79"/>
      <c r="F528" s="40"/>
      <c r="G528" s="79"/>
      <c r="H528" s="40"/>
      <c r="I528" s="40"/>
      <c r="J528" s="40"/>
      <c r="K528" s="64"/>
      <c r="L528" s="40"/>
      <c r="M528" s="40"/>
      <c r="N528" s="40"/>
      <c r="O528" s="40"/>
      <c r="P528" s="40"/>
      <c r="Q528" s="40"/>
      <c r="R528" s="40"/>
      <c r="S528" s="40"/>
      <c r="T528" s="40"/>
      <c r="U528" s="40"/>
      <c r="V528" s="40"/>
      <c r="W528" s="40"/>
      <c r="X528" s="79"/>
      <c r="Y528" s="79"/>
      <c r="Z528" s="79"/>
      <c r="AA528" s="98"/>
      <c r="AB528" s="79"/>
      <c r="AC528" s="79"/>
      <c r="AD528" s="79"/>
      <c r="AE528" s="79"/>
    </row>
    <row r="529">
      <c r="A529" s="79"/>
      <c r="B529" s="40"/>
      <c r="C529" s="79"/>
      <c r="D529" s="40"/>
      <c r="E529" s="79"/>
      <c r="F529" s="40"/>
      <c r="G529" s="79"/>
      <c r="H529" s="40"/>
      <c r="I529" s="40"/>
      <c r="J529" s="40"/>
      <c r="K529" s="64"/>
      <c r="L529" s="40"/>
      <c r="M529" s="40"/>
      <c r="N529" s="40"/>
      <c r="O529" s="40"/>
      <c r="P529" s="40"/>
      <c r="Q529" s="40"/>
      <c r="R529" s="40"/>
      <c r="S529" s="40"/>
      <c r="T529" s="40"/>
      <c r="U529" s="40"/>
      <c r="V529" s="40"/>
      <c r="W529" s="40"/>
      <c r="X529" s="79"/>
      <c r="Y529" s="79"/>
      <c r="Z529" s="79"/>
      <c r="AA529" s="98"/>
      <c r="AB529" s="79"/>
      <c r="AC529" s="79"/>
      <c r="AD529" s="79"/>
      <c r="AE529" s="79"/>
    </row>
    <row r="530">
      <c r="A530" s="79"/>
      <c r="B530" s="40"/>
      <c r="C530" s="79"/>
      <c r="D530" s="40"/>
      <c r="E530" s="79"/>
      <c r="F530" s="40"/>
      <c r="G530" s="79"/>
      <c r="H530" s="40"/>
      <c r="I530" s="40"/>
      <c r="J530" s="40"/>
      <c r="K530" s="64"/>
      <c r="L530" s="40"/>
      <c r="M530" s="40"/>
      <c r="N530" s="40"/>
      <c r="O530" s="40"/>
      <c r="P530" s="40"/>
      <c r="Q530" s="40"/>
      <c r="R530" s="40"/>
      <c r="S530" s="40"/>
      <c r="T530" s="40"/>
      <c r="U530" s="40"/>
      <c r="V530" s="40"/>
      <c r="W530" s="40"/>
      <c r="X530" s="79"/>
      <c r="Y530" s="79"/>
      <c r="Z530" s="79"/>
      <c r="AA530" s="98"/>
      <c r="AB530" s="79"/>
      <c r="AC530" s="79"/>
      <c r="AD530" s="79"/>
      <c r="AE530" s="79"/>
    </row>
    <row r="531">
      <c r="A531" s="79"/>
      <c r="B531" s="40"/>
      <c r="C531" s="79"/>
      <c r="D531" s="40"/>
      <c r="E531" s="79"/>
      <c r="F531" s="40"/>
      <c r="G531" s="79"/>
      <c r="H531" s="40"/>
      <c r="I531" s="40"/>
      <c r="J531" s="40"/>
      <c r="K531" s="64"/>
      <c r="L531" s="40"/>
      <c r="M531" s="40"/>
      <c r="N531" s="40"/>
      <c r="O531" s="40"/>
      <c r="P531" s="40"/>
      <c r="Q531" s="40"/>
      <c r="R531" s="40"/>
      <c r="S531" s="40"/>
      <c r="T531" s="40"/>
      <c r="U531" s="40"/>
      <c r="V531" s="40"/>
      <c r="W531" s="40"/>
      <c r="X531" s="79"/>
      <c r="Y531" s="79"/>
      <c r="Z531" s="79"/>
      <c r="AA531" s="98"/>
      <c r="AB531" s="79"/>
      <c r="AC531" s="79"/>
      <c r="AD531" s="79"/>
      <c r="AE531" s="79"/>
    </row>
    <row r="532">
      <c r="A532" s="79"/>
      <c r="B532" s="40"/>
      <c r="C532" s="79"/>
      <c r="D532" s="40"/>
      <c r="E532" s="79"/>
      <c r="F532" s="40"/>
      <c r="G532" s="79"/>
      <c r="H532" s="40"/>
      <c r="I532" s="40"/>
      <c r="J532" s="40"/>
      <c r="K532" s="64"/>
      <c r="L532" s="40"/>
      <c r="M532" s="40"/>
      <c r="N532" s="40"/>
      <c r="O532" s="40"/>
      <c r="P532" s="40"/>
      <c r="Q532" s="40"/>
      <c r="R532" s="40"/>
      <c r="S532" s="40"/>
      <c r="T532" s="40"/>
      <c r="U532" s="40"/>
      <c r="V532" s="40"/>
      <c r="W532" s="40"/>
      <c r="X532" s="79"/>
      <c r="Y532" s="79"/>
      <c r="Z532" s="79"/>
      <c r="AA532" s="98"/>
      <c r="AB532" s="79"/>
      <c r="AC532" s="79"/>
      <c r="AD532" s="79"/>
      <c r="AE532" s="79"/>
    </row>
    <row r="533">
      <c r="A533" s="79"/>
      <c r="B533" s="40"/>
      <c r="C533" s="79"/>
      <c r="D533" s="40"/>
      <c r="E533" s="79"/>
      <c r="F533" s="40"/>
      <c r="G533" s="79"/>
      <c r="H533" s="40"/>
      <c r="I533" s="40"/>
      <c r="J533" s="40"/>
      <c r="K533" s="64"/>
      <c r="L533" s="40"/>
      <c r="M533" s="40"/>
      <c r="N533" s="40"/>
      <c r="O533" s="40"/>
      <c r="P533" s="40"/>
      <c r="Q533" s="40"/>
      <c r="R533" s="40"/>
      <c r="S533" s="40"/>
      <c r="T533" s="40"/>
      <c r="U533" s="40"/>
      <c r="V533" s="40"/>
      <c r="W533" s="40"/>
      <c r="X533" s="79"/>
      <c r="Y533" s="79"/>
      <c r="Z533" s="79"/>
      <c r="AA533" s="98"/>
      <c r="AB533" s="79"/>
      <c r="AC533" s="79"/>
      <c r="AD533" s="79"/>
      <c r="AE533" s="79"/>
    </row>
    <row r="534">
      <c r="A534" s="79"/>
      <c r="B534" s="40"/>
      <c r="C534" s="79"/>
      <c r="D534" s="40"/>
      <c r="E534" s="79"/>
      <c r="F534" s="40"/>
      <c r="G534" s="79"/>
      <c r="H534" s="40"/>
      <c r="I534" s="40"/>
      <c r="J534" s="40"/>
      <c r="K534" s="64"/>
      <c r="L534" s="40"/>
      <c r="M534" s="40"/>
      <c r="N534" s="40"/>
      <c r="O534" s="40"/>
      <c r="P534" s="40"/>
      <c r="Q534" s="40"/>
      <c r="R534" s="40"/>
      <c r="S534" s="40"/>
      <c r="T534" s="40"/>
      <c r="U534" s="40"/>
      <c r="V534" s="40"/>
      <c r="W534" s="40"/>
      <c r="X534" s="79"/>
      <c r="Y534" s="79"/>
      <c r="Z534" s="79"/>
      <c r="AA534" s="98"/>
      <c r="AB534" s="79"/>
      <c r="AC534" s="79"/>
      <c r="AD534" s="79"/>
      <c r="AE534" s="79"/>
    </row>
    <row r="535">
      <c r="A535" s="79"/>
      <c r="B535" s="40"/>
      <c r="C535" s="79"/>
      <c r="D535" s="40"/>
      <c r="E535" s="79"/>
      <c r="F535" s="40"/>
      <c r="G535" s="79"/>
      <c r="H535" s="40"/>
      <c r="I535" s="40"/>
      <c r="J535" s="40"/>
      <c r="K535" s="64"/>
      <c r="L535" s="40"/>
      <c r="M535" s="40"/>
      <c r="N535" s="40"/>
      <c r="O535" s="40"/>
      <c r="P535" s="40"/>
      <c r="Q535" s="40"/>
      <c r="R535" s="40"/>
      <c r="S535" s="40"/>
      <c r="T535" s="40"/>
      <c r="U535" s="40"/>
      <c r="V535" s="40"/>
      <c r="W535" s="40"/>
      <c r="X535" s="79"/>
      <c r="Y535" s="79"/>
      <c r="Z535" s="79"/>
      <c r="AA535" s="98"/>
      <c r="AB535" s="79"/>
      <c r="AC535" s="79"/>
      <c r="AD535" s="79"/>
      <c r="AE535" s="79"/>
    </row>
    <row r="536">
      <c r="A536" s="79"/>
      <c r="B536" s="40"/>
      <c r="C536" s="79"/>
      <c r="D536" s="40"/>
      <c r="E536" s="79"/>
      <c r="F536" s="40"/>
      <c r="G536" s="79"/>
      <c r="H536" s="40"/>
      <c r="I536" s="40"/>
      <c r="J536" s="40"/>
      <c r="K536" s="64"/>
      <c r="L536" s="40"/>
      <c r="M536" s="40"/>
      <c r="N536" s="40"/>
      <c r="O536" s="40"/>
      <c r="P536" s="40"/>
      <c r="Q536" s="40"/>
      <c r="R536" s="40"/>
      <c r="S536" s="40"/>
      <c r="T536" s="40"/>
      <c r="U536" s="40"/>
      <c r="V536" s="40"/>
      <c r="W536" s="40"/>
      <c r="X536" s="79"/>
      <c r="Y536" s="79"/>
      <c r="Z536" s="79"/>
      <c r="AA536" s="98"/>
      <c r="AB536" s="79"/>
      <c r="AC536" s="79"/>
      <c r="AD536" s="79"/>
      <c r="AE536" s="79"/>
    </row>
    <row r="537">
      <c r="A537" s="79"/>
      <c r="B537" s="40"/>
      <c r="C537" s="79"/>
      <c r="D537" s="40"/>
      <c r="E537" s="79"/>
      <c r="F537" s="40"/>
      <c r="G537" s="79"/>
      <c r="H537" s="40"/>
      <c r="I537" s="40"/>
      <c r="J537" s="40"/>
      <c r="K537" s="64"/>
      <c r="L537" s="40"/>
      <c r="M537" s="40"/>
      <c r="N537" s="40"/>
      <c r="O537" s="40"/>
      <c r="P537" s="40"/>
      <c r="Q537" s="40"/>
      <c r="R537" s="40"/>
      <c r="S537" s="40"/>
      <c r="T537" s="40"/>
      <c r="U537" s="40"/>
      <c r="V537" s="40"/>
      <c r="W537" s="40"/>
      <c r="X537" s="79"/>
      <c r="Y537" s="79"/>
      <c r="Z537" s="79"/>
      <c r="AA537" s="98"/>
      <c r="AB537" s="79"/>
      <c r="AC537" s="79"/>
      <c r="AD537" s="79"/>
      <c r="AE537" s="79"/>
    </row>
    <row r="538">
      <c r="A538" s="79"/>
      <c r="B538" s="40"/>
      <c r="C538" s="79"/>
      <c r="D538" s="40"/>
      <c r="E538" s="79"/>
      <c r="F538" s="40"/>
      <c r="G538" s="79"/>
      <c r="H538" s="40"/>
      <c r="I538" s="40"/>
      <c r="J538" s="40"/>
      <c r="K538" s="64"/>
      <c r="L538" s="40"/>
      <c r="M538" s="40"/>
      <c r="N538" s="40"/>
      <c r="O538" s="40"/>
      <c r="P538" s="40"/>
      <c r="Q538" s="40"/>
      <c r="R538" s="40"/>
      <c r="S538" s="40"/>
      <c r="T538" s="40"/>
      <c r="U538" s="40"/>
      <c r="V538" s="40"/>
      <c r="W538" s="40"/>
      <c r="X538" s="79"/>
      <c r="Y538" s="79"/>
      <c r="Z538" s="79"/>
      <c r="AA538" s="98"/>
      <c r="AB538" s="79"/>
      <c r="AC538" s="79"/>
      <c r="AD538" s="79"/>
      <c r="AE538" s="79"/>
    </row>
    <row r="539">
      <c r="A539" s="79"/>
      <c r="B539" s="40"/>
      <c r="C539" s="79"/>
      <c r="D539" s="40"/>
      <c r="E539" s="79"/>
      <c r="F539" s="40"/>
      <c r="G539" s="79"/>
      <c r="H539" s="40"/>
      <c r="I539" s="40"/>
      <c r="J539" s="40"/>
      <c r="K539" s="64"/>
      <c r="L539" s="40"/>
      <c r="M539" s="40"/>
      <c r="N539" s="40"/>
      <c r="O539" s="40"/>
      <c r="P539" s="40"/>
      <c r="Q539" s="40"/>
      <c r="R539" s="40"/>
      <c r="S539" s="40"/>
      <c r="T539" s="40"/>
      <c r="U539" s="40"/>
      <c r="V539" s="40"/>
      <c r="W539" s="40"/>
      <c r="X539" s="79"/>
      <c r="Y539" s="79"/>
      <c r="Z539" s="79"/>
      <c r="AA539" s="98"/>
      <c r="AB539" s="79"/>
      <c r="AC539" s="79"/>
      <c r="AD539" s="79"/>
      <c r="AE539" s="79"/>
    </row>
    <row r="540">
      <c r="A540" s="79"/>
      <c r="B540" s="40"/>
      <c r="C540" s="79"/>
      <c r="D540" s="40"/>
      <c r="E540" s="79"/>
      <c r="F540" s="40"/>
      <c r="G540" s="79"/>
      <c r="H540" s="40"/>
      <c r="I540" s="40"/>
      <c r="J540" s="40"/>
      <c r="K540" s="64"/>
      <c r="L540" s="40"/>
      <c r="M540" s="40"/>
      <c r="N540" s="40"/>
      <c r="O540" s="40"/>
      <c r="P540" s="40"/>
      <c r="Q540" s="40"/>
      <c r="R540" s="40"/>
      <c r="S540" s="40"/>
      <c r="T540" s="40"/>
      <c r="U540" s="40"/>
      <c r="V540" s="40"/>
      <c r="W540" s="40"/>
      <c r="X540" s="79"/>
      <c r="Y540" s="79"/>
      <c r="Z540" s="79"/>
      <c r="AA540" s="98"/>
      <c r="AB540" s="79"/>
      <c r="AC540" s="79"/>
      <c r="AD540" s="79"/>
      <c r="AE540" s="79"/>
    </row>
    <row r="541">
      <c r="A541" s="79"/>
      <c r="B541" s="40"/>
      <c r="C541" s="79"/>
      <c r="D541" s="40"/>
      <c r="E541" s="79"/>
      <c r="F541" s="40"/>
      <c r="G541" s="79"/>
      <c r="H541" s="40"/>
      <c r="I541" s="40"/>
      <c r="J541" s="40"/>
      <c r="K541" s="64"/>
      <c r="L541" s="40"/>
      <c r="M541" s="40"/>
      <c r="N541" s="40"/>
      <c r="O541" s="40"/>
      <c r="P541" s="40"/>
      <c r="Q541" s="40"/>
      <c r="R541" s="40"/>
      <c r="S541" s="40"/>
      <c r="T541" s="40"/>
      <c r="U541" s="40"/>
      <c r="V541" s="40"/>
      <c r="W541" s="40"/>
      <c r="X541" s="79"/>
      <c r="Y541" s="79"/>
      <c r="Z541" s="79"/>
      <c r="AA541" s="98"/>
      <c r="AB541" s="79"/>
      <c r="AC541" s="79"/>
      <c r="AD541" s="79"/>
      <c r="AE541" s="79"/>
    </row>
    <row r="542">
      <c r="A542" s="79"/>
      <c r="B542" s="40"/>
      <c r="C542" s="79"/>
      <c r="D542" s="40"/>
      <c r="E542" s="79"/>
      <c r="F542" s="40"/>
      <c r="G542" s="79"/>
      <c r="H542" s="40"/>
      <c r="I542" s="40"/>
      <c r="J542" s="40"/>
      <c r="K542" s="64"/>
      <c r="L542" s="40"/>
      <c r="M542" s="40"/>
      <c r="N542" s="40"/>
      <c r="O542" s="40"/>
      <c r="P542" s="40"/>
      <c r="Q542" s="40"/>
      <c r="R542" s="40"/>
      <c r="S542" s="40"/>
      <c r="T542" s="40"/>
      <c r="U542" s="40"/>
      <c r="V542" s="40"/>
      <c r="W542" s="40"/>
      <c r="X542" s="79"/>
      <c r="Y542" s="79"/>
      <c r="Z542" s="79"/>
      <c r="AA542" s="98"/>
      <c r="AB542" s="79"/>
      <c r="AC542" s="79"/>
      <c r="AD542" s="79"/>
      <c r="AE542" s="79"/>
    </row>
    <row r="543">
      <c r="A543" s="79"/>
      <c r="B543" s="40"/>
      <c r="C543" s="79"/>
      <c r="D543" s="40"/>
      <c r="E543" s="79"/>
      <c r="F543" s="40"/>
      <c r="G543" s="79"/>
      <c r="H543" s="40"/>
      <c r="I543" s="40"/>
      <c r="J543" s="40"/>
      <c r="K543" s="64"/>
      <c r="L543" s="40"/>
      <c r="M543" s="40"/>
      <c r="N543" s="40"/>
      <c r="O543" s="40"/>
      <c r="P543" s="40"/>
      <c r="Q543" s="40"/>
      <c r="R543" s="40"/>
      <c r="S543" s="40"/>
      <c r="T543" s="40"/>
      <c r="U543" s="40"/>
      <c r="V543" s="40"/>
      <c r="W543" s="40"/>
      <c r="X543" s="79"/>
      <c r="Y543" s="79"/>
      <c r="Z543" s="79"/>
      <c r="AA543" s="98"/>
      <c r="AB543" s="79"/>
      <c r="AC543" s="79"/>
      <c r="AD543" s="79"/>
      <c r="AE543" s="79"/>
    </row>
    <row r="544">
      <c r="A544" s="79"/>
      <c r="B544" s="40"/>
      <c r="C544" s="79"/>
      <c r="D544" s="40"/>
      <c r="E544" s="79"/>
      <c r="F544" s="40"/>
      <c r="G544" s="79"/>
      <c r="H544" s="40"/>
      <c r="I544" s="40"/>
      <c r="J544" s="40"/>
      <c r="K544" s="64"/>
      <c r="L544" s="40"/>
      <c r="M544" s="40"/>
      <c r="N544" s="40"/>
      <c r="O544" s="40"/>
      <c r="P544" s="40"/>
      <c r="Q544" s="40"/>
      <c r="R544" s="40"/>
      <c r="S544" s="40"/>
      <c r="T544" s="40"/>
      <c r="U544" s="40"/>
      <c r="V544" s="40"/>
      <c r="W544" s="40"/>
      <c r="X544" s="79"/>
      <c r="Y544" s="79"/>
      <c r="Z544" s="79"/>
      <c r="AA544" s="98"/>
      <c r="AB544" s="79"/>
      <c r="AC544" s="79"/>
      <c r="AD544" s="79"/>
      <c r="AE544" s="79"/>
    </row>
    <row r="545">
      <c r="A545" s="79"/>
      <c r="B545" s="40"/>
      <c r="C545" s="79"/>
      <c r="D545" s="40"/>
      <c r="E545" s="79"/>
      <c r="F545" s="40"/>
      <c r="G545" s="79"/>
      <c r="H545" s="40"/>
      <c r="I545" s="40"/>
      <c r="J545" s="40"/>
      <c r="K545" s="64"/>
      <c r="L545" s="40"/>
      <c r="M545" s="40"/>
      <c r="N545" s="40"/>
      <c r="O545" s="40"/>
      <c r="P545" s="40"/>
      <c r="Q545" s="40"/>
      <c r="R545" s="40"/>
      <c r="S545" s="40"/>
      <c r="T545" s="40"/>
      <c r="U545" s="40"/>
      <c r="V545" s="40"/>
      <c r="W545" s="40"/>
      <c r="X545" s="79"/>
      <c r="Y545" s="79"/>
      <c r="Z545" s="79"/>
      <c r="AA545" s="98"/>
      <c r="AB545" s="79"/>
      <c r="AC545" s="79"/>
      <c r="AD545" s="79"/>
      <c r="AE545" s="79"/>
    </row>
    <row r="546">
      <c r="A546" s="79"/>
      <c r="B546" s="40"/>
      <c r="C546" s="79"/>
      <c r="D546" s="40"/>
      <c r="E546" s="79"/>
      <c r="F546" s="40"/>
      <c r="G546" s="79"/>
      <c r="H546" s="40"/>
      <c r="I546" s="40"/>
      <c r="J546" s="40"/>
      <c r="K546" s="64"/>
      <c r="L546" s="40"/>
      <c r="M546" s="40"/>
      <c r="N546" s="40"/>
      <c r="O546" s="40"/>
      <c r="P546" s="40"/>
      <c r="Q546" s="40"/>
      <c r="R546" s="40"/>
      <c r="S546" s="40"/>
      <c r="T546" s="40"/>
      <c r="U546" s="40"/>
      <c r="V546" s="40"/>
      <c r="W546" s="40"/>
      <c r="X546" s="79"/>
      <c r="Y546" s="79"/>
      <c r="Z546" s="79"/>
      <c r="AA546" s="98"/>
      <c r="AB546" s="79"/>
      <c r="AC546" s="79"/>
      <c r="AD546" s="79"/>
      <c r="AE546" s="79"/>
    </row>
    <row r="547">
      <c r="A547" s="79"/>
      <c r="B547" s="40"/>
      <c r="C547" s="79"/>
      <c r="D547" s="40"/>
      <c r="E547" s="79"/>
      <c r="F547" s="40"/>
      <c r="G547" s="79"/>
      <c r="H547" s="40"/>
      <c r="I547" s="40"/>
      <c r="J547" s="40"/>
      <c r="K547" s="64"/>
      <c r="L547" s="40"/>
      <c r="M547" s="40"/>
      <c r="N547" s="40"/>
      <c r="O547" s="40"/>
      <c r="P547" s="40"/>
      <c r="Q547" s="40"/>
      <c r="R547" s="40"/>
      <c r="S547" s="40"/>
      <c r="T547" s="40"/>
      <c r="U547" s="40"/>
      <c r="V547" s="40"/>
      <c r="W547" s="40"/>
      <c r="X547" s="79"/>
      <c r="Y547" s="79"/>
      <c r="Z547" s="79"/>
      <c r="AA547" s="98"/>
      <c r="AB547" s="79"/>
      <c r="AC547" s="79"/>
      <c r="AD547" s="79"/>
      <c r="AE547" s="79"/>
    </row>
    <row r="548">
      <c r="A548" s="79"/>
      <c r="B548" s="40"/>
      <c r="C548" s="79"/>
      <c r="D548" s="40"/>
      <c r="E548" s="79"/>
      <c r="F548" s="40"/>
      <c r="G548" s="79"/>
      <c r="H548" s="40"/>
      <c r="I548" s="40"/>
      <c r="J548" s="40"/>
      <c r="K548" s="64"/>
      <c r="L548" s="40"/>
      <c r="M548" s="40"/>
      <c r="N548" s="40"/>
      <c r="O548" s="40"/>
      <c r="P548" s="40"/>
      <c r="Q548" s="40"/>
      <c r="R548" s="40"/>
      <c r="S548" s="40"/>
      <c r="T548" s="40"/>
      <c r="U548" s="40"/>
      <c r="V548" s="40"/>
      <c r="W548" s="40"/>
      <c r="X548" s="79"/>
      <c r="Y548" s="79"/>
      <c r="Z548" s="79"/>
      <c r="AA548" s="98"/>
      <c r="AB548" s="79"/>
      <c r="AC548" s="79"/>
      <c r="AD548" s="79"/>
      <c r="AE548" s="79"/>
    </row>
    <row r="549">
      <c r="A549" s="79"/>
      <c r="B549" s="40"/>
      <c r="C549" s="79"/>
      <c r="D549" s="40"/>
      <c r="E549" s="79"/>
      <c r="F549" s="40"/>
      <c r="G549" s="79"/>
      <c r="H549" s="40"/>
      <c r="I549" s="40"/>
      <c r="J549" s="40"/>
      <c r="K549" s="64"/>
      <c r="L549" s="40"/>
      <c r="M549" s="40"/>
      <c r="N549" s="40"/>
      <c r="O549" s="40"/>
      <c r="P549" s="40"/>
      <c r="Q549" s="40"/>
      <c r="R549" s="40"/>
      <c r="S549" s="40"/>
      <c r="T549" s="40"/>
      <c r="U549" s="40"/>
      <c r="V549" s="40"/>
      <c r="W549" s="40"/>
      <c r="X549" s="79"/>
      <c r="Y549" s="79"/>
      <c r="Z549" s="79"/>
      <c r="AA549" s="98"/>
      <c r="AB549" s="79"/>
      <c r="AC549" s="79"/>
      <c r="AD549" s="79"/>
      <c r="AE549" s="79"/>
    </row>
    <row r="550">
      <c r="A550" s="79"/>
      <c r="B550" s="40"/>
      <c r="C550" s="79"/>
      <c r="D550" s="40"/>
      <c r="E550" s="79"/>
      <c r="F550" s="40"/>
      <c r="G550" s="79"/>
      <c r="H550" s="40"/>
      <c r="I550" s="40"/>
      <c r="J550" s="40"/>
      <c r="K550" s="64"/>
      <c r="L550" s="40"/>
      <c r="M550" s="40"/>
      <c r="N550" s="40"/>
      <c r="O550" s="40"/>
      <c r="P550" s="40"/>
      <c r="Q550" s="40"/>
      <c r="R550" s="40"/>
      <c r="S550" s="40"/>
      <c r="T550" s="40"/>
      <c r="U550" s="40"/>
      <c r="V550" s="40"/>
      <c r="W550" s="40"/>
      <c r="X550" s="79"/>
      <c r="Y550" s="79"/>
      <c r="Z550" s="79"/>
      <c r="AA550" s="98"/>
      <c r="AB550" s="79"/>
      <c r="AC550" s="79"/>
      <c r="AD550" s="79"/>
      <c r="AE550" s="79"/>
    </row>
    <row r="551">
      <c r="A551" s="79"/>
      <c r="B551" s="40"/>
      <c r="C551" s="79"/>
      <c r="D551" s="40"/>
      <c r="E551" s="79"/>
      <c r="F551" s="40"/>
      <c r="G551" s="79"/>
      <c r="H551" s="40"/>
      <c r="I551" s="40"/>
      <c r="J551" s="40"/>
      <c r="K551" s="64"/>
      <c r="L551" s="40"/>
      <c r="M551" s="40"/>
      <c r="N551" s="40"/>
      <c r="O551" s="40"/>
      <c r="P551" s="40"/>
      <c r="Q551" s="40"/>
      <c r="R551" s="40"/>
      <c r="S551" s="40"/>
      <c r="T551" s="40"/>
      <c r="U551" s="40"/>
      <c r="V551" s="40"/>
      <c r="W551" s="40"/>
      <c r="X551" s="79"/>
      <c r="Y551" s="79"/>
      <c r="Z551" s="79"/>
      <c r="AA551" s="98"/>
      <c r="AB551" s="79"/>
      <c r="AC551" s="79"/>
      <c r="AD551" s="79"/>
      <c r="AE551" s="79"/>
    </row>
    <row r="552">
      <c r="A552" s="79"/>
      <c r="B552" s="40"/>
      <c r="C552" s="79"/>
      <c r="D552" s="40"/>
      <c r="E552" s="79"/>
      <c r="F552" s="40"/>
      <c r="G552" s="79"/>
      <c r="H552" s="40"/>
      <c r="I552" s="40"/>
      <c r="J552" s="40"/>
      <c r="K552" s="64"/>
      <c r="L552" s="40"/>
      <c r="M552" s="40"/>
      <c r="N552" s="40"/>
      <c r="O552" s="40"/>
      <c r="P552" s="40"/>
      <c r="Q552" s="40"/>
      <c r="R552" s="40"/>
      <c r="S552" s="40"/>
      <c r="T552" s="40"/>
      <c r="U552" s="40"/>
      <c r="V552" s="40"/>
      <c r="W552" s="40"/>
      <c r="X552" s="79"/>
      <c r="Y552" s="79"/>
      <c r="Z552" s="79"/>
      <c r="AA552" s="98"/>
      <c r="AB552" s="79"/>
      <c r="AC552" s="79"/>
      <c r="AD552" s="79"/>
      <c r="AE552" s="79"/>
    </row>
    <row r="553">
      <c r="A553" s="79"/>
      <c r="B553" s="40"/>
      <c r="C553" s="79"/>
      <c r="D553" s="40"/>
      <c r="E553" s="79"/>
      <c r="F553" s="40"/>
      <c r="G553" s="79"/>
      <c r="H553" s="40"/>
      <c r="I553" s="40"/>
      <c r="J553" s="40"/>
      <c r="K553" s="64"/>
      <c r="L553" s="40"/>
      <c r="M553" s="40"/>
      <c r="N553" s="40"/>
      <c r="O553" s="40"/>
      <c r="P553" s="40"/>
      <c r="Q553" s="40"/>
      <c r="R553" s="40"/>
      <c r="S553" s="40"/>
      <c r="T553" s="40"/>
      <c r="U553" s="40"/>
      <c r="V553" s="40"/>
      <c r="W553" s="40"/>
      <c r="X553" s="79"/>
      <c r="Y553" s="79"/>
      <c r="Z553" s="79"/>
      <c r="AA553" s="98"/>
      <c r="AB553" s="79"/>
      <c r="AC553" s="79"/>
      <c r="AD553" s="79"/>
      <c r="AE553" s="79"/>
    </row>
    <row r="554">
      <c r="A554" s="79"/>
      <c r="B554" s="40"/>
      <c r="C554" s="79"/>
      <c r="D554" s="40"/>
      <c r="E554" s="79"/>
      <c r="F554" s="40"/>
      <c r="G554" s="79"/>
      <c r="H554" s="40"/>
      <c r="I554" s="40"/>
      <c r="J554" s="40"/>
      <c r="K554" s="64"/>
      <c r="L554" s="40"/>
      <c r="M554" s="40"/>
      <c r="N554" s="40"/>
      <c r="O554" s="40"/>
      <c r="P554" s="40"/>
      <c r="Q554" s="40"/>
      <c r="R554" s="40"/>
      <c r="S554" s="40"/>
      <c r="T554" s="40"/>
      <c r="U554" s="40"/>
      <c r="V554" s="40"/>
      <c r="W554" s="40"/>
      <c r="X554" s="79"/>
      <c r="Y554" s="79"/>
      <c r="Z554" s="79"/>
      <c r="AA554" s="98"/>
      <c r="AB554" s="79"/>
      <c r="AC554" s="79"/>
      <c r="AD554" s="79"/>
      <c r="AE554" s="79"/>
    </row>
    <row r="555">
      <c r="A555" s="79"/>
      <c r="B555" s="40"/>
      <c r="C555" s="79"/>
      <c r="D555" s="40"/>
      <c r="E555" s="79"/>
      <c r="F555" s="40"/>
      <c r="G555" s="79"/>
      <c r="H555" s="40"/>
      <c r="I555" s="40"/>
      <c r="J555" s="40"/>
      <c r="K555" s="64"/>
      <c r="L555" s="40"/>
      <c r="M555" s="40"/>
      <c r="N555" s="40"/>
      <c r="O555" s="40"/>
      <c r="P555" s="40"/>
      <c r="Q555" s="40"/>
      <c r="R555" s="40"/>
      <c r="S555" s="40"/>
      <c r="T555" s="40"/>
      <c r="U555" s="40"/>
      <c r="V555" s="40"/>
      <c r="W555" s="40"/>
      <c r="X555" s="79"/>
      <c r="Y555" s="79"/>
      <c r="Z555" s="79"/>
      <c r="AA555" s="98"/>
      <c r="AB555" s="79"/>
      <c r="AC555" s="79"/>
      <c r="AD555" s="79"/>
      <c r="AE555" s="79"/>
    </row>
    <row r="556">
      <c r="A556" s="79"/>
      <c r="B556" s="40"/>
      <c r="C556" s="79"/>
      <c r="D556" s="40"/>
      <c r="E556" s="79"/>
      <c r="F556" s="40"/>
      <c r="G556" s="79"/>
      <c r="H556" s="40"/>
      <c r="I556" s="40"/>
      <c r="J556" s="40"/>
      <c r="K556" s="64"/>
      <c r="L556" s="40"/>
      <c r="M556" s="40"/>
      <c r="N556" s="40"/>
      <c r="O556" s="40"/>
      <c r="P556" s="40"/>
      <c r="Q556" s="40"/>
      <c r="R556" s="40"/>
      <c r="S556" s="40"/>
      <c r="T556" s="40"/>
      <c r="U556" s="40"/>
      <c r="V556" s="40"/>
      <c r="W556" s="40"/>
      <c r="X556" s="79"/>
      <c r="Y556" s="79"/>
      <c r="Z556" s="79"/>
      <c r="AA556" s="98"/>
      <c r="AB556" s="79"/>
      <c r="AC556" s="79"/>
      <c r="AD556" s="79"/>
      <c r="AE556" s="79"/>
    </row>
    <row r="557">
      <c r="A557" s="79"/>
      <c r="B557" s="40"/>
      <c r="C557" s="79"/>
      <c r="D557" s="40"/>
      <c r="E557" s="79"/>
      <c r="F557" s="40"/>
      <c r="G557" s="79"/>
      <c r="H557" s="40"/>
      <c r="I557" s="40"/>
      <c r="J557" s="40"/>
      <c r="K557" s="64"/>
      <c r="L557" s="40"/>
      <c r="M557" s="40"/>
      <c r="N557" s="40"/>
      <c r="O557" s="40"/>
      <c r="P557" s="40"/>
      <c r="Q557" s="40"/>
      <c r="R557" s="40"/>
      <c r="S557" s="40"/>
      <c r="T557" s="40"/>
      <c r="U557" s="40"/>
      <c r="V557" s="40"/>
      <c r="W557" s="40"/>
      <c r="X557" s="79"/>
      <c r="Y557" s="79"/>
      <c r="Z557" s="79"/>
      <c r="AA557" s="98"/>
      <c r="AB557" s="79"/>
      <c r="AC557" s="79"/>
      <c r="AD557" s="79"/>
      <c r="AE557" s="79"/>
    </row>
    <row r="558">
      <c r="A558" s="79"/>
      <c r="B558" s="40"/>
      <c r="C558" s="79"/>
      <c r="D558" s="40"/>
      <c r="E558" s="79"/>
      <c r="F558" s="40"/>
      <c r="G558" s="79"/>
      <c r="H558" s="40"/>
      <c r="I558" s="40"/>
      <c r="J558" s="40"/>
      <c r="K558" s="64"/>
      <c r="L558" s="40"/>
      <c r="M558" s="40"/>
      <c r="N558" s="40"/>
      <c r="O558" s="40"/>
      <c r="P558" s="40"/>
      <c r="Q558" s="40"/>
      <c r="R558" s="40"/>
      <c r="S558" s="40"/>
      <c r="T558" s="40"/>
      <c r="U558" s="40"/>
      <c r="V558" s="40"/>
      <c r="W558" s="40"/>
      <c r="X558" s="79"/>
      <c r="Y558" s="79"/>
      <c r="Z558" s="79"/>
      <c r="AA558" s="98"/>
      <c r="AB558" s="79"/>
      <c r="AC558" s="79"/>
      <c r="AD558" s="79"/>
      <c r="AE558" s="79"/>
    </row>
    <row r="559">
      <c r="A559" s="79"/>
      <c r="B559" s="40"/>
      <c r="C559" s="79"/>
      <c r="D559" s="40"/>
      <c r="E559" s="79"/>
      <c r="F559" s="40"/>
      <c r="G559" s="79"/>
      <c r="H559" s="40"/>
      <c r="I559" s="40"/>
      <c r="J559" s="40"/>
      <c r="K559" s="64"/>
      <c r="L559" s="40"/>
      <c r="M559" s="40"/>
      <c r="N559" s="40"/>
      <c r="O559" s="40"/>
      <c r="P559" s="40"/>
      <c r="Q559" s="40"/>
      <c r="R559" s="40"/>
      <c r="S559" s="40"/>
      <c r="T559" s="40"/>
      <c r="U559" s="40"/>
      <c r="V559" s="40"/>
      <c r="W559" s="40"/>
      <c r="X559" s="79"/>
      <c r="Y559" s="79"/>
      <c r="Z559" s="79"/>
      <c r="AA559" s="98"/>
      <c r="AB559" s="79"/>
      <c r="AC559" s="79"/>
      <c r="AD559" s="79"/>
      <c r="AE559" s="79"/>
    </row>
    <row r="560">
      <c r="A560" s="79"/>
      <c r="B560" s="40"/>
      <c r="C560" s="79"/>
      <c r="D560" s="40"/>
      <c r="E560" s="79"/>
      <c r="F560" s="40"/>
      <c r="G560" s="79"/>
      <c r="H560" s="40"/>
      <c r="I560" s="40"/>
      <c r="J560" s="40"/>
      <c r="K560" s="64"/>
      <c r="L560" s="40"/>
      <c r="M560" s="40"/>
      <c r="N560" s="40"/>
      <c r="O560" s="40"/>
      <c r="P560" s="40"/>
      <c r="Q560" s="40"/>
      <c r="R560" s="40"/>
      <c r="S560" s="40"/>
      <c r="T560" s="40"/>
      <c r="U560" s="40"/>
      <c r="V560" s="40"/>
      <c r="W560" s="40"/>
      <c r="X560" s="79"/>
      <c r="Y560" s="79"/>
      <c r="Z560" s="79"/>
      <c r="AA560" s="98"/>
      <c r="AB560" s="79"/>
      <c r="AC560" s="79"/>
      <c r="AD560" s="79"/>
      <c r="AE560" s="79"/>
    </row>
    <row r="561">
      <c r="A561" s="79"/>
      <c r="B561" s="40"/>
      <c r="C561" s="79"/>
      <c r="D561" s="40"/>
      <c r="E561" s="79"/>
      <c r="F561" s="40"/>
      <c r="G561" s="79"/>
      <c r="H561" s="40"/>
      <c r="I561" s="40"/>
      <c r="J561" s="40"/>
      <c r="K561" s="64"/>
      <c r="L561" s="40"/>
      <c r="M561" s="40"/>
      <c r="N561" s="40"/>
      <c r="O561" s="40"/>
      <c r="P561" s="40"/>
      <c r="Q561" s="40"/>
      <c r="R561" s="40"/>
      <c r="S561" s="40"/>
      <c r="T561" s="40"/>
      <c r="U561" s="40"/>
      <c r="V561" s="40"/>
      <c r="W561" s="40"/>
      <c r="X561" s="79"/>
      <c r="Y561" s="79"/>
      <c r="Z561" s="79"/>
      <c r="AA561" s="98"/>
      <c r="AB561" s="79"/>
      <c r="AC561" s="79"/>
      <c r="AD561" s="79"/>
      <c r="AE561" s="79"/>
    </row>
    <row r="562">
      <c r="A562" s="79"/>
      <c r="B562" s="40"/>
      <c r="C562" s="79"/>
      <c r="D562" s="40"/>
      <c r="E562" s="79"/>
      <c r="F562" s="40"/>
      <c r="G562" s="79"/>
      <c r="H562" s="40"/>
      <c r="I562" s="40"/>
      <c r="J562" s="40"/>
      <c r="K562" s="64"/>
      <c r="L562" s="40"/>
      <c r="M562" s="40"/>
      <c r="N562" s="40"/>
      <c r="O562" s="40"/>
      <c r="P562" s="40"/>
      <c r="Q562" s="40"/>
      <c r="R562" s="40"/>
      <c r="S562" s="40"/>
      <c r="T562" s="40"/>
      <c r="U562" s="40"/>
      <c r="V562" s="40"/>
      <c r="W562" s="40"/>
      <c r="X562" s="79"/>
      <c r="Y562" s="79"/>
      <c r="Z562" s="79"/>
      <c r="AA562" s="98"/>
      <c r="AB562" s="79"/>
      <c r="AC562" s="79"/>
      <c r="AD562" s="79"/>
      <c r="AE562" s="79"/>
    </row>
    <row r="563">
      <c r="A563" s="79"/>
      <c r="B563" s="40"/>
      <c r="C563" s="79"/>
      <c r="D563" s="40"/>
      <c r="E563" s="79"/>
      <c r="F563" s="40"/>
      <c r="G563" s="79"/>
      <c r="H563" s="40"/>
      <c r="I563" s="40"/>
      <c r="J563" s="40"/>
      <c r="K563" s="64"/>
      <c r="L563" s="40"/>
      <c r="M563" s="40"/>
      <c r="N563" s="40"/>
      <c r="O563" s="40"/>
      <c r="P563" s="40"/>
      <c r="Q563" s="40"/>
      <c r="R563" s="40"/>
      <c r="S563" s="40"/>
      <c r="T563" s="40"/>
      <c r="U563" s="40"/>
      <c r="V563" s="40"/>
      <c r="W563" s="40"/>
      <c r="X563" s="79"/>
      <c r="Y563" s="79"/>
      <c r="Z563" s="79"/>
      <c r="AA563" s="98"/>
      <c r="AB563" s="79"/>
      <c r="AC563" s="79"/>
      <c r="AD563" s="79"/>
      <c r="AE563" s="79"/>
    </row>
    <row r="564">
      <c r="A564" s="79"/>
      <c r="B564" s="40"/>
      <c r="C564" s="79"/>
      <c r="D564" s="40"/>
      <c r="E564" s="79"/>
      <c r="F564" s="40"/>
      <c r="G564" s="79"/>
      <c r="H564" s="40"/>
      <c r="I564" s="40"/>
      <c r="J564" s="40"/>
      <c r="K564" s="64"/>
      <c r="L564" s="40"/>
      <c r="M564" s="40"/>
      <c r="N564" s="40"/>
      <c r="O564" s="40"/>
      <c r="P564" s="40"/>
      <c r="Q564" s="40"/>
      <c r="R564" s="40"/>
      <c r="S564" s="40"/>
      <c r="T564" s="40"/>
      <c r="U564" s="40"/>
      <c r="V564" s="40"/>
      <c r="W564" s="40"/>
      <c r="X564" s="79"/>
      <c r="Y564" s="79"/>
      <c r="Z564" s="79"/>
      <c r="AA564" s="98"/>
      <c r="AB564" s="79"/>
      <c r="AC564" s="79"/>
      <c r="AD564" s="79"/>
      <c r="AE564" s="79"/>
    </row>
    <row r="565">
      <c r="A565" s="79"/>
      <c r="B565" s="40"/>
      <c r="C565" s="79"/>
      <c r="D565" s="40"/>
      <c r="E565" s="79"/>
      <c r="F565" s="40"/>
      <c r="G565" s="79"/>
      <c r="H565" s="40"/>
      <c r="I565" s="40"/>
      <c r="J565" s="40"/>
      <c r="K565" s="64"/>
      <c r="L565" s="40"/>
      <c r="M565" s="40"/>
      <c r="N565" s="40"/>
      <c r="O565" s="40"/>
      <c r="P565" s="40"/>
      <c r="Q565" s="40"/>
      <c r="R565" s="40"/>
      <c r="S565" s="40"/>
      <c r="T565" s="40"/>
      <c r="U565" s="40"/>
      <c r="V565" s="40"/>
      <c r="W565" s="40"/>
      <c r="X565" s="79"/>
      <c r="Y565" s="79"/>
      <c r="Z565" s="79"/>
      <c r="AA565" s="98"/>
      <c r="AB565" s="79"/>
      <c r="AC565" s="79"/>
      <c r="AD565" s="79"/>
      <c r="AE565" s="79"/>
    </row>
    <row r="566">
      <c r="A566" s="79"/>
      <c r="B566" s="40"/>
      <c r="C566" s="79"/>
      <c r="D566" s="40"/>
      <c r="E566" s="79"/>
      <c r="F566" s="40"/>
      <c r="G566" s="79"/>
      <c r="H566" s="40"/>
      <c r="I566" s="40"/>
      <c r="J566" s="40"/>
      <c r="K566" s="64"/>
      <c r="L566" s="40"/>
      <c r="M566" s="40"/>
      <c r="N566" s="40"/>
      <c r="O566" s="40"/>
      <c r="P566" s="40"/>
      <c r="Q566" s="40"/>
      <c r="R566" s="40"/>
      <c r="S566" s="40"/>
      <c r="T566" s="40"/>
      <c r="U566" s="40"/>
      <c r="V566" s="40"/>
      <c r="W566" s="40"/>
      <c r="X566" s="79"/>
      <c r="Y566" s="79"/>
      <c r="Z566" s="79"/>
      <c r="AA566" s="98"/>
      <c r="AB566" s="79"/>
      <c r="AC566" s="79"/>
      <c r="AD566" s="79"/>
      <c r="AE566" s="79"/>
    </row>
    <row r="567">
      <c r="A567" s="79"/>
      <c r="B567" s="40"/>
      <c r="C567" s="79"/>
      <c r="D567" s="40"/>
      <c r="E567" s="79"/>
      <c r="F567" s="40"/>
      <c r="G567" s="79"/>
      <c r="H567" s="40"/>
      <c r="I567" s="40"/>
      <c r="J567" s="40"/>
      <c r="K567" s="64"/>
      <c r="L567" s="40"/>
      <c r="M567" s="40"/>
      <c r="N567" s="40"/>
      <c r="O567" s="40"/>
      <c r="P567" s="40"/>
      <c r="Q567" s="40"/>
      <c r="R567" s="40"/>
      <c r="S567" s="40"/>
      <c r="T567" s="40"/>
      <c r="U567" s="40"/>
      <c r="V567" s="40"/>
      <c r="W567" s="40"/>
      <c r="X567" s="79"/>
      <c r="Y567" s="79"/>
      <c r="Z567" s="79"/>
      <c r="AA567" s="98"/>
      <c r="AB567" s="79"/>
      <c r="AC567" s="79"/>
      <c r="AD567" s="79"/>
      <c r="AE567" s="79"/>
    </row>
    <row r="568">
      <c r="A568" s="79"/>
      <c r="B568" s="40"/>
      <c r="C568" s="79"/>
      <c r="D568" s="40"/>
      <c r="E568" s="79"/>
      <c r="F568" s="40"/>
      <c r="G568" s="79"/>
      <c r="H568" s="40"/>
      <c r="I568" s="40"/>
      <c r="J568" s="40"/>
      <c r="K568" s="64"/>
      <c r="L568" s="40"/>
      <c r="M568" s="40"/>
      <c r="N568" s="40"/>
      <c r="O568" s="40"/>
      <c r="P568" s="40"/>
      <c r="Q568" s="40"/>
      <c r="R568" s="40"/>
      <c r="S568" s="40"/>
      <c r="T568" s="40"/>
      <c r="U568" s="40"/>
      <c r="V568" s="40"/>
      <c r="W568" s="40"/>
      <c r="X568" s="79"/>
      <c r="Y568" s="79"/>
      <c r="Z568" s="79"/>
      <c r="AA568" s="98"/>
      <c r="AB568" s="79"/>
      <c r="AC568" s="79"/>
      <c r="AD568" s="79"/>
      <c r="AE568" s="79"/>
    </row>
    <row r="569">
      <c r="A569" s="79"/>
      <c r="B569" s="40"/>
      <c r="C569" s="79"/>
      <c r="D569" s="40"/>
      <c r="E569" s="79"/>
      <c r="F569" s="40"/>
      <c r="G569" s="79"/>
      <c r="H569" s="40"/>
      <c r="I569" s="40"/>
      <c r="J569" s="40"/>
      <c r="K569" s="64"/>
      <c r="L569" s="40"/>
      <c r="M569" s="40"/>
      <c r="N569" s="40"/>
      <c r="O569" s="40"/>
      <c r="P569" s="40"/>
      <c r="Q569" s="40"/>
      <c r="R569" s="40"/>
      <c r="S569" s="40"/>
      <c r="T569" s="40"/>
      <c r="U569" s="40"/>
      <c r="V569" s="40"/>
      <c r="W569" s="40"/>
      <c r="X569" s="79"/>
      <c r="Y569" s="79"/>
      <c r="Z569" s="79"/>
      <c r="AA569" s="98"/>
      <c r="AB569" s="79"/>
      <c r="AC569" s="79"/>
      <c r="AD569" s="79"/>
      <c r="AE569" s="79"/>
    </row>
    <row r="570">
      <c r="A570" s="79"/>
      <c r="B570" s="40"/>
      <c r="C570" s="79"/>
      <c r="D570" s="40"/>
      <c r="E570" s="79"/>
      <c r="F570" s="40"/>
      <c r="G570" s="79"/>
      <c r="H570" s="40"/>
      <c r="I570" s="40"/>
      <c r="J570" s="40"/>
      <c r="K570" s="64"/>
      <c r="L570" s="40"/>
      <c r="M570" s="40"/>
      <c r="N570" s="40"/>
      <c r="O570" s="40"/>
      <c r="P570" s="40"/>
      <c r="Q570" s="40"/>
      <c r="R570" s="40"/>
      <c r="S570" s="40"/>
      <c r="T570" s="40"/>
      <c r="U570" s="40"/>
      <c r="V570" s="40"/>
      <c r="W570" s="40"/>
      <c r="X570" s="79"/>
      <c r="Y570" s="79"/>
      <c r="Z570" s="79"/>
      <c r="AA570" s="98"/>
      <c r="AB570" s="79"/>
      <c r="AC570" s="79"/>
      <c r="AD570" s="79"/>
      <c r="AE570" s="79"/>
    </row>
    <row r="571">
      <c r="A571" s="79"/>
      <c r="B571" s="40"/>
      <c r="C571" s="79"/>
      <c r="D571" s="40"/>
      <c r="E571" s="79"/>
      <c r="F571" s="40"/>
      <c r="G571" s="79"/>
      <c r="H571" s="40"/>
      <c r="I571" s="40"/>
      <c r="J571" s="40"/>
      <c r="K571" s="64"/>
      <c r="L571" s="40"/>
      <c r="M571" s="40"/>
      <c r="N571" s="40"/>
      <c r="O571" s="40"/>
      <c r="P571" s="40"/>
      <c r="Q571" s="40"/>
      <c r="R571" s="40"/>
      <c r="S571" s="40"/>
      <c r="T571" s="40"/>
      <c r="U571" s="40"/>
      <c r="V571" s="40"/>
      <c r="W571" s="40"/>
      <c r="X571" s="79"/>
      <c r="Y571" s="79"/>
      <c r="Z571" s="79"/>
      <c r="AA571" s="98"/>
      <c r="AB571" s="79"/>
      <c r="AC571" s="79"/>
      <c r="AD571" s="79"/>
      <c r="AE571" s="79"/>
    </row>
    <row r="572">
      <c r="A572" s="79"/>
      <c r="B572" s="40"/>
      <c r="C572" s="79"/>
      <c r="D572" s="40"/>
      <c r="E572" s="79"/>
      <c r="F572" s="40"/>
      <c r="G572" s="79"/>
      <c r="H572" s="40"/>
      <c r="I572" s="40"/>
      <c r="J572" s="40"/>
      <c r="K572" s="64"/>
      <c r="L572" s="40"/>
      <c r="M572" s="40"/>
      <c r="N572" s="40"/>
      <c r="O572" s="40"/>
      <c r="P572" s="40"/>
      <c r="Q572" s="40"/>
      <c r="R572" s="40"/>
      <c r="S572" s="40"/>
      <c r="T572" s="40"/>
      <c r="U572" s="40"/>
      <c r="V572" s="40"/>
      <c r="W572" s="40"/>
      <c r="X572" s="79"/>
      <c r="Y572" s="79"/>
      <c r="Z572" s="79"/>
      <c r="AA572" s="98"/>
      <c r="AB572" s="79"/>
      <c r="AC572" s="79"/>
      <c r="AD572" s="79"/>
      <c r="AE572" s="79"/>
    </row>
    <row r="573">
      <c r="A573" s="79"/>
      <c r="B573" s="40"/>
      <c r="C573" s="79"/>
      <c r="D573" s="40"/>
      <c r="E573" s="79"/>
      <c r="F573" s="40"/>
      <c r="G573" s="79"/>
      <c r="H573" s="40"/>
      <c r="I573" s="40"/>
      <c r="J573" s="40"/>
      <c r="K573" s="64"/>
      <c r="L573" s="40"/>
      <c r="M573" s="40"/>
      <c r="N573" s="40"/>
      <c r="O573" s="40"/>
      <c r="P573" s="40"/>
      <c r="Q573" s="40"/>
      <c r="R573" s="40"/>
      <c r="S573" s="40"/>
      <c r="T573" s="40"/>
      <c r="U573" s="40"/>
      <c r="V573" s="40"/>
      <c r="W573" s="40"/>
      <c r="X573" s="79"/>
      <c r="Y573" s="79"/>
      <c r="Z573" s="79"/>
      <c r="AA573" s="98"/>
      <c r="AB573" s="79"/>
      <c r="AC573" s="79"/>
      <c r="AD573" s="79"/>
      <c r="AE573" s="79"/>
    </row>
    <row r="574">
      <c r="A574" s="79"/>
      <c r="B574" s="40"/>
      <c r="C574" s="79"/>
      <c r="D574" s="40"/>
      <c r="E574" s="79"/>
      <c r="F574" s="40"/>
      <c r="G574" s="79"/>
      <c r="H574" s="40"/>
      <c r="I574" s="40"/>
      <c r="J574" s="40"/>
      <c r="K574" s="64"/>
      <c r="L574" s="40"/>
      <c r="M574" s="40"/>
      <c r="N574" s="40"/>
      <c r="O574" s="40"/>
      <c r="P574" s="40"/>
      <c r="Q574" s="40"/>
      <c r="R574" s="40"/>
      <c r="S574" s="40"/>
      <c r="T574" s="40"/>
      <c r="U574" s="40"/>
      <c r="V574" s="40"/>
      <c r="W574" s="40"/>
      <c r="X574" s="79"/>
      <c r="Y574" s="79"/>
      <c r="Z574" s="79"/>
      <c r="AA574" s="98"/>
      <c r="AB574" s="79"/>
      <c r="AC574" s="79"/>
      <c r="AD574" s="79"/>
      <c r="AE574" s="79"/>
    </row>
    <row r="575">
      <c r="A575" s="79"/>
      <c r="B575" s="40"/>
      <c r="C575" s="79"/>
      <c r="D575" s="40"/>
      <c r="E575" s="79"/>
      <c r="F575" s="40"/>
      <c r="G575" s="79"/>
      <c r="H575" s="40"/>
      <c r="I575" s="40"/>
      <c r="J575" s="40"/>
      <c r="K575" s="64"/>
      <c r="L575" s="40"/>
      <c r="M575" s="40"/>
      <c r="N575" s="40"/>
      <c r="O575" s="40"/>
      <c r="P575" s="40"/>
      <c r="Q575" s="40"/>
      <c r="R575" s="40"/>
      <c r="S575" s="40"/>
      <c r="T575" s="40"/>
      <c r="U575" s="40"/>
      <c r="V575" s="40"/>
      <c r="W575" s="40"/>
      <c r="X575" s="79"/>
      <c r="Y575" s="79"/>
      <c r="Z575" s="79"/>
      <c r="AA575" s="98"/>
      <c r="AB575" s="79"/>
      <c r="AC575" s="79"/>
      <c r="AD575" s="79"/>
      <c r="AE575" s="79"/>
    </row>
    <row r="576">
      <c r="A576" s="79"/>
      <c r="B576" s="40"/>
      <c r="C576" s="79"/>
      <c r="D576" s="40"/>
      <c r="E576" s="79"/>
      <c r="F576" s="40"/>
      <c r="G576" s="79"/>
      <c r="H576" s="40"/>
      <c r="I576" s="40"/>
      <c r="J576" s="40"/>
      <c r="K576" s="64"/>
      <c r="L576" s="40"/>
      <c r="M576" s="40"/>
      <c r="N576" s="40"/>
      <c r="O576" s="40"/>
      <c r="P576" s="40"/>
      <c r="Q576" s="40"/>
      <c r="R576" s="40"/>
      <c r="S576" s="40"/>
      <c r="T576" s="40"/>
      <c r="U576" s="40"/>
      <c r="V576" s="40"/>
      <c r="W576" s="40"/>
      <c r="X576" s="79"/>
      <c r="Y576" s="79"/>
      <c r="Z576" s="79"/>
      <c r="AA576" s="98"/>
      <c r="AB576" s="79"/>
      <c r="AC576" s="79"/>
      <c r="AD576" s="79"/>
      <c r="AE576" s="79"/>
    </row>
    <row r="577">
      <c r="A577" s="79"/>
      <c r="B577" s="40"/>
      <c r="C577" s="79"/>
      <c r="D577" s="40"/>
      <c r="E577" s="79"/>
      <c r="F577" s="40"/>
      <c r="G577" s="79"/>
      <c r="H577" s="40"/>
      <c r="I577" s="40"/>
      <c r="J577" s="40"/>
      <c r="K577" s="64"/>
      <c r="L577" s="40"/>
      <c r="M577" s="40"/>
      <c r="N577" s="40"/>
      <c r="O577" s="40"/>
      <c r="P577" s="40"/>
      <c r="Q577" s="40"/>
      <c r="R577" s="40"/>
      <c r="S577" s="40"/>
      <c r="T577" s="40"/>
      <c r="U577" s="40"/>
      <c r="V577" s="40"/>
      <c r="W577" s="40"/>
      <c r="X577" s="79"/>
      <c r="Y577" s="79"/>
      <c r="Z577" s="79"/>
      <c r="AA577" s="98"/>
      <c r="AB577" s="79"/>
      <c r="AC577" s="79"/>
      <c r="AD577" s="79"/>
      <c r="AE577" s="79"/>
    </row>
    <row r="578">
      <c r="A578" s="79"/>
      <c r="B578" s="40"/>
      <c r="C578" s="79"/>
      <c r="D578" s="40"/>
      <c r="E578" s="79"/>
      <c r="F578" s="40"/>
      <c r="G578" s="79"/>
      <c r="H578" s="40"/>
      <c r="I578" s="40"/>
      <c r="J578" s="40"/>
      <c r="K578" s="64"/>
      <c r="L578" s="40"/>
      <c r="M578" s="40"/>
      <c r="N578" s="40"/>
      <c r="O578" s="40"/>
      <c r="P578" s="40"/>
      <c r="Q578" s="40"/>
      <c r="R578" s="40"/>
      <c r="S578" s="40"/>
      <c r="T578" s="40"/>
      <c r="U578" s="40"/>
      <c r="V578" s="40"/>
      <c r="W578" s="40"/>
      <c r="X578" s="79"/>
      <c r="Y578" s="79"/>
      <c r="Z578" s="79"/>
      <c r="AA578" s="98"/>
      <c r="AB578" s="79"/>
      <c r="AC578" s="79"/>
      <c r="AD578" s="79"/>
      <c r="AE578" s="79"/>
    </row>
    <row r="579">
      <c r="A579" s="79"/>
      <c r="B579" s="40"/>
      <c r="C579" s="79"/>
      <c r="D579" s="40"/>
      <c r="E579" s="79"/>
      <c r="F579" s="40"/>
      <c r="G579" s="79"/>
      <c r="H579" s="40"/>
      <c r="I579" s="40"/>
      <c r="J579" s="40"/>
      <c r="K579" s="64"/>
      <c r="L579" s="40"/>
      <c r="M579" s="40"/>
      <c r="N579" s="40"/>
      <c r="O579" s="40"/>
      <c r="P579" s="40"/>
      <c r="Q579" s="40"/>
      <c r="R579" s="40"/>
      <c r="S579" s="40"/>
      <c r="T579" s="40"/>
      <c r="U579" s="40"/>
      <c r="V579" s="40"/>
      <c r="W579" s="40"/>
      <c r="X579" s="79"/>
      <c r="Y579" s="79"/>
      <c r="Z579" s="79"/>
      <c r="AA579" s="98"/>
      <c r="AB579" s="79"/>
      <c r="AC579" s="79"/>
      <c r="AD579" s="79"/>
      <c r="AE579" s="79"/>
    </row>
    <row r="580">
      <c r="A580" s="79"/>
      <c r="B580" s="40"/>
      <c r="C580" s="79"/>
      <c r="D580" s="40"/>
      <c r="E580" s="79"/>
      <c r="F580" s="40"/>
      <c r="G580" s="79"/>
      <c r="H580" s="40"/>
      <c r="I580" s="40"/>
      <c r="J580" s="40"/>
      <c r="K580" s="64"/>
      <c r="L580" s="40"/>
      <c r="M580" s="40"/>
      <c r="N580" s="40"/>
      <c r="O580" s="40"/>
      <c r="P580" s="40"/>
      <c r="Q580" s="40"/>
      <c r="R580" s="40"/>
      <c r="S580" s="40"/>
      <c r="T580" s="40"/>
      <c r="U580" s="40"/>
      <c r="V580" s="40"/>
      <c r="W580" s="40"/>
      <c r="X580" s="79"/>
      <c r="Y580" s="79"/>
      <c r="Z580" s="79"/>
      <c r="AA580" s="98"/>
      <c r="AB580" s="79"/>
      <c r="AC580" s="79"/>
      <c r="AD580" s="79"/>
      <c r="AE580" s="79"/>
    </row>
    <row r="581">
      <c r="A581" s="79"/>
      <c r="B581" s="40"/>
      <c r="C581" s="79"/>
      <c r="D581" s="40"/>
      <c r="E581" s="79"/>
      <c r="F581" s="40"/>
      <c r="G581" s="79"/>
      <c r="H581" s="40"/>
      <c r="I581" s="40"/>
      <c r="J581" s="40"/>
      <c r="K581" s="64"/>
      <c r="L581" s="40"/>
      <c r="M581" s="40"/>
      <c r="N581" s="40"/>
      <c r="O581" s="40"/>
      <c r="P581" s="40"/>
      <c r="Q581" s="40"/>
      <c r="R581" s="40"/>
      <c r="S581" s="40"/>
      <c r="T581" s="40"/>
      <c r="U581" s="40"/>
      <c r="V581" s="40"/>
      <c r="W581" s="40"/>
      <c r="X581" s="79"/>
      <c r="Y581" s="79"/>
      <c r="Z581" s="79"/>
      <c r="AA581" s="98"/>
      <c r="AB581" s="79"/>
      <c r="AC581" s="79"/>
      <c r="AD581" s="79"/>
      <c r="AE581" s="79"/>
    </row>
    <row r="582">
      <c r="A582" s="79"/>
      <c r="B582" s="40"/>
      <c r="C582" s="79"/>
      <c r="D582" s="40"/>
      <c r="E582" s="79"/>
      <c r="F582" s="40"/>
      <c r="G582" s="79"/>
      <c r="H582" s="40"/>
      <c r="I582" s="40"/>
      <c r="J582" s="40"/>
      <c r="K582" s="64"/>
      <c r="L582" s="40"/>
      <c r="M582" s="40"/>
      <c r="N582" s="40"/>
      <c r="O582" s="40"/>
      <c r="P582" s="40"/>
      <c r="Q582" s="40"/>
      <c r="R582" s="40"/>
      <c r="S582" s="40"/>
      <c r="T582" s="40"/>
      <c r="U582" s="40"/>
      <c r="V582" s="40"/>
      <c r="W582" s="40"/>
      <c r="X582" s="79"/>
      <c r="Y582" s="79"/>
      <c r="Z582" s="79"/>
      <c r="AA582" s="98"/>
      <c r="AB582" s="79"/>
      <c r="AC582" s="79"/>
      <c r="AD582" s="79"/>
      <c r="AE582" s="79"/>
    </row>
    <row r="583">
      <c r="A583" s="79"/>
      <c r="B583" s="40"/>
      <c r="C583" s="79"/>
      <c r="D583" s="40"/>
      <c r="E583" s="79"/>
      <c r="F583" s="40"/>
      <c r="G583" s="79"/>
      <c r="H583" s="40"/>
      <c r="I583" s="40"/>
      <c r="J583" s="40"/>
      <c r="K583" s="64"/>
      <c r="L583" s="40"/>
      <c r="M583" s="40"/>
      <c r="N583" s="40"/>
      <c r="O583" s="40"/>
      <c r="P583" s="40"/>
      <c r="Q583" s="40"/>
      <c r="R583" s="40"/>
      <c r="S583" s="40"/>
      <c r="T583" s="40"/>
      <c r="U583" s="40"/>
      <c r="V583" s="40"/>
      <c r="W583" s="40"/>
      <c r="X583" s="79"/>
      <c r="Y583" s="79"/>
      <c r="Z583" s="79"/>
      <c r="AA583" s="98"/>
      <c r="AB583" s="79"/>
      <c r="AC583" s="79"/>
      <c r="AD583" s="79"/>
      <c r="AE583" s="79"/>
    </row>
    <row r="584">
      <c r="A584" s="79"/>
      <c r="B584" s="40"/>
      <c r="C584" s="79"/>
      <c r="D584" s="40"/>
      <c r="E584" s="79"/>
      <c r="F584" s="40"/>
      <c r="G584" s="79"/>
      <c r="H584" s="40"/>
      <c r="I584" s="40"/>
      <c r="J584" s="40"/>
      <c r="K584" s="64"/>
      <c r="L584" s="40"/>
      <c r="M584" s="40"/>
      <c r="N584" s="40"/>
      <c r="O584" s="40"/>
      <c r="P584" s="40"/>
      <c r="Q584" s="40"/>
      <c r="R584" s="40"/>
      <c r="S584" s="40"/>
      <c r="T584" s="40"/>
      <c r="U584" s="40"/>
      <c r="V584" s="40"/>
      <c r="W584" s="40"/>
      <c r="X584" s="79"/>
      <c r="Y584" s="79"/>
      <c r="Z584" s="79"/>
      <c r="AA584" s="98"/>
      <c r="AB584" s="79"/>
      <c r="AC584" s="79"/>
      <c r="AD584" s="79"/>
      <c r="AE584" s="79"/>
    </row>
    <row r="585">
      <c r="A585" s="79"/>
      <c r="B585" s="40"/>
      <c r="C585" s="79"/>
      <c r="D585" s="40"/>
      <c r="E585" s="79"/>
      <c r="F585" s="40"/>
      <c r="G585" s="79"/>
      <c r="H585" s="40"/>
      <c r="I585" s="40"/>
      <c r="J585" s="40"/>
      <c r="K585" s="64"/>
      <c r="L585" s="40"/>
      <c r="M585" s="40"/>
      <c r="N585" s="40"/>
      <c r="O585" s="40"/>
      <c r="P585" s="40"/>
      <c r="Q585" s="40"/>
      <c r="R585" s="40"/>
      <c r="S585" s="40"/>
      <c r="T585" s="40"/>
      <c r="U585" s="40"/>
      <c r="V585" s="40"/>
      <c r="W585" s="40"/>
      <c r="X585" s="79"/>
      <c r="Y585" s="79"/>
      <c r="Z585" s="79"/>
      <c r="AA585" s="98"/>
      <c r="AB585" s="79"/>
      <c r="AC585" s="79"/>
      <c r="AD585" s="79"/>
      <c r="AE585" s="79"/>
    </row>
    <row r="586">
      <c r="A586" s="79"/>
      <c r="B586" s="40"/>
      <c r="C586" s="79"/>
      <c r="D586" s="40"/>
      <c r="E586" s="79"/>
      <c r="F586" s="40"/>
      <c r="G586" s="79"/>
      <c r="H586" s="40"/>
      <c r="I586" s="40"/>
      <c r="J586" s="40"/>
      <c r="K586" s="64"/>
      <c r="L586" s="40"/>
      <c r="M586" s="40"/>
      <c r="N586" s="40"/>
      <c r="O586" s="40"/>
      <c r="P586" s="40"/>
      <c r="Q586" s="40"/>
      <c r="R586" s="40"/>
      <c r="S586" s="40"/>
      <c r="T586" s="40"/>
      <c r="U586" s="40"/>
      <c r="V586" s="40"/>
      <c r="W586" s="40"/>
      <c r="X586" s="79"/>
      <c r="Y586" s="79"/>
      <c r="Z586" s="79"/>
      <c r="AA586" s="98"/>
      <c r="AB586" s="79"/>
      <c r="AC586" s="79"/>
      <c r="AD586" s="79"/>
      <c r="AE586" s="79"/>
    </row>
    <row r="587">
      <c r="A587" s="79"/>
      <c r="B587" s="40"/>
      <c r="C587" s="79"/>
      <c r="D587" s="40"/>
      <c r="E587" s="79"/>
      <c r="F587" s="40"/>
      <c r="G587" s="79"/>
      <c r="H587" s="40"/>
      <c r="I587" s="40"/>
      <c r="J587" s="40"/>
      <c r="K587" s="64"/>
      <c r="L587" s="40"/>
      <c r="M587" s="40"/>
      <c r="N587" s="40"/>
      <c r="O587" s="40"/>
      <c r="P587" s="40"/>
      <c r="Q587" s="40"/>
      <c r="R587" s="40"/>
      <c r="S587" s="40"/>
      <c r="T587" s="40"/>
      <c r="U587" s="40"/>
      <c r="V587" s="40"/>
      <c r="W587" s="40"/>
      <c r="X587" s="79"/>
      <c r="Y587" s="79"/>
      <c r="Z587" s="79"/>
      <c r="AA587" s="98"/>
      <c r="AB587" s="79"/>
      <c r="AC587" s="79"/>
      <c r="AD587" s="79"/>
      <c r="AE587" s="79"/>
    </row>
    <row r="588">
      <c r="A588" s="79"/>
      <c r="B588" s="40"/>
      <c r="C588" s="79"/>
      <c r="D588" s="40"/>
      <c r="E588" s="79"/>
      <c r="F588" s="40"/>
      <c r="G588" s="79"/>
      <c r="H588" s="40"/>
      <c r="I588" s="40"/>
      <c r="J588" s="40"/>
      <c r="K588" s="64"/>
      <c r="L588" s="40"/>
      <c r="M588" s="40"/>
      <c r="N588" s="40"/>
      <c r="O588" s="40"/>
      <c r="P588" s="40"/>
      <c r="Q588" s="40"/>
      <c r="R588" s="40"/>
      <c r="S588" s="40"/>
      <c r="T588" s="40"/>
      <c r="U588" s="40"/>
      <c r="V588" s="40"/>
      <c r="W588" s="40"/>
      <c r="X588" s="79"/>
      <c r="Y588" s="79"/>
      <c r="Z588" s="79"/>
      <c r="AA588" s="98"/>
      <c r="AB588" s="79"/>
      <c r="AC588" s="79"/>
      <c r="AD588" s="79"/>
      <c r="AE588" s="79"/>
    </row>
    <row r="589">
      <c r="A589" s="79"/>
      <c r="B589" s="40"/>
      <c r="C589" s="79"/>
      <c r="D589" s="40"/>
      <c r="E589" s="79"/>
      <c r="F589" s="40"/>
      <c r="G589" s="79"/>
      <c r="H589" s="40"/>
      <c r="I589" s="40"/>
      <c r="J589" s="40"/>
      <c r="K589" s="64"/>
      <c r="L589" s="40"/>
      <c r="M589" s="40"/>
      <c r="N589" s="40"/>
      <c r="O589" s="40"/>
      <c r="P589" s="40"/>
      <c r="Q589" s="40"/>
      <c r="R589" s="40"/>
      <c r="S589" s="40"/>
      <c r="T589" s="40"/>
      <c r="U589" s="40"/>
      <c r="V589" s="40"/>
      <c r="W589" s="40"/>
      <c r="X589" s="79"/>
      <c r="Y589" s="79"/>
      <c r="Z589" s="79"/>
      <c r="AA589" s="98"/>
      <c r="AB589" s="79"/>
      <c r="AC589" s="79"/>
      <c r="AD589" s="79"/>
      <c r="AE589" s="79"/>
    </row>
    <row r="590">
      <c r="A590" s="79"/>
      <c r="B590" s="40"/>
      <c r="C590" s="79"/>
      <c r="D590" s="40"/>
      <c r="E590" s="79"/>
      <c r="F590" s="40"/>
      <c r="G590" s="79"/>
      <c r="H590" s="40"/>
      <c r="I590" s="40"/>
      <c r="J590" s="40"/>
      <c r="K590" s="64"/>
      <c r="L590" s="40"/>
      <c r="M590" s="40"/>
      <c r="N590" s="40"/>
      <c r="O590" s="40"/>
      <c r="P590" s="40"/>
      <c r="Q590" s="40"/>
      <c r="R590" s="40"/>
      <c r="S590" s="40"/>
      <c r="T590" s="40"/>
      <c r="U590" s="40"/>
      <c r="V590" s="40"/>
      <c r="W590" s="40"/>
      <c r="X590" s="79"/>
      <c r="Y590" s="79"/>
      <c r="Z590" s="79"/>
      <c r="AA590" s="98"/>
      <c r="AB590" s="79"/>
      <c r="AC590" s="79"/>
      <c r="AD590" s="79"/>
      <c r="AE590" s="79"/>
    </row>
    <row r="591">
      <c r="A591" s="79"/>
      <c r="B591" s="40"/>
      <c r="C591" s="79"/>
      <c r="D591" s="40"/>
      <c r="E591" s="79"/>
      <c r="F591" s="40"/>
      <c r="G591" s="79"/>
      <c r="H591" s="40"/>
      <c r="I591" s="40"/>
      <c r="J591" s="40"/>
      <c r="K591" s="64"/>
      <c r="L591" s="40"/>
      <c r="M591" s="40"/>
      <c r="N591" s="40"/>
      <c r="O591" s="40"/>
      <c r="P591" s="40"/>
      <c r="Q591" s="40"/>
      <c r="R591" s="40"/>
      <c r="S591" s="40"/>
      <c r="T591" s="40"/>
      <c r="U591" s="40"/>
      <c r="V591" s="40"/>
      <c r="W591" s="40"/>
      <c r="X591" s="79"/>
      <c r="Y591" s="79"/>
      <c r="Z591" s="79"/>
      <c r="AA591" s="98"/>
      <c r="AB591" s="79"/>
      <c r="AC591" s="79"/>
      <c r="AD591" s="79"/>
      <c r="AE591" s="79"/>
    </row>
    <row r="592">
      <c r="A592" s="79"/>
      <c r="B592" s="40"/>
      <c r="C592" s="79"/>
      <c r="D592" s="40"/>
      <c r="E592" s="79"/>
      <c r="F592" s="40"/>
      <c r="G592" s="79"/>
      <c r="H592" s="40"/>
      <c r="I592" s="40"/>
      <c r="J592" s="40"/>
      <c r="K592" s="64"/>
      <c r="L592" s="40"/>
      <c r="M592" s="40"/>
      <c r="N592" s="40"/>
      <c r="O592" s="40"/>
      <c r="P592" s="40"/>
      <c r="Q592" s="40"/>
      <c r="R592" s="40"/>
      <c r="S592" s="40"/>
      <c r="T592" s="40"/>
      <c r="U592" s="40"/>
      <c r="V592" s="40"/>
      <c r="W592" s="40"/>
      <c r="X592" s="79"/>
      <c r="Y592" s="79"/>
      <c r="Z592" s="79"/>
      <c r="AA592" s="98"/>
      <c r="AB592" s="79"/>
      <c r="AC592" s="79"/>
      <c r="AD592" s="79"/>
      <c r="AE592" s="79"/>
    </row>
    <row r="593">
      <c r="A593" s="79"/>
      <c r="B593" s="40"/>
      <c r="C593" s="79"/>
      <c r="D593" s="40"/>
      <c r="E593" s="79"/>
      <c r="F593" s="40"/>
      <c r="G593" s="79"/>
      <c r="H593" s="40"/>
      <c r="I593" s="40"/>
      <c r="J593" s="40"/>
      <c r="K593" s="64"/>
      <c r="L593" s="40"/>
      <c r="M593" s="40"/>
      <c r="N593" s="40"/>
      <c r="O593" s="40"/>
      <c r="P593" s="40"/>
      <c r="Q593" s="40"/>
      <c r="R593" s="40"/>
      <c r="S593" s="40"/>
      <c r="T593" s="40"/>
      <c r="U593" s="40"/>
      <c r="V593" s="40"/>
      <c r="W593" s="40"/>
      <c r="X593" s="79"/>
      <c r="Y593" s="79"/>
      <c r="Z593" s="79"/>
      <c r="AA593" s="98"/>
      <c r="AB593" s="79"/>
      <c r="AC593" s="79"/>
      <c r="AD593" s="79"/>
      <c r="AE593" s="79"/>
    </row>
    <row r="594">
      <c r="A594" s="79"/>
      <c r="B594" s="40"/>
      <c r="C594" s="79"/>
      <c r="D594" s="40"/>
      <c r="E594" s="79"/>
      <c r="F594" s="40"/>
      <c r="G594" s="79"/>
      <c r="H594" s="40"/>
      <c r="I594" s="40"/>
      <c r="J594" s="40"/>
      <c r="K594" s="64"/>
      <c r="L594" s="40"/>
      <c r="M594" s="40"/>
      <c r="N594" s="40"/>
      <c r="O594" s="40"/>
      <c r="P594" s="40"/>
      <c r="Q594" s="40"/>
      <c r="R594" s="40"/>
      <c r="S594" s="40"/>
      <c r="T594" s="40"/>
      <c r="U594" s="40"/>
      <c r="V594" s="40"/>
      <c r="W594" s="40"/>
      <c r="X594" s="79"/>
      <c r="Y594" s="79"/>
      <c r="Z594" s="79"/>
      <c r="AA594" s="98"/>
      <c r="AB594" s="79"/>
      <c r="AC594" s="79"/>
      <c r="AD594" s="79"/>
      <c r="AE594" s="79"/>
    </row>
    <row r="595">
      <c r="A595" s="79"/>
      <c r="B595" s="40"/>
      <c r="C595" s="79"/>
      <c r="D595" s="40"/>
      <c r="E595" s="79"/>
      <c r="F595" s="40"/>
      <c r="G595" s="79"/>
      <c r="H595" s="40"/>
      <c r="I595" s="40"/>
      <c r="J595" s="40"/>
      <c r="K595" s="64"/>
      <c r="L595" s="40"/>
      <c r="M595" s="40"/>
      <c r="N595" s="40"/>
      <c r="O595" s="40"/>
      <c r="P595" s="40"/>
      <c r="Q595" s="40"/>
      <c r="R595" s="40"/>
      <c r="S595" s="40"/>
      <c r="T595" s="40"/>
      <c r="U595" s="40"/>
      <c r="V595" s="40"/>
      <c r="W595" s="40"/>
      <c r="X595" s="79"/>
      <c r="Y595" s="79"/>
      <c r="Z595" s="79"/>
      <c r="AA595" s="98"/>
      <c r="AB595" s="79"/>
      <c r="AC595" s="79"/>
      <c r="AD595" s="79"/>
      <c r="AE595" s="79"/>
    </row>
    <row r="596">
      <c r="A596" s="79"/>
      <c r="B596" s="40"/>
      <c r="C596" s="79"/>
      <c r="D596" s="40"/>
      <c r="E596" s="79"/>
      <c r="F596" s="40"/>
      <c r="G596" s="79"/>
      <c r="H596" s="40"/>
      <c r="I596" s="40"/>
      <c r="J596" s="40"/>
      <c r="K596" s="64"/>
      <c r="L596" s="40"/>
      <c r="M596" s="40"/>
      <c r="N596" s="40"/>
      <c r="O596" s="40"/>
      <c r="P596" s="40"/>
      <c r="Q596" s="40"/>
      <c r="R596" s="40"/>
      <c r="S596" s="40"/>
      <c r="T596" s="40"/>
      <c r="U596" s="40"/>
      <c r="V596" s="40"/>
      <c r="W596" s="40"/>
      <c r="X596" s="79"/>
      <c r="Y596" s="79"/>
      <c r="Z596" s="79"/>
      <c r="AA596" s="98"/>
      <c r="AB596" s="79"/>
      <c r="AC596" s="79"/>
      <c r="AD596" s="79"/>
      <c r="AE596" s="79"/>
    </row>
    <row r="597">
      <c r="A597" s="79"/>
      <c r="B597" s="40"/>
      <c r="C597" s="79"/>
      <c r="D597" s="40"/>
      <c r="E597" s="79"/>
      <c r="F597" s="40"/>
      <c r="G597" s="79"/>
      <c r="H597" s="40"/>
      <c r="I597" s="40"/>
      <c r="J597" s="40"/>
      <c r="K597" s="64"/>
      <c r="L597" s="40"/>
      <c r="M597" s="40"/>
      <c r="N597" s="40"/>
      <c r="O597" s="40"/>
      <c r="P597" s="40"/>
      <c r="Q597" s="40"/>
      <c r="R597" s="40"/>
      <c r="S597" s="40"/>
      <c r="T597" s="40"/>
      <c r="U597" s="40"/>
      <c r="V597" s="40"/>
      <c r="W597" s="40"/>
      <c r="X597" s="79"/>
      <c r="Y597" s="79"/>
      <c r="Z597" s="79"/>
      <c r="AA597" s="98"/>
      <c r="AB597" s="79"/>
      <c r="AC597" s="79"/>
      <c r="AD597" s="79"/>
      <c r="AE597" s="79"/>
    </row>
    <row r="598">
      <c r="A598" s="79"/>
      <c r="B598" s="40"/>
      <c r="C598" s="79"/>
      <c r="D598" s="40"/>
      <c r="E598" s="79"/>
      <c r="F598" s="40"/>
      <c r="G598" s="79"/>
      <c r="H598" s="40"/>
      <c r="I598" s="40"/>
      <c r="J598" s="40"/>
      <c r="K598" s="64"/>
      <c r="L598" s="40"/>
      <c r="M598" s="40"/>
      <c r="N598" s="40"/>
      <c r="O598" s="40"/>
      <c r="P598" s="40"/>
      <c r="Q598" s="40"/>
      <c r="R598" s="40"/>
      <c r="S598" s="40"/>
      <c r="T598" s="40"/>
      <c r="U598" s="40"/>
      <c r="V598" s="40"/>
      <c r="W598" s="40"/>
      <c r="X598" s="79"/>
      <c r="Y598" s="79"/>
      <c r="Z598" s="79"/>
      <c r="AA598" s="98"/>
      <c r="AB598" s="79"/>
      <c r="AC598" s="79"/>
      <c r="AD598" s="79"/>
      <c r="AE598" s="79"/>
    </row>
    <row r="599">
      <c r="A599" s="79"/>
      <c r="B599" s="40"/>
      <c r="C599" s="79"/>
      <c r="D599" s="40"/>
      <c r="E599" s="79"/>
      <c r="F599" s="40"/>
      <c r="G599" s="79"/>
      <c r="H599" s="40"/>
      <c r="I599" s="40"/>
      <c r="J599" s="40"/>
      <c r="K599" s="64"/>
      <c r="L599" s="40"/>
      <c r="M599" s="40"/>
      <c r="N599" s="40"/>
      <c r="O599" s="40"/>
      <c r="P599" s="40"/>
      <c r="Q599" s="40"/>
      <c r="R599" s="40"/>
      <c r="S599" s="40"/>
      <c r="T599" s="40"/>
      <c r="U599" s="40"/>
      <c r="V599" s="40"/>
      <c r="W599" s="40"/>
      <c r="X599" s="79"/>
      <c r="Y599" s="79"/>
      <c r="Z599" s="79"/>
      <c r="AA599" s="98"/>
      <c r="AB599" s="79"/>
      <c r="AC599" s="79"/>
      <c r="AD599" s="79"/>
      <c r="AE599" s="79"/>
    </row>
    <row r="600">
      <c r="A600" s="79"/>
      <c r="B600" s="40"/>
      <c r="C600" s="79"/>
      <c r="D600" s="40"/>
      <c r="E600" s="79"/>
      <c r="F600" s="40"/>
      <c r="G600" s="79"/>
      <c r="H600" s="40"/>
      <c r="I600" s="40"/>
      <c r="J600" s="40"/>
      <c r="K600" s="64"/>
      <c r="L600" s="40"/>
      <c r="M600" s="40"/>
      <c r="N600" s="40"/>
      <c r="O600" s="40"/>
      <c r="P600" s="40"/>
      <c r="Q600" s="40"/>
      <c r="R600" s="40"/>
      <c r="S600" s="40"/>
      <c r="T600" s="40"/>
      <c r="U600" s="40"/>
      <c r="V600" s="40"/>
      <c r="W600" s="40"/>
      <c r="X600" s="79"/>
      <c r="Y600" s="79"/>
      <c r="Z600" s="79"/>
      <c r="AA600" s="98"/>
      <c r="AB600" s="79"/>
      <c r="AC600" s="79"/>
      <c r="AD600" s="79"/>
      <c r="AE600" s="79"/>
    </row>
    <row r="601">
      <c r="A601" s="79"/>
      <c r="B601" s="40"/>
      <c r="C601" s="79"/>
      <c r="D601" s="40"/>
      <c r="E601" s="79"/>
      <c r="F601" s="40"/>
      <c r="G601" s="79"/>
      <c r="H601" s="40"/>
      <c r="I601" s="40"/>
      <c r="J601" s="40"/>
      <c r="K601" s="64"/>
      <c r="L601" s="40"/>
      <c r="M601" s="40"/>
      <c r="N601" s="40"/>
      <c r="O601" s="40"/>
      <c r="P601" s="40"/>
      <c r="Q601" s="40"/>
      <c r="R601" s="40"/>
      <c r="S601" s="40"/>
      <c r="T601" s="40"/>
      <c r="U601" s="40"/>
      <c r="V601" s="40"/>
      <c r="W601" s="40"/>
      <c r="X601" s="79"/>
      <c r="Y601" s="79"/>
      <c r="Z601" s="79"/>
      <c r="AA601" s="98"/>
      <c r="AB601" s="79"/>
      <c r="AC601" s="79"/>
      <c r="AD601" s="79"/>
      <c r="AE601" s="79"/>
    </row>
    <row r="602">
      <c r="A602" s="79"/>
      <c r="B602" s="40"/>
      <c r="C602" s="79"/>
      <c r="D602" s="40"/>
      <c r="E602" s="79"/>
      <c r="F602" s="40"/>
      <c r="G602" s="79"/>
      <c r="H602" s="40"/>
      <c r="I602" s="40"/>
      <c r="J602" s="40"/>
      <c r="K602" s="64"/>
      <c r="L602" s="40"/>
      <c r="M602" s="40"/>
      <c r="N602" s="40"/>
      <c r="O602" s="40"/>
      <c r="P602" s="40"/>
      <c r="Q602" s="40"/>
      <c r="R602" s="40"/>
      <c r="S602" s="40"/>
      <c r="T602" s="40"/>
      <c r="U602" s="40"/>
      <c r="V602" s="40"/>
      <c r="W602" s="40"/>
      <c r="X602" s="79"/>
      <c r="Y602" s="79"/>
      <c r="Z602" s="79"/>
      <c r="AA602" s="98"/>
      <c r="AB602" s="79"/>
      <c r="AC602" s="79"/>
      <c r="AD602" s="79"/>
      <c r="AE602" s="79"/>
    </row>
    <row r="603">
      <c r="A603" s="79"/>
      <c r="B603" s="40"/>
      <c r="C603" s="79"/>
      <c r="D603" s="40"/>
      <c r="E603" s="79"/>
      <c r="F603" s="40"/>
      <c r="G603" s="79"/>
      <c r="H603" s="40"/>
      <c r="I603" s="40"/>
      <c r="J603" s="40"/>
      <c r="K603" s="64"/>
      <c r="L603" s="40"/>
      <c r="M603" s="40"/>
      <c r="N603" s="40"/>
      <c r="O603" s="40"/>
      <c r="P603" s="40"/>
      <c r="Q603" s="40"/>
      <c r="R603" s="40"/>
      <c r="S603" s="40"/>
      <c r="T603" s="40"/>
      <c r="U603" s="40"/>
      <c r="V603" s="40"/>
      <c r="W603" s="40"/>
      <c r="X603" s="79"/>
      <c r="Y603" s="79"/>
      <c r="Z603" s="79"/>
      <c r="AA603" s="98"/>
      <c r="AB603" s="79"/>
      <c r="AC603" s="79"/>
      <c r="AD603" s="79"/>
      <c r="AE603" s="79"/>
    </row>
    <row r="604">
      <c r="A604" s="79"/>
      <c r="B604" s="40"/>
      <c r="C604" s="79"/>
      <c r="D604" s="40"/>
      <c r="E604" s="79"/>
      <c r="F604" s="40"/>
      <c r="G604" s="79"/>
      <c r="H604" s="40"/>
      <c r="I604" s="40"/>
      <c r="J604" s="40"/>
      <c r="K604" s="64"/>
      <c r="L604" s="40"/>
      <c r="M604" s="40"/>
      <c r="N604" s="40"/>
      <c r="O604" s="40"/>
      <c r="P604" s="40"/>
      <c r="Q604" s="40"/>
      <c r="R604" s="40"/>
      <c r="S604" s="40"/>
      <c r="T604" s="40"/>
      <c r="U604" s="40"/>
      <c r="V604" s="40"/>
      <c r="W604" s="40"/>
      <c r="X604" s="79"/>
      <c r="Y604" s="79"/>
      <c r="Z604" s="79"/>
      <c r="AA604" s="98"/>
      <c r="AB604" s="79"/>
      <c r="AC604" s="79"/>
      <c r="AD604" s="79"/>
      <c r="AE604" s="79"/>
    </row>
    <row r="605">
      <c r="A605" s="79"/>
      <c r="B605" s="40"/>
      <c r="C605" s="79"/>
      <c r="D605" s="40"/>
      <c r="E605" s="79"/>
      <c r="F605" s="40"/>
      <c r="G605" s="79"/>
      <c r="H605" s="40"/>
      <c r="I605" s="40"/>
      <c r="J605" s="40"/>
      <c r="K605" s="64"/>
      <c r="L605" s="40"/>
      <c r="M605" s="40"/>
      <c r="N605" s="40"/>
      <c r="O605" s="40"/>
      <c r="P605" s="40"/>
      <c r="Q605" s="40"/>
      <c r="R605" s="40"/>
      <c r="S605" s="40"/>
      <c r="T605" s="40"/>
      <c r="U605" s="40"/>
      <c r="V605" s="40"/>
      <c r="W605" s="40"/>
      <c r="X605" s="79"/>
      <c r="Y605" s="79"/>
      <c r="Z605" s="79"/>
      <c r="AA605" s="98"/>
      <c r="AB605" s="79"/>
      <c r="AC605" s="79"/>
      <c r="AD605" s="79"/>
      <c r="AE605" s="79"/>
    </row>
    <row r="606">
      <c r="A606" s="79"/>
      <c r="B606" s="40"/>
      <c r="C606" s="79"/>
      <c r="D606" s="40"/>
      <c r="E606" s="79"/>
      <c r="F606" s="40"/>
      <c r="G606" s="79"/>
      <c r="H606" s="40"/>
      <c r="I606" s="40"/>
      <c r="J606" s="40"/>
      <c r="K606" s="64"/>
      <c r="L606" s="40"/>
      <c r="M606" s="40"/>
      <c r="N606" s="40"/>
      <c r="O606" s="40"/>
      <c r="P606" s="40"/>
      <c r="Q606" s="40"/>
      <c r="R606" s="40"/>
      <c r="S606" s="40"/>
      <c r="T606" s="40"/>
      <c r="U606" s="40"/>
      <c r="V606" s="40"/>
      <c r="W606" s="40"/>
      <c r="X606" s="79"/>
      <c r="Y606" s="79"/>
      <c r="Z606" s="79"/>
      <c r="AA606" s="98"/>
      <c r="AB606" s="79"/>
      <c r="AC606" s="79"/>
      <c r="AD606" s="79"/>
      <c r="AE606" s="79"/>
    </row>
    <row r="607">
      <c r="A607" s="79"/>
      <c r="B607" s="40"/>
      <c r="C607" s="79"/>
      <c r="D607" s="40"/>
      <c r="E607" s="79"/>
      <c r="F607" s="40"/>
      <c r="G607" s="79"/>
      <c r="H607" s="40"/>
      <c r="I607" s="40"/>
      <c r="J607" s="40"/>
      <c r="K607" s="64"/>
      <c r="L607" s="40"/>
      <c r="M607" s="40"/>
      <c r="N607" s="40"/>
      <c r="O607" s="40"/>
      <c r="P607" s="40"/>
      <c r="Q607" s="40"/>
      <c r="R607" s="40"/>
      <c r="S607" s="40"/>
      <c r="T607" s="40"/>
      <c r="U607" s="40"/>
      <c r="V607" s="40"/>
      <c r="W607" s="40"/>
      <c r="X607" s="79"/>
      <c r="Y607" s="79"/>
      <c r="Z607" s="79"/>
      <c r="AA607" s="98"/>
      <c r="AB607" s="79"/>
      <c r="AC607" s="79"/>
      <c r="AD607" s="79"/>
      <c r="AE607" s="79"/>
    </row>
    <row r="608">
      <c r="A608" s="79"/>
      <c r="B608" s="40"/>
      <c r="C608" s="79"/>
      <c r="D608" s="40"/>
      <c r="E608" s="79"/>
      <c r="F608" s="40"/>
      <c r="G608" s="79"/>
      <c r="H608" s="40"/>
      <c r="I608" s="40"/>
      <c r="J608" s="40"/>
      <c r="K608" s="64"/>
      <c r="L608" s="40"/>
      <c r="M608" s="40"/>
      <c r="N608" s="40"/>
      <c r="O608" s="40"/>
      <c r="P608" s="40"/>
      <c r="Q608" s="40"/>
      <c r="R608" s="40"/>
      <c r="S608" s="40"/>
      <c r="T608" s="40"/>
      <c r="U608" s="40"/>
      <c r="V608" s="40"/>
      <c r="W608" s="40"/>
      <c r="X608" s="79"/>
      <c r="Y608" s="79"/>
      <c r="Z608" s="79"/>
      <c r="AA608" s="98"/>
      <c r="AB608" s="79"/>
      <c r="AC608" s="79"/>
      <c r="AD608" s="79"/>
      <c r="AE608" s="79"/>
    </row>
    <row r="609">
      <c r="A609" s="79"/>
      <c r="B609" s="40"/>
      <c r="C609" s="79"/>
      <c r="D609" s="40"/>
      <c r="E609" s="79"/>
      <c r="F609" s="40"/>
      <c r="G609" s="79"/>
      <c r="H609" s="40"/>
      <c r="I609" s="40"/>
      <c r="J609" s="40"/>
      <c r="K609" s="64"/>
      <c r="L609" s="40"/>
      <c r="M609" s="40"/>
      <c r="N609" s="40"/>
      <c r="O609" s="40"/>
      <c r="P609" s="40"/>
      <c r="Q609" s="40"/>
      <c r="R609" s="40"/>
      <c r="S609" s="40"/>
      <c r="T609" s="40"/>
      <c r="U609" s="40"/>
      <c r="V609" s="40"/>
      <c r="W609" s="40"/>
      <c r="X609" s="79"/>
      <c r="Y609" s="79"/>
      <c r="Z609" s="79"/>
      <c r="AA609" s="98"/>
      <c r="AB609" s="79"/>
      <c r="AC609" s="79"/>
      <c r="AD609" s="79"/>
      <c r="AE609" s="79"/>
    </row>
    <row r="610">
      <c r="A610" s="79"/>
      <c r="B610" s="40"/>
      <c r="C610" s="79"/>
      <c r="D610" s="40"/>
      <c r="E610" s="79"/>
      <c r="F610" s="40"/>
      <c r="G610" s="79"/>
      <c r="H610" s="40"/>
      <c r="I610" s="40"/>
      <c r="J610" s="40"/>
      <c r="K610" s="64"/>
      <c r="L610" s="40"/>
      <c r="M610" s="40"/>
      <c r="N610" s="40"/>
      <c r="O610" s="40"/>
      <c r="P610" s="40"/>
      <c r="Q610" s="40"/>
      <c r="R610" s="40"/>
      <c r="S610" s="40"/>
      <c r="T610" s="40"/>
      <c r="U610" s="40"/>
      <c r="V610" s="40"/>
      <c r="W610" s="40"/>
      <c r="X610" s="79"/>
      <c r="Y610" s="79"/>
      <c r="Z610" s="79"/>
      <c r="AA610" s="98"/>
      <c r="AB610" s="79"/>
      <c r="AC610" s="79"/>
      <c r="AD610" s="79"/>
      <c r="AE610" s="79"/>
    </row>
    <row r="611">
      <c r="A611" s="79"/>
      <c r="B611" s="40"/>
      <c r="C611" s="79"/>
      <c r="D611" s="40"/>
      <c r="E611" s="79"/>
      <c r="F611" s="40"/>
      <c r="G611" s="79"/>
      <c r="H611" s="40"/>
      <c r="I611" s="40"/>
      <c r="J611" s="40"/>
      <c r="K611" s="64"/>
      <c r="L611" s="40"/>
      <c r="M611" s="40"/>
      <c r="N611" s="40"/>
      <c r="O611" s="40"/>
      <c r="P611" s="40"/>
      <c r="Q611" s="40"/>
      <c r="R611" s="40"/>
      <c r="S611" s="40"/>
      <c r="T611" s="40"/>
      <c r="U611" s="40"/>
      <c r="V611" s="40"/>
      <c r="W611" s="40"/>
      <c r="X611" s="79"/>
      <c r="Y611" s="79"/>
      <c r="Z611" s="79"/>
      <c r="AA611" s="98"/>
      <c r="AB611" s="79"/>
      <c r="AC611" s="79"/>
      <c r="AD611" s="79"/>
      <c r="AE611" s="79"/>
    </row>
    <row r="612">
      <c r="A612" s="79"/>
      <c r="B612" s="40"/>
      <c r="C612" s="79"/>
      <c r="D612" s="40"/>
      <c r="E612" s="79"/>
      <c r="F612" s="40"/>
      <c r="G612" s="79"/>
      <c r="H612" s="40"/>
      <c r="I612" s="40"/>
      <c r="J612" s="40"/>
      <c r="K612" s="64"/>
      <c r="L612" s="40"/>
      <c r="M612" s="40"/>
      <c r="N612" s="40"/>
      <c r="O612" s="40"/>
      <c r="P612" s="40"/>
      <c r="Q612" s="40"/>
      <c r="R612" s="40"/>
      <c r="S612" s="40"/>
      <c r="T612" s="40"/>
      <c r="U612" s="40"/>
      <c r="V612" s="40"/>
      <c r="W612" s="40"/>
      <c r="X612" s="79"/>
      <c r="Y612" s="79"/>
      <c r="Z612" s="79"/>
      <c r="AA612" s="98"/>
      <c r="AB612" s="79"/>
      <c r="AC612" s="79"/>
      <c r="AD612" s="79"/>
      <c r="AE612" s="79"/>
    </row>
    <row r="613">
      <c r="A613" s="79"/>
      <c r="B613" s="40"/>
      <c r="C613" s="79"/>
      <c r="D613" s="40"/>
      <c r="E613" s="79"/>
      <c r="F613" s="40"/>
      <c r="G613" s="79"/>
      <c r="H613" s="40"/>
      <c r="I613" s="40"/>
      <c r="J613" s="40"/>
      <c r="K613" s="64"/>
      <c r="L613" s="40"/>
      <c r="M613" s="40"/>
      <c r="N613" s="40"/>
      <c r="O613" s="40"/>
      <c r="P613" s="40"/>
      <c r="Q613" s="40"/>
      <c r="R613" s="40"/>
      <c r="S613" s="40"/>
      <c r="T613" s="40"/>
      <c r="U613" s="40"/>
      <c r="V613" s="40"/>
      <c r="W613" s="40"/>
      <c r="X613" s="79"/>
      <c r="Y613" s="79"/>
      <c r="Z613" s="79"/>
      <c r="AA613" s="98"/>
      <c r="AB613" s="79"/>
      <c r="AC613" s="79"/>
      <c r="AD613" s="79"/>
      <c r="AE613" s="79"/>
    </row>
    <row r="614">
      <c r="A614" s="79"/>
      <c r="B614" s="40"/>
      <c r="C614" s="79"/>
      <c r="D614" s="40"/>
      <c r="E614" s="79"/>
      <c r="F614" s="40"/>
      <c r="G614" s="79"/>
      <c r="H614" s="40"/>
      <c r="I614" s="40"/>
      <c r="J614" s="40"/>
      <c r="K614" s="64"/>
      <c r="L614" s="40"/>
      <c r="M614" s="40"/>
      <c r="N614" s="40"/>
      <c r="O614" s="40"/>
      <c r="P614" s="40"/>
      <c r="Q614" s="40"/>
      <c r="R614" s="40"/>
      <c r="S614" s="40"/>
      <c r="T614" s="40"/>
      <c r="U614" s="40"/>
      <c r="V614" s="40"/>
      <c r="W614" s="40"/>
      <c r="X614" s="79"/>
      <c r="Y614" s="79"/>
      <c r="Z614" s="79"/>
      <c r="AA614" s="98"/>
      <c r="AB614" s="79"/>
      <c r="AC614" s="79"/>
      <c r="AD614" s="79"/>
      <c r="AE614" s="79"/>
    </row>
    <row r="615">
      <c r="A615" s="79"/>
      <c r="B615" s="40"/>
      <c r="C615" s="79"/>
      <c r="D615" s="40"/>
      <c r="E615" s="79"/>
      <c r="F615" s="40"/>
      <c r="G615" s="79"/>
      <c r="H615" s="40"/>
      <c r="I615" s="40"/>
      <c r="J615" s="40"/>
      <c r="K615" s="64"/>
      <c r="L615" s="40"/>
      <c r="M615" s="40"/>
      <c r="N615" s="40"/>
      <c r="O615" s="40"/>
      <c r="P615" s="40"/>
      <c r="Q615" s="40"/>
      <c r="R615" s="40"/>
      <c r="S615" s="40"/>
      <c r="T615" s="40"/>
      <c r="U615" s="40"/>
      <c r="V615" s="40"/>
      <c r="W615" s="40"/>
      <c r="X615" s="79"/>
      <c r="Y615" s="79"/>
      <c r="Z615" s="79"/>
      <c r="AA615" s="98"/>
      <c r="AB615" s="79"/>
      <c r="AC615" s="79"/>
      <c r="AD615" s="79"/>
      <c r="AE615" s="79"/>
    </row>
    <row r="616">
      <c r="A616" s="79"/>
      <c r="B616" s="40"/>
      <c r="C616" s="79"/>
      <c r="D616" s="40"/>
      <c r="E616" s="79"/>
      <c r="F616" s="40"/>
      <c r="G616" s="79"/>
      <c r="H616" s="40"/>
      <c r="I616" s="40"/>
      <c r="J616" s="40"/>
      <c r="K616" s="64"/>
      <c r="L616" s="40"/>
      <c r="M616" s="40"/>
      <c r="N616" s="40"/>
      <c r="O616" s="40"/>
      <c r="P616" s="40"/>
      <c r="Q616" s="40"/>
      <c r="R616" s="40"/>
      <c r="S616" s="40"/>
      <c r="T616" s="40"/>
      <c r="U616" s="40"/>
      <c r="V616" s="40"/>
      <c r="W616" s="40"/>
      <c r="X616" s="79"/>
      <c r="Y616" s="79"/>
      <c r="Z616" s="79"/>
      <c r="AA616" s="98"/>
      <c r="AB616" s="79"/>
      <c r="AC616" s="79"/>
      <c r="AD616" s="79"/>
      <c r="AE616" s="79"/>
    </row>
    <row r="617">
      <c r="A617" s="79"/>
      <c r="B617" s="40"/>
      <c r="C617" s="79"/>
      <c r="D617" s="40"/>
      <c r="E617" s="79"/>
      <c r="F617" s="40"/>
      <c r="G617" s="79"/>
      <c r="H617" s="40"/>
      <c r="I617" s="40"/>
      <c r="J617" s="40"/>
      <c r="K617" s="64"/>
      <c r="L617" s="40"/>
      <c r="M617" s="40"/>
      <c r="N617" s="40"/>
      <c r="O617" s="40"/>
      <c r="P617" s="40"/>
      <c r="Q617" s="40"/>
      <c r="R617" s="40"/>
      <c r="S617" s="40"/>
      <c r="T617" s="40"/>
      <c r="U617" s="40"/>
      <c r="V617" s="40"/>
      <c r="W617" s="40"/>
      <c r="X617" s="79"/>
      <c r="Y617" s="79"/>
      <c r="Z617" s="79"/>
      <c r="AA617" s="98"/>
      <c r="AB617" s="79"/>
      <c r="AC617" s="79"/>
      <c r="AD617" s="79"/>
      <c r="AE617" s="79"/>
    </row>
    <row r="618">
      <c r="A618" s="79"/>
      <c r="B618" s="40"/>
      <c r="C618" s="79"/>
      <c r="D618" s="40"/>
      <c r="E618" s="79"/>
      <c r="F618" s="40"/>
      <c r="G618" s="79"/>
      <c r="H618" s="40"/>
      <c r="I618" s="40"/>
      <c r="J618" s="40"/>
      <c r="K618" s="64"/>
      <c r="L618" s="40"/>
      <c r="M618" s="40"/>
      <c r="N618" s="40"/>
      <c r="O618" s="40"/>
      <c r="P618" s="40"/>
      <c r="Q618" s="40"/>
      <c r="R618" s="40"/>
      <c r="S618" s="40"/>
      <c r="T618" s="40"/>
      <c r="U618" s="40"/>
      <c r="V618" s="40"/>
      <c r="W618" s="40"/>
      <c r="X618" s="79"/>
      <c r="Y618" s="79"/>
      <c r="Z618" s="79"/>
      <c r="AA618" s="98"/>
      <c r="AB618" s="79"/>
      <c r="AC618" s="79"/>
      <c r="AD618" s="79"/>
      <c r="AE618" s="79"/>
    </row>
    <row r="619">
      <c r="A619" s="79"/>
      <c r="B619" s="40"/>
      <c r="C619" s="79"/>
      <c r="D619" s="40"/>
      <c r="E619" s="79"/>
      <c r="F619" s="40"/>
      <c r="G619" s="79"/>
      <c r="H619" s="40"/>
      <c r="I619" s="40"/>
      <c r="J619" s="40"/>
      <c r="K619" s="64"/>
      <c r="L619" s="40"/>
      <c r="M619" s="40"/>
      <c r="N619" s="40"/>
      <c r="O619" s="40"/>
      <c r="P619" s="40"/>
      <c r="Q619" s="40"/>
      <c r="R619" s="40"/>
      <c r="S619" s="40"/>
      <c r="T619" s="40"/>
      <c r="U619" s="40"/>
      <c r="V619" s="40"/>
      <c r="W619" s="40"/>
      <c r="X619" s="79"/>
      <c r="Y619" s="79"/>
      <c r="Z619" s="79"/>
      <c r="AA619" s="98"/>
      <c r="AB619" s="79"/>
      <c r="AC619" s="79"/>
      <c r="AD619" s="79"/>
      <c r="AE619" s="79"/>
    </row>
    <row r="620">
      <c r="A620" s="79"/>
      <c r="B620" s="40"/>
      <c r="C620" s="79"/>
      <c r="D620" s="40"/>
      <c r="E620" s="79"/>
      <c r="F620" s="40"/>
      <c r="G620" s="79"/>
      <c r="H620" s="40"/>
      <c r="I620" s="40"/>
      <c r="J620" s="40"/>
      <c r="K620" s="64"/>
      <c r="L620" s="40"/>
      <c r="M620" s="40"/>
      <c r="N620" s="40"/>
      <c r="O620" s="40"/>
      <c r="P620" s="40"/>
      <c r="Q620" s="40"/>
      <c r="R620" s="40"/>
      <c r="S620" s="40"/>
      <c r="T620" s="40"/>
      <c r="U620" s="40"/>
      <c r="V620" s="40"/>
      <c r="W620" s="40"/>
      <c r="X620" s="79"/>
      <c r="Y620" s="79"/>
      <c r="Z620" s="79"/>
      <c r="AA620" s="98"/>
      <c r="AB620" s="79"/>
      <c r="AC620" s="79"/>
      <c r="AD620" s="79"/>
      <c r="AE620" s="79"/>
    </row>
    <row r="621">
      <c r="A621" s="79"/>
      <c r="B621" s="40"/>
      <c r="C621" s="79"/>
      <c r="D621" s="40"/>
      <c r="E621" s="79"/>
      <c r="F621" s="40"/>
      <c r="G621" s="79"/>
      <c r="H621" s="40"/>
      <c r="I621" s="40"/>
      <c r="J621" s="40"/>
      <c r="K621" s="64"/>
      <c r="L621" s="40"/>
      <c r="M621" s="40"/>
      <c r="N621" s="40"/>
      <c r="O621" s="40"/>
      <c r="P621" s="40"/>
      <c r="Q621" s="40"/>
      <c r="R621" s="40"/>
      <c r="S621" s="40"/>
      <c r="T621" s="40"/>
      <c r="U621" s="40"/>
      <c r="V621" s="40"/>
      <c r="W621" s="40"/>
      <c r="X621" s="79"/>
      <c r="Y621" s="79"/>
      <c r="Z621" s="79"/>
      <c r="AA621" s="98"/>
      <c r="AB621" s="79"/>
      <c r="AC621" s="79"/>
      <c r="AD621" s="79"/>
      <c r="AE621" s="79"/>
    </row>
    <row r="622">
      <c r="A622" s="79"/>
      <c r="B622" s="40"/>
      <c r="C622" s="79"/>
      <c r="D622" s="40"/>
      <c r="E622" s="79"/>
      <c r="F622" s="40"/>
      <c r="G622" s="79"/>
      <c r="H622" s="40"/>
      <c r="I622" s="40"/>
      <c r="J622" s="40"/>
      <c r="K622" s="64"/>
      <c r="L622" s="40"/>
      <c r="M622" s="40"/>
      <c r="N622" s="40"/>
      <c r="O622" s="40"/>
      <c r="P622" s="40"/>
      <c r="Q622" s="40"/>
      <c r="R622" s="40"/>
      <c r="S622" s="40"/>
      <c r="T622" s="40"/>
      <c r="U622" s="40"/>
      <c r="V622" s="40"/>
      <c r="W622" s="40"/>
      <c r="X622" s="79"/>
      <c r="Y622" s="79"/>
      <c r="Z622" s="79"/>
      <c r="AA622" s="98"/>
      <c r="AB622" s="79"/>
      <c r="AC622" s="79"/>
      <c r="AD622" s="79"/>
      <c r="AE622" s="79"/>
    </row>
    <row r="623">
      <c r="A623" s="79"/>
      <c r="B623" s="40"/>
      <c r="C623" s="79"/>
      <c r="D623" s="40"/>
      <c r="E623" s="79"/>
      <c r="F623" s="40"/>
      <c r="G623" s="79"/>
      <c r="H623" s="40"/>
      <c r="I623" s="40"/>
      <c r="J623" s="40"/>
      <c r="K623" s="64"/>
      <c r="L623" s="40"/>
      <c r="M623" s="40"/>
      <c r="N623" s="40"/>
      <c r="O623" s="40"/>
      <c r="P623" s="40"/>
      <c r="Q623" s="40"/>
      <c r="R623" s="40"/>
      <c r="S623" s="40"/>
      <c r="T623" s="40"/>
      <c r="U623" s="40"/>
      <c r="V623" s="40"/>
      <c r="W623" s="40"/>
      <c r="X623" s="79"/>
      <c r="Y623" s="79"/>
      <c r="Z623" s="79"/>
      <c r="AA623" s="98"/>
      <c r="AB623" s="79"/>
      <c r="AC623" s="79"/>
      <c r="AD623" s="79"/>
      <c r="AE623" s="79"/>
    </row>
    <row r="624">
      <c r="A624" s="79"/>
      <c r="B624" s="40"/>
      <c r="C624" s="79"/>
      <c r="D624" s="40"/>
      <c r="E624" s="79"/>
      <c r="F624" s="40"/>
      <c r="G624" s="79"/>
      <c r="H624" s="40"/>
      <c r="I624" s="40"/>
      <c r="J624" s="40"/>
      <c r="K624" s="64"/>
      <c r="L624" s="40"/>
      <c r="M624" s="40"/>
      <c r="N624" s="40"/>
      <c r="O624" s="40"/>
      <c r="P624" s="40"/>
      <c r="Q624" s="40"/>
      <c r="R624" s="40"/>
      <c r="S624" s="40"/>
      <c r="T624" s="40"/>
      <c r="U624" s="40"/>
      <c r="V624" s="40"/>
      <c r="W624" s="40"/>
      <c r="X624" s="79"/>
      <c r="Y624" s="79"/>
      <c r="Z624" s="79"/>
      <c r="AA624" s="98"/>
      <c r="AB624" s="79"/>
      <c r="AC624" s="79"/>
      <c r="AD624" s="79"/>
      <c r="AE624" s="79"/>
    </row>
    <row r="625">
      <c r="A625" s="79"/>
      <c r="B625" s="40"/>
      <c r="C625" s="79"/>
      <c r="D625" s="40"/>
      <c r="E625" s="79"/>
      <c r="F625" s="40"/>
      <c r="G625" s="79"/>
      <c r="H625" s="40"/>
      <c r="I625" s="40"/>
      <c r="J625" s="40"/>
      <c r="K625" s="64"/>
      <c r="L625" s="40"/>
      <c r="M625" s="40"/>
      <c r="N625" s="40"/>
      <c r="O625" s="40"/>
      <c r="P625" s="40"/>
      <c r="Q625" s="40"/>
      <c r="R625" s="40"/>
      <c r="S625" s="40"/>
      <c r="T625" s="40"/>
      <c r="U625" s="40"/>
      <c r="V625" s="40"/>
      <c r="W625" s="40"/>
      <c r="X625" s="79"/>
      <c r="Y625" s="79"/>
      <c r="Z625" s="79"/>
      <c r="AA625" s="98"/>
      <c r="AB625" s="79"/>
      <c r="AC625" s="79"/>
      <c r="AD625" s="79"/>
      <c r="AE625" s="79"/>
    </row>
    <row r="626">
      <c r="A626" s="79"/>
      <c r="B626" s="40"/>
      <c r="C626" s="79"/>
      <c r="D626" s="40"/>
      <c r="E626" s="79"/>
      <c r="F626" s="40"/>
      <c r="G626" s="79"/>
      <c r="H626" s="40"/>
      <c r="I626" s="40"/>
      <c r="J626" s="40"/>
      <c r="K626" s="64"/>
      <c r="L626" s="40"/>
      <c r="M626" s="40"/>
      <c r="N626" s="40"/>
      <c r="O626" s="40"/>
      <c r="P626" s="40"/>
      <c r="Q626" s="40"/>
      <c r="R626" s="40"/>
      <c r="S626" s="40"/>
      <c r="T626" s="40"/>
      <c r="U626" s="40"/>
      <c r="V626" s="40"/>
      <c r="W626" s="40"/>
      <c r="X626" s="79"/>
      <c r="Y626" s="79"/>
      <c r="Z626" s="79"/>
      <c r="AA626" s="98"/>
      <c r="AB626" s="79"/>
      <c r="AC626" s="79"/>
      <c r="AD626" s="79"/>
      <c r="AE626" s="79"/>
    </row>
    <row r="627">
      <c r="A627" s="79"/>
      <c r="B627" s="40"/>
      <c r="C627" s="79"/>
      <c r="D627" s="40"/>
      <c r="E627" s="79"/>
      <c r="F627" s="40"/>
      <c r="G627" s="79"/>
      <c r="H627" s="40"/>
      <c r="I627" s="40"/>
      <c r="J627" s="40"/>
      <c r="K627" s="64"/>
      <c r="L627" s="40"/>
      <c r="M627" s="40"/>
      <c r="N627" s="40"/>
      <c r="O627" s="40"/>
      <c r="P627" s="40"/>
      <c r="Q627" s="40"/>
      <c r="R627" s="40"/>
      <c r="S627" s="40"/>
      <c r="T627" s="40"/>
      <c r="U627" s="40"/>
      <c r="V627" s="40"/>
      <c r="W627" s="40"/>
      <c r="X627" s="79"/>
      <c r="Y627" s="79"/>
      <c r="Z627" s="79"/>
      <c r="AA627" s="98"/>
      <c r="AB627" s="79"/>
      <c r="AC627" s="79"/>
      <c r="AD627" s="79"/>
      <c r="AE627" s="79"/>
    </row>
    <row r="628">
      <c r="A628" s="79"/>
      <c r="B628" s="40"/>
      <c r="C628" s="79"/>
      <c r="D628" s="40"/>
      <c r="E628" s="79"/>
      <c r="F628" s="40"/>
      <c r="G628" s="79"/>
      <c r="H628" s="40"/>
      <c r="I628" s="40"/>
      <c r="J628" s="40"/>
      <c r="K628" s="64"/>
      <c r="L628" s="40"/>
      <c r="M628" s="40"/>
      <c r="N628" s="40"/>
      <c r="O628" s="40"/>
      <c r="P628" s="40"/>
      <c r="Q628" s="40"/>
      <c r="R628" s="40"/>
      <c r="S628" s="40"/>
      <c r="T628" s="40"/>
      <c r="U628" s="40"/>
      <c r="V628" s="40"/>
      <c r="W628" s="40"/>
      <c r="X628" s="79"/>
      <c r="Y628" s="79"/>
      <c r="Z628" s="79"/>
      <c r="AA628" s="98"/>
      <c r="AB628" s="79"/>
      <c r="AC628" s="79"/>
      <c r="AD628" s="79"/>
      <c r="AE628" s="79"/>
    </row>
    <row r="629">
      <c r="A629" s="79"/>
      <c r="B629" s="40"/>
      <c r="C629" s="79"/>
      <c r="D629" s="40"/>
      <c r="E629" s="79"/>
      <c r="F629" s="40"/>
      <c r="G629" s="79"/>
      <c r="H629" s="40"/>
      <c r="I629" s="40"/>
      <c r="J629" s="40"/>
      <c r="K629" s="64"/>
      <c r="L629" s="40"/>
      <c r="M629" s="40"/>
      <c r="N629" s="40"/>
      <c r="O629" s="40"/>
      <c r="P629" s="40"/>
      <c r="Q629" s="40"/>
      <c r="R629" s="40"/>
      <c r="S629" s="40"/>
      <c r="T629" s="40"/>
      <c r="U629" s="40"/>
      <c r="V629" s="40"/>
      <c r="W629" s="40"/>
      <c r="X629" s="79"/>
      <c r="Y629" s="79"/>
      <c r="Z629" s="79"/>
      <c r="AA629" s="98"/>
      <c r="AB629" s="79"/>
      <c r="AC629" s="79"/>
      <c r="AD629" s="79"/>
      <c r="AE629" s="79"/>
    </row>
    <row r="630">
      <c r="A630" s="79"/>
      <c r="B630" s="40"/>
      <c r="C630" s="79"/>
      <c r="D630" s="40"/>
      <c r="E630" s="79"/>
      <c r="F630" s="40"/>
      <c r="G630" s="79"/>
      <c r="H630" s="40"/>
      <c r="I630" s="40"/>
      <c r="J630" s="40"/>
      <c r="K630" s="64"/>
      <c r="L630" s="40"/>
      <c r="M630" s="40"/>
      <c r="N630" s="40"/>
      <c r="O630" s="40"/>
      <c r="P630" s="40"/>
      <c r="Q630" s="40"/>
      <c r="R630" s="40"/>
      <c r="S630" s="40"/>
      <c r="T630" s="40"/>
      <c r="U630" s="40"/>
      <c r="V630" s="40"/>
      <c r="W630" s="40"/>
      <c r="X630" s="79"/>
      <c r="Y630" s="79"/>
      <c r="Z630" s="79"/>
      <c r="AA630" s="98"/>
      <c r="AB630" s="79"/>
      <c r="AC630" s="79"/>
      <c r="AD630" s="79"/>
      <c r="AE630" s="79"/>
    </row>
    <row r="631">
      <c r="A631" s="79"/>
      <c r="B631" s="40"/>
      <c r="C631" s="79"/>
      <c r="D631" s="40"/>
      <c r="E631" s="79"/>
      <c r="F631" s="40"/>
      <c r="G631" s="79"/>
      <c r="H631" s="40"/>
      <c r="I631" s="40"/>
      <c r="J631" s="40"/>
      <c r="K631" s="64"/>
      <c r="L631" s="40"/>
      <c r="M631" s="40"/>
      <c r="N631" s="40"/>
      <c r="O631" s="40"/>
      <c r="P631" s="40"/>
      <c r="Q631" s="40"/>
      <c r="R631" s="40"/>
      <c r="S631" s="40"/>
      <c r="T631" s="40"/>
      <c r="U631" s="40"/>
      <c r="V631" s="40"/>
      <c r="W631" s="40"/>
      <c r="X631" s="79"/>
      <c r="Y631" s="79"/>
      <c r="Z631" s="79"/>
      <c r="AA631" s="98"/>
      <c r="AB631" s="79"/>
      <c r="AC631" s="79"/>
      <c r="AD631" s="79"/>
      <c r="AE631" s="79"/>
    </row>
    <row r="632">
      <c r="A632" s="79"/>
      <c r="B632" s="40"/>
      <c r="C632" s="79"/>
      <c r="D632" s="40"/>
      <c r="E632" s="79"/>
      <c r="F632" s="40"/>
      <c r="G632" s="79"/>
      <c r="H632" s="40"/>
      <c r="I632" s="40"/>
      <c r="J632" s="40"/>
      <c r="K632" s="64"/>
      <c r="L632" s="40"/>
      <c r="M632" s="40"/>
      <c r="N632" s="40"/>
      <c r="O632" s="40"/>
      <c r="P632" s="40"/>
      <c r="Q632" s="40"/>
      <c r="R632" s="40"/>
      <c r="S632" s="40"/>
      <c r="T632" s="40"/>
      <c r="U632" s="40"/>
      <c r="V632" s="40"/>
      <c r="W632" s="40"/>
      <c r="X632" s="79"/>
      <c r="Y632" s="79"/>
      <c r="Z632" s="79"/>
      <c r="AA632" s="98"/>
      <c r="AB632" s="79"/>
      <c r="AC632" s="79"/>
      <c r="AD632" s="79"/>
      <c r="AE632" s="79"/>
    </row>
    <row r="633">
      <c r="A633" s="79"/>
      <c r="B633" s="40"/>
      <c r="C633" s="79"/>
      <c r="D633" s="40"/>
      <c r="E633" s="79"/>
      <c r="F633" s="40"/>
      <c r="G633" s="79"/>
      <c r="H633" s="40"/>
      <c r="I633" s="40"/>
      <c r="J633" s="40"/>
      <c r="K633" s="64"/>
      <c r="L633" s="40"/>
      <c r="M633" s="40"/>
      <c r="N633" s="40"/>
      <c r="O633" s="40"/>
      <c r="P633" s="40"/>
      <c r="Q633" s="40"/>
      <c r="R633" s="40"/>
      <c r="S633" s="40"/>
      <c r="T633" s="40"/>
      <c r="U633" s="40"/>
      <c r="V633" s="40"/>
      <c r="W633" s="40"/>
      <c r="X633" s="79"/>
      <c r="Y633" s="79"/>
      <c r="Z633" s="79"/>
      <c r="AA633" s="98"/>
      <c r="AB633" s="79"/>
      <c r="AC633" s="79"/>
      <c r="AD633" s="79"/>
      <c r="AE633" s="79"/>
    </row>
    <row r="634">
      <c r="A634" s="79"/>
      <c r="B634" s="40"/>
      <c r="C634" s="79"/>
      <c r="D634" s="40"/>
      <c r="E634" s="79"/>
      <c r="F634" s="40"/>
      <c r="G634" s="79"/>
      <c r="H634" s="40"/>
      <c r="I634" s="40"/>
      <c r="J634" s="40"/>
      <c r="K634" s="64"/>
      <c r="L634" s="40"/>
      <c r="M634" s="40"/>
      <c r="N634" s="40"/>
      <c r="O634" s="40"/>
      <c r="P634" s="40"/>
      <c r="Q634" s="40"/>
      <c r="R634" s="40"/>
      <c r="S634" s="40"/>
      <c r="T634" s="40"/>
      <c r="U634" s="40"/>
      <c r="V634" s="40"/>
      <c r="W634" s="40"/>
      <c r="X634" s="79"/>
      <c r="Y634" s="79"/>
      <c r="Z634" s="79"/>
      <c r="AA634" s="98"/>
      <c r="AB634" s="79"/>
      <c r="AC634" s="79"/>
      <c r="AD634" s="79"/>
      <c r="AE634" s="79"/>
    </row>
    <row r="635">
      <c r="A635" s="79"/>
      <c r="B635" s="40"/>
      <c r="C635" s="79"/>
      <c r="D635" s="40"/>
      <c r="E635" s="79"/>
      <c r="F635" s="40"/>
      <c r="G635" s="79"/>
      <c r="H635" s="40"/>
      <c r="I635" s="40"/>
      <c r="J635" s="40"/>
      <c r="K635" s="64"/>
      <c r="L635" s="40"/>
      <c r="M635" s="40"/>
      <c r="N635" s="40"/>
      <c r="O635" s="40"/>
      <c r="P635" s="40"/>
      <c r="Q635" s="40"/>
      <c r="R635" s="40"/>
      <c r="S635" s="40"/>
      <c r="T635" s="40"/>
      <c r="U635" s="40"/>
      <c r="V635" s="40"/>
      <c r="W635" s="40"/>
      <c r="X635" s="79"/>
      <c r="Y635" s="79"/>
      <c r="Z635" s="79"/>
      <c r="AA635" s="98"/>
      <c r="AB635" s="79"/>
      <c r="AC635" s="79"/>
      <c r="AD635" s="79"/>
      <c r="AE635" s="79"/>
    </row>
    <row r="636">
      <c r="A636" s="79"/>
      <c r="B636" s="40"/>
      <c r="C636" s="79"/>
      <c r="D636" s="40"/>
      <c r="E636" s="79"/>
      <c r="F636" s="40"/>
      <c r="G636" s="79"/>
      <c r="H636" s="40"/>
      <c r="I636" s="40"/>
      <c r="J636" s="40"/>
      <c r="K636" s="64"/>
      <c r="L636" s="40"/>
      <c r="M636" s="40"/>
      <c r="N636" s="40"/>
      <c r="O636" s="40"/>
      <c r="P636" s="40"/>
      <c r="Q636" s="40"/>
      <c r="R636" s="40"/>
      <c r="S636" s="40"/>
      <c r="T636" s="40"/>
      <c r="U636" s="40"/>
      <c r="V636" s="40"/>
      <c r="W636" s="40"/>
      <c r="X636" s="79"/>
      <c r="Y636" s="79"/>
      <c r="Z636" s="79"/>
      <c r="AA636" s="98"/>
      <c r="AB636" s="79"/>
      <c r="AC636" s="79"/>
      <c r="AD636" s="79"/>
      <c r="AE636" s="79"/>
    </row>
    <row r="637">
      <c r="A637" s="79"/>
      <c r="B637" s="40"/>
      <c r="C637" s="79"/>
      <c r="D637" s="40"/>
      <c r="E637" s="79"/>
      <c r="F637" s="40"/>
      <c r="G637" s="79"/>
      <c r="H637" s="40"/>
      <c r="I637" s="40"/>
      <c r="J637" s="40"/>
      <c r="K637" s="64"/>
      <c r="L637" s="40"/>
      <c r="M637" s="40"/>
      <c r="N637" s="40"/>
      <c r="O637" s="40"/>
      <c r="P637" s="40"/>
      <c r="Q637" s="40"/>
      <c r="R637" s="40"/>
      <c r="S637" s="40"/>
      <c r="T637" s="40"/>
      <c r="U637" s="40"/>
      <c r="V637" s="40"/>
      <c r="W637" s="40"/>
      <c r="X637" s="79"/>
      <c r="Y637" s="79"/>
      <c r="Z637" s="79"/>
      <c r="AA637" s="98"/>
      <c r="AB637" s="79"/>
      <c r="AC637" s="79"/>
      <c r="AD637" s="79"/>
      <c r="AE637" s="79"/>
    </row>
    <row r="638">
      <c r="A638" s="79"/>
      <c r="B638" s="40"/>
      <c r="C638" s="79"/>
      <c r="D638" s="40"/>
      <c r="E638" s="79"/>
      <c r="F638" s="40"/>
      <c r="G638" s="79"/>
      <c r="H638" s="40"/>
      <c r="I638" s="40"/>
      <c r="J638" s="40"/>
      <c r="K638" s="64"/>
      <c r="L638" s="40"/>
      <c r="M638" s="40"/>
      <c r="N638" s="40"/>
      <c r="O638" s="40"/>
      <c r="P638" s="40"/>
      <c r="Q638" s="40"/>
      <c r="R638" s="40"/>
      <c r="S638" s="40"/>
      <c r="T638" s="40"/>
      <c r="U638" s="40"/>
      <c r="V638" s="40"/>
      <c r="W638" s="40"/>
      <c r="X638" s="79"/>
      <c r="Y638" s="79"/>
      <c r="Z638" s="79"/>
      <c r="AA638" s="98"/>
      <c r="AB638" s="79"/>
      <c r="AC638" s="79"/>
      <c r="AD638" s="79"/>
      <c r="AE638" s="79"/>
    </row>
    <row r="639">
      <c r="A639" s="79"/>
      <c r="B639" s="40"/>
      <c r="C639" s="79"/>
      <c r="D639" s="40"/>
      <c r="E639" s="79"/>
      <c r="F639" s="40"/>
      <c r="G639" s="79"/>
      <c r="H639" s="40"/>
      <c r="I639" s="40"/>
      <c r="J639" s="40"/>
      <c r="K639" s="64"/>
      <c r="L639" s="40"/>
      <c r="M639" s="40"/>
      <c r="N639" s="40"/>
      <c r="O639" s="40"/>
      <c r="P639" s="40"/>
      <c r="Q639" s="40"/>
      <c r="R639" s="40"/>
      <c r="S639" s="40"/>
      <c r="T639" s="40"/>
      <c r="U639" s="40"/>
      <c r="V639" s="40"/>
      <c r="W639" s="40"/>
      <c r="X639" s="79"/>
      <c r="Y639" s="79"/>
      <c r="Z639" s="79"/>
      <c r="AA639" s="98"/>
      <c r="AB639" s="79"/>
      <c r="AC639" s="79"/>
      <c r="AD639" s="79"/>
      <c r="AE639" s="79"/>
    </row>
    <row r="640">
      <c r="A640" s="79"/>
      <c r="B640" s="40"/>
      <c r="C640" s="79"/>
      <c r="D640" s="40"/>
      <c r="E640" s="79"/>
      <c r="F640" s="40"/>
      <c r="G640" s="79"/>
      <c r="H640" s="40"/>
      <c r="I640" s="40"/>
      <c r="J640" s="40"/>
      <c r="K640" s="64"/>
      <c r="L640" s="40"/>
      <c r="M640" s="40"/>
      <c r="N640" s="40"/>
      <c r="O640" s="40"/>
      <c r="P640" s="40"/>
      <c r="Q640" s="40"/>
      <c r="R640" s="40"/>
      <c r="S640" s="40"/>
      <c r="T640" s="40"/>
      <c r="U640" s="40"/>
      <c r="V640" s="40"/>
      <c r="W640" s="40"/>
      <c r="X640" s="79"/>
      <c r="Y640" s="79"/>
      <c r="Z640" s="79"/>
      <c r="AA640" s="98"/>
      <c r="AB640" s="79"/>
      <c r="AC640" s="79"/>
      <c r="AD640" s="79"/>
      <c r="AE640" s="79"/>
    </row>
    <row r="641">
      <c r="A641" s="79"/>
      <c r="B641" s="40"/>
      <c r="C641" s="79"/>
      <c r="D641" s="40"/>
      <c r="E641" s="79"/>
      <c r="F641" s="40"/>
      <c r="G641" s="79"/>
      <c r="H641" s="40"/>
      <c r="I641" s="40"/>
      <c r="J641" s="40"/>
      <c r="K641" s="64"/>
      <c r="L641" s="40"/>
      <c r="M641" s="40"/>
      <c r="N641" s="40"/>
      <c r="O641" s="40"/>
      <c r="P641" s="40"/>
      <c r="Q641" s="40"/>
      <c r="R641" s="40"/>
      <c r="S641" s="40"/>
      <c r="T641" s="40"/>
      <c r="U641" s="40"/>
      <c r="V641" s="40"/>
      <c r="W641" s="40"/>
      <c r="X641" s="79"/>
      <c r="Y641" s="79"/>
      <c r="Z641" s="79"/>
      <c r="AA641" s="98"/>
      <c r="AB641" s="79"/>
      <c r="AC641" s="79"/>
      <c r="AD641" s="79"/>
      <c r="AE641" s="79"/>
    </row>
    <row r="642">
      <c r="A642" s="79"/>
      <c r="B642" s="40"/>
      <c r="C642" s="79"/>
      <c r="D642" s="40"/>
      <c r="E642" s="79"/>
      <c r="F642" s="40"/>
      <c r="G642" s="79"/>
      <c r="H642" s="40"/>
      <c r="I642" s="40"/>
      <c r="J642" s="40"/>
      <c r="K642" s="64"/>
      <c r="L642" s="40"/>
      <c r="M642" s="40"/>
      <c r="N642" s="40"/>
      <c r="O642" s="40"/>
      <c r="P642" s="40"/>
      <c r="Q642" s="40"/>
      <c r="R642" s="40"/>
      <c r="S642" s="40"/>
      <c r="T642" s="40"/>
      <c r="U642" s="40"/>
      <c r="V642" s="40"/>
      <c r="W642" s="40"/>
      <c r="X642" s="79"/>
      <c r="Y642" s="79"/>
      <c r="Z642" s="79"/>
      <c r="AA642" s="98"/>
      <c r="AB642" s="79"/>
      <c r="AC642" s="79"/>
      <c r="AD642" s="79"/>
      <c r="AE642" s="79"/>
    </row>
    <row r="643">
      <c r="A643" s="79"/>
      <c r="B643" s="40"/>
      <c r="C643" s="79"/>
      <c r="D643" s="40"/>
      <c r="E643" s="79"/>
      <c r="F643" s="40"/>
      <c r="G643" s="79"/>
      <c r="H643" s="40"/>
      <c r="I643" s="40"/>
      <c r="J643" s="40"/>
      <c r="K643" s="64"/>
      <c r="L643" s="40"/>
      <c r="M643" s="40"/>
      <c r="N643" s="40"/>
      <c r="O643" s="40"/>
      <c r="P643" s="40"/>
      <c r="Q643" s="40"/>
      <c r="R643" s="40"/>
      <c r="S643" s="40"/>
      <c r="T643" s="40"/>
      <c r="U643" s="40"/>
      <c r="V643" s="40"/>
      <c r="W643" s="40"/>
      <c r="X643" s="79"/>
      <c r="Y643" s="79"/>
      <c r="Z643" s="79"/>
      <c r="AA643" s="98"/>
      <c r="AB643" s="79"/>
      <c r="AC643" s="79"/>
      <c r="AD643" s="79"/>
      <c r="AE643" s="79"/>
    </row>
    <row r="644">
      <c r="A644" s="79"/>
      <c r="B644" s="40"/>
      <c r="C644" s="79"/>
      <c r="D644" s="40"/>
      <c r="E644" s="79"/>
      <c r="F644" s="40"/>
      <c r="G644" s="79"/>
      <c r="H644" s="40"/>
      <c r="I644" s="40"/>
      <c r="J644" s="40"/>
      <c r="K644" s="64"/>
      <c r="L644" s="40"/>
      <c r="M644" s="40"/>
      <c r="N644" s="40"/>
      <c r="O644" s="40"/>
      <c r="P644" s="40"/>
      <c r="Q644" s="40"/>
      <c r="R644" s="40"/>
      <c r="S644" s="40"/>
      <c r="T644" s="40"/>
      <c r="U644" s="40"/>
      <c r="V644" s="40"/>
      <c r="W644" s="40"/>
      <c r="X644" s="79"/>
      <c r="Y644" s="79"/>
      <c r="Z644" s="79"/>
      <c r="AA644" s="98"/>
      <c r="AB644" s="79"/>
      <c r="AC644" s="79"/>
      <c r="AD644" s="79"/>
      <c r="AE644" s="79"/>
    </row>
    <row r="645">
      <c r="A645" s="79"/>
      <c r="B645" s="40"/>
      <c r="C645" s="79"/>
      <c r="D645" s="40"/>
      <c r="E645" s="79"/>
      <c r="F645" s="40"/>
      <c r="G645" s="79"/>
      <c r="H645" s="40"/>
      <c r="I645" s="40"/>
      <c r="J645" s="40"/>
      <c r="K645" s="64"/>
      <c r="L645" s="40"/>
      <c r="M645" s="40"/>
      <c r="N645" s="40"/>
      <c r="O645" s="40"/>
      <c r="P645" s="40"/>
      <c r="Q645" s="40"/>
      <c r="R645" s="40"/>
      <c r="S645" s="40"/>
      <c r="T645" s="40"/>
      <c r="U645" s="40"/>
      <c r="V645" s="40"/>
      <c r="W645" s="40"/>
      <c r="X645" s="79"/>
      <c r="Y645" s="79"/>
      <c r="Z645" s="79"/>
      <c r="AA645" s="98"/>
      <c r="AB645" s="79"/>
      <c r="AC645" s="79"/>
      <c r="AD645" s="79"/>
      <c r="AE645" s="79"/>
    </row>
    <row r="646">
      <c r="A646" s="79"/>
      <c r="B646" s="40"/>
      <c r="C646" s="79"/>
      <c r="D646" s="40"/>
      <c r="E646" s="79"/>
      <c r="F646" s="40"/>
      <c r="G646" s="79"/>
      <c r="H646" s="40"/>
      <c r="I646" s="40"/>
      <c r="J646" s="40"/>
      <c r="K646" s="64"/>
      <c r="L646" s="40"/>
      <c r="M646" s="40"/>
      <c r="N646" s="40"/>
      <c r="O646" s="40"/>
      <c r="P646" s="40"/>
      <c r="Q646" s="40"/>
      <c r="R646" s="40"/>
      <c r="S646" s="40"/>
      <c r="T646" s="40"/>
      <c r="U646" s="40"/>
      <c r="V646" s="40"/>
      <c r="W646" s="40"/>
      <c r="X646" s="79"/>
      <c r="Y646" s="79"/>
      <c r="Z646" s="79"/>
      <c r="AA646" s="98"/>
      <c r="AB646" s="79"/>
      <c r="AC646" s="79"/>
      <c r="AD646" s="79"/>
      <c r="AE646" s="79"/>
    </row>
    <row r="647">
      <c r="A647" s="79"/>
      <c r="B647" s="40"/>
      <c r="C647" s="79"/>
      <c r="D647" s="40"/>
      <c r="E647" s="79"/>
      <c r="F647" s="40"/>
      <c r="G647" s="79"/>
      <c r="H647" s="40"/>
      <c r="I647" s="40"/>
      <c r="J647" s="40"/>
      <c r="K647" s="64"/>
      <c r="L647" s="40"/>
      <c r="M647" s="40"/>
      <c r="N647" s="40"/>
      <c r="O647" s="40"/>
      <c r="P647" s="40"/>
      <c r="Q647" s="40"/>
      <c r="R647" s="40"/>
      <c r="S647" s="40"/>
      <c r="T647" s="40"/>
      <c r="U647" s="40"/>
      <c r="V647" s="40"/>
      <c r="W647" s="40"/>
      <c r="X647" s="79"/>
      <c r="Y647" s="79"/>
      <c r="Z647" s="79"/>
      <c r="AA647" s="98"/>
      <c r="AB647" s="79"/>
      <c r="AC647" s="79"/>
      <c r="AD647" s="79"/>
      <c r="AE647" s="79"/>
    </row>
    <row r="648">
      <c r="A648" s="79"/>
      <c r="B648" s="40"/>
      <c r="C648" s="79"/>
      <c r="D648" s="40"/>
      <c r="E648" s="79"/>
      <c r="F648" s="40"/>
      <c r="G648" s="79"/>
      <c r="H648" s="40"/>
      <c r="I648" s="40"/>
      <c r="J648" s="40"/>
      <c r="K648" s="64"/>
      <c r="L648" s="40"/>
      <c r="M648" s="40"/>
      <c r="N648" s="40"/>
      <c r="O648" s="40"/>
      <c r="P648" s="40"/>
      <c r="Q648" s="40"/>
      <c r="R648" s="40"/>
      <c r="S648" s="40"/>
      <c r="T648" s="40"/>
      <c r="U648" s="40"/>
      <c r="V648" s="40"/>
      <c r="W648" s="40"/>
      <c r="X648" s="79"/>
      <c r="Y648" s="79"/>
      <c r="Z648" s="79"/>
      <c r="AA648" s="98"/>
      <c r="AB648" s="79"/>
      <c r="AC648" s="79"/>
      <c r="AD648" s="79"/>
      <c r="AE648" s="79"/>
    </row>
    <row r="649">
      <c r="A649" s="79"/>
      <c r="B649" s="40"/>
      <c r="C649" s="79"/>
      <c r="D649" s="40"/>
      <c r="E649" s="79"/>
      <c r="F649" s="40"/>
      <c r="G649" s="79"/>
      <c r="H649" s="40"/>
      <c r="I649" s="40"/>
      <c r="J649" s="40"/>
      <c r="K649" s="64"/>
      <c r="L649" s="40"/>
      <c r="M649" s="40"/>
      <c r="N649" s="40"/>
      <c r="O649" s="40"/>
      <c r="P649" s="40"/>
      <c r="Q649" s="40"/>
      <c r="R649" s="40"/>
      <c r="S649" s="40"/>
      <c r="T649" s="40"/>
      <c r="U649" s="40"/>
      <c r="V649" s="40"/>
      <c r="W649" s="40"/>
      <c r="X649" s="79"/>
      <c r="Y649" s="79"/>
      <c r="Z649" s="79"/>
      <c r="AA649" s="98"/>
      <c r="AB649" s="79"/>
      <c r="AC649" s="79"/>
      <c r="AD649" s="79"/>
      <c r="AE649" s="79"/>
    </row>
    <row r="650">
      <c r="A650" s="79"/>
      <c r="B650" s="40"/>
      <c r="C650" s="79"/>
      <c r="D650" s="40"/>
      <c r="E650" s="79"/>
      <c r="F650" s="40"/>
      <c r="G650" s="79"/>
      <c r="H650" s="40"/>
      <c r="I650" s="40"/>
      <c r="J650" s="40"/>
      <c r="K650" s="64"/>
      <c r="L650" s="40"/>
      <c r="M650" s="40"/>
      <c r="N650" s="40"/>
      <c r="O650" s="40"/>
      <c r="P650" s="40"/>
      <c r="Q650" s="40"/>
      <c r="R650" s="40"/>
      <c r="S650" s="40"/>
      <c r="T650" s="40"/>
      <c r="U650" s="40"/>
      <c r="V650" s="40"/>
      <c r="W650" s="40"/>
      <c r="X650" s="79"/>
      <c r="Y650" s="79"/>
      <c r="Z650" s="79"/>
      <c r="AA650" s="98"/>
      <c r="AB650" s="79"/>
      <c r="AC650" s="79"/>
      <c r="AD650" s="79"/>
      <c r="AE650" s="79"/>
    </row>
    <row r="651">
      <c r="A651" s="79"/>
      <c r="B651" s="40"/>
      <c r="C651" s="79"/>
      <c r="D651" s="40"/>
      <c r="E651" s="79"/>
      <c r="F651" s="40"/>
      <c r="G651" s="79"/>
      <c r="H651" s="40"/>
      <c r="I651" s="40"/>
      <c r="J651" s="40"/>
      <c r="K651" s="64"/>
      <c r="L651" s="40"/>
      <c r="M651" s="40"/>
      <c r="N651" s="40"/>
      <c r="O651" s="40"/>
      <c r="P651" s="40"/>
      <c r="Q651" s="40"/>
      <c r="R651" s="40"/>
      <c r="S651" s="40"/>
      <c r="T651" s="40"/>
      <c r="U651" s="40"/>
      <c r="V651" s="40"/>
      <c r="W651" s="40"/>
      <c r="X651" s="79"/>
      <c r="Y651" s="79"/>
      <c r="Z651" s="79"/>
      <c r="AA651" s="98"/>
      <c r="AB651" s="79"/>
      <c r="AC651" s="79"/>
      <c r="AD651" s="79"/>
      <c r="AE651" s="79"/>
    </row>
    <row r="652">
      <c r="A652" s="79"/>
      <c r="B652" s="40"/>
      <c r="C652" s="79"/>
      <c r="D652" s="40"/>
      <c r="E652" s="79"/>
      <c r="F652" s="40"/>
      <c r="G652" s="79"/>
      <c r="H652" s="40"/>
      <c r="I652" s="40"/>
      <c r="J652" s="40"/>
      <c r="K652" s="64"/>
      <c r="L652" s="40"/>
      <c r="M652" s="40"/>
      <c r="N652" s="40"/>
      <c r="O652" s="40"/>
      <c r="P652" s="40"/>
      <c r="Q652" s="40"/>
      <c r="R652" s="40"/>
      <c r="S652" s="40"/>
      <c r="T652" s="40"/>
      <c r="U652" s="40"/>
      <c r="V652" s="40"/>
      <c r="W652" s="40"/>
      <c r="X652" s="79"/>
      <c r="Y652" s="79"/>
      <c r="Z652" s="79"/>
      <c r="AA652" s="98"/>
      <c r="AB652" s="79"/>
      <c r="AC652" s="79"/>
      <c r="AD652" s="79"/>
      <c r="AE652" s="79"/>
    </row>
    <row r="653">
      <c r="A653" s="79"/>
      <c r="B653" s="40"/>
      <c r="C653" s="79"/>
      <c r="D653" s="40"/>
      <c r="E653" s="79"/>
      <c r="F653" s="40"/>
      <c r="G653" s="79"/>
      <c r="H653" s="40"/>
      <c r="I653" s="40"/>
      <c r="J653" s="40"/>
      <c r="K653" s="64"/>
      <c r="L653" s="40"/>
      <c r="M653" s="40"/>
      <c r="N653" s="40"/>
      <c r="O653" s="40"/>
      <c r="P653" s="40"/>
      <c r="Q653" s="40"/>
      <c r="R653" s="40"/>
      <c r="S653" s="40"/>
      <c r="T653" s="40"/>
      <c r="U653" s="40"/>
      <c r="V653" s="40"/>
      <c r="W653" s="40"/>
      <c r="X653" s="79"/>
      <c r="Y653" s="79"/>
      <c r="Z653" s="79"/>
      <c r="AA653" s="98"/>
      <c r="AB653" s="79"/>
      <c r="AC653" s="79"/>
      <c r="AD653" s="79"/>
      <c r="AE653" s="79"/>
    </row>
    <row r="654">
      <c r="A654" s="79"/>
      <c r="B654" s="40"/>
      <c r="C654" s="79"/>
      <c r="D654" s="40"/>
      <c r="E654" s="79"/>
      <c r="F654" s="40"/>
      <c r="G654" s="79"/>
      <c r="H654" s="40"/>
      <c r="I654" s="40"/>
      <c r="J654" s="40"/>
      <c r="K654" s="64"/>
      <c r="L654" s="40"/>
      <c r="M654" s="40"/>
      <c r="N654" s="40"/>
      <c r="O654" s="40"/>
      <c r="P654" s="40"/>
      <c r="Q654" s="40"/>
      <c r="R654" s="40"/>
      <c r="S654" s="40"/>
      <c r="T654" s="40"/>
      <c r="U654" s="40"/>
      <c r="V654" s="40"/>
      <c r="W654" s="40"/>
      <c r="X654" s="79"/>
      <c r="Y654" s="79"/>
      <c r="Z654" s="79"/>
      <c r="AA654" s="98"/>
      <c r="AB654" s="79"/>
      <c r="AC654" s="79"/>
      <c r="AD654" s="79"/>
      <c r="AE654" s="79"/>
    </row>
    <row r="655">
      <c r="A655" s="79"/>
      <c r="B655" s="40"/>
      <c r="C655" s="79"/>
      <c r="D655" s="40"/>
      <c r="E655" s="79"/>
      <c r="F655" s="40"/>
      <c r="G655" s="79"/>
      <c r="H655" s="40"/>
      <c r="I655" s="40"/>
      <c r="J655" s="40"/>
      <c r="K655" s="64"/>
      <c r="L655" s="40"/>
      <c r="M655" s="40"/>
      <c r="N655" s="40"/>
      <c r="O655" s="40"/>
      <c r="P655" s="40"/>
      <c r="Q655" s="40"/>
      <c r="R655" s="40"/>
      <c r="S655" s="40"/>
      <c r="T655" s="40"/>
      <c r="U655" s="40"/>
      <c r="V655" s="40"/>
      <c r="W655" s="40"/>
      <c r="X655" s="79"/>
      <c r="Y655" s="79"/>
      <c r="Z655" s="79"/>
      <c r="AA655" s="98"/>
      <c r="AB655" s="79"/>
      <c r="AC655" s="79"/>
      <c r="AD655" s="79"/>
      <c r="AE655" s="79"/>
    </row>
    <row r="656">
      <c r="A656" s="79"/>
      <c r="B656" s="40"/>
      <c r="C656" s="79"/>
      <c r="D656" s="40"/>
      <c r="E656" s="79"/>
      <c r="F656" s="40"/>
      <c r="G656" s="79"/>
      <c r="H656" s="40"/>
      <c r="I656" s="40"/>
      <c r="J656" s="40"/>
      <c r="K656" s="64"/>
      <c r="L656" s="40"/>
      <c r="M656" s="40"/>
      <c r="N656" s="40"/>
      <c r="O656" s="40"/>
      <c r="P656" s="40"/>
      <c r="Q656" s="40"/>
      <c r="R656" s="40"/>
      <c r="S656" s="40"/>
      <c r="T656" s="40"/>
      <c r="U656" s="40"/>
      <c r="V656" s="40"/>
      <c r="W656" s="40"/>
      <c r="X656" s="79"/>
      <c r="Y656" s="79"/>
      <c r="Z656" s="79"/>
      <c r="AA656" s="98"/>
      <c r="AB656" s="79"/>
      <c r="AC656" s="79"/>
      <c r="AD656" s="79"/>
      <c r="AE656" s="79"/>
    </row>
    <row r="657">
      <c r="A657" s="79"/>
      <c r="B657" s="40"/>
      <c r="C657" s="79"/>
      <c r="D657" s="40"/>
      <c r="E657" s="79"/>
      <c r="F657" s="40"/>
      <c r="G657" s="79"/>
      <c r="H657" s="40"/>
      <c r="I657" s="40"/>
      <c r="J657" s="40"/>
      <c r="K657" s="64"/>
      <c r="L657" s="40"/>
      <c r="M657" s="40"/>
      <c r="N657" s="40"/>
      <c r="O657" s="40"/>
      <c r="P657" s="40"/>
      <c r="Q657" s="40"/>
      <c r="R657" s="40"/>
      <c r="S657" s="40"/>
      <c r="T657" s="40"/>
      <c r="U657" s="40"/>
      <c r="V657" s="40"/>
      <c r="W657" s="40"/>
      <c r="X657" s="79"/>
      <c r="Y657" s="79"/>
      <c r="Z657" s="79"/>
      <c r="AA657" s="98"/>
      <c r="AB657" s="79"/>
      <c r="AC657" s="79"/>
      <c r="AD657" s="79"/>
      <c r="AE657" s="79"/>
    </row>
    <row r="658">
      <c r="A658" s="79"/>
      <c r="B658" s="40"/>
      <c r="C658" s="79"/>
      <c r="D658" s="40"/>
      <c r="E658" s="79"/>
      <c r="F658" s="40"/>
      <c r="G658" s="79"/>
      <c r="H658" s="40"/>
      <c r="I658" s="40"/>
      <c r="J658" s="40"/>
      <c r="K658" s="64"/>
      <c r="L658" s="40"/>
      <c r="M658" s="40"/>
      <c r="N658" s="40"/>
      <c r="O658" s="40"/>
      <c r="P658" s="40"/>
      <c r="Q658" s="40"/>
      <c r="R658" s="40"/>
      <c r="S658" s="40"/>
      <c r="T658" s="40"/>
      <c r="U658" s="40"/>
      <c r="V658" s="40"/>
      <c r="W658" s="40"/>
      <c r="X658" s="79"/>
      <c r="Y658" s="79"/>
      <c r="Z658" s="79"/>
      <c r="AA658" s="98"/>
      <c r="AB658" s="79"/>
      <c r="AC658" s="79"/>
      <c r="AD658" s="79"/>
      <c r="AE658" s="79"/>
    </row>
    <row r="659">
      <c r="A659" s="79"/>
      <c r="B659" s="40"/>
      <c r="C659" s="79"/>
      <c r="D659" s="40"/>
      <c r="E659" s="79"/>
      <c r="F659" s="40"/>
      <c r="G659" s="79"/>
      <c r="H659" s="40"/>
      <c r="I659" s="40"/>
      <c r="J659" s="40"/>
      <c r="K659" s="64"/>
      <c r="L659" s="40"/>
      <c r="M659" s="40"/>
      <c r="N659" s="40"/>
      <c r="O659" s="40"/>
      <c r="P659" s="40"/>
      <c r="Q659" s="40"/>
      <c r="R659" s="40"/>
      <c r="S659" s="40"/>
      <c r="T659" s="40"/>
      <c r="U659" s="40"/>
      <c r="V659" s="40"/>
      <c r="W659" s="40"/>
      <c r="X659" s="79"/>
      <c r="Y659" s="79"/>
      <c r="Z659" s="79"/>
      <c r="AA659" s="98"/>
      <c r="AB659" s="79"/>
      <c r="AC659" s="79"/>
      <c r="AD659" s="79"/>
      <c r="AE659" s="79"/>
    </row>
    <row r="660">
      <c r="A660" s="79"/>
      <c r="B660" s="40"/>
      <c r="C660" s="79"/>
      <c r="D660" s="40"/>
      <c r="E660" s="79"/>
      <c r="F660" s="40"/>
      <c r="G660" s="79"/>
      <c r="H660" s="40"/>
      <c r="I660" s="40"/>
      <c r="J660" s="40"/>
      <c r="K660" s="64"/>
      <c r="L660" s="40"/>
      <c r="M660" s="40"/>
      <c r="N660" s="40"/>
      <c r="O660" s="40"/>
      <c r="P660" s="40"/>
      <c r="Q660" s="40"/>
      <c r="R660" s="40"/>
      <c r="S660" s="40"/>
      <c r="T660" s="40"/>
      <c r="U660" s="40"/>
      <c r="V660" s="40"/>
      <c r="W660" s="40"/>
      <c r="X660" s="79"/>
      <c r="Y660" s="79"/>
      <c r="Z660" s="79"/>
      <c r="AA660" s="98"/>
      <c r="AB660" s="79"/>
      <c r="AC660" s="79"/>
      <c r="AD660" s="79"/>
      <c r="AE660" s="79"/>
    </row>
    <row r="661">
      <c r="A661" s="79"/>
      <c r="B661" s="40"/>
      <c r="C661" s="79"/>
      <c r="D661" s="40"/>
      <c r="E661" s="79"/>
      <c r="F661" s="40"/>
      <c r="G661" s="79"/>
      <c r="H661" s="40"/>
      <c r="I661" s="40"/>
      <c r="J661" s="40"/>
      <c r="K661" s="64"/>
      <c r="L661" s="40"/>
      <c r="M661" s="40"/>
      <c r="N661" s="40"/>
      <c r="O661" s="40"/>
      <c r="P661" s="40"/>
      <c r="Q661" s="40"/>
      <c r="R661" s="40"/>
      <c r="S661" s="40"/>
      <c r="T661" s="40"/>
      <c r="U661" s="40"/>
      <c r="V661" s="40"/>
      <c r="W661" s="40"/>
      <c r="X661" s="79"/>
      <c r="Y661" s="79"/>
      <c r="Z661" s="79"/>
      <c r="AA661" s="98"/>
      <c r="AB661" s="79"/>
      <c r="AC661" s="79"/>
      <c r="AD661" s="79"/>
      <c r="AE661" s="79"/>
    </row>
    <row r="662">
      <c r="A662" s="79"/>
      <c r="B662" s="40"/>
      <c r="C662" s="79"/>
      <c r="D662" s="40"/>
      <c r="E662" s="79"/>
      <c r="F662" s="40"/>
      <c r="G662" s="79"/>
      <c r="H662" s="40"/>
      <c r="I662" s="40"/>
      <c r="J662" s="40"/>
      <c r="K662" s="64"/>
      <c r="L662" s="40"/>
      <c r="M662" s="40"/>
      <c r="N662" s="40"/>
      <c r="O662" s="40"/>
      <c r="P662" s="40"/>
      <c r="Q662" s="40"/>
      <c r="R662" s="40"/>
      <c r="S662" s="40"/>
      <c r="T662" s="40"/>
      <c r="U662" s="40"/>
      <c r="V662" s="40"/>
      <c r="W662" s="40"/>
      <c r="X662" s="79"/>
      <c r="Y662" s="79"/>
      <c r="Z662" s="79"/>
      <c r="AA662" s="98"/>
      <c r="AB662" s="79"/>
      <c r="AC662" s="79"/>
      <c r="AD662" s="79"/>
      <c r="AE662" s="79"/>
    </row>
    <row r="663">
      <c r="A663" s="79"/>
      <c r="B663" s="40"/>
      <c r="C663" s="79"/>
      <c r="D663" s="40"/>
      <c r="E663" s="79"/>
      <c r="F663" s="40"/>
      <c r="G663" s="79"/>
      <c r="H663" s="40"/>
      <c r="I663" s="40"/>
      <c r="J663" s="40"/>
      <c r="K663" s="64"/>
      <c r="L663" s="40"/>
      <c r="M663" s="40"/>
      <c r="N663" s="40"/>
      <c r="O663" s="40"/>
      <c r="P663" s="40"/>
      <c r="Q663" s="40"/>
      <c r="R663" s="40"/>
      <c r="S663" s="40"/>
      <c r="T663" s="40"/>
      <c r="U663" s="40"/>
      <c r="V663" s="40"/>
      <c r="W663" s="40"/>
      <c r="X663" s="79"/>
      <c r="Y663" s="79"/>
      <c r="Z663" s="79"/>
      <c r="AA663" s="98"/>
      <c r="AB663" s="79"/>
      <c r="AC663" s="79"/>
      <c r="AD663" s="79"/>
      <c r="AE663" s="79"/>
    </row>
    <row r="664">
      <c r="A664" s="79"/>
      <c r="B664" s="40"/>
      <c r="C664" s="79"/>
      <c r="D664" s="40"/>
      <c r="E664" s="79"/>
      <c r="F664" s="40"/>
      <c r="G664" s="79"/>
      <c r="H664" s="40"/>
      <c r="I664" s="40"/>
      <c r="J664" s="40"/>
      <c r="K664" s="64"/>
      <c r="L664" s="40"/>
      <c r="M664" s="40"/>
      <c r="N664" s="40"/>
      <c r="O664" s="40"/>
      <c r="P664" s="40"/>
      <c r="Q664" s="40"/>
      <c r="R664" s="40"/>
      <c r="S664" s="40"/>
      <c r="T664" s="40"/>
      <c r="U664" s="40"/>
      <c r="V664" s="40"/>
      <c r="W664" s="40"/>
      <c r="X664" s="79"/>
      <c r="Y664" s="79"/>
      <c r="Z664" s="79"/>
      <c r="AA664" s="98"/>
      <c r="AB664" s="79"/>
      <c r="AC664" s="79"/>
      <c r="AD664" s="79"/>
      <c r="AE664" s="79"/>
    </row>
    <row r="665">
      <c r="A665" s="79"/>
      <c r="B665" s="40"/>
      <c r="C665" s="79"/>
      <c r="D665" s="40"/>
      <c r="E665" s="79"/>
      <c r="F665" s="40"/>
      <c r="G665" s="79"/>
      <c r="H665" s="40"/>
      <c r="I665" s="40"/>
      <c r="J665" s="40"/>
      <c r="K665" s="64"/>
      <c r="L665" s="40"/>
      <c r="M665" s="40"/>
      <c r="N665" s="40"/>
      <c r="O665" s="40"/>
      <c r="P665" s="40"/>
      <c r="Q665" s="40"/>
      <c r="R665" s="40"/>
      <c r="S665" s="40"/>
      <c r="T665" s="40"/>
      <c r="U665" s="40"/>
      <c r="V665" s="40"/>
      <c r="W665" s="40"/>
      <c r="X665" s="79"/>
      <c r="Y665" s="79"/>
      <c r="Z665" s="79"/>
      <c r="AA665" s="98"/>
      <c r="AB665" s="79"/>
      <c r="AC665" s="79"/>
      <c r="AD665" s="79"/>
      <c r="AE665" s="79"/>
    </row>
    <row r="666">
      <c r="A666" s="79"/>
      <c r="B666" s="40"/>
      <c r="C666" s="79"/>
      <c r="D666" s="40"/>
      <c r="E666" s="79"/>
      <c r="F666" s="40"/>
      <c r="G666" s="79"/>
      <c r="H666" s="40"/>
      <c r="I666" s="40"/>
      <c r="J666" s="40"/>
      <c r="K666" s="64"/>
      <c r="L666" s="40"/>
      <c r="M666" s="40"/>
      <c r="N666" s="40"/>
      <c r="O666" s="40"/>
      <c r="P666" s="40"/>
      <c r="Q666" s="40"/>
      <c r="R666" s="40"/>
      <c r="S666" s="40"/>
      <c r="T666" s="40"/>
      <c r="U666" s="40"/>
      <c r="V666" s="40"/>
      <c r="W666" s="40"/>
      <c r="X666" s="79"/>
      <c r="Y666" s="79"/>
      <c r="Z666" s="79"/>
      <c r="AA666" s="98"/>
      <c r="AB666" s="79"/>
      <c r="AC666" s="79"/>
      <c r="AD666" s="79"/>
      <c r="AE666" s="79"/>
    </row>
    <row r="667">
      <c r="A667" s="79"/>
      <c r="B667" s="40"/>
      <c r="C667" s="79"/>
      <c r="D667" s="40"/>
      <c r="E667" s="79"/>
      <c r="F667" s="40"/>
      <c r="G667" s="79"/>
      <c r="H667" s="40"/>
      <c r="I667" s="40"/>
      <c r="J667" s="40"/>
      <c r="K667" s="64"/>
      <c r="L667" s="40"/>
      <c r="M667" s="40"/>
      <c r="N667" s="40"/>
      <c r="O667" s="40"/>
      <c r="P667" s="40"/>
      <c r="Q667" s="40"/>
      <c r="R667" s="40"/>
      <c r="S667" s="40"/>
      <c r="T667" s="40"/>
      <c r="U667" s="40"/>
      <c r="V667" s="40"/>
      <c r="W667" s="40"/>
      <c r="X667" s="79"/>
      <c r="Y667" s="79"/>
      <c r="Z667" s="79"/>
      <c r="AA667" s="98"/>
      <c r="AB667" s="79"/>
      <c r="AC667" s="79"/>
      <c r="AD667" s="79"/>
      <c r="AE667" s="79"/>
    </row>
    <row r="668">
      <c r="A668" s="79"/>
      <c r="B668" s="40"/>
      <c r="C668" s="79"/>
      <c r="D668" s="40"/>
      <c r="E668" s="79"/>
      <c r="F668" s="40"/>
      <c r="G668" s="79"/>
      <c r="H668" s="40"/>
      <c r="I668" s="40"/>
      <c r="J668" s="40"/>
      <c r="K668" s="64"/>
      <c r="L668" s="40"/>
      <c r="M668" s="40"/>
      <c r="N668" s="40"/>
      <c r="O668" s="40"/>
      <c r="P668" s="40"/>
      <c r="Q668" s="40"/>
      <c r="R668" s="40"/>
      <c r="S668" s="40"/>
      <c r="T668" s="40"/>
      <c r="U668" s="40"/>
      <c r="V668" s="40"/>
      <c r="W668" s="40"/>
      <c r="X668" s="79"/>
      <c r="Y668" s="79"/>
      <c r="Z668" s="79"/>
      <c r="AA668" s="98"/>
      <c r="AB668" s="79"/>
      <c r="AC668" s="79"/>
      <c r="AD668" s="79"/>
      <c r="AE668" s="79"/>
    </row>
    <row r="669">
      <c r="A669" s="79"/>
      <c r="B669" s="40"/>
      <c r="C669" s="79"/>
      <c r="D669" s="40"/>
      <c r="E669" s="79"/>
      <c r="F669" s="40"/>
      <c r="G669" s="79"/>
      <c r="H669" s="40"/>
      <c r="I669" s="40"/>
      <c r="J669" s="40"/>
      <c r="K669" s="64"/>
      <c r="L669" s="40"/>
      <c r="M669" s="40"/>
      <c r="N669" s="40"/>
      <c r="O669" s="40"/>
      <c r="P669" s="40"/>
      <c r="Q669" s="40"/>
      <c r="R669" s="40"/>
      <c r="S669" s="40"/>
      <c r="T669" s="40"/>
      <c r="U669" s="40"/>
      <c r="V669" s="40"/>
      <c r="W669" s="40"/>
      <c r="X669" s="79"/>
      <c r="Y669" s="79"/>
      <c r="Z669" s="79"/>
      <c r="AA669" s="98"/>
      <c r="AB669" s="79"/>
      <c r="AC669" s="79"/>
      <c r="AD669" s="79"/>
      <c r="AE669" s="79"/>
    </row>
    <row r="670">
      <c r="A670" s="79"/>
      <c r="B670" s="40"/>
      <c r="C670" s="79"/>
      <c r="D670" s="40"/>
      <c r="E670" s="79"/>
      <c r="F670" s="40"/>
      <c r="G670" s="79"/>
      <c r="H670" s="40"/>
      <c r="I670" s="40"/>
      <c r="J670" s="40"/>
      <c r="K670" s="64"/>
      <c r="L670" s="40"/>
      <c r="M670" s="40"/>
      <c r="N670" s="40"/>
      <c r="O670" s="40"/>
      <c r="P670" s="40"/>
      <c r="Q670" s="40"/>
      <c r="R670" s="40"/>
      <c r="S670" s="40"/>
      <c r="T670" s="40"/>
      <c r="U670" s="40"/>
      <c r="V670" s="40"/>
      <c r="W670" s="40"/>
      <c r="X670" s="79"/>
      <c r="Y670" s="79"/>
      <c r="Z670" s="79"/>
      <c r="AA670" s="98"/>
      <c r="AB670" s="79"/>
      <c r="AC670" s="79"/>
      <c r="AD670" s="79"/>
      <c r="AE670" s="79"/>
    </row>
    <row r="671">
      <c r="A671" s="79"/>
      <c r="B671" s="40"/>
      <c r="C671" s="79"/>
      <c r="D671" s="40"/>
      <c r="E671" s="79"/>
      <c r="F671" s="40"/>
      <c r="G671" s="79"/>
      <c r="H671" s="40"/>
      <c r="I671" s="40"/>
      <c r="J671" s="40"/>
      <c r="K671" s="64"/>
      <c r="L671" s="40"/>
      <c r="M671" s="40"/>
      <c r="N671" s="40"/>
      <c r="O671" s="40"/>
      <c r="P671" s="40"/>
      <c r="Q671" s="40"/>
      <c r="R671" s="40"/>
      <c r="S671" s="40"/>
      <c r="T671" s="40"/>
      <c r="U671" s="40"/>
      <c r="V671" s="40"/>
      <c r="W671" s="40"/>
      <c r="X671" s="79"/>
      <c r="Y671" s="79"/>
      <c r="Z671" s="79"/>
      <c r="AA671" s="98"/>
      <c r="AB671" s="79"/>
      <c r="AC671" s="79"/>
      <c r="AD671" s="79"/>
      <c r="AE671" s="79"/>
    </row>
    <row r="672">
      <c r="A672" s="79"/>
      <c r="B672" s="40"/>
      <c r="C672" s="79"/>
      <c r="D672" s="40"/>
      <c r="E672" s="79"/>
      <c r="F672" s="40"/>
      <c r="G672" s="79"/>
      <c r="H672" s="40"/>
      <c r="I672" s="40"/>
      <c r="J672" s="40"/>
      <c r="K672" s="64"/>
      <c r="L672" s="40"/>
      <c r="M672" s="40"/>
      <c r="N672" s="40"/>
      <c r="O672" s="40"/>
      <c r="P672" s="40"/>
      <c r="Q672" s="40"/>
      <c r="R672" s="40"/>
      <c r="S672" s="40"/>
      <c r="T672" s="40"/>
      <c r="U672" s="40"/>
      <c r="V672" s="40"/>
      <c r="W672" s="40"/>
      <c r="X672" s="79"/>
      <c r="Y672" s="79"/>
      <c r="Z672" s="79"/>
      <c r="AA672" s="98"/>
      <c r="AB672" s="79"/>
      <c r="AC672" s="79"/>
      <c r="AD672" s="79"/>
      <c r="AE672" s="79"/>
    </row>
    <row r="673">
      <c r="A673" s="79"/>
      <c r="B673" s="40"/>
      <c r="C673" s="79"/>
      <c r="D673" s="40"/>
      <c r="E673" s="79"/>
      <c r="F673" s="40"/>
      <c r="G673" s="79"/>
      <c r="H673" s="40"/>
      <c r="I673" s="40"/>
      <c r="J673" s="40"/>
      <c r="K673" s="64"/>
      <c r="L673" s="40"/>
      <c r="M673" s="40"/>
      <c r="N673" s="40"/>
      <c r="O673" s="40"/>
      <c r="P673" s="40"/>
      <c r="Q673" s="40"/>
      <c r="R673" s="40"/>
      <c r="S673" s="40"/>
      <c r="T673" s="40"/>
      <c r="U673" s="40"/>
      <c r="V673" s="40"/>
      <c r="W673" s="40"/>
      <c r="X673" s="79"/>
      <c r="Y673" s="79"/>
      <c r="Z673" s="79"/>
      <c r="AA673" s="98"/>
      <c r="AB673" s="79"/>
      <c r="AC673" s="79"/>
      <c r="AD673" s="79"/>
      <c r="AE673" s="79"/>
    </row>
    <row r="674">
      <c r="A674" s="79"/>
      <c r="B674" s="40"/>
      <c r="C674" s="79"/>
      <c r="D674" s="40"/>
      <c r="E674" s="79"/>
      <c r="F674" s="40"/>
      <c r="G674" s="79"/>
      <c r="H674" s="40"/>
      <c r="I674" s="40"/>
      <c r="J674" s="40"/>
      <c r="K674" s="64"/>
      <c r="L674" s="40"/>
      <c r="M674" s="40"/>
      <c r="N674" s="40"/>
      <c r="O674" s="40"/>
      <c r="P674" s="40"/>
      <c r="Q674" s="40"/>
      <c r="R674" s="40"/>
      <c r="S674" s="40"/>
      <c r="T674" s="40"/>
      <c r="U674" s="40"/>
      <c r="V674" s="40"/>
      <c r="W674" s="40"/>
      <c r="X674" s="79"/>
      <c r="Y674" s="79"/>
      <c r="Z674" s="79"/>
      <c r="AA674" s="98"/>
      <c r="AB674" s="79"/>
      <c r="AC674" s="79"/>
      <c r="AD674" s="79"/>
      <c r="AE674" s="79"/>
    </row>
    <row r="675">
      <c r="A675" s="79"/>
      <c r="B675" s="40"/>
      <c r="C675" s="79"/>
      <c r="D675" s="40"/>
      <c r="E675" s="79"/>
      <c r="F675" s="40"/>
      <c r="G675" s="79"/>
      <c r="H675" s="40"/>
      <c r="I675" s="40"/>
      <c r="J675" s="40"/>
      <c r="K675" s="64"/>
      <c r="L675" s="40"/>
      <c r="M675" s="40"/>
      <c r="N675" s="40"/>
      <c r="O675" s="40"/>
      <c r="P675" s="40"/>
      <c r="Q675" s="40"/>
      <c r="R675" s="40"/>
      <c r="S675" s="40"/>
      <c r="T675" s="40"/>
      <c r="U675" s="40"/>
      <c r="V675" s="40"/>
      <c r="W675" s="40"/>
      <c r="X675" s="79"/>
      <c r="Y675" s="79"/>
      <c r="Z675" s="79"/>
      <c r="AA675" s="98"/>
      <c r="AB675" s="79"/>
      <c r="AC675" s="79"/>
      <c r="AD675" s="79"/>
      <c r="AE675" s="79"/>
    </row>
    <row r="676">
      <c r="A676" s="79"/>
      <c r="B676" s="40"/>
      <c r="C676" s="79"/>
      <c r="D676" s="40"/>
      <c r="E676" s="79"/>
      <c r="F676" s="40"/>
      <c r="G676" s="79"/>
      <c r="H676" s="40"/>
      <c r="I676" s="40"/>
      <c r="J676" s="40"/>
      <c r="K676" s="64"/>
      <c r="L676" s="40"/>
      <c r="M676" s="40"/>
      <c r="N676" s="40"/>
      <c r="O676" s="40"/>
      <c r="P676" s="40"/>
      <c r="Q676" s="40"/>
      <c r="R676" s="40"/>
      <c r="S676" s="40"/>
      <c r="T676" s="40"/>
      <c r="U676" s="40"/>
      <c r="V676" s="40"/>
      <c r="W676" s="40"/>
      <c r="X676" s="79"/>
      <c r="Y676" s="79"/>
      <c r="Z676" s="79"/>
      <c r="AA676" s="98"/>
      <c r="AB676" s="79"/>
      <c r="AC676" s="79"/>
      <c r="AD676" s="79"/>
      <c r="AE676" s="79"/>
    </row>
    <row r="677">
      <c r="A677" s="79"/>
      <c r="B677" s="40"/>
      <c r="C677" s="79"/>
      <c r="D677" s="40"/>
      <c r="E677" s="79"/>
      <c r="F677" s="40"/>
      <c r="G677" s="79"/>
      <c r="H677" s="40"/>
      <c r="I677" s="40"/>
      <c r="J677" s="40"/>
      <c r="K677" s="64"/>
      <c r="L677" s="40"/>
      <c r="M677" s="40"/>
      <c r="N677" s="40"/>
      <c r="O677" s="40"/>
      <c r="P677" s="40"/>
      <c r="Q677" s="40"/>
      <c r="R677" s="40"/>
      <c r="S677" s="40"/>
      <c r="T677" s="40"/>
      <c r="U677" s="40"/>
      <c r="V677" s="40"/>
      <c r="W677" s="40"/>
      <c r="X677" s="79"/>
      <c r="Y677" s="79"/>
      <c r="Z677" s="79"/>
      <c r="AA677" s="98"/>
      <c r="AB677" s="79"/>
      <c r="AC677" s="79"/>
      <c r="AD677" s="79"/>
      <c r="AE677" s="79"/>
    </row>
    <row r="678">
      <c r="A678" s="79"/>
      <c r="B678" s="40"/>
      <c r="C678" s="79"/>
      <c r="D678" s="40"/>
      <c r="E678" s="79"/>
      <c r="F678" s="40"/>
      <c r="G678" s="79"/>
      <c r="H678" s="40"/>
      <c r="I678" s="40"/>
      <c r="J678" s="40"/>
      <c r="K678" s="64"/>
      <c r="L678" s="40"/>
      <c r="M678" s="40"/>
      <c r="N678" s="40"/>
      <c r="O678" s="40"/>
      <c r="P678" s="40"/>
      <c r="Q678" s="40"/>
      <c r="R678" s="40"/>
      <c r="S678" s="40"/>
      <c r="T678" s="40"/>
      <c r="U678" s="40"/>
      <c r="V678" s="40"/>
      <c r="W678" s="40"/>
      <c r="X678" s="79"/>
      <c r="Y678" s="79"/>
      <c r="Z678" s="79"/>
      <c r="AA678" s="98"/>
      <c r="AB678" s="79"/>
      <c r="AC678" s="79"/>
      <c r="AD678" s="79"/>
      <c r="AE678" s="79"/>
    </row>
    <row r="679">
      <c r="A679" s="79"/>
      <c r="B679" s="40"/>
      <c r="C679" s="79"/>
      <c r="D679" s="40"/>
      <c r="E679" s="79"/>
      <c r="F679" s="40"/>
      <c r="G679" s="79"/>
      <c r="H679" s="40"/>
      <c r="I679" s="40"/>
      <c r="J679" s="40"/>
      <c r="K679" s="64"/>
      <c r="L679" s="40"/>
      <c r="M679" s="40"/>
      <c r="N679" s="40"/>
      <c r="O679" s="40"/>
      <c r="P679" s="40"/>
      <c r="Q679" s="40"/>
      <c r="R679" s="40"/>
      <c r="S679" s="40"/>
      <c r="T679" s="40"/>
      <c r="U679" s="40"/>
      <c r="V679" s="40"/>
      <c r="W679" s="40"/>
      <c r="X679" s="79"/>
      <c r="Y679" s="79"/>
      <c r="Z679" s="79"/>
      <c r="AA679" s="98"/>
      <c r="AB679" s="79"/>
      <c r="AC679" s="79"/>
      <c r="AD679" s="79"/>
      <c r="AE679" s="79"/>
    </row>
    <row r="680">
      <c r="A680" s="79"/>
      <c r="B680" s="40"/>
      <c r="C680" s="79"/>
      <c r="D680" s="40"/>
      <c r="E680" s="79"/>
      <c r="F680" s="40"/>
      <c r="G680" s="79"/>
      <c r="H680" s="40"/>
      <c r="I680" s="40"/>
      <c r="J680" s="40"/>
      <c r="K680" s="64"/>
      <c r="L680" s="40"/>
      <c r="M680" s="40"/>
      <c r="N680" s="40"/>
      <c r="O680" s="40"/>
      <c r="P680" s="40"/>
      <c r="Q680" s="40"/>
      <c r="R680" s="40"/>
      <c r="S680" s="40"/>
      <c r="T680" s="40"/>
      <c r="U680" s="40"/>
      <c r="V680" s="40"/>
      <c r="W680" s="40"/>
      <c r="X680" s="79"/>
      <c r="Y680" s="79"/>
      <c r="Z680" s="79"/>
      <c r="AA680" s="98"/>
      <c r="AB680" s="79"/>
      <c r="AC680" s="79"/>
      <c r="AD680" s="79"/>
      <c r="AE680" s="79"/>
    </row>
    <row r="681">
      <c r="A681" s="79"/>
      <c r="B681" s="40"/>
      <c r="C681" s="79"/>
      <c r="D681" s="40"/>
      <c r="E681" s="79"/>
      <c r="F681" s="40"/>
      <c r="G681" s="79"/>
      <c r="H681" s="40"/>
      <c r="I681" s="40"/>
      <c r="J681" s="40"/>
      <c r="K681" s="64"/>
      <c r="L681" s="40"/>
      <c r="M681" s="40"/>
      <c r="N681" s="40"/>
      <c r="O681" s="40"/>
      <c r="P681" s="40"/>
      <c r="Q681" s="40"/>
      <c r="R681" s="40"/>
      <c r="S681" s="40"/>
      <c r="T681" s="40"/>
      <c r="U681" s="40"/>
      <c r="V681" s="40"/>
      <c r="W681" s="40"/>
      <c r="X681" s="79"/>
      <c r="Y681" s="79"/>
      <c r="Z681" s="79"/>
      <c r="AA681" s="98"/>
      <c r="AB681" s="79"/>
      <c r="AC681" s="79"/>
      <c r="AD681" s="79"/>
      <c r="AE681" s="79"/>
    </row>
    <row r="682">
      <c r="A682" s="79"/>
      <c r="B682" s="40"/>
      <c r="C682" s="79"/>
      <c r="D682" s="40"/>
      <c r="E682" s="79"/>
      <c r="F682" s="40"/>
      <c r="G682" s="79"/>
      <c r="H682" s="40"/>
      <c r="I682" s="40"/>
      <c r="J682" s="40"/>
      <c r="K682" s="64"/>
      <c r="L682" s="40"/>
      <c r="M682" s="40"/>
      <c r="N682" s="40"/>
      <c r="O682" s="40"/>
      <c r="P682" s="40"/>
      <c r="Q682" s="40"/>
      <c r="R682" s="40"/>
      <c r="S682" s="40"/>
      <c r="T682" s="40"/>
      <c r="U682" s="40"/>
      <c r="V682" s="40"/>
      <c r="W682" s="40"/>
      <c r="X682" s="79"/>
      <c r="Y682" s="79"/>
      <c r="Z682" s="79"/>
      <c r="AA682" s="98"/>
      <c r="AB682" s="79"/>
      <c r="AC682" s="79"/>
      <c r="AD682" s="79"/>
      <c r="AE682" s="79"/>
    </row>
    <row r="683">
      <c r="A683" s="79"/>
      <c r="B683" s="40"/>
      <c r="C683" s="79"/>
      <c r="D683" s="40"/>
      <c r="E683" s="79"/>
      <c r="F683" s="40"/>
      <c r="G683" s="79"/>
      <c r="H683" s="40"/>
      <c r="I683" s="40"/>
      <c r="J683" s="40"/>
      <c r="K683" s="64"/>
      <c r="L683" s="40"/>
      <c r="M683" s="40"/>
      <c r="N683" s="40"/>
      <c r="O683" s="40"/>
      <c r="P683" s="40"/>
      <c r="Q683" s="40"/>
      <c r="R683" s="40"/>
      <c r="S683" s="40"/>
      <c r="T683" s="40"/>
      <c r="U683" s="40"/>
      <c r="V683" s="40"/>
      <c r="W683" s="40"/>
      <c r="X683" s="79"/>
      <c r="Y683" s="79"/>
      <c r="Z683" s="79"/>
      <c r="AA683" s="98"/>
      <c r="AB683" s="79"/>
      <c r="AC683" s="79"/>
      <c r="AD683" s="79"/>
      <c r="AE683" s="79"/>
    </row>
    <row r="684">
      <c r="A684" s="79"/>
      <c r="B684" s="40"/>
      <c r="C684" s="79"/>
      <c r="D684" s="40"/>
      <c r="E684" s="79"/>
      <c r="F684" s="40"/>
      <c r="G684" s="79"/>
      <c r="H684" s="40"/>
      <c r="I684" s="40"/>
      <c r="J684" s="40"/>
      <c r="K684" s="64"/>
      <c r="L684" s="40"/>
      <c r="M684" s="40"/>
      <c r="N684" s="40"/>
      <c r="O684" s="40"/>
      <c r="P684" s="40"/>
      <c r="Q684" s="40"/>
      <c r="R684" s="40"/>
      <c r="S684" s="40"/>
      <c r="T684" s="40"/>
      <c r="U684" s="40"/>
      <c r="V684" s="40"/>
      <c r="W684" s="40"/>
      <c r="X684" s="79"/>
      <c r="Y684" s="79"/>
      <c r="Z684" s="79"/>
      <c r="AA684" s="98"/>
      <c r="AB684" s="79"/>
      <c r="AC684" s="79"/>
      <c r="AD684" s="79"/>
      <c r="AE684" s="79"/>
    </row>
    <row r="685">
      <c r="A685" s="79"/>
      <c r="B685" s="40"/>
      <c r="C685" s="79"/>
      <c r="D685" s="40"/>
      <c r="E685" s="79"/>
      <c r="F685" s="40"/>
      <c r="G685" s="79"/>
      <c r="H685" s="40"/>
      <c r="I685" s="40"/>
      <c r="J685" s="40"/>
      <c r="K685" s="64"/>
      <c r="L685" s="40"/>
      <c r="M685" s="40"/>
      <c r="N685" s="40"/>
      <c r="O685" s="40"/>
      <c r="P685" s="40"/>
      <c r="Q685" s="40"/>
      <c r="R685" s="40"/>
      <c r="S685" s="40"/>
      <c r="T685" s="40"/>
      <c r="U685" s="40"/>
      <c r="V685" s="40"/>
      <c r="W685" s="40"/>
      <c r="X685" s="79"/>
      <c r="Y685" s="79"/>
      <c r="Z685" s="79"/>
      <c r="AA685" s="98"/>
      <c r="AB685" s="79"/>
      <c r="AC685" s="79"/>
      <c r="AD685" s="79"/>
      <c r="AE685" s="79"/>
    </row>
    <row r="686">
      <c r="A686" s="79"/>
      <c r="B686" s="40"/>
      <c r="C686" s="79"/>
      <c r="D686" s="40"/>
      <c r="E686" s="79"/>
      <c r="F686" s="40"/>
      <c r="G686" s="79"/>
      <c r="H686" s="40"/>
      <c r="I686" s="40"/>
      <c r="J686" s="40"/>
      <c r="K686" s="64"/>
      <c r="L686" s="40"/>
      <c r="M686" s="40"/>
      <c r="N686" s="40"/>
      <c r="O686" s="40"/>
      <c r="P686" s="40"/>
      <c r="Q686" s="40"/>
      <c r="R686" s="40"/>
      <c r="S686" s="40"/>
      <c r="T686" s="40"/>
      <c r="U686" s="40"/>
      <c r="V686" s="40"/>
      <c r="W686" s="40"/>
      <c r="X686" s="79"/>
      <c r="Y686" s="79"/>
      <c r="Z686" s="79"/>
      <c r="AA686" s="98"/>
      <c r="AB686" s="79"/>
      <c r="AC686" s="79"/>
      <c r="AD686" s="79"/>
      <c r="AE686" s="79"/>
    </row>
    <row r="687">
      <c r="A687" s="79"/>
      <c r="B687" s="40"/>
      <c r="C687" s="79"/>
      <c r="D687" s="40"/>
      <c r="E687" s="79"/>
      <c r="F687" s="40"/>
      <c r="G687" s="79"/>
      <c r="H687" s="40"/>
      <c r="I687" s="40"/>
      <c r="J687" s="40"/>
      <c r="K687" s="64"/>
      <c r="L687" s="40"/>
      <c r="M687" s="40"/>
      <c r="N687" s="40"/>
      <c r="O687" s="40"/>
      <c r="P687" s="40"/>
      <c r="Q687" s="40"/>
      <c r="R687" s="40"/>
      <c r="S687" s="40"/>
      <c r="T687" s="40"/>
      <c r="U687" s="40"/>
      <c r="V687" s="40"/>
      <c r="W687" s="40"/>
      <c r="X687" s="79"/>
      <c r="Y687" s="79"/>
      <c r="Z687" s="79"/>
      <c r="AA687" s="98"/>
      <c r="AB687" s="79"/>
      <c r="AC687" s="79"/>
      <c r="AD687" s="79"/>
      <c r="AE687" s="79"/>
    </row>
    <row r="688">
      <c r="A688" s="79"/>
      <c r="B688" s="40"/>
      <c r="C688" s="79"/>
      <c r="D688" s="40"/>
      <c r="E688" s="79"/>
      <c r="F688" s="40"/>
      <c r="G688" s="79"/>
      <c r="H688" s="40"/>
      <c r="I688" s="40"/>
      <c r="J688" s="40"/>
      <c r="K688" s="64"/>
      <c r="L688" s="40"/>
      <c r="M688" s="40"/>
      <c r="N688" s="40"/>
      <c r="O688" s="40"/>
      <c r="P688" s="40"/>
      <c r="Q688" s="40"/>
      <c r="R688" s="40"/>
      <c r="S688" s="40"/>
      <c r="T688" s="40"/>
      <c r="U688" s="40"/>
      <c r="V688" s="40"/>
      <c r="W688" s="40"/>
      <c r="X688" s="79"/>
      <c r="Y688" s="79"/>
      <c r="Z688" s="79"/>
      <c r="AA688" s="98"/>
      <c r="AB688" s="79"/>
      <c r="AC688" s="79"/>
      <c r="AD688" s="79"/>
      <c r="AE688" s="79"/>
    </row>
    <row r="689">
      <c r="A689" s="79"/>
      <c r="B689" s="40"/>
      <c r="C689" s="79"/>
      <c r="D689" s="40"/>
      <c r="E689" s="79"/>
      <c r="F689" s="40"/>
      <c r="G689" s="79"/>
      <c r="H689" s="40"/>
      <c r="I689" s="40"/>
      <c r="J689" s="40"/>
      <c r="K689" s="64"/>
      <c r="L689" s="40"/>
      <c r="M689" s="40"/>
      <c r="N689" s="40"/>
      <c r="O689" s="40"/>
      <c r="P689" s="40"/>
      <c r="Q689" s="40"/>
      <c r="R689" s="40"/>
      <c r="S689" s="40"/>
      <c r="T689" s="40"/>
      <c r="U689" s="40"/>
      <c r="V689" s="40"/>
      <c r="W689" s="40"/>
      <c r="X689" s="79"/>
      <c r="Y689" s="79"/>
      <c r="Z689" s="79"/>
      <c r="AA689" s="98"/>
      <c r="AB689" s="79"/>
      <c r="AC689" s="79"/>
      <c r="AD689" s="79"/>
      <c r="AE689" s="79"/>
    </row>
    <row r="690">
      <c r="A690" s="79"/>
      <c r="B690" s="40"/>
      <c r="C690" s="79"/>
      <c r="D690" s="40"/>
      <c r="E690" s="79"/>
      <c r="F690" s="40"/>
      <c r="G690" s="79"/>
      <c r="H690" s="40"/>
      <c r="I690" s="40"/>
      <c r="J690" s="40"/>
      <c r="K690" s="64"/>
      <c r="L690" s="40"/>
      <c r="M690" s="40"/>
      <c r="N690" s="40"/>
      <c r="O690" s="40"/>
      <c r="P690" s="40"/>
      <c r="Q690" s="40"/>
      <c r="R690" s="40"/>
      <c r="S690" s="40"/>
      <c r="T690" s="40"/>
      <c r="U690" s="40"/>
      <c r="V690" s="40"/>
      <c r="W690" s="40"/>
      <c r="X690" s="79"/>
      <c r="Y690" s="79"/>
      <c r="Z690" s="79"/>
      <c r="AA690" s="98"/>
      <c r="AB690" s="79"/>
      <c r="AC690" s="79"/>
      <c r="AD690" s="79"/>
      <c r="AE690" s="79"/>
    </row>
    <row r="691">
      <c r="A691" s="79"/>
      <c r="B691" s="40"/>
      <c r="C691" s="79"/>
      <c r="D691" s="40"/>
      <c r="E691" s="79"/>
      <c r="F691" s="40"/>
      <c r="G691" s="79"/>
      <c r="H691" s="40"/>
      <c r="I691" s="40"/>
      <c r="J691" s="40"/>
      <c r="K691" s="64"/>
      <c r="L691" s="40"/>
      <c r="M691" s="40"/>
      <c r="N691" s="40"/>
      <c r="O691" s="40"/>
      <c r="P691" s="40"/>
      <c r="Q691" s="40"/>
      <c r="R691" s="40"/>
      <c r="S691" s="40"/>
      <c r="T691" s="40"/>
      <c r="U691" s="40"/>
      <c r="V691" s="40"/>
      <c r="W691" s="40"/>
      <c r="X691" s="79"/>
      <c r="Y691" s="79"/>
      <c r="Z691" s="79"/>
      <c r="AA691" s="98"/>
      <c r="AB691" s="79"/>
      <c r="AC691" s="79"/>
      <c r="AD691" s="79"/>
      <c r="AE691" s="79"/>
    </row>
    <row r="692">
      <c r="A692" s="79"/>
      <c r="B692" s="40"/>
      <c r="C692" s="79"/>
      <c r="D692" s="40"/>
      <c r="E692" s="79"/>
      <c r="F692" s="40"/>
      <c r="G692" s="79"/>
      <c r="H692" s="40"/>
      <c r="I692" s="40"/>
      <c r="J692" s="40"/>
      <c r="K692" s="64"/>
      <c r="L692" s="40"/>
      <c r="M692" s="40"/>
      <c r="N692" s="40"/>
      <c r="O692" s="40"/>
      <c r="P692" s="40"/>
      <c r="Q692" s="40"/>
      <c r="R692" s="40"/>
      <c r="S692" s="40"/>
      <c r="T692" s="40"/>
      <c r="U692" s="40"/>
      <c r="V692" s="40"/>
      <c r="W692" s="40"/>
      <c r="X692" s="79"/>
      <c r="Y692" s="79"/>
      <c r="Z692" s="79"/>
      <c r="AA692" s="98"/>
      <c r="AB692" s="79"/>
      <c r="AC692" s="79"/>
      <c r="AD692" s="79"/>
      <c r="AE692" s="79"/>
    </row>
    <row r="693">
      <c r="A693" s="79"/>
      <c r="B693" s="40"/>
      <c r="C693" s="79"/>
      <c r="D693" s="40"/>
      <c r="E693" s="79"/>
      <c r="F693" s="40"/>
      <c r="G693" s="79"/>
      <c r="H693" s="40"/>
      <c r="I693" s="40"/>
      <c r="J693" s="40"/>
      <c r="K693" s="64"/>
      <c r="L693" s="40"/>
      <c r="M693" s="40"/>
      <c r="N693" s="40"/>
      <c r="O693" s="40"/>
      <c r="P693" s="40"/>
      <c r="Q693" s="40"/>
      <c r="R693" s="40"/>
      <c r="S693" s="40"/>
      <c r="T693" s="40"/>
      <c r="U693" s="40"/>
      <c r="V693" s="40"/>
      <c r="W693" s="40"/>
      <c r="X693" s="79"/>
      <c r="Y693" s="79"/>
      <c r="Z693" s="79"/>
      <c r="AA693" s="98"/>
      <c r="AB693" s="79"/>
      <c r="AC693" s="79"/>
      <c r="AD693" s="79"/>
      <c r="AE693" s="79"/>
    </row>
    <row r="694">
      <c r="A694" s="79"/>
      <c r="B694" s="40"/>
      <c r="C694" s="79"/>
      <c r="D694" s="40"/>
      <c r="E694" s="79"/>
      <c r="F694" s="40"/>
      <c r="G694" s="79"/>
      <c r="H694" s="40"/>
      <c r="I694" s="40"/>
      <c r="J694" s="40"/>
      <c r="K694" s="64"/>
      <c r="L694" s="40"/>
      <c r="M694" s="40"/>
      <c r="N694" s="40"/>
      <c r="O694" s="40"/>
      <c r="P694" s="40"/>
      <c r="Q694" s="40"/>
      <c r="R694" s="40"/>
      <c r="S694" s="40"/>
      <c r="T694" s="40"/>
      <c r="U694" s="40"/>
      <c r="V694" s="40"/>
      <c r="W694" s="40"/>
      <c r="X694" s="79"/>
      <c r="Y694" s="79"/>
      <c r="Z694" s="79"/>
      <c r="AA694" s="98"/>
      <c r="AB694" s="79"/>
      <c r="AC694" s="79"/>
      <c r="AD694" s="79"/>
      <c r="AE694" s="79"/>
    </row>
    <row r="695">
      <c r="A695" s="79"/>
      <c r="B695" s="40"/>
      <c r="C695" s="79"/>
      <c r="D695" s="40"/>
      <c r="E695" s="79"/>
      <c r="F695" s="40"/>
      <c r="G695" s="79"/>
      <c r="H695" s="40"/>
      <c r="I695" s="40"/>
      <c r="J695" s="40"/>
      <c r="K695" s="64"/>
      <c r="L695" s="40"/>
      <c r="M695" s="40"/>
      <c r="N695" s="40"/>
      <c r="O695" s="40"/>
      <c r="P695" s="40"/>
      <c r="Q695" s="40"/>
      <c r="R695" s="40"/>
      <c r="S695" s="40"/>
      <c r="T695" s="40"/>
      <c r="U695" s="40"/>
      <c r="V695" s="40"/>
      <c r="W695" s="40"/>
      <c r="X695" s="79"/>
      <c r="Y695" s="79"/>
      <c r="Z695" s="79"/>
      <c r="AA695" s="98"/>
      <c r="AB695" s="79"/>
      <c r="AC695" s="79"/>
      <c r="AD695" s="79"/>
      <c r="AE695" s="79"/>
    </row>
    <row r="696">
      <c r="A696" s="79"/>
      <c r="B696" s="40"/>
      <c r="C696" s="79"/>
      <c r="D696" s="40"/>
      <c r="E696" s="79"/>
      <c r="F696" s="40"/>
      <c r="G696" s="79"/>
      <c r="H696" s="40"/>
      <c r="I696" s="40"/>
      <c r="J696" s="40"/>
      <c r="K696" s="64"/>
      <c r="L696" s="40"/>
      <c r="M696" s="40"/>
      <c r="N696" s="40"/>
      <c r="O696" s="40"/>
      <c r="P696" s="40"/>
      <c r="Q696" s="40"/>
      <c r="R696" s="40"/>
      <c r="S696" s="40"/>
      <c r="T696" s="40"/>
      <c r="U696" s="40"/>
      <c r="V696" s="40"/>
      <c r="W696" s="40"/>
      <c r="X696" s="79"/>
      <c r="Y696" s="79"/>
      <c r="Z696" s="79"/>
      <c r="AA696" s="98"/>
      <c r="AB696" s="79"/>
      <c r="AC696" s="79"/>
      <c r="AD696" s="79"/>
      <c r="AE696" s="79"/>
    </row>
    <row r="697">
      <c r="A697" s="79"/>
      <c r="B697" s="40"/>
      <c r="C697" s="79"/>
      <c r="D697" s="40"/>
      <c r="E697" s="79"/>
      <c r="F697" s="40"/>
      <c r="G697" s="79"/>
      <c r="H697" s="40"/>
      <c r="I697" s="40"/>
      <c r="J697" s="40"/>
      <c r="K697" s="64"/>
      <c r="L697" s="40"/>
      <c r="M697" s="40"/>
      <c r="N697" s="40"/>
      <c r="O697" s="40"/>
      <c r="P697" s="40"/>
      <c r="Q697" s="40"/>
      <c r="R697" s="40"/>
      <c r="S697" s="40"/>
      <c r="T697" s="40"/>
      <c r="U697" s="40"/>
      <c r="V697" s="40"/>
      <c r="W697" s="40"/>
      <c r="X697" s="79"/>
      <c r="Y697" s="79"/>
      <c r="Z697" s="79"/>
      <c r="AA697" s="98"/>
      <c r="AB697" s="79"/>
      <c r="AC697" s="79"/>
      <c r="AD697" s="79"/>
      <c r="AE697" s="79"/>
    </row>
    <row r="698">
      <c r="A698" s="79"/>
      <c r="B698" s="40"/>
      <c r="C698" s="79"/>
      <c r="D698" s="40"/>
      <c r="E698" s="79"/>
      <c r="F698" s="40"/>
      <c r="G698" s="79"/>
      <c r="H698" s="40"/>
      <c r="I698" s="40"/>
      <c r="J698" s="40"/>
      <c r="K698" s="64"/>
      <c r="L698" s="40"/>
      <c r="M698" s="40"/>
      <c r="N698" s="40"/>
      <c r="O698" s="40"/>
      <c r="P698" s="40"/>
      <c r="Q698" s="40"/>
      <c r="R698" s="40"/>
      <c r="S698" s="40"/>
      <c r="T698" s="40"/>
      <c r="U698" s="40"/>
      <c r="V698" s="40"/>
      <c r="W698" s="40"/>
      <c r="X698" s="79"/>
      <c r="Y698" s="79"/>
      <c r="Z698" s="79"/>
      <c r="AA698" s="98"/>
      <c r="AB698" s="79"/>
      <c r="AC698" s="79"/>
      <c r="AD698" s="79"/>
      <c r="AE698" s="79"/>
    </row>
    <row r="699">
      <c r="A699" s="79"/>
      <c r="B699" s="40"/>
      <c r="C699" s="79"/>
      <c r="D699" s="40"/>
      <c r="E699" s="79"/>
      <c r="F699" s="40"/>
      <c r="G699" s="79"/>
      <c r="H699" s="40"/>
      <c r="I699" s="40"/>
      <c r="J699" s="40"/>
      <c r="K699" s="64"/>
      <c r="L699" s="40"/>
      <c r="M699" s="40"/>
      <c r="N699" s="40"/>
      <c r="O699" s="40"/>
      <c r="P699" s="40"/>
      <c r="Q699" s="40"/>
      <c r="R699" s="40"/>
      <c r="S699" s="40"/>
      <c r="T699" s="40"/>
      <c r="U699" s="40"/>
      <c r="V699" s="40"/>
      <c r="W699" s="40"/>
      <c r="X699" s="79"/>
      <c r="Y699" s="79"/>
      <c r="Z699" s="79"/>
      <c r="AA699" s="98"/>
      <c r="AB699" s="79"/>
      <c r="AC699" s="79"/>
      <c r="AD699" s="79"/>
      <c r="AE699" s="79"/>
    </row>
    <row r="700">
      <c r="A700" s="79"/>
      <c r="B700" s="40"/>
      <c r="C700" s="79"/>
      <c r="D700" s="40"/>
      <c r="E700" s="79"/>
      <c r="F700" s="40"/>
      <c r="G700" s="79"/>
      <c r="H700" s="40"/>
      <c r="I700" s="40"/>
      <c r="J700" s="40"/>
      <c r="K700" s="64"/>
      <c r="L700" s="40"/>
      <c r="M700" s="40"/>
      <c r="N700" s="40"/>
      <c r="O700" s="40"/>
      <c r="P700" s="40"/>
      <c r="Q700" s="40"/>
      <c r="R700" s="40"/>
      <c r="S700" s="40"/>
      <c r="T700" s="40"/>
      <c r="U700" s="40"/>
      <c r="V700" s="40"/>
      <c r="W700" s="40"/>
      <c r="X700" s="79"/>
      <c r="Y700" s="79"/>
      <c r="Z700" s="79"/>
      <c r="AA700" s="98"/>
      <c r="AB700" s="79"/>
      <c r="AC700" s="79"/>
      <c r="AD700" s="79"/>
      <c r="AE700" s="79"/>
    </row>
    <row r="701">
      <c r="A701" s="79"/>
      <c r="B701" s="40"/>
      <c r="C701" s="79"/>
      <c r="D701" s="40"/>
      <c r="E701" s="79"/>
      <c r="F701" s="40"/>
      <c r="G701" s="79"/>
      <c r="H701" s="40"/>
      <c r="I701" s="40"/>
      <c r="J701" s="40"/>
      <c r="K701" s="64"/>
      <c r="L701" s="40"/>
      <c r="M701" s="40"/>
      <c r="N701" s="40"/>
      <c r="O701" s="40"/>
      <c r="P701" s="40"/>
      <c r="Q701" s="40"/>
      <c r="R701" s="40"/>
      <c r="S701" s="40"/>
      <c r="T701" s="40"/>
      <c r="U701" s="40"/>
      <c r="V701" s="40"/>
      <c r="W701" s="40"/>
      <c r="X701" s="79"/>
      <c r="Y701" s="79"/>
      <c r="Z701" s="79"/>
      <c r="AA701" s="98"/>
      <c r="AB701" s="79"/>
      <c r="AC701" s="79"/>
      <c r="AD701" s="79"/>
      <c r="AE701" s="79"/>
    </row>
    <row r="702">
      <c r="A702" s="79"/>
      <c r="B702" s="40"/>
      <c r="C702" s="79"/>
      <c r="D702" s="40"/>
      <c r="E702" s="79"/>
      <c r="F702" s="40"/>
      <c r="G702" s="79"/>
      <c r="H702" s="40"/>
      <c r="I702" s="40"/>
      <c r="J702" s="40"/>
      <c r="K702" s="64"/>
      <c r="L702" s="40"/>
      <c r="M702" s="40"/>
      <c r="N702" s="40"/>
      <c r="O702" s="40"/>
      <c r="P702" s="40"/>
      <c r="Q702" s="40"/>
      <c r="R702" s="40"/>
      <c r="S702" s="40"/>
      <c r="T702" s="40"/>
      <c r="U702" s="40"/>
      <c r="V702" s="40"/>
      <c r="W702" s="40"/>
      <c r="X702" s="79"/>
      <c r="Y702" s="79"/>
      <c r="Z702" s="79"/>
      <c r="AA702" s="98"/>
      <c r="AB702" s="79"/>
      <c r="AC702" s="79"/>
      <c r="AD702" s="79"/>
      <c r="AE702" s="79"/>
    </row>
    <row r="703">
      <c r="A703" s="79"/>
      <c r="B703" s="40"/>
      <c r="C703" s="79"/>
      <c r="D703" s="40"/>
      <c r="E703" s="79"/>
      <c r="F703" s="40"/>
      <c r="G703" s="79"/>
      <c r="H703" s="40"/>
      <c r="I703" s="40"/>
      <c r="J703" s="40"/>
      <c r="K703" s="64"/>
      <c r="L703" s="40"/>
      <c r="M703" s="40"/>
      <c r="N703" s="40"/>
      <c r="O703" s="40"/>
      <c r="P703" s="40"/>
      <c r="Q703" s="40"/>
      <c r="R703" s="40"/>
      <c r="S703" s="40"/>
      <c r="T703" s="40"/>
      <c r="U703" s="40"/>
      <c r="V703" s="40"/>
      <c r="W703" s="40"/>
      <c r="X703" s="79"/>
      <c r="Y703" s="79"/>
      <c r="Z703" s="79"/>
      <c r="AA703" s="98"/>
      <c r="AB703" s="79"/>
      <c r="AC703" s="79"/>
      <c r="AD703" s="79"/>
      <c r="AE703" s="79"/>
    </row>
    <row r="704">
      <c r="A704" s="79"/>
      <c r="B704" s="40"/>
      <c r="C704" s="79"/>
      <c r="D704" s="40"/>
      <c r="E704" s="79"/>
      <c r="F704" s="40"/>
      <c r="G704" s="79"/>
      <c r="H704" s="40"/>
      <c r="I704" s="40"/>
      <c r="J704" s="40"/>
      <c r="K704" s="64"/>
      <c r="L704" s="40"/>
      <c r="M704" s="40"/>
      <c r="N704" s="40"/>
      <c r="O704" s="40"/>
      <c r="P704" s="40"/>
      <c r="Q704" s="40"/>
      <c r="R704" s="40"/>
      <c r="S704" s="40"/>
      <c r="T704" s="40"/>
      <c r="U704" s="40"/>
      <c r="V704" s="40"/>
      <c r="W704" s="40"/>
      <c r="X704" s="79"/>
      <c r="Y704" s="79"/>
      <c r="Z704" s="79"/>
      <c r="AA704" s="98"/>
      <c r="AB704" s="79"/>
      <c r="AC704" s="79"/>
      <c r="AD704" s="79"/>
      <c r="AE704" s="79"/>
    </row>
    <row r="705">
      <c r="A705" s="79"/>
      <c r="B705" s="40"/>
      <c r="C705" s="79"/>
      <c r="D705" s="40"/>
      <c r="E705" s="79"/>
      <c r="F705" s="40"/>
      <c r="G705" s="79"/>
      <c r="H705" s="40"/>
      <c r="I705" s="40"/>
      <c r="J705" s="40"/>
      <c r="K705" s="64"/>
      <c r="L705" s="40"/>
      <c r="M705" s="40"/>
      <c r="N705" s="40"/>
      <c r="O705" s="40"/>
      <c r="P705" s="40"/>
      <c r="Q705" s="40"/>
      <c r="R705" s="40"/>
      <c r="S705" s="40"/>
      <c r="T705" s="40"/>
      <c r="U705" s="40"/>
      <c r="V705" s="40"/>
      <c r="W705" s="40"/>
      <c r="X705" s="79"/>
      <c r="Y705" s="79"/>
      <c r="Z705" s="79"/>
      <c r="AA705" s="98"/>
      <c r="AB705" s="79"/>
      <c r="AC705" s="79"/>
      <c r="AD705" s="79"/>
      <c r="AE705" s="79"/>
    </row>
    <row r="706">
      <c r="A706" s="79"/>
      <c r="B706" s="40"/>
      <c r="C706" s="79"/>
      <c r="D706" s="40"/>
      <c r="E706" s="79"/>
      <c r="F706" s="40"/>
      <c r="G706" s="79"/>
      <c r="H706" s="40"/>
      <c r="I706" s="40"/>
      <c r="J706" s="40"/>
      <c r="K706" s="64"/>
      <c r="L706" s="40"/>
      <c r="M706" s="40"/>
      <c r="N706" s="40"/>
      <c r="O706" s="40"/>
      <c r="P706" s="40"/>
      <c r="Q706" s="40"/>
      <c r="R706" s="40"/>
      <c r="S706" s="40"/>
      <c r="T706" s="40"/>
      <c r="U706" s="40"/>
      <c r="V706" s="40"/>
      <c r="W706" s="40"/>
      <c r="X706" s="79"/>
      <c r="Y706" s="79"/>
      <c r="Z706" s="79"/>
      <c r="AA706" s="98"/>
      <c r="AB706" s="79"/>
      <c r="AC706" s="79"/>
      <c r="AD706" s="79"/>
      <c r="AE706" s="79"/>
    </row>
    <row r="707">
      <c r="A707" s="79"/>
      <c r="B707" s="40"/>
      <c r="C707" s="79"/>
      <c r="D707" s="40"/>
      <c r="E707" s="79"/>
      <c r="F707" s="40"/>
      <c r="G707" s="79"/>
      <c r="H707" s="40"/>
      <c r="I707" s="40"/>
      <c r="J707" s="40"/>
      <c r="K707" s="64"/>
      <c r="L707" s="40"/>
      <c r="M707" s="40"/>
      <c r="N707" s="40"/>
      <c r="O707" s="40"/>
      <c r="P707" s="40"/>
      <c r="Q707" s="40"/>
      <c r="R707" s="40"/>
      <c r="S707" s="40"/>
      <c r="T707" s="40"/>
      <c r="U707" s="40"/>
      <c r="V707" s="40"/>
      <c r="W707" s="40"/>
      <c r="X707" s="79"/>
      <c r="Y707" s="79"/>
      <c r="Z707" s="79"/>
      <c r="AA707" s="98"/>
      <c r="AB707" s="79"/>
      <c r="AC707" s="79"/>
      <c r="AD707" s="79"/>
      <c r="AE707" s="79"/>
    </row>
    <row r="708">
      <c r="A708" s="79"/>
      <c r="B708" s="40"/>
      <c r="C708" s="79"/>
      <c r="D708" s="40"/>
      <c r="E708" s="79"/>
      <c r="F708" s="40"/>
      <c r="G708" s="79"/>
      <c r="H708" s="40"/>
      <c r="I708" s="40"/>
      <c r="J708" s="40"/>
      <c r="K708" s="64"/>
      <c r="L708" s="40"/>
      <c r="M708" s="40"/>
      <c r="N708" s="40"/>
      <c r="O708" s="40"/>
      <c r="P708" s="40"/>
      <c r="Q708" s="40"/>
      <c r="R708" s="40"/>
      <c r="S708" s="40"/>
      <c r="T708" s="40"/>
      <c r="U708" s="40"/>
      <c r="V708" s="40"/>
      <c r="W708" s="40"/>
      <c r="X708" s="79"/>
      <c r="Y708" s="79"/>
      <c r="Z708" s="79"/>
      <c r="AA708" s="98"/>
      <c r="AB708" s="79"/>
      <c r="AC708" s="79"/>
      <c r="AD708" s="79"/>
      <c r="AE708" s="79"/>
    </row>
    <row r="709">
      <c r="A709" s="79"/>
      <c r="B709" s="40"/>
      <c r="C709" s="79"/>
      <c r="D709" s="40"/>
      <c r="E709" s="79"/>
      <c r="F709" s="40"/>
      <c r="G709" s="79"/>
      <c r="H709" s="40"/>
      <c r="I709" s="40"/>
      <c r="J709" s="40"/>
      <c r="K709" s="64"/>
      <c r="L709" s="40"/>
      <c r="M709" s="40"/>
      <c r="N709" s="40"/>
      <c r="O709" s="40"/>
      <c r="P709" s="40"/>
      <c r="Q709" s="40"/>
      <c r="R709" s="40"/>
      <c r="S709" s="40"/>
      <c r="T709" s="40"/>
      <c r="U709" s="40"/>
      <c r="V709" s="40"/>
      <c r="W709" s="40"/>
      <c r="X709" s="79"/>
      <c r="Y709" s="79"/>
      <c r="Z709" s="79"/>
      <c r="AA709" s="98"/>
      <c r="AB709" s="79"/>
      <c r="AC709" s="79"/>
      <c r="AD709" s="79"/>
      <c r="AE709" s="79"/>
    </row>
    <row r="710">
      <c r="A710" s="79"/>
      <c r="B710" s="40"/>
      <c r="C710" s="79"/>
      <c r="D710" s="40"/>
      <c r="E710" s="79"/>
      <c r="F710" s="40"/>
      <c r="G710" s="79"/>
      <c r="H710" s="40"/>
      <c r="I710" s="40"/>
      <c r="J710" s="40"/>
      <c r="K710" s="64"/>
      <c r="L710" s="40"/>
      <c r="M710" s="40"/>
      <c r="N710" s="40"/>
      <c r="O710" s="40"/>
      <c r="P710" s="40"/>
      <c r="Q710" s="40"/>
      <c r="R710" s="40"/>
      <c r="S710" s="40"/>
      <c r="T710" s="40"/>
      <c r="U710" s="40"/>
      <c r="V710" s="40"/>
      <c r="W710" s="40"/>
      <c r="X710" s="79"/>
      <c r="Y710" s="79"/>
      <c r="Z710" s="79"/>
      <c r="AA710" s="98"/>
      <c r="AB710" s="79"/>
      <c r="AC710" s="79"/>
      <c r="AD710" s="79"/>
      <c r="AE710" s="79"/>
    </row>
    <row r="711">
      <c r="A711" s="79"/>
      <c r="B711" s="40"/>
      <c r="C711" s="79"/>
      <c r="D711" s="40"/>
      <c r="E711" s="79"/>
      <c r="F711" s="40"/>
      <c r="G711" s="79"/>
      <c r="H711" s="40"/>
      <c r="I711" s="40"/>
      <c r="J711" s="40"/>
      <c r="K711" s="64"/>
      <c r="L711" s="40"/>
      <c r="M711" s="40"/>
      <c r="N711" s="40"/>
      <c r="O711" s="40"/>
      <c r="P711" s="40"/>
      <c r="Q711" s="40"/>
      <c r="R711" s="40"/>
      <c r="S711" s="40"/>
      <c r="T711" s="40"/>
      <c r="U711" s="40"/>
      <c r="V711" s="40"/>
      <c r="W711" s="40"/>
      <c r="X711" s="79"/>
      <c r="Y711" s="79"/>
      <c r="Z711" s="79"/>
      <c r="AA711" s="98"/>
      <c r="AB711" s="79"/>
      <c r="AC711" s="79"/>
      <c r="AD711" s="79"/>
      <c r="AE711" s="79"/>
    </row>
    <row r="712">
      <c r="A712" s="79"/>
      <c r="B712" s="40"/>
      <c r="C712" s="79"/>
      <c r="D712" s="40"/>
      <c r="E712" s="79"/>
      <c r="F712" s="40"/>
      <c r="G712" s="79"/>
      <c r="H712" s="40"/>
      <c r="I712" s="40"/>
      <c r="J712" s="40"/>
      <c r="K712" s="64"/>
      <c r="L712" s="40"/>
      <c r="M712" s="40"/>
      <c r="N712" s="40"/>
      <c r="O712" s="40"/>
      <c r="P712" s="40"/>
      <c r="Q712" s="40"/>
      <c r="R712" s="40"/>
      <c r="S712" s="40"/>
      <c r="T712" s="40"/>
      <c r="U712" s="40"/>
      <c r="V712" s="40"/>
      <c r="W712" s="40"/>
      <c r="X712" s="79"/>
      <c r="Y712" s="79"/>
      <c r="Z712" s="79"/>
      <c r="AA712" s="98"/>
      <c r="AB712" s="79"/>
      <c r="AC712" s="79"/>
      <c r="AD712" s="79"/>
      <c r="AE712" s="79"/>
    </row>
    <row r="713">
      <c r="A713" s="79"/>
      <c r="B713" s="40"/>
      <c r="C713" s="79"/>
      <c r="D713" s="40"/>
      <c r="E713" s="79"/>
      <c r="F713" s="40"/>
      <c r="G713" s="79"/>
      <c r="H713" s="40"/>
      <c r="I713" s="40"/>
      <c r="J713" s="40"/>
      <c r="K713" s="64"/>
      <c r="L713" s="40"/>
      <c r="M713" s="40"/>
      <c r="N713" s="40"/>
      <c r="O713" s="40"/>
      <c r="P713" s="40"/>
      <c r="Q713" s="40"/>
      <c r="R713" s="40"/>
      <c r="S713" s="40"/>
      <c r="T713" s="40"/>
      <c r="U713" s="40"/>
      <c r="V713" s="40"/>
      <c r="W713" s="40"/>
      <c r="X713" s="79"/>
      <c r="Y713" s="79"/>
      <c r="Z713" s="79"/>
      <c r="AA713" s="98"/>
      <c r="AB713" s="79"/>
      <c r="AC713" s="79"/>
      <c r="AD713" s="79"/>
      <c r="AE713" s="79"/>
    </row>
    <row r="714">
      <c r="A714" s="79"/>
      <c r="B714" s="40"/>
      <c r="C714" s="79"/>
      <c r="D714" s="40"/>
      <c r="E714" s="79"/>
      <c r="F714" s="40"/>
      <c r="G714" s="79"/>
      <c r="H714" s="40"/>
      <c r="I714" s="40"/>
      <c r="J714" s="40"/>
      <c r="K714" s="64"/>
      <c r="L714" s="40"/>
      <c r="M714" s="40"/>
      <c r="N714" s="40"/>
      <c r="O714" s="40"/>
      <c r="P714" s="40"/>
      <c r="Q714" s="40"/>
      <c r="R714" s="40"/>
      <c r="S714" s="40"/>
      <c r="T714" s="40"/>
      <c r="U714" s="40"/>
      <c r="V714" s="40"/>
      <c r="W714" s="40"/>
      <c r="X714" s="79"/>
      <c r="Y714" s="79"/>
      <c r="Z714" s="79"/>
      <c r="AA714" s="98"/>
      <c r="AB714" s="79"/>
      <c r="AC714" s="79"/>
      <c r="AD714" s="79"/>
      <c r="AE714" s="79"/>
    </row>
    <row r="715">
      <c r="A715" s="79"/>
      <c r="B715" s="40"/>
      <c r="C715" s="79"/>
      <c r="D715" s="40"/>
      <c r="E715" s="79"/>
      <c r="F715" s="40"/>
      <c r="G715" s="79"/>
      <c r="H715" s="40"/>
      <c r="I715" s="40"/>
      <c r="J715" s="40"/>
      <c r="K715" s="64"/>
      <c r="L715" s="40"/>
      <c r="M715" s="40"/>
      <c r="N715" s="40"/>
      <c r="O715" s="40"/>
      <c r="P715" s="40"/>
      <c r="Q715" s="40"/>
      <c r="R715" s="40"/>
      <c r="S715" s="40"/>
      <c r="T715" s="40"/>
      <c r="U715" s="40"/>
      <c r="V715" s="40"/>
      <c r="W715" s="40"/>
      <c r="X715" s="79"/>
      <c r="Y715" s="79"/>
      <c r="Z715" s="79"/>
      <c r="AA715" s="98"/>
      <c r="AB715" s="79"/>
      <c r="AC715" s="79"/>
      <c r="AD715" s="79"/>
      <c r="AE715" s="79"/>
    </row>
    <row r="716">
      <c r="A716" s="79"/>
      <c r="B716" s="40"/>
      <c r="C716" s="79"/>
      <c r="D716" s="40"/>
      <c r="E716" s="79"/>
      <c r="F716" s="40"/>
      <c r="G716" s="79"/>
      <c r="H716" s="40"/>
      <c r="I716" s="40"/>
      <c r="J716" s="40"/>
      <c r="K716" s="64"/>
      <c r="L716" s="40"/>
      <c r="M716" s="40"/>
      <c r="N716" s="40"/>
      <c r="O716" s="40"/>
      <c r="P716" s="40"/>
      <c r="Q716" s="40"/>
      <c r="R716" s="40"/>
      <c r="S716" s="40"/>
      <c r="T716" s="40"/>
      <c r="U716" s="40"/>
      <c r="V716" s="40"/>
      <c r="W716" s="40"/>
      <c r="X716" s="79"/>
      <c r="Y716" s="79"/>
      <c r="Z716" s="79"/>
      <c r="AA716" s="98"/>
      <c r="AB716" s="79"/>
      <c r="AC716" s="79"/>
      <c r="AD716" s="79"/>
      <c r="AE716" s="79"/>
    </row>
    <row r="717">
      <c r="A717" s="79"/>
      <c r="B717" s="40"/>
      <c r="C717" s="79"/>
      <c r="D717" s="40"/>
      <c r="E717" s="79"/>
      <c r="F717" s="40"/>
      <c r="G717" s="79"/>
      <c r="H717" s="40"/>
      <c r="I717" s="40"/>
      <c r="J717" s="40"/>
      <c r="K717" s="64"/>
      <c r="L717" s="40"/>
      <c r="M717" s="40"/>
      <c r="N717" s="40"/>
      <c r="O717" s="40"/>
      <c r="P717" s="40"/>
      <c r="Q717" s="40"/>
      <c r="R717" s="40"/>
      <c r="S717" s="40"/>
      <c r="T717" s="40"/>
      <c r="U717" s="40"/>
      <c r="V717" s="40"/>
      <c r="W717" s="40"/>
      <c r="X717" s="79"/>
      <c r="Y717" s="79"/>
      <c r="Z717" s="79"/>
      <c r="AA717" s="98"/>
      <c r="AB717" s="79"/>
      <c r="AC717" s="79"/>
      <c r="AD717" s="79"/>
      <c r="AE717" s="79"/>
    </row>
    <row r="718">
      <c r="A718" s="79"/>
      <c r="B718" s="40"/>
      <c r="C718" s="79"/>
      <c r="D718" s="40"/>
      <c r="E718" s="79"/>
      <c r="F718" s="40"/>
      <c r="G718" s="79"/>
      <c r="H718" s="40"/>
      <c r="I718" s="40"/>
      <c r="J718" s="40"/>
      <c r="K718" s="64"/>
      <c r="L718" s="40"/>
      <c r="M718" s="40"/>
      <c r="N718" s="40"/>
      <c r="O718" s="40"/>
      <c r="P718" s="40"/>
      <c r="Q718" s="40"/>
      <c r="R718" s="40"/>
      <c r="S718" s="40"/>
      <c r="T718" s="40"/>
      <c r="U718" s="40"/>
      <c r="V718" s="40"/>
      <c r="W718" s="40"/>
      <c r="X718" s="79"/>
      <c r="Y718" s="79"/>
      <c r="Z718" s="79"/>
      <c r="AA718" s="98"/>
      <c r="AB718" s="79"/>
      <c r="AC718" s="79"/>
      <c r="AD718" s="79"/>
      <c r="AE718" s="79"/>
    </row>
    <row r="719">
      <c r="A719" s="79"/>
      <c r="B719" s="40"/>
      <c r="C719" s="79"/>
      <c r="D719" s="40"/>
      <c r="E719" s="79"/>
      <c r="F719" s="40"/>
      <c r="G719" s="79"/>
      <c r="H719" s="40"/>
      <c r="I719" s="40"/>
      <c r="J719" s="40"/>
      <c r="K719" s="64"/>
      <c r="L719" s="40"/>
      <c r="M719" s="40"/>
      <c r="N719" s="40"/>
      <c r="O719" s="40"/>
      <c r="P719" s="40"/>
      <c r="Q719" s="40"/>
      <c r="R719" s="40"/>
      <c r="S719" s="40"/>
      <c r="T719" s="40"/>
      <c r="U719" s="40"/>
      <c r="V719" s="40"/>
      <c r="W719" s="40"/>
      <c r="X719" s="79"/>
      <c r="Y719" s="79"/>
      <c r="Z719" s="79"/>
      <c r="AA719" s="98"/>
      <c r="AB719" s="79"/>
      <c r="AC719" s="79"/>
      <c r="AD719" s="79"/>
      <c r="AE719" s="79"/>
    </row>
    <row r="720">
      <c r="A720" s="79"/>
      <c r="B720" s="40"/>
      <c r="C720" s="79"/>
      <c r="D720" s="40"/>
      <c r="E720" s="79"/>
      <c r="F720" s="40"/>
      <c r="G720" s="79"/>
      <c r="H720" s="40"/>
      <c r="I720" s="40"/>
      <c r="J720" s="40"/>
      <c r="K720" s="64"/>
      <c r="L720" s="40"/>
      <c r="M720" s="40"/>
      <c r="N720" s="40"/>
      <c r="O720" s="40"/>
      <c r="P720" s="40"/>
      <c r="Q720" s="40"/>
      <c r="R720" s="40"/>
      <c r="S720" s="40"/>
      <c r="T720" s="40"/>
      <c r="U720" s="40"/>
      <c r="V720" s="40"/>
      <c r="W720" s="40"/>
      <c r="X720" s="79"/>
      <c r="Y720" s="79"/>
      <c r="Z720" s="79"/>
      <c r="AA720" s="98"/>
      <c r="AB720" s="79"/>
      <c r="AC720" s="79"/>
      <c r="AD720" s="79"/>
      <c r="AE720" s="79"/>
    </row>
    <row r="721">
      <c r="A721" s="79"/>
      <c r="B721" s="40"/>
      <c r="C721" s="79"/>
      <c r="D721" s="40"/>
      <c r="E721" s="79"/>
      <c r="F721" s="40"/>
      <c r="G721" s="79"/>
      <c r="H721" s="40"/>
      <c r="I721" s="40"/>
      <c r="J721" s="40"/>
      <c r="K721" s="64"/>
      <c r="L721" s="40"/>
      <c r="M721" s="40"/>
      <c r="N721" s="40"/>
      <c r="O721" s="40"/>
      <c r="P721" s="40"/>
      <c r="Q721" s="40"/>
      <c r="R721" s="40"/>
      <c r="S721" s="40"/>
      <c r="T721" s="40"/>
      <c r="U721" s="40"/>
      <c r="V721" s="40"/>
      <c r="W721" s="40"/>
      <c r="X721" s="79"/>
      <c r="Y721" s="79"/>
      <c r="Z721" s="79"/>
      <c r="AA721" s="98"/>
      <c r="AB721" s="79"/>
      <c r="AC721" s="79"/>
      <c r="AD721" s="79"/>
      <c r="AE721" s="79"/>
    </row>
    <row r="722">
      <c r="A722" s="79"/>
      <c r="B722" s="40"/>
      <c r="C722" s="79"/>
      <c r="D722" s="40"/>
      <c r="E722" s="79"/>
      <c r="F722" s="40"/>
      <c r="G722" s="79"/>
      <c r="H722" s="40"/>
      <c r="I722" s="40"/>
      <c r="J722" s="40"/>
      <c r="K722" s="64"/>
      <c r="L722" s="40"/>
      <c r="M722" s="40"/>
      <c r="N722" s="40"/>
      <c r="O722" s="40"/>
      <c r="P722" s="40"/>
      <c r="Q722" s="40"/>
      <c r="R722" s="40"/>
      <c r="S722" s="40"/>
      <c r="T722" s="40"/>
      <c r="U722" s="40"/>
      <c r="V722" s="40"/>
      <c r="W722" s="40"/>
      <c r="X722" s="79"/>
      <c r="Y722" s="79"/>
      <c r="Z722" s="79"/>
      <c r="AA722" s="98"/>
      <c r="AB722" s="79"/>
      <c r="AC722" s="79"/>
      <c r="AD722" s="79"/>
      <c r="AE722" s="79"/>
    </row>
    <row r="723">
      <c r="A723" s="79"/>
      <c r="B723" s="40"/>
      <c r="C723" s="79"/>
      <c r="D723" s="40"/>
      <c r="E723" s="79"/>
      <c r="F723" s="40"/>
      <c r="G723" s="79"/>
      <c r="H723" s="40"/>
      <c r="I723" s="40"/>
      <c r="J723" s="40"/>
      <c r="K723" s="64"/>
      <c r="L723" s="40"/>
      <c r="M723" s="40"/>
      <c r="N723" s="40"/>
      <c r="O723" s="40"/>
      <c r="P723" s="40"/>
      <c r="Q723" s="40"/>
      <c r="R723" s="40"/>
      <c r="S723" s="40"/>
      <c r="T723" s="40"/>
      <c r="U723" s="40"/>
      <c r="V723" s="40"/>
      <c r="W723" s="40"/>
      <c r="X723" s="79"/>
      <c r="Y723" s="79"/>
      <c r="Z723" s="79"/>
      <c r="AA723" s="98"/>
      <c r="AB723" s="79"/>
      <c r="AC723" s="79"/>
      <c r="AD723" s="79"/>
      <c r="AE723" s="79"/>
    </row>
    <row r="724">
      <c r="A724" s="79"/>
      <c r="B724" s="40"/>
      <c r="C724" s="79"/>
      <c r="D724" s="40"/>
      <c r="E724" s="79"/>
      <c r="F724" s="40"/>
      <c r="G724" s="79"/>
      <c r="H724" s="40"/>
      <c r="I724" s="40"/>
      <c r="J724" s="40"/>
      <c r="K724" s="64"/>
      <c r="L724" s="40"/>
      <c r="M724" s="40"/>
      <c r="N724" s="40"/>
      <c r="O724" s="40"/>
      <c r="P724" s="40"/>
      <c r="Q724" s="40"/>
      <c r="R724" s="40"/>
      <c r="S724" s="40"/>
      <c r="T724" s="40"/>
      <c r="U724" s="40"/>
      <c r="V724" s="40"/>
      <c r="W724" s="40"/>
      <c r="X724" s="79"/>
      <c r="Y724" s="79"/>
      <c r="Z724" s="79"/>
      <c r="AA724" s="98"/>
      <c r="AB724" s="79"/>
      <c r="AC724" s="79"/>
      <c r="AD724" s="79"/>
      <c r="AE724" s="79"/>
    </row>
    <row r="725">
      <c r="A725" s="79"/>
      <c r="B725" s="40"/>
      <c r="C725" s="79"/>
      <c r="D725" s="40"/>
      <c r="E725" s="79"/>
      <c r="F725" s="40"/>
      <c r="G725" s="79"/>
      <c r="H725" s="40"/>
      <c r="I725" s="40"/>
      <c r="J725" s="40"/>
      <c r="K725" s="64"/>
      <c r="L725" s="40"/>
      <c r="M725" s="40"/>
      <c r="N725" s="40"/>
      <c r="O725" s="40"/>
      <c r="P725" s="40"/>
      <c r="Q725" s="40"/>
      <c r="R725" s="40"/>
      <c r="S725" s="40"/>
      <c r="T725" s="40"/>
      <c r="U725" s="40"/>
      <c r="V725" s="40"/>
      <c r="W725" s="40"/>
      <c r="X725" s="79"/>
      <c r="Y725" s="79"/>
      <c r="Z725" s="79"/>
      <c r="AA725" s="98"/>
      <c r="AB725" s="79"/>
      <c r="AC725" s="79"/>
      <c r="AD725" s="79"/>
      <c r="AE725" s="79"/>
    </row>
    <row r="726">
      <c r="A726" s="79"/>
      <c r="B726" s="40"/>
      <c r="C726" s="79"/>
      <c r="D726" s="40"/>
      <c r="E726" s="79"/>
      <c r="F726" s="40"/>
      <c r="G726" s="79"/>
      <c r="H726" s="40"/>
      <c r="I726" s="40"/>
      <c r="J726" s="40"/>
      <c r="K726" s="64"/>
      <c r="L726" s="40"/>
      <c r="M726" s="40"/>
      <c r="N726" s="40"/>
      <c r="O726" s="40"/>
      <c r="P726" s="40"/>
      <c r="Q726" s="40"/>
      <c r="R726" s="40"/>
      <c r="S726" s="40"/>
      <c r="T726" s="40"/>
      <c r="U726" s="40"/>
      <c r="V726" s="40"/>
      <c r="W726" s="40"/>
      <c r="X726" s="79"/>
      <c r="Y726" s="79"/>
      <c r="Z726" s="79"/>
      <c r="AA726" s="98"/>
      <c r="AB726" s="79"/>
      <c r="AC726" s="79"/>
      <c r="AD726" s="79"/>
      <c r="AE726" s="79"/>
    </row>
    <row r="727">
      <c r="A727" s="79"/>
      <c r="B727" s="40"/>
      <c r="C727" s="79"/>
      <c r="D727" s="40"/>
      <c r="E727" s="79"/>
      <c r="F727" s="40"/>
      <c r="G727" s="79"/>
      <c r="H727" s="40"/>
      <c r="I727" s="40"/>
      <c r="J727" s="40"/>
      <c r="K727" s="64"/>
      <c r="L727" s="40"/>
      <c r="M727" s="40"/>
      <c r="N727" s="40"/>
      <c r="O727" s="40"/>
      <c r="P727" s="40"/>
      <c r="Q727" s="40"/>
      <c r="R727" s="40"/>
      <c r="S727" s="40"/>
      <c r="T727" s="40"/>
      <c r="U727" s="40"/>
      <c r="V727" s="40"/>
      <c r="W727" s="40"/>
      <c r="X727" s="79"/>
      <c r="Y727" s="79"/>
      <c r="Z727" s="79"/>
      <c r="AA727" s="98"/>
      <c r="AB727" s="79"/>
      <c r="AC727" s="79"/>
      <c r="AD727" s="79"/>
      <c r="AE727" s="79"/>
    </row>
    <row r="728">
      <c r="A728" s="79"/>
      <c r="B728" s="40"/>
      <c r="C728" s="79"/>
      <c r="D728" s="40"/>
      <c r="E728" s="79"/>
      <c r="F728" s="40"/>
      <c r="G728" s="79"/>
      <c r="H728" s="40"/>
      <c r="I728" s="40"/>
      <c r="J728" s="40"/>
      <c r="K728" s="64"/>
      <c r="L728" s="40"/>
      <c r="M728" s="40"/>
      <c r="N728" s="40"/>
      <c r="O728" s="40"/>
      <c r="P728" s="40"/>
      <c r="Q728" s="40"/>
      <c r="R728" s="40"/>
      <c r="S728" s="40"/>
      <c r="T728" s="40"/>
      <c r="U728" s="40"/>
      <c r="V728" s="40"/>
      <c r="W728" s="40"/>
      <c r="X728" s="79"/>
      <c r="Y728" s="79"/>
      <c r="Z728" s="79"/>
      <c r="AA728" s="98"/>
      <c r="AB728" s="79"/>
      <c r="AC728" s="79"/>
      <c r="AD728" s="79"/>
      <c r="AE728" s="79"/>
    </row>
    <row r="729">
      <c r="A729" s="79"/>
      <c r="B729" s="40"/>
      <c r="C729" s="79"/>
      <c r="D729" s="40"/>
      <c r="E729" s="79"/>
      <c r="F729" s="40"/>
      <c r="G729" s="79"/>
      <c r="H729" s="40"/>
      <c r="I729" s="40"/>
      <c r="J729" s="40"/>
      <c r="K729" s="64"/>
      <c r="L729" s="40"/>
      <c r="M729" s="40"/>
      <c r="N729" s="40"/>
      <c r="O729" s="40"/>
      <c r="P729" s="40"/>
      <c r="Q729" s="40"/>
      <c r="R729" s="40"/>
      <c r="S729" s="40"/>
      <c r="T729" s="40"/>
      <c r="U729" s="40"/>
      <c r="V729" s="40"/>
      <c r="W729" s="40"/>
      <c r="X729" s="79"/>
      <c r="Y729" s="79"/>
      <c r="Z729" s="79"/>
      <c r="AA729" s="98"/>
      <c r="AB729" s="79"/>
      <c r="AC729" s="79"/>
      <c r="AD729" s="79"/>
      <c r="AE729" s="79"/>
    </row>
    <row r="730">
      <c r="A730" s="79"/>
      <c r="B730" s="40"/>
      <c r="C730" s="79"/>
      <c r="D730" s="40"/>
      <c r="E730" s="79"/>
      <c r="F730" s="40"/>
      <c r="G730" s="79"/>
      <c r="H730" s="40"/>
      <c r="I730" s="40"/>
      <c r="J730" s="40"/>
      <c r="K730" s="64"/>
      <c r="L730" s="40"/>
      <c r="M730" s="40"/>
      <c r="N730" s="40"/>
      <c r="O730" s="40"/>
      <c r="P730" s="40"/>
      <c r="Q730" s="40"/>
      <c r="R730" s="40"/>
      <c r="S730" s="40"/>
      <c r="T730" s="40"/>
      <c r="U730" s="40"/>
      <c r="V730" s="40"/>
      <c r="W730" s="40"/>
      <c r="X730" s="79"/>
      <c r="Y730" s="79"/>
      <c r="Z730" s="79"/>
      <c r="AA730" s="98"/>
      <c r="AB730" s="79"/>
      <c r="AC730" s="79"/>
      <c r="AD730" s="79"/>
      <c r="AE730" s="79"/>
    </row>
    <row r="731">
      <c r="A731" s="79"/>
      <c r="B731" s="40"/>
      <c r="C731" s="79"/>
      <c r="D731" s="40"/>
      <c r="E731" s="79"/>
      <c r="F731" s="40"/>
      <c r="G731" s="79"/>
      <c r="H731" s="40"/>
      <c r="I731" s="40"/>
      <c r="J731" s="40"/>
      <c r="K731" s="64"/>
      <c r="L731" s="40"/>
      <c r="M731" s="40"/>
      <c r="N731" s="40"/>
      <c r="O731" s="40"/>
      <c r="P731" s="40"/>
      <c r="Q731" s="40"/>
      <c r="R731" s="40"/>
      <c r="S731" s="40"/>
      <c r="T731" s="40"/>
      <c r="U731" s="40"/>
      <c r="V731" s="40"/>
      <c r="W731" s="40"/>
      <c r="X731" s="79"/>
      <c r="Y731" s="79"/>
      <c r="Z731" s="79"/>
      <c r="AA731" s="98"/>
      <c r="AB731" s="79"/>
      <c r="AC731" s="79"/>
      <c r="AD731" s="79"/>
      <c r="AE731" s="79"/>
    </row>
    <row r="732">
      <c r="A732" s="79"/>
      <c r="B732" s="40"/>
      <c r="C732" s="79"/>
      <c r="D732" s="40"/>
      <c r="E732" s="79"/>
      <c r="F732" s="40"/>
      <c r="G732" s="79"/>
      <c r="H732" s="40"/>
      <c r="I732" s="40"/>
      <c r="J732" s="40"/>
      <c r="K732" s="64"/>
      <c r="L732" s="40"/>
      <c r="M732" s="40"/>
      <c r="N732" s="40"/>
      <c r="O732" s="40"/>
      <c r="P732" s="40"/>
      <c r="Q732" s="40"/>
      <c r="R732" s="40"/>
      <c r="S732" s="40"/>
      <c r="T732" s="40"/>
      <c r="U732" s="40"/>
      <c r="V732" s="40"/>
      <c r="W732" s="40"/>
      <c r="X732" s="79"/>
      <c r="Y732" s="79"/>
      <c r="Z732" s="79"/>
      <c r="AA732" s="98"/>
      <c r="AB732" s="79"/>
      <c r="AC732" s="79"/>
      <c r="AD732" s="79"/>
      <c r="AE732" s="79"/>
    </row>
    <row r="733">
      <c r="A733" s="79"/>
      <c r="B733" s="40"/>
      <c r="C733" s="79"/>
      <c r="D733" s="40"/>
      <c r="E733" s="79"/>
      <c r="F733" s="40"/>
      <c r="G733" s="79"/>
      <c r="H733" s="40"/>
      <c r="I733" s="40"/>
      <c r="J733" s="40"/>
      <c r="K733" s="64"/>
      <c r="L733" s="40"/>
      <c r="M733" s="40"/>
      <c r="N733" s="40"/>
      <c r="O733" s="40"/>
      <c r="P733" s="40"/>
      <c r="Q733" s="40"/>
      <c r="R733" s="40"/>
      <c r="S733" s="40"/>
      <c r="T733" s="40"/>
      <c r="U733" s="40"/>
      <c r="V733" s="40"/>
      <c r="W733" s="40"/>
      <c r="X733" s="79"/>
      <c r="Y733" s="79"/>
      <c r="Z733" s="79"/>
      <c r="AA733" s="98"/>
      <c r="AB733" s="79"/>
      <c r="AC733" s="79"/>
      <c r="AD733" s="79"/>
      <c r="AE733" s="79"/>
    </row>
    <row r="734">
      <c r="A734" s="79"/>
      <c r="B734" s="40"/>
      <c r="C734" s="79"/>
      <c r="D734" s="40"/>
      <c r="E734" s="79"/>
      <c r="F734" s="40"/>
      <c r="G734" s="79"/>
      <c r="H734" s="40"/>
      <c r="I734" s="40"/>
      <c r="J734" s="40"/>
      <c r="K734" s="64"/>
      <c r="L734" s="40"/>
      <c r="M734" s="40"/>
      <c r="N734" s="40"/>
      <c r="O734" s="40"/>
      <c r="P734" s="40"/>
      <c r="Q734" s="40"/>
      <c r="R734" s="40"/>
      <c r="S734" s="40"/>
      <c r="T734" s="40"/>
      <c r="U734" s="40"/>
      <c r="V734" s="40"/>
      <c r="W734" s="40"/>
      <c r="X734" s="79"/>
      <c r="Y734" s="79"/>
      <c r="Z734" s="79"/>
      <c r="AA734" s="98"/>
      <c r="AB734" s="79"/>
      <c r="AC734" s="79"/>
      <c r="AD734" s="79"/>
      <c r="AE734" s="79"/>
    </row>
    <row r="735">
      <c r="A735" s="79"/>
      <c r="B735" s="40"/>
      <c r="C735" s="79"/>
      <c r="D735" s="40"/>
      <c r="E735" s="79"/>
      <c r="F735" s="40"/>
      <c r="G735" s="79"/>
      <c r="H735" s="40"/>
      <c r="I735" s="40"/>
      <c r="J735" s="40"/>
      <c r="K735" s="64"/>
      <c r="L735" s="40"/>
      <c r="M735" s="40"/>
      <c r="N735" s="40"/>
      <c r="O735" s="40"/>
      <c r="P735" s="40"/>
      <c r="Q735" s="40"/>
      <c r="R735" s="40"/>
      <c r="S735" s="40"/>
      <c r="T735" s="40"/>
      <c r="U735" s="40"/>
      <c r="V735" s="40"/>
      <c r="W735" s="40"/>
      <c r="X735" s="79"/>
      <c r="Y735" s="79"/>
      <c r="Z735" s="79"/>
      <c r="AA735" s="98"/>
      <c r="AB735" s="79"/>
      <c r="AC735" s="79"/>
      <c r="AD735" s="79"/>
      <c r="AE735" s="79"/>
    </row>
    <row r="736">
      <c r="A736" s="79"/>
      <c r="B736" s="40"/>
      <c r="C736" s="79"/>
      <c r="D736" s="40"/>
      <c r="E736" s="79"/>
      <c r="F736" s="40"/>
      <c r="G736" s="79"/>
      <c r="H736" s="40"/>
      <c r="I736" s="40"/>
      <c r="J736" s="40"/>
      <c r="K736" s="64"/>
      <c r="L736" s="40"/>
      <c r="M736" s="40"/>
      <c r="N736" s="40"/>
      <c r="O736" s="40"/>
      <c r="P736" s="40"/>
      <c r="Q736" s="40"/>
      <c r="R736" s="40"/>
      <c r="S736" s="40"/>
      <c r="T736" s="40"/>
      <c r="U736" s="40"/>
      <c r="V736" s="40"/>
      <c r="W736" s="40"/>
      <c r="X736" s="79"/>
      <c r="Y736" s="79"/>
      <c r="Z736" s="79"/>
      <c r="AA736" s="98"/>
      <c r="AB736" s="79"/>
      <c r="AC736" s="79"/>
      <c r="AD736" s="79"/>
      <c r="AE736" s="79"/>
    </row>
    <row r="737">
      <c r="A737" s="79"/>
      <c r="B737" s="40"/>
      <c r="C737" s="79"/>
      <c r="D737" s="40"/>
      <c r="E737" s="79"/>
      <c r="F737" s="40"/>
      <c r="G737" s="79"/>
      <c r="H737" s="40"/>
      <c r="I737" s="40"/>
      <c r="J737" s="40"/>
      <c r="K737" s="64"/>
      <c r="L737" s="40"/>
      <c r="M737" s="40"/>
      <c r="N737" s="40"/>
      <c r="O737" s="40"/>
      <c r="P737" s="40"/>
      <c r="Q737" s="40"/>
      <c r="R737" s="40"/>
      <c r="S737" s="40"/>
      <c r="T737" s="40"/>
      <c r="U737" s="40"/>
      <c r="V737" s="40"/>
      <c r="W737" s="40"/>
      <c r="X737" s="79"/>
      <c r="Y737" s="79"/>
      <c r="Z737" s="79"/>
      <c r="AA737" s="98"/>
      <c r="AB737" s="79"/>
      <c r="AC737" s="79"/>
      <c r="AD737" s="79"/>
      <c r="AE737" s="79"/>
    </row>
    <row r="738">
      <c r="A738" s="79"/>
      <c r="B738" s="40"/>
      <c r="C738" s="79"/>
      <c r="D738" s="40"/>
      <c r="E738" s="79"/>
      <c r="F738" s="40"/>
      <c r="G738" s="79"/>
      <c r="H738" s="40"/>
      <c r="I738" s="40"/>
      <c r="J738" s="40"/>
      <c r="K738" s="64"/>
      <c r="L738" s="40"/>
      <c r="M738" s="40"/>
      <c r="N738" s="40"/>
      <c r="O738" s="40"/>
      <c r="P738" s="40"/>
      <c r="Q738" s="40"/>
      <c r="R738" s="40"/>
      <c r="S738" s="40"/>
      <c r="T738" s="40"/>
      <c r="U738" s="40"/>
      <c r="V738" s="40"/>
      <c r="W738" s="40"/>
      <c r="X738" s="79"/>
      <c r="Y738" s="79"/>
      <c r="Z738" s="79"/>
      <c r="AA738" s="98"/>
      <c r="AB738" s="79"/>
      <c r="AC738" s="79"/>
      <c r="AD738" s="79"/>
      <c r="AE738" s="79"/>
    </row>
    <row r="739">
      <c r="A739" s="79"/>
      <c r="B739" s="40"/>
      <c r="C739" s="79"/>
      <c r="D739" s="40"/>
      <c r="E739" s="79"/>
      <c r="F739" s="40"/>
      <c r="G739" s="79"/>
      <c r="H739" s="40"/>
      <c r="I739" s="40"/>
      <c r="J739" s="40"/>
      <c r="K739" s="64"/>
      <c r="L739" s="40"/>
      <c r="M739" s="40"/>
      <c r="N739" s="40"/>
      <c r="O739" s="40"/>
      <c r="P739" s="40"/>
      <c r="Q739" s="40"/>
      <c r="R739" s="40"/>
      <c r="S739" s="40"/>
      <c r="T739" s="40"/>
      <c r="U739" s="40"/>
      <c r="V739" s="40"/>
      <c r="W739" s="40"/>
      <c r="X739" s="79"/>
      <c r="Y739" s="79"/>
      <c r="Z739" s="79"/>
      <c r="AA739" s="98"/>
      <c r="AB739" s="79"/>
      <c r="AC739" s="79"/>
      <c r="AD739" s="79"/>
      <c r="AE739" s="79"/>
    </row>
    <row r="740">
      <c r="A740" s="79"/>
      <c r="B740" s="40"/>
      <c r="C740" s="79"/>
      <c r="D740" s="40"/>
      <c r="E740" s="79"/>
      <c r="F740" s="40"/>
      <c r="G740" s="79"/>
      <c r="H740" s="40"/>
      <c r="I740" s="40"/>
      <c r="J740" s="40"/>
      <c r="K740" s="64"/>
      <c r="L740" s="40"/>
      <c r="M740" s="40"/>
      <c r="N740" s="40"/>
      <c r="O740" s="40"/>
      <c r="P740" s="40"/>
      <c r="Q740" s="40"/>
      <c r="R740" s="40"/>
      <c r="S740" s="40"/>
      <c r="T740" s="40"/>
      <c r="U740" s="40"/>
      <c r="V740" s="40"/>
      <c r="W740" s="40"/>
      <c r="X740" s="79"/>
      <c r="Y740" s="79"/>
      <c r="Z740" s="79"/>
      <c r="AA740" s="98"/>
      <c r="AB740" s="79"/>
      <c r="AC740" s="79"/>
      <c r="AD740" s="79"/>
      <c r="AE740" s="79"/>
    </row>
    <row r="741">
      <c r="A741" s="79"/>
      <c r="B741" s="40"/>
      <c r="C741" s="79"/>
      <c r="D741" s="40"/>
      <c r="E741" s="79"/>
      <c r="F741" s="40"/>
      <c r="G741" s="79"/>
      <c r="H741" s="40"/>
      <c r="I741" s="40"/>
      <c r="J741" s="40"/>
      <c r="K741" s="64"/>
      <c r="L741" s="40"/>
      <c r="M741" s="40"/>
      <c r="N741" s="40"/>
      <c r="O741" s="40"/>
      <c r="P741" s="40"/>
      <c r="Q741" s="40"/>
      <c r="R741" s="40"/>
      <c r="S741" s="40"/>
      <c r="T741" s="40"/>
      <c r="U741" s="40"/>
      <c r="V741" s="40"/>
      <c r="W741" s="40"/>
      <c r="X741" s="79"/>
      <c r="Y741" s="79"/>
      <c r="Z741" s="79"/>
      <c r="AA741" s="98"/>
      <c r="AB741" s="79"/>
      <c r="AC741" s="79"/>
      <c r="AD741" s="79"/>
      <c r="AE741" s="79"/>
    </row>
    <row r="742">
      <c r="A742" s="79"/>
      <c r="B742" s="40"/>
      <c r="C742" s="79"/>
      <c r="D742" s="40"/>
      <c r="E742" s="79"/>
      <c r="F742" s="40"/>
      <c r="G742" s="79"/>
      <c r="H742" s="40"/>
      <c r="I742" s="40"/>
      <c r="J742" s="40"/>
      <c r="K742" s="64"/>
      <c r="L742" s="40"/>
      <c r="M742" s="40"/>
      <c r="N742" s="40"/>
      <c r="O742" s="40"/>
      <c r="P742" s="40"/>
      <c r="Q742" s="40"/>
      <c r="R742" s="40"/>
      <c r="S742" s="40"/>
      <c r="T742" s="40"/>
      <c r="U742" s="40"/>
      <c r="V742" s="40"/>
      <c r="W742" s="40"/>
      <c r="X742" s="79"/>
      <c r="Y742" s="79"/>
      <c r="Z742" s="79"/>
      <c r="AA742" s="98"/>
      <c r="AB742" s="79"/>
      <c r="AC742" s="79"/>
      <c r="AD742" s="79"/>
      <c r="AE742" s="79"/>
    </row>
    <row r="743">
      <c r="A743" s="79"/>
      <c r="B743" s="40"/>
      <c r="C743" s="79"/>
      <c r="D743" s="40"/>
      <c r="E743" s="79"/>
      <c r="F743" s="40"/>
      <c r="G743" s="79"/>
      <c r="H743" s="40"/>
      <c r="I743" s="40"/>
      <c r="J743" s="40"/>
      <c r="K743" s="64"/>
      <c r="L743" s="40"/>
      <c r="M743" s="40"/>
      <c r="N743" s="40"/>
      <c r="O743" s="40"/>
      <c r="P743" s="40"/>
      <c r="Q743" s="40"/>
      <c r="R743" s="40"/>
      <c r="S743" s="40"/>
      <c r="T743" s="40"/>
      <c r="U743" s="40"/>
      <c r="V743" s="40"/>
      <c r="W743" s="40"/>
      <c r="X743" s="79"/>
      <c r="Y743" s="79"/>
      <c r="Z743" s="79"/>
      <c r="AA743" s="98"/>
      <c r="AB743" s="79"/>
      <c r="AC743" s="79"/>
      <c r="AD743" s="79"/>
      <c r="AE743" s="79"/>
    </row>
    <row r="744">
      <c r="A744" s="79"/>
      <c r="B744" s="40"/>
      <c r="C744" s="79"/>
      <c r="D744" s="40"/>
      <c r="E744" s="79"/>
      <c r="F744" s="40"/>
      <c r="G744" s="79"/>
      <c r="H744" s="40"/>
      <c r="I744" s="40"/>
      <c r="J744" s="40"/>
      <c r="K744" s="64"/>
      <c r="L744" s="40"/>
      <c r="M744" s="40"/>
      <c r="N744" s="40"/>
      <c r="O744" s="40"/>
      <c r="P744" s="40"/>
      <c r="Q744" s="40"/>
      <c r="R744" s="40"/>
      <c r="S744" s="40"/>
      <c r="T744" s="40"/>
      <c r="U744" s="40"/>
      <c r="V744" s="40"/>
      <c r="W744" s="40"/>
      <c r="X744" s="79"/>
      <c r="Y744" s="79"/>
      <c r="Z744" s="79"/>
      <c r="AA744" s="98"/>
      <c r="AB744" s="79"/>
      <c r="AC744" s="79"/>
      <c r="AD744" s="79"/>
      <c r="AE744" s="79"/>
    </row>
    <row r="745">
      <c r="A745" s="79"/>
      <c r="B745" s="40"/>
      <c r="C745" s="79"/>
      <c r="D745" s="40"/>
      <c r="E745" s="79"/>
      <c r="F745" s="40"/>
      <c r="G745" s="79"/>
      <c r="H745" s="40"/>
      <c r="I745" s="40"/>
      <c r="J745" s="40"/>
      <c r="K745" s="64"/>
      <c r="L745" s="40"/>
      <c r="M745" s="40"/>
      <c r="N745" s="40"/>
      <c r="O745" s="40"/>
      <c r="P745" s="40"/>
      <c r="Q745" s="40"/>
      <c r="R745" s="40"/>
      <c r="S745" s="40"/>
      <c r="T745" s="40"/>
      <c r="U745" s="40"/>
      <c r="V745" s="40"/>
      <c r="W745" s="40"/>
      <c r="X745" s="79"/>
      <c r="Y745" s="79"/>
      <c r="Z745" s="79"/>
      <c r="AA745" s="98"/>
      <c r="AB745" s="79"/>
      <c r="AC745" s="79"/>
      <c r="AD745" s="79"/>
      <c r="AE745" s="79"/>
    </row>
    <row r="746">
      <c r="A746" s="79"/>
      <c r="B746" s="40"/>
      <c r="C746" s="79"/>
      <c r="D746" s="40"/>
      <c r="E746" s="79"/>
      <c r="F746" s="40"/>
      <c r="G746" s="79"/>
      <c r="H746" s="40"/>
      <c r="I746" s="40"/>
      <c r="J746" s="40"/>
      <c r="K746" s="64"/>
      <c r="L746" s="40"/>
      <c r="M746" s="40"/>
      <c r="N746" s="40"/>
      <c r="O746" s="40"/>
      <c r="P746" s="40"/>
      <c r="Q746" s="40"/>
      <c r="R746" s="40"/>
      <c r="S746" s="40"/>
      <c r="T746" s="40"/>
      <c r="U746" s="40"/>
      <c r="V746" s="40"/>
      <c r="W746" s="40"/>
      <c r="X746" s="79"/>
      <c r="Y746" s="79"/>
      <c r="Z746" s="79"/>
      <c r="AA746" s="98"/>
      <c r="AB746" s="79"/>
      <c r="AC746" s="79"/>
      <c r="AD746" s="79"/>
      <c r="AE746" s="79"/>
    </row>
    <row r="747">
      <c r="A747" s="79"/>
      <c r="B747" s="40"/>
      <c r="C747" s="79"/>
      <c r="D747" s="40"/>
      <c r="E747" s="79"/>
      <c r="F747" s="40"/>
      <c r="G747" s="79"/>
      <c r="H747" s="40"/>
      <c r="I747" s="40"/>
      <c r="J747" s="40"/>
      <c r="K747" s="64"/>
      <c r="L747" s="40"/>
      <c r="M747" s="40"/>
      <c r="N747" s="40"/>
      <c r="O747" s="40"/>
      <c r="P747" s="40"/>
      <c r="Q747" s="40"/>
      <c r="R747" s="40"/>
      <c r="S747" s="40"/>
      <c r="T747" s="40"/>
      <c r="U747" s="40"/>
      <c r="V747" s="40"/>
      <c r="W747" s="40"/>
      <c r="X747" s="79"/>
      <c r="Y747" s="79"/>
      <c r="Z747" s="79"/>
      <c r="AA747" s="98"/>
      <c r="AB747" s="79"/>
      <c r="AC747" s="79"/>
      <c r="AD747" s="79"/>
      <c r="AE747" s="79"/>
    </row>
    <row r="748">
      <c r="A748" s="79"/>
      <c r="B748" s="40"/>
      <c r="C748" s="79"/>
      <c r="D748" s="40"/>
      <c r="E748" s="79"/>
      <c r="F748" s="40"/>
      <c r="G748" s="79"/>
      <c r="H748" s="40"/>
      <c r="I748" s="40"/>
      <c r="J748" s="40"/>
      <c r="K748" s="64"/>
      <c r="L748" s="40"/>
      <c r="M748" s="40"/>
      <c r="N748" s="40"/>
      <c r="O748" s="40"/>
      <c r="P748" s="40"/>
      <c r="Q748" s="40"/>
      <c r="R748" s="40"/>
      <c r="S748" s="40"/>
      <c r="T748" s="40"/>
      <c r="U748" s="40"/>
      <c r="V748" s="40"/>
      <c r="W748" s="40"/>
      <c r="X748" s="79"/>
      <c r="Y748" s="79"/>
      <c r="Z748" s="79"/>
      <c r="AA748" s="98"/>
      <c r="AB748" s="79"/>
      <c r="AC748" s="79"/>
      <c r="AD748" s="79"/>
      <c r="AE748" s="79"/>
    </row>
    <row r="749">
      <c r="A749" s="79"/>
      <c r="B749" s="40"/>
      <c r="C749" s="79"/>
      <c r="D749" s="40"/>
      <c r="E749" s="79"/>
      <c r="F749" s="40"/>
      <c r="G749" s="79"/>
      <c r="H749" s="40"/>
      <c r="I749" s="40"/>
      <c r="J749" s="40"/>
      <c r="K749" s="64"/>
      <c r="L749" s="40"/>
      <c r="M749" s="40"/>
      <c r="N749" s="40"/>
      <c r="O749" s="40"/>
      <c r="P749" s="40"/>
      <c r="Q749" s="40"/>
      <c r="R749" s="40"/>
      <c r="S749" s="40"/>
      <c r="T749" s="40"/>
      <c r="U749" s="40"/>
      <c r="V749" s="40"/>
      <c r="W749" s="40"/>
      <c r="X749" s="79"/>
      <c r="Y749" s="79"/>
      <c r="Z749" s="79"/>
      <c r="AA749" s="98"/>
      <c r="AB749" s="79"/>
      <c r="AC749" s="79"/>
      <c r="AD749" s="79"/>
      <c r="AE749" s="79"/>
    </row>
    <row r="750">
      <c r="A750" s="79"/>
      <c r="B750" s="40"/>
      <c r="C750" s="79"/>
      <c r="D750" s="40"/>
      <c r="E750" s="79"/>
      <c r="F750" s="40"/>
      <c r="G750" s="79"/>
      <c r="H750" s="40"/>
      <c r="I750" s="40"/>
      <c r="J750" s="40"/>
      <c r="K750" s="64"/>
      <c r="L750" s="40"/>
      <c r="M750" s="40"/>
      <c r="N750" s="40"/>
      <c r="O750" s="40"/>
      <c r="P750" s="40"/>
      <c r="Q750" s="40"/>
      <c r="R750" s="40"/>
      <c r="S750" s="40"/>
      <c r="T750" s="40"/>
      <c r="U750" s="40"/>
      <c r="V750" s="40"/>
      <c r="W750" s="40"/>
      <c r="X750" s="79"/>
      <c r="Y750" s="79"/>
      <c r="Z750" s="79"/>
      <c r="AA750" s="98"/>
      <c r="AB750" s="79"/>
      <c r="AC750" s="79"/>
      <c r="AD750" s="79"/>
      <c r="AE750" s="79"/>
    </row>
    <row r="751">
      <c r="A751" s="79"/>
      <c r="B751" s="40"/>
      <c r="C751" s="79"/>
      <c r="D751" s="40"/>
      <c r="E751" s="79"/>
      <c r="F751" s="40"/>
      <c r="G751" s="79"/>
      <c r="H751" s="40"/>
      <c r="I751" s="40"/>
      <c r="J751" s="40"/>
      <c r="K751" s="64"/>
      <c r="L751" s="40"/>
      <c r="M751" s="40"/>
      <c r="N751" s="40"/>
      <c r="O751" s="40"/>
      <c r="P751" s="40"/>
      <c r="Q751" s="40"/>
      <c r="R751" s="40"/>
      <c r="S751" s="40"/>
      <c r="T751" s="40"/>
      <c r="U751" s="40"/>
      <c r="V751" s="40"/>
      <c r="W751" s="40"/>
      <c r="X751" s="79"/>
      <c r="Y751" s="79"/>
      <c r="Z751" s="79"/>
      <c r="AA751" s="98"/>
      <c r="AB751" s="79"/>
      <c r="AC751" s="79"/>
      <c r="AD751" s="79"/>
      <c r="AE751" s="79"/>
    </row>
    <row r="752">
      <c r="A752" s="79"/>
      <c r="B752" s="40"/>
      <c r="C752" s="79"/>
      <c r="D752" s="40"/>
      <c r="E752" s="79"/>
      <c r="F752" s="40"/>
      <c r="G752" s="79"/>
      <c r="H752" s="40"/>
      <c r="I752" s="40"/>
      <c r="J752" s="40"/>
      <c r="K752" s="64"/>
      <c r="L752" s="40"/>
      <c r="M752" s="40"/>
      <c r="N752" s="40"/>
      <c r="O752" s="40"/>
      <c r="P752" s="40"/>
      <c r="Q752" s="40"/>
      <c r="R752" s="40"/>
      <c r="S752" s="40"/>
      <c r="T752" s="40"/>
      <c r="U752" s="40"/>
      <c r="V752" s="40"/>
      <c r="W752" s="40"/>
      <c r="X752" s="79"/>
      <c r="Y752" s="79"/>
      <c r="Z752" s="79"/>
      <c r="AA752" s="98"/>
      <c r="AB752" s="79"/>
      <c r="AC752" s="79"/>
      <c r="AD752" s="79"/>
      <c r="AE752" s="79"/>
    </row>
    <row r="753">
      <c r="A753" s="79"/>
      <c r="B753" s="40"/>
      <c r="C753" s="79"/>
      <c r="D753" s="40"/>
      <c r="E753" s="79"/>
      <c r="F753" s="40"/>
      <c r="G753" s="79"/>
      <c r="H753" s="40"/>
      <c r="I753" s="40"/>
      <c r="J753" s="40"/>
      <c r="K753" s="64"/>
      <c r="L753" s="40"/>
      <c r="M753" s="40"/>
      <c r="N753" s="40"/>
      <c r="O753" s="40"/>
      <c r="P753" s="40"/>
      <c r="Q753" s="40"/>
      <c r="R753" s="40"/>
      <c r="S753" s="40"/>
      <c r="T753" s="40"/>
      <c r="U753" s="40"/>
      <c r="V753" s="40"/>
      <c r="W753" s="40"/>
      <c r="X753" s="79"/>
      <c r="Y753" s="79"/>
      <c r="Z753" s="79"/>
      <c r="AA753" s="98"/>
      <c r="AB753" s="79"/>
      <c r="AC753" s="79"/>
      <c r="AD753" s="79"/>
      <c r="AE753" s="79"/>
    </row>
    <row r="754">
      <c r="A754" s="79"/>
      <c r="B754" s="40"/>
      <c r="C754" s="79"/>
      <c r="D754" s="40"/>
      <c r="E754" s="79"/>
      <c r="F754" s="40"/>
      <c r="G754" s="79"/>
      <c r="H754" s="40"/>
      <c r="I754" s="40"/>
      <c r="J754" s="40"/>
      <c r="K754" s="64"/>
      <c r="L754" s="40"/>
      <c r="M754" s="40"/>
      <c r="N754" s="40"/>
      <c r="O754" s="40"/>
      <c r="P754" s="40"/>
      <c r="Q754" s="40"/>
      <c r="R754" s="40"/>
      <c r="S754" s="40"/>
      <c r="T754" s="40"/>
      <c r="U754" s="40"/>
      <c r="V754" s="40"/>
      <c r="W754" s="40"/>
      <c r="X754" s="79"/>
      <c r="Y754" s="79"/>
      <c r="Z754" s="79"/>
      <c r="AA754" s="98"/>
      <c r="AB754" s="79"/>
      <c r="AC754" s="79"/>
      <c r="AD754" s="79"/>
      <c r="AE754" s="79"/>
    </row>
    <row r="755">
      <c r="A755" s="79"/>
      <c r="B755" s="40"/>
      <c r="C755" s="79"/>
      <c r="D755" s="40"/>
      <c r="E755" s="79"/>
      <c r="F755" s="40"/>
      <c r="G755" s="79"/>
      <c r="H755" s="40"/>
      <c r="I755" s="40"/>
      <c r="J755" s="40"/>
      <c r="K755" s="64"/>
      <c r="L755" s="40"/>
      <c r="M755" s="40"/>
      <c r="N755" s="40"/>
      <c r="O755" s="40"/>
      <c r="P755" s="40"/>
      <c r="Q755" s="40"/>
      <c r="R755" s="40"/>
      <c r="S755" s="40"/>
      <c r="T755" s="40"/>
      <c r="U755" s="40"/>
      <c r="V755" s="40"/>
      <c r="W755" s="40"/>
      <c r="X755" s="79"/>
      <c r="Y755" s="79"/>
      <c r="Z755" s="79"/>
      <c r="AA755" s="98"/>
      <c r="AB755" s="79"/>
      <c r="AC755" s="79"/>
      <c r="AD755" s="79"/>
      <c r="AE755" s="79"/>
    </row>
    <row r="756">
      <c r="A756" s="79"/>
      <c r="B756" s="40"/>
      <c r="C756" s="79"/>
      <c r="D756" s="40"/>
      <c r="E756" s="79"/>
      <c r="F756" s="40"/>
      <c r="G756" s="79"/>
      <c r="H756" s="40"/>
      <c r="I756" s="40"/>
      <c r="J756" s="40"/>
      <c r="K756" s="64"/>
      <c r="L756" s="40"/>
      <c r="M756" s="40"/>
      <c r="N756" s="40"/>
      <c r="O756" s="40"/>
      <c r="P756" s="40"/>
      <c r="Q756" s="40"/>
      <c r="R756" s="40"/>
      <c r="S756" s="40"/>
      <c r="T756" s="40"/>
      <c r="U756" s="40"/>
      <c r="V756" s="40"/>
      <c r="W756" s="40"/>
      <c r="X756" s="79"/>
      <c r="Y756" s="79"/>
      <c r="Z756" s="79"/>
      <c r="AA756" s="98"/>
      <c r="AB756" s="79"/>
      <c r="AC756" s="79"/>
      <c r="AD756" s="79"/>
      <c r="AE756" s="79"/>
    </row>
    <row r="757">
      <c r="A757" s="79"/>
      <c r="B757" s="40"/>
      <c r="C757" s="79"/>
      <c r="D757" s="40"/>
      <c r="E757" s="79"/>
      <c r="F757" s="40"/>
      <c r="G757" s="79"/>
      <c r="H757" s="40"/>
      <c r="I757" s="40"/>
      <c r="J757" s="40"/>
      <c r="K757" s="64"/>
      <c r="L757" s="40"/>
      <c r="M757" s="40"/>
      <c r="N757" s="40"/>
      <c r="O757" s="40"/>
      <c r="P757" s="40"/>
      <c r="Q757" s="40"/>
      <c r="R757" s="40"/>
      <c r="S757" s="40"/>
      <c r="T757" s="40"/>
      <c r="U757" s="40"/>
      <c r="V757" s="40"/>
      <c r="W757" s="40"/>
      <c r="X757" s="79"/>
      <c r="Y757" s="79"/>
      <c r="Z757" s="79"/>
      <c r="AA757" s="98"/>
      <c r="AB757" s="79"/>
      <c r="AC757" s="79"/>
      <c r="AD757" s="79"/>
      <c r="AE757" s="79"/>
    </row>
    <row r="758">
      <c r="A758" s="79"/>
      <c r="B758" s="40"/>
      <c r="C758" s="79"/>
      <c r="D758" s="40"/>
      <c r="E758" s="79"/>
      <c r="F758" s="40"/>
      <c r="G758" s="79"/>
      <c r="H758" s="40"/>
      <c r="I758" s="40"/>
      <c r="J758" s="40"/>
      <c r="K758" s="64"/>
      <c r="L758" s="40"/>
      <c r="M758" s="40"/>
      <c r="N758" s="40"/>
      <c r="O758" s="40"/>
      <c r="P758" s="40"/>
      <c r="Q758" s="40"/>
      <c r="R758" s="40"/>
      <c r="S758" s="40"/>
      <c r="T758" s="40"/>
      <c r="U758" s="40"/>
      <c r="V758" s="40"/>
      <c r="W758" s="40"/>
      <c r="X758" s="79"/>
      <c r="Y758" s="79"/>
      <c r="Z758" s="79"/>
      <c r="AA758" s="98"/>
      <c r="AB758" s="79"/>
      <c r="AC758" s="79"/>
      <c r="AD758" s="79"/>
      <c r="AE758" s="79"/>
    </row>
    <row r="759">
      <c r="A759" s="79"/>
      <c r="B759" s="40"/>
      <c r="C759" s="79"/>
      <c r="D759" s="40"/>
      <c r="E759" s="79"/>
      <c r="F759" s="40"/>
      <c r="G759" s="79"/>
      <c r="H759" s="40"/>
      <c r="I759" s="40"/>
      <c r="J759" s="40"/>
      <c r="K759" s="64"/>
      <c r="L759" s="40"/>
      <c r="M759" s="40"/>
      <c r="N759" s="40"/>
      <c r="O759" s="40"/>
      <c r="P759" s="40"/>
      <c r="Q759" s="40"/>
      <c r="R759" s="40"/>
      <c r="S759" s="40"/>
      <c r="T759" s="40"/>
      <c r="U759" s="40"/>
      <c r="V759" s="40"/>
      <c r="W759" s="40"/>
      <c r="X759" s="79"/>
      <c r="Y759" s="79"/>
      <c r="Z759" s="79"/>
      <c r="AA759" s="98"/>
      <c r="AB759" s="79"/>
      <c r="AC759" s="79"/>
      <c r="AD759" s="79"/>
      <c r="AE759" s="79"/>
    </row>
    <row r="760">
      <c r="A760" s="79"/>
      <c r="B760" s="40"/>
      <c r="C760" s="79"/>
      <c r="D760" s="40"/>
      <c r="E760" s="79"/>
      <c r="F760" s="40"/>
      <c r="G760" s="79"/>
      <c r="H760" s="40"/>
      <c r="I760" s="40"/>
      <c r="J760" s="40"/>
      <c r="K760" s="64"/>
      <c r="L760" s="40"/>
      <c r="M760" s="40"/>
      <c r="N760" s="40"/>
      <c r="O760" s="40"/>
      <c r="P760" s="40"/>
      <c r="Q760" s="40"/>
      <c r="R760" s="40"/>
      <c r="S760" s="40"/>
      <c r="T760" s="40"/>
      <c r="U760" s="40"/>
      <c r="V760" s="40"/>
      <c r="W760" s="40"/>
      <c r="X760" s="79"/>
      <c r="Y760" s="79"/>
      <c r="Z760" s="79"/>
      <c r="AA760" s="98"/>
      <c r="AB760" s="79"/>
      <c r="AC760" s="79"/>
      <c r="AD760" s="79"/>
      <c r="AE760" s="79"/>
    </row>
    <row r="761">
      <c r="A761" s="79"/>
      <c r="B761" s="40"/>
      <c r="C761" s="79"/>
      <c r="D761" s="40"/>
      <c r="E761" s="79"/>
      <c r="F761" s="40"/>
      <c r="G761" s="79"/>
      <c r="H761" s="40"/>
      <c r="I761" s="40"/>
      <c r="J761" s="40"/>
      <c r="K761" s="64"/>
      <c r="L761" s="40"/>
      <c r="M761" s="40"/>
      <c r="N761" s="40"/>
      <c r="O761" s="40"/>
      <c r="P761" s="40"/>
      <c r="Q761" s="40"/>
      <c r="R761" s="40"/>
      <c r="S761" s="40"/>
      <c r="T761" s="40"/>
      <c r="U761" s="40"/>
      <c r="V761" s="40"/>
      <c r="W761" s="40"/>
      <c r="X761" s="79"/>
      <c r="Y761" s="79"/>
      <c r="Z761" s="79"/>
      <c r="AA761" s="98"/>
      <c r="AB761" s="79"/>
      <c r="AC761" s="79"/>
      <c r="AD761" s="79"/>
      <c r="AE761" s="79"/>
    </row>
    <row r="762">
      <c r="A762" s="79"/>
      <c r="B762" s="40"/>
      <c r="C762" s="79"/>
      <c r="D762" s="40"/>
      <c r="E762" s="79"/>
      <c r="F762" s="40"/>
      <c r="G762" s="79"/>
      <c r="H762" s="40"/>
      <c r="I762" s="40"/>
      <c r="J762" s="40"/>
      <c r="K762" s="64"/>
      <c r="L762" s="40"/>
      <c r="M762" s="40"/>
      <c r="N762" s="40"/>
      <c r="O762" s="40"/>
      <c r="P762" s="40"/>
      <c r="Q762" s="40"/>
      <c r="R762" s="40"/>
      <c r="S762" s="40"/>
      <c r="T762" s="40"/>
      <c r="U762" s="40"/>
      <c r="V762" s="40"/>
      <c r="W762" s="40"/>
      <c r="X762" s="79"/>
      <c r="Y762" s="79"/>
      <c r="Z762" s="79"/>
      <c r="AA762" s="98"/>
      <c r="AB762" s="79"/>
      <c r="AC762" s="79"/>
      <c r="AD762" s="79"/>
      <c r="AE762" s="79"/>
    </row>
    <row r="763">
      <c r="A763" s="79"/>
      <c r="B763" s="40"/>
      <c r="C763" s="79"/>
      <c r="D763" s="40"/>
      <c r="E763" s="79"/>
      <c r="F763" s="40"/>
      <c r="G763" s="79"/>
      <c r="H763" s="40"/>
      <c r="I763" s="40"/>
      <c r="J763" s="40"/>
      <c r="K763" s="64"/>
      <c r="L763" s="40"/>
      <c r="M763" s="40"/>
      <c r="N763" s="40"/>
      <c r="O763" s="40"/>
      <c r="P763" s="40"/>
      <c r="Q763" s="40"/>
      <c r="R763" s="40"/>
      <c r="S763" s="40"/>
      <c r="T763" s="40"/>
      <c r="U763" s="40"/>
      <c r="V763" s="40"/>
      <c r="W763" s="40"/>
      <c r="X763" s="79"/>
      <c r="Y763" s="79"/>
      <c r="Z763" s="79"/>
      <c r="AA763" s="98"/>
      <c r="AB763" s="79"/>
      <c r="AC763" s="79"/>
      <c r="AD763" s="79"/>
      <c r="AE763" s="79"/>
    </row>
    <row r="764">
      <c r="A764" s="79"/>
      <c r="B764" s="40"/>
      <c r="C764" s="79"/>
      <c r="D764" s="40"/>
      <c r="E764" s="79"/>
      <c r="F764" s="40"/>
      <c r="G764" s="79"/>
      <c r="H764" s="40"/>
      <c r="I764" s="40"/>
      <c r="J764" s="40"/>
      <c r="K764" s="64"/>
      <c r="L764" s="40"/>
      <c r="M764" s="40"/>
      <c r="N764" s="40"/>
      <c r="O764" s="40"/>
      <c r="P764" s="40"/>
      <c r="Q764" s="40"/>
      <c r="R764" s="40"/>
      <c r="S764" s="40"/>
      <c r="T764" s="40"/>
      <c r="U764" s="40"/>
      <c r="V764" s="40"/>
      <c r="W764" s="40"/>
      <c r="X764" s="79"/>
      <c r="Y764" s="79"/>
      <c r="Z764" s="79"/>
      <c r="AA764" s="98"/>
      <c r="AB764" s="79"/>
      <c r="AC764" s="79"/>
      <c r="AD764" s="79"/>
      <c r="AE764" s="79"/>
    </row>
    <row r="765">
      <c r="A765" s="79"/>
      <c r="B765" s="40"/>
      <c r="C765" s="79"/>
      <c r="D765" s="40"/>
      <c r="E765" s="79"/>
      <c r="F765" s="40"/>
      <c r="G765" s="79"/>
      <c r="H765" s="40"/>
      <c r="I765" s="40"/>
      <c r="J765" s="40"/>
      <c r="K765" s="64"/>
      <c r="L765" s="40"/>
      <c r="M765" s="40"/>
      <c r="N765" s="40"/>
      <c r="O765" s="40"/>
      <c r="P765" s="40"/>
      <c r="Q765" s="40"/>
      <c r="R765" s="40"/>
      <c r="S765" s="40"/>
      <c r="T765" s="40"/>
      <c r="U765" s="40"/>
      <c r="V765" s="40"/>
      <c r="W765" s="40"/>
      <c r="X765" s="79"/>
      <c r="Y765" s="79"/>
      <c r="Z765" s="79"/>
      <c r="AA765" s="98"/>
      <c r="AB765" s="79"/>
      <c r="AC765" s="79"/>
      <c r="AD765" s="79"/>
      <c r="AE765" s="79"/>
    </row>
    <row r="766">
      <c r="A766" s="79"/>
      <c r="B766" s="40"/>
      <c r="C766" s="79"/>
      <c r="D766" s="40"/>
      <c r="E766" s="79"/>
      <c r="F766" s="40"/>
      <c r="G766" s="79"/>
      <c r="H766" s="40"/>
      <c r="I766" s="40"/>
      <c r="J766" s="40"/>
      <c r="K766" s="64"/>
      <c r="L766" s="40"/>
      <c r="M766" s="40"/>
      <c r="N766" s="40"/>
      <c r="O766" s="40"/>
      <c r="P766" s="40"/>
      <c r="Q766" s="40"/>
      <c r="R766" s="40"/>
      <c r="S766" s="40"/>
      <c r="T766" s="40"/>
      <c r="U766" s="40"/>
      <c r="V766" s="40"/>
      <c r="W766" s="40"/>
      <c r="X766" s="79"/>
      <c r="Y766" s="79"/>
      <c r="Z766" s="79"/>
      <c r="AA766" s="98"/>
      <c r="AB766" s="79"/>
      <c r="AC766" s="79"/>
      <c r="AD766" s="79"/>
      <c r="AE766" s="79"/>
    </row>
    <row r="767">
      <c r="A767" s="79"/>
      <c r="B767" s="40"/>
      <c r="C767" s="79"/>
      <c r="D767" s="40"/>
      <c r="E767" s="79"/>
      <c r="F767" s="40"/>
      <c r="G767" s="79"/>
      <c r="H767" s="40"/>
      <c r="I767" s="40"/>
      <c r="J767" s="40"/>
      <c r="K767" s="64"/>
      <c r="L767" s="40"/>
      <c r="M767" s="40"/>
      <c r="N767" s="40"/>
      <c r="O767" s="40"/>
      <c r="P767" s="40"/>
      <c r="Q767" s="40"/>
      <c r="R767" s="40"/>
      <c r="S767" s="40"/>
      <c r="T767" s="40"/>
      <c r="U767" s="40"/>
      <c r="V767" s="40"/>
      <c r="W767" s="40"/>
      <c r="X767" s="79"/>
      <c r="Y767" s="79"/>
      <c r="Z767" s="79"/>
      <c r="AA767" s="98"/>
      <c r="AB767" s="79"/>
      <c r="AC767" s="79"/>
      <c r="AD767" s="79"/>
      <c r="AE767" s="79"/>
    </row>
    <row r="768">
      <c r="A768" s="79"/>
      <c r="B768" s="40"/>
      <c r="C768" s="79"/>
      <c r="D768" s="40"/>
      <c r="E768" s="79"/>
      <c r="F768" s="40"/>
      <c r="G768" s="79"/>
      <c r="H768" s="40"/>
      <c r="I768" s="40"/>
      <c r="J768" s="40"/>
      <c r="K768" s="64"/>
      <c r="L768" s="40"/>
      <c r="M768" s="40"/>
      <c r="N768" s="40"/>
      <c r="O768" s="40"/>
      <c r="P768" s="40"/>
      <c r="Q768" s="40"/>
      <c r="R768" s="40"/>
      <c r="S768" s="40"/>
      <c r="T768" s="40"/>
      <c r="U768" s="40"/>
      <c r="V768" s="40"/>
      <c r="W768" s="40"/>
      <c r="X768" s="79"/>
      <c r="Y768" s="79"/>
      <c r="Z768" s="79"/>
      <c r="AA768" s="98"/>
      <c r="AB768" s="79"/>
      <c r="AC768" s="79"/>
      <c r="AD768" s="79"/>
      <c r="AE768" s="79"/>
    </row>
    <row r="769">
      <c r="A769" s="79"/>
      <c r="B769" s="40"/>
      <c r="C769" s="79"/>
      <c r="D769" s="40"/>
      <c r="E769" s="79"/>
      <c r="F769" s="40"/>
      <c r="G769" s="79"/>
      <c r="H769" s="40"/>
      <c r="I769" s="40"/>
      <c r="J769" s="40"/>
      <c r="K769" s="64"/>
      <c r="L769" s="40"/>
      <c r="M769" s="40"/>
      <c r="N769" s="40"/>
      <c r="O769" s="40"/>
      <c r="P769" s="40"/>
      <c r="Q769" s="40"/>
      <c r="R769" s="40"/>
      <c r="S769" s="40"/>
      <c r="T769" s="40"/>
      <c r="U769" s="40"/>
      <c r="V769" s="40"/>
      <c r="W769" s="40"/>
      <c r="X769" s="79"/>
      <c r="Y769" s="79"/>
      <c r="Z769" s="79"/>
      <c r="AA769" s="98"/>
      <c r="AB769" s="79"/>
      <c r="AC769" s="79"/>
      <c r="AD769" s="79"/>
      <c r="AE769" s="79"/>
    </row>
    <row r="770">
      <c r="A770" s="79"/>
      <c r="B770" s="40"/>
      <c r="C770" s="79"/>
      <c r="D770" s="40"/>
      <c r="E770" s="79"/>
      <c r="F770" s="40"/>
      <c r="G770" s="79"/>
      <c r="H770" s="40"/>
      <c r="I770" s="40"/>
      <c r="J770" s="40"/>
      <c r="K770" s="64"/>
      <c r="L770" s="40"/>
      <c r="M770" s="40"/>
      <c r="N770" s="40"/>
      <c r="O770" s="40"/>
      <c r="P770" s="40"/>
      <c r="Q770" s="40"/>
      <c r="R770" s="40"/>
      <c r="S770" s="40"/>
      <c r="T770" s="40"/>
      <c r="U770" s="40"/>
      <c r="V770" s="40"/>
      <c r="W770" s="40"/>
      <c r="X770" s="79"/>
      <c r="Y770" s="79"/>
      <c r="Z770" s="79"/>
      <c r="AA770" s="98"/>
      <c r="AB770" s="79"/>
      <c r="AC770" s="79"/>
      <c r="AD770" s="79"/>
      <c r="AE770" s="79"/>
    </row>
    <row r="771">
      <c r="A771" s="79"/>
      <c r="B771" s="40"/>
      <c r="C771" s="79"/>
      <c r="D771" s="40"/>
      <c r="E771" s="79"/>
      <c r="F771" s="40"/>
      <c r="G771" s="79"/>
      <c r="H771" s="40"/>
      <c r="I771" s="40"/>
      <c r="J771" s="40"/>
      <c r="K771" s="64"/>
      <c r="L771" s="40"/>
      <c r="M771" s="40"/>
      <c r="N771" s="40"/>
      <c r="O771" s="40"/>
      <c r="P771" s="40"/>
      <c r="Q771" s="40"/>
      <c r="R771" s="40"/>
      <c r="S771" s="40"/>
      <c r="T771" s="40"/>
      <c r="U771" s="40"/>
      <c r="V771" s="40"/>
      <c r="W771" s="40"/>
      <c r="X771" s="79"/>
      <c r="Y771" s="79"/>
      <c r="Z771" s="79"/>
      <c r="AA771" s="98"/>
      <c r="AB771" s="79"/>
      <c r="AC771" s="79"/>
      <c r="AD771" s="79"/>
      <c r="AE771" s="79"/>
    </row>
    <row r="772">
      <c r="A772" s="79"/>
      <c r="B772" s="40"/>
      <c r="C772" s="79"/>
      <c r="D772" s="40"/>
      <c r="E772" s="79"/>
      <c r="F772" s="40"/>
      <c r="G772" s="79"/>
      <c r="H772" s="40"/>
      <c r="I772" s="40"/>
      <c r="J772" s="40"/>
      <c r="K772" s="64"/>
      <c r="L772" s="40"/>
      <c r="M772" s="40"/>
      <c r="N772" s="40"/>
      <c r="O772" s="40"/>
      <c r="P772" s="40"/>
      <c r="Q772" s="40"/>
      <c r="R772" s="40"/>
      <c r="S772" s="40"/>
      <c r="T772" s="40"/>
      <c r="U772" s="40"/>
      <c r="V772" s="40"/>
      <c r="W772" s="40"/>
      <c r="X772" s="79"/>
      <c r="Y772" s="79"/>
      <c r="Z772" s="79"/>
      <c r="AA772" s="98"/>
      <c r="AB772" s="79"/>
      <c r="AC772" s="79"/>
      <c r="AD772" s="79"/>
      <c r="AE772" s="79"/>
    </row>
    <row r="773">
      <c r="A773" s="79"/>
      <c r="B773" s="40"/>
      <c r="C773" s="79"/>
      <c r="D773" s="40"/>
      <c r="E773" s="79"/>
      <c r="F773" s="40"/>
      <c r="G773" s="79"/>
      <c r="H773" s="40"/>
      <c r="I773" s="40"/>
      <c r="J773" s="40"/>
      <c r="K773" s="64"/>
      <c r="L773" s="40"/>
      <c r="M773" s="40"/>
      <c r="N773" s="40"/>
      <c r="O773" s="40"/>
      <c r="P773" s="40"/>
      <c r="Q773" s="40"/>
      <c r="R773" s="40"/>
      <c r="S773" s="40"/>
      <c r="T773" s="40"/>
      <c r="U773" s="40"/>
      <c r="V773" s="40"/>
      <c r="W773" s="40"/>
      <c r="X773" s="79"/>
      <c r="Y773" s="79"/>
      <c r="Z773" s="79"/>
      <c r="AA773" s="98"/>
      <c r="AB773" s="79"/>
      <c r="AC773" s="79"/>
      <c r="AD773" s="79"/>
      <c r="AE773" s="79"/>
    </row>
    <row r="774">
      <c r="A774" s="79"/>
      <c r="B774" s="40"/>
      <c r="C774" s="79"/>
      <c r="D774" s="40"/>
      <c r="E774" s="79"/>
      <c r="F774" s="40"/>
      <c r="G774" s="79"/>
      <c r="H774" s="40"/>
      <c r="I774" s="40"/>
      <c r="J774" s="40"/>
      <c r="K774" s="64"/>
      <c r="L774" s="40"/>
      <c r="M774" s="40"/>
      <c r="N774" s="40"/>
      <c r="O774" s="40"/>
      <c r="P774" s="40"/>
      <c r="Q774" s="40"/>
      <c r="R774" s="40"/>
      <c r="S774" s="40"/>
      <c r="T774" s="40"/>
      <c r="U774" s="40"/>
      <c r="V774" s="40"/>
      <c r="W774" s="40"/>
      <c r="X774" s="79"/>
      <c r="Y774" s="79"/>
      <c r="Z774" s="79"/>
      <c r="AA774" s="98"/>
      <c r="AB774" s="79"/>
      <c r="AC774" s="79"/>
      <c r="AD774" s="79"/>
      <c r="AE774" s="79"/>
    </row>
    <row r="775">
      <c r="A775" s="79"/>
      <c r="B775" s="40"/>
      <c r="C775" s="79"/>
      <c r="D775" s="40"/>
      <c r="E775" s="79"/>
      <c r="F775" s="40"/>
      <c r="G775" s="79"/>
      <c r="H775" s="40"/>
      <c r="I775" s="40"/>
      <c r="J775" s="40"/>
      <c r="K775" s="64"/>
      <c r="L775" s="40"/>
      <c r="M775" s="40"/>
      <c r="N775" s="40"/>
      <c r="O775" s="40"/>
      <c r="P775" s="40"/>
      <c r="Q775" s="40"/>
      <c r="R775" s="40"/>
      <c r="S775" s="40"/>
      <c r="T775" s="40"/>
      <c r="U775" s="40"/>
      <c r="V775" s="40"/>
      <c r="W775" s="40"/>
      <c r="X775" s="79"/>
      <c r="Y775" s="79"/>
      <c r="Z775" s="79"/>
      <c r="AA775" s="98"/>
      <c r="AB775" s="79"/>
      <c r="AC775" s="79"/>
      <c r="AD775" s="79"/>
      <c r="AE775" s="79"/>
    </row>
    <row r="776">
      <c r="A776" s="79"/>
      <c r="B776" s="40"/>
      <c r="C776" s="79"/>
      <c r="D776" s="40"/>
      <c r="E776" s="79"/>
      <c r="F776" s="40"/>
      <c r="G776" s="79"/>
      <c r="H776" s="40"/>
      <c r="I776" s="40"/>
      <c r="J776" s="40"/>
      <c r="K776" s="64"/>
      <c r="L776" s="40"/>
      <c r="M776" s="40"/>
      <c r="N776" s="40"/>
      <c r="O776" s="40"/>
      <c r="P776" s="40"/>
      <c r="Q776" s="40"/>
      <c r="R776" s="40"/>
      <c r="S776" s="40"/>
      <c r="T776" s="40"/>
      <c r="U776" s="40"/>
      <c r="V776" s="40"/>
      <c r="W776" s="40"/>
      <c r="X776" s="79"/>
      <c r="Y776" s="79"/>
      <c r="Z776" s="79"/>
      <c r="AA776" s="98"/>
      <c r="AB776" s="79"/>
      <c r="AC776" s="79"/>
      <c r="AD776" s="79"/>
      <c r="AE776" s="79"/>
    </row>
    <row r="777">
      <c r="A777" s="79"/>
      <c r="B777" s="40"/>
      <c r="C777" s="79"/>
      <c r="D777" s="40"/>
      <c r="E777" s="79"/>
      <c r="F777" s="40"/>
      <c r="G777" s="79"/>
      <c r="H777" s="40"/>
      <c r="I777" s="40"/>
      <c r="J777" s="40"/>
      <c r="K777" s="64"/>
      <c r="L777" s="40"/>
      <c r="M777" s="40"/>
      <c r="N777" s="40"/>
      <c r="O777" s="40"/>
      <c r="P777" s="40"/>
      <c r="Q777" s="40"/>
      <c r="R777" s="40"/>
      <c r="S777" s="40"/>
      <c r="T777" s="40"/>
      <c r="U777" s="40"/>
      <c r="V777" s="40"/>
      <c r="W777" s="40"/>
      <c r="X777" s="79"/>
      <c r="Y777" s="79"/>
      <c r="Z777" s="79"/>
      <c r="AA777" s="98"/>
      <c r="AB777" s="79"/>
      <c r="AC777" s="79"/>
      <c r="AD777" s="79"/>
      <c r="AE777" s="79"/>
    </row>
    <row r="778">
      <c r="A778" s="79"/>
      <c r="B778" s="40"/>
      <c r="C778" s="79"/>
      <c r="D778" s="40"/>
      <c r="E778" s="79"/>
      <c r="F778" s="40"/>
      <c r="G778" s="79"/>
      <c r="H778" s="40"/>
      <c r="I778" s="40"/>
      <c r="J778" s="40"/>
      <c r="K778" s="64"/>
      <c r="L778" s="40"/>
      <c r="M778" s="40"/>
      <c r="N778" s="40"/>
      <c r="O778" s="40"/>
      <c r="P778" s="40"/>
      <c r="Q778" s="40"/>
      <c r="R778" s="40"/>
      <c r="S778" s="40"/>
      <c r="T778" s="40"/>
      <c r="U778" s="40"/>
      <c r="V778" s="40"/>
      <c r="W778" s="40"/>
      <c r="X778" s="79"/>
      <c r="Y778" s="79"/>
      <c r="Z778" s="79"/>
      <c r="AA778" s="98"/>
      <c r="AB778" s="79"/>
      <c r="AC778" s="79"/>
      <c r="AD778" s="79"/>
      <c r="AE778" s="79"/>
    </row>
    <row r="779">
      <c r="A779" s="79"/>
      <c r="B779" s="40"/>
      <c r="C779" s="79"/>
      <c r="D779" s="40"/>
      <c r="E779" s="79"/>
      <c r="F779" s="40"/>
      <c r="G779" s="79"/>
      <c r="H779" s="40"/>
      <c r="I779" s="40"/>
      <c r="J779" s="40"/>
      <c r="K779" s="64"/>
      <c r="L779" s="40"/>
      <c r="M779" s="40"/>
      <c r="N779" s="40"/>
      <c r="O779" s="40"/>
      <c r="P779" s="40"/>
      <c r="Q779" s="40"/>
      <c r="R779" s="40"/>
      <c r="S779" s="40"/>
      <c r="T779" s="40"/>
      <c r="U779" s="40"/>
      <c r="V779" s="40"/>
      <c r="W779" s="40"/>
      <c r="X779" s="79"/>
      <c r="Y779" s="79"/>
      <c r="Z779" s="79"/>
      <c r="AA779" s="98"/>
      <c r="AB779" s="79"/>
      <c r="AC779" s="79"/>
      <c r="AD779" s="79"/>
      <c r="AE779" s="79"/>
    </row>
    <row r="780">
      <c r="A780" s="79"/>
      <c r="B780" s="40"/>
      <c r="C780" s="79"/>
      <c r="D780" s="40"/>
      <c r="E780" s="79"/>
      <c r="F780" s="40"/>
      <c r="G780" s="79"/>
      <c r="H780" s="40"/>
      <c r="I780" s="40"/>
      <c r="J780" s="40"/>
      <c r="K780" s="64"/>
      <c r="L780" s="40"/>
      <c r="M780" s="40"/>
      <c r="N780" s="40"/>
      <c r="O780" s="40"/>
      <c r="P780" s="40"/>
      <c r="Q780" s="40"/>
      <c r="R780" s="40"/>
      <c r="S780" s="40"/>
      <c r="T780" s="40"/>
      <c r="U780" s="40"/>
      <c r="V780" s="40"/>
      <c r="W780" s="40"/>
      <c r="X780" s="79"/>
      <c r="Y780" s="79"/>
      <c r="Z780" s="79"/>
      <c r="AA780" s="98"/>
      <c r="AB780" s="79"/>
      <c r="AC780" s="79"/>
      <c r="AD780" s="79"/>
      <c r="AE780" s="79"/>
    </row>
    <row r="781">
      <c r="A781" s="79"/>
      <c r="B781" s="40"/>
      <c r="C781" s="79"/>
      <c r="D781" s="40"/>
      <c r="E781" s="79"/>
      <c r="F781" s="40"/>
      <c r="G781" s="79"/>
      <c r="H781" s="40"/>
      <c r="I781" s="40"/>
      <c r="J781" s="40"/>
      <c r="K781" s="64"/>
      <c r="L781" s="40"/>
      <c r="M781" s="40"/>
      <c r="N781" s="40"/>
      <c r="O781" s="40"/>
      <c r="P781" s="40"/>
      <c r="Q781" s="40"/>
      <c r="R781" s="40"/>
      <c r="S781" s="40"/>
      <c r="T781" s="40"/>
      <c r="U781" s="40"/>
      <c r="V781" s="40"/>
      <c r="W781" s="40"/>
      <c r="X781" s="79"/>
      <c r="Y781" s="79"/>
      <c r="Z781" s="79"/>
      <c r="AA781" s="98"/>
      <c r="AB781" s="79"/>
      <c r="AC781" s="79"/>
      <c r="AD781" s="79"/>
      <c r="AE781" s="79"/>
    </row>
    <row r="782">
      <c r="A782" s="79"/>
      <c r="B782" s="40"/>
      <c r="C782" s="79"/>
      <c r="D782" s="40"/>
      <c r="E782" s="79"/>
      <c r="F782" s="40"/>
      <c r="G782" s="79"/>
      <c r="H782" s="40"/>
      <c r="I782" s="40"/>
      <c r="J782" s="40"/>
      <c r="K782" s="64"/>
      <c r="L782" s="40"/>
      <c r="M782" s="40"/>
      <c r="N782" s="40"/>
      <c r="O782" s="40"/>
      <c r="P782" s="40"/>
      <c r="Q782" s="40"/>
      <c r="R782" s="40"/>
      <c r="S782" s="40"/>
      <c r="T782" s="40"/>
      <c r="U782" s="40"/>
      <c r="V782" s="40"/>
      <c r="W782" s="40"/>
      <c r="X782" s="79"/>
      <c r="Y782" s="79"/>
      <c r="Z782" s="79"/>
      <c r="AA782" s="98"/>
      <c r="AB782" s="79"/>
      <c r="AC782" s="79"/>
      <c r="AD782" s="79"/>
      <c r="AE782" s="79"/>
    </row>
    <row r="783">
      <c r="A783" s="79"/>
      <c r="B783" s="40"/>
      <c r="C783" s="79"/>
      <c r="D783" s="40"/>
      <c r="E783" s="79"/>
      <c r="F783" s="40"/>
      <c r="G783" s="79"/>
      <c r="H783" s="40"/>
      <c r="I783" s="40"/>
      <c r="J783" s="40"/>
      <c r="K783" s="64"/>
      <c r="L783" s="40"/>
      <c r="M783" s="40"/>
      <c r="N783" s="40"/>
      <c r="O783" s="40"/>
      <c r="P783" s="40"/>
      <c r="Q783" s="40"/>
      <c r="R783" s="40"/>
      <c r="S783" s="40"/>
      <c r="T783" s="40"/>
      <c r="U783" s="40"/>
      <c r="V783" s="40"/>
      <c r="W783" s="40"/>
      <c r="X783" s="79"/>
      <c r="Y783" s="79"/>
      <c r="Z783" s="79"/>
      <c r="AA783" s="98"/>
      <c r="AB783" s="79"/>
      <c r="AC783" s="79"/>
      <c r="AD783" s="79"/>
      <c r="AE783" s="79"/>
    </row>
    <row r="784">
      <c r="A784" s="79"/>
      <c r="B784" s="40"/>
      <c r="C784" s="79"/>
      <c r="D784" s="40"/>
      <c r="E784" s="79"/>
      <c r="F784" s="40"/>
      <c r="G784" s="79"/>
      <c r="H784" s="40"/>
      <c r="I784" s="40"/>
      <c r="J784" s="40"/>
      <c r="K784" s="64"/>
      <c r="L784" s="40"/>
      <c r="M784" s="40"/>
      <c r="N784" s="40"/>
      <c r="O784" s="40"/>
      <c r="P784" s="40"/>
      <c r="Q784" s="40"/>
      <c r="R784" s="40"/>
      <c r="S784" s="40"/>
      <c r="T784" s="40"/>
      <c r="U784" s="40"/>
      <c r="V784" s="40"/>
      <c r="W784" s="40"/>
      <c r="X784" s="79"/>
      <c r="Y784" s="79"/>
      <c r="Z784" s="79"/>
      <c r="AA784" s="98"/>
      <c r="AB784" s="79"/>
      <c r="AC784" s="79"/>
      <c r="AD784" s="79"/>
      <c r="AE784" s="79"/>
    </row>
    <row r="785">
      <c r="A785" s="79"/>
      <c r="B785" s="40"/>
      <c r="C785" s="79"/>
      <c r="D785" s="40"/>
      <c r="E785" s="79"/>
      <c r="F785" s="40"/>
      <c r="G785" s="79"/>
      <c r="H785" s="40"/>
      <c r="I785" s="40"/>
      <c r="J785" s="40"/>
      <c r="K785" s="64"/>
      <c r="L785" s="40"/>
      <c r="M785" s="40"/>
      <c r="N785" s="40"/>
      <c r="O785" s="40"/>
      <c r="P785" s="40"/>
      <c r="Q785" s="40"/>
      <c r="R785" s="40"/>
      <c r="S785" s="40"/>
      <c r="T785" s="40"/>
      <c r="U785" s="40"/>
      <c r="V785" s="40"/>
      <c r="W785" s="40"/>
      <c r="X785" s="79"/>
      <c r="Y785" s="79"/>
      <c r="Z785" s="79"/>
      <c r="AA785" s="98"/>
      <c r="AB785" s="79"/>
      <c r="AC785" s="79"/>
      <c r="AD785" s="79"/>
      <c r="AE785" s="79"/>
    </row>
    <row r="786">
      <c r="A786" s="79"/>
      <c r="B786" s="40"/>
      <c r="C786" s="79"/>
      <c r="D786" s="40"/>
      <c r="E786" s="79"/>
      <c r="F786" s="40"/>
      <c r="G786" s="79"/>
      <c r="H786" s="40"/>
      <c r="I786" s="40"/>
      <c r="J786" s="40"/>
      <c r="K786" s="64"/>
      <c r="L786" s="40"/>
      <c r="M786" s="40"/>
      <c r="N786" s="40"/>
      <c r="O786" s="40"/>
      <c r="P786" s="40"/>
      <c r="Q786" s="40"/>
      <c r="R786" s="40"/>
      <c r="S786" s="40"/>
      <c r="T786" s="40"/>
      <c r="U786" s="40"/>
      <c r="V786" s="40"/>
      <c r="W786" s="40"/>
      <c r="X786" s="79"/>
      <c r="Y786" s="79"/>
      <c r="Z786" s="79"/>
      <c r="AA786" s="98"/>
      <c r="AB786" s="79"/>
      <c r="AC786" s="79"/>
      <c r="AD786" s="79"/>
      <c r="AE786" s="79"/>
    </row>
    <row r="787">
      <c r="A787" s="79"/>
      <c r="B787" s="40"/>
      <c r="C787" s="79"/>
      <c r="D787" s="40"/>
      <c r="E787" s="79"/>
      <c r="F787" s="40"/>
      <c r="G787" s="79"/>
      <c r="H787" s="40"/>
      <c r="I787" s="40"/>
      <c r="J787" s="40"/>
      <c r="K787" s="64"/>
      <c r="L787" s="40"/>
      <c r="M787" s="40"/>
      <c r="N787" s="40"/>
      <c r="O787" s="40"/>
      <c r="P787" s="40"/>
      <c r="Q787" s="40"/>
      <c r="R787" s="40"/>
      <c r="S787" s="40"/>
      <c r="T787" s="40"/>
      <c r="U787" s="40"/>
      <c r="V787" s="40"/>
      <c r="W787" s="40"/>
      <c r="X787" s="79"/>
      <c r="Y787" s="79"/>
      <c r="Z787" s="79"/>
      <c r="AA787" s="98"/>
      <c r="AB787" s="79"/>
      <c r="AC787" s="79"/>
      <c r="AD787" s="79"/>
      <c r="AE787" s="79"/>
    </row>
    <row r="788">
      <c r="A788" s="79"/>
      <c r="B788" s="40"/>
      <c r="C788" s="79"/>
      <c r="D788" s="40"/>
      <c r="E788" s="79"/>
      <c r="F788" s="40"/>
      <c r="G788" s="79"/>
      <c r="H788" s="40"/>
      <c r="I788" s="40"/>
      <c r="J788" s="40"/>
      <c r="K788" s="64"/>
      <c r="L788" s="40"/>
      <c r="M788" s="40"/>
      <c r="N788" s="40"/>
      <c r="O788" s="40"/>
      <c r="P788" s="40"/>
      <c r="Q788" s="40"/>
      <c r="R788" s="40"/>
      <c r="S788" s="40"/>
      <c r="T788" s="40"/>
      <c r="U788" s="40"/>
      <c r="V788" s="40"/>
      <c r="W788" s="40"/>
      <c r="X788" s="79"/>
      <c r="Y788" s="79"/>
      <c r="Z788" s="79"/>
      <c r="AA788" s="98"/>
      <c r="AB788" s="79"/>
      <c r="AC788" s="79"/>
      <c r="AD788" s="79"/>
      <c r="AE788" s="79"/>
    </row>
    <row r="789">
      <c r="A789" s="79"/>
      <c r="B789" s="40"/>
      <c r="C789" s="79"/>
      <c r="D789" s="40"/>
      <c r="E789" s="79"/>
      <c r="F789" s="40"/>
      <c r="G789" s="79"/>
      <c r="H789" s="40"/>
      <c r="I789" s="40"/>
      <c r="J789" s="40"/>
      <c r="K789" s="64"/>
      <c r="L789" s="40"/>
      <c r="M789" s="40"/>
      <c r="N789" s="40"/>
      <c r="O789" s="40"/>
      <c r="P789" s="40"/>
      <c r="Q789" s="40"/>
      <c r="R789" s="40"/>
      <c r="S789" s="40"/>
      <c r="T789" s="40"/>
      <c r="U789" s="40"/>
      <c r="V789" s="40"/>
      <c r="W789" s="40"/>
      <c r="X789" s="79"/>
      <c r="Y789" s="79"/>
      <c r="Z789" s="79"/>
      <c r="AA789" s="98"/>
      <c r="AB789" s="79"/>
      <c r="AC789" s="79"/>
      <c r="AD789" s="79"/>
      <c r="AE789" s="79"/>
    </row>
    <row r="790">
      <c r="A790" s="79"/>
      <c r="B790" s="40"/>
      <c r="C790" s="79"/>
      <c r="D790" s="40"/>
      <c r="E790" s="79"/>
      <c r="F790" s="40"/>
      <c r="G790" s="79"/>
      <c r="H790" s="40"/>
      <c r="I790" s="40"/>
      <c r="J790" s="40"/>
      <c r="K790" s="64"/>
      <c r="L790" s="40"/>
      <c r="M790" s="40"/>
      <c r="N790" s="40"/>
      <c r="O790" s="40"/>
      <c r="P790" s="40"/>
      <c r="Q790" s="40"/>
      <c r="R790" s="40"/>
      <c r="S790" s="40"/>
      <c r="T790" s="40"/>
      <c r="U790" s="40"/>
      <c r="V790" s="40"/>
      <c r="W790" s="40"/>
      <c r="X790" s="79"/>
      <c r="Y790" s="79"/>
      <c r="Z790" s="79"/>
      <c r="AA790" s="98"/>
      <c r="AB790" s="79"/>
      <c r="AC790" s="79"/>
      <c r="AD790" s="79"/>
      <c r="AE790" s="79"/>
    </row>
    <row r="791">
      <c r="A791" s="79"/>
      <c r="B791" s="40"/>
      <c r="C791" s="79"/>
      <c r="D791" s="40"/>
      <c r="E791" s="79"/>
      <c r="F791" s="40"/>
      <c r="G791" s="79"/>
      <c r="H791" s="40"/>
      <c r="I791" s="40"/>
      <c r="J791" s="40"/>
      <c r="K791" s="64"/>
      <c r="L791" s="40"/>
      <c r="M791" s="40"/>
      <c r="N791" s="40"/>
      <c r="O791" s="40"/>
      <c r="P791" s="40"/>
      <c r="Q791" s="40"/>
      <c r="R791" s="40"/>
      <c r="S791" s="40"/>
      <c r="T791" s="40"/>
      <c r="U791" s="40"/>
      <c r="V791" s="40"/>
      <c r="W791" s="40"/>
      <c r="X791" s="79"/>
      <c r="Y791" s="79"/>
      <c r="Z791" s="79"/>
      <c r="AA791" s="98"/>
      <c r="AB791" s="79"/>
      <c r="AC791" s="79"/>
      <c r="AD791" s="79"/>
      <c r="AE791" s="79"/>
    </row>
    <row r="792">
      <c r="A792" s="79"/>
      <c r="B792" s="40"/>
      <c r="C792" s="79"/>
      <c r="D792" s="40"/>
      <c r="E792" s="79"/>
      <c r="F792" s="40"/>
      <c r="G792" s="79"/>
      <c r="H792" s="40"/>
      <c r="I792" s="40"/>
      <c r="J792" s="40"/>
      <c r="K792" s="64"/>
      <c r="L792" s="40"/>
      <c r="M792" s="40"/>
      <c r="N792" s="40"/>
      <c r="O792" s="40"/>
      <c r="P792" s="40"/>
      <c r="Q792" s="40"/>
      <c r="R792" s="40"/>
      <c r="S792" s="40"/>
      <c r="T792" s="40"/>
      <c r="U792" s="40"/>
      <c r="V792" s="40"/>
      <c r="W792" s="40"/>
      <c r="X792" s="79"/>
      <c r="Y792" s="79"/>
      <c r="Z792" s="79"/>
      <c r="AA792" s="98"/>
      <c r="AB792" s="79"/>
      <c r="AC792" s="79"/>
      <c r="AD792" s="79"/>
      <c r="AE792" s="79"/>
    </row>
    <row r="793">
      <c r="A793" s="79"/>
      <c r="B793" s="40"/>
      <c r="C793" s="79"/>
      <c r="D793" s="40"/>
      <c r="E793" s="79"/>
      <c r="F793" s="40"/>
      <c r="G793" s="79"/>
      <c r="H793" s="40"/>
      <c r="I793" s="40"/>
      <c r="J793" s="40"/>
      <c r="K793" s="64"/>
      <c r="L793" s="40"/>
      <c r="M793" s="40"/>
      <c r="N793" s="40"/>
      <c r="O793" s="40"/>
      <c r="P793" s="40"/>
      <c r="Q793" s="40"/>
      <c r="R793" s="40"/>
      <c r="S793" s="40"/>
      <c r="T793" s="40"/>
      <c r="U793" s="40"/>
      <c r="V793" s="40"/>
      <c r="W793" s="40"/>
      <c r="X793" s="79"/>
      <c r="Y793" s="79"/>
      <c r="Z793" s="79"/>
      <c r="AA793" s="98"/>
      <c r="AB793" s="79"/>
      <c r="AC793" s="79"/>
      <c r="AD793" s="79"/>
      <c r="AE793" s="79"/>
    </row>
    <row r="794">
      <c r="A794" s="79"/>
      <c r="B794" s="40"/>
      <c r="C794" s="79"/>
      <c r="D794" s="40"/>
      <c r="E794" s="79"/>
      <c r="F794" s="40"/>
      <c r="G794" s="79"/>
      <c r="H794" s="40"/>
      <c r="I794" s="40"/>
      <c r="J794" s="40"/>
      <c r="K794" s="64"/>
      <c r="L794" s="40"/>
      <c r="M794" s="40"/>
      <c r="N794" s="40"/>
      <c r="O794" s="40"/>
      <c r="P794" s="40"/>
      <c r="Q794" s="40"/>
      <c r="R794" s="40"/>
      <c r="S794" s="40"/>
      <c r="T794" s="40"/>
      <c r="U794" s="40"/>
      <c r="V794" s="40"/>
      <c r="W794" s="40"/>
      <c r="X794" s="79"/>
      <c r="Y794" s="79"/>
      <c r="Z794" s="79"/>
      <c r="AA794" s="98"/>
      <c r="AB794" s="79"/>
      <c r="AC794" s="79"/>
      <c r="AD794" s="79"/>
      <c r="AE794" s="79"/>
    </row>
    <row r="795">
      <c r="A795" s="79"/>
      <c r="B795" s="40"/>
      <c r="C795" s="79"/>
      <c r="D795" s="40"/>
      <c r="E795" s="79"/>
      <c r="F795" s="40"/>
      <c r="G795" s="79"/>
      <c r="H795" s="40"/>
      <c r="I795" s="40"/>
      <c r="J795" s="40"/>
      <c r="K795" s="64"/>
      <c r="L795" s="40"/>
      <c r="M795" s="40"/>
      <c r="N795" s="40"/>
      <c r="O795" s="40"/>
      <c r="P795" s="40"/>
      <c r="Q795" s="40"/>
      <c r="R795" s="40"/>
      <c r="S795" s="40"/>
      <c r="T795" s="40"/>
      <c r="U795" s="40"/>
      <c r="V795" s="40"/>
      <c r="W795" s="40"/>
      <c r="X795" s="79"/>
      <c r="Y795" s="79"/>
      <c r="Z795" s="79"/>
      <c r="AA795" s="98"/>
      <c r="AB795" s="79"/>
      <c r="AC795" s="79"/>
      <c r="AD795" s="79"/>
      <c r="AE795" s="79"/>
    </row>
    <row r="796">
      <c r="A796" s="79"/>
      <c r="B796" s="40"/>
      <c r="C796" s="79"/>
      <c r="D796" s="40"/>
      <c r="E796" s="79"/>
      <c r="F796" s="40"/>
      <c r="G796" s="79"/>
      <c r="H796" s="40"/>
      <c r="I796" s="40"/>
      <c r="J796" s="40"/>
      <c r="K796" s="64"/>
      <c r="L796" s="40"/>
      <c r="M796" s="40"/>
      <c r="N796" s="40"/>
      <c r="O796" s="40"/>
      <c r="P796" s="40"/>
      <c r="Q796" s="40"/>
      <c r="R796" s="40"/>
      <c r="S796" s="40"/>
      <c r="T796" s="40"/>
      <c r="U796" s="40"/>
      <c r="V796" s="40"/>
      <c r="W796" s="40"/>
      <c r="X796" s="79"/>
      <c r="Y796" s="79"/>
      <c r="Z796" s="79"/>
      <c r="AA796" s="98"/>
      <c r="AB796" s="79"/>
      <c r="AC796" s="79"/>
      <c r="AD796" s="79"/>
      <c r="AE796" s="79"/>
    </row>
    <row r="797">
      <c r="A797" s="79"/>
      <c r="B797" s="40"/>
      <c r="C797" s="79"/>
      <c r="D797" s="40"/>
      <c r="E797" s="79"/>
      <c r="F797" s="40"/>
      <c r="G797" s="79"/>
      <c r="H797" s="40"/>
      <c r="I797" s="40"/>
      <c r="J797" s="40"/>
      <c r="K797" s="64"/>
      <c r="L797" s="40"/>
      <c r="M797" s="40"/>
      <c r="N797" s="40"/>
      <c r="O797" s="40"/>
      <c r="P797" s="40"/>
      <c r="Q797" s="40"/>
      <c r="R797" s="40"/>
      <c r="S797" s="40"/>
      <c r="T797" s="40"/>
      <c r="U797" s="40"/>
      <c r="V797" s="40"/>
      <c r="W797" s="40"/>
      <c r="X797" s="79"/>
      <c r="Y797" s="79"/>
      <c r="Z797" s="79"/>
      <c r="AA797" s="98"/>
      <c r="AB797" s="79"/>
      <c r="AC797" s="79"/>
      <c r="AD797" s="79"/>
      <c r="AE797" s="79"/>
    </row>
    <row r="798">
      <c r="A798" s="79"/>
      <c r="B798" s="40"/>
      <c r="C798" s="79"/>
      <c r="D798" s="40"/>
      <c r="E798" s="79"/>
      <c r="F798" s="40"/>
      <c r="G798" s="79"/>
      <c r="H798" s="40"/>
      <c r="I798" s="40"/>
      <c r="J798" s="40"/>
      <c r="K798" s="64"/>
      <c r="L798" s="40"/>
      <c r="M798" s="40"/>
      <c r="N798" s="40"/>
      <c r="O798" s="40"/>
      <c r="P798" s="40"/>
      <c r="Q798" s="40"/>
      <c r="R798" s="40"/>
      <c r="S798" s="40"/>
      <c r="T798" s="40"/>
      <c r="U798" s="40"/>
      <c r="V798" s="40"/>
      <c r="W798" s="40"/>
      <c r="X798" s="79"/>
      <c r="Y798" s="79"/>
      <c r="Z798" s="79"/>
      <c r="AA798" s="98"/>
      <c r="AB798" s="79"/>
      <c r="AC798" s="79"/>
      <c r="AD798" s="79"/>
      <c r="AE798" s="79"/>
    </row>
    <row r="799">
      <c r="A799" s="79"/>
      <c r="B799" s="40"/>
      <c r="C799" s="79"/>
      <c r="D799" s="40"/>
      <c r="E799" s="79"/>
      <c r="F799" s="40"/>
      <c r="G799" s="79"/>
      <c r="H799" s="40"/>
      <c r="I799" s="40"/>
      <c r="J799" s="40"/>
      <c r="K799" s="64"/>
      <c r="L799" s="40"/>
      <c r="M799" s="40"/>
      <c r="N799" s="40"/>
      <c r="O799" s="40"/>
      <c r="P799" s="40"/>
      <c r="Q799" s="40"/>
      <c r="R799" s="40"/>
      <c r="S799" s="40"/>
      <c r="T799" s="40"/>
      <c r="U799" s="40"/>
      <c r="V799" s="40"/>
      <c r="W799" s="40"/>
      <c r="X799" s="79"/>
      <c r="Y799" s="79"/>
      <c r="Z799" s="79"/>
      <c r="AA799" s="98"/>
      <c r="AB799" s="79"/>
      <c r="AC799" s="79"/>
      <c r="AD799" s="79"/>
      <c r="AE799" s="79"/>
    </row>
    <row r="800">
      <c r="A800" s="79"/>
      <c r="B800" s="40"/>
      <c r="C800" s="79"/>
      <c r="D800" s="40"/>
      <c r="E800" s="79"/>
      <c r="F800" s="40"/>
      <c r="G800" s="79"/>
      <c r="H800" s="40"/>
      <c r="I800" s="40"/>
      <c r="J800" s="40"/>
      <c r="K800" s="64"/>
      <c r="L800" s="40"/>
      <c r="M800" s="40"/>
      <c r="N800" s="40"/>
      <c r="O800" s="40"/>
      <c r="P800" s="40"/>
      <c r="Q800" s="40"/>
      <c r="R800" s="40"/>
      <c r="S800" s="40"/>
      <c r="T800" s="40"/>
      <c r="U800" s="40"/>
      <c r="V800" s="40"/>
      <c r="W800" s="40"/>
      <c r="X800" s="79"/>
      <c r="Y800" s="79"/>
      <c r="Z800" s="79"/>
      <c r="AA800" s="98"/>
      <c r="AB800" s="79"/>
      <c r="AC800" s="79"/>
      <c r="AD800" s="79"/>
      <c r="AE800" s="79"/>
    </row>
    <row r="801">
      <c r="A801" s="79"/>
      <c r="B801" s="40"/>
      <c r="C801" s="79"/>
      <c r="D801" s="40"/>
      <c r="E801" s="79"/>
      <c r="F801" s="40"/>
      <c r="G801" s="79"/>
      <c r="H801" s="40"/>
      <c r="I801" s="40"/>
      <c r="J801" s="40"/>
      <c r="K801" s="64"/>
      <c r="L801" s="40"/>
      <c r="M801" s="40"/>
      <c r="N801" s="40"/>
      <c r="O801" s="40"/>
      <c r="P801" s="40"/>
      <c r="Q801" s="40"/>
      <c r="R801" s="40"/>
      <c r="S801" s="40"/>
      <c r="T801" s="40"/>
      <c r="U801" s="40"/>
      <c r="V801" s="40"/>
      <c r="W801" s="40"/>
      <c r="X801" s="79"/>
      <c r="Y801" s="79"/>
      <c r="Z801" s="79"/>
      <c r="AA801" s="98"/>
      <c r="AB801" s="79"/>
      <c r="AC801" s="79"/>
      <c r="AD801" s="79"/>
      <c r="AE801" s="79"/>
    </row>
    <row r="802">
      <c r="A802" s="79"/>
      <c r="B802" s="40"/>
      <c r="C802" s="79"/>
      <c r="D802" s="40"/>
      <c r="E802" s="79"/>
      <c r="F802" s="40"/>
      <c r="G802" s="79"/>
      <c r="H802" s="40"/>
      <c r="I802" s="40"/>
      <c r="J802" s="40"/>
      <c r="K802" s="64"/>
      <c r="L802" s="40"/>
      <c r="M802" s="40"/>
      <c r="N802" s="40"/>
      <c r="O802" s="40"/>
      <c r="P802" s="40"/>
      <c r="Q802" s="40"/>
      <c r="R802" s="40"/>
      <c r="S802" s="40"/>
      <c r="T802" s="40"/>
      <c r="U802" s="40"/>
      <c r="V802" s="40"/>
      <c r="W802" s="40"/>
      <c r="X802" s="79"/>
      <c r="Y802" s="79"/>
      <c r="Z802" s="79"/>
      <c r="AA802" s="98"/>
      <c r="AB802" s="79"/>
      <c r="AC802" s="79"/>
      <c r="AD802" s="79"/>
      <c r="AE802" s="79"/>
    </row>
    <row r="803">
      <c r="A803" s="79"/>
      <c r="B803" s="40"/>
      <c r="C803" s="79"/>
      <c r="D803" s="40"/>
      <c r="E803" s="79"/>
      <c r="F803" s="40"/>
      <c r="G803" s="79"/>
      <c r="H803" s="40"/>
      <c r="I803" s="40"/>
      <c r="J803" s="40"/>
      <c r="K803" s="64"/>
      <c r="L803" s="40"/>
      <c r="M803" s="40"/>
      <c r="N803" s="40"/>
      <c r="O803" s="40"/>
      <c r="P803" s="40"/>
      <c r="Q803" s="40"/>
      <c r="R803" s="40"/>
      <c r="S803" s="40"/>
      <c r="T803" s="40"/>
      <c r="U803" s="40"/>
      <c r="V803" s="40"/>
      <c r="W803" s="40"/>
      <c r="X803" s="79"/>
      <c r="Y803" s="79"/>
      <c r="Z803" s="79"/>
      <c r="AA803" s="98"/>
      <c r="AB803" s="79"/>
      <c r="AC803" s="79"/>
      <c r="AD803" s="79"/>
      <c r="AE803" s="79"/>
    </row>
    <row r="804">
      <c r="A804" s="79"/>
      <c r="B804" s="40"/>
      <c r="C804" s="79"/>
      <c r="D804" s="40"/>
      <c r="E804" s="79"/>
      <c r="F804" s="40"/>
      <c r="G804" s="79"/>
      <c r="H804" s="40"/>
      <c r="I804" s="40"/>
      <c r="J804" s="40"/>
      <c r="K804" s="64"/>
      <c r="L804" s="40"/>
      <c r="M804" s="40"/>
      <c r="N804" s="40"/>
      <c r="O804" s="40"/>
      <c r="P804" s="40"/>
      <c r="Q804" s="40"/>
      <c r="R804" s="40"/>
      <c r="S804" s="40"/>
      <c r="T804" s="40"/>
      <c r="U804" s="40"/>
      <c r="V804" s="40"/>
      <c r="W804" s="40"/>
      <c r="X804" s="79"/>
      <c r="Y804" s="79"/>
      <c r="Z804" s="79"/>
      <c r="AA804" s="98"/>
      <c r="AB804" s="79"/>
      <c r="AC804" s="79"/>
      <c r="AD804" s="79"/>
      <c r="AE804" s="79"/>
    </row>
    <row r="805">
      <c r="A805" s="79"/>
      <c r="B805" s="40"/>
      <c r="C805" s="79"/>
      <c r="D805" s="40"/>
      <c r="E805" s="79"/>
      <c r="F805" s="40"/>
      <c r="G805" s="79"/>
      <c r="H805" s="40"/>
      <c r="I805" s="40"/>
      <c r="J805" s="40"/>
      <c r="K805" s="64"/>
      <c r="L805" s="40"/>
      <c r="M805" s="40"/>
      <c r="N805" s="40"/>
      <c r="O805" s="40"/>
      <c r="P805" s="40"/>
      <c r="Q805" s="40"/>
      <c r="R805" s="40"/>
      <c r="S805" s="40"/>
      <c r="T805" s="40"/>
      <c r="U805" s="40"/>
      <c r="V805" s="40"/>
      <c r="W805" s="40"/>
      <c r="X805" s="79"/>
      <c r="Y805" s="79"/>
      <c r="Z805" s="79"/>
      <c r="AA805" s="98"/>
      <c r="AB805" s="79"/>
      <c r="AC805" s="79"/>
      <c r="AD805" s="79"/>
      <c r="AE805" s="79"/>
    </row>
    <row r="806">
      <c r="A806" s="79"/>
      <c r="B806" s="40"/>
      <c r="C806" s="79"/>
      <c r="D806" s="40"/>
      <c r="E806" s="79"/>
      <c r="F806" s="40"/>
      <c r="G806" s="79"/>
      <c r="H806" s="40"/>
      <c r="I806" s="40"/>
      <c r="J806" s="40"/>
      <c r="K806" s="64"/>
      <c r="L806" s="40"/>
      <c r="M806" s="40"/>
      <c r="N806" s="40"/>
      <c r="O806" s="40"/>
      <c r="P806" s="40"/>
      <c r="Q806" s="40"/>
      <c r="R806" s="40"/>
      <c r="S806" s="40"/>
      <c r="T806" s="40"/>
      <c r="U806" s="40"/>
      <c r="V806" s="40"/>
      <c r="W806" s="40"/>
      <c r="X806" s="79"/>
      <c r="Y806" s="79"/>
      <c r="Z806" s="79"/>
      <c r="AA806" s="98"/>
      <c r="AB806" s="79"/>
      <c r="AC806" s="79"/>
      <c r="AD806" s="79"/>
      <c r="AE806" s="79"/>
    </row>
    <row r="807">
      <c r="A807" s="79"/>
      <c r="B807" s="40"/>
      <c r="C807" s="79"/>
      <c r="D807" s="40"/>
      <c r="E807" s="79"/>
      <c r="F807" s="40"/>
      <c r="G807" s="79"/>
      <c r="H807" s="40"/>
      <c r="I807" s="40"/>
      <c r="J807" s="40"/>
      <c r="K807" s="64"/>
      <c r="L807" s="40"/>
      <c r="M807" s="40"/>
      <c r="N807" s="40"/>
      <c r="O807" s="40"/>
      <c r="P807" s="40"/>
      <c r="Q807" s="40"/>
      <c r="R807" s="40"/>
      <c r="S807" s="40"/>
      <c r="T807" s="40"/>
      <c r="U807" s="40"/>
      <c r="V807" s="40"/>
      <c r="W807" s="40"/>
      <c r="X807" s="79"/>
      <c r="Y807" s="79"/>
      <c r="Z807" s="79"/>
      <c r="AA807" s="98"/>
      <c r="AB807" s="79"/>
      <c r="AC807" s="79"/>
      <c r="AD807" s="79"/>
      <c r="AE807" s="79"/>
    </row>
    <row r="808">
      <c r="A808" s="79"/>
      <c r="B808" s="40"/>
      <c r="C808" s="79"/>
      <c r="D808" s="40"/>
      <c r="E808" s="79"/>
      <c r="F808" s="40"/>
      <c r="G808" s="79"/>
      <c r="H808" s="40"/>
      <c r="I808" s="40"/>
      <c r="J808" s="40"/>
      <c r="K808" s="64"/>
      <c r="L808" s="40"/>
      <c r="M808" s="40"/>
      <c r="N808" s="40"/>
      <c r="O808" s="40"/>
      <c r="P808" s="40"/>
      <c r="Q808" s="40"/>
      <c r="R808" s="40"/>
      <c r="S808" s="40"/>
      <c r="T808" s="40"/>
      <c r="U808" s="40"/>
      <c r="V808" s="40"/>
      <c r="W808" s="40"/>
      <c r="X808" s="79"/>
      <c r="Y808" s="79"/>
      <c r="Z808" s="79"/>
      <c r="AA808" s="98"/>
      <c r="AB808" s="79"/>
      <c r="AC808" s="79"/>
      <c r="AD808" s="79"/>
      <c r="AE808" s="79"/>
    </row>
    <row r="809">
      <c r="A809" s="79"/>
      <c r="B809" s="40"/>
      <c r="C809" s="79"/>
      <c r="D809" s="40"/>
      <c r="E809" s="79"/>
      <c r="F809" s="40"/>
      <c r="G809" s="79"/>
      <c r="H809" s="40"/>
      <c r="I809" s="40"/>
      <c r="J809" s="40"/>
      <c r="K809" s="64"/>
      <c r="L809" s="40"/>
      <c r="M809" s="40"/>
      <c r="N809" s="40"/>
      <c r="O809" s="40"/>
      <c r="P809" s="40"/>
      <c r="Q809" s="40"/>
      <c r="R809" s="40"/>
      <c r="S809" s="40"/>
      <c r="T809" s="40"/>
      <c r="U809" s="40"/>
      <c r="V809" s="40"/>
      <c r="W809" s="40"/>
      <c r="X809" s="79"/>
      <c r="Y809" s="79"/>
      <c r="Z809" s="79"/>
      <c r="AA809" s="98"/>
      <c r="AB809" s="79"/>
      <c r="AC809" s="79"/>
      <c r="AD809" s="79"/>
      <c r="AE809" s="79"/>
    </row>
    <row r="810">
      <c r="A810" s="79"/>
      <c r="B810" s="40"/>
      <c r="C810" s="79"/>
      <c r="D810" s="40"/>
      <c r="E810" s="79"/>
      <c r="F810" s="40"/>
      <c r="G810" s="79"/>
      <c r="H810" s="40"/>
      <c r="I810" s="40"/>
      <c r="J810" s="40"/>
      <c r="K810" s="64"/>
      <c r="L810" s="40"/>
      <c r="M810" s="40"/>
      <c r="N810" s="40"/>
      <c r="O810" s="40"/>
      <c r="P810" s="40"/>
      <c r="Q810" s="40"/>
      <c r="R810" s="40"/>
      <c r="S810" s="40"/>
      <c r="T810" s="40"/>
      <c r="U810" s="40"/>
      <c r="V810" s="40"/>
      <c r="W810" s="40"/>
      <c r="X810" s="79"/>
      <c r="Y810" s="79"/>
      <c r="Z810" s="79"/>
      <c r="AA810" s="98"/>
      <c r="AB810" s="79"/>
      <c r="AC810" s="79"/>
      <c r="AD810" s="79"/>
      <c r="AE810" s="79"/>
    </row>
    <row r="811">
      <c r="A811" s="79"/>
      <c r="B811" s="40"/>
      <c r="C811" s="79"/>
      <c r="D811" s="40"/>
      <c r="E811" s="79"/>
      <c r="F811" s="40"/>
      <c r="G811" s="79"/>
      <c r="H811" s="40"/>
      <c r="I811" s="40"/>
      <c r="J811" s="40"/>
      <c r="K811" s="64"/>
      <c r="L811" s="40"/>
      <c r="M811" s="40"/>
      <c r="N811" s="40"/>
      <c r="O811" s="40"/>
      <c r="P811" s="40"/>
      <c r="Q811" s="40"/>
      <c r="R811" s="40"/>
      <c r="S811" s="40"/>
      <c r="T811" s="40"/>
      <c r="U811" s="40"/>
      <c r="V811" s="40"/>
      <c r="W811" s="40"/>
      <c r="X811" s="79"/>
      <c r="Y811" s="79"/>
      <c r="Z811" s="79"/>
      <c r="AA811" s="98"/>
      <c r="AB811" s="79"/>
      <c r="AC811" s="79"/>
      <c r="AD811" s="79"/>
      <c r="AE811" s="79"/>
    </row>
    <row r="812">
      <c r="A812" s="79"/>
      <c r="B812" s="40"/>
      <c r="C812" s="79"/>
      <c r="D812" s="40"/>
      <c r="E812" s="79"/>
      <c r="F812" s="40"/>
      <c r="G812" s="79"/>
      <c r="H812" s="40"/>
      <c r="I812" s="40"/>
      <c r="J812" s="40"/>
      <c r="K812" s="64"/>
      <c r="L812" s="40"/>
      <c r="M812" s="40"/>
      <c r="N812" s="40"/>
      <c r="O812" s="40"/>
      <c r="P812" s="40"/>
      <c r="Q812" s="40"/>
      <c r="R812" s="40"/>
      <c r="S812" s="40"/>
      <c r="T812" s="40"/>
      <c r="U812" s="40"/>
      <c r="V812" s="40"/>
      <c r="W812" s="40"/>
      <c r="X812" s="79"/>
      <c r="Y812" s="79"/>
      <c r="Z812" s="79"/>
      <c r="AA812" s="98"/>
      <c r="AB812" s="79"/>
      <c r="AC812" s="79"/>
      <c r="AD812" s="79"/>
      <c r="AE812" s="79"/>
    </row>
    <row r="813">
      <c r="A813" s="79"/>
      <c r="B813" s="40"/>
      <c r="C813" s="79"/>
      <c r="D813" s="40"/>
      <c r="E813" s="79"/>
      <c r="F813" s="40"/>
      <c r="G813" s="79"/>
      <c r="H813" s="40"/>
      <c r="I813" s="40"/>
      <c r="J813" s="40"/>
      <c r="K813" s="64"/>
      <c r="L813" s="40"/>
      <c r="M813" s="40"/>
      <c r="N813" s="40"/>
      <c r="O813" s="40"/>
      <c r="P813" s="40"/>
      <c r="Q813" s="40"/>
      <c r="R813" s="40"/>
      <c r="S813" s="40"/>
      <c r="T813" s="40"/>
      <c r="U813" s="40"/>
      <c r="V813" s="40"/>
      <c r="W813" s="40"/>
      <c r="X813" s="79"/>
      <c r="Y813" s="79"/>
      <c r="Z813" s="79"/>
      <c r="AA813" s="98"/>
      <c r="AB813" s="79"/>
      <c r="AC813" s="79"/>
      <c r="AD813" s="79"/>
      <c r="AE813" s="79"/>
    </row>
    <row r="814">
      <c r="A814" s="79"/>
      <c r="B814" s="40"/>
      <c r="C814" s="79"/>
      <c r="D814" s="40"/>
      <c r="E814" s="79"/>
      <c r="F814" s="40"/>
      <c r="G814" s="79"/>
      <c r="H814" s="40"/>
      <c r="I814" s="40"/>
      <c r="J814" s="40"/>
      <c r="K814" s="64"/>
      <c r="L814" s="40"/>
      <c r="M814" s="40"/>
      <c r="N814" s="40"/>
      <c r="O814" s="40"/>
      <c r="P814" s="40"/>
      <c r="Q814" s="40"/>
      <c r="R814" s="40"/>
      <c r="S814" s="40"/>
      <c r="T814" s="40"/>
      <c r="U814" s="40"/>
      <c r="V814" s="40"/>
      <c r="W814" s="40"/>
      <c r="X814" s="79"/>
      <c r="Y814" s="79"/>
      <c r="Z814" s="79"/>
      <c r="AA814" s="98"/>
      <c r="AB814" s="79"/>
      <c r="AC814" s="79"/>
      <c r="AD814" s="79"/>
      <c r="AE814" s="79"/>
    </row>
    <row r="815">
      <c r="A815" s="79"/>
      <c r="B815" s="40"/>
      <c r="C815" s="79"/>
      <c r="D815" s="40"/>
      <c r="E815" s="79"/>
      <c r="F815" s="40"/>
      <c r="G815" s="79"/>
      <c r="H815" s="40"/>
      <c r="I815" s="40"/>
      <c r="J815" s="40"/>
      <c r="K815" s="64"/>
      <c r="L815" s="40"/>
      <c r="M815" s="40"/>
      <c r="N815" s="40"/>
      <c r="O815" s="40"/>
      <c r="P815" s="40"/>
      <c r="Q815" s="40"/>
      <c r="R815" s="40"/>
      <c r="S815" s="40"/>
      <c r="T815" s="40"/>
      <c r="U815" s="40"/>
      <c r="V815" s="40"/>
      <c r="W815" s="40"/>
      <c r="X815" s="79"/>
      <c r="Y815" s="79"/>
      <c r="Z815" s="79"/>
      <c r="AA815" s="98"/>
      <c r="AB815" s="79"/>
      <c r="AC815" s="79"/>
      <c r="AD815" s="79"/>
      <c r="AE815" s="79"/>
    </row>
    <row r="816">
      <c r="A816" s="79"/>
      <c r="B816" s="40"/>
      <c r="C816" s="79"/>
      <c r="D816" s="40"/>
      <c r="E816" s="79"/>
      <c r="F816" s="40"/>
      <c r="G816" s="79"/>
      <c r="H816" s="40"/>
      <c r="I816" s="40"/>
      <c r="J816" s="40"/>
      <c r="K816" s="64"/>
      <c r="L816" s="40"/>
      <c r="M816" s="40"/>
      <c r="N816" s="40"/>
      <c r="O816" s="40"/>
      <c r="P816" s="40"/>
      <c r="Q816" s="40"/>
      <c r="R816" s="40"/>
      <c r="S816" s="40"/>
      <c r="T816" s="40"/>
      <c r="U816" s="40"/>
      <c r="V816" s="40"/>
      <c r="W816" s="40"/>
      <c r="X816" s="79"/>
      <c r="Y816" s="79"/>
      <c r="Z816" s="79"/>
      <c r="AA816" s="98"/>
      <c r="AB816" s="79"/>
      <c r="AC816" s="79"/>
      <c r="AD816" s="79"/>
      <c r="AE816" s="79"/>
    </row>
    <row r="817">
      <c r="A817" s="79"/>
      <c r="B817" s="40"/>
      <c r="C817" s="79"/>
      <c r="D817" s="40"/>
      <c r="E817" s="79"/>
      <c r="F817" s="40"/>
      <c r="G817" s="79"/>
      <c r="H817" s="40"/>
      <c r="I817" s="40"/>
      <c r="J817" s="40"/>
      <c r="K817" s="64"/>
      <c r="L817" s="40"/>
      <c r="M817" s="40"/>
      <c r="N817" s="40"/>
      <c r="O817" s="40"/>
      <c r="P817" s="40"/>
      <c r="Q817" s="40"/>
      <c r="R817" s="40"/>
      <c r="S817" s="40"/>
      <c r="T817" s="40"/>
      <c r="U817" s="40"/>
      <c r="V817" s="40"/>
      <c r="W817" s="40"/>
      <c r="X817" s="79"/>
      <c r="Y817" s="79"/>
      <c r="Z817" s="79"/>
      <c r="AA817" s="98"/>
      <c r="AB817" s="79"/>
      <c r="AC817" s="79"/>
      <c r="AD817" s="79"/>
      <c r="AE817" s="79"/>
    </row>
    <row r="818">
      <c r="A818" s="79"/>
      <c r="B818" s="40"/>
      <c r="C818" s="79"/>
      <c r="D818" s="40"/>
      <c r="E818" s="79"/>
      <c r="F818" s="40"/>
      <c r="G818" s="79"/>
      <c r="H818" s="40"/>
      <c r="I818" s="40"/>
      <c r="J818" s="40"/>
      <c r="K818" s="64"/>
      <c r="L818" s="40"/>
      <c r="M818" s="40"/>
      <c r="N818" s="40"/>
      <c r="O818" s="40"/>
      <c r="P818" s="40"/>
      <c r="Q818" s="40"/>
      <c r="R818" s="40"/>
      <c r="S818" s="40"/>
      <c r="T818" s="40"/>
      <c r="U818" s="40"/>
      <c r="V818" s="40"/>
      <c r="W818" s="40"/>
      <c r="X818" s="79"/>
      <c r="Y818" s="79"/>
      <c r="Z818" s="79"/>
      <c r="AA818" s="98"/>
      <c r="AB818" s="79"/>
      <c r="AC818" s="79"/>
      <c r="AD818" s="79"/>
      <c r="AE818" s="79"/>
    </row>
    <row r="819">
      <c r="A819" s="79"/>
      <c r="B819" s="40"/>
      <c r="C819" s="79"/>
      <c r="D819" s="40"/>
      <c r="E819" s="79"/>
      <c r="F819" s="40"/>
      <c r="G819" s="79"/>
      <c r="H819" s="40"/>
      <c r="I819" s="40"/>
      <c r="J819" s="40"/>
      <c r="K819" s="64"/>
      <c r="L819" s="40"/>
      <c r="M819" s="40"/>
      <c r="N819" s="40"/>
      <c r="O819" s="40"/>
      <c r="P819" s="40"/>
      <c r="Q819" s="40"/>
      <c r="R819" s="40"/>
      <c r="S819" s="40"/>
      <c r="T819" s="40"/>
      <c r="U819" s="40"/>
      <c r="V819" s="40"/>
      <c r="W819" s="40"/>
      <c r="X819" s="79"/>
      <c r="Y819" s="79"/>
      <c r="Z819" s="79"/>
      <c r="AA819" s="98"/>
      <c r="AB819" s="79"/>
      <c r="AC819" s="79"/>
      <c r="AD819" s="79"/>
      <c r="AE819" s="79"/>
    </row>
    <row r="820">
      <c r="A820" s="79"/>
      <c r="B820" s="40"/>
      <c r="C820" s="79"/>
      <c r="D820" s="40"/>
      <c r="E820" s="79"/>
      <c r="F820" s="40"/>
      <c r="G820" s="79"/>
      <c r="H820" s="40"/>
      <c r="I820" s="40"/>
      <c r="J820" s="40"/>
      <c r="K820" s="64"/>
      <c r="L820" s="40"/>
      <c r="M820" s="40"/>
      <c r="N820" s="40"/>
      <c r="O820" s="40"/>
      <c r="P820" s="40"/>
      <c r="Q820" s="40"/>
      <c r="R820" s="40"/>
      <c r="S820" s="40"/>
      <c r="T820" s="40"/>
      <c r="U820" s="40"/>
      <c r="V820" s="40"/>
      <c r="W820" s="40"/>
      <c r="X820" s="79"/>
      <c r="Y820" s="79"/>
      <c r="Z820" s="79"/>
      <c r="AA820" s="98"/>
      <c r="AB820" s="79"/>
      <c r="AC820" s="79"/>
      <c r="AD820" s="79"/>
      <c r="AE820" s="79"/>
    </row>
    <row r="821">
      <c r="A821" s="79"/>
      <c r="B821" s="40"/>
      <c r="C821" s="79"/>
      <c r="D821" s="40"/>
      <c r="E821" s="79"/>
      <c r="F821" s="40"/>
      <c r="G821" s="79"/>
      <c r="H821" s="40"/>
      <c r="I821" s="40"/>
      <c r="J821" s="40"/>
      <c r="K821" s="64"/>
      <c r="L821" s="40"/>
      <c r="M821" s="40"/>
      <c r="N821" s="40"/>
      <c r="O821" s="40"/>
      <c r="P821" s="40"/>
      <c r="Q821" s="40"/>
      <c r="R821" s="40"/>
      <c r="S821" s="40"/>
      <c r="T821" s="40"/>
      <c r="U821" s="40"/>
      <c r="V821" s="40"/>
      <c r="W821" s="40"/>
      <c r="X821" s="79"/>
      <c r="Y821" s="79"/>
      <c r="Z821" s="79"/>
      <c r="AA821" s="98"/>
      <c r="AB821" s="79"/>
      <c r="AC821" s="79"/>
      <c r="AD821" s="79"/>
      <c r="AE821" s="79"/>
    </row>
    <row r="822">
      <c r="A822" s="79"/>
      <c r="B822" s="40"/>
      <c r="C822" s="79"/>
      <c r="D822" s="40"/>
      <c r="E822" s="79"/>
      <c r="F822" s="40"/>
      <c r="G822" s="79"/>
      <c r="H822" s="40"/>
      <c r="I822" s="40"/>
      <c r="J822" s="40"/>
      <c r="K822" s="64"/>
      <c r="L822" s="40"/>
      <c r="M822" s="40"/>
      <c r="N822" s="40"/>
      <c r="O822" s="40"/>
      <c r="P822" s="40"/>
      <c r="Q822" s="40"/>
      <c r="R822" s="40"/>
      <c r="S822" s="40"/>
      <c r="T822" s="40"/>
      <c r="U822" s="40"/>
      <c r="V822" s="40"/>
      <c r="W822" s="40"/>
      <c r="X822" s="79"/>
      <c r="Y822" s="79"/>
      <c r="Z822" s="79"/>
      <c r="AA822" s="98"/>
      <c r="AB822" s="79"/>
      <c r="AC822" s="79"/>
      <c r="AD822" s="79"/>
      <c r="AE822" s="79"/>
    </row>
    <row r="823">
      <c r="A823" s="79"/>
      <c r="B823" s="40"/>
      <c r="C823" s="79"/>
      <c r="D823" s="40"/>
      <c r="E823" s="79"/>
      <c r="F823" s="40"/>
      <c r="G823" s="79"/>
      <c r="H823" s="40"/>
      <c r="I823" s="40"/>
      <c r="J823" s="40"/>
      <c r="K823" s="64"/>
      <c r="L823" s="40"/>
      <c r="M823" s="40"/>
      <c r="N823" s="40"/>
      <c r="O823" s="40"/>
      <c r="P823" s="40"/>
      <c r="Q823" s="40"/>
      <c r="R823" s="40"/>
      <c r="S823" s="40"/>
      <c r="T823" s="40"/>
      <c r="U823" s="40"/>
      <c r="V823" s="40"/>
      <c r="W823" s="40"/>
      <c r="X823" s="79"/>
      <c r="Y823" s="79"/>
      <c r="Z823" s="79"/>
      <c r="AA823" s="98"/>
      <c r="AB823" s="79"/>
      <c r="AC823" s="79"/>
      <c r="AD823" s="79"/>
      <c r="AE823" s="79"/>
    </row>
    <row r="824">
      <c r="A824" s="79"/>
      <c r="B824" s="40"/>
      <c r="C824" s="79"/>
      <c r="D824" s="40"/>
      <c r="E824" s="79"/>
      <c r="F824" s="40"/>
      <c r="G824" s="79"/>
      <c r="H824" s="40"/>
      <c r="I824" s="40"/>
      <c r="J824" s="40"/>
      <c r="K824" s="64"/>
      <c r="L824" s="40"/>
      <c r="M824" s="40"/>
      <c r="N824" s="40"/>
      <c r="O824" s="40"/>
      <c r="P824" s="40"/>
      <c r="Q824" s="40"/>
      <c r="R824" s="40"/>
      <c r="S824" s="40"/>
      <c r="T824" s="40"/>
      <c r="U824" s="40"/>
      <c r="V824" s="40"/>
      <c r="W824" s="40"/>
      <c r="X824" s="79"/>
      <c r="Y824" s="79"/>
      <c r="Z824" s="79"/>
      <c r="AA824" s="98"/>
      <c r="AB824" s="79"/>
      <c r="AC824" s="79"/>
      <c r="AD824" s="79"/>
      <c r="AE824" s="79"/>
    </row>
    <row r="825">
      <c r="A825" s="79"/>
      <c r="B825" s="40"/>
      <c r="C825" s="79"/>
      <c r="D825" s="40"/>
      <c r="E825" s="79"/>
      <c r="F825" s="40"/>
      <c r="G825" s="79"/>
      <c r="H825" s="40"/>
      <c r="I825" s="40"/>
      <c r="J825" s="40"/>
      <c r="K825" s="64"/>
      <c r="L825" s="40"/>
      <c r="M825" s="40"/>
      <c r="N825" s="40"/>
      <c r="O825" s="40"/>
      <c r="P825" s="40"/>
      <c r="Q825" s="40"/>
      <c r="R825" s="40"/>
      <c r="S825" s="40"/>
      <c r="T825" s="40"/>
      <c r="U825" s="40"/>
      <c r="V825" s="40"/>
      <c r="W825" s="40"/>
      <c r="X825" s="79"/>
      <c r="Y825" s="79"/>
      <c r="Z825" s="79"/>
      <c r="AA825" s="98"/>
      <c r="AB825" s="79"/>
      <c r="AC825" s="79"/>
      <c r="AD825" s="79"/>
      <c r="AE825" s="79"/>
    </row>
    <row r="826">
      <c r="A826" s="79"/>
      <c r="B826" s="40"/>
      <c r="C826" s="79"/>
      <c r="D826" s="40"/>
      <c r="E826" s="79"/>
      <c r="F826" s="40"/>
      <c r="G826" s="79"/>
      <c r="H826" s="40"/>
      <c r="I826" s="40"/>
      <c r="J826" s="40"/>
      <c r="K826" s="64"/>
      <c r="L826" s="40"/>
      <c r="M826" s="40"/>
      <c r="N826" s="40"/>
      <c r="O826" s="40"/>
      <c r="P826" s="40"/>
      <c r="Q826" s="40"/>
      <c r="R826" s="40"/>
      <c r="S826" s="40"/>
      <c r="T826" s="40"/>
      <c r="U826" s="40"/>
      <c r="V826" s="40"/>
      <c r="W826" s="40"/>
      <c r="X826" s="79"/>
      <c r="Y826" s="79"/>
      <c r="Z826" s="79"/>
      <c r="AA826" s="98"/>
      <c r="AB826" s="79"/>
      <c r="AC826" s="79"/>
      <c r="AD826" s="79"/>
      <c r="AE826" s="79"/>
    </row>
    <row r="827">
      <c r="A827" s="79"/>
      <c r="B827" s="40"/>
      <c r="C827" s="79"/>
      <c r="D827" s="40"/>
      <c r="E827" s="79"/>
      <c r="F827" s="40"/>
      <c r="G827" s="79"/>
      <c r="H827" s="40"/>
      <c r="I827" s="40"/>
      <c r="J827" s="40"/>
      <c r="K827" s="64"/>
      <c r="L827" s="40"/>
      <c r="M827" s="40"/>
      <c r="N827" s="40"/>
      <c r="O827" s="40"/>
      <c r="P827" s="40"/>
      <c r="Q827" s="40"/>
      <c r="R827" s="40"/>
      <c r="S827" s="40"/>
      <c r="T827" s="40"/>
      <c r="U827" s="40"/>
      <c r="V827" s="40"/>
      <c r="W827" s="40"/>
      <c r="X827" s="79"/>
      <c r="Y827" s="79"/>
      <c r="Z827" s="79"/>
      <c r="AA827" s="98"/>
      <c r="AB827" s="79"/>
      <c r="AC827" s="79"/>
      <c r="AD827" s="79"/>
      <c r="AE827" s="79"/>
    </row>
    <row r="828">
      <c r="A828" s="79"/>
      <c r="B828" s="40"/>
      <c r="C828" s="79"/>
      <c r="D828" s="40"/>
      <c r="E828" s="79"/>
      <c r="F828" s="40"/>
      <c r="G828" s="79"/>
      <c r="H828" s="40"/>
      <c r="I828" s="40"/>
      <c r="J828" s="40"/>
      <c r="K828" s="64"/>
      <c r="L828" s="40"/>
      <c r="M828" s="40"/>
      <c r="N828" s="40"/>
      <c r="O828" s="40"/>
      <c r="P828" s="40"/>
      <c r="Q828" s="40"/>
      <c r="R828" s="40"/>
      <c r="S828" s="40"/>
      <c r="T828" s="40"/>
      <c r="U828" s="40"/>
      <c r="V828" s="40"/>
      <c r="W828" s="40"/>
      <c r="X828" s="79"/>
      <c r="Y828" s="79"/>
      <c r="Z828" s="79"/>
      <c r="AA828" s="98"/>
      <c r="AB828" s="79"/>
      <c r="AC828" s="79"/>
      <c r="AD828" s="79"/>
      <c r="AE828" s="79"/>
    </row>
    <row r="829">
      <c r="A829" s="79"/>
      <c r="B829" s="40"/>
      <c r="C829" s="79"/>
      <c r="D829" s="40"/>
      <c r="E829" s="79"/>
      <c r="F829" s="40"/>
      <c r="G829" s="79"/>
      <c r="H829" s="40"/>
      <c r="I829" s="40"/>
      <c r="J829" s="40"/>
      <c r="K829" s="64"/>
      <c r="L829" s="40"/>
      <c r="M829" s="40"/>
      <c r="N829" s="40"/>
      <c r="O829" s="40"/>
      <c r="P829" s="40"/>
      <c r="Q829" s="40"/>
      <c r="R829" s="40"/>
      <c r="S829" s="40"/>
      <c r="T829" s="40"/>
      <c r="U829" s="40"/>
      <c r="V829" s="40"/>
      <c r="W829" s="40"/>
      <c r="X829" s="79"/>
      <c r="Y829" s="79"/>
      <c r="Z829" s="79"/>
      <c r="AA829" s="98"/>
      <c r="AB829" s="79"/>
      <c r="AC829" s="79"/>
      <c r="AD829" s="79"/>
      <c r="AE829" s="79"/>
    </row>
    <row r="830">
      <c r="A830" s="79"/>
      <c r="B830" s="40"/>
      <c r="C830" s="79"/>
      <c r="D830" s="40"/>
      <c r="E830" s="79"/>
      <c r="F830" s="40"/>
      <c r="G830" s="79"/>
      <c r="H830" s="40"/>
      <c r="I830" s="40"/>
      <c r="J830" s="40"/>
      <c r="K830" s="64"/>
      <c r="L830" s="40"/>
      <c r="M830" s="40"/>
      <c r="N830" s="40"/>
      <c r="O830" s="40"/>
      <c r="P830" s="40"/>
      <c r="Q830" s="40"/>
      <c r="R830" s="40"/>
      <c r="S830" s="40"/>
      <c r="T830" s="40"/>
      <c r="U830" s="40"/>
      <c r="V830" s="40"/>
      <c r="W830" s="40"/>
      <c r="X830" s="79"/>
      <c r="Y830" s="79"/>
      <c r="Z830" s="79"/>
      <c r="AA830" s="98"/>
      <c r="AB830" s="79"/>
      <c r="AC830" s="79"/>
      <c r="AD830" s="79"/>
      <c r="AE830" s="79"/>
    </row>
    <row r="831">
      <c r="A831" s="79"/>
      <c r="B831" s="40"/>
      <c r="C831" s="79"/>
      <c r="D831" s="40"/>
      <c r="E831" s="79"/>
      <c r="F831" s="40"/>
      <c r="G831" s="79"/>
      <c r="H831" s="40"/>
      <c r="I831" s="40"/>
      <c r="J831" s="40"/>
      <c r="K831" s="64"/>
      <c r="L831" s="40"/>
      <c r="M831" s="40"/>
      <c r="N831" s="40"/>
      <c r="O831" s="40"/>
      <c r="P831" s="40"/>
      <c r="Q831" s="40"/>
      <c r="R831" s="40"/>
      <c r="S831" s="40"/>
      <c r="T831" s="40"/>
      <c r="U831" s="40"/>
      <c r="V831" s="40"/>
      <c r="W831" s="40"/>
      <c r="X831" s="79"/>
      <c r="Y831" s="79"/>
      <c r="Z831" s="79"/>
      <c r="AA831" s="98"/>
      <c r="AB831" s="79"/>
      <c r="AC831" s="79"/>
      <c r="AD831" s="79"/>
      <c r="AE831" s="79"/>
    </row>
    <row r="832">
      <c r="A832" s="79"/>
      <c r="B832" s="40"/>
      <c r="C832" s="79"/>
      <c r="D832" s="40"/>
      <c r="E832" s="79"/>
      <c r="F832" s="40"/>
      <c r="G832" s="79"/>
      <c r="H832" s="40"/>
      <c r="I832" s="40"/>
      <c r="J832" s="40"/>
      <c r="K832" s="64"/>
      <c r="L832" s="40"/>
      <c r="M832" s="40"/>
      <c r="N832" s="40"/>
      <c r="O832" s="40"/>
      <c r="P832" s="40"/>
      <c r="Q832" s="40"/>
      <c r="R832" s="40"/>
      <c r="S832" s="40"/>
      <c r="T832" s="40"/>
      <c r="U832" s="40"/>
      <c r="V832" s="40"/>
      <c r="W832" s="40"/>
      <c r="X832" s="79"/>
      <c r="Y832" s="79"/>
      <c r="Z832" s="79"/>
      <c r="AA832" s="98"/>
      <c r="AB832" s="79"/>
      <c r="AC832" s="79"/>
      <c r="AD832" s="79"/>
      <c r="AE832" s="79"/>
    </row>
    <row r="833">
      <c r="A833" s="79"/>
      <c r="B833" s="40"/>
      <c r="C833" s="79"/>
      <c r="D833" s="40"/>
      <c r="E833" s="79"/>
      <c r="F833" s="40"/>
      <c r="G833" s="79"/>
      <c r="H833" s="40"/>
      <c r="I833" s="40"/>
      <c r="J833" s="40"/>
      <c r="K833" s="64"/>
      <c r="L833" s="40"/>
      <c r="M833" s="40"/>
      <c r="N833" s="40"/>
      <c r="O833" s="40"/>
      <c r="P833" s="40"/>
      <c r="Q833" s="40"/>
      <c r="R833" s="40"/>
      <c r="S833" s="40"/>
      <c r="T833" s="40"/>
      <c r="U833" s="40"/>
      <c r="V833" s="40"/>
      <c r="W833" s="40"/>
      <c r="X833" s="79"/>
      <c r="Y833" s="79"/>
      <c r="Z833" s="79"/>
      <c r="AA833" s="98"/>
      <c r="AB833" s="79"/>
      <c r="AC833" s="79"/>
      <c r="AD833" s="79"/>
      <c r="AE833" s="79"/>
    </row>
    <row r="834">
      <c r="A834" s="79"/>
      <c r="B834" s="40"/>
      <c r="C834" s="79"/>
      <c r="D834" s="40"/>
      <c r="E834" s="79"/>
      <c r="F834" s="40"/>
      <c r="G834" s="79"/>
      <c r="H834" s="40"/>
      <c r="I834" s="40"/>
      <c r="J834" s="40"/>
      <c r="K834" s="64"/>
      <c r="L834" s="40"/>
      <c r="M834" s="40"/>
      <c r="N834" s="40"/>
      <c r="O834" s="40"/>
      <c r="P834" s="40"/>
      <c r="Q834" s="40"/>
      <c r="R834" s="40"/>
      <c r="S834" s="40"/>
      <c r="T834" s="40"/>
      <c r="U834" s="40"/>
      <c r="V834" s="40"/>
      <c r="W834" s="40"/>
      <c r="X834" s="79"/>
      <c r="Y834" s="79"/>
      <c r="Z834" s="79"/>
      <c r="AA834" s="98"/>
      <c r="AB834" s="79"/>
      <c r="AC834" s="79"/>
      <c r="AD834" s="79"/>
      <c r="AE834" s="79"/>
    </row>
    <row r="835">
      <c r="A835" s="79"/>
      <c r="B835" s="40"/>
      <c r="C835" s="79"/>
      <c r="D835" s="40"/>
      <c r="E835" s="79"/>
      <c r="F835" s="40"/>
      <c r="G835" s="79"/>
      <c r="H835" s="40"/>
      <c r="I835" s="40"/>
      <c r="J835" s="40"/>
      <c r="K835" s="64"/>
      <c r="L835" s="40"/>
      <c r="M835" s="40"/>
      <c r="N835" s="40"/>
      <c r="O835" s="40"/>
      <c r="P835" s="40"/>
      <c r="Q835" s="40"/>
      <c r="R835" s="40"/>
      <c r="S835" s="40"/>
      <c r="T835" s="40"/>
      <c r="U835" s="40"/>
      <c r="V835" s="40"/>
      <c r="W835" s="40"/>
      <c r="X835" s="79"/>
      <c r="Y835" s="79"/>
      <c r="Z835" s="79"/>
      <c r="AA835" s="98"/>
      <c r="AB835" s="79"/>
      <c r="AC835" s="79"/>
      <c r="AD835" s="79"/>
      <c r="AE835" s="79"/>
    </row>
    <row r="836">
      <c r="A836" s="79"/>
      <c r="B836" s="40"/>
      <c r="C836" s="79"/>
      <c r="D836" s="40"/>
      <c r="E836" s="79"/>
      <c r="F836" s="40"/>
      <c r="G836" s="79"/>
      <c r="H836" s="40"/>
      <c r="I836" s="40"/>
      <c r="J836" s="40"/>
      <c r="K836" s="64"/>
      <c r="L836" s="40"/>
      <c r="M836" s="40"/>
      <c r="N836" s="40"/>
      <c r="O836" s="40"/>
      <c r="P836" s="40"/>
      <c r="Q836" s="40"/>
      <c r="R836" s="40"/>
      <c r="S836" s="40"/>
      <c r="T836" s="40"/>
      <c r="U836" s="40"/>
      <c r="V836" s="40"/>
      <c r="W836" s="40"/>
      <c r="X836" s="79"/>
      <c r="Y836" s="79"/>
      <c r="Z836" s="79"/>
      <c r="AA836" s="98"/>
      <c r="AB836" s="79"/>
      <c r="AC836" s="79"/>
      <c r="AD836" s="79"/>
      <c r="AE836" s="79"/>
    </row>
    <row r="837">
      <c r="A837" s="79"/>
      <c r="B837" s="40"/>
      <c r="C837" s="79"/>
      <c r="D837" s="40"/>
      <c r="E837" s="79"/>
      <c r="F837" s="40"/>
      <c r="G837" s="79"/>
      <c r="H837" s="40"/>
      <c r="I837" s="40"/>
      <c r="J837" s="40"/>
      <c r="K837" s="64"/>
      <c r="L837" s="40"/>
      <c r="M837" s="40"/>
      <c r="N837" s="40"/>
      <c r="O837" s="40"/>
      <c r="P837" s="40"/>
      <c r="Q837" s="40"/>
      <c r="R837" s="40"/>
      <c r="S837" s="40"/>
      <c r="T837" s="40"/>
      <c r="U837" s="40"/>
      <c r="V837" s="40"/>
      <c r="W837" s="40"/>
      <c r="X837" s="79"/>
      <c r="Y837" s="79"/>
      <c r="Z837" s="79"/>
      <c r="AA837" s="98"/>
      <c r="AB837" s="79"/>
      <c r="AC837" s="79"/>
      <c r="AD837" s="79"/>
      <c r="AE837" s="79"/>
    </row>
    <row r="838">
      <c r="A838" s="79"/>
      <c r="B838" s="40"/>
      <c r="C838" s="79"/>
      <c r="D838" s="40"/>
      <c r="E838" s="79"/>
      <c r="F838" s="40"/>
      <c r="G838" s="79"/>
      <c r="H838" s="40"/>
      <c r="I838" s="40"/>
      <c r="J838" s="40"/>
      <c r="K838" s="64"/>
      <c r="L838" s="40"/>
      <c r="M838" s="40"/>
      <c r="N838" s="40"/>
      <c r="O838" s="40"/>
      <c r="P838" s="40"/>
      <c r="Q838" s="40"/>
      <c r="R838" s="40"/>
      <c r="S838" s="40"/>
      <c r="T838" s="40"/>
      <c r="U838" s="40"/>
      <c r="V838" s="40"/>
      <c r="W838" s="40"/>
      <c r="X838" s="79"/>
      <c r="Y838" s="79"/>
      <c r="Z838" s="79"/>
      <c r="AA838" s="98"/>
      <c r="AB838" s="79"/>
      <c r="AC838" s="79"/>
      <c r="AD838" s="79"/>
      <c r="AE838" s="79"/>
    </row>
    <row r="839">
      <c r="A839" s="79"/>
      <c r="B839" s="40"/>
      <c r="C839" s="79"/>
      <c r="D839" s="40"/>
      <c r="E839" s="79"/>
      <c r="F839" s="40"/>
      <c r="G839" s="79"/>
      <c r="H839" s="40"/>
      <c r="I839" s="40"/>
      <c r="J839" s="40"/>
      <c r="K839" s="64"/>
      <c r="L839" s="40"/>
      <c r="M839" s="40"/>
      <c r="N839" s="40"/>
      <c r="O839" s="40"/>
      <c r="P839" s="40"/>
      <c r="Q839" s="40"/>
      <c r="R839" s="40"/>
      <c r="S839" s="40"/>
      <c r="T839" s="40"/>
      <c r="U839" s="40"/>
      <c r="V839" s="40"/>
      <c r="W839" s="40"/>
      <c r="X839" s="79"/>
      <c r="Y839" s="79"/>
      <c r="Z839" s="79"/>
      <c r="AA839" s="98"/>
      <c r="AB839" s="79"/>
      <c r="AC839" s="79"/>
      <c r="AD839" s="79"/>
      <c r="AE839" s="79"/>
    </row>
    <row r="840">
      <c r="A840" s="79"/>
      <c r="B840" s="40"/>
      <c r="C840" s="79"/>
      <c r="D840" s="40"/>
      <c r="E840" s="79"/>
      <c r="F840" s="40"/>
      <c r="G840" s="79"/>
      <c r="H840" s="40"/>
      <c r="I840" s="40"/>
      <c r="J840" s="40"/>
      <c r="K840" s="64"/>
      <c r="L840" s="40"/>
      <c r="M840" s="40"/>
      <c r="N840" s="40"/>
      <c r="O840" s="40"/>
      <c r="P840" s="40"/>
      <c r="Q840" s="40"/>
      <c r="R840" s="40"/>
      <c r="S840" s="40"/>
      <c r="T840" s="40"/>
      <c r="U840" s="40"/>
      <c r="V840" s="40"/>
      <c r="W840" s="40"/>
      <c r="X840" s="79"/>
      <c r="Y840" s="79"/>
      <c r="Z840" s="79"/>
      <c r="AA840" s="98"/>
      <c r="AB840" s="79"/>
      <c r="AC840" s="79"/>
      <c r="AD840" s="79"/>
      <c r="AE840" s="79"/>
    </row>
    <row r="841">
      <c r="A841" s="79"/>
      <c r="B841" s="40"/>
      <c r="C841" s="79"/>
      <c r="D841" s="40"/>
      <c r="E841" s="79"/>
      <c r="F841" s="40"/>
      <c r="G841" s="79"/>
      <c r="H841" s="40"/>
      <c r="I841" s="40"/>
      <c r="J841" s="40"/>
      <c r="K841" s="64"/>
      <c r="L841" s="40"/>
      <c r="M841" s="40"/>
      <c r="N841" s="40"/>
      <c r="O841" s="40"/>
      <c r="P841" s="40"/>
      <c r="Q841" s="40"/>
      <c r="R841" s="40"/>
      <c r="S841" s="40"/>
      <c r="T841" s="40"/>
      <c r="U841" s="40"/>
      <c r="V841" s="40"/>
      <c r="W841" s="40"/>
      <c r="X841" s="79"/>
      <c r="Y841" s="79"/>
      <c r="Z841" s="79"/>
      <c r="AA841" s="98"/>
      <c r="AB841" s="79"/>
      <c r="AC841" s="79"/>
      <c r="AD841" s="79"/>
      <c r="AE841" s="79"/>
    </row>
    <row r="842">
      <c r="A842" s="79"/>
      <c r="B842" s="40"/>
      <c r="C842" s="79"/>
      <c r="D842" s="40"/>
      <c r="E842" s="79"/>
      <c r="F842" s="40"/>
      <c r="G842" s="79"/>
      <c r="H842" s="40"/>
      <c r="I842" s="40"/>
      <c r="J842" s="40"/>
      <c r="K842" s="64"/>
      <c r="L842" s="40"/>
      <c r="M842" s="40"/>
      <c r="N842" s="40"/>
      <c r="O842" s="40"/>
      <c r="P842" s="40"/>
      <c r="Q842" s="40"/>
      <c r="R842" s="40"/>
      <c r="S842" s="40"/>
      <c r="T842" s="40"/>
      <c r="U842" s="40"/>
      <c r="V842" s="40"/>
      <c r="W842" s="40"/>
      <c r="X842" s="79"/>
      <c r="Y842" s="79"/>
      <c r="Z842" s="79"/>
      <c r="AA842" s="98"/>
      <c r="AB842" s="79"/>
      <c r="AC842" s="79"/>
      <c r="AD842" s="79"/>
      <c r="AE842" s="79"/>
    </row>
    <row r="843">
      <c r="A843" s="79"/>
      <c r="B843" s="40"/>
      <c r="C843" s="79"/>
      <c r="D843" s="40"/>
      <c r="E843" s="79"/>
      <c r="F843" s="40"/>
      <c r="G843" s="79"/>
      <c r="H843" s="40"/>
      <c r="I843" s="40"/>
      <c r="J843" s="40"/>
      <c r="K843" s="64"/>
      <c r="L843" s="40"/>
      <c r="M843" s="40"/>
      <c r="N843" s="40"/>
      <c r="O843" s="40"/>
      <c r="P843" s="40"/>
      <c r="Q843" s="40"/>
      <c r="R843" s="40"/>
      <c r="S843" s="40"/>
      <c r="T843" s="40"/>
      <c r="U843" s="40"/>
      <c r="V843" s="40"/>
      <c r="W843" s="40"/>
      <c r="X843" s="79"/>
      <c r="Y843" s="79"/>
      <c r="Z843" s="79"/>
      <c r="AA843" s="98"/>
      <c r="AB843" s="79"/>
      <c r="AC843" s="79"/>
      <c r="AD843" s="79"/>
      <c r="AE843" s="79"/>
    </row>
    <row r="844">
      <c r="A844" s="79"/>
      <c r="B844" s="40"/>
      <c r="C844" s="79"/>
      <c r="D844" s="40"/>
      <c r="E844" s="79"/>
      <c r="F844" s="40"/>
      <c r="G844" s="79"/>
      <c r="H844" s="40"/>
      <c r="I844" s="40"/>
      <c r="J844" s="40"/>
      <c r="K844" s="64"/>
      <c r="L844" s="40"/>
      <c r="M844" s="40"/>
      <c r="N844" s="40"/>
      <c r="O844" s="40"/>
      <c r="P844" s="40"/>
      <c r="Q844" s="40"/>
      <c r="R844" s="40"/>
      <c r="S844" s="40"/>
      <c r="T844" s="40"/>
      <c r="U844" s="40"/>
      <c r="V844" s="40"/>
      <c r="W844" s="40"/>
      <c r="X844" s="79"/>
      <c r="Y844" s="79"/>
      <c r="Z844" s="79"/>
      <c r="AA844" s="98"/>
      <c r="AB844" s="79"/>
      <c r="AC844" s="79"/>
      <c r="AD844" s="79"/>
      <c r="AE844" s="79"/>
    </row>
    <row r="845">
      <c r="A845" s="79"/>
      <c r="B845" s="40"/>
      <c r="C845" s="79"/>
      <c r="D845" s="40"/>
      <c r="E845" s="79"/>
      <c r="F845" s="40"/>
      <c r="G845" s="79"/>
      <c r="H845" s="40"/>
      <c r="I845" s="40"/>
      <c r="J845" s="40"/>
      <c r="K845" s="64"/>
      <c r="L845" s="40"/>
      <c r="M845" s="40"/>
      <c r="N845" s="40"/>
      <c r="O845" s="40"/>
      <c r="P845" s="40"/>
      <c r="Q845" s="40"/>
      <c r="R845" s="40"/>
      <c r="S845" s="40"/>
      <c r="T845" s="40"/>
      <c r="U845" s="40"/>
      <c r="V845" s="40"/>
      <c r="W845" s="40"/>
      <c r="X845" s="79"/>
      <c r="Y845" s="79"/>
      <c r="Z845" s="79"/>
      <c r="AA845" s="98"/>
      <c r="AB845" s="79"/>
      <c r="AC845" s="79"/>
      <c r="AD845" s="79"/>
      <c r="AE845" s="79"/>
    </row>
    <row r="846">
      <c r="A846" s="79"/>
      <c r="B846" s="40"/>
      <c r="C846" s="79"/>
      <c r="D846" s="40"/>
      <c r="E846" s="79"/>
      <c r="F846" s="40"/>
      <c r="G846" s="79"/>
      <c r="H846" s="40"/>
      <c r="I846" s="40"/>
      <c r="J846" s="40"/>
      <c r="K846" s="64"/>
      <c r="L846" s="40"/>
      <c r="M846" s="40"/>
      <c r="N846" s="40"/>
      <c r="O846" s="40"/>
      <c r="P846" s="40"/>
      <c r="Q846" s="40"/>
      <c r="R846" s="40"/>
      <c r="S846" s="40"/>
      <c r="T846" s="40"/>
      <c r="U846" s="40"/>
      <c r="V846" s="40"/>
      <c r="W846" s="40"/>
      <c r="X846" s="79"/>
      <c r="Y846" s="79"/>
      <c r="Z846" s="79"/>
      <c r="AA846" s="98"/>
      <c r="AB846" s="79"/>
      <c r="AC846" s="79"/>
      <c r="AD846" s="79"/>
      <c r="AE846" s="79"/>
    </row>
    <row r="847">
      <c r="A847" s="79"/>
      <c r="B847" s="40"/>
      <c r="C847" s="79"/>
      <c r="D847" s="40"/>
      <c r="E847" s="79"/>
      <c r="F847" s="40"/>
      <c r="G847" s="79"/>
      <c r="H847" s="40"/>
      <c r="I847" s="40"/>
      <c r="J847" s="40"/>
      <c r="K847" s="64"/>
      <c r="L847" s="40"/>
      <c r="M847" s="40"/>
      <c r="N847" s="40"/>
      <c r="O847" s="40"/>
      <c r="P847" s="40"/>
      <c r="Q847" s="40"/>
      <c r="R847" s="40"/>
      <c r="S847" s="40"/>
      <c r="T847" s="40"/>
      <c r="U847" s="40"/>
      <c r="V847" s="40"/>
      <c r="W847" s="40"/>
      <c r="X847" s="79"/>
      <c r="Y847" s="79"/>
      <c r="Z847" s="79"/>
      <c r="AA847" s="98"/>
      <c r="AB847" s="79"/>
      <c r="AC847" s="79"/>
      <c r="AD847" s="79"/>
      <c r="AE847" s="79"/>
    </row>
    <row r="848">
      <c r="A848" s="79"/>
      <c r="B848" s="40"/>
      <c r="C848" s="79"/>
      <c r="D848" s="40"/>
      <c r="E848" s="79"/>
      <c r="F848" s="40"/>
      <c r="G848" s="79"/>
      <c r="H848" s="40"/>
      <c r="I848" s="40"/>
      <c r="J848" s="40"/>
      <c r="K848" s="64"/>
      <c r="L848" s="40"/>
      <c r="M848" s="40"/>
      <c r="N848" s="40"/>
      <c r="O848" s="40"/>
      <c r="P848" s="40"/>
      <c r="Q848" s="40"/>
      <c r="R848" s="40"/>
      <c r="S848" s="40"/>
      <c r="T848" s="40"/>
      <c r="U848" s="40"/>
      <c r="V848" s="40"/>
      <c r="W848" s="40"/>
      <c r="X848" s="79"/>
      <c r="Y848" s="79"/>
      <c r="Z848" s="79"/>
      <c r="AA848" s="98"/>
      <c r="AB848" s="79"/>
      <c r="AC848" s="79"/>
      <c r="AD848" s="79"/>
      <c r="AE848" s="79"/>
    </row>
    <row r="849">
      <c r="A849" s="79"/>
      <c r="B849" s="40"/>
      <c r="C849" s="79"/>
      <c r="D849" s="40"/>
      <c r="E849" s="79"/>
      <c r="F849" s="40"/>
      <c r="G849" s="79"/>
      <c r="H849" s="40"/>
      <c r="I849" s="40"/>
      <c r="J849" s="40"/>
      <c r="K849" s="64"/>
      <c r="L849" s="40"/>
      <c r="M849" s="40"/>
      <c r="N849" s="40"/>
      <c r="O849" s="40"/>
      <c r="P849" s="40"/>
      <c r="Q849" s="40"/>
      <c r="R849" s="40"/>
      <c r="S849" s="40"/>
      <c r="T849" s="40"/>
      <c r="U849" s="40"/>
      <c r="V849" s="40"/>
      <c r="W849" s="40"/>
      <c r="X849" s="79"/>
      <c r="Y849" s="79"/>
      <c r="Z849" s="79"/>
      <c r="AA849" s="98"/>
      <c r="AB849" s="79"/>
      <c r="AC849" s="79"/>
      <c r="AD849" s="79"/>
      <c r="AE849" s="79"/>
    </row>
    <row r="850">
      <c r="A850" s="79"/>
      <c r="B850" s="40"/>
      <c r="C850" s="79"/>
      <c r="D850" s="40"/>
      <c r="E850" s="79"/>
      <c r="F850" s="40"/>
      <c r="G850" s="79"/>
      <c r="H850" s="40"/>
      <c r="I850" s="40"/>
      <c r="J850" s="40"/>
      <c r="K850" s="64"/>
      <c r="L850" s="40"/>
      <c r="M850" s="40"/>
      <c r="N850" s="40"/>
      <c r="O850" s="40"/>
      <c r="P850" s="40"/>
      <c r="Q850" s="40"/>
      <c r="R850" s="40"/>
      <c r="S850" s="40"/>
      <c r="T850" s="40"/>
      <c r="U850" s="40"/>
      <c r="V850" s="40"/>
      <c r="W850" s="40"/>
      <c r="X850" s="79"/>
      <c r="Y850" s="79"/>
      <c r="Z850" s="79"/>
      <c r="AA850" s="98"/>
      <c r="AB850" s="79"/>
      <c r="AC850" s="79"/>
      <c r="AD850" s="79"/>
      <c r="AE850" s="79"/>
    </row>
    <row r="851">
      <c r="A851" s="79"/>
      <c r="B851" s="40"/>
      <c r="C851" s="79"/>
      <c r="D851" s="40"/>
      <c r="E851" s="79"/>
      <c r="F851" s="40"/>
      <c r="G851" s="79"/>
      <c r="H851" s="40"/>
      <c r="I851" s="40"/>
      <c r="J851" s="40"/>
      <c r="K851" s="64"/>
      <c r="L851" s="40"/>
      <c r="M851" s="40"/>
      <c r="N851" s="40"/>
      <c r="O851" s="40"/>
      <c r="P851" s="40"/>
      <c r="Q851" s="40"/>
      <c r="R851" s="40"/>
      <c r="S851" s="40"/>
      <c r="T851" s="40"/>
      <c r="U851" s="40"/>
      <c r="V851" s="40"/>
      <c r="W851" s="40"/>
      <c r="X851" s="79"/>
      <c r="Y851" s="79"/>
      <c r="Z851" s="79"/>
      <c r="AA851" s="98"/>
      <c r="AB851" s="79"/>
      <c r="AC851" s="79"/>
      <c r="AD851" s="79"/>
      <c r="AE851" s="79"/>
    </row>
    <row r="852">
      <c r="A852" s="79"/>
      <c r="B852" s="40"/>
      <c r="C852" s="79"/>
      <c r="D852" s="40"/>
      <c r="E852" s="79"/>
      <c r="F852" s="40"/>
      <c r="G852" s="79"/>
      <c r="H852" s="40"/>
      <c r="I852" s="40"/>
      <c r="J852" s="40"/>
      <c r="K852" s="64"/>
      <c r="L852" s="40"/>
      <c r="M852" s="40"/>
      <c r="N852" s="40"/>
      <c r="O852" s="40"/>
      <c r="P852" s="40"/>
      <c r="Q852" s="40"/>
      <c r="R852" s="40"/>
      <c r="S852" s="40"/>
      <c r="T852" s="40"/>
      <c r="U852" s="40"/>
      <c r="V852" s="40"/>
      <c r="W852" s="40"/>
      <c r="X852" s="79"/>
      <c r="Y852" s="79"/>
      <c r="Z852" s="79"/>
      <c r="AA852" s="98"/>
      <c r="AB852" s="79"/>
      <c r="AC852" s="79"/>
      <c r="AD852" s="79"/>
      <c r="AE852" s="79"/>
    </row>
    <row r="853">
      <c r="A853" s="79"/>
      <c r="B853" s="40"/>
      <c r="C853" s="79"/>
      <c r="D853" s="40"/>
      <c r="E853" s="79"/>
      <c r="F853" s="40"/>
      <c r="G853" s="79"/>
      <c r="H853" s="40"/>
      <c r="I853" s="40"/>
      <c r="J853" s="40"/>
      <c r="K853" s="64"/>
      <c r="L853" s="40"/>
      <c r="M853" s="40"/>
      <c r="N853" s="40"/>
      <c r="O853" s="40"/>
      <c r="P853" s="40"/>
      <c r="Q853" s="40"/>
      <c r="R853" s="40"/>
      <c r="S853" s="40"/>
      <c r="T853" s="40"/>
      <c r="U853" s="40"/>
      <c r="V853" s="40"/>
      <c r="W853" s="40"/>
      <c r="X853" s="79"/>
      <c r="Y853" s="79"/>
      <c r="Z853" s="79"/>
      <c r="AA853" s="98"/>
      <c r="AB853" s="79"/>
      <c r="AC853" s="79"/>
      <c r="AD853" s="79"/>
      <c r="AE853" s="79"/>
    </row>
    <row r="854">
      <c r="A854" s="79"/>
      <c r="B854" s="40"/>
      <c r="C854" s="79"/>
      <c r="D854" s="40"/>
      <c r="E854" s="79"/>
      <c r="F854" s="40"/>
      <c r="G854" s="79"/>
      <c r="H854" s="40"/>
      <c r="I854" s="40"/>
      <c r="J854" s="40"/>
      <c r="K854" s="64"/>
      <c r="L854" s="40"/>
      <c r="M854" s="40"/>
      <c r="N854" s="40"/>
      <c r="O854" s="40"/>
      <c r="P854" s="40"/>
      <c r="Q854" s="40"/>
      <c r="R854" s="40"/>
      <c r="S854" s="40"/>
      <c r="T854" s="40"/>
      <c r="U854" s="40"/>
      <c r="V854" s="40"/>
      <c r="W854" s="40"/>
      <c r="X854" s="79"/>
      <c r="Y854" s="79"/>
      <c r="Z854" s="79"/>
      <c r="AA854" s="98"/>
      <c r="AB854" s="79"/>
      <c r="AC854" s="79"/>
      <c r="AD854" s="79"/>
      <c r="AE854" s="79"/>
    </row>
    <row r="855">
      <c r="A855" s="79"/>
      <c r="B855" s="40"/>
      <c r="C855" s="79"/>
      <c r="D855" s="40"/>
      <c r="E855" s="79"/>
      <c r="F855" s="40"/>
      <c r="G855" s="79"/>
      <c r="H855" s="40"/>
      <c r="I855" s="40"/>
      <c r="J855" s="40"/>
      <c r="K855" s="64"/>
      <c r="L855" s="40"/>
      <c r="M855" s="40"/>
      <c r="N855" s="40"/>
      <c r="O855" s="40"/>
      <c r="P855" s="40"/>
      <c r="Q855" s="40"/>
      <c r="R855" s="40"/>
      <c r="S855" s="40"/>
      <c r="T855" s="40"/>
      <c r="U855" s="40"/>
      <c r="V855" s="40"/>
      <c r="W855" s="40"/>
      <c r="X855" s="79"/>
      <c r="Y855" s="79"/>
      <c r="Z855" s="79"/>
      <c r="AA855" s="98"/>
      <c r="AB855" s="79"/>
      <c r="AC855" s="79"/>
      <c r="AD855" s="79"/>
      <c r="AE855" s="79"/>
    </row>
    <row r="856">
      <c r="A856" s="79"/>
      <c r="B856" s="40"/>
      <c r="C856" s="79"/>
      <c r="D856" s="40"/>
      <c r="E856" s="79"/>
      <c r="F856" s="40"/>
      <c r="G856" s="79"/>
      <c r="H856" s="40"/>
      <c r="I856" s="40"/>
      <c r="J856" s="40"/>
      <c r="K856" s="64"/>
      <c r="L856" s="40"/>
      <c r="M856" s="40"/>
      <c r="N856" s="40"/>
      <c r="O856" s="40"/>
      <c r="P856" s="40"/>
      <c r="Q856" s="40"/>
      <c r="R856" s="40"/>
      <c r="S856" s="40"/>
      <c r="T856" s="40"/>
      <c r="U856" s="40"/>
      <c r="V856" s="40"/>
      <c r="W856" s="40"/>
      <c r="X856" s="79"/>
      <c r="Y856" s="79"/>
      <c r="Z856" s="79"/>
      <c r="AA856" s="98"/>
      <c r="AB856" s="79"/>
      <c r="AC856" s="79"/>
      <c r="AD856" s="79"/>
      <c r="AE856" s="79"/>
    </row>
    <row r="857">
      <c r="A857" s="79"/>
      <c r="B857" s="40"/>
      <c r="C857" s="79"/>
      <c r="D857" s="40"/>
      <c r="E857" s="79"/>
      <c r="F857" s="40"/>
      <c r="G857" s="79"/>
      <c r="H857" s="40"/>
      <c r="I857" s="40"/>
      <c r="J857" s="40"/>
      <c r="K857" s="64"/>
      <c r="L857" s="40"/>
      <c r="M857" s="40"/>
      <c r="N857" s="40"/>
      <c r="O857" s="40"/>
      <c r="P857" s="40"/>
      <c r="Q857" s="40"/>
      <c r="R857" s="40"/>
      <c r="S857" s="40"/>
      <c r="T857" s="40"/>
      <c r="U857" s="40"/>
      <c r="V857" s="40"/>
      <c r="W857" s="40"/>
      <c r="X857" s="79"/>
      <c r="Y857" s="79"/>
      <c r="Z857" s="79"/>
      <c r="AA857" s="98"/>
      <c r="AB857" s="79"/>
      <c r="AC857" s="79"/>
      <c r="AD857" s="79"/>
      <c r="AE857" s="79"/>
    </row>
    <row r="858">
      <c r="A858" s="79"/>
      <c r="B858" s="40"/>
      <c r="C858" s="79"/>
      <c r="D858" s="40"/>
      <c r="E858" s="79"/>
      <c r="F858" s="40"/>
      <c r="G858" s="79"/>
      <c r="H858" s="40"/>
      <c r="I858" s="40"/>
      <c r="J858" s="40"/>
      <c r="K858" s="64"/>
      <c r="L858" s="40"/>
      <c r="M858" s="40"/>
      <c r="N858" s="40"/>
      <c r="O858" s="40"/>
      <c r="P858" s="40"/>
      <c r="Q858" s="40"/>
      <c r="R858" s="40"/>
      <c r="S858" s="40"/>
      <c r="T858" s="40"/>
      <c r="U858" s="40"/>
      <c r="V858" s="40"/>
      <c r="W858" s="40"/>
      <c r="X858" s="79"/>
      <c r="Y858" s="79"/>
      <c r="Z858" s="79"/>
      <c r="AA858" s="98"/>
      <c r="AB858" s="79"/>
      <c r="AC858" s="79"/>
      <c r="AD858" s="79"/>
      <c r="AE858" s="79"/>
    </row>
    <row r="859">
      <c r="A859" s="79"/>
      <c r="B859" s="40"/>
      <c r="C859" s="79"/>
      <c r="D859" s="40"/>
      <c r="E859" s="79"/>
      <c r="F859" s="40"/>
      <c r="G859" s="79"/>
      <c r="H859" s="40"/>
      <c r="I859" s="40"/>
      <c r="J859" s="40"/>
      <c r="K859" s="64"/>
      <c r="L859" s="40"/>
      <c r="M859" s="40"/>
      <c r="N859" s="40"/>
      <c r="O859" s="40"/>
      <c r="P859" s="40"/>
      <c r="Q859" s="40"/>
      <c r="R859" s="40"/>
      <c r="S859" s="40"/>
      <c r="T859" s="40"/>
      <c r="U859" s="40"/>
      <c r="V859" s="40"/>
      <c r="W859" s="40"/>
      <c r="X859" s="79"/>
      <c r="Y859" s="79"/>
      <c r="Z859" s="79"/>
      <c r="AA859" s="98"/>
      <c r="AB859" s="79"/>
      <c r="AC859" s="79"/>
      <c r="AD859" s="79"/>
      <c r="AE859" s="79"/>
    </row>
    <row r="860">
      <c r="A860" s="79"/>
      <c r="B860" s="40"/>
      <c r="C860" s="79"/>
      <c r="D860" s="40"/>
      <c r="E860" s="79"/>
      <c r="F860" s="40"/>
      <c r="G860" s="79"/>
      <c r="H860" s="40"/>
      <c r="I860" s="40"/>
      <c r="J860" s="40"/>
      <c r="K860" s="64"/>
      <c r="L860" s="40"/>
      <c r="M860" s="40"/>
      <c r="N860" s="40"/>
      <c r="O860" s="40"/>
      <c r="P860" s="40"/>
      <c r="Q860" s="40"/>
      <c r="R860" s="40"/>
      <c r="S860" s="40"/>
      <c r="T860" s="40"/>
      <c r="U860" s="40"/>
      <c r="V860" s="40"/>
      <c r="W860" s="40"/>
      <c r="X860" s="79"/>
      <c r="Y860" s="79"/>
      <c r="Z860" s="79"/>
      <c r="AA860" s="98"/>
      <c r="AB860" s="79"/>
      <c r="AC860" s="79"/>
      <c r="AD860" s="79"/>
      <c r="AE860" s="79"/>
    </row>
    <row r="861">
      <c r="A861" s="79"/>
      <c r="B861" s="40"/>
      <c r="C861" s="79"/>
      <c r="D861" s="40"/>
      <c r="E861" s="79"/>
      <c r="F861" s="40"/>
      <c r="G861" s="79"/>
      <c r="H861" s="40"/>
      <c r="I861" s="40"/>
      <c r="J861" s="40"/>
      <c r="K861" s="64"/>
      <c r="L861" s="40"/>
      <c r="M861" s="40"/>
      <c r="N861" s="40"/>
      <c r="O861" s="40"/>
      <c r="P861" s="40"/>
      <c r="Q861" s="40"/>
      <c r="R861" s="40"/>
      <c r="S861" s="40"/>
      <c r="T861" s="40"/>
      <c r="U861" s="40"/>
      <c r="V861" s="40"/>
      <c r="W861" s="40"/>
      <c r="X861" s="79"/>
      <c r="Y861" s="79"/>
      <c r="Z861" s="79"/>
      <c r="AA861" s="98"/>
      <c r="AB861" s="79"/>
      <c r="AC861" s="79"/>
      <c r="AD861" s="79"/>
      <c r="AE861" s="79"/>
    </row>
    <row r="862">
      <c r="A862" s="79"/>
      <c r="B862" s="40"/>
      <c r="C862" s="79"/>
      <c r="D862" s="40"/>
      <c r="E862" s="79"/>
      <c r="F862" s="40"/>
      <c r="G862" s="79"/>
      <c r="H862" s="40"/>
      <c r="I862" s="40"/>
      <c r="J862" s="40"/>
      <c r="K862" s="64"/>
      <c r="L862" s="40"/>
      <c r="M862" s="40"/>
      <c r="N862" s="40"/>
      <c r="O862" s="40"/>
      <c r="P862" s="40"/>
      <c r="Q862" s="40"/>
      <c r="R862" s="40"/>
      <c r="S862" s="40"/>
      <c r="T862" s="40"/>
      <c r="U862" s="40"/>
      <c r="V862" s="40"/>
      <c r="W862" s="40"/>
      <c r="X862" s="79"/>
      <c r="Y862" s="79"/>
      <c r="Z862" s="79"/>
      <c r="AA862" s="98"/>
      <c r="AB862" s="79"/>
      <c r="AC862" s="79"/>
      <c r="AD862" s="79"/>
      <c r="AE862" s="79"/>
    </row>
    <row r="863">
      <c r="A863" s="79"/>
      <c r="B863" s="40"/>
      <c r="C863" s="79"/>
      <c r="D863" s="40"/>
      <c r="E863" s="79"/>
      <c r="F863" s="40"/>
      <c r="G863" s="79"/>
      <c r="H863" s="40"/>
      <c r="I863" s="40"/>
      <c r="J863" s="40"/>
      <c r="K863" s="64"/>
      <c r="L863" s="40"/>
      <c r="M863" s="40"/>
      <c r="N863" s="40"/>
      <c r="O863" s="40"/>
      <c r="P863" s="40"/>
      <c r="Q863" s="40"/>
      <c r="R863" s="40"/>
      <c r="S863" s="40"/>
      <c r="T863" s="40"/>
      <c r="U863" s="40"/>
      <c r="V863" s="40"/>
      <c r="W863" s="40"/>
      <c r="X863" s="79"/>
      <c r="Y863" s="79"/>
      <c r="Z863" s="79"/>
      <c r="AA863" s="98"/>
      <c r="AB863" s="79"/>
      <c r="AC863" s="79"/>
      <c r="AD863" s="79"/>
      <c r="AE863" s="79"/>
    </row>
    <row r="864">
      <c r="A864" s="79"/>
      <c r="B864" s="40"/>
      <c r="C864" s="79"/>
      <c r="D864" s="40"/>
      <c r="E864" s="79"/>
      <c r="F864" s="40"/>
      <c r="G864" s="79"/>
      <c r="H864" s="40"/>
      <c r="I864" s="40"/>
      <c r="J864" s="40"/>
      <c r="K864" s="64"/>
      <c r="L864" s="40"/>
      <c r="M864" s="40"/>
      <c r="N864" s="40"/>
      <c r="O864" s="40"/>
      <c r="P864" s="40"/>
      <c r="Q864" s="40"/>
      <c r="R864" s="40"/>
      <c r="S864" s="40"/>
      <c r="T864" s="40"/>
      <c r="U864" s="40"/>
      <c r="V864" s="40"/>
      <c r="W864" s="40"/>
      <c r="X864" s="79"/>
      <c r="Y864" s="79"/>
      <c r="Z864" s="79"/>
      <c r="AA864" s="98"/>
      <c r="AB864" s="79"/>
      <c r="AC864" s="79"/>
      <c r="AD864" s="79"/>
      <c r="AE864" s="79"/>
    </row>
    <row r="865">
      <c r="A865" s="79"/>
      <c r="B865" s="40"/>
      <c r="C865" s="79"/>
      <c r="D865" s="40"/>
      <c r="E865" s="79"/>
      <c r="F865" s="40"/>
      <c r="G865" s="79"/>
      <c r="H865" s="40"/>
      <c r="I865" s="40"/>
      <c r="J865" s="40"/>
      <c r="K865" s="64"/>
      <c r="L865" s="40"/>
      <c r="M865" s="40"/>
      <c r="N865" s="40"/>
      <c r="O865" s="40"/>
      <c r="P865" s="40"/>
      <c r="Q865" s="40"/>
      <c r="R865" s="40"/>
      <c r="S865" s="40"/>
      <c r="T865" s="40"/>
      <c r="U865" s="40"/>
      <c r="V865" s="40"/>
      <c r="W865" s="40"/>
      <c r="X865" s="79"/>
      <c r="Y865" s="79"/>
      <c r="Z865" s="79"/>
      <c r="AA865" s="98"/>
      <c r="AB865" s="79"/>
      <c r="AC865" s="79"/>
      <c r="AD865" s="79"/>
      <c r="AE865" s="79"/>
    </row>
    <row r="866">
      <c r="A866" s="79"/>
      <c r="B866" s="40"/>
      <c r="C866" s="79"/>
      <c r="D866" s="40"/>
      <c r="E866" s="79"/>
      <c r="F866" s="40"/>
      <c r="G866" s="79"/>
      <c r="H866" s="40"/>
      <c r="I866" s="40"/>
      <c r="J866" s="40"/>
      <c r="K866" s="64"/>
      <c r="L866" s="40"/>
      <c r="M866" s="40"/>
      <c r="N866" s="40"/>
      <c r="O866" s="40"/>
      <c r="P866" s="40"/>
      <c r="Q866" s="40"/>
      <c r="R866" s="40"/>
      <c r="S866" s="40"/>
      <c r="T866" s="40"/>
      <c r="U866" s="40"/>
      <c r="V866" s="40"/>
      <c r="W866" s="40"/>
      <c r="X866" s="79"/>
      <c r="Y866" s="79"/>
      <c r="Z866" s="79"/>
      <c r="AA866" s="98"/>
      <c r="AB866" s="79"/>
      <c r="AC866" s="79"/>
      <c r="AD866" s="79"/>
      <c r="AE866" s="79"/>
    </row>
    <row r="867">
      <c r="A867" s="79"/>
      <c r="B867" s="40"/>
      <c r="C867" s="79"/>
      <c r="D867" s="40"/>
      <c r="E867" s="79"/>
      <c r="F867" s="40"/>
      <c r="G867" s="79"/>
      <c r="H867" s="40"/>
      <c r="I867" s="40"/>
      <c r="J867" s="40"/>
      <c r="K867" s="64"/>
      <c r="L867" s="40"/>
      <c r="M867" s="40"/>
      <c r="N867" s="40"/>
      <c r="O867" s="40"/>
      <c r="P867" s="40"/>
      <c r="Q867" s="40"/>
      <c r="R867" s="40"/>
      <c r="S867" s="40"/>
      <c r="T867" s="40"/>
      <c r="U867" s="40"/>
      <c r="V867" s="40"/>
      <c r="W867" s="40"/>
      <c r="X867" s="79"/>
      <c r="Y867" s="79"/>
      <c r="Z867" s="79"/>
      <c r="AA867" s="98"/>
      <c r="AB867" s="79"/>
      <c r="AC867" s="79"/>
      <c r="AD867" s="79"/>
      <c r="AE867" s="79"/>
    </row>
    <row r="868">
      <c r="A868" s="79"/>
      <c r="B868" s="40"/>
      <c r="C868" s="79"/>
      <c r="D868" s="40"/>
      <c r="E868" s="79"/>
      <c r="F868" s="40"/>
      <c r="G868" s="79"/>
      <c r="H868" s="40"/>
      <c r="I868" s="40"/>
      <c r="J868" s="40"/>
      <c r="K868" s="64"/>
      <c r="L868" s="40"/>
      <c r="M868" s="40"/>
      <c r="N868" s="40"/>
      <c r="O868" s="40"/>
      <c r="P868" s="40"/>
      <c r="Q868" s="40"/>
      <c r="R868" s="40"/>
      <c r="S868" s="40"/>
      <c r="T868" s="40"/>
      <c r="U868" s="40"/>
      <c r="V868" s="40"/>
      <c r="W868" s="40"/>
      <c r="X868" s="79"/>
      <c r="Y868" s="79"/>
      <c r="Z868" s="79"/>
      <c r="AA868" s="98"/>
      <c r="AB868" s="79"/>
      <c r="AC868" s="79"/>
      <c r="AD868" s="79"/>
      <c r="AE868" s="79"/>
    </row>
    <row r="869">
      <c r="A869" s="79"/>
      <c r="B869" s="40"/>
      <c r="C869" s="79"/>
      <c r="D869" s="40"/>
      <c r="E869" s="79"/>
      <c r="F869" s="40"/>
      <c r="G869" s="79"/>
      <c r="H869" s="40"/>
      <c r="I869" s="40"/>
      <c r="J869" s="40"/>
      <c r="K869" s="64"/>
      <c r="L869" s="40"/>
      <c r="M869" s="40"/>
      <c r="N869" s="40"/>
      <c r="O869" s="40"/>
      <c r="P869" s="40"/>
      <c r="Q869" s="40"/>
      <c r="R869" s="40"/>
      <c r="S869" s="40"/>
      <c r="T869" s="40"/>
      <c r="U869" s="40"/>
      <c r="V869" s="40"/>
      <c r="W869" s="40"/>
      <c r="X869" s="79"/>
      <c r="Y869" s="79"/>
      <c r="Z869" s="79"/>
      <c r="AA869" s="98"/>
      <c r="AB869" s="79"/>
      <c r="AC869" s="79"/>
      <c r="AD869" s="79"/>
      <c r="AE869" s="79"/>
    </row>
    <row r="870">
      <c r="A870" s="79"/>
      <c r="B870" s="40"/>
      <c r="C870" s="79"/>
      <c r="D870" s="40"/>
      <c r="E870" s="79"/>
      <c r="F870" s="40"/>
      <c r="G870" s="79"/>
      <c r="H870" s="40"/>
      <c r="I870" s="40"/>
      <c r="J870" s="40"/>
      <c r="K870" s="64"/>
      <c r="L870" s="40"/>
      <c r="M870" s="40"/>
      <c r="N870" s="40"/>
      <c r="O870" s="40"/>
      <c r="P870" s="40"/>
      <c r="Q870" s="40"/>
      <c r="R870" s="40"/>
      <c r="S870" s="40"/>
      <c r="T870" s="40"/>
      <c r="U870" s="40"/>
      <c r="V870" s="40"/>
      <c r="W870" s="40"/>
      <c r="X870" s="79"/>
      <c r="Y870" s="79"/>
      <c r="Z870" s="79"/>
      <c r="AA870" s="98"/>
      <c r="AB870" s="79"/>
      <c r="AC870" s="79"/>
      <c r="AD870" s="79"/>
      <c r="AE870" s="79"/>
    </row>
    <row r="871">
      <c r="A871" s="79"/>
      <c r="B871" s="40"/>
      <c r="C871" s="79"/>
      <c r="D871" s="40"/>
      <c r="E871" s="79"/>
      <c r="F871" s="40"/>
      <c r="G871" s="79"/>
      <c r="H871" s="40"/>
      <c r="I871" s="40"/>
      <c r="J871" s="40"/>
      <c r="K871" s="64"/>
      <c r="L871" s="40"/>
      <c r="M871" s="40"/>
      <c r="N871" s="40"/>
      <c r="O871" s="40"/>
      <c r="P871" s="40"/>
      <c r="Q871" s="40"/>
      <c r="R871" s="40"/>
      <c r="S871" s="40"/>
      <c r="T871" s="40"/>
      <c r="U871" s="40"/>
      <c r="V871" s="40"/>
      <c r="W871" s="40"/>
      <c r="X871" s="79"/>
      <c r="Y871" s="79"/>
      <c r="Z871" s="79"/>
      <c r="AA871" s="98"/>
      <c r="AB871" s="79"/>
      <c r="AC871" s="79"/>
      <c r="AD871" s="79"/>
      <c r="AE871" s="79"/>
    </row>
    <row r="872">
      <c r="A872" s="79"/>
      <c r="B872" s="40"/>
      <c r="C872" s="79"/>
      <c r="D872" s="40"/>
      <c r="E872" s="79"/>
      <c r="F872" s="40"/>
      <c r="G872" s="79"/>
      <c r="H872" s="40"/>
      <c r="I872" s="40"/>
      <c r="J872" s="40"/>
      <c r="K872" s="64"/>
      <c r="L872" s="40"/>
      <c r="M872" s="40"/>
      <c r="N872" s="40"/>
      <c r="O872" s="40"/>
      <c r="P872" s="40"/>
      <c r="Q872" s="40"/>
      <c r="R872" s="40"/>
      <c r="S872" s="40"/>
      <c r="T872" s="40"/>
      <c r="U872" s="40"/>
      <c r="V872" s="40"/>
      <c r="W872" s="40"/>
      <c r="X872" s="79"/>
      <c r="Y872" s="79"/>
      <c r="Z872" s="79"/>
      <c r="AA872" s="98"/>
      <c r="AB872" s="79"/>
      <c r="AC872" s="79"/>
      <c r="AD872" s="79"/>
      <c r="AE872" s="79"/>
    </row>
    <row r="873">
      <c r="A873" s="79"/>
      <c r="B873" s="40"/>
      <c r="C873" s="79"/>
      <c r="D873" s="40"/>
      <c r="E873" s="79"/>
      <c r="F873" s="40"/>
      <c r="G873" s="79"/>
      <c r="H873" s="40"/>
      <c r="I873" s="40"/>
      <c r="J873" s="40"/>
      <c r="K873" s="64"/>
      <c r="L873" s="40"/>
      <c r="M873" s="40"/>
      <c r="N873" s="40"/>
      <c r="O873" s="40"/>
      <c r="P873" s="40"/>
      <c r="Q873" s="40"/>
      <c r="R873" s="40"/>
      <c r="S873" s="40"/>
      <c r="T873" s="40"/>
      <c r="U873" s="40"/>
      <c r="V873" s="40"/>
      <c r="W873" s="40"/>
      <c r="X873" s="79"/>
      <c r="Y873" s="79"/>
      <c r="Z873" s="79"/>
      <c r="AA873" s="98"/>
      <c r="AB873" s="79"/>
      <c r="AC873" s="79"/>
      <c r="AD873" s="79"/>
      <c r="AE873" s="79"/>
    </row>
    <row r="874">
      <c r="A874" s="79"/>
      <c r="B874" s="40"/>
      <c r="C874" s="79"/>
      <c r="D874" s="40"/>
      <c r="E874" s="79"/>
      <c r="F874" s="40"/>
      <c r="G874" s="79"/>
      <c r="H874" s="40"/>
      <c r="I874" s="40"/>
      <c r="J874" s="40"/>
      <c r="K874" s="64"/>
      <c r="L874" s="40"/>
      <c r="M874" s="40"/>
      <c r="N874" s="40"/>
      <c r="O874" s="40"/>
      <c r="P874" s="40"/>
      <c r="Q874" s="40"/>
      <c r="R874" s="40"/>
      <c r="S874" s="40"/>
      <c r="T874" s="40"/>
      <c r="U874" s="40"/>
      <c r="V874" s="40"/>
      <c r="W874" s="40"/>
      <c r="X874" s="79"/>
      <c r="Y874" s="79"/>
      <c r="Z874" s="79"/>
      <c r="AA874" s="98"/>
      <c r="AB874" s="79"/>
      <c r="AC874" s="79"/>
      <c r="AD874" s="79"/>
      <c r="AE874" s="79"/>
    </row>
    <row r="875">
      <c r="A875" s="79"/>
      <c r="B875" s="40"/>
      <c r="C875" s="79"/>
      <c r="D875" s="40"/>
      <c r="E875" s="79"/>
      <c r="F875" s="40"/>
      <c r="G875" s="79"/>
      <c r="H875" s="40"/>
      <c r="I875" s="40"/>
      <c r="J875" s="40"/>
      <c r="K875" s="64"/>
      <c r="L875" s="40"/>
      <c r="M875" s="40"/>
      <c r="N875" s="40"/>
      <c r="O875" s="40"/>
      <c r="P875" s="40"/>
      <c r="Q875" s="40"/>
      <c r="R875" s="40"/>
      <c r="S875" s="40"/>
      <c r="T875" s="40"/>
      <c r="U875" s="40"/>
      <c r="V875" s="40"/>
      <c r="W875" s="40"/>
      <c r="X875" s="79"/>
      <c r="Y875" s="79"/>
      <c r="Z875" s="79"/>
      <c r="AA875" s="98"/>
      <c r="AB875" s="79"/>
      <c r="AC875" s="79"/>
      <c r="AD875" s="79"/>
      <c r="AE875" s="79"/>
    </row>
    <row r="876">
      <c r="A876" s="79"/>
      <c r="B876" s="40"/>
      <c r="C876" s="79"/>
      <c r="D876" s="40"/>
      <c r="E876" s="79"/>
      <c r="F876" s="40"/>
      <c r="G876" s="79"/>
      <c r="H876" s="40"/>
      <c r="I876" s="40"/>
      <c r="J876" s="40"/>
      <c r="K876" s="64"/>
      <c r="L876" s="40"/>
      <c r="M876" s="40"/>
      <c r="N876" s="40"/>
      <c r="O876" s="40"/>
      <c r="P876" s="40"/>
      <c r="Q876" s="40"/>
      <c r="R876" s="40"/>
      <c r="S876" s="40"/>
      <c r="T876" s="40"/>
      <c r="U876" s="40"/>
      <c r="V876" s="40"/>
      <c r="W876" s="40"/>
      <c r="X876" s="79"/>
      <c r="Y876" s="79"/>
      <c r="Z876" s="79"/>
      <c r="AA876" s="98"/>
      <c r="AB876" s="79"/>
      <c r="AC876" s="79"/>
      <c r="AD876" s="79"/>
      <c r="AE876" s="79"/>
    </row>
    <row r="877">
      <c r="A877" s="79"/>
      <c r="B877" s="40"/>
      <c r="C877" s="79"/>
      <c r="D877" s="40"/>
      <c r="E877" s="79"/>
      <c r="F877" s="40"/>
      <c r="G877" s="79"/>
      <c r="H877" s="40"/>
      <c r="I877" s="40"/>
      <c r="J877" s="40"/>
      <c r="K877" s="64"/>
      <c r="L877" s="40"/>
      <c r="M877" s="40"/>
      <c r="N877" s="40"/>
      <c r="O877" s="40"/>
      <c r="P877" s="40"/>
      <c r="Q877" s="40"/>
      <c r="R877" s="40"/>
      <c r="S877" s="40"/>
      <c r="T877" s="40"/>
      <c r="U877" s="40"/>
      <c r="V877" s="40"/>
      <c r="W877" s="40"/>
      <c r="X877" s="79"/>
      <c r="Y877" s="79"/>
      <c r="Z877" s="79"/>
      <c r="AA877" s="98"/>
      <c r="AB877" s="79"/>
      <c r="AC877" s="79"/>
      <c r="AD877" s="79"/>
      <c r="AE877" s="79"/>
    </row>
    <row r="878">
      <c r="A878" s="79"/>
      <c r="B878" s="40"/>
      <c r="C878" s="79"/>
      <c r="D878" s="40"/>
      <c r="E878" s="79"/>
      <c r="F878" s="40"/>
      <c r="G878" s="79"/>
      <c r="H878" s="40"/>
      <c r="I878" s="40"/>
      <c r="J878" s="40"/>
      <c r="K878" s="64"/>
      <c r="L878" s="40"/>
      <c r="M878" s="40"/>
      <c r="N878" s="40"/>
      <c r="O878" s="40"/>
      <c r="P878" s="40"/>
      <c r="Q878" s="40"/>
      <c r="R878" s="40"/>
      <c r="S878" s="40"/>
      <c r="T878" s="40"/>
      <c r="U878" s="40"/>
      <c r="V878" s="40"/>
      <c r="W878" s="40"/>
      <c r="X878" s="79"/>
      <c r="Y878" s="79"/>
      <c r="Z878" s="79"/>
      <c r="AA878" s="98"/>
      <c r="AB878" s="79"/>
      <c r="AC878" s="79"/>
      <c r="AD878" s="79"/>
      <c r="AE878" s="79"/>
    </row>
    <row r="879">
      <c r="A879" s="79"/>
      <c r="B879" s="40"/>
      <c r="C879" s="79"/>
      <c r="D879" s="40"/>
      <c r="E879" s="79"/>
      <c r="F879" s="40"/>
      <c r="G879" s="79"/>
      <c r="H879" s="40"/>
      <c r="I879" s="40"/>
      <c r="J879" s="40"/>
      <c r="K879" s="64"/>
      <c r="L879" s="40"/>
      <c r="M879" s="40"/>
      <c r="N879" s="40"/>
      <c r="O879" s="40"/>
      <c r="P879" s="40"/>
      <c r="Q879" s="40"/>
      <c r="R879" s="40"/>
      <c r="S879" s="40"/>
      <c r="T879" s="40"/>
      <c r="U879" s="40"/>
      <c r="V879" s="40"/>
      <c r="W879" s="40"/>
      <c r="X879" s="79"/>
      <c r="Y879" s="79"/>
      <c r="Z879" s="79"/>
      <c r="AA879" s="98"/>
      <c r="AB879" s="79"/>
      <c r="AC879" s="79"/>
      <c r="AD879" s="79"/>
      <c r="AE879" s="79"/>
    </row>
    <row r="880">
      <c r="A880" s="79"/>
      <c r="B880" s="40"/>
      <c r="C880" s="79"/>
      <c r="D880" s="40"/>
      <c r="E880" s="79"/>
      <c r="F880" s="40"/>
      <c r="G880" s="79"/>
      <c r="H880" s="40"/>
      <c r="I880" s="40"/>
      <c r="J880" s="40"/>
      <c r="K880" s="64"/>
      <c r="L880" s="40"/>
      <c r="M880" s="40"/>
      <c r="N880" s="40"/>
      <c r="O880" s="40"/>
      <c r="P880" s="40"/>
      <c r="Q880" s="40"/>
      <c r="R880" s="40"/>
      <c r="S880" s="40"/>
      <c r="T880" s="40"/>
      <c r="U880" s="40"/>
      <c r="V880" s="40"/>
      <c r="W880" s="40"/>
      <c r="X880" s="79"/>
      <c r="Y880" s="79"/>
      <c r="Z880" s="79"/>
      <c r="AA880" s="98"/>
      <c r="AB880" s="79"/>
      <c r="AC880" s="79"/>
      <c r="AD880" s="79"/>
      <c r="AE880" s="79"/>
    </row>
    <row r="881">
      <c r="A881" s="79"/>
      <c r="B881" s="40"/>
      <c r="C881" s="79"/>
      <c r="D881" s="40"/>
      <c r="E881" s="79"/>
      <c r="F881" s="40"/>
      <c r="G881" s="79"/>
      <c r="H881" s="40"/>
      <c r="I881" s="40"/>
      <c r="J881" s="40"/>
      <c r="K881" s="64"/>
      <c r="L881" s="40"/>
      <c r="M881" s="40"/>
      <c r="N881" s="40"/>
      <c r="O881" s="40"/>
      <c r="P881" s="40"/>
      <c r="Q881" s="40"/>
      <c r="R881" s="40"/>
      <c r="S881" s="40"/>
      <c r="T881" s="40"/>
      <c r="U881" s="40"/>
      <c r="V881" s="40"/>
      <c r="W881" s="40"/>
      <c r="X881" s="79"/>
      <c r="Y881" s="79"/>
      <c r="Z881" s="79"/>
      <c r="AA881" s="98"/>
      <c r="AB881" s="79"/>
      <c r="AC881" s="79"/>
      <c r="AD881" s="79"/>
      <c r="AE881" s="79"/>
    </row>
    <row r="882">
      <c r="A882" s="79"/>
      <c r="B882" s="40"/>
      <c r="C882" s="79"/>
      <c r="D882" s="40"/>
      <c r="E882" s="79"/>
      <c r="F882" s="40"/>
      <c r="G882" s="79"/>
      <c r="H882" s="40"/>
      <c r="I882" s="40"/>
      <c r="J882" s="40"/>
      <c r="K882" s="64"/>
      <c r="L882" s="40"/>
      <c r="M882" s="40"/>
      <c r="N882" s="40"/>
      <c r="O882" s="40"/>
      <c r="P882" s="40"/>
      <c r="Q882" s="40"/>
      <c r="R882" s="40"/>
      <c r="S882" s="40"/>
      <c r="T882" s="40"/>
      <c r="U882" s="40"/>
      <c r="V882" s="40"/>
      <c r="W882" s="40"/>
      <c r="X882" s="79"/>
      <c r="Y882" s="79"/>
      <c r="Z882" s="79"/>
      <c r="AA882" s="98"/>
      <c r="AB882" s="79"/>
      <c r="AC882" s="79"/>
      <c r="AD882" s="79"/>
      <c r="AE882" s="79"/>
    </row>
    <row r="883">
      <c r="A883" s="79"/>
      <c r="B883" s="40"/>
      <c r="C883" s="79"/>
      <c r="D883" s="40"/>
      <c r="E883" s="79"/>
      <c r="F883" s="40"/>
      <c r="G883" s="79"/>
      <c r="H883" s="40"/>
      <c r="I883" s="40"/>
      <c r="J883" s="40"/>
      <c r="K883" s="64"/>
      <c r="L883" s="40"/>
      <c r="M883" s="40"/>
      <c r="N883" s="40"/>
      <c r="O883" s="40"/>
      <c r="P883" s="40"/>
      <c r="Q883" s="40"/>
      <c r="R883" s="40"/>
      <c r="S883" s="40"/>
      <c r="T883" s="40"/>
      <c r="U883" s="40"/>
      <c r="V883" s="40"/>
      <c r="W883" s="40"/>
      <c r="X883" s="79"/>
      <c r="Y883" s="79"/>
      <c r="Z883" s="79"/>
      <c r="AA883" s="98"/>
      <c r="AB883" s="79"/>
      <c r="AC883" s="79"/>
      <c r="AD883" s="79"/>
      <c r="AE883" s="79"/>
    </row>
    <row r="884">
      <c r="A884" s="79"/>
      <c r="B884" s="40"/>
      <c r="C884" s="79"/>
      <c r="D884" s="40"/>
      <c r="E884" s="79"/>
      <c r="F884" s="40"/>
      <c r="G884" s="79"/>
      <c r="H884" s="40"/>
      <c r="I884" s="40"/>
      <c r="J884" s="40"/>
      <c r="K884" s="64"/>
      <c r="L884" s="40"/>
      <c r="M884" s="40"/>
      <c r="N884" s="40"/>
      <c r="O884" s="40"/>
      <c r="P884" s="40"/>
      <c r="Q884" s="40"/>
      <c r="R884" s="40"/>
      <c r="S884" s="40"/>
      <c r="T884" s="40"/>
      <c r="U884" s="40"/>
      <c r="V884" s="40"/>
      <c r="W884" s="40"/>
      <c r="X884" s="79"/>
      <c r="Y884" s="79"/>
      <c r="Z884" s="79"/>
      <c r="AA884" s="98"/>
      <c r="AB884" s="79"/>
      <c r="AC884" s="79"/>
      <c r="AD884" s="79"/>
      <c r="AE884" s="79"/>
    </row>
    <row r="885">
      <c r="A885" s="79"/>
      <c r="B885" s="40"/>
      <c r="C885" s="79"/>
      <c r="D885" s="40"/>
      <c r="E885" s="79"/>
      <c r="F885" s="40"/>
      <c r="G885" s="79"/>
      <c r="H885" s="40"/>
      <c r="I885" s="40"/>
      <c r="J885" s="40"/>
      <c r="K885" s="64"/>
      <c r="L885" s="40"/>
      <c r="M885" s="40"/>
      <c r="N885" s="40"/>
      <c r="O885" s="40"/>
      <c r="P885" s="40"/>
      <c r="Q885" s="40"/>
      <c r="R885" s="40"/>
      <c r="S885" s="40"/>
      <c r="T885" s="40"/>
      <c r="U885" s="40"/>
      <c r="V885" s="40"/>
      <c r="W885" s="40"/>
      <c r="X885" s="79"/>
      <c r="Y885" s="79"/>
      <c r="Z885" s="79"/>
      <c r="AA885" s="98"/>
      <c r="AB885" s="79"/>
      <c r="AC885" s="79"/>
      <c r="AD885" s="79"/>
      <c r="AE885" s="79"/>
    </row>
    <row r="886">
      <c r="A886" s="79"/>
      <c r="B886" s="40"/>
      <c r="C886" s="79"/>
      <c r="D886" s="40"/>
      <c r="E886" s="79"/>
      <c r="F886" s="40"/>
      <c r="G886" s="79"/>
      <c r="H886" s="40"/>
      <c r="I886" s="40"/>
      <c r="J886" s="40"/>
      <c r="K886" s="64"/>
      <c r="L886" s="40"/>
      <c r="M886" s="40"/>
      <c r="N886" s="40"/>
      <c r="O886" s="40"/>
      <c r="P886" s="40"/>
      <c r="Q886" s="40"/>
      <c r="R886" s="40"/>
      <c r="S886" s="40"/>
      <c r="T886" s="40"/>
      <c r="U886" s="40"/>
      <c r="V886" s="40"/>
      <c r="W886" s="40"/>
      <c r="X886" s="79"/>
      <c r="Y886" s="79"/>
      <c r="Z886" s="79"/>
      <c r="AA886" s="98"/>
      <c r="AB886" s="79"/>
      <c r="AC886" s="79"/>
      <c r="AD886" s="79"/>
      <c r="AE886" s="79"/>
    </row>
    <row r="887">
      <c r="A887" s="79"/>
      <c r="B887" s="40"/>
      <c r="C887" s="79"/>
      <c r="D887" s="40"/>
      <c r="E887" s="79"/>
      <c r="F887" s="40"/>
      <c r="G887" s="79"/>
      <c r="H887" s="40"/>
      <c r="I887" s="40"/>
      <c r="J887" s="40"/>
      <c r="K887" s="64"/>
      <c r="L887" s="40"/>
      <c r="M887" s="40"/>
      <c r="N887" s="40"/>
      <c r="O887" s="40"/>
      <c r="P887" s="40"/>
      <c r="Q887" s="40"/>
      <c r="R887" s="40"/>
      <c r="S887" s="40"/>
      <c r="T887" s="40"/>
      <c r="U887" s="40"/>
      <c r="V887" s="40"/>
      <c r="W887" s="40"/>
      <c r="X887" s="79"/>
      <c r="Y887" s="79"/>
      <c r="Z887" s="79"/>
      <c r="AA887" s="98"/>
      <c r="AB887" s="79"/>
      <c r="AC887" s="79"/>
      <c r="AD887" s="79"/>
      <c r="AE887" s="79"/>
    </row>
    <row r="888">
      <c r="A888" s="79"/>
      <c r="B888" s="40"/>
      <c r="C888" s="79"/>
      <c r="D888" s="40"/>
      <c r="E888" s="79"/>
      <c r="F888" s="40"/>
      <c r="G888" s="79"/>
      <c r="H888" s="40"/>
      <c r="I888" s="40"/>
      <c r="J888" s="40"/>
      <c r="K888" s="64"/>
      <c r="L888" s="40"/>
      <c r="M888" s="40"/>
      <c r="N888" s="40"/>
      <c r="O888" s="40"/>
      <c r="P888" s="40"/>
      <c r="Q888" s="40"/>
      <c r="R888" s="40"/>
      <c r="S888" s="40"/>
      <c r="T888" s="40"/>
      <c r="U888" s="40"/>
      <c r="V888" s="40"/>
      <c r="W888" s="40"/>
      <c r="X888" s="79"/>
      <c r="Y888" s="79"/>
      <c r="Z888" s="79"/>
      <c r="AA888" s="98"/>
      <c r="AB888" s="79"/>
      <c r="AC888" s="79"/>
      <c r="AD888" s="79"/>
      <c r="AE888" s="79"/>
    </row>
    <row r="889">
      <c r="A889" s="79"/>
      <c r="B889" s="40"/>
      <c r="C889" s="79"/>
      <c r="D889" s="40"/>
      <c r="E889" s="79"/>
      <c r="F889" s="40"/>
      <c r="G889" s="79"/>
      <c r="H889" s="40"/>
      <c r="I889" s="40"/>
      <c r="J889" s="40"/>
      <c r="K889" s="64"/>
      <c r="L889" s="40"/>
      <c r="M889" s="40"/>
      <c r="N889" s="40"/>
      <c r="O889" s="40"/>
      <c r="P889" s="40"/>
      <c r="Q889" s="40"/>
      <c r="R889" s="40"/>
      <c r="S889" s="40"/>
      <c r="T889" s="40"/>
      <c r="U889" s="40"/>
      <c r="V889" s="40"/>
      <c r="W889" s="40"/>
      <c r="X889" s="79"/>
      <c r="Y889" s="79"/>
      <c r="Z889" s="79"/>
      <c r="AA889" s="98"/>
      <c r="AB889" s="79"/>
      <c r="AC889" s="79"/>
      <c r="AD889" s="79"/>
      <c r="AE889" s="79"/>
    </row>
    <row r="890">
      <c r="A890" s="79"/>
      <c r="B890" s="40"/>
      <c r="C890" s="79"/>
      <c r="D890" s="40"/>
      <c r="E890" s="79"/>
      <c r="F890" s="40"/>
      <c r="G890" s="79"/>
      <c r="H890" s="40"/>
      <c r="I890" s="40"/>
      <c r="J890" s="40"/>
      <c r="K890" s="64"/>
      <c r="L890" s="40"/>
      <c r="M890" s="40"/>
      <c r="N890" s="40"/>
      <c r="O890" s="40"/>
      <c r="P890" s="40"/>
      <c r="Q890" s="40"/>
      <c r="R890" s="40"/>
      <c r="S890" s="40"/>
      <c r="T890" s="40"/>
      <c r="U890" s="40"/>
      <c r="V890" s="40"/>
      <c r="W890" s="40"/>
      <c r="X890" s="79"/>
      <c r="Y890" s="79"/>
      <c r="Z890" s="79"/>
      <c r="AA890" s="98"/>
      <c r="AB890" s="79"/>
      <c r="AC890" s="79"/>
      <c r="AD890" s="79"/>
      <c r="AE890" s="79"/>
    </row>
    <row r="891">
      <c r="A891" s="79"/>
      <c r="B891" s="40"/>
      <c r="C891" s="79"/>
      <c r="D891" s="40"/>
      <c r="E891" s="79"/>
      <c r="F891" s="40"/>
      <c r="G891" s="79"/>
      <c r="H891" s="40"/>
      <c r="I891" s="40"/>
      <c r="J891" s="40"/>
      <c r="K891" s="64"/>
      <c r="L891" s="40"/>
      <c r="M891" s="40"/>
      <c r="N891" s="40"/>
      <c r="O891" s="40"/>
      <c r="P891" s="40"/>
      <c r="Q891" s="40"/>
      <c r="R891" s="40"/>
      <c r="S891" s="40"/>
      <c r="T891" s="40"/>
      <c r="U891" s="40"/>
      <c r="V891" s="40"/>
      <c r="W891" s="40"/>
      <c r="X891" s="79"/>
      <c r="Y891" s="79"/>
      <c r="Z891" s="79"/>
      <c r="AA891" s="98"/>
      <c r="AB891" s="79"/>
      <c r="AC891" s="79"/>
      <c r="AD891" s="79"/>
      <c r="AE891" s="79"/>
    </row>
    <row r="892">
      <c r="A892" s="79"/>
      <c r="B892" s="40"/>
      <c r="C892" s="79"/>
      <c r="D892" s="40"/>
      <c r="E892" s="79"/>
      <c r="F892" s="40"/>
      <c r="G892" s="79"/>
      <c r="H892" s="40"/>
      <c r="I892" s="40"/>
      <c r="J892" s="40"/>
      <c r="K892" s="64"/>
      <c r="L892" s="40"/>
      <c r="M892" s="40"/>
      <c r="N892" s="40"/>
      <c r="O892" s="40"/>
      <c r="P892" s="40"/>
      <c r="Q892" s="40"/>
      <c r="R892" s="40"/>
      <c r="S892" s="40"/>
      <c r="T892" s="40"/>
      <c r="U892" s="40"/>
      <c r="V892" s="40"/>
      <c r="W892" s="40"/>
      <c r="X892" s="79"/>
      <c r="Y892" s="79"/>
      <c r="Z892" s="79"/>
      <c r="AA892" s="98"/>
      <c r="AB892" s="79"/>
      <c r="AC892" s="79"/>
      <c r="AD892" s="79"/>
      <c r="AE892" s="79"/>
    </row>
    <row r="893">
      <c r="A893" s="79"/>
      <c r="B893" s="40"/>
      <c r="C893" s="79"/>
      <c r="D893" s="40"/>
      <c r="E893" s="79"/>
      <c r="F893" s="40"/>
      <c r="G893" s="79"/>
      <c r="H893" s="40"/>
      <c r="I893" s="40"/>
      <c r="J893" s="40"/>
      <c r="K893" s="64"/>
      <c r="L893" s="40"/>
      <c r="M893" s="40"/>
      <c r="N893" s="40"/>
      <c r="O893" s="40"/>
      <c r="P893" s="40"/>
      <c r="Q893" s="40"/>
      <c r="R893" s="40"/>
      <c r="S893" s="40"/>
      <c r="T893" s="40"/>
      <c r="U893" s="40"/>
      <c r="V893" s="40"/>
      <c r="W893" s="40"/>
      <c r="X893" s="79"/>
      <c r="Y893" s="79"/>
      <c r="Z893" s="79"/>
      <c r="AA893" s="98"/>
      <c r="AB893" s="79"/>
      <c r="AC893" s="79"/>
      <c r="AD893" s="79"/>
      <c r="AE893" s="79"/>
    </row>
    <row r="894">
      <c r="A894" s="79"/>
      <c r="B894" s="40"/>
      <c r="C894" s="79"/>
      <c r="D894" s="40"/>
      <c r="E894" s="79"/>
      <c r="F894" s="40"/>
      <c r="G894" s="79"/>
      <c r="H894" s="40"/>
      <c r="I894" s="40"/>
      <c r="J894" s="40"/>
      <c r="K894" s="64"/>
      <c r="L894" s="40"/>
      <c r="M894" s="40"/>
      <c r="N894" s="40"/>
      <c r="O894" s="40"/>
      <c r="P894" s="40"/>
      <c r="Q894" s="40"/>
      <c r="R894" s="40"/>
      <c r="S894" s="40"/>
      <c r="T894" s="40"/>
      <c r="U894" s="40"/>
      <c r="V894" s="40"/>
      <c r="W894" s="40"/>
      <c r="X894" s="79"/>
      <c r="Y894" s="79"/>
      <c r="Z894" s="79"/>
      <c r="AA894" s="98"/>
      <c r="AB894" s="79"/>
      <c r="AC894" s="79"/>
      <c r="AD894" s="79"/>
      <c r="AE894" s="79"/>
    </row>
    <row r="895">
      <c r="A895" s="79"/>
      <c r="B895" s="40"/>
      <c r="C895" s="79"/>
      <c r="D895" s="40"/>
      <c r="E895" s="79"/>
      <c r="F895" s="40"/>
      <c r="G895" s="79"/>
      <c r="H895" s="40"/>
      <c r="I895" s="40"/>
      <c r="J895" s="40"/>
      <c r="K895" s="64"/>
      <c r="L895" s="40"/>
      <c r="M895" s="40"/>
      <c r="N895" s="40"/>
      <c r="O895" s="40"/>
      <c r="P895" s="40"/>
      <c r="Q895" s="40"/>
      <c r="R895" s="40"/>
      <c r="S895" s="40"/>
      <c r="T895" s="40"/>
      <c r="U895" s="40"/>
      <c r="V895" s="40"/>
      <c r="W895" s="40"/>
      <c r="X895" s="79"/>
      <c r="Y895" s="79"/>
      <c r="Z895" s="79"/>
      <c r="AA895" s="98"/>
      <c r="AB895" s="79"/>
      <c r="AC895" s="79"/>
      <c r="AD895" s="79"/>
      <c r="AE895" s="79"/>
    </row>
    <row r="896">
      <c r="A896" s="79"/>
      <c r="B896" s="40"/>
      <c r="C896" s="79"/>
      <c r="D896" s="40"/>
      <c r="E896" s="79"/>
      <c r="F896" s="40"/>
      <c r="G896" s="79"/>
      <c r="H896" s="40"/>
      <c r="I896" s="40"/>
      <c r="J896" s="40"/>
      <c r="K896" s="64"/>
      <c r="L896" s="40"/>
      <c r="M896" s="40"/>
      <c r="N896" s="40"/>
      <c r="O896" s="40"/>
      <c r="P896" s="40"/>
      <c r="Q896" s="40"/>
      <c r="R896" s="40"/>
      <c r="S896" s="40"/>
      <c r="T896" s="40"/>
      <c r="U896" s="40"/>
      <c r="V896" s="40"/>
      <c r="W896" s="40"/>
      <c r="X896" s="79"/>
      <c r="Y896" s="79"/>
      <c r="Z896" s="79"/>
      <c r="AA896" s="98"/>
      <c r="AB896" s="79"/>
      <c r="AC896" s="79"/>
      <c r="AD896" s="79"/>
      <c r="AE896" s="79"/>
    </row>
    <row r="897">
      <c r="A897" s="79"/>
      <c r="B897" s="40"/>
      <c r="C897" s="79"/>
      <c r="D897" s="40"/>
      <c r="E897" s="79"/>
      <c r="F897" s="40"/>
      <c r="G897" s="79"/>
      <c r="H897" s="40"/>
      <c r="I897" s="40"/>
      <c r="J897" s="40"/>
      <c r="K897" s="64"/>
      <c r="L897" s="40"/>
      <c r="M897" s="40"/>
      <c r="N897" s="40"/>
      <c r="O897" s="40"/>
      <c r="P897" s="40"/>
      <c r="Q897" s="40"/>
      <c r="R897" s="40"/>
      <c r="S897" s="40"/>
      <c r="T897" s="40"/>
      <c r="U897" s="40"/>
      <c r="V897" s="40"/>
      <c r="W897" s="40"/>
      <c r="X897" s="79"/>
      <c r="Y897" s="79"/>
      <c r="Z897" s="79"/>
      <c r="AA897" s="98"/>
      <c r="AB897" s="79"/>
      <c r="AC897" s="79"/>
      <c r="AD897" s="79"/>
      <c r="AE897" s="79"/>
    </row>
    <row r="898">
      <c r="A898" s="79"/>
      <c r="B898" s="40"/>
      <c r="C898" s="79"/>
      <c r="D898" s="40"/>
      <c r="E898" s="79"/>
      <c r="F898" s="40"/>
      <c r="G898" s="79"/>
      <c r="H898" s="40"/>
      <c r="I898" s="40"/>
      <c r="J898" s="40"/>
      <c r="K898" s="64"/>
      <c r="L898" s="40"/>
      <c r="M898" s="40"/>
      <c r="N898" s="40"/>
      <c r="O898" s="40"/>
      <c r="P898" s="40"/>
      <c r="Q898" s="40"/>
      <c r="R898" s="40"/>
      <c r="S898" s="40"/>
      <c r="T898" s="40"/>
      <c r="U898" s="40"/>
      <c r="V898" s="40"/>
      <c r="W898" s="40"/>
      <c r="X898" s="79"/>
      <c r="Y898" s="79"/>
      <c r="Z898" s="79"/>
      <c r="AA898" s="98"/>
      <c r="AB898" s="79"/>
      <c r="AC898" s="79"/>
      <c r="AD898" s="79"/>
      <c r="AE898" s="79"/>
    </row>
    <row r="899">
      <c r="A899" s="79"/>
      <c r="B899" s="40"/>
      <c r="C899" s="79"/>
      <c r="D899" s="40"/>
      <c r="E899" s="79"/>
      <c r="F899" s="40"/>
      <c r="G899" s="79"/>
      <c r="H899" s="40"/>
      <c r="I899" s="40"/>
      <c r="J899" s="40"/>
      <c r="K899" s="64"/>
      <c r="L899" s="40"/>
      <c r="M899" s="40"/>
      <c r="N899" s="40"/>
      <c r="O899" s="40"/>
      <c r="P899" s="40"/>
      <c r="Q899" s="40"/>
      <c r="R899" s="40"/>
      <c r="S899" s="40"/>
      <c r="T899" s="40"/>
      <c r="U899" s="40"/>
      <c r="V899" s="40"/>
      <c r="W899" s="40"/>
      <c r="X899" s="79"/>
      <c r="Y899" s="79"/>
      <c r="Z899" s="79"/>
      <c r="AA899" s="98"/>
      <c r="AB899" s="79"/>
      <c r="AC899" s="79"/>
      <c r="AD899" s="79"/>
      <c r="AE899" s="79"/>
    </row>
    <row r="900">
      <c r="A900" s="79"/>
      <c r="B900" s="40"/>
      <c r="C900" s="79"/>
      <c r="D900" s="40"/>
      <c r="E900" s="79"/>
      <c r="F900" s="40"/>
      <c r="G900" s="79"/>
      <c r="H900" s="40"/>
      <c r="I900" s="40"/>
      <c r="J900" s="40"/>
      <c r="K900" s="64"/>
      <c r="L900" s="40"/>
      <c r="M900" s="40"/>
      <c r="N900" s="40"/>
      <c r="O900" s="40"/>
      <c r="P900" s="40"/>
      <c r="Q900" s="40"/>
      <c r="R900" s="40"/>
      <c r="S900" s="40"/>
      <c r="T900" s="40"/>
      <c r="U900" s="40"/>
      <c r="V900" s="40"/>
      <c r="W900" s="40"/>
      <c r="X900" s="79"/>
      <c r="Y900" s="79"/>
      <c r="Z900" s="79"/>
      <c r="AA900" s="98"/>
      <c r="AB900" s="79"/>
      <c r="AC900" s="79"/>
      <c r="AD900" s="79"/>
      <c r="AE900" s="79"/>
    </row>
    <row r="901">
      <c r="A901" s="79"/>
      <c r="B901" s="40"/>
      <c r="C901" s="79"/>
      <c r="D901" s="40"/>
      <c r="E901" s="79"/>
      <c r="F901" s="40"/>
      <c r="G901" s="79"/>
      <c r="H901" s="40"/>
      <c r="I901" s="40"/>
      <c r="J901" s="40"/>
      <c r="K901" s="64"/>
      <c r="L901" s="40"/>
      <c r="M901" s="40"/>
      <c r="N901" s="40"/>
      <c r="O901" s="40"/>
      <c r="P901" s="40"/>
      <c r="Q901" s="40"/>
      <c r="R901" s="40"/>
      <c r="S901" s="40"/>
      <c r="T901" s="40"/>
      <c r="U901" s="40"/>
      <c r="V901" s="40"/>
      <c r="W901" s="40"/>
      <c r="X901" s="79"/>
      <c r="Y901" s="79"/>
      <c r="Z901" s="79"/>
      <c r="AA901" s="98"/>
      <c r="AB901" s="79"/>
      <c r="AC901" s="79"/>
      <c r="AD901" s="79"/>
      <c r="AE901" s="79"/>
    </row>
    <row r="902">
      <c r="A902" s="79"/>
      <c r="B902" s="40"/>
      <c r="C902" s="79"/>
      <c r="D902" s="40"/>
      <c r="E902" s="79"/>
      <c r="F902" s="40"/>
      <c r="G902" s="79"/>
      <c r="H902" s="40"/>
      <c r="I902" s="40"/>
      <c r="J902" s="40"/>
      <c r="K902" s="64"/>
      <c r="L902" s="40"/>
      <c r="M902" s="40"/>
      <c r="N902" s="40"/>
      <c r="O902" s="40"/>
      <c r="P902" s="40"/>
      <c r="Q902" s="40"/>
      <c r="R902" s="40"/>
      <c r="S902" s="40"/>
      <c r="T902" s="40"/>
      <c r="U902" s="40"/>
      <c r="V902" s="40"/>
      <c r="W902" s="40"/>
      <c r="X902" s="79"/>
      <c r="Y902" s="79"/>
      <c r="Z902" s="79"/>
      <c r="AA902" s="98"/>
      <c r="AB902" s="79"/>
      <c r="AC902" s="79"/>
      <c r="AD902" s="79"/>
      <c r="AE902" s="79"/>
    </row>
    <row r="903">
      <c r="A903" s="79"/>
      <c r="B903" s="40"/>
      <c r="C903" s="79"/>
      <c r="D903" s="40"/>
      <c r="E903" s="79"/>
      <c r="F903" s="40"/>
      <c r="G903" s="79"/>
      <c r="H903" s="40"/>
      <c r="I903" s="40"/>
      <c r="J903" s="40"/>
      <c r="K903" s="64"/>
      <c r="L903" s="40"/>
      <c r="M903" s="40"/>
      <c r="N903" s="40"/>
      <c r="O903" s="40"/>
      <c r="P903" s="40"/>
      <c r="Q903" s="40"/>
      <c r="R903" s="40"/>
      <c r="S903" s="40"/>
      <c r="T903" s="40"/>
      <c r="U903" s="40"/>
      <c r="V903" s="40"/>
      <c r="W903" s="40"/>
      <c r="X903" s="79"/>
      <c r="Y903" s="79"/>
      <c r="Z903" s="79"/>
      <c r="AA903" s="98"/>
      <c r="AB903" s="79"/>
      <c r="AC903" s="79"/>
      <c r="AD903" s="79"/>
      <c r="AE903" s="79"/>
    </row>
    <row r="904">
      <c r="A904" s="79"/>
      <c r="B904" s="40"/>
      <c r="C904" s="79"/>
      <c r="D904" s="40"/>
      <c r="E904" s="79"/>
      <c r="F904" s="40"/>
      <c r="G904" s="79"/>
      <c r="H904" s="40"/>
      <c r="I904" s="40"/>
      <c r="J904" s="40"/>
      <c r="K904" s="64"/>
      <c r="L904" s="40"/>
      <c r="M904" s="40"/>
      <c r="N904" s="40"/>
      <c r="O904" s="40"/>
      <c r="P904" s="40"/>
      <c r="Q904" s="40"/>
      <c r="R904" s="40"/>
      <c r="S904" s="40"/>
      <c r="T904" s="40"/>
      <c r="U904" s="40"/>
      <c r="V904" s="40"/>
      <c r="W904" s="40"/>
      <c r="X904" s="79"/>
      <c r="Y904" s="79"/>
      <c r="Z904" s="79"/>
      <c r="AA904" s="98"/>
      <c r="AB904" s="79"/>
      <c r="AC904" s="79"/>
      <c r="AD904" s="79"/>
      <c r="AE904" s="79"/>
    </row>
    <row r="905">
      <c r="A905" s="79"/>
      <c r="B905" s="40"/>
      <c r="C905" s="79"/>
      <c r="D905" s="40"/>
      <c r="E905" s="79"/>
      <c r="F905" s="40"/>
      <c r="G905" s="79"/>
      <c r="H905" s="40"/>
      <c r="I905" s="40"/>
      <c r="J905" s="40"/>
      <c r="K905" s="64"/>
      <c r="L905" s="40"/>
      <c r="M905" s="40"/>
      <c r="N905" s="40"/>
      <c r="O905" s="40"/>
      <c r="P905" s="40"/>
      <c r="Q905" s="40"/>
      <c r="R905" s="40"/>
      <c r="S905" s="40"/>
      <c r="T905" s="40"/>
      <c r="U905" s="40"/>
      <c r="V905" s="40"/>
      <c r="W905" s="40"/>
      <c r="X905" s="79"/>
      <c r="Y905" s="79"/>
      <c r="Z905" s="79"/>
      <c r="AA905" s="98"/>
      <c r="AB905" s="79"/>
      <c r="AC905" s="79"/>
      <c r="AD905" s="79"/>
      <c r="AE905" s="79"/>
    </row>
    <row r="906">
      <c r="A906" s="79"/>
      <c r="B906" s="40"/>
      <c r="C906" s="79"/>
      <c r="D906" s="40"/>
      <c r="E906" s="79"/>
      <c r="F906" s="40"/>
      <c r="G906" s="79"/>
      <c r="H906" s="40"/>
      <c r="I906" s="40"/>
      <c r="J906" s="40"/>
      <c r="K906" s="64"/>
      <c r="L906" s="40"/>
      <c r="M906" s="40"/>
      <c r="N906" s="40"/>
      <c r="O906" s="40"/>
      <c r="P906" s="40"/>
      <c r="Q906" s="40"/>
      <c r="R906" s="40"/>
      <c r="S906" s="40"/>
      <c r="T906" s="40"/>
      <c r="U906" s="40"/>
      <c r="V906" s="40"/>
      <c r="W906" s="40"/>
      <c r="X906" s="79"/>
      <c r="Y906" s="79"/>
      <c r="Z906" s="79"/>
      <c r="AA906" s="98"/>
      <c r="AB906" s="79"/>
      <c r="AC906" s="79"/>
      <c r="AD906" s="79"/>
      <c r="AE906" s="79"/>
    </row>
    <row r="907">
      <c r="A907" s="79"/>
      <c r="B907" s="40"/>
      <c r="C907" s="79"/>
      <c r="D907" s="40"/>
      <c r="E907" s="79"/>
      <c r="F907" s="40"/>
      <c r="G907" s="79"/>
      <c r="H907" s="40"/>
      <c r="I907" s="40"/>
      <c r="J907" s="40"/>
      <c r="K907" s="64"/>
      <c r="L907" s="40"/>
      <c r="M907" s="40"/>
      <c r="N907" s="40"/>
      <c r="O907" s="40"/>
      <c r="P907" s="40"/>
      <c r="Q907" s="40"/>
      <c r="R907" s="40"/>
      <c r="S907" s="40"/>
      <c r="T907" s="40"/>
      <c r="U907" s="40"/>
      <c r="V907" s="40"/>
      <c r="W907" s="40"/>
      <c r="X907" s="79"/>
      <c r="Y907" s="79"/>
      <c r="Z907" s="79"/>
      <c r="AA907" s="98"/>
      <c r="AB907" s="79"/>
      <c r="AC907" s="79"/>
      <c r="AD907" s="79"/>
      <c r="AE907" s="79"/>
    </row>
    <row r="908">
      <c r="A908" s="79"/>
      <c r="B908" s="40"/>
      <c r="C908" s="79"/>
      <c r="D908" s="40"/>
      <c r="E908" s="79"/>
      <c r="F908" s="40"/>
      <c r="G908" s="79"/>
      <c r="H908" s="40"/>
      <c r="I908" s="40"/>
      <c r="J908" s="40"/>
      <c r="K908" s="64"/>
      <c r="L908" s="40"/>
      <c r="M908" s="40"/>
      <c r="N908" s="40"/>
      <c r="O908" s="40"/>
      <c r="P908" s="40"/>
      <c r="Q908" s="40"/>
      <c r="R908" s="40"/>
      <c r="S908" s="40"/>
      <c r="T908" s="40"/>
      <c r="U908" s="40"/>
      <c r="V908" s="40"/>
      <c r="W908" s="40"/>
      <c r="X908" s="79"/>
      <c r="Y908" s="79"/>
      <c r="Z908" s="79"/>
      <c r="AA908" s="98"/>
      <c r="AB908" s="79"/>
      <c r="AC908" s="79"/>
      <c r="AD908" s="79"/>
      <c r="AE908" s="79"/>
    </row>
    <row r="909">
      <c r="A909" s="79"/>
      <c r="B909" s="40"/>
      <c r="C909" s="79"/>
      <c r="D909" s="40"/>
      <c r="E909" s="79"/>
      <c r="F909" s="40"/>
      <c r="G909" s="79"/>
      <c r="H909" s="40"/>
      <c r="I909" s="40"/>
      <c r="J909" s="40"/>
      <c r="K909" s="64"/>
      <c r="L909" s="40"/>
      <c r="M909" s="40"/>
      <c r="N909" s="40"/>
      <c r="O909" s="40"/>
      <c r="P909" s="40"/>
      <c r="Q909" s="40"/>
      <c r="R909" s="40"/>
      <c r="S909" s="40"/>
      <c r="T909" s="40"/>
      <c r="U909" s="40"/>
      <c r="V909" s="40"/>
      <c r="W909" s="40"/>
      <c r="X909" s="79"/>
      <c r="Y909" s="79"/>
      <c r="Z909" s="79"/>
      <c r="AA909" s="98"/>
      <c r="AB909" s="79"/>
      <c r="AC909" s="79"/>
      <c r="AD909" s="79"/>
      <c r="AE909" s="79"/>
    </row>
    <row r="910">
      <c r="A910" s="79"/>
      <c r="B910" s="40"/>
      <c r="C910" s="79"/>
      <c r="D910" s="40"/>
      <c r="E910" s="79"/>
      <c r="F910" s="40"/>
      <c r="G910" s="79"/>
      <c r="H910" s="40"/>
      <c r="I910" s="40"/>
      <c r="J910" s="40"/>
      <c r="K910" s="64"/>
      <c r="L910" s="40"/>
      <c r="M910" s="40"/>
      <c r="N910" s="40"/>
      <c r="O910" s="40"/>
      <c r="P910" s="40"/>
      <c r="Q910" s="40"/>
      <c r="R910" s="40"/>
      <c r="S910" s="40"/>
      <c r="T910" s="40"/>
      <c r="U910" s="40"/>
      <c r="V910" s="40"/>
      <c r="W910" s="40"/>
      <c r="X910" s="79"/>
      <c r="Y910" s="79"/>
      <c r="Z910" s="79"/>
      <c r="AA910" s="98"/>
      <c r="AB910" s="79"/>
      <c r="AC910" s="79"/>
      <c r="AD910" s="79"/>
      <c r="AE910" s="79"/>
    </row>
    <row r="911">
      <c r="A911" s="79"/>
      <c r="B911" s="40"/>
      <c r="C911" s="79"/>
      <c r="D911" s="40"/>
      <c r="E911" s="79"/>
      <c r="F911" s="40"/>
      <c r="G911" s="79"/>
      <c r="H911" s="40"/>
      <c r="I911" s="40"/>
      <c r="J911" s="40"/>
      <c r="K911" s="64"/>
      <c r="L911" s="40"/>
      <c r="M911" s="40"/>
      <c r="N911" s="40"/>
      <c r="O911" s="40"/>
      <c r="P911" s="40"/>
      <c r="Q911" s="40"/>
      <c r="R911" s="40"/>
      <c r="S911" s="40"/>
      <c r="T911" s="40"/>
      <c r="U911" s="40"/>
      <c r="V911" s="40"/>
      <c r="W911" s="40"/>
      <c r="X911" s="79"/>
      <c r="Y911" s="79"/>
      <c r="Z911" s="79"/>
      <c r="AA911" s="98"/>
      <c r="AB911" s="79"/>
      <c r="AC911" s="79"/>
      <c r="AD911" s="79"/>
      <c r="AE911" s="79"/>
    </row>
    <row r="912">
      <c r="A912" s="79"/>
      <c r="B912" s="40"/>
      <c r="C912" s="79"/>
      <c r="D912" s="40"/>
      <c r="E912" s="79"/>
      <c r="F912" s="40"/>
      <c r="G912" s="79"/>
      <c r="H912" s="40"/>
      <c r="I912" s="40"/>
      <c r="J912" s="40"/>
      <c r="K912" s="64"/>
      <c r="L912" s="40"/>
      <c r="M912" s="40"/>
      <c r="N912" s="40"/>
      <c r="O912" s="40"/>
      <c r="P912" s="40"/>
      <c r="Q912" s="40"/>
      <c r="R912" s="40"/>
      <c r="S912" s="40"/>
      <c r="T912" s="40"/>
      <c r="U912" s="40"/>
      <c r="V912" s="40"/>
      <c r="W912" s="40"/>
      <c r="X912" s="79"/>
      <c r="Y912" s="79"/>
      <c r="Z912" s="79"/>
      <c r="AA912" s="98"/>
      <c r="AB912" s="79"/>
      <c r="AC912" s="79"/>
      <c r="AD912" s="79"/>
      <c r="AE912" s="79"/>
    </row>
    <row r="913">
      <c r="A913" s="79"/>
      <c r="B913" s="40"/>
      <c r="C913" s="79"/>
      <c r="D913" s="40"/>
      <c r="E913" s="79"/>
      <c r="F913" s="40"/>
      <c r="G913" s="79"/>
      <c r="H913" s="40"/>
      <c r="I913" s="40"/>
      <c r="J913" s="40"/>
      <c r="K913" s="64"/>
      <c r="L913" s="40"/>
      <c r="M913" s="40"/>
      <c r="N913" s="40"/>
      <c r="O913" s="40"/>
      <c r="P913" s="40"/>
      <c r="Q913" s="40"/>
      <c r="R913" s="40"/>
      <c r="S913" s="40"/>
      <c r="T913" s="40"/>
      <c r="U913" s="40"/>
      <c r="V913" s="40"/>
      <c r="W913" s="40"/>
      <c r="X913" s="79"/>
      <c r="Y913" s="79"/>
      <c r="Z913" s="79"/>
      <c r="AA913" s="98"/>
      <c r="AB913" s="79"/>
      <c r="AC913" s="79"/>
      <c r="AD913" s="79"/>
      <c r="AE913" s="79"/>
    </row>
    <row r="914">
      <c r="A914" s="79"/>
      <c r="B914" s="40"/>
      <c r="C914" s="79"/>
      <c r="D914" s="40"/>
      <c r="E914" s="79"/>
      <c r="F914" s="40"/>
      <c r="G914" s="79"/>
      <c r="H914" s="40"/>
      <c r="I914" s="40"/>
      <c r="J914" s="40"/>
      <c r="K914" s="64"/>
      <c r="L914" s="40"/>
      <c r="M914" s="40"/>
      <c r="N914" s="40"/>
      <c r="O914" s="40"/>
      <c r="P914" s="40"/>
      <c r="Q914" s="40"/>
      <c r="R914" s="40"/>
      <c r="S914" s="40"/>
      <c r="T914" s="40"/>
      <c r="U914" s="40"/>
      <c r="V914" s="40"/>
      <c r="W914" s="40"/>
      <c r="X914" s="79"/>
      <c r="Y914" s="79"/>
      <c r="Z914" s="79"/>
      <c r="AA914" s="98"/>
      <c r="AB914" s="79"/>
      <c r="AC914" s="79"/>
      <c r="AD914" s="79"/>
      <c r="AE914" s="79"/>
    </row>
    <row r="915">
      <c r="A915" s="79"/>
      <c r="B915" s="40"/>
      <c r="C915" s="79"/>
      <c r="D915" s="40"/>
      <c r="E915" s="79"/>
      <c r="F915" s="40"/>
      <c r="G915" s="79"/>
      <c r="H915" s="40"/>
      <c r="I915" s="40"/>
      <c r="J915" s="40"/>
      <c r="K915" s="64"/>
      <c r="L915" s="40"/>
      <c r="M915" s="40"/>
      <c r="N915" s="40"/>
      <c r="O915" s="40"/>
      <c r="P915" s="40"/>
      <c r="Q915" s="40"/>
      <c r="R915" s="40"/>
      <c r="S915" s="40"/>
      <c r="T915" s="40"/>
      <c r="U915" s="40"/>
      <c r="V915" s="40"/>
      <c r="W915" s="40"/>
      <c r="X915" s="79"/>
      <c r="Y915" s="79"/>
      <c r="Z915" s="79"/>
      <c r="AA915" s="98"/>
      <c r="AB915" s="79"/>
      <c r="AC915" s="79"/>
      <c r="AD915" s="79"/>
      <c r="AE915" s="79"/>
    </row>
    <row r="916">
      <c r="A916" s="79"/>
      <c r="B916" s="40"/>
      <c r="C916" s="79"/>
      <c r="D916" s="40"/>
      <c r="E916" s="79"/>
      <c r="F916" s="40"/>
      <c r="G916" s="79"/>
      <c r="H916" s="40"/>
      <c r="I916" s="40"/>
      <c r="J916" s="40"/>
      <c r="K916" s="64"/>
      <c r="L916" s="40"/>
      <c r="M916" s="40"/>
      <c r="N916" s="40"/>
      <c r="O916" s="40"/>
      <c r="P916" s="40"/>
      <c r="Q916" s="40"/>
      <c r="R916" s="40"/>
      <c r="S916" s="40"/>
      <c r="T916" s="40"/>
      <c r="U916" s="40"/>
      <c r="V916" s="40"/>
      <c r="W916" s="40"/>
      <c r="X916" s="79"/>
      <c r="Y916" s="79"/>
      <c r="Z916" s="79"/>
      <c r="AA916" s="98"/>
      <c r="AB916" s="79"/>
      <c r="AC916" s="79"/>
      <c r="AD916" s="79"/>
      <c r="AE916" s="79"/>
    </row>
    <row r="917">
      <c r="A917" s="79"/>
      <c r="B917" s="40"/>
      <c r="C917" s="79"/>
      <c r="D917" s="40"/>
      <c r="E917" s="79"/>
      <c r="F917" s="40"/>
      <c r="G917" s="79"/>
      <c r="H917" s="40"/>
      <c r="I917" s="40"/>
      <c r="J917" s="40"/>
      <c r="K917" s="64"/>
      <c r="L917" s="40"/>
      <c r="M917" s="40"/>
      <c r="N917" s="40"/>
      <c r="O917" s="40"/>
      <c r="P917" s="40"/>
      <c r="Q917" s="40"/>
      <c r="R917" s="40"/>
      <c r="S917" s="40"/>
      <c r="T917" s="40"/>
      <c r="U917" s="40"/>
      <c r="V917" s="40"/>
      <c r="W917" s="40"/>
      <c r="X917" s="79"/>
      <c r="Y917" s="79"/>
      <c r="Z917" s="79"/>
      <c r="AA917" s="98"/>
      <c r="AB917" s="79"/>
      <c r="AC917" s="79"/>
      <c r="AD917" s="79"/>
      <c r="AE917" s="79"/>
    </row>
    <row r="918">
      <c r="A918" s="79"/>
      <c r="B918" s="40"/>
      <c r="C918" s="79"/>
      <c r="D918" s="40"/>
      <c r="E918" s="79"/>
      <c r="F918" s="40"/>
      <c r="G918" s="79"/>
      <c r="H918" s="40"/>
      <c r="I918" s="40"/>
      <c r="J918" s="40"/>
      <c r="K918" s="64"/>
      <c r="L918" s="40"/>
      <c r="M918" s="40"/>
      <c r="N918" s="40"/>
      <c r="O918" s="40"/>
      <c r="P918" s="40"/>
      <c r="Q918" s="40"/>
      <c r="R918" s="40"/>
      <c r="S918" s="40"/>
      <c r="T918" s="40"/>
      <c r="U918" s="40"/>
      <c r="V918" s="40"/>
      <c r="W918" s="40"/>
      <c r="X918" s="79"/>
      <c r="Y918" s="79"/>
      <c r="Z918" s="79"/>
      <c r="AA918" s="98"/>
      <c r="AB918" s="79"/>
      <c r="AC918" s="79"/>
      <c r="AD918" s="79"/>
      <c r="AE918" s="79"/>
    </row>
    <row r="919">
      <c r="A919" s="79"/>
      <c r="B919" s="40"/>
      <c r="C919" s="79"/>
      <c r="D919" s="40"/>
      <c r="E919" s="79"/>
      <c r="F919" s="40"/>
      <c r="G919" s="79"/>
      <c r="H919" s="40"/>
      <c r="I919" s="40"/>
      <c r="J919" s="40"/>
      <c r="K919" s="64"/>
      <c r="L919" s="40"/>
      <c r="M919" s="40"/>
      <c r="N919" s="40"/>
      <c r="O919" s="40"/>
      <c r="P919" s="40"/>
      <c r="Q919" s="40"/>
      <c r="R919" s="40"/>
      <c r="S919" s="40"/>
      <c r="T919" s="40"/>
      <c r="U919" s="40"/>
      <c r="V919" s="40"/>
      <c r="W919" s="40"/>
      <c r="X919" s="79"/>
      <c r="Y919" s="79"/>
      <c r="Z919" s="79"/>
      <c r="AA919" s="98"/>
      <c r="AB919" s="79"/>
      <c r="AC919" s="79"/>
      <c r="AD919" s="79"/>
      <c r="AE919" s="79"/>
    </row>
    <row r="920">
      <c r="A920" s="79"/>
      <c r="B920" s="40"/>
      <c r="C920" s="79"/>
      <c r="D920" s="40"/>
      <c r="E920" s="79"/>
      <c r="F920" s="40"/>
      <c r="G920" s="79"/>
      <c r="H920" s="40"/>
      <c r="I920" s="40"/>
      <c r="J920" s="40"/>
      <c r="K920" s="64"/>
      <c r="L920" s="40"/>
      <c r="M920" s="40"/>
      <c r="N920" s="40"/>
      <c r="O920" s="40"/>
      <c r="P920" s="40"/>
      <c r="Q920" s="40"/>
      <c r="R920" s="40"/>
      <c r="S920" s="40"/>
      <c r="T920" s="40"/>
      <c r="U920" s="40"/>
      <c r="V920" s="40"/>
      <c r="W920" s="40"/>
      <c r="X920" s="79"/>
      <c r="Y920" s="79"/>
      <c r="Z920" s="79"/>
      <c r="AA920" s="98"/>
      <c r="AB920" s="79"/>
      <c r="AC920" s="79"/>
      <c r="AD920" s="79"/>
      <c r="AE920" s="79"/>
    </row>
    <row r="921">
      <c r="A921" s="79"/>
      <c r="B921" s="40"/>
      <c r="C921" s="79"/>
      <c r="D921" s="40"/>
      <c r="E921" s="79"/>
      <c r="F921" s="40"/>
      <c r="G921" s="79"/>
      <c r="H921" s="40"/>
      <c r="I921" s="40"/>
      <c r="J921" s="40"/>
      <c r="K921" s="64"/>
      <c r="L921" s="40"/>
      <c r="M921" s="40"/>
      <c r="N921" s="40"/>
      <c r="O921" s="40"/>
      <c r="P921" s="40"/>
      <c r="Q921" s="40"/>
      <c r="R921" s="40"/>
      <c r="S921" s="40"/>
      <c r="T921" s="40"/>
      <c r="U921" s="40"/>
      <c r="V921" s="40"/>
      <c r="W921" s="40"/>
      <c r="X921" s="79"/>
      <c r="Y921" s="79"/>
      <c r="Z921" s="79"/>
      <c r="AA921" s="98"/>
      <c r="AB921" s="79"/>
      <c r="AC921" s="79"/>
      <c r="AD921" s="79"/>
      <c r="AE921" s="79"/>
    </row>
    <row r="922">
      <c r="A922" s="79"/>
      <c r="B922" s="40"/>
      <c r="C922" s="79"/>
      <c r="D922" s="40"/>
      <c r="E922" s="79"/>
      <c r="F922" s="40"/>
      <c r="G922" s="79"/>
      <c r="H922" s="40"/>
      <c r="I922" s="40"/>
      <c r="J922" s="40"/>
      <c r="K922" s="64"/>
      <c r="L922" s="40"/>
      <c r="M922" s="40"/>
      <c r="N922" s="40"/>
      <c r="O922" s="40"/>
      <c r="P922" s="40"/>
      <c r="Q922" s="40"/>
      <c r="R922" s="40"/>
      <c r="S922" s="40"/>
      <c r="T922" s="40"/>
      <c r="U922" s="40"/>
      <c r="V922" s="40"/>
      <c r="W922" s="40"/>
      <c r="X922" s="79"/>
      <c r="Y922" s="79"/>
      <c r="Z922" s="79"/>
      <c r="AA922" s="98"/>
      <c r="AB922" s="79"/>
      <c r="AC922" s="79"/>
      <c r="AD922" s="79"/>
      <c r="AE922" s="79"/>
    </row>
    <row r="923">
      <c r="A923" s="79"/>
      <c r="B923" s="40"/>
      <c r="C923" s="79"/>
      <c r="D923" s="40"/>
      <c r="E923" s="79"/>
      <c r="F923" s="40"/>
      <c r="G923" s="79"/>
      <c r="H923" s="40"/>
      <c r="I923" s="40"/>
      <c r="J923" s="40"/>
      <c r="K923" s="64"/>
      <c r="L923" s="40"/>
      <c r="M923" s="40"/>
      <c r="N923" s="40"/>
      <c r="O923" s="40"/>
      <c r="P923" s="40"/>
      <c r="Q923" s="40"/>
      <c r="R923" s="40"/>
      <c r="S923" s="40"/>
      <c r="T923" s="40"/>
      <c r="U923" s="40"/>
      <c r="V923" s="40"/>
      <c r="W923" s="40"/>
      <c r="X923" s="79"/>
      <c r="Y923" s="79"/>
      <c r="Z923" s="79"/>
      <c r="AA923" s="98"/>
      <c r="AB923" s="79"/>
      <c r="AC923" s="79"/>
      <c r="AD923" s="79"/>
      <c r="AE923" s="79"/>
    </row>
    <row r="924">
      <c r="A924" s="79"/>
      <c r="B924" s="40"/>
      <c r="C924" s="79"/>
      <c r="D924" s="40"/>
      <c r="E924" s="79"/>
      <c r="F924" s="40"/>
      <c r="G924" s="79"/>
      <c r="H924" s="40"/>
      <c r="I924" s="40"/>
      <c r="J924" s="40"/>
      <c r="K924" s="64"/>
      <c r="L924" s="40"/>
      <c r="M924" s="40"/>
      <c r="N924" s="40"/>
      <c r="O924" s="40"/>
      <c r="P924" s="40"/>
      <c r="Q924" s="40"/>
      <c r="R924" s="40"/>
      <c r="S924" s="40"/>
      <c r="T924" s="40"/>
      <c r="U924" s="40"/>
      <c r="V924" s="40"/>
      <c r="W924" s="40"/>
      <c r="X924" s="79"/>
      <c r="Y924" s="79"/>
      <c r="Z924" s="79"/>
      <c r="AA924" s="98"/>
      <c r="AB924" s="79"/>
      <c r="AC924" s="79"/>
      <c r="AD924" s="79"/>
      <c r="AE924" s="79"/>
    </row>
    <row r="925">
      <c r="A925" s="79"/>
      <c r="B925" s="40"/>
      <c r="C925" s="79"/>
      <c r="D925" s="40"/>
      <c r="E925" s="79"/>
      <c r="F925" s="40"/>
      <c r="G925" s="79"/>
      <c r="H925" s="40"/>
      <c r="I925" s="40"/>
      <c r="J925" s="40"/>
      <c r="K925" s="64"/>
      <c r="L925" s="40"/>
      <c r="M925" s="40"/>
      <c r="N925" s="40"/>
      <c r="O925" s="40"/>
      <c r="P925" s="40"/>
      <c r="Q925" s="40"/>
      <c r="R925" s="40"/>
      <c r="S925" s="40"/>
      <c r="T925" s="40"/>
      <c r="U925" s="40"/>
      <c r="V925" s="40"/>
      <c r="W925" s="40"/>
      <c r="X925" s="79"/>
      <c r="Y925" s="79"/>
      <c r="Z925" s="79"/>
      <c r="AA925" s="98"/>
      <c r="AB925" s="79"/>
      <c r="AC925" s="79"/>
      <c r="AD925" s="79"/>
      <c r="AE925" s="79"/>
    </row>
    <row r="926">
      <c r="A926" s="79"/>
      <c r="B926" s="40"/>
      <c r="C926" s="79"/>
      <c r="D926" s="40"/>
      <c r="E926" s="79"/>
      <c r="F926" s="40"/>
      <c r="G926" s="79"/>
      <c r="H926" s="40"/>
      <c r="I926" s="40"/>
      <c r="J926" s="40"/>
      <c r="K926" s="64"/>
      <c r="L926" s="40"/>
      <c r="M926" s="40"/>
      <c r="N926" s="40"/>
      <c r="O926" s="40"/>
      <c r="P926" s="40"/>
      <c r="Q926" s="40"/>
      <c r="R926" s="40"/>
      <c r="S926" s="40"/>
      <c r="T926" s="40"/>
      <c r="U926" s="40"/>
      <c r="V926" s="40"/>
      <c r="W926" s="40"/>
      <c r="X926" s="79"/>
      <c r="Y926" s="79"/>
      <c r="Z926" s="79"/>
      <c r="AA926" s="98"/>
      <c r="AB926" s="79"/>
      <c r="AC926" s="79"/>
      <c r="AD926" s="79"/>
      <c r="AE926" s="79"/>
    </row>
    <row r="927">
      <c r="A927" s="79"/>
      <c r="B927" s="40"/>
      <c r="C927" s="79"/>
      <c r="D927" s="40"/>
      <c r="E927" s="79"/>
      <c r="F927" s="40"/>
      <c r="G927" s="79"/>
      <c r="H927" s="40"/>
      <c r="I927" s="40"/>
      <c r="J927" s="40"/>
      <c r="K927" s="64"/>
      <c r="L927" s="40"/>
      <c r="M927" s="40"/>
      <c r="N927" s="40"/>
      <c r="O927" s="40"/>
      <c r="P927" s="40"/>
      <c r="Q927" s="40"/>
      <c r="R927" s="40"/>
      <c r="S927" s="40"/>
      <c r="T927" s="40"/>
      <c r="U927" s="40"/>
      <c r="V927" s="40"/>
      <c r="W927" s="40"/>
      <c r="X927" s="79"/>
      <c r="Y927" s="79"/>
      <c r="Z927" s="79"/>
      <c r="AA927" s="98"/>
      <c r="AB927" s="79"/>
      <c r="AC927" s="79"/>
      <c r="AD927" s="79"/>
      <c r="AE927" s="79"/>
    </row>
    <row r="928">
      <c r="A928" s="79"/>
      <c r="B928" s="40"/>
      <c r="C928" s="79"/>
      <c r="D928" s="40"/>
      <c r="E928" s="79"/>
      <c r="F928" s="40"/>
      <c r="G928" s="79"/>
      <c r="H928" s="40"/>
      <c r="I928" s="40"/>
      <c r="J928" s="40"/>
      <c r="K928" s="64"/>
      <c r="L928" s="40"/>
      <c r="M928" s="40"/>
      <c r="N928" s="40"/>
      <c r="O928" s="40"/>
      <c r="P928" s="40"/>
      <c r="Q928" s="40"/>
      <c r="R928" s="40"/>
      <c r="S928" s="40"/>
      <c r="T928" s="40"/>
      <c r="U928" s="40"/>
      <c r="V928" s="40"/>
      <c r="W928" s="40"/>
      <c r="X928" s="79"/>
      <c r="Y928" s="79"/>
      <c r="Z928" s="79"/>
      <c r="AA928" s="98"/>
      <c r="AB928" s="79"/>
      <c r="AC928" s="79"/>
      <c r="AD928" s="79"/>
      <c r="AE928" s="79"/>
    </row>
    <row r="929">
      <c r="A929" s="79"/>
      <c r="B929" s="40"/>
      <c r="C929" s="79"/>
      <c r="D929" s="40"/>
      <c r="E929" s="79"/>
      <c r="F929" s="40"/>
      <c r="G929" s="79"/>
      <c r="H929" s="40"/>
      <c r="I929" s="40"/>
      <c r="J929" s="40"/>
      <c r="K929" s="64"/>
      <c r="L929" s="40"/>
      <c r="M929" s="40"/>
      <c r="N929" s="40"/>
      <c r="O929" s="40"/>
      <c r="P929" s="40"/>
      <c r="Q929" s="40"/>
      <c r="R929" s="40"/>
      <c r="S929" s="40"/>
      <c r="T929" s="40"/>
      <c r="U929" s="40"/>
      <c r="V929" s="40"/>
      <c r="W929" s="40"/>
      <c r="X929" s="79"/>
      <c r="Y929" s="79"/>
      <c r="Z929" s="79"/>
      <c r="AA929" s="98"/>
      <c r="AB929" s="79"/>
      <c r="AC929" s="79"/>
      <c r="AD929" s="79"/>
      <c r="AE929" s="79"/>
    </row>
    <row r="930">
      <c r="A930" s="79"/>
      <c r="B930" s="40"/>
      <c r="C930" s="79"/>
      <c r="D930" s="40"/>
      <c r="E930" s="79"/>
      <c r="F930" s="40"/>
      <c r="G930" s="79"/>
      <c r="H930" s="40"/>
      <c r="I930" s="40"/>
      <c r="J930" s="40"/>
      <c r="K930" s="64"/>
      <c r="L930" s="40"/>
      <c r="M930" s="40"/>
      <c r="N930" s="40"/>
      <c r="O930" s="40"/>
      <c r="P930" s="40"/>
      <c r="Q930" s="40"/>
      <c r="R930" s="40"/>
      <c r="S930" s="40"/>
      <c r="T930" s="40"/>
      <c r="U930" s="40"/>
      <c r="V930" s="40"/>
      <c r="W930" s="40"/>
      <c r="X930" s="79"/>
      <c r="Y930" s="79"/>
      <c r="Z930" s="79"/>
      <c r="AA930" s="98"/>
      <c r="AB930" s="79"/>
      <c r="AC930" s="79"/>
      <c r="AD930" s="79"/>
      <c r="AE930" s="79"/>
    </row>
    <row r="931">
      <c r="A931" s="79"/>
      <c r="B931" s="40"/>
      <c r="C931" s="79"/>
      <c r="D931" s="40"/>
      <c r="E931" s="79"/>
      <c r="F931" s="40"/>
      <c r="G931" s="79"/>
      <c r="H931" s="40"/>
      <c r="I931" s="40"/>
      <c r="J931" s="40"/>
      <c r="K931" s="64"/>
      <c r="L931" s="40"/>
      <c r="M931" s="40"/>
      <c r="N931" s="40"/>
      <c r="O931" s="40"/>
      <c r="P931" s="40"/>
      <c r="Q931" s="40"/>
      <c r="R931" s="40"/>
      <c r="S931" s="40"/>
      <c r="T931" s="40"/>
      <c r="U931" s="40"/>
      <c r="V931" s="40"/>
      <c r="W931" s="40"/>
      <c r="X931" s="79"/>
      <c r="Y931" s="79"/>
      <c r="Z931" s="79"/>
      <c r="AA931" s="98"/>
      <c r="AB931" s="79"/>
      <c r="AC931" s="79"/>
      <c r="AD931" s="79"/>
      <c r="AE931" s="79"/>
    </row>
    <row r="932">
      <c r="A932" s="79"/>
      <c r="B932" s="40"/>
      <c r="C932" s="79"/>
      <c r="D932" s="40"/>
      <c r="E932" s="79"/>
      <c r="F932" s="40"/>
      <c r="G932" s="79"/>
      <c r="H932" s="40"/>
      <c r="I932" s="40"/>
      <c r="J932" s="40"/>
      <c r="K932" s="64"/>
      <c r="L932" s="40"/>
      <c r="M932" s="40"/>
      <c r="N932" s="40"/>
      <c r="O932" s="40"/>
      <c r="P932" s="40"/>
      <c r="Q932" s="40"/>
      <c r="R932" s="40"/>
      <c r="S932" s="40"/>
      <c r="T932" s="40"/>
      <c r="U932" s="40"/>
      <c r="V932" s="40"/>
      <c r="W932" s="40"/>
      <c r="X932" s="79"/>
      <c r="Y932" s="79"/>
      <c r="Z932" s="79"/>
      <c r="AA932" s="98"/>
      <c r="AB932" s="79"/>
      <c r="AC932" s="79"/>
      <c r="AD932" s="79"/>
      <c r="AE932" s="79"/>
    </row>
    <row r="933">
      <c r="A933" s="79"/>
      <c r="B933" s="40"/>
      <c r="C933" s="79"/>
      <c r="D933" s="40"/>
      <c r="E933" s="79"/>
      <c r="F933" s="40"/>
      <c r="G933" s="79"/>
      <c r="H933" s="40"/>
      <c r="I933" s="40"/>
      <c r="J933" s="40"/>
      <c r="K933" s="64"/>
      <c r="L933" s="40"/>
      <c r="M933" s="40"/>
      <c r="N933" s="40"/>
      <c r="O933" s="40"/>
      <c r="P933" s="40"/>
      <c r="Q933" s="40"/>
      <c r="R933" s="40"/>
      <c r="S933" s="40"/>
      <c r="T933" s="40"/>
      <c r="U933" s="40"/>
      <c r="V933" s="40"/>
      <c r="W933" s="40"/>
      <c r="X933" s="79"/>
      <c r="Y933" s="79"/>
      <c r="Z933" s="79"/>
      <c r="AA933" s="98"/>
      <c r="AB933" s="79"/>
      <c r="AC933" s="79"/>
      <c r="AD933" s="79"/>
      <c r="AE933" s="79"/>
    </row>
    <row r="934">
      <c r="A934" s="79"/>
      <c r="B934" s="40"/>
      <c r="C934" s="79"/>
      <c r="D934" s="40"/>
      <c r="E934" s="79"/>
      <c r="F934" s="40"/>
      <c r="G934" s="79"/>
      <c r="H934" s="40"/>
      <c r="I934" s="40"/>
      <c r="J934" s="40"/>
      <c r="K934" s="64"/>
      <c r="L934" s="40"/>
      <c r="M934" s="40"/>
      <c r="N934" s="40"/>
      <c r="O934" s="40"/>
      <c r="P934" s="40"/>
      <c r="Q934" s="40"/>
      <c r="R934" s="40"/>
      <c r="S934" s="40"/>
      <c r="T934" s="40"/>
      <c r="U934" s="40"/>
      <c r="V934" s="40"/>
      <c r="W934" s="40"/>
      <c r="X934" s="79"/>
      <c r="Y934" s="79"/>
      <c r="Z934" s="79"/>
      <c r="AA934" s="98"/>
      <c r="AB934" s="79"/>
      <c r="AC934" s="79"/>
      <c r="AD934" s="79"/>
      <c r="AE934" s="79"/>
    </row>
    <row r="935">
      <c r="A935" s="79"/>
      <c r="B935" s="40"/>
      <c r="C935" s="79"/>
      <c r="D935" s="40"/>
      <c r="E935" s="79"/>
      <c r="F935" s="40"/>
      <c r="G935" s="79"/>
      <c r="H935" s="40"/>
      <c r="I935" s="40"/>
      <c r="J935" s="40"/>
      <c r="K935" s="64"/>
      <c r="L935" s="40"/>
      <c r="M935" s="40"/>
      <c r="N935" s="40"/>
      <c r="O935" s="40"/>
      <c r="P935" s="40"/>
      <c r="Q935" s="40"/>
      <c r="R935" s="40"/>
      <c r="S935" s="40"/>
      <c r="T935" s="40"/>
      <c r="U935" s="40"/>
      <c r="V935" s="40"/>
      <c r="W935" s="40"/>
      <c r="X935" s="79"/>
      <c r="Y935" s="79"/>
      <c r="Z935" s="79"/>
      <c r="AA935" s="98"/>
      <c r="AB935" s="79"/>
      <c r="AC935" s="79"/>
      <c r="AD935" s="79"/>
      <c r="AE935" s="79"/>
    </row>
    <row r="936">
      <c r="A936" s="79"/>
      <c r="B936" s="40"/>
      <c r="C936" s="79"/>
      <c r="D936" s="40"/>
      <c r="E936" s="79"/>
      <c r="F936" s="40"/>
      <c r="G936" s="79"/>
      <c r="H936" s="40"/>
      <c r="I936" s="40"/>
      <c r="J936" s="40"/>
      <c r="K936" s="64"/>
      <c r="L936" s="40"/>
      <c r="M936" s="40"/>
      <c r="N936" s="40"/>
      <c r="O936" s="40"/>
      <c r="P936" s="40"/>
      <c r="Q936" s="40"/>
      <c r="R936" s="40"/>
      <c r="S936" s="40"/>
      <c r="T936" s="40"/>
      <c r="U936" s="40"/>
      <c r="V936" s="40"/>
      <c r="W936" s="40"/>
      <c r="X936" s="79"/>
      <c r="Y936" s="79"/>
      <c r="Z936" s="79"/>
      <c r="AA936" s="98"/>
      <c r="AB936" s="79"/>
      <c r="AC936" s="79"/>
      <c r="AD936" s="79"/>
      <c r="AE936" s="79"/>
    </row>
    <row r="937">
      <c r="A937" s="79"/>
      <c r="B937" s="40"/>
      <c r="C937" s="79"/>
      <c r="D937" s="40"/>
      <c r="E937" s="79"/>
      <c r="F937" s="40"/>
      <c r="G937" s="79"/>
      <c r="H937" s="40"/>
      <c r="I937" s="40"/>
      <c r="J937" s="40"/>
      <c r="K937" s="64"/>
      <c r="L937" s="40"/>
      <c r="M937" s="40"/>
      <c r="N937" s="40"/>
      <c r="O937" s="40"/>
      <c r="P937" s="40"/>
      <c r="Q937" s="40"/>
      <c r="R937" s="40"/>
      <c r="S937" s="40"/>
      <c r="T937" s="40"/>
      <c r="U937" s="40"/>
      <c r="V937" s="40"/>
      <c r="W937" s="40"/>
      <c r="X937" s="79"/>
      <c r="Y937" s="79"/>
      <c r="Z937" s="79"/>
      <c r="AA937" s="98"/>
      <c r="AB937" s="79"/>
      <c r="AC937" s="79"/>
      <c r="AD937" s="79"/>
      <c r="AE937" s="79"/>
    </row>
    <row r="938">
      <c r="A938" s="79"/>
      <c r="B938" s="40"/>
      <c r="C938" s="79"/>
      <c r="D938" s="40"/>
      <c r="E938" s="79"/>
      <c r="F938" s="40"/>
      <c r="G938" s="79"/>
      <c r="H938" s="40"/>
      <c r="I938" s="40"/>
      <c r="J938" s="40"/>
      <c r="K938" s="64"/>
      <c r="L938" s="40"/>
      <c r="M938" s="40"/>
      <c r="N938" s="40"/>
      <c r="O938" s="40"/>
      <c r="P938" s="40"/>
      <c r="Q938" s="40"/>
      <c r="R938" s="40"/>
      <c r="S938" s="40"/>
      <c r="T938" s="40"/>
      <c r="U938" s="40"/>
      <c r="V938" s="40"/>
      <c r="W938" s="40"/>
      <c r="X938" s="79"/>
      <c r="Y938" s="79"/>
      <c r="Z938" s="79"/>
      <c r="AA938" s="98"/>
      <c r="AB938" s="79"/>
      <c r="AC938" s="79"/>
      <c r="AD938" s="79"/>
      <c r="AE938" s="79"/>
    </row>
    <row r="939">
      <c r="A939" s="79"/>
      <c r="B939" s="40"/>
      <c r="C939" s="79"/>
      <c r="D939" s="40"/>
      <c r="E939" s="79"/>
      <c r="F939" s="40"/>
      <c r="G939" s="79"/>
      <c r="H939" s="40"/>
      <c r="I939" s="40"/>
      <c r="J939" s="40"/>
      <c r="K939" s="64"/>
      <c r="L939" s="40"/>
      <c r="M939" s="40"/>
      <c r="N939" s="40"/>
      <c r="O939" s="40"/>
      <c r="P939" s="40"/>
      <c r="Q939" s="40"/>
      <c r="R939" s="40"/>
      <c r="S939" s="40"/>
      <c r="T939" s="40"/>
      <c r="U939" s="40"/>
      <c r="V939" s="40"/>
      <c r="W939" s="40"/>
      <c r="X939" s="79"/>
      <c r="Y939" s="79"/>
      <c r="Z939" s="79"/>
      <c r="AA939" s="98"/>
      <c r="AB939" s="79"/>
      <c r="AC939" s="79"/>
      <c r="AD939" s="79"/>
      <c r="AE939" s="79"/>
    </row>
    <row r="940">
      <c r="A940" s="79"/>
      <c r="B940" s="40"/>
      <c r="C940" s="79"/>
      <c r="D940" s="40"/>
      <c r="E940" s="79"/>
      <c r="F940" s="40"/>
      <c r="G940" s="79"/>
      <c r="H940" s="40"/>
      <c r="I940" s="40"/>
      <c r="J940" s="40"/>
      <c r="K940" s="64"/>
      <c r="L940" s="40"/>
      <c r="M940" s="40"/>
      <c r="N940" s="40"/>
      <c r="O940" s="40"/>
      <c r="P940" s="40"/>
      <c r="Q940" s="40"/>
      <c r="R940" s="40"/>
      <c r="S940" s="40"/>
      <c r="T940" s="40"/>
      <c r="U940" s="40"/>
      <c r="V940" s="40"/>
      <c r="W940" s="40"/>
      <c r="X940" s="79"/>
      <c r="Y940" s="79"/>
      <c r="Z940" s="79"/>
      <c r="AA940" s="98"/>
      <c r="AB940" s="79"/>
      <c r="AC940" s="79"/>
      <c r="AD940" s="79"/>
      <c r="AE940" s="79"/>
    </row>
    <row r="941">
      <c r="A941" s="79"/>
      <c r="B941" s="40"/>
      <c r="C941" s="79"/>
      <c r="D941" s="40"/>
      <c r="E941" s="79"/>
      <c r="F941" s="40"/>
      <c r="G941" s="79"/>
      <c r="H941" s="40"/>
      <c r="I941" s="40"/>
      <c r="J941" s="40"/>
      <c r="K941" s="64"/>
      <c r="L941" s="40"/>
      <c r="M941" s="40"/>
      <c r="N941" s="40"/>
      <c r="O941" s="40"/>
      <c r="P941" s="40"/>
      <c r="Q941" s="40"/>
      <c r="R941" s="40"/>
      <c r="S941" s="40"/>
      <c r="T941" s="40"/>
      <c r="U941" s="40"/>
      <c r="V941" s="40"/>
      <c r="W941" s="40"/>
      <c r="X941" s="79"/>
      <c r="Y941" s="79"/>
      <c r="Z941" s="79"/>
      <c r="AA941" s="98"/>
      <c r="AB941" s="79"/>
      <c r="AC941" s="79"/>
      <c r="AD941" s="79"/>
      <c r="AE941" s="79"/>
    </row>
    <row r="942">
      <c r="A942" s="79"/>
      <c r="B942" s="40"/>
      <c r="C942" s="79"/>
      <c r="D942" s="40"/>
      <c r="E942" s="79"/>
      <c r="F942" s="40"/>
      <c r="G942" s="79"/>
      <c r="H942" s="40"/>
      <c r="I942" s="40"/>
      <c r="J942" s="40"/>
      <c r="K942" s="64"/>
      <c r="L942" s="40"/>
      <c r="M942" s="40"/>
      <c r="N942" s="40"/>
      <c r="O942" s="40"/>
      <c r="P942" s="40"/>
      <c r="Q942" s="40"/>
      <c r="R942" s="40"/>
      <c r="S942" s="40"/>
      <c r="T942" s="40"/>
      <c r="U942" s="40"/>
      <c r="V942" s="40"/>
      <c r="W942" s="40"/>
      <c r="X942" s="79"/>
      <c r="Y942" s="79"/>
      <c r="Z942" s="79"/>
      <c r="AA942" s="98"/>
      <c r="AB942" s="79"/>
      <c r="AC942" s="79"/>
      <c r="AD942" s="79"/>
      <c r="AE942" s="79"/>
    </row>
    <row r="943">
      <c r="A943" s="79"/>
      <c r="B943" s="40"/>
      <c r="C943" s="79"/>
      <c r="D943" s="40"/>
      <c r="E943" s="79"/>
      <c r="F943" s="40"/>
      <c r="G943" s="79"/>
      <c r="H943" s="40"/>
      <c r="I943" s="40"/>
      <c r="J943" s="40"/>
      <c r="K943" s="64"/>
      <c r="L943" s="40"/>
      <c r="M943" s="40"/>
      <c r="N943" s="40"/>
      <c r="O943" s="40"/>
      <c r="P943" s="40"/>
      <c r="Q943" s="40"/>
      <c r="R943" s="40"/>
      <c r="S943" s="40"/>
      <c r="T943" s="40"/>
      <c r="U943" s="40"/>
      <c r="V943" s="40"/>
      <c r="W943" s="40"/>
      <c r="X943" s="79"/>
      <c r="Y943" s="79"/>
      <c r="Z943" s="79"/>
      <c r="AA943" s="98"/>
      <c r="AB943" s="79"/>
      <c r="AC943" s="79"/>
      <c r="AD943" s="79"/>
      <c r="AE943" s="79"/>
    </row>
    <row r="944">
      <c r="A944" s="79"/>
      <c r="B944" s="40"/>
      <c r="C944" s="79"/>
      <c r="D944" s="40"/>
      <c r="E944" s="79"/>
      <c r="F944" s="40"/>
      <c r="G944" s="79"/>
      <c r="H944" s="40"/>
      <c r="I944" s="40"/>
      <c r="J944" s="40"/>
      <c r="K944" s="64"/>
      <c r="L944" s="40"/>
      <c r="M944" s="40"/>
      <c r="N944" s="40"/>
      <c r="O944" s="40"/>
      <c r="P944" s="40"/>
      <c r="Q944" s="40"/>
      <c r="R944" s="40"/>
      <c r="S944" s="40"/>
      <c r="T944" s="40"/>
      <c r="U944" s="40"/>
      <c r="V944" s="40"/>
      <c r="W944" s="40"/>
      <c r="X944" s="79"/>
      <c r="Y944" s="79"/>
      <c r="Z944" s="79"/>
      <c r="AA944" s="98"/>
      <c r="AB944" s="79"/>
      <c r="AC944" s="79"/>
      <c r="AD944" s="79"/>
      <c r="AE944" s="79"/>
    </row>
    <row r="945">
      <c r="A945" s="79"/>
      <c r="B945" s="40"/>
      <c r="C945" s="79"/>
      <c r="D945" s="40"/>
      <c r="E945" s="79"/>
      <c r="F945" s="40"/>
      <c r="G945" s="79"/>
      <c r="H945" s="40"/>
      <c r="I945" s="40"/>
      <c r="J945" s="40"/>
      <c r="K945" s="64"/>
      <c r="L945" s="40"/>
      <c r="M945" s="40"/>
      <c r="N945" s="40"/>
      <c r="O945" s="40"/>
      <c r="P945" s="40"/>
      <c r="Q945" s="40"/>
      <c r="R945" s="40"/>
      <c r="S945" s="40"/>
      <c r="T945" s="40"/>
      <c r="U945" s="40"/>
      <c r="V945" s="40"/>
      <c r="W945" s="40"/>
      <c r="X945" s="79"/>
      <c r="Y945" s="79"/>
      <c r="Z945" s="79"/>
      <c r="AA945" s="98"/>
      <c r="AB945" s="79"/>
      <c r="AC945" s="79"/>
      <c r="AD945" s="79"/>
      <c r="AE945" s="79"/>
    </row>
    <row r="946">
      <c r="A946" s="79"/>
      <c r="B946" s="40"/>
      <c r="C946" s="79"/>
      <c r="D946" s="40"/>
      <c r="E946" s="79"/>
      <c r="F946" s="40"/>
      <c r="G946" s="79"/>
      <c r="H946" s="40"/>
      <c r="I946" s="40"/>
      <c r="J946" s="40"/>
      <c r="K946" s="64"/>
      <c r="L946" s="40"/>
      <c r="M946" s="40"/>
      <c r="N946" s="40"/>
      <c r="O946" s="40"/>
      <c r="P946" s="40"/>
      <c r="Q946" s="40"/>
      <c r="R946" s="40"/>
      <c r="S946" s="40"/>
      <c r="T946" s="40"/>
      <c r="U946" s="40"/>
      <c r="V946" s="40"/>
      <c r="W946" s="40"/>
      <c r="X946" s="79"/>
      <c r="Y946" s="79"/>
      <c r="Z946" s="79"/>
      <c r="AA946" s="98"/>
      <c r="AB946" s="79"/>
      <c r="AC946" s="79"/>
      <c r="AD946" s="79"/>
      <c r="AE946" s="79"/>
    </row>
    <row r="947">
      <c r="A947" s="79"/>
      <c r="B947" s="40"/>
      <c r="C947" s="79"/>
      <c r="D947" s="40"/>
      <c r="E947" s="79"/>
      <c r="F947" s="40"/>
      <c r="G947" s="79"/>
      <c r="H947" s="40"/>
      <c r="I947" s="40"/>
      <c r="J947" s="40"/>
      <c r="K947" s="64"/>
      <c r="L947" s="40"/>
      <c r="M947" s="40"/>
      <c r="N947" s="40"/>
      <c r="O947" s="40"/>
      <c r="P947" s="40"/>
      <c r="Q947" s="40"/>
      <c r="R947" s="40"/>
      <c r="S947" s="40"/>
      <c r="T947" s="40"/>
      <c r="U947" s="40"/>
      <c r="V947" s="40"/>
      <c r="W947" s="40"/>
      <c r="X947" s="79"/>
      <c r="Y947" s="79"/>
      <c r="Z947" s="79"/>
      <c r="AA947" s="98"/>
      <c r="AB947" s="79"/>
      <c r="AC947" s="79"/>
      <c r="AD947" s="79"/>
      <c r="AE947" s="79"/>
    </row>
    <row r="948">
      <c r="A948" s="79"/>
      <c r="B948" s="40"/>
      <c r="C948" s="79"/>
      <c r="D948" s="40"/>
      <c r="E948" s="79"/>
      <c r="F948" s="40"/>
      <c r="G948" s="79"/>
      <c r="H948" s="40"/>
      <c r="I948" s="40"/>
      <c r="J948" s="40"/>
      <c r="K948" s="64"/>
      <c r="L948" s="40"/>
      <c r="M948" s="40"/>
      <c r="N948" s="40"/>
      <c r="O948" s="40"/>
      <c r="P948" s="40"/>
      <c r="Q948" s="40"/>
      <c r="R948" s="40"/>
      <c r="S948" s="40"/>
      <c r="T948" s="40"/>
      <c r="U948" s="40"/>
      <c r="V948" s="40"/>
      <c r="W948" s="40"/>
      <c r="X948" s="79"/>
      <c r="Y948" s="79"/>
      <c r="Z948" s="79"/>
      <c r="AA948" s="98"/>
      <c r="AB948" s="79"/>
      <c r="AC948" s="79"/>
      <c r="AD948" s="79"/>
      <c r="AE948" s="79"/>
    </row>
    <row r="949">
      <c r="A949" s="79"/>
      <c r="B949" s="40"/>
      <c r="C949" s="79"/>
      <c r="D949" s="40"/>
      <c r="E949" s="79"/>
      <c r="F949" s="40"/>
      <c r="G949" s="79"/>
      <c r="H949" s="40"/>
      <c r="I949" s="40"/>
      <c r="J949" s="40"/>
      <c r="K949" s="64"/>
      <c r="L949" s="40"/>
      <c r="M949" s="40"/>
      <c r="N949" s="40"/>
      <c r="O949" s="40"/>
      <c r="P949" s="40"/>
      <c r="Q949" s="40"/>
      <c r="R949" s="40"/>
      <c r="S949" s="40"/>
      <c r="T949" s="40"/>
      <c r="U949" s="40"/>
      <c r="V949" s="40"/>
      <c r="W949" s="40"/>
      <c r="X949" s="79"/>
      <c r="Y949" s="79"/>
      <c r="Z949" s="79"/>
      <c r="AA949" s="98"/>
      <c r="AB949" s="79"/>
      <c r="AC949" s="79"/>
      <c r="AD949" s="79"/>
      <c r="AE949" s="79"/>
    </row>
    <row r="950">
      <c r="A950" s="79"/>
      <c r="B950" s="40"/>
      <c r="C950" s="79"/>
      <c r="D950" s="40"/>
      <c r="E950" s="79"/>
      <c r="F950" s="40"/>
      <c r="G950" s="79"/>
      <c r="H950" s="40"/>
      <c r="I950" s="40"/>
      <c r="J950" s="40"/>
      <c r="K950" s="64"/>
      <c r="L950" s="40"/>
      <c r="M950" s="40"/>
      <c r="N950" s="40"/>
      <c r="O950" s="40"/>
      <c r="P950" s="40"/>
      <c r="Q950" s="40"/>
      <c r="R950" s="40"/>
      <c r="S950" s="40"/>
      <c r="T950" s="40"/>
      <c r="U950" s="40"/>
      <c r="V950" s="40"/>
      <c r="W950" s="40"/>
      <c r="X950" s="79"/>
      <c r="Y950" s="79"/>
      <c r="Z950" s="79"/>
      <c r="AA950" s="98"/>
      <c r="AB950" s="79"/>
      <c r="AC950" s="79"/>
      <c r="AD950" s="79"/>
      <c r="AE950" s="79"/>
    </row>
    <row r="951">
      <c r="A951" s="79"/>
      <c r="B951" s="40"/>
      <c r="C951" s="79"/>
      <c r="D951" s="40"/>
      <c r="E951" s="79"/>
      <c r="F951" s="40"/>
      <c r="G951" s="79"/>
      <c r="H951" s="40"/>
      <c r="I951" s="40"/>
      <c r="J951" s="40"/>
      <c r="K951" s="64"/>
      <c r="L951" s="40"/>
      <c r="M951" s="40"/>
      <c r="N951" s="40"/>
      <c r="O951" s="40"/>
      <c r="P951" s="40"/>
      <c r="Q951" s="40"/>
      <c r="R951" s="40"/>
      <c r="S951" s="40"/>
      <c r="T951" s="40"/>
      <c r="U951" s="40"/>
      <c r="V951" s="40"/>
      <c r="W951" s="40"/>
      <c r="X951" s="79"/>
      <c r="Y951" s="79"/>
      <c r="Z951" s="79"/>
      <c r="AA951" s="98"/>
      <c r="AB951" s="79"/>
      <c r="AC951" s="79"/>
      <c r="AD951" s="79"/>
      <c r="AE951" s="79"/>
    </row>
    <row r="952">
      <c r="A952" s="79"/>
      <c r="B952" s="40"/>
      <c r="C952" s="79"/>
      <c r="D952" s="40"/>
      <c r="E952" s="79"/>
      <c r="F952" s="40"/>
      <c r="G952" s="79"/>
      <c r="H952" s="40"/>
      <c r="I952" s="40"/>
      <c r="J952" s="40"/>
      <c r="K952" s="64"/>
      <c r="L952" s="40"/>
      <c r="M952" s="40"/>
      <c r="N952" s="40"/>
      <c r="O952" s="40"/>
      <c r="P952" s="40"/>
      <c r="Q952" s="40"/>
      <c r="R952" s="40"/>
      <c r="S952" s="40"/>
      <c r="T952" s="40"/>
      <c r="U952" s="40"/>
      <c r="V952" s="40"/>
      <c r="W952" s="40"/>
      <c r="X952" s="79"/>
      <c r="Y952" s="79"/>
      <c r="Z952" s="79"/>
      <c r="AA952" s="98"/>
      <c r="AB952" s="79"/>
      <c r="AC952" s="79"/>
      <c r="AD952" s="79"/>
      <c r="AE952" s="79"/>
    </row>
    <row r="953">
      <c r="A953" s="79"/>
      <c r="B953" s="40"/>
      <c r="C953" s="79"/>
      <c r="D953" s="40"/>
      <c r="E953" s="79"/>
      <c r="F953" s="40"/>
      <c r="G953" s="79"/>
      <c r="H953" s="40"/>
      <c r="I953" s="40"/>
      <c r="J953" s="40"/>
      <c r="K953" s="64"/>
      <c r="L953" s="40"/>
      <c r="M953" s="40"/>
      <c r="N953" s="40"/>
      <c r="O953" s="40"/>
      <c r="P953" s="40"/>
      <c r="Q953" s="40"/>
      <c r="R953" s="40"/>
      <c r="S953" s="40"/>
      <c r="T953" s="40"/>
      <c r="U953" s="40"/>
      <c r="V953" s="40"/>
      <c r="W953" s="40"/>
      <c r="X953" s="79"/>
      <c r="Y953" s="79"/>
      <c r="Z953" s="79"/>
      <c r="AA953" s="98"/>
      <c r="AB953" s="79"/>
      <c r="AC953" s="79"/>
      <c r="AD953" s="79"/>
      <c r="AE953" s="79"/>
    </row>
    <row r="954">
      <c r="A954" s="79"/>
      <c r="B954" s="40"/>
      <c r="C954" s="79"/>
      <c r="D954" s="40"/>
      <c r="E954" s="79"/>
      <c r="F954" s="40"/>
      <c r="G954" s="79"/>
      <c r="H954" s="40"/>
      <c r="I954" s="40"/>
      <c r="J954" s="40"/>
      <c r="K954" s="64"/>
      <c r="L954" s="40"/>
      <c r="M954" s="40"/>
      <c r="N954" s="40"/>
      <c r="O954" s="40"/>
      <c r="P954" s="40"/>
      <c r="Q954" s="40"/>
      <c r="R954" s="40"/>
      <c r="S954" s="40"/>
      <c r="T954" s="40"/>
      <c r="U954" s="40"/>
      <c r="V954" s="40"/>
      <c r="W954" s="40"/>
      <c r="X954" s="79"/>
      <c r="Y954" s="79"/>
      <c r="Z954" s="79"/>
      <c r="AA954" s="98"/>
      <c r="AB954" s="79"/>
      <c r="AC954" s="79"/>
      <c r="AD954" s="79"/>
      <c r="AE954" s="79"/>
    </row>
    <row r="955">
      <c r="A955" s="79"/>
      <c r="B955" s="40"/>
      <c r="C955" s="79"/>
      <c r="D955" s="40"/>
      <c r="E955" s="79"/>
      <c r="F955" s="40"/>
      <c r="G955" s="79"/>
      <c r="H955" s="40"/>
      <c r="I955" s="40"/>
      <c r="J955" s="40"/>
      <c r="K955" s="64"/>
      <c r="L955" s="40"/>
      <c r="M955" s="40"/>
      <c r="N955" s="40"/>
      <c r="O955" s="40"/>
      <c r="P955" s="40"/>
      <c r="Q955" s="40"/>
      <c r="R955" s="40"/>
      <c r="S955" s="40"/>
      <c r="T955" s="40"/>
      <c r="U955" s="40"/>
      <c r="V955" s="40"/>
      <c r="W955" s="40"/>
      <c r="X955" s="79"/>
      <c r="Y955" s="79"/>
      <c r="Z955" s="79"/>
      <c r="AA955" s="98"/>
      <c r="AB955" s="79"/>
      <c r="AC955" s="79"/>
      <c r="AD955" s="79"/>
      <c r="AE955" s="79"/>
    </row>
    <row r="956">
      <c r="A956" s="79"/>
      <c r="B956" s="40"/>
      <c r="C956" s="79"/>
      <c r="D956" s="40"/>
      <c r="E956" s="79"/>
      <c r="F956" s="40"/>
      <c r="G956" s="79"/>
      <c r="H956" s="40"/>
      <c r="I956" s="40"/>
      <c r="J956" s="40"/>
      <c r="K956" s="64"/>
      <c r="L956" s="40"/>
      <c r="M956" s="40"/>
      <c r="N956" s="40"/>
      <c r="O956" s="40"/>
      <c r="P956" s="40"/>
      <c r="Q956" s="40"/>
      <c r="R956" s="40"/>
      <c r="S956" s="40"/>
      <c r="T956" s="40"/>
      <c r="U956" s="40"/>
      <c r="V956" s="40"/>
      <c r="W956" s="40"/>
      <c r="X956" s="79"/>
      <c r="Y956" s="79"/>
      <c r="Z956" s="79"/>
      <c r="AA956" s="98"/>
      <c r="AB956" s="79"/>
      <c r="AC956" s="79"/>
      <c r="AD956" s="79"/>
      <c r="AE956" s="79"/>
    </row>
    <row r="957">
      <c r="A957" s="79"/>
      <c r="B957" s="40"/>
      <c r="C957" s="79"/>
      <c r="D957" s="40"/>
      <c r="E957" s="79"/>
      <c r="F957" s="40"/>
      <c r="G957" s="79"/>
      <c r="H957" s="40"/>
      <c r="I957" s="40"/>
      <c r="J957" s="40"/>
      <c r="K957" s="64"/>
      <c r="L957" s="40"/>
      <c r="M957" s="40"/>
      <c r="N957" s="40"/>
      <c r="O957" s="40"/>
      <c r="P957" s="40"/>
      <c r="Q957" s="40"/>
      <c r="R957" s="40"/>
      <c r="S957" s="40"/>
      <c r="T957" s="40"/>
      <c r="U957" s="40"/>
      <c r="V957" s="40"/>
      <c r="W957" s="40"/>
      <c r="X957" s="79"/>
      <c r="Y957" s="79"/>
      <c r="Z957" s="79"/>
      <c r="AA957" s="98"/>
      <c r="AB957" s="79"/>
      <c r="AC957" s="79"/>
      <c r="AD957" s="79"/>
      <c r="AE957" s="79"/>
    </row>
    <row r="958">
      <c r="A958" s="79"/>
      <c r="B958" s="40"/>
      <c r="C958" s="79"/>
      <c r="D958" s="40"/>
      <c r="E958" s="79"/>
      <c r="F958" s="40"/>
      <c r="G958" s="79"/>
      <c r="H958" s="40"/>
      <c r="I958" s="40"/>
      <c r="J958" s="40"/>
      <c r="K958" s="64"/>
      <c r="L958" s="40"/>
      <c r="M958" s="40"/>
      <c r="N958" s="40"/>
      <c r="O958" s="40"/>
      <c r="P958" s="40"/>
      <c r="Q958" s="40"/>
      <c r="R958" s="40"/>
      <c r="S958" s="40"/>
      <c r="T958" s="40"/>
      <c r="U958" s="40"/>
      <c r="V958" s="40"/>
      <c r="W958" s="40"/>
      <c r="X958" s="79"/>
      <c r="Y958" s="79"/>
      <c r="Z958" s="79"/>
      <c r="AA958" s="98"/>
      <c r="AB958" s="79"/>
      <c r="AC958" s="79"/>
      <c r="AD958" s="79"/>
      <c r="AE958" s="79"/>
    </row>
    <row r="959">
      <c r="A959" s="79"/>
      <c r="B959" s="40"/>
      <c r="C959" s="79"/>
      <c r="D959" s="40"/>
      <c r="E959" s="79"/>
      <c r="F959" s="40"/>
      <c r="G959" s="79"/>
      <c r="H959" s="40"/>
      <c r="I959" s="40"/>
      <c r="J959" s="40"/>
      <c r="K959" s="64"/>
      <c r="L959" s="40"/>
      <c r="M959" s="40"/>
      <c r="N959" s="40"/>
      <c r="O959" s="40"/>
      <c r="P959" s="40"/>
      <c r="Q959" s="40"/>
      <c r="R959" s="40"/>
      <c r="S959" s="40"/>
      <c r="T959" s="40"/>
      <c r="U959" s="40"/>
      <c r="V959" s="40"/>
      <c r="W959" s="40"/>
      <c r="X959" s="79"/>
      <c r="Y959" s="79"/>
      <c r="Z959" s="79"/>
      <c r="AA959" s="98"/>
      <c r="AB959" s="79"/>
      <c r="AC959" s="79"/>
      <c r="AD959" s="79"/>
      <c r="AE959" s="79"/>
    </row>
    <row r="960">
      <c r="A960" s="79"/>
      <c r="B960" s="40"/>
      <c r="C960" s="79"/>
      <c r="D960" s="40"/>
      <c r="E960" s="79"/>
      <c r="F960" s="40"/>
      <c r="G960" s="79"/>
      <c r="H960" s="40"/>
      <c r="I960" s="40"/>
      <c r="J960" s="40"/>
      <c r="K960" s="64"/>
      <c r="L960" s="40"/>
      <c r="M960" s="40"/>
      <c r="N960" s="40"/>
      <c r="O960" s="40"/>
      <c r="P960" s="40"/>
      <c r="Q960" s="40"/>
      <c r="R960" s="40"/>
      <c r="S960" s="40"/>
      <c r="T960" s="40"/>
      <c r="U960" s="40"/>
      <c r="V960" s="40"/>
      <c r="W960" s="40"/>
      <c r="X960" s="79"/>
      <c r="Y960" s="79"/>
      <c r="Z960" s="79"/>
      <c r="AA960" s="98"/>
      <c r="AB960" s="79"/>
      <c r="AC960" s="79"/>
      <c r="AD960" s="79"/>
      <c r="AE960" s="79"/>
    </row>
    <row r="961">
      <c r="A961" s="79"/>
      <c r="B961" s="40"/>
      <c r="C961" s="79"/>
      <c r="D961" s="40"/>
      <c r="E961" s="79"/>
      <c r="F961" s="40"/>
      <c r="G961" s="79"/>
      <c r="H961" s="40"/>
      <c r="I961" s="40"/>
      <c r="J961" s="40"/>
      <c r="K961" s="64"/>
      <c r="L961" s="40"/>
      <c r="M961" s="40"/>
      <c r="N961" s="40"/>
      <c r="O961" s="40"/>
      <c r="P961" s="40"/>
      <c r="Q961" s="40"/>
      <c r="R961" s="40"/>
      <c r="S961" s="40"/>
      <c r="T961" s="40"/>
      <c r="U961" s="40"/>
      <c r="V961" s="40"/>
      <c r="W961" s="40"/>
      <c r="X961" s="79"/>
      <c r="Y961" s="79"/>
      <c r="Z961" s="79"/>
      <c r="AA961" s="98"/>
      <c r="AB961" s="79"/>
      <c r="AC961" s="79"/>
      <c r="AD961" s="79"/>
      <c r="AE961" s="79"/>
    </row>
    <row r="962">
      <c r="A962" s="79"/>
      <c r="B962" s="40"/>
      <c r="C962" s="79"/>
      <c r="D962" s="40"/>
      <c r="E962" s="79"/>
      <c r="F962" s="40"/>
      <c r="G962" s="79"/>
      <c r="H962" s="40"/>
      <c r="I962" s="40"/>
      <c r="J962" s="40"/>
      <c r="K962" s="64"/>
      <c r="L962" s="40"/>
      <c r="M962" s="40"/>
      <c r="N962" s="40"/>
      <c r="O962" s="40"/>
      <c r="P962" s="40"/>
      <c r="Q962" s="40"/>
      <c r="R962" s="40"/>
      <c r="S962" s="40"/>
      <c r="T962" s="40"/>
      <c r="U962" s="40"/>
      <c r="V962" s="40"/>
      <c r="W962" s="40"/>
      <c r="X962" s="79"/>
      <c r="Y962" s="79"/>
      <c r="Z962" s="79"/>
      <c r="AA962" s="98"/>
      <c r="AB962" s="79"/>
      <c r="AC962" s="79"/>
      <c r="AD962" s="79"/>
      <c r="AE962" s="79"/>
    </row>
    <row r="963">
      <c r="A963" s="79"/>
      <c r="B963" s="40"/>
      <c r="C963" s="79"/>
      <c r="D963" s="40"/>
      <c r="E963" s="79"/>
      <c r="F963" s="40"/>
      <c r="G963" s="79"/>
      <c r="H963" s="40"/>
      <c r="I963" s="40"/>
      <c r="J963" s="40"/>
      <c r="K963" s="64"/>
      <c r="L963" s="40"/>
      <c r="M963" s="40"/>
      <c r="N963" s="40"/>
      <c r="O963" s="40"/>
      <c r="P963" s="40"/>
      <c r="Q963" s="40"/>
      <c r="R963" s="40"/>
      <c r="S963" s="40"/>
      <c r="T963" s="40"/>
      <c r="U963" s="40"/>
      <c r="V963" s="40"/>
      <c r="W963" s="40"/>
      <c r="X963" s="79"/>
      <c r="Y963" s="79"/>
      <c r="Z963" s="79"/>
      <c r="AA963" s="98"/>
      <c r="AB963" s="79"/>
      <c r="AC963" s="79"/>
      <c r="AD963" s="79"/>
      <c r="AE963" s="79"/>
    </row>
    <row r="964">
      <c r="A964" s="79"/>
      <c r="B964" s="40"/>
      <c r="C964" s="79"/>
      <c r="D964" s="40"/>
      <c r="E964" s="79"/>
      <c r="F964" s="40"/>
      <c r="G964" s="79"/>
      <c r="H964" s="40"/>
      <c r="I964" s="40"/>
      <c r="J964" s="40"/>
      <c r="K964" s="64"/>
      <c r="L964" s="40"/>
      <c r="M964" s="40"/>
      <c r="N964" s="40"/>
      <c r="O964" s="40"/>
      <c r="P964" s="40"/>
      <c r="Q964" s="40"/>
      <c r="R964" s="40"/>
      <c r="S964" s="40"/>
      <c r="T964" s="40"/>
      <c r="U964" s="40"/>
      <c r="V964" s="40"/>
      <c r="W964" s="40"/>
      <c r="X964" s="79"/>
      <c r="Y964" s="79"/>
      <c r="Z964" s="79"/>
      <c r="AA964" s="98"/>
      <c r="AB964" s="79"/>
      <c r="AC964" s="79"/>
      <c r="AD964" s="79"/>
      <c r="AE964" s="79"/>
    </row>
    <row r="965">
      <c r="A965" s="79"/>
      <c r="B965" s="40"/>
      <c r="C965" s="79"/>
      <c r="D965" s="40"/>
      <c r="E965" s="79"/>
      <c r="F965" s="40"/>
      <c r="G965" s="79"/>
      <c r="H965" s="40"/>
      <c r="I965" s="40"/>
      <c r="J965" s="40"/>
      <c r="K965" s="64"/>
      <c r="L965" s="40"/>
      <c r="M965" s="40"/>
      <c r="N965" s="40"/>
      <c r="O965" s="40"/>
      <c r="P965" s="40"/>
      <c r="Q965" s="40"/>
      <c r="R965" s="40"/>
      <c r="S965" s="40"/>
      <c r="T965" s="40"/>
      <c r="U965" s="40"/>
      <c r="V965" s="40"/>
      <c r="W965" s="40"/>
      <c r="X965" s="79"/>
      <c r="Y965" s="79"/>
      <c r="Z965" s="79"/>
      <c r="AA965" s="98"/>
      <c r="AB965" s="79"/>
      <c r="AC965" s="79"/>
      <c r="AD965" s="79"/>
      <c r="AE965" s="79"/>
    </row>
    <row r="966">
      <c r="A966" s="79"/>
      <c r="B966" s="40"/>
      <c r="C966" s="79"/>
      <c r="D966" s="40"/>
      <c r="E966" s="79"/>
      <c r="F966" s="40"/>
      <c r="G966" s="79"/>
      <c r="H966" s="40"/>
      <c r="I966" s="40"/>
      <c r="J966" s="40"/>
      <c r="K966" s="64"/>
      <c r="L966" s="40"/>
      <c r="M966" s="40"/>
      <c r="N966" s="40"/>
      <c r="O966" s="40"/>
      <c r="P966" s="40"/>
      <c r="Q966" s="40"/>
      <c r="R966" s="40"/>
      <c r="S966" s="40"/>
      <c r="T966" s="40"/>
      <c r="U966" s="40"/>
      <c r="V966" s="40"/>
      <c r="W966" s="40"/>
      <c r="X966" s="79"/>
      <c r="Y966" s="79"/>
      <c r="Z966" s="79"/>
      <c r="AA966" s="98"/>
      <c r="AB966" s="79"/>
      <c r="AC966" s="79"/>
      <c r="AD966" s="79"/>
      <c r="AE966" s="79"/>
    </row>
    <row r="967">
      <c r="A967" s="79"/>
      <c r="B967" s="40"/>
      <c r="C967" s="79"/>
      <c r="D967" s="40"/>
      <c r="E967" s="79"/>
      <c r="F967" s="40"/>
      <c r="G967" s="79"/>
      <c r="H967" s="40"/>
      <c r="I967" s="40"/>
      <c r="J967" s="40"/>
      <c r="K967" s="64"/>
      <c r="L967" s="40"/>
      <c r="M967" s="40"/>
      <c r="N967" s="40"/>
      <c r="O967" s="40"/>
      <c r="P967" s="40"/>
      <c r="Q967" s="40"/>
      <c r="R967" s="40"/>
      <c r="S967" s="40"/>
      <c r="T967" s="40"/>
      <c r="U967" s="40"/>
      <c r="V967" s="40"/>
      <c r="W967" s="40"/>
      <c r="X967" s="79"/>
      <c r="Y967" s="79"/>
      <c r="Z967" s="79"/>
      <c r="AA967" s="98"/>
      <c r="AB967" s="79"/>
      <c r="AC967" s="79"/>
      <c r="AD967" s="79"/>
      <c r="AE967" s="79"/>
    </row>
    <row r="968">
      <c r="A968" s="79"/>
      <c r="B968" s="40"/>
      <c r="C968" s="79"/>
      <c r="D968" s="40"/>
      <c r="E968" s="79"/>
      <c r="F968" s="40"/>
      <c r="G968" s="79"/>
      <c r="H968" s="40"/>
      <c r="I968" s="40"/>
      <c r="J968" s="40"/>
      <c r="K968" s="64"/>
      <c r="L968" s="40"/>
      <c r="M968" s="40"/>
      <c r="N968" s="40"/>
      <c r="O968" s="40"/>
      <c r="P968" s="40"/>
      <c r="Q968" s="40"/>
      <c r="R968" s="40"/>
      <c r="S968" s="40"/>
      <c r="T968" s="40"/>
      <c r="U968" s="40"/>
      <c r="V968" s="40"/>
      <c r="W968" s="40"/>
      <c r="X968" s="79"/>
      <c r="Y968" s="79"/>
      <c r="Z968" s="79"/>
      <c r="AA968" s="98"/>
      <c r="AB968" s="79"/>
      <c r="AC968" s="79"/>
      <c r="AD968" s="79"/>
      <c r="AE968" s="79"/>
    </row>
    <row r="969">
      <c r="A969" s="79"/>
      <c r="B969" s="40"/>
      <c r="C969" s="79"/>
      <c r="D969" s="40"/>
      <c r="E969" s="79"/>
      <c r="F969" s="40"/>
      <c r="G969" s="79"/>
      <c r="H969" s="40"/>
      <c r="I969" s="40"/>
      <c r="J969" s="40"/>
      <c r="K969" s="64"/>
      <c r="L969" s="40"/>
      <c r="M969" s="40"/>
      <c r="N969" s="40"/>
      <c r="O969" s="40"/>
      <c r="P969" s="40"/>
      <c r="Q969" s="40"/>
      <c r="R969" s="40"/>
      <c r="S969" s="40"/>
      <c r="T969" s="40"/>
      <c r="U969" s="40"/>
      <c r="V969" s="40"/>
      <c r="W969" s="40"/>
      <c r="X969" s="79"/>
      <c r="Y969" s="79"/>
      <c r="Z969" s="79"/>
      <c r="AA969" s="98"/>
      <c r="AB969" s="79"/>
      <c r="AC969" s="79"/>
      <c r="AD969" s="79"/>
      <c r="AE969" s="79"/>
    </row>
    <row r="970">
      <c r="A970" s="79"/>
      <c r="B970" s="40"/>
      <c r="C970" s="79"/>
      <c r="D970" s="40"/>
      <c r="E970" s="79"/>
      <c r="F970" s="40"/>
      <c r="G970" s="79"/>
      <c r="H970" s="40"/>
      <c r="I970" s="40"/>
      <c r="J970" s="40"/>
      <c r="K970" s="64"/>
      <c r="L970" s="40"/>
      <c r="M970" s="40"/>
      <c r="N970" s="40"/>
      <c r="O970" s="40"/>
      <c r="P970" s="40"/>
      <c r="Q970" s="40"/>
      <c r="R970" s="40"/>
      <c r="S970" s="40"/>
      <c r="T970" s="40"/>
      <c r="U970" s="40"/>
      <c r="V970" s="40"/>
      <c r="W970" s="40"/>
      <c r="X970" s="79"/>
      <c r="Y970" s="79"/>
      <c r="Z970" s="79"/>
      <c r="AA970" s="98"/>
      <c r="AB970" s="79"/>
      <c r="AC970" s="79"/>
      <c r="AD970" s="79"/>
      <c r="AE970" s="79"/>
    </row>
    <row r="971">
      <c r="A971" s="79"/>
      <c r="B971" s="40"/>
      <c r="C971" s="79"/>
      <c r="D971" s="40"/>
      <c r="E971" s="79"/>
      <c r="F971" s="40"/>
      <c r="G971" s="79"/>
      <c r="H971" s="40"/>
      <c r="I971" s="40"/>
      <c r="J971" s="40"/>
      <c r="K971" s="64"/>
      <c r="L971" s="40"/>
      <c r="M971" s="40"/>
      <c r="N971" s="40"/>
      <c r="O971" s="40"/>
      <c r="P971" s="40"/>
      <c r="Q971" s="40"/>
      <c r="R971" s="40"/>
      <c r="S971" s="40"/>
      <c r="T971" s="40"/>
      <c r="U971" s="40"/>
      <c r="V971" s="40"/>
      <c r="W971" s="40"/>
      <c r="X971" s="79"/>
      <c r="Y971" s="79"/>
      <c r="Z971" s="79"/>
      <c r="AA971" s="98"/>
      <c r="AB971" s="79"/>
      <c r="AC971" s="79"/>
      <c r="AD971" s="79"/>
      <c r="AE971" s="79"/>
    </row>
    <row r="972">
      <c r="A972" s="79"/>
      <c r="B972" s="40"/>
      <c r="C972" s="79"/>
      <c r="D972" s="40"/>
      <c r="E972" s="79"/>
      <c r="F972" s="40"/>
      <c r="G972" s="79"/>
      <c r="H972" s="40"/>
      <c r="I972" s="40"/>
      <c r="J972" s="40"/>
      <c r="K972" s="64"/>
      <c r="L972" s="40"/>
      <c r="M972" s="40"/>
      <c r="N972" s="40"/>
      <c r="O972" s="40"/>
      <c r="P972" s="40"/>
      <c r="Q972" s="40"/>
      <c r="R972" s="40"/>
      <c r="S972" s="40"/>
      <c r="T972" s="40"/>
      <c r="U972" s="40"/>
      <c r="V972" s="40"/>
      <c r="W972" s="40"/>
      <c r="X972" s="79"/>
      <c r="Y972" s="79"/>
      <c r="Z972" s="79"/>
      <c r="AA972" s="98"/>
      <c r="AB972" s="79"/>
      <c r="AC972" s="79"/>
      <c r="AD972" s="79"/>
      <c r="AE972" s="79"/>
    </row>
    <row r="973">
      <c r="A973" s="79"/>
      <c r="B973" s="40"/>
      <c r="C973" s="79"/>
      <c r="D973" s="40"/>
      <c r="E973" s="79"/>
      <c r="F973" s="40"/>
      <c r="G973" s="79"/>
      <c r="H973" s="40"/>
      <c r="I973" s="40"/>
      <c r="J973" s="40"/>
      <c r="K973" s="64"/>
      <c r="L973" s="40"/>
      <c r="M973" s="40"/>
      <c r="N973" s="40"/>
      <c r="O973" s="40"/>
      <c r="P973" s="40"/>
      <c r="Q973" s="40"/>
      <c r="R973" s="40"/>
      <c r="S973" s="40"/>
      <c r="T973" s="40"/>
      <c r="U973" s="40"/>
      <c r="V973" s="40"/>
      <c r="W973" s="40"/>
      <c r="X973" s="79"/>
      <c r="Y973" s="79"/>
      <c r="Z973" s="79"/>
      <c r="AA973" s="98"/>
      <c r="AB973" s="79"/>
      <c r="AC973" s="79"/>
      <c r="AD973" s="79"/>
      <c r="AE973" s="79"/>
    </row>
    <row r="974">
      <c r="A974" s="79"/>
      <c r="B974" s="40"/>
      <c r="C974" s="79"/>
      <c r="D974" s="40"/>
      <c r="E974" s="79"/>
      <c r="F974" s="40"/>
      <c r="G974" s="79"/>
      <c r="H974" s="40"/>
      <c r="I974" s="40"/>
      <c r="J974" s="40"/>
      <c r="K974" s="64"/>
      <c r="L974" s="40"/>
      <c r="M974" s="40"/>
      <c r="N974" s="40"/>
      <c r="O974" s="40"/>
      <c r="P974" s="40"/>
      <c r="Q974" s="40"/>
      <c r="R974" s="40"/>
      <c r="S974" s="40"/>
      <c r="T974" s="40"/>
      <c r="U974" s="40"/>
      <c r="V974" s="40"/>
      <c r="W974" s="40"/>
      <c r="X974" s="79"/>
      <c r="Y974" s="79"/>
      <c r="Z974" s="79"/>
      <c r="AA974" s="98"/>
      <c r="AB974" s="79"/>
      <c r="AC974" s="79"/>
      <c r="AD974" s="79"/>
      <c r="AE974" s="79"/>
    </row>
    <row r="975">
      <c r="A975" s="79"/>
      <c r="B975" s="40"/>
      <c r="C975" s="79"/>
      <c r="D975" s="40"/>
      <c r="E975" s="79"/>
      <c r="F975" s="40"/>
      <c r="G975" s="79"/>
      <c r="H975" s="40"/>
      <c r="I975" s="40"/>
      <c r="J975" s="40"/>
      <c r="K975" s="64"/>
      <c r="L975" s="40"/>
      <c r="M975" s="40"/>
      <c r="N975" s="40"/>
      <c r="O975" s="40"/>
      <c r="P975" s="40"/>
      <c r="Q975" s="40"/>
      <c r="R975" s="40"/>
      <c r="S975" s="40"/>
      <c r="T975" s="40"/>
      <c r="U975" s="40"/>
      <c r="V975" s="40"/>
      <c r="W975" s="40"/>
      <c r="X975" s="79"/>
      <c r="Y975" s="79"/>
      <c r="Z975" s="79"/>
      <c r="AA975" s="98"/>
      <c r="AB975" s="79"/>
      <c r="AC975" s="79"/>
      <c r="AD975" s="79"/>
      <c r="AE975" s="79"/>
    </row>
    <row r="976">
      <c r="A976" s="79"/>
      <c r="B976" s="40"/>
      <c r="C976" s="79"/>
      <c r="D976" s="40"/>
      <c r="E976" s="79"/>
      <c r="F976" s="40"/>
      <c r="G976" s="79"/>
      <c r="H976" s="40"/>
      <c r="I976" s="40"/>
      <c r="J976" s="40"/>
      <c r="K976" s="64"/>
      <c r="L976" s="40"/>
      <c r="M976" s="40"/>
      <c r="N976" s="40"/>
      <c r="O976" s="40"/>
      <c r="P976" s="40"/>
      <c r="Q976" s="40"/>
      <c r="R976" s="40"/>
      <c r="S976" s="40"/>
      <c r="T976" s="40"/>
      <c r="U976" s="40"/>
      <c r="V976" s="40"/>
      <c r="W976" s="40"/>
      <c r="X976" s="79"/>
      <c r="Y976" s="79"/>
      <c r="Z976" s="79"/>
      <c r="AA976" s="98"/>
      <c r="AB976" s="79"/>
      <c r="AC976" s="79"/>
      <c r="AD976" s="79"/>
      <c r="AE976" s="79"/>
    </row>
    <row r="977">
      <c r="A977" s="79"/>
      <c r="B977" s="40"/>
      <c r="C977" s="79"/>
      <c r="D977" s="40"/>
      <c r="E977" s="79"/>
      <c r="F977" s="40"/>
      <c r="G977" s="79"/>
      <c r="H977" s="40"/>
      <c r="I977" s="40"/>
      <c r="J977" s="40"/>
      <c r="K977" s="64"/>
      <c r="L977" s="40"/>
      <c r="M977" s="40"/>
      <c r="N977" s="40"/>
      <c r="O977" s="40"/>
      <c r="P977" s="40"/>
      <c r="Q977" s="40"/>
      <c r="R977" s="40"/>
      <c r="S977" s="40"/>
      <c r="T977" s="40"/>
      <c r="U977" s="40"/>
      <c r="V977" s="40"/>
      <c r="W977" s="40"/>
      <c r="X977" s="79"/>
      <c r="Y977" s="79"/>
      <c r="Z977" s="79"/>
      <c r="AA977" s="98"/>
      <c r="AB977" s="79"/>
      <c r="AC977" s="79"/>
      <c r="AD977" s="79"/>
      <c r="AE977" s="79"/>
    </row>
    <row r="978">
      <c r="A978" s="79"/>
      <c r="B978" s="40"/>
      <c r="C978" s="79"/>
      <c r="D978" s="40"/>
      <c r="E978" s="79"/>
      <c r="F978" s="40"/>
      <c r="G978" s="79"/>
      <c r="H978" s="40"/>
      <c r="I978" s="40"/>
      <c r="J978" s="40"/>
      <c r="K978" s="64"/>
      <c r="L978" s="40"/>
      <c r="M978" s="40"/>
      <c r="N978" s="40"/>
      <c r="O978" s="40"/>
      <c r="P978" s="40"/>
      <c r="Q978" s="40"/>
      <c r="R978" s="40"/>
      <c r="S978" s="40"/>
      <c r="T978" s="40"/>
      <c r="U978" s="40"/>
      <c r="V978" s="40"/>
      <c r="W978" s="40"/>
      <c r="X978" s="79"/>
      <c r="Y978" s="79"/>
      <c r="Z978" s="79"/>
      <c r="AA978" s="98"/>
      <c r="AB978" s="79"/>
      <c r="AC978" s="79"/>
      <c r="AD978" s="79"/>
      <c r="AE978" s="79"/>
    </row>
    <row r="979">
      <c r="A979" s="79"/>
      <c r="B979" s="40"/>
      <c r="C979" s="79"/>
      <c r="D979" s="40"/>
      <c r="E979" s="79"/>
      <c r="F979" s="40"/>
      <c r="G979" s="79"/>
      <c r="H979" s="40"/>
      <c r="I979" s="40"/>
      <c r="J979" s="40"/>
      <c r="K979" s="64"/>
      <c r="L979" s="40"/>
      <c r="M979" s="40"/>
      <c r="N979" s="40"/>
      <c r="O979" s="40"/>
      <c r="P979" s="40"/>
      <c r="Q979" s="40"/>
      <c r="R979" s="40"/>
      <c r="S979" s="40"/>
      <c r="T979" s="40"/>
      <c r="U979" s="40"/>
      <c r="V979" s="40"/>
      <c r="W979" s="40"/>
      <c r="X979" s="79"/>
      <c r="Y979" s="79"/>
      <c r="Z979" s="79"/>
      <c r="AA979" s="98"/>
      <c r="AB979" s="79"/>
      <c r="AC979" s="79"/>
      <c r="AD979" s="79"/>
      <c r="AE979" s="79"/>
    </row>
    <row r="980">
      <c r="A980" s="79"/>
      <c r="B980" s="40"/>
      <c r="C980" s="79"/>
      <c r="D980" s="40"/>
      <c r="E980" s="79"/>
      <c r="F980" s="40"/>
      <c r="G980" s="79"/>
      <c r="H980" s="40"/>
      <c r="I980" s="40"/>
      <c r="J980" s="40"/>
      <c r="K980" s="64"/>
      <c r="L980" s="40"/>
      <c r="M980" s="40"/>
      <c r="N980" s="40"/>
      <c r="O980" s="40"/>
      <c r="P980" s="40"/>
      <c r="Q980" s="40"/>
      <c r="R980" s="40"/>
      <c r="S980" s="40"/>
      <c r="T980" s="40"/>
      <c r="U980" s="40"/>
      <c r="V980" s="40"/>
      <c r="W980" s="40"/>
      <c r="X980" s="79"/>
      <c r="Y980" s="79"/>
      <c r="Z980" s="79"/>
      <c r="AA980" s="98"/>
      <c r="AB980" s="79"/>
      <c r="AC980" s="79"/>
      <c r="AD980" s="79"/>
      <c r="AE980" s="79"/>
    </row>
    <row r="981">
      <c r="A981" s="79"/>
      <c r="B981" s="40"/>
      <c r="C981" s="79"/>
      <c r="D981" s="40"/>
      <c r="E981" s="79"/>
      <c r="F981" s="40"/>
      <c r="G981" s="79"/>
      <c r="H981" s="40"/>
      <c r="I981" s="40"/>
      <c r="J981" s="40"/>
      <c r="K981" s="64"/>
      <c r="L981" s="40"/>
      <c r="M981" s="40"/>
      <c r="N981" s="40"/>
      <c r="O981" s="40"/>
      <c r="P981" s="40"/>
      <c r="Q981" s="40"/>
      <c r="R981" s="40"/>
      <c r="S981" s="40"/>
      <c r="T981" s="40"/>
      <c r="U981" s="40"/>
      <c r="V981" s="40"/>
      <c r="W981" s="40"/>
      <c r="X981" s="79"/>
      <c r="Y981" s="79"/>
      <c r="Z981" s="79"/>
      <c r="AA981" s="98"/>
      <c r="AB981" s="79"/>
      <c r="AC981" s="79"/>
      <c r="AD981" s="79"/>
      <c r="AE981" s="79"/>
    </row>
    <row r="982">
      <c r="A982" s="79"/>
      <c r="B982" s="40"/>
      <c r="C982" s="79"/>
      <c r="D982" s="40"/>
      <c r="E982" s="79"/>
      <c r="F982" s="40"/>
      <c r="G982" s="79"/>
      <c r="H982" s="40"/>
      <c r="I982" s="40"/>
      <c r="J982" s="40"/>
      <c r="K982" s="64"/>
      <c r="L982" s="40"/>
      <c r="M982" s="40"/>
      <c r="N982" s="40"/>
      <c r="O982" s="40"/>
      <c r="P982" s="40"/>
      <c r="Q982" s="40"/>
      <c r="R982" s="40"/>
      <c r="S982" s="40"/>
      <c r="T982" s="40"/>
      <c r="U982" s="40"/>
      <c r="V982" s="40"/>
      <c r="W982" s="40"/>
      <c r="X982" s="79"/>
      <c r="Y982" s="79"/>
      <c r="Z982" s="79"/>
      <c r="AA982" s="98"/>
      <c r="AB982" s="79"/>
      <c r="AC982" s="79"/>
      <c r="AD982" s="79"/>
      <c r="AE982" s="79"/>
    </row>
    <row r="983">
      <c r="A983" s="79"/>
      <c r="B983" s="40"/>
      <c r="C983" s="79"/>
      <c r="D983" s="40"/>
      <c r="E983" s="79"/>
      <c r="F983" s="40"/>
      <c r="G983" s="79"/>
      <c r="H983" s="40"/>
      <c r="I983" s="40"/>
      <c r="J983" s="40"/>
      <c r="K983" s="64"/>
      <c r="L983" s="40"/>
      <c r="M983" s="40"/>
      <c r="N983" s="40"/>
      <c r="O983" s="40"/>
      <c r="P983" s="40"/>
      <c r="Q983" s="40"/>
      <c r="R983" s="40"/>
      <c r="S983" s="40"/>
      <c r="T983" s="40"/>
      <c r="U983" s="40"/>
      <c r="V983" s="40"/>
      <c r="W983" s="40"/>
      <c r="X983" s="79"/>
      <c r="Y983" s="79"/>
      <c r="Z983" s="79"/>
      <c r="AA983" s="98"/>
      <c r="AB983" s="79"/>
      <c r="AC983" s="79"/>
      <c r="AD983" s="79"/>
      <c r="AE983" s="79"/>
    </row>
    <row r="984">
      <c r="A984" s="79"/>
      <c r="B984" s="40"/>
      <c r="C984" s="79"/>
      <c r="D984" s="40"/>
      <c r="E984" s="79"/>
      <c r="F984" s="40"/>
      <c r="G984" s="79"/>
      <c r="H984" s="40"/>
      <c r="I984" s="40"/>
      <c r="J984" s="40"/>
      <c r="K984" s="64"/>
      <c r="L984" s="40"/>
      <c r="M984" s="40"/>
      <c r="N984" s="40"/>
      <c r="O984" s="40"/>
      <c r="P984" s="40"/>
      <c r="Q984" s="40"/>
      <c r="R984" s="40"/>
      <c r="S984" s="40"/>
      <c r="T984" s="40"/>
      <c r="U984" s="40"/>
      <c r="V984" s="40"/>
      <c r="W984" s="40"/>
      <c r="X984" s="79"/>
      <c r="Y984" s="79"/>
      <c r="Z984" s="79"/>
      <c r="AA984" s="98"/>
      <c r="AB984" s="79"/>
      <c r="AC984" s="79"/>
      <c r="AD984" s="79"/>
      <c r="AE984" s="79"/>
    </row>
    <row r="985">
      <c r="A985" s="79"/>
      <c r="B985" s="40"/>
      <c r="C985" s="79"/>
      <c r="D985" s="40"/>
      <c r="E985" s="79"/>
      <c r="F985" s="40"/>
      <c r="G985" s="79"/>
      <c r="H985" s="40"/>
      <c r="I985" s="40"/>
      <c r="J985" s="40"/>
      <c r="K985" s="64"/>
      <c r="L985" s="40"/>
      <c r="M985" s="40"/>
      <c r="N985" s="40"/>
      <c r="O985" s="40"/>
      <c r="P985" s="40"/>
      <c r="Q985" s="40"/>
      <c r="R985" s="40"/>
      <c r="S985" s="40"/>
      <c r="T985" s="40"/>
      <c r="U985" s="40"/>
      <c r="V985" s="40"/>
      <c r="W985" s="40"/>
      <c r="X985" s="79"/>
      <c r="Y985" s="79"/>
      <c r="Z985" s="79"/>
      <c r="AA985" s="98"/>
      <c r="AB985" s="79"/>
      <c r="AC985" s="79"/>
      <c r="AD985" s="79"/>
      <c r="AE985" s="79"/>
    </row>
    <row r="986">
      <c r="A986" s="79"/>
      <c r="B986" s="40"/>
      <c r="C986" s="79"/>
      <c r="D986" s="40"/>
      <c r="E986" s="79"/>
      <c r="F986" s="40"/>
      <c r="G986" s="79"/>
      <c r="H986" s="40"/>
      <c r="I986" s="40"/>
      <c r="J986" s="40"/>
      <c r="K986" s="64"/>
      <c r="L986" s="40"/>
      <c r="M986" s="40"/>
      <c r="N986" s="40"/>
      <c r="O986" s="40"/>
      <c r="P986" s="40"/>
      <c r="Q986" s="40"/>
      <c r="R986" s="40"/>
      <c r="S986" s="40"/>
      <c r="T986" s="40"/>
      <c r="U986" s="40"/>
      <c r="V986" s="40"/>
      <c r="W986" s="40"/>
      <c r="X986" s="79"/>
      <c r="Y986" s="79"/>
      <c r="Z986" s="79"/>
      <c r="AA986" s="98"/>
      <c r="AB986" s="79"/>
      <c r="AC986" s="79"/>
      <c r="AD986" s="79"/>
      <c r="AE986" s="79"/>
    </row>
    <row r="987">
      <c r="A987" s="79"/>
      <c r="B987" s="40"/>
      <c r="C987" s="79"/>
      <c r="D987" s="40"/>
      <c r="E987" s="79"/>
      <c r="F987" s="40"/>
      <c r="G987" s="79"/>
      <c r="H987" s="40"/>
      <c r="I987" s="40"/>
      <c r="J987" s="40"/>
      <c r="K987" s="64"/>
      <c r="L987" s="40"/>
      <c r="M987" s="40"/>
      <c r="N987" s="40"/>
      <c r="O987" s="40"/>
      <c r="P987" s="40"/>
      <c r="Q987" s="40"/>
      <c r="R987" s="40"/>
      <c r="S987" s="40"/>
      <c r="T987" s="40"/>
      <c r="U987" s="40"/>
      <c r="V987" s="40"/>
      <c r="W987" s="40"/>
      <c r="X987" s="79"/>
      <c r="Y987" s="79"/>
      <c r="Z987" s="79"/>
      <c r="AA987" s="98"/>
      <c r="AB987" s="79"/>
      <c r="AC987" s="79"/>
      <c r="AD987" s="79"/>
      <c r="AE987" s="79"/>
    </row>
    <row r="988">
      <c r="K988" s="102"/>
    </row>
    <row r="989">
      <c r="K989" s="102"/>
    </row>
    <row r="990">
      <c r="K990" s="102"/>
    </row>
    <row r="991">
      <c r="K991" s="102"/>
    </row>
    <row r="992">
      <c r="K992" s="102"/>
    </row>
    <row r="993">
      <c r="K993" s="102"/>
    </row>
    <row r="994">
      <c r="K994" s="102"/>
    </row>
    <row r="995">
      <c r="K995" s="102"/>
    </row>
    <row r="996">
      <c r="K996" s="102"/>
    </row>
    <row r="997">
      <c r="K997" s="102"/>
    </row>
    <row r="998">
      <c r="K998" s="102"/>
    </row>
    <row r="999">
      <c r="K999" s="102"/>
    </row>
  </sheetData>
  <autoFilter ref="$A$1:$AE$379"/>
  <mergeCells count="1">
    <mergeCell ref="O8:O2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4.0" topLeftCell="O1" activePane="topRight" state="frozen"/>
      <selection activeCell="P2" sqref="P2" pane="topRight"/>
    </sheetView>
  </sheetViews>
  <sheetFormatPr customHeight="1" defaultColWidth="12.63" defaultRowHeight="15.75"/>
  <cols>
    <col customWidth="1" min="1" max="1" width="6.63"/>
    <col customWidth="1" min="4" max="4" width="22.63"/>
    <col customWidth="1" min="6" max="6" width="17.38"/>
    <col customWidth="1" min="8" max="8" width="20.0"/>
    <col customWidth="1" min="10" max="10" width="38.0"/>
    <col customWidth="1" min="11" max="11" width="29.63"/>
    <col customWidth="1" min="27" max="27" width="24.75"/>
  </cols>
  <sheetData>
    <row r="1">
      <c r="A1" s="103" t="str">
        <f>IFERROR(__xludf.DUMMYFUNCTION("IMPORTRANGE(""https://docs.google.com/spreadsheets/d/1xWgfWBN2arZ1r7lv8krzW0gA2TSar4SeUivN1iogvfk/edit?pli=1#gid=1653089193"",""ID Intents!A:AA"")"),"ID")</f>
        <v>ID</v>
      </c>
      <c r="B1" s="103" t="str">
        <f>IFERROR(__xludf.DUMMYFUNCTION("""COMPUTED_VALUE"""),"level_1")</f>
        <v>level_1</v>
      </c>
      <c r="C1" s="103" t="str">
        <f>IFERROR(__xludf.DUMMYFUNCTION("""COMPUTED_VALUE"""),"l1_id")</f>
        <v>l1_id</v>
      </c>
      <c r="D1" s="103" t="str">
        <f>IFERROR(__xludf.DUMMYFUNCTION("""COMPUTED_VALUE"""),"level_2")</f>
        <v>level_2</v>
      </c>
      <c r="E1" s="103" t="str">
        <f>IFERROR(__xludf.DUMMYFUNCTION("""COMPUTED_VALUE"""),"l2_id")</f>
        <v>l2_id</v>
      </c>
      <c r="F1" s="103" t="str">
        <f>IFERROR(__xludf.DUMMYFUNCTION("""COMPUTED_VALUE"""),"level_3")</f>
        <v>level_3</v>
      </c>
      <c r="G1" s="103" t="str">
        <f>IFERROR(__xludf.DUMMYFUNCTION("""COMPUTED_VALUE"""),"l3_id")</f>
        <v>l3_id</v>
      </c>
      <c r="H1" s="103" t="str">
        <f>IFERROR(__xludf.DUMMYFUNCTION("""COMPUTED_VALUE"""),"level_4")</f>
        <v>level_4</v>
      </c>
      <c r="I1" s="103" t="str">
        <f>IFERROR(__xludf.DUMMYFUNCTION("""COMPUTED_VALUE"""),"l4_id")</f>
        <v>l4_id</v>
      </c>
      <c r="J1" s="103" t="str">
        <f>IFERROR(__xludf.DUMMYFUNCTION("""COMPUTED_VALUE"""),"name")</f>
        <v>name</v>
      </c>
      <c r="K1" s="104" t="str">
        <f>IFERROR(__xludf.DUMMYFUNCTION("""COMPUTED_VALUE"""),"alias")</f>
        <v>alias</v>
      </c>
      <c r="L1" s="103" t="str">
        <f>IFERROR(__xludf.DUMMYFUNCTION("""COMPUTED_VALUE"""),"Code")</f>
        <v>Code</v>
      </c>
      <c r="M1" s="103" t="str">
        <f>IFERROR(__xludf.DUMMYFUNCTION("""COMPUTED_VALUE"""),"is_active")</f>
        <v>is_active</v>
      </c>
      <c r="N1" s="62"/>
      <c r="O1" s="62"/>
      <c r="P1" s="105" t="str">
        <f>IFERROR(__xludf.DUMMYFUNCTION("""COMPUTED_VALUE"""),"l1")</f>
        <v>l1</v>
      </c>
      <c r="Q1" s="105" t="str">
        <f>IFERROR(__xludf.DUMMYFUNCTION("""COMPUTED_VALUE"""),"Id_l1")</f>
        <v>Id_l1</v>
      </c>
      <c r="R1" s="105" t="str">
        <f>IFERROR(__xludf.DUMMYFUNCTION("""COMPUTED_VALUE"""),"l2")</f>
        <v>l2</v>
      </c>
      <c r="S1" s="105" t="str">
        <f>IFERROR(__xludf.DUMMYFUNCTION("""COMPUTED_VALUE"""),"id_l2")</f>
        <v>id_l2</v>
      </c>
      <c r="T1" s="105" t="str">
        <f>IFERROR(__xludf.DUMMYFUNCTION("""COMPUTED_VALUE"""),"l3")</f>
        <v>l3</v>
      </c>
      <c r="U1" s="105" t="str">
        <f>IFERROR(__xludf.DUMMYFUNCTION("""COMPUTED_VALUE"""),"id_l3")</f>
        <v>id_l3</v>
      </c>
      <c r="V1" s="105" t="str">
        <f>IFERROR(__xludf.DUMMYFUNCTION("""COMPUTED_VALUE"""),"l4")</f>
        <v>l4</v>
      </c>
      <c r="W1" s="105" t="str">
        <f>IFERROR(__xludf.DUMMYFUNCTION("""COMPUTED_VALUE"""),"id_l4")</f>
        <v>id_l4</v>
      </c>
      <c r="X1" s="62"/>
      <c r="Y1" s="105" t="str">
        <f>IFERROR(__xludf.DUMMYFUNCTION("""COMPUTED_VALUE"""),"ID")</f>
        <v>ID</v>
      </c>
      <c r="Z1" s="105" t="str">
        <f>IFERROR(__xludf.DUMMYFUNCTION("""COMPUTED_VALUE"""),"Intents cũ")</f>
        <v>Intents cũ</v>
      </c>
      <c r="AA1" s="105" t="str">
        <f>IFERROR(__xludf.DUMMYFUNCTION("""COMPUTED_VALUE"""),"Intents mới")</f>
        <v>Intents mới</v>
      </c>
      <c r="AB1" s="106"/>
    </row>
    <row r="2">
      <c r="A2" s="62">
        <f>IFERROR(__xludf.DUMMYFUNCTION("""COMPUTED_VALUE"""),23.0)</f>
        <v>23</v>
      </c>
      <c r="B2" s="62" t="str">
        <f>IFERROR(__xludf.DUMMYFUNCTION("""COMPUTED_VALUE"""),"Khiếu nại")</f>
        <v>Khiếu nại</v>
      </c>
      <c r="C2" s="62">
        <f>IFERROR(__xludf.DUMMYFUNCTION("""COMPUTED_VALUE"""),1.0)</f>
        <v>1</v>
      </c>
      <c r="D2" s="62" t="str">
        <f>IFERROR(__xludf.DUMMYFUNCTION("""COMPUTED_VALUE"""),"Đơn vị vận chuyển")</f>
        <v>Đơn vị vận chuyển</v>
      </c>
      <c r="E2" s="62">
        <f>IFERROR(__xludf.DUMMYFUNCTION("""COMPUTED_VALUE"""),29.0)</f>
        <v>29</v>
      </c>
      <c r="F2" s="62" t="str">
        <f>IFERROR(__xludf.DUMMYFUNCTION("""COMPUTED_VALUE"""),"Tốc độ giao hàng")</f>
        <v>Tốc độ giao hàng</v>
      </c>
      <c r="G2" s="62">
        <f>IFERROR(__xludf.DUMMYFUNCTION("""COMPUTED_VALUE"""),82.0)</f>
        <v>82</v>
      </c>
      <c r="H2" s="62"/>
      <c r="I2" s="62"/>
      <c r="J2" s="62" t="str">
        <f>IFERROR(__xludf.DUMMYFUNCTION("""COMPUTED_VALUE"""),"Khiếu nại - Đơn vị vận chuyển - Tốc độ giao hàng")</f>
        <v>Khiếu nại - Đơn vị vận chuyển - Tốc độ giao hàng</v>
      </c>
      <c r="K2" s="102" t="str">
        <f>IFERROR(__xludf.DUMMYFUNCTION("""COMPUTED_VALUE"""),"Khiếu nại tốc độ giao hàng")</f>
        <v>Khiếu nại tốc độ giao hàng</v>
      </c>
      <c r="L2" s="62" t="str">
        <f>IFERROR(__xludf.DUMMYFUNCTION("""COMPUTED_VALUE"""),"Khieu_nai")</f>
        <v>Khieu_nai</v>
      </c>
      <c r="M2" s="62">
        <f>IFERROR(__xludf.DUMMYFUNCTION("""COMPUTED_VALUE"""),1.0)</f>
        <v>1</v>
      </c>
      <c r="N2" s="62"/>
      <c r="O2" s="62"/>
      <c r="P2" s="106" t="str">
        <f>IFERROR(__xludf.DUMMYFUNCTION("""COMPUTED_VALUE"""),"Khiếu nại")</f>
        <v>Khiếu nại</v>
      </c>
      <c r="Q2" s="106">
        <f>IFERROR(__xludf.DUMMYFUNCTION("""COMPUTED_VALUE"""),1.0)</f>
        <v>1</v>
      </c>
      <c r="R2" s="106" t="str">
        <f>IFERROR(__xludf.DUMMYFUNCTION("""COMPUTED_VALUE"""),"Bao bì")</f>
        <v>Bao bì</v>
      </c>
      <c r="S2" s="106">
        <f>IFERROR(__xludf.DUMMYFUNCTION("""COMPUTED_VALUE"""),1.0)</f>
        <v>1</v>
      </c>
      <c r="T2" s="106" t="str">
        <f>IFERROR(__xludf.DUMMYFUNCTION("""COMPUTED_VALUE"""),"Bách hóa")</f>
        <v>Bách hóa</v>
      </c>
      <c r="U2" s="106">
        <f>IFERROR(__xludf.DUMMYFUNCTION("""COMPUTED_VALUE"""),1.0)</f>
        <v>1</v>
      </c>
      <c r="V2" s="106" t="str">
        <f>IFERROR(__xludf.DUMMYFUNCTION("""COMPUTED_VALUE"""),"Bán hàng online")</f>
        <v>Bán hàng online</v>
      </c>
      <c r="W2" s="106">
        <f>IFERROR(__xludf.DUMMYFUNCTION("""COMPUTED_VALUE"""),1.0)</f>
        <v>1</v>
      </c>
      <c r="X2" s="62"/>
      <c r="Y2" s="106">
        <f>IFERROR(__xludf.DUMMYFUNCTION("""COMPUTED_VALUE"""),1.0)</f>
        <v>1</v>
      </c>
      <c r="Z2" s="106" t="str">
        <f>IFERROR(__xludf.DUMMYFUNCTION("""COMPUTED_VALUE"""),"Hỏi thông tin sản phẩm (tư vấn) - KH quan tâm đến sản phẩm")</f>
        <v>Hỏi thông tin sản phẩm (tư vấn) - KH quan tâm đến sản phẩm</v>
      </c>
      <c r="AA2" s="106" t="str">
        <f>IFERROR(__xludf.DUMMYFUNCTION("""COMPUTED_VALUE"""),"KH quan tâm sản phẩm")</f>
        <v>KH quan tâm sản phẩm</v>
      </c>
      <c r="AB2" s="106"/>
    </row>
    <row r="3">
      <c r="A3" s="62"/>
      <c r="B3" s="62" t="str">
        <f>IFERROR(__xludf.DUMMYFUNCTION("""COMPUTED_VALUE"""),"Khiếu nại")</f>
        <v>Khiếu nại</v>
      </c>
      <c r="C3" s="62">
        <f>IFERROR(__xludf.DUMMYFUNCTION("""COMPUTED_VALUE"""),1.0)</f>
        <v>1</v>
      </c>
      <c r="D3" s="62" t="str">
        <f>IFERROR(__xludf.DUMMYFUNCTION("""COMPUTED_VALUE"""),"Đơn vị vận chuyển")</f>
        <v>Đơn vị vận chuyển</v>
      </c>
      <c r="E3" s="62">
        <f>IFERROR(__xludf.DUMMYFUNCTION("""COMPUTED_VALUE"""),29.0)</f>
        <v>29</v>
      </c>
      <c r="F3" s="62" t="str">
        <f>IFERROR(__xludf.DUMMYFUNCTION("""COMPUTED_VALUE"""),"Thái độ nhân viên giao hàng")</f>
        <v>Thái độ nhân viên giao hàng</v>
      </c>
      <c r="G3" s="62">
        <f>IFERROR(__xludf.DUMMYFUNCTION("""COMPUTED_VALUE"""),72.0)</f>
        <v>72</v>
      </c>
      <c r="H3" s="62"/>
      <c r="I3" s="62"/>
      <c r="J3" s="62" t="str">
        <f>IFERROR(__xludf.DUMMYFUNCTION("""COMPUTED_VALUE"""),"Khiếu nại - Đơn vị vận chuyển - Thái độ nhân viên giao hàng")</f>
        <v>Khiếu nại - Đơn vị vận chuyển - Thái độ nhân viên giao hàng</v>
      </c>
      <c r="K3" s="102" t="str">
        <f>IFERROR(__xludf.DUMMYFUNCTION("""COMPUTED_VALUE"""),"Khiếu nại thái độ nhân viên giao hàng")</f>
        <v>Khiếu nại thái độ nhân viên giao hàng</v>
      </c>
      <c r="L3" s="62" t="str">
        <f>IFERROR(__xludf.DUMMYFUNCTION("""COMPUTED_VALUE"""),"Khieu_nai")</f>
        <v>Khieu_nai</v>
      </c>
      <c r="M3" s="62">
        <f>IFERROR(__xludf.DUMMYFUNCTION("""COMPUTED_VALUE"""),1.0)</f>
        <v>1</v>
      </c>
      <c r="N3" s="62"/>
      <c r="O3" s="62"/>
      <c r="P3" s="106" t="str">
        <f>IFERROR(__xludf.DUMMYFUNCTION("""COMPUTED_VALUE"""),"Đánh giá")</f>
        <v>Đánh giá</v>
      </c>
      <c r="Q3" s="106">
        <f>IFERROR(__xludf.DUMMYFUNCTION("""COMPUTED_VALUE"""),2.0)</f>
        <v>2</v>
      </c>
      <c r="R3" s="106" t="str">
        <f>IFERROR(__xludf.DUMMYFUNCTION("""COMPUTED_VALUE"""),"Bên vận chuyển ")</f>
        <v>Bên vận chuyển </v>
      </c>
      <c r="S3" s="106">
        <f>IFERROR(__xludf.DUMMYFUNCTION("""COMPUTED_VALUE"""),2.0)</f>
        <v>2</v>
      </c>
      <c r="T3" s="106" t="str">
        <f>IFERROR(__xludf.DUMMYFUNCTION("""COMPUTED_VALUE"""),"Bán hàng offline")</f>
        <v>Bán hàng offline</v>
      </c>
      <c r="U3" s="106">
        <f>IFERROR(__xludf.DUMMYFUNCTION("""COMPUTED_VALUE"""),2.0)</f>
        <v>2</v>
      </c>
      <c r="V3" s="106" t="str">
        <f>IFERROR(__xludf.DUMMYFUNCTION("""COMPUTED_VALUE"""),"Bộ &amp; Gói quà tặng")</f>
        <v>Bộ &amp; Gói quà tặng</v>
      </c>
      <c r="W3" s="106">
        <f>IFERROR(__xludf.DUMMYFUNCTION("""COMPUTED_VALUE"""),2.0)</f>
        <v>2</v>
      </c>
      <c r="X3" s="62"/>
      <c r="Y3" s="106">
        <f>IFERROR(__xludf.DUMMYFUNCTION("""COMPUTED_VALUE"""),2.0)</f>
        <v>2</v>
      </c>
      <c r="Z3" s="106" t="str">
        <f>IFERROR(__xludf.DUMMYFUNCTION("""COMPUTED_VALUE"""),"Hỏi thông tin sản phẩm (tư vấn) - Hỏi chất liệu")</f>
        <v>Hỏi thông tin sản phẩm (tư vấn) - Hỏi chất liệu</v>
      </c>
      <c r="AA3" s="106" t="str">
        <f>IFERROR(__xludf.DUMMYFUNCTION("""COMPUTED_VALUE"""),"Hỏi chất liệu")</f>
        <v>Hỏi chất liệu</v>
      </c>
      <c r="AB3" s="106"/>
    </row>
    <row r="4">
      <c r="A4" s="62">
        <f>IFERROR(__xludf.DUMMYFUNCTION("""COMPUTED_VALUE"""),115.0)</f>
        <v>115</v>
      </c>
      <c r="B4" s="62" t="str">
        <f>IFERROR(__xludf.DUMMYFUNCTION("""COMPUTED_VALUE"""),"Khiếu nại")</f>
        <v>Khiếu nại</v>
      </c>
      <c r="C4" s="62">
        <f>IFERROR(__xludf.DUMMYFUNCTION("""COMPUTED_VALUE"""),1.0)</f>
        <v>1</v>
      </c>
      <c r="D4" s="62" t="str">
        <f>IFERROR(__xludf.DUMMYFUNCTION("""COMPUTED_VALUE"""),"Shop")</f>
        <v>Shop</v>
      </c>
      <c r="E4" s="62">
        <f>IFERROR(__xludf.DUMMYFUNCTION("""COMPUTED_VALUE"""),69.0)</f>
        <v>69</v>
      </c>
      <c r="F4" s="62" t="str">
        <f>IFERROR(__xludf.DUMMYFUNCTION("""COMPUTED_VALUE"""),"Cách đóng gói")</f>
        <v>Cách đóng gói</v>
      </c>
      <c r="G4" s="62">
        <f>IFERROR(__xludf.DUMMYFUNCTION("""COMPUTED_VALUE"""),5.0)</f>
        <v>5</v>
      </c>
      <c r="H4" s="62"/>
      <c r="I4" s="62"/>
      <c r="J4" s="62" t="str">
        <f>IFERROR(__xludf.DUMMYFUNCTION("""COMPUTED_VALUE"""),"Khiếu nại - Shop - Cách đóng gói")</f>
        <v>Khiếu nại - Shop - Cách đóng gói</v>
      </c>
      <c r="K4" s="102" t="str">
        <f>IFERROR(__xludf.DUMMYFUNCTION("""COMPUTED_VALUE"""),"Khiếu nại cách đóng gói")</f>
        <v>Khiếu nại cách đóng gói</v>
      </c>
      <c r="L4" s="62" t="str">
        <f>IFERROR(__xludf.DUMMYFUNCTION("""COMPUTED_VALUE"""),"Khieu_nai")</f>
        <v>Khieu_nai</v>
      </c>
      <c r="M4" s="62">
        <f>IFERROR(__xludf.DUMMYFUNCTION("""COMPUTED_VALUE"""),1.0)</f>
        <v>1</v>
      </c>
      <c r="N4" s="62"/>
      <c r="O4" s="62"/>
      <c r="P4" s="106" t="str">
        <f>IFERROR(__xludf.DUMMYFUNCTION("""COMPUTED_VALUE"""),"Chốt đơn")</f>
        <v>Chốt đơn</v>
      </c>
      <c r="Q4" s="106">
        <f>IFERROR(__xludf.DUMMYFUNCTION("""COMPUTED_VALUE"""),3.0)</f>
        <v>3</v>
      </c>
      <c r="R4" s="106" t="str">
        <f>IFERROR(__xludf.DUMMYFUNCTION("""COMPUTED_VALUE"""),"Cách bảo quản")</f>
        <v>Cách bảo quản</v>
      </c>
      <c r="S4" s="106">
        <f>IFERROR(__xludf.DUMMYFUNCTION("""COMPUTED_VALUE"""),3.0)</f>
        <v>3</v>
      </c>
      <c r="T4" s="106" t="str">
        <f>IFERROR(__xludf.DUMMYFUNCTION("""COMPUTED_VALUE"""),"Bảo mật thông tin cá nhân")</f>
        <v>Bảo mật thông tin cá nhân</v>
      </c>
      <c r="U4" s="106">
        <f>IFERROR(__xludf.DUMMYFUNCTION("""COMPUTED_VALUE"""),3.0)</f>
        <v>3</v>
      </c>
      <c r="V4" s="106" t="str">
        <f>IFERROR(__xludf.DUMMYFUNCTION("""COMPUTED_VALUE"""),"Bộ quà tặng")</f>
        <v>Bộ quà tặng</v>
      </c>
      <c r="W4" s="106">
        <f>IFERROR(__xludf.DUMMYFUNCTION("""COMPUTED_VALUE"""),3.0)</f>
        <v>3</v>
      </c>
      <c r="X4" s="62"/>
      <c r="Y4" s="106">
        <f>IFERROR(__xludf.DUMMYFUNCTION("""COMPUTED_VALUE"""),3.0)</f>
        <v>3</v>
      </c>
      <c r="Z4" s="106" t="str">
        <f>IFERROR(__xludf.DUMMYFUNCTION("""COMPUTED_VALUE"""),"Hỏi thông tin sản phẩm (tư vấn) - Số lượng")</f>
        <v>Hỏi thông tin sản phẩm (tư vấn) - Số lượng</v>
      </c>
      <c r="AA4" s="106" t="str">
        <f>IFERROR(__xludf.DUMMYFUNCTION("""COMPUTED_VALUE"""),"Hỏi số lượng")</f>
        <v>Hỏi số lượng</v>
      </c>
      <c r="AB4" s="106"/>
    </row>
    <row r="5">
      <c r="A5" s="62"/>
      <c r="B5" s="62" t="str">
        <f>IFERROR(__xludf.DUMMYFUNCTION("""COMPUTED_VALUE"""),"Khiếu nại")</f>
        <v>Khiếu nại</v>
      </c>
      <c r="C5" s="62">
        <f>IFERROR(__xludf.DUMMYFUNCTION("""COMPUTED_VALUE"""),1.0)</f>
        <v>1</v>
      </c>
      <c r="D5" s="62" t="str">
        <f>IFERROR(__xludf.DUMMYFUNCTION("""COMPUTED_VALUE"""),"Shop")</f>
        <v>Shop</v>
      </c>
      <c r="E5" s="62">
        <f>IFERROR(__xludf.DUMMYFUNCTION("""COMPUTED_VALUE"""),69.0)</f>
        <v>69</v>
      </c>
      <c r="F5" s="62" t="str">
        <f>IFERROR(__xludf.DUMMYFUNCTION("""COMPUTED_VALUE"""),"Chốt thiếu hàng")</f>
        <v>Chốt thiếu hàng</v>
      </c>
      <c r="G5" s="62">
        <f>IFERROR(__xludf.DUMMYFUNCTION("""COMPUTED_VALUE"""),13.0)</f>
        <v>13</v>
      </c>
      <c r="H5" s="62"/>
      <c r="I5" s="62"/>
      <c r="J5" s="62" t="str">
        <f>IFERROR(__xludf.DUMMYFUNCTION("""COMPUTED_VALUE"""),"Khiếu nại - Shop - Chốt thiếu hàng")</f>
        <v>Khiếu nại - Shop - Chốt thiếu hàng</v>
      </c>
      <c r="K5" s="102" t="str">
        <f>IFERROR(__xludf.DUMMYFUNCTION("""COMPUTED_VALUE"""),"Khiếu nại chốt thiếu hàng")</f>
        <v>Khiếu nại chốt thiếu hàng</v>
      </c>
      <c r="L5" s="62" t="str">
        <f>IFERROR(__xludf.DUMMYFUNCTION("""COMPUTED_VALUE"""),"Khieu_nai")</f>
        <v>Khieu_nai</v>
      </c>
      <c r="M5" s="62">
        <f>IFERROR(__xludf.DUMMYFUNCTION("""COMPUTED_VALUE"""),1.0)</f>
        <v>1</v>
      </c>
      <c r="N5" s="62"/>
      <c r="O5" s="62"/>
      <c r="P5" s="106" t="str">
        <f>IFERROR(__xludf.DUMMYFUNCTION("""COMPUTED_VALUE"""),"Yêu cầu")</f>
        <v>Yêu cầu</v>
      </c>
      <c r="Q5" s="106">
        <f>IFERROR(__xludf.DUMMYFUNCTION("""COMPUTED_VALUE"""),4.0)</f>
        <v>4</v>
      </c>
      <c r="R5" s="106" t="str">
        <f>IFERROR(__xludf.DUMMYFUNCTION("""COMPUTED_VALUE"""),"Cách lắp đặt")</f>
        <v>Cách lắp đặt</v>
      </c>
      <c r="S5" s="106">
        <f>IFERROR(__xludf.DUMMYFUNCTION("""COMPUTED_VALUE"""),4.0)</f>
        <v>4</v>
      </c>
      <c r="T5" s="106" t="str">
        <f>IFERROR(__xludf.DUMMYFUNCTION("""COMPUTED_VALUE"""),"Bảo mật thông tin đơn hàng")</f>
        <v>Bảo mật thông tin đơn hàng</v>
      </c>
      <c r="U5" s="106">
        <f>IFERROR(__xludf.DUMMYFUNCTION("""COMPUTED_VALUE"""),4.0)</f>
        <v>4</v>
      </c>
      <c r="V5" s="106" t="str">
        <f>IFERROR(__xludf.DUMMYFUNCTION("""COMPUTED_VALUE"""),"Bút Các Loại")</f>
        <v>Bút Các Loại</v>
      </c>
      <c r="W5" s="106">
        <f>IFERROR(__xludf.DUMMYFUNCTION("""COMPUTED_VALUE"""),4.0)</f>
        <v>4</v>
      </c>
      <c r="X5" s="62"/>
      <c r="Y5" s="106">
        <f>IFERROR(__xludf.DUMMYFUNCTION("""COMPUTED_VALUE"""),6.0)</f>
        <v>6</v>
      </c>
      <c r="Z5" s="106" t="str">
        <f>IFERROR(__xludf.DUMMYFUNCTION("""COMPUTED_VALUE"""),"Hỏi thông tin sản phẩm (tư vấn) - Màu sắc")</f>
        <v>Hỏi thông tin sản phẩm (tư vấn) - Màu sắc</v>
      </c>
      <c r="AA5" s="106" t="str">
        <f>IFERROR(__xludf.DUMMYFUNCTION("""COMPUTED_VALUE"""),"Hỏi màu sắc sản phẩm")</f>
        <v>Hỏi màu sắc sản phẩm</v>
      </c>
      <c r="AB5" s="106"/>
    </row>
    <row r="6">
      <c r="A6" s="62"/>
      <c r="B6" s="62" t="str">
        <f>IFERROR(__xludf.DUMMYFUNCTION("""COMPUTED_VALUE"""),"Khiếu nại")</f>
        <v>Khiếu nại</v>
      </c>
      <c r="C6" s="62">
        <f>IFERROR(__xludf.DUMMYFUNCTION("""COMPUTED_VALUE"""),1.0)</f>
        <v>1</v>
      </c>
      <c r="D6" s="62" t="str">
        <f>IFERROR(__xludf.DUMMYFUNCTION("""COMPUTED_VALUE"""),"Shop")</f>
        <v>Shop</v>
      </c>
      <c r="E6" s="62">
        <f>IFERROR(__xludf.DUMMYFUNCTION("""COMPUTED_VALUE"""),69.0)</f>
        <v>69</v>
      </c>
      <c r="F6" s="62" t="str">
        <f>IFERROR(__xludf.DUMMYFUNCTION("""COMPUTED_VALUE"""),"Nhắc chốt đơn")</f>
        <v>Nhắc chốt đơn</v>
      </c>
      <c r="G6" s="62">
        <f>IFERROR(__xludf.DUMMYFUNCTION("""COMPUTED_VALUE"""),53.0)</f>
        <v>53</v>
      </c>
      <c r="H6" s="62"/>
      <c r="I6" s="62"/>
      <c r="J6" s="62" t="str">
        <f>IFERROR(__xludf.DUMMYFUNCTION("""COMPUTED_VALUE"""),"Khiếu nại - Shop - Nhắc chốt đơn")</f>
        <v>Khiếu nại - Shop - Nhắc chốt đơn</v>
      </c>
      <c r="K6" s="102" t="str">
        <f>IFERROR(__xludf.DUMMYFUNCTION("""COMPUTED_VALUE"""),"Khiếu nại nhắc chốt đơn")</f>
        <v>Khiếu nại nhắc chốt đơn</v>
      </c>
      <c r="L6" s="62" t="str">
        <f>IFERROR(__xludf.DUMMYFUNCTION("""COMPUTED_VALUE"""),"Khieu_nai")</f>
        <v>Khieu_nai</v>
      </c>
      <c r="M6" s="62">
        <f>IFERROR(__xludf.DUMMYFUNCTION("""COMPUTED_VALUE"""),1.0)</f>
        <v>1</v>
      </c>
      <c r="N6" s="62"/>
      <c r="O6" s="62"/>
      <c r="P6" s="106" t="str">
        <f>IFERROR(__xludf.DUMMYFUNCTION("""COMPUTED_VALUE"""),"Thanh toán")</f>
        <v>Thanh toán</v>
      </c>
      <c r="Q6" s="106">
        <f>IFERROR(__xludf.DUMMYFUNCTION("""COMPUTED_VALUE"""),5.0)</f>
        <v>5</v>
      </c>
      <c r="R6" s="106" t="str">
        <f>IFERROR(__xludf.DUMMYFUNCTION("""COMPUTED_VALUE"""),"Cách sử dụng")</f>
        <v>Cách sử dụng</v>
      </c>
      <c r="S6" s="106">
        <f>IFERROR(__xludf.DUMMYFUNCTION("""COMPUTED_VALUE"""),5.0)</f>
        <v>5</v>
      </c>
      <c r="T6" s="106" t="str">
        <f>IFERROR(__xludf.DUMMYFUNCTION("""COMPUTED_VALUE"""),"Cách đóng gói")</f>
        <v>Cách đóng gói</v>
      </c>
      <c r="U6" s="106">
        <f>IFERROR(__xludf.DUMMYFUNCTION("""COMPUTED_VALUE"""),5.0)</f>
        <v>5</v>
      </c>
      <c r="V6" s="106" t="str">
        <f>IFERROR(__xludf.DUMMYFUNCTION("""COMPUTED_VALUE"""),"Các loại bánh")</f>
        <v>Các loại bánh</v>
      </c>
      <c r="W6" s="106">
        <f>IFERROR(__xludf.DUMMYFUNCTION("""COMPUTED_VALUE"""),5.0)</f>
        <v>5</v>
      </c>
      <c r="X6" s="62"/>
      <c r="Y6" s="106">
        <f>IFERROR(__xludf.DUMMYFUNCTION("""COMPUTED_VALUE"""),7.0)</f>
        <v>7</v>
      </c>
      <c r="Z6" s="106" t="str">
        <f>IFERROR(__xludf.DUMMYFUNCTION("""COMPUTED_VALUE"""),"Hỏi thông tin sản phẩm (tư vấn) - Hình ảnh sản phẩm")</f>
        <v>Hỏi thông tin sản phẩm (tư vấn) - Hình ảnh sản phẩm</v>
      </c>
      <c r="AA6" s="106" t="str">
        <f>IFERROR(__xludf.DUMMYFUNCTION("""COMPUTED_VALUE"""),"Hỏi hình ảnh sản phẩm")</f>
        <v>Hỏi hình ảnh sản phẩm</v>
      </c>
      <c r="AB6" s="106"/>
    </row>
    <row r="7">
      <c r="A7" s="62">
        <f>IFERROR(__xludf.DUMMYFUNCTION("""COMPUTED_VALUE"""),24.0)</f>
        <v>24</v>
      </c>
      <c r="B7" s="62" t="str">
        <f>IFERROR(__xludf.DUMMYFUNCTION("""COMPUTED_VALUE"""),"Khiếu nại")</f>
        <v>Khiếu nại</v>
      </c>
      <c r="C7" s="62">
        <f>IFERROR(__xludf.DUMMYFUNCTION("""COMPUTED_VALUE"""),1.0)</f>
        <v>1</v>
      </c>
      <c r="D7" s="62" t="str">
        <f>IFERROR(__xludf.DUMMYFUNCTION("""COMPUTED_VALUE"""),"Shop")</f>
        <v>Shop</v>
      </c>
      <c r="E7" s="62">
        <f>IFERROR(__xludf.DUMMYFUNCTION("""COMPUTED_VALUE"""),69.0)</f>
        <v>69</v>
      </c>
      <c r="F7" s="62" t="str">
        <f>IFERROR(__xludf.DUMMYFUNCTION("""COMPUTED_VALUE"""),"Thái độ")</f>
        <v>Thái độ</v>
      </c>
      <c r="G7" s="62">
        <f>IFERROR(__xludf.DUMMYFUNCTION("""COMPUTED_VALUE"""),71.0)</f>
        <v>71</v>
      </c>
      <c r="H7" s="62"/>
      <c r="I7" s="62"/>
      <c r="J7" s="62" t="str">
        <f>IFERROR(__xludf.DUMMYFUNCTION("""COMPUTED_VALUE"""),"Khiếu nại - Shop - Thái độ")</f>
        <v>Khiếu nại - Shop - Thái độ</v>
      </c>
      <c r="K7" s="102" t="str">
        <f>IFERROR(__xludf.DUMMYFUNCTION("""COMPUTED_VALUE"""),"Khiếu nại thái độ")</f>
        <v>Khiếu nại thái độ</v>
      </c>
      <c r="L7" s="62" t="str">
        <f>IFERROR(__xludf.DUMMYFUNCTION("""COMPUTED_VALUE"""),"Khieu_nai")</f>
        <v>Khieu_nai</v>
      </c>
      <c r="M7" s="62">
        <f>IFERROR(__xludf.DUMMYFUNCTION("""COMPUTED_VALUE"""),1.0)</f>
        <v>1</v>
      </c>
      <c r="N7" s="62"/>
      <c r="O7" s="62"/>
      <c r="P7" s="106" t="str">
        <f>IFERROR(__xludf.DUMMYFUNCTION("""COMPUTED_VALUE"""),"So sánh")</f>
        <v>So sánh</v>
      </c>
      <c r="Q7" s="106">
        <f>IFERROR(__xludf.DUMMYFUNCTION("""COMPUTED_VALUE"""),6.0)</f>
        <v>6</v>
      </c>
      <c r="R7" s="106" t="str">
        <f>IFERROR(__xludf.DUMMYFUNCTION("""COMPUTED_VALUE"""),"Cách thức bán (online, offline)")</f>
        <v>Cách thức bán (online, offline)</v>
      </c>
      <c r="S7" s="106">
        <f>IFERROR(__xludf.DUMMYFUNCTION("""COMPUTED_VALUE"""),6.0)</f>
        <v>6</v>
      </c>
      <c r="T7" s="106" t="str">
        <f>IFERROR(__xludf.DUMMYFUNCTION("""COMPUTED_VALUE"""),"Chất liệu")</f>
        <v>Chất liệu</v>
      </c>
      <c r="U7" s="106">
        <f>IFERROR(__xludf.DUMMYFUNCTION("""COMPUTED_VALUE"""),6.0)</f>
        <v>6</v>
      </c>
      <c r="V7" s="106" t="str">
        <f>IFERROR(__xludf.DUMMYFUNCTION("""COMPUTED_VALUE"""),"Camera giám sát và camera hệ thống")</f>
        <v>Camera giám sát và camera hệ thống</v>
      </c>
      <c r="W7" s="106">
        <f>IFERROR(__xludf.DUMMYFUNCTION("""COMPUTED_VALUE"""),6.0)</f>
        <v>6</v>
      </c>
      <c r="X7" s="62"/>
      <c r="Y7" s="106">
        <f>IFERROR(__xludf.DUMMYFUNCTION("""COMPUTED_VALUE"""),11.0)</f>
        <v>11</v>
      </c>
      <c r="Z7" s="106" t="str">
        <f>IFERROR(__xludf.DUMMYFUNCTION("""COMPUTED_VALUE"""),"Hỏi thông tin sản phẩm (tư vấn) - Giá sản phẩm")</f>
        <v>Hỏi thông tin sản phẩm (tư vấn) - Giá sản phẩm</v>
      </c>
      <c r="AA7" s="106" t="str">
        <f>IFERROR(__xludf.DUMMYFUNCTION("""COMPUTED_VALUE"""),"Hỏi giá sản phẩm")</f>
        <v>Hỏi giá sản phẩm</v>
      </c>
      <c r="AB7" s="106"/>
    </row>
    <row r="8">
      <c r="A8" s="62">
        <f>IFERROR(__xludf.DUMMYFUNCTION("""COMPUTED_VALUE"""),112.0)</f>
        <v>112</v>
      </c>
      <c r="B8" s="62" t="str">
        <f>IFERROR(__xludf.DUMMYFUNCTION("""COMPUTED_VALUE"""),"Khiếu nại")</f>
        <v>Khiếu nại</v>
      </c>
      <c r="C8" s="62">
        <f>IFERROR(__xludf.DUMMYFUNCTION("""COMPUTED_VALUE"""),1.0)</f>
        <v>1</v>
      </c>
      <c r="D8" s="62" t="str">
        <f>IFERROR(__xludf.DUMMYFUNCTION("""COMPUTED_VALUE"""),"Shop")</f>
        <v>Shop</v>
      </c>
      <c r="E8" s="62">
        <f>IFERROR(__xludf.DUMMYFUNCTION("""COMPUTED_VALUE"""),69.0)</f>
        <v>69</v>
      </c>
      <c r="F8" s="62" t="str">
        <f>IFERROR(__xludf.DUMMYFUNCTION("""COMPUTED_VALUE"""),"Quá trình thanh toán")</f>
        <v>Quá trình thanh toán</v>
      </c>
      <c r="G8" s="62">
        <f>IFERROR(__xludf.DUMMYFUNCTION("""COMPUTED_VALUE"""),59.0)</f>
        <v>59</v>
      </c>
      <c r="H8" s="62"/>
      <c r="I8" s="62"/>
      <c r="J8" s="62" t="str">
        <f>IFERROR(__xludf.DUMMYFUNCTION("""COMPUTED_VALUE"""),"Khiếu nại - Shop - Quá trình thanh toán")</f>
        <v>Khiếu nại - Shop - Quá trình thanh toán</v>
      </c>
      <c r="K8" s="102" t="str">
        <f>IFERROR(__xludf.DUMMYFUNCTION("""COMPUTED_VALUE"""),"Khiếu nại quá trình thanh toán")</f>
        <v>Khiếu nại quá trình thanh toán</v>
      </c>
      <c r="L8" s="62" t="str">
        <f>IFERROR(__xludf.DUMMYFUNCTION("""COMPUTED_VALUE"""),"Khieu_nai")</f>
        <v>Khieu_nai</v>
      </c>
      <c r="M8" s="62">
        <f>IFERROR(__xludf.DUMMYFUNCTION("""COMPUTED_VALUE"""),1.0)</f>
        <v>1</v>
      </c>
      <c r="N8" s="62"/>
      <c r="O8" s="107" t="str">
        <f>IFERROR(__xludf.DUMMYFUNCTION("""COMPUTED_VALUE"""),"Bảng 
ID 
level 
intents")</f>
        <v>Bảng 
ID 
level 
intents</v>
      </c>
      <c r="P8" s="106" t="str">
        <f>IFERROR(__xludf.DUMMYFUNCTION("""COMPUTED_VALUE"""),"Thái độ")</f>
        <v>Thái độ</v>
      </c>
      <c r="Q8" s="106">
        <f>IFERROR(__xludf.DUMMYFUNCTION("""COMPUTED_VALUE"""),7.0)</f>
        <v>7</v>
      </c>
      <c r="R8" s="106" t="str">
        <f>IFERROR(__xludf.DUMMYFUNCTION("""COMPUTED_VALUE"""),"Cách vệ sinh")</f>
        <v>Cách vệ sinh</v>
      </c>
      <c r="S8" s="106">
        <f>IFERROR(__xludf.DUMMYFUNCTION("""COMPUTED_VALUE"""),7.0)</f>
        <v>7</v>
      </c>
      <c r="T8" s="106" t="str">
        <f>IFERROR(__xludf.DUMMYFUNCTION("""COMPUTED_VALUE"""),"Chất lượng tốt")</f>
        <v>Chất lượng tốt</v>
      </c>
      <c r="U8" s="106">
        <f>IFERROR(__xludf.DUMMYFUNCTION("""COMPUTED_VALUE"""),7.0)</f>
        <v>7</v>
      </c>
      <c r="V8" s="106" t="str">
        <f>IFERROR(__xludf.DUMMYFUNCTION("""COMPUTED_VALUE"""),"Chăm sóc cá nhân")</f>
        <v>Chăm sóc cá nhân</v>
      </c>
      <c r="W8" s="106">
        <f>IFERROR(__xludf.DUMMYFUNCTION("""COMPUTED_VALUE"""),7.0)</f>
        <v>7</v>
      </c>
      <c r="X8" s="62"/>
      <c r="Y8" s="106">
        <f>IFERROR(__xludf.DUMMYFUNCTION("""COMPUTED_VALUE"""),12.0)</f>
        <v>12</v>
      </c>
      <c r="Z8" s="106" t="str">
        <f>IFERROR(__xludf.DUMMYFUNCTION("""COMPUTED_VALUE"""),"Hỏi thông tin sản phẩm (tư vấn) - Chương trình khuyễn mãi")</f>
        <v>Hỏi thông tin sản phẩm (tư vấn) - Chương trình khuyễn mãi</v>
      </c>
      <c r="AA8" s="108" t="str">
        <f>IFERROR(__xludf.DUMMYFUNCTION("""COMPUTED_VALUE"""),"Hỏi chương trình khuyến mãi")</f>
        <v>Hỏi chương trình khuyến mãi</v>
      </c>
      <c r="AB8" s="106"/>
    </row>
    <row r="9">
      <c r="A9" s="62">
        <f>IFERROR(__xludf.DUMMYFUNCTION("""COMPUTED_VALUE"""),113.0)</f>
        <v>113</v>
      </c>
      <c r="B9" s="62" t="str">
        <f>IFERROR(__xludf.DUMMYFUNCTION("""COMPUTED_VALUE"""),"Khiếu nại")</f>
        <v>Khiếu nại</v>
      </c>
      <c r="C9" s="62">
        <f>IFERROR(__xludf.DUMMYFUNCTION("""COMPUTED_VALUE"""),1.0)</f>
        <v>1</v>
      </c>
      <c r="D9" s="62" t="str">
        <f>IFERROR(__xludf.DUMMYFUNCTION("""COMPUTED_VALUE"""),"Shop")</f>
        <v>Shop</v>
      </c>
      <c r="E9" s="62">
        <f>IFERROR(__xludf.DUMMYFUNCTION("""COMPUTED_VALUE"""),69.0)</f>
        <v>69</v>
      </c>
      <c r="F9" s="62" t="str">
        <f>IFERROR(__xludf.DUMMYFUNCTION("""COMPUTED_VALUE"""),"Trả lời chậm")</f>
        <v>Trả lời chậm</v>
      </c>
      <c r="G9" s="62">
        <f>IFERROR(__xludf.DUMMYFUNCTION("""COMPUTED_VALUE"""),85.0)</f>
        <v>85</v>
      </c>
      <c r="H9" s="62"/>
      <c r="I9" s="62"/>
      <c r="J9" s="62" t="str">
        <f>IFERROR(__xludf.DUMMYFUNCTION("""COMPUTED_VALUE"""),"Khiếu nại - Shop - Trả lời chậm")</f>
        <v>Khiếu nại - Shop - Trả lời chậm</v>
      </c>
      <c r="K9" s="102" t="str">
        <f>IFERROR(__xludf.DUMMYFUNCTION("""COMPUTED_VALUE"""),"Khiếu nại trả lời chậm")</f>
        <v>Khiếu nại trả lời chậm</v>
      </c>
      <c r="L9" s="62" t="str">
        <f>IFERROR(__xludf.DUMMYFUNCTION("""COMPUTED_VALUE"""),"Khieu_nai")</f>
        <v>Khieu_nai</v>
      </c>
      <c r="M9" s="62">
        <f>IFERROR(__xludf.DUMMYFUNCTION("""COMPUTED_VALUE"""),1.0)</f>
        <v>1</v>
      </c>
      <c r="N9" s="62"/>
      <c r="O9" s="62"/>
      <c r="P9" s="106" t="str">
        <f>IFERROR(__xludf.DUMMYFUNCTION("""COMPUTED_VALUE"""),"Trả giá")</f>
        <v>Trả giá</v>
      </c>
      <c r="Q9" s="106">
        <f>IFERROR(__xludf.DUMMYFUNCTION("""COMPUTED_VALUE"""),8.0)</f>
        <v>8</v>
      </c>
      <c r="R9" s="106" t="str">
        <f>IFERROR(__xludf.DUMMYFUNCTION("""COMPUTED_VALUE"""),"Cảm ơn")</f>
        <v>Cảm ơn</v>
      </c>
      <c r="S9" s="106">
        <f>IFERROR(__xludf.DUMMYFUNCTION("""COMPUTED_VALUE"""),8.0)</f>
        <v>8</v>
      </c>
      <c r="T9" s="106" t="str">
        <f>IFERROR(__xludf.DUMMYFUNCTION("""COMPUTED_VALUE"""),"Chất lượng xấu")</f>
        <v>Chất lượng xấu</v>
      </c>
      <c r="U9" s="106">
        <f>IFERROR(__xludf.DUMMYFUNCTION("""COMPUTED_VALUE"""),8.0)</f>
        <v>8</v>
      </c>
      <c r="V9" s="106" t="str">
        <f>IFERROR(__xludf.DUMMYFUNCTION("""COMPUTED_VALUE"""),"Chăm sóc da mặt")</f>
        <v>Chăm sóc da mặt</v>
      </c>
      <c r="W9" s="106">
        <f>IFERROR(__xludf.DUMMYFUNCTION("""COMPUTED_VALUE"""),8.0)</f>
        <v>8</v>
      </c>
      <c r="X9" s="62"/>
      <c r="Y9" s="106">
        <f>IFERROR(__xludf.DUMMYFUNCTION("""COMPUTED_VALUE"""),13.0)</f>
        <v>13</v>
      </c>
      <c r="Z9" s="106" t="str">
        <f>IFERROR(__xludf.DUMMYFUNCTION("""COMPUTED_VALUE"""),"Hỏi vận chuyển - Phí ship")</f>
        <v>Hỏi vận chuyển - Phí ship</v>
      </c>
      <c r="AA9" s="106" t="str">
        <f>IFERROR(__xludf.DUMMYFUNCTION("""COMPUTED_VALUE"""),"Hỏi phí ship")</f>
        <v>Hỏi phí ship</v>
      </c>
      <c r="AB9" s="106"/>
    </row>
    <row r="10">
      <c r="A10" s="62"/>
      <c r="B10" s="62" t="str">
        <f>IFERROR(__xludf.DUMMYFUNCTION("""COMPUTED_VALUE"""),"Khiếu nại")</f>
        <v>Khiếu nại</v>
      </c>
      <c r="C10" s="62">
        <f>IFERROR(__xludf.DUMMYFUNCTION("""COMPUTED_VALUE"""),1.0)</f>
        <v>1</v>
      </c>
      <c r="D10" s="62" t="str">
        <f>IFERROR(__xludf.DUMMYFUNCTION("""COMPUTED_VALUE"""),"Shop")</f>
        <v>Shop</v>
      </c>
      <c r="E10" s="62">
        <f>IFERROR(__xludf.DUMMYFUNCTION("""COMPUTED_VALUE"""),69.0)</f>
        <v>69</v>
      </c>
      <c r="F10" s="62" t="str">
        <f>IFERROR(__xludf.DUMMYFUNCTION("""COMPUTED_VALUE"""),"Đổi trả sản phẩm")</f>
        <v>Đổi trả sản phẩm</v>
      </c>
      <c r="G10" s="62">
        <f>IFERROR(__xludf.DUMMYFUNCTION("""COMPUTED_VALUE"""),25.0)</f>
        <v>25</v>
      </c>
      <c r="H10" s="62" t="str">
        <f>IFERROR(__xludf.DUMMYFUNCTION("""COMPUTED_VALUE"""),"Quy trình đổi trả")</f>
        <v>Quy trình đổi trả</v>
      </c>
      <c r="I10" s="62">
        <f>IFERROR(__xludf.DUMMYFUNCTION("""COMPUTED_VALUE"""),71.0)</f>
        <v>71</v>
      </c>
      <c r="J10" s="62" t="str">
        <f>IFERROR(__xludf.DUMMYFUNCTION("""COMPUTED_VALUE"""),"Khiếu nại - Shop - Đổi trả sản phẩm - Quy trình đổi trả")</f>
        <v>Khiếu nại - Shop - Đổi trả sản phẩm - Quy trình đổi trả</v>
      </c>
      <c r="K10" s="102" t="str">
        <f>IFERROR(__xludf.DUMMYFUNCTION("""COMPUTED_VALUE"""),"Khiếu nại quy trình đổi trả")</f>
        <v>Khiếu nại quy trình đổi trả</v>
      </c>
      <c r="L10" s="62" t="str">
        <f>IFERROR(__xludf.DUMMYFUNCTION("""COMPUTED_VALUE"""),"Khieu_nai")</f>
        <v>Khieu_nai</v>
      </c>
      <c r="M10" s="62">
        <f>IFERROR(__xludf.DUMMYFUNCTION("""COMPUTED_VALUE"""),1.0)</f>
        <v>1</v>
      </c>
      <c r="N10" s="62"/>
      <c r="O10" s="62"/>
      <c r="P10" s="106" t="str">
        <f>IFERROR(__xludf.DUMMYFUNCTION("""COMPUTED_VALUE"""),"Hẹn mua sau")</f>
        <v>Hẹn mua sau</v>
      </c>
      <c r="Q10" s="106">
        <f>IFERROR(__xludf.DUMMYFUNCTION("""COMPUTED_VALUE"""),9.0)</f>
        <v>9</v>
      </c>
      <c r="R10" s="106" t="str">
        <f>IFERROR(__xludf.DUMMYFUNCTION("""COMPUTED_VALUE"""),"Cân nặng")</f>
        <v>Cân nặng</v>
      </c>
      <c r="S10" s="106">
        <f>IFERROR(__xludf.DUMMYFUNCTION("""COMPUTED_VALUE"""),9.0)</f>
        <v>9</v>
      </c>
      <c r="T10" s="106" t="str">
        <f>IFERROR(__xludf.DUMMYFUNCTION("""COMPUTED_VALUE"""),"Chi phí bảo hành")</f>
        <v>Chi phí bảo hành</v>
      </c>
      <c r="U10" s="106">
        <f>IFERROR(__xludf.DUMMYFUNCTION("""COMPUTED_VALUE"""),9.0)</f>
        <v>9</v>
      </c>
      <c r="V10" s="106" t="str">
        <f>IFERROR(__xludf.DUMMYFUNCTION("""COMPUTED_VALUE"""),"Chăm sóc nhà cửa và giặt ủi")</f>
        <v>Chăm sóc nhà cửa và giặt ủi</v>
      </c>
      <c r="W10" s="106">
        <f>IFERROR(__xludf.DUMMYFUNCTION("""COMPUTED_VALUE"""),9.0)</f>
        <v>9</v>
      </c>
      <c r="X10" s="62"/>
      <c r="Y10" s="106">
        <f>IFERROR(__xludf.DUMMYFUNCTION("""COMPUTED_VALUE"""),14.0)</f>
        <v>14</v>
      </c>
      <c r="Z10" s="106" t="str">
        <f>IFERROR(__xludf.DUMMYFUNCTION("""COMPUTED_VALUE"""),"Hỏi vận chuyển - Thời gian vận chuyển")</f>
        <v>Hỏi vận chuyển - Thời gian vận chuyển</v>
      </c>
      <c r="AA10" s="106" t="str">
        <f>IFERROR(__xludf.DUMMYFUNCTION("""COMPUTED_VALUE"""),"Hỏi thời gian vận chuyển")</f>
        <v>Hỏi thời gian vận chuyển</v>
      </c>
      <c r="AB10" s="106"/>
    </row>
    <row r="11">
      <c r="A11" s="62"/>
      <c r="B11" s="62" t="str">
        <f>IFERROR(__xludf.DUMMYFUNCTION("""COMPUTED_VALUE"""),"Khiếu nại")</f>
        <v>Khiếu nại</v>
      </c>
      <c r="C11" s="62">
        <f>IFERROR(__xludf.DUMMYFUNCTION("""COMPUTED_VALUE"""),1.0)</f>
        <v>1</v>
      </c>
      <c r="D11" s="62" t="str">
        <f>IFERROR(__xludf.DUMMYFUNCTION("""COMPUTED_VALUE"""),"Shop")</f>
        <v>Shop</v>
      </c>
      <c r="E11" s="62">
        <f>IFERROR(__xludf.DUMMYFUNCTION("""COMPUTED_VALUE"""),69.0)</f>
        <v>69</v>
      </c>
      <c r="F11" s="62" t="str">
        <f>IFERROR(__xludf.DUMMYFUNCTION("""COMPUTED_VALUE"""),"Đổi trả sản phẩm")</f>
        <v>Đổi trả sản phẩm</v>
      </c>
      <c r="G11" s="62">
        <f>IFERROR(__xludf.DUMMYFUNCTION("""COMPUTED_VALUE"""),25.0)</f>
        <v>25</v>
      </c>
      <c r="H11" s="62" t="str">
        <f>IFERROR(__xludf.DUMMYFUNCTION("""COMPUTED_VALUE"""),"Chính sách đổi trả")</f>
        <v>Chính sách đổi trả</v>
      </c>
      <c r="I11" s="62">
        <f>IFERROR(__xludf.DUMMYFUNCTION("""COMPUTED_VALUE"""),17.0)</f>
        <v>17</v>
      </c>
      <c r="J11" s="62" t="str">
        <f>IFERROR(__xludf.DUMMYFUNCTION("""COMPUTED_VALUE"""),"Khiếu nại - Shop - Đổi trả sản phẩm - Chính sách đổi trả")</f>
        <v>Khiếu nại - Shop - Đổi trả sản phẩm - Chính sách đổi trả</v>
      </c>
      <c r="K11" s="102" t="str">
        <f>IFERROR(__xludf.DUMMYFUNCTION("""COMPUTED_VALUE"""),"Khiếu nại chính sách đổi trả")</f>
        <v>Khiếu nại chính sách đổi trả</v>
      </c>
      <c r="L11" s="62" t="str">
        <f>IFERROR(__xludf.DUMMYFUNCTION("""COMPUTED_VALUE"""),"Khieu_nai")</f>
        <v>Khieu_nai</v>
      </c>
      <c r="M11" s="62">
        <f>IFERROR(__xludf.DUMMYFUNCTION("""COMPUTED_VALUE"""),1.0)</f>
        <v>1</v>
      </c>
      <c r="N11" s="62"/>
      <c r="O11" s="62"/>
      <c r="P11" s="106" t="str">
        <f>IFERROR(__xludf.DUMMYFUNCTION("""COMPUTED_VALUE"""),"Giao tiếp")</f>
        <v>Giao tiếp</v>
      </c>
      <c r="Q11" s="106">
        <f>IFERROR(__xludf.DUMMYFUNCTION("""COMPUTED_VALUE"""),10.0)</f>
        <v>10</v>
      </c>
      <c r="R11" s="106" t="str">
        <f>IFERROR(__xludf.DUMMYFUNCTION("""COMPUTED_VALUE"""),"Chào hỏi")</f>
        <v>Chào hỏi</v>
      </c>
      <c r="S11" s="106">
        <f>IFERROR(__xludf.DUMMYFUNCTION("""COMPUTED_VALUE"""),10.0)</f>
        <v>10</v>
      </c>
      <c r="T11" s="106" t="str">
        <f>IFERROR(__xludf.DUMMYFUNCTION("""COMPUTED_VALUE"""),"Chi phí đổi trả")</f>
        <v>Chi phí đổi trả</v>
      </c>
      <c r="U11" s="106">
        <f>IFERROR(__xludf.DUMMYFUNCTION("""COMPUTED_VALUE"""),10.0)</f>
        <v>10</v>
      </c>
      <c r="V11" s="106" t="str">
        <f>IFERROR(__xludf.DUMMYFUNCTION("""COMPUTED_VALUE"""),"Chăm sóc sức khỏe bé")</f>
        <v>Chăm sóc sức khỏe bé</v>
      </c>
      <c r="W11" s="106">
        <f>IFERROR(__xludf.DUMMYFUNCTION("""COMPUTED_VALUE"""),10.0)</f>
        <v>10</v>
      </c>
      <c r="X11" s="62"/>
      <c r="Y11" s="106">
        <f>IFERROR(__xludf.DUMMYFUNCTION("""COMPUTED_VALUE"""),15.0)</f>
        <v>15</v>
      </c>
      <c r="Z11" s="106" t="str">
        <f>IFERROR(__xludf.DUMMYFUNCTION("""COMPUTED_VALUE"""),"Hỏi vận chuyển - Bên vận chuyển")</f>
        <v>Hỏi vận chuyển - Bên vận chuyển</v>
      </c>
      <c r="AA11" s="106" t="str">
        <f>IFERROR(__xludf.DUMMYFUNCTION("""COMPUTED_VALUE"""),"Hỏi bên vận chuyển")</f>
        <v>Hỏi bên vận chuyển</v>
      </c>
      <c r="AB11" s="106"/>
    </row>
    <row r="12">
      <c r="A12" s="62"/>
      <c r="B12" s="62" t="str">
        <f>IFERROR(__xludf.DUMMYFUNCTION("""COMPUTED_VALUE"""),"Khiếu nại")</f>
        <v>Khiếu nại</v>
      </c>
      <c r="C12" s="62">
        <f>IFERROR(__xludf.DUMMYFUNCTION("""COMPUTED_VALUE"""),1.0)</f>
        <v>1</v>
      </c>
      <c r="D12" s="62" t="str">
        <f>IFERROR(__xludf.DUMMYFUNCTION("""COMPUTED_VALUE"""),"Shop")</f>
        <v>Shop</v>
      </c>
      <c r="E12" s="62">
        <f>IFERROR(__xludf.DUMMYFUNCTION("""COMPUTED_VALUE"""),69.0)</f>
        <v>69</v>
      </c>
      <c r="F12" s="62" t="str">
        <f>IFERROR(__xludf.DUMMYFUNCTION("""COMPUTED_VALUE"""),"Giao sai hàng")</f>
        <v>Giao sai hàng</v>
      </c>
      <c r="G12" s="62">
        <f>IFERROR(__xludf.DUMMYFUNCTION("""COMPUTED_VALUE"""),36.0)</f>
        <v>36</v>
      </c>
      <c r="H12" s="62" t="str">
        <f>IFERROR(__xludf.DUMMYFUNCTION("""COMPUTED_VALUE"""),"Sai kích thước")</f>
        <v>Sai kích thước</v>
      </c>
      <c r="I12" s="62">
        <f>IFERROR(__xludf.DUMMYFUNCTION("""COMPUTED_VALUE"""),74.0)</f>
        <v>74</v>
      </c>
      <c r="J12" s="62" t="str">
        <f>IFERROR(__xludf.DUMMYFUNCTION("""COMPUTED_VALUE"""),"Khiếu nại - Shop - Giao sai hàng - Sai kích thước")</f>
        <v>Khiếu nại - Shop - Giao sai hàng - Sai kích thước</v>
      </c>
      <c r="K12" s="102" t="str">
        <f>IFERROR(__xludf.DUMMYFUNCTION("""COMPUTED_VALUE"""),"Khiếu nại giao sai kích thước")</f>
        <v>Khiếu nại giao sai kích thước</v>
      </c>
      <c r="L12" s="62" t="str">
        <f>IFERROR(__xludf.DUMMYFUNCTION("""COMPUTED_VALUE"""),"Khieu_nai")</f>
        <v>Khieu_nai</v>
      </c>
      <c r="M12" s="62">
        <f>IFERROR(__xludf.DUMMYFUNCTION("""COMPUTED_VALUE"""),1.0)</f>
        <v>1</v>
      </c>
      <c r="N12" s="62"/>
      <c r="O12" s="62"/>
      <c r="P12" s="106" t="str">
        <f>IFERROR(__xludf.DUMMYFUNCTION("""COMPUTED_VALUE"""),"Hỏi thông tin sản phẩm (tư vấn)")</f>
        <v>Hỏi thông tin sản phẩm (tư vấn)</v>
      </c>
      <c r="Q12" s="106">
        <f>IFERROR(__xludf.DUMMYFUNCTION("""COMPUTED_VALUE"""),11.0)</f>
        <v>11</v>
      </c>
      <c r="R12" s="106" t="str">
        <f>IFERROR(__xludf.DUMMYFUNCTION("""COMPUTED_VALUE"""),"Chất lượng")</f>
        <v>Chất lượng</v>
      </c>
      <c r="S12" s="106">
        <f>IFERROR(__xludf.DUMMYFUNCTION("""COMPUTED_VALUE"""),11.0)</f>
        <v>11</v>
      </c>
      <c r="T12" s="106" t="str">
        <f>IFERROR(__xludf.DUMMYFUNCTION("""COMPUTED_VALUE"""),"Chính sách thử hàng")</f>
        <v>Chính sách thử hàng</v>
      </c>
      <c r="U12" s="106">
        <f>IFERROR(__xludf.DUMMYFUNCTION("""COMPUTED_VALUE"""),11.0)</f>
        <v>11</v>
      </c>
      <c r="V12" s="106" t="str">
        <f>IFERROR(__xludf.DUMMYFUNCTION("""COMPUTED_VALUE"""),"Chăm sóc sức khỏe mẹ")</f>
        <v>Chăm sóc sức khỏe mẹ</v>
      </c>
      <c r="W12" s="106">
        <f>IFERROR(__xludf.DUMMYFUNCTION("""COMPUTED_VALUE"""),11.0)</f>
        <v>11</v>
      </c>
      <c r="X12" s="62"/>
      <c r="Y12" s="106">
        <f>IFERROR(__xludf.DUMMYFUNCTION("""COMPUTED_VALUE"""),16.0)</f>
        <v>16</v>
      </c>
      <c r="Z12" s="106" t="str">
        <f>IFERROR(__xludf.DUMMYFUNCTION("""COMPUTED_VALUE"""),"Thanh toán - Phương thức thanh toán")</f>
        <v>Thanh toán - Phương thức thanh toán</v>
      </c>
      <c r="AA12" s="106" t="str">
        <f>IFERROR(__xludf.DUMMYFUNCTION("""COMPUTED_VALUE"""),"Thanh toán nhận hàng trả tiền (COD)")</f>
        <v>Thanh toán nhận hàng trả tiền (COD)</v>
      </c>
      <c r="AB12" s="106"/>
    </row>
    <row r="13">
      <c r="A13" s="62"/>
      <c r="B13" s="62" t="str">
        <f>IFERROR(__xludf.DUMMYFUNCTION("""COMPUTED_VALUE"""),"Khiếu nại")</f>
        <v>Khiếu nại</v>
      </c>
      <c r="C13" s="62">
        <f>IFERROR(__xludf.DUMMYFUNCTION("""COMPUTED_VALUE"""),1.0)</f>
        <v>1</v>
      </c>
      <c r="D13" s="62" t="str">
        <f>IFERROR(__xludf.DUMMYFUNCTION("""COMPUTED_VALUE"""),"Shop")</f>
        <v>Shop</v>
      </c>
      <c r="E13" s="62">
        <f>IFERROR(__xludf.DUMMYFUNCTION("""COMPUTED_VALUE"""),69.0)</f>
        <v>69</v>
      </c>
      <c r="F13" s="62" t="str">
        <f>IFERROR(__xludf.DUMMYFUNCTION("""COMPUTED_VALUE"""),"Giao sai hàng")</f>
        <v>Giao sai hàng</v>
      </c>
      <c r="G13" s="62">
        <f>IFERROR(__xludf.DUMMYFUNCTION("""COMPUTED_VALUE"""),36.0)</f>
        <v>36</v>
      </c>
      <c r="H13" s="62" t="str">
        <f>IFERROR(__xludf.DUMMYFUNCTION("""COMPUTED_VALUE"""),"Sai sản phẩm")</f>
        <v>Sai sản phẩm</v>
      </c>
      <c r="I13" s="62">
        <f>IFERROR(__xludf.DUMMYFUNCTION("""COMPUTED_VALUE"""),76.0)</f>
        <v>76</v>
      </c>
      <c r="J13" s="62" t="str">
        <f>IFERROR(__xludf.DUMMYFUNCTION("""COMPUTED_VALUE"""),"Khiếu nại - Shop - Giao sai hàng - Sai sản phẩm")</f>
        <v>Khiếu nại - Shop - Giao sai hàng - Sai sản phẩm</v>
      </c>
      <c r="K13" s="102" t="str">
        <f>IFERROR(__xludf.DUMMYFUNCTION("""COMPUTED_VALUE"""),"Khiếu nại giao sai sản phẩm")</f>
        <v>Khiếu nại giao sai sản phẩm</v>
      </c>
      <c r="L13" s="62" t="str">
        <f>IFERROR(__xludf.DUMMYFUNCTION("""COMPUTED_VALUE"""),"Khieu_nai")</f>
        <v>Khieu_nai</v>
      </c>
      <c r="M13" s="62">
        <f>IFERROR(__xludf.DUMMYFUNCTION("""COMPUTED_VALUE"""),1.0)</f>
        <v>1</v>
      </c>
      <c r="N13" s="62"/>
      <c r="O13" s="62"/>
      <c r="P13" s="106" t="str">
        <f>IFERROR(__xludf.DUMMYFUNCTION("""COMPUTED_VALUE"""),"Hỏi thông tin shop")</f>
        <v>Hỏi thông tin shop</v>
      </c>
      <c r="Q13" s="106">
        <f>IFERROR(__xludf.DUMMYFUNCTION("""COMPUTED_VALUE"""),12.0)</f>
        <v>12</v>
      </c>
      <c r="R13" s="106" t="str">
        <f>IFERROR(__xludf.DUMMYFUNCTION("""COMPUTED_VALUE"""),"Chính sách bảo hành")</f>
        <v>Chính sách bảo hành</v>
      </c>
      <c r="S13" s="106">
        <f>IFERROR(__xludf.DUMMYFUNCTION("""COMPUTED_VALUE"""),12.0)</f>
        <v>12</v>
      </c>
      <c r="T13" s="106" t="str">
        <f>IFERROR(__xludf.DUMMYFUNCTION("""COMPUTED_VALUE"""),"Chính sách xem hàng")</f>
        <v>Chính sách xem hàng</v>
      </c>
      <c r="U13" s="106">
        <f>IFERROR(__xludf.DUMMYFUNCTION("""COMPUTED_VALUE"""),12.0)</f>
        <v>12</v>
      </c>
      <c r="V13" s="106" t="str">
        <f>IFERROR(__xludf.DUMMYFUNCTION("""COMPUTED_VALUE"""),"Chăm sóc thú cưng")</f>
        <v>Chăm sóc thú cưng</v>
      </c>
      <c r="W13" s="106">
        <f>IFERROR(__xludf.DUMMYFUNCTION("""COMPUTED_VALUE"""),12.0)</f>
        <v>12</v>
      </c>
      <c r="X13" s="62"/>
      <c r="Y13" s="106">
        <f>IFERROR(__xludf.DUMMYFUNCTION("""COMPUTED_VALUE"""),17.0)</f>
        <v>17</v>
      </c>
      <c r="Z13" s="106" t="str">
        <f>IFERROR(__xludf.DUMMYFUNCTION("""COMPUTED_VALUE"""),"Thanh toán - Tổng hóa đơn")</f>
        <v>Thanh toán - Tổng hóa đơn</v>
      </c>
      <c r="AA13" s="106" t="str">
        <f>IFERROR(__xludf.DUMMYFUNCTION("""COMPUTED_VALUE"""),"Tổng hóa đơn")</f>
        <v>Tổng hóa đơn</v>
      </c>
      <c r="AB13" s="106"/>
    </row>
    <row r="14">
      <c r="A14" s="62"/>
      <c r="B14" s="62" t="str">
        <f>IFERROR(__xludf.DUMMYFUNCTION("""COMPUTED_VALUE"""),"Khiếu nại")</f>
        <v>Khiếu nại</v>
      </c>
      <c r="C14" s="62">
        <f>IFERROR(__xludf.DUMMYFUNCTION("""COMPUTED_VALUE"""),1.0)</f>
        <v>1</v>
      </c>
      <c r="D14" s="62" t="str">
        <f>IFERROR(__xludf.DUMMYFUNCTION("""COMPUTED_VALUE"""),"Shop")</f>
        <v>Shop</v>
      </c>
      <c r="E14" s="62">
        <f>IFERROR(__xludf.DUMMYFUNCTION("""COMPUTED_VALUE"""),69.0)</f>
        <v>69</v>
      </c>
      <c r="F14" s="62" t="str">
        <f>IFERROR(__xludf.DUMMYFUNCTION("""COMPUTED_VALUE"""),"Giao sai hàng")</f>
        <v>Giao sai hàng</v>
      </c>
      <c r="G14" s="62">
        <f>IFERROR(__xludf.DUMMYFUNCTION("""COMPUTED_VALUE"""),36.0)</f>
        <v>36</v>
      </c>
      <c r="H14" s="62" t="str">
        <f>IFERROR(__xludf.DUMMYFUNCTION("""COMPUTED_VALUE"""),"Sai số lượng")</f>
        <v>Sai số lượng</v>
      </c>
      <c r="I14" s="62">
        <f>IFERROR(__xludf.DUMMYFUNCTION("""COMPUTED_VALUE"""),77.0)</f>
        <v>77</v>
      </c>
      <c r="J14" s="62" t="str">
        <f>IFERROR(__xludf.DUMMYFUNCTION("""COMPUTED_VALUE"""),"Khiếu nại - Shop - Giao sai hàng - Sai số lượng")</f>
        <v>Khiếu nại - Shop - Giao sai hàng - Sai số lượng</v>
      </c>
      <c r="K14" s="102" t="str">
        <f>IFERROR(__xludf.DUMMYFUNCTION("""COMPUTED_VALUE"""),"Khiếu nại giao sai số lượng")</f>
        <v>Khiếu nại giao sai số lượng</v>
      </c>
      <c r="L14" s="62" t="str">
        <f>IFERROR(__xludf.DUMMYFUNCTION("""COMPUTED_VALUE"""),"Khieu_nai")</f>
        <v>Khieu_nai</v>
      </c>
      <c r="M14" s="62">
        <f>IFERROR(__xludf.DUMMYFUNCTION("""COMPUTED_VALUE"""),1.0)</f>
        <v>1</v>
      </c>
      <c r="N14" s="62"/>
      <c r="O14" s="62"/>
      <c r="P14" s="106" t="str">
        <f>IFERROR(__xludf.DUMMYFUNCTION("""COMPUTED_VALUE"""),"Chính sách bán hàng")</f>
        <v>Chính sách bán hàng</v>
      </c>
      <c r="Q14" s="106">
        <f>IFERROR(__xludf.DUMMYFUNCTION("""COMPUTED_VALUE"""),13.0)</f>
        <v>13</v>
      </c>
      <c r="R14" s="106" t="str">
        <f>IFERROR(__xludf.DUMMYFUNCTION("""COMPUTED_VALUE"""),"Chính sách bảo mật")</f>
        <v>Chính sách bảo mật</v>
      </c>
      <c r="S14" s="106">
        <f>IFERROR(__xludf.DUMMYFUNCTION("""COMPUTED_VALUE"""),13.0)</f>
        <v>13</v>
      </c>
      <c r="T14" s="106" t="str">
        <f>IFERROR(__xludf.DUMMYFUNCTION("""COMPUTED_VALUE"""),"Chốt thiếu hàng")</f>
        <v>Chốt thiếu hàng</v>
      </c>
      <c r="U14" s="106">
        <f>IFERROR(__xludf.DUMMYFUNCTION("""COMPUTED_VALUE"""),13.0)</f>
        <v>13</v>
      </c>
      <c r="V14" s="106" t="str">
        <f>IFERROR(__xludf.DUMMYFUNCTION("""COMPUTED_VALUE"""),"Chăm sóc tóc")</f>
        <v>Chăm sóc tóc</v>
      </c>
      <c r="W14" s="106">
        <f>IFERROR(__xludf.DUMMYFUNCTION("""COMPUTED_VALUE"""),13.0)</f>
        <v>13</v>
      </c>
      <c r="X14" s="62"/>
      <c r="Y14" s="106">
        <f>IFERROR(__xludf.DUMMYFUNCTION("""COMPUTED_VALUE"""),18.0)</f>
        <v>18</v>
      </c>
      <c r="Z14" s="106" t="str">
        <f>IFERROR(__xludf.DUMMYFUNCTION("""COMPUTED_VALUE"""),"Thanh toán - Tiền cọc")</f>
        <v>Thanh toán - Tiền cọc</v>
      </c>
      <c r="AA14" s="106" t="str">
        <f>IFERROR(__xludf.DUMMYFUNCTION("""COMPUTED_VALUE"""),"Thanh toán tiền cọc")</f>
        <v>Thanh toán tiền cọc</v>
      </c>
      <c r="AB14" s="106"/>
    </row>
    <row r="15">
      <c r="A15" s="62"/>
      <c r="B15" s="62" t="str">
        <f>IFERROR(__xludf.DUMMYFUNCTION("""COMPUTED_VALUE"""),"Khiếu nại")</f>
        <v>Khiếu nại</v>
      </c>
      <c r="C15" s="62">
        <f>IFERROR(__xludf.DUMMYFUNCTION("""COMPUTED_VALUE"""),1.0)</f>
        <v>1</v>
      </c>
      <c r="D15" s="62" t="str">
        <f>IFERROR(__xludf.DUMMYFUNCTION("""COMPUTED_VALUE"""),"Shop")</f>
        <v>Shop</v>
      </c>
      <c r="E15" s="62">
        <f>IFERROR(__xludf.DUMMYFUNCTION("""COMPUTED_VALUE"""),69.0)</f>
        <v>69</v>
      </c>
      <c r="F15" s="62" t="str">
        <f>IFERROR(__xludf.DUMMYFUNCTION("""COMPUTED_VALUE"""),"Giao sai hàng")</f>
        <v>Giao sai hàng</v>
      </c>
      <c r="G15" s="62">
        <f>IFERROR(__xludf.DUMMYFUNCTION("""COMPUTED_VALUE"""),36.0)</f>
        <v>36</v>
      </c>
      <c r="H15" s="62" t="str">
        <f>IFERROR(__xludf.DUMMYFUNCTION("""COMPUTED_VALUE"""),"Sai kích cỡ")</f>
        <v>Sai kích cỡ</v>
      </c>
      <c r="I15" s="62">
        <f>IFERROR(__xludf.DUMMYFUNCTION("""COMPUTED_VALUE"""),73.0)</f>
        <v>73</v>
      </c>
      <c r="J15" s="62" t="str">
        <f>IFERROR(__xludf.DUMMYFUNCTION("""COMPUTED_VALUE"""),"Khiếu nại - Shop - Giao sai hàng - Sai kích cỡ")</f>
        <v>Khiếu nại - Shop - Giao sai hàng - Sai kích cỡ</v>
      </c>
      <c r="K15" s="102" t="str">
        <f>IFERROR(__xludf.DUMMYFUNCTION("""COMPUTED_VALUE"""),"Khiếu nại giao sai kích cỡ")</f>
        <v>Khiếu nại giao sai kích cỡ</v>
      </c>
      <c r="L15" s="62" t="str">
        <f>IFERROR(__xludf.DUMMYFUNCTION("""COMPUTED_VALUE"""),"Khieu_nai")</f>
        <v>Khieu_nai</v>
      </c>
      <c r="M15" s="62">
        <f>IFERROR(__xludf.DUMMYFUNCTION("""COMPUTED_VALUE"""),1.0)</f>
        <v>1</v>
      </c>
      <c r="N15" s="62"/>
      <c r="O15" s="62"/>
      <c r="P15" s="106" t="str">
        <f>IFERROR(__xludf.DUMMYFUNCTION("""COMPUTED_VALUE"""),"Thay đổi thông tin đơn hàng")</f>
        <v>Thay đổi thông tin đơn hàng</v>
      </c>
      <c r="Q15" s="106">
        <f>IFERROR(__xludf.DUMMYFUNCTION("""COMPUTED_VALUE"""),14.0)</f>
        <v>14</v>
      </c>
      <c r="R15" s="106" t="str">
        <f>IFERROR(__xludf.DUMMYFUNCTION("""COMPUTED_VALUE"""),"Chính sách đổi trả")</f>
        <v>Chính sách đổi trả</v>
      </c>
      <c r="S15" s="106">
        <f>IFERROR(__xludf.DUMMYFUNCTION("""COMPUTED_VALUE"""),14.0)</f>
        <v>14</v>
      </c>
      <c r="T15" s="106" t="str">
        <f>IFERROR(__xludf.DUMMYFUNCTION("""COMPUTED_VALUE"""),"Chung")</f>
        <v>Chung</v>
      </c>
      <c r="U15" s="106">
        <f>IFERROR(__xludf.DUMMYFUNCTION("""COMPUTED_VALUE"""),14.0)</f>
        <v>14</v>
      </c>
      <c r="V15" s="106" t="str">
        <f>IFERROR(__xludf.DUMMYFUNCTION("""COMPUTED_VALUE"""),"Chăn, Ga, Gối &amp; Nệm")</f>
        <v>Chăn, Ga, Gối &amp; Nệm</v>
      </c>
      <c r="W15" s="106">
        <f>IFERROR(__xludf.DUMMYFUNCTION("""COMPUTED_VALUE"""),14.0)</f>
        <v>14</v>
      </c>
      <c r="X15" s="62"/>
      <c r="Y15" s="106">
        <f>IFERROR(__xludf.DUMMYFUNCTION("""COMPUTED_VALUE"""),19.0)</f>
        <v>19</v>
      </c>
      <c r="Z15" s="106" t="str">
        <f>IFERROR(__xludf.DUMMYFUNCTION("""COMPUTED_VALUE"""),"Thanh toán - Xuất hoá đơn VAT")</f>
        <v>Thanh toán - Xuất hoá đơn VAT</v>
      </c>
      <c r="AA15" s="106" t="str">
        <f>IFERROR(__xludf.DUMMYFUNCTION("""COMPUTED_VALUE"""),"Yêu cầu xuất hoá đơn VAT")</f>
        <v>Yêu cầu xuất hoá đơn VAT</v>
      </c>
      <c r="AB15" s="106"/>
    </row>
    <row r="16">
      <c r="A16" s="62"/>
      <c r="B16" s="62" t="str">
        <f>IFERROR(__xludf.DUMMYFUNCTION("""COMPUTED_VALUE"""),"Khiếu nại")</f>
        <v>Khiếu nại</v>
      </c>
      <c r="C16" s="62">
        <f>IFERROR(__xludf.DUMMYFUNCTION("""COMPUTED_VALUE"""),1.0)</f>
        <v>1</v>
      </c>
      <c r="D16" s="62" t="str">
        <f>IFERROR(__xludf.DUMMYFUNCTION("""COMPUTED_VALUE"""),"Shop")</f>
        <v>Shop</v>
      </c>
      <c r="E16" s="62">
        <f>IFERROR(__xludf.DUMMYFUNCTION("""COMPUTED_VALUE"""),69.0)</f>
        <v>69</v>
      </c>
      <c r="F16" s="62" t="str">
        <f>IFERROR(__xludf.DUMMYFUNCTION("""COMPUTED_VALUE"""),"Giao sai hàng")</f>
        <v>Giao sai hàng</v>
      </c>
      <c r="G16" s="62">
        <f>IFERROR(__xludf.DUMMYFUNCTION("""COMPUTED_VALUE"""),36.0)</f>
        <v>36</v>
      </c>
      <c r="H16" s="62" t="str">
        <f>IFERROR(__xludf.DUMMYFUNCTION("""COMPUTED_VALUE"""),"Sai màu sắc")</f>
        <v>Sai màu sắc</v>
      </c>
      <c r="I16" s="62">
        <f>IFERROR(__xludf.DUMMYFUNCTION("""COMPUTED_VALUE"""),75.0)</f>
        <v>75</v>
      </c>
      <c r="J16" s="62" t="str">
        <f>IFERROR(__xludf.DUMMYFUNCTION("""COMPUTED_VALUE"""),"Khiếu nại - Shop - Giao sai hàng - Sai màu sắc")</f>
        <v>Khiếu nại - Shop - Giao sai hàng - Sai màu sắc</v>
      </c>
      <c r="K16" s="102" t="str">
        <f>IFERROR(__xludf.DUMMYFUNCTION("""COMPUTED_VALUE"""),"Khiếu nại giao sai màu")</f>
        <v>Khiếu nại giao sai màu</v>
      </c>
      <c r="L16" s="62" t="str">
        <f>IFERROR(__xludf.DUMMYFUNCTION("""COMPUTED_VALUE"""),"Khieu_nai")</f>
        <v>Khieu_nai</v>
      </c>
      <c r="M16" s="62">
        <f>IFERROR(__xludf.DUMMYFUNCTION("""COMPUTED_VALUE"""),1.0)</f>
        <v>1</v>
      </c>
      <c r="N16" s="62"/>
      <c r="O16" s="62"/>
      <c r="P16" s="106" t="str">
        <f>IFERROR(__xludf.DUMMYFUNCTION("""COMPUTED_VALUE"""),"Khác")</f>
        <v>Khác</v>
      </c>
      <c r="Q16" s="106">
        <f>IFERROR(__xludf.DUMMYFUNCTION("""COMPUTED_VALUE"""),15.0)</f>
        <v>15</v>
      </c>
      <c r="R16" s="106" t="str">
        <f>IFERROR(__xludf.DUMMYFUNCTION("""COMPUTED_VALUE"""),"Chính sách hoàn tiền")</f>
        <v>Chính sách hoàn tiền</v>
      </c>
      <c r="S16" s="106">
        <f>IFERROR(__xludf.DUMMYFUNCTION("""COMPUTED_VALUE"""),15.0)</f>
        <v>15</v>
      </c>
      <c r="T16" s="106" t="str">
        <f>IFERROR(__xludf.DUMMYFUNCTION("""COMPUTED_VALUE"""),"Chuyển khoản")</f>
        <v>Chuyển khoản</v>
      </c>
      <c r="U16" s="106">
        <f>IFERROR(__xludf.DUMMYFUNCTION("""COMPUTED_VALUE"""),15.0)</f>
        <v>15</v>
      </c>
      <c r="V16" s="106" t="str">
        <f>IFERROR(__xludf.DUMMYFUNCTION("""COMPUTED_VALUE"""),"Chất liệu")</f>
        <v>Chất liệu</v>
      </c>
      <c r="W16" s="106">
        <f>IFERROR(__xludf.DUMMYFUNCTION("""COMPUTED_VALUE"""),15.0)</f>
        <v>15</v>
      </c>
      <c r="X16" s="62"/>
      <c r="Y16" s="106">
        <f>IFERROR(__xludf.DUMMYFUNCTION("""COMPUTED_VALUE"""),22.0)</f>
        <v>22</v>
      </c>
      <c r="Z16" s="106" t="str">
        <f>IFERROR(__xludf.DUMMYFUNCTION("""COMPUTED_VALUE"""),"Khiếu nại - Khiếu nại sản phẩm")</f>
        <v>Khiếu nại - Khiếu nại sản phẩm</v>
      </c>
      <c r="AA16" s="106" t="str">
        <f>IFERROR(__xludf.DUMMYFUNCTION("""COMPUTED_VALUE"""),"Khiếu nại chất lượng sản phẩm")</f>
        <v>Khiếu nại chất lượng sản phẩm</v>
      </c>
      <c r="AB16" s="106"/>
    </row>
    <row r="17">
      <c r="A17" s="62"/>
      <c r="B17" s="62" t="str">
        <f>IFERROR(__xludf.DUMMYFUNCTION("""COMPUTED_VALUE"""),"Khiếu nại")</f>
        <v>Khiếu nại</v>
      </c>
      <c r="C17" s="62">
        <f>IFERROR(__xludf.DUMMYFUNCTION("""COMPUTED_VALUE"""),1.0)</f>
        <v>1</v>
      </c>
      <c r="D17" s="62" t="str">
        <f>IFERROR(__xludf.DUMMYFUNCTION("""COMPUTED_VALUE"""),"Shop")</f>
        <v>Shop</v>
      </c>
      <c r="E17" s="62">
        <f>IFERROR(__xludf.DUMMYFUNCTION("""COMPUTED_VALUE"""),69.0)</f>
        <v>69</v>
      </c>
      <c r="F17" s="62" t="str">
        <f>IFERROR(__xludf.DUMMYFUNCTION("""COMPUTED_VALUE"""),"Giao sai địa chỉ")</f>
        <v>Giao sai địa chỉ</v>
      </c>
      <c r="G17" s="62">
        <f>IFERROR(__xludf.DUMMYFUNCTION("""COMPUTED_VALUE"""),35.0)</f>
        <v>35</v>
      </c>
      <c r="H17" s="62"/>
      <c r="I17" s="62"/>
      <c r="J17" s="62" t="str">
        <f>IFERROR(__xludf.DUMMYFUNCTION("""COMPUTED_VALUE"""),"Khiếu nại - Shop - Giao sai địa chỉ")</f>
        <v>Khiếu nại - Shop - Giao sai địa chỉ</v>
      </c>
      <c r="K17" s="102" t="str">
        <f>IFERROR(__xludf.DUMMYFUNCTION("""COMPUTED_VALUE"""),"Khiếu nại giao sai địa chỉ")</f>
        <v>Khiếu nại giao sai địa chỉ</v>
      </c>
      <c r="L17" s="62" t="str">
        <f>IFERROR(__xludf.DUMMYFUNCTION("""COMPUTED_VALUE"""),"Khieu_nai")</f>
        <v>Khieu_nai</v>
      </c>
      <c r="M17" s="62">
        <f>IFERROR(__xludf.DUMMYFUNCTION("""COMPUTED_VALUE"""),1.0)</f>
        <v>1</v>
      </c>
      <c r="N17" s="62"/>
      <c r="O17" s="62"/>
      <c r="P17" s="106" t="str">
        <f>IFERROR(__xludf.DUMMYFUNCTION("""COMPUTED_VALUE"""),"Hỏi vận chuyển")</f>
        <v>Hỏi vận chuyển</v>
      </c>
      <c r="Q17" s="106">
        <f>IFERROR(__xludf.DUMMYFUNCTION("""COMPUTED_VALUE"""),16.0)</f>
        <v>16</v>
      </c>
      <c r="R17" s="106" t="str">
        <f>IFERROR(__xludf.DUMMYFUNCTION("""COMPUTED_VALUE"""),"Chính sách kiểm tra hàng")</f>
        <v>Chính sách kiểm tra hàng</v>
      </c>
      <c r="S17" s="106">
        <f>IFERROR(__xludf.DUMMYFUNCTION("""COMPUTED_VALUE"""),16.0)</f>
        <v>16</v>
      </c>
      <c r="T17" s="106" t="str">
        <f>IFERROR(__xludf.DUMMYFUNCTION("""COMPUTED_VALUE"""),"Công nghệ")</f>
        <v>Công nghệ</v>
      </c>
      <c r="U17" s="106">
        <f>IFERROR(__xludf.DUMMYFUNCTION("""COMPUTED_VALUE"""),16.0)</f>
        <v>16</v>
      </c>
      <c r="V17" s="106" t="str">
        <f>IFERROR(__xludf.DUMMYFUNCTION("""COMPUTED_VALUE"""),"Chất lượng")</f>
        <v>Chất lượng</v>
      </c>
      <c r="W17" s="106">
        <f>IFERROR(__xludf.DUMMYFUNCTION("""COMPUTED_VALUE"""),16.0)</f>
        <v>16</v>
      </c>
      <c r="X17" s="62"/>
      <c r="Y17" s="106">
        <f>IFERROR(__xludf.DUMMYFUNCTION("""COMPUTED_VALUE"""),23.0)</f>
        <v>23</v>
      </c>
      <c r="Z17" s="106" t="str">
        <f>IFERROR(__xludf.DUMMYFUNCTION("""COMPUTED_VALUE"""),"Khiếu nại - Khiếu nại giao hàng")</f>
        <v>Khiếu nại - Khiếu nại giao hàng</v>
      </c>
      <c r="AA17" s="106" t="str">
        <f>IFERROR(__xludf.DUMMYFUNCTION("""COMPUTED_VALUE"""),"Khiếu nại tốc độ giao hàng")</f>
        <v>Khiếu nại tốc độ giao hàng</v>
      </c>
      <c r="AB17" s="106"/>
    </row>
    <row r="18">
      <c r="A18" s="62"/>
      <c r="B18" s="62" t="str">
        <f>IFERROR(__xludf.DUMMYFUNCTION("""COMPUTED_VALUE"""),"Khiếu nại")</f>
        <v>Khiếu nại</v>
      </c>
      <c r="C18" s="62">
        <f>IFERROR(__xludf.DUMMYFUNCTION("""COMPUTED_VALUE"""),1.0)</f>
        <v>1</v>
      </c>
      <c r="D18" s="62" t="str">
        <f>IFERROR(__xludf.DUMMYFUNCTION("""COMPUTED_VALUE"""),"Shop")</f>
        <v>Shop</v>
      </c>
      <c r="E18" s="62">
        <f>IFERROR(__xludf.DUMMYFUNCTION("""COMPUTED_VALUE"""),69.0)</f>
        <v>69</v>
      </c>
      <c r="F18" s="62" t="str">
        <f>IFERROR(__xludf.DUMMYFUNCTION("""COMPUTED_VALUE"""),"Sản phẩm")</f>
        <v>Sản phẩm</v>
      </c>
      <c r="G18" s="62">
        <f>IFERROR(__xludf.DUMMYFUNCTION("""COMPUTED_VALUE"""),62.0)</f>
        <v>62</v>
      </c>
      <c r="H18" s="62" t="str">
        <f>IFERROR(__xludf.DUMMYFUNCTION("""COMPUTED_VALUE"""),"Màu sắc")</f>
        <v>Màu sắc</v>
      </c>
      <c r="I18" s="62">
        <f>IFERROR(__xludf.DUMMYFUNCTION("""COMPUTED_VALUE"""),42.0)</f>
        <v>42</v>
      </c>
      <c r="J18" s="62" t="str">
        <f>IFERROR(__xludf.DUMMYFUNCTION("""COMPUTED_VALUE"""),"Khiếu nại - Shop - Sản phẩm - Màu sắc")</f>
        <v>Khiếu nại - Shop - Sản phẩm - Màu sắc</v>
      </c>
      <c r="K18" s="102" t="str">
        <f>IFERROR(__xludf.DUMMYFUNCTION("""COMPUTED_VALUE"""),"Khiếu nại màu sắc sản phẩm")</f>
        <v>Khiếu nại màu sắc sản phẩm</v>
      </c>
      <c r="L18" s="62" t="str">
        <f>IFERROR(__xludf.DUMMYFUNCTION("""COMPUTED_VALUE"""),"Khieu_nai")</f>
        <v>Khieu_nai</v>
      </c>
      <c r="M18" s="62">
        <f>IFERROR(__xludf.DUMMYFUNCTION("""COMPUTED_VALUE"""),1.0)</f>
        <v>1</v>
      </c>
      <c r="N18" s="62"/>
      <c r="O18" s="62"/>
      <c r="P18" s="106"/>
      <c r="Q18" s="106"/>
      <c r="R18" s="106" t="str">
        <f>IFERROR(__xludf.DUMMYFUNCTION("""COMPUTED_VALUE"""),"Chốt đơn")</f>
        <v>Chốt đơn</v>
      </c>
      <c r="S18" s="106">
        <f>IFERROR(__xludf.DUMMYFUNCTION("""COMPUTED_VALUE"""),17.0)</f>
        <v>17</v>
      </c>
      <c r="T18" s="106" t="str">
        <f>IFERROR(__xludf.DUMMYFUNCTION("""COMPUTED_VALUE"""),"Công ty, cơ quan")</f>
        <v>Công ty, cơ quan</v>
      </c>
      <c r="U18" s="106">
        <f>IFERROR(__xludf.DUMMYFUNCTION("""COMPUTED_VALUE"""),17.0)</f>
        <v>17</v>
      </c>
      <c r="V18" s="106" t="str">
        <f>IFERROR(__xludf.DUMMYFUNCTION("""COMPUTED_VALUE"""),"Chính sách đổi trả")</f>
        <v>Chính sách đổi trả</v>
      </c>
      <c r="W18" s="106">
        <f>IFERROR(__xludf.DUMMYFUNCTION("""COMPUTED_VALUE"""),17.0)</f>
        <v>17</v>
      </c>
      <c r="X18" s="62"/>
      <c r="Y18" s="106">
        <f>IFERROR(__xludf.DUMMYFUNCTION("""COMPUTED_VALUE"""),24.0)</f>
        <v>24</v>
      </c>
      <c r="Z18" s="106" t="str">
        <f>IFERROR(__xludf.DUMMYFUNCTION("""COMPUTED_VALUE"""),"Khiếu nại - Khiếu nại thái độ")</f>
        <v>Khiếu nại - Khiếu nại thái độ</v>
      </c>
      <c r="AA18" s="106" t="str">
        <f>IFERROR(__xludf.DUMMYFUNCTION("""COMPUTED_VALUE"""),"Khiếu nại thái độ")</f>
        <v>Khiếu nại thái độ</v>
      </c>
      <c r="AB18" s="106"/>
    </row>
    <row r="19">
      <c r="A19" s="62">
        <f>IFERROR(__xludf.DUMMYFUNCTION("""COMPUTED_VALUE"""),22.0)</f>
        <v>22</v>
      </c>
      <c r="B19" s="62" t="str">
        <f>IFERROR(__xludf.DUMMYFUNCTION("""COMPUTED_VALUE"""),"Khiếu nại")</f>
        <v>Khiếu nại</v>
      </c>
      <c r="C19" s="62">
        <f>IFERROR(__xludf.DUMMYFUNCTION("""COMPUTED_VALUE"""),1.0)</f>
        <v>1</v>
      </c>
      <c r="D19" s="62" t="str">
        <f>IFERROR(__xludf.DUMMYFUNCTION("""COMPUTED_VALUE"""),"Shop")</f>
        <v>Shop</v>
      </c>
      <c r="E19" s="62">
        <f>IFERROR(__xludf.DUMMYFUNCTION("""COMPUTED_VALUE"""),69.0)</f>
        <v>69</v>
      </c>
      <c r="F19" s="62" t="str">
        <f>IFERROR(__xludf.DUMMYFUNCTION("""COMPUTED_VALUE"""),"Sản phẩm")</f>
        <v>Sản phẩm</v>
      </c>
      <c r="G19" s="62">
        <f>IFERROR(__xludf.DUMMYFUNCTION("""COMPUTED_VALUE"""),62.0)</f>
        <v>62</v>
      </c>
      <c r="H19" s="62" t="str">
        <f>IFERROR(__xludf.DUMMYFUNCTION("""COMPUTED_VALUE"""),"Chất lượng")</f>
        <v>Chất lượng</v>
      </c>
      <c r="I19" s="62">
        <f>IFERROR(__xludf.DUMMYFUNCTION("""COMPUTED_VALUE"""),16.0)</f>
        <v>16</v>
      </c>
      <c r="J19" s="62" t="str">
        <f>IFERROR(__xludf.DUMMYFUNCTION("""COMPUTED_VALUE"""),"Khiếu nại - Shop - Sản phẩm - Chất lượng")</f>
        <v>Khiếu nại - Shop - Sản phẩm - Chất lượng</v>
      </c>
      <c r="K19" s="102" t="str">
        <f>IFERROR(__xludf.DUMMYFUNCTION("""COMPUTED_VALUE"""),"Khiếu nại chất lượng sản phẩm")</f>
        <v>Khiếu nại chất lượng sản phẩm</v>
      </c>
      <c r="L19" s="62" t="str">
        <f>IFERROR(__xludf.DUMMYFUNCTION("""COMPUTED_VALUE"""),"Khieu_nai")</f>
        <v>Khieu_nai</v>
      </c>
      <c r="M19" s="62">
        <f>IFERROR(__xludf.DUMMYFUNCTION("""COMPUTED_VALUE"""),1.0)</f>
        <v>1</v>
      </c>
      <c r="N19" s="62"/>
      <c r="O19" s="62"/>
      <c r="P19" s="106"/>
      <c r="Q19" s="106"/>
      <c r="R19" s="106" t="str">
        <f>IFERROR(__xludf.DUMMYFUNCTION("""COMPUTED_VALUE"""),"Chốt không mua")</f>
        <v>Chốt không mua</v>
      </c>
      <c r="S19" s="106">
        <f>IFERROR(__xludf.DUMMYFUNCTION("""COMPUTED_VALUE"""),18.0)</f>
        <v>18</v>
      </c>
      <c r="T19" s="106" t="str">
        <f>IFERROR(__xludf.DUMMYFUNCTION("""COMPUTED_VALUE"""),"Cửa hàng")</f>
        <v>Cửa hàng</v>
      </c>
      <c r="U19" s="106">
        <f>IFERROR(__xludf.DUMMYFUNCTION("""COMPUTED_VALUE"""),18.0)</f>
        <v>18</v>
      </c>
      <c r="V19" s="106" t="str">
        <f>IFERROR(__xludf.DUMMYFUNCTION("""COMPUTED_VALUE"""),"Du lịch &amp; Hành lý")</f>
        <v>Du lịch &amp; Hành lý</v>
      </c>
      <c r="W19" s="106">
        <f>IFERROR(__xludf.DUMMYFUNCTION("""COMPUTED_VALUE"""),18.0)</f>
        <v>18</v>
      </c>
      <c r="X19" s="62"/>
      <c r="Y19" s="106">
        <f>IFERROR(__xludf.DUMMYFUNCTION("""COMPUTED_VALUE"""),27.0)</f>
        <v>27</v>
      </c>
      <c r="Z19" s="106" t="str">
        <f>IFERROR(__xludf.DUMMYFUNCTION("""COMPUTED_VALUE"""),"Thay đổi thông tin sản phẩm - Thay đổi thời gian nhận hàng")</f>
        <v>Thay đổi thông tin sản phẩm - Thay đổi thời gian nhận hàng</v>
      </c>
      <c r="AA19" s="106" t="str">
        <f>IFERROR(__xludf.DUMMYFUNCTION("""COMPUTED_VALUE"""),"Thay đổi thời gian nhận hàng")</f>
        <v>Thay đổi thời gian nhận hàng</v>
      </c>
      <c r="AB19" s="106"/>
    </row>
    <row r="20">
      <c r="A20" s="62"/>
      <c r="B20" s="62" t="str">
        <f>IFERROR(__xludf.DUMMYFUNCTION("""COMPUTED_VALUE"""),"Khiếu nại")</f>
        <v>Khiếu nại</v>
      </c>
      <c r="C20" s="62">
        <f>IFERROR(__xludf.DUMMYFUNCTION("""COMPUTED_VALUE"""),1.0)</f>
        <v>1</v>
      </c>
      <c r="D20" s="62" t="str">
        <f>IFERROR(__xludf.DUMMYFUNCTION("""COMPUTED_VALUE"""),"Shop")</f>
        <v>Shop</v>
      </c>
      <c r="E20" s="62">
        <f>IFERROR(__xludf.DUMMYFUNCTION("""COMPUTED_VALUE"""),69.0)</f>
        <v>69</v>
      </c>
      <c r="F20" s="62" t="str">
        <f>IFERROR(__xludf.DUMMYFUNCTION("""COMPUTED_VALUE"""),"Sản phẩm")</f>
        <v>Sản phẩm</v>
      </c>
      <c r="G20" s="62">
        <f>IFERROR(__xludf.DUMMYFUNCTION("""COMPUTED_VALUE"""),62.0)</f>
        <v>62</v>
      </c>
      <c r="H20" s="62" t="str">
        <f>IFERROR(__xludf.DUMMYFUNCTION("""COMPUTED_VALUE"""),"Độ bền")</f>
        <v>Độ bền</v>
      </c>
      <c r="I20" s="62">
        <f>IFERROR(__xludf.DUMMYFUNCTION("""COMPUTED_VALUE"""),26.0)</f>
        <v>26</v>
      </c>
      <c r="J20" s="62" t="str">
        <f>IFERROR(__xludf.DUMMYFUNCTION("""COMPUTED_VALUE"""),"Khiếu nại - Shop - Sản phẩm - Độ bền")</f>
        <v>Khiếu nại - Shop - Sản phẩm - Độ bền</v>
      </c>
      <c r="K20" s="102" t="str">
        <f>IFERROR(__xludf.DUMMYFUNCTION("""COMPUTED_VALUE"""),"Khiếu nại độ bền sản phẩm")</f>
        <v>Khiếu nại độ bền sản phẩm</v>
      </c>
      <c r="L20" s="62" t="str">
        <f>IFERROR(__xludf.DUMMYFUNCTION("""COMPUTED_VALUE"""),"Khieu_nai")</f>
        <v>Khieu_nai</v>
      </c>
      <c r="M20" s="62">
        <f>IFERROR(__xludf.DUMMYFUNCTION("""COMPUTED_VALUE"""),1.0)</f>
        <v>1</v>
      </c>
      <c r="N20" s="62"/>
      <c r="O20" s="62"/>
      <c r="P20" s="106"/>
      <c r="Q20" s="106"/>
      <c r="R20" s="106" t="str">
        <f>IFERROR(__xludf.DUMMYFUNCTION("""COMPUTED_VALUE"""),"Chương trình khuyến mãi")</f>
        <v>Chương trình khuyến mãi</v>
      </c>
      <c r="S20" s="106">
        <f>IFERROR(__xludf.DUMMYFUNCTION("""COMPUTED_VALUE"""),19.0)</f>
        <v>19</v>
      </c>
      <c r="T20" s="106" t="str">
        <f>IFERROR(__xludf.DUMMYFUNCTION("""COMPUTED_VALUE"""),"Dung lượng bộ nhớ")</f>
        <v>Dung lượng bộ nhớ</v>
      </c>
      <c r="U20" s="106">
        <f>IFERROR(__xludf.DUMMYFUNCTION("""COMPUTED_VALUE"""),19.0)</f>
        <v>19</v>
      </c>
      <c r="V20" s="106" t="str">
        <f>IFERROR(__xludf.DUMMYFUNCTION("""COMPUTED_VALUE"""),"Dụng cụ &amp; Thiết bị tiện ích")</f>
        <v>Dụng cụ &amp; Thiết bị tiện ích</v>
      </c>
      <c r="W20" s="106">
        <f>IFERROR(__xludf.DUMMYFUNCTION("""COMPUTED_VALUE"""),19.0)</f>
        <v>19</v>
      </c>
      <c r="X20" s="62"/>
      <c r="Y20" s="106">
        <f>IFERROR(__xludf.DUMMYFUNCTION("""COMPUTED_VALUE"""),28.0)</f>
        <v>28</v>
      </c>
      <c r="Z20" s="106" t="str">
        <f>IFERROR(__xludf.DUMMYFUNCTION("""COMPUTED_VALUE"""),"Chốt đơn - Số điện thoại nhận hàng")</f>
        <v>Chốt đơn - Số điện thoại nhận hàng</v>
      </c>
      <c r="AA20" s="106" t="str">
        <f>IFERROR(__xludf.DUMMYFUNCTION("""COMPUTED_VALUE"""),"Chốt SĐT nhận hàng")</f>
        <v>Chốt SĐT nhận hàng</v>
      </c>
      <c r="AB20" s="106"/>
    </row>
    <row r="21">
      <c r="A21" s="62"/>
      <c r="B21" s="62" t="str">
        <f>IFERROR(__xludf.DUMMYFUNCTION("""COMPUTED_VALUE"""),"Khiếu nại")</f>
        <v>Khiếu nại</v>
      </c>
      <c r="C21" s="62">
        <f>IFERROR(__xludf.DUMMYFUNCTION("""COMPUTED_VALUE"""),1.0)</f>
        <v>1</v>
      </c>
      <c r="D21" s="62" t="str">
        <f>IFERROR(__xludf.DUMMYFUNCTION("""COMPUTED_VALUE"""),"Shop")</f>
        <v>Shop</v>
      </c>
      <c r="E21" s="62">
        <f>IFERROR(__xludf.DUMMYFUNCTION("""COMPUTED_VALUE"""),69.0)</f>
        <v>69</v>
      </c>
      <c r="F21" s="62" t="str">
        <f>IFERROR(__xludf.DUMMYFUNCTION("""COMPUTED_VALUE"""),"Sản phẩm")</f>
        <v>Sản phẩm</v>
      </c>
      <c r="G21" s="62">
        <f>IFERROR(__xludf.DUMMYFUNCTION("""COMPUTED_VALUE"""),62.0)</f>
        <v>62</v>
      </c>
      <c r="H21" s="62" t="str">
        <f>IFERROR(__xludf.DUMMYFUNCTION("""COMPUTED_VALUE"""),"Chất liệu")</f>
        <v>Chất liệu</v>
      </c>
      <c r="I21" s="62">
        <f>IFERROR(__xludf.DUMMYFUNCTION("""COMPUTED_VALUE"""),15.0)</f>
        <v>15</v>
      </c>
      <c r="J21" s="62" t="str">
        <f>IFERROR(__xludf.DUMMYFUNCTION("""COMPUTED_VALUE"""),"Khiếu nại - Shop - Sản phẩm - Chất liệu")</f>
        <v>Khiếu nại - Shop - Sản phẩm - Chất liệu</v>
      </c>
      <c r="K21" s="102" t="str">
        <f>IFERROR(__xludf.DUMMYFUNCTION("""COMPUTED_VALUE"""),"Khiếu nại chất liệu")</f>
        <v>Khiếu nại chất liệu</v>
      </c>
      <c r="L21" s="62" t="str">
        <f>IFERROR(__xludf.DUMMYFUNCTION("""COMPUTED_VALUE"""),"Khieu_nai")</f>
        <v>Khieu_nai</v>
      </c>
      <c r="M21" s="62">
        <f>IFERROR(__xludf.DUMMYFUNCTION("""COMPUTED_VALUE"""),1.0)</f>
        <v>1</v>
      </c>
      <c r="N21" s="62"/>
      <c r="O21" s="62"/>
      <c r="P21" s="106"/>
      <c r="Q21" s="106"/>
      <c r="R21" s="106" t="str">
        <f>IFERROR(__xludf.DUMMYFUNCTION("""COMPUTED_VALUE"""),"Công dụng")</f>
        <v>Công dụng</v>
      </c>
      <c r="S21" s="106">
        <f>IFERROR(__xludf.DUMMYFUNCTION("""COMPUTED_VALUE"""),20.0)</f>
        <v>20</v>
      </c>
      <c r="T21" s="106" t="str">
        <f>IFERROR(__xludf.DUMMYFUNCTION("""COMPUTED_VALUE"""),"Dung lượng pin")</f>
        <v>Dung lượng pin</v>
      </c>
      <c r="U21" s="106">
        <f>IFERROR(__xludf.DUMMYFUNCTION("""COMPUTED_VALUE"""),20.0)</f>
        <v>20</v>
      </c>
      <c r="V21" s="106" t="str">
        <f>IFERROR(__xludf.DUMMYFUNCTION("""COMPUTED_VALUE"""),"Dụng cụ làm đẹp")</f>
        <v>Dụng cụ làm đẹp</v>
      </c>
      <c r="W21" s="106">
        <f>IFERROR(__xludf.DUMMYFUNCTION("""COMPUTED_VALUE"""),20.0)</f>
        <v>20</v>
      </c>
      <c r="X21" s="62"/>
      <c r="Y21" s="106">
        <f>IFERROR(__xludf.DUMMYFUNCTION("""COMPUTED_VALUE"""),29.0)</f>
        <v>29</v>
      </c>
      <c r="Z21" s="106" t="str">
        <f>IFERROR(__xludf.DUMMYFUNCTION("""COMPUTED_VALUE"""),"Chốt đơn - Địa chỉ nhận hàng")</f>
        <v>Chốt đơn - Địa chỉ nhận hàng</v>
      </c>
      <c r="AA21" s="106"/>
      <c r="AB21" s="106"/>
    </row>
    <row r="22">
      <c r="A22" s="62"/>
      <c r="B22" s="62" t="str">
        <f>IFERROR(__xludf.DUMMYFUNCTION("""COMPUTED_VALUE"""),"Khiếu nại")</f>
        <v>Khiếu nại</v>
      </c>
      <c r="C22" s="62">
        <f>IFERROR(__xludf.DUMMYFUNCTION("""COMPUTED_VALUE"""),1.0)</f>
        <v>1</v>
      </c>
      <c r="D22" s="62" t="str">
        <f>IFERROR(__xludf.DUMMYFUNCTION("""COMPUTED_VALUE"""),"Shop")</f>
        <v>Shop</v>
      </c>
      <c r="E22" s="62">
        <f>IFERROR(__xludf.DUMMYFUNCTION("""COMPUTED_VALUE"""),69.0)</f>
        <v>69</v>
      </c>
      <c r="F22" s="62" t="str">
        <f>IFERROR(__xludf.DUMMYFUNCTION("""COMPUTED_VALUE"""),"Khác")</f>
        <v>Khác</v>
      </c>
      <c r="G22" s="62">
        <f>IFERROR(__xludf.DUMMYFUNCTION("""COMPUTED_VALUE"""),42.0)</f>
        <v>42</v>
      </c>
      <c r="H22" s="62"/>
      <c r="I22" s="62"/>
      <c r="J22" s="62" t="str">
        <f>IFERROR(__xludf.DUMMYFUNCTION("""COMPUTED_VALUE"""),"Khiếu nại - Shop - Khác")</f>
        <v>Khiếu nại - Shop - Khác</v>
      </c>
      <c r="K22" s="102" t="str">
        <f>IFERROR(__xludf.DUMMYFUNCTION("""COMPUTED_VALUE"""),"Khiếu nại khác")</f>
        <v>Khiếu nại khác</v>
      </c>
      <c r="L22" s="62" t="str">
        <f>IFERROR(__xludf.DUMMYFUNCTION("""COMPUTED_VALUE"""),"Khieu_nai")</f>
        <v>Khieu_nai</v>
      </c>
      <c r="M22" s="62">
        <f>IFERROR(__xludf.DUMMYFUNCTION("""COMPUTED_VALUE"""),1.0)</f>
        <v>1</v>
      </c>
      <c r="N22" s="62"/>
      <c r="O22" s="62"/>
      <c r="P22" s="106"/>
      <c r="Q22" s="106"/>
      <c r="R22" s="106" t="str">
        <f>IFERROR(__xludf.DUMMYFUNCTION("""COMPUTED_VALUE"""),"Công suất")</f>
        <v>Công suất</v>
      </c>
      <c r="S22" s="106">
        <f>IFERROR(__xludf.DUMMYFUNCTION("""COMPUTED_VALUE"""),21.0)</f>
        <v>21</v>
      </c>
      <c r="T22" s="106" t="str">
        <f>IFERROR(__xludf.DUMMYFUNCTION("""COMPUTED_VALUE"""),"Đặc điểm mùi")</f>
        <v>Đặc điểm mùi</v>
      </c>
      <c r="U22" s="106">
        <f>IFERROR(__xludf.DUMMYFUNCTION("""COMPUTED_VALUE"""),21.0)</f>
        <v>21</v>
      </c>
      <c r="V22" s="106" t="str">
        <f>IFERROR(__xludf.DUMMYFUNCTION("""COMPUTED_VALUE"""),"Dụng cụ pha chế")</f>
        <v>Dụng cụ pha chế</v>
      </c>
      <c r="W22" s="106">
        <f>IFERROR(__xludf.DUMMYFUNCTION("""COMPUTED_VALUE"""),21.0)</f>
        <v>21</v>
      </c>
      <c r="X22" s="62"/>
      <c r="Y22" s="106">
        <f>IFERROR(__xludf.DUMMYFUNCTION("""COMPUTED_VALUE"""),30.0)</f>
        <v>30</v>
      </c>
      <c r="Z22" s="106" t="str">
        <f>IFERROR(__xludf.DUMMYFUNCTION("""COMPUTED_VALUE"""),"Chốt đơn - Chốt đơn")</f>
        <v>Chốt đơn - Chốt đơn</v>
      </c>
      <c r="AA22" s="106" t="str">
        <f>IFERROR(__xludf.DUMMYFUNCTION("""COMPUTED_VALUE"""),"Chốt đơn")</f>
        <v>Chốt đơn</v>
      </c>
      <c r="AB22" s="106"/>
    </row>
    <row r="23">
      <c r="A23" s="62">
        <f>IFERROR(__xludf.DUMMYFUNCTION("""COMPUTED_VALUE"""),108.0)</f>
        <v>108</v>
      </c>
      <c r="B23" s="62" t="str">
        <f>IFERROR(__xludf.DUMMYFUNCTION("""COMPUTED_VALUE"""),"Đánh giá")</f>
        <v>Đánh giá</v>
      </c>
      <c r="C23" s="62">
        <f>IFERROR(__xludf.DUMMYFUNCTION("""COMPUTED_VALUE"""),2.0)</f>
        <v>2</v>
      </c>
      <c r="D23" s="62" t="str">
        <f>IFERROR(__xludf.DUMMYFUNCTION("""COMPUTED_VALUE"""),"Shop")</f>
        <v>Shop</v>
      </c>
      <c r="E23" s="62">
        <f>IFERROR(__xludf.DUMMYFUNCTION("""COMPUTED_VALUE"""),69.0)</f>
        <v>69</v>
      </c>
      <c r="F23" s="62" t="str">
        <f>IFERROR(__xludf.DUMMYFUNCTION("""COMPUTED_VALUE"""),"Sản phẩm tốt")</f>
        <v>Sản phẩm tốt</v>
      </c>
      <c r="G23" s="62">
        <f>IFERROR(__xludf.DUMMYFUNCTION("""COMPUTED_VALUE"""),69.0)</f>
        <v>69</v>
      </c>
      <c r="H23" s="62"/>
      <c r="I23" s="62"/>
      <c r="J23" s="62" t="str">
        <f>IFERROR(__xludf.DUMMYFUNCTION("""COMPUTED_VALUE"""),"Đánh giá - Shop - Sản phẩm tốt")</f>
        <v>Đánh giá - Shop - Sản phẩm tốt</v>
      </c>
      <c r="K23" s="102" t="str">
        <f>IFERROR(__xludf.DUMMYFUNCTION("""COMPUTED_VALUE"""),"Đánh giá chất lượng sản phẩm tốt")</f>
        <v>Đánh giá chất lượng sản phẩm tốt</v>
      </c>
      <c r="L23" s="62" t="str">
        <f>IFERROR(__xludf.DUMMYFUNCTION("""COMPUTED_VALUE"""),"danh_gia")</f>
        <v>danh_gia</v>
      </c>
      <c r="M23" s="62">
        <f>IFERROR(__xludf.DUMMYFUNCTION("""COMPUTED_VALUE"""),1.0)</f>
        <v>1</v>
      </c>
      <c r="N23" s="62"/>
      <c r="O23" s="62"/>
      <c r="P23" s="106"/>
      <c r="Q23" s="106"/>
      <c r="R23" s="106" t="str">
        <f>IFERROR(__xludf.DUMMYFUNCTION("""COMPUTED_VALUE"""),"Đặc điểm khác")</f>
        <v>Đặc điểm khác</v>
      </c>
      <c r="S23" s="106">
        <f>IFERROR(__xludf.DUMMYFUNCTION("""COMPUTED_VALUE"""),22.0)</f>
        <v>22</v>
      </c>
      <c r="T23" s="106" t="str">
        <f>IFERROR(__xludf.DUMMYFUNCTION("""COMPUTED_VALUE"""),"Đẹp")</f>
        <v>Đẹp</v>
      </c>
      <c r="U23" s="106">
        <f>IFERROR(__xludf.DUMMYFUNCTION("""COMPUTED_VALUE"""),22.0)</f>
        <v>22</v>
      </c>
      <c r="V23" s="106" t="str">
        <f>IFERROR(__xludf.DUMMYFUNCTION("""COMPUTED_VALUE"""),"Dụng cụ sửa chữa ô tô, xe máy")</f>
        <v>Dụng cụ sửa chữa ô tô, xe máy</v>
      </c>
      <c r="W23" s="106">
        <f>IFERROR(__xludf.DUMMYFUNCTION("""COMPUTED_VALUE"""),22.0)</f>
        <v>22</v>
      </c>
      <c r="X23" s="62"/>
      <c r="Y23" s="106">
        <f>IFERROR(__xludf.DUMMYFUNCTION("""COMPUTED_VALUE"""),32.0)</f>
        <v>32</v>
      </c>
      <c r="Z23" s="106" t="str">
        <f>IFERROR(__xludf.DUMMYFUNCTION("""COMPUTED_VALUE"""),"Khác - khác")</f>
        <v>Khác - khác</v>
      </c>
      <c r="AA23" s="106" t="str">
        <f>IFERROR(__xludf.DUMMYFUNCTION("""COMPUTED_VALUE"""),"Khác")</f>
        <v>Khác</v>
      </c>
      <c r="AB23" s="106"/>
    </row>
    <row r="24">
      <c r="A24" s="62">
        <f>IFERROR(__xludf.DUMMYFUNCTION("""COMPUTED_VALUE"""),96.0)</f>
        <v>96</v>
      </c>
      <c r="B24" s="62" t="str">
        <f>IFERROR(__xludf.DUMMYFUNCTION("""COMPUTED_VALUE"""),"Đánh giá")</f>
        <v>Đánh giá</v>
      </c>
      <c r="C24" s="62">
        <f>IFERROR(__xludf.DUMMYFUNCTION("""COMPUTED_VALUE"""),2.0)</f>
        <v>2</v>
      </c>
      <c r="D24" s="62" t="str">
        <f>IFERROR(__xludf.DUMMYFUNCTION("""COMPUTED_VALUE"""),"Shop")</f>
        <v>Shop</v>
      </c>
      <c r="E24" s="62">
        <f>IFERROR(__xludf.DUMMYFUNCTION("""COMPUTED_VALUE"""),69.0)</f>
        <v>69</v>
      </c>
      <c r="F24" s="62" t="str">
        <f>IFERROR(__xludf.DUMMYFUNCTION("""COMPUTED_VALUE"""),"Thái độ tốt")</f>
        <v>Thái độ tốt</v>
      </c>
      <c r="G24" s="62">
        <f>IFERROR(__xludf.DUMMYFUNCTION("""COMPUTED_VALUE"""),74.0)</f>
        <v>74</v>
      </c>
      <c r="H24" s="62"/>
      <c r="I24" s="62"/>
      <c r="J24" s="62" t="str">
        <f>IFERROR(__xludf.DUMMYFUNCTION("""COMPUTED_VALUE"""),"Đánh giá - Shop - Thái độ tốt")</f>
        <v>Đánh giá - Shop - Thái độ tốt</v>
      </c>
      <c r="K24" s="102" t="str">
        <f>IFERROR(__xludf.DUMMYFUNCTION("""COMPUTED_VALUE"""),"Đánh giá thái độ tốt")</f>
        <v>Đánh giá thái độ tốt</v>
      </c>
      <c r="L24" s="62" t="str">
        <f>IFERROR(__xludf.DUMMYFUNCTION("""COMPUTED_VALUE"""),"danh_gia")</f>
        <v>danh_gia</v>
      </c>
      <c r="M24" s="62">
        <f>IFERROR(__xludf.DUMMYFUNCTION("""COMPUTED_VALUE"""),1.0)</f>
        <v>1</v>
      </c>
      <c r="N24" s="62"/>
      <c r="O24" s="62"/>
      <c r="P24" s="106"/>
      <c r="Q24" s="106"/>
      <c r="R24" s="106" t="str">
        <f>IFERROR(__xludf.DUMMYFUNCTION("""COMPUTED_VALUE"""),"Địa chỉ nhận hàng")</f>
        <v>Địa chỉ nhận hàng</v>
      </c>
      <c r="S24" s="106">
        <f>IFERROR(__xludf.DUMMYFUNCTION("""COMPUTED_VALUE"""),23.0)</f>
        <v>23</v>
      </c>
      <c r="T24" s="106" t="str">
        <f>IFERROR(__xludf.DUMMYFUNCTION("""COMPUTED_VALUE"""),"Đóng gói tốt")</f>
        <v>Đóng gói tốt</v>
      </c>
      <c r="U24" s="106">
        <f>IFERROR(__xludf.DUMMYFUNCTION("""COMPUTED_VALUE"""),23.0)</f>
        <v>23</v>
      </c>
      <c r="V24" s="106" t="str">
        <f>IFERROR(__xludf.DUMMYFUNCTION("""COMPUTED_VALUE"""),"Đèn")</f>
        <v>Đèn</v>
      </c>
      <c r="W24" s="106">
        <f>IFERROR(__xludf.DUMMYFUNCTION("""COMPUTED_VALUE"""),23.0)</f>
        <v>23</v>
      </c>
      <c r="X24" s="62"/>
      <c r="Y24" s="106">
        <f>IFERROR(__xludf.DUMMYFUNCTION("""COMPUTED_VALUE"""),45.0)</f>
        <v>45</v>
      </c>
      <c r="Z24" s="106" t="str">
        <f>IFERROR(__xludf.DUMMYFUNCTION("""COMPUTED_VALUE"""),"Hỏi thông tin sản phẩm (tư vấn) - Hỏi nước xuất xứ")</f>
        <v>Hỏi thông tin sản phẩm (tư vấn) - Hỏi nước xuất xứ</v>
      </c>
      <c r="AA24" s="106" t="str">
        <f>IFERROR(__xludf.DUMMYFUNCTION("""COMPUTED_VALUE"""),"Hỏi nước xuất xứ")</f>
        <v>Hỏi nước xuất xứ</v>
      </c>
      <c r="AB24" s="106"/>
    </row>
    <row r="25">
      <c r="A25" s="62"/>
      <c r="B25" s="62" t="str">
        <f>IFERROR(__xludf.DUMMYFUNCTION("""COMPUTED_VALUE"""),"Đánh giá")</f>
        <v>Đánh giá</v>
      </c>
      <c r="C25" s="62">
        <f>IFERROR(__xludf.DUMMYFUNCTION("""COMPUTED_VALUE"""),2.0)</f>
        <v>2</v>
      </c>
      <c r="D25" s="62" t="str">
        <f>IFERROR(__xludf.DUMMYFUNCTION("""COMPUTED_VALUE"""),"Shop")</f>
        <v>Shop</v>
      </c>
      <c r="E25" s="62">
        <f>IFERROR(__xludf.DUMMYFUNCTION("""COMPUTED_VALUE"""),69.0)</f>
        <v>69</v>
      </c>
      <c r="F25" s="62" t="str">
        <f>IFERROR(__xludf.DUMMYFUNCTION("""COMPUTED_VALUE"""),"Đóng gói tốt")</f>
        <v>Đóng gói tốt</v>
      </c>
      <c r="G25" s="62">
        <f>IFERROR(__xludf.DUMMYFUNCTION("""COMPUTED_VALUE"""),23.0)</f>
        <v>23</v>
      </c>
      <c r="H25" s="62"/>
      <c r="I25" s="62"/>
      <c r="J25" s="62" t="str">
        <f>IFERROR(__xludf.DUMMYFUNCTION("""COMPUTED_VALUE"""),"Đánh giá - Shop - Đóng gói tốt")</f>
        <v>Đánh giá - Shop - Đóng gói tốt</v>
      </c>
      <c r="K25" s="102" t="str">
        <f>IFERROR(__xludf.DUMMYFUNCTION("""COMPUTED_VALUE"""),"Đánh giá quy cách đóng gói tốt")</f>
        <v>Đánh giá quy cách đóng gói tốt</v>
      </c>
      <c r="L25" s="62" t="str">
        <f>IFERROR(__xludf.DUMMYFUNCTION("""COMPUTED_VALUE"""),"danh_gia")</f>
        <v>danh_gia</v>
      </c>
      <c r="M25" s="62">
        <f>IFERROR(__xludf.DUMMYFUNCTION("""COMPUTED_VALUE"""),1.0)</f>
        <v>1</v>
      </c>
      <c r="N25" s="62"/>
      <c r="O25" s="62"/>
      <c r="P25" s="106"/>
      <c r="Q25" s="106"/>
      <c r="R25" s="106" t="str">
        <f>IFERROR(__xludf.DUMMYFUNCTION("""COMPUTED_VALUE"""),"Địa chỉ shop")</f>
        <v>Địa chỉ shop</v>
      </c>
      <c r="S25" s="106">
        <f>IFERROR(__xludf.DUMMYFUNCTION("""COMPUTED_VALUE"""),24.0)</f>
        <v>24</v>
      </c>
      <c r="T25" s="106" t="str">
        <f>IFERROR(__xludf.DUMMYFUNCTION("""COMPUTED_VALUE"""),"Độ phân giải")</f>
        <v>Độ phân giải</v>
      </c>
      <c r="U25" s="106">
        <f>IFERROR(__xludf.DUMMYFUNCTION("""COMPUTED_VALUE"""),24.0)</f>
        <v>24</v>
      </c>
      <c r="V25" s="106" t="str">
        <f>IFERROR(__xludf.DUMMYFUNCTION("""COMPUTED_VALUE"""),"Điện thoại và Phụ kiện")</f>
        <v>Điện thoại và Phụ kiện</v>
      </c>
      <c r="W25" s="106">
        <f>IFERROR(__xludf.DUMMYFUNCTION("""COMPUTED_VALUE"""),24.0)</f>
        <v>24</v>
      </c>
      <c r="X25" s="62"/>
      <c r="Y25" s="106">
        <f>IFERROR(__xludf.DUMMYFUNCTION("""COMPUTED_VALUE"""),46.0)</f>
        <v>46</v>
      </c>
      <c r="Z25" s="106" t="str">
        <f>IFERROR(__xludf.DUMMYFUNCTION("""COMPUTED_VALUE"""),"Hỏi thông tin sản phẩm (tư vấn) - Hỏi tên thương hiệu")</f>
        <v>Hỏi thông tin sản phẩm (tư vấn) - Hỏi tên thương hiệu</v>
      </c>
      <c r="AA25" s="106" t="str">
        <f>IFERROR(__xludf.DUMMYFUNCTION("""COMPUTED_VALUE"""),"Hỏi thương hiệu ")</f>
        <v>Hỏi thương hiệu </v>
      </c>
      <c r="AB25" s="106"/>
    </row>
    <row r="26">
      <c r="A26" s="62"/>
      <c r="B26" s="62" t="str">
        <f>IFERROR(__xludf.DUMMYFUNCTION("""COMPUTED_VALUE"""),"Đánh giá")</f>
        <v>Đánh giá</v>
      </c>
      <c r="C26" s="62">
        <f>IFERROR(__xludf.DUMMYFUNCTION("""COMPUTED_VALUE"""),2.0)</f>
        <v>2</v>
      </c>
      <c r="D26" s="62" t="str">
        <f>IFERROR(__xludf.DUMMYFUNCTION("""COMPUTED_VALUE"""),"Shop")</f>
        <v>Shop</v>
      </c>
      <c r="E26" s="62">
        <f>IFERROR(__xludf.DUMMYFUNCTION("""COMPUTED_VALUE"""),69.0)</f>
        <v>69</v>
      </c>
      <c r="F26" s="62" t="str">
        <f>IFERROR(__xludf.DUMMYFUNCTION("""COMPUTED_VALUE"""),"Hậu mãi tốt")</f>
        <v>Hậu mãi tốt</v>
      </c>
      <c r="G26" s="62">
        <f>IFERROR(__xludf.DUMMYFUNCTION("""COMPUTED_VALUE"""),37.0)</f>
        <v>37</v>
      </c>
      <c r="H26" s="62"/>
      <c r="I26" s="62"/>
      <c r="J26" s="62" t="str">
        <f>IFERROR(__xludf.DUMMYFUNCTION("""COMPUTED_VALUE"""),"Đánh giá - Shop - Hậu mãi tốt")</f>
        <v>Đánh giá - Shop - Hậu mãi tốt</v>
      </c>
      <c r="K26" s="102" t="str">
        <f>IFERROR(__xludf.DUMMYFUNCTION("""COMPUTED_VALUE"""),"Đánh giá hậu mãi tốt")</f>
        <v>Đánh giá hậu mãi tốt</v>
      </c>
      <c r="L26" s="62" t="str">
        <f>IFERROR(__xludf.DUMMYFUNCTION("""COMPUTED_VALUE"""),"danh_gia")</f>
        <v>danh_gia</v>
      </c>
      <c r="M26" s="62">
        <f>IFERROR(__xludf.DUMMYFUNCTION("""COMPUTED_VALUE"""),1.0)</f>
        <v>1</v>
      </c>
      <c r="N26" s="62"/>
      <c r="O26" s="62"/>
      <c r="P26" s="106"/>
      <c r="Q26" s="106"/>
      <c r="R26" s="106" t="str">
        <f>IFERROR(__xludf.DUMMYFUNCTION("""COMPUTED_VALUE"""),"Độ bền")</f>
        <v>Độ bền</v>
      </c>
      <c r="S26" s="106">
        <f>IFERROR(__xludf.DUMMYFUNCTION("""COMPUTED_VALUE"""),25.0)</f>
        <v>25</v>
      </c>
      <c r="T26" s="106" t="str">
        <f>IFERROR(__xludf.DUMMYFUNCTION("""COMPUTED_VALUE"""),"Đổi trả sản phẩm")</f>
        <v>Đổi trả sản phẩm</v>
      </c>
      <c r="U26" s="106">
        <f>IFERROR(__xludf.DUMMYFUNCTION("""COMPUTED_VALUE"""),25.0)</f>
        <v>25</v>
      </c>
      <c r="V26" s="106" t="str">
        <f>IFERROR(__xludf.DUMMYFUNCTION("""COMPUTED_VALUE"""),"Đồ ăn vặt")</f>
        <v>Đồ ăn vặt</v>
      </c>
      <c r="W26" s="106">
        <f>IFERROR(__xludf.DUMMYFUNCTION("""COMPUTED_VALUE"""),25.0)</f>
        <v>25</v>
      </c>
      <c r="X26" s="62"/>
      <c r="Y26" s="106">
        <f>IFERROR(__xludf.DUMMYFUNCTION("""COMPUTED_VALUE"""),47.0)</f>
        <v>47</v>
      </c>
      <c r="Z26" s="106" t="str">
        <f>IFERROR(__xludf.DUMMYFUNCTION("""COMPUTED_VALUE"""),"Hỏi thông tin sản phẩm (tư vấn) - Cách sử dụng")</f>
        <v>Hỏi thông tin sản phẩm (tư vấn) - Cách sử dụng</v>
      </c>
      <c r="AA26" s="106" t="str">
        <f>IFERROR(__xludf.DUMMYFUNCTION("""COMPUTED_VALUE"""),"Hỏi hướng dẫn sử dụng")</f>
        <v>Hỏi hướng dẫn sử dụng</v>
      </c>
      <c r="AB26" s="106"/>
    </row>
    <row r="27">
      <c r="A27" s="62">
        <f>IFERROR(__xludf.DUMMYFUNCTION("""COMPUTED_VALUE"""),103.0)</f>
        <v>103</v>
      </c>
      <c r="B27" s="62" t="str">
        <f>IFERROR(__xludf.DUMMYFUNCTION("""COMPUTED_VALUE"""),"Đánh giá")</f>
        <v>Đánh giá</v>
      </c>
      <c r="C27" s="62">
        <f>IFERROR(__xludf.DUMMYFUNCTION("""COMPUTED_VALUE"""),2.0)</f>
        <v>2</v>
      </c>
      <c r="D27" s="62" t="str">
        <f>IFERROR(__xludf.DUMMYFUNCTION("""COMPUTED_VALUE"""),"Đơn vị vận chuyển")</f>
        <v>Đơn vị vận chuyển</v>
      </c>
      <c r="E27" s="62">
        <f>IFERROR(__xludf.DUMMYFUNCTION("""COMPUTED_VALUE"""),29.0)</f>
        <v>29</v>
      </c>
      <c r="F27" s="62" t="str">
        <f>IFERROR(__xludf.DUMMYFUNCTION("""COMPUTED_VALUE"""),"Tốc độ giao hàng nhanh")</f>
        <v>Tốc độ giao hàng nhanh</v>
      </c>
      <c r="G27" s="62">
        <f>IFERROR(__xludf.DUMMYFUNCTION("""COMPUTED_VALUE"""),83.0)</f>
        <v>83</v>
      </c>
      <c r="H27" s="62"/>
      <c r="I27" s="62"/>
      <c r="J27" s="62" t="str">
        <f>IFERROR(__xludf.DUMMYFUNCTION("""COMPUTED_VALUE"""),"Đánh giá - Đơn vị vận chuyển - Tốc độ giao hàng nhanh")</f>
        <v>Đánh giá - Đơn vị vận chuyển - Tốc độ giao hàng nhanh</v>
      </c>
      <c r="K27" s="102" t="str">
        <f>IFERROR(__xludf.DUMMYFUNCTION("""COMPUTED_VALUE"""),"Đánh giá tốc độ giao hàng nhanh")</f>
        <v>Đánh giá tốc độ giao hàng nhanh</v>
      </c>
      <c r="L27" s="62" t="str">
        <f>IFERROR(__xludf.DUMMYFUNCTION("""COMPUTED_VALUE"""),"danh_gia")</f>
        <v>danh_gia</v>
      </c>
      <c r="M27" s="62">
        <f>IFERROR(__xludf.DUMMYFUNCTION("""COMPUTED_VALUE"""),1.0)</f>
        <v>1</v>
      </c>
      <c r="N27" s="62"/>
      <c r="O27" s="62"/>
      <c r="P27" s="106"/>
      <c r="Q27" s="106"/>
      <c r="R27" s="106" t="str">
        <f>IFERROR(__xludf.DUMMYFUNCTION("""COMPUTED_VALUE"""),"Độ dày")</f>
        <v>Độ dày</v>
      </c>
      <c r="S27" s="106">
        <f>IFERROR(__xludf.DUMMYFUNCTION("""COMPUTED_VALUE"""),26.0)</f>
        <v>26</v>
      </c>
      <c r="T27" s="106" t="str">
        <f>IFERROR(__xludf.DUMMYFUNCTION("""COMPUTED_VALUE"""),"Đời sống")</f>
        <v>Đời sống</v>
      </c>
      <c r="U27" s="106">
        <f>IFERROR(__xludf.DUMMYFUNCTION("""COMPUTED_VALUE"""),26.0)</f>
        <v>26</v>
      </c>
      <c r="V27" s="106" t="str">
        <f>IFERROR(__xludf.DUMMYFUNCTION("""COMPUTED_VALUE"""),"Độ bền")</f>
        <v>Độ bền</v>
      </c>
      <c r="W27" s="106">
        <f>IFERROR(__xludf.DUMMYFUNCTION("""COMPUTED_VALUE"""),26.0)</f>
        <v>26</v>
      </c>
      <c r="X27" s="62"/>
      <c r="Y27" s="106">
        <f>IFERROR(__xludf.DUMMYFUNCTION("""COMPUTED_VALUE"""),48.0)</f>
        <v>48</v>
      </c>
      <c r="Z27" s="106" t="str">
        <f>IFERROR(__xludf.DUMMYFUNCTION("""COMPUTED_VALUE"""),"Hỏi thông tin sản phẩm (tư vấn) - Cách bảo quản")</f>
        <v>Hỏi thông tin sản phẩm (tư vấn) - Cách bảo quản</v>
      </c>
      <c r="AA27" s="106" t="str">
        <f>IFERROR(__xludf.DUMMYFUNCTION("""COMPUTED_VALUE"""),"Hỏi cách bảo quản chung")</f>
        <v>Hỏi cách bảo quản chung</v>
      </c>
      <c r="AB27" s="106"/>
    </row>
    <row r="28">
      <c r="A28" s="62"/>
      <c r="B28" s="62" t="str">
        <f>IFERROR(__xludf.DUMMYFUNCTION("""COMPUTED_VALUE"""),"Đánh giá")</f>
        <v>Đánh giá</v>
      </c>
      <c r="C28" s="62">
        <f>IFERROR(__xludf.DUMMYFUNCTION("""COMPUTED_VALUE"""),2.0)</f>
        <v>2</v>
      </c>
      <c r="D28" s="62" t="str">
        <f>IFERROR(__xludf.DUMMYFUNCTION("""COMPUTED_VALUE"""),"Đơn vị vận chuyển")</f>
        <v>Đơn vị vận chuyển</v>
      </c>
      <c r="E28" s="62">
        <f>IFERROR(__xludf.DUMMYFUNCTION("""COMPUTED_VALUE"""),29.0)</f>
        <v>29</v>
      </c>
      <c r="F28" s="62" t="str">
        <f>IFERROR(__xludf.DUMMYFUNCTION("""COMPUTED_VALUE"""),"Thái độ nhân viên tốt")</f>
        <v>Thái độ nhân viên tốt</v>
      </c>
      <c r="G28" s="62">
        <f>IFERROR(__xludf.DUMMYFUNCTION("""COMPUTED_VALUE"""),73.0)</f>
        <v>73</v>
      </c>
      <c r="H28" s="62"/>
      <c r="I28" s="62"/>
      <c r="J28" s="62" t="str">
        <f>IFERROR(__xludf.DUMMYFUNCTION("""COMPUTED_VALUE"""),"Đánh giá - Đơn vị vận chuyển - Thái độ nhân viên tốt")</f>
        <v>Đánh giá - Đơn vị vận chuyển - Thái độ nhân viên tốt</v>
      </c>
      <c r="K28" s="102" t="str">
        <f>IFERROR(__xludf.DUMMYFUNCTION("""COMPUTED_VALUE"""),"Đánh giá thái độ nhân viên giao hàng tốt")</f>
        <v>Đánh giá thái độ nhân viên giao hàng tốt</v>
      </c>
      <c r="L28" s="62" t="str">
        <f>IFERROR(__xludf.DUMMYFUNCTION("""COMPUTED_VALUE"""),"danh_gia")</f>
        <v>danh_gia</v>
      </c>
      <c r="M28" s="62">
        <f>IFERROR(__xludf.DUMMYFUNCTION("""COMPUTED_VALUE"""),1.0)</f>
        <v>1</v>
      </c>
      <c r="N28" s="62"/>
      <c r="O28" s="62"/>
      <c r="P28" s="106"/>
      <c r="Q28" s="106"/>
      <c r="R28" s="106" t="str">
        <f>IFERROR(__xludf.DUMMYFUNCTION("""COMPUTED_VALUE"""),"Đối tượng sử dụng")</f>
        <v>Đối tượng sử dụng</v>
      </c>
      <c r="S28" s="106">
        <f>IFERROR(__xludf.DUMMYFUNCTION("""COMPUTED_VALUE"""),27.0)</f>
        <v>27</v>
      </c>
      <c r="T28" s="106" t="str">
        <f>IFERROR(__xludf.DUMMYFUNCTION("""COMPUTED_VALUE"""),"Giá")</f>
        <v>Giá</v>
      </c>
      <c r="U28" s="106">
        <f>IFERROR(__xludf.DUMMYFUNCTION("""COMPUTED_VALUE"""),27.0)</f>
        <v>27</v>
      </c>
      <c r="V28" s="106" t="str">
        <f>IFERROR(__xludf.DUMMYFUNCTION("""COMPUTED_VALUE"""),"Đồ chế biến sẵn")</f>
        <v>Đồ chế biến sẵn</v>
      </c>
      <c r="W28" s="106">
        <f>IFERROR(__xludf.DUMMYFUNCTION("""COMPUTED_VALUE"""),27.0)</f>
        <v>27</v>
      </c>
      <c r="X28" s="62"/>
      <c r="Y28" s="106">
        <f>IFERROR(__xludf.DUMMYFUNCTION("""COMPUTED_VALUE"""),49.0)</f>
        <v>49</v>
      </c>
      <c r="Z28" s="106" t="str">
        <f>IFERROR(__xludf.DUMMYFUNCTION("""COMPUTED_VALUE"""),"Hỏi thông tin sản phẩm (tư vấn) - Cách lắp đặt")</f>
        <v>Hỏi thông tin sản phẩm (tư vấn) - Cách lắp đặt</v>
      </c>
      <c r="AA28" s="106" t="str">
        <f>IFERROR(__xludf.DUMMYFUNCTION("""COMPUTED_VALUE"""),"Hỏi hướng dẫn lắp đặt")</f>
        <v>Hỏi hướng dẫn lắp đặt</v>
      </c>
      <c r="AB28" s="106"/>
    </row>
    <row r="29">
      <c r="A29" s="62">
        <f>IFERROR(__xludf.DUMMYFUNCTION("""COMPUTED_VALUE"""),30.0)</f>
        <v>30</v>
      </c>
      <c r="B29" s="62" t="str">
        <f>IFERROR(__xludf.DUMMYFUNCTION("""COMPUTED_VALUE"""),"Chốt đơn")</f>
        <v>Chốt đơn</v>
      </c>
      <c r="C29" s="62">
        <f>IFERROR(__xludf.DUMMYFUNCTION("""COMPUTED_VALUE"""),3.0)</f>
        <v>3</v>
      </c>
      <c r="D29" s="62" t="str">
        <f>IFERROR(__xludf.DUMMYFUNCTION("""COMPUTED_VALUE"""),"Chốt đơn")</f>
        <v>Chốt đơn</v>
      </c>
      <c r="E29" s="62">
        <f>IFERROR(__xludf.DUMMYFUNCTION("""COMPUTED_VALUE"""),17.0)</f>
        <v>17</v>
      </c>
      <c r="F29" s="62"/>
      <c r="G29" s="62"/>
      <c r="H29" s="62"/>
      <c r="I29" s="62"/>
      <c r="J29" s="62" t="str">
        <f>IFERROR(__xludf.DUMMYFUNCTION("""COMPUTED_VALUE"""),"Chốt đơn - Chốt đơn")</f>
        <v>Chốt đơn - Chốt đơn</v>
      </c>
      <c r="K29" s="102" t="str">
        <f>IFERROR(__xludf.DUMMYFUNCTION("""COMPUTED_VALUE"""),"Chốt đơn")</f>
        <v>Chốt đơn</v>
      </c>
      <c r="L29" s="62" t="str">
        <f>IFERROR(__xludf.DUMMYFUNCTION("""COMPUTED_VALUE"""),"chot_don")</f>
        <v>chot_don</v>
      </c>
      <c r="M29" s="62">
        <f>IFERROR(__xludf.DUMMYFUNCTION("""COMPUTED_VALUE"""),1.0)</f>
        <v>1</v>
      </c>
      <c r="N29" s="62"/>
      <c r="O29" s="62"/>
      <c r="P29" s="106"/>
      <c r="Q29" s="106"/>
      <c r="R29" s="106" t="str">
        <f>IFERROR(__xludf.DUMMYFUNCTION("""COMPUTED_VALUE"""),"Đổi/trả hàng")</f>
        <v>Đổi/trả hàng</v>
      </c>
      <c r="S29" s="106">
        <f>IFERROR(__xludf.DUMMYFUNCTION("""COMPUTED_VALUE"""),28.0)</f>
        <v>28</v>
      </c>
      <c r="T29" s="106" t="str">
        <f>IFERROR(__xludf.DUMMYFUNCTION("""COMPUTED_VALUE"""),"Giá cao")</f>
        <v>Giá cao</v>
      </c>
      <c r="U29" s="106">
        <f>IFERROR(__xludf.DUMMYFUNCTION("""COMPUTED_VALUE"""),28.0)</f>
        <v>28</v>
      </c>
      <c r="V29" s="106" t="str">
        <f>IFERROR(__xludf.DUMMYFUNCTION("""COMPUTED_VALUE"""),"Đồ chơi trẻ em")</f>
        <v>Đồ chơi trẻ em</v>
      </c>
      <c r="W29" s="106">
        <f>IFERROR(__xludf.DUMMYFUNCTION("""COMPUTED_VALUE"""),28.0)</f>
        <v>28</v>
      </c>
      <c r="X29" s="62"/>
      <c r="Y29" s="106">
        <f>IFERROR(__xludf.DUMMYFUNCTION("""COMPUTED_VALUE"""),50.0)</f>
        <v>50</v>
      </c>
      <c r="Z29" s="106" t="str">
        <f>IFERROR(__xludf.DUMMYFUNCTION("""COMPUTED_VALUE"""),"Hỏi thông tin sản phẩm (tư vấn) - Quy trình/ Công thức chế biến")</f>
        <v>Hỏi thông tin sản phẩm (tư vấn) - Quy trình/ Công thức chế biến</v>
      </c>
      <c r="AA29" s="106" t="str">
        <f>IFERROR(__xludf.DUMMYFUNCTION("""COMPUTED_VALUE"""),"Hỏi quy trình/ Công thức chế biến")</f>
        <v>Hỏi quy trình/ Công thức chế biến</v>
      </c>
      <c r="AB29" s="106"/>
    </row>
    <row r="30">
      <c r="A30" s="62">
        <f>IFERROR(__xludf.DUMMYFUNCTION("""COMPUTED_VALUE"""),106.0)</f>
        <v>106</v>
      </c>
      <c r="B30" s="62" t="str">
        <f>IFERROR(__xludf.DUMMYFUNCTION("""COMPUTED_VALUE"""),"Chốt đơn")</f>
        <v>Chốt đơn</v>
      </c>
      <c r="C30" s="62">
        <f>IFERROR(__xludf.DUMMYFUNCTION("""COMPUTED_VALUE"""),3.0)</f>
        <v>3</v>
      </c>
      <c r="D30" s="62" t="str">
        <f>IFERROR(__xludf.DUMMYFUNCTION("""COMPUTED_VALUE"""),"Chốt không mua")</f>
        <v>Chốt không mua</v>
      </c>
      <c r="E30" s="62">
        <f>IFERROR(__xludf.DUMMYFUNCTION("""COMPUTED_VALUE"""),18.0)</f>
        <v>18</v>
      </c>
      <c r="F30" s="62"/>
      <c r="G30" s="62"/>
      <c r="H30" s="62"/>
      <c r="I30" s="62"/>
      <c r="J30" s="62" t="str">
        <f>IFERROR(__xludf.DUMMYFUNCTION("""COMPUTED_VALUE"""),"Chốt đơn - Chốt không mua")</f>
        <v>Chốt đơn - Chốt không mua</v>
      </c>
      <c r="K30" s="102" t="str">
        <f>IFERROR(__xludf.DUMMYFUNCTION("""COMPUTED_VALUE"""),"Chốt không mua")</f>
        <v>Chốt không mua</v>
      </c>
      <c r="L30" s="62" t="str">
        <f>IFERROR(__xludf.DUMMYFUNCTION("""COMPUTED_VALUE"""),"chot_don")</f>
        <v>chot_don</v>
      </c>
      <c r="M30" s="62">
        <f>IFERROR(__xludf.DUMMYFUNCTION("""COMPUTED_VALUE"""),1.0)</f>
        <v>1</v>
      </c>
      <c r="N30" s="62"/>
      <c r="O30" s="62"/>
      <c r="P30" s="106"/>
      <c r="Q30" s="106"/>
      <c r="R30" s="106" t="str">
        <f>IFERROR(__xludf.DUMMYFUNCTION("""COMPUTED_VALUE"""),"Đơn vị vận chuyển")</f>
        <v>Đơn vị vận chuyển</v>
      </c>
      <c r="S30" s="106">
        <f>IFERROR(__xludf.DUMMYFUNCTION("""COMPUTED_VALUE"""),29.0)</f>
        <v>29</v>
      </c>
      <c r="T30" s="106" t="str">
        <f>IFERROR(__xludf.DUMMYFUNCTION("""COMPUTED_VALUE"""),"Giá combo")</f>
        <v>Giá combo</v>
      </c>
      <c r="U30" s="106">
        <f>IFERROR(__xludf.DUMMYFUNCTION("""COMPUTED_VALUE"""),29.0)</f>
        <v>29</v>
      </c>
      <c r="V30" s="106" t="str">
        <f>IFERROR(__xludf.DUMMYFUNCTION("""COMPUTED_VALUE"""),"Đồ dùng cho bé")</f>
        <v>Đồ dùng cho bé</v>
      </c>
      <c r="W30" s="106">
        <f>IFERROR(__xludf.DUMMYFUNCTION("""COMPUTED_VALUE"""),29.0)</f>
        <v>29</v>
      </c>
      <c r="X30" s="62"/>
      <c r="Y30" s="106">
        <f>IFERROR(__xludf.DUMMYFUNCTION("""COMPUTED_VALUE"""),51.0)</f>
        <v>51</v>
      </c>
      <c r="Z30" s="106" t="str">
        <f>IFERROR(__xludf.DUMMYFUNCTION("""COMPUTED_VALUE"""),"Hỏi thông tin sản phẩm (tư vấn) - Kích thước")</f>
        <v>Hỏi thông tin sản phẩm (tư vấn) - Kích thước</v>
      </c>
      <c r="AA30" s="106" t="str">
        <f>IFERROR(__xludf.DUMMYFUNCTION("""COMPUTED_VALUE"""),"Hỏi kích thước")</f>
        <v>Hỏi kích thước</v>
      </c>
      <c r="AB30" s="106"/>
    </row>
    <row r="31">
      <c r="A31" s="62"/>
      <c r="B31" s="62" t="str">
        <f>IFERROR(__xludf.DUMMYFUNCTION("""COMPUTED_VALUE"""),"Chốt đơn")</f>
        <v>Chốt đơn</v>
      </c>
      <c r="C31" s="62">
        <f>IFERROR(__xludf.DUMMYFUNCTION("""COMPUTED_VALUE"""),3.0)</f>
        <v>3</v>
      </c>
      <c r="D31" s="62" t="str">
        <f>IFERROR(__xludf.DUMMYFUNCTION("""COMPUTED_VALUE"""),"Địa chỉ nhận hàng")</f>
        <v>Địa chỉ nhận hàng</v>
      </c>
      <c r="E31" s="62">
        <f>IFERROR(__xludf.DUMMYFUNCTION("""COMPUTED_VALUE"""),23.0)</f>
        <v>23</v>
      </c>
      <c r="F31" s="62" t="str">
        <f>IFERROR(__xludf.DUMMYFUNCTION("""COMPUTED_VALUE"""),"Công ty, cơ quan")</f>
        <v>Công ty, cơ quan</v>
      </c>
      <c r="G31" s="62">
        <f>IFERROR(__xludf.DUMMYFUNCTION("""COMPUTED_VALUE"""),17.0)</f>
        <v>17</v>
      </c>
      <c r="H31" s="62"/>
      <c r="I31" s="62"/>
      <c r="J31" s="62" t="str">
        <f>IFERROR(__xludf.DUMMYFUNCTION("""COMPUTED_VALUE"""),"Chốt đơn - Địa chỉ nhận hàng - Công ty, cơ quan")</f>
        <v>Chốt đơn - Địa chỉ nhận hàng - Công ty, cơ quan</v>
      </c>
      <c r="K31" s="102" t="str">
        <f>IFERROR(__xludf.DUMMYFUNCTION("""COMPUTED_VALUE"""),"Chốt địa chỉ công ty, cơ quan nhận hàng ")</f>
        <v>Chốt địa chỉ công ty, cơ quan nhận hàng </v>
      </c>
      <c r="L31" s="62" t="str">
        <f>IFERROR(__xludf.DUMMYFUNCTION("""COMPUTED_VALUE"""),"chot_don")</f>
        <v>chot_don</v>
      </c>
      <c r="M31" s="62">
        <f>IFERROR(__xludf.DUMMYFUNCTION("""COMPUTED_VALUE"""),1.0)</f>
        <v>1</v>
      </c>
      <c r="N31" s="62"/>
      <c r="O31" s="62"/>
      <c r="P31" s="106"/>
      <c r="Q31" s="106"/>
      <c r="R31" s="106" t="str">
        <f>IFERROR(__xludf.DUMMYFUNCTION("""COMPUTED_VALUE"""),"Giá")</f>
        <v>Giá</v>
      </c>
      <c r="S31" s="106">
        <f>IFERROR(__xludf.DUMMYFUNCTION("""COMPUTED_VALUE"""),30.0)</f>
        <v>30</v>
      </c>
      <c r="T31" s="106" t="str">
        <f>IFERROR(__xludf.DUMMYFUNCTION("""COMPUTED_VALUE"""),"Giá lẻ sản phẩm")</f>
        <v>Giá lẻ sản phẩm</v>
      </c>
      <c r="U31" s="106">
        <f>IFERROR(__xludf.DUMMYFUNCTION("""COMPUTED_VALUE"""),30.0)</f>
        <v>30</v>
      </c>
      <c r="V31" s="106" t="str">
        <f>IFERROR(__xludf.DUMMYFUNCTION("""COMPUTED_VALUE"""),"Đồ dùng nhà bếp và hộp đựng thực phẩm")</f>
        <v>Đồ dùng nhà bếp và hộp đựng thực phẩm</v>
      </c>
      <c r="W31" s="106">
        <f>IFERROR(__xludf.DUMMYFUNCTION("""COMPUTED_VALUE"""),30.0)</f>
        <v>30</v>
      </c>
      <c r="X31" s="62"/>
      <c r="Y31" s="106">
        <f>IFERROR(__xludf.DUMMYFUNCTION("""COMPUTED_VALUE"""),52.0)</f>
        <v>52</v>
      </c>
      <c r="Z31" s="106" t="str">
        <f>IFERROR(__xludf.DUMMYFUNCTION("""COMPUTED_VALUE"""),"Hỏi thông tin sản phẩm (tư vấn) - Cân nặng")</f>
        <v>Hỏi thông tin sản phẩm (tư vấn) - Cân nặng</v>
      </c>
      <c r="AA31" s="106" t="str">
        <f>IFERROR(__xludf.DUMMYFUNCTION("""COMPUTED_VALUE"""),"Hỏi cân nặng")</f>
        <v>Hỏi cân nặng</v>
      </c>
      <c r="AB31" s="106"/>
    </row>
    <row r="32">
      <c r="A32" s="62"/>
      <c r="B32" s="62" t="str">
        <f>IFERROR(__xludf.DUMMYFUNCTION("""COMPUTED_VALUE"""),"Chốt đơn")</f>
        <v>Chốt đơn</v>
      </c>
      <c r="C32" s="62">
        <f>IFERROR(__xludf.DUMMYFUNCTION("""COMPUTED_VALUE"""),3.0)</f>
        <v>3</v>
      </c>
      <c r="D32" s="62" t="str">
        <f>IFERROR(__xludf.DUMMYFUNCTION("""COMPUTED_VALUE"""),"Địa chỉ nhận hàng")</f>
        <v>Địa chỉ nhận hàng</v>
      </c>
      <c r="E32" s="62">
        <f>IFERROR(__xludf.DUMMYFUNCTION("""COMPUTED_VALUE"""),23.0)</f>
        <v>23</v>
      </c>
      <c r="F32" s="62" t="str">
        <f>IFERROR(__xludf.DUMMYFUNCTION("""COMPUTED_VALUE"""),"Nhà ở")</f>
        <v>Nhà ở</v>
      </c>
      <c r="G32" s="62">
        <f>IFERROR(__xludf.DUMMYFUNCTION("""COMPUTED_VALUE"""),52.0)</f>
        <v>52</v>
      </c>
      <c r="H32" s="62"/>
      <c r="I32" s="62"/>
      <c r="J32" s="62" t="str">
        <f>IFERROR(__xludf.DUMMYFUNCTION("""COMPUTED_VALUE"""),"Chốt đơn - Địa chỉ nhận hàng - Nhà ở")</f>
        <v>Chốt đơn - Địa chỉ nhận hàng - Nhà ở</v>
      </c>
      <c r="K32" s="102" t="str">
        <f>IFERROR(__xludf.DUMMYFUNCTION("""COMPUTED_VALUE"""),"Chốt địa chỉ nhà nhận hàng")</f>
        <v>Chốt địa chỉ nhà nhận hàng</v>
      </c>
      <c r="L32" s="62" t="str">
        <f>IFERROR(__xludf.DUMMYFUNCTION("""COMPUTED_VALUE"""),"chot_don")</f>
        <v>chot_don</v>
      </c>
      <c r="M32" s="62">
        <f>IFERROR(__xludf.DUMMYFUNCTION("""COMPUTED_VALUE"""),1.0)</f>
        <v>1</v>
      </c>
      <c r="N32" s="62"/>
      <c r="O32" s="62"/>
      <c r="P32" s="106"/>
      <c r="Q32" s="106"/>
      <c r="R32" s="106" t="str">
        <f>IFERROR(__xludf.DUMMYFUNCTION("""COMPUTED_VALUE"""),"Giá sản phẩm")</f>
        <v>Giá sản phẩm</v>
      </c>
      <c r="S32" s="106">
        <f>IFERROR(__xludf.DUMMYFUNCTION("""COMPUTED_VALUE"""),31.0)</f>
        <v>31</v>
      </c>
      <c r="T32" s="106" t="str">
        <f>IFERROR(__xludf.DUMMYFUNCTION("""COMPUTED_VALUE"""),"Giá sỉ")</f>
        <v>Giá sỉ</v>
      </c>
      <c r="U32" s="106">
        <f>IFERROR(__xludf.DUMMYFUNCTION("""COMPUTED_VALUE"""),31.0)</f>
        <v>31</v>
      </c>
      <c r="V32" s="106" t="str">
        <f>IFERROR(__xludf.DUMMYFUNCTION("""COMPUTED_VALUE"""),"Đồ dùng phòng ăn")</f>
        <v>Đồ dùng phòng ăn</v>
      </c>
      <c r="W32" s="106">
        <f>IFERROR(__xludf.DUMMYFUNCTION("""COMPUTED_VALUE"""),31.0)</f>
        <v>31</v>
      </c>
      <c r="X32" s="62"/>
      <c r="Y32" s="106">
        <f>IFERROR(__xludf.DUMMYFUNCTION("""COMPUTED_VALUE"""),54.0)</f>
        <v>54</v>
      </c>
      <c r="Z32" s="106" t="str">
        <f>IFERROR(__xludf.DUMMYFUNCTION("""COMPUTED_VALUE"""),"Hỏi thông tin sản phẩm (tư vấn) - Bảo hành")</f>
        <v>Hỏi thông tin sản phẩm (tư vấn) - Bảo hành</v>
      </c>
      <c r="AA32" s="106"/>
      <c r="AB32" s="106"/>
    </row>
    <row r="33">
      <c r="A33" s="62"/>
      <c r="B33" s="62" t="str">
        <f>IFERROR(__xludf.DUMMYFUNCTION("""COMPUTED_VALUE"""),"Chốt đơn")</f>
        <v>Chốt đơn</v>
      </c>
      <c r="C33" s="62">
        <f>IFERROR(__xludf.DUMMYFUNCTION("""COMPUTED_VALUE"""),3.0)</f>
        <v>3</v>
      </c>
      <c r="D33" s="62" t="str">
        <f>IFERROR(__xludf.DUMMYFUNCTION("""COMPUTED_VALUE"""),"Địa chỉ nhận hàng")</f>
        <v>Địa chỉ nhận hàng</v>
      </c>
      <c r="E33" s="62">
        <f>IFERROR(__xludf.DUMMYFUNCTION("""COMPUTED_VALUE"""),23.0)</f>
        <v>23</v>
      </c>
      <c r="F33" s="62" t="str">
        <f>IFERROR(__xludf.DUMMYFUNCTION("""COMPUTED_VALUE"""),"Cửa hàng")</f>
        <v>Cửa hàng</v>
      </c>
      <c r="G33" s="62">
        <f>IFERROR(__xludf.DUMMYFUNCTION("""COMPUTED_VALUE"""),18.0)</f>
        <v>18</v>
      </c>
      <c r="H33" s="62"/>
      <c r="I33" s="62"/>
      <c r="J33" s="62" t="str">
        <f>IFERROR(__xludf.DUMMYFUNCTION("""COMPUTED_VALUE"""),"Chốt đơn - Địa chỉ nhận hàng - Cửa hàng")</f>
        <v>Chốt đơn - Địa chỉ nhận hàng - Cửa hàng</v>
      </c>
      <c r="K33" s="102" t="str">
        <f>IFERROR(__xludf.DUMMYFUNCTION("""COMPUTED_VALUE"""),"Chốt địa chỉ cửa hàng nhận hàng")</f>
        <v>Chốt địa chỉ cửa hàng nhận hàng</v>
      </c>
      <c r="L33" s="62" t="str">
        <f>IFERROR(__xludf.DUMMYFUNCTION("""COMPUTED_VALUE"""),"chot_don")</f>
        <v>chot_don</v>
      </c>
      <c r="M33" s="62">
        <f>IFERROR(__xludf.DUMMYFUNCTION("""COMPUTED_VALUE"""),1.0)</f>
        <v>1</v>
      </c>
      <c r="N33" s="62"/>
      <c r="O33" s="62"/>
      <c r="P33" s="106"/>
      <c r="Q33" s="106"/>
      <c r="R33" s="106" t="str">
        <f>IFERROR(__xludf.DUMMYFUNCTION("""COMPUTED_VALUE"""),"Giao hàng cho đơn vị vận chuyển")</f>
        <v>Giao hàng cho đơn vị vận chuyển</v>
      </c>
      <c r="S33" s="106">
        <f>IFERROR(__xludf.DUMMYFUNCTION("""COMPUTED_VALUE"""),32.0)</f>
        <v>32</v>
      </c>
      <c r="T33" s="106" t="str">
        <f>IFERROR(__xludf.DUMMYFUNCTION("""COMPUTED_VALUE"""),"Giá thấp")</f>
        <v>Giá thấp</v>
      </c>
      <c r="U33" s="106">
        <f>IFERROR(__xludf.DUMMYFUNCTION("""COMPUTED_VALUE"""),32.0)</f>
        <v>32</v>
      </c>
      <c r="V33" s="106" t="str">
        <f>IFERROR(__xludf.DUMMYFUNCTION("""COMPUTED_VALUE"""),"Đồ dùng phòng tắm")</f>
        <v>Đồ dùng phòng tắm</v>
      </c>
      <c r="W33" s="106">
        <f>IFERROR(__xludf.DUMMYFUNCTION("""COMPUTED_VALUE"""),32.0)</f>
        <v>32</v>
      </c>
      <c r="X33" s="62"/>
      <c r="Y33" s="106">
        <f>IFERROR(__xludf.DUMMYFUNCTION("""COMPUTED_VALUE"""),55.0)</f>
        <v>55</v>
      </c>
      <c r="Z33" s="106" t="str">
        <f>IFERROR(__xludf.DUMMYFUNCTION("""COMPUTED_VALUE"""),"Hỏi thông tin sản phẩm (tư vấn) - Hậu mãi")</f>
        <v>Hỏi thông tin sản phẩm (tư vấn) - Hậu mãi</v>
      </c>
      <c r="AA33" s="106"/>
      <c r="AB33" s="106"/>
    </row>
    <row r="34">
      <c r="A34" s="62"/>
      <c r="B34" s="62" t="str">
        <f>IFERROR(__xludf.DUMMYFUNCTION("""COMPUTED_VALUE"""),"Chốt đơn")</f>
        <v>Chốt đơn</v>
      </c>
      <c r="C34" s="62">
        <f>IFERROR(__xludf.DUMMYFUNCTION("""COMPUTED_VALUE"""),3.0)</f>
        <v>3</v>
      </c>
      <c r="D34" s="62" t="str">
        <f>IFERROR(__xludf.DUMMYFUNCTION("""COMPUTED_VALUE"""),"Địa chỉ nhận hàng")</f>
        <v>Địa chỉ nhận hàng</v>
      </c>
      <c r="E34" s="62">
        <f>IFERROR(__xludf.DUMMYFUNCTION("""COMPUTED_VALUE"""),23.0)</f>
        <v>23</v>
      </c>
      <c r="F34" s="62" t="str">
        <f>IFERROR(__xludf.DUMMYFUNCTION("""COMPUTED_VALUE"""),"Trường học")</f>
        <v>Trường học</v>
      </c>
      <c r="G34" s="62">
        <f>IFERROR(__xludf.DUMMYFUNCTION("""COMPUTED_VALUE"""),86.0)</f>
        <v>86</v>
      </c>
      <c r="H34" s="62"/>
      <c r="I34" s="62"/>
      <c r="J34" s="62" t="str">
        <f>IFERROR(__xludf.DUMMYFUNCTION("""COMPUTED_VALUE"""),"Chốt đơn - Địa chỉ nhận hàng - Trường học")</f>
        <v>Chốt đơn - Địa chỉ nhận hàng - Trường học</v>
      </c>
      <c r="K34" s="102" t="str">
        <f>IFERROR(__xludf.DUMMYFUNCTION("""COMPUTED_VALUE"""),"Chốt địa chỉ trường học nhận hàng")</f>
        <v>Chốt địa chỉ trường học nhận hàng</v>
      </c>
      <c r="L34" s="62" t="str">
        <f>IFERROR(__xludf.DUMMYFUNCTION("""COMPUTED_VALUE"""),"chot_don")</f>
        <v>chot_don</v>
      </c>
      <c r="M34" s="62">
        <f>IFERROR(__xludf.DUMMYFUNCTION("""COMPUTED_VALUE"""),1.0)</f>
        <v>1</v>
      </c>
      <c r="N34" s="62"/>
      <c r="O34" s="62"/>
      <c r="P34" s="106"/>
      <c r="Q34" s="106"/>
      <c r="R34" s="106" t="str">
        <f>IFERROR(__xludf.DUMMYFUNCTION("""COMPUTED_VALUE"""),"Giấy chứng nhận")</f>
        <v>Giấy chứng nhận</v>
      </c>
      <c r="S34" s="106">
        <f>IFERROR(__xludf.DUMMYFUNCTION("""COMPUTED_VALUE"""),33.0)</f>
        <v>33</v>
      </c>
      <c r="T34" s="106" t="str">
        <f>IFERROR(__xludf.DUMMYFUNCTION("""COMPUTED_VALUE"""),"Giải trí")</f>
        <v>Giải trí</v>
      </c>
      <c r="U34" s="106">
        <f>IFERROR(__xludf.DUMMYFUNCTION("""COMPUTED_VALUE"""),33.0)</f>
        <v>33</v>
      </c>
      <c r="V34" s="106" t="str">
        <f>IFERROR(__xludf.DUMMYFUNCTION("""COMPUTED_VALUE"""),"Đồ làm bánh")</f>
        <v>Đồ làm bánh</v>
      </c>
      <c r="W34" s="106">
        <f>IFERROR(__xludf.DUMMYFUNCTION("""COMPUTED_VALUE"""),33.0)</f>
        <v>33</v>
      </c>
      <c r="X34" s="62"/>
      <c r="Y34" s="106">
        <f>IFERROR(__xludf.DUMMYFUNCTION("""COMPUTED_VALUE"""),56.0)</f>
        <v>56</v>
      </c>
      <c r="Z34" s="106" t="str">
        <f>IFERROR(__xludf.DUMMYFUNCTION("""COMPUTED_VALUE"""),"Hỏi thông tin sản phẩm (tư vấn) - Thời hạn sử dụng")</f>
        <v>Hỏi thông tin sản phẩm (tư vấn) - Thời hạn sử dụng</v>
      </c>
      <c r="AA34" s="106" t="str">
        <f>IFERROR(__xludf.DUMMYFUNCTION("""COMPUTED_VALUE"""),"Hỏi thời hạn sử dụng")</f>
        <v>Hỏi thời hạn sử dụng</v>
      </c>
      <c r="AB34" s="106"/>
    </row>
    <row r="35">
      <c r="A35" s="62">
        <f>IFERROR(__xludf.DUMMYFUNCTION("""COMPUTED_VALUE"""),93.0)</f>
        <v>93</v>
      </c>
      <c r="B35" s="62" t="str">
        <f>IFERROR(__xludf.DUMMYFUNCTION("""COMPUTED_VALUE"""),"Chốt đơn")</f>
        <v>Chốt đơn</v>
      </c>
      <c r="C35" s="62">
        <f>IFERROR(__xludf.DUMMYFUNCTION("""COMPUTED_VALUE"""),3.0)</f>
        <v>3</v>
      </c>
      <c r="D35" s="62" t="str">
        <f>IFERROR(__xludf.DUMMYFUNCTION("""COMPUTED_VALUE"""),"Giá sản phẩm")</f>
        <v>Giá sản phẩm</v>
      </c>
      <c r="E35" s="62">
        <f>IFERROR(__xludf.DUMMYFUNCTION("""COMPUTED_VALUE"""),31.0)</f>
        <v>31</v>
      </c>
      <c r="F35" s="62"/>
      <c r="G35" s="62"/>
      <c r="H35" s="62"/>
      <c r="I35" s="62"/>
      <c r="J35" s="62" t="str">
        <f>IFERROR(__xludf.DUMMYFUNCTION("""COMPUTED_VALUE"""),"Chốt đơn - Giá sản phẩm")</f>
        <v>Chốt đơn - Giá sản phẩm</v>
      </c>
      <c r="K35" s="102" t="str">
        <f>IFERROR(__xludf.DUMMYFUNCTION("""COMPUTED_VALUE"""),"Chốt giá sản phẩm")</f>
        <v>Chốt giá sản phẩm</v>
      </c>
      <c r="L35" s="62" t="str">
        <f>IFERROR(__xludf.DUMMYFUNCTION("""COMPUTED_VALUE"""),"chot_don")</f>
        <v>chot_don</v>
      </c>
      <c r="M35" s="62">
        <f>IFERROR(__xludf.DUMMYFUNCTION("""COMPUTED_VALUE"""),1.0)</f>
        <v>1</v>
      </c>
      <c r="N35" s="62"/>
      <c r="O35" s="62"/>
      <c r="P35" s="106"/>
      <c r="Q35" s="106"/>
      <c r="R35" s="106" t="str">
        <f>IFERROR(__xludf.DUMMYFUNCTION("""COMPUTED_VALUE"""),"Gom đơn/Gom hàng")</f>
        <v>Gom đơn/Gom hàng</v>
      </c>
      <c r="S35" s="106">
        <f>IFERROR(__xludf.DUMMYFUNCTION("""COMPUTED_VALUE"""),34.0)</f>
        <v>34</v>
      </c>
      <c r="T35" s="106" t="str">
        <f>IFERROR(__xludf.DUMMYFUNCTION("""COMPUTED_VALUE"""),"Giám giá theo số lượng")</f>
        <v>Giám giá theo số lượng</v>
      </c>
      <c r="U35" s="106">
        <f>IFERROR(__xludf.DUMMYFUNCTION("""COMPUTED_VALUE"""),34.0)</f>
        <v>34</v>
      </c>
      <c r="V35" s="106" t="str">
        <f>IFERROR(__xludf.DUMMYFUNCTION("""COMPUTED_VALUE"""),"Đồ nội thất")</f>
        <v>Đồ nội thất</v>
      </c>
      <c r="W35" s="106">
        <f>IFERROR(__xludf.DUMMYFUNCTION("""COMPUTED_VALUE"""),34.0)</f>
        <v>34</v>
      </c>
      <c r="X35" s="62"/>
      <c r="Y35" s="106">
        <f>IFERROR(__xludf.DUMMYFUNCTION("""COMPUTED_VALUE"""),57.0)</f>
        <v>57</v>
      </c>
      <c r="Z35" s="106" t="str">
        <f>IFERROR(__xludf.DUMMYFUNCTION("""COMPUTED_VALUE"""),"Hỏi thông tin sản phẩm (tư vấn) - Kiểu dáng")</f>
        <v>Hỏi thông tin sản phẩm (tư vấn) - Kiểu dáng</v>
      </c>
      <c r="AA35" s="106" t="str">
        <f>IFERROR(__xludf.DUMMYFUNCTION("""COMPUTED_VALUE"""),"Hỏi kiểu dáng")</f>
        <v>Hỏi kiểu dáng</v>
      </c>
      <c r="AB35" s="106"/>
    </row>
    <row r="36">
      <c r="A36" s="62">
        <f>IFERROR(__xludf.DUMMYFUNCTION("""COMPUTED_VALUE"""),88.0)</f>
        <v>88</v>
      </c>
      <c r="B36" s="62" t="str">
        <f>IFERROR(__xludf.DUMMYFUNCTION("""COMPUTED_VALUE"""),"Chốt đơn")</f>
        <v>Chốt đơn</v>
      </c>
      <c r="C36" s="62">
        <f>IFERROR(__xludf.DUMMYFUNCTION("""COMPUTED_VALUE"""),3.0)</f>
        <v>3</v>
      </c>
      <c r="D36" s="62" t="str">
        <f>IFERROR(__xludf.DUMMYFUNCTION("""COMPUTED_VALUE"""),"Gom đơn/Gom hàng")</f>
        <v>Gom đơn/Gom hàng</v>
      </c>
      <c r="E36" s="62">
        <f>IFERROR(__xludf.DUMMYFUNCTION("""COMPUTED_VALUE"""),34.0)</f>
        <v>34</v>
      </c>
      <c r="F36" s="62"/>
      <c r="G36" s="62"/>
      <c r="H36" s="62"/>
      <c r="I36" s="62"/>
      <c r="J36" s="62" t="str">
        <f>IFERROR(__xludf.DUMMYFUNCTION("""COMPUTED_VALUE"""),"Chốt đơn - Gom đơn/Gom hàng")</f>
        <v>Chốt đơn - Gom đơn/Gom hàng</v>
      </c>
      <c r="K36" s="102" t="str">
        <f>IFERROR(__xludf.DUMMYFUNCTION("""COMPUTED_VALUE"""),"Chốt gom đơn/Gom hàng")</f>
        <v>Chốt gom đơn/Gom hàng</v>
      </c>
      <c r="L36" s="62" t="str">
        <f>IFERROR(__xludf.DUMMYFUNCTION("""COMPUTED_VALUE"""),"chot_don")</f>
        <v>chot_don</v>
      </c>
      <c r="M36" s="62">
        <f>IFERROR(__xludf.DUMMYFUNCTION("""COMPUTED_VALUE"""),1.0)</f>
        <v>1</v>
      </c>
      <c r="N36" s="62"/>
      <c r="O36" s="62"/>
      <c r="P36" s="106"/>
      <c r="Q36" s="106"/>
      <c r="R36" s="106" t="str">
        <f>IFERROR(__xludf.DUMMYFUNCTION("""COMPUTED_VALUE"""),"Gửi nhận hộ hàng")</f>
        <v>Gửi nhận hộ hàng</v>
      </c>
      <c r="S36" s="106">
        <f>IFERROR(__xludf.DUMMYFUNCTION("""COMPUTED_VALUE"""),35.0)</f>
        <v>35</v>
      </c>
      <c r="T36" s="106" t="str">
        <f>IFERROR(__xludf.DUMMYFUNCTION("""COMPUTED_VALUE"""),"Giao sai địa chỉ")</f>
        <v>Giao sai địa chỉ</v>
      </c>
      <c r="U36" s="106">
        <f>IFERROR(__xludf.DUMMYFUNCTION("""COMPUTED_VALUE"""),35.0)</f>
        <v>35</v>
      </c>
      <c r="V36" s="106" t="str">
        <f>IFERROR(__xludf.DUMMYFUNCTION("""COMPUTED_VALUE"""),"Đồ trang trí tiệc")</f>
        <v>Đồ trang trí tiệc</v>
      </c>
      <c r="W36" s="106">
        <f>IFERROR(__xludf.DUMMYFUNCTION("""COMPUTED_VALUE"""),35.0)</f>
        <v>35</v>
      </c>
      <c r="X36" s="62"/>
      <c r="Y36" s="106">
        <f>IFERROR(__xludf.DUMMYFUNCTION("""COMPUTED_VALUE"""),58.0)</f>
        <v>58</v>
      </c>
      <c r="Z36" s="106" t="str">
        <f>IFERROR(__xludf.DUMMYFUNCTION("""COMPUTED_VALUE"""),"Hỏi thông tin sản phẩm (tư vấn) - Năm sản xuất")</f>
        <v>Hỏi thông tin sản phẩm (tư vấn) - Năm sản xuất</v>
      </c>
      <c r="AA36" s="106" t="str">
        <f>IFERROR(__xludf.DUMMYFUNCTION("""COMPUTED_VALUE"""),"Hỏi năm sản xuất")</f>
        <v>Hỏi năm sản xuất</v>
      </c>
      <c r="AB36" s="106"/>
    </row>
    <row r="37">
      <c r="A37" s="62">
        <f>IFERROR(__xludf.DUMMYFUNCTION("""COMPUTED_VALUE"""),99.0)</f>
        <v>99</v>
      </c>
      <c r="B37" s="62" t="str">
        <f>IFERROR(__xludf.DUMMYFUNCTION("""COMPUTED_VALUE"""),"Chốt đơn")</f>
        <v>Chốt đơn</v>
      </c>
      <c r="C37" s="62">
        <f>IFERROR(__xludf.DUMMYFUNCTION("""COMPUTED_VALUE"""),3.0)</f>
        <v>3</v>
      </c>
      <c r="D37" s="62" t="str">
        <f>IFERROR(__xludf.DUMMYFUNCTION("""COMPUTED_VALUE"""),"Hoạ tiết")</f>
        <v>Hoạ tiết</v>
      </c>
      <c r="E37" s="62">
        <f>IFERROR(__xludf.DUMMYFUNCTION("""COMPUTED_VALUE"""),40.0)</f>
        <v>40</v>
      </c>
      <c r="F37" s="62"/>
      <c r="G37" s="62"/>
      <c r="H37" s="62"/>
      <c r="I37" s="62"/>
      <c r="J37" s="62" t="str">
        <f>IFERROR(__xludf.DUMMYFUNCTION("""COMPUTED_VALUE"""),"Chốt đơn - Hoạ tiết")</f>
        <v>Chốt đơn - Hoạ tiết</v>
      </c>
      <c r="K37" s="102" t="str">
        <f>IFERROR(__xludf.DUMMYFUNCTION("""COMPUTED_VALUE"""),"Chốt hoạ tiết")</f>
        <v>Chốt hoạ tiết</v>
      </c>
      <c r="L37" s="62" t="str">
        <f>IFERROR(__xludf.DUMMYFUNCTION("""COMPUTED_VALUE"""),"chot_don")</f>
        <v>chot_don</v>
      </c>
      <c r="M37" s="62">
        <f>IFERROR(__xludf.DUMMYFUNCTION("""COMPUTED_VALUE"""),1.0)</f>
        <v>1</v>
      </c>
      <c r="N37" s="62"/>
      <c r="O37" s="62"/>
      <c r="P37" s="106"/>
      <c r="Q37" s="106"/>
      <c r="R37" s="106" t="str">
        <f>IFERROR(__xludf.DUMMYFUNCTION("""COMPUTED_VALUE"""),"Hình ảnh sản phẩm")</f>
        <v>Hình ảnh sản phẩm</v>
      </c>
      <c r="S37" s="106">
        <f>IFERROR(__xludf.DUMMYFUNCTION("""COMPUTED_VALUE"""),36.0)</f>
        <v>36</v>
      </c>
      <c r="T37" s="106" t="str">
        <f>IFERROR(__xludf.DUMMYFUNCTION("""COMPUTED_VALUE"""),"Giao sai hàng")</f>
        <v>Giao sai hàng</v>
      </c>
      <c r="U37" s="106">
        <f>IFERROR(__xludf.DUMMYFUNCTION("""COMPUTED_VALUE"""),36.0)</f>
        <v>36</v>
      </c>
      <c r="V37" s="106" t="str">
        <f>IFERROR(__xludf.DUMMYFUNCTION("""COMPUTED_VALUE"""),"Đồ uống")</f>
        <v>Đồ uống</v>
      </c>
      <c r="W37" s="106">
        <f>IFERROR(__xludf.DUMMYFUNCTION("""COMPUTED_VALUE"""),36.0)</f>
        <v>36</v>
      </c>
      <c r="X37" s="62"/>
      <c r="Y37" s="106">
        <f>IFERROR(__xludf.DUMMYFUNCTION("""COMPUTED_VALUE"""),59.0)</f>
        <v>59</v>
      </c>
      <c r="Z37" s="106" t="str">
        <f>IFERROR(__xludf.DUMMYFUNCTION("""COMPUTED_VALUE"""),"Hỏi thông tin sản phẩm (tư vấn) - Sức chứa (dung tích, thể tích,...)")</f>
        <v>Hỏi thông tin sản phẩm (tư vấn) - Sức chứa (dung tích, thể tích,...)</v>
      </c>
      <c r="AA37" s="106" t="str">
        <f>IFERROR(__xludf.DUMMYFUNCTION("""COMPUTED_VALUE"""),"Hỏi sức chứa (dung tích, thể tích,...)")</f>
        <v>Hỏi sức chứa (dung tích, thể tích,...)</v>
      </c>
      <c r="AB37" s="106"/>
    </row>
    <row r="38">
      <c r="A38" s="62">
        <f>IFERROR(__xludf.DUMMYFUNCTION("""COMPUTED_VALUE"""),110.0)</f>
        <v>110</v>
      </c>
      <c r="B38" s="62" t="str">
        <f>IFERROR(__xludf.DUMMYFUNCTION("""COMPUTED_VALUE"""),"Chốt đơn")</f>
        <v>Chốt đơn</v>
      </c>
      <c r="C38" s="62">
        <f>IFERROR(__xludf.DUMMYFUNCTION("""COMPUTED_VALUE"""),3.0)</f>
        <v>3</v>
      </c>
      <c r="D38" s="62" t="str">
        <f>IFERROR(__xludf.DUMMYFUNCTION("""COMPUTED_VALUE"""),"Kích cỡ")</f>
        <v>Kích cỡ</v>
      </c>
      <c r="E38" s="62">
        <f>IFERROR(__xludf.DUMMYFUNCTION("""COMPUTED_VALUE"""),49.0)</f>
        <v>49</v>
      </c>
      <c r="F38" s="62"/>
      <c r="G38" s="62"/>
      <c r="H38" s="62"/>
      <c r="I38" s="62"/>
      <c r="J38" s="62" t="str">
        <f>IFERROR(__xludf.DUMMYFUNCTION("""COMPUTED_VALUE"""),"Chốt đơn - Kích cỡ")</f>
        <v>Chốt đơn - Kích cỡ</v>
      </c>
      <c r="K38" s="102" t="str">
        <f>IFERROR(__xludf.DUMMYFUNCTION("""COMPUTED_VALUE"""),"Chốt kích cỡ")</f>
        <v>Chốt kích cỡ</v>
      </c>
      <c r="L38" s="62" t="str">
        <f>IFERROR(__xludf.DUMMYFUNCTION("""COMPUTED_VALUE"""),"chot_don")</f>
        <v>chot_don</v>
      </c>
      <c r="M38" s="62">
        <f>IFERROR(__xludf.DUMMYFUNCTION("""COMPUTED_VALUE"""),1.0)</f>
        <v>1</v>
      </c>
      <c r="N38" s="62"/>
      <c r="O38" s="62"/>
      <c r="P38" s="106"/>
      <c r="Q38" s="106"/>
      <c r="R38" s="106" t="str">
        <f>IFERROR(__xludf.DUMMYFUNCTION("""COMPUTED_VALUE"""),"Hình ảnh thực tế")</f>
        <v>Hình ảnh thực tế</v>
      </c>
      <c r="S38" s="106">
        <f>IFERROR(__xludf.DUMMYFUNCTION("""COMPUTED_VALUE"""),37.0)</f>
        <v>37</v>
      </c>
      <c r="T38" s="106" t="str">
        <f>IFERROR(__xludf.DUMMYFUNCTION("""COMPUTED_VALUE"""),"Hậu mãi tốt")</f>
        <v>Hậu mãi tốt</v>
      </c>
      <c r="U38" s="106">
        <f>IFERROR(__xludf.DUMMYFUNCTION("""COMPUTED_VALUE"""),37.0)</f>
        <v>37</v>
      </c>
      <c r="V38" s="106" t="str">
        <f>IFERROR(__xludf.DUMMYFUNCTION("""COMPUTED_VALUE"""),"Đồ uống có cồn")</f>
        <v>Đồ uống có cồn</v>
      </c>
      <c r="W38" s="106">
        <f>IFERROR(__xludf.DUMMYFUNCTION("""COMPUTED_VALUE"""),37.0)</f>
        <v>37</v>
      </c>
      <c r="X38" s="62"/>
      <c r="Y38" s="106">
        <f>IFERROR(__xludf.DUMMYFUNCTION("""COMPUTED_VALUE"""),62.0)</f>
        <v>62</v>
      </c>
      <c r="Z38" s="106" t="str">
        <f>IFERROR(__xludf.DUMMYFUNCTION("""COMPUTED_VALUE"""),"Hỏi thông tin sản phẩm (tư vấn) - Đặc điểm khác")</f>
        <v>Hỏi thông tin sản phẩm (tư vấn) - Đặc điểm khác</v>
      </c>
      <c r="AA38" s="108" t="str">
        <f>IFERROR(__xludf.DUMMYFUNCTION("""COMPUTED_VALUE"""),"Hỏi vấn đề khác")</f>
        <v>Hỏi vấn đề khác</v>
      </c>
      <c r="AB38" s="106"/>
    </row>
    <row r="39">
      <c r="A39" s="62">
        <f>IFERROR(__xludf.DUMMYFUNCTION("""COMPUTED_VALUE"""),92.0)</f>
        <v>92</v>
      </c>
      <c r="B39" s="62" t="str">
        <f>IFERROR(__xludf.DUMMYFUNCTION("""COMPUTED_VALUE"""),"Chốt đơn")</f>
        <v>Chốt đơn</v>
      </c>
      <c r="C39" s="62">
        <f>IFERROR(__xludf.DUMMYFUNCTION("""COMPUTED_VALUE"""),3.0)</f>
        <v>3</v>
      </c>
      <c r="D39" s="62" t="str">
        <f>IFERROR(__xludf.DUMMYFUNCTION("""COMPUTED_VALUE"""),"Kích thước")</f>
        <v>Kích thước</v>
      </c>
      <c r="E39" s="62">
        <f>IFERROR(__xludf.DUMMYFUNCTION("""COMPUTED_VALUE"""),50.0)</f>
        <v>50</v>
      </c>
      <c r="F39" s="62"/>
      <c r="G39" s="62"/>
      <c r="H39" s="62"/>
      <c r="I39" s="62"/>
      <c r="J39" s="62" t="str">
        <f>IFERROR(__xludf.DUMMYFUNCTION("""COMPUTED_VALUE"""),"Chốt đơn - Kích thước")</f>
        <v>Chốt đơn - Kích thước</v>
      </c>
      <c r="K39" s="102" t="str">
        <f>IFERROR(__xludf.DUMMYFUNCTION("""COMPUTED_VALUE"""),"Chốt kích thước")</f>
        <v>Chốt kích thước</v>
      </c>
      <c r="L39" s="62" t="str">
        <f>IFERROR(__xludf.DUMMYFUNCTION("""COMPUTED_VALUE"""),"chot_don")</f>
        <v>chot_don</v>
      </c>
      <c r="M39" s="62">
        <f>IFERROR(__xludf.DUMMYFUNCTION("""COMPUTED_VALUE"""),1.0)</f>
        <v>1</v>
      </c>
      <c r="N39" s="62"/>
      <c r="O39" s="62"/>
      <c r="P39" s="106"/>
      <c r="Q39" s="106"/>
      <c r="R39" s="106" t="str">
        <f>IFERROR(__xludf.DUMMYFUNCTION("""COMPUTED_VALUE"""),"Hình ảnh thực tế")</f>
        <v>Hình ảnh thực tế</v>
      </c>
      <c r="S39" s="106">
        <f>IFERROR(__xludf.DUMMYFUNCTION("""COMPUTED_VALUE"""),38.0)</f>
        <v>38</v>
      </c>
      <c r="T39" s="106" t="str">
        <f>IFERROR(__xludf.DUMMYFUNCTION("""COMPUTED_VALUE"""),"Hình thức bảo hành")</f>
        <v>Hình thức bảo hành</v>
      </c>
      <c r="U39" s="106">
        <f>IFERROR(__xludf.DUMMYFUNCTION("""COMPUTED_VALUE"""),38.0)</f>
        <v>38</v>
      </c>
      <c r="V39" s="106" t="str">
        <f>IFERROR(__xludf.DUMMYFUNCTION("""COMPUTED_VALUE"""),"Giày dép nam/nữ")</f>
        <v>Giày dép nam/nữ</v>
      </c>
      <c r="W39" s="106">
        <f>IFERROR(__xludf.DUMMYFUNCTION("""COMPUTED_VALUE"""),38.0)</f>
        <v>38</v>
      </c>
      <c r="X39" s="62"/>
      <c r="Y39" s="106">
        <f>IFERROR(__xludf.DUMMYFUNCTION("""COMPUTED_VALUE"""),63.0)</f>
        <v>63</v>
      </c>
      <c r="Z39" s="106" t="str">
        <f>IFERROR(__xludf.DUMMYFUNCTION("""COMPUTED_VALUE"""),"Hỏi thông tin sản phẩm (tư vấn) - Công dụng")</f>
        <v>Hỏi thông tin sản phẩm (tư vấn) - Công dụng</v>
      </c>
      <c r="AA39" s="106" t="str">
        <f>IFERROR(__xludf.DUMMYFUNCTION("""COMPUTED_VALUE"""),"Hỏi công dụng")</f>
        <v>Hỏi công dụng</v>
      </c>
      <c r="AB39" s="106"/>
    </row>
    <row r="40">
      <c r="A40" s="62">
        <f>IFERROR(__xludf.DUMMYFUNCTION("""COMPUTED_VALUE"""),85.0)</f>
        <v>85</v>
      </c>
      <c r="B40" s="62" t="str">
        <f>IFERROR(__xludf.DUMMYFUNCTION("""COMPUTED_VALUE"""),"Chốt đơn")</f>
        <v>Chốt đơn</v>
      </c>
      <c r="C40" s="62">
        <f>IFERROR(__xludf.DUMMYFUNCTION("""COMPUTED_VALUE"""),3.0)</f>
        <v>3</v>
      </c>
      <c r="D40" s="62" t="str">
        <f>IFERROR(__xludf.DUMMYFUNCTION("""COMPUTED_VALUE"""),"Màu sắc")</f>
        <v>Màu sắc</v>
      </c>
      <c r="E40" s="62">
        <f>IFERROR(__xludf.DUMMYFUNCTION("""COMPUTED_VALUE"""),55.0)</f>
        <v>55</v>
      </c>
      <c r="F40" s="62"/>
      <c r="G40" s="62"/>
      <c r="H40" s="62"/>
      <c r="I40" s="62"/>
      <c r="J40" s="62" t="str">
        <f>IFERROR(__xludf.DUMMYFUNCTION("""COMPUTED_VALUE"""),"Chốt đơn - Màu sắc")</f>
        <v>Chốt đơn - Màu sắc</v>
      </c>
      <c r="K40" s="102" t="str">
        <f>IFERROR(__xludf.DUMMYFUNCTION("""COMPUTED_VALUE"""),"Chốt màu sắc")</f>
        <v>Chốt màu sắc</v>
      </c>
      <c r="L40" s="62" t="str">
        <f>IFERROR(__xludf.DUMMYFUNCTION("""COMPUTED_VALUE"""),"chot_don")</f>
        <v>chot_don</v>
      </c>
      <c r="M40" s="62">
        <f>IFERROR(__xludf.DUMMYFUNCTION("""COMPUTED_VALUE"""),1.0)</f>
        <v>1</v>
      </c>
      <c r="N40" s="62"/>
      <c r="O40" s="62"/>
      <c r="P40" s="106"/>
      <c r="Q40" s="106"/>
      <c r="R40" s="106" t="str">
        <f>IFERROR(__xludf.DUMMYFUNCTION("""COMPUTED_VALUE"""),"Hoá đơn VAT")</f>
        <v>Hoá đơn VAT</v>
      </c>
      <c r="S40" s="106">
        <f>IFERROR(__xludf.DUMMYFUNCTION("""COMPUTED_VALUE"""),39.0)</f>
        <v>39</v>
      </c>
      <c r="T40" s="106" t="str">
        <f>IFERROR(__xludf.DUMMYFUNCTION("""COMPUTED_VALUE"""),"Hướng dẫn lắp đặt")</f>
        <v>Hướng dẫn lắp đặt</v>
      </c>
      <c r="U40" s="106">
        <f>IFERROR(__xludf.DUMMYFUNCTION("""COMPUTED_VALUE"""),39.0)</f>
        <v>39</v>
      </c>
      <c r="V40" s="106" t="str">
        <f>IFERROR(__xludf.DUMMYFUNCTION("""COMPUTED_VALUE"""),"Họa cụ")</f>
        <v>Họa cụ</v>
      </c>
      <c r="W40" s="106">
        <f>IFERROR(__xludf.DUMMYFUNCTION("""COMPUTED_VALUE"""),39.0)</f>
        <v>39</v>
      </c>
      <c r="X40" s="62"/>
      <c r="Y40" s="106">
        <f>IFERROR(__xludf.DUMMYFUNCTION("""COMPUTED_VALUE"""),64.0)</f>
        <v>64</v>
      </c>
      <c r="Z40" s="106" t="str">
        <f>IFERROR(__xludf.DUMMYFUNCTION("""COMPUTED_VALUE"""),"Hỏi thông tin sản phẩm (tư vấn) - Đối tượng sử dụng")</f>
        <v>Hỏi thông tin sản phẩm (tư vấn) - Đối tượng sử dụng</v>
      </c>
      <c r="AA40" s="106" t="str">
        <f>IFERROR(__xludf.DUMMYFUNCTION("""COMPUTED_VALUE"""),"Hỏi đối tượng sử dụng")</f>
        <v>Hỏi đối tượng sử dụng</v>
      </c>
      <c r="AB40" s="106"/>
    </row>
    <row r="41">
      <c r="A41" s="62">
        <f>IFERROR(__xludf.DUMMYFUNCTION("""COMPUTED_VALUE"""),105.0)</f>
        <v>105</v>
      </c>
      <c r="B41" s="62" t="str">
        <f>IFERROR(__xludf.DUMMYFUNCTION("""COMPUTED_VALUE"""),"Chốt đơn")</f>
        <v>Chốt đơn</v>
      </c>
      <c r="C41" s="62">
        <f>IFERROR(__xludf.DUMMYFUNCTION("""COMPUTED_VALUE"""),3.0)</f>
        <v>3</v>
      </c>
      <c r="D41" s="62" t="str">
        <f>IFERROR(__xludf.DUMMYFUNCTION("""COMPUTED_VALUE"""),"Mua để thử")</f>
        <v>Mua để thử</v>
      </c>
      <c r="E41" s="62">
        <f>IFERROR(__xludf.DUMMYFUNCTION("""COMPUTED_VALUE"""),56.0)</f>
        <v>56</v>
      </c>
      <c r="F41" s="62"/>
      <c r="G41" s="62"/>
      <c r="H41" s="62"/>
      <c r="I41" s="62"/>
      <c r="J41" s="62" t="str">
        <f>IFERROR(__xludf.DUMMYFUNCTION("""COMPUTED_VALUE"""),"Chốt đơn - Mua để thử")</f>
        <v>Chốt đơn - Mua để thử</v>
      </c>
      <c r="K41" s="102" t="str">
        <f>IFERROR(__xludf.DUMMYFUNCTION("""COMPUTED_VALUE"""),"Chốt mua để thử")</f>
        <v>Chốt mua để thử</v>
      </c>
      <c r="L41" s="62" t="str">
        <f>IFERROR(__xludf.DUMMYFUNCTION("""COMPUTED_VALUE"""),"chot_don")</f>
        <v>chot_don</v>
      </c>
      <c r="M41" s="62">
        <f>IFERROR(__xludf.DUMMYFUNCTION("""COMPUTED_VALUE"""),1.0)</f>
        <v>1</v>
      </c>
      <c r="N41" s="62"/>
      <c r="O41" s="62"/>
      <c r="P41" s="106"/>
      <c r="Q41" s="106"/>
      <c r="R41" s="106" t="str">
        <f>IFERROR(__xludf.DUMMYFUNCTION("""COMPUTED_VALUE"""),"Hoạ tiết")</f>
        <v>Hoạ tiết</v>
      </c>
      <c r="S41" s="106">
        <f>IFERROR(__xludf.DUMMYFUNCTION("""COMPUTED_VALUE"""),40.0)</f>
        <v>40</v>
      </c>
      <c r="T41" s="106" t="str">
        <f>IFERROR(__xludf.DUMMYFUNCTION("""COMPUTED_VALUE"""),"Hướng dẫn sử dụng")</f>
        <v>Hướng dẫn sử dụng</v>
      </c>
      <c r="U41" s="106">
        <f>IFERROR(__xludf.DUMMYFUNCTION("""COMPUTED_VALUE"""),40.0)</f>
        <v>40</v>
      </c>
      <c r="V41" s="106" t="str">
        <f>IFERROR(__xludf.DUMMYFUNCTION("""COMPUTED_VALUE"""),"Khác")</f>
        <v>Khác</v>
      </c>
      <c r="W41" s="106">
        <f>IFERROR(__xludf.DUMMYFUNCTION("""COMPUTED_VALUE"""),40.0)</f>
        <v>40</v>
      </c>
      <c r="X41" s="62"/>
      <c r="Y41" s="106">
        <f>IFERROR(__xludf.DUMMYFUNCTION("""COMPUTED_VALUE"""),65.0)</f>
        <v>65</v>
      </c>
      <c r="Z41" s="106" t="str">
        <f>IFERROR(__xludf.DUMMYFUNCTION("""COMPUTED_VALUE"""),"Hỏi thông tin sản phẩm (tư vấn) - Thành phần")</f>
        <v>Hỏi thông tin sản phẩm (tư vấn) - Thành phần</v>
      </c>
      <c r="AA41" s="106" t="str">
        <f>IFERROR(__xludf.DUMMYFUNCTION("""COMPUTED_VALUE"""),"Hỏi thành phần")</f>
        <v>Hỏi thành phần</v>
      </c>
      <c r="AB41" s="106"/>
    </row>
    <row r="42">
      <c r="A42" s="62">
        <f>IFERROR(__xludf.DUMMYFUNCTION("""COMPUTED_VALUE"""),78.0)</f>
        <v>78</v>
      </c>
      <c r="B42" s="62" t="str">
        <f>IFERROR(__xludf.DUMMYFUNCTION("""COMPUTED_VALUE"""),"Chốt đơn")</f>
        <v>Chốt đơn</v>
      </c>
      <c r="C42" s="62">
        <f>IFERROR(__xludf.DUMMYFUNCTION("""COMPUTED_VALUE"""),3.0)</f>
        <v>3</v>
      </c>
      <c r="D42" s="62" t="str">
        <f>IFERROR(__xludf.DUMMYFUNCTION("""COMPUTED_VALUE"""),"Mua lại")</f>
        <v>Mua lại</v>
      </c>
      <c r="E42" s="62">
        <f>IFERROR(__xludf.DUMMYFUNCTION("""COMPUTED_VALUE"""),57.0)</f>
        <v>57</v>
      </c>
      <c r="F42" s="62"/>
      <c r="G42" s="62"/>
      <c r="H42" s="62"/>
      <c r="I42" s="62"/>
      <c r="J42" s="62" t="str">
        <f>IFERROR(__xludf.DUMMYFUNCTION("""COMPUTED_VALUE"""),"Chốt đơn - Mua lại")</f>
        <v>Chốt đơn - Mua lại</v>
      </c>
      <c r="K42" s="102" t="str">
        <f>IFERROR(__xludf.DUMMYFUNCTION("""COMPUTED_VALUE"""),"Chốt mua lại")</f>
        <v>Chốt mua lại</v>
      </c>
      <c r="L42" s="62" t="str">
        <f>IFERROR(__xludf.DUMMYFUNCTION("""COMPUTED_VALUE"""),"chot_don")</f>
        <v>chot_don</v>
      </c>
      <c r="M42" s="62">
        <f>IFERROR(__xludf.DUMMYFUNCTION("""COMPUTED_VALUE"""),1.0)</f>
        <v>1</v>
      </c>
      <c r="N42" s="62"/>
      <c r="O42" s="62"/>
      <c r="P42" s="106"/>
      <c r="Q42" s="106"/>
      <c r="R42" s="106" t="str">
        <f>IFERROR(__xludf.DUMMYFUNCTION("""COMPUTED_VALUE"""),"Hoàn tiền")</f>
        <v>Hoàn tiền</v>
      </c>
      <c r="S42" s="106">
        <f>IFERROR(__xludf.DUMMYFUNCTION("""COMPUTED_VALUE"""),41.0)</f>
        <v>41</v>
      </c>
      <c r="T42" s="106" t="str">
        <f>IFERROR(__xludf.DUMMYFUNCTION("""COMPUTED_VALUE"""),"Kênh bán hàng")</f>
        <v>Kênh bán hàng</v>
      </c>
      <c r="U42" s="106">
        <f>IFERROR(__xludf.DUMMYFUNCTION("""COMPUTED_VALUE"""),41.0)</f>
        <v>41</v>
      </c>
      <c r="V42" s="106" t="str">
        <f>IFERROR(__xludf.DUMMYFUNCTION("""COMPUTED_VALUE"""),"Linh kiện máy tính")</f>
        <v>Linh kiện máy tính</v>
      </c>
      <c r="W42" s="106">
        <f>IFERROR(__xludf.DUMMYFUNCTION("""COMPUTED_VALUE"""),41.0)</f>
        <v>41</v>
      </c>
      <c r="X42" s="62"/>
      <c r="Y42" s="106">
        <f>IFERROR(__xludf.DUMMYFUNCTION("""COMPUTED_VALUE"""),66.0)</f>
        <v>66</v>
      </c>
      <c r="Z42" s="106" t="str">
        <f>IFERROR(__xludf.DUMMYFUNCTION("""COMPUTED_VALUE"""),"Chính sách bán hàng - Thời hạn đổi/ trả")</f>
        <v>Chính sách bán hàng - Thời hạn đổi/ trả</v>
      </c>
      <c r="AA42" s="108" t="str">
        <f>IFERROR(__xludf.DUMMYFUNCTION("""COMPUTED_VALUE"""),"Hỏi thời gian đổi trả")</f>
        <v>Hỏi thời gian đổi trả</v>
      </c>
      <c r="AB42" s="106"/>
    </row>
    <row r="43">
      <c r="A43" s="62">
        <f>IFERROR(__xludf.DUMMYFUNCTION("""COMPUTED_VALUE"""),79.0)</f>
        <v>79</v>
      </c>
      <c r="B43" s="62" t="str">
        <f>IFERROR(__xludf.DUMMYFUNCTION("""COMPUTED_VALUE"""),"Chốt đơn")</f>
        <v>Chốt đơn</v>
      </c>
      <c r="C43" s="62">
        <f>IFERROR(__xludf.DUMMYFUNCTION("""COMPUTED_VALUE"""),3.0)</f>
        <v>3</v>
      </c>
      <c r="D43" s="62" t="str">
        <f>IFERROR(__xludf.DUMMYFUNCTION("""COMPUTED_VALUE"""),"Mua thêm")</f>
        <v>Mua thêm</v>
      </c>
      <c r="E43" s="62">
        <f>IFERROR(__xludf.DUMMYFUNCTION("""COMPUTED_VALUE"""),58.0)</f>
        <v>58</v>
      </c>
      <c r="F43" s="62"/>
      <c r="G43" s="62"/>
      <c r="H43" s="62"/>
      <c r="I43" s="62"/>
      <c r="J43" s="62" t="str">
        <f>IFERROR(__xludf.DUMMYFUNCTION("""COMPUTED_VALUE"""),"Chốt đơn - Mua thêm")</f>
        <v>Chốt đơn - Mua thêm</v>
      </c>
      <c r="K43" s="102" t="str">
        <f>IFERROR(__xludf.DUMMYFUNCTION("""COMPUTED_VALUE"""),"Chốt mua thêm")</f>
        <v>Chốt mua thêm</v>
      </c>
      <c r="L43" s="62" t="str">
        <f>IFERROR(__xludf.DUMMYFUNCTION("""COMPUTED_VALUE"""),"chot_don")</f>
        <v>chot_don</v>
      </c>
      <c r="M43" s="62">
        <f>IFERROR(__xludf.DUMMYFUNCTION("""COMPUTED_VALUE"""),1.0)</f>
        <v>1</v>
      </c>
      <c r="N43" s="62"/>
      <c r="O43" s="62"/>
      <c r="P43" s="106"/>
      <c r="Q43" s="106"/>
      <c r="R43" s="106" t="str">
        <f>IFERROR(__xludf.DUMMYFUNCTION("""COMPUTED_VALUE"""),"Hỏi chất liệu")</f>
        <v>Hỏi chất liệu</v>
      </c>
      <c r="S43" s="106">
        <f>IFERROR(__xludf.DUMMYFUNCTION("""COMPUTED_VALUE"""),42.0)</f>
        <v>42</v>
      </c>
      <c r="T43" s="106" t="str">
        <f>IFERROR(__xludf.DUMMYFUNCTION("""COMPUTED_VALUE"""),"Khác")</f>
        <v>Khác</v>
      </c>
      <c r="U43" s="106">
        <f>IFERROR(__xludf.DUMMYFUNCTION("""COMPUTED_VALUE"""),42.0)</f>
        <v>42</v>
      </c>
      <c r="V43" s="106" t="str">
        <f>IFERROR(__xludf.DUMMYFUNCTION("""COMPUTED_VALUE"""),"Màu sắc")</f>
        <v>Màu sắc</v>
      </c>
      <c r="W43" s="106">
        <f>IFERROR(__xludf.DUMMYFUNCTION("""COMPUTED_VALUE"""),42.0)</f>
        <v>42</v>
      </c>
      <c r="X43" s="62"/>
      <c r="Y43" s="106">
        <f>IFERROR(__xludf.DUMMYFUNCTION("""COMPUTED_VALUE"""),69.0)</f>
        <v>69</v>
      </c>
      <c r="Z43" s="106" t="str">
        <f>IFERROR(__xludf.DUMMYFUNCTION("""COMPUTED_VALUE"""),"Chính sách bán hàng - Thử hàng")</f>
        <v>Chính sách bán hàng - Thử hàng</v>
      </c>
      <c r="AA43" s="108" t="str">
        <f>IFERROR(__xludf.DUMMYFUNCTION("""COMPUTED_VALUE"""),"Hỏi chính sách thử hàng")</f>
        <v>Hỏi chính sách thử hàng</v>
      </c>
      <c r="AB43" s="106"/>
    </row>
    <row r="44">
      <c r="A44" s="62"/>
      <c r="B44" s="62" t="str">
        <f>IFERROR(__xludf.DUMMYFUNCTION("""COMPUTED_VALUE"""),"Chốt đơn")</f>
        <v>Chốt đơn</v>
      </c>
      <c r="C44" s="62">
        <f>IFERROR(__xludf.DUMMYFUNCTION("""COMPUTED_VALUE"""),3.0)</f>
        <v>3</v>
      </c>
      <c r="D44" s="62" t="str">
        <f>IFERROR(__xludf.DUMMYFUNCTION("""COMPUTED_VALUE"""),"Mã sản phẩm")</f>
        <v>Mã sản phẩm</v>
      </c>
      <c r="E44" s="62">
        <f>IFERROR(__xludf.DUMMYFUNCTION("""COMPUTED_VALUE"""),54.0)</f>
        <v>54</v>
      </c>
      <c r="F44" s="62"/>
      <c r="G44" s="62"/>
      <c r="H44" s="62"/>
      <c r="I44" s="62"/>
      <c r="J44" s="62" t="str">
        <f>IFERROR(__xludf.DUMMYFUNCTION("""COMPUTED_VALUE"""),"Chốt đơn - Mã sản phẩm")</f>
        <v>Chốt đơn - Mã sản phẩm</v>
      </c>
      <c r="K44" s="102" t="str">
        <f>IFERROR(__xludf.DUMMYFUNCTION("""COMPUTED_VALUE"""),"Chốt mã sản phẩm")</f>
        <v>Chốt mã sản phẩm</v>
      </c>
      <c r="L44" s="62" t="str">
        <f>IFERROR(__xludf.DUMMYFUNCTION("""COMPUTED_VALUE"""),"chot_don")</f>
        <v>chot_don</v>
      </c>
      <c r="M44" s="62">
        <f>IFERROR(__xludf.DUMMYFUNCTION("""COMPUTED_VALUE"""),1.0)</f>
        <v>1</v>
      </c>
      <c r="N44" s="62"/>
      <c r="O44" s="62"/>
      <c r="P44" s="106"/>
      <c r="Q44" s="106"/>
      <c r="R44" s="106" t="str">
        <f>IFERROR(__xludf.DUMMYFUNCTION("""COMPUTED_VALUE"""),"Hỏi nước xuất xứ")</f>
        <v>Hỏi nước xuất xứ</v>
      </c>
      <c r="S44" s="106">
        <f>IFERROR(__xludf.DUMMYFUNCTION("""COMPUTED_VALUE"""),43.0)</f>
        <v>43</v>
      </c>
      <c r="T44" s="106" t="str">
        <f>IFERROR(__xludf.DUMMYFUNCTION("""COMPUTED_VALUE"""),"Khách hàng thân thiết")</f>
        <v>Khách hàng thân thiết</v>
      </c>
      <c r="U44" s="106">
        <f>IFERROR(__xludf.DUMMYFUNCTION("""COMPUTED_VALUE"""),43.0)</f>
        <v>43</v>
      </c>
      <c r="V44" s="106" t="str">
        <f>IFERROR(__xludf.DUMMYFUNCTION("""COMPUTED_VALUE"""),"Máy ảnh và máy quay phim")</f>
        <v>Máy ảnh và máy quay phim</v>
      </c>
      <c r="W44" s="106">
        <f>IFERROR(__xludf.DUMMYFUNCTION("""COMPUTED_VALUE"""),43.0)</f>
        <v>43</v>
      </c>
      <c r="X44" s="62"/>
      <c r="Y44" s="106">
        <f>IFERROR(__xludf.DUMMYFUNCTION("""COMPUTED_VALUE"""),70.0)</f>
        <v>70</v>
      </c>
      <c r="Z44" s="106" t="str">
        <f>IFERROR(__xludf.DUMMYFUNCTION("""COMPUTED_VALUE"""),"Chính sách bán hàng - Xem hàng")</f>
        <v>Chính sách bán hàng - Xem hàng</v>
      </c>
      <c r="AA44" s="108" t="str">
        <f>IFERROR(__xludf.DUMMYFUNCTION("""COMPUTED_VALUE"""),"Hỏi chính sách xem hàng")</f>
        <v>Hỏi chính sách xem hàng</v>
      </c>
      <c r="AB44" s="106"/>
    </row>
    <row r="45">
      <c r="A45" s="62"/>
      <c r="B45" s="62" t="str">
        <f>IFERROR(__xludf.DUMMYFUNCTION("""COMPUTED_VALUE"""),"Chốt đơn")</f>
        <v>Chốt đơn</v>
      </c>
      <c r="C45" s="62">
        <f>IFERROR(__xludf.DUMMYFUNCTION("""COMPUTED_VALUE"""),3.0)</f>
        <v>3</v>
      </c>
      <c r="D45" s="62" t="str">
        <f>IFERROR(__xludf.DUMMYFUNCTION("""COMPUTED_VALUE"""),"Khối lượng sản phẩm")</f>
        <v>Khối lượng sản phẩm</v>
      </c>
      <c r="E45" s="62">
        <f>IFERROR(__xludf.DUMMYFUNCTION("""COMPUTED_VALUE"""),48.0)</f>
        <v>48</v>
      </c>
      <c r="F45" s="62"/>
      <c r="G45" s="62"/>
      <c r="H45" s="62"/>
      <c r="I45" s="62"/>
      <c r="J45" s="62" t="str">
        <f>IFERROR(__xludf.DUMMYFUNCTION("""COMPUTED_VALUE"""),"Chốt đơn - Khối lượng sản phẩm")</f>
        <v>Chốt đơn - Khối lượng sản phẩm</v>
      </c>
      <c r="K45" s="102" t="str">
        <f>IFERROR(__xludf.DUMMYFUNCTION("""COMPUTED_VALUE"""),"Chốt khối lượng")</f>
        <v>Chốt khối lượng</v>
      </c>
      <c r="L45" s="62" t="str">
        <f>IFERROR(__xludf.DUMMYFUNCTION("""COMPUTED_VALUE"""),"chot_don")</f>
        <v>chot_don</v>
      </c>
      <c r="M45" s="62">
        <f>IFERROR(__xludf.DUMMYFUNCTION("""COMPUTED_VALUE"""),1.0)</f>
        <v>1</v>
      </c>
      <c r="N45" s="62"/>
      <c r="O45" s="62"/>
      <c r="P45" s="106"/>
      <c r="Q45" s="106"/>
      <c r="R45" s="106" t="str">
        <f>IFERROR(__xludf.DUMMYFUNCTION("""COMPUTED_VALUE"""),"Hỏi tên thương hiệu")</f>
        <v>Hỏi tên thương hiệu</v>
      </c>
      <c r="S45" s="106">
        <f>IFERROR(__xludf.DUMMYFUNCTION("""COMPUTED_VALUE"""),44.0)</f>
        <v>44</v>
      </c>
      <c r="T45" s="106" t="str">
        <f>IFERROR(__xludf.DUMMYFUNCTION("""COMPUTED_VALUE"""),"Khỏe đẹp")</f>
        <v>Khỏe đẹp</v>
      </c>
      <c r="U45" s="106">
        <f>IFERROR(__xludf.DUMMYFUNCTION("""COMPUTED_VALUE"""),44.0)</f>
        <v>44</v>
      </c>
      <c r="V45" s="106" t="str">
        <f>IFERROR(__xludf.DUMMYFUNCTION("""COMPUTED_VALUE"""),"Máy bay camera và phụ kiện")</f>
        <v>Máy bay camera và phụ kiện</v>
      </c>
      <c r="W45" s="106">
        <f>IFERROR(__xludf.DUMMYFUNCTION("""COMPUTED_VALUE"""),44.0)</f>
        <v>44</v>
      </c>
      <c r="X45" s="62"/>
      <c r="Y45" s="106">
        <f>IFERROR(__xludf.DUMMYFUNCTION("""COMPUTED_VALUE"""),71.0)</f>
        <v>71</v>
      </c>
      <c r="Z45" s="106" t="str">
        <f>IFERROR(__xludf.DUMMYFUNCTION("""COMPUTED_VALUE"""),"Thay đổi thông tin sản phẩm - Số lượng")</f>
        <v>Thay đổi thông tin sản phẩm - Số lượng</v>
      </c>
      <c r="AA45" s="106" t="str">
        <f>IFERROR(__xludf.DUMMYFUNCTION("""COMPUTED_VALUE"""),"Thay đổi số lượng")</f>
        <v>Thay đổi số lượng</v>
      </c>
      <c r="AB45" s="106"/>
    </row>
    <row r="46">
      <c r="A46" s="62"/>
      <c r="B46" s="62" t="str">
        <f>IFERROR(__xludf.DUMMYFUNCTION("""COMPUTED_VALUE"""),"Chốt đơn")</f>
        <v>Chốt đơn</v>
      </c>
      <c r="C46" s="62">
        <f>IFERROR(__xludf.DUMMYFUNCTION("""COMPUTED_VALUE"""),3.0)</f>
        <v>3</v>
      </c>
      <c r="D46" s="62" t="str">
        <f>IFERROR(__xludf.DUMMYFUNCTION("""COMPUTED_VALUE"""),"Sản phẩm")</f>
        <v>Sản phẩm</v>
      </c>
      <c r="E46" s="62">
        <f>IFERROR(__xludf.DUMMYFUNCTION("""COMPUTED_VALUE"""),67.0)</f>
        <v>67</v>
      </c>
      <c r="F46" s="62" t="str">
        <f>IFERROR(__xludf.DUMMYFUNCTION("""COMPUTED_VALUE"""),"Phương tiện vận chuyển")</f>
        <v>Phương tiện vận chuyển</v>
      </c>
      <c r="G46" s="62">
        <f>IFERROR(__xludf.DUMMYFUNCTION("""COMPUTED_VALUE"""),58.0)</f>
        <v>58</v>
      </c>
      <c r="H46" s="62" t="str">
        <f>IFERROR(__xludf.DUMMYFUNCTION("""COMPUTED_VALUE"""),"Dụng cụ sửa chữa ô tô, xe máy")</f>
        <v>Dụng cụ sửa chữa ô tô, xe máy</v>
      </c>
      <c r="I46" s="62">
        <f>IFERROR(__xludf.DUMMYFUNCTION("""COMPUTED_VALUE"""),22.0)</f>
        <v>22</v>
      </c>
      <c r="J46" s="62" t="str">
        <f>IFERROR(__xludf.DUMMYFUNCTION("""COMPUTED_VALUE"""),"Chốt đơn - Sản phẩm - Phương tiện vận chuyển - Dụng cụ sửa chữa ô tô, xe máy")</f>
        <v>Chốt đơn - Sản phẩm - Phương tiện vận chuyển - Dụng cụ sửa chữa ô tô, xe máy</v>
      </c>
      <c r="K46" s="109" t="str">
        <f>IFERROR(__xludf.DUMMYFUNCTION("""COMPUTED_VALUE"""),"Chốt sản phẩm Dụng cụ sửa chữa ô tô, xe máy")</f>
        <v>Chốt sản phẩm Dụng cụ sửa chữa ô tô, xe máy</v>
      </c>
      <c r="L46" s="62" t="str">
        <f>IFERROR(__xludf.DUMMYFUNCTION("""COMPUTED_VALUE"""),"chot_don")</f>
        <v>chot_don</v>
      </c>
      <c r="M46" s="62">
        <f>IFERROR(__xludf.DUMMYFUNCTION("""COMPUTED_VALUE"""),1.0)</f>
        <v>1</v>
      </c>
      <c r="N46" s="62"/>
      <c r="O46" s="62"/>
      <c r="P46" s="106"/>
      <c r="Q46" s="106"/>
      <c r="R46" s="106" t="str">
        <f>IFERROR(__xludf.DUMMYFUNCTION("""COMPUTED_VALUE"""),"Huỷ đơn hàng")</f>
        <v>Huỷ đơn hàng</v>
      </c>
      <c r="S46" s="106">
        <f>IFERROR(__xludf.DUMMYFUNCTION("""COMPUTED_VALUE"""),45.0)</f>
        <v>45</v>
      </c>
      <c r="T46" s="106" t="str">
        <f>IFERROR(__xludf.DUMMYFUNCTION("""COMPUTED_VALUE"""),"Kiểu dáng")</f>
        <v>Kiểu dáng</v>
      </c>
      <c r="U46" s="106">
        <f>IFERROR(__xludf.DUMMYFUNCTION("""COMPUTED_VALUE"""),45.0)</f>
        <v>45</v>
      </c>
      <c r="V46" s="106" t="str">
        <f>IFERROR(__xludf.DUMMYFUNCTION("""COMPUTED_VALUE"""),"Máy tính bảng và phụ kiện")</f>
        <v>Máy tính bảng và phụ kiện</v>
      </c>
      <c r="W46" s="106">
        <f>IFERROR(__xludf.DUMMYFUNCTION("""COMPUTED_VALUE"""),45.0)</f>
        <v>45</v>
      </c>
      <c r="X46" s="62"/>
      <c r="Y46" s="106">
        <f>IFERROR(__xludf.DUMMYFUNCTION("""COMPUTED_VALUE"""),72.0)</f>
        <v>72</v>
      </c>
      <c r="Z46" s="106" t="str">
        <f>IFERROR(__xludf.DUMMYFUNCTION("""COMPUTED_VALUE"""),"Thay đổi thông tin sản phẩm - Kích thước")</f>
        <v>Thay đổi thông tin sản phẩm - Kích thước</v>
      </c>
      <c r="AA46" s="106" t="str">
        <f>IFERROR(__xludf.DUMMYFUNCTION("""COMPUTED_VALUE"""),"Thay đổi kích thước")</f>
        <v>Thay đổi kích thước</v>
      </c>
      <c r="AB46" s="106"/>
    </row>
    <row r="47">
      <c r="A47" s="62"/>
      <c r="B47" s="62" t="str">
        <f>IFERROR(__xludf.DUMMYFUNCTION("""COMPUTED_VALUE"""),"Chốt đơn")</f>
        <v>Chốt đơn</v>
      </c>
      <c r="C47" s="62">
        <f>IFERROR(__xludf.DUMMYFUNCTION("""COMPUTED_VALUE"""),3.0)</f>
        <v>3</v>
      </c>
      <c r="D47" s="62" t="str">
        <f>IFERROR(__xludf.DUMMYFUNCTION("""COMPUTED_VALUE"""),"Sản phẩm")</f>
        <v>Sản phẩm</v>
      </c>
      <c r="E47" s="62">
        <f>IFERROR(__xludf.DUMMYFUNCTION("""COMPUTED_VALUE"""),67.0)</f>
        <v>67</v>
      </c>
      <c r="F47" s="62" t="str">
        <f>IFERROR(__xludf.DUMMYFUNCTION("""COMPUTED_VALUE"""),"Phương tiện vận chuyển")</f>
        <v>Phương tiện vận chuyển</v>
      </c>
      <c r="G47" s="62">
        <f>IFERROR(__xludf.DUMMYFUNCTION("""COMPUTED_VALUE"""),58.0)</f>
        <v>58</v>
      </c>
      <c r="H47" s="62" t="str">
        <f>IFERROR(__xludf.DUMMYFUNCTION("""COMPUTED_VALUE"""),"Ô tô")</f>
        <v>Ô tô</v>
      </c>
      <c r="I47" s="62">
        <f>IFERROR(__xludf.DUMMYFUNCTION("""COMPUTED_VALUE"""),53.0)</f>
        <v>53</v>
      </c>
      <c r="J47" s="62" t="str">
        <f>IFERROR(__xludf.DUMMYFUNCTION("""COMPUTED_VALUE"""),"Chốt đơn - Sản phẩm - Phương tiện vận chuyển - Ô tô")</f>
        <v>Chốt đơn - Sản phẩm - Phương tiện vận chuyển - Ô tô</v>
      </c>
      <c r="K47" s="109" t="str">
        <f>IFERROR(__xludf.DUMMYFUNCTION("""COMPUTED_VALUE"""),"Chốt sản phẩm Ô tô")</f>
        <v>Chốt sản phẩm Ô tô</v>
      </c>
      <c r="L47" s="62" t="str">
        <f>IFERROR(__xludf.DUMMYFUNCTION("""COMPUTED_VALUE"""),"chot_don")</f>
        <v>chot_don</v>
      </c>
      <c r="M47" s="62">
        <f>IFERROR(__xludf.DUMMYFUNCTION("""COMPUTED_VALUE"""),1.0)</f>
        <v>1</v>
      </c>
      <c r="N47" s="62"/>
      <c r="O47" s="62"/>
      <c r="P47" s="106"/>
      <c r="Q47" s="106"/>
      <c r="R47" s="106" t="str">
        <f>IFERROR(__xludf.DUMMYFUNCTION("""COMPUTED_VALUE"""),"Hương  vị")</f>
        <v>Hương  vị</v>
      </c>
      <c r="S47" s="106">
        <f>IFERROR(__xludf.DUMMYFUNCTION("""COMPUTED_VALUE"""),46.0)</f>
        <v>46</v>
      </c>
      <c r="T47" s="106" t="str">
        <f>IFERROR(__xludf.DUMMYFUNCTION("""COMPUTED_VALUE"""),"Màu")</f>
        <v>Màu</v>
      </c>
      <c r="U47" s="106">
        <f>IFERROR(__xludf.DUMMYFUNCTION("""COMPUTED_VALUE"""),46.0)</f>
        <v>46</v>
      </c>
      <c r="V47" s="106" t="str">
        <f>IFERROR(__xludf.DUMMYFUNCTION("""COMPUTED_VALUE"""),"Máy tính và laptop")</f>
        <v>Máy tính và laptop</v>
      </c>
      <c r="W47" s="106">
        <f>IFERROR(__xludf.DUMMYFUNCTION("""COMPUTED_VALUE"""),46.0)</f>
        <v>46</v>
      </c>
      <c r="X47" s="62"/>
      <c r="Y47" s="106">
        <f>IFERROR(__xludf.DUMMYFUNCTION("""COMPUTED_VALUE"""),73.0)</f>
        <v>73</v>
      </c>
      <c r="Z47" s="106" t="str">
        <f>IFERROR(__xludf.DUMMYFUNCTION("""COMPUTED_VALUE"""),"Thay đổi thông tin sản phẩm - Màu sắc")</f>
        <v>Thay đổi thông tin sản phẩm - Màu sắc</v>
      </c>
      <c r="AA47" s="106" t="str">
        <f>IFERROR(__xludf.DUMMYFUNCTION("""COMPUTED_VALUE"""),"Thay đổi màu sắc")</f>
        <v>Thay đổi màu sắc</v>
      </c>
      <c r="AB47" s="106"/>
    </row>
    <row r="48">
      <c r="A48" s="62"/>
      <c r="B48" s="62" t="str">
        <f>IFERROR(__xludf.DUMMYFUNCTION("""COMPUTED_VALUE"""),"Chốt đơn")</f>
        <v>Chốt đơn</v>
      </c>
      <c r="C48" s="62">
        <f>IFERROR(__xludf.DUMMYFUNCTION("""COMPUTED_VALUE"""),3.0)</f>
        <v>3</v>
      </c>
      <c r="D48" s="62" t="str">
        <f>IFERROR(__xludf.DUMMYFUNCTION("""COMPUTED_VALUE"""),"Sản phẩm")</f>
        <v>Sản phẩm</v>
      </c>
      <c r="E48" s="62">
        <f>IFERROR(__xludf.DUMMYFUNCTION("""COMPUTED_VALUE"""),67.0)</f>
        <v>67</v>
      </c>
      <c r="F48" s="62" t="str">
        <f>IFERROR(__xludf.DUMMYFUNCTION("""COMPUTED_VALUE"""),"Phương tiện vận chuyển")</f>
        <v>Phương tiện vận chuyển</v>
      </c>
      <c r="G48" s="62">
        <f>IFERROR(__xludf.DUMMYFUNCTION("""COMPUTED_VALUE"""),58.0)</f>
        <v>58</v>
      </c>
      <c r="H48" s="62" t="str">
        <f>IFERROR(__xludf.DUMMYFUNCTION("""COMPUTED_VALUE"""),"Mô tô, xe máy")</f>
        <v>Mô tô, xe máy</v>
      </c>
      <c r="I48" s="62">
        <f>IFERROR(__xludf.DUMMYFUNCTION("""COMPUTED_VALUE"""),47.0)</f>
        <v>47</v>
      </c>
      <c r="J48" s="62" t="str">
        <f>IFERROR(__xludf.DUMMYFUNCTION("""COMPUTED_VALUE"""),"Chốt đơn - Sản phẩm - Phương tiện vận chuyển - Mô tô, xe máy")</f>
        <v>Chốt đơn - Sản phẩm - Phương tiện vận chuyển - Mô tô, xe máy</v>
      </c>
      <c r="K48" s="109" t="str">
        <f>IFERROR(__xludf.DUMMYFUNCTION("""COMPUTED_VALUE"""),"Chốt sản phẩm Mô tô, xe máy")</f>
        <v>Chốt sản phẩm Mô tô, xe máy</v>
      </c>
      <c r="L48" s="62" t="str">
        <f>IFERROR(__xludf.DUMMYFUNCTION("""COMPUTED_VALUE"""),"chot_don")</f>
        <v>chot_don</v>
      </c>
      <c r="M48" s="62">
        <f>IFERROR(__xludf.DUMMYFUNCTION("""COMPUTED_VALUE"""),1.0)</f>
        <v>1</v>
      </c>
      <c r="N48" s="62"/>
      <c r="O48" s="62"/>
      <c r="P48" s="106"/>
      <c r="Q48" s="106"/>
      <c r="R48" s="106" t="str">
        <f>IFERROR(__xludf.DUMMYFUNCTION("""COMPUTED_VALUE"""),"KH quan tâm sản phẩm")</f>
        <v>KH quan tâm sản phẩm</v>
      </c>
      <c r="S48" s="106">
        <f>IFERROR(__xludf.DUMMYFUNCTION("""COMPUTED_VALUE"""),47.0)</f>
        <v>47</v>
      </c>
      <c r="T48" s="106" t="str">
        <f>IFERROR(__xludf.DUMMYFUNCTION("""COMPUTED_VALUE"""),"Mẹ và bé")</f>
        <v>Mẹ và bé</v>
      </c>
      <c r="U48" s="106">
        <f>IFERROR(__xludf.DUMMYFUNCTION("""COMPUTED_VALUE"""),47.0)</f>
        <v>47</v>
      </c>
      <c r="V48" s="106" t="str">
        <f>IFERROR(__xludf.DUMMYFUNCTION("""COMPUTED_VALUE"""),"Mô tô, xe máy")</f>
        <v>Mô tô, xe máy</v>
      </c>
      <c r="W48" s="106">
        <f>IFERROR(__xludf.DUMMYFUNCTION("""COMPUTED_VALUE"""),47.0)</f>
        <v>47</v>
      </c>
      <c r="X48" s="62"/>
      <c r="Y48" s="106">
        <f>IFERROR(__xludf.DUMMYFUNCTION("""COMPUTED_VALUE"""),74.0)</f>
        <v>74</v>
      </c>
      <c r="Z48" s="106" t="str">
        <f>IFERROR(__xludf.DUMMYFUNCTION("""COMPUTED_VALUE"""),"Thay đổi thông tin sản phẩm - Thay đổi địa chỉ nhận hàng")</f>
        <v>Thay đổi thông tin sản phẩm - Thay đổi địa chỉ nhận hàng</v>
      </c>
      <c r="AA48" s="106" t="str">
        <f>IFERROR(__xludf.DUMMYFUNCTION("""COMPUTED_VALUE"""),"Thay đổi địa chỉ nhận hàng")</f>
        <v>Thay đổi địa chỉ nhận hàng</v>
      </c>
      <c r="AB48" s="106"/>
    </row>
    <row r="49">
      <c r="A49" s="62"/>
      <c r="B49" s="62" t="str">
        <f>IFERROR(__xludf.DUMMYFUNCTION("""COMPUTED_VALUE"""),"Chốt đơn")</f>
        <v>Chốt đơn</v>
      </c>
      <c r="C49" s="62">
        <f>IFERROR(__xludf.DUMMYFUNCTION("""COMPUTED_VALUE"""),3.0)</f>
        <v>3</v>
      </c>
      <c r="D49" s="62" t="str">
        <f>IFERROR(__xludf.DUMMYFUNCTION("""COMPUTED_VALUE"""),"Sản phẩm")</f>
        <v>Sản phẩm</v>
      </c>
      <c r="E49" s="62">
        <f>IFERROR(__xludf.DUMMYFUNCTION("""COMPUTED_VALUE"""),67.0)</f>
        <v>67</v>
      </c>
      <c r="F49" s="62" t="str">
        <f>IFERROR(__xludf.DUMMYFUNCTION("""COMPUTED_VALUE"""),"Phương tiện vận chuyển")</f>
        <v>Phương tiện vận chuyển</v>
      </c>
      <c r="G49" s="62">
        <f>IFERROR(__xludf.DUMMYFUNCTION("""COMPUTED_VALUE"""),58.0)</f>
        <v>58</v>
      </c>
      <c r="H49" s="33" t="str">
        <f>IFERROR(__xludf.DUMMYFUNCTION("""COMPUTED_VALUE"""),"Xe đạp, xe điện")</f>
        <v>Xe đạp, xe điện</v>
      </c>
      <c r="I49" s="62">
        <f>IFERROR(__xludf.DUMMYFUNCTION("""COMPUTED_VALUE"""),104.0)</f>
        <v>104</v>
      </c>
      <c r="J49" s="62" t="str">
        <f>IFERROR(__xludf.DUMMYFUNCTION("""COMPUTED_VALUE"""),"Chốt đơn - Sản phẩm - Phương tiện vận chuyển - Xe đạp, xe điện")</f>
        <v>Chốt đơn - Sản phẩm - Phương tiện vận chuyển - Xe đạp, xe điện</v>
      </c>
      <c r="K49" s="109" t="str">
        <f>IFERROR(__xludf.DUMMYFUNCTION("""COMPUTED_VALUE"""),"Chốt sản phẩm Xe đạp, xe điện")</f>
        <v>Chốt sản phẩm Xe đạp, xe điện</v>
      </c>
      <c r="L49" s="62" t="str">
        <f>IFERROR(__xludf.DUMMYFUNCTION("""COMPUTED_VALUE"""),"chot_don")</f>
        <v>chot_don</v>
      </c>
      <c r="M49" s="62">
        <f>IFERROR(__xludf.DUMMYFUNCTION("""COMPUTED_VALUE"""),1.0)</f>
        <v>1</v>
      </c>
      <c r="N49" s="62"/>
      <c r="O49" s="62"/>
      <c r="P49" s="106"/>
      <c r="Q49" s="106"/>
      <c r="R49" s="106" t="str">
        <f>IFERROR(__xludf.DUMMYFUNCTION("""COMPUTED_VALUE"""),"Khối lượng sản phẩm")</f>
        <v>Khối lượng sản phẩm</v>
      </c>
      <c r="S49" s="106">
        <f>IFERROR(__xludf.DUMMYFUNCTION("""COMPUTED_VALUE"""),48.0)</f>
        <v>48</v>
      </c>
      <c r="T49" s="106" t="str">
        <f>IFERROR(__xludf.DUMMYFUNCTION("""COMPUTED_VALUE"""),"Mua combo")</f>
        <v>Mua combo</v>
      </c>
      <c r="U49" s="106">
        <f>IFERROR(__xludf.DUMMYFUNCTION("""COMPUTED_VALUE"""),48.0)</f>
        <v>48</v>
      </c>
      <c r="V49" s="106" t="str">
        <f>IFERROR(__xludf.DUMMYFUNCTION("""COMPUTED_VALUE"""),"Ngoài trời &amp; Sân vườn")</f>
        <v>Ngoài trời &amp; Sân vườn</v>
      </c>
      <c r="W49" s="106">
        <f>IFERROR(__xludf.DUMMYFUNCTION("""COMPUTED_VALUE"""),48.0)</f>
        <v>48</v>
      </c>
      <c r="X49" s="62"/>
      <c r="Y49" s="106">
        <f>IFERROR(__xludf.DUMMYFUNCTION("""COMPUTED_VALUE"""),75.0)</f>
        <v>75</v>
      </c>
      <c r="Z49" s="106" t="str">
        <f>IFERROR(__xludf.DUMMYFUNCTION("""COMPUTED_VALUE"""),"Thay đổi thông tin sản phẩm - Thay đổi SĐT nhận hàng")</f>
        <v>Thay đổi thông tin sản phẩm - Thay đổi SĐT nhận hàng</v>
      </c>
      <c r="AA49" s="106" t="str">
        <f>IFERROR(__xludf.DUMMYFUNCTION("""COMPUTED_VALUE"""),"Thay đổi SĐT nhận hàng")</f>
        <v>Thay đổi SĐT nhận hàng</v>
      </c>
      <c r="AB49" s="106"/>
    </row>
    <row r="50">
      <c r="A50" s="62"/>
      <c r="B50" s="62" t="str">
        <f>IFERROR(__xludf.DUMMYFUNCTION("""COMPUTED_VALUE"""),"Chốt đơn")</f>
        <v>Chốt đơn</v>
      </c>
      <c r="C50" s="62">
        <f>IFERROR(__xludf.DUMMYFUNCTION("""COMPUTED_VALUE"""),3.0)</f>
        <v>3</v>
      </c>
      <c r="D50" s="62" t="str">
        <f>IFERROR(__xludf.DUMMYFUNCTION("""COMPUTED_VALUE"""),"Sản phẩm")</f>
        <v>Sản phẩm</v>
      </c>
      <c r="E50" s="62">
        <f>IFERROR(__xludf.DUMMYFUNCTION("""COMPUTED_VALUE"""),67.0)</f>
        <v>67</v>
      </c>
      <c r="F50" s="62" t="str">
        <f>IFERROR(__xludf.DUMMYFUNCTION("""COMPUTED_VALUE"""),"Phương tiện vận chuyển")</f>
        <v>Phương tiện vận chuyển</v>
      </c>
      <c r="G50" s="62">
        <f>IFERROR(__xludf.DUMMYFUNCTION("""COMPUTED_VALUE"""),58.0)</f>
        <v>58</v>
      </c>
      <c r="H50" s="33" t="str">
        <f>IFERROR(__xludf.DUMMYFUNCTION("""COMPUTED_VALUE"""),"Phụ kiện xe đạp")</f>
        <v>Phụ kiện xe đạp</v>
      </c>
      <c r="I50" s="62">
        <f>IFERROR(__xludf.DUMMYFUNCTION("""COMPUTED_VALUE"""),63.0)</f>
        <v>63</v>
      </c>
      <c r="J50" s="62" t="str">
        <f>IFERROR(__xludf.DUMMYFUNCTION("""COMPUTED_VALUE"""),"Chốt đơn - Sản phẩm - Phương tiện vận chuyển - Phụ kiện xe đạp")</f>
        <v>Chốt đơn - Sản phẩm - Phương tiện vận chuyển - Phụ kiện xe đạp</v>
      </c>
      <c r="K50" s="109" t="str">
        <f>IFERROR(__xludf.DUMMYFUNCTION("""COMPUTED_VALUE"""),"Chốt sản phẩm Phụ kiện xe đạp")</f>
        <v>Chốt sản phẩm Phụ kiện xe đạp</v>
      </c>
      <c r="L50" s="62" t="str">
        <f>IFERROR(__xludf.DUMMYFUNCTION("""COMPUTED_VALUE"""),"chot_don")</f>
        <v>chot_don</v>
      </c>
      <c r="M50" s="62">
        <f>IFERROR(__xludf.DUMMYFUNCTION("""COMPUTED_VALUE"""),1.0)</f>
        <v>1</v>
      </c>
      <c r="N50" s="62"/>
      <c r="O50" s="62"/>
      <c r="P50" s="106"/>
      <c r="Q50" s="106"/>
      <c r="R50" s="106" t="str">
        <f>IFERROR(__xludf.DUMMYFUNCTION("""COMPUTED_VALUE"""),"Kích cỡ")</f>
        <v>Kích cỡ</v>
      </c>
      <c r="S50" s="106">
        <f>IFERROR(__xludf.DUMMYFUNCTION("""COMPUTED_VALUE"""),49.0)</f>
        <v>49</v>
      </c>
      <c r="T50" s="106" t="str">
        <f>IFERROR(__xludf.DUMMYFUNCTION("""COMPUTED_VALUE"""),"Mua lẻ")</f>
        <v>Mua lẻ</v>
      </c>
      <c r="U50" s="106">
        <f>IFERROR(__xludf.DUMMYFUNCTION("""COMPUTED_VALUE"""),49.0)</f>
        <v>49</v>
      </c>
      <c r="V50" s="106" t="str">
        <f>IFERROR(__xludf.DUMMYFUNCTION("""COMPUTED_VALUE"""),"Ngũ cốc &amp; mứt")</f>
        <v>Ngũ cốc &amp; mứt</v>
      </c>
      <c r="W50" s="106">
        <f>IFERROR(__xludf.DUMMYFUNCTION("""COMPUTED_VALUE"""),49.0)</f>
        <v>49</v>
      </c>
      <c r="X50" s="62"/>
      <c r="Y50" s="106">
        <f>IFERROR(__xludf.DUMMYFUNCTION("""COMPUTED_VALUE"""),76.0)</f>
        <v>76</v>
      </c>
      <c r="Z50" s="106" t="str">
        <f>IFERROR(__xludf.DUMMYFUNCTION("""COMPUTED_VALUE"""),"Chốt đơn - Sản phẩm")</f>
        <v>Chốt đơn - Sản phẩm</v>
      </c>
      <c r="AA50" s="106" t="str">
        <f>IFERROR(__xludf.DUMMYFUNCTION("""COMPUTED_VALUE"""),"Chốt đơn sản phẩm")</f>
        <v>Chốt đơn sản phẩm</v>
      </c>
      <c r="AB50" s="106"/>
    </row>
    <row r="51">
      <c r="A51" s="62"/>
      <c r="B51" s="62" t="str">
        <f>IFERROR(__xludf.DUMMYFUNCTION("""COMPUTED_VALUE"""),"Chốt đơn")</f>
        <v>Chốt đơn</v>
      </c>
      <c r="C51" s="62">
        <f>IFERROR(__xludf.DUMMYFUNCTION("""COMPUTED_VALUE"""),3.0)</f>
        <v>3</v>
      </c>
      <c r="D51" s="62" t="str">
        <f>IFERROR(__xludf.DUMMYFUNCTION("""COMPUTED_VALUE"""),"Sản phẩm")</f>
        <v>Sản phẩm</v>
      </c>
      <c r="E51" s="62">
        <f>IFERROR(__xludf.DUMMYFUNCTION("""COMPUTED_VALUE"""),67.0)</f>
        <v>67</v>
      </c>
      <c r="F51" s="62" t="str">
        <f>IFERROR(__xludf.DUMMYFUNCTION("""COMPUTED_VALUE"""),"Phương tiện vận chuyển")</f>
        <v>Phương tiện vận chuyển</v>
      </c>
      <c r="G51" s="62">
        <f>IFERROR(__xludf.DUMMYFUNCTION("""COMPUTED_VALUE"""),58.0)</f>
        <v>58</v>
      </c>
      <c r="H51" s="62" t="str">
        <f>IFERROR(__xludf.DUMMYFUNCTION("""COMPUTED_VALUE"""),"Phụ kiện/Phụ tùng xe máy")</f>
        <v>Phụ kiện/Phụ tùng xe máy</v>
      </c>
      <c r="I51" s="62">
        <f>IFERROR(__xludf.DUMMYFUNCTION("""COMPUTED_VALUE"""),65.0)</f>
        <v>65</v>
      </c>
      <c r="J51" s="62" t="str">
        <f>IFERROR(__xludf.DUMMYFUNCTION("""COMPUTED_VALUE"""),"Chốt đơn - Sản phẩm - Phương tiện vận chuyển - Phụ kiện/Phụ tùng xe máy")</f>
        <v>Chốt đơn - Sản phẩm - Phương tiện vận chuyển - Phụ kiện/Phụ tùng xe máy</v>
      </c>
      <c r="K51" s="109" t="str">
        <f>IFERROR(__xludf.DUMMYFUNCTION("""COMPUTED_VALUE"""),"Chốt sản phẩm Phụ kiện/Phụ tùng xe máy")</f>
        <v>Chốt sản phẩm Phụ kiện/Phụ tùng xe máy</v>
      </c>
      <c r="L51" s="62" t="str">
        <f>IFERROR(__xludf.DUMMYFUNCTION("""COMPUTED_VALUE"""),"chot_don")</f>
        <v>chot_don</v>
      </c>
      <c r="M51" s="62">
        <f>IFERROR(__xludf.DUMMYFUNCTION("""COMPUTED_VALUE"""),1.0)</f>
        <v>1</v>
      </c>
      <c r="N51" s="62"/>
      <c r="O51" s="62"/>
      <c r="P51" s="106"/>
      <c r="Q51" s="106"/>
      <c r="R51" s="106" t="str">
        <f>IFERROR(__xludf.DUMMYFUNCTION("""COMPUTED_VALUE"""),"Kích thước")</f>
        <v>Kích thước</v>
      </c>
      <c r="S51" s="106">
        <f>IFERROR(__xludf.DUMMYFUNCTION("""COMPUTED_VALUE"""),50.0)</f>
        <v>50</v>
      </c>
      <c r="T51" s="106" t="str">
        <f>IFERROR(__xludf.DUMMYFUNCTION("""COMPUTED_VALUE"""),"Mua sỉ")</f>
        <v>Mua sỉ</v>
      </c>
      <c r="U51" s="106">
        <f>IFERROR(__xludf.DUMMYFUNCTION("""COMPUTED_VALUE"""),50.0)</f>
        <v>50</v>
      </c>
      <c r="V51" s="106" t="str">
        <f>IFERROR(__xludf.DUMMYFUNCTION("""COMPUTED_VALUE"""),"Nguyên liệu nấu ăn")</f>
        <v>Nguyên liệu nấu ăn</v>
      </c>
      <c r="W51" s="106">
        <f>IFERROR(__xludf.DUMMYFUNCTION("""COMPUTED_VALUE"""),50.0)</f>
        <v>50</v>
      </c>
      <c r="X51" s="62"/>
      <c r="Y51" s="106">
        <f>IFERROR(__xludf.DUMMYFUNCTION("""COMPUTED_VALUE"""),77.0)</f>
        <v>77</v>
      </c>
      <c r="Z51" s="106" t="str">
        <f>IFERROR(__xludf.DUMMYFUNCTION("""COMPUTED_VALUE"""),"Chốt đơn - Thời gian nhận hàng")</f>
        <v>Chốt đơn - Thời gian nhận hàng</v>
      </c>
      <c r="AA51" s="106" t="str">
        <f>IFERROR(__xludf.DUMMYFUNCTION("""COMPUTED_VALUE"""),"Chốt thời gian nhận hàng")</f>
        <v>Chốt thời gian nhận hàng</v>
      </c>
      <c r="AB51" s="106"/>
    </row>
    <row r="52">
      <c r="A52" s="62"/>
      <c r="B52" s="62" t="str">
        <f>IFERROR(__xludf.DUMMYFUNCTION("""COMPUTED_VALUE"""),"Chốt đơn")</f>
        <v>Chốt đơn</v>
      </c>
      <c r="C52" s="62">
        <f>IFERROR(__xludf.DUMMYFUNCTION("""COMPUTED_VALUE"""),3.0)</f>
        <v>3</v>
      </c>
      <c r="D52" s="62" t="str">
        <f>IFERROR(__xludf.DUMMYFUNCTION("""COMPUTED_VALUE"""),"Sản phẩm")</f>
        <v>Sản phẩm</v>
      </c>
      <c r="E52" s="62">
        <f>IFERROR(__xludf.DUMMYFUNCTION("""COMPUTED_VALUE"""),67.0)</f>
        <v>67</v>
      </c>
      <c r="F52" s="62" t="str">
        <f>IFERROR(__xludf.DUMMYFUNCTION("""COMPUTED_VALUE"""),"Phương tiện vận chuyển")</f>
        <v>Phương tiện vận chuyển</v>
      </c>
      <c r="G52" s="62">
        <f>IFERROR(__xludf.DUMMYFUNCTION("""COMPUTED_VALUE"""),58.0)</f>
        <v>58</v>
      </c>
      <c r="H52" s="62" t="str">
        <f>IFERROR(__xludf.DUMMYFUNCTION("""COMPUTED_VALUE"""),"Phụ kiện/Phụ tùng ô tô")</f>
        <v>Phụ kiện/Phụ tùng ô tô</v>
      </c>
      <c r="I52" s="62">
        <f>IFERROR(__xludf.DUMMYFUNCTION("""COMPUTED_VALUE"""),64.0)</f>
        <v>64</v>
      </c>
      <c r="J52" s="62" t="str">
        <f>IFERROR(__xludf.DUMMYFUNCTION("""COMPUTED_VALUE"""),"Chốt đơn - Sản phẩm - Phương tiện vận chuyển - Phụ kiện/Phụ tùng ô tô")</f>
        <v>Chốt đơn - Sản phẩm - Phương tiện vận chuyển - Phụ kiện/Phụ tùng ô tô</v>
      </c>
      <c r="K52" s="102" t="str">
        <f>IFERROR(__xludf.DUMMYFUNCTION("""COMPUTED_VALUE"""),"Chốt sản phẩm Phụ kiện/Phụ tùng ô tô")</f>
        <v>Chốt sản phẩm Phụ kiện/Phụ tùng ô tô</v>
      </c>
      <c r="L52" s="62" t="str">
        <f>IFERROR(__xludf.DUMMYFUNCTION("""COMPUTED_VALUE"""),"chot_don")</f>
        <v>chot_don</v>
      </c>
      <c r="M52" s="62">
        <f>IFERROR(__xludf.DUMMYFUNCTION("""COMPUTED_VALUE"""),1.0)</f>
        <v>1</v>
      </c>
      <c r="N52" s="62"/>
      <c r="O52" s="62"/>
      <c r="P52" s="106"/>
      <c r="Q52" s="106"/>
      <c r="R52" s="106" t="str">
        <f>IFERROR(__xludf.DUMMYFUNCTION("""COMPUTED_VALUE"""),"Kiểm tra hàng kĩ")</f>
        <v>Kiểm tra hàng kĩ</v>
      </c>
      <c r="S52" s="106">
        <f>IFERROR(__xludf.DUMMYFUNCTION("""COMPUTED_VALUE"""),51.0)</f>
        <v>51</v>
      </c>
      <c r="T52" s="106" t="str">
        <f>IFERROR(__xludf.DUMMYFUNCTION("""COMPUTED_VALUE"""),"Ngày lễ")</f>
        <v>Ngày lễ</v>
      </c>
      <c r="U52" s="106">
        <f>IFERROR(__xludf.DUMMYFUNCTION("""COMPUTED_VALUE"""),51.0)</f>
        <v>51</v>
      </c>
      <c r="V52" s="106" t="str">
        <f>IFERROR(__xludf.DUMMYFUNCTION("""COMPUTED_VALUE"""),"Nhu yếu phẩm")</f>
        <v>Nhu yếu phẩm</v>
      </c>
      <c r="W52" s="106">
        <f>IFERROR(__xludf.DUMMYFUNCTION("""COMPUTED_VALUE"""),51.0)</f>
        <v>51</v>
      </c>
      <c r="X52" s="62"/>
      <c r="Y52" s="106">
        <f>IFERROR(__xludf.DUMMYFUNCTION("""COMPUTED_VALUE"""),78.0)</f>
        <v>78</v>
      </c>
      <c r="Z52" s="106" t="str">
        <f>IFERROR(__xludf.DUMMYFUNCTION("""COMPUTED_VALUE"""),"Chốt đơn - Mua lại")</f>
        <v>Chốt đơn - Mua lại</v>
      </c>
      <c r="AA52" s="106" t="str">
        <f>IFERROR(__xludf.DUMMYFUNCTION("""COMPUTED_VALUE"""),"Chốt mua lại")</f>
        <v>Chốt mua lại</v>
      </c>
      <c r="AB52" s="106"/>
    </row>
    <row r="53">
      <c r="A53" s="62"/>
      <c r="B53" s="62" t="str">
        <f>IFERROR(__xludf.DUMMYFUNCTION("""COMPUTED_VALUE"""),"Chốt đơn")</f>
        <v>Chốt đơn</v>
      </c>
      <c r="C53" s="62">
        <f>IFERROR(__xludf.DUMMYFUNCTION("""COMPUTED_VALUE"""),3.0)</f>
        <v>3</v>
      </c>
      <c r="D53" s="62" t="str">
        <f>IFERROR(__xludf.DUMMYFUNCTION("""COMPUTED_VALUE"""),"Sản phẩm")</f>
        <v>Sản phẩm</v>
      </c>
      <c r="E53" s="62">
        <f>IFERROR(__xludf.DUMMYFUNCTION("""COMPUTED_VALUE"""),67.0)</f>
        <v>67</v>
      </c>
      <c r="F53" s="62" t="str">
        <f>IFERROR(__xludf.DUMMYFUNCTION("""COMPUTED_VALUE"""),"Phương tiện vận chuyển")</f>
        <v>Phương tiện vận chuyển</v>
      </c>
      <c r="G53" s="62">
        <f>IFERROR(__xludf.DUMMYFUNCTION("""COMPUTED_VALUE"""),58.0)</f>
        <v>58</v>
      </c>
      <c r="H53" s="62" t="str">
        <f>IFERROR(__xludf.DUMMYFUNCTION("""COMPUTED_VALUE"""),"Khác")</f>
        <v>Khác</v>
      </c>
      <c r="I53" s="62">
        <f>IFERROR(__xludf.DUMMYFUNCTION("""COMPUTED_VALUE"""),40.0)</f>
        <v>40</v>
      </c>
      <c r="J53" s="62" t="str">
        <f>IFERROR(__xludf.DUMMYFUNCTION("""COMPUTED_VALUE"""),"Chốt đơn - Sản phẩm - Phương tiện vận chuyển - Khác")</f>
        <v>Chốt đơn - Sản phẩm - Phương tiện vận chuyển - Khác</v>
      </c>
      <c r="K53" s="109" t="str">
        <f>IFERROR(__xludf.DUMMYFUNCTION("""COMPUTED_VALUE"""),"Chốt sản phẩm phương tiện vận chuyển khác")</f>
        <v>Chốt sản phẩm phương tiện vận chuyển khác</v>
      </c>
      <c r="L53" s="62" t="str">
        <f>IFERROR(__xludf.DUMMYFUNCTION("""COMPUTED_VALUE"""),"chot_don")</f>
        <v>chot_don</v>
      </c>
      <c r="M53" s="62">
        <f>IFERROR(__xludf.DUMMYFUNCTION("""COMPUTED_VALUE"""),1.0)</f>
        <v>1</v>
      </c>
      <c r="N53" s="62"/>
      <c r="O53" s="62"/>
      <c r="P53" s="106"/>
      <c r="Q53" s="106"/>
      <c r="R53" s="106" t="str">
        <f>IFERROR(__xludf.DUMMYFUNCTION("""COMPUTED_VALUE"""),"Kiểu dáng")</f>
        <v>Kiểu dáng</v>
      </c>
      <c r="S53" s="106">
        <f>IFERROR(__xludf.DUMMYFUNCTION("""COMPUTED_VALUE"""),52.0)</f>
        <v>52</v>
      </c>
      <c r="T53" s="106" t="str">
        <f>IFERROR(__xludf.DUMMYFUNCTION("""COMPUTED_VALUE"""),"Nhà ở")</f>
        <v>Nhà ở</v>
      </c>
      <c r="U53" s="106">
        <f>IFERROR(__xludf.DUMMYFUNCTION("""COMPUTED_VALUE"""),52.0)</f>
        <v>52</v>
      </c>
      <c r="V53" s="106" t="str">
        <f>IFERROR(__xludf.DUMMYFUNCTION("""COMPUTED_VALUE"""),"Nước hoa")</f>
        <v>Nước hoa</v>
      </c>
      <c r="W53" s="106">
        <f>IFERROR(__xludf.DUMMYFUNCTION("""COMPUTED_VALUE"""),52.0)</f>
        <v>52</v>
      </c>
      <c r="X53" s="62"/>
      <c r="Y53" s="106">
        <f>IFERROR(__xludf.DUMMYFUNCTION("""COMPUTED_VALUE"""),79.0)</f>
        <v>79</v>
      </c>
      <c r="Z53" s="106" t="str">
        <f>IFERROR(__xludf.DUMMYFUNCTION("""COMPUTED_VALUE"""),"Chốt đơn - Mua thêm")</f>
        <v>Chốt đơn - Mua thêm</v>
      </c>
      <c r="AA53" s="106" t="str">
        <f>IFERROR(__xludf.DUMMYFUNCTION("""COMPUTED_VALUE"""),"Chốt mua thêm")</f>
        <v>Chốt mua thêm</v>
      </c>
      <c r="AB53" s="106"/>
    </row>
    <row r="54">
      <c r="A54" s="62"/>
      <c r="B54" s="62" t="str">
        <f>IFERROR(__xludf.DUMMYFUNCTION("""COMPUTED_VALUE"""),"Chốt đơn")</f>
        <v>Chốt đơn</v>
      </c>
      <c r="C54" s="62">
        <f>IFERROR(__xludf.DUMMYFUNCTION("""COMPUTED_VALUE"""),3.0)</f>
        <v>3</v>
      </c>
      <c r="D54" s="62" t="str">
        <f>IFERROR(__xludf.DUMMYFUNCTION("""COMPUTED_VALUE"""),"Sản phẩm")</f>
        <v>Sản phẩm</v>
      </c>
      <c r="E54" s="62">
        <f>IFERROR(__xludf.DUMMYFUNCTION("""COMPUTED_VALUE"""),67.0)</f>
        <v>67</v>
      </c>
      <c r="F54" s="62" t="str">
        <f>IFERROR(__xludf.DUMMYFUNCTION("""COMPUTED_VALUE"""),"Thời trang")</f>
        <v>Thời trang</v>
      </c>
      <c r="G54" s="62">
        <f>IFERROR(__xludf.DUMMYFUNCTION("""COMPUTED_VALUE"""),79.0)</f>
        <v>79</v>
      </c>
      <c r="H54" s="62" t="str">
        <f>IFERROR(__xludf.DUMMYFUNCTION("""COMPUTED_VALUE"""),"Quần áo nam/nữ")</f>
        <v>Quần áo nam/nữ</v>
      </c>
      <c r="I54" s="62">
        <f>IFERROR(__xludf.DUMMYFUNCTION("""COMPUTED_VALUE"""),68.0)</f>
        <v>68</v>
      </c>
      <c r="J54" s="62" t="str">
        <f>IFERROR(__xludf.DUMMYFUNCTION("""COMPUTED_VALUE"""),"Chốt đơn - Sản phẩm - Thời trang - Quần áo nam/nữ")</f>
        <v>Chốt đơn - Sản phẩm - Thời trang - Quần áo nam/nữ</v>
      </c>
      <c r="K54" s="109" t="str">
        <f>IFERROR(__xludf.DUMMYFUNCTION("""COMPUTED_VALUE"""),"Chốt sản phẩm Quần áo nam/nữ")</f>
        <v>Chốt sản phẩm Quần áo nam/nữ</v>
      </c>
      <c r="L54" s="62" t="str">
        <f>IFERROR(__xludf.DUMMYFUNCTION("""COMPUTED_VALUE"""),"chot_don")</f>
        <v>chot_don</v>
      </c>
      <c r="M54" s="62">
        <f>IFERROR(__xludf.DUMMYFUNCTION("""COMPUTED_VALUE"""),1.0)</f>
        <v>1</v>
      </c>
      <c r="N54" s="62"/>
      <c r="O54" s="62"/>
      <c r="P54" s="106"/>
      <c r="Q54" s="106"/>
      <c r="R54" s="106" t="str">
        <f>IFERROR(__xludf.DUMMYFUNCTION("""COMPUTED_VALUE"""),"Lộ trình vận chuyển")</f>
        <v>Lộ trình vận chuyển</v>
      </c>
      <c r="S54" s="106">
        <f>IFERROR(__xludf.DUMMYFUNCTION("""COMPUTED_VALUE"""),53.0)</f>
        <v>53</v>
      </c>
      <c r="T54" s="106" t="str">
        <f>IFERROR(__xludf.DUMMYFUNCTION("""COMPUTED_VALUE"""),"Nhắc chốt đơn")</f>
        <v>Nhắc chốt đơn</v>
      </c>
      <c r="U54" s="106">
        <f>IFERROR(__xludf.DUMMYFUNCTION("""COMPUTED_VALUE"""),53.0)</f>
        <v>53</v>
      </c>
      <c r="V54" s="106" t="str">
        <f>IFERROR(__xludf.DUMMYFUNCTION("""COMPUTED_VALUE"""),"Ô tô")</f>
        <v>Ô tô</v>
      </c>
      <c r="W54" s="106">
        <f>IFERROR(__xludf.DUMMYFUNCTION("""COMPUTED_VALUE"""),53.0)</f>
        <v>53</v>
      </c>
      <c r="X54" s="62"/>
      <c r="Y54" s="106">
        <f>IFERROR(__xludf.DUMMYFUNCTION("""COMPUTED_VALUE"""),80.0)</f>
        <v>80</v>
      </c>
      <c r="Z54" s="106" t="str">
        <f>IFERROR(__xludf.DUMMYFUNCTION("""COMPUTED_VALUE"""),"Hỏi thông tin shop - Địa chỉ shop")</f>
        <v>Hỏi thông tin shop - Địa chỉ shop</v>
      </c>
      <c r="AA54" s="106" t="str">
        <f>IFERROR(__xludf.DUMMYFUNCTION("""COMPUTED_VALUE"""),"Hỏi địa chỉ shop")</f>
        <v>Hỏi địa chỉ shop</v>
      </c>
      <c r="AB54" s="106"/>
    </row>
    <row r="55">
      <c r="A55" s="62"/>
      <c r="B55" s="62" t="str">
        <f>IFERROR(__xludf.DUMMYFUNCTION("""COMPUTED_VALUE"""),"Chốt đơn")</f>
        <v>Chốt đơn</v>
      </c>
      <c r="C55" s="62">
        <f>IFERROR(__xludf.DUMMYFUNCTION("""COMPUTED_VALUE"""),3.0)</f>
        <v>3</v>
      </c>
      <c r="D55" s="62" t="str">
        <f>IFERROR(__xludf.DUMMYFUNCTION("""COMPUTED_VALUE"""),"Sản phẩm")</f>
        <v>Sản phẩm</v>
      </c>
      <c r="E55" s="62">
        <f>IFERROR(__xludf.DUMMYFUNCTION("""COMPUTED_VALUE"""),67.0)</f>
        <v>67</v>
      </c>
      <c r="F55" s="62" t="str">
        <f>IFERROR(__xludf.DUMMYFUNCTION("""COMPUTED_VALUE"""),"Thời trang")</f>
        <v>Thời trang</v>
      </c>
      <c r="G55" s="62">
        <f>IFERROR(__xludf.DUMMYFUNCTION("""COMPUTED_VALUE"""),79.0)</f>
        <v>79</v>
      </c>
      <c r="H55" s="62" t="str">
        <f>IFERROR(__xludf.DUMMYFUNCTION("""COMPUTED_VALUE"""),"Phụ kiện thời trang")</f>
        <v>Phụ kiện thời trang</v>
      </c>
      <c r="I55" s="62">
        <f>IFERROR(__xludf.DUMMYFUNCTION("""COMPUTED_VALUE"""),61.0)</f>
        <v>61</v>
      </c>
      <c r="J55" s="62" t="str">
        <f>IFERROR(__xludf.DUMMYFUNCTION("""COMPUTED_VALUE"""),"Chốt đơn - Sản phẩm - Thời trang - Phụ kiện thời trang")</f>
        <v>Chốt đơn - Sản phẩm - Thời trang - Phụ kiện thời trang</v>
      </c>
      <c r="K55" s="102" t="str">
        <f>IFERROR(__xludf.DUMMYFUNCTION("""COMPUTED_VALUE"""),"Chốt sản phẩm Phụ kiện thời trang")</f>
        <v>Chốt sản phẩm Phụ kiện thời trang</v>
      </c>
      <c r="L55" s="62" t="str">
        <f>IFERROR(__xludf.DUMMYFUNCTION("""COMPUTED_VALUE"""),"chot_don")</f>
        <v>chot_don</v>
      </c>
      <c r="M55" s="62">
        <f>IFERROR(__xludf.DUMMYFUNCTION("""COMPUTED_VALUE"""),1.0)</f>
        <v>1</v>
      </c>
      <c r="N55" s="62"/>
      <c r="O55" s="62"/>
      <c r="P55" s="106"/>
      <c r="Q55" s="106"/>
      <c r="R55" s="106" t="str">
        <f>IFERROR(__xludf.DUMMYFUNCTION("""COMPUTED_VALUE"""),"Mã sản phẩm")</f>
        <v>Mã sản phẩm</v>
      </c>
      <c r="S55" s="106">
        <f>IFERROR(__xludf.DUMMYFUNCTION("""COMPUTED_VALUE"""),54.0)</f>
        <v>54</v>
      </c>
      <c r="T55" s="106" t="str">
        <f>IFERROR(__xludf.DUMMYFUNCTION("""COMPUTED_VALUE"""),"Nhận hàng trả tiền (COD)")</f>
        <v>Nhận hàng trả tiền (COD)</v>
      </c>
      <c r="U55" s="106">
        <f>IFERROR(__xludf.DUMMYFUNCTION("""COMPUTED_VALUE"""),54.0)</f>
        <v>54</v>
      </c>
      <c r="V55" s="106" t="str">
        <f>IFERROR(__xludf.DUMMYFUNCTION("""COMPUTED_VALUE"""),"Phụ kiện âm thanh")</f>
        <v>Phụ kiện âm thanh</v>
      </c>
      <c r="W55" s="106">
        <f>IFERROR(__xludf.DUMMYFUNCTION("""COMPUTED_VALUE"""),54.0)</f>
        <v>54</v>
      </c>
      <c r="X55" s="62"/>
      <c r="Y55" s="106">
        <f>IFERROR(__xludf.DUMMYFUNCTION("""COMPUTED_VALUE"""),81.0)</f>
        <v>81</v>
      </c>
      <c r="Z55" s="106" t="str">
        <f>IFERROR(__xludf.DUMMYFUNCTION("""COMPUTED_VALUE"""),"Hỏi thông tin shop - Cách thức bán (online, offline)")</f>
        <v>Hỏi thông tin shop - Cách thức bán (online, offline)</v>
      </c>
      <c r="AA55" s="106"/>
      <c r="AB55" s="106"/>
    </row>
    <row r="56">
      <c r="A56" s="62"/>
      <c r="B56" s="62" t="str">
        <f>IFERROR(__xludf.DUMMYFUNCTION("""COMPUTED_VALUE"""),"Chốt đơn")</f>
        <v>Chốt đơn</v>
      </c>
      <c r="C56" s="62">
        <f>IFERROR(__xludf.DUMMYFUNCTION("""COMPUTED_VALUE"""),3.0)</f>
        <v>3</v>
      </c>
      <c r="D56" s="62" t="str">
        <f>IFERROR(__xludf.DUMMYFUNCTION("""COMPUTED_VALUE"""),"Sản phẩm")</f>
        <v>Sản phẩm</v>
      </c>
      <c r="E56" s="62">
        <f>IFERROR(__xludf.DUMMYFUNCTION("""COMPUTED_VALUE"""),67.0)</f>
        <v>67</v>
      </c>
      <c r="F56" s="62" t="str">
        <f>IFERROR(__xludf.DUMMYFUNCTION("""COMPUTED_VALUE"""),"Thời trang")</f>
        <v>Thời trang</v>
      </c>
      <c r="G56" s="62">
        <f>IFERROR(__xludf.DUMMYFUNCTION("""COMPUTED_VALUE"""),79.0)</f>
        <v>79</v>
      </c>
      <c r="H56" s="62" t="str">
        <f>IFERROR(__xludf.DUMMYFUNCTION("""COMPUTED_VALUE"""),"Giày dép nam/nữ")</f>
        <v>Giày dép nam/nữ</v>
      </c>
      <c r="I56" s="62">
        <f>IFERROR(__xludf.DUMMYFUNCTION("""COMPUTED_VALUE"""),38.0)</f>
        <v>38</v>
      </c>
      <c r="J56" s="62" t="str">
        <f>IFERROR(__xludf.DUMMYFUNCTION("""COMPUTED_VALUE"""),"Chốt đơn - Sản phẩm - Thời trang - Giày dép nam/nữ")</f>
        <v>Chốt đơn - Sản phẩm - Thời trang - Giày dép nam/nữ</v>
      </c>
      <c r="K56" s="109" t="str">
        <f>IFERROR(__xludf.DUMMYFUNCTION("""COMPUTED_VALUE"""),"Chốt sản phẩm Giày dép nam/nữ")</f>
        <v>Chốt sản phẩm Giày dép nam/nữ</v>
      </c>
      <c r="L56" s="62" t="str">
        <f>IFERROR(__xludf.DUMMYFUNCTION("""COMPUTED_VALUE"""),"chot_don")</f>
        <v>chot_don</v>
      </c>
      <c r="M56" s="62">
        <f>IFERROR(__xludf.DUMMYFUNCTION("""COMPUTED_VALUE"""),1.0)</f>
        <v>1</v>
      </c>
      <c r="N56" s="62"/>
      <c r="O56" s="62"/>
      <c r="P56" s="106"/>
      <c r="Q56" s="106"/>
      <c r="R56" s="106" t="str">
        <f>IFERROR(__xludf.DUMMYFUNCTION("""COMPUTED_VALUE"""),"Màu sắc")</f>
        <v>Màu sắc</v>
      </c>
      <c r="S56" s="106">
        <f>IFERROR(__xludf.DUMMYFUNCTION("""COMPUTED_VALUE"""),55.0)</f>
        <v>55</v>
      </c>
      <c r="T56" s="106" t="str">
        <f>IFERROR(__xludf.DUMMYFUNCTION("""COMPUTED_VALUE"""),"Nhiệt độ")</f>
        <v>Nhiệt độ</v>
      </c>
      <c r="U56" s="106">
        <f>IFERROR(__xludf.DUMMYFUNCTION("""COMPUTED_VALUE"""),55.0)</f>
        <v>55</v>
      </c>
      <c r="V56" s="106" t="str">
        <f>IFERROR(__xludf.DUMMYFUNCTION("""COMPUTED_VALUE"""),"Phụ kiện cho thú cưng")</f>
        <v>Phụ kiện cho thú cưng</v>
      </c>
      <c r="W56" s="106">
        <f>IFERROR(__xludf.DUMMYFUNCTION("""COMPUTED_VALUE"""),55.0)</f>
        <v>55</v>
      </c>
      <c r="X56" s="62"/>
      <c r="Y56" s="106">
        <f>IFERROR(__xludf.DUMMYFUNCTION("""COMPUTED_VALUE"""),82.0)</f>
        <v>82</v>
      </c>
      <c r="Z56" s="106" t="str">
        <f>IFERROR(__xludf.DUMMYFUNCTION("""COMPUTED_VALUE"""),"Hỏi thông tin sản phẩm (tư vấn) - Độ bền")</f>
        <v>Hỏi thông tin sản phẩm (tư vấn) - Độ bền</v>
      </c>
      <c r="AA56" s="106" t="str">
        <f>IFERROR(__xludf.DUMMYFUNCTION("""COMPUTED_VALUE"""),"Hỏi độ bền")</f>
        <v>Hỏi độ bền</v>
      </c>
      <c r="AB56" s="106"/>
    </row>
    <row r="57">
      <c r="A57" s="62"/>
      <c r="B57" s="62" t="str">
        <f>IFERROR(__xludf.DUMMYFUNCTION("""COMPUTED_VALUE"""),"Chốt đơn")</f>
        <v>Chốt đơn</v>
      </c>
      <c r="C57" s="62">
        <f>IFERROR(__xludf.DUMMYFUNCTION("""COMPUTED_VALUE"""),3.0)</f>
        <v>3</v>
      </c>
      <c r="D57" s="62" t="str">
        <f>IFERROR(__xludf.DUMMYFUNCTION("""COMPUTED_VALUE"""),"Sản phẩm")</f>
        <v>Sản phẩm</v>
      </c>
      <c r="E57" s="62">
        <f>IFERROR(__xludf.DUMMYFUNCTION("""COMPUTED_VALUE"""),67.0)</f>
        <v>67</v>
      </c>
      <c r="F57" s="62" t="str">
        <f>IFERROR(__xludf.DUMMYFUNCTION("""COMPUTED_VALUE"""),"Thời trang")</f>
        <v>Thời trang</v>
      </c>
      <c r="G57" s="62">
        <f>IFERROR(__xludf.DUMMYFUNCTION("""COMPUTED_VALUE"""),79.0)</f>
        <v>79</v>
      </c>
      <c r="H57" s="62" t="str">
        <f>IFERROR(__xludf.DUMMYFUNCTION("""COMPUTED_VALUE"""),"Phụ kiện giày dép (Làm đẹp)")</f>
        <v>Phụ kiện giày dép (Làm đẹp)</v>
      </c>
      <c r="I57" s="62">
        <f>IFERROR(__xludf.DUMMYFUNCTION("""COMPUTED_VALUE"""),57.0)</f>
        <v>57</v>
      </c>
      <c r="J57" s="62" t="str">
        <f>IFERROR(__xludf.DUMMYFUNCTION("""COMPUTED_VALUE"""),"Chốt đơn - Sản phẩm - Thời trang - Phụ kiện giày dép (Làm đẹp)")</f>
        <v>Chốt đơn - Sản phẩm - Thời trang - Phụ kiện giày dép (Làm đẹp)</v>
      </c>
      <c r="K57" s="109" t="str">
        <f>IFERROR(__xludf.DUMMYFUNCTION("""COMPUTED_VALUE"""),"Chốt sản phẩm Phụ kiện giày dép (Làm đẹp)")</f>
        <v>Chốt sản phẩm Phụ kiện giày dép (Làm đẹp)</v>
      </c>
      <c r="L57" s="62" t="str">
        <f>IFERROR(__xludf.DUMMYFUNCTION("""COMPUTED_VALUE"""),"chot_don")</f>
        <v>chot_don</v>
      </c>
      <c r="M57" s="62">
        <f>IFERROR(__xludf.DUMMYFUNCTION("""COMPUTED_VALUE"""),1.0)</f>
        <v>1</v>
      </c>
      <c r="N57" s="62"/>
      <c r="O57" s="62"/>
      <c r="P57" s="106"/>
      <c r="Q57" s="106"/>
      <c r="R57" s="106" t="str">
        <f>IFERROR(__xludf.DUMMYFUNCTION("""COMPUTED_VALUE"""),"Mua để thử")</f>
        <v>Mua để thử</v>
      </c>
      <c r="S57" s="106">
        <f>IFERROR(__xludf.DUMMYFUNCTION("""COMPUTED_VALUE"""),56.0)</f>
        <v>56</v>
      </c>
      <c r="T57" s="106" t="str">
        <f>IFERROR(__xludf.DUMMYFUNCTION("""COMPUTED_VALUE"""),"Phạm vi bảo hành")</f>
        <v>Phạm vi bảo hành</v>
      </c>
      <c r="U57" s="106">
        <f>IFERROR(__xludf.DUMMYFUNCTION("""COMPUTED_VALUE"""),56.0)</f>
        <v>56</v>
      </c>
      <c r="V57" s="106" t="str">
        <f>IFERROR(__xludf.DUMMYFUNCTION("""COMPUTED_VALUE"""),"Phụ kiện giày dép (Chăm sóc)")</f>
        <v>Phụ kiện giày dép (Chăm sóc)</v>
      </c>
      <c r="W57" s="106">
        <f>IFERROR(__xludf.DUMMYFUNCTION("""COMPUTED_VALUE"""),56.0)</f>
        <v>56</v>
      </c>
      <c r="X57" s="62"/>
      <c r="Y57" s="106">
        <f>IFERROR(__xludf.DUMMYFUNCTION("""COMPUTED_VALUE"""),83.0)</f>
        <v>83</v>
      </c>
      <c r="Z57" s="106" t="str">
        <f>IFERROR(__xludf.DUMMYFUNCTION("""COMPUTED_VALUE"""),"Hỏi vận chuyển - Lộ trình vân chuyển")</f>
        <v>Hỏi vận chuyển - Lộ trình vân chuyển</v>
      </c>
      <c r="AA57" s="106" t="str">
        <f>IFERROR(__xludf.DUMMYFUNCTION("""COMPUTED_VALUE"""),"Hỏi lộ trình vận chuyển")</f>
        <v>Hỏi lộ trình vận chuyển</v>
      </c>
      <c r="AB57" s="106"/>
    </row>
    <row r="58">
      <c r="A58" s="62"/>
      <c r="B58" s="62" t="str">
        <f>IFERROR(__xludf.DUMMYFUNCTION("""COMPUTED_VALUE"""),"Chốt đơn")</f>
        <v>Chốt đơn</v>
      </c>
      <c r="C58" s="62">
        <f>IFERROR(__xludf.DUMMYFUNCTION("""COMPUTED_VALUE"""),3.0)</f>
        <v>3</v>
      </c>
      <c r="D58" s="62" t="str">
        <f>IFERROR(__xludf.DUMMYFUNCTION("""COMPUTED_VALUE"""),"Sản phẩm")</f>
        <v>Sản phẩm</v>
      </c>
      <c r="E58" s="62">
        <f>IFERROR(__xludf.DUMMYFUNCTION("""COMPUTED_VALUE"""),67.0)</f>
        <v>67</v>
      </c>
      <c r="F58" s="62" t="str">
        <f>IFERROR(__xludf.DUMMYFUNCTION("""COMPUTED_VALUE"""),"Thời trang")</f>
        <v>Thời trang</v>
      </c>
      <c r="G58" s="62">
        <f>IFERROR(__xludf.DUMMYFUNCTION("""COMPUTED_VALUE"""),79.0)</f>
        <v>79</v>
      </c>
      <c r="H58" s="62" t="str">
        <f>IFERROR(__xludf.DUMMYFUNCTION("""COMPUTED_VALUE"""),"Phụ kiện giày dép (Chăm sóc)")</f>
        <v>Phụ kiện giày dép (Chăm sóc)</v>
      </c>
      <c r="I58" s="62">
        <f>IFERROR(__xludf.DUMMYFUNCTION("""COMPUTED_VALUE"""),56.0)</f>
        <v>56</v>
      </c>
      <c r="J58" s="62" t="str">
        <f>IFERROR(__xludf.DUMMYFUNCTION("""COMPUTED_VALUE"""),"Chốt đơn - Sản phẩm - Thời trang - Phụ kiện giày dép (Chăm sóc)")</f>
        <v>Chốt đơn - Sản phẩm - Thời trang - Phụ kiện giày dép (Chăm sóc)</v>
      </c>
      <c r="K58" s="109" t="str">
        <f>IFERROR(__xludf.DUMMYFUNCTION("""COMPUTED_VALUE"""),"Chốt sản phẩm Phụ kiện giày dép (Chăm sóc)")</f>
        <v>Chốt sản phẩm Phụ kiện giày dép (Chăm sóc)</v>
      </c>
      <c r="L58" s="62" t="str">
        <f>IFERROR(__xludf.DUMMYFUNCTION("""COMPUTED_VALUE"""),"chot_don")</f>
        <v>chot_don</v>
      </c>
      <c r="M58" s="62">
        <f>IFERROR(__xludf.DUMMYFUNCTION("""COMPUTED_VALUE"""),1.0)</f>
        <v>1</v>
      </c>
      <c r="N58" s="62"/>
      <c r="O58" s="62"/>
      <c r="P58" s="106"/>
      <c r="Q58" s="106"/>
      <c r="R58" s="106" t="str">
        <f>IFERROR(__xludf.DUMMYFUNCTION("""COMPUTED_VALUE"""),"Mua lại")</f>
        <v>Mua lại</v>
      </c>
      <c r="S58" s="106">
        <f>IFERROR(__xludf.DUMMYFUNCTION("""COMPUTED_VALUE"""),57.0)</f>
        <v>57</v>
      </c>
      <c r="T58" s="106" t="str">
        <f>IFERROR(__xludf.DUMMYFUNCTION("""COMPUTED_VALUE"""),"Phí ship")</f>
        <v>Phí ship</v>
      </c>
      <c r="U58" s="106">
        <f>IFERROR(__xludf.DUMMYFUNCTION("""COMPUTED_VALUE"""),57.0)</f>
        <v>57</v>
      </c>
      <c r="V58" s="106" t="str">
        <f>IFERROR(__xludf.DUMMYFUNCTION("""COMPUTED_VALUE"""),"Phụ kiện giày dép (Làm đẹp)")</f>
        <v>Phụ kiện giày dép (Làm đẹp)</v>
      </c>
      <c r="W58" s="106">
        <f>IFERROR(__xludf.DUMMYFUNCTION("""COMPUTED_VALUE"""),57.0)</f>
        <v>57</v>
      </c>
      <c r="X58" s="62"/>
      <c r="Y58" s="106">
        <f>IFERROR(__xludf.DUMMYFUNCTION("""COMPUTED_VALUE"""),84.0)</f>
        <v>84</v>
      </c>
      <c r="Z58" s="106" t="str">
        <f>IFERROR(__xludf.DUMMYFUNCTION("""COMPUTED_VALUE"""),"Chốt đơn - Số lượng")</f>
        <v>Chốt đơn - Số lượng</v>
      </c>
      <c r="AA58" s="106"/>
      <c r="AB58" s="106"/>
    </row>
    <row r="59">
      <c r="A59" s="62"/>
      <c r="B59" s="62" t="str">
        <f>IFERROR(__xludf.DUMMYFUNCTION("""COMPUTED_VALUE"""),"Chốt đơn")</f>
        <v>Chốt đơn</v>
      </c>
      <c r="C59" s="62">
        <f>IFERROR(__xludf.DUMMYFUNCTION("""COMPUTED_VALUE"""),3.0)</f>
        <v>3</v>
      </c>
      <c r="D59" s="62" t="str">
        <f>IFERROR(__xludf.DUMMYFUNCTION("""COMPUTED_VALUE"""),"Sản phẩm")</f>
        <v>Sản phẩm</v>
      </c>
      <c r="E59" s="62">
        <f>IFERROR(__xludf.DUMMYFUNCTION("""COMPUTED_VALUE"""),67.0)</f>
        <v>67</v>
      </c>
      <c r="F59" s="62" t="str">
        <f>IFERROR(__xludf.DUMMYFUNCTION("""COMPUTED_VALUE"""),"Thời trang")</f>
        <v>Thời trang</v>
      </c>
      <c r="G59" s="62">
        <f>IFERROR(__xludf.DUMMYFUNCTION("""COMPUTED_VALUE"""),79.0)</f>
        <v>79</v>
      </c>
      <c r="H59" s="62" t="str">
        <f>IFERROR(__xludf.DUMMYFUNCTION("""COMPUTED_VALUE"""),"Khác")</f>
        <v>Khác</v>
      </c>
      <c r="I59" s="62">
        <f>IFERROR(__xludf.DUMMYFUNCTION("""COMPUTED_VALUE"""),40.0)</f>
        <v>40</v>
      </c>
      <c r="J59" s="62" t="str">
        <f>IFERROR(__xludf.DUMMYFUNCTION("""COMPUTED_VALUE"""),"Chốt đơn - Sản phẩm - Thời trang - Khác")</f>
        <v>Chốt đơn - Sản phẩm - Thời trang - Khác</v>
      </c>
      <c r="K59" s="109" t="str">
        <f>IFERROR(__xludf.DUMMYFUNCTION("""COMPUTED_VALUE"""),"Chốt sản phẩm thời trang khác")</f>
        <v>Chốt sản phẩm thời trang khác</v>
      </c>
      <c r="L59" s="62" t="str">
        <f>IFERROR(__xludf.DUMMYFUNCTION("""COMPUTED_VALUE"""),"chot_don")</f>
        <v>chot_don</v>
      </c>
      <c r="M59" s="62">
        <f>IFERROR(__xludf.DUMMYFUNCTION("""COMPUTED_VALUE"""),1.0)</f>
        <v>1</v>
      </c>
      <c r="N59" s="62"/>
      <c r="O59" s="62"/>
      <c r="P59" s="106"/>
      <c r="Q59" s="106"/>
      <c r="R59" s="106" t="str">
        <f>IFERROR(__xludf.DUMMYFUNCTION("""COMPUTED_VALUE"""),"Mua thêm")</f>
        <v>Mua thêm</v>
      </c>
      <c r="S59" s="106">
        <f>IFERROR(__xludf.DUMMYFUNCTION("""COMPUTED_VALUE"""),58.0)</f>
        <v>58</v>
      </c>
      <c r="T59" s="106" t="str">
        <f>IFERROR(__xludf.DUMMYFUNCTION("""COMPUTED_VALUE"""),"Phương tiện vận chuyển")</f>
        <v>Phương tiện vận chuyển</v>
      </c>
      <c r="U59" s="106">
        <f>IFERROR(__xludf.DUMMYFUNCTION("""COMPUTED_VALUE"""),58.0)</f>
        <v>58</v>
      </c>
      <c r="V59" s="106" t="str">
        <f>IFERROR(__xludf.DUMMYFUNCTION("""COMPUTED_VALUE"""),"Phụ kiện máy ảnh, máy quay phim")</f>
        <v>Phụ kiện máy ảnh, máy quay phim</v>
      </c>
      <c r="W59" s="106">
        <f>IFERROR(__xludf.DUMMYFUNCTION("""COMPUTED_VALUE"""),58.0)</f>
        <v>58</v>
      </c>
      <c r="X59" s="62"/>
      <c r="Y59" s="106">
        <f>IFERROR(__xludf.DUMMYFUNCTION("""COMPUTED_VALUE"""),85.0)</f>
        <v>85</v>
      </c>
      <c r="Z59" s="106" t="str">
        <f>IFERROR(__xludf.DUMMYFUNCTION("""COMPUTED_VALUE"""),"Chốt đơn - Màu sắc")</f>
        <v>Chốt đơn - Màu sắc</v>
      </c>
      <c r="AA59" s="106" t="str">
        <f>IFERROR(__xludf.DUMMYFUNCTION("""COMPUTED_VALUE"""),"Chốt màu sắc")</f>
        <v>Chốt màu sắc</v>
      </c>
      <c r="AB59" s="106"/>
    </row>
    <row r="60">
      <c r="A60" s="62"/>
      <c r="B60" s="62" t="str">
        <f>IFERROR(__xludf.DUMMYFUNCTION("""COMPUTED_VALUE"""),"Chốt đơn")</f>
        <v>Chốt đơn</v>
      </c>
      <c r="C60" s="62">
        <f>IFERROR(__xludf.DUMMYFUNCTION("""COMPUTED_VALUE"""),3.0)</f>
        <v>3</v>
      </c>
      <c r="D60" s="62" t="str">
        <f>IFERROR(__xludf.DUMMYFUNCTION("""COMPUTED_VALUE"""),"Sản phẩm")</f>
        <v>Sản phẩm</v>
      </c>
      <c r="E60" s="62">
        <f>IFERROR(__xludf.DUMMYFUNCTION("""COMPUTED_VALUE"""),67.0)</f>
        <v>67</v>
      </c>
      <c r="F60" s="62" t="str">
        <f>IFERROR(__xludf.DUMMYFUNCTION("""COMPUTED_VALUE"""),"Bách hóa")</f>
        <v>Bách hóa</v>
      </c>
      <c r="G60" s="62">
        <f>IFERROR(__xludf.DUMMYFUNCTION("""COMPUTED_VALUE"""),1.0)</f>
        <v>1</v>
      </c>
      <c r="H60" s="62" t="str">
        <f>IFERROR(__xludf.DUMMYFUNCTION("""COMPUTED_VALUE"""),"Đồ ăn vặt")</f>
        <v>Đồ ăn vặt</v>
      </c>
      <c r="I60" s="62">
        <f>IFERROR(__xludf.DUMMYFUNCTION("""COMPUTED_VALUE"""),25.0)</f>
        <v>25</v>
      </c>
      <c r="J60" s="62" t="str">
        <f>IFERROR(__xludf.DUMMYFUNCTION("""COMPUTED_VALUE"""),"Chốt đơn - Sản phẩm - Bách hóa - Đồ ăn vặt")</f>
        <v>Chốt đơn - Sản phẩm - Bách hóa - Đồ ăn vặt</v>
      </c>
      <c r="K60" s="109" t="str">
        <f>IFERROR(__xludf.DUMMYFUNCTION("""COMPUTED_VALUE"""),"Chốt sản phẩm Đồ ăn vặt")</f>
        <v>Chốt sản phẩm Đồ ăn vặt</v>
      </c>
      <c r="L60" s="62" t="str">
        <f>IFERROR(__xludf.DUMMYFUNCTION("""COMPUTED_VALUE"""),"chot_don")</f>
        <v>chot_don</v>
      </c>
      <c r="M60" s="62">
        <f>IFERROR(__xludf.DUMMYFUNCTION("""COMPUTED_VALUE"""),1.0)</f>
        <v>1</v>
      </c>
      <c r="N60" s="62"/>
      <c r="O60" s="62"/>
      <c r="P60" s="106"/>
      <c r="Q60" s="106"/>
      <c r="R60" s="106" t="str">
        <f>IFERROR(__xludf.DUMMYFUNCTION("""COMPUTED_VALUE"""),"Mùi thơm")</f>
        <v>Mùi thơm</v>
      </c>
      <c r="S60" s="106">
        <f>IFERROR(__xludf.DUMMYFUNCTION("""COMPUTED_VALUE"""),59.0)</f>
        <v>59</v>
      </c>
      <c r="T60" s="106" t="str">
        <f>IFERROR(__xludf.DUMMYFUNCTION("""COMPUTED_VALUE"""),"Quá trình thanh toán")</f>
        <v>Quá trình thanh toán</v>
      </c>
      <c r="U60" s="106">
        <f>IFERROR(__xludf.DUMMYFUNCTION("""COMPUTED_VALUE"""),59.0)</f>
        <v>59</v>
      </c>
      <c r="V60" s="106" t="str">
        <f>IFERROR(__xludf.DUMMYFUNCTION("""COMPUTED_VALUE"""),"Phụ kiện máy tính")</f>
        <v>Phụ kiện máy tính</v>
      </c>
      <c r="W60" s="106">
        <f>IFERROR(__xludf.DUMMYFUNCTION("""COMPUTED_VALUE"""),59.0)</f>
        <v>59</v>
      </c>
      <c r="X60" s="62"/>
      <c r="Y60" s="106">
        <f>IFERROR(__xludf.DUMMYFUNCTION("""COMPUTED_VALUE"""),87.0)</f>
        <v>87</v>
      </c>
      <c r="Z60" s="106" t="str">
        <f>IFERROR(__xludf.DUMMYFUNCTION("""COMPUTED_VALUE"""),"Chốt đơn - Tên người nhận")</f>
        <v>Chốt đơn - Tên người nhận</v>
      </c>
      <c r="AA60" s="106" t="str">
        <f>IFERROR(__xludf.DUMMYFUNCTION("""COMPUTED_VALUE"""),"Chốt tên người nhận hàng")</f>
        <v>Chốt tên người nhận hàng</v>
      </c>
      <c r="AB60" s="106"/>
    </row>
    <row r="61">
      <c r="A61" s="62"/>
      <c r="B61" s="62" t="str">
        <f>IFERROR(__xludf.DUMMYFUNCTION("""COMPUTED_VALUE"""),"Chốt đơn")</f>
        <v>Chốt đơn</v>
      </c>
      <c r="C61" s="62">
        <f>IFERROR(__xludf.DUMMYFUNCTION("""COMPUTED_VALUE"""),3.0)</f>
        <v>3</v>
      </c>
      <c r="D61" s="62" t="str">
        <f>IFERROR(__xludf.DUMMYFUNCTION("""COMPUTED_VALUE"""),"Sản phẩm")</f>
        <v>Sản phẩm</v>
      </c>
      <c r="E61" s="62">
        <f>IFERROR(__xludf.DUMMYFUNCTION("""COMPUTED_VALUE"""),67.0)</f>
        <v>67</v>
      </c>
      <c r="F61" s="62" t="str">
        <f>IFERROR(__xludf.DUMMYFUNCTION("""COMPUTED_VALUE"""),"Bách hóa")</f>
        <v>Bách hóa</v>
      </c>
      <c r="G61" s="62">
        <f>IFERROR(__xludf.DUMMYFUNCTION("""COMPUTED_VALUE"""),1.0)</f>
        <v>1</v>
      </c>
      <c r="H61" s="62" t="str">
        <f>IFERROR(__xludf.DUMMYFUNCTION("""COMPUTED_VALUE"""),"Sữa - trứng")</f>
        <v>Sữa - trứng</v>
      </c>
      <c r="I61" s="62">
        <f>IFERROR(__xludf.DUMMYFUNCTION("""COMPUTED_VALUE"""),81.0)</f>
        <v>81</v>
      </c>
      <c r="J61" s="62" t="str">
        <f>IFERROR(__xludf.DUMMYFUNCTION("""COMPUTED_VALUE"""),"Chốt đơn - Sản phẩm - Bách hóa - Sữa - trứng")</f>
        <v>Chốt đơn - Sản phẩm - Bách hóa - Sữa - trứng</v>
      </c>
      <c r="K61" s="102" t="str">
        <f>IFERROR(__xludf.DUMMYFUNCTION("""COMPUTED_VALUE"""),"Chốt sản phẩm Sữa - trứng")</f>
        <v>Chốt sản phẩm Sữa - trứng</v>
      </c>
      <c r="L61" s="62" t="str">
        <f>IFERROR(__xludf.DUMMYFUNCTION("""COMPUTED_VALUE"""),"chot_don")</f>
        <v>chot_don</v>
      </c>
      <c r="M61" s="62">
        <f>IFERROR(__xludf.DUMMYFUNCTION("""COMPUTED_VALUE"""),1.0)</f>
        <v>1</v>
      </c>
      <c r="N61" s="62"/>
      <c r="O61" s="62"/>
      <c r="P61" s="106"/>
      <c r="Q61" s="106"/>
      <c r="R61" s="106" t="str">
        <f>IFERROR(__xludf.DUMMYFUNCTION("""COMPUTED_VALUE"""),"Năm sản xuất")</f>
        <v>Năm sản xuất</v>
      </c>
      <c r="S61" s="106">
        <f>IFERROR(__xludf.DUMMYFUNCTION("""COMPUTED_VALUE"""),60.0)</f>
        <v>60</v>
      </c>
      <c r="T61" s="106" t="str">
        <f>IFERROR(__xludf.DUMMYFUNCTION("""COMPUTED_VALUE"""),"Quy trình bảo hành")</f>
        <v>Quy trình bảo hành</v>
      </c>
      <c r="U61" s="106">
        <f>IFERROR(__xludf.DUMMYFUNCTION("""COMPUTED_VALUE"""),60.0)</f>
        <v>60</v>
      </c>
      <c r="V61" s="106" t="str">
        <f>IFERROR(__xludf.DUMMYFUNCTION("""COMPUTED_VALUE"""),"Phụ kiện mẹ bầu")</f>
        <v>Phụ kiện mẹ bầu</v>
      </c>
      <c r="W61" s="106">
        <f>IFERROR(__xludf.DUMMYFUNCTION("""COMPUTED_VALUE"""),60.0)</f>
        <v>60</v>
      </c>
      <c r="X61" s="62"/>
      <c r="Y61" s="106">
        <f>IFERROR(__xludf.DUMMYFUNCTION("""COMPUTED_VALUE"""),88.0)</f>
        <v>88</v>
      </c>
      <c r="Z61" s="106" t="str">
        <f>IFERROR(__xludf.DUMMYFUNCTION("""COMPUTED_VALUE"""),"Chốt đơn - Gom đơn/Gom hàng")</f>
        <v>Chốt đơn - Gom đơn/Gom hàng</v>
      </c>
      <c r="AA61" s="106" t="str">
        <f>IFERROR(__xludf.DUMMYFUNCTION("""COMPUTED_VALUE"""),"Chốt gom đơn/Gom hàng")</f>
        <v>Chốt gom đơn/Gom hàng</v>
      </c>
      <c r="AB61" s="106"/>
    </row>
    <row r="62">
      <c r="A62" s="62"/>
      <c r="B62" s="62" t="str">
        <f>IFERROR(__xludf.DUMMYFUNCTION("""COMPUTED_VALUE"""),"Chốt đơn")</f>
        <v>Chốt đơn</v>
      </c>
      <c r="C62" s="62">
        <f>IFERROR(__xludf.DUMMYFUNCTION("""COMPUTED_VALUE"""),3.0)</f>
        <v>3</v>
      </c>
      <c r="D62" s="62" t="str">
        <f>IFERROR(__xludf.DUMMYFUNCTION("""COMPUTED_VALUE"""),"Sản phẩm")</f>
        <v>Sản phẩm</v>
      </c>
      <c r="E62" s="62">
        <f>IFERROR(__xludf.DUMMYFUNCTION("""COMPUTED_VALUE"""),67.0)</f>
        <v>67</v>
      </c>
      <c r="F62" s="62" t="str">
        <f>IFERROR(__xludf.DUMMYFUNCTION("""COMPUTED_VALUE"""),"Bách hóa")</f>
        <v>Bách hóa</v>
      </c>
      <c r="G62" s="62">
        <f>IFERROR(__xludf.DUMMYFUNCTION("""COMPUTED_VALUE"""),1.0)</f>
        <v>1</v>
      </c>
      <c r="H62" s="62" t="str">
        <f>IFERROR(__xludf.DUMMYFUNCTION("""COMPUTED_VALUE"""),"Đồ uống")</f>
        <v>Đồ uống</v>
      </c>
      <c r="I62" s="62">
        <f>IFERROR(__xludf.DUMMYFUNCTION("""COMPUTED_VALUE"""),36.0)</f>
        <v>36</v>
      </c>
      <c r="J62" s="62" t="str">
        <f>IFERROR(__xludf.DUMMYFUNCTION("""COMPUTED_VALUE"""),"Chốt đơn - Sản phẩm - Bách hóa - Đồ uống")</f>
        <v>Chốt đơn - Sản phẩm - Bách hóa - Đồ uống</v>
      </c>
      <c r="K62" s="109" t="str">
        <f>IFERROR(__xludf.DUMMYFUNCTION("""COMPUTED_VALUE"""),"Chốt sản phẩm Đồ uống")</f>
        <v>Chốt sản phẩm Đồ uống</v>
      </c>
      <c r="L62" s="62" t="str">
        <f>IFERROR(__xludf.DUMMYFUNCTION("""COMPUTED_VALUE"""),"chot_don")</f>
        <v>chot_don</v>
      </c>
      <c r="M62" s="62">
        <f>IFERROR(__xludf.DUMMYFUNCTION("""COMPUTED_VALUE"""),1.0)</f>
        <v>1</v>
      </c>
      <c r="N62" s="62"/>
      <c r="O62" s="62"/>
      <c r="P62" s="106"/>
      <c r="Q62" s="106"/>
      <c r="R62" s="106" t="str">
        <f>IFERROR(__xludf.DUMMYFUNCTION("""COMPUTED_VALUE"""),"Phân vân")</f>
        <v>Phân vân</v>
      </c>
      <c r="S62" s="106">
        <f>IFERROR(__xludf.DUMMYFUNCTION("""COMPUTED_VALUE"""),61.0)</f>
        <v>61</v>
      </c>
      <c r="T62" s="106" t="str">
        <f>IFERROR(__xludf.DUMMYFUNCTION("""COMPUTED_VALUE"""),"Quy trình đổi trả")</f>
        <v>Quy trình đổi trả</v>
      </c>
      <c r="U62" s="106">
        <f>IFERROR(__xludf.DUMMYFUNCTION("""COMPUTED_VALUE"""),61.0)</f>
        <v>61</v>
      </c>
      <c r="V62" s="106" t="str">
        <f>IFERROR(__xludf.DUMMYFUNCTION("""COMPUTED_VALUE"""),"Phụ kiện thời trang")</f>
        <v>Phụ kiện thời trang</v>
      </c>
      <c r="W62" s="106">
        <f>IFERROR(__xludf.DUMMYFUNCTION("""COMPUTED_VALUE"""),61.0)</f>
        <v>61</v>
      </c>
      <c r="X62" s="62"/>
      <c r="Y62" s="106">
        <f>IFERROR(__xludf.DUMMYFUNCTION("""COMPUTED_VALUE"""),89.0)</f>
        <v>89</v>
      </c>
      <c r="Z62" s="106" t="str">
        <f>IFERROR(__xludf.DUMMYFUNCTION("""COMPUTED_VALUE"""),"Hỏi thông tin sản phẩm (tư vấn) - Sản phẩm thay thế")</f>
        <v>Hỏi thông tin sản phẩm (tư vấn) - Sản phẩm thay thế</v>
      </c>
      <c r="AA62" s="106" t="str">
        <f>IFERROR(__xludf.DUMMYFUNCTION("""COMPUTED_VALUE"""),"Hỏi sản phẩm tương tự chung")</f>
        <v>Hỏi sản phẩm tương tự chung</v>
      </c>
      <c r="AB62" s="106"/>
    </row>
    <row r="63">
      <c r="A63" s="62"/>
      <c r="B63" s="62" t="str">
        <f>IFERROR(__xludf.DUMMYFUNCTION("""COMPUTED_VALUE"""),"Chốt đơn")</f>
        <v>Chốt đơn</v>
      </c>
      <c r="C63" s="62">
        <f>IFERROR(__xludf.DUMMYFUNCTION("""COMPUTED_VALUE"""),3.0)</f>
        <v>3</v>
      </c>
      <c r="D63" s="62" t="str">
        <f>IFERROR(__xludf.DUMMYFUNCTION("""COMPUTED_VALUE"""),"Sản phẩm")</f>
        <v>Sản phẩm</v>
      </c>
      <c r="E63" s="62">
        <f>IFERROR(__xludf.DUMMYFUNCTION("""COMPUTED_VALUE"""),67.0)</f>
        <v>67</v>
      </c>
      <c r="F63" s="62" t="str">
        <f>IFERROR(__xludf.DUMMYFUNCTION("""COMPUTED_VALUE"""),"Bách hóa")</f>
        <v>Bách hóa</v>
      </c>
      <c r="G63" s="62">
        <f>IFERROR(__xludf.DUMMYFUNCTION("""COMPUTED_VALUE"""),1.0)</f>
        <v>1</v>
      </c>
      <c r="H63" s="62" t="str">
        <f>IFERROR(__xludf.DUMMYFUNCTION("""COMPUTED_VALUE"""),"Nhu yếu phẩm")</f>
        <v>Nhu yếu phẩm</v>
      </c>
      <c r="I63" s="62">
        <f>IFERROR(__xludf.DUMMYFUNCTION("""COMPUTED_VALUE"""),51.0)</f>
        <v>51</v>
      </c>
      <c r="J63" s="62" t="str">
        <f>IFERROR(__xludf.DUMMYFUNCTION("""COMPUTED_VALUE"""),"Chốt đơn - Sản phẩm - Bách hóa - Nhu yếu phẩm")</f>
        <v>Chốt đơn - Sản phẩm - Bách hóa - Nhu yếu phẩm</v>
      </c>
      <c r="K63" s="109" t="str">
        <f>IFERROR(__xludf.DUMMYFUNCTION("""COMPUTED_VALUE"""),"Chốt sản phẩm Nhu yếu phẩm")</f>
        <v>Chốt sản phẩm Nhu yếu phẩm</v>
      </c>
      <c r="L63" s="62" t="str">
        <f>IFERROR(__xludf.DUMMYFUNCTION("""COMPUTED_VALUE"""),"chot_don")</f>
        <v>chot_don</v>
      </c>
      <c r="M63" s="62">
        <f>IFERROR(__xludf.DUMMYFUNCTION("""COMPUTED_VALUE"""),1.0)</f>
        <v>1</v>
      </c>
      <c r="N63" s="62"/>
      <c r="O63" s="62"/>
      <c r="P63" s="106"/>
      <c r="Q63" s="106"/>
      <c r="R63" s="106" t="str">
        <f>IFERROR(__xludf.DUMMYFUNCTION("""COMPUTED_VALUE"""),"Phí ship")</f>
        <v>Phí ship</v>
      </c>
      <c r="S63" s="106">
        <f>IFERROR(__xludf.DUMMYFUNCTION("""COMPUTED_VALUE"""),62.0)</f>
        <v>62</v>
      </c>
      <c r="T63" s="106" t="str">
        <f>IFERROR(__xludf.DUMMYFUNCTION("""COMPUTED_VALUE"""),"Sản phẩm")</f>
        <v>Sản phẩm</v>
      </c>
      <c r="U63" s="106">
        <f>IFERROR(__xludf.DUMMYFUNCTION("""COMPUTED_VALUE"""),62.0)</f>
        <v>62</v>
      </c>
      <c r="V63" s="106" t="str">
        <f>IFERROR(__xludf.DUMMYFUNCTION("""COMPUTED_VALUE"""),"Phụ kiện trẻ em &amp; trẻ sơ sinh")</f>
        <v>Phụ kiện trẻ em &amp; trẻ sơ sinh</v>
      </c>
      <c r="W63" s="106">
        <f>IFERROR(__xludf.DUMMYFUNCTION("""COMPUTED_VALUE"""),62.0)</f>
        <v>62</v>
      </c>
      <c r="X63" s="62"/>
      <c r="Y63" s="106">
        <f>IFERROR(__xludf.DUMMYFUNCTION("""COMPUTED_VALUE"""),90.0)</f>
        <v>90</v>
      </c>
      <c r="Z63" s="106" t="str">
        <f>IFERROR(__xludf.DUMMYFUNCTION("""COMPUTED_VALUE"""),"Thay đổi thông tin sản phẩm - Thay đổi tên người nhận")</f>
        <v>Thay đổi thông tin sản phẩm - Thay đổi tên người nhận</v>
      </c>
      <c r="AA63" s="106" t="str">
        <f>IFERROR(__xludf.DUMMYFUNCTION("""COMPUTED_VALUE"""),"Thay đổi tên người nhận")</f>
        <v>Thay đổi tên người nhận</v>
      </c>
      <c r="AB63" s="106"/>
    </row>
    <row r="64">
      <c r="A64" s="62"/>
      <c r="B64" s="62" t="str">
        <f>IFERROR(__xludf.DUMMYFUNCTION("""COMPUTED_VALUE"""),"Chốt đơn")</f>
        <v>Chốt đơn</v>
      </c>
      <c r="C64" s="62">
        <f>IFERROR(__xludf.DUMMYFUNCTION("""COMPUTED_VALUE"""),3.0)</f>
        <v>3</v>
      </c>
      <c r="D64" s="62" t="str">
        <f>IFERROR(__xludf.DUMMYFUNCTION("""COMPUTED_VALUE"""),"Sản phẩm")</f>
        <v>Sản phẩm</v>
      </c>
      <c r="E64" s="62">
        <f>IFERROR(__xludf.DUMMYFUNCTION("""COMPUTED_VALUE"""),67.0)</f>
        <v>67</v>
      </c>
      <c r="F64" s="62" t="str">
        <f>IFERROR(__xludf.DUMMYFUNCTION("""COMPUTED_VALUE"""),"Bách hóa")</f>
        <v>Bách hóa</v>
      </c>
      <c r="G64" s="62">
        <f>IFERROR(__xludf.DUMMYFUNCTION("""COMPUTED_VALUE"""),1.0)</f>
        <v>1</v>
      </c>
      <c r="H64" s="62" t="str">
        <f>IFERROR(__xludf.DUMMYFUNCTION("""COMPUTED_VALUE"""),"Bộ quà tặng")</f>
        <v>Bộ quà tặng</v>
      </c>
      <c r="I64" s="62">
        <f>IFERROR(__xludf.DUMMYFUNCTION("""COMPUTED_VALUE"""),3.0)</f>
        <v>3</v>
      </c>
      <c r="J64" s="62" t="str">
        <f>IFERROR(__xludf.DUMMYFUNCTION("""COMPUTED_VALUE"""),"Chốt đơn - Sản phẩm - Bách hóa - Bộ quà tặng")</f>
        <v>Chốt đơn - Sản phẩm - Bách hóa - Bộ quà tặng</v>
      </c>
      <c r="K64" s="109" t="str">
        <f>IFERROR(__xludf.DUMMYFUNCTION("""COMPUTED_VALUE"""),"Chốt sản phẩm Bộ quà tặng")</f>
        <v>Chốt sản phẩm Bộ quà tặng</v>
      </c>
      <c r="L64" s="62" t="str">
        <f>IFERROR(__xludf.DUMMYFUNCTION("""COMPUTED_VALUE"""),"chot_don")</f>
        <v>chot_don</v>
      </c>
      <c r="M64" s="62">
        <f>IFERROR(__xludf.DUMMYFUNCTION("""COMPUTED_VALUE"""),1.0)</f>
        <v>1</v>
      </c>
      <c r="N64" s="62"/>
      <c r="O64" s="62"/>
      <c r="P64" s="106"/>
      <c r="Q64" s="106"/>
      <c r="R64" s="106" t="str">
        <f>IFERROR(__xludf.DUMMYFUNCTION("""COMPUTED_VALUE"""),"Phiên bản")</f>
        <v>Phiên bản</v>
      </c>
      <c r="S64" s="106">
        <f>IFERROR(__xludf.DUMMYFUNCTION("""COMPUTED_VALUE"""),63.0)</f>
        <v>63</v>
      </c>
      <c r="T64" s="106" t="str">
        <f>IFERROR(__xludf.DUMMYFUNCTION("""COMPUTED_VALUE"""),"Sản phẩm có chất liệu tương tự")</f>
        <v>Sản phẩm có chất liệu tương tự</v>
      </c>
      <c r="U64" s="106">
        <f>IFERROR(__xludf.DUMMYFUNCTION("""COMPUTED_VALUE"""),63.0)</f>
        <v>63</v>
      </c>
      <c r="V64" s="108" t="str">
        <f>IFERROR(__xludf.DUMMYFUNCTION("""COMPUTED_VALUE"""),"Phụ kiện xe đạp")</f>
        <v>Phụ kiện xe đạp</v>
      </c>
      <c r="W64" s="106">
        <f>IFERROR(__xludf.DUMMYFUNCTION("""COMPUTED_VALUE"""),63.0)</f>
        <v>63</v>
      </c>
      <c r="X64" s="62"/>
      <c r="Y64" s="106">
        <f>IFERROR(__xludf.DUMMYFUNCTION("""COMPUTED_VALUE"""),91.0)</f>
        <v>91</v>
      </c>
      <c r="Z64" s="106" t="str">
        <f>IFERROR(__xludf.DUMMYFUNCTION("""COMPUTED_VALUE"""),"Hỏi thông tin sản phẩm (tư vấn) - Tác dụng phụ")</f>
        <v>Hỏi thông tin sản phẩm (tư vấn) - Tác dụng phụ</v>
      </c>
      <c r="AA64" s="106" t="str">
        <f>IFERROR(__xludf.DUMMYFUNCTION("""COMPUTED_VALUE"""),"Hỏi tác dụng phụ")</f>
        <v>Hỏi tác dụng phụ</v>
      </c>
      <c r="AB64" s="106"/>
    </row>
    <row r="65">
      <c r="A65" s="62"/>
      <c r="B65" s="62" t="str">
        <f>IFERROR(__xludf.DUMMYFUNCTION("""COMPUTED_VALUE"""),"Chốt đơn")</f>
        <v>Chốt đơn</v>
      </c>
      <c r="C65" s="62">
        <f>IFERROR(__xludf.DUMMYFUNCTION("""COMPUTED_VALUE"""),3.0)</f>
        <v>3</v>
      </c>
      <c r="D65" s="62" t="str">
        <f>IFERROR(__xludf.DUMMYFUNCTION("""COMPUTED_VALUE"""),"Sản phẩm")</f>
        <v>Sản phẩm</v>
      </c>
      <c r="E65" s="62">
        <f>IFERROR(__xludf.DUMMYFUNCTION("""COMPUTED_VALUE"""),67.0)</f>
        <v>67</v>
      </c>
      <c r="F65" s="62" t="str">
        <f>IFERROR(__xludf.DUMMYFUNCTION("""COMPUTED_VALUE"""),"Bách hóa")</f>
        <v>Bách hóa</v>
      </c>
      <c r="G65" s="62">
        <f>IFERROR(__xludf.DUMMYFUNCTION("""COMPUTED_VALUE"""),1.0)</f>
        <v>1</v>
      </c>
      <c r="H65" s="62" t="str">
        <f>IFERROR(__xludf.DUMMYFUNCTION("""COMPUTED_VALUE"""),"Nguyên liệu nấu ăn")</f>
        <v>Nguyên liệu nấu ăn</v>
      </c>
      <c r="I65" s="62">
        <f>IFERROR(__xludf.DUMMYFUNCTION("""COMPUTED_VALUE"""),50.0)</f>
        <v>50</v>
      </c>
      <c r="J65" s="62" t="str">
        <f>IFERROR(__xludf.DUMMYFUNCTION("""COMPUTED_VALUE"""),"Chốt đơn - Sản phẩm - Bách hóa - Nguyên liệu nấu ăn")</f>
        <v>Chốt đơn - Sản phẩm - Bách hóa - Nguyên liệu nấu ăn</v>
      </c>
      <c r="K65" s="102" t="str">
        <f>IFERROR(__xludf.DUMMYFUNCTION("""COMPUTED_VALUE"""),"Chốt sản phẩm Nguyên liệu nấu ăn")</f>
        <v>Chốt sản phẩm Nguyên liệu nấu ăn</v>
      </c>
      <c r="L65" s="62" t="str">
        <f>IFERROR(__xludf.DUMMYFUNCTION("""COMPUTED_VALUE"""),"chot_don")</f>
        <v>chot_don</v>
      </c>
      <c r="M65" s="62">
        <f>IFERROR(__xludf.DUMMYFUNCTION("""COMPUTED_VALUE"""),1.0)</f>
        <v>1</v>
      </c>
      <c r="N65" s="62"/>
      <c r="O65" s="62"/>
      <c r="P65" s="106"/>
      <c r="Q65" s="106"/>
      <c r="R65" s="106" t="str">
        <f>IFERROR(__xludf.DUMMYFUNCTION("""COMPUTED_VALUE"""),"Phương thức thanh toán")</f>
        <v>Phương thức thanh toán</v>
      </c>
      <c r="S65" s="106">
        <f>IFERROR(__xludf.DUMMYFUNCTION("""COMPUTED_VALUE"""),64.0)</f>
        <v>64</v>
      </c>
      <c r="T65" s="106" t="str">
        <f>IFERROR(__xludf.DUMMYFUNCTION("""COMPUTED_VALUE"""),"Sản phẩm có màu sắc tương tự")</f>
        <v>Sản phẩm có màu sắc tương tự</v>
      </c>
      <c r="U65" s="106">
        <f>IFERROR(__xludf.DUMMYFUNCTION("""COMPUTED_VALUE"""),64.0)</f>
        <v>64</v>
      </c>
      <c r="V65" s="106" t="str">
        <f>IFERROR(__xludf.DUMMYFUNCTION("""COMPUTED_VALUE"""),"Phụ kiện/Phụ tùng ô tô")</f>
        <v>Phụ kiện/Phụ tùng ô tô</v>
      </c>
      <c r="W65" s="106">
        <f>IFERROR(__xludf.DUMMYFUNCTION("""COMPUTED_VALUE"""),64.0)</f>
        <v>64</v>
      </c>
      <c r="X65" s="62"/>
      <c r="Y65" s="106">
        <f>IFERROR(__xludf.DUMMYFUNCTION("""COMPUTED_VALUE"""),92.0)</f>
        <v>92</v>
      </c>
      <c r="Z65" s="106" t="str">
        <f>IFERROR(__xludf.DUMMYFUNCTION("""COMPUTED_VALUE"""),"Chốt đơn - Kích thước")</f>
        <v>Chốt đơn - Kích thước</v>
      </c>
      <c r="AA65" s="106" t="str">
        <f>IFERROR(__xludf.DUMMYFUNCTION("""COMPUTED_VALUE"""),"Chốt kích thước")</f>
        <v>Chốt kích thước</v>
      </c>
      <c r="AB65" s="106"/>
    </row>
    <row r="66">
      <c r="A66" s="62"/>
      <c r="B66" s="62" t="str">
        <f>IFERROR(__xludf.DUMMYFUNCTION("""COMPUTED_VALUE"""),"Chốt đơn")</f>
        <v>Chốt đơn</v>
      </c>
      <c r="C66" s="62">
        <f>IFERROR(__xludf.DUMMYFUNCTION("""COMPUTED_VALUE"""),3.0)</f>
        <v>3</v>
      </c>
      <c r="D66" s="62" t="str">
        <f>IFERROR(__xludf.DUMMYFUNCTION("""COMPUTED_VALUE"""),"Sản phẩm")</f>
        <v>Sản phẩm</v>
      </c>
      <c r="E66" s="62">
        <f>IFERROR(__xludf.DUMMYFUNCTION("""COMPUTED_VALUE"""),67.0)</f>
        <v>67</v>
      </c>
      <c r="F66" s="62" t="str">
        <f>IFERROR(__xludf.DUMMYFUNCTION("""COMPUTED_VALUE"""),"Bách hóa")</f>
        <v>Bách hóa</v>
      </c>
      <c r="G66" s="62">
        <f>IFERROR(__xludf.DUMMYFUNCTION("""COMPUTED_VALUE"""),1.0)</f>
        <v>1</v>
      </c>
      <c r="H66" s="62" t="str">
        <f>IFERROR(__xludf.DUMMYFUNCTION("""COMPUTED_VALUE"""),"Đồ uống có cồn")</f>
        <v>Đồ uống có cồn</v>
      </c>
      <c r="I66" s="62">
        <f>IFERROR(__xludf.DUMMYFUNCTION("""COMPUTED_VALUE"""),37.0)</f>
        <v>37</v>
      </c>
      <c r="J66" s="62" t="str">
        <f>IFERROR(__xludf.DUMMYFUNCTION("""COMPUTED_VALUE"""),"Chốt đơn - Sản phẩm - Bách hóa - Đồ uống có cồn")</f>
        <v>Chốt đơn - Sản phẩm - Bách hóa - Đồ uống có cồn</v>
      </c>
      <c r="K66" s="102" t="str">
        <f>IFERROR(__xludf.DUMMYFUNCTION("""COMPUTED_VALUE"""),"Chốt sản phẩm Đồ uống có cồn")</f>
        <v>Chốt sản phẩm Đồ uống có cồn</v>
      </c>
      <c r="L66" s="62" t="str">
        <f>IFERROR(__xludf.DUMMYFUNCTION("""COMPUTED_VALUE"""),"chot_don")</f>
        <v>chot_don</v>
      </c>
      <c r="M66" s="62">
        <f>IFERROR(__xludf.DUMMYFUNCTION("""COMPUTED_VALUE"""),1.0)</f>
        <v>1</v>
      </c>
      <c r="N66" s="62"/>
      <c r="O66" s="62"/>
      <c r="P66" s="106"/>
      <c r="Q66" s="106"/>
      <c r="R66" s="106" t="str">
        <f>IFERROR(__xludf.DUMMYFUNCTION("""COMPUTED_VALUE"""),"Quy cách đóng gói")</f>
        <v>Quy cách đóng gói</v>
      </c>
      <c r="S66" s="106">
        <f>IFERROR(__xludf.DUMMYFUNCTION("""COMPUTED_VALUE"""),65.0)</f>
        <v>65</v>
      </c>
      <c r="T66" s="106" t="str">
        <f>IFERROR(__xludf.DUMMYFUNCTION("""COMPUTED_VALUE"""),"Sản phẩm có kiểu dáng tương tự")</f>
        <v>Sản phẩm có kiểu dáng tương tự</v>
      </c>
      <c r="U66" s="106">
        <f>IFERROR(__xludf.DUMMYFUNCTION("""COMPUTED_VALUE"""),65.0)</f>
        <v>65</v>
      </c>
      <c r="V66" s="106" t="str">
        <f>IFERROR(__xludf.DUMMYFUNCTION("""COMPUTED_VALUE"""),"Phụ kiện/Phụ tùng xe máy")</f>
        <v>Phụ kiện/Phụ tùng xe máy</v>
      </c>
      <c r="W66" s="106">
        <f>IFERROR(__xludf.DUMMYFUNCTION("""COMPUTED_VALUE"""),65.0)</f>
        <v>65</v>
      </c>
      <c r="X66" s="62"/>
      <c r="Y66" s="106">
        <f>IFERROR(__xludf.DUMMYFUNCTION("""COMPUTED_VALUE"""),93.0)</f>
        <v>93</v>
      </c>
      <c r="Z66" s="106" t="str">
        <f>IFERROR(__xludf.DUMMYFUNCTION("""COMPUTED_VALUE"""),"Chốt đơn - Giá sản phẩm")</f>
        <v>Chốt đơn - Giá sản phẩm</v>
      </c>
      <c r="AA66" s="106" t="str">
        <f>IFERROR(__xludf.DUMMYFUNCTION("""COMPUTED_VALUE"""),"Chốt giá sản phẩm")</f>
        <v>Chốt giá sản phẩm</v>
      </c>
      <c r="AB66" s="106"/>
    </row>
    <row r="67">
      <c r="A67" s="62"/>
      <c r="B67" s="62" t="str">
        <f>IFERROR(__xludf.DUMMYFUNCTION("""COMPUTED_VALUE"""),"Chốt đơn")</f>
        <v>Chốt đơn</v>
      </c>
      <c r="C67" s="62">
        <f>IFERROR(__xludf.DUMMYFUNCTION("""COMPUTED_VALUE"""),3.0)</f>
        <v>3</v>
      </c>
      <c r="D67" s="62" t="str">
        <f>IFERROR(__xludf.DUMMYFUNCTION("""COMPUTED_VALUE"""),"Sản phẩm")</f>
        <v>Sản phẩm</v>
      </c>
      <c r="E67" s="62">
        <f>IFERROR(__xludf.DUMMYFUNCTION("""COMPUTED_VALUE"""),67.0)</f>
        <v>67</v>
      </c>
      <c r="F67" s="62" t="str">
        <f>IFERROR(__xludf.DUMMYFUNCTION("""COMPUTED_VALUE"""),"Bách hóa")</f>
        <v>Bách hóa</v>
      </c>
      <c r="G67" s="62">
        <f>IFERROR(__xludf.DUMMYFUNCTION("""COMPUTED_VALUE"""),1.0)</f>
        <v>1</v>
      </c>
      <c r="H67" s="62" t="str">
        <f>IFERROR(__xludf.DUMMYFUNCTION("""COMPUTED_VALUE"""),"Đồ làm bánh")</f>
        <v>Đồ làm bánh</v>
      </c>
      <c r="I67" s="62">
        <f>IFERROR(__xludf.DUMMYFUNCTION("""COMPUTED_VALUE"""),33.0)</f>
        <v>33</v>
      </c>
      <c r="J67" s="62" t="str">
        <f>IFERROR(__xludf.DUMMYFUNCTION("""COMPUTED_VALUE"""),"Chốt đơn - Sản phẩm - Bách hóa - Đồ làm bánh")</f>
        <v>Chốt đơn - Sản phẩm - Bách hóa - Đồ làm bánh</v>
      </c>
      <c r="K67" s="102" t="str">
        <f>IFERROR(__xludf.DUMMYFUNCTION("""COMPUTED_VALUE"""),"Chốt sản phẩm Đồ làm bánh")</f>
        <v>Chốt sản phẩm Đồ làm bánh</v>
      </c>
      <c r="L67" s="62" t="str">
        <f>IFERROR(__xludf.DUMMYFUNCTION("""COMPUTED_VALUE"""),"chot_don")</f>
        <v>chot_don</v>
      </c>
      <c r="M67" s="62">
        <f>IFERROR(__xludf.DUMMYFUNCTION("""COMPUTED_VALUE"""),1.0)</f>
        <v>1</v>
      </c>
      <c r="N67" s="62"/>
      <c r="O67" s="62"/>
      <c r="P67" s="106"/>
      <c r="Q67" s="106"/>
      <c r="R67" s="106" t="str">
        <f>IFERROR(__xludf.DUMMYFUNCTION("""COMPUTED_VALUE"""),"Quy trình/ Công thức chế biến")</f>
        <v>Quy trình/ Công thức chế biến</v>
      </c>
      <c r="S67" s="106">
        <f>IFERROR(__xludf.DUMMYFUNCTION("""COMPUTED_VALUE"""),66.0)</f>
        <v>66</v>
      </c>
      <c r="T67" s="106" t="str">
        <f>IFERROR(__xludf.DUMMYFUNCTION("""COMPUTED_VALUE"""),"Sản phẩm có chất lượng tương tự")</f>
        <v>Sản phẩm có chất lượng tương tự</v>
      </c>
      <c r="U67" s="106">
        <f>IFERROR(__xludf.DUMMYFUNCTION("""COMPUTED_VALUE"""),66.0)</f>
        <v>66</v>
      </c>
      <c r="V67" s="106" t="str">
        <f>IFERROR(__xludf.DUMMYFUNCTION("""COMPUTED_VALUE"""),"Quà Tặng - Giấy Gói")</f>
        <v>Quà Tặng - Giấy Gói</v>
      </c>
      <c r="W67" s="106">
        <f>IFERROR(__xludf.DUMMYFUNCTION("""COMPUTED_VALUE"""),66.0)</f>
        <v>66</v>
      </c>
      <c r="X67" s="62"/>
      <c r="Y67" s="106">
        <f>IFERROR(__xludf.DUMMYFUNCTION("""COMPUTED_VALUE"""),94.0)</f>
        <v>94</v>
      </c>
      <c r="Z67" s="106" t="str">
        <f>IFERROR(__xludf.DUMMYFUNCTION("""COMPUTED_VALUE"""),"Hỏi thông tin sản phẩm (tư vấn) - Mùi thơm")</f>
        <v>Hỏi thông tin sản phẩm (tư vấn) - Mùi thơm</v>
      </c>
      <c r="AA67" s="106"/>
      <c r="AB67" s="106"/>
    </row>
    <row r="68">
      <c r="A68" s="62"/>
      <c r="B68" s="62" t="str">
        <f>IFERROR(__xludf.DUMMYFUNCTION("""COMPUTED_VALUE"""),"Chốt đơn")</f>
        <v>Chốt đơn</v>
      </c>
      <c r="C68" s="62">
        <f>IFERROR(__xludf.DUMMYFUNCTION("""COMPUTED_VALUE"""),3.0)</f>
        <v>3</v>
      </c>
      <c r="D68" s="62" t="str">
        <f>IFERROR(__xludf.DUMMYFUNCTION("""COMPUTED_VALUE"""),"Sản phẩm")</f>
        <v>Sản phẩm</v>
      </c>
      <c r="E68" s="62">
        <f>IFERROR(__xludf.DUMMYFUNCTION("""COMPUTED_VALUE"""),67.0)</f>
        <v>67</v>
      </c>
      <c r="F68" s="62" t="str">
        <f>IFERROR(__xludf.DUMMYFUNCTION("""COMPUTED_VALUE"""),"Bách hóa")</f>
        <v>Bách hóa</v>
      </c>
      <c r="G68" s="62">
        <f>IFERROR(__xludf.DUMMYFUNCTION("""COMPUTED_VALUE"""),1.0)</f>
        <v>1</v>
      </c>
      <c r="H68" s="62" t="str">
        <f>IFERROR(__xludf.DUMMYFUNCTION("""COMPUTED_VALUE"""),"Ngũ cốc &amp; mứt")</f>
        <v>Ngũ cốc &amp; mứt</v>
      </c>
      <c r="I68" s="62">
        <f>IFERROR(__xludf.DUMMYFUNCTION("""COMPUTED_VALUE"""),49.0)</f>
        <v>49</v>
      </c>
      <c r="J68" s="62" t="str">
        <f>IFERROR(__xludf.DUMMYFUNCTION("""COMPUTED_VALUE"""),"Chốt đơn - Sản phẩm - Bách hóa - Ngũ cốc &amp; mứt")</f>
        <v>Chốt đơn - Sản phẩm - Bách hóa - Ngũ cốc &amp; mứt</v>
      </c>
      <c r="K68" s="102" t="str">
        <f>IFERROR(__xludf.DUMMYFUNCTION("""COMPUTED_VALUE"""),"Chốt sản phẩm Ngũ cốc &amp; mứt")</f>
        <v>Chốt sản phẩm Ngũ cốc &amp; mứt</v>
      </c>
      <c r="L68" s="62" t="str">
        <f>IFERROR(__xludf.DUMMYFUNCTION("""COMPUTED_VALUE"""),"chot_don")</f>
        <v>chot_don</v>
      </c>
      <c r="M68" s="62">
        <f>IFERROR(__xludf.DUMMYFUNCTION("""COMPUTED_VALUE"""),1.0)</f>
        <v>1</v>
      </c>
      <c r="N68" s="62"/>
      <c r="O68" s="62"/>
      <c r="P68" s="106"/>
      <c r="Q68" s="106"/>
      <c r="R68" s="106" t="str">
        <f>IFERROR(__xludf.DUMMYFUNCTION("""COMPUTED_VALUE"""),"Sản phẩm")</f>
        <v>Sản phẩm</v>
      </c>
      <c r="S68" s="106">
        <f>IFERROR(__xludf.DUMMYFUNCTION("""COMPUTED_VALUE"""),67.0)</f>
        <v>67</v>
      </c>
      <c r="T68" s="106" t="str">
        <f>IFERROR(__xludf.DUMMYFUNCTION("""COMPUTED_VALUE"""),"Sản phẩm có kích thước tương tự")</f>
        <v>Sản phẩm có kích thước tương tự</v>
      </c>
      <c r="U68" s="106">
        <f>IFERROR(__xludf.DUMMYFUNCTION("""COMPUTED_VALUE"""),67.0)</f>
        <v>67</v>
      </c>
      <c r="V68" s="106" t="str">
        <f>IFERROR(__xludf.DUMMYFUNCTION("""COMPUTED_VALUE"""),"Quần áo mẹ bầu")</f>
        <v>Quần áo mẹ bầu</v>
      </c>
      <c r="W68" s="106">
        <f>IFERROR(__xludf.DUMMYFUNCTION("""COMPUTED_VALUE"""),67.0)</f>
        <v>67</v>
      </c>
      <c r="X68" s="62"/>
      <c r="Y68" s="106">
        <f>IFERROR(__xludf.DUMMYFUNCTION("""COMPUTED_VALUE"""),95.0)</f>
        <v>95</v>
      </c>
      <c r="Z68" s="106" t="str">
        <f>IFERROR(__xludf.DUMMYFUNCTION("""COMPUTED_VALUE"""),"Thay đổi thông tin sản phẩm - Kích cỡ")</f>
        <v>Thay đổi thông tin sản phẩm - Kích cỡ</v>
      </c>
      <c r="AA68" s="106" t="str">
        <f>IFERROR(__xludf.DUMMYFUNCTION("""COMPUTED_VALUE"""),"Thay đổi kích cỡ")</f>
        <v>Thay đổi kích cỡ</v>
      </c>
      <c r="AB68" s="106"/>
    </row>
    <row r="69">
      <c r="A69" s="62"/>
      <c r="B69" s="62" t="str">
        <f>IFERROR(__xludf.DUMMYFUNCTION("""COMPUTED_VALUE"""),"Chốt đơn")</f>
        <v>Chốt đơn</v>
      </c>
      <c r="C69" s="62">
        <f>IFERROR(__xludf.DUMMYFUNCTION("""COMPUTED_VALUE"""),3.0)</f>
        <v>3</v>
      </c>
      <c r="D69" s="62" t="str">
        <f>IFERROR(__xludf.DUMMYFUNCTION("""COMPUTED_VALUE"""),"Sản phẩm")</f>
        <v>Sản phẩm</v>
      </c>
      <c r="E69" s="62">
        <f>IFERROR(__xludf.DUMMYFUNCTION("""COMPUTED_VALUE"""),67.0)</f>
        <v>67</v>
      </c>
      <c r="F69" s="62" t="str">
        <f>IFERROR(__xludf.DUMMYFUNCTION("""COMPUTED_VALUE"""),"Bách hóa")</f>
        <v>Bách hóa</v>
      </c>
      <c r="G69" s="62">
        <f>IFERROR(__xludf.DUMMYFUNCTION("""COMPUTED_VALUE"""),1.0)</f>
        <v>1</v>
      </c>
      <c r="H69" s="62" t="str">
        <f>IFERROR(__xludf.DUMMYFUNCTION("""COMPUTED_VALUE"""),"Các loại bánh")</f>
        <v>Các loại bánh</v>
      </c>
      <c r="I69" s="62">
        <f>IFERROR(__xludf.DUMMYFUNCTION("""COMPUTED_VALUE"""),5.0)</f>
        <v>5</v>
      </c>
      <c r="J69" s="62" t="str">
        <f>IFERROR(__xludf.DUMMYFUNCTION("""COMPUTED_VALUE"""),"Chốt đơn - Sản phẩm - Bách hóa - Các loại bánh")</f>
        <v>Chốt đơn - Sản phẩm - Bách hóa - Các loại bánh</v>
      </c>
      <c r="K69" s="102" t="str">
        <f>IFERROR(__xludf.DUMMYFUNCTION("""COMPUTED_VALUE"""),"Chốt sản phẩm Các loại bánh")</f>
        <v>Chốt sản phẩm Các loại bánh</v>
      </c>
      <c r="L69" s="62" t="str">
        <f>IFERROR(__xludf.DUMMYFUNCTION("""COMPUTED_VALUE"""),"chot_don")</f>
        <v>chot_don</v>
      </c>
      <c r="M69" s="62">
        <f>IFERROR(__xludf.DUMMYFUNCTION("""COMPUTED_VALUE"""),1.0)</f>
        <v>1</v>
      </c>
      <c r="N69" s="62"/>
      <c r="O69" s="62"/>
      <c r="P69" s="106"/>
      <c r="Q69" s="106"/>
      <c r="R69" s="106" t="str">
        <f>IFERROR(__xludf.DUMMYFUNCTION("""COMPUTED_VALUE"""),"Sản phẩm thay thế")</f>
        <v>Sản phẩm thay thế</v>
      </c>
      <c r="S69" s="106">
        <f>IFERROR(__xludf.DUMMYFUNCTION("""COMPUTED_VALUE"""),68.0)</f>
        <v>68</v>
      </c>
      <c r="T69" s="106" t="str">
        <f>IFERROR(__xludf.DUMMYFUNCTION("""COMPUTED_VALUE"""),"Sản phẩm có kích cỡ tương tự")</f>
        <v>Sản phẩm có kích cỡ tương tự</v>
      </c>
      <c r="U69" s="106">
        <f>IFERROR(__xludf.DUMMYFUNCTION("""COMPUTED_VALUE"""),68.0)</f>
        <v>68</v>
      </c>
      <c r="V69" s="106" t="str">
        <f>IFERROR(__xludf.DUMMYFUNCTION("""COMPUTED_VALUE"""),"Quần áo nam/nữ")</f>
        <v>Quần áo nam/nữ</v>
      </c>
      <c r="W69" s="106">
        <f>IFERROR(__xludf.DUMMYFUNCTION("""COMPUTED_VALUE"""),68.0)</f>
        <v>68</v>
      </c>
      <c r="X69" s="62"/>
      <c r="Y69" s="106">
        <f>IFERROR(__xludf.DUMMYFUNCTION("""COMPUTED_VALUE"""),96.0)</f>
        <v>96</v>
      </c>
      <c r="Z69" s="106" t="str">
        <f>IFERROR(__xludf.DUMMYFUNCTION("""COMPUTED_VALUE"""),"Đánh giá - Thái độ tốt")</f>
        <v>Đánh giá - Thái độ tốt</v>
      </c>
      <c r="AA69" s="106" t="str">
        <f>IFERROR(__xludf.DUMMYFUNCTION("""COMPUTED_VALUE"""),"Đánh giá thái độ tốt")</f>
        <v>Đánh giá thái độ tốt</v>
      </c>
      <c r="AB69" s="106"/>
    </row>
    <row r="70">
      <c r="A70" s="62"/>
      <c r="B70" s="62" t="str">
        <f>IFERROR(__xludf.DUMMYFUNCTION("""COMPUTED_VALUE"""),"Chốt đơn")</f>
        <v>Chốt đơn</v>
      </c>
      <c r="C70" s="62">
        <f>IFERROR(__xludf.DUMMYFUNCTION("""COMPUTED_VALUE"""),3.0)</f>
        <v>3</v>
      </c>
      <c r="D70" s="62" t="str">
        <f>IFERROR(__xludf.DUMMYFUNCTION("""COMPUTED_VALUE"""),"Sản phẩm")</f>
        <v>Sản phẩm</v>
      </c>
      <c r="E70" s="62">
        <f>IFERROR(__xludf.DUMMYFUNCTION("""COMPUTED_VALUE"""),67.0)</f>
        <v>67</v>
      </c>
      <c r="F70" s="62" t="str">
        <f>IFERROR(__xludf.DUMMYFUNCTION("""COMPUTED_VALUE"""),"Bách hóa")</f>
        <v>Bách hóa</v>
      </c>
      <c r="G70" s="62">
        <f>IFERROR(__xludf.DUMMYFUNCTION("""COMPUTED_VALUE"""),1.0)</f>
        <v>1</v>
      </c>
      <c r="H70" s="62" t="str">
        <f>IFERROR(__xludf.DUMMYFUNCTION("""COMPUTED_VALUE"""),"Đồ chế biến sẵn")</f>
        <v>Đồ chế biến sẵn</v>
      </c>
      <c r="I70" s="62">
        <f>IFERROR(__xludf.DUMMYFUNCTION("""COMPUTED_VALUE"""),27.0)</f>
        <v>27</v>
      </c>
      <c r="J70" s="62" t="str">
        <f>IFERROR(__xludf.DUMMYFUNCTION("""COMPUTED_VALUE"""),"Chốt đơn - Sản phẩm - Bách hóa - Đồ chế biến sẵn")</f>
        <v>Chốt đơn - Sản phẩm - Bách hóa - Đồ chế biến sẵn</v>
      </c>
      <c r="K70" s="102" t="str">
        <f>IFERROR(__xludf.DUMMYFUNCTION("""COMPUTED_VALUE"""),"Chốt sản phẩm Đồ chế biến sẵn")</f>
        <v>Chốt sản phẩm Đồ chế biến sẵn</v>
      </c>
      <c r="L70" s="62" t="str">
        <f>IFERROR(__xludf.DUMMYFUNCTION("""COMPUTED_VALUE"""),"chot_don")</f>
        <v>chot_don</v>
      </c>
      <c r="M70" s="62">
        <f>IFERROR(__xludf.DUMMYFUNCTION("""COMPUTED_VALUE"""),1.0)</f>
        <v>1</v>
      </c>
      <c r="N70" s="62"/>
      <c r="O70" s="62"/>
      <c r="P70" s="106"/>
      <c r="Q70" s="106"/>
      <c r="R70" s="106" t="str">
        <f>IFERROR(__xludf.DUMMYFUNCTION("""COMPUTED_VALUE"""),"Shop")</f>
        <v>Shop</v>
      </c>
      <c r="S70" s="106">
        <f>IFERROR(__xludf.DUMMYFUNCTION("""COMPUTED_VALUE"""),69.0)</f>
        <v>69</v>
      </c>
      <c r="T70" s="106" t="str">
        <f>IFERROR(__xludf.DUMMYFUNCTION("""COMPUTED_VALUE"""),"Sản phẩm tốt")</f>
        <v>Sản phẩm tốt</v>
      </c>
      <c r="U70" s="106">
        <f>IFERROR(__xludf.DUMMYFUNCTION("""COMPUTED_VALUE"""),69.0)</f>
        <v>69</v>
      </c>
      <c r="V70" s="106" t="str">
        <f>IFERROR(__xludf.DUMMYFUNCTION("""COMPUTED_VALUE"""),"Quần áo thú cưng")</f>
        <v>Quần áo thú cưng</v>
      </c>
      <c r="W70" s="106">
        <f>IFERROR(__xludf.DUMMYFUNCTION("""COMPUTED_VALUE"""),69.0)</f>
        <v>69</v>
      </c>
      <c r="X70" s="62"/>
      <c r="Y70" s="106">
        <f>IFERROR(__xludf.DUMMYFUNCTION("""COMPUTED_VALUE"""),97.0)</f>
        <v>97</v>
      </c>
      <c r="Z70" s="106" t="str">
        <f>IFERROR(__xludf.DUMMYFUNCTION("""COMPUTED_VALUE"""),"Chính sách bán hàng - Bảo mật thông tin")</f>
        <v>Chính sách bán hàng - Bảo mật thông tin</v>
      </c>
      <c r="AA70" s="106"/>
      <c r="AB70" s="106"/>
    </row>
    <row r="71">
      <c r="A71" s="62"/>
      <c r="B71" s="62" t="str">
        <f>IFERROR(__xludf.DUMMYFUNCTION("""COMPUTED_VALUE"""),"Chốt đơn")</f>
        <v>Chốt đơn</v>
      </c>
      <c r="C71" s="62">
        <f>IFERROR(__xludf.DUMMYFUNCTION("""COMPUTED_VALUE"""),3.0)</f>
        <v>3</v>
      </c>
      <c r="D71" s="62" t="str">
        <f>IFERROR(__xludf.DUMMYFUNCTION("""COMPUTED_VALUE"""),"Sản phẩm")</f>
        <v>Sản phẩm</v>
      </c>
      <c r="E71" s="62">
        <f>IFERROR(__xludf.DUMMYFUNCTION("""COMPUTED_VALUE"""),67.0)</f>
        <v>67</v>
      </c>
      <c r="F71" s="62" t="str">
        <f>IFERROR(__xludf.DUMMYFUNCTION("""COMPUTED_VALUE"""),"Bách hóa")</f>
        <v>Bách hóa</v>
      </c>
      <c r="G71" s="62">
        <f>IFERROR(__xludf.DUMMYFUNCTION("""COMPUTED_VALUE"""),1.0)</f>
        <v>1</v>
      </c>
      <c r="H71" s="62" t="str">
        <f>IFERROR(__xludf.DUMMYFUNCTION("""COMPUTED_VALUE"""),"Thực phẩm tươi sống &amp; đông lạnh")</f>
        <v>Thực phẩm tươi sống &amp; đông lạnh</v>
      </c>
      <c r="I71" s="62">
        <f>IFERROR(__xludf.DUMMYFUNCTION("""COMPUTED_VALUE"""),95.0)</f>
        <v>95</v>
      </c>
      <c r="J71" s="62" t="str">
        <f>IFERROR(__xludf.DUMMYFUNCTION("""COMPUTED_VALUE"""),"Chốt đơn - Sản phẩm - Bách hóa - Thực phẩm tươi sống &amp; đông lạnh")</f>
        <v>Chốt đơn - Sản phẩm - Bách hóa - Thực phẩm tươi sống &amp; đông lạnh</v>
      </c>
      <c r="K71" s="102" t="str">
        <f>IFERROR(__xludf.DUMMYFUNCTION("""COMPUTED_VALUE"""),"Chốt sản phẩm Thực phẩm tươi sống &amp; đông lạnh")</f>
        <v>Chốt sản phẩm Thực phẩm tươi sống &amp; đông lạnh</v>
      </c>
      <c r="L71" s="62" t="str">
        <f>IFERROR(__xludf.DUMMYFUNCTION("""COMPUTED_VALUE"""),"chot_don")</f>
        <v>chot_don</v>
      </c>
      <c r="M71" s="62">
        <f>IFERROR(__xludf.DUMMYFUNCTION("""COMPUTED_VALUE"""),1.0)</f>
        <v>1</v>
      </c>
      <c r="N71" s="62"/>
      <c r="O71" s="62"/>
      <c r="P71" s="106"/>
      <c r="Q71" s="106"/>
      <c r="R71" s="106" t="str">
        <f>IFERROR(__xludf.DUMMYFUNCTION("""COMPUTED_VALUE"""),"Số điện thoại nhận hàng")</f>
        <v>Số điện thoại nhận hàng</v>
      </c>
      <c r="S71" s="106">
        <f>IFERROR(__xludf.DUMMYFUNCTION("""COMPUTED_VALUE"""),70.0)</f>
        <v>70</v>
      </c>
      <c r="T71" s="106" t="str">
        <f>IFERROR(__xludf.DUMMYFUNCTION("""COMPUTED_VALUE"""),"Tần suất sử dụng")</f>
        <v>Tần suất sử dụng</v>
      </c>
      <c r="U71" s="106">
        <f>IFERROR(__xludf.DUMMYFUNCTION("""COMPUTED_VALUE"""),70.0)</f>
        <v>70</v>
      </c>
      <c r="V71" s="108" t="str">
        <f>IFERROR(__xludf.DUMMYFUNCTION("""COMPUTED_VALUE"""),"Quần áo trẻ em và trẻ sơ sinh")</f>
        <v>Quần áo trẻ em và trẻ sơ sinh</v>
      </c>
      <c r="W71" s="106">
        <f>IFERROR(__xludf.DUMMYFUNCTION("""COMPUTED_VALUE"""),70.0)</f>
        <v>70</v>
      </c>
      <c r="X71" s="62"/>
      <c r="Y71" s="106">
        <f>IFERROR(__xludf.DUMMYFUNCTION("""COMPUTED_VALUE"""),98.0)</f>
        <v>98</v>
      </c>
      <c r="Z71" s="106" t="str">
        <f>IFERROR(__xludf.DUMMYFUNCTION("""COMPUTED_VALUE"""),"Hỏi thông tin sản phẩm (tư vấn) - Hương vị")</f>
        <v>Hỏi thông tin sản phẩm (tư vấn) - Hương vị</v>
      </c>
      <c r="AA71" s="106" t="str">
        <f>IFERROR(__xludf.DUMMYFUNCTION("""COMPUTED_VALUE"""),"Hỏi hương vị")</f>
        <v>Hỏi hương vị</v>
      </c>
      <c r="AB71" s="106"/>
    </row>
    <row r="72">
      <c r="A72" s="62"/>
      <c r="B72" s="62" t="str">
        <f>IFERROR(__xludf.DUMMYFUNCTION("""COMPUTED_VALUE"""),"Chốt đơn")</f>
        <v>Chốt đơn</v>
      </c>
      <c r="C72" s="62">
        <f>IFERROR(__xludf.DUMMYFUNCTION("""COMPUTED_VALUE"""),3.0)</f>
        <v>3</v>
      </c>
      <c r="D72" s="62" t="str">
        <f>IFERROR(__xludf.DUMMYFUNCTION("""COMPUTED_VALUE"""),"Sản phẩm")</f>
        <v>Sản phẩm</v>
      </c>
      <c r="E72" s="62">
        <f>IFERROR(__xludf.DUMMYFUNCTION("""COMPUTED_VALUE"""),67.0)</f>
        <v>67</v>
      </c>
      <c r="F72" s="62" t="str">
        <f>IFERROR(__xludf.DUMMYFUNCTION("""COMPUTED_VALUE"""),"Bách hóa")</f>
        <v>Bách hóa</v>
      </c>
      <c r="G72" s="62">
        <f>IFERROR(__xludf.DUMMYFUNCTION("""COMPUTED_VALUE"""),1.0)</f>
        <v>1</v>
      </c>
      <c r="H72" s="62" t="str">
        <f>IFERROR(__xludf.DUMMYFUNCTION("""COMPUTED_VALUE"""),"Khác")</f>
        <v>Khác</v>
      </c>
      <c r="I72" s="62">
        <f>IFERROR(__xludf.DUMMYFUNCTION("""COMPUTED_VALUE"""),40.0)</f>
        <v>40</v>
      </c>
      <c r="J72" s="62" t="str">
        <f>IFERROR(__xludf.DUMMYFUNCTION("""COMPUTED_VALUE"""),"Chốt đơn - Sản phẩm - Bách hóa - Khác")</f>
        <v>Chốt đơn - Sản phẩm - Bách hóa - Khác</v>
      </c>
      <c r="K72" s="102" t="str">
        <f>IFERROR(__xludf.DUMMYFUNCTION("""COMPUTED_VALUE"""),"Chốt sản phẩm bách hoá khác")</f>
        <v>Chốt sản phẩm bách hoá khác</v>
      </c>
      <c r="L72" s="62" t="str">
        <f>IFERROR(__xludf.DUMMYFUNCTION("""COMPUTED_VALUE"""),"chot_don")</f>
        <v>chot_don</v>
      </c>
      <c r="M72" s="62">
        <f>IFERROR(__xludf.DUMMYFUNCTION("""COMPUTED_VALUE"""),1.0)</f>
        <v>1</v>
      </c>
      <c r="N72" s="62"/>
      <c r="O72" s="62"/>
      <c r="P72" s="106"/>
      <c r="Q72" s="106"/>
      <c r="R72" s="106" t="str">
        <f>IFERROR(__xludf.DUMMYFUNCTION("""COMPUTED_VALUE"""),"Số lượng")</f>
        <v>Số lượng</v>
      </c>
      <c r="S72" s="106">
        <f>IFERROR(__xludf.DUMMYFUNCTION("""COMPUTED_VALUE"""),71.0)</f>
        <v>71</v>
      </c>
      <c r="T72" s="106" t="str">
        <f>IFERROR(__xludf.DUMMYFUNCTION("""COMPUTED_VALUE"""),"Thái độ")</f>
        <v>Thái độ</v>
      </c>
      <c r="U72" s="106">
        <f>IFERROR(__xludf.DUMMYFUNCTION("""COMPUTED_VALUE"""),71.0)</f>
        <v>71</v>
      </c>
      <c r="V72" s="106" t="str">
        <f>IFERROR(__xludf.DUMMYFUNCTION("""COMPUTED_VALUE"""),"Quy trình đổi trả")</f>
        <v>Quy trình đổi trả</v>
      </c>
      <c r="W72" s="106">
        <f>IFERROR(__xludf.DUMMYFUNCTION("""COMPUTED_VALUE"""),71.0)</f>
        <v>71</v>
      </c>
      <c r="X72" s="62"/>
      <c r="Y72" s="106">
        <f>IFERROR(__xludf.DUMMYFUNCTION("""COMPUTED_VALUE"""),99.0)</f>
        <v>99</v>
      </c>
      <c r="Z72" s="106" t="str">
        <f>IFERROR(__xludf.DUMMYFUNCTION("""COMPUTED_VALUE"""),"Chốt đơn - Hoạ tiết")</f>
        <v>Chốt đơn - Hoạ tiết</v>
      </c>
      <c r="AA72" s="106" t="str">
        <f>IFERROR(__xludf.DUMMYFUNCTION("""COMPUTED_VALUE"""),"Chốt hoạ tiết")</f>
        <v>Chốt hoạ tiết</v>
      </c>
      <c r="AB72" s="106"/>
    </row>
    <row r="73">
      <c r="A73" s="62"/>
      <c r="B73" s="62" t="str">
        <f>IFERROR(__xludf.DUMMYFUNCTION("""COMPUTED_VALUE"""),"Chốt đơn")</f>
        <v>Chốt đơn</v>
      </c>
      <c r="C73" s="62">
        <f>IFERROR(__xludf.DUMMYFUNCTION("""COMPUTED_VALUE"""),3.0)</f>
        <v>3</v>
      </c>
      <c r="D73" s="62" t="str">
        <f>IFERROR(__xludf.DUMMYFUNCTION("""COMPUTED_VALUE"""),"Sản phẩm")</f>
        <v>Sản phẩm</v>
      </c>
      <c r="E73" s="62">
        <f>IFERROR(__xludf.DUMMYFUNCTION("""COMPUTED_VALUE"""),67.0)</f>
        <v>67</v>
      </c>
      <c r="F73" s="62" t="str">
        <f>IFERROR(__xludf.DUMMYFUNCTION("""COMPUTED_VALUE"""),"Mẹ và bé")</f>
        <v>Mẹ và bé</v>
      </c>
      <c r="G73" s="62">
        <f>IFERROR(__xludf.DUMMYFUNCTION("""COMPUTED_VALUE"""),47.0)</f>
        <v>47</v>
      </c>
      <c r="H73" s="62" t="str">
        <f>IFERROR(__xludf.DUMMYFUNCTION("""COMPUTED_VALUE"""),"Phụ kiện trẻ em &amp; trẻ sơ sinh")</f>
        <v>Phụ kiện trẻ em &amp; trẻ sơ sinh</v>
      </c>
      <c r="I73" s="62">
        <f>IFERROR(__xludf.DUMMYFUNCTION("""COMPUTED_VALUE"""),62.0)</f>
        <v>62</v>
      </c>
      <c r="J73" s="62" t="str">
        <f>IFERROR(__xludf.DUMMYFUNCTION("""COMPUTED_VALUE"""),"Chốt đơn - Sản phẩm - Mẹ và bé - Phụ kiện trẻ em &amp; trẻ sơ sinh")</f>
        <v>Chốt đơn - Sản phẩm - Mẹ và bé - Phụ kiện trẻ em &amp; trẻ sơ sinh</v>
      </c>
      <c r="K73" s="102" t="str">
        <f>IFERROR(__xludf.DUMMYFUNCTION("""COMPUTED_VALUE"""),"Chốt sản phẩm Phụ kiện trẻ em &amp; trẻ sơ sinh")</f>
        <v>Chốt sản phẩm Phụ kiện trẻ em &amp; trẻ sơ sinh</v>
      </c>
      <c r="L73" s="62" t="str">
        <f>IFERROR(__xludf.DUMMYFUNCTION("""COMPUTED_VALUE"""),"chot_don")</f>
        <v>chot_don</v>
      </c>
      <c r="M73" s="62">
        <f>IFERROR(__xludf.DUMMYFUNCTION("""COMPUTED_VALUE"""),1.0)</f>
        <v>1</v>
      </c>
      <c r="N73" s="62"/>
      <c r="O73" s="62"/>
      <c r="P73" s="106"/>
      <c r="Q73" s="106"/>
      <c r="R73" s="106" t="str">
        <f>IFERROR(__xludf.DUMMYFUNCTION("""COMPUTED_VALUE"""),"Sức chứa (dung tích, thể tích,...)")</f>
        <v>Sức chứa (dung tích, thể tích,...)</v>
      </c>
      <c r="S73" s="106">
        <f>IFERROR(__xludf.DUMMYFUNCTION("""COMPUTED_VALUE"""),72.0)</f>
        <v>72</v>
      </c>
      <c r="T73" s="106" t="str">
        <f>IFERROR(__xludf.DUMMYFUNCTION("""COMPUTED_VALUE"""),"Thái độ nhân viên giao hàng")</f>
        <v>Thái độ nhân viên giao hàng</v>
      </c>
      <c r="U73" s="106">
        <f>IFERROR(__xludf.DUMMYFUNCTION("""COMPUTED_VALUE"""),72.0)</f>
        <v>72</v>
      </c>
      <c r="V73" s="106" t="str">
        <f>IFERROR(__xludf.DUMMYFUNCTION("""COMPUTED_VALUE"""),"Sách &amp; Tạp chí")</f>
        <v>Sách &amp; Tạp chí</v>
      </c>
      <c r="W73" s="106">
        <f>IFERROR(__xludf.DUMMYFUNCTION("""COMPUTED_VALUE"""),72.0)</f>
        <v>72</v>
      </c>
      <c r="X73" s="62"/>
      <c r="Y73" s="106">
        <f>IFERROR(__xludf.DUMMYFUNCTION("""COMPUTED_VALUE"""),100.0)</f>
        <v>100</v>
      </c>
      <c r="Z73" s="106" t="str">
        <f>IFERROR(__xludf.DUMMYFUNCTION("""COMPUTED_VALUE"""),"Trả hàng - Yêu cầu trả hàng")</f>
        <v>Trả hàng - Yêu cầu trả hàng</v>
      </c>
      <c r="AA73" s="106" t="str">
        <f>IFERROR(__xludf.DUMMYFUNCTION("""COMPUTED_VALUE"""),"Yêu cầu đổi trả hàng")</f>
        <v>Yêu cầu đổi trả hàng</v>
      </c>
      <c r="AB73" s="106"/>
    </row>
    <row r="74">
      <c r="A74" s="62"/>
      <c r="B74" s="62" t="str">
        <f>IFERROR(__xludf.DUMMYFUNCTION("""COMPUTED_VALUE"""),"Chốt đơn")</f>
        <v>Chốt đơn</v>
      </c>
      <c r="C74" s="62">
        <f>IFERROR(__xludf.DUMMYFUNCTION("""COMPUTED_VALUE"""),3.0)</f>
        <v>3</v>
      </c>
      <c r="D74" s="62" t="str">
        <f>IFERROR(__xludf.DUMMYFUNCTION("""COMPUTED_VALUE"""),"Sản phẩm")</f>
        <v>Sản phẩm</v>
      </c>
      <c r="E74" s="62">
        <f>IFERROR(__xludf.DUMMYFUNCTION("""COMPUTED_VALUE"""),67.0)</f>
        <v>67</v>
      </c>
      <c r="F74" s="62" t="str">
        <f>IFERROR(__xludf.DUMMYFUNCTION("""COMPUTED_VALUE"""),"Mẹ và bé")</f>
        <v>Mẹ và bé</v>
      </c>
      <c r="G74" s="62">
        <f>IFERROR(__xludf.DUMMYFUNCTION("""COMPUTED_VALUE"""),47.0)</f>
        <v>47</v>
      </c>
      <c r="H74" s="62" t="str">
        <f>IFERROR(__xludf.DUMMYFUNCTION("""COMPUTED_VALUE"""),"Phụ kiện mẹ bầu")</f>
        <v>Phụ kiện mẹ bầu</v>
      </c>
      <c r="I74" s="62">
        <f>IFERROR(__xludf.DUMMYFUNCTION("""COMPUTED_VALUE"""),60.0)</f>
        <v>60</v>
      </c>
      <c r="J74" s="62" t="str">
        <f>IFERROR(__xludf.DUMMYFUNCTION("""COMPUTED_VALUE"""),"Chốt đơn - Sản phẩm - Mẹ và bé - Phụ kiện mẹ bầu")</f>
        <v>Chốt đơn - Sản phẩm - Mẹ và bé - Phụ kiện mẹ bầu</v>
      </c>
      <c r="K74" s="102" t="str">
        <f>IFERROR(__xludf.DUMMYFUNCTION("""COMPUTED_VALUE"""),"Chốt sản phẩm Phụ kiện mẹ bầu")</f>
        <v>Chốt sản phẩm Phụ kiện mẹ bầu</v>
      </c>
      <c r="L74" s="62" t="str">
        <f>IFERROR(__xludf.DUMMYFUNCTION("""COMPUTED_VALUE"""),"chot_don")</f>
        <v>chot_don</v>
      </c>
      <c r="M74" s="62">
        <f>IFERROR(__xludf.DUMMYFUNCTION("""COMPUTED_VALUE"""),1.0)</f>
        <v>1</v>
      </c>
      <c r="N74" s="62"/>
      <c r="O74" s="62"/>
      <c r="P74" s="106"/>
      <c r="Q74" s="106"/>
      <c r="R74" s="106" t="str">
        <f>IFERROR(__xludf.DUMMYFUNCTION("""COMPUTED_VALUE"""),"Tác dụng phụ")</f>
        <v>Tác dụng phụ</v>
      </c>
      <c r="S74" s="106">
        <f>IFERROR(__xludf.DUMMYFUNCTION("""COMPUTED_VALUE"""),73.0)</f>
        <v>73</v>
      </c>
      <c r="T74" s="106" t="str">
        <f>IFERROR(__xludf.DUMMYFUNCTION("""COMPUTED_VALUE"""),"Thái độ nhân viên tốt")</f>
        <v>Thái độ nhân viên tốt</v>
      </c>
      <c r="U74" s="106">
        <f>IFERROR(__xludf.DUMMYFUNCTION("""COMPUTED_VALUE"""),73.0)</f>
        <v>73</v>
      </c>
      <c r="V74" s="106" t="str">
        <f>IFERROR(__xludf.DUMMYFUNCTION("""COMPUTED_VALUE"""),"Sai kích cỡ")</f>
        <v>Sai kích cỡ</v>
      </c>
      <c r="W74" s="106">
        <f>IFERROR(__xludf.DUMMYFUNCTION("""COMPUTED_VALUE"""),73.0)</f>
        <v>73</v>
      </c>
      <c r="X74" s="62"/>
      <c r="Y74" s="106">
        <f>IFERROR(__xludf.DUMMYFUNCTION("""COMPUTED_VALUE"""),101.0)</f>
        <v>101</v>
      </c>
      <c r="Z74" s="106" t="str">
        <f>IFERROR(__xludf.DUMMYFUNCTION("""COMPUTED_VALUE"""),"Hỏi thông tin sản phẩm (tư vấn) - Chất lượng")</f>
        <v>Hỏi thông tin sản phẩm (tư vấn) - Chất lượng</v>
      </c>
      <c r="AA74" s="106" t="str">
        <f>IFERROR(__xludf.DUMMYFUNCTION("""COMPUTED_VALUE"""),"Hỏi chất lượng")</f>
        <v>Hỏi chất lượng</v>
      </c>
      <c r="AB74" s="106"/>
    </row>
    <row r="75">
      <c r="A75" s="62"/>
      <c r="B75" s="62" t="str">
        <f>IFERROR(__xludf.DUMMYFUNCTION("""COMPUTED_VALUE"""),"Chốt đơn")</f>
        <v>Chốt đơn</v>
      </c>
      <c r="C75" s="62">
        <f>IFERROR(__xludf.DUMMYFUNCTION("""COMPUTED_VALUE"""),3.0)</f>
        <v>3</v>
      </c>
      <c r="D75" s="62" t="str">
        <f>IFERROR(__xludf.DUMMYFUNCTION("""COMPUTED_VALUE"""),"Sản phẩm")</f>
        <v>Sản phẩm</v>
      </c>
      <c r="E75" s="62">
        <f>IFERROR(__xludf.DUMMYFUNCTION("""COMPUTED_VALUE"""),67.0)</f>
        <v>67</v>
      </c>
      <c r="F75" s="62" t="str">
        <f>IFERROR(__xludf.DUMMYFUNCTION("""COMPUTED_VALUE"""),"Mẹ và bé")</f>
        <v>Mẹ và bé</v>
      </c>
      <c r="G75" s="62">
        <f>IFERROR(__xludf.DUMMYFUNCTION("""COMPUTED_VALUE"""),47.0)</f>
        <v>47</v>
      </c>
      <c r="H75" s="33" t="str">
        <f>IFERROR(__xludf.DUMMYFUNCTION("""COMPUTED_VALUE"""),"Quần áo trẻ em và trẻ sơ sinh")</f>
        <v>Quần áo trẻ em và trẻ sơ sinh</v>
      </c>
      <c r="I75" s="62">
        <f>IFERROR(__xludf.DUMMYFUNCTION("""COMPUTED_VALUE"""),70.0)</f>
        <v>70</v>
      </c>
      <c r="J75" s="62" t="str">
        <f>IFERROR(__xludf.DUMMYFUNCTION("""COMPUTED_VALUE"""),"Chốt đơn - Sản phẩm - Mẹ và bé - Quần áo trẻ em và trẻ sơ sinh")</f>
        <v>Chốt đơn - Sản phẩm - Mẹ và bé - Quần áo trẻ em và trẻ sơ sinh</v>
      </c>
      <c r="K75" s="102" t="str">
        <f>IFERROR(__xludf.DUMMYFUNCTION("""COMPUTED_VALUE"""),"Chốt sản phẩm Quần áo trẻ em &amp; trẻ sơ sinh")</f>
        <v>Chốt sản phẩm Quần áo trẻ em &amp; trẻ sơ sinh</v>
      </c>
      <c r="L75" s="62" t="str">
        <f>IFERROR(__xludf.DUMMYFUNCTION("""COMPUTED_VALUE"""),"chot_don")</f>
        <v>chot_don</v>
      </c>
      <c r="M75" s="62">
        <f>IFERROR(__xludf.DUMMYFUNCTION("""COMPUTED_VALUE"""),1.0)</f>
        <v>1</v>
      </c>
      <c r="N75" s="62"/>
      <c r="O75" s="62"/>
      <c r="P75" s="106"/>
      <c r="Q75" s="106"/>
      <c r="R75" s="106" t="str">
        <f>IFERROR(__xludf.DUMMYFUNCTION("""COMPUTED_VALUE"""),"Tên người nhận")</f>
        <v>Tên người nhận</v>
      </c>
      <c r="S75" s="106">
        <f>IFERROR(__xludf.DUMMYFUNCTION("""COMPUTED_VALUE"""),74.0)</f>
        <v>74</v>
      </c>
      <c r="T75" s="106" t="str">
        <f>IFERROR(__xludf.DUMMYFUNCTION("""COMPUTED_VALUE"""),"Thái độ tốt")</f>
        <v>Thái độ tốt</v>
      </c>
      <c r="U75" s="106">
        <f>IFERROR(__xludf.DUMMYFUNCTION("""COMPUTED_VALUE"""),74.0)</f>
        <v>74</v>
      </c>
      <c r="V75" s="106" t="str">
        <f>IFERROR(__xludf.DUMMYFUNCTION("""COMPUTED_VALUE"""),"Sai kích thước")</f>
        <v>Sai kích thước</v>
      </c>
      <c r="W75" s="106">
        <f>IFERROR(__xludf.DUMMYFUNCTION("""COMPUTED_VALUE"""),74.0)</f>
        <v>74</v>
      </c>
      <c r="X75" s="62"/>
      <c r="Y75" s="106">
        <f>IFERROR(__xludf.DUMMYFUNCTION("""COMPUTED_VALUE"""),102.0)</f>
        <v>102</v>
      </c>
      <c r="Z75" s="106" t="str">
        <f>IFERROR(__xludf.DUMMYFUNCTION("""COMPUTED_VALUE"""),"Hỏi thông tin sản phẩm (tư vấn) - Hoạ tiết")</f>
        <v>Hỏi thông tin sản phẩm (tư vấn) - Hoạ tiết</v>
      </c>
      <c r="AA75" s="106" t="str">
        <f>IFERROR(__xludf.DUMMYFUNCTION("""COMPUTED_VALUE"""),"Hỏi hoạ tiết")</f>
        <v>Hỏi hoạ tiết</v>
      </c>
      <c r="AB75" s="106"/>
    </row>
    <row r="76">
      <c r="A76" s="62"/>
      <c r="B76" s="62" t="str">
        <f>IFERROR(__xludf.DUMMYFUNCTION("""COMPUTED_VALUE"""),"Chốt đơn")</f>
        <v>Chốt đơn</v>
      </c>
      <c r="C76" s="62">
        <f>IFERROR(__xludf.DUMMYFUNCTION("""COMPUTED_VALUE"""),3.0)</f>
        <v>3</v>
      </c>
      <c r="D76" s="62" t="str">
        <f>IFERROR(__xludf.DUMMYFUNCTION("""COMPUTED_VALUE"""),"Sản phẩm")</f>
        <v>Sản phẩm</v>
      </c>
      <c r="E76" s="62">
        <f>IFERROR(__xludf.DUMMYFUNCTION("""COMPUTED_VALUE"""),67.0)</f>
        <v>67</v>
      </c>
      <c r="F76" s="62" t="str">
        <f>IFERROR(__xludf.DUMMYFUNCTION("""COMPUTED_VALUE"""),"Mẹ và bé")</f>
        <v>Mẹ và bé</v>
      </c>
      <c r="G76" s="62">
        <f>IFERROR(__xludf.DUMMYFUNCTION("""COMPUTED_VALUE"""),47.0)</f>
        <v>47</v>
      </c>
      <c r="H76" s="62" t="str">
        <f>IFERROR(__xludf.DUMMYFUNCTION("""COMPUTED_VALUE"""),"Quần áo mẹ bầu")</f>
        <v>Quần áo mẹ bầu</v>
      </c>
      <c r="I76" s="62">
        <f>IFERROR(__xludf.DUMMYFUNCTION("""COMPUTED_VALUE"""),67.0)</f>
        <v>67</v>
      </c>
      <c r="J76" s="62" t="str">
        <f>IFERROR(__xludf.DUMMYFUNCTION("""COMPUTED_VALUE"""),"Chốt đơn - Sản phẩm - Mẹ và bé - Quần áo mẹ bầu")</f>
        <v>Chốt đơn - Sản phẩm - Mẹ và bé - Quần áo mẹ bầu</v>
      </c>
      <c r="K76" s="102" t="str">
        <f>IFERROR(__xludf.DUMMYFUNCTION("""COMPUTED_VALUE"""),"Chốt sản phẩm Quần áo mẹ bầu")</f>
        <v>Chốt sản phẩm Quần áo mẹ bầu</v>
      </c>
      <c r="L76" s="62" t="str">
        <f>IFERROR(__xludf.DUMMYFUNCTION("""COMPUTED_VALUE"""),"chot_don")</f>
        <v>chot_don</v>
      </c>
      <c r="M76" s="62">
        <f>IFERROR(__xludf.DUMMYFUNCTION("""COMPUTED_VALUE"""),1.0)</f>
        <v>1</v>
      </c>
      <c r="N76" s="62"/>
      <c r="O76" s="62"/>
      <c r="P76" s="106"/>
      <c r="Q76" s="106"/>
      <c r="R76" s="106" t="str">
        <f>IFERROR(__xludf.DUMMYFUNCTION("""COMPUTED_VALUE"""),"Thành phần")</f>
        <v>Thành phần</v>
      </c>
      <c r="S76" s="106">
        <f>IFERROR(__xludf.DUMMYFUNCTION("""COMPUTED_VALUE"""),75.0)</f>
        <v>75</v>
      </c>
      <c r="T76" s="106" t="str">
        <f>IFERROR(__xludf.DUMMYFUNCTION("""COMPUTED_VALUE"""),"Thời gian đổi trả")</f>
        <v>Thời gian đổi trả</v>
      </c>
      <c r="U76" s="106">
        <f>IFERROR(__xludf.DUMMYFUNCTION("""COMPUTED_VALUE"""),75.0)</f>
        <v>75</v>
      </c>
      <c r="V76" s="106" t="str">
        <f>IFERROR(__xludf.DUMMYFUNCTION("""COMPUTED_VALUE"""),"Sai màu sắc")</f>
        <v>Sai màu sắc</v>
      </c>
      <c r="W76" s="106">
        <f>IFERROR(__xludf.DUMMYFUNCTION("""COMPUTED_VALUE"""),75.0)</f>
        <v>75</v>
      </c>
      <c r="X76" s="62"/>
      <c r="Y76" s="106">
        <f>IFERROR(__xludf.DUMMYFUNCTION("""COMPUTED_VALUE"""),103.0)</f>
        <v>103</v>
      </c>
      <c r="Z76" s="106" t="str">
        <f>IFERROR(__xludf.DUMMYFUNCTION("""COMPUTED_VALUE"""),"Đánh giá - Chất lượng vận chuyển tốt")</f>
        <v>Đánh giá - Chất lượng vận chuyển tốt</v>
      </c>
      <c r="AA76" s="106" t="str">
        <f>IFERROR(__xludf.DUMMYFUNCTION("""COMPUTED_VALUE"""),"Đánh giá tốc độ giao hàng nhanh")</f>
        <v>Đánh giá tốc độ giao hàng nhanh</v>
      </c>
      <c r="AB76" s="106"/>
    </row>
    <row r="77">
      <c r="A77" s="62"/>
      <c r="B77" s="62" t="str">
        <f>IFERROR(__xludf.DUMMYFUNCTION("""COMPUTED_VALUE"""),"Chốt đơn")</f>
        <v>Chốt đơn</v>
      </c>
      <c r="C77" s="62">
        <f>IFERROR(__xludf.DUMMYFUNCTION("""COMPUTED_VALUE"""),3.0)</f>
        <v>3</v>
      </c>
      <c r="D77" s="62" t="str">
        <f>IFERROR(__xludf.DUMMYFUNCTION("""COMPUTED_VALUE"""),"Sản phẩm")</f>
        <v>Sản phẩm</v>
      </c>
      <c r="E77" s="62">
        <f>IFERROR(__xludf.DUMMYFUNCTION("""COMPUTED_VALUE"""),67.0)</f>
        <v>67</v>
      </c>
      <c r="F77" s="62" t="str">
        <f>IFERROR(__xludf.DUMMYFUNCTION("""COMPUTED_VALUE"""),"Mẹ và bé")</f>
        <v>Mẹ và bé</v>
      </c>
      <c r="G77" s="62">
        <f>IFERROR(__xludf.DUMMYFUNCTION("""COMPUTED_VALUE"""),47.0)</f>
        <v>47</v>
      </c>
      <c r="H77" s="62" t="str">
        <f>IFERROR(__xludf.DUMMYFUNCTION("""COMPUTED_VALUE"""),"Đồ dùng cho bé")</f>
        <v>Đồ dùng cho bé</v>
      </c>
      <c r="I77" s="62">
        <f>IFERROR(__xludf.DUMMYFUNCTION("""COMPUTED_VALUE"""),29.0)</f>
        <v>29</v>
      </c>
      <c r="J77" s="62" t="str">
        <f>IFERROR(__xludf.DUMMYFUNCTION("""COMPUTED_VALUE"""),"Chốt đơn - Sản phẩm - Mẹ và bé - Đồ dùng cho bé")</f>
        <v>Chốt đơn - Sản phẩm - Mẹ và bé - Đồ dùng cho bé</v>
      </c>
      <c r="K77" s="102" t="str">
        <f>IFERROR(__xludf.DUMMYFUNCTION("""COMPUTED_VALUE"""),"Chốt sản phẩm Đồ dùng cho bé")</f>
        <v>Chốt sản phẩm Đồ dùng cho bé</v>
      </c>
      <c r="L77" s="62" t="str">
        <f>IFERROR(__xludf.DUMMYFUNCTION("""COMPUTED_VALUE"""),"chot_don")</f>
        <v>chot_don</v>
      </c>
      <c r="M77" s="62">
        <f>IFERROR(__xludf.DUMMYFUNCTION("""COMPUTED_VALUE"""),1.0)</f>
        <v>1</v>
      </c>
      <c r="N77" s="62"/>
      <c r="O77" s="62"/>
      <c r="P77" s="106"/>
      <c r="Q77" s="106"/>
      <c r="R77" s="106" t="str">
        <f>IFERROR(__xludf.DUMMYFUNCTION("""COMPUTED_VALUE"""),"Thông báo nhận hàng")</f>
        <v>Thông báo nhận hàng</v>
      </c>
      <c r="S77" s="106">
        <f>IFERROR(__xludf.DUMMYFUNCTION("""COMPUTED_VALUE"""),76.0)</f>
        <v>76</v>
      </c>
      <c r="T77" s="106" t="str">
        <f>IFERROR(__xludf.DUMMYFUNCTION("""COMPUTED_VALUE"""),"Thời gian lưu hương")</f>
        <v>Thời gian lưu hương</v>
      </c>
      <c r="U77" s="106">
        <f>IFERROR(__xludf.DUMMYFUNCTION("""COMPUTED_VALUE"""),76.0)</f>
        <v>76</v>
      </c>
      <c r="V77" s="106" t="str">
        <f>IFERROR(__xludf.DUMMYFUNCTION("""COMPUTED_VALUE"""),"Sai sản phẩm")</f>
        <v>Sai sản phẩm</v>
      </c>
      <c r="W77" s="106">
        <f>IFERROR(__xludf.DUMMYFUNCTION("""COMPUTED_VALUE"""),76.0)</f>
        <v>76</v>
      </c>
      <c r="X77" s="62"/>
      <c r="Y77" s="106">
        <f>IFERROR(__xludf.DUMMYFUNCTION("""COMPUTED_VALUE"""),104.0)</f>
        <v>104</v>
      </c>
      <c r="Z77" s="106" t="str">
        <f>IFERROR(__xludf.DUMMYFUNCTION("""COMPUTED_VALUE"""),"Hỏi thông tin sản phẩm (tư vấn) - Công suất")</f>
        <v>Hỏi thông tin sản phẩm (tư vấn) - Công suất</v>
      </c>
      <c r="AA77" s="106" t="str">
        <f>IFERROR(__xludf.DUMMYFUNCTION("""COMPUTED_VALUE"""),"Hỏi công suất")</f>
        <v>Hỏi công suất</v>
      </c>
      <c r="AB77" s="106"/>
    </row>
    <row r="78">
      <c r="A78" s="62"/>
      <c r="B78" s="62" t="str">
        <f>IFERROR(__xludf.DUMMYFUNCTION("""COMPUTED_VALUE"""),"Chốt đơn")</f>
        <v>Chốt đơn</v>
      </c>
      <c r="C78" s="62">
        <f>IFERROR(__xludf.DUMMYFUNCTION("""COMPUTED_VALUE"""),3.0)</f>
        <v>3</v>
      </c>
      <c r="D78" s="62" t="str">
        <f>IFERROR(__xludf.DUMMYFUNCTION("""COMPUTED_VALUE"""),"Sản phẩm")</f>
        <v>Sản phẩm</v>
      </c>
      <c r="E78" s="62">
        <f>IFERROR(__xludf.DUMMYFUNCTION("""COMPUTED_VALUE"""),67.0)</f>
        <v>67</v>
      </c>
      <c r="F78" s="62" t="str">
        <f>IFERROR(__xludf.DUMMYFUNCTION("""COMPUTED_VALUE"""),"Mẹ và bé")</f>
        <v>Mẹ và bé</v>
      </c>
      <c r="G78" s="62">
        <f>IFERROR(__xludf.DUMMYFUNCTION("""COMPUTED_VALUE"""),47.0)</f>
        <v>47</v>
      </c>
      <c r="H78" s="62" t="str">
        <f>IFERROR(__xludf.DUMMYFUNCTION("""COMPUTED_VALUE"""),"Đồ chơi trẻ em")</f>
        <v>Đồ chơi trẻ em</v>
      </c>
      <c r="I78" s="62">
        <f>IFERROR(__xludf.DUMMYFUNCTION("""COMPUTED_VALUE"""),28.0)</f>
        <v>28</v>
      </c>
      <c r="J78" s="62" t="str">
        <f>IFERROR(__xludf.DUMMYFUNCTION("""COMPUTED_VALUE"""),"Chốt đơn - Sản phẩm - Mẹ và bé - Đồ chơi trẻ em")</f>
        <v>Chốt đơn - Sản phẩm - Mẹ và bé - Đồ chơi trẻ em</v>
      </c>
      <c r="K78" s="102" t="str">
        <f>IFERROR(__xludf.DUMMYFUNCTION("""COMPUTED_VALUE"""),"Chốt sản phẩm Đồ chơi trẻ em")</f>
        <v>Chốt sản phẩm Đồ chơi trẻ em</v>
      </c>
      <c r="L78" s="62" t="str">
        <f>IFERROR(__xludf.DUMMYFUNCTION("""COMPUTED_VALUE"""),"chot_don")</f>
        <v>chot_don</v>
      </c>
      <c r="M78" s="62">
        <f>IFERROR(__xludf.DUMMYFUNCTION("""COMPUTED_VALUE"""),1.0)</f>
        <v>1</v>
      </c>
      <c r="N78" s="62"/>
      <c r="O78" s="62"/>
      <c r="P78" s="106"/>
      <c r="Q78" s="106"/>
      <c r="R78" s="106" t="str">
        <f>IFERROR(__xludf.DUMMYFUNCTION("""COMPUTED_VALUE"""),"Thời gian nhận hàng")</f>
        <v>Thời gian nhận hàng</v>
      </c>
      <c r="S78" s="106">
        <f>IFERROR(__xludf.DUMMYFUNCTION("""COMPUTED_VALUE"""),77.0)</f>
        <v>77</v>
      </c>
      <c r="T78" s="106" t="str">
        <f>IFERROR(__xludf.DUMMYFUNCTION("""COMPUTED_VALUE"""),"Thời gian sử dụng")</f>
        <v>Thời gian sử dụng</v>
      </c>
      <c r="U78" s="106">
        <f>IFERROR(__xludf.DUMMYFUNCTION("""COMPUTED_VALUE"""),77.0)</f>
        <v>77</v>
      </c>
      <c r="V78" s="106" t="str">
        <f>IFERROR(__xludf.DUMMYFUNCTION("""COMPUTED_VALUE"""),"Sai số lượng")</f>
        <v>Sai số lượng</v>
      </c>
      <c r="W78" s="106">
        <f>IFERROR(__xludf.DUMMYFUNCTION("""COMPUTED_VALUE"""),77.0)</f>
        <v>77</v>
      </c>
      <c r="X78" s="62"/>
      <c r="Y78" s="106">
        <f>IFERROR(__xludf.DUMMYFUNCTION("""COMPUTED_VALUE"""),105.0)</f>
        <v>105</v>
      </c>
      <c r="Z78" s="106" t="str">
        <f>IFERROR(__xludf.DUMMYFUNCTION("""COMPUTED_VALUE"""),"Chốt đơn - Mua để thử")</f>
        <v>Chốt đơn - Mua để thử</v>
      </c>
      <c r="AA78" s="106" t="str">
        <f>IFERROR(__xludf.DUMMYFUNCTION("""COMPUTED_VALUE"""),"Chốt mua để thử")</f>
        <v>Chốt mua để thử</v>
      </c>
      <c r="AB78" s="106"/>
    </row>
    <row r="79">
      <c r="A79" s="62"/>
      <c r="B79" s="62" t="str">
        <f>IFERROR(__xludf.DUMMYFUNCTION("""COMPUTED_VALUE"""),"Chốt đơn")</f>
        <v>Chốt đơn</v>
      </c>
      <c r="C79" s="62">
        <f>IFERROR(__xludf.DUMMYFUNCTION("""COMPUTED_VALUE"""),3.0)</f>
        <v>3</v>
      </c>
      <c r="D79" s="62" t="str">
        <f>IFERROR(__xludf.DUMMYFUNCTION("""COMPUTED_VALUE"""),"Sản phẩm")</f>
        <v>Sản phẩm</v>
      </c>
      <c r="E79" s="62">
        <f>IFERROR(__xludf.DUMMYFUNCTION("""COMPUTED_VALUE"""),67.0)</f>
        <v>67</v>
      </c>
      <c r="F79" s="62" t="str">
        <f>IFERROR(__xludf.DUMMYFUNCTION("""COMPUTED_VALUE"""),"Mẹ và bé")</f>
        <v>Mẹ và bé</v>
      </c>
      <c r="G79" s="62">
        <f>IFERROR(__xludf.DUMMYFUNCTION("""COMPUTED_VALUE"""),47.0)</f>
        <v>47</v>
      </c>
      <c r="H79" s="62" t="str">
        <f>IFERROR(__xludf.DUMMYFUNCTION("""COMPUTED_VALUE"""),"Tã &amp; bô em bé")</f>
        <v>Tã &amp; bô em bé</v>
      </c>
      <c r="I79" s="62">
        <f>IFERROR(__xludf.DUMMYFUNCTION("""COMPUTED_VALUE"""),83.0)</f>
        <v>83</v>
      </c>
      <c r="J79" s="62" t="str">
        <f>IFERROR(__xludf.DUMMYFUNCTION("""COMPUTED_VALUE"""),"Chốt đơn - Sản phẩm - Mẹ và bé - Tã &amp; bô em bé")</f>
        <v>Chốt đơn - Sản phẩm - Mẹ và bé - Tã &amp; bô em bé</v>
      </c>
      <c r="K79" s="102" t="str">
        <f>IFERROR(__xludf.DUMMYFUNCTION("""COMPUTED_VALUE"""),"Chốt sản phẩm Tã &amp; bô em bé")</f>
        <v>Chốt sản phẩm Tã &amp; bô em bé</v>
      </c>
      <c r="L79" s="62" t="str">
        <f>IFERROR(__xludf.DUMMYFUNCTION("""COMPUTED_VALUE"""),"chot_don")</f>
        <v>chot_don</v>
      </c>
      <c r="M79" s="62">
        <f>IFERROR(__xludf.DUMMYFUNCTION("""COMPUTED_VALUE"""),1.0)</f>
        <v>1</v>
      </c>
      <c r="N79" s="62"/>
      <c r="O79" s="62"/>
      <c r="P79" s="106"/>
      <c r="Q79" s="106"/>
      <c r="R79" s="106" t="str">
        <f>IFERROR(__xludf.DUMMYFUNCTION("""COMPUTED_VALUE"""),"Thời gian vận chuyển")</f>
        <v>Thời gian vận chuyển</v>
      </c>
      <c r="S79" s="106">
        <f>IFERROR(__xludf.DUMMYFUNCTION("""COMPUTED_VALUE"""),78.0)</f>
        <v>78</v>
      </c>
      <c r="T79" s="106" t="str">
        <f>IFERROR(__xludf.DUMMYFUNCTION("""COMPUTED_VALUE"""),"Thời hạn bảo hành")</f>
        <v>Thời hạn bảo hành</v>
      </c>
      <c r="U79" s="106">
        <f>IFERROR(__xludf.DUMMYFUNCTION("""COMPUTED_VALUE"""),78.0)</f>
        <v>78</v>
      </c>
      <c r="V79" s="106" t="str">
        <f>IFERROR(__xludf.DUMMYFUNCTION("""COMPUTED_VALUE"""),"Sắp xếp nhà cửa")</f>
        <v>Sắp xếp nhà cửa</v>
      </c>
      <c r="W79" s="106">
        <f>IFERROR(__xludf.DUMMYFUNCTION("""COMPUTED_VALUE"""),78.0)</f>
        <v>78</v>
      </c>
      <c r="X79" s="62"/>
      <c r="Y79" s="106">
        <f>IFERROR(__xludf.DUMMYFUNCTION("""COMPUTED_VALUE"""),106.0)</f>
        <v>106</v>
      </c>
      <c r="Z79" s="106" t="str">
        <f>IFERROR(__xludf.DUMMYFUNCTION("""COMPUTED_VALUE"""),"Chốt đơn - Chốt không mua")</f>
        <v>Chốt đơn - Chốt không mua</v>
      </c>
      <c r="AA79" s="106" t="str">
        <f>IFERROR(__xludf.DUMMYFUNCTION("""COMPUTED_VALUE"""),"Chốt không mua")</f>
        <v>Chốt không mua</v>
      </c>
      <c r="AB79" s="106"/>
    </row>
    <row r="80">
      <c r="A80" s="62"/>
      <c r="B80" s="62" t="str">
        <f>IFERROR(__xludf.DUMMYFUNCTION("""COMPUTED_VALUE"""),"Chốt đơn")</f>
        <v>Chốt đơn</v>
      </c>
      <c r="C80" s="62">
        <f>IFERROR(__xludf.DUMMYFUNCTION("""COMPUTED_VALUE"""),3.0)</f>
        <v>3</v>
      </c>
      <c r="D80" s="62" t="str">
        <f>IFERROR(__xludf.DUMMYFUNCTION("""COMPUTED_VALUE"""),"Sản phẩm")</f>
        <v>Sản phẩm</v>
      </c>
      <c r="E80" s="62">
        <f>IFERROR(__xludf.DUMMYFUNCTION("""COMPUTED_VALUE"""),67.0)</f>
        <v>67</v>
      </c>
      <c r="F80" s="62" t="str">
        <f>IFERROR(__xludf.DUMMYFUNCTION("""COMPUTED_VALUE"""),"Mẹ và bé")</f>
        <v>Mẹ và bé</v>
      </c>
      <c r="G80" s="62">
        <f>IFERROR(__xludf.DUMMYFUNCTION("""COMPUTED_VALUE"""),47.0)</f>
        <v>47</v>
      </c>
      <c r="H80" s="62" t="str">
        <f>IFERROR(__xludf.DUMMYFUNCTION("""COMPUTED_VALUE"""),"Sữa công thức &amp; Thực phẩm cho bé")</f>
        <v>Sữa công thức &amp; Thực phẩm cho bé</v>
      </c>
      <c r="I80" s="62">
        <f>IFERROR(__xludf.DUMMYFUNCTION("""COMPUTED_VALUE"""),82.0)</f>
        <v>82</v>
      </c>
      <c r="J80" s="62" t="str">
        <f>IFERROR(__xludf.DUMMYFUNCTION("""COMPUTED_VALUE"""),"Chốt đơn - Sản phẩm - Mẹ và bé - Sữa công thức &amp; Thực phẩm cho bé")</f>
        <v>Chốt đơn - Sản phẩm - Mẹ và bé - Sữa công thức &amp; Thực phẩm cho bé</v>
      </c>
      <c r="K80" s="102" t="str">
        <f>IFERROR(__xludf.DUMMYFUNCTION("""COMPUTED_VALUE"""),"Chốt sản phẩm Sữa công thức &amp; Thực phẩm cho bé")</f>
        <v>Chốt sản phẩm Sữa công thức &amp; Thực phẩm cho bé</v>
      </c>
      <c r="L80" s="62" t="str">
        <f>IFERROR(__xludf.DUMMYFUNCTION("""COMPUTED_VALUE"""),"chot_don")</f>
        <v>chot_don</v>
      </c>
      <c r="M80" s="62">
        <f>IFERROR(__xludf.DUMMYFUNCTION("""COMPUTED_VALUE"""),1.0)</f>
        <v>1</v>
      </c>
      <c r="N80" s="62"/>
      <c r="O80" s="62"/>
      <c r="P80" s="106"/>
      <c r="Q80" s="106"/>
      <c r="R80" s="106" t="str">
        <f>IFERROR(__xludf.DUMMYFUNCTION("""COMPUTED_VALUE"""),"Thời hạn sử dụng")</f>
        <v>Thời hạn sử dụng</v>
      </c>
      <c r="S80" s="106">
        <f>IFERROR(__xludf.DUMMYFUNCTION("""COMPUTED_VALUE"""),79.0)</f>
        <v>79</v>
      </c>
      <c r="T80" s="106" t="str">
        <f>IFERROR(__xludf.DUMMYFUNCTION("""COMPUTED_VALUE"""),"Thời trang")</f>
        <v>Thời trang</v>
      </c>
      <c r="U80" s="106">
        <f>IFERROR(__xludf.DUMMYFUNCTION("""COMPUTED_VALUE"""),79.0)</f>
        <v>79</v>
      </c>
      <c r="V80" s="106" t="str">
        <f>IFERROR(__xludf.DUMMYFUNCTION("""COMPUTED_VALUE"""),"Sổ &amp; Giấy Các Loại")</f>
        <v>Sổ &amp; Giấy Các Loại</v>
      </c>
      <c r="W80" s="106">
        <f>IFERROR(__xludf.DUMMYFUNCTION("""COMPUTED_VALUE"""),79.0)</f>
        <v>79</v>
      </c>
      <c r="X80" s="62"/>
      <c r="Y80" s="106">
        <f>IFERROR(__xludf.DUMMYFUNCTION("""COMPUTED_VALUE"""),107.0)</f>
        <v>107</v>
      </c>
      <c r="Z80" s="106" t="str">
        <f>IFERROR(__xludf.DUMMYFUNCTION("""COMPUTED_VALUE"""),"Huỷ đơn - Yêu cầu huỷ đơn")</f>
        <v>Huỷ đơn - Yêu cầu huỷ đơn</v>
      </c>
      <c r="AA80" s="106" t="str">
        <f>IFERROR(__xludf.DUMMYFUNCTION("""COMPUTED_VALUE"""),"Yêu cầu huỷ đơn")</f>
        <v>Yêu cầu huỷ đơn</v>
      </c>
      <c r="AB80" s="106"/>
    </row>
    <row r="81">
      <c r="A81" s="62"/>
      <c r="B81" s="62" t="str">
        <f>IFERROR(__xludf.DUMMYFUNCTION("""COMPUTED_VALUE"""),"Chốt đơn")</f>
        <v>Chốt đơn</v>
      </c>
      <c r="C81" s="62">
        <f>IFERROR(__xludf.DUMMYFUNCTION("""COMPUTED_VALUE"""),3.0)</f>
        <v>3</v>
      </c>
      <c r="D81" s="62" t="str">
        <f>IFERROR(__xludf.DUMMYFUNCTION("""COMPUTED_VALUE"""),"Sản phẩm")</f>
        <v>Sản phẩm</v>
      </c>
      <c r="E81" s="62">
        <f>IFERROR(__xludf.DUMMYFUNCTION("""COMPUTED_VALUE"""),67.0)</f>
        <v>67</v>
      </c>
      <c r="F81" s="62" t="str">
        <f>IFERROR(__xludf.DUMMYFUNCTION("""COMPUTED_VALUE"""),"Mẹ và bé")</f>
        <v>Mẹ và bé</v>
      </c>
      <c r="G81" s="62">
        <f>IFERROR(__xludf.DUMMYFUNCTION("""COMPUTED_VALUE"""),47.0)</f>
        <v>47</v>
      </c>
      <c r="H81" s="62" t="str">
        <f>IFERROR(__xludf.DUMMYFUNCTION("""COMPUTED_VALUE"""),"Bộ &amp; Gói quà tặng")</f>
        <v>Bộ &amp; Gói quà tặng</v>
      </c>
      <c r="I81" s="62">
        <f>IFERROR(__xludf.DUMMYFUNCTION("""COMPUTED_VALUE"""),2.0)</f>
        <v>2</v>
      </c>
      <c r="J81" s="62" t="str">
        <f>IFERROR(__xludf.DUMMYFUNCTION("""COMPUTED_VALUE"""),"Chốt đơn - Sản phẩm - Mẹ và bé - Bộ &amp; Gói quà tặng")</f>
        <v>Chốt đơn - Sản phẩm - Mẹ và bé - Bộ &amp; Gói quà tặng</v>
      </c>
      <c r="K81" s="102" t="str">
        <f>IFERROR(__xludf.DUMMYFUNCTION("""COMPUTED_VALUE"""),"Chốt sản phẩm Bộ &amp; Gói quà tặng")</f>
        <v>Chốt sản phẩm Bộ &amp; Gói quà tặng</v>
      </c>
      <c r="L81" s="62" t="str">
        <f>IFERROR(__xludf.DUMMYFUNCTION("""COMPUTED_VALUE"""),"chot_don")</f>
        <v>chot_don</v>
      </c>
      <c r="M81" s="62">
        <f>IFERROR(__xludf.DUMMYFUNCTION("""COMPUTED_VALUE"""),1.0)</f>
        <v>1</v>
      </c>
      <c r="N81" s="62"/>
      <c r="O81" s="62"/>
      <c r="P81" s="106"/>
      <c r="Q81" s="106"/>
      <c r="R81" s="106" t="str">
        <f>IFERROR(__xludf.DUMMYFUNCTION("""COMPUTED_VALUE"""),"Tiền cọc")</f>
        <v>Tiền cọc</v>
      </c>
      <c r="S81" s="106">
        <f>IFERROR(__xludf.DUMMYFUNCTION("""COMPUTED_VALUE"""),80.0)</f>
        <v>80</v>
      </c>
      <c r="T81" s="106" t="str">
        <f>IFERROR(__xludf.DUMMYFUNCTION("""COMPUTED_VALUE"""),"Thú cưng")</f>
        <v>Thú cưng</v>
      </c>
      <c r="U81" s="106">
        <f>IFERROR(__xludf.DUMMYFUNCTION("""COMPUTED_VALUE"""),80.0)</f>
        <v>80</v>
      </c>
      <c r="V81" s="106" t="str">
        <f>IFERROR(__xludf.DUMMYFUNCTION("""COMPUTED_VALUE"""),"Sở thích &amp; Sưu tầm")</f>
        <v>Sở thích &amp; Sưu tầm</v>
      </c>
      <c r="W81" s="106">
        <f>IFERROR(__xludf.DUMMYFUNCTION("""COMPUTED_VALUE"""),80.0)</f>
        <v>80</v>
      </c>
      <c r="X81" s="62"/>
      <c r="Y81" s="106">
        <f>IFERROR(__xludf.DUMMYFUNCTION("""COMPUTED_VALUE"""),108.0)</f>
        <v>108</v>
      </c>
      <c r="Z81" s="106" t="str">
        <f>IFERROR(__xludf.DUMMYFUNCTION("""COMPUTED_VALUE"""),"Đánh giá - Chất lượng sản phẩm tốt")</f>
        <v>Đánh giá - Chất lượng sản phẩm tốt</v>
      </c>
      <c r="AA81" s="106" t="str">
        <f>IFERROR(__xludf.DUMMYFUNCTION("""COMPUTED_VALUE"""),"Đánh giá chất lượng sản phẩm tốt")</f>
        <v>Đánh giá chất lượng sản phẩm tốt</v>
      </c>
      <c r="AB81" s="106"/>
    </row>
    <row r="82">
      <c r="A82" s="62"/>
      <c r="B82" s="62" t="str">
        <f>IFERROR(__xludf.DUMMYFUNCTION("""COMPUTED_VALUE"""),"Chốt đơn")</f>
        <v>Chốt đơn</v>
      </c>
      <c r="C82" s="62">
        <f>IFERROR(__xludf.DUMMYFUNCTION("""COMPUTED_VALUE"""),3.0)</f>
        <v>3</v>
      </c>
      <c r="D82" s="62" t="str">
        <f>IFERROR(__xludf.DUMMYFUNCTION("""COMPUTED_VALUE"""),"Sản phẩm")</f>
        <v>Sản phẩm</v>
      </c>
      <c r="E82" s="62">
        <f>IFERROR(__xludf.DUMMYFUNCTION("""COMPUTED_VALUE"""),67.0)</f>
        <v>67</v>
      </c>
      <c r="F82" s="62" t="str">
        <f>IFERROR(__xludf.DUMMYFUNCTION("""COMPUTED_VALUE"""),"Mẹ và bé")</f>
        <v>Mẹ và bé</v>
      </c>
      <c r="G82" s="62">
        <f>IFERROR(__xludf.DUMMYFUNCTION("""COMPUTED_VALUE"""),47.0)</f>
        <v>47</v>
      </c>
      <c r="H82" s="62" t="str">
        <f>IFERROR(__xludf.DUMMYFUNCTION("""COMPUTED_VALUE"""),"Chăm sóc sức khỏe mẹ")</f>
        <v>Chăm sóc sức khỏe mẹ</v>
      </c>
      <c r="I82" s="62">
        <f>IFERROR(__xludf.DUMMYFUNCTION("""COMPUTED_VALUE"""),11.0)</f>
        <v>11</v>
      </c>
      <c r="J82" s="62" t="str">
        <f>IFERROR(__xludf.DUMMYFUNCTION("""COMPUTED_VALUE"""),"Chốt đơn - Sản phẩm - Mẹ và bé - Chăm sóc sức khỏe mẹ")</f>
        <v>Chốt đơn - Sản phẩm - Mẹ và bé - Chăm sóc sức khỏe mẹ</v>
      </c>
      <c r="K82" s="102" t="str">
        <f>IFERROR(__xludf.DUMMYFUNCTION("""COMPUTED_VALUE"""),"Chốt sản phẩm Chăm sóc sức khỏe mẹ")</f>
        <v>Chốt sản phẩm Chăm sóc sức khỏe mẹ</v>
      </c>
      <c r="L82" s="62" t="str">
        <f>IFERROR(__xludf.DUMMYFUNCTION("""COMPUTED_VALUE"""),"chot_don")</f>
        <v>chot_don</v>
      </c>
      <c r="M82" s="62">
        <f>IFERROR(__xludf.DUMMYFUNCTION("""COMPUTED_VALUE"""),1.0)</f>
        <v>1</v>
      </c>
      <c r="N82" s="62"/>
      <c r="O82" s="62"/>
      <c r="P82" s="106"/>
      <c r="Q82" s="106"/>
      <c r="R82" s="106" t="str">
        <f>IFERROR(__xludf.DUMMYFUNCTION("""COMPUTED_VALUE"""),"Tin tưởng")</f>
        <v>Tin tưởng</v>
      </c>
      <c r="S82" s="106">
        <f>IFERROR(__xludf.DUMMYFUNCTION("""COMPUTED_VALUE"""),81.0)</f>
        <v>81</v>
      </c>
      <c r="T82" s="106" t="str">
        <f>IFERROR(__xludf.DUMMYFUNCTION("""COMPUTED_VALUE"""),"Tính năng (chống bụi, chống nước, chống rung,...)")</f>
        <v>Tính năng (chống bụi, chống nước, chống rung,...)</v>
      </c>
      <c r="U82" s="106">
        <f>IFERROR(__xludf.DUMMYFUNCTION("""COMPUTED_VALUE"""),81.0)</f>
        <v>81</v>
      </c>
      <c r="V82" s="106" t="str">
        <f>IFERROR(__xludf.DUMMYFUNCTION("""COMPUTED_VALUE"""),"Sữa - trứng")</f>
        <v>Sữa - trứng</v>
      </c>
      <c r="W82" s="106">
        <f>IFERROR(__xludf.DUMMYFUNCTION("""COMPUTED_VALUE"""),81.0)</f>
        <v>81</v>
      </c>
      <c r="X82" s="62"/>
      <c r="Y82" s="106">
        <f>IFERROR(__xludf.DUMMYFUNCTION("""COMPUTED_VALUE"""),109.0)</f>
        <v>109</v>
      </c>
      <c r="Z82" s="106" t="str">
        <f>IFERROR(__xludf.DUMMYFUNCTION("""COMPUTED_VALUE"""),"Chính sách bán hàng - Chính sách đổi/ trả")</f>
        <v>Chính sách bán hàng - Chính sách đổi/ trả</v>
      </c>
      <c r="AA82" s="108" t="str">
        <f>IFERROR(__xludf.DUMMYFUNCTION("""COMPUTED_VALUE"""),"Hỏi chính sách đổi trả")</f>
        <v>Hỏi chính sách đổi trả</v>
      </c>
      <c r="AB82" s="106"/>
    </row>
    <row r="83">
      <c r="A83" s="62"/>
      <c r="B83" s="62" t="str">
        <f>IFERROR(__xludf.DUMMYFUNCTION("""COMPUTED_VALUE"""),"Chốt đơn")</f>
        <v>Chốt đơn</v>
      </c>
      <c r="C83" s="62">
        <f>IFERROR(__xludf.DUMMYFUNCTION("""COMPUTED_VALUE"""),3.0)</f>
        <v>3</v>
      </c>
      <c r="D83" s="62" t="str">
        <f>IFERROR(__xludf.DUMMYFUNCTION("""COMPUTED_VALUE"""),"Sản phẩm")</f>
        <v>Sản phẩm</v>
      </c>
      <c r="E83" s="62">
        <f>IFERROR(__xludf.DUMMYFUNCTION("""COMPUTED_VALUE"""),67.0)</f>
        <v>67</v>
      </c>
      <c r="F83" s="62" t="str">
        <f>IFERROR(__xludf.DUMMYFUNCTION("""COMPUTED_VALUE"""),"Mẹ và bé")</f>
        <v>Mẹ và bé</v>
      </c>
      <c r="G83" s="62">
        <f>IFERROR(__xludf.DUMMYFUNCTION("""COMPUTED_VALUE"""),47.0)</f>
        <v>47</v>
      </c>
      <c r="H83" s="62" t="str">
        <f>IFERROR(__xludf.DUMMYFUNCTION("""COMPUTED_VALUE"""),"Chăm sóc sức khỏe bé")</f>
        <v>Chăm sóc sức khỏe bé</v>
      </c>
      <c r="I83" s="62">
        <f>IFERROR(__xludf.DUMMYFUNCTION("""COMPUTED_VALUE"""),10.0)</f>
        <v>10</v>
      </c>
      <c r="J83" s="62" t="str">
        <f>IFERROR(__xludf.DUMMYFUNCTION("""COMPUTED_VALUE"""),"Chốt đơn - Sản phẩm - Mẹ và bé - Chăm sóc sức khỏe bé")</f>
        <v>Chốt đơn - Sản phẩm - Mẹ và bé - Chăm sóc sức khỏe bé</v>
      </c>
      <c r="K83" s="102" t="str">
        <f>IFERROR(__xludf.DUMMYFUNCTION("""COMPUTED_VALUE"""),"Chốt sản phẩm Chăm sóc sức khỏe bé")</f>
        <v>Chốt sản phẩm Chăm sóc sức khỏe bé</v>
      </c>
      <c r="L83" s="62" t="str">
        <f>IFERROR(__xludf.DUMMYFUNCTION("""COMPUTED_VALUE"""),"chot_don")</f>
        <v>chot_don</v>
      </c>
      <c r="M83" s="62">
        <f>IFERROR(__xludf.DUMMYFUNCTION("""COMPUTED_VALUE"""),1.0)</f>
        <v>1</v>
      </c>
      <c r="N83" s="62"/>
      <c r="O83" s="62"/>
      <c r="P83" s="106"/>
      <c r="Q83" s="106"/>
      <c r="R83" s="106" t="str">
        <f>IFERROR(__xludf.DUMMYFUNCTION("""COMPUTED_VALUE"""),"Tổng hóa đơn")</f>
        <v>Tổng hóa đơn</v>
      </c>
      <c r="S83" s="106">
        <f>IFERROR(__xludf.DUMMYFUNCTION("""COMPUTED_VALUE"""),82.0)</f>
        <v>82</v>
      </c>
      <c r="T83" s="106" t="str">
        <f>IFERROR(__xludf.DUMMYFUNCTION("""COMPUTED_VALUE"""),"Tốc độ giao hàng")</f>
        <v>Tốc độ giao hàng</v>
      </c>
      <c r="U83" s="106">
        <f>IFERROR(__xludf.DUMMYFUNCTION("""COMPUTED_VALUE"""),82.0)</f>
        <v>82</v>
      </c>
      <c r="V83" s="106" t="str">
        <f>IFERROR(__xludf.DUMMYFUNCTION("""COMPUTED_VALUE"""),"Sữa công thức &amp; Thực phẩm cho bé")</f>
        <v>Sữa công thức &amp; Thực phẩm cho bé</v>
      </c>
      <c r="W83" s="106">
        <f>IFERROR(__xludf.DUMMYFUNCTION("""COMPUTED_VALUE"""),82.0)</f>
        <v>82</v>
      </c>
      <c r="X83" s="62"/>
      <c r="Y83" s="106">
        <f>IFERROR(__xludf.DUMMYFUNCTION("""COMPUTED_VALUE"""),110.0)</f>
        <v>110</v>
      </c>
      <c r="Z83" s="106" t="str">
        <f>IFERROR(__xludf.DUMMYFUNCTION("""COMPUTED_VALUE"""),"Chốt đơn - Kích cỡ")</f>
        <v>Chốt đơn - Kích cỡ</v>
      </c>
      <c r="AA83" s="106" t="str">
        <f>IFERROR(__xludf.DUMMYFUNCTION("""COMPUTED_VALUE"""),"Chốt kích cỡ")</f>
        <v>Chốt kích cỡ</v>
      </c>
      <c r="AB83" s="106"/>
    </row>
    <row r="84">
      <c r="A84" s="62"/>
      <c r="B84" s="62" t="str">
        <f>IFERROR(__xludf.DUMMYFUNCTION("""COMPUTED_VALUE"""),"Chốt đơn")</f>
        <v>Chốt đơn</v>
      </c>
      <c r="C84" s="62">
        <f>IFERROR(__xludf.DUMMYFUNCTION("""COMPUTED_VALUE"""),3.0)</f>
        <v>3</v>
      </c>
      <c r="D84" s="62" t="str">
        <f>IFERROR(__xludf.DUMMYFUNCTION("""COMPUTED_VALUE"""),"Sản phẩm")</f>
        <v>Sản phẩm</v>
      </c>
      <c r="E84" s="62">
        <f>IFERROR(__xludf.DUMMYFUNCTION("""COMPUTED_VALUE"""),67.0)</f>
        <v>67</v>
      </c>
      <c r="F84" s="62" t="str">
        <f>IFERROR(__xludf.DUMMYFUNCTION("""COMPUTED_VALUE"""),"Mẹ và bé")</f>
        <v>Mẹ và bé</v>
      </c>
      <c r="G84" s="62">
        <f>IFERROR(__xludf.DUMMYFUNCTION("""COMPUTED_VALUE"""),47.0)</f>
        <v>47</v>
      </c>
      <c r="H84" s="62" t="str">
        <f>IFERROR(__xludf.DUMMYFUNCTION("""COMPUTED_VALUE"""),"Khác")</f>
        <v>Khác</v>
      </c>
      <c r="I84" s="62">
        <f>IFERROR(__xludf.DUMMYFUNCTION("""COMPUTED_VALUE"""),40.0)</f>
        <v>40</v>
      </c>
      <c r="J84" s="62" t="str">
        <f>IFERROR(__xludf.DUMMYFUNCTION("""COMPUTED_VALUE"""),"Chốt đơn - Sản phẩm - Mẹ và bé - Khác")</f>
        <v>Chốt đơn - Sản phẩm - Mẹ và bé - Khác</v>
      </c>
      <c r="K84" s="102" t="str">
        <f>IFERROR(__xludf.DUMMYFUNCTION("""COMPUTED_VALUE"""),"Chốt sản phẩm mẹ và bé khác")</f>
        <v>Chốt sản phẩm mẹ và bé khác</v>
      </c>
      <c r="L84" s="62" t="str">
        <f>IFERROR(__xludf.DUMMYFUNCTION("""COMPUTED_VALUE"""),"chot_don")</f>
        <v>chot_don</v>
      </c>
      <c r="M84" s="62">
        <f>IFERROR(__xludf.DUMMYFUNCTION("""COMPUTED_VALUE"""),1.0)</f>
        <v>1</v>
      </c>
      <c r="N84" s="62"/>
      <c r="O84" s="62"/>
      <c r="P84" s="106"/>
      <c r="Q84" s="106"/>
      <c r="R84" s="106" t="str">
        <f>IFERROR(__xludf.DUMMYFUNCTION("""COMPUTED_VALUE"""),"Nhắc nhở phản hồi")</f>
        <v>Nhắc nhở phản hồi</v>
      </c>
      <c r="S84" s="106">
        <f>IFERROR(__xludf.DUMMYFUNCTION("""COMPUTED_VALUE"""),83.0)</f>
        <v>83</v>
      </c>
      <c r="T84" s="106" t="str">
        <f>IFERROR(__xludf.DUMMYFUNCTION("""COMPUTED_VALUE"""),"Tốc độ giao hàng nhanh")</f>
        <v>Tốc độ giao hàng nhanh</v>
      </c>
      <c r="U84" s="106">
        <f>IFERROR(__xludf.DUMMYFUNCTION("""COMPUTED_VALUE"""),83.0)</f>
        <v>83</v>
      </c>
      <c r="V84" s="106" t="str">
        <f>IFERROR(__xludf.DUMMYFUNCTION("""COMPUTED_VALUE"""),"Tã &amp; bô em bé")</f>
        <v>Tã &amp; bô em bé</v>
      </c>
      <c r="W84" s="106">
        <f>IFERROR(__xludf.DUMMYFUNCTION("""COMPUTED_VALUE"""),83.0)</f>
        <v>83</v>
      </c>
      <c r="X84" s="62"/>
      <c r="Y84" s="106">
        <f>IFERROR(__xludf.DUMMYFUNCTION("""COMPUTED_VALUE"""),111.0)</f>
        <v>111</v>
      </c>
      <c r="Z84" s="106" t="str">
        <f>IFERROR(__xludf.DUMMYFUNCTION("""COMPUTED_VALUE"""),"Hỏi thông tin sản phẩm (tư vấn) - Kích cỡ")</f>
        <v>Hỏi thông tin sản phẩm (tư vấn) - Kích cỡ</v>
      </c>
      <c r="AA84" s="106" t="str">
        <f>IFERROR(__xludf.DUMMYFUNCTION("""COMPUTED_VALUE"""),"Hỏi kích cỡ")</f>
        <v>Hỏi kích cỡ</v>
      </c>
      <c r="AB84" s="106"/>
    </row>
    <row r="85">
      <c r="A85" s="62"/>
      <c r="B85" s="62" t="str">
        <f>IFERROR(__xludf.DUMMYFUNCTION("""COMPUTED_VALUE"""),"Chốt đơn")</f>
        <v>Chốt đơn</v>
      </c>
      <c r="C85" s="62">
        <f>IFERROR(__xludf.DUMMYFUNCTION("""COMPUTED_VALUE"""),3.0)</f>
        <v>3</v>
      </c>
      <c r="D85" s="62" t="str">
        <f>IFERROR(__xludf.DUMMYFUNCTION("""COMPUTED_VALUE"""),"Sản phẩm")</f>
        <v>Sản phẩm</v>
      </c>
      <c r="E85" s="62">
        <f>IFERROR(__xludf.DUMMYFUNCTION("""COMPUTED_VALUE"""),67.0)</f>
        <v>67</v>
      </c>
      <c r="F85" s="62" t="str">
        <f>IFERROR(__xludf.DUMMYFUNCTION("""COMPUTED_VALUE"""),"Công nghệ")</f>
        <v>Công nghệ</v>
      </c>
      <c r="G85" s="62">
        <f>IFERROR(__xludf.DUMMYFUNCTION("""COMPUTED_VALUE"""),16.0)</f>
        <v>16</v>
      </c>
      <c r="H85" s="62" t="str">
        <f>IFERROR(__xludf.DUMMYFUNCTION("""COMPUTED_VALUE"""),"Thiết bị âm thanh")</f>
        <v>Thiết bị âm thanh</v>
      </c>
      <c r="I85" s="62">
        <f>IFERROR(__xludf.DUMMYFUNCTION("""COMPUTED_VALUE"""),86.0)</f>
        <v>86</v>
      </c>
      <c r="J85" s="62" t="str">
        <f>IFERROR(__xludf.DUMMYFUNCTION("""COMPUTED_VALUE"""),"Chốt đơn - Sản phẩm - Công nghệ - Thiết bị âm thanh")</f>
        <v>Chốt đơn - Sản phẩm - Công nghệ - Thiết bị âm thanh</v>
      </c>
      <c r="K85" s="102" t="str">
        <f>IFERROR(__xludf.DUMMYFUNCTION("""COMPUTED_VALUE"""),"Chốt sản phẩm Thiết bị âm thanh")</f>
        <v>Chốt sản phẩm Thiết bị âm thanh</v>
      </c>
      <c r="L85" s="62" t="str">
        <f>IFERROR(__xludf.DUMMYFUNCTION("""COMPUTED_VALUE"""),"chot_don")</f>
        <v>chot_don</v>
      </c>
      <c r="M85" s="62">
        <f>IFERROR(__xludf.DUMMYFUNCTION("""COMPUTED_VALUE"""),1.0)</f>
        <v>1</v>
      </c>
      <c r="N85" s="62"/>
      <c r="O85" s="62"/>
      <c r="P85" s="106"/>
      <c r="Q85" s="106"/>
      <c r="R85" s="106" t="str">
        <f>IFERROR(__xludf.DUMMYFUNCTION("""COMPUTED_VALUE"""),"Từ nhạy cảm")</f>
        <v>Từ nhạy cảm</v>
      </c>
      <c r="S85" s="106">
        <f>IFERROR(__xludf.DUMMYFUNCTION("""COMPUTED_VALUE"""),84.0)</f>
        <v>84</v>
      </c>
      <c r="T85" s="106" t="str">
        <f>IFERROR(__xludf.DUMMYFUNCTION("""COMPUTED_VALUE"""),"Trả góp")</f>
        <v>Trả góp</v>
      </c>
      <c r="U85" s="106">
        <f>IFERROR(__xludf.DUMMYFUNCTION("""COMPUTED_VALUE"""),84.0)</f>
        <v>84</v>
      </c>
      <c r="V85" s="106" t="str">
        <f>IFERROR(__xludf.DUMMYFUNCTION("""COMPUTED_VALUE"""),"Tắm và chăm sóc cơ thể")</f>
        <v>Tắm và chăm sóc cơ thể</v>
      </c>
      <c r="W85" s="106">
        <f>IFERROR(__xludf.DUMMYFUNCTION("""COMPUTED_VALUE"""),84.0)</f>
        <v>84</v>
      </c>
      <c r="X85" s="62"/>
      <c r="Y85" s="106">
        <f>IFERROR(__xludf.DUMMYFUNCTION("""COMPUTED_VALUE"""),112.0)</f>
        <v>112</v>
      </c>
      <c r="Z85" s="106" t="str">
        <f>IFERROR(__xludf.DUMMYFUNCTION("""COMPUTED_VALUE"""),"Khiếu nại - Quá trình thanh toán")</f>
        <v>Khiếu nại - Quá trình thanh toán</v>
      </c>
      <c r="AA85" s="106" t="str">
        <f>IFERROR(__xludf.DUMMYFUNCTION("""COMPUTED_VALUE"""),"Khiếu nại quá trình thanh toán")</f>
        <v>Khiếu nại quá trình thanh toán</v>
      </c>
      <c r="AB85" s="106"/>
    </row>
    <row r="86">
      <c r="A86" s="62"/>
      <c r="B86" s="62" t="str">
        <f>IFERROR(__xludf.DUMMYFUNCTION("""COMPUTED_VALUE"""),"Chốt đơn")</f>
        <v>Chốt đơn</v>
      </c>
      <c r="C86" s="62">
        <f>IFERROR(__xludf.DUMMYFUNCTION("""COMPUTED_VALUE"""),3.0)</f>
        <v>3</v>
      </c>
      <c r="D86" s="62" t="str">
        <f>IFERROR(__xludf.DUMMYFUNCTION("""COMPUTED_VALUE"""),"Sản phẩm")</f>
        <v>Sản phẩm</v>
      </c>
      <c r="E86" s="62">
        <f>IFERROR(__xludf.DUMMYFUNCTION("""COMPUTED_VALUE"""),67.0)</f>
        <v>67</v>
      </c>
      <c r="F86" s="62" t="str">
        <f>IFERROR(__xludf.DUMMYFUNCTION("""COMPUTED_VALUE"""),"Công nghệ")</f>
        <v>Công nghệ</v>
      </c>
      <c r="G86" s="62">
        <f>IFERROR(__xludf.DUMMYFUNCTION("""COMPUTED_VALUE"""),16.0)</f>
        <v>16</v>
      </c>
      <c r="H86" s="62" t="str">
        <f>IFERROR(__xludf.DUMMYFUNCTION("""COMPUTED_VALUE"""),"Phụ kiện âm thanh")</f>
        <v>Phụ kiện âm thanh</v>
      </c>
      <c r="I86" s="62">
        <f>IFERROR(__xludf.DUMMYFUNCTION("""COMPUTED_VALUE"""),54.0)</f>
        <v>54</v>
      </c>
      <c r="J86" s="62" t="str">
        <f>IFERROR(__xludf.DUMMYFUNCTION("""COMPUTED_VALUE"""),"Chốt đơn - Sản phẩm - Công nghệ - Phụ kiện âm thanh")</f>
        <v>Chốt đơn - Sản phẩm - Công nghệ - Phụ kiện âm thanh</v>
      </c>
      <c r="K86" s="102" t="str">
        <f>IFERROR(__xludf.DUMMYFUNCTION("""COMPUTED_VALUE"""),"Chốt sản phẩm Phụ kiện âm thanh")</f>
        <v>Chốt sản phẩm Phụ kiện âm thanh</v>
      </c>
      <c r="L86" s="62" t="str">
        <f>IFERROR(__xludf.DUMMYFUNCTION("""COMPUTED_VALUE"""),"chot_don")</f>
        <v>chot_don</v>
      </c>
      <c r="M86" s="62">
        <f>IFERROR(__xludf.DUMMYFUNCTION("""COMPUTED_VALUE"""),1.0)</f>
        <v>1</v>
      </c>
      <c r="N86" s="62"/>
      <c r="O86" s="62"/>
      <c r="P86" s="106"/>
      <c r="Q86" s="106"/>
      <c r="R86" s="106"/>
      <c r="S86" s="106"/>
      <c r="T86" s="106" t="str">
        <f>IFERROR(__xludf.DUMMYFUNCTION("""COMPUTED_VALUE"""),"Trả lời chậm")</f>
        <v>Trả lời chậm</v>
      </c>
      <c r="U86" s="106">
        <f>IFERROR(__xludf.DUMMYFUNCTION("""COMPUTED_VALUE"""),85.0)</f>
        <v>85</v>
      </c>
      <c r="V86" s="106" t="str">
        <f>IFERROR(__xludf.DUMMYFUNCTION("""COMPUTED_VALUE"""),"Thể thao và Dã ngoại")</f>
        <v>Thể thao và Dã ngoại</v>
      </c>
      <c r="W86" s="106">
        <f>IFERROR(__xludf.DUMMYFUNCTION("""COMPUTED_VALUE"""),85.0)</f>
        <v>85</v>
      </c>
      <c r="X86" s="62"/>
      <c r="Y86" s="106">
        <f>IFERROR(__xludf.DUMMYFUNCTION("""COMPUTED_VALUE"""),113.0)</f>
        <v>113</v>
      </c>
      <c r="Z86" s="106" t="str">
        <f>IFERROR(__xludf.DUMMYFUNCTION("""COMPUTED_VALUE"""),"Khiếu nại - Trả lời chậm")</f>
        <v>Khiếu nại - Trả lời chậm</v>
      </c>
      <c r="AA86" s="106" t="str">
        <f>IFERROR(__xludf.DUMMYFUNCTION("""COMPUTED_VALUE"""),"Khiếu nại trả lời chậm")</f>
        <v>Khiếu nại trả lời chậm</v>
      </c>
      <c r="AB86" s="106"/>
    </row>
    <row r="87">
      <c r="A87" s="62"/>
      <c r="B87" s="62" t="str">
        <f>IFERROR(__xludf.DUMMYFUNCTION("""COMPUTED_VALUE"""),"Chốt đơn")</f>
        <v>Chốt đơn</v>
      </c>
      <c r="C87" s="62">
        <f>IFERROR(__xludf.DUMMYFUNCTION("""COMPUTED_VALUE"""),3.0)</f>
        <v>3</v>
      </c>
      <c r="D87" s="62" t="str">
        <f>IFERROR(__xludf.DUMMYFUNCTION("""COMPUTED_VALUE"""),"Sản phẩm")</f>
        <v>Sản phẩm</v>
      </c>
      <c r="E87" s="62">
        <f>IFERROR(__xludf.DUMMYFUNCTION("""COMPUTED_VALUE"""),67.0)</f>
        <v>67</v>
      </c>
      <c r="F87" s="62" t="str">
        <f>IFERROR(__xludf.DUMMYFUNCTION("""COMPUTED_VALUE"""),"Công nghệ")</f>
        <v>Công nghệ</v>
      </c>
      <c r="G87" s="62">
        <f>IFERROR(__xludf.DUMMYFUNCTION("""COMPUTED_VALUE"""),16.0)</f>
        <v>16</v>
      </c>
      <c r="H87" s="62" t="str">
        <f>IFERROR(__xludf.DUMMYFUNCTION("""COMPUTED_VALUE"""),"Điện thoại và Phụ kiện")</f>
        <v>Điện thoại và Phụ kiện</v>
      </c>
      <c r="I87" s="62">
        <f>IFERROR(__xludf.DUMMYFUNCTION("""COMPUTED_VALUE"""),24.0)</f>
        <v>24</v>
      </c>
      <c r="J87" s="62" t="str">
        <f>IFERROR(__xludf.DUMMYFUNCTION("""COMPUTED_VALUE"""),"Chốt đơn - Sản phẩm - Công nghệ - Điện thoại và Phụ kiện")</f>
        <v>Chốt đơn - Sản phẩm - Công nghệ - Điện thoại và Phụ kiện</v>
      </c>
      <c r="K87" s="102" t="str">
        <f>IFERROR(__xludf.DUMMYFUNCTION("""COMPUTED_VALUE"""),"Chốt sản phẩm Điện thoại và Phụ kiện")</f>
        <v>Chốt sản phẩm Điện thoại và Phụ kiện</v>
      </c>
      <c r="L87" s="62" t="str">
        <f>IFERROR(__xludf.DUMMYFUNCTION("""COMPUTED_VALUE"""),"chot_don")</f>
        <v>chot_don</v>
      </c>
      <c r="M87" s="62">
        <f>IFERROR(__xludf.DUMMYFUNCTION("""COMPUTED_VALUE"""),1.0)</f>
        <v>1</v>
      </c>
      <c r="N87" s="62"/>
      <c r="O87" s="62"/>
      <c r="P87" s="106"/>
      <c r="Q87" s="106"/>
      <c r="R87" s="106"/>
      <c r="S87" s="106"/>
      <c r="T87" s="106" t="str">
        <f>IFERROR(__xludf.DUMMYFUNCTION("""COMPUTED_VALUE"""),"Trường học")</f>
        <v>Trường học</v>
      </c>
      <c r="U87" s="106">
        <f>IFERROR(__xludf.DUMMYFUNCTION("""COMPUTED_VALUE"""),86.0)</f>
        <v>86</v>
      </c>
      <c r="V87" s="106" t="str">
        <f>IFERROR(__xludf.DUMMYFUNCTION("""COMPUTED_VALUE"""),"Thiết bị âm thanh")</f>
        <v>Thiết bị âm thanh</v>
      </c>
      <c r="W87" s="106">
        <f>IFERROR(__xludf.DUMMYFUNCTION("""COMPUTED_VALUE"""),86.0)</f>
        <v>86</v>
      </c>
      <c r="X87" s="62"/>
      <c r="Y87" s="106">
        <f>IFERROR(__xludf.DUMMYFUNCTION("""COMPUTED_VALUE"""),114.0)</f>
        <v>114</v>
      </c>
      <c r="Z87" s="106" t="str">
        <f>IFERROR(__xludf.DUMMYFUNCTION("""COMPUTED_VALUE"""),"Khiếu nại - Khiếu nại shop")</f>
        <v>Khiếu nại - Khiếu nại shop</v>
      </c>
      <c r="AA87" s="106"/>
      <c r="AB87" s="106"/>
    </row>
    <row r="88">
      <c r="A88" s="62"/>
      <c r="B88" s="62" t="str">
        <f>IFERROR(__xludf.DUMMYFUNCTION("""COMPUTED_VALUE"""),"Chốt đơn")</f>
        <v>Chốt đơn</v>
      </c>
      <c r="C88" s="62">
        <f>IFERROR(__xludf.DUMMYFUNCTION("""COMPUTED_VALUE"""),3.0)</f>
        <v>3</v>
      </c>
      <c r="D88" s="62" t="str">
        <f>IFERROR(__xludf.DUMMYFUNCTION("""COMPUTED_VALUE"""),"Sản phẩm")</f>
        <v>Sản phẩm</v>
      </c>
      <c r="E88" s="62">
        <f>IFERROR(__xludf.DUMMYFUNCTION("""COMPUTED_VALUE"""),67.0)</f>
        <v>67</v>
      </c>
      <c r="F88" s="62" t="str">
        <f>IFERROR(__xludf.DUMMYFUNCTION("""COMPUTED_VALUE"""),"Công nghệ")</f>
        <v>Công nghệ</v>
      </c>
      <c r="G88" s="62">
        <f>IFERROR(__xludf.DUMMYFUNCTION("""COMPUTED_VALUE"""),16.0)</f>
        <v>16</v>
      </c>
      <c r="H88" s="62" t="str">
        <f>IFERROR(__xludf.DUMMYFUNCTION("""COMPUTED_VALUE"""),"Máy tính bảng và phụ kiện")</f>
        <v>Máy tính bảng và phụ kiện</v>
      </c>
      <c r="I88" s="62">
        <f>IFERROR(__xludf.DUMMYFUNCTION("""COMPUTED_VALUE"""),45.0)</f>
        <v>45</v>
      </c>
      <c r="J88" s="62" t="str">
        <f>IFERROR(__xludf.DUMMYFUNCTION("""COMPUTED_VALUE"""),"Chốt đơn - Sản phẩm - Công nghệ - Máy tính bảng và phụ kiện")</f>
        <v>Chốt đơn - Sản phẩm - Công nghệ - Máy tính bảng và phụ kiện</v>
      </c>
      <c r="K88" s="102" t="str">
        <f>IFERROR(__xludf.DUMMYFUNCTION("""COMPUTED_VALUE"""),"Chốt sản phẩm Máy tính bảng và phụ kiện")</f>
        <v>Chốt sản phẩm Máy tính bảng và phụ kiện</v>
      </c>
      <c r="L88" s="62" t="str">
        <f>IFERROR(__xludf.DUMMYFUNCTION("""COMPUTED_VALUE"""),"chot_don")</f>
        <v>chot_don</v>
      </c>
      <c r="M88" s="62">
        <f>IFERROR(__xludf.DUMMYFUNCTION("""COMPUTED_VALUE"""),1.0)</f>
        <v>1</v>
      </c>
      <c r="N88" s="62"/>
      <c r="O88" s="62"/>
      <c r="P88" s="106"/>
      <c r="Q88" s="106"/>
      <c r="R88" s="106"/>
      <c r="S88" s="106"/>
      <c r="T88" s="106" t="str">
        <f>IFERROR(__xludf.DUMMYFUNCTION("""COMPUTED_VALUE"""),"Văn phòng phẩm")</f>
        <v>Văn phòng phẩm</v>
      </c>
      <c r="U88" s="106">
        <f>IFERROR(__xludf.DUMMYFUNCTION("""COMPUTED_VALUE"""),87.0)</f>
        <v>87</v>
      </c>
      <c r="V88" s="106" t="str">
        <f>IFERROR(__xludf.DUMMYFUNCTION("""COMPUTED_VALUE"""),"Thiết bị điện gia dụng")</f>
        <v>Thiết bị điện gia dụng</v>
      </c>
      <c r="W88" s="106">
        <f>IFERROR(__xludf.DUMMYFUNCTION("""COMPUTED_VALUE"""),87.0)</f>
        <v>87</v>
      </c>
      <c r="X88" s="62"/>
      <c r="Y88" s="106">
        <f>IFERROR(__xludf.DUMMYFUNCTION("""COMPUTED_VALUE"""),115.0)</f>
        <v>115</v>
      </c>
      <c r="Z88" s="106" t="str">
        <f>IFERROR(__xludf.DUMMYFUNCTION("""COMPUTED_VALUE"""),"Khiếu nại - Cách đóng gói")</f>
        <v>Khiếu nại - Cách đóng gói</v>
      </c>
      <c r="AA88" s="106" t="str">
        <f>IFERROR(__xludf.DUMMYFUNCTION("""COMPUTED_VALUE"""),"Khiếu nại cách đóng gói")</f>
        <v>Khiếu nại cách đóng gói</v>
      </c>
      <c r="AB88" s="106"/>
    </row>
    <row r="89">
      <c r="A89" s="62"/>
      <c r="B89" s="62" t="str">
        <f>IFERROR(__xludf.DUMMYFUNCTION("""COMPUTED_VALUE"""),"Chốt đơn")</f>
        <v>Chốt đơn</v>
      </c>
      <c r="C89" s="62">
        <f>IFERROR(__xludf.DUMMYFUNCTION("""COMPUTED_VALUE"""),3.0)</f>
        <v>3</v>
      </c>
      <c r="D89" s="62" t="str">
        <f>IFERROR(__xludf.DUMMYFUNCTION("""COMPUTED_VALUE"""),"Sản phẩm")</f>
        <v>Sản phẩm</v>
      </c>
      <c r="E89" s="62">
        <f>IFERROR(__xludf.DUMMYFUNCTION("""COMPUTED_VALUE"""),67.0)</f>
        <v>67</v>
      </c>
      <c r="F89" s="62" t="str">
        <f>IFERROR(__xludf.DUMMYFUNCTION("""COMPUTED_VALUE"""),"Công nghệ")</f>
        <v>Công nghệ</v>
      </c>
      <c r="G89" s="62">
        <f>IFERROR(__xludf.DUMMYFUNCTION("""COMPUTED_VALUE"""),16.0)</f>
        <v>16</v>
      </c>
      <c r="H89" s="62" t="str">
        <f>IFERROR(__xludf.DUMMYFUNCTION("""COMPUTED_VALUE"""),"Máy tính và laptop")</f>
        <v>Máy tính và laptop</v>
      </c>
      <c r="I89" s="62">
        <f>IFERROR(__xludf.DUMMYFUNCTION("""COMPUTED_VALUE"""),46.0)</f>
        <v>46</v>
      </c>
      <c r="J89" s="62" t="str">
        <f>IFERROR(__xludf.DUMMYFUNCTION("""COMPUTED_VALUE"""),"Chốt đơn - Sản phẩm - Công nghệ - Máy tính và laptop")</f>
        <v>Chốt đơn - Sản phẩm - Công nghệ - Máy tính và laptop</v>
      </c>
      <c r="K89" s="102" t="str">
        <f>IFERROR(__xludf.DUMMYFUNCTION("""COMPUTED_VALUE"""),"Chốt sản phẩm Máy tính và laptop")</f>
        <v>Chốt sản phẩm Máy tính và laptop</v>
      </c>
      <c r="L89" s="62" t="str">
        <f>IFERROR(__xludf.DUMMYFUNCTION("""COMPUTED_VALUE"""),"chot_don")</f>
        <v>chot_don</v>
      </c>
      <c r="M89" s="62">
        <f>IFERROR(__xludf.DUMMYFUNCTION("""COMPUTED_VALUE"""),1.0)</f>
        <v>1</v>
      </c>
      <c r="N89" s="62"/>
      <c r="O89" s="62"/>
      <c r="P89" s="106"/>
      <c r="Q89" s="106"/>
      <c r="R89" s="106"/>
      <c r="S89" s="106"/>
      <c r="T89" s="106" t="str">
        <f>IFERROR(__xludf.DUMMYFUNCTION("""COMPUTED_VALUE"""),"Xấu")</f>
        <v>Xấu</v>
      </c>
      <c r="U89" s="106">
        <f>IFERROR(__xludf.DUMMYFUNCTION("""COMPUTED_VALUE"""),88.0)</f>
        <v>88</v>
      </c>
      <c r="V89" s="106" t="str">
        <f>IFERROR(__xludf.DUMMYFUNCTION("""COMPUTED_VALUE"""),"Thiết bị điện tử")</f>
        <v>Thiết bị điện tử</v>
      </c>
      <c r="W89" s="106">
        <f>IFERROR(__xludf.DUMMYFUNCTION("""COMPUTED_VALUE"""),88.0)</f>
        <v>88</v>
      </c>
      <c r="X89" s="62"/>
      <c r="Y89" s="106">
        <f>IFERROR(__xludf.DUMMYFUNCTION("""COMPUTED_VALUE"""),116.0)</f>
        <v>116</v>
      </c>
      <c r="Z89" s="106" t="str">
        <f>IFERROR(__xludf.DUMMYFUNCTION("""COMPUTED_VALUE"""),"Hỏi thông tin sản phẩm (tư vấn) - Độ dày")</f>
        <v>Hỏi thông tin sản phẩm (tư vấn) - Độ dày</v>
      </c>
      <c r="AA89" s="106" t="str">
        <f>IFERROR(__xludf.DUMMYFUNCTION("""COMPUTED_VALUE"""),"Hỏi độ dày")</f>
        <v>Hỏi độ dày</v>
      </c>
      <c r="AB89" s="106"/>
    </row>
    <row r="90">
      <c r="A90" s="62"/>
      <c r="B90" s="62" t="str">
        <f>IFERROR(__xludf.DUMMYFUNCTION("""COMPUTED_VALUE"""),"Chốt đơn")</f>
        <v>Chốt đơn</v>
      </c>
      <c r="C90" s="62">
        <f>IFERROR(__xludf.DUMMYFUNCTION("""COMPUTED_VALUE"""),3.0)</f>
        <v>3</v>
      </c>
      <c r="D90" s="62" t="str">
        <f>IFERROR(__xludf.DUMMYFUNCTION("""COMPUTED_VALUE"""),"Sản phẩm")</f>
        <v>Sản phẩm</v>
      </c>
      <c r="E90" s="62">
        <f>IFERROR(__xludf.DUMMYFUNCTION("""COMPUTED_VALUE"""),67.0)</f>
        <v>67</v>
      </c>
      <c r="F90" s="62" t="str">
        <f>IFERROR(__xludf.DUMMYFUNCTION("""COMPUTED_VALUE"""),"Công nghệ")</f>
        <v>Công nghệ</v>
      </c>
      <c r="G90" s="62">
        <f>IFERROR(__xludf.DUMMYFUNCTION("""COMPUTED_VALUE"""),16.0)</f>
        <v>16</v>
      </c>
      <c r="H90" s="62" t="str">
        <f>IFERROR(__xludf.DUMMYFUNCTION("""COMPUTED_VALUE"""),"Phụ kiện máy tính")</f>
        <v>Phụ kiện máy tính</v>
      </c>
      <c r="I90" s="62">
        <f>IFERROR(__xludf.DUMMYFUNCTION("""COMPUTED_VALUE"""),59.0)</f>
        <v>59</v>
      </c>
      <c r="J90" s="62" t="str">
        <f>IFERROR(__xludf.DUMMYFUNCTION("""COMPUTED_VALUE"""),"Chốt đơn - Sản phẩm - Công nghệ - Phụ kiện máy tính")</f>
        <v>Chốt đơn - Sản phẩm - Công nghệ - Phụ kiện máy tính</v>
      </c>
      <c r="K90" s="102" t="str">
        <f>IFERROR(__xludf.DUMMYFUNCTION("""COMPUTED_VALUE"""),"Chốt sản phẩm Phụ kiện máy tính")</f>
        <v>Chốt sản phẩm Phụ kiện máy tính</v>
      </c>
      <c r="L90" s="62" t="str">
        <f>IFERROR(__xludf.DUMMYFUNCTION("""COMPUTED_VALUE"""),"chot_don")</f>
        <v>chot_don</v>
      </c>
      <c r="M90" s="62">
        <f>IFERROR(__xludf.DUMMYFUNCTION("""COMPUTED_VALUE"""),1.0)</f>
        <v>1</v>
      </c>
      <c r="N90" s="62"/>
      <c r="O90" s="62"/>
      <c r="P90" s="106"/>
      <c r="Q90" s="106"/>
      <c r="R90" s="106"/>
      <c r="S90" s="106"/>
      <c r="T90" s="106" t="str">
        <f>IFERROR(__xludf.DUMMYFUNCTION("""COMPUTED_VALUE"""),"Yêu cầu xuất hoá đơn VAT")</f>
        <v>Yêu cầu xuất hoá đơn VAT</v>
      </c>
      <c r="U90" s="106">
        <f>IFERROR(__xludf.DUMMYFUNCTION("""COMPUTED_VALUE"""),89.0)</f>
        <v>89</v>
      </c>
      <c r="V90" s="106" t="str">
        <f>IFERROR(__xludf.DUMMYFUNCTION("""COMPUTED_VALUE"""),"Thiết bị mạng")</f>
        <v>Thiết bị mạng</v>
      </c>
      <c r="W90" s="106">
        <f>IFERROR(__xludf.DUMMYFUNCTION("""COMPUTED_VALUE"""),89.0)</f>
        <v>89</v>
      </c>
      <c r="X90" s="62"/>
      <c r="Y90" s="106"/>
      <c r="Z90" s="106"/>
      <c r="AA90" s="106"/>
      <c r="AB90" s="106"/>
    </row>
    <row r="91">
      <c r="A91" s="62"/>
      <c r="B91" s="62" t="str">
        <f>IFERROR(__xludf.DUMMYFUNCTION("""COMPUTED_VALUE"""),"Chốt đơn")</f>
        <v>Chốt đơn</v>
      </c>
      <c r="C91" s="62">
        <f>IFERROR(__xludf.DUMMYFUNCTION("""COMPUTED_VALUE"""),3.0)</f>
        <v>3</v>
      </c>
      <c r="D91" s="62" t="str">
        <f>IFERROR(__xludf.DUMMYFUNCTION("""COMPUTED_VALUE"""),"Sản phẩm")</f>
        <v>Sản phẩm</v>
      </c>
      <c r="E91" s="62">
        <f>IFERROR(__xludf.DUMMYFUNCTION("""COMPUTED_VALUE"""),67.0)</f>
        <v>67</v>
      </c>
      <c r="F91" s="62" t="str">
        <f>IFERROR(__xludf.DUMMYFUNCTION("""COMPUTED_VALUE"""),"Công nghệ")</f>
        <v>Công nghệ</v>
      </c>
      <c r="G91" s="62">
        <f>IFERROR(__xludf.DUMMYFUNCTION("""COMPUTED_VALUE"""),16.0)</f>
        <v>16</v>
      </c>
      <c r="H91" s="62" t="str">
        <f>IFERROR(__xludf.DUMMYFUNCTION("""COMPUTED_VALUE"""),"Linh kiện máy tính")</f>
        <v>Linh kiện máy tính</v>
      </c>
      <c r="I91" s="62">
        <f>IFERROR(__xludf.DUMMYFUNCTION("""COMPUTED_VALUE"""),41.0)</f>
        <v>41</v>
      </c>
      <c r="J91" s="62" t="str">
        <f>IFERROR(__xludf.DUMMYFUNCTION("""COMPUTED_VALUE"""),"Chốt đơn - Sản phẩm - Công nghệ - Linh kiện máy tính")</f>
        <v>Chốt đơn - Sản phẩm - Công nghệ - Linh kiện máy tính</v>
      </c>
      <c r="K91" s="102" t="str">
        <f>IFERROR(__xludf.DUMMYFUNCTION("""COMPUTED_VALUE"""),"Chốt sản phẩm Linh kiện máy tính")</f>
        <v>Chốt sản phẩm Linh kiện máy tính</v>
      </c>
      <c r="L91" s="62" t="str">
        <f>IFERROR(__xludf.DUMMYFUNCTION("""COMPUTED_VALUE"""),"chot_don")</f>
        <v>chot_don</v>
      </c>
      <c r="M91" s="62">
        <f>IFERROR(__xludf.DUMMYFUNCTION("""COMPUTED_VALUE"""),1.0)</f>
        <v>1</v>
      </c>
      <c r="N91" s="62"/>
      <c r="O91" s="62"/>
      <c r="P91" s="106"/>
      <c r="Q91" s="106"/>
      <c r="R91" s="106"/>
      <c r="S91" s="106"/>
      <c r="T91" s="106" t="str">
        <f>IFERROR(__xludf.DUMMYFUNCTION("""COMPUTED_VALUE"""),"Bán hàng online")</f>
        <v>Bán hàng online</v>
      </c>
      <c r="U91" s="106">
        <f>IFERROR(__xludf.DUMMYFUNCTION("""COMPUTED_VALUE"""),90.0)</f>
        <v>90</v>
      </c>
      <c r="V91" s="106" t="str">
        <f>IFERROR(__xludf.DUMMYFUNCTION("""COMPUTED_VALUE"""),"Thiết Bị Trường Học")</f>
        <v>Thiết Bị Trường Học</v>
      </c>
      <c r="W91" s="106">
        <f>IFERROR(__xludf.DUMMYFUNCTION("""COMPUTED_VALUE"""),90.0)</f>
        <v>90</v>
      </c>
      <c r="X91" s="62"/>
      <c r="Y91" s="62"/>
      <c r="Z91" s="62"/>
      <c r="AA91" s="62"/>
    </row>
    <row r="92">
      <c r="A92" s="62"/>
      <c r="B92" s="62" t="str">
        <f>IFERROR(__xludf.DUMMYFUNCTION("""COMPUTED_VALUE"""),"Chốt đơn")</f>
        <v>Chốt đơn</v>
      </c>
      <c r="C92" s="62">
        <f>IFERROR(__xludf.DUMMYFUNCTION("""COMPUTED_VALUE"""),3.0)</f>
        <v>3</v>
      </c>
      <c r="D92" s="62" t="str">
        <f>IFERROR(__xludf.DUMMYFUNCTION("""COMPUTED_VALUE"""),"Sản phẩm")</f>
        <v>Sản phẩm</v>
      </c>
      <c r="E92" s="62">
        <f>IFERROR(__xludf.DUMMYFUNCTION("""COMPUTED_VALUE"""),67.0)</f>
        <v>67</v>
      </c>
      <c r="F92" s="62" t="str">
        <f>IFERROR(__xludf.DUMMYFUNCTION("""COMPUTED_VALUE"""),"Công nghệ")</f>
        <v>Công nghệ</v>
      </c>
      <c r="G92" s="62">
        <f>IFERROR(__xludf.DUMMYFUNCTION("""COMPUTED_VALUE"""),16.0)</f>
        <v>16</v>
      </c>
      <c r="H92" s="62" t="str">
        <f>IFERROR(__xludf.DUMMYFUNCTION("""COMPUTED_VALUE"""),"Thiết bị văn phòng")</f>
        <v>Thiết bị văn phòng</v>
      </c>
      <c r="I92" s="62">
        <f>IFERROR(__xludf.DUMMYFUNCTION("""COMPUTED_VALUE"""),91.0)</f>
        <v>91</v>
      </c>
      <c r="J92" s="62" t="str">
        <f>IFERROR(__xludf.DUMMYFUNCTION("""COMPUTED_VALUE"""),"Chốt đơn - Sản phẩm - Công nghệ - Thiết bị văn phòng")</f>
        <v>Chốt đơn - Sản phẩm - Công nghệ - Thiết bị văn phòng</v>
      </c>
      <c r="K92" s="102" t="str">
        <f>IFERROR(__xludf.DUMMYFUNCTION("""COMPUTED_VALUE"""),"Chốt sản phẩm Thiết bị văn phòng")</f>
        <v>Chốt sản phẩm Thiết bị văn phòng</v>
      </c>
      <c r="L92" s="62" t="str">
        <f>IFERROR(__xludf.DUMMYFUNCTION("""COMPUTED_VALUE"""),"chot_don")</f>
        <v>chot_don</v>
      </c>
      <c r="M92" s="62">
        <f>IFERROR(__xludf.DUMMYFUNCTION("""COMPUTED_VALUE"""),1.0)</f>
        <v>1</v>
      </c>
      <c r="N92" s="62"/>
      <c r="O92" s="62"/>
      <c r="P92" s="106"/>
      <c r="Q92" s="106"/>
      <c r="R92" s="106"/>
      <c r="S92" s="106"/>
      <c r="T92" s="106"/>
      <c r="U92" s="106"/>
      <c r="V92" s="106" t="str">
        <f>IFERROR(__xludf.DUMMYFUNCTION("""COMPUTED_VALUE"""),"Thiết bị văn phòng")</f>
        <v>Thiết bị văn phòng</v>
      </c>
      <c r="W92" s="106">
        <f>IFERROR(__xludf.DUMMYFUNCTION("""COMPUTED_VALUE"""),91.0)</f>
        <v>91</v>
      </c>
      <c r="X92" s="62"/>
      <c r="Y92" s="62"/>
      <c r="Z92" s="62"/>
      <c r="AA92" s="62"/>
    </row>
    <row r="93">
      <c r="A93" s="62"/>
      <c r="B93" s="62" t="str">
        <f>IFERROR(__xludf.DUMMYFUNCTION("""COMPUTED_VALUE"""),"Chốt đơn")</f>
        <v>Chốt đơn</v>
      </c>
      <c r="C93" s="62">
        <f>IFERROR(__xludf.DUMMYFUNCTION("""COMPUTED_VALUE"""),3.0)</f>
        <v>3</v>
      </c>
      <c r="D93" s="62" t="str">
        <f>IFERROR(__xludf.DUMMYFUNCTION("""COMPUTED_VALUE"""),"Sản phẩm")</f>
        <v>Sản phẩm</v>
      </c>
      <c r="E93" s="62">
        <f>IFERROR(__xludf.DUMMYFUNCTION("""COMPUTED_VALUE"""),67.0)</f>
        <v>67</v>
      </c>
      <c r="F93" s="62" t="str">
        <f>IFERROR(__xludf.DUMMYFUNCTION("""COMPUTED_VALUE"""),"Công nghệ")</f>
        <v>Công nghệ</v>
      </c>
      <c r="G93" s="62">
        <f>IFERROR(__xludf.DUMMYFUNCTION("""COMPUTED_VALUE"""),16.0)</f>
        <v>16</v>
      </c>
      <c r="H93" s="62" t="str">
        <f>IFERROR(__xludf.DUMMYFUNCTION("""COMPUTED_VALUE"""),"Máy ảnh và máy quay phim")</f>
        <v>Máy ảnh và máy quay phim</v>
      </c>
      <c r="I93" s="62">
        <f>IFERROR(__xludf.DUMMYFUNCTION("""COMPUTED_VALUE"""),43.0)</f>
        <v>43</v>
      </c>
      <c r="J93" s="62" t="str">
        <f>IFERROR(__xludf.DUMMYFUNCTION("""COMPUTED_VALUE"""),"Chốt đơn - Sản phẩm - Công nghệ - Máy ảnh và máy quay phim")</f>
        <v>Chốt đơn - Sản phẩm - Công nghệ - Máy ảnh và máy quay phim</v>
      </c>
      <c r="K93" s="102" t="str">
        <f>IFERROR(__xludf.DUMMYFUNCTION("""COMPUTED_VALUE"""),"Chốt sản phẩm Máy ảnh và máy quay phim")</f>
        <v>Chốt sản phẩm Máy ảnh và máy quay phim</v>
      </c>
      <c r="L93" s="62" t="str">
        <f>IFERROR(__xludf.DUMMYFUNCTION("""COMPUTED_VALUE"""),"chot_don")</f>
        <v>chot_don</v>
      </c>
      <c r="M93" s="62">
        <f>IFERROR(__xludf.DUMMYFUNCTION("""COMPUTED_VALUE"""),1.0)</f>
        <v>1</v>
      </c>
      <c r="N93" s="62"/>
      <c r="O93" s="62"/>
      <c r="P93" s="106"/>
      <c r="Q93" s="106"/>
      <c r="R93" s="106"/>
      <c r="S93" s="106"/>
      <c r="T93" s="106"/>
      <c r="U93" s="106"/>
      <c r="V93" s="106" t="str">
        <f>IFERROR(__xludf.DUMMYFUNCTION("""COMPUTED_VALUE"""),"Thư Tín")</f>
        <v>Thư Tín</v>
      </c>
      <c r="W93" s="106">
        <f>IFERROR(__xludf.DUMMYFUNCTION("""COMPUTED_VALUE"""),92.0)</f>
        <v>92</v>
      </c>
      <c r="X93" s="62"/>
      <c r="Y93" s="62"/>
      <c r="Z93" s="62"/>
      <c r="AA93" s="62"/>
    </row>
    <row r="94">
      <c r="A94" s="62"/>
      <c r="B94" s="62" t="str">
        <f>IFERROR(__xludf.DUMMYFUNCTION("""COMPUTED_VALUE"""),"Chốt đơn")</f>
        <v>Chốt đơn</v>
      </c>
      <c r="C94" s="62">
        <f>IFERROR(__xludf.DUMMYFUNCTION("""COMPUTED_VALUE"""),3.0)</f>
        <v>3</v>
      </c>
      <c r="D94" s="62" t="str">
        <f>IFERROR(__xludf.DUMMYFUNCTION("""COMPUTED_VALUE"""),"Sản phẩm")</f>
        <v>Sản phẩm</v>
      </c>
      <c r="E94" s="62">
        <f>IFERROR(__xludf.DUMMYFUNCTION("""COMPUTED_VALUE"""),67.0)</f>
        <v>67</v>
      </c>
      <c r="F94" s="62" t="str">
        <f>IFERROR(__xludf.DUMMYFUNCTION("""COMPUTED_VALUE"""),"Công nghệ")</f>
        <v>Công nghệ</v>
      </c>
      <c r="G94" s="62">
        <f>IFERROR(__xludf.DUMMYFUNCTION("""COMPUTED_VALUE"""),16.0)</f>
        <v>16</v>
      </c>
      <c r="H94" s="62" t="str">
        <f>IFERROR(__xludf.DUMMYFUNCTION("""COMPUTED_VALUE"""),"Phụ kiện máy ảnh, máy quay phim")</f>
        <v>Phụ kiện máy ảnh, máy quay phim</v>
      </c>
      <c r="I94" s="62">
        <f>IFERROR(__xludf.DUMMYFUNCTION("""COMPUTED_VALUE"""),58.0)</f>
        <v>58</v>
      </c>
      <c r="J94" s="62" t="str">
        <f>IFERROR(__xludf.DUMMYFUNCTION("""COMPUTED_VALUE"""),"Chốt đơn - Sản phẩm - Công nghệ - Phụ kiện máy ảnh, máy quay phim")</f>
        <v>Chốt đơn - Sản phẩm - Công nghệ - Phụ kiện máy ảnh, máy quay phim</v>
      </c>
      <c r="K94" s="102" t="str">
        <f>IFERROR(__xludf.DUMMYFUNCTION("""COMPUTED_VALUE"""),"Chốt sản phẩm Phụ kiện máy ảnh, máy quay phim")</f>
        <v>Chốt sản phẩm Phụ kiện máy ảnh, máy quay phim</v>
      </c>
      <c r="L94" s="62" t="str">
        <f>IFERROR(__xludf.DUMMYFUNCTION("""COMPUTED_VALUE"""),"chot_don")</f>
        <v>chot_don</v>
      </c>
      <c r="M94" s="62">
        <f>IFERROR(__xludf.DUMMYFUNCTION("""COMPUTED_VALUE"""),1.0)</f>
        <v>1</v>
      </c>
      <c r="N94" s="62"/>
      <c r="O94" s="62"/>
      <c r="P94" s="106"/>
      <c r="Q94" s="106"/>
      <c r="R94" s="106"/>
      <c r="S94" s="106"/>
      <c r="T94" s="106"/>
      <c r="U94" s="106"/>
      <c r="V94" s="106" t="str">
        <f>IFERROR(__xludf.DUMMYFUNCTION("""COMPUTED_VALUE"""),"Thức ăn cho thú cưng")</f>
        <v>Thức ăn cho thú cưng</v>
      </c>
      <c r="W94" s="106">
        <f>IFERROR(__xludf.DUMMYFUNCTION("""COMPUTED_VALUE"""),93.0)</f>
        <v>93</v>
      </c>
      <c r="X94" s="62"/>
      <c r="Y94" s="62"/>
      <c r="Z94" s="62"/>
      <c r="AA94" s="62"/>
    </row>
    <row r="95">
      <c r="A95" s="62"/>
      <c r="B95" s="62" t="str">
        <f>IFERROR(__xludf.DUMMYFUNCTION("""COMPUTED_VALUE"""),"Chốt đơn")</f>
        <v>Chốt đơn</v>
      </c>
      <c r="C95" s="62">
        <f>IFERROR(__xludf.DUMMYFUNCTION("""COMPUTED_VALUE"""),3.0)</f>
        <v>3</v>
      </c>
      <c r="D95" s="62" t="str">
        <f>IFERROR(__xludf.DUMMYFUNCTION("""COMPUTED_VALUE"""),"Sản phẩm")</f>
        <v>Sản phẩm</v>
      </c>
      <c r="E95" s="62">
        <f>IFERROR(__xludf.DUMMYFUNCTION("""COMPUTED_VALUE"""),67.0)</f>
        <v>67</v>
      </c>
      <c r="F95" s="62" t="str">
        <f>IFERROR(__xludf.DUMMYFUNCTION("""COMPUTED_VALUE"""),"Công nghệ")</f>
        <v>Công nghệ</v>
      </c>
      <c r="G95" s="62">
        <f>IFERROR(__xludf.DUMMYFUNCTION("""COMPUTED_VALUE"""),16.0)</f>
        <v>16</v>
      </c>
      <c r="H95" s="62" t="str">
        <f>IFERROR(__xludf.DUMMYFUNCTION("""COMPUTED_VALUE"""),"Camera giám sát và camera hệ thống")</f>
        <v>Camera giám sát và camera hệ thống</v>
      </c>
      <c r="I95" s="62">
        <f>IFERROR(__xludf.DUMMYFUNCTION("""COMPUTED_VALUE"""),6.0)</f>
        <v>6</v>
      </c>
      <c r="J95" s="62" t="str">
        <f>IFERROR(__xludf.DUMMYFUNCTION("""COMPUTED_VALUE"""),"Chốt đơn - Sản phẩm - Công nghệ - Camera giám sát và camera hệ thống")</f>
        <v>Chốt đơn - Sản phẩm - Công nghệ - Camera giám sát và camera hệ thống</v>
      </c>
      <c r="K95" s="102" t="str">
        <f>IFERROR(__xludf.DUMMYFUNCTION("""COMPUTED_VALUE"""),"Chốt sản phẩm Camera giám sát và camera hệ thống")</f>
        <v>Chốt sản phẩm Camera giám sát và camera hệ thống</v>
      </c>
      <c r="L95" s="62" t="str">
        <f>IFERROR(__xludf.DUMMYFUNCTION("""COMPUTED_VALUE"""),"chot_don")</f>
        <v>chot_don</v>
      </c>
      <c r="M95" s="62">
        <f>IFERROR(__xludf.DUMMYFUNCTION("""COMPUTED_VALUE"""),1.0)</f>
        <v>1</v>
      </c>
      <c r="N95" s="62"/>
      <c r="O95" s="62"/>
      <c r="P95" s="106"/>
      <c r="Q95" s="106"/>
      <c r="R95" s="106"/>
      <c r="S95" s="106"/>
      <c r="T95" s="106"/>
      <c r="U95" s="106"/>
      <c r="V95" s="106" t="str">
        <f>IFERROR(__xludf.DUMMYFUNCTION("""COMPUTED_VALUE"""),"Thực phẩm chức năng")</f>
        <v>Thực phẩm chức năng</v>
      </c>
      <c r="W95" s="106">
        <f>IFERROR(__xludf.DUMMYFUNCTION("""COMPUTED_VALUE"""),94.0)</f>
        <v>94</v>
      </c>
      <c r="X95" s="62"/>
      <c r="Y95" s="62"/>
      <c r="Z95" s="62"/>
      <c r="AA95" s="62"/>
    </row>
    <row r="96">
      <c r="A96" s="62"/>
      <c r="B96" s="62" t="str">
        <f>IFERROR(__xludf.DUMMYFUNCTION("""COMPUTED_VALUE"""),"Chốt đơn")</f>
        <v>Chốt đơn</v>
      </c>
      <c r="C96" s="62">
        <f>IFERROR(__xludf.DUMMYFUNCTION("""COMPUTED_VALUE"""),3.0)</f>
        <v>3</v>
      </c>
      <c r="D96" s="62" t="str">
        <f>IFERROR(__xludf.DUMMYFUNCTION("""COMPUTED_VALUE"""),"Sản phẩm")</f>
        <v>Sản phẩm</v>
      </c>
      <c r="E96" s="62">
        <f>IFERROR(__xludf.DUMMYFUNCTION("""COMPUTED_VALUE"""),67.0)</f>
        <v>67</v>
      </c>
      <c r="F96" s="62" t="str">
        <f>IFERROR(__xludf.DUMMYFUNCTION("""COMPUTED_VALUE"""),"Công nghệ")</f>
        <v>Công nghệ</v>
      </c>
      <c r="G96" s="62">
        <f>IFERROR(__xludf.DUMMYFUNCTION("""COMPUTED_VALUE"""),16.0)</f>
        <v>16</v>
      </c>
      <c r="H96" s="62" t="str">
        <f>IFERROR(__xludf.DUMMYFUNCTION("""COMPUTED_VALUE"""),"Máy bay camera và phụ kiện")</f>
        <v>Máy bay camera và phụ kiện</v>
      </c>
      <c r="I96" s="62">
        <f>IFERROR(__xludf.DUMMYFUNCTION("""COMPUTED_VALUE"""),44.0)</f>
        <v>44</v>
      </c>
      <c r="J96" s="62" t="str">
        <f>IFERROR(__xludf.DUMMYFUNCTION("""COMPUTED_VALUE"""),"Chốt đơn - Sản phẩm - Công nghệ - Máy bay camera và phụ kiện")</f>
        <v>Chốt đơn - Sản phẩm - Công nghệ - Máy bay camera và phụ kiện</v>
      </c>
      <c r="K96" s="102" t="str">
        <f>IFERROR(__xludf.DUMMYFUNCTION("""COMPUTED_VALUE"""),"Chốt sản phẩm Máy bay camera và phụ kiện")</f>
        <v>Chốt sản phẩm Máy bay camera và phụ kiện</v>
      </c>
      <c r="L96" s="62" t="str">
        <f>IFERROR(__xludf.DUMMYFUNCTION("""COMPUTED_VALUE"""),"chot_don")</f>
        <v>chot_don</v>
      </c>
      <c r="M96" s="62">
        <f>IFERROR(__xludf.DUMMYFUNCTION("""COMPUTED_VALUE"""),1.0)</f>
        <v>1</v>
      </c>
      <c r="N96" s="62"/>
      <c r="O96" s="62"/>
      <c r="P96" s="106"/>
      <c r="Q96" s="106"/>
      <c r="R96" s="106"/>
      <c r="S96" s="106"/>
      <c r="T96" s="106"/>
      <c r="U96" s="106"/>
      <c r="V96" s="106" t="str">
        <f>IFERROR(__xludf.DUMMYFUNCTION("""COMPUTED_VALUE"""),"Thực phẩm tươi sống &amp; đông lạnh")</f>
        <v>Thực phẩm tươi sống &amp; đông lạnh</v>
      </c>
      <c r="W96" s="106">
        <f>IFERROR(__xludf.DUMMYFUNCTION("""COMPUTED_VALUE"""),95.0)</f>
        <v>95</v>
      </c>
      <c r="X96" s="62"/>
      <c r="Y96" s="62"/>
      <c r="Z96" s="62"/>
      <c r="AA96" s="62"/>
    </row>
    <row r="97">
      <c r="A97" s="62"/>
      <c r="B97" s="62" t="str">
        <f>IFERROR(__xludf.DUMMYFUNCTION("""COMPUTED_VALUE"""),"Chốt đơn")</f>
        <v>Chốt đơn</v>
      </c>
      <c r="C97" s="62">
        <f>IFERROR(__xludf.DUMMYFUNCTION("""COMPUTED_VALUE"""),3.0)</f>
        <v>3</v>
      </c>
      <c r="D97" s="62" t="str">
        <f>IFERROR(__xludf.DUMMYFUNCTION("""COMPUTED_VALUE"""),"Sản phẩm")</f>
        <v>Sản phẩm</v>
      </c>
      <c r="E97" s="62">
        <f>IFERROR(__xludf.DUMMYFUNCTION("""COMPUTED_VALUE"""),67.0)</f>
        <v>67</v>
      </c>
      <c r="F97" s="62" t="str">
        <f>IFERROR(__xludf.DUMMYFUNCTION("""COMPUTED_VALUE"""),"Công nghệ")</f>
        <v>Công nghệ</v>
      </c>
      <c r="G97" s="62">
        <f>IFERROR(__xludf.DUMMYFUNCTION("""COMPUTED_VALUE"""),16.0)</f>
        <v>16</v>
      </c>
      <c r="H97" s="62" t="str">
        <f>IFERROR(__xludf.DUMMYFUNCTION("""COMPUTED_VALUE"""),"Thiết bị mạng")</f>
        <v>Thiết bị mạng</v>
      </c>
      <c r="I97" s="62">
        <f>IFERROR(__xludf.DUMMYFUNCTION("""COMPUTED_VALUE"""),89.0)</f>
        <v>89</v>
      </c>
      <c r="J97" s="62" t="str">
        <f>IFERROR(__xludf.DUMMYFUNCTION("""COMPUTED_VALUE"""),"Chốt đơn - Sản phẩm - Công nghệ - Thiết bị mạng")</f>
        <v>Chốt đơn - Sản phẩm - Công nghệ - Thiết bị mạng</v>
      </c>
      <c r="K97" s="102" t="str">
        <f>IFERROR(__xludf.DUMMYFUNCTION("""COMPUTED_VALUE"""),"Chốt sản phẩm Thiết bị mạng")</f>
        <v>Chốt sản phẩm Thiết bị mạng</v>
      </c>
      <c r="L97" s="62" t="str">
        <f>IFERROR(__xludf.DUMMYFUNCTION("""COMPUTED_VALUE"""),"chot_don")</f>
        <v>chot_don</v>
      </c>
      <c r="M97" s="62">
        <f>IFERROR(__xludf.DUMMYFUNCTION("""COMPUTED_VALUE"""),1.0)</f>
        <v>1</v>
      </c>
      <c r="N97" s="62"/>
      <c r="O97" s="62"/>
      <c r="P97" s="106"/>
      <c r="Q97" s="106"/>
      <c r="R97" s="106"/>
      <c r="S97" s="106"/>
      <c r="T97" s="106"/>
      <c r="U97" s="106"/>
      <c r="V97" s="106" t="str">
        <f>IFERROR(__xludf.DUMMYFUNCTION("""COMPUTED_VALUE"""),"Tinh dầu thơm phòng")</f>
        <v>Tinh dầu thơm phòng</v>
      </c>
      <c r="W97" s="106">
        <f>IFERROR(__xludf.DUMMYFUNCTION("""COMPUTED_VALUE"""),96.0)</f>
        <v>96</v>
      </c>
      <c r="X97" s="62"/>
      <c r="Y97" s="62"/>
      <c r="Z97" s="62"/>
      <c r="AA97" s="62"/>
    </row>
    <row r="98">
      <c r="A98" s="62"/>
      <c r="B98" s="62" t="str">
        <f>IFERROR(__xludf.DUMMYFUNCTION("""COMPUTED_VALUE"""),"Chốt đơn")</f>
        <v>Chốt đơn</v>
      </c>
      <c r="C98" s="62">
        <f>IFERROR(__xludf.DUMMYFUNCTION("""COMPUTED_VALUE"""),3.0)</f>
        <v>3</v>
      </c>
      <c r="D98" s="62" t="str">
        <f>IFERROR(__xludf.DUMMYFUNCTION("""COMPUTED_VALUE"""),"Sản phẩm")</f>
        <v>Sản phẩm</v>
      </c>
      <c r="E98" s="62">
        <f>IFERROR(__xludf.DUMMYFUNCTION("""COMPUTED_VALUE"""),67.0)</f>
        <v>67</v>
      </c>
      <c r="F98" s="62" t="str">
        <f>IFERROR(__xludf.DUMMYFUNCTION("""COMPUTED_VALUE"""),"Công nghệ")</f>
        <v>Công nghệ</v>
      </c>
      <c r="G98" s="62">
        <f>IFERROR(__xludf.DUMMYFUNCTION("""COMPUTED_VALUE"""),16.0)</f>
        <v>16</v>
      </c>
      <c r="H98" s="62" t="str">
        <f>IFERROR(__xludf.DUMMYFUNCTION("""COMPUTED_VALUE"""),"Thiết bị điện tử")</f>
        <v>Thiết bị điện tử</v>
      </c>
      <c r="I98" s="62">
        <f>IFERROR(__xludf.DUMMYFUNCTION("""COMPUTED_VALUE"""),88.0)</f>
        <v>88</v>
      </c>
      <c r="J98" s="62" t="str">
        <f>IFERROR(__xludf.DUMMYFUNCTION("""COMPUTED_VALUE"""),"Chốt đơn - Sản phẩm - Công nghệ - Thiết bị điện tử")</f>
        <v>Chốt đơn - Sản phẩm - Công nghệ - Thiết bị điện tử</v>
      </c>
      <c r="K98" s="102" t="str">
        <f>IFERROR(__xludf.DUMMYFUNCTION("""COMPUTED_VALUE"""),"Chốt sản phẩm Thiết bị điện tử")</f>
        <v>Chốt sản phẩm Thiết bị điện tử</v>
      </c>
      <c r="L98" s="62" t="str">
        <f>IFERROR(__xludf.DUMMYFUNCTION("""COMPUTED_VALUE"""),"chot_don")</f>
        <v>chot_don</v>
      </c>
      <c r="M98" s="62">
        <f>IFERROR(__xludf.DUMMYFUNCTION("""COMPUTED_VALUE"""),1.0)</f>
        <v>1</v>
      </c>
      <c r="N98" s="62"/>
      <c r="O98" s="62"/>
      <c r="P98" s="106"/>
      <c r="Q98" s="106"/>
      <c r="R98" s="106"/>
      <c r="S98" s="106"/>
      <c r="T98" s="106"/>
      <c r="U98" s="106"/>
      <c r="V98" s="106" t="str">
        <f>IFERROR(__xludf.DUMMYFUNCTION("""COMPUTED_VALUE"""),"Trang điểm")</f>
        <v>Trang điểm</v>
      </c>
      <c r="W98" s="106">
        <f>IFERROR(__xludf.DUMMYFUNCTION("""COMPUTED_VALUE"""),97.0)</f>
        <v>97</v>
      </c>
      <c r="X98" s="62"/>
      <c r="Y98" s="62"/>
      <c r="Z98" s="62"/>
      <c r="AA98" s="62"/>
    </row>
    <row r="99">
      <c r="A99" s="62"/>
      <c r="B99" s="62" t="str">
        <f>IFERROR(__xludf.DUMMYFUNCTION("""COMPUTED_VALUE"""),"Chốt đơn")</f>
        <v>Chốt đơn</v>
      </c>
      <c r="C99" s="62">
        <f>IFERROR(__xludf.DUMMYFUNCTION("""COMPUTED_VALUE"""),3.0)</f>
        <v>3</v>
      </c>
      <c r="D99" s="62" t="str">
        <f>IFERROR(__xludf.DUMMYFUNCTION("""COMPUTED_VALUE"""),"Sản phẩm")</f>
        <v>Sản phẩm</v>
      </c>
      <c r="E99" s="62">
        <f>IFERROR(__xludf.DUMMYFUNCTION("""COMPUTED_VALUE"""),67.0)</f>
        <v>67</v>
      </c>
      <c r="F99" s="62" t="str">
        <f>IFERROR(__xludf.DUMMYFUNCTION("""COMPUTED_VALUE"""),"Công nghệ")</f>
        <v>Công nghệ</v>
      </c>
      <c r="G99" s="62">
        <f>IFERROR(__xludf.DUMMYFUNCTION("""COMPUTED_VALUE"""),16.0)</f>
        <v>16</v>
      </c>
      <c r="H99" s="62" t="str">
        <f>IFERROR(__xludf.DUMMYFUNCTION("""COMPUTED_VALUE"""),"Khác")</f>
        <v>Khác</v>
      </c>
      <c r="I99" s="62">
        <f>IFERROR(__xludf.DUMMYFUNCTION("""COMPUTED_VALUE"""),40.0)</f>
        <v>40</v>
      </c>
      <c r="J99" s="62" t="str">
        <f>IFERROR(__xludf.DUMMYFUNCTION("""COMPUTED_VALUE"""),"Chốt đơn - Sản phẩm - Công nghệ - Khác")</f>
        <v>Chốt đơn - Sản phẩm - Công nghệ - Khác</v>
      </c>
      <c r="K99" s="102" t="str">
        <f>IFERROR(__xludf.DUMMYFUNCTION("""COMPUTED_VALUE"""),"Chốt sản phẩm công nghệ khác")</f>
        <v>Chốt sản phẩm công nghệ khác</v>
      </c>
      <c r="L99" s="62" t="str">
        <f>IFERROR(__xludf.DUMMYFUNCTION("""COMPUTED_VALUE"""),"chot_don")</f>
        <v>chot_don</v>
      </c>
      <c r="M99" s="62">
        <f>IFERROR(__xludf.DUMMYFUNCTION("""COMPUTED_VALUE"""),1.0)</f>
        <v>1</v>
      </c>
      <c r="N99" s="62"/>
      <c r="O99" s="62"/>
      <c r="P99" s="106"/>
      <c r="Q99" s="106"/>
      <c r="R99" s="106"/>
      <c r="S99" s="106"/>
      <c r="T99" s="106"/>
      <c r="U99" s="106"/>
      <c r="V99" s="106" t="str">
        <f>IFERROR(__xludf.DUMMYFUNCTION("""COMPUTED_VALUE"""),"Trang trí nhà cửa")</f>
        <v>Trang trí nhà cửa</v>
      </c>
      <c r="W99" s="106">
        <f>IFERROR(__xludf.DUMMYFUNCTION("""COMPUTED_VALUE"""),98.0)</f>
        <v>98</v>
      </c>
      <c r="X99" s="62"/>
      <c r="Y99" s="62"/>
      <c r="Z99" s="62"/>
      <c r="AA99" s="62"/>
    </row>
    <row r="100">
      <c r="A100" s="62"/>
      <c r="B100" s="62" t="str">
        <f>IFERROR(__xludf.DUMMYFUNCTION("""COMPUTED_VALUE"""),"Chốt đơn")</f>
        <v>Chốt đơn</v>
      </c>
      <c r="C100" s="62">
        <f>IFERROR(__xludf.DUMMYFUNCTION("""COMPUTED_VALUE"""),3.0)</f>
        <v>3</v>
      </c>
      <c r="D100" s="62" t="str">
        <f>IFERROR(__xludf.DUMMYFUNCTION("""COMPUTED_VALUE"""),"Sản phẩm")</f>
        <v>Sản phẩm</v>
      </c>
      <c r="E100" s="62">
        <f>IFERROR(__xludf.DUMMYFUNCTION("""COMPUTED_VALUE"""),67.0)</f>
        <v>67</v>
      </c>
      <c r="F100" s="62" t="str">
        <f>IFERROR(__xludf.DUMMYFUNCTION("""COMPUTED_VALUE"""),"Giải trí")</f>
        <v>Giải trí</v>
      </c>
      <c r="G100" s="62">
        <f>IFERROR(__xludf.DUMMYFUNCTION("""COMPUTED_VALUE"""),33.0)</f>
        <v>33</v>
      </c>
      <c r="H100" s="62" t="str">
        <f>IFERROR(__xludf.DUMMYFUNCTION("""COMPUTED_VALUE"""),"Sách &amp; Tạp chí")</f>
        <v>Sách &amp; Tạp chí</v>
      </c>
      <c r="I100" s="62">
        <f>IFERROR(__xludf.DUMMYFUNCTION("""COMPUTED_VALUE"""),72.0)</f>
        <v>72</v>
      </c>
      <c r="J100" s="62" t="str">
        <f>IFERROR(__xludf.DUMMYFUNCTION("""COMPUTED_VALUE"""),"Chốt đơn - Sản phẩm - Giải trí - Sách &amp; Tạp chí")</f>
        <v>Chốt đơn - Sản phẩm - Giải trí - Sách &amp; Tạp chí</v>
      </c>
      <c r="K100" s="102" t="str">
        <f>IFERROR(__xludf.DUMMYFUNCTION("""COMPUTED_VALUE"""),"Chốt sản phẩm Sách &amp; Tạp chí")</f>
        <v>Chốt sản phẩm Sách &amp; Tạp chí</v>
      </c>
      <c r="L100" s="62" t="str">
        <f>IFERROR(__xludf.DUMMYFUNCTION("""COMPUTED_VALUE"""),"chot_don")</f>
        <v>chot_don</v>
      </c>
      <c r="M100" s="62">
        <f>IFERROR(__xludf.DUMMYFUNCTION("""COMPUTED_VALUE"""),1.0)</f>
        <v>1</v>
      </c>
      <c r="N100" s="62"/>
      <c r="O100" s="62"/>
      <c r="P100" s="106"/>
      <c r="Q100" s="106"/>
      <c r="R100" s="106"/>
      <c r="S100" s="106"/>
      <c r="T100" s="106"/>
      <c r="U100" s="106"/>
      <c r="V100" s="106" t="str">
        <f>IFERROR(__xludf.DUMMYFUNCTION("""COMPUTED_VALUE"""),"Vật phẩm thờ cúng")</f>
        <v>Vật phẩm thờ cúng</v>
      </c>
      <c r="W100" s="106">
        <f>IFERROR(__xludf.DUMMYFUNCTION("""COMPUTED_VALUE"""),99.0)</f>
        <v>99</v>
      </c>
      <c r="X100" s="62"/>
      <c r="Y100" s="62"/>
      <c r="Z100" s="62"/>
      <c r="AA100" s="62"/>
    </row>
    <row r="101">
      <c r="A101" s="62"/>
      <c r="B101" s="62" t="str">
        <f>IFERROR(__xludf.DUMMYFUNCTION("""COMPUTED_VALUE"""),"Chốt đơn")</f>
        <v>Chốt đơn</v>
      </c>
      <c r="C101" s="62">
        <f>IFERROR(__xludf.DUMMYFUNCTION("""COMPUTED_VALUE"""),3.0)</f>
        <v>3</v>
      </c>
      <c r="D101" s="62" t="str">
        <f>IFERROR(__xludf.DUMMYFUNCTION("""COMPUTED_VALUE"""),"Sản phẩm")</f>
        <v>Sản phẩm</v>
      </c>
      <c r="E101" s="62">
        <f>IFERROR(__xludf.DUMMYFUNCTION("""COMPUTED_VALUE"""),67.0)</f>
        <v>67</v>
      </c>
      <c r="F101" s="62" t="str">
        <f>IFERROR(__xludf.DUMMYFUNCTION("""COMPUTED_VALUE"""),"Giải trí")</f>
        <v>Giải trí</v>
      </c>
      <c r="G101" s="62">
        <f>IFERROR(__xludf.DUMMYFUNCTION("""COMPUTED_VALUE"""),33.0)</f>
        <v>33</v>
      </c>
      <c r="H101" s="62" t="str">
        <f>IFERROR(__xludf.DUMMYFUNCTION("""COMPUTED_VALUE"""),"Du lịch &amp; Hành lý")</f>
        <v>Du lịch &amp; Hành lý</v>
      </c>
      <c r="I101" s="62">
        <f>IFERROR(__xludf.DUMMYFUNCTION("""COMPUTED_VALUE"""),18.0)</f>
        <v>18</v>
      </c>
      <c r="J101" s="62" t="str">
        <f>IFERROR(__xludf.DUMMYFUNCTION("""COMPUTED_VALUE"""),"Chốt đơn - Sản phẩm - Giải trí - Du lịch &amp; Hành lý")</f>
        <v>Chốt đơn - Sản phẩm - Giải trí - Du lịch &amp; Hành lý</v>
      </c>
      <c r="K101" s="102" t="str">
        <f>IFERROR(__xludf.DUMMYFUNCTION("""COMPUTED_VALUE"""),"Chốt sản phẩm Du lịch &amp; Hành lý")</f>
        <v>Chốt sản phẩm Du lịch &amp; Hành lý</v>
      </c>
      <c r="L101" s="62" t="str">
        <f>IFERROR(__xludf.DUMMYFUNCTION("""COMPUTED_VALUE"""),"chot_don")</f>
        <v>chot_don</v>
      </c>
      <c r="M101" s="62">
        <f>IFERROR(__xludf.DUMMYFUNCTION("""COMPUTED_VALUE"""),1.0)</f>
        <v>1</v>
      </c>
      <c r="N101" s="62"/>
      <c r="O101" s="62"/>
      <c r="P101" s="106"/>
      <c r="Q101" s="106"/>
      <c r="R101" s="106"/>
      <c r="S101" s="106"/>
      <c r="T101" s="106"/>
      <c r="U101" s="106"/>
      <c r="V101" s="106" t="str">
        <f>IFERROR(__xludf.DUMMYFUNCTION("""COMPUTED_VALUE"""),"Vật tư y tế")</f>
        <v>Vật tư y tế</v>
      </c>
      <c r="W101" s="106">
        <f>IFERROR(__xludf.DUMMYFUNCTION("""COMPUTED_VALUE"""),100.0)</f>
        <v>100</v>
      </c>
      <c r="X101" s="62"/>
      <c r="Y101" s="62"/>
      <c r="Z101" s="62"/>
      <c r="AA101" s="62"/>
    </row>
    <row r="102">
      <c r="A102" s="62"/>
      <c r="B102" s="62" t="str">
        <f>IFERROR(__xludf.DUMMYFUNCTION("""COMPUTED_VALUE"""),"Chốt đơn")</f>
        <v>Chốt đơn</v>
      </c>
      <c r="C102" s="62">
        <f>IFERROR(__xludf.DUMMYFUNCTION("""COMPUTED_VALUE"""),3.0)</f>
        <v>3</v>
      </c>
      <c r="D102" s="62" t="str">
        <f>IFERROR(__xludf.DUMMYFUNCTION("""COMPUTED_VALUE"""),"Sản phẩm")</f>
        <v>Sản phẩm</v>
      </c>
      <c r="E102" s="62">
        <f>IFERROR(__xludf.DUMMYFUNCTION("""COMPUTED_VALUE"""),67.0)</f>
        <v>67</v>
      </c>
      <c r="F102" s="62" t="str">
        <f>IFERROR(__xludf.DUMMYFUNCTION("""COMPUTED_VALUE"""),"Giải trí")</f>
        <v>Giải trí</v>
      </c>
      <c r="G102" s="62">
        <f>IFERROR(__xludf.DUMMYFUNCTION("""COMPUTED_VALUE"""),33.0)</f>
        <v>33</v>
      </c>
      <c r="H102" s="62" t="str">
        <f>IFERROR(__xludf.DUMMYFUNCTION("""COMPUTED_VALUE"""),"Sở thích &amp; Sưu tầm")</f>
        <v>Sở thích &amp; Sưu tầm</v>
      </c>
      <c r="I102" s="62">
        <f>IFERROR(__xludf.DUMMYFUNCTION("""COMPUTED_VALUE"""),80.0)</f>
        <v>80</v>
      </c>
      <c r="J102" s="62" t="str">
        <f>IFERROR(__xludf.DUMMYFUNCTION("""COMPUTED_VALUE"""),"Chốt đơn - Sản phẩm - Giải trí - Sở thích &amp; Sưu tầm")</f>
        <v>Chốt đơn - Sản phẩm - Giải trí - Sở thích &amp; Sưu tầm</v>
      </c>
      <c r="K102" s="102" t="str">
        <f>IFERROR(__xludf.DUMMYFUNCTION("""COMPUTED_VALUE"""),"Chốt sản phẩm Sở thích &amp; Sưu tầm")</f>
        <v>Chốt sản phẩm Sở thích &amp; Sưu tầm</v>
      </c>
      <c r="L102" s="62" t="str">
        <f>IFERROR(__xludf.DUMMYFUNCTION("""COMPUTED_VALUE"""),"chot_don")</f>
        <v>chot_don</v>
      </c>
      <c r="M102" s="62">
        <f>IFERROR(__xludf.DUMMYFUNCTION("""COMPUTED_VALUE"""),1.0)</f>
        <v>1</v>
      </c>
      <c r="N102" s="62"/>
      <c r="O102" s="62"/>
      <c r="P102" s="106"/>
      <c r="Q102" s="106"/>
      <c r="R102" s="106"/>
      <c r="S102" s="106"/>
      <c r="T102" s="106"/>
      <c r="U102" s="106"/>
      <c r="V102" s="106" t="str">
        <f>IFERROR(__xludf.DUMMYFUNCTION("""COMPUTED_VALUE"""),"Vệ sinh cho thú cưng")</f>
        <v>Vệ sinh cho thú cưng</v>
      </c>
      <c r="W102" s="106">
        <f>IFERROR(__xludf.DUMMYFUNCTION("""COMPUTED_VALUE"""),101.0)</f>
        <v>101</v>
      </c>
      <c r="X102" s="62"/>
      <c r="Y102" s="62"/>
      <c r="Z102" s="62"/>
      <c r="AA102" s="62"/>
    </row>
    <row r="103">
      <c r="A103" s="62"/>
      <c r="B103" s="62" t="str">
        <f>IFERROR(__xludf.DUMMYFUNCTION("""COMPUTED_VALUE"""),"Chốt đơn")</f>
        <v>Chốt đơn</v>
      </c>
      <c r="C103" s="62">
        <f>IFERROR(__xludf.DUMMYFUNCTION("""COMPUTED_VALUE"""),3.0)</f>
        <v>3</v>
      </c>
      <c r="D103" s="62" t="str">
        <f>IFERROR(__xludf.DUMMYFUNCTION("""COMPUTED_VALUE"""),"Sản phẩm")</f>
        <v>Sản phẩm</v>
      </c>
      <c r="E103" s="62">
        <f>IFERROR(__xludf.DUMMYFUNCTION("""COMPUTED_VALUE"""),67.0)</f>
        <v>67</v>
      </c>
      <c r="F103" s="62" t="str">
        <f>IFERROR(__xludf.DUMMYFUNCTION("""COMPUTED_VALUE"""),"Giải trí")</f>
        <v>Giải trí</v>
      </c>
      <c r="G103" s="62">
        <f>IFERROR(__xludf.DUMMYFUNCTION("""COMPUTED_VALUE"""),33.0)</f>
        <v>33</v>
      </c>
      <c r="H103" s="62" t="str">
        <f>IFERROR(__xludf.DUMMYFUNCTION("""COMPUTED_VALUE"""),"Voucher &amp; Dịch vụ")</f>
        <v>Voucher &amp; Dịch vụ</v>
      </c>
      <c r="I103" s="62">
        <f>IFERROR(__xludf.DUMMYFUNCTION("""COMPUTED_VALUE"""),103.0)</f>
        <v>103</v>
      </c>
      <c r="J103" s="62" t="str">
        <f>IFERROR(__xludf.DUMMYFUNCTION("""COMPUTED_VALUE"""),"Chốt đơn - Sản phẩm - Giải trí - Voucher &amp; Dịch vụ")</f>
        <v>Chốt đơn - Sản phẩm - Giải trí - Voucher &amp; Dịch vụ</v>
      </c>
      <c r="K103" s="102" t="str">
        <f>IFERROR(__xludf.DUMMYFUNCTION("""COMPUTED_VALUE"""),"Chốt sản phẩm Voucher &amp; Dịch vụ")</f>
        <v>Chốt sản phẩm Voucher &amp; Dịch vụ</v>
      </c>
      <c r="L103" s="62" t="str">
        <f>IFERROR(__xludf.DUMMYFUNCTION("""COMPUTED_VALUE"""),"chot_don")</f>
        <v>chot_don</v>
      </c>
      <c r="M103" s="62">
        <f>IFERROR(__xludf.DUMMYFUNCTION("""COMPUTED_VALUE"""),1.0)</f>
        <v>1</v>
      </c>
      <c r="N103" s="62"/>
      <c r="O103" s="62"/>
      <c r="P103" s="106"/>
      <c r="Q103" s="106"/>
      <c r="R103" s="106"/>
      <c r="S103" s="106"/>
      <c r="T103" s="106"/>
      <c r="U103" s="106"/>
      <c r="V103" s="108" t="str">
        <f>IFERROR(__xludf.DUMMYFUNCTION("""COMPUTED_VALUE"""),"Vệ sinh răng miệng")</f>
        <v>Vệ sinh răng miệng</v>
      </c>
      <c r="W103" s="106">
        <f>IFERROR(__xludf.DUMMYFUNCTION("""COMPUTED_VALUE"""),102.0)</f>
        <v>102</v>
      </c>
      <c r="X103" s="62"/>
      <c r="Y103" s="62"/>
      <c r="Z103" s="62"/>
      <c r="AA103" s="62"/>
    </row>
    <row r="104">
      <c r="A104" s="62"/>
      <c r="B104" s="62" t="str">
        <f>IFERROR(__xludf.DUMMYFUNCTION("""COMPUTED_VALUE"""),"Chốt đơn")</f>
        <v>Chốt đơn</v>
      </c>
      <c r="C104" s="62">
        <f>IFERROR(__xludf.DUMMYFUNCTION("""COMPUTED_VALUE"""),3.0)</f>
        <v>3</v>
      </c>
      <c r="D104" s="62" t="str">
        <f>IFERROR(__xludf.DUMMYFUNCTION("""COMPUTED_VALUE"""),"Sản phẩm")</f>
        <v>Sản phẩm</v>
      </c>
      <c r="E104" s="62">
        <f>IFERROR(__xludf.DUMMYFUNCTION("""COMPUTED_VALUE"""),67.0)</f>
        <v>67</v>
      </c>
      <c r="F104" s="62" t="str">
        <f>IFERROR(__xludf.DUMMYFUNCTION("""COMPUTED_VALUE"""),"Giải trí")</f>
        <v>Giải trí</v>
      </c>
      <c r="G104" s="62">
        <f>IFERROR(__xludf.DUMMYFUNCTION("""COMPUTED_VALUE"""),33.0)</f>
        <v>33</v>
      </c>
      <c r="H104" s="62" t="str">
        <f>IFERROR(__xludf.DUMMYFUNCTION("""COMPUTED_VALUE"""),"Thể thao và Dã ngoại")</f>
        <v>Thể thao và Dã ngoại</v>
      </c>
      <c r="I104" s="62">
        <f>IFERROR(__xludf.DUMMYFUNCTION("""COMPUTED_VALUE"""),85.0)</f>
        <v>85</v>
      </c>
      <c r="J104" s="62" t="str">
        <f>IFERROR(__xludf.DUMMYFUNCTION("""COMPUTED_VALUE"""),"Chốt đơn - Sản phẩm - Giải trí - Thể thao và Dã ngoại")</f>
        <v>Chốt đơn - Sản phẩm - Giải trí - Thể thao và Dã ngoại</v>
      </c>
      <c r="K104" s="102" t="str">
        <f>IFERROR(__xludf.DUMMYFUNCTION("""COMPUTED_VALUE"""),"Chốt sản phẩm Thể thao và Dã ngoại")</f>
        <v>Chốt sản phẩm Thể thao và Dã ngoại</v>
      </c>
      <c r="L104" s="62" t="str">
        <f>IFERROR(__xludf.DUMMYFUNCTION("""COMPUTED_VALUE"""),"chot_don")</f>
        <v>chot_don</v>
      </c>
      <c r="M104" s="62">
        <f>IFERROR(__xludf.DUMMYFUNCTION("""COMPUTED_VALUE"""),1.0)</f>
        <v>1</v>
      </c>
      <c r="N104" s="62"/>
      <c r="O104" s="62"/>
      <c r="P104" s="106"/>
      <c r="Q104" s="106"/>
      <c r="R104" s="106"/>
      <c r="S104" s="106"/>
      <c r="T104" s="106"/>
      <c r="U104" s="106"/>
      <c r="V104" s="106" t="str">
        <f>IFERROR(__xludf.DUMMYFUNCTION("""COMPUTED_VALUE"""),"Voucher &amp; Dịch vụ")</f>
        <v>Voucher &amp; Dịch vụ</v>
      </c>
      <c r="W104" s="106">
        <f>IFERROR(__xludf.DUMMYFUNCTION("""COMPUTED_VALUE"""),103.0)</f>
        <v>103</v>
      </c>
      <c r="X104" s="62"/>
      <c r="Y104" s="62"/>
      <c r="Z104" s="62"/>
      <c r="AA104" s="62"/>
    </row>
    <row r="105">
      <c r="A105" s="62"/>
      <c r="B105" s="62" t="str">
        <f>IFERROR(__xludf.DUMMYFUNCTION("""COMPUTED_VALUE"""),"Chốt đơn")</f>
        <v>Chốt đơn</v>
      </c>
      <c r="C105" s="62">
        <f>IFERROR(__xludf.DUMMYFUNCTION("""COMPUTED_VALUE"""),3.0)</f>
        <v>3</v>
      </c>
      <c r="D105" s="62" t="str">
        <f>IFERROR(__xludf.DUMMYFUNCTION("""COMPUTED_VALUE"""),"Sản phẩm")</f>
        <v>Sản phẩm</v>
      </c>
      <c r="E105" s="62">
        <f>IFERROR(__xludf.DUMMYFUNCTION("""COMPUTED_VALUE"""),67.0)</f>
        <v>67</v>
      </c>
      <c r="F105" s="62" t="str">
        <f>IFERROR(__xludf.DUMMYFUNCTION("""COMPUTED_VALUE"""),"Giải trí")</f>
        <v>Giải trí</v>
      </c>
      <c r="G105" s="62">
        <f>IFERROR(__xludf.DUMMYFUNCTION("""COMPUTED_VALUE"""),33.0)</f>
        <v>33</v>
      </c>
      <c r="H105" s="62" t="str">
        <f>IFERROR(__xludf.DUMMYFUNCTION("""COMPUTED_VALUE"""),"Khác")</f>
        <v>Khác</v>
      </c>
      <c r="I105" s="62">
        <f>IFERROR(__xludf.DUMMYFUNCTION("""COMPUTED_VALUE"""),40.0)</f>
        <v>40</v>
      </c>
      <c r="J105" s="62" t="str">
        <f>IFERROR(__xludf.DUMMYFUNCTION("""COMPUTED_VALUE"""),"Chốt đơn - Sản phẩm - Giải trí - Khác")</f>
        <v>Chốt đơn - Sản phẩm - Giải trí - Khác</v>
      </c>
      <c r="K105" s="102" t="str">
        <f>IFERROR(__xludf.DUMMYFUNCTION("""COMPUTED_VALUE"""),"Chốt sản phẩm giải trí khác")</f>
        <v>Chốt sản phẩm giải trí khác</v>
      </c>
      <c r="L105" s="62" t="str">
        <f>IFERROR(__xludf.DUMMYFUNCTION("""COMPUTED_VALUE"""),"chot_don")</f>
        <v>chot_don</v>
      </c>
      <c r="M105" s="62">
        <f>IFERROR(__xludf.DUMMYFUNCTION("""COMPUTED_VALUE"""),1.0)</f>
        <v>1</v>
      </c>
      <c r="N105" s="62"/>
      <c r="O105" s="62"/>
      <c r="P105" s="106"/>
      <c r="Q105" s="106"/>
      <c r="R105" s="106"/>
      <c r="S105" s="106"/>
      <c r="T105" s="106"/>
      <c r="U105" s="106"/>
      <c r="V105" s="108" t="str">
        <f>IFERROR(__xludf.DUMMYFUNCTION("""COMPUTED_VALUE"""),"Xe đạp, xe điện")</f>
        <v>Xe đạp, xe điện</v>
      </c>
      <c r="W105" s="106">
        <f>IFERROR(__xludf.DUMMYFUNCTION("""COMPUTED_VALUE"""),104.0)</f>
        <v>104</v>
      </c>
      <c r="X105" s="62"/>
      <c r="Y105" s="62"/>
      <c r="Z105" s="62"/>
      <c r="AA105" s="62"/>
    </row>
    <row r="106">
      <c r="A106" s="62"/>
      <c r="B106" s="62" t="str">
        <f>IFERROR(__xludf.DUMMYFUNCTION("""COMPUTED_VALUE"""),"Chốt đơn")</f>
        <v>Chốt đơn</v>
      </c>
      <c r="C106" s="62">
        <f>IFERROR(__xludf.DUMMYFUNCTION("""COMPUTED_VALUE"""),3.0)</f>
        <v>3</v>
      </c>
      <c r="D106" s="62" t="str">
        <f>IFERROR(__xludf.DUMMYFUNCTION("""COMPUTED_VALUE"""),"Sản phẩm")</f>
        <v>Sản phẩm</v>
      </c>
      <c r="E106" s="62">
        <f>IFERROR(__xludf.DUMMYFUNCTION("""COMPUTED_VALUE"""),67.0)</f>
        <v>67</v>
      </c>
      <c r="F106" s="62" t="str">
        <f>IFERROR(__xludf.DUMMYFUNCTION("""COMPUTED_VALUE"""),"Đời sống")</f>
        <v>Đời sống</v>
      </c>
      <c r="G106" s="62">
        <f>IFERROR(__xludf.DUMMYFUNCTION("""COMPUTED_VALUE"""),26.0)</f>
        <v>26</v>
      </c>
      <c r="H106" s="62" t="str">
        <f>IFERROR(__xludf.DUMMYFUNCTION("""COMPUTED_VALUE"""),"Chăn, Ga, Gối &amp; Nệm")</f>
        <v>Chăn, Ga, Gối &amp; Nệm</v>
      </c>
      <c r="I106" s="62">
        <f>IFERROR(__xludf.DUMMYFUNCTION("""COMPUTED_VALUE"""),14.0)</f>
        <v>14</v>
      </c>
      <c r="J106" s="62" t="str">
        <f>IFERROR(__xludf.DUMMYFUNCTION("""COMPUTED_VALUE"""),"Chốt đơn - Sản phẩm - Đời sống - Chăn, Ga, Gối &amp; Nệm")</f>
        <v>Chốt đơn - Sản phẩm - Đời sống - Chăn, Ga, Gối &amp; Nệm</v>
      </c>
      <c r="K106" s="102" t="str">
        <f>IFERROR(__xludf.DUMMYFUNCTION("""COMPUTED_VALUE"""),"Chốt sản phẩm Chăn, Ga, Gối &amp; Nệm")</f>
        <v>Chốt sản phẩm Chăn, Ga, Gối &amp; Nệm</v>
      </c>
      <c r="L106" s="62" t="str">
        <f>IFERROR(__xludf.DUMMYFUNCTION("""COMPUTED_VALUE"""),"chot_don")</f>
        <v>chot_don</v>
      </c>
      <c r="M106" s="62">
        <f>IFERROR(__xludf.DUMMYFUNCTION("""COMPUTED_VALUE"""),1.0)</f>
        <v>1</v>
      </c>
      <c r="N106" s="62"/>
      <c r="O106" s="62"/>
      <c r="P106" s="106"/>
      <c r="Q106" s="106"/>
      <c r="R106" s="106"/>
      <c r="S106" s="106"/>
      <c r="T106" s="106"/>
      <c r="U106" s="106"/>
      <c r="V106" s="106"/>
      <c r="W106" s="106"/>
      <c r="X106" s="62"/>
      <c r="Y106" s="62"/>
      <c r="Z106" s="62"/>
      <c r="AA106" s="62"/>
    </row>
    <row r="107">
      <c r="A107" s="62"/>
      <c r="B107" s="62" t="str">
        <f>IFERROR(__xludf.DUMMYFUNCTION("""COMPUTED_VALUE"""),"Chốt đơn")</f>
        <v>Chốt đơn</v>
      </c>
      <c r="C107" s="62">
        <f>IFERROR(__xludf.DUMMYFUNCTION("""COMPUTED_VALUE"""),3.0)</f>
        <v>3</v>
      </c>
      <c r="D107" s="62" t="str">
        <f>IFERROR(__xludf.DUMMYFUNCTION("""COMPUTED_VALUE"""),"Sản phẩm")</f>
        <v>Sản phẩm</v>
      </c>
      <c r="E107" s="62">
        <f>IFERROR(__xludf.DUMMYFUNCTION("""COMPUTED_VALUE"""),67.0)</f>
        <v>67</v>
      </c>
      <c r="F107" s="62" t="str">
        <f>IFERROR(__xludf.DUMMYFUNCTION("""COMPUTED_VALUE"""),"Đời sống")</f>
        <v>Đời sống</v>
      </c>
      <c r="G107" s="62">
        <f>IFERROR(__xludf.DUMMYFUNCTION("""COMPUTED_VALUE"""),26.0)</f>
        <v>26</v>
      </c>
      <c r="H107" s="62" t="str">
        <f>IFERROR(__xludf.DUMMYFUNCTION("""COMPUTED_VALUE"""),"Đồ nội thất")</f>
        <v>Đồ nội thất</v>
      </c>
      <c r="I107" s="62">
        <f>IFERROR(__xludf.DUMMYFUNCTION("""COMPUTED_VALUE"""),34.0)</f>
        <v>34</v>
      </c>
      <c r="J107" s="62" t="str">
        <f>IFERROR(__xludf.DUMMYFUNCTION("""COMPUTED_VALUE"""),"Chốt đơn - Sản phẩm - Đời sống - Đồ nội thất")</f>
        <v>Chốt đơn - Sản phẩm - Đời sống - Đồ nội thất</v>
      </c>
      <c r="K107" s="102" t="str">
        <f>IFERROR(__xludf.DUMMYFUNCTION("""COMPUTED_VALUE"""),"Chốt sản phẩm Đồ nội thất")</f>
        <v>Chốt sản phẩm Đồ nội thất</v>
      </c>
      <c r="L107" s="62" t="str">
        <f>IFERROR(__xludf.DUMMYFUNCTION("""COMPUTED_VALUE"""),"chot_don")</f>
        <v>chot_don</v>
      </c>
      <c r="M107" s="62">
        <f>IFERROR(__xludf.DUMMYFUNCTION("""COMPUTED_VALUE"""),1.0)</f>
        <v>1</v>
      </c>
      <c r="N107" s="62"/>
      <c r="O107" s="62"/>
      <c r="P107" s="106"/>
      <c r="Q107" s="106"/>
      <c r="R107" s="106"/>
      <c r="S107" s="106"/>
      <c r="T107" s="106"/>
      <c r="U107" s="106"/>
      <c r="V107" s="106"/>
      <c r="W107" s="106"/>
      <c r="X107" s="62"/>
      <c r="Y107" s="62"/>
      <c r="Z107" s="62"/>
      <c r="AA107" s="62"/>
    </row>
    <row r="108">
      <c r="A108" s="62"/>
      <c r="B108" s="62" t="str">
        <f>IFERROR(__xludf.DUMMYFUNCTION("""COMPUTED_VALUE"""),"Chốt đơn")</f>
        <v>Chốt đơn</v>
      </c>
      <c r="C108" s="62">
        <f>IFERROR(__xludf.DUMMYFUNCTION("""COMPUTED_VALUE"""),3.0)</f>
        <v>3</v>
      </c>
      <c r="D108" s="62" t="str">
        <f>IFERROR(__xludf.DUMMYFUNCTION("""COMPUTED_VALUE"""),"Sản phẩm")</f>
        <v>Sản phẩm</v>
      </c>
      <c r="E108" s="62">
        <f>IFERROR(__xludf.DUMMYFUNCTION("""COMPUTED_VALUE"""),67.0)</f>
        <v>67</v>
      </c>
      <c r="F108" s="62" t="str">
        <f>IFERROR(__xludf.DUMMYFUNCTION("""COMPUTED_VALUE"""),"Đời sống")</f>
        <v>Đời sống</v>
      </c>
      <c r="G108" s="62">
        <f>IFERROR(__xludf.DUMMYFUNCTION("""COMPUTED_VALUE"""),26.0)</f>
        <v>26</v>
      </c>
      <c r="H108" s="62" t="str">
        <f>IFERROR(__xludf.DUMMYFUNCTION("""COMPUTED_VALUE"""),"Trang trí nhà cửa")</f>
        <v>Trang trí nhà cửa</v>
      </c>
      <c r="I108" s="62">
        <f>IFERROR(__xludf.DUMMYFUNCTION("""COMPUTED_VALUE"""),98.0)</f>
        <v>98</v>
      </c>
      <c r="J108" s="62" t="str">
        <f>IFERROR(__xludf.DUMMYFUNCTION("""COMPUTED_VALUE"""),"Chốt đơn - Sản phẩm - Đời sống - Trang trí nhà cửa")</f>
        <v>Chốt đơn - Sản phẩm - Đời sống - Trang trí nhà cửa</v>
      </c>
      <c r="K108" s="102" t="str">
        <f>IFERROR(__xludf.DUMMYFUNCTION("""COMPUTED_VALUE"""),"Chốt sản phẩm Trang trí nhà cửa")</f>
        <v>Chốt sản phẩm Trang trí nhà cửa</v>
      </c>
      <c r="L108" s="62" t="str">
        <f>IFERROR(__xludf.DUMMYFUNCTION("""COMPUTED_VALUE"""),"chot_don")</f>
        <v>chot_don</v>
      </c>
      <c r="M108" s="62">
        <f>IFERROR(__xludf.DUMMYFUNCTION("""COMPUTED_VALUE"""),1.0)</f>
        <v>1</v>
      </c>
      <c r="N108" s="62"/>
      <c r="O108" s="62"/>
      <c r="P108" s="106"/>
      <c r="Q108" s="106"/>
      <c r="R108" s="106"/>
      <c r="S108" s="106"/>
      <c r="T108" s="106"/>
      <c r="U108" s="106"/>
      <c r="V108" s="106"/>
      <c r="W108" s="106"/>
      <c r="X108" s="62"/>
      <c r="Y108" s="62"/>
      <c r="Z108" s="62"/>
      <c r="AA108" s="62"/>
    </row>
    <row r="109">
      <c r="A109" s="62"/>
      <c r="B109" s="62" t="str">
        <f>IFERROR(__xludf.DUMMYFUNCTION("""COMPUTED_VALUE"""),"Chốt đơn")</f>
        <v>Chốt đơn</v>
      </c>
      <c r="C109" s="62">
        <f>IFERROR(__xludf.DUMMYFUNCTION("""COMPUTED_VALUE"""),3.0)</f>
        <v>3</v>
      </c>
      <c r="D109" s="62" t="str">
        <f>IFERROR(__xludf.DUMMYFUNCTION("""COMPUTED_VALUE"""),"Sản phẩm")</f>
        <v>Sản phẩm</v>
      </c>
      <c r="E109" s="62">
        <f>IFERROR(__xludf.DUMMYFUNCTION("""COMPUTED_VALUE"""),67.0)</f>
        <v>67</v>
      </c>
      <c r="F109" s="62" t="str">
        <f>IFERROR(__xludf.DUMMYFUNCTION("""COMPUTED_VALUE"""),"Đời sống")</f>
        <v>Đời sống</v>
      </c>
      <c r="G109" s="62">
        <f>IFERROR(__xludf.DUMMYFUNCTION("""COMPUTED_VALUE"""),26.0)</f>
        <v>26</v>
      </c>
      <c r="H109" s="62" t="str">
        <f>IFERROR(__xludf.DUMMYFUNCTION("""COMPUTED_VALUE"""),"Dụng cụ &amp; Thiết bị tiện ích")</f>
        <v>Dụng cụ &amp; Thiết bị tiện ích</v>
      </c>
      <c r="I109" s="62">
        <f>IFERROR(__xludf.DUMMYFUNCTION("""COMPUTED_VALUE"""),19.0)</f>
        <v>19</v>
      </c>
      <c r="J109" s="62" t="str">
        <f>IFERROR(__xludf.DUMMYFUNCTION("""COMPUTED_VALUE"""),"Chốt đơn - Sản phẩm - Đời sống - Dụng cụ &amp; Thiết bị tiện ích")</f>
        <v>Chốt đơn - Sản phẩm - Đời sống - Dụng cụ &amp; Thiết bị tiện ích</v>
      </c>
      <c r="K109" s="102" t="str">
        <f>IFERROR(__xludf.DUMMYFUNCTION("""COMPUTED_VALUE"""),"Chốt sản phẩm Dụng cụ &amp; Thiết bị tiện ích")</f>
        <v>Chốt sản phẩm Dụng cụ &amp; Thiết bị tiện ích</v>
      </c>
      <c r="L109" s="62" t="str">
        <f>IFERROR(__xludf.DUMMYFUNCTION("""COMPUTED_VALUE"""),"chot_don")</f>
        <v>chot_don</v>
      </c>
      <c r="M109" s="62">
        <f>IFERROR(__xludf.DUMMYFUNCTION("""COMPUTED_VALUE"""),1.0)</f>
        <v>1</v>
      </c>
      <c r="N109" s="62"/>
      <c r="O109" s="62"/>
      <c r="P109" s="106"/>
      <c r="Q109" s="106"/>
      <c r="R109" s="106"/>
      <c r="S109" s="106"/>
      <c r="T109" s="106"/>
      <c r="U109" s="106"/>
      <c r="V109" s="106"/>
      <c r="W109" s="106"/>
      <c r="X109" s="62"/>
      <c r="Y109" s="62"/>
      <c r="Z109" s="62"/>
      <c r="AA109" s="62"/>
    </row>
    <row r="110">
      <c r="A110" s="62"/>
      <c r="B110" s="62" t="str">
        <f>IFERROR(__xludf.DUMMYFUNCTION("""COMPUTED_VALUE"""),"Chốt đơn")</f>
        <v>Chốt đơn</v>
      </c>
      <c r="C110" s="62">
        <f>IFERROR(__xludf.DUMMYFUNCTION("""COMPUTED_VALUE"""),3.0)</f>
        <v>3</v>
      </c>
      <c r="D110" s="62" t="str">
        <f>IFERROR(__xludf.DUMMYFUNCTION("""COMPUTED_VALUE"""),"Sản phẩm")</f>
        <v>Sản phẩm</v>
      </c>
      <c r="E110" s="62">
        <f>IFERROR(__xludf.DUMMYFUNCTION("""COMPUTED_VALUE"""),67.0)</f>
        <v>67</v>
      </c>
      <c r="F110" s="62" t="str">
        <f>IFERROR(__xludf.DUMMYFUNCTION("""COMPUTED_VALUE"""),"Đời sống")</f>
        <v>Đời sống</v>
      </c>
      <c r="G110" s="62">
        <f>IFERROR(__xludf.DUMMYFUNCTION("""COMPUTED_VALUE"""),26.0)</f>
        <v>26</v>
      </c>
      <c r="H110" s="62" t="str">
        <f>IFERROR(__xludf.DUMMYFUNCTION("""COMPUTED_VALUE"""),"Đồ dùng nhà bếp và hộp đựng thực phẩm")</f>
        <v>Đồ dùng nhà bếp và hộp đựng thực phẩm</v>
      </c>
      <c r="I110" s="62">
        <f>IFERROR(__xludf.DUMMYFUNCTION("""COMPUTED_VALUE"""),30.0)</f>
        <v>30</v>
      </c>
      <c r="J110" s="62" t="str">
        <f>IFERROR(__xludf.DUMMYFUNCTION("""COMPUTED_VALUE"""),"Chốt đơn - Sản phẩm - Đời sống - Đồ dùng nhà bếp và hộp đựng thực phẩm")</f>
        <v>Chốt đơn - Sản phẩm - Đời sống - Đồ dùng nhà bếp và hộp đựng thực phẩm</v>
      </c>
      <c r="K110" s="102" t="str">
        <f>IFERROR(__xludf.DUMMYFUNCTION("""COMPUTED_VALUE"""),"Chốt sản phẩm Đồ dùng nhà bếp và hộp đựng thực phẩm")</f>
        <v>Chốt sản phẩm Đồ dùng nhà bếp và hộp đựng thực phẩm</v>
      </c>
      <c r="L110" s="62" t="str">
        <f>IFERROR(__xludf.DUMMYFUNCTION("""COMPUTED_VALUE"""),"chot_don")</f>
        <v>chot_don</v>
      </c>
      <c r="M110" s="62">
        <f>IFERROR(__xludf.DUMMYFUNCTION("""COMPUTED_VALUE"""),1.0)</f>
        <v>1</v>
      </c>
      <c r="N110" s="62"/>
      <c r="O110" s="62"/>
      <c r="P110" s="106"/>
      <c r="Q110" s="106"/>
      <c r="R110" s="106"/>
      <c r="S110" s="106"/>
      <c r="T110" s="106"/>
      <c r="U110" s="106"/>
      <c r="V110" s="106"/>
      <c r="W110" s="106"/>
      <c r="X110" s="62"/>
      <c r="Y110" s="62"/>
      <c r="Z110" s="62"/>
      <c r="AA110" s="62"/>
    </row>
    <row r="111">
      <c r="A111" s="62"/>
      <c r="B111" s="62" t="str">
        <f>IFERROR(__xludf.DUMMYFUNCTION("""COMPUTED_VALUE"""),"Chốt đơn")</f>
        <v>Chốt đơn</v>
      </c>
      <c r="C111" s="62">
        <f>IFERROR(__xludf.DUMMYFUNCTION("""COMPUTED_VALUE"""),3.0)</f>
        <v>3</v>
      </c>
      <c r="D111" s="62" t="str">
        <f>IFERROR(__xludf.DUMMYFUNCTION("""COMPUTED_VALUE"""),"Sản phẩm")</f>
        <v>Sản phẩm</v>
      </c>
      <c r="E111" s="62">
        <f>IFERROR(__xludf.DUMMYFUNCTION("""COMPUTED_VALUE"""),67.0)</f>
        <v>67</v>
      </c>
      <c r="F111" s="62" t="str">
        <f>IFERROR(__xludf.DUMMYFUNCTION("""COMPUTED_VALUE"""),"Đời sống")</f>
        <v>Đời sống</v>
      </c>
      <c r="G111" s="62">
        <f>IFERROR(__xludf.DUMMYFUNCTION("""COMPUTED_VALUE"""),26.0)</f>
        <v>26</v>
      </c>
      <c r="H111" s="62" t="str">
        <f>IFERROR(__xludf.DUMMYFUNCTION("""COMPUTED_VALUE"""),"Đèn")</f>
        <v>Đèn</v>
      </c>
      <c r="I111" s="62">
        <f>IFERROR(__xludf.DUMMYFUNCTION("""COMPUTED_VALUE"""),23.0)</f>
        <v>23</v>
      </c>
      <c r="J111" s="62" t="str">
        <f>IFERROR(__xludf.DUMMYFUNCTION("""COMPUTED_VALUE"""),"Chốt đơn - Sản phẩm - Đời sống - Đèn")</f>
        <v>Chốt đơn - Sản phẩm - Đời sống - Đèn</v>
      </c>
      <c r="K111" s="102" t="str">
        <f>IFERROR(__xludf.DUMMYFUNCTION("""COMPUTED_VALUE"""),"Chốt sản phẩm Đèn")</f>
        <v>Chốt sản phẩm Đèn</v>
      </c>
      <c r="L111" s="62" t="str">
        <f>IFERROR(__xludf.DUMMYFUNCTION("""COMPUTED_VALUE"""),"chot_don")</f>
        <v>chot_don</v>
      </c>
      <c r="M111" s="62">
        <f>IFERROR(__xludf.DUMMYFUNCTION("""COMPUTED_VALUE"""),1.0)</f>
        <v>1</v>
      </c>
      <c r="N111" s="62"/>
      <c r="O111" s="62"/>
      <c r="P111" s="106"/>
      <c r="Q111" s="106"/>
      <c r="R111" s="106"/>
      <c r="S111" s="106"/>
      <c r="T111" s="106"/>
      <c r="U111" s="106"/>
      <c r="V111" s="106"/>
      <c r="W111" s="106"/>
      <c r="X111" s="62"/>
      <c r="Y111" s="62"/>
      <c r="Z111" s="62"/>
      <c r="AA111" s="62"/>
    </row>
    <row r="112">
      <c r="A112" s="62"/>
      <c r="B112" s="62" t="str">
        <f>IFERROR(__xludf.DUMMYFUNCTION("""COMPUTED_VALUE"""),"Chốt đơn")</f>
        <v>Chốt đơn</v>
      </c>
      <c r="C112" s="62">
        <f>IFERROR(__xludf.DUMMYFUNCTION("""COMPUTED_VALUE"""),3.0)</f>
        <v>3</v>
      </c>
      <c r="D112" s="62" t="str">
        <f>IFERROR(__xludf.DUMMYFUNCTION("""COMPUTED_VALUE"""),"Sản phẩm")</f>
        <v>Sản phẩm</v>
      </c>
      <c r="E112" s="62">
        <f>IFERROR(__xludf.DUMMYFUNCTION("""COMPUTED_VALUE"""),67.0)</f>
        <v>67</v>
      </c>
      <c r="F112" s="62" t="str">
        <f>IFERROR(__xludf.DUMMYFUNCTION("""COMPUTED_VALUE"""),"Đời sống")</f>
        <v>Đời sống</v>
      </c>
      <c r="G112" s="62">
        <f>IFERROR(__xludf.DUMMYFUNCTION("""COMPUTED_VALUE"""),26.0)</f>
        <v>26</v>
      </c>
      <c r="H112" s="62" t="str">
        <f>IFERROR(__xludf.DUMMYFUNCTION("""COMPUTED_VALUE"""),"Ngoài trời &amp; Sân vườn")</f>
        <v>Ngoài trời &amp; Sân vườn</v>
      </c>
      <c r="I112" s="62">
        <f>IFERROR(__xludf.DUMMYFUNCTION("""COMPUTED_VALUE"""),48.0)</f>
        <v>48</v>
      </c>
      <c r="J112" s="62" t="str">
        <f>IFERROR(__xludf.DUMMYFUNCTION("""COMPUTED_VALUE"""),"Chốt đơn - Sản phẩm - Đời sống - Ngoài trời &amp; Sân vườn")</f>
        <v>Chốt đơn - Sản phẩm - Đời sống - Ngoài trời &amp; Sân vườn</v>
      </c>
      <c r="K112" s="102" t="str">
        <f>IFERROR(__xludf.DUMMYFUNCTION("""COMPUTED_VALUE"""),"Chốt sản phẩm Ngoài trời &amp; Sân vườn")</f>
        <v>Chốt sản phẩm Ngoài trời &amp; Sân vườn</v>
      </c>
      <c r="L112" s="62" t="str">
        <f>IFERROR(__xludf.DUMMYFUNCTION("""COMPUTED_VALUE"""),"chot_don")</f>
        <v>chot_don</v>
      </c>
      <c r="M112" s="62">
        <f>IFERROR(__xludf.DUMMYFUNCTION("""COMPUTED_VALUE"""),1.0)</f>
        <v>1</v>
      </c>
      <c r="N112" s="62"/>
      <c r="O112" s="62"/>
      <c r="P112" s="106"/>
      <c r="Q112" s="106"/>
      <c r="R112" s="106"/>
      <c r="S112" s="106"/>
      <c r="T112" s="106"/>
      <c r="U112" s="106"/>
      <c r="V112" s="106"/>
      <c r="W112" s="106"/>
      <c r="X112" s="62"/>
      <c r="Y112" s="62"/>
      <c r="Z112" s="62"/>
      <c r="AA112" s="62"/>
    </row>
    <row r="113">
      <c r="A113" s="62"/>
      <c r="B113" s="62" t="str">
        <f>IFERROR(__xludf.DUMMYFUNCTION("""COMPUTED_VALUE"""),"Chốt đơn")</f>
        <v>Chốt đơn</v>
      </c>
      <c r="C113" s="62">
        <f>IFERROR(__xludf.DUMMYFUNCTION("""COMPUTED_VALUE"""),3.0)</f>
        <v>3</v>
      </c>
      <c r="D113" s="62" t="str">
        <f>IFERROR(__xludf.DUMMYFUNCTION("""COMPUTED_VALUE"""),"Sản phẩm")</f>
        <v>Sản phẩm</v>
      </c>
      <c r="E113" s="62">
        <f>IFERROR(__xludf.DUMMYFUNCTION("""COMPUTED_VALUE"""),67.0)</f>
        <v>67</v>
      </c>
      <c r="F113" s="62" t="str">
        <f>IFERROR(__xludf.DUMMYFUNCTION("""COMPUTED_VALUE"""),"Đời sống")</f>
        <v>Đời sống</v>
      </c>
      <c r="G113" s="62">
        <f>IFERROR(__xludf.DUMMYFUNCTION("""COMPUTED_VALUE"""),26.0)</f>
        <v>26</v>
      </c>
      <c r="H113" s="62" t="str">
        <f>IFERROR(__xludf.DUMMYFUNCTION("""COMPUTED_VALUE"""),"Đồ dùng phòng tắm")</f>
        <v>Đồ dùng phòng tắm</v>
      </c>
      <c r="I113" s="62">
        <f>IFERROR(__xludf.DUMMYFUNCTION("""COMPUTED_VALUE"""),32.0)</f>
        <v>32</v>
      </c>
      <c r="J113" s="62" t="str">
        <f>IFERROR(__xludf.DUMMYFUNCTION("""COMPUTED_VALUE"""),"Chốt đơn - Sản phẩm - Đời sống - Đồ dùng phòng tắm")</f>
        <v>Chốt đơn - Sản phẩm - Đời sống - Đồ dùng phòng tắm</v>
      </c>
      <c r="K113" s="102" t="str">
        <f>IFERROR(__xludf.DUMMYFUNCTION("""COMPUTED_VALUE"""),"Chốt sản phẩm Đồ dùng phòng tắm")</f>
        <v>Chốt sản phẩm Đồ dùng phòng tắm</v>
      </c>
      <c r="L113" s="62" t="str">
        <f>IFERROR(__xludf.DUMMYFUNCTION("""COMPUTED_VALUE"""),"chot_don")</f>
        <v>chot_don</v>
      </c>
      <c r="M113" s="62">
        <f>IFERROR(__xludf.DUMMYFUNCTION("""COMPUTED_VALUE"""),1.0)</f>
        <v>1</v>
      </c>
      <c r="N113" s="62"/>
      <c r="O113" s="62"/>
      <c r="P113" s="106"/>
      <c r="Q113" s="106"/>
      <c r="R113" s="106"/>
      <c r="S113" s="106"/>
      <c r="T113" s="106"/>
      <c r="U113" s="106"/>
      <c r="V113" s="106"/>
      <c r="W113" s="106"/>
      <c r="X113" s="62"/>
      <c r="Y113" s="62"/>
      <c r="Z113" s="62"/>
      <c r="AA113" s="62"/>
    </row>
    <row r="114">
      <c r="A114" s="62"/>
      <c r="B114" s="62" t="str">
        <f>IFERROR(__xludf.DUMMYFUNCTION("""COMPUTED_VALUE"""),"Chốt đơn")</f>
        <v>Chốt đơn</v>
      </c>
      <c r="C114" s="62">
        <f>IFERROR(__xludf.DUMMYFUNCTION("""COMPUTED_VALUE"""),3.0)</f>
        <v>3</v>
      </c>
      <c r="D114" s="62" t="str">
        <f>IFERROR(__xludf.DUMMYFUNCTION("""COMPUTED_VALUE"""),"Sản phẩm")</f>
        <v>Sản phẩm</v>
      </c>
      <c r="E114" s="62">
        <f>IFERROR(__xludf.DUMMYFUNCTION("""COMPUTED_VALUE"""),67.0)</f>
        <v>67</v>
      </c>
      <c r="F114" s="62" t="str">
        <f>IFERROR(__xludf.DUMMYFUNCTION("""COMPUTED_VALUE"""),"Đời sống")</f>
        <v>Đời sống</v>
      </c>
      <c r="G114" s="62">
        <f>IFERROR(__xludf.DUMMYFUNCTION("""COMPUTED_VALUE"""),26.0)</f>
        <v>26</v>
      </c>
      <c r="H114" s="62" t="str">
        <f>IFERROR(__xludf.DUMMYFUNCTION("""COMPUTED_VALUE"""),"Vật phẩm thờ cúng")</f>
        <v>Vật phẩm thờ cúng</v>
      </c>
      <c r="I114" s="62">
        <f>IFERROR(__xludf.DUMMYFUNCTION("""COMPUTED_VALUE"""),99.0)</f>
        <v>99</v>
      </c>
      <c r="J114" s="62" t="str">
        <f>IFERROR(__xludf.DUMMYFUNCTION("""COMPUTED_VALUE"""),"Chốt đơn - Sản phẩm - Đời sống - Vật phẩm thờ cúng")</f>
        <v>Chốt đơn - Sản phẩm - Đời sống - Vật phẩm thờ cúng</v>
      </c>
      <c r="K114" s="102" t="str">
        <f>IFERROR(__xludf.DUMMYFUNCTION("""COMPUTED_VALUE"""),"Chốt sản phẩm Vật phẩm thờ cúng")</f>
        <v>Chốt sản phẩm Vật phẩm thờ cúng</v>
      </c>
      <c r="L114" s="62" t="str">
        <f>IFERROR(__xludf.DUMMYFUNCTION("""COMPUTED_VALUE"""),"chot_don")</f>
        <v>chot_don</v>
      </c>
      <c r="M114" s="62">
        <f>IFERROR(__xludf.DUMMYFUNCTION("""COMPUTED_VALUE"""),1.0)</f>
        <v>1</v>
      </c>
      <c r="N114" s="62"/>
      <c r="O114" s="62"/>
      <c r="P114" s="106"/>
      <c r="Q114" s="106"/>
      <c r="R114" s="106"/>
      <c r="S114" s="106"/>
      <c r="T114" s="106"/>
      <c r="U114" s="106"/>
      <c r="V114" s="106"/>
      <c r="W114" s="106"/>
      <c r="X114" s="62"/>
      <c r="Y114" s="62"/>
      <c r="Z114" s="62"/>
      <c r="AA114" s="62"/>
    </row>
    <row r="115">
      <c r="A115" s="62"/>
      <c r="B115" s="62" t="str">
        <f>IFERROR(__xludf.DUMMYFUNCTION("""COMPUTED_VALUE"""),"Chốt đơn")</f>
        <v>Chốt đơn</v>
      </c>
      <c r="C115" s="62">
        <f>IFERROR(__xludf.DUMMYFUNCTION("""COMPUTED_VALUE"""),3.0)</f>
        <v>3</v>
      </c>
      <c r="D115" s="62" t="str">
        <f>IFERROR(__xludf.DUMMYFUNCTION("""COMPUTED_VALUE"""),"Sản phẩm")</f>
        <v>Sản phẩm</v>
      </c>
      <c r="E115" s="62">
        <f>IFERROR(__xludf.DUMMYFUNCTION("""COMPUTED_VALUE"""),67.0)</f>
        <v>67</v>
      </c>
      <c r="F115" s="62" t="str">
        <f>IFERROR(__xludf.DUMMYFUNCTION("""COMPUTED_VALUE"""),"Đời sống")</f>
        <v>Đời sống</v>
      </c>
      <c r="G115" s="62">
        <f>IFERROR(__xludf.DUMMYFUNCTION("""COMPUTED_VALUE"""),26.0)</f>
        <v>26</v>
      </c>
      <c r="H115" s="62" t="str">
        <f>IFERROR(__xludf.DUMMYFUNCTION("""COMPUTED_VALUE"""),"Đồ trang trí tiệc")</f>
        <v>Đồ trang trí tiệc</v>
      </c>
      <c r="I115" s="62">
        <f>IFERROR(__xludf.DUMMYFUNCTION("""COMPUTED_VALUE"""),35.0)</f>
        <v>35</v>
      </c>
      <c r="J115" s="62" t="str">
        <f>IFERROR(__xludf.DUMMYFUNCTION("""COMPUTED_VALUE"""),"Chốt đơn - Sản phẩm - Đời sống - Đồ trang trí tiệc")</f>
        <v>Chốt đơn - Sản phẩm - Đời sống - Đồ trang trí tiệc</v>
      </c>
      <c r="K115" s="102" t="str">
        <f>IFERROR(__xludf.DUMMYFUNCTION("""COMPUTED_VALUE"""),"Chốt sản phẩm Đồ trang trí tiệc")</f>
        <v>Chốt sản phẩm Đồ trang trí tiệc</v>
      </c>
      <c r="L115" s="62" t="str">
        <f>IFERROR(__xludf.DUMMYFUNCTION("""COMPUTED_VALUE"""),"chot_don")</f>
        <v>chot_don</v>
      </c>
      <c r="M115" s="62">
        <f>IFERROR(__xludf.DUMMYFUNCTION("""COMPUTED_VALUE"""),1.0)</f>
        <v>1</v>
      </c>
      <c r="N115" s="62"/>
      <c r="O115" s="62"/>
      <c r="P115" s="106"/>
      <c r="Q115" s="106"/>
      <c r="R115" s="106"/>
      <c r="S115" s="106"/>
      <c r="T115" s="106"/>
      <c r="U115" s="106"/>
      <c r="V115" s="106"/>
      <c r="W115" s="106"/>
      <c r="X115" s="62"/>
      <c r="Y115" s="62"/>
      <c r="Z115" s="62"/>
      <c r="AA115" s="62"/>
    </row>
    <row r="116">
      <c r="A116" s="62"/>
      <c r="B116" s="62" t="str">
        <f>IFERROR(__xludf.DUMMYFUNCTION("""COMPUTED_VALUE"""),"Chốt đơn")</f>
        <v>Chốt đơn</v>
      </c>
      <c r="C116" s="62">
        <f>IFERROR(__xludf.DUMMYFUNCTION("""COMPUTED_VALUE"""),3.0)</f>
        <v>3</v>
      </c>
      <c r="D116" s="62" t="str">
        <f>IFERROR(__xludf.DUMMYFUNCTION("""COMPUTED_VALUE"""),"Sản phẩm")</f>
        <v>Sản phẩm</v>
      </c>
      <c r="E116" s="62">
        <f>IFERROR(__xludf.DUMMYFUNCTION("""COMPUTED_VALUE"""),67.0)</f>
        <v>67</v>
      </c>
      <c r="F116" s="62" t="str">
        <f>IFERROR(__xludf.DUMMYFUNCTION("""COMPUTED_VALUE"""),"Đời sống")</f>
        <v>Đời sống</v>
      </c>
      <c r="G116" s="62">
        <f>IFERROR(__xludf.DUMMYFUNCTION("""COMPUTED_VALUE"""),26.0)</f>
        <v>26</v>
      </c>
      <c r="H116" s="62" t="str">
        <f>IFERROR(__xludf.DUMMYFUNCTION("""COMPUTED_VALUE"""),"Chăm sóc nhà cửa và giặt ủi")</f>
        <v>Chăm sóc nhà cửa và giặt ủi</v>
      </c>
      <c r="I116" s="62">
        <f>IFERROR(__xludf.DUMMYFUNCTION("""COMPUTED_VALUE"""),9.0)</f>
        <v>9</v>
      </c>
      <c r="J116" s="62" t="str">
        <f>IFERROR(__xludf.DUMMYFUNCTION("""COMPUTED_VALUE"""),"Chốt đơn - Sản phẩm - Đời sống - Chăm sóc nhà cửa và giặt ủi")</f>
        <v>Chốt đơn - Sản phẩm - Đời sống - Chăm sóc nhà cửa và giặt ủi</v>
      </c>
      <c r="K116" s="102" t="str">
        <f>IFERROR(__xludf.DUMMYFUNCTION("""COMPUTED_VALUE"""),"Chốt sản phẩm Chăm sóc nhà cửa và giặt ủi")</f>
        <v>Chốt sản phẩm Chăm sóc nhà cửa và giặt ủi</v>
      </c>
      <c r="L116" s="62" t="str">
        <f>IFERROR(__xludf.DUMMYFUNCTION("""COMPUTED_VALUE"""),"chot_don")</f>
        <v>chot_don</v>
      </c>
      <c r="M116" s="62">
        <f>IFERROR(__xludf.DUMMYFUNCTION("""COMPUTED_VALUE"""),1.0)</f>
        <v>1</v>
      </c>
      <c r="N116" s="62"/>
      <c r="O116" s="62"/>
      <c r="P116" s="106"/>
      <c r="Q116" s="106"/>
      <c r="R116" s="106"/>
      <c r="S116" s="106"/>
      <c r="T116" s="106"/>
      <c r="U116" s="106"/>
      <c r="V116" s="106"/>
      <c r="W116" s="106"/>
      <c r="X116" s="62"/>
      <c r="Y116" s="62"/>
      <c r="Z116" s="62"/>
      <c r="AA116" s="62"/>
    </row>
    <row r="117">
      <c r="A117" s="62"/>
      <c r="B117" s="62" t="str">
        <f>IFERROR(__xludf.DUMMYFUNCTION("""COMPUTED_VALUE"""),"Chốt đơn")</f>
        <v>Chốt đơn</v>
      </c>
      <c r="C117" s="62">
        <f>IFERROR(__xludf.DUMMYFUNCTION("""COMPUTED_VALUE"""),3.0)</f>
        <v>3</v>
      </c>
      <c r="D117" s="62" t="str">
        <f>IFERROR(__xludf.DUMMYFUNCTION("""COMPUTED_VALUE"""),"Sản phẩm")</f>
        <v>Sản phẩm</v>
      </c>
      <c r="E117" s="62">
        <f>IFERROR(__xludf.DUMMYFUNCTION("""COMPUTED_VALUE"""),67.0)</f>
        <v>67</v>
      </c>
      <c r="F117" s="62" t="str">
        <f>IFERROR(__xludf.DUMMYFUNCTION("""COMPUTED_VALUE"""),"Đời sống")</f>
        <v>Đời sống</v>
      </c>
      <c r="G117" s="62">
        <f>IFERROR(__xludf.DUMMYFUNCTION("""COMPUTED_VALUE"""),26.0)</f>
        <v>26</v>
      </c>
      <c r="H117" s="62" t="str">
        <f>IFERROR(__xludf.DUMMYFUNCTION("""COMPUTED_VALUE"""),"Sắp xếp nhà cửa")</f>
        <v>Sắp xếp nhà cửa</v>
      </c>
      <c r="I117" s="62">
        <f>IFERROR(__xludf.DUMMYFUNCTION("""COMPUTED_VALUE"""),78.0)</f>
        <v>78</v>
      </c>
      <c r="J117" s="62" t="str">
        <f>IFERROR(__xludf.DUMMYFUNCTION("""COMPUTED_VALUE"""),"Chốt đơn - Sản phẩm - Đời sống - Sắp xếp nhà cửa")</f>
        <v>Chốt đơn - Sản phẩm - Đời sống - Sắp xếp nhà cửa</v>
      </c>
      <c r="K117" s="102" t="str">
        <f>IFERROR(__xludf.DUMMYFUNCTION("""COMPUTED_VALUE"""),"Chốt sản phẩm Sắp xếp nhà cửa")</f>
        <v>Chốt sản phẩm Sắp xếp nhà cửa</v>
      </c>
      <c r="L117" s="62" t="str">
        <f>IFERROR(__xludf.DUMMYFUNCTION("""COMPUTED_VALUE"""),"chot_don")</f>
        <v>chot_don</v>
      </c>
      <c r="M117" s="62">
        <f>IFERROR(__xludf.DUMMYFUNCTION("""COMPUTED_VALUE"""),1.0)</f>
        <v>1</v>
      </c>
      <c r="N117" s="62"/>
      <c r="O117" s="62"/>
      <c r="P117" s="106"/>
      <c r="Q117" s="106"/>
      <c r="R117" s="106"/>
      <c r="S117" s="106"/>
      <c r="T117" s="106"/>
      <c r="U117" s="106"/>
      <c r="V117" s="106"/>
      <c r="W117" s="106"/>
      <c r="X117" s="62"/>
      <c r="Y117" s="62"/>
      <c r="Z117" s="62"/>
      <c r="AA117" s="62"/>
    </row>
    <row r="118">
      <c r="A118" s="62"/>
      <c r="B118" s="62" t="str">
        <f>IFERROR(__xludf.DUMMYFUNCTION("""COMPUTED_VALUE"""),"Chốt đơn")</f>
        <v>Chốt đơn</v>
      </c>
      <c r="C118" s="62">
        <f>IFERROR(__xludf.DUMMYFUNCTION("""COMPUTED_VALUE"""),3.0)</f>
        <v>3</v>
      </c>
      <c r="D118" s="62" t="str">
        <f>IFERROR(__xludf.DUMMYFUNCTION("""COMPUTED_VALUE"""),"Sản phẩm")</f>
        <v>Sản phẩm</v>
      </c>
      <c r="E118" s="62">
        <f>IFERROR(__xludf.DUMMYFUNCTION("""COMPUTED_VALUE"""),67.0)</f>
        <v>67</v>
      </c>
      <c r="F118" s="62" t="str">
        <f>IFERROR(__xludf.DUMMYFUNCTION("""COMPUTED_VALUE"""),"Đời sống")</f>
        <v>Đời sống</v>
      </c>
      <c r="G118" s="62">
        <f>IFERROR(__xludf.DUMMYFUNCTION("""COMPUTED_VALUE"""),26.0)</f>
        <v>26</v>
      </c>
      <c r="H118" s="62" t="str">
        <f>IFERROR(__xludf.DUMMYFUNCTION("""COMPUTED_VALUE"""),"Dụng cụ pha chế")</f>
        <v>Dụng cụ pha chế</v>
      </c>
      <c r="I118" s="62">
        <f>IFERROR(__xludf.DUMMYFUNCTION("""COMPUTED_VALUE"""),21.0)</f>
        <v>21</v>
      </c>
      <c r="J118" s="62" t="str">
        <f>IFERROR(__xludf.DUMMYFUNCTION("""COMPUTED_VALUE"""),"Chốt đơn - Sản phẩm - Đời sống - Dụng cụ pha chế")</f>
        <v>Chốt đơn - Sản phẩm - Đời sống - Dụng cụ pha chế</v>
      </c>
      <c r="K118" s="102" t="str">
        <f>IFERROR(__xludf.DUMMYFUNCTION("""COMPUTED_VALUE"""),"Chốt sản phẩm Dụng cụ pha chế")</f>
        <v>Chốt sản phẩm Dụng cụ pha chế</v>
      </c>
      <c r="L118" s="62" t="str">
        <f>IFERROR(__xludf.DUMMYFUNCTION("""COMPUTED_VALUE"""),"chot_don")</f>
        <v>chot_don</v>
      </c>
      <c r="M118" s="62">
        <f>IFERROR(__xludf.DUMMYFUNCTION("""COMPUTED_VALUE"""),1.0)</f>
        <v>1</v>
      </c>
      <c r="N118" s="62"/>
      <c r="O118" s="62"/>
      <c r="P118" s="106"/>
      <c r="Q118" s="106"/>
      <c r="R118" s="106"/>
      <c r="S118" s="106"/>
      <c r="T118" s="106"/>
      <c r="U118" s="106"/>
      <c r="V118" s="106"/>
      <c r="W118" s="106"/>
      <c r="X118" s="62"/>
      <c r="Y118" s="62"/>
      <c r="Z118" s="62"/>
      <c r="AA118" s="62"/>
    </row>
    <row r="119">
      <c r="A119" s="62"/>
      <c r="B119" s="62" t="str">
        <f>IFERROR(__xludf.DUMMYFUNCTION("""COMPUTED_VALUE"""),"Chốt đơn")</f>
        <v>Chốt đơn</v>
      </c>
      <c r="C119" s="62">
        <f>IFERROR(__xludf.DUMMYFUNCTION("""COMPUTED_VALUE"""),3.0)</f>
        <v>3</v>
      </c>
      <c r="D119" s="62" t="str">
        <f>IFERROR(__xludf.DUMMYFUNCTION("""COMPUTED_VALUE"""),"Sản phẩm")</f>
        <v>Sản phẩm</v>
      </c>
      <c r="E119" s="62">
        <f>IFERROR(__xludf.DUMMYFUNCTION("""COMPUTED_VALUE"""),67.0)</f>
        <v>67</v>
      </c>
      <c r="F119" s="62" t="str">
        <f>IFERROR(__xludf.DUMMYFUNCTION("""COMPUTED_VALUE"""),"Đời sống")</f>
        <v>Đời sống</v>
      </c>
      <c r="G119" s="62">
        <f>IFERROR(__xludf.DUMMYFUNCTION("""COMPUTED_VALUE"""),26.0)</f>
        <v>26</v>
      </c>
      <c r="H119" s="62" t="str">
        <f>IFERROR(__xludf.DUMMYFUNCTION("""COMPUTED_VALUE"""),"Tinh dầu thơm phòng")</f>
        <v>Tinh dầu thơm phòng</v>
      </c>
      <c r="I119" s="62">
        <f>IFERROR(__xludf.DUMMYFUNCTION("""COMPUTED_VALUE"""),96.0)</f>
        <v>96</v>
      </c>
      <c r="J119" s="62" t="str">
        <f>IFERROR(__xludf.DUMMYFUNCTION("""COMPUTED_VALUE"""),"Chốt đơn - Sản phẩm - Đời sống - Tinh dầu thơm phòng")</f>
        <v>Chốt đơn - Sản phẩm - Đời sống - Tinh dầu thơm phòng</v>
      </c>
      <c r="K119" s="102" t="str">
        <f>IFERROR(__xludf.DUMMYFUNCTION("""COMPUTED_VALUE"""),"Chốt sản phẩm Tinh dầu thơm phòng")</f>
        <v>Chốt sản phẩm Tinh dầu thơm phòng</v>
      </c>
      <c r="L119" s="62" t="str">
        <f>IFERROR(__xludf.DUMMYFUNCTION("""COMPUTED_VALUE"""),"chot_don")</f>
        <v>chot_don</v>
      </c>
      <c r="M119" s="62">
        <f>IFERROR(__xludf.DUMMYFUNCTION("""COMPUTED_VALUE"""),1.0)</f>
        <v>1</v>
      </c>
      <c r="N119" s="62"/>
      <c r="O119" s="62"/>
      <c r="P119" s="106"/>
      <c r="Q119" s="106"/>
      <c r="R119" s="106"/>
      <c r="S119" s="106"/>
      <c r="T119" s="106"/>
      <c r="U119" s="106"/>
      <c r="V119" s="106"/>
      <c r="W119" s="106"/>
      <c r="X119" s="62"/>
      <c r="Y119" s="62"/>
      <c r="Z119" s="62"/>
      <c r="AA119" s="62"/>
    </row>
    <row r="120">
      <c r="A120" s="62"/>
      <c r="B120" s="62" t="str">
        <f>IFERROR(__xludf.DUMMYFUNCTION("""COMPUTED_VALUE"""),"Chốt đơn")</f>
        <v>Chốt đơn</v>
      </c>
      <c r="C120" s="62">
        <f>IFERROR(__xludf.DUMMYFUNCTION("""COMPUTED_VALUE"""),3.0)</f>
        <v>3</v>
      </c>
      <c r="D120" s="62" t="str">
        <f>IFERROR(__xludf.DUMMYFUNCTION("""COMPUTED_VALUE"""),"Sản phẩm")</f>
        <v>Sản phẩm</v>
      </c>
      <c r="E120" s="62">
        <f>IFERROR(__xludf.DUMMYFUNCTION("""COMPUTED_VALUE"""),67.0)</f>
        <v>67</v>
      </c>
      <c r="F120" s="62" t="str">
        <f>IFERROR(__xludf.DUMMYFUNCTION("""COMPUTED_VALUE"""),"Đời sống")</f>
        <v>Đời sống</v>
      </c>
      <c r="G120" s="62">
        <f>IFERROR(__xludf.DUMMYFUNCTION("""COMPUTED_VALUE"""),26.0)</f>
        <v>26</v>
      </c>
      <c r="H120" s="62" t="str">
        <f>IFERROR(__xludf.DUMMYFUNCTION("""COMPUTED_VALUE"""),"Đồ dùng phòng ăn")</f>
        <v>Đồ dùng phòng ăn</v>
      </c>
      <c r="I120" s="62">
        <f>IFERROR(__xludf.DUMMYFUNCTION("""COMPUTED_VALUE"""),31.0)</f>
        <v>31</v>
      </c>
      <c r="J120" s="62" t="str">
        <f>IFERROR(__xludf.DUMMYFUNCTION("""COMPUTED_VALUE"""),"Chốt đơn - Sản phẩm - Đời sống - Đồ dùng phòng ăn")</f>
        <v>Chốt đơn - Sản phẩm - Đời sống - Đồ dùng phòng ăn</v>
      </c>
      <c r="K120" s="102" t="str">
        <f>IFERROR(__xludf.DUMMYFUNCTION("""COMPUTED_VALUE"""),"Chốt sản phẩm Đồ dùng phòng ăn")</f>
        <v>Chốt sản phẩm Đồ dùng phòng ăn</v>
      </c>
      <c r="L120" s="62" t="str">
        <f>IFERROR(__xludf.DUMMYFUNCTION("""COMPUTED_VALUE"""),"chot_don")</f>
        <v>chot_don</v>
      </c>
      <c r="M120" s="62">
        <f>IFERROR(__xludf.DUMMYFUNCTION("""COMPUTED_VALUE"""),1.0)</f>
        <v>1</v>
      </c>
      <c r="N120" s="62"/>
      <c r="O120" s="62"/>
      <c r="P120" s="106"/>
      <c r="Q120" s="106"/>
      <c r="R120" s="106"/>
      <c r="S120" s="106"/>
      <c r="T120" s="106"/>
      <c r="U120" s="106"/>
      <c r="V120" s="106"/>
      <c r="W120" s="106"/>
      <c r="X120" s="62"/>
      <c r="Y120" s="62"/>
      <c r="Z120" s="62"/>
      <c r="AA120" s="62"/>
    </row>
    <row r="121">
      <c r="A121" s="62"/>
      <c r="B121" s="62" t="str">
        <f>IFERROR(__xludf.DUMMYFUNCTION("""COMPUTED_VALUE"""),"Chốt đơn")</f>
        <v>Chốt đơn</v>
      </c>
      <c r="C121" s="62">
        <f>IFERROR(__xludf.DUMMYFUNCTION("""COMPUTED_VALUE"""),3.0)</f>
        <v>3</v>
      </c>
      <c r="D121" s="62" t="str">
        <f>IFERROR(__xludf.DUMMYFUNCTION("""COMPUTED_VALUE"""),"Sản phẩm")</f>
        <v>Sản phẩm</v>
      </c>
      <c r="E121" s="62">
        <f>IFERROR(__xludf.DUMMYFUNCTION("""COMPUTED_VALUE"""),67.0)</f>
        <v>67</v>
      </c>
      <c r="F121" s="62" t="str">
        <f>IFERROR(__xludf.DUMMYFUNCTION("""COMPUTED_VALUE"""),"Đời sống")</f>
        <v>Đời sống</v>
      </c>
      <c r="G121" s="62">
        <f>IFERROR(__xludf.DUMMYFUNCTION("""COMPUTED_VALUE"""),26.0)</f>
        <v>26</v>
      </c>
      <c r="H121" s="62" t="str">
        <f>IFERROR(__xludf.DUMMYFUNCTION("""COMPUTED_VALUE"""),"Thiết bị điện gia dụng")</f>
        <v>Thiết bị điện gia dụng</v>
      </c>
      <c r="I121" s="62">
        <f>IFERROR(__xludf.DUMMYFUNCTION("""COMPUTED_VALUE"""),87.0)</f>
        <v>87</v>
      </c>
      <c r="J121" s="62" t="str">
        <f>IFERROR(__xludf.DUMMYFUNCTION("""COMPUTED_VALUE"""),"Chốt đơn - Sản phẩm - Đời sống - Thiết bị điện gia dụng")</f>
        <v>Chốt đơn - Sản phẩm - Đời sống - Thiết bị điện gia dụng</v>
      </c>
      <c r="K121" s="102" t="str">
        <f>IFERROR(__xludf.DUMMYFUNCTION("""COMPUTED_VALUE"""),"Chốt sản phẩm Thiết bị điện gia dụng")</f>
        <v>Chốt sản phẩm Thiết bị điện gia dụng</v>
      </c>
      <c r="L121" s="62" t="str">
        <f>IFERROR(__xludf.DUMMYFUNCTION("""COMPUTED_VALUE"""),"chot_don")</f>
        <v>chot_don</v>
      </c>
      <c r="M121" s="62">
        <f>IFERROR(__xludf.DUMMYFUNCTION("""COMPUTED_VALUE"""),1.0)</f>
        <v>1</v>
      </c>
      <c r="N121" s="62"/>
      <c r="O121" s="62"/>
      <c r="P121" s="106"/>
      <c r="Q121" s="106"/>
      <c r="R121" s="106"/>
      <c r="S121" s="106"/>
      <c r="T121" s="106"/>
      <c r="U121" s="106"/>
      <c r="V121" s="106"/>
      <c r="W121" s="106"/>
      <c r="X121" s="62"/>
      <c r="Y121" s="62"/>
      <c r="Z121" s="62"/>
      <c r="AA121" s="62"/>
    </row>
    <row r="122">
      <c r="A122" s="62"/>
      <c r="B122" s="62" t="str">
        <f>IFERROR(__xludf.DUMMYFUNCTION("""COMPUTED_VALUE"""),"Chốt đơn")</f>
        <v>Chốt đơn</v>
      </c>
      <c r="C122" s="62">
        <f>IFERROR(__xludf.DUMMYFUNCTION("""COMPUTED_VALUE"""),3.0)</f>
        <v>3</v>
      </c>
      <c r="D122" s="62" t="str">
        <f>IFERROR(__xludf.DUMMYFUNCTION("""COMPUTED_VALUE"""),"Sản phẩm")</f>
        <v>Sản phẩm</v>
      </c>
      <c r="E122" s="62">
        <f>IFERROR(__xludf.DUMMYFUNCTION("""COMPUTED_VALUE"""),67.0)</f>
        <v>67</v>
      </c>
      <c r="F122" s="62" t="str">
        <f>IFERROR(__xludf.DUMMYFUNCTION("""COMPUTED_VALUE"""),"Đời sống")</f>
        <v>Đời sống</v>
      </c>
      <c r="G122" s="62">
        <f>IFERROR(__xludf.DUMMYFUNCTION("""COMPUTED_VALUE"""),26.0)</f>
        <v>26</v>
      </c>
      <c r="H122" s="62" t="str">
        <f>IFERROR(__xludf.DUMMYFUNCTION("""COMPUTED_VALUE"""),"Khác")</f>
        <v>Khác</v>
      </c>
      <c r="I122" s="62">
        <f>IFERROR(__xludf.DUMMYFUNCTION("""COMPUTED_VALUE"""),40.0)</f>
        <v>40</v>
      </c>
      <c r="J122" s="62" t="str">
        <f>IFERROR(__xludf.DUMMYFUNCTION("""COMPUTED_VALUE"""),"Chốt đơn - Sản phẩm - Đời sống - Khác")</f>
        <v>Chốt đơn - Sản phẩm - Đời sống - Khác</v>
      </c>
      <c r="K122" s="102" t="str">
        <f>IFERROR(__xludf.DUMMYFUNCTION("""COMPUTED_VALUE"""),"Chốt sản phẩm đời sống khác")</f>
        <v>Chốt sản phẩm đời sống khác</v>
      </c>
      <c r="L122" s="62" t="str">
        <f>IFERROR(__xludf.DUMMYFUNCTION("""COMPUTED_VALUE"""),"chot_don")</f>
        <v>chot_don</v>
      </c>
      <c r="M122" s="62">
        <f>IFERROR(__xludf.DUMMYFUNCTION("""COMPUTED_VALUE"""),1.0)</f>
        <v>1</v>
      </c>
      <c r="N122" s="62"/>
      <c r="O122" s="62"/>
      <c r="P122" s="106"/>
      <c r="Q122" s="106"/>
      <c r="R122" s="106"/>
      <c r="S122" s="106"/>
      <c r="T122" s="106"/>
      <c r="U122" s="106"/>
      <c r="V122" s="106"/>
      <c r="W122" s="106"/>
      <c r="X122" s="62"/>
      <c r="Y122" s="62"/>
      <c r="Z122" s="62"/>
      <c r="AA122" s="62"/>
    </row>
    <row r="123">
      <c r="A123" s="62"/>
      <c r="B123" s="62" t="str">
        <f>IFERROR(__xludf.DUMMYFUNCTION("""COMPUTED_VALUE"""),"Chốt đơn")</f>
        <v>Chốt đơn</v>
      </c>
      <c r="C123" s="62">
        <f>IFERROR(__xludf.DUMMYFUNCTION("""COMPUTED_VALUE"""),3.0)</f>
        <v>3</v>
      </c>
      <c r="D123" s="62" t="str">
        <f>IFERROR(__xludf.DUMMYFUNCTION("""COMPUTED_VALUE"""),"Sản phẩm")</f>
        <v>Sản phẩm</v>
      </c>
      <c r="E123" s="62">
        <f>IFERROR(__xludf.DUMMYFUNCTION("""COMPUTED_VALUE"""),67.0)</f>
        <v>67</v>
      </c>
      <c r="F123" s="62" t="str">
        <f>IFERROR(__xludf.DUMMYFUNCTION("""COMPUTED_VALUE"""),"Khỏe đẹp")</f>
        <v>Khỏe đẹp</v>
      </c>
      <c r="G123" s="62">
        <f>IFERROR(__xludf.DUMMYFUNCTION("""COMPUTED_VALUE"""),44.0)</f>
        <v>44</v>
      </c>
      <c r="H123" s="62" t="str">
        <f>IFERROR(__xludf.DUMMYFUNCTION("""COMPUTED_VALUE"""),"Thực phẩm chức năng")</f>
        <v>Thực phẩm chức năng</v>
      </c>
      <c r="I123" s="62">
        <f>IFERROR(__xludf.DUMMYFUNCTION("""COMPUTED_VALUE"""),94.0)</f>
        <v>94</v>
      </c>
      <c r="J123" s="62" t="str">
        <f>IFERROR(__xludf.DUMMYFUNCTION("""COMPUTED_VALUE"""),"Chốt đơn - Sản phẩm - Khỏe đẹp - Thực phẩm chức năng")</f>
        <v>Chốt đơn - Sản phẩm - Khỏe đẹp - Thực phẩm chức năng</v>
      </c>
      <c r="K123" s="102" t="str">
        <f>IFERROR(__xludf.DUMMYFUNCTION("""COMPUTED_VALUE"""),"Chốt sản phẩm Thực phẩm chức năng")</f>
        <v>Chốt sản phẩm Thực phẩm chức năng</v>
      </c>
      <c r="L123" s="62" t="str">
        <f>IFERROR(__xludf.DUMMYFUNCTION("""COMPUTED_VALUE"""),"chot_don")</f>
        <v>chot_don</v>
      </c>
      <c r="M123" s="62">
        <f>IFERROR(__xludf.DUMMYFUNCTION("""COMPUTED_VALUE"""),1.0)</f>
        <v>1</v>
      </c>
      <c r="N123" s="62"/>
      <c r="O123" s="62"/>
      <c r="P123" s="106"/>
      <c r="Q123" s="106"/>
      <c r="R123" s="106"/>
      <c r="S123" s="106"/>
      <c r="T123" s="106"/>
      <c r="U123" s="106"/>
      <c r="V123" s="106"/>
      <c r="W123" s="106"/>
      <c r="X123" s="62"/>
      <c r="Y123" s="62"/>
      <c r="Z123" s="62"/>
      <c r="AA123" s="62"/>
    </row>
    <row r="124">
      <c r="A124" s="62"/>
      <c r="B124" s="62" t="str">
        <f>IFERROR(__xludf.DUMMYFUNCTION("""COMPUTED_VALUE"""),"Chốt đơn")</f>
        <v>Chốt đơn</v>
      </c>
      <c r="C124" s="62">
        <f>IFERROR(__xludf.DUMMYFUNCTION("""COMPUTED_VALUE"""),3.0)</f>
        <v>3</v>
      </c>
      <c r="D124" s="62" t="str">
        <f>IFERROR(__xludf.DUMMYFUNCTION("""COMPUTED_VALUE"""),"Sản phẩm")</f>
        <v>Sản phẩm</v>
      </c>
      <c r="E124" s="62">
        <f>IFERROR(__xludf.DUMMYFUNCTION("""COMPUTED_VALUE"""),67.0)</f>
        <v>67</v>
      </c>
      <c r="F124" s="62" t="str">
        <f>IFERROR(__xludf.DUMMYFUNCTION("""COMPUTED_VALUE"""),"Khỏe đẹp")</f>
        <v>Khỏe đẹp</v>
      </c>
      <c r="G124" s="62">
        <f>IFERROR(__xludf.DUMMYFUNCTION("""COMPUTED_VALUE"""),44.0)</f>
        <v>44</v>
      </c>
      <c r="H124" s="62" t="str">
        <f>IFERROR(__xludf.DUMMYFUNCTION("""COMPUTED_VALUE"""),"Chăm sóc da mặt")</f>
        <v>Chăm sóc da mặt</v>
      </c>
      <c r="I124" s="62">
        <f>IFERROR(__xludf.DUMMYFUNCTION("""COMPUTED_VALUE"""),8.0)</f>
        <v>8</v>
      </c>
      <c r="J124" s="62" t="str">
        <f>IFERROR(__xludf.DUMMYFUNCTION("""COMPUTED_VALUE"""),"Chốt đơn - Sản phẩm - Khỏe đẹp - Chăm sóc da mặt")</f>
        <v>Chốt đơn - Sản phẩm - Khỏe đẹp - Chăm sóc da mặt</v>
      </c>
      <c r="K124" s="102" t="str">
        <f>IFERROR(__xludf.DUMMYFUNCTION("""COMPUTED_VALUE"""),"Chốt sản phẩm Chăm sóc da mặt")</f>
        <v>Chốt sản phẩm Chăm sóc da mặt</v>
      </c>
      <c r="L124" s="62" t="str">
        <f>IFERROR(__xludf.DUMMYFUNCTION("""COMPUTED_VALUE"""),"chot_don")</f>
        <v>chot_don</v>
      </c>
      <c r="M124" s="62">
        <f>IFERROR(__xludf.DUMMYFUNCTION("""COMPUTED_VALUE"""),1.0)</f>
        <v>1</v>
      </c>
      <c r="N124" s="62"/>
      <c r="O124" s="62"/>
      <c r="P124" s="106"/>
      <c r="Q124" s="106"/>
      <c r="R124" s="106"/>
      <c r="S124" s="106"/>
      <c r="T124" s="106"/>
      <c r="U124" s="106"/>
      <c r="V124" s="106"/>
      <c r="W124" s="106"/>
      <c r="X124" s="62"/>
      <c r="Y124" s="62"/>
      <c r="Z124" s="62"/>
      <c r="AA124" s="62"/>
    </row>
    <row r="125">
      <c r="A125" s="62"/>
      <c r="B125" s="62" t="str">
        <f>IFERROR(__xludf.DUMMYFUNCTION("""COMPUTED_VALUE"""),"Chốt đơn")</f>
        <v>Chốt đơn</v>
      </c>
      <c r="C125" s="62">
        <f>IFERROR(__xludf.DUMMYFUNCTION("""COMPUTED_VALUE"""),3.0)</f>
        <v>3</v>
      </c>
      <c r="D125" s="62" t="str">
        <f>IFERROR(__xludf.DUMMYFUNCTION("""COMPUTED_VALUE"""),"Sản phẩm")</f>
        <v>Sản phẩm</v>
      </c>
      <c r="E125" s="62">
        <f>IFERROR(__xludf.DUMMYFUNCTION("""COMPUTED_VALUE"""),67.0)</f>
        <v>67</v>
      </c>
      <c r="F125" s="62" t="str">
        <f>IFERROR(__xludf.DUMMYFUNCTION("""COMPUTED_VALUE"""),"Khỏe đẹp")</f>
        <v>Khỏe đẹp</v>
      </c>
      <c r="G125" s="62">
        <f>IFERROR(__xludf.DUMMYFUNCTION("""COMPUTED_VALUE"""),44.0)</f>
        <v>44</v>
      </c>
      <c r="H125" s="33" t="str">
        <f>IFERROR(__xludf.DUMMYFUNCTION("""COMPUTED_VALUE"""),"Vệ sinh răng miệng")</f>
        <v>Vệ sinh răng miệng</v>
      </c>
      <c r="I125" s="62">
        <f>IFERROR(__xludf.DUMMYFUNCTION("""COMPUTED_VALUE"""),102.0)</f>
        <v>102</v>
      </c>
      <c r="J125" s="62" t="str">
        <f>IFERROR(__xludf.DUMMYFUNCTION("""COMPUTED_VALUE"""),"Chốt đơn - Sản phẩm - Khỏe đẹp - Vệ sinh răng miệng")</f>
        <v>Chốt đơn - Sản phẩm - Khỏe đẹp - Vệ sinh răng miệng</v>
      </c>
      <c r="K125" s="102" t="str">
        <f>IFERROR(__xludf.DUMMYFUNCTION("""COMPUTED_VALUE"""),"Chốt sản phẩm Vệ sinh răng miệng")</f>
        <v>Chốt sản phẩm Vệ sinh răng miệng</v>
      </c>
      <c r="L125" s="62" t="str">
        <f>IFERROR(__xludf.DUMMYFUNCTION("""COMPUTED_VALUE"""),"chot_don")</f>
        <v>chot_don</v>
      </c>
      <c r="M125" s="62">
        <f>IFERROR(__xludf.DUMMYFUNCTION("""COMPUTED_VALUE"""),1.0)</f>
        <v>1</v>
      </c>
      <c r="N125" s="62"/>
      <c r="O125" s="62"/>
      <c r="P125" s="106"/>
      <c r="Q125" s="106"/>
      <c r="R125" s="106"/>
      <c r="S125" s="106"/>
      <c r="T125" s="106"/>
      <c r="U125" s="106"/>
      <c r="V125" s="106"/>
      <c r="W125" s="106"/>
      <c r="X125" s="62"/>
      <c r="Y125" s="62"/>
      <c r="Z125" s="62"/>
      <c r="AA125" s="62"/>
    </row>
    <row r="126">
      <c r="A126" s="62"/>
      <c r="B126" s="62" t="str">
        <f>IFERROR(__xludf.DUMMYFUNCTION("""COMPUTED_VALUE"""),"Chốt đơn")</f>
        <v>Chốt đơn</v>
      </c>
      <c r="C126" s="62">
        <f>IFERROR(__xludf.DUMMYFUNCTION("""COMPUTED_VALUE"""),3.0)</f>
        <v>3</v>
      </c>
      <c r="D126" s="62" t="str">
        <f>IFERROR(__xludf.DUMMYFUNCTION("""COMPUTED_VALUE"""),"Sản phẩm")</f>
        <v>Sản phẩm</v>
      </c>
      <c r="E126" s="62">
        <f>IFERROR(__xludf.DUMMYFUNCTION("""COMPUTED_VALUE"""),67.0)</f>
        <v>67</v>
      </c>
      <c r="F126" s="62" t="str">
        <f>IFERROR(__xludf.DUMMYFUNCTION("""COMPUTED_VALUE"""),"Khỏe đẹp")</f>
        <v>Khỏe đẹp</v>
      </c>
      <c r="G126" s="62">
        <f>IFERROR(__xludf.DUMMYFUNCTION("""COMPUTED_VALUE"""),44.0)</f>
        <v>44</v>
      </c>
      <c r="H126" s="62" t="str">
        <f>IFERROR(__xludf.DUMMYFUNCTION("""COMPUTED_VALUE"""),"Tắm và chăm sóc cơ thể")</f>
        <v>Tắm và chăm sóc cơ thể</v>
      </c>
      <c r="I126" s="62">
        <f>IFERROR(__xludf.DUMMYFUNCTION("""COMPUTED_VALUE"""),84.0)</f>
        <v>84</v>
      </c>
      <c r="J126" s="62" t="str">
        <f>IFERROR(__xludf.DUMMYFUNCTION("""COMPUTED_VALUE"""),"Chốt đơn - Sản phẩm - Khỏe đẹp - Tắm và chăm sóc cơ thể")</f>
        <v>Chốt đơn - Sản phẩm - Khỏe đẹp - Tắm và chăm sóc cơ thể</v>
      </c>
      <c r="K126" s="102" t="str">
        <f>IFERROR(__xludf.DUMMYFUNCTION("""COMPUTED_VALUE"""),"Chốt sản phẩm Tắm và chăm sóc cơ thể")</f>
        <v>Chốt sản phẩm Tắm và chăm sóc cơ thể</v>
      </c>
      <c r="L126" s="62" t="str">
        <f>IFERROR(__xludf.DUMMYFUNCTION("""COMPUTED_VALUE"""),"chot_don")</f>
        <v>chot_don</v>
      </c>
      <c r="M126" s="62">
        <f>IFERROR(__xludf.DUMMYFUNCTION("""COMPUTED_VALUE"""),1.0)</f>
        <v>1</v>
      </c>
      <c r="N126" s="62"/>
      <c r="O126" s="62"/>
      <c r="P126" s="106"/>
      <c r="Q126" s="106"/>
      <c r="R126" s="106"/>
      <c r="S126" s="106"/>
      <c r="T126" s="106"/>
      <c r="U126" s="106"/>
      <c r="V126" s="106"/>
      <c r="W126" s="106"/>
      <c r="X126" s="62"/>
      <c r="Y126" s="62"/>
      <c r="Z126" s="62"/>
      <c r="AA126" s="62"/>
    </row>
    <row r="127">
      <c r="A127" s="62"/>
      <c r="B127" s="62" t="str">
        <f>IFERROR(__xludf.DUMMYFUNCTION("""COMPUTED_VALUE"""),"Chốt đơn")</f>
        <v>Chốt đơn</v>
      </c>
      <c r="C127" s="62">
        <f>IFERROR(__xludf.DUMMYFUNCTION("""COMPUTED_VALUE"""),3.0)</f>
        <v>3</v>
      </c>
      <c r="D127" s="62" t="str">
        <f>IFERROR(__xludf.DUMMYFUNCTION("""COMPUTED_VALUE"""),"Sản phẩm")</f>
        <v>Sản phẩm</v>
      </c>
      <c r="E127" s="62">
        <f>IFERROR(__xludf.DUMMYFUNCTION("""COMPUTED_VALUE"""),67.0)</f>
        <v>67</v>
      </c>
      <c r="F127" s="62" t="str">
        <f>IFERROR(__xludf.DUMMYFUNCTION("""COMPUTED_VALUE"""),"Khỏe đẹp")</f>
        <v>Khỏe đẹp</v>
      </c>
      <c r="G127" s="62">
        <f>IFERROR(__xludf.DUMMYFUNCTION("""COMPUTED_VALUE"""),44.0)</f>
        <v>44</v>
      </c>
      <c r="H127" s="62" t="str">
        <f>IFERROR(__xludf.DUMMYFUNCTION("""COMPUTED_VALUE"""),"Chăm sóc tóc")</f>
        <v>Chăm sóc tóc</v>
      </c>
      <c r="I127" s="62">
        <f>IFERROR(__xludf.DUMMYFUNCTION("""COMPUTED_VALUE"""),13.0)</f>
        <v>13</v>
      </c>
      <c r="J127" s="62" t="str">
        <f>IFERROR(__xludf.DUMMYFUNCTION("""COMPUTED_VALUE"""),"Chốt đơn - Sản phẩm - Khỏe đẹp - Chăm sóc tóc")</f>
        <v>Chốt đơn - Sản phẩm - Khỏe đẹp - Chăm sóc tóc</v>
      </c>
      <c r="K127" s="102" t="str">
        <f>IFERROR(__xludf.DUMMYFUNCTION("""COMPUTED_VALUE"""),"Chốt sản phẩm Chăm sóc tóc")</f>
        <v>Chốt sản phẩm Chăm sóc tóc</v>
      </c>
      <c r="L127" s="62" t="str">
        <f>IFERROR(__xludf.DUMMYFUNCTION("""COMPUTED_VALUE"""),"chot_don")</f>
        <v>chot_don</v>
      </c>
      <c r="M127" s="62">
        <f>IFERROR(__xludf.DUMMYFUNCTION("""COMPUTED_VALUE"""),1.0)</f>
        <v>1</v>
      </c>
      <c r="N127" s="62"/>
      <c r="O127" s="62"/>
      <c r="P127" s="106"/>
      <c r="Q127" s="106"/>
      <c r="R127" s="106"/>
      <c r="S127" s="106"/>
      <c r="T127" s="106"/>
      <c r="U127" s="106"/>
      <c r="V127" s="106"/>
      <c r="W127" s="106"/>
      <c r="X127" s="62"/>
      <c r="Y127" s="62"/>
      <c r="Z127" s="62"/>
      <c r="AA127" s="62"/>
    </row>
    <row r="128">
      <c r="A128" s="62"/>
      <c r="B128" s="62" t="str">
        <f>IFERROR(__xludf.DUMMYFUNCTION("""COMPUTED_VALUE"""),"Chốt đơn")</f>
        <v>Chốt đơn</v>
      </c>
      <c r="C128" s="62">
        <f>IFERROR(__xludf.DUMMYFUNCTION("""COMPUTED_VALUE"""),3.0)</f>
        <v>3</v>
      </c>
      <c r="D128" s="62" t="str">
        <f>IFERROR(__xludf.DUMMYFUNCTION("""COMPUTED_VALUE"""),"Sản phẩm")</f>
        <v>Sản phẩm</v>
      </c>
      <c r="E128" s="62">
        <f>IFERROR(__xludf.DUMMYFUNCTION("""COMPUTED_VALUE"""),67.0)</f>
        <v>67</v>
      </c>
      <c r="F128" s="62" t="str">
        <f>IFERROR(__xludf.DUMMYFUNCTION("""COMPUTED_VALUE"""),"Khỏe đẹp")</f>
        <v>Khỏe đẹp</v>
      </c>
      <c r="G128" s="62">
        <f>IFERROR(__xludf.DUMMYFUNCTION("""COMPUTED_VALUE"""),44.0)</f>
        <v>44</v>
      </c>
      <c r="H128" s="62" t="str">
        <f>IFERROR(__xludf.DUMMYFUNCTION("""COMPUTED_VALUE"""),"Vật tư y tế")</f>
        <v>Vật tư y tế</v>
      </c>
      <c r="I128" s="62">
        <f>IFERROR(__xludf.DUMMYFUNCTION("""COMPUTED_VALUE"""),100.0)</f>
        <v>100</v>
      </c>
      <c r="J128" s="62" t="str">
        <f>IFERROR(__xludf.DUMMYFUNCTION("""COMPUTED_VALUE"""),"Chốt đơn - Sản phẩm - Khỏe đẹp - Vật tư y tế")</f>
        <v>Chốt đơn - Sản phẩm - Khỏe đẹp - Vật tư y tế</v>
      </c>
      <c r="K128" s="102" t="str">
        <f>IFERROR(__xludf.DUMMYFUNCTION("""COMPUTED_VALUE"""),"Chốt sản phẩm Vật tư y tế")</f>
        <v>Chốt sản phẩm Vật tư y tế</v>
      </c>
      <c r="L128" s="62" t="str">
        <f>IFERROR(__xludf.DUMMYFUNCTION("""COMPUTED_VALUE"""),"chot_don")</f>
        <v>chot_don</v>
      </c>
      <c r="M128" s="62">
        <f>IFERROR(__xludf.DUMMYFUNCTION("""COMPUTED_VALUE"""),1.0)</f>
        <v>1</v>
      </c>
      <c r="N128" s="62"/>
      <c r="O128" s="62"/>
      <c r="P128" s="106"/>
      <c r="Q128" s="106"/>
      <c r="R128" s="106"/>
      <c r="S128" s="106"/>
      <c r="T128" s="106"/>
      <c r="U128" s="106"/>
      <c r="V128" s="106"/>
      <c r="W128" s="106"/>
      <c r="X128" s="62"/>
      <c r="Y128" s="62"/>
      <c r="Z128" s="62"/>
      <c r="AA128" s="62"/>
    </row>
    <row r="129">
      <c r="A129" s="62"/>
      <c r="B129" s="62" t="str">
        <f>IFERROR(__xludf.DUMMYFUNCTION("""COMPUTED_VALUE"""),"Chốt đơn")</f>
        <v>Chốt đơn</v>
      </c>
      <c r="C129" s="62">
        <f>IFERROR(__xludf.DUMMYFUNCTION("""COMPUTED_VALUE"""),3.0)</f>
        <v>3</v>
      </c>
      <c r="D129" s="62" t="str">
        <f>IFERROR(__xludf.DUMMYFUNCTION("""COMPUTED_VALUE"""),"Sản phẩm")</f>
        <v>Sản phẩm</v>
      </c>
      <c r="E129" s="62">
        <f>IFERROR(__xludf.DUMMYFUNCTION("""COMPUTED_VALUE"""),67.0)</f>
        <v>67</v>
      </c>
      <c r="F129" s="62" t="str">
        <f>IFERROR(__xludf.DUMMYFUNCTION("""COMPUTED_VALUE"""),"Khỏe đẹp")</f>
        <v>Khỏe đẹp</v>
      </c>
      <c r="G129" s="62">
        <f>IFERROR(__xludf.DUMMYFUNCTION("""COMPUTED_VALUE"""),44.0)</f>
        <v>44</v>
      </c>
      <c r="H129" s="62" t="str">
        <f>IFERROR(__xludf.DUMMYFUNCTION("""COMPUTED_VALUE"""),"Nước hoa")</f>
        <v>Nước hoa</v>
      </c>
      <c r="I129" s="62">
        <f>IFERROR(__xludf.DUMMYFUNCTION("""COMPUTED_VALUE"""),52.0)</f>
        <v>52</v>
      </c>
      <c r="J129" s="62" t="str">
        <f>IFERROR(__xludf.DUMMYFUNCTION("""COMPUTED_VALUE"""),"Chốt đơn - Sản phẩm - Khỏe đẹp - Nước hoa")</f>
        <v>Chốt đơn - Sản phẩm - Khỏe đẹp - Nước hoa</v>
      </c>
      <c r="K129" s="102" t="str">
        <f>IFERROR(__xludf.DUMMYFUNCTION("""COMPUTED_VALUE"""),"Chốt sản phẩm Nước hoa")</f>
        <v>Chốt sản phẩm Nước hoa</v>
      </c>
      <c r="L129" s="62" t="str">
        <f>IFERROR(__xludf.DUMMYFUNCTION("""COMPUTED_VALUE"""),"chot_don")</f>
        <v>chot_don</v>
      </c>
      <c r="M129" s="62">
        <f>IFERROR(__xludf.DUMMYFUNCTION("""COMPUTED_VALUE"""),1.0)</f>
        <v>1</v>
      </c>
      <c r="N129" s="62"/>
      <c r="O129" s="62"/>
      <c r="P129" s="106"/>
      <c r="Q129" s="106"/>
      <c r="R129" s="106"/>
      <c r="S129" s="106"/>
      <c r="T129" s="106"/>
      <c r="U129" s="106"/>
      <c r="V129" s="106"/>
      <c r="W129" s="106"/>
      <c r="X129" s="62"/>
      <c r="Y129" s="62"/>
      <c r="Z129" s="62"/>
      <c r="AA129" s="62"/>
    </row>
    <row r="130">
      <c r="A130" s="62"/>
      <c r="B130" s="62" t="str">
        <f>IFERROR(__xludf.DUMMYFUNCTION("""COMPUTED_VALUE"""),"Chốt đơn")</f>
        <v>Chốt đơn</v>
      </c>
      <c r="C130" s="62">
        <f>IFERROR(__xludf.DUMMYFUNCTION("""COMPUTED_VALUE"""),3.0)</f>
        <v>3</v>
      </c>
      <c r="D130" s="62" t="str">
        <f>IFERROR(__xludf.DUMMYFUNCTION("""COMPUTED_VALUE"""),"Sản phẩm")</f>
        <v>Sản phẩm</v>
      </c>
      <c r="E130" s="62">
        <f>IFERROR(__xludf.DUMMYFUNCTION("""COMPUTED_VALUE"""),67.0)</f>
        <v>67</v>
      </c>
      <c r="F130" s="62" t="str">
        <f>IFERROR(__xludf.DUMMYFUNCTION("""COMPUTED_VALUE"""),"Khỏe đẹp")</f>
        <v>Khỏe đẹp</v>
      </c>
      <c r="G130" s="62">
        <f>IFERROR(__xludf.DUMMYFUNCTION("""COMPUTED_VALUE"""),44.0)</f>
        <v>44</v>
      </c>
      <c r="H130" s="62" t="str">
        <f>IFERROR(__xludf.DUMMYFUNCTION("""COMPUTED_VALUE"""),"Trang điểm")</f>
        <v>Trang điểm</v>
      </c>
      <c r="I130" s="62">
        <f>IFERROR(__xludf.DUMMYFUNCTION("""COMPUTED_VALUE"""),97.0)</f>
        <v>97</v>
      </c>
      <c r="J130" s="62" t="str">
        <f>IFERROR(__xludf.DUMMYFUNCTION("""COMPUTED_VALUE"""),"Chốt đơn - Sản phẩm - Khỏe đẹp - Trang điểm")</f>
        <v>Chốt đơn - Sản phẩm - Khỏe đẹp - Trang điểm</v>
      </c>
      <c r="K130" s="102" t="str">
        <f>IFERROR(__xludf.DUMMYFUNCTION("""COMPUTED_VALUE"""),"Chốt sản phẩm Trang điểm")</f>
        <v>Chốt sản phẩm Trang điểm</v>
      </c>
      <c r="L130" s="62" t="str">
        <f>IFERROR(__xludf.DUMMYFUNCTION("""COMPUTED_VALUE"""),"chot_don")</f>
        <v>chot_don</v>
      </c>
      <c r="M130" s="62">
        <f>IFERROR(__xludf.DUMMYFUNCTION("""COMPUTED_VALUE"""),1.0)</f>
        <v>1</v>
      </c>
      <c r="N130" s="62"/>
      <c r="O130" s="62"/>
      <c r="P130" s="106"/>
      <c r="Q130" s="106"/>
      <c r="R130" s="106"/>
      <c r="S130" s="106"/>
      <c r="T130" s="106"/>
      <c r="U130" s="106"/>
      <c r="V130" s="106"/>
      <c r="W130" s="106"/>
      <c r="X130" s="62"/>
      <c r="Y130" s="62"/>
      <c r="Z130" s="62"/>
      <c r="AA130" s="62"/>
    </row>
    <row r="131">
      <c r="A131" s="62"/>
      <c r="B131" s="62" t="str">
        <f>IFERROR(__xludf.DUMMYFUNCTION("""COMPUTED_VALUE"""),"Chốt đơn")</f>
        <v>Chốt đơn</v>
      </c>
      <c r="C131" s="62">
        <f>IFERROR(__xludf.DUMMYFUNCTION("""COMPUTED_VALUE"""),3.0)</f>
        <v>3</v>
      </c>
      <c r="D131" s="62" t="str">
        <f>IFERROR(__xludf.DUMMYFUNCTION("""COMPUTED_VALUE"""),"Sản phẩm")</f>
        <v>Sản phẩm</v>
      </c>
      <c r="E131" s="62">
        <f>IFERROR(__xludf.DUMMYFUNCTION("""COMPUTED_VALUE"""),67.0)</f>
        <v>67</v>
      </c>
      <c r="F131" s="62" t="str">
        <f>IFERROR(__xludf.DUMMYFUNCTION("""COMPUTED_VALUE"""),"Khỏe đẹp")</f>
        <v>Khỏe đẹp</v>
      </c>
      <c r="G131" s="62">
        <f>IFERROR(__xludf.DUMMYFUNCTION("""COMPUTED_VALUE"""),44.0)</f>
        <v>44</v>
      </c>
      <c r="H131" s="62" t="str">
        <f>IFERROR(__xludf.DUMMYFUNCTION("""COMPUTED_VALUE"""),"Dụng cụ làm đẹp")</f>
        <v>Dụng cụ làm đẹp</v>
      </c>
      <c r="I131" s="62">
        <f>IFERROR(__xludf.DUMMYFUNCTION("""COMPUTED_VALUE"""),20.0)</f>
        <v>20</v>
      </c>
      <c r="J131" s="62" t="str">
        <f>IFERROR(__xludf.DUMMYFUNCTION("""COMPUTED_VALUE"""),"Chốt đơn - Sản phẩm - Khỏe đẹp - Dụng cụ làm đẹp")</f>
        <v>Chốt đơn - Sản phẩm - Khỏe đẹp - Dụng cụ làm đẹp</v>
      </c>
      <c r="K131" s="102" t="str">
        <f>IFERROR(__xludf.DUMMYFUNCTION("""COMPUTED_VALUE"""),"Chốt sản phẩm Dụng cụ làm đẹp")</f>
        <v>Chốt sản phẩm Dụng cụ làm đẹp</v>
      </c>
      <c r="L131" s="62" t="str">
        <f>IFERROR(__xludf.DUMMYFUNCTION("""COMPUTED_VALUE"""),"chot_don")</f>
        <v>chot_don</v>
      </c>
      <c r="M131" s="62">
        <f>IFERROR(__xludf.DUMMYFUNCTION("""COMPUTED_VALUE"""),1.0)</f>
        <v>1</v>
      </c>
      <c r="N131" s="62"/>
      <c r="O131" s="62"/>
      <c r="P131" s="106"/>
      <c r="Q131" s="106"/>
      <c r="R131" s="106"/>
      <c r="S131" s="106"/>
      <c r="T131" s="106"/>
      <c r="U131" s="106"/>
      <c r="V131" s="106"/>
      <c r="W131" s="106"/>
      <c r="X131" s="62"/>
      <c r="Y131" s="62"/>
      <c r="Z131" s="62"/>
      <c r="AA131" s="62"/>
    </row>
    <row r="132">
      <c r="A132" s="62"/>
      <c r="B132" s="62" t="str">
        <f>IFERROR(__xludf.DUMMYFUNCTION("""COMPUTED_VALUE"""),"Chốt đơn")</f>
        <v>Chốt đơn</v>
      </c>
      <c r="C132" s="62">
        <f>IFERROR(__xludf.DUMMYFUNCTION("""COMPUTED_VALUE"""),3.0)</f>
        <v>3</v>
      </c>
      <c r="D132" s="62" t="str">
        <f>IFERROR(__xludf.DUMMYFUNCTION("""COMPUTED_VALUE"""),"Sản phẩm")</f>
        <v>Sản phẩm</v>
      </c>
      <c r="E132" s="62">
        <f>IFERROR(__xludf.DUMMYFUNCTION("""COMPUTED_VALUE"""),67.0)</f>
        <v>67</v>
      </c>
      <c r="F132" s="62" t="str">
        <f>IFERROR(__xludf.DUMMYFUNCTION("""COMPUTED_VALUE"""),"Khỏe đẹp")</f>
        <v>Khỏe đẹp</v>
      </c>
      <c r="G132" s="62">
        <f>IFERROR(__xludf.DUMMYFUNCTION("""COMPUTED_VALUE"""),44.0)</f>
        <v>44</v>
      </c>
      <c r="H132" s="62" t="str">
        <f>IFERROR(__xludf.DUMMYFUNCTION("""COMPUTED_VALUE"""),"Chăm sóc cá nhân")</f>
        <v>Chăm sóc cá nhân</v>
      </c>
      <c r="I132" s="62">
        <f>IFERROR(__xludf.DUMMYFUNCTION("""COMPUTED_VALUE"""),7.0)</f>
        <v>7</v>
      </c>
      <c r="J132" s="62" t="str">
        <f>IFERROR(__xludf.DUMMYFUNCTION("""COMPUTED_VALUE"""),"Chốt đơn - Sản phẩm - Khỏe đẹp - Chăm sóc cá nhân")</f>
        <v>Chốt đơn - Sản phẩm - Khỏe đẹp - Chăm sóc cá nhân</v>
      </c>
      <c r="K132" s="102" t="str">
        <f>IFERROR(__xludf.DUMMYFUNCTION("""COMPUTED_VALUE"""),"Chốt sản phẩm Chăm sóc cá nhân")</f>
        <v>Chốt sản phẩm Chăm sóc cá nhân</v>
      </c>
      <c r="L132" s="62" t="str">
        <f>IFERROR(__xludf.DUMMYFUNCTION("""COMPUTED_VALUE"""),"chot_don")</f>
        <v>chot_don</v>
      </c>
      <c r="M132" s="62">
        <f>IFERROR(__xludf.DUMMYFUNCTION("""COMPUTED_VALUE"""),1.0)</f>
        <v>1</v>
      </c>
      <c r="N132" s="62"/>
      <c r="O132" s="62"/>
      <c r="P132" s="106"/>
      <c r="Q132" s="106"/>
      <c r="R132" s="106"/>
      <c r="S132" s="106"/>
      <c r="T132" s="106"/>
      <c r="U132" s="106"/>
      <c r="V132" s="106"/>
      <c r="W132" s="106"/>
      <c r="X132" s="62"/>
      <c r="Y132" s="62"/>
      <c r="Z132" s="62"/>
      <c r="AA132" s="62"/>
    </row>
    <row r="133">
      <c r="A133" s="62"/>
      <c r="B133" s="62" t="str">
        <f>IFERROR(__xludf.DUMMYFUNCTION("""COMPUTED_VALUE"""),"Chốt đơn")</f>
        <v>Chốt đơn</v>
      </c>
      <c r="C133" s="62">
        <f>IFERROR(__xludf.DUMMYFUNCTION("""COMPUTED_VALUE"""),3.0)</f>
        <v>3</v>
      </c>
      <c r="D133" s="62" t="str">
        <f>IFERROR(__xludf.DUMMYFUNCTION("""COMPUTED_VALUE"""),"Sản phẩm")</f>
        <v>Sản phẩm</v>
      </c>
      <c r="E133" s="62">
        <f>IFERROR(__xludf.DUMMYFUNCTION("""COMPUTED_VALUE"""),67.0)</f>
        <v>67</v>
      </c>
      <c r="F133" s="62" t="str">
        <f>IFERROR(__xludf.DUMMYFUNCTION("""COMPUTED_VALUE"""),"Khỏe đẹp")</f>
        <v>Khỏe đẹp</v>
      </c>
      <c r="G133" s="62">
        <f>IFERROR(__xludf.DUMMYFUNCTION("""COMPUTED_VALUE"""),44.0)</f>
        <v>44</v>
      </c>
      <c r="H133" s="62" t="str">
        <f>IFERROR(__xludf.DUMMYFUNCTION("""COMPUTED_VALUE"""),"Khác")</f>
        <v>Khác</v>
      </c>
      <c r="I133" s="62">
        <f>IFERROR(__xludf.DUMMYFUNCTION("""COMPUTED_VALUE"""),40.0)</f>
        <v>40</v>
      </c>
      <c r="J133" s="62" t="str">
        <f>IFERROR(__xludf.DUMMYFUNCTION("""COMPUTED_VALUE"""),"Chốt đơn - Sản phẩm - Khỏe đẹp - Khác")</f>
        <v>Chốt đơn - Sản phẩm - Khỏe đẹp - Khác</v>
      </c>
      <c r="K133" s="102" t="str">
        <f>IFERROR(__xludf.DUMMYFUNCTION("""COMPUTED_VALUE"""),"Chốt sản phẩm khoẻ đẹp khác")</f>
        <v>Chốt sản phẩm khoẻ đẹp khác</v>
      </c>
      <c r="L133" s="62" t="str">
        <f>IFERROR(__xludf.DUMMYFUNCTION("""COMPUTED_VALUE"""),"chot_don")</f>
        <v>chot_don</v>
      </c>
      <c r="M133" s="62">
        <f>IFERROR(__xludf.DUMMYFUNCTION("""COMPUTED_VALUE"""),1.0)</f>
        <v>1</v>
      </c>
      <c r="N133" s="62"/>
      <c r="O133" s="62"/>
      <c r="P133" s="106"/>
      <c r="Q133" s="106"/>
      <c r="R133" s="106"/>
      <c r="S133" s="106"/>
      <c r="T133" s="106"/>
      <c r="U133" s="106"/>
      <c r="V133" s="106"/>
      <c r="W133" s="106"/>
      <c r="X133" s="62"/>
      <c r="Y133" s="62"/>
      <c r="Z133" s="62"/>
      <c r="AA133" s="62"/>
    </row>
    <row r="134">
      <c r="A134" s="62"/>
      <c r="B134" s="62" t="str">
        <f>IFERROR(__xludf.DUMMYFUNCTION("""COMPUTED_VALUE"""),"Chốt đơn")</f>
        <v>Chốt đơn</v>
      </c>
      <c r="C134" s="62">
        <f>IFERROR(__xludf.DUMMYFUNCTION("""COMPUTED_VALUE"""),3.0)</f>
        <v>3</v>
      </c>
      <c r="D134" s="62" t="str">
        <f>IFERROR(__xludf.DUMMYFUNCTION("""COMPUTED_VALUE"""),"Sản phẩm")</f>
        <v>Sản phẩm</v>
      </c>
      <c r="E134" s="62">
        <f>IFERROR(__xludf.DUMMYFUNCTION("""COMPUTED_VALUE"""),67.0)</f>
        <v>67</v>
      </c>
      <c r="F134" s="62" t="str">
        <f>IFERROR(__xludf.DUMMYFUNCTION("""COMPUTED_VALUE"""),"Thú cưng")</f>
        <v>Thú cưng</v>
      </c>
      <c r="G134" s="62">
        <f>IFERROR(__xludf.DUMMYFUNCTION("""COMPUTED_VALUE"""),80.0)</f>
        <v>80</v>
      </c>
      <c r="H134" s="62" t="str">
        <f>IFERROR(__xludf.DUMMYFUNCTION("""COMPUTED_VALUE"""),"Chăm sóc thú cưng")</f>
        <v>Chăm sóc thú cưng</v>
      </c>
      <c r="I134" s="62">
        <f>IFERROR(__xludf.DUMMYFUNCTION("""COMPUTED_VALUE"""),12.0)</f>
        <v>12</v>
      </c>
      <c r="J134" s="62" t="str">
        <f>IFERROR(__xludf.DUMMYFUNCTION("""COMPUTED_VALUE"""),"Chốt đơn - Sản phẩm - Thú cưng - Chăm sóc thú cưng")</f>
        <v>Chốt đơn - Sản phẩm - Thú cưng - Chăm sóc thú cưng</v>
      </c>
      <c r="K134" s="102" t="str">
        <f>IFERROR(__xludf.DUMMYFUNCTION("""COMPUTED_VALUE"""),"Chốt sản phẩm Chăm sóc thú cưng")</f>
        <v>Chốt sản phẩm Chăm sóc thú cưng</v>
      </c>
      <c r="L134" s="62" t="str">
        <f>IFERROR(__xludf.DUMMYFUNCTION("""COMPUTED_VALUE"""),"chot_don")</f>
        <v>chot_don</v>
      </c>
      <c r="M134" s="62">
        <f>IFERROR(__xludf.DUMMYFUNCTION("""COMPUTED_VALUE"""),1.0)</f>
        <v>1</v>
      </c>
      <c r="N134" s="62"/>
      <c r="O134" s="62"/>
      <c r="P134" s="106"/>
      <c r="Q134" s="106"/>
      <c r="R134" s="106"/>
      <c r="S134" s="106"/>
      <c r="T134" s="106"/>
      <c r="U134" s="106"/>
      <c r="V134" s="106"/>
      <c r="W134" s="106"/>
      <c r="X134" s="62"/>
      <c r="Y134" s="62"/>
      <c r="Z134" s="62"/>
      <c r="AA134" s="62"/>
    </row>
    <row r="135">
      <c r="A135" s="62"/>
      <c r="B135" s="62" t="str">
        <f>IFERROR(__xludf.DUMMYFUNCTION("""COMPUTED_VALUE"""),"Chốt đơn")</f>
        <v>Chốt đơn</v>
      </c>
      <c r="C135" s="62">
        <f>IFERROR(__xludf.DUMMYFUNCTION("""COMPUTED_VALUE"""),3.0)</f>
        <v>3</v>
      </c>
      <c r="D135" s="62" t="str">
        <f>IFERROR(__xludf.DUMMYFUNCTION("""COMPUTED_VALUE"""),"Sản phẩm")</f>
        <v>Sản phẩm</v>
      </c>
      <c r="E135" s="62">
        <f>IFERROR(__xludf.DUMMYFUNCTION("""COMPUTED_VALUE"""),67.0)</f>
        <v>67</v>
      </c>
      <c r="F135" s="62" t="str">
        <f>IFERROR(__xludf.DUMMYFUNCTION("""COMPUTED_VALUE"""),"Thú cưng")</f>
        <v>Thú cưng</v>
      </c>
      <c r="G135" s="62">
        <f>IFERROR(__xludf.DUMMYFUNCTION("""COMPUTED_VALUE"""),80.0)</f>
        <v>80</v>
      </c>
      <c r="H135" s="62" t="str">
        <f>IFERROR(__xludf.DUMMYFUNCTION("""COMPUTED_VALUE"""),"Vệ sinh cho thú cưng")</f>
        <v>Vệ sinh cho thú cưng</v>
      </c>
      <c r="I135" s="62">
        <f>IFERROR(__xludf.DUMMYFUNCTION("""COMPUTED_VALUE"""),101.0)</f>
        <v>101</v>
      </c>
      <c r="J135" s="62" t="str">
        <f>IFERROR(__xludf.DUMMYFUNCTION("""COMPUTED_VALUE"""),"Chốt đơn - Sản phẩm - Thú cưng - Vệ sinh cho thú cưng")</f>
        <v>Chốt đơn - Sản phẩm - Thú cưng - Vệ sinh cho thú cưng</v>
      </c>
      <c r="K135" s="102" t="str">
        <f>IFERROR(__xludf.DUMMYFUNCTION("""COMPUTED_VALUE"""),"Chốt sản phẩm Vệ sinh cho thú cưng")</f>
        <v>Chốt sản phẩm Vệ sinh cho thú cưng</v>
      </c>
      <c r="L135" s="62" t="str">
        <f>IFERROR(__xludf.DUMMYFUNCTION("""COMPUTED_VALUE"""),"chot_don")</f>
        <v>chot_don</v>
      </c>
      <c r="M135" s="62">
        <f>IFERROR(__xludf.DUMMYFUNCTION("""COMPUTED_VALUE"""),1.0)</f>
        <v>1</v>
      </c>
      <c r="N135" s="62"/>
      <c r="O135" s="62"/>
      <c r="P135" s="106"/>
      <c r="Q135" s="106"/>
      <c r="R135" s="106"/>
      <c r="S135" s="106"/>
      <c r="T135" s="106"/>
      <c r="U135" s="106"/>
      <c r="V135" s="106"/>
      <c r="W135" s="106"/>
      <c r="X135" s="62"/>
      <c r="Y135" s="62"/>
      <c r="Z135" s="62"/>
      <c r="AA135" s="62"/>
    </row>
    <row r="136">
      <c r="A136" s="62"/>
      <c r="B136" s="62" t="str">
        <f>IFERROR(__xludf.DUMMYFUNCTION("""COMPUTED_VALUE"""),"Chốt đơn")</f>
        <v>Chốt đơn</v>
      </c>
      <c r="C136" s="62">
        <f>IFERROR(__xludf.DUMMYFUNCTION("""COMPUTED_VALUE"""),3.0)</f>
        <v>3</v>
      </c>
      <c r="D136" s="62" t="str">
        <f>IFERROR(__xludf.DUMMYFUNCTION("""COMPUTED_VALUE"""),"Sản phẩm")</f>
        <v>Sản phẩm</v>
      </c>
      <c r="E136" s="62">
        <f>IFERROR(__xludf.DUMMYFUNCTION("""COMPUTED_VALUE"""),67.0)</f>
        <v>67</v>
      </c>
      <c r="F136" s="62" t="str">
        <f>IFERROR(__xludf.DUMMYFUNCTION("""COMPUTED_VALUE"""),"Thú cưng")</f>
        <v>Thú cưng</v>
      </c>
      <c r="G136" s="62">
        <f>IFERROR(__xludf.DUMMYFUNCTION("""COMPUTED_VALUE"""),80.0)</f>
        <v>80</v>
      </c>
      <c r="H136" s="62" t="str">
        <f>IFERROR(__xludf.DUMMYFUNCTION("""COMPUTED_VALUE"""),"Thức ăn cho thú cưng")</f>
        <v>Thức ăn cho thú cưng</v>
      </c>
      <c r="I136" s="62">
        <f>IFERROR(__xludf.DUMMYFUNCTION("""COMPUTED_VALUE"""),93.0)</f>
        <v>93</v>
      </c>
      <c r="J136" s="62" t="str">
        <f>IFERROR(__xludf.DUMMYFUNCTION("""COMPUTED_VALUE"""),"Chốt đơn - Sản phẩm - Thú cưng - Thức ăn cho thú cưng")</f>
        <v>Chốt đơn - Sản phẩm - Thú cưng - Thức ăn cho thú cưng</v>
      </c>
      <c r="K136" s="102" t="str">
        <f>IFERROR(__xludf.DUMMYFUNCTION("""COMPUTED_VALUE"""),"Chốt sản phẩm Thức ăn cho thú cưng")</f>
        <v>Chốt sản phẩm Thức ăn cho thú cưng</v>
      </c>
      <c r="L136" s="62" t="str">
        <f>IFERROR(__xludf.DUMMYFUNCTION("""COMPUTED_VALUE"""),"chot_don")</f>
        <v>chot_don</v>
      </c>
      <c r="M136" s="62">
        <f>IFERROR(__xludf.DUMMYFUNCTION("""COMPUTED_VALUE"""),1.0)</f>
        <v>1</v>
      </c>
      <c r="N136" s="62"/>
      <c r="O136" s="62"/>
      <c r="P136" s="106"/>
      <c r="Q136" s="106"/>
      <c r="R136" s="106"/>
      <c r="S136" s="106"/>
      <c r="T136" s="106"/>
      <c r="U136" s="106"/>
      <c r="V136" s="106"/>
      <c r="W136" s="106"/>
      <c r="X136" s="62"/>
      <c r="Y136" s="62"/>
      <c r="Z136" s="62"/>
      <c r="AA136" s="62"/>
    </row>
    <row r="137">
      <c r="A137" s="62"/>
      <c r="B137" s="62" t="str">
        <f>IFERROR(__xludf.DUMMYFUNCTION("""COMPUTED_VALUE"""),"Chốt đơn")</f>
        <v>Chốt đơn</v>
      </c>
      <c r="C137" s="62">
        <f>IFERROR(__xludf.DUMMYFUNCTION("""COMPUTED_VALUE"""),3.0)</f>
        <v>3</v>
      </c>
      <c r="D137" s="62" t="str">
        <f>IFERROR(__xludf.DUMMYFUNCTION("""COMPUTED_VALUE"""),"Sản phẩm")</f>
        <v>Sản phẩm</v>
      </c>
      <c r="E137" s="62">
        <f>IFERROR(__xludf.DUMMYFUNCTION("""COMPUTED_VALUE"""),67.0)</f>
        <v>67</v>
      </c>
      <c r="F137" s="62" t="str">
        <f>IFERROR(__xludf.DUMMYFUNCTION("""COMPUTED_VALUE"""),"Thú cưng")</f>
        <v>Thú cưng</v>
      </c>
      <c r="G137" s="62">
        <f>IFERROR(__xludf.DUMMYFUNCTION("""COMPUTED_VALUE"""),80.0)</f>
        <v>80</v>
      </c>
      <c r="H137" s="62" t="str">
        <f>IFERROR(__xludf.DUMMYFUNCTION("""COMPUTED_VALUE"""),"Quần áo thú cưng")</f>
        <v>Quần áo thú cưng</v>
      </c>
      <c r="I137" s="62">
        <f>IFERROR(__xludf.DUMMYFUNCTION("""COMPUTED_VALUE"""),69.0)</f>
        <v>69</v>
      </c>
      <c r="J137" s="62" t="str">
        <f>IFERROR(__xludf.DUMMYFUNCTION("""COMPUTED_VALUE"""),"Chốt đơn - Sản phẩm - Thú cưng - Quần áo thú cưng")</f>
        <v>Chốt đơn - Sản phẩm - Thú cưng - Quần áo thú cưng</v>
      </c>
      <c r="K137" s="102" t="str">
        <f>IFERROR(__xludf.DUMMYFUNCTION("""COMPUTED_VALUE"""),"Chốt sản phẩm Quần áo thú cưng")</f>
        <v>Chốt sản phẩm Quần áo thú cưng</v>
      </c>
      <c r="L137" s="62" t="str">
        <f>IFERROR(__xludf.DUMMYFUNCTION("""COMPUTED_VALUE"""),"chot_don")</f>
        <v>chot_don</v>
      </c>
      <c r="M137" s="62">
        <f>IFERROR(__xludf.DUMMYFUNCTION("""COMPUTED_VALUE"""),1.0)</f>
        <v>1</v>
      </c>
      <c r="N137" s="62"/>
      <c r="O137" s="62"/>
      <c r="P137" s="106"/>
      <c r="Q137" s="106"/>
      <c r="R137" s="106"/>
      <c r="S137" s="106"/>
      <c r="T137" s="106"/>
      <c r="U137" s="106"/>
      <c r="V137" s="106"/>
      <c r="W137" s="106"/>
      <c r="X137" s="62"/>
      <c r="Y137" s="62"/>
      <c r="Z137" s="62"/>
      <c r="AA137" s="62"/>
    </row>
    <row r="138">
      <c r="A138" s="62"/>
      <c r="B138" s="62" t="str">
        <f>IFERROR(__xludf.DUMMYFUNCTION("""COMPUTED_VALUE"""),"Chốt đơn")</f>
        <v>Chốt đơn</v>
      </c>
      <c r="C138" s="62">
        <f>IFERROR(__xludf.DUMMYFUNCTION("""COMPUTED_VALUE"""),3.0)</f>
        <v>3</v>
      </c>
      <c r="D138" s="62" t="str">
        <f>IFERROR(__xludf.DUMMYFUNCTION("""COMPUTED_VALUE"""),"Sản phẩm")</f>
        <v>Sản phẩm</v>
      </c>
      <c r="E138" s="62">
        <f>IFERROR(__xludf.DUMMYFUNCTION("""COMPUTED_VALUE"""),67.0)</f>
        <v>67</v>
      </c>
      <c r="F138" s="62" t="str">
        <f>IFERROR(__xludf.DUMMYFUNCTION("""COMPUTED_VALUE"""),"Thú cưng")</f>
        <v>Thú cưng</v>
      </c>
      <c r="G138" s="62">
        <f>IFERROR(__xludf.DUMMYFUNCTION("""COMPUTED_VALUE"""),80.0)</f>
        <v>80</v>
      </c>
      <c r="H138" s="62" t="str">
        <f>IFERROR(__xludf.DUMMYFUNCTION("""COMPUTED_VALUE"""),"Phụ kiện cho thú cưng")</f>
        <v>Phụ kiện cho thú cưng</v>
      </c>
      <c r="I138" s="62">
        <f>IFERROR(__xludf.DUMMYFUNCTION("""COMPUTED_VALUE"""),55.0)</f>
        <v>55</v>
      </c>
      <c r="J138" s="62" t="str">
        <f>IFERROR(__xludf.DUMMYFUNCTION("""COMPUTED_VALUE"""),"Chốt đơn - Sản phẩm - Thú cưng - Phụ kiện cho thú cưng")</f>
        <v>Chốt đơn - Sản phẩm - Thú cưng - Phụ kiện cho thú cưng</v>
      </c>
      <c r="K138" s="102" t="str">
        <f>IFERROR(__xludf.DUMMYFUNCTION("""COMPUTED_VALUE"""),"Chốt sản phẩm Phụ kiện cho thú cưng")</f>
        <v>Chốt sản phẩm Phụ kiện cho thú cưng</v>
      </c>
      <c r="L138" s="62" t="str">
        <f>IFERROR(__xludf.DUMMYFUNCTION("""COMPUTED_VALUE"""),"chot_don")</f>
        <v>chot_don</v>
      </c>
      <c r="M138" s="62">
        <f>IFERROR(__xludf.DUMMYFUNCTION("""COMPUTED_VALUE"""),1.0)</f>
        <v>1</v>
      </c>
      <c r="N138" s="62"/>
      <c r="O138" s="62"/>
      <c r="P138" s="106"/>
      <c r="Q138" s="106"/>
      <c r="R138" s="106"/>
      <c r="S138" s="106"/>
      <c r="T138" s="106"/>
      <c r="U138" s="106"/>
      <c r="V138" s="106"/>
      <c r="W138" s="106"/>
      <c r="X138" s="62"/>
      <c r="Y138" s="62"/>
      <c r="Z138" s="62"/>
      <c r="AA138" s="62"/>
    </row>
    <row r="139">
      <c r="A139" s="62"/>
      <c r="B139" s="62" t="str">
        <f>IFERROR(__xludf.DUMMYFUNCTION("""COMPUTED_VALUE"""),"Chốt đơn")</f>
        <v>Chốt đơn</v>
      </c>
      <c r="C139" s="62">
        <f>IFERROR(__xludf.DUMMYFUNCTION("""COMPUTED_VALUE"""),3.0)</f>
        <v>3</v>
      </c>
      <c r="D139" s="62" t="str">
        <f>IFERROR(__xludf.DUMMYFUNCTION("""COMPUTED_VALUE"""),"Sản phẩm")</f>
        <v>Sản phẩm</v>
      </c>
      <c r="E139" s="62">
        <f>IFERROR(__xludf.DUMMYFUNCTION("""COMPUTED_VALUE"""),67.0)</f>
        <v>67</v>
      </c>
      <c r="F139" s="62" t="str">
        <f>IFERROR(__xludf.DUMMYFUNCTION("""COMPUTED_VALUE"""),"Thú cưng")</f>
        <v>Thú cưng</v>
      </c>
      <c r="G139" s="62">
        <f>IFERROR(__xludf.DUMMYFUNCTION("""COMPUTED_VALUE"""),80.0)</f>
        <v>80</v>
      </c>
      <c r="H139" s="62" t="str">
        <f>IFERROR(__xludf.DUMMYFUNCTION("""COMPUTED_VALUE"""),"Khác")</f>
        <v>Khác</v>
      </c>
      <c r="I139" s="62">
        <f>IFERROR(__xludf.DUMMYFUNCTION("""COMPUTED_VALUE"""),40.0)</f>
        <v>40</v>
      </c>
      <c r="J139" s="62" t="str">
        <f>IFERROR(__xludf.DUMMYFUNCTION("""COMPUTED_VALUE"""),"Chốt đơn - Sản phẩm - Thú cưng - Khác")</f>
        <v>Chốt đơn - Sản phẩm - Thú cưng - Khác</v>
      </c>
      <c r="K139" s="102" t="str">
        <f>IFERROR(__xludf.DUMMYFUNCTION("""COMPUTED_VALUE"""),"Chốt sản phẩm thú cưng khác")</f>
        <v>Chốt sản phẩm thú cưng khác</v>
      </c>
      <c r="L139" s="62" t="str">
        <f>IFERROR(__xludf.DUMMYFUNCTION("""COMPUTED_VALUE"""),"chot_don")</f>
        <v>chot_don</v>
      </c>
      <c r="M139" s="62">
        <f>IFERROR(__xludf.DUMMYFUNCTION("""COMPUTED_VALUE"""),1.0)</f>
        <v>1</v>
      </c>
      <c r="N139" s="62"/>
      <c r="O139" s="62"/>
      <c r="P139" s="106"/>
      <c r="Q139" s="106"/>
      <c r="R139" s="106"/>
      <c r="S139" s="106"/>
      <c r="T139" s="106"/>
      <c r="U139" s="106"/>
      <c r="V139" s="106"/>
      <c r="W139" s="106"/>
      <c r="X139" s="62"/>
      <c r="Y139" s="62"/>
      <c r="Z139" s="62"/>
      <c r="AA139" s="62"/>
    </row>
    <row r="140">
      <c r="A140" s="62"/>
      <c r="B140" s="62" t="str">
        <f>IFERROR(__xludf.DUMMYFUNCTION("""COMPUTED_VALUE"""),"Chốt đơn")</f>
        <v>Chốt đơn</v>
      </c>
      <c r="C140" s="62">
        <f>IFERROR(__xludf.DUMMYFUNCTION("""COMPUTED_VALUE"""),3.0)</f>
        <v>3</v>
      </c>
      <c r="D140" s="62" t="str">
        <f>IFERROR(__xludf.DUMMYFUNCTION("""COMPUTED_VALUE"""),"Sản phẩm")</f>
        <v>Sản phẩm</v>
      </c>
      <c r="E140" s="62">
        <f>IFERROR(__xludf.DUMMYFUNCTION("""COMPUTED_VALUE"""),67.0)</f>
        <v>67</v>
      </c>
      <c r="F140" s="62" t="str">
        <f>IFERROR(__xludf.DUMMYFUNCTION("""COMPUTED_VALUE"""),"Văn phòng phẩm")</f>
        <v>Văn phòng phẩm</v>
      </c>
      <c r="G140" s="62">
        <f>IFERROR(__xludf.DUMMYFUNCTION("""COMPUTED_VALUE"""),87.0)</f>
        <v>87</v>
      </c>
      <c r="H140" s="62" t="str">
        <f>IFERROR(__xludf.DUMMYFUNCTION("""COMPUTED_VALUE"""),"Thiết Bị Trường Học")</f>
        <v>Thiết Bị Trường Học</v>
      </c>
      <c r="I140" s="62">
        <f>IFERROR(__xludf.DUMMYFUNCTION("""COMPUTED_VALUE"""),90.0)</f>
        <v>90</v>
      </c>
      <c r="J140" s="62" t="str">
        <f>IFERROR(__xludf.DUMMYFUNCTION("""COMPUTED_VALUE"""),"Chốt đơn - Sản phẩm - Văn phòng phẩm - Thiết Bị Trường Học")</f>
        <v>Chốt đơn - Sản phẩm - Văn phòng phẩm - Thiết Bị Trường Học</v>
      </c>
      <c r="K140" s="102" t="str">
        <f>IFERROR(__xludf.DUMMYFUNCTION("""COMPUTED_VALUE"""),"Chốt sản phẩm Thiết Bị Trường Học")</f>
        <v>Chốt sản phẩm Thiết Bị Trường Học</v>
      </c>
      <c r="L140" s="62" t="str">
        <f>IFERROR(__xludf.DUMMYFUNCTION("""COMPUTED_VALUE"""),"chot_don")</f>
        <v>chot_don</v>
      </c>
      <c r="M140" s="62">
        <f>IFERROR(__xludf.DUMMYFUNCTION("""COMPUTED_VALUE"""),1.0)</f>
        <v>1</v>
      </c>
      <c r="N140" s="62"/>
      <c r="O140" s="62"/>
      <c r="P140" s="106"/>
      <c r="Q140" s="106"/>
      <c r="R140" s="106"/>
      <c r="S140" s="106"/>
      <c r="T140" s="106"/>
      <c r="U140" s="106"/>
      <c r="V140" s="106"/>
      <c r="W140" s="106"/>
      <c r="X140" s="62"/>
      <c r="Y140" s="62"/>
      <c r="Z140" s="62"/>
      <c r="AA140" s="62"/>
    </row>
    <row r="141">
      <c r="A141" s="62"/>
      <c r="B141" s="62" t="str">
        <f>IFERROR(__xludf.DUMMYFUNCTION("""COMPUTED_VALUE"""),"Chốt đơn")</f>
        <v>Chốt đơn</v>
      </c>
      <c r="C141" s="62">
        <f>IFERROR(__xludf.DUMMYFUNCTION("""COMPUTED_VALUE"""),3.0)</f>
        <v>3</v>
      </c>
      <c r="D141" s="62" t="str">
        <f>IFERROR(__xludf.DUMMYFUNCTION("""COMPUTED_VALUE"""),"Sản phẩm")</f>
        <v>Sản phẩm</v>
      </c>
      <c r="E141" s="62">
        <f>IFERROR(__xludf.DUMMYFUNCTION("""COMPUTED_VALUE"""),67.0)</f>
        <v>67</v>
      </c>
      <c r="F141" s="62" t="str">
        <f>IFERROR(__xludf.DUMMYFUNCTION("""COMPUTED_VALUE"""),"Văn phòng phẩm")</f>
        <v>Văn phòng phẩm</v>
      </c>
      <c r="G141" s="62">
        <f>IFERROR(__xludf.DUMMYFUNCTION("""COMPUTED_VALUE"""),87.0)</f>
        <v>87</v>
      </c>
      <c r="H141" s="62" t="str">
        <f>IFERROR(__xludf.DUMMYFUNCTION("""COMPUTED_VALUE"""),"Quà Tặng - Giấy Gói")</f>
        <v>Quà Tặng - Giấy Gói</v>
      </c>
      <c r="I141" s="62">
        <f>IFERROR(__xludf.DUMMYFUNCTION("""COMPUTED_VALUE"""),66.0)</f>
        <v>66</v>
      </c>
      <c r="J141" s="62" t="str">
        <f>IFERROR(__xludf.DUMMYFUNCTION("""COMPUTED_VALUE"""),"Chốt đơn - Sản phẩm - Văn phòng phẩm - Quà Tặng - Giấy Gói")</f>
        <v>Chốt đơn - Sản phẩm - Văn phòng phẩm - Quà Tặng - Giấy Gói</v>
      </c>
      <c r="K141" s="102" t="str">
        <f>IFERROR(__xludf.DUMMYFUNCTION("""COMPUTED_VALUE"""),"Chốt sản phẩm Quà Tặng - Giấy Gói")</f>
        <v>Chốt sản phẩm Quà Tặng - Giấy Gói</v>
      </c>
      <c r="L141" s="62" t="str">
        <f>IFERROR(__xludf.DUMMYFUNCTION("""COMPUTED_VALUE"""),"chot_don")</f>
        <v>chot_don</v>
      </c>
      <c r="M141" s="62">
        <f>IFERROR(__xludf.DUMMYFUNCTION("""COMPUTED_VALUE"""),1.0)</f>
        <v>1</v>
      </c>
      <c r="N141" s="62"/>
      <c r="O141" s="62"/>
      <c r="P141" s="106"/>
      <c r="Q141" s="106"/>
      <c r="R141" s="106"/>
      <c r="S141" s="106"/>
      <c r="T141" s="106"/>
      <c r="U141" s="106"/>
      <c r="V141" s="106"/>
      <c r="W141" s="106"/>
      <c r="X141" s="62"/>
      <c r="Y141" s="62"/>
      <c r="Z141" s="62"/>
      <c r="AA141" s="62"/>
    </row>
    <row r="142">
      <c r="A142" s="62"/>
      <c r="B142" s="62" t="str">
        <f>IFERROR(__xludf.DUMMYFUNCTION("""COMPUTED_VALUE"""),"Chốt đơn")</f>
        <v>Chốt đơn</v>
      </c>
      <c r="C142" s="62">
        <f>IFERROR(__xludf.DUMMYFUNCTION("""COMPUTED_VALUE"""),3.0)</f>
        <v>3</v>
      </c>
      <c r="D142" s="62" t="str">
        <f>IFERROR(__xludf.DUMMYFUNCTION("""COMPUTED_VALUE"""),"Sản phẩm")</f>
        <v>Sản phẩm</v>
      </c>
      <c r="E142" s="62">
        <f>IFERROR(__xludf.DUMMYFUNCTION("""COMPUTED_VALUE"""),67.0)</f>
        <v>67</v>
      </c>
      <c r="F142" s="62" t="str">
        <f>IFERROR(__xludf.DUMMYFUNCTION("""COMPUTED_VALUE"""),"Văn phòng phẩm")</f>
        <v>Văn phòng phẩm</v>
      </c>
      <c r="G142" s="62">
        <f>IFERROR(__xludf.DUMMYFUNCTION("""COMPUTED_VALUE"""),87.0)</f>
        <v>87</v>
      </c>
      <c r="H142" s="62" t="str">
        <f>IFERROR(__xludf.DUMMYFUNCTION("""COMPUTED_VALUE"""),"Họa cụ")</f>
        <v>Họa cụ</v>
      </c>
      <c r="I142" s="62">
        <f>IFERROR(__xludf.DUMMYFUNCTION("""COMPUTED_VALUE"""),39.0)</f>
        <v>39</v>
      </c>
      <c r="J142" s="62" t="str">
        <f>IFERROR(__xludf.DUMMYFUNCTION("""COMPUTED_VALUE"""),"Chốt đơn - Sản phẩm - Văn phòng phẩm - Họa cụ")</f>
        <v>Chốt đơn - Sản phẩm - Văn phòng phẩm - Họa cụ</v>
      </c>
      <c r="K142" s="102" t="str">
        <f>IFERROR(__xludf.DUMMYFUNCTION("""COMPUTED_VALUE"""),"Chốt sản phẩm Họa cụ")</f>
        <v>Chốt sản phẩm Họa cụ</v>
      </c>
      <c r="L142" s="62" t="str">
        <f>IFERROR(__xludf.DUMMYFUNCTION("""COMPUTED_VALUE"""),"chot_don")</f>
        <v>chot_don</v>
      </c>
      <c r="M142" s="62">
        <f>IFERROR(__xludf.DUMMYFUNCTION("""COMPUTED_VALUE"""),1.0)</f>
        <v>1</v>
      </c>
      <c r="N142" s="62"/>
      <c r="O142" s="62"/>
      <c r="P142" s="106"/>
      <c r="Q142" s="106"/>
      <c r="R142" s="106"/>
      <c r="S142" s="106"/>
      <c r="T142" s="106"/>
      <c r="U142" s="106"/>
      <c r="V142" s="106"/>
      <c r="W142" s="106"/>
      <c r="X142" s="62"/>
      <c r="Y142" s="62"/>
      <c r="Z142" s="62"/>
      <c r="AA142" s="62"/>
    </row>
    <row r="143">
      <c r="A143" s="62"/>
      <c r="B143" s="62" t="str">
        <f>IFERROR(__xludf.DUMMYFUNCTION("""COMPUTED_VALUE"""),"Chốt đơn")</f>
        <v>Chốt đơn</v>
      </c>
      <c r="C143" s="62">
        <f>IFERROR(__xludf.DUMMYFUNCTION("""COMPUTED_VALUE"""),3.0)</f>
        <v>3</v>
      </c>
      <c r="D143" s="62" t="str">
        <f>IFERROR(__xludf.DUMMYFUNCTION("""COMPUTED_VALUE"""),"Sản phẩm")</f>
        <v>Sản phẩm</v>
      </c>
      <c r="E143" s="62">
        <f>IFERROR(__xludf.DUMMYFUNCTION("""COMPUTED_VALUE"""),67.0)</f>
        <v>67</v>
      </c>
      <c r="F143" s="62" t="str">
        <f>IFERROR(__xludf.DUMMYFUNCTION("""COMPUTED_VALUE"""),"Văn phòng phẩm")</f>
        <v>Văn phòng phẩm</v>
      </c>
      <c r="G143" s="62">
        <f>IFERROR(__xludf.DUMMYFUNCTION("""COMPUTED_VALUE"""),87.0)</f>
        <v>87</v>
      </c>
      <c r="H143" s="62" t="str">
        <f>IFERROR(__xludf.DUMMYFUNCTION("""COMPUTED_VALUE"""),"Bút Các Loại")</f>
        <v>Bút Các Loại</v>
      </c>
      <c r="I143" s="62">
        <f>IFERROR(__xludf.DUMMYFUNCTION("""COMPUTED_VALUE"""),4.0)</f>
        <v>4</v>
      </c>
      <c r="J143" s="62" t="str">
        <f>IFERROR(__xludf.DUMMYFUNCTION("""COMPUTED_VALUE"""),"Chốt đơn - Sản phẩm - Văn phòng phẩm - Bút Các Loại")</f>
        <v>Chốt đơn - Sản phẩm - Văn phòng phẩm - Bút Các Loại</v>
      </c>
      <c r="K143" s="102" t="str">
        <f>IFERROR(__xludf.DUMMYFUNCTION("""COMPUTED_VALUE"""),"Chốt sản phẩm Bút Các Loại")</f>
        <v>Chốt sản phẩm Bút Các Loại</v>
      </c>
      <c r="L143" s="62" t="str">
        <f>IFERROR(__xludf.DUMMYFUNCTION("""COMPUTED_VALUE"""),"chot_don")</f>
        <v>chot_don</v>
      </c>
      <c r="M143" s="62">
        <f>IFERROR(__xludf.DUMMYFUNCTION("""COMPUTED_VALUE"""),1.0)</f>
        <v>1</v>
      </c>
      <c r="N143" s="62"/>
      <c r="O143" s="62"/>
      <c r="P143" s="106"/>
      <c r="Q143" s="106"/>
      <c r="R143" s="106"/>
      <c r="S143" s="106"/>
      <c r="T143" s="106"/>
      <c r="U143" s="106"/>
      <c r="V143" s="106"/>
      <c r="W143" s="106"/>
      <c r="X143" s="62"/>
      <c r="Y143" s="62"/>
      <c r="Z143" s="62"/>
      <c r="AA143" s="62"/>
    </row>
    <row r="144">
      <c r="A144" s="62"/>
      <c r="B144" s="62" t="str">
        <f>IFERROR(__xludf.DUMMYFUNCTION("""COMPUTED_VALUE"""),"Chốt đơn")</f>
        <v>Chốt đơn</v>
      </c>
      <c r="C144" s="62">
        <f>IFERROR(__xludf.DUMMYFUNCTION("""COMPUTED_VALUE"""),3.0)</f>
        <v>3</v>
      </c>
      <c r="D144" s="62" t="str">
        <f>IFERROR(__xludf.DUMMYFUNCTION("""COMPUTED_VALUE"""),"Sản phẩm")</f>
        <v>Sản phẩm</v>
      </c>
      <c r="E144" s="62">
        <f>IFERROR(__xludf.DUMMYFUNCTION("""COMPUTED_VALUE"""),67.0)</f>
        <v>67</v>
      </c>
      <c r="F144" s="62" t="str">
        <f>IFERROR(__xludf.DUMMYFUNCTION("""COMPUTED_VALUE"""),"Văn phòng phẩm")</f>
        <v>Văn phòng phẩm</v>
      </c>
      <c r="G144" s="62">
        <f>IFERROR(__xludf.DUMMYFUNCTION("""COMPUTED_VALUE"""),87.0)</f>
        <v>87</v>
      </c>
      <c r="H144" s="62" t="str">
        <f>IFERROR(__xludf.DUMMYFUNCTION("""COMPUTED_VALUE"""),"Thư Tín")</f>
        <v>Thư Tín</v>
      </c>
      <c r="I144" s="62">
        <f>IFERROR(__xludf.DUMMYFUNCTION("""COMPUTED_VALUE"""),92.0)</f>
        <v>92</v>
      </c>
      <c r="J144" s="62" t="str">
        <f>IFERROR(__xludf.DUMMYFUNCTION("""COMPUTED_VALUE"""),"Chốt đơn - Sản phẩm - Văn phòng phẩm - Thư Tín")</f>
        <v>Chốt đơn - Sản phẩm - Văn phòng phẩm - Thư Tín</v>
      </c>
      <c r="K144" s="102" t="str">
        <f>IFERROR(__xludf.DUMMYFUNCTION("""COMPUTED_VALUE"""),"Chốt sản phẩm Thư Tín")</f>
        <v>Chốt sản phẩm Thư Tín</v>
      </c>
      <c r="L144" s="62" t="str">
        <f>IFERROR(__xludf.DUMMYFUNCTION("""COMPUTED_VALUE"""),"chot_don")</f>
        <v>chot_don</v>
      </c>
      <c r="M144" s="62">
        <f>IFERROR(__xludf.DUMMYFUNCTION("""COMPUTED_VALUE"""),1.0)</f>
        <v>1</v>
      </c>
      <c r="N144" s="62"/>
      <c r="O144" s="62"/>
      <c r="P144" s="106"/>
      <c r="Q144" s="106"/>
      <c r="R144" s="106"/>
      <c r="S144" s="106"/>
      <c r="T144" s="106"/>
      <c r="U144" s="106"/>
      <c r="V144" s="106"/>
      <c r="W144" s="106"/>
      <c r="X144" s="62"/>
      <c r="Y144" s="62"/>
      <c r="Z144" s="62"/>
      <c r="AA144" s="62"/>
    </row>
    <row r="145">
      <c r="A145" s="62"/>
      <c r="B145" s="62" t="str">
        <f>IFERROR(__xludf.DUMMYFUNCTION("""COMPUTED_VALUE"""),"Chốt đơn")</f>
        <v>Chốt đơn</v>
      </c>
      <c r="C145" s="62">
        <f>IFERROR(__xludf.DUMMYFUNCTION("""COMPUTED_VALUE"""),3.0)</f>
        <v>3</v>
      </c>
      <c r="D145" s="62" t="str">
        <f>IFERROR(__xludf.DUMMYFUNCTION("""COMPUTED_VALUE"""),"Sản phẩm")</f>
        <v>Sản phẩm</v>
      </c>
      <c r="E145" s="62">
        <f>IFERROR(__xludf.DUMMYFUNCTION("""COMPUTED_VALUE"""),67.0)</f>
        <v>67</v>
      </c>
      <c r="F145" s="62" t="str">
        <f>IFERROR(__xludf.DUMMYFUNCTION("""COMPUTED_VALUE"""),"Văn phòng phẩm")</f>
        <v>Văn phòng phẩm</v>
      </c>
      <c r="G145" s="62">
        <f>IFERROR(__xludf.DUMMYFUNCTION("""COMPUTED_VALUE"""),87.0)</f>
        <v>87</v>
      </c>
      <c r="H145" s="62" t="str">
        <f>IFERROR(__xludf.DUMMYFUNCTION("""COMPUTED_VALUE"""),"Sổ &amp; Giấy Các Loại")</f>
        <v>Sổ &amp; Giấy Các Loại</v>
      </c>
      <c r="I145" s="62">
        <f>IFERROR(__xludf.DUMMYFUNCTION("""COMPUTED_VALUE"""),79.0)</f>
        <v>79</v>
      </c>
      <c r="J145" s="62" t="str">
        <f>IFERROR(__xludf.DUMMYFUNCTION("""COMPUTED_VALUE"""),"Chốt đơn - Sản phẩm - Văn phòng phẩm - Sổ &amp; Giấy Các Loại")</f>
        <v>Chốt đơn - Sản phẩm - Văn phòng phẩm - Sổ &amp; Giấy Các Loại</v>
      </c>
      <c r="K145" s="102" t="str">
        <f>IFERROR(__xludf.DUMMYFUNCTION("""COMPUTED_VALUE"""),"Chốt sản phẩm Sổ &amp; Giấy Các Loại")</f>
        <v>Chốt sản phẩm Sổ &amp; Giấy Các Loại</v>
      </c>
      <c r="L145" s="62" t="str">
        <f>IFERROR(__xludf.DUMMYFUNCTION("""COMPUTED_VALUE"""),"chot_don")</f>
        <v>chot_don</v>
      </c>
      <c r="M145" s="62">
        <f>IFERROR(__xludf.DUMMYFUNCTION("""COMPUTED_VALUE"""),1.0)</f>
        <v>1</v>
      </c>
      <c r="N145" s="62"/>
      <c r="O145" s="62"/>
      <c r="P145" s="106"/>
      <c r="Q145" s="106"/>
      <c r="R145" s="106"/>
      <c r="S145" s="106"/>
      <c r="T145" s="106"/>
      <c r="U145" s="106"/>
      <c r="V145" s="106"/>
      <c r="W145" s="106"/>
      <c r="X145" s="62"/>
      <c r="Y145" s="62"/>
      <c r="Z145" s="62"/>
      <c r="AA145" s="62"/>
    </row>
    <row r="146">
      <c r="A146" s="62"/>
      <c r="B146" s="62" t="str">
        <f>IFERROR(__xludf.DUMMYFUNCTION("""COMPUTED_VALUE"""),"Chốt đơn")</f>
        <v>Chốt đơn</v>
      </c>
      <c r="C146" s="62">
        <f>IFERROR(__xludf.DUMMYFUNCTION("""COMPUTED_VALUE"""),3.0)</f>
        <v>3</v>
      </c>
      <c r="D146" s="62" t="str">
        <f>IFERROR(__xludf.DUMMYFUNCTION("""COMPUTED_VALUE"""),"Sản phẩm")</f>
        <v>Sản phẩm</v>
      </c>
      <c r="E146" s="62">
        <f>IFERROR(__xludf.DUMMYFUNCTION("""COMPUTED_VALUE"""),67.0)</f>
        <v>67</v>
      </c>
      <c r="F146" s="62" t="str">
        <f>IFERROR(__xludf.DUMMYFUNCTION("""COMPUTED_VALUE"""),"Văn phòng phẩm")</f>
        <v>Văn phòng phẩm</v>
      </c>
      <c r="G146" s="62">
        <f>IFERROR(__xludf.DUMMYFUNCTION("""COMPUTED_VALUE"""),87.0)</f>
        <v>87</v>
      </c>
      <c r="H146" s="62" t="str">
        <f>IFERROR(__xludf.DUMMYFUNCTION("""COMPUTED_VALUE"""),"Khác")</f>
        <v>Khác</v>
      </c>
      <c r="I146" s="62">
        <f>IFERROR(__xludf.DUMMYFUNCTION("""COMPUTED_VALUE"""),40.0)</f>
        <v>40</v>
      </c>
      <c r="J146" s="62" t="str">
        <f>IFERROR(__xludf.DUMMYFUNCTION("""COMPUTED_VALUE"""),"Chốt đơn - Sản phẩm - Văn phòng phẩm - Khác")</f>
        <v>Chốt đơn - Sản phẩm - Văn phòng phẩm - Khác</v>
      </c>
      <c r="K146" s="102" t="str">
        <f>IFERROR(__xludf.DUMMYFUNCTION("""COMPUTED_VALUE"""),"Chốt sản phẩm văn phòng nhẩm khác")</f>
        <v>Chốt sản phẩm văn phòng nhẩm khác</v>
      </c>
      <c r="L146" s="62" t="str">
        <f>IFERROR(__xludf.DUMMYFUNCTION("""COMPUTED_VALUE"""),"chot_don")</f>
        <v>chot_don</v>
      </c>
      <c r="M146" s="62">
        <f>IFERROR(__xludf.DUMMYFUNCTION("""COMPUTED_VALUE"""),1.0)</f>
        <v>1</v>
      </c>
      <c r="N146" s="62"/>
      <c r="O146" s="62"/>
      <c r="P146" s="106"/>
      <c r="Q146" s="106"/>
      <c r="R146" s="106"/>
      <c r="S146" s="106"/>
      <c r="T146" s="106"/>
      <c r="U146" s="106"/>
      <c r="V146" s="106"/>
      <c r="W146" s="106"/>
      <c r="X146" s="62"/>
      <c r="Y146" s="62"/>
      <c r="Z146" s="62"/>
      <c r="AA146" s="62"/>
    </row>
    <row r="147">
      <c r="A147" s="62"/>
      <c r="B147" s="62" t="str">
        <f>IFERROR(__xludf.DUMMYFUNCTION("""COMPUTED_VALUE"""),"Chốt đơn")</f>
        <v>Chốt đơn</v>
      </c>
      <c r="C147" s="62">
        <f>IFERROR(__xludf.DUMMYFUNCTION("""COMPUTED_VALUE"""),3.0)</f>
        <v>3</v>
      </c>
      <c r="D147" s="62" t="str">
        <f>IFERROR(__xludf.DUMMYFUNCTION("""COMPUTED_VALUE"""),"Sản phẩm")</f>
        <v>Sản phẩm</v>
      </c>
      <c r="E147" s="62">
        <f>IFERROR(__xludf.DUMMYFUNCTION("""COMPUTED_VALUE"""),67.0)</f>
        <v>67</v>
      </c>
      <c r="F147" s="62" t="str">
        <f>IFERROR(__xludf.DUMMYFUNCTION("""COMPUTED_VALUE"""),"Chung")</f>
        <v>Chung</v>
      </c>
      <c r="G147" s="62">
        <f>IFERROR(__xludf.DUMMYFUNCTION("""COMPUTED_VALUE"""),14.0)</f>
        <v>14</v>
      </c>
      <c r="H147" s="62"/>
      <c r="I147" s="62"/>
      <c r="J147" s="62" t="str">
        <f>IFERROR(__xludf.DUMMYFUNCTION("""COMPUTED_VALUE"""),"Chốt đơn - Sản phẩm - Chung")</f>
        <v>Chốt đơn - Sản phẩm - Chung</v>
      </c>
      <c r="K147" s="102" t="str">
        <f>IFERROR(__xludf.DUMMYFUNCTION("""COMPUTED_VALUE"""),"Chốt sản phẩm chung")</f>
        <v>Chốt sản phẩm chung</v>
      </c>
      <c r="L147" s="62" t="str">
        <f>IFERROR(__xludf.DUMMYFUNCTION("""COMPUTED_VALUE"""),"chot_don")</f>
        <v>chot_don</v>
      </c>
      <c r="M147" s="62">
        <f>IFERROR(__xludf.DUMMYFUNCTION("""COMPUTED_VALUE"""),1.0)</f>
        <v>1</v>
      </c>
      <c r="N147" s="62"/>
      <c r="O147" s="62"/>
      <c r="P147" s="106"/>
      <c r="Q147" s="106"/>
      <c r="R147" s="106"/>
      <c r="S147" s="106"/>
      <c r="T147" s="106"/>
      <c r="U147" s="106"/>
      <c r="V147" s="106"/>
      <c r="W147" s="106"/>
      <c r="X147" s="62"/>
      <c r="Y147" s="62"/>
      <c r="Z147" s="62"/>
      <c r="AA147" s="62"/>
    </row>
    <row r="148">
      <c r="A148" s="62">
        <f>IFERROR(__xludf.DUMMYFUNCTION("""COMPUTED_VALUE"""),76.0)</f>
        <v>76</v>
      </c>
      <c r="B148" s="62" t="str">
        <f>IFERROR(__xludf.DUMMYFUNCTION("""COMPUTED_VALUE"""),"Chốt đơn")</f>
        <v>Chốt đơn</v>
      </c>
      <c r="C148" s="62">
        <f>IFERROR(__xludf.DUMMYFUNCTION("""COMPUTED_VALUE"""),3.0)</f>
        <v>3</v>
      </c>
      <c r="D148" s="62" t="str">
        <f>IFERROR(__xludf.DUMMYFUNCTION("""COMPUTED_VALUE"""),"Sản phẩm")</f>
        <v>Sản phẩm</v>
      </c>
      <c r="E148" s="62">
        <f>IFERROR(__xludf.DUMMYFUNCTION("""COMPUTED_VALUE"""),67.0)</f>
        <v>67</v>
      </c>
      <c r="F148" s="62"/>
      <c r="G148" s="62"/>
      <c r="H148" s="62"/>
      <c r="I148" s="62"/>
      <c r="J148" s="62" t="str">
        <f>IFERROR(__xludf.DUMMYFUNCTION("""COMPUTED_VALUE"""),"Chốt đơn - Sản phẩm")</f>
        <v>Chốt đơn - Sản phẩm</v>
      </c>
      <c r="K148" s="102" t="str">
        <f>IFERROR(__xludf.DUMMYFUNCTION("""COMPUTED_VALUE"""),"Chốt đơn sản phẩm")</f>
        <v>Chốt đơn sản phẩm</v>
      </c>
      <c r="L148" s="62" t="str">
        <f>IFERROR(__xludf.DUMMYFUNCTION("""COMPUTED_VALUE"""),"chot_don")</f>
        <v>chot_don</v>
      </c>
      <c r="M148" s="62">
        <f>IFERROR(__xludf.DUMMYFUNCTION("""COMPUTED_VALUE"""),1.0)</f>
        <v>1</v>
      </c>
      <c r="N148" s="62"/>
      <c r="O148" s="62"/>
      <c r="P148" s="106"/>
      <c r="Q148" s="106"/>
      <c r="R148" s="106"/>
      <c r="S148" s="106"/>
      <c r="T148" s="106"/>
      <c r="U148" s="106"/>
      <c r="V148" s="106"/>
      <c r="W148" s="106"/>
      <c r="X148" s="62"/>
      <c r="Y148" s="62"/>
      <c r="Z148" s="62"/>
      <c r="AA148" s="62"/>
    </row>
    <row r="149">
      <c r="A149" s="62">
        <f>IFERROR(__xludf.DUMMYFUNCTION("""COMPUTED_VALUE"""),28.0)</f>
        <v>28</v>
      </c>
      <c r="B149" s="62" t="str">
        <f>IFERROR(__xludf.DUMMYFUNCTION("""COMPUTED_VALUE"""),"Chốt đơn")</f>
        <v>Chốt đơn</v>
      </c>
      <c r="C149" s="62">
        <f>IFERROR(__xludf.DUMMYFUNCTION("""COMPUTED_VALUE"""),3.0)</f>
        <v>3</v>
      </c>
      <c r="D149" s="62" t="str">
        <f>IFERROR(__xludf.DUMMYFUNCTION("""COMPUTED_VALUE"""),"Số điện thoại nhận hàng")</f>
        <v>Số điện thoại nhận hàng</v>
      </c>
      <c r="E149" s="62">
        <f>IFERROR(__xludf.DUMMYFUNCTION("""COMPUTED_VALUE"""),70.0)</f>
        <v>70</v>
      </c>
      <c r="F149" s="62"/>
      <c r="G149" s="62"/>
      <c r="H149" s="62"/>
      <c r="I149" s="62"/>
      <c r="J149" s="62" t="str">
        <f>IFERROR(__xludf.DUMMYFUNCTION("""COMPUTED_VALUE"""),"Chốt đơn - Số điện thoại nhận hàng")</f>
        <v>Chốt đơn - Số điện thoại nhận hàng</v>
      </c>
      <c r="K149" s="102" t="str">
        <f>IFERROR(__xludf.DUMMYFUNCTION("""COMPUTED_VALUE"""),"Chốt SĐT nhận hàng")</f>
        <v>Chốt SĐT nhận hàng</v>
      </c>
      <c r="L149" s="62" t="str">
        <f>IFERROR(__xludf.DUMMYFUNCTION("""COMPUTED_VALUE"""),"chot_don")</f>
        <v>chot_don</v>
      </c>
      <c r="M149" s="62">
        <f>IFERROR(__xludf.DUMMYFUNCTION("""COMPUTED_VALUE"""),1.0)</f>
        <v>1</v>
      </c>
      <c r="N149" s="62"/>
      <c r="O149" s="62"/>
      <c r="P149" s="106"/>
      <c r="Q149" s="106"/>
      <c r="R149" s="106"/>
      <c r="S149" s="106"/>
      <c r="T149" s="106"/>
      <c r="U149" s="106"/>
      <c r="V149" s="106"/>
      <c r="W149" s="106"/>
      <c r="X149" s="62"/>
      <c r="Y149" s="62"/>
      <c r="Z149" s="62"/>
      <c r="AA149" s="62"/>
    </row>
    <row r="150">
      <c r="A150" s="62"/>
      <c r="B150" s="62" t="str">
        <f>IFERROR(__xludf.DUMMYFUNCTION("""COMPUTED_VALUE"""),"Chốt đơn")</f>
        <v>Chốt đơn</v>
      </c>
      <c r="C150" s="62">
        <f>IFERROR(__xludf.DUMMYFUNCTION("""COMPUTED_VALUE"""),3.0)</f>
        <v>3</v>
      </c>
      <c r="D150" s="62" t="str">
        <f>IFERROR(__xludf.DUMMYFUNCTION("""COMPUTED_VALUE"""),"Số lượng")</f>
        <v>Số lượng</v>
      </c>
      <c r="E150" s="62">
        <f>IFERROR(__xludf.DUMMYFUNCTION("""COMPUTED_VALUE"""),71.0)</f>
        <v>71</v>
      </c>
      <c r="F150" s="62" t="str">
        <f>IFERROR(__xludf.DUMMYFUNCTION("""COMPUTED_VALUE"""),"Mua sỉ")</f>
        <v>Mua sỉ</v>
      </c>
      <c r="G150" s="62">
        <f>IFERROR(__xludf.DUMMYFUNCTION("""COMPUTED_VALUE"""),50.0)</f>
        <v>50</v>
      </c>
      <c r="H150" s="62"/>
      <c r="I150" s="62"/>
      <c r="J150" s="62" t="str">
        <f>IFERROR(__xludf.DUMMYFUNCTION("""COMPUTED_VALUE"""),"Chốt đơn - Số lượng - Mua sỉ")</f>
        <v>Chốt đơn - Số lượng - Mua sỉ</v>
      </c>
      <c r="K150" s="102" t="str">
        <f>IFERROR(__xludf.DUMMYFUNCTION("""COMPUTED_VALUE"""),"Chốt mua sỉ")</f>
        <v>Chốt mua sỉ</v>
      </c>
      <c r="L150" s="62" t="str">
        <f>IFERROR(__xludf.DUMMYFUNCTION("""COMPUTED_VALUE"""),"chot_don")</f>
        <v>chot_don</v>
      </c>
      <c r="M150" s="62">
        <f>IFERROR(__xludf.DUMMYFUNCTION("""COMPUTED_VALUE"""),1.0)</f>
        <v>1</v>
      </c>
      <c r="N150" s="62"/>
      <c r="O150" s="62"/>
      <c r="P150" s="106"/>
      <c r="Q150" s="106"/>
      <c r="R150" s="106"/>
      <c r="S150" s="106"/>
      <c r="T150" s="106"/>
      <c r="U150" s="106"/>
      <c r="V150" s="106"/>
      <c r="W150" s="106"/>
      <c r="X150" s="62"/>
      <c r="Y150" s="62"/>
      <c r="Z150" s="62"/>
      <c r="AA150" s="62"/>
    </row>
    <row r="151">
      <c r="A151" s="62"/>
      <c r="B151" s="62" t="str">
        <f>IFERROR(__xludf.DUMMYFUNCTION("""COMPUTED_VALUE"""),"Chốt đơn")</f>
        <v>Chốt đơn</v>
      </c>
      <c r="C151" s="62">
        <f>IFERROR(__xludf.DUMMYFUNCTION("""COMPUTED_VALUE"""),3.0)</f>
        <v>3</v>
      </c>
      <c r="D151" s="62" t="str">
        <f>IFERROR(__xludf.DUMMYFUNCTION("""COMPUTED_VALUE"""),"Số lượng")</f>
        <v>Số lượng</v>
      </c>
      <c r="E151" s="62">
        <f>IFERROR(__xludf.DUMMYFUNCTION("""COMPUTED_VALUE"""),71.0)</f>
        <v>71</v>
      </c>
      <c r="F151" s="62" t="str">
        <f>IFERROR(__xludf.DUMMYFUNCTION("""COMPUTED_VALUE"""),"Mua lẻ")</f>
        <v>Mua lẻ</v>
      </c>
      <c r="G151" s="62">
        <f>IFERROR(__xludf.DUMMYFUNCTION("""COMPUTED_VALUE"""),49.0)</f>
        <v>49</v>
      </c>
      <c r="H151" s="62"/>
      <c r="I151" s="62"/>
      <c r="J151" s="62" t="str">
        <f>IFERROR(__xludf.DUMMYFUNCTION("""COMPUTED_VALUE"""),"Chốt đơn - Số lượng - Mua lẻ")</f>
        <v>Chốt đơn - Số lượng - Mua lẻ</v>
      </c>
      <c r="K151" s="102" t="str">
        <f>IFERROR(__xludf.DUMMYFUNCTION("""COMPUTED_VALUE"""),"Chốt mua lẻ")</f>
        <v>Chốt mua lẻ</v>
      </c>
      <c r="L151" s="62" t="str">
        <f>IFERROR(__xludf.DUMMYFUNCTION("""COMPUTED_VALUE"""),"chot_don")</f>
        <v>chot_don</v>
      </c>
      <c r="M151" s="62">
        <f>IFERROR(__xludf.DUMMYFUNCTION("""COMPUTED_VALUE"""),1.0)</f>
        <v>1</v>
      </c>
      <c r="N151" s="62"/>
      <c r="O151" s="62"/>
      <c r="P151" s="106"/>
      <c r="Q151" s="106"/>
      <c r="R151" s="106"/>
      <c r="S151" s="106"/>
      <c r="T151" s="106"/>
      <c r="U151" s="106"/>
      <c r="V151" s="106"/>
      <c r="W151" s="106"/>
      <c r="X151" s="62"/>
      <c r="Y151" s="62"/>
      <c r="Z151" s="62"/>
      <c r="AA151" s="62"/>
    </row>
    <row r="152">
      <c r="A152" s="62"/>
      <c r="B152" s="62" t="str">
        <f>IFERROR(__xludf.DUMMYFUNCTION("""COMPUTED_VALUE"""),"Chốt đơn")</f>
        <v>Chốt đơn</v>
      </c>
      <c r="C152" s="62">
        <f>IFERROR(__xludf.DUMMYFUNCTION("""COMPUTED_VALUE"""),3.0)</f>
        <v>3</v>
      </c>
      <c r="D152" s="62" t="str">
        <f>IFERROR(__xludf.DUMMYFUNCTION("""COMPUTED_VALUE"""),"Số lượng")</f>
        <v>Số lượng</v>
      </c>
      <c r="E152" s="62">
        <f>IFERROR(__xludf.DUMMYFUNCTION("""COMPUTED_VALUE"""),71.0)</f>
        <v>71</v>
      </c>
      <c r="F152" s="62" t="str">
        <f>IFERROR(__xludf.DUMMYFUNCTION("""COMPUTED_VALUE"""),"Mua combo")</f>
        <v>Mua combo</v>
      </c>
      <c r="G152" s="62">
        <f>IFERROR(__xludf.DUMMYFUNCTION("""COMPUTED_VALUE"""),48.0)</f>
        <v>48</v>
      </c>
      <c r="H152" s="62"/>
      <c r="I152" s="62"/>
      <c r="J152" s="62" t="str">
        <f>IFERROR(__xludf.DUMMYFUNCTION("""COMPUTED_VALUE"""),"Chốt đơn - Số lượng - Mua combo")</f>
        <v>Chốt đơn - Số lượng - Mua combo</v>
      </c>
      <c r="K152" s="102" t="str">
        <f>IFERROR(__xludf.DUMMYFUNCTION("""COMPUTED_VALUE"""),"Chốt mua combo")</f>
        <v>Chốt mua combo</v>
      </c>
      <c r="L152" s="62" t="str">
        <f>IFERROR(__xludf.DUMMYFUNCTION("""COMPUTED_VALUE"""),"chot_don")</f>
        <v>chot_don</v>
      </c>
      <c r="M152" s="62">
        <f>IFERROR(__xludf.DUMMYFUNCTION("""COMPUTED_VALUE"""),1.0)</f>
        <v>1</v>
      </c>
      <c r="N152" s="62"/>
      <c r="O152" s="62"/>
      <c r="P152" s="106"/>
      <c r="Q152" s="106"/>
      <c r="R152" s="106"/>
      <c r="S152" s="106"/>
      <c r="T152" s="106"/>
      <c r="U152" s="106"/>
      <c r="V152" s="106"/>
      <c r="W152" s="106"/>
      <c r="X152" s="62"/>
      <c r="Y152" s="62"/>
      <c r="Z152" s="62"/>
      <c r="AA152" s="62"/>
    </row>
    <row r="153">
      <c r="A153" s="62">
        <f>IFERROR(__xludf.DUMMYFUNCTION("""COMPUTED_VALUE"""),87.0)</f>
        <v>87</v>
      </c>
      <c r="B153" s="62" t="str">
        <f>IFERROR(__xludf.DUMMYFUNCTION("""COMPUTED_VALUE"""),"Chốt đơn")</f>
        <v>Chốt đơn</v>
      </c>
      <c r="C153" s="62">
        <f>IFERROR(__xludf.DUMMYFUNCTION("""COMPUTED_VALUE"""),3.0)</f>
        <v>3</v>
      </c>
      <c r="D153" s="62" t="str">
        <f>IFERROR(__xludf.DUMMYFUNCTION("""COMPUTED_VALUE"""),"Tên người nhận")</f>
        <v>Tên người nhận</v>
      </c>
      <c r="E153" s="62">
        <f>IFERROR(__xludf.DUMMYFUNCTION("""COMPUTED_VALUE"""),74.0)</f>
        <v>74</v>
      </c>
      <c r="F153" s="62"/>
      <c r="G153" s="62"/>
      <c r="H153" s="62"/>
      <c r="I153" s="62"/>
      <c r="J153" s="62" t="str">
        <f>IFERROR(__xludf.DUMMYFUNCTION("""COMPUTED_VALUE"""),"Chốt đơn - Tên người nhận")</f>
        <v>Chốt đơn - Tên người nhận</v>
      </c>
      <c r="K153" s="102" t="str">
        <f>IFERROR(__xludf.DUMMYFUNCTION("""COMPUTED_VALUE"""),"Chốt tên người nhận hàng")</f>
        <v>Chốt tên người nhận hàng</v>
      </c>
      <c r="L153" s="62" t="str">
        <f>IFERROR(__xludf.DUMMYFUNCTION("""COMPUTED_VALUE"""),"chot_don")</f>
        <v>chot_don</v>
      </c>
      <c r="M153" s="62">
        <f>IFERROR(__xludf.DUMMYFUNCTION("""COMPUTED_VALUE"""),1.0)</f>
        <v>1</v>
      </c>
      <c r="N153" s="62"/>
      <c r="O153" s="62"/>
      <c r="P153" s="106"/>
      <c r="Q153" s="106"/>
      <c r="R153" s="106"/>
      <c r="S153" s="106"/>
      <c r="T153" s="106"/>
      <c r="U153" s="106"/>
      <c r="V153" s="106"/>
      <c r="W153" s="106"/>
      <c r="X153" s="62"/>
      <c r="Y153" s="62"/>
      <c r="Z153" s="62"/>
      <c r="AA153" s="62"/>
    </row>
    <row r="154">
      <c r="A154" s="62">
        <f>IFERROR(__xludf.DUMMYFUNCTION("""COMPUTED_VALUE"""),77.0)</f>
        <v>77</v>
      </c>
      <c r="B154" s="62" t="str">
        <f>IFERROR(__xludf.DUMMYFUNCTION("""COMPUTED_VALUE"""),"Chốt đơn")</f>
        <v>Chốt đơn</v>
      </c>
      <c r="C154" s="62">
        <f>IFERROR(__xludf.DUMMYFUNCTION("""COMPUTED_VALUE"""),3.0)</f>
        <v>3</v>
      </c>
      <c r="D154" s="62" t="str">
        <f>IFERROR(__xludf.DUMMYFUNCTION("""COMPUTED_VALUE"""),"Thời gian nhận hàng")</f>
        <v>Thời gian nhận hàng</v>
      </c>
      <c r="E154" s="62">
        <f>IFERROR(__xludf.DUMMYFUNCTION("""COMPUTED_VALUE"""),77.0)</f>
        <v>77</v>
      </c>
      <c r="F154" s="62"/>
      <c r="G154" s="62"/>
      <c r="H154" s="62"/>
      <c r="I154" s="62"/>
      <c r="J154" s="62" t="str">
        <f>IFERROR(__xludf.DUMMYFUNCTION("""COMPUTED_VALUE"""),"Chốt đơn - Thời gian nhận hàng")</f>
        <v>Chốt đơn - Thời gian nhận hàng</v>
      </c>
      <c r="K154" s="102" t="str">
        <f>IFERROR(__xludf.DUMMYFUNCTION("""COMPUTED_VALUE"""),"Chốt thời gian nhận hàng")</f>
        <v>Chốt thời gian nhận hàng</v>
      </c>
      <c r="L154" s="62" t="str">
        <f>IFERROR(__xludf.DUMMYFUNCTION("""COMPUTED_VALUE"""),"chot_don")</f>
        <v>chot_don</v>
      </c>
      <c r="M154" s="62">
        <f>IFERROR(__xludf.DUMMYFUNCTION("""COMPUTED_VALUE"""),1.0)</f>
        <v>1</v>
      </c>
      <c r="N154" s="62"/>
      <c r="O154" s="62"/>
      <c r="P154" s="106"/>
      <c r="Q154" s="106"/>
      <c r="R154" s="106"/>
      <c r="S154" s="106"/>
      <c r="T154" s="106"/>
      <c r="U154" s="106"/>
      <c r="V154" s="106"/>
      <c r="W154" s="106"/>
      <c r="X154" s="62"/>
      <c r="Y154" s="62"/>
      <c r="Z154" s="62"/>
      <c r="AA154" s="62"/>
    </row>
    <row r="155">
      <c r="A155" s="62">
        <f>IFERROR(__xludf.DUMMYFUNCTION("""COMPUTED_VALUE"""),100.0)</f>
        <v>100</v>
      </c>
      <c r="B155" s="62" t="str">
        <f>IFERROR(__xludf.DUMMYFUNCTION("""COMPUTED_VALUE"""),"Yêu cầu")</f>
        <v>Yêu cầu</v>
      </c>
      <c r="C155" s="62">
        <f>IFERROR(__xludf.DUMMYFUNCTION("""COMPUTED_VALUE"""),4.0)</f>
        <v>4</v>
      </c>
      <c r="D155" s="62" t="str">
        <f>IFERROR(__xludf.DUMMYFUNCTION("""COMPUTED_VALUE"""),"Đổi/trả hàng")</f>
        <v>Đổi/trả hàng</v>
      </c>
      <c r="E155" s="62">
        <f>IFERROR(__xludf.DUMMYFUNCTION("""COMPUTED_VALUE"""),28.0)</f>
        <v>28</v>
      </c>
      <c r="F155" s="62"/>
      <c r="G155" s="62"/>
      <c r="H155" s="62"/>
      <c r="I155" s="62"/>
      <c r="J155" s="62" t="str">
        <f>IFERROR(__xludf.DUMMYFUNCTION("""COMPUTED_VALUE"""),"Yêu cầu - Đổi/trả hàng")</f>
        <v>Yêu cầu - Đổi/trả hàng</v>
      </c>
      <c r="K155" s="102" t="str">
        <f>IFERROR(__xludf.DUMMYFUNCTION("""COMPUTED_VALUE"""),"Yêu cầu đổi trả hàng")</f>
        <v>Yêu cầu đổi trả hàng</v>
      </c>
      <c r="L155" s="62" t="str">
        <f>IFERROR(__xludf.DUMMYFUNCTION("""COMPUTED_VALUE"""),"yeu_cau")</f>
        <v>yeu_cau</v>
      </c>
      <c r="M155" s="62">
        <f>IFERROR(__xludf.DUMMYFUNCTION("""COMPUTED_VALUE"""),1.0)</f>
        <v>1</v>
      </c>
      <c r="N155" s="62"/>
      <c r="O155" s="62"/>
      <c r="P155" s="106"/>
      <c r="Q155" s="106"/>
      <c r="R155" s="106"/>
      <c r="S155" s="106"/>
      <c r="T155" s="106"/>
      <c r="U155" s="106"/>
      <c r="V155" s="106"/>
      <c r="W155" s="106"/>
      <c r="X155" s="62"/>
      <c r="Y155" s="62"/>
      <c r="Z155" s="62"/>
      <c r="AA155" s="62"/>
    </row>
    <row r="156">
      <c r="A156" s="62"/>
      <c r="B156" s="62" t="str">
        <f>IFERROR(__xludf.DUMMYFUNCTION("""COMPUTED_VALUE"""),"Yêu cầu")</f>
        <v>Yêu cầu</v>
      </c>
      <c r="C156" s="62">
        <f>IFERROR(__xludf.DUMMYFUNCTION("""COMPUTED_VALUE"""),4.0)</f>
        <v>4</v>
      </c>
      <c r="D156" s="62" t="str">
        <f>IFERROR(__xludf.DUMMYFUNCTION("""COMPUTED_VALUE"""),"Quy cách đóng gói")</f>
        <v>Quy cách đóng gói</v>
      </c>
      <c r="E156" s="62">
        <f>IFERROR(__xludf.DUMMYFUNCTION("""COMPUTED_VALUE"""),65.0)</f>
        <v>65</v>
      </c>
      <c r="F156" s="62"/>
      <c r="G156" s="62"/>
      <c r="H156" s="62"/>
      <c r="I156" s="62"/>
      <c r="J156" s="62" t="str">
        <f>IFERROR(__xludf.DUMMYFUNCTION("""COMPUTED_VALUE"""),"Yêu cầu - Quy cách đóng gói")</f>
        <v>Yêu cầu - Quy cách đóng gói</v>
      </c>
      <c r="K156" s="102" t="str">
        <f>IFERROR(__xludf.DUMMYFUNCTION("""COMPUTED_VALUE"""),"Yêu cầu quy cách đóng gói")</f>
        <v>Yêu cầu quy cách đóng gói</v>
      </c>
      <c r="L156" s="62" t="str">
        <f>IFERROR(__xludf.DUMMYFUNCTION("""COMPUTED_VALUE"""),"yeu_cau")</f>
        <v>yeu_cau</v>
      </c>
      <c r="M156" s="62">
        <f>IFERROR(__xludf.DUMMYFUNCTION("""COMPUTED_VALUE"""),1.0)</f>
        <v>1</v>
      </c>
      <c r="N156" s="62"/>
      <c r="O156" s="62"/>
      <c r="P156" s="106"/>
      <c r="Q156" s="106"/>
      <c r="R156" s="106"/>
      <c r="S156" s="106"/>
      <c r="T156" s="106"/>
      <c r="U156" s="106"/>
      <c r="V156" s="106"/>
      <c r="W156" s="106"/>
      <c r="X156" s="62"/>
      <c r="Y156" s="62"/>
      <c r="Z156" s="62"/>
      <c r="AA156" s="62"/>
    </row>
    <row r="157">
      <c r="A157" s="62"/>
      <c r="B157" s="62" t="str">
        <f>IFERROR(__xludf.DUMMYFUNCTION("""COMPUTED_VALUE"""),"Yêu cầu")</f>
        <v>Yêu cầu</v>
      </c>
      <c r="C157" s="62">
        <f>IFERROR(__xludf.DUMMYFUNCTION("""COMPUTED_VALUE"""),4.0)</f>
        <v>4</v>
      </c>
      <c r="D157" s="62" t="str">
        <f>IFERROR(__xludf.DUMMYFUNCTION("""COMPUTED_VALUE"""),"Hoàn tiền")</f>
        <v>Hoàn tiền</v>
      </c>
      <c r="E157" s="62">
        <f>IFERROR(__xludf.DUMMYFUNCTION("""COMPUTED_VALUE"""),41.0)</f>
        <v>41</v>
      </c>
      <c r="F157" s="62"/>
      <c r="G157" s="62"/>
      <c r="H157" s="62"/>
      <c r="I157" s="62"/>
      <c r="J157" s="62" t="str">
        <f>IFERROR(__xludf.DUMMYFUNCTION("""COMPUTED_VALUE"""),"Yêu cầu - Hoàn tiền")</f>
        <v>Yêu cầu - Hoàn tiền</v>
      </c>
      <c r="K157" s="102" t="str">
        <f>IFERROR(__xludf.DUMMYFUNCTION("""COMPUTED_VALUE"""),"Yêu cầu hoàn tiền")</f>
        <v>Yêu cầu hoàn tiền</v>
      </c>
      <c r="L157" s="62" t="str">
        <f>IFERROR(__xludf.DUMMYFUNCTION("""COMPUTED_VALUE"""),"yeu_cau")</f>
        <v>yeu_cau</v>
      </c>
      <c r="M157" s="62">
        <f>IFERROR(__xludf.DUMMYFUNCTION("""COMPUTED_VALUE"""),1.0)</f>
        <v>1</v>
      </c>
      <c r="N157" s="62"/>
      <c r="O157" s="62"/>
      <c r="P157" s="106"/>
      <c r="Q157" s="106"/>
      <c r="R157" s="106"/>
      <c r="S157" s="106"/>
      <c r="T157" s="106"/>
      <c r="U157" s="106"/>
      <c r="V157" s="106"/>
      <c r="W157" s="106"/>
      <c r="X157" s="62"/>
      <c r="Y157" s="62"/>
      <c r="Z157" s="62"/>
      <c r="AA157" s="62"/>
    </row>
    <row r="158">
      <c r="A158" s="62"/>
      <c r="B158" s="62" t="str">
        <f>IFERROR(__xludf.DUMMYFUNCTION("""COMPUTED_VALUE"""),"Yêu cầu")</f>
        <v>Yêu cầu</v>
      </c>
      <c r="C158" s="62">
        <f>IFERROR(__xludf.DUMMYFUNCTION("""COMPUTED_VALUE"""),4.0)</f>
        <v>4</v>
      </c>
      <c r="D158" s="62" t="str">
        <f>IFERROR(__xludf.DUMMYFUNCTION("""COMPUTED_VALUE"""),"Giao hàng cho đơn vị vận chuyển")</f>
        <v>Giao hàng cho đơn vị vận chuyển</v>
      </c>
      <c r="E158" s="62">
        <f>IFERROR(__xludf.DUMMYFUNCTION("""COMPUTED_VALUE"""),32.0)</f>
        <v>32</v>
      </c>
      <c r="F158" s="62"/>
      <c r="G158" s="62"/>
      <c r="H158" s="62"/>
      <c r="I158" s="62"/>
      <c r="J158" s="62" t="str">
        <f>IFERROR(__xludf.DUMMYFUNCTION("""COMPUTED_VALUE"""),"Yêu cầu - Giao hàng cho đơn vị vận chuyển")</f>
        <v>Yêu cầu - Giao hàng cho đơn vị vận chuyển</v>
      </c>
      <c r="K158" s="102" t="str">
        <f>IFERROR(__xludf.DUMMYFUNCTION("""COMPUTED_VALUE"""),"Yêu cầu giao hàng cho đơn vị vận chuyển")</f>
        <v>Yêu cầu giao hàng cho đơn vị vận chuyển</v>
      </c>
      <c r="L158" s="62" t="str">
        <f>IFERROR(__xludf.DUMMYFUNCTION("""COMPUTED_VALUE"""),"yeu_cau")</f>
        <v>yeu_cau</v>
      </c>
      <c r="M158" s="62">
        <f>IFERROR(__xludf.DUMMYFUNCTION("""COMPUTED_VALUE"""),1.0)</f>
        <v>1</v>
      </c>
      <c r="N158" s="62"/>
      <c r="O158" s="62"/>
      <c r="P158" s="106"/>
      <c r="Q158" s="106"/>
      <c r="R158" s="106"/>
      <c r="S158" s="106"/>
      <c r="T158" s="106"/>
      <c r="U158" s="106"/>
      <c r="V158" s="106"/>
      <c r="W158" s="106"/>
      <c r="X158" s="62"/>
      <c r="Y158" s="62"/>
      <c r="Z158" s="62"/>
      <c r="AA158" s="62"/>
    </row>
    <row r="159">
      <c r="A159" s="62"/>
      <c r="B159" s="62" t="str">
        <f>IFERROR(__xludf.DUMMYFUNCTION("""COMPUTED_VALUE"""),"Yêu cầu")</f>
        <v>Yêu cầu</v>
      </c>
      <c r="C159" s="62">
        <f>IFERROR(__xludf.DUMMYFUNCTION("""COMPUTED_VALUE"""),4.0)</f>
        <v>4</v>
      </c>
      <c r="D159" s="62" t="str">
        <f>IFERROR(__xludf.DUMMYFUNCTION("""COMPUTED_VALUE"""),"Gửi nhận hộ hàng")</f>
        <v>Gửi nhận hộ hàng</v>
      </c>
      <c r="E159" s="62">
        <f>IFERROR(__xludf.DUMMYFUNCTION("""COMPUTED_VALUE"""),35.0)</f>
        <v>35</v>
      </c>
      <c r="F159" s="62"/>
      <c r="G159" s="62"/>
      <c r="H159" s="62"/>
      <c r="I159" s="62"/>
      <c r="J159" s="62" t="str">
        <f>IFERROR(__xludf.DUMMYFUNCTION("""COMPUTED_VALUE"""),"Yêu cầu - Đổi/trả hàng")</f>
        <v>Yêu cầu - Đổi/trả hàng</v>
      </c>
      <c r="K159" s="102" t="str">
        <f>IFERROR(__xludf.DUMMYFUNCTION("""COMPUTED_VALUE"""),"Yêu cầu gửi nhận hộ hàng")</f>
        <v>Yêu cầu gửi nhận hộ hàng</v>
      </c>
      <c r="L159" s="62" t="str">
        <f>IFERROR(__xludf.DUMMYFUNCTION("""COMPUTED_VALUE"""),"yeu_cau")</f>
        <v>yeu_cau</v>
      </c>
      <c r="M159" s="62">
        <f>IFERROR(__xludf.DUMMYFUNCTION("""COMPUTED_VALUE"""),1.0)</f>
        <v>1</v>
      </c>
      <c r="N159" s="62"/>
      <c r="O159" s="62"/>
      <c r="P159" s="106"/>
      <c r="Q159" s="106"/>
      <c r="R159" s="106"/>
      <c r="S159" s="106"/>
      <c r="T159" s="106"/>
      <c r="U159" s="106"/>
      <c r="V159" s="106"/>
      <c r="W159" s="106"/>
      <c r="X159" s="62"/>
      <c r="Y159" s="62"/>
      <c r="Z159" s="62"/>
      <c r="AA159" s="62"/>
    </row>
    <row r="160">
      <c r="A160" s="62"/>
      <c r="B160" s="62" t="str">
        <f>IFERROR(__xludf.DUMMYFUNCTION("""COMPUTED_VALUE"""),"Yêu cầu")</f>
        <v>Yêu cầu</v>
      </c>
      <c r="C160" s="62">
        <f>IFERROR(__xludf.DUMMYFUNCTION("""COMPUTED_VALUE"""),4.0)</f>
        <v>4</v>
      </c>
      <c r="D160" s="62" t="str">
        <f>IFERROR(__xludf.DUMMYFUNCTION("""COMPUTED_VALUE"""),"Kiểm tra hàng kĩ")</f>
        <v>Kiểm tra hàng kĩ</v>
      </c>
      <c r="E160" s="62">
        <f>IFERROR(__xludf.DUMMYFUNCTION("""COMPUTED_VALUE"""),51.0)</f>
        <v>51</v>
      </c>
      <c r="F160" s="62"/>
      <c r="G160" s="62"/>
      <c r="H160" s="62"/>
      <c r="I160" s="62"/>
      <c r="J160" s="62" t="str">
        <f>IFERROR(__xludf.DUMMYFUNCTION("""COMPUTED_VALUE"""),"Yêu cầu - Quy cách đóng gói")</f>
        <v>Yêu cầu - Quy cách đóng gói</v>
      </c>
      <c r="K160" s="102" t="str">
        <f>IFERROR(__xludf.DUMMYFUNCTION("""COMPUTED_VALUE"""),"Yêu cầu shop kiểm tra hàng")</f>
        <v>Yêu cầu shop kiểm tra hàng</v>
      </c>
      <c r="L160" s="62" t="str">
        <f>IFERROR(__xludf.DUMMYFUNCTION("""COMPUTED_VALUE"""),"yeu_cau")</f>
        <v>yeu_cau</v>
      </c>
      <c r="M160" s="62">
        <f>IFERROR(__xludf.DUMMYFUNCTION("""COMPUTED_VALUE"""),1.0)</f>
        <v>1</v>
      </c>
      <c r="N160" s="62"/>
      <c r="O160" s="62"/>
      <c r="P160" s="106"/>
      <c r="Q160" s="106"/>
      <c r="R160" s="106"/>
      <c r="S160" s="106"/>
      <c r="T160" s="106"/>
      <c r="U160" s="106"/>
      <c r="V160" s="106"/>
      <c r="W160" s="106"/>
      <c r="X160" s="62"/>
      <c r="Y160" s="62"/>
      <c r="Z160" s="62"/>
      <c r="AA160" s="62"/>
    </row>
    <row r="161">
      <c r="A161" s="62">
        <f>IFERROR(__xludf.DUMMYFUNCTION("""COMPUTED_VALUE"""),107.0)</f>
        <v>107</v>
      </c>
      <c r="B161" s="62" t="str">
        <f>IFERROR(__xludf.DUMMYFUNCTION("""COMPUTED_VALUE"""),"Yêu cầu")</f>
        <v>Yêu cầu</v>
      </c>
      <c r="C161" s="62">
        <f>IFERROR(__xludf.DUMMYFUNCTION("""COMPUTED_VALUE"""),4.0)</f>
        <v>4</v>
      </c>
      <c r="D161" s="62" t="str">
        <f>IFERROR(__xludf.DUMMYFUNCTION("""COMPUTED_VALUE"""),"Huỷ đơn hàng")</f>
        <v>Huỷ đơn hàng</v>
      </c>
      <c r="E161" s="62">
        <f>IFERROR(__xludf.DUMMYFUNCTION("""COMPUTED_VALUE"""),45.0)</f>
        <v>45</v>
      </c>
      <c r="F161" s="62"/>
      <c r="G161" s="62"/>
      <c r="H161" s="62"/>
      <c r="I161" s="62"/>
      <c r="J161" s="62" t="str">
        <f>IFERROR(__xludf.DUMMYFUNCTION("""COMPUTED_VALUE"""),"Yêu cầu - Hoàn tiền")</f>
        <v>Yêu cầu - Hoàn tiền</v>
      </c>
      <c r="K161" s="102" t="str">
        <f>IFERROR(__xludf.DUMMYFUNCTION("""COMPUTED_VALUE"""),"Yêu cầu huỷ đơn")</f>
        <v>Yêu cầu huỷ đơn</v>
      </c>
      <c r="L161" s="62" t="str">
        <f>IFERROR(__xludf.DUMMYFUNCTION("""COMPUTED_VALUE"""),"yeu_cau")</f>
        <v>yeu_cau</v>
      </c>
      <c r="M161" s="62">
        <f>IFERROR(__xludf.DUMMYFUNCTION("""COMPUTED_VALUE"""),1.0)</f>
        <v>1</v>
      </c>
      <c r="N161" s="62"/>
      <c r="O161" s="62"/>
      <c r="P161" s="106"/>
      <c r="Q161" s="106"/>
      <c r="R161" s="106"/>
      <c r="S161" s="106"/>
      <c r="T161" s="106"/>
      <c r="U161" s="106"/>
      <c r="V161" s="106"/>
      <c r="W161" s="106"/>
      <c r="X161" s="62"/>
      <c r="Y161" s="62"/>
      <c r="Z161" s="62"/>
      <c r="AA161" s="62"/>
    </row>
    <row r="162">
      <c r="A162" s="62">
        <f>IFERROR(__xludf.DUMMYFUNCTION("""COMPUTED_VALUE"""),19.0)</f>
        <v>19</v>
      </c>
      <c r="B162" s="62" t="str">
        <f>IFERROR(__xludf.DUMMYFUNCTION("""COMPUTED_VALUE"""),"Thanh toán")</f>
        <v>Thanh toán</v>
      </c>
      <c r="C162" s="62">
        <f>IFERROR(__xludf.DUMMYFUNCTION("""COMPUTED_VALUE"""),5.0)</f>
        <v>5</v>
      </c>
      <c r="D162" s="62" t="str">
        <f>IFERROR(__xludf.DUMMYFUNCTION("""COMPUTED_VALUE"""),"Hoá đơn VAT")</f>
        <v>Hoá đơn VAT</v>
      </c>
      <c r="E162" s="62">
        <f>IFERROR(__xludf.DUMMYFUNCTION("""COMPUTED_VALUE"""),39.0)</f>
        <v>39</v>
      </c>
      <c r="F162" s="62" t="str">
        <f>IFERROR(__xludf.DUMMYFUNCTION("""COMPUTED_VALUE"""),"Yêu cầu xuất hoá đơn VAT")</f>
        <v>Yêu cầu xuất hoá đơn VAT</v>
      </c>
      <c r="G162" s="62">
        <f>IFERROR(__xludf.DUMMYFUNCTION("""COMPUTED_VALUE"""),89.0)</f>
        <v>89</v>
      </c>
      <c r="H162" s="62"/>
      <c r="I162" s="62"/>
      <c r="J162" s="62" t="str">
        <f>IFERROR(__xludf.DUMMYFUNCTION("""COMPUTED_VALUE"""),"Thanh toán - Hoá đơn VAT - Yêu cầu xuất hoá đơn VAT")</f>
        <v>Thanh toán - Hoá đơn VAT - Yêu cầu xuất hoá đơn VAT</v>
      </c>
      <c r="K162" s="102" t="str">
        <f>IFERROR(__xludf.DUMMYFUNCTION("""COMPUTED_VALUE"""),"Yêu cầu xuất hoá đơn VAT")</f>
        <v>Yêu cầu xuất hoá đơn VAT</v>
      </c>
      <c r="L162" s="62" t="str">
        <f>IFERROR(__xludf.DUMMYFUNCTION("""COMPUTED_VALUE"""),"yeu_cau")</f>
        <v>yeu_cau</v>
      </c>
      <c r="M162" s="62">
        <f>IFERROR(__xludf.DUMMYFUNCTION("""COMPUTED_VALUE"""),1.0)</f>
        <v>1</v>
      </c>
      <c r="N162" s="62"/>
      <c r="O162" s="62"/>
      <c r="P162" s="106"/>
      <c r="Q162" s="106"/>
      <c r="R162" s="106"/>
      <c r="S162" s="106"/>
      <c r="T162" s="106"/>
      <c r="U162" s="106"/>
      <c r="V162" s="106"/>
      <c r="W162" s="106"/>
      <c r="X162" s="62"/>
      <c r="Y162" s="62"/>
      <c r="Z162" s="62"/>
      <c r="AA162" s="62"/>
    </row>
    <row r="163">
      <c r="A163" s="62"/>
      <c r="B163" s="62" t="str">
        <f>IFERROR(__xludf.DUMMYFUNCTION("""COMPUTED_VALUE"""),"Thanh toán")</f>
        <v>Thanh toán</v>
      </c>
      <c r="C163" s="62">
        <f>IFERROR(__xludf.DUMMYFUNCTION("""COMPUTED_VALUE"""),5.0)</f>
        <v>5</v>
      </c>
      <c r="D163" s="62" t="str">
        <f>IFERROR(__xludf.DUMMYFUNCTION("""COMPUTED_VALUE"""),"Phương thức thanh toán")</f>
        <v>Phương thức thanh toán</v>
      </c>
      <c r="E163" s="62">
        <f>IFERROR(__xludf.DUMMYFUNCTION("""COMPUTED_VALUE"""),64.0)</f>
        <v>64</v>
      </c>
      <c r="F163" s="62" t="str">
        <f>IFERROR(__xludf.DUMMYFUNCTION("""COMPUTED_VALUE"""),"Trả góp")</f>
        <v>Trả góp</v>
      </c>
      <c r="G163" s="62">
        <f>IFERROR(__xludf.DUMMYFUNCTION("""COMPUTED_VALUE"""),84.0)</f>
        <v>84</v>
      </c>
      <c r="H163" s="62"/>
      <c r="I163" s="62"/>
      <c r="J163" s="62" t="str">
        <f>IFERROR(__xludf.DUMMYFUNCTION("""COMPUTED_VALUE"""),"Thanh toán - Phương thức thanh toán - Trả góp")</f>
        <v>Thanh toán - Phương thức thanh toán - Trả góp</v>
      </c>
      <c r="K163" s="102" t="str">
        <f>IFERROR(__xludf.DUMMYFUNCTION("""COMPUTED_VALUE"""),"Trả góp")</f>
        <v>Trả góp</v>
      </c>
      <c r="L163" s="62" t="str">
        <f>IFERROR(__xludf.DUMMYFUNCTION("""COMPUTED_VALUE"""),"thanh_toan")</f>
        <v>thanh_toan</v>
      </c>
      <c r="M163" s="62">
        <f>IFERROR(__xludf.DUMMYFUNCTION("""COMPUTED_VALUE"""),1.0)</f>
        <v>1</v>
      </c>
      <c r="N163" s="62"/>
      <c r="O163" s="62"/>
      <c r="P163" s="106"/>
      <c r="Q163" s="106"/>
      <c r="R163" s="106"/>
      <c r="S163" s="106"/>
      <c r="T163" s="106"/>
      <c r="U163" s="106"/>
      <c r="V163" s="106"/>
      <c r="W163" s="106"/>
      <c r="X163" s="62"/>
      <c r="Y163" s="62"/>
      <c r="Z163" s="62"/>
      <c r="AA163" s="62"/>
    </row>
    <row r="164">
      <c r="A164" s="62"/>
      <c r="B164" s="62" t="str">
        <f>IFERROR(__xludf.DUMMYFUNCTION("""COMPUTED_VALUE"""),"Thanh toán")</f>
        <v>Thanh toán</v>
      </c>
      <c r="C164" s="62">
        <f>IFERROR(__xludf.DUMMYFUNCTION("""COMPUTED_VALUE"""),5.0)</f>
        <v>5</v>
      </c>
      <c r="D164" s="62" t="str">
        <f>IFERROR(__xludf.DUMMYFUNCTION("""COMPUTED_VALUE"""),"Phương thức thanh toán")</f>
        <v>Phương thức thanh toán</v>
      </c>
      <c r="E164" s="62">
        <f>IFERROR(__xludf.DUMMYFUNCTION("""COMPUTED_VALUE"""),64.0)</f>
        <v>64</v>
      </c>
      <c r="F164" s="62" t="str">
        <f>IFERROR(__xludf.DUMMYFUNCTION("""COMPUTED_VALUE"""),"Chuyển khoản")</f>
        <v>Chuyển khoản</v>
      </c>
      <c r="G164" s="62">
        <f>IFERROR(__xludf.DUMMYFUNCTION("""COMPUTED_VALUE"""),15.0)</f>
        <v>15</v>
      </c>
      <c r="H164" s="62"/>
      <c r="I164" s="62"/>
      <c r="J164" s="62" t="str">
        <f>IFERROR(__xludf.DUMMYFUNCTION("""COMPUTED_VALUE"""),"Thanh toán - Phương thức thanh toán - Chuyển khoản")</f>
        <v>Thanh toán - Phương thức thanh toán - Chuyển khoản</v>
      </c>
      <c r="K164" s="102" t="str">
        <f>IFERROR(__xludf.DUMMYFUNCTION("""COMPUTED_VALUE"""),"Thanh toán chuyển khoản")</f>
        <v>Thanh toán chuyển khoản</v>
      </c>
      <c r="L164" s="62" t="str">
        <f>IFERROR(__xludf.DUMMYFUNCTION("""COMPUTED_VALUE"""),"thanh_toan")</f>
        <v>thanh_toan</v>
      </c>
      <c r="M164" s="62">
        <f>IFERROR(__xludf.DUMMYFUNCTION("""COMPUTED_VALUE"""),1.0)</f>
        <v>1</v>
      </c>
      <c r="N164" s="62"/>
      <c r="O164" s="62"/>
      <c r="P164" s="106"/>
      <c r="Q164" s="106"/>
      <c r="R164" s="106"/>
      <c r="S164" s="106"/>
      <c r="T164" s="106"/>
      <c r="U164" s="106"/>
      <c r="V164" s="106"/>
      <c r="W164" s="106"/>
      <c r="X164" s="62"/>
      <c r="Y164" s="62"/>
      <c r="Z164" s="62"/>
      <c r="AA164" s="62"/>
    </row>
    <row r="165">
      <c r="A165" s="62">
        <f>IFERROR(__xludf.DUMMYFUNCTION("""COMPUTED_VALUE"""),16.0)</f>
        <v>16</v>
      </c>
      <c r="B165" s="62" t="str">
        <f>IFERROR(__xludf.DUMMYFUNCTION("""COMPUTED_VALUE"""),"Thanh toán")</f>
        <v>Thanh toán</v>
      </c>
      <c r="C165" s="62">
        <f>IFERROR(__xludf.DUMMYFUNCTION("""COMPUTED_VALUE"""),5.0)</f>
        <v>5</v>
      </c>
      <c r="D165" s="62" t="str">
        <f>IFERROR(__xludf.DUMMYFUNCTION("""COMPUTED_VALUE"""),"Phương thức thanh toán")</f>
        <v>Phương thức thanh toán</v>
      </c>
      <c r="E165" s="62">
        <f>IFERROR(__xludf.DUMMYFUNCTION("""COMPUTED_VALUE"""),64.0)</f>
        <v>64</v>
      </c>
      <c r="F165" s="62" t="str">
        <f>IFERROR(__xludf.DUMMYFUNCTION("""COMPUTED_VALUE"""),"Nhận hàng trả tiền (COD)")</f>
        <v>Nhận hàng trả tiền (COD)</v>
      </c>
      <c r="G165" s="62">
        <f>IFERROR(__xludf.DUMMYFUNCTION("""COMPUTED_VALUE"""),54.0)</f>
        <v>54</v>
      </c>
      <c r="H165" s="62"/>
      <c r="I165" s="62"/>
      <c r="J165" s="62" t="str">
        <f>IFERROR(__xludf.DUMMYFUNCTION("""COMPUTED_VALUE"""),"Thanh toán - Phương thức thanh toán - Nhận hàng trả tiền (COD)")</f>
        <v>Thanh toán - Phương thức thanh toán - Nhận hàng trả tiền (COD)</v>
      </c>
      <c r="K165" s="102" t="str">
        <f>IFERROR(__xludf.DUMMYFUNCTION("""COMPUTED_VALUE"""),"Thanh toán nhận hàng trả tiền (COD)")</f>
        <v>Thanh toán nhận hàng trả tiền (COD)</v>
      </c>
      <c r="L165" s="62" t="str">
        <f>IFERROR(__xludf.DUMMYFUNCTION("""COMPUTED_VALUE"""),"thanh_toan")</f>
        <v>thanh_toan</v>
      </c>
      <c r="M165" s="62">
        <f>IFERROR(__xludf.DUMMYFUNCTION("""COMPUTED_VALUE"""),1.0)</f>
        <v>1</v>
      </c>
      <c r="N165" s="62"/>
      <c r="O165" s="62"/>
      <c r="P165" s="106"/>
      <c r="Q165" s="106"/>
      <c r="R165" s="106"/>
      <c r="S165" s="106"/>
      <c r="T165" s="106"/>
      <c r="U165" s="106"/>
      <c r="V165" s="106"/>
      <c r="W165" s="106"/>
      <c r="X165" s="62"/>
      <c r="Y165" s="62"/>
      <c r="Z165" s="62"/>
      <c r="AA165" s="62"/>
    </row>
    <row r="166">
      <c r="A166" s="62">
        <f>IFERROR(__xludf.DUMMYFUNCTION("""COMPUTED_VALUE"""),18.0)</f>
        <v>18</v>
      </c>
      <c r="B166" s="62" t="str">
        <f>IFERROR(__xludf.DUMMYFUNCTION("""COMPUTED_VALUE"""),"Thanh toán")</f>
        <v>Thanh toán</v>
      </c>
      <c r="C166" s="62">
        <f>IFERROR(__xludf.DUMMYFUNCTION("""COMPUTED_VALUE"""),5.0)</f>
        <v>5</v>
      </c>
      <c r="D166" s="62" t="str">
        <f>IFERROR(__xludf.DUMMYFUNCTION("""COMPUTED_VALUE"""),"Tiền cọc")</f>
        <v>Tiền cọc</v>
      </c>
      <c r="E166" s="62">
        <f>IFERROR(__xludf.DUMMYFUNCTION("""COMPUTED_VALUE"""),80.0)</f>
        <v>80</v>
      </c>
      <c r="F166" s="62"/>
      <c r="G166" s="62"/>
      <c r="H166" s="62"/>
      <c r="I166" s="62"/>
      <c r="J166" s="62" t="str">
        <f>IFERROR(__xludf.DUMMYFUNCTION("""COMPUTED_VALUE"""),"Thanh toán - Tiền cọc")</f>
        <v>Thanh toán - Tiền cọc</v>
      </c>
      <c r="K166" s="102" t="str">
        <f>IFERROR(__xludf.DUMMYFUNCTION("""COMPUTED_VALUE"""),"Thanh toán tiền cọc")</f>
        <v>Thanh toán tiền cọc</v>
      </c>
      <c r="L166" s="62" t="str">
        <f>IFERROR(__xludf.DUMMYFUNCTION("""COMPUTED_VALUE"""),"thanh_toan")</f>
        <v>thanh_toan</v>
      </c>
      <c r="M166" s="62">
        <f>IFERROR(__xludf.DUMMYFUNCTION("""COMPUTED_VALUE"""),1.0)</f>
        <v>1</v>
      </c>
      <c r="N166" s="62"/>
      <c r="O166" s="62"/>
      <c r="P166" s="106"/>
      <c r="Q166" s="106"/>
      <c r="R166" s="106"/>
      <c r="S166" s="106"/>
      <c r="T166" s="106"/>
      <c r="U166" s="106"/>
      <c r="V166" s="106"/>
      <c r="W166" s="106"/>
      <c r="X166" s="62"/>
      <c r="Y166" s="62"/>
      <c r="Z166" s="62"/>
      <c r="AA166" s="62"/>
    </row>
    <row r="167">
      <c r="A167" s="62">
        <f>IFERROR(__xludf.DUMMYFUNCTION("""COMPUTED_VALUE"""),17.0)</f>
        <v>17</v>
      </c>
      <c r="B167" s="62" t="str">
        <f>IFERROR(__xludf.DUMMYFUNCTION("""COMPUTED_VALUE"""),"Thanh toán")</f>
        <v>Thanh toán</v>
      </c>
      <c r="C167" s="62">
        <f>IFERROR(__xludf.DUMMYFUNCTION("""COMPUTED_VALUE"""),5.0)</f>
        <v>5</v>
      </c>
      <c r="D167" s="62" t="str">
        <f>IFERROR(__xludf.DUMMYFUNCTION("""COMPUTED_VALUE"""),"Tổng hóa đơn")</f>
        <v>Tổng hóa đơn</v>
      </c>
      <c r="E167" s="62">
        <f>IFERROR(__xludf.DUMMYFUNCTION("""COMPUTED_VALUE"""),82.0)</f>
        <v>82</v>
      </c>
      <c r="F167" s="62"/>
      <c r="G167" s="62"/>
      <c r="H167" s="62"/>
      <c r="I167" s="62"/>
      <c r="J167" s="62" t="str">
        <f>IFERROR(__xludf.DUMMYFUNCTION("""COMPUTED_VALUE"""),"Thanh toán - Tổng hóa đơn")</f>
        <v>Thanh toán - Tổng hóa đơn</v>
      </c>
      <c r="K167" s="102" t="str">
        <f>IFERROR(__xludf.DUMMYFUNCTION("""COMPUTED_VALUE"""),"Tổng hóa đơn")</f>
        <v>Tổng hóa đơn</v>
      </c>
      <c r="L167" s="62" t="str">
        <f>IFERROR(__xludf.DUMMYFUNCTION("""COMPUTED_VALUE"""),"thanh_toan")</f>
        <v>thanh_toan</v>
      </c>
      <c r="M167" s="62">
        <f>IFERROR(__xludf.DUMMYFUNCTION("""COMPUTED_VALUE"""),1.0)</f>
        <v>1</v>
      </c>
      <c r="N167" s="62"/>
      <c r="O167" s="62"/>
      <c r="P167" s="106"/>
      <c r="Q167" s="106"/>
      <c r="R167" s="106"/>
      <c r="S167" s="106"/>
      <c r="T167" s="106"/>
      <c r="U167" s="106"/>
      <c r="V167" s="106"/>
      <c r="W167" s="106"/>
      <c r="X167" s="62"/>
      <c r="Y167" s="62"/>
      <c r="Z167" s="62"/>
      <c r="AA167" s="62"/>
    </row>
    <row r="168">
      <c r="A168" s="62"/>
      <c r="B168" s="62" t="str">
        <f>IFERROR(__xludf.DUMMYFUNCTION("""COMPUTED_VALUE"""),"So sánh")</f>
        <v>So sánh</v>
      </c>
      <c r="C168" s="62">
        <f>IFERROR(__xludf.DUMMYFUNCTION("""COMPUTED_VALUE"""),6.0)</f>
        <v>6</v>
      </c>
      <c r="D168" s="62" t="str">
        <f>IFERROR(__xludf.DUMMYFUNCTION("""COMPUTED_VALUE"""),"Giá")</f>
        <v>Giá</v>
      </c>
      <c r="E168" s="62">
        <f>IFERROR(__xludf.DUMMYFUNCTION("""COMPUTED_VALUE"""),30.0)</f>
        <v>30</v>
      </c>
      <c r="F168" s="62" t="str">
        <f>IFERROR(__xludf.DUMMYFUNCTION("""COMPUTED_VALUE"""),"Giá cao")</f>
        <v>Giá cao</v>
      </c>
      <c r="G168" s="62">
        <f>IFERROR(__xludf.DUMMYFUNCTION("""COMPUTED_VALUE"""),28.0)</f>
        <v>28</v>
      </c>
      <c r="H168" s="62"/>
      <c r="I168" s="62"/>
      <c r="J168" s="62" t="str">
        <f>IFERROR(__xludf.DUMMYFUNCTION("""COMPUTED_VALUE"""),"So sánh - Giá")</f>
        <v>So sánh - Giá</v>
      </c>
      <c r="K168" s="102" t="str">
        <f>IFERROR(__xludf.DUMMYFUNCTION("""COMPUTED_VALUE"""),"So sánh giá cao")</f>
        <v>So sánh giá cao</v>
      </c>
      <c r="L168" s="62" t="str">
        <f>IFERROR(__xludf.DUMMYFUNCTION("""COMPUTED_VALUE"""),"so_sanh")</f>
        <v>so_sanh</v>
      </c>
      <c r="M168" s="62">
        <f>IFERROR(__xludf.DUMMYFUNCTION("""COMPUTED_VALUE"""),1.0)</f>
        <v>1</v>
      </c>
      <c r="N168" s="62"/>
      <c r="O168" s="62"/>
      <c r="P168" s="106"/>
      <c r="Q168" s="106"/>
      <c r="R168" s="106"/>
      <c r="S168" s="106"/>
      <c r="T168" s="106"/>
      <c r="U168" s="106"/>
      <c r="V168" s="106"/>
      <c r="W168" s="106"/>
      <c r="X168" s="62"/>
      <c r="Y168" s="62"/>
      <c r="Z168" s="62"/>
      <c r="AA168" s="62"/>
    </row>
    <row r="169">
      <c r="A169" s="62"/>
      <c r="B169" s="62" t="str">
        <f>IFERROR(__xludf.DUMMYFUNCTION("""COMPUTED_VALUE"""),"So sánh")</f>
        <v>So sánh</v>
      </c>
      <c r="C169" s="62">
        <f>IFERROR(__xludf.DUMMYFUNCTION("""COMPUTED_VALUE"""),6.0)</f>
        <v>6</v>
      </c>
      <c r="D169" s="62" t="str">
        <f>IFERROR(__xludf.DUMMYFUNCTION("""COMPUTED_VALUE"""),"Giá")</f>
        <v>Giá</v>
      </c>
      <c r="E169" s="62">
        <f>IFERROR(__xludf.DUMMYFUNCTION("""COMPUTED_VALUE"""),30.0)</f>
        <v>30</v>
      </c>
      <c r="F169" s="62" t="str">
        <f>IFERROR(__xludf.DUMMYFUNCTION("""COMPUTED_VALUE"""),"Giá thấp")</f>
        <v>Giá thấp</v>
      </c>
      <c r="G169" s="62">
        <f>IFERROR(__xludf.DUMMYFUNCTION("""COMPUTED_VALUE"""),32.0)</f>
        <v>32</v>
      </c>
      <c r="H169" s="62"/>
      <c r="I169" s="62"/>
      <c r="J169" s="62" t="str">
        <f>IFERROR(__xludf.DUMMYFUNCTION("""COMPUTED_VALUE"""),"So sánh - Giá")</f>
        <v>So sánh - Giá</v>
      </c>
      <c r="K169" s="102" t="str">
        <f>IFERROR(__xludf.DUMMYFUNCTION("""COMPUTED_VALUE"""),"So sánh giá thấp")</f>
        <v>So sánh giá thấp</v>
      </c>
      <c r="L169" s="62" t="str">
        <f>IFERROR(__xludf.DUMMYFUNCTION("""COMPUTED_VALUE"""),"so_sanh")</f>
        <v>so_sanh</v>
      </c>
      <c r="M169" s="62">
        <f>IFERROR(__xludf.DUMMYFUNCTION("""COMPUTED_VALUE"""),1.0)</f>
        <v>1</v>
      </c>
      <c r="N169" s="62"/>
      <c r="O169" s="62"/>
      <c r="P169" s="106"/>
      <c r="Q169" s="106"/>
      <c r="R169" s="106"/>
      <c r="S169" s="106"/>
      <c r="T169" s="106"/>
      <c r="U169" s="106"/>
      <c r="V169" s="106"/>
      <c r="W169" s="106"/>
      <c r="X169" s="62"/>
      <c r="Y169" s="62"/>
      <c r="Z169" s="62"/>
      <c r="AA169" s="62"/>
    </row>
    <row r="170">
      <c r="A170" s="62"/>
      <c r="B170" s="62" t="str">
        <f>IFERROR(__xludf.DUMMYFUNCTION("""COMPUTED_VALUE"""),"So sánh")</f>
        <v>So sánh</v>
      </c>
      <c r="C170" s="62">
        <f>IFERROR(__xludf.DUMMYFUNCTION("""COMPUTED_VALUE"""),6.0)</f>
        <v>6</v>
      </c>
      <c r="D170" s="62" t="str">
        <f>IFERROR(__xludf.DUMMYFUNCTION("""COMPUTED_VALUE"""),"Chất lượng")</f>
        <v>Chất lượng</v>
      </c>
      <c r="E170" s="62">
        <f>IFERROR(__xludf.DUMMYFUNCTION("""COMPUTED_VALUE"""),11.0)</f>
        <v>11</v>
      </c>
      <c r="F170" s="62" t="str">
        <f>IFERROR(__xludf.DUMMYFUNCTION("""COMPUTED_VALUE"""),"Chất lượng tốt")</f>
        <v>Chất lượng tốt</v>
      </c>
      <c r="G170" s="62">
        <f>IFERROR(__xludf.DUMMYFUNCTION("""COMPUTED_VALUE"""),7.0)</f>
        <v>7</v>
      </c>
      <c r="H170" s="62"/>
      <c r="I170" s="62"/>
      <c r="J170" s="62" t="str">
        <f>IFERROR(__xludf.DUMMYFUNCTION("""COMPUTED_VALUE"""),"So sánh - Chất lượng - Chất lượng tốt")</f>
        <v>So sánh - Chất lượng - Chất lượng tốt</v>
      </c>
      <c r="K170" s="102" t="str">
        <f>IFERROR(__xludf.DUMMYFUNCTION("""COMPUTED_VALUE"""),"So sánh chất lượng tốt")</f>
        <v>So sánh chất lượng tốt</v>
      </c>
      <c r="L170" s="62" t="str">
        <f>IFERROR(__xludf.DUMMYFUNCTION("""COMPUTED_VALUE"""),"so_sanh")</f>
        <v>so_sanh</v>
      </c>
      <c r="M170" s="62">
        <f>IFERROR(__xludf.DUMMYFUNCTION("""COMPUTED_VALUE"""),1.0)</f>
        <v>1</v>
      </c>
      <c r="N170" s="62"/>
      <c r="O170" s="62"/>
      <c r="P170" s="106"/>
      <c r="Q170" s="106"/>
      <c r="R170" s="106"/>
      <c r="S170" s="106"/>
      <c r="T170" s="106"/>
      <c r="U170" s="106"/>
      <c r="V170" s="106"/>
      <c r="W170" s="106"/>
      <c r="X170" s="62"/>
      <c r="Y170" s="62"/>
      <c r="Z170" s="62"/>
      <c r="AA170" s="62"/>
    </row>
    <row r="171">
      <c r="A171" s="62"/>
      <c r="B171" s="62" t="str">
        <f>IFERROR(__xludf.DUMMYFUNCTION("""COMPUTED_VALUE"""),"So sánh")</f>
        <v>So sánh</v>
      </c>
      <c r="C171" s="62">
        <f>IFERROR(__xludf.DUMMYFUNCTION("""COMPUTED_VALUE"""),6.0)</f>
        <v>6</v>
      </c>
      <c r="D171" s="62" t="str">
        <f>IFERROR(__xludf.DUMMYFUNCTION("""COMPUTED_VALUE"""),"Chất lượng")</f>
        <v>Chất lượng</v>
      </c>
      <c r="E171" s="62">
        <f>IFERROR(__xludf.DUMMYFUNCTION("""COMPUTED_VALUE"""),11.0)</f>
        <v>11</v>
      </c>
      <c r="F171" s="62" t="str">
        <f>IFERROR(__xludf.DUMMYFUNCTION("""COMPUTED_VALUE"""),"Chất lượng xấu")</f>
        <v>Chất lượng xấu</v>
      </c>
      <c r="G171" s="62">
        <f>IFERROR(__xludf.DUMMYFUNCTION("""COMPUTED_VALUE"""),8.0)</f>
        <v>8</v>
      </c>
      <c r="H171" s="62"/>
      <c r="I171" s="62"/>
      <c r="J171" s="62" t="str">
        <f>IFERROR(__xludf.DUMMYFUNCTION("""COMPUTED_VALUE"""),"So sánh - Chất lượng - Chất lượng xấu")</f>
        <v>So sánh - Chất lượng - Chất lượng xấu</v>
      </c>
      <c r="K171" s="102" t="str">
        <f>IFERROR(__xludf.DUMMYFUNCTION("""COMPUTED_VALUE"""),"So sánh chất lượng xấu")</f>
        <v>So sánh chất lượng xấu</v>
      </c>
      <c r="L171" s="62" t="str">
        <f>IFERROR(__xludf.DUMMYFUNCTION("""COMPUTED_VALUE"""),"so_sanh")</f>
        <v>so_sanh</v>
      </c>
      <c r="M171" s="62">
        <f>IFERROR(__xludf.DUMMYFUNCTION("""COMPUTED_VALUE"""),1.0)</f>
        <v>1</v>
      </c>
      <c r="N171" s="62"/>
      <c r="O171" s="62"/>
      <c r="P171" s="106"/>
      <c r="Q171" s="106"/>
      <c r="R171" s="106"/>
      <c r="S171" s="106"/>
      <c r="T171" s="106"/>
      <c r="U171" s="106"/>
      <c r="V171" s="106"/>
      <c r="W171" s="106"/>
      <c r="X171" s="62"/>
      <c r="Y171" s="62"/>
      <c r="Z171" s="62"/>
      <c r="AA171" s="62"/>
    </row>
    <row r="172">
      <c r="A172" s="62"/>
      <c r="B172" s="62" t="str">
        <f>IFERROR(__xludf.DUMMYFUNCTION("""COMPUTED_VALUE"""),"So sánh")</f>
        <v>So sánh</v>
      </c>
      <c r="C172" s="62">
        <f>IFERROR(__xludf.DUMMYFUNCTION("""COMPUTED_VALUE"""),6.0)</f>
        <v>6</v>
      </c>
      <c r="D172" s="62" t="str">
        <f>IFERROR(__xludf.DUMMYFUNCTION("""COMPUTED_VALUE"""),"Phí ship")</f>
        <v>Phí ship</v>
      </c>
      <c r="E172" s="62">
        <f>IFERROR(__xludf.DUMMYFUNCTION("""COMPUTED_VALUE"""),62.0)</f>
        <v>62</v>
      </c>
      <c r="F172" s="62"/>
      <c r="G172" s="62"/>
      <c r="H172" s="62"/>
      <c r="I172" s="62"/>
      <c r="J172" s="62" t="str">
        <f>IFERROR(__xludf.DUMMYFUNCTION("""COMPUTED_VALUE"""),"So sánh - Phí ship")</f>
        <v>So sánh - Phí ship</v>
      </c>
      <c r="K172" s="102" t="str">
        <f>IFERROR(__xludf.DUMMYFUNCTION("""COMPUTED_VALUE"""),"So sánh phí ship")</f>
        <v>So sánh phí ship</v>
      </c>
      <c r="L172" s="62" t="str">
        <f>IFERROR(__xludf.DUMMYFUNCTION("""COMPUTED_VALUE"""),"so_sanh")</f>
        <v>so_sanh</v>
      </c>
      <c r="M172" s="62">
        <f>IFERROR(__xludf.DUMMYFUNCTION("""COMPUTED_VALUE"""),1.0)</f>
        <v>1</v>
      </c>
      <c r="N172" s="62"/>
      <c r="O172" s="62"/>
      <c r="P172" s="106"/>
      <c r="Q172" s="106"/>
      <c r="R172" s="106"/>
      <c r="S172" s="106"/>
      <c r="T172" s="106"/>
      <c r="U172" s="106"/>
      <c r="V172" s="106"/>
      <c r="W172" s="106"/>
      <c r="X172" s="62"/>
      <c r="Y172" s="62"/>
      <c r="Z172" s="62"/>
      <c r="AA172" s="62"/>
    </row>
    <row r="173">
      <c r="A173" s="62"/>
      <c r="B173" s="62" t="str">
        <f>IFERROR(__xludf.DUMMYFUNCTION("""COMPUTED_VALUE"""),"So sánh")</f>
        <v>So sánh</v>
      </c>
      <c r="C173" s="62">
        <f>IFERROR(__xludf.DUMMYFUNCTION("""COMPUTED_VALUE"""),6.0)</f>
        <v>6</v>
      </c>
      <c r="D173" s="62" t="str">
        <f>IFERROR(__xludf.DUMMYFUNCTION("""COMPUTED_VALUE"""),"Hình ảnh thực tế")</f>
        <v>Hình ảnh thực tế</v>
      </c>
      <c r="E173" s="62">
        <f>IFERROR(__xludf.DUMMYFUNCTION("""COMPUTED_VALUE"""),37.0)</f>
        <v>37</v>
      </c>
      <c r="F173" s="62" t="str">
        <f>IFERROR(__xludf.DUMMYFUNCTION("""COMPUTED_VALUE"""),"Đẹp")</f>
        <v>Đẹp</v>
      </c>
      <c r="G173" s="62">
        <f>IFERROR(__xludf.DUMMYFUNCTION("""COMPUTED_VALUE"""),22.0)</f>
        <v>22</v>
      </c>
      <c r="H173" s="62"/>
      <c r="I173" s="62"/>
      <c r="J173" s="62" t="str">
        <f>IFERROR(__xludf.DUMMYFUNCTION("""COMPUTED_VALUE"""),"So sánh - Hình ảnh thực tế - Đẹp")</f>
        <v>So sánh - Hình ảnh thực tế - Đẹp</v>
      </c>
      <c r="K173" s="102" t="str">
        <f>IFERROR(__xludf.DUMMYFUNCTION("""COMPUTED_VALUE"""),"So sánh hình ảnh thực tế đẹp")</f>
        <v>So sánh hình ảnh thực tế đẹp</v>
      </c>
      <c r="L173" s="62" t="str">
        <f>IFERROR(__xludf.DUMMYFUNCTION("""COMPUTED_VALUE"""),"so_sanh")</f>
        <v>so_sanh</v>
      </c>
      <c r="M173" s="62">
        <f>IFERROR(__xludf.DUMMYFUNCTION("""COMPUTED_VALUE"""),1.0)</f>
        <v>1</v>
      </c>
      <c r="N173" s="62"/>
      <c r="O173" s="62"/>
      <c r="P173" s="106"/>
      <c r="Q173" s="106"/>
      <c r="R173" s="106"/>
      <c r="S173" s="106"/>
      <c r="T173" s="106"/>
      <c r="U173" s="106"/>
      <c r="V173" s="106"/>
      <c r="W173" s="106"/>
      <c r="X173" s="62"/>
      <c r="Y173" s="62"/>
      <c r="Z173" s="62"/>
      <c r="AA173" s="62"/>
    </row>
    <row r="174">
      <c r="A174" s="62"/>
      <c r="B174" s="62" t="str">
        <f>IFERROR(__xludf.DUMMYFUNCTION("""COMPUTED_VALUE"""),"So sánh")</f>
        <v>So sánh</v>
      </c>
      <c r="C174" s="62">
        <f>IFERROR(__xludf.DUMMYFUNCTION("""COMPUTED_VALUE"""),6.0)</f>
        <v>6</v>
      </c>
      <c r="D174" s="62" t="str">
        <f>IFERROR(__xludf.DUMMYFUNCTION("""COMPUTED_VALUE"""),"Hình ảnh thực tế")</f>
        <v>Hình ảnh thực tế</v>
      </c>
      <c r="E174" s="62">
        <f>IFERROR(__xludf.DUMMYFUNCTION("""COMPUTED_VALUE"""),37.0)</f>
        <v>37</v>
      </c>
      <c r="F174" s="62" t="str">
        <f>IFERROR(__xludf.DUMMYFUNCTION("""COMPUTED_VALUE"""),"Xấu")</f>
        <v>Xấu</v>
      </c>
      <c r="G174" s="62">
        <f>IFERROR(__xludf.DUMMYFUNCTION("""COMPUTED_VALUE"""),88.0)</f>
        <v>88</v>
      </c>
      <c r="H174" s="62"/>
      <c r="I174" s="62"/>
      <c r="J174" s="62" t="str">
        <f>IFERROR(__xludf.DUMMYFUNCTION("""COMPUTED_VALUE"""),"So sánh - Hình ảnh thực tế - Xấu")</f>
        <v>So sánh - Hình ảnh thực tế - Xấu</v>
      </c>
      <c r="K174" s="102" t="str">
        <f>IFERROR(__xludf.DUMMYFUNCTION("""COMPUTED_VALUE"""),"So sánh hình ảnh thực tế xấu")</f>
        <v>So sánh hình ảnh thực tế xấu</v>
      </c>
      <c r="L174" s="62" t="str">
        <f>IFERROR(__xludf.DUMMYFUNCTION("""COMPUTED_VALUE"""),"so_sanh")</f>
        <v>so_sanh</v>
      </c>
      <c r="M174" s="62">
        <f>IFERROR(__xludf.DUMMYFUNCTION("""COMPUTED_VALUE"""),1.0)</f>
        <v>1</v>
      </c>
      <c r="N174" s="62"/>
      <c r="O174" s="62"/>
      <c r="P174" s="106"/>
      <c r="Q174" s="106"/>
      <c r="R174" s="106"/>
      <c r="S174" s="106"/>
      <c r="T174" s="106"/>
      <c r="U174" s="106"/>
      <c r="V174" s="106"/>
      <c r="W174" s="106"/>
      <c r="X174" s="62"/>
      <c r="Y174" s="62"/>
      <c r="Z174" s="62"/>
      <c r="AA174" s="62"/>
    </row>
    <row r="175">
      <c r="A175" s="62"/>
      <c r="B175" s="62" t="str">
        <f>IFERROR(__xludf.DUMMYFUNCTION("""COMPUTED_VALUE"""),"Thái độ")</f>
        <v>Thái độ</v>
      </c>
      <c r="C175" s="62">
        <f>IFERROR(__xludf.DUMMYFUNCTION("""COMPUTED_VALUE"""),7.0)</f>
        <v>7</v>
      </c>
      <c r="D175" s="62" t="str">
        <f>IFERROR(__xludf.DUMMYFUNCTION("""COMPUTED_VALUE"""),"Phân vân")</f>
        <v>Phân vân</v>
      </c>
      <c r="E175" s="62">
        <f>IFERROR(__xludf.DUMMYFUNCTION("""COMPUTED_VALUE"""),61.0)</f>
        <v>61</v>
      </c>
      <c r="F175" s="62" t="str">
        <f>IFERROR(__xludf.DUMMYFUNCTION("""COMPUTED_VALUE"""),"Giá")</f>
        <v>Giá</v>
      </c>
      <c r="G175" s="62">
        <f>IFERROR(__xludf.DUMMYFUNCTION("""COMPUTED_VALUE"""),27.0)</f>
        <v>27</v>
      </c>
      <c r="H175" s="62"/>
      <c r="I175" s="62"/>
      <c r="J175" s="62" t="str">
        <f>IFERROR(__xludf.DUMMYFUNCTION("""COMPUTED_VALUE"""),"Thái độ - Phân vân - Giá")</f>
        <v>Thái độ - Phân vân - Giá</v>
      </c>
      <c r="K175" s="102" t="str">
        <f>IFERROR(__xludf.DUMMYFUNCTION("""COMPUTED_VALUE"""),"Phân vân về giá")</f>
        <v>Phân vân về giá</v>
      </c>
      <c r="L175" s="62" t="str">
        <f>IFERROR(__xludf.DUMMYFUNCTION("""COMPUTED_VALUE"""),"thai_do")</f>
        <v>thai_do</v>
      </c>
      <c r="M175" s="62">
        <f>IFERROR(__xludf.DUMMYFUNCTION("""COMPUTED_VALUE"""),1.0)</f>
        <v>1</v>
      </c>
      <c r="N175" s="62"/>
      <c r="O175" s="62"/>
      <c r="P175" s="106"/>
      <c r="Q175" s="106"/>
      <c r="R175" s="106"/>
      <c r="S175" s="106"/>
      <c r="T175" s="106"/>
      <c r="U175" s="106"/>
      <c r="V175" s="106"/>
      <c r="W175" s="106"/>
      <c r="X175" s="62"/>
      <c r="Y175" s="62"/>
      <c r="Z175" s="62"/>
      <c r="AA175" s="62"/>
    </row>
    <row r="176">
      <c r="A176" s="62"/>
      <c r="B176" s="62" t="str">
        <f>IFERROR(__xludf.DUMMYFUNCTION("""COMPUTED_VALUE"""),"Thái độ")</f>
        <v>Thái độ</v>
      </c>
      <c r="C176" s="62">
        <f>IFERROR(__xludf.DUMMYFUNCTION("""COMPUTED_VALUE"""),7.0)</f>
        <v>7</v>
      </c>
      <c r="D176" s="62" t="str">
        <f>IFERROR(__xludf.DUMMYFUNCTION("""COMPUTED_VALUE"""),"Phân vân")</f>
        <v>Phân vân</v>
      </c>
      <c r="E176" s="62">
        <f>IFERROR(__xludf.DUMMYFUNCTION("""COMPUTED_VALUE"""),61.0)</f>
        <v>61</v>
      </c>
      <c r="F176" s="62" t="str">
        <f>IFERROR(__xludf.DUMMYFUNCTION("""COMPUTED_VALUE"""),"Màu")</f>
        <v>Màu</v>
      </c>
      <c r="G176" s="62">
        <f>IFERROR(__xludf.DUMMYFUNCTION("""COMPUTED_VALUE"""),46.0)</f>
        <v>46</v>
      </c>
      <c r="H176" s="62"/>
      <c r="I176" s="62"/>
      <c r="J176" s="62" t="str">
        <f>IFERROR(__xludf.DUMMYFUNCTION("""COMPUTED_VALUE"""),"Thái độ - Phân vân - Màu")</f>
        <v>Thái độ - Phân vân - Màu</v>
      </c>
      <c r="K176" s="102" t="str">
        <f>IFERROR(__xludf.DUMMYFUNCTION("""COMPUTED_VALUE"""),"Phân vân về màu sắc")</f>
        <v>Phân vân về màu sắc</v>
      </c>
      <c r="L176" s="62" t="str">
        <f>IFERROR(__xludf.DUMMYFUNCTION("""COMPUTED_VALUE"""),"thai_do")</f>
        <v>thai_do</v>
      </c>
      <c r="M176" s="62">
        <f>IFERROR(__xludf.DUMMYFUNCTION("""COMPUTED_VALUE"""),1.0)</f>
        <v>1</v>
      </c>
      <c r="N176" s="62"/>
      <c r="O176" s="62"/>
      <c r="P176" s="106"/>
      <c r="Q176" s="106"/>
      <c r="R176" s="106"/>
      <c r="S176" s="106"/>
      <c r="T176" s="106"/>
      <c r="U176" s="106"/>
      <c r="V176" s="106"/>
      <c r="W176" s="106"/>
      <c r="X176" s="62"/>
      <c r="Y176" s="62"/>
      <c r="Z176" s="62"/>
      <c r="AA176" s="62"/>
    </row>
    <row r="177">
      <c r="A177" s="62"/>
      <c r="B177" s="62" t="str">
        <f>IFERROR(__xludf.DUMMYFUNCTION("""COMPUTED_VALUE"""),"Thái độ")</f>
        <v>Thái độ</v>
      </c>
      <c r="C177" s="62">
        <f>IFERROR(__xludf.DUMMYFUNCTION("""COMPUTED_VALUE"""),7.0)</f>
        <v>7</v>
      </c>
      <c r="D177" s="62" t="str">
        <f>IFERROR(__xludf.DUMMYFUNCTION("""COMPUTED_VALUE"""),"Phân vân")</f>
        <v>Phân vân</v>
      </c>
      <c r="E177" s="62">
        <f>IFERROR(__xludf.DUMMYFUNCTION("""COMPUTED_VALUE"""),61.0)</f>
        <v>61</v>
      </c>
      <c r="F177" s="62" t="str">
        <f>IFERROR(__xludf.DUMMYFUNCTION("""COMPUTED_VALUE"""),"Kiểu dáng")</f>
        <v>Kiểu dáng</v>
      </c>
      <c r="G177" s="62">
        <f>IFERROR(__xludf.DUMMYFUNCTION("""COMPUTED_VALUE"""),45.0)</f>
        <v>45</v>
      </c>
      <c r="H177" s="62"/>
      <c r="I177" s="62"/>
      <c r="J177" s="62" t="str">
        <f>IFERROR(__xludf.DUMMYFUNCTION("""COMPUTED_VALUE"""),"Thái độ - Phân vân - Kiểu dáng")</f>
        <v>Thái độ - Phân vân - Kiểu dáng</v>
      </c>
      <c r="K177" s="102" t="str">
        <f>IFERROR(__xludf.DUMMYFUNCTION("""COMPUTED_VALUE"""),"Phân vân về kiểu dáng")</f>
        <v>Phân vân về kiểu dáng</v>
      </c>
      <c r="L177" s="62" t="str">
        <f>IFERROR(__xludf.DUMMYFUNCTION("""COMPUTED_VALUE"""),"thai_do")</f>
        <v>thai_do</v>
      </c>
      <c r="M177" s="62">
        <f>IFERROR(__xludf.DUMMYFUNCTION("""COMPUTED_VALUE"""),1.0)</f>
        <v>1</v>
      </c>
      <c r="N177" s="62"/>
      <c r="O177" s="62"/>
      <c r="P177" s="106"/>
      <c r="Q177" s="106"/>
      <c r="R177" s="106"/>
      <c r="S177" s="106"/>
      <c r="T177" s="106"/>
      <c r="U177" s="106"/>
      <c r="V177" s="106"/>
      <c r="W177" s="106"/>
      <c r="X177" s="62"/>
      <c r="Y177" s="62"/>
      <c r="Z177" s="62"/>
      <c r="AA177" s="62"/>
    </row>
    <row r="178">
      <c r="A178" s="62"/>
      <c r="B178" s="62" t="str">
        <f>IFERROR(__xludf.DUMMYFUNCTION("""COMPUTED_VALUE"""),"Thái độ")</f>
        <v>Thái độ</v>
      </c>
      <c r="C178" s="62">
        <f>IFERROR(__xludf.DUMMYFUNCTION("""COMPUTED_VALUE"""),7.0)</f>
        <v>7</v>
      </c>
      <c r="D178" s="62" t="str">
        <f>IFERROR(__xludf.DUMMYFUNCTION("""COMPUTED_VALUE"""),"Phân vân")</f>
        <v>Phân vân</v>
      </c>
      <c r="E178" s="62">
        <f>IFERROR(__xludf.DUMMYFUNCTION("""COMPUTED_VALUE"""),61.0)</f>
        <v>61</v>
      </c>
      <c r="F178" s="62" t="str">
        <f>IFERROR(__xludf.DUMMYFUNCTION("""COMPUTED_VALUE"""),"Chất liệu")</f>
        <v>Chất liệu</v>
      </c>
      <c r="G178" s="62">
        <f>IFERROR(__xludf.DUMMYFUNCTION("""COMPUTED_VALUE"""),6.0)</f>
        <v>6</v>
      </c>
      <c r="H178" s="62"/>
      <c r="I178" s="62"/>
      <c r="J178" s="62" t="str">
        <f>IFERROR(__xludf.DUMMYFUNCTION("""COMPUTED_VALUE"""),"Thái độ - Phân vân - Chất liệu")</f>
        <v>Thái độ - Phân vân - Chất liệu</v>
      </c>
      <c r="K178" s="102" t="str">
        <f>IFERROR(__xludf.DUMMYFUNCTION("""COMPUTED_VALUE"""),"Phân vân về chất liệu")</f>
        <v>Phân vân về chất liệu</v>
      </c>
      <c r="L178" s="62" t="str">
        <f>IFERROR(__xludf.DUMMYFUNCTION("""COMPUTED_VALUE"""),"thai_do")</f>
        <v>thai_do</v>
      </c>
      <c r="M178" s="62">
        <f>IFERROR(__xludf.DUMMYFUNCTION("""COMPUTED_VALUE"""),1.0)</f>
        <v>1</v>
      </c>
      <c r="N178" s="62"/>
      <c r="O178" s="62"/>
      <c r="P178" s="106"/>
      <c r="Q178" s="106"/>
      <c r="R178" s="106"/>
      <c r="S178" s="106"/>
      <c r="T178" s="106"/>
      <c r="U178" s="106"/>
      <c r="V178" s="106"/>
      <c r="W178" s="106"/>
      <c r="X178" s="62"/>
      <c r="Y178" s="62"/>
      <c r="Z178" s="62"/>
      <c r="AA178" s="62"/>
    </row>
    <row r="179">
      <c r="A179" s="62"/>
      <c r="B179" s="62" t="str">
        <f>IFERROR(__xludf.DUMMYFUNCTION("""COMPUTED_VALUE"""),"Thái độ")</f>
        <v>Thái độ</v>
      </c>
      <c r="C179" s="62">
        <f>IFERROR(__xludf.DUMMYFUNCTION("""COMPUTED_VALUE"""),7.0)</f>
        <v>7</v>
      </c>
      <c r="D179" s="62" t="str">
        <f>IFERROR(__xludf.DUMMYFUNCTION("""COMPUTED_VALUE"""),"Phân vân")</f>
        <v>Phân vân</v>
      </c>
      <c r="E179" s="62">
        <f>IFERROR(__xludf.DUMMYFUNCTION("""COMPUTED_VALUE"""),61.0)</f>
        <v>61</v>
      </c>
      <c r="F179" s="62" t="str">
        <f>IFERROR(__xludf.DUMMYFUNCTION("""COMPUTED_VALUE"""),"Phí ship")</f>
        <v>Phí ship</v>
      </c>
      <c r="G179" s="62">
        <f>IFERROR(__xludf.DUMMYFUNCTION("""COMPUTED_VALUE"""),57.0)</f>
        <v>57</v>
      </c>
      <c r="H179" s="62"/>
      <c r="I179" s="62"/>
      <c r="J179" s="62" t="str">
        <f>IFERROR(__xludf.DUMMYFUNCTION("""COMPUTED_VALUE"""),"Thái độ - Phân vân - Phí ship")</f>
        <v>Thái độ - Phân vân - Phí ship</v>
      </c>
      <c r="K179" s="102" t="str">
        <f>IFERROR(__xludf.DUMMYFUNCTION("""COMPUTED_VALUE"""),"Phân vân về phí ship")</f>
        <v>Phân vân về phí ship</v>
      </c>
      <c r="L179" s="62" t="str">
        <f>IFERROR(__xludf.DUMMYFUNCTION("""COMPUTED_VALUE"""),"thai_do")</f>
        <v>thai_do</v>
      </c>
      <c r="M179" s="62">
        <f>IFERROR(__xludf.DUMMYFUNCTION("""COMPUTED_VALUE"""),1.0)</f>
        <v>1</v>
      </c>
      <c r="N179" s="62"/>
      <c r="O179" s="62"/>
      <c r="P179" s="106"/>
      <c r="Q179" s="106"/>
      <c r="R179" s="106"/>
      <c r="S179" s="106"/>
      <c r="T179" s="106"/>
      <c r="U179" s="106"/>
      <c r="V179" s="106"/>
      <c r="W179" s="106"/>
      <c r="X179" s="62"/>
      <c r="Y179" s="62"/>
      <c r="Z179" s="62"/>
      <c r="AA179" s="62"/>
    </row>
    <row r="180">
      <c r="A180" s="62"/>
      <c r="B180" s="62" t="str">
        <f>IFERROR(__xludf.DUMMYFUNCTION("""COMPUTED_VALUE"""),"Thái độ")</f>
        <v>Thái độ</v>
      </c>
      <c r="C180" s="62">
        <f>IFERROR(__xludf.DUMMYFUNCTION("""COMPUTED_VALUE"""),7.0)</f>
        <v>7</v>
      </c>
      <c r="D180" s="62" t="str">
        <f>IFERROR(__xludf.DUMMYFUNCTION("""COMPUTED_VALUE"""),"Phân vân")</f>
        <v>Phân vân</v>
      </c>
      <c r="E180" s="62">
        <f>IFERROR(__xludf.DUMMYFUNCTION("""COMPUTED_VALUE"""),61.0)</f>
        <v>61</v>
      </c>
      <c r="F180" s="62" t="str">
        <f>IFERROR(__xludf.DUMMYFUNCTION("""COMPUTED_VALUE"""),"Chung")</f>
        <v>Chung</v>
      </c>
      <c r="G180" s="62">
        <f>IFERROR(__xludf.DUMMYFUNCTION("""COMPUTED_VALUE"""),14.0)</f>
        <v>14</v>
      </c>
      <c r="H180" s="62"/>
      <c r="I180" s="62"/>
      <c r="J180" s="62" t="str">
        <f>IFERROR(__xludf.DUMMYFUNCTION("""COMPUTED_VALUE"""),"Thái độ - Phân vân - Chung")</f>
        <v>Thái độ - Phân vân - Chung</v>
      </c>
      <c r="K180" s="102" t="str">
        <f>IFERROR(__xludf.DUMMYFUNCTION("""COMPUTED_VALUE"""),"Phân vân chung")</f>
        <v>Phân vân chung</v>
      </c>
      <c r="L180" s="62" t="str">
        <f>IFERROR(__xludf.DUMMYFUNCTION("""COMPUTED_VALUE"""),"thai_do")</f>
        <v>thai_do</v>
      </c>
      <c r="M180" s="62">
        <f>IFERROR(__xludf.DUMMYFUNCTION("""COMPUTED_VALUE"""),1.0)</f>
        <v>1</v>
      </c>
      <c r="N180" s="62"/>
      <c r="O180" s="62"/>
      <c r="P180" s="106"/>
      <c r="Q180" s="106"/>
      <c r="R180" s="106"/>
      <c r="S180" s="106"/>
      <c r="T180" s="106"/>
      <c r="U180" s="106"/>
      <c r="V180" s="106"/>
      <c r="W180" s="106"/>
      <c r="X180" s="62"/>
      <c r="Y180" s="62"/>
      <c r="Z180" s="62"/>
      <c r="AA180" s="62"/>
    </row>
    <row r="181">
      <c r="A181" s="62"/>
      <c r="B181" s="62" t="str">
        <f>IFERROR(__xludf.DUMMYFUNCTION("""COMPUTED_VALUE"""),"Thái độ")</f>
        <v>Thái độ</v>
      </c>
      <c r="C181" s="62">
        <f>IFERROR(__xludf.DUMMYFUNCTION("""COMPUTED_VALUE"""),7.0)</f>
        <v>7</v>
      </c>
      <c r="D181" s="62" t="str">
        <f>IFERROR(__xludf.DUMMYFUNCTION("""COMPUTED_VALUE"""),"Tin tưởng")</f>
        <v>Tin tưởng</v>
      </c>
      <c r="E181" s="62">
        <f>IFERROR(__xludf.DUMMYFUNCTION("""COMPUTED_VALUE"""),81.0)</f>
        <v>81</v>
      </c>
      <c r="F181" s="62"/>
      <c r="G181" s="62"/>
      <c r="H181" s="62"/>
      <c r="I181" s="62"/>
      <c r="J181" s="62" t="str">
        <f>IFERROR(__xludf.DUMMYFUNCTION("""COMPUTED_VALUE"""),"Thái độ - Tin tưởng")</f>
        <v>Thái độ - Tin tưởng</v>
      </c>
      <c r="K181" s="102" t="str">
        <f>IFERROR(__xludf.DUMMYFUNCTION("""COMPUTED_VALUE"""),"Khách hàng tin tưởng")</f>
        <v>Khách hàng tin tưởng</v>
      </c>
      <c r="L181" s="62" t="str">
        <f>IFERROR(__xludf.DUMMYFUNCTION("""COMPUTED_VALUE"""),"thai_do")</f>
        <v>thai_do</v>
      </c>
      <c r="M181" s="62">
        <f>IFERROR(__xludf.DUMMYFUNCTION("""COMPUTED_VALUE"""),1.0)</f>
        <v>1</v>
      </c>
      <c r="N181" s="62"/>
      <c r="O181" s="62"/>
      <c r="P181" s="106"/>
      <c r="Q181" s="106"/>
      <c r="R181" s="106"/>
      <c r="S181" s="106"/>
      <c r="T181" s="106"/>
      <c r="U181" s="106"/>
      <c r="V181" s="106"/>
      <c r="W181" s="106"/>
      <c r="X181" s="62"/>
      <c r="Y181" s="62"/>
      <c r="Z181" s="62"/>
      <c r="AA181" s="62"/>
    </row>
    <row r="182">
      <c r="A182" s="62"/>
      <c r="B182" s="62" t="str">
        <f>IFERROR(__xludf.DUMMYFUNCTION("""COMPUTED_VALUE"""),"Trả giá")</f>
        <v>Trả giá</v>
      </c>
      <c r="C182" s="62">
        <f>IFERROR(__xludf.DUMMYFUNCTION("""COMPUTED_VALUE"""),8.0)</f>
        <v>8</v>
      </c>
      <c r="D182" s="62"/>
      <c r="E182" s="62"/>
      <c r="F182" s="62"/>
      <c r="G182" s="62"/>
      <c r="H182" s="62"/>
      <c r="I182" s="62"/>
      <c r="J182" s="62" t="str">
        <f>IFERROR(__xludf.DUMMYFUNCTION("""COMPUTED_VALUE"""),"Trả giá")</f>
        <v>Trả giá</v>
      </c>
      <c r="K182" s="102" t="str">
        <f>IFERROR(__xludf.DUMMYFUNCTION("""COMPUTED_VALUE"""),"Trả giá")</f>
        <v>Trả giá</v>
      </c>
      <c r="L182" s="62" t="str">
        <f>IFERROR(__xludf.DUMMYFUNCTION("""COMPUTED_VALUE"""),"tra_gia")</f>
        <v>tra_gia</v>
      </c>
      <c r="M182" s="62">
        <f>IFERROR(__xludf.DUMMYFUNCTION("""COMPUTED_VALUE"""),1.0)</f>
        <v>1</v>
      </c>
      <c r="N182" s="62"/>
      <c r="O182" s="62"/>
      <c r="P182" s="106"/>
      <c r="Q182" s="106"/>
      <c r="R182" s="106"/>
      <c r="S182" s="106"/>
      <c r="T182" s="106"/>
      <c r="U182" s="106"/>
      <c r="V182" s="106"/>
      <c r="W182" s="106"/>
      <c r="X182" s="62"/>
      <c r="Y182" s="62"/>
      <c r="Z182" s="62"/>
      <c r="AA182" s="62"/>
    </row>
    <row r="183">
      <c r="A183" s="62"/>
      <c r="B183" s="62" t="str">
        <f>IFERROR(__xludf.DUMMYFUNCTION("""COMPUTED_VALUE"""),"Hẹn mua sau")</f>
        <v>Hẹn mua sau</v>
      </c>
      <c r="C183" s="62">
        <f>IFERROR(__xludf.DUMMYFUNCTION("""COMPUTED_VALUE"""),9.0)</f>
        <v>9</v>
      </c>
      <c r="D183" s="62"/>
      <c r="E183" s="62"/>
      <c r="F183" s="62"/>
      <c r="G183" s="62"/>
      <c r="H183" s="62"/>
      <c r="I183" s="62"/>
      <c r="J183" s="62" t="str">
        <f>IFERROR(__xludf.DUMMYFUNCTION("""COMPUTED_VALUE"""),"Hẹn mua sau")</f>
        <v>Hẹn mua sau</v>
      </c>
      <c r="K183" s="102" t="str">
        <f>IFERROR(__xludf.DUMMYFUNCTION("""COMPUTED_VALUE"""),"Hẹn mua sau")</f>
        <v>Hẹn mua sau</v>
      </c>
      <c r="L183" s="62" t="str">
        <f>IFERROR(__xludf.DUMMYFUNCTION("""COMPUTED_VALUE"""),"hen_mua_sau")</f>
        <v>hen_mua_sau</v>
      </c>
      <c r="M183" s="62">
        <f>IFERROR(__xludf.DUMMYFUNCTION("""COMPUTED_VALUE"""),1.0)</f>
        <v>1</v>
      </c>
      <c r="N183" s="62"/>
      <c r="O183" s="62"/>
      <c r="P183" s="106"/>
      <c r="Q183" s="106"/>
      <c r="R183" s="106"/>
      <c r="S183" s="106"/>
      <c r="T183" s="106"/>
      <c r="U183" s="106"/>
      <c r="V183" s="106"/>
      <c r="W183" s="106"/>
      <c r="X183" s="62"/>
      <c r="Y183" s="62"/>
      <c r="Z183" s="62"/>
      <c r="AA183" s="62"/>
    </row>
    <row r="184">
      <c r="A184" s="62"/>
      <c r="B184" s="62" t="str">
        <f>IFERROR(__xludf.DUMMYFUNCTION("""COMPUTED_VALUE"""),"Giao tiếp")</f>
        <v>Giao tiếp</v>
      </c>
      <c r="C184" s="62">
        <f>IFERROR(__xludf.DUMMYFUNCTION("""COMPUTED_VALUE"""),10.0)</f>
        <v>10</v>
      </c>
      <c r="D184" s="62" t="str">
        <f>IFERROR(__xludf.DUMMYFUNCTION("""COMPUTED_VALUE"""),"Chào hỏi")</f>
        <v>Chào hỏi</v>
      </c>
      <c r="E184" s="62">
        <f>IFERROR(__xludf.DUMMYFUNCTION("""COMPUTED_VALUE"""),10.0)</f>
        <v>10</v>
      </c>
      <c r="F184" s="62"/>
      <c r="G184" s="62"/>
      <c r="H184" s="62"/>
      <c r="I184" s="62"/>
      <c r="J184" s="62" t="str">
        <f>IFERROR(__xludf.DUMMYFUNCTION("""COMPUTED_VALUE"""),"Giao tiếp - Chào hỏi")</f>
        <v>Giao tiếp - Chào hỏi</v>
      </c>
      <c r="K184" s="102" t="str">
        <f>IFERROR(__xludf.DUMMYFUNCTION("""COMPUTED_VALUE"""),"Chào hỏi")</f>
        <v>Chào hỏi</v>
      </c>
      <c r="L184" s="62" t="str">
        <f>IFERROR(__xludf.DUMMYFUNCTION("""COMPUTED_VALUE"""),"giao_tiep")</f>
        <v>giao_tiep</v>
      </c>
      <c r="M184" s="62">
        <f>IFERROR(__xludf.DUMMYFUNCTION("""COMPUTED_VALUE"""),1.0)</f>
        <v>1</v>
      </c>
      <c r="N184" s="62"/>
      <c r="O184" s="62"/>
      <c r="P184" s="106"/>
      <c r="Q184" s="106"/>
      <c r="R184" s="106"/>
      <c r="S184" s="106"/>
      <c r="T184" s="106"/>
      <c r="U184" s="106"/>
      <c r="V184" s="106"/>
      <c r="W184" s="106"/>
      <c r="X184" s="62"/>
      <c r="Y184" s="62"/>
      <c r="Z184" s="62"/>
      <c r="AA184" s="62"/>
    </row>
    <row r="185">
      <c r="A185" s="62"/>
      <c r="B185" s="62" t="str">
        <f>IFERROR(__xludf.DUMMYFUNCTION("""COMPUTED_VALUE"""),"Giao tiếp")</f>
        <v>Giao tiếp</v>
      </c>
      <c r="C185" s="62">
        <f>IFERROR(__xludf.DUMMYFUNCTION("""COMPUTED_VALUE"""),10.0)</f>
        <v>10</v>
      </c>
      <c r="D185" s="62" t="str">
        <f>IFERROR(__xludf.DUMMYFUNCTION("""COMPUTED_VALUE"""),"Cảm ơn")</f>
        <v>Cảm ơn</v>
      </c>
      <c r="E185" s="62">
        <f>IFERROR(__xludf.DUMMYFUNCTION("""COMPUTED_VALUE"""),8.0)</f>
        <v>8</v>
      </c>
      <c r="F185" s="62"/>
      <c r="G185" s="62"/>
      <c r="H185" s="62"/>
      <c r="I185" s="62"/>
      <c r="J185" s="62" t="str">
        <f>IFERROR(__xludf.DUMMYFUNCTION("""COMPUTED_VALUE"""),"Giao tiếp - Cảm ơn")</f>
        <v>Giao tiếp - Cảm ơn</v>
      </c>
      <c r="K185" s="102" t="str">
        <f>IFERROR(__xludf.DUMMYFUNCTION("""COMPUTED_VALUE"""),"Cảm ơn")</f>
        <v>Cảm ơn</v>
      </c>
      <c r="L185" s="62" t="str">
        <f>IFERROR(__xludf.DUMMYFUNCTION("""COMPUTED_VALUE"""),"giao_tiep")</f>
        <v>giao_tiep</v>
      </c>
      <c r="M185" s="62">
        <f>IFERROR(__xludf.DUMMYFUNCTION("""COMPUTED_VALUE"""),1.0)</f>
        <v>1</v>
      </c>
      <c r="N185" s="62"/>
      <c r="O185" s="62"/>
      <c r="P185" s="106"/>
      <c r="Q185" s="106"/>
      <c r="R185" s="106"/>
      <c r="S185" s="106"/>
      <c r="T185" s="106"/>
      <c r="U185" s="106"/>
      <c r="V185" s="106"/>
      <c r="W185" s="106"/>
      <c r="X185" s="62"/>
      <c r="Y185" s="62"/>
      <c r="Z185" s="62"/>
      <c r="AA185" s="62"/>
    </row>
    <row r="186">
      <c r="A186" s="62"/>
      <c r="B186" s="62" t="str">
        <f>IFERROR(__xludf.DUMMYFUNCTION("""COMPUTED_VALUE"""),"Giao tiếp")</f>
        <v>Giao tiếp</v>
      </c>
      <c r="C186" s="62">
        <f>IFERROR(__xludf.DUMMYFUNCTION("""COMPUTED_VALUE"""),10.0)</f>
        <v>10</v>
      </c>
      <c r="D186" s="62" t="str">
        <f>IFERROR(__xludf.DUMMYFUNCTION("""COMPUTED_VALUE"""),"Thông báo nhận hàng")</f>
        <v>Thông báo nhận hàng</v>
      </c>
      <c r="E186" s="62">
        <f>IFERROR(__xludf.DUMMYFUNCTION("""COMPUTED_VALUE"""),76.0)</f>
        <v>76</v>
      </c>
      <c r="F186" s="62"/>
      <c r="G186" s="62"/>
      <c r="H186" s="62"/>
      <c r="I186" s="62"/>
      <c r="J186" s="62" t="str">
        <f>IFERROR(__xludf.DUMMYFUNCTION("""COMPUTED_VALUE"""),"Giao tiếp - Thông báo nhận hàng")</f>
        <v>Giao tiếp - Thông báo nhận hàng</v>
      </c>
      <c r="K186" s="102" t="str">
        <f>IFERROR(__xludf.DUMMYFUNCTION("""COMPUTED_VALUE"""),"Thông báo nhận hàng")</f>
        <v>Thông báo nhận hàng</v>
      </c>
      <c r="L186" s="62" t="str">
        <f>IFERROR(__xludf.DUMMYFUNCTION("""COMPUTED_VALUE"""),"giao_tiep")</f>
        <v>giao_tiep</v>
      </c>
      <c r="M186" s="62">
        <f>IFERROR(__xludf.DUMMYFUNCTION("""COMPUTED_VALUE"""),1.0)</f>
        <v>1</v>
      </c>
      <c r="N186" s="62"/>
      <c r="O186" s="62"/>
      <c r="P186" s="106"/>
      <c r="Q186" s="106"/>
      <c r="R186" s="106"/>
      <c r="S186" s="106"/>
      <c r="T186" s="106"/>
      <c r="U186" s="106"/>
      <c r="V186" s="106"/>
      <c r="W186" s="106"/>
      <c r="X186" s="62"/>
      <c r="Y186" s="62"/>
      <c r="Z186" s="62"/>
      <c r="AA186" s="62"/>
    </row>
    <row r="187">
      <c r="A187" s="62">
        <f>IFERROR(__xludf.DUMMYFUNCTION("""COMPUTED_VALUE"""),111.0)</f>
        <v>111</v>
      </c>
      <c r="B187" s="62" t="str">
        <f>IFERROR(__xludf.DUMMYFUNCTION("""COMPUTED_VALUE"""),"Hỏi thông tin sản phẩm (tư vấn)")</f>
        <v>Hỏi thông tin sản phẩm (tư vấn)</v>
      </c>
      <c r="C187" s="62">
        <f>IFERROR(__xludf.DUMMYFUNCTION("""COMPUTED_VALUE"""),11.0)</f>
        <v>11</v>
      </c>
      <c r="D187" s="62" t="str">
        <f>IFERROR(__xludf.DUMMYFUNCTION("""COMPUTED_VALUE"""),"Kích cỡ")</f>
        <v>Kích cỡ</v>
      </c>
      <c r="E187" s="62">
        <f>IFERROR(__xludf.DUMMYFUNCTION("""COMPUTED_VALUE"""),49.0)</f>
        <v>49</v>
      </c>
      <c r="F187" s="62"/>
      <c r="G187" s="62"/>
      <c r="H187" s="62"/>
      <c r="I187" s="62"/>
      <c r="J187" s="62" t="str">
        <f>IFERROR(__xludf.DUMMYFUNCTION("""COMPUTED_VALUE"""),"Hỏi thông tin sản phẩm (tư vấn) - Kích cỡ")</f>
        <v>Hỏi thông tin sản phẩm (tư vấn) - Kích cỡ</v>
      </c>
      <c r="K187" s="102" t="str">
        <f>IFERROR(__xludf.DUMMYFUNCTION("""COMPUTED_VALUE"""),"Hỏi kích cỡ")</f>
        <v>Hỏi kích cỡ</v>
      </c>
      <c r="L187" s="62" t="str">
        <f>IFERROR(__xludf.DUMMYFUNCTION("""COMPUTED_VALUE"""),"thong_tin_sp")</f>
        <v>thong_tin_sp</v>
      </c>
      <c r="M187" s="62">
        <f>IFERROR(__xludf.DUMMYFUNCTION("""COMPUTED_VALUE"""),1.0)</f>
        <v>1</v>
      </c>
      <c r="N187" s="62"/>
      <c r="O187" s="62"/>
      <c r="P187" s="106"/>
      <c r="Q187" s="106"/>
      <c r="R187" s="106"/>
      <c r="S187" s="106"/>
      <c r="T187" s="106"/>
      <c r="U187" s="106"/>
      <c r="V187" s="106"/>
      <c r="W187" s="106"/>
      <c r="X187" s="62"/>
      <c r="Y187" s="62"/>
      <c r="Z187" s="62"/>
      <c r="AA187" s="62"/>
    </row>
    <row r="188">
      <c r="A188" s="62">
        <f>IFERROR(__xludf.DUMMYFUNCTION("""COMPUTED_VALUE"""),51.0)</f>
        <v>51</v>
      </c>
      <c r="B188" s="62" t="str">
        <f>IFERROR(__xludf.DUMMYFUNCTION("""COMPUTED_VALUE"""),"Hỏi thông tin sản phẩm (tư vấn)")</f>
        <v>Hỏi thông tin sản phẩm (tư vấn)</v>
      </c>
      <c r="C188" s="62">
        <f>IFERROR(__xludf.DUMMYFUNCTION("""COMPUTED_VALUE"""),11.0)</f>
        <v>11</v>
      </c>
      <c r="D188" s="62" t="str">
        <f>IFERROR(__xludf.DUMMYFUNCTION("""COMPUTED_VALUE"""),"Kích thước")</f>
        <v>Kích thước</v>
      </c>
      <c r="E188" s="62">
        <f>IFERROR(__xludf.DUMMYFUNCTION("""COMPUTED_VALUE"""),50.0)</f>
        <v>50</v>
      </c>
      <c r="F188" s="62"/>
      <c r="G188" s="62"/>
      <c r="H188" s="62"/>
      <c r="I188" s="62"/>
      <c r="J188" s="62" t="str">
        <f>IFERROR(__xludf.DUMMYFUNCTION("""COMPUTED_VALUE"""),"Hỏi thông tin sản phẩm (tư vấn) - Kích thước")</f>
        <v>Hỏi thông tin sản phẩm (tư vấn) - Kích thước</v>
      </c>
      <c r="K188" s="102" t="str">
        <f>IFERROR(__xludf.DUMMYFUNCTION("""COMPUTED_VALUE"""),"Hỏi kích thước")</f>
        <v>Hỏi kích thước</v>
      </c>
      <c r="L188" s="62" t="str">
        <f>IFERROR(__xludf.DUMMYFUNCTION("""COMPUTED_VALUE"""),"thong_tin_sp")</f>
        <v>thong_tin_sp</v>
      </c>
      <c r="M188" s="62">
        <f>IFERROR(__xludf.DUMMYFUNCTION("""COMPUTED_VALUE"""),1.0)</f>
        <v>1</v>
      </c>
      <c r="N188" s="62"/>
      <c r="O188" s="62"/>
      <c r="P188" s="106"/>
      <c r="Q188" s="106"/>
      <c r="R188" s="106"/>
      <c r="S188" s="106"/>
      <c r="T188" s="106"/>
      <c r="U188" s="106"/>
      <c r="V188" s="106"/>
      <c r="W188" s="106"/>
      <c r="X188" s="62"/>
      <c r="Y188" s="62"/>
      <c r="Z188" s="62"/>
      <c r="AA188" s="62"/>
    </row>
    <row r="189">
      <c r="A189" s="62"/>
      <c r="B189" s="62" t="str">
        <f>IFERROR(__xludf.DUMMYFUNCTION("""COMPUTED_VALUE"""),"Hỏi thông tin sản phẩm (tư vấn)")</f>
        <v>Hỏi thông tin sản phẩm (tư vấn)</v>
      </c>
      <c r="C189" s="62">
        <f>IFERROR(__xludf.DUMMYFUNCTION("""COMPUTED_VALUE"""),11.0)</f>
        <v>11</v>
      </c>
      <c r="D189" s="62" t="str">
        <f>IFERROR(__xludf.DUMMYFUNCTION("""COMPUTED_VALUE"""),"Cách bảo quản")</f>
        <v>Cách bảo quản</v>
      </c>
      <c r="E189" s="62">
        <f>IFERROR(__xludf.DUMMYFUNCTION("""COMPUTED_VALUE"""),3.0)</f>
        <v>3</v>
      </c>
      <c r="F189" s="62" t="str">
        <f>IFERROR(__xludf.DUMMYFUNCTION("""COMPUTED_VALUE"""),"Nhiệt độ")</f>
        <v>Nhiệt độ</v>
      </c>
      <c r="G189" s="62">
        <f>IFERROR(__xludf.DUMMYFUNCTION("""COMPUTED_VALUE"""),55.0)</f>
        <v>55</v>
      </c>
      <c r="H189" s="62"/>
      <c r="I189" s="62"/>
      <c r="J189" s="62" t="str">
        <f>IFERROR(__xludf.DUMMYFUNCTION("""COMPUTED_VALUE"""),"Hỏi thông tin sản phẩm (tư vấn) - Cách bảo quản - Nhiệt độ")</f>
        <v>Hỏi thông tin sản phẩm (tư vấn) - Cách bảo quản - Nhiệt độ</v>
      </c>
      <c r="K189" s="102" t="str">
        <f>IFERROR(__xludf.DUMMYFUNCTION("""COMPUTED_VALUE"""),"Hỏi nhiệt độ bảo quản")</f>
        <v>Hỏi nhiệt độ bảo quản</v>
      </c>
      <c r="L189" s="62" t="str">
        <f>IFERROR(__xludf.DUMMYFUNCTION("""COMPUTED_VALUE"""),"thong_tin_sp")</f>
        <v>thong_tin_sp</v>
      </c>
      <c r="M189" s="62">
        <f>IFERROR(__xludf.DUMMYFUNCTION("""COMPUTED_VALUE"""),1.0)</f>
        <v>1</v>
      </c>
      <c r="N189" s="62"/>
      <c r="O189" s="62"/>
      <c r="P189" s="106"/>
      <c r="Q189" s="106"/>
      <c r="R189" s="106"/>
      <c r="S189" s="106"/>
      <c r="T189" s="106"/>
      <c r="U189" s="106"/>
      <c r="V189" s="106"/>
      <c r="W189" s="106"/>
      <c r="X189" s="62"/>
      <c r="Y189" s="62"/>
      <c r="Z189" s="62"/>
      <c r="AA189" s="62"/>
    </row>
    <row r="190">
      <c r="A190" s="62">
        <f>IFERROR(__xludf.DUMMYFUNCTION("""COMPUTED_VALUE"""),48.0)</f>
        <v>48</v>
      </c>
      <c r="B190" s="62" t="str">
        <f>IFERROR(__xludf.DUMMYFUNCTION("""COMPUTED_VALUE"""),"Hỏi thông tin sản phẩm (tư vấn)")</f>
        <v>Hỏi thông tin sản phẩm (tư vấn)</v>
      </c>
      <c r="C190" s="62">
        <f>IFERROR(__xludf.DUMMYFUNCTION("""COMPUTED_VALUE"""),11.0)</f>
        <v>11</v>
      </c>
      <c r="D190" s="62" t="str">
        <f>IFERROR(__xludf.DUMMYFUNCTION("""COMPUTED_VALUE"""),"Cách bảo quản")</f>
        <v>Cách bảo quản</v>
      </c>
      <c r="E190" s="62">
        <f>IFERROR(__xludf.DUMMYFUNCTION("""COMPUTED_VALUE"""),3.0)</f>
        <v>3</v>
      </c>
      <c r="F190" s="62" t="str">
        <f>IFERROR(__xludf.DUMMYFUNCTION("""COMPUTED_VALUE"""),"Chung")</f>
        <v>Chung</v>
      </c>
      <c r="G190" s="62">
        <f>IFERROR(__xludf.DUMMYFUNCTION("""COMPUTED_VALUE"""),14.0)</f>
        <v>14</v>
      </c>
      <c r="H190" s="62"/>
      <c r="I190" s="62"/>
      <c r="J190" s="62" t="str">
        <f>IFERROR(__xludf.DUMMYFUNCTION("""COMPUTED_VALUE"""),"Hỏi thông tin sản phẩm (tư vấn) - Cách bảo quản - Chung")</f>
        <v>Hỏi thông tin sản phẩm (tư vấn) - Cách bảo quản - Chung</v>
      </c>
      <c r="K190" s="102" t="str">
        <f>IFERROR(__xludf.DUMMYFUNCTION("""COMPUTED_VALUE"""),"Hỏi cách bảo quản chung")</f>
        <v>Hỏi cách bảo quản chung</v>
      </c>
      <c r="L190" s="62" t="str">
        <f>IFERROR(__xludf.DUMMYFUNCTION("""COMPUTED_VALUE"""),"thong_tin_sp")</f>
        <v>thong_tin_sp</v>
      </c>
      <c r="M190" s="62">
        <f>IFERROR(__xludf.DUMMYFUNCTION("""COMPUTED_VALUE"""),1.0)</f>
        <v>1</v>
      </c>
      <c r="N190" s="62"/>
      <c r="O190" s="62"/>
      <c r="P190" s="106"/>
      <c r="Q190" s="106"/>
      <c r="R190" s="106"/>
      <c r="S190" s="106"/>
      <c r="T190" s="106"/>
      <c r="U190" s="106"/>
      <c r="V190" s="106"/>
      <c r="W190" s="106"/>
      <c r="X190" s="62"/>
      <c r="Y190" s="62"/>
      <c r="Z190" s="62"/>
      <c r="AA190" s="62"/>
    </row>
    <row r="191">
      <c r="A191" s="62">
        <f>IFERROR(__xludf.DUMMYFUNCTION("""COMPUTED_VALUE"""),56.0)</f>
        <v>56</v>
      </c>
      <c r="B191" s="62" t="str">
        <f>IFERROR(__xludf.DUMMYFUNCTION("""COMPUTED_VALUE"""),"Hỏi thông tin sản phẩm (tư vấn)")</f>
        <v>Hỏi thông tin sản phẩm (tư vấn)</v>
      </c>
      <c r="C191" s="62">
        <f>IFERROR(__xludf.DUMMYFUNCTION("""COMPUTED_VALUE"""),11.0)</f>
        <v>11</v>
      </c>
      <c r="D191" s="62" t="str">
        <f>IFERROR(__xludf.DUMMYFUNCTION("""COMPUTED_VALUE"""),"Thời hạn sử dụng")</f>
        <v>Thời hạn sử dụng</v>
      </c>
      <c r="E191" s="62">
        <f>IFERROR(__xludf.DUMMYFUNCTION("""COMPUTED_VALUE"""),79.0)</f>
        <v>79</v>
      </c>
      <c r="F191" s="62"/>
      <c r="G191" s="62"/>
      <c r="H191" s="62"/>
      <c r="I191" s="62"/>
      <c r="J191" s="62" t="str">
        <f>IFERROR(__xludf.DUMMYFUNCTION("""COMPUTED_VALUE"""),"Hỏi thông tin sản phẩm (tư vấn) - Thời hạn sử dụng")</f>
        <v>Hỏi thông tin sản phẩm (tư vấn) - Thời hạn sử dụng</v>
      </c>
      <c r="K191" s="102" t="str">
        <f>IFERROR(__xludf.DUMMYFUNCTION("""COMPUTED_VALUE"""),"Hỏi thời hạn sử dụng")</f>
        <v>Hỏi thời hạn sử dụng</v>
      </c>
      <c r="L191" s="62" t="str">
        <f>IFERROR(__xludf.DUMMYFUNCTION("""COMPUTED_VALUE"""),"thong_tin_sp")</f>
        <v>thong_tin_sp</v>
      </c>
      <c r="M191" s="62">
        <f>IFERROR(__xludf.DUMMYFUNCTION("""COMPUTED_VALUE"""),1.0)</f>
        <v>1</v>
      </c>
      <c r="N191" s="62"/>
      <c r="O191" s="62"/>
      <c r="P191" s="106"/>
      <c r="Q191" s="106"/>
      <c r="R191" s="106"/>
      <c r="S191" s="106"/>
      <c r="T191" s="106"/>
      <c r="U191" s="106"/>
      <c r="V191" s="106"/>
      <c r="W191" s="106"/>
      <c r="X191" s="62"/>
      <c r="Y191" s="62"/>
      <c r="Z191" s="62"/>
      <c r="AA191" s="62"/>
    </row>
    <row r="192">
      <c r="A192" s="62"/>
      <c r="B192" s="62" t="str">
        <f>IFERROR(__xludf.DUMMYFUNCTION("""COMPUTED_VALUE"""),"Hỏi thông tin sản phẩm (tư vấn)")</f>
        <v>Hỏi thông tin sản phẩm (tư vấn)</v>
      </c>
      <c r="C192" s="62">
        <f>IFERROR(__xludf.DUMMYFUNCTION("""COMPUTED_VALUE"""),11.0)</f>
        <v>11</v>
      </c>
      <c r="D192" s="62" t="str">
        <f>IFERROR(__xludf.DUMMYFUNCTION("""COMPUTED_VALUE"""),"KH quan tâm sản phẩm")</f>
        <v>KH quan tâm sản phẩm</v>
      </c>
      <c r="E192" s="62">
        <f>IFERROR(__xludf.DUMMYFUNCTION("""COMPUTED_VALUE"""),47.0)</f>
        <v>47</v>
      </c>
      <c r="F192" s="62" t="str">
        <f>IFERROR(__xludf.DUMMYFUNCTION("""COMPUTED_VALUE"""),"Phương tiện vận chuyển")</f>
        <v>Phương tiện vận chuyển</v>
      </c>
      <c r="G192" s="62">
        <f>IFERROR(__xludf.DUMMYFUNCTION("""COMPUTED_VALUE"""),58.0)</f>
        <v>58</v>
      </c>
      <c r="H192" s="62" t="str">
        <f>IFERROR(__xludf.DUMMYFUNCTION("""COMPUTED_VALUE"""),"Dụng cụ sửa chữa ô tô, xe máy")</f>
        <v>Dụng cụ sửa chữa ô tô, xe máy</v>
      </c>
      <c r="I192" s="62">
        <f>IFERROR(__xludf.DUMMYFUNCTION("""COMPUTED_VALUE"""),22.0)</f>
        <v>22</v>
      </c>
      <c r="J192" s="62" t="str">
        <f>IFERROR(__xludf.DUMMYFUNCTION("""COMPUTED_VALUE"""),"Hỏi thông tin sản phẩm (tư vấn) - KH quan tâm sản phẩm - Phương tiện vận chuyển - Dụng cụ sửa chữa ô tô, xe máy")</f>
        <v>Hỏi thông tin sản phẩm (tư vấn) - KH quan tâm sản phẩm - Phương tiện vận chuyển - Dụng cụ sửa chữa ô tô, xe máy</v>
      </c>
      <c r="K192" s="102" t="str">
        <f>IFERROR(__xludf.DUMMYFUNCTION("""COMPUTED_VALUE"""),"Quan tâm sản phẩm Dụng cụ sửa chữa ô tô, xe máy")</f>
        <v>Quan tâm sản phẩm Dụng cụ sửa chữa ô tô, xe máy</v>
      </c>
      <c r="L192" s="62" t="str">
        <f>IFERROR(__xludf.DUMMYFUNCTION("""COMPUTED_VALUE"""),"thong_tin_sp")</f>
        <v>thong_tin_sp</v>
      </c>
      <c r="M192" s="62">
        <f>IFERROR(__xludf.DUMMYFUNCTION("""COMPUTED_VALUE"""),1.0)</f>
        <v>1</v>
      </c>
      <c r="N192" s="62"/>
      <c r="O192" s="62"/>
      <c r="P192" s="106"/>
      <c r="Q192" s="106"/>
      <c r="R192" s="106"/>
      <c r="S192" s="106"/>
      <c r="T192" s="106"/>
      <c r="U192" s="106"/>
      <c r="V192" s="106"/>
      <c r="W192" s="106"/>
      <c r="X192" s="62"/>
      <c r="Y192" s="62"/>
      <c r="Z192" s="62"/>
      <c r="AA192" s="62"/>
    </row>
    <row r="193">
      <c r="A193" s="62"/>
      <c r="B193" s="62" t="str">
        <f>IFERROR(__xludf.DUMMYFUNCTION("""COMPUTED_VALUE"""),"Hỏi thông tin sản phẩm (tư vấn)")</f>
        <v>Hỏi thông tin sản phẩm (tư vấn)</v>
      </c>
      <c r="C193" s="62">
        <f>IFERROR(__xludf.DUMMYFUNCTION("""COMPUTED_VALUE"""),11.0)</f>
        <v>11</v>
      </c>
      <c r="D193" s="62" t="str">
        <f>IFERROR(__xludf.DUMMYFUNCTION("""COMPUTED_VALUE"""),"KH quan tâm sản phẩm")</f>
        <v>KH quan tâm sản phẩm</v>
      </c>
      <c r="E193" s="62">
        <f>IFERROR(__xludf.DUMMYFUNCTION("""COMPUTED_VALUE"""),47.0)</f>
        <v>47</v>
      </c>
      <c r="F193" s="62" t="str">
        <f>IFERROR(__xludf.DUMMYFUNCTION("""COMPUTED_VALUE"""),"Phương tiện vận chuyển")</f>
        <v>Phương tiện vận chuyển</v>
      </c>
      <c r="G193" s="62">
        <f>IFERROR(__xludf.DUMMYFUNCTION("""COMPUTED_VALUE"""),58.0)</f>
        <v>58</v>
      </c>
      <c r="H193" s="62" t="str">
        <f>IFERROR(__xludf.DUMMYFUNCTION("""COMPUTED_VALUE"""),"Ô tô")</f>
        <v>Ô tô</v>
      </c>
      <c r="I193" s="62">
        <f>IFERROR(__xludf.DUMMYFUNCTION("""COMPUTED_VALUE"""),53.0)</f>
        <v>53</v>
      </c>
      <c r="J193" s="62" t="str">
        <f>IFERROR(__xludf.DUMMYFUNCTION("""COMPUTED_VALUE"""),"Hỏi thông tin sản phẩm (tư vấn) - KH quan tâm sản phẩm - Phương tiện vận chuyển - Ô tô")</f>
        <v>Hỏi thông tin sản phẩm (tư vấn) - KH quan tâm sản phẩm - Phương tiện vận chuyển - Ô tô</v>
      </c>
      <c r="K193" s="102" t="str">
        <f>IFERROR(__xludf.DUMMYFUNCTION("""COMPUTED_VALUE"""),"Quan tâm sản phẩm Ô tô")</f>
        <v>Quan tâm sản phẩm Ô tô</v>
      </c>
      <c r="L193" s="62" t="str">
        <f>IFERROR(__xludf.DUMMYFUNCTION("""COMPUTED_VALUE"""),"thong_tin_sp")</f>
        <v>thong_tin_sp</v>
      </c>
      <c r="M193" s="62">
        <f>IFERROR(__xludf.DUMMYFUNCTION("""COMPUTED_VALUE"""),1.0)</f>
        <v>1</v>
      </c>
      <c r="N193" s="62"/>
      <c r="O193" s="62"/>
      <c r="P193" s="106"/>
      <c r="Q193" s="106"/>
      <c r="R193" s="106"/>
      <c r="S193" s="106"/>
      <c r="T193" s="106"/>
      <c r="U193" s="106"/>
      <c r="V193" s="106"/>
      <c r="W193" s="106"/>
      <c r="X193" s="62"/>
      <c r="Y193" s="62"/>
      <c r="Z193" s="62"/>
      <c r="AA193" s="62"/>
    </row>
    <row r="194">
      <c r="A194" s="62"/>
      <c r="B194" s="62" t="str">
        <f>IFERROR(__xludf.DUMMYFUNCTION("""COMPUTED_VALUE"""),"Hỏi thông tin sản phẩm (tư vấn)")</f>
        <v>Hỏi thông tin sản phẩm (tư vấn)</v>
      </c>
      <c r="C194" s="62">
        <f>IFERROR(__xludf.DUMMYFUNCTION("""COMPUTED_VALUE"""),11.0)</f>
        <v>11</v>
      </c>
      <c r="D194" s="62" t="str">
        <f>IFERROR(__xludf.DUMMYFUNCTION("""COMPUTED_VALUE"""),"KH quan tâm sản phẩm")</f>
        <v>KH quan tâm sản phẩm</v>
      </c>
      <c r="E194" s="62">
        <f>IFERROR(__xludf.DUMMYFUNCTION("""COMPUTED_VALUE"""),47.0)</f>
        <v>47</v>
      </c>
      <c r="F194" s="62" t="str">
        <f>IFERROR(__xludf.DUMMYFUNCTION("""COMPUTED_VALUE"""),"Phương tiện vận chuyển")</f>
        <v>Phương tiện vận chuyển</v>
      </c>
      <c r="G194" s="62">
        <f>IFERROR(__xludf.DUMMYFUNCTION("""COMPUTED_VALUE"""),58.0)</f>
        <v>58</v>
      </c>
      <c r="H194" s="62" t="str">
        <f>IFERROR(__xludf.DUMMYFUNCTION("""COMPUTED_VALUE"""),"Mô tô, xe máy")</f>
        <v>Mô tô, xe máy</v>
      </c>
      <c r="I194" s="62">
        <f>IFERROR(__xludf.DUMMYFUNCTION("""COMPUTED_VALUE"""),47.0)</f>
        <v>47</v>
      </c>
      <c r="J194" s="62" t="str">
        <f>IFERROR(__xludf.DUMMYFUNCTION("""COMPUTED_VALUE"""),"Hỏi thông tin sản phẩm (tư vấn) - KH quan tâm sản phẩm - Phương tiện vận chuyển - Mô tô, xe máy")</f>
        <v>Hỏi thông tin sản phẩm (tư vấn) - KH quan tâm sản phẩm - Phương tiện vận chuyển - Mô tô, xe máy</v>
      </c>
      <c r="K194" s="102" t="str">
        <f>IFERROR(__xludf.DUMMYFUNCTION("""COMPUTED_VALUE"""),"Quan tâm sản phẩm Mô tô, xe máy")</f>
        <v>Quan tâm sản phẩm Mô tô, xe máy</v>
      </c>
      <c r="L194" s="62" t="str">
        <f>IFERROR(__xludf.DUMMYFUNCTION("""COMPUTED_VALUE"""),"thong_tin_sp")</f>
        <v>thong_tin_sp</v>
      </c>
      <c r="M194" s="62">
        <f>IFERROR(__xludf.DUMMYFUNCTION("""COMPUTED_VALUE"""),1.0)</f>
        <v>1</v>
      </c>
      <c r="N194" s="62"/>
      <c r="O194" s="62"/>
      <c r="P194" s="106"/>
      <c r="Q194" s="106"/>
      <c r="R194" s="106"/>
      <c r="S194" s="106"/>
      <c r="T194" s="106"/>
      <c r="U194" s="106"/>
      <c r="V194" s="106"/>
      <c r="W194" s="106"/>
      <c r="X194" s="62"/>
      <c r="Y194" s="62"/>
      <c r="Z194" s="62"/>
      <c r="AA194" s="62"/>
    </row>
    <row r="195">
      <c r="A195" s="62"/>
      <c r="B195" s="62" t="str">
        <f>IFERROR(__xludf.DUMMYFUNCTION("""COMPUTED_VALUE"""),"Hỏi thông tin sản phẩm (tư vấn)")</f>
        <v>Hỏi thông tin sản phẩm (tư vấn)</v>
      </c>
      <c r="C195" s="62">
        <f>IFERROR(__xludf.DUMMYFUNCTION("""COMPUTED_VALUE"""),11.0)</f>
        <v>11</v>
      </c>
      <c r="D195" s="62" t="str">
        <f>IFERROR(__xludf.DUMMYFUNCTION("""COMPUTED_VALUE"""),"KH quan tâm sản phẩm")</f>
        <v>KH quan tâm sản phẩm</v>
      </c>
      <c r="E195" s="62">
        <f>IFERROR(__xludf.DUMMYFUNCTION("""COMPUTED_VALUE"""),47.0)</f>
        <v>47</v>
      </c>
      <c r="F195" s="62" t="str">
        <f>IFERROR(__xludf.DUMMYFUNCTION("""COMPUTED_VALUE"""),"Phương tiện vận chuyển")</f>
        <v>Phương tiện vận chuyển</v>
      </c>
      <c r="G195" s="62">
        <f>IFERROR(__xludf.DUMMYFUNCTION("""COMPUTED_VALUE"""),58.0)</f>
        <v>58</v>
      </c>
      <c r="H195" s="33" t="str">
        <f>IFERROR(__xludf.DUMMYFUNCTION("""COMPUTED_VALUE"""),"Xe đạp, xe điện")</f>
        <v>Xe đạp, xe điện</v>
      </c>
      <c r="I195" s="62">
        <f>IFERROR(__xludf.DUMMYFUNCTION("""COMPUTED_VALUE"""),104.0)</f>
        <v>104</v>
      </c>
      <c r="J195" s="62" t="str">
        <f>IFERROR(__xludf.DUMMYFUNCTION("""COMPUTED_VALUE"""),"Hỏi thông tin sản phẩm (tư vấn) - KH quan tâm sản phẩm - Phương tiện vận chuyển - Xe đạp, xe điện")</f>
        <v>Hỏi thông tin sản phẩm (tư vấn) - KH quan tâm sản phẩm - Phương tiện vận chuyển - Xe đạp, xe điện</v>
      </c>
      <c r="K195" s="102" t="str">
        <f>IFERROR(__xludf.DUMMYFUNCTION("""COMPUTED_VALUE"""),"Quan tâm sản phẩm Xe đạp, xe điện")</f>
        <v>Quan tâm sản phẩm Xe đạp, xe điện</v>
      </c>
      <c r="L195" s="62" t="str">
        <f>IFERROR(__xludf.DUMMYFUNCTION("""COMPUTED_VALUE"""),"thong_tin_sp")</f>
        <v>thong_tin_sp</v>
      </c>
      <c r="M195" s="62">
        <f>IFERROR(__xludf.DUMMYFUNCTION("""COMPUTED_VALUE"""),1.0)</f>
        <v>1</v>
      </c>
      <c r="N195" s="62"/>
      <c r="O195" s="62"/>
      <c r="P195" s="106"/>
      <c r="Q195" s="106"/>
      <c r="R195" s="106"/>
      <c r="S195" s="106"/>
      <c r="T195" s="106"/>
      <c r="U195" s="106"/>
      <c r="V195" s="106"/>
      <c r="W195" s="106"/>
      <c r="X195" s="62"/>
      <c r="Y195" s="62"/>
      <c r="Z195" s="62"/>
      <c r="AA195" s="62"/>
    </row>
    <row r="196">
      <c r="A196" s="62"/>
      <c r="B196" s="62" t="str">
        <f>IFERROR(__xludf.DUMMYFUNCTION("""COMPUTED_VALUE"""),"Hỏi thông tin sản phẩm (tư vấn)")</f>
        <v>Hỏi thông tin sản phẩm (tư vấn)</v>
      </c>
      <c r="C196" s="62">
        <f>IFERROR(__xludf.DUMMYFUNCTION("""COMPUTED_VALUE"""),11.0)</f>
        <v>11</v>
      </c>
      <c r="D196" s="62" t="str">
        <f>IFERROR(__xludf.DUMMYFUNCTION("""COMPUTED_VALUE"""),"KH quan tâm sản phẩm")</f>
        <v>KH quan tâm sản phẩm</v>
      </c>
      <c r="E196" s="62">
        <f>IFERROR(__xludf.DUMMYFUNCTION("""COMPUTED_VALUE"""),47.0)</f>
        <v>47</v>
      </c>
      <c r="F196" s="62" t="str">
        <f>IFERROR(__xludf.DUMMYFUNCTION("""COMPUTED_VALUE"""),"Phương tiện vận chuyển")</f>
        <v>Phương tiện vận chuyển</v>
      </c>
      <c r="G196" s="62">
        <f>IFERROR(__xludf.DUMMYFUNCTION("""COMPUTED_VALUE"""),58.0)</f>
        <v>58</v>
      </c>
      <c r="H196" s="33" t="str">
        <f>IFERROR(__xludf.DUMMYFUNCTION("""COMPUTED_VALUE"""),"Phụ kiện xe đạp")</f>
        <v>Phụ kiện xe đạp</v>
      </c>
      <c r="I196" s="62">
        <f>IFERROR(__xludf.DUMMYFUNCTION("""COMPUTED_VALUE"""),63.0)</f>
        <v>63</v>
      </c>
      <c r="J196" s="62" t="str">
        <f>IFERROR(__xludf.DUMMYFUNCTION("""COMPUTED_VALUE"""),"Hỏi thông tin sản phẩm (tư vấn) - KH quan tâm sản phẩm - Phương tiện vận chuyển - Phụ kiện xe đạp")</f>
        <v>Hỏi thông tin sản phẩm (tư vấn) - KH quan tâm sản phẩm - Phương tiện vận chuyển - Phụ kiện xe đạp</v>
      </c>
      <c r="K196" s="102" t="str">
        <f>IFERROR(__xludf.DUMMYFUNCTION("""COMPUTED_VALUE"""),"Quan tâm sản phẩm Phụ kiện xe đạp")</f>
        <v>Quan tâm sản phẩm Phụ kiện xe đạp</v>
      </c>
      <c r="L196" s="62" t="str">
        <f>IFERROR(__xludf.DUMMYFUNCTION("""COMPUTED_VALUE"""),"thong_tin_sp")</f>
        <v>thong_tin_sp</v>
      </c>
      <c r="M196" s="62">
        <f>IFERROR(__xludf.DUMMYFUNCTION("""COMPUTED_VALUE"""),1.0)</f>
        <v>1</v>
      </c>
      <c r="N196" s="62"/>
      <c r="O196" s="62"/>
      <c r="P196" s="106"/>
      <c r="Q196" s="106"/>
      <c r="R196" s="106"/>
      <c r="S196" s="106"/>
      <c r="T196" s="106"/>
      <c r="U196" s="106"/>
      <c r="V196" s="106"/>
      <c r="W196" s="106"/>
      <c r="X196" s="62"/>
      <c r="Y196" s="62"/>
      <c r="Z196" s="62"/>
      <c r="AA196" s="62"/>
    </row>
    <row r="197">
      <c r="A197" s="62"/>
      <c r="B197" s="62" t="str">
        <f>IFERROR(__xludf.DUMMYFUNCTION("""COMPUTED_VALUE"""),"Hỏi thông tin sản phẩm (tư vấn)")</f>
        <v>Hỏi thông tin sản phẩm (tư vấn)</v>
      </c>
      <c r="C197" s="62">
        <f>IFERROR(__xludf.DUMMYFUNCTION("""COMPUTED_VALUE"""),11.0)</f>
        <v>11</v>
      </c>
      <c r="D197" s="62" t="str">
        <f>IFERROR(__xludf.DUMMYFUNCTION("""COMPUTED_VALUE"""),"KH quan tâm sản phẩm")</f>
        <v>KH quan tâm sản phẩm</v>
      </c>
      <c r="E197" s="62">
        <f>IFERROR(__xludf.DUMMYFUNCTION("""COMPUTED_VALUE"""),47.0)</f>
        <v>47</v>
      </c>
      <c r="F197" s="62" t="str">
        <f>IFERROR(__xludf.DUMMYFUNCTION("""COMPUTED_VALUE"""),"Phương tiện vận chuyển")</f>
        <v>Phương tiện vận chuyển</v>
      </c>
      <c r="G197" s="62">
        <f>IFERROR(__xludf.DUMMYFUNCTION("""COMPUTED_VALUE"""),58.0)</f>
        <v>58</v>
      </c>
      <c r="H197" s="62" t="str">
        <f>IFERROR(__xludf.DUMMYFUNCTION("""COMPUTED_VALUE"""),"Phụ kiện/Phụ tùng xe máy")</f>
        <v>Phụ kiện/Phụ tùng xe máy</v>
      </c>
      <c r="I197" s="62">
        <f>IFERROR(__xludf.DUMMYFUNCTION("""COMPUTED_VALUE"""),65.0)</f>
        <v>65</v>
      </c>
      <c r="J197" s="62" t="str">
        <f>IFERROR(__xludf.DUMMYFUNCTION("""COMPUTED_VALUE"""),"Hỏi thông tin sản phẩm (tư vấn) - KH quan tâm sản phẩm - Phương tiện vận chuyển - Phụ kiện/Phụ tùng xe máy")</f>
        <v>Hỏi thông tin sản phẩm (tư vấn) - KH quan tâm sản phẩm - Phương tiện vận chuyển - Phụ kiện/Phụ tùng xe máy</v>
      </c>
      <c r="K197" s="102" t="str">
        <f>IFERROR(__xludf.DUMMYFUNCTION("""COMPUTED_VALUE"""),"Quan tâm sản phẩm Phụ kiện/Phụ tùng xe máy")</f>
        <v>Quan tâm sản phẩm Phụ kiện/Phụ tùng xe máy</v>
      </c>
      <c r="L197" s="62" t="str">
        <f>IFERROR(__xludf.DUMMYFUNCTION("""COMPUTED_VALUE"""),"thong_tin_sp")</f>
        <v>thong_tin_sp</v>
      </c>
      <c r="M197" s="62">
        <f>IFERROR(__xludf.DUMMYFUNCTION("""COMPUTED_VALUE"""),1.0)</f>
        <v>1</v>
      </c>
      <c r="N197" s="62"/>
      <c r="O197" s="62"/>
      <c r="P197" s="106"/>
      <c r="Q197" s="106"/>
      <c r="R197" s="106"/>
      <c r="S197" s="106"/>
      <c r="T197" s="106"/>
      <c r="U197" s="106"/>
      <c r="V197" s="106"/>
      <c r="W197" s="106"/>
      <c r="X197" s="62"/>
      <c r="Y197" s="62"/>
      <c r="Z197" s="62"/>
      <c r="AA197" s="62"/>
    </row>
    <row r="198">
      <c r="A198" s="62"/>
      <c r="B198" s="62" t="str">
        <f>IFERROR(__xludf.DUMMYFUNCTION("""COMPUTED_VALUE"""),"Hỏi thông tin sản phẩm (tư vấn)")</f>
        <v>Hỏi thông tin sản phẩm (tư vấn)</v>
      </c>
      <c r="C198" s="62">
        <f>IFERROR(__xludf.DUMMYFUNCTION("""COMPUTED_VALUE"""),11.0)</f>
        <v>11</v>
      </c>
      <c r="D198" s="62" t="str">
        <f>IFERROR(__xludf.DUMMYFUNCTION("""COMPUTED_VALUE"""),"KH quan tâm sản phẩm")</f>
        <v>KH quan tâm sản phẩm</v>
      </c>
      <c r="E198" s="62">
        <f>IFERROR(__xludf.DUMMYFUNCTION("""COMPUTED_VALUE"""),47.0)</f>
        <v>47</v>
      </c>
      <c r="F198" s="62" t="str">
        <f>IFERROR(__xludf.DUMMYFUNCTION("""COMPUTED_VALUE"""),"Phương tiện vận chuyển")</f>
        <v>Phương tiện vận chuyển</v>
      </c>
      <c r="G198" s="62">
        <f>IFERROR(__xludf.DUMMYFUNCTION("""COMPUTED_VALUE"""),58.0)</f>
        <v>58</v>
      </c>
      <c r="H198" s="62" t="str">
        <f>IFERROR(__xludf.DUMMYFUNCTION("""COMPUTED_VALUE"""),"Phụ kiện/Phụ tùng ô tô")</f>
        <v>Phụ kiện/Phụ tùng ô tô</v>
      </c>
      <c r="I198" s="62">
        <f>IFERROR(__xludf.DUMMYFUNCTION("""COMPUTED_VALUE"""),64.0)</f>
        <v>64</v>
      </c>
      <c r="J198" s="62" t="str">
        <f>IFERROR(__xludf.DUMMYFUNCTION("""COMPUTED_VALUE"""),"Hỏi thông tin sản phẩm (tư vấn) - KH quan tâm sản phẩm - Phương tiện vận chuyển - Phụ kiện/Phụ tùng ô tô")</f>
        <v>Hỏi thông tin sản phẩm (tư vấn) - KH quan tâm sản phẩm - Phương tiện vận chuyển - Phụ kiện/Phụ tùng ô tô</v>
      </c>
      <c r="K198" s="102" t="str">
        <f>IFERROR(__xludf.DUMMYFUNCTION("""COMPUTED_VALUE"""),"Quan tâm sản phẩm Phụ kiện/Phụ tùng ô tô")</f>
        <v>Quan tâm sản phẩm Phụ kiện/Phụ tùng ô tô</v>
      </c>
      <c r="L198" s="62" t="str">
        <f>IFERROR(__xludf.DUMMYFUNCTION("""COMPUTED_VALUE"""),"thong_tin_sp")</f>
        <v>thong_tin_sp</v>
      </c>
      <c r="M198" s="62">
        <f>IFERROR(__xludf.DUMMYFUNCTION("""COMPUTED_VALUE"""),1.0)</f>
        <v>1</v>
      </c>
      <c r="N198" s="62"/>
      <c r="O198" s="62"/>
      <c r="P198" s="106"/>
      <c r="Q198" s="106"/>
      <c r="R198" s="106"/>
      <c r="S198" s="106"/>
      <c r="T198" s="106"/>
      <c r="U198" s="106"/>
      <c r="V198" s="106"/>
      <c r="W198" s="106"/>
      <c r="X198" s="62"/>
      <c r="Y198" s="62"/>
      <c r="Z198" s="62"/>
      <c r="AA198" s="62"/>
    </row>
    <row r="199">
      <c r="A199" s="62"/>
      <c r="B199" s="62" t="str">
        <f>IFERROR(__xludf.DUMMYFUNCTION("""COMPUTED_VALUE"""),"Hỏi thông tin sản phẩm (tư vấn)")</f>
        <v>Hỏi thông tin sản phẩm (tư vấn)</v>
      </c>
      <c r="C199" s="62">
        <f>IFERROR(__xludf.DUMMYFUNCTION("""COMPUTED_VALUE"""),11.0)</f>
        <v>11</v>
      </c>
      <c r="D199" s="62" t="str">
        <f>IFERROR(__xludf.DUMMYFUNCTION("""COMPUTED_VALUE"""),"KH quan tâm sản phẩm")</f>
        <v>KH quan tâm sản phẩm</v>
      </c>
      <c r="E199" s="62">
        <f>IFERROR(__xludf.DUMMYFUNCTION("""COMPUTED_VALUE"""),47.0)</f>
        <v>47</v>
      </c>
      <c r="F199" s="62" t="str">
        <f>IFERROR(__xludf.DUMMYFUNCTION("""COMPUTED_VALUE"""),"Phương tiện vận chuyển")</f>
        <v>Phương tiện vận chuyển</v>
      </c>
      <c r="G199" s="62">
        <f>IFERROR(__xludf.DUMMYFUNCTION("""COMPUTED_VALUE"""),58.0)</f>
        <v>58</v>
      </c>
      <c r="H199" s="62" t="str">
        <f>IFERROR(__xludf.DUMMYFUNCTION("""COMPUTED_VALUE"""),"Khác")</f>
        <v>Khác</v>
      </c>
      <c r="I199" s="62">
        <f>IFERROR(__xludf.DUMMYFUNCTION("""COMPUTED_VALUE"""),40.0)</f>
        <v>40</v>
      </c>
      <c r="J199" s="62" t="str">
        <f>IFERROR(__xludf.DUMMYFUNCTION("""COMPUTED_VALUE"""),"Hỏi thông tin sản phẩm (tư vấn) - KH quan tâm sản phẩm - Phương tiện vận chuyển - Khác")</f>
        <v>Hỏi thông tin sản phẩm (tư vấn) - KH quan tâm sản phẩm - Phương tiện vận chuyển - Khác</v>
      </c>
      <c r="K199" s="102" t="str">
        <f>IFERROR(__xludf.DUMMYFUNCTION("""COMPUTED_VALUE"""),"Quan tâm sản phẩm phương tiện vận chuyển khác")</f>
        <v>Quan tâm sản phẩm phương tiện vận chuyển khác</v>
      </c>
      <c r="L199" s="62" t="str">
        <f>IFERROR(__xludf.DUMMYFUNCTION("""COMPUTED_VALUE"""),"thong_tin_sp")</f>
        <v>thong_tin_sp</v>
      </c>
      <c r="M199" s="62">
        <f>IFERROR(__xludf.DUMMYFUNCTION("""COMPUTED_VALUE"""),1.0)</f>
        <v>1</v>
      </c>
      <c r="N199" s="62"/>
      <c r="O199" s="62"/>
      <c r="P199" s="106"/>
      <c r="Q199" s="106"/>
      <c r="R199" s="106"/>
      <c r="S199" s="106"/>
      <c r="T199" s="106"/>
      <c r="U199" s="106"/>
      <c r="V199" s="106"/>
      <c r="W199" s="106"/>
      <c r="X199" s="62"/>
      <c r="Y199" s="62"/>
      <c r="Z199" s="62"/>
      <c r="AA199" s="62"/>
    </row>
    <row r="200">
      <c r="A200" s="62"/>
      <c r="B200" s="62" t="str">
        <f>IFERROR(__xludf.DUMMYFUNCTION("""COMPUTED_VALUE"""),"Hỏi thông tin sản phẩm (tư vấn)")</f>
        <v>Hỏi thông tin sản phẩm (tư vấn)</v>
      </c>
      <c r="C200" s="62">
        <f>IFERROR(__xludf.DUMMYFUNCTION("""COMPUTED_VALUE"""),11.0)</f>
        <v>11</v>
      </c>
      <c r="D200" s="62" t="str">
        <f>IFERROR(__xludf.DUMMYFUNCTION("""COMPUTED_VALUE"""),"KH quan tâm sản phẩm")</f>
        <v>KH quan tâm sản phẩm</v>
      </c>
      <c r="E200" s="62">
        <f>IFERROR(__xludf.DUMMYFUNCTION("""COMPUTED_VALUE"""),47.0)</f>
        <v>47</v>
      </c>
      <c r="F200" s="62" t="str">
        <f>IFERROR(__xludf.DUMMYFUNCTION("""COMPUTED_VALUE"""),"Thời trang")</f>
        <v>Thời trang</v>
      </c>
      <c r="G200" s="62">
        <f>IFERROR(__xludf.DUMMYFUNCTION("""COMPUTED_VALUE"""),79.0)</f>
        <v>79</v>
      </c>
      <c r="H200" s="62" t="str">
        <f>IFERROR(__xludf.DUMMYFUNCTION("""COMPUTED_VALUE"""),"Quần áo nam/nữ")</f>
        <v>Quần áo nam/nữ</v>
      </c>
      <c r="I200" s="62">
        <f>IFERROR(__xludf.DUMMYFUNCTION("""COMPUTED_VALUE"""),68.0)</f>
        <v>68</v>
      </c>
      <c r="J200" s="62" t="str">
        <f>IFERROR(__xludf.DUMMYFUNCTION("""COMPUTED_VALUE"""),"Hỏi thông tin sản phẩm (tư vấn) - KH quan tâm sản phẩm - Thời trang - Quần áo nam/nữ")</f>
        <v>Hỏi thông tin sản phẩm (tư vấn) - KH quan tâm sản phẩm - Thời trang - Quần áo nam/nữ</v>
      </c>
      <c r="K200" s="102" t="str">
        <f>IFERROR(__xludf.DUMMYFUNCTION("""COMPUTED_VALUE"""),"Quan tâm sản phẩm Quần áo nam/nữ")</f>
        <v>Quan tâm sản phẩm Quần áo nam/nữ</v>
      </c>
      <c r="L200" s="62" t="str">
        <f>IFERROR(__xludf.DUMMYFUNCTION("""COMPUTED_VALUE"""),"thong_tin_sp")</f>
        <v>thong_tin_sp</v>
      </c>
      <c r="M200" s="62">
        <f>IFERROR(__xludf.DUMMYFUNCTION("""COMPUTED_VALUE"""),1.0)</f>
        <v>1</v>
      </c>
      <c r="N200" s="62"/>
      <c r="O200" s="62"/>
      <c r="P200" s="106"/>
      <c r="Q200" s="106"/>
      <c r="R200" s="106"/>
      <c r="S200" s="106"/>
      <c r="T200" s="106"/>
      <c r="U200" s="106"/>
      <c r="V200" s="106"/>
      <c r="W200" s="106"/>
      <c r="X200" s="62"/>
      <c r="Y200" s="62"/>
      <c r="Z200" s="62"/>
      <c r="AA200" s="62"/>
    </row>
    <row r="201">
      <c r="A201" s="62"/>
      <c r="B201" s="62" t="str">
        <f>IFERROR(__xludf.DUMMYFUNCTION("""COMPUTED_VALUE"""),"Hỏi thông tin sản phẩm (tư vấn)")</f>
        <v>Hỏi thông tin sản phẩm (tư vấn)</v>
      </c>
      <c r="C201" s="62">
        <f>IFERROR(__xludf.DUMMYFUNCTION("""COMPUTED_VALUE"""),11.0)</f>
        <v>11</v>
      </c>
      <c r="D201" s="62" t="str">
        <f>IFERROR(__xludf.DUMMYFUNCTION("""COMPUTED_VALUE"""),"KH quan tâm sản phẩm")</f>
        <v>KH quan tâm sản phẩm</v>
      </c>
      <c r="E201" s="62">
        <f>IFERROR(__xludf.DUMMYFUNCTION("""COMPUTED_VALUE"""),47.0)</f>
        <v>47</v>
      </c>
      <c r="F201" s="62" t="str">
        <f>IFERROR(__xludf.DUMMYFUNCTION("""COMPUTED_VALUE"""),"Thời trang")</f>
        <v>Thời trang</v>
      </c>
      <c r="G201" s="62">
        <f>IFERROR(__xludf.DUMMYFUNCTION("""COMPUTED_VALUE"""),79.0)</f>
        <v>79</v>
      </c>
      <c r="H201" s="62" t="str">
        <f>IFERROR(__xludf.DUMMYFUNCTION("""COMPUTED_VALUE"""),"Phụ kiện thời trang")</f>
        <v>Phụ kiện thời trang</v>
      </c>
      <c r="I201" s="62">
        <f>IFERROR(__xludf.DUMMYFUNCTION("""COMPUTED_VALUE"""),61.0)</f>
        <v>61</v>
      </c>
      <c r="J201" s="62" t="str">
        <f>IFERROR(__xludf.DUMMYFUNCTION("""COMPUTED_VALUE"""),"Hỏi thông tin sản phẩm (tư vấn) - KH quan tâm sản phẩm - Thời trang - Phụ kiện thời trang")</f>
        <v>Hỏi thông tin sản phẩm (tư vấn) - KH quan tâm sản phẩm - Thời trang - Phụ kiện thời trang</v>
      </c>
      <c r="K201" s="102" t="str">
        <f>IFERROR(__xludf.DUMMYFUNCTION("""COMPUTED_VALUE"""),"Quan tâm sản phẩm Phụ kiện thời trang")</f>
        <v>Quan tâm sản phẩm Phụ kiện thời trang</v>
      </c>
      <c r="L201" s="62" t="str">
        <f>IFERROR(__xludf.DUMMYFUNCTION("""COMPUTED_VALUE"""),"thong_tin_sp")</f>
        <v>thong_tin_sp</v>
      </c>
      <c r="M201" s="62">
        <f>IFERROR(__xludf.DUMMYFUNCTION("""COMPUTED_VALUE"""),1.0)</f>
        <v>1</v>
      </c>
      <c r="N201" s="62"/>
      <c r="O201" s="62"/>
      <c r="P201" s="106"/>
      <c r="Q201" s="106"/>
      <c r="R201" s="106"/>
      <c r="S201" s="106"/>
      <c r="T201" s="106"/>
      <c r="U201" s="106"/>
      <c r="V201" s="106"/>
      <c r="W201" s="106"/>
      <c r="X201" s="62"/>
      <c r="Y201" s="62"/>
      <c r="Z201" s="62"/>
      <c r="AA201" s="62"/>
    </row>
    <row r="202">
      <c r="A202" s="62"/>
      <c r="B202" s="62" t="str">
        <f>IFERROR(__xludf.DUMMYFUNCTION("""COMPUTED_VALUE"""),"Hỏi thông tin sản phẩm (tư vấn)")</f>
        <v>Hỏi thông tin sản phẩm (tư vấn)</v>
      </c>
      <c r="C202" s="62">
        <f>IFERROR(__xludf.DUMMYFUNCTION("""COMPUTED_VALUE"""),11.0)</f>
        <v>11</v>
      </c>
      <c r="D202" s="62" t="str">
        <f>IFERROR(__xludf.DUMMYFUNCTION("""COMPUTED_VALUE"""),"KH quan tâm sản phẩm")</f>
        <v>KH quan tâm sản phẩm</v>
      </c>
      <c r="E202" s="62">
        <f>IFERROR(__xludf.DUMMYFUNCTION("""COMPUTED_VALUE"""),47.0)</f>
        <v>47</v>
      </c>
      <c r="F202" s="62" t="str">
        <f>IFERROR(__xludf.DUMMYFUNCTION("""COMPUTED_VALUE"""),"Thời trang")</f>
        <v>Thời trang</v>
      </c>
      <c r="G202" s="62">
        <f>IFERROR(__xludf.DUMMYFUNCTION("""COMPUTED_VALUE"""),79.0)</f>
        <v>79</v>
      </c>
      <c r="H202" s="62" t="str">
        <f>IFERROR(__xludf.DUMMYFUNCTION("""COMPUTED_VALUE"""),"Giày dép nam/nữ")</f>
        <v>Giày dép nam/nữ</v>
      </c>
      <c r="I202" s="62">
        <f>IFERROR(__xludf.DUMMYFUNCTION("""COMPUTED_VALUE"""),38.0)</f>
        <v>38</v>
      </c>
      <c r="J202" s="62" t="str">
        <f>IFERROR(__xludf.DUMMYFUNCTION("""COMPUTED_VALUE"""),"Hỏi thông tin sản phẩm (tư vấn) - KH quan tâm sản phẩm - Thời trang - Giày dép nam/nữ")</f>
        <v>Hỏi thông tin sản phẩm (tư vấn) - KH quan tâm sản phẩm - Thời trang - Giày dép nam/nữ</v>
      </c>
      <c r="K202" s="102" t="str">
        <f>IFERROR(__xludf.DUMMYFUNCTION("""COMPUTED_VALUE"""),"Quan tâm sản phẩm Giày dép nam/nữ")</f>
        <v>Quan tâm sản phẩm Giày dép nam/nữ</v>
      </c>
      <c r="L202" s="62" t="str">
        <f>IFERROR(__xludf.DUMMYFUNCTION("""COMPUTED_VALUE"""),"thong_tin_sp")</f>
        <v>thong_tin_sp</v>
      </c>
      <c r="M202" s="62">
        <f>IFERROR(__xludf.DUMMYFUNCTION("""COMPUTED_VALUE"""),1.0)</f>
        <v>1</v>
      </c>
      <c r="N202" s="62"/>
      <c r="O202" s="62"/>
      <c r="P202" s="106"/>
      <c r="Q202" s="106"/>
      <c r="R202" s="106"/>
      <c r="S202" s="106"/>
      <c r="T202" s="106"/>
      <c r="U202" s="106"/>
      <c r="V202" s="106"/>
      <c r="W202" s="106"/>
      <c r="X202" s="62"/>
      <c r="Y202" s="62"/>
      <c r="Z202" s="62"/>
      <c r="AA202" s="62"/>
    </row>
    <row r="203">
      <c r="A203" s="62"/>
      <c r="B203" s="62" t="str">
        <f>IFERROR(__xludf.DUMMYFUNCTION("""COMPUTED_VALUE"""),"Hỏi thông tin sản phẩm (tư vấn)")</f>
        <v>Hỏi thông tin sản phẩm (tư vấn)</v>
      </c>
      <c r="C203" s="62">
        <f>IFERROR(__xludf.DUMMYFUNCTION("""COMPUTED_VALUE"""),11.0)</f>
        <v>11</v>
      </c>
      <c r="D203" s="62" t="str">
        <f>IFERROR(__xludf.DUMMYFUNCTION("""COMPUTED_VALUE"""),"KH quan tâm sản phẩm")</f>
        <v>KH quan tâm sản phẩm</v>
      </c>
      <c r="E203" s="62">
        <f>IFERROR(__xludf.DUMMYFUNCTION("""COMPUTED_VALUE"""),47.0)</f>
        <v>47</v>
      </c>
      <c r="F203" s="62" t="str">
        <f>IFERROR(__xludf.DUMMYFUNCTION("""COMPUTED_VALUE"""),"Thời trang")</f>
        <v>Thời trang</v>
      </c>
      <c r="G203" s="62">
        <f>IFERROR(__xludf.DUMMYFUNCTION("""COMPUTED_VALUE"""),79.0)</f>
        <v>79</v>
      </c>
      <c r="H203" s="62" t="str">
        <f>IFERROR(__xludf.DUMMYFUNCTION("""COMPUTED_VALUE"""),"Phụ kiện giày dép (Làm đẹp)")</f>
        <v>Phụ kiện giày dép (Làm đẹp)</v>
      </c>
      <c r="I203" s="62">
        <f>IFERROR(__xludf.DUMMYFUNCTION("""COMPUTED_VALUE"""),57.0)</f>
        <v>57</v>
      </c>
      <c r="J203" s="62" t="str">
        <f>IFERROR(__xludf.DUMMYFUNCTION("""COMPUTED_VALUE"""),"Hỏi thông tin sản phẩm (tư vấn) - KH quan tâm sản phẩm - Thời trang - Phụ kiện giày dép (Làm đẹp)")</f>
        <v>Hỏi thông tin sản phẩm (tư vấn) - KH quan tâm sản phẩm - Thời trang - Phụ kiện giày dép (Làm đẹp)</v>
      </c>
      <c r="K203" s="102" t="str">
        <f>IFERROR(__xludf.DUMMYFUNCTION("""COMPUTED_VALUE"""),"Quan tâm sản phẩm Phụ kiện giày dép (Làm đẹp)")</f>
        <v>Quan tâm sản phẩm Phụ kiện giày dép (Làm đẹp)</v>
      </c>
      <c r="L203" s="62" t="str">
        <f>IFERROR(__xludf.DUMMYFUNCTION("""COMPUTED_VALUE"""),"thong_tin_sp")</f>
        <v>thong_tin_sp</v>
      </c>
      <c r="M203" s="62">
        <f>IFERROR(__xludf.DUMMYFUNCTION("""COMPUTED_VALUE"""),1.0)</f>
        <v>1</v>
      </c>
      <c r="N203" s="62"/>
      <c r="O203" s="62"/>
      <c r="P203" s="106"/>
      <c r="Q203" s="106"/>
      <c r="R203" s="106"/>
      <c r="S203" s="106"/>
      <c r="T203" s="106"/>
      <c r="U203" s="106"/>
      <c r="V203" s="106"/>
      <c r="W203" s="106"/>
      <c r="X203" s="62"/>
      <c r="Y203" s="62"/>
      <c r="Z203" s="62"/>
      <c r="AA203" s="62"/>
    </row>
    <row r="204">
      <c r="A204" s="62"/>
      <c r="B204" s="62" t="str">
        <f>IFERROR(__xludf.DUMMYFUNCTION("""COMPUTED_VALUE"""),"Hỏi thông tin sản phẩm (tư vấn)")</f>
        <v>Hỏi thông tin sản phẩm (tư vấn)</v>
      </c>
      <c r="C204" s="62">
        <f>IFERROR(__xludf.DUMMYFUNCTION("""COMPUTED_VALUE"""),11.0)</f>
        <v>11</v>
      </c>
      <c r="D204" s="62" t="str">
        <f>IFERROR(__xludf.DUMMYFUNCTION("""COMPUTED_VALUE"""),"KH quan tâm sản phẩm")</f>
        <v>KH quan tâm sản phẩm</v>
      </c>
      <c r="E204" s="62">
        <f>IFERROR(__xludf.DUMMYFUNCTION("""COMPUTED_VALUE"""),47.0)</f>
        <v>47</v>
      </c>
      <c r="F204" s="62" t="str">
        <f>IFERROR(__xludf.DUMMYFUNCTION("""COMPUTED_VALUE"""),"Thời trang")</f>
        <v>Thời trang</v>
      </c>
      <c r="G204" s="62">
        <f>IFERROR(__xludf.DUMMYFUNCTION("""COMPUTED_VALUE"""),79.0)</f>
        <v>79</v>
      </c>
      <c r="H204" s="62" t="str">
        <f>IFERROR(__xludf.DUMMYFUNCTION("""COMPUTED_VALUE"""),"Phụ kiện giày dép (Chăm sóc)")</f>
        <v>Phụ kiện giày dép (Chăm sóc)</v>
      </c>
      <c r="I204" s="62">
        <f>IFERROR(__xludf.DUMMYFUNCTION("""COMPUTED_VALUE"""),56.0)</f>
        <v>56</v>
      </c>
      <c r="J204" s="62" t="str">
        <f>IFERROR(__xludf.DUMMYFUNCTION("""COMPUTED_VALUE"""),"Hỏi thông tin sản phẩm (tư vấn) - KH quan tâm sản phẩm - Thời trang - Phụ kiện giày dép (Chăm sóc)")</f>
        <v>Hỏi thông tin sản phẩm (tư vấn) - KH quan tâm sản phẩm - Thời trang - Phụ kiện giày dép (Chăm sóc)</v>
      </c>
      <c r="K204" s="102" t="str">
        <f>IFERROR(__xludf.DUMMYFUNCTION("""COMPUTED_VALUE"""),"Quan tâm sản phẩm Phụ kiện giày dép (Chăm sóc)")</f>
        <v>Quan tâm sản phẩm Phụ kiện giày dép (Chăm sóc)</v>
      </c>
      <c r="L204" s="62" t="str">
        <f>IFERROR(__xludf.DUMMYFUNCTION("""COMPUTED_VALUE"""),"thong_tin_sp")</f>
        <v>thong_tin_sp</v>
      </c>
      <c r="M204" s="62">
        <f>IFERROR(__xludf.DUMMYFUNCTION("""COMPUTED_VALUE"""),1.0)</f>
        <v>1</v>
      </c>
      <c r="N204" s="62"/>
      <c r="O204" s="62"/>
      <c r="P204" s="106"/>
      <c r="Q204" s="106"/>
      <c r="R204" s="106"/>
      <c r="S204" s="106"/>
      <c r="T204" s="106"/>
      <c r="U204" s="106"/>
      <c r="V204" s="106"/>
      <c r="W204" s="106"/>
      <c r="X204" s="62"/>
      <c r="Y204" s="62"/>
      <c r="Z204" s="62"/>
      <c r="AA204" s="62"/>
    </row>
    <row r="205">
      <c r="A205" s="62"/>
      <c r="B205" s="62" t="str">
        <f>IFERROR(__xludf.DUMMYFUNCTION("""COMPUTED_VALUE"""),"Hỏi thông tin sản phẩm (tư vấn)")</f>
        <v>Hỏi thông tin sản phẩm (tư vấn)</v>
      </c>
      <c r="C205" s="62">
        <f>IFERROR(__xludf.DUMMYFUNCTION("""COMPUTED_VALUE"""),11.0)</f>
        <v>11</v>
      </c>
      <c r="D205" s="62" t="str">
        <f>IFERROR(__xludf.DUMMYFUNCTION("""COMPUTED_VALUE"""),"KH quan tâm sản phẩm")</f>
        <v>KH quan tâm sản phẩm</v>
      </c>
      <c r="E205" s="62">
        <f>IFERROR(__xludf.DUMMYFUNCTION("""COMPUTED_VALUE"""),47.0)</f>
        <v>47</v>
      </c>
      <c r="F205" s="62" t="str">
        <f>IFERROR(__xludf.DUMMYFUNCTION("""COMPUTED_VALUE"""),"Thời trang")</f>
        <v>Thời trang</v>
      </c>
      <c r="G205" s="62">
        <f>IFERROR(__xludf.DUMMYFUNCTION("""COMPUTED_VALUE"""),79.0)</f>
        <v>79</v>
      </c>
      <c r="H205" s="62" t="str">
        <f>IFERROR(__xludf.DUMMYFUNCTION("""COMPUTED_VALUE"""),"Khác")</f>
        <v>Khác</v>
      </c>
      <c r="I205" s="62">
        <f>IFERROR(__xludf.DUMMYFUNCTION("""COMPUTED_VALUE"""),40.0)</f>
        <v>40</v>
      </c>
      <c r="J205" s="62" t="str">
        <f>IFERROR(__xludf.DUMMYFUNCTION("""COMPUTED_VALUE"""),"Hỏi thông tin sản phẩm (tư vấn) - KH quan tâm sản phẩm - Thời trang - Khác")</f>
        <v>Hỏi thông tin sản phẩm (tư vấn) - KH quan tâm sản phẩm - Thời trang - Khác</v>
      </c>
      <c r="K205" s="102" t="str">
        <f>IFERROR(__xludf.DUMMYFUNCTION("""COMPUTED_VALUE"""),"Quan tâm sản phẩm thời trang khác")</f>
        <v>Quan tâm sản phẩm thời trang khác</v>
      </c>
      <c r="L205" s="62" t="str">
        <f>IFERROR(__xludf.DUMMYFUNCTION("""COMPUTED_VALUE"""),"thong_tin_sp")</f>
        <v>thong_tin_sp</v>
      </c>
      <c r="M205" s="62">
        <f>IFERROR(__xludf.DUMMYFUNCTION("""COMPUTED_VALUE"""),1.0)</f>
        <v>1</v>
      </c>
      <c r="N205" s="62"/>
      <c r="O205" s="62"/>
      <c r="P205" s="106"/>
      <c r="Q205" s="106"/>
      <c r="R205" s="106"/>
      <c r="S205" s="106"/>
      <c r="T205" s="106"/>
      <c r="U205" s="106"/>
      <c r="V205" s="106"/>
      <c r="W205" s="106"/>
      <c r="X205" s="62"/>
      <c r="Y205" s="62"/>
      <c r="Z205" s="62"/>
      <c r="AA205" s="62"/>
    </row>
    <row r="206">
      <c r="A206" s="62"/>
      <c r="B206" s="62" t="str">
        <f>IFERROR(__xludf.DUMMYFUNCTION("""COMPUTED_VALUE"""),"Hỏi thông tin sản phẩm (tư vấn)")</f>
        <v>Hỏi thông tin sản phẩm (tư vấn)</v>
      </c>
      <c r="C206" s="62">
        <f>IFERROR(__xludf.DUMMYFUNCTION("""COMPUTED_VALUE"""),11.0)</f>
        <v>11</v>
      </c>
      <c r="D206" s="62" t="str">
        <f>IFERROR(__xludf.DUMMYFUNCTION("""COMPUTED_VALUE"""),"KH quan tâm sản phẩm")</f>
        <v>KH quan tâm sản phẩm</v>
      </c>
      <c r="E206" s="62">
        <f>IFERROR(__xludf.DUMMYFUNCTION("""COMPUTED_VALUE"""),47.0)</f>
        <v>47</v>
      </c>
      <c r="F206" s="62" t="str">
        <f>IFERROR(__xludf.DUMMYFUNCTION("""COMPUTED_VALUE"""),"Bách hóa")</f>
        <v>Bách hóa</v>
      </c>
      <c r="G206" s="62">
        <f>IFERROR(__xludf.DUMMYFUNCTION("""COMPUTED_VALUE"""),1.0)</f>
        <v>1</v>
      </c>
      <c r="H206" s="62" t="str">
        <f>IFERROR(__xludf.DUMMYFUNCTION("""COMPUTED_VALUE"""),"Đồ ăn vặt")</f>
        <v>Đồ ăn vặt</v>
      </c>
      <c r="I206" s="62">
        <f>IFERROR(__xludf.DUMMYFUNCTION("""COMPUTED_VALUE"""),25.0)</f>
        <v>25</v>
      </c>
      <c r="J206" s="62" t="str">
        <f>IFERROR(__xludf.DUMMYFUNCTION("""COMPUTED_VALUE"""),"Hỏi thông tin sản phẩm (tư vấn) - KH quan tâm sản phẩm - Bách hóa - Đồ ăn vặt")</f>
        <v>Hỏi thông tin sản phẩm (tư vấn) - KH quan tâm sản phẩm - Bách hóa - Đồ ăn vặt</v>
      </c>
      <c r="K206" s="102" t="str">
        <f>IFERROR(__xludf.DUMMYFUNCTION("""COMPUTED_VALUE"""),"Quan tâm sản phẩm Đồ ăn vặt")</f>
        <v>Quan tâm sản phẩm Đồ ăn vặt</v>
      </c>
      <c r="L206" s="62" t="str">
        <f>IFERROR(__xludf.DUMMYFUNCTION("""COMPUTED_VALUE"""),"thong_tin_sp")</f>
        <v>thong_tin_sp</v>
      </c>
      <c r="M206" s="62">
        <f>IFERROR(__xludf.DUMMYFUNCTION("""COMPUTED_VALUE"""),1.0)</f>
        <v>1</v>
      </c>
      <c r="N206" s="62"/>
      <c r="O206" s="62"/>
      <c r="P206" s="106"/>
      <c r="Q206" s="106"/>
      <c r="R206" s="106"/>
      <c r="S206" s="106"/>
      <c r="T206" s="106"/>
      <c r="U206" s="106"/>
      <c r="V206" s="106"/>
      <c r="W206" s="106"/>
      <c r="X206" s="62"/>
      <c r="Y206" s="62"/>
      <c r="Z206" s="62"/>
      <c r="AA206" s="62"/>
    </row>
    <row r="207">
      <c r="A207" s="62"/>
      <c r="B207" s="62" t="str">
        <f>IFERROR(__xludf.DUMMYFUNCTION("""COMPUTED_VALUE"""),"Hỏi thông tin sản phẩm (tư vấn)")</f>
        <v>Hỏi thông tin sản phẩm (tư vấn)</v>
      </c>
      <c r="C207" s="62">
        <f>IFERROR(__xludf.DUMMYFUNCTION("""COMPUTED_VALUE"""),11.0)</f>
        <v>11</v>
      </c>
      <c r="D207" s="62" t="str">
        <f>IFERROR(__xludf.DUMMYFUNCTION("""COMPUTED_VALUE"""),"KH quan tâm sản phẩm")</f>
        <v>KH quan tâm sản phẩm</v>
      </c>
      <c r="E207" s="62">
        <f>IFERROR(__xludf.DUMMYFUNCTION("""COMPUTED_VALUE"""),47.0)</f>
        <v>47</v>
      </c>
      <c r="F207" s="62" t="str">
        <f>IFERROR(__xludf.DUMMYFUNCTION("""COMPUTED_VALUE"""),"Bách hóa")</f>
        <v>Bách hóa</v>
      </c>
      <c r="G207" s="62">
        <f>IFERROR(__xludf.DUMMYFUNCTION("""COMPUTED_VALUE"""),1.0)</f>
        <v>1</v>
      </c>
      <c r="H207" s="62" t="str">
        <f>IFERROR(__xludf.DUMMYFUNCTION("""COMPUTED_VALUE"""),"Sữa - trứng")</f>
        <v>Sữa - trứng</v>
      </c>
      <c r="I207" s="62">
        <f>IFERROR(__xludf.DUMMYFUNCTION("""COMPUTED_VALUE"""),81.0)</f>
        <v>81</v>
      </c>
      <c r="J207" s="62" t="str">
        <f>IFERROR(__xludf.DUMMYFUNCTION("""COMPUTED_VALUE"""),"Hỏi thông tin sản phẩm (tư vấn) - KH quan tâm sản phẩm - Bách hóa - Sữa - trứng")</f>
        <v>Hỏi thông tin sản phẩm (tư vấn) - KH quan tâm sản phẩm - Bách hóa - Sữa - trứng</v>
      </c>
      <c r="K207" s="102" t="str">
        <f>IFERROR(__xludf.DUMMYFUNCTION("""COMPUTED_VALUE"""),"Quan tâm sản phẩm Sữa - trứng")</f>
        <v>Quan tâm sản phẩm Sữa - trứng</v>
      </c>
      <c r="L207" s="62" t="str">
        <f>IFERROR(__xludf.DUMMYFUNCTION("""COMPUTED_VALUE"""),"thong_tin_sp")</f>
        <v>thong_tin_sp</v>
      </c>
      <c r="M207" s="62">
        <f>IFERROR(__xludf.DUMMYFUNCTION("""COMPUTED_VALUE"""),1.0)</f>
        <v>1</v>
      </c>
      <c r="N207" s="62"/>
      <c r="O207" s="62"/>
      <c r="P207" s="106"/>
      <c r="Q207" s="106"/>
      <c r="R207" s="106"/>
      <c r="S207" s="106"/>
      <c r="T207" s="106"/>
      <c r="U207" s="106"/>
      <c r="V207" s="106"/>
      <c r="W207" s="106"/>
      <c r="X207" s="62"/>
      <c r="Y207" s="62"/>
      <c r="Z207" s="62"/>
      <c r="AA207" s="62"/>
    </row>
    <row r="208">
      <c r="A208" s="62"/>
      <c r="B208" s="62" t="str">
        <f>IFERROR(__xludf.DUMMYFUNCTION("""COMPUTED_VALUE"""),"Hỏi thông tin sản phẩm (tư vấn)")</f>
        <v>Hỏi thông tin sản phẩm (tư vấn)</v>
      </c>
      <c r="C208" s="62">
        <f>IFERROR(__xludf.DUMMYFUNCTION("""COMPUTED_VALUE"""),11.0)</f>
        <v>11</v>
      </c>
      <c r="D208" s="62" t="str">
        <f>IFERROR(__xludf.DUMMYFUNCTION("""COMPUTED_VALUE"""),"KH quan tâm sản phẩm")</f>
        <v>KH quan tâm sản phẩm</v>
      </c>
      <c r="E208" s="62">
        <f>IFERROR(__xludf.DUMMYFUNCTION("""COMPUTED_VALUE"""),47.0)</f>
        <v>47</v>
      </c>
      <c r="F208" s="62" t="str">
        <f>IFERROR(__xludf.DUMMYFUNCTION("""COMPUTED_VALUE"""),"Bách hóa")</f>
        <v>Bách hóa</v>
      </c>
      <c r="G208" s="62">
        <f>IFERROR(__xludf.DUMMYFUNCTION("""COMPUTED_VALUE"""),1.0)</f>
        <v>1</v>
      </c>
      <c r="H208" s="62" t="str">
        <f>IFERROR(__xludf.DUMMYFUNCTION("""COMPUTED_VALUE"""),"Đồ uống")</f>
        <v>Đồ uống</v>
      </c>
      <c r="I208" s="62">
        <f>IFERROR(__xludf.DUMMYFUNCTION("""COMPUTED_VALUE"""),36.0)</f>
        <v>36</v>
      </c>
      <c r="J208" s="62" t="str">
        <f>IFERROR(__xludf.DUMMYFUNCTION("""COMPUTED_VALUE"""),"Hỏi thông tin sản phẩm (tư vấn) - KH quan tâm sản phẩm - Bách hóa - Đồ uống")</f>
        <v>Hỏi thông tin sản phẩm (tư vấn) - KH quan tâm sản phẩm - Bách hóa - Đồ uống</v>
      </c>
      <c r="K208" s="102" t="str">
        <f>IFERROR(__xludf.DUMMYFUNCTION("""COMPUTED_VALUE"""),"Quan tâm sản phẩm Đồ uống")</f>
        <v>Quan tâm sản phẩm Đồ uống</v>
      </c>
      <c r="L208" s="62" t="str">
        <f>IFERROR(__xludf.DUMMYFUNCTION("""COMPUTED_VALUE"""),"thong_tin_sp")</f>
        <v>thong_tin_sp</v>
      </c>
      <c r="M208" s="62">
        <f>IFERROR(__xludf.DUMMYFUNCTION("""COMPUTED_VALUE"""),1.0)</f>
        <v>1</v>
      </c>
      <c r="N208" s="62"/>
      <c r="O208" s="62"/>
      <c r="P208" s="106"/>
      <c r="Q208" s="106"/>
      <c r="R208" s="106"/>
      <c r="S208" s="106"/>
      <c r="T208" s="106"/>
      <c r="U208" s="106"/>
      <c r="V208" s="106"/>
      <c r="W208" s="106"/>
      <c r="X208" s="62"/>
      <c r="Y208" s="62"/>
      <c r="Z208" s="62"/>
      <c r="AA208" s="62"/>
    </row>
    <row r="209">
      <c r="A209" s="62"/>
      <c r="B209" s="62" t="str">
        <f>IFERROR(__xludf.DUMMYFUNCTION("""COMPUTED_VALUE"""),"Hỏi thông tin sản phẩm (tư vấn)")</f>
        <v>Hỏi thông tin sản phẩm (tư vấn)</v>
      </c>
      <c r="C209" s="62">
        <f>IFERROR(__xludf.DUMMYFUNCTION("""COMPUTED_VALUE"""),11.0)</f>
        <v>11</v>
      </c>
      <c r="D209" s="62" t="str">
        <f>IFERROR(__xludf.DUMMYFUNCTION("""COMPUTED_VALUE"""),"KH quan tâm sản phẩm")</f>
        <v>KH quan tâm sản phẩm</v>
      </c>
      <c r="E209" s="62">
        <f>IFERROR(__xludf.DUMMYFUNCTION("""COMPUTED_VALUE"""),47.0)</f>
        <v>47</v>
      </c>
      <c r="F209" s="62" t="str">
        <f>IFERROR(__xludf.DUMMYFUNCTION("""COMPUTED_VALUE"""),"Bách hóa")</f>
        <v>Bách hóa</v>
      </c>
      <c r="G209" s="62">
        <f>IFERROR(__xludf.DUMMYFUNCTION("""COMPUTED_VALUE"""),1.0)</f>
        <v>1</v>
      </c>
      <c r="H209" s="62" t="str">
        <f>IFERROR(__xludf.DUMMYFUNCTION("""COMPUTED_VALUE"""),"Nhu yếu phẩm")</f>
        <v>Nhu yếu phẩm</v>
      </c>
      <c r="I209" s="62">
        <f>IFERROR(__xludf.DUMMYFUNCTION("""COMPUTED_VALUE"""),51.0)</f>
        <v>51</v>
      </c>
      <c r="J209" s="62" t="str">
        <f>IFERROR(__xludf.DUMMYFUNCTION("""COMPUTED_VALUE"""),"Hỏi thông tin sản phẩm (tư vấn) - KH quan tâm sản phẩm - Bách hóa - Nhu yếu phẩm")</f>
        <v>Hỏi thông tin sản phẩm (tư vấn) - KH quan tâm sản phẩm - Bách hóa - Nhu yếu phẩm</v>
      </c>
      <c r="K209" s="102" t="str">
        <f>IFERROR(__xludf.DUMMYFUNCTION("""COMPUTED_VALUE"""),"Quan tâm sản phẩm Nhu yếu phẩm")</f>
        <v>Quan tâm sản phẩm Nhu yếu phẩm</v>
      </c>
      <c r="L209" s="62" t="str">
        <f>IFERROR(__xludf.DUMMYFUNCTION("""COMPUTED_VALUE"""),"thong_tin_sp")</f>
        <v>thong_tin_sp</v>
      </c>
      <c r="M209" s="62">
        <f>IFERROR(__xludf.DUMMYFUNCTION("""COMPUTED_VALUE"""),1.0)</f>
        <v>1</v>
      </c>
      <c r="N209" s="62"/>
      <c r="O209" s="62"/>
      <c r="P209" s="106"/>
      <c r="Q209" s="106"/>
      <c r="R209" s="106"/>
      <c r="S209" s="106"/>
      <c r="T209" s="106"/>
      <c r="U209" s="106"/>
      <c r="V209" s="106"/>
      <c r="W209" s="106"/>
      <c r="X209" s="62"/>
      <c r="Y209" s="62"/>
      <c r="Z209" s="62"/>
      <c r="AA209" s="62"/>
    </row>
    <row r="210">
      <c r="A210" s="62"/>
      <c r="B210" s="62" t="str">
        <f>IFERROR(__xludf.DUMMYFUNCTION("""COMPUTED_VALUE"""),"Hỏi thông tin sản phẩm (tư vấn)")</f>
        <v>Hỏi thông tin sản phẩm (tư vấn)</v>
      </c>
      <c r="C210" s="62">
        <f>IFERROR(__xludf.DUMMYFUNCTION("""COMPUTED_VALUE"""),11.0)</f>
        <v>11</v>
      </c>
      <c r="D210" s="62" t="str">
        <f>IFERROR(__xludf.DUMMYFUNCTION("""COMPUTED_VALUE"""),"KH quan tâm sản phẩm")</f>
        <v>KH quan tâm sản phẩm</v>
      </c>
      <c r="E210" s="62">
        <f>IFERROR(__xludf.DUMMYFUNCTION("""COMPUTED_VALUE"""),47.0)</f>
        <v>47</v>
      </c>
      <c r="F210" s="62" t="str">
        <f>IFERROR(__xludf.DUMMYFUNCTION("""COMPUTED_VALUE"""),"Bách hóa")</f>
        <v>Bách hóa</v>
      </c>
      <c r="G210" s="62">
        <f>IFERROR(__xludf.DUMMYFUNCTION("""COMPUTED_VALUE"""),1.0)</f>
        <v>1</v>
      </c>
      <c r="H210" s="62" t="str">
        <f>IFERROR(__xludf.DUMMYFUNCTION("""COMPUTED_VALUE"""),"Bộ quà tặng")</f>
        <v>Bộ quà tặng</v>
      </c>
      <c r="I210" s="62">
        <f>IFERROR(__xludf.DUMMYFUNCTION("""COMPUTED_VALUE"""),3.0)</f>
        <v>3</v>
      </c>
      <c r="J210" s="62" t="str">
        <f>IFERROR(__xludf.DUMMYFUNCTION("""COMPUTED_VALUE"""),"Hỏi thông tin sản phẩm (tư vấn) - KH quan tâm sản phẩm - Bách hóa - Bộ quà tặng")</f>
        <v>Hỏi thông tin sản phẩm (tư vấn) - KH quan tâm sản phẩm - Bách hóa - Bộ quà tặng</v>
      </c>
      <c r="K210" s="102" t="str">
        <f>IFERROR(__xludf.DUMMYFUNCTION("""COMPUTED_VALUE"""),"Quan tâm sản phẩm Bộ quà tặng")</f>
        <v>Quan tâm sản phẩm Bộ quà tặng</v>
      </c>
      <c r="L210" s="62" t="str">
        <f>IFERROR(__xludf.DUMMYFUNCTION("""COMPUTED_VALUE"""),"thong_tin_sp")</f>
        <v>thong_tin_sp</v>
      </c>
      <c r="M210" s="62">
        <f>IFERROR(__xludf.DUMMYFUNCTION("""COMPUTED_VALUE"""),1.0)</f>
        <v>1</v>
      </c>
      <c r="N210" s="62"/>
      <c r="O210" s="62"/>
      <c r="P210" s="106"/>
      <c r="Q210" s="106"/>
      <c r="R210" s="106"/>
      <c r="S210" s="106"/>
      <c r="T210" s="106"/>
      <c r="U210" s="106"/>
      <c r="V210" s="106"/>
      <c r="W210" s="106"/>
      <c r="X210" s="62"/>
      <c r="Y210" s="62"/>
      <c r="Z210" s="62"/>
      <c r="AA210" s="62"/>
    </row>
    <row r="211">
      <c r="A211" s="62"/>
      <c r="B211" s="62" t="str">
        <f>IFERROR(__xludf.DUMMYFUNCTION("""COMPUTED_VALUE"""),"Hỏi thông tin sản phẩm (tư vấn)")</f>
        <v>Hỏi thông tin sản phẩm (tư vấn)</v>
      </c>
      <c r="C211" s="62">
        <f>IFERROR(__xludf.DUMMYFUNCTION("""COMPUTED_VALUE"""),11.0)</f>
        <v>11</v>
      </c>
      <c r="D211" s="62" t="str">
        <f>IFERROR(__xludf.DUMMYFUNCTION("""COMPUTED_VALUE"""),"KH quan tâm sản phẩm")</f>
        <v>KH quan tâm sản phẩm</v>
      </c>
      <c r="E211" s="62">
        <f>IFERROR(__xludf.DUMMYFUNCTION("""COMPUTED_VALUE"""),47.0)</f>
        <v>47</v>
      </c>
      <c r="F211" s="62" t="str">
        <f>IFERROR(__xludf.DUMMYFUNCTION("""COMPUTED_VALUE"""),"Bách hóa")</f>
        <v>Bách hóa</v>
      </c>
      <c r="G211" s="62">
        <f>IFERROR(__xludf.DUMMYFUNCTION("""COMPUTED_VALUE"""),1.0)</f>
        <v>1</v>
      </c>
      <c r="H211" s="62" t="str">
        <f>IFERROR(__xludf.DUMMYFUNCTION("""COMPUTED_VALUE"""),"Nguyên liệu nấu ăn")</f>
        <v>Nguyên liệu nấu ăn</v>
      </c>
      <c r="I211" s="62">
        <f>IFERROR(__xludf.DUMMYFUNCTION("""COMPUTED_VALUE"""),50.0)</f>
        <v>50</v>
      </c>
      <c r="J211" s="62" t="str">
        <f>IFERROR(__xludf.DUMMYFUNCTION("""COMPUTED_VALUE"""),"Hỏi thông tin sản phẩm (tư vấn) - KH quan tâm sản phẩm - Bách hóa - Nguyên liệu nấu ăn")</f>
        <v>Hỏi thông tin sản phẩm (tư vấn) - KH quan tâm sản phẩm - Bách hóa - Nguyên liệu nấu ăn</v>
      </c>
      <c r="K211" s="102" t="str">
        <f>IFERROR(__xludf.DUMMYFUNCTION("""COMPUTED_VALUE"""),"Quan tâm sản phẩm Nguyên liệu nấu ăn")</f>
        <v>Quan tâm sản phẩm Nguyên liệu nấu ăn</v>
      </c>
      <c r="L211" s="62" t="str">
        <f>IFERROR(__xludf.DUMMYFUNCTION("""COMPUTED_VALUE"""),"thong_tin_sp")</f>
        <v>thong_tin_sp</v>
      </c>
      <c r="M211" s="62">
        <f>IFERROR(__xludf.DUMMYFUNCTION("""COMPUTED_VALUE"""),1.0)</f>
        <v>1</v>
      </c>
      <c r="N211" s="62"/>
      <c r="O211" s="62"/>
      <c r="P211" s="106"/>
      <c r="Q211" s="106"/>
      <c r="R211" s="106"/>
      <c r="S211" s="106"/>
      <c r="T211" s="106"/>
      <c r="U211" s="106"/>
      <c r="V211" s="106"/>
      <c r="W211" s="106"/>
      <c r="X211" s="62"/>
      <c r="Y211" s="62"/>
      <c r="Z211" s="62"/>
      <c r="AA211" s="62"/>
    </row>
    <row r="212">
      <c r="A212" s="62"/>
      <c r="B212" s="62" t="str">
        <f>IFERROR(__xludf.DUMMYFUNCTION("""COMPUTED_VALUE"""),"Hỏi thông tin sản phẩm (tư vấn)")</f>
        <v>Hỏi thông tin sản phẩm (tư vấn)</v>
      </c>
      <c r="C212" s="62">
        <f>IFERROR(__xludf.DUMMYFUNCTION("""COMPUTED_VALUE"""),11.0)</f>
        <v>11</v>
      </c>
      <c r="D212" s="62" t="str">
        <f>IFERROR(__xludf.DUMMYFUNCTION("""COMPUTED_VALUE"""),"KH quan tâm sản phẩm")</f>
        <v>KH quan tâm sản phẩm</v>
      </c>
      <c r="E212" s="62">
        <f>IFERROR(__xludf.DUMMYFUNCTION("""COMPUTED_VALUE"""),47.0)</f>
        <v>47</v>
      </c>
      <c r="F212" s="62" t="str">
        <f>IFERROR(__xludf.DUMMYFUNCTION("""COMPUTED_VALUE"""),"Bách hóa")</f>
        <v>Bách hóa</v>
      </c>
      <c r="G212" s="62">
        <f>IFERROR(__xludf.DUMMYFUNCTION("""COMPUTED_VALUE"""),1.0)</f>
        <v>1</v>
      </c>
      <c r="H212" s="62" t="str">
        <f>IFERROR(__xludf.DUMMYFUNCTION("""COMPUTED_VALUE"""),"Đồ uống có cồn")</f>
        <v>Đồ uống có cồn</v>
      </c>
      <c r="I212" s="62">
        <f>IFERROR(__xludf.DUMMYFUNCTION("""COMPUTED_VALUE"""),37.0)</f>
        <v>37</v>
      </c>
      <c r="J212" s="62" t="str">
        <f>IFERROR(__xludf.DUMMYFUNCTION("""COMPUTED_VALUE"""),"Hỏi thông tin sản phẩm (tư vấn) - KH quan tâm sản phẩm - Bách hóa - Đồ uống có cồn")</f>
        <v>Hỏi thông tin sản phẩm (tư vấn) - KH quan tâm sản phẩm - Bách hóa - Đồ uống có cồn</v>
      </c>
      <c r="K212" s="102" t="str">
        <f>IFERROR(__xludf.DUMMYFUNCTION("""COMPUTED_VALUE"""),"Quan tâm sản phẩm Đồ uống có cồn")</f>
        <v>Quan tâm sản phẩm Đồ uống có cồn</v>
      </c>
      <c r="L212" s="62" t="str">
        <f>IFERROR(__xludf.DUMMYFUNCTION("""COMPUTED_VALUE"""),"thong_tin_sp")</f>
        <v>thong_tin_sp</v>
      </c>
      <c r="M212" s="62">
        <f>IFERROR(__xludf.DUMMYFUNCTION("""COMPUTED_VALUE"""),1.0)</f>
        <v>1</v>
      </c>
      <c r="N212" s="62"/>
      <c r="O212" s="62"/>
      <c r="P212" s="106"/>
      <c r="Q212" s="106"/>
      <c r="R212" s="106"/>
      <c r="S212" s="106"/>
      <c r="T212" s="106"/>
      <c r="U212" s="106"/>
      <c r="V212" s="106"/>
      <c r="W212" s="106"/>
      <c r="X212" s="62"/>
      <c r="Y212" s="62"/>
      <c r="Z212" s="62"/>
      <c r="AA212" s="62"/>
    </row>
    <row r="213">
      <c r="A213" s="62"/>
      <c r="B213" s="62" t="str">
        <f>IFERROR(__xludf.DUMMYFUNCTION("""COMPUTED_VALUE"""),"Hỏi thông tin sản phẩm (tư vấn)")</f>
        <v>Hỏi thông tin sản phẩm (tư vấn)</v>
      </c>
      <c r="C213" s="62">
        <f>IFERROR(__xludf.DUMMYFUNCTION("""COMPUTED_VALUE"""),11.0)</f>
        <v>11</v>
      </c>
      <c r="D213" s="62" t="str">
        <f>IFERROR(__xludf.DUMMYFUNCTION("""COMPUTED_VALUE"""),"KH quan tâm sản phẩm")</f>
        <v>KH quan tâm sản phẩm</v>
      </c>
      <c r="E213" s="62">
        <f>IFERROR(__xludf.DUMMYFUNCTION("""COMPUTED_VALUE"""),47.0)</f>
        <v>47</v>
      </c>
      <c r="F213" s="62" t="str">
        <f>IFERROR(__xludf.DUMMYFUNCTION("""COMPUTED_VALUE"""),"Bách hóa")</f>
        <v>Bách hóa</v>
      </c>
      <c r="G213" s="62">
        <f>IFERROR(__xludf.DUMMYFUNCTION("""COMPUTED_VALUE"""),1.0)</f>
        <v>1</v>
      </c>
      <c r="H213" s="62" t="str">
        <f>IFERROR(__xludf.DUMMYFUNCTION("""COMPUTED_VALUE"""),"Đồ làm bánh")</f>
        <v>Đồ làm bánh</v>
      </c>
      <c r="I213" s="62">
        <f>IFERROR(__xludf.DUMMYFUNCTION("""COMPUTED_VALUE"""),33.0)</f>
        <v>33</v>
      </c>
      <c r="J213" s="62" t="str">
        <f>IFERROR(__xludf.DUMMYFUNCTION("""COMPUTED_VALUE"""),"Hỏi thông tin sản phẩm (tư vấn) - KH quan tâm sản phẩm - Bách hóa - Đồ làm bánh")</f>
        <v>Hỏi thông tin sản phẩm (tư vấn) - KH quan tâm sản phẩm - Bách hóa - Đồ làm bánh</v>
      </c>
      <c r="K213" s="102" t="str">
        <f>IFERROR(__xludf.DUMMYFUNCTION("""COMPUTED_VALUE"""),"Quan tâm sản phẩm Đồ làm bánh")</f>
        <v>Quan tâm sản phẩm Đồ làm bánh</v>
      </c>
      <c r="L213" s="62" t="str">
        <f>IFERROR(__xludf.DUMMYFUNCTION("""COMPUTED_VALUE"""),"thong_tin_sp")</f>
        <v>thong_tin_sp</v>
      </c>
      <c r="M213" s="62">
        <f>IFERROR(__xludf.DUMMYFUNCTION("""COMPUTED_VALUE"""),1.0)</f>
        <v>1</v>
      </c>
      <c r="N213" s="62"/>
      <c r="O213" s="62"/>
      <c r="P213" s="106"/>
      <c r="Q213" s="106"/>
      <c r="R213" s="106"/>
      <c r="S213" s="106"/>
      <c r="T213" s="106"/>
      <c r="U213" s="106"/>
      <c r="V213" s="106"/>
      <c r="W213" s="106"/>
      <c r="X213" s="62"/>
      <c r="Y213" s="62"/>
      <c r="Z213" s="62"/>
      <c r="AA213" s="62"/>
    </row>
    <row r="214">
      <c r="A214" s="62"/>
      <c r="B214" s="62" t="str">
        <f>IFERROR(__xludf.DUMMYFUNCTION("""COMPUTED_VALUE"""),"Hỏi thông tin sản phẩm (tư vấn)")</f>
        <v>Hỏi thông tin sản phẩm (tư vấn)</v>
      </c>
      <c r="C214" s="62">
        <f>IFERROR(__xludf.DUMMYFUNCTION("""COMPUTED_VALUE"""),11.0)</f>
        <v>11</v>
      </c>
      <c r="D214" s="62" t="str">
        <f>IFERROR(__xludf.DUMMYFUNCTION("""COMPUTED_VALUE"""),"KH quan tâm sản phẩm")</f>
        <v>KH quan tâm sản phẩm</v>
      </c>
      <c r="E214" s="62">
        <f>IFERROR(__xludf.DUMMYFUNCTION("""COMPUTED_VALUE"""),47.0)</f>
        <v>47</v>
      </c>
      <c r="F214" s="62" t="str">
        <f>IFERROR(__xludf.DUMMYFUNCTION("""COMPUTED_VALUE"""),"Bách hóa")</f>
        <v>Bách hóa</v>
      </c>
      <c r="G214" s="62">
        <f>IFERROR(__xludf.DUMMYFUNCTION("""COMPUTED_VALUE"""),1.0)</f>
        <v>1</v>
      </c>
      <c r="H214" s="62" t="str">
        <f>IFERROR(__xludf.DUMMYFUNCTION("""COMPUTED_VALUE"""),"Ngũ cốc &amp; mứt")</f>
        <v>Ngũ cốc &amp; mứt</v>
      </c>
      <c r="I214" s="62">
        <f>IFERROR(__xludf.DUMMYFUNCTION("""COMPUTED_VALUE"""),49.0)</f>
        <v>49</v>
      </c>
      <c r="J214" s="62" t="str">
        <f>IFERROR(__xludf.DUMMYFUNCTION("""COMPUTED_VALUE"""),"Hỏi thông tin sản phẩm (tư vấn) - KH quan tâm sản phẩm - Bách hóa - Ngũ cốc &amp; mứt")</f>
        <v>Hỏi thông tin sản phẩm (tư vấn) - KH quan tâm sản phẩm - Bách hóa - Ngũ cốc &amp; mứt</v>
      </c>
      <c r="K214" s="102" t="str">
        <f>IFERROR(__xludf.DUMMYFUNCTION("""COMPUTED_VALUE"""),"Quan tâm sản phẩm Ngũ cốc &amp; mứt")</f>
        <v>Quan tâm sản phẩm Ngũ cốc &amp; mứt</v>
      </c>
      <c r="L214" s="62" t="str">
        <f>IFERROR(__xludf.DUMMYFUNCTION("""COMPUTED_VALUE"""),"thong_tin_sp")</f>
        <v>thong_tin_sp</v>
      </c>
      <c r="M214" s="62">
        <f>IFERROR(__xludf.DUMMYFUNCTION("""COMPUTED_VALUE"""),1.0)</f>
        <v>1</v>
      </c>
      <c r="N214" s="62"/>
      <c r="O214" s="62"/>
      <c r="P214" s="106"/>
      <c r="Q214" s="106"/>
      <c r="R214" s="106"/>
      <c r="S214" s="106"/>
      <c r="T214" s="106"/>
      <c r="U214" s="106"/>
      <c r="V214" s="106"/>
      <c r="W214" s="106"/>
      <c r="X214" s="62"/>
      <c r="Y214" s="62"/>
      <c r="Z214" s="62"/>
      <c r="AA214" s="62"/>
    </row>
    <row r="215">
      <c r="A215" s="62"/>
      <c r="B215" s="62" t="str">
        <f>IFERROR(__xludf.DUMMYFUNCTION("""COMPUTED_VALUE"""),"Hỏi thông tin sản phẩm (tư vấn)")</f>
        <v>Hỏi thông tin sản phẩm (tư vấn)</v>
      </c>
      <c r="C215" s="62">
        <f>IFERROR(__xludf.DUMMYFUNCTION("""COMPUTED_VALUE"""),11.0)</f>
        <v>11</v>
      </c>
      <c r="D215" s="62" t="str">
        <f>IFERROR(__xludf.DUMMYFUNCTION("""COMPUTED_VALUE"""),"KH quan tâm sản phẩm")</f>
        <v>KH quan tâm sản phẩm</v>
      </c>
      <c r="E215" s="62">
        <f>IFERROR(__xludf.DUMMYFUNCTION("""COMPUTED_VALUE"""),47.0)</f>
        <v>47</v>
      </c>
      <c r="F215" s="62" t="str">
        <f>IFERROR(__xludf.DUMMYFUNCTION("""COMPUTED_VALUE"""),"Bách hóa")</f>
        <v>Bách hóa</v>
      </c>
      <c r="G215" s="62">
        <f>IFERROR(__xludf.DUMMYFUNCTION("""COMPUTED_VALUE"""),1.0)</f>
        <v>1</v>
      </c>
      <c r="H215" s="62" t="str">
        <f>IFERROR(__xludf.DUMMYFUNCTION("""COMPUTED_VALUE"""),"Các loại bánh")</f>
        <v>Các loại bánh</v>
      </c>
      <c r="I215" s="62">
        <f>IFERROR(__xludf.DUMMYFUNCTION("""COMPUTED_VALUE"""),5.0)</f>
        <v>5</v>
      </c>
      <c r="J215" s="62" t="str">
        <f>IFERROR(__xludf.DUMMYFUNCTION("""COMPUTED_VALUE"""),"Hỏi thông tin sản phẩm (tư vấn) - KH quan tâm sản phẩm - Bách hóa - Các loại bánh")</f>
        <v>Hỏi thông tin sản phẩm (tư vấn) - KH quan tâm sản phẩm - Bách hóa - Các loại bánh</v>
      </c>
      <c r="K215" s="102" t="str">
        <f>IFERROR(__xludf.DUMMYFUNCTION("""COMPUTED_VALUE"""),"Quan tâm sản phẩm Các loại bánh")</f>
        <v>Quan tâm sản phẩm Các loại bánh</v>
      </c>
      <c r="L215" s="62" t="str">
        <f>IFERROR(__xludf.DUMMYFUNCTION("""COMPUTED_VALUE"""),"thong_tin_sp")</f>
        <v>thong_tin_sp</v>
      </c>
      <c r="M215" s="62">
        <f>IFERROR(__xludf.DUMMYFUNCTION("""COMPUTED_VALUE"""),1.0)</f>
        <v>1</v>
      </c>
      <c r="N215" s="62"/>
      <c r="O215" s="62"/>
      <c r="P215" s="106"/>
      <c r="Q215" s="106"/>
      <c r="R215" s="106"/>
      <c r="S215" s="106"/>
      <c r="T215" s="106"/>
      <c r="U215" s="106"/>
      <c r="V215" s="106"/>
      <c r="W215" s="106"/>
      <c r="X215" s="62"/>
      <c r="Y215" s="62"/>
      <c r="Z215" s="62"/>
      <c r="AA215" s="62"/>
    </row>
    <row r="216">
      <c r="A216" s="62"/>
      <c r="B216" s="62" t="str">
        <f>IFERROR(__xludf.DUMMYFUNCTION("""COMPUTED_VALUE"""),"Hỏi thông tin sản phẩm (tư vấn)")</f>
        <v>Hỏi thông tin sản phẩm (tư vấn)</v>
      </c>
      <c r="C216" s="62">
        <f>IFERROR(__xludf.DUMMYFUNCTION("""COMPUTED_VALUE"""),11.0)</f>
        <v>11</v>
      </c>
      <c r="D216" s="62" t="str">
        <f>IFERROR(__xludf.DUMMYFUNCTION("""COMPUTED_VALUE"""),"KH quan tâm sản phẩm")</f>
        <v>KH quan tâm sản phẩm</v>
      </c>
      <c r="E216" s="62">
        <f>IFERROR(__xludf.DUMMYFUNCTION("""COMPUTED_VALUE"""),47.0)</f>
        <v>47</v>
      </c>
      <c r="F216" s="62" t="str">
        <f>IFERROR(__xludf.DUMMYFUNCTION("""COMPUTED_VALUE"""),"Bách hóa")</f>
        <v>Bách hóa</v>
      </c>
      <c r="G216" s="62">
        <f>IFERROR(__xludf.DUMMYFUNCTION("""COMPUTED_VALUE"""),1.0)</f>
        <v>1</v>
      </c>
      <c r="H216" s="62" t="str">
        <f>IFERROR(__xludf.DUMMYFUNCTION("""COMPUTED_VALUE"""),"Đồ chế biến sẵn")</f>
        <v>Đồ chế biến sẵn</v>
      </c>
      <c r="I216" s="62">
        <f>IFERROR(__xludf.DUMMYFUNCTION("""COMPUTED_VALUE"""),27.0)</f>
        <v>27</v>
      </c>
      <c r="J216" s="62" t="str">
        <f>IFERROR(__xludf.DUMMYFUNCTION("""COMPUTED_VALUE"""),"Hỏi thông tin sản phẩm (tư vấn) - KH quan tâm sản phẩm - Bách hóa - Đồ chế biến sẵn")</f>
        <v>Hỏi thông tin sản phẩm (tư vấn) - KH quan tâm sản phẩm - Bách hóa - Đồ chế biến sẵn</v>
      </c>
      <c r="K216" s="102" t="str">
        <f>IFERROR(__xludf.DUMMYFUNCTION("""COMPUTED_VALUE"""),"Quan tâm sản phẩm Đồ chế biến sẵn")</f>
        <v>Quan tâm sản phẩm Đồ chế biến sẵn</v>
      </c>
      <c r="L216" s="62" t="str">
        <f>IFERROR(__xludf.DUMMYFUNCTION("""COMPUTED_VALUE"""),"thong_tin_sp")</f>
        <v>thong_tin_sp</v>
      </c>
      <c r="M216" s="62">
        <f>IFERROR(__xludf.DUMMYFUNCTION("""COMPUTED_VALUE"""),1.0)</f>
        <v>1</v>
      </c>
      <c r="N216" s="62"/>
      <c r="O216" s="62"/>
      <c r="P216" s="106"/>
      <c r="Q216" s="106"/>
      <c r="R216" s="106"/>
      <c r="S216" s="106"/>
      <c r="T216" s="106"/>
      <c r="U216" s="106"/>
      <c r="V216" s="106"/>
      <c r="W216" s="106"/>
      <c r="X216" s="62"/>
      <c r="Y216" s="62"/>
      <c r="Z216" s="62"/>
      <c r="AA216" s="62"/>
    </row>
    <row r="217">
      <c r="A217" s="62"/>
      <c r="B217" s="62" t="str">
        <f>IFERROR(__xludf.DUMMYFUNCTION("""COMPUTED_VALUE"""),"Hỏi thông tin sản phẩm (tư vấn)")</f>
        <v>Hỏi thông tin sản phẩm (tư vấn)</v>
      </c>
      <c r="C217" s="62">
        <f>IFERROR(__xludf.DUMMYFUNCTION("""COMPUTED_VALUE"""),11.0)</f>
        <v>11</v>
      </c>
      <c r="D217" s="62" t="str">
        <f>IFERROR(__xludf.DUMMYFUNCTION("""COMPUTED_VALUE"""),"KH quan tâm sản phẩm")</f>
        <v>KH quan tâm sản phẩm</v>
      </c>
      <c r="E217" s="62">
        <f>IFERROR(__xludf.DUMMYFUNCTION("""COMPUTED_VALUE"""),47.0)</f>
        <v>47</v>
      </c>
      <c r="F217" s="62" t="str">
        <f>IFERROR(__xludf.DUMMYFUNCTION("""COMPUTED_VALUE"""),"Bách hóa")</f>
        <v>Bách hóa</v>
      </c>
      <c r="G217" s="62">
        <f>IFERROR(__xludf.DUMMYFUNCTION("""COMPUTED_VALUE"""),1.0)</f>
        <v>1</v>
      </c>
      <c r="H217" s="62" t="str">
        <f>IFERROR(__xludf.DUMMYFUNCTION("""COMPUTED_VALUE"""),"Thực phẩm tươi sống &amp; đông lạnh")</f>
        <v>Thực phẩm tươi sống &amp; đông lạnh</v>
      </c>
      <c r="I217" s="62">
        <f>IFERROR(__xludf.DUMMYFUNCTION("""COMPUTED_VALUE"""),95.0)</f>
        <v>95</v>
      </c>
      <c r="J217" s="62" t="str">
        <f>IFERROR(__xludf.DUMMYFUNCTION("""COMPUTED_VALUE"""),"Hỏi thông tin sản phẩm (tư vấn) - KH quan tâm sản phẩm - Bách hóa - Thực phẩm tươi sống &amp; đông lạnh")</f>
        <v>Hỏi thông tin sản phẩm (tư vấn) - KH quan tâm sản phẩm - Bách hóa - Thực phẩm tươi sống &amp; đông lạnh</v>
      </c>
      <c r="K217" s="102" t="str">
        <f>IFERROR(__xludf.DUMMYFUNCTION("""COMPUTED_VALUE"""),"Quan tâm sản phẩm Thực phẩm tươi sống &amp; đông lạnh")</f>
        <v>Quan tâm sản phẩm Thực phẩm tươi sống &amp; đông lạnh</v>
      </c>
      <c r="L217" s="62" t="str">
        <f>IFERROR(__xludf.DUMMYFUNCTION("""COMPUTED_VALUE"""),"thong_tin_sp")</f>
        <v>thong_tin_sp</v>
      </c>
      <c r="M217" s="62">
        <f>IFERROR(__xludf.DUMMYFUNCTION("""COMPUTED_VALUE"""),1.0)</f>
        <v>1</v>
      </c>
      <c r="N217" s="62"/>
      <c r="O217" s="62"/>
      <c r="P217" s="106"/>
      <c r="Q217" s="106"/>
      <c r="R217" s="106"/>
      <c r="S217" s="106"/>
      <c r="T217" s="106"/>
      <c r="U217" s="106"/>
      <c r="V217" s="106"/>
      <c r="W217" s="106"/>
      <c r="X217" s="62"/>
      <c r="Y217" s="62"/>
      <c r="Z217" s="62"/>
      <c r="AA217" s="62"/>
    </row>
    <row r="218">
      <c r="A218" s="62"/>
      <c r="B218" s="62" t="str">
        <f>IFERROR(__xludf.DUMMYFUNCTION("""COMPUTED_VALUE"""),"Hỏi thông tin sản phẩm (tư vấn)")</f>
        <v>Hỏi thông tin sản phẩm (tư vấn)</v>
      </c>
      <c r="C218" s="62">
        <f>IFERROR(__xludf.DUMMYFUNCTION("""COMPUTED_VALUE"""),11.0)</f>
        <v>11</v>
      </c>
      <c r="D218" s="62" t="str">
        <f>IFERROR(__xludf.DUMMYFUNCTION("""COMPUTED_VALUE"""),"KH quan tâm sản phẩm")</f>
        <v>KH quan tâm sản phẩm</v>
      </c>
      <c r="E218" s="62">
        <f>IFERROR(__xludf.DUMMYFUNCTION("""COMPUTED_VALUE"""),47.0)</f>
        <v>47</v>
      </c>
      <c r="F218" s="62" t="str">
        <f>IFERROR(__xludf.DUMMYFUNCTION("""COMPUTED_VALUE"""),"Bách hóa")</f>
        <v>Bách hóa</v>
      </c>
      <c r="G218" s="62">
        <f>IFERROR(__xludf.DUMMYFUNCTION("""COMPUTED_VALUE"""),1.0)</f>
        <v>1</v>
      </c>
      <c r="H218" s="62" t="str">
        <f>IFERROR(__xludf.DUMMYFUNCTION("""COMPUTED_VALUE"""),"Khác")</f>
        <v>Khác</v>
      </c>
      <c r="I218" s="62">
        <f>IFERROR(__xludf.DUMMYFUNCTION("""COMPUTED_VALUE"""),40.0)</f>
        <v>40</v>
      </c>
      <c r="J218" s="62" t="str">
        <f>IFERROR(__xludf.DUMMYFUNCTION("""COMPUTED_VALUE"""),"Hỏi thông tin sản phẩm (tư vấn) - KH quan tâm sản phẩm - Bách hóa - Khác")</f>
        <v>Hỏi thông tin sản phẩm (tư vấn) - KH quan tâm sản phẩm - Bách hóa - Khác</v>
      </c>
      <c r="K218" s="102" t="str">
        <f>IFERROR(__xludf.DUMMYFUNCTION("""COMPUTED_VALUE"""),"Quan tâm sản phẩm bách hoá khác")</f>
        <v>Quan tâm sản phẩm bách hoá khác</v>
      </c>
      <c r="L218" s="62" t="str">
        <f>IFERROR(__xludf.DUMMYFUNCTION("""COMPUTED_VALUE"""),"thong_tin_sp")</f>
        <v>thong_tin_sp</v>
      </c>
      <c r="M218" s="62">
        <f>IFERROR(__xludf.DUMMYFUNCTION("""COMPUTED_VALUE"""),1.0)</f>
        <v>1</v>
      </c>
      <c r="N218" s="62"/>
      <c r="O218" s="62"/>
      <c r="P218" s="106"/>
      <c r="Q218" s="106"/>
      <c r="R218" s="106"/>
      <c r="S218" s="106"/>
      <c r="T218" s="106"/>
      <c r="U218" s="106"/>
      <c r="V218" s="106"/>
      <c r="W218" s="106"/>
      <c r="X218" s="62"/>
      <c r="Y218" s="62"/>
      <c r="Z218" s="62"/>
      <c r="AA218" s="62"/>
    </row>
    <row r="219">
      <c r="A219" s="62"/>
      <c r="B219" s="62" t="str">
        <f>IFERROR(__xludf.DUMMYFUNCTION("""COMPUTED_VALUE"""),"Hỏi thông tin sản phẩm (tư vấn)")</f>
        <v>Hỏi thông tin sản phẩm (tư vấn)</v>
      </c>
      <c r="C219" s="62">
        <f>IFERROR(__xludf.DUMMYFUNCTION("""COMPUTED_VALUE"""),11.0)</f>
        <v>11</v>
      </c>
      <c r="D219" s="62" t="str">
        <f>IFERROR(__xludf.DUMMYFUNCTION("""COMPUTED_VALUE"""),"KH quan tâm sản phẩm")</f>
        <v>KH quan tâm sản phẩm</v>
      </c>
      <c r="E219" s="62">
        <f>IFERROR(__xludf.DUMMYFUNCTION("""COMPUTED_VALUE"""),47.0)</f>
        <v>47</v>
      </c>
      <c r="F219" s="62" t="str">
        <f>IFERROR(__xludf.DUMMYFUNCTION("""COMPUTED_VALUE"""),"Mẹ và bé")</f>
        <v>Mẹ và bé</v>
      </c>
      <c r="G219" s="62">
        <f>IFERROR(__xludf.DUMMYFUNCTION("""COMPUTED_VALUE"""),47.0)</f>
        <v>47</v>
      </c>
      <c r="H219" s="62" t="str">
        <f>IFERROR(__xludf.DUMMYFUNCTION("""COMPUTED_VALUE"""),"Phụ kiện trẻ em &amp; trẻ sơ sinh")</f>
        <v>Phụ kiện trẻ em &amp; trẻ sơ sinh</v>
      </c>
      <c r="I219" s="62">
        <f>IFERROR(__xludf.DUMMYFUNCTION("""COMPUTED_VALUE"""),62.0)</f>
        <v>62</v>
      </c>
      <c r="J219" s="62" t="str">
        <f>IFERROR(__xludf.DUMMYFUNCTION("""COMPUTED_VALUE"""),"Hỏi thông tin sản phẩm (tư vấn) - KH quan tâm sản phẩm - Mẹ và bé - Phụ kiện trẻ em &amp; trẻ sơ sinh")</f>
        <v>Hỏi thông tin sản phẩm (tư vấn) - KH quan tâm sản phẩm - Mẹ và bé - Phụ kiện trẻ em &amp; trẻ sơ sinh</v>
      </c>
      <c r="K219" s="102" t="str">
        <f>IFERROR(__xludf.DUMMYFUNCTION("""COMPUTED_VALUE"""),"Quan tâm sản phẩm Phụ kiện trẻ em &amp; trẻ sơ sinh")</f>
        <v>Quan tâm sản phẩm Phụ kiện trẻ em &amp; trẻ sơ sinh</v>
      </c>
      <c r="L219" s="62" t="str">
        <f>IFERROR(__xludf.DUMMYFUNCTION("""COMPUTED_VALUE"""),"thong_tin_sp")</f>
        <v>thong_tin_sp</v>
      </c>
      <c r="M219" s="62">
        <f>IFERROR(__xludf.DUMMYFUNCTION("""COMPUTED_VALUE"""),1.0)</f>
        <v>1</v>
      </c>
      <c r="N219" s="62"/>
      <c r="O219" s="62"/>
      <c r="P219" s="106"/>
      <c r="Q219" s="106"/>
      <c r="R219" s="106"/>
      <c r="S219" s="106"/>
      <c r="T219" s="106"/>
      <c r="U219" s="106"/>
      <c r="V219" s="106"/>
      <c r="W219" s="106"/>
      <c r="X219" s="62"/>
      <c r="Y219" s="62"/>
      <c r="Z219" s="62"/>
      <c r="AA219" s="62"/>
    </row>
    <row r="220">
      <c r="A220" s="62"/>
      <c r="B220" s="62" t="str">
        <f>IFERROR(__xludf.DUMMYFUNCTION("""COMPUTED_VALUE"""),"Hỏi thông tin sản phẩm (tư vấn)")</f>
        <v>Hỏi thông tin sản phẩm (tư vấn)</v>
      </c>
      <c r="C220" s="62">
        <f>IFERROR(__xludf.DUMMYFUNCTION("""COMPUTED_VALUE"""),11.0)</f>
        <v>11</v>
      </c>
      <c r="D220" s="62" t="str">
        <f>IFERROR(__xludf.DUMMYFUNCTION("""COMPUTED_VALUE"""),"KH quan tâm sản phẩm")</f>
        <v>KH quan tâm sản phẩm</v>
      </c>
      <c r="E220" s="62">
        <f>IFERROR(__xludf.DUMMYFUNCTION("""COMPUTED_VALUE"""),47.0)</f>
        <v>47</v>
      </c>
      <c r="F220" s="62" t="str">
        <f>IFERROR(__xludf.DUMMYFUNCTION("""COMPUTED_VALUE"""),"Mẹ và bé")</f>
        <v>Mẹ và bé</v>
      </c>
      <c r="G220" s="62">
        <f>IFERROR(__xludf.DUMMYFUNCTION("""COMPUTED_VALUE"""),47.0)</f>
        <v>47</v>
      </c>
      <c r="H220" s="62" t="str">
        <f>IFERROR(__xludf.DUMMYFUNCTION("""COMPUTED_VALUE"""),"Phụ kiện mẹ bầu")</f>
        <v>Phụ kiện mẹ bầu</v>
      </c>
      <c r="I220" s="62">
        <f>IFERROR(__xludf.DUMMYFUNCTION("""COMPUTED_VALUE"""),60.0)</f>
        <v>60</v>
      </c>
      <c r="J220" s="62" t="str">
        <f>IFERROR(__xludf.DUMMYFUNCTION("""COMPUTED_VALUE"""),"Hỏi thông tin sản phẩm (tư vấn) - KH quan tâm sản phẩm - Mẹ và bé - Phụ kiện mẹ bầu")</f>
        <v>Hỏi thông tin sản phẩm (tư vấn) - KH quan tâm sản phẩm - Mẹ và bé - Phụ kiện mẹ bầu</v>
      </c>
      <c r="K220" s="102" t="str">
        <f>IFERROR(__xludf.DUMMYFUNCTION("""COMPUTED_VALUE"""),"Quan tâm sản phẩm Phụ kiện mẹ bầu")</f>
        <v>Quan tâm sản phẩm Phụ kiện mẹ bầu</v>
      </c>
      <c r="L220" s="62" t="str">
        <f>IFERROR(__xludf.DUMMYFUNCTION("""COMPUTED_VALUE"""),"thong_tin_sp")</f>
        <v>thong_tin_sp</v>
      </c>
      <c r="M220" s="62">
        <f>IFERROR(__xludf.DUMMYFUNCTION("""COMPUTED_VALUE"""),1.0)</f>
        <v>1</v>
      </c>
      <c r="N220" s="62"/>
      <c r="O220" s="62"/>
      <c r="P220" s="106"/>
      <c r="Q220" s="106"/>
      <c r="R220" s="106"/>
      <c r="S220" s="106"/>
      <c r="T220" s="106"/>
      <c r="U220" s="106"/>
      <c r="V220" s="106"/>
      <c r="W220" s="106"/>
      <c r="X220" s="62"/>
      <c r="Y220" s="62"/>
      <c r="Z220" s="62"/>
      <c r="AA220" s="62"/>
    </row>
    <row r="221">
      <c r="A221" s="62"/>
      <c r="B221" s="62" t="str">
        <f>IFERROR(__xludf.DUMMYFUNCTION("""COMPUTED_VALUE"""),"Hỏi thông tin sản phẩm (tư vấn)")</f>
        <v>Hỏi thông tin sản phẩm (tư vấn)</v>
      </c>
      <c r="C221" s="62">
        <f>IFERROR(__xludf.DUMMYFUNCTION("""COMPUTED_VALUE"""),11.0)</f>
        <v>11</v>
      </c>
      <c r="D221" s="62" t="str">
        <f>IFERROR(__xludf.DUMMYFUNCTION("""COMPUTED_VALUE"""),"KH quan tâm sản phẩm")</f>
        <v>KH quan tâm sản phẩm</v>
      </c>
      <c r="E221" s="62">
        <f>IFERROR(__xludf.DUMMYFUNCTION("""COMPUTED_VALUE"""),47.0)</f>
        <v>47</v>
      </c>
      <c r="F221" s="62" t="str">
        <f>IFERROR(__xludf.DUMMYFUNCTION("""COMPUTED_VALUE"""),"Mẹ và bé")</f>
        <v>Mẹ và bé</v>
      </c>
      <c r="G221" s="62">
        <f>IFERROR(__xludf.DUMMYFUNCTION("""COMPUTED_VALUE"""),47.0)</f>
        <v>47</v>
      </c>
      <c r="H221" s="62" t="str">
        <f>IFERROR(__xludf.DUMMYFUNCTION("""COMPUTED_VALUE"""),"Quần áo trẻ em và trẻ sơ sinh")</f>
        <v>Quần áo trẻ em và trẻ sơ sinh</v>
      </c>
      <c r="I221" s="62">
        <f>IFERROR(__xludf.DUMMYFUNCTION("""COMPUTED_VALUE"""),70.0)</f>
        <v>70</v>
      </c>
      <c r="J221" s="62" t="str">
        <f>IFERROR(__xludf.DUMMYFUNCTION("""COMPUTED_VALUE"""),"Hỏi thông tin sản phẩm (tư vấn) - KH quan tâm sản phẩm - Mẹ và bé - Quần áo trẻ em và trẻ sơ sinh")</f>
        <v>Hỏi thông tin sản phẩm (tư vấn) - KH quan tâm sản phẩm - Mẹ và bé - Quần áo trẻ em và trẻ sơ sinh</v>
      </c>
      <c r="K221" s="102" t="str">
        <f>IFERROR(__xludf.DUMMYFUNCTION("""COMPUTED_VALUE"""),"Quan tâm sản phẩm Quần áo trẻ em")</f>
        <v>Quan tâm sản phẩm Quần áo trẻ em</v>
      </c>
      <c r="L221" s="62" t="str">
        <f>IFERROR(__xludf.DUMMYFUNCTION("""COMPUTED_VALUE"""),"thong_tin_sp")</f>
        <v>thong_tin_sp</v>
      </c>
      <c r="M221" s="62">
        <f>IFERROR(__xludf.DUMMYFUNCTION("""COMPUTED_VALUE"""),1.0)</f>
        <v>1</v>
      </c>
      <c r="N221" s="62"/>
      <c r="O221" s="62"/>
      <c r="P221" s="106"/>
      <c r="Q221" s="106"/>
      <c r="R221" s="106"/>
      <c r="S221" s="106"/>
      <c r="T221" s="106"/>
      <c r="U221" s="106"/>
      <c r="V221" s="106"/>
      <c r="W221" s="106"/>
      <c r="X221" s="62"/>
      <c r="Y221" s="62"/>
      <c r="Z221" s="62"/>
      <c r="AA221" s="62"/>
    </row>
    <row r="222">
      <c r="A222" s="62"/>
      <c r="B222" s="62" t="str">
        <f>IFERROR(__xludf.DUMMYFUNCTION("""COMPUTED_VALUE"""),"Hỏi thông tin sản phẩm (tư vấn)")</f>
        <v>Hỏi thông tin sản phẩm (tư vấn)</v>
      </c>
      <c r="C222" s="62">
        <f>IFERROR(__xludf.DUMMYFUNCTION("""COMPUTED_VALUE"""),11.0)</f>
        <v>11</v>
      </c>
      <c r="D222" s="62" t="str">
        <f>IFERROR(__xludf.DUMMYFUNCTION("""COMPUTED_VALUE"""),"KH quan tâm sản phẩm")</f>
        <v>KH quan tâm sản phẩm</v>
      </c>
      <c r="E222" s="62">
        <f>IFERROR(__xludf.DUMMYFUNCTION("""COMPUTED_VALUE"""),47.0)</f>
        <v>47</v>
      </c>
      <c r="F222" s="62" t="str">
        <f>IFERROR(__xludf.DUMMYFUNCTION("""COMPUTED_VALUE"""),"Mẹ và bé")</f>
        <v>Mẹ và bé</v>
      </c>
      <c r="G222" s="62">
        <f>IFERROR(__xludf.DUMMYFUNCTION("""COMPUTED_VALUE"""),47.0)</f>
        <v>47</v>
      </c>
      <c r="H222" s="62" t="str">
        <f>IFERROR(__xludf.DUMMYFUNCTION("""COMPUTED_VALUE"""),"Quần áo mẹ bầu")</f>
        <v>Quần áo mẹ bầu</v>
      </c>
      <c r="I222" s="62">
        <f>IFERROR(__xludf.DUMMYFUNCTION("""COMPUTED_VALUE"""),67.0)</f>
        <v>67</v>
      </c>
      <c r="J222" s="62" t="str">
        <f>IFERROR(__xludf.DUMMYFUNCTION("""COMPUTED_VALUE"""),"Hỏi thông tin sản phẩm (tư vấn) - KH quan tâm sản phẩm - Mẹ và bé - Quần áo mẹ bầu")</f>
        <v>Hỏi thông tin sản phẩm (tư vấn) - KH quan tâm sản phẩm - Mẹ và bé - Quần áo mẹ bầu</v>
      </c>
      <c r="K222" s="102" t="str">
        <f>IFERROR(__xludf.DUMMYFUNCTION("""COMPUTED_VALUE"""),"Quan tâm sản phẩm Quần áo mẹ bầu")</f>
        <v>Quan tâm sản phẩm Quần áo mẹ bầu</v>
      </c>
      <c r="L222" s="62" t="str">
        <f>IFERROR(__xludf.DUMMYFUNCTION("""COMPUTED_VALUE"""),"thong_tin_sp")</f>
        <v>thong_tin_sp</v>
      </c>
      <c r="M222" s="62">
        <f>IFERROR(__xludf.DUMMYFUNCTION("""COMPUTED_VALUE"""),1.0)</f>
        <v>1</v>
      </c>
      <c r="N222" s="62"/>
      <c r="O222" s="62"/>
      <c r="P222" s="106"/>
      <c r="Q222" s="106"/>
      <c r="R222" s="106"/>
      <c r="S222" s="106"/>
      <c r="T222" s="106"/>
      <c r="U222" s="106"/>
      <c r="V222" s="106"/>
      <c r="W222" s="106"/>
      <c r="X222" s="62"/>
      <c r="Y222" s="62"/>
      <c r="Z222" s="62"/>
      <c r="AA222" s="62"/>
    </row>
    <row r="223">
      <c r="A223" s="62"/>
      <c r="B223" s="62" t="str">
        <f>IFERROR(__xludf.DUMMYFUNCTION("""COMPUTED_VALUE"""),"Hỏi thông tin sản phẩm (tư vấn)")</f>
        <v>Hỏi thông tin sản phẩm (tư vấn)</v>
      </c>
      <c r="C223" s="62">
        <f>IFERROR(__xludf.DUMMYFUNCTION("""COMPUTED_VALUE"""),11.0)</f>
        <v>11</v>
      </c>
      <c r="D223" s="62" t="str">
        <f>IFERROR(__xludf.DUMMYFUNCTION("""COMPUTED_VALUE"""),"KH quan tâm sản phẩm")</f>
        <v>KH quan tâm sản phẩm</v>
      </c>
      <c r="E223" s="62">
        <f>IFERROR(__xludf.DUMMYFUNCTION("""COMPUTED_VALUE"""),47.0)</f>
        <v>47</v>
      </c>
      <c r="F223" s="62" t="str">
        <f>IFERROR(__xludf.DUMMYFUNCTION("""COMPUTED_VALUE"""),"Mẹ và bé")</f>
        <v>Mẹ và bé</v>
      </c>
      <c r="G223" s="62">
        <f>IFERROR(__xludf.DUMMYFUNCTION("""COMPUTED_VALUE"""),47.0)</f>
        <v>47</v>
      </c>
      <c r="H223" s="62" t="str">
        <f>IFERROR(__xludf.DUMMYFUNCTION("""COMPUTED_VALUE"""),"Đồ dùng cho bé")</f>
        <v>Đồ dùng cho bé</v>
      </c>
      <c r="I223" s="62">
        <f>IFERROR(__xludf.DUMMYFUNCTION("""COMPUTED_VALUE"""),29.0)</f>
        <v>29</v>
      </c>
      <c r="J223" s="62" t="str">
        <f>IFERROR(__xludf.DUMMYFUNCTION("""COMPUTED_VALUE"""),"Hỏi thông tin sản phẩm (tư vấn) - KH quan tâm sản phẩm - Mẹ và bé - Đồ dùng cho bé")</f>
        <v>Hỏi thông tin sản phẩm (tư vấn) - KH quan tâm sản phẩm - Mẹ và bé - Đồ dùng cho bé</v>
      </c>
      <c r="K223" s="102" t="str">
        <f>IFERROR(__xludf.DUMMYFUNCTION("""COMPUTED_VALUE"""),"Quan tâm sản phẩm Đồ dùng cho bé")</f>
        <v>Quan tâm sản phẩm Đồ dùng cho bé</v>
      </c>
      <c r="L223" s="62" t="str">
        <f>IFERROR(__xludf.DUMMYFUNCTION("""COMPUTED_VALUE"""),"thong_tin_sp")</f>
        <v>thong_tin_sp</v>
      </c>
      <c r="M223" s="62">
        <f>IFERROR(__xludf.DUMMYFUNCTION("""COMPUTED_VALUE"""),1.0)</f>
        <v>1</v>
      </c>
      <c r="N223" s="62"/>
      <c r="O223" s="62"/>
      <c r="P223" s="106"/>
      <c r="Q223" s="106"/>
      <c r="R223" s="106"/>
      <c r="S223" s="106"/>
      <c r="T223" s="106"/>
      <c r="U223" s="106"/>
      <c r="V223" s="106"/>
      <c r="W223" s="106"/>
      <c r="X223" s="62"/>
      <c r="Y223" s="62"/>
      <c r="Z223" s="62"/>
      <c r="AA223" s="62"/>
    </row>
    <row r="224">
      <c r="A224" s="62"/>
      <c r="B224" s="62" t="str">
        <f>IFERROR(__xludf.DUMMYFUNCTION("""COMPUTED_VALUE"""),"Hỏi thông tin sản phẩm (tư vấn)")</f>
        <v>Hỏi thông tin sản phẩm (tư vấn)</v>
      </c>
      <c r="C224" s="62">
        <f>IFERROR(__xludf.DUMMYFUNCTION("""COMPUTED_VALUE"""),11.0)</f>
        <v>11</v>
      </c>
      <c r="D224" s="62" t="str">
        <f>IFERROR(__xludf.DUMMYFUNCTION("""COMPUTED_VALUE"""),"KH quan tâm sản phẩm")</f>
        <v>KH quan tâm sản phẩm</v>
      </c>
      <c r="E224" s="62">
        <f>IFERROR(__xludf.DUMMYFUNCTION("""COMPUTED_VALUE"""),47.0)</f>
        <v>47</v>
      </c>
      <c r="F224" s="62" t="str">
        <f>IFERROR(__xludf.DUMMYFUNCTION("""COMPUTED_VALUE"""),"Mẹ và bé")</f>
        <v>Mẹ và bé</v>
      </c>
      <c r="G224" s="62">
        <f>IFERROR(__xludf.DUMMYFUNCTION("""COMPUTED_VALUE"""),47.0)</f>
        <v>47</v>
      </c>
      <c r="H224" s="62" t="str">
        <f>IFERROR(__xludf.DUMMYFUNCTION("""COMPUTED_VALUE"""),"Đồ chơi trẻ em")</f>
        <v>Đồ chơi trẻ em</v>
      </c>
      <c r="I224" s="62">
        <f>IFERROR(__xludf.DUMMYFUNCTION("""COMPUTED_VALUE"""),28.0)</f>
        <v>28</v>
      </c>
      <c r="J224" s="62" t="str">
        <f>IFERROR(__xludf.DUMMYFUNCTION("""COMPUTED_VALUE"""),"Hỏi thông tin sản phẩm (tư vấn) - KH quan tâm sản phẩm - Mẹ và bé - Đồ chơi trẻ em")</f>
        <v>Hỏi thông tin sản phẩm (tư vấn) - KH quan tâm sản phẩm - Mẹ và bé - Đồ chơi trẻ em</v>
      </c>
      <c r="K224" s="102" t="str">
        <f>IFERROR(__xludf.DUMMYFUNCTION("""COMPUTED_VALUE"""),"Quan tâm sản phẩm Đồ chơi trẻ em")</f>
        <v>Quan tâm sản phẩm Đồ chơi trẻ em</v>
      </c>
      <c r="L224" s="62" t="str">
        <f>IFERROR(__xludf.DUMMYFUNCTION("""COMPUTED_VALUE"""),"thong_tin_sp")</f>
        <v>thong_tin_sp</v>
      </c>
      <c r="M224" s="62">
        <f>IFERROR(__xludf.DUMMYFUNCTION("""COMPUTED_VALUE"""),1.0)</f>
        <v>1</v>
      </c>
      <c r="N224" s="62"/>
      <c r="O224" s="62"/>
      <c r="P224" s="106"/>
      <c r="Q224" s="106"/>
      <c r="R224" s="106"/>
      <c r="S224" s="106"/>
      <c r="T224" s="106"/>
      <c r="U224" s="106"/>
      <c r="V224" s="106"/>
      <c r="W224" s="106"/>
      <c r="X224" s="62"/>
      <c r="Y224" s="62"/>
      <c r="Z224" s="62"/>
      <c r="AA224" s="62"/>
    </row>
    <row r="225">
      <c r="A225" s="62"/>
      <c r="B225" s="62" t="str">
        <f>IFERROR(__xludf.DUMMYFUNCTION("""COMPUTED_VALUE"""),"Hỏi thông tin sản phẩm (tư vấn)")</f>
        <v>Hỏi thông tin sản phẩm (tư vấn)</v>
      </c>
      <c r="C225" s="62">
        <f>IFERROR(__xludf.DUMMYFUNCTION("""COMPUTED_VALUE"""),11.0)</f>
        <v>11</v>
      </c>
      <c r="D225" s="62" t="str">
        <f>IFERROR(__xludf.DUMMYFUNCTION("""COMPUTED_VALUE"""),"KH quan tâm sản phẩm")</f>
        <v>KH quan tâm sản phẩm</v>
      </c>
      <c r="E225" s="62">
        <f>IFERROR(__xludf.DUMMYFUNCTION("""COMPUTED_VALUE"""),47.0)</f>
        <v>47</v>
      </c>
      <c r="F225" s="62" t="str">
        <f>IFERROR(__xludf.DUMMYFUNCTION("""COMPUTED_VALUE"""),"Mẹ và bé")</f>
        <v>Mẹ và bé</v>
      </c>
      <c r="G225" s="62">
        <f>IFERROR(__xludf.DUMMYFUNCTION("""COMPUTED_VALUE"""),47.0)</f>
        <v>47</v>
      </c>
      <c r="H225" s="62" t="str">
        <f>IFERROR(__xludf.DUMMYFUNCTION("""COMPUTED_VALUE"""),"Tã &amp; bô em bé")</f>
        <v>Tã &amp; bô em bé</v>
      </c>
      <c r="I225" s="62">
        <f>IFERROR(__xludf.DUMMYFUNCTION("""COMPUTED_VALUE"""),83.0)</f>
        <v>83</v>
      </c>
      <c r="J225" s="62" t="str">
        <f>IFERROR(__xludf.DUMMYFUNCTION("""COMPUTED_VALUE"""),"Hỏi thông tin sản phẩm (tư vấn) - KH quan tâm sản phẩm - Mẹ và bé - Tã &amp; bô em bé")</f>
        <v>Hỏi thông tin sản phẩm (tư vấn) - KH quan tâm sản phẩm - Mẹ và bé - Tã &amp; bô em bé</v>
      </c>
      <c r="K225" s="102" t="str">
        <f>IFERROR(__xludf.DUMMYFUNCTION("""COMPUTED_VALUE"""),"Quan tâm sản phẩm Tã &amp; bô em bé")</f>
        <v>Quan tâm sản phẩm Tã &amp; bô em bé</v>
      </c>
      <c r="L225" s="62" t="str">
        <f>IFERROR(__xludf.DUMMYFUNCTION("""COMPUTED_VALUE"""),"thong_tin_sp")</f>
        <v>thong_tin_sp</v>
      </c>
      <c r="M225" s="62">
        <f>IFERROR(__xludf.DUMMYFUNCTION("""COMPUTED_VALUE"""),1.0)</f>
        <v>1</v>
      </c>
      <c r="N225" s="62"/>
      <c r="O225" s="62"/>
      <c r="P225" s="106"/>
      <c r="Q225" s="106"/>
      <c r="R225" s="106"/>
      <c r="S225" s="106"/>
      <c r="T225" s="106"/>
      <c r="U225" s="106"/>
      <c r="V225" s="106"/>
      <c r="W225" s="106"/>
      <c r="X225" s="62"/>
      <c r="Y225" s="62"/>
      <c r="Z225" s="62"/>
      <c r="AA225" s="62"/>
    </row>
    <row r="226">
      <c r="A226" s="62"/>
      <c r="B226" s="62" t="str">
        <f>IFERROR(__xludf.DUMMYFUNCTION("""COMPUTED_VALUE"""),"Hỏi thông tin sản phẩm (tư vấn)")</f>
        <v>Hỏi thông tin sản phẩm (tư vấn)</v>
      </c>
      <c r="C226" s="62">
        <f>IFERROR(__xludf.DUMMYFUNCTION("""COMPUTED_VALUE"""),11.0)</f>
        <v>11</v>
      </c>
      <c r="D226" s="62" t="str">
        <f>IFERROR(__xludf.DUMMYFUNCTION("""COMPUTED_VALUE"""),"KH quan tâm sản phẩm")</f>
        <v>KH quan tâm sản phẩm</v>
      </c>
      <c r="E226" s="62">
        <f>IFERROR(__xludf.DUMMYFUNCTION("""COMPUTED_VALUE"""),47.0)</f>
        <v>47</v>
      </c>
      <c r="F226" s="62" t="str">
        <f>IFERROR(__xludf.DUMMYFUNCTION("""COMPUTED_VALUE"""),"Mẹ và bé")</f>
        <v>Mẹ và bé</v>
      </c>
      <c r="G226" s="62">
        <f>IFERROR(__xludf.DUMMYFUNCTION("""COMPUTED_VALUE"""),47.0)</f>
        <v>47</v>
      </c>
      <c r="H226" s="62" t="str">
        <f>IFERROR(__xludf.DUMMYFUNCTION("""COMPUTED_VALUE"""),"Sữa công thức &amp; Thực phẩm cho bé")</f>
        <v>Sữa công thức &amp; Thực phẩm cho bé</v>
      </c>
      <c r="I226" s="62">
        <f>IFERROR(__xludf.DUMMYFUNCTION("""COMPUTED_VALUE"""),82.0)</f>
        <v>82</v>
      </c>
      <c r="J226" s="62" t="str">
        <f>IFERROR(__xludf.DUMMYFUNCTION("""COMPUTED_VALUE"""),"Hỏi thông tin sản phẩm (tư vấn) - KH quan tâm sản phẩm - Mẹ và bé - Sữa công thức &amp; Thực phẩm cho bé")</f>
        <v>Hỏi thông tin sản phẩm (tư vấn) - KH quan tâm sản phẩm - Mẹ và bé - Sữa công thức &amp; Thực phẩm cho bé</v>
      </c>
      <c r="K226" s="102" t="str">
        <f>IFERROR(__xludf.DUMMYFUNCTION("""COMPUTED_VALUE"""),"Quan tâm sản phẩm Sữa công thức &amp; Thực phẩm cho bé")</f>
        <v>Quan tâm sản phẩm Sữa công thức &amp; Thực phẩm cho bé</v>
      </c>
      <c r="L226" s="62" t="str">
        <f>IFERROR(__xludf.DUMMYFUNCTION("""COMPUTED_VALUE"""),"thong_tin_sp")</f>
        <v>thong_tin_sp</v>
      </c>
      <c r="M226" s="62">
        <f>IFERROR(__xludf.DUMMYFUNCTION("""COMPUTED_VALUE"""),1.0)</f>
        <v>1</v>
      </c>
      <c r="N226" s="62"/>
      <c r="O226" s="62"/>
      <c r="P226" s="106"/>
      <c r="Q226" s="106"/>
      <c r="R226" s="106"/>
      <c r="S226" s="106"/>
      <c r="T226" s="106"/>
      <c r="U226" s="106"/>
      <c r="V226" s="106"/>
      <c r="W226" s="106"/>
      <c r="X226" s="62"/>
      <c r="Y226" s="62"/>
      <c r="Z226" s="62"/>
      <c r="AA226" s="62"/>
    </row>
    <row r="227">
      <c r="A227" s="62"/>
      <c r="B227" s="62" t="str">
        <f>IFERROR(__xludf.DUMMYFUNCTION("""COMPUTED_VALUE"""),"Hỏi thông tin sản phẩm (tư vấn)")</f>
        <v>Hỏi thông tin sản phẩm (tư vấn)</v>
      </c>
      <c r="C227" s="62">
        <f>IFERROR(__xludf.DUMMYFUNCTION("""COMPUTED_VALUE"""),11.0)</f>
        <v>11</v>
      </c>
      <c r="D227" s="62" t="str">
        <f>IFERROR(__xludf.DUMMYFUNCTION("""COMPUTED_VALUE"""),"KH quan tâm sản phẩm")</f>
        <v>KH quan tâm sản phẩm</v>
      </c>
      <c r="E227" s="62">
        <f>IFERROR(__xludf.DUMMYFUNCTION("""COMPUTED_VALUE"""),47.0)</f>
        <v>47</v>
      </c>
      <c r="F227" s="62" t="str">
        <f>IFERROR(__xludf.DUMMYFUNCTION("""COMPUTED_VALUE"""),"Mẹ và bé")</f>
        <v>Mẹ và bé</v>
      </c>
      <c r="G227" s="62">
        <f>IFERROR(__xludf.DUMMYFUNCTION("""COMPUTED_VALUE"""),47.0)</f>
        <v>47</v>
      </c>
      <c r="H227" s="62" t="str">
        <f>IFERROR(__xludf.DUMMYFUNCTION("""COMPUTED_VALUE"""),"Bộ &amp; Gói quà tặng")</f>
        <v>Bộ &amp; Gói quà tặng</v>
      </c>
      <c r="I227" s="62">
        <f>IFERROR(__xludf.DUMMYFUNCTION("""COMPUTED_VALUE"""),2.0)</f>
        <v>2</v>
      </c>
      <c r="J227" s="62" t="str">
        <f>IFERROR(__xludf.DUMMYFUNCTION("""COMPUTED_VALUE"""),"Hỏi thông tin sản phẩm (tư vấn) - KH quan tâm sản phẩm - Mẹ và bé - Bộ &amp; Gói quà tặng")</f>
        <v>Hỏi thông tin sản phẩm (tư vấn) - KH quan tâm sản phẩm - Mẹ và bé - Bộ &amp; Gói quà tặng</v>
      </c>
      <c r="K227" s="102" t="str">
        <f>IFERROR(__xludf.DUMMYFUNCTION("""COMPUTED_VALUE"""),"Quan tâm sản phẩm Bộ &amp; Gói quà tặng")</f>
        <v>Quan tâm sản phẩm Bộ &amp; Gói quà tặng</v>
      </c>
      <c r="L227" s="62" t="str">
        <f>IFERROR(__xludf.DUMMYFUNCTION("""COMPUTED_VALUE"""),"thong_tin_sp")</f>
        <v>thong_tin_sp</v>
      </c>
      <c r="M227" s="62">
        <f>IFERROR(__xludf.DUMMYFUNCTION("""COMPUTED_VALUE"""),1.0)</f>
        <v>1</v>
      </c>
      <c r="N227" s="62"/>
      <c r="O227" s="62"/>
      <c r="P227" s="106"/>
      <c r="Q227" s="106"/>
      <c r="R227" s="106"/>
      <c r="S227" s="106"/>
      <c r="T227" s="106"/>
      <c r="U227" s="106"/>
      <c r="V227" s="106"/>
      <c r="W227" s="106"/>
      <c r="X227" s="62"/>
      <c r="Y227" s="62"/>
      <c r="Z227" s="62"/>
      <c r="AA227" s="62"/>
    </row>
    <row r="228">
      <c r="A228" s="62"/>
      <c r="B228" s="62" t="str">
        <f>IFERROR(__xludf.DUMMYFUNCTION("""COMPUTED_VALUE"""),"Hỏi thông tin sản phẩm (tư vấn)")</f>
        <v>Hỏi thông tin sản phẩm (tư vấn)</v>
      </c>
      <c r="C228" s="62">
        <f>IFERROR(__xludf.DUMMYFUNCTION("""COMPUTED_VALUE"""),11.0)</f>
        <v>11</v>
      </c>
      <c r="D228" s="62" t="str">
        <f>IFERROR(__xludf.DUMMYFUNCTION("""COMPUTED_VALUE"""),"KH quan tâm sản phẩm")</f>
        <v>KH quan tâm sản phẩm</v>
      </c>
      <c r="E228" s="62">
        <f>IFERROR(__xludf.DUMMYFUNCTION("""COMPUTED_VALUE"""),47.0)</f>
        <v>47</v>
      </c>
      <c r="F228" s="62" t="str">
        <f>IFERROR(__xludf.DUMMYFUNCTION("""COMPUTED_VALUE"""),"Mẹ và bé")</f>
        <v>Mẹ và bé</v>
      </c>
      <c r="G228" s="62">
        <f>IFERROR(__xludf.DUMMYFUNCTION("""COMPUTED_VALUE"""),47.0)</f>
        <v>47</v>
      </c>
      <c r="H228" s="62" t="str">
        <f>IFERROR(__xludf.DUMMYFUNCTION("""COMPUTED_VALUE"""),"Chăm sóc sức khỏe mẹ")</f>
        <v>Chăm sóc sức khỏe mẹ</v>
      </c>
      <c r="I228" s="62">
        <f>IFERROR(__xludf.DUMMYFUNCTION("""COMPUTED_VALUE"""),11.0)</f>
        <v>11</v>
      </c>
      <c r="J228" s="62" t="str">
        <f>IFERROR(__xludf.DUMMYFUNCTION("""COMPUTED_VALUE"""),"Hỏi thông tin sản phẩm (tư vấn) - KH quan tâm sản phẩm - Mẹ và bé - Chăm sóc sức khỏe mẹ")</f>
        <v>Hỏi thông tin sản phẩm (tư vấn) - KH quan tâm sản phẩm - Mẹ và bé - Chăm sóc sức khỏe mẹ</v>
      </c>
      <c r="K228" s="102" t="str">
        <f>IFERROR(__xludf.DUMMYFUNCTION("""COMPUTED_VALUE"""),"Quan tâm sản phẩm Chăm sóc sức khỏe mẹ")</f>
        <v>Quan tâm sản phẩm Chăm sóc sức khỏe mẹ</v>
      </c>
      <c r="L228" s="62" t="str">
        <f>IFERROR(__xludf.DUMMYFUNCTION("""COMPUTED_VALUE"""),"thong_tin_sp")</f>
        <v>thong_tin_sp</v>
      </c>
      <c r="M228" s="62">
        <f>IFERROR(__xludf.DUMMYFUNCTION("""COMPUTED_VALUE"""),1.0)</f>
        <v>1</v>
      </c>
      <c r="N228" s="62"/>
      <c r="O228" s="62"/>
      <c r="P228" s="106"/>
      <c r="Q228" s="106"/>
      <c r="R228" s="106"/>
      <c r="S228" s="106"/>
      <c r="T228" s="106"/>
      <c r="U228" s="106"/>
      <c r="V228" s="106"/>
      <c r="W228" s="106"/>
      <c r="X228" s="62"/>
      <c r="Y228" s="62"/>
      <c r="Z228" s="62"/>
      <c r="AA228" s="62"/>
    </row>
    <row r="229">
      <c r="A229" s="62"/>
      <c r="B229" s="62" t="str">
        <f>IFERROR(__xludf.DUMMYFUNCTION("""COMPUTED_VALUE"""),"Hỏi thông tin sản phẩm (tư vấn)")</f>
        <v>Hỏi thông tin sản phẩm (tư vấn)</v>
      </c>
      <c r="C229" s="62">
        <f>IFERROR(__xludf.DUMMYFUNCTION("""COMPUTED_VALUE"""),11.0)</f>
        <v>11</v>
      </c>
      <c r="D229" s="62" t="str">
        <f>IFERROR(__xludf.DUMMYFUNCTION("""COMPUTED_VALUE"""),"KH quan tâm sản phẩm")</f>
        <v>KH quan tâm sản phẩm</v>
      </c>
      <c r="E229" s="62">
        <f>IFERROR(__xludf.DUMMYFUNCTION("""COMPUTED_VALUE"""),47.0)</f>
        <v>47</v>
      </c>
      <c r="F229" s="62" t="str">
        <f>IFERROR(__xludf.DUMMYFUNCTION("""COMPUTED_VALUE"""),"Mẹ và bé")</f>
        <v>Mẹ và bé</v>
      </c>
      <c r="G229" s="62">
        <f>IFERROR(__xludf.DUMMYFUNCTION("""COMPUTED_VALUE"""),47.0)</f>
        <v>47</v>
      </c>
      <c r="H229" s="62" t="str">
        <f>IFERROR(__xludf.DUMMYFUNCTION("""COMPUTED_VALUE"""),"Chăm sóc sức khỏe bé")</f>
        <v>Chăm sóc sức khỏe bé</v>
      </c>
      <c r="I229" s="62">
        <f>IFERROR(__xludf.DUMMYFUNCTION("""COMPUTED_VALUE"""),10.0)</f>
        <v>10</v>
      </c>
      <c r="J229" s="62" t="str">
        <f>IFERROR(__xludf.DUMMYFUNCTION("""COMPUTED_VALUE"""),"Hỏi thông tin sản phẩm (tư vấn) - KH quan tâm sản phẩm - Mẹ và bé - Chăm sóc sức khỏe bé")</f>
        <v>Hỏi thông tin sản phẩm (tư vấn) - KH quan tâm sản phẩm - Mẹ và bé - Chăm sóc sức khỏe bé</v>
      </c>
      <c r="K229" s="102" t="str">
        <f>IFERROR(__xludf.DUMMYFUNCTION("""COMPUTED_VALUE"""),"Quan tâm sản phẩm Chăm sóc sức khỏe bé")</f>
        <v>Quan tâm sản phẩm Chăm sóc sức khỏe bé</v>
      </c>
      <c r="L229" s="62" t="str">
        <f>IFERROR(__xludf.DUMMYFUNCTION("""COMPUTED_VALUE"""),"thong_tin_sp")</f>
        <v>thong_tin_sp</v>
      </c>
      <c r="M229" s="62">
        <f>IFERROR(__xludf.DUMMYFUNCTION("""COMPUTED_VALUE"""),1.0)</f>
        <v>1</v>
      </c>
      <c r="N229" s="62"/>
      <c r="O229" s="62"/>
      <c r="P229" s="106"/>
      <c r="Q229" s="106"/>
      <c r="R229" s="106"/>
      <c r="S229" s="106"/>
      <c r="T229" s="106"/>
      <c r="U229" s="106"/>
      <c r="V229" s="106"/>
      <c r="W229" s="106"/>
      <c r="X229" s="62"/>
      <c r="Y229" s="62"/>
      <c r="Z229" s="62"/>
      <c r="AA229" s="62"/>
    </row>
    <row r="230">
      <c r="A230" s="62"/>
      <c r="B230" s="62" t="str">
        <f>IFERROR(__xludf.DUMMYFUNCTION("""COMPUTED_VALUE"""),"Hỏi thông tin sản phẩm (tư vấn)")</f>
        <v>Hỏi thông tin sản phẩm (tư vấn)</v>
      </c>
      <c r="C230" s="62">
        <f>IFERROR(__xludf.DUMMYFUNCTION("""COMPUTED_VALUE"""),11.0)</f>
        <v>11</v>
      </c>
      <c r="D230" s="62" t="str">
        <f>IFERROR(__xludf.DUMMYFUNCTION("""COMPUTED_VALUE"""),"KH quan tâm sản phẩm")</f>
        <v>KH quan tâm sản phẩm</v>
      </c>
      <c r="E230" s="62">
        <f>IFERROR(__xludf.DUMMYFUNCTION("""COMPUTED_VALUE"""),47.0)</f>
        <v>47</v>
      </c>
      <c r="F230" s="62" t="str">
        <f>IFERROR(__xludf.DUMMYFUNCTION("""COMPUTED_VALUE"""),"Mẹ và bé")</f>
        <v>Mẹ và bé</v>
      </c>
      <c r="G230" s="62">
        <f>IFERROR(__xludf.DUMMYFUNCTION("""COMPUTED_VALUE"""),47.0)</f>
        <v>47</v>
      </c>
      <c r="H230" s="62" t="str">
        <f>IFERROR(__xludf.DUMMYFUNCTION("""COMPUTED_VALUE"""),"Khác")</f>
        <v>Khác</v>
      </c>
      <c r="I230" s="62">
        <f>IFERROR(__xludf.DUMMYFUNCTION("""COMPUTED_VALUE"""),40.0)</f>
        <v>40</v>
      </c>
      <c r="J230" s="62" t="str">
        <f>IFERROR(__xludf.DUMMYFUNCTION("""COMPUTED_VALUE"""),"Hỏi thông tin sản phẩm (tư vấn) - KH quan tâm sản phẩm - Mẹ và bé - Khác")</f>
        <v>Hỏi thông tin sản phẩm (tư vấn) - KH quan tâm sản phẩm - Mẹ và bé - Khác</v>
      </c>
      <c r="K230" s="102" t="str">
        <f>IFERROR(__xludf.DUMMYFUNCTION("""COMPUTED_VALUE"""),"Quan tâm sản phẩm mẹ và bé khác")</f>
        <v>Quan tâm sản phẩm mẹ và bé khác</v>
      </c>
      <c r="L230" s="62" t="str">
        <f>IFERROR(__xludf.DUMMYFUNCTION("""COMPUTED_VALUE"""),"thong_tin_sp")</f>
        <v>thong_tin_sp</v>
      </c>
      <c r="M230" s="62">
        <f>IFERROR(__xludf.DUMMYFUNCTION("""COMPUTED_VALUE"""),1.0)</f>
        <v>1</v>
      </c>
      <c r="N230" s="62"/>
      <c r="O230" s="62"/>
      <c r="P230" s="106"/>
      <c r="Q230" s="106"/>
      <c r="R230" s="106"/>
      <c r="S230" s="106"/>
      <c r="T230" s="106"/>
      <c r="U230" s="106"/>
      <c r="V230" s="106"/>
      <c r="W230" s="106"/>
      <c r="X230" s="62"/>
      <c r="Y230" s="62"/>
      <c r="Z230" s="62"/>
      <c r="AA230" s="62"/>
    </row>
    <row r="231">
      <c r="A231" s="62"/>
      <c r="B231" s="62" t="str">
        <f>IFERROR(__xludf.DUMMYFUNCTION("""COMPUTED_VALUE"""),"Hỏi thông tin sản phẩm (tư vấn)")</f>
        <v>Hỏi thông tin sản phẩm (tư vấn)</v>
      </c>
      <c r="C231" s="62">
        <f>IFERROR(__xludf.DUMMYFUNCTION("""COMPUTED_VALUE"""),11.0)</f>
        <v>11</v>
      </c>
      <c r="D231" s="62" t="str">
        <f>IFERROR(__xludf.DUMMYFUNCTION("""COMPUTED_VALUE"""),"KH quan tâm sản phẩm")</f>
        <v>KH quan tâm sản phẩm</v>
      </c>
      <c r="E231" s="62">
        <f>IFERROR(__xludf.DUMMYFUNCTION("""COMPUTED_VALUE"""),47.0)</f>
        <v>47</v>
      </c>
      <c r="F231" s="62" t="str">
        <f>IFERROR(__xludf.DUMMYFUNCTION("""COMPUTED_VALUE"""),"Công nghệ")</f>
        <v>Công nghệ</v>
      </c>
      <c r="G231" s="62">
        <f>IFERROR(__xludf.DUMMYFUNCTION("""COMPUTED_VALUE"""),16.0)</f>
        <v>16</v>
      </c>
      <c r="H231" s="62" t="str">
        <f>IFERROR(__xludf.DUMMYFUNCTION("""COMPUTED_VALUE"""),"Thiết bị âm thanh")</f>
        <v>Thiết bị âm thanh</v>
      </c>
      <c r="I231" s="62">
        <f>IFERROR(__xludf.DUMMYFUNCTION("""COMPUTED_VALUE"""),86.0)</f>
        <v>86</v>
      </c>
      <c r="J231" s="62" t="str">
        <f>IFERROR(__xludf.DUMMYFUNCTION("""COMPUTED_VALUE"""),"Hỏi thông tin sản phẩm (tư vấn) - KH quan tâm sản phẩm - Công nghệ - Thiết bị âm thanh")</f>
        <v>Hỏi thông tin sản phẩm (tư vấn) - KH quan tâm sản phẩm - Công nghệ - Thiết bị âm thanh</v>
      </c>
      <c r="K231" s="102" t="str">
        <f>IFERROR(__xludf.DUMMYFUNCTION("""COMPUTED_VALUE"""),"Quan tâm sản phẩm Thiết bị âm thanh")</f>
        <v>Quan tâm sản phẩm Thiết bị âm thanh</v>
      </c>
      <c r="L231" s="62" t="str">
        <f>IFERROR(__xludf.DUMMYFUNCTION("""COMPUTED_VALUE"""),"thong_tin_sp")</f>
        <v>thong_tin_sp</v>
      </c>
      <c r="M231" s="62">
        <f>IFERROR(__xludf.DUMMYFUNCTION("""COMPUTED_VALUE"""),1.0)</f>
        <v>1</v>
      </c>
      <c r="N231" s="62"/>
      <c r="O231" s="62"/>
      <c r="P231" s="106"/>
      <c r="Q231" s="106"/>
      <c r="R231" s="106"/>
      <c r="S231" s="106"/>
      <c r="T231" s="106"/>
      <c r="U231" s="106"/>
      <c r="V231" s="106"/>
      <c r="W231" s="106"/>
      <c r="X231" s="62"/>
      <c r="Y231" s="62"/>
      <c r="Z231" s="62"/>
      <c r="AA231" s="62"/>
    </row>
    <row r="232">
      <c r="A232" s="62"/>
      <c r="B232" s="62" t="str">
        <f>IFERROR(__xludf.DUMMYFUNCTION("""COMPUTED_VALUE"""),"Hỏi thông tin sản phẩm (tư vấn)")</f>
        <v>Hỏi thông tin sản phẩm (tư vấn)</v>
      </c>
      <c r="C232" s="62">
        <f>IFERROR(__xludf.DUMMYFUNCTION("""COMPUTED_VALUE"""),11.0)</f>
        <v>11</v>
      </c>
      <c r="D232" s="62" t="str">
        <f>IFERROR(__xludf.DUMMYFUNCTION("""COMPUTED_VALUE"""),"KH quan tâm sản phẩm")</f>
        <v>KH quan tâm sản phẩm</v>
      </c>
      <c r="E232" s="62">
        <f>IFERROR(__xludf.DUMMYFUNCTION("""COMPUTED_VALUE"""),47.0)</f>
        <v>47</v>
      </c>
      <c r="F232" s="62" t="str">
        <f>IFERROR(__xludf.DUMMYFUNCTION("""COMPUTED_VALUE"""),"Công nghệ")</f>
        <v>Công nghệ</v>
      </c>
      <c r="G232" s="62">
        <f>IFERROR(__xludf.DUMMYFUNCTION("""COMPUTED_VALUE"""),16.0)</f>
        <v>16</v>
      </c>
      <c r="H232" s="62" t="str">
        <f>IFERROR(__xludf.DUMMYFUNCTION("""COMPUTED_VALUE"""),"Phụ kiện âm thanh")</f>
        <v>Phụ kiện âm thanh</v>
      </c>
      <c r="I232" s="62">
        <f>IFERROR(__xludf.DUMMYFUNCTION("""COMPUTED_VALUE"""),54.0)</f>
        <v>54</v>
      </c>
      <c r="J232" s="62" t="str">
        <f>IFERROR(__xludf.DUMMYFUNCTION("""COMPUTED_VALUE"""),"Hỏi thông tin sản phẩm (tư vấn) - KH quan tâm sản phẩm - Công nghệ - Phụ kiện âm thanh")</f>
        <v>Hỏi thông tin sản phẩm (tư vấn) - KH quan tâm sản phẩm - Công nghệ - Phụ kiện âm thanh</v>
      </c>
      <c r="K232" s="102" t="str">
        <f>IFERROR(__xludf.DUMMYFUNCTION("""COMPUTED_VALUE"""),"Quan tâm sản phẩm Phụ kiện âm thanh")</f>
        <v>Quan tâm sản phẩm Phụ kiện âm thanh</v>
      </c>
      <c r="L232" s="62" t="str">
        <f>IFERROR(__xludf.DUMMYFUNCTION("""COMPUTED_VALUE"""),"thong_tin_sp")</f>
        <v>thong_tin_sp</v>
      </c>
      <c r="M232" s="62">
        <f>IFERROR(__xludf.DUMMYFUNCTION("""COMPUTED_VALUE"""),1.0)</f>
        <v>1</v>
      </c>
      <c r="N232" s="62"/>
      <c r="O232" s="62"/>
      <c r="P232" s="106"/>
      <c r="Q232" s="106"/>
      <c r="R232" s="106"/>
      <c r="S232" s="106"/>
      <c r="T232" s="106"/>
      <c r="U232" s="106"/>
      <c r="V232" s="106"/>
      <c r="W232" s="106"/>
      <c r="X232" s="62"/>
      <c r="Y232" s="62"/>
      <c r="Z232" s="62"/>
      <c r="AA232" s="62"/>
    </row>
    <row r="233">
      <c r="A233" s="62"/>
      <c r="B233" s="62" t="str">
        <f>IFERROR(__xludf.DUMMYFUNCTION("""COMPUTED_VALUE"""),"Hỏi thông tin sản phẩm (tư vấn)")</f>
        <v>Hỏi thông tin sản phẩm (tư vấn)</v>
      </c>
      <c r="C233" s="62">
        <f>IFERROR(__xludf.DUMMYFUNCTION("""COMPUTED_VALUE"""),11.0)</f>
        <v>11</v>
      </c>
      <c r="D233" s="62" t="str">
        <f>IFERROR(__xludf.DUMMYFUNCTION("""COMPUTED_VALUE"""),"KH quan tâm sản phẩm")</f>
        <v>KH quan tâm sản phẩm</v>
      </c>
      <c r="E233" s="62">
        <f>IFERROR(__xludf.DUMMYFUNCTION("""COMPUTED_VALUE"""),47.0)</f>
        <v>47</v>
      </c>
      <c r="F233" s="62" t="str">
        <f>IFERROR(__xludf.DUMMYFUNCTION("""COMPUTED_VALUE"""),"Công nghệ")</f>
        <v>Công nghệ</v>
      </c>
      <c r="G233" s="62">
        <f>IFERROR(__xludf.DUMMYFUNCTION("""COMPUTED_VALUE"""),16.0)</f>
        <v>16</v>
      </c>
      <c r="H233" s="62" t="str">
        <f>IFERROR(__xludf.DUMMYFUNCTION("""COMPUTED_VALUE"""),"Điện thoại và Phụ kiện")</f>
        <v>Điện thoại và Phụ kiện</v>
      </c>
      <c r="I233" s="62">
        <f>IFERROR(__xludf.DUMMYFUNCTION("""COMPUTED_VALUE"""),24.0)</f>
        <v>24</v>
      </c>
      <c r="J233" s="62" t="str">
        <f>IFERROR(__xludf.DUMMYFUNCTION("""COMPUTED_VALUE"""),"Hỏi thông tin sản phẩm (tư vấn) - KH quan tâm sản phẩm - Công nghệ - Điện thoại và Phụ kiện")</f>
        <v>Hỏi thông tin sản phẩm (tư vấn) - KH quan tâm sản phẩm - Công nghệ - Điện thoại và Phụ kiện</v>
      </c>
      <c r="K233" s="102" t="str">
        <f>IFERROR(__xludf.DUMMYFUNCTION("""COMPUTED_VALUE"""),"Quan tâm sản phẩm Điện thoại và Phụ kiện")</f>
        <v>Quan tâm sản phẩm Điện thoại và Phụ kiện</v>
      </c>
      <c r="L233" s="62" t="str">
        <f>IFERROR(__xludf.DUMMYFUNCTION("""COMPUTED_VALUE"""),"thong_tin_sp")</f>
        <v>thong_tin_sp</v>
      </c>
      <c r="M233" s="62">
        <f>IFERROR(__xludf.DUMMYFUNCTION("""COMPUTED_VALUE"""),1.0)</f>
        <v>1</v>
      </c>
      <c r="N233" s="62"/>
      <c r="O233" s="62"/>
      <c r="P233" s="106"/>
      <c r="Q233" s="106"/>
      <c r="R233" s="106"/>
      <c r="S233" s="106"/>
      <c r="T233" s="106"/>
      <c r="U233" s="106"/>
      <c r="V233" s="106"/>
      <c r="W233" s="106"/>
      <c r="X233" s="62"/>
      <c r="Y233" s="62"/>
      <c r="Z233" s="62"/>
      <c r="AA233" s="62"/>
    </row>
    <row r="234">
      <c r="A234" s="62"/>
      <c r="B234" s="62" t="str">
        <f>IFERROR(__xludf.DUMMYFUNCTION("""COMPUTED_VALUE"""),"Hỏi thông tin sản phẩm (tư vấn)")</f>
        <v>Hỏi thông tin sản phẩm (tư vấn)</v>
      </c>
      <c r="C234" s="62">
        <f>IFERROR(__xludf.DUMMYFUNCTION("""COMPUTED_VALUE"""),11.0)</f>
        <v>11</v>
      </c>
      <c r="D234" s="62" t="str">
        <f>IFERROR(__xludf.DUMMYFUNCTION("""COMPUTED_VALUE"""),"KH quan tâm sản phẩm")</f>
        <v>KH quan tâm sản phẩm</v>
      </c>
      <c r="E234" s="62">
        <f>IFERROR(__xludf.DUMMYFUNCTION("""COMPUTED_VALUE"""),47.0)</f>
        <v>47</v>
      </c>
      <c r="F234" s="62" t="str">
        <f>IFERROR(__xludf.DUMMYFUNCTION("""COMPUTED_VALUE"""),"Công nghệ")</f>
        <v>Công nghệ</v>
      </c>
      <c r="G234" s="62">
        <f>IFERROR(__xludf.DUMMYFUNCTION("""COMPUTED_VALUE"""),16.0)</f>
        <v>16</v>
      </c>
      <c r="H234" s="62" t="str">
        <f>IFERROR(__xludf.DUMMYFUNCTION("""COMPUTED_VALUE"""),"Máy tính bảng và phụ kiện")</f>
        <v>Máy tính bảng và phụ kiện</v>
      </c>
      <c r="I234" s="62">
        <f>IFERROR(__xludf.DUMMYFUNCTION("""COMPUTED_VALUE"""),45.0)</f>
        <v>45</v>
      </c>
      <c r="J234" s="62" t="str">
        <f>IFERROR(__xludf.DUMMYFUNCTION("""COMPUTED_VALUE"""),"Hỏi thông tin sản phẩm (tư vấn) - KH quan tâm sản phẩm - Công nghệ - Máy tính bảng và phụ kiện")</f>
        <v>Hỏi thông tin sản phẩm (tư vấn) - KH quan tâm sản phẩm - Công nghệ - Máy tính bảng và phụ kiện</v>
      </c>
      <c r="K234" s="102" t="str">
        <f>IFERROR(__xludf.DUMMYFUNCTION("""COMPUTED_VALUE"""),"Quan tâm sản phẩm Máy tính bảng và phụ kiện")</f>
        <v>Quan tâm sản phẩm Máy tính bảng và phụ kiện</v>
      </c>
      <c r="L234" s="62" t="str">
        <f>IFERROR(__xludf.DUMMYFUNCTION("""COMPUTED_VALUE"""),"thong_tin_sp")</f>
        <v>thong_tin_sp</v>
      </c>
      <c r="M234" s="62">
        <f>IFERROR(__xludf.DUMMYFUNCTION("""COMPUTED_VALUE"""),1.0)</f>
        <v>1</v>
      </c>
      <c r="N234" s="62"/>
      <c r="O234" s="62"/>
      <c r="P234" s="106"/>
      <c r="Q234" s="106"/>
      <c r="R234" s="106"/>
      <c r="S234" s="106"/>
      <c r="T234" s="106"/>
      <c r="U234" s="106"/>
      <c r="V234" s="106"/>
      <c r="W234" s="106"/>
      <c r="X234" s="62"/>
      <c r="Y234" s="62"/>
      <c r="Z234" s="62"/>
      <c r="AA234" s="62"/>
    </row>
    <row r="235">
      <c r="A235" s="62"/>
      <c r="B235" s="62" t="str">
        <f>IFERROR(__xludf.DUMMYFUNCTION("""COMPUTED_VALUE"""),"Hỏi thông tin sản phẩm (tư vấn)")</f>
        <v>Hỏi thông tin sản phẩm (tư vấn)</v>
      </c>
      <c r="C235" s="62">
        <f>IFERROR(__xludf.DUMMYFUNCTION("""COMPUTED_VALUE"""),11.0)</f>
        <v>11</v>
      </c>
      <c r="D235" s="62" t="str">
        <f>IFERROR(__xludf.DUMMYFUNCTION("""COMPUTED_VALUE"""),"KH quan tâm sản phẩm")</f>
        <v>KH quan tâm sản phẩm</v>
      </c>
      <c r="E235" s="62">
        <f>IFERROR(__xludf.DUMMYFUNCTION("""COMPUTED_VALUE"""),47.0)</f>
        <v>47</v>
      </c>
      <c r="F235" s="62" t="str">
        <f>IFERROR(__xludf.DUMMYFUNCTION("""COMPUTED_VALUE"""),"Công nghệ")</f>
        <v>Công nghệ</v>
      </c>
      <c r="G235" s="62">
        <f>IFERROR(__xludf.DUMMYFUNCTION("""COMPUTED_VALUE"""),16.0)</f>
        <v>16</v>
      </c>
      <c r="H235" s="62" t="str">
        <f>IFERROR(__xludf.DUMMYFUNCTION("""COMPUTED_VALUE"""),"Máy tính và laptop")</f>
        <v>Máy tính và laptop</v>
      </c>
      <c r="I235" s="62">
        <f>IFERROR(__xludf.DUMMYFUNCTION("""COMPUTED_VALUE"""),46.0)</f>
        <v>46</v>
      </c>
      <c r="J235" s="62" t="str">
        <f>IFERROR(__xludf.DUMMYFUNCTION("""COMPUTED_VALUE"""),"Hỏi thông tin sản phẩm (tư vấn) - KH quan tâm sản phẩm - Công nghệ - Máy tính và laptop")</f>
        <v>Hỏi thông tin sản phẩm (tư vấn) - KH quan tâm sản phẩm - Công nghệ - Máy tính và laptop</v>
      </c>
      <c r="K235" s="102" t="str">
        <f>IFERROR(__xludf.DUMMYFUNCTION("""COMPUTED_VALUE"""),"Quan tâm sản phẩm Máy tính và laptop")</f>
        <v>Quan tâm sản phẩm Máy tính và laptop</v>
      </c>
      <c r="L235" s="62" t="str">
        <f>IFERROR(__xludf.DUMMYFUNCTION("""COMPUTED_VALUE"""),"thong_tin_sp")</f>
        <v>thong_tin_sp</v>
      </c>
      <c r="M235" s="62">
        <f>IFERROR(__xludf.DUMMYFUNCTION("""COMPUTED_VALUE"""),1.0)</f>
        <v>1</v>
      </c>
      <c r="N235" s="62"/>
      <c r="O235" s="62"/>
      <c r="P235" s="106"/>
      <c r="Q235" s="106"/>
      <c r="R235" s="106"/>
      <c r="S235" s="106"/>
      <c r="T235" s="106"/>
      <c r="U235" s="106"/>
      <c r="V235" s="106"/>
      <c r="W235" s="106"/>
      <c r="X235" s="62"/>
      <c r="Y235" s="62"/>
      <c r="Z235" s="62"/>
      <c r="AA235" s="62"/>
    </row>
    <row r="236">
      <c r="A236" s="62"/>
      <c r="B236" s="62" t="str">
        <f>IFERROR(__xludf.DUMMYFUNCTION("""COMPUTED_VALUE"""),"Hỏi thông tin sản phẩm (tư vấn)")</f>
        <v>Hỏi thông tin sản phẩm (tư vấn)</v>
      </c>
      <c r="C236" s="62">
        <f>IFERROR(__xludf.DUMMYFUNCTION("""COMPUTED_VALUE"""),11.0)</f>
        <v>11</v>
      </c>
      <c r="D236" s="62" t="str">
        <f>IFERROR(__xludf.DUMMYFUNCTION("""COMPUTED_VALUE"""),"KH quan tâm sản phẩm")</f>
        <v>KH quan tâm sản phẩm</v>
      </c>
      <c r="E236" s="62">
        <f>IFERROR(__xludf.DUMMYFUNCTION("""COMPUTED_VALUE"""),47.0)</f>
        <v>47</v>
      </c>
      <c r="F236" s="62" t="str">
        <f>IFERROR(__xludf.DUMMYFUNCTION("""COMPUTED_VALUE"""),"Công nghệ")</f>
        <v>Công nghệ</v>
      </c>
      <c r="G236" s="62">
        <f>IFERROR(__xludf.DUMMYFUNCTION("""COMPUTED_VALUE"""),16.0)</f>
        <v>16</v>
      </c>
      <c r="H236" s="62" t="str">
        <f>IFERROR(__xludf.DUMMYFUNCTION("""COMPUTED_VALUE"""),"Phụ kiện máy tính")</f>
        <v>Phụ kiện máy tính</v>
      </c>
      <c r="I236" s="62">
        <f>IFERROR(__xludf.DUMMYFUNCTION("""COMPUTED_VALUE"""),59.0)</f>
        <v>59</v>
      </c>
      <c r="J236" s="62" t="str">
        <f>IFERROR(__xludf.DUMMYFUNCTION("""COMPUTED_VALUE"""),"Hỏi thông tin sản phẩm (tư vấn) - KH quan tâm sản phẩm - Công nghệ - Phụ kiện máy tính")</f>
        <v>Hỏi thông tin sản phẩm (tư vấn) - KH quan tâm sản phẩm - Công nghệ - Phụ kiện máy tính</v>
      </c>
      <c r="K236" s="102" t="str">
        <f>IFERROR(__xludf.DUMMYFUNCTION("""COMPUTED_VALUE"""),"Quan tâm sản phẩm Phụ kiện máy tính")</f>
        <v>Quan tâm sản phẩm Phụ kiện máy tính</v>
      </c>
      <c r="L236" s="62" t="str">
        <f>IFERROR(__xludf.DUMMYFUNCTION("""COMPUTED_VALUE"""),"thong_tin_sp")</f>
        <v>thong_tin_sp</v>
      </c>
      <c r="M236" s="62">
        <f>IFERROR(__xludf.DUMMYFUNCTION("""COMPUTED_VALUE"""),1.0)</f>
        <v>1</v>
      </c>
      <c r="N236" s="62"/>
      <c r="O236" s="62"/>
      <c r="P236" s="106"/>
      <c r="Q236" s="106"/>
      <c r="R236" s="106"/>
      <c r="S236" s="106"/>
      <c r="T236" s="106"/>
      <c r="U236" s="106"/>
      <c r="V236" s="106"/>
      <c r="W236" s="106"/>
      <c r="X236" s="62"/>
      <c r="Y236" s="62"/>
      <c r="Z236" s="62"/>
      <c r="AA236" s="62"/>
    </row>
    <row r="237">
      <c r="A237" s="62"/>
      <c r="B237" s="62" t="str">
        <f>IFERROR(__xludf.DUMMYFUNCTION("""COMPUTED_VALUE"""),"Hỏi thông tin sản phẩm (tư vấn)")</f>
        <v>Hỏi thông tin sản phẩm (tư vấn)</v>
      </c>
      <c r="C237" s="62">
        <f>IFERROR(__xludf.DUMMYFUNCTION("""COMPUTED_VALUE"""),11.0)</f>
        <v>11</v>
      </c>
      <c r="D237" s="62" t="str">
        <f>IFERROR(__xludf.DUMMYFUNCTION("""COMPUTED_VALUE"""),"KH quan tâm sản phẩm")</f>
        <v>KH quan tâm sản phẩm</v>
      </c>
      <c r="E237" s="62">
        <f>IFERROR(__xludf.DUMMYFUNCTION("""COMPUTED_VALUE"""),47.0)</f>
        <v>47</v>
      </c>
      <c r="F237" s="62" t="str">
        <f>IFERROR(__xludf.DUMMYFUNCTION("""COMPUTED_VALUE"""),"Công nghệ")</f>
        <v>Công nghệ</v>
      </c>
      <c r="G237" s="62">
        <f>IFERROR(__xludf.DUMMYFUNCTION("""COMPUTED_VALUE"""),16.0)</f>
        <v>16</v>
      </c>
      <c r="H237" s="62" t="str">
        <f>IFERROR(__xludf.DUMMYFUNCTION("""COMPUTED_VALUE"""),"Linh kiện máy tính")</f>
        <v>Linh kiện máy tính</v>
      </c>
      <c r="I237" s="62">
        <f>IFERROR(__xludf.DUMMYFUNCTION("""COMPUTED_VALUE"""),41.0)</f>
        <v>41</v>
      </c>
      <c r="J237" s="62" t="str">
        <f>IFERROR(__xludf.DUMMYFUNCTION("""COMPUTED_VALUE"""),"Hỏi thông tin sản phẩm (tư vấn) - KH quan tâm sản phẩm - Công nghệ - Linh kiện máy tính")</f>
        <v>Hỏi thông tin sản phẩm (tư vấn) - KH quan tâm sản phẩm - Công nghệ - Linh kiện máy tính</v>
      </c>
      <c r="K237" s="102" t="str">
        <f>IFERROR(__xludf.DUMMYFUNCTION("""COMPUTED_VALUE"""),"Quan tâm sản phẩm Linh kiện máy tính")</f>
        <v>Quan tâm sản phẩm Linh kiện máy tính</v>
      </c>
      <c r="L237" s="62" t="str">
        <f>IFERROR(__xludf.DUMMYFUNCTION("""COMPUTED_VALUE"""),"thong_tin_sp")</f>
        <v>thong_tin_sp</v>
      </c>
      <c r="M237" s="62">
        <f>IFERROR(__xludf.DUMMYFUNCTION("""COMPUTED_VALUE"""),1.0)</f>
        <v>1</v>
      </c>
      <c r="N237" s="62"/>
      <c r="O237" s="62"/>
      <c r="P237" s="106"/>
      <c r="Q237" s="106"/>
      <c r="R237" s="106"/>
      <c r="S237" s="106"/>
      <c r="T237" s="106"/>
      <c r="U237" s="106"/>
      <c r="V237" s="106"/>
      <c r="W237" s="106"/>
      <c r="X237" s="62"/>
      <c r="Y237" s="62"/>
      <c r="Z237" s="62"/>
      <c r="AA237" s="62"/>
    </row>
    <row r="238">
      <c r="A238" s="62"/>
      <c r="B238" s="62" t="str">
        <f>IFERROR(__xludf.DUMMYFUNCTION("""COMPUTED_VALUE"""),"Hỏi thông tin sản phẩm (tư vấn)")</f>
        <v>Hỏi thông tin sản phẩm (tư vấn)</v>
      </c>
      <c r="C238" s="62">
        <f>IFERROR(__xludf.DUMMYFUNCTION("""COMPUTED_VALUE"""),11.0)</f>
        <v>11</v>
      </c>
      <c r="D238" s="62" t="str">
        <f>IFERROR(__xludf.DUMMYFUNCTION("""COMPUTED_VALUE"""),"KH quan tâm sản phẩm")</f>
        <v>KH quan tâm sản phẩm</v>
      </c>
      <c r="E238" s="62">
        <f>IFERROR(__xludf.DUMMYFUNCTION("""COMPUTED_VALUE"""),47.0)</f>
        <v>47</v>
      </c>
      <c r="F238" s="62" t="str">
        <f>IFERROR(__xludf.DUMMYFUNCTION("""COMPUTED_VALUE"""),"Công nghệ")</f>
        <v>Công nghệ</v>
      </c>
      <c r="G238" s="62">
        <f>IFERROR(__xludf.DUMMYFUNCTION("""COMPUTED_VALUE"""),16.0)</f>
        <v>16</v>
      </c>
      <c r="H238" s="62" t="str">
        <f>IFERROR(__xludf.DUMMYFUNCTION("""COMPUTED_VALUE"""),"Thiết bị văn phòng")</f>
        <v>Thiết bị văn phòng</v>
      </c>
      <c r="I238" s="62">
        <f>IFERROR(__xludf.DUMMYFUNCTION("""COMPUTED_VALUE"""),91.0)</f>
        <v>91</v>
      </c>
      <c r="J238" s="62" t="str">
        <f>IFERROR(__xludf.DUMMYFUNCTION("""COMPUTED_VALUE"""),"Hỏi thông tin sản phẩm (tư vấn) - KH quan tâm sản phẩm - Công nghệ - Thiết bị văn phòng")</f>
        <v>Hỏi thông tin sản phẩm (tư vấn) - KH quan tâm sản phẩm - Công nghệ - Thiết bị văn phòng</v>
      </c>
      <c r="K238" s="102" t="str">
        <f>IFERROR(__xludf.DUMMYFUNCTION("""COMPUTED_VALUE"""),"Quan tâm sản phẩm Thiết bị văn phòng")</f>
        <v>Quan tâm sản phẩm Thiết bị văn phòng</v>
      </c>
      <c r="L238" s="62" t="str">
        <f>IFERROR(__xludf.DUMMYFUNCTION("""COMPUTED_VALUE"""),"thong_tin_sp")</f>
        <v>thong_tin_sp</v>
      </c>
      <c r="M238" s="62">
        <f>IFERROR(__xludf.DUMMYFUNCTION("""COMPUTED_VALUE"""),1.0)</f>
        <v>1</v>
      </c>
      <c r="N238" s="62"/>
      <c r="O238" s="62"/>
      <c r="P238" s="106"/>
      <c r="Q238" s="106"/>
      <c r="R238" s="106"/>
      <c r="S238" s="106"/>
      <c r="T238" s="106"/>
      <c r="U238" s="106"/>
      <c r="V238" s="106"/>
      <c r="W238" s="106"/>
      <c r="X238" s="62"/>
      <c r="Y238" s="62"/>
      <c r="Z238" s="62"/>
      <c r="AA238" s="62"/>
    </row>
    <row r="239">
      <c r="A239" s="62"/>
      <c r="B239" s="62" t="str">
        <f>IFERROR(__xludf.DUMMYFUNCTION("""COMPUTED_VALUE"""),"Hỏi thông tin sản phẩm (tư vấn)")</f>
        <v>Hỏi thông tin sản phẩm (tư vấn)</v>
      </c>
      <c r="C239" s="62">
        <f>IFERROR(__xludf.DUMMYFUNCTION("""COMPUTED_VALUE"""),11.0)</f>
        <v>11</v>
      </c>
      <c r="D239" s="62" t="str">
        <f>IFERROR(__xludf.DUMMYFUNCTION("""COMPUTED_VALUE"""),"KH quan tâm sản phẩm")</f>
        <v>KH quan tâm sản phẩm</v>
      </c>
      <c r="E239" s="62">
        <f>IFERROR(__xludf.DUMMYFUNCTION("""COMPUTED_VALUE"""),47.0)</f>
        <v>47</v>
      </c>
      <c r="F239" s="62" t="str">
        <f>IFERROR(__xludf.DUMMYFUNCTION("""COMPUTED_VALUE"""),"Công nghệ")</f>
        <v>Công nghệ</v>
      </c>
      <c r="G239" s="62">
        <f>IFERROR(__xludf.DUMMYFUNCTION("""COMPUTED_VALUE"""),16.0)</f>
        <v>16</v>
      </c>
      <c r="H239" s="62" t="str">
        <f>IFERROR(__xludf.DUMMYFUNCTION("""COMPUTED_VALUE"""),"Máy ảnh và máy quay phim")</f>
        <v>Máy ảnh và máy quay phim</v>
      </c>
      <c r="I239" s="62">
        <f>IFERROR(__xludf.DUMMYFUNCTION("""COMPUTED_VALUE"""),43.0)</f>
        <v>43</v>
      </c>
      <c r="J239" s="62" t="str">
        <f>IFERROR(__xludf.DUMMYFUNCTION("""COMPUTED_VALUE"""),"Hỏi thông tin sản phẩm (tư vấn) - KH quan tâm sản phẩm - Công nghệ - Máy ảnh và máy quay phim")</f>
        <v>Hỏi thông tin sản phẩm (tư vấn) - KH quan tâm sản phẩm - Công nghệ - Máy ảnh và máy quay phim</v>
      </c>
      <c r="K239" s="102" t="str">
        <f>IFERROR(__xludf.DUMMYFUNCTION("""COMPUTED_VALUE"""),"Quan tâm sản phẩm Máy ảnh và máy quay phim")</f>
        <v>Quan tâm sản phẩm Máy ảnh và máy quay phim</v>
      </c>
      <c r="L239" s="62" t="str">
        <f>IFERROR(__xludf.DUMMYFUNCTION("""COMPUTED_VALUE"""),"thong_tin_sp")</f>
        <v>thong_tin_sp</v>
      </c>
      <c r="M239" s="62">
        <f>IFERROR(__xludf.DUMMYFUNCTION("""COMPUTED_VALUE"""),1.0)</f>
        <v>1</v>
      </c>
      <c r="N239" s="62"/>
      <c r="O239" s="62"/>
      <c r="P239" s="106"/>
      <c r="Q239" s="106"/>
      <c r="R239" s="106"/>
      <c r="S239" s="106"/>
      <c r="T239" s="106"/>
      <c r="U239" s="106"/>
      <c r="V239" s="106"/>
      <c r="W239" s="106"/>
      <c r="X239" s="62"/>
      <c r="Y239" s="62"/>
      <c r="Z239" s="62"/>
      <c r="AA239" s="62"/>
    </row>
    <row r="240">
      <c r="A240" s="62"/>
      <c r="B240" s="62" t="str">
        <f>IFERROR(__xludf.DUMMYFUNCTION("""COMPUTED_VALUE"""),"Hỏi thông tin sản phẩm (tư vấn)")</f>
        <v>Hỏi thông tin sản phẩm (tư vấn)</v>
      </c>
      <c r="C240" s="62">
        <f>IFERROR(__xludf.DUMMYFUNCTION("""COMPUTED_VALUE"""),11.0)</f>
        <v>11</v>
      </c>
      <c r="D240" s="62" t="str">
        <f>IFERROR(__xludf.DUMMYFUNCTION("""COMPUTED_VALUE"""),"KH quan tâm sản phẩm")</f>
        <v>KH quan tâm sản phẩm</v>
      </c>
      <c r="E240" s="62">
        <f>IFERROR(__xludf.DUMMYFUNCTION("""COMPUTED_VALUE"""),47.0)</f>
        <v>47</v>
      </c>
      <c r="F240" s="62" t="str">
        <f>IFERROR(__xludf.DUMMYFUNCTION("""COMPUTED_VALUE"""),"Công nghệ")</f>
        <v>Công nghệ</v>
      </c>
      <c r="G240" s="62">
        <f>IFERROR(__xludf.DUMMYFUNCTION("""COMPUTED_VALUE"""),16.0)</f>
        <v>16</v>
      </c>
      <c r="H240" s="62" t="str">
        <f>IFERROR(__xludf.DUMMYFUNCTION("""COMPUTED_VALUE"""),"Phụ kiện máy ảnh, máy quay phim")</f>
        <v>Phụ kiện máy ảnh, máy quay phim</v>
      </c>
      <c r="I240" s="62">
        <f>IFERROR(__xludf.DUMMYFUNCTION("""COMPUTED_VALUE"""),58.0)</f>
        <v>58</v>
      </c>
      <c r="J240" s="62" t="str">
        <f>IFERROR(__xludf.DUMMYFUNCTION("""COMPUTED_VALUE"""),"Hỏi thông tin sản phẩm (tư vấn) - KH quan tâm sản phẩm - Công nghệ - Phụ kiện máy ảnh, máy quay phim")</f>
        <v>Hỏi thông tin sản phẩm (tư vấn) - KH quan tâm sản phẩm - Công nghệ - Phụ kiện máy ảnh, máy quay phim</v>
      </c>
      <c r="K240" s="102" t="str">
        <f>IFERROR(__xludf.DUMMYFUNCTION("""COMPUTED_VALUE"""),"Quan tâm sản phẩm Phụ kiện máy ảnh, máy quay phim")</f>
        <v>Quan tâm sản phẩm Phụ kiện máy ảnh, máy quay phim</v>
      </c>
      <c r="L240" s="62" t="str">
        <f>IFERROR(__xludf.DUMMYFUNCTION("""COMPUTED_VALUE"""),"thong_tin_sp")</f>
        <v>thong_tin_sp</v>
      </c>
      <c r="M240" s="62">
        <f>IFERROR(__xludf.DUMMYFUNCTION("""COMPUTED_VALUE"""),1.0)</f>
        <v>1</v>
      </c>
      <c r="N240" s="62"/>
      <c r="O240" s="62"/>
      <c r="P240" s="106"/>
      <c r="Q240" s="106"/>
      <c r="R240" s="106"/>
      <c r="S240" s="106"/>
      <c r="T240" s="106"/>
      <c r="U240" s="106"/>
      <c r="V240" s="106"/>
      <c r="W240" s="106"/>
      <c r="X240" s="62"/>
      <c r="Y240" s="62"/>
      <c r="Z240" s="62"/>
      <c r="AA240" s="62"/>
    </row>
    <row r="241">
      <c r="A241" s="62"/>
      <c r="B241" s="62" t="str">
        <f>IFERROR(__xludf.DUMMYFUNCTION("""COMPUTED_VALUE"""),"Hỏi thông tin sản phẩm (tư vấn)")</f>
        <v>Hỏi thông tin sản phẩm (tư vấn)</v>
      </c>
      <c r="C241" s="62">
        <f>IFERROR(__xludf.DUMMYFUNCTION("""COMPUTED_VALUE"""),11.0)</f>
        <v>11</v>
      </c>
      <c r="D241" s="62" t="str">
        <f>IFERROR(__xludf.DUMMYFUNCTION("""COMPUTED_VALUE"""),"KH quan tâm sản phẩm")</f>
        <v>KH quan tâm sản phẩm</v>
      </c>
      <c r="E241" s="62">
        <f>IFERROR(__xludf.DUMMYFUNCTION("""COMPUTED_VALUE"""),47.0)</f>
        <v>47</v>
      </c>
      <c r="F241" s="62" t="str">
        <f>IFERROR(__xludf.DUMMYFUNCTION("""COMPUTED_VALUE"""),"Công nghệ")</f>
        <v>Công nghệ</v>
      </c>
      <c r="G241" s="62">
        <f>IFERROR(__xludf.DUMMYFUNCTION("""COMPUTED_VALUE"""),16.0)</f>
        <v>16</v>
      </c>
      <c r="H241" s="62" t="str">
        <f>IFERROR(__xludf.DUMMYFUNCTION("""COMPUTED_VALUE"""),"Camera giám sát và camera hệ thống")</f>
        <v>Camera giám sát và camera hệ thống</v>
      </c>
      <c r="I241" s="62">
        <f>IFERROR(__xludf.DUMMYFUNCTION("""COMPUTED_VALUE"""),6.0)</f>
        <v>6</v>
      </c>
      <c r="J241" s="62" t="str">
        <f>IFERROR(__xludf.DUMMYFUNCTION("""COMPUTED_VALUE"""),"Hỏi thông tin sản phẩm (tư vấn) - KH quan tâm sản phẩm - Công nghệ - Camera giám sát và camera hệ thống")</f>
        <v>Hỏi thông tin sản phẩm (tư vấn) - KH quan tâm sản phẩm - Công nghệ - Camera giám sát và camera hệ thống</v>
      </c>
      <c r="K241" s="102" t="str">
        <f>IFERROR(__xludf.DUMMYFUNCTION("""COMPUTED_VALUE"""),"Quan tâm sản phẩm Camera giám sát và camera hệ thống")</f>
        <v>Quan tâm sản phẩm Camera giám sát và camera hệ thống</v>
      </c>
      <c r="L241" s="62" t="str">
        <f>IFERROR(__xludf.DUMMYFUNCTION("""COMPUTED_VALUE"""),"thong_tin_sp")</f>
        <v>thong_tin_sp</v>
      </c>
      <c r="M241" s="62">
        <f>IFERROR(__xludf.DUMMYFUNCTION("""COMPUTED_VALUE"""),1.0)</f>
        <v>1</v>
      </c>
      <c r="N241" s="62"/>
      <c r="O241" s="62"/>
      <c r="P241" s="106"/>
      <c r="Q241" s="106"/>
      <c r="R241" s="106"/>
      <c r="S241" s="106"/>
      <c r="T241" s="106"/>
      <c r="U241" s="106"/>
      <c r="V241" s="106"/>
      <c r="W241" s="106"/>
      <c r="X241" s="62"/>
      <c r="Y241" s="62"/>
      <c r="Z241" s="62"/>
      <c r="AA241" s="62"/>
    </row>
    <row r="242">
      <c r="A242" s="62"/>
      <c r="B242" s="62" t="str">
        <f>IFERROR(__xludf.DUMMYFUNCTION("""COMPUTED_VALUE"""),"Hỏi thông tin sản phẩm (tư vấn)")</f>
        <v>Hỏi thông tin sản phẩm (tư vấn)</v>
      </c>
      <c r="C242" s="62">
        <f>IFERROR(__xludf.DUMMYFUNCTION("""COMPUTED_VALUE"""),11.0)</f>
        <v>11</v>
      </c>
      <c r="D242" s="62" t="str">
        <f>IFERROR(__xludf.DUMMYFUNCTION("""COMPUTED_VALUE"""),"KH quan tâm sản phẩm")</f>
        <v>KH quan tâm sản phẩm</v>
      </c>
      <c r="E242" s="62">
        <f>IFERROR(__xludf.DUMMYFUNCTION("""COMPUTED_VALUE"""),47.0)</f>
        <v>47</v>
      </c>
      <c r="F242" s="62" t="str">
        <f>IFERROR(__xludf.DUMMYFUNCTION("""COMPUTED_VALUE"""),"Công nghệ")</f>
        <v>Công nghệ</v>
      </c>
      <c r="G242" s="62">
        <f>IFERROR(__xludf.DUMMYFUNCTION("""COMPUTED_VALUE"""),16.0)</f>
        <v>16</v>
      </c>
      <c r="H242" s="62" t="str">
        <f>IFERROR(__xludf.DUMMYFUNCTION("""COMPUTED_VALUE"""),"Máy bay camera và phụ kiện")</f>
        <v>Máy bay camera và phụ kiện</v>
      </c>
      <c r="I242" s="62">
        <f>IFERROR(__xludf.DUMMYFUNCTION("""COMPUTED_VALUE"""),44.0)</f>
        <v>44</v>
      </c>
      <c r="J242" s="62" t="str">
        <f>IFERROR(__xludf.DUMMYFUNCTION("""COMPUTED_VALUE"""),"Hỏi thông tin sản phẩm (tư vấn) - KH quan tâm sản phẩm - Công nghệ - Máy bay camera và phụ kiện")</f>
        <v>Hỏi thông tin sản phẩm (tư vấn) - KH quan tâm sản phẩm - Công nghệ - Máy bay camera và phụ kiện</v>
      </c>
      <c r="K242" s="102" t="str">
        <f>IFERROR(__xludf.DUMMYFUNCTION("""COMPUTED_VALUE"""),"Quan tâm sản phẩm Máy bay camera và phụ kiện")</f>
        <v>Quan tâm sản phẩm Máy bay camera và phụ kiện</v>
      </c>
      <c r="L242" s="62" t="str">
        <f>IFERROR(__xludf.DUMMYFUNCTION("""COMPUTED_VALUE"""),"thong_tin_sp")</f>
        <v>thong_tin_sp</v>
      </c>
      <c r="M242" s="62">
        <f>IFERROR(__xludf.DUMMYFUNCTION("""COMPUTED_VALUE"""),1.0)</f>
        <v>1</v>
      </c>
      <c r="N242" s="62"/>
      <c r="O242" s="62"/>
      <c r="P242" s="106"/>
      <c r="Q242" s="106"/>
      <c r="R242" s="106"/>
      <c r="S242" s="106"/>
      <c r="T242" s="106"/>
      <c r="U242" s="106"/>
      <c r="V242" s="106"/>
      <c r="W242" s="106"/>
      <c r="X242" s="62"/>
      <c r="Y242" s="62"/>
      <c r="Z242" s="62"/>
      <c r="AA242" s="62"/>
    </row>
    <row r="243">
      <c r="A243" s="62"/>
      <c r="B243" s="62" t="str">
        <f>IFERROR(__xludf.DUMMYFUNCTION("""COMPUTED_VALUE"""),"Hỏi thông tin sản phẩm (tư vấn)")</f>
        <v>Hỏi thông tin sản phẩm (tư vấn)</v>
      </c>
      <c r="C243" s="62">
        <f>IFERROR(__xludf.DUMMYFUNCTION("""COMPUTED_VALUE"""),11.0)</f>
        <v>11</v>
      </c>
      <c r="D243" s="62" t="str">
        <f>IFERROR(__xludf.DUMMYFUNCTION("""COMPUTED_VALUE"""),"KH quan tâm sản phẩm")</f>
        <v>KH quan tâm sản phẩm</v>
      </c>
      <c r="E243" s="62">
        <f>IFERROR(__xludf.DUMMYFUNCTION("""COMPUTED_VALUE"""),47.0)</f>
        <v>47</v>
      </c>
      <c r="F243" s="62" t="str">
        <f>IFERROR(__xludf.DUMMYFUNCTION("""COMPUTED_VALUE"""),"Công nghệ")</f>
        <v>Công nghệ</v>
      </c>
      <c r="G243" s="62">
        <f>IFERROR(__xludf.DUMMYFUNCTION("""COMPUTED_VALUE"""),16.0)</f>
        <v>16</v>
      </c>
      <c r="H243" s="62" t="str">
        <f>IFERROR(__xludf.DUMMYFUNCTION("""COMPUTED_VALUE"""),"Thiết bị mạng")</f>
        <v>Thiết bị mạng</v>
      </c>
      <c r="I243" s="62">
        <f>IFERROR(__xludf.DUMMYFUNCTION("""COMPUTED_VALUE"""),89.0)</f>
        <v>89</v>
      </c>
      <c r="J243" s="62" t="str">
        <f>IFERROR(__xludf.DUMMYFUNCTION("""COMPUTED_VALUE"""),"Hỏi thông tin sản phẩm (tư vấn) - KH quan tâm sản phẩm - Công nghệ - Thiết bị mạng")</f>
        <v>Hỏi thông tin sản phẩm (tư vấn) - KH quan tâm sản phẩm - Công nghệ - Thiết bị mạng</v>
      </c>
      <c r="K243" s="102" t="str">
        <f>IFERROR(__xludf.DUMMYFUNCTION("""COMPUTED_VALUE"""),"Quan tâm sản phẩm Thiết bị mạng")</f>
        <v>Quan tâm sản phẩm Thiết bị mạng</v>
      </c>
      <c r="L243" s="62" t="str">
        <f>IFERROR(__xludf.DUMMYFUNCTION("""COMPUTED_VALUE"""),"thong_tin_sp")</f>
        <v>thong_tin_sp</v>
      </c>
      <c r="M243" s="62">
        <f>IFERROR(__xludf.DUMMYFUNCTION("""COMPUTED_VALUE"""),1.0)</f>
        <v>1</v>
      </c>
      <c r="N243" s="62"/>
      <c r="O243" s="62"/>
      <c r="P243" s="106"/>
      <c r="Q243" s="106"/>
      <c r="R243" s="106"/>
      <c r="S243" s="106"/>
      <c r="T243" s="106"/>
      <c r="U243" s="106"/>
      <c r="V243" s="106"/>
      <c r="W243" s="106"/>
      <c r="X243" s="62"/>
      <c r="Y243" s="62"/>
      <c r="Z243" s="62"/>
      <c r="AA243" s="62"/>
    </row>
    <row r="244">
      <c r="A244" s="62"/>
      <c r="B244" s="62" t="str">
        <f>IFERROR(__xludf.DUMMYFUNCTION("""COMPUTED_VALUE"""),"Hỏi thông tin sản phẩm (tư vấn)")</f>
        <v>Hỏi thông tin sản phẩm (tư vấn)</v>
      </c>
      <c r="C244" s="62">
        <f>IFERROR(__xludf.DUMMYFUNCTION("""COMPUTED_VALUE"""),11.0)</f>
        <v>11</v>
      </c>
      <c r="D244" s="62" t="str">
        <f>IFERROR(__xludf.DUMMYFUNCTION("""COMPUTED_VALUE"""),"KH quan tâm sản phẩm")</f>
        <v>KH quan tâm sản phẩm</v>
      </c>
      <c r="E244" s="62">
        <f>IFERROR(__xludf.DUMMYFUNCTION("""COMPUTED_VALUE"""),47.0)</f>
        <v>47</v>
      </c>
      <c r="F244" s="62" t="str">
        <f>IFERROR(__xludf.DUMMYFUNCTION("""COMPUTED_VALUE"""),"Công nghệ")</f>
        <v>Công nghệ</v>
      </c>
      <c r="G244" s="62">
        <f>IFERROR(__xludf.DUMMYFUNCTION("""COMPUTED_VALUE"""),16.0)</f>
        <v>16</v>
      </c>
      <c r="H244" s="62" t="str">
        <f>IFERROR(__xludf.DUMMYFUNCTION("""COMPUTED_VALUE"""),"Thiết bị điện tử")</f>
        <v>Thiết bị điện tử</v>
      </c>
      <c r="I244" s="62">
        <f>IFERROR(__xludf.DUMMYFUNCTION("""COMPUTED_VALUE"""),88.0)</f>
        <v>88</v>
      </c>
      <c r="J244" s="62" t="str">
        <f>IFERROR(__xludf.DUMMYFUNCTION("""COMPUTED_VALUE"""),"Hỏi thông tin sản phẩm (tư vấn) - KH quan tâm sản phẩm - Công nghệ - Thiết bị điện tử")</f>
        <v>Hỏi thông tin sản phẩm (tư vấn) - KH quan tâm sản phẩm - Công nghệ - Thiết bị điện tử</v>
      </c>
      <c r="K244" s="102" t="str">
        <f>IFERROR(__xludf.DUMMYFUNCTION("""COMPUTED_VALUE"""),"Quan tâm sản phẩm Thiết bị điện tử")</f>
        <v>Quan tâm sản phẩm Thiết bị điện tử</v>
      </c>
      <c r="L244" s="62" t="str">
        <f>IFERROR(__xludf.DUMMYFUNCTION("""COMPUTED_VALUE"""),"thong_tin_sp")</f>
        <v>thong_tin_sp</v>
      </c>
      <c r="M244" s="62">
        <f>IFERROR(__xludf.DUMMYFUNCTION("""COMPUTED_VALUE"""),1.0)</f>
        <v>1</v>
      </c>
      <c r="N244" s="62"/>
      <c r="O244" s="62"/>
      <c r="P244" s="106"/>
      <c r="Q244" s="106"/>
      <c r="R244" s="106"/>
      <c r="S244" s="106"/>
      <c r="T244" s="106"/>
      <c r="U244" s="106"/>
      <c r="V244" s="106"/>
      <c r="W244" s="106"/>
      <c r="X244" s="62"/>
      <c r="Y244" s="62"/>
      <c r="Z244" s="62"/>
      <c r="AA244" s="62"/>
    </row>
    <row r="245">
      <c r="A245" s="62"/>
      <c r="B245" s="62" t="str">
        <f>IFERROR(__xludf.DUMMYFUNCTION("""COMPUTED_VALUE"""),"Hỏi thông tin sản phẩm (tư vấn)")</f>
        <v>Hỏi thông tin sản phẩm (tư vấn)</v>
      </c>
      <c r="C245" s="62">
        <f>IFERROR(__xludf.DUMMYFUNCTION("""COMPUTED_VALUE"""),11.0)</f>
        <v>11</v>
      </c>
      <c r="D245" s="62" t="str">
        <f>IFERROR(__xludf.DUMMYFUNCTION("""COMPUTED_VALUE"""),"KH quan tâm sản phẩm")</f>
        <v>KH quan tâm sản phẩm</v>
      </c>
      <c r="E245" s="62">
        <f>IFERROR(__xludf.DUMMYFUNCTION("""COMPUTED_VALUE"""),47.0)</f>
        <v>47</v>
      </c>
      <c r="F245" s="62" t="str">
        <f>IFERROR(__xludf.DUMMYFUNCTION("""COMPUTED_VALUE"""),"Công nghệ")</f>
        <v>Công nghệ</v>
      </c>
      <c r="G245" s="62">
        <f>IFERROR(__xludf.DUMMYFUNCTION("""COMPUTED_VALUE"""),16.0)</f>
        <v>16</v>
      </c>
      <c r="H245" s="62" t="str">
        <f>IFERROR(__xludf.DUMMYFUNCTION("""COMPUTED_VALUE"""),"Khác")</f>
        <v>Khác</v>
      </c>
      <c r="I245" s="62">
        <f>IFERROR(__xludf.DUMMYFUNCTION("""COMPUTED_VALUE"""),40.0)</f>
        <v>40</v>
      </c>
      <c r="J245" s="62" t="str">
        <f>IFERROR(__xludf.DUMMYFUNCTION("""COMPUTED_VALUE"""),"Hỏi thông tin sản phẩm (tư vấn) - KH quan tâm sản phẩm - Công nghệ - Khác")</f>
        <v>Hỏi thông tin sản phẩm (tư vấn) - KH quan tâm sản phẩm - Công nghệ - Khác</v>
      </c>
      <c r="K245" s="102" t="str">
        <f>IFERROR(__xludf.DUMMYFUNCTION("""COMPUTED_VALUE"""),"Quan tâm sản phẩm công nghệ khác")</f>
        <v>Quan tâm sản phẩm công nghệ khác</v>
      </c>
      <c r="L245" s="62" t="str">
        <f>IFERROR(__xludf.DUMMYFUNCTION("""COMPUTED_VALUE"""),"thong_tin_sp")</f>
        <v>thong_tin_sp</v>
      </c>
      <c r="M245" s="62">
        <f>IFERROR(__xludf.DUMMYFUNCTION("""COMPUTED_VALUE"""),1.0)</f>
        <v>1</v>
      </c>
      <c r="N245" s="62"/>
      <c r="O245" s="62"/>
      <c r="P245" s="106"/>
      <c r="Q245" s="106"/>
      <c r="R245" s="106"/>
      <c r="S245" s="106"/>
      <c r="T245" s="106"/>
      <c r="U245" s="106"/>
      <c r="V245" s="106"/>
      <c r="W245" s="106"/>
      <c r="X245" s="62"/>
      <c r="Y245" s="62"/>
      <c r="Z245" s="62"/>
      <c r="AA245" s="62"/>
    </row>
    <row r="246">
      <c r="A246" s="62"/>
      <c r="B246" s="62" t="str">
        <f>IFERROR(__xludf.DUMMYFUNCTION("""COMPUTED_VALUE"""),"Hỏi thông tin sản phẩm (tư vấn)")</f>
        <v>Hỏi thông tin sản phẩm (tư vấn)</v>
      </c>
      <c r="C246" s="62">
        <f>IFERROR(__xludf.DUMMYFUNCTION("""COMPUTED_VALUE"""),11.0)</f>
        <v>11</v>
      </c>
      <c r="D246" s="62" t="str">
        <f>IFERROR(__xludf.DUMMYFUNCTION("""COMPUTED_VALUE"""),"KH quan tâm sản phẩm")</f>
        <v>KH quan tâm sản phẩm</v>
      </c>
      <c r="E246" s="62">
        <f>IFERROR(__xludf.DUMMYFUNCTION("""COMPUTED_VALUE"""),47.0)</f>
        <v>47</v>
      </c>
      <c r="F246" s="62" t="str">
        <f>IFERROR(__xludf.DUMMYFUNCTION("""COMPUTED_VALUE"""),"Giải trí")</f>
        <v>Giải trí</v>
      </c>
      <c r="G246" s="62">
        <f>IFERROR(__xludf.DUMMYFUNCTION("""COMPUTED_VALUE"""),33.0)</f>
        <v>33</v>
      </c>
      <c r="H246" s="62" t="str">
        <f>IFERROR(__xludf.DUMMYFUNCTION("""COMPUTED_VALUE"""),"Sách &amp; Tạp chí")</f>
        <v>Sách &amp; Tạp chí</v>
      </c>
      <c r="I246" s="62">
        <f>IFERROR(__xludf.DUMMYFUNCTION("""COMPUTED_VALUE"""),72.0)</f>
        <v>72</v>
      </c>
      <c r="J246" s="62" t="str">
        <f>IFERROR(__xludf.DUMMYFUNCTION("""COMPUTED_VALUE"""),"Hỏi thông tin sản phẩm (tư vấn) - KH quan tâm sản phẩm - Giải trí - Sách &amp; Tạp chí")</f>
        <v>Hỏi thông tin sản phẩm (tư vấn) - KH quan tâm sản phẩm - Giải trí - Sách &amp; Tạp chí</v>
      </c>
      <c r="K246" s="102" t="str">
        <f>IFERROR(__xludf.DUMMYFUNCTION("""COMPUTED_VALUE"""),"Quan tâm sản phẩm Sách &amp; Tạp chí")</f>
        <v>Quan tâm sản phẩm Sách &amp; Tạp chí</v>
      </c>
      <c r="L246" s="62" t="str">
        <f>IFERROR(__xludf.DUMMYFUNCTION("""COMPUTED_VALUE"""),"thong_tin_sp")</f>
        <v>thong_tin_sp</v>
      </c>
      <c r="M246" s="62">
        <f>IFERROR(__xludf.DUMMYFUNCTION("""COMPUTED_VALUE"""),1.0)</f>
        <v>1</v>
      </c>
      <c r="N246" s="62"/>
      <c r="O246" s="62"/>
      <c r="P246" s="106"/>
      <c r="Q246" s="106"/>
      <c r="R246" s="106"/>
      <c r="S246" s="106"/>
      <c r="T246" s="106"/>
      <c r="U246" s="106"/>
      <c r="V246" s="106"/>
      <c r="W246" s="106"/>
      <c r="X246" s="62"/>
      <c r="Y246" s="62"/>
      <c r="Z246" s="62"/>
      <c r="AA246" s="62"/>
    </row>
    <row r="247">
      <c r="A247" s="62"/>
      <c r="B247" s="62" t="str">
        <f>IFERROR(__xludf.DUMMYFUNCTION("""COMPUTED_VALUE"""),"Hỏi thông tin sản phẩm (tư vấn)")</f>
        <v>Hỏi thông tin sản phẩm (tư vấn)</v>
      </c>
      <c r="C247" s="62">
        <f>IFERROR(__xludf.DUMMYFUNCTION("""COMPUTED_VALUE"""),11.0)</f>
        <v>11</v>
      </c>
      <c r="D247" s="62" t="str">
        <f>IFERROR(__xludf.DUMMYFUNCTION("""COMPUTED_VALUE"""),"KH quan tâm sản phẩm")</f>
        <v>KH quan tâm sản phẩm</v>
      </c>
      <c r="E247" s="62">
        <f>IFERROR(__xludf.DUMMYFUNCTION("""COMPUTED_VALUE"""),47.0)</f>
        <v>47</v>
      </c>
      <c r="F247" s="62" t="str">
        <f>IFERROR(__xludf.DUMMYFUNCTION("""COMPUTED_VALUE"""),"Giải trí")</f>
        <v>Giải trí</v>
      </c>
      <c r="G247" s="62">
        <f>IFERROR(__xludf.DUMMYFUNCTION("""COMPUTED_VALUE"""),33.0)</f>
        <v>33</v>
      </c>
      <c r="H247" s="62" t="str">
        <f>IFERROR(__xludf.DUMMYFUNCTION("""COMPUTED_VALUE"""),"Du lịch &amp; Hành lý")</f>
        <v>Du lịch &amp; Hành lý</v>
      </c>
      <c r="I247" s="62">
        <f>IFERROR(__xludf.DUMMYFUNCTION("""COMPUTED_VALUE"""),18.0)</f>
        <v>18</v>
      </c>
      <c r="J247" s="62" t="str">
        <f>IFERROR(__xludf.DUMMYFUNCTION("""COMPUTED_VALUE"""),"Hỏi thông tin sản phẩm (tư vấn) - KH quan tâm sản phẩm - Giải trí - Du lịch &amp; Hành lý")</f>
        <v>Hỏi thông tin sản phẩm (tư vấn) - KH quan tâm sản phẩm - Giải trí - Du lịch &amp; Hành lý</v>
      </c>
      <c r="K247" s="102" t="str">
        <f>IFERROR(__xludf.DUMMYFUNCTION("""COMPUTED_VALUE"""),"Quan tâm sản phẩm Du lịch &amp; Hành lý")</f>
        <v>Quan tâm sản phẩm Du lịch &amp; Hành lý</v>
      </c>
      <c r="L247" s="62" t="str">
        <f>IFERROR(__xludf.DUMMYFUNCTION("""COMPUTED_VALUE"""),"thong_tin_sp")</f>
        <v>thong_tin_sp</v>
      </c>
      <c r="M247" s="62">
        <f>IFERROR(__xludf.DUMMYFUNCTION("""COMPUTED_VALUE"""),1.0)</f>
        <v>1</v>
      </c>
      <c r="N247" s="62"/>
      <c r="O247" s="62"/>
      <c r="P247" s="106"/>
      <c r="Q247" s="106"/>
      <c r="R247" s="106"/>
      <c r="S247" s="106"/>
      <c r="T247" s="106"/>
      <c r="U247" s="106"/>
      <c r="V247" s="106"/>
      <c r="W247" s="106"/>
      <c r="X247" s="62"/>
      <c r="Y247" s="62"/>
      <c r="Z247" s="62"/>
      <c r="AA247" s="62"/>
    </row>
    <row r="248">
      <c r="A248" s="62"/>
      <c r="B248" s="62" t="str">
        <f>IFERROR(__xludf.DUMMYFUNCTION("""COMPUTED_VALUE"""),"Hỏi thông tin sản phẩm (tư vấn)")</f>
        <v>Hỏi thông tin sản phẩm (tư vấn)</v>
      </c>
      <c r="C248" s="62">
        <f>IFERROR(__xludf.DUMMYFUNCTION("""COMPUTED_VALUE"""),11.0)</f>
        <v>11</v>
      </c>
      <c r="D248" s="62" t="str">
        <f>IFERROR(__xludf.DUMMYFUNCTION("""COMPUTED_VALUE"""),"KH quan tâm sản phẩm")</f>
        <v>KH quan tâm sản phẩm</v>
      </c>
      <c r="E248" s="62">
        <f>IFERROR(__xludf.DUMMYFUNCTION("""COMPUTED_VALUE"""),47.0)</f>
        <v>47</v>
      </c>
      <c r="F248" s="62" t="str">
        <f>IFERROR(__xludf.DUMMYFUNCTION("""COMPUTED_VALUE"""),"Giải trí")</f>
        <v>Giải trí</v>
      </c>
      <c r="G248" s="62">
        <f>IFERROR(__xludf.DUMMYFUNCTION("""COMPUTED_VALUE"""),33.0)</f>
        <v>33</v>
      </c>
      <c r="H248" s="62" t="str">
        <f>IFERROR(__xludf.DUMMYFUNCTION("""COMPUTED_VALUE"""),"Sở thích &amp; Sưu tầm")</f>
        <v>Sở thích &amp; Sưu tầm</v>
      </c>
      <c r="I248" s="62">
        <f>IFERROR(__xludf.DUMMYFUNCTION("""COMPUTED_VALUE"""),80.0)</f>
        <v>80</v>
      </c>
      <c r="J248" s="62" t="str">
        <f>IFERROR(__xludf.DUMMYFUNCTION("""COMPUTED_VALUE"""),"Hỏi thông tin sản phẩm (tư vấn) - KH quan tâm sản phẩm - Giải trí - Sở thích &amp; Sưu tầm")</f>
        <v>Hỏi thông tin sản phẩm (tư vấn) - KH quan tâm sản phẩm - Giải trí - Sở thích &amp; Sưu tầm</v>
      </c>
      <c r="K248" s="102" t="str">
        <f>IFERROR(__xludf.DUMMYFUNCTION("""COMPUTED_VALUE"""),"Quan tâm sản phẩm Sở thích &amp; Sưu tầm")</f>
        <v>Quan tâm sản phẩm Sở thích &amp; Sưu tầm</v>
      </c>
      <c r="L248" s="62" t="str">
        <f>IFERROR(__xludf.DUMMYFUNCTION("""COMPUTED_VALUE"""),"thong_tin_sp")</f>
        <v>thong_tin_sp</v>
      </c>
      <c r="M248" s="62">
        <f>IFERROR(__xludf.DUMMYFUNCTION("""COMPUTED_VALUE"""),1.0)</f>
        <v>1</v>
      </c>
      <c r="N248" s="62"/>
      <c r="O248" s="62"/>
      <c r="P248" s="106"/>
      <c r="Q248" s="106"/>
      <c r="R248" s="106"/>
      <c r="S248" s="106"/>
      <c r="T248" s="106"/>
      <c r="U248" s="106"/>
      <c r="V248" s="106"/>
      <c r="W248" s="106"/>
      <c r="X248" s="62"/>
      <c r="Y248" s="62"/>
      <c r="Z248" s="62"/>
      <c r="AA248" s="62"/>
    </row>
    <row r="249">
      <c r="A249" s="62"/>
      <c r="B249" s="62" t="str">
        <f>IFERROR(__xludf.DUMMYFUNCTION("""COMPUTED_VALUE"""),"Hỏi thông tin sản phẩm (tư vấn)")</f>
        <v>Hỏi thông tin sản phẩm (tư vấn)</v>
      </c>
      <c r="C249" s="62">
        <f>IFERROR(__xludf.DUMMYFUNCTION("""COMPUTED_VALUE"""),11.0)</f>
        <v>11</v>
      </c>
      <c r="D249" s="62" t="str">
        <f>IFERROR(__xludf.DUMMYFUNCTION("""COMPUTED_VALUE"""),"KH quan tâm sản phẩm")</f>
        <v>KH quan tâm sản phẩm</v>
      </c>
      <c r="E249" s="62">
        <f>IFERROR(__xludf.DUMMYFUNCTION("""COMPUTED_VALUE"""),47.0)</f>
        <v>47</v>
      </c>
      <c r="F249" s="62" t="str">
        <f>IFERROR(__xludf.DUMMYFUNCTION("""COMPUTED_VALUE"""),"Giải trí")</f>
        <v>Giải trí</v>
      </c>
      <c r="G249" s="62">
        <f>IFERROR(__xludf.DUMMYFUNCTION("""COMPUTED_VALUE"""),33.0)</f>
        <v>33</v>
      </c>
      <c r="H249" s="62" t="str">
        <f>IFERROR(__xludf.DUMMYFUNCTION("""COMPUTED_VALUE"""),"Voucher &amp; Dịch vụ")</f>
        <v>Voucher &amp; Dịch vụ</v>
      </c>
      <c r="I249" s="62">
        <f>IFERROR(__xludf.DUMMYFUNCTION("""COMPUTED_VALUE"""),103.0)</f>
        <v>103</v>
      </c>
      <c r="J249" s="62" t="str">
        <f>IFERROR(__xludf.DUMMYFUNCTION("""COMPUTED_VALUE"""),"Hỏi thông tin sản phẩm (tư vấn) - KH quan tâm sản phẩm - Giải trí - Voucher &amp; Dịch vụ")</f>
        <v>Hỏi thông tin sản phẩm (tư vấn) - KH quan tâm sản phẩm - Giải trí - Voucher &amp; Dịch vụ</v>
      </c>
      <c r="K249" s="102" t="str">
        <f>IFERROR(__xludf.DUMMYFUNCTION("""COMPUTED_VALUE"""),"Quan tâm sản phẩm Voucher &amp; Dịch vụ")</f>
        <v>Quan tâm sản phẩm Voucher &amp; Dịch vụ</v>
      </c>
      <c r="L249" s="62" t="str">
        <f>IFERROR(__xludf.DUMMYFUNCTION("""COMPUTED_VALUE"""),"thong_tin_sp")</f>
        <v>thong_tin_sp</v>
      </c>
      <c r="M249" s="62">
        <f>IFERROR(__xludf.DUMMYFUNCTION("""COMPUTED_VALUE"""),1.0)</f>
        <v>1</v>
      </c>
      <c r="N249" s="62"/>
      <c r="O249" s="62"/>
      <c r="P249" s="106"/>
      <c r="Q249" s="106"/>
      <c r="R249" s="106"/>
      <c r="S249" s="106"/>
      <c r="T249" s="106"/>
      <c r="U249" s="106"/>
      <c r="V249" s="106"/>
      <c r="W249" s="106"/>
      <c r="X249" s="62"/>
      <c r="Y249" s="62"/>
      <c r="Z249" s="62"/>
      <c r="AA249" s="62"/>
    </row>
    <row r="250">
      <c r="A250" s="62"/>
      <c r="B250" s="62" t="str">
        <f>IFERROR(__xludf.DUMMYFUNCTION("""COMPUTED_VALUE"""),"Hỏi thông tin sản phẩm (tư vấn)")</f>
        <v>Hỏi thông tin sản phẩm (tư vấn)</v>
      </c>
      <c r="C250" s="62">
        <f>IFERROR(__xludf.DUMMYFUNCTION("""COMPUTED_VALUE"""),11.0)</f>
        <v>11</v>
      </c>
      <c r="D250" s="62" t="str">
        <f>IFERROR(__xludf.DUMMYFUNCTION("""COMPUTED_VALUE"""),"KH quan tâm sản phẩm")</f>
        <v>KH quan tâm sản phẩm</v>
      </c>
      <c r="E250" s="62">
        <f>IFERROR(__xludf.DUMMYFUNCTION("""COMPUTED_VALUE"""),47.0)</f>
        <v>47</v>
      </c>
      <c r="F250" s="62" t="str">
        <f>IFERROR(__xludf.DUMMYFUNCTION("""COMPUTED_VALUE"""),"Giải trí")</f>
        <v>Giải trí</v>
      </c>
      <c r="G250" s="62">
        <f>IFERROR(__xludf.DUMMYFUNCTION("""COMPUTED_VALUE"""),33.0)</f>
        <v>33</v>
      </c>
      <c r="H250" s="62" t="str">
        <f>IFERROR(__xludf.DUMMYFUNCTION("""COMPUTED_VALUE"""),"Thể thao và Dã ngoại")</f>
        <v>Thể thao và Dã ngoại</v>
      </c>
      <c r="I250" s="62">
        <f>IFERROR(__xludf.DUMMYFUNCTION("""COMPUTED_VALUE"""),85.0)</f>
        <v>85</v>
      </c>
      <c r="J250" s="62" t="str">
        <f>IFERROR(__xludf.DUMMYFUNCTION("""COMPUTED_VALUE"""),"Hỏi thông tin sản phẩm (tư vấn) - KH quan tâm sản phẩm - Giải trí - Thể thao và Dã ngoại")</f>
        <v>Hỏi thông tin sản phẩm (tư vấn) - KH quan tâm sản phẩm - Giải trí - Thể thao và Dã ngoại</v>
      </c>
      <c r="K250" s="102" t="str">
        <f>IFERROR(__xludf.DUMMYFUNCTION("""COMPUTED_VALUE"""),"Quan tâm sản phẩm Thể thao và Dã ngoại")</f>
        <v>Quan tâm sản phẩm Thể thao và Dã ngoại</v>
      </c>
      <c r="L250" s="62" t="str">
        <f>IFERROR(__xludf.DUMMYFUNCTION("""COMPUTED_VALUE"""),"thong_tin_sp")</f>
        <v>thong_tin_sp</v>
      </c>
      <c r="M250" s="62">
        <f>IFERROR(__xludf.DUMMYFUNCTION("""COMPUTED_VALUE"""),1.0)</f>
        <v>1</v>
      </c>
      <c r="N250" s="62"/>
      <c r="O250" s="62"/>
      <c r="P250" s="106"/>
      <c r="Q250" s="106"/>
      <c r="R250" s="106"/>
      <c r="S250" s="106"/>
      <c r="T250" s="106"/>
      <c r="U250" s="106"/>
      <c r="V250" s="106"/>
      <c r="W250" s="106"/>
      <c r="X250" s="62"/>
      <c r="Y250" s="62"/>
      <c r="Z250" s="62"/>
      <c r="AA250" s="62"/>
    </row>
    <row r="251">
      <c r="A251" s="62"/>
      <c r="B251" s="62" t="str">
        <f>IFERROR(__xludf.DUMMYFUNCTION("""COMPUTED_VALUE"""),"Hỏi thông tin sản phẩm (tư vấn)")</f>
        <v>Hỏi thông tin sản phẩm (tư vấn)</v>
      </c>
      <c r="C251" s="62">
        <f>IFERROR(__xludf.DUMMYFUNCTION("""COMPUTED_VALUE"""),11.0)</f>
        <v>11</v>
      </c>
      <c r="D251" s="62" t="str">
        <f>IFERROR(__xludf.DUMMYFUNCTION("""COMPUTED_VALUE"""),"KH quan tâm sản phẩm")</f>
        <v>KH quan tâm sản phẩm</v>
      </c>
      <c r="E251" s="62">
        <f>IFERROR(__xludf.DUMMYFUNCTION("""COMPUTED_VALUE"""),47.0)</f>
        <v>47</v>
      </c>
      <c r="F251" s="62" t="str">
        <f>IFERROR(__xludf.DUMMYFUNCTION("""COMPUTED_VALUE"""),"Giải trí")</f>
        <v>Giải trí</v>
      </c>
      <c r="G251" s="62">
        <f>IFERROR(__xludf.DUMMYFUNCTION("""COMPUTED_VALUE"""),33.0)</f>
        <v>33</v>
      </c>
      <c r="H251" s="62" t="str">
        <f>IFERROR(__xludf.DUMMYFUNCTION("""COMPUTED_VALUE"""),"Khác")</f>
        <v>Khác</v>
      </c>
      <c r="I251" s="62">
        <f>IFERROR(__xludf.DUMMYFUNCTION("""COMPUTED_VALUE"""),40.0)</f>
        <v>40</v>
      </c>
      <c r="J251" s="62" t="str">
        <f>IFERROR(__xludf.DUMMYFUNCTION("""COMPUTED_VALUE"""),"Hỏi thông tin sản phẩm (tư vấn) - KH quan tâm sản phẩm - Giải trí - Khác")</f>
        <v>Hỏi thông tin sản phẩm (tư vấn) - KH quan tâm sản phẩm - Giải trí - Khác</v>
      </c>
      <c r="K251" s="102" t="str">
        <f>IFERROR(__xludf.DUMMYFUNCTION("""COMPUTED_VALUE"""),"Quan tâm sản phẩm giải trí khác")</f>
        <v>Quan tâm sản phẩm giải trí khác</v>
      </c>
      <c r="L251" s="62" t="str">
        <f>IFERROR(__xludf.DUMMYFUNCTION("""COMPUTED_VALUE"""),"thong_tin_sp")</f>
        <v>thong_tin_sp</v>
      </c>
      <c r="M251" s="62">
        <f>IFERROR(__xludf.DUMMYFUNCTION("""COMPUTED_VALUE"""),1.0)</f>
        <v>1</v>
      </c>
      <c r="N251" s="62"/>
      <c r="O251" s="62"/>
      <c r="P251" s="106"/>
      <c r="Q251" s="106"/>
      <c r="R251" s="106"/>
      <c r="S251" s="106"/>
      <c r="T251" s="106"/>
      <c r="U251" s="106"/>
      <c r="V251" s="106"/>
      <c r="W251" s="106"/>
      <c r="X251" s="62"/>
      <c r="Y251" s="62"/>
      <c r="Z251" s="62"/>
      <c r="AA251" s="62"/>
    </row>
    <row r="252">
      <c r="A252" s="62"/>
      <c r="B252" s="62" t="str">
        <f>IFERROR(__xludf.DUMMYFUNCTION("""COMPUTED_VALUE"""),"Hỏi thông tin sản phẩm (tư vấn)")</f>
        <v>Hỏi thông tin sản phẩm (tư vấn)</v>
      </c>
      <c r="C252" s="62">
        <f>IFERROR(__xludf.DUMMYFUNCTION("""COMPUTED_VALUE"""),11.0)</f>
        <v>11</v>
      </c>
      <c r="D252" s="62" t="str">
        <f>IFERROR(__xludf.DUMMYFUNCTION("""COMPUTED_VALUE"""),"KH quan tâm sản phẩm")</f>
        <v>KH quan tâm sản phẩm</v>
      </c>
      <c r="E252" s="62">
        <f>IFERROR(__xludf.DUMMYFUNCTION("""COMPUTED_VALUE"""),47.0)</f>
        <v>47</v>
      </c>
      <c r="F252" s="62" t="str">
        <f>IFERROR(__xludf.DUMMYFUNCTION("""COMPUTED_VALUE"""),"Đời sống")</f>
        <v>Đời sống</v>
      </c>
      <c r="G252" s="62">
        <f>IFERROR(__xludf.DUMMYFUNCTION("""COMPUTED_VALUE"""),26.0)</f>
        <v>26</v>
      </c>
      <c r="H252" s="62" t="str">
        <f>IFERROR(__xludf.DUMMYFUNCTION("""COMPUTED_VALUE"""),"Chăn, Ga, Gối &amp; Nệm")</f>
        <v>Chăn, Ga, Gối &amp; Nệm</v>
      </c>
      <c r="I252" s="62">
        <f>IFERROR(__xludf.DUMMYFUNCTION("""COMPUTED_VALUE"""),14.0)</f>
        <v>14</v>
      </c>
      <c r="J252" s="62" t="str">
        <f>IFERROR(__xludf.DUMMYFUNCTION("""COMPUTED_VALUE"""),"Hỏi thông tin sản phẩm (tư vấn) - KH quan tâm sản phẩm - Đời sống - Chăn, Ga, Gối &amp; Nệm")</f>
        <v>Hỏi thông tin sản phẩm (tư vấn) - KH quan tâm sản phẩm - Đời sống - Chăn, Ga, Gối &amp; Nệm</v>
      </c>
      <c r="K252" s="102" t="str">
        <f>IFERROR(__xludf.DUMMYFUNCTION("""COMPUTED_VALUE"""),"Quan tâm sản phẩm Chăn, Ga, Gối &amp; Nệm")</f>
        <v>Quan tâm sản phẩm Chăn, Ga, Gối &amp; Nệm</v>
      </c>
      <c r="L252" s="62" t="str">
        <f>IFERROR(__xludf.DUMMYFUNCTION("""COMPUTED_VALUE"""),"thong_tin_sp")</f>
        <v>thong_tin_sp</v>
      </c>
      <c r="M252" s="62">
        <f>IFERROR(__xludf.DUMMYFUNCTION("""COMPUTED_VALUE"""),1.0)</f>
        <v>1</v>
      </c>
      <c r="N252" s="62"/>
      <c r="O252" s="62"/>
      <c r="P252" s="106"/>
      <c r="Q252" s="106"/>
      <c r="R252" s="106"/>
      <c r="S252" s="106"/>
      <c r="T252" s="106"/>
      <c r="U252" s="106"/>
      <c r="V252" s="106"/>
      <c r="W252" s="106"/>
      <c r="X252" s="62"/>
      <c r="Y252" s="62"/>
      <c r="Z252" s="62"/>
      <c r="AA252" s="62"/>
    </row>
    <row r="253">
      <c r="A253" s="62"/>
      <c r="B253" s="62" t="str">
        <f>IFERROR(__xludf.DUMMYFUNCTION("""COMPUTED_VALUE"""),"Hỏi thông tin sản phẩm (tư vấn)")</f>
        <v>Hỏi thông tin sản phẩm (tư vấn)</v>
      </c>
      <c r="C253" s="62">
        <f>IFERROR(__xludf.DUMMYFUNCTION("""COMPUTED_VALUE"""),11.0)</f>
        <v>11</v>
      </c>
      <c r="D253" s="62" t="str">
        <f>IFERROR(__xludf.DUMMYFUNCTION("""COMPUTED_VALUE"""),"KH quan tâm sản phẩm")</f>
        <v>KH quan tâm sản phẩm</v>
      </c>
      <c r="E253" s="62">
        <f>IFERROR(__xludf.DUMMYFUNCTION("""COMPUTED_VALUE"""),47.0)</f>
        <v>47</v>
      </c>
      <c r="F253" s="62" t="str">
        <f>IFERROR(__xludf.DUMMYFUNCTION("""COMPUTED_VALUE"""),"Đời sống")</f>
        <v>Đời sống</v>
      </c>
      <c r="G253" s="62">
        <f>IFERROR(__xludf.DUMMYFUNCTION("""COMPUTED_VALUE"""),26.0)</f>
        <v>26</v>
      </c>
      <c r="H253" s="62" t="str">
        <f>IFERROR(__xludf.DUMMYFUNCTION("""COMPUTED_VALUE"""),"Đồ nội thất")</f>
        <v>Đồ nội thất</v>
      </c>
      <c r="I253" s="62">
        <f>IFERROR(__xludf.DUMMYFUNCTION("""COMPUTED_VALUE"""),34.0)</f>
        <v>34</v>
      </c>
      <c r="J253" s="62" t="str">
        <f>IFERROR(__xludf.DUMMYFUNCTION("""COMPUTED_VALUE"""),"Hỏi thông tin sản phẩm (tư vấn) - KH quan tâm sản phẩm - Đời sống - Đồ nội thất")</f>
        <v>Hỏi thông tin sản phẩm (tư vấn) - KH quan tâm sản phẩm - Đời sống - Đồ nội thất</v>
      </c>
      <c r="K253" s="102" t="str">
        <f>IFERROR(__xludf.DUMMYFUNCTION("""COMPUTED_VALUE"""),"Quan tâm sản phẩm Đồ nội thất")</f>
        <v>Quan tâm sản phẩm Đồ nội thất</v>
      </c>
      <c r="L253" s="62" t="str">
        <f>IFERROR(__xludf.DUMMYFUNCTION("""COMPUTED_VALUE"""),"thong_tin_sp")</f>
        <v>thong_tin_sp</v>
      </c>
      <c r="M253" s="62">
        <f>IFERROR(__xludf.DUMMYFUNCTION("""COMPUTED_VALUE"""),1.0)</f>
        <v>1</v>
      </c>
      <c r="N253" s="62"/>
      <c r="O253" s="62"/>
      <c r="P253" s="106"/>
      <c r="Q253" s="106"/>
      <c r="R253" s="106"/>
      <c r="S253" s="106"/>
      <c r="T253" s="106"/>
      <c r="U253" s="106"/>
      <c r="V253" s="106"/>
      <c r="W253" s="106"/>
      <c r="X253" s="62"/>
      <c r="Y253" s="62"/>
      <c r="Z253" s="62"/>
      <c r="AA253" s="62"/>
    </row>
    <row r="254">
      <c r="A254" s="62"/>
      <c r="B254" s="62" t="str">
        <f>IFERROR(__xludf.DUMMYFUNCTION("""COMPUTED_VALUE"""),"Hỏi thông tin sản phẩm (tư vấn)")</f>
        <v>Hỏi thông tin sản phẩm (tư vấn)</v>
      </c>
      <c r="C254" s="62">
        <f>IFERROR(__xludf.DUMMYFUNCTION("""COMPUTED_VALUE"""),11.0)</f>
        <v>11</v>
      </c>
      <c r="D254" s="62" t="str">
        <f>IFERROR(__xludf.DUMMYFUNCTION("""COMPUTED_VALUE"""),"KH quan tâm sản phẩm")</f>
        <v>KH quan tâm sản phẩm</v>
      </c>
      <c r="E254" s="62">
        <f>IFERROR(__xludf.DUMMYFUNCTION("""COMPUTED_VALUE"""),47.0)</f>
        <v>47</v>
      </c>
      <c r="F254" s="62" t="str">
        <f>IFERROR(__xludf.DUMMYFUNCTION("""COMPUTED_VALUE"""),"Đời sống")</f>
        <v>Đời sống</v>
      </c>
      <c r="G254" s="62">
        <f>IFERROR(__xludf.DUMMYFUNCTION("""COMPUTED_VALUE"""),26.0)</f>
        <v>26</v>
      </c>
      <c r="H254" s="62" t="str">
        <f>IFERROR(__xludf.DUMMYFUNCTION("""COMPUTED_VALUE"""),"Trang trí nhà cửa")</f>
        <v>Trang trí nhà cửa</v>
      </c>
      <c r="I254" s="62">
        <f>IFERROR(__xludf.DUMMYFUNCTION("""COMPUTED_VALUE"""),98.0)</f>
        <v>98</v>
      </c>
      <c r="J254" s="62" t="str">
        <f>IFERROR(__xludf.DUMMYFUNCTION("""COMPUTED_VALUE"""),"Hỏi thông tin sản phẩm (tư vấn) - KH quan tâm sản phẩm - Đời sống - Trang trí nhà cửa")</f>
        <v>Hỏi thông tin sản phẩm (tư vấn) - KH quan tâm sản phẩm - Đời sống - Trang trí nhà cửa</v>
      </c>
      <c r="K254" s="102" t="str">
        <f>IFERROR(__xludf.DUMMYFUNCTION("""COMPUTED_VALUE"""),"Quan tâm sản phẩm Trang trí nhà cửa")</f>
        <v>Quan tâm sản phẩm Trang trí nhà cửa</v>
      </c>
      <c r="L254" s="62" t="str">
        <f>IFERROR(__xludf.DUMMYFUNCTION("""COMPUTED_VALUE"""),"thong_tin_sp")</f>
        <v>thong_tin_sp</v>
      </c>
      <c r="M254" s="62">
        <f>IFERROR(__xludf.DUMMYFUNCTION("""COMPUTED_VALUE"""),1.0)</f>
        <v>1</v>
      </c>
      <c r="N254" s="62"/>
      <c r="O254" s="62"/>
      <c r="P254" s="106"/>
      <c r="Q254" s="106"/>
      <c r="R254" s="106"/>
      <c r="S254" s="106"/>
      <c r="T254" s="106"/>
      <c r="U254" s="106"/>
      <c r="V254" s="106"/>
      <c r="W254" s="106"/>
      <c r="X254" s="62"/>
      <c r="Y254" s="62"/>
      <c r="Z254" s="62"/>
      <c r="AA254" s="62"/>
    </row>
    <row r="255">
      <c r="A255" s="62"/>
      <c r="B255" s="62" t="str">
        <f>IFERROR(__xludf.DUMMYFUNCTION("""COMPUTED_VALUE"""),"Hỏi thông tin sản phẩm (tư vấn)")</f>
        <v>Hỏi thông tin sản phẩm (tư vấn)</v>
      </c>
      <c r="C255" s="62">
        <f>IFERROR(__xludf.DUMMYFUNCTION("""COMPUTED_VALUE"""),11.0)</f>
        <v>11</v>
      </c>
      <c r="D255" s="62" t="str">
        <f>IFERROR(__xludf.DUMMYFUNCTION("""COMPUTED_VALUE"""),"KH quan tâm sản phẩm")</f>
        <v>KH quan tâm sản phẩm</v>
      </c>
      <c r="E255" s="62">
        <f>IFERROR(__xludf.DUMMYFUNCTION("""COMPUTED_VALUE"""),47.0)</f>
        <v>47</v>
      </c>
      <c r="F255" s="62" t="str">
        <f>IFERROR(__xludf.DUMMYFUNCTION("""COMPUTED_VALUE"""),"Đời sống")</f>
        <v>Đời sống</v>
      </c>
      <c r="G255" s="62">
        <f>IFERROR(__xludf.DUMMYFUNCTION("""COMPUTED_VALUE"""),26.0)</f>
        <v>26</v>
      </c>
      <c r="H255" s="62" t="str">
        <f>IFERROR(__xludf.DUMMYFUNCTION("""COMPUTED_VALUE"""),"Dụng cụ &amp; Thiết bị tiện ích")</f>
        <v>Dụng cụ &amp; Thiết bị tiện ích</v>
      </c>
      <c r="I255" s="62">
        <f>IFERROR(__xludf.DUMMYFUNCTION("""COMPUTED_VALUE"""),19.0)</f>
        <v>19</v>
      </c>
      <c r="J255" s="62" t="str">
        <f>IFERROR(__xludf.DUMMYFUNCTION("""COMPUTED_VALUE"""),"Hỏi thông tin sản phẩm (tư vấn) - KH quan tâm sản phẩm - Đời sống - Dụng cụ &amp; Thiết bị tiện ích")</f>
        <v>Hỏi thông tin sản phẩm (tư vấn) - KH quan tâm sản phẩm - Đời sống - Dụng cụ &amp; Thiết bị tiện ích</v>
      </c>
      <c r="K255" s="102" t="str">
        <f>IFERROR(__xludf.DUMMYFUNCTION("""COMPUTED_VALUE"""),"Quan tâm sản phẩm Dụng cụ &amp; Thiết bị tiện ích")</f>
        <v>Quan tâm sản phẩm Dụng cụ &amp; Thiết bị tiện ích</v>
      </c>
      <c r="L255" s="62" t="str">
        <f>IFERROR(__xludf.DUMMYFUNCTION("""COMPUTED_VALUE"""),"thong_tin_sp")</f>
        <v>thong_tin_sp</v>
      </c>
      <c r="M255" s="62">
        <f>IFERROR(__xludf.DUMMYFUNCTION("""COMPUTED_VALUE"""),1.0)</f>
        <v>1</v>
      </c>
      <c r="N255" s="62"/>
      <c r="O255" s="62"/>
      <c r="P255" s="106"/>
      <c r="Q255" s="106"/>
      <c r="R255" s="106"/>
      <c r="S255" s="106"/>
      <c r="T255" s="106"/>
      <c r="U255" s="106"/>
      <c r="V255" s="106"/>
      <c r="W255" s="106"/>
      <c r="X255" s="62"/>
      <c r="Y255" s="62"/>
      <c r="Z255" s="62"/>
      <c r="AA255" s="62"/>
    </row>
    <row r="256">
      <c r="A256" s="62"/>
      <c r="B256" s="62" t="str">
        <f>IFERROR(__xludf.DUMMYFUNCTION("""COMPUTED_VALUE"""),"Hỏi thông tin sản phẩm (tư vấn)")</f>
        <v>Hỏi thông tin sản phẩm (tư vấn)</v>
      </c>
      <c r="C256" s="62">
        <f>IFERROR(__xludf.DUMMYFUNCTION("""COMPUTED_VALUE"""),11.0)</f>
        <v>11</v>
      </c>
      <c r="D256" s="62" t="str">
        <f>IFERROR(__xludf.DUMMYFUNCTION("""COMPUTED_VALUE"""),"KH quan tâm sản phẩm")</f>
        <v>KH quan tâm sản phẩm</v>
      </c>
      <c r="E256" s="62">
        <f>IFERROR(__xludf.DUMMYFUNCTION("""COMPUTED_VALUE"""),47.0)</f>
        <v>47</v>
      </c>
      <c r="F256" s="62" t="str">
        <f>IFERROR(__xludf.DUMMYFUNCTION("""COMPUTED_VALUE"""),"Đời sống")</f>
        <v>Đời sống</v>
      </c>
      <c r="G256" s="62">
        <f>IFERROR(__xludf.DUMMYFUNCTION("""COMPUTED_VALUE"""),26.0)</f>
        <v>26</v>
      </c>
      <c r="H256" s="62" t="str">
        <f>IFERROR(__xludf.DUMMYFUNCTION("""COMPUTED_VALUE"""),"Đồ dùng nhà bếp và hộp đựng thực phẩm")</f>
        <v>Đồ dùng nhà bếp và hộp đựng thực phẩm</v>
      </c>
      <c r="I256" s="62">
        <f>IFERROR(__xludf.DUMMYFUNCTION("""COMPUTED_VALUE"""),30.0)</f>
        <v>30</v>
      </c>
      <c r="J256" s="62" t="str">
        <f>IFERROR(__xludf.DUMMYFUNCTION("""COMPUTED_VALUE"""),"Hỏi thông tin sản phẩm (tư vấn) - KH quan tâm sản phẩm - Đời sống - Đồ dùng nhà bếp và hộp đựng thực phẩm")</f>
        <v>Hỏi thông tin sản phẩm (tư vấn) - KH quan tâm sản phẩm - Đời sống - Đồ dùng nhà bếp và hộp đựng thực phẩm</v>
      </c>
      <c r="K256" s="102" t="str">
        <f>IFERROR(__xludf.DUMMYFUNCTION("""COMPUTED_VALUE"""),"Quan tâm sản phẩm Đồ dùng nhà bếp và hộp đựng thực phẩm")</f>
        <v>Quan tâm sản phẩm Đồ dùng nhà bếp và hộp đựng thực phẩm</v>
      </c>
      <c r="L256" s="62" t="str">
        <f>IFERROR(__xludf.DUMMYFUNCTION("""COMPUTED_VALUE"""),"thong_tin_sp")</f>
        <v>thong_tin_sp</v>
      </c>
      <c r="M256" s="62">
        <f>IFERROR(__xludf.DUMMYFUNCTION("""COMPUTED_VALUE"""),1.0)</f>
        <v>1</v>
      </c>
      <c r="N256" s="62"/>
      <c r="O256" s="62"/>
      <c r="P256" s="106"/>
      <c r="Q256" s="106"/>
      <c r="R256" s="106"/>
      <c r="S256" s="106"/>
      <c r="T256" s="106"/>
      <c r="U256" s="106"/>
      <c r="V256" s="106"/>
      <c r="W256" s="106"/>
      <c r="X256" s="62"/>
      <c r="Y256" s="62"/>
      <c r="Z256" s="62"/>
      <c r="AA256" s="62"/>
    </row>
    <row r="257">
      <c r="A257" s="62"/>
      <c r="B257" s="62" t="str">
        <f>IFERROR(__xludf.DUMMYFUNCTION("""COMPUTED_VALUE"""),"Hỏi thông tin sản phẩm (tư vấn)")</f>
        <v>Hỏi thông tin sản phẩm (tư vấn)</v>
      </c>
      <c r="C257" s="62">
        <f>IFERROR(__xludf.DUMMYFUNCTION("""COMPUTED_VALUE"""),11.0)</f>
        <v>11</v>
      </c>
      <c r="D257" s="62" t="str">
        <f>IFERROR(__xludf.DUMMYFUNCTION("""COMPUTED_VALUE"""),"KH quan tâm sản phẩm")</f>
        <v>KH quan tâm sản phẩm</v>
      </c>
      <c r="E257" s="62">
        <f>IFERROR(__xludf.DUMMYFUNCTION("""COMPUTED_VALUE"""),47.0)</f>
        <v>47</v>
      </c>
      <c r="F257" s="62" t="str">
        <f>IFERROR(__xludf.DUMMYFUNCTION("""COMPUTED_VALUE"""),"Đời sống")</f>
        <v>Đời sống</v>
      </c>
      <c r="G257" s="62">
        <f>IFERROR(__xludf.DUMMYFUNCTION("""COMPUTED_VALUE"""),26.0)</f>
        <v>26</v>
      </c>
      <c r="H257" s="62" t="str">
        <f>IFERROR(__xludf.DUMMYFUNCTION("""COMPUTED_VALUE"""),"Đèn")</f>
        <v>Đèn</v>
      </c>
      <c r="I257" s="62">
        <f>IFERROR(__xludf.DUMMYFUNCTION("""COMPUTED_VALUE"""),23.0)</f>
        <v>23</v>
      </c>
      <c r="J257" s="62" t="str">
        <f>IFERROR(__xludf.DUMMYFUNCTION("""COMPUTED_VALUE"""),"Hỏi thông tin sản phẩm (tư vấn) - KH quan tâm sản phẩm - Đời sống - Đèn")</f>
        <v>Hỏi thông tin sản phẩm (tư vấn) - KH quan tâm sản phẩm - Đời sống - Đèn</v>
      </c>
      <c r="K257" s="102" t="str">
        <f>IFERROR(__xludf.DUMMYFUNCTION("""COMPUTED_VALUE"""),"Quan tâm sản phẩm Đèn")</f>
        <v>Quan tâm sản phẩm Đèn</v>
      </c>
      <c r="L257" s="62" t="str">
        <f>IFERROR(__xludf.DUMMYFUNCTION("""COMPUTED_VALUE"""),"thong_tin_sp")</f>
        <v>thong_tin_sp</v>
      </c>
      <c r="M257" s="62">
        <f>IFERROR(__xludf.DUMMYFUNCTION("""COMPUTED_VALUE"""),1.0)</f>
        <v>1</v>
      </c>
      <c r="N257" s="62"/>
      <c r="O257" s="62"/>
      <c r="P257" s="106"/>
      <c r="Q257" s="106"/>
      <c r="R257" s="106"/>
      <c r="S257" s="106"/>
      <c r="T257" s="106"/>
      <c r="U257" s="106"/>
      <c r="V257" s="106"/>
      <c r="W257" s="106"/>
      <c r="X257" s="62"/>
      <c r="Y257" s="62"/>
      <c r="Z257" s="62"/>
      <c r="AA257" s="62"/>
    </row>
    <row r="258">
      <c r="A258" s="62"/>
      <c r="B258" s="62" t="str">
        <f>IFERROR(__xludf.DUMMYFUNCTION("""COMPUTED_VALUE"""),"Hỏi thông tin sản phẩm (tư vấn)")</f>
        <v>Hỏi thông tin sản phẩm (tư vấn)</v>
      </c>
      <c r="C258" s="62">
        <f>IFERROR(__xludf.DUMMYFUNCTION("""COMPUTED_VALUE"""),11.0)</f>
        <v>11</v>
      </c>
      <c r="D258" s="62" t="str">
        <f>IFERROR(__xludf.DUMMYFUNCTION("""COMPUTED_VALUE"""),"KH quan tâm sản phẩm")</f>
        <v>KH quan tâm sản phẩm</v>
      </c>
      <c r="E258" s="62">
        <f>IFERROR(__xludf.DUMMYFUNCTION("""COMPUTED_VALUE"""),47.0)</f>
        <v>47</v>
      </c>
      <c r="F258" s="62" t="str">
        <f>IFERROR(__xludf.DUMMYFUNCTION("""COMPUTED_VALUE"""),"Đời sống")</f>
        <v>Đời sống</v>
      </c>
      <c r="G258" s="62">
        <f>IFERROR(__xludf.DUMMYFUNCTION("""COMPUTED_VALUE"""),26.0)</f>
        <v>26</v>
      </c>
      <c r="H258" s="62" t="str">
        <f>IFERROR(__xludf.DUMMYFUNCTION("""COMPUTED_VALUE"""),"Ngoài trời &amp; Sân vườn")</f>
        <v>Ngoài trời &amp; Sân vườn</v>
      </c>
      <c r="I258" s="62">
        <f>IFERROR(__xludf.DUMMYFUNCTION("""COMPUTED_VALUE"""),48.0)</f>
        <v>48</v>
      </c>
      <c r="J258" s="62" t="str">
        <f>IFERROR(__xludf.DUMMYFUNCTION("""COMPUTED_VALUE"""),"Hỏi thông tin sản phẩm (tư vấn) - KH quan tâm sản phẩm - Đời sống - Ngoài trời &amp; Sân vườn")</f>
        <v>Hỏi thông tin sản phẩm (tư vấn) - KH quan tâm sản phẩm - Đời sống - Ngoài trời &amp; Sân vườn</v>
      </c>
      <c r="K258" s="102" t="str">
        <f>IFERROR(__xludf.DUMMYFUNCTION("""COMPUTED_VALUE"""),"Quan tâm sản phẩm Ngoài trời &amp; Sân vườn")</f>
        <v>Quan tâm sản phẩm Ngoài trời &amp; Sân vườn</v>
      </c>
      <c r="L258" s="62" t="str">
        <f>IFERROR(__xludf.DUMMYFUNCTION("""COMPUTED_VALUE"""),"thong_tin_sp")</f>
        <v>thong_tin_sp</v>
      </c>
      <c r="M258" s="62">
        <f>IFERROR(__xludf.DUMMYFUNCTION("""COMPUTED_VALUE"""),1.0)</f>
        <v>1</v>
      </c>
      <c r="N258" s="62"/>
      <c r="O258" s="62"/>
      <c r="P258" s="106"/>
      <c r="Q258" s="106"/>
      <c r="R258" s="106"/>
      <c r="S258" s="106"/>
      <c r="T258" s="106"/>
      <c r="U258" s="106"/>
      <c r="V258" s="106"/>
      <c r="W258" s="106"/>
      <c r="X258" s="62"/>
      <c r="Y258" s="62"/>
      <c r="Z258" s="62"/>
      <c r="AA258" s="62"/>
    </row>
    <row r="259">
      <c r="A259" s="62"/>
      <c r="B259" s="62" t="str">
        <f>IFERROR(__xludf.DUMMYFUNCTION("""COMPUTED_VALUE"""),"Hỏi thông tin sản phẩm (tư vấn)")</f>
        <v>Hỏi thông tin sản phẩm (tư vấn)</v>
      </c>
      <c r="C259" s="62">
        <f>IFERROR(__xludf.DUMMYFUNCTION("""COMPUTED_VALUE"""),11.0)</f>
        <v>11</v>
      </c>
      <c r="D259" s="62" t="str">
        <f>IFERROR(__xludf.DUMMYFUNCTION("""COMPUTED_VALUE"""),"KH quan tâm sản phẩm")</f>
        <v>KH quan tâm sản phẩm</v>
      </c>
      <c r="E259" s="62">
        <f>IFERROR(__xludf.DUMMYFUNCTION("""COMPUTED_VALUE"""),47.0)</f>
        <v>47</v>
      </c>
      <c r="F259" s="62" t="str">
        <f>IFERROR(__xludf.DUMMYFUNCTION("""COMPUTED_VALUE"""),"Đời sống")</f>
        <v>Đời sống</v>
      </c>
      <c r="G259" s="62">
        <f>IFERROR(__xludf.DUMMYFUNCTION("""COMPUTED_VALUE"""),26.0)</f>
        <v>26</v>
      </c>
      <c r="H259" s="62" t="str">
        <f>IFERROR(__xludf.DUMMYFUNCTION("""COMPUTED_VALUE"""),"Đồ dùng phòng tắm")</f>
        <v>Đồ dùng phòng tắm</v>
      </c>
      <c r="I259" s="62">
        <f>IFERROR(__xludf.DUMMYFUNCTION("""COMPUTED_VALUE"""),32.0)</f>
        <v>32</v>
      </c>
      <c r="J259" s="62" t="str">
        <f>IFERROR(__xludf.DUMMYFUNCTION("""COMPUTED_VALUE"""),"Hỏi thông tin sản phẩm (tư vấn) - KH quan tâm sản phẩm - Đời sống - Đồ dùng phòng tắm")</f>
        <v>Hỏi thông tin sản phẩm (tư vấn) - KH quan tâm sản phẩm - Đời sống - Đồ dùng phòng tắm</v>
      </c>
      <c r="K259" s="102" t="str">
        <f>IFERROR(__xludf.DUMMYFUNCTION("""COMPUTED_VALUE"""),"Quan tâm sản phẩm Đồ dùng phòng tắm")</f>
        <v>Quan tâm sản phẩm Đồ dùng phòng tắm</v>
      </c>
      <c r="L259" s="62" t="str">
        <f>IFERROR(__xludf.DUMMYFUNCTION("""COMPUTED_VALUE"""),"thong_tin_sp")</f>
        <v>thong_tin_sp</v>
      </c>
      <c r="M259" s="62">
        <f>IFERROR(__xludf.DUMMYFUNCTION("""COMPUTED_VALUE"""),1.0)</f>
        <v>1</v>
      </c>
      <c r="N259" s="62"/>
      <c r="O259" s="62"/>
      <c r="P259" s="106"/>
      <c r="Q259" s="106"/>
      <c r="R259" s="106"/>
      <c r="S259" s="106"/>
      <c r="T259" s="106"/>
      <c r="U259" s="106"/>
      <c r="V259" s="106"/>
      <c r="W259" s="106"/>
      <c r="X259" s="62"/>
      <c r="Y259" s="62"/>
      <c r="Z259" s="62"/>
      <c r="AA259" s="62"/>
    </row>
    <row r="260">
      <c r="A260" s="62"/>
      <c r="B260" s="62" t="str">
        <f>IFERROR(__xludf.DUMMYFUNCTION("""COMPUTED_VALUE"""),"Hỏi thông tin sản phẩm (tư vấn)")</f>
        <v>Hỏi thông tin sản phẩm (tư vấn)</v>
      </c>
      <c r="C260" s="62">
        <f>IFERROR(__xludf.DUMMYFUNCTION("""COMPUTED_VALUE"""),11.0)</f>
        <v>11</v>
      </c>
      <c r="D260" s="62" t="str">
        <f>IFERROR(__xludf.DUMMYFUNCTION("""COMPUTED_VALUE"""),"KH quan tâm sản phẩm")</f>
        <v>KH quan tâm sản phẩm</v>
      </c>
      <c r="E260" s="62">
        <f>IFERROR(__xludf.DUMMYFUNCTION("""COMPUTED_VALUE"""),47.0)</f>
        <v>47</v>
      </c>
      <c r="F260" s="62" t="str">
        <f>IFERROR(__xludf.DUMMYFUNCTION("""COMPUTED_VALUE"""),"Đời sống")</f>
        <v>Đời sống</v>
      </c>
      <c r="G260" s="62">
        <f>IFERROR(__xludf.DUMMYFUNCTION("""COMPUTED_VALUE"""),26.0)</f>
        <v>26</v>
      </c>
      <c r="H260" s="62" t="str">
        <f>IFERROR(__xludf.DUMMYFUNCTION("""COMPUTED_VALUE"""),"Vật phẩm thờ cúng")</f>
        <v>Vật phẩm thờ cúng</v>
      </c>
      <c r="I260" s="62">
        <f>IFERROR(__xludf.DUMMYFUNCTION("""COMPUTED_VALUE"""),99.0)</f>
        <v>99</v>
      </c>
      <c r="J260" s="62" t="str">
        <f>IFERROR(__xludf.DUMMYFUNCTION("""COMPUTED_VALUE"""),"Hỏi thông tin sản phẩm (tư vấn) - KH quan tâm sản phẩm - Đời sống - Vật phẩm thờ cúng")</f>
        <v>Hỏi thông tin sản phẩm (tư vấn) - KH quan tâm sản phẩm - Đời sống - Vật phẩm thờ cúng</v>
      </c>
      <c r="K260" s="102" t="str">
        <f>IFERROR(__xludf.DUMMYFUNCTION("""COMPUTED_VALUE"""),"Quan tâm sản phẩm Vật phẩm thờ cúng")</f>
        <v>Quan tâm sản phẩm Vật phẩm thờ cúng</v>
      </c>
      <c r="L260" s="62" t="str">
        <f>IFERROR(__xludf.DUMMYFUNCTION("""COMPUTED_VALUE"""),"thong_tin_sp")</f>
        <v>thong_tin_sp</v>
      </c>
      <c r="M260" s="62">
        <f>IFERROR(__xludf.DUMMYFUNCTION("""COMPUTED_VALUE"""),1.0)</f>
        <v>1</v>
      </c>
      <c r="N260" s="62"/>
      <c r="O260" s="62"/>
      <c r="P260" s="106"/>
      <c r="Q260" s="106"/>
      <c r="R260" s="106"/>
      <c r="S260" s="106"/>
      <c r="T260" s="106"/>
      <c r="U260" s="106"/>
      <c r="V260" s="106"/>
      <c r="W260" s="106"/>
      <c r="X260" s="62"/>
      <c r="Y260" s="62"/>
      <c r="Z260" s="62"/>
      <c r="AA260" s="62"/>
    </row>
    <row r="261">
      <c r="A261" s="62"/>
      <c r="B261" s="62" t="str">
        <f>IFERROR(__xludf.DUMMYFUNCTION("""COMPUTED_VALUE"""),"Hỏi thông tin sản phẩm (tư vấn)")</f>
        <v>Hỏi thông tin sản phẩm (tư vấn)</v>
      </c>
      <c r="C261" s="62">
        <f>IFERROR(__xludf.DUMMYFUNCTION("""COMPUTED_VALUE"""),11.0)</f>
        <v>11</v>
      </c>
      <c r="D261" s="62" t="str">
        <f>IFERROR(__xludf.DUMMYFUNCTION("""COMPUTED_VALUE"""),"KH quan tâm sản phẩm")</f>
        <v>KH quan tâm sản phẩm</v>
      </c>
      <c r="E261" s="62">
        <f>IFERROR(__xludf.DUMMYFUNCTION("""COMPUTED_VALUE"""),47.0)</f>
        <v>47</v>
      </c>
      <c r="F261" s="62" t="str">
        <f>IFERROR(__xludf.DUMMYFUNCTION("""COMPUTED_VALUE"""),"Đời sống")</f>
        <v>Đời sống</v>
      </c>
      <c r="G261" s="62">
        <f>IFERROR(__xludf.DUMMYFUNCTION("""COMPUTED_VALUE"""),26.0)</f>
        <v>26</v>
      </c>
      <c r="H261" s="62" t="str">
        <f>IFERROR(__xludf.DUMMYFUNCTION("""COMPUTED_VALUE"""),"Đồ trang trí tiệc")</f>
        <v>Đồ trang trí tiệc</v>
      </c>
      <c r="I261" s="62">
        <f>IFERROR(__xludf.DUMMYFUNCTION("""COMPUTED_VALUE"""),35.0)</f>
        <v>35</v>
      </c>
      <c r="J261" s="62" t="str">
        <f>IFERROR(__xludf.DUMMYFUNCTION("""COMPUTED_VALUE"""),"Hỏi thông tin sản phẩm (tư vấn) - KH quan tâm sản phẩm - Đời sống - Đồ trang trí tiệc")</f>
        <v>Hỏi thông tin sản phẩm (tư vấn) - KH quan tâm sản phẩm - Đời sống - Đồ trang trí tiệc</v>
      </c>
      <c r="K261" s="102" t="str">
        <f>IFERROR(__xludf.DUMMYFUNCTION("""COMPUTED_VALUE"""),"Quan tâm sản phẩm Đồ trang trí tiệc")</f>
        <v>Quan tâm sản phẩm Đồ trang trí tiệc</v>
      </c>
      <c r="L261" s="62" t="str">
        <f>IFERROR(__xludf.DUMMYFUNCTION("""COMPUTED_VALUE"""),"thong_tin_sp")</f>
        <v>thong_tin_sp</v>
      </c>
      <c r="M261" s="62">
        <f>IFERROR(__xludf.DUMMYFUNCTION("""COMPUTED_VALUE"""),1.0)</f>
        <v>1</v>
      </c>
      <c r="N261" s="62"/>
      <c r="O261" s="62"/>
      <c r="P261" s="106"/>
      <c r="Q261" s="106"/>
      <c r="R261" s="106"/>
      <c r="S261" s="106"/>
      <c r="T261" s="106"/>
      <c r="U261" s="106"/>
      <c r="V261" s="106"/>
      <c r="W261" s="106"/>
      <c r="X261" s="62"/>
      <c r="Y261" s="62"/>
      <c r="Z261" s="62"/>
      <c r="AA261" s="62"/>
    </row>
    <row r="262">
      <c r="A262" s="62"/>
      <c r="B262" s="62" t="str">
        <f>IFERROR(__xludf.DUMMYFUNCTION("""COMPUTED_VALUE"""),"Hỏi thông tin sản phẩm (tư vấn)")</f>
        <v>Hỏi thông tin sản phẩm (tư vấn)</v>
      </c>
      <c r="C262" s="62">
        <f>IFERROR(__xludf.DUMMYFUNCTION("""COMPUTED_VALUE"""),11.0)</f>
        <v>11</v>
      </c>
      <c r="D262" s="62" t="str">
        <f>IFERROR(__xludf.DUMMYFUNCTION("""COMPUTED_VALUE"""),"KH quan tâm sản phẩm")</f>
        <v>KH quan tâm sản phẩm</v>
      </c>
      <c r="E262" s="62">
        <f>IFERROR(__xludf.DUMMYFUNCTION("""COMPUTED_VALUE"""),47.0)</f>
        <v>47</v>
      </c>
      <c r="F262" s="62" t="str">
        <f>IFERROR(__xludf.DUMMYFUNCTION("""COMPUTED_VALUE"""),"Đời sống")</f>
        <v>Đời sống</v>
      </c>
      <c r="G262" s="62">
        <f>IFERROR(__xludf.DUMMYFUNCTION("""COMPUTED_VALUE"""),26.0)</f>
        <v>26</v>
      </c>
      <c r="H262" s="62" t="str">
        <f>IFERROR(__xludf.DUMMYFUNCTION("""COMPUTED_VALUE"""),"Chăm sóc nhà cửa và giặt ủi")</f>
        <v>Chăm sóc nhà cửa và giặt ủi</v>
      </c>
      <c r="I262" s="62">
        <f>IFERROR(__xludf.DUMMYFUNCTION("""COMPUTED_VALUE"""),9.0)</f>
        <v>9</v>
      </c>
      <c r="J262" s="62" t="str">
        <f>IFERROR(__xludf.DUMMYFUNCTION("""COMPUTED_VALUE"""),"Hỏi thông tin sản phẩm (tư vấn) - KH quan tâm sản phẩm - Đời sống - Chăm sóc nhà cửa và giặt ủi")</f>
        <v>Hỏi thông tin sản phẩm (tư vấn) - KH quan tâm sản phẩm - Đời sống - Chăm sóc nhà cửa và giặt ủi</v>
      </c>
      <c r="K262" s="102" t="str">
        <f>IFERROR(__xludf.DUMMYFUNCTION("""COMPUTED_VALUE"""),"Quan tâm sản phẩm Chăm sóc nhà cửa và giặt ủi")</f>
        <v>Quan tâm sản phẩm Chăm sóc nhà cửa và giặt ủi</v>
      </c>
      <c r="L262" s="62" t="str">
        <f>IFERROR(__xludf.DUMMYFUNCTION("""COMPUTED_VALUE"""),"thong_tin_sp")</f>
        <v>thong_tin_sp</v>
      </c>
      <c r="M262" s="62">
        <f>IFERROR(__xludf.DUMMYFUNCTION("""COMPUTED_VALUE"""),1.0)</f>
        <v>1</v>
      </c>
      <c r="N262" s="62"/>
      <c r="O262" s="62"/>
      <c r="P262" s="106"/>
      <c r="Q262" s="106"/>
      <c r="R262" s="106"/>
      <c r="S262" s="106"/>
      <c r="T262" s="106"/>
      <c r="U262" s="106"/>
      <c r="V262" s="106"/>
      <c r="W262" s="106"/>
      <c r="X262" s="62"/>
      <c r="Y262" s="62"/>
      <c r="Z262" s="62"/>
      <c r="AA262" s="62"/>
    </row>
    <row r="263">
      <c r="A263" s="62"/>
      <c r="B263" s="62" t="str">
        <f>IFERROR(__xludf.DUMMYFUNCTION("""COMPUTED_VALUE"""),"Hỏi thông tin sản phẩm (tư vấn)")</f>
        <v>Hỏi thông tin sản phẩm (tư vấn)</v>
      </c>
      <c r="C263" s="62">
        <f>IFERROR(__xludf.DUMMYFUNCTION("""COMPUTED_VALUE"""),11.0)</f>
        <v>11</v>
      </c>
      <c r="D263" s="62" t="str">
        <f>IFERROR(__xludf.DUMMYFUNCTION("""COMPUTED_VALUE"""),"KH quan tâm sản phẩm")</f>
        <v>KH quan tâm sản phẩm</v>
      </c>
      <c r="E263" s="62">
        <f>IFERROR(__xludf.DUMMYFUNCTION("""COMPUTED_VALUE"""),47.0)</f>
        <v>47</v>
      </c>
      <c r="F263" s="62" t="str">
        <f>IFERROR(__xludf.DUMMYFUNCTION("""COMPUTED_VALUE"""),"Đời sống")</f>
        <v>Đời sống</v>
      </c>
      <c r="G263" s="62">
        <f>IFERROR(__xludf.DUMMYFUNCTION("""COMPUTED_VALUE"""),26.0)</f>
        <v>26</v>
      </c>
      <c r="H263" s="62" t="str">
        <f>IFERROR(__xludf.DUMMYFUNCTION("""COMPUTED_VALUE"""),"Sắp xếp nhà cửa")</f>
        <v>Sắp xếp nhà cửa</v>
      </c>
      <c r="I263" s="62">
        <f>IFERROR(__xludf.DUMMYFUNCTION("""COMPUTED_VALUE"""),78.0)</f>
        <v>78</v>
      </c>
      <c r="J263" s="62" t="str">
        <f>IFERROR(__xludf.DUMMYFUNCTION("""COMPUTED_VALUE"""),"Hỏi thông tin sản phẩm (tư vấn) - KH quan tâm sản phẩm - Đời sống - Sắp xếp nhà cửa")</f>
        <v>Hỏi thông tin sản phẩm (tư vấn) - KH quan tâm sản phẩm - Đời sống - Sắp xếp nhà cửa</v>
      </c>
      <c r="K263" s="102" t="str">
        <f>IFERROR(__xludf.DUMMYFUNCTION("""COMPUTED_VALUE"""),"Quan tâm sản phẩm Sắp xếp nhà cửa")</f>
        <v>Quan tâm sản phẩm Sắp xếp nhà cửa</v>
      </c>
      <c r="L263" s="62" t="str">
        <f>IFERROR(__xludf.DUMMYFUNCTION("""COMPUTED_VALUE"""),"thong_tin_sp")</f>
        <v>thong_tin_sp</v>
      </c>
      <c r="M263" s="62">
        <f>IFERROR(__xludf.DUMMYFUNCTION("""COMPUTED_VALUE"""),1.0)</f>
        <v>1</v>
      </c>
      <c r="N263" s="62"/>
      <c r="O263" s="62"/>
      <c r="P263" s="106"/>
      <c r="Q263" s="106"/>
      <c r="R263" s="106"/>
      <c r="S263" s="106"/>
      <c r="T263" s="106"/>
      <c r="U263" s="106"/>
      <c r="V263" s="106"/>
      <c r="W263" s="106"/>
      <c r="X263" s="62"/>
      <c r="Y263" s="62"/>
      <c r="Z263" s="62"/>
      <c r="AA263" s="62"/>
    </row>
    <row r="264">
      <c r="A264" s="62"/>
      <c r="B264" s="62" t="str">
        <f>IFERROR(__xludf.DUMMYFUNCTION("""COMPUTED_VALUE"""),"Hỏi thông tin sản phẩm (tư vấn)")</f>
        <v>Hỏi thông tin sản phẩm (tư vấn)</v>
      </c>
      <c r="C264" s="62">
        <f>IFERROR(__xludf.DUMMYFUNCTION("""COMPUTED_VALUE"""),11.0)</f>
        <v>11</v>
      </c>
      <c r="D264" s="62" t="str">
        <f>IFERROR(__xludf.DUMMYFUNCTION("""COMPUTED_VALUE"""),"KH quan tâm sản phẩm")</f>
        <v>KH quan tâm sản phẩm</v>
      </c>
      <c r="E264" s="62">
        <f>IFERROR(__xludf.DUMMYFUNCTION("""COMPUTED_VALUE"""),47.0)</f>
        <v>47</v>
      </c>
      <c r="F264" s="62" t="str">
        <f>IFERROR(__xludf.DUMMYFUNCTION("""COMPUTED_VALUE"""),"Đời sống")</f>
        <v>Đời sống</v>
      </c>
      <c r="G264" s="62">
        <f>IFERROR(__xludf.DUMMYFUNCTION("""COMPUTED_VALUE"""),26.0)</f>
        <v>26</v>
      </c>
      <c r="H264" s="62" t="str">
        <f>IFERROR(__xludf.DUMMYFUNCTION("""COMPUTED_VALUE"""),"Dụng cụ pha chế")</f>
        <v>Dụng cụ pha chế</v>
      </c>
      <c r="I264" s="62">
        <f>IFERROR(__xludf.DUMMYFUNCTION("""COMPUTED_VALUE"""),21.0)</f>
        <v>21</v>
      </c>
      <c r="J264" s="62" t="str">
        <f>IFERROR(__xludf.DUMMYFUNCTION("""COMPUTED_VALUE"""),"Hỏi thông tin sản phẩm (tư vấn) - KH quan tâm sản phẩm - Đời sống - Dụng cụ pha chế")</f>
        <v>Hỏi thông tin sản phẩm (tư vấn) - KH quan tâm sản phẩm - Đời sống - Dụng cụ pha chế</v>
      </c>
      <c r="K264" s="102" t="str">
        <f>IFERROR(__xludf.DUMMYFUNCTION("""COMPUTED_VALUE"""),"Quan tâm sản phẩm Dụng cụ pha chế")</f>
        <v>Quan tâm sản phẩm Dụng cụ pha chế</v>
      </c>
      <c r="L264" s="62" t="str">
        <f>IFERROR(__xludf.DUMMYFUNCTION("""COMPUTED_VALUE"""),"thong_tin_sp")</f>
        <v>thong_tin_sp</v>
      </c>
      <c r="M264" s="62">
        <f>IFERROR(__xludf.DUMMYFUNCTION("""COMPUTED_VALUE"""),1.0)</f>
        <v>1</v>
      </c>
      <c r="N264" s="62"/>
      <c r="O264" s="62"/>
      <c r="P264" s="106"/>
      <c r="Q264" s="106"/>
      <c r="R264" s="106"/>
      <c r="S264" s="106"/>
      <c r="T264" s="106"/>
      <c r="U264" s="106"/>
      <c r="V264" s="106"/>
      <c r="W264" s="106"/>
      <c r="X264" s="62"/>
      <c r="Y264" s="62"/>
      <c r="Z264" s="62"/>
      <c r="AA264" s="62"/>
    </row>
    <row r="265">
      <c r="A265" s="62"/>
      <c r="B265" s="62" t="str">
        <f>IFERROR(__xludf.DUMMYFUNCTION("""COMPUTED_VALUE"""),"Hỏi thông tin sản phẩm (tư vấn)")</f>
        <v>Hỏi thông tin sản phẩm (tư vấn)</v>
      </c>
      <c r="C265" s="62">
        <f>IFERROR(__xludf.DUMMYFUNCTION("""COMPUTED_VALUE"""),11.0)</f>
        <v>11</v>
      </c>
      <c r="D265" s="62" t="str">
        <f>IFERROR(__xludf.DUMMYFUNCTION("""COMPUTED_VALUE"""),"KH quan tâm sản phẩm")</f>
        <v>KH quan tâm sản phẩm</v>
      </c>
      <c r="E265" s="62">
        <f>IFERROR(__xludf.DUMMYFUNCTION("""COMPUTED_VALUE"""),47.0)</f>
        <v>47</v>
      </c>
      <c r="F265" s="62" t="str">
        <f>IFERROR(__xludf.DUMMYFUNCTION("""COMPUTED_VALUE"""),"Đời sống")</f>
        <v>Đời sống</v>
      </c>
      <c r="G265" s="62">
        <f>IFERROR(__xludf.DUMMYFUNCTION("""COMPUTED_VALUE"""),26.0)</f>
        <v>26</v>
      </c>
      <c r="H265" s="62" t="str">
        <f>IFERROR(__xludf.DUMMYFUNCTION("""COMPUTED_VALUE"""),"Tinh dầu thơm phòng")</f>
        <v>Tinh dầu thơm phòng</v>
      </c>
      <c r="I265" s="62">
        <f>IFERROR(__xludf.DUMMYFUNCTION("""COMPUTED_VALUE"""),96.0)</f>
        <v>96</v>
      </c>
      <c r="J265" s="62" t="str">
        <f>IFERROR(__xludf.DUMMYFUNCTION("""COMPUTED_VALUE"""),"Hỏi thông tin sản phẩm (tư vấn) - KH quan tâm sản phẩm - Đời sống - Tinh dầu thơm phòng")</f>
        <v>Hỏi thông tin sản phẩm (tư vấn) - KH quan tâm sản phẩm - Đời sống - Tinh dầu thơm phòng</v>
      </c>
      <c r="K265" s="102" t="str">
        <f>IFERROR(__xludf.DUMMYFUNCTION("""COMPUTED_VALUE"""),"Quan tâm sản phẩm Tinh dầu thơm phòng")</f>
        <v>Quan tâm sản phẩm Tinh dầu thơm phòng</v>
      </c>
      <c r="L265" s="62" t="str">
        <f>IFERROR(__xludf.DUMMYFUNCTION("""COMPUTED_VALUE"""),"thong_tin_sp")</f>
        <v>thong_tin_sp</v>
      </c>
      <c r="M265" s="62">
        <f>IFERROR(__xludf.DUMMYFUNCTION("""COMPUTED_VALUE"""),1.0)</f>
        <v>1</v>
      </c>
      <c r="N265" s="62"/>
      <c r="O265" s="62"/>
      <c r="P265" s="106"/>
      <c r="Q265" s="106"/>
      <c r="R265" s="106"/>
      <c r="S265" s="106"/>
      <c r="T265" s="106"/>
      <c r="U265" s="106"/>
      <c r="V265" s="106"/>
      <c r="W265" s="106"/>
      <c r="X265" s="62"/>
      <c r="Y265" s="62"/>
      <c r="Z265" s="62"/>
      <c r="AA265" s="62"/>
    </row>
    <row r="266">
      <c r="A266" s="62"/>
      <c r="B266" s="62" t="str">
        <f>IFERROR(__xludf.DUMMYFUNCTION("""COMPUTED_VALUE"""),"Hỏi thông tin sản phẩm (tư vấn)")</f>
        <v>Hỏi thông tin sản phẩm (tư vấn)</v>
      </c>
      <c r="C266" s="62">
        <f>IFERROR(__xludf.DUMMYFUNCTION("""COMPUTED_VALUE"""),11.0)</f>
        <v>11</v>
      </c>
      <c r="D266" s="62" t="str">
        <f>IFERROR(__xludf.DUMMYFUNCTION("""COMPUTED_VALUE"""),"KH quan tâm sản phẩm")</f>
        <v>KH quan tâm sản phẩm</v>
      </c>
      <c r="E266" s="62">
        <f>IFERROR(__xludf.DUMMYFUNCTION("""COMPUTED_VALUE"""),47.0)</f>
        <v>47</v>
      </c>
      <c r="F266" s="62" t="str">
        <f>IFERROR(__xludf.DUMMYFUNCTION("""COMPUTED_VALUE"""),"Đời sống")</f>
        <v>Đời sống</v>
      </c>
      <c r="G266" s="62">
        <f>IFERROR(__xludf.DUMMYFUNCTION("""COMPUTED_VALUE"""),26.0)</f>
        <v>26</v>
      </c>
      <c r="H266" s="62" t="str">
        <f>IFERROR(__xludf.DUMMYFUNCTION("""COMPUTED_VALUE"""),"Đồ dùng phòng ăn")</f>
        <v>Đồ dùng phòng ăn</v>
      </c>
      <c r="I266" s="62">
        <f>IFERROR(__xludf.DUMMYFUNCTION("""COMPUTED_VALUE"""),31.0)</f>
        <v>31</v>
      </c>
      <c r="J266" s="62" t="str">
        <f>IFERROR(__xludf.DUMMYFUNCTION("""COMPUTED_VALUE"""),"Hỏi thông tin sản phẩm (tư vấn) - KH quan tâm sản phẩm - Đời sống - Đồ dùng phòng ăn")</f>
        <v>Hỏi thông tin sản phẩm (tư vấn) - KH quan tâm sản phẩm - Đời sống - Đồ dùng phòng ăn</v>
      </c>
      <c r="K266" s="102" t="str">
        <f>IFERROR(__xludf.DUMMYFUNCTION("""COMPUTED_VALUE"""),"Quan tâm sản phẩm Đồ dùng phòng ăn")</f>
        <v>Quan tâm sản phẩm Đồ dùng phòng ăn</v>
      </c>
      <c r="L266" s="62" t="str">
        <f>IFERROR(__xludf.DUMMYFUNCTION("""COMPUTED_VALUE"""),"thong_tin_sp")</f>
        <v>thong_tin_sp</v>
      </c>
      <c r="M266" s="62">
        <f>IFERROR(__xludf.DUMMYFUNCTION("""COMPUTED_VALUE"""),1.0)</f>
        <v>1</v>
      </c>
      <c r="N266" s="62"/>
      <c r="O266" s="62"/>
      <c r="P266" s="106"/>
      <c r="Q266" s="106"/>
      <c r="R266" s="106"/>
      <c r="S266" s="106"/>
      <c r="T266" s="106"/>
      <c r="U266" s="106"/>
      <c r="V266" s="106"/>
      <c r="W266" s="106"/>
      <c r="X266" s="62"/>
      <c r="Y266" s="62"/>
      <c r="Z266" s="62"/>
      <c r="AA266" s="62"/>
    </row>
    <row r="267">
      <c r="A267" s="62"/>
      <c r="B267" s="62" t="str">
        <f>IFERROR(__xludf.DUMMYFUNCTION("""COMPUTED_VALUE"""),"Hỏi thông tin sản phẩm (tư vấn)")</f>
        <v>Hỏi thông tin sản phẩm (tư vấn)</v>
      </c>
      <c r="C267" s="62">
        <f>IFERROR(__xludf.DUMMYFUNCTION("""COMPUTED_VALUE"""),11.0)</f>
        <v>11</v>
      </c>
      <c r="D267" s="62" t="str">
        <f>IFERROR(__xludf.DUMMYFUNCTION("""COMPUTED_VALUE"""),"KH quan tâm sản phẩm")</f>
        <v>KH quan tâm sản phẩm</v>
      </c>
      <c r="E267" s="62">
        <f>IFERROR(__xludf.DUMMYFUNCTION("""COMPUTED_VALUE"""),47.0)</f>
        <v>47</v>
      </c>
      <c r="F267" s="62" t="str">
        <f>IFERROR(__xludf.DUMMYFUNCTION("""COMPUTED_VALUE"""),"Đời sống")</f>
        <v>Đời sống</v>
      </c>
      <c r="G267" s="62">
        <f>IFERROR(__xludf.DUMMYFUNCTION("""COMPUTED_VALUE"""),26.0)</f>
        <v>26</v>
      </c>
      <c r="H267" s="62" t="str">
        <f>IFERROR(__xludf.DUMMYFUNCTION("""COMPUTED_VALUE"""),"Thiết bị điện gia dụng")</f>
        <v>Thiết bị điện gia dụng</v>
      </c>
      <c r="I267" s="62">
        <f>IFERROR(__xludf.DUMMYFUNCTION("""COMPUTED_VALUE"""),87.0)</f>
        <v>87</v>
      </c>
      <c r="J267" s="62" t="str">
        <f>IFERROR(__xludf.DUMMYFUNCTION("""COMPUTED_VALUE"""),"Hỏi thông tin sản phẩm (tư vấn) - KH quan tâm sản phẩm - Đời sống - Thiết bị điện gia dụng")</f>
        <v>Hỏi thông tin sản phẩm (tư vấn) - KH quan tâm sản phẩm - Đời sống - Thiết bị điện gia dụng</v>
      </c>
      <c r="K267" s="102" t="str">
        <f>IFERROR(__xludf.DUMMYFUNCTION("""COMPUTED_VALUE"""),"Quan tâm sản phẩm Thiết bị điện gia dụng")</f>
        <v>Quan tâm sản phẩm Thiết bị điện gia dụng</v>
      </c>
      <c r="L267" s="62" t="str">
        <f>IFERROR(__xludf.DUMMYFUNCTION("""COMPUTED_VALUE"""),"thong_tin_sp")</f>
        <v>thong_tin_sp</v>
      </c>
      <c r="M267" s="62">
        <f>IFERROR(__xludf.DUMMYFUNCTION("""COMPUTED_VALUE"""),1.0)</f>
        <v>1</v>
      </c>
      <c r="N267" s="62"/>
      <c r="O267" s="62"/>
      <c r="P267" s="106"/>
      <c r="Q267" s="106"/>
      <c r="R267" s="106"/>
      <c r="S267" s="106"/>
      <c r="T267" s="106"/>
      <c r="U267" s="106"/>
      <c r="V267" s="106"/>
      <c r="W267" s="106"/>
      <c r="X267" s="62"/>
      <c r="Y267" s="62"/>
      <c r="Z267" s="62"/>
      <c r="AA267" s="62"/>
    </row>
    <row r="268">
      <c r="A268" s="62"/>
      <c r="B268" s="62" t="str">
        <f>IFERROR(__xludf.DUMMYFUNCTION("""COMPUTED_VALUE"""),"Hỏi thông tin sản phẩm (tư vấn)")</f>
        <v>Hỏi thông tin sản phẩm (tư vấn)</v>
      </c>
      <c r="C268" s="62">
        <f>IFERROR(__xludf.DUMMYFUNCTION("""COMPUTED_VALUE"""),11.0)</f>
        <v>11</v>
      </c>
      <c r="D268" s="62" t="str">
        <f>IFERROR(__xludf.DUMMYFUNCTION("""COMPUTED_VALUE"""),"KH quan tâm sản phẩm")</f>
        <v>KH quan tâm sản phẩm</v>
      </c>
      <c r="E268" s="62">
        <f>IFERROR(__xludf.DUMMYFUNCTION("""COMPUTED_VALUE"""),47.0)</f>
        <v>47</v>
      </c>
      <c r="F268" s="62" t="str">
        <f>IFERROR(__xludf.DUMMYFUNCTION("""COMPUTED_VALUE"""),"Đời sống")</f>
        <v>Đời sống</v>
      </c>
      <c r="G268" s="62">
        <f>IFERROR(__xludf.DUMMYFUNCTION("""COMPUTED_VALUE"""),26.0)</f>
        <v>26</v>
      </c>
      <c r="H268" s="62" t="str">
        <f>IFERROR(__xludf.DUMMYFUNCTION("""COMPUTED_VALUE"""),"Khác")</f>
        <v>Khác</v>
      </c>
      <c r="I268" s="62">
        <f>IFERROR(__xludf.DUMMYFUNCTION("""COMPUTED_VALUE"""),40.0)</f>
        <v>40</v>
      </c>
      <c r="J268" s="62" t="str">
        <f>IFERROR(__xludf.DUMMYFUNCTION("""COMPUTED_VALUE"""),"Hỏi thông tin sản phẩm (tư vấn) - KH quan tâm sản phẩm - Đời sống - Khác")</f>
        <v>Hỏi thông tin sản phẩm (tư vấn) - KH quan tâm sản phẩm - Đời sống - Khác</v>
      </c>
      <c r="K268" s="102" t="str">
        <f>IFERROR(__xludf.DUMMYFUNCTION("""COMPUTED_VALUE"""),"Quan tâm sản phẩm đời sống khác")</f>
        <v>Quan tâm sản phẩm đời sống khác</v>
      </c>
      <c r="L268" s="62" t="str">
        <f>IFERROR(__xludf.DUMMYFUNCTION("""COMPUTED_VALUE"""),"thong_tin_sp")</f>
        <v>thong_tin_sp</v>
      </c>
      <c r="M268" s="62">
        <f>IFERROR(__xludf.DUMMYFUNCTION("""COMPUTED_VALUE"""),1.0)</f>
        <v>1</v>
      </c>
      <c r="N268" s="62"/>
      <c r="O268" s="62"/>
      <c r="P268" s="106"/>
      <c r="Q268" s="106"/>
      <c r="R268" s="106"/>
      <c r="S268" s="106"/>
      <c r="T268" s="106"/>
      <c r="U268" s="106"/>
      <c r="V268" s="106"/>
      <c r="W268" s="106"/>
      <c r="X268" s="62"/>
      <c r="Y268" s="62"/>
      <c r="Z268" s="62"/>
      <c r="AA268" s="62"/>
    </row>
    <row r="269">
      <c r="A269" s="62"/>
      <c r="B269" s="62" t="str">
        <f>IFERROR(__xludf.DUMMYFUNCTION("""COMPUTED_VALUE"""),"Hỏi thông tin sản phẩm (tư vấn)")</f>
        <v>Hỏi thông tin sản phẩm (tư vấn)</v>
      </c>
      <c r="C269" s="62">
        <f>IFERROR(__xludf.DUMMYFUNCTION("""COMPUTED_VALUE"""),11.0)</f>
        <v>11</v>
      </c>
      <c r="D269" s="62" t="str">
        <f>IFERROR(__xludf.DUMMYFUNCTION("""COMPUTED_VALUE"""),"KH quan tâm sản phẩm")</f>
        <v>KH quan tâm sản phẩm</v>
      </c>
      <c r="E269" s="62">
        <f>IFERROR(__xludf.DUMMYFUNCTION("""COMPUTED_VALUE"""),47.0)</f>
        <v>47</v>
      </c>
      <c r="F269" s="62" t="str">
        <f>IFERROR(__xludf.DUMMYFUNCTION("""COMPUTED_VALUE"""),"Khỏe đẹp")</f>
        <v>Khỏe đẹp</v>
      </c>
      <c r="G269" s="62">
        <f>IFERROR(__xludf.DUMMYFUNCTION("""COMPUTED_VALUE"""),44.0)</f>
        <v>44</v>
      </c>
      <c r="H269" s="62" t="str">
        <f>IFERROR(__xludf.DUMMYFUNCTION("""COMPUTED_VALUE"""),"Thực phẩm chức năng")</f>
        <v>Thực phẩm chức năng</v>
      </c>
      <c r="I269" s="62">
        <f>IFERROR(__xludf.DUMMYFUNCTION("""COMPUTED_VALUE"""),94.0)</f>
        <v>94</v>
      </c>
      <c r="J269" s="62" t="str">
        <f>IFERROR(__xludf.DUMMYFUNCTION("""COMPUTED_VALUE"""),"Hỏi thông tin sản phẩm (tư vấn) - KH quan tâm sản phẩm - Khỏe đẹp - Thực phẩm chức năng")</f>
        <v>Hỏi thông tin sản phẩm (tư vấn) - KH quan tâm sản phẩm - Khỏe đẹp - Thực phẩm chức năng</v>
      </c>
      <c r="K269" s="102" t="str">
        <f>IFERROR(__xludf.DUMMYFUNCTION("""COMPUTED_VALUE"""),"Quan tâm sản phẩm Thực phẩm chức năng")</f>
        <v>Quan tâm sản phẩm Thực phẩm chức năng</v>
      </c>
      <c r="L269" s="62" t="str">
        <f>IFERROR(__xludf.DUMMYFUNCTION("""COMPUTED_VALUE"""),"thong_tin_sp")</f>
        <v>thong_tin_sp</v>
      </c>
      <c r="M269" s="62">
        <f>IFERROR(__xludf.DUMMYFUNCTION("""COMPUTED_VALUE"""),1.0)</f>
        <v>1</v>
      </c>
      <c r="N269" s="62"/>
      <c r="O269" s="62"/>
      <c r="P269" s="106"/>
      <c r="Q269" s="106"/>
      <c r="R269" s="106"/>
      <c r="S269" s="106"/>
      <c r="T269" s="106"/>
      <c r="U269" s="106"/>
      <c r="V269" s="106"/>
      <c r="W269" s="106"/>
      <c r="X269" s="62"/>
      <c r="Y269" s="62"/>
      <c r="Z269" s="62"/>
      <c r="AA269" s="62"/>
    </row>
    <row r="270">
      <c r="A270" s="62"/>
      <c r="B270" s="62" t="str">
        <f>IFERROR(__xludf.DUMMYFUNCTION("""COMPUTED_VALUE"""),"Hỏi thông tin sản phẩm (tư vấn)")</f>
        <v>Hỏi thông tin sản phẩm (tư vấn)</v>
      </c>
      <c r="C270" s="62">
        <f>IFERROR(__xludf.DUMMYFUNCTION("""COMPUTED_VALUE"""),11.0)</f>
        <v>11</v>
      </c>
      <c r="D270" s="62" t="str">
        <f>IFERROR(__xludf.DUMMYFUNCTION("""COMPUTED_VALUE"""),"KH quan tâm sản phẩm")</f>
        <v>KH quan tâm sản phẩm</v>
      </c>
      <c r="E270" s="62">
        <f>IFERROR(__xludf.DUMMYFUNCTION("""COMPUTED_VALUE"""),47.0)</f>
        <v>47</v>
      </c>
      <c r="F270" s="62" t="str">
        <f>IFERROR(__xludf.DUMMYFUNCTION("""COMPUTED_VALUE"""),"Khỏe đẹp")</f>
        <v>Khỏe đẹp</v>
      </c>
      <c r="G270" s="62">
        <f>IFERROR(__xludf.DUMMYFUNCTION("""COMPUTED_VALUE"""),44.0)</f>
        <v>44</v>
      </c>
      <c r="H270" s="62" t="str">
        <f>IFERROR(__xludf.DUMMYFUNCTION("""COMPUTED_VALUE"""),"Chăm sóc da mặt")</f>
        <v>Chăm sóc da mặt</v>
      </c>
      <c r="I270" s="62">
        <f>IFERROR(__xludf.DUMMYFUNCTION("""COMPUTED_VALUE"""),8.0)</f>
        <v>8</v>
      </c>
      <c r="J270" s="62" t="str">
        <f>IFERROR(__xludf.DUMMYFUNCTION("""COMPUTED_VALUE"""),"Hỏi thông tin sản phẩm (tư vấn) - KH quan tâm sản phẩm - Khỏe đẹp - Chăm sóc da mặt")</f>
        <v>Hỏi thông tin sản phẩm (tư vấn) - KH quan tâm sản phẩm - Khỏe đẹp - Chăm sóc da mặt</v>
      </c>
      <c r="K270" s="102" t="str">
        <f>IFERROR(__xludf.DUMMYFUNCTION("""COMPUTED_VALUE"""),"Quan tâm sản phẩm Chăm sóc da mặt")</f>
        <v>Quan tâm sản phẩm Chăm sóc da mặt</v>
      </c>
      <c r="L270" s="62" t="str">
        <f>IFERROR(__xludf.DUMMYFUNCTION("""COMPUTED_VALUE"""),"thong_tin_sp")</f>
        <v>thong_tin_sp</v>
      </c>
      <c r="M270" s="62">
        <f>IFERROR(__xludf.DUMMYFUNCTION("""COMPUTED_VALUE"""),1.0)</f>
        <v>1</v>
      </c>
      <c r="N270" s="62"/>
      <c r="O270" s="62"/>
      <c r="P270" s="106"/>
      <c r="Q270" s="106"/>
      <c r="R270" s="106"/>
      <c r="S270" s="106"/>
      <c r="T270" s="106"/>
      <c r="U270" s="106"/>
      <c r="V270" s="106"/>
      <c r="W270" s="106"/>
      <c r="X270" s="62"/>
      <c r="Y270" s="62"/>
      <c r="Z270" s="62"/>
      <c r="AA270" s="62"/>
    </row>
    <row r="271">
      <c r="A271" s="62"/>
      <c r="B271" s="62" t="str">
        <f>IFERROR(__xludf.DUMMYFUNCTION("""COMPUTED_VALUE"""),"Hỏi thông tin sản phẩm (tư vấn)")</f>
        <v>Hỏi thông tin sản phẩm (tư vấn)</v>
      </c>
      <c r="C271" s="62">
        <f>IFERROR(__xludf.DUMMYFUNCTION("""COMPUTED_VALUE"""),11.0)</f>
        <v>11</v>
      </c>
      <c r="D271" s="62" t="str">
        <f>IFERROR(__xludf.DUMMYFUNCTION("""COMPUTED_VALUE"""),"KH quan tâm sản phẩm")</f>
        <v>KH quan tâm sản phẩm</v>
      </c>
      <c r="E271" s="62">
        <f>IFERROR(__xludf.DUMMYFUNCTION("""COMPUTED_VALUE"""),47.0)</f>
        <v>47</v>
      </c>
      <c r="F271" s="62" t="str">
        <f>IFERROR(__xludf.DUMMYFUNCTION("""COMPUTED_VALUE"""),"Khỏe đẹp")</f>
        <v>Khỏe đẹp</v>
      </c>
      <c r="G271" s="62">
        <f>IFERROR(__xludf.DUMMYFUNCTION("""COMPUTED_VALUE"""),44.0)</f>
        <v>44</v>
      </c>
      <c r="H271" s="62" t="str">
        <f>IFERROR(__xludf.DUMMYFUNCTION("""COMPUTED_VALUE"""),"Vệ sinh răng miệng")</f>
        <v>Vệ sinh răng miệng</v>
      </c>
      <c r="I271" s="62">
        <f>IFERROR(__xludf.DUMMYFUNCTION("""COMPUTED_VALUE"""),102.0)</f>
        <v>102</v>
      </c>
      <c r="J271" s="62" t="str">
        <f>IFERROR(__xludf.DUMMYFUNCTION("""COMPUTED_VALUE"""),"Hỏi thông tin sản phẩm (tư vấn) - KH quan tâm sản phẩm - Khỏe đẹp - Vệ sinh răng miệng")</f>
        <v>Hỏi thông tin sản phẩm (tư vấn) - KH quan tâm sản phẩm - Khỏe đẹp - Vệ sinh răng miệng</v>
      </c>
      <c r="K271" s="102" t="str">
        <f>IFERROR(__xludf.DUMMYFUNCTION("""COMPUTED_VALUE"""),"Quan tâm sản phẩm Vệ sinh răng miệng")</f>
        <v>Quan tâm sản phẩm Vệ sinh răng miệng</v>
      </c>
      <c r="L271" s="62" t="str">
        <f>IFERROR(__xludf.DUMMYFUNCTION("""COMPUTED_VALUE"""),"thong_tin_sp")</f>
        <v>thong_tin_sp</v>
      </c>
      <c r="M271" s="62">
        <f>IFERROR(__xludf.DUMMYFUNCTION("""COMPUTED_VALUE"""),1.0)</f>
        <v>1</v>
      </c>
      <c r="N271" s="62"/>
      <c r="O271" s="62"/>
      <c r="P271" s="106"/>
      <c r="Q271" s="106"/>
      <c r="R271" s="106"/>
      <c r="S271" s="106"/>
      <c r="T271" s="106"/>
      <c r="U271" s="106"/>
      <c r="V271" s="106"/>
      <c r="W271" s="106"/>
      <c r="X271" s="62"/>
      <c r="Y271" s="62"/>
      <c r="Z271" s="62"/>
      <c r="AA271" s="62"/>
    </row>
    <row r="272">
      <c r="A272" s="62"/>
      <c r="B272" s="62" t="str">
        <f>IFERROR(__xludf.DUMMYFUNCTION("""COMPUTED_VALUE"""),"Hỏi thông tin sản phẩm (tư vấn)")</f>
        <v>Hỏi thông tin sản phẩm (tư vấn)</v>
      </c>
      <c r="C272" s="62">
        <f>IFERROR(__xludf.DUMMYFUNCTION("""COMPUTED_VALUE"""),11.0)</f>
        <v>11</v>
      </c>
      <c r="D272" s="62" t="str">
        <f>IFERROR(__xludf.DUMMYFUNCTION("""COMPUTED_VALUE"""),"KH quan tâm sản phẩm")</f>
        <v>KH quan tâm sản phẩm</v>
      </c>
      <c r="E272" s="62">
        <f>IFERROR(__xludf.DUMMYFUNCTION("""COMPUTED_VALUE"""),47.0)</f>
        <v>47</v>
      </c>
      <c r="F272" s="62" t="str">
        <f>IFERROR(__xludf.DUMMYFUNCTION("""COMPUTED_VALUE"""),"Khỏe đẹp")</f>
        <v>Khỏe đẹp</v>
      </c>
      <c r="G272" s="62">
        <f>IFERROR(__xludf.DUMMYFUNCTION("""COMPUTED_VALUE"""),44.0)</f>
        <v>44</v>
      </c>
      <c r="H272" s="62" t="str">
        <f>IFERROR(__xludf.DUMMYFUNCTION("""COMPUTED_VALUE"""),"Tắm và chăm sóc cơ thể")</f>
        <v>Tắm và chăm sóc cơ thể</v>
      </c>
      <c r="I272" s="62">
        <f>IFERROR(__xludf.DUMMYFUNCTION("""COMPUTED_VALUE"""),84.0)</f>
        <v>84</v>
      </c>
      <c r="J272" s="62" t="str">
        <f>IFERROR(__xludf.DUMMYFUNCTION("""COMPUTED_VALUE"""),"Hỏi thông tin sản phẩm (tư vấn) - KH quan tâm sản phẩm - Khỏe đẹp - Tắm và chăm sóc cơ thể")</f>
        <v>Hỏi thông tin sản phẩm (tư vấn) - KH quan tâm sản phẩm - Khỏe đẹp - Tắm và chăm sóc cơ thể</v>
      </c>
      <c r="K272" s="102" t="str">
        <f>IFERROR(__xludf.DUMMYFUNCTION("""COMPUTED_VALUE"""),"Quan tâm sản phẩm Tắm và chăm sóc cơ thể")</f>
        <v>Quan tâm sản phẩm Tắm và chăm sóc cơ thể</v>
      </c>
      <c r="L272" s="62" t="str">
        <f>IFERROR(__xludf.DUMMYFUNCTION("""COMPUTED_VALUE"""),"thong_tin_sp")</f>
        <v>thong_tin_sp</v>
      </c>
      <c r="M272" s="62">
        <f>IFERROR(__xludf.DUMMYFUNCTION("""COMPUTED_VALUE"""),1.0)</f>
        <v>1</v>
      </c>
      <c r="N272" s="62"/>
      <c r="O272" s="62"/>
      <c r="P272" s="106"/>
      <c r="Q272" s="106"/>
      <c r="R272" s="106"/>
      <c r="S272" s="106"/>
      <c r="T272" s="106"/>
      <c r="U272" s="106"/>
      <c r="V272" s="106"/>
      <c r="W272" s="106"/>
      <c r="X272" s="62"/>
      <c r="Y272" s="62"/>
      <c r="Z272" s="62"/>
      <c r="AA272" s="62"/>
    </row>
    <row r="273">
      <c r="A273" s="62"/>
      <c r="B273" s="62" t="str">
        <f>IFERROR(__xludf.DUMMYFUNCTION("""COMPUTED_VALUE"""),"Hỏi thông tin sản phẩm (tư vấn)")</f>
        <v>Hỏi thông tin sản phẩm (tư vấn)</v>
      </c>
      <c r="C273" s="62">
        <f>IFERROR(__xludf.DUMMYFUNCTION("""COMPUTED_VALUE"""),11.0)</f>
        <v>11</v>
      </c>
      <c r="D273" s="62" t="str">
        <f>IFERROR(__xludf.DUMMYFUNCTION("""COMPUTED_VALUE"""),"KH quan tâm sản phẩm")</f>
        <v>KH quan tâm sản phẩm</v>
      </c>
      <c r="E273" s="62">
        <f>IFERROR(__xludf.DUMMYFUNCTION("""COMPUTED_VALUE"""),47.0)</f>
        <v>47</v>
      </c>
      <c r="F273" s="62" t="str">
        <f>IFERROR(__xludf.DUMMYFUNCTION("""COMPUTED_VALUE"""),"Khỏe đẹp")</f>
        <v>Khỏe đẹp</v>
      </c>
      <c r="G273" s="62">
        <f>IFERROR(__xludf.DUMMYFUNCTION("""COMPUTED_VALUE"""),44.0)</f>
        <v>44</v>
      </c>
      <c r="H273" s="62" t="str">
        <f>IFERROR(__xludf.DUMMYFUNCTION("""COMPUTED_VALUE"""),"Chăm sóc tóc")</f>
        <v>Chăm sóc tóc</v>
      </c>
      <c r="I273" s="62">
        <f>IFERROR(__xludf.DUMMYFUNCTION("""COMPUTED_VALUE"""),13.0)</f>
        <v>13</v>
      </c>
      <c r="J273" s="62" t="str">
        <f>IFERROR(__xludf.DUMMYFUNCTION("""COMPUTED_VALUE"""),"Hỏi thông tin sản phẩm (tư vấn) - KH quan tâm sản phẩm - Khỏe đẹp - Chăm sóc tóc")</f>
        <v>Hỏi thông tin sản phẩm (tư vấn) - KH quan tâm sản phẩm - Khỏe đẹp - Chăm sóc tóc</v>
      </c>
      <c r="K273" s="102" t="str">
        <f>IFERROR(__xludf.DUMMYFUNCTION("""COMPUTED_VALUE"""),"Quan tâm sản phẩm Chăm sóc tóc")</f>
        <v>Quan tâm sản phẩm Chăm sóc tóc</v>
      </c>
      <c r="L273" s="62" t="str">
        <f>IFERROR(__xludf.DUMMYFUNCTION("""COMPUTED_VALUE"""),"thong_tin_sp")</f>
        <v>thong_tin_sp</v>
      </c>
      <c r="M273" s="62">
        <f>IFERROR(__xludf.DUMMYFUNCTION("""COMPUTED_VALUE"""),1.0)</f>
        <v>1</v>
      </c>
      <c r="N273" s="62"/>
      <c r="O273" s="62"/>
      <c r="P273" s="106"/>
      <c r="Q273" s="106"/>
      <c r="R273" s="106"/>
      <c r="S273" s="106"/>
      <c r="T273" s="106"/>
      <c r="U273" s="106"/>
      <c r="V273" s="106"/>
      <c r="W273" s="106"/>
      <c r="X273" s="62"/>
      <c r="Y273" s="62"/>
      <c r="Z273" s="62"/>
      <c r="AA273" s="62"/>
    </row>
    <row r="274">
      <c r="A274" s="62"/>
      <c r="B274" s="62" t="str">
        <f>IFERROR(__xludf.DUMMYFUNCTION("""COMPUTED_VALUE"""),"Hỏi thông tin sản phẩm (tư vấn)")</f>
        <v>Hỏi thông tin sản phẩm (tư vấn)</v>
      </c>
      <c r="C274" s="62">
        <f>IFERROR(__xludf.DUMMYFUNCTION("""COMPUTED_VALUE"""),11.0)</f>
        <v>11</v>
      </c>
      <c r="D274" s="62" t="str">
        <f>IFERROR(__xludf.DUMMYFUNCTION("""COMPUTED_VALUE"""),"KH quan tâm sản phẩm")</f>
        <v>KH quan tâm sản phẩm</v>
      </c>
      <c r="E274" s="62">
        <f>IFERROR(__xludf.DUMMYFUNCTION("""COMPUTED_VALUE"""),47.0)</f>
        <v>47</v>
      </c>
      <c r="F274" s="62" t="str">
        <f>IFERROR(__xludf.DUMMYFUNCTION("""COMPUTED_VALUE"""),"Khỏe đẹp")</f>
        <v>Khỏe đẹp</v>
      </c>
      <c r="G274" s="62">
        <f>IFERROR(__xludf.DUMMYFUNCTION("""COMPUTED_VALUE"""),44.0)</f>
        <v>44</v>
      </c>
      <c r="H274" s="62" t="str">
        <f>IFERROR(__xludf.DUMMYFUNCTION("""COMPUTED_VALUE"""),"Vật tư y tế")</f>
        <v>Vật tư y tế</v>
      </c>
      <c r="I274" s="62">
        <f>IFERROR(__xludf.DUMMYFUNCTION("""COMPUTED_VALUE"""),100.0)</f>
        <v>100</v>
      </c>
      <c r="J274" s="62" t="str">
        <f>IFERROR(__xludf.DUMMYFUNCTION("""COMPUTED_VALUE"""),"Hỏi thông tin sản phẩm (tư vấn) - KH quan tâm sản phẩm - Khỏe đẹp - Vật tư y tế")</f>
        <v>Hỏi thông tin sản phẩm (tư vấn) - KH quan tâm sản phẩm - Khỏe đẹp - Vật tư y tế</v>
      </c>
      <c r="K274" s="102" t="str">
        <f>IFERROR(__xludf.DUMMYFUNCTION("""COMPUTED_VALUE"""),"Quan tâm sản phẩm Vật tư y tế")</f>
        <v>Quan tâm sản phẩm Vật tư y tế</v>
      </c>
      <c r="L274" s="62" t="str">
        <f>IFERROR(__xludf.DUMMYFUNCTION("""COMPUTED_VALUE"""),"thong_tin_sp")</f>
        <v>thong_tin_sp</v>
      </c>
      <c r="M274" s="62">
        <f>IFERROR(__xludf.DUMMYFUNCTION("""COMPUTED_VALUE"""),1.0)</f>
        <v>1</v>
      </c>
      <c r="N274" s="62"/>
      <c r="O274" s="62"/>
      <c r="P274" s="106"/>
      <c r="Q274" s="106"/>
      <c r="R274" s="106"/>
      <c r="S274" s="106"/>
      <c r="T274" s="106"/>
      <c r="U274" s="106"/>
      <c r="V274" s="106"/>
      <c r="W274" s="106"/>
      <c r="X274" s="62"/>
      <c r="Y274" s="62"/>
      <c r="Z274" s="62"/>
      <c r="AA274" s="62"/>
    </row>
    <row r="275">
      <c r="A275" s="62"/>
      <c r="B275" s="62" t="str">
        <f>IFERROR(__xludf.DUMMYFUNCTION("""COMPUTED_VALUE"""),"Hỏi thông tin sản phẩm (tư vấn)")</f>
        <v>Hỏi thông tin sản phẩm (tư vấn)</v>
      </c>
      <c r="C275" s="62">
        <f>IFERROR(__xludf.DUMMYFUNCTION("""COMPUTED_VALUE"""),11.0)</f>
        <v>11</v>
      </c>
      <c r="D275" s="62" t="str">
        <f>IFERROR(__xludf.DUMMYFUNCTION("""COMPUTED_VALUE"""),"KH quan tâm sản phẩm")</f>
        <v>KH quan tâm sản phẩm</v>
      </c>
      <c r="E275" s="62">
        <f>IFERROR(__xludf.DUMMYFUNCTION("""COMPUTED_VALUE"""),47.0)</f>
        <v>47</v>
      </c>
      <c r="F275" s="62" t="str">
        <f>IFERROR(__xludf.DUMMYFUNCTION("""COMPUTED_VALUE"""),"Khỏe đẹp")</f>
        <v>Khỏe đẹp</v>
      </c>
      <c r="G275" s="62">
        <f>IFERROR(__xludf.DUMMYFUNCTION("""COMPUTED_VALUE"""),44.0)</f>
        <v>44</v>
      </c>
      <c r="H275" s="62" t="str">
        <f>IFERROR(__xludf.DUMMYFUNCTION("""COMPUTED_VALUE"""),"Nước hoa")</f>
        <v>Nước hoa</v>
      </c>
      <c r="I275" s="62">
        <f>IFERROR(__xludf.DUMMYFUNCTION("""COMPUTED_VALUE"""),52.0)</f>
        <v>52</v>
      </c>
      <c r="J275" s="62" t="str">
        <f>IFERROR(__xludf.DUMMYFUNCTION("""COMPUTED_VALUE"""),"Hỏi thông tin sản phẩm (tư vấn) - KH quan tâm sản phẩm - Khỏe đẹp - Nước hoa")</f>
        <v>Hỏi thông tin sản phẩm (tư vấn) - KH quan tâm sản phẩm - Khỏe đẹp - Nước hoa</v>
      </c>
      <c r="K275" s="102" t="str">
        <f>IFERROR(__xludf.DUMMYFUNCTION("""COMPUTED_VALUE"""),"Quan tâm sản phẩm Nước hoa")</f>
        <v>Quan tâm sản phẩm Nước hoa</v>
      </c>
      <c r="L275" s="62" t="str">
        <f>IFERROR(__xludf.DUMMYFUNCTION("""COMPUTED_VALUE"""),"thong_tin_sp")</f>
        <v>thong_tin_sp</v>
      </c>
      <c r="M275" s="62">
        <f>IFERROR(__xludf.DUMMYFUNCTION("""COMPUTED_VALUE"""),1.0)</f>
        <v>1</v>
      </c>
      <c r="N275" s="62"/>
      <c r="O275" s="62"/>
      <c r="P275" s="106"/>
      <c r="Q275" s="106"/>
      <c r="R275" s="106"/>
      <c r="S275" s="106"/>
      <c r="T275" s="106"/>
      <c r="U275" s="106"/>
      <c r="V275" s="106"/>
      <c r="W275" s="106"/>
      <c r="X275" s="62"/>
      <c r="Y275" s="62"/>
      <c r="Z275" s="62"/>
      <c r="AA275" s="62"/>
    </row>
    <row r="276">
      <c r="A276" s="62"/>
      <c r="B276" s="62" t="str">
        <f>IFERROR(__xludf.DUMMYFUNCTION("""COMPUTED_VALUE"""),"Hỏi thông tin sản phẩm (tư vấn)")</f>
        <v>Hỏi thông tin sản phẩm (tư vấn)</v>
      </c>
      <c r="C276" s="62">
        <f>IFERROR(__xludf.DUMMYFUNCTION("""COMPUTED_VALUE"""),11.0)</f>
        <v>11</v>
      </c>
      <c r="D276" s="62" t="str">
        <f>IFERROR(__xludf.DUMMYFUNCTION("""COMPUTED_VALUE"""),"KH quan tâm sản phẩm")</f>
        <v>KH quan tâm sản phẩm</v>
      </c>
      <c r="E276" s="62">
        <f>IFERROR(__xludf.DUMMYFUNCTION("""COMPUTED_VALUE"""),47.0)</f>
        <v>47</v>
      </c>
      <c r="F276" s="62" t="str">
        <f>IFERROR(__xludf.DUMMYFUNCTION("""COMPUTED_VALUE"""),"Khỏe đẹp")</f>
        <v>Khỏe đẹp</v>
      </c>
      <c r="G276" s="62">
        <f>IFERROR(__xludf.DUMMYFUNCTION("""COMPUTED_VALUE"""),44.0)</f>
        <v>44</v>
      </c>
      <c r="H276" s="62" t="str">
        <f>IFERROR(__xludf.DUMMYFUNCTION("""COMPUTED_VALUE"""),"Trang điểm")</f>
        <v>Trang điểm</v>
      </c>
      <c r="I276" s="62">
        <f>IFERROR(__xludf.DUMMYFUNCTION("""COMPUTED_VALUE"""),97.0)</f>
        <v>97</v>
      </c>
      <c r="J276" s="62" t="str">
        <f>IFERROR(__xludf.DUMMYFUNCTION("""COMPUTED_VALUE"""),"Hỏi thông tin sản phẩm (tư vấn) - KH quan tâm sản phẩm - Khỏe đẹp - Trang điểm")</f>
        <v>Hỏi thông tin sản phẩm (tư vấn) - KH quan tâm sản phẩm - Khỏe đẹp - Trang điểm</v>
      </c>
      <c r="K276" s="102" t="str">
        <f>IFERROR(__xludf.DUMMYFUNCTION("""COMPUTED_VALUE"""),"Quan tâm sản phẩm Trang điểm")</f>
        <v>Quan tâm sản phẩm Trang điểm</v>
      </c>
      <c r="L276" s="62" t="str">
        <f>IFERROR(__xludf.DUMMYFUNCTION("""COMPUTED_VALUE"""),"thong_tin_sp")</f>
        <v>thong_tin_sp</v>
      </c>
      <c r="M276" s="62">
        <f>IFERROR(__xludf.DUMMYFUNCTION("""COMPUTED_VALUE"""),1.0)</f>
        <v>1</v>
      </c>
      <c r="N276" s="62"/>
      <c r="O276" s="62"/>
      <c r="P276" s="106"/>
      <c r="Q276" s="106"/>
      <c r="R276" s="106"/>
      <c r="S276" s="106"/>
      <c r="T276" s="106"/>
      <c r="U276" s="106"/>
      <c r="V276" s="106"/>
      <c r="W276" s="106"/>
      <c r="X276" s="62"/>
      <c r="Y276" s="62"/>
      <c r="Z276" s="62"/>
      <c r="AA276" s="62"/>
    </row>
    <row r="277">
      <c r="A277" s="62"/>
      <c r="B277" s="62" t="str">
        <f>IFERROR(__xludf.DUMMYFUNCTION("""COMPUTED_VALUE"""),"Hỏi thông tin sản phẩm (tư vấn)")</f>
        <v>Hỏi thông tin sản phẩm (tư vấn)</v>
      </c>
      <c r="C277" s="62">
        <f>IFERROR(__xludf.DUMMYFUNCTION("""COMPUTED_VALUE"""),11.0)</f>
        <v>11</v>
      </c>
      <c r="D277" s="62" t="str">
        <f>IFERROR(__xludf.DUMMYFUNCTION("""COMPUTED_VALUE"""),"KH quan tâm sản phẩm")</f>
        <v>KH quan tâm sản phẩm</v>
      </c>
      <c r="E277" s="62">
        <f>IFERROR(__xludf.DUMMYFUNCTION("""COMPUTED_VALUE"""),47.0)</f>
        <v>47</v>
      </c>
      <c r="F277" s="62" t="str">
        <f>IFERROR(__xludf.DUMMYFUNCTION("""COMPUTED_VALUE"""),"Khỏe đẹp")</f>
        <v>Khỏe đẹp</v>
      </c>
      <c r="G277" s="62">
        <f>IFERROR(__xludf.DUMMYFUNCTION("""COMPUTED_VALUE"""),44.0)</f>
        <v>44</v>
      </c>
      <c r="H277" s="62" t="str">
        <f>IFERROR(__xludf.DUMMYFUNCTION("""COMPUTED_VALUE"""),"Dụng cụ làm đẹp")</f>
        <v>Dụng cụ làm đẹp</v>
      </c>
      <c r="I277" s="62">
        <f>IFERROR(__xludf.DUMMYFUNCTION("""COMPUTED_VALUE"""),20.0)</f>
        <v>20</v>
      </c>
      <c r="J277" s="62" t="str">
        <f>IFERROR(__xludf.DUMMYFUNCTION("""COMPUTED_VALUE"""),"Hỏi thông tin sản phẩm (tư vấn) - KH quan tâm sản phẩm - Khỏe đẹp - Dụng cụ làm đẹp")</f>
        <v>Hỏi thông tin sản phẩm (tư vấn) - KH quan tâm sản phẩm - Khỏe đẹp - Dụng cụ làm đẹp</v>
      </c>
      <c r="K277" s="102" t="str">
        <f>IFERROR(__xludf.DUMMYFUNCTION("""COMPUTED_VALUE"""),"Quan tâm sản phẩm Dụng cụ làm đẹp")</f>
        <v>Quan tâm sản phẩm Dụng cụ làm đẹp</v>
      </c>
      <c r="L277" s="62" t="str">
        <f>IFERROR(__xludf.DUMMYFUNCTION("""COMPUTED_VALUE"""),"thong_tin_sp")</f>
        <v>thong_tin_sp</v>
      </c>
      <c r="M277" s="62">
        <f>IFERROR(__xludf.DUMMYFUNCTION("""COMPUTED_VALUE"""),1.0)</f>
        <v>1</v>
      </c>
      <c r="N277" s="62"/>
      <c r="O277" s="62"/>
      <c r="P277" s="106"/>
      <c r="Q277" s="106"/>
      <c r="R277" s="106"/>
      <c r="S277" s="106"/>
      <c r="T277" s="106"/>
      <c r="U277" s="106"/>
      <c r="V277" s="106"/>
      <c r="W277" s="106"/>
      <c r="X277" s="62"/>
      <c r="Y277" s="62"/>
      <c r="Z277" s="62"/>
      <c r="AA277" s="62"/>
    </row>
    <row r="278">
      <c r="A278" s="62"/>
      <c r="B278" s="62" t="str">
        <f>IFERROR(__xludf.DUMMYFUNCTION("""COMPUTED_VALUE"""),"Hỏi thông tin sản phẩm (tư vấn)")</f>
        <v>Hỏi thông tin sản phẩm (tư vấn)</v>
      </c>
      <c r="C278" s="62">
        <f>IFERROR(__xludf.DUMMYFUNCTION("""COMPUTED_VALUE"""),11.0)</f>
        <v>11</v>
      </c>
      <c r="D278" s="62" t="str">
        <f>IFERROR(__xludf.DUMMYFUNCTION("""COMPUTED_VALUE"""),"KH quan tâm sản phẩm")</f>
        <v>KH quan tâm sản phẩm</v>
      </c>
      <c r="E278" s="62">
        <f>IFERROR(__xludf.DUMMYFUNCTION("""COMPUTED_VALUE"""),47.0)</f>
        <v>47</v>
      </c>
      <c r="F278" s="62" t="str">
        <f>IFERROR(__xludf.DUMMYFUNCTION("""COMPUTED_VALUE"""),"Khỏe đẹp")</f>
        <v>Khỏe đẹp</v>
      </c>
      <c r="G278" s="62">
        <f>IFERROR(__xludf.DUMMYFUNCTION("""COMPUTED_VALUE"""),44.0)</f>
        <v>44</v>
      </c>
      <c r="H278" s="62" t="str">
        <f>IFERROR(__xludf.DUMMYFUNCTION("""COMPUTED_VALUE"""),"Chăm sóc cá nhân")</f>
        <v>Chăm sóc cá nhân</v>
      </c>
      <c r="I278" s="62">
        <f>IFERROR(__xludf.DUMMYFUNCTION("""COMPUTED_VALUE"""),7.0)</f>
        <v>7</v>
      </c>
      <c r="J278" s="62" t="str">
        <f>IFERROR(__xludf.DUMMYFUNCTION("""COMPUTED_VALUE"""),"Hỏi thông tin sản phẩm (tư vấn) - KH quan tâm sản phẩm - Khỏe đẹp - Chăm sóc cá nhân")</f>
        <v>Hỏi thông tin sản phẩm (tư vấn) - KH quan tâm sản phẩm - Khỏe đẹp - Chăm sóc cá nhân</v>
      </c>
      <c r="K278" s="102" t="str">
        <f>IFERROR(__xludf.DUMMYFUNCTION("""COMPUTED_VALUE"""),"Quan tâm sản phẩm Chăm sóc cá nhân")</f>
        <v>Quan tâm sản phẩm Chăm sóc cá nhân</v>
      </c>
      <c r="L278" s="62" t="str">
        <f>IFERROR(__xludf.DUMMYFUNCTION("""COMPUTED_VALUE"""),"thong_tin_sp")</f>
        <v>thong_tin_sp</v>
      </c>
      <c r="M278" s="62">
        <f>IFERROR(__xludf.DUMMYFUNCTION("""COMPUTED_VALUE"""),1.0)</f>
        <v>1</v>
      </c>
      <c r="N278" s="62"/>
      <c r="O278" s="62"/>
      <c r="P278" s="106"/>
      <c r="Q278" s="106"/>
      <c r="R278" s="106"/>
      <c r="S278" s="106"/>
      <c r="T278" s="106"/>
      <c r="U278" s="106"/>
      <c r="V278" s="106"/>
      <c r="W278" s="106"/>
      <c r="X278" s="62"/>
      <c r="Y278" s="62"/>
      <c r="Z278" s="62"/>
      <c r="AA278" s="62"/>
    </row>
    <row r="279">
      <c r="A279" s="62"/>
      <c r="B279" s="62" t="str">
        <f>IFERROR(__xludf.DUMMYFUNCTION("""COMPUTED_VALUE"""),"Hỏi thông tin sản phẩm (tư vấn)")</f>
        <v>Hỏi thông tin sản phẩm (tư vấn)</v>
      </c>
      <c r="C279" s="62">
        <f>IFERROR(__xludf.DUMMYFUNCTION("""COMPUTED_VALUE"""),11.0)</f>
        <v>11</v>
      </c>
      <c r="D279" s="62" t="str">
        <f>IFERROR(__xludf.DUMMYFUNCTION("""COMPUTED_VALUE"""),"KH quan tâm sản phẩm")</f>
        <v>KH quan tâm sản phẩm</v>
      </c>
      <c r="E279" s="62">
        <f>IFERROR(__xludf.DUMMYFUNCTION("""COMPUTED_VALUE"""),47.0)</f>
        <v>47</v>
      </c>
      <c r="F279" s="62" t="str">
        <f>IFERROR(__xludf.DUMMYFUNCTION("""COMPUTED_VALUE"""),"Khỏe đẹp")</f>
        <v>Khỏe đẹp</v>
      </c>
      <c r="G279" s="62">
        <f>IFERROR(__xludf.DUMMYFUNCTION("""COMPUTED_VALUE"""),44.0)</f>
        <v>44</v>
      </c>
      <c r="H279" s="62" t="str">
        <f>IFERROR(__xludf.DUMMYFUNCTION("""COMPUTED_VALUE"""),"Khác")</f>
        <v>Khác</v>
      </c>
      <c r="I279" s="62">
        <f>IFERROR(__xludf.DUMMYFUNCTION("""COMPUTED_VALUE"""),40.0)</f>
        <v>40</v>
      </c>
      <c r="J279" s="62" t="str">
        <f>IFERROR(__xludf.DUMMYFUNCTION("""COMPUTED_VALUE"""),"Hỏi thông tin sản phẩm (tư vấn) - KH quan tâm sản phẩm - Khỏe đẹp - Khác")</f>
        <v>Hỏi thông tin sản phẩm (tư vấn) - KH quan tâm sản phẩm - Khỏe đẹp - Khác</v>
      </c>
      <c r="K279" s="102" t="str">
        <f>IFERROR(__xludf.DUMMYFUNCTION("""COMPUTED_VALUE"""),"Quan tâm sản phẩm khoẻ đẹp khác")</f>
        <v>Quan tâm sản phẩm khoẻ đẹp khác</v>
      </c>
      <c r="L279" s="62" t="str">
        <f>IFERROR(__xludf.DUMMYFUNCTION("""COMPUTED_VALUE"""),"thong_tin_sp")</f>
        <v>thong_tin_sp</v>
      </c>
      <c r="M279" s="62">
        <f>IFERROR(__xludf.DUMMYFUNCTION("""COMPUTED_VALUE"""),1.0)</f>
        <v>1</v>
      </c>
      <c r="N279" s="62"/>
      <c r="O279" s="62"/>
      <c r="P279" s="106"/>
      <c r="Q279" s="106"/>
      <c r="R279" s="106"/>
      <c r="S279" s="106"/>
      <c r="T279" s="106"/>
      <c r="U279" s="106"/>
      <c r="V279" s="106"/>
      <c r="W279" s="106"/>
      <c r="X279" s="62"/>
      <c r="Y279" s="62"/>
      <c r="Z279" s="62"/>
      <c r="AA279" s="62"/>
    </row>
    <row r="280">
      <c r="A280" s="62"/>
      <c r="B280" s="62" t="str">
        <f>IFERROR(__xludf.DUMMYFUNCTION("""COMPUTED_VALUE"""),"Hỏi thông tin sản phẩm (tư vấn)")</f>
        <v>Hỏi thông tin sản phẩm (tư vấn)</v>
      </c>
      <c r="C280" s="62">
        <f>IFERROR(__xludf.DUMMYFUNCTION("""COMPUTED_VALUE"""),11.0)</f>
        <v>11</v>
      </c>
      <c r="D280" s="62" t="str">
        <f>IFERROR(__xludf.DUMMYFUNCTION("""COMPUTED_VALUE"""),"KH quan tâm sản phẩm")</f>
        <v>KH quan tâm sản phẩm</v>
      </c>
      <c r="E280" s="62">
        <f>IFERROR(__xludf.DUMMYFUNCTION("""COMPUTED_VALUE"""),47.0)</f>
        <v>47</v>
      </c>
      <c r="F280" s="62" t="str">
        <f>IFERROR(__xludf.DUMMYFUNCTION("""COMPUTED_VALUE"""),"Thú cưng")</f>
        <v>Thú cưng</v>
      </c>
      <c r="G280" s="62">
        <f>IFERROR(__xludf.DUMMYFUNCTION("""COMPUTED_VALUE"""),80.0)</f>
        <v>80</v>
      </c>
      <c r="H280" s="62" t="str">
        <f>IFERROR(__xludf.DUMMYFUNCTION("""COMPUTED_VALUE"""),"Chăm sóc thú cưng")</f>
        <v>Chăm sóc thú cưng</v>
      </c>
      <c r="I280" s="62">
        <f>IFERROR(__xludf.DUMMYFUNCTION("""COMPUTED_VALUE"""),12.0)</f>
        <v>12</v>
      </c>
      <c r="J280" s="62" t="str">
        <f>IFERROR(__xludf.DUMMYFUNCTION("""COMPUTED_VALUE"""),"Hỏi thông tin sản phẩm (tư vấn) - KH quan tâm sản phẩm - Thú cưng - Chăm sóc thú cưng")</f>
        <v>Hỏi thông tin sản phẩm (tư vấn) - KH quan tâm sản phẩm - Thú cưng - Chăm sóc thú cưng</v>
      </c>
      <c r="K280" s="102" t="str">
        <f>IFERROR(__xludf.DUMMYFUNCTION("""COMPUTED_VALUE"""),"Quan tâm sản phẩm Chăm sóc thú cưng")</f>
        <v>Quan tâm sản phẩm Chăm sóc thú cưng</v>
      </c>
      <c r="L280" s="62" t="str">
        <f>IFERROR(__xludf.DUMMYFUNCTION("""COMPUTED_VALUE"""),"thong_tin_sp")</f>
        <v>thong_tin_sp</v>
      </c>
      <c r="M280" s="62">
        <f>IFERROR(__xludf.DUMMYFUNCTION("""COMPUTED_VALUE"""),1.0)</f>
        <v>1</v>
      </c>
      <c r="N280" s="62"/>
      <c r="O280" s="62"/>
      <c r="P280" s="106"/>
      <c r="Q280" s="106"/>
      <c r="R280" s="106"/>
      <c r="S280" s="106"/>
      <c r="T280" s="106"/>
      <c r="U280" s="106"/>
      <c r="V280" s="106"/>
      <c r="W280" s="106"/>
      <c r="X280" s="62"/>
      <c r="Y280" s="62"/>
      <c r="Z280" s="62"/>
      <c r="AA280" s="62"/>
    </row>
    <row r="281">
      <c r="A281" s="62"/>
      <c r="B281" s="62" t="str">
        <f>IFERROR(__xludf.DUMMYFUNCTION("""COMPUTED_VALUE"""),"Hỏi thông tin sản phẩm (tư vấn)")</f>
        <v>Hỏi thông tin sản phẩm (tư vấn)</v>
      </c>
      <c r="C281" s="62">
        <f>IFERROR(__xludf.DUMMYFUNCTION("""COMPUTED_VALUE"""),11.0)</f>
        <v>11</v>
      </c>
      <c r="D281" s="62" t="str">
        <f>IFERROR(__xludf.DUMMYFUNCTION("""COMPUTED_VALUE"""),"KH quan tâm sản phẩm")</f>
        <v>KH quan tâm sản phẩm</v>
      </c>
      <c r="E281" s="62">
        <f>IFERROR(__xludf.DUMMYFUNCTION("""COMPUTED_VALUE"""),47.0)</f>
        <v>47</v>
      </c>
      <c r="F281" s="62" t="str">
        <f>IFERROR(__xludf.DUMMYFUNCTION("""COMPUTED_VALUE"""),"Thú cưng")</f>
        <v>Thú cưng</v>
      </c>
      <c r="G281" s="62">
        <f>IFERROR(__xludf.DUMMYFUNCTION("""COMPUTED_VALUE"""),80.0)</f>
        <v>80</v>
      </c>
      <c r="H281" s="62" t="str">
        <f>IFERROR(__xludf.DUMMYFUNCTION("""COMPUTED_VALUE"""),"Vệ sinh cho thú cưng")</f>
        <v>Vệ sinh cho thú cưng</v>
      </c>
      <c r="I281" s="62">
        <f>IFERROR(__xludf.DUMMYFUNCTION("""COMPUTED_VALUE"""),101.0)</f>
        <v>101</v>
      </c>
      <c r="J281" s="62" t="str">
        <f>IFERROR(__xludf.DUMMYFUNCTION("""COMPUTED_VALUE"""),"Hỏi thông tin sản phẩm (tư vấn) - KH quan tâm sản phẩm - Thú cưng - Vệ sinh cho thú cưng")</f>
        <v>Hỏi thông tin sản phẩm (tư vấn) - KH quan tâm sản phẩm - Thú cưng - Vệ sinh cho thú cưng</v>
      </c>
      <c r="K281" s="102" t="str">
        <f>IFERROR(__xludf.DUMMYFUNCTION("""COMPUTED_VALUE"""),"Quan tâm sản phẩm Vệ sinh cho thú cưng")</f>
        <v>Quan tâm sản phẩm Vệ sinh cho thú cưng</v>
      </c>
      <c r="L281" s="62" t="str">
        <f>IFERROR(__xludf.DUMMYFUNCTION("""COMPUTED_VALUE"""),"thong_tin_sp")</f>
        <v>thong_tin_sp</v>
      </c>
      <c r="M281" s="62">
        <f>IFERROR(__xludf.DUMMYFUNCTION("""COMPUTED_VALUE"""),1.0)</f>
        <v>1</v>
      </c>
      <c r="N281" s="62"/>
      <c r="O281" s="62"/>
      <c r="P281" s="106"/>
      <c r="Q281" s="106"/>
      <c r="R281" s="106"/>
      <c r="S281" s="106"/>
      <c r="T281" s="106"/>
      <c r="U281" s="106"/>
      <c r="V281" s="106"/>
      <c r="W281" s="106"/>
      <c r="X281" s="62"/>
      <c r="Y281" s="62"/>
      <c r="Z281" s="62"/>
      <c r="AA281" s="62"/>
    </row>
    <row r="282">
      <c r="A282" s="62"/>
      <c r="B282" s="62" t="str">
        <f>IFERROR(__xludf.DUMMYFUNCTION("""COMPUTED_VALUE"""),"Hỏi thông tin sản phẩm (tư vấn)")</f>
        <v>Hỏi thông tin sản phẩm (tư vấn)</v>
      </c>
      <c r="C282" s="62">
        <f>IFERROR(__xludf.DUMMYFUNCTION("""COMPUTED_VALUE"""),11.0)</f>
        <v>11</v>
      </c>
      <c r="D282" s="62" t="str">
        <f>IFERROR(__xludf.DUMMYFUNCTION("""COMPUTED_VALUE"""),"KH quan tâm sản phẩm")</f>
        <v>KH quan tâm sản phẩm</v>
      </c>
      <c r="E282" s="62">
        <f>IFERROR(__xludf.DUMMYFUNCTION("""COMPUTED_VALUE"""),47.0)</f>
        <v>47</v>
      </c>
      <c r="F282" s="62" t="str">
        <f>IFERROR(__xludf.DUMMYFUNCTION("""COMPUTED_VALUE"""),"Thú cưng")</f>
        <v>Thú cưng</v>
      </c>
      <c r="G282" s="62">
        <f>IFERROR(__xludf.DUMMYFUNCTION("""COMPUTED_VALUE"""),80.0)</f>
        <v>80</v>
      </c>
      <c r="H282" s="62" t="str">
        <f>IFERROR(__xludf.DUMMYFUNCTION("""COMPUTED_VALUE"""),"Thức ăn cho thú cưng")</f>
        <v>Thức ăn cho thú cưng</v>
      </c>
      <c r="I282" s="62">
        <f>IFERROR(__xludf.DUMMYFUNCTION("""COMPUTED_VALUE"""),93.0)</f>
        <v>93</v>
      </c>
      <c r="J282" s="62" t="str">
        <f>IFERROR(__xludf.DUMMYFUNCTION("""COMPUTED_VALUE"""),"Hỏi thông tin sản phẩm (tư vấn) - KH quan tâm sản phẩm - Thú cưng - Thức ăn cho thú cưng")</f>
        <v>Hỏi thông tin sản phẩm (tư vấn) - KH quan tâm sản phẩm - Thú cưng - Thức ăn cho thú cưng</v>
      </c>
      <c r="K282" s="102" t="str">
        <f>IFERROR(__xludf.DUMMYFUNCTION("""COMPUTED_VALUE"""),"Quan tâm sản phẩm Thức ăn cho thú cưng")</f>
        <v>Quan tâm sản phẩm Thức ăn cho thú cưng</v>
      </c>
      <c r="L282" s="62" t="str">
        <f>IFERROR(__xludf.DUMMYFUNCTION("""COMPUTED_VALUE"""),"thong_tin_sp")</f>
        <v>thong_tin_sp</v>
      </c>
      <c r="M282" s="62">
        <f>IFERROR(__xludf.DUMMYFUNCTION("""COMPUTED_VALUE"""),1.0)</f>
        <v>1</v>
      </c>
      <c r="N282" s="62"/>
      <c r="O282" s="62"/>
      <c r="P282" s="106"/>
      <c r="Q282" s="106"/>
      <c r="R282" s="106"/>
      <c r="S282" s="106"/>
      <c r="T282" s="106"/>
      <c r="U282" s="106"/>
      <c r="V282" s="106"/>
      <c r="W282" s="106"/>
      <c r="X282" s="62"/>
      <c r="Y282" s="62"/>
      <c r="Z282" s="62"/>
      <c r="AA282" s="62"/>
    </row>
    <row r="283">
      <c r="A283" s="62"/>
      <c r="B283" s="62" t="str">
        <f>IFERROR(__xludf.DUMMYFUNCTION("""COMPUTED_VALUE"""),"Hỏi thông tin sản phẩm (tư vấn)")</f>
        <v>Hỏi thông tin sản phẩm (tư vấn)</v>
      </c>
      <c r="C283" s="62">
        <f>IFERROR(__xludf.DUMMYFUNCTION("""COMPUTED_VALUE"""),11.0)</f>
        <v>11</v>
      </c>
      <c r="D283" s="62" t="str">
        <f>IFERROR(__xludf.DUMMYFUNCTION("""COMPUTED_VALUE"""),"KH quan tâm sản phẩm")</f>
        <v>KH quan tâm sản phẩm</v>
      </c>
      <c r="E283" s="62">
        <f>IFERROR(__xludf.DUMMYFUNCTION("""COMPUTED_VALUE"""),47.0)</f>
        <v>47</v>
      </c>
      <c r="F283" s="62" t="str">
        <f>IFERROR(__xludf.DUMMYFUNCTION("""COMPUTED_VALUE"""),"Thú cưng")</f>
        <v>Thú cưng</v>
      </c>
      <c r="G283" s="62">
        <f>IFERROR(__xludf.DUMMYFUNCTION("""COMPUTED_VALUE"""),80.0)</f>
        <v>80</v>
      </c>
      <c r="H283" s="62" t="str">
        <f>IFERROR(__xludf.DUMMYFUNCTION("""COMPUTED_VALUE"""),"Quần áo thú cưng")</f>
        <v>Quần áo thú cưng</v>
      </c>
      <c r="I283" s="62">
        <f>IFERROR(__xludf.DUMMYFUNCTION("""COMPUTED_VALUE"""),69.0)</f>
        <v>69</v>
      </c>
      <c r="J283" s="62" t="str">
        <f>IFERROR(__xludf.DUMMYFUNCTION("""COMPUTED_VALUE"""),"Hỏi thông tin sản phẩm (tư vấn) - KH quan tâm sản phẩm - Thú cưng - Quần áo thú cưng")</f>
        <v>Hỏi thông tin sản phẩm (tư vấn) - KH quan tâm sản phẩm - Thú cưng - Quần áo thú cưng</v>
      </c>
      <c r="K283" s="102" t="str">
        <f>IFERROR(__xludf.DUMMYFUNCTION("""COMPUTED_VALUE"""),"Quan tâm sản phẩm Quần áo thú cưng")</f>
        <v>Quan tâm sản phẩm Quần áo thú cưng</v>
      </c>
      <c r="L283" s="62" t="str">
        <f>IFERROR(__xludf.DUMMYFUNCTION("""COMPUTED_VALUE"""),"thong_tin_sp")</f>
        <v>thong_tin_sp</v>
      </c>
      <c r="M283" s="62">
        <f>IFERROR(__xludf.DUMMYFUNCTION("""COMPUTED_VALUE"""),1.0)</f>
        <v>1</v>
      </c>
      <c r="N283" s="62"/>
      <c r="O283" s="62"/>
      <c r="P283" s="106"/>
      <c r="Q283" s="106"/>
      <c r="R283" s="106"/>
      <c r="S283" s="106"/>
      <c r="T283" s="106"/>
      <c r="U283" s="106"/>
      <c r="V283" s="106"/>
      <c r="W283" s="106"/>
      <c r="X283" s="62"/>
      <c r="Y283" s="62"/>
      <c r="Z283" s="62"/>
      <c r="AA283" s="62"/>
    </row>
    <row r="284">
      <c r="A284" s="62"/>
      <c r="B284" s="62" t="str">
        <f>IFERROR(__xludf.DUMMYFUNCTION("""COMPUTED_VALUE"""),"Hỏi thông tin sản phẩm (tư vấn)")</f>
        <v>Hỏi thông tin sản phẩm (tư vấn)</v>
      </c>
      <c r="C284" s="62">
        <f>IFERROR(__xludf.DUMMYFUNCTION("""COMPUTED_VALUE"""),11.0)</f>
        <v>11</v>
      </c>
      <c r="D284" s="62" t="str">
        <f>IFERROR(__xludf.DUMMYFUNCTION("""COMPUTED_VALUE"""),"KH quan tâm sản phẩm")</f>
        <v>KH quan tâm sản phẩm</v>
      </c>
      <c r="E284" s="62">
        <f>IFERROR(__xludf.DUMMYFUNCTION("""COMPUTED_VALUE"""),47.0)</f>
        <v>47</v>
      </c>
      <c r="F284" s="62" t="str">
        <f>IFERROR(__xludf.DUMMYFUNCTION("""COMPUTED_VALUE"""),"Thú cưng")</f>
        <v>Thú cưng</v>
      </c>
      <c r="G284" s="62">
        <f>IFERROR(__xludf.DUMMYFUNCTION("""COMPUTED_VALUE"""),80.0)</f>
        <v>80</v>
      </c>
      <c r="H284" s="62" t="str">
        <f>IFERROR(__xludf.DUMMYFUNCTION("""COMPUTED_VALUE"""),"Phụ kiện cho thú cưng")</f>
        <v>Phụ kiện cho thú cưng</v>
      </c>
      <c r="I284" s="62">
        <f>IFERROR(__xludf.DUMMYFUNCTION("""COMPUTED_VALUE"""),55.0)</f>
        <v>55</v>
      </c>
      <c r="J284" s="62" t="str">
        <f>IFERROR(__xludf.DUMMYFUNCTION("""COMPUTED_VALUE"""),"Hỏi thông tin sản phẩm (tư vấn) - KH quan tâm sản phẩm - Thú cưng - Phụ kiện cho thú cưng")</f>
        <v>Hỏi thông tin sản phẩm (tư vấn) - KH quan tâm sản phẩm - Thú cưng - Phụ kiện cho thú cưng</v>
      </c>
      <c r="K284" s="102" t="str">
        <f>IFERROR(__xludf.DUMMYFUNCTION("""COMPUTED_VALUE"""),"Quan tâm sản phẩm Phụ kiện cho thú cưng")</f>
        <v>Quan tâm sản phẩm Phụ kiện cho thú cưng</v>
      </c>
      <c r="L284" s="62" t="str">
        <f>IFERROR(__xludf.DUMMYFUNCTION("""COMPUTED_VALUE"""),"thong_tin_sp")</f>
        <v>thong_tin_sp</v>
      </c>
      <c r="M284" s="62">
        <f>IFERROR(__xludf.DUMMYFUNCTION("""COMPUTED_VALUE"""),1.0)</f>
        <v>1</v>
      </c>
      <c r="N284" s="62"/>
      <c r="O284" s="62"/>
      <c r="P284" s="106"/>
      <c r="Q284" s="106"/>
      <c r="R284" s="106"/>
      <c r="S284" s="106"/>
      <c r="T284" s="106"/>
      <c r="U284" s="106"/>
      <c r="V284" s="106"/>
      <c r="W284" s="106"/>
      <c r="X284" s="62"/>
      <c r="Y284" s="62"/>
      <c r="Z284" s="62"/>
      <c r="AA284" s="62"/>
    </row>
    <row r="285">
      <c r="A285" s="62"/>
      <c r="B285" s="62" t="str">
        <f>IFERROR(__xludf.DUMMYFUNCTION("""COMPUTED_VALUE"""),"Hỏi thông tin sản phẩm (tư vấn)")</f>
        <v>Hỏi thông tin sản phẩm (tư vấn)</v>
      </c>
      <c r="C285" s="62">
        <f>IFERROR(__xludf.DUMMYFUNCTION("""COMPUTED_VALUE"""),11.0)</f>
        <v>11</v>
      </c>
      <c r="D285" s="62" t="str">
        <f>IFERROR(__xludf.DUMMYFUNCTION("""COMPUTED_VALUE"""),"KH quan tâm sản phẩm")</f>
        <v>KH quan tâm sản phẩm</v>
      </c>
      <c r="E285" s="62">
        <f>IFERROR(__xludf.DUMMYFUNCTION("""COMPUTED_VALUE"""),47.0)</f>
        <v>47</v>
      </c>
      <c r="F285" s="62" t="str">
        <f>IFERROR(__xludf.DUMMYFUNCTION("""COMPUTED_VALUE"""),"Thú cưng")</f>
        <v>Thú cưng</v>
      </c>
      <c r="G285" s="62">
        <f>IFERROR(__xludf.DUMMYFUNCTION("""COMPUTED_VALUE"""),80.0)</f>
        <v>80</v>
      </c>
      <c r="H285" s="62" t="str">
        <f>IFERROR(__xludf.DUMMYFUNCTION("""COMPUTED_VALUE"""),"Khác")</f>
        <v>Khác</v>
      </c>
      <c r="I285" s="62">
        <f>IFERROR(__xludf.DUMMYFUNCTION("""COMPUTED_VALUE"""),40.0)</f>
        <v>40</v>
      </c>
      <c r="J285" s="62" t="str">
        <f>IFERROR(__xludf.DUMMYFUNCTION("""COMPUTED_VALUE"""),"Hỏi thông tin sản phẩm (tư vấn) - KH quan tâm sản phẩm - Thú cưng - Khác")</f>
        <v>Hỏi thông tin sản phẩm (tư vấn) - KH quan tâm sản phẩm - Thú cưng - Khác</v>
      </c>
      <c r="K285" s="102" t="str">
        <f>IFERROR(__xludf.DUMMYFUNCTION("""COMPUTED_VALUE"""),"Quan tâm sản phẩm thú cưng khác")</f>
        <v>Quan tâm sản phẩm thú cưng khác</v>
      </c>
      <c r="L285" s="62" t="str">
        <f>IFERROR(__xludf.DUMMYFUNCTION("""COMPUTED_VALUE"""),"thong_tin_sp")</f>
        <v>thong_tin_sp</v>
      </c>
      <c r="M285" s="62">
        <f>IFERROR(__xludf.DUMMYFUNCTION("""COMPUTED_VALUE"""),1.0)</f>
        <v>1</v>
      </c>
      <c r="N285" s="62"/>
      <c r="O285" s="62"/>
      <c r="P285" s="106"/>
      <c r="Q285" s="106"/>
      <c r="R285" s="106"/>
      <c r="S285" s="106"/>
      <c r="T285" s="106"/>
      <c r="U285" s="106"/>
      <c r="V285" s="106"/>
      <c r="W285" s="106"/>
      <c r="X285" s="62"/>
      <c r="Y285" s="62"/>
      <c r="Z285" s="62"/>
      <c r="AA285" s="62"/>
    </row>
    <row r="286">
      <c r="A286" s="62"/>
      <c r="B286" s="62" t="str">
        <f>IFERROR(__xludf.DUMMYFUNCTION("""COMPUTED_VALUE"""),"Hỏi thông tin sản phẩm (tư vấn)")</f>
        <v>Hỏi thông tin sản phẩm (tư vấn)</v>
      </c>
      <c r="C286" s="62">
        <f>IFERROR(__xludf.DUMMYFUNCTION("""COMPUTED_VALUE"""),11.0)</f>
        <v>11</v>
      </c>
      <c r="D286" s="62" t="str">
        <f>IFERROR(__xludf.DUMMYFUNCTION("""COMPUTED_VALUE"""),"KH quan tâm sản phẩm")</f>
        <v>KH quan tâm sản phẩm</v>
      </c>
      <c r="E286" s="62">
        <f>IFERROR(__xludf.DUMMYFUNCTION("""COMPUTED_VALUE"""),47.0)</f>
        <v>47</v>
      </c>
      <c r="F286" s="62" t="str">
        <f>IFERROR(__xludf.DUMMYFUNCTION("""COMPUTED_VALUE"""),"Văn phòng phẩm")</f>
        <v>Văn phòng phẩm</v>
      </c>
      <c r="G286" s="62">
        <f>IFERROR(__xludf.DUMMYFUNCTION("""COMPUTED_VALUE"""),87.0)</f>
        <v>87</v>
      </c>
      <c r="H286" s="62" t="str">
        <f>IFERROR(__xludf.DUMMYFUNCTION("""COMPUTED_VALUE"""),"Thiết Bị Trường Học")</f>
        <v>Thiết Bị Trường Học</v>
      </c>
      <c r="I286" s="62">
        <f>IFERROR(__xludf.DUMMYFUNCTION("""COMPUTED_VALUE"""),90.0)</f>
        <v>90</v>
      </c>
      <c r="J286" s="62" t="str">
        <f>IFERROR(__xludf.DUMMYFUNCTION("""COMPUTED_VALUE"""),"Hỏi thông tin sản phẩm (tư vấn) - KH quan tâm sản phẩm - Văn phòng phẩm - Thiết Bị Trường Học")</f>
        <v>Hỏi thông tin sản phẩm (tư vấn) - KH quan tâm sản phẩm - Văn phòng phẩm - Thiết Bị Trường Học</v>
      </c>
      <c r="K286" s="102" t="str">
        <f>IFERROR(__xludf.DUMMYFUNCTION("""COMPUTED_VALUE"""),"Quan tâm sản phẩm Thiết Bị Trường Học")</f>
        <v>Quan tâm sản phẩm Thiết Bị Trường Học</v>
      </c>
      <c r="L286" s="62" t="str">
        <f>IFERROR(__xludf.DUMMYFUNCTION("""COMPUTED_VALUE"""),"thong_tin_sp")</f>
        <v>thong_tin_sp</v>
      </c>
      <c r="M286" s="62">
        <f>IFERROR(__xludf.DUMMYFUNCTION("""COMPUTED_VALUE"""),1.0)</f>
        <v>1</v>
      </c>
      <c r="N286" s="62"/>
      <c r="O286" s="62"/>
      <c r="P286" s="106"/>
      <c r="Q286" s="106"/>
      <c r="R286" s="106"/>
      <c r="S286" s="106"/>
      <c r="T286" s="106"/>
      <c r="U286" s="106"/>
      <c r="V286" s="106"/>
      <c r="W286" s="106"/>
      <c r="X286" s="62"/>
      <c r="Y286" s="62"/>
      <c r="Z286" s="62"/>
      <c r="AA286" s="62"/>
    </row>
    <row r="287">
      <c r="A287" s="62"/>
      <c r="B287" s="62" t="str">
        <f>IFERROR(__xludf.DUMMYFUNCTION("""COMPUTED_VALUE"""),"Hỏi thông tin sản phẩm (tư vấn)")</f>
        <v>Hỏi thông tin sản phẩm (tư vấn)</v>
      </c>
      <c r="C287" s="62">
        <f>IFERROR(__xludf.DUMMYFUNCTION("""COMPUTED_VALUE"""),11.0)</f>
        <v>11</v>
      </c>
      <c r="D287" s="62" t="str">
        <f>IFERROR(__xludf.DUMMYFUNCTION("""COMPUTED_VALUE"""),"KH quan tâm sản phẩm")</f>
        <v>KH quan tâm sản phẩm</v>
      </c>
      <c r="E287" s="62">
        <f>IFERROR(__xludf.DUMMYFUNCTION("""COMPUTED_VALUE"""),47.0)</f>
        <v>47</v>
      </c>
      <c r="F287" s="62" t="str">
        <f>IFERROR(__xludf.DUMMYFUNCTION("""COMPUTED_VALUE"""),"Văn phòng phẩm")</f>
        <v>Văn phòng phẩm</v>
      </c>
      <c r="G287" s="62">
        <f>IFERROR(__xludf.DUMMYFUNCTION("""COMPUTED_VALUE"""),87.0)</f>
        <v>87</v>
      </c>
      <c r="H287" s="62" t="str">
        <f>IFERROR(__xludf.DUMMYFUNCTION("""COMPUTED_VALUE"""),"Quà Tặng - Giấy Gói")</f>
        <v>Quà Tặng - Giấy Gói</v>
      </c>
      <c r="I287" s="62">
        <f>IFERROR(__xludf.DUMMYFUNCTION("""COMPUTED_VALUE"""),66.0)</f>
        <v>66</v>
      </c>
      <c r="J287" s="62" t="str">
        <f>IFERROR(__xludf.DUMMYFUNCTION("""COMPUTED_VALUE"""),"Hỏi thông tin sản phẩm (tư vấn) - KH quan tâm sản phẩm - Văn phòng phẩm - Quà Tặng - Giấy Gói")</f>
        <v>Hỏi thông tin sản phẩm (tư vấn) - KH quan tâm sản phẩm - Văn phòng phẩm - Quà Tặng - Giấy Gói</v>
      </c>
      <c r="K287" s="102" t="str">
        <f>IFERROR(__xludf.DUMMYFUNCTION("""COMPUTED_VALUE"""),"Quan tâm sản phẩm Quà Tặng - Giấy Gói")</f>
        <v>Quan tâm sản phẩm Quà Tặng - Giấy Gói</v>
      </c>
      <c r="L287" s="62" t="str">
        <f>IFERROR(__xludf.DUMMYFUNCTION("""COMPUTED_VALUE"""),"thong_tin_sp")</f>
        <v>thong_tin_sp</v>
      </c>
      <c r="M287" s="62">
        <f>IFERROR(__xludf.DUMMYFUNCTION("""COMPUTED_VALUE"""),1.0)</f>
        <v>1</v>
      </c>
      <c r="N287" s="62"/>
      <c r="O287" s="62"/>
      <c r="P287" s="106"/>
      <c r="Q287" s="106"/>
      <c r="R287" s="106"/>
      <c r="S287" s="106"/>
      <c r="T287" s="106"/>
      <c r="U287" s="106"/>
      <c r="V287" s="106"/>
      <c r="W287" s="106"/>
      <c r="X287" s="62"/>
      <c r="Y287" s="62"/>
      <c r="Z287" s="62"/>
      <c r="AA287" s="62"/>
    </row>
    <row r="288">
      <c r="A288" s="62"/>
      <c r="B288" s="62" t="str">
        <f>IFERROR(__xludf.DUMMYFUNCTION("""COMPUTED_VALUE"""),"Hỏi thông tin sản phẩm (tư vấn)")</f>
        <v>Hỏi thông tin sản phẩm (tư vấn)</v>
      </c>
      <c r="C288" s="62">
        <f>IFERROR(__xludf.DUMMYFUNCTION("""COMPUTED_VALUE"""),11.0)</f>
        <v>11</v>
      </c>
      <c r="D288" s="62" t="str">
        <f>IFERROR(__xludf.DUMMYFUNCTION("""COMPUTED_VALUE"""),"KH quan tâm sản phẩm")</f>
        <v>KH quan tâm sản phẩm</v>
      </c>
      <c r="E288" s="62">
        <f>IFERROR(__xludf.DUMMYFUNCTION("""COMPUTED_VALUE"""),47.0)</f>
        <v>47</v>
      </c>
      <c r="F288" s="62" t="str">
        <f>IFERROR(__xludf.DUMMYFUNCTION("""COMPUTED_VALUE"""),"Văn phòng phẩm")</f>
        <v>Văn phòng phẩm</v>
      </c>
      <c r="G288" s="62">
        <f>IFERROR(__xludf.DUMMYFUNCTION("""COMPUTED_VALUE"""),87.0)</f>
        <v>87</v>
      </c>
      <c r="H288" s="62" t="str">
        <f>IFERROR(__xludf.DUMMYFUNCTION("""COMPUTED_VALUE"""),"Họa cụ")</f>
        <v>Họa cụ</v>
      </c>
      <c r="I288" s="62">
        <f>IFERROR(__xludf.DUMMYFUNCTION("""COMPUTED_VALUE"""),39.0)</f>
        <v>39</v>
      </c>
      <c r="J288" s="62" t="str">
        <f>IFERROR(__xludf.DUMMYFUNCTION("""COMPUTED_VALUE"""),"Hỏi thông tin sản phẩm (tư vấn) - KH quan tâm sản phẩm - Văn phòng phẩm - Họa cụ")</f>
        <v>Hỏi thông tin sản phẩm (tư vấn) - KH quan tâm sản phẩm - Văn phòng phẩm - Họa cụ</v>
      </c>
      <c r="K288" s="102" t="str">
        <f>IFERROR(__xludf.DUMMYFUNCTION("""COMPUTED_VALUE"""),"Quan tâm sản phẩm Họa cụ")</f>
        <v>Quan tâm sản phẩm Họa cụ</v>
      </c>
      <c r="L288" s="62" t="str">
        <f>IFERROR(__xludf.DUMMYFUNCTION("""COMPUTED_VALUE"""),"thong_tin_sp")</f>
        <v>thong_tin_sp</v>
      </c>
      <c r="M288" s="62">
        <f>IFERROR(__xludf.DUMMYFUNCTION("""COMPUTED_VALUE"""),1.0)</f>
        <v>1</v>
      </c>
      <c r="N288" s="62"/>
      <c r="O288" s="62"/>
      <c r="P288" s="106"/>
      <c r="Q288" s="106"/>
      <c r="R288" s="106"/>
      <c r="S288" s="106"/>
      <c r="T288" s="106"/>
      <c r="U288" s="106"/>
      <c r="V288" s="106"/>
      <c r="W288" s="106"/>
      <c r="X288" s="62"/>
      <c r="Y288" s="62"/>
      <c r="Z288" s="62"/>
      <c r="AA288" s="62"/>
    </row>
    <row r="289">
      <c r="A289" s="62"/>
      <c r="B289" s="62" t="str">
        <f>IFERROR(__xludf.DUMMYFUNCTION("""COMPUTED_VALUE"""),"Hỏi thông tin sản phẩm (tư vấn)")</f>
        <v>Hỏi thông tin sản phẩm (tư vấn)</v>
      </c>
      <c r="C289" s="62">
        <f>IFERROR(__xludf.DUMMYFUNCTION("""COMPUTED_VALUE"""),11.0)</f>
        <v>11</v>
      </c>
      <c r="D289" s="62" t="str">
        <f>IFERROR(__xludf.DUMMYFUNCTION("""COMPUTED_VALUE"""),"KH quan tâm sản phẩm")</f>
        <v>KH quan tâm sản phẩm</v>
      </c>
      <c r="E289" s="62">
        <f>IFERROR(__xludf.DUMMYFUNCTION("""COMPUTED_VALUE"""),47.0)</f>
        <v>47</v>
      </c>
      <c r="F289" s="62" t="str">
        <f>IFERROR(__xludf.DUMMYFUNCTION("""COMPUTED_VALUE"""),"Văn phòng phẩm")</f>
        <v>Văn phòng phẩm</v>
      </c>
      <c r="G289" s="62">
        <f>IFERROR(__xludf.DUMMYFUNCTION("""COMPUTED_VALUE"""),87.0)</f>
        <v>87</v>
      </c>
      <c r="H289" s="62" t="str">
        <f>IFERROR(__xludf.DUMMYFUNCTION("""COMPUTED_VALUE"""),"Bút Các Loại")</f>
        <v>Bút Các Loại</v>
      </c>
      <c r="I289" s="62">
        <f>IFERROR(__xludf.DUMMYFUNCTION("""COMPUTED_VALUE"""),4.0)</f>
        <v>4</v>
      </c>
      <c r="J289" s="62" t="str">
        <f>IFERROR(__xludf.DUMMYFUNCTION("""COMPUTED_VALUE"""),"Hỏi thông tin sản phẩm (tư vấn) - KH quan tâm sản phẩm - Văn phòng phẩm - Bút Các Loại")</f>
        <v>Hỏi thông tin sản phẩm (tư vấn) - KH quan tâm sản phẩm - Văn phòng phẩm - Bút Các Loại</v>
      </c>
      <c r="K289" s="102" t="str">
        <f>IFERROR(__xludf.DUMMYFUNCTION("""COMPUTED_VALUE"""),"Quan tâm sản phẩm Bút Các Loại")</f>
        <v>Quan tâm sản phẩm Bút Các Loại</v>
      </c>
      <c r="L289" s="62" t="str">
        <f>IFERROR(__xludf.DUMMYFUNCTION("""COMPUTED_VALUE"""),"thong_tin_sp")</f>
        <v>thong_tin_sp</v>
      </c>
      <c r="M289" s="62">
        <f>IFERROR(__xludf.DUMMYFUNCTION("""COMPUTED_VALUE"""),1.0)</f>
        <v>1</v>
      </c>
      <c r="N289" s="62"/>
      <c r="O289" s="62"/>
      <c r="P289" s="106"/>
      <c r="Q289" s="106"/>
      <c r="R289" s="106"/>
      <c r="S289" s="106"/>
      <c r="T289" s="106"/>
      <c r="U289" s="106"/>
      <c r="V289" s="106"/>
      <c r="W289" s="106"/>
      <c r="X289" s="62"/>
      <c r="Y289" s="62"/>
      <c r="Z289" s="62"/>
      <c r="AA289" s="62"/>
    </row>
    <row r="290">
      <c r="A290" s="62"/>
      <c r="B290" s="62" t="str">
        <f>IFERROR(__xludf.DUMMYFUNCTION("""COMPUTED_VALUE"""),"Hỏi thông tin sản phẩm (tư vấn)")</f>
        <v>Hỏi thông tin sản phẩm (tư vấn)</v>
      </c>
      <c r="C290" s="62">
        <f>IFERROR(__xludf.DUMMYFUNCTION("""COMPUTED_VALUE"""),11.0)</f>
        <v>11</v>
      </c>
      <c r="D290" s="62" t="str">
        <f>IFERROR(__xludf.DUMMYFUNCTION("""COMPUTED_VALUE"""),"KH quan tâm sản phẩm")</f>
        <v>KH quan tâm sản phẩm</v>
      </c>
      <c r="E290" s="62">
        <f>IFERROR(__xludf.DUMMYFUNCTION("""COMPUTED_VALUE"""),47.0)</f>
        <v>47</v>
      </c>
      <c r="F290" s="62" t="str">
        <f>IFERROR(__xludf.DUMMYFUNCTION("""COMPUTED_VALUE"""),"Văn phòng phẩm")</f>
        <v>Văn phòng phẩm</v>
      </c>
      <c r="G290" s="62">
        <f>IFERROR(__xludf.DUMMYFUNCTION("""COMPUTED_VALUE"""),87.0)</f>
        <v>87</v>
      </c>
      <c r="H290" s="62" t="str">
        <f>IFERROR(__xludf.DUMMYFUNCTION("""COMPUTED_VALUE"""),"Thư Tín")</f>
        <v>Thư Tín</v>
      </c>
      <c r="I290" s="62">
        <f>IFERROR(__xludf.DUMMYFUNCTION("""COMPUTED_VALUE"""),92.0)</f>
        <v>92</v>
      </c>
      <c r="J290" s="62" t="str">
        <f>IFERROR(__xludf.DUMMYFUNCTION("""COMPUTED_VALUE"""),"Hỏi thông tin sản phẩm (tư vấn) - KH quan tâm sản phẩm - Văn phòng phẩm - Thư Tín")</f>
        <v>Hỏi thông tin sản phẩm (tư vấn) - KH quan tâm sản phẩm - Văn phòng phẩm - Thư Tín</v>
      </c>
      <c r="K290" s="102" t="str">
        <f>IFERROR(__xludf.DUMMYFUNCTION("""COMPUTED_VALUE"""),"Quan tâm sản phẩm Thư Tín")</f>
        <v>Quan tâm sản phẩm Thư Tín</v>
      </c>
      <c r="L290" s="62" t="str">
        <f>IFERROR(__xludf.DUMMYFUNCTION("""COMPUTED_VALUE"""),"thong_tin_sp")</f>
        <v>thong_tin_sp</v>
      </c>
      <c r="M290" s="62">
        <f>IFERROR(__xludf.DUMMYFUNCTION("""COMPUTED_VALUE"""),1.0)</f>
        <v>1</v>
      </c>
      <c r="N290" s="62"/>
      <c r="O290" s="62"/>
      <c r="P290" s="106"/>
      <c r="Q290" s="106"/>
      <c r="R290" s="106"/>
      <c r="S290" s="106"/>
      <c r="T290" s="106"/>
      <c r="U290" s="106"/>
      <c r="V290" s="106"/>
      <c r="W290" s="106"/>
      <c r="X290" s="62"/>
      <c r="Y290" s="62"/>
      <c r="Z290" s="62"/>
      <c r="AA290" s="62"/>
    </row>
    <row r="291">
      <c r="A291" s="62"/>
      <c r="B291" s="62" t="str">
        <f>IFERROR(__xludf.DUMMYFUNCTION("""COMPUTED_VALUE"""),"Hỏi thông tin sản phẩm (tư vấn)")</f>
        <v>Hỏi thông tin sản phẩm (tư vấn)</v>
      </c>
      <c r="C291" s="62">
        <f>IFERROR(__xludf.DUMMYFUNCTION("""COMPUTED_VALUE"""),11.0)</f>
        <v>11</v>
      </c>
      <c r="D291" s="62" t="str">
        <f>IFERROR(__xludf.DUMMYFUNCTION("""COMPUTED_VALUE"""),"KH quan tâm sản phẩm")</f>
        <v>KH quan tâm sản phẩm</v>
      </c>
      <c r="E291" s="62">
        <f>IFERROR(__xludf.DUMMYFUNCTION("""COMPUTED_VALUE"""),47.0)</f>
        <v>47</v>
      </c>
      <c r="F291" s="62" t="str">
        <f>IFERROR(__xludf.DUMMYFUNCTION("""COMPUTED_VALUE"""),"Văn phòng phẩm")</f>
        <v>Văn phòng phẩm</v>
      </c>
      <c r="G291" s="62">
        <f>IFERROR(__xludf.DUMMYFUNCTION("""COMPUTED_VALUE"""),87.0)</f>
        <v>87</v>
      </c>
      <c r="H291" s="62" t="str">
        <f>IFERROR(__xludf.DUMMYFUNCTION("""COMPUTED_VALUE"""),"Sổ &amp; Giấy Các Loại")</f>
        <v>Sổ &amp; Giấy Các Loại</v>
      </c>
      <c r="I291" s="62">
        <f>IFERROR(__xludf.DUMMYFUNCTION("""COMPUTED_VALUE"""),79.0)</f>
        <v>79</v>
      </c>
      <c r="J291" s="62" t="str">
        <f>IFERROR(__xludf.DUMMYFUNCTION("""COMPUTED_VALUE"""),"Hỏi thông tin sản phẩm (tư vấn) - KH quan tâm sản phẩm - Văn phòng phẩm - Sổ &amp; Giấy Các Loại")</f>
        <v>Hỏi thông tin sản phẩm (tư vấn) - KH quan tâm sản phẩm - Văn phòng phẩm - Sổ &amp; Giấy Các Loại</v>
      </c>
      <c r="K291" s="102" t="str">
        <f>IFERROR(__xludf.DUMMYFUNCTION("""COMPUTED_VALUE"""),"Quan tâm sản phẩm Sổ &amp; Giấy Các Loại")</f>
        <v>Quan tâm sản phẩm Sổ &amp; Giấy Các Loại</v>
      </c>
      <c r="L291" s="62" t="str">
        <f>IFERROR(__xludf.DUMMYFUNCTION("""COMPUTED_VALUE"""),"thong_tin_sp")</f>
        <v>thong_tin_sp</v>
      </c>
      <c r="M291" s="62">
        <f>IFERROR(__xludf.DUMMYFUNCTION("""COMPUTED_VALUE"""),1.0)</f>
        <v>1</v>
      </c>
      <c r="N291" s="62"/>
      <c r="O291" s="62"/>
      <c r="P291" s="106"/>
      <c r="Q291" s="106"/>
      <c r="R291" s="106"/>
      <c r="S291" s="106"/>
      <c r="T291" s="106"/>
      <c r="U291" s="106"/>
      <c r="V291" s="106"/>
      <c r="W291" s="106"/>
      <c r="X291" s="62"/>
      <c r="Y291" s="62"/>
      <c r="Z291" s="62"/>
      <c r="AA291" s="62"/>
    </row>
    <row r="292">
      <c r="A292" s="62"/>
      <c r="B292" s="62" t="str">
        <f>IFERROR(__xludf.DUMMYFUNCTION("""COMPUTED_VALUE"""),"Hỏi thông tin sản phẩm (tư vấn)")</f>
        <v>Hỏi thông tin sản phẩm (tư vấn)</v>
      </c>
      <c r="C292" s="62">
        <f>IFERROR(__xludf.DUMMYFUNCTION("""COMPUTED_VALUE"""),11.0)</f>
        <v>11</v>
      </c>
      <c r="D292" s="62" t="str">
        <f>IFERROR(__xludf.DUMMYFUNCTION("""COMPUTED_VALUE"""),"KH quan tâm sản phẩm")</f>
        <v>KH quan tâm sản phẩm</v>
      </c>
      <c r="E292" s="62">
        <f>IFERROR(__xludf.DUMMYFUNCTION("""COMPUTED_VALUE"""),47.0)</f>
        <v>47</v>
      </c>
      <c r="F292" s="62" t="str">
        <f>IFERROR(__xludf.DUMMYFUNCTION("""COMPUTED_VALUE"""),"Văn phòng phẩm")</f>
        <v>Văn phòng phẩm</v>
      </c>
      <c r="G292" s="62">
        <f>IFERROR(__xludf.DUMMYFUNCTION("""COMPUTED_VALUE"""),87.0)</f>
        <v>87</v>
      </c>
      <c r="H292" s="62" t="str">
        <f>IFERROR(__xludf.DUMMYFUNCTION("""COMPUTED_VALUE"""),"Khác")</f>
        <v>Khác</v>
      </c>
      <c r="I292" s="62">
        <f>IFERROR(__xludf.DUMMYFUNCTION("""COMPUTED_VALUE"""),40.0)</f>
        <v>40</v>
      </c>
      <c r="J292" s="62" t="str">
        <f>IFERROR(__xludf.DUMMYFUNCTION("""COMPUTED_VALUE"""),"Hỏi thông tin sản phẩm (tư vấn) - KH quan tâm sản phẩm - Văn phòng phẩm - Khác")</f>
        <v>Hỏi thông tin sản phẩm (tư vấn) - KH quan tâm sản phẩm - Văn phòng phẩm - Khác</v>
      </c>
      <c r="K292" s="102" t="str">
        <f>IFERROR(__xludf.DUMMYFUNCTION("""COMPUTED_VALUE"""),"Quan tâm sản phẩm văn phòng nhẩm khác")</f>
        <v>Quan tâm sản phẩm văn phòng nhẩm khác</v>
      </c>
      <c r="L292" s="62" t="str">
        <f>IFERROR(__xludf.DUMMYFUNCTION("""COMPUTED_VALUE"""),"thong_tin_sp")</f>
        <v>thong_tin_sp</v>
      </c>
      <c r="M292" s="62">
        <f>IFERROR(__xludf.DUMMYFUNCTION("""COMPUTED_VALUE"""),1.0)</f>
        <v>1</v>
      </c>
      <c r="N292" s="62"/>
      <c r="O292" s="62"/>
      <c r="P292" s="106"/>
      <c r="Q292" s="106"/>
      <c r="R292" s="106"/>
      <c r="S292" s="106"/>
      <c r="T292" s="106"/>
      <c r="U292" s="106"/>
      <c r="V292" s="106"/>
      <c r="W292" s="106"/>
      <c r="X292" s="62"/>
      <c r="Y292" s="62"/>
      <c r="Z292" s="62"/>
      <c r="AA292" s="62"/>
    </row>
    <row r="293">
      <c r="A293" s="62"/>
      <c r="B293" s="62" t="str">
        <f>IFERROR(__xludf.DUMMYFUNCTION("""COMPUTED_VALUE"""),"Hỏi thông tin sản phẩm (tư vấn)")</f>
        <v>Hỏi thông tin sản phẩm (tư vấn)</v>
      </c>
      <c r="C293" s="62">
        <f>IFERROR(__xludf.DUMMYFUNCTION("""COMPUTED_VALUE"""),11.0)</f>
        <v>11</v>
      </c>
      <c r="D293" s="62" t="str">
        <f>IFERROR(__xludf.DUMMYFUNCTION("""COMPUTED_VALUE"""),"KH quan tâm sản phẩm")</f>
        <v>KH quan tâm sản phẩm</v>
      </c>
      <c r="E293" s="62">
        <f>IFERROR(__xludf.DUMMYFUNCTION("""COMPUTED_VALUE"""),47.0)</f>
        <v>47</v>
      </c>
      <c r="F293" s="62" t="str">
        <f>IFERROR(__xludf.DUMMYFUNCTION("""COMPUTED_VALUE"""),"Chung")</f>
        <v>Chung</v>
      </c>
      <c r="G293" s="62">
        <f>IFERROR(__xludf.DUMMYFUNCTION("""COMPUTED_VALUE"""),14.0)</f>
        <v>14</v>
      </c>
      <c r="H293" s="62"/>
      <c r="I293" s="62"/>
      <c r="J293" s="62" t="str">
        <f>IFERROR(__xludf.DUMMYFUNCTION("""COMPUTED_VALUE"""),"Hỏi thông tin sản phẩm (tư vấn) - KH quan tâm sản phẩm - Chung - ")</f>
        <v>Hỏi thông tin sản phẩm (tư vấn) - KH quan tâm sản phẩm - Chung - </v>
      </c>
      <c r="K293" s="102" t="str">
        <f>IFERROR(__xludf.DUMMYFUNCTION("""COMPUTED_VALUE"""),"Quan tâm sản phẩm chung")</f>
        <v>Quan tâm sản phẩm chung</v>
      </c>
      <c r="L293" s="62" t="str">
        <f>IFERROR(__xludf.DUMMYFUNCTION("""COMPUTED_VALUE"""),"thong_tin_sp")</f>
        <v>thong_tin_sp</v>
      </c>
      <c r="M293" s="62">
        <f>IFERROR(__xludf.DUMMYFUNCTION("""COMPUTED_VALUE"""),1.0)</f>
        <v>1</v>
      </c>
      <c r="N293" s="62"/>
      <c r="O293" s="62"/>
      <c r="P293" s="106"/>
      <c r="Q293" s="106"/>
      <c r="R293" s="106"/>
      <c r="S293" s="106"/>
      <c r="T293" s="106"/>
      <c r="U293" s="106"/>
      <c r="V293" s="106"/>
      <c r="W293" s="106"/>
      <c r="X293" s="62"/>
      <c r="Y293" s="62"/>
      <c r="Z293" s="62"/>
      <c r="AA293" s="62"/>
    </row>
    <row r="294">
      <c r="A294" s="62">
        <f>IFERROR(__xludf.DUMMYFUNCTION("""COMPUTED_VALUE"""),49.0)</f>
        <v>49</v>
      </c>
      <c r="B294" s="62" t="str">
        <f>IFERROR(__xludf.DUMMYFUNCTION("""COMPUTED_VALUE"""),"Hỏi thông tin sản phẩm (tư vấn)")</f>
        <v>Hỏi thông tin sản phẩm (tư vấn)</v>
      </c>
      <c r="C294" s="62">
        <f>IFERROR(__xludf.DUMMYFUNCTION("""COMPUTED_VALUE"""),11.0)</f>
        <v>11</v>
      </c>
      <c r="D294" s="62" t="str">
        <f>IFERROR(__xludf.DUMMYFUNCTION("""COMPUTED_VALUE"""),"Cách lắp đặt")</f>
        <v>Cách lắp đặt</v>
      </c>
      <c r="E294" s="62">
        <f>IFERROR(__xludf.DUMMYFUNCTION("""COMPUTED_VALUE"""),4.0)</f>
        <v>4</v>
      </c>
      <c r="F294" s="62" t="str">
        <f>IFERROR(__xludf.DUMMYFUNCTION("""COMPUTED_VALUE"""),"Hướng dẫn lắp đặt")</f>
        <v>Hướng dẫn lắp đặt</v>
      </c>
      <c r="G294" s="62">
        <f>IFERROR(__xludf.DUMMYFUNCTION("""COMPUTED_VALUE"""),39.0)</f>
        <v>39</v>
      </c>
      <c r="H294" s="62"/>
      <c r="I294" s="62"/>
      <c r="J294" s="62" t="str">
        <f>IFERROR(__xludf.DUMMYFUNCTION("""COMPUTED_VALUE"""),"Hỏi thông tin sản phẩm (tư vấn) - Cách lắp đặt - Hướng dẫn lắp đặt - ")</f>
        <v>Hỏi thông tin sản phẩm (tư vấn) - Cách lắp đặt - Hướng dẫn lắp đặt - </v>
      </c>
      <c r="K294" s="102" t="str">
        <f>IFERROR(__xludf.DUMMYFUNCTION("""COMPUTED_VALUE"""),"Hỏi hướng dẫn lắp đặt")</f>
        <v>Hỏi hướng dẫn lắp đặt</v>
      </c>
      <c r="L294" s="62" t="str">
        <f>IFERROR(__xludf.DUMMYFUNCTION("""COMPUTED_VALUE"""),"thong_tin_sp")</f>
        <v>thong_tin_sp</v>
      </c>
      <c r="M294" s="62">
        <f>IFERROR(__xludf.DUMMYFUNCTION("""COMPUTED_VALUE"""),1.0)</f>
        <v>1</v>
      </c>
      <c r="N294" s="62"/>
      <c r="O294" s="62"/>
      <c r="P294" s="106"/>
      <c r="Q294" s="106"/>
      <c r="R294" s="106"/>
      <c r="S294" s="106"/>
      <c r="T294" s="106"/>
      <c r="U294" s="106"/>
      <c r="V294" s="106"/>
      <c r="W294" s="106"/>
      <c r="X294" s="62"/>
      <c r="Y294" s="62"/>
      <c r="Z294" s="62"/>
      <c r="AA294" s="62"/>
    </row>
    <row r="295">
      <c r="A295" s="62">
        <f>IFERROR(__xludf.DUMMYFUNCTION("""COMPUTED_VALUE"""),47.0)</f>
        <v>47</v>
      </c>
      <c r="B295" s="62" t="str">
        <f>IFERROR(__xludf.DUMMYFUNCTION("""COMPUTED_VALUE"""),"Hỏi thông tin sản phẩm (tư vấn)")</f>
        <v>Hỏi thông tin sản phẩm (tư vấn)</v>
      </c>
      <c r="C295" s="62">
        <f>IFERROR(__xludf.DUMMYFUNCTION("""COMPUTED_VALUE"""),11.0)</f>
        <v>11</v>
      </c>
      <c r="D295" s="62" t="str">
        <f>IFERROR(__xludf.DUMMYFUNCTION("""COMPUTED_VALUE"""),"Cách sử dụng")</f>
        <v>Cách sử dụng</v>
      </c>
      <c r="E295" s="62">
        <f>IFERROR(__xludf.DUMMYFUNCTION("""COMPUTED_VALUE"""),5.0)</f>
        <v>5</v>
      </c>
      <c r="F295" s="62" t="str">
        <f>IFERROR(__xludf.DUMMYFUNCTION("""COMPUTED_VALUE"""),"Hướng dẫn sử dụng")</f>
        <v>Hướng dẫn sử dụng</v>
      </c>
      <c r="G295" s="62">
        <f>IFERROR(__xludf.DUMMYFUNCTION("""COMPUTED_VALUE"""),40.0)</f>
        <v>40</v>
      </c>
      <c r="H295" s="62"/>
      <c r="I295" s="62"/>
      <c r="J295" s="62" t="str">
        <f>IFERROR(__xludf.DUMMYFUNCTION("""COMPUTED_VALUE"""),"Hỏi thông tin sản phẩm (tư vấn) - Cách sử dụng - Hướng dẫn sử dụng - ")</f>
        <v>Hỏi thông tin sản phẩm (tư vấn) - Cách sử dụng - Hướng dẫn sử dụng - </v>
      </c>
      <c r="K295" s="102" t="str">
        <f>IFERROR(__xludf.DUMMYFUNCTION("""COMPUTED_VALUE"""),"Hỏi hướng dẫn sử dụng")</f>
        <v>Hỏi hướng dẫn sử dụng</v>
      </c>
      <c r="L295" s="62" t="str">
        <f>IFERROR(__xludf.DUMMYFUNCTION("""COMPUTED_VALUE"""),"thong_tin_sp")</f>
        <v>thong_tin_sp</v>
      </c>
      <c r="M295" s="62">
        <f>IFERROR(__xludf.DUMMYFUNCTION("""COMPUTED_VALUE"""),1.0)</f>
        <v>1</v>
      </c>
      <c r="N295" s="62"/>
      <c r="O295" s="62"/>
      <c r="P295" s="106"/>
      <c r="Q295" s="106"/>
      <c r="R295" s="106"/>
      <c r="S295" s="106"/>
      <c r="T295" s="106"/>
      <c r="U295" s="106"/>
      <c r="V295" s="106"/>
      <c r="W295" s="106"/>
      <c r="X295" s="62"/>
      <c r="Y295" s="62"/>
      <c r="Z295" s="62"/>
      <c r="AA295" s="62"/>
    </row>
    <row r="296">
      <c r="A296" s="62"/>
      <c r="B296" s="62" t="str">
        <f>IFERROR(__xludf.DUMMYFUNCTION("""COMPUTED_VALUE"""),"Hỏi thông tin sản phẩm (tư vấn)")</f>
        <v>Hỏi thông tin sản phẩm (tư vấn)</v>
      </c>
      <c r="C296" s="62">
        <f>IFERROR(__xludf.DUMMYFUNCTION("""COMPUTED_VALUE"""),11.0)</f>
        <v>11</v>
      </c>
      <c r="D296" s="62" t="str">
        <f>IFERROR(__xludf.DUMMYFUNCTION("""COMPUTED_VALUE"""),"Cách sử dụng")</f>
        <v>Cách sử dụng</v>
      </c>
      <c r="E296" s="62">
        <f>IFERROR(__xludf.DUMMYFUNCTION("""COMPUTED_VALUE"""),5.0)</f>
        <v>5</v>
      </c>
      <c r="F296" s="62" t="str">
        <f>IFERROR(__xludf.DUMMYFUNCTION("""COMPUTED_VALUE"""),"Tần suất sử dụng")</f>
        <v>Tần suất sử dụng</v>
      </c>
      <c r="G296" s="62">
        <f>IFERROR(__xludf.DUMMYFUNCTION("""COMPUTED_VALUE"""),70.0)</f>
        <v>70</v>
      </c>
      <c r="H296" s="62"/>
      <c r="I296" s="62"/>
      <c r="J296" s="62" t="str">
        <f>IFERROR(__xludf.DUMMYFUNCTION("""COMPUTED_VALUE"""),"Hỏi thông tin sản phẩm (tư vấn) - Cách sử dụng - Tần suất sử dụng - ")</f>
        <v>Hỏi thông tin sản phẩm (tư vấn) - Cách sử dụng - Tần suất sử dụng - </v>
      </c>
      <c r="K296" s="102" t="str">
        <f>IFERROR(__xludf.DUMMYFUNCTION("""COMPUTED_VALUE"""),"Hỏi tần suất sử dụng")</f>
        <v>Hỏi tần suất sử dụng</v>
      </c>
      <c r="L296" s="62" t="str">
        <f>IFERROR(__xludf.DUMMYFUNCTION("""COMPUTED_VALUE"""),"thong_tin_sp")</f>
        <v>thong_tin_sp</v>
      </c>
      <c r="M296" s="62">
        <f>IFERROR(__xludf.DUMMYFUNCTION("""COMPUTED_VALUE"""),1.0)</f>
        <v>1</v>
      </c>
      <c r="N296" s="62"/>
      <c r="O296" s="62"/>
      <c r="P296" s="106"/>
      <c r="Q296" s="106"/>
      <c r="R296" s="106"/>
      <c r="S296" s="106"/>
      <c r="T296" s="106"/>
      <c r="U296" s="106"/>
      <c r="V296" s="106"/>
      <c r="W296" s="106"/>
      <c r="X296" s="62"/>
      <c r="Y296" s="62"/>
      <c r="Z296" s="62"/>
      <c r="AA296" s="62"/>
    </row>
    <row r="297">
      <c r="A297" s="62"/>
      <c r="B297" s="62" t="str">
        <f>IFERROR(__xludf.DUMMYFUNCTION("""COMPUTED_VALUE"""),"Hỏi thông tin sản phẩm (tư vấn)")</f>
        <v>Hỏi thông tin sản phẩm (tư vấn)</v>
      </c>
      <c r="C297" s="62">
        <f>IFERROR(__xludf.DUMMYFUNCTION("""COMPUTED_VALUE"""),11.0)</f>
        <v>11</v>
      </c>
      <c r="D297" s="62" t="str">
        <f>IFERROR(__xludf.DUMMYFUNCTION("""COMPUTED_VALUE"""),"Cách sử dụng")</f>
        <v>Cách sử dụng</v>
      </c>
      <c r="E297" s="62">
        <f>IFERROR(__xludf.DUMMYFUNCTION("""COMPUTED_VALUE"""),5.0)</f>
        <v>5</v>
      </c>
      <c r="F297" s="62" t="str">
        <f>IFERROR(__xludf.DUMMYFUNCTION("""COMPUTED_VALUE"""),"Thời gian sử dụng")</f>
        <v>Thời gian sử dụng</v>
      </c>
      <c r="G297" s="62">
        <f>IFERROR(__xludf.DUMMYFUNCTION("""COMPUTED_VALUE"""),77.0)</f>
        <v>77</v>
      </c>
      <c r="H297" s="62"/>
      <c r="I297" s="62"/>
      <c r="J297" s="62" t="str">
        <f>IFERROR(__xludf.DUMMYFUNCTION("""COMPUTED_VALUE"""),"Hỏi thông tin sản phẩm (tư vấn) - Cách sử dụng - Thời gian sử dụng - ")</f>
        <v>Hỏi thông tin sản phẩm (tư vấn) - Cách sử dụng - Thời gian sử dụng - </v>
      </c>
      <c r="K297" s="102" t="str">
        <f>IFERROR(__xludf.DUMMYFUNCTION("""COMPUTED_VALUE"""),"Hỏi thời gian sử dụng")</f>
        <v>Hỏi thời gian sử dụng</v>
      </c>
      <c r="L297" s="62" t="str">
        <f>IFERROR(__xludf.DUMMYFUNCTION("""COMPUTED_VALUE"""),"thong_tin_sp")</f>
        <v>thong_tin_sp</v>
      </c>
      <c r="M297" s="62">
        <f>IFERROR(__xludf.DUMMYFUNCTION("""COMPUTED_VALUE"""),1.0)</f>
        <v>1</v>
      </c>
      <c r="N297" s="62"/>
      <c r="O297" s="62"/>
      <c r="P297" s="106"/>
      <c r="Q297" s="106"/>
      <c r="R297" s="106"/>
      <c r="S297" s="106"/>
      <c r="T297" s="106"/>
      <c r="U297" s="106"/>
      <c r="V297" s="106"/>
      <c r="W297" s="106"/>
      <c r="X297" s="62"/>
      <c r="Y297" s="62"/>
      <c r="Z297" s="62"/>
      <c r="AA297" s="62"/>
    </row>
    <row r="298">
      <c r="A298" s="62">
        <f>IFERROR(__xludf.DUMMYFUNCTION("""COMPUTED_VALUE"""),52.0)</f>
        <v>52</v>
      </c>
      <c r="B298" s="62" t="str">
        <f>IFERROR(__xludf.DUMMYFUNCTION("""COMPUTED_VALUE"""),"Hỏi thông tin sản phẩm (tư vấn)")</f>
        <v>Hỏi thông tin sản phẩm (tư vấn)</v>
      </c>
      <c r="C298" s="62">
        <f>IFERROR(__xludf.DUMMYFUNCTION("""COMPUTED_VALUE"""),11.0)</f>
        <v>11</v>
      </c>
      <c r="D298" s="62" t="str">
        <f>IFERROR(__xludf.DUMMYFUNCTION("""COMPUTED_VALUE"""),"Cân nặng")</f>
        <v>Cân nặng</v>
      </c>
      <c r="E298" s="62">
        <f>IFERROR(__xludf.DUMMYFUNCTION("""COMPUTED_VALUE"""),9.0)</f>
        <v>9</v>
      </c>
      <c r="F298" s="62"/>
      <c r="G298" s="62"/>
      <c r="H298" s="62"/>
      <c r="I298" s="62"/>
      <c r="J298" s="62" t="str">
        <f>IFERROR(__xludf.DUMMYFUNCTION("""COMPUTED_VALUE"""),"Hỏi thông tin sản phẩm (tư vấn) - Cân nặng")</f>
        <v>Hỏi thông tin sản phẩm (tư vấn) - Cân nặng</v>
      </c>
      <c r="K298" s="102" t="str">
        <f>IFERROR(__xludf.DUMMYFUNCTION("""COMPUTED_VALUE"""),"Hỏi cân nặng")</f>
        <v>Hỏi cân nặng</v>
      </c>
      <c r="L298" s="62" t="str">
        <f>IFERROR(__xludf.DUMMYFUNCTION("""COMPUTED_VALUE"""),"thong_tin_sp")</f>
        <v>thong_tin_sp</v>
      </c>
      <c r="M298" s="62">
        <f>IFERROR(__xludf.DUMMYFUNCTION("""COMPUTED_VALUE"""),1.0)</f>
        <v>1</v>
      </c>
      <c r="N298" s="62"/>
      <c r="O298" s="62"/>
      <c r="P298" s="106"/>
      <c r="Q298" s="106"/>
      <c r="R298" s="106"/>
      <c r="S298" s="106"/>
      <c r="T298" s="106"/>
      <c r="U298" s="106"/>
      <c r="V298" s="106"/>
      <c r="W298" s="106"/>
      <c r="X298" s="62"/>
      <c r="Y298" s="62"/>
      <c r="Z298" s="62"/>
      <c r="AA298" s="62"/>
    </row>
    <row r="299">
      <c r="A299" s="62">
        <f>IFERROR(__xludf.DUMMYFUNCTION("""COMPUTED_VALUE"""),101.0)</f>
        <v>101</v>
      </c>
      <c r="B299" s="62" t="str">
        <f>IFERROR(__xludf.DUMMYFUNCTION("""COMPUTED_VALUE"""),"Hỏi thông tin sản phẩm (tư vấn)")</f>
        <v>Hỏi thông tin sản phẩm (tư vấn)</v>
      </c>
      <c r="C299" s="62">
        <f>IFERROR(__xludf.DUMMYFUNCTION("""COMPUTED_VALUE"""),11.0)</f>
        <v>11</v>
      </c>
      <c r="D299" s="62" t="str">
        <f>IFERROR(__xludf.DUMMYFUNCTION("""COMPUTED_VALUE"""),"Chất lượng")</f>
        <v>Chất lượng</v>
      </c>
      <c r="E299" s="62">
        <f>IFERROR(__xludf.DUMMYFUNCTION("""COMPUTED_VALUE"""),11.0)</f>
        <v>11</v>
      </c>
      <c r="F299" s="62"/>
      <c r="G299" s="62"/>
      <c r="H299" s="62"/>
      <c r="I299" s="62"/>
      <c r="J299" s="62" t="str">
        <f>IFERROR(__xludf.DUMMYFUNCTION("""COMPUTED_VALUE"""),"Hỏi thông tin sản phẩm (tư vấn) - Chất lượng")</f>
        <v>Hỏi thông tin sản phẩm (tư vấn) - Chất lượng</v>
      </c>
      <c r="K299" s="102" t="str">
        <f>IFERROR(__xludf.DUMMYFUNCTION("""COMPUTED_VALUE"""),"Hỏi chất lượng")</f>
        <v>Hỏi chất lượng</v>
      </c>
      <c r="L299" s="62" t="str">
        <f>IFERROR(__xludf.DUMMYFUNCTION("""COMPUTED_VALUE"""),"thong_tin_sp")</f>
        <v>thong_tin_sp</v>
      </c>
      <c r="M299" s="62">
        <f>IFERROR(__xludf.DUMMYFUNCTION("""COMPUTED_VALUE"""),1.0)</f>
        <v>1</v>
      </c>
      <c r="N299" s="62"/>
      <c r="O299" s="62"/>
      <c r="P299" s="106"/>
      <c r="Q299" s="106"/>
      <c r="R299" s="106"/>
      <c r="S299" s="106"/>
      <c r="T299" s="106"/>
      <c r="U299" s="106"/>
      <c r="V299" s="106"/>
      <c r="W299" s="106"/>
      <c r="X299" s="62"/>
      <c r="Y299" s="62"/>
      <c r="Z299" s="62"/>
      <c r="AA299" s="62"/>
    </row>
    <row r="300">
      <c r="A300" s="62">
        <f>IFERROR(__xludf.DUMMYFUNCTION("""COMPUTED_VALUE"""),63.0)</f>
        <v>63</v>
      </c>
      <c r="B300" s="62" t="str">
        <f>IFERROR(__xludf.DUMMYFUNCTION("""COMPUTED_VALUE"""),"Hỏi thông tin sản phẩm (tư vấn)")</f>
        <v>Hỏi thông tin sản phẩm (tư vấn)</v>
      </c>
      <c r="C300" s="62">
        <f>IFERROR(__xludf.DUMMYFUNCTION("""COMPUTED_VALUE"""),11.0)</f>
        <v>11</v>
      </c>
      <c r="D300" s="62" t="str">
        <f>IFERROR(__xludf.DUMMYFUNCTION("""COMPUTED_VALUE"""),"Công dụng")</f>
        <v>Công dụng</v>
      </c>
      <c r="E300" s="62">
        <f>IFERROR(__xludf.DUMMYFUNCTION("""COMPUTED_VALUE"""),20.0)</f>
        <v>20</v>
      </c>
      <c r="F300" s="62"/>
      <c r="G300" s="62"/>
      <c r="H300" s="62"/>
      <c r="I300" s="62"/>
      <c r="J300" s="62" t="str">
        <f>IFERROR(__xludf.DUMMYFUNCTION("""COMPUTED_VALUE"""),"Hỏi thông tin sản phẩm (tư vấn) - Công dụng")</f>
        <v>Hỏi thông tin sản phẩm (tư vấn) - Công dụng</v>
      </c>
      <c r="K300" s="102" t="str">
        <f>IFERROR(__xludf.DUMMYFUNCTION("""COMPUTED_VALUE"""),"Hỏi công dụng")</f>
        <v>Hỏi công dụng</v>
      </c>
      <c r="L300" s="62" t="str">
        <f>IFERROR(__xludf.DUMMYFUNCTION("""COMPUTED_VALUE"""),"thong_tin_sp")</f>
        <v>thong_tin_sp</v>
      </c>
      <c r="M300" s="62">
        <f>IFERROR(__xludf.DUMMYFUNCTION("""COMPUTED_VALUE"""),1.0)</f>
        <v>1</v>
      </c>
      <c r="N300" s="62"/>
      <c r="O300" s="62"/>
      <c r="P300" s="106"/>
      <c r="Q300" s="106"/>
      <c r="R300" s="106"/>
      <c r="S300" s="106"/>
      <c r="T300" s="106"/>
      <c r="U300" s="106"/>
      <c r="V300" s="106"/>
      <c r="W300" s="106"/>
      <c r="X300" s="62"/>
      <c r="Y300" s="62"/>
      <c r="Z300" s="62"/>
      <c r="AA300" s="62"/>
    </row>
    <row r="301">
      <c r="A301" s="62">
        <f>IFERROR(__xludf.DUMMYFUNCTION("""COMPUTED_VALUE"""),104.0)</f>
        <v>104</v>
      </c>
      <c r="B301" s="62" t="str">
        <f>IFERROR(__xludf.DUMMYFUNCTION("""COMPUTED_VALUE"""),"Hỏi thông tin sản phẩm (tư vấn)")</f>
        <v>Hỏi thông tin sản phẩm (tư vấn)</v>
      </c>
      <c r="C301" s="62">
        <f>IFERROR(__xludf.DUMMYFUNCTION("""COMPUTED_VALUE"""),11.0)</f>
        <v>11</v>
      </c>
      <c r="D301" s="62" t="str">
        <f>IFERROR(__xludf.DUMMYFUNCTION("""COMPUTED_VALUE"""),"Công suất")</f>
        <v>Công suất</v>
      </c>
      <c r="E301" s="62">
        <f>IFERROR(__xludf.DUMMYFUNCTION("""COMPUTED_VALUE"""),21.0)</f>
        <v>21</v>
      </c>
      <c r="F301" s="62"/>
      <c r="G301" s="62"/>
      <c r="H301" s="62"/>
      <c r="I301" s="62"/>
      <c r="J301" s="62" t="str">
        <f>IFERROR(__xludf.DUMMYFUNCTION("""COMPUTED_VALUE"""),"Hỏi thông tin sản phẩm (tư vấn) - Công suất")</f>
        <v>Hỏi thông tin sản phẩm (tư vấn) - Công suất</v>
      </c>
      <c r="K301" s="102" t="str">
        <f>IFERROR(__xludf.DUMMYFUNCTION("""COMPUTED_VALUE"""),"Hỏi công suất")</f>
        <v>Hỏi công suất</v>
      </c>
      <c r="L301" s="62" t="str">
        <f>IFERROR(__xludf.DUMMYFUNCTION("""COMPUTED_VALUE"""),"thong_tin_sp")</f>
        <v>thong_tin_sp</v>
      </c>
      <c r="M301" s="62">
        <f>IFERROR(__xludf.DUMMYFUNCTION("""COMPUTED_VALUE"""),1.0)</f>
        <v>1</v>
      </c>
      <c r="N301" s="62"/>
      <c r="O301" s="62"/>
      <c r="P301" s="106"/>
      <c r="Q301" s="106"/>
      <c r="R301" s="106"/>
      <c r="S301" s="106"/>
      <c r="T301" s="106"/>
      <c r="U301" s="106"/>
      <c r="V301" s="106"/>
      <c r="W301" s="106"/>
      <c r="X301" s="62"/>
      <c r="Y301" s="62"/>
      <c r="Z301" s="62"/>
      <c r="AA301" s="62"/>
    </row>
    <row r="302">
      <c r="A302" s="62"/>
      <c r="B302" s="62" t="str">
        <f>IFERROR(__xludf.DUMMYFUNCTION("""COMPUTED_VALUE"""),"Hỏi thông tin sản phẩm (tư vấn)")</f>
        <v>Hỏi thông tin sản phẩm (tư vấn)</v>
      </c>
      <c r="C302" s="62">
        <f>IFERROR(__xludf.DUMMYFUNCTION("""COMPUTED_VALUE"""),11.0)</f>
        <v>11</v>
      </c>
      <c r="D302" s="62" t="str">
        <f>IFERROR(__xludf.DUMMYFUNCTION("""COMPUTED_VALUE"""),"Đặc điểm khác")</f>
        <v>Đặc điểm khác</v>
      </c>
      <c r="E302" s="62">
        <f>IFERROR(__xludf.DUMMYFUNCTION("""COMPUTED_VALUE"""),22.0)</f>
        <v>22</v>
      </c>
      <c r="F302" s="62" t="str">
        <f>IFERROR(__xludf.DUMMYFUNCTION("""COMPUTED_VALUE"""),"Dung lượng bộ nhớ")</f>
        <v>Dung lượng bộ nhớ</v>
      </c>
      <c r="G302" s="62">
        <f>IFERROR(__xludf.DUMMYFUNCTION("""COMPUTED_VALUE"""),19.0)</f>
        <v>19</v>
      </c>
      <c r="H302" s="62"/>
      <c r="I302" s="62"/>
      <c r="J302" s="62" t="str">
        <f>IFERROR(__xludf.DUMMYFUNCTION("""COMPUTED_VALUE"""),"Hỏi thông tin sản phẩm (tư vấn) - Đặc điểm khác - Dung lượng bộ nhớ")</f>
        <v>Hỏi thông tin sản phẩm (tư vấn) - Đặc điểm khác - Dung lượng bộ nhớ</v>
      </c>
      <c r="K302" s="109" t="str">
        <f>IFERROR(__xludf.DUMMYFUNCTION("""COMPUTED_VALUE"""),"Hỏi dung lượng bộ nhớ")</f>
        <v>Hỏi dung lượng bộ nhớ</v>
      </c>
      <c r="L302" s="62" t="str">
        <f>IFERROR(__xludf.DUMMYFUNCTION("""COMPUTED_VALUE"""),"thong_tin_sp")</f>
        <v>thong_tin_sp</v>
      </c>
      <c r="M302" s="62">
        <f>IFERROR(__xludf.DUMMYFUNCTION("""COMPUTED_VALUE"""),1.0)</f>
        <v>1</v>
      </c>
      <c r="N302" s="62"/>
      <c r="O302" s="62"/>
      <c r="P302" s="106"/>
      <c r="Q302" s="106"/>
      <c r="R302" s="106"/>
      <c r="S302" s="106"/>
      <c r="T302" s="106"/>
      <c r="U302" s="106"/>
      <c r="V302" s="106"/>
      <c r="W302" s="106"/>
      <c r="X302" s="62"/>
      <c r="Y302" s="62"/>
      <c r="Z302" s="62"/>
      <c r="AA302" s="62"/>
    </row>
    <row r="303">
      <c r="A303" s="62"/>
      <c r="B303" s="62" t="str">
        <f>IFERROR(__xludf.DUMMYFUNCTION("""COMPUTED_VALUE"""),"Hỏi thông tin sản phẩm (tư vấn)")</f>
        <v>Hỏi thông tin sản phẩm (tư vấn)</v>
      </c>
      <c r="C303" s="62">
        <f>IFERROR(__xludf.DUMMYFUNCTION("""COMPUTED_VALUE"""),11.0)</f>
        <v>11</v>
      </c>
      <c r="D303" s="62" t="str">
        <f>IFERROR(__xludf.DUMMYFUNCTION("""COMPUTED_VALUE"""),"Đặc điểm khác")</f>
        <v>Đặc điểm khác</v>
      </c>
      <c r="E303" s="62">
        <f>IFERROR(__xludf.DUMMYFUNCTION("""COMPUTED_VALUE"""),22.0)</f>
        <v>22</v>
      </c>
      <c r="F303" s="62" t="str">
        <f>IFERROR(__xludf.DUMMYFUNCTION("""COMPUTED_VALUE"""),"Độ phân giải")</f>
        <v>Độ phân giải</v>
      </c>
      <c r="G303" s="62">
        <f>IFERROR(__xludf.DUMMYFUNCTION("""COMPUTED_VALUE"""),24.0)</f>
        <v>24</v>
      </c>
      <c r="H303" s="62"/>
      <c r="I303" s="62"/>
      <c r="J303" s="62" t="str">
        <f>IFERROR(__xludf.DUMMYFUNCTION("""COMPUTED_VALUE"""),"Hỏi thông tin sản phẩm (tư vấn) - Đặc điểm khác - Độ phân giải")</f>
        <v>Hỏi thông tin sản phẩm (tư vấn) - Đặc điểm khác - Độ phân giải</v>
      </c>
      <c r="K303" s="109" t="str">
        <f>IFERROR(__xludf.DUMMYFUNCTION("""COMPUTED_VALUE"""),"Hỏi độ phân giải")</f>
        <v>Hỏi độ phân giải</v>
      </c>
      <c r="L303" s="62" t="str">
        <f>IFERROR(__xludf.DUMMYFUNCTION("""COMPUTED_VALUE"""),"thong_tin_sp")</f>
        <v>thong_tin_sp</v>
      </c>
      <c r="M303" s="62">
        <f>IFERROR(__xludf.DUMMYFUNCTION("""COMPUTED_VALUE"""),1.0)</f>
        <v>1</v>
      </c>
      <c r="N303" s="62"/>
      <c r="O303" s="62"/>
      <c r="P303" s="106"/>
      <c r="Q303" s="106"/>
      <c r="R303" s="106"/>
      <c r="S303" s="106"/>
      <c r="T303" s="106"/>
      <c r="U303" s="106"/>
      <c r="V303" s="106"/>
      <c r="W303" s="106"/>
      <c r="X303" s="62"/>
      <c r="Y303" s="62"/>
      <c r="Z303" s="62"/>
      <c r="AA303" s="62"/>
    </row>
    <row r="304">
      <c r="A304" s="62"/>
      <c r="B304" s="62" t="str">
        <f>IFERROR(__xludf.DUMMYFUNCTION("""COMPUTED_VALUE"""),"Hỏi thông tin sản phẩm (tư vấn)")</f>
        <v>Hỏi thông tin sản phẩm (tư vấn)</v>
      </c>
      <c r="C304" s="62">
        <f>IFERROR(__xludf.DUMMYFUNCTION("""COMPUTED_VALUE"""),11.0)</f>
        <v>11</v>
      </c>
      <c r="D304" s="62" t="str">
        <f>IFERROR(__xludf.DUMMYFUNCTION("""COMPUTED_VALUE"""),"Đặc điểm khác")</f>
        <v>Đặc điểm khác</v>
      </c>
      <c r="E304" s="62">
        <f>IFERROR(__xludf.DUMMYFUNCTION("""COMPUTED_VALUE"""),22.0)</f>
        <v>22</v>
      </c>
      <c r="F304" s="62" t="str">
        <f>IFERROR(__xludf.DUMMYFUNCTION("""COMPUTED_VALUE"""),"Dung lượng pin")</f>
        <v>Dung lượng pin</v>
      </c>
      <c r="G304" s="62">
        <f>IFERROR(__xludf.DUMMYFUNCTION("""COMPUTED_VALUE"""),20.0)</f>
        <v>20</v>
      </c>
      <c r="H304" s="62"/>
      <c r="I304" s="62"/>
      <c r="J304" s="62" t="str">
        <f>IFERROR(__xludf.DUMMYFUNCTION("""COMPUTED_VALUE"""),"Hỏi thông tin sản phẩm (tư vấn) - Đặc điểm khác - Dung lượng pin")</f>
        <v>Hỏi thông tin sản phẩm (tư vấn) - Đặc điểm khác - Dung lượng pin</v>
      </c>
      <c r="K304" s="109" t="str">
        <f>IFERROR(__xludf.DUMMYFUNCTION("""COMPUTED_VALUE"""),"Hỏi dung lượng pin")</f>
        <v>Hỏi dung lượng pin</v>
      </c>
      <c r="L304" s="62" t="str">
        <f>IFERROR(__xludf.DUMMYFUNCTION("""COMPUTED_VALUE"""),"thong_tin_sp")</f>
        <v>thong_tin_sp</v>
      </c>
      <c r="M304" s="62">
        <f>IFERROR(__xludf.DUMMYFUNCTION("""COMPUTED_VALUE"""),1.0)</f>
        <v>1</v>
      </c>
      <c r="N304" s="62"/>
      <c r="O304" s="62"/>
      <c r="P304" s="106"/>
      <c r="Q304" s="106"/>
      <c r="R304" s="106"/>
      <c r="S304" s="106"/>
      <c r="T304" s="106"/>
      <c r="U304" s="106"/>
      <c r="V304" s="106"/>
      <c r="W304" s="106"/>
      <c r="X304" s="62"/>
      <c r="Y304" s="62"/>
      <c r="Z304" s="62"/>
      <c r="AA304" s="62"/>
    </row>
    <row r="305">
      <c r="A305" s="62"/>
      <c r="B305" s="62" t="str">
        <f>IFERROR(__xludf.DUMMYFUNCTION("""COMPUTED_VALUE"""),"Hỏi thông tin sản phẩm (tư vấn)")</f>
        <v>Hỏi thông tin sản phẩm (tư vấn)</v>
      </c>
      <c r="C305" s="62">
        <f>IFERROR(__xludf.DUMMYFUNCTION("""COMPUTED_VALUE"""),11.0)</f>
        <v>11</v>
      </c>
      <c r="D305" s="62" t="str">
        <f>IFERROR(__xludf.DUMMYFUNCTION("""COMPUTED_VALUE"""),"Đặc điểm khác")</f>
        <v>Đặc điểm khác</v>
      </c>
      <c r="E305" s="62">
        <f>IFERROR(__xludf.DUMMYFUNCTION("""COMPUTED_VALUE"""),22.0)</f>
        <v>22</v>
      </c>
      <c r="F305" s="62" t="str">
        <f>IFERROR(__xludf.DUMMYFUNCTION("""COMPUTED_VALUE"""),"Tính năng (chống bụi, chống nước, chống rung,...)")</f>
        <v>Tính năng (chống bụi, chống nước, chống rung,...)</v>
      </c>
      <c r="G305" s="62">
        <f>IFERROR(__xludf.DUMMYFUNCTION("""COMPUTED_VALUE"""),81.0)</f>
        <v>81</v>
      </c>
      <c r="H305" s="62"/>
      <c r="I305" s="62"/>
      <c r="J305" s="62" t="str">
        <f>IFERROR(__xludf.DUMMYFUNCTION("""COMPUTED_VALUE"""),"Hỏi thông tin sản phẩm (tư vấn) - Đặc điểm khác - Tính năng (chống bụi, chống nước, chống rung,...)")</f>
        <v>Hỏi thông tin sản phẩm (tư vấn) - Đặc điểm khác - Tính năng (chống bụi, chống nước, chống rung,...)</v>
      </c>
      <c r="K305" s="109" t="str">
        <f>IFERROR(__xludf.DUMMYFUNCTION("""COMPUTED_VALUE"""),"Hỏi tính năng (chống bụi, chống nước, chống rung,...)")</f>
        <v>Hỏi tính năng (chống bụi, chống nước, chống rung,...)</v>
      </c>
      <c r="L305" s="62" t="str">
        <f>IFERROR(__xludf.DUMMYFUNCTION("""COMPUTED_VALUE"""),"thong_tin_sp")</f>
        <v>thong_tin_sp</v>
      </c>
      <c r="M305" s="62">
        <f>IFERROR(__xludf.DUMMYFUNCTION("""COMPUTED_VALUE"""),1.0)</f>
        <v>1</v>
      </c>
      <c r="N305" s="62"/>
      <c r="O305" s="62"/>
      <c r="P305" s="106"/>
      <c r="Q305" s="106"/>
      <c r="R305" s="106"/>
      <c r="S305" s="106"/>
      <c r="T305" s="106"/>
      <c r="U305" s="106"/>
      <c r="V305" s="106"/>
      <c r="W305" s="106"/>
      <c r="X305" s="62"/>
      <c r="Y305" s="62"/>
      <c r="Z305" s="62"/>
      <c r="AA305" s="62"/>
    </row>
    <row r="306">
      <c r="A306" s="62">
        <f>IFERROR(__xludf.DUMMYFUNCTION("""COMPUTED_VALUE"""),62.0)</f>
        <v>62</v>
      </c>
      <c r="B306" s="62" t="str">
        <f>IFERROR(__xludf.DUMMYFUNCTION("""COMPUTED_VALUE"""),"Hỏi thông tin sản phẩm (tư vấn)")</f>
        <v>Hỏi thông tin sản phẩm (tư vấn)</v>
      </c>
      <c r="C306" s="62">
        <f>IFERROR(__xludf.DUMMYFUNCTION("""COMPUTED_VALUE"""),11.0)</f>
        <v>11</v>
      </c>
      <c r="D306" s="62" t="str">
        <f>IFERROR(__xludf.DUMMYFUNCTION("""COMPUTED_VALUE"""),"Đặc điểm khác")</f>
        <v>Đặc điểm khác</v>
      </c>
      <c r="E306" s="62">
        <f>IFERROR(__xludf.DUMMYFUNCTION("""COMPUTED_VALUE"""),22.0)</f>
        <v>22</v>
      </c>
      <c r="F306" s="62" t="str">
        <f>IFERROR(__xludf.DUMMYFUNCTION("""COMPUTED_VALUE"""),"Khác")</f>
        <v>Khác</v>
      </c>
      <c r="G306" s="62">
        <f>IFERROR(__xludf.DUMMYFUNCTION("""COMPUTED_VALUE"""),42.0)</f>
        <v>42</v>
      </c>
      <c r="H306" s="62"/>
      <c r="I306" s="62"/>
      <c r="J306" s="62" t="str">
        <f>IFERROR(__xludf.DUMMYFUNCTION("""COMPUTED_VALUE"""),"Hỏi thông tin sản phẩm (tư vấn) - Đặc điểm khác - Khác")</f>
        <v>Hỏi thông tin sản phẩm (tư vấn) - Đặc điểm khác - Khác</v>
      </c>
      <c r="K306" s="109" t="str">
        <f>IFERROR(__xludf.DUMMYFUNCTION("""COMPUTED_VALUE"""),"Hỏi vấn đề khác")</f>
        <v>Hỏi vấn đề khác</v>
      </c>
      <c r="L306" s="62" t="str">
        <f>IFERROR(__xludf.DUMMYFUNCTION("""COMPUTED_VALUE"""),"thong_tin_sp")</f>
        <v>thong_tin_sp</v>
      </c>
      <c r="M306" s="62">
        <f>IFERROR(__xludf.DUMMYFUNCTION("""COMPUTED_VALUE"""),1.0)</f>
        <v>1</v>
      </c>
      <c r="N306" s="62"/>
      <c r="O306" s="62"/>
      <c r="P306" s="106"/>
      <c r="Q306" s="106"/>
      <c r="R306" s="106"/>
      <c r="S306" s="106"/>
      <c r="T306" s="106"/>
      <c r="U306" s="106"/>
      <c r="V306" s="106"/>
      <c r="W306" s="106"/>
      <c r="X306" s="62"/>
      <c r="Y306" s="62"/>
      <c r="Z306" s="62"/>
      <c r="AA306" s="62"/>
    </row>
    <row r="307">
      <c r="A307" s="62">
        <f>IFERROR(__xludf.DUMMYFUNCTION("""COMPUTED_VALUE"""),82.0)</f>
        <v>82</v>
      </c>
      <c r="B307" s="62" t="str">
        <f>IFERROR(__xludf.DUMMYFUNCTION("""COMPUTED_VALUE"""),"Hỏi thông tin sản phẩm (tư vấn)")</f>
        <v>Hỏi thông tin sản phẩm (tư vấn)</v>
      </c>
      <c r="C307" s="62">
        <f>IFERROR(__xludf.DUMMYFUNCTION("""COMPUTED_VALUE"""),11.0)</f>
        <v>11</v>
      </c>
      <c r="D307" s="62" t="str">
        <f>IFERROR(__xludf.DUMMYFUNCTION("""COMPUTED_VALUE"""),"Độ bền")</f>
        <v>Độ bền</v>
      </c>
      <c r="E307" s="62">
        <f>IFERROR(__xludf.DUMMYFUNCTION("""COMPUTED_VALUE"""),25.0)</f>
        <v>25</v>
      </c>
      <c r="F307" s="62"/>
      <c r="G307" s="62"/>
      <c r="H307" s="62"/>
      <c r="I307" s="62"/>
      <c r="J307" s="62" t="str">
        <f>IFERROR(__xludf.DUMMYFUNCTION("""COMPUTED_VALUE"""),"Hỏi thông tin sản phẩm (tư vấn) - Độ bền")</f>
        <v>Hỏi thông tin sản phẩm (tư vấn) - Độ bền</v>
      </c>
      <c r="K307" s="102" t="str">
        <f>IFERROR(__xludf.DUMMYFUNCTION("""COMPUTED_VALUE"""),"Hỏi độ bền")</f>
        <v>Hỏi độ bền</v>
      </c>
      <c r="L307" s="62" t="str">
        <f>IFERROR(__xludf.DUMMYFUNCTION("""COMPUTED_VALUE"""),"thong_tin_sp")</f>
        <v>thong_tin_sp</v>
      </c>
      <c r="M307" s="62">
        <f>IFERROR(__xludf.DUMMYFUNCTION("""COMPUTED_VALUE"""),1.0)</f>
        <v>1</v>
      </c>
      <c r="N307" s="62"/>
      <c r="O307" s="62"/>
      <c r="P307" s="106"/>
      <c r="Q307" s="106"/>
      <c r="R307" s="106"/>
      <c r="S307" s="106"/>
      <c r="T307" s="106"/>
      <c r="U307" s="106"/>
      <c r="V307" s="106"/>
      <c r="W307" s="106"/>
      <c r="X307" s="62"/>
      <c r="Y307" s="62"/>
      <c r="Z307" s="62"/>
      <c r="AA307" s="62"/>
    </row>
    <row r="308">
      <c r="A308" s="62">
        <f>IFERROR(__xludf.DUMMYFUNCTION("""COMPUTED_VALUE"""),116.0)</f>
        <v>116</v>
      </c>
      <c r="B308" s="62" t="str">
        <f>IFERROR(__xludf.DUMMYFUNCTION("""COMPUTED_VALUE"""),"Hỏi thông tin sản phẩm (tư vấn)")</f>
        <v>Hỏi thông tin sản phẩm (tư vấn)</v>
      </c>
      <c r="C308" s="62">
        <f>IFERROR(__xludf.DUMMYFUNCTION("""COMPUTED_VALUE"""),11.0)</f>
        <v>11</v>
      </c>
      <c r="D308" s="62" t="str">
        <f>IFERROR(__xludf.DUMMYFUNCTION("""COMPUTED_VALUE"""),"Độ dày")</f>
        <v>Độ dày</v>
      </c>
      <c r="E308" s="62">
        <f>IFERROR(__xludf.DUMMYFUNCTION("""COMPUTED_VALUE"""),26.0)</f>
        <v>26</v>
      </c>
      <c r="F308" s="62"/>
      <c r="G308" s="62"/>
      <c r="H308" s="62"/>
      <c r="I308" s="62"/>
      <c r="J308" s="62" t="str">
        <f>IFERROR(__xludf.DUMMYFUNCTION("""COMPUTED_VALUE"""),"Hỏi thông tin sản phẩm (tư vấn) - Độ dày")</f>
        <v>Hỏi thông tin sản phẩm (tư vấn) - Độ dày</v>
      </c>
      <c r="K308" s="102" t="str">
        <f>IFERROR(__xludf.DUMMYFUNCTION("""COMPUTED_VALUE"""),"Hỏi độ dày")</f>
        <v>Hỏi độ dày</v>
      </c>
      <c r="L308" s="62" t="str">
        <f>IFERROR(__xludf.DUMMYFUNCTION("""COMPUTED_VALUE"""),"thong_tin_sp")</f>
        <v>thong_tin_sp</v>
      </c>
      <c r="M308" s="62">
        <f>IFERROR(__xludf.DUMMYFUNCTION("""COMPUTED_VALUE"""),1.0)</f>
        <v>1</v>
      </c>
      <c r="N308" s="62"/>
      <c r="O308" s="62"/>
      <c r="P308" s="106"/>
      <c r="Q308" s="106"/>
      <c r="R308" s="106"/>
      <c r="S308" s="106"/>
      <c r="T308" s="106"/>
      <c r="U308" s="106"/>
      <c r="V308" s="106"/>
      <c r="W308" s="106"/>
      <c r="X308" s="62"/>
      <c r="Y308" s="62"/>
      <c r="Z308" s="62"/>
      <c r="AA308" s="62"/>
    </row>
    <row r="309">
      <c r="A309" s="62">
        <f>IFERROR(__xludf.DUMMYFUNCTION("""COMPUTED_VALUE"""),64.0)</f>
        <v>64</v>
      </c>
      <c r="B309" s="62" t="str">
        <f>IFERROR(__xludf.DUMMYFUNCTION("""COMPUTED_VALUE"""),"Hỏi thông tin sản phẩm (tư vấn)")</f>
        <v>Hỏi thông tin sản phẩm (tư vấn)</v>
      </c>
      <c r="C309" s="62">
        <f>IFERROR(__xludf.DUMMYFUNCTION("""COMPUTED_VALUE"""),11.0)</f>
        <v>11</v>
      </c>
      <c r="D309" s="62" t="str">
        <f>IFERROR(__xludf.DUMMYFUNCTION("""COMPUTED_VALUE"""),"Đối tượng sử dụng")</f>
        <v>Đối tượng sử dụng</v>
      </c>
      <c r="E309" s="62">
        <f>IFERROR(__xludf.DUMMYFUNCTION("""COMPUTED_VALUE"""),27.0)</f>
        <v>27</v>
      </c>
      <c r="F309" s="62"/>
      <c r="G309" s="62"/>
      <c r="H309" s="62"/>
      <c r="I309" s="62"/>
      <c r="J309" s="62" t="str">
        <f>IFERROR(__xludf.DUMMYFUNCTION("""COMPUTED_VALUE"""),"Hỏi thông tin sản phẩm (tư vấn) - Đối tượng sử dụng")</f>
        <v>Hỏi thông tin sản phẩm (tư vấn) - Đối tượng sử dụng</v>
      </c>
      <c r="K309" s="102" t="str">
        <f>IFERROR(__xludf.DUMMYFUNCTION("""COMPUTED_VALUE"""),"Hỏi đối tượng sử dụng")</f>
        <v>Hỏi đối tượng sử dụng</v>
      </c>
      <c r="L309" s="62" t="str">
        <f>IFERROR(__xludf.DUMMYFUNCTION("""COMPUTED_VALUE"""),"thong_tin_sp")</f>
        <v>thong_tin_sp</v>
      </c>
      <c r="M309" s="62">
        <f>IFERROR(__xludf.DUMMYFUNCTION("""COMPUTED_VALUE"""),1.0)</f>
        <v>1</v>
      </c>
      <c r="N309" s="62"/>
      <c r="O309" s="62"/>
      <c r="P309" s="106"/>
      <c r="Q309" s="106"/>
      <c r="R309" s="106"/>
      <c r="S309" s="106"/>
      <c r="T309" s="106"/>
      <c r="U309" s="106"/>
      <c r="V309" s="106"/>
      <c r="W309" s="106"/>
      <c r="X309" s="62"/>
      <c r="Y309" s="62"/>
      <c r="Z309" s="62"/>
      <c r="AA309" s="62"/>
    </row>
    <row r="310">
      <c r="A310" s="62"/>
      <c r="B310" s="62" t="str">
        <f>IFERROR(__xludf.DUMMYFUNCTION("""COMPUTED_VALUE"""),"Hỏi thông tin sản phẩm (tư vấn)")</f>
        <v>Hỏi thông tin sản phẩm (tư vấn)</v>
      </c>
      <c r="C310" s="62">
        <f>IFERROR(__xludf.DUMMYFUNCTION("""COMPUTED_VALUE"""),11.0)</f>
        <v>11</v>
      </c>
      <c r="D310" s="62" t="str">
        <f>IFERROR(__xludf.DUMMYFUNCTION("""COMPUTED_VALUE"""),"Giá sản phẩm")</f>
        <v>Giá sản phẩm</v>
      </c>
      <c r="E310" s="62">
        <f>IFERROR(__xludf.DUMMYFUNCTION("""COMPUTED_VALUE"""),31.0)</f>
        <v>31</v>
      </c>
      <c r="F310" s="62" t="str">
        <f>IFERROR(__xludf.DUMMYFUNCTION("""COMPUTED_VALUE"""),"Giá lẻ sản phẩm")</f>
        <v>Giá lẻ sản phẩm</v>
      </c>
      <c r="G310" s="62">
        <f>IFERROR(__xludf.DUMMYFUNCTION("""COMPUTED_VALUE"""),30.0)</f>
        <v>30</v>
      </c>
      <c r="H310" s="62"/>
      <c r="I310" s="62"/>
      <c r="J310" s="62" t="str">
        <f>IFERROR(__xludf.DUMMYFUNCTION("""COMPUTED_VALUE"""),"Hỏi thông tin sản phẩm (tư vấn) - Giá sản phẩm - Giá lẻ sản phẩm")</f>
        <v>Hỏi thông tin sản phẩm (tư vấn) - Giá sản phẩm - Giá lẻ sản phẩm</v>
      </c>
      <c r="K310" s="102" t="str">
        <f>IFERROR(__xludf.DUMMYFUNCTION("""COMPUTED_VALUE"""),"Hỏi giá lẻ sản phẩm")</f>
        <v>Hỏi giá lẻ sản phẩm</v>
      </c>
      <c r="L310" s="62" t="str">
        <f>IFERROR(__xludf.DUMMYFUNCTION("""COMPUTED_VALUE"""),"thong_tin_sp")</f>
        <v>thong_tin_sp</v>
      </c>
      <c r="M310" s="62">
        <f>IFERROR(__xludf.DUMMYFUNCTION("""COMPUTED_VALUE"""),1.0)</f>
        <v>1</v>
      </c>
      <c r="N310" s="62"/>
      <c r="O310" s="62"/>
      <c r="P310" s="106"/>
      <c r="Q310" s="106"/>
      <c r="R310" s="106"/>
      <c r="S310" s="106"/>
      <c r="T310" s="106"/>
      <c r="U310" s="106"/>
      <c r="V310" s="106"/>
      <c r="W310" s="106"/>
      <c r="X310" s="62"/>
      <c r="Y310" s="62"/>
      <c r="Z310" s="62"/>
      <c r="AA310" s="62"/>
    </row>
    <row r="311">
      <c r="A311" s="62"/>
      <c r="B311" s="62" t="str">
        <f>IFERROR(__xludf.DUMMYFUNCTION("""COMPUTED_VALUE"""),"Hỏi thông tin sản phẩm (tư vấn)")</f>
        <v>Hỏi thông tin sản phẩm (tư vấn)</v>
      </c>
      <c r="C311" s="62">
        <f>IFERROR(__xludf.DUMMYFUNCTION("""COMPUTED_VALUE"""),11.0)</f>
        <v>11</v>
      </c>
      <c r="D311" s="62" t="str">
        <f>IFERROR(__xludf.DUMMYFUNCTION("""COMPUTED_VALUE"""),"Giá sản phẩm")</f>
        <v>Giá sản phẩm</v>
      </c>
      <c r="E311" s="62">
        <f>IFERROR(__xludf.DUMMYFUNCTION("""COMPUTED_VALUE"""),31.0)</f>
        <v>31</v>
      </c>
      <c r="F311" s="62" t="str">
        <f>IFERROR(__xludf.DUMMYFUNCTION("""COMPUTED_VALUE"""),"Giá combo")</f>
        <v>Giá combo</v>
      </c>
      <c r="G311" s="62">
        <f>IFERROR(__xludf.DUMMYFUNCTION("""COMPUTED_VALUE"""),29.0)</f>
        <v>29</v>
      </c>
      <c r="H311" s="62"/>
      <c r="I311" s="62"/>
      <c r="J311" s="62" t="str">
        <f>IFERROR(__xludf.DUMMYFUNCTION("""COMPUTED_VALUE"""),"Hỏi thông tin sản phẩm (tư vấn) - Giá sản phẩm - Giá combo")</f>
        <v>Hỏi thông tin sản phẩm (tư vấn) - Giá sản phẩm - Giá combo</v>
      </c>
      <c r="K311" s="102" t="str">
        <f>IFERROR(__xludf.DUMMYFUNCTION("""COMPUTED_VALUE"""),"Hỏi giá combo")</f>
        <v>Hỏi giá combo</v>
      </c>
      <c r="L311" s="62" t="str">
        <f>IFERROR(__xludf.DUMMYFUNCTION("""COMPUTED_VALUE"""),"thong_tin_sp")</f>
        <v>thong_tin_sp</v>
      </c>
      <c r="M311" s="62">
        <f>IFERROR(__xludf.DUMMYFUNCTION("""COMPUTED_VALUE"""),1.0)</f>
        <v>1</v>
      </c>
      <c r="N311" s="62"/>
      <c r="O311" s="62"/>
      <c r="P311" s="106"/>
      <c r="Q311" s="106"/>
      <c r="R311" s="106"/>
      <c r="S311" s="106"/>
      <c r="T311" s="106"/>
      <c r="U311" s="106"/>
      <c r="V311" s="106"/>
      <c r="W311" s="106"/>
      <c r="X311" s="62"/>
      <c r="Y311" s="62"/>
      <c r="Z311" s="62"/>
      <c r="AA311" s="62"/>
    </row>
    <row r="312">
      <c r="A312" s="62"/>
      <c r="B312" s="62" t="str">
        <f>IFERROR(__xludf.DUMMYFUNCTION("""COMPUTED_VALUE"""),"Hỏi thông tin sản phẩm (tư vấn)")</f>
        <v>Hỏi thông tin sản phẩm (tư vấn)</v>
      </c>
      <c r="C312" s="62">
        <f>IFERROR(__xludf.DUMMYFUNCTION("""COMPUTED_VALUE"""),11.0)</f>
        <v>11</v>
      </c>
      <c r="D312" s="62" t="str">
        <f>IFERROR(__xludf.DUMMYFUNCTION("""COMPUTED_VALUE"""),"Giá sản phẩm")</f>
        <v>Giá sản phẩm</v>
      </c>
      <c r="E312" s="62">
        <f>IFERROR(__xludf.DUMMYFUNCTION("""COMPUTED_VALUE"""),31.0)</f>
        <v>31</v>
      </c>
      <c r="F312" s="62" t="str">
        <f>IFERROR(__xludf.DUMMYFUNCTION("""COMPUTED_VALUE"""),"Giá sỉ")</f>
        <v>Giá sỉ</v>
      </c>
      <c r="G312" s="62">
        <f>IFERROR(__xludf.DUMMYFUNCTION("""COMPUTED_VALUE"""),31.0)</f>
        <v>31</v>
      </c>
      <c r="H312" s="62"/>
      <c r="I312" s="62"/>
      <c r="J312" s="62" t="str">
        <f>IFERROR(__xludf.DUMMYFUNCTION("""COMPUTED_VALUE"""),"Hỏi thông tin sản phẩm (tư vấn) - Giá sản phẩm - Giá sỉ")</f>
        <v>Hỏi thông tin sản phẩm (tư vấn) - Giá sản phẩm - Giá sỉ</v>
      </c>
      <c r="K312" s="102" t="str">
        <f>IFERROR(__xludf.DUMMYFUNCTION("""COMPUTED_VALUE"""),"Hỏi giá sỉ")</f>
        <v>Hỏi giá sỉ</v>
      </c>
      <c r="L312" s="62" t="str">
        <f>IFERROR(__xludf.DUMMYFUNCTION("""COMPUTED_VALUE"""),"thong_tin_sp")</f>
        <v>thong_tin_sp</v>
      </c>
      <c r="M312" s="62">
        <f>IFERROR(__xludf.DUMMYFUNCTION("""COMPUTED_VALUE"""),1.0)</f>
        <v>1</v>
      </c>
      <c r="N312" s="62"/>
      <c r="O312" s="62"/>
      <c r="P312" s="106"/>
      <c r="Q312" s="106"/>
      <c r="R312" s="106"/>
      <c r="S312" s="106"/>
      <c r="T312" s="106"/>
      <c r="U312" s="106"/>
      <c r="V312" s="106"/>
      <c r="W312" s="106"/>
      <c r="X312" s="62"/>
      <c r="Y312" s="62"/>
      <c r="Z312" s="62"/>
      <c r="AA312" s="62"/>
    </row>
    <row r="313">
      <c r="A313" s="62">
        <f>IFERROR(__xludf.DUMMYFUNCTION("""COMPUTED_VALUE"""),11.0)</f>
        <v>11</v>
      </c>
      <c r="B313" s="62" t="str">
        <f>IFERROR(__xludf.DUMMYFUNCTION("""COMPUTED_VALUE"""),"Hỏi thông tin sản phẩm (tư vấn)")</f>
        <v>Hỏi thông tin sản phẩm (tư vấn)</v>
      </c>
      <c r="C313" s="62">
        <f>IFERROR(__xludf.DUMMYFUNCTION("""COMPUTED_VALUE"""),11.0)</f>
        <v>11</v>
      </c>
      <c r="D313" s="62" t="str">
        <f>IFERROR(__xludf.DUMMYFUNCTION("""COMPUTED_VALUE"""),"Giá sản phẩm")</f>
        <v>Giá sản phẩm</v>
      </c>
      <c r="E313" s="62">
        <f>IFERROR(__xludf.DUMMYFUNCTION("""COMPUTED_VALUE"""),31.0)</f>
        <v>31</v>
      </c>
      <c r="F313" s="62"/>
      <c r="G313" s="62"/>
      <c r="H313" s="62"/>
      <c r="I313" s="62"/>
      <c r="J313" s="62" t="str">
        <f>IFERROR(__xludf.DUMMYFUNCTION("""COMPUTED_VALUE"""),"Hỏi thông tin sản phẩm (tư vấn) - Giá sản phẩm")</f>
        <v>Hỏi thông tin sản phẩm (tư vấn) - Giá sản phẩm</v>
      </c>
      <c r="K313" s="102" t="str">
        <f>IFERROR(__xludf.DUMMYFUNCTION("""COMPUTED_VALUE"""),"Hỏi giá sản phẩm")</f>
        <v>Hỏi giá sản phẩm</v>
      </c>
      <c r="L313" s="62" t="str">
        <f>IFERROR(__xludf.DUMMYFUNCTION("""COMPUTED_VALUE"""),"thong_tin_sp")</f>
        <v>thong_tin_sp</v>
      </c>
      <c r="M313" s="62">
        <f>IFERROR(__xludf.DUMMYFUNCTION("""COMPUTED_VALUE"""),1.0)</f>
        <v>1</v>
      </c>
      <c r="N313" s="62"/>
      <c r="O313" s="62"/>
      <c r="P313" s="106"/>
      <c r="Q313" s="106"/>
      <c r="R313" s="106"/>
      <c r="S313" s="106"/>
      <c r="T313" s="106"/>
      <c r="U313" s="106"/>
      <c r="V313" s="106"/>
      <c r="W313" s="106"/>
      <c r="X313" s="62"/>
      <c r="Y313" s="62"/>
      <c r="Z313" s="62"/>
      <c r="AA313" s="62"/>
    </row>
    <row r="314">
      <c r="A314" s="62">
        <f>IFERROR(__xludf.DUMMYFUNCTION("""COMPUTED_VALUE"""),7.0)</f>
        <v>7</v>
      </c>
      <c r="B314" s="62" t="str">
        <f>IFERROR(__xludf.DUMMYFUNCTION("""COMPUTED_VALUE"""),"Hỏi thông tin sản phẩm (tư vấn)")</f>
        <v>Hỏi thông tin sản phẩm (tư vấn)</v>
      </c>
      <c r="C314" s="62">
        <f>IFERROR(__xludf.DUMMYFUNCTION("""COMPUTED_VALUE"""),11.0)</f>
        <v>11</v>
      </c>
      <c r="D314" s="62" t="str">
        <f>IFERROR(__xludf.DUMMYFUNCTION("""COMPUTED_VALUE"""),"Hình ảnh sản phẩm")</f>
        <v>Hình ảnh sản phẩm</v>
      </c>
      <c r="E314" s="62">
        <f>IFERROR(__xludf.DUMMYFUNCTION("""COMPUTED_VALUE"""),36.0)</f>
        <v>36</v>
      </c>
      <c r="F314" s="62"/>
      <c r="G314" s="62"/>
      <c r="H314" s="62"/>
      <c r="I314" s="62"/>
      <c r="J314" s="62" t="str">
        <f>IFERROR(__xludf.DUMMYFUNCTION("""COMPUTED_VALUE"""),"Hỏi thông tin sản phẩm (tư vấn) - Hình ảnh sản phẩm")</f>
        <v>Hỏi thông tin sản phẩm (tư vấn) - Hình ảnh sản phẩm</v>
      </c>
      <c r="K314" s="102" t="str">
        <f>IFERROR(__xludf.DUMMYFUNCTION("""COMPUTED_VALUE"""),"Hỏi hình ảnh sản phẩm")</f>
        <v>Hỏi hình ảnh sản phẩm</v>
      </c>
      <c r="L314" s="62" t="str">
        <f>IFERROR(__xludf.DUMMYFUNCTION("""COMPUTED_VALUE"""),"thong_tin_sp")</f>
        <v>thong_tin_sp</v>
      </c>
      <c r="M314" s="62">
        <f>IFERROR(__xludf.DUMMYFUNCTION("""COMPUTED_VALUE"""),1.0)</f>
        <v>1</v>
      </c>
      <c r="N314" s="62"/>
      <c r="O314" s="62"/>
      <c r="P314" s="106"/>
      <c r="Q314" s="106"/>
      <c r="R314" s="106"/>
      <c r="S314" s="106"/>
      <c r="T314" s="106"/>
      <c r="U314" s="106"/>
      <c r="V314" s="106"/>
      <c r="W314" s="106"/>
      <c r="X314" s="62"/>
      <c r="Y314" s="62"/>
      <c r="Z314" s="62"/>
      <c r="AA314" s="62"/>
    </row>
    <row r="315">
      <c r="A315" s="62">
        <f>IFERROR(__xludf.DUMMYFUNCTION("""COMPUTED_VALUE"""),102.0)</f>
        <v>102</v>
      </c>
      <c r="B315" s="62" t="str">
        <f>IFERROR(__xludf.DUMMYFUNCTION("""COMPUTED_VALUE"""),"Hỏi thông tin sản phẩm (tư vấn)")</f>
        <v>Hỏi thông tin sản phẩm (tư vấn)</v>
      </c>
      <c r="C315" s="62">
        <f>IFERROR(__xludf.DUMMYFUNCTION("""COMPUTED_VALUE"""),11.0)</f>
        <v>11</v>
      </c>
      <c r="D315" s="62" t="str">
        <f>IFERROR(__xludf.DUMMYFUNCTION("""COMPUTED_VALUE"""),"Hoạ tiết")</f>
        <v>Hoạ tiết</v>
      </c>
      <c r="E315" s="62">
        <f>IFERROR(__xludf.DUMMYFUNCTION("""COMPUTED_VALUE"""),40.0)</f>
        <v>40</v>
      </c>
      <c r="F315" s="62"/>
      <c r="G315" s="62"/>
      <c r="H315" s="62"/>
      <c r="I315" s="62"/>
      <c r="J315" s="62" t="str">
        <f>IFERROR(__xludf.DUMMYFUNCTION("""COMPUTED_VALUE"""),"Hỏi thông tin sản phẩm (tư vấn) - Hoạ tiết")</f>
        <v>Hỏi thông tin sản phẩm (tư vấn) - Hoạ tiết</v>
      </c>
      <c r="K315" s="102" t="str">
        <f>IFERROR(__xludf.DUMMYFUNCTION("""COMPUTED_VALUE"""),"Hỏi hoạ tiết")</f>
        <v>Hỏi hoạ tiết</v>
      </c>
      <c r="L315" s="62" t="str">
        <f>IFERROR(__xludf.DUMMYFUNCTION("""COMPUTED_VALUE"""),"thong_tin_sp")</f>
        <v>thong_tin_sp</v>
      </c>
      <c r="M315" s="62">
        <f>IFERROR(__xludf.DUMMYFUNCTION("""COMPUTED_VALUE"""),1.0)</f>
        <v>1</v>
      </c>
      <c r="N315" s="62"/>
      <c r="O315" s="62"/>
      <c r="P315" s="106"/>
      <c r="Q315" s="106"/>
      <c r="R315" s="106"/>
      <c r="S315" s="106"/>
      <c r="T315" s="106"/>
      <c r="U315" s="106"/>
      <c r="V315" s="106"/>
      <c r="W315" s="106"/>
      <c r="X315" s="62"/>
      <c r="Y315" s="62"/>
      <c r="Z315" s="62"/>
      <c r="AA315" s="62"/>
    </row>
    <row r="316">
      <c r="A316" s="62">
        <f>IFERROR(__xludf.DUMMYFUNCTION("""COMPUTED_VALUE"""),2.0)</f>
        <v>2</v>
      </c>
      <c r="B316" s="62" t="str">
        <f>IFERROR(__xludf.DUMMYFUNCTION("""COMPUTED_VALUE"""),"Hỏi thông tin sản phẩm (tư vấn)")</f>
        <v>Hỏi thông tin sản phẩm (tư vấn)</v>
      </c>
      <c r="C316" s="62">
        <f>IFERROR(__xludf.DUMMYFUNCTION("""COMPUTED_VALUE"""),11.0)</f>
        <v>11</v>
      </c>
      <c r="D316" s="62" t="str">
        <f>IFERROR(__xludf.DUMMYFUNCTION("""COMPUTED_VALUE"""),"Hỏi chất liệu")</f>
        <v>Hỏi chất liệu</v>
      </c>
      <c r="E316" s="62">
        <f>IFERROR(__xludf.DUMMYFUNCTION("""COMPUTED_VALUE"""),42.0)</f>
        <v>42</v>
      </c>
      <c r="F316" s="62"/>
      <c r="G316" s="62"/>
      <c r="H316" s="62"/>
      <c r="I316" s="62"/>
      <c r="J316" s="62" t="str">
        <f>IFERROR(__xludf.DUMMYFUNCTION("""COMPUTED_VALUE"""),"Hỏi thông tin sản phẩm (tư vấn) - Hỏi chất liệu")</f>
        <v>Hỏi thông tin sản phẩm (tư vấn) - Hỏi chất liệu</v>
      </c>
      <c r="K316" s="102" t="str">
        <f>IFERROR(__xludf.DUMMYFUNCTION("""COMPUTED_VALUE"""),"Hỏi chất liệu")</f>
        <v>Hỏi chất liệu</v>
      </c>
      <c r="L316" s="62" t="str">
        <f>IFERROR(__xludf.DUMMYFUNCTION("""COMPUTED_VALUE"""),"thong_tin_sp")</f>
        <v>thong_tin_sp</v>
      </c>
      <c r="M316" s="62">
        <f>IFERROR(__xludf.DUMMYFUNCTION("""COMPUTED_VALUE"""),1.0)</f>
        <v>1</v>
      </c>
      <c r="N316" s="62"/>
      <c r="O316" s="62"/>
      <c r="P316" s="106"/>
      <c r="Q316" s="106"/>
      <c r="R316" s="106"/>
      <c r="S316" s="106"/>
      <c r="T316" s="106"/>
      <c r="U316" s="106"/>
      <c r="V316" s="106"/>
      <c r="W316" s="106"/>
      <c r="X316" s="62"/>
      <c r="Y316" s="62"/>
      <c r="Z316" s="62"/>
      <c r="AA316" s="62"/>
    </row>
    <row r="317">
      <c r="A317" s="62">
        <f>IFERROR(__xludf.DUMMYFUNCTION("""COMPUTED_VALUE"""),45.0)</f>
        <v>45</v>
      </c>
      <c r="B317" s="62" t="str">
        <f>IFERROR(__xludf.DUMMYFUNCTION("""COMPUTED_VALUE"""),"Hỏi thông tin sản phẩm (tư vấn)")</f>
        <v>Hỏi thông tin sản phẩm (tư vấn)</v>
      </c>
      <c r="C317" s="62">
        <f>IFERROR(__xludf.DUMMYFUNCTION("""COMPUTED_VALUE"""),11.0)</f>
        <v>11</v>
      </c>
      <c r="D317" s="62" t="str">
        <f>IFERROR(__xludf.DUMMYFUNCTION("""COMPUTED_VALUE"""),"Hỏi nước xuất xứ")</f>
        <v>Hỏi nước xuất xứ</v>
      </c>
      <c r="E317" s="62">
        <f>IFERROR(__xludf.DUMMYFUNCTION("""COMPUTED_VALUE"""),43.0)</f>
        <v>43</v>
      </c>
      <c r="F317" s="62"/>
      <c r="G317" s="62"/>
      <c r="H317" s="62"/>
      <c r="I317" s="62"/>
      <c r="J317" s="62" t="str">
        <f>IFERROR(__xludf.DUMMYFUNCTION("""COMPUTED_VALUE"""),"Hỏi thông tin sản phẩm (tư vấn) - Hỏi nước xuất xứ")</f>
        <v>Hỏi thông tin sản phẩm (tư vấn) - Hỏi nước xuất xứ</v>
      </c>
      <c r="K317" s="102" t="str">
        <f>IFERROR(__xludf.DUMMYFUNCTION("""COMPUTED_VALUE"""),"Hỏi nước xuất xứ")</f>
        <v>Hỏi nước xuất xứ</v>
      </c>
      <c r="L317" s="62" t="str">
        <f>IFERROR(__xludf.DUMMYFUNCTION("""COMPUTED_VALUE"""),"thong_tin_sp")</f>
        <v>thong_tin_sp</v>
      </c>
      <c r="M317" s="62">
        <f>IFERROR(__xludf.DUMMYFUNCTION("""COMPUTED_VALUE"""),1.0)</f>
        <v>1</v>
      </c>
      <c r="N317" s="62"/>
      <c r="O317" s="62"/>
      <c r="P317" s="106"/>
      <c r="Q317" s="106"/>
      <c r="R317" s="106"/>
      <c r="S317" s="106"/>
      <c r="T317" s="106"/>
      <c r="U317" s="106"/>
      <c r="V317" s="106"/>
      <c r="W317" s="106"/>
      <c r="X317" s="62"/>
      <c r="Y317" s="62"/>
      <c r="Z317" s="62"/>
      <c r="AA317" s="62"/>
    </row>
    <row r="318">
      <c r="A318" s="62">
        <f>IFERROR(__xludf.DUMMYFUNCTION("""COMPUTED_VALUE"""),46.0)</f>
        <v>46</v>
      </c>
      <c r="B318" s="62" t="str">
        <f>IFERROR(__xludf.DUMMYFUNCTION("""COMPUTED_VALUE"""),"Hỏi thông tin sản phẩm (tư vấn)")</f>
        <v>Hỏi thông tin sản phẩm (tư vấn)</v>
      </c>
      <c r="C318" s="62">
        <f>IFERROR(__xludf.DUMMYFUNCTION("""COMPUTED_VALUE"""),11.0)</f>
        <v>11</v>
      </c>
      <c r="D318" s="62" t="str">
        <f>IFERROR(__xludf.DUMMYFUNCTION("""COMPUTED_VALUE"""),"Hỏi tên thương hiệu")</f>
        <v>Hỏi tên thương hiệu</v>
      </c>
      <c r="E318" s="62">
        <f>IFERROR(__xludf.DUMMYFUNCTION("""COMPUTED_VALUE"""),44.0)</f>
        <v>44</v>
      </c>
      <c r="F318" s="62"/>
      <c r="G318" s="62"/>
      <c r="H318" s="62"/>
      <c r="I318" s="62"/>
      <c r="J318" s="62" t="str">
        <f>IFERROR(__xludf.DUMMYFUNCTION("""COMPUTED_VALUE"""),"Hỏi thông tin sản phẩm (tư vấn) - Hỏi tên thương hiệu")</f>
        <v>Hỏi thông tin sản phẩm (tư vấn) - Hỏi tên thương hiệu</v>
      </c>
      <c r="K318" s="102" t="str">
        <f>IFERROR(__xludf.DUMMYFUNCTION("""COMPUTED_VALUE"""),"Hỏi thương hiệu ")</f>
        <v>Hỏi thương hiệu </v>
      </c>
      <c r="L318" s="62" t="str">
        <f>IFERROR(__xludf.DUMMYFUNCTION("""COMPUTED_VALUE"""),"thong_tin_sp")</f>
        <v>thong_tin_sp</v>
      </c>
      <c r="M318" s="62">
        <f>IFERROR(__xludf.DUMMYFUNCTION("""COMPUTED_VALUE"""),1.0)</f>
        <v>1</v>
      </c>
      <c r="N318" s="62"/>
      <c r="O318" s="62"/>
      <c r="P318" s="106"/>
      <c r="Q318" s="106"/>
      <c r="R318" s="106"/>
      <c r="S318" s="106"/>
      <c r="T318" s="106"/>
      <c r="U318" s="106"/>
      <c r="V318" s="106"/>
      <c r="W318" s="106"/>
      <c r="X318" s="62"/>
      <c r="Y318" s="62"/>
      <c r="Z318" s="62"/>
      <c r="AA318" s="62"/>
    </row>
    <row r="319">
      <c r="A319" s="62">
        <f>IFERROR(__xludf.DUMMYFUNCTION("""COMPUTED_VALUE"""),98.0)</f>
        <v>98</v>
      </c>
      <c r="B319" s="62" t="str">
        <f>IFERROR(__xludf.DUMMYFUNCTION("""COMPUTED_VALUE"""),"Hỏi thông tin sản phẩm (tư vấn)")</f>
        <v>Hỏi thông tin sản phẩm (tư vấn)</v>
      </c>
      <c r="C319" s="62">
        <f>IFERROR(__xludf.DUMMYFUNCTION("""COMPUTED_VALUE"""),11.0)</f>
        <v>11</v>
      </c>
      <c r="D319" s="62" t="str">
        <f>IFERROR(__xludf.DUMMYFUNCTION("""COMPUTED_VALUE"""),"Hương  vị")</f>
        <v>Hương  vị</v>
      </c>
      <c r="E319" s="62">
        <f>IFERROR(__xludf.DUMMYFUNCTION("""COMPUTED_VALUE"""),46.0)</f>
        <v>46</v>
      </c>
      <c r="F319" s="62"/>
      <c r="G319" s="62"/>
      <c r="H319" s="62"/>
      <c r="I319" s="62"/>
      <c r="J319" s="62" t="str">
        <f>IFERROR(__xludf.DUMMYFUNCTION("""COMPUTED_VALUE"""),"Hỏi thông tin sản phẩm (tư vấn) - Hương  vị")</f>
        <v>Hỏi thông tin sản phẩm (tư vấn) - Hương  vị</v>
      </c>
      <c r="K319" s="102" t="str">
        <f>IFERROR(__xludf.DUMMYFUNCTION("""COMPUTED_VALUE"""),"Hỏi hương vị")</f>
        <v>Hỏi hương vị</v>
      </c>
      <c r="L319" s="62" t="str">
        <f>IFERROR(__xludf.DUMMYFUNCTION("""COMPUTED_VALUE"""),"thong_tin_sp")</f>
        <v>thong_tin_sp</v>
      </c>
      <c r="M319" s="62">
        <f>IFERROR(__xludf.DUMMYFUNCTION("""COMPUTED_VALUE"""),1.0)</f>
        <v>1</v>
      </c>
      <c r="N319" s="62"/>
      <c r="O319" s="62"/>
      <c r="P319" s="106"/>
      <c r="Q319" s="106"/>
      <c r="R319" s="106"/>
      <c r="S319" s="106"/>
      <c r="T319" s="106"/>
      <c r="U319" s="106"/>
      <c r="V319" s="106"/>
      <c r="W319" s="106"/>
      <c r="X319" s="62"/>
      <c r="Y319" s="62"/>
      <c r="Z319" s="62"/>
      <c r="AA319" s="62"/>
    </row>
    <row r="320">
      <c r="A320" s="62">
        <f>IFERROR(__xludf.DUMMYFUNCTION("""COMPUTED_VALUE"""),57.0)</f>
        <v>57</v>
      </c>
      <c r="B320" s="62" t="str">
        <f>IFERROR(__xludf.DUMMYFUNCTION("""COMPUTED_VALUE"""),"Hỏi thông tin sản phẩm (tư vấn)")</f>
        <v>Hỏi thông tin sản phẩm (tư vấn)</v>
      </c>
      <c r="C320" s="62">
        <f>IFERROR(__xludf.DUMMYFUNCTION("""COMPUTED_VALUE"""),11.0)</f>
        <v>11</v>
      </c>
      <c r="D320" s="62" t="str">
        <f>IFERROR(__xludf.DUMMYFUNCTION("""COMPUTED_VALUE"""),"Kiểu dáng")</f>
        <v>Kiểu dáng</v>
      </c>
      <c r="E320" s="62">
        <f>IFERROR(__xludf.DUMMYFUNCTION("""COMPUTED_VALUE"""),52.0)</f>
        <v>52</v>
      </c>
      <c r="F320" s="62"/>
      <c r="G320" s="62"/>
      <c r="H320" s="62"/>
      <c r="I320" s="62"/>
      <c r="J320" s="62" t="str">
        <f>IFERROR(__xludf.DUMMYFUNCTION("""COMPUTED_VALUE"""),"Hỏi thông tin sản phẩm (tư vấn) - Kiểu dáng")</f>
        <v>Hỏi thông tin sản phẩm (tư vấn) - Kiểu dáng</v>
      </c>
      <c r="K320" s="102" t="str">
        <f>IFERROR(__xludf.DUMMYFUNCTION("""COMPUTED_VALUE"""),"Hỏi kiểu dáng")</f>
        <v>Hỏi kiểu dáng</v>
      </c>
      <c r="L320" s="62" t="str">
        <f>IFERROR(__xludf.DUMMYFUNCTION("""COMPUTED_VALUE"""),"thong_tin_sp")</f>
        <v>thong_tin_sp</v>
      </c>
      <c r="M320" s="62">
        <f>IFERROR(__xludf.DUMMYFUNCTION("""COMPUTED_VALUE"""),1.0)</f>
        <v>1</v>
      </c>
      <c r="N320" s="62"/>
      <c r="O320" s="62"/>
      <c r="P320" s="106"/>
      <c r="Q320" s="106"/>
      <c r="R320" s="106"/>
      <c r="S320" s="106"/>
      <c r="T320" s="106"/>
      <c r="U320" s="106"/>
      <c r="V320" s="106"/>
      <c r="W320" s="106"/>
      <c r="X320" s="62"/>
      <c r="Y320" s="62"/>
      <c r="Z320" s="62"/>
      <c r="AA320" s="62"/>
    </row>
    <row r="321">
      <c r="A321" s="62">
        <f>IFERROR(__xludf.DUMMYFUNCTION("""COMPUTED_VALUE"""),6.0)</f>
        <v>6</v>
      </c>
      <c r="B321" s="62" t="str">
        <f>IFERROR(__xludf.DUMMYFUNCTION("""COMPUTED_VALUE"""),"Hỏi thông tin sản phẩm (tư vấn)")</f>
        <v>Hỏi thông tin sản phẩm (tư vấn)</v>
      </c>
      <c r="C321" s="62">
        <f>IFERROR(__xludf.DUMMYFUNCTION("""COMPUTED_VALUE"""),11.0)</f>
        <v>11</v>
      </c>
      <c r="D321" s="62" t="str">
        <f>IFERROR(__xludf.DUMMYFUNCTION("""COMPUTED_VALUE"""),"Màu sắc")</f>
        <v>Màu sắc</v>
      </c>
      <c r="E321" s="62">
        <f>IFERROR(__xludf.DUMMYFUNCTION("""COMPUTED_VALUE"""),55.0)</f>
        <v>55</v>
      </c>
      <c r="F321" s="62"/>
      <c r="G321" s="62"/>
      <c r="H321" s="62"/>
      <c r="I321" s="62"/>
      <c r="J321" s="62" t="str">
        <f>IFERROR(__xludf.DUMMYFUNCTION("""COMPUTED_VALUE"""),"Hỏi thông tin sản phẩm (tư vấn) - Màu sắc")</f>
        <v>Hỏi thông tin sản phẩm (tư vấn) - Màu sắc</v>
      </c>
      <c r="K321" s="102" t="str">
        <f>IFERROR(__xludf.DUMMYFUNCTION("""COMPUTED_VALUE"""),"Hỏi màu sắc sản phẩm")</f>
        <v>Hỏi màu sắc sản phẩm</v>
      </c>
      <c r="L321" s="62" t="str">
        <f>IFERROR(__xludf.DUMMYFUNCTION("""COMPUTED_VALUE"""),"thong_tin_sp")</f>
        <v>thong_tin_sp</v>
      </c>
      <c r="M321" s="62">
        <f>IFERROR(__xludf.DUMMYFUNCTION("""COMPUTED_VALUE"""),1.0)</f>
        <v>1</v>
      </c>
      <c r="N321" s="62"/>
      <c r="O321" s="62"/>
      <c r="P321" s="106"/>
      <c r="Q321" s="106"/>
      <c r="R321" s="106"/>
      <c r="S321" s="106"/>
      <c r="T321" s="106"/>
      <c r="U321" s="106"/>
      <c r="V321" s="106"/>
      <c r="W321" s="106"/>
      <c r="X321" s="62"/>
      <c r="Y321" s="62"/>
      <c r="Z321" s="62"/>
      <c r="AA321" s="62"/>
    </row>
    <row r="322">
      <c r="A322" s="62"/>
      <c r="B322" s="62" t="str">
        <f>IFERROR(__xludf.DUMMYFUNCTION("""COMPUTED_VALUE"""),"Hỏi thông tin sản phẩm (tư vấn)")</f>
        <v>Hỏi thông tin sản phẩm (tư vấn)</v>
      </c>
      <c r="C322" s="62">
        <f>IFERROR(__xludf.DUMMYFUNCTION("""COMPUTED_VALUE"""),11.0)</f>
        <v>11</v>
      </c>
      <c r="D322" s="62" t="str">
        <f>IFERROR(__xludf.DUMMYFUNCTION("""COMPUTED_VALUE"""),"Mùi thơm")</f>
        <v>Mùi thơm</v>
      </c>
      <c r="E322" s="62">
        <f>IFERROR(__xludf.DUMMYFUNCTION("""COMPUTED_VALUE"""),59.0)</f>
        <v>59</v>
      </c>
      <c r="F322" s="62" t="str">
        <f>IFERROR(__xludf.DUMMYFUNCTION("""COMPUTED_VALUE"""),"Đặc điểm mùi")</f>
        <v>Đặc điểm mùi</v>
      </c>
      <c r="G322" s="62">
        <f>IFERROR(__xludf.DUMMYFUNCTION("""COMPUTED_VALUE"""),21.0)</f>
        <v>21</v>
      </c>
      <c r="H322" s="62"/>
      <c r="I322" s="62"/>
      <c r="J322" s="62" t="str">
        <f>IFERROR(__xludf.DUMMYFUNCTION("""COMPUTED_VALUE"""),"Hỏi thông tin sản phẩm (tư vấn) - Mùi thơm - Đặc điểm mùi")</f>
        <v>Hỏi thông tin sản phẩm (tư vấn) - Mùi thơm - Đặc điểm mùi</v>
      </c>
      <c r="K322" s="102" t="str">
        <f>IFERROR(__xludf.DUMMYFUNCTION("""COMPUTED_VALUE"""),"Hỏi đặc điểm mùi")</f>
        <v>Hỏi đặc điểm mùi</v>
      </c>
      <c r="L322" s="62" t="str">
        <f>IFERROR(__xludf.DUMMYFUNCTION("""COMPUTED_VALUE"""),"thong_tin_sp")</f>
        <v>thong_tin_sp</v>
      </c>
      <c r="M322" s="62">
        <f>IFERROR(__xludf.DUMMYFUNCTION("""COMPUTED_VALUE"""),1.0)</f>
        <v>1</v>
      </c>
      <c r="N322" s="62"/>
      <c r="O322" s="62"/>
      <c r="P322" s="106"/>
      <c r="Q322" s="106"/>
      <c r="R322" s="106"/>
      <c r="S322" s="106"/>
      <c r="T322" s="106"/>
      <c r="U322" s="106"/>
      <c r="V322" s="106"/>
      <c r="W322" s="106"/>
      <c r="X322" s="62"/>
      <c r="Y322" s="62"/>
      <c r="Z322" s="62"/>
      <c r="AA322" s="62"/>
    </row>
    <row r="323">
      <c r="A323" s="62"/>
      <c r="B323" s="62" t="str">
        <f>IFERROR(__xludf.DUMMYFUNCTION("""COMPUTED_VALUE"""),"Hỏi thông tin sản phẩm (tư vấn)")</f>
        <v>Hỏi thông tin sản phẩm (tư vấn)</v>
      </c>
      <c r="C323" s="62">
        <f>IFERROR(__xludf.DUMMYFUNCTION("""COMPUTED_VALUE"""),11.0)</f>
        <v>11</v>
      </c>
      <c r="D323" s="62" t="str">
        <f>IFERROR(__xludf.DUMMYFUNCTION("""COMPUTED_VALUE"""),"Mùi thơm")</f>
        <v>Mùi thơm</v>
      </c>
      <c r="E323" s="62">
        <f>IFERROR(__xludf.DUMMYFUNCTION("""COMPUTED_VALUE"""),59.0)</f>
        <v>59</v>
      </c>
      <c r="F323" s="62" t="str">
        <f>IFERROR(__xludf.DUMMYFUNCTION("""COMPUTED_VALUE"""),"Thời gian lưu hương")</f>
        <v>Thời gian lưu hương</v>
      </c>
      <c r="G323" s="62">
        <f>IFERROR(__xludf.DUMMYFUNCTION("""COMPUTED_VALUE"""),76.0)</f>
        <v>76</v>
      </c>
      <c r="H323" s="62"/>
      <c r="I323" s="62"/>
      <c r="J323" s="62" t="str">
        <f>IFERROR(__xludf.DUMMYFUNCTION("""COMPUTED_VALUE"""),"Hỏi thông tin sản phẩm (tư vấn) - Mùi thơm - Thời gian lưu hương")</f>
        <v>Hỏi thông tin sản phẩm (tư vấn) - Mùi thơm - Thời gian lưu hương</v>
      </c>
      <c r="K323" s="102" t="str">
        <f>IFERROR(__xludf.DUMMYFUNCTION("""COMPUTED_VALUE"""),"Hỏi thời gian lưu hương")</f>
        <v>Hỏi thời gian lưu hương</v>
      </c>
      <c r="L323" s="62" t="str">
        <f>IFERROR(__xludf.DUMMYFUNCTION("""COMPUTED_VALUE"""),"thong_tin_sp")</f>
        <v>thong_tin_sp</v>
      </c>
      <c r="M323" s="62">
        <f>IFERROR(__xludf.DUMMYFUNCTION("""COMPUTED_VALUE"""),1.0)</f>
        <v>1</v>
      </c>
      <c r="N323" s="62"/>
      <c r="O323" s="62"/>
      <c r="P323" s="106"/>
      <c r="Q323" s="106"/>
      <c r="R323" s="106"/>
      <c r="S323" s="106"/>
      <c r="T323" s="106"/>
      <c r="U323" s="106"/>
      <c r="V323" s="106"/>
      <c r="W323" s="106"/>
      <c r="X323" s="62"/>
      <c r="Y323" s="62"/>
      <c r="Z323" s="62"/>
      <c r="AA323" s="62"/>
    </row>
    <row r="324">
      <c r="A324" s="62"/>
      <c r="B324" s="62" t="str">
        <f>IFERROR(__xludf.DUMMYFUNCTION("""COMPUTED_VALUE"""),"Hỏi thông tin sản phẩm (tư vấn)")</f>
        <v>Hỏi thông tin sản phẩm (tư vấn)</v>
      </c>
      <c r="C324" s="62">
        <f>IFERROR(__xludf.DUMMYFUNCTION("""COMPUTED_VALUE"""),11.0)</f>
        <v>11</v>
      </c>
      <c r="D324" s="62" t="str">
        <f>IFERROR(__xludf.DUMMYFUNCTION("""COMPUTED_VALUE"""),"Phiên bản")</f>
        <v>Phiên bản</v>
      </c>
      <c r="E324" s="62">
        <f>IFERROR(__xludf.DUMMYFUNCTION("""COMPUTED_VALUE"""),63.0)</f>
        <v>63</v>
      </c>
      <c r="F324" s="62"/>
      <c r="G324" s="62"/>
      <c r="H324" s="62"/>
      <c r="I324" s="62"/>
      <c r="J324" s="62" t="str">
        <f>IFERROR(__xludf.DUMMYFUNCTION("""COMPUTED_VALUE"""),"Hỏi thông tin sản phẩm (tư vấn) - Phiên bản")</f>
        <v>Hỏi thông tin sản phẩm (tư vấn) - Phiên bản</v>
      </c>
      <c r="K324" s="102" t="str">
        <f>IFERROR(__xludf.DUMMYFUNCTION("""COMPUTED_VALUE"""),"Hỏi phiên bản")</f>
        <v>Hỏi phiên bản</v>
      </c>
      <c r="L324" s="62" t="str">
        <f>IFERROR(__xludf.DUMMYFUNCTION("""COMPUTED_VALUE"""),"thong_tin_sp")</f>
        <v>thong_tin_sp</v>
      </c>
      <c r="M324" s="62">
        <f>IFERROR(__xludf.DUMMYFUNCTION("""COMPUTED_VALUE"""),1.0)</f>
        <v>1</v>
      </c>
      <c r="N324" s="62"/>
      <c r="O324" s="62"/>
      <c r="P324" s="106"/>
      <c r="Q324" s="106"/>
      <c r="R324" s="106"/>
      <c r="S324" s="106"/>
      <c r="T324" s="106"/>
      <c r="U324" s="106"/>
      <c r="V324" s="106"/>
      <c r="W324" s="106"/>
      <c r="X324" s="62"/>
      <c r="Y324" s="62"/>
      <c r="Z324" s="62"/>
      <c r="AA324" s="62"/>
    </row>
    <row r="325">
      <c r="A325" s="62"/>
      <c r="B325" s="62" t="str">
        <f>IFERROR(__xludf.DUMMYFUNCTION("""COMPUTED_VALUE"""),"Hỏi thông tin sản phẩm (tư vấn)")</f>
        <v>Hỏi thông tin sản phẩm (tư vấn)</v>
      </c>
      <c r="C325" s="62">
        <f>IFERROR(__xludf.DUMMYFUNCTION("""COMPUTED_VALUE"""),11.0)</f>
        <v>11</v>
      </c>
      <c r="D325" s="62" t="str">
        <f>IFERROR(__xludf.DUMMYFUNCTION("""COMPUTED_VALUE"""),"Giấy chứng nhận")</f>
        <v>Giấy chứng nhận</v>
      </c>
      <c r="E325" s="62">
        <f>IFERROR(__xludf.DUMMYFUNCTION("""COMPUTED_VALUE"""),33.0)</f>
        <v>33</v>
      </c>
      <c r="F325" s="62"/>
      <c r="G325" s="62"/>
      <c r="H325" s="62"/>
      <c r="I325" s="62"/>
      <c r="J325" s="62" t="str">
        <f>IFERROR(__xludf.DUMMYFUNCTION("""COMPUTED_VALUE"""),"Hỏi thông tin sản phẩm (tư vấn) - Giấy chứng nhận")</f>
        <v>Hỏi thông tin sản phẩm (tư vấn) - Giấy chứng nhận</v>
      </c>
      <c r="K325" s="102" t="str">
        <f>IFERROR(__xludf.DUMMYFUNCTION("""COMPUTED_VALUE"""),"Hỏi giấy chứng nhận")</f>
        <v>Hỏi giấy chứng nhận</v>
      </c>
      <c r="L325" s="62" t="str">
        <f>IFERROR(__xludf.DUMMYFUNCTION("""COMPUTED_VALUE"""),"thong_tin_sp")</f>
        <v>thong_tin_sp</v>
      </c>
      <c r="M325" s="62">
        <f>IFERROR(__xludf.DUMMYFUNCTION("""COMPUTED_VALUE"""),1.0)</f>
        <v>1</v>
      </c>
      <c r="N325" s="62"/>
      <c r="O325" s="62"/>
      <c r="P325" s="106"/>
      <c r="Q325" s="106"/>
      <c r="R325" s="106"/>
      <c r="S325" s="106"/>
      <c r="T325" s="106"/>
      <c r="U325" s="106"/>
      <c r="V325" s="106"/>
      <c r="W325" s="106"/>
      <c r="X325" s="62"/>
      <c r="Y325" s="62"/>
      <c r="Z325" s="62"/>
      <c r="AA325" s="62"/>
    </row>
    <row r="326">
      <c r="A326" s="62">
        <f>IFERROR(__xludf.DUMMYFUNCTION("""COMPUTED_VALUE"""),58.0)</f>
        <v>58</v>
      </c>
      <c r="B326" s="62" t="str">
        <f>IFERROR(__xludf.DUMMYFUNCTION("""COMPUTED_VALUE"""),"Hỏi thông tin sản phẩm (tư vấn)")</f>
        <v>Hỏi thông tin sản phẩm (tư vấn)</v>
      </c>
      <c r="C326" s="62">
        <f>IFERROR(__xludf.DUMMYFUNCTION("""COMPUTED_VALUE"""),11.0)</f>
        <v>11</v>
      </c>
      <c r="D326" s="62" t="str">
        <f>IFERROR(__xludf.DUMMYFUNCTION("""COMPUTED_VALUE"""),"Năm sản xuất")</f>
        <v>Năm sản xuất</v>
      </c>
      <c r="E326" s="62">
        <f>IFERROR(__xludf.DUMMYFUNCTION("""COMPUTED_VALUE"""),60.0)</f>
        <v>60</v>
      </c>
      <c r="F326" s="62"/>
      <c r="G326" s="62"/>
      <c r="H326" s="62"/>
      <c r="I326" s="62"/>
      <c r="J326" s="62" t="str">
        <f>IFERROR(__xludf.DUMMYFUNCTION("""COMPUTED_VALUE"""),"Hỏi thông tin sản phẩm (tư vấn) - Năm sản xuất")</f>
        <v>Hỏi thông tin sản phẩm (tư vấn) - Năm sản xuất</v>
      </c>
      <c r="K326" s="102" t="str">
        <f>IFERROR(__xludf.DUMMYFUNCTION("""COMPUTED_VALUE"""),"Hỏi năm sản xuất")</f>
        <v>Hỏi năm sản xuất</v>
      </c>
      <c r="L326" s="62" t="str">
        <f>IFERROR(__xludf.DUMMYFUNCTION("""COMPUTED_VALUE"""),"thong_tin_sp")</f>
        <v>thong_tin_sp</v>
      </c>
      <c r="M326" s="62">
        <f>IFERROR(__xludf.DUMMYFUNCTION("""COMPUTED_VALUE"""),1.0)</f>
        <v>1</v>
      </c>
      <c r="N326" s="62"/>
      <c r="O326" s="62"/>
      <c r="P326" s="106"/>
      <c r="Q326" s="106"/>
      <c r="R326" s="106"/>
      <c r="S326" s="106"/>
      <c r="T326" s="106"/>
      <c r="U326" s="106"/>
      <c r="V326" s="106"/>
      <c r="W326" s="106"/>
      <c r="X326" s="62"/>
      <c r="Y326" s="62"/>
      <c r="Z326" s="62"/>
      <c r="AA326" s="62"/>
    </row>
    <row r="327">
      <c r="A327" s="62">
        <f>IFERROR(__xludf.DUMMYFUNCTION("""COMPUTED_VALUE"""),50.0)</f>
        <v>50</v>
      </c>
      <c r="B327" s="62" t="str">
        <f>IFERROR(__xludf.DUMMYFUNCTION("""COMPUTED_VALUE"""),"Hỏi thông tin sản phẩm (tư vấn)")</f>
        <v>Hỏi thông tin sản phẩm (tư vấn)</v>
      </c>
      <c r="C327" s="62">
        <f>IFERROR(__xludf.DUMMYFUNCTION("""COMPUTED_VALUE"""),11.0)</f>
        <v>11</v>
      </c>
      <c r="D327" s="62" t="str">
        <f>IFERROR(__xludf.DUMMYFUNCTION("""COMPUTED_VALUE"""),"Quy trình/ Công thức chế biến")</f>
        <v>Quy trình/ Công thức chế biến</v>
      </c>
      <c r="E327" s="62">
        <f>IFERROR(__xludf.DUMMYFUNCTION("""COMPUTED_VALUE"""),66.0)</f>
        <v>66</v>
      </c>
      <c r="F327" s="62"/>
      <c r="G327" s="62"/>
      <c r="H327" s="62"/>
      <c r="I327" s="62"/>
      <c r="J327" s="62" t="str">
        <f>IFERROR(__xludf.DUMMYFUNCTION("""COMPUTED_VALUE"""),"Hỏi thông tin sản phẩm (tư vấn) - Quy trình/ Công thức chế biến -  - ")</f>
        <v>Hỏi thông tin sản phẩm (tư vấn) - Quy trình/ Công thức chế biến -  - </v>
      </c>
      <c r="K327" s="102" t="str">
        <f>IFERROR(__xludf.DUMMYFUNCTION("""COMPUTED_VALUE"""),"Hỏi quy trình/ Công thức chế biến")</f>
        <v>Hỏi quy trình/ Công thức chế biến</v>
      </c>
      <c r="L327" s="62" t="str">
        <f>IFERROR(__xludf.DUMMYFUNCTION("""COMPUTED_VALUE"""),"thong_tin_sp")</f>
        <v>thong_tin_sp</v>
      </c>
      <c r="M327" s="62">
        <f>IFERROR(__xludf.DUMMYFUNCTION("""COMPUTED_VALUE"""),1.0)</f>
        <v>1</v>
      </c>
      <c r="N327" s="62"/>
      <c r="O327" s="62"/>
      <c r="P327" s="106"/>
      <c r="Q327" s="106"/>
      <c r="R327" s="106"/>
      <c r="S327" s="106"/>
      <c r="T327" s="106"/>
      <c r="U327" s="106"/>
      <c r="V327" s="106"/>
      <c r="W327" s="106"/>
      <c r="X327" s="62"/>
      <c r="Y327" s="62"/>
      <c r="Z327" s="62"/>
      <c r="AA327" s="62"/>
    </row>
    <row r="328">
      <c r="A328" s="62"/>
      <c r="B328" s="62" t="str">
        <f>IFERROR(__xludf.DUMMYFUNCTION("""COMPUTED_VALUE"""),"Hỏi thông tin sản phẩm (tư vấn)")</f>
        <v>Hỏi thông tin sản phẩm (tư vấn)</v>
      </c>
      <c r="C328" s="62">
        <f>IFERROR(__xludf.DUMMYFUNCTION("""COMPUTED_VALUE"""),11.0)</f>
        <v>11</v>
      </c>
      <c r="D328" s="62" t="str">
        <f>IFERROR(__xludf.DUMMYFUNCTION("""COMPUTED_VALUE"""),"Sản phẩm thay thế")</f>
        <v>Sản phẩm thay thế</v>
      </c>
      <c r="E328" s="62">
        <f>IFERROR(__xludf.DUMMYFUNCTION("""COMPUTED_VALUE"""),68.0)</f>
        <v>68</v>
      </c>
      <c r="F328" s="62" t="str">
        <f>IFERROR(__xludf.DUMMYFUNCTION("""COMPUTED_VALUE"""),"Sản phẩm có màu sắc tương tự")</f>
        <v>Sản phẩm có màu sắc tương tự</v>
      </c>
      <c r="G328" s="62">
        <f>IFERROR(__xludf.DUMMYFUNCTION("""COMPUTED_VALUE"""),64.0)</f>
        <v>64</v>
      </c>
      <c r="H328" s="62"/>
      <c r="I328" s="62"/>
      <c r="J328" s="62" t="str">
        <f>IFERROR(__xludf.DUMMYFUNCTION("""COMPUTED_VALUE"""),"Hỏi thông tin sản phẩm (tư vấn) - Sản phẩm thay thế - Sản phẩm có màu sắc tương tự")</f>
        <v>Hỏi thông tin sản phẩm (tư vấn) - Sản phẩm thay thế - Sản phẩm có màu sắc tương tự</v>
      </c>
      <c r="K328" s="102" t="str">
        <f>IFERROR(__xludf.DUMMYFUNCTION("""COMPUTED_VALUE"""),"Hỏi sản phẩm có màu sắc tương tự")</f>
        <v>Hỏi sản phẩm có màu sắc tương tự</v>
      </c>
      <c r="L328" s="62" t="str">
        <f>IFERROR(__xludf.DUMMYFUNCTION("""COMPUTED_VALUE"""),"thong_tin_sp")</f>
        <v>thong_tin_sp</v>
      </c>
      <c r="M328" s="62">
        <f>IFERROR(__xludf.DUMMYFUNCTION("""COMPUTED_VALUE"""),1.0)</f>
        <v>1</v>
      </c>
      <c r="N328" s="62"/>
      <c r="O328" s="62"/>
      <c r="P328" s="106"/>
      <c r="Q328" s="106"/>
      <c r="R328" s="106"/>
      <c r="S328" s="106"/>
      <c r="T328" s="106"/>
      <c r="U328" s="106"/>
      <c r="V328" s="106"/>
      <c r="W328" s="106"/>
      <c r="X328" s="62"/>
      <c r="Y328" s="62"/>
      <c r="Z328" s="62"/>
      <c r="AA328" s="62"/>
    </row>
    <row r="329">
      <c r="A329" s="62"/>
      <c r="B329" s="62" t="str">
        <f>IFERROR(__xludf.DUMMYFUNCTION("""COMPUTED_VALUE"""),"Hỏi thông tin sản phẩm (tư vấn)")</f>
        <v>Hỏi thông tin sản phẩm (tư vấn)</v>
      </c>
      <c r="C329" s="62">
        <f>IFERROR(__xludf.DUMMYFUNCTION("""COMPUTED_VALUE"""),11.0)</f>
        <v>11</v>
      </c>
      <c r="D329" s="62" t="str">
        <f>IFERROR(__xludf.DUMMYFUNCTION("""COMPUTED_VALUE"""),"Sản phẩm thay thế")</f>
        <v>Sản phẩm thay thế</v>
      </c>
      <c r="E329" s="62">
        <f>IFERROR(__xludf.DUMMYFUNCTION("""COMPUTED_VALUE"""),68.0)</f>
        <v>68</v>
      </c>
      <c r="F329" s="62" t="str">
        <f>IFERROR(__xludf.DUMMYFUNCTION("""COMPUTED_VALUE"""),"Sản phẩm có kiểu dáng tương tự")</f>
        <v>Sản phẩm có kiểu dáng tương tự</v>
      </c>
      <c r="G329" s="62">
        <f>IFERROR(__xludf.DUMMYFUNCTION("""COMPUTED_VALUE"""),65.0)</f>
        <v>65</v>
      </c>
      <c r="H329" s="62"/>
      <c r="I329" s="62"/>
      <c r="J329" s="62" t="str">
        <f>IFERROR(__xludf.DUMMYFUNCTION("""COMPUTED_VALUE"""),"Hỏi thông tin sản phẩm (tư vấn) - Sản phẩm thay thế - Sản phẩm có kiểu dáng tương tự")</f>
        <v>Hỏi thông tin sản phẩm (tư vấn) - Sản phẩm thay thế - Sản phẩm có kiểu dáng tương tự</v>
      </c>
      <c r="K329" s="102" t="str">
        <f>IFERROR(__xludf.DUMMYFUNCTION("""COMPUTED_VALUE"""),"Hỏi sản phẩm có kiểu dáng tương tự")</f>
        <v>Hỏi sản phẩm có kiểu dáng tương tự</v>
      </c>
      <c r="L329" s="62" t="str">
        <f>IFERROR(__xludf.DUMMYFUNCTION("""COMPUTED_VALUE"""),"thong_tin_sp")</f>
        <v>thong_tin_sp</v>
      </c>
      <c r="M329" s="62">
        <f>IFERROR(__xludf.DUMMYFUNCTION("""COMPUTED_VALUE"""),1.0)</f>
        <v>1</v>
      </c>
      <c r="N329" s="62"/>
      <c r="O329" s="62"/>
      <c r="P329" s="106"/>
      <c r="Q329" s="106"/>
      <c r="R329" s="106"/>
      <c r="S329" s="106"/>
      <c r="T329" s="106"/>
      <c r="U329" s="106"/>
      <c r="V329" s="106"/>
      <c r="W329" s="106"/>
      <c r="X329" s="62"/>
      <c r="Y329" s="62"/>
      <c r="Z329" s="62"/>
      <c r="AA329" s="62"/>
    </row>
    <row r="330">
      <c r="A330" s="62"/>
      <c r="B330" s="62" t="str">
        <f>IFERROR(__xludf.DUMMYFUNCTION("""COMPUTED_VALUE"""),"Hỏi thông tin sản phẩm (tư vấn)")</f>
        <v>Hỏi thông tin sản phẩm (tư vấn)</v>
      </c>
      <c r="C330" s="62">
        <f>IFERROR(__xludf.DUMMYFUNCTION("""COMPUTED_VALUE"""),11.0)</f>
        <v>11</v>
      </c>
      <c r="D330" s="62" t="str">
        <f>IFERROR(__xludf.DUMMYFUNCTION("""COMPUTED_VALUE"""),"Sản phẩm thay thế")</f>
        <v>Sản phẩm thay thế</v>
      </c>
      <c r="E330" s="62">
        <f>IFERROR(__xludf.DUMMYFUNCTION("""COMPUTED_VALUE"""),68.0)</f>
        <v>68</v>
      </c>
      <c r="F330" s="62" t="str">
        <f>IFERROR(__xludf.DUMMYFUNCTION("""COMPUTED_VALUE"""),"Sản phẩm có chất lượng tương tự")</f>
        <v>Sản phẩm có chất lượng tương tự</v>
      </c>
      <c r="G330" s="62">
        <f>IFERROR(__xludf.DUMMYFUNCTION("""COMPUTED_VALUE"""),66.0)</f>
        <v>66</v>
      </c>
      <c r="H330" s="62"/>
      <c r="I330" s="62"/>
      <c r="J330" s="62" t="str">
        <f>IFERROR(__xludf.DUMMYFUNCTION("""COMPUTED_VALUE"""),"Hỏi thông tin sản phẩm (tư vấn) - Sản phẩm thay thế - Sản phẩm có chất lượng tương tự")</f>
        <v>Hỏi thông tin sản phẩm (tư vấn) - Sản phẩm thay thế - Sản phẩm có chất lượng tương tự</v>
      </c>
      <c r="K330" s="102" t="str">
        <f>IFERROR(__xludf.DUMMYFUNCTION("""COMPUTED_VALUE"""),"Hỏi sản phẩm có chất lượng tương tự")</f>
        <v>Hỏi sản phẩm có chất lượng tương tự</v>
      </c>
      <c r="L330" s="62" t="str">
        <f>IFERROR(__xludf.DUMMYFUNCTION("""COMPUTED_VALUE"""),"thong_tin_sp")</f>
        <v>thong_tin_sp</v>
      </c>
      <c r="M330" s="62">
        <f>IFERROR(__xludf.DUMMYFUNCTION("""COMPUTED_VALUE"""),1.0)</f>
        <v>1</v>
      </c>
      <c r="N330" s="62"/>
      <c r="O330" s="62"/>
      <c r="P330" s="106"/>
      <c r="Q330" s="106"/>
      <c r="R330" s="106"/>
      <c r="S330" s="106"/>
      <c r="T330" s="106"/>
      <c r="U330" s="106"/>
      <c r="V330" s="106"/>
      <c r="W330" s="106"/>
      <c r="X330" s="62"/>
      <c r="Y330" s="62"/>
      <c r="Z330" s="62"/>
      <c r="AA330" s="62"/>
    </row>
    <row r="331">
      <c r="A331" s="62"/>
      <c r="B331" s="62" t="str">
        <f>IFERROR(__xludf.DUMMYFUNCTION("""COMPUTED_VALUE"""),"Hỏi thông tin sản phẩm (tư vấn)")</f>
        <v>Hỏi thông tin sản phẩm (tư vấn)</v>
      </c>
      <c r="C331" s="62">
        <f>IFERROR(__xludf.DUMMYFUNCTION("""COMPUTED_VALUE"""),11.0)</f>
        <v>11</v>
      </c>
      <c r="D331" s="62" t="str">
        <f>IFERROR(__xludf.DUMMYFUNCTION("""COMPUTED_VALUE"""),"Sản phẩm thay thế")</f>
        <v>Sản phẩm thay thế</v>
      </c>
      <c r="E331" s="62">
        <f>IFERROR(__xludf.DUMMYFUNCTION("""COMPUTED_VALUE"""),68.0)</f>
        <v>68</v>
      </c>
      <c r="F331" s="62" t="str">
        <f>IFERROR(__xludf.DUMMYFUNCTION("""COMPUTED_VALUE"""),"Sản phẩm có kích thước tương tự")</f>
        <v>Sản phẩm có kích thước tương tự</v>
      </c>
      <c r="G331" s="62">
        <f>IFERROR(__xludf.DUMMYFUNCTION("""COMPUTED_VALUE"""),67.0)</f>
        <v>67</v>
      </c>
      <c r="H331" s="62"/>
      <c r="I331" s="62"/>
      <c r="J331" s="62" t="str">
        <f>IFERROR(__xludf.DUMMYFUNCTION("""COMPUTED_VALUE"""),"Hỏi thông tin sản phẩm (tư vấn) - Sản phẩm thay thế - Sản phẩm có kích thước tương tự")</f>
        <v>Hỏi thông tin sản phẩm (tư vấn) - Sản phẩm thay thế - Sản phẩm có kích thước tương tự</v>
      </c>
      <c r="K331" s="102" t="str">
        <f>IFERROR(__xludf.DUMMYFUNCTION("""COMPUTED_VALUE"""),"Hỏi sản phẩm có kích thước tương tự")</f>
        <v>Hỏi sản phẩm có kích thước tương tự</v>
      </c>
      <c r="L331" s="62" t="str">
        <f>IFERROR(__xludf.DUMMYFUNCTION("""COMPUTED_VALUE"""),"thong_tin_sp")</f>
        <v>thong_tin_sp</v>
      </c>
      <c r="M331" s="62">
        <f>IFERROR(__xludf.DUMMYFUNCTION("""COMPUTED_VALUE"""),1.0)</f>
        <v>1</v>
      </c>
      <c r="N331" s="62"/>
      <c r="O331" s="62"/>
      <c r="P331" s="106"/>
      <c r="Q331" s="106"/>
      <c r="R331" s="106"/>
      <c r="S331" s="106"/>
      <c r="T331" s="106"/>
      <c r="U331" s="106"/>
      <c r="V331" s="106"/>
      <c r="W331" s="106"/>
      <c r="X331" s="62"/>
      <c r="Y331" s="62"/>
      <c r="Z331" s="62"/>
      <c r="AA331" s="62"/>
    </row>
    <row r="332">
      <c r="A332" s="62"/>
      <c r="B332" s="62" t="str">
        <f>IFERROR(__xludf.DUMMYFUNCTION("""COMPUTED_VALUE"""),"Hỏi thông tin sản phẩm (tư vấn)")</f>
        <v>Hỏi thông tin sản phẩm (tư vấn)</v>
      </c>
      <c r="C332" s="62">
        <f>IFERROR(__xludf.DUMMYFUNCTION("""COMPUTED_VALUE"""),11.0)</f>
        <v>11</v>
      </c>
      <c r="D332" s="62" t="str">
        <f>IFERROR(__xludf.DUMMYFUNCTION("""COMPUTED_VALUE"""),"Sản phẩm thay thế")</f>
        <v>Sản phẩm thay thế</v>
      </c>
      <c r="E332" s="62">
        <f>IFERROR(__xludf.DUMMYFUNCTION("""COMPUTED_VALUE"""),68.0)</f>
        <v>68</v>
      </c>
      <c r="F332" s="62" t="str">
        <f>IFERROR(__xludf.DUMMYFUNCTION("""COMPUTED_VALUE"""),"Sản phẩm có kích cỡ tương tự")</f>
        <v>Sản phẩm có kích cỡ tương tự</v>
      </c>
      <c r="G332" s="62">
        <f>IFERROR(__xludf.DUMMYFUNCTION("""COMPUTED_VALUE"""),68.0)</f>
        <v>68</v>
      </c>
      <c r="H332" s="62"/>
      <c r="I332" s="62"/>
      <c r="J332" s="62" t="str">
        <f>IFERROR(__xludf.DUMMYFUNCTION("""COMPUTED_VALUE"""),"Hỏi thông tin sản phẩm (tư vấn) - Sản phẩm thay thế - Sản phẩm có kích cỡ tương tự")</f>
        <v>Hỏi thông tin sản phẩm (tư vấn) - Sản phẩm thay thế - Sản phẩm có kích cỡ tương tự</v>
      </c>
      <c r="K332" s="102" t="str">
        <f>IFERROR(__xludf.DUMMYFUNCTION("""COMPUTED_VALUE"""),"Hỏi sản phẩm có kích cỡ tương tự")</f>
        <v>Hỏi sản phẩm có kích cỡ tương tự</v>
      </c>
      <c r="L332" s="62" t="str">
        <f>IFERROR(__xludf.DUMMYFUNCTION("""COMPUTED_VALUE"""),"thong_tin_sp")</f>
        <v>thong_tin_sp</v>
      </c>
      <c r="M332" s="62">
        <f>IFERROR(__xludf.DUMMYFUNCTION("""COMPUTED_VALUE"""),1.0)</f>
        <v>1</v>
      </c>
      <c r="N332" s="62"/>
      <c r="O332" s="62"/>
      <c r="P332" s="106"/>
      <c r="Q332" s="106"/>
      <c r="R332" s="106"/>
      <c r="S332" s="106"/>
      <c r="T332" s="106"/>
      <c r="U332" s="106"/>
      <c r="V332" s="106"/>
      <c r="W332" s="106"/>
      <c r="X332" s="62"/>
      <c r="Y332" s="62"/>
      <c r="Z332" s="62"/>
      <c r="AA332" s="62"/>
    </row>
    <row r="333">
      <c r="A333" s="62"/>
      <c r="B333" s="62" t="str">
        <f>IFERROR(__xludf.DUMMYFUNCTION("""COMPUTED_VALUE"""),"Hỏi thông tin sản phẩm (tư vấn)")</f>
        <v>Hỏi thông tin sản phẩm (tư vấn)</v>
      </c>
      <c r="C333" s="62">
        <f>IFERROR(__xludf.DUMMYFUNCTION("""COMPUTED_VALUE"""),11.0)</f>
        <v>11</v>
      </c>
      <c r="D333" s="62" t="str">
        <f>IFERROR(__xludf.DUMMYFUNCTION("""COMPUTED_VALUE"""),"Sản phẩm thay thế")</f>
        <v>Sản phẩm thay thế</v>
      </c>
      <c r="E333" s="62">
        <f>IFERROR(__xludf.DUMMYFUNCTION("""COMPUTED_VALUE"""),68.0)</f>
        <v>68</v>
      </c>
      <c r="F333" s="62" t="str">
        <f>IFERROR(__xludf.DUMMYFUNCTION("""COMPUTED_VALUE"""),"Sản phẩm có chất liệu tương tự")</f>
        <v>Sản phẩm có chất liệu tương tự</v>
      </c>
      <c r="G333" s="62">
        <f>IFERROR(__xludf.DUMMYFUNCTION("""COMPUTED_VALUE"""),63.0)</f>
        <v>63</v>
      </c>
      <c r="H333" s="62"/>
      <c r="I333" s="62"/>
      <c r="J333" s="62" t="str">
        <f>IFERROR(__xludf.DUMMYFUNCTION("""COMPUTED_VALUE"""),"Hỏi thông tin sản phẩm (tư vấn) - Sản phẩm thay thế - Sản phẩm có chất liệu tương tự")</f>
        <v>Hỏi thông tin sản phẩm (tư vấn) - Sản phẩm thay thế - Sản phẩm có chất liệu tương tự</v>
      </c>
      <c r="K333" s="102" t="str">
        <f>IFERROR(__xludf.DUMMYFUNCTION("""COMPUTED_VALUE"""),"Hỏi sản phẩm có chất liệu tương tự")</f>
        <v>Hỏi sản phẩm có chất liệu tương tự</v>
      </c>
      <c r="L333" s="62" t="str">
        <f>IFERROR(__xludf.DUMMYFUNCTION("""COMPUTED_VALUE"""),"thong_tin_sp")</f>
        <v>thong_tin_sp</v>
      </c>
      <c r="M333" s="62">
        <f>IFERROR(__xludf.DUMMYFUNCTION("""COMPUTED_VALUE"""),1.0)</f>
        <v>1</v>
      </c>
      <c r="N333" s="62"/>
      <c r="O333" s="62"/>
      <c r="P333" s="106"/>
      <c r="Q333" s="106"/>
      <c r="R333" s="106"/>
      <c r="S333" s="106"/>
      <c r="T333" s="106"/>
      <c r="U333" s="106"/>
      <c r="V333" s="106"/>
      <c r="W333" s="106"/>
      <c r="X333" s="62"/>
      <c r="Y333" s="62"/>
      <c r="Z333" s="62"/>
      <c r="AA333" s="62"/>
    </row>
    <row r="334">
      <c r="A334" s="62">
        <f>IFERROR(__xludf.DUMMYFUNCTION("""COMPUTED_VALUE"""),89.0)</f>
        <v>89</v>
      </c>
      <c r="B334" s="62" t="str">
        <f>IFERROR(__xludf.DUMMYFUNCTION("""COMPUTED_VALUE"""),"Hỏi thông tin sản phẩm (tư vấn)")</f>
        <v>Hỏi thông tin sản phẩm (tư vấn)</v>
      </c>
      <c r="C334" s="62">
        <f>IFERROR(__xludf.DUMMYFUNCTION("""COMPUTED_VALUE"""),11.0)</f>
        <v>11</v>
      </c>
      <c r="D334" s="62" t="str">
        <f>IFERROR(__xludf.DUMMYFUNCTION("""COMPUTED_VALUE"""),"Sản phẩm thay thế")</f>
        <v>Sản phẩm thay thế</v>
      </c>
      <c r="E334" s="62">
        <f>IFERROR(__xludf.DUMMYFUNCTION("""COMPUTED_VALUE"""),68.0)</f>
        <v>68</v>
      </c>
      <c r="F334" s="62" t="str">
        <f>IFERROR(__xludf.DUMMYFUNCTION("""COMPUTED_VALUE"""),"Chung")</f>
        <v>Chung</v>
      </c>
      <c r="G334" s="62">
        <f>IFERROR(__xludf.DUMMYFUNCTION("""COMPUTED_VALUE"""),14.0)</f>
        <v>14</v>
      </c>
      <c r="H334" s="62"/>
      <c r="I334" s="62"/>
      <c r="J334" s="62" t="str">
        <f>IFERROR(__xludf.DUMMYFUNCTION("""COMPUTED_VALUE"""),"Hỏi thông tin sản phẩm (tư vấn) - Sản phẩm thay thế - Chung")</f>
        <v>Hỏi thông tin sản phẩm (tư vấn) - Sản phẩm thay thế - Chung</v>
      </c>
      <c r="K334" s="102" t="str">
        <f>IFERROR(__xludf.DUMMYFUNCTION("""COMPUTED_VALUE"""),"Hỏi sản phẩm tương tự chung")</f>
        <v>Hỏi sản phẩm tương tự chung</v>
      </c>
      <c r="L334" s="62" t="str">
        <f>IFERROR(__xludf.DUMMYFUNCTION("""COMPUTED_VALUE"""),"thong_tin_sp")</f>
        <v>thong_tin_sp</v>
      </c>
      <c r="M334" s="62">
        <f>IFERROR(__xludf.DUMMYFUNCTION("""COMPUTED_VALUE"""),1.0)</f>
        <v>1</v>
      </c>
      <c r="N334" s="62"/>
      <c r="O334" s="62"/>
      <c r="P334" s="106"/>
      <c r="Q334" s="106"/>
      <c r="R334" s="106"/>
      <c r="S334" s="106"/>
      <c r="T334" s="106"/>
      <c r="U334" s="106"/>
      <c r="V334" s="106"/>
      <c r="W334" s="106"/>
      <c r="X334" s="62"/>
      <c r="Y334" s="62"/>
      <c r="Z334" s="62"/>
      <c r="AA334" s="62"/>
    </row>
    <row r="335">
      <c r="A335" s="62">
        <f>IFERROR(__xludf.DUMMYFUNCTION("""COMPUTED_VALUE"""),1.0)</f>
        <v>1</v>
      </c>
      <c r="B335" s="62" t="str">
        <f>IFERROR(__xludf.DUMMYFUNCTION("""COMPUTED_VALUE"""),"Hỏi thông tin sản phẩm (tư vấn)")</f>
        <v>Hỏi thông tin sản phẩm (tư vấn)</v>
      </c>
      <c r="C335" s="62">
        <f>IFERROR(__xludf.DUMMYFUNCTION("""COMPUTED_VALUE"""),11.0)</f>
        <v>11</v>
      </c>
      <c r="D335" s="62" t="str">
        <f>IFERROR(__xludf.DUMMYFUNCTION("""COMPUTED_VALUE"""),"KH quan tâm sản phẩm")</f>
        <v>KH quan tâm sản phẩm</v>
      </c>
      <c r="E335" s="62">
        <f>IFERROR(__xludf.DUMMYFUNCTION("""COMPUTED_VALUE"""),47.0)</f>
        <v>47</v>
      </c>
      <c r="F335" s="62"/>
      <c r="G335" s="62"/>
      <c r="H335" s="62"/>
      <c r="I335" s="62"/>
      <c r="J335" s="62" t="str">
        <f>IFERROR(__xludf.DUMMYFUNCTION("""COMPUTED_VALUE"""),"Hỏi thông tin sản phẩm (tư vấn) - KH quan tâm sản phẩm")</f>
        <v>Hỏi thông tin sản phẩm (tư vấn) - KH quan tâm sản phẩm</v>
      </c>
      <c r="K335" s="102" t="str">
        <f>IFERROR(__xludf.DUMMYFUNCTION("""COMPUTED_VALUE"""),"KH quan tâm sản phẩm")</f>
        <v>KH quan tâm sản phẩm</v>
      </c>
      <c r="L335" s="62" t="str">
        <f>IFERROR(__xludf.DUMMYFUNCTION("""COMPUTED_VALUE"""),"thong_tin_sp")</f>
        <v>thong_tin_sp</v>
      </c>
      <c r="M335" s="62">
        <f>IFERROR(__xludf.DUMMYFUNCTION("""COMPUTED_VALUE"""),1.0)</f>
        <v>1</v>
      </c>
      <c r="N335" s="62"/>
      <c r="O335" s="62"/>
      <c r="P335" s="106"/>
      <c r="Q335" s="106"/>
      <c r="R335" s="106"/>
      <c r="S335" s="106"/>
      <c r="T335" s="106"/>
      <c r="U335" s="106"/>
      <c r="V335" s="106"/>
      <c r="W335" s="106"/>
      <c r="X335" s="62"/>
      <c r="Y335" s="62"/>
      <c r="Z335" s="62"/>
      <c r="AA335" s="62"/>
    </row>
    <row r="336">
      <c r="A336" s="62">
        <f>IFERROR(__xludf.DUMMYFUNCTION("""COMPUTED_VALUE"""),3.0)</f>
        <v>3</v>
      </c>
      <c r="B336" s="62" t="str">
        <f>IFERROR(__xludf.DUMMYFUNCTION("""COMPUTED_VALUE"""),"Hỏi thông tin sản phẩm (tư vấn)")</f>
        <v>Hỏi thông tin sản phẩm (tư vấn)</v>
      </c>
      <c r="C336" s="62">
        <f>IFERROR(__xludf.DUMMYFUNCTION("""COMPUTED_VALUE"""),11.0)</f>
        <v>11</v>
      </c>
      <c r="D336" s="62" t="str">
        <f>IFERROR(__xludf.DUMMYFUNCTION("""COMPUTED_VALUE"""),"Số lượng")</f>
        <v>Số lượng</v>
      </c>
      <c r="E336" s="62">
        <f>IFERROR(__xludf.DUMMYFUNCTION("""COMPUTED_VALUE"""),71.0)</f>
        <v>71</v>
      </c>
      <c r="F336" s="62"/>
      <c r="G336" s="62"/>
      <c r="H336" s="62"/>
      <c r="I336" s="62"/>
      <c r="J336" s="62" t="str">
        <f>IFERROR(__xludf.DUMMYFUNCTION("""COMPUTED_VALUE"""),"Hỏi thông tin sản phẩm (tư vấn) - Số lượng")</f>
        <v>Hỏi thông tin sản phẩm (tư vấn) - Số lượng</v>
      </c>
      <c r="K336" s="102" t="str">
        <f>IFERROR(__xludf.DUMMYFUNCTION("""COMPUTED_VALUE"""),"Hỏi số lượng")</f>
        <v>Hỏi số lượng</v>
      </c>
      <c r="L336" s="62" t="str">
        <f>IFERROR(__xludf.DUMMYFUNCTION("""COMPUTED_VALUE"""),"thong_tin_sp")</f>
        <v>thong_tin_sp</v>
      </c>
      <c r="M336" s="62">
        <f>IFERROR(__xludf.DUMMYFUNCTION("""COMPUTED_VALUE"""),1.0)</f>
        <v>1</v>
      </c>
      <c r="N336" s="62"/>
      <c r="O336" s="62"/>
      <c r="P336" s="106"/>
      <c r="Q336" s="106"/>
      <c r="R336" s="106"/>
      <c r="S336" s="106"/>
      <c r="T336" s="106"/>
      <c r="U336" s="106"/>
      <c r="V336" s="106"/>
      <c r="W336" s="106"/>
      <c r="X336" s="62"/>
      <c r="Y336" s="62"/>
      <c r="Z336" s="62"/>
      <c r="AA336" s="62"/>
    </row>
    <row r="337">
      <c r="A337" s="62">
        <f>IFERROR(__xludf.DUMMYFUNCTION("""COMPUTED_VALUE"""),59.0)</f>
        <v>59</v>
      </c>
      <c r="B337" s="62" t="str">
        <f>IFERROR(__xludf.DUMMYFUNCTION("""COMPUTED_VALUE"""),"Hỏi thông tin sản phẩm (tư vấn)")</f>
        <v>Hỏi thông tin sản phẩm (tư vấn)</v>
      </c>
      <c r="C337" s="62">
        <f>IFERROR(__xludf.DUMMYFUNCTION("""COMPUTED_VALUE"""),11.0)</f>
        <v>11</v>
      </c>
      <c r="D337" s="62" t="str">
        <f>IFERROR(__xludf.DUMMYFUNCTION("""COMPUTED_VALUE"""),"Sức chứa (dung tích, thể tích,...)")</f>
        <v>Sức chứa (dung tích, thể tích,...)</v>
      </c>
      <c r="E337" s="62">
        <f>IFERROR(__xludf.DUMMYFUNCTION("""COMPUTED_VALUE"""),72.0)</f>
        <v>72</v>
      </c>
      <c r="F337" s="62"/>
      <c r="G337" s="62"/>
      <c r="H337" s="62"/>
      <c r="I337" s="62"/>
      <c r="J337" s="62" t="str">
        <f>IFERROR(__xludf.DUMMYFUNCTION("""COMPUTED_VALUE"""),"Hỏi thông tin sản phẩm (tư vấn) - Sức chứa (dung tích, thể tích,...)")</f>
        <v>Hỏi thông tin sản phẩm (tư vấn) - Sức chứa (dung tích, thể tích,...)</v>
      </c>
      <c r="K337" s="102" t="str">
        <f>IFERROR(__xludf.DUMMYFUNCTION("""COMPUTED_VALUE"""),"Hỏi sức chứa (dung tích, thể tích,...)")</f>
        <v>Hỏi sức chứa (dung tích, thể tích,...)</v>
      </c>
      <c r="L337" s="62" t="str">
        <f>IFERROR(__xludf.DUMMYFUNCTION("""COMPUTED_VALUE"""),"thong_tin_sp")</f>
        <v>thong_tin_sp</v>
      </c>
      <c r="M337" s="62">
        <f>IFERROR(__xludf.DUMMYFUNCTION("""COMPUTED_VALUE"""),1.0)</f>
        <v>1</v>
      </c>
      <c r="N337" s="62"/>
      <c r="O337" s="62"/>
      <c r="P337" s="106"/>
      <c r="Q337" s="106"/>
      <c r="R337" s="106"/>
      <c r="S337" s="106"/>
      <c r="T337" s="106"/>
      <c r="U337" s="106"/>
      <c r="V337" s="106"/>
      <c r="W337" s="106"/>
      <c r="X337" s="62"/>
      <c r="Y337" s="62"/>
      <c r="Z337" s="62"/>
      <c r="AA337" s="62"/>
    </row>
    <row r="338">
      <c r="A338" s="62">
        <f>IFERROR(__xludf.DUMMYFUNCTION("""COMPUTED_VALUE"""),91.0)</f>
        <v>91</v>
      </c>
      <c r="B338" s="62" t="str">
        <f>IFERROR(__xludf.DUMMYFUNCTION("""COMPUTED_VALUE"""),"Hỏi thông tin sản phẩm (tư vấn)")</f>
        <v>Hỏi thông tin sản phẩm (tư vấn)</v>
      </c>
      <c r="C338" s="62">
        <f>IFERROR(__xludf.DUMMYFUNCTION("""COMPUTED_VALUE"""),11.0)</f>
        <v>11</v>
      </c>
      <c r="D338" s="62" t="str">
        <f>IFERROR(__xludf.DUMMYFUNCTION("""COMPUTED_VALUE"""),"Tác dụng phụ")</f>
        <v>Tác dụng phụ</v>
      </c>
      <c r="E338" s="62">
        <f>IFERROR(__xludf.DUMMYFUNCTION("""COMPUTED_VALUE"""),73.0)</f>
        <v>73</v>
      </c>
      <c r="F338" s="62"/>
      <c r="G338" s="62"/>
      <c r="H338" s="62"/>
      <c r="I338" s="62"/>
      <c r="J338" s="62" t="str">
        <f>IFERROR(__xludf.DUMMYFUNCTION("""COMPUTED_VALUE"""),"Hỏi thông tin sản phẩm (tư vấn) - Tác dụng phụ")</f>
        <v>Hỏi thông tin sản phẩm (tư vấn) - Tác dụng phụ</v>
      </c>
      <c r="K338" s="102" t="str">
        <f>IFERROR(__xludf.DUMMYFUNCTION("""COMPUTED_VALUE"""),"Hỏi tác dụng phụ")</f>
        <v>Hỏi tác dụng phụ</v>
      </c>
      <c r="L338" s="62" t="str">
        <f>IFERROR(__xludf.DUMMYFUNCTION("""COMPUTED_VALUE"""),"thong_tin_sp")</f>
        <v>thong_tin_sp</v>
      </c>
      <c r="M338" s="62">
        <f>IFERROR(__xludf.DUMMYFUNCTION("""COMPUTED_VALUE"""),1.0)</f>
        <v>1</v>
      </c>
      <c r="N338" s="62"/>
      <c r="O338" s="62"/>
      <c r="P338" s="106"/>
      <c r="Q338" s="106"/>
      <c r="R338" s="106"/>
      <c r="S338" s="106"/>
      <c r="T338" s="106"/>
      <c r="U338" s="106"/>
      <c r="V338" s="106"/>
      <c r="W338" s="106"/>
      <c r="X338" s="62"/>
      <c r="Y338" s="62"/>
      <c r="Z338" s="62"/>
      <c r="AA338" s="62"/>
    </row>
    <row r="339">
      <c r="A339" s="62">
        <f>IFERROR(__xludf.DUMMYFUNCTION("""COMPUTED_VALUE"""),65.0)</f>
        <v>65</v>
      </c>
      <c r="B339" s="62" t="str">
        <f>IFERROR(__xludf.DUMMYFUNCTION("""COMPUTED_VALUE"""),"Hỏi thông tin sản phẩm (tư vấn)")</f>
        <v>Hỏi thông tin sản phẩm (tư vấn)</v>
      </c>
      <c r="C339" s="62">
        <f>IFERROR(__xludf.DUMMYFUNCTION("""COMPUTED_VALUE"""),11.0)</f>
        <v>11</v>
      </c>
      <c r="D339" s="62" t="str">
        <f>IFERROR(__xludf.DUMMYFUNCTION("""COMPUTED_VALUE"""),"Thành phần")</f>
        <v>Thành phần</v>
      </c>
      <c r="E339" s="62">
        <f>IFERROR(__xludf.DUMMYFUNCTION("""COMPUTED_VALUE"""),75.0)</f>
        <v>75</v>
      </c>
      <c r="F339" s="62"/>
      <c r="G339" s="62"/>
      <c r="H339" s="62"/>
      <c r="I339" s="62"/>
      <c r="J339" s="62" t="str">
        <f>IFERROR(__xludf.DUMMYFUNCTION("""COMPUTED_VALUE"""),"Hỏi thông tin sản phẩm (tư vấn) - Thành phần")</f>
        <v>Hỏi thông tin sản phẩm (tư vấn) - Thành phần</v>
      </c>
      <c r="K339" s="102" t="str">
        <f>IFERROR(__xludf.DUMMYFUNCTION("""COMPUTED_VALUE"""),"Hỏi thành phần")</f>
        <v>Hỏi thành phần</v>
      </c>
      <c r="L339" s="62" t="str">
        <f>IFERROR(__xludf.DUMMYFUNCTION("""COMPUTED_VALUE"""),"thong_tin_sp")</f>
        <v>thong_tin_sp</v>
      </c>
      <c r="M339" s="62">
        <f>IFERROR(__xludf.DUMMYFUNCTION("""COMPUTED_VALUE"""),1.0)</f>
        <v>1</v>
      </c>
      <c r="N339" s="62"/>
      <c r="O339" s="62"/>
      <c r="P339" s="106"/>
      <c r="Q339" s="106"/>
      <c r="R339" s="106"/>
      <c r="S339" s="106"/>
      <c r="T339" s="106"/>
      <c r="U339" s="106"/>
      <c r="V339" s="106"/>
      <c r="W339" s="106"/>
      <c r="X339" s="62"/>
      <c r="Y339" s="62"/>
      <c r="Z339" s="62"/>
      <c r="AA339" s="62"/>
    </row>
    <row r="340">
      <c r="A340" s="62"/>
      <c r="B340" s="62" t="str">
        <f>IFERROR(__xludf.DUMMYFUNCTION("""COMPUTED_VALUE"""),"Hỏi thông tin sản phẩm (tư vấn)")</f>
        <v>Hỏi thông tin sản phẩm (tư vấn)</v>
      </c>
      <c r="C340" s="62">
        <f>IFERROR(__xludf.DUMMYFUNCTION("""COMPUTED_VALUE"""),11.0)</f>
        <v>11</v>
      </c>
      <c r="D340" s="62" t="str">
        <f>IFERROR(__xludf.DUMMYFUNCTION("""COMPUTED_VALUE"""),"Bao bì")</f>
        <v>Bao bì</v>
      </c>
      <c r="E340" s="62">
        <f>IFERROR(__xludf.DUMMYFUNCTION("""COMPUTED_VALUE"""),1.0)</f>
        <v>1</v>
      </c>
      <c r="F340" s="62"/>
      <c r="G340" s="62"/>
      <c r="H340" s="62"/>
      <c r="I340" s="62"/>
      <c r="J340" s="62" t="str">
        <f>IFERROR(__xludf.DUMMYFUNCTION("""COMPUTED_VALUE"""),"Hỏi thông tin sản phẩm (tư vấn) - Bao bì")</f>
        <v>Hỏi thông tin sản phẩm (tư vấn) - Bao bì</v>
      </c>
      <c r="K340" s="102" t="str">
        <f>IFERROR(__xludf.DUMMYFUNCTION("""COMPUTED_VALUE"""),"Hỏi bao bì")</f>
        <v>Hỏi bao bì</v>
      </c>
      <c r="L340" s="62" t="str">
        <f>IFERROR(__xludf.DUMMYFUNCTION("""COMPUTED_VALUE"""),"thong_tin_sp")</f>
        <v>thong_tin_sp</v>
      </c>
      <c r="M340" s="62">
        <f>IFERROR(__xludf.DUMMYFUNCTION("""COMPUTED_VALUE"""),1.0)</f>
        <v>1</v>
      </c>
      <c r="N340" s="62"/>
      <c r="O340" s="62"/>
      <c r="P340" s="106"/>
      <c r="Q340" s="106"/>
      <c r="R340" s="106"/>
      <c r="S340" s="106"/>
      <c r="T340" s="106"/>
      <c r="U340" s="106"/>
      <c r="V340" s="106"/>
      <c r="W340" s="106"/>
      <c r="X340" s="62"/>
      <c r="Y340" s="62"/>
      <c r="Z340" s="62"/>
      <c r="AA340" s="62"/>
    </row>
    <row r="341">
      <c r="A341" s="62"/>
      <c r="B341" s="62" t="str">
        <f>IFERROR(__xludf.DUMMYFUNCTION("""COMPUTED_VALUE"""),"Hỏi thông tin sản phẩm (tư vấn)")</f>
        <v>Hỏi thông tin sản phẩm (tư vấn)</v>
      </c>
      <c r="C341" s="62">
        <f>IFERROR(__xludf.DUMMYFUNCTION("""COMPUTED_VALUE"""),11.0)</f>
        <v>11</v>
      </c>
      <c r="D341" s="62" t="str">
        <f>IFERROR(__xludf.DUMMYFUNCTION("""COMPUTED_VALUE"""),"Cách vệ sinh")</f>
        <v>Cách vệ sinh</v>
      </c>
      <c r="E341" s="62">
        <f>IFERROR(__xludf.DUMMYFUNCTION("""COMPUTED_VALUE"""),7.0)</f>
        <v>7</v>
      </c>
      <c r="F341" s="62"/>
      <c r="G341" s="62"/>
      <c r="H341" s="62"/>
      <c r="I341" s="62"/>
      <c r="J341" s="62" t="str">
        <f>IFERROR(__xludf.DUMMYFUNCTION("""COMPUTED_VALUE"""),"Hỏi thông tin sản phẩm (tư vấn) - Cách vệ sinh")</f>
        <v>Hỏi thông tin sản phẩm (tư vấn) - Cách vệ sinh</v>
      </c>
      <c r="K341" s="102" t="str">
        <f>IFERROR(__xludf.DUMMYFUNCTION("""COMPUTED_VALUE"""),"Hỏi cách vệ sinh")</f>
        <v>Hỏi cách vệ sinh</v>
      </c>
      <c r="L341" s="62" t="str">
        <f>IFERROR(__xludf.DUMMYFUNCTION("""COMPUTED_VALUE"""),"thong_tin_sp")</f>
        <v>thong_tin_sp</v>
      </c>
      <c r="M341" s="62">
        <f>IFERROR(__xludf.DUMMYFUNCTION("""COMPUTED_VALUE"""),1.0)</f>
        <v>1</v>
      </c>
      <c r="N341" s="62"/>
      <c r="O341" s="62"/>
      <c r="P341" s="106"/>
      <c r="Q341" s="106"/>
      <c r="R341" s="106"/>
      <c r="S341" s="106"/>
      <c r="T341" s="106"/>
      <c r="U341" s="106"/>
      <c r="V341" s="106"/>
      <c r="W341" s="106"/>
      <c r="X341" s="62"/>
      <c r="Y341" s="62"/>
      <c r="Z341" s="62"/>
      <c r="AA341" s="62"/>
    </row>
    <row r="342">
      <c r="A342" s="62"/>
      <c r="B342" s="62" t="str">
        <f>IFERROR(__xludf.DUMMYFUNCTION("""COMPUTED_VALUE"""),"Hỏi thông tin shop")</f>
        <v>Hỏi thông tin shop</v>
      </c>
      <c r="C342" s="62">
        <f>IFERROR(__xludf.DUMMYFUNCTION("""COMPUTED_VALUE"""),12.0)</f>
        <v>12</v>
      </c>
      <c r="D342" s="62" t="str">
        <f>IFERROR(__xludf.DUMMYFUNCTION("""COMPUTED_VALUE"""),"Cách thức bán (online, offline)")</f>
        <v>Cách thức bán (online, offline)</v>
      </c>
      <c r="E342" s="62">
        <f>IFERROR(__xludf.DUMMYFUNCTION("""COMPUTED_VALUE"""),6.0)</f>
        <v>6</v>
      </c>
      <c r="F342" s="62" t="str">
        <f>IFERROR(__xludf.DUMMYFUNCTION("""COMPUTED_VALUE"""),"Bán hàng online")</f>
        <v>Bán hàng online</v>
      </c>
      <c r="G342" s="62">
        <f>IFERROR(__xludf.DUMMYFUNCTION("""COMPUTED_VALUE"""),90.0)</f>
        <v>90</v>
      </c>
      <c r="H342" s="62"/>
      <c r="I342" s="62"/>
      <c r="J342" s="62" t="str">
        <f>IFERROR(__xludf.DUMMYFUNCTION("""COMPUTED_VALUE"""),"Hỏi thông tin shop - Cách thức bán (online, offline) - Bán hàng online")</f>
        <v>Hỏi thông tin shop - Cách thức bán (online, offline) - Bán hàng online</v>
      </c>
      <c r="K342" s="102" t="str">
        <f>IFERROR(__xludf.DUMMYFUNCTION("""COMPUTED_VALUE"""),"Hỏi bán hàng online")</f>
        <v>Hỏi bán hàng online</v>
      </c>
      <c r="L342" s="62" t="str">
        <f>IFERROR(__xludf.DUMMYFUNCTION("""COMPUTED_VALUE"""),"thong_tin_shop")</f>
        <v>thong_tin_shop</v>
      </c>
      <c r="M342" s="62">
        <f>IFERROR(__xludf.DUMMYFUNCTION("""COMPUTED_VALUE"""),1.0)</f>
        <v>1</v>
      </c>
      <c r="N342" s="62"/>
      <c r="O342" s="62"/>
      <c r="P342" s="106"/>
      <c r="Q342" s="106"/>
      <c r="R342" s="106"/>
      <c r="S342" s="106"/>
      <c r="T342" s="106"/>
      <c r="U342" s="106"/>
      <c r="V342" s="106"/>
      <c r="W342" s="106"/>
      <c r="X342" s="62"/>
      <c r="Y342" s="62"/>
      <c r="Z342" s="62"/>
      <c r="AA342" s="62"/>
    </row>
    <row r="343">
      <c r="A343" s="62"/>
      <c r="B343" s="62" t="str">
        <f>IFERROR(__xludf.DUMMYFUNCTION("""COMPUTED_VALUE"""),"Hỏi thông tin shop")</f>
        <v>Hỏi thông tin shop</v>
      </c>
      <c r="C343" s="62">
        <f>IFERROR(__xludf.DUMMYFUNCTION("""COMPUTED_VALUE"""),12.0)</f>
        <v>12</v>
      </c>
      <c r="D343" s="62" t="str">
        <f>IFERROR(__xludf.DUMMYFUNCTION("""COMPUTED_VALUE"""),"Cách thức bán (online, offline)")</f>
        <v>Cách thức bán (online, offline)</v>
      </c>
      <c r="E343" s="62">
        <f>IFERROR(__xludf.DUMMYFUNCTION("""COMPUTED_VALUE"""),6.0)</f>
        <v>6</v>
      </c>
      <c r="F343" s="62" t="str">
        <f>IFERROR(__xludf.DUMMYFUNCTION("""COMPUTED_VALUE"""),"Bán hàng offline")</f>
        <v>Bán hàng offline</v>
      </c>
      <c r="G343" s="62">
        <f>IFERROR(__xludf.DUMMYFUNCTION("""COMPUTED_VALUE"""),2.0)</f>
        <v>2</v>
      </c>
      <c r="H343" s="62"/>
      <c r="I343" s="62"/>
      <c r="J343" s="62" t="str">
        <f>IFERROR(__xludf.DUMMYFUNCTION("""COMPUTED_VALUE"""),"Hỏi thông tin shop - Cách thức bán (online, offline) - Bán hàng offline")</f>
        <v>Hỏi thông tin shop - Cách thức bán (online, offline) - Bán hàng offline</v>
      </c>
      <c r="K343" s="102" t="str">
        <f>IFERROR(__xludf.DUMMYFUNCTION("""COMPUTED_VALUE"""),"Hỏi bán hàng offline")</f>
        <v>Hỏi bán hàng offline</v>
      </c>
      <c r="L343" s="62" t="str">
        <f>IFERROR(__xludf.DUMMYFUNCTION("""COMPUTED_VALUE"""),"thong_tin_shop")</f>
        <v>thong_tin_shop</v>
      </c>
      <c r="M343" s="62">
        <f>IFERROR(__xludf.DUMMYFUNCTION("""COMPUTED_VALUE"""),1.0)</f>
        <v>1</v>
      </c>
      <c r="N343" s="62"/>
      <c r="O343" s="62"/>
      <c r="P343" s="106"/>
      <c r="Q343" s="106"/>
      <c r="R343" s="106"/>
      <c r="S343" s="106"/>
      <c r="T343" s="106"/>
      <c r="U343" s="106"/>
      <c r="V343" s="106"/>
      <c r="W343" s="106"/>
      <c r="X343" s="62"/>
      <c r="Y343" s="62"/>
      <c r="Z343" s="62"/>
      <c r="AA343" s="62"/>
    </row>
    <row r="344">
      <c r="A344" s="62"/>
      <c r="B344" s="62" t="str">
        <f>IFERROR(__xludf.DUMMYFUNCTION("""COMPUTED_VALUE"""),"Hỏi thông tin shop")</f>
        <v>Hỏi thông tin shop</v>
      </c>
      <c r="C344" s="62">
        <f>IFERROR(__xludf.DUMMYFUNCTION("""COMPUTED_VALUE"""),12.0)</f>
        <v>12</v>
      </c>
      <c r="D344" s="62" t="str">
        <f>IFERROR(__xludf.DUMMYFUNCTION("""COMPUTED_VALUE"""),"Cách thức bán (online, offline)")</f>
        <v>Cách thức bán (online, offline)</v>
      </c>
      <c r="E344" s="62">
        <f>IFERROR(__xludf.DUMMYFUNCTION("""COMPUTED_VALUE"""),6.0)</f>
        <v>6</v>
      </c>
      <c r="F344" s="62" t="str">
        <f>IFERROR(__xludf.DUMMYFUNCTION("""COMPUTED_VALUE"""),"Kênh bán hàng")</f>
        <v>Kênh bán hàng</v>
      </c>
      <c r="G344" s="62">
        <f>IFERROR(__xludf.DUMMYFUNCTION("""COMPUTED_VALUE"""),41.0)</f>
        <v>41</v>
      </c>
      <c r="H344" s="62"/>
      <c r="I344" s="62"/>
      <c r="J344" s="62" t="str">
        <f>IFERROR(__xludf.DUMMYFUNCTION("""COMPUTED_VALUE"""),"Hỏi thông tin shop - Cách thức bán (online, offline) - Kênh bán hàng")</f>
        <v>Hỏi thông tin shop - Cách thức bán (online, offline) - Kênh bán hàng</v>
      </c>
      <c r="K344" s="102" t="str">
        <f>IFERROR(__xludf.DUMMYFUNCTION("""COMPUTED_VALUE"""),"Hỏi kênh bán hàng")</f>
        <v>Hỏi kênh bán hàng</v>
      </c>
      <c r="L344" s="62" t="str">
        <f>IFERROR(__xludf.DUMMYFUNCTION("""COMPUTED_VALUE"""),"thong_tin_shop")</f>
        <v>thong_tin_shop</v>
      </c>
      <c r="M344" s="62">
        <f>IFERROR(__xludf.DUMMYFUNCTION("""COMPUTED_VALUE"""),1.0)</f>
        <v>1</v>
      </c>
      <c r="N344" s="62"/>
      <c r="O344" s="62"/>
      <c r="P344" s="106"/>
      <c r="Q344" s="106"/>
      <c r="R344" s="106"/>
      <c r="S344" s="106"/>
      <c r="T344" s="106"/>
      <c r="U344" s="106"/>
      <c r="V344" s="106"/>
      <c r="W344" s="106"/>
      <c r="X344" s="62"/>
      <c r="Y344" s="62"/>
      <c r="Z344" s="62"/>
      <c r="AA344" s="62"/>
    </row>
    <row r="345">
      <c r="A345" s="62">
        <f>IFERROR(__xludf.DUMMYFUNCTION("""COMPUTED_VALUE"""),80.0)</f>
        <v>80</v>
      </c>
      <c r="B345" s="62" t="str">
        <f>IFERROR(__xludf.DUMMYFUNCTION("""COMPUTED_VALUE"""),"Hỏi thông tin shop")</f>
        <v>Hỏi thông tin shop</v>
      </c>
      <c r="C345" s="62">
        <f>IFERROR(__xludf.DUMMYFUNCTION("""COMPUTED_VALUE"""),12.0)</f>
        <v>12</v>
      </c>
      <c r="D345" s="62" t="str">
        <f>IFERROR(__xludf.DUMMYFUNCTION("""COMPUTED_VALUE"""),"Địa chỉ shop")</f>
        <v>Địa chỉ shop</v>
      </c>
      <c r="E345" s="62">
        <f>IFERROR(__xludf.DUMMYFUNCTION("""COMPUTED_VALUE"""),24.0)</f>
        <v>24</v>
      </c>
      <c r="F345" s="62"/>
      <c r="G345" s="62"/>
      <c r="H345" s="62"/>
      <c r="I345" s="62"/>
      <c r="J345" s="62" t="str">
        <f>IFERROR(__xludf.DUMMYFUNCTION("""COMPUTED_VALUE"""),"Hỏi thông tin shop - Địa chỉ shop")</f>
        <v>Hỏi thông tin shop - Địa chỉ shop</v>
      </c>
      <c r="K345" s="102" t="str">
        <f>IFERROR(__xludf.DUMMYFUNCTION("""COMPUTED_VALUE"""),"Hỏi địa chỉ shop")</f>
        <v>Hỏi địa chỉ shop</v>
      </c>
      <c r="L345" s="62" t="str">
        <f>IFERROR(__xludf.DUMMYFUNCTION("""COMPUTED_VALUE"""),"thong_tin_shop")</f>
        <v>thong_tin_shop</v>
      </c>
      <c r="M345" s="62">
        <f>IFERROR(__xludf.DUMMYFUNCTION("""COMPUTED_VALUE"""),1.0)</f>
        <v>1</v>
      </c>
      <c r="N345" s="62"/>
      <c r="O345" s="62"/>
      <c r="P345" s="106"/>
      <c r="Q345" s="106"/>
      <c r="R345" s="106"/>
      <c r="S345" s="106"/>
      <c r="T345" s="106"/>
      <c r="U345" s="106"/>
      <c r="V345" s="106"/>
      <c r="W345" s="106"/>
      <c r="X345" s="62"/>
      <c r="Y345" s="62"/>
      <c r="Z345" s="62"/>
      <c r="AA345" s="62"/>
    </row>
    <row r="346">
      <c r="A346" s="62">
        <f>IFERROR(__xludf.DUMMYFUNCTION("""COMPUTED_VALUE"""),66.0)</f>
        <v>66</v>
      </c>
      <c r="B346" s="62" t="str">
        <f>IFERROR(__xludf.DUMMYFUNCTION("""COMPUTED_VALUE"""),"Chính sách bán hàng")</f>
        <v>Chính sách bán hàng</v>
      </c>
      <c r="C346" s="62">
        <f>IFERROR(__xludf.DUMMYFUNCTION("""COMPUTED_VALUE"""),13.0)</f>
        <v>13</v>
      </c>
      <c r="D346" s="62" t="str">
        <f>IFERROR(__xludf.DUMMYFUNCTION("""COMPUTED_VALUE"""),"Chính sách đổi trả")</f>
        <v>Chính sách đổi trả</v>
      </c>
      <c r="E346" s="62">
        <f>IFERROR(__xludf.DUMMYFUNCTION("""COMPUTED_VALUE"""),14.0)</f>
        <v>14</v>
      </c>
      <c r="F346" s="62" t="str">
        <f>IFERROR(__xludf.DUMMYFUNCTION("""COMPUTED_VALUE"""),"Thời gian đổi trả")</f>
        <v>Thời gian đổi trả</v>
      </c>
      <c r="G346" s="62">
        <f>IFERROR(__xludf.DUMMYFUNCTION("""COMPUTED_VALUE"""),75.0)</f>
        <v>75</v>
      </c>
      <c r="H346" s="62"/>
      <c r="I346" s="62"/>
      <c r="J346" s="62" t="str">
        <f>IFERROR(__xludf.DUMMYFUNCTION("""COMPUTED_VALUE"""),"Chính sách bán hàng - Chính sách đổi trả - Thời gian đổi trả")</f>
        <v>Chính sách bán hàng - Chính sách đổi trả - Thời gian đổi trả</v>
      </c>
      <c r="K346" s="109" t="str">
        <f>IFERROR(__xludf.DUMMYFUNCTION("""COMPUTED_VALUE"""),"Hỏi thời gian đổi trả")</f>
        <v>Hỏi thời gian đổi trả</v>
      </c>
      <c r="L346" s="62" t="str">
        <f>IFERROR(__xludf.DUMMYFUNCTION("""COMPUTED_VALUE"""),"chinh_sach")</f>
        <v>chinh_sach</v>
      </c>
      <c r="M346" s="62">
        <f>IFERROR(__xludf.DUMMYFUNCTION("""COMPUTED_VALUE"""),1.0)</f>
        <v>1</v>
      </c>
      <c r="N346" s="62"/>
      <c r="O346" s="62"/>
      <c r="P346" s="106"/>
      <c r="Q346" s="106"/>
      <c r="R346" s="106"/>
      <c r="S346" s="106"/>
      <c r="T346" s="106"/>
      <c r="U346" s="106"/>
      <c r="V346" s="106"/>
      <c r="W346" s="106"/>
      <c r="X346" s="62"/>
      <c r="Y346" s="62"/>
      <c r="Z346" s="62"/>
      <c r="AA346" s="62"/>
    </row>
    <row r="347">
      <c r="A347" s="62"/>
      <c r="B347" s="62" t="str">
        <f>IFERROR(__xludf.DUMMYFUNCTION("""COMPUTED_VALUE"""),"Chính sách bán hàng")</f>
        <v>Chính sách bán hàng</v>
      </c>
      <c r="C347" s="62">
        <f>IFERROR(__xludf.DUMMYFUNCTION("""COMPUTED_VALUE"""),13.0)</f>
        <v>13</v>
      </c>
      <c r="D347" s="62" t="str">
        <f>IFERROR(__xludf.DUMMYFUNCTION("""COMPUTED_VALUE"""),"Chính sách đổi trả")</f>
        <v>Chính sách đổi trả</v>
      </c>
      <c r="E347" s="62">
        <f>IFERROR(__xludf.DUMMYFUNCTION("""COMPUTED_VALUE"""),14.0)</f>
        <v>14</v>
      </c>
      <c r="F347" s="62" t="str">
        <f>IFERROR(__xludf.DUMMYFUNCTION("""COMPUTED_VALUE"""),"Chi phí đổi trả")</f>
        <v>Chi phí đổi trả</v>
      </c>
      <c r="G347" s="62">
        <f>IFERROR(__xludf.DUMMYFUNCTION("""COMPUTED_VALUE"""),10.0)</f>
        <v>10</v>
      </c>
      <c r="H347" s="62"/>
      <c r="I347" s="62"/>
      <c r="J347" s="62" t="str">
        <f>IFERROR(__xludf.DUMMYFUNCTION("""COMPUTED_VALUE"""),"Chính sách bán hàng - Chính sách đổi trả - Chi phí đổi trả")</f>
        <v>Chính sách bán hàng - Chính sách đổi trả - Chi phí đổi trả</v>
      </c>
      <c r="K347" s="109" t="str">
        <f>IFERROR(__xludf.DUMMYFUNCTION("""COMPUTED_VALUE"""),"Hỏi chi phí đổi trả")</f>
        <v>Hỏi chi phí đổi trả</v>
      </c>
      <c r="L347" s="62" t="str">
        <f>IFERROR(__xludf.DUMMYFUNCTION("""COMPUTED_VALUE"""),"chinh_sach")</f>
        <v>chinh_sach</v>
      </c>
      <c r="M347" s="62">
        <f>IFERROR(__xludf.DUMMYFUNCTION("""COMPUTED_VALUE"""),1.0)</f>
        <v>1</v>
      </c>
      <c r="N347" s="62"/>
      <c r="O347" s="62"/>
      <c r="P347" s="106"/>
      <c r="Q347" s="106"/>
      <c r="R347" s="106"/>
      <c r="S347" s="106"/>
      <c r="T347" s="106"/>
      <c r="U347" s="106"/>
      <c r="V347" s="106"/>
      <c r="W347" s="106"/>
      <c r="X347" s="62"/>
      <c r="Y347" s="62"/>
      <c r="Z347" s="62"/>
      <c r="AA347" s="62"/>
    </row>
    <row r="348">
      <c r="A348" s="62"/>
      <c r="B348" s="62" t="str">
        <f>IFERROR(__xludf.DUMMYFUNCTION("""COMPUTED_VALUE"""),"Chính sách bán hàng")</f>
        <v>Chính sách bán hàng</v>
      </c>
      <c r="C348" s="62">
        <f>IFERROR(__xludf.DUMMYFUNCTION("""COMPUTED_VALUE"""),13.0)</f>
        <v>13</v>
      </c>
      <c r="D348" s="62" t="str">
        <f>IFERROR(__xludf.DUMMYFUNCTION("""COMPUTED_VALUE"""),"Chính sách đổi trả")</f>
        <v>Chính sách đổi trả</v>
      </c>
      <c r="E348" s="62">
        <f>IFERROR(__xludf.DUMMYFUNCTION("""COMPUTED_VALUE"""),14.0)</f>
        <v>14</v>
      </c>
      <c r="F348" s="62" t="str">
        <f>IFERROR(__xludf.DUMMYFUNCTION("""COMPUTED_VALUE"""),"Quy trình đổi trả")</f>
        <v>Quy trình đổi trả</v>
      </c>
      <c r="G348" s="62">
        <f>IFERROR(__xludf.DUMMYFUNCTION("""COMPUTED_VALUE"""),61.0)</f>
        <v>61</v>
      </c>
      <c r="H348" s="62"/>
      <c r="I348" s="62"/>
      <c r="J348" s="62" t="str">
        <f>IFERROR(__xludf.DUMMYFUNCTION("""COMPUTED_VALUE"""),"Chính sách bán hàng - Chính sách đổi trả - Quy trình đổi trả")</f>
        <v>Chính sách bán hàng - Chính sách đổi trả - Quy trình đổi trả</v>
      </c>
      <c r="K348" s="109" t="str">
        <f>IFERROR(__xludf.DUMMYFUNCTION("""COMPUTED_VALUE"""),"Hỏi quy trình đổi trả")</f>
        <v>Hỏi quy trình đổi trả</v>
      </c>
      <c r="L348" s="62" t="str">
        <f>IFERROR(__xludf.DUMMYFUNCTION("""COMPUTED_VALUE"""),"chinh_sach")</f>
        <v>chinh_sach</v>
      </c>
      <c r="M348" s="62">
        <f>IFERROR(__xludf.DUMMYFUNCTION("""COMPUTED_VALUE"""),1.0)</f>
        <v>1</v>
      </c>
      <c r="N348" s="62"/>
      <c r="O348" s="62"/>
      <c r="P348" s="106"/>
      <c r="Q348" s="106"/>
      <c r="R348" s="106"/>
      <c r="S348" s="106"/>
      <c r="T348" s="106"/>
      <c r="U348" s="106"/>
      <c r="V348" s="106"/>
      <c r="W348" s="106"/>
      <c r="X348" s="62"/>
      <c r="Y348" s="62"/>
      <c r="Z348" s="62"/>
      <c r="AA348" s="62"/>
    </row>
    <row r="349">
      <c r="A349" s="62">
        <f>IFERROR(__xludf.DUMMYFUNCTION("""COMPUTED_VALUE"""),109.0)</f>
        <v>109</v>
      </c>
      <c r="B349" s="62" t="str">
        <f>IFERROR(__xludf.DUMMYFUNCTION("""COMPUTED_VALUE"""),"Chính sách bán hàng")</f>
        <v>Chính sách bán hàng</v>
      </c>
      <c r="C349" s="62">
        <f>IFERROR(__xludf.DUMMYFUNCTION("""COMPUTED_VALUE"""),13.0)</f>
        <v>13</v>
      </c>
      <c r="D349" s="62" t="str">
        <f>IFERROR(__xludf.DUMMYFUNCTION("""COMPUTED_VALUE"""),"Chính sách đổi trả")</f>
        <v>Chính sách đổi trả</v>
      </c>
      <c r="E349" s="62">
        <f>IFERROR(__xludf.DUMMYFUNCTION("""COMPUTED_VALUE"""),14.0)</f>
        <v>14</v>
      </c>
      <c r="F349" s="62" t="str">
        <f>IFERROR(__xludf.DUMMYFUNCTION("""COMPUTED_VALUE"""),"Chung")</f>
        <v>Chung</v>
      </c>
      <c r="G349" s="62">
        <f>IFERROR(__xludf.DUMMYFUNCTION("""COMPUTED_VALUE"""),14.0)</f>
        <v>14</v>
      </c>
      <c r="H349" s="62"/>
      <c r="I349" s="62"/>
      <c r="J349" s="62" t="str">
        <f>IFERROR(__xludf.DUMMYFUNCTION("""COMPUTED_VALUE"""),"Chính sách bán hàng - Chính sách đổi trả - Chung")</f>
        <v>Chính sách bán hàng - Chính sách đổi trả - Chung</v>
      </c>
      <c r="K349" s="109" t="str">
        <f>IFERROR(__xludf.DUMMYFUNCTION("""COMPUTED_VALUE"""),"Hỏi chính sách đổi trả")</f>
        <v>Hỏi chính sách đổi trả</v>
      </c>
      <c r="L349" s="62" t="str">
        <f>IFERROR(__xludf.DUMMYFUNCTION("""COMPUTED_VALUE"""),"chinh_sach")</f>
        <v>chinh_sach</v>
      </c>
      <c r="M349" s="62">
        <f>IFERROR(__xludf.DUMMYFUNCTION("""COMPUTED_VALUE"""),1.0)</f>
        <v>1</v>
      </c>
      <c r="N349" s="62"/>
      <c r="O349" s="62"/>
      <c r="P349" s="106"/>
      <c r="Q349" s="106"/>
      <c r="R349" s="106"/>
      <c r="S349" s="106"/>
      <c r="T349" s="106"/>
      <c r="U349" s="106"/>
      <c r="V349" s="106"/>
      <c r="W349" s="106"/>
      <c r="X349" s="62"/>
      <c r="Y349" s="62"/>
      <c r="Z349" s="62"/>
      <c r="AA349" s="62"/>
    </row>
    <row r="350">
      <c r="A350" s="62">
        <f>IFERROR(__xludf.DUMMYFUNCTION("""COMPUTED_VALUE"""),70.0)</f>
        <v>70</v>
      </c>
      <c r="B350" s="62" t="str">
        <f>IFERROR(__xludf.DUMMYFUNCTION("""COMPUTED_VALUE"""),"Chính sách bán hàng")</f>
        <v>Chính sách bán hàng</v>
      </c>
      <c r="C350" s="62">
        <f>IFERROR(__xludf.DUMMYFUNCTION("""COMPUTED_VALUE"""),13.0)</f>
        <v>13</v>
      </c>
      <c r="D350" s="62" t="str">
        <f>IFERROR(__xludf.DUMMYFUNCTION("""COMPUTED_VALUE"""),"Chính sách kiểm tra hàng")</f>
        <v>Chính sách kiểm tra hàng</v>
      </c>
      <c r="E350" s="62">
        <f>IFERROR(__xludf.DUMMYFUNCTION("""COMPUTED_VALUE"""),16.0)</f>
        <v>16</v>
      </c>
      <c r="F350" s="62" t="str">
        <f>IFERROR(__xludf.DUMMYFUNCTION("""COMPUTED_VALUE"""),"Chính sách xem hàng")</f>
        <v>Chính sách xem hàng</v>
      </c>
      <c r="G350" s="62">
        <f>IFERROR(__xludf.DUMMYFUNCTION("""COMPUTED_VALUE"""),12.0)</f>
        <v>12</v>
      </c>
      <c r="H350" s="62"/>
      <c r="I350" s="62"/>
      <c r="J350" s="62" t="str">
        <f>IFERROR(__xludf.DUMMYFUNCTION("""COMPUTED_VALUE"""),"Chính sách bán hàng - Chính sách kiểm tra hàng - Chính sách xem hàng")</f>
        <v>Chính sách bán hàng - Chính sách kiểm tra hàng - Chính sách xem hàng</v>
      </c>
      <c r="K350" s="109" t="str">
        <f>IFERROR(__xludf.DUMMYFUNCTION("""COMPUTED_VALUE"""),"Hỏi chính sách xem hàng")</f>
        <v>Hỏi chính sách xem hàng</v>
      </c>
      <c r="L350" s="62" t="str">
        <f>IFERROR(__xludf.DUMMYFUNCTION("""COMPUTED_VALUE"""),"chinh_sach")</f>
        <v>chinh_sach</v>
      </c>
      <c r="M350" s="62">
        <f>IFERROR(__xludf.DUMMYFUNCTION("""COMPUTED_VALUE"""),1.0)</f>
        <v>1</v>
      </c>
      <c r="N350" s="62"/>
      <c r="O350" s="62"/>
      <c r="P350" s="106"/>
      <c r="Q350" s="106"/>
      <c r="R350" s="106"/>
      <c r="S350" s="106"/>
      <c r="T350" s="106"/>
      <c r="U350" s="106"/>
      <c r="V350" s="106"/>
      <c r="W350" s="106"/>
      <c r="X350" s="62"/>
      <c r="Y350" s="62"/>
      <c r="Z350" s="62"/>
      <c r="AA350" s="62"/>
    </row>
    <row r="351">
      <c r="A351" s="62">
        <f>IFERROR(__xludf.DUMMYFUNCTION("""COMPUTED_VALUE"""),69.0)</f>
        <v>69</v>
      </c>
      <c r="B351" s="62" t="str">
        <f>IFERROR(__xludf.DUMMYFUNCTION("""COMPUTED_VALUE"""),"Chính sách bán hàng")</f>
        <v>Chính sách bán hàng</v>
      </c>
      <c r="C351" s="62">
        <f>IFERROR(__xludf.DUMMYFUNCTION("""COMPUTED_VALUE"""),13.0)</f>
        <v>13</v>
      </c>
      <c r="D351" s="62" t="str">
        <f>IFERROR(__xludf.DUMMYFUNCTION("""COMPUTED_VALUE"""),"Chính sách kiểm tra hàng")</f>
        <v>Chính sách kiểm tra hàng</v>
      </c>
      <c r="E351" s="62">
        <f>IFERROR(__xludf.DUMMYFUNCTION("""COMPUTED_VALUE"""),16.0)</f>
        <v>16</v>
      </c>
      <c r="F351" s="62" t="str">
        <f>IFERROR(__xludf.DUMMYFUNCTION("""COMPUTED_VALUE"""),"Chính sách thử hàng")</f>
        <v>Chính sách thử hàng</v>
      </c>
      <c r="G351" s="62">
        <f>IFERROR(__xludf.DUMMYFUNCTION("""COMPUTED_VALUE"""),11.0)</f>
        <v>11</v>
      </c>
      <c r="H351" s="62"/>
      <c r="I351" s="62"/>
      <c r="J351" s="62" t="str">
        <f>IFERROR(__xludf.DUMMYFUNCTION("""COMPUTED_VALUE"""),"Chính sách bán hàng - Chính sách kiểm tra hàng - Chính sách thử hàng")</f>
        <v>Chính sách bán hàng - Chính sách kiểm tra hàng - Chính sách thử hàng</v>
      </c>
      <c r="K351" s="109" t="str">
        <f>IFERROR(__xludf.DUMMYFUNCTION("""COMPUTED_VALUE"""),"Hỏi chính sách thử hàng")</f>
        <v>Hỏi chính sách thử hàng</v>
      </c>
      <c r="L351" s="62" t="str">
        <f>IFERROR(__xludf.DUMMYFUNCTION("""COMPUTED_VALUE"""),"chinh_sach")</f>
        <v>chinh_sach</v>
      </c>
      <c r="M351" s="62">
        <f>IFERROR(__xludf.DUMMYFUNCTION("""COMPUTED_VALUE"""),1.0)</f>
        <v>1</v>
      </c>
      <c r="N351" s="62"/>
      <c r="O351" s="62"/>
      <c r="P351" s="106"/>
      <c r="Q351" s="106"/>
      <c r="R351" s="106"/>
      <c r="S351" s="106"/>
      <c r="T351" s="106"/>
      <c r="U351" s="106"/>
      <c r="V351" s="106"/>
      <c r="W351" s="106"/>
      <c r="X351" s="62"/>
      <c r="Y351" s="62"/>
      <c r="Z351" s="62"/>
      <c r="AA351" s="62"/>
    </row>
    <row r="352">
      <c r="A352" s="62"/>
      <c r="B352" s="62" t="str">
        <f>IFERROR(__xludf.DUMMYFUNCTION("""COMPUTED_VALUE"""),"Chính sách bán hàng")</f>
        <v>Chính sách bán hàng</v>
      </c>
      <c r="C352" s="62">
        <f>IFERROR(__xludf.DUMMYFUNCTION("""COMPUTED_VALUE"""),13.0)</f>
        <v>13</v>
      </c>
      <c r="D352" s="62" t="str">
        <f>IFERROR(__xludf.DUMMYFUNCTION("""COMPUTED_VALUE"""),"Chính sách hoàn tiền")</f>
        <v>Chính sách hoàn tiền</v>
      </c>
      <c r="E352" s="62">
        <f>IFERROR(__xludf.DUMMYFUNCTION("""COMPUTED_VALUE"""),15.0)</f>
        <v>15</v>
      </c>
      <c r="F352" s="62"/>
      <c r="G352" s="62"/>
      <c r="H352" s="62"/>
      <c r="I352" s="62"/>
      <c r="J352" s="62" t="str">
        <f>IFERROR(__xludf.DUMMYFUNCTION("""COMPUTED_VALUE"""),"Chính sách bán hàng - Chính sách hoàn tiền")</f>
        <v>Chính sách bán hàng - Chính sách hoàn tiền</v>
      </c>
      <c r="K352" s="109" t="str">
        <f>IFERROR(__xludf.DUMMYFUNCTION("""COMPUTED_VALUE"""),"Hỏi chính sách hoàn tiền")</f>
        <v>Hỏi chính sách hoàn tiền</v>
      </c>
      <c r="L352" s="62" t="str">
        <f>IFERROR(__xludf.DUMMYFUNCTION("""COMPUTED_VALUE"""),"chinh_sach")</f>
        <v>chinh_sach</v>
      </c>
      <c r="M352" s="62">
        <f>IFERROR(__xludf.DUMMYFUNCTION("""COMPUTED_VALUE"""),1.0)</f>
        <v>1</v>
      </c>
      <c r="N352" s="62"/>
      <c r="O352" s="62"/>
      <c r="P352" s="106"/>
      <c r="Q352" s="106"/>
      <c r="R352" s="106"/>
      <c r="S352" s="106"/>
      <c r="T352" s="106"/>
      <c r="U352" s="106"/>
      <c r="V352" s="106"/>
      <c r="W352" s="106"/>
      <c r="X352" s="62"/>
      <c r="Y352" s="62"/>
      <c r="Z352" s="62"/>
      <c r="AA352" s="62"/>
    </row>
    <row r="353">
      <c r="A353" s="62"/>
      <c r="B353" s="62" t="str">
        <f>IFERROR(__xludf.DUMMYFUNCTION("""COMPUTED_VALUE"""),"Chính sách bán hàng")</f>
        <v>Chính sách bán hàng</v>
      </c>
      <c r="C353" s="62">
        <f>IFERROR(__xludf.DUMMYFUNCTION("""COMPUTED_VALUE"""),13.0)</f>
        <v>13</v>
      </c>
      <c r="D353" s="62" t="str">
        <f>IFERROR(__xludf.DUMMYFUNCTION("""COMPUTED_VALUE"""),"Chính sách bảo mật")</f>
        <v>Chính sách bảo mật</v>
      </c>
      <c r="E353" s="62">
        <f>IFERROR(__xludf.DUMMYFUNCTION("""COMPUTED_VALUE"""),13.0)</f>
        <v>13</v>
      </c>
      <c r="F353" s="62" t="str">
        <f>IFERROR(__xludf.DUMMYFUNCTION("""COMPUTED_VALUE"""),"Bảo mật thông tin cá nhân")</f>
        <v>Bảo mật thông tin cá nhân</v>
      </c>
      <c r="G353" s="62">
        <f>IFERROR(__xludf.DUMMYFUNCTION("""COMPUTED_VALUE"""),3.0)</f>
        <v>3</v>
      </c>
      <c r="H353" s="62"/>
      <c r="I353" s="62"/>
      <c r="J353" s="62" t="str">
        <f>IFERROR(__xludf.DUMMYFUNCTION("""COMPUTED_VALUE"""),"Chính sách bán hàng - Chính sách bảo mật - Bảo mật thông tin cá nhân")</f>
        <v>Chính sách bán hàng - Chính sách bảo mật - Bảo mật thông tin cá nhân</v>
      </c>
      <c r="K353" s="109" t="str">
        <f>IFERROR(__xludf.DUMMYFUNCTION("""COMPUTED_VALUE"""),"Hỏi bảo mật thông tin cá nhân")</f>
        <v>Hỏi bảo mật thông tin cá nhân</v>
      </c>
      <c r="L353" s="62" t="str">
        <f>IFERROR(__xludf.DUMMYFUNCTION("""COMPUTED_VALUE"""),"chinh_sach")</f>
        <v>chinh_sach</v>
      </c>
      <c r="M353" s="62">
        <f>IFERROR(__xludf.DUMMYFUNCTION("""COMPUTED_VALUE"""),1.0)</f>
        <v>1</v>
      </c>
      <c r="N353" s="62"/>
      <c r="O353" s="62"/>
      <c r="P353" s="106"/>
      <c r="Q353" s="106"/>
      <c r="R353" s="106"/>
      <c r="S353" s="106"/>
      <c r="T353" s="106"/>
      <c r="U353" s="106"/>
      <c r="V353" s="106"/>
      <c r="W353" s="106"/>
      <c r="X353" s="62"/>
      <c r="Y353" s="62"/>
      <c r="Z353" s="62"/>
      <c r="AA353" s="62"/>
    </row>
    <row r="354">
      <c r="A354" s="62"/>
      <c r="B354" s="62" t="str">
        <f>IFERROR(__xludf.DUMMYFUNCTION("""COMPUTED_VALUE"""),"Chính sách bán hàng")</f>
        <v>Chính sách bán hàng</v>
      </c>
      <c r="C354" s="62">
        <f>IFERROR(__xludf.DUMMYFUNCTION("""COMPUTED_VALUE"""),13.0)</f>
        <v>13</v>
      </c>
      <c r="D354" s="62" t="str">
        <f>IFERROR(__xludf.DUMMYFUNCTION("""COMPUTED_VALUE"""),"Chính sách bảo mật")</f>
        <v>Chính sách bảo mật</v>
      </c>
      <c r="E354" s="62">
        <f>IFERROR(__xludf.DUMMYFUNCTION("""COMPUTED_VALUE"""),13.0)</f>
        <v>13</v>
      </c>
      <c r="F354" s="62" t="str">
        <f>IFERROR(__xludf.DUMMYFUNCTION("""COMPUTED_VALUE"""),"Bảo mật thông tin đơn hàng")</f>
        <v>Bảo mật thông tin đơn hàng</v>
      </c>
      <c r="G354" s="62">
        <f>IFERROR(__xludf.DUMMYFUNCTION("""COMPUTED_VALUE"""),4.0)</f>
        <v>4</v>
      </c>
      <c r="H354" s="62"/>
      <c r="I354" s="62"/>
      <c r="J354" s="62" t="str">
        <f>IFERROR(__xludf.DUMMYFUNCTION("""COMPUTED_VALUE"""),"Chính sách bán hàng - Chính sách bảo mật - Bảo mật thông tin đơn hàng")</f>
        <v>Chính sách bán hàng - Chính sách bảo mật - Bảo mật thông tin đơn hàng</v>
      </c>
      <c r="K354" s="109" t="str">
        <f>IFERROR(__xludf.DUMMYFUNCTION("""COMPUTED_VALUE"""),"Hỏi bảo mật thông tin đơn hàng")</f>
        <v>Hỏi bảo mật thông tin đơn hàng</v>
      </c>
      <c r="L354" s="62" t="str">
        <f>IFERROR(__xludf.DUMMYFUNCTION("""COMPUTED_VALUE"""),"chinh_sach")</f>
        <v>chinh_sach</v>
      </c>
      <c r="M354" s="62">
        <f>IFERROR(__xludf.DUMMYFUNCTION("""COMPUTED_VALUE"""),1.0)</f>
        <v>1</v>
      </c>
      <c r="N354" s="62"/>
      <c r="O354" s="62"/>
      <c r="P354" s="106"/>
      <c r="Q354" s="106"/>
      <c r="R354" s="106"/>
      <c r="S354" s="106"/>
      <c r="T354" s="106"/>
      <c r="U354" s="106"/>
      <c r="V354" s="106"/>
      <c r="W354" s="106"/>
      <c r="X354" s="62"/>
      <c r="Y354" s="62"/>
      <c r="Z354" s="62"/>
      <c r="AA354" s="62"/>
    </row>
    <row r="355">
      <c r="A355" s="62"/>
      <c r="B355" s="62" t="str">
        <f>IFERROR(__xludf.DUMMYFUNCTION("""COMPUTED_VALUE"""),"Chính sách bán hàng")</f>
        <v>Chính sách bán hàng</v>
      </c>
      <c r="C355" s="62">
        <f>IFERROR(__xludf.DUMMYFUNCTION("""COMPUTED_VALUE"""),13.0)</f>
        <v>13</v>
      </c>
      <c r="D355" s="62" t="str">
        <f>IFERROR(__xludf.DUMMYFUNCTION("""COMPUTED_VALUE"""),"Chính sách bảo hành")</f>
        <v>Chính sách bảo hành</v>
      </c>
      <c r="E355" s="62">
        <f>IFERROR(__xludf.DUMMYFUNCTION("""COMPUTED_VALUE"""),12.0)</f>
        <v>12</v>
      </c>
      <c r="F355" s="62" t="str">
        <f>IFERROR(__xludf.DUMMYFUNCTION("""COMPUTED_VALUE"""),"Thời hạn bảo hành")</f>
        <v>Thời hạn bảo hành</v>
      </c>
      <c r="G355" s="62">
        <f>IFERROR(__xludf.DUMMYFUNCTION("""COMPUTED_VALUE"""),78.0)</f>
        <v>78</v>
      </c>
      <c r="H355" s="62"/>
      <c r="I355" s="62"/>
      <c r="J355" s="62" t="str">
        <f>IFERROR(__xludf.DUMMYFUNCTION("""COMPUTED_VALUE"""),"Chính sách bán hàng - Chính sách bảo hành - Thời hạn bảo hành")</f>
        <v>Chính sách bán hàng - Chính sách bảo hành - Thời hạn bảo hành</v>
      </c>
      <c r="K355" s="109" t="str">
        <f>IFERROR(__xludf.DUMMYFUNCTION("""COMPUTED_VALUE"""),"Hỏi thời hạn bảo hành")</f>
        <v>Hỏi thời hạn bảo hành</v>
      </c>
      <c r="L355" s="62" t="str">
        <f>IFERROR(__xludf.DUMMYFUNCTION("""COMPUTED_VALUE"""),"chinh_sach")</f>
        <v>chinh_sach</v>
      </c>
      <c r="M355" s="62">
        <f>IFERROR(__xludf.DUMMYFUNCTION("""COMPUTED_VALUE"""),1.0)</f>
        <v>1</v>
      </c>
      <c r="N355" s="62"/>
      <c r="O355" s="62"/>
      <c r="P355" s="106"/>
      <c r="Q355" s="106"/>
      <c r="R355" s="106"/>
      <c r="S355" s="106"/>
      <c r="T355" s="106"/>
      <c r="U355" s="106"/>
      <c r="V355" s="106"/>
      <c r="W355" s="106"/>
      <c r="X355" s="62"/>
      <c r="Y355" s="62"/>
      <c r="Z355" s="62"/>
      <c r="AA355" s="62"/>
    </row>
    <row r="356">
      <c r="A356" s="62"/>
      <c r="B356" s="62" t="str">
        <f>IFERROR(__xludf.DUMMYFUNCTION("""COMPUTED_VALUE"""),"Chính sách bán hàng")</f>
        <v>Chính sách bán hàng</v>
      </c>
      <c r="C356" s="62">
        <f>IFERROR(__xludf.DUMMYFUNCTION("""COMPUTED_VALUE"""),13.0)</f>
        <v>13</v>
      </c>
      <c r="D356" s="62" t="str">
        <f>IFERROR(__xludf.DUMMYFUNCTION("""COMPUTED_VALUE"""),"Chính sách bảo hành")</f>
        <v>Chính sách bảo hành</v>
      </c>
      <c r="E356" s="62">
        <f>IFERROR(__xludf.DUMMYFUNCTION("""COMPUTED_VALUE"""),12.0)</f>
        <v>12</v>
      </c>
      <c r="F356" s="62" t="str">
        <f>IFERROR(__xludf.DUMMYFUNCTION("""COMPUTED_VALUE"""),"Phạm vi bảo hành")</f>
        <v>Phạm vi bảo hành</v>
      </c>
      <c r="G356" s="62">
        <f>IFERROR(__xludf.DUMMYFUNCTION("""COMPUTED_VALUE"""),56.0)</f>
        <v>56</v>
      </c>
      <c r="H356" s="62"/>
      <c r="I356" s="62"/>
      <c r="J356" s="62" t="str">
        <f>IFERROR(__xludf.DUMMYFUNCTION("""COMPUTED_VALUE"""),"Chính sách bán hàng - Chính sách bảo hành - Phạm vi bảo hành")</f>
        <v>Chính sách bán hàng - Chính sách bảo hành - Phạm vi bảo hành</v>
      </c>
      <c r="K356" s="109" t="str">
        <f>IFERROR(__xludf.DUMMYFUNCTION("""COMPUTED_VALUE"""),"Hỏi phạm vi bảo hành")</f>
        <v>Hỏi phạm vi bảo hành</v>
      </c>
      <c r="L356" s="62" t="str">
        <f>IFERROR(__xludf.DUMMYFUNCTION("""COMPUTED_VALUE"""),"chinh_sach")</f>
        <v>chinh_sach</v>
      </c>
      <c r="M356" s="62">
        <f>IFERROR(__xludf.DUMMYFUNCTION("""COMPUTED_VALUE"""),1.0)</f>
        <v>1</v>
      </c>
      <c r="N356" s="62"/>
      <c r="O356" s="62"/>
      <c r="P356" s="106"/>
      <c r="Q356" s="106"/>
      <c r="R356" s="106"/>
      <c r="S356" s="106"/>
      <c r="T356" s="106"/>
      <c r="U356" s="106"/>
      <c r="V356" s="106"/>
      <c r="W356" s="106"/>
      <c r="X356" s="62"/>
      <c r="Y356" s="62"/>
      <c r="Z356" s="62"/>
      <c r="AA356" s="62"/>
    </row>
    <row r="357">
      <c r="A357" s="62"/>
      <c r="B357" s="62" t="str">
        <f>IFERROR(__xludf.DUMMYFUNCTION("""COMPUTED_VALUE"""),"Chính sách bán hàng")</f>
        <v>Chính sách bán hàng</v>
      </c>
      <c r="C357" s="62">
        <f>IFERROR(__xludf.DUMMYFUNCTION("""COMPUTED_VALUE"""),13.0)</f>
        <v>13</v>
      </c>
      <c r="D357" s="62" t="str">
        <f>IFERROR(__xludf.DUMMYFUNCTION("""COMPUTED_VALUE"""),"Chính sách bảo hành")</f>
        <v>Chính sách bảo hành</v>
      </c>
      <c r="E357" s="62">
        <f>IFERROR(__xludf.DUMMYFUNCTION("""COMPUTED_VALUE"""),12.0)</f>
        <v>12</v>
      </c>
      <c r="F357" s="62" t="str">
        <f>IFERROR(__xludf.DUMMYFUNCTION("""COMPUTED_VALUE"""),"Hình thức bảo hành")</f>
        <v>Hình thức bảo hành</v>
      </c>
      <c r="G357" s="62">
        <f>IFERROR(__xludf.DUMMYFUNCTION("""COMPUTED_VALUE"""),38.0)</f>
        <v>38</v>
      </c>
      <c r="H357" s="62"/>
      <c r="I357" s="62"/>
      <c r="J357" s="62" t="str">
        <f>IFERROR(__xludf.DUMMYFUNCTION("""COMPUTED_VALUE"""),"Chính sách bán hàng - Chính sách bảo hành - Hình thức bảo hành")</f>
        <v>Chính sách bán hàng - Chính sách bảo hành - Hình thức bảo hành</v>
      </c>
      <c r="K357" s="109" t="str">
        <f>IFERROR(__xludf.DUMMYFUNCTION("""COMPUTED_VALUE"""),"Hỏi hình thức bảo hành")</f>
        <v>Hỏi hình thức bảo hành</v>
      </c>
      <c r="L357" s="62" t="str">
        <f>IFERROR(__xludf.DUMMYFUNCTION("""COMPUTED_VALUE"""),"chinh_sach")</f>
        <v>chinh_sach</v>
      </c>
      <c r="M357" s="62">
        <f>IFERROR(__xludf.DUMMYFUNCTION("""COMPUTED_VALUE"""),1.0)</f>
        <v>1</v>
      </c>
      <c r="N357" s="62"/>
      <c r="O357" s="62"/>
      <c r="P357" s="106"/>
      <c r="Q357" s="106"/>
      <c r="R357" s="106"/>
      <c r="S357" s="106"/>
      <c r="T357" s="106"/>
      <c r="U357" s="106"/>
      <c r="V357" s="106"/>
      <c r="W357" s="106"/>
      <c r="X357" s="62"/>
      <c r="Y357" s="62"/>
      <c r="Z357" s="62"/>
      <c r="AA357" s="62"/>
    </row>
    <row r="358">
      <c r="A358" s="62"/>
      <c r="B358" s="62" t="str">
        <f>IFERROR(__xludf.DUMMYFUNCTION("""COMPUTED_VALUE"""),"Chính sách bán hàng")</f>
        <v>Chính sách bán hàng</v>
      </c>
      <c r="C358" s="62">
        <f>IFERROR(__xludf.DUMMYFUNCTION("""COMPUTED_VALUE"""),13.0)</f>
        <v>13</v>
      </c>
      <c r="D358" s="62" t="str">
        <f>IFERROR(__xludf.DUMMYFUNCTION("""COMPUTED_VALUE"""),"Chính sách bảo hành")</f>
        <v>Chính sách bảo hành</v>
      </c>
      <c r="E358" s="62">
        <f>IFERROR(__xludf.DUMMYFUNCTION("""COMPUTED_VALUE"""),12.0)</f>
        <v>12</v>
      </c>
      <c r="F358" s="62" t="str">
        <f>IFERROR(__xludf.DUMMYFUNCTION("""COMPUTED_VALUE"""),"Quy trình bảo hành")</f>
        <v>Quy trình bảo hành</v>
      </c>
      <c r="G358" s="62">
        <f>IFERROR(__xludf.DUMMYFUNCTION("""COMPUTED_VALUE"""),60.0)</f>
        <v>60</v>
      </c>
      <c r="H358" s="62"/>
      <c r="I358" s="62"/>
      <c r="J358" s="62" t="str">
        <f>IFERROR(__xludf.DUMMYFUNCTION("""COMPUTED_VALUE"""),"Chính sách bán hàng - Chính sách bảo hành - Quy trình bảo hành")</f>
        <v>Chính sách bán hàng - Chính sách bảo hành - Quy trình bảo hành</v>
      </c>
      <c r="K358" s="109" t="str">
        <f>IFERROR(__xludf.DUMMYFUNCTION("""COMPUTED_VALUE"""),"Hỏi quy trình bảo hành")</f>
        <v>Hỏi quy trình bảo hành</v>
      </c>
      <c r="L358" s="62" t="str">
        <f>IFERROR(__xludf.DUMMYFUNCTION("""COMPUTED_VALUE"""),"chinh_sach")</f>
        <v>chinh_sach</v>
      </c>
      <c r="M358" s="62">
        <f>IFERROR(__xludf.DUMMYFUNCTION("""COMPUTED_VALUE"""),1.0)</f>
        <v>1</v>
      </c>
      <c r="N358" s="62"/>
      <c r="O358" s="62"/>
      <c r="P358" s="106"/>
      <c r="Q358" s="106"/>
      <c r="R358" s="106"/>
      <c r="S358" s="106"/>
      <c r="T358" s="106"/>
      <c r="U358" s="106"/>
      <c r="V358" s="106"/>
      <c r="W358" s="106"/>
      <c r="X358" s="62"/>
      <c r="Y358" s="62"/>
      <c r="Z358" s="62"/>
      <c r="AA358" s="62"/>
    </row>
    <row r="359">
      <c r="A359" s="62"/>
      <c r="B359" s="62" t="str">
        <f>IFERROR(__xludf.DUMMYFUNCTION("""COMPUTED_VALUE"""),"Chính sách bán hàng")</f>
        <v>Chính sách bán hàng</v>
      </c>
      <c r="C359" s="62">
        <f>IFERROR(__xludf.DUMMYFUNCTION("""COMPUTED_VALUE"""),13.0)</f>
        <v>13</v>
      </c>
      <c r="D359" s="62" t="str">
        <f>IFERROR(__xludf.DUMMYFUNCTION("""COMPUTED_VALUE"""),"Chính sách bảo hành")</f>
        <v>Chính sách bảo hành</v>
      </c>
      <c r="E359" s="62">
        <f>IFERROR(__xludf.DUMMYFUNCTION("""COMPUTED_VALUE"""),12.0)</f>
        <v>12</v>
      </c>
      <c r="F359" s="62" t="str">
        <f>IFERROR(__xludf.DUMMYFUNCTION("""COMPUTED_VALUE"""),"Chi phí bảo hành")</f>
        <v>Chi phí bảo hành</v>
      </c>
      <c r="G359" s="62">
        <f>IFERROR(__xludf.DUMMYFUNCTION("""COMPUTED_VALUE"""),9.0)</f>
        <v>9</v>
      </c>
      <c r="H359" s="62"/>
      <c r="I359" s="62"/>
      <c r="J359" s="62" t="str">
        <f>IFERROR(__xludf.DUMMYFUNCTION("""COMPUTED_VALUE"""),"Chính sách bán hàng - Chính sách bảo hành - Chi phí bảo hành")</f>
        <v>Chính sách bán hàng - Chính sách bảo hành - Chi phí bảo hành</v>
      </c>
      <c r="K359" s="109" t="str">
        <f>IFERROR(__xludf.DUMMYFUNCTION("""COMPUTED_VALUE"""),"Hỏi chi phí bảo hành")</f>
        <v>Hỏi chi phí bảo hành</v>
      </c>
      <c r="L359" s="62" t="str">
        <f>IFERROR(__xludf.DUMMYFUNCTION("""COMPUTED_VALUE"""),"chinh_sach")</f>
        <v>chinh_sach</v>
      </c>
      <c r="M359" s="62">
        <f>IFERROR(__xludf.DUMMYFUNCTION("""COMPUTED_VALUE"""),1.0)</f>
        <v>1</v>
      </c>
      <c r="N359" s="62"/>
      <c r="O359" s="62"/>
      <c r="P359" s="106"/>
      <c r="Q359" s="106"/>
      <c r="R359" s="106"/>
      <c r="S359" s="106"/>
      <c r="T359" s="106"/>
      <c r="U359" s="106"/>
      <c r="V359" s="106"/>
      <c r="W359" s="106"/>
      <c r="X359" s="62"/>
      <c r="Y359" s="62"/>
      <c r="Z359" s="62"/>
      <c r="AA359" s="62"/>
    </row>
    <row r="360">
      <c r="A360" s="62"/>
      <c r="B360" s="62" t="str">
        <f>IFERROR(__xludf.DUMMYFUNCTION("""COMPUTED_VALUE"""),"Chính sách bán hàng")</f>
        <v>Chính sách bán hàng</v>
      </c>
      <c r="C360" s="62">
        <f>IFERROR(__xludf.DUMMYFUNCTION("""COMPUTED_VALUE"""),13.0)</f>
        <v>13</v>
      </c>
      <c r="D360" s="62" t="str">
        <f>IFERROR(__xludf.DUMMYFUNCTION("""COMPUTED_VALUE"""),"Chương trình khuyến mãi")</f>
        <v>Chương trình khuyến mãi</v>
      </c>
      <c r="E360" s="62">
        <f>IFERROR(__xludf.DUMMYFUNCTION("""COMPUTED_VALUE"""),19.0)</f>
        <v>19</v>
      </c>
      <c r="F360" s="62" t="str">
        <f>IFERROR(__xludf.DUMMYFUNCTION("""COMPUTED_VALUE"""),"Giám giá theo số lượng")</f>
        <v>Giám giá theo số lượng</v>
      </c>
      <c r="G360" s="62">
        <f>IFERROR(__xludf.DUMMYFUNCTION("""COMPUTED_VALUE"""),34.0)</f>
        <v>34</v>
      </c>
      <c r="H360" s="62"/>
      <c r="I360" s="62"/>
      <c r="J360" s="62" t="str">
        <f>IFERROR(__xludf.DUMMYFUNCTION("""COMPUTED_VALUE"""),"Chính sách bán hàng - Chương trình khuyến mãi - Giám giá theo số lượng")</f>
        <v>Chính sách bán hàng - Chương trình khuyến mãi - Giám giá theo số lượng</v>
      </c>
      <c r="K360" s="109" t="str">
        <f>IFERROR(__xludf.DUMMYFUNCTION("""COMPUTED_VALUE"""),"Hỏi khuyến mãi theo số lượng")</f>
        <v>Hỏi khuyến mãi theo số lượng</v>
      </c>
      <c r="L360" s="62" t="str">
        <f>IFERROR(__xludf.DUMMYFUNCTION("""COMPUTED_VALUE"""),"thong_tin_sp")</f>
        <v>thong_tin_sp</v>
      </c>
      <c r="M360" s="62">
        <f>IFERROR(__xludf.DUMMYFUNCTION("""COMPUTED_VALUE"""),1.0)</f>
        <v>1</v>
      </c>
      <c r="N360" s="62"/>
      <c r="O360" s="62"/>
      <c r="P360" s="106"/>
      <c r="Q360" s="106"/>
      <c r="R360" s="106"/>
      <c r="S360" s="106"/>
      <c r="T360" s="106"/>
      <c r="U360" s="106"/>
      <c r="V360" s="106"/>
      <c r="W360" s="106"/>
      <c r="X360" s="62"/>
      <c r="Y360" s="62"/>
      <c r="Z360" s="62"/>
      <c r="AA360" s="62"/>
    </row>
    <row r="361">
      <c r="A361" s="62"/>
      <c r="B361" s="62" t="str">
        <f>IFERROR(__xludf.DUMMYFUNCTION("""COMPUTED_VALUE"""),"Chính sách bán hàng")</f>
        <v>Chính sách bán hàng</v>
      </c>
      <c r="C361" s="62">
        <f>IFERROR(__xludf.DUMMYFUNCTION("""COMPUTED_VALUE"""),13.0)</f>
        <v>13</v>
      </c>
      <c r="D361" s="62" t="str">
        <f>IFERROR(__xludf.DUMMYFUNCTION("""COMPUTED_VALUE"""),"Chương trình khuyến mãi")</f>
        <v>Chương trình khuyến mãi</v>
      </c>
      <c r="E361" s="62">
        <f>IFERROR(__xludf.DUMMYFUNCTION("""COMPUTED_VALUE"""),19.0)</f>
        <v>19</v>
      </c>
      <c r="F361" s="62" t="str">
        <f>IFERROR(__xludf.DUMMYFUNCTION("""COMPUTED_VALUE"""),"Khách hàng thân thiết")</f>
        <v>Khách hàng thân thiết</v>
      </c>
      <c r="G361" s="62">
        <f>IFERROR(__xludf.DUMMYFUNCTION("""COMPUTED_VALUE"""),43.0)</f>
        <v>43</v>
      </c>
      <c r="H361" s="62"/>
      <c r="I361" s="62"/>
      <c r="J361" s="62" t="str">
        <f>IFERROR(__xludf.DUMMYFUNCTION("""COMPUTED_VALUE"""),"Chính sách bán hàng - Chương trình khuyến mãi - Khách hàng thân thiết")</f>
        <v>Chính sách bán hàng - Chương trình khuyến mãi - Khách hàng thân thiết</v>
      </c>
      <c r="K361" s="109" t="str">
        <f>IFERROR(__xludf.DUMMYFUNCTION("""COMPUTED_VALUE"""),"Hỏi khuyến mãi khách hàng thân thiết")</f>
        <v>Hỏi khuyến mãi khách hàng thân thiết</v>
      </c>
      <c r="L361" s="62" t="str">
        <f>IFERROR(__xludf.DUMMYFUNCTION("""COMPUTED_VALUE"""),"thong_tin_sp")</f>
        <v>thong_tin_sp</v>
      </c>
      <c r="M361" s="62">
        <f>IFERROR(__xludf.DUMMYFUNCTION("""COMPUTED_VALUE"""),1.0)</f>
        <v>1</v>
      </c>
      <c r="N361" s="62"/>
      <c r="O361" s="62"/>
      <c r="P361" s="106"/>
      <c r="Q361" s="106"/>
      <c r="R361" s="106"/>
      <c r="S361" s="106"/>
      <c r="T361" s="106"/>
      <c r="U361" s="106"/>
      <c r="V361" s="106"/>
      <c r="W361" s="106"/>
      <c r="X361" s="62"/>
      <c r="Y361" s="62"/>
      <c r="Z361" s="62"/>
      <c r="AA361" s="62"/>
    </row>
    <row r="362">
      <c r="A362" s="62"/>
      <c r="B362" s="62" t="str">
        <f>IFERROR(__xludf.DUMMYFUNCTION("""COMPUTED_VALUE"""),"Chính sách bán hàng")</f>
        <v>Chính sách bán hàng</v>
      </c>
      <c r="C362" s="62">
        <f>IFERROR(__xludf.DUMMYFUNCTION("""COMPUTED_VALUE"""),13.0)</f>
        <v>13</v>
      </c>
      <c r="D362" s="62" t="str">
        <f>IFERROR(__xludf.DUMMYFUNCTION("""COMPUTED_VALUE"""),"Chương trình khuyến mãi")</f>
        <v>Chương trình khuyến mãi</v>
      </c>
      <c r="E362" s="62">
        <f>IFERROR(__xludf.DUMMYFUNCTION("""COMPUTED_VALUE"""),19.0)</f>
        <v>19</v>
      </c>
      <c r="F362" s="62" t="str">
        <f>IFERROR(__xludf.DUMMYFUNCTION("""COMPUTED_VALUE"""),"Ngày lễ")</f>
        <v>Ngày lễ</v>
      </c>
      <c r="G362" s="62">
        <f>IFERROR(__xludf.DUMMYFUNCTION("""COMPUTED_VALUE"""),51.0)</f>
        <v>51</v>
      </c>
      <c r="H362" s="62"/>
      <c r="I362" s="62"/>
      <c r="J362" s="62" t="str">
        <f>IFERROR(__xludf.DUMMYFUNCTION("""COMPUTED_VALUE"""),"Chính sách bán hàng - Chương trình khuyến mãi - Ngày lễ")</f>
        <v>Chính sách bán hàng - Chương trình khuyến mãi - Ngày lễ</v>
      </c>
      <c r="K362" s="109" t="str">
        <f>IFERROR(__xludf.DUMMYFUNCTION("""COMPUTED_VALUE"""),"Hỏi khuyến mãi ngày lễ")</f>
        <v>Hỏi khuyến mãi ngày lễ</v>
      </c>
      <c r="L362" s="62" t="str">
        <f>IFERROR(__xludf.DUMMYFUNCTION("""COMPUTED_VALUE"""),"thong_tin_sp")</f>
        <v>thong_tin_sp</v>
      </c>
      <c r="M362" s="62">
        <f>IFERROR(__xludf.DUMMYFUNCTION("""COMPUTED_VALUE"""),1.0)</f>
        <v>1</v>
      </c>
      <c r="N362" s="62"/>
      <c r="O362" s="62"/>
      <c r="P362" s="106"/>
      <c r="Q362" s="106"/>
      <c r="R362" s="106"/>
      <c r="S362" s="106"/>
      <c r="T362" s="106"/>
      <c r="U362" s="106"/>
      <c r="V362" s="106"/>
      <c r="W362" s="106"/>
      <c r="X362" s="62"/>
      <c r="Y362" s="62"/>
      <c r="Z362" s="62"/>
      <c r="AA362" s="62"/>
    </row>
    <row r="363">
      <c r="A363" s="62"/>
      <c r="B363" s="62" t="str">
        <f>IFERROR(__xludf.DUMMYFUNCTION("""COMPUTED_VALUE"""),"Chính sách bán hàng")</f>
        <v>Chính sách bán hàng</v>
      </c>
      <c r="C363" s="62">
        <f>IFERROR(__xludf.DUMMYFUNCTION("""COMPUTED_VALUE"""),13.0)</f>
        <v>13</v>
      </c>
      <c r="D363" s="62" t="str">
        <f>IFERROR(__xludf.DUMMYFUNCTION("""COMPUTED_VALUE"""),"Chương trình khuyến mãi")</f>
        <v>Chương trình khuyến mãi</v>
      </c>
      <c r="E363" s="62">
        <f>IFERROR(__xludf.DUMMYFUNCTION("""COMPUTED_VALUE"""),19.0)</f>
        <v>19</v>
      </c>
      <c r="F363" s="62" t="str">
        <f>IFERROR(__xludf.DUMMYFUNCTION("""COMPUTED_VALUE"""),"Chung")</f>
        <v>Chung</v>
      </c>
      <c r="G363" s="62">
        <f>IFERROR(__xludf.DUMMYFUNCTION("""COMPUTED_VALUE"""),14.0)</f>
        <v>14</v>
      </c>
      <c r="H363" s="62"/>
      <c r="I363" s="62"/>
      <c r="J363" s="62" t="str">
        <f>IFERROR(__xludf.DUMMYFUNCTION("""COMPUTED_VALUE"""),"Chính sách bán hàng - Chương trình khuyến mãi - Chung")</f>
        <v>Chính sách bán hàng - Chương trình khuyến mãi - Chung</v>
      </c>
      <c r="K363" s="109" t="str">
        <f>IFERROR(__xludf.DUMMYFUNCTION("""COMPUTED_VALUE"""),"Hỏi khuyến mãi chung")</f>
        <v>Hỏi khuyến mãi chung</v>
      </c>
      <c r="L363" s="62" t="str">
        <f>IFERROR(__xludf.DUMMYFUNCTION("""COMPUTED_VALUE"""),"thong_tin_sp")</f>
        <v>thong_tin_sp</v>
      </c>
      <c r="M363" s="62">
        <f>IFERROR(__xludf.DUMMYFUNCTION("""COMPUTED_VALUE"""),1.0)</f>
        <v>1</v>
      </c>
      <c r="N363" s="62"/>
      <c r="O363" s="62"/>
      <c r="P363" s="106"/>
      <c r="Q363" s="106"/>
      <c r="R363" s="106"/>
      <c r="S363" s="106"/>
      <c r="T363" s="106"/>
      <c r="U363" s="106"/>
      <c r="V363" s="106"/>
      <c r="W363" s="106"/>
      <c r="X363" s="62"/>
      <c r="Y363" s="62"/>
      <c r="Z363" s="62"/>
      <c r="AA363" s="62"/>
    </row>
    <row r="364">
      <c r="A364" s="62">
        <f>IFERROR(__xludf.DUMMYFUNCTION("""COMPUTED_VALUE"""),12.0)</f>
        <v>12</v>
      </c>
      <c r="B364" s="62" t="str">
        <f>IFERROR(__xludf.DUMMYFUNCTION("""COMPUTED_VALUE"""),"Chính sách bán hàng")</f>
        <v>Chính sách bán hàng</v>
      </c>
      <c r="C364" s="62">
        <f>IFERROR(__xludf.DUMMYFUNCTION("""COMPUTED_VALUE"""),13.0)</f>
        <v>13</v>
      </c>
      <c r="D364" s="62" t="str">
        <f>IFERROR(__xludf.DUMMYFUNCTION("""COMPUTED_VALUE"""),"Chương trình khuyến mãi")</f>
        <v>Chương trình khuyến mãi</v>
      </c>
      <c r="E364" s="62">
        <f>IFERROR(__xludf.DUMMYFUNCTION("""COMPUTED_VALUE"""),19.0)</f>
        <v>19</v>
      </c>
      <c r="F364" s="62"/>
      <c r="G364" s="62"/>
      <c r="H364" s="62"/>
      <c r="I364" s="62"/>
      <c r="J364" s="62" t="str">
        <f>IFERROR(__xludf.DUMMYFUNCTION("""COMPUTED_VALUE"""),"Chính sách bán hàng - Chương trình khuyến mãi")</f>
        <v>Chính sách bán hàng - Chương trình khuyến mãi</v>
      </c>
      <c r="K364" s="109" t="str">
        <f>IFERROR(__xludf.DUMMYFUNCTION("""COMPUTED_VALUE"""),"Hỏi chương trình khuyến mãi")</f>
        <v>Hỏi chương trình khuyến mãi</v>
      </c>
      <c r="L364" s="62" t="str">
        <f>IFERROR(__xludf.DUMMYFUNCTION("""COMPUTED_VALUE"""),"thong_tin_sp")</f>
        <v>thong_tin_sp</v>
      </c>
      <c r="M364" s="62">
        <f>IFERROR(__xludf.DUMMYFUNCTION("""COMPUTED_VALUE"""),1.0)</f>
        <v>1</v>
      </c>
      <c r="N364" s="62"/>
      <c r="O364" s="62"/>
      <c r="P364" s="106"/>
      <c r="Q364" s="106"/>
      <c r="R364" s="106"/>
      <c r="S364" s="106"/>
      <c r="T364" s="106"/>
      <c r="U364" s="106"/>
      <c r="V364" s="106"/>
      <c r="W364" s="106"/>
      <c r="X364" s="62"/>
      <c r="Y364" s="62"/>
      <c r="Z364" s="62"/>
      <c r="AA364" s="62"/>
    </row>
    <row r="365">
      <c r="A365" s="62"/>
      <c r="B365" s="62" t="str">
        <f>IFERROR(__xludf.DUMMYFUNCTION("""COMPUTED_VALUE"""),"Thay đổi thông tin đơn hàng")</f>
        <v>Thay đổi thông tin đơn hàng</v>
      </c>
      <c r="C365" s="62">
        <f>IFERROR(__xludf.DUMMYFUNCTION("""COMPUTED_VALUE"""),14.0)</f>
        <v>14</v>
      </c>
      <c r="D365" s="62" t="str">
        <f>IFERROR(__xludf.DUMMYFUNCTION("""COMPUTED_VALUE"""),"Sản phẩm")</f>
        <v>Sản phẩm</v>
      </c>
      <c r="E365" s="62">
        <f>IFERROR(__xludf.DUMMYFUNCTION("""COMPUTED_VALUE"""),67.0)</f>
        <v>67</v>
      </c>
      <c r="F365" s="62"/>
      <c r="G365" s="62"/>
      <c r="H365" s="62"/>
      <c r="I365" s="62"/>
      <c r="J365" s="62" t="str">
        <f>IFERROR(__xludf.DUMMYFUNCTION("""COMPUTED_VALUE"""),"Thay đổi thông tin đơn hàng - Sản phẩm")</f>
        <v>Thay đổi thông tin đơn hàng - Sản phẩm</v>
      </c>
      <c r="K365" s="102" t="str">
        <f>IFERROR(__xludf.DUMMYFUNCTION("""COMPUTED_VALUE"""),"Thay đổi sản phẩm")</f>
        <v>Thay đổi sản phẩm</v>
      </c>
      <c r="L365" s="62" t="str">
        <f>IFERROR(__xludf.DUMMYFUNCTION("""COMPUTED_VALUE"""),"thay_doi_thong_tin_dh")</f>
        <v>thay_doi_thong_tin_dh</v>
      </c>
      <c r="M365" s="62">
        <f>IFERROR(__xludf.DUMMYFUNCTION("""COMPUTED_VALUE"""),1.0)</f>
        <v>1</v>
      </c>
      <c r="N365" s="62"/>
      <c r="O365" s="62"/>
      <c r="P365" s="106"/>
      <c r="Q365" s="106"/>
      <c r="R365" s="106"/>
      <c r="S365" s="106"/>
      <c r="T365" s="106"/>
      <c r="U365" s="106"/>
      <c r="V365" s="106"/>
      <c r="W365" s="106"/>
      <c r="X365" s="62"/>
      <c r="Y365" s="62"/>
      <c r="Z365" s="62"/>
      <c r="AA365" s="62"/>
    </row>
    <row r="366">
      <c r="A366" s="62">
        <f>IFERROR(__xludf.DUMMYFUNCTION("""COMPUTED_VALUE"""),72.0)</f>
        <v>72</v>
      </c>
      <c r="B366" s="62" t="str">
        <f>IFERROR(__xludf.DUMMYFUNCTION("""COMPUTED_VALUE"""),"Thay đổi thông tin đơn hàng")</f>
        <v>Thay đổi thông tin đơn hàng</v>
      </c>
      <c r="C366" s="62">
        <f>IFERROR(__xludf.DUMMYFUNCTION("""COMPUTED_VALUE"""),14.0)</f>
        <v>14</v>
      </c>
      <c r="D366" s="62" t="str">
        <f>IFERROR(__xludf.DUMMYFUNCTION("""COMPUTED_VALUE"""),"Kích thước")</f>
        <v>Kích thước</v>
      </c>
      <c r="E366" s="62">
        <f>IFERROR(__xludf.DUMMYFUNCTION("""COMPUTED_VALUE"""),50.0)</f>
        <v>50</v>
      </c>
      <c r="F366" s="62"/>
      <c r="G366" s="62"/>
      <c r="H366" s="62"/>
      <c r="I366" s="62"/>
      <c r="J366" s="62" t="str">
        <f>IFERROR(__xludf.DUMMYFUNCTION("""COMPUTED_VALUE"""),"Thay đổi thông tin đơn hàng - Kích thước")</f>
        <v>Thay đổi thông tin đơn hàng - Kích thước</v>
      </c>
      <c r="K366" s="102" t="str">
        <f>IFERROR(__xludf.DUMMYFUNCTION("""COMPUTED_VALUE"""),"Thay đổi kích thước")</f>
        <v>Thay đổi kích thước</v>
      </c>
      <c r="L366" s="62" t="str">
        <f>IFERROR(__xludf.DUMMYFUNCTION("""COMPUTED_VALUE"""),"thay_doi_thong_tin_dh")</f>
        <v>thay_doi_thong_tin_dh</v>
      </c>
      <c r="M366" s="62">
        <f>IFERROR(__xludf.DUMMYFUNCTION("""COMPUTED_VALUE"""),1.0)</f>
        <v>1</v>
      </c>
      <c r="N366" s="62"/>
      <c r="O366" s="62"/>
      <c r="P366" s="106"/>
      <c r="Q366" s="106"/>
      <c r="R366" s="106"/>
      <c r="S366" s="106"/>
      <c r="T366" s="106"/>
      <c r="U366" s="106"/>
      <c r="V366" s="106"/>
      <c r="W366" s="106"/>
      <c r="X366" s="62"/>
      <c r="Y366" s="62"/>
      <c r="Z366" s="62"/>
      <c r="AA366" s="62"/>
    </row>
    <row r="367">
      <c r="A367" s="62">
        <f>IFERROR(__xludf.DUMMYFUNCTION("""COMPUTED_VALUE"""),95.0)</f>
        <v>95</v>
      </c>
      <c r="B367" s="62" t="str">
        <f>IFERROR(__xludf.DUMMYFUNCTION("""COMPUTED_VALUE"""),"Thay đổi thông tin đơn hàng")</f>
        <v>Thay đổi thông tin đơn hàng</v>
      </c>
      <c r="C367" s="62">
        <f>IFERROR(__xludf.DUMMYFUNCTION("""COMPUTED_VALUE"""),14.0)</f>
        <v>14</v>
      </c>
      <c r="D367" s="62" t="str">
        <f>IFERROR(__xludf.DUMMYFUNCTION("""COMPUTED_VALUE"""),"Kích cỡ")</f>
        <v>Kích cỡ</v>
      </c>
      <c r="E367" s="62">
        <f>IFERROR(__xludf.DUMMYFUNCTION("""COMPUTED_VALUE"""),49.0)</f>
        <v>49</v>
      </c>
      <c r="F367" s="62"/>
      <c r="G367" s="62"/>
      <c r="H367" s="62"/>
      <c r="I367" s="62"/>
      <c r="J367" s="62" t="str">
        <f>IFERROR(__xludf.DUMMYFUNCTION("""COMPUTED_VALUE"""),"Thay đổi thông tin đơn hàng - Kích cỡ")</f>
        <v>Thay đổi thông tin đơn hàng - Kích cỡ</v>
      </c>
      <c r="K367" s="102" t="str">
        <f>IFERROR(__xludf.DUMMYFUNCTION("""COMPUTED_VALUE"""),"Thay đổi kích cỡ")</f>
        <v>Thay đổi kích cỡ</v>
      </c>
      <c r="L367" s="62" t="str">
        <f>IFERROR(__xludf.DUMMYFUNCTION("""COMPUTED_VALUE"""),"thay_doi_thong_tin_dh")</f>
        <v>thay_doi_thong_tin_dh</v>
      </c>
      <c r="M367" s="62">
        <f>IFERROR(__xludf.DUMMYFUNCTION("""COMPUTED_VALUE"""),1.0)</f>
        <v>1</v>
      </c>
      <c r="N367" s="62"/>
      <c r="O367" s="62"/>
      <c r="P367" s="106"/>
      <c r="Q367" s="106"/>
      <c r="R367" s="106"/>
      <c r="S367" s="106"/>
      <c r="T367" s="106"/>
      <c r="U367" s="106"/>
      <c r="V367" s="106"/>
      <c r="W367" s="106"/>
      <c r="X367" s="62"/>
      <c r="Y367" s="62"/>
      <c r="Z367" s="62"/>
      <c r="AA367" s="62"/>
    </row>
    <row r="368">
      <c r="A368" s="62">
        <f>IFERROR(__xludf.DUMMYFUNCTION("""COMPUTED_VALUE"""),71.0)</f>
        <v>71</v>
      </c>
      <c r="B368" s="62" t="str">
        <f>IFERROR(__xludf.DUMMYFUNCTION("""COMPUTED_VALUE"""),"Thay đổi thông tin đơn hàng")</f>
        <v>Thay đổi thông tin đơn hàng</v>
      </c>
      <c r="C368" s="62">
        <f>IFERROR(__xludf.DUMMYFUNCTION("""COMPUTED_VALUE"""),14.0)</f>
        <v>14</v>
      </c>
      <c r="D368" s="62" t="str">
        <f>IFERROR(__xludf.DUMMYFUNCTION("""COMPUTED_VALUE"""),"Số lượng")</f>
        <v>Số lượng</v>
      </c>
      <c r="E368" s="62">
        <f>IFERROR(__xludf.DUMMYFUNCTION("""COMPUTED_VALUE"""),71.0)</f>
        <v>71</v>
      </c>
      <c r="F368" s="62"/>
      <c r="G368" s="62"/>
      <c r="H368" s="62"/>
      <c r="I368" s="62"/>
      <c r="J368" s="62" t="str">
        <f>IFERROR(__xludf.DUMMYFUNCTION("""COMPUTED_VALUE"""),"Thay đổi thông tin đơn hàng - Số lượng")</f>
        <v>Thay đổi thông tin đơn hàng - Số lượng</v>
      </c>
      <c r="K368" s="102" t="str">
        <f>IFERROR(__xludf.DUMMYFUNCTION("""COMPUTED_VALUE"""),"Thay đổi số lượng")</f>
        <v>Thay đổi số lượng</v>
      </c>
      <c r="L368" s="62" t="str">
        <f>IFERROR(__xludf.DUMMYFUNCTION("""COMPUTED_VALUE"""),"thay_doi_thong_tin_dh")</f>
        <v>thay_doi_thong_tin_dh</v>
      </c>
      <c r="M368" s="62">
        <f>IFERROR(__xludf.DUMMYFUNCTION("""COMPUTED_VALUE"""),1.0)</f>
        <v>1</v>
      </c>
      <c r="N368" s="62"/>
      <c r="O368" s="62"/>
      <c r="P368" s="106"/>
      <c r="Q368" s="106"/>
      <c r="R368" s="106"/>
      <c r="S368" s="106"/>
      <c r="T368" s="106"/>
      <c r="U368" s="106"/>
      <c r="V368" s="106"/>
      <c r="W368" s="106"/>
      <c r="X368" s="62"/>
      <c r="Y368" s="62"/>
      <c r="Z368" s="62"/>
      <c r="AA368" s="62"/>
    </row>
    <row r="369">
      <c r="A369" s="62">
        <f>IFERROR(__xludf.DUMMYFUNCTION("""COMPUTED_VALUE"""),73.0)</f>
        <v>73</v>
      </c>
      <c r="B369" s="62" t="str">
        <f>IFERROR(__xludf.DUMMYFUNCTION("""COMPUTED_VALUE"""),"Thay đổi thông tin đơn hàng")</f>
        <v>Thay đổi thông tin đơn hàng</v>
      </c>
      <c r="C369" s="62">
        <f>IFERROR(__xludf.DUMMYFUNCTION("""COMPUTED_VALUE"""),14.0)</f>
        <v>14</v>
      </c>
      <c r="D369" s="62" t="str">
        <f>IFERROR(__xludf.DUMMYFUNCTION("""COMPUTED_VALUE"""),"Màu sắc")</f>
        <v>Màu sắc</v>
      </c>
      <c r="E369" s="62">
        <f>IFERROR(__xludf.DUMMYFUNCTION("""COMPUTED_VALUE"""),55.0)</f>
        <v>55</v>
      </c>
      <c r="F369" s="62"/>
      <c r="G369" s="62"/>
      <c r="H369" s="62"/>
      <c r="I369" s="62"/>
      <c r="J369" s="62" t="str">
        <f>IFERROR(__xludf.DUMMYFUNCTION("""COMPUTED_VALUE"""),"Thay đổi thông tin đơn hàng - Màu sắc")</f>
        <v>Thay đổi thông tin đơn hàng - Màu sắc</v>
      </c>
      <c r="K369" s="102" t="str">
        <f>IFERROR(__xludf.DUMMYFUNCTION("""COMPUTED_VALUE"""),"Thay đổi màu sắc")</f>
        <v>Thay đổi màu sắc</v>
      </c>
      <c r="L369" s="62" t="str">
        <f>IFERROR(__xludf.DUMMYFUNCTION("""COMPUTED_VALUE"""),"thay_doi_thong_tin_dh")</f>
        <v>thay_doi_thong_tin_dh</v>
      </c>
      <c r="M369" s="62">
        <f>IFERROR(__xludf.DUMMYFUNCTION("""COMPUTED_VALUE"""),1.0)</f>
        <v>1</v>
      </c>
      <c r="N369" s="62"/>
      <c r="O369" s="62"/>
      <c r="P369" s="106"/>
      <c r="Q369" s="106"/>
      <c r="R369" s="106"/>
      <c r="S369" s="106"/>
      <c r="T369" s="106"/>
      <c r="U369" s="106"/>
      <c r="V369" s="106"/>
      <c r="W369" s="106"/>
      <c r="X369" s="62"/>
      <c r="Y369" s="62"/>
      <c r="Z369" s="62"/>
      <c r="AA369" s="62"/>
    </row>
    <row r="370">
      <c r="A370" s="62">
        <f>IFERROR(__xludf.DUMMYFUNCTION("""COMPUTED_VALUE"""),74.0)</f>
        <v>74</v>
      </c>
      <c r="B370" s="62" t="str">
        <f>IFERROR(__xludf.DUMMYFUNCTION("""COMPUTED_VALUE"""),"Thay đổi thông tin đơn hàng")</f>
        <v>Thay đổi thông tin đơn hàng</v>
      </c>
      <c r="C370" s="62">
        <f>IFERROR(__xludf.DUMMYFUNCTION("""COMPUTED_VALUE"""),14.0)</f>
        <v>14</v>
      </c>
      <c r="D370" s="62" t="str">
        <f>IFERROR(__xludf.DUMMYFUNCTION("""COMPUTED_VALUE"""),"Địa chỉ nhận hàng")</f>
        <v>Địa chỉ nhận hàng</v>
      </c>
      <c r="E370" s="62">
        <f>IFERROR(__xludf.DUMMYFUNCTION("""COMPUTED_VALUE"""),23.0)</f>
        <v>23</v>
      </c>
      <c r="F370" s="62"/>
      <c r="G370" s="62"/>
      <c r="H370" s="62"/>
      <c r="I370" s="62"/>
      <c r="J370" s="62" t="str">
        <f>IFERROR(__xludf.DUMMYFUNCTION("""COMPUTED_VALUE"""),"Thay đổi thông tin đơn hàng - Địa chỉ nhận hàng")</f>
        <v>Thay đổi thông tin đơn hàng - Địa chỉ nhận hàng</v>
      </c>
      <c r="K370" s="102" t="str">
        <f>IFERROR(__xludf.DUMMYFUNCTION("""COMPUTED_VALUE"""),"Thay đổi địa chỉ nhận hàng")</f>
        <v>Thay đổi địa chỉ nhận hàng</v>
      </c>
      <c r="L370" s="62" t="str">
        <f>IFERROR(__xludf.DUMMYFUNCTION("""COMPUTED_VALUE"""),"thay_doi_thong_tin_dh")</f>
        <v>thay_doi_thong_tin_dh</v>
      </c>
      <c r="M370" s="62">
        <f>IFERROR(__xludf.DUMMYFUNCTION("""COMPUTED_VALUE"""),1.0)</f>
        <v>1</v>
      </c>
      <c r="N370" s="62"/>
      <c r="O370" s="62"/>
      <c r="P370" s="106"/>
      <c r="Q370" s="106"/>
      <c r="R370" s="106"/>
      <c r="S370" s="106"/>
      <c r="T370" s="106"/>
      <c r="U370" s="106"/>
      <c r="V370" s="106"/>
      <c r="W370" s="106"/>
      <c r="X370" s="62"/>
      <c r="Y370" s="62"/>
      <c r="Z370" s="62"/>
      <c r="AA370" s="62"/>
    </row>
    <row r="371">
      <c r="A371" s="62">
        <f>IFERROR(__xludf.DUMMYFUNCTION("""COMPUTED_VALUE"""),75.0)</f>
        <v>75</v>
      </c>
      <c r="B371" s="62" t="str">
        <f>IFERROR(__xludf.DUMMYFUNCTION("""COMPUTED_VALUE"""),"Thay đổi thông tin đơn hàng")</f>
        <v>Thay đổi thông tin đơn hàng</v>
      </c>
      <c r="C371" s="62">
        <f>IFERROR(__xludf.DUMMYFUNCTION("""COMPUTED_VALUE"""),14.0)</f>
        <v>14</v>
      </c>
      <c r="D371" s="62" t="str">
        <f>IFERROR(__xludf.DUMMYFUNCTION("""COMPUTED_VALUE"""),"Số điện thoại nhận hàng")</f>
        <v>Số điện thoại nhận hàng</v>
      </c>
      <c r="E371" s="62">
        <f>IFERROR(__xludf.DUMMYFUNCTION("""COMPUTED_VALUE"""),70.0)</f>
        <v>70</v>
      </c>
      <c r="F371" s="62"/>
      <c r="G371" s="62"/>
      <c r="H371" s="62"/>
      <c r="I371" s="62"/>
      <c r="J371" s="62" t="str">
        <f>IFERROR(__xludf.DUMMYFUNCTION("""COMPUTED_VALUE"""),"Thay đổi thông tin đơn hàng - Số điện thoại nhận hàng")</f>
        <v>Thay đổi thông tin đơn hàng - Số điện thoại nhận hàng</v>
      </c>
      <c r="K371" s="102" t="str">
        <f>IFERROR(__xludf.DUMMYFUNCTION("""COMPUTED_VALUE"""),"Thay đổi SĐT nhận hàng")</f>
        <v>Thay đổi SĐT nhận hàng</v>
      </c>
      <c r="L371" s="62" t="str">
        <f>IFERROR(__xludf.DUMMYFUNCTION("""COMPUTED_VALUE"""),"thay_doi_thong_tin_dh")</f>
        <v>thay_doi_thong_tin_dh</v>
      </c>
      <c r="M371" s="62">
        <f>IFERROR(__xludf.DUMMYFUNCTION("""COMPUTED_VALUE"""),1.0)</f>
        <v>1</v>
      </c>
      <c r="N371" s="62"/>
      <c r="O371" s="62"/>
      <c r="P371" s="106"/>
      <c r="Q371" s="106"/>
      <c r="R371" s="106"/>
      <c r="S371" s="106"/>
      <c r="T371" s="106"/>
      <c r="U371" s="106"/>
      <c r="V371" s="106"/>
      <c r="W371" s="106"/>
      <c r="X371" s="62"/>
      <c r="Y371" s="62"/>
      <c r="Z371" s="62"/>
      <c r="AA371" s="62"/>
    </row>
    <row r="372">
      <c r="A372" s="62">
        <f>IFERROR(__xludf.DUMMYFUNCTION("""COMPUTED_VALUE"""),90.0)</f>
        <v>90</v>
      </c>
      <c r="B372" s="62" t="str">
        <f>IFERROR(__xludf.DUMMYFUNCTION("""COMPUTED_VALUE"""),"Thay đổi thông tin đơn hàng")</f>
        <v>Thay đổi thông tin đơn hàng</v>
      </c>
      <c r="C372" s="62">
        <f>IFERROR(__xludf.DUMMYFUNCTION("""COMPUTED_VALUE"""),14.0)</f>
        <v>14</v>
      </c>
      <c r="D372" s="62" t="str">
        <f>IFERROR(__xludf.DUMMYFUNCTION("""COMPUTED_VALUE"""),"Tên người nhận")</f>
        <v>Tên người nhận</v>
      </c>
      <c r="E372" s="62">
        <f>IFERROR(__xludf.DUMMYFUNCTION("""COMPUTED_VALUE"""),74.0)</f>
        <v>74</v>
      </c>
      <c r="F372" s="62"/>
      <c r="G372" s="62"/>
      <c r="H372" s="62"/>
      <c r="I372" s="62"/>
      <c r="J372" s="62" t="str">
        <f>IFERROR(__xludf.DUMMYFUNCTION("""COMPUTED_VALUE"""),"Thay đổi thông tin đơn hàng - Tên người nhận")</f>
        <v>Thay đổi thông tin đơn hàng - Tên người nhận</v>
      </c>
      <c r="K372" s="102" t="str">
        <f>IFERROR(__xludf.DUMMYFUNCTION("""COMPUTED_VALUE"""),"Thay đổi tên người nhận")</f>
        <v>Thay đổi tên người nhận</v>
      </c>
      <c r="L372" s="62" t="str">
        <f>IFERROR(__xludf.DUMMYFUNCTION("""COMPUTED_VALUE"""),"thay_doi_thong_tin_dh")</f>
        <v>thay_doi_thong_tin_dh</v>
      </c>
      <c r="M372" s="62">
        <f>IFERROR(__xludf.DUMMYFUNCTION("""COMPUTED_VALUE"""),1.0)</f>
        <v>1</v>
      </c>
      <c r="N372" s="62"/>
      <c r="O372" s="62"/>
      <c r="P372" s="106"/>
      <c r="Q372" s="106"/>
      <c r="R372" s="106"/>
      <c r="S372" s="106"/>
      <c r="T372" s="106"/>
      <c r="U372" s="106"/>
      <c r="V372" s="106"/>
      <c r="W372" s="106"/>
      <c r="X372" s="62"/>
      <c r="Y372" s="62"/>
      <c r="Z372" s="62"/>
      <c r="AA372" s="62"/>
    </row>
    <row r="373">
      <c r="A373" s="62"/>
      <c r="B373" s="62" t="str">
        <f>IFERROR(__xludf.DUMMYFUNCTION("""COMPUTED_VALUE"""),"Thay đổi thông tin đơn hàng")</f>
        <v>Thay đổi thông tin đơn hàng</v>
      </c>
      <c r="C373" s="62">
        <f>IFERROR(__xludf.DUMMYFUNCTION("""COMPUTED_VALUE"""),14.0)</f>
        <v>14</v>
      </c>
      <c r="D373" s="62" t="str">
        <f>IFERROR(__xludf.DUMMYFUNCTION("""COMPUTED_VALUE"""),"Phương thức thanh toán")</f>
        <v>Phương thức thanh toán</v>
      </c>
      <c r="E373" s="62">
        <f>IFERROR(__xludf.DUMMYFUNCTION("""COMPUTED_VALUE"""),64.0)</f>
        <v>64</v>
      </c>
      <c r="F373" s="62"/>
      <c r="G373" s="62"/>
      <c r="H373" s="62"/>
      <c r="I373" s="62"/>
      <c r="J373" s="62" t="str">
        <f>IFERROR(__xludf.DUMMYFUNCTION("""COMPUTED_VALUE"""),"Thay đổi thông tin đơn hàng - Phương thức thanh toán")</f>
        <v>Thay đổi thông tin đơn hàng - Phương thức thanh toán</v>
      </c>
      <c r="K373" s="102" t="str">
        <f>IFERROR(__xludf.DUMMYFUNCTION("""COMPUTED_VALUE"""),"Thay đổi phương thức thanh toán")</f>
        <v>Thay đổi phương thức thanh toán</v>
      </c>
      <c r="L373" s="62" t="str">
        <f>IFERROR(__xludf.DUMMYFUNCTION("""COMPUTED_VALUE"""),"thay_doi_thong_tin_dh")</f>
        <v>thay_doi_thong_tin_dh</v>
      </c>
      <c r="M373" s="62">
        <f>IFERROR(__xludf.DUMMYFUNCTION("""COMPUTED_VALUE"""),1.0)</f>
        <v>1</v>
      </c>
      <c r="N373" s="62"/>
      <c r="O373" s="62"/>
      <c r="P373" s="106"/>
      <c r="Q373" s="106"/>
      <c r="R373" s="106"/>
      <c r="S373" s="106"/>
      <c r="T373" s="106"/>
      <c r="U373" s="106"/>
      <c r="V373" s="106"/>
      <c r="W373" s="106"/>
      <c r="X373" s="62"/>
      <c r="Y373" s="62"/>
      <c r="Z373" s="62"/>
      <c r="AA373" s="62"/>
    </row>
    <row r="374">
      <c r="A374" s="62">
        <f>IFERROR(__xludf.DUMMYFUNCTION("""COMPUTED_VALUE"""),27.0)</f>
        <v>27</v>
      </c>
      <c r="B374" s="62" t="str">
        <f>IFERROR(__xludf.DUMMYFUNCTION("""COMPUTED_VALUE"""),"Thay đổi thông tin đơn hàng")</f>
        <v>Thay đổi thông tin đơn hàng</v>
      </c>
      <c r="C374" s="62">
        <f>IFERROR(__xludf.DUMMYFUNCTION("""COMPUTED_VALUE"""),14.0)</f>
        <v>14</v>
      </c>
      <c r="D374" s="62" t="str">
        <f>IFERROR(__xludf.DUMMYFUNCTION("""COMPUTED_VALUE"""),"Thời gian nhận hàng")</f>
        <v>Thời gian nhận hàng</v>
      </c>
      <c r="E374" s="62">
        <f>IFERROR(__xludf.DUMMYFUNCTION("""COMPUTED_VALUE"""),77.0)</f>
        <v>77</v>
      </c>
      <c r="F374" s="62"/>
      <c r="G374" s="62"/>
      <c r="H374" s="62"/>
      <c r="I374" s="62"/>
      <c r="J374" s="62" t="str">
        <f>IFERROR(__xludf.DUMMYFUNCTION("""COMPUTED_VALUE"""),"Thay đổi thông tin đơn hàng - Thời gian nhận hàng")</f>
        <v>Thay đổi thông tin đơn hàng - Thời gian nhận hàng</v>
      </c>
      <c r="K374" s="102" t="str">
        <f>IFERROR(__xludf.DUMMYFUNCTION("""COMPUTED_VALUE"""),"Thay đổi thời gian nhận hàng")</f>
        <v>Thay đổi thời gian nhận hàng</v>
      </c>
      <c r="L374" s="62" t="str">
        <f>IFERROR(__xludf.DUMMYFUNCTION("""COMPUTED_VALUE"""),"thay_doi_thong_tin_dh")</f>
        <v>thay_doi_thong_tin_dh</v>
      </c>
      <c r="M374" s="62">
        <f>IFERROR(__xludf.DUMMYFUNCTION("""COMPUTED_VALUE"""),1.0)</f>
        <v>1</v>
      </c>
      <c r="N374" s="62"/>
      <c r="O374" s="62"/>
      <c r="P374" s="106"/>
      <c r="Q374" s="106"/>
      <c r="R374" s="106"/>
      <c r="S374" s="106"/>
      <c r="T374" s="106"/>
      <c r="U374" s="106"/>
      <c r="V374" s="106"/>
      <c r="W374" s="106"/>
      <c r="X374" s="62"/>
      <c r="Y374" s="62"/>
      <c r="Z374" s="62"/>
      <c r="AA374" s="62"/>
    </row>
    <row r="375">
      <c r="A375" s="62">
        <f>IFERROR(__xludf.DUMMYFUNCTION("""COMPUTED_VALUE"""),32.0)</f>
        <v>32</v>
      </c>
      <c r="B375" s="62" t="str">
        <f>IFERROR(__xludf.DUMMYFUNCTION("""COMPUTED_VALUE"""),"Khác")</f>
        <v>Khác</v>
      </c>
      <c r="C375" s="62">
        <f>IFERROR(__xludf.DUMMYFUNCTION("""COMPUTED_VALUE"""),15.0)</f>
        <v>15</v>
      </c>
      <c r="D375" s="62"/>
      <c r="E375" s="62"/>
      <c r="F375" s="62"/>
      <c r="G375" s="62"/>
      <c r="H375" s="62"/>
      <c r="I375" s="62"/>
      <c r="J375" s="62" t="str">
        <f>IFERROR(__xludf.DUMMYFUNCTION("""COMPUTED_VALUE"""),"Khác")</f>
        <v>Khác</v>
      </c>
      <c r="K375" s="102" t="str">
        <f>IFERROR(__xludf.DUMMYFUNCTION("""COMPUTED_VALUE"""),"Khác")</f>
        <v>Khác</v>
      </c>
      <c r="L375" s="62" t="str">
        <f>IFERROR(__xludf.DUMMYFUNCTION("""COMPUTED_VALUE"""),"khac")</f>
        <v>khac</v>
      </c>
      <c r="M375" s="62">
        <f>IFERROR(__xludf.DUMMYFUNCTION("""COMPUTED_VALUE"""),1.0)</f>
        <v>1</v>
      </c>
      <c r="N375" s="62"/>
      <c r="O375" s="62"/>
      <c r="P375" s="106"/>
      <c r="Q375" s="106"/>
      <c r="R375" s="106"/>
      <c r="S375" s="106"/>
      <c r="T375" s="106"/>
      <c r="U375" s="106"/>
      <c r="V375" s="106"/>
      <c r="W375" s="106"/>
      <c r="X375" s="62"/>
      <c r="Y375" s="62"/>
      <c r="Z375" s="62"/>
      <c r="AA375" s="62"/>
    </row>
    <row r="376">
      <c r="A376" s="62">
        <f>IFERROR(__xludf.DUMMYFUNCTION("""COMPUTED_VALUE"""),14.0)</f>
        <v>14</v>
      </c>
      <c r="B376" s="62" t="str">
        <f>IFERROR(__xludf.DUMMYFUNCTION("""COMPUTED_VALUE"""),"Hỏi vận chuyển")</f>
        <v>Hỏi vận chuyển</v>
      </c>
      <c r="C376" s="62">
        <f>IFERROR(__xludf.DUMMYFUNCTION("""COMPUTED_VALUE"""),16.0)</f>
        <v>16</v>
      </c>
      <c r="D376" s="62" t="str">
        <f>IFERROR(__xludf.DUMMYFUNCTION("""COMPUTED_VALUE"""),"Thời gian vận chuyển")</f>
        <v>Thời gian vận chuyển</v>
      </c>
      <c r="E376" s="62">
        <f>IFERROR(__xludf.DUMMYFUNCTION("""COMPUTED_VALUE"""),78.0)</f>
        <v>78</v>
      </c>
      <c r="F376" s="62"/>
      <c r="G376" s="62"/>
      <c r="H376" s="62"/>
      <c r="I376" s="62"/>
      <c r="J376" s="62" t="str">
        <f>IFERROR(__xludf.DUMMYFUNCTION("""COMPUTED_VALUE"""),"Hỏi vận chuyển - Thời gian vận chuyển")</f>
        <v>Hỏi vận chuyển - Thời gian vận chuyển</v>
      </c>
      <c r="K376" s="102" t="str">
        <f>IFERROR(__xludf.DUMMYFUNCTION("""COMPUTED_VALUE"""),"Hỏi thời gian vận chuyển")</f>
        <v>Hỏi thời gian vận chuyển</v>
      </c>
      <c r="L376" s="62" t="str">
        <f>IFERROR(__xludf.DUMMYFUNCTION("""COMPUTED_VALUE"""),"van_chuyen")</f>
        <v>van_chuyen</v>
      </c>
      <c r="M376" s="62">
        <f>IFERROR(__xludf.DUMMYFUNCTION("""COMPUTED_VALUE"""),1.0)</f>
        <v>1</v>
      </c>
      <c r="N376" s="62"/>
      <c r="O376" s="62"/>
      <c r="P376" s="106"/>
      <c r="Q376" s="106"/>
      <c r="R376" s="106"/>
      <c r="S376" s="106"/>
      <c r="T376" s="106"/>
      <c r="U376" s="106"/>
      <c r="V376" s="106"/>
      <c r="W376" s="106"/>
      <c r="X376" s="62"/>
      <c r="Y376" s="62"/>
      <c r="Z376" s="62"/>
      <c r="AA376" s="62"/>
    </row>
    <row r="377">
      <c r="A377" s="62">
        <f>IFERROR(__xludf.DUMMYFUNCTION("""COMPUTED_VALUE"""),13.0)</f>
        <v>13</v>
      </c>
      <c r="B377" s="62" t="str">
        <f>IFERROR(__xludf.DUMMYFUNCTION("""COMPUTED_VALUE"""),"Hỏi vận chuyển")</f>
        <v>Hỏi vận chuyển</v>
      </c>
      <c r="C377" s="62">
        <f>IFERROR(__xludf.DUMMYFUNCTION("""COMPUTED_VALUE"""),16.0)</f>
        <v>16</v>
      </c>
      <c r="D377" s="62" t="str">
        <f>IFERROR(__xludf.DUMMYFUNCTION("""COMPUTED_VALUE"""),"Phí ship")</f>
        <v>Phí ship</v>
      </c>
      <c r="E377" s="62">
        <f>IFERROR(__xludf.DUMMYFUNCTION("""COMPUTED_VALUE"""),62.0)</f>
        <v>62</v>
      </c>
      <c r="F377" s="62"/>
      <c r="G377" s="62"/>
      <c r="H377" s="62"/>
      <c r="I377" s="62"/>
      <c r="J377" s="62" t="str">
        <f>IFERROR(__xludf.DUMMYFUNCTION("""COMPUTED_VALUE"""),"Hỏi vận chuyển - Phí ship")</f>
        <v>Hỏi vận chuyển - Phí ship</v>
      </c>
      <c r="K377" s="102" t="str">
        <f>IFERROR(__xludf.DUMMYFUNCTION("""COMPUTED_VALUE"""),"Hỏi phí ship")</f>
        <v>Hỏi phí ship</v>
      </c>
      <c r="L377" s="62" t="str">
        <f>IFERROR(__xludf.DUMMYFUNCTION("""COMPUTED_VALUE"""),"van_chuyen")</f>
        <v>van_chuyen</v>
      </c>
      <c r="M377" s="62">
        <f>IFERROR(__xludf.DUMMYFUNCTION("""COMPUTED_VALUE"""),1.0)</f>
        <v>1</v>
      </c>
      <c r="N377" s="62"/>
      <c r="O377" s="62"/>
      <c r="P377" s="106"/>
      <c r="Q377" s="106"/>
      <c r="R377" s="106"/>
      <c r="S377" s="106"/>
      <c r="T377" s="106"/>
      <c r="U377" s="106"/>
      <c r="V377" s="106"/>
      <c r="W377" s="106"/>
      <c r="X377" s="62"/>
      <c r="Y377" s="62"/>
      <c r="Z377" s="62"/>
      <c r="AA377" s="62"/>
    </row>
    <row r="378">
      <c r="A378" s="62">
        <f>IFERROR(__xludf.DUMMYFUNCTION("""COMPUTED_VALUE"""),15.0)</f>
        <v>15</v>
      </c>
      <c r="B378" s="62" t="str">
        <f>IFERROR(__xludf.DUMMYFUNCTION("""COMPUTED_VALUE"""),"Hỏi vận chuyển")</f>
        <v>Hỏi vận chuyển</v>
      </c>
      <c r="C378" s="62">
        <f>IFERROR(__xludf.DUMMYFUNCTION("""COMPUTED_VALUE"""),16.0)</f>
        <v>16</v>
      </c>
      <c r="D378" s="62" t="str">
        <f>IFERROR(__xludf.DUMMYFUNCTION("""COMPUTED_VALUE"""),"Bên vận chuyển ")</f>
        <v>Bên vận chuyển </v>
      </c>
      <c r="E378" s="62">
        <f>IFERROR(__xludf.DUMMYFUNCTION("""COMPUTED_VALUE"""),2.0)</f>
        <v>2</v>
      </c>
      <c r="F378" s="62"/>
      <c r="G378" s="62"/>
      <c r="H378" s="62"/>
      <c r="I378" s="62"/>
      <c r="J378" s="62" t="str">
        <f>IFERROR(__xludf.DUMMYFUNCTION("""COMPUTED_VALUE"""),"Hỏi vận chuyển - Bên vận chuyển ")</f>
        <v>Hỏi vận chuyển - Bên vận chuyển </v>
      </c>
      <c r="K378" s="102" t="str">
        <f>IFERROR(__xludf.DUMMYFUNCTION("""COMPUTED_VALUE"""),"Hỏi bên vận chuyển")</f>
        <v>Hỏi bên vận chuyển</v>
      </c>
      <c r="L378" s="62" t="str">
        <f>IFERROR(__xludf.DUMMYFUNCTION("""COMPUTED_VALUE"""),"van_chuyen")</f>
        <v>van_chuyen</v>
      </c>
      <c r="M378" s="62">
        <f>IFERROR(__xludf.DUMMYFUNCTION("""COMPUTED_VALUE"""),1.0)</f>
        <v>1</v>
      </c>
      <c r="N378" s="62"/>
      <c r="O378" s="62"/>
      <c r="P378" s="106"/>
      <c r="Q378" s="106"/>
      <c r="R378" s="106"/>
      <c r="S378" s="106"/>
      <c r="T378" s="106"/>
      <c r="U378" s="106"/>
      <c r="V378" s="106"/>
      <c r="W378" s="106"/>
      <c r="X378" s="62"/>
      <c r="Y378" s="62"/>
      <c r="Z378" s="62"/>
      <c r="AA378" s="62"/>
    </row>
    <row r="379">
      <c r="A379" s="62">
        <f>IFERROR(__xludf.DUMMYFUNCTION("""COMPUTED_VALUE"""),83.0)</f>
        <v>83</v>
      </c>
      <c r="B379" s="62" t="str">
        <f>IFERROR(__xludf.DUMMYFUNCTION("""COMPUTED_VALUE"""),"Hỏi vận chuyển")</f>
        <v>Hỏi vận chuyển</v>
      </c>
      <c r="C379" s="62">
        <f>IFERROR(__xludf.DUMMYFUNCTION("""COMPUTED_VALUE"""),16.0)</f>
        <v>16</v>
      </c>
      <c r="D379" s="62" t="str">
        <f>IFERROR(__xludf.DUMMYFUNCTION("""COMPUTED_VALUE"""),"Lộ trình vận chuyển")</f>
        <v>Lộ trình vận chuyển</v>
      </c>
      <c r="E379" s="62">
        <f>IFERROR(__xludf.DUMMYFUNCTION("""COMPUTED_VALUE"""),53.0)</f>
        <v>53</v>
      </c>
      <c r="F379" s="62"/>
      <c r="G379" s="62"/>
      <c r="H379" s="62"/>
      <c r="I379" s="62"/>
      <c r="J379" s="62" t="str">
        <f>IFERROR(__xludf.DUMMYFUNCTION("""COMPUTED_VALUE"""),"Hỏi vận chuyển - Lộ trình vận chuyển")</f>
        <v>Hỏi vận chuyển - Lộ trình vận chuyển</v>
      </c>
      <c r="K379" s="102" t="str">
        <f>IFERROR(__xludf.DUMMYFUNCTION("""COMPUTED_VALUE"""),"Hỏi lộ trình vận chuyển")</f>
        <v>Hỏi lộ trình vận chuyển</v>
      </c>
      <c r="L379" s="62" t="str">
        <f>IFERROR(__xludf.DUMMYFUNCTION("""COMPUTED_VALUE"""),"van_chuyen")</f>
        <v>van_chuyen</v>
      </c>
      <c r="M379" s="62">
        <f>IFERROR(__xludf.DUMMYFUNCTION("""COMPUTED_VALUE"""),1.0)</f>
        <v>1</v>
      </c>
      <c r="N379" s="62"/>
      <c r="O379" s="62"/>
      <c r="P379" s="106"/>
      <c r="Q379" s="106"/>
      <c r="R379" s="106"/>
      <c r="S379" s="106"/>
      <c r="T379" s="106"/>
      <c r="U379" s="106"/>
      <c r="V379" s="106"/>
      <c r="W379" s="106"/>
      <c r="X379" s="62"/>
      <c r="Y379" s="62"/>
      <c r="Z379" s="62"/>
      <c r="AA379" s="62"/>
    </row>
    <row r="380">
      <c r="A380" s="3"/>
      <c r="B380" s="3" t="str">
        <f>IFERROR(__xludf.DUMMYFUNCTION("""COMPUTED_VALUE"""),"Giao tiếp")</f>
        <v>Giao tiếp</v>
      </c>
      <c r="C380" s="3">
        <f>IFERROR(__xludf.DUMMYFUNCTION("""COMPUTED_VALUE"""),10.0)</f>
        <v>10</v>
      </c>
      <c r="D380" s="3" t="str">
        <f>IFERROR(__xludf.DUMMYFUNCTION("""COMPUTED_VALUE"""),"Nhắc nhở phản hồi")</f>
        <v>Nhắc nhở phản hồi</v>
      </c>
      <c r="E380" s="3">
        <f>IFERROR(__xludf.DUMMYFUNCTION("""COMPUTED_VALUE"""),83.0)</f>
        <v>83</v>
      </c>
      <c r="F380" s="3"/>
      <c r="G380" s="3"/>
      <c r="H380" s="3"/>
      <c r="I380" s="3"/>
      <c r="J380" s="3" t="str">
        <f>IFERROR(__xludf.DUMMYFUNCTION("""COMPUTED_VALUE"""),"Giao tiếp - Nhắc nhở phản hồi")</f>
        <v>Giao tiếp - Nhắc nhở phản hồi</v>
      </c>
      <c r="K380" s="3" t="str">
        <f>IFERROR(__xludf.DUMMYFUNCTION("""COMPUTED_VALUE"""),"Nhắc nhở phản hồi")</f>
        <v>Nhắc nhở phản hồi</v>
      </c>
      <c r="L380" s="3" t="str">
        <f>IFERROR(__xludf.DUMMYFUNCTION("""COMPUTED_VALUE"""),"giao_tiep")</f>
        <v>giao_tiep</v>
      </c>
      <c r="M380" s="3">
        <f>IFERROR(__xludf.DUMMYFUNCTION("""COMPUTED_VALUE"""),1.0)</f>
        <v>1</v>
      </c>
      <c r="N380" s="3"/>
      <c r="O380" s="3"/>
      <c r="P380" s="110"/>
      <c r="Q380" s="110"/>
      <c r="R380" s="110"/>
      <c r="S380" s="110"/>
      <c r="T380" s="110"/>
      <c r="U380" s="110"/>
      <c r="V380" s="110"/>
      <c r="W380" s="110"/>
      <c r="X380" s="3"/>
      <c r="Y380" s="3"/>
      <c r="Z380" s="3"/>
      <c r="AA380" s="3"/>
      <c r="AB380" s="3"/>
      <c r="AC380" s="3"/>
      <c r="AD380" s="3"/>
      <c r="AE380" s="3"/>
      <c r="AF380" s="3"/>
      <c r="AG380" s="3"/>
      <c r="AH380" s="3"/>
      <c r="AI380" s="3"/>
      <c r="AJ380" s="3"/>
      <c r="AK380" s="3"/>
    </row>
    <row r="381">
      <c r="A381" s="3"/>
      <c r="B381" s="3" t="str">
        <f>IFERROR(__xludf.DUMMYFUNCTION("""COMPUTED_VALUE"""),"Giao tiếp")</f>
        <v>Giao tiếp</v>
      </c>
      <c r="C381" s="3">
        <f>IFERROR(__xludf.DUMMYFUNCTION("""COMPUTED_VALUE"""),10.0)</f>
        <v>10</v>
      </c>
      <c r="D381" s="3" t="str">
        <f>IFERROR(__xludf.DUMMYFUNCTION("""COMPUTED_VALUE"""),"Từ nhạy cảm")</f>
        <v>Từ nhạy cảm</v>
      </c>
      <c r="E381" s="3">
        <f>IFERROR(__xludf.DUMMYFUNCTION("""COMPUTED_VALUE"""),84.0)</f>
        <v>84</v>
      </c>
      <c r="F381" s="3"/>
      <c r="G381" s="3"/>
      <c r="H381" s="3"/>
      <c r="I381" s="3"/>
      <c r="J381" s="3" t="str">
        <f>IFERROR(__xludf.DUMMYFUNCTION("""COMPUTED_VALUE"""),"Giao tiếp - Từ nhạy cảm")</f>
        <v>Giao tiếp - Từ nhạy cảm</v>
      </c>
      <c r="K381" s="3" t="str">
        <f>IFERROR(__xludf.DUMMYFUNCTION("""COMPUTED_VALUE"""),"Từ nhạy cảm")</f>
        <v>Từ nhạy cảm</v>
      </c>
      <c r="L381" s="3" t="str">
        <f>IFERROR(__xludf.DUMMYFUNCTION("""COMPUTED_VALUE"""),"giao_tiep")</f>
        <v>giao_tiep</v>
      </c>
      <c r="M381" s="3">
        <f>IFERROR(__xludf.DUMMYFUNCTION("""COMPUTED_VALUE"""),1.0)</f>
        <v>1</v>
      </c>
      <c r="N381" s="3"/>
      <c r="O381" s="3"/>
      <c r="P381" s="110"/>
      <c r="Q381" s="110"/>
      <c r="R381" s="110"/>
      <c r="S381" s="110"/>
      <c r="T381" s="110"/>
      <c r="U381" s="110"/>
      <c r="V381" s="110"/>
      <c r="W381" s="110"/>
      <c r="X381" s="3"/>
      <c r="Y381" s="3"/>
      <c r="Z381" s="3"/>
      <c r="AA381" s="3"/>
      <c r="AB381" s="3"/>
      <c r="AC381" s="3"/>
      <c r="AD381" s="3"/>
      <c r="AE381" s="3"/>
      <c r="AF381" s="3"/>
      <c r="AG381" s="3"/>
      <c r="AH381" s="3"/>
      <c r="AI381" s="3"/>
      <c r="AJ381" s="3"/>
      <c r="AK381" s="3"/>
    </row>
    <row r="382">
      <c r="A382" s="62"/>
      <c r="B382" s="62"/>
      <c r="C382" s="62"/>
      <c r="D382" s="62"/>
      <c r="E382" s="62"/>
      <c r="F382" s="62"/>
      <c r="G382" s="62"/>
      <c r="H382" s="62"/>
      <c r="I382" s="62"/>
      <c r="J382" s="62"/>
      <c r="K382" s="102"/>
      <c r="L382" s="62"/>
      <c r="M382" s="62"/>
      <c r="N382" s="62"/>
      <c r="O382" s="62"/>
      <c r="P382" s="106"/>
      <c r="Q382" s="106"/>
      <c r="R382" s="106"/>
      <c r="S382" s="106"/>
      <c r="T382" s="106"/>
      <c r="U382" s="106"/>
      <c r="V382" s="106"/>
      <c r="W382" s="106"/>
      <c r="X382" s="62"/>
      <c r="Y382" s="62"/>
      <c r="Z382" s="62"/>
      <c r="AA382" s="62"/>
    </row>
    <row r="383">
      <c r="A383" s="62"/>
      <c r="B383" s="62"/>
      <c r="C383" s="62"/>
      <c r="D383" s="62"/>
      <c r="E383" s="62"/>
      <c r="F383" s="62"/>
      <c r="G383" s="62"/>
      <c r="H383" s="62"/>
      <c r="I383" s="62"/>
      <c r="J383" s="62"/>
      <c r="K383" s="102"/>
      <c r="L383" s="62"/>
      <c r="M383" s="62"/>
      <c r="N383" s="62"/>
      <c r="O383" s="62"/>
      <c r="P383" s="106"/>
      <c r="Q383" s="106"/>
      <c r="R383" s="106"/>
      <c r="S383" s="106"/>
      <c r="T383" s="106"/>
      <c r="U383" s="106"/>
      <c r="V383" s="106"/>
      <c r="W383" s="106"/>
      <c r="X383" s="62"/>
      <c r="Y383" s="62"/>
      <c r="Z383" s="62"/>
      <c r="AA383" s="62"/>
    </row>
    <row r="384">
      <c r="A384" s="62"/>
      <c r="B384" s="62"/>
      <c r="C384" s="62"/>
      <c r="D384" s="62"/>
      <c r="E384" s="62"/>
      <c r="F384" s="62"/>
      <c r="G384" s="62"/>
      <c r="H384" s="62"/>
      <c r="I384" s="62"/>
      <c r="J384" s="62"/>
      <c r="K384" s="102"/>
      <c r="L384" s="62"/>
      <c r="M384" s="62"/>
      <c r="N384" s="62"/>
      <c r="O384" s="62"/>
      <c r="P384" s="106"/>
      <c r="Q384" s="106"/>
      <c r="R384" s="106"/>
      <c r="S384" s="106"/>
      <c r="T384" s="106"/>
      <c r="U384" s="106"/>
      <c r="V384" s="106"/>
      <c r="W384" s="106"/>
      <c r="X384" s="62"/>
      <c r="Y384" s="62"/>
      <c r="Z384" s="62"/>
      <c r="AA384" s="62"/>
    </row>
    <row r="385">
      <c r="A385" s="62"/>
      <c r="B385" s="62"/>
      <c r="C385" s="62"/>
      <c r="D385" s="62"/>
      <c r="E385" s="62"/>
      <c r="F385" s="62"/>
      <c r="G385" s="62"/>
      <c r="H385" s="62"/>
      <c r="I385" s="62"/>
      <c r="J385" s="62"/>
      <c r="K385" s="102"/>
      <c r="L385" s="62"/>
      <c r="M385" s="62"/>
      <c r="N385" s="62"/>
      <c r="O385" s="62"/>
      <c r="P385" s="106"/>
      <c r="Q385" s="106"/>
      <c r="R385" s="106"/>
      <c r="S385" s="106"/>
      <c r="T385" s="106"/>
      <c r="U385" s="106"/>
      <c r="V385" s="106"/>
      <c r="W385" s="106"/>
      <c r="X385" s="62"/>
      <c r="Y385" s="62"/>
      <c r="Z385" s="62"/>
      <c r="AA385" s="62"/>
    </row>
    <row r="386">
      <c r="A386" s="62"/>
      <c r="B386" s="62"/>
      <c r="C386" s="62"/>
      <c r="D386" s="62"/>
      <c r="E386" s="62"/>
      <c r="F386" s="62"/>
      <c r="G386" s="62"/>
      <c r="H386" s="62"/>
      <c r="I386" s="62"/>
      <c r="J386" s="62"/>
      <c r="K386" s="102"/>
      <c r="L386" s="62"/>
      <c r="M386" s="62"/>
      <c r="N386" s="62"/>
      <c r="O386" s="62"/>
      <c r="P386" s="106"/>
      <c r="Q386" s="106"/>
      <c r="R386" s="106"/>
      <c r="S386" s="106"/>
      <c r="T386" s="106"/>
      <c r="U386" s="106"/>
      <c r="V386" s="106"/>
      <c r="W386" s="106"/>
      <c r="X386" s="62"/>
      <c r="Y386" s="62"/>
      <c r="Z386" s="62"/>
      <c r="AA386" s="62"/>
    </row>
    <row r="387">
      <c r="A387" s="62"/>
      <c r="B387" s="62"/>
      <c r="C387" s="62"/>
      <c r="D387" s="62"/>
      <c r="E387" s="62"/>
      <c r="F387" s="62"/>
      <c r="G387" s="62"/>
      <c r="H387" s="62"/>
      <c r="I387" s="62"/>
      <c r="J387" s="62"/>
      <c r="K387" s="102"/>
      <c r="L387" s="62"/>
      <c r="M387" s="62"/>
      <c r="N387" s="62"/>
      <c r="O387" s="62"/>
      <c r="P387" s="106"/>
      <c r="Q387" s="106"/>
      <c r="R387" s="106"/>
      <c r="S387" s="106"/>
      <c r="T387" s="106"/>
      <c r="U387" s="106"/>
      <c r="V387" s="106"/>
      <c r="W387" s="106"/>
      <c r="X387" s="62"/>
      <c r="Y387" s="62"/>
      <c r="Z387" s="62"/>
      <c r="AA387" s="62"/>
    </row>
    <row r="388">
      <c r="A388" s="62"/>
      <c r="B388" s="62"/>
      <c r="C388" s="62"/>
      <c r="D388" s="62"/>
      <c r="E388" s="62"/>
      <c r="F388" s="62"/>
      <c r="G388" s="62"/>
      <c r="H388" s="62"/>
      <c r="I388" s="62"/>
      <c r="J388" s="62"/>
      <c r="K388" s="102"/>
      <c r="L388" s="62"/>
      <c r="M388" s="62"/>
      <c r="N388" s="62"/>
      <c r="O388" s="62"/>
      <c r="P388" s="106"/>
      <c r="Q388" s="106"/>
      <c r="R388" s="106"/>
      <c r="S388" s="106"/>
      <c r="T388" s="106"/>
      <c r="U388" s="106"/>
      <c r="V388" s="106"/>
      <c r="W388" s="106"/>
      <c r="X388" s="62"/>
      <c r="Y388" s="62"/>
      <c r="Z388" s="62"/>
      <c r="AA388" s="62"/>
    </row>
    <row r="389">
      <c r="A389" s="62"/>
      <c r="B389" s="62"/>
      <c r="C389" s="62"/>
      <c r="D389" s="62"/>
      <c r="E389" s="62"/>
      <c r="F389" s="62"/>
      <c r="G389" s="62"/>
      <c r="H389" s="62"/>
      <c r="I389" s="62"/>
      <c r="J389" s="62"/>
      <c r="K389" s="102"/>
      <c r="L389" s="62"/>
      <c r="M389" s="62"/>
      <c r="N389" s="62"/>
      <c r="O389" s="62"/>
      <c r="P389" s="106"/>
      <c r="Q389" s="106"/>
      <c r="R389" s="106"/>
      <c r="S389" s="106"/>
      <c r="T389" s="106"/>
      <c r="U389" s="106"/>
      <c r="V389" s="106"/>
      <c r="W389" s="106"/>
      <c r="X389" s="62"/>
      <c r="Y389" s="62"/>
      <c r="Z389" s="62"/>
      <c r="AA389" s="62"/>
    </row>
    <row r="390">
      <c r="A390" s="62"/>
      <c r="B390" s="62"/>
      <c r="C390" s="62"/>
      <c r="D390" s="62"/>
      <c r="E390" s="62"/>
      <c r="F390" s="62"/>
      <c r="G390" s="62"/>
      <c r="H390" s="62"/>
      <c r="I390" s="62"/>
      <c r="J390" s="62"/>
      <c r="K390" s="102"/>
      <c r="L390" s="62"/>
      <c r="M390" s="62"/>
      <c r="N390" s="62"/>
      <c r="O390" s="62"/>
      <c r="P390" s="106"/>
      <c r="Q390" s="106"/>
      <c r="R390" s="106"/>
      <c r="S390" s="106"/>
      <c r="T390" s="106"/>
      <c r="U390" s="106"/>
      <c r="V390" s="106"/>
      <c r="W390" s="106"/>
      <c r="X390" s="62"/>
      <c r="Y390" s="62"/>
      <c r="Z390" s="62"/>
      <c r="AA390" s="62"/>
    </row>
    <row r="391">
      <c r="A391" s="62"/>
      <c r="B391" s="62"/>
      <c r="C391" s="62"/>
      <c r="D391" s="62"/>
      <c r="E391" s="62"/>
      <c r="F391" s="62"/>
      <c r="G391" s="62"/>
      <c r="H391" s="62"/>
      <c r="I391" s="62"/>
      <c r="J391" s="62"/>
      <c r="K391" s="102"/>
      <c r="L391" s="62"/>
      <c r="M391" s="62"/>
      <c r="N391" s="62"/>
      <c r="O391" s="62"/>
      <c r="P391" s="106"/>
      <c r="Q391" s="106"/>
      <c r="R391" s="106"/>
      <c r="S391" s="106"/>
      <c r="T391" s="106"/>
      <c r="U391" s="106"/>
      <c r="V391" s="106"/>
      <c r="W391" s="106"/>
      <c r="X391" s="62"/>
      <c r="Y391" s="62"/>
      <c r="Z391" s="62"/>
      <c r="AA391" s="62"/>
    </row>
    <row r="392">
      <c r="A392" s="62"/>
      <c r="B392" s="62"/>
      <c r="C392" s="62"/>
      <c r="D392" s="62"/>
      <c r="E392" s="62"/>
      <c r="F392" s="62"/>
      <c r="G392" s="62"/>
      <c r="H392" s="62"/>
      <c r="I392" s="62"/>
      <c r="J392" s="62"/>
      <c r="K392" s="102"/>
      <c r="L392" s="62"/>
      <c r="M392" s="62"/>
      <c r="N392" s="62"/>
      <c r="O392" s="62"/>
      <c r="P392" s="106"/>
      <c r="Q392" s="106"/>
      <c r="R392" s="106"/>
      <c r="S392" s="106"/>
      <c r="T392" s="106"/>
      <c r="U392" s="106"/>
      <c r="V392" s="106"/>
      <c r="W392" s="106"/>
      <c r="X392" s="62"/>
      <c r="Y392" s="62"/>
      <c r="Z392" s="62"/>
      <c r="AA392" s="62"/>
    </row>
    <row r="393">
      <c r="A393" s="62"/>
      <c r="B393" s="62"/>
      <c r="C393" s="62"/>
      <c r="D393" s="62"/>
      <c r="E393" s="62"/>
      <c r="F393" s="62"/>
      <c r="G393" s="62"/>
      <c r="H393" s="62"/>
      <c r="I393" s="62"/>
      <c r="J393" s="62"/>
      <c r="K393" s="102"/>
      <c r="L393" s="62"/>
      <c r="M393" s="62"/>
      <c r="N393" s="62"/>
      <c r="O393" s="62"/>
      <c r="P393" s="106"/>
      <c r="Q393" s="106"/>
      <c r="R393" s="106"/>
      <c r="S393" s="106"/>
      <c r="T393" s="106"/>
      <c r="U393" s="106"/>
      <c r="V393" s="106"/>
      <c r="W393" s="106"/>
      <c r="X393" s="62"/>
      <c r="Y393" s="62"/>
      <c r="Z393" s="62"/>
      <c r="AA393" s="62"/>
    </row>
    <row r="394">
      <c r="A394" s="62"/>
      <c r="B394" s="62"/>
      <c r="C394" s="62"/>
      <c r="D394" s="62"/>
      <c r="E394" s="62"/>
      <c r="F394" s="62"/>
      <c r="G394" s="62"/>
      <c r="H394" s="62"/>
      <c r="I394" s="62"/>
      <c r="J394" s="62"/>
      <c r="K394" s="102"/>
      <c r="L394" s="62"/>
      <c r="M394" s="62"/>
      <c r="N394" s="62"/>
      <c r="O394" s="62"/>
      <c r="P394" s="106"/>
      <c r="Q394" s="106"/>
      <c r="R394" s="106"/>
      <c r="S394" s="106"/>
      <c r="T394" s="106"/>
      <c r="U394" s="106"/>
      <c r="V394" s="106"/>
      <c r="W394" s="106"/>
      <c r="X394" s="62"/>
      <c r="Y394" s="62"/>
      <c r="Z394" s="62"/>
      <c r="AA394" s="62"/>
    </row>
    <row r="395">
      <c r="A395" s="62"/>
      <c r="B395" s="62"/>
      <c r="C395" s="62"/>
      <c r="D395" s="62"/>
      <c r="E395" s="62"/>
      <c r="F395" s="62"/>
      <c r="G395" s="62"/>
      <c r="H395" s="62"/>
      <c r="I395" s="62"/>
      <c r="J395" s="62"/>
      <c r="K395" s="102"/>
      <c r="L395" s="62"/>
      <c r="M395" s="62"/>
      <c r="N395" s="62"/>
      <c r="O395" s="62"/>
      <c r="P395" s="106"/>
      <c r="Q395" s="106"/>
      <c r="R395" s="106"/>
      <c r="S395" s="106"/>
      <c r="T395" s="106"/>
      <c r="U395" s="106"/>
      <c r="V395" s="106"/>
      <c r="W395" s="106"/>
      <c r="X395" s="62"/>
      <c r="Y395" s="62"/>
      <c r="Z395" s="62"/>
      <c r="AA395" s="62"/>
    </row>
    <row r="396">
      <c r="A396" s="62"/>
      <c r="B396" s="62"/>
      <c r="C396" s="62"/>
      <c r="D396" s="62"/>
      <c r="E396" s="62"/>
      <c r="F396" s="62"/>
      <c r="G396" s="62"/>
      <c r="H396" s="62"/>
      <c r="I396" s="62"/>
      <c r="J396" s="62"/>
      <c r="K396" s="102"/>
      <c r="L396" s="62"/>
      <c r="M396" s="62"/>
      <c r="N396" s="62"/>
      <c r="O396" s="62"/>
      <c r="P396" s="106"/>
      <c r="Q396" s="106"/>
      <c r="R396" s="106"/>
      <c r="S396" s="106"/>
      <c r="T396" s="106"/>
      <c r="U396" s="106"/>
      <c r="V396" s="106"/>
      <c r="W396" s="106"/>
      <c r="X396" s="62"/>
      <c r="Y396" s="62"/>
      <c r="Z396" s="62"/>
      <c r="AA396" s="62"/>
    </row>
    <row r="397">
      <c r="A397" s="62"/>
      <c r="B397" s="62"/>
      <c r="C397" s="62"/>
      <c r="D397" s="62"/>
      <c r="E397" s="62"/>
      <c r="F397" s="62"/>
      <c r="G397" s="62"/>
      <c r="H397" s="62"/>
      <c r="I397" s="62"/>
      <c r="J397" s="62"/>
      <c r="K397" s="102"/>
      <c r="L397" s="62"/>
      <c r="M397" s="62"/>
      <c r="N397" s="62"/>
      <c r="O397" s="62"/>
      <c r="P397" s="106"/>
      <c r="Q397" s="106"/>
      <c r="R397" s="106"/>
      <c r="S397" s="106"/>
      <c r="T397" s="106"/>
      <c r="U397" s="106"/>
      <c r="V397" s="106"/>
      <c r="W397" s="106"/>
      <c r="X397" s="62"/>
      <c r="Y397" s="62"/>
      <c r="Z397" s="62"/>
      <c r="AA397" s="62"/>
    </row>
    <row r="398">
      <c r="A398" s="62"/>
      <c r="B398" s="62"/>
      <c r="C398" s="62"/>
      <c r="D398" s="62"/>
      <c r="E398" s="62"/>
      <c r="F398" s="62"/>
      <c r="G398" s="62"/>
      <c r="H398" s="62"/>
      <c r="I398" s="62"/>
      <c r="J398" s="62"/>
      <c r="K398" s="102"/>
      <c r="L398" s="62"/>
      <c r="M398" s="62"/>
      <c r="N398" s="62"/>
      <c r="O398" s="62"/>
      <c r="P398" s="106"/>
      <c r="Q398" s="106"/>
      <c r="R398" s="106"/>
      <c r="S398" s="106"/>
      <c r="T398" s="106"/>
      <c r="U398" s="106"/>
      <c r="V398" s="106"/>
      <c r="W398" s="106"/>
      <c r="X398" s="62"/>
      <c r="Y398" s="62"/>
      <c r="Z398" s="62"/>
      <c r="AA398" s="62"/>
    </row>
    <row r="399">
      <c r="A399" s="62"/>
      <c r="B399" s="62"/>
      <c r="C399" s="62"/>
      <c r="D399" s="62"/>
      <c r="E399" s="62"/>
      <c r="F399" s="62"/>
      <c r="G399" s="62"/>
      <c r="H399" s="62"/>
      <c r="I399" s="62"/>
      <c r="J399" s="62"/>
      <c r="K399" s="102"/>
      <c r="L399" s="62"/>
      <c r="M399" s="62"/>
      <c r="N399" s="62"/>
      <c r="O399" s="62"/>
      <c r="P399" s="106"/>
      <c r="Q399" s="106"/>
      <c r="R399" s="106"/>
      <c r="S399" s="106"/>
      <c r="T399" s="106"/>
      <c r="U399" s="106"/>
      <c r="V399" s="106"/>
      <c r="W399" s="106"/>
      <c r="X399" s="62"/>
      <c r="Y399" s="62"/>
      <c r="Z399" s="62"/>
      <c r="AA399" s="62"/>
    </row>
    <row r="400">
      <c r="A400" s="62"/>
      <c r="B400" s="62"/>
      <c r="C400" s="62"/>
      <c r="D400" s="62"/>
      <c r="E400" s="62"/>
      <c r="F400" s="62"/>
      <c r="G400" s="62"/>
      <c r="H400" s="62"/>
      <c r="I400" s="62"/>
      <c r="J400" s="62"/>
      <c r="K400" s="102"/>
      <c r="L400" s="62"/>
      <c r="M400" s="62"/>
      <c r="N400" s="62"/>
      <c r="O400" s="62"/>
      <c r="P400" s="106"/>
      <c r="Q400" s="106"/>
      <c r="R400" s="106"/>
      <c r="S400" s="106"/>
      <c r="T400" s="106"/>
      <c r="U400" s="106"/>
      <c r="V400" s="106"/>
      <c r="W400" s="106"/>
      <c r="X400" s="62"/>
      <c r="Y400" s="62"/>
      <c r="Z400" s="62"/>
      <c r="AA400" s="62"/>
    </row>
    <row r="401">
      <c r="A401" s="62"/>
      <c r="B401" s="62"/>
      <c r="C401" s="62"/>
      <c r="D401" s="62"/>
      <c r="E401" s="62"/>
      <c r="F401" s="62"/>
      <c r="G401" s="62"/>
      <c r="H401" s="62"/>
      <c r="I401" s="62"/>
      <c r="J401" s="62"/>
      <c r="K401" s="102"/>
      <c r="L401" s="62"/>
      <c r="M401" s="62"/>
      <c r="N401" s="62"/>
      <c r="O401" s="62"/>
      <c r="P401" s="106"/>
      <c r="Q401" s="106"/>
      <c r="R401" s="106"/>
      <c r="S401" s="106"/>
      <c r="T401" s="106"/>
      <c r="U401" s="106"/>
      <c r="V401" s="106"/>
      <c r="W401" s="106"/>
      <c r="X401" s="62"/>
      <c r="Y401" s="62"/>
      <c r="Z401" s="62"/>
      <c r="AA401" s="62"/>
    </row>
    <row r="402">
      <c r="A402" s="62"/>
      <c r="B402" s="62"/>
      <c r="C402" s="62"/>
      <c r="D402" s="62"/>
      <c r="E402" s="62"/>
      <c r="F402" s="62"/>
      <c r="G402" s="62"/>
      <c r="H402" s="62"/>
      <c r="I402" s="62"/>
      <c r="J402" s="62"/>
      <c r="K402" s="102"/>
      <c r="L402" s="62"/>
      <c r="M402" s="62"/>
      <c r="N402" s="62"/>
      <c r="O402" s="62"/>
      <c r="P402" s="106"/>
      <c r="Q402" s="106"/>
      <c r="R402" s="106"/>
      <c r="S402" s="106"/>
      <c r="T402" s="106"/>
      <c r="U402" s="106"/>
      <c r="V402" s="106"/>
      <c r="W402" s="106"/>
      <c r="X402" s="62"/>
      <c r="Y402" s="62"/>
      <c r="Z402" s="62"/>
      <c r="AA402" s="62"/>
    </row>
    <row r="403">
      <c r="A403" s="62"/>
      <c r="B403" s="62"/>
      <c r="C403" s="62"/>
      <c r="D403" s="62"/>
      <c r="E403" s="62"/>
      <c r="F403" s="62"/>
      <c r="G403" s="62"/>
      <c r="H403" s="62"/>
      <c r="I403" s="62"/>
      <c r="J403" s="62"/>
      <c r="K403" s="102"/>
      <c r="L403" s="62"/>
      <c r="M403" s="62"/>
      <c r="N403" s="62"/>
      <c r="O403" s="62"/>
      <c r="P403" s="106"/>
      <c r="Q403" s="106"/>
      <c r="R403" s="106"/>
      <c r="S403" s="106"/>
      <c r="T403" s="106"/>
      <c r="U403" s="106"/>
      <c r="V403" s="106"/>
      <c r="W403" s="106"/>
      <c r="X403" s="62"/>
      <c r="Y403" s="62"/>
      <c r="Z403" s="62"/>
      <c r="AA403" s="62"/>
    </row>
    <row r="404">
      <c r="A404" s="62"/>
      <c r="B404" s="62"/>
      <c r="C404" s="62"/>
      <c r="D404" s="62"/>
      <c r="E404" s="62"/>
      <c r="F404" s="62"/>
      <c r="G404" s="62"/>
      <c r="H404" s="62"/>
      <c r="I404" s="62"/>
      <c r="J404" s="62"/>
      <c r="K404" s="102"/>
      <c r="L404" s="62"/>
      <c r="M404" s="62"/>
      <c r="N404" s="62"/>
      <c r="O404" s="62"/>
      <c r="P404" s="106"/>
      <c r="Q404" s="106"/>
      <c r="R404" s="106"/>
      <c r="S404" s="106"/>
      <c r="T404" s="106"/>
      <c r="U404" s="106"/>
      <c r="V404" s="106"/>
      <c r="W404" s="106"/>
      <c r="X404" s="62"/>
      <c r="Y404" s="62"/>
      <c r="Z404" s="62"/>
      <c r="AA404" s="62"/>
    </row>
    <row r="405">
      <c r="A405" s="62"/>
      <c r="B405" s="62"/>
      <c r="C405" s="62"/>
      <c r="D405" s="62"/>
      <c r="E405" s="62"/>
      <c r="F405" s="62"/>
      <c r="G405" s="62"/>
      <c r="H405" s="62"/>
      <c r="I405" s="62"/>
      <c r="J405" s="62"/>
      <c r="K405" s="102"/>
      <c r="L405" s="62"/>
      <c r="M405" s="62"/>
      <c r="N405" s="62"/>
      <c r="O405" s="62"/>
      <c r="P405" s="106"/>
      <c r="Q405" s="106"/>
      <c r="R405" s="106"/>
      <c r="S405" s="106"/>
      <c r="T405" s="106"/>
      <c r="U405" s="106"/>
      <c r="V405" s="106"/>
      <c r="W405" s="106"/>
      <c r="X405" s="62"/>
      <c r="Y405" s="62"/>
      <c r="Z405" s="62"/>
      <c r="AA405" s="62"/>
    </row>
    <row r="406">
      <c r="A406" s="62"/>
      <c r="B406" s="62"/>
      <c r="C406" s="62"/>
      <c r="D406" s="62"/>
      <c r="E406" s="62"/>
      <c r="F406" s="62"/>
      <c r="G406" s="62"/>
      <c r="H406" s="62"/>
      <c r="I406" s="62"/>
      <c r="J406" s="62"/>
      <c r="K406" s="102"/>
      <c r="L406" s="62"/>
      <c r="M406" s="62"/>
      <c r="N406" s="62"/>
      <c r="O406" s="62"/>
      <c r="P406" s="106"/>
      <c r="Q406" s="106"/>
      <c r="R406" s="106"/>
      <c r="S406" s="106"/>
      <c r="T406" s="106"/>
      <c r="U406" s="106"/>
      <c r="V406" s="106"/>
      <c r="W406" s="106"/>
      <c r="X406" s="62"/>
      <c r="Y406" s="62"/>
      <c r="Z406" s="62"/>
      <c r="AA406" s="62"/>
    </row>
    <row r="407">
      <c r="A407" s="62"/>
      <c r="B407" s="62"/>
      <c r="C407" s="62"/>
      <c r="D407" s="62"/>
      <c r="E407" s="62"/>
      <c r="F407" s="62"/>
      <c r="G407" s="62"/>
      <c r="H407" s="62"/>
      <c r="I407" s="62"/>
      <c r="J407" s="62"/>
      <c r="K407" s="102"/>
      <c r="L407" s="62"/>
      <c r="M407" s="62"/>
      <c r="N407" s="62"/>
      <c r="O407" s="62"/>
      <c r="P407" s="106"/>
      <c r="Q407" s="106"/>
      <c r="R407" s="106"/>
      <c r="S407" s="106"/>
      <c r="T407" s="106"/>
      <c r="U407" s="106"/>
      <c r="V407" s="106"/>
      <c r="W407" s="106"/>
      <c r="X407" s="62"/>
      <c r="Y407" s="62"/>
      <c r="Z407" s="62"/>
      <c r="AA407" s="62"/>
    </row>
    <row r="408">
      <c r="A408" s="62"/>
      <c r="B408" s="62"/>
      <c r="C408" s="62"/>
      <c r="D408" s="62"/>
      <c r="E408" s="62"/>
      <c r="F408" s="62"/>
      <c r="G408" s="62"/>
      <c r="H408" s="62"/>
      <c r="I408" s="62"/>
      <c r="J408" s="62"/>
      <c r="K408" s="102"/>
      <c r="L408" s="62"/>
      <c r="M408" s="62"/>
      <c r="N408" s="62"/>
      <c r="O408" s="62"/>
      <c r="P408" s="106"/>
      <c r="Q408" s="106"/>
      <c r="R408" s="106"/>
      <c r="S408" s="106"/>
      <c r="T408" s="106"/>
      <c r="U408" s="106"/>
      <c r="V408" s="106"/>
      <c r="W408" s="106"/>
      <c r="X408" s="62"/>
      <c r="Y408" s="62"/>
      <c r="Z408" s="62"/>
      <c r="AA408" s="62"/>
    </row>
    <row r="409">
      <c r="A409" s="62"/>
      <c r="B409" s="62"/>
      <c r="C409" s="62"/>
      <c r="D409" s="62"/>
      <c r="E409" s="62"/>
      <c r="F409" s="62"/>
      <c r="G409" s="62"/>
      <c r="H409" s="62"/>
      <c r="I409" s="62"/>
      <c r="J409" s="62"/>
      <c r="K409" s="102"/>
      <c r="L409" s="62"/>
      <c r="M409" s="62"/>
      <c r="N409" s="62"/>
      <c r="O409" s="62"/>
      <c r="P409" s="106"/>
      <c r="Q409" s="106"/>
      <c r="R409" s="106"/>
      <c r="S409" s="106"/>
      <c r="T409" s="106"/>
      <c r="U409" s="106"/>
      <c r="V409" s="106"/>
      <c r="W409" s="106"/>
      <c r="X409" s="62"/>
      <c r="Y409" s="62"/>
      <c r="Z409" s="62"/>
      <c r="AA409" s="62"/>
    </row>
    <row r="410">
      <c r="A410" s="62"/>
      <c r="B410" s="62"/>
      <c r="C410" s="62"/>
      <c r="D410" s="62"/>
      <c r="E410" s="62"/>
      <c r="F410" s="62"/>
      <c r="G410" s="62"/>
      <c r="H410" s="62"/>
      <c r="I410" s="62"/>
      <c r="J410" s="62"/>
      <c r="K410" s="102"/>
      <c r="L410" s="62"/>
      <c r="M410" s="62"/>
      <c r="N410" s="62"/>
      <c r="O410" s="62"/>
      <c r="P410" s="106"/>
      <c r="Q410" s="106"/>
      <c r="R410" s="106"/>
      <c r="S410" s="106"/>
      <c r="T410" s="106"/>
      <c r="U410" s="106"/>
      <c r="V410" s="106"/>
      <c r="W410" s="106"/>
      <c r="X410" s="62"/>
      <c r="Y410" s="62"/>
      <c r="Z410" s="62"/>
      <c r="AA410" s="62"/>
    </row>
    <row r="411">
      <c r="A411" s="62"/>
      <c r="B411" s="62"/>
      <c r="C411" s="62"/>
      <c r="D411" s="62"/>
      <c r="E411" s="62"/>
      <c r="F411" s="62"/>
      <c r="G411" s="62"/>
      <c r="H411" s="62"/>
      <c r="I411" s="62"/>
      <c r="J411" s="62"/>
      <c r="K411" s="102"/>
      <c r="L411" s="62"/>
      <c r="M411" s="62"/>
      <c r="N411" s="62"/>
      <c r="O411" s="62"/>
      <c r="P411" s="106"/>
      <c r="Q411" s="106"/>
      <c r="R411" s="106"/>
      <c r="S411" s="106"/>
      <c r="T411" s="106"/>
      <c r="U411" s="106"/>
      <c r="V411" s="106"/>
      <c r="W411" s="106"/>
      <c r="X411" s="62"/>
      <c r="Y411" s="62"/>
      <c r="Z411" s="62"/>
      <c r="AA411" s="62"/>
    </row>
    <row r="412">
      <c r="A412" s="62"/>
      <c r="B412" s="62"/>
      <c r="C412" s="62"/>
      <c r="D412" s="62"/>
      <c r="E412" s="62"/>
      <c r="F412" s="62"/>
      <c r="G412" s="62"/>
      <c r="H412" s="62"/>
      <c r="I412" s="62"/>
      <c r="J412" s="62"/>
      <c r="K412" s="102"/>
      <c r="L412" s="62"/>
      <c r="M412" s="62"/>
      <c r="N412" s="62"/>
      <c r="O412" s="62"/>
      <c r="P412" s="106"/>
      <c r="Q412" s="106"/>
      <c r="R412" s="106"/>
      <c r="S412" s="106"/>
      <c r="T412" s="106"/>
      <c r="U412" s="106"/>
      <c r="V412" s="106"/>
      <c r="W412" s="106"/>
      <c r="X412" s="62"/>
      <c r="Y412" s="62"/>
      <c r="Z412" s="62"/>
      <c r="AA412" s="62"/>
    </row>
    <row r="413">
      <c r="A413" s="62"/>
      <c r="B413" s="62"/>
      <c r="C413" s="62"/>
      <c r="D413" s="62"/>
      <c r="E413" s="62"/>
      <c r="F413" s="62"/>
      <c r="G413" s="62"/>
      <c r="H413" s="62"/>
      <c r="I413" s="62"/>
      <c r="J413" s="62"/>
      <c r="K413" s="102"/>
      <c r="L413" s="62"/>
      <c r="M413" s="62"/>
      <c r="N413" s="62"/>
      <c r="O413" s="62"/>
      <c r="P413" s="106"/>
      <c r="Q413" s="106"/>
      <c r="R413" s="106"/>
      <c r="S413" s="106"/>
      <c r="T413" s="106"/>
      <c r="U413" s="106"/>
      <c r="V413" s="106"/>
      <c r="W413" s="106"/>
      <c r="X413" s="62"/>
      <c r="Y413" s="62"/>
      <c r="Z413" s="62"/>
      <c r="AA413" s="62"/>
    </row>
    <row r="414">
      <c r="A414" s="62"/>
      <c r="B414" s="62"/>
      <c r="C414" s="62"/>
      <c r="D414" s="62"/>
      <c r="E414" s="62"/>
      <c r="F414" s="62"/>
      <c r="G414" s="62"/>
      <c r="H414" s="62"/>
      <c r="I414" s="62"/>
      <c r="J414" s="62"/>
      <c r="K414" s="102"/>
      <c r="L414" s="62"/>
      <c r="M414" s="62"/>
      <c r="N414" s="62"/>
      <c r="O414" s="62"/>
      <c r="P414" s="106"/>
      <c r="Q414" s="106"/>
      <c r="R414" s="106"/>
      <c r="S414" s="106"/>
      <c r="T414" s="106"/>
      <c r="U414" s="106"/>
      <c r="V414" s="106"/>
      <c r="W414" s="106"/>
      <c r="X414" s="62"/>
      <c r="Y414" s="62"/>
      <c r="Z414" s="62"/>
      <c r="AA414" s="62"/>
    </row>
    <row r="415">
      <c r="A415" s="62"/>
      <c r="B415" s="62"/>
      <c r="C415" s="62"/>
      <c r="D415" s="62"/>
      <c r="E415" s="62"/>
      <c r="F415" s="62"/>
      <c r="G415" s="62"/>
      <c r="H415" s="62"/>
      <c r="I415" s="62"/>
      <c r="J415" s="62"/>
      <c r="K415" s="102"/>
      <c r="L415" s="62"/>
      <c r="M415" s="62"/>
      <c r="N415" s="62"/>
      <c r="O415" s="62"/>
      <c r="P415" s="106"/>
      <c r="Q415" s="106"/>
      <c r="R415" s="106"/>
      <c r="S415" s="106"/>
      <c r="T415" s="106"/>
      <c r="U415" s="106"/>
      <c r="V415" s="106"/>
      <c r="W415" s="106"/>
      <c r="X415" s="62"/>
      <c r="Y415" s="62"/>
      <c r="Z415" s="62"/>
      <c r="AA415" s="62"/>
    </row>
    <row r="416">
      <c r="A416" s="62"/>
      <c r="B416" s="62"/>
      <c r="C416" s="62"/>
      <c r="D416" s="62"/>
      <c r="E416" s="62"/>
      <c r="F416" s="62"/>
      <c r="G416" s="62"/>
      <c r="H416" s="62"/>
      <c r="I416" s="62"/>
      <c r="J416" s="62"/>
      <c r="K416" s="102"/>
      <c r="L416" s="62"/>
      <c r="M416" s="62"/>
      <c r="N416" s="62"/>
      <c r="O416" s="62"/>
      <c r="P416" s="106"/>
      <c r="Q416" s="106"/>
      <c r="R416" s="106"/>
      <c r="S416" s="106"/>
      <c r="T416" s="106"/>
      <c r="U416" s="106"/>
      <c r="V416" s="106"/>
      <c r="W416" s="106"/>
      <c r="X416" s="62"/>
      <c r="Y416" s="62"/>
      <c r="Z416" s="62"/>
      <c r="AA416" s="62"/>
    </row>
    <row r="417">
      <c r="A417" s="62"/>
      <c r="B417" s="62"/>
      <c r="C417" s="62"/>
      <c r="D417" s="62"/>
      <c r="E417" s="62"/>
      <c r="F417" s="62"/>
      <c r="G417" s="62"/>
      <c r="H417" s="62"/>
      <c r="I417" s="62"/>
      <c r="J417" s="62"/>
      <c r="K417" s="102"/>
      <c r="L417" s="62"/>
      <c r="M417" s="62"/>
      <c r="N417" s="62"/>
      <c r="O417" s="62"/>
      <c r="P417" s="106"/>
      <c r="Q417" s="106"/>
      <c r="R417" s="106"/>
      <c r="S417" s="106"/>
      <c r="T417" s="106"/>
      <c r="U417" s="106"/>
      <c r="V417" s="106"/>
      <c r="W417" s="106"/>
      <c r="X417" s="62"/>
      <c r="Y417" s="62"/>
      <c r="Z417" s="62"/>
      <c r="AA417" s="62"/>
    </row>
    <row r="418">
      <c r="A418" s="62"/>
      <c r="B418" s="62"/>
      <c r="C418" s="62"/>
      <c r="D418" s="62"/>
      <c r="E418" s="62"/>
      <c r="F418" s="62"/>
      <c r="G418" s="62"/>
      <c r="H418" s="62"/>
      <c r="I418" s="62"/>
      <c r="J418" s="62"/>
      <c r="K418" s="102"/>
      <c r="L418" s="62"/>
      <c r="M418" s="62"/>
      <c r="N418" s="62"/>
      <c r="O418" s="62"/>
      <c r="P418" s="106"/>
      <c r="Q418" s="106"/>
      <c r="R418" s="106"/>
      <c r="S418" s="106"/>
      <c r="T418" s="106"/>
      <c r="U418" s="106"/>
      <c r="V418" s="106"/>
      <c r="W418" s="106"/>
      <c r="X418" s="62"/>
      <c r="Y418" s="62"/>
      <c r="Z418" s="62"/>
      <c r="AA418" s="62"/>
    </row>
    <row r="419">
      <c r="A419" s="62"/>
      <c r="B419" s="62"/>
      <c r="C419" s="62"/>
      <c r="D419" s="62"/>
      <c r="E419" s="62"/>
      <c r="F419" s="62"/>
      <c r="G419" s="62"/>
      <c r="H419" s="62"/>
      <c r="I419" s="62"/>
      <c r="J419" s="62"/>
      <c r="K419" s="102"/>
      <c r="L419" s="62"/>
      <c r="M419" s="62"/>
      <c r="N419" s="62"/>
      <c r="O419" s="62"/>
      <c r="P419" s="106"/>
      <c r="Q419" s="106"/>
      <c r="R419" s="106"/>
      <c r="S419" s="106"/>
      <c r="T419" s="106"/>
      <c r="U419" s="106"/>
      <c r="V419" s="106"/>
      <c r="W419" s="106"/>
      <c r="X419" s="62"/>
      <c r="Y419" s="62"/>
      <c r="Z419" s="62"/>
      <c r="AA419" s="62"/>
    </row>
    <row r="420">
      <c r="A420" s="62"/>
      <c r="B420" s="62"/>
      <c r="C420" s="62"/>
      <c r="D420" s="62"/>
      <c r="E420" s="62"/>
      <c r="F420" s="62"/>
      <c r="G420" s="62"/>
      <c r="H420" s="62"/>
      <c r="I420" s="62"/>
      <c r="J420" s="62"/>
      <c r="K420" s="102"/>
      <c r="L420" s="62"/>
      <c r="M420" s="62"/>
      <c r="N420" s="62"/>
      <c r="O420" s="62"/>
      <c r="P420" s="106"/>
      <c r="Q420" s="106"/>
      <c r="R420" s="106"/>
      <c r="S420" s="106"/>
      <c r="T420" s="106"/>
      <c r="U420" s="106"/>
      <c r="V420" s="106"/>
      <c r="W420" s="106"/>
      <c r="X420" s="62"/>
      <c r="Y420" s="62"/>
      <c r="Z420" s="62"/>
      <c r="AA420" s="62"/>
    </row>
    <row r="421">
      <c r="A421" s="62"/>
      <c r="B421" s="62"/>
      <c r="C421" s="62"/>
      <c r="D421" s="62"/>
      <c r="E421" s="62"/>
      <c r="F421" s="62"/>
      <c r="G421" s="62"/>
      <c r="H421" s="62"/>
      <c r="I421" s="62"/>
      <c r="J421" s="62"/>
      <c r="K421" s="102"/>
      <c r="L421" s="62"/>
      <c r="M421" s="62"/>
      <c r="N421" s="62"/>
      <c r="O421" s="62"/>
      <c r="P421" s="106"/>
      <c r="Q421" s="106"/>
      <c r="R421" s="106"/>
      <c r="S421" s="106"/>
      <c r="T421" s="106"/>
      <c r="U421" s="106"/>
      <c r="V421" s="106"/>
      <c r="W421" s="106"/>
      <c r="X421" s="62"/>
      <c r="Y421" s="62"/>
      <c r="Z421" s="62"/>
      <c r="AA421" s="62"/>
    </row>
    <row r="422">
      <c r="A422" s="62"/>
      <c r="B422" s="62"/>
      <c r="C422" s="62"/>
      <c r="D422" s="62"/>
      <c r="E422" s="62"/>
      <c r="F422" s="62"/>
      <c r="G422" s="62"/>
      <c r="H422" s="62"/>
      <c r="I422" s="62"/>
      <c r="J422" s="62"/>
      <c r="K422" s="102"/>
      <c r="L422" s="62"/>
      <c r="M422" s="62"/>
      <c r="N422" s="62"/>
      <c r="O422" s="62"/>
      <c r="P422" s="106"/>
      <c r="Q422" s="106"/>
      <c r="R422" s="106"/>
      <c r="S422" s="106"/>
      <c r="T422" s="106"/>
      <c r="U422" s="106"/>
      <c r="V422" s="106"/>
      <c r="W422" s="106"/>
      <c r="X422" s="62"/>
      <c r="Y422" s="62"/>
      <c r="Z422" s="62"/>
      <c r="AA422" s="62"/>
    </row>
    <row r="423">
      <c r="A423" s="62"/>
      <c r="B423" s="62"/>
      <c r="C423" s="62"/>
      <c r="D423" s="62"/>
      <c r="E423" s="62"/>
      <c r="F423" s="62"/>
      <c r="G423" s="62"/>
      <c r="H423" s="62"/>
      <c r="I423" s="62"/>
      <c r="J423" s="62"/>
      <c r="K423" s="102"/>
      <c r="L423" s="62"/>
      <c r="M423" s="62"/>
      <c r="N423" s="62"/>
      <c r="O423" s="62"/>
      <c r="P423" s="106"/>
      <c r="Q423" s="106"/>
      <c r="R423" s="106"/>
      <c r="S423" s="106"/>
      <c r="T423" s="106"/>
      <c r="U423" s="106"/>
      <c r="V423" s="106"/>
      <c r="W423" s="106"/>
      <c r="X423" s="62"/>
      <c r="Y423" s="62"/>
      <c r="Z423" s="62"/>
      <c r="AA423" s="62"/>
    </row>
    <row r="424">
      <c r="A424" s="62"/>
      <c r="B424" s="62"/>
      <c r="C424" s="62"/>
      <c r="D424" s="62"/>
      <c r="E424" s="62"/>
      <c r="F424" s="62"/>
      <c r="G424" s="62"/>
      <c r="H424" s="62"/>
      <c r="I424" s="62"/>
      <c r="J424" s="62"/>
      <c r="K424" s="102"/>
      <c r="L424" s="62"/>
      <c r="M424" s="62"/>
      <c r="N424" s="62"/>
      <c r="O424" s="62"/>
      <c r="P424" s="106"/>
      <c r="Q424" s="106"/>
      <c r="R424" s="106"/>
      <c r="S424" s="106"/>
      <c r="T424" s="106"/>
      <c r="U424" s="106"/>
      <c r="V424" s="106"/>
      <c r="W424" s="106"/>
      <c r="X424" s="62"/>
      <c r="Y424" s="62"/>
      <c r="Z424" s="62"/>
      <c r="AA424" s="62"/>
    </row>
    <row r="425">
      <c r="A425" s="62"/>
      <c r="B425" s="62"/>
      <c r="C425" s="62"/>
      <c r="D425" s="62"/>
      <c r="E425" s="62"/>
      <c r="F425" s="62"/>
      <c r="G425" s="62"/>
      <c r="H425" s="62"/>
      <c r="I425" s="62"/>
      <c r="J425" s="62"/>
      <c r="K425" s="102"/>
      <c r="L425" s="62"/>
      <c r="M425" s="62"/>
      <c r="N425" s="62"/>
      <c r="O425" s="62"/>
      <c r="P425" s="106"/>
      <c r="Q425" s="106"/>
      <c r="R425" s="106"/>
      <c r="S425" s="106"/>
      <c r="T425" s="106"/>
      <c r="U425" s="106"/>
      <c r="V425" s="106"/>
      <c r="W425" s="106"/>
      <c r="X425" s="62"/>
      <c r="Y425" s="62"/>
      <c r="Z425" s="62"/>
      <c r="AA425" s="62"/>
    </row>
    <row r="426">
      <c r="A426" s="62"/>
      <c r="B426" s="62"/>
      <c r="C426" s="62"/>
      <c r="D426" s="62"/>
      <c r="E426" s="62"/>
      <c r="F426" s="62"/>
      <c r="G426" s="62"/>
      <c r="H426" s="62"/>
      <c r="I426" s="62"/>
      <c r="J426" s="62"/>
      <c r="K426" s="102"/>
      <c r="L426" s="62"/>
      <c r="M426" s="62"/>
      <c r="N426" s="62"/>
      <c r="O426" s="62"/>
      <c r="P426" s="106"/>
      <c r="Q426" s="106"/>
      <c r="R426" s="106"/>
      <c r="S426" s="106"/>
      <c r="T426" s="106"/>
      <c r="U426" s="106"/>
      <c r="V426" s="106"/>
      <c r="W426" s="106"/>
      <c r="X426" s="62"/>
      <c r="Y426" s="62"/>
      <c r="Z426" s="62"/>
      <c r="AA426" s="62"/>
    </row>
    <row r="427">
      <c r="A427" s="62"/>
      <c r="B427" s="62"/>
      <c r="C427" s="62"/>
      <c r="D427" s="62"/>
      <c r="E427" s="62"/>
      <c r="F427" s="62"/>
      <c r="G427" s="62"/>
      <c r="H427" s="62"/>
      <c r="I427" s="62"/>
      <c r="J427" s="62"/>
      <c r="K427" s="102"/>
      <c r="L427" s="62"/>
      <c r="M427" s="62"/>
      <c r="N427" s="62"/>
      <c r="O427" s="62"/>
      <c r="P427" s="106"/>
      <c r="Q427" s="106"/>
      <c r="R427" s="106"/>
      <c r="S427" s="106"/>
      <c r="T427" s="106"/>
      <c r="U427" s="106"/>
      <c r="V427" s="106"/>
      <c r="W427" s="106"/>
      <c r="X427" s="62"/>
      <c r="Y427" s="62"/>
      <c r="Z427" s="62"/>
      <c r="AA427" s="62"/>
    </row>
    <row r="428">
      <c r="A428" s="62"/>
      <c r="B428" s="62"/>
      <c r="C428" s="62"/>
      <c r="D428" s="62"/>
      <c r="E428" s="62"/>
      <c r="F428" s="62"/>
      <c r="G428" s="62"/>
      <c r="H428" s="62"/>
      <c r="I428" s="62"/>
      <c r="J428" s="62"/>
      <c r="K428" s="102"/>
      <c r="L428" s="62"/>
      <c r="M428" s="62"/>
      <c r="N428" s="62"/>
      <c r="O428" s="62"/>
      <c r="P428" s="106"/>
      <c r="Q428" s="106"/>
      <c r="R428" s="106"/>
      <c r="S428" s="106"/>
      <c r="T428" s="106"/>
      <c r="U428" s="106"/>
      <c r="V428" s="106"/>
      <c r="W428" s="106"/>
      <c r="X428" s="62"/>
      <c r="Y428" s="62"/>
      <c r="Z428" s="62"/>
      <c r="AA428" s="62"/>
    </row>
    <row r="429">
      <c r="A429" s="62"/>
      <c r="B429" s="62"/>
      <c r="C429" s="62"/>
      <c r="D429" s="62"/>
      <c r="E429" s="62"/>
      <c r="F429" s="62"/>
      <c r="G429" s="62"/>
      <c r="H429" s="62"/>
      <c r="I429" s="62"/>
      <c r="J429" s="62"/>
      <c r="K429" s="102"/>
      <c r="L429" s="62"/>
      <c r="M429" s="62"/>
      <c r="N429" s="62"/>
      <c r="O429" s="62"/>
      <c r="P429" s="106"/>
      <c r="Q429" s="106"/>
      <c r="R429" s="106"/>
      <c r="S429" s="106"/>
      <c r="T429" s="106"/>
      <c r="U429" s="106"/>
      <c r="V429" s="106"/>
      <c r="W429" s="106"/>
      <c r="X429" s="62"/>
      <c r="Y429" s="62"/>
      <c r="Z429" s="62"/>
      <c r="AA429" s="62"/>
    </row>
    <row r="430">
      <c r="A430" s="62"/>
      <c r="B430" s="62"/>
      <c r="C430" s="62"/>
      <c r="D430" s="62"/>
      <c r="E430" s="62"/>
      <c r="F430" s="62"/>
      <c r="G430" s="62"/>
      <c r="H430" s="62"/>
      <c r="I430" s="62"/>
      <c r="J430" s="62"/>
      <c r="K430" s="102"/>
      <c r="L430" s="62"/>
      <c r="M430" s="62"/>
      <c r="N430" s="62"/>
      <c r="O430" s="62"/>
      <c r="P430" s="106"/>
      <c r="Q430" s="106"/>
      <c r="R430" s="106"/>
      <c r="S430" s="106"/>
      <c r="T430" s="106"/>
      <c r="U430" s="106"/>
      <c r="V430" s="106"/>
      <c r="W430" s="106"/>
      <c r="X430" s="62"/>
      <c r="Y430" s="62"/>
      <c r="Z430" s="62"/>
      <c r="AA430" s="62"/>
    </row>
    <row r="431">
      <c r="A431" s="62"/>
      <c r="B431" s="62"/>
      <c r="C431" s="62"/>
      <c r="D431" s="62"/>
      <c r="E431" s="62"/>
      <c r="F431" s="62"/>
      <c r="G431" s="62"/>
      <c r="H431" s="62"/>
      <c r="I431" s="62"/>
      <c r="J431" s="62"/>
      <c r="K431" s="102"/>
      <c r="L431" s="62"/>
      <c r="M431" s="62"/>
      <c r="N431" s="62"/>
      <c r="O431" s="62"/>
      <c r="P431" s="106"/>
      <c r="Q431" s="106"/>
      <c r="R431" s="106"/>
      <c r="S431" s="106"/>
      <c r="T431" s="106"/>
      <c r="U431" s="106"/>
      <c r="V431" s="106"/>
      <c r="W431" s="106"/>
      <c r="X431" s="62"/>
      <c r="Y431" s="62"/>
      <c r="Z431" s="62"/>
      <c r="AA431" s="62"/>
    </row>
    <row r="432">
      <c r="A432" s="62"/>
      <c r="B432" s="62"/>
      <c r="C432" s="62"/>
      <c r="D432" s="62"/>
      <c r="E432" s="62"/>
      <c r="F432" s="62"/>
      <c r="G432" s="62"/>
      <c r="H432" s="62"/>
      <c r="I432" s="62"/>
      <c r="J432" s="62"/>
      <c r="K432" s="102"/>
      <c r="L432" s="62"/>
      <c r="M432" s="62"/>
      <c r="N432" s="62"/>
      <c r="O432" s="62"/>
      <c r="P432" s="106"/>
      <c r="Q432" s="106"/>
      <c r="R432" s="106"/>
      <c r="S432" s="106"/>
      <c r="T432" s="106"/>
      <c r="U432" s="106"/>
      <c r="V432" s="106"/>
      <c r="W432" s="106"/>
      <c r="X432" s="62"/>
      <c r="Y432" s="62"/>
      <c r="Z432" s="62"/>
      <c r="AA432" s="62"/>
    </row>
    <row r="433">
      <c r="A433" s="62"/>
      <c r="B433" s="62"/>
      <c r="C433" s="62"/>
      <c r="D433" s="62"/>
      <c r="E433" s="62"/>
      <c r="F433" s="62"/>
      <c r="G433" s="62"/>
      <c r="H433" s="62"/>
      <c r="I433" s="62"/>
      <c r="J433" s="62"/>
      <c r="K433" s="102"/>
      <c r="L433" s="62"/>
      <c r="M433" s="62"/>
      <c r="N433" s="62"/>
      <c r="O433" s="62"/>
      <c r="P433" s="106"/>
      <c r="Q433" s="106"/>
      <c r="R433" s="106"/>
      <c r="S433" s="106"/>
      <c r="T433" s="106"/>
      <c r="U433" s="106"/>
      <c r="V433" s="106"/>
      <c r="W433" s="106"/>
      <c r="X433" s="62"/>
      <c r="Y433" s="62"/>
      <c r="Z433" s="62"/>
      <c r="AA433" s="62"/>
    </row>
    <row r="434">
      <c r="A434" s="62"/>
      <c r="B434" s="62"/>
      <c r="C434" s="62"/>
      <c r="D434" s="62"/>
      <c r="E434" s="62"/>
      <c r="F434" s="62"/>
      <c r="G434" s="62"/>
      <c r="H434" s="62"/>
      <c r="I434" s="62"/>
      <c r="J434" s="62"/>
      <c r="K434" s="102"/>
      <c r="L434" s="62"/>
      <c r="M434" s="62"/>
      <c r="N434" s="62"/>
      <c r="O434" s="62"/>
      <c r="P434" s="106"/>
      <c r="Q434" s="106"/>
      <c r="R434" s="106"/>
      <c r="S434" s="106"/>
      <c r="T434" s="106"/>
      <c r="U434" s="106"/>
      <c r="V434" s="106"/>
      <c r="W434" s="106"/>
      <c r="X434" s="62"/>
      <c r="Y434" s="62"/>
      <c r="Z434" s="62"/>
      <c r="AA434" s="62"/>
    </row>
    <row r="435">
      <c r="A435" s="62"/>
      <c r="B435" s="62"/>
      <c r="C435" s="62"/>
      <c r="D435" s="62"/>
      <c r="E435" s="62"/>
      <c r="F435" s="62"/>
      <c r="G435" s="62"/>
      <c r="H435" s="62"/>
      <c r="I435" s="62"/>
      <c r="J435" s="62"/>
      <c r="K435" s="102"/>
      <c r="L435" s="62"/>
      <c r="M435" s="62"/>
      <c r="N435" s="62"/>
      <c r="O435" s="62"/>
      <c r="P435" s="106"/>
      <c r="Q435" s="106"/>
      <c r="R435" s="106"/>
      <c r="S435" s="106"/>
      <c r="T435" s="106"/>
      <c r="U435" s="106"/>
      <c r="V435" s="106"/>
      <c r="W435" s="106"/>
      <c r="X435" s="62"/>
      <c r="Y435" s="62"/>
      <c r="Z435" s="62"/>
      <c r="AA435" s="62"/>
    </row>
    <row r="436">
      <c r="A436" s="62"/>
      <c r="B436" s="62"/>
      <c r="C436" s="62"/>
      <c r="D436" s="62"/>
      <c r="E436" s="62"/>
      <c r="F436" s="62"/>
      <c r="G436" s="62"/>
      <c r="H436" s="62"/>
      <c r="I436" s="62"/>
      <c r="J436" s="62"/>
      <c r="K436" s="102"/>
      <c r="L436" s="62"/>
      <c r="M436" s="62"/>
      <c r="N436" s="62"/>
      <c r="O436" s="62"/>
      <c r="P436" s="106"/>
      <c r="Q436" s="106"/>
      <c r="R436" s="106"/>
      <c r="S436" s="106"/>
      <c r="T436" s="106"/>
      <c r="U436" s="106"/>
      <c r="V436" s="106"/>
      <c r="W436" s="106"/>
      <c r="X436" s="62"/>
      <c r="Y436" s="62"/>
      <c r="Z436" s="62"/>
      <c r="AA436" s="62"/>
    </row>
    <row r="437">
      <c r="A437" s="62"/>
      <c r="B437" s="62"/>
      <c r="C437" s="62"/>
      <c r="D437" s="62"/>
      <c r="E437" s="62"/>
      <c r="F437" s="62"/>
      <c r="G437" s="62"/>
      <c r="H437" s="62"/>
      <c r="I437" s="62"/>
      <c r="J437" s="62"/>
      <c r="K437" s="102"/>
      <c r="L437" s="62"/>
      <c r="M437" s="62"/>
      <c r="N437" s="62"/>
      <c r="O437" s="62"/>
      <c r="P437" s="106"/>
      <c r="Q437" s="106"/>
      <c r="R437" s="106"/>
      <c r="S437" s="106"/>
      <c r="T437" s="106"/>
      <c r="U437" s="106"/>
      <c r="V437" s="106"/>
      <c r="W437" s="106"/>
      <c r="X437" s="62"/>
      <c r="Y437" s="62"/>
      <c r="Z437" s="62"/>
      <c r="AA437" s="62"/>
    </row>
    <row r="438">
      <c r="A438" s="62"/>
      <c r="B438" s="62"/>
      <c r="C438" s="62"/>
      <c r="D438" s="62"/>
      <c r="E438" s="62"/>
      <c r="F438" s="62"/>
      <c r="G438" s="62"/>
      <c r="H438" s="62"/>
      <c r="I438" s="62"/>
      <c r="J438" s="62"/>
      <c r="K438" s="102"/>
      <c r="L438" s="62"/>
      <c r="M438" s="62"/>
      <c r="N438" s="62"/>
      <c r="O438" s="62"/>
      <c r="P438" s="106"/>
      <c r="Q438" s="106"/>
      <c r="R438" s="106"/>
      <c r="S438" s="106"/>
      <c r="T438" s="106"/>
      <c r="U438" s="106"/>
      <c r="V438" s="106"/>
      <c r="W438" s="106"/>
      <c r="X438" s="62"/>
      <c r="Y438" s="62"/>
      <c r="Z438" s="62"/>
      <c r="AA438" s="62"/>
    </row>
    <row r="439">
      <c r="A439" s="62"/>
      <c r="B439" s="62"/>
      <c r="C439" s="62"/>
      <c r="D439" s="62"/>
      <c r="E439" s="62"/>
      <c r="F439" s="62"/>
      <c r="G439" s="62"/>
      <c r="H439" s="62"/>
      <c r="I439" s="62"/>
      <c r="J439" s="62"/>
      <c r="K439" s="102"/>
      <c r="L439" s="62"/>
      <c r="M439" s="62"/>
      <c r="N439" s="62"/>
      <c r="O439" s="62"/>
      <c r="P439" s="106"/>
      <c r="Q439" s="106"/>
      <c r="R439" s="106"/>
      <c r="S439" s="106"/>
      <c r="T439" s="106"/>
      <c r="U439" s="106"/>
      <c r="V439" s="106"/>
      <c r="W439" s="106"/>
      <c r="X439" s="62"/>
      <c r="Y439" s="62"/>
      <c r="Z439" s="62"/>
      <c r="AA439" s="62"/>
    </row>
    <row r="440">
      <c r="A440" s="62"/>
      <c r="B440" s="62"/>
      <c r="C440" s="62"/>
      <c r="D440" s="62"/>
      <c r="E440" s="62"/>
      <c r="F440" s="62"/>
      <c r="G440" s="62"/>
      <c r="H440" s="62"/>
      <c r="I440" s="62"/>
      <c r="J440" s="62"/>
      <c r="K440" s="102"/>
      <c r="L440" s="62"/>
      <c r="M440" s="62"/>
      <c r="N440" s="62"/>
      <c r="O440" s="62"/>
      <c r="P440" s="106"/>
      <c r="Q440" s="106"/>
      <c r="R440" s="106"/>
      <c r="S440" s="106"/>
      <c r="T440" s="106"/>
      <c r="U440" s="106"/>
      <c r="V440" s="106"/>
      <c r="W440" s="106"/>
      <c r="X440" s="62"/>
      <c r="Y440" s="62"/>
      <c r="Z440" s="62"/>
      <c r="AA440" s="62"/>
    </row>
    <row r="441">
      <c r="A441" s="62"/>
      <c r="B441" s="62"/>
      <c r="C441" s="62"/>
      <c r="D441" s="62"/>
      <c r="E441" s="62"/>
      <c r="F441" s="62"/>
      <c r="G441" s="62"/>
      <c r="H441" s="62"/>
      <c r="I441" s="62"/>
      <c r="J441" s="62"/>
      <c r="K441" s="102"/>
      <c r="L441" s="62"/>
      <c r="M441" s="62"/>
      <c r="N441" s="62"/>
      <c r="O441" s="62"/>
      <c r="P441" s="106"/>
      <c r="Q441" s="106"/>
      <c r="R441" s="106"/>
      <c r="S441" s="106"/>
      <c r="T441" s="106"/>
      <c r="U441" s="106"/>
      <c r="V441" s="106"/>
      <c r="W441" s="106"/>
      <c r="X441" s="62"/>
      <c r="Y441" s="62"/>
      <c r="Z441" s="62"/>
      <c r="AA441" s="62"/>
    </row>
    <row r="442">
      <c r="A442" s="62"/>
      <c r="B442" s="62"/>
      <c r="C442" s="62"/>
      <c r="D442" s="62"/>
      <c r="E442" s="62"/>
      <c r="F442" s="62"/>
      <c r="G442" s="62"/>
      <c r="H442" s="62"/>
      <c r="I442" s="62"/>
      <c r="J442" s="62"/>
      <c r="K442" s="102"/>
      <c r="L442" s="62"/>
      <c r="M442" s="62"/>
      <c r="N442" s="62"/>
      <c r="O442" s="62"/>
      <c r="P442" s="106"/>
      <c r="Q442" s="106"/>
      <c r="R442" s="106"/>
      <c r="S442" s="106"/>
      <c r="T442" s="106"/>
      <c r="U442" s="106"/>
      <c r="V442" s="106"/>
      <c r="W442" s="106"/>
      <c r="X442" s="62"/>
      <c r="Y442" s="62"/>
      <c r="Z442" s="62"/>
      <c r="AA442" s="62"/>
    </row>
    <row r="443">
      <c r="A443" s="62"/>
      <c r="B443" s="62"/>
      <c r="C443" s="62"/>
      <c r="D443" s="62"/>
      <c r="E443" s="62"/>
      <c r="F443" s="62"/>
      <c r="G443" s="62"/>
      <c r="H443" s="62"/>
      <c r="I443" s="62"/>
      <c r="J443" s="62"/>
      <c r="K443" s="102"/>
      <c r="L443" s="62"/>
      <c r="M443" s="62"/>
      <c r="N443" s="62"/>
      <c r="O443" s="62"/>
      <c r="P443" s="106"/>
      <c r="Q443" s="106"/>
      <c r="R443" s="106"/>
      <c r="S443" s="106"/>
      <c r="T443" s="106"/>
      <c r="U443" s="106"/>
      <c r="V443" s="106"/>
      <c r="W443" s="106"/>
      <c r="X443" s="62"/>
      <c r="Y443" s="62"/>
      <c r="Z443" s="62"/>
      <c r="AA443" s="62"/>
    </row>
    <row r="444">
      <c r="A444" s="62"/>
      <c r="B444" s="62"/>
      <c r="C444" s="62"/>
      <c r="D444" s="62"/>
      <c r="E444" s="62"/>
      <c r="F444" s="62"/>
      <c r="G444" s="62"/>
      <c r="H444" s="62"/>
      <c r="I444" s="62"/>
      <c r="J444" s="62"/>
      <c r="K444" s="102"/>
      <c r="L444" s="62"/>
      <c r="M444" s="62"/>
      <c r="N444" s="62"/>
      <c r="O444" s="62"/>
      <c r="P444" s="106"/>
      <c r="Q444" s="106"/>
      <c r="R444" s="106"/>
      <c r="S444" s="106"/>
      <c r="T444" s="106"/>
      <c r="U444" s="106"/>
      <c r="V444" s="106"/>
      <c r="W444" s="106"/>
      <c r="X444" s="62"/>
      <c r="Y444" s="62"/>
      <c r="Z444" s="62"/>
      <c r="AA444" s="62"/>
    </row>
    <row r="445">
      <c r="A445" s="62"/>
      <c r="B445" s="62"/>
      <c r="C445" s="62"/>
      <c r="D445" s="62"/>
      <c r="E445" s="62"/>
      <c r="F445" s="62"/>
      <c r="G445" s="62"/>
      <c r="H445" s="62"/>
      <c r="I445" s="62"/>
      <c r="J445" s="62"/>
      <c r="K445" s="102"/>
      <c r="L445" s="62"/>
      <c r="M445" s="62"/>
      <c r="N445" s="62"/>
      <c r="O445" s="62"/>
      <c r="P445" s="106"/>
      <c r="Q445" s="106"/>
      <c r="R445" s="106"/>
      <c r="S445" s="106"/>
      <c r="T445" s="106"/>
      <c r="U445" s="106"/>
      <c r="V445" s="106"/>
      <c r="W445" s="106"/>
      <c r="X445" s="62"/>
      <c r="Y445" s="62"/>
      <c r="Z445" s="62"/>
      <c r="AA445" s="62"/>
    </row>
    <row r="446">
      <c r="A446" s="62"/>
      <c r="B446" s="62"/>
      <c r="C446" s="62"/>
      <c r="D446" s="62"/>
      <c r="E446" s="62"/>
      <c r="F446" s="62"/>
      <c r="G446" s="62"/>
      <c r="H446" s="62"/>
      <c r="I446" s="62"/>
      <c r="J446" s="62"/>
      <c r="K446" s="102"/>
      <c r="L446" s="62"/>
      <c r="M446" s="62"/>
      <c r="N446" s="62"/>
      <c r="O446" s="62"/>
      <c r="P446" s="106"/>
      <c r="Q446" s="106"/>
      <c r="R446" s="106"/>
      <c r="S446" s="106"/>
      <c r="T446" s="106"/>
      <c r="U446" s="106"/>
      <c r="V446" s="106"/>
      <c r="W446" s="106"/>
      <c r="X446" s="62"/>
      <c r="Y446" s="62"/>
      <c r="Z446" s="62"/>
      <c r="AA446" s="62"/>
    </row>
    <row r="447">
      <c r="A447" s="62"/>
      <c r="B447" s="62"/>
      <c r="C447" s="62"/>
      <c r="D447" s="62"/>
      <c r="E447" s="62"/>
      <c r="F447" s="62"/>
      <c r="G447" s="62"/>
      <c r="H447" s="62"/>
      <c r="I447" s="62"/>
      <c r="J447" s="62"/>
      <c r="K447" s="102"/>
      <c r="L447" s="62"/>
      <c r="M447" s="62"/>
      <c r="N447" s="62"/>
      <c r="O447" s="62"/>
      <c r="P447" s="106"/>
      <c r="Q447" s="106"/>
      <c r="R447" s="106"/>
      <c r="S447" s="106"/>
      <c r="T447" s="106"/>
      <c r="U447" s="106"/>
      <c r="V447" s="106"/>
      <c r="W447" s="106"/>
      <c r="X447" s="62"/>
      <c r="Y447" s="62"/>
      <c r="Z447" s="62"/>
      <c r="AA447" s="62"/>
    </row>
    <row r="448">
      <c r="A448" s="62"/>
      <c r="B448" s="62"/>
      <c r="C448" s="62"/>
      <c r="D448" s="62"/>
      <c r="E448" s="62"/>
      <c r="F448" s="62"/>
      <c r="G448" s="62"/>
      <c r="H448" s="62"/>
      <c r="I448" s="62"/>
      <c r="J448" s="62"/>
      <c r="K448" s="102"/>
      <c r="L448" s="62"/>
      <c r="M448" s="62"/>
      <c r="N448" s="62"/>
      <c r="O448" s="62"/>
      <c r="P448" s="106"/>
      <c r="Q448" s="106"/>
      <c r="R448" s="106"/>
      <c r="S448" s="106"/>
      <c r="T448" s="106"/>
      <c r="U448" s="106"/>
      <c r="V448" s="106"/>
      <c r="W448" s="106"/>
      <c r="X448" s="62"/>
      <c r="Y448" s="62"/>
      <c r="Z448" s="62"/>
      <c r="AA448" s="62"/>
    </row>
    <row r="449">
      <c r="A449" s="62"/>
      <c r="B449" s="62"/>
      <c r="C449" s="62"/>
      <c r="D449" s="62"/>
      <c r="E449" s="62"/>
      <c r="F449" s="62"/>
      <c r="G449" s="62"/>
      <c r="H449" s="62"/>
      <c r="I449" s="62"/>
      <c r="J449" s="62"/>
      <c r="K449" s="102"/>
      <c r="L449" s="62"/>
      <c r="M449" s="62"/>
      <c r="N449" s="62"/>
      <c r="O449" s="62"/>
      <c r="P449" s="106"/>
      <c r="Q449" s="106"/>
      <c r="R449" s="106"/>
      <c r="S449" s="106"/>
      <c r="T449" s="106"/>
      <c r="U449" s="106"/>
      <c r="V449" s="106"/>
      <c r="W449" s="106"/>
      <c r="X449" s="62"/>
      <c r="Y449" s="62"/>
      <c r="Z449" s="62"/>
      <c r="AA449" s="62"/>
    </row>
    <row r="450">
      <c r="A450" s="62"/>
      <c r="B450" s="62"/>
      <c r="C450" s="62"/>
      <c r="D450" s="62"/>
      <c r="E450" s="62"/>
      <c r="F450" s="62"/>
      <c r="G450" s="62"/>
      <c r="H450" s="62"/>
      <c r="I450" s="62"/>
      <c r="J450" s="62"/>
      <c r="K450" s="102"/>
      <c r="L450" s="62"/>
      <c r="M450" s="62"/>
      <c r="N450" s="62"/>
      <c r="O450" s="62"/>
      <c r="P450" s="106"/>
      <c r="Q450" s="106"/>
      <c r="R450" s="106"/>
      <c r="S450" s="106"/>
      <c r="T450" s="106"/>
      <c r="U450" s="106"/>
      <c r="V450" s="106"/>
      <c r="W450" s="106"/>
      <c r="X450" s="62"/>
      <c r="Y450" s="62"/>
      <c r="Z450" s="62"/>
      <c r="AA450" s="62"/>
    </row>
    <row r="451">
      <c r="A451" s="62"/>
      <c r="B451" s="62"/>
      <c r="C451" s="62"/>
      <c r="D451" s="62"/>
      <c r="E451" s="62"/>
      <c r="F451" s="62"/>
      <c r="G451" s="62"/>
      <c r="H451" s="62"/>
      <c r="I451" s="62"/>
      <c r="J451" s="62"/>
      <c r="K451" s="102"/>
      <c r="L451" s="62"/>
      <c r="M451" s="62"/>
      <c r="N451" s="62"/>
      <c r="O451" s="62"/>
      <c r="P451" s="106"/>
      <c r="Q451" s="106"/>
      <c r="R451" s="106"/>
      <c r="S451" s="106"/>
      <c r="T451" s="106"/>
      <c r="U451" s="106"/>
      <c r="V451" s="106"/>
      <c r="W451" s="106"/>
      <c r="X451" s="62"/>
      <c r="Y451" s="62"/>
      <c r="Z451" s="62"/>
      <c r="AA451" s="62"/>
    </row>
    <row r="452">
      <c r="A452" s="62"/>
      <c r="B452" s="62"/>
      <c r="C452" s="62"/>
      <c r="D452" s="62"/>
      <c r="E452" s="62"/>
      <c r="F452" s="62"/>
      <c r="G452" s="62"/>
      <c r="H452" s="62"/>
      <c r="I452" s="62"/>
      <c r="J452" s="62"/>
      <c r="K452" s="102"/>
      <c r="L452" s="62"/>
      <c r="M452" s="62"/>
      <c r="N452" s="62"/>
      <c r="O452" s="62"/>
      <c r="P452" s="106"/>
      <c r="Q452" s="106"/>
      <c r="R452" s="106"/>
      <c r="S452" s="106"/>
      <c r="T452" s="106"/>
      <c r="U452" s="106"/>
      <c r="V452" s="106"/>
      <c r="W452" s="106"/>
      <c r="X452" s="62"/>
      <c r="Y452" s="62"/>
      <c r="Z452" s="62"/>
      <c r="AA452" s="62"/>
    </row>
    <row r="453">
      <c r="A453" s="62"/>
      <c r="B453" s="62"/>
      <c r="C453" s="62"/>
      <c r="D453" s="62"/>
      <c r="E453" s="62"/>
      <c r="F453" s="62"/>
      <c r="G453" s="62"/>
      <c r="H453" s="62"/>
      <c r="I453" s="62"/>
      <c r="J453" s="62"/>
      <c r="K453" s="102"/>
      <c r="L453" s="62"/>
      <c r="M453" s="62"/>
      <c r="N453" s="62"/>
      <c r="O453" s="62"/>
      <c r="P453" s="106"/>
      <c r="Q453" s="106"/>
      <c r="R453" s="106"/>
      <c r="S453" s="106"/>
      <c r="T453" s="106"/>
      <c r="U453" s="106"/>
      <c r="V453" s="106"/>
      <c r="W453" s="106"/>
      <c r="X453" s="62"/>
      <c r="Y453" s="62"/>
      <c r="Z453" s="62"/>
      <c r="AA453" s="62"/>
    </row>
    <row r="454">
      <c r="A454" s="62"/>
      <c r="B454" s="62"/>
      <c r="C454" s="62"/>
      <c r="D454" s="62"/>
      <c r="E454" s="62"/>
      <c r="F454" s="62"/>
      <c r="G454" s="62"/>
      <c r="H454" s="62"/>
      <c r="I454" s="62"/>
      <c r="J454" s="62"/>
      <c r="K454" s="102"/>
      <c r="L454" s="62"/>
      <c r="M454" s="62"/>
      <c r="N454" s="62"/>
      <c r="O454" s="62"/>
      <c r="P454" s="106"/>
      <c r="Q454" s="106"/>
      <c r="R454" s="106"/>
      <c r="S454" s="106"/>
      <c r="T454" s="106"/>
      <c r="U454" s="106"/>
      <c r="V454" s="106"/>
      <c r="W454" s="106"/>
      <c r="X454" s="62"/>
      <c r="Y454" s="62"/>
      <c r="Z454" s="62"/>
      <c r="AA454" s="62"/>
    </row>
    <row r="455">
      <c r="A455" s="62"/>
      <c r="B455" s="62"/>
      <c r="C455" s="62"/>
      <c r="D455" s="62"/>
      <c r="E455" s="62"/>
      <c r="F455" s="62"/>
      <c r="G455" s="62"/>
      <c r="H455" s="62"/>
      <c r="I455" s="62"/>
      <c r="J455" s="62"/>
      <c r="K455" s="102"/>
      <c r="L455" s="62"/>
      <c r="M455" s="62"/>
      <c r="N455" s="62"/>
      <c r="O455" s="62"/>
      <c r="P455" s="106"/>
      <c r="Q455" s="106"/>
      <c r="R455" s="106"/>
      <c r="S455" s="106"/>
      <c r="T455" s="106"/>
      <c r="U455" s="106"/>
      <c r="V455" s="106"/>
      <c r="W455" s="106"/>
      <c r="X455" s="62"/>
      <c r="Y455" s="62"/>
      <c r="Z455" s="62"/>
      <c r="AA455" s="62"/>
    </row>
    <row r="456">
      <c r="A456" s="62"/>
      <c r="B456" s="62"/>
      <c r="C456" s="62"/>
      <c r="D456" s="62"/>
      <c r="E456" s="62"/>
      <c r="F456" s="62"/>
      <c r="G456" s="62"/>
      <c r="H456" s="62"/>
      <c r="I456" s="62"/>
      <c r="J456" s="62"/>
      <c r="K456" s="102"/>
      <c r="L456" s="62"/>
      <c r="M456" s="62"/>
      <c r="N456" s="62"/>
      <c r="O456" s="62"/>
      <c r="P456" s="106"/>
      <c r="Q456" s="106"/>
      <c r="R456" s="106"/>
      <c r="S456" s="106"/>
      <c r="T456" s="106"/>
      <c r="U456" s="106"/>
      <c r="V456" s="106"/>
      <c r="W456" s="106"/>
      <c r="X456" s="62"/>
      <c r="Y456" s="62"/>
      <c r="Z456" s="62"/>
      <c r="AA456" s="62"/>
    </row>
    <row r="457">
      <c r="A457" s="62"/>
      <c r="B457" s="62"/>
      <c r="C457" s="62"/>
      <c r="D457" s="62"/>
      <c r="E457" s="62"/>
      <c r="F457" s="62"/>
      <c r="G457" s="62"/>
      <c r="H457" s="62"/>
      <c r="I457" s="62"/>
      <c r="J457" s="62"/>
      <c r="K457" s="102"/>
      <c r="L457" s="62"/>
      <c r="M457" s="62"/>
      <c r="N457" s="62"/>
      <c r="O457" s="62"/>
      <c r="P457" s="106"/>
      <c r="Q457" s="106"/>
      <c r="R457" s="106"/>
      <c r="S457" s="106"/>
      <c r="T457" s="106"/>
      <c r="U457" s="106"/>
      <c r="V457" s="106"/>
      <c r="W457" s="106"/>
      <c r="X457" s="62"/>
      <c r="Y457" s="62"/>
      <c r="Z457" s="62"/>
      <c r="AA457" s="62"/>
    </row>
    <row r="458">
      <c r="A458" s="62"/>
      <c r="B458" s="62"/>
      <c r="C458" s="62"/>
      <c r="D458" s="62"/>
      <c r="E458" s="62"/>
      <c r="F458" s="62"/>
      <c r="G458" s="62"/>
      <c r="H458" s="62"/>
      <c r="I458" s="62"/>
      <c r="J458" s="62"/>
      <c r="K458" s="102"/>
      <c r="L458" s="62"/>
      <c r="M458" s="62"/>
      <c r="N458" s="62"/>
      <c r="O458" s="62"/>
      <c r="P458" s="106"/>
      <c r="Q458" s="106"/>
      <c r="R458" s="106"/>
      <c r="S458" s="106"/>
      <c r="T458" s="106"/>
      <c r="U458" s="106"/>
      <c r="V458" s="106"/>
      <c r="W458" s="106"/>
      <c r="X458" s="62"/>
      <c r="Y458" s="62"/>
      <c r="Z458" s="62"/>
      <c r="AA458" s="62"/>
    </row>
    <row r="459">
      <c r="A459" s="62"/>
      <c r="B459" s="62"/>
      <c r="C459" s="62"/>
      <c r="D459" s="62"/>
      <c r="E459" s="62"/>
      <c r="F459" s="62"/>
      <c r="G459" s="62"/>
      <c r="H459" s="62"/>
      <c r="I459" s="62"/>
      <c r="J459" s="62"/>
      <c r="K459" s="102"/>
      <c r="L459" s="62"/>
      <c r="M459" s="62"/>
      <c r="N459" s="62"/>
      <c r="O459" s="62"/>
      <c r="P459" s="106"/>
      <c r="Q459" s="106"/>
      <c r="R459" s="106"/>
      <c r="S459" s="106"/>
      <c r="T459" s="106"/>
      <c r="U459" s="106"/>
      <c r="V459" s="106"/>
      <c r="W459" s="106"/>
      <c r="X459" s="62"/>
      <c r="Y459" s="62"/>
      <c r="Z459" s="62"/>
      <c r="AA459" s="62"/>
    </row>
    <row r="460">
      <c r="A460" s="62"/>
      <c r="B460" s="62"/>
      <c r="C460" s="62"/>
      <c r="D460" s="62"/>
      <c r="E460" s="62"/>
      <c r="F460" s="62"/>
      <c r="G460" s="62"/>
      <c r="H460" s="62"/>
      <c r="I460" s="62"/>
      <c r="J460" s="62"/>
      <c r="K460" s="102"/>
      <c r="L460" s="62"/>
      <c r="M460" s="62"/>
      <c r="N460" s="62"/>
      <c r="O460" s="62"/>
      <c r="P460" s="106"/>
      <c r="Q460" s="106"/>
      <c r="R460" s="106"/>
      <c r="S460" s="106"/>
      <c r="T460" s="106"/>
      <c r="U460" s="106"/>
      <c r="V460" s="106"/>
      <c r="W460" s="106"/>
      <c r="X460" s="62"/>
      <c r="Y460" s="62"/>
      <c r="Z460" s="62"/>
      <c r="AA460" s="62"/>
    </row>
    <row r="461">
      <c r="A461" s="62"/>
      <c r="B461" s="62"/>
      <c r="C461" s="62"/>
      <c r="D461" s="62"/>
      <c r="E461" s="62"/>
      <c r="F461" s="62"/>
      <c r="G461" s="62"/>
      <c r="H461" s="62"/>
      <c r="I461" s="62"/>
      <c r="J461" s="62"/>
      <c r="K461" s="102"/>
      <c r="L461" s="62"/>
      <c r="M461" s="62"/>
      <c r="N461" s="62"/>
      <c r="O461" s="62"/>
      <c r="P461" s="106"/>
      <c r="Q461" s="106"/>
      <c r="R461" s="106"/>
      <c r="S461" s="106"/>
      <c r="T461" s="106"/>
      <c r="U461" s="106"/>
      <c r="V461" s="106"/>
      <c r="W461" s="106"/>
      <c r="X461" s="62"/>
      <c r="Y461" s="62"/>
      <c r="Z461" s="62"/>
      <c r="AA461" s="62"/>
    </row>
    <row r="462">
      <c r="A462" s="62"/>
      <c r="B462" s="62"/>
      <c r="C462" s="62"/>
      <c r="D462" s="62"/>
      <c r="E462" s="62"/>
      <c r="F462" s="62"/>
      <c r="G462" s="62"/>
      <c r="H462" s="62"/>
      <c r="I462" s="62"/>
      <c r="J462" s="62"/>
      <c r="K462" s="102"/>
      <c r="L462" s="62"/>
      <c r="M462" s="62"/>
      <c r="N462" s="62"/>
      <c r="O462" s="62"/>
      <c r="P462" s="106"/>
      <c r="Q462" s="106"/>
      <c r="R462" s="106"/>
      <c r="S462" s="106"/>
      <c r="T462" s="106"/>
      <c r="U462" s="106"/>
      <c r="V462" s="106"/>
      <c r="W462" s="106"/>
      <c r="X462" s="62"/>
      <c r="Y462" s="62"/>
      <c r="Z462" s="62"/>
      <c r="AA462" s="62"/>
    </row>
    <row r="463">
      <c r="A463" s="62"/>
      <c r="B463" s="62"/>
      <c r="C463" s="62"/>
      <c r="D463" s="62"/>
      <c r="E463" s="62"/>
      <c r="F463" s="62"/>
      <c r="G463" s="62"/>
      <c r="H463" s="62"/>
      <c r="I463" s="62"/>
      <c r="J463" s="62"/>
      <c r="K463" s="102"/>
      <c r="L463" s="62"/>
      <c r="M463" s="62"/>
      <c r="N463" s="62"/>
      <c r="O463" s="62"/>
      <c r="P463" s="106"/>
      <c r="Q463" s="106"/>
      <c r="R463" s="106"/>
      <c r="S463" s="106"/>
      <c r="T463" s="106"/>
      <c r="U463" s="106"/>
      <c r="V463" s="106"/>
      <c r="W463" s="106"/>
      <c r="X463" s="62"/>
      <c r="Y463" s="62"/>
      <c r="Z463" s="62"/>
      <c r="AA463" s="62"/>
    </row>
    <row r="464">
      <c r="A464" s="62"/>
      <c r="B464" s="62"/>
      <c r="C464" s="62"/>
      <c r="D464" s="62"/>
      <c r="E464" s="62"/>
      <c r="F464" s="62"/>
      <c r="G464" s="62"/>
      <c r="H464" s="62"/>
      <c r="I464" s="62"/>
      <c r="J464" s="62"/>
      <c r="K464" s="102"/>
      <c r="L464" s="62"/>
      <c r="M464" s="62"/>
      <c r="N464" s="62"/>
      <c r="O464" s="62"/>
      <c r="P464" s="106"/>
      <c r="Q464" s="106"/>
      <c r="R464" s="106"/>
      <c r="S464" s="106"/>
      <c r="T464" s="106"/>
      <c r="U464" s="106"/>
      <c r="V464" s="106"/>
      <c r="W464" s="106"/>
      <c r="X464" s="62"/>
      <c r="Y464" s="62"/>
      <c r="Z464" s="62"/>
      <c r="AA464" s="62"/>
    </row>
    <row r="465">
      <c r="A465" s="62"/>
      <c r="B465" s="62"/>
      <c r="C465" s="62"/>
      <c r="D465" s="62"/>
      <c r="E465" s="62"/>
      <c r="F465" s="62"/>
      <c r="G465" s="62"/>
      <c r="H465" s="62"/>
      <c r="I465" s="62"/>
      <c r="J465" s="62"/>
      <c r="K465" s="102"/>
      <c r="L465" s="62"/>
      <c r="M465" s="62"/>
      <c r="N465" s="62"/>
      <c r="O465" s="62"/>
      <c r="P465" s="106"/>
      <c r="Q465" s="106"/>
      <c r="R465" s="106"/>
      <c r="S465" s="106"/>
      <c r="T465" s="106"/>
      <c r="U465" s="106"/>
      <c r="V465" s="106"/>
      <c r="W465" s="106"/>
      <c r="X465" s="62"/>
      <c r="Y465" s="62"/>
      <c r="Z465" s="62"/>
      <c r="AA465" s="62"/>
    </row>
    <row r="466">
      <c r="A466" s="62"/>
      <c r="B466" s="62"/>
      <c r="C466" s="62"/>
      <c r="D466" s="62"/>
      <c r="E466" s="62"/>
      <c r="F466" s="62"/>
      <c r="G466" s="62"/>
      <c r="H466" s="62"/>
      <c r="I466" s="62"/>
      <c r="J466" s="62"/>
      <c r="K466" s="102"/>
      <c r="L466" s="62"/>
      <c r="M466" s="62"/>
      <c r="N466" s="62"/>
      <c r="O466" s="62"/>
      <c r="P466" s="106"/>
      <c r="Q466" s="106"/>
      <c r="R466" s="106"/>
      <c r="S466" s="106"/>
      <c r="T466" s="106"/>
      <c r="U466" s="106"/>
      <c r="V466" s="106"/>
      <c r="W466" s="106"/>
      <c r="X466" s="62"/>
      <c r="Y466" s="62"/>
      <c r="Z466" s="62"/>
      <c r="AA466" s="62"/>
    </row>
    <row r="467">
      <c r="A467" s="62"/>
      <c r="B467" s="62"/>
      <c r="C467" s="62"/>
      <c r="D467" s="62"/>
      <c r="E467" s="62"/>
      <c r="F467" s="62"/>
      <c r="G467" s="62"/>
      <c r="H467" s="62"/>
      <c r="I467" s="62"/>
      <c r="J467" s="62"/>
      <c r="K467" s="102"/>
      <c r="L467" s="62"/>
      <c r="M467" s="62"/>
      <c r="N467" s="62"/>
      <c r="O467" s="62"/>
      <c r="P467" s="106"/>
      <c r="Q467" s="106"/>
      <c r="R467" s="106"/>
      <c r="S467" s="106"/>
      <c r="T467" s="106"/>
      <c r="U467" s="106"/>
      <c r="V467" s="106"/>
      <c r="W467" s="106"/>
      <c r="X467" s="62"/>
      <c r="Y467" s="62"/>
      <c r="Z467" s="62"/>
      <c r="AA467" s="62"/>
    </row>
    <row r="468">
      <c r="A468" s="62"/>
      <c r="B468" s="62"/>
      <c r="C468" s="62"/>
      <c r="D468" s="62"/>
      <c r="E468" s="62"/>
      <c r="F468" s="62"/>
      <c r="G468" s="62"/>
      <c r="H468" s="62"/>
      <c r="I468" s="62"/>
      <c r="J468" s="62"/>
      <c r="K468" s="102"/>
      <c r="L468" s="62"/>
      <c r="M468" s="62"/>
      <c r="N468" s="62"/>
      <c r="O468" s="62"/>
      <c r="P468" s="106"/>
      <c r="Q468" s="106"/>
      <c r="R468" s="106"/>
      <c r="S468" s="106"/>
      <c r="T468" s="106"/>
      <c r="U468" s="106"/>
      <c r="V468" s="106"/>
      <c r="W468" s="106"/>
      <c r="X468" s="62"/>
      <c r="Y468" s="62"/>
      <c r="Z468" s="62"/>
      <c r="AA468" s="62"/>
    </row>
    <row r="469">
      <c r="A469" s="62"/>
      <c r="B469" s="62"/>
      <c r="C469" s="62"/>
      <c r="D469" s="62"/>
      <c r="E469" s="62"/>
      <c r="F469" s="62"/>
      <c r="G469" s="62"/>
      <c r="H469" s="62"/>
      <c r="I469" s="62"/>
      <c r="J469" s="62"/>
      <c r="K469" s="102"/>
      <c r="L469" s="62"/>
      <c r="M469" s="62"/>
      <c r="N469" s="62"/>
      <c r="O469" s="62"/>
      <c r="P469" s="106"/>
      <c r="Q469" s="106"/>
      <c r="R469" s="106"/>
      <c r="S469" s="106"/>
      <c r="T469" s="106"/>
      <c r="U469" s="106"/>
      <c r="V469" s="106"/>
      <c r="W469" s="106"/>
      <c r="X469" s="62"/>
      <c r="Y469" s="62"/>
      <c r="Z469" s="62"/>
      <c r="AA469" s="62"/>
    </row>
    <row r="470">
      <c r="A470" s="62"/>
      <c r="B470" s="62"/>
      <c r="C470" s="62"/>
      <c r="D470" s="62"/>
      <c r="E470" s="62"/>
      <c r="F470" s="62"/>
      <c r="G470" s="62"/>
      <c r="H470" s="62"/>
      <c r="I470" s="62"/>
      <c r="J470" s="62"/>
      <c r="K470" s="102"/>
      <c r="L470" s="62"/>
      <c r="M470" s="62"/>
      <c r="N470" s="62"/>
      <c r="O470" s="62"/>
      <c r="P470" s="106"/>
      <c r="Q470" s="106"/>
      <c r="R470" s="106"/>
      <c r="S470" s="106"/>
      <c r="T470" s="106"/>
      <c r="U470" s="106"/>
      <c r="V470" s="106"/>
      <c r="W470" s="106"/>
      <c r="X470" s="62"/>
      <c r="Y470" s="62"/>
      <c r="Z470" s="62"/>
      <c r="AA470" s="62"/>
    </row>
    <row r="471">
      <c r="A471" s="62"/>
      <c r="B471" s="62"/>
      <c r="C471" s="62"/>
      <c r="D471" s="62"/>
      <c r="E471" s="62"/>
      <c r="F471" s="62"/>
      <c r="G471" s="62"/>
      <c r="H471" s="62"/>
      <c r="I471" s="62"/>
      <c r="J471" s="62"/>
      <c r="K471" s="102"/>
      <c r="L471" s="62"/>
      <c r="M471" s="62"/>
      <c r="N471" s="62"/>
      <c r="O471" s="62"/>
      <c r="P471" s="106"/>
      <c r="Q471" s="106"/>
      <c r="R471" s="106"/>
      <c r="S471" s="106"/>
      <c r="T471" s="106"/>
      <c r="U471" s="106"/>
      <c r="V471" s="106"/>
      <c r="W471" s="106"/>
      <c r="X471" s="62"/>
      <c r="Y471" s="62"/>
      <c r="Z471" s="62"/>
      <c r="AA471" s="62"/>
    </row>
    <row r="472">
      <c r="A472" s="62"/>
      <c r="B472" s="62"/>
      <c r="C472" s="62"/>
      <c r="D472" s="62"/>
      <c r="E472" s="62"/>
      <c r="F472" s="62"/>
      <c r="G472" s="62"/>
      <c r="H472" s="62"/>
      <c r="I472" s="62"/>
      <c r="J472" s="62"/>
      <c r="K472" s="102"/>
      <c r="L472" s="62"/>
      <c r="M472" s="62"/>
      <c r="N472" s="62"/>
      <c r="O472" s="62"/>
      <c r="P472" s="106"/>
      <c r="Q472" s="106"/>
      <c r="R472" s="106"/>
      <c r="S472" s="106"/>
      <c r="T472" s="106"/>
      <c r="U472" s="106"/>
      <c r="V472" s="106"/>
      <c r="W472" s="106"/>
      <c r="X472" s="62"/>
      <c r="Y472" s="62"/>
      <c r="Z472" s="62"/>
      <c r="AA472" s="62"/>
    </row>
    <row r="473">
      <c r="A473" s="62"/>
      <c r="B473" s="62"/>
      <c r="C473" s="62"/>
      <c r="D473" s="62"/>
      <c r="E473" s="62"/>
      <c r="F473" s="62"/>
      <c r="G473" s="62"/>
      <c r="H473" s="62"/>
      <c r="I473" s="62"/>
      <c r="J473" s="62"/>
      <c r="K473" s="102"/>
      <c r="L473" s="62"/>
      <c r="M473" s="62"/>
      <c r="N473" s="62"/>
      <c r="O473" s="62"/>
      <c r="P473" s="106"/>
      <c r="Q473" s="106"/>
      <c r="R473" s="106"/>
      <c r="S473" s="106"/>
      <c r="T473" s="106"/>
      <c r="U473" s="106"/>
      <c r="V473" s="106"/>
      <c r="W473" s="106"/>
      <c r="X473" s="62"/>
      <c r="Y473" s="62"/>
      <c r="Z473" s="62"/>
      <c r="AA473" s="62"/>
    </row>
    <row r="474">
      <c r="A474" s="62"/>
      <c r="B474" s="62"/>
      <c r="C474" s="62"/>
      <c r="D474" s="62"/>
      <c r="E474" s="62"/>
      <c r="F474" s="62"/>
      <c r="G474" s="62"/>
      <c r="H474" s="62"/>
      <c r="I474" s="62"/>
      <c r="J474" s="62"/>
      <c r="K474" s="102"/>
      <c r="L474" s="62"/>
      <c r="M474" s="62"/>
      <c r="N474" s="62"/>
      <c r="O474" s="62"/>
      <c r="P474" s="106"/>
      <c r="Q474" s="106"/>
      <c r="R474" s="106"/>
      <c r="S474" s="106"/>
      <c r="T474" s="106"/>
      <c r="U474" s="106"/>
      <c r="V474" s="106"/>
      <c r="W474" s="106"/>
      <c r="X474" s="62"/>
      <c r="Y474" s="62"/>
      <c r="Z474" s="62"/>
      <c r="AA474" s="62"/>
    </row>
    <row r="475">
      <c r="A475" s="62"/>
      <c r="B475" s="62"/>
      <c r="C475" s="62"/>
      <c r="D475" s="62"/>
      <c r="E475" s="62"/>
      <c r="F475" s="62"/>
      <c r="G475" s="62"/>
      <c r="H475" s="62"/>
      <c r="I475" s="62"/>
      <c r="J475" s="62"/>
      <c r="K475" s="102"/>
      <c r="L475" s="62"/>
      <c r="M475" s="62"/>
      <c r="N475" s="62"/>
      <c r="O475" s="62"/>
      <c r="P475" s="106"/>
      <c r="Q475" s="106"/>
      <c r="R475" s="106"/>
      <c r="S475" s="106"/>
      <c r="T475" s="106"/>
      <c r="U475" s="106"/>
      <c r="V475" s="106"/>
      <c r="W475" s="106"/>
      <c r="X475" s="62"/>
      <c r="Y475" s="62"/>
      <c r="Z475" s="62"/>
      <c r="AA475" s="62"/>
    </row>
    <row r="476">
      <c r="A476" s="62"/>
      <c r="B476" s="62"/>
      <c r="C476" s="62"/>
      <c r="D476" s="62"/>
      <c r="E476" s="62"/>
      <c r="F476" s="62"/>
      <c r="G476" s="62"/>
      <c r="H476" s="62"/>
      <c r="I476" s="62"/>
      <c r="J476" s="62"/>
      <c r="K476" s="102"/>
      <c r="L476" s="62"/>
      <c r="M476" s="62"/>
      <c r="N476" s="62"/>
      <c r="O476" s="62"/>
      <c r="P476" s="106"/>
      <c r="Q476" s="106"/>
      <c r="R476" s="106"/>
      <c r="S476" s="106"/>
      <c r="T476" s="106"/>
      <c r="U476" s="106"/>
      <c r="V476" s="106"/>
      <c r="W476" s="106"/>
      <c r="X476" s="62"/>
      <c r="Y476" s="62"/>
      <c r="Z476" s="62"/>
      <c r="AA476" s="62"/>
    </row>
    <row r="477">
      <c r="A477" s="62"/>
      <c r="B477" s="62"/>
      <c r="C477" s="62"/>
      <c r="D477" s="62"/>
      <c r="E477" s="62"/>
      <c r="F477" s="62"/>
      <c r="G477" s="62"/>
      <c r="H477" s="62"/>
      <c r="I477" s="62"/>
      <c r="J477" s="62"/>
      <c r="K477" s="102"/>
      <c r="L477" s="62"/>
      <c r="M477" s="62"/>
      <c r="N477" s="62"/>
      <c r="O477" s="62"/>
      <c r="P477" s="106"/>
      <c r="Q477" s="106"/>
      <c r="R477" s="106"/>
      <c r="S477" s="106"/>
      <c r="T477" s="106"/>
      <c r="U477" s="106"/>
      <c r="V477" s="106"/>
      <c r="W477" s="106"/>
      <c r="X477" s="62"/>
      <c r="Y477" s="62"/>
      <c r="Z477" s="62"/>
      <c r="AA477" s="62"/>
    </row>
    <row r="478">
      <c r="A478" s="62"/>
      <c r="B478" s="62"/>
      <c r="C478" s="62"/>
      <c r="D478" s="62"/>
      <c r="E478" s="62"/>
      <c r="F478" s="62"/>
      <c r="G478" s="62"/>
      <c r="H478" s="62"/>
      <c r="I478" s="62"/>
      <c r="J478" s="62"/>
      <c r="K478" s="102"/>
      <c r="L478" s="62"/>
      <c r="M478" s="62"/>
      <c r="N478" s="62"/>
      <c r="O478" s="62"/>
      <c r="P478" s="106"/>
      <c r="Q478" s="106"/>
      <c r="R478" s="106"/>
      <c r="S478" s="106"/>
      <c r="T478" s="106"/>
      <c r="U478" s="106"/>
      <c r="V478" s="106"/>
      <c r="W478" s="106"/>
      <c r="X478" s="62"/>
      <c r="Y478" s="62"/>
      <c r="Z478" s="62"/>
      <c r="AA478" s="62"/>
    </row>
    <row r="479">
      <c r="A479" s="62"/>
      <c r="B479" s="62"/>
      <c r="C479" s="62"/>
      <c r="D479" s="62"/>
      <c r="E479" s="62"/>
      <c r="F479" s="62"/>
      <c r="G479" s="62"/>
      <c r="H479" s="62"/>
      <c r="I479" s="62"/>
      <c r="J479" s="62"/>
      <c r="K479" s="102"/>
      <c r="L479" s="62"/>
      <c r="M479" s="62"/>
      <c r="N479" s="62"/>
      <c r="O479" s="62"/>
      <c r="P479" s="106"/>
      <c r="Q479" s="106"/>
      <c r="R479" s="106"/>
      <c r="S479" s="106"/>
      <c r="T479" s="106"/>
      <c r="U479" s="106"/>
      <c r="V479" s="106"/>
      <c r="W479" s="106"/>
      <c r="X479" s="62"/>
      <c r="Y479" s="62"/>
      <c r="Z479" s="62"/>
      <c r="AA479" s="62"/>
    </row>
    <row r="480">
      <c r="A480" s="62"/>
      <c r="B480" s="62"/>
      <c r="C480" s="62"/>
      <c r="D480" s="62"/>
      <c r="E480" s="62"/>
      <c r="F480" s="62"/>
      <c r="G480" s="62"/>
      <c r="H480" s="62"/>
      <c r="I480" s="62"/>
      <c r="J480" s="62"/>
      <c r="K480" s="102"/>
      <c r="L480" s="62"/>
      <c r="M480" s="62"/>
      <c r="N480" s="62"/>
      <c r="O480" s="62"/>
      <c r="P480" s="106"/>
      <c r="Q480" s="106"/>
      <c r="R480" s="106"/>
      <c r="S480" s="106"/>
      <c r="T480" s="106"/>
      <c r="U480" s="106"/>
      <c r="V480" s="106"/>
      <c r="W480" s="106"/>
      <c r="X480" s="62"/>
      <c r="Y480" s="62"/>
      <c r="Z480" s="62"/>
      <c r="AA480" s="62"/>
    </row>
    <row r="481">
      <c r="A481" s="62"/>
      <c r="B481" s="62"/>
      <c r="C481" s="62"/>
      <c r="D481" s="62"/>
      <c r="E481" s="62"/>
      <c r="F481" s="62"/>
      <c r="G481" s="62"/>
      <c r="H481" s="62"/>
      <c r="I481" s="62"/>
      <c r="J481" s="62"/>
      <c r="K481" s="102"/>
      <c r="L481" s="62"/>
      <c r="M481" s="62"/>
      <c r="N481" s="62"/>
      <c r="O481" s="62"/>
      <c r="P481" s="106"/>
      <c r="Q481" s="106"/>
      <c r="R481" s="106"/>
      <c r="S481" s="106"/>
      <c r="T481" s="106"/>
      <c r="U481" s="106"/>
      <c r="V481" s="106"/>
      <c r="W481" s="106"/>
      <c r="X481" s="62"/>
      <c r="Y481" s="62"/>
      <c r="Z481" s="62"/>
      <c r="AA481" s="62"/>
    </row>
    <row r="482">
      <c r="A482" s="62"/>
      <c r="B482" s="62"/>
      <c r="C482" s="62"/>
      <c r="D482" s="62"/>
      <c r="E482" s="62"/>
      <c r="F482" s="62"/>
      <c r="G482" s="62"/>
      <c r="H482" s="62"/>
      <c r="I482" s="62"/>
      <c r="J482" s="62"/>
      <c r="K482" s="102"/>
      <c r="L482" s="62"/>
      <c r="M482" s="62"/>
      <c r="N482" s="62"/>
      <c r="O482" s="62"/>
      <c r="P482" s="106"/>
      <c r="Q482" s="106"/>
      <c r="R482" s="106"/>
      <c r="S482" s="106"/>
      <c r="T482" s="106"/>
      <c r="U482" s="106"/>
      <c r="V482" s="106"/>
      <c r="W482" s="106"/>
      <c r="X482" s="62"/>
      <c r="Y482" s="62"/>
      <c r="Z482" s="62"/>
      <c r="AA482" s="62"/>
    </row>
    <row r="483">
      <c r="A483" s="62"/>
      <c r="B483" s="62"/>
      <c r="C483" s="62"/>
      <c r="D483" s="62"/>
      <c r="E483" s="62"/>
      <c r="F483" s="62"/>
      <c r="G483" s="62"/>
      <c r="H483" s="62"/>
      <c r="I483" s="62"/>
      <c r="J483" s="62"/>
      <c r="K483" s="102"/>
      <c r="L483" s="62"/>
      <c r="M483" s="62"/>
      <c r="N483" s="62"/>
      <c r="O483" s="62"/>
      <c r="P483" s="106"/>
      <c r="Q483" s="106"/>
      <c r="R483" s="106"/>
      <c r="S483" s="106"/>
      <c r="T483" s="106"/>
      <c r="U483" s="106"/>
      <c r="V483" s="106"/>
      <c r="W483" s="106"/>
      <c r="X483" s="62"/>
      <c r="Y483" s="62"/>
      <c r="Z483" s="62"/>
      <c r="AA483" s="62"/>
    </row>
    <row r="484">
      <c r="A484" s="62"/>
      <c r="B484" s="62"/>
      <c r="C484" s="62"/>
      <c r="D484" s="62"/>
      <c r="E484" s="62"/>
      <c r="F484" s="62"/>
      <c r="G484" s="62"/>
      <c r="H484" s="62"/>
      <c r="I484" s="62"/>
      <c r="J484" s="62"/>
      <c r="K484" s="102"/>
      <c r="L484" s="62"/>
      <c r="M484" s="62"/>
      <c r="N484" s="62"/>
      <c r="O484" s="62"/>
      <c r="P484" s="106"/>
      <c r="Q484" s="106"/>
      <c r="R484" s="106"/>
      <c r="S484" s="106"/>
      <c r="T484" s="106"/>
      <c r="U484" s="106"/>
      <c r="V484" s="106"/>
      <c r="W484" s="106"/>
      <c r="X484" s="62"/>
      <c r="Y484" s="62"/>
      <c r="Z484" s="62"/>
      <c r="AA484" s="62"/>
    </row>
    <row r="485">
      <c r="A485" s="62"/>
      <c r="B485" s="62"/>
      <c r="C485" s="62"/>
      <c r="D485" s="62"/>
      <c r="E485" s="62"/>
      <c r="F485" s="62"/>
      <c r="G485" s="62"/>
      <c r="H485" s="62"/>
      <c r="I485" s="62"/>
      <c r="J485" s="62"/>
      <c r="K485" s="102"/>
      <c r="L485" s="62"/>
      <c r="M485" s="62"/>
      <c r="N485" s="62"/>
      <c r="O485" s="62"/>
      <c r="P485" s="106"/>
      <c r="Q485" s="106"/>
      <c r="R485" s="106"/>
      <c r="S485" s="106"/>
      <c r="T485" s="106"/>
      <c r="U485" s="106"/>
      <c r="V485" s="106"/>
      <c r="W485" s="106"/>
      <c r="X485" s="62"/>
      <c r="Y485" s="62"/>
      <c r="Z485" s="62"/>
      <c r="AA485" s="62"/>
    </row>
    <row r="486">
      <c r="A486" s="62"/>
      <c r="B486" s="62"/>
      <c r="C486" s="62"/>
      <c r="D486" s="62"/>
      <c r="E486" s="62"/>
      <c r="F486" s="62"/>
      <c r="G486" s="62"/>
      <c r="H486" s="62"/>
      <c r="I486" s="62"/>
      <c r="J486" s="62"/>
      <c r="K486" s="102"/>
      <c r="L486" s="62"/>
      <c r="M486" s="62"/>
      <c r="N486" s="62"/>
      <c r="O486" s="62"/>
      <c r="P486" s="106"/>
      <c r="Q486" s="106"/>
      <c r="R486" s="106"/>
      <c r="S486" s="106"/>
      <c r="T486" s="106"/>
      <c r="U486" s="106"/>
      <c r="V486" s="106"/>
      <c r="W486" s="106"/>
      <c r="X486" s="62"/>
      <c r="Y486" s="62"/>
      <c r="Z486" s="62"/>
      <c r="AA486" s="62"/>
    </row>
    <row r="487">
      <c r="A487" s="62"/>
      <c r="B487" s="62"/>
      <c r="C487" s="62"/>
      <c r="D487" s="62"/>
      <c r="E487" s="62"/>
      <c r="F487" s="62"/>
      <c r="G487" s="62"/>
      <c r="H487" s="62"/>
      <c r="I487" s="62"/>
      <c r="J487" s="62"/>
      <c r="K487" s="102"/>
      <c r="L487" s="62"/>
      <c r="M487" s="62"/>
      <c r="N487" s="62"/>
      <c r="O487" s="62"/>
      <c r="P487" s="106"/>
      <c r="Q487" s="106"/>
      <c r="R487" s="106"/>
      <c r="S487" s="106"/>
      <c r="T487" s="106"/>
      <c r="U487" s="106"/>
      <c r="V487" s="106"/>
      <c r="W487" s="106"/>
      <c r="X487" s="62"/>
      <c r="Y487" s="62"/>
      <c r="Z487" s="62"/>
      <c r="AA487" s="62"/>
    </row>
    <row r="488">
      <c r="A488" s="62"/>
      <c r="B488" s="62"/>
      <c r="C488" s="62"/>
      <c r="D488" s="62"/>
      <c r="E488" s="62"/>
      <c r="F488" s="62"/>
      <c r="G488" s="62"/>
      <c r="H488" s="62"/>
      <c r="I488" s="62"/>
      <c r="J488" s="62"/>
      <c r="K488" s="102"/>
      <c r="L488" s="62"/>
      <c r="M488" s="62"/>
      <c r="N488" s="62"/>
      <c r="O488" s="62"/>
      <c r="P488" s="106"/>
      <c r="Q488" s="106"/>
      <c r="R488" s="106"/>
      <c r="S488" s="106"/>
      <c r="T488" s="106"/>
      <c r="U488" s="106"/>
      <c r="V488" s="106"/>
      <c r="W488" s="106"/>
      <c r="X488" s="62"/>
      <c r="Y488" s="62"/>
      <c r="Z488" s="62"/>
      <c r="AA488" s="62"/>
    </row>
    <row r="489">
      <c r="A489" s="62"/>
      <c r="B489" s="62"/>
      <c r="C489" s="62"/>
      <c r="D489" s="62"/>
      <c r="E489" s="62"/>
      <c r="F489" s="62"/>
      <c r="G489" s="62"/>
      <c r="H489" s="62"/>
      <c r="I489" s="62"/>
      <c r="J489" s="62"/>
      <c r="K489" s="102"/>
      <c r="L489" s="62"/>
      <c r="M489" s="62"/>
      <c r="N489" s="62"/>
      <c r="O489" s="62"/>
      <c r="P489" s="106"/>
      <c r="Q489" s="106"/>
      <c r="R489" s="106"/>
      <c r="S489" s="106"/>
      <c r="T489" s="106"/>
      <c r="U489" s="106"/>
      <c r="V489" s="106"/>
      <c r="W489" s="106"/>
      <c r="X489" s="62"/>
      <c r="Y489" s="62"/>
      <c r="Z489" s="62"/>
      <c r="AA489" s="62"/>
    </row>
    <row r="490">
      <c r="A490" s="62"/>
      <c r="B490" s="62"/>
      <c r="C490" s="62"/>
      <c r="D490" s="62"/>
      <c r="E490" s="62"/>
      <c r="F490" s="62"/>
      <c r="G490" s="62"/>
      <c r="H490" s="62"/>
      <c r="I490" s="62"/>
      <c r="J490" s="62"/>
      <c r="K490" s="102"/>
      <c r="L490" s="62"/>
      <c r="M490" s="62"/>
      <c r="N490" s="62"/>
      <c r="O490" s="62"/>
      <c r="P490" s="106"/>
      <c r="Q490" s="106"/>
      <c r="R490" s="106"/>
      <c r="S490" s="106"/>
      <c r="T490" s="106"/>
      <c r="U490" s="106"/>
      <c r="V490" s="106"/>
      <c r="W490" s="106"/>
      <c r="X490" s="62"/>
      <c r="Y490" s="62"/>
      <c r="Z490" s="62"/>
      <c r="AA490" s="62"/>
    </row>
    <row r="491">
      <c r="A491" s="62"/>
      <c r="B491" s="62"/>
      <c r="C491" s="62"/>
      <c r="D491" s="62"/>
      <c r="E491" s="62"/>
      <c r="F491" s="62"/>
      <c r="G491" s="62"/>
      <c r="H491" s="62"/>
      <c r="I491" s="62"/>
      <c r="J491" s="62"/>
      <c r="K491" s="102"/>
      <c r="L491" s="62"/>
      <c r="M491" s="62"/>
      <c r="N491" s="62"/>
      <c r="O491" s="62"/>
      <c r="P491" s="106"/>
      <c r="Q491" s="106"/>
      <c r="R491" s="106"/>
      <c r="S491" s="106"/>
      <c r="T491" s="106"/>
      <c r="U491" s="106"/>
      <c r="V491" s="106"/>
      <c r="W491" s="106"/>
      <c r="X491" s="62"/>
      <c r="Y491" s="62"/>
      <c r="Z491" s="62"/>
      <c r="AA491" s="62"/>
    </row>
    <row r="492">
      <c r="A492" s="62"/>
      <c r="B492" s="62"/>
      <c r="C492" s="62"/>
      <c r="D492" s="62"/>
      <c r="E492" s="62"/>
      <c r="F492" s="62"/>
      <c r="G492" s="62"/>
      <c r="H492" s="62"/>
      <c r="I492" s="62"/>
      <c r="J492" s="62"/>
      <c r="K492" s="102"/>
      <c r="L492" s="62"/>
      <c r="M492" s="62"/>
      <c r="N492" s="62"/>
      <c r="O492" s="62"/>
      <c r="P492" s="106"/>
      <c r="Q492" s="106"/>
      <c r="R492" s="106"/>
      <c r="S492" s="106"/>
      <c r="T492" s="106"/>
      <c r="U492" s="106"/>
      <c r="V492" s="106"/>
      <c r="W492" s="106"/>
      <c r="X492" s="62"/>
      <c r="Y492" s="62"/>
      <c r="Z492" s="62"/>
      <c r="AA492" s="62"/>
    </row>
    <row r="493">
      <c r="A493" s="62"/>
      <c r="B493" s="62"/>
      <c r="C493" s="62"/>
      <c r="D493" s="62"/>
      <c r="E493" s="62"/>
      <c r="F493" s="62"/>
      <c r="G493" s="62"/>
      <c r="H493" s="62"/>
      <c r="I493" s="62"/>
      <c r="J493" s="62"/>
      <c r="K493" s="102"/>
      <c r="L493" s="62"/>
      <c r="M493" s="62"/>
      <c r="N493" s="62"/>
      <c r="O493" s="62"/>
      <c r="P493" s="106"/>
      <c r="Q493" s="106"/>
      <c r="R493" s="106"/>
      <c r="S493" s="106"/>
      <c r="T493" s="106"/>
      <c r="U493" s="106"/>
      <c r="V493" s="106"/>
      <c r="W493" s="106"/>
      <c r="X493" s="62"/>
      <c r="Y493" s="62"/>
      <c r="Z493" s="62"/>
      <c r="AA493" s="62"/>
    </row>
    <row r="494">
      <c r="A494" s="62"/>
      <c r="B494" s="62"/>
      <c r="C494" s="62"/>
      <c r="D494" s="62"/>
      <c r="E494" s="62"/>
      <c r="F494" s="62"/>
      <c r="G494" s="62"/>
      <c r="H494" s="62"/>
      <c r="I494" s="62"/>
      <c r="J494" s="62"/>
      <c r="K494" s="102"/>
      <c r="L494" s="62"/>
      <c r="M494" s="62"/>
      <c r="N494" s="62"/>
      <c r="O494" s="62"/>
      <c r="P494" s="106"/>
      <c r="Q494" s="106"/>
      <c r="R494" s="106"/>
      <c r="S494" s="106"/>
      <c r="T494" s="106"/>
      <c r="U494" s="106"/>
      <c r="V494" s="106"/>
      <c r="W494" s="106"/>
      <c r="X494" s="62"/>
      <c r="Y494" s="62"/>
      <c r="Z494" s="62"/>
      <c r="AA494" s="62"/>
    </row>
    <row r="495">
      <c r="A495" s="62"/>
      <c r="B495" s="62"/>
      <c r="C495" s="62"/>
      <c r="D495" s="62"/>
      <c r="E495" s="62"/>
      <c r="F495" s="62"/>
      <c r="G495" s="62"/>
      <c r="H495" s="62"/>
      <c r="I495" s="62"/>
      <c r="J495" s="62"/>
      <c r="K495" s="102"/>
      <c r="L495" s="62"/>
      <c r="M495" s="62"/>
      <c r="N495" s="62"/>
      <c r="O495" s="62"/>
      <c r="P495" s="106"/>
      <c r="Q495" s="106"/>
      <c r="R495" s="106"/>
      <c r="S495" s="106"/>
      <c r="T495" s="106"/>
      <c r="U495" s="106"/>
      <c r="V495" s="106"/>
      <c r="W495" s="106"/>
      <c r="X495" s="62"/>
      <c r="Y495" s="62"/>
      <c r="Z495" s="62"/>
      <c r="AA495" s="62"/>
    </row>
    <row r="496">
      <c r="A496" s="62"/>
      <c r="B496" s="62"/>
      <c r="C496" s="62"/>
      <c r="D496" s="62"/>
      <c r="E496" s="62"/>
      <c r="F496" s="62"/>
      <c r="G496" s="62"/>
      <c r="H496" s="62"/>
      <c r="I496" s="62"/>
      <c r="J496" s="62"/>
      <c r="K496" s="102"/>
      <c r="L496" s="62"/>
      <c r="M496" s="62"/>
      <c r="N496" s="62"/>
      <c r="O496" s="62"/>
      <c r="P496" s="106"/>
      <c r="Q496" s="106"/>
      <c r="R496" s="106"/>
      <c r="S496" s="106"/>
      <c r="T496" s="106"/>
      <c r="U496" s="106"/>
      <c r="V496" s="106"/>
      <c r="W496" s="106"/>
      <c r="X496" s="62"/>
      <c r="Y496" s="62"/>
      <c r="Z496" s="62"/>
      <c r="AA496" s="62"/>
    </row>
    <row r="497">
      <c r="A497" s="62"/>
      <c r="B497" s="62"/>
      <c r="C497" s="62"/>
      <c r="D497" s="62"/>
      <c r="E497" s="62"/>
      <c r="F497" s="62"/>
      <c r="G497" s="62"/>
      <c r="H497" s="62"/>
      <c r="I497" s="62"/>
      <c r="J497" s="62"/>
      <c r="K497" s="102"/>
      <c r="L497" s="62"/>
      <c r="M497" s="62"/>
      <c r="N497" s="62"/>
      <c r="O497" s="62"/>
      <c r="P497" s="106"/>
      <c r="Q497" s="106"/>
      <c r="R497" s="106"/>
      <c r="S497" s="106"/>
      <c r="T497" s="106"/>
      <c r="U497" s="106"/>
      <c r="V497" s="106"/>
      <c r="W497" s="106"/>
      <c r="X497" s="62"/>
      <c r="Y497" s="62"/>
      <c r="Z497" s="62"/>
      <c r="AA497" s="62"/>
    </row>
    <row r="498">
      <c r="A498" s="62"/>
      <c r="B498" s="62"/>
      <c r="C498" s="62"/>
      <c r="D498" s="62"/>
      <c r="E498" s="62"/>
      <c r="F498" s="62"/>
      <c r="G498" s="62"/>
      <c r="H498" s="62"/>
      <c r="I498" s="62"/>
      <c r="J498" s="62"/>
      <c r="K498" s="102"/>
      <c r="L498" s="62"/>
      <c r="M498" s="62"/>
      <c r="N498" s="62"/>
      <c r="O498" s="62"/>
      <c r="P498" s="106"/>
      <c r="Q498" s="106"/>
      <c r="R498" s="106"/>
      <c r="S498" s="106"/>
      <c r="T498" s="106"/>
      <c r="U498" s="106"/>
      <c r="V498" s="106"/>
      <c r="W498" s="106"/>
      <c r="X498" s="62"/>
      <c r="Y498" s="62"/>
      <c r="Z498" s="62"/>
      <c r="AA498" s="62"/>
    </row>
    <row r="499">
      <c r="A499" s="62"/>
      <c r="B499" s="62"/>
      <c r="C499" s="62"/>
      <c r="D499" s="62"/>
      <c r="E499" s="62"/>
      <c r="F499" s="62"/>
      <c r="G499" s="62"/>
      <c r="H499" s="62"/>
      <c r="I499" s="62"/>
      <c r="J499" s="62"/>
      <c r="K499" s="102"/>
      <c r="L499" s="62"/>
      <c r="M499" s="62"/>
      <c r="N499" s="62"/>
      <c r="O499" s="62"/>
      <c r="P499" s="106"/>
      <c r="Q499" s="106"/>
      <c r="R499" s="106"/>
      <c r="S499" s="106"/>
      <c r="T499" s="106"/>
      <c r="U499" s="106"/>
      <c r="V499" s="106"/>
      <c r="W499" s="106"/>
      <c r="X499" s="62"/>
      <c r="Y499" s="62"/>
      <c r="Z499" s="62"/>
      <c r="AA499" s="62"/>
    </row>
    <row r="500">
      <c r="A500" s="62"/>
      <c r="B500" s="62"/>
      <c r="C500" s="62"/>
      <c r="D500" s="62"/>
      <c r="E500" s="62"/>
      <c r="F500" s="62"/>
      <c r="G500" s="62"/>
      <c r="H500" s="62"/>
      <c r="I500" s="62"/>
      <c r="J500" s="62"/>
      <c r="K500" s="102"/>
      <c r="L500" s="62"/>
      <c r="M500" s="62"/>
      <c r="N500" s="62"/>
      <c r="O500" s="62"/>
      <c r="P500" s="106"/>
      <c r="Q500" s="106"/>
      <c r="R500" s="106"/>
      <c r="S500" s="106"/>
      <c r="T500" s="106"/>
      <c r="U500" s="106"/>
      <c r="V500" s="106"/>
      <c r="W500" s="106"/>
      <c r="X500" s="62"/>
      <c r="Y500" s="62"/>
      <c r="Z500" s="62"/>
      <c r="AA500" s="62"/>
    </row>
    <row r="501">
      <c r="A501" s="62"/>
      <c r="B501" s="62"/>
      <c r="C501" s="62"/>
      <c r="D501" s="62"/>
      <c r="E501" s="62"/>
      <c r="F501" s="62"/>
      <c r="G501" s="62"/>
      <c r="H501" s="62"/>
      <c r="I501" s="62"/>
      <c r="J501" s="62"/>
      <c r="K501" s="102"/>
      <c r="L501" s="62"/>
      <c r="M501" s="62"/>
      <c r="N501" s="62"/>
      <c r="O501" s="62"/>
      <c r="P501" s="106"/>
      <c r="Q501" s="106"/>
      <c r="R501" s="106"/>
      <c r="S501" s="106"/>
      <c r="T501" s="106"/>
      <c r="U501" s="106"/>
      <c r="V501" s="106"/>
      <c r="W501" s="106"/>
      <c r="X501" s="62"/>
      <c r="Y501" s="62"/>
      <c r="Z501" s="62"/>
      <c r="AA501" s="62"/>
    </row>
    <row r="502">
      <c r="A502" s="62"/>
      <c r="B502" s="62"/>
      <c r="C502" s="62"/>
      <c r="D502" s="62"/>
      <c r="E502" s="62"/>
      <c r="F502" s="62"/>
      <c r="G502" s="62"/>
      <c r="H502" s="62"/>
      <c r="I502" s="62"/>
      <c r="J502" s="62"/>
      <c r="K502" s="102"/>
      <c r="L502" s="62"/>
      <c r="M502" s="62"/>
      <c r="N502" s="62"/>
      <c r="O502" s="62"/>
      <c r="P502" s="106"/>
      <c r="Q502" s="106"/>
      <c r="R502" s="106"/>
      <c r="S502" s="106"/>
      <c r="T502" s="106"/>
      <c r="U502" s="106"/>
      <c r="V502" s="106"/>
      <c r="W502" s="106"/>
      <c r="X502" s="62"/>
      <c r="Y502" s="62"/>
      <c r="Z502" s="62"/>
      <c r="AA502" s="62"/>
    </row>
    <row r="503">
      <c r="A503" s="62"/>
      <c r="B503" s="62"/>
      <c r="C503" s="62"/>
      <c r="D503" s="62"/>
      <c r="E503" s="62"/>
      <c r="F503" s="62"/>
      <c r="G503" s="62"/>
      <c r="H503" s="62"/>
      <c r="I503" s="62"/>
      <c r="J503" s="62"/>
      <c r="K503" s="102"/>
      <c r="L503" s="62"/>
      <c r="M503" s="62"/>
      <c r="N503" s="62"/>
      <c r="O503" s="62"/>
      <c r="P503" s="106"/>
      <c r="Q503" s="106"/>
      <c r="R503" s="106"/>
      <c r="S503" s="106"/>
      <c r="T503" s="106"/>
      <c r="U503" s="106"/>
      <c r="V503" s="106"/>
      <c r="W503" s="106"/>
      <c r="X503" s="62"/>
      <c r="Y503" s="62"/>
      <c r="Z503" s="62"/>
      <c r="AA503" s="62"/>
    </row>
    <row r="504">
      <c r="A504" s="62"/>
      <c r="B504" s="62"/>
      <c r="C504" s="62"/>
      <c r="D504" s="62"/>
      <c r="E504" s="62"/>
      <c r="F504" s="62"/>
      <c r="G504" s="62"/>
      <c r="H504" s="62"/>
      <c r="I504" s="62"/>
      <c r="J504" s="62"/>
      <c r="K504" s="102"/>
      <c r="L504" s="62"/>
      <c r="M504" s="62"/>
      <c r="N504" s="62"/>
      <c r="O504" s="62"/>
      <c r="P504" s="106"/>
      <c r="Q504" s="106"/>
      <c r="R504" s="106"/>
      <c r="S504" s="106"/>
      <c r="T504" s="106"/>
      <c r="U504" s="106"/>
      <c r="V504" s="106"/>
      <c r="W504" s="106"/>
      <c r="X504" s="62"/>
      <c r="Y504" s="62"/>
      <c r="Z504" s="62"/>
      <c r="AA504" s="62"/>
    </row>
    <row r="505">
      <c r="A505" s="62"/>
      <c r="B505" s="62"/>
      <c r="C505" s="62"/>
      <c r="D505" s="62"/>
      <c r="E505" s="62"/>
      <c r="F505" s="62"/>
      <c r="G505" s="62"/>
      <c r="H505" s="62"/>
      <c r="I505" s="62"/>
      <c r="J505" s="62"/>
      <c r="K505" s="102"/>
      <c r="L505" s="62"/>
      <c r="M505" s="62"/>
      <c r="N505" s="62"/>
      <c r="O505" s="62"/>
      <c r="P505" s="106"/>
      <c r="Q505" s="106"/>
      <c r="R505" s="106"/>
      <c r="S505" s="106"/>
      <c r="T505" s="106"/>
      <c r="U505" s="106"/>
      <c r="V505" s="106"/>
      <c r="W505" s="106"/>
      <c r="X505" s="62"/>
      <c r="Y505" s="62"/>
      <c r="Z505" s="62"/>
      <c r="AA505" s="62"/>
    </row>
    <row r="506">
      <c r="A506" s="62"/>
      <c r="B506" s="62"/>
      <c r="C506" s="62"/>
      <c r="D506" s="62"/>
      <c r="E506" s="62"/>
      <c r="F506" s="62"/>
      <c r="G506" s="62"/>
      <c r="H506" s="62"/>
      <c r="I506" s="62"/>
      <c r="J506" s="62"/>
      <c r="K506" s="102"/>
      <c r="L506" s="62"/>
      <c r="M506" s="62"/>
      <c r="N506" s="62"/>
      <c r="O506" s="62"/>
      <c r="P506" s="106"/>
      <c r="Q506" s="106"/>
      <c r="R506" s="106"/>
      <c r="S506" s="106"/>
      <c r="T506" s="106"/>
      <c r="U506" s="106"/>
      <c r="V506" s="106"/>
      <c r="W506" s="106"/>
      <c r="X506" s="62"/>
      <c r="Y506" s="62"/>
      <c r="Z506" s="62"/>
      <c r="AA506" s="62"/>
    </row>
    <row r="507">
      <c r="A507" s="62"/>
      <c r="B507" s="62"/>
      <c r="C507" s="62"/>
      <c r="D507" s="62"/>
      <c r="E507" s="62"/>
      <c r="F507" s="62"/>
      <c r="G507" s="62"/>
      <c r="H507" s="62"/>
      <c r="I507" s="62"/>
      <c r="J507" s="62"/>
      <c r="K507" s="102"/>
      <c r="L507" s="62"/>
      <c r="M507" s="62"/>
      <c r="N507" s="62"/>
      <c r="O507" s="62"/>
      <c r="P507" s="106"/>
      <c r="Q507" s="106"/>
      <c r="R507" s="106"/>
      <c r="S507" s="106"/>
      <c r="T507" s="106"/>
      <c r="U507" s="106"/>
      <c r="V507" s="106"/>
      <c r="W507" s="106"/>
      <c r="X507" s="62"/>
      <c r="Y507" s="62"/>
      <c r="Z507" s="62"/>
      <c r="AA507" s="62"/>
    </row>
    <row r="508">
      <c r="A508" s="62"/>
      <c r="B508" s="62"/>
      <c r="C508" s="62"/>
      <c r="D508" s="62"/>
      <c r="E508" s="62"/>
      <c r="F508" s="62"/>
      <c r="G508" s="62"/>
      <c r="H508" s="62"/>
      <c r="I508" s="62"/>
      <c r="J508" s="62"/>
      <c r="K508" s="102"/>
      <c r="L508" s="62"/>
      <c r="M508" s="62"/>
      <c r="N508" s="62"/>
      <c r="O508" s="62"/>
      <c r="P508" s="106"/>
      <c r="Q508" s="106"/>
      <c r="R508" s="106"/>
      <c r="S508" s="106"/>
      <c r="T508" s="106"/>
      <c r="U508" s="106"/>
      <c r="V508" s="106"/>
      <c r="W508" s="106"/>
      <c r="X508" s="62"/>
      <c r="Y508" s="62"/>
      <c r="Z508" s="62"/>
      <c r="AA508" s="62"/>
    </row>
    <row r="509">
      <c r="A509" s="62"/>
      <c r="B509" s="62"/>
      <c r="C509" s="62"/>
      <c r="D509" s="62"/>
      <c r="E509" s="62"/>
      <c r="F509" s="62"/>
      <c r="G509" s="62"/>
      <c r="H509" s="62"/>
      <c r="I509" s="62"/>
      <c r="J509" s="62"/>
      <c r="K509" s="102"/>
      <c r="L509" s="62"/>
      <c r="M509" s="62"/>
      <c r="N509" s="62"/>
      <c r="O509" s="62"/>
      <c r="P509" s="106"/>
      <c r="Q509" s="106"/>
      <c r="R509" s="106"/>
      <c r="S509" s="106"/>
      <c r="T509" s="106"/>
      <c r="U509" s="106"/>
      <c r="V509" s="106"/>
      <c r="W509" s="106"/>
      <c r="X509" s="62"/>
      <c r="Y509" s="62"/>
      <c r="Z509" s="62"/>
      <c r="AA509" s="62"/>
    </row>
    <row r="510">
      <c r="A510" s="62"/>
      <c r="B510" s="62"/>
      <c r="C510" s="62"/>
      <c r="D510" s="62"/>
      <c r="E510" s="62"/>
      <c r="F510" s="62"/>
      <c r="G510" s="62"/>
      <c r="H510" s="62"/>
      <c r="I510" s="62"/>
      <c r="J510" s="62"/>
      <c r="K510" s="102"/>
      <c r="L510" s="62"/>
      <c r="M510" s="62"/>
      <c r="N510" s="62"/>
      <c r="O510" s="62"/>
      <c r="P510" s="106"/>
      <c r="Q510" s="106"/>
      <c r="R510" s="106"/>
      <c r="S510" s="106"/>
      <c r="T510" s="106"/>
      <c r="U510" s="106"/>
      <c r="V510" s="106"/>
      <c r="W510" s="106"/>
      <c r="X510" s="62"/>
      <c r="Y510" s="62"/>
      <c r="Z510" s="62"/>
      <c r="AA510" s="62"/>
    </row>
    <row r="511">
      <c r="A511" s="62"/>
      <c r="B511" s="62"/>
      <c r="C511" s="62"/>
      <c r="D511" s="62"/>
      <c r="E511" s="62"/>
      <c r="F511" s="62"/>
      <c r="G511" s="62"/>
      <c r="H511" s="62"/>
      <c r="I511" s="62"/>
      <c r="J511" s="62"/>
      <c r="K511" s="102"/>
      <c r="L511" s="62"/>
      <c r="M511" s="62"/>
      <c r="N511" s="62"/>
      <c r="O511" s="62"/>
      <c r="P511" s="106"/>
      <c r="Q511" s="106"/>
      <c r="R511" s="106"/>
      <c r="S511" s="106"/>
      <c r="T511" s="106"/>
      <c r="U511" s="106"/>
      <c r="V511" s="106"/>
      <c r="W511" s="106"/>
      <c r="X511" s="62"/>
      <c r="Y511" s="62"/>
      <c r="Z511" s="62"/>
      <c r="AA511" s="62"/>
    </row>
    <row r="512">
      <c r="A512" s="62"/>
      <c r="B512" s="62"/>
      <c r="C512" s="62"/>
      <c r="D512" s="62"/>
      <c r="E512" s="62"/>
      <c r="F512" s="62"/>
      <c r="G512" s="62"/>
      <c r="H512" s="62"/>
      <c r="I512" s="62"/>
      <c r="J512" s="62"/>
      <c r="K512" s="102"/>
      <c r="L512" s="62"/>
      <c r="M512" s="62"/>
      <c r="N512" s="62"/>
      <c r="O512" s="62"/>
      <c r="P512" s="106"/>
      <c r="Q512" s="106"/>
      <c r="R512" s="106"/>
      <c r="S512" s="106"/>
      <c r="T512" s="106"/>
      <c r="U512" s="106"/>
      <c r="V512" s="106"/>
      <c r="W512" s="106"/>
      <c r="X512" s="62"/>
      <c r="Y512" s="62"/>
      <c r="Z512" s="62"/>
      <c r="AA512" s="62"/>
    </row>
    <row r="513">
      <c r="A513" s="62"/>
      <c r="B513" s="62"/>
      <c r="C513" s="62"/>
      <c r="D513" s="62"/>
      <c r="E513" s="62"/>
      <c r="F513" s="62"/>
      <c r="G513" s="62"/>
      <c r="H513" s="62"/>
      <c r="I513" s="62"/>
      <c r="J513" s="62"/>
      <c r="K513" s="102"/>
      <c r="L513" s="62"/>
      <c r="M513" s="62"/>
      <c r="N513" s="62"/>
      <c r="O513" s="62"/>
      <c r="P513" s="106"/>
      <c r="Q513" s="106"/>
      <c r="R513" s="106"/>
      <c r="S513" s="106"/>
      <c r="T513" s="106"/>
      <c r="U513" s="106"/>
      <c r="V513" s="106"/>
      <c r="W513" s="106"/>
      <c r="X513" s="62"/>
      <c r="Y513" s="62"/>
      <c r="Z513" s="62"/>
      <c r="AA513" s="62"/>
    </row>
    <row r="514">
      <c r="A514" s="62"/>
      <c r="B514" s="62"/>
      <c r="C514" s="62"/>
      <c r="D514" s="62"/>
      <c r="E514" s="62"/>
      <c r="F514" s="62"/>
      <c r="G514" s="62"/>
      <c r="H514" s="62"/>
      <c r="I514" s="62"/>
      <c r="J514" s="62"/>
      <c r="K514" s="102"/>
      <c r="L514" s="62"/>
      <c r="M514" s="62"/>
      <c r="N514" s="62"/>
      <c r="O514" s="62"/>
      <c r="P514" s="106"/>
      <c r="Q514" s="106"/>
      <c r="R514" s="106"/>
      <c r="S514" s="106"/>
      <c r="T514" s="106"/>
      <c r="U514" s="106"/>
      <c r="V514" s="106"/>
      <c r="W514" s="106"/>
      <c r="X514" s="62"/>
      <c r="Y514" s="62"/>
      <c r="Z514" s="62"/>
      <c r="AA514" s="62"/>
    </row>
    <row r="515">
      <c r="A515" s="62"/>
      <c r="B515" s="62"/>
      <c r="C515" s="62"/>
      <c r="D515" s="62"/>
      <c r="E515" s="62"/>
      <c r="F515" s="62"/>
      <c r="G515" s="62"/>
      <c r="H515" s="62"/>
      <c r="I515" s="62"/>
      <c r="J515" s="62"/>
      <c r="K515" s="102"/>
      <c r="L515" s="62"/>
      <c r="M515" s="62"/>
      <c r="N515" s="62"/>
      <c r="O515" s="62"/>
      <c r="P515" s="106"/>
      <c r="Q515" s="106"/>
      <c r="R515" s="106"/>
      <c r="S515" s="106"/>
      <c r="T515" s="106"/>
      <c r="U515" s="106"/>
      <c r="V515" s="106"/>
      <c r="W515" s="106"/>
      <c r="X515" s="62"/>
      <c r="Y515" s="62"/>
      <c r="Z515" s="62"/>
      <c r="AA515" s="62"/>
    </row>
    <row r="516">
      <c r="A516" s="62"/>
      <c r="B516" s="62"/>
      <c r="C516" s="62"/>
      <c r="D516" s="62"/>
      <c r="E516" s="62"/>
      <c r="F516" s="62"/>
      <c r="G516" s="62"/>
      <c r="H516" s="62"/>
      <c r="I516" s="62"/>
      <c r="J516" s="62"/>
      <c r="K516" s="102"/>
      <c r="L516" s="62"/>
      <c r="M516" s="62"/>
      <c r="N516" s="62"/>
      <c r="O516" s="62"/>
      <c r="P516" s="106"/>
      <c r="Q516" s="106"/>
      <c r="R516" s="106"/>
      <c r="S516" s="106"/>
      <c r="T516" s="106"/>
      <c r="U516" s="106"/>
      <c r="V516" s="106"/>
      <c r="W516" s="106"/>
      <c r="X516" s="62"/>
      <c r="Y516" s="62"/>
      <c r="Z516" s="62"/>
      <c r="AA516" s="62"/>
    </row>
    <row r="517">
      <c r="A517" s="62"/>
      <c r="B517" s="62"/>
      <c r="C517" s="62"/>
      <c r="D517" s="62"/>
      <c r="E517" s="62"/>
      <c r="F517" s="62"/>
      <c r="G517" s="62"/>
      <c r="H517" s="62"/>
      <c r="I517" s="62"/>
      <c r="J517" s="62"/>
      <c r="K517" s="102"/>
      <c r="L517" s="62"/>
      <c r="M517" s="62"/>
      <c r="N517" s="62"/>
      <c r="O517" s="62"/>
      <c r="P517" s="106"/>
      <c r="Q517" s="106"/>
      <c r="R517" s="106"/>
      <c r="S517" s="106"/>
      <c r="T517" s="106"/>
      <c r="U517" s="106"/>
      <c r="V517" s="106"/>
      <c r="W517" s="106"/>
      <c r="X517" s="62"/>
      <c r="Y517" s="62"/>
      <c r="Z517" s="62"/>
      <c r="AA517" s="62"/>
    </row>
    <row r="518">
      <c r="A518" s="62"/>
      <c r="B518" s="62"/>
      <c r="C518" s="62"/>
      <c r="D518" s="62"/>
      <c r="E518" s="62"/>
      <c r="F518" s="62"/>
      <c r="G518" s="62"/>
      <c r="H518" s="62"/>
      <c r="I518" s="62"/>
      <c r="J518" s="62"/>
      <c r="K518" s="102"/>
      <c r="L518" s="62"/>
      <c r="M518" s="62"/>
      <c r="N518" s="62"/>
      <c r="O518" s="62"/>
      <c r="P518" s="106"/>
      <c r="Q518" s="106"/>
      <c r="R518" s="106"/>
      <c r="S518" s="106"/>
      <c r="T518" s="106"/>
      <c r="U518" s="106"/>
      <c r="V518" s="106"/>
      <c r="W518" s="106"/>
      <c r="X518" s="62"/>
      <c r="Y518" s="62"/>
      <c r="Z518" s="62"/>
      <c r="AA518" s="62"/>
    </row>
    <row r="519">
      <c r="A519" s="62"/>
      <c r="B519" s="62"/>
      <c r="C519" s="62"/>
      <c r="D519" s="62"/>
      <c r="E519" s="62"/>
      <c r="F519" s="62"/>
      <c r="G519" s="62"/>
      <c r="H519" s="62"/>
      <c r="I519" s="62"/>
      <c r="J519" s="62"/>
      <c r="K519" s="102"/>
      <c r="L519" s="62"/>
      <c r="M519" s="62"/>
      <c r="N519" s="62"/>
      <c r="O519" s="62"/>
      <c r="P519" s="106"/>
      <c r="Q519" s="106"/>
      <c r="R519" s="106"/>
      <c r="S519" s="106"/>
      <c r="T519" s="106"/>
      <c r="U519" s="106"/>
      <c r="V519" s="106"/>
      <c r="W519" s="106"/>
      <c r="X519" s="62"/>
      <c r="Y519" s="62"/>
      <c r="Z519" s="62"/>
      <c r="AA519" s="62"/>
    </row>
    <row r="520">
      <c r="A520" s="62"/>
      <c r="B520" s="62"/>
      <c r="C520" s="62"/>
      <c r="D520" s="62"/>
      <c r="E520" s="62"/>
      <c r="F520" s="62"/>
      <c r="G520" s="62"/>
      <c r="H520" s="62"/>
      <c r="I520" s="62"/>
      <c r="J520" s="62"/>
      <c r="K520" s="102"/>
      <c r="L520" s="62"/>
      <c r="M520" s="62"/>
      <c r="N520" s="62"/>
      <c r="O520" s="62"/>
      <c r="P520" s="106"/>
      <c r="Q520" s="106"/>
      <c r="R520" s="106"/>
      <c r="S520" s="106"/>
      <c r="T520" s="106"/>
      <c r="U520" s="106"/>
      <c r="V520" s="106"/>
      <c r="W520" s="106"/>
      <c r="X520" s="62"/>
      <c r="Y520" s="62"/>
      <c r="Z520" s="62"/>
      <c r="AA520" s="62"/>
    </row>
    <row r="521">
      <c r="A521" s="62"/>
      <c r="B521" s="62"/>
      <c r="C521" s="62"/>
      <c r="D521" s="62"/>
      <c r="E521" s="62"/>
      <c r="F521" s="62"/>
      <c r="G521" s="62"/>
      <c r="H521" s="62"/>
      <c r="I521" s="62"/>
      <c r="J521" s="62"/>
      <c r="K521" s="102"/>
      <c r="L521" s="62"/>
      <c r="M521" s="62"/>
      <c r="N521" s="62"/>
      <c r="O521" s="62"/>
      <c r="P521" s="106"/>
      <c r="Q521" s="106"/>
      <c r="R521" s="106"/>
      <c r="S521" s="106"/>
      <c r="T521" s="106"/>
      <c r="U521" s="106"/>
      <c r="V521" s="106"/>
      <c r="W521" s="106"/>
      <c r="X521" s="62"/>
      <c r="Y521" s="62"/>
      <c r="Z521" s="62"/>
      <c r="AA521" s="62"/>
    </row>
    <row r="522">
      <c r="A522" s="62"/>
      <c r="B522" s="62"/>
      <c r="C522" s="62"/>
      <c r="D522" s="62"/>
      <c r="E522" s="62"/>
      <c r="F522" s="62"/>
      <c r="G522" s="62"/>
      <c r="H522" s="62"/>
      <c r="I522" s="62"/>
      <c r="J522" s="62"/>
      <c r="K522" s="102"/>
      <c r="L522" s="62"/>
      <c r="M522" s="62"/>
      <c r="N522" s="62"/>
      <c r="O522" s="62"/>
      <c r="P522" s="106"/>
      <c r="Q522" s="106"/>
      <c r="R522" s="106"/>
      <c r="S522" s="106"/>
      <c r="T522" s="106"/>
      <c r="U522" s="106"/>
      <c r="V522" s="106"/>
      <c r="W522" s="106"/>
      <c r="X522" s="62"/>
      <c r="Y522" s="62"/>
      <c r="Z522" s="62"/>
      <c r="AA522" s="62"/>
    </row>
    <row r="523">
      <c r="A523" s="62"/>
      <c r="B523" s="62"/>
      <c r="C523" s="62"/>
      <c r="D523" s="62"/>
      <c r="E523" s="62"/>
      <c r="F523" s="62"/>
      <c r="G523" s="62"/>
      <c r="H523" s="62"/>
      <c r="I523" s="62"/>
      <c r="J523" s="62"/>
      <c r="K523" s="102"/>
      <c r="L523" s="62"/>
      <c r="M523" s="62"/>
      <c r="N523" s="62"/>
      <c r="O523" s="62"/>
      <c r="P523" s="106"/>
      <c r="Q523" s="106"/>
      <c r="R523" s="106"/>
      <c r="S523" s="106"/>
      <c r="T523" s="106"/>
      <c r="U523" s="106"/>
      <c r="V523" s="106"/>
      <c r="W523" s="106"/>
      <c r="X523" s="62"/>
      <c r="Y523" s="62"/>
      <c r="Z523" s="62"/>
      <c r="AA523" s="62"/>
    </row>
    <row r="524">
      <c r="A524" s="62"/>
      <c r="B524" s="62"/>
      <c r="C524" s="62"/>
      <c r="D524" s="62"/>
      <c r="E524" s="62"/>
      <c r="F524" s="62"/>
      <c r="G524" s="62"/>
      <c r="H524" s="62"/>
      <c r="I524" s="62"/>
      <c r="J524" s="62"/>
      <c r="K524" s="102"/>
      <c r="L524" s="62"/>
      <c r="M524" s="62"/>
      <c r="N524" s="62"/>
      <c r="O524" s="62"/>
      <c r="P524" s="106"/>
      <c r="Q524" s="106"/>
      <c r="R524" s="106"/>
      <c r="S524" s="106"/>
      <c r="T524" s="106"/>
      <c r="U524" s="106"/>
      <c r="V524" s="106"/>
      <c r="W524" s="106"/>
      <c r="X524" s="62"/>
      <c r="Y524" s="62"/>
      <c r="Z524" s="62"/>
      <c r="AA524" s="62"/>
    </row>
    <row r="525">
      <c r="A525" s="62"/>
      <c r="B525" s="62"/>
      <c r="C525" s="62"/>
      <c r="D525" s="62"/>
      <c r="E525" s="62"/>
      <c r="F525" s="62"/>
      <c r="G525" s="62"/>
      <c r="H525" s="62"/>
      <c r="I525" s="62"/>
      <c r="J525" s="62"/>
      <c r="K525" s="102"/>
      <c r="L525" s="62"/>
      <c r="M525" s="62"/>
      <c r="N525" s="62"/>
      <c r="O525" s="62"/>
      <c r="P525" s="106"/>
      <c r="Q525" s="106"/>
      <c r="R525" s="106"/>
      <c r="S525" s="106"/>
      <c r="T525" s="106"/>
      <c r="U525" s="106"/>
      <c r="V525" s="106"/>
      <c r="W525" s="106"/>
      <c r="X525" s="62"/>
      <c r="Y525" s="62"/>
      <c r="Z525" s="62"/>
      <c r="AA525" s="62"/>
    </row>
    <row r="526">
      <c r="A526" s="62"/>
      <c r="B526" s="62"/>
      <c r="C526" s="62"/>
      <c r="D526" s="62"/>
      <c r="E526" s="62"/>
      <c r="F526" s="62"/>
      <c r="G526" s="62"/>
      <c r="H526" s="62"/>
      <c r="I526" s="62"/>
      <c r="J526" s="62"/>
      <c r="K526" s="102"/>
      <c r="L526" s="62"/>
      <c r="M526" s="62"/>
      <c r="N526" s="62"/>
      <c r="O526" s="62"/>
      <c r="P526" s="106"/>
      <c r="Q526" s="106"/>
      <c r="R526" s="106"/>
      <c r="S526" s="106"/>
      <c r="T526" s="106"/>
      <c r="U526" s="106"/>
      <c r="V526" s="106"/>
      <c r="W526" s="106"/>
      <c r="X526" s="62"/>
      <c r="Y526" s="62"/>
      <c r="Z526" s="62"/>
      <c r="AA526" s="62"/>
    </row>
    <row r="527">
      <c r="A527" s="62"/>
      <c r="B527" s="62"/>
      <c r="C527" s="62"/>
      <c r="D527" s="62"/>
      <c r="E527" s="62"/>
      <c r="F527" s="62"/>
      <c r="G527" s="62"/>
      <c r="H527" s="62"/>
      <c r="I527" s="62"/>
      <c r="J527" s="62"/>
      <c r="K527" s="102"/>
      <c r="L527" s="62"/>
      <c r="M527" s="62"/>
      <c r="N527" s="62"/>
      <c r="O527" s="62"/>
      <c r="P527" s="106"/>
      <c r="Q527" s="106"/>
      <c r="R527" s="106"/>
      <c r="S527" s="106"/>
      <c r="T527" s="106"/>
      <c r="U527" s="106"/>
      <c r="V527" s="106"/>
      <c r="W527" s="106"/>
      <c r="X527" s="62"/>
      <c r="Y527" s="62"/>
      <c r="Z527" s="62"/>
      <c r="AA527" s="62"/>
    </row>
    <row r="528">
      <c r="A528" s="62"/>
      <c r="B528" s="62"/>
      <c r="C528" s="62"/>
      <c r="D528" s="62"/>
      <c r="E528" s="62"/>
      <c r="F528" s="62"/>
      <c r="G528" s="62"/>
      <c r="H528" s="62"/>
      <c r="I528" s="62"/>
      <c r="J528" s="62"/>
      <c r="K528" s="102"/>
      <c r="L528" s="62"/>
      <c r="M528" s="62"/>
      <c r="N528" s="62"/>
      <c r="O528" s="62"/>
      <c r="P528" s="106"/>
      <c r="Q528" s="106"/>
      <c r="R528" s="106"/>
      <c r="S528" s="106"/>
      <c r="T528" s="106"/>
      <c r="U528" s="106"/>
      <c r="V528" s="106"/>
      <c r="W528" s="106"/>
      <c r="X528" s="62"/>
      <c r="Y528" s="62"/>
      <c r="Z528" s="62"/>
      <c r="AA528" s="62"/>
    </row>
    <row r="529">
      <c r="A529" s="62"/>
      <c r="B529" s="62"/>
      <c r="C529" s="62"/>
      <c r="D529" s="62"/>
      <c r="E529" s="62"/>
      <c r="F529" s="62"/>
      <c r="G529" s="62"/>
      <c r="H529" s="62"/>
      <c r="I529" s="62"/>
      <c r="J529" s="62"/>
      <c r="K529" s="102"/>
      <c r="L529" s="62"/>
      <c r="M529" s="62"/>
      <c r="N529" s="62"/>
      <c r="O529" s="62"/>
      <c r="P529" s="106"/>
      <c r="Q529" s="106"/>
      <c r="R529" s="106"/>
      <c r="S529" s="106"/>
      <c r="T529" s="106"/>
      <c r="U529" s="106"/>
      <c r="V529" s="106"/>
      <c r="W529" s="106"/>
      <c r="X529" s="62"/>
      <c r="Y529" s="62"/>
      <c r="Z529" s="62"/>
      <c r="AA529" s="62"/>
    </row>
    <row r="530">
      <c r="A530" s="62"/>
      <c r="B530" s="62"/>
      <c r="C530" s="62"/>
      <c r="D530" s="62"/>
      <c r="E530" s="62"/>
      <c r="F530" s="62"/>
      <c r="G530" s="62"/>
      <c r="H530" s="62"/>
      <c r="I530" s="62"/>
      <c r="J530" s="62"/>
      <c r="K530" s="102"/>
      <c r="L530" s="62"/>
      <c r="M530" s="62"/>
      <c r="N530" s="62"/>
      <c r="O530" s="62"/>
      <c r="P530" s="106"/>
      <c r="Q530" s="106"/>
      <c r="R530" s="106"/>
      <c r="S530" s="106"/>
      <c r="T530" s="106"/>
      <c r="U530" s="106"/>
      <c r="V530" s="106"/>
      <c r="W530" s="106"/>
      <c r="X530" s="62"/>
      <c r="Y530" s="62"/>
      <c r="Z530" s="62"/>
      <c r="AA530" s="62"/>
    </row>
    <row r="531">
      <c r="A531" s="62"/>
      <c r="B531" s="62"/>
      <c r="C531" s="62"/>
      <c r="D531" s="62"/>
      <c r="E531" s="62"/>
      <c r="F531" s="62"/>
      <c r="G531" s="62"/>
      <c r="H531" s="62"/>
      <c r="I531" s="62"/>
      <c r="J531" s="62"/>
      <c r="K531" s="102"/>
      <c r="L531" s="62"/>
      <c r="M531" s="62"/>
      <c r="N531" s="62"/>
      <c r="O531" s="62"/>
      <c r="P531" s="106"/>
      <c r="Q531" s="106"/>
      <c r="R531" s="106"/>
      <c r="S531" s="106"/>
      <c r="T531" s="106"/>
      <c r="U531" s="106"/>
      <c r="V531" s="106"/>
      <c r="W531" s="106"/>
      <c r="X531" s="62"/>
      <c r="Y531" s="62"/>
      <c r="Z531" s="62"/>
      <c r="AA531" s="62"/>
    </row>
    <row r="532">
      <c r="A532" s="62"/>
      <c r="B532" s="62"/>
      <c r="C532" s="62"/>
      <c r="D532" s="62"/>
      <c r="E532" s="62"/>
      <c r="F532" s="62"/>
      <c r="G532" s="62"/>
      <c r="H532" s="62"/>
      <c r="I532" s="62"/>
      <c r="J532" s="62"/>
      <c r="K532" s="102"/>
      <c r="L532" s="62"/>
      <c r="M532" s="62"/>
      <c r="N532" s="62"/>
      <c r="O532" s="62"/>
      <c r="P532" s="106"/>
      <c r="Q532" s="106"/>
      <c r="R532" s="106"/>
      <c r="S532" s="106"/>
      <c r="T532" s="106"/>
      <c r="U532" s="106"/>
      <c r="V532" s="106"/>
      <c r="W532" s="106"/>
      <c r="X532" s="62"/>
      <c r="Y532" s="62"/>
      <c r="Z532" s="62"/>
      <c r="AA532" s="62"/>
    </row>
    <row r="533">
      <c r="A533" s="62"/>
      <c r="B533" s="62"/>
      <c r="C533" s="62"/>
      <c r="D533" s="62"/>
      <c r="E533" s="62"/>
      <c r="F533" s="62"/>
      <c r="G533" s="62"/>
      <c r="H533" s="62"/>
      <c r="I533" s="62"/>
      <c r="J533" s="62"/>
      <c r="K533" s="102"/>
      <c r="L533" s="62"/>
      <c r="M533" s="62"/>
      <c r="N533" s="62"/>
      <c r="O533" s="62"/>
      <c r="P533" s="106"/>
      <c r="Q533" s="106"/>
      <c r="R533" s="106"/>
      <c r="S533" s="106"/>
      <c r="T533" s="106"/>
      <c r="U533" s="106"/>
      <c r="V533" s="106"/>
      <c r="W533" s="106"/>
      <c r="X533" s="62"/>
      <c r="Y533" s="62"/>
      <c r="Z533" s="62"/>
      <c r="AA533" s="62"/>
    </row>
    <row r="534">
      <c r="A534" s="62"/>
      <c r="B534" s="62"/>
      <c r="C534" s="62"/>
      <c r="D534" s="62"/>
      <c r="E534" s="62"/>
      <c r="F534" s="62"/>
      <c r="G534" s="62"/>
      <c r="H534" s="62"/>
      <c r="I534" s="62"/>
      <c r="J534" s="62"/>
      <c r="K534" s="102"/>
      <c r="L534" s="62"/>
      <c r="M534" s="62"/>
      <c r="N534" s="62"/>
      <c r="O534" s="62"/>
      <c r="P534" s="106"/>
      <c r="Q534" s="106"/>
      <c r="R534" s="106"/>
      <c r="S534" s="106"/>
      <c r="T534" s="106"/>
      <c r="U534" s="106"/>
      <c r="V534" s="106"/>
      <c r="W534" s="106"/>
      <c r="X534" s="62"/>
      <c r="Y534" s="62"/>
      <c r="Z534" s="62"/>
      <c r="AA534" s="62"/>
    </row>
    <row r="535">
      <c r="A535" s="62"/>
      <c r="B535" s="62"/>
      <c r="C535" s="62"/>
      <c r="D535" s="62"/>
      <c r="E535" s="62"/>
      <c r="F535" s="62"/>
      <c r="G535" s="62"/>
      <c r="H535" s="62"/>
      <c r="I535" s="62"/>
      <c r="J535" s="62"/>
      <c r="K535" s="102"/>
      <c r="L535" s="62"/>
      <c r="M535" s="62"/>
      <c r="N535" s="62"/>
      <c r="O535" s="62"/>
      <c r="P535" s="106"/>
      <c r="Q535" s="106"/>
      <c r="R535" s="106"/>
      <c r="S535" s="106"/>
      <c r="T535" s="106"/>
      <c r="U535" s="106"/>
      <c r="V535" s="106"/>
      <c r="W535" s="106"/>
      <c r="X535" s="62"/>
      <c r="Y535" s="62"/>
      <c r="Z535" s="62"/>
      <c r="AA535" s="62"/>
    </row>
    <row r="536">
      <c r="A536" s="62"/>
      <c r="B536" s="62"/>
      <c r="C536" s="62"/>
      <c r="D536" s="62"/>
      <c r="E536" s="62"/>
      <c r="F536" s="62"/>
      <c r="G536" s="62"/>
      <c r="H536" s="62"/>
      <c r="I536" s="62"/>
      <c r="J536" s="62"/>
      <c r="K536" s="102"/>
      <c r="L536" s="62"/>
      <c r="M536" s="62"/>
      <c r="N536" s="62"/>
      <c r="O536" s="62"/>
      <c r="P536" s="106"/>
      <c r="Q536" s="106"/>
      <c r="R536" s="106"/>
      <c r="S536" s="106"/>
      <c r="T536" s="106"/>
      <c r="U536" s="106"/>
      <c r="V536" s="106"/>
      <c r="W536" s="106"/>
      <c r="X536" s="62"/>
      <c r="Y536" s="62"/>
      <c r="Z536" s="62"/>
      <c r="AA536" s="62"/>
    </row>
    <row r="537">
      <c r="A537" s="62"/>
      <c r="B537" s="62"/>
      <c r="C537" s="62"/>
      <c r="D537" s="62"/>
      <c r="E537" s="62"/>
      <c r="F537" s="62"/>
      <c r="G537" s="62"/>
      <c r="H537" s="62"/>
      <c r="I537" s="62"/>
      <c r="J537" s="62"/>
      <c r="K537" s="102"/>
      <c r="L537" s="62"/>
      <c r="M537" s="62"/>
      <c r="N537" s="62"/>
      <c r="O537" s="62"/>
      <c r="P537" s="106"/>
      <c r="Q537" s="106"/>
      <c r="R537" s="106"/>
      <c r="S537" s="106"/>
      <c r="T537" s="106"/>
      <c r="U537" s="106"/>
      <c r="V537" s="106"/>
      <c r="W537" s="106"/>
      <c r="X537" s="62"/>
      <c r="Y537" s="62"/>
      <c r="Z537" s="62"/>
      <c r="AA537" s="62"/>
    </row>
    <row r="538">
      <c r="A538" s="62"/>
      <c r="B538" s="62"/>
      <c r="C538" s="62"/>
      <c r="D538" s="62"/>
      <c r="E538" s="62"/>
      <c r="F538" s="62"/>
      <c r="G538" s="62"/>
      <c r="H538" s="62"/>
      <c r="I538" s="62"/>
      <c r="J538" s="62"/>
      <c r="K538" s="102"/>
      <c r="L538" s="62"/>
      <c r="M538" s="62"/>
      <c r="N538" s="62"/>
      <c r="O538" s="62"/>
      <c r="P538" s="106"/>
      <c r="Q538" s="106"/>
      <c r="R538" s="106"/>
      <c r="S538" s="106"/>
      <c r="T538" s="106"/>
      <c r="U538" s="106"/>
      <c r="V538" s="106"/>
      <c r="W538" s="106"/>
      <c r="X538" s="62"/>
      <c r="Y538" s="62"/>
      <c r="Z538" s="62"/>
      <c r="AA538" s="62"/>
    </row>
    <row r="539">
      <c r="A539" s="62"/>
      <c r="B539" s="62"/>
      <c r="C539" s="62"/>
      <c r="D539" s="62"/>
      <c r="E539" s="62"/>
      <c r="F539" s="62"/>
      <c r="G539" s="62"/>
      <c r="H539" s="62"/>
      <c r="I539" s="62"/>
      <c r="J539" s="62"/>
      <c r="K539" s="102"/>
      <c r="L539" s="62"/>
      <c r="M539" s="62"/>
      <c r="N539" s="62"/>
      <c r="O539" s="62"/>
      <c r="P539" s="106"/>
      <c r="Q539" s="106"/>
      <c r="R539" s="106"/>
      <c r="S539" s="106"/>
      <c r="T539" s="106"/>
      <c r="U539" s="106"/>
      <c r="V539" s="106"/>
      <c r="W539" s="106"/>
      <c r="X539" s="62"/>
      <c r="Y539" s="62"/>
      <c r="Z539" s="62"/>
      <c r="AA539" s="62"/>
    </row>
    <row r="540">
      <c r="A540" s="62"/>
      <c r="B540" s="62"/>
      <c r="C540" s="62"/>
      <c r="D540" s="62"/>
      <c r="E540" s="62"/>
      <c r="F540" s="62"/>
      <c r="G540" s="62"/>
      <c r="H540" s="62"/>
      <c r="I540" s="62"/>
      <c r="J540" s="62"/>
      <c r="K540" s="102"/>
      <c r="L540" s="62"/>
      <c r="M540" s="62"/>
      <c r="N540" s="62"/>
      <c r="O540" s="62"/>
      <c r="P540" s="106"/>
      <c r="Q540" s="106"/>
      <c r="R540" s="106"/>
      <c r="S540" s="106"/>
      <c r="T540" s="106"/>
      <c r="U540" s="106"/>
      <c r="V540" s="106"/>
      <c r="W540" s="106"/>
      <c r="X540" s="62"/>
      <c r="Y540" s="62"/>
      <c r="Z540" s="62"/>
      <c r="AA540" s="62"/>
    </row>
    <row r="541">
      <c r="A541" s="62"/>
      <c r="B541" s="62"/>
      <c r="C541" s="62"/>
      <c r="D541" s="62"/>
      <c r="E541" s="62"/>
      <c r="F541" s="62"/>
      <c r="G541" s="62"/>
      <c r="H541" s="62"/>
      <c r="I541" s="62"/>
      <c r="J541" s="62"/>
      <c r="K541" s="102"/>
      <c r="L541" s="62"/>
      <c r="M541" s="62"/>
      <c r="N541" s="62"/>
      <c r="O541" s="62"/>
      <c r="P541" s="106"/>
      <c r="Q541" s="106"/>
      <c r="R541" s="106"/>
      <c r="S541" s="106"/>
      <c r="T541" s="106"/>
      <c r="U541" s="106"/>
      <c r="V541" s="106"/>
      <c r="W541" s="106"/>
      <c r="X541" s="62"/>
      <c r="Y541" s="62"/>
      <c r="Z541" s="62"/>
      <c r="AA541" s="62"/>
    </row>
    <row r="542">
      <c r="A542" s="62"/>
      <c r="B542" s="62"/>
      <c r="C542" s="62"/>
      <c r="D542" s="62"/>
      <c r="E542" s="62"/>
      <c r="F542" s="62"/>
      <c r="G542" s="62"/>
      <c r="H542" s="62"/>
      <c r="I542" s="62"/>
      <c r="J542" s="62"/>
      <c r="K542" s="102"/>
      <c r="L542" s="62"/>
      <c r="M542" s="62"/>
      <c r="N542" s="62"/>
      <c r="O542" s="62"/>
      <c r="P542" s="106"/>
      <c r="Q542" s="106"/>
      <c r="R542" s="106"/>
      <c r="S542" s="106"/>
      <c r="T542" s="106"/>
      <c r="U542" s="106"/>
      <c r="V542" s="106"/>
      <c r="W542" s="106"/>
      <c r="X542" s="62"/>
      <c r="Y542" s="62"/>
      <c r="Z542" s="62"/>
      <c r="AA542" s="62"/>
    </row>
    <row r="543">
      <c r="A543" s="62"/>
      <c r="B543" s="62"/>
      <c r="C543" s="62"/>
      <c r="D543" s="62"/>
      <c r="E543" s="62"/>
      <c r="F543" s="62"/>
      <c r="G543" s="62"/>
      <c r="H543" s="62"/>
      <c r="I543" s="62"/>
      <c r="J543" s="62"/>
      <c r="K543" s="102"/>
      <c r="L543" s="62"/>
      <c r="M543" s="62"/>
      <c r="N543" s="62"/>
      <c r="O543" s="62"/>
      <c r="P543" s="106"/>
      <c r="Q543" s="106"/>
      <c r="R543" s="106"/>
      <c r="S543" s="106"/>
      <c r="T543" s="106"/>
      <c r="U543" s="106"/>
      <c r="V543" s="106"/>
      <c r="W543" s="106"/>
      <c r="X543" s="62"/>
      <c r="Y543" s="62"/>
      <c r="Z543" s="62"/>
      <c r="AA543" s="62"/>
    </row>
    <row r="544">
      <c r="A544" s="62"/>
      <c r="B544" s="62"/>
      <c r="C544" s="62"/>
      <c r="D544" s="62"/>
      <c r="E544" s="62"/>
      <c r="F544" s="62"/>
      <c r="G544" s="62"/>
      <c r="H544" s="62"/>
      <c r="I544" s="62"/>
      <c r="J544" s="62"/>
      <c r="K544" s="102"/>
      <c r="L544" s="62"/>
      <c r="M544" s="62"/>
      <c r="N544" s="62"/>
      <c r="O544" s="62"/>
      <c r="P544" s="106"/>
      <c r="Q544" s="106"/>
      <c r="R544" s="106"/>
      <c r="S544" s="106"/>
      <c r="T544" s="106"/>
      <c r="U544" s="106"/>
      <c r="V544" s="106"/>
      <c r="W544" s="106"/>
      <c r="X544" s="62"/>
      <c r="Y544" s="62"/>
      <c r="Z544" s="62"/>
      <c r="AA544" s="62"/>
    </row>
    <row r="545">
      <c r="A545" s="62"/>
      <c r="B545" s="62"/>
      <c r="C545" s="62"/>
      <c r="D545" s="62"/>
      <c r="E545" s="62"/>
      <c r="F545" s="62"/>
      <c r="G545" s="62"/>
      <c r="H545" s="62"/>
      <c r="I545" s="62"/>
      <c r="J545" s="62"/>
      <c r="K545" s="102"/>
      <c r="L545" s="62"/>
      <c r="M545" s="62"/>
      <c r="N545" s="62"/>
      <c r="O545" s="62"/>
      <c r="P545" s="106"/>
      <c r="Q545" s="106"/>
      <c r="R545" s="106"/>
      <c r="S545" s="106"/>
      <c r="T545" s="106"/>
      <c r="U545" s="106"/>
      <c r="V545" s="106"/>
      <c r="W545" s="106"/>
      <c r="X545" s="62"/>
      <c r="Y545" s="62"/>
      <c r="Z545" s="62"/>
      <c r="AA545" s="62"/>
    </row>
    <row r="546">
      <c r="A546" s="62"/>
      <c r="B546" s="62"/>
      <c r="C546" s="62"/>
      <c r="D546" s="62"/>
      <c r="E546" s="62"/>
      <c r="F546" s="62"/>
      <c r="G546" s="62"/>
      <c r="H546" s="62"/>
      <c r="I546" s="62"/>
      <c r="J546" s="62"/>
      <c r="K546" s="102"/>
      <c r="L546" s="62"/>
      <c r="M546" s="62"/>
      <c r="N546" s="62"/>
      <c r="O546" s="62"/>
      <c r="P546" s="106"/>
      <c r="Q546" s="106"/>
      <c r="R546" s="106"/>
      <c r="S546" s="106"/>
      <c r="T546" s="106"/>
      <c r="U546" s="106"/>
      <c r="V546" s="106"/>
      <c r="W546" s="106"/>
      <c r="X546" s="62"/>
      <c r="Y546" s="62"/>
      <c r="Z546" s="62"/>
      <c r="AA546" s="62"/>
    </row>
    <row r="547">
      <c r="A547" s="62"/>
      <c r="B547" s="62"/>
      <c r="C547" s="62"/>
      <c r="D547" s="62"/>
      <c r="E547" s="62"/>
      <c r="F547" s="62"/>
      <c r="G547" s="62"/>
      <c r="H547" s="62"/>
      <c r="I547" s="62"/>
      <c r="J547" s="62"/>
      <c r="K547" s="102"/>
      <c r="L547" s="62"/>
      <c r="M547" s="62"/>
      <c r="N547" s="62"/>
      <c r="O547" s="62"/>
      <c r="P547" s="106"/>
      <c r="Q547" s="106"/>
      <c r="R547" s="106"/>
      <c r="S547" s="106"/>
      <c r="T547" s="106"/>
      <c r="U547" s="106"/>
      <c r="V547" s="106"/>
      <c r="W547" s="106"/>
      <c r="X547" s="62"/>
      <c r="Y547" s="62"/>
      <c r="Z547" s="62"/>
      <c r="AA547" s="62"/>
    </row>
    <row r="548">
      <c r="A548" s="62"/>
      <c r="B548" s="62"/>
      <c r="C548" s="62"/>
      <c r="D548" s="62"/>
      <c r="E548" s="62"/>
      <c r="F548" s="62"/>
      <c r="G548" s="62"/>
      <c r="H548" s="62"/>
      <c r="I548" s="62"/>
      <c r="J548" s="62"/>
      <c r="K548" s="102"/>
      <c r="L548" s="62"/>
      <c r="M548" s="62"/>
      <c r="N548" s="62"/>
      <c r="O548" s="62"/>
      <c r="P548" s="106"/>
      <c r="Q548" s="106"/>
      <c r="R548" s="106"/>
      <c r="S548" s="106"/>
      <c r="T548" s="106"/>
      <c r="U548" s="106"/>
      <c r="V548" s="106"/>
      <c r="W548" s="106"/>
      <c r="X548" s="62"/>
      <c r="Y548" s="62"/>
      <c r="Z548" s="62"/>
      <c r="AA548" s="62"/>
    </row>
    <row r="549">
      <c r="A549" s="62"/>
      <c r="B549" s="62"/>
      <c r="C549" s="62"/>
      <c r="D549" s="62"/>
      <c r="E549" s="62"/>
      <c r="F549" s="62"/>
      <c r="G549" s="62"/>
      <c r="H549" s="62"/>
      <c r="I549" s="62"/>
      <c r="J549" s="62"/>
      <c r="K549" s="102"/>
      <c r="L549" s="62"/>
      <c r="M549" s="62"/>
      <c r="N549" s="62"/>
      <c r="O549" s="62"/>
      <c r="P549" s="106"/>
      <c r="Q549" s="106"/>
      <c r="R549" s="106"/>
      <c r="S549" s="106"/>
      <c r="T549" s="106"/>
      <c r="U549" s="106"/>
      <c r="V549" s="106"/>
      <c r="W549" s="106"/>
      <c r="X549" s="62"/>
      <c r="Y549" s="62"/>
      <c r="Z549" s="62"/>
      <c r="AA549" s="62"/>
    </row>
    <row r="550">
      <c r="A550" s="62"/>
      <c r="B550" s="62"/>
      <c r="C550" s="62"/>
      <c r="D550" s="62"/>
      <c r="E550" s="62"/>
      <c r="F550" s="62"/>
      <c r="G550" s="62"/>
      <c r="H550" s="62"/>
      <c r="I550" s="62"/>
      <c r="J550" s="62"/>
      <c r="K550" s="102"/>
      <c r="L550" s="62"/>
      <c r="M550" s="62"/>
      <c r="N550" s="62"/>
      <c r="O550" s="62"/>
      <c r="P550" s="106"/>
      <c r="Q550" s="106"/>
      <c r="R550" s="106"/>
      <c r="S550" s="106"/>
      <c r="T550" s="106"/>
      <c r="U550" s="106"/>
      <c r="V550" s="106"/>
      <c r="W550" s="106"/>
      <c r="X550" s="62"/>
      <c r="Y550" s="62"/>
      <c r="Z550" s="62"/>
      <c r="AA550" s="62"/>
    </row>
    <row r="551">
      <c r="A551" s="62"/>
      <c r="B551" s="62"/>
      <c r="C551" s="62"/>
      <c r="D551" s="62"/>
      <c r="E551" s="62"/>
      <c r="F551" s="62"/>
      <c r="G551" s="62"/>
      <c r="H551" s="62"/>
      <c r="I551" s="62"/>
      <c r="J551" s="62"/>
      <c r="K551" s="102"/>
      <c r="L551" s="62"/>
      <c r="M551" s="62"/>
      <c r="N551" s="62"/>
      <c r="O551" s="62"/>
      <c r="P551" s="106"/>
      <c r="Q551" s="106"/>
      <c r="R551" s="106"/>
      <c r="S551" s="106"/>
      <c r="T551" s="106"/>
      <c r="U551" s="106"/>
      <c r="V551" s="106"/>
      <c r="W551" s="106"/>
      <c r="X551" s="62"/>
      <c r="Y551" s="62"/>
      <c r="Z551" s="62"/>
      <c r="AA551" s="62"/>
    </row>
    <row r="552">
      <c r="A552" s="62"/>
      <c r="B552" s="62"/>
      <c r="C552" s="62"/>
      <c r="D552" s="62"/>
      <c r="E552" s="62"/>
      <c r="F552" s="62"/>
      <c r="G552" s="62"/>
      <c r="H552" s="62"/>
      <c r="I552" s="62"/>
      <c r="J552" s="62"/>
      <c r="K552" s="102"/>
      <c r="L552" s="62"/>
      <c r="M552" s="62"/>
      <c r="N552" s="62"/>
      <c r="O552" s="62"/>
      <c r="P552" s="106"/>
      <c r="Q552" s="106"/>
      <c r="R552" s="106"/>
      <c r="S552" s="106"/>
      <c r="T552" s="106"/>
      <c r="U552" s="106"/>
      <c r="V552" s="106"/>
      <c r="W552" s="106"/>
      <c r="X552" s="62"/>
      <c r="Y552" s="62"/>
      <c r="Z552" s="62"/>
      <c r="AA552" s="62"/>
    </row>
    <row r="553">
      <c r="A553" s="62"/>
      <c r="B553" s="62"/>
      <c r="C553" s="62"/>
      <c r="D553" s="62"/>
      <c r="E553" s="62"/>
      <c r="F553" s="62"/>
      <c r="G553" s="62"/>
      <c r="H553" s="62"/>
      <c r="I553" s="62"/>
      <c r="J553" s="62"/>
      <c r="K553" s="102"/>
      <c r="L553" s="62"/>
      <c r="M553" s="62"/>
      <c r="N553" s="62"/>
      <c r="O553" s="62"/>
      <c r="P553" s="106"/>
      <c r="Q553" s="106"/>
      <c r="R553" s="106"/>
      <c r="S553" s="106"/>
      <c r="T553" s="106"/>
      <c r="U553" s="106"/>
      <c r="V553" s="106"/>
      <c r="W553" s="106"/>
      <c r="X553" s="62"/>
      <c r="Y553" s="62"/>
      <c r="Z553" s="62"/>
      <c r="AA553" s="62"/>
    </row>
    <row r="554">
      <c r="A554" s="62"/>
      <c r="B554" s="62"/>
      <c r="C554" s="62"/>
      <c r="D554" s="62"/>
      <c r="E554" s="62"/>
      <c r="F554" s="62"/>
      <c r="G554" s="62"/>
      <c r="H554" s="62"/>
      <c r="I554" s="62"/>
      <c r="J554" s="62"/>
      <c r="K554" s="102"/>
      <c r="L554" s="62"/>
      <c r="M554" s="62"/>
      <c r="N554" s="62"/>
      <c r="O554" s="62"/>
      <c r="P554" s="106"/>
      <c r="Q554" s="106"/>
      <c r="R554" s="106"/>
      <c r="S554" s="106"/>
      <c r="T554" s="106"/>
      <c r="U554" s="106"/>
      <c r="V554" s="106"/>
      <c r="W554" s="106"/>
      <c r="X554" s="62"/>
      <c r="Y554" s="62"/>
      <c r="Z554" s="62"/>
      <c r="AA554" s="62"/>
    </row>
    <row r="555">
      <c r="A555" s="62"/>
      <c r="B555" s="62"/>
      <c r="C555" s="62"/>
      <c r="D555" s="62"/>
      <c r="E555" s="62"/>
      <c r="F555" s="62"/>
      <c r="G555" s="62"/>
      <c r="H555" s="62"/>
      <c r="I555" s="62"/>
      <c r="J555" s="62"/>
      <c r="K555" s="102"/>
      <c r="L555" s="62"/>
      <c r="M555" s="62"/>
      <c r="N555" s="62"/>
      <c r="O555" s="62"/>
      <c r="P555" s="106"/>
      <c r="Q555" s="106"/>
      <c r="R555" s="106"/>
      <c r="S555" s="106"/>
      <c r="T555" s="106"/>
      <c r="U555" s="106"/>
      <c r="V555" s="106"/>
      <c r="W555" s="106"/>
      <c r="X555" s="62"/>
      <c r="Y555" s="62"/>
      <c r="Z555" s="62"/>
      <c r="AA555" s="62"/>
    </row>
    <row r="556">
      <c r="A556" s="62"/>
      <c r="B556" s="62"/>
      <c r="C556" s="62"/>
      <c r="D556" s="62"/>
      <c r="E556" s="62"/>
      <c r="F556" s="62"/>
      <c r="G556" s="62"/>
      <c r="H556" s="62"/>
      <c r="I556" s="62"/>
      <c r="J556" s="62"/>
      <c r="K556" s="102"/>
      <c r="L556" s="62"/>
      <c r="M556" s="62"/>
      <c r="N556" s="62"/>
      <c r="O556" s="62"/>
      <c r="P556" s="106"/>
      <c r="Q556" s="106"/>
      <c r="R556" s="106"/>
      <c r="S556" s="106"/>
      <c r="T556" s="106"/>
      <c r="U556" s="106"/>
      <c r="V556" s="106"/>
      <c r="W556" s="106"/>
      <c r="X556" s="62"/>
      <c r="Y556" s="62"/>
      <c r="Z556" s="62"/>
      <c r="AA556" s="62"/>
    </row>
    <row r="557">
      <c r="A557" s="62"/>
      <c r="B557" s="62"/>
      <c r="C557" s="62"/>
      <c r="D557" s="62"/>
      <c r="E557" s="62"/>
      <c r="F557" s="62"/>
      <c r="G557" s="62"/>
      <c r="H557" s="62"/>
      <c r="I557" s="62"/>
      <c r="J557" s="62"/>
      <c r="K557" s="102"/>
      <c r="L557" s="62"/>
      <c r="M557" s="62"/>
      <c r="N557" s="62"/>
      <c r="O557" s="62"/>
      <c r="P557" s="106"/>
      <c r="Q557" s="106"/>
      <c r="R557" s="106"/>
      <c r="S557" s="106"/>
      <c r="T557" s="106"/>
      <c r="U557" s="106"/>
      <c r="V557" s="106"/>
      <c r="W557" s="106"/>
      <c r="X557" s="62"/>
      <c r="Y557" s="62"/>
      <c r="Z557" s="62"/>
      <c r="AA557" s="62"/>
    </row>
    <row r="558">
      <c r="A558" s="62"/>
      <c r="B558" s="62"/>
      <c r="C558" s="62"/>
      <c r="D558" s="62"/>
      <c r="E558" s="62"/>
      <c r="F558" s="62"/>
      <c r="G558" s="62"/>
      <c r="H558" s="62"/>
      <c r="I558" s="62"/>
      <c r="J558" s="62"/>
      <c r="K558" s="102"/>
      <c r="L558" s="62"/>
      <c r="M558" s="62"/>
      <c r="N558" s="62"/>
      <c r="O558" s="62"/>
      <c r="P558" s="106"/>
      <c r="Q558" s="106"/>
      <c r="R558" s="106"/>
      <c r="S558" s="106"/>
      <c r="T558" s="106"/>
      <c r="U558" s="106"/>
      <c r="V558" s="106"/>
      <c r="W558" s="106"/>
      <c r="X558" s="62"/>
      <c r="Y558" s="62"/>
      <c r="Z558" s="62"/>
      <c r="AA558" s="62"/>
    </row>
    <row r="559">
      <c r="A559" s="62"/>
      <c r="B559" s="62"/>
      <c r="C559" s="62"/>
      <c r="D559" s="62"/>
      <c r="E559" s="62"/>
      <c r="F559" s="62"/>
      <c r="G559" s="62"/>
      <c r="H559" s="62"/>
      <c r="I559" s="62"/>
      <c r="J559" s="62"/>
      <c r="K559" s="102"/>
      <c r="L559" s="62"/>
      <c r="M559" s="62"/>
      <c r="N559" s="62"/>
      <c r="O559" s="62"/>
      <c r="P559" s="106"/>
      <c r="Q559" s="106"/>
      <c r="R559" s="106"/>
      <c r="S559" s="106"/>
      <c r="T559" s="106"/>
      <c r="U559" s="106"/>
      <c r="V559" s="106"/>
      <c r="W559" s="106"/>
      <c r="X559" s="62"/>
      <c r="Y559" s="62"/>
      <c r="Z559" s="62"/>
      <c r="AA559" s="62"/>
    </row>
    <row r="560">
      <c r="A560" s="62"/>
      <c r="B560" s="62"/>
      <c r="C560" s="62"/>
      <c r="D560" s="62"/>
      <c r="E560" s="62"/>
      <c r="F560" s="62"/>
      <c r="G560" s="62"/>
      <c r="H560" s="62"/>
      <c r="I560" s="62"/>
      <c r="J560" s="62"/>
      <c r="K560" s="102"/>
      <c r="L560" s="62"/>
      <c r="M560" s="62"/>
      <c r="N560" s="62"/>
      <c r="O560" s="62"/>
      <c r="P560" s="106"/>
      <c r="Q560" s="106"/>
      <c r="R560" s="106"/>
      <c r="S560" s="106"/>
      <c r="T560" s="106"/>
      <c r="U560" s="106"/>
      <c r="V560" s="106"/>
      <c r="W560" s="106"/>
      <c r="X560" s="62"/>
      <c r="Y560" s="62"/>
      <c r="Z560" s="62"/>
      <c r="AA560" s="62"/>
    </row>
    <row r="561">
      <c r="A561" s="62"/>
      <c r="B561" s="62"/>
      <c r="C561" s="62"/>
      <c r="D561" s="62"/>
      <c r="E561" s="62"/>
      <c r="F561" s="62"/>
      <c r="G561" s="62"/>
      <c r="H561" s="62"/>
      <c r="I561" s="62"/>
      <c r="J561" s="62"/>
      <c r="K561" s="102"/>
      <c r="L561" s="62"/>
      <c r="M561" s="62"/>
      <c r="N561" s="62"/>
      <c r="O561" s="62"/>
      <c r="P561" s="106"/>
      <c r="Q561" s="106"/>
      <c r="R561" s="106"/>
      <c r="S561" s="106"/>
      <c r="T561" s="106"/>
      <c r="U561" s="106"/>
      <c r="V561" s="106"/>
      <c r="W561" s="106"/>
      <c r="X561" s="62"/>
      <c r="Y561" s="62"/>
      <c r="Z561" s="62"/>
      <c r="AA561" s="62"/>
    </row>
    <row r="562">
      <c r="A562" s="62"/>
      <c r="B562" s="62"/>
      <c r="C562" s="62"/>
      <c r="D562" s="62"/>
      <c r="E562" s="62"/>
      <c r="F562" s="62"/>
      <c r="G562" s="62"/>
      <c r="H562" s="62"/>
      <c r="I562" s="62"/>
      <c r="J562" s="62"/>
      <c r="K562" s="102"/>
      <c r="L562" s="62"/>
      <c r="M562" s="62"/>
      <c r="N562" s="62"/>
      <c r="O562" s="62"/>
      <c r="P562" s="106"/>
      <c r="Q562" s="106"/>
      <c r="R562" s="106"/>
      <c r="S562" s="106"/>
      <c r="T562" s="106"/>
      <c r="U562" s="106"/>
      <c r="V562" s="106"/>
      <c r="W562" s="106"/>
      <c r="X562" s="62"/>
      <c r="Y562" s="62"/>
      <c r="Z562" s="62"/>
      <c r="AA562" s="62"/>
    </row>
    <row r="563">
      <c r="A563" s="62"/>
      <c r="B563" s="62"/>
      <c r="C563" s="62"/>
      <c r="D563" s="62"/>
      <c r="E563" s="62"/>
      <c r="F563" s="62"/>
      <c r="G563" s="62"/>
      <c r="H563" s="62"/>
      <c r="I563" s="62"/>
      <c r="J563" s="62"/>
      <c r="K563" s="102"/>
      <c r="L563" s="62"/>
      <c r="M563" s="62"/>
      <c r="N563" s="62"/>
      <c r="O563" s="62"/>
      <c r="P563" s="106"/>
      <c r="Q563" s="106"/>
      <c r="R563" s="106"/>
      <c r="S563" s="106"/>
      <c r="T563" s="106"/>
      <c r="U563" s="106"/>
      <c r="V563" s="106"/>
      <c r="W563" s="106"/>
      <c r="X563" s="62"/>
      <c r="Y563" s="62"/>
      <c r="Z563" s="62"/>
      <c r="AA563" s="62"/>
    </row>
    <row r="564">
      <c r="A564" s="62"/>
      <c r="B564" s="62"/>
      <c r="C564" s="62"/>
      <c r="D564" s="62"/>
      <c r="E564" s="62"/>
      <c r="F564" s="62"/>
      <c r="G564" s="62"/>
      <c r="H564" s="62"/>
      <c r="I564" s="62"/>
      <c r="J564" s="62"/>
      <c r="K564" s="102"/>
      <c r="L564" s="62"/>
      <c r="M564" s="62"/>
      <c r="N564" s="62"/>
      <c r="O564" s="62"/>
      <c r="P564" s="106"/>
      <c r="Q564" s="106"/>
      <c r="R564" s="106"/>
      <c r="S564" s="106"/>
      <c r="T564" s="106"/>
      <c r="U564" s="106"/>
      <c r="V564" s="106"/>
      <c r="W564" s="106"/>
      <c r="X564" s="62"/>
      <c r="Y564" s="62"/>
      <c r="Z564" s="62"/>
      <c r="AA564" s="62"/>
    </row>
    <row r="565">
      <c r="A565" s="62"/>
      <c r="B565" s="62"/>
      <c r="C565" s="62"/>
      <c r="D565" s="62"/>
      <c r="E565" s="62"/>
      <c r="F565" s="62"/>
      <c r="G565" s="62"/>
      <c r="H565" s="62"/>
      <c r="I565" s="62"/>
      <c r="J565" s="62"/>
      <c r="K565" s="102"/>
      <c r="L565" s="62"/>
      <c r="M565" s="62"/>
      <c r="N565" s="62"/>
      <c r="O565" s="62"/>
      <c r="P565" s="106"/>
      <c r="Q565" s="106"/>
      <c r="R565" s="106"/>
      <c r="S565" s="106"/>
      <c r="T565" s="106"/>
      <c r="U565" s="106"/>
      <c r="V565" s="106"/>
      <c r="W565" s="106"/>
      <c r="X565" s="62"/>
      <c r="Y565" s="62"/>
      <c r="Z565" s="62"/>
      <c r="AA565" s="62"/>
    </row>
    <row r="566">
      <c r="A566" s="62"/>
      <c r="B566" s="62"/>
      <c r="C566" s="62"/>
      <c r="D566" s="62"/>
      <c r="E566" s="62"/>
      <c r="F566" s="62"/>
      <c r="G566" s="62"/>
      <c r="H566" s="62"/>
      <c r="I566" s="62"/>
      <c r="J566" s="62"/>
      <c r="K566" s="102"/>
      <c r="L566" s="62"/>
      <c r="M566" s="62"/>
      <c r="N566" s="62"/>
      <c r="O566" s="62"/>
      <c r="P566" s="106"/>
      <c r="Q566" s="106"/>
      <c r="R566" s="106"/>
      <c r="S566" s="106"/>
      <c r="T566" s="106"/>
      <c r="U566" s="106"/>
      <c r="V566" s="106"/>
      <c r="W566" s="106"/>
      <c r="X566" s="62"/>
      <c r="Y566" s="62"/>
      <c r="Z566" s="62"/>
      <c r="AA566" s="62"/>
    </row>
    <row r="567">
      <c r="A567" s="62"/>
      <c r="B567" s="62"/>
      <c r="C567" s="62"/>
      <c r="D567" s="62"/>
      <c r="E567" s="62"/>
      <c r="F567" s="62"/>
      <c r="G567" s="62"/>
      <c r="H567" s="62"/>
      <c r="I567" s="62"/>
      <c r="J567" s="62"/>
      <c r="K567" s="102"/>
      <c r="L567" s="62"/>
      <c r="M567" s="62"/>
      <c r="N567" s="62"/>
      <c r="O567" s="62"/>
      <c r="P567" s="106"/>
      <c r="Q567" s="106"/>
      <c r="R567" s="106"/>
      <c r="S567" s="106"/>
      <c r="T567" s="106"/>
      <c r="U567" s="106"/>
      <c r="V567" s="106"/>
      <c r="W567" s="106"/>
      <c r="X567" s="62"/>
      <c r="Y567" s="62"/>
      <c r="Z567" s="62"/>
      <c r="AA567" s="62"/>
    </row>
    <row r="568">
      <c r="A568" s="62"/>
      <c r="B568" s="62"/>
      <c r="C568" s="62"/>
      <c r="D568" s="62"/>
      <c r="E568" s="62"/>
      <c r="F568" s="62"/>
      <c r="G568" s="62"/>
      <c r="H568" s="62"/>
      <c r="I568" s="62"/>
      <c r="J568" s="62"/>
      <c r="K568" s="102"/>
      <c r="L568" s="62"/>
      <c r="M568" s="62"/>
      <c r="N568" s="62"/>
      <c r="O568" s="62"/>
      <c r="P568" s="106"/>
      <c r="Q568" s="106"/>
      <c r="R568" s="106"/>
      <c r="S568" s="106"/>
      <c r="T568" s="106"/>
      <c r="U568" s="106"/>
      <c r="V568" s="106"/>
      <c r="W568" s="106"/>
      <c r="X568" s="62"/>
      <c r="Y568" s="62"/>
      <c r="Z568" s="62"/>
      <c r="AA568" s="62"/>
    </row>
    <row r="569">
      <c r="A569" s="62"/>
      <c r="B569" s="62"/>
      <c r="C569" s="62"/>
      <c r="D569" s="62"/>
      <c r="E569" s="62"/>
      <c r="F569" s="62"/>
      <c r="G569" s="62"/>
      <c r="H569" s="62"/>
      <c r="I569" s="62"/>
      <c r="J569" s="62"/>
      <c r="K569" s="102"/>
      <c r="L569" s="62"/>
      <c r="M569" s="62"/>
      <c r="N569" s="62"/>
      <c r="O569" s="62"/>
      <c r="P569" s="106"/>
      <c r="Q569" s="106"/>
      <c r="R569" s="106"/>
      <c r="S569" s="106"/>
      <c r="T569" s="106"/>
      <c r="U569" s="106"/>
      <c r="V569" s="106"/>
      <c r="W569" s="106"/>
      <c r="X569" s="62"/>
      <c r="Y569" s="62"/>
      <c r="Z569" s="62"/>
      <c r="AA569" s="62"/>
    </row>
    <row r="570">
      <c r="A570" s="62"/>
      <c r="B570" s="62"/>
      <c r="C570" s="62"/>
      <c r="D570" s="62"/>
      <c r="E570" s="62"/>
      <c r="F570" s="62"/>
      <c r="G570" s="62"/>
      <c r="H570" s="62"/>
      <c r="I570" s="62"/>
      <c r="J570" s="62"/>
      <c r="K570" s="102"/>
      <c r="L570" s="62"/>
      <c r="M570" s="62"/>
      <c r="N570" s="62"/>
      <c r="O570" s="62"/>
      <c r="P570" s="106"/>
      <c r="Q570" s="106"/>
      <c r="R570" s="106"/>
      <c r="S570" s="106"/>
      <c r="T570" s="106"/>
      <c r="U570" s="106"/>
      <c r="V570" s="106"/>
      <c r="W570" s="106"/>
      <c r="X570" s="62"/>
      <c r="Y570" s="62"/>
      <c r="Z570" s="62"/>
      <c r="AA570" s="62"/>
    </row>
    <row r="571">
      <c r="A571" s="62"/>
      <c r="B571" s="62"/>
      <c r="C571" s="62"/>
      <c r="D571" s="62"/>
      <c r="E571" s="62"/>
      <c r="F571" s="62"/>
      <c r="G571" s="62"/>
      <c r="H571" s="62"/>
      <c r="I571" s="62"/>
      <c r="J571" s="62"/>
      <c r="K571" s="102"/>
      <c r="L571" s="62"/>
      <c r="M571" s="62"/>
      <c r="N571" s="62"/>
      <c r="O571" s="62"/>
      <c r="P571" s="106"/>
      <c r="Q571" s="106"/>
      <c r="R571" s="106"/>
      <c r="S571" s="106"/>
      <c r="T571" s="106"/>
      <c r="U571" s="106"/>
      <c r="V571" s="106"/>
      <c r="W571" s="106"/>
      <c r="X571" s="62"/>
      <c r="Y571" s="62"/>
      <c r="Z571" s="62"/>
      <c r="AA571" s="62"/>
    </row>
    <row r="572">
      <c r="A572" s="62"/>
      <c r="B572" s="62"/>
      <c r="C572" s="62"/>
      <c r="D572" s="62"/>
      <c r="E572" s="62"/>
      <c r="F572" s="62"/>
      <c r="G572" s="62"/>
      <c r="H572" s="62"/>
      <c r="I572" s="62"/>
      <c r="J572" s="62"/>
      <c r="K572" s="102"/>
      <c r="L572" s="62"/>
      <c r="M572" s="62"/>
      <c r="N572" s="62"/>
      <c r="O572" s="62"/>
      <c r="P572" s="106"/>
      <c r="Q572" s="106"/>
      <c r="R572" s="106"/>
      <c r="S572" s="106"/>
      <c r="T572" s="106"/>
      <c r="U572" s="106"/>
      <c r="V572" s="106"/>
      <c r="W572" s="106"/>
      <c r="X572" s="62"/>
      <c r="Y572" s="62"/>
      <c r="Z572" s="62"/>
      <c r="AA572" s="62"/>
    </row>
    <row r="573">
      <c r="A573" s="62"/>
      <c r="B573" s="62"/>
      <c r="C573" s="62"/>
      <c r="D573" s="62"/>
      <c r="E573" s="62"/>
      <c r="F573" s="62"/>
      <c r="G573" s="62"/>
      <c r="H573" s="62"/>
      <c r="I573" s="62"/>
      <c r="J573" s="62"/>
      <c r="K573" s="102"/>
      <c r="L573" s="62"/>
      <c r="M573" s="62"/>
      <c r="N573" s="62"/>
      <c r="O573" s="62"/>
      <c r="P573" s="106"/>
      <c r="Q573" s="106"/>
      <c r="R573" s="106"/>
      <c r="S573" s="106"/>
      <c r="T573" s="106"/>
      <c r="U573" s="106"/>
      <c r="V573" s="106"/>
      <c r="W573" s="106"/>
      <c r="X573" s="62"/>
      <c r="Y573" s="62"/>
      <c r="Z573" s="62"/>
      <c r="AA573" s="62"/>
    </row>
    <row r="574">
      <c r="A574" s="62"/>
      <c r="B574" s="62"/>
      <c r="C574" s="62"/>
      <c r="D574" s="62"/>
      <c r="E574" s="62"/>
      <c r="F574" s="62"/>
      <c r="G574" s="62"/>
      <c r="H574" s="62"/>
      <c r="I574" s="62"/>
      <c r="J574" s="62"/>
      <c r="K574" s="102"/>
      <c r="L574" s="62"/>
      <c r="M574" s="62"/>
      <c r="N574" s="62"/>
      <c r="O574" s="62"/>
      <c r="P574" s="106"/>
      <c r="Q574" s="106"/>
      <c r="R574" s="106"/>
      <c r="S574" s="106"/>
      <c r="T574" s="106"/>
      <c r="U574" s="106"/>
      <c r="V574" s="106"/>
      <c r="W574" s="106"/>
      <c r="X574" s="62"/>
      <c r="Y574" s="62"/>
      <c r="Z574" s="62"/>
      <c r="AA574" s="62"/>
    </row>
    <row r="575">
      <c r="A575" s="62"/>
      <c r="B575" s="62"/>
      <c r="C575" s="62"/>
      <c r="D575" s="62"/>
      <c r="E575" s="62"/>
      <c r="F575" s="62"/>
      <c r="G575" s="62"/>
      <c r="H575" s="62"/>
      <c r="I575" s="62"/>
      <c r="J575" s="62"/>
      <c r="K575" s="102"/>
      <c r="L575" s="62"/>
      <c r="M575" s="62"/>
      <c r="N575" s="62"/>
      <c r="O575" s="62"/>
      <c r="P575" s="106"/>
      <c r="Q575" s="106"/>
      <c r="R575" s="106"/>
      <c r="S575" s="106"/>
      <c r="T575" s="106"/>
      <c r="U575" s="106"/>
      <c r="V575" s="106"/>
      <c r="W575" s="106"/>
      <c r="X575" s="62"/>
      <c r="Y575" s="62"/>
      <c r="Z575" s="62"/>
      <c r="AA575" s="62"/>
    </row>
    <row r="576">
      <c r="A576" s="62"/>
      <c r="B576" s="62"/>
      <c r="C576" s="62"/>
      <c r="D576" s="62"/>
      <c r="E576" s="62"/>
      <c r="F576" s="62"/>
      <c r="G576" s="62"/>
      <c r="H576" s="62"/>
      <c r="I576" s="62"/>
      <c r="J576" s="62"/>
      <c r="K576" s="102"/>
      <c r="L576" s="62"/>
      <c r="M576" s="62"/>
      <c r="N576" s="62"/>
      <c r="O576" s="62"/>
      <c r="P576" s="106"/>
      <c r="Q576" s="106"/>
      <c r="R576" s="106"/>
      <c r="S576" s="106"/>
      <c r="T576" s="106"/>
      <c r="U576" s="106"/>
      <c r="V576" s="106"/>
      <c r="W576" s="106"/>
      <c r="X576" s="62"/>
      <c r="Y576" s="62"/>
      <c r="Z576" s="62"/>
      <c r="AA576" s="62"/>
    </row>
    <row r="577">
      <c r="A577" s="62"/>
      <c r="B577" s="62"/>
      <c r="C577" s="62"/>
      <c r="D577" s="62"/>
      <c r="E577" s="62"/>
      <c r="F577" s="62"/>
      <c r="G577" s="62"/>
      <c r="H577" s="62"/>
      <c r="I577" s="62"/>
      <c r="J577" s="62"/>
      <c r="K577" s="102"/>
      <c r="L577" s="62"/>
      <c r="M577" s="62"/>
      <c r="N577" s="62"/>
      <c r="O577" s="62"/>
      <c r="P577" s="106"/>
      <c r="Q577" s="106"/>
      <c r="R577" s="106"/>
      <c r="S577" s="106"/>
      <c r="T577" s="106"/>
      <c r="U577" s="106"/>
      <c r="V577" s="106"/>
      <c r="W577" s="106"/>
      <c r="X577" s="62"/>
      <c r="Y577" s="62"/>
      <c r="Z577" s="62"/>
      <c r="AA577" s="62"/>
    </row>
    <row r="578">
      <c r="A578" s="62"/>
      <c r="B578" s="62"/>
      <c r="C578" s="62"/>
      <c r="D578" s="62"/>
      <c r="E578" s="62"/>
      <c r="F578" s="62"/>
      <c r="G578" s="62"/>
      <c r="H578" s="62"/>
      <c r="I578" s="62"/>
      <c r="J578" s="62"/>
      <c r="K578" s="102"/>
      <c r="L578" s="62"/>
      <c r="M578" s="62"/>
      <c r="N578" s="62"/>
      <c r="O578" s="62"/>
      <c r="P578" s="106"/>
      <c r="Q578" s="106"/>
      <c r="R578" s="106"/>
      <c r="S578" s="106"/>
      <c r="T578" s="106"/>
      <c r="U578" s="106"/>
      <c r="V578" s="106"/>
      <c r="W578" s="106"/>
      <c r="X578" s="62"/>
      <c r="Y578" s="62"/>
      <c r="Z578" s="62"/>
      <c r="AA578" s="62"/>
    </row>
    <row r="579">
      <c r="A579" s="62"/>
      <c r="B579" s="62"/>
      <c r="C579" s="62"/>
      <c r="D579" s="62"/>
      <c r="E579" s="62"/>
      <c r="F579" s="62"/>
      <c r="G579" s="62"/>
      <c r="H579" s="62"/>
      <c r="I579" s="62"/>
      <c r="J579" s="62"/>
      <c r="K579" s="102"/>
      <c r="L579" s="62"/>
      <c r="M579" s="62"/>
      <c r="N579" s="62"/>
      <c r="O579" s="62"/>
      <c r="P579" s="106"/>
      <c r="Q579" s="106"/>
      <c r="R579" s="106"/>
      <c r="S579" s="106"/>
      <c r="T579" s="106"/>
      <c r="U579" s="106"/>
      <c r="V579" s="106"/>
      <c r="W579" s="106"/>
      <c r="X579" s="62"/>
      <c r="Y579" s="62"/>
      <c r="Z579" s="62"/>
      <c r="AA579" s="62"/>
    </row>
    <row r="580">
      <c r="A580" s="62"/>
      <c r="B580" s="62"/>
      <c r="C580" s="62"/>
      <c r="D580" s="62"/>
      <c r="E580" s="62"/>
      <c r="F580" s="62"/>
      <c r="G580" s="62"/>
      <c r="H580" s="62"/>
      <c r="I580" s="62"/>
      <c r="J580" s="62"/>
      <c r="K580" s="102"/>
      <c r="L580" s="62"/>
      <c r="M580" s="62"/>
      <c r="N580" s="62"/>
      <c r="O580" s="62"/>
      <c r="P580" s="106"/>
      <c r="Q580" s="106"/>
      <c r="R580" s="106"/>
      <c r="S580" s="106"/>
      <c r="T580" s="106"/>
      <c r="U580" s="106"/>
      <c r="V580" s="106"/>
      <c r="W580" s="106"/>
      <c r="X580" s="62"/>
      <c r="Y580" s="62"/>
      <c r="Z580" s="62"/>
      <c r="AA580" s="62"/>
    </row>
    <row r="581">
      <c r="A581" s="62"/>
      <c r="B581" s="62"/>
      <c r="C581" s="62"/>
      <c r="D581" s="62"/>
      <c r="E581" s="62"/>
      <c r="F581" s="62"/>
      <c r="G581" s="62"/>
      <c r="H581" s="62"/>
      <c r="I581" s="62"/>
      <c r="J581" s="62"/>
      <c r="K581" s="102"/>
      <c r="L581" s="62"/>
      <c r="M581" s="62"/>
      <c r="N581" s="62"/>
      <c r="O581" s="62"/>
      <c r="P581" s="106"/>
      <c r="Q581" s="106"/>
      <c r="R581" s="106"/>
      <c r="S581" s="106"/>
      <c r="T581" s="106"/>
      <c r="U581" s="106"/>
      <c r="V581" s="106"/>
      <c r="W581" s="106"/>
      <c r="X581" s="62"/>
      <c r="Y581" s="62"/>
      <c r="Z581" s="62"/>
      <c r="AA581" s="62"/>
    </row>
    <row r="582">
      <c r="A582" s="62"/>
      <c r="B582" s="62"/>
      <c r="C582" s="62"/>
      <c r="D582" s="62"/>
      <c r="E582" s="62"/>
      <c r="F582" s="62"/>
      <c r="G582" s="62"/>
      <c r="H582" s="62"/>
      <c r="I582" s="62"/>
      <c r="J582" s="62"/>
      <c r="K582" s="102"/>
      <c r="L582" s="62"/>
      <c r="M582" s="62"/>
      <c r="N582" s="62"/>
      <c r="O582" s="62"/>
      <c r="P582" s="106"/>
      <c r="Q582" s="106"/>
      <c r="R582" s="106"/>
      <c r="S582" s="106"/>
      <c r="T582" s="106"/>
      <c r="U582" s="106"/>
      <c r="V582" s="106"/>
      <c r="W582" s="106"/>
      <c r="X582" s="62"/>
      <c r="Y582" s="62"/>
      <c r="Z582" s="62"/>
      <c r="AA582" s="62"/>
    </row>
    <row r="583">
      <c r="A583" s="62"/>
      <c r="B583" s="62"/>
      <c r="C583" s="62"/>
      <c r="D583" s="62"/>
      <c r="E583" s="62"/>
      <c r="F583" s="62"/>
      <c r="G583" s="62"/>
      <c r="H583" s="62"/>
      <c r="I583" s="62"/>
      <c r="J583" s="62"/>
      <c r="K583" s="102"/>
      <c r="L583" s="62"/>
      <c r="M583" s="62"/>
      <c r="N583" s="62"/>
      <c r="O583" s="62"/>
      <c r="P583" s="106"/>
      <c r="Q583" s="106"/>
      <c r="R583" s="106"/>
      <c r="S583" s="106"/>
      <c r="T583" s="106"/>
      <c r="U583" s="106"/>
      <c r="V583" s="106"/>
      <c r="W583" s="106"/>
      <c r="X583" s="62"/>
      <c r="Y583" s="62"/>
      <c r="Z583" s="62"/>
      <c r="AA583" s="62"/>
    </row>
    <row r="584">
      <c r="A584" s="62"/>
      <c r="B584" s="62"/>
      <c r="C584" s="62"/>
      <c r="D584" s="62"/>
      <c r="E584" s="62"/>
      <c r="F584" s="62"/>
      <c r="G584" s="62"/>
      <c r="H584" s="62"/>
      <c r="I584" s="62"/>
      <c r="J584" s="62"/>
      <c r="K584" s="102"/>
      <c r="L584" s="62"/>
      <c r="M584" s="62"/>
      <c r="N584" s="62"/>
      <c r="O584" s="62"/>
      <c r="P584" s="106"/>
      <c r="Q584" s="106"/>
      <c r="R584" s="106"/>
      <c r="S584" s="106"/>
      <c r="T584" s="106"/>
      <c r="U584" s="106"/>
      <c r="V584" s="106"/>
      <c r="W584" s="106"/>
      <c r="X584" s="62"/>
      <c r="Y584" s="62"/>
      <c r="Z584" s="62"/>
      <c r="AA584" s="62"/>
    </row>
    <row r="585">
      <c r="A585" s="62"/>
      <c r="B585" s="62"/>
      <c r="C585" s="62"/>
      <c r="D585" s="62"/>
      <c r="E585" s="62"/>
      <c r="F585" s="62"/>
      <c r="G585" s="62"/>
      <c r="H585" s="62"/>
      <c r="I585" s="62"/>
      <c r="J585" s="62"/>
      <c r="K585" s="102"/>
      <c r="L585" s="62"/>
      <c r="M585" s="62"/>
      <c r="N585" s="62"/>
      <c r="O585" s="62"/>
      <c r="P585" s="106"/>
      <c r="Q585" s="106"/>
      <c r="R585" s="106"/>
      <c r="S585" s="106"/>
      <c r="T585" s="106"/>
      <c r="U585" s="106"/>
      <c r="V585" s="106"/>
      <c r="W585" s="106"/>
      <c r="X585" s="62"/>
      <c r="Y585" s="62"/>
      <c r="Z585" s="62"/>
      <c r="AA585" s="62"/>
    </row>
    <row r="586">
      <c r="A586" s="62"/>
      <c r="B586" s="62"/>
      <c r="C586" s="62"/>
      <c r="D586" s="62"/>
      <c r="E586" s="62"/>
      <c r="F586" s="62"/>
      <c r="G586" s="62"/>
      <c r="H586" s="62"/>
      <c r="I586" s="62"/>
      <c r="J586" s="62"/>
      <c r="K586" s="102"/>
      <c r="L586" s="62"/>
      <c r="M586" s="62"/>
      <c r="N586" s="62"/>
      <c r="O586" s="62"/>
      <c r="P586" s="106"/>
      <c r="Q586" s="106"/>
      <c r="R586" s="106"/>
      <c r="S586" s="106"/>
      <c r="T586" s="106"/>
      <c r="U586" s="106"/>
      <c r="V586" s="106"/>
      <c r="W586" s="106"/>
      <c r="X586" s="62"/>
      <c r="Y586" s="62"/>
      <c r="Z586" s="62"/>
      <c r="AA586" s="62"/>
    </row>
    <row r="587">
      <c r="A587" s="62"/>
      <c r="B587" s="62"/>
      <c r="C587" s="62"/>
      <c r="D587" s="62"/>
      <c r="E587" s="62"/>
      <c r="F587" s="62"/>
      <c r="G587" s="62"/>
      <c r="H587" s="62"/>
      <c r="I587" s="62"/>
      <c r="J587" s="62"/>
      <c r="K587" s="102"/>
      <c r="L587" s="62"/>
      <c r="M587" s="62"/>
      <c r="N587" s="62"/>
      <c r="O587" s="62"/>
      <c r="P587" s="106"/>
      <c r="Q587" s="106"/>
      <c r="R587" s="106"/>
      <c r="S587" s="106"/>
      <c r="T587" s="106"/>
      <c r="U587" s="106"/>
      <c r="V587" s="106"/>
      <c r="W587" s="106"/>
      <c r="X587" s="62"/>
      <c r="Y587" s="62"/>
      <c r="Z587" s="62"/>
      <c r="AA587" s="62"/>
    </row>
    <row r="588">
      <c r="A588" s="62"/>
      <c r="B588" s="62"/>
      <c r="C588" s="62"/>
      <c r="D588" s="62"/>
      <c r="E588" s="62"/>
      <c r="F588" s="62"/>
      <c r="G588" s="62"/>
      <c r="H588" s="62"/>
      <c r="I588" s="62"/>
      <c r="J588" s="62"/>
      <c r="K588" s="102"/>
      <c r="L588" s="62"/>
      <c r="M588" s="62"/>
      <c r="N588" s="62"/>
      <c r="O588" s="62"/>
      <c r="P588" s="106"/>
      <c r="Q588" s="106"/>
      <c r="R588" s="106"/>
      <c r="S588" s="106"/>
      <c r="T588" s="106"/>
      <c r="U588" s="106"/>
      <c r="V588" s="106"/>
      <c r="W588" s="106"/>
      <c r="X588" s="62"/>
      <c r="Y588" s="62"/>
      <c r="Z588" s="62"/>
      <c r="AA588" s="62"/>
    </row>
    <row r="589">
      <c r="A589" s="62"/>
      <c r="B589" s="62"/>
      <c r="C589" s="62"/>
      <c r="D589" s="62"/>
      <c r="E589" s="62"/>
      <c r="F589" s="62"/>
      <c r="G589" s="62"/>
      <c r="H589" s="62"/>
      <c r="I589" s="62"/>
      <c r="J589" s="62"/>
      <c r="K589" s="102"/>
      <c r="L589" s="62"/>
      <c r="M589" s="62"/>
      <c r="N589" s="62"/>
      <c r="O589" s="62"/>
      <c r="P589" s="106"/>
      <c r="Q589" s="106"/>
      <c r="R589" s="106"/>
      <c r="S589" s="106"/>
      <c r="T589" s="106"/>
      <c r="U589" s="106"/>
      <c r="V589" s="106"/>
      <c r="W589" s="106"/>
      <c r="X589" s="62"/>
      <c r="Y589" s="62"/>
      <c r="Z589" s="62"/>
      <c r="AA589" s="62"/>
    </row>
    <row r="590">
      <c r="A590" s="62"/>
      <c r="B590" s="62"/>
      <c r="C590" s="62"/>
      <c r="D590" s="62"/>
      <c r="E590" s="62"/>
      <c r="F590" s="62"/>
      <c r="G590" s="62"/>
      <c r="H590" s="62"/>
      <c r="I590" s="62"/>
      <c r="J590" s="62"/>
      <c r="K590" s="102"/>
      <c r="L590" s="62"/>
      <c r="M590" s="62"/>
      <c r="N590" s="62"/>
      <c r="O590" s="62"/>
      <c r="P590" s="106"/>
      <c r="Q590" s="106"/>
      <c r="R590" s="106"/>
      <c r="S590" s="106"/>
      <c r="T590" s="106"/>
      <c r="U590" s="106"/>
      <c r="V590" s="106"/>
      <c r="W590" s="106"/>
      <c r="X590" s="62"/>
      <c r="Y590" s="62"/>
      <c r="Z590" s="62"/>
      <c r="AA590" s="62"/>
    </row>
    <row r="591">
      <c r="A591" s="62"/>
      <c r="B591" s="62"/>
      <c r="C591" s="62"/>
      <c r="D591" s="62"/>
      <c r="E591" s="62"/>
      <c r="F591" s="62"/>
      <c r="G591" s="62"/>
      <c r="H591" s="62"/>
      <c r="I591" s="62"/>
      <c r="J591" s="62"/>
      <c r="K591" s="102"/>
      <c r="L591" s="62"/>
      <c r="M591" s="62"/>
      <c r="N591" s="62"/>
      <c r="O591" s="62"/>
      <c r="P591" s="106"/>
      <c r="Q591" s="106"/>
      <c r="R591" s="106"/>
      <c r="S591" s="106"/>
      <c r="T591" s="106"/>
      <c r="U591" s="106"/>
      <c r="V591" s="106"/>
      <c r="W591" s="106"/>
      <c r="X591" s="62"/>
      <c r="Y591" s="62"/>
      <c r="Z591" s="62"/>
      <c r="AA591" s="62"/>
    </row>
    <row r="592">
      <c r="A592" s="62"/>
      <c r="B592" s="62"/>
      <c r="C592" s="62"/>
      <c r="D592" s="62"/>
      <c r="E592" s="62"/>
      <c r="F592" s="62"/>
      <c r="G592" s="62"/>
      <c r="H592" s="62"/>
      <c r="I592" s="62"/>
      <c r="J592" s="62"/>
      <c r="K592" s="102"/>
      <c r="L592" s="62"/>
      <c r="M592" s="62"/>
      <c r="N592" s="62"/>
      <c r="O592" s="62"/>
      <c r="P592" s="106"/>
      <c r="Q592" s="106"/>
      <c r="R592" s="106"/>
      <c r="S592" s="106"/>
      <c r="T592" s="106"/>
      <c r="U592" s="106"/>
      <c r="V592" s="106"/>
      <c r="W592" s="106"/>
      <c r="X592" s="62"/>
      <c r="Y592" s="62"/>
      <c r="Z592" s="62"/>
      <c r="AA592" s="62"/>
    </row>
    <row r="593">
      <c r="A593" s="62"/>
      <c r="B593" s="62"/>
      <c r="C593" s="62"/>
      <c r="D593" s="62"/>
      <c r="E593" s="62"/>
      <c r="F593" s="62"/>
      <c r="G593" s="62"/>
      <c r="H593" s="62"/>
      <c r="I593" s="62"/>
      <c r="J593" s="62"/>
      <c r="K593" s="102"/>
      <c r="L593" s="62"/>
      <c r="M593" s="62"/>
      <c r="N593" s="62"/>
      <c r="O593" s="62"/>
      <c r="P593" s="106"/>
      <c r="Q593" s="106"/>
      <c r="R593" s="106"/>
      <c r="S593" s="106"/>
      <c r="T593" s="106"/>
      <c r="U593" s="106"/>
      <c r="V593" s="106"/>
      <c r="W593" s="106"/>
      <c r="X593" s="62"/>
      <c r="Y593" s="62"/>
      <c r="Z593" s="62"/>
      <c r="AA593" s="62"/>
    </row>
    <row r="594">
      <c r="A594" s="62"/>
      <c r="B594" s="62"/>
      <c r="C594" s="62"/>
      <c r="D594" s="62"/>
      <c r="E594" s="62"/>
      <c r="F594" s="62"/>
      <c r="G594" s="62"/>
      <c r="H594" s="62"/>
      <c r="I594" s="62"/>
      <c r="J594" s="62"/>
      <c r="K594" s="102"/>
      <c r="L594" s="62"/>
      <c r="M594" s="62"/>
      <c r="N594" s="62"/>
      <c r="O594" s="62"/>
      <c r="P594" s="106"/>
      <c r="Q594" s="106"/>
      <c r="R594" s="106"/>
      <c r="S594" s="106"/>
      <c r="T594" s="106"/>
      <c r="U594" s="106"/>
      <c r="V594" s="106"/>
      <c r="W594" s="106"/>
      <c r="X594" s="62"/>
      <c r="Y594" s="62"/>
      <c r="Z594" s="62"/>
      <c r="AA594" s="62"/>
    </row>
    <row r="595">
      <c r="A595" s="62"/>
      <c r="B595" s="62"/>
      <c r="C595" s="62"/>
      <c r="D595" s="62"/>
      <c r="E595" s="62"/>
      <c r="F595" s="62"/>
      <c r="G595" s="62"/>
      <c r="H595" s="62"/>
      <c r="I595" s="62"/>
      <c r="J595" s="62"/>
      <c r="K595" s="102"/>
      <c r="L595" s="62"/>
      <c r="M595" s="62"/>
      <c r="N595" s="62"/>
      <c r="O595" s="62"/>
      <c r="P595" s="106"/>
      <c r="Q595" s="106"/>
      <c r="R595" s="106"/>
      <c r="S595" s="106"/>
      <c r="T595" s="106"/>
      <c r="U595" s="106"/>
      <c r="V595" s="106"/>
      <c r="W595" s="106"/>
      <c r="X595" s="62"/>
      <c r="Y595" s="62"/>
      <c r="Z595" s="62"/>
      <c r="AA595" s="62"/>
    </row>
    <row r="596">
      <c r="A596" s="62"/>
      <c r="B596" s="62"/>
      <c r="C596" s="62"/>
      <c r="D596" s="62"/>
      <c r="E596" s="62"/>
      <c r="F596" s="62"/>
      <c r="G596" s="62"/>
      <c r="H596" s="62"/>
      <c r="I596" s="62"/>
      <c r="J596" s="62"/>
      <c r="K596" s="102"/>
      <c r="L596" s="62"/>
      <c r="M596" s="62"/>
      <c r="N596" s="62"/>
      <c r="O596" s="62"/>
      <c r="P596" s="106"/>
      <c r="Q596" s="106"/>
      <c r="R596" s="106"/>
      <c r="S596" s="106"/>
      <c r="T596" s="106"/>
      <c r="U596" s="106"/>
      <c r="V596" s="106"/>
      <c r="W596" s="106"/>
      <c r="X596" s="62"/>
      <c r="Y596" s="62"/>
      <c r="Z596" s="62"/>
      <c r="AA596" s="62"/>
    </row>
    <row r="597">
      <c r="A597" s="62"/>
      <c r="B597" s="62"/>
      <c r="C597" s="62"/>
      <c r="D597" s="62"/>
      <c r="E597" s="62"/>
      <c r="F597" s="62"/>
      <c r="G597" s="62"/>
      <c r="H597" s="62"/>
      <c r="I597" s="62"/>
      <c r="J597" s="62"/>
      <c r="K597" s="102"/>
      <c r="L597" s="62"/>
      <c r="M597" s="62"/>
      <c r="N597" s="62"/>
      <c r="O597" s="62"/>
      <c r="P597" s="106"/>
      <c r="Q597" s="106"/>
      <c r="R597" s="106"/>
      <c r="S597" s="106"/>
      <c r="T597" s="106"/>
      <c r="U597" s="106"/>
      <c r="V597" s="106"/>
      <c r="W597" s="106"/>
      <c r="X597" s="62"/>
      <c r="Y597" s="62"/>
      <c r="Z597" s="62"/>
      <c r="AA597" s="62"/>
    </row>
    <row r="598">
      <c r="A598" s="62"/>
      <c r="B598" s="62"/>
      <c r="C598" s="62"/>
      <c r="D598" s="62"/>
      <c r="E598" s="62"/>
      <c r="F598" s="62"/>
      <c r="G598" s="62"/>
      <c r="H598" s="62"/>
      <c r="I598" s="62"/>
      <c r="J598" s="62"/>
      <c r="K598" s="102"/>
      <c r="L598" s="62"/>
      <c r="M598" s="62"/>
      <c r="N598" s="62"/>
      <c r="O598" s="62"/>
      <c r="P598" s="106"/>
      <c r="Q598" s="106"/>
      <c r="R598" s="106"/>
      <c r="S598" s="106"/>
      <c r="T598" s="106"/>
      <c r="U598" s="106"/>
      <c r="V598" s="106"/>
      <c r="W598" s="106"/>
      <c r="X598" s="62"/>
      <c r="Y598" s="62"/>
      <c r="Z598" s="62"/>
      <c r="AA598" s="62"/>
    </row>
    <row r="599">
      <c r="A599" s="62"/>
      <c r="B599" s="62"/>
      <c r="C599" s="62"/>
      <c r="D599" s="62"/>
      <c r="E599" s="62"/>
      <c r="F599" s="62"/>
      <c r="G599" s="62"/>
      <c r="H599" s="62"/>
      <c r="I599" s="62"/>
      <c r="J599" s="62"/>
      <c r="K599" s="102"/>
      <c r="L599" s="62"/>
      <c r="M599" s="62"/>
      <c r="N599" s="62"/>
      <c r="O599" s="62"/>
      <c r="P599" s="106"/>
      <c r="Q599" s="106"/>
      <c r="R599" s="106"/>
      <c r="S599" s="106"/>
      <c r="T599" s="106"/>
      <c r="U599" s="106"/>
      <c r="V599" s="106"/>
      <c r="W599" s="106"/>
      <c r="X599" s="62"/>
      <c r="Y599" s="62"/>
      <c r="Z599" s="62"/>
      <c r="AA599" s="62"/>
    </row>
    <row r="600">
      <c r="A600" s="62"/>
      <c r="B600" s="62"/>
      <c r="C600" s="62"/>
      <c r="D600" s="62"/>
      <c r="E600" s="62"/>
      <c r="F600" s="62"/>
      <c r="G600" s="62"/>
      <c r="H600" s="62"/>
      <c r="I600" s="62"/>
      <c r="J600" s="62"/>
      <c r="K600" s="102"/>
      <c r="L600" s="62"/>
      <c r="M600" s="62"/>
      <c r="N600" s="62"/>
      <c r="O600" s="62"/>
      <c r="P600" s="106"/>
      <c r="Q600" s="106"/>
      <c r="R600" s="106"/>
      <c r="S600" s="106"/>
      <c r="T600" s="106"/>
      <c r="U600" s="106"/>
      <c r="V600" s="106"/>
      <c r="W600" s="106"/>
      <c r="X600" s="62"/>
      <c r="Y600" s="62"/>
      <c r="Z600" s="62"/>
      <c r="AA600" s="62"/>
    </row>
    <row r="601">
      <c r="A601" s="62"/>
      <c r="B601" s="62"/>
      <c r="C601" s="62"/>
      <c r="D601" s="62"/>
      <c r="E601" s="62"/>
      <c r="F601" s="62"/>
      <c r="G601" s="62"/>
      <c r="H601" s="62"/>
      <c r="I601" s="62"/>
      <c r="J601" s="62"/>
      <c r="K601" s="102"/>
      <c r="L601" s="62"/>
      <c r="M601" s="62"/>
      <c r="N601" s="62"/>
      <c r="O601" s="62"/>
      <c r="P601" s="106"/>
      <c r="Q601" s="106"/>
      <c r="R601" s="106"/>
      <c r="S601" s="106"/>
      <c r="T601" s="106"/>
      <c r="U601" s="106"/>
      <c r="V601" s="106"/>
      <c r="W601" s="106"/>
      <c r="X601" s="62"/>
      <c r="Y601" s="62"/>
      <c r="Z601" s="62"/>
      <c r="AA601" s="62"/>
    </row>
    <row r="602">
      <c r="A602" s="62"/>
      <c r="B602" s="62"/>
      <c r="C602" s="62"/>
      <c r="D602" s="62"/>
      <c r="E602" s="62"/>
      <c r="F602" s="62"/>
      <c r="G602" s="62"/>
      <c r="H602" s="62"/>
      <c r="I602" s="62"/>
      <c r="J602" s="62"/>
      <c r="K602" s="102"/>
      <c r="L602" s="62"/>
      <c r="M602" s="62"/>
      <c r="N602" s="62"/>
      <c r="O602" s="62"/>
      <c r="P602" s="106"/>
      <c r="Q602" s="106"/>
      <c r="R602" s="106"/>
      <c r="S602" s="106"/>
      <c r="T602" s="106"/>
      <c r="U602" s="106"/>
      <c r="V602" s="106"/>
      <c r="W602" s="106"/>
      <c r="X602" s="62"/>
      <c r="Y602" s="62"/>
      <c r="Z602" s="62"/>
      <c r="AA602" s="62"/>
    </row>
    <row r="603">
      <c r="A603" s="62"/>
      <c r="B603" s="62"/>
      <c r="C603" s="62"/>
      <c r="D603" s="62"/>
      <c r="E603" s="62"/>
      <c r="F603" s="62"/>
      <c r="G603" s="62"/>
      <c r="H603" s="62"/>
      <c r="I603" s="62"/>
      <c r="J603" s="62"/>
      <c r="K603" s="102"/>
      <c r="L603" s="62"/>
      <c r="M603" s="62"/>
      <c r="N603" s="62"/>
      <c r="O603" s="62"/>
      <c r="P603" s="106"/>
      <c r="Q603" s="106"/>
      <c r="R603" s="106"/>
      <c r="S603" s="106"/>
      <c r="T603" s="106"/>
      <c r="U603" s="106"/>
      <c r="V603" s="106"/>
      <c r="W603" s="106"/>
      <c r="X603" s="62"/>
      <c r="Y603" s="62"/>
      <c r="Z603" s="62"/>
      <c r="AA603" s="62"/>
    </row>
    <row r="604">
      <c r="A604" s="62"/>
      <c r="B604" s="62"/>
      <c r="C604" s="62"/>
      <c r="D604" s="62"/>
      <c r="E604" s="62"/>
      <c r="F604" s="62"/>
      <c r="G604" s="62"/>
      <c r="H604" s="62"/>
      <c r="I604" s="62"/>
      <c r="J604" s="62"/>
      <c r="K604" s="102"/>
      <c r="L604" s="62"/>
      <c r="M604" s="62"/>
      <c r="N604" s="62"/>
      <c r="O604" s="62"/>
      <c r="P604" s="106"/>
      <c r="Q604" s="106"/>
      <c r="R604" s="106"/>
      <c r="S604" s="106"/>
      <c r="T604" s="106"/>
      <c r="U604" s="106"/>
      <c r="V604" s="106"/>
      <c r="W604" s="106"/>
      <c r="X604" s="62"/>
      <c r="Y604" s="62"/>
      <c r="Z604" s="62"/>
      <c r="AA604" s="62"/>
    </row>
    <row r="605">
      <c r="A605" s="62"/>
      <c r="B605" s="62"/>
      <c r="C605" s="62"/>
      <c r="D605" s="62"/>
      <c r="E605" s="62"/>
      <c r="F605" s="62"/>
      <c r="G605" s="62"/>
      <c r="H605" s="62"/>
      <c r="I605" s="62"/>
      <c r="J605" s="62"/>
      <c r="K605" s="102"/>
      <c r="L605" s="62"/>
      <c r="M605" s="62"/>
      <c r="N605" s="62"/>
      <c r="O605" s="62"/>
      <c r="P605" s="106"/>
      <c r="Q605" s="106"/>
      <c r="R605" s="106"/>
      <c r="S605" s="106"/>
      <c r="T605" s="106"/>
      <c r="U605" s="106"/>
      <c r="V605" s="106"/>
      <c r="W605" s="106"/>
      <c r="X605" s="62"/>
      <c r="Y605" s="62"/>
      <c r="Z605" s="62"/>
      <c r="AA605" s="62"/>
    </row>
    <row r="606">
      <c r="A606" s="62"/>
      <c r="B606" s="62"/>
      <c r="C606" s="62"/>
      <c r="D606" s="62"/>
      <c r="E606" s="62"/>
      <c r="F606" s="62"/>
      <c r="G606" s="62"/>
      <c r="H606" s="62"/>
      <c r="I606" s="62"/>
      <c r="J606" s="62"/>
      <c r="K606" s="102"/>
      <c r="L606" s="62"/>
      <c r="M606" s="62"/>
      <c r="N606" s="62"/>
      <c r="O606" s="62"/>
      <c r="P606" s="106"/>
      <c r="Q606" s="106"/>
      <c r="R606" s="106"/>
      <c r="S606" s="106"/>
      <c r="T606" s="106"/>
      <c r="U606" s="106"/>
      <c r="V606" s="106"/>
      <c r="W606" s="106"/>
      <c r="X606" s="62"/>
      <c r="Y606" s="62"/>
      <c r="Z606" s="62"/>
      <c r="AA606" s="62"/>
    </row>
    <row r="607">
      <c r="A607" s="62"/>
      <c r="B607" s="62"/>
      <c r="C607" s="62"/>
      <c r="D607" s="62"/>
      <c r="E607" s="62"/>
      <c r="F607" s="62"/>
      <c r="G607" s="62"/>
      <c r="H607" s="62"/>
      <c r="I607" s="62"/>
      <c r="J607" s="62"/>
      <c r="K607" s="102"/>
      <c r="L607" s="62"/>
      <c r="M607" s="62"/>
      <c r="N607" s="62"/>
      <c r="O607" s="62"/>
      <c r="P607" s="106"/>
      <c r="Q607" s="106"/>
      <c r="R607" s="106"/>
      <c r="S607" s="106"/>
      <c r="T607" s="106"/>
      <c r="U607" s="106"/>
      <c r="V607" s="106"/>
      <c r="W607" s="106"/>
      <c r="X607" s="62"/>
      <c r="Y607" s="62"/>
      <c r="Z607" s="62"/>
      <c r="AA607" s="62"/>
    </row>
    <row r="608">
      <c r="A608" s="62"/>
      <c r="B608" s="62"/>
      <c r="C608" s="62"/>
      <c r="D608" s="62"/>
      <c r="E608" s="62"/>
      <c r="F608" s="62"/>
      <c r="G608" s="62"/>
      <c r="H608" s="62"/>
      <c r="I608" s="62"/>
      <c r="J608" s="62"/>
      <c r="K608" s="102"/>
      <c r="L608" s="62"/>
      <c r="M608" s="62"/>
      <c r="N608" s="62"/>
      <c r="O608" s="62"/>
      <c r="P608" s="106"/>
      <c r="Q608" s="106"/>
      <c r="R608" s="106"/>
      <c r="S608" s="106"/>
      <c r="T608" s="106"/>
      <c r="U608" s="106"/>
      <c r="V608" s="106"/>
      <c r="W608" s="106"/>
      <c r="X608" s="62"/>
      <c r="Y608" s="62"/>
      <c r="Z608" s="62"/>
      <c r="AA608" s="62"/>
    </row>
    <row r="609">
      <c r="A609" s="62"/>
      <c r="B609" s="62"/>
      <c r="C609" s="62"/>
      <c r="D609" s="62"/>
      <c r="E609" s="62"/>
      <c r="F609" s="62"/>
      <c r="G609" s="62"/>
      <c r="H609" s="62"/>
      <c r="I609" s="62"/>
      <c r="J609" s="62"/>
      <c r="K609" s="102"/>
      <c r="L609" s="62"/>
      <c r="M609" s="62"/>
      <c r="N609" s="62"/>
      <c r="O609" s="62"/>
      <c r="P609" s="106"/>
      <c r="Q609" s="106"/>
      <c r="R609" s="106"/>
      <c r="S609" s="106"/>
      <c r="T609" s="106"/>
      <c r="U609" s="106"/>
      <c r="V609" s="106"/>
      <c r="W609" s="106"/>
      <c r="X609" s="62"/>
      <c r="Y609" s="62"/>
      <c r="Z609" s="62"/>
      <c r="AA609" s="62"/>
    </row>
    <row r="610">
      <c r="A610" s="62"/>
      <c r="B610" s="62"/>
      <c r="C610" s="62"/>
      <c r="D610" s="62"/>
      <c r="E610" s="62"/>
      <c r="F610" s="62"/>
      <c r="G610" s="62"/>
      <c r="H610" s="62"/>
      <c r="I610" s="62"/>
      <c r="J610" s="62"/>
      <c r="K610" s="102"/>
      <c r="L610" s="62"/>
      <c r="M610" s="62"/>
      <c r="N610" s="62"/>
      <c r="O610" s="62"/>
      <c r="P610" s="106"/>
      <c r="Q610" s="106"/>
      <c r="R610" s="106"/>
      <c r="S610" s="106"/>
      <c r="T610" s="106"/>
      <c r="U610" s="106"/>
      <c r="V610" s="106"/>
      <c r="W610" s="106"/>
      <c r="X610" s="62"/>
      <c r="Y610" s="62"/>
      <c r="Z610" s="62"/>
      <c r="AA610" s="62"/>
    </row>
    <row r="611">
      <c r="A611" s="62"/>
      <c r="B611" s="62"/>
      <c r="C611" s="62"/>
      <c r="D611" s="62"/>
      <c r="E611" s="62"/>
      <c r="F611" s="62"/>
      <c r="G611" s="62"/>
      <c r="H611" s="62"/>
      <c r="I611" s="62"/>
      <c r="J611" s="62"/>
      <c r="K611" s="102"/>
      <c r="L611" s="62"/>
      <c r="M611" s="62"/>
      <c r="N611" s="62"/>
      <c r="O611" s="62"/>
      <c r="P611" s="106"/>
      <c r="Q611" s="106"/>
      <c r="R611" s="106"/>
      <c r="S611" s="106"/>
      <c r="T611" s="106"/>
      <c r="U611" s="106"/>
      <c r="V611" s="106"/>
      <c r="W611" s="106"/>
      <c r="X611" s="62"/>
      <c r="Y611" s="62"/>
      <c r="Z611" s="62"/>
      <c r="AA611" s="62"/>
    </row>
    <row r="612">
      <c r="A612" s="62"/>
      <c r="B612" s="62"/>
      <c r="C612" s="62"/>
      <c r="D612" s="62"/>
      <c r="E612" s="62"/>
      <c r="F612" s="62"/>
      <c r="G612" s="62"/>
      <c r="H612" s="62"/>
      <c r="I612" s="62"/>
      <c r="J612" s="62"/>
      <c r="K612" s="102"/>
      <c r="L612" s="62"/>
      <c r="M612" s="62"/>
      <c r="N612" s="62"/>
      <c r="O612" s="62"/>
      <c r="P612" s="106"/>
      <c r="Q612" s="106"/>
      <c r="R612" s="106"/>
      <c r="S612" s="106"/>
      <c r="T612" s="106"/>
      <c r="U612" s="106"/>
      <c r="V612" s="106"/>
      <c r="W612" s="106"/>
      <c r="X612" s="62"/>
      <c r="Y612" s="62"/>
      <c r="Z612" s="62"/>
      <c r="AA612" s="62"/>
    </row>
    <row r="613">
      <c r="A613" s="62"/>
      <c r="B613" s="62"/>
      <c r="C613" s="62"/>
      <c r="D613" s="62"/>
      <c r="E613" s="62"/>
      <c r="F613" s="62"/>
      <c r="G613" s="62"/>
      <c r="H613" s="62"/>
      <c r="I613" s="62"/>
      <c r="J613" s="62"/>
      <c r="K613" s="102"/>
      <c r="L613" s="62"/>
      <c r="M613" s="62"/>
      <c r="N613" s="62"/>
      <c r="O613" s="62"/>
      <c r="P613" s="106"/>
      <c r="Q613" s="106"/>
      <c r="R613" s="106"/>
      <c r="S613" s="106"/>
      <c r="T613" s="106"/>
      <c r="U613" s="106"/>
      <c r="V613" s="106"/>
      <c r="W613" s="106"/>
      <c r="X613" s="62"/>
      <c r="Y613" s="62"/>
      <c r="Z613" s="62"/>
      <c r="AA613" s="62"/>
    </row>
    <row r="614">
      <c r="A614" s="62"/>
      <c r="B614" s="62"/>
      <c r="C614" s="62"/>
      <c r="D614" s="62"/>
      <c r="E614" s="62"/>
      <c r="F614" s="62"/>
      <c r="G614" s="62"/>
      <c r="H614" s="62"/>
      <c r="I614" s="62"/>
      <c r="J614" s="62"/>
      <c r="K614" s="102"/>
      <c r="L614" s="62"/>
      <c r="M614" s="62"/>
      <c r="N614" s="62"/>
      <c r="O614" s="62"/>
      <c r="P614" s="106"/>
      <c r="Q614" s="106"/>
      <c r="R614" s="106"/>
      <c r="S614" s="106"/>
      <c r="T614" s="106"/>
      <c r="U614" s="106"/>
      <c r="V614" s="106"/>
      <c r="W614" s="106"/>
      <c r="X614" s="62"/>
      <c r="Y614" s="62"/>
      <c r="Z614" s="62"/>
      <c r="AA614" s="62"/>
    </row>
    <row r="615">
      <c r="A615" s="62"/>
      <c r="B615" s="62"/>
      <c r="C615" s="62"/>
      <c r="D615" s="62"/>
      <c r="E615" s="62"/>
      <c r="F615" s="62"/>
      <c r="G615" s="62"/>
      <c r="H615" s="62"/>
      <c r="I615" s="62"/>
      <c r="J615" s="62"/>
      <c r="K615" s="102"/>
      <c r="L615" s="62"/>
      <c r="M615" s="62"/>
      <c r="N615" s="62"/>
      <c r="O615" s="62"/>
      <c r="P615" s="106"/>
      <c r="Q615" s="106"/>
      <c r="R615" s="106"/>
      <c r="S615" s="106"/>
      <c r="T615" s="106"/>
      <c r="U615" s="106"/>
      <c r="V615" s="106"/>
      <c r="W615" s="106"/>
      <c r="X615" s="62"/>
      <c r="Y615" s="62"/>
      <c r="Z615" s="62"/>
      <c r="AA615" s="62"/>
    </row>
    <row r="616">
      <c r="A616" s="62"/>
      <c r="B616" s="62"/>
      <c r="C616" s="62"/>
      <c r="D616" s="62"/>
      <c r="E616" s="62"/>
      <c r="F616" s="62"/>
      <c r="G616" s="62"/>
      <c r="H616" s="62"/>
      <c r="I616" s="62"/>
      <c r="J616" s="62"/>
      <c r="K616" s="102"/>
      <c r="L616" s="62"/>
      <c r="M616" s="62"/>
      <c r="N616" s="62"/>
      <c r="O616" s="62"/>
      <c r="P616" s="106"/>
      <c r="Q616" s="106"/>
      <c r="R616" s="106"/>
      <c r="S616" s="106"/>
      <c r="T616" s="106"/>
      <c r="U616" s="106"/>
      <c r="V616" s="106"/>
      <c r="W616" s="106"/>
      <c r="X616" s="62"/>
      <c r="Y616" s="62"/>
      <c r="Z616" s="62"/>
      <c r="AA616" s="62"/>
    </row>
    <row r="617">
      <c r="A617" s="62"/>
      <c r="B617" s="62"/>
      <c r="C617" s="62"/>
      <c r="D617" s="62"/>
      <c r="E617" s="62"/>
      <c r="F617" s="62"/>
      <c r="G617" s="62"/>
      <c r="H617" s="62"/>
      <c r="I617" s="62"/>
      <c r="J617" s="62"/>
      <c r="K617" s="102"/>
      <c r="L617" s="62"/>
      <c r="M617" s="62"/>
      <c r="N617" s="62"/>
      <c r="O617" s="62"/>
      <c r="P617" s="106"/>
      <c r="Q617" s="106"/>
      <c r="R617" s="106"/>
      <c r="S617" s="106"/>
      <c r="T617" s="106"/>
      <c r="U617" s="106"/>
      <c r="V617" s="106"/>
      <c r="W617" s="106"/>
      <c r="X617" s="62"/>
      <c r="Y617" s="62"/>
      <c r="Z617" s="62"/>
      <c r="AA617" s="62"/>
    </row>
    <row r="618">
      <c r="A618" s="62"/>
      <c r="B618" s="62"/>
      <c r="C618" s="62"/>
      <c r="D618" s="62"/>
      <c r="E618" s="62"/>
      <c r="F618" s="62"/>
      <c r="G618" s="62"/>
      <c r="H618" s="62"/>
      <c r="I618" s="62"/>
      <c r="J618" s="62"/>
      <c r="K618" s="102"/>
      <c r="L618" s="62"/>
      <c r="M618" s="62"/>
      <c r="N618" s="62"/>
      <c r="O618" s="62"/>
      <c r="P618" s="106"/>
      <c r="Q618" s="106"/>
      <c r="R618" s="106"/>
      <c r="S618" s="106"/>
      <c r="T618" s="106"/>
      <c r="U618" s="106"/>
      <c r="V618" s="106"/>
      <c r="W618" s="106"/>
      <c r="X618" s="62"/>
      <c r="Y618" s="62"/>
      <c r="Z618" s="62"/>
      <c r="AA618" s="62"/>
    </row>
    <row r="619">
      <c r="A619" s="62"/>
      <c r="B619" s="62"/>
      <c r="C619" s="62"/>
      <c r="D619" s="62"/>
      <c r="E619" s="62"/>
      <c r="F619" s="62"/>
      <c r="G619" s="62"/>
      <c r="H619" s="62"/>
      <c r="I619" s="62"/>
      <c r="J619" s="62"/>
      <c r="K619" s="102"/>
      <c r="L619" s="62"/>
      <c r="M619" s="62"/>
      <c r="N619" s="62"/>
      <c r="O619" s="62"/>
      <c r="P619" s="106"/>
      <c r="Q619" s="106"/>
      <c r="R619" s="106"/>
      <c r="S619" s="106"/>
      <c r="T619" s="106"/>
      <c r="U619" s="106"/>
      <c r="V619" s="106"/>
      <c r="W619" s="106"/>
      <c r="X619" s="62"/>
      <c r="Y619" s="62"/>
      <c r="Z619" s="62"/>
      <c r="AA619" s="62"/>
    </row>
    <row r="620">
      <c r="A620" s="62"/>
      <c r="B620" s="62"/>
      <c r="C620" s="62"/>
      <c r="D620" s="62"/>
      <c r="E620" s="62"/>
      <c r="F620" s="62"/>
      <c r="G620" s="62"/>
      <c r="H620" s="62"/>
      <c r="I620" s="62"/>
      <c r="J620" s="62"/>
      <c r="K620" s="102"/>
      <c r="L620" s="62"/>
      <c r="M620" s="62"/>
      <c r="N620" s="62"/>
      <c r="O620" s="62"/>
      <c r="P620" s="106"/>
      <c r="Q620" s="106"/>
      <c r="R620" s="106"/>
      <c r="S620" s="106"/>
      <c r="T620" s="106"/>
      <c r="U620" s="106"/>
      <c r="V620" s="106"/>
      <c r="W620" s="106"/>
      <c r="X620" s="62"/>
      <c r="Y620" s="62"/>
      <c r="Z620" s="62"/>
      <c r="AA620" s="62"/>
    </row>
    <row r="621">
      <c r="A621" s="62"/>
      <c r="B621" s="62"/>
      <c r="C621" s="62"/>
      <c r="D621" s="62"/>
      <c r="E621" s="62"/>
      <c r="F621" s="62"/>
      <c r="G621" s="62"/>
      <c r="H621" s="62"/>
      <c r="I621" s="62"/>
      <c r="J621" s="62"/>
      <c r="K621" s="102"/>
      <c r="L621" s="62"/>
      <c r="M621" s="62"/>
      <c r="N621" s="62"/>
      <c r="O621" s="62"/>
      <c r="P621" s="106"/>
      <c r="Q621" s="106"/>
      <c r="R621" s="106"/>
      <c r="S621" s="106"/>
      <c r="T621" s="106"/>
      <c r="U621" s="106"/>
      <c r="V621" s="106"/>
      <c r="W621" s="106"/>
      <c r="X621" s="62"/>
      <c r="Y621" s="62"/>
      <c r="Z621" s="62"/>
      <c r="AA621" s="62"/>
    </row>
    <row r="622">
      <c r="A622" s="62"/>
      <c r="B622" s="62"/>
      <c r="C622" s="62"/>
      <c r="D622" s="62"/>
      <c r="E622" s="62"/>
      <c r="F622" s="62"/>
      <c r="G622" s="62"/>
      <c r="H622" s="62"/>
      <c r="I622" s="62"/>
      <c r="J622" s="62"/>
      <c r="K622" s="102"/>
      <c r="L622" s="62"/>
      <c r="M622" s="62"/>
      <c r="N622" s="62"/>
      <c r="O622" s="62"/>
      <c r="P622" s="106"/>
      <c r="Q622" s="106"/>
      <c r="R622" s="106"/>
      <c r="S622" s="106"/>
      <c r="T622" s="106"/>
      <c r="U622" s="106"/>
      <c r="V622" s="106"/>
      <c r="W622" s="106"/>
      <c r="X622" s="62"/>
      <c r="Y622" s="62"/>
      <c r="Z622" s="62"/>
      <c r="AA622" s="62"/>
    </row>
    <row r="623">
      <c r="A623" s="62"/>
      <c r="B623" s="62"/>
      <c r="C623" s="62"/>
      <c r="D623" s="62"/>
      <c r="E623" s="62"/>
      <c r="F623" s="62"/>
      <c r="G623" s="62"/>
      <c r="H623" s="62"/>
      <c r="I623" s="62"/>
      <c r="J623" s="62"/>
      <c r="K623" s="102"/>
      <c r="L623" s="62"/>
      <c r="M623" s="62"/>
      <c r="N623" s="62"/>
      <c r="O623" s="62"/>
      <c r="P623" s="106"/>
      <c r="Q623" s="106"/>
      <c r="R623" s="106"/>
      <c r="S623" s="106"/>
      <c r="T623" s="106"/>
      <c r="U623" s="106"/>
      <c r="V623" s="106"/>
      <c r="W623" s="106"/>
      <c r="X623" s="62"/>
      <c r="Y623" s="62"/>
      <c r="Z623" s="62"/>
      <c r="AA623" s="62"/>
    </row>
    <row r="624">
      <c r="A624" s="62"/>
      <c r="B624" s="62"/>
      <c r="C624" s="62"/>
      <c r="D624" s="62"/>
      <c r="E624" s="62"/>
      <c r="F624" s="62"/>
      <c r="G624" s="62"/>
      <c r="H624" s="62"/>
      <c r="I624" s="62"/>
      <c r="J624" s="62"/>
      <c r="K624" s="102"/>
      <c r="L624" s="62"/>
      <c r="M624" s="62"/>
      <c r="N624" s="62"/>
      <c r="O624" s="62"/>
      <c r="P624" s="106"/>
      <c r="Q624" s="106"/>
      <c r="R624" s="106"/>
      <c r="S624" s="106"/>
      <c r="T624" s="106"/>
      <c r="U624" s="106"/>
      <c r="V624" s="106"/>
      <c r="W624" s="106"/>
      <c r="X624" s="62"/>
      <c r="Y624" s="62"/>
      <c r="Z624" s="62"/>
      <c r="AA624" s="62"/>
    </row>
    <row r="625">
      <c r="A625" s="62"/>
      <c r="B625" s="62"/>
      <c r="C625" s="62"/>
      <c r="D625" s="62"/>
      <c r="E625" s="62"/>
      <c r="F625" s="62"/>
      <c r="G625" s="62"/>
      <c r="H625" s="62"/>
      <c r="I625" s="62"/>
      <c r="J625" s="62"/>
      <c r="K625" s="102"/>
      <c r="L625" s="62"/>
      <c r="M625" s="62"/>
      <c r="N625" s="62"/>
      <c r="O625" s="62"/>
      <c r="P625" s="106"/>
      <c r="Q625" s="106"/>
      <c r="R625" s="106"/>
      <c r="S625" s="106"/>
      <c r="T625" s="106"/>
      <c r="U625" s="106"/>
      <c r="V625" s="106"/>
      <c r="W625" s="106"/>
      <c r="X625" s="62"/>
      <c r="Y625" s="62"/>
      <c r="Z625" s="62"/>
      <c r="AA625" s="62"/>
    </row>
    <row r="626">
      <c r="A626" s="62"/>
      <c r="B626" s="62"/>
      <c r="C626" s="62"/>
      <c r="D626" s="62"/>
      <c r="E626" s="62"/>
      <c r="F626" s="62"/>
      <c r="G626" s="62"/>
      <c r="H626" s="62"/>
      <c r="I626" s="62"/>
      <c r="J626" s="62"/>
      <c r="K626" s="102"/>
      <c r="L626" s="62"/>
      <c r="M626" s="62"/>
      <c r="N626" s="62"/>
      <c r="O626" s="62"/>
      <c r="P626" s="106"/>
      <c r="Q626" s="106"/>
      <c r="R626" s="106"/>
      <c r="S626" s="106"/>
      <c r="T626" s="106"/>
      <c r="U626" s="106"/>
      <c r="V626" s="106"/>
      <c r="W626" s="106"/>
      <c r="X626" s="62"/>
      <c r="Y626" s="62"/>
      <c r="Z626" s="62"/>
      <c r="AA626" s="62"/>
    </row>
    <row r="627">
      <c r="A627" s="62"/>
      <c r="B627" s="62"/>
      <c r="C627" s="62"/>
      <c r="D627" s="62"/>
      <c r="E627" s="62"/>
      <c r="F627" s="62"/>
      <c r="G627" s="62"/>
      <c r="H627" s="62"/>
      <c r="I627" s="62"/>
      <c r="J627" s="62"/>
      <c r="K627" s="102"/>
      <c r="L627" s="62"/>
      <c r="M627" s="62"/>
      <c r="N627" s="62"/>
      <c r="O627" s="62"/>
      <c r="P627" s="106"/>
      <c r="Q627" s="106"/>
      <c r="R627" s="106"/>
      <c r="S627" s="106"/>
      <c r="T627" s="106"/>
      <c r="U627" s="106"/>
      <c r="V627" s="106"/>
      <c r="W627" s="106"/>
      <c r="X627" s="62"/>
      <c r="Y627" s="62"/>
      <c r="Z627" s="62"/>
      <c r="AA627" s="62"/>
    </row>
    <row r="628">
      <c r="A628" s="62"/>
      <c r="B628" s="62"/>
      <c r="C628" s="62"/>
      <c r="D628" s="62"/>
      <c r="E628" s="62"/>
      <c r="F628" s="62"/>
      <c r="G628" s="62"/>
      <c r="H628" s="62"/>
      <c r="I628" s="62"/>
      <c r="J628" s="62"/>
      <c r="K628" s="102"/>
      <c r="L628" s="62"/>
      <c r="M628" s="62"/>
      <c r="N628" s="62"/>
      <c r="O628" s="62"/>
      <c r="P628" s="106"/>
      <c r="Q628" s="106"/>
      <c r="R628" s="106"/>
      <c r="S628" s="106"/>
      <c r="T628" s="106"/>
      <c r="U628" s="106"/>
      <c r="V628" s="106"/>
      <c r="W628" s="106"/>
      <c r="X628" s="62"/>
      <c r="Y628" s="62"/>
      <c r="Z628" s="62"/>
      <c r="AA628" s="62"/>
    </row>
    <row r="629">
      <c r="A629" s="62"/>
      <c r="B629" s="62"/>
      <c r="C629" s="62"/>
      <c r="D629" s="62"/>
      <c r="E629" s="62"/>
      <c r="F629" s="62"/>
      <c r="G629" s="62"/>
      <c r="H629" s="62"/>
      <c r="I629" s="62"/>
      <c r="J629" s="62"/>
      <c r="K629" s="102"/>
      <c r="L629" s="62"/>
      <c r="M629" s="62"/>
      <c r="N629" s="62"/>
      <c r="O629" s="62"/>
      <c r="P629" s="106"/>
      <c r="Q629" s="106"/>
      <c r="R629" s="106"/>
      <c r="S629" s="106"/>
      <c r="T629" s="106"/>
      <c r="U629" s="106"/>
      <c r="V629" s="106"/>
      <c r="W629" s="106"/>
      <c r="X629" s="62"/>
      <c r="Y629" s="62"/>
      <c r="Z629" s="62"/>
      <c r="AA629" s="62"/>
    </row>
    <row r="630">
      <c r="A630" s="62"/>
      <c r="B630" s="62"/>
      <c r="C630" s="62"/>
      <c r="D630" s="62"/>
      <c r="E630" s="62"/>
      <c r="F630" s="62"/>
      <c r="G630" s="62"/>
      <c r="H630" s="62"/>
      <c r="I630" s="62"/>
      <c r="J630" s="62"/>
      <c r="K630" s="102"/>
      <c r="L630" s="62"/>
      <c r="M630" s="62"/>
      <c r="N630" s="62"/>
      <c r="O630" s="62"/>
      <c r="P630" s="106"/>
      <c r="Q630" s="106"/>
      <c r="R630" s="106"/>
      <c r="S630" s="106"/>
      <c r="T630" s="106"/>
      <c r="U630" s="106"/>
      <c r="V630" s="106"/>
      <c r="W630" s="106"/>
      <c r="X630" s="62"/>
      <c r="Y630" s="62"/>
      <c r="Z630" s="62"/>
      <c r="AA630" s="62"/>
    </row>
    <row r="631">
      <c r="A631" s="62"/>
      <c r="B631" s="62"/>
      <c r="C631" s="62"/>
      <c r="D631" s="62"/>
      <c r="E631" s="62"/>
      <c r="F631" s="62"/>
      <c r="G631" s="62"/>
      <c r="H631" s="62"/>
      <c r="I631" s="62"/>
      <c r="J631" s="62"/>
      <c r="K631" s="102"/>
      <c r="L631" s="62"/>
      <c r="M631" s="62"/>
      <c r="N631" s="62"/>
      <c r="O631" s="62"/>
      <c r="P631" s="106"/>
      <c r="Q631" s="106"/>
      <c r="R631" s="106"/>
      <c r="S631" s="106"/>
      <c r="T631" s="106"/>
      <c r="U631" s="106"/>
      <c r="V631" s="106"/>
      <c r="W631" s="106"/>
      <c r="X631" s="62"/>
      <c r="Y631" s="62"/>
      <c r="Z631" s="62"/>
      <c r="AA631" s="62"/>
    </row>
    <row r="632">
      <c r="A632" s="62"/>
      <c r="B632" s="62"/>
      <c r="C632" s="62"/>
      <c r="D632" s="62"/>
      <c r="E632" s="62"/>
      <c r="F632" s="62"/>
      <c r="G632" s="62"/>
      <c r="H632" s="62"/>
      <c r="I632" s="62"/>
      <c r="J632" s="62"/>
      <c r="K632" s="102"/>
      <c r="L632" s="62"/>
      <c r="M632" s="62"/>
      <c r="N632" s="62"/>
      <c r="O632" s="62"/>
      <c r="P632" s="106"/>
      <c r="Q632" s="106"/>
      <c r="R632" s="106"/>
      <c r="S632" s="106"/>
      <c r="T632" s="106"/>
      <c r="U632" s="106"/>
      <c r="V632" s="106"/>
      <c r="W632" s="106"/>
      <c r="X632" s="62"/>
      <c r="Y632" s="62"/>
      <c r="Z632" s="62"/>
      <c r="AA632" s="62"/>
    </row>
    <row r="633">
      <c r="A633" s="62"/>
      <c r="B633" s="62"/>
      <c r="C633" s="62"/>
      <c r="D633" s="62"/>
      <c r="E633" s="62"/>
      <c r="F633" s="62"/>
      <c r="G633" s="62"/>
      <c r="H633" s="62"/>
      <c r="I633" s="62"/>
      <c r="J633" s="62"/>
      <c r="K633" s="102"/>
      <c r="L633" s="62"/>
      <c r="M633" s="62"/>
      <c r="N633" s="62"/>
      <c r="O633" s="62"/>
      <c r="P633" s="106"/>
      <c r="Q633" s="106"/>
      <c r="R633" s="106"/>
      <c r="S633" s="106"/>
      <c r="T633" s="106"/>
      <c r="U633" s="106"/>
      <c r="V633" s="106"/>
      <c r="W633" s="106"/>
      <c r="X633" s="62"/>
      <c r="Y633" s="62"/>
      <c r="Z633" s="62"/>
      <c r="AA633" s="62"/>
    </row>
    <row r="634">
      <c r="A634" s="62"/>
      <c r="B634" s="62"/>
      <c r="C634" s="62"/>
      <c r="D634" s="62"/>
      <c r="E634" s="62"/>
      <c r="F634" s="62"/>
      <c r="G634" s="62"/>
      <c r="H634" s="62"/>
      <c r="I634" s="62"/>
      <c r="J634" s="62"/>
      <c r="K634" s="102"/>
      <c r="L634" s="62"/>
      <c r="M634" s="62"/>
      <c r="N634" s="62"/>
      <c r="O634" s="62"/>
      <c r="P634" s="106"/>
      <c r="Q634" s="106"/>
      <c r="R634" s="106"/>
      <c r="S634" s="106"/>
      <c r="T634" s="106"/>
      <c r="U634" s="106"/>
      <c r="V634" s="106"/>
      <c r="W634" s="106"/>
      <c r="X634" s="62"/>
      <c r="Y634" s="62"/>
      <c r="Z634" s="62"/>
      <c r="AA634" s="62"/>
    </row>
    <row r="635">
      <c r="A635" s="62"/>
      <c r="B635" s="62"/>
      <c r="C635" s="62"/>
      <c r="D635" s="62"/>
      <c r="E635" s="62"/>
      <c r="F635" s="62"/>
      <c r="G635" s="62"/>
      <c r="H635" s="62"/>
      <c r="I635" s="62"/>
      <c r="J635" s="62"/>
      <c r="K635" s="102"/>
      <c r="L635" s="62"/>
      <c r="M635" s="62"/>
      <c r="N635" s="62"/>
      <c r="O635" s="62"/>
      <c r="P635" s="106"/>
      <c r="Q635" s="106"/>
      <c r="R635" s="106"/>
      <c r="S635" s="106"/>
      <c r="T635" s="106"/>
      <c r="U635" s="106"/>
      <c r="V635" s="106"/>
      <c r="W635" s="106"/>
      <c r="X635" s="62"/>
      <c r="Y635" s="62"/>
      <c r="Z635" s="62"/>
      <c r="AA635" s="62"/>
    </row>
    <row r="636">
      <c r="A636" s="62"/>
      <c r="B636" s="62"/>
      <c r="C636" s="62"/>
      <c r="D636" s="62"/>
      <c r="E636" s="62"/>
      <c r="F636" s="62"/>
      <c r="G636" s="62"/>
      <c r="H636" s="62"/>
      <c r="I636" s="62"/>
      <c r="J636" s="62"/>
      <c r="K636" s="102"/>
      <c r="L636" s="62"/>
      <c r="M636" s="62"/>
      <c r="N636" s="62"/>
      <c r="O636" s="62"/>
      <c r="P636" s="106"/>
      <c r="Q636" s="106"/>
      <c r="R636" s="106"/>
      <c r="S636" s="106"/>
      <c r="T636" s="106"/>
      <c r="U636" s="106"/>
      <c r="V636" s="106"/>
      <c r="W636" s="106"/>
      <c r="X636" s="62"/>
      <c r="Y636" s="62"/>
      <c r="Z636" s="62"/>
      <c r="AA636" s="62"/>
    </row>
    <row r="637">
      <c r="A637" s="62"/>
      <c r="B637" s="62"/>
      <c r="C637" s="62"/>
      <c r="D637" s="62"/>
      <c r="E637" s="62"/>
      <c r="F637" s="62"/>
      <c r="G637" s="62"/>
      <c r="H637" s="62"/>
      <c r="I637" s="62"/>
      <c r="J637" s="62"/>
      <c r="K637" s="102"/>
      <c r="L637" s="62"/>
      <c r="M637" s="62"/>
      <c r="N637" s="62"/>
      <c r="O637" s="62"/>
      <c r="P637" s="106"/>
      <c r="Q637" s="106"/>
      <c r="R637" s="106"/>
      <c r="S637" s="106"/>
      <c r="T637" s="106"/>
      <c r="U637" s="106"/>
      <c r="V637" s="106"/>
      <c r="W637" s="106"/>
      <c r="X637" s="62"/>
      <c r="Y637" s="62"/>
      <c r="Z637" s="62"/>
      <c r="AA637" s="62"/>
    </row>
    <row r="638">
      <c r="A638" s="62"/>
      <c r="B638" s="62"/>
      <c r="C638" s="62"/>
      <c r="D638" s="62"/>
      <c r="E638" s="62"/>
      <c r="F638" s="62"/>
      <c r="G638" s="62"/>
      <c r="H638" s="62"/>
      <c r="I638" s="62"/>
      <c r="J638" s="62"/>
      <c r="K638" s="102"/>
      <c r="L638" s="62"/>
      <c r="M638" s="62"/>
      <c r="N638" s="62"/>
      <c r="O638" s="62"/>
      <c r="P638" s="106"/>
      <c r="Q638" s="106"/>
      <c r="R638" s="106"/>
      <c r="S638" s="106"/>
      <c r="T638" s="106"/>
      <c r="U638" s="106"/>
      <c r="V638" s="106"/>
      <c r="W638" s="106"/>
      <c r="X638" s="62"/>
      <c r="Y638" s="62"/>
      <c r="Z638" s="62"/>
      <c r="AA638" s="62"/>
    </row>
    <row r="639">
      <c r="A639" s="62"/>
      <c r="B639" s="62"/>
      <c r="C639" s="62"/>
      <c r="D639" s="62"/>
      <c r="E639" s="62"/>
      <c r="F639" s="62"/>
      <c r="G639" s="62"/>
      <c r="H639" s="62"/>
      <c r="I639" s="62"/>
      <c r="J639" s="62"/>
      <c r="K639" s="102"/>
      <c r="L639" s="62"/>
      <c r="M639" s="62"/>
      <c r="N639" s="62"/>
      <c r="O639" s="62"/>
      <c r="P639" s="106"/>
      <c r="Q639" s="106"/>
      <c r="R639" s="106"/>
      <c r="S639" s="106"/>
      <c r="T639" s="106"/>
      <c r="U639" s="106"/>
      <c r="V639" s="106"/>
      <c r="W639" s="106"/>
      <c r="X639" s="62"/>
      <c r="Y639" s="62"/>
      <c r="Z639" s="62"/>
      <c r="AA639" s="62"/>
    </row>
    <row r="640">
      <c r="A640" s="62"/>
      <c r="B640" s="62"/>
      <c r="C640" s="62"/>
      <c r="D640" s="62"/>
      <c r="E640" s="62"/>
      <c r="F640" s="62"/>
      <c r="G640" s="62"/>
      <c r="H640" s="62"/>
      <c r="I640" s="62"/>
      <c r="J640" s="62"/>
      <c r="K640" s="102"/>
      <c r="L640" s="62"/>
      <c r="M640" s="62"/>
      <c r="N640" s="62"/>
      <c r="O640" s="62"/>
      <c r="P640" s="106"/>
      <c r="Q640" s="106"/>
      <c r="R640" s="106"/>
      <c r="S640" s="106"/>
      <c r="T640" s="106"/>
      <c r="U640" s="106"/>
      <c r="V640" s="106"/>
      <c r="W640" s="106"/>
      <c r="X640" s="62"/>
      <c r="Y640" s="62"/>
      <c r="Z640" s="62"/>
      <c r="AA640" s="62"/>
    </row>
    <row r="641">
      <c r="A641" s="62"/>
      <c r="B641" s="62"/>
      <c r="C641" s="62"/>
      <c r="D641" s="62"/>
      <c r="E641" s="62"/>
      <c r="F641" s="62"/>
      <c r="G641" s="62"/>
      <c r="H641" s="62"/>
      <c r="I641" s="62"/>
      <c r="J641" s="62"/>
      <c r="K641" s="102"/>
      <c r="L641" s="62"/>
      <c r="M641" s="62"/>
      <c r="N641" s="62"/>
      <c r="O641" s="62"/>
      <c r="P641" s="106"/>
      <c r="Q641" s="106"/>
      <c r="R641" s="106"/>
      <c r="S641" s="106"/>
      <c r="T641" s="106"/>
      <c r="U641" s="106"/>
      <c r="V641" s="106"/>
      <c r="W641" s="106"/>
      <c r="X641" s="62"/>
      <c r="Y641" s="62"/>
      <c r="Z641" s="62"/>
      <c r="AA641" s="62"/>
    </row>
    <row r="642">
      <c r="A642" s="62"/>
      <c r="B642" s="62"/>
      <c r="C642" s="62"/>
      <c r="D642" s="62"/>
      <c r="E642" s="62"/>
      <c r="F642" s="62"/>
      <c r="G642" s="62"/>
      <c r="H642" s="62"/>
      <c r="I642" s="62"/>
      <c r="J642" s="62"/>
      <c r="K642" s="102"/>
      <c r="L642" s="62"/>
      <c r="M642" s="62"/>
      <c r="N642" s="62"/>
      <c r="O642" s="62"/>
      <c r="P642" s="106"/>
      <c r="Q642" s="106"/>
      <c r="R642" s="106"/>
      <c r="S642" s="106"/>
      <c r="T642" s="106"/>
      <c r="U642" s="106"/>
      <c r="V642" s="106"/>
      <c r="W642" s="106"/>
      <c r="X642" s="62"/>
      <c r="Y642" s="62"/>
      <c r="Z642" s="62"/>
      <c r="AA642" s="62"/>
    </row>
    <row r="643">
      <c r="A643" s="62"/>
      <c r="B643" s="62"/>
      <c r="C643" s="62"/>
      <c r="D643" s="62"/>
      <c r="E643" s="62"/>
      <c r="F643" s="62"/>
      <c r="G643" s="62"/>
      <c r="H643" s="62"/>
      <c r="I643" s="62"/>
      <c r="J643" s="62"/>
      <c r="K643" s="102"/>
      <c r="L643" s="62"/>
      <c r="M643" s="62"/>
      <c r="N643" s="62"/>
      <c r="O643" s="62"/>
      <c r="P643" s="106"/>
      <c r="Q643" s="106"/>
      <c r="R643" s="106"/>
      <c r="S643" s="106"/>
      <c r="T643" s="106"/>
      <c r="U643" s="106"/>
      <c r="V643" s="106"/>
      <c r="W643" s="106"/>
      <c r="X643" s="62"/>
      <c r="Y643" s="62"/>
      <c r="Z643" s="62"/>
      <c r="AA643" s="62"/>
    </row>
    <row r="644">
      <c r="A644" s="62"/>
      <c r="B644" s="62"/>
      <c r="C644" s="62"/>
      <c r="D644" s="62"/>
      <c r="E644" s="62"/>
      <c r="F644" s="62"/>
      <c r="G644" s="62"/>
      <c r="H644" s="62"/>
      <c r="I644" s="62"/>
      <c r="J644" s="62"/>
      <c r="K644" s="102"/>
      <c r="L644" s="62"/>
      <c r="M644" s="62"/>
      <c r="N644" s="62"/>
      <c r="O644" s="62"/>
      <c r="P644" s="106"/>
      <c r="Q644" s="106"/>
      <c r="R644" s="106"/>
      <c r="S644" s="106"/>
      <c r="T644" s="106"/>
      <c r="U644" s="106"/>
      <c r="V644" s="106"/>
      <c r="W644" s="106"/>
      <c r="X644" s="62"/>
      <c r="Y644" s="62"/>
      <c r="Z644" s="62"/>
      <c r="AA644" s="62"/>
    </row>
    <row r="645">
      <c r="A645" s="62"/>
      <c r="B645" s="62"/>
      <c r="C645" s="62"/>
      <c r="D645" s="62"/>
      <c r="E645" s="62"/>
      <c r="F645" s="62"/>
      <c r="G645" s="62"/>
      <c r="H645" s="62"/>
      <c r="I645" s="62"/>
      <c r="J645" s="62"/>
      <c r="K645" s="102"/>
      <c r="L645" s="62"/>
      <c r="M645" s="62"/>
      <c r="N645" s="62"/>
      <c r="O645" s="62"/>
      <c r="P645" s="106"/>
      <c r="Q645" s="106"/>
      <c r="R645" s="106"/>
      <c r="S645" s="106"/>
      <c r="T645" s="106"/>
      <c r="U645" s="106"/>
      <c r="V645" s="106"/>
      <c r="W645" s="106"/>
      <c r="X645" s="62"/>
      <c r="Y645" s="62"/>
      <c r="Z645" s="62"/>
      <c r="AA645" s="62"/>
    </row>
    <row r="646">
      <c r="A646" s="62"/>
      <c r="B646" s="62"/>
      <c r="C646" s="62"/>
      <c r="D646" s="62"/>
      <c r="E646" s="62"/>
      <c r="F646" s="62"/>
      <c r="G646" s="62"/>
      <c r="H646" s="62"/>
      <c r="I646" s="62"/>
      <c r="J646" s="62"/>
      <c r="K646" s="102"/>
      <c r="L646" s="62"/>
      <c r="M646" s="62"/>
      <c r="N646" s="62"/>
      <c r="O646" s="62"/>
      <c r="P646" s="106"/>
      <c r="Q646" s="106"/>
      <c r="R646" s="106"/>
      <c r="S646" s="106"/>
      <c r="T646" s="106"/>
      <c r="U646" s="106"/>
      <c r="V646" s="106"/>
      <c r="W646" s="106"/>
      <c r="X646" s="62"/>
      <c r="Y646" s="62"/>
      <c r="Z646" s="62"/>
      <c r="AA646" s="62"/>
    </row>
    <row r="647">
      <c r="A647" s="62"/>
      <c r="B647" s="62"/>
      <c r="C647" s="62"/>
      <c r="D647" s="62"/>
      <c r="E647" s="62"/>
      <c r="F647" s="62"/>
      <c r="G647" s="62"/>
      <c r="H647" s="62"/>
      <c r="I647" s="62"/>
      <c r="J647" s="62"/>
      <c r="K647" s="102"/>
      <c r="L647" s="62"/>
      <c r="M647" s="62"/>
      <c r="N647" s="62"/>
      <c r="O647" s="62"/>
      <c r="P647" s="106"/>
      <c r="Q647" s="106"/>
      <c r="R647" s="106"/>
      <c r="S647" s="106"/>
      <c r="T647" s="106"/>
      <c r="U647" s="106"/>
      <c r="V647" s="106"/>
      <c r="W647" s="106"/>
      <c r="X647" s="62"/>
      <c r="Y647" s="62"/>
      <c r="Z647" s="62"/>
      <c r="AA647" s="62"/>
    </row>
    <row r="648">
      <c r="A648" s="62"/>
      <c r="B648" s="62"/>
      <c r="C648" s="62"/>
      <c r="D648" s="62"/>
      <c r="E648" s="62"/>
      <c r="F648" s="62"/>
      <c r="G648" s="62"/>
      <c r="H648" s="62"/>
      <c r="I648" s="62"/>
      <c r="J648" s="62"/>
      <c r="K648" s="102"/>
      <c r="L648" s="62"/>
      <c r="M648" s="62"/>
      <c r="N648" s="62"/>
      <c r="O648" s="62"/>
      <c r="P648" s="106"/>
      <c r="Q648" s="106"/>
      <c r="R648" s="106"/>
      <c r="S648" s="106"/>
      <c r="T648" s="106"/>
      <c r="U648" s="106"/>
      <c r="V648" s="106"/>
      <c r="W648" s="106"/>
      <c r="X648" s="62"/>
      <c r="Y648" s="62"/>
      <c r="Z648" s="62"/>
      <c r="AA648" s="62"/>
    </row>
    <row r="649">
      <c r="A649" s="62"/>
      <c r="B649" s="62"/>
      <c r="C649" s="62"/>
      <c r="D649" s="62"/>
      <c r="E649" s="62"/>
      <c r="F649" s="62"/>
      <c r="G649" s="62"/>
      <c r="H649" s="62"/>
      <c r="I649" s="62"/>
      <c r="J649" s="62"/>
      <c r="K649" s="102"/>
      <c r="L649" s="62"/>
      <c r="M649" s="62"/>
      <c r="N649" s="62"/>
      <c r="O649" s="62"/>
      <c r="P649" s="106"/>
      <c r="Q649" s="106"/>
      <c r="R649" s="106"/>
      <c r="S649" s="106"/>
      <c r="T649" s="106"/>
      <c r="U649" s="106"/>
      <c r="V649" s="106"/>
      <c r="W649" s="106"/>
      <c r="X649" s="62"/>
      <c r="Y649" s="62"/>
      <c r="Z649" s="62"/>
      <c r="AA649" s="62"/>
    </row>
    <row r="650">
      <c r="A650" s="62"/>
      <c r="B650" s="62"/>
      <c r="C650" s="62"/>
      <c r="D650" s="62"/>
      <c r="E650" s="62"/>
      <c r="F650" s="62"/>
      <c r="G650" s="62"/>
      <c r="H650" s="62"/>
      <c r="I650" s="62"/>
      <c r="J650" s="62"/>
      <c r="K650" s="102"/>
      <c r="L650" s="62"/>
      <c r="M650" s="62"/>
      <c r="N650" s="62"/>
      <c r="O650" s="62"/>
      <c r="P650" s="106"/>
      <c r="Q650" s="106"/>
      <c r="R650" s="106"/>
      <c r="S650" s="106"/>
      <c r="T650" s="106"/>
      <c r="U650" s="106"/>
      <c r="V650" s="106"/>
      <c r="W650" s="106"/>
      <c r="X650" s="62"/>
      <c r="Y650" s="62"/>
      <c r="Z650" s="62"/>
      <c r="AA650" s="62"/>
    </row>
    <row r="651">
      <c r="A651" s="62"/>
      <c r="B651" s="62"/>
      <c r="C651" s="62"/>
      <c r="D651" s="62"/>
      <c r="E651" s="62"/>
      <c r="F651" s="62"/>
      <c r="G651" s="62"/>
      <c r="H651" s="62"/>
      <c r="I651" s="62"/>
      <c r="J651" s="62"/>
      <c r="K651" s="102"/>
      <c r="L651" s="62"/>
      <c r="M651" s="62"/>
      <c r="N651" s="62"/>
      <c r="O651" s="62"/>
      <c r="P651" s="106"/>
      <c r="Q651" s="106"/>
      <c r="R651" s="106"/>
      <c r="S651" s="106"/>
      <c r="T651" s="106"/>
      <c r="U651" s="106"/>
      <c r="V651" s="106"/>
      <c r="W651" s="106"/>
      <c r="X651" s="62"/>
      <c r="Y651" s="62"/>
      <c r="Z651" s="62"/>
      <c r="AA651" s="62"/>
    </row>
    <row r="652">
      <c r="A652" s="62"/>
      <c r="B652" s="62"/>
      <c r="C652" s="62"/>
      <c r="D652" s="62"/>
      <c r="E652" s="62"/>
      <c r="F652" s="62"/>
      <c r="G652" s="62"/>
      <c r="H652" s="62"/>
      <c r="I652" s="62"/>
      <c r="J652" s="62"/>
      <c r="K652" s="102"/>
      <c r="L652" s="62"/>
      <c r="M652" s="62"/>
      <c r="N652" s="62"/>
      <c r="O652" s="62"/>
      <c r="P652" s="106"/>
      <c r="Q652" s="106"/>
      <c r="R652" s="106"/>
      <c r="S652" s="106"/>
      <c r="T652" s="106"/>
      <c r="U652" s="106"/>
      <c r="V652" s="106"/>
      <c r="W652" s="106"/>
      <c r="X652" s="62"/>
      <c r="Y652" s="62"/>
      <c r="Z652" s="62"/>
      <c r="AA652" s="62"/>
    </row>
    <row r="653">
      <c r="A653" s="62"/>
      <c r="B653" s="62"/>
      <c r="C653" s="62"/>
      <c r="D653" s="62"/>
      <c r="E653" s="62"/>
      <c r="F653" s="62"/>
      <c r="G653" s="62"/>
      <c r="H653" s="62"/>
      <c r="I653" s="62"/>
      <c r="J653" s="62"/>
      <c r="K653" s="102"/>
      <c r="L653" s="62"/>
      <c r="M653" s="62"/>
      <c r="N653" s="62"/>
      <c r="O653" s="62"/>
      <c r="P653" s="106"/>
      <c r="Q653" s="106"/>
      <c r="R653" s="106"/>
      <c r="S653" s="106"/>
      <c r="T653" s="106"/>
      <c r="U653" s="106"/>
      <c r="V653" s="106"/>
      <c r="W653" s="106"/>
      <c r="X653" s="62"/>
      <c r="Y653" s="62"/>
      <c r="Z653" s="62"/>
      <c r="AA653" s="62"/>
    </row>
    <row r="654">
      <c r="A654" s="62"/>
      <c r="B654" s="62"/>
      <c r="C654" s="62"/>
      <c r="D654" s="62"/>
      <c r="E654" s="62"/>
      <c r="F654" s="62"/>
      <c r="G654" s="62"/>
      <c r="H654" s="62"/>
      <c r="I654" s="62"/>
      <c r="J654" s="62"/>
      <c r="K654" s="102"/>
      <c r="L654" s="62"/>
      <c r="M654" s="62"/>
      <c r="N654" s="62"/>
      <c r="O654" s="62"/>
      <c r="P654" s="106"/>
      <c r="Q654" s="106"/>
      <c r="R654" s="106"/>
      <c r="S654" s="106"/>
      <c r="T654" s="106"/>
      <c r="U654" s="106"/>
      <c r="V654" s="106"/>
      <c r="W654" s="106"/>
      <c r="X654" s="62"/>
      <c r="Y654" s="62"/>
      <c r="Z654" s="62"/>
      <c r="AA654" s="62"/>
    </row>
    <row r="655">
      <c r="A655" s="62"/>
      <c r="B655" s="62"/>
      <c r="C655" s="62"/>
      <c r="D655" s="62"/>
      <c r="E655" s="62"/>
      <c r="F655" s="62"/>
      <c r="G655" s="62"/>
      <c r="H655" s="62"/>
      <c r="I655" s="62"/>
      <c r="J655" s="62"/>
      <c r="K655" s="102"/>
      <c r="L655" s="62"/>
      <c r="M655" s="62"/>
      <c r="N655" s="62"/>
      <c r="O655" s="62"/>
      <c r="P655" s="106"/>
      <c r="Q655" s="106"/>
      <c r="R655" s="106"/>
      <c r="S655" s="106"/>
      <c r="T655" s="106"/>
      <c r="U655" s="106"/>
      <c r="V655" s="106"/>
      <c r="W655" s="106"/>
      <c r="X655" s="62"/>
      <c r="Y655" s="62"/>
      <c r="Z655" s="62"/>
      <c r="AA655" s="62"/>
    </row>
    <row r="656">
      <c r="A656" s="62"/>
      <c r="B656" s="62"/>
      <c r="C656" s="62"/>
      <c r="D656" s="62"/>
      <c r="E656" s="62"/>
      <c r="F656" s="62"/>
      <c r="G656" s="62"/>
      <c r="H656" s="62"/>
      <c r="I656" s="62"/>
      <c r="J656" s="62"/>
      <c r="K656" s="102"/>
      <c r="L656" s="62"/>
      <c r="M656" s="62"/>
      <c r="N656" s="62"/>
      <c r="O656" s="62"/>
      <c r="P656" s="106"/>
      <c r="Q656" s="106"/>
      <c r="R656" s="106"/>
      <c r="S656" s="106"/>
      <c r="T656" s="106"/>
      <c r="U656" s="106"/>
      <c r="V656" s="106"/>
      <c r="W656" s="106"/>
      <c r="X656" s="62"/>
      <c r="Y656" s="62"/>
      <c r="Z656" s="62"/>
      <c r="AA656" s="62"/>
    </row>
    <row r="657">
      <c r="A657" s="62"/>
      <c r="B657" s="62"/>
      <c r="C657" s="62"/>
      <c r="D657" s="62"/>
      <c r="E657" s="62"/>
      <c r="F657" s="62"/>
      <c r="G657" s="62"/>
      <c r="H657" s="62"/>
      <c r="I657" s="62"/>
      <c r="J657" s="62"/>
      <c r="K657" s="102"/>
      <c r="L657" s="62"/>
      <c r="M657" s="62"/>
      <c r="N657" s="62"/>
      <c r="O657" s="62"/>
      <c r="P657" s="106"/>
      <c r="Q657" s="106"/>
      <c r="R657" s="106"/>
      <c r="S657" s="106"/>
      <c r="T657" s="106"/>
      <c r="U657" s="106"/>
      <c r="V657" s="106"/>
      <c r="W657" s="106"/>
      <c r="X657" s="62"/>
      <c r="Y657" s="62"/>
      <c r="Z657" s="62"/>
      <c r="AA657" s="62"/>
    </row>
    <row r="658">
      <c r="A658" s="62"/>
      <c r="B658" s="62"/>
      <c r="C658" s="62"/>
      <c r="D658" s="62"/>
      <c r="E658" s="62"/>
      <c r="F658" s="62"/>
      <c r="G658" s="62"/>
      <c r="H658" s="62"/>
      <c r="I658" s="62"/>
      <c r="J658" s="62"/>
      <c r="K658" s="102"/>
      <c r="L658" s="62"/>
      <c r="M658" s="62"/>
      <c r="N658" s="62"/>
      <c r="O658" s="62"/>
      <c r="P658" s="106"/>
      <c r="Q658" s="106"/>
      <c r="R658" s="106"/>
      <c r="S658" s="106"/>
      <c r="T658" s="106"/>
      <c r="U658" s="106"/>
      <c r="V658" s="106"/>
      <c r="W658" s="106"/>
      <c r="X658" s="62"/>
      <c r="Y658" s="62"/>
      <c r="Z658" s="62"/>
      <c r="AA658" s="62"/>
    </row>
    <row r="659">
      <c r="A659" s="62"/>
      <c r="B659" s="62"/>
      <c r="C659" s="62"/>
      <c r="D659" s="62"/>
      <c r="E659" s="62"/>
      <c r="F659" s="62"/>
      <c r="G659" s="62"/>
      <c r="H659" s="62"/>
      <c r="I659" s="62"/>
      <c r="J659" s="62"/>
      <c r="K659" s="102"/>
      <c r="L659" s="62"/>
      <c r="M659" s="62"/>
      <c r="N659" s="62"/>
      <c r="O659" s="62"/>
      <c r="P659" s="106"/>
      <c r="Q659" s="106"/>
      <c r="R659" s="106"/>
      <c r="S659" s="106"/>
      <c r="T659" s="106"/>
      <c r="U659" s="106"/>
      <c r="V659" s="106"/>
      <c r="W659" s="106"/>
      <c r="X659" s="62"/>
      <c r="Y659" s="62"/>
      <c r="Z659" s="62"/>
      <c r="AA659" s="62"/>
    </row>
    <row r="660">
      <c r="A660" s="62"/>
      <c r="B660" s="62"/>
      <c r="C660" s="62"/>
      <c r="D660" s="62"/>
      <c r="E660" s="62"/>
      <c r="F660" s="62"/>
      <c r="G660" s="62"/>
      <c r="H660" s="62"/>
      <c r="I660" s="62"/>
      <c r="J660" s="62"/>
      <c r="K660" s="102"/>
      <c r="L660" s="62"/>
      <c r="M660" s="62"/>
      <c r="N660" s="62"/>
      <c r="O660" s="62"/>
      <c r="P660" s="106"/>
      <c r="Q660" s="106"/>
      <c r="R660" s="106"/>
      <c r="S660" s="106"/>
      <c r="T660" s="106"/>
      <c r="U660" s="106"/>
      <c r="V660" s="106"/>
      <c r="W660" s="106"/>
      <c r="X660" s="62"/>
      <c r="Y660" s="62"/>
      <c r="Z660" s="62"/>
      <c r="AA660" s="62"/>
    </row>
    <row r="661">
      <c r="A661" s="62"/>
      <c r="B661" s="62"/>
      <c r="C661" s="62"/>
      <c r="D661" s="62"/>
      <c r="E661" s="62"/>
      <c r="F661" s="62"/>
      <c r="G661" s="62"/>
      <c r="H661" s="62"/>
      <c r="I661" s="62"/>
      <c r="J661" s="62"/>
      <c r="K661" s="102"/>
      <c r="L661" s="62"/>
      <c r="M661" s="62"/>
      <c r="N661" s="62"/>
      <c r="O661" s="62"/>
      <c r="P661" s="106"/>
      <c r="Q661" s="106"/>
      <c r="R661" s="106"/>
      <c r="S661" s="106"/>
      <c r="T661" s="106"/>
      <c r="U661" s="106"/>
      <c r="V661" s="106"/>
      <c r="W661" s="106"/>
      <c r="X661" s="62"/>
      <c r="Y661" s="62"/>
      <c r="Z661" s="62"/>
      <c r="AA661" s="62"/>
    </row>
    <row r="662">
      <c r="A662" s="62"/>
      <c r="B662" s="62"/>
      <c r="C662" s="62"/>
      <c r="D662" s="62"/>
      <c r="E662" s="62"/>
      <c r="F662" s="62"/>
      <c r="G662" s="62"/>
      <c r="H662" s="62"/>
      <c r="I662" s="62"/>
      <c r="J662" s="62"/>
      <c r="K662" s="102"/>
      <c r="L662" s="62"/>
      <c r="M662" s="62"/>
      <c r="N662" s="62"/>
      <c r="O662" s="62"/>
      <c r="P662" s="106"/>
      <c r="Q662" s="106"/>
      <c r="R662" s="106"/>
      <c r="S662" s="106"/>
      <c r="T662" s="106"/>
      <c r="U662" s="106"/>
      <c r="V662" s="106"/>
      <c r="W662" s="106"/>
      <c r="X662" s="62"/>
      <c r="Y662" s="62"/>
      <c r="Z662" s="62"/>
      <c r="AA662" s="62"/>
    </row>
    <row r="663">
      <c r="A663" s="62"/>
      <c r="B663" s="62"/>
      <c r="C663" s="62"/>
      <c r="D663" s="62"/>
      <c r="E663" s="62"/>
      <c r="F663" s="62"/>
      <c r="G663" s="62"/>
      <c r="H663" s="62"/>
      <c r="I663" s="62"/>
      <c r="J663" s="62"/>
      <c r="K663" s="102"/>
      <c r="L663" s="62"/>
      <c r="M663" s="62"/>
      <c r="N663" s="62"/>
      <c r="O663" s="62"/>
      <c r="P663" s="106"/>
      <c r="Q663" s="106"/>
      <c r="R663" s="106"/>
      <c r="S663" s="106"/>
      <c r="T663" s="106"/>
      <c r="U663" s="106"/>
      <c r="V663" s="106"/>
      <c r="W663" s="106"/>
      <c r="X663" s="62"/>
      <c r="Y663" s="62"/>
      <c r="Z663" s="62"/>
      <c r="AA663" s="62"/>
    </row>
    <row r="664">
      <c r="A664" s="62"/>
      <c r="B664" s="62"/>
      <c r="C664" s="62"/>
      <c r="D664" s="62"/>
      <c r="E664" s="62"/>
      <c r="F664" s="62"/>
      <c r="G664" s="62"/>
      <c r="H664" s="62"/>
      <c r="I664" s="62"/>
      <c r="J664" s="62"/>
      <c r="K664" s="102"/>
      <c r="L664" s="62"/>
      <c r="M664" s="62"/>
      <c r="N664" s="62"/>
      <c r="O664" s="62"/>
      <c r="P664" s="106"/>
      <c r="Q664" s="106"/>
      <c r="R664" s="106"/>
      <c r="S664" s="106"/>
      <c r="T664" s="106"/>
      <c r="U664" s="106"/>
      <c r="V664" s="106"/>
      <c r="W664" s="106"/>
      <c r="X664" s="62"/>
      <c r="Y664" s="62"/>
      <c r="Z664" s="62"/>
      <c r="AA664" s="62"/>
    </row>
    <row r="665">
      <c r="A665" s="62"/>
      <c r="B665" s="62"/>
      <c r="C665" s="62"/>
      <c r="D665" s="62"/>
      <c r="E665" s="62"/>
      <c r="F665" s="62"/>
      <c r="G665" s="62"/>
      <c r="H665" s="62"/>
      <c r="I665" s="62"/>
      <c r="J665" s="62"/>
      <c r="K665" s="102"/>
      <c r="L665" s="62"/>
      <c r="M665" s="62"/>
      <c r="N665" s="62"/>
      <c r="O665" s="62"/>
      <c r="P665" s="106"/>
      <c r="Q665" s="106"/>
      <c r="R665" s="106"/>
      <c r="S665" s="106"/>
      <c r="T665" s="106"/>
      <c r="U665" s="106"/>
      <c r="V665" s="106"/>
      <c r="W665" s="106"/>
      <c r="X665" s="62"/>
      <c r="Y665" s="62"/>
      <c r="Z665" s="62"/>
      <c r="AA665" s="62"/>
    </row>
    <row r="666">
      <c r="A666" s="62"/>
      <c r="B666" s="62"/>
      <c r="C666" s="62"/>
      <c r="D666" s="62"/>
      <c r="E666" s="62"/>
      <c r="F666" s="62"/>
      <c r="G666" s="62"/>
      <c r="H666" s="62"/>
      <c r="I666" s="62"/>
      <c r="J666" s="62"/>
      <c r="K666" s="102"/>
      <c r="L666" s="62"/>
      <c r="M666" s="62"/>
      <c r="N666" s="62"/>
      <c r="O666" s="62"/>
      <c r="P666" s="106"/>
      <c r="Q666" s="106"/>
      <c r="R666" s="106"/>
      <c r="S666" s="106"/>
      <c r="T666" s="106"/>
      <c r="U666" s="106"/>
      <c r="V666" s="106"/>
      <c r="W666" s="106"/>
      <c r="X666" s="62"/>
      <c r="Y666" s="62"/>
      <c r="Z666" s="62"/>
      <c r="AA666" s="62"/>
    </row>
    <row r="667">
      <c r="A667" s="62"/>
      <c r="B667" s="62"/>
      <c r="C667" s="62"/>
      <c r="D667" s="62"/>
      <c r="E667" s="62"/>
      <c r="F667" s="62"/>
      <c r="G667" s="62"/>
      <c r="H667" s="62"/>
      <c r="I667" s="62"/>
      <c r="J667" s="62"/>
      <c r="K667" s="102"/>
      <c r="L667" s="62"/>
      <c r="M667" s="62"/>
      <c r="N667" s="62"/>
      <c r="O667" s="62"/>
      <c r="P667" s="106"/>
      <c r="Q667" s="106"/>
      <c r="R667" s="106"/>
      <c r="S667" s="106"/>
      <c r="T667" s="106"/>
      <c r="U667" s="106"/>
      <c r="V667" s="106"/>
      <c r="W667" s="106"/>
      <c r="X667" s="62"/>
      <c r="Y667" s="62"/>
      <c r="Z667" s="62"/>
      <c r="AA667" s="62"/>
    </row>
    <row r="668">
      <c r="A668" s="62"/>
      <c r="B668" s="62"/>
      <c r="C668" s="62"/>
      <c r="D668" s="62"/>
      <c r="E668" s="62"/>
      <c r="F668" s="62"/>
      <c r="G668" s="62"/>
      <c r="H668" s="62"/>
      <c r="I668" s="62"/>
      <c r="J668" s="62"/>
      <c r="K668" s="102"/>
      <c r="L668" s="62"/>
      <c r="M668" s="62"/>
      <c r="N668" s="62"/>
      <c r="O668" s="62"/>
      <c r="P668" s="106"/>
      <c r="Q668" s="106"/>
      <c r="R668" s="106"/>
      <c r="S668" s="106"/>
      <c r="T668" s="106"/>
      <c r="U668" s="106"/>
      <c r="V668" s="106"/>
      <c r="W668" s="106"/>
      <c r="X668" s="62"/>
      <c r="Y668" s="62"/>
      <c r="Z668" s="62"/>
      <c r="AA668" s="62"/>
    </row>
    <row r="669">
      <c r="A669" s="62"/>
      <c r="B669" s="62"/>
      <c r="C669" s="62"/>
      <c r="D669" s="62"/>
      <c r="E669" s="62"/>
      <c r="F669" s="62"/>
      <c r="G669" s="62"/>
      <c r="H669" s="62"/>
      <c r="I669" s="62"/>
      <c r="J669" s="62"/>
      <c r="K669" s="102"/>
      <c r="L669" s="62"/>
      <c r="M669" s="62"/>
      <c r="N669" s="62"/>
      <c r="O669" s="62"/>
      <c r="P669" s="106"/>
      <c r="Q669" s="106"/>
      <c r="R669" s="106"/>
      <c r="S669" s="106"/>
      <c r="T669" s="106"/>
      <c r="U669" s="106"/>
      <c r="V669" s="106"/>
      <c r="W669" s="106"/>
      <c r="X669" s="62"/>
      <c r="Y669" s="62"/>
      <c r="Z669" s="62"/>
      <c r="AA669" s="62"/>
    </row>
    <row r="670">
      <c r="A670" s="62"/>
      <c r="B670" s="62"/>
      <c r="C670" s="62"/>
      <c r="D670" s="62"/>
      <c r="E670" s="62"/>
      <c r="F670" s="62"/>
      <c r="G670" s="62"/>
      <c r="H670" s="62"/>
      <c r="I670" s="62"/>
      <c r="J670" s="62"/>
      <c r="K670" s="102"/>
      <c r="L670" s="62"/>
      <c r="M670" s="62"/>
      <c r="N670" s="62"/>
      <c r="O670" s="62"/>
      <c r="P670" s="106"/>
      <c r="Q670" s="106"/>
      <c r="R670" s="106"/>
      <c r="S670" s="106"/>
      <c r="T670" s="106"/>
      <c r="U670" s="106"/>
      <c r="V670" s="106"/>
      <c r="W670" s="106"/>
      <c r="X670" s="62"/>
      <c r="Y670" s="62"/>
      <c r="Z670" s="62"/>
      <c r="AA670" s="62"/>
    </row>
    <row r="671">
      <c r="A671" s="62"/>
      <c r="B671" s="62"/>
      <c r="C671" s="62"/>
      <c r="D671" s="62"/>
      <c r="E671" s="62"/>
      <c r="F671" s="62"/>
      <c r="G671" s="62"/>
      <c r="H671" s="62"/>
      <c r="I671" s="62"/>
      <c r="J671" s="62"/>
      <c r="K671" s="102"/>
      <c r="L671" s="62"/>
      <c r="M671" s="62"/>
      <c r="N671" s="62"/>
      <c r="O671" s="62"/>
      <c r="P671" s="106"/>
      <c r="Q671" s="106"/>
      <c r="R671" s="106"/>
      <c r="S671" s="106"/>
      <c r="T671" s="106"/>
      <c r="U671" s="106"/>
      <c r="V671" s="106"/>
      <c r="W671" s="106"/>
      <c r="X671" s="62"/>
      <c r="Y671" s="62"/>
      <c r="Z671" s="62"/>
      <c r="AA671" s="62"/>
    </row>
    <row r="672">
      <c r="A672" s="62"/>
      <c r="B672" s="62"/>
      <c r="C672" s="62"/>
      <c r="D672" s="62"/>
      <c r="E672" s="62"/>
      <c r="F672" s="62"/>
      <c r="G672" s="62"/>
      <c r="H672" s="62"/>
      <c r="I672" s="62"/>
      <c r="J672" s="62"/>
      <c r="K672" s="102"/>
      <c r="L672" s="62"/>
      <c r="M672" s="62"/>
      <c r="N672" s="62"/>
      <c r="O672" s="62"/>
      <c r="P672" s="106"/>
      <c r="Q672" s="106"/>
      <c r="R672" s="106"/>
      <c r="S672" s="106"/>
      <c r="T672" s="106"/>
      <c r="U672" s="106"/>
      <c r="V672" s="106"/>
      <c r="W672" s="106"/>
      <c r="X672" s="62"/>
      <c r="Y672" s="62"/>
      <c r="Z672" s="62"/>
      <c r="AA672" s="62"/>
    </row>
    <row r="673">
      <c r="A673" s="62"/>
      <c r="B673" s="62"/>
      <c r="C673" s="62"/>
      <c r="D673" s="62"/>
      <c r="E673" s="62"/>
      <c r="F673" s="62"/>
      <c r="G673" s="62"/>
      <c r="H673" s="62"/>
      <c r="I673" s="62"/>
      <c r="J673" s="62"/>
      <c r="K673" s="102"/>
      <c r="L673" s="62"/>
      <c r="M673" s="62"/>
      <c r="N673" s="62"/>
      <c r="O673" s="62"/>
      <c r="P673" s="106"/>
      <c r="Q673" s="106"/>
      <c r="R673" s="106"/>
      <c r="S673" s="106"/>
      <c r="T673" s="106"/>
      <c r="U673" s="106"/>
      <c r="V673" s="106"/>
      <c r="W673" s="106"/>
      <c r="X673" s="62"/>
      <c r="Y673" s="62"/>
      <c r="Z673" s="62"/>
      <c r="AA673" s="62"/>
    </row>
    <row r="674">
      <c r="A674" s="62"/>
      <c r="B674" s="62"/>
      <c r="C674" s="62"/>
      <c r="D674" s="62"/>
      <c r="E674" s="62"/>
      <c r="F674" s="62"/>
      <c r="G674" s="62"/>
      <c r="H674" s="62"/>
      <c r="I674" s="62"/>
      <c r="J674" s="62"/>
      <c r="K674" s="102"/>
      <c r="L674" s="62"/>
      <c r="M674" s="62"/>
      <c r="N674" s="62"/>
      <c r="O674" s="62"/>
      <c r="P674" s="106"/>
      <c r="Q674" s="106"/>
      <c r="R674" s="106"/>
      <c r="S674" s="106"/>
      <c r="T674" s="106"/>
      <c r="U674" s="106"/>
      <c r="V674" s="106"/>
      <c r="W674" s="106"/>
      <c r="X674" s="62"/>
      <c r="Y674" s="62"/>
      <c r="Z674" s="62"/>
      <c r="AA674" s="62"/>
    </row>
    <row r="675">
      <c r="A675" s="62"/>
      <c r="B675" s="62"/>
      <c r="C675" s="62"/>
      <c r="D675" s="62"/>
      <c r="E675" s="62"/>
      <c r="F675" s="62"/>
      <c r="G675" s="62"/>
      <c r="H675" s="62"/>
      <c r="I675" s="62"/>
      <c r="J675" s="62"/>
      <c r="K675" s="102"/>
      <c r="L675" s="62"/>
      <c r="M675" s="62"/>
      <c r="N675" s="62"/>
      <c r="O675" s="62"/>
      <c r="P675" s="106"/>
      <c r="Q675" s="106"/>
      <c r="R675" s="106"/>
      <c r="S675" s="106"/>
      <c r="T675" s="106"/>
      <c r="U675" s="106"/>
      <c r="V675" s="106"/>
      <c r="W675" s="106"/>
      <c r="X675" s="62"/>
      <c r="Y675" s="62"/>
      <c r="Z675" s="62"/>
      <c r="AA675" s="62"/>
    </row>
    <row r="676">
      <c r="A676" s="62"/>
      <c r="B676" s="62"/>
      <c r="C676" s="62"/>
      <c r="D676" s="62"/>
      <c r="E676" s="62"/>
      <c r="F676" s="62"/>
      <c r="G676" s="62"/>
      <c r="H676" s="62"/>
      <c r="I676" s="62"/>
      <c r="J676" s="62"/>
      <c r="K676" s="102"/>
      <c r="L676" s="62"/>
      <c r="M676" s="62"/>
      <c r="N676" s="62"/>
      <c r="O676" s="62"/>
      <c r="P676" s="106"/>
      <c r="Q676" s="106"/>
      <c r="R676" s="106"/>
      <c r="S676" s="106"/>
      <c r="T676" s="106"/>
      <c r="U676" s="106"/>
      <c r="V676" s="106"/>
      <c r="W676" s="106"/>
      <c r="X676" s="62"/>
      <c r="Y676" s="62"/>
      <c r="Z676" s="62"/>
      <c r="AA676" s="62"/>
    </row>
    <row r="677">
      <c r="A677" s="62"/>
      <c r="B677" s="62"/>
      <c r="C677" s="62"/>
      <c r="D677" s="62"/>
      <c r="E677" s="62"/>
      <c r="F677" s="62"/>
      <c r="G677" s="62"/>
      <c r="H677" s="62"/>
      <c r="I677" s="62"/>
      <c r="J677" s="62"/>
      <c r="K677" s="102"/>
      <c r="L677" s="62"/>
      <c r="M677" s="62"/>
      <c r="N677" s="62"/>
      <c r="O677" s="62"/>
      <c r="P677" s="106"/>
      <c r="Q677" s="106"/>
      <c r="R677" s="106"/>
      <c r="S677" s="106"/>
      <c r="T677" s="106"/>
      <c r="U677" s="106"/>
      <c r="V677" s="106"/>
      <c r="W677" s="106"/>
      <c r="X677" s="62"/>
      <c r="Y677" s="62"/>
      <c r="Z677" s="62"/>
      <c r="AA677" s="62"/>
    </row>
    <row r="678">
      <c r="A678" s="62"/>
      <c r="B678" s="62"/>
      <c r="C678" s="62"/>
      <c r="D678" s="62"/>
      <c r="E678" s="62"/>
      <c r="F678" s="62"/>
      <c r="G678" s="62"/>
      <c r="H678" s="62"/>
      <c r="I678" s="62"/>
      <c r="J678" s="62"/>
      <c r="K678" s="102"/>
      <c r="L678" s="62"/>
      <c r="M678" s="62"/>
      <c r="N678" s="62"/>
      <c r="O678" s="62"/>
      <c r="P678" s="106"/>
      <c r="Q678" s="106"/>
      <c r="R678" s="106"/>
      <c r="S678" s="106"/>
      <c r="T678" s="106"/>
      <c r="U678" s="106"/>
      <c r="V678" s="106"/>
      <c r="W678" s="106"/>
      <c r="X678" s="62"/>
      <c r="Y678" s="62"/>
      <c r="Z678" s="62"/>
      <c r="AA678" s="62"/>
    </row>
    <row r="679">
      <c r="A679" s="62"/>
      <c r="B679" s="62"/>
      <c r="C679" s="62"/>
      <c r="D679" s="62"/>
      <c r="E679" s="62"/>
      <c r="F679" s="62"/>
      <c r="G679" s="62"/>
      <c r="H679" s="62"/>
      <c r="I679" s="62"/>
      <c r="J679" s="62"/>
      <c r="K679" s="102"/>
      <c r="L679" s="62"/>
      <c r="M679" s="62"/>
      <c r="N679" s="62"/>
      <c r="O679" s="62"/>
      <c r="P679" s="106"/>
      <c r="Q679" s="106"/>
      <c r="R679" s="106"/>
      <c r="S679" s="106"/>
      <c r="T679" s="106"/>
      <c r="U679" s="106"/>
      <c r="V679" s="106"/>
      <c r="W679" s="106"/>
      <c r="X679" s="62"/>
      <c r="Y679" s="62"/>
      <c r="Z679" s="62"/>
      <c r="AA679" s="62"/>
    </row>
    <row r="680">
      <c r="A680" s="62"/>
      <c r="B680" s="62"/>
      <c r="C680" s="62"/>
      <c r="D680" s="62"/>
      <c r="E680" s="62"/>
      <c r="F680" s="62"/>
      <c r="G680" s="62"/>
      <c r="H680" s="62"/>
      <c r="I680" s="62"/>
      <c r="J680" s="62"/>
      <c r="K680" s="102"/>
      <c r="L680" s="62"/>
      <c r="M680" s="62"/>
      <c r="N680" s="62"/>
      <c r="O680" s="62"/>
      <c r="P680" s="106"/>
      <c r="Q680" s="106"/>
      <c r="R680" s="106"/>
      <c r="S680" s="106"/>
      <c r="T680" s="106"/>
      <c r="U680" s="106"/>
      <c r="V680" s="106"/>
      <c r="W680" s="106"/>
      <c r="X680" s="62"/>
      <c r="Y680" s="62"/>
      <c r="Z680" s="62"/>
      <c r="AA680" s="62"/>
    </row>
    <row r="681">
      <c r="A681" s="62"/>
      <c r="B681" s="62"/>
      <c r="C681" s="62"/>
      <c r="D681" s="62"/>
      <c r="E681" s="62"/>
      <c r="F681" s="62"/>
      <c r="G681" s="62"/>
      <c r="H681" s="62"/>
      <c r="I681" s="62"/>
      <c r="J681" s="62"/>
      <c r="K681" s="102"/>
      <c r="L681" s="62"/>
      <c r="M681" s="62"/>
      <c r="N681" s="62"/>
      <c r="O681" s="62"/>
      <c r="P681" s="106"/>
      <c r="Q681" s="106"/>
      <c r="R681" s="106"/>
      <c r="S681" s="106"/>
      <c r="T681" s="106"/>
      <c r="U681" s="106"/>
      <c r="V681" s="106"/>
      <c r="W681" s="106"/>
      <c r="X681" s="62"/>
      <c r="Y681" s="62"/>
      <c r="Z681" s="62"/>
      <c r="AA681" s="62"/>
    </row>
    <row r="682">
      <c r="A682" s="62"/>
      <c r="B682" s="62"/>
      <c r="C682" s="62"/>
      <c r="D682" s="62"/>
      <c r="E682" s="62"/>
      <c r="F682" s="62"/>
      <c r="G682" s="62"/>
      <c r="H682" s="62"/>
      <c r="I682" s="62"/>
      <c r="J682" s="62"/>
      <c r="K682" s="102"/>
      <c r="L682" s="62"/>
      <c r="M682" s="62"/>
      <c r="N682" s="62"/>
      <c r="O682" s="62"/>
      <c r="P682" s="106"/>
      <c r="Q682" s="106"/>
      <c r="R682" s="106"/>
      <c r="S682" s="106"/>
      <c r="T682" s="106"/>
      <c r="U682" s="106"/>
      <c r="V682" s="106"/>
      <c r="W682" s="106"/>
      <c r="X682" s="62"/>
      <c r="Y682" s="62"/>
      <c r="Z682" s="62"/>
      <c r="AA682" s="62"/>
    </row>
    <row r="683">
      <c r="A683" s="62"/>
      <c r="B683" s="62"/>
      <c r="C683" s="62"/>
      <c r="D683" s="62"/>
      <c r="E683" s="62"/>
      <c r="F683" s="62"/>
      <c r="G683" s="62"/>
      <c r="H683" s="62"/>
      <c r="I683" s="62"/>
      <c r="J683" s="62"/>
      <c r="K683" s="102"/>
      <c r="L683" s="62"/>
      <c r="M683" s="62"/>
      <c r="N683" s="62"/>
      <c r="O683" s="62"/>
      <c r="P683" s="106"/>
      <c r="Q683" s="106"/>
      <c r="R683" s="106"/>
      <c r="S683" s="106"/>
      <c r="T683" s="106"/>
      <c r="U683" s="106"/>
      <c r="V683" s="106"/>
      <c r="W683" s="106"/>
      <c r="X683" s="62"/>
      <c r="Y683" s="62"/>
      <c r="Z683" s="62"/>
      <c r="AA683" s="62"/>
    </row>
    <row r="684">
      <c r="A684" s="62"/>
      <c r="B684" s="62"/>
      <c r="C684" s="62"/>
      <c r="D684" s="62"/>
      <c r="E684" s="62"/>
      <c r="F684" s="62"/>
      <c r="G684" s="62"/>
      <c r="H684" s="62"/>
      <c r="I684" s="62"/>
      <c r="J684" s="62"/>
      <c r="K684" s="102"/>
      <c r="L684" s="62"/>
      <c r="M684" s="62"/>
      <c r="N684" s="62"/>
      <c r="O684" s="62"/>
      <c r="P684" s="106"/>
      <c r="Q684" s="106"/>
      <c r="R684" s="106"/>
      <c r="S684" s="106"/>
      <c r="T684" s="106"/>
      <c r="U684" s="106"/>
      <c r="V684" s="106"/>
      <c r="W684" s="106"/>
      <c r="X684" s="62"/>
      <c r="Y684" s="62"/>
      <c r="Z684" s="62"/>
      <c r="AA684" s="62"/>
    </row>
    <row r="685">
      <c r="A685" s="62"/>
      <c r="B685" s="62"/>
      <c r="C685" s="62"/>
      <c r="D685" s="62"/>
      <c r="E685" s="62"/>
      <c r="F685" s="62"/>
      <c r="G685" s="62"/>
      <c r="H685" s="62"/>
      <c r="I685" s="62"/>
      <c r="J685" s="62"/>
      <c r="K685" s="102"/>
      <c r="L685" s="62"/>
      <c r="M685" s="62"/>
      <c r="N685" s="62"/>
      <c r="O685" s="62"/>
      <c r="P685" s="106"/>
      <c r="Q685" s="106"/>
      <c r="R685" s="106"/>
      <c r="S685" s="106"/>
      <c r="T685" s="106"/>
      <c r="U685" s="106"/>
      <c r="V685" s="106"/>
      <c r="W685" s="106"/>
      <c r="X685" s="62"/>
      <c r="Y685" s="62"/>
      <c r="Z685" s="62"/>
      <c r="AA685" s="62"/>
    </row>
    <row r="686">
      <c r="A686" s="62"/>
      <c r="B686" s="62"/>
      <c r="C686" s="62"/>
      <c r="D686" s="62"/>
      <c r="E686" s="62"/>
      <c r="F686" s="62"/>
      <c r="G686" s="62"/>
      <c r="H686" s="62"/>
      <c r="I686" s="62"/>
      <c r="J686" s="62"/>
      <c r="K686" s="102"/>
      <c r="L686" s="62"/>
      <c r="M686" s="62"/>
      <c r="N686" s="62"/>
      <c r="O686" s="62"/>
      <c r="P686" s="106"/>
      <c r="Q686" s="106"/>
      <c r="R686" s="106"/>
      <c r="S686" s="106"/>
      <c r="T686" s="106"/>
      <c r="U686" s="106"/>
      <c r="V686" s="106"/>
      <c r="W686" s="106"/>
      <c r="X686" s="62"/>
      <c r="Y686" s="62"/>
      <c r="Z686" s="62"/>
      <c r="AA686" s="62"/>
    </row>
    <row r="687">
      <c r="A687" s="62"/>
      <c r="B687" s="62"/>
      <c r="C687" s="62"/>
      <c r="D687" s="62"/>
      <c r="E687" s="62"/>
      <c r="F687" s="62"/>
      <c r="G687" s="62"/>
      <c r="H687" s="62"/>
      <c r="I687" s="62"/>
      <c r="J687" s="62"/>
      <c r="K687" s="102"/>
      <c r="L687" s="62"/>
      <c r="M687" s="62"/>
      <c r="N687" s="62"/>
      <c r="O687" s="62"/>
      <c r="P687" s="106"/>
      <c r="Q687" s="106"/>
      <c r="R687" s="106"/>
      <c r="S687" s="106"/>
      <c r="T687" s="106"/>
      <c r="U687" s="106"/>
      <c r="V687" s="106"/>
      <c r="W687" s="106"/>
      <c r="X687" s="62"/>
      <c r="Y687" s="62"/>
      <c r="Z687" s="62"/>
      <c r="AA687" s="62"/>
    </row>
    <row r="688">
      <c r="A688" s="62"/>
      <c r="B688" s="62"/>
      <c r="C688" s="62"/>
      <c r="D688" s="62"/>
      <c r="E688" s="62"/>
      <c r="F688" s="62"/>
      <c r="G688" s="62"/>
      <c r="H688" s="62"/>
      <c r="I688" s="62"/>
      <c r="J688" s="62"/>
      <c r="K688" s="102"/>
      <c r="L688" s="62"/>
      <c r="M688" s="62"/>
      <c r="N688" s="62"/>
      <c r="O688" s="62"/>
      <c r="P688" s="106"/>
      <c r="Q688" s="106"/>
      <c r="R688" s="106"/>
      <c r="S688" s="106"/>
      <c r="T688" s="106"/>
      <c r="U688" s="106"/>
      <c r="V688" s="106"/>
      <c r="W688" s="106"/>
      <c r="X688" s="62"/>
      <c r="Y688" s="62"/>
      <c r="Z688" s="62"/>
      <c r="AA688" s="62"/>
    </row>
    <row r="689">
      <c r="A689" s="62"/>
      <c r="B689" s="62"/>
      <c r="C689" s="62"/>
      <c r="D689" s="62"/>
      <c r="E689" s="62"/>
      <c r="F689" s="62"/>
      <c r="G689" s="62"/>
      <c r="H689" s="62"/>
      <c r="I689" s="62"/>
      <c r="J689" s="62"/>
      <c r="K689" s="102"/>
      <c r="L689" s="62"/>
      <c r="M689" s="62"/>
      <c r="N689" s="62"/>
      <c r="O689" s="62"/>
      <c r="P689" s="106"/>
      <c r="Q689" s="106"/>
      <c r="R689" s="106"/>
      <c r="S689" s="106"/>
      <c r="T689" s="106"/>
      <c r="U689" s="106"/>
      <c r="V689" s="106"/>
      <c r="W689" s="106"/>
      <c r="X689" s="62"/>
      <c r="Y689" s="62"/>
      <c r="Z689" s="62"/>
      <c r="AA689" s="62"/>
    </row>
    <row r="690">
      <c r="A690" s="62"/>
      <c r="B690" s="62"/>
      <c r="C690" s="62"/>
      <c r="D690" s="62"/>
      <c r="E690" s="62"/>
      <c r="F690" s="62"/>
      <c r="G690" s="62"/>
      <c r="H690" s="62"/>
      <c r="I690" s="62"/>
      <c r="J690" s="62"/>
      <c r="K690" s="102"/>
      <c r="L690" s="62"/>
      <c r="M690" s="62"/>
      <c r="N690" s="62"/>
      <c r="O690" s="62"/>
      <c r="P690" s="106"/>
      <c r="Q690" s="106"/>
      <c r="R690" s="106"/>
      <c r="S690" s="106"/>
      <c r="T690" s="106"/>
      <c r="U690" s="106"/>
      <c r="V690" s="106"/>
      <c r="W690" s="106"/>
      <c r="X690" s="62"/>
      <c r="Y690" s="62"/>
      <c r="Z690" s="62"/>
      <c r="AA690" s="62"/>
    </row>
    <row r="691">
      <c r="A691" s="62"/>
      <c r="B691" s="62"/>
      <c r="C691" s="62"/>
      <c r="D691" s="62"/>
      <c r="E691" s="62"/>
      <c r="F691" s="62"/>
      <c r="G691" s="62"/>
      <c r="H691" s="62"/>
      <c r="I691" s="62"/>
      <c r="J691" s="62"/>
      <c r="K691" s="102"/>
      <c r="L691" s="62"/>
      <c r="M691" s="62"/>
      <c r="N691" s="62"/>
      <c r="O691" s="62"/>
      <c r="P691" s="106"/>
      <c r="Q691" s="106"/>
      <c r="R691" s="106"/>
      <c r="S691" s="106"/>
      <c r="T691" s="106"/>
      <c r="U691" s="106"/>
      <c r="V691" s="106"/>
      <c r="W691" s="106"/>
      <c r="X691" s="62"/>
      <c r="Y691" s="62"/>
      <c r="Z691" s="62"/>
      <c r="AA691" s="62"/>
    </row>
    <row r="692">
      <c r="A692" s="62"/>
      <c r="B692" s="62"/>
      <c r="C692" s="62"/>
      <c r="D692" s="62"/>
      <c r="E692" s="62"/>
      <c r="F692" s="62"/>
      <c r="G692" s="62"/>
      <c r="H692" s="62"/>
      <c r="I692" s="62"/>
      <c r="J692" s="62"/>
      <c r="K692" s="102"/>
      <c r="L692" s="62"/>
      <c r="M692" s="62"/>
      <c r="N692" s="62"/>
      <c r="O692" s="62"/>
      <c r="P692" s="106"/>
      <c r="Q692" s="106"/>
      <c r="R692" s="106"/>
      <c r="S692" s="106"/>
      <c r="T692" s="106"/>
      <c r="U692" s="106"/>
      <c r="V692" s="106"/>
      <c r="W692" s="106"/>
      <c r="X692" s="62"/>
      <c r="Y692" s="62"/>
      <c r="Z692" s="62"/>
      <c r="AA692" s="62"/>
    </row>
    <row r="693">
      <c r="A693" s="62"/>
      <c r="B693" s="62"/>
      <c r="C693" s="62"/>
      <c r="D693" s="62"/>
      <c r="E693" s="62"/>
      <c r="F693" s="62"/>
      <c r="G693" s="62"/>
      <c r="H693" s="62"/>
      <c r="I693" s="62"/>
      <c r="J693" s="62"/>
      <c r="K693" s="102"/>
      <c r="L693" s="62"/>
      <c r="M693" s="62"/>
      <c r="N693" s="62"/>
      <c r="O693" s="62"/>
      <c r="P693" s="106"/>
      <c r="Q693" s="106"/>
      <c r="R693" s="106"/>
      <c r="S693" s="106"/>
      <c r="T693" s="106"/>
      <c r="U693" s="106"/>
      <c r="V693" s="106"/>
      <c r="W693" s="106"/>
      <c r="X693" s="62"/>
      <c r="Y693" s="62"/>
      <c r="Z693" s="62"/>
      <c r="AA693" s="62"/>
    </row>
    <row r="694">
      <c r="A694" s="62"/>
      <c r="B694" s="62"/>
      <c r="C694" s="62"/>
      <c r="D694" s="62"/>
      <c r="E694" s="62"/>
      <c r="F694" s="62"/>
      <c r="G694" s="62"/>
      <c r="H694" s="62"/>
      <c r="I694" s="62"/>
      <c r="J694" s="62"/>
      <c r="K694" s="102"/>
      <c r="L694" s="62"/>
      <c r="M694" s="62"/>
      <c r="N694" s="62"/>
      <c r="O694" s="62"/>
      <c r="P694" s="106"/>
      <c r="Q694" s="106"/>
      <c r="R694" s="106"/>
      <c r="S694" s="106"/>
      <c r="T694" s="106"/>
      <c r="U694" s="106"/>
      <c r="V694" s="106"/>
      <c r="W694" s="106"/>
      <c r="X694" s="62"/>
      <c r="Y694" s="62"/>
      <c r="Z694" s="62"/>
      <c r="AA694" s="62"/>
    </row>
    <row r="695">
      <c r="A695" s="62"/>
      <c r="B695" s="62"/>
      <c r="C695" s="62"/>
      <c r="D695" s="62"/>
      <c r="E695" s="62"/>
      <c r="F695" s="62"/>
      <c r="G695" s="62"/>
      <c r="H695" s="62"/>
      <c r="I695" s="62"/>
      <c r="J695" s="62"/>
      <c r="K695" s="102"/>
      <c r="L695" s="62"/>
      <c r="M695" s="62"/>
      <c r="N695" s="62"/>
      <c r="O695" s="62"/>
      <c r="P695" s="106"/>
      <c r="Q695" s="106"/>
      <c r="R695" s="106"/>
      <c r="S695" s="106"/>
      <c r="T695" s="106"/>
      <c r="U695" s="106"/>
      <c r="V695" s="106"/>
      <c r="W695" s="106"/>
      <c r="X695" s="62"/>
      <c r="Y695" s="62"/>
      <c r="Z695" s="62"/>
      <c r="AA695" s="62"/>
    </row>
    <row r="696">
      <c r="A696" s="62"/>
      <c r="B696" s="62"/>
      <c r="C696" s="62"/>
      <c r="D696" s="62"/>
      <c r="E696" s="62"/>
      <c r="F696" s="62"/>
      <c r="G696" s="62"/>
      <c r="H696" s="62"/>
      <c r="I696" s="62"/>
      <c r="J696" s="62"/>
      <c r="K696" s="102"/>
      <c r="L696" s="62"/>
      <c r="M696" s="62"/>
      <c r="N696" s="62"/>
      <c r="O696" s="62"/>
      <c r="P696" s="106"/>
      <c r="Q696" s="106"/>
      <c r="R696" s="106"/>
      <c r="S696" s="106"/>
      <c r="T696" s="106"/>
      <c r="U696" s="106"/>
      <c r="V696" s="106"/>
      <c r="W696" s="106"/>
      <c r="X696" s="62"/>
      <c r="Y696" s="62"/>
      <c r="Z696" s="62"/>
      <c r="AA696" s="62"/>
    </row>
    <row r="697">
      <c r="A697" s="62"/>
      <c r="B697" s="62"/>
      <c r="C697" s="62"/>
      <c r="D697" s="62"/>
      <c r="E697" s="62"/>
      <c r="F697" s="62"/>
      <c r="G697" s="62"/>
      <c r="H697" s="62"/>
      <c r="I697" s="62"/>
      <c r="J697" s="62"/>
      <c r="K697" s="102"/>
      <c r="L697" s="62"/>
      <c r="M697" s="62"/>
      <c r="N697" s="62"/>
      <c r="O697" s="62"/>
      <c r="P697" s="106"/>
      <c r="Q697" s="106"/>
      <c r="R697" s="106"/>
      <c r="S697" s="106"/>
      <c r="T697" s="106"/>
      <c r="U697" s="106"/>
      <c r="V697" s="106"/>
      <c r="W697" s="106"/>
      <c r="X697" s="62"/>
      <c r="Y697" s="62"/>
      <c r="Z697" s="62"/>
      <c r="AA697" s="62"/>
    </row>
    <row r="698">
      <c r="A698" s="62"/>
      <c r="B698" s="62"/>
      <c r="C698" s="62"/>
      <c r="D698" s="62"/>
      <c r="E698" s="62"/>
      <c r="F698" s="62"/>
      <c r="G698" s="62"/>
      <c r="H698" s="62"/>
      <c r="I698" s="62"/>
      <c r="J698" s="62"/>
      <c r="K698" s="102"/>
      <c r="L698" s="62"/>
      <c r="M698" s="62"/>
      <c r="N698" s="62"/>
      <c r="O698" s="62"/>
      <c r="P698" s="106"/>
      <c r="Q698" s="106"/>
      <c r="R698" s="106"/>
      <c r="S698" s="106"/>
      <c r="T698" s="106"/>
      <c r="U698" s="106"/>
      <c r="V698" s="106"/>
      <c r="W698" s="106"/>
      <c r="X698" s="62"/>
      <c r="Y698" s="62"/>
      <c r="Z698" s="62"/>
      <c r="AA698" s="62"/>
    </row>
    <row r="699">
      <c r="A699" s="62"/>
      <c r="B699" s="62"/>
      <c r="C699" s="62"/>
      <c r="D699" s="62"/>
      <c r="E699" s="62"/>
      <c r="F699" s="62"/>
      <c r="G699" s="62"/>
      <c r="H699" s="62"/>
      <c r="I699" s="62"/>
      <c r="J699" s="62"/>
      <c r="K699" s="102"/>
      <c r="L699" s="62"/>
      <c r="M699" s="62"/>
      <c r="N699" s="62"/>
      <c r="O699" s="62"/>
      <c r="P699" s="106"/>
      <c r="Q699" s="106"/>
      <c r="R699" s="106"/>
      <c r="S699" s="106"/>
      <c r="T699" s="106"/>
      <c r="U699" s="106"/>
      <c r="V699" s="106"/>
      <c r="W699" s="106"/>
      <c r="X699" s="62"/>
      <c r="Y699" s="62"/>
      <c r="Z699" s="62"/>
      <c r="AA699" s="62"/>
    </row>
    <row r="700">
      <c r="A700" s="62"/>
      <c r="B700" s="62"/>
      <c r="C700" s="62"/>
      <c r="D700" s="62"/>
      <c r="E700" s="62"/>
      <c r="F700" s="62"/>
      <c r="G700" s="62"/>
      <c r="H700" s="62"/>
      <c r="I700" s="62"/>
      <c r="J700" s="62"/>
      <c r="K700" s="102"/>
      <c r="L700" s="62"/>
      <c r="M700" s="62"/>
      <c r="N700" s="62"/>
      <c r="O700" s="62"/>
      <c r="P700" s="106"/>
      <c r="Q700" s="106"/>
      <c r="R700" s="106"/>
      <c r="S700" s="106"/>
      <c r="T700" s="106"/>
      <c r="U700" s="106"/>
      <c r="V700" s="106"/>
      <c r="W700" s="106"/>
      <c r="X700" s="62"/>
      <c r="Y700" s="62"/>
      <c r="Z700" s="62"/>
      <c r="AA700" s="62"/>
    </row>
    <row r="701">
      <c r="A701" s="62"/>
      <c r="B701" s="62"/>
      <c r="C701" s="62"/>
      <c r="D701" s="62"/>
      <c r="E701" s="62"/>
      <c r="F701" s="62"/>
      <c r="G701" s="62"/>
      <c r="H701" s="62"/>
      <c r="I701" s="62"/>
      <c r="J701" s="62"/>
      <c r="K701" s="102"/>
      <c r="L701" s="62"/>
      <c r="M701" s="62"/>
      <c r="N701" s="62"/>
      <c r="O701" s="62"/>
      <c r="P701" s="106"/>
      <c r="Q701" s="106"/>
      <c r="R701" s="106"/>
      <c r="S701" s="106"/>
      <c r="T701" s="106"/>
      <c r="U701" s="106"/>
      <c r="V701" s="106"/>
      <c r="W701" s="106"/>
      <c r="X701" s="62"/>
      <c r="Y701" s="62"/>
      <c r="Z701" s="62"/>
      <c r="AA701" s="62"/>
    </row>
    <row r="702">
      <c r="A702" s="62"/>
      <c r="B702" s="62"/>
      <c r="C702" s="62"/>
      <c r="D702" s="62"/>
      <c r="E702" s="62"/>
      <c r="F702" s="62"/>
      <c r="G702" s="62"/>
      <c r="H702" s="62"/>
      <c r="I702" s="62"/>
      <c r="J702" s="62"/>
      <c r="K702" s="102"/>
      <c r="L702" s="62"/>
      <c r="M702" s="62"/>
      <c r="N702" s="62"/>
      <c r="O702" s="62"/>
      <c r="P702" s="106"/>
      <c r="Q702" s="106"/>
      <c r="R702" s="106"/>
      <c r="S702" s="106"/>
      <c r="T702" s="106"/>
      <c r="U702" s="106"/>
      <c r="V702" s="106"/>
      <c r="W702" s="106"/>
      <c r="X702" s="62"/>
      <c r="Y702" s="62"/>
      <c r="Z702" s="62"/>
      <c r="AA702" s="62"/>
    </row>
    <row r="703">
      <c r="A703" s="62"/>
      <c r="B703" s="62"/>
      <c r="C703" s="62"/>
      <c r="D703" s="62"/>
      <c r="E703" s="62"/>
      <c r="F703" s="62"/>
      <c r="G703" s="62"/>
      <c r="H703" s="62"/>
      <c r="I703" s="62"/>
      <c r="J703" s="62"/>
      <c r="K703" s="102"/>
      <c r="L703" s="62"/>
      <c r="M703" s="62"/>
      <c r="N703" s="62"/>
      <c r="O703" s="62"/>
      <c r="P703" s="106"/>
      <c r="Q703" s="106"/>
      <c r="R703" s="106"/>
      <c r="S703" s="106"/>
      <c r="T703" s="106"/>
      <c r="U703" s="106"/>
      <c r="V703" s="106"/>
      <c r="W703" s="106"/>
      <c r="X703" s="62"/>
      <c r="Y703" s="62"/>
      <c r="Z703" s="62"/>
      <c r="AA703" s="62"/>
    </row>
    <row r="704">
      <c r="A704" s="62"/>
      <c r="B704" s="62"/>
      <c r="C704" s="62"/>
      <c r="D704" s="62"/>
      <c r="E704" s="62"/>
      <c r="F704" s="62"/>
      <c r="G704" s="62"/>
      <c r="H704" s="62"/>
      <c r="I704" s="62"/>
      <c r="J704" s="62"/>
      <c r="K704" s="102"/>
      <c r="L704" s="62"/>
      <c r="M704" s="62"/>
      <c r="N704" s="62"/>
      <c r="O704" s="62"/>
      <c r="P704" s="106"/>
      <c r="Q704" s="106"/>
      <c r="R704" s="106"/>
      <c r="S704" s="106"/>
      <c r="T704" s="106"/>
      <c r="U704" s="106"/>
      <c r="V704" s="106"/>
      <c r="W704" s="106"/>
      <c r="X704" s="62"/>
      <c r="Y704" s="62"/>
      <c r="Z704" s="62"/>
      <c r="AA704" s="62"/>
    </row>
    <row r="705">
      <c r="A705" s="62"/>
      <c r="B705" s="62"/>
      <c r="C705" s="62"/>
      <c r="D705" s="62"/>
      <c r="E705" s="62"/>
      <c r="F705" s="62"/>
      <c r="G705" s="62"/>
      <c r="H705" s="62"/>
      <c r="I705" s="62"/>
      <c r="J705" s="62"/>
      <c r="K705" s="102"/>
      <c r="L705" s="62"/>
      <c r="M705" s="62"/>
      <c r="N705" s="62"/>
      <c r="O705" s="62"/>
      <c r="P705" s="106"/>
      <c r="Q705" s="106"/>
      <c r="R705" s="106"/>
      <c r="S705" s="106"/>
      <c r="T705" s="106"/>
      <c r="U705" s="106"/>
      <c r="V705" s="106"/>
      <c r="W705" s="106"/>
      <c r="X705" s="62"/>
      <c r="Y705" s="62"/>
      <c r="Z705" s="62"/>
      <c r="AA705" s="62"/>
    </row>
    <row r="706">
      <c r="A706" s="62"/>
      <c r="B706" s="62"/>
      <c r="C706" s="62"/>
      <c r="D706" s="62"/>
      <c r="E706" s="62"/>
      <c r="F706" s="62"/>
      <c r="G706" s="62"/>
      <c r="H706" s="62"/>
      <c r="I706" s="62"/>
      <c r="J706" s="62"/>
      <c r="K706" s="102"/>
      <c r="L706" s="62"/>
      <c r="M706" s="62"/>
      <c r="N706" s="62"/>
      <c r="O706" s="62"/>
      <c r="P706" s="106"/>
      <c r="Q706" s="106"/>
      <c r="R706" s="106"/>
      <c r="S706" s="106"/>
      <c r="T706" s="106"/>
      <c r="U706" s="106"/>
      <c r="V706" s="106"/>
      <c r="W706" s="106"/>
      <c r="X706" s="62"/>
      <c r="Y706" s="62"/>
      <c r="Z706" s="62"/>
      <c r="AA706" s="62"/>
    </row>
    <row r="707">
      <c r="A707" s="62"/>
      <c r="B707" s="62"/>
      <c r="C707" s="62"/>
      <c r="D707" s="62"/>
      <c r="E707" s="62"/>
      <c r="F707" s="62"/>
      <c r="G707" s="62"/>
      <c r="H707" s="62"/>
      <c r="I707" s="62"/>
      <c r="J707" s="62"/>
      <c r="K707" s="102"/>
      <c r="L707" s="62"/>
      <c r="M707" s="62"/>
      <c r="N707" s="62"/>
      <c r="O707" s="62"/>
      <c r="P707" s="106"/>
      <c r="Q707" s="106"/>
      <c r="R707" s="106"/>
      <c r="S707" s="106"/>
      <c r="T707" s="106"/>
      <c r="U707" s="106"/>
      <c r="V707" s="106"/>
      <c r="W707" s="106"/>
      <c r="X707" s="62"/>
      <c r="Y707" s="62"/>
      <c r="Z707" s="62"/>
      <c r="AA707" s="62"/>
    </row>
    <row r="708">
      <c r="A708" s="62"/>
      <c r="B708" s="62"/>
      <c r="C708" s="62"/>
      <c r="D708" s="62"/>
      <c r="E708" s="62"/>
      <c r="F708" s="62"/>
      <c r="G708" s="62"/>
      <c r="H708" s="62"/>
      <c r="I708" s="62"/>
      <c r="J708" s="62"/>
      <c r="K708" s="102"/>
      <c r="L708" s="62"/>
      <c r="M708" s="62"/>
      <c r="N708" s="62"/>
      <c r="O708" s="62"/>
      <c r="P708" s="106"/>
      <c r="Q708" s="106"/>
      <c r="R708" s="106"/>
      <c r="S708" s="106"/>
      <c r="T708" s="106"/>
      <c r="U708" s="106"/>
      <c r="V708" s="106"/>
      <c r="W708" s="106"/>
      <c r="X708" s="62"/>
      <c r="Y708" s="62"/>
      <c r="Z708" s="62"/>
      <c r="AA708" s="62"/>
    </row>
    <row r="709">
      <c r="A709" s="62"/>
      <c r="B709" s="62"/>
      <c r="C709" s="62"/>
      <c r="D709" s="62"/>
      <c r="E709" s="62"/>
      <c r="F709" s="62"/>
      <c r="G709" s="62"/>
      <c r="H709" s="62"/>
      <c r="I709" s="62"/>
      <c r="J709" s="62"/>
      <c r="K709" s="102"/>
      <c r="L709" s="62"/>
      <c r="M709" s="62"/>
      <c r="N709" s="62"/>
      <c r="O709" s="62"/>
      <c r="P709" s="106"/>
      <c r="Q709" s="106"/>
      <c r="R709" s="106"/>
      <c r="S709" s="106"/>
      <c r="T709" s="106"/>
      <c r="U709" s="106"/>
      <c r="V709" s="106"/>
      <c r="W709" s="106"/>
      <c r="X709" s="62"/>
      <c r="Y709" s="62"/>
      <c r="Z709" s="62"/>
      <c r="AA709" s="62"/>
    </row>
    <row r="710">
      <c r="A710" s="62"/>
      <c r="B710" s="62"/>
      <c r="C710" s="62"/>
      <c r="D710" s="62"/>
      <c r="E710" s="62"/>
      <c r="F710" s="62"/>
      <c r="G710" s="62"/>
      <c r="H710" s="62"/>
      <c r="I710" s="62"/>
      <c r="J710" s="62"/>
      <c r="K710" s="102"/>
      <c r="L710" s="62"/>
      <c r="M710" s="62"/>
      <c r="N710" s="62"/>
      <c r="O710" s="62"/>
      <c r="P710" s="106"/>
      <c r="Q710" s="106"/>
      <c r="R710" s="106"/>
      <c r="S710" s="106"/>
      <c r="T710" s="106"/>
      <c r="U710" s="106"/>
      <c r="V710" s="106"/>
      <c r="W710" s="106"/>
      <c r="X710" s="62"/>
      <c r="Y710" s="62"/>
      <c r="Z710" s="62"/>
      <c r="AA710" s="62"/>
    </row>
    <row r="711">
      <c r="A711" s="62"/>
      <c r="B711" s="62"/>
      <c r="C711" s="62"/>
      <c r="D711" s="62"/>
      <c r="E711" s="62"/>
      <c r="F711" s="62"/>
      <c r="G711" s="62"/>
      <c r="H711" s="62"/>
      <c r="I711" s="62"/>
      <c r="J711" s="62"/>
      <c r="K711" s="102"/>
      <c r="L711" s="62"/>
      <c r="M711" s="62"/>
      <c r="N711" s="62"/>
      <c r="O711" s="62"/>
      <c r="P711" s="106"/>
      <c r="Q711" s="106"/>
      <c r="R711" s="106"/>
      <c r="S711" s="106"/>
      <c r="T711" s="106"/>
      <c r="U711" s="106"/>
      <c r="V711" s="106"/>
      <c r="W711" s="106"/>
      <c r="X711" s="62"/>
      <c r="Y711" s="62"/>
      <c r="Z711" s="62"/>
      <c r="AA711" s="62"/>
    </row>
    <row r="712">
      <c r="A712" s="62"/>
      <c r="B712" s="62"/>
      <c r="C712" s="62"/>
      <c r="D712" s="62"/>
      <c r="E712" s="62"/>
      <c r="F712" s="62"/>
      <c r="G712" s="62"/>
      <c r="H712" s="62"/>
      <c r="I712" s="62"/>
      <c r="J712" s="62"/>
      <c r="K712" s="102"/>
      <c r="L712" s="62"/>
      <c r="M712" s="62"/>
      <c r="N712" s="62"/>
      <c r="O712" s="62"/>
      <c r="P712" s="106"/>
      <c r="Q712" s="106"/>
      <c r="R712" s="106"/>
      <c r="S712" s="106"/>
      <c r="T712" s="106"/>
      <c r="U712" s="106"/>
      <c r="V712" s="106"/>
      <c r="W712" s="106"/>
      <c r="X712" s="62"/>
      <c r="Y712" s="62"/>
      <c r="Z712" s="62"/>
      <c r="AA712" s="62"/>
    </row>
    <row r="713">
      <c r="A713" s="62"/>
      <c r="B713" s="62"/>
      <c r="C713" s="62"/>
      <c r="D713" s="62"/>
      <c r="E713" s="62"/>
      <c r="F713" s="62"/>
      <c r="G713" s="62"/>
      <c r="H713" s="62"/>
      <c r="I713" s="62"/>
      <c r="J713" s="62"/>
      <c r="K713" s="102"/>
      <c r="L713" s="62"/>
      <c r="M713" s="62"/>
      <c r="N713" s="62"/>
      <c r="O713" s="62"/>
      <c r="P713" s="106"/>
      <c r="Q713" s="106"/>
      <c r="R713" s="106"/>
      <c r="S713" s="106"/>
      <c r="T713" s="106"/>
      <c r="U713" s="106"/>
      <c r="V713" s="106"/>
      <c r="W713" s="106"/>
      <c r="X713" s="62"/>
      <c r="Y713" s="62"/>
      <c r="Z713" s="62"/>
      <c r="AA713" s="62"/>
    </row>
    <row r="714">
      <c r="A714" s="62"/>
      <c r="B714" s="62"/>
      <c r="C714" s="62"/>
      <c r="D714" s="62"/>
      <c r="E714" s="62"/>
      <c r="F714" s="62"/>
      <c r="G714" s="62"/>
      <c r="H714" s="62"/>
      <c r="I714" s="62"/>
      <c r="J714" s="62"/>
      <c r="K714" s="102"/>
      <c r="L714" s="62"/>
      <c r="M714" s="62"/>
      <c r="N714" s="62"/>
      <c r="O714" s="62"/>
      <c r="P714" s="106"/>
      <c r="Q714" s="106"/>
      <c r="R714" s="106"/>
      <c r="S714" s="106"/>
      <c r="T714" s="106"/>
      <c r="U714" s="106"/>
      <c r="V714" s="106"/>
      <c r="W714" s="106"/>
      <c r="X714" s="62"/>
      <c r="Y714" s="62"/>
      <c r="Z714" s="62"/>
      <c r="AA714" s="62"/>
    </row>
    <row r="715">
      <c r="A715" s="62"/>
      <c r="B715" s="62"/>
      <c r="C715" s="62"/>
      <c r="D715" s="62"/>
      <c r="E715" s="62"/>
      <c r="F715" s="62"/>
      <c r="G715" s="62"/>
      <c r="H715" s="62"/>
      <c r="I715" s="62"/>
      <c r="J715" s="62"/>
      <c r="K715" s="102"/>
      <c r="L715" s="62"/>
      <c r="M715" s="62"/>
      <c r="N715" s="62"/>
      <c r="O715" s="62"/>
      <c r="P715" s="106"/>
      <c r="Q715" s="106"/>
      <c r="R715" s="106"/>
      <c r="S715" s="106"/>
      <c r="T715" s="106"/>
      <c r="U715" s="106"/>
      <c r="V715" s="106"/>
      <c r="W715" s="106"/>
      <c r="X715" s="62"/>
      <c r="Y715" s="62"/>
      <c r="Z715" s="62"/>
      <c r="AA715" s="62"/>
    </row>
    <row r="716">
      <c r="A716" s="62"/>
      <c r="B716" s="62"/>
      <c r="C716" s="62"/>
      <c r="D716" s="62"/>
      <c r="E716" s="62"/>
      <c r="F716" s="62"/>
      <c r="G716" s="62"/>
      <c r="H716" s="62"/>
      <c r="I716" s="62"/>
      <c r="J716" s="62"/>
      <c r="K716" s="102"/>
      <c r="L716" s="62"/>
      <c r="M716" s="62"/>
      <c r="N716" s="62"/>
      <c r="O716" s="62"/>
      <c r="P716" s="106"/>
      <c r="Q716" s="106"/>
      <c r="R716" s="106"/>
      <c r="S716" s="106"/>
      <c r="T716" s="106"/>
      <c r="U716" s="106"/>
      <c r="V716" s="106"/>
      <c r="W716" s="106"/>
      <c r="X716" s="62"/>
      <c r="Y716" s="62"/>
      <c r="Z716" s="62"/>
      <c r="AA716" s="62"/>
    </row>
    <row r="717">
      <c r="A717" s="62"/>
      <c r="B717" s="62"/>
      <c r="C717" s="62"/>
      <c r="D717" s="62"/>
      <c r="E717" s="62"/>
      <c r="F717" s="62"/>
      <c r="G717" s="62"/>
      <c r="H717" s="62"/>
      <c r="I717" s="62"/>
      <c r="J717" s="62"/>
      <c r="K717" s="102"/>
      <c r="L717" s="62"/>
      <c r="M717" s="62"/>
      <c r="N717" s="62"/>
      <c r="O717" s="62"/>
      <c r="P717" s="106"/>
      <c r="Q717" s="106"/>
      <c r="R717" s="106"/>
      <c r="S717" s="106"/>
      <c r="T717" s="106"/>
      <c r="U717" s="106"/>
      <c r="V717" s="106"/>
      <c r="W717" s="106"/>
      <c r="X717" s="62"/>
      <c r="Y717" s="62"/>
      <c r="Z717" s="62"/>
      <c r="AA717" s="62"/>
    </row>
    <row r="718">
      <c r="A718" s="62"/>
      <c r="B718" s="62"/>
      <c r="C718" s="62"/>
      <c r="D718" s="62"/>
      <c r="E718" s="62"/>
      <c r="F718" s="62"/>
      <c r="G718" s="62"/>
      <c r="H718" s="62"/>
      <c r="I718" s="62"/>
      <c r="J718" s="62"/>
      <c r="K718" s="102"/>
      <c r="L718" s="62"/>
      <c r="M718" s="62"/>
      <c r="N718" s="62"/>
      <c r="O718" s="62"/>
      <c r="P718" s="106"/>
      <c r="Q718" s="106"/>
      <c r="R718" s="106"/>
      <c r="S718" s="106"/>
      <c r="T718" s="106"/>
      <c r="U718" s="106"/>
      <c r="V718" s="106"/>
      <c r="W718" s="106"/>
      <c r="X718" s="62"/>
      <c r="Y718" s="62"/>
      <c r="Z718" s="62"/>
      <c r="AA718" s="62"/>
    </row>
    <row r="719">
      <c r="A719" s="62"/>
      <c r="B719" s="62"/>
      <c r="C719" s="62"/>
      <c r="D719" s="62"/>
      <c r="E719" s="62"/>
      <c r="F719" s="62"/>
      <c r="G719" s="62"/>
      <c r="H719" s="62"/>
      <c r="I719" s="62"/>
      <c r="J719" s="62"/>
      <c r="K719" s="102"/>
      <c r="L719" s="62"/>
      <c r="M719" s="62"/>
      <c r="N719" s="62"/>
      <c r="O719" s="62"/>
      <c r="P719" s="106"/>
      <c r="Q719" s="106"/>
      <c r="R719" s="106"/>
      <c r="S719" s="106"/>
      <c r="T719" s="106"/>
      <c r="U719" s="106"/>
      <c r="V719" s="106"/>
      <c r="W719" s="106"/>
      <c r="X719" s="62"/>
      <c r="Y719" s="62"/>
      <c r="Z719" s="62"/>
      <c r="AA719" s="62"/>
    </row>
    <row r="720">
      <c r="A720" s="62"/>
      <c r="B720" s="62"/>
      <c r="C720" s="62"/>
      <c r="D720" s="62"/>
      <c r="E720" s="62"/>
      <c r="F720" s="62"/>
      <c r="G720" s="62"/>
      <c r="H720" s="62"/>
      <c r="I720" s="62"/>
      <c r="J720" s="62"/>
      <c r="K720" s="102"/>
      <c r="L720" s="62"/>
      <c r="M720" s="62"/>
      <c r="N720" s="62"/>
      <c r="O720" s="62"/>
      <c r="P720" s="106"/>
      <c r="Q720" s="106"/>
      <c r="R720" s="106"/>
      <c r="S720" s="106"/>
      <c r="T720" s="106"/>
      <c r="U720" s="106"/>
      <c r="V720" s="106"/>
      <c r="W720" s="106"/>
      <c r="X720" s="62"/>
      <c r="Y720" s="62"/>
      <c r="Z720" s="62"/>
      <c r="AA720" s="62"/>
    </row>
    <row r="721">
      <c r="A721" s="62"/>
      <c r="B721" s="62"/>
      <c r="C721" s="62"/>
      <c r="D721" s="62"/>
      <c r="E721" s="62"/>
      <c r="F721" s="62"/>
      <c r="G721" s="62"/>
      <c r="H721" s="62"/>
      <c r="I721" s="62"/>
      <c r="J721" s="62"/>
      <c r="K721" s="102"/>
      <c r="L721" s="62"/>
      <c r="M721" s="62"/>
      <c r="N721" s="62"/>
      <c r="O721" s="62"/>
      <c r="P721" s="106"/>
      <c r="Q721" s="106"/>
      <c r="R721" s="106"/>
      <c r="S721" s="106"/>
      <c r="T721" s="106"/>
      <c r="U721" s="106"/>
      <c r="V721" s="106"/>
      <c r="W721" s="106"/>
      <c r="X721" s="62"/>
      <c r="Y721" s="62"/>
      <c r="Z721" s="62"/>
      <c r="AA721" s="62"/>
    </row>
    <row r="722">
      <c r="A722" s="62"/>
      <c r="B722" s="62"/>
      <c r="C722" s="62"/>
      <c r="D722" s="62"/>
      <c r="E722" s="62"/>
      <c r="F722" s="62"/>
      <c r="G722" s="62"/>
      <c r="H722" s="62"/>
      <c r="I722" s="62"/>
      <c r="J722" s="62"/>
      <c r="K722" s="102"/>
      <c r="L722" s="62"/>
      <c r="M722" s="62"/>
      <c r="N722" s="62"/>
      <c r="O722" s="62"/>
      <c r="P722" s="106"/>
      <c r="Q722" s="106"/>
      <c r="R722" s="106"/>
      <c r="S722" s="106"/>
      <c r="T722" s="106"/>
      <c r="U722" s="106"/>
      <c r="V722" s="106"/>
      <c r="W722" s="106"/>
      <c r="X722" s="62"/>
      <c r="Y722" s="62"/>
      <c r="Z722" s="62"/>
      <c r="AA722" s="62"/>
    </row>
    <row r="723">
      <c r="A723" s="62"/>
      <c r="B723" s="62"/>
      <c r="C723" s="62"/>
      <c r="D723" s="62"/>
      <c r="E723" s="62"/>
      <c r="F723" s="62"/>
      <c r="G723" s="62"/>
      <c r="H723" s="62"/>
      <c r="I723" s="62"/>
      <c r="J723" s="62"/>
      <c r="K723" s="102"/>
      <c r="L723" s="62"/>
      <c r="M723" s="62"/>
      <c r="N723" s="62"/>
      <c r="O723" s="62"/>
      <c r="P723" s="106"/>
      <c r="Q723" s="106"/>
      <c r="R723" s="106"/>
      <c r="S723" s="106"/>
      <c r="T723" s="106"/>
      <c r="U723" s="106"/>
      <c r="V723" s="106"/>
      <c r="W723" s="106"/>
      <c r="X723" s="62"/>
      <c r="Y723" s="62"/>
      <c r="Z723" s="62"/>
      <c r="AA723" s="62"/>
    </row>
    <row r="724">
      <c r="A724" s="62"/>
      <c r="B724" s="62"/>
      <c r="C724" s="62"/>
      <c r="D724" s="62"/>
      <c r="E724" s="62"/>
      <c r="F724" s="62"/>
      <c r="G724" s="62"/>
      <c r="H724" s="62"/>
      <c r="I724" s="62"/>
      <c r="J724" s="62"/>
      <c r="K724" s="102"/>
      <c r="L724" s="62"/>
      <c r="M724" s="62"/>
      <c r="N724" s="62"/>
      <c r="O724" s="62"/>
      <c r="P724" s="106"/>
      <c r="Q724" s="106"/>
      <c r="R724" s="106"/>
      <c r="S724" s="106"/>
      <c r="T724" s="106"/>
      <c r="U724" s="106"/>
      <c r="V724" s="106"/>
      <c r="W724" s="106"/>
      <c r="X724" s="62"/>
      <c r="Y724" s="62"/>
      <c r="Z724" s="62"/>
      <c r="AA724" s="62"/>
    </row>
    <row r="725">
      <c r="A725" s="62"/>
      <c r="B725" s="62"/>
      <c r="C725" s="62"/>
      <c r="D725" s="62"/>
      <c r="E725" s="62"/>
      <c r="F725" s="62"/>
      <c r="G725" s="62"/>
      <c r="H725" s="62"/>
      <c r="I725" s="62"/>
      <c r="J725" s="62"/>
      <c r="K725" s="102"/>
      <c r="L725" s="62"/>
      <c r="M725" s="62"/>
      <c r="N725" s="62"/>
      <c r="O725" s="62"/>
      <c r="P725" s="106"/>
      <c r="Q725" s="106"/>
      <c r="R725" s="106"/>
      <c r="S725" s="106"/>
      <c r="T725" s="106"/>
      <c r="U725" s="106"/>
      <c r="V725" s="106"/>
      <c r="W725" s="106"/>
      <c r="X725" s="62"/>
      <c r="Y725" s="62"/>
      <c r="Z725" s="62"/>
      <c r="AA725" s="62"/>
    </row>
    <row r="726">
      <c r="A726" s="62"/>
      <c r="B726" s="62"/>
      <c r="C726" s="62"/>
      <c r="D726" s="62"/>
      <c r="E726" s="62"/>
      <c r="F726" s="62"/>
      <c r="G726" s="62"/>
      <c r="H726" s="62"/>
      <c r="I726" s="62"/>
      <c r="J726" s="62"/>
      <c r="K726" s="102"/>
      <c r="L726" s="62"/>
      <c r="M726" s="62"/>
      <c r="N726" s="62"/>
      <c r="O726" s="62"/>
      <c r="P726" s="106"/>
      <c r="Q726" s="106"/>
      <c r="R726" s="106"/>
      <c r="S726" s="106"/>
      <c r="T726" s="106"/>
      <c r="U726" s="106"/>
      <c r="V726" s="106"/>
      <c r="W726" s="106"/>
      <c r="X726" s="62"/>
      <c r="Y726" s="62"/>
      <c r="Z726" s="62"/>
      <c r="AA726" s="62"/>
    </row>
    <row r="727">
      <c r="A727" s="62"/>
      <c r="B727" s="62"/>
      <c r="C727" s="62"/>
      <c r="D727" s="62"/>
      <c r="E727" s="62"/>
      <c r="F727" s="62"/>
      <c r="G727" s="62"/>
      <c r="H727" s="62"/>
      <c r="I727" s="62"/>
      <c r="J727" s="62"/>
      <c r="K727" s="102"/>
      <c r="L727" s="62"/>
      <c r="M727" s="62"/>
      <c r="N727" s="62"/>
      <c r="O727" s="62"/>
      <c r="P727" s="106"/>
      <c r="Q727" s="106"/>
      <c r="R727" s="106"/>
      <c r="S727" s="106"/>
      <c r="T727" s="106"/>
      <c r="U727" s="106"/>
      <c r="V727" s="106"/>
      <c r="W727" s="106"/>
      <c r="X727" s="62"/>
      <c r="Y727" s="62"/>
      <c r="Z727" s="62"/>
      <c r="AA727" s="62"/>
    </row>
    <row r="728">
      <c r="A728" s="62"/>
      <c r="B728" s="62"/>
      <c r="C728" s="62"/>
      <c r="D728" s="62"/>
      <c r="E728" s="62"/>
      <c r="F728" s="62"/>
      <c r="G728" s="62"/>
      <c r="H728" s="62"/>
      <c r="I728" s="62"/>
      <c r="J728" s="62"/>
      <c r="K728" s="102"/>
      <c r="L728" s="62"/>
      <c r="M728" s="62"/>
      <c r="N728" s="62"/>
      <c r="O728" s="62"/>
      <c r="P728" s="106"/>
      <c r="Q728" s="106"/>
      <c r="R728" s="106"/>
      <c r="S728" s="106"/>
      <c r="T728" s="106"/>
      <c r="U728" s="106"/>
      <c r="V728" s="106"/>
      <c r="W728" s="106"/>
      <c r="X728" s="62"/>
      <c r="Y728" s="62"/>
      <c r="Z728" s="62"/>
      <c r="AA728" s="62"/>
    </row>
    <row r="729">
      <c r="A729" s="62"/>
      <c r="B729" s="62"/>
      <c r="C729" s="62"/>
      <c r="D729" s="62"/>
      <c r="E729" s="62"/>
      <c r="F729" s="62"/>
      <c r="G729" s="62"/>
      <c r="H729" s="62"/>
      <c r="I729" s="62"/>
      <c r="J729" s="62"/>
      <c r="K729" s="102"/>
      <c r="L729" s="62"/>
      <c r="M729" s="62"/>
      <c r="N729" s="62"/>
      <c r="O729" s="62"/>
      <c r="P729" s="106"/>
      <c r="Q729" s="106"/>
      <c r="R729" s="106"/>
      <c r="S729" s="106"/>
      <c r="T729" s="106"/>
      <c r="U729" s="106"/>
      <c r="V729" s="106"/>
      <c r="W729" s="106"/>
      <c r="X729" s="62"/>
      <c r="Y729" s="62"/>
      <c r="Z729" s="62"/>
      <c r="AA729" s="62"/>
    </row>
    <row r="730">
      <c r="A730" s="62"/>
      <c r="B730" s="62"/>
      <c r="C730" s="62"/>
      <c r="D730" s="62"/>
      <c r="E730" s="62"/>
      <c r="F730" s="62"/>
      <c r="G730" s="62"/>
      <c r="H730" s="62"/>
      <c r="I730" s="62"/>
      <c r="J730" s="62"/>
      <c r="K730" s="102"/>
      <c r="L730" s="62"/>
      <c r="M730" s="62"/>
      <c r="N730" s="62"/>
      <c r="O730" s="62"/>
      <c r="P730" s="106"/>
      <c r="Q730" s="106"/>
      <c r="R730" s="106"/>
      <c r="S730" s="106"/>
      <c r="T730" s="106"/>
      <c r="U730" s="106"/>
      <c r="V730" s="106"/>
      <c r="W730" s="106"/>
      <c r="X730" s="62"/>
      <c r="Y730" s="62"/>
      <c r="Z730" s="62"/>
      <c r="AA730" s="62"/>
    </row>
    <row r="731">
      <c r="A731" s="62"/>
      <c r="B731" s="62"/>
      <c r="C731" s="62"/>
      <c r="D731" s="62"/>
      <c r="E731" s="62"/>
      <c r="F731" s="62"/>
      <c r="G731" s="62"/>
      <c r="H731" s="62"/>
      <c r="I731" s="62"/>
      <c r="J731" s="62"/>
      <c r="K731" s="102"/>
      <c r="L731" s="62"/>
      <c r="M731" s="62"/>
      <c r="N731" s="62"/>
      <c r="O731" s="62"/>
      <c r="P731" s="106"/>
      <c r="Q731" s="106"/>
      <c r="R731" s="106"/>
      <c r="S731" s="106"/>
      <c r="T731" s="106"/>
      <c r="U731" s="106"/>
      <c r="V731" s="106"/>
      <c r="W731" s="106"/>
      <c r="X731" s="62"/>
      <c r="Y731" s="62"/>
      <c r="Z731" s="62"/>
      <c r="AA731" s="62"/>
    </row>
    <row r="732">
      <c r="A732" s="62"/>
      <c r="B732" s="62"/>
      <c r="C732" s="62"/>
      <c r="D732" s="62"/>
      <c r="E732" s="62"/>
      <c r="F732" s="62"/>
      <c r="G732" s="62"/>
      <c r="H732" s="62"/>
      <c r="I732" s="62"/>
      <c r="J732" s="62"/>
      <c r="K732" s="102"/>
      <c r="L732" s="62"/>
      <c r="M732" s="62"/>
      <c r="N732" s="62"/>
      <c r="O732" s="62"/>
      <c r="P732" s="106"/>
      <c r="Q732" s="106"/>
      <c r="R732" s="106"/>
      <c r="S732" s="106"/>
      <c r="T732" s="106"/>
      <c r="U732" s="106"/>
      <c r="V732" s="106"/>
      <c r="W732" s="106"/>
      <c r="X732" s="62"/>
      <c r="Y732" s="62"/>
      <c r="Z732" s="62"/>
      <c r="AA732" s="62"/>
    </row>
    <row r="733">
      <c r="A733" s="62"/>
      <c r="B733" s="62"/>
      <c r="C733" s="62"/>
      <c r="D733" s="62"/>
      <c r="E733" s="62"/>
      <c r="F733" s="62"/>
      <c r="G733" s="62"/>
      <c r="H733" s="62"/>
      <c r="I733" s="62"/>
      <c r="J733" s="62"/>
      <c r="K733" s="102"/>
      <c r="L733" s="62"/>
      <c r="M733" s="62"/>
      <c r="N733" s="62"/>
      <c r="O733" s="62"/>
      <c r="P733" s="106"/>
      <c r="Q733" s="106"/>
      <c r="R733" s="106"/>
      <c r="S733" s="106"/>
      <c r="T733" s="106"/>
      <c r="U733" s="106"/>
      <c r="V733" s="106"/>
      <c r="W733" s="106"/>
      <c r="X733" s="62"/>
      <c r="Y733" s="62"/>
      <c r="Z733" s="62"/>
      <c r="AA733" s="62"/>
    </row>
    <row r="734">
      <c r="A734" s="62"/>
      <c r="B734" s="62"/>
      <c r="C734" s="62"/>
      <c r="D734" s="62"/>
      <c r="E734" s="62"/>
      <c r="F734" s="62"/>
      <c r="G734" s="62"/>
      <c r="H734" s="62"/>
      <c r="I734" s="62"/>
      <c r="J734" s="62"/>
      <c r="K734" s="102"/>
      <c r="L734" s="62"/>
      <c r="M734" s="62"/>
      <c r="N734" s="62"/>
      <c r="O734" s="62"/>
      <c r="P734" s="106"/>
      <c r="Q734" s="106"/>
      <c r="R734" s="106"/>
      <c r="S734" s="106"/>
      <c r="T734" s="106"/>
      <c r="U734" s="106"/>
      <c r="V734" s="106"/>
      <c r="W734" s="106"/>
      <c r="X734" s="62"/>
      <c r="Y734" s="62"/>
      <c r="Z734" s="62"/>
      <c r="AA734" s="62"/>
    </row>
    <row r="735">
      <c r="A735" s="62"/>
      <c r="B735" s="62"/>
      <c r="C735" s="62"/>
      <c r="D735" s="62"/>
      <c r="E735" s="62"/>
      <c r="F735" s="62"/>
      <c r="G735" s="62"/>
      <c r="H735" s="62"/>
      <c r="I735" s="62"/>
      <c r="J735" s="62"/>
      <c r="K735" s="102"/>
      <c r="L735" s="62"/>
      <c r="M735" s="62"/>
      <c r="N735" s="62"/>
      <c r="O735" s="62"/>
      <c r="P735" s="106"/>
      <c r="Q735" s="106"/>
      <c r="R735" s="106"/>
      <c r="S735" s="106"/>
      <c r="T735" s="106"/>
      <c r="U735" s="106"/>
      <c r="V735" s="106"/>
      <c r="W735" s="106"/>
      <c r="X735" s="62"/>
      <c r="Y735" s="62"/>
      <c r="Z735" s="62"/>
      <c r="AA735" s="62"/>
    </row>
    <row r="736">
      <c r="A736" s="62"/>
      <c r="B736" s="62"/>
      <c r="C736" s="62"/>
      <c r="D736" s="62"/>
      <c r="E736" s="62"/>
      <c r="F736" s="62"/>
      <c r="G736" s="62"/>
      <c r="H736" s="62"/>
      <c r="I736" s="62"/>
      <c r="J736" s="62"/>
      <c r="K736" s="102"/>
      <c r="L736" s="62"/>
      <c r="M736" s="62"/>
      <c r="N736" s="62"/>
      <c r="O736" s="62"/>
      <c r="P736" s="106"/>
      <c r="Q736" s="106"/>
      <c r="R736" s="106"/>
      <c r="S736" s="106"/>
      <c r="T736" s="106"/>
      <c r="U736" s="106"/>
      <c r="V736" s="106"/>
      <c r="W736" s="106"/>
      <c r="X736" s="62"/>
      <c r="Y736" s="62"/>
      <c r="Z736" s="62"/>
      <c r="AA736" s="62"/>
    </row>
    <row r="737">
      <c r="A737" s="62"/>
      <c r="B737" s="62"/>
      <c r="C737" s="62"/>
      <c r="D737" s="62"/>
      <c r="E737" s="62"/>
      <c r="F737" s="62"/>
      <c r="G737" s="62"/>
      <c r="H737" s="62"/>
      <c r="I737" s="62"/>
      <c r="J737" s="62"/>
      <c r="K737" s="102"/>
      <c r="L737" s="62"/>
      <c r="M737" s="62"/>
      <c r="N737" s="62"/>
      <c r="O737" s="62"/>
      <c r="P737" s="106"/>
      <c r="Q737" s="106"/>
      <c r="R737" s="106"/>
      <c r="S737" s="106"/>
      <c r="T737" s="106"/>
      <c r="U737" s="106"/>
      <c r="V737" s="106"/>
      <c r="W737" s="106"/>
      <c r="X737" s="62"/>
      <c r="Y737" s="62"/>
      <c r="Z737" s="62"/>
      <c r="AA737" s="62"/>
    </row>
    <row r="738">
      <c r="A738" s="62"/>
      <c r="B738" s="62"/>
      <c r="C738" s="62"/>
      <c r="D738" s="62"/>
      <c r="E738" s="62"/>
      <c r="F738" s="62"/>
      <c r="G738" s="62"/>
      <c r="H738" s="62"/>
      <c r="I738" s="62"/>
      <c r="J738" s="62"/>
      <c r="K738" s="102"/>
      <c r="L738" s="62"/>
      <c r="M738" s="62"/>
      <c r="N738" s="62"/>
      <c r="O738" s="62"/>
      <c r="P738" s="106"/>
      <c r="Q738" s="106"/>
      <c r="R738" s="106"/>
      <c r="S738" s="106"/>
      <c r="T738" s="106"/>
      <c r="U738" s="106"/>
      <c r="V738" s="106"/>
      <c r="W738" s="106"/>
      <c r="X738" s="62"/>
      <c r="Y738" s="62"/>
      <c r="Z738" s="62"/>
      <c r="AA738" s="62"/>
    </row>
    <row r="739">
      <c r="A739" s="62"/>
      <c r="B739" s="62"/>
      <c r="C739" s="62"/>
      <c r="D739" s="62"/>
      <c r="E739" s="62"/>
      <c r="F739" s="62"/>
      <c r="G739" s="62"/>
      <c r="H739" s="62"/>
      <c r="I739" s="62"/>
      <c r="J739" s="62"/>
      <c r="K739" s="102"/>
      <c r="L739" s="62"/>
      <c r="M739" s="62"/>
      <c r="N739" s="62"/>
      <c r="O739" s="62"/>
      <c r="P739" s="106"/>
      <c r="Q739" s="106"/>
      <c r="R739" s="106"/>
      <c r="S739" s="106"/>
      <c r="T739" s="106"/>
      <c r="U739" s="106"/>
      <c r="V739" s="106"/>
      <c r="W739" s="106"/>
      <c r="X739" s="62"/>
      <c r="Y739" s="62"/>
      <c r="Z739" s="62"/>
      <c r="AA739" s="62"/>
    </row>
    <row r="740">
      <c r="A740" s="62"/>
      <c r="B740" s="62"/>
      <c r="C740" s="62"/>
      <c r="D740" s="62"/>
      <c r="E740" s="62"/>
      <c r="F740" s="62"/>
      <c r="G740" s="62"/>
      <c r="H740" s="62"/>
      <c r="I740" s="62"/>
      <c r="J740" s="62"/>
      <c r="K740" s="102"/>
      <c r="L740" s="62"/>
      <c r="M740" s="62"/>
      <c r="N740" s="62"/>
      <c r="O740" s="62"/>
      <c r="P740" s="106"/>
      <c r="Q740" s="106"/>
      <c r="R740" s="106"/>
      <c r="S740" s="106"/>
      <c r="T740" s="106"/>
      <c r="U740" s="106"/>
      <c r="V740" s="106"/>
      <c r="W740" s="106"/>
      <c r="X740" s="62"/>
      <c r="Y740" s="62"/>
      <c r="Z740" s="62"/>
      <c r="AA740" s="62"/>
    </row>
    <row r="741">
      <c r="A741" s="62"/>
      <c r="B741" s="62"/>
      <c r="C741" s="62"/>
      <c r="D741" s="62"/>
      <c r="E741" s="62"/>
      <c r="F741" s="62"/>
      <c r="G741" s="62"/>
      <c r="H741" s="62"/>
      <c r="I741" s="62"/>
      <c r="J741" s="62"/>
      <c r="K741" s="102"/>
      <c r="L741" s="62"/>
      <c r="M741" s="62"/>
      <c r="N741" s="62"/>
      <c r="O741" s="62"/>
      <c r="P741" s="106"/>
      <c r="Q741" s="106"/>
      <c r="R741" s="106"/>
      <c r="S741" s="106"/>
      <c r="T741" s="106"/>
      <c r="U741" s="106"/>
      <c r="V741" s="106"/>
      <c r="W741" s="106"/>
      <c r="X741" s="62"/>
      <c r="Y741" s="62"/>
      <c r="Z741" s="62"/>
      <c r="AA741" s="62"/>
    </row>
    <row r="742">
      <c r="A742" s="62"/>
      <c r="B742" s="62"/>
      <c r="C742" s="62"/>
      <c r="D742" s="62"/>
      <c r="E742" s="62"/>
      <c r="F742" s="62"/>
      <c r="G742" s="62"/>
      <c r="H742" s="62"/>
      <c r="I742" s="62"/>
      <c r="J742" s="62"/>
      <c r="K742" s="102"/>
      <c r="L742" s="62"/>
      <c r="M742" s="62"/>
      <c r="N742" s="62"/>
      <c r="O742" s="62"/>
      <c r="P742" s="106"/>
      <c r="Q742" s="106"/>
      <c r="R742" s="106"/>
      <c r="S742" s="106"/>
      <c r="T742" s="106"/>
      <c r="U742" s="106"/>
      <c r="V742" s="106"/>
      <c r="W742" s="106"/>
      <c r="X742" s="62"/>
      <c r="Y742" s="62"/>
      <c r="Z742" s="62"/>
      <c r="AA742" s="62"/>
    </row>
    <row r="743">
      <c r="A743" s="62"/>
      <c r="B743" s="62"/>
      <c r="C743" s="62"/>
      <c r="D743" s="62"/>
      <c r="E743" s="62"/>
      <c r="F743" s="62"/>
      <c r="G743" s="62"/>
      <c r="H743" s="62"/>
      <c r="I743" s="62"/>
      <c r="J743" s="62"/>
      <c r="K743" s="102"/>
      <c r="L743" s="62"/>
      <c r="M743" s="62"/>
      <c r="N743" s="62"/>
      <c r="O743" s="62"/>
      <c r="P743" s="106"/>
      <c r="Q743" s="106"/>
      <c r="R743" s="106"/>
      <c r="S743" s="106"/>
      <c r="T743" s="106"/>
      <c r="U743" s="106"/>
      <c r="V743" s="106"/>
      <c r="W743" s="106"/>
      <c r="X743" s="62"/>
      <c r="Y743" s="62"/>
      <c r="Z743" s="62"/>
      <c r="AA743" s="62"/>
    </row>
    <row r="744">
      <c r="A744" s="62"/>
      <c r="B744" s="62"/>
      <c r="C744" s="62"/>
      <c r="D744" s="62"/>
      <c r="E744" s="62"/>
      <c r="F744" s="62"/>
      <c r="G744" s="62"/>
      <c r="H744" s="62"/>
      <c r="I744" s="62"/>
      <c r="J744" s="62"/>
      <c r="K744" s="102"/>
      <c r="L744" s="62"/>
      <c r="M744" s="62"/>
      <c r="N744" s="62"/>
      <c r="O744" s="62"/>
      <c r="P744" s="106"/>
      <c r="Q744" s="106"/>
      <c r="R744" s="106"/>
      <c r="S744" s="106"/>
      <c r="T744" s="106"/>
      <c r="U744" s="106"/>
      <c r="V744" s="106"/>
      <c r="W744" s="106"/>
      <c r="X744" s="62"/>
      <c r="Y744" s="62"/>
      <c r="Z744" s="62"/>
      <c r="AA744" s="62"/>
    </row>
    <row r="745">
      <c r="A745" s="62"/>
      <c r="B745" s="62"/>
      <c r="C745" s="62"/>
      <c r="D745" s="62"/>
      <c r="E745" s="62"/>
      <c r="F745" s="62"/>
      <c r="G745" s="62"/>
      <c r="H745" s="62"/>
      <c r="I745" s="62"/>
      <c r="J745" s="62"/>
      <c r="K745" s="102"/>
      <c r="L745" s="62"/>
      <c r="M745" s="62"/>
      <c r="N745" s="62"/>
      <c r="O745" s="62"/>
      <c r="P745" s="106"/>
      <c r="Q745" s="106"/>
      <c r="R745" s="106"/>
      <c r="S745" s="106"/>
      <c r="T745" s="106"/>
      <c r="U745" s="106"/>
      <c r="V745" s="106"/>
      <c r="W745" s="106"/>
      <c r="X745" s="62"/>
      <c r="Y745" s="62"/>
      <c r="Z745" s="62"/>
      <c r="AA745" s="62"/>
    </row>
    <row r="746">
      <c r="A746" s="62"/>
      <c r="B746" s="62"/>
      <c r="C746" s="62"/>
      <c r="D746" s="62"/>
      <c r="E746" s="62"/>
      <c r="F746" s="62"/>
      <c r="G746" s="62"/>
      <c r="H746" s="62"/>
      <c r="I746" s="62"/>
      <c r="J746" s="62"/>
      <c r="K746" s="102"/>
      <c r="L746" s="62"/>
      <c r="M746" s="62"/>
      <c r="N746" s="62"/>
      <c r="O746" s="62"/>
      <c r="P746" s="106"/>
      <c r="Q746" s="106"/>
      <c r="R746" s="106"/>
      <c r="S746" s="106"/>
      <c r="T746" s="106"/>
      <c r="U746" s="106"/>
      <c r="V746" s="106"/>
      <c r="W746" s="106"/>
      <c r="X746" s="62"/>
      <c r="Y746" s="62"/>
      <c r="Z746" s="62"/>
      <c r="AA746" s="62"/>
    </row>
    <row r="747">
      <c r="A747" s="62"/>
      <c r="B747" s="62"/>
      <c r="C747" s="62"/>
      <c r="D747" s="62"/>
      <c r="E747" s="62"/>
      <c r="F747" s="62"/>
      <c r="G747" s="62"/>
      <c r="H747" s="62"/>
      <c r="I747" s="62"/>
      <c r="J747" s="62"/>
      <c r="K747" s="102"/>
      <c r="L747" s="62"/>
      <c r="M747" s="62"/>
      <c r="N747" s="62"/>
      <c r="O747" s="62"/>
      <c r="P747" s="106"/>
      <c r="Q747" s="106"/>
      <c r="R747" s="106"/>
      <c r="S747" s="106"/>
      <c r="T747" s="106"/>
      <c r="U747" s="106"/>
      <c r="V747" s="106"/>
      <c r="W747" s="106"/>
      <c r="X747" s="62"/>
      <c r="Y747" s="62"/>
      <c r="Z747" s="62"/>
      <c r="AA747" s="62"/>
    </row>
    <row r="748">
      <c r="A748" s="62"/>
      <c r="B748" s="62"/>
      <c r="C748" s="62"/>
      <c r="D748" s="62"/>
      <c r="E748" s="62"/>
      <c r="F748" s="62"/>
      <c r="G748" s="62"/>
      <c r="H748" s="62"/>
      <c r="I748" s="62"/>
      <c r="J748" s="62"/>
      <c r="K748" s="102"/>
      <c r="L748" s="62"/>
      <c r="M748" s="62"/>
      <c r="N748" s="62"/>
      <c r="O748" s="62"/>
      <c r="P748" s="106"/>
      <c r="Q748" s="106"/>
      <c r="R748" s="106"/>
      <c r="S748" s="106"/>
      <c r="T748" s="106"/>
      <c r="U748" s="106"/>
      <c r="V748" s="106"/>
      <c r="W748" s="106"/>
      <c r="X748" s="62"/>
      <c r="Y748" s="62"/>
      <c r="Z748" s="62"/>
      <c r="AA748" s="62"/>
    </row>
    <row r="749">
      <c r="A749" s="62"/>
      <c r="B749" s="62"/>
      <c r="C749" s="62"/>
      <c r="D749" s="62"/>
      <c r="E749" s="62"/>
      <c r="F749" s="62"/>
      <c r="G749" s="62"/>
      <c r="H749" s="62"/>
      <c r="I749" s="62"/>
      <c r="J749" s="62"/>
      <c r="K749" s="102"/>
      <c r="L749" s="62"/>
      <c r="M749" s="62"/>
      <c r="N749" s="62"/>
      <c r="O749" s="62"/>
      <c r="P749" s="106"/>
      <c r="Q749" s="106"/>
      <c r="R749" s="106"/>
      <c r="S749" s="106"/>
      <c r="T749" s="106"/>
      <c r="U749" s="106"/>
      <c r="V749" s="106"/>
      <c r="W749" s="106"/>
      <c r="X749" s="62"/>
      <c r="Y749" s="62"/>
      <c r="Z749" s="62"/>
      <c r="AA749" s="62"/>
    </row>
    <row r="750">
      <c r="A750" s="62"/>
      <c r="B750" s="62"/>
      <c r="C750" s="62"/>
      <c r="D750" s="62"/>
      <c r="E750" s="62"/>
      <c r="F750" s="62"/>
      <c r="G750" s="62"/>
      <c r="H750" s="62"/>
      <c r="I750" s="62"/>
      <c r="J750" s="62"/>
      <c r="K750" s="102"/>
      <c r="L750" s="62"/>
      <c r="M750" s="62"/>
      <c r="N750" s="62"/>
      <c r="O750" s="62"/>
      <c r="P750" s="106"/>
      <c r="Q750" s="106"/>
      <c r="R750" s="106"/>
      <c r="S750" s="106"/>
      <c r="T750" s="106"/>
      <c r="U750" s="106"/>
      <c r="V750" s="106"/>
      <c r="W750" s="106"/>
      <c r="X750" s="62"/>
      <c r="Y750" s="62"/>
      <c r="Z750" s="62"/>
      <c r="AA750" s="62"/>
    </row>
    <row r="751">
      <c r="A751" s="62"/>
      <c r="B751" s="62"/>
      <c r="C751" s="62"/>
      <c r="D751" s="62"/>
      <c r="E751" s="62"/>
      <c r="F751" s="62"/>
      <c r="G751" s="62"/>
      <c r="H751" s="62"/>
      <c r="I751" s="62"/>
      <c r="J751" s="62"/>
      <c r="K751" s="102"/>
      <c r="L751" s="62"/>
      <c r="M751" s="62"/>
      <c r="N751" s="62"/>
      <c r="O751" s="62"/>
      <c r="P751" s="106"/>
      <c r="Q751" s="106"/>
      <c r="R751" s="106"/>
      <c r="S751" s="106"/>
      <c r="T751" s="106"/>
      <c r="U751" s="106"/>
      <c r="V751" s="106"/>
      <c r="W751" s="106"/>
      <c r="X751" s="62"/>
      <c r="Y751" s="62"/>
      <c r="Z751" s="62"/>
      <c r="AA751" s="62"/>
    </row>
    <row r="752">
      <c r="A752" s="62"/>
      <c r="B752" s="62"/>
      <c r="C752" s="62"/>
      <c r="D752" s="62"/>
      <c r="E752" s="62"/>
      <c r="F752" s="62"/>
      <c r="G752" s="62"/>
      <c r="H752" s="62"/>
      <c r="I752" s="62"/>
      <c r="J752" s="62"/>
      <c r="K752" s="102"/>
      <c r="L752" s="62"/>
      <c r="M752" s="62"/>
      <c r="N752" s="62"/>
      <c r="O752" s="62"/>
      <c r="P752" s="106"/>
      <c r="Q752" s="106"/>
      <c r="R752" s="106"/>
      <c r="S752" s="106"/>
      <c r="T752" s="106"/>
      <c r="U752" s="106"/>
      <c r="V752" s="106"/>
      <c r="W752" s="106"/>
      <c r="X752" s="62"/>
      <c r="Y752" s="62"/>
      <c r="Z752" s="62"/>
      <c r="AA752" s="62"/>
    </row>
    <row r="753">
      <c r="A753" s="62"/>
      <c r="B753" s="62"/>
      <c r="C753" s="62"/>
      <c r="D753" s="62"/>
      <c r="E753" s="62"/>
      <c r="F753" s="62"/>
      <c r="G753" s="62"/>
      <c r="H753" s="62"/>
      <c r="I753" s="62"/>
      <c r="J753" s="62"/>
      <c r="K753" s="102"/>
      <c r="L753" s="62"/>
      <c r="M753" s="62"/>
      <c r="N753" s="62"/>
      <c r="O753" s="62"/>
      <c r="P753" s="106"/>
      <c r="Q753" s="106"/>
      <c r="R753" s="106"/>
      <c r="S753" s="106"/>
      <c r="T753" s="106"/>
      <c r="U753" s="106"/>
      <c r="V753" s="106"/>
      <c r="W753" s="106"/>
      <c r="X753" s="62"/>
      <c r="Y753" s="62"/>
      <c r="Z753" s="62"/>
      <c r="AA753" s="62"/>
    </row>
    <row r="754">
      <c r="A754" s="62"/>
      <c r="B754" s="62"/>
      <c r="C754" s="62"/>
      <c r="D754" s="62"/>
      <c r="E754" s="62"/>
      <c r="F754" s="62"/>
      <c r="G754" s="62"/>
      <c r="H754" s="62"/>
      <c r="I754" s="62"/>
      <c r="J754" s="62"/>
      <c r="K754" s="102"/>
      <c r="L754" s="62"/>
      <c r="M754" s="62"/>
      <c r="N754" s="62"/>
      <c r="O754" s="62"/>
      <c r="P754" s="106"/>
      <c r="Q754" s="106"/>
      <c r="R754" s="106"/>
      <c r="S754" s="106"/>
      <c r="T754" s="106"/>
      <c r="U754" s="106"/>
      <c r="V754" s="106"/>
      <c r="W754" s="106"/>
      <c r="X754" s="62"/>
      <c r="Y754" s="62"/>
      <c r="Z754" s="62"/>
      <c r="AA754" s="62"/>
    </row>
    <row r="755">
      <c r="A755" s="62"/>
      <c r="B755" s="62"/>
      <c r="C755" s="62"/>
      <c r="D755" s="62"/>
      <c r="E755" s="62"/>
      <c r="F755" s="62"/>
      <c r="G755" s="62"/>
      <c r="H755" s="62"/>
      <c r="I755" s="62"/>
      <c r="J755" s="62"/>
      <c r="K755" s="102"/>
      <c r="L755" s="62"/>
      <c r="M755" s="62"/>
      <c r="N755" s="62"/>
      <c r="O755" s="62"/>
      <c r="P755" s="106"/>
      <c r="Q755" s="106"/>
      <c r="R755" s="106"/>
      <c r="S755" s="106"/>
      <c r="T755" s="106"/>
      <c r="U755" s="106"/>
      <c r="V755" s="106"/>
      <c r="W755" s="106"/>
      <c r="X755" s="62"/>
      <c r="Y755" s="62"/>
      <c r="Z755" s="62"/>
      <c r="AA755" s="62"/>
    </row>
    <row r="756">
      <c r="A756" s="62"/>
      <c r="B756" s="62"/>
      <c r="C756" s="62"/>
      <c r="D756" s="62"/>
      <c r="E756" s="62"/>
      <c r="F756" s="62"/>
      <c r="G756" s="62"/>
      <c r="H756" s="62"/>
      <c r="I756" s="62"/>
      <c r="J756" s="62"/>
      <c r="K756" s="102"/>
      <c r="L756" s="62"/>
      <c r="M756" s="62"/>
      <c r="N756" s="62"/>
      <c r="O756" s="62"/>
      <c r="P756" s="106"/>
      <c r="Q756" s="106"/>
      <c r="R756" s="106"/>
      <c r="S756" s="106"/>
      <c r="T756" s="106"/>
      <c r="U756" s="106"/>
      <c r="V756" s="106"/>
      <c r="W756" s="106"/>
      <c r="X756" s="62"/>
      <c r="Y756" s="62"/>
      <c r="Z756" s="62"/>
      <c r="AA756" s="62"/>
    </row>
    <row r="757">
      <c r="A757" s="62"/>
      <c r="B757" s="62"/>
      <c r="C757" s="62"/>
      <c r="D757" s="62"/>
      <c r="E757" s="62"/>
      <c r="F757" s="62"/>
      <c r="G757" s="62"/>
      <c r="H757" s="62"/>
      <c r="I757" s="62"/>
      <c r="J757" s="62"/>
      <c r="K757" s="102"/>
      <c r="L757" s="62"/>
      <c r="M757" s="62"/>
      <c r="N757" s="62"/>
      <c r="O757" s="62"/>
      <c r="P757" s="106"/>
      <c r="Q757" s="106"/>
      <c r="R757" s="106"/>
      <c r="S757" s="106"/>
      <c r="T757" s="106"/>
      <c r="U757" s="106"/>
      <c r="V757" s="106"/>
      <c r="W757" s="106"/>
      <c r="X757" s="62"/>
      <c r="Y757" s="62"/>
      <c r="Z757" s="62"/>
      <c r="AA757" s="62"/>
    </row>
    <row r="758">
      <c r="A758" s="62"/>
      <c r="B758" s="62"/>
      <c r="C758" s="62"/>
      <c r="D758" s="62"/>
      <c r="E758" s="62"/>
      <c r="F758" s="62"/>
      <c r="G758" s="62"/>
      <c r="H758" s="62"/>
      <c r="I758" s="62"/>
      <c r="J758" s="62"/>
      <c r="K758" s="102"/>
      <c r="L758" s="62"/>
      <c r="M758" s="62"/>
      <c r="N758" s="62"/>
      <c r="O758" s="62"/>
      <c r="P758" s="106"/>
      <c r="Q758" s="106"/>
      <c r="R758" s="106"/>
      <c r="S758" s="106"/>
      <c r="T758" s="106"/>
      <c r="U758" s="106"/>
      <c r="V758" s="106"/>
      <c r="W758" s="106"/>
      <c r="X758" s="62"/>
      <c r="Y758" s="62"/>
      <c r="Z758" s="62"/>
      <c r="AA758" s="62"/>
    </row>
    <row r="759">
      <c r="A759" s="62"/>
      <c r="B759" s="62"/>
      <c r="C759" s="62"/>
      <c r="D759" s="62"/>
      <c r="E759" s="62"/>
      <c r="F759" s="62"/>
      <c r="G759" s="62"/>
      <c r="H759" s="62"/>
      <c r="I759" s="62"/>
      <c r="J759" s="62"/>
      <c r="K759" s="102"/>
      <c r="L759" s="62"/>
      <c r="M759" s="62"/>
      <c r="N759" s="62"/>
      <c r="O759" s="62"/>
      <c r="P759" s="106"/>
      <c r="Q759" s="106"/>
      <c r="R759" s="106"/>
      <c r="S759" s="106"/>
      <c r="T759" s="106"/>
      <c r="U759" s="106"/>
      <c r="V759" s="106"/>
      <c r="W759" s="106"/>
      <c r="X759" s="62"/>
      <c r="Y759" s="62"/>
      <c r="Z759" s="62"/>
      <c r="AA759" s="62"/>
    </row>
    <row r="760">
      <c r="A760" s="62"/>
      <c r="B760" s="62"/>
      <c r="C760" s="62"/>
      <c r="D760" s="62"/>
      <c r="E760" s="62"/>
      <c r="F760" s="62"/>
      <c r="G760" s="62"/>
      <c r="H760" s="62"/>
      <c r="I760" s="62"/>
      <c r="J760" s="62"/>
      <c r="K760" s="102"/>
      <c r="L760" s="62"/>
      <c r="M760" s="62"/>
      <c r="N760" s="62"/>
      <c r="O760" s="62"/>
      <c r="P760" s="106"/>
      <c r="Q760" s="106"/>
      <c r="R760" s="106"/>
      <c r="S760" s="106"/>
      <c r="T760" s="106"/>
      <c r="U760" s="106"/>
      <c r="V760" s="106"/>
      <c r="W760" s="106"/>
      <c r="X760" s="62"/>
      <c r="Y760" s="62"/>
      <c r="Z760" s="62"/>
      <c r="AA760" s="62"/>
    </row>
    <row r="761">
      <c r="A761" s="62"/>
      <c r="B761" s="62"/>
      <c r="C761" s="62"/>
      <c r="D761" s="62"/>
      <c r="E761" s="62"/>
      <c r="F761" s="62"/>
      <c r="G761" s="62"/>
      <c r="H761" s="62"/>
      <c r="I761" s="62"/>
      <c r="J761" s="62"/>
      <c r="K761" s="102"/>
      <c r="L761" s="62"/>
      <c r="M761" s="62"/>
      <c r="N761" s="62"/>
      <c r="O761" s="62"/>
      <c r="P761" s="106"/>
      <c r="Q761" s="106"/>
      <c r="R761" s="106"/>
      <c r="S761" s="106"/>
      <c r="T761" s="106"/>
      <c r="U761" s="106"/>
      <c r="V761" s="106"/>
      <c r="W761" s="106"/>
      <c r="X761" s="62"/>
      <c r="Y761" s="62"/>
      <c r="Z761" s="62"/>
      <c r="AA761" s="62"/>
    </row>
    <row r="762">
      <c r="A762" s="62"/>
      <c r="B762" s="62"/>
      <c r="C762" s="62"/>
      <c r="D762" s="62"/>
      <c r="E762" s="62"/>
      <c r="F762" s="62"/>
      <c r="G762" s="62"/>
      <c r="H762" s="62"/>
      <c r="I762" s="62"/>
      <c r="J762" s="62"/>
      <c r="K762" s="102"/>
      <c r="L762" s="62"/>
      <c r="M762" s="62"/>
      <c r="N762" s="62"/>
      <c r="O762" s="62"/>
      <c r="P762" s="106"/>
      <c r="Q762" s="106"/>
      <c r="R762" s="106"/>
      <c r="S762" s="106"/>
      <c r="T762" s="106"/>
      <c r="U762" s="106"/>
      <c r="V762" s="106"/>
      <c r="W762" s="106"/>
      <c r="X762" s="62"/>
      <c r="Y762" s="62"/>
      <c r="Z762" s="62"/>
      <c r="AA762" s="62"/>
    </row>
    <row r="763">
      <c r="A763" s="62"/>
      <c r="B763" s="62"/>
      <c r="C763" s="62"/>
      <c r="D763" s="62"/>
      <c r="E763" s="62"/>
      <c r="F763" s="62"/>
      <c r="G763" s="62"/>
      <c r="H763" s="62"/>
      <c r="I763" s="62"/>
      <c r="J763" s="62"/>
      <c r="K763" s="102"/>
      <c r="L763" s="62"/>
      <c r="M763" s="62"/>
      <c r="N763" s="62"/>
      <c r="O763" s="62"/>
      <c r="P763" s="106"/>
      <c r="Q763" s="106"/>
      <c r="R763" s="106"/>
      <c r="S763" s="106"/>
      <c r="T763" s="106"/>
      <c r="U763" s="106"/>
      <c r="V763" s="106"/>
      <c r="W763" s="106"/>
      <c r="X763" s="62"/>
      <c r="Y763" s="62"/>
      <c r="Z763" s="62"/>
      <c r="AA763" s="62"/>
    </row>
    <row r="764">
      <c r="A764" s="62"/>
      <c r="B764" s="62"/>
      <c r="C764" s="62"/>
      <c r="D764" s="62"/>
      <c r="E764" s="62"/>
      <c r="F764" s="62"/>
      <c r="G764" s="62"/>
      <c r="H764" s="62"/>
      <c r="I764" s="62"/>
      <c r="J764" s="62"/>
      <c r="K764" s="102"/>
      <c r="L764" s="62"/>
      <c r="M764" s="62"/>
      <c r="N764" s="62"/>
      <c r="O764" s="62"/>
      <c r="P764" s="106"/>
      <c r="Q764" s="106"/>
      <c r="R764" s="106"/>
      <c r="S764" s="106"/>
      <c r="T764" s="106"/>
      <c r="U764" s="106"/>
      <c r="V764" s="106"/>
      <c r="W764" s="106"/>
      <c r="X764" s="62"/>
      <c r="Y764" s="62"/>
      <c r="Z764" s="62"/>
      <c r="AA764" s="62"/>
    </row>
    <row r="765">
      <c r="A765" s="62"/>
      <c r="B765" s="62"/>
      <c r="C765" s="62"/>
      <c r="D765" s="62"/>
      <c r="E765" s="62"/>
      <c r="F765" s="62"/>
      <c r="G765" s="62"/>
      <c r="H765" s="62"/>
      <c r="I765" s="62"/>
      <c r="J765" s="62"/>
      <c r="K765" s="102"/>
      <c r="L765" s="62"/>
      <c r="M765" s="62"/>
      <c r="N765" s="62"/>
      <c r="O765" s="62"/>
      <c r="P765" s="106"/>
      <c r="Q765" s="106"/>
      <c r="R765" s="106"/>
      <c r="S765" s="106"/>
      <c r="T765" s="106"/>
      <c r="U765" s="106"/>
      <c r="V765" s="106"/>
      <c r="W765" s="106"/>
      <c r="X765" s="62"/>
      <c r="Y765" s="62"/>
      <c r="Z765" s="62"/>
      <c r="AA765" s="62"/>
    </row>
    <row r="766">
      <c r="A766" s="62"/>
      <c r="B766" s="62"/>
      <c r="C766" s="62"/>
      <c r="D766" s="62"/>
      <c r="E766" s="62"/>
      <c r="F766" s="62"/>
      <c r="G766" s="62"/>
      <c r="H766" s="62"/>
      <c r="I766" s="62"/>
      <c r="J766" s="62"/>
      <c r="K766" s="102"/>
      <c r="L766" s="62"/>
      <c r="M766" s="62"/>
      <c r="N766" s="62"/>
      <c r="O766" s="62"/>
      <c r="P766" s="106"/>
      <c r="Q766" s="106"/>
      <c r="R766" s="106"/>
      <c r="S766" s="106"/>
      <c r="T766" s="106"/>
      <c r="U766" s="106"/>
      <c r="V766" s="106"/>
      <c r="W766" s="106"/>
      <c r="X766" s="62"/>
      <c r="Y766" s="62"/>
      <c r="Z766" s="62"/>
      <c r="AA766" s="62"/>
    </row>
    <row r="767">
      <c r="A767" s="62"/>
      <c r="B767" s="62"/>
      <c r="C767" s="62"/>
      <c r="D767" s="62"/>
      <c r="E767" s="62"/>
      <c r="F767" s="62"/>
      <c r="G767" s="62"/>
      <c r="H767" s="62"/>
      <c r="I767" s="62"/>
      <c r="J767" s="62"/>
      <c r="K767" s="102"/>
      <c r="L767" s="62"/>
      <c r="M767" s="62"/>
      <c r="N767" s="62"/>
      <c r="O767" s="62"/>
      <c r="P767" s="106"/>
      <c r="Q767" s="106"/>
      <c r="R767" s="106"/>
      <c r="S767" s="106"/>
      <c r="T767" s="106"/>
      <c r="U767" s="106"/>
      <c r="V767" s="106"/>
      <c r="W767" s="106"/>
      <c r="X767" s="62"/>
      <c r="Y767" s="62"/>
      <c r="Z767" s="62"/>
      <c r="AA767" s="62"/>
    </row>
    <row r="768">
      <c r="A768" s="62"/>
      <c r="B768" s="62"/>
      <c r="C768" s="62"/>
      <c r="D768" s="62"/>
      <c r="E768" s="62"/>
      <c r="F768" s="62"/>
      <c r="G768" s="62"/>
      <c r="H768" s="62"/>
      <c r="I768" s="62"/>
      <c r="J768" s="62"/>
      <c r="K768" s="102"/>
      <c r="L768" s="62"/>
      <c r="M768" s="62"/>
      <c r="N768" s="62"/>
      <c r="O768" s="62"/>
      <c r="P768" s="106"/>
      <c r="Q768" s="106"/>
      <c r="R768" s="106"/>
      <c r="S768" s="106"/>
      <c r="T768" s="106"/>
      <c r="U768" s="106"/>
      <c r="V768" s="106"/>
      <c r="W768" s="106"/>
      <c r="X768" s="62"/>
      <c r="Y768" s="62"/>
      <c r="Z768" s="62"/>
      <c r="AA768" s="62"/>
    </row>
    <row r="769">
      <c r="A769" s="62"/>
      <c r="B769" s="62"/>
      <c r="C769" s="62"/>
      <c r="D769" s="62"/>
      <c r="E769" s="62"/>
      <c r="F769" s="62"/>
      <c r="G769" s="62"/>
      <c r="H769" s="62"/>
      <c r="I769" s="62"/>
      <c r="J769" s="62"/>
      <c r="K769" s="102"/>
      <c r="L769" s="62"/>
      <c r="M769" s="62"/>
      <c r="N769" s="62"/>
      <c r="O769" s="62"/>
      <c r="P769" s="106"/>
      <c r="Q769" s="106"/>
      <c r="R769" s="106"/>
      <c r="S769" s="106"/>
      <c r="T769" s="106"/>
      <c r="U769" s="106"/>
      <c r="V769" s="106"/>
      <c r="W769" s="106"/>
      <c r="X769" s="62"/>
      <c r="Y769" s="62"/>
      <c r="Z769" s="62"/>
      <c r="AA769" s="62"/>
    </row>
    <row r="770">
      <c r="A770" s="62"/>
      <c r="B770" s="62"/>
      <c r="C770" s="62"/>
      <c r="D770" s="62"/>
      <c r="E770" s="62"/>
      <c r="F770" s="62"/>
      <c r="G770" s="62"/>
      <c r="H770" s="62"/>
      <c r="I770" s="62"/>
      <c r="J770" s="62"/>
      <c r="K770" s="102"/>
      <c r="L770" s="62"/>
      <c r="M770" s="62"/>
      <c r="N770" s="62"/>
      <c r="O770" s="62"/>
      <c r="P770" s="106"/>
      <c r="Q770" s="106"/>
      <c r="R770" s="106"/>
      <c r="S770" s="106"/>
      <c r="T770" s="106"/>
      <c r="U770" s="106"/>
      <c r="V770" s="106"/>
      <c r="W770" s="106"/>
      <c r="X770" s="62"/>
      <c r="Y770" s="62"/>
      <c r="Z770" s="62"/>
      <c r="AA770" s="62"/>
    </row>
    <row r="771">
      <c r="A771" s="62"/>
      <c r="B771" s="62"/>
      <c r="C771" s="62"/>
      <c r="D771" s="62"/>
      <c r="E771" s="62"/>
      <c r="F771" s="62"/>
      <c r="G771" s="62"/>
      <c r="H771" s="62"/>
      <c r="I771" s="62"/>
      <c r="J771" s="62"/>
      <c r="K771" s="102"/>
      <c r="L771" s="62"/>
      <c r="M771" s="62"/>
      <c r="N771" s="62"/>
      <c r="O771" s="62"/>
      <c r="P771" s="106"/>
      <c r="Q771" s="106"/>
      <c r="R771" s="106"/>
      <c r="S771" s="106"/>
      <c r="T771" s="106"/>
      <c r="U771" s="106"/>
      <c r="V771" s="106"/>
      <c r="W771" s="106"/>
      <c r="X771" s="62"/>
      <c r="Y771" s="62"/>
      <c r="Z771" s="62"/>
      <c r="AA771" s="62"/>
    </row>
    <row r="772">
      <c r="A772" s="62"/>
      <c r="B772" s="62"/>
      <c r="C772" s="62"/>
      <c r="D772" s="62"/>
      <c r="E772" s="62"/>
      <c r="F772" s="62"/>
      <c r="G772" s="62"/>
      <c r="H772" s="62"/>
      <c r="I772" s="62"/>
      <c r="J772" s="62"/>
      <c r="K772" s="102"/>
      <c r="L772" s="62"/>
      <c r="M772" s="62"/>
      <c r="N772" s="62"/>
      <c r="O772" s="62"/>
      <c r="P772" s="106"/>
      <c r="Q772" s="106"/>
      <c r="R772" s="106"/>
      <c r="S772" s="106"/>
      <c r="T772" s="106"/>
      <c r="U772" s="106"/>
      <c r="V772" s="106"/>
      <c r="W772" s="106"/>
      <c r="X772" s="62"/>
      <c r="Y772" s="62"/>
      <c r="Z772" s="62"/>
      <c r="AA772" s="62"/>
    </row>
    <row r="773">
      <c r="A773" s="62"/>
      <c r="B773" s="62"/>
      <c r="C773" s="62"/>
      <c r="D773" s="62"/>
      <c r="E773" s="62"/>
      <c r="F773" s="62"/>
      <c r="G773" s="62"/>
      <c r="H773" s="62"/>
      <c r="I773" s="62"/>
      <c r="J773" s="62"/>
      <c r="K773" s="102"/>
      <c r="L773" s="62"/>
      <c r="M773" s="62"/>
      <c r="N773" s="62"/>
      <c r="O773" s="62"/>
      <c r="P773" s="106"/>
      <c r="Q773" s="106"/>
      <c r="R773" s="106"/>
      <c r="S773" s="106"/>
      <c r="T773" s="106"/>
      <c r="U773" s="106"/>
      <c r="V773" s="106"/>
      <c r="W773" s="106"/>
      <c r="X773" s="62"/>
      <c r="Y773" s="62"/>
      <c r="Z773" s="62"/>
      <c r="AA773" s="62"/>
    </row>
    <row r="774">
      <c r="A774" s="62"/>
      <c r="B774" s="62"/>
      <c r="C774" s="62"/>
      <c r="D774" s="62"/>
      <c r="E774" s="62"/>
      <c r="F774" s="62"/>
      <c r="G774" s="62"/>
      <c r="H774" s="62"/>
      <c r="I774" s="62"/>
      <c r="J774" s="62"/>
      <c r="K774" s="102"/>
      <c r="L774" s="62"/>
      <c r="M774" s="62"/>
      <c r="N774" s="62"/>
      <c r="O774" s="62"/>
      <c r="P774" s="106"/>
      <c r="Q774" s="106"/>
      <c r="R774" s="106"/>
      <c r="S774" s="106"/>
      <c r="T774" s="106"/>
      <c r="U774" s="106"/>
      <c r="V774" s="106"/>
      <c r="W774" s="106"/>
      <c r="X774" s="62"/>
      <c r="Y774" s="62"/>
      <c r="Z774" s="62"/>
      <c r="AA774" s="62"/>
    </row>
    <row r="775">
      <c r="A775" s="62"/>
      <c r="B775" s="62"/>
      <c r="C775" s="62"/>
      <c r="D775" s="62"/>
      <c r="E775" s="62"/>
      <c r="F775" s="62"/>
      <c r="G775" s="62"/>
      <c r="H775" s="62"/>
      <c r="I775" s="62"/>
      <c r="J775" s="62"/>
      <c r="K775" s="102"/>
      <c r="L775" s="62"/>
      <c r="M775" s="62"/>
      <c r="N775" s="62"/>
      <c r="O775" s="62"/>
      <c r="P775" s="106"/>
      <c r="Q775" s="106"/>
      <c r="R775" s="106"/>
      <c r="S775" s="106"/>
      <c r="T775" s="106"/>
      <c r="U775" s="106"/>
      <c r="V775" s="106"/>
      <c r="W775" s="106"/>
      <c r="X775" s="62"/>
      <c r="Y775" s="62"/>
      <c r="Z775" s="62"/>
      <c r="AA775" s="62"/>
    </row>
    <row r="776">
      <c r="A776" s="62"/>
      <c r="B776" s="62"/>
      <c r="C776" s="62"/>
      <c r="D776" s="62"/>
      <c r="E776" s="62"/>
      <c r="F776" s="62"/>
      <c r="G776" s="62"/>
      <c r="H776" s="62"/>
      <c r="I776" s="62"/>
      <c r="J776" s="62"/>
      <c r="K776" s="102"/>
      <c r="L776" s="62"/>
      <c r="M776" s="62"/>
      <c r="N776" s="62"/>
      <c r="O776" s="62"/>
      <c r="P776" s="106"/>
      <c r="Q776" s="106"/>
      <c r="R776" s="106"/>
      <c r="S776" s="106"/>
      <c r="T776" s="106"/>
      <c r="U776" s="106"/>
      <c r="V776" s="106"/>
      <c r="W776" s="106"/>
      <c r="X776" s="62"/>
      <c r="Y776" s="62"/>
      <c r="Z776" s="62"/>
      <c r="AA776" s="62"/>
    </row>
    <row r="777">
      <c r="A777" s="62"/>
      <c r="B777" s="62"/>
      <c r="C777" s="62"/>
      <c r="D777" s="62"/>
      <c r="E777" s="62"/>
      <c r="F777" s="62"/>
      <c r="G777" s="62"/>
      <c r="H777" s="62"/>
      <c r="I777" s="62"/>
      <c r="J777" s="62"/>
      <c r="K777" s="102"/>
      <c r="L777" s="62"/>
      <c r="M777" s="62"/>
      <c r="N777" s="62"/>
      <c r="O777" s="62"/>
      <c r="P777" s="106"/>
      <c r="Q777" s="106"/>
      <c r="R777" s="106"/>
      <c r="S777" s="106"/>
      <c r="T777" s="106"/>
      <c r="U777" s="106"/>
      <c r="V777" s="106"/>
      <c r="W777" s="106"/>
      <c r="X777" s="62"/>
      <c r="Y777" s="62"/>
      <c r="Z777" s="62"/>
      <c r="AA777" s="62"/>
    </row>
    <row r="778">
      <c r="A778" s="62"/>
      <c r="B778" s="62"/>
      <c r="C778" s="62"/>
      <c r="D778" s="62"/>
      <c r="E778" s="62"/>
      <c r="F778" s="62"/>
      <c r="G778" s="62"/>
      <c r="H778" s="62"/>
      <c r="I778" s="62"/>
      <c r="J778" s="62"/>
      <c r="K778" s="102"/>
      <c r="L778" s="62"/>
      <c r="M778" s="62"/>
      <c r="N778" s="62"/>
      <c r="O778" s="62"/>
      <c r="P778" s="106"/>
      <c r="Q778" s="106"/>
      <c r="R778" s="106"/>
      <c r="S778" s="106"/>
      <c r="T778" s="106"/>
      <c r="U778" s="106"/>
      <c r="V778" s="106"/>
      <c r="W778" s="106"/>
      <c r="X778" s="62"/>
      <c r="Y778" s="62"/>
      <c r="Z778" s="62"/>
      <c r="AA778" s="62"/>
    </row>
    <row r="779">
      <c r="A779" s="62"/>
      <c r="B779" s="62"/>
      <c r="C779" s="62"/>
      <c r="D779" s="62"/>
      <c r="E779" s="62"/>
      <c r="F779" s="62"/>
      <c r="G779" s="62"/>
      <c r="H779" s="62"/>
      <c r="I779" s="62"/>
      <c r="J779" s="62"/>
      <c r="K779" s="102"/>
      <c r="L779" s="62"/>
      <c r="M779" s="62"/>
      <c r="N779" s="62"/>
      <c r="O779" s="62"/>
      <c r="P779" s="106"/>
      <c r="Q779" s="106"/>
      <c r="R779" s="106"/>
      <c r="S779" s="106"/>
      <c r="T779" s="106"/>
      <c r="U779" s="106"/>
      <c r="V779" s="106"/>
      <c r="W779" s="106"/>
      <c r="X779" s="62"/>
      <c r="Y779" s="62"/>
      <c r="Z779" s="62"/>
      <c r="AA779" s="62"/>
    </row>
    <row r="780">
      <c r="A780" s="62"/>
      <c r="B780" s="62"/>
      <c r="C780" s="62"/>
      <c r="D780" s="62"/>
      <c r="E780" s="62"/>
      <c r="F780" s="62"/>
      <c r="G780" s="62"/>
      <c r="H780" s="62"/>
      <c r="I780" s="62"/>
      <c r="J780" s="62"/>
      <c r="K780" s="102"/>
      <c r="L780" s="62"/>
      <c r="M780" s="62"/>
      <c r="N780" s="62"/>
      <c r="O780" s="62"/>
      <c r="P780" s="106"/>
      <c r="Q780" s="106"/>
      <c r="R780" s="106"/>
      <c r="S780" s="106"/>
      <c r="T780" s="106"/>
      <c r="U780" s="106"/>
      <c r="V780" s="106"/>
      <c r="W780" s="106"/>
      <c r="X780" s="62"/>
      <c r="Y780" s="62"/>
      <c r="Z780" s="62"/>
      <c r="AA780" s="62"/>
    </row>
    <row r="781">
      <c r="A781" s="62"/>
      <c r="B781" s="62"/>
      <c r="C781" s="62"/>
      <c r="D781" s="62"/>
      <c r="E781" s="62"/>
      <c r="F781" s="62"/>
      <c r="G781" s="62"/>
      <c r="H781" s="62"/>
      <c r="I781" s="62"/>
      <c r="J781" s="62"/>
      <c r="K781" s="102"/>
      <c r="L781" s="62"/>
      <c r="M781" s="62"/>
      <c r="N781" s="62"/>
      <c r="O781" s="62"/>
      <c r="P781" s="106"/>
      <c r="Q781" s="106"/>
      <c r="R781" s="106"/>
      <c r="S781" s="106"/>
      <c r="T781" s="106"/>
      <c r="U781" s="106"/>
      <c r="V781" s="106"/>
      <c r="W781" s="106"/>
      <c r="X781" s="62"/>
      <c r="Y781" s="62"/>
      <c r="Z781" s="62"/>
      <c r="AA781" s="62"/>
    </row>
    <row r="782">
      <c r="A782" s="62"/>
      <c r="B782" s="62"/>
      <c r="C782" s="62"/>
      <c r="D782" s="62"/>
      <c r="E782" s="62"/>
      <c r="F782" s="62"/>
      <c r="G782" s="62"/>
      <c r="H782" s="62"/>
      <c r="I782" s="62"/>
      <c r="J782" s="62"/>
      <c r="K782" s="102"/>
      <c r="L782" s="62"/>
      <c r="M782" s="62"/>
      <c r="N782" s="62"/>
      <c r="O782" s="62"/>
      <c r="P782" s="106"/>
      <c r="Q782" s="106"/>
      <c r="R782" s="106"/>
      <c r="S782" s="106"/>
      <c r="T782" s="106"/>
      <c r="U782" s="106"/>
      <c r="V782" s="106"/>
      <c r="W782" s="106"/>
      <c r="X782" s="62"/>
      <c r="Y782" s="62"/>
      <c r="Z782" s="62"/>
      <c r="AA782" s="62"/>
    </row>
    <row r="783">
      <c r="A783" s="62"/>
      <c r="B783" s="62"/>
      <c r="C783" s="62"/>
      <c r="D783" s="62"/>
      <c r="E783" s="62"/>
      <c r="F783" s="62"/>
      <c r="G783" s="62"/>
      <c r="H783" s="62"/>
      <c r="I783" s="62"/>
      <c r="J783" s="62"/>
      <c r="K783" s="102"/>
      <c r="L783" s="62"/>
      <c r="M783" s="62"/>
      <c r="N783" s="62"/>
      <c r="O783" s="62"/>
      <c r="P783" s="106"/>
      <c r="Q783" s="106"/>
      <c r="R783" s="106"/>
      <c r="S783" s="106"/>
      <c r="T783" s="106"/>
      <c r="U783" s="106"/>
      <c r="V783" s="106"/>
      <c r="W783" s="106"/>
      <c r="X783" s="62"/>
      <c r="Y783" s="62"/>
      <c r="Z783" s="62"/>
      <c r="AA783" s="62"/>
    </row>
    <row r="784">
      <c r="A784" s="62"/>
      <c r="B784" s="62"/>
      <c r="C784" s="62"/>
      <c r="D784" s="62"/>
      <c r="E784" s="62"/>
      <c r="F784" s="62"/>
      <c r="G784" s="62"/>
      <c r="H784" s="62"/>
      <c r="I784" s="62"/>
      <c r="J784" s="62"/>
      <c r="K784" s="102"/>
      <c r="L784" s="62"/>
      <c r="M784" s="62"/>
      <c r="N784" s="62"/>
      <c r="O784" s="62"/>
      <c r="P784" s="106"/>
      <c r="Q784" s="106"/>
      <c r="R784" s="106"/>
      <c r="S784" s="106"/>
      <c r="T784" s="106"/>
      <c r="U784" s="106"/>
      <c r="V784" s="106"/>
      <c r="W784" s="106"/>
      <c r="X784" s="62"/>
      <c r="Y784" s="62"/>
      <c r="Z784" s="62"/>
      <c r="AA784" s="62"/>
    </row>
    <row r="785">
      <c r="A785" s="62"/>
      <c r="B785" s="62"/>
      <c r="C785" s="62"/>
      <c r="D785" s="62"/>
      <c r="E785" s="62"/>
      <c r="F785" s="62"/>
      <c r="G785" s="62"/>
      <c r="H785" s="62"/>
      <c r="I785" s="62"/>
      <c r="J785" s="62"/>
      <c r="K785" s="102"/>
      <c r="L785" s="62"/>
      <c r="M785" s="62"/>
      <c r="N785" s="62"/>
      <c r="O785" s="62"/>
      <c r="P785" s="106"/>
      <c r="Q785" s="106"/>
      <c r="R785" s="106"/>
      <c r="S785" s="106"/>
      <c r="T785" s="106"/>
      <c r="U785" s="106"/>
      <c r="V785" s="106"/>
      <c r="W785" s="106"/>
      <c r="X785" s="62"/>
      <c r="Y785" s="62"/>
      <c r="Z785" s="62"/>
      <c r="AA785" s="62"/>
    </row>
    <row r="786">
      <c r="A786" s="62"/>
      <c r="B786" s="62"/>
      <c r="C786" s="62"/>
      <c r="D786" s="62"/>
      <c r="E786" s="62"/>
      <c r="F786" s="62"/>
      <c r="G786" s="62"/>
      <c r="H786" s="62"/>
      <c r="I786" s="62"/>
      <c r="J786" s="62"/>
      <c r="K786" s="102"/>
      <c r="L786" s="62"/>
      <c r="M786" s="62"/>
      <c r="N786" s="62"/>
      <c r="O786" s="62"/>
      <c r="P786" s="106"/>
      <c r="Q786" s="106"/>
      <c r="R786" s="106"/>
      <c r="S786" s="106"/>
      <c r="T786" s="106"/>
      <c r="U786" s="106"/>
      <c r="V786" s="106"/>
      <c r="W786" s="106"/>
      <c r="X786" s="62"/>
      <c r="Y786" s="62"/>
      <c r="Z786" s="62"/>
      <c r="AA786" s="62"/>
    </row>
    <row r="787">
      <c r="A787" s="62"/>
      <c r="B787" s="62"/>
      <c r="C787" s="62"/>
      <c r="D787" s="62"/>
      <c r="E787" s="62"/>
      <c r="F787" s="62"/>
      <c r="G787" s="62"/>
      <c r="H787" s="62"/>
      <c r="I787" s="62"/>
      <c r="J787" s="62"/>
      <c r="K787" s="102"/>
      <c r="L787" s="62"/>
      <c r="M787" s="62"/>
      <c r="N787" s="62"/>
      <c r="O787" s="62"/>
      <c r="P787" s="106"/>
      <c r="Q787" s="106"/>
      <c r="R787" s="106"/>
      <c r="S787" s="106"/>
      <c r="T787" s="106"/>
      <c r="U787" s="106"/>
      <c r="V787" s="106"/>
      <c r="W787" s="106"/>
      <c r="X787" s="62"/>
      <c r="Y787" s="62"/>
      <c r="Z787" s="62"/>
      <c r="AA787" s="62"/>
    </row>
    <row r="788">
      <c r="A788" s="62"/>
      <c r="B788" s="62"/>
      <c r="C788" s="62"/>
      <c r="D788" s="62"/>
      <c r="E788" s="62"/>
      <c r="F788" s="62"/>
      <c r="G788" s="62"/>
      <c r="H788" s="62"/>
      <c r="I788" s="62"/>
      <c r="J788" s="62"/>
      <c r="K788" s="102"/>
      <c r="L788" s="62"/>
      <c r="M788" s="62"/>
      <c r="N788" s="62"/>
      <c r="O788" s="62"/>
      <c r="P788" s="106"/>
      <c r="Q788" s="106"/>
      <c r="R788" s="106"/>
      <c r="S788" s="106"/>
      <c r="T788" s="106"/>
      <c r="U788" s="106"/>
      <c r="V788" s="106"/>
      <c r="W788" s="106"/>
      <c r="X788" s="62"/>
      <c r="Y788" s="62"/>
      <c r="Z788" s="62"/>
      <c r="AA788" s="62"/>
    </row>
    <row r="789">
      <c r="A789" s="62"/>
      <c r="B789" s="62"/>
      <c r="C789" s="62"/>
      <c r="D789" s="62"/>
      <c r="E789" s="62"/>
      <c r="F789" s="62"/>
      <c r="G789" s="62"/>
      <c r="H789" s="62"/>
      <c r="I789" s="62"/>
      <c r="J789" s="62"/>
      <c r="K789" s="102"/>
      <c r="L789" s="62"/>
      <c r="M789" s="62"/>
      <c r="N789" s="62"/>
      <c r="O789" s="62"/>
      <c r="P789" s="106"/>
      <c r="Q789" s="106"/>
      <c r="R789" s="106"/>
      <c r="S789" s="106"/>
      <c r="T789" s="106"/>
      <c r="U789" s="106"/>
      <c r="V789" s="106"/>
      <c r="W789" s="106"/>
      <c r="X789" s="62"/>
      <c r="Y789" s="62"/>
      <c r="Z789" s="62"/>
      <c r="AA789" s="62"/>
    </row>
    <row r="790">
      <c r="A790" s="62"/>
      <c r="B790" s="62"/>
      <c r="C790" s="62"/>
      <c r="D790" s="62"/>
      <c r="E790" s="62"/>
      <c r="F790" s="62"/>
      <c r="G790" s="62"/>
      <c r="H790" s="62"/>
      <c r="I790" s="62"/>
      <c r="J790" s="62"/>
      <c r="K790" s="102"/>
      <c r="L790" s="62"/>
      <c r="M790" s="62"/>
      <c r="N790" s="62"/>
      <c r="O790" s="62"/>
      <c r="P790" s="106"/>
      <c r="Q790" s="106"/>
      <c r="R790" s="106"/>
      <c r="S790" s="106"/>
      <c r="T790" s="106"/>
      <c r="U790" s="106"/>
      <c r="V790" s="106"/>
      <c r="W790" s="106"/>
      <c r="X790" s="62"/>
      <c r="Y790" s="62"/>
      <c r="Z790" s="62"/>
      <c r="AA790" s="62"/>
    </row>
    <row r="791">
      <c r="A791" s="62"/>
      <c r="B791" s="62"/>
      <c r="C791" s="62"/>
      <c r="D791" s="62"/>
      <c r="E791" s="62"/>
      <c r="F791" s="62"/>
      <c r="G791" s="62"/>
      <c r="H791" s="62"/>
      <c r="I791" s="62"/>
      <c r="J791" s="62"/>
      <c r="K791" s="102"/>
      <c r="L791" s="62"/>
      <c r="M791" s="62"/>
      <c r="N791" s="62"/>
      <c r="O791" s="62"/>
      <c r="P791" s="106"/>
      <c r="Q791" s="106"/>
      <c r="R791" s="106"/>
      <c r="S791" s="106"/>
      <c r="T791" s="106"/>
      <c r="U791" s="106"/>
      <c r="V791" s="106"/>
      <c r="W791" s="106"/>
      <c r="X791" s="62"/>
      <c r="Y791" s="62"/>
      <c r="Z791" s="62"/>
      <c r="AA791" s="62"/>
    </row>
    <row r="792">
      <c r="A792" s="62"/>
      <c r="B792" s="62"/>
      <c r="C792" s="62"/>
      <c r="D792" s="62"/>
      <c r="E792" s="62"/>
      <c r="F792" s="62"/>
      <c r="G792" s="62"/>
      <c r="H792" s="62"/>
      <c r="I792" s="62"/>
      <c r="J792" s="62"/>
      <c r="K792" s="102"/>
      <c r="L792" s="62"/>
      <c r="M792" s="62"/>
      <c r="N792" s="62"/>
      <c r="O792" s="62"/>
      <c r="P792" s="106"/>
      <c r="Q792" s="106"/>
      <c r="R792" s="106"/>
      <c r="S792" s="106"/>
      <c r="T792" s="106"/>
      <c r="U792" s="106"/>
      <c r="V792" s="106"/>
      <c r="W792" s="106"/>
      <c r="X792" s="62"/>
      <c r="Y792" s="62"/>
      <c r="Z792" s="62"/>
      <c r="AA792" s="62"/>
    </row>
    <row r="793">
      <c r="A793" s="62"/>
      <c r="B793" s="62"/>
      <c r="C793" s="62"/>
      <c r="D793" s="62"/>
      <c r="E793" s="62"/>
      <c r="F793" s="62"/>
      <c r="G793" s="62"/>
      <c r="H793" s="62"/>
      <c r="I793" s="62"/>
      <c r="J793" s="62"/>
      <c r="K793" s="102"/>
      <c r="L793" s="62"/>
      <c r="M793" s="62"/>
      <c r="N793" s="62"/>
      <c r="O793" s="62"/>
      <c r="P793" s="106"/>
      <c r="Q793" s="106"/>
      <c r="R793" s="106"/>
      <c r="S793" s="106"/>
      <c r="T793" s="106"/>
      <c r="U793" s="106"/>
      <c r="V793" s="106"/>
      <c r="W793" s="106"/>
      <c r="X793" s="62"/>
      <c r="Y793" s="62"/>
      <c r="Z793" s="62"/>
      <c r="AA793" s="62"/>
    </row>
    <row r="794">
      <c r="A794" s="62"/>
      <c r="B794" s="62"/>
      <c r="C794" s="62"/>
      <c r="D794" s="62"/>
      <c r="E794" s="62"/>
      <c r="F794" s="62"/>
      <c r="G794" s="62"/>
      <c r="H794" s="62"/>
      <c r="I794" s="62"/>
      <c r="J794" s="62"/>
      <c r="K794" s="102"/>
      <c r="L794" s="62"/>
      <c r="M794" s="62"/>
      <c r="N794" s="62"/>
      <c r="O794" s="62"/>
      <c r="P794" s="106"/>
      <c r="Q794" s="106"/>
      <c r="R794" s="106"/>
      <c r="S794" s="106"/>
      <c r="T794" s="106"/>
      <c r="U794" s="106"/>
      <c r="V794" s="106"/>
      <c r="W794" s="106"/>
      <c r="X794" s="62"/>
      <c r="Y794" s="62"/>
      <c r="Z794" s="62"/>
      <c r="AA794" s="62"/>
    </row>
    <row r="795">
      <c r="A795" s="62"/>
      <c r="B795" s="62"/>
      <c r="C795" s="62"/>
      <c r="D795" s="62"/>
      <c r="E795" s="62"/>
      <c r="F795" s="62"/>
      <c r="G795" s="62"/>
      <c r="H795" s="62"/>
      <c r="I795" s="62"/>
      <c r="J795" s="62"/>
      <c r="K795" s="102"/>
      <c r="L795" s="62"/>
      <c r="M795" s="62"/>
      <c r="N795" s="62"/>
      <c r="O795" s="62"/>
      <c r="P795" s="106"/>
      <c r="Q795" s="106"/>
      <c r="R795" s="106"/>
      <c r="S795" s="106"/>
      <c r="T795" s="106"/>
      <c r="U795" s="106"/>
      <c r="V795" s="106"/>
      <c r="W795" s="106"/>
      <c r="X795" s="62"/>
      <c r="Y795" s="62"/>
      <c r="Z795" s="62"/>
      <c r="AA795" s="62"/>
    </row>
    <row r="796">
      <c r="A796" s="62"/>
      <c r="B796" s="62"/>
      <c r="C796" s="62"/>
      <c r="D796" s="62"/>
      <c r="E796" s="62"/>
      <c r="F796" s="62"/>
      <c r="G796" s="62"/>
      <c r="H796" s="62"/>
      <c r="I796" s="62"/>
      <c r="J796" s="62"/>
      <c r="K796" s="102"/>
      <c r="L796" s="62"/>
      <c r="M796" s="62"/>
      <c r="N796" s="62"/>
      <c r="O796" s="62"/>
      <c r="P796" s="106"/>
      <c r="Q796" s="106"/>
      <c r="R796" s="106"/>
      <c r="S796" s="106"/>
      <c r="T796" s="106"/>
      <c r="U796" s="106"/>
      <c r="V796" s="106"/>
      <c r="W796" s="106"/>
      <c r="X796" s="62"/>
      <c r="Y796" s="62"/>
      <c r="Z796" s="62"/>
      <c r="AA796" s="62"/>
    </row>
    <row r="797">
      <c r="A797" s="62"/>
      <c r="B797" s="62"/>
      <c r="C797" s="62"/>
      <c r="D797" s="62"/>
      <c r="E797" s="62"/>
      <c r="F797" s="62"/>
      <c r="G797" s="62"/>
      <c r="H797" s="62"/>
      <c r="I797" s="62"/>
      <c r="J797" s="62"/>
      <c r="K797" s="102"/>
      <c r="L797" s="62"/>
      <c r="M797" s="62"/>
      <c r="N797" s="62"/>
      <c r="O797" s="62"/>
      <c r="P797" s="106"/>
      <c r="Q797" s="106"/>
      <c r="R797" s="106"/>
      <c r="S797" s="106"/>
      <c r="T797" s="106"/>
      <c r="U797" s="106"/>
      <c r="V797" s="106"/>
      <c r="W797" s="106"/>
      <c r="X797" s="62"/>
      <c r="Y797" s="62"/>
      <c r="Z797" s="62"/>
      <c r="AA797" s="62"/>
    </row>
    <row r="798">
      <c r="A798" s="62"/>
      <c r="B798" s="62"/>
      <c r="C798" s="62"/>
      <c r="D798" s="62"/>
      <c r="E798" s="62"/>
      <c r="F798" s="62"/>
      <c r="G798" s="62"/>
      <c r="H798" s="62"/>
      <c r="I798" s="62"/>
      <c r="J798" s="62"/>
      <c r="K798" s="102"/>
      <c r="L798" s="62"/>
      <c r="M798" s="62"/>
      <c r="N798" s="62"/>
      <c r="O798" s="62"/>
      <c r="P798" s="106"/>
      <c r="Q798" s="106"/>
      <c r="R798" s="106"/>
      <c r="S798" s="106"/>
      <c r="T798" s="106"/>
      <c r="U798" s="106"/>
      <c r="V798" s="106"/>
      <c r="W798" s="106"/>
      <c r="X798" s="62"/>
      <c r="Y798" s="62"/>
      <c r="Z798" s="62"/>
      <c r="AA798" s="62"/>
    </row>
    <row r="799">
      <c r="A799" s="62"/>
      <c r="B799" s="62"/>
      <c r="C799" s="62"/>
      <c r="D799" s="62"/>
      <c r="E799" s="62"/>
      <c r="F799" s="62"/>
      <c r="G799" s="62"/>
      <c r="H799" s="62"/>
      <c r="I799" s="62"/>
      <c r="J799" s="62"/>
      <c r="K799" s="102"/>
      <c r="L799" s="62"/>
      <c r="M799" s="62"/>
      <c r="N799" s="62"/>
      <c r="O799" s="62"/>
      <c r="P799" s="106"/>
      <c r="Q799" s="106"/>
      <c r="R799" s="106"/>
      <c r="S799" s="106"/>
      <c r="T799" s="106"/>
      <c r="U799" s="106"/>
      <c r="V799" s="106"/>
      <c r="W799" s="106"/>
      <c r="X799" s="62"/>
      <c r="Y799" s="62"/>
      <c r="Z799" s="62"/>
      <c r="AA799" s="62"/>
    </row>
    <row r="800">
      <c r="A800" s="62"/>
      <c r="B800" s="62"/>
      <c r="C800" s="62"/>
      <c r="D800" s="62"/>
      <c r="E800" s="62"/>
      <c r="F800" s="62"/>
      <c r="G800" s="62"/>
      <c r="H800" s="62"/>
      <c r="I800" s="62"/>
      <c r="J800" s="62"/>
      <c r="K800" s="102"/>
      <c r="L800" s="62"/>
      <c r="M800" s="62"/>
      <c r="N800" s="62"/>
      <c r="O800" s="62"/>
      <c r="P800" s="106"/>
      <c r="Q800" s="106"/>
      <c r="R800" s="106"/>
      <c r="S800" s="106"/>
      <c r="T800" s="106"/>
      <c r="U800" s="106"/>
      <c r="V800" s="106"/>
      <c r="W800" s="106"/>
      <c r="X800" s="62"/>
      <c r="Y800" s="62"/>
      <c r="Z800" s="62"/>
      <c r="AA800" s="62"/>
    </row>
    <row r="801">
      <c r="A801" s="62"/>
      <c r="B801" s="62"/>
      <c r="C801" s="62"/>
      <c r="D801" s="62"/>
      <c r="E801" s="62"/>
      <c r="F801" s="62"/>
      <c r="G801" s="62"/>
      <c r="H801" s="62"/>
      <c r="I801" s="62"/>
      <c r="J801" s="62"/>
      <c r="K801" s="102"/>
      <c r="L801" s="62"/>
      <c r="M801" s="62"/>
      <c r="N801" s="62"/>
      <c r="O801" s="62"/>
      <c r="P801" s="106"/>
      <c r="Q801" s="106"/>
      <c r="R801" s="106"/>
      <c r="S801" s="106"/>
      <c r="T801" s="106"/>
      <c r="U801" s="106"/>
      <c r="V801" s="106"/>
      <c r="W801" s="106"/>
      <c r="X801" s="62"/>
      <c r="Y801" s="62"/>
      <c r="Z801" s="62"/>
      <c r="AA801" s="62"/>
    </row>
    <row r="802">
      <c r="A802" s="62"/>
      <c r="B802" s="62"/>
      <c r="C802" s="62"/>
      <c r="D802" s="62"/>
      <c r="E802" s="62"/>
      <c r="F802" s="62"/>
      <c r="G802" s="62"/>
      <c r="H802" s="62"/>
      <c r="I802" s="62"/>
      <c r="J802" s="62"/>
      <c r="K802" s="102"/>
      <c r="L802" s="62"/>
      <c r="M802" s="62"/>
      <c r="N802" s="62"/>
      <c r="O802" s="62"/>
      <c r="P802" s="106"/>
      <c r="Q802" s="106"/>
      <c r="R802" s="106"/>
      <c r="S802" s="106"/>
      <c r="T802" s="106"/>
      <c r="U802" s="106"/>
      <c r="V802" s="106"/>
      <c r="W802" s="106"/>
      <c r="X802" s="62"/>
      <c r="Y802" s="62"/>
      <c r="Z802" s="62"/>
      <c r="AA802" s="62"/>
    </row>
    <row r="803">
      <c r="A803" s="62"/>
      <c r="B803" s="62"/>
      <c r="C803" s="62"/>
      <c r="D803" s="62"/>
      <c r="E803" s="62"/>
      <c r="F803" s="62"/>
      <c r="G803" s="62"/>
      <c r="H803" s="62"/>
      <c r="I803" s="62"/>
      <c r="J803" s="62"/>
      <c r="K803" s="102"/>
      <c r="L803" s="62"/>
      <c r="M803" s="62"/>
      <c r="N803" s="62"/>
      <c r="O803" s="62"/>
      <c r="P803" s="106"/>
      <c r="Q803" s="106"/>
      <c r="R803" s="106"/>
      <c r="S803" s="106"/>
      <c r="T803" s="106"/>
      <c r="U803" s="106"/>
      <c r="V803" s="106"/>
      <c r="W803" s="106"/>
      <c r="X803" s="62"/>
      <c r="Y803" s="62"/>
      <c r="Z803" s="62"/>
      <c r="AA803" s="62"/>
    </row>
    <row r="804">
      <c r="A804" s="62"/>
      <c r="B804" s="62"/>
      <c r="C804" s="62"/>
      <c r="D804" s="62"/>
      <c r="E804" s="62"/>
      <c r="F804" s="62"/>
      <c r="G804" s="62"/>
      <c r="H804" s="62"/>
      <c r="I804" s="62"/>
      <c r="J804" s="62"/>
      <c r="K804" s="102"/>
      <c r="L804" s="62"/>
      <c r="M804" s="62"/>
      <c r="N804" s="62"/>
      <c r="O804" s="62"/>
      <c r="P804" s="106"/>
      <c r="Q804" s="106"/>
      <c r="R804" s="106"/>
      <c r="S804" s="106"/>
      <c r="T804" s="106"/>
      <c r="U804" s="106"/>
      <c r="V804" s="106"/>
      <c r="W804" s="106"/>
      <c r="X804" s="62"/>
      <c r="Y804" s="62"/>
      <c r="Z804" s="62"/>
      <c r="AA804" s="62"/>
    </row>
    <row r="805">
      <c r="A805" s="62"/>
      <c r="B805" s="62"/>
      <c r="C805" s="62"/>
      <c r="D805" s="62"/>
      <c r="E805" s="62"/>
      <c r="F805" s="62"/>
      <c r="G805" s="62"/>
      <c r="H805" s="62"/>
      <c r="I805" s="62"/>
      <c r="J805" s="62"/>
      <c r="K805" s="102"/>
      <c r="L805" s="62"/>
      <c r="M805" s="62"/>
      <c r="N805" s="62"/>
      <c r="O805" s="62"/>
      <c r="P805" s="106"/>
      <c r="Q805" s="106"/>
      <c r="R805" s="106"/>
      <c r="S805" s="106"/>
      <c r="T805" s="106"/>
      <c r="U805" s="106"/>
      <c r="V805" s="106"/>
      <c r="W805" s="106"/>
      <c r="X805" s="62"/>
      <c r="Y805" s="62"/>
      <c r="Z805" s="62"/>
      <c r="AA805" s="62"/>
    </row>
    <row r="806">
      <c r="A806" s="62"/>
      <c r="B806" s="62"/>
      <c r="C806" s="62"/>
      <c r="D806" s="62"/>
      <c r="E806" s="62"/>
      <c r="F806" s="62"/>
      <c r="G806" s="62"/>
      <c r="H806" s="62"/>
      <c r="I806" s="62"/>
      <c r="J806" s="62"/>
      <c r="K806" s="102"/>
      <c r="L806" s="62"/>
      <c r="M806" s="62"/>
      <c r="N806" s="62"/>
      <c r="O806" s="62"/>
      <c r="P806" s="106"/>
      <c r="Q806" s="106"/>
      <c r="R806" s="106"/>
      <c r="S806" s="106"/>
      <c r="T806" s="106"/>
      <c r="U806" s="106"/>
      <c r="V806" s="106"/>
      <c r="W806" s="106"/>
      <c r="X806" s="62"/>
      <c r="Y806" s="62"/>
      <c r="Z806" s="62"/>
      <c r="AA806" s="62"/>
    </row>
    <row r="807">
      <c r="A807" s="62"/>
      <c r="B807" s="62"/>
      <c r="C807" s="62"/>
      <c r="D807" s="62"/>
      <c r="E807" s="62"/>
      <c r="F807" s="62"/>
      <c r="G807" s="62"/>
      <c r="H807" s="62"/>
      <c r="I807" s="62"/>
      <c r="J807" s="62"/>
      <c r="K807" s="102"/>
      <c r="L807" s="62"/>
      <c r="M807" s="62"/>
      <c r="N807" s="62"/>
      <c r="O807" s="62"/>
      <c r="P807" s="106"/>
      <c r="Q807" s="106"/>
      <c r="R807" s="106"/>
      <c r="S807" s="106"/>
      <c r="T807" s="106"/>
      <c r="U807" s="106"/>
      <c r="V807" s="106"/>
      <c r="W807" s="106"/>
      <c r="X807" s="62"/>
      <c r="Y807" s="62"/>
      <c r="Z807" s="62"/>
      <c r="AA807" s="62"/>
    </row>
    <row r="808">
      <c r="A808" s="62"/>
      <c r="B808" s="62"/>
      <c r="C808" s="62"/>
      <c r="D808" s="62"/>
      <c r="E808" s="62"/>
      <c r="F808" s="62"/>
      <c r="G808" s="62"/>
      <c r="H808" s="62"/>
      <c r="I808" s="62"/>
      <c r="J808" s="62"/>
      <c r="K808" s="102"/>
      <c r="L808" s="62"/>
      <c r="M808" s="62"/>
      <c r="N808" s="62"/>
      <c r="O808" s="62"/>
      <c r="P808" s="106"/>
      <c r="Q808" s="106"/>
      <c r="R808" s="106"/>
      <c r="S808" s="106"/>
      <c r="T808" s="106"/>
      <c r="U808" s="106"/>
      <c r="V808" s="106"/>
      <c r="W808" s="106"/>
      <c r="X808" s="62"/>
      <c r="Y808" s="62"/>
      <c r="Z808" s="62"/>
      <c r="AA808" s="62"/>
    </row>
    <row r="809">
      <c r="A809" s="62"/>
      <c r="B809" s="62"/>
      <c r="C809" s="62"/>
      <c r="D809" s="62"/>
      <c r="E809" s="62"/>
      <c r="F809" s="62"/>
      <c r="G809" s="62"/>
      <c r="H809" s="62"/>
      <c r="I809" s="62"/>
      <c r="J809" s="62"/>
      <c r="K809" s="102"/>
      <c r="L809" s="62"/>
      <c r="M809" s="62"/>
      <c r="N809" s="62"/>
      <c r="O809" s="62"/>
      <c r="P809" s="106"/>
      <c r="Q809" s="106"/>
      <c r="R809" s="106"/>
      <c r="S809" s="106"/>
      <c r="T809" s="106"/>
      <c r="U809" s="106"/>
      <c r="V809" s="106"/>
      <c r="W809" s="106"/>
      <c r="X809" s="62"/>
      <c r="Y809" s="62"/>
      <c r="Z809" s="62"/>
      <c r="AA809" s="62"/>
    </row>
    <row r="810">
      <c r="A810" s="62"/>
      <c r="B810" s="62"/>
      <c r="C810" s="62"/>
      <c r="D810" s="62"/>
      <c r="E810" s="62"/>
      <c r="F810" s="62"/>
      <c r="G810" s="62"/>
      <c r="H810" s="62"/>
      <c r="I810" s="62"/>
      <c r="J810" s="62"/>
      <c r="K810" s="102"/>
      <c r="L810" s="62"/>
      <c r="M810" s="62"/>
      <c r="N810" s="62"/>
      <c r="O810" s="62"/>
      <c r="P810" s="106"/>
      <c r="Q810" s="106"/>
      <c r="R810" s="106"/>
      <c r="S810" s="106"/>
      <c r="T810" s="106"/>
      <c r="U810" s="106"/>
      <c r="V810" s="106"/>
      <c r="W810" s="106"/>
      <c r="X810" s="62"/>
      <c r="Y810" s="62"/>
      <c r="Z810" s="62"/>
      <c r="AA810" s="62"/>
    </row>
    <row r="811">
      <c r="A811" s="62"/>
      <c r="B811" s="62"/>
      <c r="C811" s="62"/>
      <c r="D811" s="62"/>
      <c r="E811" s="62"/>
      <c r="F811" s="62"/>
      <c r="G811" s="62"/>
      <c r="H811" s="62"/>
      <c r="I811" s="62"/>
      <c r="J811" s="62"/>
      <c r="K811" s="102"/>
      <c r="L811" s="62"/>
      <c r="M811" s="62"/>
      <c r="N811" s="62"/>
      <c r="O811" s="62"/>
      <c r="P811" s="106"/>
      <c r="Q811" s="106"/>
      <c r="R811" s="106"/>
      <c r="S811" s="106"/>
      <c r="T811" s="106"/>
      <c r="U811" s="106"/>
      <c r="V811" s="106"/>
      <c r="W811" s="106"/>
      <c r="X811" s="62"/>
      <c r="Y811" s="62"/>
      <c r="Z811" s="62"/>
      <c r="AA811" s="62"/>
    </row>
    <row r="812">
      <c r="A812" s="62"/>
      <c r="B812" s="62"/>
      <c r="C812" s="62"/>
      <c r="D812" s="62"/>
      <c r="E812" s="62"/>
      <c r="F812" s="62"/>
      <c r="G812" s="62"/>
      <c r="H812" s="62"/>
      <c r="I812" s="62"/>
      <c r="J812" s="62"/>
      <c r="K812" s="102"/>
      <c r="L812" s="62"/>
      <c r="M812" s="62"/>
      <c r="N812" s="62"/>
      <c r="O812" s="62"/>
      <c r="P812" s="106"/>
      <c r="Q812" s="106"/>
      <c r="R812" s="106"/>
      <c r="S812" s="106"/>
      <c r="T812" s="106"/>
      <c r="U812" s="106"/>
      <c r="V812" s="106"/>
      <c r="W812" s="106"/>
      <c r="X812" s="62"/>
      <c r="Y812" s="62"/>
      <c r="Z812" s="62"/>
      <c r="AA812" s="62"/>
    </row>
    <row r="813">
      <c r="A813" s="62"/>
      <c r="B813" s="62"/>
      <c r="C813" s="62"/>
      <c r="D813" s="62"/>
      <c r="E813" s="62"/>
      <c r="F813" s="62"/>
      <c r="G813" s="62"/>
      <c r="H813" s="62"/>
      <c r="I813" s="62"/>
      <c r="J813" s="62"/>
      <c r="K813" s="102"/>
      <c r="L813" s="62"/>
      <c r="M813" s="62"/>
      <c r="N813" s="62"/>
      <c r="O813" s="62"/>
      <c r="P813" s="106"/>
      <c r="Q813" s="106"/>
      <c r="R813" s="106"/>
      <c r="S813" s="106"/>
      <c r="T813" s="106"/>
      <c r="U813" s="106"/>
      <c r="V813" s="106"/>
      <c r="W813" s="106"/>
      <c r="X813" s="62"/>
      <c r="Y813" s="62"/>
      <c r="Z813" s="62"/>
      <c r="AA813" s="62"/>
    </row>
    <row r="814">
      <c r="A814" s="62"/>
      <c r="B814" s="62"/>
      <c r="C814" s="62"/>
      <c r="D814" s="62"/>
      <c r="E814" s="62"/>
      <c r="F814" s="62"/>
      <c r="G814" s="62"/>
      <c r="H814" s="62"/>
      <c r="I814" s="62"/>
      <c r="J814" s="62"/>
      <c r="K814" s="102"/>
      <c r="L814" s="62"/>
      <c r="M814" s="62"/>
      <c r="N814" s="62"/>
      <c r="O814" s="62"/>
      <c r="P814" s="106"/>
      <c r="Q814" s="106"/>
      <c r="R814" s="106"/>
      <c r="S814" s="106"/>
      <c r="T814" s="106"/>
      <c r="U814" s="106"/>
      <c r="V814" s="106"/>
      <c r="W814" s="106"/>
      <c r="X814" s="62"/>
      <c r="Y814" s="62"/>
      <c r="Z814" s="62"/>
      <c r="AA814" s="62"/>
    </row>
    <row r="815">
      <c r="A815" s="62"/>
      <c r="B815" s="62"/>
      <c r="C815" s="62"/>
      <c r="D815" s="62"/>
      <c r="E815" s="62"/>
      <c r="F815" s="62"/>
      <c r="G815" s="62"/>
      <c r="H815" s="62"/>
      <c r="I815" s="62"/>
      <c r="J815" s="62"/>
      <c r="K815" s="102"/>
      <c r="L815" s="62"/>
      <c r="M815" s="62"/>
      <c r="N815" s="62"/>
      <c r="O815" s="62"/>
      <c r="P815" s="106"/>
      <c r="Q815" s="106"/>
      <c r="R815" s="106"/>
      <c r="S815" s="106"/>
      <c r="T815" s="106"/>
      <c r="U815" s="106"/>
      <c r="V815" s="106"/>
      <c r="W815" s="106"/>
      <c r="X815" s="62"/>
      <c r="Y815" s="62"/>
      <c r="Z815" s="62"/>
      <c r="AA815" s="62"/>
    </row>
    <row r="816">
      <c r="A816" s="62"/>
      <c r="B816" s="62"/>
      <c r="C816" s="62"/>
      <c r="D816" s="62"/>
      <c r="E816" s="62"/>
      <c r="F816" s="62"/>
      <c r="G816" s="62"/>
      <c r="H816" s="62"/>
      <c r="I816" s="62"/>
      <c r="J816" s="62"/>
      <c r="K816" s="102"/>
      <c r="L816" s="62"/>
      <c r="M816" s="62"/>
      <c r="N816" s="62"/>
      <c r="O816" s="62"/>
      <c r="P816" s="106"/>
      <c r="Q816" s="106"/>
      <c r="R816" s="106"/>
      <c r="S816" s="106"/>
      <c r="T816" s="106"/>
      <c r="U816" s="106"/>
      <c r="V816" s="106"/>
      <c r="W816" s="106"/>
      <c r="X816" s="62"/>
      <c r="Y816" s="62"/>
      <c r="Z816" s="62"/>
      <c r="AA816" s="62"/>
    </row>
    <row r="817">
      <c r="A817" s="62"/>
      <c r="B817" s="62"/>
      <c r="C817" s="62"/>
      <c r="D817" s="62"/>
      <c r="E817" s="62"/>
      <c r="F817" s="62"/>
      <c r="G817" s="62"/>
      <c r="H817" s="62"/>
      <c r="I817" s="62"/>
      <c r="J817" s="62"/>
      <c r="K817" s="102"/>
      <c r="L817" s="62"/>
      <c r="M817" s="62"/>
      <c r="N817" s="62"/>
      <c r="O817" s="62"/>
      <c r="P817" s="106"/>
      <c r="Q817" s="106"/>
      <c r="R817" s="106"/>
      <c r="S817" s="106"/>
      <c r="T817" s="106"/>
      <c r="U817" s="106"/>
      <c r="V817" s="106"/>
      <c r="W817" s="106"/>
      <c r="X817" s="62"/>
      <c r="Y817" s="62"/>
      <c r="Z817" s="62"/>
      <c r="AA817" s="62"/>
    </row>
    <row r="818">
      <c r="A818" s="62"/>
      <c r="B818" s="62"/>
      <c r="C818" s="62"/>
      <c r="D818" s="62"/>
      <c r="E818" s="62"/>
      <c r="F818" s="62"/>
      <c r="G818" s="62"/>
      <c r="H818" s="62"/>
      <c r="I818" s="62"/>
      <c r="J818" s="62"/>
      <c r="K818" s="102"/>
      <c r="L818" s="62"/>
      <c r="M818" s="62"/>
      <c r="N818" s="62"/>
      <c r="O818" s="62"/>
      <c r="P818" s="106"/>
      <c r="Q818" s="106"/>
      <c r="R818" s="106"/>
      <c r="S818" s="106"/>
      <c r="T818" s="106"/>
      <c r="U818" s="106"/>
      <c r="V818" s="106"/>
      <c r="W818" s="106"/>
      <c r="X818" s="62"/>
      <c r="Y818" s="62"/>
      <c r="Z818" s="62"/>
      <c r="AA818" s="62"/>
    </row>
    <row r="819">
      <c r="A819" s="62"/>
      <c r="B819" s="62"/>
      <c r="C819" s="62"/>
      <c r="D819" s="62"/>
      <c r="E819" s="62"/>
      <c r="F819" s="62"/>
      <c r="G819" s="62"/>
      <c r="H819" s="62"/>
      <c r="I819" s="62"/>
      <c r="J819" s="62"/>
      <c r="K819" s="102"/>
      <c r="L819" s="62"/>
      <c r="M819" s="62"/>
      <c r="N819" s="62"/>
      <c r="O819" s="62"/>
      <c r="P819" s="106"/>
      <c r="Q819" s="106"/>
      <c r="R819" s="106"/>
      <c r="S819" s="106"/>
      <c r="T819" s="106"/>
      <c r="U819" s="106"/>
      <c r="V819" s="106"/>
      <c r="W819" s="106"/>
      <c r="X819" s="62"/>
      <c r="Y819" s="62"/>
      <c r="Z819" s="62"/>
      <c r="AA819" s="62"/>
    </row>
    <row r="820">
      <c r="A820" s="62"/>
      <c r="B820" s="62"/>
      <c r="C820" s="62"/>
      <c r="D820" s="62"/>
      <c r="E820" s="62"/>
      <c r="F820" s="62"/>
      <c r="G820" s="62"/>
      <c r="H820" s="62"/>
      <c r="I820" s="62"/>
      <c r="J820" s="62"/>
      <c r="K820" s="102"/>
      <c r="L820" s="62"/>
      <c r="M820" s="62"/>
      <c r="N820" s="62"/>
      <c r="O820" s="62"/>
      <c r="P820" s="106"/>
      <c r="Q820" s="106"/>
      <c r="R820" s="106"/>
      <c r="S820" s="106"/>
      <c r="T820" s="106"/>
      <c r="U820" s="106"/>
      <c r="V820" s="106"/>
      <c r="W820" s="106"/>
      <c r="X820" s="62"/>
      <c r="Y820" s="62"/>
      <c r="Z820" s="62"/>
      <c r="AA820" s="62"/>
    </row>
    <row r="821">
      <c r="A821" s="62"/>
      <c r="B821" s="62"/>
      <c r="C821" s="62"/>
      <c r="D821" s="62"/>
      <c r="E821" s="62"/>
      <c r="F821" s="62"/>
      <c r="G821" s="62"/>
      <c r="H821" s="62"/>
      <c r="I821" s="62"/>
      <c r="J821" s="62"/>
      <c r="K821" s="102"/>
      <c r="L821" s="62"/>
      <c r="M821" s="62"/>
      <c r="N821" s="62"/>
      <c r="O821" s="62"/>
      <c r="P821" s="106"/>
      <c r="Q821" s="106"/>
      <c r="R821" s="106"/>
      <c r="S821" s="106"/>
      <c r="T821" s="106"/>
      <c r="U821" s="106"/>
      <c r="V821" s="106"/>
      <c r="W821" s="106"/>
      <c r="X821" s="62"/>
      <c r="Y821" s="62"/>
      <c r="Z821" s="62"/>
      <c r="AA821" s="62"/>
    </row>
    <row r="822">
      <c r="A822" s="62"/>
      <c r="B822" s="62"/>
      <c r="C822" s="62"/>
      <c r="D822" s="62"/>
      <c r="E822" s="62"/>
      <c r="F822" s="62"/>
      <c r="G822" s="62"/>
      <c r="H822" s="62"/>
      <c r="I822" s="62"/>
      <c r="J822" s="62"/>
      <c r="K822" s="102"/>
      <c r="L822" s="62"/>
      <c r="M822" s="62"/>
      <c r="N822" s="62"/>
      <c r="O822" s="62"/>
      <c r="P822" s="106"/>
      <c r="Q822" s="106"/>
      <c r="R822" s="106"/>
      <c r="S822" s="106"/>
      <c r="T822" s="106"/>
      <c r="U822" s="106"/>
      <c r="V822" s="106"/>
      <c r="W822" s="106"/>
      <c r="X822" s="62"/>
      <c r="Y822" s="62"/>
      <c r="Z822" s="62"/>
      <c r="AA822" s="62"/>
    </row>
    <row r="823">
      <c r="A823" s="62"/>
      <c r="B823" s="62"/>
      <c r="C823" s="62"/>
      <c r="D823" s="62"/>
      <c r="E823" s="62"/>
      <c r="F823" s="62"/>
      <c r="G823" s="62"/>
      <c r="H823" s="62"/>
      <c r="I823" s="62"/>
      <c r="J823" s="62"/>
      <c r="K823" s="102"/>
      <c r="L823" s="62"/>
      <c r="M823" s="62"/>
      <c r="N823" s="62"/>
      <c r="O823" s="62"/>
      <c r="P823" s="106"/>
      <c r="Q823" s="106"/>
      <c r="R823" s="106"/>
      <c r="S823" s="106"/>
      <c r="T823" s="106"/>
      <c r="U823" s="106"/>
      <c r="V823" s="106"/>
      <c r="W823" s="106"/>
      <c r="X823" s="62"/>
      <c r="Y823" s="62"/>
      <c r="Z823" s="62"/>
      <c r="AA823" s="62"/>
    </row>
    <row r="824">
      <c r="A824" s="62"/>
      <c r="B824" s="62"/>
      <c r="C824" s="62"/>
      <c r="D824" s="62"/>
      <c r="E824" s="62"/>
      <c r="F824" s="62"/>
      <c r="G824" s="62"/>
      <c r="H824" s="62"/>
      <c r="I824" s="62"/>
      <c r="J824" s="62"/>
      <c r="K824" s="102"/>
      <c r="L824" s="62"/>
      <c r="M824" s="62"/>
      <c r="N824" s="62"/>
      <c r="O824" s="62"/>
      <c r="P824" s="106"/>
      <c r="Q824" s="106"/>
      <c r="R824" s="106"/>
      <c r="S824" s="106"/>
      <c r="T824" s="106"/>
      <c r="U824" s="106"/>
      <c r="V824" s="106"/>
      <c r="W824" s="106"/>
      <c r="X824" s="62"/>
      <c r="Y824" s="62"/>
      <c r="Z824" s="62"/>
      <c r="AA824" s="62"/>
    </row>
    <row r="825">
      <c r="A825" s="62"/>
      <c r="B825" s="62"/>
      <c r="C825" s="62"/>
      <c r="D825" s="62"/>
      <c r="E825" s="62"/>
      <c r="F825" s="62"/>
      <c r="G825" s="62"/>
      <c r="H825" s="62"/>
      <c r="I825" s="62"/>
      <c r="J825" s="62"/>
      <c r="K825" s="102"/>
      <c r="L825" s="62"/>
      <c r="M825" s="62"/>
      <c r="N825" s="62"/>
      <c r="O825" s="62"/>
      <c r="P825" s="106"/>
      <c r="Q825" s="106"/>
      <c r="R825" s="106"/>
      <c r="S825" s="106"/>
      <c r="T825" s="106"/>
      <c r="U825" s="106"/>
      <c r="V825" s="106"/>
      <c r="W825" s="106"/>
      <c r="X825" s="62"/>
      <c r="Y825" s="62"/>
      <c r="Z825" s="62"/>
      <c r="AA825" s="62"/>
    </row>
    <row r="826">
      <c r="A826" s="62"/>
      <c r="B826" s="62"/>
      <c r="C826" s="62"/>
      <c r="D826" s="62"/>
      <c r="E826" s="62"/>
      <c r="F826" s="62"/>
      <c r="G826" s="62"/>
      <c r="H826" s="62"/>
      <c r="I826" s="62"/>
      <c r="J826" s="62"/>
      <c r="K826" s="102"/>
      <c r="L826" s="62"/>
      <c r="M826" s="62"/>
      <c r="N826" s="62"/>
      <c r="O826" s="62"/>
      <c r="P826" s="106"/>
      <c r="Q826" s="106"/>
      <c r="R826" s="106"/>
      <c r="S826" s="106"/>
      <c r="T826" s="106"/>
      <c r="U826" s="106"/>
      <c r="V826" s="106"/>
      <c r="W826" s="106"/>
      <c r="X826" s="62"/>
      <c r="Y826" s="62"/>
      <c r="Z826" s="62"/>
      <c r="AA826" s="62"/>
    </row>
    <row r="827">
      <c r="A827" s="62"/>
      <c r="B827" s="62"/>
      <c r="C827" s="62"/>
      <c r="D827" s="62"/>
      <c r="E827" s="62"/>
      <c r="F827" s="62"/>
      <c r="G827" s="62"/>
      <c r="H827" s="62"/>
      <c r="I827" s="62"/>
      <c r="J827" s="62"/>
      <c r="K827" s="102"/>
      <c r="L827" s="62"/>
      <c r="M827" s="62"/>
      <c r="N827" s="62"/>
      <c r="O827" s="62"/>
      <c r="P827" s="106"/>
      <c r="Q827" s="106"/>
      <c r="R827" s="106"/>
      <c r="S827" s="106"/>
      <c r="T827" s="106"/>
      <c r="U827" s="106"/>
      <c r="V827" s="106"/>
      <c r="W827" s="106"/>
      <c r="X827" s="62"/>
      <c r="Y827" s="62"/>
      <c r="Z827" s="62"/>
      <c r="AA827" s="62"/>
    </row>
    <row r="828">
      <c r="A828" s="62"/>
      <c r="B828" s="62"/>
      <c r="C828" s="62"/>
      <c r="D828" s="62"/>
      <c r="E828" s="62"/>
      <c r="F828" s="62"/>
      <c r="G828" s="62"/>
      <c r="H828" s="62"/>
      <c r="I828" s="62"/>
      <c r="J828" s="62"/>
      <c r="K828" s="102"/>
      <c r="L828" s="62"/>
      <c r="M828" s="62"/>
      <c r="N828" s="62"/>
      <c r="O828" s="62"/>
      <c r="P828" s="106"/>
      <c r="Q828" s="106"/>
      <c r="R828" s="106"/>
      <c r="S828" s="106"/>
      <c r="T828" s="106"/>
      <c r="U828" s="106"/>
      <c r="V828" s="106"/>
      <c r="W828" s="106"/>
      <c r="X828" s="62"/>
      <c r="Y828" s="62"/>
      <c r="Z828" s="62"/>
      <c r="AA828" s="62"/>
    </row>
    <row r="829">
      <c r="A829" s="62"/>
      <c r="B829" s="62"/>
      <c r="C829" s="62"/>
      <c r="D829" s="62"/>
      <c r="E829" s="62"/>
      <c r="F829" s="62"/>
      <c r="G829" s="62"/>
      <c r="H829" s="62"/>
      <c r="I829" s="62"/>
      <c r="J829" s="62"/>
      <c r="K829" s="102"/>
      <c r="L829" s="62"/>
      <c r="M829" s="62"/>
      <c r="N829" s="62"/>
      <c r="O829" s="62"/>
      <c r="P829" s="106"/>
      <c r="Q829" s="106"/>
      <c r="R829" s="106"/>
      <c r="S829" s="106"/>
      <c r="T829" s="106"/>
      <c r="U829" s="106"/>
      <c r="V829" s="106"/>
      <c r="W829" s="106"/>
      <c r="X829" s="62"/>
      <c r="Y829" s="62"/>
      <c r="Z829" s="62"/>
      <c r="AA829" s="62"/>
    </row>
    <row r="830">
      <c r="A830" s="62"/>
      <c r="B830" s="62"/>
      <c r="C830" s="62"/>
      <c r="D830" s="62"/>
      <c r="E830" s="62"/>
      <c r="F830" s="62"/>
      <c r="G830" s="62"/>
      <c r="H830" s="62"/>
      <c r="I830" s="62"/>
      <c r="J830" s="62"/>
      <c r="K830" s="102"/>
      <c r="L830" s="62"/>
      <c r="M830" s="62"/>
      <c r="N830" s="62"/>
      <c r="O830" s="62"/>
      <c r="P830" s="106"/>
      <c r="Q830" s="106"/>
      <c r="R830" s="106"/>
      <c r="S830" s="106"/>
      <c r="T830" s="106"/>
      <c r="U830" s="106"/>
      <c r="V830" s="106"/>
      <c r="W830" s="106"/>
      <c r="X830" s="62"/>
      <c r="Y830" s="62"/>
      <c r="Z830" s="62"/>
      <c r="AA830" s="62"/>
    </row>
    <row r="831">
      <c r="A831" s="62"/>
      <c r="B831" s="62"/>
      <c r="C831" s="62"/>
      <c r="D831" s="62"/>
      <c r="E831" s="62"/>
      <c r="F831" s="62"/>
      <c r="G831" s="62"/>
      <c r="H831" s="62"/>
      <c r="I831" s="62"/>
      <c r="J831" s="62"/>
      <c r="K831" s="102"/>
      <c r="L831" s="62"/>
      <c r="M831" s="62"/>
      <c r="N831" s="62"/>
      <c r="O831" s="62"/>
      <c r="P831" s="106"/>
      <c r="Q831" s="106"/>
      <c r="R831" s="106"/>
      <c r="S831" s="106"/>
      <c r="T831" s="106"/>
      <c r="U831" s="106"/>
      <c r="V831" s="106"/>
      <c r="W831" s="106"/>
      <c r="X831" s="62"/>
      <c r="Y831" s="62"/>
      <c r="Z831" s="62"/>
      <c r="AA831" s="62"/>
    </row>
    <row r="832">
      <c r="A832" s="62"/>
      <c r="B832" s="62"/>
      <c r="C832" s="62"/>
      <c r="D832" s="62"/>
      <c r="E832" s="62"/>
      <c r="F832" s="62"/>
      <c r="G832" s="62"/>
      <c r="H832" s="62"/>
      <c r="I832" s="62"/>
      <c r="J832" s="62"/>
      <c r="K832" s="102"/>
      <c r="L832" s="62"/>
      <c r="M832" s="62"/>
      <c r="N832" s="62"/>
      <c r="O832" s="62"/>
      <c r="P832" s="106"/>
      <c r="Q832" s="106"/>
      <c r="R832" s="106"/>
      <c r="S832" s="106"/>
      <c r="T832" s="106"/>
      <c r="U832" s="106"/>
      <c r="V832" s="106"/>
      <c r="W832" s="106"/>
      <c r="X832" s="62"/>
      <c r="Y832" s="62"/>
      <c r="Z832" s="62"/>
      <c r="AA832" s="62"/>
    </row>
    <row r="833">
      <c r="A833" s="62"/>
      <c r="B833" s="62"/>
      <c r="C833" s="62"/>
      <c r="D833" s="62"/>
      <c r="E833" s="62"/>
      <c r="F833" s="62"/>
      <c r="G833" s="62"/>
      <c r="H833" s="62"/>
      <c r="I833" s="62"/>
      <c r="J833" s="62"/>
      <c r="K833" s="102"/>
      <c r="L833" s="62"/>
      <c r="M833" s="62"/>
      <c r="N833" s="62"/>
      <c r="O833" s="62"/>
      <c r="P833" s="106"/>
      <c r="Q833" s="106"/>
      <c r="R833" s="106"/>
      <c r="S833" s="106"/>
      <c r="T833" s="106"/>
      <c r="U833" s="106"/>
      <c r="V833" s="106"/>
      <c r="W833" s="106"/>
      <c r="X833" s="62"/>
      <c r="Y833" s="62"/>
      <c r="Z833" s="62"/>
      <c r="AA833" s="62"/>
    </row>
    <row r="834">
      <c r="A834" s="62"/>
      <c r="B834" s="62"/>
      <c r="C834" s="62"/>
      <c r="D834" s="62"/>
      <c r="E834" s="62"/>
      <c r="F834" s="62"/>
      <c r="G834" s="62"/>
      <c r="H834" s="62"/>
      <c r="I834" s="62"/>
      <c r="J834" s="62"/>
      <c r="K834" s="102"/>
      <c r="L834" s="62"/>
      <c r="M834" s="62"/>
      <c r="N834" s="62"/>
      <c r="O834" s="62"/>
      <c r="P834" s="106"/>
      <c r="Q834" s="106"/>
      <c r="R834" s="106"/>
      <c r="S834" s="106"/>
      <c r="T834" s="106"/>
      <c r="U834" s="106"/>
      <c r="V834" s="106"/>
      <c r="W834" s="106"/>
      <c r="X834" s="62"/>
      <c r="Y834" s="62"/>
      <c r="Z834" s="62"/>
      <c r="AA834" s="62"/>
    </row>
    <row r="835">
      <c r="A835" s="62"/>
      <c r="B835" s="62"/>
      <c r="C835" s="62"/>
      <c r="D835" s="62"/>
      <c r="E835" s="62"/>
      <c r="F835" s="62"/>
      <c r="G835" s="62"/>
      <c r="H835" s="62"/>
      <c r="I835" s="62"/>
      <c r="J835" s="62"/>
      <c r="K835" s="102"/>
      <c r="L835" s="62"/>
      <c r="M835" s="62"/>
      <c r="N835" s="62"/>
      <c r="O835" s="62"/>
      <c r="P835" s="106"/>
      <c r="Q835" s="106"/>
      <c r="R835" s="106"/>
      <c r="S835" s="106"/>
      <c r="T835" s="106"/>
      <c r="U835" s="106"/>
      <c r="V835" s="106"/>
      <c r="W835" s="106"/>
      <c r="X835" s="62"/>
      <c r="Y835" s="62"/>
      <c r="Z835" s="62"/>
      <c r="AA835" s="62"/>
    </row>
    <row r="836">
      <c r="A836" s="62"/>
      <c r="B836" s="62"/>
      <c r="C836" s="62"/>
      <c r="D836" s="62"/>
      <c r="E836" s="62"/>
      <c r="F836" s="62"/>
      <c r="G836" s="62"/>
      <c r="H836" s="62"/>
      <c r="I836" s="62"/>
      <c r="J836" s="62"/>
      <c r="K836" s="102"/>
      <c r="L836" s="62"/>
      <c r="M836" s="62"/>
      <c r="N836" s="62"/>
      <c r="O836" s="62"/>
      <c r="P836" s="106"/>
      <c r="Q836" s="106"/>
      <c r="R836" s="106"/>
      <c r="S836" s="106"/>
      <c r="T836" s="106"/>
      <c r="U836" s="106"/>
      <c r="V836" s="106"/>
      <c r="W836" s="106"/>
      <c r="X836" s="62"/>
      <c r="Y836" s="62"/>
      <c r="Z836" s="62"/>
      <c r="AA836" s="62"/>
    </row>
    <row r="837">
      <c r="A837" s="62"/>
      <c r="B837" s="62"/>
      <c r="C837" s="62"/>
      <c r="D837" s="62"/>
      <c r="E837" s="62"/>
      <c r="F837" s="62"/>
      <c r="G837" s="62"/>
      <c r="H837" s="62"/>
      <c r="I837" s="62"/>
      <c r="J837" s="62"/>
      <c r="K837" s="102"/>
      <c r="L837" s="62"/>
      <c r="M837" s="62"/>
      <c r="N837" s="62"/>
      <c r="O837" s="62"/>
      <c r="P837" s="106"/>
      <c r="Q837" s="106"/>
      <c r="R837" s="106"/>
      <c r="S837" s="106"/>
      <c r="T837" s="106"/>
      <c r="U837" s="106"/>
      <c r="V837" s="106"/>
      <c r="W837" s="106"/>
      <c r="X837" s="62"/>
      <c r="Y837" s="62"/>
      <c r="Z837" s="62"/>
      <c r="AA837" s="62"/>
    </row>
    <row r="838">
      <c r="A838" s="62"/>
      <c r="B838" s="62"/>
      <c r="C838" s="62"/>
      <c r="D838" s="62"/>
      <c r="E838" s="62"/>
      <c r="F838" s="62"/>
      <c r="G838" s="62"/>
      <c r="H838" s="62"/>
      <c r="I838" s="62"/>
      <c r="J838" s="62"/>
      <c r="K838" s="102"/>
      <c r="L838" s="62"/>
      <c r="M838" s="62"/>
      <c r="N838" s="62"/>
      <c r="O838" s="62"/>
      <c r="P838" s="106"/>
      <c r="Q838" s="106"/>
      <c r="R838" s="106"/>
      <c r="S838" s="106"/>
      <c r="T838" s="106"/>
      <c r="U838" s="106"/>
      <c r="V838" s="106"/>
      <c r="W838" s="106"/>
      <c r="X838" s="62"/>
      <c r="Y838" s="62"/>
      <c r="Z838" s="62"/>
      <c r="AA838" s="62"/>
    </row>
    <row r="839">
      <c r="A839" s="62"/>
      <c r="B839" s="62"/>
      <c r="C839" s="62"/>
      <c r="D839" s="62"/>
      <c r="E839" s="62"/>
      <c r="F839" s="62"/>
      <c r="G839" s="62"/>
      <c r="H839" s="62"/>
      <c r="I839" s="62"/>
      <c r="J839" s="62"/>
      <c r="K839" s="102"/>
      <c r="L839" s="62"/>
      <c r="M839" s="62"/>
      <c r="N839" s="62"/>
      <c r="O839" s="62"/>
      <c r="P839" s="106"/>
      <c r="Q839" s="106"/>
      <c r="R839" s="106"/>
      <c r="S839" s="106"/>
      <c r="T839" s="106"/>
      <c r="U839" s="106"/>
      <c r="V839" s="106"/>
      <c r="W839" s="106"/>
      <c r="X839" s="62"/>
      <c r="Y839" s="62"/>
      <c r="Z839" s="62"/>
      <c r="AA839" s="62"/>
    </row>
    <row r="840">
      <c r="A840" s="62"/>
      <c r="B840" s="62"/>
      <c r="C840" s="62"/>
      <c r="D840" s="62"/>
      <c r="E840" s="62"/>
      <c r="F840" s="62"/>
      <c r="G840" s="62"/>
      <c r="H840" s="62"/>
      <c r="I840" s="62"/>
      <c r="J840" s="62"/>
      <c r="K840" s="102"/>
      <c r="L840" s="62"/>
      <c r="M840" s="62"/>
      <c r="N840" s="62"/>
      <c r="O840" s="62"/>
      <c r="P840" s="106"/>
      <c r="Q840" s="106"/>
      <c r="R840" s="106"/>
      <c r="S840" s="106"/>
      <c r="T840" s="106"/>
      <c r="U840" s="106"/>
      <c r="V840" s="106"/>
      <c r="W840" s="106"/>
      <c r="X840" s="62"/>
      <c r="Y840" s="62"/>
      <c r="Z840" s="62"/>
      <c r="AA840" s="62"/>
    </row>
    <row r="841">
      <c r="A841" s="62"/>
      <c r="B841" s="62"/>
      <c r="C841" s="62"/>
      <c r="D841" s="62"/>
      <c r="E841" s="62"/>
      <c r="F841" s="62"/>
      <c r="G841" s="62"/>
      <c r="H841" s="62"/>
      <c r="I841" s="62"/>
      <c r="J841" s="62"/>
      <c r="K841" s="102"/>
      <c r="L841" s="62"/>
      <c r="M841" s="62"/>
      <c r="N841" s="62"/>
      <c r="O841" s="62"/>
      <c r="P841" s="106"/>
      <c r="Q841" s="106"/>
      <c r="R841" s="106"/>
      <c r="S841" s="106"/>
      <c r="T841" s="106"/>
      <c r="U841" s="106"/>
      <c r="V841" s="106"/>
      <c r="W841" s="106"/>
      <c r="X841" s="62"/>
      <c r="Y841" s="62"/>
      <c r="Z841" s="62"/>
      <c r="AA841" s="62"/>
    </row>
    <row r="842">
      <c r="A842" s="62"/>
      <c r="B842" s="62"/>
      <c r="C842" s="62"/>
      <c r="D842" s="62"/>
      <c r="E842" s="62"/>
      <c r="F842" s="62"/>
      <c r="G842" s="62"/>
      <c r="H842" s="62"/>
      <c r="I842" s="62"/>
      <c r="J842" s="62"/>
      <c r="K842" s="102"/>
      <c r="L842" s="62"/>
      <c r="M842" s="62"/>
      <c r="N842" s="62"/>
      <c r="O842" s="62"/>
      <c r="P842" s="106"/>
      <c r="Q842" s="106"/>
      <c r="R842" s="106"/>
      <c r="S842" s="106"/>
      <c r="T842" s="106"/>
      <c r="U842" s="106"/>
      <c r="V842" s="106"/>
      <c r="W842" s="106"/>
      <c r="X842" s="62"/>
      <c r="Y842" s="62"/>
      <c r="Z842" s="62"/>
      <c r="AA842" s="62"/>
    </row>
    <row r="843">
      <c r="A843" s="62"/>
      <c r="B843" s="62"/>
      <c r="C843" s="62"/>
      <c r="D843" s="62"/>
      <c r="E843" s="62"/>
      <c r="F843" s="62"/>
      <c r="G843" s="62"/>
      <c r="H843" s="62"/>
      <c r="I843" s="62"/>
      <c r="J843" s="62"/>
      <c r="K843" s="102"/>
      <c r="L843" s="62"/>
      <c r="M843" s="62"/>
      <c r="N843" s="62"/>
      <c r="O843" s="62"/>
      <c r="P843" s="106"/>
      <c r="Q843" s="106"/>
      <c r="R843" s="106"/>
      <c r="S843" s="106"/>
      <c r="T843" s="106"/>
      <c r="U843" s="106"/>
      <c r="V843" s="106"/>
      <c r="W843" s="106"/>
      <c r="X843" s="62"/>
      <c r="Y843" s="62"/>
      <c r="Z843" s="62"/>
      <c r="AA843" s="62"/>
    </row>
    <row r="844">
      <c r="A844" s="62"/>
      <c r="B844" s="62"/>
      <c r="C844" s="62"/>
      <c r="D844" s="62"/>
      <c r="E844" s="62"/>
      <c r="F844" s="62"/>
      <c r="G844" s="62"/>
      <c r="H844" s="62"/>
      <c r="I844" s="62"/>
      <c r="J844" s="62"/>
      <c r="K844" s="102"/>
      <c r="L844" s="62"/>
      <c r="M844" s="62"/>
      <c r="N844" s="62"/>
      <c r="O844" s="62"/>
      <c r="P844" s="106"/>
      <c r="Q844" s="106"/>
      <c r="R844" s="106"/>
      <c r="S844" s="106"/>
      <c r="T844" s="106"/>
      <c r="U844" s="106"/>
      <c r="V844" s="106"/>
      <c r="W844" s="106"/>
      <c r="X844" s="62"/>
      <c r="Y844" s="62"/>
      <c r="Z844" s="62"/>
      <c r="AA844" s="62"/>
    </row>
    <row r="845">
      <c r="A845" s="62"/>
      <c r="B845" s="62"/>
      <c r="C845" s="62"/>
      <c r="D845" s="62"/>
      <c r="E845" s="62"/>
      <c r="F845" s="62"/>
      <c r="G845" s="62"/>
      <c r="H845" s="62"/>
      <c r="I845" s="62"/>
      <c r="J845" s="62"/>
      <c r="K845" s="102"/>
      <c r="L845" s="62"/>
      <c r="M845" s="62"/>
      <c r="N845" s="62"/>
      <c r="O845" s="62"/>
      <c r="P845" s="106"/>
      <c r="Q845" s="106"/>
      <c r="R845" s="106"/>
      <c r="S845" s="106"/>
      <c r="T845" s="106"/>
      <c r="U845" s="106"/>
      <c r="V845" s="106"/>
      <c r="W845" s="106"/>
      <c r="X845" s="62"/>
      <c r="Y845" s="62"/>
      <c r="Z845" s="62"/>
      <c r="AA845" s="62"/>
    </row>
    <row r="846">
      <c r="A846" s="62"/>
      <c r="B846" s="62"/>
      <c r="C846" s="62"/>
      <c r="D846" s="62"/>
      <c r="E846" s="62"/>
      <c r="F846" s="62"/>
      <c r="G846" s="62"/>
      <c r="H846" s="62"/>
      <c r="I846" s="62"/>
      <c r="J846" s="62"/>
      <c r="K846" s="102"/>
      <c r="L846" s="62"/>
      <c r="M846" s="62"/>
      <c r="N846" s="62"/>
      <c r="O846" s="62"/>
      <c r="P846" s="106"/>
      <c r="Q846" s="106"/>
      <c r="R846" s="106"/>
      <c r="S846" s="106"/>
      <c r="T846" s="106"/>
      <c r="U846" s="106"/>
      <c r="V846" s="106"/>
      <c r="W846" s="106"/>
      <c r="X846" s="62"/>
      <c r="Y846" s="62"/>
      <c r="Z846" s="62"/>
      <c r="AA846" s="62"/>
    </row>
    <row r="847">
      <c r="A847" s="62"/>
      <c r="B847" s="62"/>
      <c r="C847" s="62"/>
      <c r="D847" s="62"/>
      <c r="E847" s="62"/>
      <c r="F847" s="62"/>
      <c r="G847" s="62"/>
      <c r="H847" s="62"/>
      <c r="I847" s="62"/>
      <c r="J847" s="62"/>
      <c r="K847" s="102"/>
      <c r="L847" s="62"/>
      <c r="M847" s="62"/>
      <c r="N847" s="62"/>
      <c r="O847" s="62"/>
      <c r="P847" s="106"/>
      <c r="Q847" s="106"/>
      <c r="R847" s="106"/>
      <c r="S847" s="106"/>
      <c r="T847" s="106"/>
      <c r="U847" s="106"/>
      <c r="V847" s="106"/>
      <c r="W847" s="106"/>
      <c r="X847" s="62"/>
      <c r="Y847" s="62"/>
      <c r="Z847" s="62"/>
      <c r="AA847" s="62"/>
    </row>
    <row r="848">
      <c r="A848" s="62"/>
      <c r="B848" s="62"/>
      <c r="C848" s="62"/>
      <c r="D848" s="62"/>
      <c r="E848" s="62"/>
      <c r="F848" s="62"/>
      <c r="G848" s="62"/>
      <c r="H848" s="62"/>
      <c r="I848" s="62"/>
      <c r="J848" s="62"/>
      <c r="K848" s="102"/>
      <c r="L848" s="62"/>
      <c r="M848" s="62"/>
      <c r="N848" s="62"/>
      <c r="O848" s="62"/>
      <c r="P848" s="106"/>
      <c r="Q848" s="106"/>
      <c r="R848" s="106"/>
      <c r="S848" s="106"/>
      <c r="T848" s="106"/>
      <c r="U848" s="106"/>
      <c r="V848" s="106"/>
      <c r="W848" s="106"/>
      <c r="X848" s="62"/>
      <c r="Y848" s="62"/>
      <c r="Z848" s="62"/>
      <c r="AA848" s="62"/>
    </row>
    <row r="849">
      <c r="A849" s="62"/>
      <c r="B849" s="62"/>
      <c r="C849" s="62"/>
      <c r="D849" s="62"/>
      <c r="E849" s="62"/>
      <c r="F849" s="62"/>
      <c r="G849" s="62"/>
      <c r="H849" s="62"/>
      <c r="I849" s="62"/>
      <c r="J849" s="62"/>
      <c r="K849" s="102"/>
      <c r="L849" s="62"/>
      <c r="M849" s="62"/>
      <c r="N849" s="62"/>
      <c r="O849" s="62"/>
      <c r="P849" s="106"/>
      <c r="Q849" s="106"/>
      <c r="R849" s="106"/>
      <c r="S849" s="106"/>
      <c r="T849" s="106"/>
      <c r="U849" s="106"/>
      <c r="V849" s="106"/>
      <c r="W849" s="106"/>
      <c r="X849" s="62"/>
      <c r="Y849" s="62"/>
      <c r="Z849" s="62"/>
      <c r="AA849" s="62"/>
    </row>
    <row r="850">
      <c r="A850" s="62"/>
      <c r="B850" s="62"/>
      <c r="C850" s="62"/>
      <c r="D850" s="62"/>
      <c r="E850" s="62"/>
      <c r="F850" s="62"/>
      <c r="G850" s="62"/>
      <c r="H850" s="62"/>
      <c r="I850" s="62"/>
      <c r="J850" s="62"/>
      <c r="K850" s="102"/>
      <c r="L850" s="62"/>
      <c r="M850" s="62"/>
      <c r="N850" s="62"/>
      <c r="O850" s="62"/>
      <c r="P850" s="106"/>
      <c r="Q850" s="106"/>
      <c r="R850" s="106"/>
      <c r="S850" s="106"/>
      <c r="T850" s="106"/>
      <c r="U850" s="106"/>
      <c r="V850" s="106"/>
      <c r="W850" s="106"/>
      <c r="X850" s="62"/>
      <c r="Y850" s="62"/>
      <c r="Z850" s="62"/>
      <c r="AA850" s="62"/>
    </row>
    <row r="851">
      <c r="A851" s="62"/>
      <c r="B851" s="62"/>
      <c r="C851" s="62"/>
      <c r="D851" s="62"/>
      <c r="E851" s="62"/>
      <c r="F851" s="62"/>
      <c r="G851" s="62"/>
      <c r="H851" s="62"/>
      <c r="I851" s="62"/>
      <c r="J851" s="62"/>
      <c r="K851" s="102"/>
      <c r="L851" s="62"/>
      <c r="M851" s="62"/>
      <c r="N851" s="62"/>
      <c r="O851" s="62"/>
      <c r="P851" s="106"/>
      <c r="Q851" s="106"/>
      <c r="R851" s="106"/>
      <c r="S851" s="106"/>
      <c r="T851" s="106"/>
      <c r="U851" s="106"/>
      <c r="V851" s="106"/>
      <c r="W851" s="106"/>
      <c r="X851" s="62"/>
      <c r="Y851" s="62"/>
      <c r="Z851" s="62"/>
      <c r="AA851" s="62"/>
    </row>
    <row r="852">
      <c r="A852" s="62"/>
      <c r="B852" s="62"/>
      <c r="C852" s="62"/>
      <c r="D852" s="62"/>
      <c r="E852" s="62"/>
      <c r="F852" s="62"/>
      <c r="G852" s="62"/>
      <c r="H852" s="62"/>
      <c r="I852" s="62"/>
      <c r="J852" s="62"/>
      <c r="K852" s="102"/>
      <c r="L852" s="62"/>
      <c r="M852" s="62"/>
      <c r="N852" s="62"/>
      <c r="O852" s="62"/>
      <c r="P852" s="106"/>
      <c r="Q852" s="106"/>
      <c r="R852" s="106"/>
      <c r="S852" s="106"/>
      <c r="T852" s="106"/>
      <c r="U852" s="106"/>
      <c r="V852" s="106"/>
      <c r="W852" s="106"/>
      <c r="X852" s="62"/>
      <c r="Y852" s="62"/>
      <c r="Z852" s="62"/>
      <c r="AA852" s="62"/>
    </row>
    <row r="853">
      <c r="A853" s="62"/>
      <c r="B853" s="62"/>
      <c r="C853" s="62"/>
      <c r="D853" s="62"/>
      <c r="E853" s="62"/>
      <c r="F853" s="62"/>
      <c r="G853" s="62"/>
      <c r="H853" s="62"/>
      <c r="I853" s="62"/>
      <c r="J853" s="62"/>
      <c r="K853" s="102"/>
      <c r="L853" s="62"/>
      <c r="M853" s="62"/>
      <c r="N853" s="62"/>
      <c r="O853" s="62"/>
      <c r="P853" s="106"/>
      <c r="Q853" s="106"/>
      <c r="R853" s="106"/>
      <c r="S853" s="106"/>
      <c r="T853" s="106"/>
      <c r="U853" s="106"/>
      <c r="V853" s="106"/>
      <c r="W853" s="106"/>
      <c r="X853" s="62"/>
      <c r="Y853" s="62"/>
      <c r="Z853" s="62"/>
      <c r="AA853" s="62"/>
    </row>
    <row r="854">
      <c r="A854" s="62"/>
      <c r="B854" s="62"/>
      <c r="C854" s="62"/>
      <c r="D854" s="62"/>
      <c r="E854" s="62"/>
      <c r="F854" s="62"/>
      <c r="G854" s="62"/>
      <c r="H854" s="62"/>
      <c r="I854" s="62"/>
      <c r="J854" s="62"/>
      <c r="K854" s="102"/>
      <c r="L854" s="62"/>
      <c r="M854" s="62"/>
      <c r="N854" s="62"/>
      <c r="O854" s="62"/>
      <c r="P854" s="106"/>
      <c r="Q854" s="106"/>
      <c r="R854" s="106"/>
      <c r="S854" s="106"/>
      <c r="T854" s="106"/>
      <c r="U854" s="106"/>
      <c r="V854" s="106"/>
      <c r="W854" s="106"/>
      <c r="X854" s="62"/>
      <c r="Y854" s="62"/>
      <c r="Z854" s="62"/>
      <c r="AA854" s="62"/>
    </row>
    <row r="855">
      <c r="A855" s="62"/>
      <c r="B855" s="62"/>
      <c r="C855" s="62"/>
      <c r="D855" s="62"/>
      <c r="E855" s="62"/>
      <c r="F855" s="62"/>
      <c r="G855" s="62"/>
      <c r="H855" s="62"/>
      <c r="I855" s="62"/>
      <c r="J855" s="62"/>
      <c r="K855" s="102"/>
      <c r="L855" s="62"/>
      <c r="M855" s="62"/>
      <c r="N855" s="62"/>
      <c r="O855" s="62"/>
      <c r="P855" s="106"/>
      <c r="Q855" s="106"/>
      <c r="R855" s="106"/>
      <c r="S855" s="106"/>
      <c r="T855" s="106"/>
      <c r="U855" s="106"/>
      <c r="V855" s="106"/>
      <c r="W855" s="106"/>
      <c r="X855" s="62"/>
      <c r="Y855" s="62"/>
      <c r="Z855" s="62"/>
      <c r="AA855" s="62"/>
    </row>
    <row r="856">
      <c r="A856" s="62"/>
      <c r="B856" s="62"/>
      <c r="C856" s="62"/>
      <c r="D856" s="62"/>
      <c r="E856" s="62"/>
      <c r="F856" s="62"/>
      <c r="G856" s="62"/>
      <c r="H856" s="62"/>
      <c r="I856" s="62"/>
      <c r="J856" s="62"/>
      <c r="K856" s="102"/>
      <c r="L856" s="62"/>
      <c r="M856" s="62"/>
      <c r="N856" s="62"/>
      <c r="O856" s="62"/>
      <c r="P856" s="106"/>
      <c r="Q856" s="106"/>
      <c r="R856" s="106"/>
      <c r="S856" s="106"/>
      <c r="T856" s="106"/>
      <c r="U856" s="106"/>
      <c r="V856" s="106"/>
      <c r="W856" s="106"/>
      <c r="X856" s="62"/>
      <c r="Y856" s="62"/>
      <c r="Z856" s="62"/>
      <c r="AA856" s="62"/>
    </row>
    <row r="857">
      <c r="A857" s="62"/>
      <c r="B857" s="62"/>
      <c r="C857" s="62"/>
      <c r="D857" s="62"/>
      <c r="E857" s="62"/>
      <c r="F857" s="62"/>
      <c r="G857" s="62"/>
      <c r="H857" s="62"/>
      <c r="I857" s="62"/>
      <c r="J857" s="62"/>
      <c r="K857" s="102"/>
      <c r="L857" s="62"/>
      <c r="M857" s="62"/>
      <c r="N857" s="62"/>
      <c r="O857" s="62"/>
      <c r="P857" s="106"/>
      <c r="Q857" s="106"/>
      <c r="R857" s="106"/>
      <c r="S857" s="106"/>
      <c r="T857" s="106"/>
      <c r="U857" s="106"/>
      <c r="V857" s="106"/>
      <c r="W857" s="106"/>
      <c r="X857" s="62"/>
      <c r="Y857" s="62"/>
      <c r="Z857" s="62"/>
      <c r="AA857" s="62"/>
    </row>
    <row r="858">
      <c r="A858" s="62"/>
      <c r="B858" s="62"/>
      <c r="C858" s="62"/>
      <c r="D858" s="62"/>
      <c r="E858" s="62"/>
      <c r="F858" s="62"/>
      <c r="G858" s="62"/>
      <c r="H858" s="62"/>
      <c r="I858" s="62"/>
      <c r="J858" s="62"/>
      <c r="K858" s="102"/>
      <c r="L858" s="62"/>
      <c r="M858" s="62"/>
      <c r="N858" s="62"/>
      <c r="O858" s="62"/>
      <c r="P858" s="106"/>
      <c r="Q858" s="106"/>
      <c r="R858" s="106"/>
      <c r="S858" s="106"/>
      <c r="T858" s="106"/>
      <c r="U858" s="106"/>
      <c r="V858" s="106"/>
      <c r="W858" s="106"/>
      <c r="X858" s="62"/>
      <c r="Y858" s="62"/>
      <c r="Z858" s="62"/>
      <c r="AA858" s="62"/>
    </row>
    <row r="859">
      <c r="A859" s="62"/>
      <c r="B859" s="62"/>
      <c r="C859" s="62"/>
      <c r="D859" s="62"/>
      <c r="E859" s="62"/>
      <c r="F859" s="62"/>
      <c r="G859" s="62"/>
      <c r="H859" s="62"/>
      <c r="I859" s="62"/>
      <c r="J859" s="62"/>
      <c r="K859" s="102"/>
      <c r="L859" s="62"/>
      <c r="M859" s="62"/>
      <c r="N859" s="62"/>
      <c r="O859" s="62"/>
      <c r="P859" s="106"/>
      <c r="Q859" s="106"/>
      <c r="R859" s="106"/>
      <c r="S859" s="106"/>
      <c r="T859" s="106"/>
      <c r="U859" s="106"/>
      <c r="V859" s="106"/>
      <c r="W859" s="106"/>
      <c r="X859" s="62"/>
      <c r="Y859" s="62"/>
      <c r="Z859" s="62"/>
      <c r="AA859" s="62"/>
    </row>
    <row r="860">
      <c r="A860" s="62"/>
      <c r="B860" s="62"/>
      <c r="C860" s="62"/>
      <c r="D860" s="62"/>
      <c r="E860" s="62"/>
      <c r="F860" s="62"/>
      <c r="G860" s="62"/>
      <c r="H860" s="62"/>
      <c r="I860" s="62"/>
      <c r="J860" s="62"/>
      <c r="K860" s="102"/>
      <c r="L860" s="62"/>
      <c r="M860" s="62"/>
      <c r="N860" s="62"/>
      <c r="O860" s="62"/>
      <c r="P860" s="106"/>
      <c r="Q860" s="106"/>
      <c r="R860" s="106"/>
      <c r="S860" s="106"/>
      <c r="T860" s="106"/>
      <c r="U860" s="106"/>
      <c r="V860" s="106"/>
      <c r="W860" s="106"/>
      <c r="X860" s="62"/>
      <c r="Y860" s="62"/>
      <c r="Z860" s="62"/>
      <c r="AA860" s="62"/>
    </row>
    <row r="861">
      <c r="A861" s="62"/>
      <c r="B861" s="62"/>
      <c r="C861" s="62"/>
      <c r="D861" s="62"/>
      <c r="E861" s="62"/>
      <c r="F861" s="62"/>
      <c r="G861" s="62"/>
      <c r="H861" s="62"/>
      <c r="I861" s="62"/>
      <c r="J861" s="62"/>
      <c r="K861" s="102"/>
      <c r="L861" s="62"/>
      <c r="M861" s="62"/>
      <c r="N861" s="62"/>
      <c r="O861" s="62"/>
      <c r="P861" s="106"/>
      <c r="Q861" s="106"/>
      <c r="R861" s="106"/>
      <c r="S861" s="106"/>
      <c r="T861" s="106"/>
      <c r="U861" s="106"/>
      <c r="V861" s="106"/>
      <c r="W861" s="106"/>
      <c r="X861" s="62"/>
      <c r="Y861" s="62"/>
      <c r="Z861" s="62"/>
      <c r="AA861" s="62"/>
    </row>
    <row r="862">
      <c r="A862" s="62"/>
      <c r="B862" s="62"/>
      <c r="C862" s="62"/>
      <c r="D862" s="62"/>
      <c r="E862" s="62"/>
      <c r="F862" s="62"/>
      <c r="G862" s="62"/>
      <c r="H862" s="62"/>
      <c r="I862" s="62"/>
      <c r="J862" s="62"/>
      <c r="K862" s="102"/>
      <c r="L862" s="62"/>
      <c r="M862" s="62"/>
      <c r="N862" s="62"/>
      <c r="O862" s="62"/>
      <c r="P862" s="106"/>
      <c r="Q862" s="106"/>
      <c r="R862" s="106"/>
      <c r="S862" s="106"/>
      <c r="T862" s="106"/>
      <c r="U862" s="106"/>
      <c r="V862" s="106"/>
      <c r="W862" s="106"/>
      <c r="X862" s="62"/>
      <c r="Y862" s="62"/>
      <c r="Z862" s="62"/>
      <c r="AA862" s="62"/>
    </row>
    <row r="863">
      <c r="A863" s="62"/>
      <c r="B863" s="62"/>
      <c r="C863" s="62"/>
      <c r="D863" s="62"/>
      <c r="E863" s="62"/>
      <c r="F863" s="62"/>
      <c r="G863" s="62"/>
      <c r="H863" s="62"/>
      <c r="I863" s="62"/>
      <c r="J863" s="62"/>
      <c r="K863" s="102"/>
      <c r="L863" s="62"/>
      <c r="M863" s="62"/>
      <c r="N863" s="62"/>
      <c r="O863" s="62"/>
      <c r="P863" s="106"/>
      <c r="Q863" s="106"/>
      <c r="R863" s="106"/>
      <c r="S863" s="106"/>
      <c r="T863" s="106"/>
      <c r="U863" s="106"/>
      <c r="V863" s="106"/>
      <c r="W863" s="106"/>
      <c r="X863" s="62"/>
      <c r="Y863" s="62"/>
      <c r="Z863" s="62"/>
      <c r="AA863" s="62"/>
    </row>
    <row r="864">
      <c r="A864" s="62"/>
      <c r="B864" s="62"/>
      <c r="C864" s="62"/>
      <c r="D864" s="62"/>
      <c r="E864" s="62"/>
      <c r="F864" s="62"/>
      <c r="G864" s="62"/>
      <c r="H864" s="62"/>
      <c r="I864" s="62"/>
      <c r="J864" s="62"/>
      <c r="K864" s="102"/>
      <c r="L864" s="62"/>
      <c r="M864" s="62"/>
      <c r="N864" s="62"/>
      <c r="O864" s="62"/>
      <c r="P864" s="106"/>
      <c r="Q864" s="106"/>
      <c r="R864" s="106"/>
      <c r="S864" s="106"/>
      <c r="T864" s="106"/>
      <c r="U864" s="106"/>
      <c r="V864" s="106"/>
      <c r="W864" s="106"/>
      <c r="X864" s="62"/>
      <c r="Y864" s="62"/>
      <c r="Z864" s="62"/>
      <c r="AA864" s="62"/>
    </row>
    <row r="865">
      <c r="A865" s="62"/>
      <c r="B865" s="62"/>
      <c r="C865" s="62"/>
      <c r="D865" s="62"/>
      <c r="E865" s="62"/>
      <c r="F865" s="62"/>
      <c r="G865" s="62"/>
      <c r="H865" s="62"/>
      <c r="I865" s="62"/>
      <c r="J865" s="62"/>
      <c r="K865" s="102"/>
      <c r="L865" s="62"/>
      <c r="M865" s="62"/>
      <c r="N865" s="62"/>
      <c r="O865" s="62"/>
      <c r="P865" s="106"/>
      <c r="Q865" s="106"/>
      <c r="R865" s="106"/>
      <c r="S865" s="106"/>
      <c r="T865" s="106"/>
      <c r="U865" s="106"/>
      <c r="V865" s="106"/>
      <c r="W865" s="106"/>
      <c r="X865" s="62"/>
      <c r="Y865" s="62"/>
      <c r="Z865" s="62"/>
      <c r="AA865" s="62"/>
    </row>
    <row r="866">
      <c r="A866" s="62"/>
      <c r="B866" s="62"/>
      <c r="C866" s="62"/>
      <c r="D866" s="62"/>
      <c r="E866" s="62"/>
      <c r="F866" s="62"/>
      <c r="G866" s="62"/>
      <c r="H866" s="62"/>
      <c r="I866" s="62"/>
      <c r="J866" s="62"/>
      <c r="K866" s="102"/>
      <c r="L866" s="62"/>
      <c r="M866" s="62"/>
      <c r="N866" s="62"/>
      <c r="O866" s="62"/>
      <c r="P866" s="106"/>
      <c r="Q866" s="106"/>
      <c r="R866" s="106"/>
      <c r="S866" s="106"/>
      <c r="T866" s="106"/>
      <c r="U866" s="106"/>
      <c r="V866" s="106"/>
      <c r="W866" s="106"/>
      <c r="X866" s="62"/>
      <c r="Y866" s="62"/>
      <c r="Z866" s="62"/>
      <c r="AA866" s="62"/>
    </row>
    <row r="867">
      <c r="A867" s="62"/>
      <c r="B867" s="62"/>
      <c r="C867" s="62"/>
      <c r="D867" s="62"/>
      <c r="E867" s="62"/>
      <c r="F867" s="62"/>
      <c r="G867" s="62"/>
      <c r="H867" s="62"/>
      <c r="I867" s="62"/>
      <c r="J867" s="62"/>
      <c r="K867" s="102"/>
      <c r="L867" s="62"/>
      <c r="M867" s="62"/>
      <c r="N867" s="62"/>
      <c r="O867" s="62"/>
      <c r="P867" s="106"/>
      <c r="Q867" s="106"/>
      <c r="R867" s="106"/>
      <c r="S867" s="106"/>
      <c r="T867" s="106"/>
      <c r="U867" s="106"/>
      <c r="V867" s="106"/>
      <c r="W867" s="106"/>
      <c r="X867" s="62"/>
      <c r="Y867" s="62"/>
      <c r="Z867" s="62"/>
      <c r="AA867" s="62"/>
    </row>
    <row r="868">
      <c r="A868" s="62"/>
      <c r="B868" s="62"/>
      <c r="C868" s="62"/>
      <c r="D868" s="62"/>
      <c r="E868" s="62"/>
      <c r="F868" s="62"/>
      <c r="G868" s="62"/>
      <c r="H868" s="62"/>
      <c r="I868" s="62"/>
      <c r="J868" s="62"/>
      <c r="K868" s="102"/>
      <c r="L868" s="62"/>
      <c r="M868" s="62"/>
      <c r="N868" s="62"/>
      <c r="O868" s="62"/>
      <c r="P868" s="106"/>
      <c r="Q868" s="106"/>
      <c r="R868" s="106"/>
      <c r="S868" s="106"/>
      <c r="T868" s="106"/>
      <c r="U868" s="106"/>
      <c r="V868" s="106"/>
      <c r="W868" s="106"/>
      <c r="X868" s="62"/>
      <c r="Y868" s="62"/>
      <c r="Z868" s="62"/>
      <c r="AA868" s="62"/>
    </row>
    <row r="869">
      <c r="A869" s="62"/>
      <c r="B869" s="62"/>
      <c r="C869" s="62"/>
      <c r="D869" s="62"/>
      <c r="E869" s="62"/>
      <c r="F869" s="62"/>
      <c r="G869" s="62"/>
      <c r="H869" s="62"/>
      <c r="I869" s="62"/>
      <c r="J869" s="62"/>
      <c r="K869" s="102"/>
      <c r="L869" s="62"/>
      <c r="M869" s="62"/>
      <c r="N869" s="62"/>
      <c r="O869" s="62"/>
      <c r="P869" s="106"/>
      <c r="Q869" s="106"/>
      <c r="R869" s="106"/>
      <c r="S869" s="106"/>
      <c r="T869" s="106"/>
      <c r="U869" s="106"/>
      <c r="V869" s="106"/>
      <c r="W869" s="106"/>
      <c r="X869" s="62"/>
      <c r="Y869" s="62"/>
      <c r="Z869" s="62"/>
      <c r="AA869" s="62"/>
    </row>
    <row r="870">
      <c r="A870" s="62"/>
      <c r="B870" s="62"/>
      <c r="C870" s="62"/>
      <c r="D870" s="62"/>
      <c r="E870" s="62"/>
      <c r="F870" s="62"/>
      <c r="G870" s="62"/>
      <c r="H870" s="62"/>
      <c r="I870" s="62"/>
      <c r="J870" s="62"/>
      <c r="K870" s="102"/>
      <c r="L870" s="62"/>
      <c r="M870" s="62"/>
      <c r="N870" s="62"/>
      <c r="O870" s="62"/>
      <c r="P870" s="106"/>
      <c r="Q870" s="106"/>
      <c r="R870" s="106"/>
      <c r="S870" s="106"/>
      <c r="T870" s="106"/>
      <c r="U870" s="106"/>
      <c r="V870" s="106"/>
      <c r="W870" s="106"/>
      <c r="X870" s="62"/>
      <c r="Y870" s="62"/>
      <c r="Z870" s="62"/>
      <c r="AA870" s="62"/>
    </row>
    <row r="871">
      <c r="A871" s="62"/>
      <c r="B871" s="62"/>
      <c r="C871" s="62"/>
      <c r="D871" s="62"/>
      <c r="E871" s="62"/>
      <c r="F871" s="62"/>
      <c r="G871" s="62"/>
      <c r="H871" s="62"/>
      <c r="I871" s="62"/>
      <c r="J871" s="62"/>
      <c r="K871" s="102"/>
      <c r="L871" s="62"/>
      <c r="M871" s="62"/>
      <c r="N871" s="62"/>
      <c r="O871" s="62"/>
      <c r="P871" s="106"/>
      <c r="Q871" s="106"/>
      <c r="R871" s="106"/>
      <c r="S871" s="106"/>
      <c r="T871" s="106"/>
      <c r="U871" s="106"/>
      <c r="V871" s="106"/>
      <c r="W871" s="106"/>
      <c r="X871" s="62"/>
      <c r="Y871" s="62"/>
      <c r="Z871" s="62"/>
      <c r="AA871" s="62"/>
    </row>
    <row r="872">
      <c r="A872" s="62"/>
      <c r="B872" s="62"/>
      <c r="C872" s="62"/>
      <c r="D872" s="62"/>
      <c r="E872" s="62"/>
      <c r="F872" s="62"/>
      <c r="G872" s="62"/>
      <c r="H872" s="62"/>
      <c r="I872" s="62"/>
      <c r="J872" s="62"/>
      <c r="K872" s="102"/>
      <c r="L872" s="62"/>
      <c r="M872" s="62"/>
      <c r="N872" s="62"/>
      <c r="O872" s="62"/>
      <c r="P872" s="106"/>
      <c r="Q872" s="106"/>
      <c r="R872" s="106"/>
      <c r="S872" s="106"/>
      <c r="T872" s="106"/>
      <c r="U872" s="106"/>
      <c r="V872" s="106"/>
      <c r="W872" s="106"/>
      <c r="X872" s="62"/>
      <c r="Y872" s="62"/>
      <c r="Z872" s="62"/>
      <c r="AA872" s="62"/>
    </row>
    <row r="873">
      <c r="A873" s="62"/>
      <c r="B873" s="62"/>
      <c r="C873" s="62"/>
      <c r="D873" s="62"/>
      <c r="E873" s="62"/>
      <c r="F873" s="62"/>
      <c r="G873" s="62"/>
      <c r="H873" s="62"/>
      <c r="I873" s="62"/>
      <c r="J873" s="62"/>
      <c r="K873" s="102"/>
      <c r="L873" s="62"/>
      <c r="M873" s="62"/>
      <c r="N873" s="62"/>
      <c r="O873" s="62"/>
      <c r="P873" s="106"/>
      <c r="Q873" s="106"/>
      <c r="R873" s="106"/>
      <c r="S873" s="106"/>
      <c r="T873" s="106"/>
      <c r="U873" s="106"/>
      <c r="V873" s="106"/>
      <c r="W873" s="106"/>
      <c r="X873" s="62"/>
      <c r="Y873" s="62"/>
      <c r="Z873" s="62"/>
      <c r="AA873" s="62"/>
    </row>
    <row r="874">
      <c r="A874" s="62"/>
      <c r="B874" s="62"/>
      <c r="C874" s="62"/>
      <c r="D874" s="62"/>
      <c r="E874" s="62"/>
      <c r="F874" s="62"/>
      <c r="G874" s="62"/>
      <c r="H874" s="62"/>
      <c r="I874" s="62"/>
      <c r="J874" s="62"/>
      <c r="K874" s="102"/>
      <c r="L874" s="62"/>
      <c r="M874" s="62"/>
      <c r="N874" s="62"/>
      <c r="O874" s="62"/>
      <c r="P874" s="106"/>
      <c r="Q874" s="106"/>
      <c r="R874" s="106"/>
      <c r="S874" s="106"/>
      <c r="T874" s="106"/>
      <c r="U874" s="106"/>
      <c r="V874" s="106"/>
      <c r="W874" s="106"/>
      <c r="X874" s="62"/>
      <c r="Y874" s="62"/>
      <c r="Z874" s="62"/>
      <c r="AA874" s="62"/>
    </row>
    <row r="875">
      <c r="A875" s="62"/>
      <c r="B875" s="62"/>
      <c r="C875" s="62"/>
      <c r="D875" s="62"/>
      <c r="E875" s="62"/>
      <c r="F875" s="62"/>
      <c r="G875" s="62"/>
      <c r="H875" s="62"/>
      <c r="I875" s="62"/>
      <c r="J875" s="62"/>
      <c r="K875" s="102"/>
      <c r="L875" s="62"/>
      <c r="M875" s="62"/>
      <c r="N875" s="62"/>
      <c r="O875" s="62"/>
      <c r="P875" s="106"/>
      <c r="Q875" s="106"/>
      <c r="R875" s="106"/>
      <c r="S875" s="106"/>
      <c r="T875" s="106"/>
      <c r="U875" s="106"/>
      <c r="V875" s="106"/>
      <c r="W875" s="106"/>
      <c r="X875" s="62"/>
      <c r="Y875" s="62"/>
      <c r="Z875" s="62"/>
      <c r="AA875" s="62"/>
    </row>
    <row r="876">
      <c r="A876" s="62"/>
      <c r="B876" s="62"/>
      <c r="C876" s="62"/>
      <c r="D876" s="62"/>
      <c r="E876" s="62"/>
      <c r="F876" s="62"/>
      <c r="G876" s="62"/>
      <c r="H876" s="62"/>
      <c r="I876" s="62"/>
      <c r="J876" s="62"/>
      <c r="K876" s="102"/>
      <c r="L876" s="62"/>
      <c r="M876" s="62"/>
      <c r="N876" s="62"/>
      <c r="O876" s="62"/>
      <c r="P876" s="106"/>
      <c r="Q876" s="106"/>
      <c r="R876" s="106"/>
      <c r="S876" s="106"/>
      <c r="T876" s="106"/>
      <c r="U876" s="106"/>
      <c r="V876" s="106"/>
      <c r="W876" s="106"/>
      <c r="X876" s="62"/>
      <c r="Y876" s="62"/>
      <c r="Z876" s="62"/>
      <c r="AA876" s="62"/>
    </row>
    <row r="877">
      <c r="A877" s="62"/>
      <c r="B877" s="62"/>
      <c r="C877" s="62"/>
      <c r="D877" s="62"/>
      <c r="E877" s="62"/>
      <c r="F877" s="62"/>
      <c r="G877" s="62"/>
      <c r="H877" s="62"/>
      <c r="I877" s="62"/>
      <c r="J877" s="62"/>
      <c r="K877" s="102"/>
      <c r="L877" s="62"/>
      <c r="M877" s="62"/>
      <c r="N877" s="62"/>
      <c r="O877" s="62"/>
      <c r="P877" s="106"/>
      <c r="Q877" s="106"/>
      <c r="R877" s="106"/>
      <c r="S877" s="106"/>
      <c r="T877" s="106"/>
      <c r="U877" s="106"/>
      <c r="V877" s="106"/>
      <c r="W877" s="106"/>
      <c r="X877" s="62"/>
      <c r="Y877" s="62"/>
      <c r="Z877" s="62"/>
      <c r="AA877" s="62"/>
    </row>
    <row r="878">
      <c r="A878" s="62"/>
      <c r="B878" s="62"/>
      <c r="C878" s="62"/>
      <c r="D878" s="62"/>
      <c r="E878" s="62"/>
      <c r="F878" s="62"/>
      <c r="G878" s="62"/>
      <c r="H878" s="62"/>
      <c r="I878" s="62"/>
      <c r="J878" s="62"/>
      <c r="K878" s="102"/>
      <c r="L878" s="62"/>
      <c r="M878" s="62"/>
      <c r="N878" s="62"/>
      <c r="O878" s="62"/>
      <c r="P878" s="106"/>
      <c r="Q878" s="106"/>
      <c r="R878" s="106"/>
      <c r="S878" s="106"/>
      <c r="T878" s="106"/>
      <c r="U878" s="106"/>
      <c r="V878" s="106"/>
      <c r="W878" s="106"/>
      <c r="X878" s="62"/>
      <c r="Y878" s="62"/>
      <c r="Z878" s="62"/>
      <c r="AA878" s="62"/>
    </row>
    <row r="879">
      <c r="A879" s="62"/>
      <c r="B879" s="62"/>
      <c r="C879" s="62"/>
      <c r="D879" s="62"/>
      <c r="E879" s="62"/>
      <c r="F879" s="62"/>
      <c r="G879" s="62"/>
      <c r="H879" s="62"/>
      <c r="I879" s="62"/>
      <c r="J879" s="62"/>
      <c r="K879" s="102"/>
      <c r="L879" s="62"/>
      <c r="M879" s="62"/>
      <c r="N879" s="62"/>
      <c r="O879" s="62"/>
      <c r="P879" s="106"/>
      <c r="Q879" s="106"/>
      <c r="R879" s="106"/>
      <c r="S879" s="106"/>
      <c r="T879" s="106"/>
      <c r="U879" s="106"/>
      <c r="V879" s="106"/>
      <c r="W879" s="106"/>
      <c r="X879" s="62"/>
      <c r="Y879" s="62"/>
      <c r="Z879" s="62"/>
      <c r="AA879" s="62"/>
    </row>
    <row r="880">
      <c r="A880" s="62"/>
      <c r="B880" s="62"/>
      <c r="C880" s="62"/>
      <c r="D880" s="62"/>
      <c r="E880" s="62"/>
      <c r="F880" s="62"/>
      <c r="G880" s="62"/>
      <c r="H880" s="62"/>
      <c r="I880" s="62"/>
      <c r="J880" s="62"/>
      <c r="K880" s="102"/>
      <c r="L880" s="62"/>
      <c r="M880" s="62"/>
      <c r="N880" s="62"/>
      <c r="O880" s="62"/>
      <c r="P880" s="106"/>
      <c r="Q880" s="106"/>
      <c r="R880" s="106"/>
      <c r="S880" s="106"/>
      <c r="T880" s="106"/>
      <c r="U880" s="106"/>
      <c r="V880" s="106"/>
      <c r="W880" s="106"/>
      <c r="X880" s="62"/>
      <c r="Y880" s="62"/>
      <c r="Z880" s="62"/>
      <c r="AA880" s="62"/>
    </row>
    <row r="881">
      <c r="A881" s="62"/>
      <c r="B881" s="62"/>
      <c r="C881" s="62"/>
      <c r="D881" s="62"/>
      <c r="E881" s="62"/>
      <c r="F881" s="62"/>
      <c r="G881" s="62"/>
      <c r="H881" s="62"/>
      <c r="I881" s="62"/>
      <c r="J881" s="62"/>
      <c r="K881" s="102"/>
      <c r="L881" s="62"/>
      <c r="M881" s="62"/>
      <c r="N881" s="62"/>
      <c r="O881" s="62"/>
      <c r="P881" s="106"/>
      <c r="Q881" s="106"/>
      <c r="R881" s="106"/>
      <c r="S881" s="106"/>
      <c r="T881" s="106"/>
      <c r="U881" s="106"/>
      <c r="V881" s="106"/>
      <c r="W881" s="106"/>
      <c r="X881" s="62"/>
      <c r="Y881" s="62"/>
      <c r="Z881" s="62"/>
      <c r="AA881" s="62"/>
    </row>
    <row r="882">
      <c r="A882" s="62"/>
      <c r="B882" s="62"/>
      <c r="C882" s="62"/>
      <c r="D882" s="62"/>
      <c r="E882" s="62"/>
      <c r="F882" s="62"/>
      <c r="G882" s="62"/>
      <c r="H882" s="62"/>
      <c r="I882" s="62"/>
      <c r="J882" s="62"/>
      <c r="K882" s="102"/>
      <c r="L882" s="62"/>
      <c r="M882" s="62"/>
      <c r="N882" s="62"/>
      <c r="O882" s="62"/>
      <c r="P882" s="106"/>
      <c r="Q882" s="106"/>
      <c r="R882" s="106"/>
      <c r="S882" s="106"/>
      <c r="T882" s="106"/>
      <c r="U882" s="106"/>
      <c r="V882" s="106"/>
      <c r="W882" s="106"/>
      <c r="X882" s="62"/>
      <c r="Y882" s="62"/>
      <c r="Z882" s="62"/>
      <c r="AA882" s="62"/>
    </row>
    <row r="883">
      <c r="A883" s="62"/>
      <c r="B883" s="62"/>
      <c r="C883" s="62"/>
      <c r="D883" s="62"/>
      <c r="E883" s="62"/>
      <c r="F883" s="62"/>
      <c r="G883" s="62"/>
      <c r="H883" s="62"/>
      <c r="I883" s="62"/>
      <c r="J883" s="62"/>
      <c r="K883" s="102"/>
      <c r="L883" s="62"/>
      <c r="M883" s="62"/>
      <c r="N883" s="62"/>
      <c r="O883" s="62"/>
      <c r="P883" s="106"/>
      <c r="Q883" s="106"/>
      <c r="R883" s="106"/>
      <c r="S883" s="106"/>
      <c r="T883" s="106"/>
      <c r="U883" s="106"/>
      <c r="V883" s="106"/>
      <c r="W883" s="106"/>
      <c r="X883" s="62"/>
      <c r="Y883" s="62"/>
      <c r="Z883" s="62"/>
      <c r="AA883" s="62"/>
    </row>
    <row r="884">
      <c r="A884" s="62"/>
      <c r="B884" s="62"/>
      <c r="C884" s="62"/>
      <c r="D884" s="62"/>
      <c r="E884" s="62"/>
      <c r="F884" s="62"/>
      <c r="G884" s="62"/>
      <c r="H884" s="62"/>
      <c r="I884" s="62"/>
      <c r="J884" s="62"/>
      <c r="K884" s="102"/>
      <c r="L884" s="62"/>
      <c r="M884" s="62"/>
      <c r="N884" s="62"/>
      <c r="O884" s="62"/>
      <c r="P884" s="106"/>
      <c r="Q884" s="106"/>
      <c r="R884" s="106"/>
      <c r="S884" s="106"/>
      <c r="T884" s="106"/>
      <c r="U884" s="106"/>
      <c r="V884" s="106"/>
      <c r="W884" s="106"/>
      <c r="X884" s="62"/>
      <c r="Y884" s="62"/>
      <c r="Z884" s="62"/>
      <c r="AA884" s="62"/>
    </row>
    <row r="885">
      <c r="A885" s="62"/>
      <c r="B885" s="62"/>
      <c r="C885" s="62"/>
      <c r="D885" s="62"/>
      <c r="E885" s="62"/>
      <c r="F885" s="62"/>
      <c r="G885" s="62"/>
      <c r="H885" s="62"/>
      <c r="I885" s="62"/>
      <c r="J885" s="62"/>
      <c r="K885" s="102"/>
      <c r="L885" s="62"/>
      <c r="M885" s="62"/>
      <c r="N885" s="62"/>
      <c r="O885" s="62"/>
      <c r="P885" s="106"/>
      <c r="Q885" s="106"/>
      <c r="R885" s="106"/>
      <c r="S885" s="106"/>
      <c r="T885" s="106"/>
      <c r="U885" s="106"/>
      <c r="V885" s="106"/>
      <c r="W885" s="106"/>
      <c r="X885" s="62"/>
      <c r="Y885" s="62"/>
      <c r="Z885" s="62"/>
      <c r="AA885" s="62"/>
    </row>
    <row r="886">
      <c r="A886" s="62"/>
      <c r="B886" s="62"/>
      <c r="C886" s="62"/>
      <c r="D886" s="62"/>
      <c r="E886" s="62"/>
      <c r="F886" s="62"/>
      <c r="G886" s="62"/>
      <c r="H886" s="62"/>
      <c r="I886" s="62"/>
      <c r="J886" s="62"/>
      <c r="K886" s="102"/>
      <c r="L886" s="62"/>
      <c r="M886" s="62"/>
      <c r="N886" s="62"/>
      <c r="O886" s="62"/>
      <c r="P886" s="106"/>
      <c r="Q886" s="106"/>
      <c r="R886" s="106"/>
      <c r="S886" s="106"/>
      <c r="T886" s="106"/>
      <c r="U886" s="106"/>
      <c r="V886" s="106"/>
      <c r="W886" s="106"/>
      <c r="X886" s="62"/>
      <c r="Y886" s="62"/>
      <c r="Z886" s="62"/>
      <c r="AA886" s="62"/>
    </row>
    <row r="887">
      <c r="A887" s="62"/>
      <c r="B887" s="62"/>
      <c r="C887" s="62"/>
      <c r="D887" s="62"/>
      <c r="E887" s="62"/>
      <c r="F887" s="62"/>
      <c r="G887" s="62"/>
      <c r="H887" s="62"/>
      <c r="I887" s="62"/>
      <c r="J887" s="62"/>
      <c r="K887" s="102"/>
      <c r="L887" s="62"/>
      <c r="M887" s="62"/>
      <c r="N887" s="62"/>
      <c r="O887" s="62"/>
      <c r="P887" s="106"/>
      <c r="Q887" s="106"/>
      <c r="R887" s="106"/>
      <c r="S887" s="106"/>
      <c r="T887" s="106"/>
      <c r="U887" s="106"/>
      <c r="V887" s="106"/>
      <c r="W887" s="106"/>
      <c r="X887" s="62"/>
      <c r="Y887" s="62"/>
      <c r="Z887" s="62"/>
      <c r="AA887" s="62"/>
    </row>
    <row r="888">
      <c r="A888" s="62"/>
      <c r="B888" s="62"/>
      <c r="C888" s="62"/>
      <c r="D888" s="62"/>
      <c r="E888" s="62"/>
      <c r="F888" s="62"/>
      <c r="G888" s="62"/>
      <c r="H888" s="62"/>
      <c r="I888" s="62"/>
      <c r="J888" s="62"/>
      <c r="K888" s="102"/>
      <c r="L888" s="62"/>
      <c r="M888" s="62"/>
      <c r="N888" s="62"/>
      <c r="O888" s="62"/>
      <c r="P888" s="106"/>
      <c r="Q888" s="106"/>
      <c r="R888" s="106"/>
      <c r="S888" s="106"/>
      <c r="T888" s="106"/>
      <c r="U888" s="106"/>
      <c r="V888" s="106"/>
      <c r="W888" s="106"/>
      <c r="X888" s="62"/>
      <c r="Y888" s="62"/>
      <c r="Z888" s="62"/>
      <c r="AA888" s="62"/>
    </row>
    <row r="889">
      <c r="A889" s="62"/>
      <c r="B889" s="62"/>
      <c r="C889" s="62"/>
      <c r="D889" s="62"/>
      <c r="E889" s="62"/>
      <c r="F889" s="62"/>
      <c r="G889" s="62"/>
      <c r="H889" s="62"/>
      <c r="I889" s="62"/>
      <c r="J889" s="62"/>
      <c r="K889" s="102"/>
      <c r="L889" s="62"/>
      <c r="M889" s="62"/>
      <c r="N889" s="62"/>
      <c r="O889" s="62"/>
      <c r="P889" s="106"/>
      <c r="Q889" s="106"/>
      <c r="R889" s="106"/>
      <c r="S889" s="106"/>
      <c r="T889" s="106"/>
      <c r="U889" s="106"/>
      <c r="V889" s="106"/>
      <c r="W889" s="106"/>
      <c r="X889" s="62"/>
      <c r="Y889" s="62"/>
      <c r="Z889" s="62"/>
      <c r="AA889" s="62"/>
    </row>
    <row r="890">
      <c r="A890" s="62"/>
      <c r="B890" s="62"/>
      <c r="C890" s="62"/>
      <c r="D890" s="62"/>
      <c r="E890" s="62"/>
      <c r="F890" s="62"/>
      <c r="G890" s="62"/>
      <c r="H890" s="62"/>
      <c r="I890" s="62"/>
      <c r="J890" s="62"/>
      <c r="K890" s="102"/>
      <c r="L890" s="62"/>
      <c r="M890" s="62"/>
      <c r="N890" s="62"/>
      <c r="O890" s="62"/>
      <c r="P890" s="106"/>
      <c r="Q890" s="106"/>
      <c r="R890" s="106"/>
      <c r="S890" s="106"/>
      <c r="T890" s="106"/>
      <c r="U890" s="106"/>
      <c r="V890" s="106"/>
      <c r="W890" s="106"/>
      <c r="X890" s="62"/>
      <c r="Y890" s="62"/>
      <c r="Z890" s="62"/>
      <c r="AA890" s="62"/>
    </row>
    <row r="891">
      <c r="A891" s="62"/>
      <c r="B891" s="62"/>
      <c r="C891" s="62"/>
      <c r="D891" s="62"/>
      <c r="E891" s="62"/>
      <c r="F891" s="62"/>
      <c r="G891" s="62"/>
      <c r="H891" s="62"/>
      <c r="I891" s="62"/>
      <c r="J891" s="62"/>
      <c r="K891" s="102"/>
      <c r="L891" s="62"/>
      <c r="M891" s="62"/>
      <c r="N891" s="62"/>
      <c r="O891" s="62"/>
      <c r="P891" s="106"/>
      <c r="Q891" s="106"/>
      <c r="R891" s="106"/>
      <c r="S891" s="106"/>
      <c r="T891" s="106"/>
      <c r="U891" s="106"/>
      <c r="V891" s="106"/>
      <c r="W891" s="106"/>
      <c r="X891" s="62"/>
      <c r="Y891" s="62"/>
      <c r="Z891" s="62"/>
      <c r="AA891" s="62"/>
    </row>
    <row r="892">
      <c r="A892" s="62"/>
      <c r="B892" s="62"/>
      <c r="C892" s="62"/>
      <c r="D892" s="62"/>
      <c r="E892" s="62"/>
      <c r="F892" s="62"/>
      <c r="G892" s="62"/>
      <c r="H892" s="62"/>
      <c r="I892" s="62"/>
      <c r="J892" s="62"/>
      <c r="K892" s="102"/>
      <c r="L892" s="62"/>
      <c r="M892" s="62"/>
      <c r="N892" s="62"/>
      <c r="O892" s="62"/>
      <c r="P892" s="106"/>
      <c r="Q892" s="106"/>
      <c r="R892" s="106"/>
      <c r="S892" s="106"/>
      <c r="T892" s="106"/>
      <c r="U892" s="106"/>
      <c r="V892" s="106"/>
      <c r="W892" s="106"/>
      <c r="X892" s="62"/>
      <c r="Y892" s="62"/>
      <c r="Z892" s="62"/>
      <c r="AA892" s="62"/>
    </row>
    <row r="893">
      <c r="A893" s="62"/>
      <c r="B893" s="62"/>
      <c r="C893" s="62"/>
      <c r="D893" s="62"/>
      <c r="E893" s="62"/>
      <c r="F893" s="62"/>
      <c r="G893" s="62"/>
      <c r="H893" s="62"/>
      <c r="I893" s="62"/>
      <c r="J893" s="62"/>
      <c r="K893" s="102"/>
      <c r="L893" s="62"/>
      <c r="M893" s="62"/>
      <c r="N893" s="62"/>
      <c r="O893" s="62"/>
      <c r="P893" s="106"/>
      <c r="Q893" s="106"/>
      <c r="R893" s="106"/>
      <c r="S893" s="106"/>
      <c r="T893" s="106"/>
      <c r="U893" s="106"/>
      <c r="V893" s="106"/>
      <c r="W893" s="106"/>
      <c r="X893" s="62"/>
      <c r="Y893" s="62"/>
      <c r="Z893" s="62"/>
      <c r="AA893" s="62"/>
    </row>
    <row r="894">
      <c r="A894" s="62"/>
      <c r="B894" s="62"/>
      <c r="C894" s="62"/>
      <c r="D894" s="62"/>
      <c r="E894" s="62"/>
      <c r="F894" s="62"/>
      <c r="G894" s="62"/>
      <c r="H894" s="62"/>
      <c r="I894" s="62"/>
      <c r="J894" s="62"/>
      <c r="K894" s="102"/>
      <c r="L894" s="62"/>
      <c r="M894" s="62"/>
      <c r="N894" s="62"/>
      <c r="O894" s="62"/>
      <c r="P894" s="106"/>
      <c r="Q894" s="106"/>
      <c r="R894" s="106"/>
      <c r="S894" s="106"/>
      <c r="T894" s="106"/>
      <c r="U894" s="106"/>
      <c r="V894" s="106"/>
      <c r="W894" s="106"/>
      <c r="X894" s="62"/>
      <c r="Y894" s="62"/>
      <c r="Z894" s="62"/>
      <c r="AA894" s="62"/>
    </row>
    <row r="895">
      <c r="A895" s="62"/>
      <c r="B895" s="62"/>
      <c r="C895" s="62"/>
      <c r="D895" s="62"/>
      <c r="E895" s="62"/>
      <c r="F895" s="62"/>
      <c r="G895" s="62"/>
      <c r="H895" s="62"/>
      <c r="I895" s="62"/>
      <c r="J895" s="62"/>
      <c r="K895" s="102"/>
      <c r="L895" s="62"/>
      <c r="M895" s="62"/>
      <c r="N895" s="62"/>
      <c r="O895" s="62"/>
      <c r="P895" s="106"/>
      <c r="Q895" s="106"/>
      <c r="R895" s="106"/>
      <c r="S895" s="106"/>
      <c r="T895" s="106"/>
      <c r="U895" s="106"/>
      <c r="V895" s="106"/>
      <c r="W895" s="106"/>
      <c r="X895" s="62"/>
      <c r="Y895" s="62"/>
      <c r="Z895" s="62"/>
      <c r="AA895" s="62"/>
    </row>
    <row r="896">
      <c r="A896" s="62"/>
      <c r="B896" s="62"/>
      <c r="C896" s="62"/>
      <c r="D896" s="62"/>
      <c r="E896" s="62"/>
      <c r="F896" s="62"/>
      <c r="G896" s="62"/>
      <c r="H896" s="62"/>
      <c r="I896" s="62"/>
      <c r="J896" s="62"/>
      <c r="K896" s="102"/>
      <c r="L896" s="62"/>
      <c r="M896" s="62"/>
      <c r="N896" s="62"/>
      <c r="O896" s="62"/>
      <c r="P896" s="106"/>
      <c r="Q896" s="106"/>
      <c r="R896" s="106"/>
      <c r="S896" s="106"/>
      <c r="T896" s="106"/>
      <c r="U896" s="106"/>
      <c r="V896" s="106"/>
      <c r="W896" s="106"/>
      <c r="X896" s="62"/>
      <c r="Y896" s="62"/>
      <c r="Z896" s="62"/>
      <c r="AA896" s="62"/>
    </row>
    <row r="897">
      <c r="A897" s="62"/>
      <c r="B897" s="62"/>
      <c r="C897" s="62"/>
      <c r="D897" s="62"/>
      <c r="E897" s="62"/>
      <c r="F897" s="62"/>
      <c r="G897" s="62"/>
      <c r="H897" s="62"/>
      <c r="I897" s="62"/>
      <c r="J897" s="62"/>
      <c r="K897" s="102"/>
      <c r="L897" s="62"/>
      <c r="M897" s="62"/>
      <c r="N897" s="62"/>
      <c r="O897" s="62"/>
      <c r="P897" s="106"/>
      <c r="Q897" s="106"/>
      <c r="R897" s="106"/>
      <c r="S897" s="106"/>
      <c r="T897" s="106"/>
      <c r="U897" s="106"/>
      <c r="V897" s="106"/>
      <c r="W897" s="106"/>
      <c r="X897" s="62"/>
      <c r="Y897" s="62"/>
      <c r="Z897" s="62"/>
      <c r="AA897" s="62"/>
    </row>
    <row r="898">
      <c r="A898" s="62"/>
      <c r="B898" s="62"/>
      <c r="C898" s="62"/>
      <c r="D898" s="62"/>
      <c r="E898" s="62"/>
      <c r="F898" s="62"/>
      <c r="G898" s="62"/>
      <c r="H898" s="62"/>
      <c r="I898" s="62"/>
      <c r="J898" s="62"/>
      <c r="K898" s="102"/>
      <c r="L898" s="62"/>
      <c r="M898" s="62"/>
      <c r="N898" s="62"/>
      <c r="O898" s="62"/>
      <c r="P898" s="106"/>
      <c r="Q898" s="106"/>
      <c r="R898" s="106"/>
      <c r="S898" s="106"/>
      <c r="T898" s="106"/>
      <c r="U898" s="106"/>
      <c r="V898" s="106"/>
      <c r="W898" s="106"/>
      <c r="X898" s="62"/>
      <c r="Y898" s="62"/>
      <c r="Z898" s="62"/>
      <c r="AA898" s="62"/>
    </row>
    <row r="899">
      <c r="A899" s="62"/>
      <c r="B899" s="62"/>
      <c r="C899" s="62"/>
      <c r="D899" s="62"/>
      <c r="E899" s="62"/>
      <c r="F899" s="62"/>
      <c r="G899" s="62"/>
      <c r="H899" s="62"/>
      <c r="I899" s="62"/>
      <c r="J899" s="62"/>
      <c r="K899" s="102"/>
      <c r="L899" s="62"/>
      <c r="M899" s="62"/>
      <c r="N899" s="62"/>
      <c r="O899" s="62"/>
      <c r="P899" s="106"/>
      <c r="Q899" s="106"/>
      <c r="R899" s="106"/>
      <c r="S899" s="106"/>
      <c r="T899" s="106"/>
      <c r="U899" s="106"/>
      <c r="V899" s="106"/>
      <c r="W899" s="106"/>
      <c r="X899" s="62"/>
      <c r="Y899" s="62"/>
      <c r="Z899" s="62"/>
      <c r="AA899" s="62"/>
    </row>
    <row r="900">
      <c r="A900" s="62"/>
      <c r="B900" s="62"/>
      <c r="C900" s="62"/>
      <c r="D900" s="62"/>
      <c r="E900" s="62"/>
      <c r="F900" s="62"/>
      <c r="G900" s="62"/>
      <c r="H900" s="62"/>
      <c r="I900" s="62"/>
      <c r="J900" s="62"/>
      <c r="K900" s="102"/>
      <c r="L900" s="62"/>
      <c r="M900" s="62"/>
      <c r="N900" s="62"/>
      <c r="O900" s="62"/>
      <c r="P900" s="106"/>
      <c r="Q900" s="106"/>
      <c r="R900" s="106"/>
      <c r="S900" s="106"/>
      <c r="T900" s="106"/>
      <c r="U900" s="106"/>
      <c r="V900" s="106"/>
      <c r="W900" s="106"/>
      <c r="X900" s="62"/>
      <c r="Y900" s="62"/>
      <c r="Z900" s="62"/>
      <c r="AA900" s="62"/>
    </row>
    <row r="901">
      <c r="A901" s="62"/>
      <c r="B901" s="62"/>
      <c r="C901" s="62"/>
      <c r="D901" s="62"/>
      <c r="E901" s="62"/>
      <c r="F901" s="62"/>
      <c r="G901" s="62"/>
      <c r="H901" s="62"/>
      <c r="I901" s="62"/>
      <c r="J901" s="62"/>
      <c r="K901" s="102"/>
      <c r="L901" s="62"/>
      <c r="M901" s="62"/>
      <c r="N901" s="62"/>
      <c r="O901" s="62"/>
      <c r="P901" s="106"/>
      <c r="Q901" s="106"/>
      <c r="R901" s="106"/>
      <c r="S901" s="106"/>
      <c r="T901" s="106"/>
      <c r="U901" s="106"/>
      <c r="V901" s="106"/>
      <c r="W901" s="106"/>
      <c r="X901" s="62"/>
      <c r="Y901" s="62"/>
      <c r="Z901" s="62"/>
      <c r="AA901" s="62"/>
    </row>
    <row r="902">
      <c r="A902" s="62"/>
      <c r="B902" s="62"/>
      <c r="C902" s="62"/>
      <c r="D902" s="62"/>
      <c r="E902" s="62"/>
      <c r="F902" s="62"/>
      <c r="G902" s="62"/>
      <c r="H902" s="62"/>
      <c r="I902" s="62"/>
      <c r="J902" s="62"/>
      <c r="K902" s="102"/>
      <c r="L902" s="62"/>
      <c r="M902" s="62"/>
      <c r="N902" s="62"/>
      <c r="O902" s="62"/>
      <c r="P902" s="106"/>
      <c r="Q902" s="106"/>
      <c r="R902" s="106"/>
      <c r="S902" s="106"/>
      <c r="T902" s="106"/>
      <c r="U902" s="106"/>
      <c r="V902" s="106"/>
      <c r="W902" s="106"/>
      <c r="X902" s="62"/>
      <c r="Y902" s="62"/>
      <c r="Z902" s="62"/>
      <c r="AA902" s="62"/>
    </row>
    <row r="903">
      <c r="A903" s="62"/>
      <c r="B903" s="62"/>
      <c r="C903" s="62"/>
      <c r="D903" s="62"/>
      <c r="E903" s="62"/>
      <c r="F903" s="62"/>
      <c r="G903" s="62"/>
      <c r="H903" s="62"/>
      <c r="I903" s="62"/>
      <c r="J903" s="62"/>
      <c r="K903" s="102"/>
      <c r="L903" s="62"/>
      <c r="M903" s="62"/>
      <c r="N903" s="62"/>
      <c r="O903" s="62"/>
      <c r="P903" s="106"/>
      <c r="Q903" s="106"/>
      <c r="R903" s="106"/>
      <c r="S903" s="106"/>
      <c r="T903" s="106"/>
      <c r="U903" s="106"/>
      <c r="V903" s="106"/>
      <c r="W903" s="106"/>
      <c r="X903" s="62"/>
      <c r="Y903" s="62"/>
      <c r="Z903" s="62"/>
      <c r="AA903" s="62"/>
    </row>
    <row r="904">
      <c r="A904" s="62"/>
      <c r="B904" s="62"/>
      <c r="C904" s="62"/>
      <c r="D904" s="62"/>
      <c r="E904" s="62"/>
      <c r="F904" s="62"/>
      <c r="G904" s="62"/>
      <c r="H904" s="62"/>
      <c r="I904" s="62"/>
      <c r="J904" s="62"/>
      <c r="K904" s="102"/>
      <c r="L904" s="62"/>
      <c r="M904" s="62"/>
      <c r="N904" s="62"/>
      <c r="O904" s="62"/>
      <c r="P904" s="106"/>
      <c r="Q904" s="106"/>
      <c r="R904" s="106"/>
      <c r="S904" s="106"/>
      <c r="T904" s="106"/>
      <c r="U904" s="106"/>
      <c r="V904" s="106"/>
      <c r="W904" s="106"/>
      <c r="X904" s="62"/>
      <c r="Y904" s="62"/>
      <c r="Z904" s="62"/>
      <c r="AA904" s="62"/>
    </row>
    <row r="905">
      <c r="A905" s="62"/>
      <c r="B905" s="62"/>
      <c r="C905" s="62"/>
      <c r="D905" s="62"/>
      <c r="E905" s="62"/>
      <c r="F905" s="62"/>
      <c r="G905" s="62"/>
      <c r="H905" s="62"/>
      <c r="I905" s="62"/>
      <c r="J905" s="62"/>
      <c r="K905" s="102"/>
      <c r="L905" s="62"/>
      <c r="M905" s="62"/>
      <c r="N905" s="62"/>
      <c r="O905" s="62"/>
      <c r="P905" s="106"/>
      <c r="Q905" s="106"/>
      <c r="R905" s="106"/>
      <c r="S905" s="106"/>
      <c r="T905" s="106"/>
      <c r="U905" s="106"/>
      <c r="V905" s="106"/>
      <c r="W905" s="106"/>
      <c r="X905" s="62"/>
      <c r="Y905" s="62"/>
      <c r="Z905" s="62"/>
      <c r="AA905" s="62"/>
    </row>
    <row r="906">
      <c r="A906" s="62"/>
      <c r="B906" s="62"/>
      <c r="C906" s="62"/>
      <c r="D906" s="62"/>
      <c r="E906" s="62"/>
      <c r="F906" s="62"/>
      <c r="G906" s="62"/>
      <c r="H906" s="62"/>
      <c r="I906" s="62"/>
      <c r="J906" s="62"/>
      <c r="K906" s="102"/>
      <c r="L906" s="62"/>
      <c r="M906" s="62"/>
      <c r="N906" s="62"/>
      <c r="O906" s="62"/>
      <c r="P906" s="106"/>
      <c r="Q906" s="106"/>
      <c r="R906" s="106"/>
      <c r="S906" s="106"/>
      <c r="T906" s="106"/>
      <c r="U906" s="106"/>
      <c r="V906" s="106"/>
      <c r="W906" s="106"/>
      <c r="X906" s="62"/>
      <c r="Y906" s="62"/>
      <c r="Z906" s="62"/>
      <c r="AA906" s="62"/>
    </row>
    <row r="907">
      <c r="A907" s="62"/>
      <c r="B907" s="62"/>
      <c r="C907" s="62"/>
      <c r="D907" s="62"/>
      <c r="E907" s="62"/>
      <c r="F907" s="62"/>
      <c r="G907" s="62"/>
      <c r="H907" s="62"/>
      <c r="I907" s="62"/>
      <c r="J907" s="62"/>
      <c r="K907" s="102"/>
      <c r="L907" s="62"/>
      <c r="M907" s="62"/>
      <c r="N907" s="62"/>
      <c r="O907" s="62"/>
      <c r="P907" s="106"/>
      <c r="Q907" s="106"/>
      <c r="R907" s="106"/>
      <c r="S907" s="106"/>
      <c r="T907" s="106"/>
      <c r="U907" s="106"/>
      <c r="V907" s="106"/>
      <c r="W907" s="106"/>
      <c r="X907" s="62"/>
      <c r="Y907" s="62"/>
      <c r="Z907" s="62"/>
      <c r="AA907" s="62"/>
    </row>
    <row r="908">
      <c r="A908" s="62"/>
      <c r="B908" s="62"/>
      <c r="C908" s="62"/>
      <c r="D908" s="62"/>
      <c r="E908" s="62"/>
      <c r="F908" s="62"/>
      <c r="G908" s="62"/>
      <c r="H908" s="62"/>
      <c r="I908" s="62"/>
      <c r="J908" s="62"/>
      <c r="K908" s="102"/>
      <c r="L908" s="62"/>
      <c r="M908" s="62"/>
      <c r="N908" s="62"/>
      <c r="O908" s="62"/>
      <c r="P908" s="106"/>
      <c r="Q908" s="106"/>
      <c r="R908" s="106"/>
      <c r="S908" s="106"/>
      <c r="T908" s="106"/>
      <c r="U908" s="106"/>
      <c r="V908" s="106"/>
      <c r="W908" s="106"/>
      <c r="X908" s="62"/>
      <c r="Y908" s="62"/>
      <c r="Z908" s="62"/>
      <c r="AA908" s="62"/>
    </row>
    <row r="909">
      <c r="A909" s="62"/>
      <c r="B909" s="62"/>
      <c r="C909" s="62"/>
      <c r="D909" s="62"/>
      <c r="E909" s="62"/>
      <c r="F909" s="62"/>
      <c r="G909" s="62"/>
      <c r="H909" s="62"/>
      <c r="I909" s="62"/>
      <c r="J909" s="62"/>
      <c r="K909" s="102"/>
      <c r="L909" s="62"/>
      <c r="M909" s="62"/>
      <c r="N909" s="62"/>
      <c r="O909" s="62"/>
      <c r="P909" s="106"/>
      <c r="Q909" s="106"/>
      <c r="R909" s="106"/>
      <c r="S909" s="106"/>
      <c r="T909" s="106"/>
      <c r="U909" s="106"/>
      <c r="V909" s="106"/>
      <c r="W909" s="106"/>
      <c r="X909" s="62"/>
      <c r="Y909" s="62"/>
      <c r="Z909" s="62"/>
      <c r="AA909" s="62"/>
    </row>
    <row r="910">
      <c r="A910" s="62"/>
      <c r="B910" s="62"/>
      <c r="C910" s="62"/>
      <c r="D910" s="62"/>
      <c r="E910" s="62"/>
      <c r="F910" s="62"/>
      <c r="G910" s="62"/>
      <c r="H910" s="62"/>
      <c r="I910" s="62"/>
      <c r="J910" s="62"/>
      <c r="K910" s="102"/>
      <c r="L910" s="62"/>
      <c r="M910" s="62"/>
      <c r="N910" s="62"/>
      <c r="O910" s="62"/>
      <c r="P910" s="106"/>
      <c r="Q910" s="106"/>
      <c r="R910" s="106"/>
      <c r="S910" s="106"/>
      <c r="T910" s="106"/>
      <c r="U910" s="106"/>
      <c r="V910" s="106"/>
      <c r="W910" s="106"/>
      <c r="X910" s="62"/>
      <c r="Y910" s="62"/>
      <c r="Z910" s="62"/>
      <c r="AA910" s="62"/>
    </row>
    <row r="911">
      <c r="A911" s="62"/>
      <c r="B911" s="62"/>
      <c r="C911" s="62"/>
      <c r="D911" s="62"/>
      <c r="E911" s="62"/>
      <c r="F911" s="62"/>
      <c r="G911" s="62"/>
      <c r="H911" s="62"/>
      <c r="I911" s="62"/>
      <c r="J911" s="62"/>
      <c r="K911" s="102"/>
      <c r="L911" s="62"/>
      <c r="M911" s="62"/>
      <c r="N911" s="62"/>
      <c r="O911" s="62"/>
      <c r="P911" s="106"/>
      <c r="Q911" s="106"/>
      <c r="R911" s="106"/>
      <c r="S911" s="106"/>
      <c r="T911" s="106"/>
      <c r="U911" s="106"/>
      <c r="V911" s="106"/>
      <c r="W911" s="106"/>
      <c r="X911" s="62"/>
      <c r="Y911" s="62"/>
      <c r="Z911" s="62"/>
      <c r="AA911" s="62"/>
    </row>
    <row r="912">
      <c r="A912" s="62"/>
      <c r="B912" s="62"/>
      <c r="C912" s="62"/>
      <c r="D912" s="62"/>
      <c r="E912" s="62"/>
      <c r="F912" s="62"/>
      <c r="G912" s="62"/>
      <c r="H912" s="62"/>
      <c r="I912" s="62"/>
      <c r="J912" s="62"/>
      <c r="K912" s="102"/>
      <c r="L912" s="62"/>
      <c r="M912" s="62"/>
      <c r="N912" s="62"/>
      <c r="O912" s="62"/>
      <c r="P912" s="106"/>
      <c r="Q912" s="106"/>
      <c r="R912" s="106"/>
      <c r="S912" s="106"/>
      <c r="T912" s="106"/>
      <c r="U912" s="106"/>
      <c r="V912" s="106"/>
      <c r="W912" s="106"/>
      <c r="X912" s="62"/>
      <c r="Y912" s="62"/>
      <c r="Z912" s="62"/>
      <c r="AA912" s="62"/>
    </row>
    <row r="913">
      <c r="A913" s="62"/>
      <c r="B913" s="62"/>
      <c r="C913" s="62"/>
      <c r="D913" s="62"/>
      <c r="E913" s="62"/>
      <c r="F913" s="62"/>
      <c r="G913" s="62"/>
      <c r="H913" s="62"/>
      <c r="I913" s="62"/>
      <c r="J913" s="62"/>
      <c r="K913" s="102"/>
      <c r="L913" s="62"/>
      <c r="M913" s="62"/>
      <c r="N913" s="62"/>
      <c r="O913" s="62"/>
      <c r="P913" s="106"/>
      <c r="Q913" s="106"/>
      <c r="R913" s="106"/>
      <c r="S913" s="106"/>
      <c r="T913" s="106"/>
      <c r="U913" s="106"/>
      <c r="V913" s="106"/>
      <c r="W913" s="106"/>
      <c r="X913" s="62"/>
      <c r="Y913" s="62"/>
      <c r="Z913" s="62"/>
      <c r="AA913" s="62"/>
    </row>
    <row r="914">
      <c r="A914" s="62"/>
      <c r="B914" s="62"/>
      <c r="C914" s="62"/>
      <c r="D914" s="62"/>
      <c r="E914" s="62"/>
      <c r="F914" s="62"/>
      <c r="G914" s="62"/>
      <c r="H914" s="62"/>
      <c r="I914" s="62"/>
      <c r="J914" s="62"/>
      <c r="K914" s="102"/>
      <c r="L914" s="62"/>
      <c r="M914" s="62"/>
      <c r="N914" s="62"/>
      <c r="O914" s="62"/>
      <c r="P914" s="106"/>
      <c r="Q914" s="106"/>
      <c r="R914" s="106"/>
      <c r="S914" s="106"/>
      <c r="T914" s="106"/>
      <c r="U914" s="106"/>
      <c r="V914" s="106"/>
      <c r="W914" s="106"/>
      <c r="X914" s="62"/>
      <c r="Y914" s="62"/>
      <c r="Z914" s="62"/>
      <c r="AA914" s="62"/>
    </row>
    <row r="915">
      <c r="A915" s="62"/>
      <c r="B915" s="62"/>
      <c r="C915" s="62"/>
      <c r="D915" s="62"/>
      <c r="E915" s="62"/>
      <c r="F915" s="62"/>
      <c r="G915" s="62"/>
      <c r="H915" s="62"/>
      <c r="I915" s="62"/>
      <c r="J915" s="62"/>
      <c r="K915" s="102"/>
      <c r="L915" s="62"/>
      <c r="M915" s="62"/>
      <c r="N915" s="62"/>
      <c r="O915" s="62"/>
      <c r="P915" s="106"/>
      <c r="Q915" s="106"/>
      <c r="R915" s="106"/>
      <c r="S915" s="106"/>
      <c r="T915" s="106"/>
      <c r="U915" s="106"/>
      <c r="V915" s="106"/>
      <c r="W915" s="106"/>
      <c r="X915" s="62"/>
      <c r="Y915" s="62"/>
      <c r="Z915" s="62"/>
      <c r="AA915" s="62"/>
    </row>
    <row r="916">
      <c r="A916" s="62"/>
      <c r="B916" s="62"/>
      <c r="C916" s="62"/>
      <c r="D916" s="62"/>
      <c r="E916" s="62"/>
      <c r="F916" s="62"/>
      <c r="G916" s="62"/>
      <c r="H916" s="62"/>
      <c r="I916" s="62"/>
      <c r="J916" s="62"/>
      <c r="K916" s="102"/>
      <c r="L916" s="62"/>
      <c r="M916" s="62"/>
      <c r="N916" s="62"/>
      <c r="O916" s="62"/>
      <c r="P916" s="106"/>
      <c r="Q916" s="106"/>
      <c r="R916" s="106"/>
      <c r="S916" s="106"/>
      <c r="T916" s="106"/>
      <c r="U916" s="106"/>
      <c r="V916" s="106"/>
      <c r="W916" s="106"/>
      <c r="X916" s="62"/>
      <c r="Y916" s="62"/>
      <c r="Z916" s="62"/>
      <c r="AA916" s="62"/>
    </row>
    <row r="917">
      <c r="A917" s="62"/>
      <c r="B917" s="62"/>
      <c r="C917" s="62"/>
      <c r="D917" s="62"/>
      <c r="E917" s="62"/>
      <c r="F917" s="62"/>
      <c r="G917" s="62"/>
      <c r="H917" s="62"/>
      <c r="I917" s="62"/>
      <c r="J917" s="62"/>
      <c r="K917" s="102"/>
      <c r="L917" s="62"/>
      <c r="M917" s="62"/>
      <c r="N917" s="62"/>
      <c r="O917" s="62"/>
      <c r="P917" s="106"/>
      <c r="Q917" s="106"/>
      <c r="R917" s="106"/>
      <c r="S917" s="106"/>
      <c r="T917" s="106"/>
      <c r="U917" s="106"/>
      <c r="V917" s="106"/>
      <c r="W917" s="106"/>
      <c r="X917" s="62"/>
      <c r="Y917" s="62"/>
      <c r="Z917" s="62"/>
      <c r="AA917" s="62"/>
    </row>
    <row r="918">
      <c r="A918" s="62"/>
      <c r="B918" s="62"/>
      <c r="C918" s="62"/>
      <c r="D918" s="62"/>
      <c r="E918" s="62"/>
      <c r="F918" s="62"/>
      <c r="G918" s="62"/>
      <c r="H918" s="62"/>
      <c r="I918" s="62"/>
      <c r="J918" s="62"/>
      <c r="K918" s="102"/>
      <c r="L918" s="62"/>
      <c r="M918" s="62"/>
      <c r="N918" s="62"/>
      <c r="O918" s="62"/>
      <c r="P918" s="106"/>
      <c r="Q918" s="106"/>
      <c r="R918" s="106"/>
      <c r="S918" s="106"/>
      <c r="T918" s="106"/>
      <c r="U918" s="106"/>
      <c r="V918" s="106"/>
      <c r="W918" s="106"/>
      <c r="X918" s="62"/>
      <c r="Y918" s="62"/>
      <c r="Z918" s="62"/>
      <c r="AA918" s="62"/>
    </row>
    <row r="919">
      <c r="A919" s="62"/>
      <c r="B919" s="62"/>
      <c r="C919" s="62"/>
      <c r="D919" s="62"/>
      <c r="E919" s="62"/>
      <c r="F919" s="62"/>
      <c r="G919" s="62"/>
      <c r="H919" s="62"/>
      <c r="I919" s="62"/>
      <c r="J919" s="62"/>
      <c r="K919" s="102"/>
      <c r="L919" s="62"/>
      <c r="M919" s="62"/>
      <c r="N919" s="62"/>
      <c r="O919" s="62"/>
      <c r="P919" s="106"/>
      <c r="Q919" s="106"/>
      <c r="R919" s="106"/>
      <c r="S919" s="106"/>
      <c r="T919" s="106"/>
      <c r="U919" s="106"/>
      <c r="V919" s="106"/>
      <c r="W919" s="106"/>
      <c r="X919" s="62"/>
      <c r="Y919" s="62"/>
      <c r="Z919" s="62"/>
      <c r="AA919" s="62"/>
    </row>
    <row r="920">
      <c r="A920" s="62"/>
      <c r="B920" s="62"/>
      <c r="C920" s="62"/>
      <c r="D920" s="62"/>
      <c r="E920" s="62"/>
      <c r="F920" s="62"/>
      <c r="G920" s="62"/>
      <c r="H920" s="62"/>
      <c r="I920" s="62"/>
      <c r="J920" s="62"/>
      <c r="K920" s="102"/>
      <c r="L920" s="62"/>
      <c r="M920" s="62"/>
      <c r="N920" s="62"/>
      <c r="O920" s="62"/>
      <c r="P920" s="106"/>
      <c r="Q920" s="106"/>
      <c r="R920" s="106"/>
      <c r="S920" s="106"/>
      <c r="T920" s="106"/>
      <c r="U920" s="106"/>
      <c r="V920" s="106"/>
      <c r="W920" s="106"/>
      <c r="X920" s="62"/>
      <c r="Y920" s="62"/>
      <c r="Z920" s="62"/>
      <c r="AA920" s="62"/>
    </row>
    <row r="921">
      <c r="A921" s="62"/>
      <c r="B921" s="62"/>
      <c r="C921" s="62"/>
      <c r="D921" s="62"/>
      <c r="E921" s="62"/>
      <c r="F921" s="62"/>
      <c r="G921" s="62"/>
      <c r="H921" s="62"/>
      <c r="I921" s="62"/>
      <c r="J921" s="62"/>
      <c r="K921" s="102"/>
      <c r="L921" s="62"/>
      <c r="M921" s="62"/>
      <c r="N921" s="62"/>
      <c r="O921" s="62"/>
      <c r="P921" s="106"/>
      <c r="Q921" s="106"/>
      <c r="R921" s="106"/>
      <c r="S921" s="106"/>
      <c r="T921" s="106"/>
      <c r="U921" s="106"/>
      <c r="V921" s="106"/>
      <c r="W921" s="106"/>
      <c r="X921" s="62"/>
      <c r="Y921" s="62"/>
      <c r="Z921" s="62"/>
      <c r="AA921" s="62"/>
    </row>
    <row r="922">
      <c r="A922" s="62"/>
      <c r="B922" s="62"/>
      <c r="C922" s="62"/>
      <c r="D922" s="62"/>
      <c r="E922" s="62"/>
      <c r="F922" s="62"/>
      <c r="G922" s="62"/>
      <c r="H922" s="62"/>
      <c r="I922" s="62"/>
      <c r="J922" s="62"/>
      <c r="K922" s="102"/>
      <c r="L922" s="62"/>
      <c r="M922" s="62"/>
      <c r="N922" s="62"/>
      <c r="O922" s="62"/>
      <c r="P922" s="106"/>
      <c r="Q922" s="106"/>
      <c r="R922" s="106"/>
      <c r="S922" s="106"/>
      <c r="T922" s="106"/>
      <c r="U922" s="106"/>
      <c r="V922" s="106"/>
      <c r="W922" s="106"/>
      <c r="X922" s="62"/>
      <c r="Y922" s="62"/>
      <c r="Z922" s="62"/>
      <c r="AA922" s="62"/>
    </row>
    <row r="923">
      <c r="A923" s="62"/>
      <c r="B923" s="62"/>
      <c r="C923" s="62"/>
      <c r="D923" s="62"/>
      <c r="E923" s="62"/>
      <c r="F923" s="62"/>
      <c r="G923" s="62"/>
      <c r="H923" s="62"/>
      <c r="I923" s="62"/>
      <c r="J923" s="62"/>
      <c r="K923" s="102"/>
      <c r="L923" s="62"/>
      <c r="M923" s="62"/>
      <c r="N923" s="62"/>
      <c r="O923" s="62"/>
      <c r="P923" s="106"/>
      <c r="Q923" s="106"/>
      <c r="R923" s="106"/>
      <c r="S923" s="106"/>
      <c r="T923" s="106"/>
      <c r="U923" s="106"/>
      <c r="V923" s="106"/>
      <c r="W923" s="106"/>
      <c r="X923" s="62"/>
      <c r="Y923" s="62"/>
      <c r="Z923" s="62"/>
      <c r="AA923" s="62"/>
    </row>
    <row r="924">
      <c r="A924" s="62"/>
      <c r="B924" s="62"/>
      <c r="C924" s="62"/>
      <c r="D924" s="62"/>
      <c r="E924" s="62"/>
      <c r="F924" s="62"/>
      <c r="G924" s="62"/>
      <c r="H924" s="62"/>
      <c r="I924" s="62"/>
      <c r="J924" s="62"/>
      <c r="K924" s="102"/>
      <c r="L924" s="62"/>
      <c r="M924" s="62"/>
      <c r="N924" s="62"/>
      <c r="O924" s="62"/>
      <c r="P924" s="106"/>
      <c r="Q924" s="106"/>
      <c r="R924" s="106"/>
      <c r="S924" s="106"/>
      <c r="T924" s="106"/>
      <c r="U924" s="106"/>
      <c r="V924" s="106"/>
      <c r="W924" s="106"/>
      <c r="X924" s="62"/>
      <c r="Y924" s="62"/>
      <c r="Z924" s="62"/>
      <c r="AA924" s="62"/>
    </row>
    <row r="925">
      <c r="A925" s="62"/>
      <c r="B925" s="62"/>
      <c r="C925" s="62"/>
      <c r="D925" s="62"/>
      <c r="E925" s="62"/>
      <c r="F925" s="62"/>
      <c r="G925" s="62"/>
      <c r="H925" s="62"/>
      <c r="I925" s="62"/>
      <c r="J925" s="62"/>
      <c r="K925" s="102"/>
      <c r="L925" s="62"/>
      <c r="M925" s="62"/>
      <c r="N925" s="62"/>
      <c r="O925" s="62"/>
      <c r="P925" s="106"/>
      <c r="Q925" s="106"/>
      <c r="R925" s="106"/>
      <c r="S925" s="106"/>
      <c r="T925" s="106"/>
      <c r="U925" s="106"/>
      <c r="V925" s="106"/>
      <c r="W925" s="106"/>
      <c r="X925" s="62"/>
      <c r="Y925" s="62"/>
      <c r="Z925" s="62"/>
      <c r="AA925" s="62"/>
    </row>
    <row r="926">
      <c r="A926" s="62"/>
      <c r="B926" s="62"/>
      <c r="C926" s="62"/>
      <c r="D926" s="62"/>
      <c r="E926" s="62"/>
      <c r="F926" s="62"/>
      <c r="G926" s="62"/>
      <c r="H926" s="62"/>
      <c r="I926" s="62"/>
      <c r="J926" s="62"/>
      <c r="K926" s="102"/>
      <c r="L926" s="62"/>
      <c r="M926" s="62"/>
      <c r="N926" s="62"/>
      <c r="O926" s="62"/>
      <c r="P926" s="106"/>
      <c r="Q926" s="106"/>
      <c r="R926" s="106"/>
      <c r="S926" s="106"/>
      <c r="T926" s="106"/>
      <c r="U926" s="106"/>
      <c r="V926" s="106"/>
      <c r="W926" s="106"/>
      <c r="X926" s="62"/>
      <c r="Y926" s="62"/>
      <c r="Z926" s="62"/>
      <c r="AA926" s="62"/>
    </row>
    <row r="927">
      <c r="A927" s="62"/>
      <c r="B927" s="62"/>
      <c r="C927" s="62"/>
      <c r="D927" s="62"/>
      <c r="E927" s="62"/>
      <c r="F927" s="62"/>
      <c r="G927" s="62"/>
      <c r="H927" s="62"/>
      <c r="I927" s="62"/>
      <c r="J927" s="62"/>
      <c r="K927" s="102"/>
      <c r="L927" s="62"/>
      <c r="M927" s="62"/>
      <c r="N927" s="62"/>
      <c r="O927" s="62"/>
      <c r="P927" s="106"/>
      <c r="Q927" s="106"/>
      <c r="R927" s="106"/>
      <c r="S927" s="106"/>
      <c r="T927" s="106"/>
      <c r="U927" s="106"/>
      <c r="V927" s="106"/>
      <c r="W927" s="106"/>
      <c r="X927" s="62"/>
      <c r="Y927" s="62"/>
      <c r="Z927" s="62"/>
      <c r="AA927" s="62"/>
    </row>
    <row r="928">
      <c r="A928" s="62"/>
      <c r="B928" s="62"/>
      <c r="C928" s="62"/>
      <c r="D928" s="62"/>
      <c r="E928" s="62"/>
      <c r="F928" s="62"/>
      <c r="G928" s="62"/>
      <c r="H928" s="62"/>
      <c r="I928" s="62"/>
      <c r="J928" s="62"/>
      <c r="K928" s="102"/>
      <c r="L928" s="62"/>
      <c r="M928" s="62"/>
      <c r="N928" s="62"/>
      <c r="O928" s="62"/>
      <c r="P928" s="106"/>
      <c r="Q928" s="106"/>
      <c r="R928" s="106"/>
      <c r="S928" s="106"/>
      <c r="T928" s="106"/>
      <c r="U928" s="106"/>
      <c r="V928" s="106"/>
      <c r="W928" s="106"/>
      <c r="X928" s="62"/>
      <c r="Y928" s="62"/>
      <c r="Z928" s="62"/>
      <c r="AA928" s="62"/>
    </row>
    <row r="929">
      <c r="A929" s="62"/>
      <c r="B929" s="62"/>
      <c r="C929" s="62"/>
      <c r="D929" s="62"/>
      <c r="E929" s="62"/>
      <c r="F929" s="62"/>
      <c r="G929" s="62"/>
      <c r="H929" s="62"/>
      <c r="I929" s="62"/>
      <c r="J929" s="62"/>
      <c r="K929" s="102"/>
      <c r="L929" s="62"/>
      <c r="M929" s="62"/>
      <c r="N929" s="62"/>
      <c r="O929" s="62"/>
      <c r="P929" s="106"/>
      <c r="Q929" s="106"/>
      <c r="R929" s="106"/>
      <c r="S929" s="106"/>
      <c r="T929" s="106"/>
      <c r="U929" s="106"/>
      <c r="V929" s="106"/>
      <c r="W929" s="106"/>
      <c r="X929" s="62"/>
      <c r="Y929" s="62"/>
      <c r="Z929" s="62"/>
      <c r="AA929" s="62"/>
    </row>
    <row r="930">
      <c r="A930" s="62"/>
      <c r="B930" s="62"/>
      <c r="C930" s="62"/>
      <c r="D930" s="62"/>
      <c r="E930" s="62"/>
      <c r="F930" s="62"/>
      <c r="G930" s="62"/>
      <c r="H930" s="62"/>
      <c r="I930" s="62"/>
      <c r="J930" s="62"/>
      <c r="K930" s="102"/>
      <c r="L930" s="62"/>
      <c r="M930" s="62"/>
      <c r="N930" s="62"/>
      <c r="O930" s="62"/>
      <c r="P930" s="106"/>
      <c r="Q930" s="106"/>
      <c r="R930" s="106"/>
      <c r="S930" s="106"/>
      <c r="T930" s="106"/>
      <c r="U930" s="106"/>
      <c r="V930" s="106"/>
      <c r="W930" s="106"/>
      <c r="X930" s="62"/>
      <c r="Y930" s="62"/>
      <c r="Z930" s="62"/>
      <c r="AA930" s="62"/>
    </row>
    <row r="931">
      <c r="A931" s="62"/>
      <c r="B931" s="62"/>
      <c r="C931" s="62"/>
      <c r="D931" s="62"/>
      <c r="E931" s="62"/>
      <c r="F931" s="62"/>
      <c r="G931" s="62"/>
      <c r="H931" s="62"/>
      <c r="I931" s="62"/>
      <c r="J931" s="62"/>
      <c r="K931" s="102"/>
      <c r="L931" s="62"/>
      <c r="M931" s="62"/>
      <c r="N931" s="62"/>
      <c r="O931" s="62"/>
      <c r="P931" s="106"/>
      <c r="Q931" s="106"/>
      <c r="R931" s="106"/>
      <c r="S931" s="106"/>
      <c r="T931" s="106"/>
      <c r="U931" s="106"/>
      <c r="V931" s="106"/>
      <c r="W931" s="106"/>
      <c r="X931" s="62"/>
      <c r="Y931" s="62"/>
      <c r="Z931" s="62"/>
      <c r="AA931" s="62"/>
    </row>
    <row r="932">
      <c r="A932" s="62"/>
      <c r="B932" s="62"/>
      <c r="C932" s="62"/>
      <c r="D932" s="62"/>
      <c r="E932" s="62"/>
      <c r="F932" s="62"/>
      <c r="G932" s="62"/>
      <c r="H932" s="62"/>
      <c r="I932" s="62"/>
      <c r="J932" s="62"/>
      <c r="K932" s="102"/>
      <c r="L932" s="62"/>
      <c r="M932" s="62"/>
      <c r="N932" s="62"/>
      <c r="O932" s="62"/>
      <c r="P932" s="106"/>
      <c r="Q932" s="106"/>
      <c r="R932" s="106"/>
      <c r="S932" s="106"/>
      <c r="T932" s="106"/>
      <c r="U932" s="106"/>
      <c r="V932" s="106"/>
      <c r="W932" s="106"/>
      <c r="X932" s="62"/>
      <c r="Y932" s="62"/>
      <c r="Z932" s="62"/>
      <c r="AA932" s="62"/>
    </row>
    <row r="933">
      <c r="A933" s="62"/>
      <c r="B933" s="62"/>
      <c r="C933" s="62"/>
      <c r="D933" s="62"/>
      <c r="E933" s="62"/>
      <c r="F933" s="62"/>
      <c r="G933" s="62"/>
      <c r="H933" s="62"/>
      <c r="I933" s="62"/>
      <c r="J933" s="62"/>
      <c r="K933" s="102"/>
      <c r="L933" s="62"/>
      <c r="M933" s="62"/>
      <c r="N933" s="62"/>
      <c r="O933" s="62"/>
      <c r="P933" s="106"/>
      <c r="Q933" s="106"/>
      <c r="R933" s="106"/>
      <c r="S933" s="106"/>
      <c r="T933" s="106"/>
      <c r="U933" s="106"/>
      <c r="V933" s="106"/>
      <c r="W933" s="106"/>
      <c r="X933" s="62"/>
      <c r="Y933" s="62"/>
      <c r="Z933" s="62"/>
      <c r="AA933" s="62"/>
    </row>
    <row r="934">
      <c r="A934" s="62"/>
      <c r="B934" s="62"/>
      <c r="C934" s="62"/>
      <c r="D934" s="62"/>
      <c r="E934" s="62"/>
      <c r="F934" s="62"/>
      <c r="G934" s="62"/>
      <c r="H934" s="62"/>
      <c r="I934" s="62"/>
      <c r="J934" s="62"/>
      <c r="K934" s="102"/>
      <c r="L934" s="62"/>
      <c r="M934" s="62"/>
      <c r="N934" s="62"/>
      <c r="O934" s="62"/>
      <c r="P934" s="106"/>
      <c r="Q934" s="106"/>
      <c r="R934" s="106"/>
      <c r="S934" s="106"/>
      <c r="T934" s="106"/>
      <c r="U934" s="106"/>
      <c r="V934" s="106"/>
      <c r="W934" s="106"/>
      <c r="X934" s="62"/>
      <c r="Y934" s="62"/>
      <c r="Z934" s="62"/>
      <c r="AA934" s="62"/>
    </row>
    <row r="935">
      <c r="A935" s="62"/>
      <c r="B935" s="62"/>
      <c r="C935" s="62"/>
      <c r="D935" s="62"/>
      <c r="E935" s="62"/>
      <c r="F935" s="62"/>
      <c r="G935" s="62"/>
      <c r="H935" s="62"/>
      <c r="I935" s="62"/>
      <c r="J935" s="62"/>
      <c r="K935" s="102"/>
      <c r="L935" s="62"/>
      <c r="M935" s="62"/>
      <c r="N935" s="62"/>
      <c r="O935" s="62"/>
      <c r="P935" s="106"/>
      <c r="Q935" s="106"/>
      <c r="R935" s="106"/>
      <c r="S935" s="106"/>
      <c r="T935" s="106"/>
      <c r="U935" s="106"/>
      <c r="V935" s="106"/>
      <c r="W935" s="106"/>
      <c r="X935" s="62"/>
      <c r="Y935" s="62"/>
      <c r="Z935" s="62"/>
      <c r="AA935" s="62"/>
    </row>
    <row r="936">
      <c r="A936" s="62"/>
      <c r="B936" s="62"/>
      <c r="C936" s="62"/>
      <c r="D936" s="62"/>
      <c r="E936" s="62"/>
      <c r="F936" s="62"/>
      <c r="G936" s="62"/>
      <c r="H936" s="62"/>
      <c r="I936" s="62"/>
      <c r="J936" s="62"/>
      <c r="K936" s="102"/>
      <c r="L936" s="62"/>
      <c r="M936" s="62"/>
      <c r="N936" s="62"/>
      <c r="O936" s="62"/>
      <c r="P936" s="106"/>
      <c r="Q936" s="106"/>
      <c r="R936" s="106"/>
      <c r="S936" s="106"/>
      <c r="T936" s="106"/>
      <c r="U936" s="106"/>
      <c r="V936" s="106"/>
      <c r="W936" s="106"/>
      <c r="X936" s="62"/>
      <c r="Y936" s="62"/>
      <c r="Z936" s="62"/>
      <c r="AA936" s="62"/>
    </row>
    <row r="937">
      <c r="A937" s="62"/>
      <c r="B937" s="62"/>
      <c r="C937" s="62"/>
      <c r="D937" s="62"/>
      <c r="E937" s="62"/>
      <c r="F937" s="62"/>
      <c r="G937" s="62"/>
      <c r="H937" s="62"/>
      <c r="I937" s="62"/>
      <c r="J937" s="62"/>
      <c r="K937" s="102"/>
      <c r="L937" s="62"/>
      <c r="M937" s="62"/>
      <c r="N937" s="62"/>
      <c r="O937" s="62"/>
      <c r="P937" s="106"/>
      <c r="Q937" s="106"/>
      <c r="R937" s="106"/>
      <c r="S937" s="106"/>
      <c r="T937" s="106"/>
      <c r="U937" s="106"/>
      <c r="V937" s="106"/>
      <c r="W937" s="106"/>
      <c r="X937" s="62"/>
      <c r="Y937" s="62"/>
      <c r="Z937" s="62"/>
      <c r="AA937" s="62"/>
    </row>
    <row r="938">
      <c r="A938" s="62"/>
      <c r="B938" s="62"/>
      <c r="C938" s="62"/>
      <c r="D938" s="62"/>
      <c r="E938" s="62"/>
      <c r="F938" s="62"/>
      <c r="G938" s="62"/>
      <c r="H938" s="62"/>
      <c r="I938" s="62"/>
      <c r="J938" s="62"/>
      <c r="K938" s="102"/>
      <c r="L938" s="62"/>
      <c r="M938" s="62"/>
      <c r="N938" s="62"/>
      <c r="O938" s="62"/>
      <c r="P938" s="106"/>
      <c r="Q938" s="106"/>
      <c r="R938" s="106"/>
      <c r="S938" s="106"/>
      <c r="T938" s="106"/>
      <c r="U938" s="106"/>
      <c r="V938" s="106"/>
      <c r="W938" s="106"/>
      <c r="X938" s="62"/>
      <c r="Y938" s="62"/>
      <c r="Z938" s="62"/>
      <c r="AA938" s="62"/>
    </row>
    <row r="939">
      <c r="A939" s="62"/>
      <c r="B939" s="62"/>
      <c r="C939" s="62"/>
      <c r="D939" s="62"/>
      <c r="E939" s="62"/>
      <c r="F939" s="62"/>
      <c r="G939" s="62"/>
      <c r="H939" s="62"/>
      <c r="I939" s="62"/>
      <c r="J939" s="62"/>
      <c r="K939" s="102"/>
      <c r="L939" s="62"/>
      <c r="M939" s="62"/>
      <c r="N939" s="62"/>
      <c r="O939" s="62"/>
      <c r="P939" s="106"/>
      <c r="Q939" s="106"/>
      <c r="R939" s="106"/>
      <c r="S939" s="106"/>
      <c r="T939" s="106"/>
      <c r="U939" s="106"/>
      <c r="V939" s="106"/>
      <c r="W939" s="106"/>
      <c r="X939" s="62"/>
      <c r="Y939" s="62"/>
      <c r="Z939" s="62"/>
      <c r="AA939" s="62"/>
    </row>
    <row r="940">
      <c r="A940" s="62"/>
      <c r="B940" s="62"/>
      <c r="C940" s="62"/>
      <c r="D940" s="62"/>
      <c r="E940" s="62"/>
      <c r="F940" s="62"/>
      <c r="G940" s="62"/>
      <c r="H940" s="62"/>
      <c r="I940" s="62"/>
      <c r="J940" s="62"/>
      <c r="K940" s="102"/>
      <c r="L940" s="62"/>
      <c r="M940" s="62"/>
      <c r="N940" s="62"/>
      <c r="O940" s="62"/>
      <c r="P940" s="106"/>
      <c r="Q940" s="106"/>
      <c r="R940" s="106"/>
      <c r="S940" s="106"/>
      <c r="T940" s="106"/>
      <c r="U940" s="106"/>
      <c r="V940" s="106"/>
      <c r="W940" s="106"/>
      <c r="X940" s="62"/>
      <c r="Y940" s="62"/>
      <c r="Z940" s="62"/>
      <c r="AA940" s="62"/>
    </row>
    <row r="941">
      <c r="A941" s="62"/>
      <c r="B941" s="62"/>
      <c r="C941" s="62"/>
      <c r="D941" s="62"/>
      <c r="E941" s="62"/>
      <c r="F941" s="62"/>
      <c r="G941" s="62"/>
      <c r="H941" s="62"/>
      <c r="I941" s="62"/>
      <c r="J941" s="62"/>
      <c r="K941" s="102"/>
      <c r="L941" s="62"/>
      <c r="M941" s="62"/>
      <c r="N941" s="62"/>
      <c r="O941" s="62"/>
      <c r="P941" s="106"/>
      <c r="Q941" s="106"/>
      <c r="R941" s="106"/>
      <c r="S941" s="106"/>
      <c r="T941" s="106"/>
      <c r="U941" s="106"/>
      <c r="V941" s="106"/>
      <c r="W941" s="106"/>
      <c r="X941" s="62"/>
      <c r="Y941" s="62"/>
      <c r="Z941" s="62"/>
      <c r="AA941" s="62"/>
    </row>
    <row r="942">
      <c r="A942" s="62"/>
      <c r="B942" s="62"/>
      <c r="C942" s="62"/>
      <c r="D942" s="62"/>
      <c r="E942" s="62"/>
      <c r="F942" s="62"/>
      <c r="G942" s="62"/>
      <c r="H942" s="62"/>
      <c r="I942" s="62"/>
      <c r="J942" s="62"/>
      <c r="K942" s="102"/>
      <c r="L942" s="62"/>
      <c r="M942" s="62"/>
      <c r="N942" s="62"/>
      <c r="O942" s="62"/>
      <c r="P942" s="106"/>
      <c r="Q942" s="106"/>
      <c r="R942" s="106"/>
      <c r="S942" s="106"/>
      <c r="T942" s="106"/>
      <c r="U942" s="106"/>
      <c r="V942" s="106"/>
      <c r="W942" s="106"/>
      <c r="X942" s="62"/>
      <c r="Y942" s="62"/>
      <c r="Z942" s="62"/>
      <c r="AA942" s="62"/>
    </row>
    <row r="943">
      <c r="A943" s="62"/>
      <c r="B943" s="62"/>
      <c r="C943" s="62"/>
      <c r="D943" s="62"/>
      <c r="E943" s="62"/>
      <c r="F943" s="62"/>
      <c r="G943" s="62"/>
      <c r="H943" s="62"/>
      <c r="I943" s="62"/>
      <c r="J943" s="62"/>
      <c r="K943" s="102"/>
      <c r="L943" s="62"/>
      <c r="M943" s="62"/>
      <c r="N943" s="62"/>
      <c r="O943" s="62"/>
      <c r="P943" s="106"/>
      <c r="Q943" s="106"/>
      <c r="R943" s="106"/>
      <c r="S943" s="106"/>
      <c r="T943" s="106"/>
      <c r="U943" s="106"/>
      <c r="V943" s="106"/>
      <c r="W943" s="106"/>
      <c r="X943" s="62"/>
      <c r="Y943" s="62"/>
      <c r="Z943" s="62"/>
      <c r="AA943" s="62"/>
    </row>
    <row r="944">
      <c r="A944" s="62"/>
      <c r="B944" s="62"/>
      <c r="C944" s="62"/>
      <c r="D944" s="62"/>
      <c r="E944" s="62"/>
      <c r="F944" s="62"/>
      <c r="G944" s="62"/>
      <c r="H944" s="62"/>
      <c r="I944" s="62"/>
      <c r="J944" s="62"/>
      <c r="K944" s="102"/>
      <c r="L944" s="62"/>
      <c r="M944" s="62"/>
      <c r="N944" s="62"/>
      <c r="O944" s="62"/>
      <c r="P944" s="106"/>
      <c r="Q944" s="106"/>
      <c r="R944" s="106"/>
      <c r="S944" s="106"/>
      <c r="T944" s="106"/>
      <c r="U944" s="106"/>
      <c r="V944" s="106"/>
      <c r="W944" s="106"/>
      <c r="X944" s="62"/>
      <c r="Y944" s="62"/>
      <c r="Z944" s="62"/>
      <c r="AA944" s="62"/>
    </row>
    <row r="945">
      <c r="A945" s="62"/>
      <c r="B945" s="62"/>
      <c r="C945" s="62"/>
      <c r="D945" s="62"/>
      <c r="E945" s="62"/>
      <c r="F945" s="62"/>
      <c r="G945" s="62"/>
      <c r="H945" s="62"/>
      <c r="I945" s="62"/>
      <c r="J945" s="62"/>
      <c r="K945" s="102"/>
      <c r="L945" s="62"/>
      <c r="M945" s="62"/>
      <c r="N945" s="62"/>
      <c r="O945" s="62"/>
      <c r="P945" s="106"/>
      <c r="Q945" s="106"/>
      <c r="R945" s="106"/>
      <c r="S945" s="106"/>
      <c r="T945" s="106"/>
      <c r="U945" s="106"/>
      <c r="V945" s="106"/>
      <c r="W945" s="106"/>
      <c r="X945" s="62"/>
      <c r="Y945" s="62"/>
      <c r="Z945" s="62"/>
      <c r="AA945" s="62"/>
    </row>
    <row r="946">
      <c r="A946" s="62"/>
      <c r="B946" s="62"/>
      <c r="C946" s="62"/>
      <c r="D946" s="62"/>
      <c r="E946" s="62"/>
      <c r="F946" s="62"/>
      <c r="G946" s="62"/>
      <c r="H946" s="62"/>
      <c r="I946" s="62"/>
      <c r="J946" s="62"/>
      <c r="K946" s="102"/>
      <c r="L946" s="62"/>
      <c r="M946" s="62"/>
      <c r="N946" s="62"/>
      <c r="O946" s="62"/>
      <c r="P946" s="106"/>
      <c r="Q946" s="106"/>
      <c r="R946" s="106"/>
      <c r="S946" s="106"/>
      <c r="T946" s="106"/>
      <c r="U946" s="106"/>
      <c r="V946" s="106"/>
      <c r="W946" s="106"/>
      <c r="X946" s="62"/>
      <c r="Y946" s="62"/>
      <c r="Z946" s="62"/>
      <c r="AA946" s="62"/>
    </row>
    <row r="947">
      <c r="A947" s="62"/>
      <c r="B947" s="62"/>
      <c r="C947" s="62"/>
      <c r="D947" s="62"/>
      <c r="E947" s="62"/>
      <c r="F947" s="62"/>
      <c r="G947" s="62"/>
      <c r="H947" s="62"/>
      <c r="I947" s="62"/>
      <c r="J947" s="62"/>
      <c r="K947" s="102"/>
      <c r="L947" s="62"/>
      <c r="M947" s="62"/>
      <c r="N947" s="62"/>
      <c r="O947" s="62"/>
      <c r="P947" s="106"/>
      <c r="Q947" s="106"/>
      <c r="R947" s="106"/>
      <c r="S947" s="106"/>
      <c r="T947" s="106"/>
      <c r="U947" s="106"/>
      <c r="V947" s="106"/>
      <c r="W947" s="106"/>
      <c r="X947" s="62"/>
      <c r="Y947" s="62"/>
      <c r="Z947" s="62"/>
      <c r="AA947" s="62"/>
    </row>
    <row r="948">
      <c r="A948" s="62"/>
      <c r="B948" s="62"/>
      <c r="C948" s="62"/>
      <c r="D948" s="62"/>
      <c r="E948" s="62"/>
      <c r="F948" s="62"/>
      <c r="G948" s="62"/>
      <c r="H948" s="62"/>
      <c r="I948" s="62"/>
      <c r="J948" s="62"/>
      <c r="K948" s="102"/>
      <c r="L948" s="62"/>
      <c r="M948" s="62"/>
      <c r="N948" s="62"/>
      <c r="O948" s="62"/>
      <c r="P948" s="106"/>
      <c r="Q948" s="106"/>
      <c r="R948" s="106"/>
      <c r="S948" s="106"/>
      <c r="T948" s="106"/>
      <c r="U948" s="106"/>
      <c r="V948" s="106"/>
      <c r="W948" s="106"/>
      <c r="X948" s="62"/>
      <c r="Y948" s="62"/>
      <c r="Z948" s="62"/>
      <c r="AA948" s="62"/>
    </row>
    <row r="949">
      <c r="A949" s="62"/>
      <c r="B949" s="62"/>
      <c r="C949" s="62"/>
      <c r="D949" s="62"/>
      <c r="E949" s="62"/>
      <c r="F949" s="62"/>
      <c r="G949" s="62"/>
      <c r="H949" s="62"/>
      <c r="I949" s="62"/>
      <c r="J949" s="62"/>
      <c r="K949" s="102"/>
      <c r="L949" s="62"/>
      <c r="M949" s="62"/>
      <c r="N949" s="62"/>
      <c r="O949" s="62"/>
      <c r="P949" s="106"/>
      <c r="Q949" s="106"/>
      <c r="R949" s="106"/>
      <c r="S949" s="106"/>
      <c r="T949" s="106"/>
      <c r="U949" s="106"/>
      <c r="V949" s="106"/>
      <c r="W949" s="106"/>
      <c r="X949" s="62"/>
      <c r="Y949" s="62"/>
      <c r="Z949" s="62"/>
      <c r="AA949" s="62"/>
    </row>
    <row r="950">
      <c r="A950" s="62"/>
      <c r="B950" s="62"/>
      <c r="C950" s="62"/>
      <c r="D950" s="62"/>
      <c r="E950" s="62"/>
      <c r="F950" s="62"/>
      <c r="G950" s="62"/>
      <c r="H950" s="62"/>
      <c r="I950" s="62"/>
      <c r="J950" s="62"/>
      <c r="K950" s="102"/>
      <c r="L950" s="62"/>
      <c r="M950" s="62"/>
      <c r="N950" s="62"/>
      <c r="O950" s="62"/>
      <c r="P950" s="106"/>
      <c r="Q950" s="106"/>
      <c r="R950" s="106"/>
      <c r="S950" s="106"/>
      <c r="T950" s="106"/>
      <c r="U950" s="106"/>
      <c r="V950" s="106"/>
      <c r="W950" s="106"/>
      <c r="X950" s="62"/>
      <c r="Y950" s="62"/>
      <c r="Z950" s="62"/>
      <c r="AA950" s="62"/>
    </row>
    <row r="951">
      <c r="A951" s="62"/>
      <c r="B951" s="62"/>
      <c r="C951" s="62"/>
      <c r="D951" s="62"/>
      <c r="E951" s="62"/>
      <c r="F951" s="62"/>
      <c r="G951" s="62"/>
      <c r="H951" s="62"/>
      <c r="I951" s="62"/>
      <c r="J951" s="62"/>
      <c r="K951" s="102"/>
      <c r="L951" s="62"/>
      <c r="M951" s="62"/>
      <c r="N951" s="62"/>
      <c r="O951" s="62"/>
      <c r="P951" s="106"/>
      <c r="Q951" s="106"/>
      <c r="R951" s="106"/>
      <c r="S951" s="106"/>
      <c r="T951" s="106"/>
      <c r="U951" s="106"/>
      <c r="V951" s="106"/>
      <c r="W951" s="106"/>
      <c r="X951" s="62"/>
      <c r="Y951" s="62"/>
      <c r="Z951" s="62"/>
      <c r="AA951" s="62"/>
    </row>
    <row r="952">
      <c r="A952" s="62"/>
      <c r="B952" s="62"/>
      <c r="C952" s="62"/>
      <c r="D952" s="62"/>
      <c r="E952" s="62"/>
      <c r="F952" s="62"/>
      <c r="G952" s="62"/>
      <c r="H952" s="62"/>
      <c r="I952" s="62"/>
      <c r="J952" s="62"/>
      <c r="K952" s="102"/>
      <c r="L952" s="62"/>
      <c r="M952" s="62"/>
      <c r="N952" s="62"/>
      <c r="O952" s="62"/>
      <c r="P952" s="106"/>
      <c r="Q952" s="106"/>
      <c r="R952" s="106"/>
      <c r="S952" s="106"/>
      <c r="T952" s="106"/>
      <c r="U952" s="106"/>
      <c r="V952" s="106"/>
      <c r="W952" s="106"/>
      <c r="X952" s="62"/>
      <c r="Y952" s="62"/>
      <c r="Z952" s="62"/>
      <c r="AA952" s="62"/>
    </row>
    <row r="953">
      <c r="A953" s="62"/>
      <c r="B953" s="62"/>
      <c r="C953" s="62"/>
      <c r="D953" s="62"/>
      <c r="E953" s="62"/>
      <c r="F953" s="62"/>
      <c r="G953" s="62"/>
      <c r="H953" s="62"/>
      <c r="I953" s="62"/>
      <c r="J953" s="62"/>
      <c r="K953" s="102"/>
      <c r="L953" s="62"/>
      <c r="M953" s="62"/>
      <c r="N953" s="62"/>
      <c r="O953" s="62"/>
      <c r="P953" s="106"/>
      <c r="Q953" s="106"/>
      <c r="R953" s="106"/>
      <c r="S953" s="106"/>
      <c r="T953" s="106"/>
      <c r="U953" s="106"/>
      <c r="V953" s="106"/>
      <c r="W953" s="106"/>
      <c r="X953" s="62"/>
      <c r="Y953" s="62"/>
      <c r="Z953" s="62"/>
      <c r="AA953" s="62"/>
    </row>
    <row r="954">
      <c r="A954" s="62"/>
      <c r="B954" s="62"/>
      <c r="C954" s="62"/>
      <c r="D954" s="62"/>
      <c r="E954" s="62"/>
      <c r="F954" s="62"/>
      <c r="G954" s="62"/>
      <c r="H954" s="62"/>
      <c r="I954" s="62"/>
      <c r="J954" s="62"/>
      <c r="K954" s="102"/>
      <c r="L954" s="62"/>
      <c r="M954" s="62"/>
      <c r="N954" s="62"/>
      <c r="O954" s="62"/>
      <c r="P954" s="106"/>
      <c r="Q954" s="106"/>
      <c r="R954" s="106"/>
      <c r="S954" s="106"/>
      <c r="T954" s="106"/>
      <c r="U954" s="106"/>
      <c r="V954" s="106"/>
      <c r="W954" s="106"/>
      <c r="X954" s="62"/>
      <c r="Y954" s="62"/>
      <c r="Z954" s="62"/>
      <c r="AA954" s="62"/>
    </row>
    <row r="955">
      <c r="A955" s="62"/>
      <c r="B955" s="62"/>
      <c r="C955" s="62"/>
      <c r="D955" s="62"/>
      <c r="E955" s="62"/>
      <c r="F955" s="62"/>
      <c r="G955" s="62"/>
      <c r="H955" s="62"/>
      <c r="I955" s="62"/>
      <c r="J955" s="62"/>
      <c r="K955" s="102"/>
      <c r="L955" s="62"/>
      <c r="M955" s="62"/>
      <c r="N955" s="62"/>
      <c r="O955" s="62"/>
      <c r="P955" s="106"/>
      <c r="Q955" s="106"/>
      <c r="R955" s="106"/>
      <c r="S955" s="106"/>
      <c r="T955" s="106"/>
      <c r="U955" s="106"/>
      <c r="V955" s="106"/>
      <c r="W955" s="106"/>
      <c r="X955" s="62"/>
      <c r="Y955" s="62"/>
      <c r="Z955" s="62"/>
      <c r="AA955" s="62"/>
    </row>
    <row r="956">
      <c r="A956" s="62"/>
      <c r="B956" s="62"/>
      <c r="C956" s="62"/>
      <c r="D956" s="62"/>
      <c r="E956" s="62"/>
      <c r="F956" s="62"/>
      <c r="G956" s="62"/>
      <c r="H956" s="62"/>
      <c r="I956" s="62"/>
      <c r="J956" s="62"/>
      <c r="K956" s="102"/>
      <c r="L956" s="62"/>
      <c r="M956" s="62"/>
      <c r="N956" s="62"/>
      <c r="O956" s="62"/>
      <c r="P956" s="106"/>
      <c r="Q956" s="106"/>
      <c r="R956" s="106"/>
      <c r="S956" s="106"/>
      <c r="T956" s="106"/>
      <c r="U956" s="106"/>
      <c r="V956" s="106"/>
      <c r="W956" s="106"/>
      <c r="X956" s="62"/>
      <c r="Y956" s="62"/>
      <c r="Z956" s="62"/>
      <c r="AA956" s="62"/>
    </row>
    <row r="957">
      <c r="A957" s="62"/>
      <c r="B957" s="62"/>
      <c r="C957" s="62"/>
      <c r="D957" s="62"/>
      <c r="E957" s="62"/>
      <c r="F957" s="62"/>
      <c r="G957" s="62"/>
      <c r="H957" s="62"/>
      <c r="I957" s="62"/>
      <c r="J957" s="62"/>
      <c r="K957" s="102"/>
      <c r="L957" s="62"/>
      <c r="M957" s="62"/>
      <c r="N957" s="62"/>
      <c r="O957" s="62"/>
      <c r="P957" s="106"/>
      <c r="Q957" s="106"/>
      <c r="R957" s="106"/>
      <c r="S957" s="106"/>
      <c r="T957" s="106"/>
      <c r="U957" s="106"/>
      <c r="V957" s="106"/>
      <c r="W957" s="106"/>
      <c r="X957" s="62"/>
      <c r="Y957" s="62"/>
      <c r="Z957" s="62"/>
      <c r="AA957" s="62"/>
    </row>
    <row r="958">
      <c r="A958" s="62"/>
      <c r="B958" s="62"/>
      <c r="C958" s="62"/>
      <c r="D958" s="62"/>
      <c r="E958" s="62"/>
      <c r="F958" s="62"/>
      <c r="G958" s="62"/>
      <c r="H958" s="62"/>
      <c r="I958" s="62"/>
      <c r="J958" s="62"/>
      <c r="K958" s="102"/>
      <c r="L958" s="62"/>
      <c r="M958" s="62"/>
      <c r="N958" s="62"/>
      <c r="O958" s="62"/>
      <c r="P958" s="106"/>
      <c r="Q958" s="106"/>
      <c r="R958" s="106"/>
      <c r="S958" s="106"/>
      <c r="T958" s="106"/>
      <c r="U958" s="106"/>
      <c r="V958" s="106"/>
      <c r="W958" s="106"/>
      <c r="X958" s="62"/>
      <c r="Y958" s="62"/>
      <c r="Z958" s="62"/>
      <c r="AA958" s="62"/>
    </row>
    <row r="959">
      <c r="A959" s="62"/>
      <c r="B959" s="62"/>
      <c r="C959" s="62"/>
      <c r="D959" s="62"/>
      <c r="E959" s="62"/>
      <c r="F959" s="62"/>
      <c r="G959" s="62"/>
      <c r="H959" s="62"/>
      <c r="I959" s="62"/>
      <c r="J959" s="62"/>
      <c r="K959" s="102"/>
      <c r="L959" s="62"/>
      <c r="M959" s="62"/>
      <c r="N959" s="62"/>
      <c r="O959" s="62"/>
      <c r="P959" s="106"/>
      <c r="Q959" s="106"/>
      <c r="R959" s="106"/>
      <c r="S959" s="106"/>
      <c r="T959" s="106"/>
      <c r="U959" s="106"/>
      <c r="V959" s="106"/>
      <c r="W959" s="106"/>
      <c r="X959" s="62"/>
      <c r="Y959" s="62"/>
      <c r="Z959" s="62"/>
      <c r="AA959" s="62"/>
    </row>
    <row r="960">
      <c r="A960" s="62"/>
      <c r="B960" s="62"/>
      <c r="C960" s="62"/>
      <c r="D960" s="62"/>
      <c r="E960" s="62"/>
      <c r="F960" s="62"/>
      <c r="G960" s="62"/>
      <c r="H960" s="62"/>
      <c r="I960" s="62"/>
      <c r="J960" s="62"/>
      <c r="K960" s="102"/>
      <c r="L960" s="62"/>
      <c r="M960" s="62"/>
      <c r="N960" s="62"/>
      <c r="O960" s="62"/>
      <c r="P960" s="106"/>
      <c r="Q960" s="106"/>
      <c r="R960" s="106"/>
      <c r="S960" s="106"/>
      <c r="T960" s="106"/>
      <c r="U960" s="106"/>
      <c r="V960" s="106"/>
      <c r="W960" s="106"/>
      <c r="X960" s="62"/>
      <c r="Y960" s="62"/>
      <c r="Z960" s="62"/>
      <c r="AA960" s="62"/>
    </row>
    <row r="961">
      <c r="A961" s="62"/>
      <c r="B961" s="62"/>
      <c r="C961" s="62"/>
      <c r="D961" s="62"/>
      <c r="E961" s="62"/>
      <c r="F961" s="62"/>
      <c r="G961" s="62"/>
      <c r="H961" s="62"/>
      <c r="I961" s="62"/>
      <c r="J961" s="62"/>
      <c r="K961" s="102"/>
      <c r="L961" s="62"/>
      <c r="M961" s="62"/>
      <c r="N961" s="62"/>
      <c r="O961" s="62"/>
      <c r="P961" s="106"/>
      <c r="Q961" s="106"/>
      <c r="R961" s="106"/>
      <c r="S961" s="106"/>
      <c r="T961" s="106"/>
      <c r="U961" s="106"/>
      <c r="V961" s="106"/>
      <c r="W961" s="106"/>
      <c r="X961" s="62"/>
      <c r="Y961" s="62"/>
      <c r="Z961" s="62"/>
      <c r="AA961" s="62"/>
    </row>
    <row r="962">
      <c r="A962" s="62"/>
      <c r="B962" s="62"/>
      <c r="C962" s="62"/>
      <c r="D962" s="62"/>
      <c r="E962" s="62"/>
      <c r="F962" s="62"/>
      <c r="G962" s="62"/>
      <c r="H962" s="62"/>
      <c r="I962" s="62"/>
      <c r="J962" s="62"/>
      <c r="K962" s="102"/>
      <c r="L962" s="62"/>
      <c r="M962" s="62"/>
      <c r="N962" s="62"/>
      <c r="O962" s="62"/>
      <c r="P962" s="106"/>
      <c r="Q962" s="106"/>
      <c r="R962" s="106"/>
      <c r="S962" s="106"/>
      <c r="T962" s="106"/>
      <c r="U962" s="106"/>
      <c r="V962" s="106"/>
      <c r="W962" s="106"/>
      <c r="X962" s="62"/>
      <c r="Y962" s="62"/>
      <c r="Z962" s="62"/>
      <c r="AA962" s="62"/>
    </row>
    <row r="963">
      <c r="A963" s="62"/>
      <c r="B963" s="62"/>
      <c r="C963" s="62"/>
      <c r="D963" s="62"/>
      <c r="E963" s="62"/>
      <c r="F963" s="62"/>
      <c r="G963" s="62"/>
      <c r="H963" s="62"/>
      <c r="I963" s="62"/>
      <c r="J963" s="62"/>
      <c r="K963" s="102"/>
      <c r="L963" s="62"/>
      <c r="M963" s="62"/>
      <c r="N963" s="62"/>
      <c r="O963" s="62"/>
      <c r="P963" s="106"/>
      <c r="Q963" s="106"/>
      <c r="R963" s="106"/>
      <c r="S963" s="106"/>
      <c r="T963" s="106"/>
      <c r="U963" s="106"/>
      <c r="V963" s="106"/>
      <c r="W963" s="106"/>
      <c r="X963" s="62"/>
      <c r="Y963" s="62"/>
      <c r="Z963" s="62"/>
      <c r="AA963" s="62"/>
    </row>
    <row r="964">
      <c r="A964" s="62"/>
      <c r="B964" s="62"/>
      <c r="C964" s="62"/>
      <c r="D964" s="62"/>
      <c r="E964" s="62"/>
      <c r="F964" s="62"/>
      <c r="G964" s="62"/>
      <c r="H964" s="62"/>
      <c r="I964" s="62"/>
      <c r="J964" s="62"/>
      <c r="K964" s="102"/>
      <c r="L964" s="62"/>
      <c r="M964" s="62"/>
      <c r="N964" s="62"/>
      <c r="O964" s="62"/>
      <c r="P964" s="106"/>
      <c r="Q964" s="106"/>
      <c r="R964" s="106"/>
      <c r="S964" s="106"/>
      <c r="T964" s="106"/>
      <c r="U964" s="106"/>
      <c r="V964" s="106"/>
      <c r="W964" s="106"/>
      <c r="X964" s="62"/>
      <c r="Y964" s="62"/>
      <c r="Z964" s="62"/>
      <c r="AA964" s="62"/>
    </row>
    <row r="965">
      <c r="A965" s="62"/>
      <c r="B965" s="62"/>
      <c r="C965" s="62"/>
      <c r="D965" s="62"/>
      <c r="E965" s="62"/>
      <c r="F965" s="62"/>
      <c r="G965" s="62"/>
      <c r="H965" s="62"/>
      <c r="I965" s="62"/>
      <c r="J965" s="62"/>
      <c r="K965" s="102"/>
      <c r="L965" s="62"/>
      <c r="M965" s="62"/>
      <c r="N965" s="62"/>
      <c r="O965" s="62"/>
      <c r="P965" s="106"/>
      <c r="Q965" s="106"/>
      <c r="R965" s="106"/>
      <c r="S965" s="106"/>
      <c r="T965" s="106"/>
      <c r="U965" s="106"/>
      <c r="V965" s="106"/>
      <c r="W965" s="106"/>
      <c r="X965" s="62"/>
      <c r="Y965" s="62"/>
      <c r="Z965" s="62"/>
      <c r="AA965" s="62"/>
    </row>
    <row r="966">
      <c r="A966" s="62"/>
      <c r="B966" s="62"/>
      <c r="C966" s="62"/>
      <c r="D966" s="62"/>
      <c r="E966" s="62"/>
      <c r="F966" s="62"/>
      <c r="G966" s="62"/>
      <c r="H966" s="62"/>
      <c r="I966" s="62"/>
      <c r="J966" s="62"/>
      <c r="K966" s="102"/>
      <c r="L966" s="62"/>
      <c r="M966" s="62"/>
      <c r="N966" s="62"/>
      <c r="O966" s="62"/>
      <c r="P966" s="106"/>
      <c r="Q966" s="106"/>
      <c r="R966" s="106"/>
      <c r="S966" s="106"/>
      <c r="T966" s="106"/>
      <c r="U966" s="106"/>
      <c r="V966" s="106"/>
      <c r="W966" s="106"/>
      <c r="X966" s="62"/>
      <c r="Y966" s="62"/>
      <c r="Z966" s="62"/>
      <c r="AA966" s="62"/>
    </row>
    <row r="967">
      <c r="A967" s="62"/>
      <c r="B967" s="62"/>
      <c r="C967" s="62"/>
      <c r="D967" s="62"/>
      <c r="E967" s="62"/>
      <c r="F967" s="62"/>
      <c r="G967" s="62"/>
      <c r="H967" s="62"/>
      <c r="I967" s="62"/>
      <c r="J967" s="62"/>
      <c r="K967" s="102"/>
      <c r="L967" s="62"/>
      <c r="M967" s="62"/>
      <c r="N967" s="62"/>
      <c r="O967" s="62"/>
      <c r="P967" s="106"/>
      <c r="Q967" s="106"/>
      <c r="R967" s="106"/>
      <c r="S967" s="106"/>
      <c r="T967" s="106"/>
      <c r="U967" s="106"/>
      <c r="V967" s="106"/>
      <c r="W967" s="106"/>
      <c r="X967" s="62"/>
      <c r="Y967" s="62"/>
      <c r="Z967" s="62"/>
      <c r="AA967" s="62"/>
    </row>
    <row r="968">
      <c r="A968" s="62"/>
      <c r="B968" s="62"/>
      <c r="C968" s="62"/>
      <c r="D968" s="62"/>
      <c r="E968" s="62"/>
      <c r="F968" s="62"/>
      <c r="G968" s="62"/>
      <c r="H968" s="62"/>
      <c r="I968" s="62"/>
      <c r="J968" s="62"/>
      <c r="K968" s="102"/>
      <c r="L968" s="62"/>
      <c r="M968" s="62"/>
      <c r="N968" s="62"/>
      <c r="O968" s="62"/>
      <c r="P968" s="106"/>
      <c r="Q968" s="106"/>
      <c r="R968" s="106"/>
      <c r="S968" s="106"/>
      <c r="T968" s="106"/>
      <c r="U968" s="106"/>
      <c r="V968" s="106"/>
      <c r="W968" s="106"/>
      <c r="X968" s="62"/>
      <c r="Y968" s="62"/>
      <c r="Z968" s="62"/>
      <c r="AA968" s="62"/>
    </row>
    <row r="969">
      <c r="A969" s="62"/>
      <c r="B969" s="62"/>
      <c r="C969" s="62"/>
      <c r="D969" s="62"/>
      <c r="E969" s="62"/>
      <c r="F969" s="62"/>
      <c r="G969" s="62"/>
      <c r="H969" s="62"/>
      <c r="I969" s="62"/>
      <c r="J969" s="62"/>
      <c r="K969" s="102"/>
      <c r="L969" s="62"/>
      <c r="M969" s="62"/>
      <c r="N969" s="62"/>
      <c r="O969" s="62"/>
      <c r="P969" s="106"/>
      <c r="Q969" s="106"/>
      <c r="R969" s="106"/>
      <c r="S969" s="106"/>
      <c r="T969" s="106"/>
      <c r="U969" s="106"/>
      <c r="V969" s="106"/>
      <c r="W969" s="106"/>
      <c r="X969" s="62"/>
      <c r="Y969" s="62"/>
      <c r="Z969" s="62"/>
      <c r="AA969" s="62"/>
    </row>
    <row r="970">
      <c r="A970" s="62"/>
      <c r="B970" s="62"/>
      <c r="C970" s="62"/>
      <c r="D970" s="62"/>
      <c r="E970" s="62"/>
      <c r="F970" s="62"/>
      <c r="G970" s="62"/>
      <c r="H970" s="62"/>
      <c r="I970" s="62"/>
      <c r="J970" s="62"/>
      <c r="K970" s="102"/>
      <c r="L970" s="62"/>
      <c r="M970" s="62"/>
      <c r="N970" s="62"/>
      <c r="O970" s="62"/>
      <c r="P970" s="106"/>
      <c r="Q970" s="106"/>
      <c r="R970" s="106"/>
      <c r="S970" s="106"/>
      <c r="T970" s="106"/>
      <c r="U970" s="106"/>
      <c r="V970" s="106"/>
      <c r="W970" s="106"/>
      <c r="X970" s="62"/>
      <c r="Y970" s="62"/>
      <c r="Z970" s="62"/>
      <c r="AA970" s="62"/>
    </row>
    <row r="971">
      <c r="A971" s="62"/>
      <c r="B971" s="62"/>
      <c r="C971" s="62"/>
      <c r="D971" s="62"/>
      <c r="E971" s="62"/>
      <c r="F971" s="62"/>
      <c r="G971" s="62"/>
      <c r="H971" s="62"/>
      <c r="I971" s="62"/>
      <c r="J971" s="62"/>
      <c r="K971" s="102"/>
      <c r="L971" s="62"/>
      <c r="M971" s="62"/>
      <c r="N971" s="62"/>
      <c r="O971" s="62"/>
      <c r="P971" s="106"/>
      <c r="Q971" s="106"/>
      <c r="R971" s="106"/>
      <c r="S971" s="106"/>
      <c r="T971" s="106"/>
      <c r="U971" s="106"/>
      <c r="V971" s="106"/>
      <c r="W971" s="106"/>
      <c r="X971" s="62"/>
      <c r="Y971" s="62"/>
      <c r="Z971" s="62"/>
      <c r="AA971" s="62"/>
    </row>
    <row r="972">
      <c r="A972" s="62"/>
      <c r="B972" s="62"/>
      <c r="C972" s="62"/>
      <c r="D972" s="62"/>
      <c r="E972" s="62"/>
      <c r="F972" s="62"/>
      <c r="G972" s="62"/>
      <c r="H972" s="62"/>
      <c r="I972" s="62"/>
      <c r="J972" s="62"/>
      <c r="K972" s="102"/>
      <c r="L972" s="62"/>
      <c r="M972" s="62"/>
      <c r="N972" s="62"/>
      <c r="O972" s="62"/>
      <c r="P972" s="106"/>
      <c r="Q972" s="106"/>
      <c r="R972" s="106"/>
      <c r="S972" s="106"/>
      <c r="T972" s="106"/>
      <c r="U972" s="106"/>
      <c r="V972" s="106"/>
      <c r="W972" s="106"/>
      <c r="X972" s="62"/>
      <c r="Y972" s="62"/>
      <c r="Z972" s="62"/>
      <c r="AA972" s="62"/>
    </row>
    <row r="973">
      <c r="A973" s="62"/>
      <c r="B973" s="62"/>
      <c r="C973" s="62"/>
      <c r="D973" s="62"/>
      <c r="E973" s="62"/>
      <c r="F973" s="62"/>
      <c r="G973" s="62"/>
      <c r="H973" s="62"/>
      <c r="I973" s="62"/>
      <c r="J973" s="62"/>
      <c r="K973" s="102"/>
      <c r="L973" s="62"/>
      <c r="M973" s="62"/>
      <c r="N973" s="62"/>
      <c r="O973" s="62"/>
      <c r="P973" s="106"/>
      <c r="Q973" s="106"/>
      <c r="R973" s="106"/>
      <c r="S973" s="106"/>
      <c r="T973" s="106"/>
      <c r="U973" s="106"/>
      <c r="V973" s="106"/>
      <c r="W973" s="106"/>
      <c r="X973" s="62"/>
      <c r="Y973" s="62"/>
      <c r="Z973" s="62"/>
      <c r="AA973" s="62"/>
    </row>
    <row r="974">
      <c r="A974" s="62"/>
      <c r="B974" s="62"/>
      <c r="C974" s="62"/>
      <c r="D974" s="62"/>
      <c r="E974" s="62"/>
      <c r="F974" s="62"/>
      <c r="G974" s="62"/>
      <c r="H974" s="62"/>
      <c r="I974" s="62"/>
      <c r="J974" s="62"/>
      <c r="K974" s="102"/>
      <c r="L974" s="62"/>
      <c r="M974" s="62"/>
      <c r="N974" s="62"/>
      <c r="O974" s="62"/>
      <c r="P974" s="106"/>
      <c r="Q974" s="106"/>
      <c r="R974" s="106"/>
      <c r="S974" s="106"/>
      <c r="T974" s="106"/>
      <c r="U974" s="106"/>
      <c r="V974" s="106"/>
      <c r="W974" s="106"/>
      <c r="X974" s="62"/>
      <c r="Y974" s="62"/>
      <c r="Z974" s="62"/>
      <c r="AA974" s="62"/>
    </row>
    <row r="975">
      <c r="A975" s="62"/>
      <c r="B975" s="62"/>
      <c r="C975" s="62"/>
      <c r="D975" s="62"/>
      <c r="E975" s="62"/>
      <c r="F975" s="62"/>
      <c r="G975" s="62"/>
      <c r="H975" s="62"/>
      <c r="I975" s="62"/>
      <c r="J975" s="62"/>
      <c r="K975" s="102"/>
      <c r="L975" s="62"/>
      <c r="M975" s="62"/>
      <c r="N975" s="62"/>
      <c r="O975" s="62"/>
      <c r="P975" s="106"/>
      <c r="Q975" s="106"/>
      <c r="R975" s="106"/>
      <c r="S975" s="106"/>
      <c r="T975" s="106"/>
      <c r="U975" s="106"/>
      <c r="V975" s="106"/>
      <c r="W975" s="106"/>
      <c r="X975" s="62"/>
      <c r="Y975" s="62"/>
      <c r="Z975" s="62"/>
      <c r="AA975" s="62"/>
    </row>
    <row r="976">
      <c r="A976" s="62"/>
      <c r="B976" s="62"/>
      <c r="C976" s="62"/>
      <c r="D976" s="62"/>
      <c r="E976" s="62"/>
      <c r="F976" s="62"/>
      <c r="G976" s="62"/>
      <c r="H976" s="62"/>
      <c r="I976" s="62"/>
      <c r="J976" s="62"/>
      <c r="K976" s="102"/>
      <c r="L976" s="62"/>
      <c r="M976" s="62"/>
      <c r="N976" s="62"/>
      <c r="O976" s="62"/>
      <c r="P976" s="106"/>
      <c r="Q976" s="106"/>
      <c r="R976" s="106"/>
      <c r="S976" s="106"/>
      <c r="T976" s="106"/>
      <c r="U976" s="106"/>
      <c r="V976" s="106"/>
      <c r="W976" s="106"/>
      <c r="X976" s="62"/>
      <c r="Y976" s="62"/>
      <c r="Z976" s="62"/>
      <c r="AA976" s="62"/>
    </row>
    <row r="977">
      <c r="A977" s="62"/>
      <c r="B977" s="62"/>
      <c r="C977" s="62"/>
      <c r="D977" s="62"/>
      <c r="E977" s="62"/>
      <c r="F977" s="62"/>
      <c r="G977" s="62"/>
      <c r="H977" s="62"/>
      <c r="I977" s="62"/>
      <c r="J977" s="62"/>
      <c r="K977" s="102"/>
      <c r="L977" s="62"/>
      <c r="M977" s="62"/>
      <c r="N977" s="62"/>
      <c r="O977" s="62"/>
      <c r="P977" s="106"/>
      <c r="Q977" s="106"/>
      <c r="R977" s="106"/>
      <c r="S977" s="106"/>
      <c r="T977" s="106"/>
      <c r="U977" s="106"/>
      <c r="V977" s="106"/>
      <c r="W977" s="106"/>
      <c r="X977" s="62"/>
      <c r="Y977" s="62"/>
      <c r="Z977" s="62"/>
      <c r="AA977" s="62"/>
    </row>
    <row r="978">
      <c r="A978" s="62"/>
      <c r="B978" s="62"/>
      <c r="C978" s="62"/>
      <c r="D978" s="62"/>
      <c r="E978" s="62"/>
      <c r="F978" s="62"/>
      <c r="G978" s="62"/>
      <c r="H978" s="62"/>
      <c r="I978" s="62"/>
      <c r="J978" s="62"/>
      <c r="K978" s="102"/>
      <c r="L978" s="62"/>
      <c r="M978" s="62"/>
      <c r="N978" s="62"/>
      <c r="O978" s="62"/>
      <c r="P978" s="106"/>
      <c r="Q978" s="106"/>
      <c r="R978" s="106"/>
      <c r="S978" s="106"/>
      <c r="T978" s="106"/>
      <c r="U978" s="106"/>
      <c r="V978" s="106"/>
      <c r="W978" s="106"/>
      <c r="X978" s="62"/>
      <c r="Y978" s="62"/>
      <c r="Z978" s="62"/>
      <c r="AA978" s="62"/>
    </row>
    <row r="979">
      <c r="A979" s="62"/>
      <c r="B979" s="62"/>
      <c r="C979" s="62"/>
      <c r="D979" s="62"/>
      <c r="E979" s="62"/>
      <c r="F979" s="62"/>
      <c r="G979" s="62"/>
      <c r="H979" s="62"/>
      <c r="I979" s="62"/>
      <c r="J979" s="62"/>
      <c r="K979" s="102"/>
      <c r="L979" s="62"/>
      <c r="M979" s="62"/>
      <c r="N979" s="62"/>
      <c r="O979" s="62"/>
      <c r="P979" s="106"/>
      <c r="Q979" s="106"/>
      <c r="R979" s="106"/>
      <c r="S979" s="106"/>
      <c r="T979" s="106"/>
      <c r="U979" s="106"/>
      <c r="V979" s="106"/>
      <c r="W979" s="106"/>
      <c r="X979" s="62"/>
      <c r="Y979" s="62"/>
      <c r="Z979" s="62"/>
      <c r="AA979" s="62"/>
    </row>
    <row r="980">
      <c r="A980" s="62"/>
      <c r="B980" s="62"/>
      <c r="C980" s="62"/>
      <c r="D980" s="62"/>
      <c r="E980" s="62"/>
      <c r="F980" s="62"/>
      <c r="G980" s="62"/>
      <c r="H980" s="62"/>
      <c r="I980" s="62"/>
      <c r="J980" s="62"/>
      <c r="K980" s="102"/>
      <c r="L980" s="62"/>
      <c r="M980" s="62"/>
      <c r="N980" s="62"/>
      <c r="O980" s="62"/>
      <c r="P980" s="106"/>
      <c r="Q980" s="106"/>
      <c r="R980" s="106"/>
      <c r="S980" s="106"/>
      <c r="T980" s="106"/>
      <c r="U980" s="106"/>
      <c r="V980" s="106"/>
      <c r="W980" s="106"/>
      <c r="X980" s="62"/>
      <c r="Y980" s="62"/>
      <c r="Z980" s="62"/>
      <c r="AA980" s="62"/>
    </row>
    <row r="981">
      <c r="A981" s="62"/>
      <c r="B981" s="62"/>
      <c r="C981" s="62"/>
      <c r="D981" s="62"/>
      <c r="E981" s="62"/>
      <c r="F981" s="62"/>
      <c r="G981" s="62"/>
      <c r="H981" s="62"/>
      <c r="I981" s="62"/>
      <c r="J981" s="62"/>
      <c r="K981" s="102"/>
      <c r="L981" s="62"/>
      <c r="M981" s="62"/>
      <c r="N981" s="62"/>
      <c r="O981" s="62"/>
      <c r="P981" s="106"/>
      <c r="Q981" s="106"/>
      <c r="R981" s="106"/>
      <c r="S981" s="106"/>
      <c r="T981" s="106"/>
      <c r="U981" s="106"/>
      <c r="V981" s="106"/>
      <c r="W981" s="106"/>
      <c r="X981" s="62"/>
      <c r="Y981" s="62"/>
      <c r="Z981" s="62"/>
      <c r="AA981" s="62"/>
    </row>
    <row r="982">
      <c r="A982" s="62"/>
      <c r="B982" s="62"/>
      <c r="C982" s="62"/>
      <c r="D982" s="62"/>
      <c r="E982" s="62"/>
      <c r="F982" s="62"/>
      <c r="G982" s="62"/>
      <c r="H982" s="62"/>
      <c r="I982" s="62"/>
      <c r="J982" s="62"/>
      <c r="K982" s="102"/>
      <c r="L982" s="62"/>
      <c r="M982" s="62"/>
      <c r="N982" s="62"/>
      <c r="O982" s="62"/>
      <c r="P982" s="106"/>
      <c r="Q982" s="106"/>
      <c r="R982" s="106"/>
      <c r="S982" s="106"/>
      <c r="T982" s="106"/>
      <c r="U982" s="106"/>
      <c r="V982" s="106"/>
      <c r="W982" s="106"/>
      <c r="X982" s="62"/>
      <c r="Y982" s="62"/>
      <c r="Z982" s="62"/>
      <c r="AA982" s="62"/>
    </row>
    <row r="983">
      <c r="A983" s="62"/>
      <c r="B983" s="62"/>
      <c r="C983" s="62"/>
      <c r="D983" s="62"/>
      <c r="E983" s="62"/>
      <c r="F983" s="62"/>
      <c r="G983" s="62"/>
      <c r="H983" s="62"/>
      <c r="I983" s="62"/>
      <c r="J983" s="62"/>
      <c r="K983" s="102"/>
      <c r="L983" s="62"/>
      <c r="M983" s="62"/>
      <c r="N983" s="62"/>
      <c r="O983" s="62"/>
      <c r="P983" s="106"/>
      <c r="Q983" s="106"/>
      <c r="R983" s="106"/>
      <c r="S983" s="106"/>
      <c r="T983" s="106"/>
      <c r="U983" s="106"/>
      <c r="V983" s="106"/>
      <c r="W983" s="106"/>
      <c r="X983" s="62"/>
      <c r="Y983" s="62"/>
      <c r="Z983" s="62"/>
      <c r="AA983" s="62"/>
    </row>
    <row r="984">
      <c r="A984" s="62"/>
      <c r="B984" s="62"/>
      <c r="C984" s="62"/>
      <c r="D984" s="62"/>
      <c r="E984" s="62"/>
      <c r="F984" s="62"/>
      <c r="G984" s="62"/>
      <c r="H984" s="62"/>
      <c r="I984" s="62"/>
      <c r="J984" s="62"/>
      <c r="K984" s="102"/>
      <c r="L984" s="62"/>
      <c r="M984" s="62"/>
      <c r="N984" s="62"/>
      <c r="O984" s="62"/>
      <c r="P984" s="106"/>
      <c r="Q984" s="106"/>
      <c r="R984" s="106"/>
      <c r="S984" s="106"/>
      <c r="T984" s="106"/>
      <c r="U984" s="106"/>
      <c r="V984" s="106"/>
      <c r="W984" s="106"/>
      <c r="X984" s="62"/>
      <c r="Y984" s="62"/>
      <c r="Z984" s="62"/>
      <c r="AA984" s="62"/>
    </row>
    <row r="985">
      <c r="A985" s="62"/>
      <c r="B985" s="62"/>
      <c r="C985" s="62"/>
      <c r="D985" s="62"/>
      <c r="E985" s="62"/>
      <c r="F985" s="62"/>
      <c r="G985" s="62"/>
      <c r="H985" s="62"/>
      <c r="I985" s="62"/>
      <c r="J985" s="62"/>
      <c r="K985" s="102"/>
      <c r="L985" s="62"/>
      <c r="M985" s="62"/>
      <c r="N985" s="62"/>
      <c r="O985" s="62"/>
      <c r="P985" s="106"/>
      <c r="Q985" s="106"/>
      <c r="R985" s="106"/>
      <c r="S985" s="106"/>
      <c r="T985" s="106"/>
      <c r="U985" s="106"/>
      <c r="V985" s="106"/>
      <c r="W985" s="106"/>
      <c r="X985" s="62"/>
      <c r="Y985" s="62"/>
      <c r="Z985" s="62"/>
      <c r="AA985" s="62"/>
    </row>
    <row r="986">
      <c r="A986" s="62"/>
      <c r="B986" s="62"/>
      <c r="C986" s="62"/>
      <c r="D986" s="62"/>
      <c r="E986" s="62"/>
      <c r="F986" s="62"/>
      <c r="G986" s="62"/>
      <c r="H986" s="62"/>
      <c r="I986" s="62"/>
      <c r="J986" s="62"/>
      <c r="K986" s="102"/>
      <c r="L986" s="62"/>
      <c r="M986" s="62"/>
      <c r="N986" s="62"/>
      <c r="O986" s="62"/>
      <c r="P986" s="106"/>
      <c r="Q986" s="106"/>
      <c r="R986" s="106"/>
      <c r="S986" s="106"/>
      <c r="T986" s="106"/>
      <c r="U986" s="106"/>
      <c r="V986" s="106"/>
      <c r="W986" s="106"/>
      <c r="X986" s="62"/>
      <c r="Y986" s="62"/>
      <c r="Z986" s="62"/>
      <c r="AA986" s="62"/>
    </row>
    <row r="987">
      <c r="A987" s="62"/>
      <c r="B987" s="62"/>
      <c r="C987" s="62"/>
      <c r="D987" s="62"/>
      <c r="E987" s="62"/>
      <c r="F987" s="62"/>
      <c r="G987" s="62"/>
      <c r="H987" s="62"/>
      <c r="I987" s="62"/>
      <c r="J987" s="62"/>
      <c r="K987" s="102"/>
      <c r="L987" s="62"/>
      <c r="M987" s="62"/>
      <c r="N987" s="62"/>
      <c r="O987" s="62"/>
      <c r="P987" s="106"/>
      <c r="Q987" s="106"/>
      <c r="R987" s="106"/>
      <c r="S987" s="106"/>
      <c r="T987" s="106"/>
      <c r="U987" s="106"/>
      <c r="V987" s="106"/>
      <c r="W987" s="106"/>
      <c r="X987" s="62"/>
      <c r="Y987" s="62"/>
      <c r="Z987" s="62"/>
      <c r="AA987" s="62"/>
    </row>
    <row r="988">
      <c r="K988" s="102"/>
      <c r="P988" s="106"/>
      <c r="Q988" s="106"/>
      <c r="R988" s="106"/>
      <c r="S988" s="106"/>
      <c r="T988" s="106"/>
      <c r="U988" s="106"/>
      <c r="V988" s="106"/>
      <c r="W988" s="106"/>
    </row>
    <row r="989">
      <c r="K989" s="102"/>
      <c r="P989" s="106"/>
      <c r="Q989" s="106"/>
      <c r="R989" s="106"/>
      <c r="S989" s="106"/>
      <c r="T989" s="106"/>
      <c r="U989" s="106"/>
      <c r="V989" s="106"/>
      <c r="W989" s="106"/>
    </row>
    <row r="990">
      <c r="K990" s="102"/>
      <c r="P990" s="106"/>
      <c r="Q990" s="106"/>
      <c r="R990" s="106"/>
      <c r="S990" s="106"/>
      <c r="T990" s="106"/>
      <c r="U990" s="106"/>
      <c r="V990" s="106"/>
      <c r="W990" s="106"/>
    </row>
    <row r="991">
      <c r="K991" s="102"/>
      <c r="P991" s="106"/>
      <c r="Q991" s="106"/>
      <c r="R991" s="106"/>
      <c r="S991" s="106"/>
      <c r="T991" s="106"/>
      <c r="U991" s="106"/>
      <c r="V991" s="106"/>
      <c r="W991" s="106"/>
    </row>
    <row r="992">
      <c r="K992" s="102"/>
      <c r="P992" s="106"/>
      <c r="Q992" s="106"/>
      <c r="R992" s="106"/>
      <c r="S992" s="106"/>
      <c r="T992" s="106"/>
      <c r="U992" s="106"/>
      <c r="V992" s="106"/>
      <c r="W992" s="106"/>
    </row>
    <row r="993">
      <c r="K993" s="102"/>
      <c r="P993" s="106"/>
      <c r="Q993" s="106"/>
      <c r="R993" s="106"/>
      <c r="S993" s="106"/>
      <c r="T993" s="106"/>
      <c r="U993" s="106"/>
      <c r="V993" s="106"/>
      <c r="W993" s="106"/>
    </row>
    <row r="994">
      <c r="K994" s="102"/>
      <c r="P994" s="106"/>
      <c r="Q994" s="106"/>
      <c r="R994" s="106"/>
      <c r="S994" s="106"/>
      <c r="T994" s="106"/>
      <c r="U994" s="106"/>
      <c r="V994" s="106"/>
      <c r="W994" s="106"/>
    </row>
    <row r="995">
      <c r="K995" s="102"/>
      <c r="P995" s="106"/>
      <c r="Q995" s="106"/>
      <c r="R995" s="106"/>
      <c r="S995" s="106"/>
      <c r="T995" s="106"/>
      <c r="U995" s="106"/>
      <c r="V995" s="106"/>
      <c r="W995" s="106"/>
    </row>
    <row r="996">
      <c r="K996" s="102"/>
      <c r="P996" s="106"/>
      <c r="Q996" s="106"/>
      <c r="R996" s="106"/>
      <c r="S996" s="106"/>
      <c r="T996" s="106"/>
      <c r="U996" s="106"/>
      <c r="V996" s="106"/>
      <c r="W996" s="106"/>
    </row>
    <row r="997">
      <c r="K997" s="102"/>
      <c r="P997" s="106"/>
      <c r="Q997" s="106"/>
      <c r="R997" s="106"/>
      <c r="S997" s="106"/>
      <c r="T997" s="106"/>
      <c r="U997" s="106"/>
      <c r="V997" s="106"/>
      <c r="W997" s="106"/>
    </row>
    <row r="998">
      <c r="K998" s="102"/>
      <c r="P998" s="106"/>
      <c r="Q998" s="106"/>
      <c r="R998" s="106"/>
      <c r="S998" s="106"/>
      <c r="T998" s="106"/>
      <c r="U998" s="106"/>
      <c r="V998" s="106"/>
      <c r="W998" s="106"/>
    </row>
    <row r="999">
      <c r="K999" s="102"/>
      <c r="P999" s="106"/>
      <c r="Q999" s="106"/>
      <c r="R999" s="106"/>
      <c r="S999" s="106"/>
      <c r="T999" s="106"/>
      <c r="U999" s="106"/>
      <c r="V999" s="106"/>
      <c r="W999" s="106"/>
    </row>
    <row r="1000">
      <c r="K1000" s="102"/>
      <c r="P1000" s="106"/>
      <c r="Q1000" s="106"/>
      <c r="R1000" s="106"/>
      <c r="S1000" s="106"/>
      <c r="T1000" s="106"/>
      <c r="U1000" s="106"/>
      <c r="V1000" s="106"/>
      <c r="W1000" s="106"/>
    </row>
  </sheetData>
  <autoFilter ref="$A$1:$AK$381"/>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1.88"/>
    <col customWidth="1" min="3" max="3" width="48.0"/>
    <col customWidth="1" min="4" max="4" width="28.75"/>
  </cols>
  <sheetData>
    <row r="1">
      <c r="A1" s="76" t="s">
        <v>27964</v>
      </c>
      <c r="B1" s="77" t="s">
        <v>27985</v>
      </c>
      <c r="C1" s="78" t="s">
        <v>27986</v>
      </c>
      <c r="D1" s="78" t="s">
        <v>28469</v>
      </c>
    </row>
    <row r="2">
      <c r="A2" s="86">
        <v>1.0</v>
      </c>
      <c r="B2" s="87" t="s">
        <v>27994</v>
      </c>
      <c r="C2" s="87" t="s">
        <v>28470</v>
      </c>
      <c r="D2" s="88" t="s">
        <v>23628</v>
      </c>
    </row>
    <row r="3">
      <c r="A3" s="86">
        <v>2.0</v>
      </c>
      <c r="B3" s="87" t="s">
        <v>28000</v>
      </c>
      <c r="C3" s="87" t="s">
        <v>28000</v>
      </c>
      <c r="D3" s="88" t="s">
        <v>815</v>
      </c>
    </row>
    <row r="4">
      <c r="A4" s="86">
        <v>3.0</v>
      </c>
      <c r="B4" s="87" t="s">
        <v>28006</v>
      </c>
      <c r="C4" s="87" t="s">
        <v>28006</v>
      </c>
      <c r="D4" s="88" t="s">
        <v>374</v>
      </c>
    </row>
    <row r="5">
      <c r="A5" s="86">
        <v>6.0</v>
      </c>
      <c r="B5" s="87" t="s">
        <v>28012</v>
      </c>
      <c r="C5" s="87" t="s">
        <v>28012</v>
      </c>
      <c r="D5" s="88" t="s">
        <v>1007</v>
      </c>
    </row>
    <row r="6">
      <c r="A6" s="86">
        <v>7.0</v>
      </c>
      <c r="B6" s="87" t="s">
        <v>28017</v>
      </c>
      <c r="C6" s="87" t="s">
        <v>28017</v>
      </c>
      <c r="D6" s="88" t="s">
        <v>1548</v>
      </c>
    </row>
    <row r="7">
      <c r="A7" s="86">
        <v>11.0</v>
      </c>
      <c r="B7" s="87" t="s">
        <v>28023</v>
      </c>
      <c r="C7" s="87" t="s">
        <v>28023</v>
      </c>
      <c r="D7" s="88" t="s">
        <v>23633</v>
      </c>
    </row>
    <row r="8">
      <c r="A8" s="86">
        <v>12.0</v>
      </c>
      <c r="B8" s="87" t="s">
        <v>28029</v>
      </c>
      <c r="C8" s="87" t="s">
        <v>28471</v>
      </c>
      <c r="D8" s="90" t="s">
        <v>23672</v>
      </c>
    </row>
    <row r="9">
      <c r="A9" s="86">
        <v>13.0</v>
      </c>
      <c r="B9" s="87" t="s">
        <v>28033</v>
      </c>
      <c r="C9" s="87" t="s">
        <v>28033</v>
      </c>
      <c r="D9" s="88" t="s">
        <v>356</v>
      </c>
    </row>
    <row r="10">
      <c r="A10" s="86">
        <v>14.0</v>
      </c>
      <c r="B10" s="87" t="s">
        <v>28039</v>
      </c>
      <c r="C10" s="87" t="s">
        <v>28039</v>
      </c>
      <c r="D10" s="88" t="s">
        <v>11797</v>
      </c>
    </row>
    <row r="11">
      <c r="A11" s="86">
        <v>15.0</v>
      </c>
      <c r="B11" s="87" t="s">
        <v>28044</v>
      </c>
      <c r="C11" s="87" t="s">
        <v>28472</v>
      </c>
      <c r="D11" s="88" t="s">
        <v>1585</v>
      </c>
    </row>
    <row r="12">
      <c r="A12" s="86">
        <v>16.0</v>
      </c>
      <c r="B12" s="87" t="s">
        <v>28051</v>
      </c>
      <c r="C12" s="111" t="s">
        <v>28473</v>
      </c>
      <c r="D12" s="92" t="s">
        <v>15668</v>
      </c>
    </row>
    <row r="13">
      <c r="A13" s="86">
        <v>17.0</v>
      </c>
      <c r="B13" s="87" t="s">
        <v>28057</v>
      </c>
      <c r="C13" s="87" t="s">
        <v>28057</v>
      </c>
      <c r="D13" s="88" t="s">
        <v>280</v>
      </c>
    </row>
    <row r="14">
      <c r="A14" s="86">
        <v>18.0</v>
      </c>
      <c r="B14" s="87" t="s">
        <v>28062</v>
      </c>
      <c r="C14" s="87" t="s">
        <v>28062</v>
      </c>
      <c r="D14" s="88" t="s">
        <v>1169</v>
      </c>
    </row>
    <row r="15">
      <c r="A15" s="86">
        <v>19.0</v>
      </c>
      <c r="B15" s="87" t="s">
        <v>28067</v>
      </c>
      <c r="C15" s="87" t="s">
        <v>28474</v>
      </c>
      <c r="D15" s="88" t="s">
        <v>72</v>
      </c>
    </row>
    <row r="16">
      <c r="A16" s="86">
        <v>22.0</v>
      </c>
      <c r="B16" s="87" t="s">
        <v>28071</v>
      </c>
      <c r="C16" s="111" t="s">
        <v>28475</v>
      </c>
      <c r="D16" s="92" t="s">
        <v>989</v>
      </c>
    </row>
    <row r="17">
      <c r="A17" s="86">
        <v>23.0</v>
      </c>
      <c r="B17" s="87" t="s">
        <v>28076</v>
      </c>
      <c r="C17" s="87" t="s">
        <v>28476</v>
      </c>
      <c r="D17" s="88" t="s">
        <v>603</v>
      </c>
    </row>
    <row r="18">
      <c r="A18" s="86">
        <v>24.0</v>
      </c>
      <c r="B18" s="87" t="s">
        <v>28080</v>
      </c>
      <c r="C18" s="87" t="s">
        <v>28477</v>
      </c>
      <c r="D18" s="88" t="s">
        <v>46</v>
      </c>
    </row>
    <row r="19">
      <c r="A19" s="86">
        <v>27.0</v>
      </c>
      <c r="B19" s="87" t="s">
        <v>28083</v>
      </c>
      <c r="C19" s="87" t="s">
        <v>28478</v>
      </c>
      <c r="D19" s="88" t="s">
        <v>733</v>
      </c>
    </row>
    <row r="20">
      <c r="A20" s="86">
        <v>28.0</v>
      </c>
      <c r="B20" s="87" t="s">
        <v>28088</v>
      </c>
      <c r="C20" s="87" t="s">
        <v>28088</v>
      </c>
      <c r="D20" s="88" t="s">
        <v>25</v>
      </c>
    </row>
    <row r="21" hidden="1">
      <c r="A21" s="86">
        <v>29.0</v>
      </c>
      <c r="B21" s="87" t="s">
        <v>28092</v>
      </c>
      <c r="C21" s="87"/>
      <c r="D21" s="88"/>
    </row>
    <row r="22">
      <c r="A22" s="86">
        <v>30.0</v>
      </c>
      <c r="B22" s="87" t="s">
        <v>28096</v>
      </c>
      <c r="C22" s="87" t="s">
        <v>28096</v>
      </c>
      <c r="D22" s="88" t="s">
        <v>946</v>
      </c>
    </row>
    <row r="23">
      <c r="A23" s="86">
        <v>32.0</v>
      </c>
      <c r="B23" s="87" t="s">
        <v>28102</v>
      </c>
      <c r="C23" s="87" t="s">
        <v>29</v>
      </c>
      <c r="D23" s="88" t="s">
        <v>29</v>
      </c>
    </row>
    <row r="24">
      <c r="A24" s="86">
        <v>45.0</v>
      </c>
      <c r="B24" s="87" t="s">
        <v>28107</v>
      </c>
      <c r="C24" s="87" t="s">
        <v>28107</v>
      </c>
      <c r="D24" s="88" t="s">
        <v>728</v>
      </c>
    </row>
    <row r="25">
      <c r="A25" s="86">
        <v>46.0</v>
      </c>
      <c r="B25" s="87" t="s">
        <v>28111</v>
      </c>
      <c r="C25" s="87" t="s">
        <v>28111</v>
      </c>
      <c r="D25" s="88" t="s">
        <v>1470</v>
      </c>
    </row>
    <row r="26">
      <c r="A26" s="86">
        <v>47.0</v>
      </c>
      <c r="B26" s="87" t="s">
        <v>28114</v>
      </c>
      <c r="C26" s="87" t="s">
        <v>28479</v>
      </c>
      <c r="D26" s="88" t="s">
        <v>1120</v>
      </c>
    </row>
    <row r="27">
      <c r="A27" s="86">
        <v>48.0</v>
      </c>
      <c r="B27" s="87" t="s">
        <v>28118</v>
      </c>
      <c r="C27" s="87" t="s">
        <v>28480</v>
      </c>
      <c r="D27" s="88" t="s">
        <v>12983</v>
      </c>
    </row>
    <row r="28">
      <c r="A28" s="86">
        <v>49.0</v>
      </c>
      <c r="B28" s="87" t="s">
        <v>28123</v>
      </c>
      <c r="C28" s="87" t="s">
        <v>28481</v>
      </c>
      <c r="D28" s="88" t="s">
        <v>731</v>
      </c>
    </row>
    <row r="29">
      <c r="A29" s="86">
        <v>50.0</v>
      </c>
      <c r="B29" s="87" t="s">
        <v>28128</v>
      </c>
      <c r="C29" s="111" t="s">
        <v>28128</v>
      </c>
      <c r="D29" s="92" t="s">
        <v>502</v>
      </c>
    </row>
    <row r="30">
      <c r="A30" s="86">
        <v>51.0</v>
      </c>
      <c r="B30" s="87" t="s">
        <v>28131</v>
      </c>
      <c r="C30" s="87" t="s">
        <v>28131</v>
      </c>
      <c r="D30" s="88" t="s">
        <v>399</v>
      </c>
    </row>
    <row r="31">
      <c r="A31" s="86">
        <v>52.0</v>
      </c>
      <c r="B31" s="87" t="s">
        <v>28134</v>
      </c>
      <c r="C31" s="87" t="s">
        <v>28134</v>
      </c>
      <c r="D31" s="88" t="s">
        <v>479</v>
      </c>
    </row>
    <row r="32" hidden="1">
      <c r="A32" s="86">
        <v>54.0</v>
      </c>
      <c r="B32" s="87" t="s">
        <v>28139</v>
      </c>
      <c r="C32" s="87"/>
      <c r="D32" s="88"/>
    </row>
    <row r="33" hidden="1">
      <c r="A33" s="86">
        <v>55.0</v>
      </c>
      <c r="B33" s="87" t="s">
        <v>28143</v>
      </c>
      <c r="C33" s="87"/>
      <c r="D33" s="88"/>
    </row>
    <row r="34">
      <c r="A34" s="86">
        <v>56.0</v>
      </c>
      <c r="B34" s="87" t="s">
        <v>28148</v>
      </c>
      <c r="C34" s="87" t="s">
        <v>28148</v>
      </c>
      <c r="D34" s="88" t="s">
        <v>1235</v>
      </c>
    </row>
    <row r="35">
      <c r="A35" s="86">
        <v>57.0</v>
      </c>
      <c r="B35" s="87" t="s">
        <v>28152</v>
      </c>
      <c r="C35" s="87" t="s">
        <v>28152</v>
      </c>
      <c r="D35" s="88" t="s">
        <v>758</v>
      </c>
    </row>
    <row r="36">
      <c r="A36" s="86">
        <v>58.0</v>
      </c>
      <c r="B36" s="87" t="s">
        <v>28155</v>
      </c>
      <c r="C36" s="87" t="s">
        <v>28155</v>
      </c>
      <c r="D36" s="88" t="s">
        <v>845</v>
      </c>
    </row>
    <row r="37">
      <c r="A37" s="86">
        <v>59.0</v>
      </c>
      <c r="B37" s="87" t="s">
        <v>28159</v>
      </c>
      <c r="C37" s="111" t="s">
        <v>28159</v>
      </c>
      <c r="D37" s="92" t="s">
        <v>52</v>
      </c>
    </row>
    <row r="38">
      <c r="A38" s="86">
        <v>62.0</v>
      </c>
      <c r="B38" s="87" t="s">
        <v>28163</v>
      </c>
      <c r="C38" s="87" t="s">
        <v>28482</v>
      </c>
      <c r="D38" s="90" t="s">
        <v>7783</v>
      </c>
    </row>
    <row r="39">
      <c r="A39" s="86">
        <v>63.0</v>
      </c>
      <c r="B39" s="87" t="s">
        <v>28167</v>
      </c>
      <c r="C39" s="87" t="s">
        <v>28167</v>
      </c>
      <c r="D39" s="88" t="s">
        <v>64</v>
      </c>
    </row>
    <row r="40">
      <c r="A40" s="86">
        <v>64.0</v>
      </c>
      <c r="B40" s="87" t="s">
        <v>28171</v>
      </c>
      <c r="C40" s="87" t="s">
        <v>28171</v>
      </c>
      <c r="D40" s="88" t="s">
        <v>67</v>
      </c>
    </row>
    <row r="41">
      <c r="A41" s="86">
        <v>65.0</v>
      </c>
      <c r="B41" s="87" t="s">
        <v>28174</v>
      </c>
      <c r="C41" s="87" t="s">
        <v>28174</v>
      </c>
      <c r="D41" s="88" t="s">
        <v>362</v>
      </c>
    </row>
    <row r="42">
      <c r="A42" s="86">
        <v>66.0</v>
      </c>
      <c r="B42" s="87" t="s">
        <v>28179</v>
      </c>
      <c r="C42" s="87" t="s">
        <v>28483</v>
      </c>
      <c r="D42" s="90" t="s">
        <v>1260</v>
      </c>
    </row>
    <row r="43">
      <c r="A43" s="86">
        <v>69.0</v>
      </c>
      <c r="B43" s="87" t="s">
        <v>28181</v>
      </c>
      <c r="C43" s="87" t="s">
        <v>28484</v>
      </c>
      <c r="D43" s="90" t="s">
        <v>95</v>
      </c>
    </row>
    <row r="44">
      <c r="A44" s="86">
        <v>70.0</v>
      </c>
      <c r="B44" s="87" t="s">
        <v>28185</v>
      </c>
      <c r="C44" s="87" t="s">
        <v>28485</v>
      </c>
      <c r="D44" s="90" t="s">
        <v>642</v>
      </c>
    </row>
    <row r="45">
      <c r="A45" s="86">
        <v>71.0</v>
      </c>
      <c r="B45" s="87" t="s">
        <v>28190</v>
      </c>
      <c r="C45" s="87" t="s">
        <v>28486</v>
      </c>
      <c r="D45" s="88" t="s">
        <v>874</v>
      </c>
    </row>
    <row r="46">
      <c r="A46" s="86">
        <v>72.0</v>
      </c>
      <c r="B46" s="87" t="s">
        <v>28195</v>
      </c>
      <c r="C46" s="87" t="s">
        <v>28487</v>
      </c>
      <c r="D46" s="88" t="s">
        <v>722</v>
      </c>
    </row>
    <row r="47">
      <c r="A47" s="86">
        <v>73.0</v>
      </c>
      <c r="B47" s="87" t="s">
        <v>28200</v>
      </c>
      <c r="C47" s="87" t="s">
        <v>28488</v>
      </c>
      <c r="D47" s="88" t="s">
        <v>188</v>
      </c>
    </row>
    <row r="48">
      <c r="A48" s="86">
        <v>74.0</v>
      </c>
      <c r="B48" s="87" t="s">
        <v>28204</v>
      </c>
      <c r="C48" s="87" t="s">
        <v>28489</v>
      </c>
      <c r="D48" s="88" t="s">
        <v>42</v>
      </c>
    </row>
    <row r="49">
      <c r="A49" s="86">
        <v>75.0</v>
      </c>
      <c r="B49" s="87" t="s">
        <v>28209</v>
      </c>
      <c r="C49" s="87" t="s">
        <v>28490</v>
      </c>
      <c r="D49" s="88" t="s">
        <v>121</v>
      </c>
    </row>
    <row r="50">
      <c r="A50" s="86">
        <v>76.0</v>
      </c>
      <c r="B50" s="87" t="s">
        <v>28214</v>
      </c>
      <c r="C50" s="87" t="s">
        <v>28214</v>
      </c>
      <c r="D50" s="88" t="s">
        <v>23637</v>
      </c>
    </row>
    <row r="51">
      <c r="A51" s="86">
        <v>77.0</v>
      </c>
      <c r="B51" s="87" t="s">
        <v>28219</v>
      </c>
      <c r="C51" s="87" t="s">
        <v>28219</v>
      </c>
      <c r="D51" s="88" t="s">
        <v>650</v>
      </c>
    </row>
    <row r="52">
      <c r="A52" s="86">
        <v>78.0</v>
      </c>
      <c r="B52" s="87" t="s">
        <v>28225</v>
      </c>
      <c r="C52" s="87" t="s">
        <v>28225</v>
      </c>
      <c r="D52" s="88" t="s">
        <v>10</v>
      </c>
    </row>
    <row r="53">
      <c r="A53" s="86">
        <v>79.0</v>
      </c>
      <c r="B53" s="87" t="s">
        <v>28228</v>
      </c>
      <c r="C53" s="87" t="s">
        <v>28228</v>
      </c>
      <c r="D53" s="88" t="s">
        <v>59</v>
      </c>
    </row>
    <row r="54">
      <c r="A54" s="86">
        <v>80.0</v>
      </c>
      <c r="B54" s="87" t="s">
        <v>28232</v>
      </c>
      <c r="C54" s="87" t="s">
        <v>28232</v>
      </c>
      <c r="D54" s="88" t="s">
        <v>1042</v>
      </c>
    </row>
    <row r="55" hidden="1">
      <c r="A55" s="86">
        <v>81.0</v>
      </c>
      <c r="B55" s="87" t="s">
        <v>28236</v>
      </c>
      <c r="C55" s="87"/>
      <c r="D55" s="88"/>
    </row>
    <row r="56">
      <c r="A56" s="86">
        <v>82.0</v>
      </c>
      <c r="B56" s="87" t="s">
        <v>28239</v>
      </c>
      <c r="C56" s="87" t="s">
        <v>28239</v>
      </c>
      <c r="D56" s="88" t="s">
        <v>28240</v>
      </c>
    </row>
    <row r="57">
      <c r="A57" s="86">
        <v>83.0</v>
      </c>
      <c r="B57" s="87" t="s">
        <v>28245</v>
      </c>
      <c r="C57" s="87" t="s">
        <v>28491</v>
      </c>
      <c r="D57" s="88" t="s">
        <v>23845</v>
      </c>
    </row>
    <row r="58" hidden="1">
      <c r="A58" s="86">
        <v>84.0</v>
      </c>
      <c r="B58" s="87" t="s">
        <v>28248</v>
      </c>
      <c r="C58" s="87"/>
      <c r="D58" s="88"/>
    </row>
    <row r="59">
      <c r="A59" s="86">
        <v>85.0</v>
      </c>
      <c r="B59" s="87" t="s">
        <v>28250</v>
      </c>
      <c r="C59" s="87" t="s">
        <v>28250</v>
      </c>
      <c r="D59" s="88" t="s">
        <v>142</v>
      </c>
    </row>
    <row r="60">
      <c r="A60" s="86">
        <v>87.0</v>
      </c>
      <c r="B60" s="87" t="s">
        <v>28253</v>
      </c>
      <c r="C60" s="87" t="s">
        <v>28253</v>
      </c>
      <c r="D60" s="88" t="s">
        <v>22</v>
      </c>
    </row>
    <row r="61">
      <c r="A61" s="86">
        <v>88.0</v>
      </c>
      <c r="B61" s="87" t="s">
        <v>28258</v>
      </c>
      <c r="C61" s="87" t="s">
        <v>28258</v>
      </c>
      <c r="D61" s="88" t="s">
        <v>177</v>
      </c>
    </row>
    <row r="62">
      <c r="A62" s="86">
        <v>89.0</v>
      </c>
      <c r="B62" s="87" t="s">
        <v>28260</v>
      </c>
      <c r="C62" s="111" t="s">
        <v>28492</v>
      </c>
      <c r="D62" s="92" t="s">
        <v>1776</v>
      </c>
    </row>
    <row r="63">
      <c r="A63" s="86">
        <v>90.0</v>
      </c>
      <c r="B63" s="87" t="s">
        <v>28262</v>
      </c>
      <c r="C63" s="87" t="s">
        <v>28493</v>
      </c>
      <c r="D63" s="88" t="s">
        <v>117</v>
      </c>
    </row>
    <row r="64">
      <c r="A64" s="86">
        <v>91.0</v>
      </c>
      <c r="B64" s="87" t="s">
        <v>28265</v>
      </c>
      <c r="C64" s="87" t="s">
        <v>28265</v>
      </c>
      <c r="D64" s="88" t="s">
        <v>65</v>
      </c>
    </row>
    <row r="65">
      <c r="A65" s="86">
        <v>92.0</v>
      </c>
      <c r="B65" s="87" t="s">
        <v>28268</v>
      </c>
      <c r="C65" s="87" t="s">
        <v>28268</v>
      </c>
      <c r="D65" s="88" t="s">
        <v>616</v>
      </c>
    </row>
    <row r="66">
      <c r="A66" s="86">
        <v>93.0</v>
      </c>
      <c r="B66" s="87" t="s">
        <v>28271</v>
      </c>
      <c r="C66" s="87" t="s">
        <v>28271</v>
      </c>
      <c r="D66" s="88" t="s">
        <v>54</v>
      </c>
    </row>
    <row r="67" hidden="1">
      <c r="A67" s="86">
        <v>94.0</v>
      </c>
      <c r="B67" s="87" t="s">
        <v>28275</v>
      </c>
      <c r="C67" s="87"/>
      <c r="D67" s="88"/>
    </row>
    <row r="68">
      <c r="A68" s="86">
        <v>95.0</v>
      </c>
      <c r="B68" s="87" t="s">
        <v>28278</v>
      </c>
      <c r="C68" s="87" t="s">
        <v>28494</v>
      </c>
      <c r="D68" s="88" t="s">
        <v>416</v>
      </c>
    </row>
    <row r="69">
      <c r="A69" s="86">
        <v>96.0</v>
      </c>
      <c r="B69" s="87" t="s">
        <v>28281</v>
      </c>
      <c r="C69" s="87" t="s">
        <v>28495</v>
      </c>
      <c r="D69" s="88" t="s">
        <v>76</v>
      </c>
    </row>
    <row r="70" hidden="1">
      <c r="A70" s="86">
        <v>97.0</v>
      </c>
      <c r="B70" s="87" t="s">
        <v>28283</v>
      </c>
      <c r="C70" s="87"/>
      <c r="D70" s="88"/>
    </row>
    <row r="71">
      <c r="A71" s="86">
        <v>98.0</v>
      </c>
      <c r="B71" s="87" t="s">
        <v>28288</v>
      </c>
      <c r="C71" s="87" t="s">
        <v>28496</v>
      </c>
      <c r="D71" s="88" t="s">
        <v>372</v>
      </c>
    </row>
    <row r="72">
      <c r="A72" s="86">
        <v>99.0</v>
      </c>
      <c r="B72" s="87" t="s">
        <v>28289</v>
      </c>
      <c r="C72" s="87" t="s">
        <v>28289</v>
      </c>
      <c r="D72" s="88" t="s">
        <v>56</v>
      </c>
    </row>
    <row r="73">
      <c r="A73" s="86">
        <v>100.0</v>
      </c>
      <c r="B73" s="87" t="s">
        <v>28292</v>
      </c>
      <c r="C73" s="87" t="s">
        <v>28497</v>
      </c>
      <c r="D73" s="88" t="s">
        <v>1221</v>
      </c>
    </row>
    <row r="74">
      <c r="A74" s="86">
        <v>101.0</v>
      </c>
      <c r="B74" s="87" t="s">
        <v>28295</v>
      </c>
      <c r="C74" s="87" t="s">
        <v>28295</v>
      </c>
      <c r="D74" s="88" t="s">
        <v>614</v>
      </c>
    </row>
    <row r="75">
      <c r="A75" s="86">
        <v>102.0</v>
      </c>
      <c r="B75" s="87" t="s">
        <v>28297</v>
      </c>
      <c r="C75" s="87" t="s">
        <v>28297</v>
      </c>
      <c r="D75" s="88" t="s">
        <v>83</v>
      </c>
    </row>
    <row r="76">
      <c r="A76" s="86">
        <v>103.0</v>
      </c>
      <c r="B76" s="87" t="s">
        <v>28301</v>
      </c>
      <c r="C76" s="111" t="s">
        <v>28498</v>
      </c>
      <c r="D76" s="92" t="s">
        <v>1620</v>
      </c>
    </row>
    <row r="77">
      <c r="A77" s="86">
        <v>104.0</v>
      </c>
      <c r="B77" s="87" t="s">
        <v>28303</v>
      </c>
      <c r="C77" s="87" t="s">
        <v>28303</v>
      </c>
      <c r="D77" s="88" t="s">
        <v>88</v>
      </c>
    </row>
    <row r="78">
      <c r="A78" s="86">
        <v>105.0</v>
      </c>
      <c r="B78" s="87" t="s">
        <v>28306</v>
      </c>
      <c r="C78" s="87" t="s">
        <v>28306</v>
      </c>
      <c r="D78" s="88" t="s">
        <v>530</v>
      </c>
    </row>
    <row r="79">
      <c r="A79" s="86">
        <v>106.0</v>
      </c>
      <c r="B79" s="87" t="s">
        <v>28311</v>
      </c>
      <c r="C79" s="87" t="s">
        <v>28311</v>
      </c>
      <c r="D79" s="88" t="s">
        <v>818</v>
      </c>
    </row>
    <row r="80">
      <c r="A80" s="86">
        <v>107.0</v>
      </c>
      <c r="B80" s="87" t="s">
        <v>28316</v>
      </c>
      <c r="C80" s="87" t="s">
        <v>28499</v>
      </c>
      <c r="D80" s="88" t="s">
        <v>8541</v>
      </c>
    </row>
    <row r="81">
      <c r="A81" s="86">
        <v>108.0</v>
      </c>
      <c r="B81" s="87" t="s">
        <v>28321</v>
      </c>
      <c r="C81" s="111" t="s">
        <v>28500</v>
      </c>
      <c r="D81" s="92" t="s">
        <v>547</v>
      </c>
    </row>
    <row r="82">
      <c r="A82" s="86">
        <v>109.0</v>
      </c>
      <c r="B82" s="87" t="s">
        <v>28325</v>
      </c>
      <c r="C82" s="87" t="s">
        <v>28501</v>
      </c>
      <c r="D82" s="90" t="s">
        <v>1316</v>
      </c>
    </row>
    <row r="83">
      <c r="A83" s="86">
        <v>110.0</v>
      </c>
      <c r="B83" s="87" t="s">
        <v>28327</v>
      </c>
      <c r="C83" s="87" t="s">
        <v>28327</v>
      </c>
      <c r="D83" s="88" t="s">
        <v>162</v>
      </c>
    </row>
    <row r="84">
      <c r="A84" s="86">
        <v>111.0</v>
      </c>
      <c r="B84" s="87" t="s">
        <v>28329</v>
      </c>
      <c r="C84" s="87" t="s">
        <v>28329</v>
      </c>
      <c r="D84" s="88" t="s">
        <v>40</v>
      </c>
    </row>
    <row r="85">
      <c r="A85" s="86">
        <v>112.0</v>
      </c>
      <c r="B85" s="87" t="s">
        <v>28332</v>
      </c>
      <c r="C85" s="111" t="s">
        <v>28502</v>
      </c>
      <c r="D85" s="92" t="s">
        <v>8</v>
      </c>
    </row>
    <row r="86">
      <c r="A86" s="86">
        <v>113.0</v>
      </c>
      <c r="B86" s="87" t="s">
        <v>28335</v>
      </c>
      <c r="C86" s="87" t="s">
        <v>28503</v>
      </c>
      <c r="D86" s="88" t="s">
        <v>893</v>
      </c>
    </row>
    <row r="87" hidden="1">
      <c r="A87" s="86">
        <v>114.0</v>
      </c>
      <c r="B87" s="87" t="s">
        <v>28336</v>
      </c>
      <c r="C87" s="87"/>
      <c r="D87" s="88"/>
    </row>
    <row r="88">
      <c r="A88" s="86">
        <v>115.0</v>
      </c>
      <c r="B88" s="87" t="s">
        <v>28340</v>
      </c>
      <c r="C88" s="87" t="s">
        <v>28504</v>
      </c>
      <c r="D88" s="88" t="s">
        <v>32</v>
      </c>
    </row>
    <row r="89">
      <c r="A89" s="86">
        <v>116.0</v>
      </c>
      <c r="B89" s="87" t="s">
        <v>28344</v>
      </c>
      <c r="C89" s="87" t="s">
        <v>28344</v>
      </c>
      <c r="D89" s="88" t="s">
        <v>835</v>
      </c>
    </row>
    <row r="90">
      <c r="A90" s="79"/>
      <c r="B90" s="79"/>
      <c r="C90" s="79"/>
      <c r="D90" s="98"/>
    </row>
    <row r="91">
      <c r="A91" s="79"/>
      <c r="B91" s="79"/>
      <c r="C91" s="79"/>
      <c r="D91" s="98"/>
    </row>
    <row r="92">
      <c r="A92" s="79"/>
      <c r="B92" s="79"/>
      <c r="C92" s="79"/>
      <c r="D92" s="98"/>
    </row>
    <row r="93">
      <c r="A93" s="79"/>
      <c r="B93" s="79"/>
      <c r="C93" s="79"/>
      <c r="D93" s="98"/>
    </row>
    <row r="94">
      <c r="A94" s="79"/>
      <c r="B94" s="79"/>
      <c r="C94" s="79"/>
      <c r="D94" s="98"/>
    </row>
    <row r="95">
      <c r="A95" s="79"/>
      <c r="B95" s="79"/>
      <c r="C95" s="79"/>
      <c r="D95" s="98"/>
    </row>
    <row r="96">
      <c r="A96" s="79"/>
      <c r="B96" s="79"/>
      <c r="C96" s="79"/>
      <c r="D96" s="98"/>
    </row>
    <row r="97">
      <c r="A97" s="79"/>
      <c r="B97" s="79"/>
      <c r="C97" s="79"/>
      <c r="D97" s="98"/>
    </row>
    <row r="98">
      <c r="A98" s="79"/>
      <c r="B98" s="79"/>
      <c r="C98" s="79"/>
      <c r="D98" s="98"/>
    </row>
    <row r="99">
      <c r="A99" s="79"/>
      <c r="B99" s="79"/>
      <c r="C99" s="79"/>
      <c r="D99" s="98"/>
    </row>
    <row r="100">
      <c r="A100" s="79"/>
      <c r="B100" s="79"/>
      <c r="C100" s="79"/>
      <c r="D100" s="98"/>
    </row>
    <row r="101">
      <c r="A101" s="79"/>
      <c r="B101" s="79"/>
      <c r="C101" s="79"/>
      <c r="D101" s="98"/>
    </row>
    <row r="102">
      <c r="A102" s="79"/>
      <c r="B102" s="79"/>
      <c r="C102" s="79"/>
      <c r="D102" s="98"/>
    </row>
    <row r="103">
      <c r="A103" s="79"/>
      <c r="B103" s="79"/>
      <c r="C103" s="79"/>
      <c r="D103" s="98"/>
    </row>
    <row r="104">
      <c r="A104" s="79"/>
      <c r="B104" s="79"/>
      <c r="C104" s="79"/>
      <c r="D104" s="98"/>
    </row>
    <row r="105">
      <c r="A105" s="79"/>
      <c r="B105" s="79"/>
      <c r="C105" s="79"/>
      <c r="D105" s="98"/>
    </row>
    <row r="106">
      <c r="A106" s="79"/>
      <c r="B106" s="79"/>
      <c r="C106" s="79"/>
      <c r="D106" s="98"/>
    </row>
    <row r="107">
      <c r="A107" s="79"/>
      <c r="B107" s="79"/>
      <c r="C107" s="79"/>
      <c r="D107" s="98"/>
    </row>
    <row r="108">
      <c r="A108" s="79"/>
      <c r="B108" s="79"/>
      <c r="C108" s="79"/>
      <c r="D108" s="98"/>
    </row>
    <row r="109">
      <c r="A109" s="79"/>
      <c r="B109" s="79"/>
      <c r="C109" s="79"/>
      <c r="D109" s="98"/>
    </row>
    <row r="110">
      <c r="A110" s="79"/>
      <c r="B110" s="79"/>
      <c r="C110" s="79"/>
      <c r="D110" s="98"/>
    </row>
    <row r="111">
      <c r="A111" s="79"/>
      <c r="B111" s="79"/>
      <c r="C111" s="79"/>
      <c r="D111" s="98"/>
    </row>
    <row r="112">
      <c r="A112" s="79"/>
      <c r="B112" s="79"/>
      <c r="C112" s="79"/>
      <c r="D112" s="98"/>
    </row>
    <row r="113">
      <c r="A113" s="79"/>
      <c r="B113" s="79"/>
      <c r="C113" s="79"/>
      <c r="D113" s="98"/>
    </row>
    <row r="114">
      <c r="A114" s="79"/>
      <c r="B114" s="79"/>
      <c r="C114" s="79"/>
      <c r="D114" s="98"/>
    </row>
    <row r="115">
      <c r="A115" s="79"/>
      <c r="B115" s="79"/>
      <c r="C115" s="79"/>
      <c r="D115" s="98"/>
    </row>
    <row r="116">
      <c r="A116" s="79"/>
      <c r="B116" s="79"/>
      <c r="C116" s="79"/>
      <c r="D116" s="98"/>
    </row>
    <row r="117">
      <c r="A117" s="79"/>
      <c r="B117" s="79"/>
      <c r="C117" s="79"/>
      <c r="D117" s="98"/>
    </row>
    <row r="118">
      <c r="A118" s="79"/>
      <c r="B118" s="79"/>
      <c r="C118" s="79"/>
      <c r="D118" s="98"/>
    </row>
    <row r="119">
      <c r="A119" s="79"/>
      <c r="B119" s="79"/>
      <c r="C119" s="79"/>
      <c r="D119" s="98"/>
    </row>
    <row r="120">
      <c r="A120" s="79"/>
      <c r="B120" s="79"/>
      <c r="C120" s="79"/>
      <c r="D120" s="98"/>
    </row>
    <row r="121">
      <c r="A121" s="79"/>
      <c r="B121" s="79"/>
      <c r="C121" s="79"/>
      <c r="D121" s="98"/>
    </row>
    <row r="122">
      <c r="A122" s="79"/>
      <c r="B122" s="79"/>
      <c r="C122" s="79"/>
      <c r="D122" s="98"/>
    </row>
    <row r="123">
      <c r="A123" s="79"/>
      <c r="B123" s="79"/>
      <c r="C123" s="79"/>
      <c r="D123" s="98"/>
    </row>
    <row r="124">
      <c r="A124" s="79"/>
      <c r="B124" s="79"/>
      <c r="C124" s="79"/>
      <c r="D124" s="98"/>
    </row>
    <row r="125">
      <c r="A125" s="79"/>
      <c r="B125" s="79"/>
      <c r="C125" s="79"/>
      <c r="D125" s="98"/>
    </row>
    <row r="126">
      <c r="A126" s="79"/>
      <c r="B126" s="79"/>
      <c r="C126" s="79"/>
      <c r="D126" s="98"/>
    </row>
    <row r="127">
      <c r="A127" s="79"/>
      <c r="B127" s="79"/>
      <c r="C127" s="79"/>
      <c r="D127" s="98"/>
    </row>
    <row r="128">
      <c r="A128" s="79"/>
      <c r="B128" s="79"/>
      <c r="C128" s="79"/>
      <c r="D128" s="98"/>
    </row>
    <row r="129">
      <c r="A129" s="79"/>
      <c r="B129" s="79"/>
      <c r="C129" s="79"/>
      <c r="D129" s="98"/>
    </row>
    <row r="130">
      <c r="A130" s="79"/>
      <c r="B130" s="79"/>
      <c r="C130" s="79"/>
      <c r="D130" s="98"/>
    </row>
    <row r="131">
      <c r="A131" s="79"/>
      <c r="B131" s="79"/>
      <c r="C131" s="79"/>
      <c r="D131" s="98"/>
    </row>
    <row r="132">
      <c r="A132" s="79"/>
      <c r="B132" s="79"/>
      <c r="C132" s="79"/>
      <c r="D132" s="98"/>
    </row>
    <row r="133">
      <c r="A133" s="79"/>
      <c r="B133" s="79"/>
      <c r="C133" s="79"/>
      <c r="D133" s="98"/>
    </row>
    <row r="134">
      <c r="A134" s="79"/>
      <c r="B134" s="79"/>
      <c r="C134" s="79"/>
      <c r="D134" s="98"/>
    </row>
    <row r="135">
      <c r="A135" s="79"/>
      <c r="B135" s="79"/>
      <c r="C135" s="79"/>
      <c r="D135" s="98"/>
    </row>
    <row r="136">
      <c r="A136" s="79"/>
      <c r="B136" s="79"/>
      <c r="C136" s="79"/>
      <c r="D136" s="98"/>
    </row>
    <row r="137">
      <c r="A137" s="79"/>
      <c r="B137" s="79"/>
      <c r="C137" s="79"/>
      <c r="D137" s="98"/>
    </row>
    <row r="138">
      <c r="A138" s="79"/>
      <c r="B138" s="79"/>
      <c r="C138" s="79"/>
      <c r="D138" s="98"/>
    </row>
    <row r="139">
      <c r="A139" s="79"/>
      <c r="B139" s="79"/>
      <c r="C139" s="79"/>
      <c r="D139" s="98"/>
    </row>
    <row r="140">
      <c r="A140" s="79"/>
      <c r="B140" s="79"/>
      <c r="C140" s="79"/>
      <c r="D140" s="98"/>
    </row>
    <row r="141">
      <c r="A141" s="79"/>
      <c r="B141" s="79"/>
      <c r="C141" s="79"/>
      <c r="D141" s="98"/>
    </row>
    <row r="142">
      <c r="A142" s="79"/>
      <c r="B142" s="79"/>
      <c r="C142" s="79"/>
      <c r="D142" s="98"/>
    </row>
    <row r="143">
      <c r="A143" s="79"/>
      <c r="B143" s="79"/>
      <c r="C143" s="79"/>
      <c r="D143" s="98"/>
    </row>
    <row r="144">
      <c r="A144" s="79"/>
      <c r="B144" s="79"/>
      <c r="C144" s="79"/>
      <c r="D144" s="98"/>
    </row>
    <row r="145">
      <c r="A145" s="79"/>
      <c r="B145" s="79"/>
      <c r="C145" s="79"/>
      <c r="D145" s="98"/>
    </row>
    <row r="146">
      <c r="A146" s="79"/>
      <c r="B146" s="79"/>
      <c r="C146" s="79"/>
      <c r="D146" s="98"/>
    </row>
    <row r="147">
      <c r="A147" s="79"/>
      <c r="B147" s="79"/>
      <c r="C147" s="79"/>
      <c r="D147" s="98"/>
    </row>
    <row r="148">
      <c r="A148" s="79"/>
      <c r="B148" s="79"/>
      <c r="C148" s="79"/>
      <c r="D148" s="79"/>
    </row>
    <row r="149">
      <c r="A149" s="79"/>
      <c r="B149" s="79"/>
      <c r="C149" s="79"/>
      <c r="D149" s="98"/>
    </row>
    <row r="150">
      <c r="A150" s="79"/>
      <c r="B150" s="79"/>
      <c r="C150" s="79"/>
      <c r="D150" s="98"/>
    </row>
    <row r="151">
      <c r="A151" s="79"/>
      <c r="B151" s="79"/>
      <c r="C151" s="79"/>
      <c r="D151" s="98"/>
    </row>
    <row r="152">
      <c r="A152" s="79"/>
      <c r="B152" s="79"/>
      <c r="C152" s="79"/>
      <c r="D152" s="98"/>
    </row>
    <row r="153">
      <c r="A153" s="79"/>
      <c r="B153" s="79"/>
      <c r="C153" s="79"/>
      <c r="D153" s="98"/>
    </row>
    <row r="154">
      <c r="A154" s="79"/>
      <c r="B154" s="79"/>
      <c r="C154" s="79"/>
      <c r="D154" s="98"/>
    </row>
    <row r="155">
      <c r="A155" s="79"/>
      <c r="B155" s="79"/>
      <c r="C155" s="79"/>
      <c r="D155" s="98"/>
    </row>
    <row r="156">
      <c r="A156" s="79"/>
      <c r="B156" s="79"/>
      <c r="C156" s="79"/>
      <c r="D156" s="98"/>
    </row>
    <row r="157">
      <c r="A157" s="79"/>
      <c r="B157" s="79"/>
      <c r="C157" s="79"/>
      <c r="D157" s="98"/>
    </row>
    <row r="158">
      <c r="A158" s="79"/>
      <c r="B158" s="79"/>
      <c r="C158" s="79"/>
      <c r="D158" s="98"/>
    </row>
    <row r="159">
      <c r="A159" s="79"/>
      <c r="B159" s="79"/>
      <c r="C159" s="79"/>
      <c r="D159" s="98"/>
    </row>
    <row r="160">
      <c r="A160" s="79"/>
      <c r="B160" s="79"/>
      <c r="C160" s="79"/>
      <c r="D160" s="98"/>
    </row>
    <row r="161">
      <c r="A161" s="79"/>
      <c r="B161" s="79"/>
      <c r="C161" s="79"/>
      <c r="D161" s="98"/>
    </row>
    <row r="162">
      <c r="A162" s="79"/>
      <c r="B162" s="79"/>
      <c r="C162" s="79"/>
      <c r="D162" s="98"/>
    </row>
    <row r="163">
      <c r="A163" s="79"/>
      <c r="B163" s="79"/>
      <c r="C163" s="79"/>
      <c r="D163" s="98"/>
    </row>
    <row r="164">
      <c r="A164" s="79"/>
      <c r="B164" s="79"/>
      <c r="C164" s="79"/>
      <c r="D164" s="98"/>
    </row>
    <row r="165">
      <c r="A165" s="79"/>
      <c r="B165" s="79"/>
      <c r="C165" s="79"/>
      <c r="D165" s="98"/>
    </row>
    <row r="166">
      <c r="A166" s="79"/>
      <c r="B166" s="79"/>
      <c r="C166" s="79"/>
      <c r="D166" s="98"/>
    </row>
    <row r="167">
      <c r="A167" s="79"/>
      <c r="B167" s="79"/>
      <c r="C167" s="79"/>
      <c r="D167" s="98"/>
    </row>
    <row r="168">
      <c r="A168" s="79"/>
      <c r="B168" s="79"/>
      <c r="C168" s="79"/>
      <c r="D168" s="98"/>
    </row>
    <row r="169">
      <c r="A169" s="79"/>
      <c r="B169" s="79"/>
      <c r="C169" s="79"/>
      <c r="D169" s="98"/>
    </row>
    <row r="170">
      <c r="A170" s="79"/>
      <c r="B170" s="79"/>
      <c r="C170" s="79"/>
      <c r="D170" s="98"/>
    </row>
    <row r="171">
      <c r="A171" s="79"/>
      <c r="B171" s="79"/>
      <c r="C171" s="79"/>
      <c r="D171" s="98"/>
    </row>
    <row r="172">
      <c r="A172" s="79"/>
      <c r="B172" s="79"/>
      <c r="C172" s="79"/>
      <c r="D172" s="98"/>
    </row>
    <row r="173">
      <c r="A173" s="79"/>
      <c r="B173" s="79"/>
      <c r="C173" s="79"/>
      <c r="D173" s="98"/>
    </row>
    <row r="174">
      <c r="A174" s="79"/>
      <c r="B174" s="79"/>
      <c r="C174" s="79"/>
      <c r="D174" s="98"/>
    </row>
    <row r="175">
      <c r="A175" s="79"/>
      <c r="B175" s="79"/>
      <c r="C175" s="79"/>
      <c r="D175" s="98"/>
    </row>
    <row r="176">
      <c r="A176" s="79"/>
      <c r="B176" s="79"/>
      <c r="C176" s="79"/>
      <c r="D176" s="98"/>
    </row>
    <row r="177">
      <c r="A177" s="79"/>
      <c r="B177" s="79"/>
      <c r="C177" s="79"/>
      <c r="D177" s="98"/>
    </row>
    <row r="178">
      <c r="A178" s="79"/>
      <c r="B178" s="79"/>
      <c r="C178" s="79"/>
      <c r="D178" s="98"/>
    </row>
    <row r="179">
      <c r="A179" s="79"/>
      <c r="B179" s="79"/>
      <c r="C179" s="79"/>
      <c r="D179" s="98"/>
    </row>
    <row r="180">
      <c r="A180" s="79"/>
      <c r="B180" s="79"/>
      <c r="C180" s="79"/>
      <c r="D180" s="98"/>
    </row>
    <row r="181">
      <c r="A181" s="79"/>
      <c r="B181" s="79"/>
      <c r="C181" s="79"/>
      <c r="D181" s="98"/>
    </row>
    <row r="182">
      <c r="A182" s="79"/>
      <c r="B182" s="79"/>
      <c r="C182" s="79"/>
      <c r="D182" s="98"/>
    </row>
    <row r="183">
      <c r="A183" s="79"/>
      <c r="B183" s="79"/>
      <c r="C183" s="79"/>
      <c r="D183" s="98"/>
    </row>
    <row r="184">
      <c r="A184" s="79"/>
      <c r="B184" s="79"/>
      <c r="C184" s="79"/>
      <c r="D184" s="98"/>
    </row>
    <row r="185">
      <c r="A185" s="79"/>
      <c r="B185" s="79"/>
      <c r="C185" s="79"/>
      <c r="D185" s="98"/>
    </row>
    <row r="186">
      <c r="A186" s="79"/>
      <c r="B186" s="79"/>
      <c r="C186" s="79"/>
      <c r="D186" s="98"/>
    </row>
    <row r="187">
      <c r="A187" s="79"/>
      <c r="B187" s="79"/>
      <c r="C187" s="79"/>
      <c r="D187" s="98"/>
    </row>
    <row r="188">
      <c r="A188" s="79"/>
      <c r="B188" s="79"/>
      <c r="C188" s="79"/>
      <c r="D188" s="98"/>
    </row>
    <row r="189">
      <c r="A189" s="79"/>
      <c r="B189" s="79"/>
      <c r="C189" s="79"/>
      <c r="D189" s="98"/>
    </row>
    <row r="190">
      <c r="A190" s="79"/>
      <c r="B190" s="79"/>
      <c r="C190" s="79"/>
      <c r="D190" s="98"/>
    </row>
    <row r="191">
      <c r="A191" s="79"/>
      <c r="B191" s="79"/>
      <c r="C191" s="79"/>
      <c r="D191" s="98"/>
    </row>
    <row r="192">
      <c r="A192" s="79"/>
      <c r="B192" s="79"/>
      <c r="C192" s="79"/>
      <c r="D192" s="98"/>
    </row>
    <row r="193">
      <c r="A193" s="79"/>
      <c r="B193" s="79"/>
      <c r="C193" s="79"/>
      <c r="D193" s="98"/>
    </row>
    <row r="194">
      <c r="A194" s="79"/>
      <c r="B194" s="79"/>
      <c r="C194" s="79"/>
      <c r="D194" s="79"/>
    </row>
    <row r="195">
      <c r="A195" s="79"/>
      <c r="B195" s="79"/>
      <c r="C195" s="79"/>
      <c r="D195" s="79"/>
    </row>
    <row r="196">
      <c r="A196" s="79"/>
      <c r="B196" s="79"/>
      <c r="C196" s="79"/>
      <c r="D196" s="98"/>
    </row>
    <row r="197">
      <c r="A197" s="79"/>
      <c r="B197" s="79"/>
      <c r="C197" s="79"/>
      <c r="D197" s="98"/>
    </row>
    <row r="198">
      <c r="A198" s="79"/>
      <c r="B198" s="79"/>
      <c r="C198" s="79"/>
      <c r="D198" s="98"/>
    </row>
    <row r="199">
      <c r="A199" s="79"/>
      <c r="B199" s="79"/>
      <c r="C199" s="79"/>
      <c r="D199" s="98"/>
    </row>
    <row r="200">
      <c r="A200" s="79"/>
      <c r="B200" s="79"/>
      <c r="C200" s="79"/>
      <c r="D200" s="98"/>
    </row>
    <row r="201">
      <c r="A201" s="79"/>
      <c r="B201" s="79"/>
      <c r="C201" s="79"/>
      <c r="D201" s="98"/>
    </row>
    <row r="202">
      <c r="A202" s="79"/>
      <c r="B202" s="79"/>
      <c r="C202" s="79"/>
      <c r="D202" s="98"/>
    </row>
    <row r="203">
      <c r="A203" s="79"/>
      <c r="B203" s="79"/>
      <c r="C203" s="79"/>
      <c r="D203" s="98"/>
    </row>
    <row r="204">
      <c r="A204" s="79"/>
      <c r="B204" s="79"/>
      <c r="C204" s="79"/>
      <c r="D204" s="98"/>
    </row>
    <row r="205">
      <c r="A205" s="79"/>
      <c r="B205" s="79"/>
      <c r="C205" s="79"/>
      <c r="D205" s="98"/>
    </row>
    <row r="206">
      <c r="A206" s="79"/>
      <c r="B206" s="79"/>
      <c r="C206" s="79"/>
      <c r="D206" s="98"/>
    </row>
    <row r="207">
      <c r="A207" s="79"/>
      <c r="B207" s="79"/>
      <c r="C207" s="79"/>
      <c r="D207" s="98"/>
    </row>
    <row r="208">
      <c r="A208" s="79"/>
      <c r="B208" s="79"/>
      <c r="C208" s="79"/>
      <c r="D208" s="98"/>
    </row>
    <row r="209">
      <c r="A209" s="79"/>
      <c r="B209" s="79"/>
      <c r="C209" s="79"/>
      <c r="D209" s="98"/>
    </row>
    <row r="210">
      <c r="A210" s="79"/>
      <c r="B210" s="79"/>
      <c r="C210" s="79"/>
      <c r="D210" s="98"/>
    </row>
    <row r="211">
      <c r="A211" s="79"/>
      <c r="B211" s="79"/>
      <c r="C211" s="79"/>
      <c r="D211" s="98"/>
    </row>
    <row r="212">
      <c r="A212" s="79"/>
      <c r="B212" s="79"/>
      <c r="C212" s="79"/>
      <c r="D212" s="98"/>
    </row>
    <row r="213">
      <c r="A213" s="79"/>
      <c r="B213" s="79"/>
      <c r="C213" s="79"/>
      <c r="D213" s="98"/>
    </row>
    <row r="214">
      <c r="A214" s="79"/>
      <c r="B214" s="79"/>
      <c r="C214" s="79"/>
      <c r="D214" s="98"/>
    </row>
    <row r="215">
      <c r="A215" s="79"/>
      <c r="B215" s="79"/>
      <c r="C215" s="79"/>
      <c r="D215" s="98"/>
    </row>
    <row r="216">
      <c r="A216" s="79"/>
      <c r="B216" s="79"/>
      <c r="C216" s="79"/>
      <c r="D216" s="98"/>
    </row>
    <row r="217">
      <c r="A217" s="79"/>
      <c r="B217" s="79"/>
      <c r="C217" s="79"/>
      <c r="D217" s="98"/>
    </row>
    <row r="218">
      <c r="A218" s="79"/>
      <c r="B218" s="79"/>
      <c r="C218" s="79"/>
      <c r="D218" s="98"/>
    </row>
    <row r="219">
      <c r="A219" s="79"/>
      <c r="B219" s="79"/>
      <c r="C219" s="79"/>
      <c r="D219" s="98"/>
    </row>
    <row r="220">
      <c r="A220" s="79"/>
      <c r="B220" s="79"/>
      <c r="C220" s="79"/>
      <c r="D220" s="98"/>
    </row>
    <row r="221">
      <c r="A221" s="79"/>
      <c r="B221" s="79"/>
      <c r="C221" s="79"/>
      <c r="D221" s="98"/>
    </row>
    <row r="222">
      <c r="A222" s="79"/>
      <c r="B222" s="79"/>
      <c r="C222" s="79"/>
      <c r="D222" s="98"/>
    </row>
    <row r="223">
      <c r="A223" s="79"/>
      <c r="B223" s="79"/>
      <c r="C223" s="79"/>
      <c r="D223" s="98"/>
    </row>
    <row r="224">
      <c r="A224" s="79"/>
      <c r="B224" s="79"/>
      <c r="C224" s="79"/>
      <c r="D224" s="98"/>
    </row>
    <row r="225">
      <c r="A225" s="79"/>
      <c r="B225" s="79"/>
      <c r="C225" s="79"/>
      <c r="D225" s="98"/>
    </row>
    <row r="226">
      <c r="A226" s="79"/>
      <c r="B226" s="79"/>
      <c r="C226" s="79"/>
      <c r="D226" s="98"/>
    </row>
    <row r="227">
      <c r="A227" s="79"/>
      <c r="B227" s="79"/>
      <c r="C227" s="79"/>
      <c r="D227" s="98"/>
    </row>
    <row r="228">
      <c r="A228" s="79"/>
      <c r="B228" s="79"/>
      <c r="C228" s="79"/>
      <c r="D228" s="98"/>
    </row>
    <row r="229">
      <c r="A229" s="79"/>
      <c r="B229" s="79"/>
      <c r="C229" s="79"/>
      <c r="D229" s="98"/>
    </row>
    <row r="230">
      <c r="A230" s="79"/>
      <c r="B230" s="79"/>
      <c r="C230" s="79"/>
      <c r="D230" s="98"/>
    </row>
    <row r="231">
      <c r="A231" s="79"/>
      <c r="B231" s="79"/>
      <c r="C231" s="79"/>
      <c r="D231" s="98"/>
    </row>
    <row r="232">
      <c r="A232" s="79"/>
      <c r="B232" s="79"/>
      <c r="C232" s="79"/>
      <c r="D232" s="98"/>
    </row>
    <row r="233">
      <c r="A233" s="79"/>
      <c r="B233" s="79"/>
      <c r="C233" s="79"/>
      <c r="D233" s="98"/>
    </row>
    <row r="234">
      <c r="A234" s="79"/>
      <c r="B234" s="79"/>
      <c r="C234" s="79"/>
      <c r="D234" s="98"/>
    </row>
    <row r="235">
      <c r="A235" s="79"/>
      <c r="B235" s="79"/>
      <c r="C235" s="79"/>
      <c r="D235" s="98"/>
    </row>
    <row r="236">
      <c r="A236" s="79"/>
      <c r="B236" s="79"/>
      <c r="C236" s="79"/>
      <c r="D236" s="98"/>
    </row>
    <row r="237">
      <c r="A237" s="79"/>
      <c r="B237" s="79"/>
      <c r="C237" s="79"/>
      <c r="D237" s="98"/>
    </row>
    <row r="238">
      <c r="A238" s="79"/>
      <c r="B238" s="79"/>
      <c r="C238" s="79"/>
      <c r="D238" s="98"/>
    </row>
    <row r="239">
      <c r="A239" s="79"/>
      <c r="B239" s="79"/>
      <c r="C239" s="79"/>
      <c r="D239" s="98"/>
    </row>
    <row r="240">
      <c r="A240" s="79"/>
      <c r="B240" s="79"/>
      <c r="C240" s="79"/>
      <c r="D240" s="98"/>
    </row>
    <row r="241">
      <c r="A241" s="79"/>
      <c r="B241" s="79"/>
      <c r="C241" s="79"/>
      <c r="D241" s="98"/>
    </row>
    <row r="242">
      <c r="A242" s="79"/>
      <c r="B242" s="79"/>
      <c r="C242" s="79"/>
      <c r="D242" s="98"/>
    </row>
    <row r="243">
      <c r="A243" s="79"/>
      <c r="B243" s="79"/>
      <c r="C243" s="79"/>
      <c r="D243" s="98"/>
    </row>
    <row r="244">
      <c r="A244" s="79"/>
      <c r="B244" s="79"/>
      <c r="C244" s="79"/>
      <c r="D244" s="98"/>
    </row>
    <row r="245">
      <c r="A245" s="79"/>
      <c r="B245" s="79"/>
      <c r="C245" s="79"/>
      <c r="D245" s="98"/>
    </row>
    <row r="246">
      <c r="A246" s="79"/>
      <c r="B246" s="79"/>
      <c r="C246" s="79"/>
      <c r="D246" s="98"/>
    </row>
    <row r="247">
      <c r="A247" s="79"/>
      <c r="B247" s="79"/>
      <c r="C247" s="79"/>
      <c r="D247" s="98"/>
    </row>
    <row r="248">
      <c r="A248" s="79"/>
      <c r="B248" s="79"/>
      <c r="C248" s="79"/>
      <c r="D248" s="98"/>
    </row>
    <row r="249">
      <c r="A249" s="79"/>
      <c r="B249" s="79"/>
      <c r="C249" s="79"/>
      <c r="D249" s="98"/>
    </row>
    <row r="250">
      <c r="A250" s="79"/>
      <c r="B250" s="79"/>
      <c r="C250" s="79"/>
      <c r="D250" s="98"/>
    </row>
    <row r="251">
      <c r="A251" s="79"/>
      <c r="B251" s="79"/>
      <c r="C251" s="79"/>
      <c r="D251" s="98"/>
    </row>
    <row r="252">
      <c r="A252" s="79"/>
      <c r="B252" s="79"/>
      <c r="C252" s="79"/>
      <c r="D252" s="98"/>
    </row>
    <row r="253">
      <c r="A253" s="79"/>
      <c r="B253" s="79"/>
      <c r="C253" s="79"/>
      <c r="D253" s="98"/>
    </row>
    <row r="254">
      <c r="A254" s="79"/>
      <c r="B254" s="79"/>
      <c r="C254" s="79"/>
      <c r="D254" s="98"/>
    </row>
    <row r="255">
      <c r="A255" s="79"/>
      <c r="B255" s="79"/>
      <c r="C255" s="79"/>
      <c r="D255" s="98"/>
    </row>
    <row r="256">
      <c r="A256" s="79"/>
      <c r="B256" s="79"/>
      <c r="C256" s="79"/>
      <c r="D256" s="98"/>
    </row>
    <row r="257">
      <c r="A257" s="79"/>
      <c r="B257" s="79"/>
      <c r="C257" s="79"/>
      <c r="D257" s="98"/>
    </row>
    <row r="258">
      <c r="A258" s="79"/>
      <c r="B258" s="79"/>
      <c r="C258" s="79"/>
      <c r="D258" s="98"/>
    </row>
    <row r="259">
      <c r="A259" s="79"/>
      <c r="B259" s="79"/>
      <c r="C259" s="79"/>
      <c r="D259" s="98"/>
    </row>
    <row r="260">
      <c r="A260" s="79"/>
      <c r="B260" s="79"/>
      <c r="C260" s="79"/>
      <c r="D260" s="98"/>
    </row>
    <row r="261">
      <c r="A261" s="79"/>
      <c r="B261" s="79"/>
      <c r="C261" s="79"/>
      <c r="D261" s="98"/>
    </row>
    <row r="262">
      <c r="A262" s="79"/>
      <c r="B262" s="79"/>
      <c r="C262" s="79"/>
      <c r="D262" s="98"/>
    </row>
    <row r="263">
      <c r="A263" s="79"/>
      <c r="B263" s="79"/>
      <c r="C263" s="79"/>
      <c r="D263" s="98"/>
    </row>
    <row r="264">
      <c r="A264" s="79"/>
      <c r="B264" s="79"/>
      <c r="C264" s="79"/>
      <c r="D264" s="98"/>
    </row>
    <row r="265">
      <c r="A265" s="79"/>
      <c r="B265" s="79"/>
      <c r="C265" s="79"/>
      <c r="D265" s="98"/>
    </row>
    <row r="266">
      <c r="A266" s="79"/>
      <c r="B266" s="79"/>
      <c r="C266" s="79"/>
      <c r="D266" s="98"/>
    </row>
    <row r="267">
      <c r="A267" s="79"/>
      <c r="B267" s="79"/>
      <c r="C267" s="79"/>
      <c r="D267" s="98"/>
    </row>
    <row r="268">
      <c r="A268" s="79"/>
      <c r="B268" s="79"/>
      <c r="C268" s="79"/>
      <c r="D268" s="98"/>
    </row>
    <row r="269">
      <c r="A269" s="79"/>
      <c r="B269" s="79"/>
      <c r="C269" s="79"/>
      <c r="D269" s="98"/>
    </row>
    <row r="270">
      <c r="A270" s="79"/>
      <c r="B270" s="79"/>
      <c r="C270" s="79"/>
      <c r="D270" s="98"/>
    </row>
    <row r="271">
      <c r="A271" s="79"/>
      <c r="B271" s="79"/>
      <c r="C271" s="79"/>
      <c r="D271" s="98"/>
    </row>
    <row r="272">
      <c r="A272" s="79"/>
      <c r="B272" s="79"/>
      <c r="C272" s="79"/>
      <c r="D272" s="98"/>
    </row>
    <row r="273">
      <c r="A273" s="79"/>
      <c r="B273" s="79"/>
      <c r="C273" s="79"/>
      <c r="D273" s="98"/>
    </row>
    <row r="274">
      <c r="A274" s="79"/>
      <c r="B274" s="79"/>
      <c r="C274" s="79"/>
      <c r="D274" s="98"/>
    </row>
    <row r="275">
      <c r="A275" s="79"/>
      <c r="B275" s="79"/>
      <c r="C275" s="79"/>
      <c r="D275" s="98"/>
    </row>
    <row r="276">
      <c r="A276" s="79"/>
      <c r="B276" s="79"/>
      <c r="C276" s="79"/>
      <c r="D276" s="98"/>
    </row>
    <row r="277">
      <c r="A277" s="79"/>
      <c r="B277" s="79"/>
      <c r="C277" s="79"/>
      <c r="D277" s="98"/>
    </row>
    <row r="278">
      <c r="A278" s="79"/>
      <c r="B278" s="79"/>
      <c r="C278" s="79"/>
      <c r="D278" s="98"/>
    </row>
    <row r="279">
      <c r="A279" s="79"/>
      <c r="B279" s="79"/>
      <c r="C279" s="79"/>
      <c r="D279" s="98"/>
    </row>
    <row r="280">
      <c r="A280" s="79"/>
      <c r="B280" s="79"/>
      <c r="C280" s="79"/>
      <c r="D280" s="98"/>
    </row>
    <row r="281">
      <c r="A281" s="79"/>
      <c r="B281" s="79"/>
      <c r="C281" s="79"/>
      <c r="D281" s="98"/>
    </row>
    <row r="282">
      <c r="A282" s="79"/>
      <c r="B282" s="79"/>
      <c r="C282" s="79"/>
      <c r="D282" s="98"/>
    </row>
    <row r="283">
      <c r="A283" s="79"/>
      <c r="B283" s="79"/>
      <c r="C283" s="79"/>
      <c r="D283" s="98"/>
    </row>
    <row r="284">
      <c r="A284" s="79"/>
      <c r="B284" s="79"/>
      <c r="C284" s="79"/>
      <c r="D284" s="98"/>
    </row>
    <row r="285">
      <c r="A285" s="79"/>
      <c r="B285" s="79"/>
      <c r="C285" s="79"/>
      <c r="D285" s="98"/>
    </row>
    <row r="286">
      <c r="A286" s="79"/>
      <c r="B286" s="79"/>
      <c r="C286" s="79"/>
      <c r="D286" s="98"/>
    </row>
    <row r="287">
      <c r="A287" s="79"/>
      <c r="B287" s="79"/>
      <c r="C287" s="79"/>
      <c r="D287" s="98"/>
    </row>
    <row r="288">
      <c r="A288" s="79"/>
      <c r="B288" s="79"/>
      <c r="C288" s="79"/>
      <c r="D288" s="98"/>
    </row>
    <row r="289">
      <c r="A289" s="79"/>
      <c r="B289" s="79"/>
      <c r="C289" s="79"/>
      <c r="D289" s="98"/>
    </row>
    <row r="290">
      <c r="A290" s="79"/>
      <c r="B290" s="79"/>
      <c r="C290" s="79"/>
      <c r="D290" s="98"/>
    </row>
    <row r="291">
      <c r="A291" s="79"/>
      <c r="B291" s="79"/>
      <c r="C291" s="79"/>
      <c r="D291" s="98"/>
    </row>
    <row r="292">
      <c r="A292" s="79"/>
      <c r="B292" s="79"/>
      <c r="C292" s="79"/>
      <c r="D292" s="98"/>
    </row>
    <row r="293">
      <c r="A293" s="79"/>
      <c r="B293" s="79"/>
      <c r="C293" s="79"/>
      <c r="D293" s="98"/>
    </row>
    <row r="294">
      <c r="A294" s="79"/>
      <c r="B294" s="79"/>
      <c r="C294" s="79"/>
      <c r="D294" s="98"/>
    </row>
    <row r="295">
      <c r="A295" s="79"/>
      <c r="B295" s="79"/>
      <c r="C295" s="79"/>
      <c r="D295" s="98"/>
    </row>
    <row r="296">
      <c r="A296" s="79"/>
      <c r="B296" s="79"/>
      <c r="C296" s="79"/>
      <c r="D296" s="98"/>
    </row>
    <row r="297">
      <c r="A297" s="79"/>
      <c r="B297" s="79"/>
      <c r="C297" s="79"/>
      <c r="D297" s="98"/>
    </row>
    <row r="298">
      <c r="A298" s="79"/>
      <c r="B298" s="79"/>
      <c r="C298" s="79"/>
      <c r="D298" s="98"/>
    </row>
    <row r="299">
      <c r="A299" s="79"/>
      <c r="B299" s="79"/>
      <c r="C299" s="79"/>
      <c r="D299" s="98"/>
    </row>
    <row r="300">
      <c r="A300" s="79"/>
      <c r="B300" s="79"/>
      <c r="C300" s="79"/>
      <c r="D300" s="98"/>
    </row>
    <row r="301">
      <c r="A301" s="79"/>
      <c r="B301" s="79"/>
      <c r="C301" s="79"/>
      <c r="D301" s="98"/>
    </row>
    <row r="302">
      <c r="A302" s="79"/>
      <c r="B302" s="79"/>
      <c r="C302" s="79"/>
      <c r="D302" s="98"/>
    </row>
    <row r="303">
      <c r="A303" s="79"/>
      <c r="B303" s="79"/>
      <c r="C303" s="79"/>
      <c r="D303" s="98"/>
    </row>
    <row r="304">
      <c r="A304" s="79"/>
      <c r="B304" s="79"/>
      <c r="C304" s="79"/>
      <c r="D304" s="98"/>
    </row>
    <row r="305">
      <c r="A305" s="79"/>
      <c r="B305" s="79"/>
      <c r="C305" s="79"/>
      <c r="D305" s="98"/>
    </row>
    <row r="306">
      <c r="A306" s="79"/>
      <c r="B306" s="79"/>
      <c r="C306" s="79"/>
      <c r="D306" s="98"/>
    </row>
    <row r="307">
      <c r="A307" s="79"/>
      <c r="B307" s="79"/>
      <c r="C307" s="79"/>
      <c r="D307" s="98"/>
    </row>
    <row r="308">
      <c r="A308" s="79"/>
      <c r="B308" s="79"/>
      <c r="C308" s="79"/>
      <c r="D308" s="98"/>
    </row>
    <row r="309">
      <c r="A309" s="79"/>
      <c r="B309" s="79"/>
      <c r="C309" s="79"/>
      <c r="D309" s="98"/>
    </row>
    <row r="310">
      <c r="A310" s="79"/>
      <c r="B310" s="79"/>
      <c r="C310" s="79"/>
      <c r="D310" s="98"/>
    </row>
    <row r="311">
      <c r="A311" s="79"/>
      <c r="B311" s="79"/>
      <c r="C311" s="79"/>
      <c r="D311" s="98"/>
    </row>
    <row r="312">
      <c r="A312" s="79"/>
      <c r="B312" s="79"/>
      <c r="C312" s="79"/>
      <c r="D312" s="98"/>
    </row>
    <row r="313">
      <c r="A313" s="79"/>
      <c r="B313" s="79"/>
      <c r="C313" s="79"/>
      <c r="D313" s="98"/>
    </row>
    <row r="314">
      <c r="A314" s="79"/>
      <c r="B314" s="79"/>
      <c r="C314" s="79"/>
      <c r="D314" s="98"/>
    </row>
    <row r="315">
      <c r="A315" s="79"/>
      <c r="B315" s="79"/>
      <c r="C315" s="79"/>
      <c r="D315" s="98"/>
    </row>
    <row r="316">
      <c r="A316" s="79"/>
      <c r="B316" s="79"/>
      <c r="C316" s="79"/>
      <c r="D316" s="98"/>
    </row>
    <row r="317">
      <c r="A317" s="79"/>
      <c r="B317" s="79"/>
      <c r="C317" s="79"/>
      <c r="D317" s="98"/>
    </row>
    <row r="318">
      <c r="A318" s="79"/>
      <c r="B318" s="79"/>
      <c r="C318" s="79"/>
      <c r="D318" s="98"/>
    </row>
    <row r="319">
      <c r="A319" s="79"/>
      <c r="B319" s="79"/>
      <c r="C319" s="79"/>
      <c r="D319" s="98"/>
    </row>
    <row r="320">
      <c r="A320" s="79"/>
      <c r="B320" s="79"/>
      <c r="C320" s="79"/>
      <c r="D320" s="98"/>
    </row>
    <row r="321">
      <c r="A321" s="79"/>
      <c r="B321" s="79"/>
      <c r="C321" s="79"/>
      <c r="D321" s="98"/>
    </row>
    <row r="322">
      <c r="A322" s="79"/>
      <c r="B322" s="79"/>
      <c r="C322" s="79"/>
      <c r="D322" s="98"/>
    </row>
    <row r="323">
      <c r="A323" s="79"/>
      <c r="B323" s="79"/>
      <c r="C323" s="79"/>
      <c r="D323" s="98"/>
    </row>
    <row r="324">
      <c r="A324" s="79"/>
      <c r="B324" s="79"/>
      <c r="C324" s="79"/>
      <c r="D324" s="98"/>
    </row>
    <row r="325">
      <c r="A325" s="79"/>
      <c r="B325" s="79"/>
      <c r="C325" s="79"/>
      <c r="D325" s="98"/>
    </row>
    <row r="326">
      <c r="A326" s="79"/>
      <c r="B326" s="79"/>
      <c r="C326" s="79"/>
      <c r="D326" s="98"/>
    </row>
    <row r="327">
      <c r="A327" s="79"/>
      <c r="B327" s="79"/>
      <c r="C327" s="79"/>
      <c r="D327" s="98"/>
    </row>
    <row r="328">
      <c r="A328" s="79"/>
      <c r="B328" s="79"/>
      <c r="C328" s="79"/>
      <c r="D328" s="98"/>
    </row>
    <row r="329">
      <c r="A329" s="79"/>
      <c r="B329" s="79"/>
      <c r="C329" s="79"/>
      <c r="D329" s="98"/>
    </row>
    <row r="330">
      <c r="A330" s="79"/>
      <c r="B330" s="79"/>
      <c r="C330" s="79"/>
      <c r="D330" s="98"/>
    </row>
    <row r="331">
      <c r="A331" s="79"/>
      <c r="B331" s="79"/>
      <c r="C331" s="79"/>
      <c r="D331" s="98"/>
    </row>
    <row r="332">
      <c r="A332" s="79"/>
      <c r="B332" s="79"/>
      <c r="C332" s="79"/>
      <c r="D332" s="98"/>
    </row>
    <row r="333">
      <c r="A333" s="79"/>
      <c r="B333" s="79"/>
      <c r="C333" s="79"/>
      <c r="D333" s="98"/>
    </row>
    <row r="334">
      <c r="A334" s="79"/>
      <c r="B334" s="79"/>
      <c r="C334" s="79"/>
      <c r="D334" s="98"/>
    </row>
    <row r="335">
      <c r="A335" s="79"/>
      <c r="B335" s="79"/>
      <c r="C335" s="79"/>
      <c r="D335" s="98"/>
    </row>
    <row r="336">
      <c r="A336" s="79"/>
      <c r="B336" s="79"/>
      <c r="C336" s="79"/>
      <c r="D336" s="98"/>
    </row>
    <row r="337">
      <c r="A337" s="79"/>
      <c r="B337" s="79"/>
      <c r="C337" s="79"/>
      <c r="D337" s="98"/>
    </row>
    <row r="338">
      <c r="A338" s="79"/>
      <c r="B338" s="79"/>
      <c r="C338" s="79"/>
      <c r="D338" s="98"/>
    </row>
    <row r="339">
      <c r="A339" s="79"/>
      <c r="B339" s="79"/>
      <c r="C339" s="79"/>
      <c r="D339" s="98"/>
    </row>
    <row r="340">
      <c r="A340" s="79"/>
      <c r="B340" s="79"/>
      <c r="C340" s="79"/>
      <c r="D340" s="98"/>
    </row>
    <row r="341">
      <c r="A341" s="79"/>
      <c r="B341" s="79"/>
      <c r="C341" s="79"/>
      <c r="D341" s="98"/>
    </row>
    <row r="342">
      <c r="A342" s="79"/>
      <c r="B342" s="79"/>
      <c r="C342" s="79"/>
      <c r="D342" s="98"/>
    </row>
    <row r="343">
      <c r="A343" s="79"/>
      <c r="B343" s="79"/>
      <c r="C343" s="79"/>
      <c r="D343" s="98"/>
    </row>
    <row r="344">
      <c r="A344" s="79"/>
      <c r="B344" s="79"/>
      <c r="C344" s="79"/>
      <c r="D344" s="98"/>
    </row>
    <row r="345">
      <c r="A345" s="79"/>
      <c r="B345" s="79"/>
      <c r="C345" s="79"/>
      <c r="D345" s="98"/>
    </row>
    <row r="346">
      <c r="A346" s="79"/>
      <c r="B346" s="79"/>
      <c r="C346" s="79"/>
      <c r="D346" s="98"/>
    </row>
    <row r="347">
      <c r="A347" s="79"/>
      <c r="B347" s="79"/>
      <c r="C347" s="79"/>
      <c r="D347" s="98"/>
    </row>
    <row r="348">
      <c r="A348" s="79"/>
      <c r="B348" s="79"/>
      <c r="C348" s="79"/>
      <c r="D348" s="98"/>
    </row>
    <row r="349">
      <c r="A349" s="79"/>
      <c r="B349" s="79"/>
      <c r="C349" s="79"/>
      <c r="D349" s="98"/>
    </row>
    <row r="350">
      <c r="A350" s="79"/>
      <c r="B350" s="79"/>
      <c r="C350" s="79"/>
      <c r="D350" s="98"/>
    </row>
    <row r="351">
      <c r="A351" s="79"/>
      <c r="B351" s="79"/>
      <c r="C351" s="79"/>
      <c r="D351" s="98"/>
    </row>
    <row r="352">
      <c r="A352" s="79"/>
      <c r="B352" s="79"/>
      <c r="C352" s="79"/>
      <c r="D352" s="98"/>
    </row>
    <row r="353">
      <c r="A353" s="79"/>
      <c r="B353" s="79"/>
      <c r="C353" s="79"/>
      <c r="D353" s="98"/>
    </row>
    <row r="354">
      <c r="A354" s="79"/>
      <c r="B354" s="79"/>
      <c r="C354" s="79"/>
      <c r="D354" s="98"/>
    </row>
    <row r="355">
      <c r="A355" s="79"/>
      <c r="B355" s="79"/>
      <c r="C355" s="79"/>
      <c r="D355" s="98"/>
    </row>
    <row r="356">
      <c r="A356" s="79"/>
      <c r="B356" s="79"/>
      <c r="C356" s="79"/>
      <c r="D356" s="98"/>
    </row>
    <row r="357">
      <c r="A357" s="79"/>
      <c r="B357" s="79"/>
      <c r="C357" s="79"/>
      <c r="D357" s="98"/>
    </row>
    <row r="358">
      <c r="A358" s="79"/>
      <c r="B358" s="79"/>
      <c r="C358" s="79"/>
      <c r="D358" s="98"/>
    </row>
    <row r="359">
      <c r="A359" s="79"/>
      <c r="B359" s="79"/>
      <c r="C359" s="79"/>
      <c r="D359" s="98"/>
    </row>
    <row r="360">
      <c r="A360" s="79"/>
      <c r="B360" s="79"/>
      <c r="C360" s="79"/>
      <c r="D360" s="98"/>
    </row>
    <row r="361">
      <c r="A361" s="79"/>
      <c r="B361" s="79"/>
      <c r="C361" s="79"/>
      <c r="D361" s="98"/>
    </row>
    <row r="362">
      <c r="A362" s="79"/>
      <c r="B362" s="79"/>
      <c r="C362" s="79"/>
      <c r="D362" s="98"/>
    </row>
    <row r="363">
      <c r="A363" s="79"/>
      <c r="B363" s="79"/>
      <c r="C363" s="79"/>
      <c r="D363" s="98"/>
    </row>
    <row r="364">
      <c r="A364" s="79"/>
      <c r="B364" s="79"/>
      <c r="C364" s="79"/>
      <c r="D364" s="98"/>
    </row>
    <row r="365">
      <c r="A365" s="79"/>
      <c r="B365" s="79"/>
      <c r="C365" s="79"/>
      <c r="D365" s="98"/>
    </row>
    <row r="366">
      <c r="A366" s="79"/>
      <c r="B366" s="79"/>
      <c r="C366" s="79"/>
      <c r="D366" s="98"/>
    </row>
    <row r="367">
      <c r="A367" s="79"/>
      <c r="B367" s="79"/>
      <c r="C367" s="79"/>
      <c r="D367" s="98"/>
    </row>
    <row r="368">
      <c r="A368" s="79"/>
      <c r="B368" s="79"/>
      <c r="C368" s="79"/>
      <c r="D368" s="98"/>
    </row>
    <row r="369">
      <c r="A369" s="79"/>
      <c r="B369" s="79"/>
      <c r="C369" s="79"/>
      <c r="D369" s="98"/>
    </row>
    <row r="370">
      <c r="A370" s="79"/>
      <c r="B370" s="79"/>
      <c r="C370" s="79"/>
      <c r="D370" s="98"/>
    </row>
    <row r="371">
      <c r="A371" s="79"/>
      <c r="B371" s="79"/>
      <c r="C371" s="79"/>
      <c r="D371" s="98"/>
    </row>
    <row r="372">
      <c r="A372" s="79"/>
      <c r="B372" s="79"/>
      <c r="C372" s="79"/>
      <c r="D372" s="98"/>
    </row>
    <row r="373">
      <c r="A373" s="79"/>
      <c r="B373" s="79"/>
      <c r="C373" s="79"/>
      <c r="D373" s="98"/>
    </row>
    <row r="374">
      <c r="A374" s="79"/>
      <c r="B374" s="79"/>
      <c r="C374" s="79"/>
      <c r="D374" s="98"/>
    </row>
    <row r="375">
      <c r="A375" s="79"/>
      <c r="B375" s="79"/>
      <c r="C375" s="79"/>
      <c r="D375" s="98"/>
    </row>
    <row r="376">
      <c r="A376" s="79"/>
      <c r="B376" s="79"/>
      <c r="C376" s="79"/>
      <c r="D376" s="98"/>
    </row>
    <row r="377">
      <c r="A377" s="79"/>
      <c r="B377" s="79"/>
      <c r="C377" s="79"/>
      <c r="D377" s="98"/>
    </row>
    <row r="378">
      <c r="A378" s="79"/>
      <c r="B378" s="79"/>
      <c r="C378" s="79"/>
      <c r="D378" s="98"/>
    </row>
    <row r="379">
      <c r="A379" s="79"/>
      <c r="B379" s="79"/>
      <c r="C379" s="79"/>
      <c r="D379" s="98"/>
    </row>
    <row r="380">
      <c r="A380" s="79"/>
      <c r="B380" s="79"/>
      <c r="C380" s="79"/>
      <c r="D380" s="98"/>
    </row>
    <row r="381">
      <c r="A381" s="79"/>
      <c r="B381" s="79"/>
      <c r="C381" s="79"/>
      <c r="D381" s="98"/>
    </row>
    <row r="382">
      <c r="A382" s="79"/>
      <c r="B382" s="79"/>
      <c r="C382" s="79"/>
      <c r="D382" s="98"/>
    </row>
    <row r="383">
      <c r="A383" s="79"/>
      <c r="B383" s="79"/>
      <c r="C383" s="79"/>
      <c r="D383" s="98"/>
    </row>
    <row r="384">
      <c r="A384" s="79"/>
      <c r="B384" s="79"/>
      <c r="C384" s="79"/>
      <c r="D384" s="98"/>
    </row>
    <row r="385">
      <c r="A385" s="79"/>
      <c r="B385" s="79"/>
      <c r="C385" s="79"/>
      <c r="D385" s="98"/>
    </row>
    <row r="386">
      <c r="A386" s="79"/>
      <c r="B386" s="79"/>
      <c r="C386" s="79"/>
      <c r="D386" s="98"/>
    </row>
    <row r="387">
      <c r="A387" s="79"/>
      <c r="B387" s="79"/>
      <c r="C387" s="79"/>
      <c r="D387" s="98"/>
    </row>
    <row r="388">
      <c r="A388" s="79"/>
      <c r="B388" s="79"/>
      <c r="C388" s="79"/>
      <c r="D388" s="98"/>
    </row>
    <row r="389">
      <c r="A389" s="79"/>
      <c r="B389" s="79"/>
      <c r="C389" s="79"/>
      <c r="D389" s="98"/>
    </row>
    <row r="390">
      <c r="A390" s="79"/>
      <c r="B390" s="79"/>
      <c r="C390" s="79"/>
      <c r="D390" s="98"/>
    </row>
    <row r="391">
      <c r="A391" s="79"/>
      <c r="B391" s="79"/>
      <c r="C391" s="79"/>
      <c r="D391" s="98"/>
    </row>
    <row r="392">
      <c r="A392" s="79"/>
      <c r="B392" s="79"/>
      <c r="C392" s="79"/>
      <c r="D392" s="98"/>
    </row>
    <row r="393">
      <c r="A393" s="79"/>
      <c r="B393" s="79"/>
      <c r="C393" s="79"/>
      <c r="D393" s="98"/>
    </row>
    <row r="394">
      <c r="A394" s="79"/>
      <c r="B394" s="79"/>
      <c r="C394" s="79"/>
      <c r="D394" s="98"/>
    </row>
    <row r="395">
      <c r="A395" s="79"/>
      <c r="B395" s="79"/>
      <c r="C395" s="79"/>
      <c r="D395" s="98"/>
    </row>
    <row r="396">
      <c r="A396" s="79"/>
      <c r="B396" s="79"/>
      <c r="C396" s="79"/>
      <c r="D396" s="98"/>
    </row>
    <row r="397">
      <c r="A397" s="79"/>
      <c r="B397" s="79"/>
      <c r="C397" s="79"/>
      <c r="D397" s="98"/>
    </row>
    <row r="398">
      <c r="A398" s="79"/>
      <c r="B398" s="79"/>
      <c r="C398" s="79"/>
      <c r="D398" s="98"/>
    </row>
    <row r="399">
      <c r="A399" s="79"/>
      <c r="B399" s="79"/>
      <c r="C399" s="79"/>
      <c r="D399" s="98"/>
    </row>
    <row r="400">
      <c r="A400" s="79"/>
      <c r="B400" s="79"/>
      <c r="C400" s="79"/>
      <c r="D400" s="98"/>
    </row>
    <row r="401">
      <c r="A401" s="79"/>
      <c r="B401" s="79"/>
      <c r="C401" s="79"/>
      <c r="D401" s="98"/>
    </row>
    <row r="402">
      <c r="A402" s="79"/>
      <c r="B402" s="79"/>
      <c r="C402" s="79"/>
      <c r="D402" s="98"/>
    </row>
    <row r="403">
      <c r="A403" s="79"/>
      <c r="B403" s="79"/>
      <c r="C403" s="79"/>
      <c r="D403" s="98"/>
    </row>
    <row r="404">
      <c r="A404" s="79"/>
      <c r="B404" s="79"/>
      <c r="C404" s="79"/>
      <c r="D404" s="98"/>
    </row>
    <row r="405">
      <c r="A405" s="79"/>
      <c r="B405" s="79"/>
      <c r="C405" s="79"/>
      <c r="D405" s="98"/>
    </row>
    <row r="406">
      <c r="A406" s="79"/>
      <c r="B406" s="79"/>
      <c r="C406" s="79"/>
      <c r="D406" s="98"/>
    </row>
    <row r="407">
      <c r="A407" s="79"/>
      <c r="B407" s="79"/>
      <c r="C407" s="79"/>
      <c r="D407" s="98"/>
    </row>
    <row r="408">
      <c r="A408" s="79"/>
      <c r="B408" s="79"/>
      <c r="C408" s="79"/>
      <c r="D408" s="98"/>
    </row>
    <row r="409">
      <c r="A409" s="79"/>
      <c r="B409" s="79"/>
      <c r="C409" s="79"/>
      <c r="D409" s="98"/>
    </row>
    <row r="410">
      <c r="A410" s="79"/>
      <c r="B410" s="79"/>
      <c r="C410" s="79"/>
      <c r="D410" s="98"/>
    </row>
    <row r="411">
      <c r="A411" s="79"/>
      <c r="B411" s="79"/>
      <c r="C411" s="79"/>
      <c r="D411" s="98"/>
    </row>
    <row r="412">
      <c r="A412" s="79"/>
      <c r="B412" s="79"/>
      <c r="C412" s="79"/>
      <c r="D412" s="98"/>
    </row>
    <row r="413">
      <c r="A413" s="79"/>
      <c r="B413" s="79"/>
      <c r="C413" s="79"/>
      <c r="D413" s="98"/>
    </row>
    <row r="414">
      <c r="A414" s="79"/>
      <c r="B414" s="79"/>
      <c r="C414" s="79"/>
      <c r="D414" s="98"/>
    </row>
    <row r="415">
      <c r="A415" s="79"/>
      <c r="B415" s="79"/>
      <c r="C415" s="79"/>
      <c r="D415" s="98"/>
    </row>
    <row r="416">
      <c r="A416" s="79"/>
      <c r="B416" s="79"/>
      <c r="C416" s="79"/>
      <c r="D416" s="98"/>
    </row>
    <row r="417">
      <c r="A417" s="79"/>
      <c r="B417" s="79"/>
      <c r="C417" s="79"/>
      <c r="D417" s="98"/>
    </row>
    <row r="418">
      <c r="A418" s="79"/>
      <c r="B418" s="79"/>
      <c r="C418" s="79"/>
      <c r="D418" s="98"/>
    </row>
    <row r="419">
      <c r="A419" s="79"/>
      <c r="B419" s="79"/>
      <c r="C419" s="79"/>
      <c r="D419" s="98"/>
    </row>
    <row r="420">
      <c r="A420" s="79"/>
      <c r="B420" s="79"/>
      <c r="C420" s="79"/>
      <c r="D420" s="98"/>
    </row>
    <row r="421">
      <c r="A421" s="79"/>
      <c r="B421" s="79"/>
      <c r="C421" s="79"/>
      <c r="D421" s="98"/>
    </row>
    <row r="422">
      <c r="A422" s="79"/>
      <c r="B422" s="79"/>
      <c r="C422" s="79"/>
      <c r="D422" s="98"/>
    </row>
    <row r="423">
      <c r="A423" s="79"/>
      <c r="B423" s="79"/>
      <c r="C423" s="79"/>
      <c r="D423" s="98"/>
    </row>
    <row r="424">
      <c r="A424" s="79"/>
      <c r="B424" s="79"/>
      <c r="C424" s="79"/>
      <c r="D424" s="98"/>
    </row>
    <row r="425">
      <c r="A425" s="79"/>
      <c r="B425" s="79"/>
      <c r="C425" s="79"/>
      <c r="D425" s="98"/>
    </row>
    <row r="426">
      <c r="A426" s="79"/>
      <c r="B426" s="79"/>
      <c r="C426" s="79"/>
      <c r="D426" s="98"/>
    </row>
    <row r="427">
      <c r="A427" s="79"/>
      <c r="B427" s="79"/>
      <c r="C427" s="79"/>
      <c r="D427" s="98"/>
    </row>
    <row r="428">
      <c r="A428" s="79"/>
      <c r="B428" s="79"/>
      <c r="C428" s="79"/>
      <c r="D428" s="98"/>
    </row>
    <row r="429">
      <c r="A429" s="79"/>
      <c r="B429" s="79"/>
      <c r="C429" s="79"/>
      <c r="D429" s="98"/>
    </row>
    <row r="430">
      <c r="A430" s="79"/>
      <c r="B430" s="79"/>
      <c r="C430" s="79"/>
      <c r="D430" s="98"/>
    </row>
    <row r="431">
      <c r="A431" s="79"/>
      <c r="B431" s="79"/>
      <c r="C431" s="79"/>
      <c r="D431" s="98"/>
    </row>
    <row r="432">
      <c r="A432" s="79"/>
      <c r="B432" s="79"/>
      <c r="C432" s="79"/>
      <c r="D432" s="98"/>
    </row>
    <row r="433">
      <c r="A433" s="79"/>
      <c r="B433" s="79"/>
      <c r="C433" s="79"/>
      <c r="D433" s="98"/>
    </row>
    <row r="434">
      <c r="A434" s="79"/>
      <c r="B434" s="79"/>
      <c r="C434" s="79"/>
      <c r="D434" s="98"/>
    </row>
    <row r="435">
      <c r="A435" s="79"/>
      <c r="B435" s="79"/>
      <c r="C435" s="79"/>
      <c r="D435" s="98"/>
    </row>
    <row r="436">
      <c r="A436" s="79"/>
      <c r="B436" s="79"/>
      <c r="C436" s="79"/>
      <c r="D436" s="98"/>
    </row>
    <row r="437">
      <c r="A437" s="79"/>
      <c r="B437" s="79"/>
      <c r="C437" s="79"/>
      <c r="D437" s="98"/>
    </row>
    <row r="438">
      <c r="A438" s="79"/>
      <c r="B438" s="79"/>
      <c r="C438" s="79"/>
      <c r="D438" s="98"/>
    </row>
    <row r="439">
      <c r="A439" s="79"/>
      <c r="B439" s="79"/>
      <c r="C439" s="79"/>
      <c r="D439" s="98"/>
    </row>
    <row r="440">
      <c r="A440" s="79"/>
      <c r="B440" s="79"/>
      <c r="C440" s="79"/>
      <c r="D440" s="98"/>
    </row>
    <row r="441">
      <c r="A441" s="79"/>
      <c r="B441" s="79"/>
      <c r="C441" s="79"/>
      <c r="D441" s="98"/>
    </row>
    <row r="442">
      <c r="A442" s="79"/>
      <c r="B442" s="79"/>
      <c r="C442" s="79"/>
      <c r="D442" s="98"/>
    </row>
    <row r="443">
      <c r="A443" s="79"/>
      <c r="B443" s="79"/>
      <c r="C443" s="79"/>
      <c r="D443" s="98"/>
    </row>
    <row r="444">
      <c r="A444" s="79"/>
      <c r="B444" s="79"/>
      <c r="C444" s="79"/>
      <c r="D444" s="98"/>
    </row>
    <row r="445">
      <c r="A445" s="79"/>
      <c r="B445" s="79"/>
      <c r="C445" s="79"/>
      <c r="D445" s="98"/>
    </row>
    <row r="446">
      <c r="A446" s="79"/>
      <c r="B446" s="79"/>
      <c r="C446" s="79"/>
      <c r="D446" s="98"/>
    </row>
    <row r="447">
      <c r="A447" s="79"/>
      <c r="B447" s="79"/>
      <c r="C447" s="79"/>
      <c r="D447" s="98"/>
    </row>
    <row r="448">
      <c r="A448" s="79"/>
      <c r="B448" s="79"/>
      <c r="C448" s="79"/>
      <c r="D448" s="98"/>
    </row>
    <row r="449">
      <c r="A449" s="79"/>
      <c r="B449" s="79"/>
      <c r="C449" s="79"/>
      <c r="D449" s="98"/>
    </row>
    <row r="450">
      <c r="A450" s="79"/>
      <c r="B450" s="79"/>
      <c r="C450" s="79"/>
      <c r="D450" s="98"/>
    </row>
    <row r="451">
      <c r="A451" s="79"/>
      <c r="B451" s="79"/>
      <c r="C451" s="79"/>
      <c r="D451" s="98"/>
    </row>
    <row r="452">
      <c r="A452" s="79"/>
      <c r="B452" s="79"/>
      <c r="C452" s="79"/>
      <c r="D452" s="98"/>
    </row>
    <row r="453">
      <c r="A453" s="79"/>
      <c r="B453" s="79"/>
      <c r="C453" s="79"/>
      <c r="D453" s="98"/>
    </row>
    <row r="454">
      <c r="A454" s="79"/>
      <c r="B454" s="79"/>
      <c r="C454" s="79"/>
      <c r="D454" s="98"/>
    </row>
    <row r="455">
      <c r="A455" s="79"/>
      <c r="B455" s="79"/>
      <c r="C455" s="79"/>
      <c r="D455" s="98"/>
    </row>
    <row r="456">
      <c r="A456" s="79"/>
      <c r="B456" s="79"/>
      <c r="C456" s="79"/>
      <c r="D456" s="98"/>
    </row>
    <row r="457">
      <c r="A457" s="79"/>
      <c r="B457" s="79"/>
      <c r="C457" s="79"/>
      <c r="D457" s="98"/>
    </row>
    <row r="458">
      <c r="A458" s="79"/>
      <c r="B458" s="79"/>
      <c r="C458" s="79"/>
      <c r="D458" s="98"/>
    </row>
    <row r="459">
      <c r="A459" s="79"/>
      <c r="B459" s="79"/>
      <c r="C459" s="79"/>
      <c r="D459" s="98"/>
    </row>
    <row r="460">
      <c r="A460" s="79"/>
      <c r="B460" s="79"/>
      <c r="C460" s="79"/>
      <c r="D460" s="98"/>
    </row>
    <row r="461">
      <c r="A461" s="79"/>
      <c r="B461" s="79"/>
      <c r="C461" s="79"/>
      <c r="D461" s="98"/>
    </row>
    <row r="462">
      <c r="A462" s="79"/>
      <c r="B462" s="79"/>
      <c r="C462" s="79"/>
      <c r="D462" s="98"/>
    </row>
    <row r="463">
      <c r="A463" s="79"/>
      <c r="B463" s="79"/>
      <c r="C463" s="79"/>
      <c r="D463" s="98"/>
    </row>
    <row r="464">
      <c r="A464" s="79"/>
      <c r="B464" s="79"/>
      <c r="C464" s="79"/>
      <c r="D464" s="98"/>
    </row>
    <row r="465">
      <c r="A465" s="79"/>
      <c r="B465" s="79"/>
      <c r="C465" s="79"/>
      <c r="D465" s="98"/>
    </row>
    <row r="466">
      <c r="A466" s="79"/>
      <c r="B466" s="79"/>
      <c r="C466" s="79"/>
      <c r="D466" s="98"/>
    </row>
    <row r="467">
      <c r="A467" s="79"/>
      <c r="B467" s="79"/>
      <c r="C467" s="79"/>
      <c r="D467" s="98"/>
    </row>
    <row r="468">
      <c r="A468" s="79"/>
      <c r="B468" s="79"/>
      <c r="C468" s="79"/>
      <c r="D468" s="98"/>
    </row>
    <row r="469">
      <c r="A469" s="79"/>
      <c r="B469" s="79"/>
      <c r="C469" s="79"/>
      <c r="D469" s="98"/>
    </row>
    <row r="470">
      <c r="A470" s="79"/>
      <c r="B470" s="79"/>
      <c r="C470" s="79"/>
      <c r="D470" s="98"/>
    </row>
    <row r="471">
      <c r="A471" s="79"/>
      <c r="B471" s="79"/>
      <c r="C471" s="79"/>
      <c r="D471" s="98"/>
    </row>
    <row r="472">
      <c r="A472" s="79"/>
      <c r="B472" s="79"/>
      <c r="C472" s="79"/>
      <c r="D472" s="98"/>
    </row>
    <row r="473">
      <c r="A473" s="79"/>
      <c r="B473" s="79"/>
      <c r="C473" s="79"/>
      <c r="D473" s="98"/>
    </row>
    <row r="474">
      <c r="A474" s="79"/>
      <c r="B474" s="79"/>
      <c r="C474" s="79"/>
      <c r="D474" s="98"/>
    </row>
    <row r="475">
      <c r="A475" s="79"/>
      <c r="B475" s="79"/>
      <c r="C475" s="79"/>
      <c r="D475" s="98"/>
    </row>
    <row r="476">
      <c r="A476" s="79"/>
      <c r="B476" s="79"/>
      <c r="C476" s="79"/>
      <c r="D476" s="98"/>
    </row>
    <row r="477">
      <c r="A477" s="79"/>
      <c r="B477" s="79"/>
      <c r="C477" s="79"/>
      <c r="D477" s="98"/>
    </row>
    <row r="478">
      <c r="A478" s="79"/>
      <c r="B478" s="79"/>
      <c r="C478" s="79"/>
      <c r="D478" s="98"/>
    </row>
    <row r="479">
      <c r="A479" s="79"/>
      <c r="B479" s="79"/>
      <c r="C479" s="79"/>
      <c r="D479" s="98"/>
    </row>
    <row r="480">
      <c r="A480" s="79"/>
      <c r="B480" s="79"/>
      <c r="C480" s="79"/>
      <c r="D480" s="98"/>
    </row>
    <row r="481">
      <c r="A481" s="79"/>
      <c r="B481" s="79"/>
      <c r="C481" s="79"/>
      <c r="D481" s="98"/>
    </row>
    <row r="482">
      <c r="A482" s="79"/>
      <c r="B482" s="79"/>
      <c r="C482" s="79"/>
      <c r="D482" s="98"/>
    </row>
    <row r="483">
      <c r="A483" s="79"/>
      <c r="B483" s="79"/>
      <c r="C483" s="79"/>
      <c r="D483" s="98"/>
    </row>
    <row r="484">
      <c r="A484" s="79"/>
      <c r="B484" s="79"/>
      <c r="C484" s="79"/>
      <c r="D484" s="98"/>
    </row>
    <row r="485">
      <c r="A485" s="79"/>
      <c r="B485" s="79"/>
      <c r="C485" s="79"/>
      <c r="D485" s="98"/>
    </row>
    <row r="486">
      <c r="A486" s="79"/>
      <c r="B486" s="79"/>
      <c r="C486" s="79"/>
      <c r="D486" s="98"/>
    </row>
    <row r="487">
      <c r="A487" s="79"/>
      <c r="B487" s="79"/>
      <c r="C487" s="79"/>
      <c r="D487" s="98"/>
    </row>
    <row r="488">
      <c r="A488" s="79"/>
      <c r="B488" s="79"/>
      <c r="C488" s="79"/>
      <c r="D488" s="98"/>
    </row>
    <row r="489">
      <c r="A489" s="79"/>
      <c r="B489" s="79"/>
      <c r="C489" s="79"/>
      <c r="D489" s="98"/>
    </row>
    <row r="490">
      <c r="A490" s="79"/>
      <c r="B490" s="79"/>
      <c r="C490" s="79"/>
      <c r="D490" s="98"/>
    </row>
    <row r="491">
      <c r="A491" s="79"/>
      <c r="B491" s="79"/>
      <c r="C491" s="79"/>
      <c r="D491" s="98"/>
    </row>
    <row r="492">
      <c r="A492" s="79"/>
      <c r="B492" s="79"/>
      <c r="C492" s="79"/>
      <c r="D492" s="98"/>
    </row>
    <row r="493">
      <c r="A493" s="79"/>
      <c r="B493" s="79"/>
      <c r="C493" s="79"/>
      <c r="D493" s="98"/>
    </row>
    <row r="494">
      <c r="A494" s="79"/>
      <c r="B494" s="79"/>
      <c r="C494" s="79"/>
      <c r="D494" s="98"/>
    </row>
    <row r="495">
      <c r="A495" s="79"/>
      <c r="B495" s="79"/>
      <c r="C495" s="79"/>
      <c r="D495" s="98"/>
    </row>
    <row r="496">
      <c r="A496" s="79"/>
      <c r="B496" s="79"/>
      <c r="C496" s="79"/>
      <c r="D496" s="98"/>
    </row>
    <row r="497">
      <c r="A497" s="79"/>
      <c r="B497" s="79"/>
      <c r="C497" s="79"/>
      <c r="D497" s="98"/>
    </row>
    <row r="498">
      <c r="A498" s="79"/>
      <c r="B498" s="79"/>
      <c r="C498" s="79"/>
      <c r="D498" s="98"/>
    </row>
    <row r="499">
      <c r="A499" s="79"/>
      <c r="B499" s="79"/>
      <c r="C499" s="79"/>
      <c r="D499" s="98"/>
    </row>
    <row r="500">
      <c r="A500" s="79"/>
      <c r="B500" s="79"/>
      <c r="C500" s="79"/>
      <c r="D500" s="98"/>
    </row>
    <row r="501">
      <c r="A501" s="79"/>
      <c r="B501" s="79"/>
      <c r="C501" s="79"/>
      <c r="D501" s="98"/>
    </row>
    <row r="502">
      <c r="A502" s="79"/>
      <c r="B502" s="79"/>
      <c r="C502" s="79"/>
      <c r="D502" s="98"/>
    </row>
    <row r="503">
      <c r="A503" s="79"/>
      <c r="B503" s="79"/>
      <c r="C503" s="79"/>
      <c r="D503" s="98"/>
    </row>
    <row r="504">
      <c r="A504" s="79"/>
      <c r="B504" s="79"/>
      <c r="C504" s="79"/>
      <c r="D504" s="98"/>
    </row>
    <row r="505">
      <c r="A505" s="79"/>
      <c r="B505" s="79"/>
      <c r="C505" s="79"/>
      <c r="D505" s="98"/>
    </row>
    <row r="506">
      <c r="A506" s="79"/>
      <c r="B506" s="79"/>
      <c r="C506" s="79"/>
      <c r="D506" s="98"/>
    </row>
    <row r="507">
      <c r="A507" s="79"/>
      <c r="B507" s="79"/>
      <c r="C507" s="79"/>
      <c r="D507" s="98"/>
    </row>
    <row r="508">
      <c r="A508" s="79"/>
      <c r="B508" s="79"/>
      <c r="C508" s="79"/>
      <c r="D508" s="98"/>
    </row>
    <row r="509">
      <c r="A509" s="79"/>
      <c r="B509" s="79"/>
      <c r="C509" s="79"/>
      <c r="D509" s="98"/>
    </row>
    <row r="510">
      <c r="A510" s="79"/>
      <c r="B510" s="79"/>
      <c r="C510" s="79"/>
      <c r="D510" s="98"/>
    </row>
    <row r="511">
      <c r="A511" s="79"/>
      <c r="B511" s="79"/>
      <c r="C511" s="79"/>
      <c r="D511" s="98"/>
    </row>
    <row r="512">
      <c r="A512" s="79"/>
      <c r="B512" s="79"/>
      <c r="C512" s="79"/>
      <c r="D512" s="98"/>
    </row>
    <row r="513">
      <c r="A513" s="79"/>
      <c r="B513" s="79"/>
      <c r="C513" s="79"/>
      <c r="D513" s="98"/>
    </row>
    <row r="514">
      <c r="A514" s="79"/>
      <c r="B514" s="79"/>
      <c r="C514" s="79"/>
      <c r="D514" s="98"/>
    </row>
    <row r="515">
      <c r="A515" s="79"/>
      <c r="B515" s="79"/>
      <c r="C515" s="79"/>
      <c r="D515" s="98"/>
    </row>
    <row r="516">
      <c r="A516" s="79"/>
      <c r="B516" s="79"/>
      <c r="C516" s="79"/>
      <c r="D516" s="98"/>
    </row>
    <row r="517">
      <c r="A517" s="79"/>
      <c r="B517" s="79"/>
      <c r="C517" s="79"/>
      <c r="D517" s="98"/>
    </row>
    <row r="518">
      <c r="A518" s="79"/>
      <c r="B518" s="79"/>
      <c r="C518" s="79"/>
      <c r="D518" s="98"/>
    </row>
    <row r="519">
      <c r="A519" s="79"/>
      <c r="B519" s="79"/>
      <c r="C519" s="79"/>
      <c r="D519" s="98"/>
    </row>
    <row r="520">
      <c r="A520" s="79"/>
      <c r="B520" s="79"/>
      <c r="C520" s="79"/>
      <c r="D520" s="98"/>
    </row>
    <row r="521">
      <c r="A521" s="79"/>
      <c r="B521" s="79"/>
      <c r="C521" s="79"/>
      <c r="D521" s="98"/>
    </row>
    <row r="522">
      <c r="A522" s="79"/>
      <c r="B522" s="79"/>
      <c r="C522" s="79"/>
      <c r="D522" s="98"/>
    </row>
    <row r="523">
      <c r="A523" s="79"/>
      <c r="B523" s="79"/>
      <c r="C523" s="79"/>
      <c r="D523" s="98"/>
    </row>
    <row r="524">
      <c r="A524" s="79"/>
      <c r="B524" s="79"/>
      <c r="C524" s="79"/>
      <c r="D524" s="98"/>
    </row>
    <row r="525">
      <c r="A525" s="79"/>
      <c r="B525" s="79"/>
      <c r="C525" s="79"/>
      <c r="D525" s="98"/>
    </row>
    <row r="526">
      <c r="A526" s="79"/>
      <c r="B526" s="79"/>
      <c r="C526" s="79"/>
      <c r="D526" s="98"/>
    </row>
    <row r="527">
      <c r="A527" s="79"/>
      <c r="B527" s="79"/>
      <c r="C527" s="79"/>
      <c r="D527" s="98"/>
    </row>
    <row r="528">
      <c r="A528" s="79"/>
      <c r="B528" s="79"/>
      <c r="C528" s="79"/>
      <c r="D528" s="98"/>
    </row>
    <row r="529">
      <c r="A529" s="79"/>
      <c r="B529" s="79"/>
      <c r="C529" s="79"/>
      <c r="D529" s="98"/>
    </row>
    <row r="530">
      <c r="A530" s="79"/>
      <c r="B530" s="79"/>
      <c r="C530" s="79"/>
      <c r="D530" s="98"/>
    </row>
    <row r="531">
      <c r="A531" s="79"/>
      <c r="B531" s="79"/>
      <c r="C531" s="79"/>
      <c r="D531" s="98"/>
    </row>
    <row r="532">
      <c r="A532" s="79"/>
      <c r="B532" s="79"/>
      <c r="C532" s="79"/>
      <c r="D532" s="98"/>
    </row>
    <row r="533">
      <c r="A533" s="79"/>
      <c r="B533" s="79"/>
      <c r="C533" s="79"/>
      <c r="D533" s="98"/>
    </row>
    <row r="534">
      <c r="A534" s="79"/>
      <c r="B534" s="79"/>
      <c r="C534" s="79"/>
      <c r="D534" s="98"/>
    </row>
    <row r="535">
      <c r="A535" s="79"/>
      <c r="B535" s="79"/>
      <c r="C535" s="79"/>
      <c r="D535" s="98"/>
    </row>
    <row r="536">
      <c r="A536" s="79"/>
      <c r="B536" s="79"/>
      <c r="C536" s="79"/>
      <c r="D536" s="98"/>
    </row>
    <row r="537">
      <c r="A537" s="79"/>
      <c r="B537" s="79"/>
      <c r="C537" s="79"/>
      <c r="D537" s="98"/>
    </row>
    <row r="538">
      <c r="A538" s="79"/>
      <c r="B538" s="79"/>
      <c r="C538" s="79"/>
      <c r="D538" s="98"/>
    </row>
    <row r="539">
      <c r="A539" s="79"/>
      <c r="B539" s="79"/>
      <c r="C539" s="79"/>
      <c r="D539" s="98"/>
    </row>
    <row r="540">
      <c r="A540" s="79"/>
      <c r="B540" s="79"/>
      <c r="C540" s="79"/>
      <c r="D540" s="98"/>
    </row>
    <row r="541">
      <c r="A541" s="79"/>
      <c r="B541" s="79"/>
      <c r="C541" s="79"/>
      <c r="D541" s="98"/>
    </row>
    <row r="542">
      <c r="A542" s="79"/>
      <c r="B542" s="79"/>
      <c r="C542" s="79"/>
      <c r="D542" s="98"/>
    </row>
    <row r="543">
      <c r="A543" s="79"/>
      <c r="B543" s="79"/>
      <c r="C543" s="79"/>
      <c r="D543" s="98"/>
    </row>
    <row r="544">
      <c r="A544" s="79"/>
      <c r="B544" s="79"/>
      <c r="C544" s="79"/>
      <c r="D544" s="98"/>
    </row>
    <row r="545">
      <c r="A545" s="79"/>
      <c r="B545" s="79"/>
      <c r="C545" s="79"/>
      <c r="D545" s="98"/>
    </row>
    <row r="546">
      <c r="A546" s="79"/>
      <c r="B546" s="79"/>
      <c r="C546" s="79"/>
      <c r="D546" s="98"/>
    </row>
    <row r="547">
      <c r="A547" s="79"/>
      <c r="B547" s="79"/>
      <c r="C547" s="79"/>
      <c r="D547" s="98"/>
    </row>
    <row r="548">
      <c r="A548" s="79"/>
      <c r="B548" s="79"/>
      <c r="C548" s="79"/>
      <c r="D548" s="98"/>
    </row>
    <row r="549">
      <c r="A549" s="79"/>
      <c r="B549" s="79"/>
      <c r="C549" s="79"/>
      <c r="D549" s="98"/>
    </row>
    <row r="550">
      <c r="A550" s="79"/>
      <c r="B550" s="79"/>
      <c r="C550" s="79"/>
      <c r="D550" s="98"/>
    </row>
    <row r="551">
      <c r="A551" s="79"/>
      <c r="B551" s="79"/>
      <c r="C551" s="79"/>
      <c r="D551" s="98"/>
    </row>
    <row r="552">
      <c r="A552" s="79"/>
      <c r="B552" s="79"/>
      <c r="C552" s="79"/>
      <c r="D552" s="98"/>
    </row>
    <row r="553">
      <c r="A553" s="79"/>
      <c r="B553" s="79"/>
      <c r="C553" s="79"/>
      <c r="D553" s="98"/>
    </row>
    <row r="554">
      <c r="A554" s="79"/>
      <c r="B554" s="79"/>
      <c r="C554" s="79"/>
      <c r="D554" s="98"/>
    </row>
    <row r="555">
      <c r="A555" s="79"/>
      <c r="B555" s="79"/>
      <c r="C555" s="79"/>
      <c r="D555" s="98"/>
    </row>
    <row r="556">
      <c r="A556" s="79"/>
      <c r="B556" s="79"/>
      <c r="C556" s="79"/>
      <c r="D556" s="98"/>
    </row>
    <row r="557">
      <c r="A557" s="79"/>
      <c r="B557" s="79"/>
      <c r="C557" s="79"/>
      <c r="D557" s="98"/>
    </row>
    <row r="558">
      <c r="A558" s="79"/>
      <c r="B558" s="79"/>
      <c r="C558" s="79"/>
      <c r="D558" s="98"/>
    </row>
    <row r="559">
      <c r="A559" s="79"/>
      <c r="B559" s="79"/>
      <c r="C559" s="79"/>
      <c r="D559" s="98"/>
    </row>
    <row r="560">
      <c r="A560" s="79"/>
      <c r="B560" s="79"/>
      <c r="C560" s="79"/>
      <c r="D560" s="98"/>
    </row>
    <row r="561">
      <c r="A561" s="79"/>
      <c r="B561" s="79"/>
      <c r="C561" s="79"/>
      <c r="D561" s="98"/>
    </row>
    <row r="562">
      <c r="A562" s="79"/>
      <c r="B562" s="79"/>
      <c r="C562" s="79"/>
      <c r="D562" s="98"/>
    </row>
    <row r="563">
      <c r="A563" s="79"/>
      <c r="B563" s="79"/>
      <c r="C563" s="79"/>
      <c r="D563" s="98"/>
    </row>
    <row r="564">
      <c r="A564" s="79"/>
      <c r="B564" s="79"/>
      <c r="C564" s="79"/>
      <c r="D564" s="98"/>
    </row>
    <row r="565">
      <c r="A565" s="79"/>
      <c r="B565" s="79"/>
      <c r="C565" s="79"/>
      <c r="D565" s="98"/>
    </row>
    <row r="566">
      <c r="A566" s="79"/>
      <c r="B566" s="79"/>
      <c r="C566" s="79"/>
      <c r="D566" s="98"/>
    </row>
    <row r="567">
      <c r="A567" s="79"/>
      <c r="B567" s="79"/>
      <c r="C567" s="79"/>
      <c r="D567" s="98"/>
    </row>
    <row r="568">
      <c r="A568" s="79"/>
      <c r="B568" s="79"/>
      <c r="C568" s="79"/>
      <c r="D568" s="98"/>
    </row>
    <row r="569">
      <c r="A569" s="79"/>
      <c r="B569" s="79"/>
      <c r="C569" s="79"/>
      <c r="D569" s="98"/>
    </row>
    <row r="570">
      <c r="A570" s="79"/>
      <c r="B570" s="79"/>
      <c r="C570" s="79"/>
      <c r="D570" s="98"/>
    </row>
    <row r="571">
      <c r="A571" s="79"/>
      <c r="B571" s="79"/>
      <c r="C571" s="79"/>
      <c r="D571" s="98"/>
    </row>
    <row r="572">
      <c r="A572" s="79"/>
      <c r="B572" s="79"/>
      <c r="C572" s="79"/>
      <c r="D572" s="98"/>
    </row>
    <row r="573">
      <c r="A573" s="79"/>
      <c r="B573" s="79"/>
      <c r="C573" s="79"/>
      <c r="D573" s="98"/>
    </row>
    <row r="574">
      <c r="A574" s="79"/>
      <c r="B574" s="79"/>
      <c r="C574" s="79"/>
      <c r="D574" s="98"/>
    </row>
    <row r="575">
      <c r="A575" s="79"/>
      <c r="B575" s="79"/>
      <c r="C575" s="79"/>
      <c r="D575" s="98"/>
    </row>
    <row r="576">
      <c r="A576" s="79"/>
      <c r="B576" s="79"/>
      <c r="C576" s="79"/>
      <c r="D576" s="98"/>
    </row>
    <row r="577">
      <c r="A577" s="79"/>
      <c r="B577" s="79"/>
      <c r="C577" s="79"/>
      <c r="D577" s="98"/>
    </row>
    <row r="578">
      <c r="A578" s="79"/>
      <c r="B578" s="79"/>
      <c r="C578" s="79"/>
      <c r="D578" s="98"/>
    </row>
    <row r="579">
      <c r="A579" s="79"/>
      <c r="B579" s="79"/>
      <c r="C579" s="79"/>
      <c r="D579" s="98"/>
    </row>
    <row r="580">
      <c r="A580" s="79"/>
      <c r="B580" s="79"/>
      <c r="C580" s="79"/>
      <c r="D580" s="98"/>
    </row>
    <row r="581">
      <c r="A581" s="79"/>
      <c r="B581" s="79"/>
      <c r="C581" s="79"/>
      <c r="D581" s="98"/>
    </row>
    <row r="582">
      <c r="A582" s="79"/>
      <c r="B582" s="79"/>
      <c r="C582" s="79"/>
      <c r="D582" s="98"/>
    </row>
    <row r="583">
      <c r="A583" s="79"/>
      <c r="B583" s="79"/>
      <c r="C583" s="79"/>
      <c r="D583" s="98"/>
    </row>
    <row r="584">
      <c r="A584" s="79"/>
      <c r="B584" s="79"/>
      <c r="C584" s="79"/>
      <c r="D584" s="98"/>
    </row>
    <row r="585">
      <c r="A585" s="79"/>
      <c r="B585" s="79"/>
      <c r="C585" s="79"/>
      <c r="D585" s="98"/>
    </row>
    <row r="586">
      <c r="A586" s="79"/>
      <c r="B586" s="79"/>
      <c r="C586" s="79"/>
      <c r="D586" s="98"/>
    </row>
    <row r="587">
      <c r="A587" s="79"/>
      <c r="B587" s="79"/>
      <c r="C587" s="79"/>
      <c r="D587" s="98"/>
    </row>
    <row r="588">
      <c r="A588" s="79"/>
      <c r="B588" s="79"/>
      <c r="C588" s="79"/>
      <c r="D588" s="98"/>
    </row>
    <row r="589">
      <c r="A589" s="79"/>
      <c r="B589" s="79"/>
      <c r="C589" s="79"/>
      <c r="D589" s="98"/>
    </row>
    <row r="590">
      <c r="A590" s="79"/>
      <c r="B590" s="79"/>
      <c r="C590" s="79"/>
      <c r="D590" s="98"/>
    </row>
    <row r="591">
      <c r="A591" s="79"/>
      <c r="B591" s="79"/>
      <c r="C591" s="79"/>
      <c r="D591" s="98"/>
    </row>
    <row r="592">
      <c r="A592" s="79"/>
      <c r="B592" s="79"/>
      <c r="C592" s="79"/>
      <c r="D592" s="98"/>
    </row>
    <row r="593">
      <c r="A593" s="79"/>
      <c r="B593" s="79"/>
      <c r="C593" s="79"/>
      <c r="D593" s="98"/>
    </row>
    <row r="594">
      <c r="A594" s="79"/>
      <c r="B594" s="79"/>
      <c r="C594" s="79"/>
      <c r="D594" s="98"/>
    </row>
    <row r="595">
      <c r="A595" s="79"/>
      <c r="B595" s="79"/>
      <c r="C595" s="79"/>
      <c r="D595" s="98"/>
    </row>
    <row r="596">
      <c r="A596" s="79"/>
      <c r="B596" s="79"/>
      <c r="C596" s="79"/>
      <c r="D596" s="98"/>
    </row>
    <row r="597">
      <c r="A597" s="79"/>
      <c r="B597" s="79"/>
      <c r="C597" s="79"/>
      <c r="D597" s="98"/>
    </row>
    <row r="598">
      <c r="A598" s="79"/>
      <c r="B598" s="79"/>
      <c r="C598" s="79"/>
      <c r="D598" s="98"/>
    </row>
    <row r="599">
      <c r="A599" s="79"/>
      <c r="B599" s="79"/>
      <c r="C599" s="79"/>
      <c r="D599" s="98"/>
    </row>
    <row r="600">
      <c r="A600" s="79"/>
      <c r="B600" s="79"/>
      <c r="C600" s="79"/>
      <c r="D600" s="98"/>
    </row>
    <row r="601">
      <c r="A601" s="79"/>
      <c r="B601" s="79"/>
      <c r="C601" s="79"/>
      <c r="D601" s="98"/>
    </row>
    <row r="602">
      <c r="A602" s="79"/>
      <c r="B602" s="79"/>
      <c r="C602" s="79"/>
      <c r="D602" s="98"/>
    </row>
    <row r="603">
      <c r="A603" s="79"/>
      <c r="B603" s="79"/>
      <c r="C603" s="79"/>
      <c r="D603" s="98"/>
    </row>
    <row r="604">
      <c r="A604" s="79"/>
      <c r="B604" s="79"/>
      <c r="C604" s="79"/>
      <c r="D604" s="98"/>
    </row>
    <row r="605">
      <c r="A605" s="79"/>
      <c r="B605" s="79"/>
      <c r="C605" s="79"/>
      <c r="D605" s="98"/>
    </row>
    <row r="606">
      <c r="A606" s="79"/>
      <c r="B606" s="79"/>
      <c r="C606" s="79"/>
      <c r="D606" s="98"/>
    </row>
    <row r="607">
      <c r="A607" s="79"/>
      <c r="B607" s="79"/>
      <c r="C607" s="79"/>
      <c r="D607" s="98"/>
    </row>
    <row r="608">
      <c r="A608" s="79"/>
      <c r="B608" s="79"/>
      <c r="C608" s="79"/>
      <c r="D608" s="98"/>
    </row>
    <row r="609">
      <c r="A609" s="79"/>
      <c r="B609" s="79"/>
      <c r="C609" s="79"/>
      <c r="D609" s="98"/>
    </row>
    <row r="610">
      <c r="A610" s="79"/>
      <c r="B610" s="79"/>
      <c r="C610" s="79"/>
      <c r="D610" s="98"/>
    </row>
    <row r="611">
      <c r="A611" s="79"/>
      <c r="B611" s="79"/>
      <c r="C611" s="79"/>
      <c r="D611" s="98"/>
    </row>
    <row r="612">
      <c r="A612" s="79"/>
      <c r="B612" s="79"/>
      <c r="C612" s="79"/>
      <c r="D612" s="98"/>
    </row>
    <row r="613">
      <c r="A613" s="79"/>
      <c r="B613" s="79"/>
      <c r="C613" s="79"/>
      <c r="D613" s="98"/>
    </row>
    <row r="614">
      <c r="A614" s="79"/>
      <c r="B614" s="79"/>
      <c r="C614" s="79"/>
      <c r="D614" s="98"/>
    </row>
    <row r="615">
      <c r="A615" s="79"/>
      <c r="B615" s="79"/>
      <c r="C615" s="79"/>
      <c r="D615" s="98"/>
    </row>
    <row r="616">
      <c r="A616" s="79"/>
      <c r="B616" s="79"/>
      <c r="C616" s="79"/>
      <c r="D616" s="98"/>
    </row>
    <row r="617">
      <c r="A617" s="79"/>
      <c r="B617" s="79"/>
      <c r="C617" s="79"/>
      <c r="D617" s="98"/>
    </row>
    <row r="618">
      <c r="A618" s="79"/>
      <c r="B618" s="79"/>
      <c r="C618" s="79"/>
      <c r="D618" s="98"/>
    </row>
    <row r="619">
      <c r="A619" s="79"/>
      <c r="B619" s="79"/>
      <c r="C619" s="79"/>
      <c r="D619" s="98"/>
    </row>
    <row r="620">
      <c r="A620" s="79"/>
      <c r="B620" s="79"/>
      <c r="C620" s="79"/>
      <c r="D620" s="98"/>
    </row>
    <row r="621">
      <c r="A621" s="79"/>
      <c r="B621" s="79"/>
      <c r="C621" s="79"/>
      <c r="D621" s="98"/>
    </row>
    <row r="622">
      <c r="A622" s="79"/>
      <c r="B622" s="79"/>
      <c r="C622" s="79"/>
      <c r="D622" s="98"/>
    </row>
    <row r="623">
      <c r="A623" s="79"/>
      <c r="B623" s="79"/>
      <c r="C623" s="79"/>
      <c r="D623" s="98"/>
    </row>
    <row r="624">
      <c r="A624" s="79"/>
      <c r="B624" s="79"/>
      <c r="C624" s="79"/>
      <c r="D624" s="98"/>
    </row>
    <row r="625">
      <c r="A625" s="79"/>
      <c r="B625" s="79"/>
      <c r="C625" s="79"/>
      <c r="D625" s="98"/>
    </row>
    <row r="626">
      <c r="A626" s="79"/>
      <c r="B626" s="79"/>
      <c r="C626" s="79"/>
      <c r="D626" s="98"/>
    </row>
    <row r="627">
      <c r="A627" s="79"/>
      <c r="B627" s="79"/>
      <c r="C627" s="79"/>
      <c r="D627" s="98"/>
    </row>
    <row r="628">
      <c r="A628" s="79"/>
      <c r="B628" s="79"/>
      <c r="C628" s="79"/>
      <c r="D628" s="98"/>
    </row>
    <row r="629">
      <c r="A629" s="79"/>
      <c r="B629" s="79"/>
      <c r="C629" s="79"/>
      <c r="D629" s="98"/>
    </row>
    <row r="630">
      <c r="A630" s="79"/>
      <c r="B630" s="79"/>
      <c r="C630" s="79"/>
      <c r="D630" s="98"/>
    </row>
    <row r="631">
      <c r="A631" s="79"/>
      <c r="B631" s="79"/>
      <c r="C631" s="79"/>
      <c r="D631" s="98"/>
    </row>
    <row r="632">
      <c r="A632" s="79"/>
      <c r="B632" s="79"/>
      <c r="C632" s="79"/>
      <c r="D632" s="98"/>
    </row>
    <row r="633">
      <c r="A633" s="79"/>
      <c r="B633" s="79"/>
      <c r="C633" s="79"/>
      <c r="D633" s="98"/>
    </row>
    <row r="634">
      <c r="A634" s="79"/>
      <c r="B634" s="79"/>
      <c r="C634" s="79"/>
      <c r="D634" s="98"/>
    </row>
    <row r="635">
      <c r="A635" s="79"/>
      <c r="B635" s="79"/>
      <c r="C635" s="79"/>
      <c r="D635" s="98"/>
    </row>
    <row r="636">
      <c r="A636" s="79"/>
      <c r="B636" s="79"/>
      <c r="C636" s="79"/>
      <c r="D636" s="98"/>
    </row>
    <row r="637">
      <c r="A637" s="79"/>
      <c r="B637" s="79"/>
      <c r="C637" s="79"/>
      <c r="D637" s="98"/>
    </row>
    <row r="638">
      <c r="A638" s="79"/>
      <c r="B638" s="79"/>
      <c r="C638" s="79"/>
      <c r="D638" s="98"/>
    </row>
    <row r="639">
      <c r="A639" s="79"/>
      <c r="B639" s="79"/>
      <c r="C639" s="79"/>
      <c r="D639" s="98"/>
    </row>
    <row r="640">
      <c r="A640" s="79"/>
      <c r="B640" s="79"/>
      <c r="C640" s="79"/>
      <c r="D640" s="98"/>
    </row>
    <row r="641">
      <c r="A641" s="79"/>
      <c r="B641" s="79"/>
      <c r="C641" s="79"/>
      <c r="D641" s="98"/>
    </row>
    <row r="642">
      <c r="A642" s="79"/>
      <c r="B642" s="79"/>
      <c r="C642" s="79"/>
      <c r="D642" s="98"/>
    </row>
    <row r="643">
      <c r="A643" s="79"/>
      <c r="B643" s="79"/>
      <c r="C643" s="79"/>
      <c r="D643" s="98"/>
    </row>
    <row r="644">
      <c r="A644" s="79"/>
      <c r="B644" s="79"/>
      <c r="C644" s="79"/>
      <c r="D644" s="98"/>
    </row>
    <row r="645">
      <c r="A645" s="79"/>
      <c r="B645" s="79"/>
      <c r="C645" s="79"/>
      <c r="D645" s="98"/>
    </row>
    <row r="646">
      <c r="A646" s="79"/>
      <c r="B646" s="79"/>
      <c r="C646" s="79"/>
      <c r="D646" s="98"/>
    </row>
    <row r="647">
      <c r="A647" s="79"/>
      <c r="B647" s="79"/>
      <c r="C647" s="79"/>
      <c r="D647" s="98"/>
    </row>
    <row r="648">
      <c r="A648" s="79"/>
      <c r="B648" s="79"/>
      <c r="C648" s="79"/>
      <c r="D648" s="98"/>
    </row>
    <row r="649">
      <c r="A649" s="79"/>
      <c r="B649" s="79"/>
      <c r="C649" s="79"/>
      <c r="D649" s="98"/>
    </row>
    <row r="650">
      <c r="A650" s="79"/>
      <c r="B650" s="79"/>
      <c r="C650" s="79"/>
      <c r="D650" s="98"/>
    </row>
    <row r="651">
      <c r="A651" s="79"/>
      <c r="B651" s="79"/>
      <c r="C651" s="79"/>
      <c r="D651" s="98"/>
    </row>
    <row r="652">
      <c r="A652" s="79"/>
      <c r="B652" s="79"/>
      <c r="C652" s="79"/>
      <c r="D652" s="98"/>
    </row>
    <row r="653">
      <c r="A653" s="79"/>
      <c r="B653" s="79"/>
      <c r="C653" s="79"/>
      <c r="D653" s="98"/>
    </row>
    <row r="654">
      <c r="A654" s="79"/>
      <c r="B654" s="79"/>
      <c r="C654" s="79"/>
      <c r="D654" s="98"/>
    </row>
    <row r="655">
      <c r="A655" s="79"/>
      <c r="B655" s="79"/>
      <c r="C655" s="79"/>
      <c r="D655" s="98"/>
    </row>
    <row r="656">
      <c r="A656" s="79"/>
      <c r="B656" s="79"/>
      <c r="C656" s="79"/>
      <c r="D656" s="98"/>
    </row>
    <row r="657">
      <c r="A657" s="79"/>
      <c r="B657" s="79"/>
      <c r="C657" s="79"/>
      <c r="D657" s="98"/>
    </row>
    <row r="658">
      <c r="A658" s="79"/>
      <c r="B658" s="79"/>
      <c r="C658" s="79"/>
      <c r="D658" s="98"/>
    </row>
    <row r="659">
      <c r="A659" s="79"/>
      <c r="B659" s="79"/>
      <c r="C659" s="79"/>
      <c r="D659" s="98"/>
    </row>
    <row r="660">
      <c r="A660" s="79"/>
      <c r="B660" s="79"/>
      <c r="C660" s="79"/>
      <c r="D660" s="98"/>
    </row>
    <row r="661">
      <c r="A661" s="79"/>
      <c r="B661" s="79"/>
      <c r="C661" s="79"/>
      <c r="D661" s="98"/>
    </row>
    <row r="662">
      <c r="A662" s="79"/>
      <c r="B662" s="79"/>
      <c r="C662" s="79"/>
      <c r="D662" s="98"/>
    </row>
    <row r="663">
      <c r="A663" s="79"/>
      <c r="B663" s="79"/>
      <c r="C663" s="79"/>
      <c r="D663" s="98"/>
    </row>
    <row r="664">
      <c r="A664" s="79"/>
      <c r="B664" s="79"/>
      <c r="C664" s="79"/>
      <c r="D664" s="98"/>
    </row>
    <row r="665">
      <c r="A665" s="79"/>
      <c r="B665" s="79"/>
      <c r="C665" s="79"/>
      <c r="D665" s="98"/>
    </row>
    <row r="666">
      <c r="A666" s="79"/>
      <c r="B666" s="79"/>
      <c r="C666" s="79"/>
      <c r="D666" s="98"/>
    </row>
    <row r="667">
      <c r="A667" s="79"/>
      <c r="B667" s="79"/>
      <c r="C667" s="79"/>
      <c r="D667" s="98"/>
    </row>
    <row r="668">
      <c r="A668" s="79"/>
      <c r="B668" s="79"/>
      <c r="C668" s="79"/>
      <c r="D668" s="98"/>
    </row>
    <row r="669">
      <c r="A669" s="79"/>
      <c r="B669" s="79"/>
      <c r="C669" s="79"/>
      <c r="D669" s="98"/>
    </row>
    <row r="670">
      <c r="A670" s="79"/>
      <c r="B670" s="79"/>
      <c r="C670" s="79"/>
      <c r="D670" s="98"/>
    </row>
    <row r="671">
      <c r="A671" s="79"/>
      <c r="B671" s="79"/>
      <c r="C671" s="79"/>
      <c r="D671" s="98"/>
    </row>
    <row r="672">
      <c r="A672" s="79"/>
      <c r="B672" s="79"/>
      <c r="C672" s="79"/>
      <c r="D672" s="98"/>
    </row>
    <row r="673">
      <c r="A673" s="79"/>
      <c r="B673" s="79"/>
      <c r="C673" s="79"/>
      <c r="D673" s="98"/>
    </row>
    <row r="674">
      <c r="A674" s="79"/>
      <c r="B674" s="79"/>
      <c r="C674" s="79"/>
      <c r="D674" s="98"/>
    </row>
    <row r="675">
      <c r="A675" s="79"/>
      <c r="B675" s="79"/>
      <c r="C675" s="79"/>
      <c r="D675" s="98"/>
    </row>
    <row r="676">
      <c r="A676" s="79"/>
      <c r="B676" s="79"/>
      <c r="C676" s="79"/>
      <c r="D676" s="98"/>
    </row>
    <row r="677">
      <c r="A677" s="79"/>
      <c r="B677" s="79"/>
      <c r="C677" s="79"/>
      <c r="D677" s="98"/>
    </row>
    <row r="678">
      <c r="A678" s="79"/>
      <c r="B678" s="79"/>
      <c r="C678" s="79"/>
      <c r="D678" s="98"/>
    </row>
    <row r="679">
      <c r="A679" s="79"/>
      <c r="B679" s="79"/>
      <c r="C679" s="79"/>
      <c r="D679" s="98"/>
    </row>
    <row r="680">
      <c r="A680" s="79"/>
      <c r="B680" s="79"/>
      <c r="C680" s="79"/>
      <c r="D680" s="98"/>
    </row>
    <row r="681">
      <c r="A681" s="79"/>
      <c r="B681" s="79"/>
      <c r="C681" s="79"/>
      <c r="D681" s="98"/>
    </row>
    <row r="682">
      <c r="A682" s="79"/>
      <c r="B682" s="79"/>
      <c r="C682" s="79"/>
      <c r="D682" s="98"/>
    </row>
    <row r="683">
      <c r="A683" s="79"/>
      <c r="B683" s="79"/>
      <c r="C683" s="79"/>
      <c r="D683" s="98"/>
    </row>
    <row r="684">
      <c r="A684" s="79"/>
      <c r="B684" s="79"/>
      <c r="C684" s="79"/>
      <c r="D684" s="98"/>
    </row>
    <row r="685">
      <c r="A685" s="79"/>
      <c r="B685" s="79"/>
      <c r="C685" s="79"/>
      <c r="D685" s="98"/>
    </row>
    <row r="686">
      <c r="A686" s="79"/>
      <c r="B686" s="79"/>
      <c r="C686" s="79"/>
      <c r="D686" s="98"/>
    </row>
    <row r="687">
      <c r="A687" s="79"/>
      <c r="B687" s="79"/>
      <c r="C687" s="79"/>
      <c r="D687" s="98"/>
    </row>
    <row r="688">
      <c r="A688" s="79"/>
      <c r="B688" s="79"/>
      <c r="C688" s="79"/>
      <c r="D688" s="98"/>
    </row>
    <row r="689">
      <c r="A689" s="79"/>
      <c r="B689" s="79"/>
      <c r="C689" s="79"/>
      <c r="D689" s="98"/>
    </row>
    <row r="690">
      <c r="A690" s="79"/>
      <c r="B690" s="79"/>
      <c r="C690" s="79"/>
      <c r="D690" s="98"/>
    </row>
    <row r="691">
      <c r="A691" s="79"/>
      <c r="B691" s="79"/>
      <c r="C691" s="79"/>
      <c r="D691" s="98"/>
    </row>
    <row r="692">
      <c r="A692" s="79"/>
      <c r="B692" s="79"/>
      <c r="C692" s="79"/>
      <c r="D692" s="98"/>
    </row>
    <row r="693">
      <c r="A693" s="79"/>
      <c r="B693" s="79"/>
      <c r="C693" s="79"/>
      <c r="D693" s="98"/>
    </row>
    <row r="694">
      <c r="A694" s="79"/>
      <c r="B694" s="79"/>
      <c r="C694" s="79"/>
      <c r="D694" s="98"/>
    </row>
    <row r="695">
      <c r="A695" s="79"/>
      <c r="B695" s="79"/>
      <c r="C695" s="79"/>
      <c r="D695" s="98"/>
    </row>
    <row r="696">
      <c r="A696" s="79"/>
      <c r="B696" s="79"/>
      <c r="C696" s="79"/>
      <c r="D696" s="98"/>
    </row>
    <row r="697">
      <c r="A697" s="79"/>
      <c r="B697" s="79"/>
      <c r="C697" s="79"/>
      <c r="D697" s="98"/>
    </row>
    <row r="698">
      <c r="A698" s="79"/>
      <c r="B698" s="79"/>
      <c r="C698" s="79"/>
      <c r="D698" s="98"/>
    </row>
    <row r="699">
      <c r="A699" s="79"/>
      <c r="B699" s="79"/>
      <c r="C699" s="79"/>
      <c r="D699" s="98"/>
    </row>
    <row r="700">
      <c r="A700" s="79"/>
      <c r="B700" s="79"/>
      <c r="C700" s="79"/>
      <c r="D700" s="98"/>
    </row>
    <row r="701">
      <c r="A701" s="79"/>
      <c r="B701" s="79"/>
      <c r="C701" s="79"/>
      <c r="D701" s="98"/>
    </row>
    <row r="702">
      <c r="A702" s="79"/>
      <c r="B702" s="79"/>
      <c r="C702" s="79"/>
      <c r="D702" s="98"/>
    </row>
    <row r="703">
      <c r="A703" s="79"/>
      <c r="B703" s="79"/>
      <c r="C703" s="79"/>
      <c r="D703" s="98"/>
    </row>
    <row r="704">
      <c r="A704" s="79"/>
      <c r="B704" s="79"/>
      <c r="C704" s="79"/>
      <c r="D704" s="98"/>
    </row>
    <row r="705">
      <c r="A705" s="79"/>
      <c r="B705" s="79"/>
      <c r="C705" s="79"/>
      <c r="D705" s="98"/>
    </row>
    <row r="706">
      <c r="A706" s="79"/>
      <c r="B706" s="79"/>
      <c r="C706" s="79"/>
      <c r="D706" s="98"/>
    </row>
    <row r="707">
      <c r="A707" s="79"/>
      <c r="B707" s="79"/>
      <c r="C707" s="79"/>
      <c r="D707" s="98"/>
    </row>
    <row r="708">
      <c r="A708" s="79"/>
      <c r="B708" s="79"/>
      <c r="C708" s="79"/>
      <c r="D708" s="98"/>
    </row>
    <row r="709">
      <c r="A709" s="79"/>
      <c r="B709" s="79"/>
      <c r="C709" s="79"/>
      <c r="D709" s="98"/>
    </row>
    <row r="710">
      <c r="A710" s="79"/>
      <c r="B710" s="79"/>
      <c r="C710" s="79"/>
      <c r="D710" s="98"/>
    </row>
    <row r="711">
      <c r="A711" s="79"/>
      <c r="B711" s="79"/>
      <c r="C711" s="79"/>
      <c r="D711" s="98"/>
    </row>
    <row r="712">
      <c r="A712" s="79"/>
      <c r="B712" s="79"/>
      <c r="C712" s="79"/>
      <c r="D712" s="98"/>
    </row>
    <row r="713">
      <c r="A713" s="79"/>
      <c r="B713" s="79"/>
      <c r="C713" s="79"/>
      <c r="D713" s="98"/>
    </row>
    <row r="714">
      <c r="A714" s="79"/>
      <c r="B714" s="79"/>
      <c r="C714" s="79"/>
      <c r="D714" s="98"/>
    </row>
    <row r="715">
      <c r="A715" s="79"/>
      <c r="B715" s="79"/>
      <c r="C715" s="79"/>
      <c r="D715" s="98"/>
    </row>
    <row r="716">
      <c r="A716" s="79"/>
      <c r="B716" s="79"/>
      <c r="C716" s="79"/>
      <c r="D716" s="98"/>
    </row>
    <row r="717">
      <c r="A717" s="79"/>
      <c r="B717" s="79"/>
      <c r="C717" s="79"/>
      <c r="D717" s="98"/>
    </row>
    <row r="718">
      <c r="A718" s="79"/>
      <c r="B718" s="79"/>
      <c r="C718" s="79"/>
      <c r="D718" s="98"/>
    </row>
    <row r="719">
      <c r="A719" s="79"/>
      <c r="B719" s="79"/>
      <c r="C719" s="79"/>
      <c r="D719" s="98"/>
    </row>
    <row r="720">
      <c r="A720" s="79"/>
      <c r="B720" s="79"/>
      <c r="C720" s="79"/>
      <c r="D720" s="98"/>
    </row>
    <row r="721">
      <c r="A721" s="79"/>
      <c r="B721" s="79"/>
      <c r="C721" s="79"/>
      <c r="D721" s="98"/>
    </row>
    <row r="722">
      <c r="A722" s="79"/>
      <c r="B722" s="79"/>
      <c r="C722" s="79"/>
      <c r="D722" s="98"/>
    </row>
    <row r="723">
      <c r="A723" s="79"/>
      <c r="B723" s="79"/>
      <c r="C723" s="79"/>
      <c r="D723" s="98"/>
    </row>
    <row r="724">
      <c r="A724" s="79"/>
      <c r="B724" s="79"/>
      <c r="C724" s="79"/>
      <c r="D724" s="98"/>
    </row>
    <row r="725">
      <c r="A725" s="79"/>
      <c r="B725" s="79"/>
      <c r="C725" s="79"/>
      <c r="D725" s="98"/>
    </row>
    <row r="726">
      <c r="A726" s="79"/>
      <c r="B726" s="79"/>
      <c r="C726" s="79"/>
      <c r="D726" s="98"/>
    </row>
    <row r="727">
      <c r="A727" s="79"/>
      <c r="B727" s="79"/>
      <c r="C727" s="79"/>
      <c r="D727" s="98"/>
    </row>
    <row r="728">
      <c r="A728" s="79"/>
      <c r="B728" s="79"/>
      <c r="C728" s="79"/>
      <c r="D728" s="98"/>
    </row>
    <row r="729">
      <c r="A729" s="79"/>
      <c r="B729" s="79"/>
      <c r="C729" s="79"/>
      <c r="D729" s="98"/>
    </row>
    <row r="730">
      <c r="A730" s="79"/>
      <c r="B730" s="79"/>
      <c r="C730" s="79"/>
      <c r="D730" s="98"/>
    </row>
    <row r="731">
      <c r="A731" s="79"/>
      <c r="B731" s="79"/>
      <c r="C731" s="79"/>
      <c r="D731" s="98"/>
    </row>
    <row r="732">
      <c r="A732" s="79"/>
      <c r="B732" s="79"/>
      <c r="C732" s="79"/>
      <c r="D732" s="98"/>
    </row>
    <row r="733">
      <c r="A733" s="79"/>
      <c r="B733" s="79"/>
      <c r="C733" s="79"/>
      <c r="D733" s="98"/>
    </row>
    <row r="734">
      <c r="A734" s="79"/>
      <c r="B734" s="79"/>
      <c r="C734" s="79"/>
      <c r="D734" s="98"/>
    </row>
    <row r="735">
      <c r="A735" s="79"/>
      <c r="B735" s="79"/>
      <c r="C735" s="79"/>
      <c r="D735" s="98"/>
    </row>
    <row r="736">
      <c r="A736" s="79"/>
      <c r="B736" s="79"/>
      <c r="C736" s="79"/>
      <c r="D736" s="98"/>
    </row>
    <row r="737">
      <c r="A737" s="79"/>
      <c r="B737" s="79"/>
      <c r="C737" s="79"/>
      <c r="D737" s="98"/>
    </row>
    <row r="738">
      <c r="A738" s="79"/>
      <c r="B738" s="79"/>
      <c r="C738" s="79"/>
      <c r="D738" s="98"/>
    </row>
    <row r="739">
      <c r="A739" s="79"/>
      <c r="B739" s="79"/>
      <c r="C739" s="79"/>
      <c r="D739" s="98"/>
    </row>
    <row r="740">
      <c r="A740" s="79"/>
      <c r="B740" s="79"/>
      <c r="C740" s="79"/>
      <c r="D740" s="98"/>
    </row>
    <row r="741">
      <c r="A741" s="79"/>
      <c r="B741" s="79"/>
      <c r="C741" s="79"/>
      <c r="D741" s="98"/>
    </row>
    <row r="742">
      <c r="A742" s="79"/>
      <c r="B742" s="79"/>
      <c r="C742" s="79"/>
      <c r="D742" s="98"/>
    </row>
    <row r="743">
      <c r="A743" s="79"/>
      <c r="B743" s="79"/>
      <c r="C743" s="79"/>
      <c r="D743" s="98"/>
    </row>
    <row r="744">
      <c r="A744" s="79"/>
      <c r="B744" s="79"/>
      <c r="C744" s="79"/>
      <c r="D744" s="98"/>
    </row>
    <row r="745">
      <c r="A745" s="79"/>
      <c r="B745" s="79"/>
      <c r="C745" s="79"/>
      <c r="D745" s="98"/>
    </row>
    <row r="746">
      <c r="A746" s="79"/>
      <c r="B746" s="79"/>
      <c r="C746" s="79"/>
      <c r="D746" s="98"/>
    </row>
    <row r="747">
      <c r="A747" s="79"/>
      <c r="B747" s="79"/>
      <c r="C747" s="79"/>
      <c r="D747" s="98"/>
    </row>
    <row r="748">
      <c r="A748" s="79"/>
      <c r="B748" s="79"/>
      <c r="C748" s="79"/>
      <c r="D748" s="98"/>
    </row>
    <row r="749">
      <c r="A749" s="79"/>
      <c r="B749" s="79"/>
      <c r="C749" s="79"/>
      <c r="D749" s="98"/>
    </row>
    <row r="750">
      <c r="A750" s="79"/>
      <c r="B750" s="79"/>
      <c r="C750" s="79"/>
      <c r="D750" s="98"/>
    </row>
    <row r="751">
      <c r="A751" s="79"/>
      <c r="B751" s="79"/>
      <c r="C751" s="79"/>
      <c r="D751" s="98"/>
    </row>
    <row r="752">
      <c r="A752" s="79"/>
      <c r="B752" s="79"/>
      <c r="C752" s="79"/>
      <c r="D752" s="98"/>
    </row>
    <row r="753">
      <c r="A753" s="79"/>
      <c r="B753" s="79"/>
      <c r="C753" s="79"/>
      <c r="D753" s="98"/>
    </row>
    <row r="754">
      <c r="A754" s="79"/>
      <c r="B754" s="79"/>
      <c r="C754" s="79"/>
      <c r="D754" s="98"/>
    </row>
    <row r="755">
      <c r="A755" s="79"/>
      <c r="B755" s="79"/>
      <c r="C755" s="79"/>
      <c r="D755" s="98"/>
    </row>
    <row r="756">
      <c r="A756" s="79"/>
      <c r="B756" s="79"/>
      <c r="C756" s="79"/>
      <c r="D756" s="98"/>
    </row>
    <row r="757">
      <c r="A757" s="79"/>
      <c r="B757" s="79"/>
      <c r="C757" s="79"/>
      <c r="D757" s="98"/>
    </row>
    <row r="758">
      <c r="A758" s="79"/>
      <c r="B758" s="79"/>
      <c r="C758" s="79"/>
      <c r="D758" s="98"/>
    </row>
    <row r="759">
      <c r="A759" s="79"/>
      <c r="B759" s="79"/>
      <c r="C759" s="79"/>
      <c r="D759" s="98"/>
    </row>
    <row r="760">
      <c r="A760" s="79"/>
      <c r="B760" s="79"/>
      <c r="C760" s="79"/>
      <c r="D760" s="98"/>
    </row>
    <row r="761">
      <c r="A761" s="79"/>
      <c r="B761" s="79"/>
      <c r="C761" s="79"/>
      <c r="D761" s="98"/>
    </row>
    <row r="762">
      <c r="A762" s="79"/>
      <c r="B762" s="79"/>
      <c r="C762" s="79"/>
      <c r="D762" s="98"/>
    </row>
    <row r="763">
      <c r="A763" s="79"/>
      <c r="B763" s="79"/>
      <c r="C763" s="79"/>
      <c r="D763" s="98"/>
    </row>
    <row r="764">
      <c r="A764" s="79"/>
      <c r="B764" s="79"/>
      <c r="C764" s="79"/>
      <c r="D764" s="98"/>
    </row>
    <row r="765">
      <c r="A765" s="79"/>
      <c r="B765" s="79"/>
      <c r="C765" s="79"/>
      <c r="D765" s="98"/>
    </row>
    <row r="766">
      <c r="A766" s="79"/>
      <c r="B766" s="79"/>
      <c r="C766" s="79"/>
      <c r="D766" s="98"/>
    </row>
    <row r="767">
      <c r="A767" s="79"/>
      <c r="B767" s="79"/>
      <c r="C767" s="79"/>
      <c r="D767" s="98"/>
    </row>
    <row r="768">
      <c r="A768" s="79"/>
      <c r="B768" s="79"/>
      <c r="C768" s="79"/>
      <c r="D768" s="98"/>
    </row>
    <row r="769">
      <c r="A769" s="79"/>
      <c r="B769" s="79"/>
      <c r="C769" s="79"/>
      <c r="D769" s="98"/>
    </row>
    <row r="770">
      <c r="A770" s="79"/>
      <c r="B770" s="79"/>
      <c r="C770" s="79"/>
      <c r="D770" s="98"/>
    </row>
    <row r="771">
      <c r="A771" s="79"/>
      <c r="B771" s="79"/>
      <c r="C771" s="79"/>
      <c r="D771" s="98"/>
    </row>
    <row r="772">
      <c r="A772" s="79"/>
      <c r="B772" s="79"/>
      <c r="C772" s="79"/>
      <c r="D772" s="98"/>
    </row>
    <row r="773">
      <c r="A773" s="79"/>
      <c r="B773" s="79"/>
      <c r="C773" s="79"/>
      <c r="D773" s="98"/>
    </row>
    <row r="774">
      <c r="A774" s="79"/>
      <c r="B774" s="79"/>
      <c r="C774" s="79"/>
      <c r="D774" s="98"/>
    </row>
    <row r="775">
      <c r="A775" s="79"/>
      <c r="B775" s="79"/>
      <c r="C775" s="79"/>
      <c r="D775" s="98"/>
    </row>
    <row r="776">
      <c r="A776" s="79"/>
      <c r="B776" s="79"/>
      <c r="C776" s="79"/>
      <c r="D776" s="98"/>
    </row>
    <row r="777">
      <c r="A777" s="79"/>
      <c r="B777" s="79"/>
      <c r="C777" s="79"/>
      <c r="D777" s="98"/>
    </row>
    <row r="778">
      <c r="A778" s="79"/>
      <c r="B778" s="79"/>
      <c r="C778" s="79"/>
      <c r="D778" s="98"/>
    </row>
    <row r="779">
      <c r="A779" s="79"/>
      <c r="B779" s="79"/>
      <c r="C779" s="79"/>
      <c r="D779" s="98"/>
    </row>
    <row r="780">
      <c r="A780" s="79"/>
      <c r="B780" s="79"/>
      <c r="C780" s="79"/>
      <c r="D780" s="98"/>
    </row>
    <row r="781">
      <c r="A781" s="79"/>
      <c r="B781" s="79"/>
      <c r="C781" s="79"/>
      <c r="D781" s="98"/>
    </row>
    <row r="782">
      <c r="A782" s="79"/>
      <c r="B782" s="79"/>
      <c r="C782" s="79"/>
      <c r="D782" s="98"/>
    </row>
    <row r="783">
      <c r="A783" s="79"/>
      <c r="B783" s="79"/>
      <c r="C783" s="79"/>
      <c r="D783" s="98"/>
    </row>
    <row r="784">
      <c r="A784" s="79"/>
      <c r="B784" s="79"/>
      <c r="C784" s="79"/>
      <c r="D784" s="98"/>
    </row>
    <row r="785">
      <c r="A785" s="79"/>
      <c r="B785" s="79"/>
      <c r="C785" s="79"/>
      <c r="D785" s="98"/>
    </row>
    <row r="786">
      <c r="A786" s="79"/>
      <c r="B786" s="79"/>
      <c r="C786" s="79"/>
      <c r="D786" s="98"/>
    </row>
    <row r="787">
      <c r="A787" s="79"/>
      <c r="B787" s="79"/>
      <c r="C787" s="79"/>
      <c r="D787" s="98"/>
    </row>
    <row r="788">
      <c r="A788" s="79"/>
      <c r="B788" s="79"/>
      <c r="C788" s="79"/>
      <c r="D788" s="98"/>
    </row>
    <row r="789">
      <c r="A789" s="79"/>
      <c r="B789" s="79"/>
      <c r="C789" s="79"/>
      <c r="D789" s="98"/>
    </row>
    <row r="790">
      <c r="A790" s="79"/>
      <c r="B790" s="79"/>
      <c r="C790" s="79"/>
      <c r="D790" s="98"/>
    </row>
    <row r="791">
      <c r="A791" s="79"/>
      <c r="B791" s="79"/>
      <c r="C791" s="79"/>
      <c r="D791" s="98"/>
    </row>
    <row r="792">
      <c r="A792" s="79"/>
      <c r="B792" s="79"/>
      <c r="C792" s="79"/>
      <c r="D792" s="98"/>
    </row>
    <row r="793">
      <c r="A793" s="79"/>
      <c r="B793" s="79"/>
      <c r="C793" s="79"/>
      <c r="D793" s="98"/>
    </row>
    <row r="794">
      <c r="A794" s="79"/>
      <c r="B794" s="79"/>
      <c r="C794" s="79"/>
      <c r="D794" s="98"/>
    </row>
    <row r="795">
      <c r="A795" s="79"/>
      <c r="B795" s="79"/>
      <c r="C795" s="79"/>
      <c r="D795" s="98"/>
    </row>
    <row r="796">
      <c r="A796" s="79"/>
      <c r="B796" s="79"/>
      <c r="C796" s="79"/>
      <c r="D796" s="98"/>
    </row>
    <row r="797">
      <c r="A797" s="79"/>
      <c r="B797" s="79"/>
      <c r="C797" s="79"/>
      <c r="D797" s="98"/>
    </row>
    <row r="798">
      <c r="A798" s="79"/>
      <c r="B798" s="79"/>
      <c r="C798" s="79"/>
      <c r="D798" s="98"/>
    </row>
    <row r="799">
      <c r="A799" s="79"/>
      <c r="B799" s="79"/>
      <c r="C799" s="79"/>
      <c r="D799" s="98"/>
    </row>
    <row r="800">
      <c r="A800" s="79"/>
      <c r="B800" s="79"/>
      <c r="C800" s="79"/>
      <c r="D800" s="98"/>
    </row>
    <row r="801">
      <c r="A801" s="79"/>
      <c r="B801" s="79"/>
      <c r="C801" s="79"/>
      <c r="D801" s="98"/>
    </row>
    <row r="802">
      <c r="A802" s="79"/>
      <c r="B802" s="79"/>
      <c r="C802" s="79"/>
      <c r="D802" s="98"/>
    </row>
    <row r="803">
      <c r="A803" s="79"/>
      <c r="B803" s="79"/>
      <c r="C803" s="79"/>
      <c r="D803" s="98"/>
    </row>
    <row r="804">
      <c r="A804" s="79"/>
      <c r="B804" s="79"/>
      <c r="C804" s="79"/>
      <c r="D804" s="98"/>
    </row>
    <row r="805">
      <c r="A805" s="79"/>
      <c r="B805" s="79"/>
      <c r="C805" s="79"/>
      <c r="D805" s="98"/>
    </row>
    <row r="806">
      <c r="A806" s="79"/>
      <c r="B806" s="79"/>
      <c r="C806" s="79"/>
      <c r="D806" s="98"/>
    </row>
    <row r="807">
      <c r="A807" s="79"/>
      <c r="B807" s="79"/>
      <c r="C807" s="79"/>
      <c r="D807" s="98"/>
    </row>
    <row r="808">
      <c r="A808" s="79"/>
      <c r="B808" s="79"/>
      <c r="C808" s="79"/>
      <c r="D808" s="98"/>
    </row>
    <row r="809">
      <c r="A809" s="79"/>
      <c r="B809" s="79"/>
      <c r="C809" s="79"/>
      <c r="D809" s="98"/>
    </row>
    <row r="810">
      <c r="A810" s="79"/>
      <c r="B810" s="79"/>
      <c r="C810" s="79"/>
      <c r="D810" s="98"/>
    </row>
    <row r="811">
      <c r="A811" s="79"/>
      <c r="B811" s="79"/>
      <c r="C811" s="79"/>
      <c r="D811" s="98"/>
    </row>
    <row r="812">
      <c r="A812" s="79"/>
      <c r="B812" s="79"/>
      <c r="C812" s="79"/>
      <c r="D812" s="98"/>
    </row>
    <row r="813">
      <c r="A813" s="79"/>
      <c r="B813" s="79"/>
      <c r="C813" s="79"/>
      <c r="D813" s="98"/>
    </row>
    <row r="814">
      <c r="A814" s="79"/>
      <c r="B814" s="79"/>
      <c r="C814" s="79"/>
      <c r="D814" s="98"/>
    </row>
    <row r="815">
      <c r="A815" s="79"/>
      <c r="B815" s="79"/>
      <c r="C815" s="79"/>
      <c r="D815" s="98"/>
    </row>
    <row r="816">
      <c r="A816" s="79"/>
      <c r="B816" s="79"/>
      <c r="C816" s="79"/>
      <c r="D816" s="98"/>
    </row>
    <row r="817">
      <c r="A817" s="79"/>
      <c r="B817" s="79"/>
      <c r="C817" s="79"/>
      <c r="D817" s="98"/>
    </row>
    <row r="818">
      <c r="A818" s="79"/>
      <c r="B818" s="79"/>
      <c r="C818" s="79"/>
      <c r="D818" s="98"/>
    </row>
    <row r="819">
      <c r="A819" s="79"/>
      <c r="B819" s="79"/>
      <c r="C819" s="79"/>
      <c r="D819" s="98"/>
    </row>
    <row r="820">
      <c r="A820" s="79"/>
      <c r="B820" s="79"/>
      <c r="C820" s="79"/>
      <c r="D820" s="98"/>
    </row>
    <row r="821">
      <c r="A821" s="79"/>
      <c r="B821" s="79"/>
      <c r="C821" s="79"/>
      <c r="D821" s="98"/>
    </row>
    <row r="822">
      <c r="A822" s="79"/>
      <c r="B822" s="79"/>
      <c r="C822" s="79"/>
      <c r="D822" s="98"/>
    </row>
    <row r="823">
      <c r="A823" s="79"/>
      <c r="B823" s="79"/>
      <c r="C823" s="79"/>
      <c r="D823" s="98"/>
    </row>
    <row r="824">
      <c r="A824" s="79"/>
      <c r="B824" s="79"/>
      <c r="C824" s="79"/>
      <c r="D824" s="98"/>
    </row>
    <row r="825">
      <c r="A825" s="79"/>
      <c r="B825" s="79"/>
      <c r="C825" s="79"/>
      <c r="D825" s="98"/>
    </row>
    <row r="826">
      <c r="A826" s="79"/>
      <c r="B826" s="79"/>
      <c r="C826" s="79"/>
      <c r="D826" s="98"/>
    </row>
    <row r="827">
      <c r="A827" s="79"/>
      <c r="B827" s="79"/>
      <c r="C827" s="79"/>
      <c r="D827" s="98"/>
    </row>
    <row r="828">
      <c r="A828" s="79"/>
      <c r="B828" s="79"/>
      <c r="C828" s="79"/>
      <c r="D828" s="98"/>
    </row>
    <row r="829">
      <c r="A829" s="79"/>
      <c r="B829" s="79"/>
      <c r="C829" s="79"/>
      <c r="D829" s="98"/>
    </row>
    <row r="830">
      <c r="A830" s="79"/>
      <c r="B830" s="79"/>
      <c r="C830" s="79"/>
      <c r="D830" s="98"/>
    </row>
    <row r="831">
      <c r="A831" s="79"/>
      <c r="B831" s="79"/>
      <c r="C831" s="79"/>
      <c r="D831" s="98"/>
    </row>
    <row r="832">
      <c r="A832" s="79"/>
      <c r="B832" s="79"/>
      <c r="C832" s="79"/>
      <c r="D832" s="98"/>
    </row>
    <row r="833">
      <c r="A833" s="79"/>
      <c r="B833" s="79"/>
      <c r="C833" s="79"/>
      <c r="D833" s="98"/>
    </row>
    <row r="834">
      <c r="A834" s="79"/>
      <c r="B834" s="79"/>
      <c r="C834" s="79"/>
      <c r="D834" s="98"/>
    </row>
    <row r="835">
      <c r="A835" s="79"/>
      <c r="B835" s="79"/>
      <c r="C835" s="79"/>
      <c r="D835" s="98"/>
    </row>
    <row r="836">
      <c r="A836" s="79"/>
      <c r="B836" s="79"/>
      <c r="C836" s="79"/>
      <c r="D836" s="98"/>
    </row>
    <row r="837">
      <c r="A837" s="79"/>
      <c r="B837" s="79"/>
      <c r="C837" s="79"/>
      <c r="D837" s="98"/>
    </row>
    <row r="838">
      <c r="A838" s="79"/>
      <c r="B838" s="79"/>
      <c r="C838" s="79"/>
      <c r="D838" s="98"/>
    </row>
    <row r="839">
      <c r="A839" s="79"/>
      <c r="B839" s="79"/>
      <c r="C839" s="79"/>
      <c r="D839" s="98"/>
    </row>
    <row r="840">
      <c r="A840" s="79"/>
      <c r="B840" s="79"/>
      <c r="C840" s="79"/>
      <c r="D840" s="98"/>
    </row>
    <row r="841">
      <c r="A841" s="79"/>
      <c r="B841" s="79"/>
      <c r="C841" s="79"/>
      <c r="D841" s="98"/>
    </row>
    <row r="842">
      <c r="A842" s="79"/>
      <c r="B842" s="79"/>
      <c r="C842" s="79"/>
      <c r="D842" s="98"/>
    </row>
    <row r="843">
      <c r="A843" s="79"/>
      <c r="B843" s="79"/>
      <c r="C843" s="79"/>
      <c r="D843" s="98"/>
    </row>
    <row r="844">
      <c r="A844" s="79"/>
      <c r="B844" s="79"/>
      <c r="C844" s="79"/>
      <c r="D844" s="98"/>
    </row>
    <row r="845">
      <c r="A845" s="79"/>
      <c r="B845" s="79"/>
      <c r="C845" s="79"/>
      <c r="D845" s="98"/>
    </row>
    <row r="846">
      <c r="A846" s="79"/>
      <c r="B846" s="79"/>
      <c r="C846" s="79"/>
      <c r="D846" s="98"/>
    </row>
    <row r="847">
      <c r="A847" s="79"/>
      <c r="B847" s="79"/>
      <c r="C847" s="79"/>
      <c r="D847" s="98"/>
    </row>
    <row r="848">
      <c r="A848" s="79"/>
      <c r="B848" s="79"/>
      <c r="C848" s="79"/>
      <c r="D848" s="98"/>
    </row>
    <row r="849">
      <c r="A849" s="79"/>
      <c r="B849" s="79"/>
      <c r="C849" s="79"/>
      <c r="D849" s="98"/>
    </row>
    <row r="850">
      <c r="A850" s="79"/>
      <c r="B850" s="79"/>
      <c r="C850" s="79"/>
      <c r="D850" s="98"/>
    </row>
    <row r="851">
      <c r="A851" s="79"/>
      <c r="B851" s="79"/>
      <c r="C851" s="79"/>
      <c r="D851" s="98"/>
    </row>
    <row r="852">
      <c r="A852" s="79"/>
      <c r="B852" s="79"/>
      <c r="C852" s="79"/>
      <c r="D852" s="98"/>
    </row>
    <row r="853">
      <c r="A853" s="79"/>
      <c r="B853" s="79"/>
      <c r="C853" s="79"/>
      <c r="D853" s="98"/>
    </row>
    <row r="854">
      <c r="A854" s="79"/>
      <c r="B854" s="79"/>
      <c r="C854" s="79"/>
      <c r="D854" s="98"/>
    </row>
    <row r="855">
      <c r="A855" s="79"/>
      <c r="B855" s="79"/>
      <c r="C855" s="79"/>
      <c r="D855" s="98"/>
    </row>
    <row r="856">
      <c r="A856" s="79"/>
      <c r="B856" s="79"/>
      <c r="C856" s="79"/>
      <c r="D856" s="98"/>
    </row>
    <row r="857">
      <c r="A857" s="79"/>
      <c r="B857" s="79"/>
      <c r="C857" s="79"/>
      <c r="D857" s="98"/>
    </row>
    <row r="858">
      <c r="A858" s="79"/>
      <c r="B858" s="79"/>
      <c r="C858" s="79"/>
      <c r="D858" s="98"/>
    </row>
    <row r="859">
      <c r="A859" s="79"/>
      <c r="B859" s="79"/>
      <c r="C859" s="79"/>
      <c r="D859" s="98"/>
    </row>
    <row r="860">
      <c r="A860" s="79"/>
      <c r="B860" s="79"/>
      <c r="C860" s="79"/>
      <c r="D860" s="98"/>
    </row>
    <row r="861">
      <c r="A861" s="79"/>
      <c r="B861" s="79"/>
      <c r="C861" s="79"/>
      <c r="D861" s="98"/>
    </row>
    <row r="862">
      <c r="A862" s="79"/>
      <c r="B862" s="79"/>
      <c r="C862" s="79"/>
      <c r="D862" s="98"/>
    </row>
    <row r="863">
      <c r="A863" s="79"/>
      <c r="B863" s="79"/>
      <c r="C863" s="79"/>
      <c r="D863" s="98"/>
    </row>
    <row r="864">
      <c r="A864" s="79"/>
      <c r="B864" s="79"/>
      <c r="C864" s="79"/>
      <c r="D864" s="98"/>
    </row>
    <row r="865">
      <c r="A865" s="79"/>
      <c r="B865" s="79"/>
      <c r="C865" s="79"/>
      <c r="D865" s="98"/>
    </row>
    <row r="866">
      <c r="A866" s="79"/>
      <c r="B866" s="79"/>
      <c r="C866" s="79"/>
      <c r="D866" s="98"/>
    </row>
    <row r="867">
      <c r="A867" s="79"/>
      <c r="B867" s="79"/>
      <c r="C867" s="79"/>
      <c r="D867" s="98"/>
    </row>
    <row r="868">
      <c r="A868" s="79"/>
      <c r="B868" s="79"/>
      <c r="C868" s="79"/>
      <c r="D868" s="98"/>
    </row>
    <row r="869">
      <c r="A869" s="79"/>
      <c r="B869" s="79"/>
      <c r="C869" s="79"/>
      <c r="D869" s="98"/>
    </row>
    <row r="870">
      <c r="A870" s="79"/>
      <c r="B870" s="79"/>
      <c r="C870" s="79"/>
      <c r="D870" s="98"/>
    </row>
    <row r="871">
      <c r="A871" s="79"/>
      <c r="B871" s="79"/>
      <c r="C871" s="79"/>
      <c r="D871" s="98"/>
    </row>
    <row r="872">
      <c r="A872" s="79"/>
      <c r="B872" s="79"/>
      <c r="C872" s="79"/>
      <c r="D872" s="98"/>
    </row>
    <row r="873">
      <c r="A873" s="79"/>
      <c r="B873" s="79"/>
      <c r="C873" s="79"/>
      <c r="D873" s="98"/>
    </row>
    <row r="874">
      <c r="A874" s="79"/>
      <c r="B874" s="79"/>
      <c r="C874" s="79"/>
      <c r="D874" s="98"/>
    </row>
    <row r="875">
      <c r="A875" s="79"/>
      <c r="B875" s="79"/>
      <c r="C875" s="79"/>
      <c r="D875" s="98"/>
    </row>
    <row r="876">
      <c r="A876" s="79"/>
      <c r="B876" s="79"/>
      <c r="C876" s="79"/>
      <c r="D876" s="98"/>
    </row>
    <row r="877">
      <c r="A877" s="79"/>
      <c r="B877" s="79"/>
      <c r="C877" s="79"/>
      <c r="D877" s="98"/>
    </row>
    <row r="878">
      <c r="A878" s="79"/>
      <c r="B878" s="79"/>
      <c r="C878" s="79"/>
      <c r="D878" s="98"/>
    </row>
    <row r="879">
      <c r="A879" s="79"/>
      <c r="B879" s="79"/>
      <c r="C879" s="79"/>
      <c r="D879" s="98"/>
    </row>
    <row r="880">
      <c r="A880" s="79"/>
      <c r="B880" s="79"/>
      <c r="C880" s="79"/>
      <c r="D880" s="98"/>
    </row>
    <row r="881">
      <c r="A881" s="79"/>
      <c r="B881" s="79"/>
      <c r="C881" s="79"/>
      <c r="D881" s="98"/>
    </row>
    <row r="882">
      <c r="A882" s="79"/>
      <c r="B882" s="79"/>
      <c r="C882" s="79"/>
      <c r="D882" s="98"/>
    </row>
    <row r="883">
      <c r="A883" s="79"/>
      <c r="B883" s="79"/>
      <c r="C883" s="79"/>
      <c r="D883" s="98"/>
    </row>
    <row r="884">
      <c r="A884" s="79"/>
      <c r="B884" s="79"/>
      <c r="C884" s="79"/>
      <c r="D884" s="98"/>
    </row>
    <row r="885">
      <c r="A885" s="79"/>
      <c r="B885" s="79"/>
      <c r="C885" s="79"/>
      <c r="D885" s="98"/>
    </row>
    <row r="886">
      <c r="A886" s="79"/>
      <c r="B886" s="79"/>
      <c r="C886" s="79"/>
      <c r="D886" s="98"/>
    </row>
    <row r="887">
      <c r="A887" s="79"/>
      <c r="B887" s="79"/>
      <c r="C887" s="79"/>
      <c r="D887" s="98"/>
    </row>
    <row r="888">
      <c r="A888" s="79"/>
      <c r="B888" s="79"/>
      <c r="C888" s="79"/>
      <c r="D888" s="98"/>
    </row>
    <row r="889">
      <c r="A889" s="79"/>
      <c r="B889" s="79"/>
      <c r="C889" s="79"/>
      <c r="D889" s="98"/>
    </row>
    <row r="890">
      <c r="A890" s="79"/>
      <c r="B890" s="79"/>
      <c r="C890" s="79"/>
      <c r="D890" s="98"/>
    </row>
    <row r="891">
      <c r="A891" s="79"/>
      <c r="B891" s="79"/>
      <c r="C891" s="79"/>
      <c r="D891" s="98"/>
    </row>
    <row r="892">
      <c r="A892" s="79"/>
      <c r="B892" s="79"/>
      <c r="C892" s="79"/>
      <c r="D892" s="98"/>
    </row>
    <row r="893">
      <c r="A893" s="79"/>
      <c r="B893" s="79"/>
      <c r="C893" s="79"/>
      <c r="D893" s="98"/>
    </row>
    <row r="894">
      <c r="A894" s="79"/>
      <c r="B894" s="79"/>
      <c r="C894" s="79"/>
      <c r="D894" s="98"/>
    </row>
    <row r="895">
      <c r="A895" s="79"/>
      <c r="B895" s="79"/>
      <c r="C895" s="79"/>
      <c r="D895" s="98"/>
    </row>
    <row r="896">
      <c r="A896" s="79"/>
      <c r="B896" s="79"/>
      <c r="C896" s="79"/>
      <c r="D896" s="98"/>
    </row>
    <row r="897">
      <c r="A897" s="79"/>
      <c r="B897" s="79"/>
      <c r="C897" s="79"/>
      <c r="D897" s="98"/>
    </row>
    <row r="898">
      <c r="A898" s="79"/>
      <c r="B898" s="79"/>
      <c r="C898" s="79"/>
      <c r="D898" s="98"/>
    </row>
    <row r="899">
      <c r="A899" s="79"/>
      <c r="B899" s="79"/>
      <c r="C899" s="79"/>
      <c r="D899" s="98"/>
    </row>
    <row r="900">
      <c r="A900" s="79"/>
      <c r="B900" s="79"/>
      <c r="C900" s="79"/>
      <c r="D900" s="98"/>
    </row>
    <row r="901">
      <c r="A901" s="79"/>
      <c r="B901" s="79"/>
      <c r="C901" s="79"/>
      <c r="D901" s="98"/>
    </row>
    <row r="902">
      <c r="A902" s="79"/>
      <c r="B902" s="79"/>
      <c r="C902" s="79"/>
      <c r="D902" s="98"/>
    </row>
    <row r="903">
      <c r="A903" s="79"/>
      <c r="B903" s="79"/>
      <c r="C903" s="79"/>
      <c r="D903" s="98"/>
    </row>
    <row r="904">
      <c r="A904" s="79"/>
      <c r="B904" s="79"/>
      <c r="C904" s="79"/>
      <c r="D904" s="98"/>
    </row>
    <row r="905">
      <c r="A905" s="79"/>
      <c r="B905" s="79"/>
      <c r="C905" s="79"/>
      <c r="D905" s="98"/>
    </row>
    <row r="906">
      <c r="A906" s="79"/>
      <c r="B906" s="79"/>
      <c r="C906" s="79"/>
      <c r="D906" s="98"/>
    </row>
    <row r="907">
      <c r="A907" s="79"/>
      <c r="B907" s="79"/>
      <c r="C907" s="79"/>
      <c r="D907" s="98"/>
    </row>
    <row r="908">
      <c r="A908" s="79"/>
      <c r="B908" s="79"/>
      <c r="C908" s="79"/>
      <c r="D908" s="98"/>
    </row>
    <row r="909">
      <c r="A909" s="79"/>
      <c r="B909" s="79"/>
      <c r="C909" s="79"/>
      <c r="D909" s="98"/>
    </row>
    <row r="910">
      <c r="A910" s="79"/>
      <c r="B910" s="79"/>
      <c r="C910" s="79"/>
      <c r="D910" s="98"/>
    </row>
    <row r="911">
      <c r="A911" s="79"/>
      <c r="B911" s="79"/>
      <c r="C911" s="79"/>
      <c r="D911" s="98"/>
    </row>
    <row r="912">
      <c r="A912" s="79"/>
      <c r="B912" s="79"/>
      <c r="C912" s="79"/>
      <c r="D912" s="98"/>
    </row>
    <row r="913">
      <c r="A913" s="79"/>
      <c r="B913" s="79"/>
      <c r="C913" s="79"/>
      <c r="D913" s="98"/>
    </row>
    <row r="914">
      <c r="A914" s="79"/>
      <c r="B914" s="79"/>
      <c r="C914" s="79"/>
      <c r="D914" s="98"/>
    </row>
    <row r="915">
      <c r="A915" s="79"/>
      <c r="B915" s="79"/>
      <c r="C915" s="79"/>
      <c r="D915" s="98"/>
    </row>
    <row r="916">
      <c r="A916" s="79"/>
      <c r="B916" s="79"/>
      <c r="C916" s="79"/>
      <c r="D916" s="98"/>
    </row>
    <row r="917">
      <c r="A917" s="79"/>
      <c r="B917" s="79"/>
      <c r="C917" s="79"/>
      <c r="D917" s="98"/>
    </row>
    <row r="918">
      <c r="A918" s="79"/>
      <c r="B918" s="79"/>
      <c r="C918" s="79"/>
      <c r="D918" s="98"/>
    </row>
    <row r="919">
      <c r="A919" s="79"/>
      <c r="B919" s="79"/>
      <c r="C919" s="79"/>
      <c r="D919" s="98"/>
    </row>
    <row r="920">
      <c r="A920" s="79"/>
      <c r="B920" s="79"/>
      <c r="C920" s="79"/>
      <c r="D920" s="98"/>
    </row>
    <row r="921">
      <c r="A921" s="79"/>
      <c r="B921" s="79"/>
      <c r="C921" s="79"/>
      <c r="D921" s="98"/>
    </row>
    <row r="922">
      <c r="A922" s="79"/>
      <c r="B922" s="79"/>
      <c r="C922" s="79"/>
      <c r="D922" s="98"/>
    </row>
    <row r="923">
      <c r="A923" s="79"/>
      <c r="B923" s="79"/>
      <c r="C923" s="79"/>
      <c r="D923" s="98"/>
    </row>
    <row r="924">
      <c r="A924" s="79"/>
      <c r="B924" s="79"/>
      <c r="C924" s="79"/>
      <c r="D924" s="98"/>
    </row>
    <row r="925">
      <c r="A925" s="79"/>
      <c r="B925" s="79"/>
      <c r="C925" s="79"/>
      <c r="D925" s="98"/>
    </row>
    <row r="926">
      <c r="A926" s="79"/>
      <c r="B926" s="79"/>
      <c r="C926" s="79"/>
      <c r="D926" s="98"/>
    </row>
    <row r="927">
      <c r="A927" s="79"/>
      <c r="B927" s="79"/>
      <c r="C927" s="79"/>
      <c r="D927" s="98"/>
    </row>
    <row r="928">
      <c r="A928" s="79"/>
      <c r="B928" s="79"/>
      <c r="C928" s="79"/>
      <c r="D928" s="98"/>
    </row>
    <row r="929">
      <c r="A929" s="79"/>
      <c r="B929" s="79"/>
      <c r="C929" s="79"/>
      <c r="D929" s="98"/>
    </row>
    <row r="930">
      <c r="A930" s="79"/>
      <c r="B930" s="79"/>
      <c r="C930" s="79"/>
      <c r="D930" s="98"/>
    </row>
    <row r="931">
      <c r="A931" s="79"/>
      <c r="B931" s="79"/>
      <c r="C931" s="79"/>
      <c r="D931" s="98"/>
    </row>
    <row r="932">
      <c r="A932" s="79"/>
      <c r="B932" s="79"/>
      <c r="C932" s="79"/>
      <c r="D932" s="98"/>
    </row>
    <row r="933">
      <c r="A933" s="79"/>
      <c r="B933" s="79"/>
      <c r="C933" s="79"/>
      <c r="D933" s="98"/>
    </row>
    <row r="934">
      <c r="A934" s="79"/>
      <c r="B934" s="79"/>
      <c r="C934" s="79"/>
      <c r="D934" s="98"/>
    </row>
    <row r="935">
      <c r="A935" s="79"/>
      <c r="B935" s="79"/>
      <c r="C935" s="79"/>
      <c r="D935" s="98"/>
    </row>
    <row r="936">
      <c r="A936" s="79"/>
      <c r="B936" s="79"/>
      <c r="C936" s="79"/>
      <c r="D936" s="98"/>
    </row>
    <row r="937">
      <c r="A937" s="79"/>
      <c r="B937" s="79"/>
      <c r="C937" s="79"/>
      <c r="D937" s="98"/>
    </row>
    <row r="938">
      <c r="A938" s="79"/>
      <c r="B938" s="79"/>
      <c r="C938" s="79"/>
      <c r="D938" s="98"/>
    </row>
    <row r="939">
      <c r="A939" s="79"/>
      <c r="B939" s="79"/>
      <c r="C939" s="79"/>
      <c r="D939" s="98"/>
    </row>
    <row r="940">
      <c r="A940" s="79"/>
      <c r="B940" s="79"/>
      <c r="C940" s="79"/>
      <c r="D940" s="98"/>
    </row>
    <row r="941">
      <c r="A941" s="79"/>
      <c r="B941" s="79"/>
      <c r="C941" s="79"/>
      <c r="D941" s="98"/>
    </row>
    <row r="942">
      <c r="A942" s="79"/>
      <c r="B942" s="79"/>
      <c r="C942" s="79"/>
      <c r="D942" s="98"/>
    </row>
    <row r="943">
      <c r="A943" s="79"/>
      <c r="B943" s="79"/>
      <c r="C943" s="79"/>
      <c r="D943" s="98"/>
    </row>
    <row r="944">
      <c r="A944" s="79"/>
      <c r="B944" s="79"/>
      <c r="C944" s="79"/>
      <c r="D944" s="98"/>
    </row>
    <row r="945">
      <c r="A945" s="79"/>
      <c r="B945" s="79"/>
      <c r="C945" s="79"/>
      <c r="D945" s="98"/>
    </row>
    <row r="946">
      <c r="A946" s="79"/>
      <c r="B946" s="79"/>
      <c r="C946" s="79"/>
      <c r="D946" s="98"/>
    </row>
    <row r="947">
      <c r="A947" s="79"/>
      <c r="B947" s="79"/>
      <c r="C947" s="79"/>
      <c r="D947" s="98"/>
    </row>
    <row r="948">
      <c r="A948" s="79"/>
      <c r="B948" s="79"/>
      <c r="C948" s="79"/>
      <c r="D948" s="98"/>
    </row>
    <row r="949">
      <c r="A949" s="79"/>
      <c r="B949" s="79"/>
      <c r="C949" s="79"/>
      <c r="D949" s="98"/>
    </row>
    <row r="950">
      <c r="A950" s="79"/>
      <c r="B950" s="79"/>
      <c r="C950" s="79"/>
      <c r="D950" s="98"/>
    </row>
    <row r="951">
      <c r="A951" s="79"/>
      <c r="B951" s="79"/>
      <c r="C951" s="79"/>
      <c r="D951" s="98"/>
    </row>
    <row r="952">
      <c r="A952" s="79"/>
      <c r="B952" s="79"/>
      <c r="C952" s="79"/>
      <c r="D952" s="98"/>
    </row>
    <row r="953">
      <c r="A953" s="79"/>
      <c r="B953" s="79"/>
      <c r="C953" s="79"/>
      <c r="D953" s="98"/>
    </row>
    <row r="954">
      <c r="A954" s="79"/>
      <c r="B954" s="79"/>
      <c r="C954" s="79"/>
      <c r="D954" s="98"/>
    </row>
    <row r="955">
      <c r="A955" s="79"/>
      <c r="B955" s="79"/>
      <c r="C955" s="79"/>
      <c r="D955" s="98"/>
    </row>
    <row r="956">
      <c r="A956" s="79"/>
      <c r="B956" s="79"/>
      <c r="C956" s="79"/>
      <c r="D956" s="98"/>
    </row>
    <row r="957">
      <c r="A957" s="79"/>
      <c r="B957" s="79"/>
      <c r="C957" s="79"/>
      <c r="D957" s="98"/>
    </row>
    <row r="958">
      <c r="A958" s="79"/>
      <c r="B958" s="79"/>
      <c r="C958" s="79"/>
      <c r="D958" s="98"/>
    </row>
    <row r="959">
      <c r="A959" s="79"/>
      <c r="B959" s="79"/>
      <c r="C959" s="79"/>
      <c r="D959" s="98"/>
    </row>
    <row r="960">
      <c r="A960" s="79"/>
      <c r="B960" s="79"/>
      <c r="C960" s="79"/>
      <c r="D960" s="98"/>
    </row>
    <row r="961">
      <c r="A961" s="79"/>
      <c r="B961" s="79"/>
      <c r="C961" s="79"/>
      <c r="D961" s="98"/>
    </row>
    <row r="962">
      <c r="A962" s="79"/>
      <c r="B962" s="79"/>
      <c r="C962" s="79"/>
      <c r="D962" s="98"/>
    </row>
    <row r="963">
      <c r="A963" s="79"/>
      <c r="B963" s="79"/>
      <c r="C963" s="79"/>
      <c r="D963" s="98"/>
    </row>
    <row r="964">
      <c r="A964" s="79"/>
      <c r="B964" s="79"/>
      <c r="C964" s="79"/>
      <c r="D964" s="98"/>
    </row>
    <row r="965">
      <c r="A965" s="79"/>
      <c r="B965" s="79"/>
      <c r="C965" s="79"/>
      <c r="D965" s="98"/>
    </row>
    <row r="966">
      <c r="A966" s="79"/>
      <c r="B966" s="79"/>
      <c r="C966" s="79"/>
      <c r="D966" s="98"/>
    </row>
    <row r="967">
      <c r="A967" s="79"/>
      <c r="B967" s="79"/>
      <c r="C967" s="79"/>
      <c r="D967" s="98"/>
    </row>
    <row r="968">
      <c r="A968" s="79"/>
      <c r="B968" s="79"/>
      <c r="C968" s="79"/>
      <c r="D968" s="98"/>
    </row>
    <row r="969">
      <c r="A969" s="79"/>
      <c r="B969" s="79"/>
      <c r="C969" s="79"/>
      <c r="D969" s="98"/>
    </row>
    <row r="970">
      <c r="A970" s="79"/>
      <c r="B970" s="79"/>
      <c r="C970" s="79"/>
      <c r="D970" s="98"/>
    </row>
    <row r="971">
      <c r="A971" s="79"/>
      <c r="B971" s="79"/>
      <c r="C971" s="79"/>
      <c r="D971" s="98"/>
    </row>
    <row r="972">
      <c r="A972" s="79"/>
      <c r="B972" s="79"/>
      <c r="C972" s="79"/>
      <c r="D972" s="98"/>
    </row>
    <row r="973">
      <c r="A973" s="79"/>
      <c r="B973" s="79"/>
      <c r="C973" s="79"/>
      <c r="D973" s="98"/>
    </row>
    <row r="974">
      <c r="A974" s="79"/>
      <c r="B974" s="79"/>
      <c r="C974" s="79"/>
      <c r="D974" s="98"/>
    </row>
    <row r="975">
      <c r="A975" s="79"/>
      <c r="B975" s="79"/>
      <c r="C975" s="79"/>
      <c r="D975" s="98"/>
    </row>
    <row r="976">
      <c r="A976" s="79"/>
      <c r="B976" s="79"/>
      <c r="C976" s="79"/>
      <c r="D976" s="98"/>
    </row>
    <row r="977">
      <c r="A977" s="79"/>
      <c r="B977" s="79"/>
      <c r="C977" s="79"/>
      <c r="D977" s="98"/>
    </row>
    <row r="978">
      <c r="A978" s="79"/>
      <c r="B978" s="79"/>
      <c r="C978" s="79"/>
      <c r="D978" s="98"/>
    </row>
    <row r="979">
      <c r="A979" s="79"/>
      <c r="B979" s="79"/>
      <c r="C979" s="79"/>
      <c r="D979" s="98"/>
    </row>
    <row r="980">
      <c r="A980" s="79"/>
      <c r="B980" s="79"/>
      <c r="C980" s="79"/>
      <c r="D980" s="98"/>
    </row>
    <row r="981">
      <c r="A981" s="79"/>
      <c r="B981" s="79"/>
      <c r="C981" s="79"/>
      <c r="D981" s="98"/>
    </row>
    <row r="982">
      <c r="A982" s="79"/>
      <c r="B982" s="79"/>
      <c r="C982" s="79"/>
      <c r="D982" s="98"/>
    </row>
    <row r="983">
      <c r="A983" s="79"/>
      <c r="B983" s="79"/>
      <c r="C983" s="79"/>
      <c r="D983" s="98"/>
    </row>
    <row r="984">
      <c r="A984" s="79"/>
      <c r="B984" s="79"/>
      <c r="C984" s="79"/>
      <c r="D984" s="98"/>
    </row>
    <row r="985">
      <c r="A985" s="79"/>
      <c r="B985" s="79"/>
      <c r="C985" s="79"/>
      <c r="D985" s="98"/>
    </row>
    <row r="986">
      <c r="A986" s="79"/>
      <c r="B986" s="79"/>
      <c r="C986" s="79"/>
      <c r="D986" s="98"/>
    </row>
    <row r="987">
      <c r="A987" s="79"/>
      <c r="B987" s="79"/>
      <c r="C987" s="79"/>
      <c r="D987" s="98"/>
    </row>
  </sheetData>
  <autoFilter ref="$A$1:$D$89">
    <filterColumn colId="3">
      <filters>
        <filter val="Thay đổi SĐT nhận hàng"/>
        <filter val="Hỏi số lượng"/>
        <filter val="Thay đổi kích cỡ"/>
        <filter val="Đánh giá chất lượng sản phẩm tốt"/>
        <filter val="Chốt SĐT nhận hàng"/>
        <filter val="Đánh giá tốc độ giao hàng nhanh"/>
        <filter val="Chốt mua lại"/>
        <filter val="Hỏi hướng dẫn sử dụng"/>
        <filter val="Hỏi kích cỡ"/>
        <filter val="Khiếu nại tốc độ giao hàng"/>
        <filter val="Hỏi vấn đề khác"/>
        <filter val="Hỏi hương vị"/>
        <filter val="Hỏi bên vận chuyển"/>
        <filter val="Hỏi chất lượng"/>
        <filter val="Chốt kích thước"/>
        <filter val="Chốt hoạ tiết"/>
        <filter val="Thanh toán nhận hàng trả tiền (COD)"/>
        <filter val="Thay đổi màu sắc"/>
        <filter val="Hỏi công dụng"/>
        <filter val="Hỏi đối tượng sử dụng"/>
        <filter val="Hỏi nước xuất xứ"/>
        <filter val="Hỏi năm sản xuất"/>
        <filter val="Hỏi lộ trình vận chuyển"/>
        <filter val="Yêu cầu huỷ đơn"/>
        <filter val="Hỏi hoạ tiết"/>
        <filter val="Hỏi độ dày"/>
        <filter val="Khiếu nại thái độ"/>
        <filter val="Hỏi hình ảnh sản phẩm"/>
        <filter val="KH quan tâm sản phẩm"/>
        <filter val="Hỏi thời gian đổi trả"/>
        <filter val="Hỏi chương trình khuyến mãi"/>
        <filter val="Hỏi chính sách thử hàng"/>
        <filter val="Hỏi chính sách đổi trả"/>
        <filter val="Chốt kích cỡ"/>
        <filter val="Yêu cầu xuất hoá đơn VAT"/>
        <filter val="Thanh toán tiền cọc"/>
        <filter val="Chốt gom đơn/Gom hàng"/>
        <filter val="Chốt đơn sản phẩm"/>
        <filter val="Hỏi địa chỉ shop"/>
        <filter val="Khiếu nại quá trình thanh toán"/>
        <filter val="Hỏi kích thước"/>
        <filter val="Thay đổi số lượng"/>
        <filter val="Hỏi màu sắc sản phẩm"/>
        <filter val="Hỏi giá sản phẩm"/>
        <filter val="Thay đổi thời gian nhận hàng"/>
        <filter val="Hỏi cân nặng"/>
        <filter val="Chốt không mua"/>
        <filter val="Thay đổi địa chỉ nhận hàng"/>
        <filter val="Khiếu nại cách đóng gói"/>
        <filter val="Hỏi thời hạn sử dụng"/>
        <filter val="Khiếu nại chất lượng sản phẩm"/>
        <filter val="Hỏi độ bền"/>
        <filter val="Hỏi cách bảo quản chung"/>
        <filter val="Hỏi tác dụng phụ"/>
        <filter val="Khiếu nại trả lời chậm"/>
        <filter val="Đánh giá thái độ tốt"/>
        <filter val="Chốt đơn"/>
        <filter val="Hỏi phí ship"/>
        <filter val="Hỏi sức chứa (dung tích, thể tích,...)"/>
        <filter val="Chốt giá sản phẩm"/>
        <filter val="Chốt mua thêm"/>
        <filter val="Thay đổi kích thước"/>
        <filter val="Chốt màu sắc"/>
        <filter val="Hỏi quy trình/ Công thức chế biến"/>
        <filter val="Hỏi chính sách xem hàng"/>
        <filter val="Thay đổi tên người nhận"/>
        <filter val="Hỏi hướng dẫn lắp đặt"/>
        <filter val="Chốt tên người nhận hàng"/>
        <filter val="Chốt mua để thử"/>
        <filter val="Hỏi thương hiệu"/>
        <filter val="Hỏi thành phần"/>
        <filter val="Tổng hóa đơn"/>
        <filter val="Hỏi chất liệu"/>
        <filter val="Hỏi kiểu dáng"/>
        <filter val="Hỏi công suất"/>
        <filter val="Hỏi sản phẩm tương tự chung"/>
        <filter val="Hỏi thời gian vận chuyển"/>
        <filter val="Chốt thời gian nhận hàng"/>
        <filter val="Khác"/>
        <filter val="Yêu cầu đổi trả hàng"/>
      </filters>
    </filterColumn>
    <sortState ref="A1:D89">
      <sortCondition ref="A1:A89"/>
      <sortCondition ref="D1:D89"/>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71.0"/>
    <col customWidth="1" min="3" max="3" width="27.13"/>
    <col customWidth="1" min="6" max="6" width="47.63"/>
  </cols>
  <sheetData>
    <row r="1">
      <c r="A1" s="112" t="s">
        <v>28505</v>
      </c>
      <c r="B1" s="113" t="s">
        <v>1</v>
      </c>
      <c r="C1" s="114" t="s">
        <v>28506</v>
      </c>
      <c r="D1" s="6" t="s">
        <v>28507</v>
      </c>
      <c r="E1" s="9"/>
      <c r="F1" s="9"/>
      <c r="G1" s="9"/>
      <c r="H1" s="9"/>
      <c r="I1" s="9"/>
      <c r="J1" s="9"/>
      <c r="K1" s="9"/>
      <c r="L1" s="9"/>
      <c r="M1" s="9"/>
      <c r="N1" s="9"/>
      <c r="O1" s="9"/>
      <c r="P1" s="9"/>
      <c r="Q1" s="9"/>
      <c r="R1" s="9"/>
      <c r="S1" s="9"/>
      <c r="T1" s="9"/>
      <c r="U1" s="9"/>
      <c r="V1" s="9"/>
      <c r="W1" s="9"/>
    </row>
    <row r="2">
      <c r="A2" s="115" t="s">
        <v>28508</v>
      </c>
      <c r="B2" s="5"/>
      <c r="C2" s="116"/>
      <c r="D2" s="9"/>
      <c r="E2" s="9"/>
      <c r="F2" s="9"/>
      <c r="G2" s="9"/>
      <c r="H2" s="9"/>
      <c r="I2" s="9"/>
      <c r="J2" s="9"/>
      <c r="K2" s="9"/>
      <c r="L2" s="9"/>
      <c r="M2" s="9"/>
      <c r="N2" s="9"/>
      <c r="O2" s="9"/>
      <c r="P2" s="9"/>
      <c r="Q2" s="9"/>
      <c r="R2" s="9"/>
      <c r="S2" s="9"/>
      <c r="T2" s="9"/>
      <c r="U2" s="9"/>
      <c r="V2" s="9"/>
      <c r="W2" s="9"/>
    </row>
    <row r="3">
      <c r="A3" s="117" t="str">
        <f t="shared" ref="A3:A835" si="1">IF(B3=B2, A2, A2+1)</f>
        <v>1</v>
      </c>
      <c r="B3" s="39"/>
      <c r="C3" s="116"/>
      <c r="D3" s="9"/>
      <c r="E3" s="9"/>
      <c r="H3" s="9"/>
      <c r="I3" s="9"/>
      <c r="J3" s="9"/>
      <c r="K3" s="9"/>
      <c r="L3" s="9"/>
      <c r="M3" s="9"/>
      <c r="N3" s="9"/>
      <c r="O3" s="9"/>
      <c r="P3" s="9"/>
      <c r="Q3" s="9"/>
      <c r="R3" s="9"/>
      <c r="S3" s="9"/>
      <c r="T3" s="9"/>
      <c r="U3" s="9"/>
      <c r="V3" s="9"/>
      <c r="W3" s="9"/>
    </row>
    <row r="4">
      <c r="A4" s="117" t="str">
        <f t="shared" si="1"/>
        <v>1</v>
      </c>
      <c r="B4" s="39"/>
      <c r="C4" s="116"/>
      <c r="D4" s="9"/>
      <c r="E4" s="9"/>
      <c r="H4" s="9"/>
      <c r="I4" s="9"/>
      <c r="J4" s="9"/>
      <c r="K4" s="9"/>
      <c r="L4" s="9"/>
      <c r="M4" s="9"/>
      <c r="N4" s="9"/>
      <c r="O4" s="9"/>
      <c r="P4" s="9"/>
      <c r="Q4" s="9"/>
      <c r="R4" s="9"/>
      <c r="S4" s="9"/>
      <c r="T4" s="9"/>
      <c r="U4" s="9"/>
      <c r="V4" s="9"/>
      <c r="W4" s="9"/>
    </row>
    <row r="5">
      <c r="A5" s="117" t="str">
        <f t="shared" si="1"/>
        <v>1</v>
      </c>
      <c r="B5" s="5"/>
      <c r="C5" s="116"/>
      <c r="D5" s="9"/>
      <c r="E5" s="9"/>
      <c r="H5" s="9"/>
      <c r="I5" s="9"/>
      <c r="J5" s="9"/>
      <c r="K5" s="9"/>
      <c r="L5" s="9"/>
      <c r="M5" s="9"/>
      <c r="N5" s="9"/>
      <c r="O5" s="9"/>
      <c r="P5" s="9"/>
      <c r="Q5" s="9"/>
      <c r="R5" s="9"/>
      <c r="S5" s="9"/>
      <c r="T5" s="9"/>
      <c r="U5" s="9"/>
      <c r="V5" s="9"/>
      <c r="W5" s="9"/>
    </row>
    <row r="6">
      <c r="A6" s="117" t="str">
        <f t="shared" si="1"/>
        <v>1</v>
      </c>
      <c r="B6" s="39"/>
      <c r="C6" s="116"/>
      <c r="D6" s="9"/>
      <c r="E6" s="9"/>
      <c r="F6" s="9"/>
      <c r="G6" s="9"/>
      <c r="H6" s="9"/>
      <c r="I6" s="9"/>
      <c r="J6" s="9"/>
      <c r="K6" s="9"/>
      <c r="L6" s="9"/>
      <c r="M6" s="9"/>
      <c r="N6" s="9"/>
      <c r="O6" s="9"/>
      <c r="P6" s="9"/>
      <c r="Q6" s="9"/>
      <c r="R6" s="9"/>
      <c r="S6" s="9"/>
      <c r="T6" s="9"/>
      <c r="U6" s="9"/>
      <c r="V6" s="9"/>
      <c r="W6" s="9"/>
    </row>
    <row r="7">
      <c r="A7" s="117" t="str">
        <f t="shared" si="1"/>
        <v>1</v>
      </c>
      <c r="B7" s="39"/>
      <c r="C7" s="116"/>
      <c r="D7" s="9"/>
      <c r="E7" s="9"/>
      <c r="F7" s="9"/>
      <c r="G7" s="9"/>
      <c r="H7" s="9"/>
      <c r="I7" s="9"/>
      <c r="J7" s="9"/>
      <c r="K7" s="9"/>
      <c r="L7" s="9"/>
      <c r="M7" s="9"/>
      <c r="N7" s="9"/>
      <c r="O7" s="9"/>
      <c r="P7" s="9"/>
      <c r="Q7" s="9"/>
      <c r="R7" s="9"/>
      <c r="S7" s="9"/>
      <c r="T7" s="9"/>
      <c r="U7" s="9"/>
      <c r="V7" s="9"/>
      <c r="W7" s="9"/>
    </row>
    <row r="8">
      <c r="A8" s="117" t="str">
        <f t="shared" si="1"/>
        <v>1</v>
      </c>
      <c r="B8" s="39"/>
      <c r="C8" s="116"/>
      <c r="D8" s="9"/>
      <c r="E8" s="9"/>
      <c r="F8" s="9"/>
      <c r="G8" s="9"/>
      <c r="H8" s="9"/>
      <c r="I8" s="9"/>
      <c r="J8" s="9"/>
      <c r="K8" s="9"/>
      <c r="L8" s="9"/>
      <c r="M8" s="9"/>
      <c r="N8" s="9"/>
      <c r="O8" s="9"/>
      <c r="P8" s="9"/>
      <c r="Q8" s="9"/>
      <c r="R8" s="9"/>
      <c r="S8" s="9"/>
      <c r="T8" s="9"/>
      <c r="U8" s="9"/>
      <c r="V8" s="9"/>
      <c r="W8" s="9"/>
    </row>
    <row r="9">
      <c r="A9" s="117" t="str">
        <f t="shared" si="1"/>
        <v>1</v>
      </c>
      <c r="B9" s="39"/>
      <c r="C9" s="116"/>
      <c r="D9" s="9"/>
      <c r="E9" s="9"/>
      <c r="F9" s="9"/>
      <c r="G9" s="9"/>
      <c r="H9" s="9"/>
      <c r="I9" s="9"/>
      <c r="J9" s="9"/>
      <c r="K9" s="9"/>
      <c r="L9" s="9"/>
      <c r="M9" s="9"/>
      <c r="N9" s="9"/>
      <c r="O9" s="9"/>
      <c r="P9" s="9"/>
      <c r="Q9" s="9"/>
      <c r="R9" s="9"/>
      <c r="S9" s="9"/>
      <c r="T9" s="9"/>
      <c r="U9" s="9"/>
      <c r="V9" s="9"/>
      <c r="W9" s="9"/>
    </row>
    <row r="10">
      <c r="A10" s="117" t="str">
        <f t="shared" si="1"/>
        <v>1</v>
      </c>
      <c r="B10" s="5"/>
      <c r="C10" s="116"/>
      <c r="D10" s="9"/>
      <c r="E10" s="9"/>
      <c r="F10" s="9"/>
      <c r="G10" s="9"/>
      <c r="H10" s="9"/>
      <c r="I10" s="9"/>
      <c r="J10" s="9"/>
      <c r="K10" s="9"/>
      <c r="L10" s="9"/>
      <c r="M10" s="9"/>
      <c r="N10" s="9"/>
      <c r="O10" s="9"/>
      <c r="P10" s="9"/>
      <c r="Q10" s="9"/>
      <c r="R10" s="9"/>
      <c r="S10" s="9"/>
      <c r="T10" s="9"/>
      <c r="U10" s="9"/>
      <c r="V10" s="9"/>
      <c r="W10" s="9"/>
    </row>
    <row r="11">
      <c r="A11" s="117" t="str">
        <f t="shared" si="1"/>
        <v>1</v>
      </c>
      <c r="B11" s="5"/>
      <c r="C11" s="116"/>
      <c r="D11" s="9"/>
      <c r="E11" s="9"/>
      <c r="F11" s="9"/>
      <c r="G11" s="9"/>
      <c r="H11" s="9"/>
      <c r="I11" s="9"/>
      <c r="J11" s="9"/>
      <c r="K11" s="9"/>
      <c r="L11" s="9"/>
      <c r="M11" s="9"/>
      <c r="N11" s="9"/>
      <c r="O11" s="9"/>
      <c r="P11" s="9"/>
      <c r="Q11" s="9"/>
      <c r="R11" s="9"/>
      <c r="S11" s="9"/>
      <c r="T11" s="9"/>
      <c r="U11" s="9"/>
      <c r="V11" s="9"/>
      <c r="W11" s="9"/>
    </row>
    <row r="12">
      <c r="A12" s="117" t="str">
        <f t="shared" si="1"/>
        <v>1</v>
      </c>
      <c r="B12" s="39"/>
      <c r="C12" s="116"/>
      <c r="D12" s="9"/>
      <c r="E12" s="9"/>
      <c r="F12" s="9"/>
      <c r="G12" s="9"/>
      <c r="H12" s="9"/>
      <c r="I12" s="9"/>
      <c r="J12" s="9"/>
      <c r="K12" s="9"/>
      <c r="L12" s="9"/>
      <c r="M12" s="9"/>
      <c r="N12" s="9"/>
      <c r="O12" s="9"/>
      <c r="P12" s="9"/>
      <c r="Q12" s="9"/>
      <c r="R12" s="9"/>
      <c r="S12" s="9"/>
      <c r="T12" s="9"/>
      <c r="U12" s="9"/>
      <c r="V12" s="9"/>
      <c r="W12" s="9"/>
    </row>
    <row r="13">
      <c r="A13" s="117" t="str">
        <f t="shared" si="1"/>
        <v>1</v>
      </c>
      <c r="B13" s="39"/>
      <c r="C13" s="116"/>
      <c r="D13" s="9"/>
      <c r="E13" s="9"/>
      <c r="F13" s="9"/>
      <c r="G13" s="9"/>
      <c r="H13" s="9"/>
      <c r="I13" s="9"/>
      <c r="J13" s="9"/>
      <c r="K13" s="9"/>
      <c r="L13" s="9"/>
      <c r="M13" s="9"/>
      <c r="N13" s="9"/>
      <c r="O13" s="9"/>
      <c r="P13" s="9"/>
      <c r="Q13" s="9"/>
      <c r="R13" s="9"/>
      <c r="S13" s="9"/>
      <c r="T13" s="9"/>
      <c r="U13" s="9"/>
      <c r="V13" s="9"/>
      <c r="W13" s="9"/>
    </row>
    <row r="14">
      <c r="A14" s="117" t="str">
        <f t="shared" si="1"/>
        <v>1</v>
      </c>
      <c r="B14" s="39"/>
      <c r="C14" s="116"/>
      <c r="D14" s="9"/>
      <c r="E14" s="9"/>
      <c r="F14" s="9"/>
      <c r="G14" s="9"/>
      <c r="H14" s="9"/>
      <c r="I14" s="9"/>
      <c r="J14" s="9"/>
      <c r="K14" s="9"/>
      <c r="L14" s="9"/>
      <c r="M14" s="9"/>
      <c r="N14" s="9"/>
      <c r="O14" s="9"/>
      <c r="P14" s="9"/>
      <c r="Q14" s="9"/>
      <c r="R14" s="9"/>
      <c r="S14" s="9"/>
      <c r="T14" s="9"/>
      <c r="U14" s="9"/>
      <c r="V14" s="9"/>
      <c r="W14" s="9"/>
    </row>
    <row r="15">
      <c r="A15" s="117" t="str">
        <f t="shared" si="1"/>
        <v>1</v>
      </c>
      <c r="B15" s="39"/>
      <c r="C15" s="116"/>
      <c r="D15" s="9"/>
      <c r="E15" s="9"/>
      <c r="F15" s="9"/>
      <c r="G15" s="9"/>
      <c r="H15" s="9"/>
      <c r="I15" s="9"/>
      <c r="J15" s="9"/>
      <c r="K15" s="9"/>
      <c r="L15" s="9"/>
      <c r="M15" s="9"/>
      <c r="N15" s="9"/>
      <c r="O15" s="9"/>
      <c r="P15" s="9"/>
      <c r="Q15" s="9"/>
      <c r="R15" s="9"/>
      <c r="S15" s="9"/>
      <c r="T15" s="9"/>
      <c r="U15" s="9"/>
      <c r="V15" s="9"/>
      <c r="W15" s="9"/>
    </row>
    <row r="16">
      <c r="A16" s="117" t="str">
        <f t="shared" si="1"/>
        <v>1</v>
      </c>
      <c r="B16" s="39"/>
      <c r="C16" s="116"/>
      <c r="D16" s="9"/>
      <c r="E16" s="9"/>
      <c r="F16" s="9"/>
      <c r="G16" s="9"/>
      <c r="H16" s="9"/>
      <c r="I16" s="9"/>
      <c r="J16" s="9"/>
      <c r="K16" s="9"/>
      <c r="L16" s="9"/>
      <c r="M16" s="9"/>
      <c r="N16" s="9"/>
      <c r="O16" s="9"/>
      <c r="P16" s="9"/>
      <c r="Q16" s="9"/>
      <c r="R16" s="9"/>
      <c r="S16" s="9"/>
      <c r="T16" s="9"/>
      <c r="U16" s="9"/>
      <c r="V16" s="9"/>
      <c r="W16" s="9"/>
    </row>
    <row r="17">
      <c r="A17" s="117" t="str">
        <f t="shared" si="1"/>
        <v>1</v>
      </c>
      <c r="B17" s="39"/>
      <c r="C17" s="116"/>
      <c r="D17" s="9"/>
      <c r="E17" s="9"/>
      <c r="F17" s="9"/>
      <c r="G17" s="9"/>
      <c r="H17" s="9"/>
      <c r="I17" s="9"/>
      <c r="J17" s="9"/>
      <c r="K17" s="9"/>
      <c r="L17" s="9"/>
      <c r="M17" s="9"/>
      <c r="N17" s="9"/>
      <c r="O17" s="9"/>
      <c r="P17" s="9"/>
      <c r="Q17" s="9"/>
      <c r="R17" s="9"/>
      <c r="S17" s="9"/>
      <c r="T17" s="9"/>
      <c r="U17" s="9"/>
      <c r="V17" s="9"/>
      <c r="W17" s="9"/>
    </row>
    <row r="18">
      <c r="A18" s="117" t="str">
        <f t="shared" si="1"/>
        <v>1</v>
      </c>
      <c r="B18" s="39"/>
      <c r="C18" s="116"/>
      <c r="D18" s="9"/>
      <c r="E18" s="9"/>
      <c r="F18" s="9"/>
      <c r="G18" s="9"/>
      <c r="H18" s="9"/>
      <c r="I18" s="9"/>
      <c r="J18" s="9"/>
      <c r="K18" s="9"/>
      <c r="L18" s="9"/>
      <c r="M18" s="9"/>
      <c r="N18" s="9"/>
      <c r="O18" s="9"/>
      <c r="P18" s="9"/>
      <c r="Q18" s="9"/>
      <c r="R18" s="9"/>
      <c r="S18" s="9"/>
      <c r="T18" s="9"/>
      <c r="U18" s="9"/>
      <c r="V18" s="9"/>
      <c r="W18" s="9"/>
    </row>
    <row r="19">
      <c r="A19" s="117" t="str">
        <f t="shared" si="1"/>
        <v>1</v>
      </c>
      <c r="B19" s="39"/>
      <c r="C19" s="116"/>
      <c r="D19" s="9"/>
      <c r="E19" s="9"/>
      <c r="F19" s="9"/>
      <c r="G19" s="9"/>
      <c r="H19" s="9"/>
      <c r="I19" s="9"/>
      <c r="J19" s="9"/>
      <c r="K19" s="9"/>
      <c r="L19" s="9"/>
      <c r="M19" s="9"/>
      <c r="N19" s="9"/>
      <c r="O19" s="9"/>
      <c r="P19" s="9"/>
      <c r="Q19" s="9"/>
      <c r="R19" s="9"/>
      <c r="S19" s="9"/>
      <c r="T19" s="9"/>
      <c r="U19" s="9"/>
      <c r="V19" s="9"/>
      <c r="W19" s="9"/>
    </row>
    <row r="20">
      <c r="A20" s="117" t="str">
        <f t="shared" si="1"/>
        <v>1</v>
      </c>
      <c r="B20" s="39"/>
      <c r="C20" s="116"/>
      <c r="D20" s="9"/>
      <c r="E20" s="9"/>
      <c r="F20" s="9"/>
      <c r="G20" s="9"/>
      <c r="H20" s="9"/>
      <c r="I20" s="9"/>
      <c r="J20" s="9"/>
      <c r="K20" s="9"/>
      <c r="L20" s="9"/>
      <c r="M20" s="9"/>
      <c r="N20" s="9"/>
      <c r="O20" s="9"/>
      <c r="P20" s="9"/>
      <c r="Q20" s="9"/>
      <c r="R20" s="9"/>
      <c r="S20" s="9"/>
      <c r="T20" s="9"/>
      <c r="U20" s="9"/>
      <c r="V20" s="9"/>
      <c r="W20" s="9"/>
    </row>
    <row r="21">
      <c r="A21" s="117" t="str">
        <f t="shared" si="1"/>
        <v>1</v>
      </c>
      <c r="B21" s="5"/>
      <c r="C21" s="116"/>
      <c r="D21" s="9"/>
      <c r="E21" s="9"/>
      <c r="F21" s="9"/>
      <c r="G21" s="9"/>
      <c r="H21" s="9"/>
      <c r="I21" s="9"/>
      <c r="J21" s="9"/>
      <c r="K21" s="9"/>
      <c r="L21" s="9"/>
      <c r="M21" s="9"/>
      <c r="N21" s="9"/>
      <c r="O21" s="9"/>
      <c r="P21" s="9"/>
      <c r="Q21" s="9"/>
      <c r="R21" s="9"/>
      <c r="S21" s="9"/>
      <c r="T21" s="9"/>
      <c r="U21" s="9"/>
      <c r="V21" s="9"/>
      <c r="W21" s="9"/>
    </row>
    <row r="22">
      <c r="A22" s="117" t="str">
        <f t="shared" si="1"/>
        <v>1</v>
      </c>
      <c r="B22" s="39"/>
      <c r="C22" s="116"/>
      <c r="D22" s="9"/>
      <c r="E22" s="9"/>
      <c r="F22" s="9"/>
      <c r="G22" s="9"/>
      <c r="H22" s="9"/>
      <c r="I22" s="9"/>
      <c r="J22" s="9"/>
      <c r="K22" s="9"/>
      <c r="L22" s="9"/>
      <c r="M22" s="9"/>
      <c r="N22" s="9"/>
      <c r="O22" s="9"/>
      <c r="P22" s="9"/>
      <c r="Q22" s="9"/>
      <c r="R22" s="9"/>
      <c r="S22" s="9"/>
      <c r="T22" s="9"/>
      <c r="U22" s="9"/>
      <c r="V22" s="9"/>
      <c r="W22" s="9"/>
    </row>
    <row r="23">
      <c r="A23" s="117" t="str">
        <f t="shared" si="1"/>
        <v>1</v>
      </c>
      <c r="B23" s="39"/>
      <c r="C23" s="116"/>
      <c r="D23" s="9"/>
      <c r="E23" s="9"/>
      <c r="F23" s="9"/>
      <c r="G23" s="9"/>
      <c r="H23" s="9"/>
      <c r="I23" s="9"/>
      <c r="J23" s="9"/>
      <c r="K23" s="9"/>
      <c r="L23" s="9"/>
      <c r="M23" s="9"/>
      <c r="N23" s="9"/>
      <c r="O23" s="9"/>
      <c r="P23" s="9"/>
      <c r="Q23" s="9"/>
      <c r="R23" s="9"/>
      <c r="S23" s="9"/>
      <c r="T23" s="9"/>
      <c r="U23" s="9"/>
      <c r="V23" s="9"/>
      <c r="W23" s="9"/>
    </row>
    <row r="24">
      <c r="A24" s="117" t="str">
        <f t="shared" si="1"/>
        <v>1</v>
      </c>
      <c r="B24" s="39"/>
      <c r="C24" s="116"/>
      <c r="D24" s="9"/>
      <c r="E24" s="9"/>
      <c r="F24" s="9"/>
      <c r="G24" s="9"/>
      <c r="H24" s="9"/>
      <c r="I24" s="9"/>
      <c r="J24" s="9"/>
      <c r="K24" s="9"/>
      <c r="L24" s="9"/>
      <c r="M24" s="9"/>
      <c r="N24" s="9"/>
      <c r="O24" s="9"/>
      <c r="P24" s="9"/>
      <c r="Q24" s="9"/>
      <c r="R24" s="9"/>
      <c r="S24" s="9"/>
      <c r="T24" s="9"/>
      <c r="U24" s="9"/>
      <c r="V24" s="9"/>
      <c r="W24" s="9"/>
    </row>
    <row r="25">
      <c r="A25" s="117" t="str">
        <f t="shared" si="1"/>
        <v>1</v>
      </c>
      <c r="B25" s="39"/>
      <c r="C25" s="116"/>
      <c r="D25" s="9"/>
      <c r="E25" s="9"/>
      <c r="F25" s="9"/>
      <c r="G25" s="9"/>
      <c r="H25" s="9"/>
      <c r="I25" s="9"/>
      <c r="J25" s="9"/>
      <c r="K25" s="9"/>
      <c r="L25" s="9"/>
      <c r="M25" s="9"/>
      <c r="N25" s="9"/>
      <c r="O25" s="9"/>
      <c r="P25" s="9"/>
      <c r="Q25" s="9"/>
      <c r="R25" s="9"/>
      <c r="S25" s="9"/>
      <c r="T25" s="9"/>
      <c r="U25" s="9"/>
      <c r="V25" s="9"/>
      <c r="W25" s="9"/>
    </row>
    <row r="26">
      <c r="A26" s="117" t="str">
        <f t="shared" si="1"/>
        <v>1</v>
      </c>
      <c r="B26" s="39"/>
      <c r="C26" s="116"/>
      <c r="D26" s="9"/>
      <c r="E26" s="9"/>
      <c r="F26" s="9"/>
      <c r="G26" s="9"/>
      <c r="H26" s="9"/>
      <c r="I26" s="9"/>
      <c r="J26" s="9"/>
      <c r="K26" s="9"/>
      <c r="L26" s="9"/>
      <c r="M26" s="9"/>
      <c r="N26" s="9"/>
      <c r="O26" s="9"/>
      <c r="P26" s="9"/>
      <c r="Q26" s="9"/>
      <c r="R26" s="9"/>
      <c r="S26" s="9"/>
      <c r="T26" s="9"/>
      <c r="U26" s="9"/>
      <c r="V26" s="9"/>
      <c r="W26" s="9"/>
    </row>
    <row r="27">
      <c r="A27" s="117" t="str">
        <f t="shared" si="1"/>
        <v>1</v>
      </c>
      <c r="B27" s="39"/>
      <c r="C27" s="116"/>
      <c r="D27" s="9"/>
      <c r="E27" s="9"/>
      <c r="F27" s="9"/>
      <c r="G27" s="9"/>
      <c r="H27" s="9"/>
      <c r="I27" s="9"/>
      <c r="J27" s="9"/>
      <c r="K27" s="9"/>
      <c r="L27" s="9"/>
      <c r="M27" s="9"/>
      <c r="N27" s="9"/>
      <c r="O27" s="9"/>
      <c r="P27" s="9"/>
      <c r="Q27" s="9"/>
      <c r="R27" s="9"/>
      <c r="S27" s="9"/>
      <c r="T27" s="9"/>
      <c r="U27" s="9"/>
      <c r="V27" s="9"/>
      <c r="W27" s="9"/>
    </row>
    <row r="28">
      <c r="A28" s="117" t="str">
        <f t="shared" si="1"/>
        <v>1</v>
      </c>
      <c r="B28" s="39"/>
      <c r="C28" s="116"/>
      <c r="D28" s="9"/>
      <c r="E28" s="9"/>
      <c r="F28" s="9"/>
      <c r="G28" s="9"/>
      <c r="H28" s="9"/>
      <c r="I28" s="9"/>
      <c r="J28" s="9"/>
      <c r="K28" s="9"/>
      <c r="L28" s="9"/>
      <c r="M28" s="9"/>
      <c r="N28" s="9"/>
      <c r="O28" s="9"/>
      <c r="P28" s="9"/>
      <c r="Q28" s="9"/>
      <c r="R28" s="9"/>
      <c r="S28" s="9"/>
      <c r="T28" s="9"/>
      <c r="U28" s="9"/>
      <c r="V28" s="9"/>
      <c r="W28" s="9"/>
    </row>
    <row r="29">
      <c r="A29" s="117" t="str">
        <f t="shared" si="1"/>
        <v>1</v>
      </c>
      <c r="B29" s="39"/>
      <c r="C29" s="116"/>
      <c r="D29" s="9"/>
      <c r="E29" s="9"/>
      <c r="F29" s="9"/>
      <c r="G29" s="9"/>
      <c r="H29" s="9"/>
      <c r="I29" s="9"/>
      <c r="J29" s="9"/>
      <c r="K29" s="9"/>
      <c r="L29" s="9"/>
      <c r="M29" s="9"/>
      <c r="N29" s="9"/>
      <c r="O29" s="9"/>
      <c r="P29" s="9"/>
      <c r="Q29" s="9"/>
      <c r="R29" s="9"/>
      <c r="S29" s="9"/>
      <c r="T29" s="9"/>
      <c r="U29" s="9"/>
      <c r="V29" s="9"/>
      <c r="W29" s="9"/>
    </row>
    <row r="30">
      <c r="A30" s="117" t="str">
        <f t="shared" si="1"/>
        <v>1</v>
      </c>
      <c r="B30" s="39"/>
      <c r="C30" s="116"/>
      <c r="D30" s="9"/>
      <c r="E30" s="9"/>
      <c r="F30" s="9"/>
      <c r="G30" s="9"/>
      <c r="H30" s="9"/>
      <c r="I30" s="9"/>
      <c r="J30" s="9"/>
      <c r="K30" s="9"/>
      <c r="L30" s="9"/>
      <c r="M30" s="9"/>
      <c r="N30" s="9"/>
      <c r="O30" s="9"/>
      <c r="P30" s="9"/>
      <c r="Q30" s="9"/>
      <c r="R30" s="9"/>
      <c r="S30" s="9"/>
      <c r="T30" s="9"/>
      <c r="U30" s="9"/>
      <c r="V30" s="9"/>
      <c r="W30" s="9"/>
    </row>
    <row r="31">
      <c r="A31" s="117" t="str">
        <f t="shared" si="1"/>
        <v>1</v>
      </c>
      <c r="B31" s="39"/>
      <c r="C31" s="116"/>
      <c r="D31" s="9"/>
      <c r="E31" s="9"/>
      <c r="F31" s="9"/>
      <c r="G31" s="9"/>
      <c r="H31" s="9"/>
      <c r="I31" s="9"/>
      <c r="J31" s="9"/>
      <c r="K31" s="9"/>
      <c r="L31" s="9"/>
      <c r="M31" s="9"/>
      <c r="N31" s="9"/>
      <c r="O31" s="9"/>
      <c r="P31" s="9"/>
      <c r="Q31" s="9"/>
      <c r="R31" s="9"/>
      <c r="S31" s="9"/>
      <c r="T31" s="9"/>
      <c r="U31" s="9"/>
      <c r="V31" s="9"/>
      <c r="W31" s="9"/>
    </row>
    <row r="32">
      <c r="A32" s="117" t="str">
        <f t="shared" si="1"/>
        <v>1</v>
      </c>
      <c r="B32" s="39"/>
      <c r="C32" s="116"/>
      <c r="D32" s="9"/>
      <c r="E32" s="9"/>
      <c r="F32" s="9"/>
      <c r="G32" s="9"/>
      <c r="H32" s="9"/>
      <c r="I32" s="9"/>
      <c r="J32" s="9"/>
      <c r="K32" s="9"/>
      <c r="L32" s="9"/>
      <c r="M32" s="9"/>
      <c r="N32" s="9"/>
      <c r="O32" s="9"/>
      <c r="P32" s="9"/>
      <c r="Q32" s="9"/>
      <c r="R32" s="9"/>
      <c r="S32" s="9"/>
      <c r="T32" s="9"/>
      <c r="U32" s="9"/>
      <c r="V32" s="9"/>
      <c r="W32" s="9"/>
    </row>
    <row r="33">
      <c r="A33" s="117" t="str">
        <f t="shared" si="1"/>
        <v>1</v>
      </c>
      <c r="B33" s="39"/>
      <c r="C33" s="116"/>
      <c r="D33" s="9"/>
      <c r="E33" s="9"/>
      <c r="F33" s="9"/>
      <c r="G33" s="9"/>
      <c r="H33" s="9"/>
      <c r="I33" s="9"/>
      <c r="J33" s="9"/>
      <c r="K33" s="9"/>
      <c r="L33" s="9"/>
      <c r="M33" s="9"/>
      <c r="N33" s="9"/>
      <c r="O33" s="9"/>
      <c r="P33" s="9"/>
      <c r="Q33" s="9"/>
      <c r="R33" s="9"/>
      <c r="S33" s="9"/>
      <c r="T33" s="9"/>
      <c r="U33" s="9"/>
      <c r="V33" s="9"/>
      <c r="W33" s="9"/>
    </row>
    <row r="34">
      <c r="A34" s="117" t="str">
        <f t="shared" si="1"/>
        <v>1</v>
      </c>
      <c r="B34" s="39"/>
      <c r="C34" s="116"/>
      <c r="D34" s="9"/>
      <c r="E34" s="9"/>
      <c r="F34" s="9"/>
      <c r="G34" s="9"/>
      <c r="H34" s="9"/>
      <c r="I34" s="9"/>
      <c r="J34" s="9"/>
      <c r="K34" s="9"/>
      <c r="L34" s="9"/>
      <c r="M34" s="9"/>
      <c r="N34" s="9"/>
      <c r="O34" s="9"/>
      <c r="P34" s="9"/>
      <c r="Q34" s="9"/>
      <c r="R34" s="9"/>
      <c r="S34" s="9"/>
      <c r="T34" s="9"/>
      <c r="U34" s="9"/>
      <c r="V34" s="9"/>
      <c r="W34" s="9"/>
    </row>
    <row r="35">
      <c r="A35" s="117" t="str">
        <f t="shared" si="1"/>
        <v>1</v>
      </c>
      <c r="B35" s="39"/>
      <c r="C35" s="116"/>
      <c r="D35" s="9"/>
      <c r="E35" s="9"/>
      <c r="F35" s="9"/>
      <c r="G35" s="9"/>
      <c r="H35" s="9"/>
      <c r="I35" s="9"/>
      <c r="J35" s="9"/>
      <c r="K35" s="9"/>
      <c r="L35" s="9"/>
      <c r="M35" s="9"/>
      <c r="N35" s="9"/>
      <c r="O35" s="9"/>
      <c r="P35" s="9"/>
      <c r="Q35" s="9"/>
      <c r="R35" s="9"/>
      <c r="S35" s="9"/>
      <c r="T35" s="9"/>
      <c r="U35" s="9"/>
      <c r="V35" s="9"/>
      <c r="W35" s="9"/>
    </row>
    <row r="36">
      <c r="A36" s="117" t="str">
        <f t="shared" si="1"/>
        <v>1</v>
      </c>
      <c r="B36" s="39"/>
      <c r="C36" s="116"/>
      <c r="D36" s="9"/>
      <c r="E36" s="9"/>
      <c r="F36" s="9"/>
      <c r="G36" s="9"/>
      <c r="H36" s="9"/>
      <c r="I36" s="9"/>
      <c r="J36" s="9"/>
      <c r="K36" s="9"/>
      <c r="L36" s="9"/>
      <c r="M36" s="9"/>
      <c r="N36" s="9"/>
      <c r="O36" s="9"/>
      <c r="P36" s="9"/>
      <c r="Q36" s="9"/>
      <c r="R36" s="9"/>
      <c r="S36" s="9"/>
      <c r="T36" s="9"/>
      <c r="U36" s="9"/>
      <c r="V36" s="9"/>
      <c r="W36" s="9"/>
    </row>
    <row r="37">
      <c r="A37" s="117" t="str">
        <f t="shared" si="1"/>
        <v>1</v>
      </c>
      <c r="B37" s="39"/>
      <c r="C37" s="116"/>
      <c r="D37" s="9"/>
      <c r="E37" s="9"/>
      <c r="F37" s="9"/>
      <c r="G37" s="9"/>
      <c r="H37" s="9"/>
      <c r="I37" s="9"/>
      <c r="J37" s="9"/>
      <c r="K37" s="9"/>
      <c r="L37" s="9"/>
      <c r="M37" s="9"/>
      <c r="N37" s="9"/>
      <c r="O37" s="9"/>
      <c r="P37" s="9"/>
      <c r="Q37" s="9"/>
      <c r="R37" s="9"/>
      <c r="S37" s="9"/>
      <c r="T37" s="9"/>
      <c r="U37" s="9"/>
      <c r="V37" s="9"/>
      <c r="W37" s="9"/>
    </row>
    <row r="38">
      <c r="A38" s="117" t="str">
        <f t="shared" si="1"/>
        <v>1</v>
      </c>
      <c r="B38" s="39"/>
      <c r="C38" s="116"/>
      <c r="D38" s="9"/>
      <c r="E38" s="9"/>
      <c r="F38" s="9"/>
      <c r="G38" s="9"/>
      <c r="H38" s="9"/>
      <c r="I38" s="9"/>
      <c r="J38" s="9"/>
      <c r="K38" s="9"/>
      <c r="L38" s="9"/>
      <c r="M38" s="9"/>
      <c r="N38" s="9"/>
      <c r="O38" s="9"/>
      <c r="P38" s="9"/>
      <c r="Q38" s="9"/>
      <c r="R38" s="9"/>
      <c r="S38" s="9"/>
      <c r="T38" s="9"/>
      <c r="U38" s="9"/>
      <c r="V38" s="9"/>
      <c r="W38" s="9"/>
    </row>
    <row r="39">
      <c r="A39" s="117" t="str">
        <f t="shared" si="1"/>
        <v>1</v>
      </c>
      <c r="B39" s="39"/>
      <c r="C39" s="116"/>
      <c r="D39" s="9"/>
      <c r="E39" s="9"/>
      <c r="F39" s="9"/>
      <c r="G39" s="9"/>
      <c r="H39" s="9"/>
      <c r="I39" s="9"/>
      <c r="J39" s="9"/>
      <c r="K39" s="9"/>
      <c r="L39" s="9"/>
      <c r="M39" s="9"/>
      <c r="N39" s="9"/>
      <c r="O39" s="9"/>
      <c r="P39" s="9"/>
      <c r="Q39" s="9"/>
      <c r="R39" s="9"/>
      <c r="S39" s="9"/>
      <c r="T39" s="9"/>
      <c r="U39" s="9"/>
      <c r="V39" s="9"/>
      <c r="W39" s="9"/>
    </row>
    <row r="40">
      <c r="A40" s="117" t="str">
        <f t="shared" si="1"/>
        <v>1</v>
      </c>
      <c r="B40" s="39"/>
      <c r="C40" s="116"/>
      <c r="D40" s="9"/>
      <c r="E40" s="9"/>
      <c r="F40" s="9"/>
      <c r="G40" s="9"/>
      <c r="H40" s="9"/>
      <c r="I40" s="9"/>
      <c r="J40" s="9"/>
      <c r="K40" s="9"/>
      <c r="L40" s="9"/>
      <c r="M40" s="9"/>
      <c r="N40" s="9"/>
      <c r="O40" s="9"/>
      <c r="P40" s="9"/>
      <c r="Q40" s="9"/>
      <c r="R40" s="9"/>
      <c r="S40" s="9"/>
      <c r="T40" s="9"/>
      <c r="U40" s="9"/>
      <c r="V40" s="9"/>
      <c r="W40" s="9"/>
    </row>
    <row r="41">
      <c r="A41" s="117" t="str">
        <f t="shared" si="1"/>
        <v>1</v>
      </c>
      <c r="B41" s="39"/>
      <c r="C41" s="116"/>
      <c r="D41" s="9"/>
      <c r="E41" s="9"/>
      <c r="F41" s="9"/>
      <c r="G41" s="9"/>
      <c r="H41" s="9"/>
      <c r="I41" s="9"/>
      <c r="J41" s="9"/>
      <c r="K41" s="9"/>
      <c r="L41" s="9"/>
      <c r="M41" s="9"/>
      <c r="N41" s="9"/>
      <c r="O41" s="9"/>
      <c r="P41" s="9"/>
      <c r="Q41" s="9"/>
      <c r="R41" s="9"/>
      <c r="S41" s="9"/>
      <c r="T41" s="9"/>
      <c r="U41" s="9"/>
      <c r="V41" s="9"/>
      <c r="W41" s="9"/>
    </row>
    <row r="42">
      <c r="A42" s="117" t="str">
        <f t="shared" si="1"/>
        <v>1</v>
      </c>
      <c r="B42" s="39"/>
      <c r="C42" s="116"/>
      <c r="D42" s="9"/>
      <c r="E42" s="9"/>
      <c r="F42" s="9"/>
      <c r="G42" s="9"/>
      <c r="H42" s="9"/>
      <c r="I42" s="9"/>
      <c r="J42" s="9"/>
      <c r="K42" s="9"/>
      <c r="L42" s="9"/>
      <c r="M42" s="9"/>
      <c r="N42" s="9"/>
      <c r="O42" s="9"/>
      <c r="P42" s="9"/>
      <c r="Q42" s="9"/>
      <c r="R42" s="9"/>
      <c r="S42" s="9"/>
      <c r="T42" s="9"/>
      <c r="U42" s="9"/>
      <c r="V42" s="9"/>
      <c r="W42" s="9"/>
    </row>
    <row r="43">
      <c r="A43" s="117" t="str">
        <f t="shared" si="1"/>
        <v>1</v>
      </c>
      <c r="B43" s="39"/>
      <c r="C43" s="116"/>
      <c r="D43" s="9"/>
      <c r="E43" s="9"/>
      <c r="F43" s="9"/>
      <c r="G43" s="9"/>
      <c r="H43" s="9"/>
      <c r="I43" s="9"/>
      <c r="J43" s="9"/>
      <c r="K43" s="9"/>
      <c r="L43" s="9"/>
      <c r="M43" s="9"/>
      <c r="N43" s="9"/>
      <c r="O43" s="9"/>
      <c r="P43" s="9"/>
      <c r="Q43" s="9"/>
      <c r="R43" s="9"/>
      <c r="S43" s="9"/>
      <c r="T43" s="9"/>
      <c r="U43" s="9"/>
      <c r="V43" s="9"/>
      <c r="W43" s="9"/>
    </row>
    <row r="44">
      <c r="A44" s="117" t="str">
        <f t="shared" si="1"/>
        <v>1</v>
      </c>
      <c r="B44" s="39"/>
      <c r="C44" s="116"/>
      <c r="D44" s="9"/>
      <c r="E44" s="9"/>
      <c r="F44" s="9"/>
      <c r="G44" s="9"/>
      <c r="H44" s="9"/>
      <c r="I44" s="9"/>
      <c r="J44" s="9"/>
      <c r="K44" s="9"/>
      <c r="L44" s="9"/>
      <c r="M44" s="9"/>
      <c r="N44" s="9"/>
      <c r="O44" s="9"/>
      <c r="P44" s="9"/>
      <c r="Q44" s="9"/>
      <c r="R44" s="9"/>
      <c r="S44" s="9"/>
      <c r="T44" s="9"/>
      <c r="U44" s="9"/>
      <c r="V44" s="9"/>
      <c r="W44" s="9"/>
    </row>
    <row r="45">
      <c r="A45" s="117" t="str">
        <f t="shared" si="1"/>
        <v>1</v>
      </c>
      <c r="B45" s="39"/>
      <c r="C45" s="116"/>
      <c r="D45" s="9"/>
      <c r="E45" s="9"/>
      <c r="F45" s="9"/>
      <c r="G45" s="9"/>
      <c r="H45" s="9"/>
      <c r="I45" s="9"/>
      <c r="J45" s="9"/>
      <c r="K45" s="9"/>
      <c r="L45" s="9"/>
      <c r="M45" s="9"/>
      <c r="N45" s="9"/>
      <c r="O45" s="9"/>
      <c r="P45" s="9"/>
      <c r="Q45" s="9"/>
      <c r="R45" s="9"/>
      <c r="S45" s="9"/>
      <c r="T45" s="9"/>
      <c r="U45" s="9"/>
      <c r="V45" s="9"/>
      <c r="W45" s="9"/>
    </row>
    <row r="46">
      <c r="A46" s="117" t="str">
        <f t="shared" si="1"/>
        <v>1</v>
      </c>
      <c r="B46" s="39"/>
      <c r="C46" s="116"/>
      <c r="D46" s="9"/>
      <c r="E46" s="9"/>
      <c r="F46" s="9"/>
      <c r="G46" s="9"/>
      <c r="H46" s="9"/>
      <c r="I46" s="9"/>
      <c r="J46" s="9"/>
      <c r="K46" s="9"/>
      <c r="L46" s="9"/>
      <c r="M46" s="9"/>
      <c r="N46" s="9"/>
      <c r="O46" s="9"/>
      <c r="P46" s="9"/>
      <c r="Q46" s="9"/>
      <c r="R46" s="9"/>
      <c r="S46" s="9"/>
      <c r="T46" s="9"/>
      <c r="U46" s="9"/>
      <c r="V46" s="9"/>
      <c r="W46" s="9"/>
    </row>
    <row r="47">
      <c r="A47" s="117" t="str">
        <f t="shared" si="1"/>
        <v>1</v>
      </c>
      <c r="B47" s="39"/>
      <c r="C47" s="116"/>
      <c r="D47" s="9"/>
      <c r="E47" s="9"/>
      <c r="F47" s="9"/>
      <c r="G47" s="9"/>
      <c r="H47" s="9"/>
      <c r="I47" s="9"/>
      <c r="J47" s="9"/>
      <c r="K47" s="9"/>
      <c r="L47" s="9"/>
      <c r="M47" s="9"/>
      <c r="N47" s="9"/>
      <c r="O47" s="9"/>
      <c r="P47" s="9"/>
      <c r="Q47" s="9"/>
      <c r="R47" s="9"/>
      <c r="S47" s="9"/>
      <c r="T47" s="9"/>
      <c r="U47" s="9"/>
      <c r="V47" s="9"/>
      <c r="W47" s="9"/>
    </row>
    <row r="48">
      <c r="A48" s="117" t="str">
        <f t="shared" si="1"/>
        <v>1</v>
      </c>
      <c r="B48" s="39"/>
      <c r="C48" s="116"/>
      <c r="D48" s="9"/>
      <c r="E48" s="9"/>
      <c r="F48" s="9"/>
      <c r="G48" s="9"/>
      <c r="H48" s="9"/>
      <c r="I48" s="9"/>
      <c r="J48" s="9"/>
      <c r="K48" s="9"/>
      <c r="L48" s="9"/>
      <c r="M48" s="9"/>
      <c r="N48" s="9"/>
      <c r="O48" s="9"/>
      <c r="P48" s="9"/>
      <c r="Q48" s="9"/>
      <c r="R48" s="9"/>
      <c r="S48" s="9"/>
      <c r="T48" s="9"/>
      <c r="U48" s="9"/>
      <c r="V48" s="9"/>
      <c r="W48" s="9"/>
    </row>
    <row r="49">
      <c r="A49" s="117" t="str">
        <f t="shared" si="1"/>
        <v>1</v>
      </c>
      <c r="B49" s="39"/>
      <c r="C49" s="116"/>
      <c r="D49" s="9"/>
      <c r="E49" s="9"/>
      <c r="F49" s="9"/>
      <c r="G49" s="9"/>
      <c r="H49" s="9"/>
      <c r="I49" s="9"/>
      <c r="J49" s="9"/>
      <c r="K49" s="9"/>
      <c r="L49" s="9"/>
      <c r="M49" s="9"/>
      <c r="N49" s="9"/>
      <c r="O49" s="9"/>
      <c r="P49" s="9"/>
      <c r="Q49" s="9"/>
      <c r="R49" s="9"/>
      <c r="S49" s="9"/>
      <c r="T49" s="9"/>
      <c r="U49" s="9"/>
      <c r="V49" s="9"/>
      <c r="W49" s="9"/>
    </row>
    <row r="50">
      <c r="A50" s="117" t="str">
        <f t="shared" si="1"/>
        <v>1</v>
      </c>
      <c r="B50" s="39"/>
      <c r="C50" s="116"/>
      <c r="D50" s="9"/>
      <c r="E50" s="9"/>
      <c r="F50" s="9"/>
      <c r="G50" s="9"/>
      <c r="H50" s="9"/>
      <c r="I50" s="9"/>
      <c r="J50" s="9"/>
      <c r="K50" s="9"/>
      <c r="L50" s="9"/>
      <c r="M50" s="9"/>
      <c r="N50" s="9"/>
      <c r="O50" s="9"/>
      <c r="P50" s="9"/>
      <c r="Q50" s="9"/>
      <c r="R50" s="9"/>
      <c r="S50" s="9"/>
      <c r="T50" s="9"/>
      <c r="U50" s="9"/>
      <c r="V50" s="9"/>
      <c r="W50" s="9"/>
    </row>
    <row r="51">
      <c r="A51" s="117" t="str">
        <f t="shared" si="1"/>
        <v>1</v>
      </c>
      <c r="B51" s="5"/>
      <c r="C51" s="116"/>
      <c r="D51" s="9"/>
      <c r="E51" s="9"/>
      <c r="F51" s="9"/>
      <c r="G51" s="9"/>
      <c r="H51" s="9"/>
      <c r="I51" s="9"/>
      <c r="J51" s="9"/>
      <c r="K51" s="9"/>
      <c r="L51" s="9"/>
      <c r="M51" s="9"/>
      <c r="N51" s="9"/>
      <c r="O51" s="9"/>
      <c r="P51" s="9"/>
      <c r="Q51" s="9"/>
      <c r="R51" s="9"/>
      <c r="S51" s="9"/>
      <c r="T51" s="9"/>
      <c r="U51" s="9"/>
      <c r="V51" s="9"/>
      <c r="W51" s="9"/>
    </row>
    <row r="52">
      <c r="A52" s="117" t="str">
        <f t="shared" si="1"/>
        <v>1</v>
      </c>
      <c r="B52" s="5"/>
      <c r="C52" s="116"/>
      <c r="D52" s="9"/>
      <c r="E52" s="9"/>
      <c r="F52" s="9"/>
      <c r="G52" s="9"/>
      <c r="H52" s="9"/>
      <c r="I52" s="9"/>
      <c r="J52" s="9"/>
      <c r="K52" s="9"/>
      <c r="L52" s="9"/>
      <c r="M52" s="9"/>
      <c r="N52" s="9"/>
      <c r="O52" s="9"/>
      <c r="P52" s="9"/>
      <c r="Q52" s="9"/>
      <c r="R52" s="9"/>
      <c r="S52" s="9"/>
      <c r="T52" s="9"/>
      <c r="U52" s="9"/>
      <c r="V52" s="9"/>
      <c r="W52" s="9"/>
    </row>
    <row r="53">
      <c r="A53" s="117" t="str">
        <f t="shared" si="1"/>
        <v>1</v>
      </c>
      <c r="B53" s="39"/>
      <c r="C53" s="116"/>
      <c r="D53" s="9"/>
      <c r="E53" s="9"/>
      <c r="F53" s="9"/>
      <c r="G53" s="9"/>
      <c r="H53" s="9"/>
      <c r="I53" s="9"/>
      <c r="J53" s="9"/>
      <c r="K53" s="9"/>
      <c r="L53" s="9"/>
      <c r="M53" s="9"/>
      <c r="N53" s="9"/>
      <c r="O53" s="9"/>
      <c r="P53" s="9"/>
      <c r="Q53" s="9"/>
      <c r="R53" s="9"/>
      <c r="S53" s="9"/>
      <c r="T53" s="9"/>
      <c r="U53" s="9"/>
      <c r="V53" s="9"/>
      <c r="W53" s="9"/>
    </row>
    <row r="54">
      <c r="A54" s="117" t="str">
        <f t="shared" si="1"/>
        <v>1</v>
      </c>
      <c r="B54" s="39"/>
      <c r="C54" s="116"/>
      <c r="D54" s="9"/>
      <c r="E54" s="9"/>
      <c r="F54" s="9"/>
      <c r="G54" s="9"/>
      <c r="H54" s="9"/>
      <c r="I54" s="9"/>
      <c r="J54" s="9"/>
      <c r="K54" s="9"/>
      <c r="L54" s="9"/>
      <c r="M54" s="9"/>
      <c r="N54" s="9"/>
      <c r="O54" s="9"/>
      <c r="P54" s="9"/>
      <c r="Q54" s="9"/>
      <c r="R54" s="9"/>
      <c r="S54" s="9"/>
      <c r="T54" s="9"/>
      <c r="U54" s="9"/>
      <c r="V54" s="9"/>
      <c r="W54" s="9"/>
    </row>
    <row r="55">
      <c r="A55" s="117" t="str">
        <f t="shared" si="1"/>
        <v>1</v>
      </c>
      <c r="B55" s="5"/>
      <c r="C55" s="116"/>
      <c r="D55" s="9"/>
      <c r="E55" s="9"/>
      <c r="F55" s="9"/>
      <c r="G55" s="9"/>
      <c r="H55" s="9"/>
      <c r="I55" s="9"/>
      <c r="J55" s="9"/>
      <c r="K55" s="9"/>
      <c r="L55" s="9"/>
      <c r="M55" s="9"/>
      <c r="N55" s="9"/>
      <c r="O55" s="9"/>
      <c r="P55" s="9"/>
      <c r="Q55" s="9"/>
      <c r="R55" s="9"/>
      <c r="S55" s="9"/>
      <c r="T55" s="9"/>
      <c r="U55" s="9"/>
      <c r="V55" s="9"/>
      <c r="W55" s="9"/>
    </row>
    <row r="56">
      <c r="A56" s="117" t="str">
        <f t="shared" si="1"/>
        <v>1</v>
      </c>
      <c r="B56" s="5"/>
      <c r="C56" s="116"/>
      <c r="D56" s="9"/>
      <c r="E56" s="9"/>
      <c r="F56" s="9"/>
      <c r="G56" s="9"/>
      <c r="H56" s="9"/>
      <c r="I56" s="9"/>
      <c r="J56" s="9"/>
      <c r="K56" s="9"/>
      <c r="L56" s="9"/>
      <c r="M56" s="9"/>
      <c r="N56" s="9"/>
      <c r="O56" s="9"/>
      <c r="P56" s="9"/>
      <c r="Q56" s="9"/>
      <c r="R56" s="9"/>
      <c r="S56" s="9"/>
      <c r="T56" s="9"/>
      <c r="U56" s="9"/>
      <c r="V56" s="9"/>
      <c r="W56" s="9"/>
    </row>
    <row r="57">
      <c r="A57" s="117" t="str">
        <f t="shared" si="1"/>
        <v>1</v>
      </c>
      <c r="B57" s="39"/>
      <c r="C57" s="116"/>
      <c r="D57" s="9"/>
      <c r="E57" s="9"/>
      <c r="F57" s="9"/>
      <c r="G57" s="9"/>
      <c r="H57" s="9"/>
      <c r="I57" s="9"/>
      <c r="J57" s="9"/>
      <c r="K57" s="9"/>
      <c r="L57" s="9"/>
      <c r="M57" s="9"/>
      <c r="N57" s="9"/>
      <c r="O57" s="9"/>
      <c r="P57" s="9"/>
      <c r="Q57" s="9"/>
      <c r="R57" s="9"/>
      <c r="S57" s="9"/>
      <c r="T57" s="9"/>
      <c r="U57" s="9"/>
      <c r="V57" s="9"/>
      <c r="W57" s="9"/>
    </row>
    <row r="58">
      <c r="A58" s="117" t="str">
        <f t="shared" si="1"/>
        <v>1</v>
      </c>
      <c r="B58" s="39"/>
      <c r="C58" s="116"/>
      <c r="D58" s="9"/>
      <c r="E58" s="9"/>
      <c r="F58" s="9"/>
      <c r="G58" s="9"/>
      <c r="H58" s="9"/>
      <c r="I58" s="9"/>
      <c r="J58" s="9"/>
      <c r="K58" s="9"/>
      <c r="L58" s="9"/>
      <c r="M58" s="9"/>
      <c r="N58" s="9"/>
      <c r="O58" s="9"/>
      <c r="P58" s="9"/>
      <c r="Q58" s="9"/>
      <c r="R58" s="9"/>
      <c r="S58" s="9"/>
      <c r="T58" s="9"/>
      <c r="U58" s="9"/>
      <c r="V58" s="9"/>
      <c r="W58" s="9"/>
    </row>
    <row r="59">
      <c r="A59" s="117" t="str">
        <f t="shared" si="1"/>
        <v>1</v>
      </c>
      <c r="B59" s="39"/>
      <c r="C59" s="116"/>
      <c r="D59" s="9"/>
      <c r="E59" s="9"/>
      <c r="F59" s="9"/>
      <c r="G59" s="9"/>
      <c r="H59" s="9"/>
      <c r="I59" s="9"/>
      <c r="J59" s="9"/>
      <c r="K59" s="9"/>
      <c r="L59" s="9"/>
      <c r="M59" s="9"/>
      <c r="N59" s="9"/>
      <c r="O59" s="9"/>
      <c r="P59" s="9"/>
      <c r="Q59" s="9"/>
      <c r="R59" s="9"/>
      <c r="S59" s="9"/>
      <c r="T59" s="9"/>
      <c r="U59" s="9"/>
      <c r="V59" s="9"/>
      <c r="W59" s="9"/>
    </row>
    <row r="60">
      <c r="A60" s="117" t="str">
        <f t="shared" si="1"/>
        <v>1</v>
      </c>
      <c r="B60" s="39"/>
      <c r="C60" s="116"/>
      <c r="D60" s="9"/>
      <c r="E60" s="9"/>
      <c r="F60" s="9"/>
      <c r="G60" s="9"/>
      <c r="H60" s="9"/>
      <c r="I60" s="9"/>
      <c r="J60" s="9"/>
      <c r="K60" s="9"/>
      <c r="L60" s="9"/>
      <c r="M60" s="9"/>
      <c r="N60" s="9"/>
      <c r="O60" s="9"/>
      <c r="P60" s="9"/>
      <c r="Q60" s="9"/>
      <c r="R60" s="9"/>
      <c r="S60" s="9"/>
      <c r="T60" s="9"/>
      <c r="U60" s="9"/>
      <c r="V60" s="9"/>
      <c r="W60" s="9"/>
    </row>
    <row r="61">
      <c r="A61" s="117" t="str">
        <f t="shared" si="1"/>
        <v>1</v>
      </c>
      <c r="B61" s="39"/>
      <c r="C61" s="116"/>
      <c r="D61" s="9"/>
      <c r="E61" s="9"/>
      <c r="F61" s="9"/>
      <c r="G61" s="9"/>
      <c r="H61" s="9"/>
      <c r="I61" s="9"/>
      <c r="J61" s="9"/>
      <c r="K61" s="9"/>
      <c r="L61" s="9"/>
      <c r="M61" s="9"/>
      <c r="N61" s="9"/>
      <c r="O61" s="9"/>
      <c r="P61" s="9"/>
      <c r="Q61" s="9"/>
      <c r="R61" s="9"/>
      <c r="S61" s="9"/>
      <c r="T61" s="9"/>
      <c r="U61" s="9"/>
      <c r="V61" s="9"/>
      <c r="W61" s="9"/>
    </row>
    <row r="62">
      <c r="A62" s="117" t="str">
        <f t="shared" si="1"/>
        <v>1</v>
      </c>
      <c r="B62" s="39"/>
      <c r="C62" s="116"/>
      <c r="D62" s="9"/>
      <c r="E62" s="9"/>
      <c r="F62" s="9"/>
      <c r="G62" s="9"/>
      <c r="H62" s="9"/>
      <c r="I62" s="9"/>
      <c r="J62" s="9"/>
      <c r="K62" s="9"/>
      <c r="L62" s="9"/>
      <c r="M62" s="9"/>
      <c r="N62" s="9"/>
      <c r="O62" s="9"/>
      <c r="P62" s="9"/>
      <c r="Q62" s="9"/>
      <c r="R62" s="9"/>
      <c r="S62" s="9"/>
      <c r="T62" s="9"/>
      <c r="U62" s="9"/>
      <c r="V62" s="9"/>
      <c r="W62" s="9"/>
    </row>
    <row r="63">
      <c r="A63" s="117" t="str">
        <f t="shared" si="1"/>
        <v>1</v>
      </c>
      <c r="B63" s="39"/>
      <c r="C63" s="116"/>
      <c r="D63" s="9"/>
      <c r="E63" s="9"/>
      <c r="F63" s="9"/>
      <c r="G63" s="9"/>
      <c r="H63" s="9"/>
      <c r="I63" s="9"/>
      <c r="J63" s="9"/>
      <c r="K63" s="9"/>
      <c r="L63" s="9"/>
      <c r="M63" s="9"/>
      <c r="N63" s="9"/>
      <c r="O63" s="9"/>
      <c r="P63" s="9"/>
      <c r="Q63" s="9"/>
      <c r="R63" s="9"/>
      <c r="S63" s="9"/>
      <c r="T63" s="9"/>
      <c r="U63" s="9"/>
      <c r="V63" s="9"/>
      <c r="W63" s="9"/>
    </row>
    <row r="64">
      <c r="A64" s="117" t="str">
        <f t="shared" si="1"/>
        <v>1</v>
      </c>
      <c r="B64" s="39"/>
      <c r="C64" s="116"/>
      <c r="D64" s="9"/>
      <c r="E64" s="9"/>
      <c r="F64" s="9"/>
      <c r="G64" s="9"/>
      <c r="H64" s="9"/>
      <c r="I64" s="9"/>
      <c r="J64" s="9"/>
      <c r="K64" s="9"/>
      <c r="L64" s="9"/>
      <c r="M64" s="9"/>
      <c r="N64" s="9"/>
      <c r="O64" s="9"/>
      <c r="P64" s="9"/>
      <c r="Q64" s="9"/>
      <c r="R64" s="9"/>
      <c r="S64" s="9"/>
      <c r="T64" s="9"/>
      <c r="U64" s="9"/>
      <c r="V64" s="9"/>
      <c r="W64" s="9"/>
    </row>
    <row r="65">
      <c r="A65" s="117" t="str">
        <f t="shared" si="1"/>
        <v>1</v>
      </c>
      <c r="B65" s="39"/>
      <c r="C65" s="116"/>
      <c r="D65" s="9"/>
      <c r="E65" s="9"/>
      <c r="F65" s="9"/>
      <c r="G65" s="9"/>
      <c r="H65" s="9"/>
      <c r="I65" s="9"/>
      <c r="J65" s="9"/>
      <c r="K65" s="9"/>
      <c r="L65" s="9"/>
      <c r="M65" s="9"/>
      <c r="N65" s="9"/>
      <c r="O65" s="9"/>
      <c r="P65" s="9"/>
      <c r="Q65" s="9"/>
      <c r="R65" s="9"/>
      <c r="S65" s="9"/>
      <c r="T65" s="9"/>
      <c r="U65" s="9"/>
      <c r="V65" s="9"/>
      <c r="W65" s="9"/>
    </row>
    <row r="66">
      <c r="A66" s="117" t="str">
        <f t="shared" si="1"/>
        <v>1</v>
      </c>
      <c r="B66" s="39"/>
      <c r="C66" s="116"/>
      <c r="D66" s="9"/>
      <c r="E66" s="9"/>
      <c r="F66" s="9"/>
      <c r="G66" s="9"/>
      <c r="H66" s="9"/>
      <c r="I66" s="9"/>
      <c r="J66" s="9"/>
      <c r="K66" s="9"/>
      <c r="L66" s="9"/>
      <c r="M66" s="9"/>
      <c r="N66" s="9"/>
      <c r="O66" s="9"/>
      <c r="P66" s="9"/>
      <c r="Q66" s="9"/>
      <c r="R66" s="9"/>
      <c r="S66" s="9"/>
      <c r="T66" s="9"/>
      <c r="U66" s="9"/>
      <c r="V66" s="9"/>
      <c r="W66" s="9"/>
    </row>
    <row r="67">
      <c r="A67" s="117" t="str">
        <f t="shared" si="1"/>
        <v>1</v>
      </c>
      <c r="B67" s="39"/>
      <c r="C67" s="116"/>
      <c r="D67" s="9"/>
      <c r="E67" s="9"/>
      <c r="F67" s="9"/>
      <c r="G67" s="9"/>
      <c r="H67" s="9"/>
      <c r="I67" s="9"/>
      <c r="J67" s="9"/>
      <c r="K67" s="9"/>
      <c r="L67" s="9"/>
      <c r="M67" s="9"/>
      <c r="N67" s="9"/>
      <c r="O67" s="9"/>
      <c r="P67" s="9"/>
      <c r="Q67" s="9"/>
      <c r="R67" s="9"/>
      <c r="S67" s="9"/>
      <c r="T67" s="9"/>
      <c r="U67" s="9"/>
      <c r="V67" s="9"/>
      <c r="W67" s="9"/>
    </row>
    <row r="68">
      <c r="A68" s="117" t="str">
        <f t="shared" si="1"/>
        <v>1</v>
      </c>
      <c r="B68" s="39"/>
      <c r="C68" s="116"/>
      <c r="D68" s="9"/>
      <c r="E68" s="9"/>
      <c r="F68" s="9"/>
      <c r="G68" s="9"/>
      <c r="H68" s="9"/>
      <c r="I68" s="9"/>
      <c r="J68" s="9"/>
      <c r="K68" s="9"/>
      <c r="L68" s="9"/>
      <c r="M68" s="9"/>
      <c r="N68" s="9"/>
      <c r="O68" s="9"/>
      <c r="P68" s="9"/>
      <c r="Q68" s="9"/>
      <c r="R68" s="9"/>
      <c r="S68" s="9"/>
      <c r="T68" s="9"/>
      <c r="U68" s="9"/>
      <c r="V68" s="9"/>
      <c r="W68" s="9"/>
    </row>
    <row r="69">
      <c r="A69" s="117" t="str">
        <f t="shared" si="1"/>
        <v>1</v>
      </c>
      <c r="B69" s="39"/>
      <c r="C69" s="116"/>
      <c r="D69" s="9"/>
      <c r="E69" s="9"/>
      <c r="F69" s="9"/>
      <c r="G69" s="9"/>
      <c r="H69" s="9"/>
      <c r="I69" s="9"/>
      <c r="J69" s="9"/>
      <c r="K69" s="9"/>
      <c r="L69" s="9"/>
      <c r="M69" s="9"/>
      <c r="N69" s="9"/>
      <c r="O69" s="9"/>
      <c r="P69" s="9"/>
      <c r="Q69" s="9"/>
      <c r="R69" s="9"/>
      <c r="S69" s="9"/>
      <c r="T69" s="9"/>
      <c r="U69" s="9"/>
      <c r="V69" s="9"/>
      <c r="W69" s="9"/>
    </row>
    <row r="70">
      <c r="A70" s="117" t="str">
        <f t="shared" si="1"/>
        <v>1</v>
      </c>
      <c r="B70" s="39"/>
      <c r="C70" s="116"/>
      <c r="D70" s="9"/>
      <c r="E70" s="9"/>
      <c r="F70" s="9"/>
      <c r="G70" s="9"/>
      <c r="H70" s="9"/>
      <c r="I70" s="9"/>
      <c r="J70" s="9"/>
      <c r="K70" s="9"/>
      <c r="L70" s="9"/>
      <c r="M70" s="9"/>
      <c r="N70" s="9"/>
      <c r="O70" s="9"/>
      <c r="P70" s="9"/>
      <c r="Q70" s="9"/>
      <c r="R70" s="9"/>
      <c r="S70" s="9"/>
      <c r="T70" s="9"/>
      <c r="U70" s="9"/>
      <c r="V70" s="9"/>
      <c r="W70" s="9"/>
    </row>
    <row r="71">
      <c r="A71" s="117" t="str">
        <f t="shared" si="1"/>
        <v>1</v>
      </c>
      <c r="B71" s="39"/>
      <c r="C71" s="116"/>
      <c r="D71" s="9"/>
      <c r="E71" s="9"/>
      <c r="F71" s="9"/>
      <c r="G71" s="9"/>
      <c r="H71" s="9"/>
      <c r="I71" s="9"/>
      <c r="J71" s="9"/>
      <c r="K71" s="9"/>
      <c r="L71" s="9"/>
      <c r="M71" s="9"/>
      <c r="N71" s="9"/>
      <c r="O71" s="9"/>
      <c r="P71" s="9"/>
      <c r="Q71" s="9"/>
      <c r="R71" s="9"/>
      <c r="S71" s="9"/>
      <c r="T71" s="9"/>
      <c r="U71" s="9"/>
      <c r="V71" s="9"/>
      <c r="W71" s="9"/>
    </row>
    <row r="72">
      <c r="A72" s="117" t="str">
        <f t="shared" si="1"/>
        <v>1</v>
      </c>
      <c r="B72" s="39"/>
      <c r="C72" s="116"/>
      <c r="D72" s="9"/>
      <c r="E72" s="9"/>
      <c r="F72" s="9"/>
      <c r="G72" s="9"/>
      <c r="H72" s="9"/>
      <c r="I72" s="9"/>
      <c r="J72" s="9"/>
      <c r="K72" s="9"/>
      <c r="L72" s="9"/>
      <c r="M72" s="9"/>
      <c r="N72" s="9"/>
      <c r="O72" s="9"/>
      <c r="P72" s="9"/>
      <c r="Q72" s="9"/>
      <c r="R72" s="9"/>
      <c r="S72" s="9"/>
      <c r="T72" s="9"/>
      <c r="U72" s="9"/>
      <c r="V72" s="9"/>
      <c r="W72" s="9"/>
    </row>
    <row r="73">
      <c r="A73" s="117" t="str">
        <f t="shared" si="1"/>
        <v>1</v>
      </c>
      <c r="B73" s="39"/>
      <c r="C73" s="116"/>
      <c r="D73" s="9"/>
      <c r="E73" s="9"/>
      <c r="F73" s="9"/>
      <c r="G73" s="9"/>
      <c r="H73" s="9"/>
      <c r="I73" s="9"/>
      <c r="J73" s="9"/>
      <c r="K73" s="9"/>
      <c r="L73" s="9"/>
      <c r="M73" s="9"/>
      <c r="N73" s="9"/>
      <c r="O73" s="9"/>
      <c r="P73" s="9"/>
      <c r="Q73" s="9"/>
      <c r="R73" s="9"/>
      <c r="S73" s="9"/>
      <c r="T73" s="9"/>
      <c r="U73" s="9"/>
      <c r="V73" s="9"/>
      <c r="W73" s="9"/>
    </row>
    <row r="74">
      <c r="A74" s="117" t="str">
        <f t="shared" si="1"/>
        <v>1</v>
      </c>
      <c r="B74" s="39"/>
      <c r="C74" s="116"/>
      <c r="D74" s="9"/>
      <c r="E74" s="9"/>
      <c r="F74" s="9"/>
      <c r="G74" s="9"/>
      <c r="H74" s="9"/>
      <c r="I74" s="9"/>
      <c r="J74" s="9"/>
      <c r="K74" s="9"/>
      <c r="L74" s="9"/>
      <c r="M74" s="9"/>
      <c r="N74" s="9"/>
      <c r="O74" s="9"/>
      <c r="P74" s="9"/>
      <c r="Q74" s="9"/>
      <c r="R74" s="9"/>
      <c r="S74" s="9"/>
      <c r="T74" s="9"/>
      <c r="U74" s="9"/>
      <c r="V74" s="9"/>
      <c r="W74" s="9"/>
    </row>
    <row r="75">
      <c r="A75" s="117" t="str">
        <f t="shared" si="1"/>
        <v>1</v>
      </c>
      <c r="B75" s="39"/>
      <c r="C75" s="116"/>
      <c r="D75" s="9"/>
      <c r="E75" s="9"/>
      <c r="F75" s="9"/>
      <c r="G75" s="9"/>
      <c r="H75" s="9"/>
      <c r="I75" s="9"/>
      <c r="J75" s="9"/>
      <c r="K75" s="9"/>
      <c r="L75" s="9"/>
      <c r="M75" s="9"/>
      <c r="N75" s="9"/>
      <c r="O75" s="9"/>
      <c r="P75" s="9"/>
      <c r="Q75" s="9"/>
      <c r="R75" s="9"/>
      <c r="S75" s="9"/>
      <c r="T75" s="9"/>
      <c r="U75" s="9"/>
      <c r="V75" s="9"/>
      <c r="W75" s="9"/>
    </row>
    <row r="76">
      <c r="A76" s="117" t="str">
        <f t="shared" si="1"/>
        <v>1</v>
      </c>
      <c r="B76" s="39"/>
      <c r="C76" s="116"/>
      <c r="D76" s="9"/>
      <c r="E76" s="9"/>
      <c r="F76" s="9"/>
      <c r="G76" s="9"/>
      <c r="H76" s="9"/>
      <c r="I76" s="9"/>
      <c r="J76" s="9"/>
      <c r="K76" s="9"/>
      <c r="L76" s="9"/>
      <c r="M76" s="9"/>
      <c r="N76" s="9"/>
      <c r="O76" s="9"/>
      <c r="P76" s="9"/>
      <c r="Q76" s="9"/>
      <c r="R76" s="9"/>
      <c r="S76" s="9"/>
      <c r="T76" s="9"/>
      <c r="U76" s="9"/>
      <c r="V76" s="9"/>
      <c r="W76" s="9"/>
    </row>
    <row r="77">
      <c r="A77" s="117" t="str">
        <f t="shared" si="1"/>
        <v>1</v>
      </c>
      <c r="B77" s="39"/>
      <c r="C77" s="116"/>
      <c r="D77" s="9"/>
      <c r="E77" s="9"/>
      <c r="F77" s="9"/>
      <c r="G77" s="9"/>
      <c r="H77" s="9"/>
      <c r="I77" s="9"/>
      <c r="J77" s="9"/>
      <c r="K77" s="9"/>
      <c r="L77" s="9"/>
      <c r="M77" s="9"/>
      <c r="N77" s="9"/>
      <c r="O77" s="9"/>
      <c r="P77" s="9"/>
      <c r="Q77" s="9"/>
      <c r="R77" s="9"/>
      <c r="S77" s="9"/>
      <c r="T77" s="9"/>
      <c r="U77" s="9"/>
      <c r="V77" s="9"/>
      <c r="W77" s="9"/>
    </row>
    <row r="78">
      <c r="A78" s="117" t="str">
        <f t="shared" si="1"/>
        <v>1</v>
      </c>
      <c r="B78" s="5"/>
      <c r="C78" s="116"/>
      <c r="D78" s="9"/>
      <c r="E78" s="9"/>
      <c r="F78" s="9"/>
      <c r="G78" s="9"/>
      <c r="H78" s="9"/>
      <c r="I78" s="9"/>
      <c r="J78" s="9"/>
      <c r="K78" s="9"/>
      <c r="L78" s="9"/>
      <c r="M78" s="9"/>
      <c r="N78" s="9"/>
      <c r="O78" s="9"/>
      <c r="P78" s="9"/>
      <c r="Q78" s="9"/>
      <c r="R78" s="9"/>
      <c r="S78" s="9"/>
      <c r="T78" s="9"/>
      <c r="U78" s="9"/>
      <c r="V78" s="9"/>
      <c r="W78" s="9"/>
    </row>
    <row r="79">
      <c r="A79" s="117" t="str">
        <f t="shared" si="1"/>
        <v>1</v>
      </c>
      <c r="B79" s="5"/>
      <c r="C79" s="116"/>
      <c r="D79" s="9"/>
      <c r="E79" s="9"/>
      <c r="F79" s="9"/>
      <c r="G79" s="9"/>
      <c r="H79" s="9"/>
      <c r="I79" s="9"/>
      <c r="J79" s="9"/>
      <c r="K79" s="9"/>
      <c r="L79" s="9"/>
      <c r="M79" s="9"/>
      <c r="N79" s="9"/>
      <c r="O79" s="9"/>
      <c r="P79" s="9"/>
      <c r="Q79" s="9"/>
      <c r="R79" s="9"/>
      <c r="S79" s="9"/>
      <c r="T79" s="9"/>
      <c r="U79" s="9"/>
      <c r="V79" s="9"/>
      <c r="W79" s="9"/>
    </row>
    <row r="80">
      <c r="A80" s="117" t="str">
        <f t="shared" si="1"/>
        <v>1</v>
      </c>
      <c r="B80" s="39"/>
      <c r="C80" s="116"/>
      <c r="D80" s="9"/>
      <c r="E80" s="9"/>
      <c r="F80" s="9"/>
      <c r="G80" s="9"/>
      <c r="H80" s="9"/>
      <c r="I80" s="9"/>
      <c r="J80" s="9"/>
      <c r="K80" s="9"/>
      <c r="L80" s="9"/>
      <c r="M80" s="9"/>
      <c r="N80" s="9"/>
      <c r="O80" s="9"/>
      <c r="P80" s="9"/>
      <c r="Q80" s="9"/>
      <c r="R80" s="9"/>
      <c r="S80" s="9"/>
      <c r="T80" s="9"/>
      <c r="U80" s="9"/>
      <c r="V80" s="9"/>
      <c r="W80" s="9"/>
    </row>
    <row r="81">
      <c r="A81" s="117" t="str">
        <f t="shared" si="1"/>
        <v>1</v>
      </c>
      <c r="B81" s="39"/>
      <c r="C81" s="116"/>
      <c r="D81" s="9"/>
      <c r="E81" s="9"/>
      <c r="F81" s="9"/>
      <c r="G81" s="9"/>
      <c r="H81" s="9"/>
      <c r="I81" s="9"/>
      <c r="J81" s="9"/>
      <c r="K81" s="9"/>
      <c r="L81" s="9"/>
      <c r="M81" s="9"/>
      <c r="N81" s="9"/>
      <c r="O81" s="9"/>
      <c r="P81" s="9"/>
      <c r="Q81" s="9"/>
      <c r="R81" s="9"/>
      <c r="S81" s="9"/>
      <c r="T81" s="9"/>
      <c r="U81" s="9"/>
      <c r="V81" s="9"/>
      <c r="W81" s="9"/>
    </row>
    <row r="82">
      <c r="A82" s="117" t="str">
        <f t="shared" si="1"/>
        <v>1</v>
      </c>
      <c r="B82" s="39"/>
      <c r="C82" s="116"/>
      <c r="D82" s="9"/>
      <c r="E82" s="9"/>
      <c r="F82" s="9"/>
      <c r="G82" s="9"/>
      <c r="H82" s="9"/>
      <c r="I82" s="9"/>
      <c r="J82" s="9"/>
      <c r="K82" s="9"/>
      <c r="L82" s="9"/>
      <c r="M82" s="9"/>
      <c r="N82" s="9"/>
      <c r="O82" s="9"/>
      <c r="P82" s="9"/>
      <c r="Q82" s="9"/>
      <c r="R82" s="9"/>
      <c r="S82" s="9"/>
      <c r="T82" s="9"/>
      <c r="U82" s="9"/>
      <c r="V82" s="9"/>
      <c r="W82" s="9"/>
    </row>
    <row r="83">
      <c r="A83" s="117" t="str">
        <f t="shared" si="1"/>
        <v>1</v>
      </c>
      <c r="B83" s="39"/>
      <c r="C83" s="116"/>
      <c r="D83" s="9"/>
      <c r="E83" s="9"/>
      <c r="F83" s="9"/>
      <c r="G83" s="9"/>
      <c r="H83" s="9"/>
      <c r="I83" s="9"/>
      <c r="J83" s="9"/>
      <c r="K83" s="9"/>
      <c r="L83" s="9"/>
      <c r="M83" s="9"/>
      <c r="N83" s="9"/>
      <c r="O83" s="9"/>
      <c r="P83" s="9"/>
      <c r="Q83" s="9"/>
      <c r="R83" s="9"/>
      <c r="S83" s="9"/>
      <c r="T83" s="9"/>
      <c r="U83" s="9"/>
      <c r="V83" s="9"/>
      <c r="W83" s="9"/>
    </row>
    <row r="84">
      <c r="A84" s="117" t="str">
        <f t="shared" si="1"/>
        <v>1</v>
      </c>
      <c r="B84" s="5"/>
      <c r="C84" s="116"/>
      <c r="D84" s="9"/>
      <c r="E84" s="9"/>
      <c r="F84" s="9"/>
      <c r="G84" s="9"/>
      <c r="H84" s="9"/>
      <c r="I84" s="9"/>
      <c r="J84" s="9"/>
      <c r="K84" s="9"/>
      <c r="L84" s="9"/>
      <c r="M84" s="9"/>
      <c r="N84" s="9"/>
      <c r="O84" s="9"/>
      <c r="P84" s="9"/>
      <c r="Q84" s="9"/>
      <c r="R84" s="9"/>
      <c r="S84" s="9"/>
      <c r="T84" s="9"/>
      <c r="U84" s="9"/>
      <c r="V84" s="9"/>
      <c r="W84" s="9"/>
    </row>
    <row r="85">
      <c r="A85" s="117" t="str">
        <f t="shared" si="1"/>
        <v>1</v>
      </c>
      <c r="B85" s="39"/>
      <c r="C85" s="116"/>
      <c r="D85" s="9"/>
      <c r="E85" s="9"/>
      <c r="F85" s="9"/>
      <c r="G85" s="9"/>
      <c r="H85" s="9"/>
      <c r="I85" s="9"/>
      <c r="J85" s="9"/>
      <c r="K85" s="9"/>
      <c r="L85" s="9"/>
      <c r="M85" s="9"/>
      <c r="N85" s="9"/>
      <c r="O85" s="9"/>
      <c r="P85" s="9"/>
      <c r="Q85" s="9"/>
      <c r="R85" s="9"/>
      <c r="S85" s="9"/>
      <c r="T85" s="9"/>
      <c r="U85" s="9"/>
      <c r="V85" s="9"/>
      <c r="W85" s="9"/>
    </row>
    <row r="86">
      <c r="A86" s="117" t="str">
        <f t="shared" si="1"/>
        <v>1</v>
      </c>
      <c r="B86" s="39"/>
      <c r="C86" s="116"/>
      <c r="D86" s="9"/>
      <c r="E86" s="9"/>
      <c r="F86" s="9"/>
      <c r="G86" s="9"/>
      <c r="H86" s="9"/>
      <c r="I86" s="9"/>
      <c r="J86" s="9"/>
      <c r="K86" s="9"/>
      <c r="L86" s="9"/>
      <c r="M86" s="9"/>
      <c r="N86" s="9"/>
      <c r="O86" s="9"/>
      <c r="P86" s="9"/>
      <c r="Q86" s="9"/>
      <c r="R86" s="9"/>
      <c r="S86" s="9"/>
      <c r="T86" s="9"/>
      <c r="U86" s="9"/>
      <c r="V86" s="9"/>
      <c r="W86" s="9"/>
    </row>
    <row r="87">
      <c r="A87" s="117" t="str">
        <f t="shared" si="1"/>
        <v>1</v>
      </c>
      <c r="B87" s="39"/>
      <c r="C87" s="116"/>
      <c r="D87" s="9"/>
      <c r="E87" s="9"/>
      <c r="F87" s="9"/>
      <c r="G87" s="9"/>
      <c r="H87" s="9"/>
      <c r="I87" s="9"/>
      <c r="J87" s="9"/>
      <c r="K87" s="9"/>
      <c r="L87" s="9"/>
      <c r="M87" s="9"/>
      <c r="N87" s="9"/>
      <c r="O87" s="9"/>
      <c r="P87" s="9"/>
      <c r="Q87" s="9"/>
      <c r="R87" s="9"/>
      <c r="S87" s="9"/>
      <c r="T87" s="9"/>
      <c r="U87" s="9"/>
      <c r="V87" s="9"/>
      <c r="W87" s="9"/>
    </row>
    <row r="88">
      <c r="A88" s="117" t="str">
        <f t="shared" si="1"/>
        <v>1</v>
      </c>
      <c r="B88" s="39"/>
      <c r="C88" s="116"/>
      <c r="D88" s="9"/>
      <c r="E88" s="9"/>
      <c r="F88" s="9"/>
      <c r="G88" s="9"/>
      <c r="H88" s="9"/>
      <c r="I88" s="9"/>
      <c r="J88" s="9"/>
      <c r="K88" s="9"/>
      <c r="L88" s="9"/>
      <c r="M88" s="9"/>
      <c r="N88" s="9"/>
      <c r="O88" s="9"/>
      <c r="P88" s="9"/>
      <c r="Q88" s="9"/>
      <c r="R88" s="9"/>
      <c r="S88" s="9"/>
      <c r="T88" s="9"/>
      <c r="U88" s="9"/>
      <c r="V88" s="9"/>
      <c r="W88" s="9"/>
    </row>
    <row r="89">
      <c r="A89" s="117" t="str">
        <f t="shared" si="1"/>
        <v>1</v>
      </c>
      <c r="B89" s="39"/>
      <c r="C89" s="116"/>
      <c r="D89" s="9"/>
      <c r="E89" s="9"/>
      <c r="F89" s="9"/>
      <c r="G89" s="9"/>
      <c r="H89" s="9"/>
      <c r="I89" s="9"/>
      <c r="J89" s="9"/>
      <c r="K89" s="9"/>
      <c r="L89" s="9"/>
      <c r="M89" s="9"/>
      <c r="N89" s="9"/>
      <c r="O89" s="9"/>
      <c r="P89" s="9"/>
      <c r="Q89" s="9"/>
      <c r="R89" s="9"/>
      <c r="S89" s="9"/>
      <c r="T89" s="9"/>
      <c r="U89" s="9"/>
      <c r="V89" s="9"/>
      <c r="W89" s="9"/>
    </row>
    <row r="90">
      <c r="A90" s="117" t="str">
        <f t="shared" si="1"/>
        <v>1</v>
      </c>
      <c r="B90" s="39"/>
      <c r="C90" s="116"/>
      <c r="D90" s="9"/>
      <c r="E90" s="9"/>
      <c r="F90" s="9"/>
      <c r="G90" s="9"/>
      <c r="H90" s="9"/>
      <c r="I90" s="9"/>
      <c r="J90" s="9"/>
      <c r="K90" s="9"/>
      <c r="L90" s="9"/>
      <c r="M90" s="9"/>
      <c r="N90" s="9"/>
      <c r="O90" s="9"/>
      <c r="P90" s="9"/>
      <c r="Q90" s="9"/>
      <c r="R90" s="9"/>
      <c r="S90" s="9"/>
      <c r="T90" s="9"/>
      <c r="U90" s="9"/>
      <c r="V90" s="9"/>
      <c r="W90" s="9"/>
    </row>
    <row r="91">
      <c r="A91" s="117" t="str">
        <f t="shared" si="1"/>
        <v>1</v>
      </c>
      <c r="B91" s="39"/>
      <c r="C91" s="116"/>
      <c r="D91" s="9"/>
      <c r="E91" s="9"/>
      <c r="F91" s="9"/>
      <c r="G91" s="9"/>
      <c r="H91" s="9"/>
      <c r="I91" s="9"/>
      <c r="J91" s="9"/>
      <c r="K91" s="9"/>
      <c r="L91" s="9"/>
      <c r="M91" s="9"/>
      <c r="N91" s="9"/>
      <c r="O91" s="9"/>
      <c r="P91" s="9"/>
      <c r="Q91" s="9"/>
      <c r="R91" s="9"/>
      <c r="S91" s="9"/>
      <c r="T91" s="9"/>
      <c r="U91" s="9"/>
      <c r="V91" s="9"/>
      <c r="W91" s="9"/>
    </row>
    <row r="92">
      <c r="A92" s="117" t="str">
        <f t="shared" si="1"/>
        <v>1</v>
      </c>
      <c r="B92" s="39"/>
      <c r="C92" s="116"/>
      <c r="D92" s="9"/>
      <c r="E92" s="9"/>
      <c r="F92" s="9"/>
      <c r="G92" s="9"/>
      <c r="H92" s="9"/>
      <c r="I92" s="9"/>
      <c r="J92" s="9"/>
      <c r="K92" s="9"/>
      <c r="L92" s="9"/>
      <c r="M92" s="9"/>
      <c r="N92" s="9"/>
      <c r="O92" s="9"/>
      <c r="P92" s="9"/>
      <c r="Q92" s="9"/>
      <c r="R92" s="9"/>
      <c r="S92" s="9"/>
      <c r="T92" s="9"/>
      <c r="U92" s="9"/>
      <c r="V92" s="9"/>
      <c r="W92" s="9"/>
    </row>
    <row r="93">
      <c r="A93" s="117" t="str">
        <f t="shared" si="1"/>
        <v>1</v>
      </c>
      <c r="B93" s="39"/>
      <c r="C93" s="116"/>
      <c r="D93" s="9"/>
      <c r="E93" s="9"/>
      <c r="F93" s="9"/>
      <c r="G93" s="9"/>
      <c r="H93" s="9"/>
      <c r="I93" s="9"/>
      <c r="J93" s="9"/>
      <c r="K93" s="9"/>
      <c r="L93" s="9"/>
      <c r="M93" s="9"/>
      <c r="N93" s="9"/>
      <c r="O93" s="9"/>
      <c r="P93" s="9"/>
      <c r="Q93" s="9"/>
      <c r="R93" s="9"/>
      <c r="S93" s="9"/>
      <c r="T93" s="9"/>
      <c r="U93" s="9"/>
      <c r="V93" s="9"/>
      <c r="W93" s="9"/>
    </row>
    <row r="94">
      <c r="A94" s="117" t="str">
        <f t="shared" si="1"/>
        <v>1</v>
      </c>
      <c r="B94" s="39"/>
      <c r="C94" s="116"/>
      <c r="D94" s="9"/>
      <c r="E94" s="9"/>
      <c r="F94" s="9"/>
      <c r="G94" s="9"/>
      <c r="H94" s="9"/>
      <c r="I94" s="9"/>
      <c r="J94" s="9"/>
      <c r="K94" s="9"/>
      <c r="L94" s="9"/>
      <c r="M94" s="9"/>
      <c r="N94" s="9"/>
      <c r="O94" s="9"/>
      <c r="P94" s="9"/>
      <c r="Q94" s="9"/>
      <c r="R94" s="9"/>
      <c r="S94" s="9"/>
      <c r="T94" s="9"/>
      <c r="U94" s="9"/>
      <c r="V94" s="9"/>
      <c r="W94" s="9"/>
    </row>
    <row r="95">
      <c r="A95" s="117" t="str">
        <f t="shared" si="1"/>
        <v>1</v>
      </c>
      <c r="B95" s="39"/>
      <c r="C95" s="116"/>
      <c r="D95" s="9"/>
      <c r="E95" s="9"/>
      <c r="F95" s="9"/>
      <c r="G95" s="9"/>
      <c r="H95" s="9"/>
      <c r="I95" s="9"/>
      <c r="J95" s="9"/>
      <c r="K95" s="9"/>
      <c r="L95" s="9"/>
      <c r="M95" s="9"/>
      <c r="N95" s="9"/>
      <c r="O95" s="9"/>
      <c r="P95" s="9"/>
      <c r="Q95" s="9"/>
      <c r="R95" s="9"/>
      <c r="S95" s="9"/>
      <c r="T95" s="9"/>
      <c r="U95" s="9"/>
      <c r="V95" s="9"/>
      <c r="W95" s="9"/>
    </row>
    <row r="96">
      <c r="A96" s="117" t="str">
        <f t="shared" si="1"/>
        <v>1</v>
      </c>
      <c r="B96" s="39"/>
      <c r="C96" s="116"/>
      <c r="D96" s="9"/>
      <c r="E96" s="9"/>
      <c r="F96" s="9"/>
      <c r="G96" s="9"/>
      <c r="H96" s="9"/>
      <c r="I96" s="9"/>
      <c r="J96" s="9"/>
      <c r="K96" s="9"/>
      <c r="L96" s="9"/>
      <c r="M96" s="9"/>
      <c r="N96" s="9"/>
      <c r="O96" s="9"/>
      <c r="P96" s="9"/>
      <c r="Q96" s="9"/>
      <c r="R96" s="9"/>
      <c r="S96" s="9"/>
      <c r="T96" s="9"/>
      <c r="U96" s="9"/>
      <c r="V96" s="9"/>
      <c r="W96" s="9"/>
    </row>
    <row r="97">
      <c r="A97" s="117" t="str">
        <f t="shared" si="1"/>
        <v>1</v>
      </c>
      <c r="B97" s="39"/>
      <c r="C97" s="116"/>
      <c r="D97" s="9"/>
      <c r="E97" s="9"/>
      <c r="F97" s="9"/>
      <c r="G97" s="9"/>
      <c r="H97" s="9"/>
      <c r="I97" s="9"/>
      <c r="J97" s="9"/>
      <c r="K97" s="9"/>
      <c r="L97" s="9"/>
      <c r="M97" s="9"/>
      <c r="N97" s="9"/>
      <c r="O97" s="9"/>
      <c r="P97" s="9"/>
      <c r="Q97" s="9"/>
      <c r="R97" s="9"/>
      <c r="S97" s="9"/>
      <c r="T97" s="9"/>
      <c r="U97" s="9"/>
      <c r="V97" s="9"/>
      <c r="W97" s="9"/>
    </row>
    <row r="98">
      <c r="A98" s="117" t="str">
        <f t="shared" si="1"/>
        <v>1</v>
      </c>
      <c r="B98" s="39"/>
      <c r="C98" s="116"/>
      <c r="D98" s="9"/>
      <c r="E98" s="9"/>
      <c r="F98" s="9"/>
      <c r="G98" s="9"/>
      <c r="H98" s="9"/>
      <c r="I98" s="9"/>
      <c r="J98" s="9"/>
      <c r="K98" s="9"/>
      <c r="L98" s="9"/>
      <c r="M98" s="9"/>
      <c r="N98" s="9"/>
      <c r="O98" s="9"/>
      <c r="P98" s="9"/>
      <c r="Q98" s="9"/>
      <c r="R98" s="9"/>
      <c r="S98" s="9"/>
      <c r="T98" s="9"/>
      <c r="U98" s="9"/>
      <c r="V98" s="9"/>
      <c r="W98" s="9"/>
    </row>
    <row r="99">
      <c r="A99" s="117" t="str">
        <f t="shared" si="1"/>
        <v>1</v>
      </c>
      <c r="B99" s="39"/>
      <c r="C99" s="116"/>
      <c r="D99" s="9"/>
      <c r="E99" s="9"/>
      <c r="F99" s="9"/>
      <c r="G99" s="9"/>
      <c r="H99" s="9"/>
      <c r="I99" s="9"/>
      <c r="J99" s="9"/>
      <c r="K99" s="9"/>
      <c r="L99" s="9"/>
      <c r="M99" s="9"/>
      <c r="N99" s="9"/>
      <c r="O99" s="9"/>
      <c r="P99" s="9"/>
      <c r="Q99" s="9"/>
      <c r="R99" s="9"/>
      <c r="S99" s="9"/>
      <c r="T99" s="9"/>
      <c r="U99" s="9"/>
      <c r="V99" s="9"/>
      <c r="W99" s="9"/>
    </row>
    <row r="100">
      <c r="A100" s="117" t="str">
        <f t="shared" si="1"/>
        <v>1</v>
      </c>
      <c r="B100" s="39"/>
      <c r="C100" s="116"/>
      <c r="D100" s="9"/>
      <c r="E100" s="9"/>
      <c r="F100" s="9"/>
      <c r="G100" s="9"/>
      <c r="H100" s="9"/>
      <c r="I100" s="9"/>
      <c r="J100" s="9"/>
      <c r="K100" s="9"/>
      <c r="L100" s="9"/>
      <c r="M100" s="9"/>
      <c r="N100" s="9"/>
      <c r="O100" s="9"/>
      <c r="P100" s="9"/>
      <c r="Q100" s="9"/>
      <c r="R100" s="9"/>
      <c r="S100" s="9"/>
      <c r="T100" s="9"/>
      <c r="U100" s="9"/>
      <c r="V100" s="9"/>
      <c r="W100" s="9"/>
    </row>
    <row r="101">
      <c r="A101" s="117" t="str">
        <f t="shared" si="1"/>
        <v>1</v>
      </c>
      <c r="B101" s="39"/>
      <c r="C101" s="116"/>
      <c r="D101" s="9"/>
      <c r="E101" s="9"/>
      <c r="F101" s="9"/>
      <c r="G101" s="9"/>
      <c r="H101" s="9"/>
      <c r="I101" s="9"/>
      <c r="J101" s="9"/>
      <c r="K101" s="9"/>
      <c r="L101" s="9"/>
      <c r="M101" s="9"/>
      <c r="N101" s="9"/>
      <c r="O101" s="9"/>
      <c r="P101" s="9"/>
      <c r="Q101" s="9"/>
      <c r="R101" s="9"/>
      <c r="S101" s="9"/>
      <c r="T101" s="9"/>
      <c r="U101" s="9"/>
      <c r="V101" s="9"/>
      <c r="W101" s="9"/>
    </row>
    <row r="102">
      <c r="A102" s="117" t="str">
        <f t="shared" si="1"/>
        <v>1</v>
      </c>
      <c r="B102" s="5"/>
      <c r="C102" s="116"/>
      <c r="D102" s="9"/>
      <c r="E102" s="9"/>
      <c r="F102" s="9"/>
      <c r="G102" s="9"/>
      <c r="H102" s="9"/>
      <c r="I102" s="9"/>
      <c r="J102" s="9"/>
      <c r="K102" s="9"/>
      <c r="L102" s="9"/>
      <c r="M102" s="9"/>
      <c r="N102" s="9"/>
      <c r="O102" s="9"/>
      <c r="P102" s="9"/>
      <c r="Q102" s="9"/>
      <c r="R102" s="9"/>
      <c r="S102" s="9"/>
      <c r="T102" s="9"/>
      <c r="U102" s="9"/>
      <c r="V102" s="9"/>
      <c r="W102" s="9"/>
    </row>
    <row r="103">
      <c r="A103" s="117" t="str">
        <f t="shared" si="1"/>
        <v>1</v>
      </c>
      <c r="B103" s="5"/>
      <c r="C103" s="116"/>
      <c r="D103" s="9"/>
      <c r="E103" s="9"/>
      <c r="F103" s="9"/>
      <c r="G103" s="9"/>
      <c r="H103" s="9"/>
      <c r="I103" s="9"/>
      <c r="J103" s="9"/>
      <c r="K103" s="9"/>
      <c r="L103" s="9"/>
      <c r="M103" s="9"/>
      <c r="N103" s="9"/>
      <c r="O103" s="9"/>
      <c r="P103" s="9"/>
      <c r="Q103" s="9"/>
      <c r="R103" s="9"/>
      <c r="S103" s="9"/>
      <c r="T103" s="9"/>
      <c r="U103" s="9"/>
      <c r="V103" s="9"/>
      <c r="W103" s="9"/>
    </row>
    <row r="104">
      <c r="A104" s="117" t="str">
        <f t="shared" si="1"/>
        <v>1</v>
      </c>
      <c r="B104" s="39"/>
      <c r="C104" s="116"/>
      <c r="D104" s="9"/>
      <c r="E104" s="9"/>
      <c r="F104" s="9"/>
      <c r="G104" s="9"/>
      <c r="H104" s="9"/>
      <c r="I104" s="9"/>
      <c r="J104" s="9"/>
      <c r="K104" s="9"/>
      <c r="L104" s="9"/>
      <c r="M104" s="9"/>
      <c r="N104" s="9"/>
      <c r="O104" s="9"/>
      <c r="P104" s="9"/>
      <c r="Q104" s="9"/>
      <c r="R104" s="9"/>
      <c r="S104" s="9"/>
      <c r="T104" s="9"/>
      <c r="U104" s="9"/>
      <c r="V104" s="9"/>
      <c r="W104" s="9"/>
    </row>
    <row r="105">
      <c r="A105" s="117" t="str">
        <f t="shared" si="1"/>
        <v>1</v>
      </c>
      <c r="B105" s="39"/>
      <c r="C105" s="116"/>
      <c r="D105" s="9"/>
      <c r="E105" s="9"/>
      <c r="F105" s="9"/>
      <c r="G105" s="9"/>
      <c r="H105" s="9"/>
      <c r="I105" s="9"/>
      <c r="J105" s="9"/>
      <c r="K105" s="9"/>
      <c r="L105" s="9"/>
      <c r="M105" s="9"/>
      <c r="N105" s="9"/>
      <c r="O105" s="9"/>
      <c r="P105" s="9"/>
      <c r="Q105" s="9"/>
      <c r="R105" s="9"/>
      <c r="S105" s="9"/>
      <c r="T105" s="9"/>
      <c r="U105" s="9"/>
      <c r="V105" s="9"/>
      <c r="W105" s="9"/>
    </row>
    <row r="106">
      <c r="A106" s="117" t="str">
        <f t="shared" si="1"/>
        <v>1</v>
      </c>
      <c r="B106" s="39"/>
      <c r="C106" s="116"/>
      <c r="D106" s="9"/>
      <c r="E106" s="9"/>
      <c r="F106" s="9"/>
      <c r="G106" s="9"/>
      <c r="H106" s="9"/>
      <c r="I106" s="9"/>
      <c r="J106" s="9"/>
      <c r="K106" s="9"/>
      <c r="L106" s="9"/>
      <c r="M106" s="9"/>
      <c r="N106" s="9"/>
      <c r="O106" s="9"/>
      <c r="P106" s="9"/>
      <c r="Q106" s="9"/>
      <c r="R106" s="9"/>
      <c r="S106" s="9"/>
      <c r="T106" s="9"/>
      <c r="U106" s="9"/>
      <c r="V106" s="9"/>
      <c r="W106" s="9"/>
    </row>
    <row r="107">
      <c r="A107" s="117" t="str">
        <f t="shared" si="1"/>
        <v>1</v>
      </c>
      <c r="B107" s="39"/>
      <c r="C107" s="116"/>
      <c r="D107" s="9"/>
      <c r="E107" s="9"/>
      <c r="F107" s="9"/>
      <c r="G107" s="9"/>
      <c r="H107" s="9"/>
      <c r="I107" s="9"/>
      <c r="J107" s="9"/>
      <c r="K107" s="9"/>
      <c r="L107" s="9"/>
      <c r="M107" s="9"/>
      <c r="N107" s="9"/>
      <c r="O107" s="9"/>
      <c r="P107" s="9"/>
      <c r="Q107" s="9"/>
      <c r="R107" s="9"/>
      <c r="S107" s="9"/>
      <c r="T107" s="9"/>
      <c r="U107" s="9"/>
      <c r="V107" s="9"/>
      <c r="W107" s="9"/>
    </row>
    <row r="108">
      <c r="A108" s="117" t="str">
        <f t="shared" si="1"/>
        <v>1</v>
      </c>
      <c r="B108" s="39"/>
      <c r="C108" s="116"/>
      <c r="D108" s="9"/>
      <c r="E108" s="9"/>
      <c r="F108" s="9"/>
      <c r="G108" s="9"/>
      <c r="H108" s="9"/>
      <c r="I108" s="9"/>
      <c r="J108" s="9"/>
      <c r="K108" s="9"/>
      <c r="L108" s="9"/>
      <c r="M108" s="9"/>
      <c r="N108" s="9"/>
      <c r="O108" s="9"/>
      <c r="P108" s="9"/>
      <c r="Q108" s="9"/>
      <c r="R108" s="9"/>
      <c r="S108" s="9"/>
      <c r="T108" s="9"/>
      <c r="U108" s="9"/>
      <c r="V108" s="9"/>
      <c r="W108" s="9"/>
    </row>
    <row r="109">
      <c r="A109" s="117" t="str">
        <f t="shared" si="1"/>
        <v>1</v>
      </c>
      <c r="B109" s="39"/>
      <c r="C109" s="116"/>
      <c r="D109" s="9"/>
      <c r="E109" s="9"/>
      <c r="F109" s="9"/>
      <c r="G109" s="9"/>
      <c r="H109" s="9"/>
      <c r="I109" s="9"/>
      <c r="J109" s="9"/>
      <c r="K109" s="9"/>
      <c r="L109" s="9"/>
      <c r="M109" s="9"/>
      <c r="N109" s="9"/>
      <c r="O109" s="9"/>
      <c r="P109" s="9"/>
      <c r="Q109" s="9"/>
      <c r="R109" s="9"/>
      <c r="S109" s="9"/>
      <c r="T109" s="9"/>
      <c r="U109" s="9"/>
      <c r="V109" s="9"/>
      <c r="W109" s="9"/>
    </row>
    <row r="110">
      <c r="A110" s="117" t="str">
        <f t="shared" si="1"/>
        <v>1</v>
      </c>
      <c r="B110" s="39"/>
      <c r="C110" s="116"/>
      <c r="D110" s="9"/>
      <c r="E110" s="9"/>
      <c r="F110" s="9"/>
      <c r="G110" s="9"/>
      <c r="H110" s="9"/>
      <c r="I110" s="9"/>
      <c r="J110" s="9"/>
      <c r="K110" s="9"/>
      <c r="L110" s="9"/>
      <c r="M110" s="9"/>
      <c r="N110" s="9"/>
      <c r="O110" s="9"/>
      <c r="P110" s="9"/>
      <c r="Q110" s="9"/>
      <c r="R110" s="9"/>
      <c r="S110" s="9"/>
      <c r="T110" s="9"/>
      <c r="U110" s="9"/>
      <c r="V110" s="9"/>
      <c r="W110" s="9"/>
    </row>
    <row r="111">
      <c r="A111" s="117" t="str">
        <f t="shared" si="1"/>
        <v>1</v>
      </c>
      <c r="B111" s="39"/>
      <c r="C111" s="116"/>
      <c r="D111" s="9"/>
      <c r="E111" s="9"/>
      <c r="F111" s="9"/>
      <c r="G111" s="9"/>
      <c r="H111" s="9"/>
      <c r="I111" s="9"/>
      <c r="J111" s="9"/>
      <c r="K111" s="9"/>
      <c r="L111" s="9"/>
      <c r="M111" s="9"/>
      <c r="N111" s="9"/>
      <c r="O111" s="9"/>
      <c r="P111" s="9"/>
      <c r="Q111" s="9"/>
      <c r="R111" s="9"/>
      <c r="S111" s="9"/>
      <c r="T111" s="9"/>
      <c r="U111" s="9"/>
      <c r="V111" s="9"/>
      <c r="W111" s="9"/>
    </row>
    <row r="112">
      <c r="A112" s="117" t="str">
        <f t="shared" si="1"/>
        <v>1</v>
      </c>
      <c r="B112" s="39"/>
      <c r="C112" s="116"/>
      <c r="D112" s="9"/>
      <c r="E112" s="9"/>
      <c r="F112" s="9"/>
      <c r="G112" s="9"/>
      <c r="H112" s="9"/>
      <c r="I112" s="9"/>
      <c r="J112" s="9"/>
      <c r="K112" s="9"/>
      <c r="L112" s="9"/>
      <c r="M112" s="9"/>
      <c r="N112" s="9"/>
      <c r="O112" s="9"/>
      <c r="P112" s="9"/>
      <c r="Q112" s="9"/>
      <c r="R112" s="9"/>
      <c r="S112" s="9"/>
      <c r="T112" s="9"/>
      <c r="U112" s="9"/>
      <c r="V112" s="9"/>
      <c r="W112" s="9"/>
    </row>
    <row r="113">
      <c r="A113" s="117" t="str">
        <f t="shared" si="1"/>
        <v>1</v>
      </c>
      <c r="B113" s="39"/>
      <c r="C113" s="116"/>
      <c r="D113" s="9"/>
      <c r="E113" s="9"/>
      <c r="F113" s="9"/>
      <c r="G113" s="9"/>
      <c r="H113" s="9"/>
      <c r="I113" s="9"/>
      <c r="J113" s="9"/>
      <c r="K113" s="9"/>
      <c r="L113" s="9"/>
      <c r="M113" s="9"/>
      <c r="N113" s="9"/>
      <c r="O113" s="9"/>
      <c r="P113" s="9"/>
      <c r="Q113" s="9"/>
      <c r="R113" s="9"/>
      <c r="S113" s="9"/>
      <c r="T113" s="9"/>
      <c r="U113" s="9"/>
      <c r="V113" s="9"/>
      <c r="W113" s="9"/>
    </row>
    <row r="114">
      <c r="A114" s="117" t="str">
        <f t="shared" si="1"/>
        <v>1</v>
      </c>
      <c r="B114" s="39"/>
      <c r="C114" s="116"/>
      <c r="D114" s="9"/>
      <c r="E114" s="9"/>
      <c r="F114" s="9"/>
      <c r="G114" s="9"/>
      <c r="H114" s="9"/>
      <c r="I114" s="9"/>
      <c r="J114" s="9"/>
      <c r="K114" s="9"/>
      <c r="L114" s="9"/>
      <c r="M114" s="9"/>
      <c r="N114" s="9"/>
      <c r="O114" s="9"/>
      <c r="P114" s="9"/>
      <c r="Q114" s="9"/>
      <c r="R114" s="9"/>
      <c r="S114" s="9"/>
      <c r="T114" s="9"/>
      <c r="U114" s="9"/>
      <c r="V114" s="9"/>
      <c r="W114" s="9"/>
    </row>
    <row r="115">
      <c r="A115" s="117" t="str">
        <f t="shared" si="1"/>
        <v>1</v>
      </c>
      <c r="B115" s="39"/>
      <c r="C115" s="116"/>
      <c r="D115" s="9"/>
      <c r="E115" s="9"/>
      <c r="F115" s="9"/>
      <c r="G115" s="9"/>
      <c r="H115" s="9"/>
      <c r="I115" s="9"/>
      <c r="J115" s="9"/>
      <c r="K115" s="9"/>
      <c r="L115" s="9"/>
      <c r="M115" s="9"/>
      <c r="N115" s="9"/>
      <c r="O115" s="9"/>
      <c r="P115" s="9"/>
      <c r="Q115" s="9"/>
      <c r="R115" s="9"/>
      <c r="S115" s="9"/>
      <c r="T115" s="9"/>
      <c r="U115" s="9"/>
      <c r="V115" s="9"/>
      <c r="W115" s="9"/>
    </row>
    <row r="116">
      <c r="A116" s="117" t="str">
        <f t="shared" si="1"/>
        <v>1</v>
      </c>
      <c r="B116" s="39"/>
      <c r="C116" s="116"/>
      <c r="D116" s="9"/>
      <c r="E116" s="9"/>
      <c r="F116" s="9"/>
      <c r="G116" s="9"/>
      <c r="H116" s="9"/>
      <c r="I116" s="9"/>
      <c r="J116" s="9"/>
      <c r="K116" s="9"/>
      <c r="L116" s="9"/>
      <c r="M116" s="9"/>
      <c r="N116" s="9"/>
      <c r="O116" s="9"/>
      <c r="P116" s="9"/>
      <c r="Q116" s="9"/>
      <c r="R116" s="9"/>
      <c r="S116" s="9"/>
      <c r="T116" s="9"/>
      <c r="U116" s="9"/>
      <c r="V116" s="9"/>
      <c r="W116" s="9"/>
    </row>
    <row r="117">
      <c r="A117" s="117" t="str">
        <f t="shared" si="1"/>
        <v>1</v>
      </c>
      <c r="B117" s="39"/>
      <c r="C117" s="116"/>
      <c r="D117" s="9"/>
      <c r="E117" s="9"/>
      <c r="F117" s="9"/>
      <c r="G117" s="9"/>
      <c r="H117" s="9"/>
      <c r="I117" s="9"/>
      <c r="J117" s="9"/>
      <c r="K117" s="9"/>
      <c r="L117" s="9"/>
      <c r="M117" s="9"/>
      <c r="N117" s="9"/>
      <c r="O117" s="9"/>
      <c r="P117" s="9"/>
      <c r="Q117" s="9"/>
      <c r="R117" s="9"/>
      <c r="S117" s="9"/>
      <c r="T117" s="9"/>
      <c r="U117" s="9"/>
      <c r="V117" s="9"/>
      <c r="W117" s="9"/>
    </row>
    <row r="118">
      <c r="A118" s="117" t="str">
        <f t="shared" si="1"/>
        <v>1</v>
      </c>
      <c r="B118" s="39"/>
      <c r="C118" s="116"/>
      <c r="D118" s="9"/>
      <c r="E118" s="9"/>
      <c r="F118" s="9"/>
      <c r="G118" s="9"/>
      <c r="H118" s="9"/>
      <c r="I118" s="9"/>
      <c r="J118" s="9"/>
      <c r="K118" s="9"/>
      <c r="L118" s="9"/>
      <c r="M118" s="9"/>
      <c r="N118" s="9"/>
      <c r="O118" s="9"/>
      <c r="P118" s="9"/>
      <c r="Q118" s="9"/>
      <c r="R118" s="9"/>
      <c r="S118" s="9"/>
      <c r="T118" s="9"/>
      <c r="U118" s="9"/>
      <c r="V118" s="9"/>
      <c r="W118" s="9"/>
    </row>
    <row r="119">
      <c r="A119" s="117" t="str">
        <f t="shared" si="1"/>
        <v>1</v>
      </c>
      <c r="B119" s="5"/>
      <c r="C119" s="116"/>
      <c r="D119" s="9"/>
      <c r="E119" s="9"/>
      <c r="F119" s="9"/>
      <c r="G119" s="9"/>
      <c r="H119" s="9"/>
      <c r="I119" s="9"/>
      <c r="J119" s="9"/>
      <c r="K119" s="9"/>
      <c r="L119" s="9"/>
      <c r="M119" s="9"/>
      <c r="N119" s="9"/>
      <c r="O119" s="9"/>
      <c r="P119" s="9"/>
      <c r="Q119" s="9"/>
      <c r="R119" s="9"/>
      <c r="S119" s="9"/>
      <c r="T119" s="9"/>
      <c r="U119" s="9"/>
      <c r="V119" s="9"/>
      <c r="W119" s="9"/>
    </row>
    <row r="120">
      <c r="A120" s="117" t="str">
        <f t="shared" si="1"/>
        <v>1</v>
      </c>
      <c r="B120" s="5"/>
      <c r="C120" s="116"/>
      <c r="D120" s="9"/>
      <c r="E120" s="9"/>
      <c r="F120" s="9"/>
      <c r="G120" s="9"/>
      <c r="H120" s="9"/>
      <c r="I120" s="9"/>
      <c r="J120" s="9"/>
      <c r="K120" s="9"/>
      <c r="L120" s="9"/>
      <c r="M120" s="9"/>
      <c r="N120" s="9"/>
      <c r="O120" s="9"/>
      <c r="P120" s="9"/>
      <c r="Q120" s="9"/>
      <c r="R120" s="9"/>
      <c r="S120" s="9"/>
      <c r="T120" s="9"/>
      <c r="U120" s="9"/>
      <c r="V120" s="9"/>
      <c r="W120" s="9"/>
    </row>
    <row r="121">
      <c r="A121" s="117" t="str">
        <f t="shared" si="1"/>
        <v>1</v>
      </c>
      <c r="B121" s="39"/>
      <c r="C121" s="116"/>
      <c r="D121" s="9"/>
      <c r="E121" s="9"/>
      <c r="F121" s="9"/>
      <c r="G121" s="9"/>
      <c r="H121" s="9"/>
      <c r="I121" s="9"/>
      <c r="J121" s="9"/>
      <c r="K121" s="9"/>
      <c r="L121" s="9"/>
      <c r="M121" s="9"/>
      <c r="N121" s="9"/>
      <c r="O121" s="9"/>
      <c r="P121" s="9"/>
      <c r="Q121" s="9"/>
      <c r="R121" s="9"/>
      <c r="S121" s="9"/>
      <c r="T121" s="9"/>
      <c r="U121" s="9"/>
      <c r="V121" s="9"/>
      <c r="W121" s="9"/>
    </row>
    <row r="122">
      <c r="A122" s="117" t="str">
        <f t="shared" si="1"/>
        <v>1</v>
      </c>
      <c r="B122" s="39"/>
      <c r="C122" s="116"/>
      <c r="D122" s="9"/>
      <c r="E122" s="9"/>
      <c r="F122" s="9"/>
      <c r="G122" s="9"/>
      <c r="H122" s="9"/>
      <c r="I122" s="9"/>
      <c r="J122" s="9"/>
      <c r="K122" s="9"/>
      <c r="L122" s="9"/>
      <c r="M122" s="9"/>
      <c r="N122" s="9"/>
      <c r="O122" s="9"/>
      <c r="P122" s="9"/>
      <c r="Q122" s="9"/>
      <c r="R122" s="9"/>
      <c r="S122" s="9"/>
      <c r="T122" s="9"/>
      <c r="U122" s="9"/>
      <c r="V122" s="9"/>
      <c r="W122" s="9"/>
    </row>
    <row r="123">
      <c r="A123" s="117" t="str">
        <f t="shared" si="1"/>
        <v>1</v>
      </c>
      <c r="B123" s="39"/>
      <c r="C123" s="116"/>
      <c r="D123" s="9"/>
      <c r="E123" s="9"/>
      <c r="F123" s="9"/>
      <c r="G123" s="9"/>
      <c r="H123" s="9"/>
      <c r="I123" s="9"/>
      <c r="J123" s="9"/>
      <c r="K123" s="9"/>
      <c r="L123" s="9"/>
      <c r="M123" s="9"/>
      <c r="N123" s="9"/>
      <c r="O123" s="9"/>
      <c r="P123" s="9"/>
      <c r="Q123" s="9"/>
      <c r="R123" s="9"/>
      <c r="S123" s="9"/>
      <c r="T123" s="9"/>
      <c r="U123" s="9"/>
      <c r="V123" s="9"/>
      <c r="W123" s="9"/>
    </row>
    <row r="124">
      <c r="A124" s="117" t="str">
        <f t="shared" si="1"/>
        <v>1</v>
      </c>
      <c r="B124" s="39"/>
      <c r="C124" s="116"/>
      <c r="D124" s="9"/>
      <c r="E124" s="9"/>
      <c r="F124" s="9"/>
      <c r="G124" s="9"/>
      <c r="H124" s="9"/>
      <c r="I124" s="9"/>
      <c r="J124" s="9"/>
      <c r="K124" s="9"/>
      <c r="L124" s="9"/>
      <c r="M124" s="9"/>
      <c r="N124" s="9"/>
      <c r="O124" s="9"/>
      <c r="P124" s="9"/>
      <c r="Q124" s="9"/>
      <c r="R124" s="9"/>
      <c r="S124" s="9"/>
      <c r="T124" s="9"/>
      <c r="U124" s="9"/>
      <c r="V124" s="9"/>
      <c r="W124" s="9"/>
    </row>
    <row r="125">
      <c r="A125" s="117" t="str">
        <f t="shared" si="1"/>
        <v>1</v>
      </c>
      <c r="B125" s="39"/>
      <c r="C125" s="116"/>
      <c r="D125" s="9"/>
      <c r="E125" s="9"/>
      <c r="F125" s="9"/>
      <c r="G125" s="9"/>
      <c r="H125" s="9"/>
      <c r="I125" s="9"/>
      <c r="J125" s="9"/>
      <c r="K125" s="9"/>
      <c r="L125" s="9"/>
      <c r="M125" s="9"/>
      <c r="N125" s="9"/>
      <c r="O125" s="9"/>
      <c r="P125" s="9"/>
      <c r="Q125" s="9"/>
      <c r="R125" s="9"/>
      <c r="S125" s="9"/>
      <c r="T125" s="9"/>
      <c r="U125" s="9"/>
      <c r="V125" s="9"/>
      <c r="W125" s="9"/>
    </row>
    <row r="126">
      <c r="A126" s="117" t="str">
        <f t="shared" si="1"/>
        <v>1</v>
      </c>
      <c r="B126" s="39"/>
      <c r="C126" s="116"/>
      <c r="D126" s="9"/>
      <c r="E126" s="9"/>
      <c r="F126" s="9"/>
      <c r="G126" s="9"/>
      <c r="H126" s="9"/>
      <c r="I126" s="9"/>
      <c r="J126" s="9"/>
      <c r="K126" s="9"/>
      <c r="L126" s="9"/>
      <c r="M126" s="9"/>
      <c r="N126" s="9"/>
      <c r="O126" s="9"/>
      <c r="P126" s="9"/>
      <c r="Q126" s="9"/>
      <c r="R126" s="9"/>
      <c r="S126" s="9"/>
      <c r="T126" s="9"/>
      <c r="U126" s="9"/>
      <c r="V126" s="9"/>
      <c r="W126" s="9"/>
    </row>
    <row r="127">
      <c r="A127" s="117" t="str">
        <f t="shared" si="1"/>
        <v>1</v>
      </c>
      <c r="B127" s="39"/>
      <c r="C127" s="116"/>
      <c r="D127" s="9"/>
      <c r="E127" s="9"/>
      <c r="F127" s="9"/>
      <c r="G127" s="9"/>
      <c r="H127" s="9"/>
      <c r="I127" s="9"/>
      <c r="J127" s="9"/>
      <c r="K127" s="9"/>
      <c r="L127" s="9"/>
      <c r="M127" s="9"/>
      <c r="N127" s="9"/>
      <c r="O127" s="9"/>
      <c r="P127" s="9"/>
      <c r="Q127" s="9"/>
      <c r="R127" s="9"/>
      <c r="S127" s="9"/>
      <c r="T127" s="9"/>
      <c r="U127" s="9"/>
      <c r="V127" s="9"/>
      <c r="W127" s="9"/>
    </row>
    <row r="128">
      <c r="A128" s="117" t="str">
        <f t="shared" si="1"/>
        <v>1</v>
      </c>
      <c r="B128" s="39"/>
      <c r="C128" s="116"/>
      <c r="D128" s="9"/>
      <c r="E128" s="9"/>
      <c r="F128" s="9"/>
      <c r="G128" s="9"/>
      <c r="H128" s="9"/>
      <c r="I128" s="9"/>
      <c r="J128" s="9"/>
      <c r="K128" s="9"/>
      <c r="L128" s="9"/>
      <c r="M128" s="9"/>
      <c r="N128" s="9"/>
      <c r="O128" s="9"/>
      <c r="P128" s="9"/>
      <c r="Q128" s="9"/>
      <c r="R128" s="9"/>
      <c r="S128" s="9"/>
      <c r="T128" s="9"/>
      <c r="U128" s="9"/>
      <c r="V128" s="9"/>
      <c r="W128" s="9"/>
    </row>
    <row r="129">
      <c r="A129" s="117" t="str">
        <f t="shared" si="1"/>
        <v>1</v>
      </c>
      <c r="B129" s="39"/>
      <c r="C129" s="116"/>
      <c r="D129" s="9"/>
      <c r="E129" s="9"/>
      <c r="F129" s="9"/>
      <c r="G129" s="9"/>
      <c r="H129" s="9"/>
      <c r="I129" s="9"/>
      <c r="J129" s="9"/>
      <c r="K129" s="9"/>
      <c r="L129" s="9"/>
      <c r="M129" s="9"/>
      <c r="N129" s="9"/>
      <c r="O129" s="9"/>
      <c r="P129" s="9"/>
      <c r="Q129" s="9"/>
      <c r="R129" s="9"/>
      <c r="S129" s="9"/>
      <c r="T129" s="9"/>
      <c r="U129" s="9"/>
      <c r="V129" s="9"/>
      <c r="W129" s="9"/>
    </row>
    <row r="130">
      <c r="A130" s="117" t="str">
        <f t="shared" si="1"/>
        <v>1</v>
      </c>
      <c r="B130" s="39"/>
      <c r="C130" s="116"/>
      <c r="D130" s="9"/>
      <c r="E130" s="9"/>
      <c r="F130" s="9"/>
      <c r="G130" s="9"/>
      <c r="H130" s="9"/>
      <c r="I130" s="9"/>
      <c r="J130" s="9"/>
      <c r="K130" s="9"/>
      <c r="L130" s="9"/>
      <c r="M130" s="9"/>
      <c r="N130" s="9"/>
      <c r="O130" s="9"/>
      <c r="P130" s="9"/>
      <c r="Q130" s="9"/>
      <c r="R130" s="9"/>
      <c r="S130" s="9"/>
      <c r="T130" s="9"/>
      <c r="U130" s="9"/>
      <c r="V130" s="9"/>
      <c r="W130" s="9"/>
    </row>
    <row r="131">
      <c r="A131" s="117" t="str">
        <f t="shared" si="1"/>
        <v>1</v>
      </c>
      <c r="B131" s="39"/>
      <c r="C131" s="116"/>
      <c r="D131" s="9"/>
      <c r="E131" s="9"/>
      <c r="F131" s="9"/>
      <c r="G131" s="9"/>
      <c r="H131" s="9"/>
      <c r="I131" s="9"/>
      <c r="J131" s="9"/>
      <c r="K131" s="9"/>
      <c r="L131" s="9"/>
      <c r="M131" s="9"/>
      <c r="N131" s="9"/>
      <c r="O131" s="9"/>
      <c r="P131" s="9"/>
      <c r="Q131" s="9"/>
      <c r="R131" s="9"/>
      <c r="S131" s="9"/>
      <c r="T131" s="9"/>
      <c r="U131" s="9"/>
      <c r="V131" s="9"/>
      <c r="W131" s="9"/>
    </row>
    <row r="132">
      <c r="A132" s="117" t="str">
        <f t="shared" si="1"/>
        <v>1</v>
      </c>
      <c r="B132" s="39"/>
      <c r="C132" s="116"/>
      <c r="D132" s="9"/>
      <c r="E132" s="9"/>
      <c r="F132" s="9"/>
      <c r="G132" s="9"/>
      <c r="H132" s="9"/>
      <c r="I132" s="9"/>
      <c r="J132" s="9"/>
      <c r="K132" s="9"/>
      <c r="L132" s="9"/>
      <c r="M132" s="9"/>
      <c r="N132" s="9"/>
      <c r="O132" s="9"/>
      <c r="P132" s="9"/>
      <c r="Q132" s="9"/>
      <c r="R132" s="9"/>
      <c r="S132" s="9"/>
      <c r="T132" s="9"/>
      <c r="U132" s="9"/>
      <c r="V132" s="9"/>
      <c r="W132" s="9"/>
    </row>
    <row r="133">
      <c r="A133" s="117" t="str">
        <f t="shared" si="1"/>
        <v>1</v>
      </c>
      <c r="B133" s="39"/>
      <c r="C133" s="116"/>
      <c r="D133" s="9"/>
      <c r="E133" s="9"/>
      <c r="F133" s="9"/>
      <c r="G133" s="9"/>
      <c r="H133" s="9"/>
      <c r="I133" s="9"/>
      <c r="J133" s="9"/>
      <c r="K133" s="9"/>
      <c r="L133" s="9"/>
      <c r="M133" s="9"/>
      <c r="N133" s="9"/>
      <c r="O133" s="9"/>
      <c r="P133" s="9"/>
      <c r="Q133" s="9"/>
      <c r="R133" s="9"/>
      <c r="S133" s="9"/>
      <c r="T133" s="9"/>
      <c r="U133" s="9"/>
      <c r="V133" s="9"/>
      <c r="W133" s="9"/>
    </row>
    <row r="134">
      <c r="A134" s="117" t="str">
        <f t="shared" si="1"/>
        <v>1</v>
      </c>
      <c r="B134" s="39"/>
      <c r="C134" s="116"/>
      <c r="D134" s="9"/>
      <c r="E134" s="9"/>
      <c r="F134" s="9"/>
      <c r="G134" s="9"/>
      <c r="H134" s="9"/>
      <c r="I134" s="9"/>
      <c r="J134" s="9"/>
      <c r="K134" s="9"/>
      <c r="L134" s="9"/>
      <c r="M134" s="9"/>
      <c r="N134" s="9"/>
      <c r="O134" s="9"/>
      <c r="P134" s="9"/>
      <c r="Q134" s="9"/>
      <c r="R134" s="9"/>
      <c r="S134" s="9"/>
      <c r="T134" s="9"/>
      <c r="U134" s="9"/>
      <c r="V134" s="9"/>
      <c r="W134" s="9"/>
    </row>
    <row r="135">
      <c r="A135" s="117" t="str">
        <f t="shared" si="1"/>
        <v>1</v>
      </c>
      <c r="B135" s="39"/>
      <c r="C135" s="116"/>
      <c r="D135" s="9"/>
      <c r="E135" s="9"/>
      <c r="F135" s="9"/>
      <c r="G135" s="9"/>
      <c r="H135" s="9"/>
      <c r="I135" s="9"/>
      <c r="J135" s="9"/>
      <c r="K135" s="9"/>
      <c r="L135" s="9"/>
      <c r="M135" s="9"/>
      <c r="N135" s="9"/>
      <c r="O135" s="9"/>
      <c r="P135" s="9"/>
      <c r="Q135" s="9"/>
      <c r="R135" s="9"/>
      <c r="S135" s="9"/>
      <c r="T135" s="9"/>
      <c r="U135" s="9"/>
      <c r="V135" s="9"/>
      <c r="W135" s="9"/>
    </row>
    <row r="136">
      <c r="A136" s="117" t="str">
        <f t="shared" si="1"/>
        <v>1</v>
      </c>
      <c r="B136" s="39"/>
      <c r="C136" s="116"/>
      <c r="D136" s="9"/>
      <c r="E136" s="9"/>
      <c r="F136" s="9"/>
      <c r="G136" s="9"/>
      <c r="H136" s="9"/>
      <c r="I136" s="9"/>
      <c r="J136" s="9"/>
      <c r="K136" s="9"/>
      <c r="L136" s="9"/>
      <c r="M136" s="9"/>
      <c r="N136" s="9"/>
      <c r="O136" s="9"/>
      <c r="P136" s="9"/>
      <c r="Q136" s="9"/>
      <c r="R136" s="9"/>
      <c r="S136" s="9"/>
      <c r="T136" s="9"/>
      <c r="U136" s="9"/>
      <c r="V136" s="9"/>
      <c r="W136" s="9"/>
    </row>
    <row r="137">
      <c r="A137" s="117" t="str">
        <f t="shared" si="1"/>
        <v>1</v>
      </c>
      <c r="B137" s="39"/>
      <c r="C137" s="116"/>
      <c r="D137" s="9"/>
      <c r="E137" s="9"/>
      <c r="F137" s="9"/>
      <c r="G137" s="9"/>
      <c r="H137" s="9"/>
      <c r="I137" s="9"/>
      <c r="J137" s="9"/>
      <c r="K137" s="9"/>
      <c r="L137" s="9"/>
      <c r="M137" s="9"/>
      <c r="N137" s="9"/>
      <c r="O137" s="9"/>
      <c r="P137" s="9"/>
      <c r="Q137" s="9"/>
      <c r="R137" s="9"/>
      <c r="S137" s="9"/>
      <c r="T137" s="9"/>
      <c r="U137" s="9"/>
      <c r="V137" s="9"/>
      <c r="W137" s="9"/>
    </row>
    <row r="138">
      <c r="A138" s="117" t="str">
        <f t="shared" si="1"/>
        <v>1</v>
      </c>
      <c r="B138" s="39"/>
      <c r="C138" s="116"/>
      <c r="D138" s="9"/>
      <c r="E138" s="9"/>
      <c r="F138" s="9"/>
      <c r="G138" s="9"/>
      <c r="H138" s="9"/>
      <c r="I138" s="9"/>
      <c r="J138" s="9"/>
      <c r="K138" s="9"/>
      <c r="L138" s="9"/>
      <c r="M138" s="9"/>
      <c r="N138" s="9"/>
      <c r="O138" s="9"/>
      <c r="P138" s="9"/>
      <c r="Q138" s="9"/>
      <c r="R138" s="9"/>
      <c r="S138" s="9"/>
      <c r="T138" s="9"/>
      <c r="U138" s="9"/>
      <c r="V138" s="9"/>
      <c r="W138" s="9"/>
    </row>
    <row r="139">
      <c r="A139" s="117" t="str">
        <f t="shared" si="1"/>
        <v>1</v>
      </c>
      <c r="B139" s="39"/>
      <c r="C139" s="116"/>
      <c r="D139" s="9"/>
      <c r="E139" s="9"/>
      <c r="F139" s="9"/>
      <c r="G139" s="9"/>
      <c r="H139" s="9"/>
      <c r="I139" s="9"/>
      <c r="J139" s="9"/>
      <c r="K139" s="9"/>
      <c r="L139" s="9"/>
      <c r="M139" s="9"/>
      <c r="N139" s="9"/>
      <c r="O139" s="9"/>
      <c r="P139" s="9"/>
      <c r="Q139" s="9"/>
      <c r="R139" s="9"/>
      <c r="S139" s="9"/>
      <c r="T139" s="9"/>
      <c r="U139" s="9"/>
      <c r="V139" s="9"/>
      <c r="W139" s="9"/>
    </row>
    <row r="140">
      <c r="A140" s="117" t="str">
        <f t="shared" si="1"/>
        <v>1</v>
      </c>
      <c r="B140" s="39"/>
      <c r="C140" s="116"/>
      <c r="D140" s="9"/>
      <c r="E140" s="9"/>
      <c r="F140" s="9"/>
      <c r="G140" s="9"/>
      <c r="H140" s="9"/>
      <c r="I140" s="9"/>
      <c r="J140" s="9"/>
      <c r="K140" s="9"/>
      <c r="L140" s="9"/>
      <c r="M140" s="9"/>
      <c r="N140" s="9"/>
      <c r="O140" s="9"/>
      <c r="P140" s="9"/>
      <c r="Q140" s="9"/>
      <c r="R140" s="9"/>
      <c r="S140" s="9"/>
      <c r="T140" s="9"/>
      <c r="U140" s="9"/>
      <c r="V140" s="9"/>
      <c r="W140" s="9"/>
    </row>
    <row r="141">
      <c r="A141" s="117" t="str">
        <f t="shared" si="1"/>
        <v>1</v>
      </c>
      <c r="B141" s="39"/>
      <c r="C141" s="116"/>
      <c r="D141" s="9"/>
      <c r="E141" s="9"/>
      <c r="F141" s="9"/>
      <c r="G141" s="9"/>
      <c r="H141" s="9"/>
      <c r="I141" s="9"/>
      <c r="J141" s="9"/>
      <c r="K141" s="9"/>
      <c r="L141" s="9"/>
      <c r="M141" s="9"/>
      <c r="N141" s="9"/>
      <c r="O141" s="9"/>
      <c r="P141" s="9"/>
      <c r="Q141" s="9"/>
      <c r="R141" s="9"/>
      <c r="S141" s="9"/>
      <c r="T141" s="9"/>
      <c r="U141" s="9"/>
      <c r="V141" s="9"/>
      <c r="W141" s="9"/>
    </row>
    <row r="142">
      <c r="A142" s="117" t="str">
        <f t="shared" si="1"/>
        <v>1</v>
      </c>
      <c r="B142" s="39"/>
      <c r="C142" s="116"/>
      <c r="D142" s="9"/>
      <c r="E142" s="9"/>
      <c r="F142" s="9"/>
      <c r="G142" s="9"/>
      <c r="H142" s="9"/>
      <c r="I142" s="9"/>
      <c r="J142" s="9"/>
      <c r="K142" s="9"/>
      <c r="L142" s="9"/>
      <c r="M142" s="9"/>
      <c r="N142" s="9"/>
      <c r="O142" s="9"/>
      <c r="P142" s="9"/>
      <c r="Q142" s="9"/>
      <c r="R142" s="9"/>
      <c r="S142" s="9"/>
      <c r="T142" s="9"/>
      <c r="U142" s="9"/>
      <c r="V142" s="9"/>
      <c r="W142" s="9"/>
    </row>
    <row r="143">
      <c r="A143" s="117" t="str">
        <f t="shared" si="1"/>
        <v>1</v>
      </c>
      <c r="B143" s="39"/>
      <c r="C143" s="116"/>
      <c r="D143" s="9"/>
      <c r="E143" s="9"/>
      <c r="F143" s="9"/>
      <c r="G143" s="9"/>
      <c r="H143" s="9"/>
      <c r="I143" s="9"/>
      <c r="J143" s="9"/>
      <c r="K143" s="9"/>
      <c r="L143" s="9"/>
      <c r="M143" s="9"/>
      <c r="N143" s="9"/>
      <c r="O143" s="9"/>
      <c r="P143" s="9"/>
      <c r="Q143" s="9"/>
      <c r="R143" s="9"/>
      <c r="S143" s="9"/>
      <c r="T143" s="9"/>
      <c r="U143" s="9"/>
      <c r="V143" s="9"/>
      <c r="W143" s="9"/>
    </row>
    <row r="144">
      <c r="A144" s="117" t="str">
        <f t="shared" si="1"/>
        <v>1</v>
      </c>
      <c r="B144" s="39"/>
      <c r="C144" s="116"/>
      <c r="D144" s="9"/>
      <c r="E144" s="9"/>
      <c r="F144" s="9"/>
      <c r="G144" s="9"/>
      <c r="H144" s="9"/>
      <c r="I144" s="9"/>
      <c r="J144" s="9"/>
      <c r="K144" s="9"/>
      <c r="L144" s="9"/>
      <c r="M144" s="9"/>
      <c r="N144" s="9"/>
      <c r="O144" s="9"/>
      <c r="P144" s="9"/>
      <c r="Q144" s="9"/>
      <c r="R144" s="9"/>
      <c r="S144" s="9"/>
      <c r="T144" s="9"/>
      <c r="U144" s="9"/>
      <c r="V144" s="9"/>
      <c r="W144" s="9"/>
    </row>
    <row r="145">
      <c r="A145" s="117" t="str">
        <f t="shared" si="1"/>
        <v>1</v>
      </c>
      <c r="B145" s="39"/>
      <c r="C145" s="116"/>
      <c r="D145" s="9"/>
      <c r="E145" s="9"/>
      <c r="F145" s="9"/>
      <c r="G145" s="9"/>
      <c r="H145" s="9"/>
      <c r="I145" s="9"/>
      <c r="J145" s="9"/>
      <c r="K145" s="9"/>
      <c r="L145" s="9"/>
      <c r="M145" s="9"/>
      <c r="N145" s="9"/>
      <c r="O145" s="9"/>
      <c r="P145" s="9"/>
      <c r="Q145" s="9"/>
      <c r="R145" s="9"/>
      <c r="S145" s="9"/>
      <c r="T145" s="9"/>
      <c r="U145" s="9"/>
      <c r="V145" s="9"/>
      <c r="W145" s="9"/>
    </row>
    <row r="146">
      <c r="A146" s="117" t="str">
        <f t="shared" si="1"/>
        <v>1</v>
      </c>
      <c r="B146" s="39"/>
      <c r="C146" s="116"/>
      <c r="D146" s="9"/>
      <c r="E146" s="9"/>
      <c r="F146" s="9"/>
      <c r="G146" s="9"/>
      <c r="H146" s="9"/>
      <c r="I146" s="9"/>
      <c r="J146" s="9"/>
      <c r="K146" s="9"/>
      <c r="L146" s="9"/>
      <c r="M146" s="9"/>
      <c r="N146" s="9"/>
      <c r="O146" s="9"/>
      <c r="P146" s="9"/>
      <c r="Q146" s="9"/>
      <c r="R146" s="9"/>
      <c r="S146" s="9"/>
      <c r="T146" s="9"/>
      <c r="U146" s="9"/>
      <c r="V146" s="9"/>
      <c r="W146" s="9"/>
    </row>
    <row r="147">
      <c r="A147" s="117" t="str">
        <f t="shared" si="1"/>
        <v>1</v>
      </c>
      <c r="B147" s="39"/>
      <c r="C147" s="116"/>
      <c r="D147" s="9"/>
      <c r="E147" s="9"/>
      <c r="F147" s="9"/>
      <c r="G147" s="9"/>
      <c r="H147" s="9"/>
      <c r="I147" s="9"/>
      <c r="J147" s="9"/>
      <c r="K147" s="9"/>
      <c r="L147" s="9"/>
      <c r="M147" s="9"/>
      <c r="N147" s="9"/>
      <c r="O147" s="9"/>
      <c r="P147" s="9"/>
      <c r="Q147" s="9"/>
      <c r="R147" s="9"/>
      <c r="S147" s="9"/>
      <c r="T147" s="9"/>
      <c r="U147" s="9"/>
      <c r="V147" s="9"/>
      <c r="W147" s="9"/>
    </row>
    <row r="148">
      <c r="A148" s="117" t="str">
        <f t="shared" si="1"/>
        <v>1</v>
      </c>
      <c r="B148" s="39"/>
      <c r="C148" s="116"/>
      <c r="D148" s="9"/>
      <c r="E148" s="9"/>
      <c r="F148" s="9"/>
      <c r="G148" s="9"/>
      <c r="H148" s="9"/>
      <c r="I148" s="9"/>
      <c r="J148" s="9"/>
      <c r="K148" s="9"/>
      <c r="L148" s="9"/>
      <c r="M148" s="9"/>
      <c r="N148" s="9"/>
      <c r="O148" s="9"/>
      <c r="P148" s="9"/>
      <c r="Q148" s="9"/>
      <c r="R148" s="9"/>
      <c r="S148" s="9"/>
      <c r="T148" s="9"/>
      <c r="U148" s="9"/>
      <c r="V148" s="9"/>
      <c r="W148" s="9"/>
    </row>
    <row r="149">
      <c r="A149" s="117" t="str">
        <f t="shared" si="1"/>
        <v>1</v>
      </c>
      <c r="B149" s="39"/>
      <c r="C149" s="116"/>
      <c r="D149" s="9"/>
      <c r="E149" s="9"/>
      <c r="F149" s="9"/>
      <c r="G149" s="9"/>
      <c r="H149" s="9"/>
      <c r="I149" s="9"/>
      <c r="J149" s="9"/>
      <c r="K149" s="9"/>
      <c r="L149" s="9"/>
      <c r="M149" s="9"/>
      <c r="N149" s="9"/>
      <c r="O149" s="9"/>
      <c r="P149" s="9"/>
      <c r="Q149" s="9"/>
      <c r="R149" s="9"/>
      <c r="S149" s="9"/>
      <c r="T149" s="9"/>
      <c r="U149" s="9"/>
      <c r="V149" s="9"/>
      <c r="W149" s="9"/>
    </row>
    <row r="150">
      <c r="A150" s="117" t="str">
        <f t="shared" si="1"/>
        <v>1</v>
      </c>
      <c r="B150" s="39"/>
      <c r="C150" s="116"/>
      <c r="D150" s="9"/>
      <c r="E150" s="9"/>
      <c r="F150" s="9"/>
      <c r="G150" s="9"/>
      <c r="H150" s="9"/>
      <c r="I150" s="9"/>
      <c r="J150" s="9"/>
      <c r="K150" s="9"/>
      <c r="L150" s="9"/>
      <c r="M150" s="9"/>
      <c r="N150" s="9"/>
      <c r="O150" s="9"/>
      <c r="P150" s="9"/>
      <c r="Q150" s="9"/>
      <c r="R150" s="9"/>
      <c r="S150" s="9"/>
      <c r="T150" s="9"/>
      <c r="U150" s="9"/>
      <c r="V150" s="9"/>
      <c r="W150" s="9"/>
    </row>
    <row r="151">
      <c r="A151" s="117" t="str">
        <f t="shared" si="1"/>
        <v>1</v>
      </c>
      <c r="B151" s="39"/>
      <c r="C151" s="116"/>
      <c r="D151" s="9"/>
      <c r="E151" s="9"/>
      <c r="F151" s="9"/>
      <c r="G151" s="9"/>
      <c r="H151" s="9"/>
      <c r="I151" s="9"/>
      <c r="J151" s="9"/>
      <c r="K151" s="9"/>
      <c r="L151" s="9"/>
      <c r="M151" s="9"/>
      <c r="N151" s="9"/>
      <c r="O151" s="9"/>
      <c r="P151" s="9"/>
      <c r="Q151" s="9"/>
      <c r="R151" s="9"/>
      <c r="S151" s="9"/>
      <c r="T151" s="9"/>
      <c r="U151" s="9"/>
      <c r="V151" s="9"/>
      <c r="W151" s="9"/>
    </row>
    <row r="152">
      <c r="A152" s="117" t="str">
        <f t="shared" si="1"/>
        <v>1</v>
      </c>
      <c r="B152" s="39"/>
      <c r="C152" s="116"/>
      <c r="D152" s="9"/>
      <c r="E152" s="9"/>
      <c r="F152" s="9"/>
      <c r="G152" s="9"/>
      <c r="H152" s="9"/>
      <c r="I152" s="9"/>
      <c r="J152" s="9"/>
      <c r="K152" s="9"/>
      <c r="L152" s="9"/>
      <c r="M152" s="9"/>
      <c r="N152" s="9"/>
      <c r="O152" s="9"/>
      <c r="P152" s="9"/>
      <c r="Q152" s="9"/>
      <c r="R152" s="9"/>
      <c r="S152" s="9"/>
      <c r="T152" s="9"/>
      <c r="U152" s="9"/>
      <c r="V152" s="9"/>
      <c r="W152" s="9"/>
    </row>
    <row r="153">
      <c r="A153" s="117" t="str">
        <f t="shared" si="1"/>
        <v>1</v>
      </c>
      <c r="B153" s="39"/>
      <c r="C153" s="116"/>
      <c r="D153" s="9"/>
      <c r="E153" s="9"/>
      <c r="F153" s="9"/>
      <c r="G153" s="9"/>
      <c r="H153" s="9"/>
      <c r="I153" s="9"/>
      <c r="J153" s="9"/>
      <c r="K153" s="9"/>
      <c r="L153" s="9"/>
      <c r="M153" s="9"/>
      <c r="N153" s="9"/>
      <c r="O153" s="9"/>
      <c r="P153" s="9"/>
      <c r="Q153" s="9"/>
      <c r="R153" s="9"/>
      <c r="S153" s="9"/>
      <c r="T153" s="9"/>
      <c r="U153" s="9"/>
      <c r="V153" s="9"/>
      <c r="W153" s="9"/>
    </row>
    <row r="154">
      <c r="A154" s="117" t="str">
        <f t="shared" si="1"/>
        <v>1</v>
      </c>
      <c r="B154" s="39"/>
      <c r="C154" s="116"/>
      <c r="D154" s="9"/>
      <c r="E154" s="9"/>
      <c r="F154" s="9"/>
      <c r="G154" s="9"/>
      <c r="H154" s="9"/>
      <c r="I154" s="9"/>
      <c r="J154" s="9"/>
      <c r="K154" s="9"/>
      <c r="L154" s="9"/>
      <c r="M154" s="9"/>
      <c r="N154" s="9"/>
      <c r="O154" s="9"/>
      <c r="P154" s="9"/>
      <c r="Q154" s="9"/>
      <c r="R154" s="9"/>
      <c r="S154" s="9"/>
      <c r="T154" s="9"/>
      <c r="U154" s="9"/>
      <c r="V154" s="9"/>
      <c r="W154" s="9"/>
    </row>
    <row r="155">
      <c r="A155" s="117" t="str">
        <f t="shared" si="1"/>
        <v>1</v>
      </c>
      <c r="B155" s="39"/>
      <c r="C155" s="116"/>
      <c r="D155" s="9"/>
      <c r="E155" s="9"/>
      <c r="F155" s="9"/>
      <c r="G155" s="9"/>
      <c r="H155" s="9"/>
      <c r="I155" s="9"/>
      <c r="J155" s="9"/>
      <c r="K155" s="9"/>
      <c r="L155" s="9"/>
      <c r="M155" s="9"/>
      <c r="N155" s="9"/>
      <c r="O155" s="9"/>
      <c r="P155" s="9"/>
      <c r="Q155" s="9"/>
      <c r="R155" s="9"/>
      <c r="S155" s="9"/>
      <c r="T155" s="9"/>
      <c r="U155" s="9"/>
      <c r="V155" s="9"/>
      <c r="W155" s="9"/>
    </row>
    <row r="156">
      <c r="A156" s="117" t="str">
        <f t="shared" si="1"/>
        <v>1</v>
      </c>
      <c r="B156" s="39"/>
      <c r="C156" s="116"/>
      <c r="D156" s="9"/>
      <c r="E156" s="9"/>
      <c r="F156" s="9"/>
      <c r="G156" s="9"/>
      <c r="H156" s="9"/>
      <c r="I156" s="9"/>
      <c r="J156" s="9"/>
      <c r="K156" s="9"/>
      <c r="L156" s="9"/>
      <c r="M156" s="9"/>
      <c r="N156" s="9"/>
      <c r="O156" s="9"/>
      <c r="P156" s="9"/>
      <c r="Q156" s="9"/>
      <c r="R156" s="9"/>
      <c r="S156" s="9"/>
      <c r="T156" s="9"/>
      <c r="U156" s="9"/>
      <c r="V156" s="9"/>
      <c r="W156" s="9"/>
    </row>
    <row r="157">
      <c r="A157" s="117" t="str">
        <f t="shared" si="1"/>
        <v>1</v>
      </c>
      <c r="B157" s="39"/>
      <c r="C157" s="116"/>
      <c r="D157" s="9"/>
      <c r="E157" s="9"/>
      <c r="F157" s="9"/>
      <c r="G157" s="9"/>
      <c r="H157" s="9"/>
      <c r="I157" s="9"/>
      <c r="J157" s="9"/>
      <c r="K157" s="9"/>
      <c r="L157" s="9"/>
      <c r="M157" s="9"/>
      <c r="N157" s="9"/>
      <c r="O157" s="9"/>
      <c r="P157" s="9"/>
      <c r="Q157" s="9"/>
      <c r="R157" s="9"/>
      <c r="S157" s="9"/>
      <c r="T157" s="9"/>
      <c r="U157" s="9"/>
      <c r="V157" s="9"/>
      <c r="W157" s="9"/>
    </row>
    <row r="158">
      <c r="A158" s="117" t="str">
        <f t="shared" si="1"/>
        <v>1</v>
      </c>
      <c r="B158" s="39"/>
      <c r="C158" s="116"/>
      <c r="D158" s="9"/>
      <c r="E158" s="9"/>
      <c r="F158" s="9"/>
      <c r="G158" s="9"/>
      <c r="H158" s="9"/>
      <c r="I158" s="9"/>
      <c r="J158" s="9"/>
      <c r="K158" s="9"/>
      <c r="L158" s="9"/>
      <c r="M158" s="9"/>
      <c r="N158" s="9"/>
      <c r="O158" s="9"/>
      <c r="P158" s="9"/>
      <c r="Q158" s="9"/>
      <c r="R158" s="9"/>
      <c r="S158" s="9"/>
      <c r="T158" s="9"/>
      <c r="U158" s="9"/>
      <c r="V158" s="9"/>
      <c r="W158" s="9"/>
    </row>
    <row r="159">
      <c r="A159" s="117" t="str">
        <f t="shared" si="1"/>
        <v>1</v>
      </c>
      <c r="B159" s="39"/>
      <c r="C159" s="116"/>
      <c r="D159" s="9"/>
      <c r="E159" s="9"/>
      <c r="F159" s="9"/>
      <c r="G159" s="9"/>
      <c r="H159" s="9"/>
      <c r="I159" s="9"/>
      <c r="J159" s="9"/>
      <c r="K159" s="9"/>
      <c r="L159" s="9"/>
      <c r="M159" s="9"/>
      <c r="N159" s="9"/>
      <c r="O159" s="9"/>
      <c r="P159" s="9"/>
      <c r="Q159" s="9"/>
      <c r="R159" s="9"/>
      <c r="S159" s="9"/>
      <c r="T159" s="9"/>
      <c r="U159" s="9"/>
      <c r="V159" s="9"/>
      <c r="W159" s="9"/>
    </row>
    <row r="160">
      <c r="A160" s="117" t="str">
        <f t="shared" si="1"/>
        <v>1</v>
      </c>
      <c r="B160" s="39"/>
      <c r="C160" s="116"/>
      <c r="D160" s="9"/>
      <c r="E160" s="9"/>
      <c r="F160" s="9"/>
      <c r="G160" s="9"/>
      <c r="H160" s="9"/>
      <c r="I160" s="9"/>
      <c r="J160" s="9"/>
      <c r="K160" s="9"/>
      <c r="L160" s="9"/>
      <c r="M160" s="9"/>
      <c r="N160" s="9"/>
      <c r="O160" s="9"/>
      <c r="P160" s="9"/>
      <c r="Q160" s="9"/>
      <c r="R160" s="9"/>
      <c r="S160" s="9"/>
      <c r="T160" s="9"/>
      <c r="U160" s="9"/>
      <c r="V160" s="9"/>
      <c r="W160" s="9"/>
    </row>
    <row r="161">
      <c r="A161" s="117" t="str">
        <f t="shared" si="1"/>
        <v>1</v>
      </c>
      <c r="B161" s="39"/>
      <c r="C161" s="116"/>
      <c r="D161" s="9"/>
      <c r="E161" s="9"/>
      <c r="F161" s="9"/>
      <c r="G161" s="9"/>
      <c r="H161" s="9"/>
      <c r="I161" s="9"/>
      <c r="J161" s="9"/>
      <c r="K161" s="9"/>
      <c r="L161" s="9"/>
      <c r="M161" s="9"/>
      <c r="N161" s="9"/>
      <c r="O161" s="9"/>
      <c r="P161" s="9"/>
      <c r="Q161" s="9"/>
      <c r="R161" s="9"/>
      <c r="S161" s="9"/>
      <c r="T161" s="9"/>
      <c r="U161" s="9"/>
      <c r="V161" s="9"/>
      <c r="W161" s="9"/>
    </row>
    <row r="162">
      <c r="A162" s="117" t="str">
        <f t="shared" si="1"/>
        <v>1</v>
      </c>
      <c r="B162" s="39"/>
      <c r="C162" s="116"/>
      <c r="D162" s="9"/>
      <c r="E162" s="9"/>
      <c r="F162" s="9"/>
      <c r="G162" s="9"/>
      <c r="H162" s="9"/>
      <c r="I162" s="9"/>
      <c r="J162" s="9"/>
      <c r="K162" s="9"/>
      <c r="L162" s="9"/>
      <c r="M162" s="9"/>
      <c r="N162" s="9"/>
      <c r="O162" s="9"/>
      <c r="P162" s="9"/>
      <c r="Q162" s="9"/>
      <c r="R162" s="9"/>
      <c r="S162" s="9"/>
      <c r="T162" s="9"/>
      <c r="U162" s="9"/>
      <c r="V162" s="9"/>
      <c r="W162" s="9"/>
    </row>
    <row r="163">
      <c r="A163" s="117" t="str">
        <f t="shared" si="1"/>
        <v>1</v>
      </c>
      <c r="B163" s="39"/>
      <c r="C163" s="116"/>
      <c r="D163" s="9"/>
      <c r="E163" s="9"/>
      <c r="F163" s="9"/>
      <c r="G163" s="9"/>
      <c r="H163" s="9"/>
      <c r="I163" s="9"/>
      <c r="J163" s="9"/>
      <c r="K163" s="9"/>
      <c r="L163" s="9"/>
      <c r="M163" s="9"/>
      <c r="N163" s="9"/>
      <c r="O163" s="9"/>
      <c r="P163" s="9"/>
      <c r="Q163" s="9"/>
      <c r="R163" s="9"/>
      <c r="S163" s="9"/>
      <c r="T163" s="9"/>
      <c r="U163" s="9"/>
      <c r="V163" s="9"/>
      <c r="W163" s="9"/>
    </row>
    <row r="164">
      <c r="A164" s="117" t="str">
        <f t="shared" si="1"/>
        <v>1</v>
      </c>
      <c r="B164" s="39"/>
      <c r="C164" s="116"/>
      <c r="D164" s="9"/>
      <c r="E164" s="9"/>
      <c r="F164" s="9"/>
      <c r="G164" s="9"/>
      <c r="H164" s="9"/>
      <c r="I164" s="9"/>
      <c r="J164" s="9"/>
      <c r="K164" s="9"/>
      <c r="L164" s="9"/>
      <c r="M164" s="9"/>
      <c r="N164" s="9"/>
      <c r="O164" s="9"/>
      <c r="P164" s="9"/>
      <c r="Q164" s="9"/>
      <c r="R164" s="9"/>
      <c r="S164" s="9"/>
      <c r="T164" s="9"/>
      <c r="U164" s="9"/>
      <c r="V164" s="9"/>
      <c r="W164" s="9"/>
    </row>
    <row r="165">
      <c r="A165" s="117" t="str">
        <f t="shared" si="1"/>
        <v>1</v>
      </c>
      <c r="B165" s="39"/>
      <c r="C165" s="116"/>
      <c r="D165" s="9"/>
      <c r="E165" s="9"/>
      <c r="F165" s="9"/>
      <c r="G165" s="9"/>
      <c r="H165" s="9"/>
      <c r="I165" s="9"/>
      <c r="J165" s="9"/>
      <c r="K165" s="9"/>
      <c r="L165" s="9"/>
      <c r="M165" s="9"/>
      <c r="N165" s="9"/>
      <c r="O165" s="9"/>
      <c r="P165" s="9"/>
      <c r="Q165" s="9"/>
      <c r="R165" s="9"/>
      <c r="S165" s="9"/>
      <c r="T165" s="9"/>
      <c r="U165" s="9"/>
      <c r="V165" s="9"/>
      <c r="W165" s="9"/>
    </row>
    <row r="166">
      <c r="A166" s="117" t="str">
        <f t="shared" si="1"/>
        <v>1</v>
      </c>
      <c r="B166" s="39"/>
      <c r="C166" s="116"/>
      <c r="D166" s="9"/>
      <c r="E166" s="9"/>
      <c r="F166" s="9"/>
      <c r="G166" s="9"/>
      <c r="H166" s="9"/>
      <c r="I166" s="9"/>
      <c r="J166" s="9"/>
      <c r="K166" s="9"/>
      <c r="L166" s="9"/>
      <c r="M166" s="9"/>
      <c r="N166" s="9"/>
      <c r="O166" s="9"/>
      <c r="P166" s="9"/>
      <c r="Q166" s="9"/>
      <c r="R166" s="9"/>
      <c r="S166" s="9"/>
      <c r="T166" s="9"/>
      <c r="U166" s="9"/>
      <c r="V166" s="9"/>
      <c r="W166" s="9"/>
    </row>
    <row r="167">
      <c r="A167" s="117" t="str">
        <f t="shared" si="1"/>
        <v>1</v>
      </c>
      <c r="B167" s="39"/>
      <c r="C167" s="116"/>
      <c r="D167" s="9"/>
      <c r="E167" s="9"/>
      <c r="F167" s="9"/>
      <c r="G167" s="9"/>
      <c r="H167" s="9"/>
      <c r="I167" s="9"/>
      <c r="J167" s="9"/>
      <c r="K167" s="9"/>
      <c r="L167" s="9"/>
      <c r="M167" s="9"/>
      <c r="N167" s="9"/>
      <c r="O167" s="9"/>
      <c r="P167" s="9"/>
      <c r="Q167" s="9"/>
      <c r="R167" s="9"/>
      <c r="S167" s="9"/>
      <c r="T167" s="9"/>
      <c r="U167" s="9"/>
      <c r="V167" s="9"/>
      <c r="W167" s="9"/>
    </row>
    <row r="168">
      <c r="A168" s="117" t="str">
        <f t="shared" si="1"/>
        <v>1</v>
      </c>
      <c r="B168" s="39"/>
      <c r="C168" s="116"/>
      <c r="D168" s="9"/>
      <c r="E168" s="9"/>
      <c r="F168" s="9"/>
      <c r="G168" s="9"/>
      <c r="H168" s="9"/>
      <c r="I168" s="9"/>
      <c r="J168" s="9"/>
      <c r="K168" s="9"/>
      <c r="L168" s="9"/>
      <c r="M168" s="9"/>
      <c r="N168" s="9"/>
      <c r="O168" s="9"/>
      <c r="P168" s="9"/>
      <c r="Q168" s="9"/>
      <c r="R168" s="9"/>
      <c r="S168" s="9"/>
      <c r="T168" s="9"/>
      <c r="U168" s="9"/>
      <c r="V168" s="9"/>
      <c r="W168" s="9"/>
    </row>
    <row r="169">
      <c r="A169" s="117" t="str">
        <f t="shared" si="1"/>
        <v>1</v>
      </c>
      <c r="B169" s="39"/>
      <c r="C169" s="116"/>
      <c r="D169" s="9"/>
      <c r="E169" s="9"/>
      <c r="F169" s="9"/>
      <c r="G169" s="9"/>
      <c r="H169" s="9"/>
      <c r="I169" s="9"/>
      <c r="J169" s="9"/>
      <c r="K169" s="9"/>
      <c r="L169" s="9"/>
      <c r="M169" s="9"/>
      <c r="N169" s="9"/>
      <c r="O169" s="9"/>
      <c r="P169" s="9"/>
      <c r="Q169" s="9"/>
      <c r="R169" s="9"/>
      <c r="S169" s="9"/>
      <c r="T169" s="9"/>
      <c r="U169" s="9"/>
      <c r="V169" s="9"/>
      <c r="W169" s="9"/>
    </row>
    <row r="170">
      <c r="A170" s="117" t="str">
        <f t="shared" si="1"/>
        <v>1</v>
      </c>
      <c r="B170" s="39"/>
      <c r="C170" s="116"/>
      <c r="D170" s="9"/>
      <c r="E170" s="9"/>
      <c r="F170" s="9"/>
      <c r="G170" s="9"/>
      <c r="H170" s="9"/>
      <c r="I170" s="9"/>
      <c r="J170" s="9"/>
      <c r="K170" s="9"/>
      <c r="L170" s="9"/>
      <c r="M170" s="9"/>
      <c r="N170" s="9"/>
      <c r="O170" s="9"/>
      <c r="P170" s="9"/>
      <c r="Q170" s="9"/>
      <c r="R170" s="9"/>
      <c r="S170" s="9"/>
      <c r="T170" s="9"/>
      <c r="U170" s="9"/>
      <c r="V170" s="9"/>
      <c r="W170" s="9"/>
    </row>
    <row r="171">
      <c r="A171" s="117" t="str">
        <f t="shared" si="1"/>
        <v>1</v>
      </c>
      <c r="B171" s="39"/>
      <c r="C171" s="116"/>
      <c r="D171" s="9"/>
      <c r="E171" s="9"/>
      <c r="F171" s="9"/>
      <c r="G171" s="9"/>
      <c r="H171" s="9"/>
      <c r="I171" s="9"/>
      <c r="J171" s="9"/>
      <c r="K171" s="9"/>
      <c r="L171" s="9"/>
      <c r="M171" s="9"/>
      <c r="N171" s="9"/>
      <c r="O171" s="9"/>
      <c r="P171" s="9"/>
      <c r="Q171" s="9"/>
      <c r="R171" s="9"/>
      <c r="S171" s="9"/>
      <c r="T171" s="9"/>
      <c r="U171" s="9"/>
      <c r="V171" s="9"/>
      <c r="W171" s="9"/>
    </row>
    <row r="172">
      <c r="A172" s="117" t="str">
        <f t="shared" si="1"/>
        <v>1</v>
      </c>
      <c r="B172" s="39"/>
      <c r="C172" s="116"/>
      <c r="D172" s="9"/>
      <c r="E172" s="9"/>
      <c r="F172" s="9"/>
      <c r="G172" s="9"/>
      <c r="H172" s="9"/>
      <c r="I172" s="9"/>
      <c r="J172" s="9"/>
      <c r="K172" s="9"/>
      <c r="L172" s="9"/>
      <c r="M172" s="9"/>
      <c r="N172" s="9"/>
      <c r="O172" s="9"/>
      <c r="P172" s="9"/>
      <c r="Q172" s="9"/>
      <c r="R172" s="9"/>
      <c r="S172" s="9"/>
      <c r="T172" s="9"/>
      <c r="U172" s="9"/>
      <c r="V172" s="9"/>
      <c r="W172" s="9"/>
    </row>
    <row r="173">
      <c r="A173" s="117" t="str">
        <f t="shared" si="1"/>
        <v>1</v>
      </c>
      <c r="B173" s="39"/>
      <c r="C173" s="116"/>
      <c r="D173" s="9"/>
      <c r="E173" s="9"/>
      <c r="F173" s="9"/>
      <c r="G173" s="9"/>
      <c r="H173" s="9"/>
      <c r="I173" s="9"/>
      <c r="J173" s="9"/>
      <c r="K173" s="9"/>
      <c r="L173" s="9"/>
      <c r="M173" s="9"/>
      <c r="N173" s="9"/>
      <c r="O173" s="9"/>
      <c r="P173" s="9"/>
      <c r="Q173" s="9"/>
      <c r="R173" s="9"/>
      <c r="S173" s="9"/>
      <c r="T173" s="9"/>
      <c r="U173" s="9"/>
      <c r="V173" s="9"/>
      <c r="W173" s="9"/>
    </row>
    <row r="174">
      <c r="A174" s="117" t="str">
        <f t="shared" si="1"/>
        <v>1</v>
      </c>
      <c r="B174" s="39"/>
      <c r="C174" s="116"/>
      <c r="D174" s="9"/>
      <c r="E174" s="9"/>
      <c r="F174" s="9"/>
      <c r="G174" s="9"/>
      <c r="H174" s="9"/>
      <c r="I174" s="9"/>
      <c r="J174" s="9"/>
      <c r="K174" s="9"/>
      <c r="L174" s="9"/>
      <c r="M174" s="9"/>
      <c r="N174" s="9"/>
      <c r="O174" s="9"/>
      <c r="P174" s="9"/>
      <c r="Q174" s="9"/>
      <c r="R174" s="9"/>
      <c r="S174" s="9"/>
      <c r="T174" s="9"/>
      <c r="U174" s="9"/>
      <c r="V174" s="9"/>
      <c r="W174" s="9"/>
    </row>
    <row r="175">
      <c r="A175" s="117" t="str">
        <f t="shared" si="1"/>
        <v>1</v>
      </c>
      <c r="B175" s="39"/>
      <c r="C175" s="116"/>
      <c r="D175" s="9"/>
      <c r="E175" s="9"/>
      <c r="F175" s="9"/>
      <c r="G175" s="9"/>
      <c r="H175" s="9"/>
      <c r="I175" s="9"/>
      <c r="J175" s="9"/>
      <c r="K175" s="9"/>
      <c r="L175" s="9"/>
      <c r="M175" s="9"/>
      <c r="N175" s="9"/>
      <c r="O175" s="9"/>
      <c r="P175" s="9"/>
      <c r="Q175" s="9"/>
      <c r="R175" s="9"/>
      <c r="S175" s="9"/>
      <c r="T175" s="9"/>
      <c r="U175" s="9"/>
      <c r="V175" s="9"/>
      <c r="W175" s="9"/>
    </row>
    <row r="176">
      <c r="A176" s="117" t="str">
        <f t="shared" si="1"/>
        <v>1</v>
      </c>
      <c r="B176" s="39"/>
      <c r="C176" s="116"/>
      <c r="D176" s="9"/>
      <c r="E176" s="9"/>
      <c r="F176" s="9"/>
      <c r="G176" s="9"/>
      <c r="H176" s="9"/>
      <c r="I176" s="9"/>
      <c r="J176" s="9"/>
      <c r="K176" s="9"/>
      <c r="L176" s="9"/>
      <c r="M176" s="9"/>
      <c r="N176" s="9"/>
      <c r="O176" s="9"/>
      <c r="P176" s="9"/>
      <c r="Q176" s="9"/>
      <c r="R176" s="9"/>
      <c r="S176" s="9"/>
      <c r="T176" s="9"/>
      <c r="U176" s="9"/>
      <c r="V176" s="9"/>
      <c r="W176" s="9"/>
    </row>
    <row r="177">
      <c r="A177" s="117" t="str">
        <f t="shared" si="1"/>
        <v>1</v>
      </c>
      <c r="B177" s="39"/>
      <c r="C177" s="116"/>
      <c r="D177" s="9"/>
      <c r="E177" s="9"/>
      <c r="F177" s="9"/>
      <c r="G177" s="9"/>
      <c r="H177" s="9"/>
      <c r="I177" s="9"/>
      <c r="J177" s="9"/>
      <c r="K177" s="9"/>
      <c r="L177" s="9"/>
      <c r="M177" s="9"/>
      <c r="N177" s="9"/>
      <c r="O177" s="9"/>
      <c r="P177" s="9"/>
      <c r="Q177" s="9"/>
      <c r="R177" s="9"/>
      <c r="S177" s="9"/>
      <c r="T177" s="9"/>
      <c r="U177" s="9"/>
      <c r="V177" s="9"/>
      <c r="W177" s="9"/>
    </row>
    <row r="178">
      <c r="A178" s="117" t="str">
        <f t="shared" si="1"/>
        <v>1</v>
      </c>
      <c r="B178" s="5"/>
      <c r="C178" s="116"/>
      <c r="D178" s="9"/>
      <c r="E178" s="9"/>
      <c r="F178" s="9"/>
      <c r="G178" s="9"/>
      <c r="H178" s="9"/>
      <c r="I178" s="9"/>
      <c r="J178" s="9"/>
      <c r="K178" s="9"/>
      <c r="L178" s="9"/>
      <c r="M178" s="9"/>
      <c r="N178" s="9"/>
      <c r="O178" s="9"/>
      <c r="P178" s="9"/>
      <c r="Q178" s="9"/>
      <c r="R178" s="9"/>
      <c r="S178" s="9"/>
      <c r="T178" s="9"/>
      <c r="U178" s="9"/>
      <c r="V178" s="9"/>
      <c r="W178" s="9"/>
    </row>
    <row r="179">
      <c r="A179" s="117" t="str">
        <f t="shared" si="1"/>
        <v>1</v>
      </c>
      <c r="B179" s="5"/>
      <c r="C179" s="116"/>
      <c r="D179" s="9"/>
      <c r="E179" s="9"/>
      <c r="F179" s="9"/>
      <c r="G179" s="9"/>
      <c r="H179" s="9"/>
      <c r="I179" s="9"/>
      <c r="J179" s="9"/>
      <c r="K179" s="9"/>
      <c r="L179" s="9"/>
      <c r="M179" s="9"/>
      <c r="N179" s="9"/>
      <c r="O179" s="9"/>
      <c r="P179" s="9"/>
      <c r="Q179" s="9"/>
      <c r="R179" s="9"/>
      <c r="S179" s="9"/>
      <c r="T179" s="9"/>
      <c r="U179" s="9"/>
      <c r="V179" s="9"/>
      <c r="W179" s="9"/>
    </row>
    <row r="180">
      <c r="A180" s="117" t="str">
        <f t="shared" si="1"/>
        <v>1</v>
      </c>
      <c r="B180" s="5"/>
      <c r="C180" s="116"/>
      <c r="D180" s="9"/>
      <c r="E180" s="9"/>
      <c r="F180" s="9"/>
      <c r="G180" s="9"/>
      <c r="H180" s="9"/>
      <c r="I180" s="9"/>
      <c r="J180" s="9"/>
      <c r="K180" s="9"/>
      <c r="L180" s="9"/>
      <c r="M180" s="9"/>
      <c r="N180" s="9"/>
      <c r="O180" s="9"/>
      <c r="P180" s="9"/>
      <c r="Q180" s="9"/>
      <c r="R180" s="9"/>
      <c r="S180" s="9"/>
      <c r="T180" s="9"/>
      <c r="U180" s="9"/>
      <c r="V180" s="9"/>
      <c r="W180" s="9"/>
    </row>
    <row r="181">
      <c r="A181" s="117" t="str">
        <f t="shared" si="1"/>
        <v>1</v>
      </c>
      <c r="B181" s="39"/>
      <c r="C181" s="116"/>
      <c r="D181" s="9"/>
      <c r="E181" s="9"/>
      <c r="F181" s="9"/>
      <c r="G181" s="9"/>
      <c r="H181" s="9"/>
      <c r="I181" s="9"/>
      <c r="J181" s="9"/>
      <c r="K181" s="9"/>
      <c r="L181" s="9"/>
      <c r="M181" s="9"/>
      <c r="N181" s="9"/>
      <c r="O181" s="9"/>
      <c r="P181" s="9"/>
      <c r="Q181" s="9"/>
      <c r="R181" s="9"/>
      <c r="S181" s="9"/>
      <c r="T181" s="9"/>
      <c r="U181" s="9"/>
      <c r="V181" s="9"/>
      <c r="W181" s="9"/>
    </row>
    <row r="182">
      <c r="A182" s="117" t="str">
        <f t="shared" si="1"/>
        <v>1</v>
      </c>
      <c r="B182" s="39"/>
      <c r="C182" s="116"/>
      <c r="D182" s="9"/>
      <c r="E182" s="9"/>
      <c r="F182" s="9"/>
      <c r="G182" s="9"/>
      <c r="H182" s="9"/>
      <c r="I182" s="9"/>
      <c r="J182" s="9"/>
      <c r="K182" s="9"/>
      <c r="L182" s="9"/>
      <c r="M182" s="9"/>
      <c r="N182" s="9"/>
      <c r="O182" s="9"/>
      <c r="P182" s="9"/>
      <c r="Q182" s="9"/>
      <c r="R182" s="9"/>
      <c r="S182" s="9"/>
      <c r="T182" s="9"/>
      <c r="U182" s="9"/>
      <c r="V182" s="9"/>
      <c r="W182" s="9"/>
    </row>
    <row r="183">
      <c r="A183" s="117" t="str">
        <f t="shared" si="1"/>
        <v>1</v>
      </c>
      <c r="B183" s="39"/>
      <c r="C183" s="116"/>
      <c r="D183" s="9"/>
      <c r="E183" s="9"/>
      <c r="F183" s="9"/>
      <c r="G183" s="9"/>
      <c r="H183" s="9"/>
      <c r="I183" s="9"/>
      <c r="J183" s="9"/>
      <c r="K183" s="9"/>
      <c r="L183" s="9"/>
      <c r="M183" s="9"/>
      <c r="N183" s="9"/>
      <c r="O183" s="9"/>
      <c r="P183" s="9"/>
      <c r="Q183" s="9"/>
      <c r="R183" s="9"/>
      <c r="S183" s="9"/>
      <c r="T183" s="9"/>
      <c r="U183" s="9"/>
      <c r="V183" s="9"/>
      <c r="W183" s="9"/>
    </row>
    <row r="184">
      <c r="A184" s="117" t="str">
        <f t="shared" si="1"/>
        <v>1</v>
      </c>
      <c r="B184" s="39"/>
      <c r="C184" s="116"/>
      <c r="D184" s="9"/>
      <c r="E184" s="9"/>
      <c r="F184" s="9"/>
      <c r="G184" s="9"/>
      <c r="H184" s="9"/>
      <c r="I184" s="9"/>
      <c r="J184" s="9"/>
      <c r="K184" s="9"/>
      <c r="L184" s="9"/>
      <c r="M184" s="9"/>
      <c r="N184" s="9"/>
      <c r="O184" s="9"/>
      <c r="P184" s="9"/>
      <c r="Q184" s="9"/>
      <c r="R184" s="9"/>
      <c r="S184" s="9"/>
      <c r="T184" s="9"/>
      <c r="U184" s="9"/>
      <c r="V184" s="9"/>
      <c r="W184" s="9"/>
    </row>
    <row r="185">
      <c r="A185" s="117" t="str">
        <f t="shared" si="1"/>
        <v>1</v>
      </c>
      <c r="B185" s="39"/>
      <c r="C185" s="116"/>
      <c r="D185" s="9"/>
      <c r="E185" s="9"/>
      <c r="F185" s="9"/>
      <c r="G185" s="9"/>
      <c r="H185" s="9"/>
      <c r="I185" s="9"/>
      <c r="J185" s="9"/>
      <c r="K185" s="9"/>
      <c r="L185" s="9"/>
      <c r="M185" s="9"/>
      <c r="N185" s="9"/>
      <c r="O185" s="9"/>
      <c r="P185" s="9"/>
      <c r="Q185" s="9"/>
      <c r="R185" s="9"/>
      <c r="S185" s="9"/>
      <c r="T185" s="9"/>
      <c r="U185" s="9"/>
      <c r="V185" s="9"/>
      <c r="W185" s="9"/>
    </row>
    <row r="186">
      <c r="A186" s="117" t="str">
        <f t="shared" si="1"/>
        <v>1</v>
      </c>
      <c r="B186" s="39"/>
      <c r="C186" s="116"/>
      <c r="D186" s="9"/>
      <c r="E186" s="9"/>
      <c r="F186" s="9"/>
      <c r="G186" s="9"/>
      <c r="H186" s="9"/>
      <c r="I186" s="9"/>
      <c r="J186" s="9"/>
      <c r="K186" s="9"/>
      <c r="L186" s="9"/>
      <c r="M186" s="9"/>
      <c r="N186" s="9"/>
      <c r="O186" s="9"/>
      <c r="P186" s="9"/>
      <c r="Q186" s="9"/>
      <c r="R186" s="9"/>
      <c r="S186" s="9"/>
      <c r="T186" s="9"/>
      <c r="U186" s="9"/>
      <c r="V186" s="9"/>
      <c r="W186" s="9"/>
    </row>
    <row r="187">
      <c r="A187" s="117" t="str">
        <f t="shared" si="1"/>
        <v>1</v>
      </c>
      <c r="B187" s="39"/>
      <c r="C187" s="116"/>
      <c r="D187" s="9"/>
      <c r="E187" s="9"/>
      <c r="F187" s="9"/>
      <c r="G187" s="9"/>
      <c r="H187" s="9"/>
      <c r="I187" s="9"/>
      <c r="J187" s="9"/>
      <c r="K187" s="9"/>
      <c r="L187" s="9"/>
      <c r="M187" s="9"/>
      <c r="N187" s="9"/>
      <c r="O187" s="9"/>
      <c r="P187" s="9"/>
      <c r="Q187" s="9"/>
      <c r="R187" s="9"/>
      <c r="S187" s="9"/>
      <c r="T187" s="9"/>
      <c r="U187" s="9"/>
      <c r="V187" s="9"/>
      <c r="W187" s="9"/>
    </row>
    <row r="188">
      <c r="A188" s="117" t="str">
        <f t="shared" si="1"/>
        <v>1</v>
      </c>
      <c r="B188" s="39"/>
      <c r="C188" s="116"/>
      <c r="D188" s="9"/>
      <c r="E188" s="9"/>
      <c r="F188" s="9"/>
      <c r="G188" s="9"/>
      <c r="H188" s="9"/>
      <c r="I188" s="9"/>
      <c r="J188" s="9"/>
      <c r="K188" s="9"/>
      <c r="L188" s="9"/>
      <c r="M188" s="9"/>
      <c r="N188" s="9"/>
      <c r="O188" s="9"/>
      <c r="P188" s="9"/>
      <c r="Q188" s="9"/>
      <c r="R188" s="9"/>
      <c r="S188" s="9"/>
      <c r="T188" s="9"/>
      <c r="U188" s="9"/>
      <c r="V188" s="9"/>
      <c r="W188" s="9"/>
    </row>
    <row r="189">
      <c r="A189" s="117" t="str">
        <f t="shared" si="1"/>
        <v>1</v>
      </c>
      <c r="B189" s="5"/>
      <c r="C189" s="116"/>
      <c r="D189" s="9"/>
      <c r="E189" s="9"/>
      <c r="F189" s="9"/>
      <c r="G189" s="9"/>
      <c r="H189" s="9"/>
      <c r="I189" s="9"/>
      <c r="J189" s="9"/>
      <c r="K189" s="9"/>
      <c r="L189" s="9"/>
      <c r="M189" s="9"/>
      <c r="N189" s="9"/>
      <c r="O189" s="9"/>
      <c r="P189" s="9"/>
      <c r="Q189" s="9"/>
      <c r="R189" s="9"/>
      <c r="S189" s="9"/>
      <c r="T189" s="9"/>
      <c r="U189" s="9"/>
      <c r="V189" s="9"/>
      <c r="W189" s="9"/>
    </row>
    <row r="190">
      <c r="A190" s="117" t="str">
        <f t="shared" si="1"/>
        <v>1</v>
      </c>
      <c r="B190" s="39"/>
      <c r="C190" s="116"/>
      <c r="D190" s="9"/>
      <c r="E190" s="9"/>
      <c r="F190" s="9"/>
      <c r="G190" s="9"/>
      <c r="H190" s="9"/>
      <c r="I190" s="9"/>
      <c r="J190" s="9"/>
      <c r="K190" s="9"/>
      <c r="L190" s="9"/>
      <c r="M190" s="9"/>
      <c r="N190" s="9"/>
      <c r="O190" s="9"/>
      <c r="P190" s="9"/>
      <c r="Q190" s="9"/>
      <c r="R190" s="9"/>
      <c r="S190" s="9"/>
      <c r="T190" s="9"/>
      <c r="U190" s="9"/>
      <c r="V190" s="9"/>
      <c r="W190" s="9"/>
    </row>
    <row r="191">
      <c r="A191" s="117" t="str">
        <f t="shared" si="1"/>
        <v>1</v>
      </c>
      <c r="B191" s="39"/>
      <c r="C191" s="116"/>
      <c r="D191" s="9"/>
      <c r="E191" s="9"/>
      <c r="F191" s="9"/>
      <c r="G191" s="9"/>
      <c r="H191" s="9"/>
      <c r="I191" s="9"/>
      <c r="J191" s="9"/>
      <c r="K191" s="9"/>
      <c r="L191" s="9"/>
      <c r="M191" s="9"/>
      <c r="N191" s="9"/>
      <c r="O191" s="9"/>
      <c r="P191" s="9"/>
      <c r="Q191" s="9"/>
      <c r="R191" s="9"/>
      <c r="S191" s="9"/>
      <c r="T191" s="9"/>
      <c r="U191" s="9"/>
      <c r="V191" s="9"/>
      <c r="W191" s="9"/>
    </row>
    <row r="192">
      <c r="A192" s="117" t="str">
        <f t="shared" si="1"/>
        <v>1</v>
      </c>
      <c r="B192" s="39"/>
      <c r="C192" s="116"/>
      <c r="D192" s="9"/>
      <c r="E192" s="9"/>
      <c r="F192" s="9"/>
      <c r="G192" s="9"/>
      <c r="H192" s="9"/>
      <c r="I192" s="9"/>
      <c r="J192" s="9"/>
      <c r="K192" s="9"/>
      <c r="L192" s="9"/>
      <c r="M192" s="9"/>
      <c r="N192" s="9"/>
      <c r="O192" s="9"/>
      <c r="P192" s="9"/>
      <c r="Q192" s="9"/>
      <c r="R192" s="9"/>
      <c r="S192" s="9"/>
      <c r="T192" s="9"/>
      <c r="U192" s="9"/>
      <c r="V192" s="9"/>
      <c r="W192" s="9"/>
    </row>
    <row r="193">
      <c r="A193" s="117" t="str">
        <f t="shared" si="1"/>
        <v>1</v>
      </c>
      <c r="B193" s="39"/>
      <c r="C193" s="116"/>
      <c r="D193" s="9"/>
      <c r="E193" s="9"/>
      <c r="F193" s="9"/>
      <c r="G193" s="9"/>
      <c r="H193" s="9"/>
      <c r="I193" s="9"/>
      <c r="J193" s="9"/>
      <c r="K193" s="9"/>
      <c r="L193" s="9"/>
      <c r="M193" s="9"/>
      <c r="N193" s="9"/>
      <c r="O193" s="9"/>
      <c r="P193" s="9"/>
      <c r="Q193" s="9"/>
      <c r="R193" s="9"/>
      <c r="S193" s="9"/>
      <c r="T193" s="9"/>
      <c r="U193" s="9"/>
      <c r="V193" s="9"/>
      <c r="W193" s="9"/>
    </row>
    <row r="194">
      <c r="A194" s="117" t="str">
        <f t="shared" si="1"/>
        <v>1</v>
      </c>
      <c r="B194" s="39"/>
      <c r="C194" s="116"/>
      <c r="D194" s="9"/>
      <c r="E194" s="9"/>
      <c r="F194" s="9"/>
      <c r="G194" s="9"/>
      <c r="H194" s="9"/>
      <c r="I194" s="9"/>
      <c r="J194" s="9"/>
      <c r="K194" s="9"/>
      <c r="L194" s="9"/>
      <c r="M194" s="9"/>
      <c r="N194" s="9"/>
      <c r="O194" s="9"/>
      <c r="P194" s="9"/>
      <c r="Q194" s="9"/>
      <c r="R194" s="9"/>
      <c r="S194" s="9"/>
      <c r="T194" s="9"/>
      <c r="U194" s="9"/>
      <c r="V194" s="9"/>
      <c r="W194" s="9"/>
    </row>
    <row r="195">
      <c r="A195" s="117" t="str">
        <f t="shared" si="1"/>
        <v>1</v>
      </c>
      <c r="B195" s="39"/>
      <c r="C195" s="116"/>
      <c r="D195" s="9"/>
      <c r="E195" s="9"/>
      <c r="F195" s="9"/>
      <c r="G195" s="9"/>
      <c r="H195" s="9"/>
      <c r="I195" s="9"/>
      <c r="J195" s="9"/>
      <c r="K195" s="9"/>
      <c r="L195" s="9"/>
      <c r="M195" s="9"/>
      <c r="N195" s="9"/>
      <c r="O195" s="9"/>
      <c r="P195" s="9"/>
      <c r="Q195" s="9"/>
      <c r="R195" s="9"/>
      <c r="S195" s="9"/>
      <c r="T195" s="9"/>
      <c r="U195" s="9"/>
      <c r="V195" s="9"/>
      <c r="W195" s="9"/>
    </row>
    <row r="196">
      <c r="A196" s="117" t="str">
        <f t="shared" si="1"/>
        <v>1</v>
      </c>
      <c r="B196" s="39"/>
      <c r="C196" s="116"/>
      <c r="D196" s="9"/>
      <c r="E196" s="9"/>
      <c r="F196" s="9"/>
      <c r="G196" s="9"/>
      <c r="H196" s="9"/>
      <c r="I196" s="9"/>
      <c r="J196" s="9"/>
      <c r="K196" s="9"/>
      <c r="L196" s="9"/>
      <c r="M196" s="9"/>
      <c r="N196" s="9"/>
      <c r="O196" s="9"/>
      <c r="P196" s="9"/>
      <c r="Q196" s="9"/>
      <c r="R196" s="9"/>
      <c r="S196" s="9"/>
      <c r="T196" s="9"/>
      <c r="U196" s="9"/>
      <c r="V196" s="9"/>
      <c r="W196" s="9"/>
    </row>
    <row r="197">
      <c r="A197" s="117" t="str">
        <f t="shared" si="1"/>
        <v>1</v>
      </c>
      <c r="B197" s="39"/>
      <c r="C197" s="116"/>
      <c r="D197" s="9"/>
      <c r="E197" s="9"/>
      <c r="F197" s="9"/>
      <c r="G197" s="9"/>
      <c r="H197" s="9"/>
      <c r="I197" s="9"/>
      <c r="J197" s="9"/>
      <c r="K197" s="9"/>
      <c r="L197" s="9"/>
      <c r="M197" s="9"/>
      <c r="N197" s="9"/>
      <c r="O197" s="9"/>
      <c r="P197" s="9"/>
      <c r="Q197" s="9"/>
      <c r="R197" s="9"/>
      <c r="S197" s="9"/>
      <c r="T197" s="9"/>
      <c r="U197" s="9"/>
      <c r="V197" s="9"/>
      <c r="W197" s="9"/>
    </row>
    <row r="198">
      <c r="A198" s="117" t="str">
        <f t="shared" si="1"/>
        <v>1</v>
      </c>
      <c r="B198" s="39"/>
      <c r="C198" s="116"/>
      <c r="D198" s="9"/>
      <c r="E198" s="9"/>
      <c r="F198" s="9"/>
      <c r="G198" s="9"/>
      <c r="H198" s="9"/>
      <c r="I198" s="9"/>
      <c r="J198" s="9"/>
      <c r="K198" s="9"/>
      <c r="L198" s="9"/>
      <c r="M198" s="9"/>
      <c r="N198" s="9"/>
      <c r="O198" s="9"/>
      <c r="P198" s="9"/>
      <c r="Q198" s="9"/>
      <c r="R198" s="9"/>
      <c r="S198" s="9"/>
      <c r="T198" s="9"/>
      <c r="U198" s="9"/>
      <c r="V198" s="9"/>
      <c r="W198" s="9"/>
    </row>
    <row r="199">
      <c r="A199" s="117" t="str">
        <f t="shared" si="1"/>
        <v>1</v>
      </c>
      <c r="B199" s="39"/>
      <c r="C199" s="116"/>
      <c r="D199" s="9"/>
      <c r="E199" s="9"/>
      <c r="F199" s="9"/>
      <c r="G199" s="9"/>
      <c r="H199" s="9"/>
      <c r="I199" s="9"/>
      <c r="J199" s="9"/>
      <c r="K199" s="9"/>
      <c r="L199" s="9"/>
      <c r="M199" s="9"/>
      <c r="N199" s="9"/>
      <c r="O199" s="9"/>
      <c r="P199" s="9"/>
      <c r="Q199" s="9"/>
      <c r="R199" s="9"/>
      <c r="S199" s="9"/>
      <c r="T199" s="9"/>
      <c r="U199" s="9"/>
      <c r="V199" s="9"/>
      <c r="W199" s="9"/>
    </row>
    <row r="200">
      <c r="A200" s="117" t="str">
        <f t="shared" si="1"/>
        <v>1</v>
      </c>
      <c r="B200" s="39"/>
      <c r="C200" s="116"/>
      <c r="D200" s="9"/>
      <c r="E200" s="9"/>
      <c r="F200" s="9"/>
      <c r="G200" s="9"/>
      <c r="H200" s="9"/>
      <c r="I200" s="9"/>
      <c r="J200" s="9"/>
      <c r="K200" s="9"/>
      <c r="L200" s="9"/>
      <c r="M200" s="9"/>
      <c r="N200" s="9"/>
      <c r="O200" s="9"/>
      <c r="P200" s="9"/>
      <c r="Q200" s="9"/>
      <c r="R200" s="9"/>
      <c r="S200" s="9"/>
      <c r="T200" s="9"/>
      <c r="U200" s="9"/>
      <c r="V200" s="9"/>
      <c r="W200" s="9"/>
    </row>
    <row r="201">
      <c r="A201" s="117" t="str">
        <f t="shared" si="1"/>
        <v>1</v>
      </c>
      <c r="B201" s="39"/>
      <c r="C201" s="116"/>
      <c r="D201" s="9"/>
      <c r="E201" s="9"/>
      <c r="F201" s="9"/>
      <c r="G201" s="9"/>
      <c r="H201" s="9"/>
      <c r="I201" s="9"/>
      <c r="J201" s="9"/>
      <c r="K201" s="9"/>
      <c r="L201" s="9"/>
      <c r="M201" s="9"/>
      <c r="N201" s="9"/>
      <c r="O201" s="9"/>
      <c r="P201" s="9"/>
      <c r="Q201" s="9"/>
      <c r="R201" s="9"/>
      <c r="S201" s="9"/>
      <c r="T201" s="9"/>
      <c r="U201" s="9"/>
      <c r="V201" s="9"/>
      <c r="W201" s="9"/>
    </row>
    <row r="202">
      <c r="A202" s="117" t="str">
        <f t="shared" si="1"/>
        <v>1</v>
      </c>
      <c r="B202" s="39"/>
      <c r="C202" s="116"/>
      <c r="D202" s="9"/>
      <c r="E202" s="9"/>
      <c r="F202" s="9"/>
      <c r="G202" s="9"/>
      <c r="H202" s="9"/>
      <c r="I202" s="9"/>
      <c r="J202" s="9"/>
      <c r="K202" s="9"/>
      <c r="L202" s="9"/>
      <c r="M202" s="9"/>
      <c r="N202" s="9"/>
      <c r="O202" s="9"/>
      <c r="P202" s="9"/>
      <c r="Q202" s="9"/>
      <c r="R202" s="9"/>
      <c r="S202" s="9"/>
      <c r="T202" s="9"/>
      <c r="U202" s="9"/>
      <c r="V202" s="9"/>
      <c r="W202" s="9"/>
    </row>
    <row r="203">
      <c r="A203" s="117" t="str">
        <f t="shared" si="1"/>
        <v>1</v>
      </c>
      <c r="B203" s="39"/>
      <c r="C203" s="116"/>
      <c r="D203" s="9"/>
      <c r="E203" s="9"/>
      <c r="F203" s="9"/>
      <c r="G203" s="9"/>
      <c r="H203" s="9"/>
      <c r="I203" s="9"/>
      <c r="J203" s="9"/>
      <c r="K203" s="9"/>
      <c r="L203" s="9"/>
      <c r="M203" s="9"/>
      <c r="N203" s="9"/>
      <c r="O203" s="9"/>
      <c r="P203" s="9"/>
      <c r="Q203" s="9"/>
      <c r="R203" s="9"/>
      <c r="S203" s="9"/>
      <c r="T203" s="9"/>
      <c r="U203" s="9"/>
      <c r="V203" s="9"/>
      <c r="W203" s="9"/>
    </row>
    <row r="204">
      <c r="A204" s="117" t="str">
        <f t="shared" si="1"/>
        <v>1</v>
      </c>
      <c r="B204" s="39"/>
      <c r="C204" s="116"/>
      <c r="D204" s="9"/>
      <c r="E204" s="9"/>
      <c r="F204" s="9"/>
      <c r="G204" s="9"/>
      <c r="H204" s="9"/>
      <c r="I204" s="9"/>
      <c r="J204" s="9"/>
      <c r="K204" s="9"/>
      <c r="L204" s="9"/>
      <c r="M204" s="9"/>
      <c r="N204" s="9"/>
      <c r="O204" s="9"/>
      <c r="P204" s="9"/>
      <c r="Q204" s="9"/>
      <c r="R204" s="9"/>
      <c r="S204" s="9"/>
      <c r="T204" s="9"/>
      <c r="U204" s="9"/>
      <c r="V204" s="9"/>
      <c r="W204" s="9"/>
    </row>
    <row r="205">
      <c r="A205" s="117" t="str">
        <f t="shared" si="1"/>
        <v>1</v>
      </c>
      <c r="B205" s="39"/>
      <c r="C205" s="116"/>
      <c r="D205" s="9"/>
      <c r="E205" s="9"/>
      <c r="F205" s="9"/>
      <c r="G205" s="9"/>
      <c r="H205" s="9"/>
      <c r="I205" s="9"/>
      <c r="J205" s="9"/>
      <c r="K205" s="9"/>
      <c r="L205" s="9"/>
      <c r="M205" s="9"/>
      <c r="N205" s="9"/>
      <c r="O205" s="9"/>
      <c r="P205" s="9"/>
      <c r="Q205" s="9"/>
      <c r="R205" s="9"/>
      <c r="S205" s="9"/>
      <c r="T205" s="9"/>
      <c r="U205" s="9"/>
      <c r="V205" s="9"/>
      <c r="W205" s="9"/>
    </row>
    <row r="206">
      <c r="A206" s="117" t="str">
        <f t="shared" si="1"/>
        <v>1</v>
      </c>
      <c r="B206" s="39"/>
      <c r="C206" s="116"/>
      <c r="D206" s="9"/>
      <c r="E206" s="9"/>
      <c r="F206" s="9"/>
      <c r="G206" s="9"/>
      <c r="H206" s="9"/>
      <c r="I206" s="9"/>
      <c r="J206" s="9"/>
      <c r="K206" s="9"/>
      <c r="L206" s="9"/>
      <c r="M206" s="9"/>
      <c r="N206" s="9"/>
      <c r="O206" s="9"/>
      <c r="P206" s="9"/>
      <c r="Q206" s="9"/>
      <c r="R206" s="9"/>
      <c r="S206" s="9"/>
      <c r="T206" s="9"/>
      <c r="U206" s="9"/>
      <c r="V206" s="9"/>
      <c r="W206" s="9"/>
    </row>
    <row r="207">
      <c r="A207" s="117" t="str">
        <f t="shared" si="1"/>
        <v>1</v>
      </c>
      <c r="B207" s="39"/>
      <c r="C207" s="116"/>
      <c r="D207" s="9"/>
      <c r="E207" s="9"/>
      <c r="F207" s="9"/>
      <c r="G207" s="9"/>
      <c r="H207" s="9"/>
      <c r="I207" s="9"/>
      <c r="J207" s="9"/>
      <c r="K207" s="9"/>
      <c r="L207" s="9"/>
      <c r="M207" s="9"/>
      <c r="N207" s="9"/>
      <c r="O207" s="9"/>
      <c r="P207" s="9"/>
      <c r="Q207" s="9"/>
      <c r="R207" s="9"/>
      <c r="S207" s="9"/>
      <c r="T207" s="9"/>
      <c r="U207" s="9"/>
      <c r="V207" s="9"/>
      <c r="W207" s="9"/>
    </row>
    <row r="208">
      <c r="A208" s="117" t="str">
        <f t="shared" si="1"/>
        <v>1</v>
      </c>
      <c r="B208" s="39"/>
      <c r="C208" s="116"/>
      <c r="D208" s="9"/>
      <c r="E208" s="9"/>
      <c r="F208" s="9"/>
      <c r="G208" s="9"/>
      <c r="H208" s="9"/>
      <c r="I208" s="9"/>
      <c r="J208" s="9"/>
      <c r="K208" s="9"/>
      <c r="L208" s="9"/>
      <c r="M208" s="9"/>
      <c r="N208" s="9"/>
      <c r="O208" s="9"/>
      <c r="P208" s="9"/>
      <c r="Q208" s="9"/>
      <c r="R208" s="9"/>
      <c r="S208" s="9"/>
      <c r="T208" s="9"/>
      <c r="U208" s="9"/>
      <c r="V208" s="9"/>
      <c r="W208" s="9"/>
    </row>
    <row r="209">
      <c r="A209" s="117" t="str">
        <f t="shared" si="1"/>
        <v>1</v>
      </c>
      <c r="B209" s="39"/>
      <c r="C209" s="116"/>
      <c r="D209" s="9"/>
      <c r="E209" s="9"/>
      <c r="F209" s="9"/>
      <c r="G209" s="9"/>
      <c r="H209" s="9"/>
      <c r="I209" s="9"/>
      <c r="J209" s="9"/>
      <c r="K209" s="9"/>
      <c r="L209" s="9"/>
      <c r="M209" s="9"/>
      <c r="N209" s="9"/>
      <c r="O209" s="9"/>
      <c r="P209" s="9"/>
      <c r="Q209" s="9"/>
      <c r="R209" s="9"/>
      <c r="S209" s="9"/>
      <c r="T209" s="9"/>
      <c r="U209" s="9"/>
      <c r="V209" s="9"/>
      <c r="W209" s="9"/>
    </row>
    <row r="210">
      <c r="A210" s="117" t="str">
        <f t="shared" si="1"/>
        <v>1</v>
      </c>
      <c r="B210" s="39"/>
      <c r="C210" s="116"/>
      <c r="D210" s="9"/>
      <c r="E210" s="9"/>
      <c r="F210" s="9"/>
      <c r="G210" s="9"/>
      <c r="H210" s="9"/>
      <c r="I210" s="9"/>
      <c r="J210" s="9"/>
      <c r="K210" s="9"/>
      <c r="L210" s="9"/>
      <c r="M210" s="9"/>
      <c r="N210" s="9"/>
      <c r="O210" s="9"/>
      <c r="P210" s="9"/>
      <c r="Q210" s="9"/>
      <c r="R210" s="9"/>
      <c r="S210" s="9"/>
      <c r="T210" s="9"/>
      <c r="U210" s="9"/>
      <c r="V210" s="9"/>
      <c r="W210" s="9"/>
    </row>
    <row r="211">
      <c r="A211" s="117" t="str">
        <f t="shared" si="1"/>
        <v>1</v>
      </c>
      <c r="B211" s="39"/>
      <c r="C211" s="116"/>
      <c r="D211" s="9"/>
      <c r="E211" s="9"/>
      <c r="F211" s="9"/>
      <c r="G211" s="9"/>
      <c r="H211" s="9"/>
      <c r="I211" s="9"/>
      <c r="J211" s="9"/>
      <c r="K211" s="9"/>
      <c r="L211" s="9"/>
      <c r="M211" s="9"/>
      <c r="N211" s="9"/>
      <c r="O211" s="9"/>
      <c r="P211" s="9"/>
      <c r="Q211" s="9"/>
      <c r="R211" s="9"/>
      <c r="S211" s="9"/>
      <c r="T211" s="9"/>
      <c r="U211" s="9"/>
      <c r="V211" s="9"/>
      <c r="W211" s="9"/>
    </row>
    <row r="212">
      <c r="A212" s="117" t="str">
        <f t="shared" si="1"/>
        <v>1</v>
      </c>
      <c r="B212" s="39"/>
      <c r="C212" s="116"/>
      <c r="D212" s="9"/>
      <c r="E212" s="9"/>
      <c r="F212" s="9"/>
      <c r="G212" s="9"/>
      <c r="H212" s="9"/>
      <c r="I212" s="9"/>
      <c r="J212" s="9"/>
      <c r="K212" s="9"/>
      <c r="L212" s="9"/>
      <c r="M212" s="9"/>
      <c r="N212" s="9"/>
      <c r="O212" s="9"/>
      <c r="P212" s="9"/>
      <c r="Q212" s="9"/>
      <c r="R212" s="9"/>
      <c r="S212" s="9"/>
      <c r="T212" s="9"/>
      <c r="U212" s="9"/>
      <c r="V212" s="9"/>
      <c r="W212" s="9"/>
    </row>
    <row r="213">
      <c r="A213" s="117" t="str">
        <f t="shared" si="1"/>
        <v>1</v>
      </c>
      <c r="B213" s="39"/>
      <c r="C213" s="116"/>
      <c r="D213" s="9"/>
      <c r="E213" s="9"/>
      <c r="F213" s="9"/>
      <c r="G213" s="9"/>
      <c r="H213" s="9"/>
      <c r="I213" s="9"/>
      <c r="J213" s="9"/>
      <c r="K213" s="9"/>
      <c r="L213" s="9"/>
      <c r="M213" s="9"/>
      <c r="N213" s="9"/>
      <c r="O213" s="9"/>
      <c r="P213" s="9"/>
      <c r="Q213" s="9"/>
      <c r="R213" s="9"/>
      <c r="S213" s="9"/>
      <c r="T213" s="9"/>
      <c r="U213" s="9"/>
      <c r="V213" s="9"/>
      <c r="W213" s="9"/>
    </row>
    <row r="214">
      <c r="A214" s="117" t="str">
        <f t="shared" si="1"/>
        <v>1</v>
      </c>
      <c r="B214" s="39"/>
      <c r="C214" s="116"/>
      <c r="D214" s="9"/>
      <c r="E214" s="9"/>
      <c r="F214" s="9"/>
      <c r="G214" s="9"/>
      <c r="H214" s="9"/>
      <c r="I214" s="9"/>
      <c r="J214" s="9"/>
      <c r="K214" s="9"/>
      <c r="L214" s="9"/>
      <c r="M214" s="9"/>
      <c r="N214" s="9"/>
      <c r="O214" s="9"/>
      <c r="P214" s="9"/>
      <c r="Q214" s="9"/>
      <c r="R214" s="9"/>
      <c r="S214" s="9"/>
      <c r="T214" s="9"/>
      <c r="U214" s="9"/>
      <c r="V214" s="9"/>
      <c r="W214" s="9"/>
    </row>
    <row r="215">
      <c r="A215" s="117" t="str">
        <f t="shared" si="1"/>
        <v>1</v>
      </c>
      <c r="B215" s="39"/>
      <c r="C215" s="116"/>
      <c r="D215" s="9"/>
      <c r="E215" s="9"/>
      <c r="F215" s="9"/>
      <c r="G215" s="9"/>
      <c r="H215" s="9"/>
      <c r="I215" s="9"/>
      <c r="J215" s="9"/>
      <c r="K215" s="9"/>
      <c r="L215" s="9"/>
      <c r="M215" s="9"/>
      <c r="N215" s="9"/>
      <c r="O215" s="9"/>
      <c r="P215" s="9"/>
      <c r="Q215" s="9"/>
      <c r="R215" s="9"/>
      <c r="S215" s="9"/>
      <c r="T215" s="9"/>
      <c r="U215" s="9"/>
      <c r="V215" s="9"/>
      <c r="W215" s="9"/>
    </row>
    <row r="216">
      <c r="A216" s="117" t="str">
        <f t="shared" si="1"/>
        <v>1</v>
      </c>
      <c r="B216" s="39"/>
      <c r="C216" s="116"/>
      <c r="D216" s="9"/>
      <c r="E216" s="9"/>
      <c r="F216" s="9"/>
      <c r="G216" s="9"/>
      <c r="H216" s="9"/>
      <c r="I216" s="9"/>
      <c r="J216" s="9"/>
      <c r="K216" s="9"/>
      <c r="L216" s="9"/>
      <c r="M216" s="9"/>
      <c r="N216" s="9"/>
      <c r="O216" s="9"/>
      <c r="P216" s="9"/>
      <c r="Q216" s="9"/>
      <c r="R216" s="9"/>
      <c r="S216" s="9"/>
      <c r="T216" s="9"/>
      <c r="U216" s="9"/>
      <c r="V216" s="9"/>
      <c r="W216" s="9"/>
    </row>
    <row r="217">
      <c r="A217" s="117" t="str">
        <f t="shared" si="1"/>
        <v>1</v>
      </c>
      <c r="B217" s="39"/>
      <c r="C217" s="116"/>
      <c r="D217" s="9"/>
      <c r="E217" s="9"/>
      <c r="F217" s="9"/>
      <c r="G217" s="9"/>
      <c r="H217" s="9"/>
      <c r="I217" s="9"/>
      <c r="J217" s="9"/>
      <c r="K217" s="9"/>
      <c r="L217" s="9"/>
      <c r="M217" s="9"/>
      <c r="N217" s="9"/>
      <c r="O217" s="9"/>
      <c r="P217" s="9"/>
      <c r="Q217" s="9"/>
      <c r="R217" s="9"/>
      <c r="S217" s="9"/>
      <c r="T217" s="9"/>
      <c r="U217" s="9"/>
      <c r="V217" s="9"/>
      <c r="W217" s="9"/>
    </row>
    <row r="218">
      <c r="A218" s="117" t="str">
        <f t="shared" si="1"/>
        <v>1</v>
      </c>
      <c r="B218" s="39"/>
      <c r="C218" s="116"/>
      <c r="D218" s="9"/>
      <c r="E218" s="9"/>
      <c r="F218" s="9"/>
      <c r="G218" s="9"/>
      <c r="H218" s="9"/>
      <c r="I218" s="9"/>
      <c r="J218" s="9"/>
      <c r="K218" s="9"/>
      <c r="L218" s="9"/>
      <c r="M218" s="9"/>
      <c r="N218" s="9"/>
      <c r="O218" s="9"/>
      <c r="P218" s="9"/>
      <c r="Q218" s="9"/>
      <c r="R218" s="9"/>
      <c r="S218" s="9"/>
      <c r="T218" s="9"/>
      <c r="U218" s="9"/>
      <c r="V218" s="9"/>
      <c r="W218" s="9"/>
    </row>
    <row r="219">
      <c r="A219" s="117" t="str">
        <f t="shared" si="1"/>
        <v>1</v>
      </c>
      <c r="B219" s="39"/>
      <c r="C219" s="116"/>
      <c r="D219" s="9"/>
      <c r="E219" s="9"/>
      <c r="F219" s="9"/>
      <c r="G219" s="9"/>
      <c r="H219" s="9"/>
      <c r="I219" s="9"/>
      <c r="J219" s="9"/>
      <c r="K219" s="9"/>
      <c r="L219" s="9"/>
      <c r="M219" s="9"/>
      <c r="N219" s="9"/>
      <c r="O219" s="9"/>
      <c r="P219" s="9"/>
      <c r="Q219" s="9"/>
      <c r="R219" s="9"/>
      <c r="S219" s="9"/>
      <c r="T219" s="9"/>
      <c r="U219" s="9"/>
      <c r="V219" s="9"/>
      <c r="W219" s="9"/>
    </row>
    <row r="220">
      <c r="A220" s="117" t="str">
        <f t="shared" si="1"/>
        <v>1</v>
      </c>
      <c r="B220" s="39"/>
      <c r="C220" s="116"/>
      <c r="D220" s="9"/>
      <c r="E220" s="9"/>
      <c r="F220" s="9"/>
      <c r="G220" s="9"/>
      <c r="H220" s="9"/>
      <c r="I220" s="9"/>
      <c r="J220" s="9"/>
      <c r="K220" s="9"/>
      <c r="L220" s="9"/>
      <c r="M220" s="9"/>
      <c r="N220" s="9"/>
      <c r="O220" s="9"/>
      <c r="P220" s="9"/>
      <c r="Q220" s="9"/>
      <c r="R220" s="9"/>
      <c r="S220" s="9"/>
      <c r="T220" s="9"/>
      <c r="U220" s="9"/>
      <c r="V220" s="9"/>
      <c r="W220" s="9"/>
    </row>
    <row r="221">
      <c r="A221" s="117" t="str">
        <f t="shared" si="1"/>
        <v>1</v>
      </c>
      <c r="B221" s="39"/>
      <c r="C221" s="116"/>
      <c r="D221" s="9"/>
      <c r="E221" s="9"/>
      <c r="F221" s="9"/>
      <c r="G221" s="9"/>
      <c r="H221" s="9"/>
      <c r="I221" s="9"/>
      <c r="J221" s="9"/>
      <c r="K221" s="9"/>
      <c r="L221" s="9"/>
      <c r="M221" s="9"/>
      <c r="N221" s="9"/>
      <c r="O221" s="9"/>
      <c r="P221" s="9"/>
      <c r="Q221" s="9"/>
      <c r="R221" s="9"/>
      <c r="S221" s="9"/>
      <c r="T221" s="9"/>
      <c r="U221" s="9"/>
      <c r="V221" s="9"/>
      <c r="W221" s="9"/>
    </row>
    <row r="222">
      <c r="A222" s="117" t="str">
        <f t="shared" si="1"/>
        <v>1</v>
      </c>
      <c r="B222" s="39"/>
      <c r="C222" s="116"/>
      <c r="D222" s="9"/>
      <c r="E222" s="9"/>
      <c r="F222" s="9"/>
      <c r="G222" s="9"/>
      <c r="H222" s="9"/>
      <c r="I222" s="9"/>
      <c r="J222" s="9"/>
      <c r="K222" s="9"/>
      <c r="L222" s="9"/>
      <c r="M222" s="9"/>
      <c r="N222" s="9"/>
      <c r="O222" s="9"/>
      <c r="P222" s="9"/>
      <c r="Q222" s="9"/>
      <c r="R222" s="9"/>
      <c r="S222" s="9"/>
      <c r="T222" s="9"/>
      <c r="U222" s="9"/>
      <c r="V222" s="9"/>
      <c r="W222" s="9"/>
    </row>
    <row r="223">
      <c r="A223" s="117" t="str">
        <f t="shared" si="1"/>
        <v>1</v>
      </c>
      <c r="B223" s="39"/>
      <c r="C223" s="116"/>
      <c r="D223" s="9"/>
      <c r="E223" s="9"/>
      <c r="F223" s="9"/>
      <c r="G223" s="9"/>
      <c r="H223" s="9"/>
      <c r="I223" s="9"/>
      <c r="J223" s="9"/>
      <c r="K223" s="9"/>
      <c r="L223" s="9"/>
      <c r="M223" s="9"/>
      <c r="N223" s="9"/>
      <c r="O223" s="9"/>
      <c r="P223" s="9"/>
      <c r="Q223" s="9"/>
      <c r="R223" s="9"/>
      <c r="S223" s="9"/>
      <c r="T223" s="9"/>
      <c r="U223" s="9"/>
      <c r="V223" s="9"/>
      <c r="W223" s="9"/>
    </row>
    <row r="224">
      <c r="A224" s="117" t="str">
        <f t="shared" si="1"/>
        <v>1</v>
      </c>
      <c r="B224" s="39"/>
      <c r="C224" s="116"/>
      <c r="D224" s="9"/>
      <c r="E224" s="9"/>
      <c r="F224" s="9"/>
      <c r="G224" s="9"/>
      <c r="H224" s="9"/>
      <c r="I224" s="9"/>
      <c r="J224" s="9"/>
      <c r="K224" s="9"/>
      <c r="L224" s="9"/>
      <c r="M224" s="9"/>
      <c r="N224" s="9"/>
      <c r="O224" s="9"/>
      <c r="P224" s="9"/>
      <c r="Q224" s="9"/>
      <c r="R224" s="9"/>
      <c r="S224" s="9"/>
      <c r="T224" s="9"/>
      <c r="U224" s="9"/>
      <c r="V224" s="9"/>
      <c r="W224" s="9"/>
    </row>
    <row r="225">
      <c r="A225" s="117" t="str">
        <f t="shared" si="1"/>
        <v>1</v>
      </c>
      <c r="B225" s="39"/>
      <c r="C225" s="116"/>
      <c r="D225" s="9"/>
      <c r="E225" s="9"/>
      <c r="F225" s="9"/>
      <c r="G225" s="9"/>
      <c r="H225" s="9"/>
      <c r="I225" s="9"/>
      <c r="J225" s="9"/>
      <c r="K225" s="9"/>
      <c r="L225" s="9"/>
      <c r="M225" s="9"/>
      <c r="N225" s="9"/>
      <c r="O225" s="9"/>
      <c r="P225" s="9"/>
      <c r="Q225" s="9"/>
      <c r="R225" s="9"/>
      <c r="S225" s="9"/>
      <c r="T225" s="9"/>
      <c r="U225" s="9"/>
      <c r="V225" s="9"/>
      <c r="W225" s="9"/>
    </row>
    <row r="226">
      <c r="A226" s="117" t="str">
        <f t="shared" si="1"/>
        <v>1</v>
      </c>
      <c r="B226" s="39"/>
      <c r="C226" s="116"/>
      <c r="D226" s="9"/>
      <c r="E226" s="9"/>
      <c r="F226" s="9"/>
      <c r="G226" s="9"/>
      <c r="H226" s="9"/>
      <c r="I226" s="9"/>
      <c r="J226" s="9"/>
      <c r="K226" s="9"/>
      <c r="L226" s="9"/>
      <c r="M226" s="9"/>
      <c r="N226" s="9"/>
      <c r="O226" s="9"/>
      <c r="P226" s="9"/>
      <c r="Q226" s="9"/>
      <c r="R226" s="9"/>
      <c r="S226" s="9"/>
      <c r="T226" s="9"/>
      <c r="U226" s="9"/>
      <c r="V226" s="9"/>
      <c r="W226" s="9"/>
    </row>
    <row r="227">
      <c r="A227" s="117" t="str">
        <f t="shared" si="1"/>
        <v>1</v>
      </c>
      <c r="B227" s="39"/>
      <c r="C227" s="116"/>
      <c r="D227" s="9"/>
      <c r="E227" s="9"/>
      <c r="F227" s="9"/>
      <c r="G227" s="9"/>
      <c r="H227" s="9"/>
      <c r="I227" s="9"/>
      <c r="J227" s="9"/>
      <c r="K227" s="9"/>
      <c r="L227" s="9"/>
      <c r="M227" s="9"/>
      <c r="N227" s="9"/>
      <c r="O227" s="9"/>
      <c r="P227" s="9"/>
      <c r="Q227" s="9"/>
      <c r="R227" s="9"/>
      <c r="S227" s="9"/>
      <c r="T227" s="9"/>
      <c r="U227" s="9"/>
      <c r="V227" s="9"/>
      <c r="W227" s="9"/>
    </row>
    <row r="228">
      <c r="A228" s="117" t="str">
        <f t="shared" si="1"/>
        <v>1</v>
      </c>
      <c r="B228" s="39"/>
      <c r="C228" s="116"/>
      <c r="D228" s="9"/>
      <c r="E228" s="9"/>
      <c r="F228" s="9"/>
      <c r="G228" s="9"/>
      <c r="H228" s="9"/>
      <c r="I228" s="9"/>
      <c r="J228" s="9"/>
      <c r="K228" s="9"/>
      <c r="L228" s="9"/>
      <c r="M228" s="9"/>
      <c r="N228" s="9"/>
      <c r="O228" s="9"/>
      <c r="P228" s="9"/>
      <c r="Q228" s="9"/>
      <c r="R228" s="9"/>
      <c r="S228" s="9"/>
      <c r="T228" s="9"/>
      <c r="U228" s="9"/>
      <c r="V228" s="9"/>
      <c r="W228" s="9"/>
    </row>
    <row r="229">
      <c r="A229" s="117" t="str">
        <f t="shared" si="1"/>
        <v>1</v>
      </c>
      <c r="B229" s="39"/>
      <c r="C229" s="116"/>
      <c r="D229" s="9"/>
      <c r="E229" s="9"/>
      <c r="F229" s="9"/>
      <c r="G229" s="9"/>
      <c r="H229" s="9"/>
      <c r="I229" s="9"/>
      <c r="J229" s="9"/>
      <c r="K229" s="9"/>
      <c r="L229" s="9"/>
      <c r="M229" s="9"/>
      <c r="N229" s="9"/>
      <c r="O229" s="9"/>
      <c r="P229" s="9"/>
      <c r="Q229" s="9"/>
      <c r="R229" s="9"/>
      <c r="S229" s="9"/>
      <c r="T229" s="9"/>
      <c r="U229" s="9"/>
      <c r="V229" s="9"/>
      <c r="W229" s="9"/>
    </row>
    <row r="230">
      <c r="A230" s="117" t="str">
        <f t="shared" si="1"/>
        <v>1</v>
      </c>
      <c r="B230" s="39"/>
      <c r="C230" s="116"/>
      <c r="D230" s="9"/>
      <c r="E230" s="9"/>
      <c r="F230" s="9"/>
      <c r="G230" s="9"/>
      <c r="H230" s="9"/>
      <c r="I230" s="9"/>
      <c r="J230" s="9"/>
      <c r="K230" s="9"/>
      <c r="L230" s="9"/>
      <c r="M230" s="9"/>
      <c r="N230" s="9"/>
      <c r="O230" s="9"/>
      <c r="P230" s="9"/>
      <c r="Q230" s="9"/>
      <c r="R230" s="9"/>
      <c r="S230" s="9"/>
      <c r="T230" s="9"/>
      <c r="U230" s="9"/>
      <c r="V230" s="9"/>
      <c r="W230" s="9"/>
    </row>
    <row r="231">
      <c r="A231" s="117" t="str">
        <f t="shared" si="1"/>
        <v>1</v>
      </c>
      <c r="B231" s="39"/>
      <c r="C231" s="116"/>
      <c r="D231" s="9"/>
      <c r="E231" s="9"/>
      <c r="F231" s="9"/>
      <c r="G231" s="9"/>
      <c r="H231" s="9"/>
      <c r="I231" s="9"/>
      <c r="J231" s="9"/>
      <c r="K231" s="9"/>
      <c r="L231" s="9"/>
      <c r="M231" s="9"/>
      <c r="N231" s="9"/>
      <c r="O231" s="9"/>
      <c r="P231" s="9"/>
      <c r="Q231" s="9"/>
      <c r="R231" s="9"/>
      <c r="S231" s="9"/>
      <c r="T231" s="9"/>
      <c r="U231" s="9"/>
      <c r="V231" s="9"/>
      <c r="W231" s="9"/>
    </row>
    <row r="232">
      <c r="A232" s="117" t="str">
        <f t="shared" si="1"/>
        <v>1</v>
      </c>
      <c r="B232" s="39"/>
      <c r="C232" s="116"/>
      <c r="D232" s="9"/>
      <c r="E232" s="9"/>
      <c r="F232" s="9"/>
      <c r="G232" s="9"/>
      <c r="H232" s="9"/>
      <c r="I232" s="9"/>
      <c r="J232" s="9"/>
      <c r="K232" s="9"/>
      <c r="L232" s="9"/>
      <c r="M232" s="9"/>
      <c r="N232" s="9"/>
      <c r="O232" s="9"/>
      <c r="P232" s="9"/>
      <c r="Q232" s="9"/>
      <c r="R232" s="9"/>
      <c r="S232" s="9"/>
      <c r="T232" s="9"/>
      <c r="U232" s="9"/>
      <c r="V232" s="9"/>
      <c r="W232" s="9"/>
    </row>
    <row r="233">
      <c r="A233" s="117" t="str">
        <f t="shared" si="1"/>
        <v>1</v>
      </c>
      <c r="B233" s="39"/>
      <c r="C233" s="116"/>
      <c r="D233" s="9"/>
      <c r="E233" s="9"/>
      <c r="F233" s="9"/>
      <c r="G233" s="9"/>
      <c r="H233" s="9"/>
      <c r="I233" s="9"/>
      <c r="J233" s="9"/>
      <c r="K233" s="9"/>
      <c r="L233" s="9"/>
      <c r="M233" s="9"/>
      <c r="N233" s="9"/>
      <c r="O233" s="9"/>
      <c r="P233" s="9"/>
      <c r="Q233" s="9"/>
      <c r="R233" s="9"/>
      <c r="S233" s="9"/>
      <c r="T233" s="9"/>
      <c r="U233" s="9"/>
      <c r="V233" s="9"/>
      <c r="W233" s="9"/>
    </row>
    <row r="234">
      <c r="A234" s="117" t="str">
        <f t="shared" si="1"/>
        <v>1</v>
      </c>
      <c r="B234" s="39"/>
      <c r="C234" s="116"/>
      <c r="D234" s="9"/>
      <c r="E234" s="9"/>
      <c r="F234" s="9"/>
      <c r="G234" s="9"/>
      <c r="H234" s="9"/>
      <c r="I234" s="9"/>
      <c r="J234" s="9"/>
      <c r="K234" s="9"/>
      <c r="L234" s="9"/>
      <c r="M234" s="9"/>
      <c r="N234" s="9"/>
      <c r="O234" s="9"/>
      <c r="P234" s="9"/>
      <c r="Q234" s="9"/>
      <c r="R234" s="9"/>
      <c r="S234" s="9"/>
      <c r="T234" s="9"/>
      <c r="U234" s="9"/>
      <c r="V234" s="9"/>
      <c r="W234" s="9"/>
    </row>
    <row r="235">
      <c r="A235" s="117" t="str">
        <f t="shared" si="1"/>
        <v>1</v>
      </c>
      <c r="B235" s="39"/>
      <c r="C235" s="116"/>
      <c r="D235" s="9"/>
      <c r="E235" s="9"/>
      <c r="F235" s="9"/>
      <c r="G235" s="9"/>
      <c r="H235" s="9"/>
      <c r="I235" s="9"/>
      <c r="J235" s="9"/>
      <c r="K235" s="9"/>
      <c r="L235" s="9"/>
      <c r="M235" s="9"/>
      <c r="N235" s="9"/>
      <c r="O235" s="9"/>
      <c r="P235" s="9"/>
      <c r="Q235" s="9"/>
      <c r="R235" s="9"/>
      <c r="S235" s="9"/>
      <c r="T235" s="9"/>
      <c r="U235" s="9"/>
      <c r="V235" s="9"/>
      <c r="W235" s="9"/>
    </row>
    <row r="236">
      <c r="A236" s="117" t="str">
        <f t="shared" si="1"/>
        <v>1</v>
      </c>
      <c r="B236" s="39"/>
      <c r="C236" s="116"/>
      <c r="D236" s="9"/>
      <c r="E236" s="9"/>
      <c r="F236" s="9"/>
      <c r="G236" s="9"/>
      <c r="H236" s="9"/>
      <c r="I236" s="9"/>
      <c r="J236" s="9"/>
      <c r="K236" s="9"/>
      <c r="L236" s="9"/>
      <c r="M236" s="9"/>
      <c r="N236" s="9"/>
      <c r="O236" s="9"/>
      <c r="P236" s="9"/>
      <c r="Q236" s="9"/>
      <c r="R236" s="9"/>
      <c r="S236" s="9"/>
      <c r="T236" s="9"/>
      <c r="U236" s="9"/>
      <c r="V236" s="9"/>
      <c r="W236" s="9"/>
    </row>
    <row r="237">
      <c r="A237" s="117" t="str">
        <f t="shared" si="1"/>
        <v>1</v>
      </c>
      <c r="B237" s="39"/>
      <c r="C237" s="116"/>
      <c r="D237" s="9"/>
      <c r="E237" s="9"/>
      <c r="F237" s="9"/>
      <c r="G237" s="9"/>
      <c r="H237" s="9"/>
      <c r="I237" s="9"/>
      <c r="J237" s="9"/>
      <c r="K237" s="9"/>
      <c r="L237" s="9"/>
      <c r="M237" s="9"/>
      <c r="N237" s="9"/>
      <c r="O237" s="9"/>
      <c r="P237" s="9"/>
      <c r="Q237" s="9"/>
      <c r="R237" s="9"/>
      <c r="S237" s="9"/>
      <c r="T237" s="9"/>
      <c r="U237" s="9"/>
      <c r="V237" s="9"/>
      <c r="W237" s="9"/>
    </row>
    <row r="238">
      <c r="A238" s="117" t="str">
        <f t="shared" si="1"/>
        <v>1</v>
      </c>
      <c r="B238" s="39"/>
      <c r="C238" s="116"/>
      <c r="D238" s="9"/>
      <c r="E238" s="9"/>
      <c r="F238" s="9"/>
      <c r="G238" s="9"/>
      <c r="H238" s="9"/>
      <c r="I238" s="9"/>
      <c r="J238" s="9"/>
      <c r="K238" s="9"/>
      <c r="L238" s="9"/>
      <c r="M238" s="9"/>
      <c r="N238" s="9"/>
      <c r="O238" s="9"/>
      <c r="P238" s="9"/>
      <c r="Q238" s="9"/>
      <c r="R238" s="9"/>
      <c r="S238" s="9"/>
      <c r="T238" s="9"/>
      <c r="U238" s="9"/>
      <c r="V238" s="9"/>
      <c r="W238" s="9"/>
    </row>
    <row r="239">
      <c r="A239" s="117" t="str">
        <f t="shared" si="1"/>
        <v>1</v>
      </c>
      <c r="B239" s="39"/>
      <c r="C239" s="116"/>
      <c r="D239" s="9"/>
      <c r="E239" s="9"/>
      <c r="F239" s="9"/>
      <c r="G239" s="9"/>
      <c r="H239" s="9"/>
      <c r="I239" s="9"/>
      <c r="J239" s="9"/>
      <c r="K239" s="9"/>
      <c r="L239" s="9"/>
      <c r="M239" s="9"/>
      <c r="N239" s="9"/>
      <c r="O239" s="9"/>
      <c r="P239" s="9"/>
      <c r="Q239" s="9"/>
      <c r="R239" s="9"/>
      <c r="S239" s="9"/>
      <c r="T239" s="9"/>
      <c r="U239" s="9"/>
      <c r="V239" s="9"/>
      <c r="W239" s="9"/>
    </row>
    <row r="240">
      <c r="A240" s="117" t="str">
        <f t="shared" si="1"/>
        <v>1</v>
      </c>
      <c r="B240" s="39"/>
      <c r="C240" s="116"/>
      <c r="D240" s="9"/>
      <c r="E240" s="9"/>
      <c r="F240" s="9"/>
      <c r="G240" s="9"/>
      <c r="H240" s="9"/>
      <c r="I240" s="9"/>
      <c r="J240" s="9"/>
      <c r="K240" s="9"/>
      <c r="L240" s="9"/>
      <c r="M240" s="9"/>
      <c r="N240" s="9"/>
      <c r="O240" s="9"/>
      <c r="P240" s="9"/>
      <c r="Q240" s="9"/>
      <c r="R240" s="9"/>
      <c r="S240" s="9"/>
      <c r="T240" s="9"/>
      <c r="U240" s="9"/>
      <c r="V240" s="9"/>
      <c r="W240" s="9"/>
    </row>
    <row r="241">
      <c r="A241" s="117" t="str">
        <f t="shared" si="1"/>
        <v>1</v>
      </c>
      <c r="B241" s="39"/>
      <c r="C241" s="116"/>
      <c r="D241" s="9"/>
      <c r="E241" s="9"/>
      <c r="F241" s="9"/>
      <c r="G241" s="9"/>
      <c r="H241" s="9"/>
      <c r="I241" s="9"/>
      <c r="J241" s="9"/>
      <c r="K241" s="9"/>
      <c r="L241" s="9"/>
      <c r="M241" s="9"/>
      <c r="N241" s="9"/>
      <c r="O241" s="9"/>
      <c r="P241" s="9"/>
      <c r="Q241" s="9"/>
      <c r="R241" s="9"/>
      <c r="S241" s="9"/>
      <c r="T241" s="9"/>
      <c r="U241" s="9"/>
      <c r="V241" s="9"/>
      <c r="W241" s="9"/>
    </row>
    <row r="242">
      <c r="A242" s="117" t="str">
        <f t="shared" si="1"/>
        <v>1</v>
      </c>
      <c r="B242" s="39"/>
      <c r="C242" s="116"/>
      <c r="D242" s="9"/>
      <c r="E242" s="9"/>
      <c r="F242" s="9"/>
      <c r="G242" s="9"/>
      <c r="H242" s="9"/>
      <c r="I242" s="9"/>
      <c r="J242" s="9"/>
      <c r="K242" s="9"/>
      <c r="L242" s="9"/>
      <c r="M242" s="9"/>
      <c r="N242" s="9"/>
      <c r="O242" s="9"/>
      <c r="P242" s="9"/>
      <c r="Q242" s="9"/>
      <c r="R242" s="9"/>
      <c r="S242" s="9"/>
      <c r="T242" s="9"/>
      <c r="U242" s="9"/>
      <c r="V242" s="9"/>
      <c r="W242" s="9"/>
    </row>
    <row r="243">
      <c r="A243" s="117" t="str">
        <f t="shared" si="1"/>
        <v>1</v>
      </c>
      <c r="B243" s="39"/>
      <c r="C243" s="116"/>
      <c r="D243" s="9"/>
      <c r="E243" s="9"/>
      <c r="F243" s="9"/>
      <c r="G243" s="9"/>
      <c r="H243" s="9"/>
      <c r="I243" s="9"/>
      <c r="J243" s="9"/>
      <c r="K243" s="9"/>
      <c r="L243" s="9"/>
      <c r="M243" s="9"/>
      <c r="N243" s="9"/>
      <c r="O243" s="9"/>
      <c r="P243" s="9"/>
      <c r="Q243" s="9"/>
      <c r="R243" s="9"/>
      <c r="S243" s="9"/>
      <c r="T243" s="9"/>
      <c r="U243" s="9"/>
      <c r="V243" s="9"/>
      <c r="W243" s="9"/>
    </row>
    <row r="244">
      <c r="A244" s="117" t="str">
        <f t="shared" si="1"/>
        <v>1</v>
      </c>
      <c r="B244" s="39"/>
      <c r="C244" s="116"/>
      <c r="D244" s="9"/>
      <c r="E244" s="9"/>
      <c r="F244" s="9"/>
      <c r="G244" s="9"/>
      <c r="H244" s="9"/>
      <c r="I244" s="9"/>
      <c r="J244" s="9"/>
      <c r="K244" s="9"/>
      <c r="L244" s="9"/>
      <c r="M244" s="9"/>
      <c r="N244" s="9"/>
      <c r="O244" s="9"/>
      <c r="P244" s="9"/>
      <c r="Q244" s="9"/>
      <c r="R244" s="9"/>
      <c r="S244" s="9"/>
      <c r="T244" s="9"/>
      <c r="U244" s="9"/>
      <c r="V244" s="9"/>
      <c r="W244" s="9"/>
    </row>
    <row r="245">
      <c r="A245" s="117" t="str">
        <f t="shared" si="1"/>
        <v>1</v>
      </c>
      <c r="B245" s="39"/>
      <c r="C245" s="116"/>
      <c r="D245" s="9"/>
      <c r="E245" s="9"/>
      <c r="F245" s="9"/>
      <c r="G245" s="9"/>
      <c r="H245" s="9"/>
      <c r="I245" s="9"/>
      <c r="J245" s="9"/>
      <c r="K245" s="9"/>
      <c r="L245" s="9"/>
      <c r="M245" s="9"/>
      <c r="N245" s="9"/>
      <c r="O245" s="9"/>
      <c r="P245" s="9"/>
      <c r="Q245" s="9"/>
      <c r="R245" s="9"/>
      <c r="S245" s="9"/>
      <c r="T245" s="9"/>
      <c r="U245" s="9"/>
      <c r="V245" s="9"/>
      <c r="W245" s="9"/>
    </row>
    <row r="246">
      <c r="A246" s="117" t="str">
        <f t="shared" si="1"/>
        <v>1</v>
      </c>
      <c r="B246" s="39"/>
      <c r="C246" s="116"/>
      <c r="D246" s="9"/>
      <c r="E246" s="9"/>
      <c r="F246" s="9"/>
      <c r="G246" s="9"/>
      <c r="H246" s="9"/>
      <c r="I246" s="9"/>
      <c r="J246" s="9"/>
      <c r="K246" s="9"/>
      <c r="L246" s="9"/>
      <c r="M246" s="9"/>
      <c r="N246" s="9"/>
      <c r="O246" s="9"/>
      <c r="P246" s="9"/>
      <c r="Q246" s="9"/>
      <c r="R246" s="9"/>
      <c r="S246" s="9"/>
      <c r="T246" s="9"/>
      <c r="U246" s="9"/>
      <c r="V246" s="9"/>
      <c r="W246" s="9"/>
    </row>
    <row r="247">
      <c r="A247" s="117" t="str">
        <f t="shared" si="1"/>
        <v>1</v>
      </c>
      <c r="B247" s="39"/>
      <c r="C247" s="116"/>
      <c r="D247" s="9"/>
      <c r="E247" s="9"/>
      <c r="F247" s="9"/>
      <c r="G247" s="9"/>
      <c r="H247" s="9"/>
      <c r="I247" s="9"/>
      <c r="J247" s="9"/>
      <c r="K247" s="9"/>
      <c r="L247" s="9"/>
      <c r="M247" s="9"/>
      <c r="N247" s="9"/>
      <c r="O247" s="9"/>
      <c r="P247" s="9"/>
      <c r="Q247" s="9"/>
      <c r="R247" s="9"/>
      <c r="S247" s="9"/>
      <c r="T247" s="9"/>
      <c r="U247" s="9"/>
      <c r="V247" s="9"/>
      <c r="W247" s="9"/>
    </row>
    <row r="248">
      <c r="A248" s="117" t="str">
        <f t="shared" si="1"/>
        <v>1</v>
      </c>
      <c r="B248" s="39"/>
      <c r="C248" s="116"/>
      <c r="D248" s="9"/>
      <c r="E248" s="9"/>
      <c r="F248" s="9"/>
      <c r="G248" s="9"/>
      <c r="H248" s="9"/>
      <c r="I248" s="9"/>
      <c r="J248" s="9"/>
      <c r="K248" s="9"/>
      <c r="L248" s="9"/>
      <c r="M248" s="9"/>
      <c r="N248" s="9"/>
      <c r="O248" s="9"/>
      <c r="P248" s="9"/>
      <c r="Q248" s="9"/>
      <c r="R248" s="9"/>
      <c r="S248" s="9"/>
      <c r="T248" s="9"/>
      <c r="U248" s="9"/>
      <c r="V248" s="9"/>
      <c r="W248" s="9"/>
    </row>
    <row r="249">
      <c r="A249" s="117" t="str">
        <f t="shared" si="1"/>
        <v>1</v>
      </c>
      <c r="B249" s="39"/>
      <c r="C249" s="116"/>
      <c r="D249" s="9"/>
      <c r="E249" s="9"/>
      <c r="F249" s="9"/>
      <c r="G249" s="9"/>
      <c r="H249" s="9"/>
      <c r="I249" s="9"/>
      <c r="J249" s="9"/>
      <c r="K249" s="9"/>
      <c r="L249" s="9"/>
      <c r="M249" s="9"/>
      <c r="N249" s="9"/>
      <c r="O249" s="9"/>
      <c r="P249" s="9"/>
      <c r="Q249" s="9"/>
      <c r="R249" s="9"/>
      <c r="S249" s="9"/>
      <c r="T249" s="9"/>
      <c r="U249" s="9"/>
      <c r="V249" s="9"/>
      <c r="W249" s="9"/>
    </row>
    <row r="250">
      <c r="A250" s="117" t="str">
        <f t="shared" si="1"/>
        <v>1</v>
      </c>
      <c r="B250" s="39"/>
      <c r="C250" s="116"/>
      <c r="D250" s="9"/>
      <c r="E250" s="9"/>
      <c r="F250" s="9"/>
      <c r="G250" s="9"/>
      <c r="H250" s="9"/>
      <c r="I250" s="9"/>
      <c r="J250" s="9"/>
      <c r="K250" s="9"/>
      <c r="L250" s="9"/>
      <c r="M250" s="9"/>
      <c r="N250" s="9"/>
      <c r="O250" s="9"/>
      <c r="P250" s="9"/>
      <c r="Q250" s="9"/>
      <c r="R250" s="9"/>
      <c r="S250" s="9"/>
      <c r="T250" s="9"/>
      <c r="U250" s="9"/>
      <c r="V250" s="9"/>
      <c r="W250" s="9"/>
    </row>
    <row r="251">
      <c r="A251" s="117" t="str">
        <f t="shared" si="1"/>
        <v>1</v>
      </c>
      <c r="B251" s="39"/>
      <c r="C251" s="116"/>
      <c r="D251" s="9"/>
      <c r="E251" s="9"/>
      <c r="F251" s="9"/>
      <c r="G251" s="9"/>
      <c r="H251" s="9"/>
      <c r="I251" s="9"/>
      <c r="J251" s="9"/>
      <c r="K251" s="9"/>
      <c r="L251" s="9"/>
      <c r="M251" s="9"/>
      <c r="N251" s="9"/>
      <c r="O251" s="9"/>
      <c r="P251" s="9"/>
      <c r="Q251" s="9"/>
      <c r="R251" s="9"/>
      <c r="S251" s="9"/>
      <c r="T251" s="9"/>
      <c r="U251" s="9"/>
      <c r="V251" s="9"/>
      <c r="W251" s="9"/>
    </row>
    <row r="252">
      <c r="A252" s="117" t="str">
        <f t="shared" si="1"/>
        <v>1</v>
      </c>
      <c r="B252" s="39"/>
      <c r="C252" s="116"/>
      <c r="D252" s="9"/>
      <c r="E252" s="9"/>
      <c r="F252" s="9"/>
      <c r="G252" s="9"/>
      <c r="H252" s="9"/>
      <c r="I252" s="9"/>
      <c r="J252" s="9"/>
      <c r="K252" s="9"/>
      <c r="L252" s="9"/>
      <c r="M252" s="9"/>
      <c r="N252" s="9"/>
      <c r="O252" s="9"/>
      <c r="P252" s="9"/>
      <c r="Q252" s="9"/>
      <c r="R252" s="9"/>
      <c r="S252" s="9"/>
      <c r="T252" s="9"/>
      <c r="U252" s="9"/>
      <c r="V252" s="9"/>
      <c r="W252" s="9"/>
    </row>
    <row r="253">
      <c r="A253" s="117" t="str">
        <f t="shared" si="1"/>
        <v>1</v>
      </c>
      <c r="B253" s="39"/>
      <c r="C253" s="116"/>
      <c r="D253" s="9"/>
      <c r="E253" s="9"/>
      <c r="F253" s="9"/>
      <c r="G253" s="9"/>
      <c r="H253" s="9"/>
      <c r="I253" s="9"/>
      <c r="J253" s="9"/>
      <c r="K253" s="9"/>
      <c r="L253" s="9"/>
      <c r="M253" s="9"/>
      <c r="N253" s="9"/>
      <c r="O253" s="9"/>
      <c r="P253" s="9"/>
      <c r="Q253" s="9"/>
      <c r="R253" s="9"/>
      <c r="S253" s="9"/>
      <c r="T253" s="9"/>
      <c r="U253" s="9"/>
      <c r="V253" s="9"/>
      <c r="W253" s="9"/>
    </row>
    <row r="254">
      <c r="A254" s="117" t="str">
        <f t="shared" si="1"/>
        <v>1</v>
      </c>
      <c r="B254" s="39"/>
      <c r="C254" s="116"/>
      <c r="D254" s="9"/>
      <c r="E254" s="9"/>
      <c r="F254" s="9"/>
      <c r="G254" s="9"/>
      <c r="H254" s="9"/>
      <c r="I254" s="9"/>
      <c r="J254" s="9"/>
      <c r="K254" s="9"/>
      <c r="L254" s="9"/>
      <c r="M254" s="9"/>
      <c r="N254" s="9"/>
      <c r="O254" s="9"/>
      <c r="P254" s="9"/>
      <c r="Q254" s="9"/>
      <c r="R254" s="9"/>
      <c r="S254" s="9"/>
      <c r="T254" s="9"/>
      <c r="U254" s="9"/>
      <c r="V254" s="9"/>
      <c r="W254" s="9"/>
    </row>
    <row r="255">
      <c r="A255" s="117" t="str">
        <f t="shared" si="1"/>
        <v>1</v>
      </c>
      <c r="B255" s="39"/>
      <c r="C255" s="116"/>
      <c r="D255" s="9"/>
      <c r="E255" s="9"/>
      <c r="F255" s="9"/>
      <c r="G255" s="9"/>
      <c r="H255" s="9"/>
      <c r="I255" s="9"/>
      <c r="J255" s="9"/>
      <c r="K255" s="9"/>
      <c r="L255" s="9"/>
      <c r="M255" s="9"/>
      <c r="N255" s="9"/>
      <c r="O255" s="9"/>
      <c r="P255" s="9"/>
      <c r="Q255" s="9"/>
      <c r="R255" s="9"/>
      <c r="S255" s="9"/>
      <c r="T255" s="9"/>
      <c r="U255" s="9"/>
      <c r="V255" s="9"/>
      <c r="W255" s="9"/>
    </row>
    <row r="256">
      <c r="A256" s="117" t="str">
        <f t="shared" si="1"/>
        <v>1</v>
      </c>
      <c r="B256" s="5"/>
      <c r="C256" s="116"/>
      <c r="D256" s="9"/>
      <c r="E256" s="9"/>
      <c r="F256" s="9"/>
      <c r="G256" s="9"/>
      <c r="H256" s="9"/>
      <c r="I256" s="9"/>
      <c r="J256" s="9"/>
      <c r="K256" s="9"/>
      <c r="L256" s="9"/>
      <c r="M256" s="9"/>
      <c r="N256" s="9"/>
      <c r="O256" s="9"/>
      <c r="P256" s="9"/>
      <c r="Q256" s="9"/>
      <c r="R256" s="9"/>
      <c r="S256" s="9"/>
      <c r="T256" s="9"/>
      <c r="U256" s="9"/>
      <c r="V256" s="9"/>
      <c r="W256" s="9"/>
    </row>
    <row r="257">
      <c r="A257" s="117" t="str">
        <f t="shared" si="1"/>
        <v>1</v>
      </c>
      <c r="B257" s="39"/>
      <c r="C257" s="116"/>
      <c r="D257" s="9"/>
      <c r="E257" s="9"/>
      <c r="F257" s="9"/>
      <c r="G257" s="9"/>
      <c r="H257" s="9"/>
      <c r="I257" s="9"/>
      <c r="J257" s="9"/>
      <c r="K257" s="9"/>
      <c r="L257" s="9"/>
      <c r="M257" s="9"/>
      <c r="N257" s="9"/>
      <c r="O257" s="9"/>
      <c r="P257" s="9"/>
      <c r="Q257" s="9"/>
      <c r="R257" s="9"/>
      <c r="S257" s="9"/>
      <c r="T257" s="9"/>
      <c r="U257" s="9"/>
      <c r="V257" s="9"/>
      <c r="W257" s="9"/>
    </row>
    <row r="258">
      <c r="A258" s="117" t="str">
        <f t="shared" si="1"/>
        <v>1</v>
      </c>
      <c r="B258" s="39"/>
      <c r="C258" s="116"/>
      <c r="D258" s="9"/>
      <c r="E258" s="9"/>
      <c r="F258" s="9"/>
      <c r="G258" s="9"/>
      <c r="H258" s="9"/>
      <c r="I258" s="9"/>
      <c r="J258" s="9"/>
      <c r="K258" s="9"/>
      <c r="L258" s="9"/>
      <c r="M258" s="9"/>
      <c r="N258" s="9"/>
      <c r="O258" s="9"/>
      <c r="P258" s="9"/>
      <c r="Q258" s="9"/>
      <c r="R258" s="9"/>
      <c r="S258" s="9"/>
      <c r="T258" s="9"/>
      <c r="U258" s="9"/>
      <c r="V258" s="9"/>
      <c r="W258" s="9"/>
    </row>
    <row r="259">
      <c r="A259" s="117" t="str">
        <f t="shared" si="1"/>
        <v>1</v>
      </c>
      <c r="B259" s="39"/>
      <c r="C259" s="116"/>
      <c r="D259" s="9"/>
      <c r="E259" s="9"/>
      <c r="F259" s="9"/>
      <c r="G259" s="9"/>
      <c r="H259" s="9"/>
      <c r="I259" s="9"/>
      <c r="J259" s="9"/>
      <c r="K259" s="9"/>
      <c r="L259" s="9"/>
      <c r="M259" s="9"/>
      <c r="N259" s="9"/>
      <c r="O259" s="9"/>
      <c r="P259" s="9"/>
      <c r="Q259" s="9"/>
      <c r="R259" s="9"/>
      <c r="S259" s="9"/>
      <c r="T259" s="9"/>
      <c r="U259" s="9"/>
      <c r="V259" s="9"/>
      <c r="W259" s="9"/>
    </row>
    <row r="260">
      <c r="A260" s="117" t="str">
        <f t="shared" si="1"/>
        <v>1</v>
      </c>
      <c r="B260" s="39"/>
      <c r="C260" s="116"/>
      <c r="D260" s="9"/>
      <c r="E260" s="9"/>
      <c r="F260" s="9"/>
      <c r="G260" s="9"/>
      <c r="H260" s="9"/>
      <c r="I260" s="9"/>
      <c r="J260" s="9"/>
      <c r="K260" s="9"/>
      <c r="L260" s="9"/>
      <c r="M260" s="9"/>
      <c r="N260" s="9"/>
      <c r="O260" s="9"/>
      <c r="P260" s="9"/>
      <c r="Q260" s="9"/>
      <c r="R260" s="9"/>
      <c r="S260" s="9"/>
      <c r="T260" s="9"/>
      <c r="U260" s="9"/>
      <c r="V260" s="9"/>
      <c r="W260" s="9"/>
    </row>
    <row r="261">
      <c r="A261" s="117" t="str">
        <f t="shared" si="1"/>
        <v>1</v>
      </c>
      <c r="B261" s="39"/>
      <c r="C261" s="116"/>
      <c r="D261" s="9"/>
      <c r="E261" s="9"/>
      <c r="F261" s="9"/>
      <c r="G261" s="9"/>
      <c r="H261" s="9"/>
      <c r="I261" s="9"/>
      <c r="J261" s="9"/>
      <c r="K261" s="9"/>
      <c r="L261" s="9"/>
      <c r="M261" s="9"/>
      <c r="N261" s="9"/>
      <c r="O261" s="9"/>
      <c r="P261" s="9"/>
      <c r="Q261" s="9"/>
      <c r="R261" s="9"/>
      <c r="S261" s="9"/>
      <c r="T261" s="9"/>
      <c r="U261" s="9"/>
      <c r="V261" s="9"/>
      <c r="W261" s="9"/>
    </row>
    <row r="262">
      <c r="A262" s="117" t="str">
        <f t="shared" si="1"/>
        <v>1</v>
      </c>
      <c r="B262" s="5"/>
      <c r="C262" s="116"/>
      <c r="D262" s="9"/>
      <c r="E262" s="9"/>
      <c r="F262" s="9"/>
      <c r="G262" s="9"/>
      <c r="H262" s="9"/>
      <c r="I262" s="9"/>
      <c r="J262" s="9"/>
      <c r="K262" s="9"/>
      <c r="L262" s="9"/>
      <c r="M262" s="9"/>
      <c r="N262" s="9"/>
      <c r="O262" s="9"/>
      <c r="P262" s="9"/>
      <c r="Q262" s="9"/>
      <c r="R262" s="9"/>
      <c r="S262" s="9"/>
      <c r="T262" s="9"/>
      <c r="U262" s="9"/>
      <c r="V262" s="9"/>
      <c r="W262" s="9"/>
    </row>
    <row r="263">
      <c r="A263" s="117" t="str">
        <f t="shared" si="1"/>
        <v>1</v>
      </c>
      <c r="B263" s="5"/>
      <c r="C263" s="116"/>
      <c r="D263" s="9"/>
      <c r="E263" s="9"/>
      <c r="F263" s="9"/>
      <c r="G263" s="9"/>
      <c r="H263" s="9"/>
      <c r="I263" s="9"/>
      <c r="J263" s="9"/>
      <c r="K263" s="9"/>
      <c r="L263" s="9"/>
      <c r="M263" s="9"/>
      <c r="N263" s="9"/>
      <c r="O263" s="9"/>
      <c r="P263" s="9"/>
      <c r="Q263" s="9"/>
      <c r="R263" s="9"/>
      <c r="S263" s="9"/>
      <c r="T263" s="9"/>
      <c r="U263" s="9"/>
      <c r="V263" s="9"/>
      <c r="W263" s="9"/>
    </row>
    <row r="264">
      <c r="A264" s="117" t="str">
        <f t="shared" si="1"/>
        <v>1</v>
      </c>
      <c r="B264" s="39"/>
      <c r="C264" s="116"/>
      <c r="D264" s="9"/>
      <c r="E264" s="9"/>
      <c r="F264" s="9"/>
      <c r="G264" s="9"/>
      <c r="H264" s="9"/>
      <c r="I264" s="9"/>
      <c r="J264" s="9"/>
      <c r="K264" s="9"/>
      <c r="L264" s="9"/>
      <c r="M264" s="9"/>
      <c r="N264" s="9"/>
      <c r="O264" s="9"/>
      <c r="P264" s="9"/>
      <c r="Q264" s="9"/>
      <c r="R264" s="9"/>
      <c r="S264" s="9"/>
      <c r="T264" s="9"/>
      <c r="U264" s="9"/>
      <c r="V264" s="9"/>
      <c r="W264" s="9"/>
    </row>
    <row r="265">
      <c r="A265" s="117" t="str">
        <f t="shared" si="1"/>
        <v>1</v>
      </c>
      <c r="B265" s="39"/>
      <c r="C265" s="116"/>
      <c r="D265" s="9"/>
      <c r="E265" s="9"/>
      <c r="F265" s="9"/>
      <c r="G265" s="9"/>
      <c r="H265" s="9"/>
      <c r="I265" s="9"/>
      <c r="J265" s="9"/>
      <c r="K265" s="9"/>
      <c r="L265" s="9"/>
      <c r="M265" s="9"/>
      <c r="N265" s="9"/>
      <c r="O265" s="9"/>
      <c r="P265" s="9"/>
      <c r="Q265" s="9"/>
      <c r="R265" s="9"/>
      <c r="S265" s="9"/>
      <c r="T265" s="9"/>
      <c r="U265" s="9"/>
      <c r="V265" s="9"/>
      <c r="W265" s="9"/>
    </row>
    <row r="266">
      <c r="A266" s="117" t="str">
        <f t="shared" si="1"/>
        <v>1</v>
      </c>
      <c r="B266" s="39"/>
      <c r="C266" s="116"/>
      <c r="D266" s="9"/>
      <c r="E266" s="9"/>
      <c r="F266" s="9"/>
      <c r="G266" s="9"/>
      <c r="H266" s="9"/>
      <c r="I266" s="9"/>
      <c r="J266" s="9"/>
      <c r="K266" s="9"/>
      <c r="L266" s="9"/>
      <c r="M266" s="9"/>
      <c r="N266" s="9"/>
      <c r="O266" s="9"/>
      <c r="P266" s="9"/>
      <c r="Q266" s="9"/>
      <c r="R266" s="9"/>
      <c r="S266" s="9"/>
      <c r="T266" s="9"/>
      <c r="U266" s="9"/>
      <c r="V266" s="9"/>
      <c r="W266" s="9"/>
    </row>
    <row r="267">
      <c r="A267" s="117" t="str">
        <f t="shared" si="1"/>
        <v>1</v>
      </c>
      <c r="B267" s="39"/>
      <c r="C267" s="116"/>
      <c r="D267" s="9"/>
      <c r="E267" s="9"/>
      <c r="F267" s="9"/>
      <c r="G267" s="9"/>
      <c r="H267" s="9"/>
      <c r="I267" s="9"/>
      <c r="J267" s="9"/>
      <c r="K267" s="9"/>
      <c r="L267" s="9"/>
      <c r="M267" s="9"/>
      <c r="N267" s="9"/>
      <c r="O267" s="9"/>
      <c r="P267" s="9"/>
      <c r="Q267" s="9"/>
      <c r="R267" s="9"/>
      <c r="S267" s="9"/>
      <c r="T267" s="9"/>
      <c r="U267" s="9"/>
      <c r="V267" s="9"/>
      <c r="W267" s="9"/>
    </row>
    <row r="268">
      <c r="A268" s="117" t="str">
        <f t="shared" si="1"/>
        <v>1</v>
      </c>
      <c r="B268" s="39"/>
      <c r="C268" s="116"/>
      <c r="D268" s="9"/>
      <c r="E268" s="9"/>
      <c r="F268" s="9"/>
      <c r="G268" s="9"/>
      <c r="H268" s="9"/>
      <c r="I268" s="9"/>
      <c r="J268" s="9"/>
      <c r="K268" s="9"/>
      <c r="L268" s="9"/>
      <c r="M268" s="9"/>
      <c r="N268" s="9"/>
      <c r="O268" s="9"/>
      <c r="P268" s="9"/>
      <c r="Q268" s="9"/>
      <c r="R268" s="9"/>
      <c r="S268" s="9"/>
      <c r="T268" s="9"/>
      <c r="U268" s="9"/>
      <c r="V268" s="9"/>
      <c r="W268" s="9"/>
    </row>
    <row r="269">
      <c r="A269" s="117" t="str">
        <f t="shared" si="1"/>
        <v>1</v>
      </c>
      <c r="B269" s="39"/>
      <c r="C269" s="116"/>
      <c r="D269" s="9"/>
      <c r="E269" s="9"/>
      <c r="F269" s="9"/>
      <c r="G269" s="9"/>
      <c r="H269" s="9"/>
      <c r="I269" s="9"/>
      <c r="J269" s="9"/>
      <c r="K269" s="9"/>
      <c r="L269" s="9"/>
      <c r="M269" s="9"/>
      <c r="N269" s="9"/>
      <c r="O269" s="9"/>
      <c r="P269" s="9"/>
      <c r="Q269" s="9"/>
      <c r="R269" s="9"/>
      <c r="S269" s="9"/>
      <c r="T269" s="9"/>
      <c r="U269" s="9"/>
      <c r="V269" s="9"/>
      <c r="W269" s="9"/>
    </row>
    <row r="270">
      <c r="A270" s="117" t="str">
        <f t="shared" si="1"/>
        <v>1</v>
      </c>
      <c r="B270" s="39"/>
      <c r="C270" s="116"/>
      <c r="D270" s="9"/>
      <c r="E270" s="9"/>
      <c r="F270" s="9"/>
      <c r="G270" s="9"/>
      <c r="H270" s="9"/>
      <c r="I270" s="9"/>
      <c r="J270" s="9"/>
      <c r="K270" s="9"/>
      <c r="L270" s="9"/>
      <c r="M270" s="9"/>
      <c r="N270" s="9"/>
      <c r="O270" s="9"/>
      <c r="P270" s="9"/>
      <c r="Q270" s="9"/>
      <c r="R270" s="9"/>
      <c r="S270" s="9"/>
      <c r="T270" s="9"/>
      <c r="U270" s="9"/>
      <c r="V270" s="9"/>
      <c r="W270" s="9"/>
    </row>
    <row r="271">
      <c r="A271" s="117" t="str">
        <f t="shared" si="1"/>
        <v>1</v>
      </c>
      <c r="B271" s="39"/>
      <c r="C271" s="116"/>
      <c r="D271" s="9"/>
      <c r="E271" s="9"/>
      <c r="F271" s="9"/>
      <c r="G271" s="9"/>
      <c r="H271" s="9"/>
      <c r="I271" s="9"/>
      <c r="J271" s="9"/>
      <c r="K271" s="9"/>
      <c r="L271" s="9"/>
      <c r="M271" s="9"/>
      <c r="N271" s="9"/>
      <c r="O271" s="9"/>
      <c r="P271" s="9"/>
      <c r="Q271" s="9"/>
      <c r="R271" s="9"/>
      <c r="S271" s="9"/>
      <c r="T271" s="9"/>
      <c r="U271" s="9"/>
      <c r="V271" s="9"/>
      <c r="W271" s="9"/>
    </row>
    <row r="272">
      <c r="A272" s="117" t="str">
        <f t="shared" si="1"/>
        <v>1</v>
      </c>
      <c r="B272" s="39"/>
      <c r="C272" s="116"/>
      <c r="D272" s="9"/>
      <c r="E272" s="9"/>
      <c r="F272" s="9"/>
      <c r="G272" s="9"/>
      <c r="H272" s="9"/>
      <c r="I272" s="9"/>
      <c r="J272" s="9"/>
      <c r="K272" s="9"/>
      <c r="L272" s="9"/>
      <c r="M272" s="9"/>
      <c r="N272" s="9"/>
      <c r="O272" s="9"/>
      <c r="P272" s="9"/>
      <c r="Q272" s="9"/>
      <c r="R272" s="9"/>
      <c r="S272" s="9"/>
      <c r="T272" s="9"/>
      <c r="U272" s="9"/>
      <c r="V272" s="9"/>
      <c r="W272" s="9"/>
    </row>
    <row r="273">
      <c r="A273" s="117" t="str">
        <f t="shared" si="1"/>
        <v>1</v>
      </c>
      <c r="B273" s="39"/>
      <c r="C273" s="116"/>
      <c r="D273" s="9"/>
      <c r="E273" s="9"/>
      <c r="F273" s="9"/>
      <c r="G273" s="9"/>
      <c r="H273" s="9"/>
      <c r="I273" s="9"/>
      <c r="J273" s="9"/>
      <c r="K273" s="9"/>
      <c r="L273" s="9"/>
      <c r="M273" s="9"/>
      <c r="N273" s="9"/>
      <c r="O273" s="9"/>
      <c r="P273" s="9"/>
      <c r="Q273" s="9"/>
      <c r="R273" s="9"/>
      <c r="S273" s="9"/>
      <c r="T273" s="9"/>
      <c r="U273" s="9"/>
      <c r="V273" s="9"/>
      <c r="W273" s="9"/>
    </row>
    <row r="274">
      <c r="A274" s="117" t="str">
        <f t="shared" si="1"/>
        <v>1</v>
      </c>
      <c r="B274" s="39"/>
      <c r="C274" s="116"/>
      <c r="D274" s="9"/>
      <c r="E274" s="9"/>
      <c r="F274" s="9"/>
      <c r="G274" s="9"/>
      <c r="H274" s="9"/>
      <c r="I274" s="9"/>
      <c r="J274" s="9"/>
      <c r="K274" s="9"/>
      <c r="L274" s="9"/>
      <c r="M274" s="9"/>
      <c r="N274" s="9"/>
      <c r="O274" s="9"/>
      <c r="P274" s="9"/>
      <c r="Q274" s="9"/>
      <c r="R274" s="9"/>
      <c r="S274" s="9"/>
      <c r="T274" s="9"/>
      <c r="U274" s="9"/>
      <c r="V274" s="9"/>
      <c r="W274" s="9"/>
    </row>
    <row r="275">
      <c r="A275" s="117" t="str">
        <f t="shared" si="1"/>
        <v>1</v>
      </c>
      <c r="B275" s="39"/>
      <c r="C275" s="116"/>
      <c r="D275" s="9"/>
      <c r="E275" s="9"/>
      <c r="F275" s="9"/>
      <c r="G275" s="9"/>
      <c r="H275" s="9"/>
      <c r="I275" s="9"/>
      <c r="J275" s="9"/>
      <c r="K275" s="9"/>
      <c r="L275" s="9"/>
      <c r="M275" s="9"/>
      <c r="N275" s="9"/>
      <c r="O275" s="9"/>
      <c r="P275" s="9"/>
      <c r="Q275" s="9"/>
      <c r="R275" s="9"/>
      <c r="S275" s="9"/>
      <c r="T275" s="9"/>
      <c r="U275" s="9"/>
      <c r="V275" s="9"/>
      <c r="W275" s="9"/>
    </row>
    <row r="276">
      <c r="A276" s="117" t="str">
        <f t="shared" si="1"/>
        <v>1</v>
      </c>
      <c r="B276" s="39"/>
      <c r="C276" s="116"/>
      <c r="D276" s="9"/>
      <c r="E276" s="9"/>
      <c r="F276" s="9"/>
      <c r="G276" s="9"/>
      <c r="H276" s="9"/>
      <c r="I276" s="9"/>
      <c r="J276" s="9"/>
      <c r="K276" s="9"/>
      <c r="L276" s="9"/>
      <c r="M276" s="9"/>
      <c r="N276" s="9"/>
      <c r="O276" s="9"/>
      <c r="P276" s="9"/>
      <c r="Q276" s="9"/>
      <c r="R276" s="9"/>
      <c r="S276" s="9"/>
      <c r="T276" s="9"/>
      <c r="U276" s="9"/>
      <c r="V276" s="9"/>
      <c r="W276" s="9"/>
    </row>
    <row r="277">
      <c r="A277" s="117" t="str">
        <f t="shared" si="1"/>
        <v>1</v>
      </c>
      <c r="B277" s="39"/>
      <c r="C277" s="116"/>
      <c r="D277" s="9"/>
      <c r="E277" s="9"/>
      <c r="F277" s="9"/>
      <c r="G277" s="9"/>
      <c r="H277" s="9"/>
      <c r="I277" s="9"/>
      <c r="J277" s="9"/>
      <c r="K277" s="9"/>
      <c r="L277" s="9"/>
      <c r="M277" s="9"/>
      <c r="N277" s="9"/>
      <c r="O277" s="9"/>
      <c r="P277" s="9"/>
      <c r="Q277" s="9"/>
      <c r="R277" s="9"/>
      <c r="S277" s="9"/>
      <c r="T277" s="9"/>
      <c r="U277" s="9"/>
      <c r="V277" s="9"/>
      <c r="W277" s="9"/>
    </row>
    <row r="278">
      <c r="A278" s="117" t="str">
        <f t="shared" si="1"/>
        <v>1</v>
      </c>
      <c r="B278" s="39"/>
      <c r="C278" s="116"/>
      <c r="D278" s="9"/>
      <c r="E278" s="9"/>
      <c r="F278" s="9"/>
      <c r="G278" s="9"/>
      <c r="H278" s="9"/>
      <c r="I278" s="9"/>
      <c r="J278" s="9"/>
      <c r="K278" s="9"/>
      <c r="L278" s="9"/>
      <c r="M278" s="9"/>
      <c r="N278" s="9"/>
      <c r="O278" s="9"/>
      <c r="P278" s="9"/>
      <c r="Q278" s="9"/>
      <c r="R278" s="9"/>
      <c r="S278" s="9"/>
      <c r="T278" s="9"/>
      <c r="U278" s="9"/>
      <c r="V278" s="9"/>
      <c r="W278" s="9"/>
    </row>
    <row r="279">
      <c r="A279" s="117" t="str">
        <f t="shared" si="1"/>
        <v>1</v>
      </c>
      <c r="B279" s="39"/>
      <c r="C279" s="116"/>
      <c r="D279" s="9"/>
      <c r="E279" s="9"/>
      <c r="F279" s="9"/>
      <c r="G279" s="9"/>
      <c r="H279" s="9"/>
      <c r="I279" s="9"/>
      <c r="J279" s="9"/>
      <c r="K279" s="9"/>
      <c r="L279" s="9"/>
      <c r="M279" s="9"/>
      <c r="N279" s="9"/>
      <c r="O279" s="9"/>
      <c r="P279" s="9"/>
      <c r="Q279" s="9"/>
      <c r="R279" s="9"/>
      <c r="S279" s="9"/>
      <c r="T279" s="9"/>
      <c r="U279" s="9"/>
      <c r="V279" s="9"/>
      <c r="W279" s="9"/>
    </row>
    <row r="280">
      <c r="A280" s="117" t="str">
        <f t="shared" si="1"/>
        <v>1</v>
      </c>
      <c r="B280" s="39"/>
      <c r="C280" s="116"/>
      <c r="D280" s="9"/>
      <c r="E280" s="9"/>
      <c r="F280" s="9"/>
      <c r="G280" s="9"/>
      <c r="H280" s="9"/>
      <c r="I280" s="9"/>
      <c r="J280" s="9"/>
      <c r="K280" s="9"/>
      <c r="L280" s="9"/>
      <c r="M280" s="9"/>
      <c r="N280" s="9"/>
      <c r="O280" s="9"/>
      <c r="P280" s="9"/>
      <c r="Q280" s="9"/>
      <c r="R280" s="9"/>
      <c r="S280" s="9"/>
      <c r="T280" s="9"/>
      <c r="U280" s="9"/>
      <c r="V280" s="9"/>
      <c r="W280" s="9"/>
    </row>
    <row r="281">
      <c r="A281" s="117" t="str">
        <f t="shared" si="1"/>
        <v>1</v>
      </c>
      <c r="B281" s="5"/>
      <c r="C281" s="116"/>
      <c r="D281" s="9"/>
      <c r="E281" s="9"/>
      <c r="F281" s="9"/>
      <c r="G281" s="9"/>
      <c r="H281" s="9"/>
      <c r="I281" s="9"/>
      <c r="J281" s="9"/>
      <c r="K281" s="9"/>
      <c r="L281" s="9"/>
      <c r="M281" s="9"/>
      <c r="N281" s="9"/>
      <c r="O281" s="9"/>
      <c r="P281" s="9"/>
      <c r="Q281" s="9"/>
      <c r="R281" s="9"/>
      <c r="S281" s="9"/>
      <c r="T281" s="9"/>
      <c r="U281" s="9"/>
      <c r="V281" s="9"/>
      <c r="W281" s="9"/>
    </row>
    <row r="282">
      <c r="A282" s="117" t="str">
        <f t="shared" si="1"/>
        <v>1</v>
      </c>
      <c r="B282" s="39"/>
      <c r="C282" s="116"/>
      <c r="D282" s="9"/>
      <c r="E282" s="9"/>
      <c r="F282" s="9"/>
      <c r="G282" s="9"/>
      <c r="H282" s="9"/>
      <c r="I282" s="9"/>
      <c r="J282" s="9"/>
      <c r="K282" s="9"/>
      <c r="L282" s="9"/>
      <c r="M282" s="9"/>
      <c r="N282" s="9"/>
      <c r="O282" s="9"/>
      <c r="P282" s="9"/>
      <c r="Q282" s="9"/>
      <c r="R282" s="9"/>
      <c r="S282" s="9"/>
      <c r="T282" s="9"/>
      <c r="U282" s="9"/>
      <c r="V282" s="9"/>
      <c r="W282" s="9"/>
    </row>
    <row r="283">
      <c r="A283" s="117" t="str">
        <f t="shared" si="1"/>
        <v>1</v>
      </c>
      <c r="B283" s="39"/>
      <c r="C283" s="116"/>
      <c r="D283" s="9"/>
      <c r="E283" s="9"/>
      <c r="F283" s="9"/>
      <c r="G283" s="9"/>
      <c r="H283" s="9"/>
      <c r="I283" s="9"/>
      <c r="J283" s="9"/>
      <c r="K283" s="9"/>
      <c r="L283" s="9"/>
      <c r="M283" s="9"/>
      <c r="N283" s="9"/>
      <c r="O283" s="9"/>
      <c r="P283" s="9"/>
      <c r="Q283" s="9"/>
      <c r="R283" s="9"/>
      <c r="S283" s="9"/>
      <c r="T283" s="9"/>
      <c r="U283" s="9"/>
      <c r="V283" s="9"/>
      <c r="W283" s="9"/>
    </row>
    <row r="284">
      <c r="A284" s="117" t="str">
        <f t="shared" si="1"/>
        <v>1</v>
      </c>
      <c r="B284" s="39"/>
      <c r="C284" s="116"/>
      <c r="D284" s="9"/>
      <c r="E284" s="9"/>
      <c r="F284" s="9"/>
      <c r="G284" s="9"/>
      <c r="H284" s="9"/>
      <c r="I284" s="9"/>
      <c r="J284" s="9"/>
      <c r="K284" s="9"/>
      <c r="L284" s="9"/>
      <c r="M284" s="9"/>
      <c r="N284" s="9"/>
      <c r="O284" s="9"/>
      <c r="P284" s="9"/>
      <c r="Q284" s="9"/>
      <c r="R284" s="9"/>
      <c r="S284" s="9"/>
      <c r="T284" s="9"/>
      <c r="U284" s="9"/>
      <c r="V284" s="9"/>
      <c r="W284" s="9"/>
    </row>
    <row r="285">
      <c r="A285" s="117" t="str">
        <f t="shared" si="1"/>
        <v>1</v>
      </c>
      <c r="B285" s="39"/>
      <c r="C285" s="116"/>
      <c r="D285" s="9"/>
      <c r="E285" s="9"/>
      <c r="F285" s="9"/>
      <c r="G285" s="9"/>
      <c r="H285" s="9"/>
      <c r="I285" s="9"/>
      <c r="J285" s="9"/>
      <c r="K285" s="9"/>
      <c r="L285" s="9"/>
      <c r="M285" s="9"/>
      <c r="N285" s="9"/>
      <c r="O285" s="9"/>
      <c r="P285" s="9"/>
      <c r="Q285" s="9"/>
      <c r="R285" s="9"/>
      <c r="S285" s="9"/>
      <c r="T285" s="9"/>
      <c r="U285" s="9"/>
      <c r="V285" s="9"/>
      <c r="W285" s="9"/>
    </row>
    <row r="286">
      <c r="A286" s="117" t="str">
        <f t="shared" si="1"/>
        <v>1</v>
      </c>
      <c r="B286" s="39"/>
      <c r="C286" s="116"/>
      <c r="D286" s="9"/>
      <c r="E286" s="9"/>
      <c r="F286" s="9"/>
      <c r="G286" s="9"/>
      <c r="H286" s="9"/>
      <c r="I286" s="9"/>
      <c r="J286" s="9"/>
      <c r="K286" s="9"/>
      <c r="L286" s="9"/>
      <c r="M286" s="9"/>
      <c r="N286" s="9"/>
      <c r="O286" s="9"/>
      <c r="P286" s="9"/>
      <c r="Q286" s="9"/>
      <c r="R286" s="9"/>
      <c r="S286" s="9"/>
      <c r="T286" s="9"/>
      <c r="U286" s="9"/>
      <c r="V286" s="9"/>
      <c r="W286" s="9"/>
    </row>
    <row r="287">
      <c r="A287" s="117" t="str">
        <f t="shared" si="1"/>
        <v>1</v>
      </c>
      <c r="B287" s="39"/>
      <c r="C287" s="116"/>
      <c r="D287" s="9"/>
      <c r="E287" s="9"/>
      <c r="F287" s="9"/>
      <c r="G287" s="9"/>
      <c r="H287" s="9"/>
      <c r="I287" s="9"/>
      <c r="J287" s="9"/>
      <c r="K287" s="9"/>
      <c r="L287" s="9"/>
      <c r="M287" s="9"/>
      <c r="N287" s="9"/>
      <c r="O287" s="9"/>
      <c r="P287" s="9"/>
      <c r="Q287" s="9"/>
      <c r="R287" s="9"/>
      <c r="S287" s="9"/>
      <c r="T287" s="9"/>
      <c r="U287" s="9"/>
      <c r="V287" s="9"/>
      <c r="W287" s="9"/>
    </row>
    <row r="288">
      <c r="A288" s="117" t="str">
        <f t="shared" si="1"/>
        <v>1</v>
      </c>
      <c r="B288" s="39"/>
      <c r="C288" s="116"/>
      <c r="D288" s="9"/>
      <c r="E288" s="9"/>
      <c r="F288" s="9"/>
      <c r="G288" s="9"/>
      <c r="H288" s="9"/>
      <c r="I288" s="9"/>
      <c r="J288" s="9"/>
      <c r="K288" s="9"/>
      <c r="L288" s="9"/>
      <c r="M288" s="9"/>
      <c r="N288" s="9"/>
      <c r="O288" s="9"/>
      <c r="P288" s="9"/>
      <c r="Q288" s="9"/>
      <c r="R288" s="9"/>
      <c r="S288" s="9"/>
      <c r="T288" s="9"/>
      <c r="U288" s="9"/>
      <c r="V288" s="9"/>
      <c r="W288" s="9"/>
    </row>
    <row r="289">
      <c r="A289" s="117" t="str">
        <f t="shared" si="1"/>
        <v>1</v>
      </c>
      <c r="B289" s="39"/>
      <c r="C289" s="116"/>
      <c r="D289" s="9"/>
      <c r="E289" s="9"/>
      <c r="F289" s="9"/>
      <c r="G289" s="9"/>
      <c r="H289" s="9"/>
      <c r="I289" s="9"/>
      <c r="J289" s="9"/>
      <c r="K289" s="9"/>
      <c r="L289" s="9"/>
      <c r="M289" s="9"/>
      <c r="N289" s="9"/>
      <c r="O289" s="9"/>
      <c r="P289" s="9"/>
      <c r="Q289" s="9"/>
      <c r="R289" s="9"/>
      <c r="S289" s="9"/>
      <c r="T289" s="9"/>
      <c r="U289" s="9"/>
      <c r="V289" s="9"/>
      <c r="W289" s="9"/>
    </row>
    <row r="290">
      <c r="A290" s="117" t="str">
        <f t="shared" si="1"/>
        <v>1</v>
      </c>
      <c r="B290" s="39"/>
      <c r="C290" s="116"/>
      <c r="D290" s="9"/>
      <c r="E290" s="9"/>
      <c r="F290" s="9"/>
      <c r="G290" s="9"/>
      <c r="H290" s="9"/>
      <c r="I290" s="9"/>
      <c r="J290" s="9"/>
      <c r="K290" s="9"/>
      <c r="L290" s="9"/>
      <c r="M290" s="9"/>
      <c r="N290" s="9"/>
      <c r="O290" s="9"/>
      <c r="P290" s="9"/>
      <c r="Q290" s="9"/>
      <c r="R290" s="9"/>
      <c r="S290" s="9"/>
      <c r="T290" s="9"/>
      <c r="U290" s="9"/>
      <c r="V290" s="9"/>
      <c r="W290" s="9"/>
    </row>
    <row r="291">
      <c r="A291" s="117" t="str">
        <f t="shared" si="1"/>
        <v>1</v>
      </c>
      <c r="B291" s="39"/>
      <c r="C291" s="116"/>
      <c r="D291" s="9"/>
      <c r="E291" s="9"/>
      <c r="F291" s="9"/>
      <c r="G291" s="9"/>
      <c r="H291" s="9"/>
      <c r="I291" s="9"/>
      <c r="J291" s="9"/>
      <c r="K291" s="9"/>
      <c r="L291" s="9"/>
      <c r="M291" s="9"/>
      <c r="N291" s="9"/>
      <c r="O291" s="9"/>
      <c r="P291" s="9"/>
      <c r="Q291" s="9"/>
      <c r="R291" s="9"/>
      <c r="S291" s="9"/>
      <c r="T291" s="9"/>
      <c r="U291" s="9"/>
      <c r="V291" s="9"/>
      <c r="W291" s="9"/>
    </row>
    <row r="292">
      <c r="A292" s="117" t="str">
        <f t="shared" si="1"/>
        <v>1</v>
      </c>
      <c r="B292" s="39"/>
      <c r="C292" s="116"/>
      <c r="D292" s="9"/>
      <c r="E292" s="9"/>
      <c r="F292" s="9"/>
      <c r="G292" s="9"/>
      <c r="H292" s="9"/>
      <c r="I292" s="9"/>
      <c r="J292" s="9"/>
      <c r="K292" s="9"/>
      <c r="L292" s="9"/>
      <c r="M292" s="9"/>
      <c r="N292" s="9"/>
      <c r="O292" s="9"/>
      <c r="P292" s="9"/>
      <c r="Q292" s="9"/>
      <c r="R292" s="9"/>
      <c r="S292" s="9"/>
      <c r="T292" s="9"/>
      <c r="U292" s="9"/>
      <c r="V292" s="9"/>
      <c r="W292" s="9"/>
    </row>
    <row r="293">
      <c r="A293" s="117" t="str">
        <f t="shared" si="1"/>
        <v>1</v>
      </c>
      <c r="B293" s="39"/>
      <c r="C293" s="116"/>
      <c r="D293" s="9"/>
      <c r="E293" s="9"/>
      <c r="F293" s="9"/>
      <c r="G293" s="9"/>
      <c r="H293" s="9"/>
      <c r="I293" s="9"/>
      <c r="J293" s="9"/>
      <c r="K293" s="9"/>
      <c r="L293" s="9"/>
      <c r="M293" s="9"/>
      <c r="N293" s="9"/>
      <c r="O293" s="9"/>
      <c r="P293" s="9"/>
      <c r="Q293" s="9"/>
      <c r="R293" s="9"/>
      <c r="S293" s="9"/>
      <c r="T293" s="9"/>
      <c r="U293" s="9"/>
      <c r="V293" s="9"/>
      <c r="W293" s="9"/>
    </row>
    <row r="294">
      <c r="A294" s="117" t="str">
        <f t="shared" si="1"/>
        <v>1</v>
      </c>
      <c r="B294" s="39"/>
      <c r="C294" s="116"/>
      <c r="D294" s="9"/>
      <c r="E294" s="9"/>
      <c r="F294" s="9"/>
      <c r="G294" s="9"/>
      <c r="H294" s="9"/>
      <c r="I294" s="9"/>
      <c r="J294" s="9"/>
      <c r="K294" s="9"/>
      <c r="L294" s="9"/>
      <c r="M294" s="9"/>
      <c r="N294" s="9"/>
      <c r="O294" s="9"/>
      <c r="P294" s="9"/>
      <c r="Q294" s="9"/>
      <c r="R294" s="9"/>
      <c r="S294" s="9"/>
      <c r="T294" s="9"/>
      <c r="U294" s="9"/>
      <c r="V294" s="9"/>
      <c r="W294" s="9"/>
    </row>
    <row r="295">
      <c r="A295" s="117" t="str">
        <f t="shared" si="1"/>
        <v>1</v>
      </c>
      <c r="B295" s="39"/>
      <c r="C295" s="116"/>
      <c r="D295" s="9"/>
      <c r="E295" s="9"/>
      <c r="F295" s="9"/>
      <c r="G295" s="9"/>
      <c r="H295" s="9"/>
      <c r="I295" s="9"/>
      <c r="J295" s="9"/>
      <c r="K295" s="9"/>
      <c r="L295" s="9"/>
      <c r="M295" s="9"/>
      <c r="N295" s="9"/>
      <c r="O295" s="9"/>
      <c r="P295" s="9"/>
      <c r="Q295" s="9"/>
      <c r="R295" s="9"/>
      <c r="S295" s="9"/>
      <c r="T295" s="9"/>
      <c r="U295" s="9"/>
      <c r="V295" s="9"/>
      <c r="W295" s="9"/>
    </row>
    <row r="296">
      <c r="A296" s="117" t="str">
        <f t="shared" si="1"/>
        <v>1</v>
      </c>
      <c r="B296" s="39"/>
      <c r="C296" s="116"/>
      <c r="D296" s="9"/>
      <c r="E296" s="9"/>
      <c r="F296" s="9"/>
      <c r="G296" s="9"/>
      <c r="H296" s="9"/>
      <c r="I296" s="9"/>
      <c r="J296" s="9"/>
      <c r="K296" s="9"/>
      <c r="L296" s="9"/>
      <c r="M296" s="9"/>
      <c r="N296" s="9"/>
      <c r="O296" s="9"/>
      <c r="P296" s="9"/>
      <c r="Q296" s="9"/>
      <c r="R296" s="9"/>
      <c r="S296" s="9"/>
      <c r="T296" s="9"/>
      <c r="U296" s="9"/>
      <c r="V296" s="9"/>
      <c r="W296" s="9"/>
    </row>
    <row r="297">
      <c r="A297" s="117" t="str">
        <f t="shared" si="1"/>
        <v>1</v>
      </c>
      <c r="B297" s="39"/>
      <c r="C297" s="116"/>
      <c r="D297" s="9"/>
      <c r="E297" s="9"/>
      <c r="F297" s="9"/>
      <c r="G297" s="9"/>
      <c r="H297" s="9"/>
      <c r="I297" s="9"/>
      <c r="J297" s="9"/>
      <c r="K297" s="9"/>
      <c r="L297" s="9"/>
      <c r="M297" s="9"/>
      <c r="N297" s="9"/>
      <c r="O297" s="9"/>
      <c r="P297" s="9"/>
      <c r="Q297" s="9"/>
      <c r="R297" s="9"/>
      <c r="S297" s="9"/>
      <c r="T297" s="9"/>
      <c r="U297" s="9"/>
      <c r="V297" s="9"/>
      <c r="W297" s="9"/>
    </row>
    <row r="298">
      <c r="A298" s="117" t="str">
        <f t="shared" si="1"/>
        <v>1</v>
      </c>
      <c r="B298" s="39"/>
      <c r="C298" s="116"/>
      <c r="D298" s="9"/>
      <c r="E298" s="9"/>
      <c r="F298" s="9"/>
      <c r="G298" s="9"/>
      <c r="H298" s="9"/>
      <c r="I298" s="9"/>
      <c r="J298" s="9"/>
      <c r="K298" s="9"/>
      <c r="L298" s="9"/>
      <c r="M298" s="9"/>
      <c r="N298" s="9"/>
      <c r="O298" s="9"/>
      <c r="P298" s="9"/>
      <c r="Q298" s="9"/>
      <c r="R298" s="9"/>
      <c r="S298" s="9"/>
      <c r="T298" s="9"/>
      <c r="U298" s="9"/>
      <c r="V298" s="9"/>
      <c r="W298" s="9"/>
    </row>
    <row r="299">
      <c r="A299" s="117" t="str">
        <f t="shared" si="1"/>
        <v>1</v>
      </c>
      <c r="B299" s="39"/>
      <c r="C299" s="116"/>
      <c r="D299" s="9"/>
      <c r="E299" s="9"/>
      <c r="F299" s="9"/>
      <c r="G299" s="9"/>
      <c r="H299" s="9"/>
      <c r="I299" s="9"/>
      <c r="J299" s="9"/>
      <c r="K299" s="9"/>
      <c r="L299" s="9"/>
      <c r="M299" s="9"/>
      <c r="N299" s="9"/>
      <c r="O299" s="9"/>
      <c r="P299" s="9"/>
      <c r="Q299" s="9"/>
      <c r="R299" s="9"/>
      <c r="S299" s="9"/>
      <c r="T299" s="9"/>
      <c r="U299" s="9"/>
      <c r="V299" s="9"/>
      <c r="W299" s="9"/>
    </row>
    <row r="300">
      <c r="A300" s="117" t="str">
        <f t="shared" si="1"/>
        <v>1</v>
      </c>
      <c r="B300" s="39"/>
      <c r="C300" s="116"/>
      <c r="D300" s="9"/>
      <c r="E300" s="9"/>
      <c r="F300" s="9"/>
      <c r="G300" s="9"/>
      <c r="H300" s="9"/>
      <c r="I300" s="9"/>
      <c r="J300" s="9"/>
      <c r="K300" s="9"/>
      <c r="L300" s="9"/>
      <c r="M300" s="9"/>
      <c r="N300" s="9"/>
      <c r="O300" s="9"/>
      <c r="P300" s="9"/>
      <c r="Q300" s="9"/>
      <c r="R300" s="9"/>
      <c r="S300" s="9"/>
      <c r="T300" s="9"/>
      <c r="U300" s="9"/>
      <c r="V300" s="9"/>
      <c r="W300" s="9"/>
    </row>
    <row r="301">
      <c r="A301" s="117" t="str">
        <f t="shared" si="1"/>
        <v>1</v>
      </c>
      <c r="B301" s="39"/>
      <c r="C301" s="116"/>
      <c r="D301" s="9"/>
      <c r="E301" s="9"/>
      <c r="F301" s="9"/>
      <c r="G301" s="9"/>
      <c r="H301" s="9"/>
      <c r="I301" s="9"/>
      <c r="J301" s="9"/>
      <c r="K301" s="9"/>
      <c r="L301" s="9"/>
      <c r="M301" s="9"/>
      <c r="N301" s="9"/>
      <c r="O301" s="9"/>
      <c r="P301" s="9"/>
      <c r="Q301" s="9"/>
      <c r="R301" s="9"/>
      <c r="S301" s="9"/>
      <c r="T301" s="9"/>
      <c r="U301" s="9"/>
      <c r="V301" s="9"/>
      <c r="W301" s="9"/>
    </row>
    <row r="302">
      <c r="A302" s="117" t="str">
        <f t="shared" si="1"/>
        <v>1</v>
      </c>
      <c r="B302" s="39"/>
      <c r="C302" s="116"/>
      <c r="D302" s="9"/>
      <c r="E302" s="9"/>
      <c r="F302" s="9"/>
      <c r="G302" s="9"/>
      <c r="H302" s="9"/>
      <c r="I302" s="9"/>
      <c r="J302" s="9"/>
      <c r="K302" s="9"/>
      <c r="L302" s="9"/>
      <c r="M302" s="9"/>
      <c r="N302" s="9"/>
      <c r="O302" s="9"/>
      <c r="P302" s="9"/>
      <c r="Q302" s="9"/>
      <c r="R302" s="9"/>
      <c r="S302" s="9"/>
      <c r="T302" s="9"/>
      <c r="U302" s="9"/>
      <c r="V302" s="9"/>
      <c r="W302" s="9"/>
    </row>
    <row r="303">
      <c r="A303" s="117" t="str">
        <f t="shared" si="1"/>
        <v>1</v>
      </c>
      <c r="B303" s="39"/>
      <c r="C303" s="116"/>
      <c r="D303" s="9"/>
      <c r="E303" s="9"/>
      <c r="F303" s="9"/>
      <c r="G303" s="9"/>
      <c r="H303" s="9"/>
      <c r="I303" s="9"/>
      <c r="J303" s="9"/>
      <c r="K303" s="9"/>
      <c r="L303" s="9"/>
      <c r="M303" s="9"/>
      <c r="N303" s="9"/>
      <c r="O303" s="9"/>
      <c r="P303" s="9"/>
      <c r="Q303" s="9"/>
      <c r="R303" s="9"/>
      <c r="S303" s="9"/>
      <c r="T303" s="9"/>
      <c r="U303" s="9"/>
      <c r="V303" s="9"/>
      <c r="W303" s="9"/>
    </row>
    <row r="304">
      <c r="A304" s="117" t="str">
        <f t="shared" si="1"/>
        <v>1</v>
      </c>
      <c r="B304" s="39"/>
      <c r="C304" s="116"/>
      <c r="D304" s="9"/>
      <c r="E304" s="9"/>
      <c r="F304" s="9"/>
      <c r="G304" s="9"/>
      <c r="H304" s="9"/>
      <c r="I304" s="9"/>
      <c r="J304" s="9"/>
      <c r="K304" s="9"/>
      <c r="L304" s="9"/>
      <c r="M304" s="9"/>
      <c r="N304" s="9"/>
      <c r="O304" s="9"/>
      <c r="P304" s="9"/>
      <c r="Q304" s="9"/>
      <c r="R304" s="9"/>
      <c r="S304" s="9"/>
      <c r="T304" s="9"/>
      <c r="U304" s="9"/>
      <c r="V304" s="9"/>
      <c r="W304" s="9"/>
    </row>
    <row r="305">
      <c r="A305" s="117" t="str">
        <f t="shared" si="1"/>
        <v>1</v>
      </c>
      <c r="B305" s="39"/>
      <c r="C305" s="116"/>
      <c r="D305" s="9"/>
      <c r="E305" s="9"/>
      <c r="F305" s="9"/>
      <c r="G305" s="9"/>
      <c r="H305" s="9"/>
      <c r="I305" s="9"/>
      <c r="J305" s="9"/>
      <c r="K305" s="9"/>
      <c r="L305" s="9"/>
      <c r="M305" s="9"/>
      <c r="N305" s="9"/>
      <c r="O305" s="9"/>
      <c r="P305" s="9"/>
      <c r="Q305" s="9"/>
      <c r="R305" s="9"/>
      <c r="S305" s="9"/>
      <c r="T305" s="9"/>
      <c r="U305" s="9"/>
      <c r="V305" s="9"/>
      <c r="W305" s="9"/>
    </row>
    <row r="306">
      <c r="A306" s="117" t="str">
        <f t="shared" si="1"/>
        <v>1</v>
      </c>
      <c r="B306" s="5"/>
      <c r="C306" s="116"/>
      <c r="D306" s="9"/>
      <c r="E306" s="9"/>
      <c r="F306" s="9"/>
      <c r="G306" s="9"/>
      <c r="H306" s="9"/>
      <c r="I306" s="9"/>
      <c r="J306" s="9"/>
      <c r="K306" s="9"/>
      <c r="L306" s="9"/>
      <c r="M306" s="9"/>
      <c r="N306" s="9"/>
      <c r="O306" s="9"/>
      <c r="P306" s="9"/>
      <c r="Q306" s="9"/>
      <c r="R306" s="9"/>
      <c r="S306" s="9"/>
      <c r="T306" s="9"/>
      <c r="U306" s="9"/>
      <c r="V306" s="9"/>
      <c r="W306" s="9"/>
    </row>
    <row r="307">
      <c r="A307" s="117" t="str">
        <f t="shared" si="1"/>
        <v>1</v>
      </c>
      <c r="B307" s="5"/>
      <c r="C307" s="116"/>
      <c r="D307" s="9"/>
      <c r="E307" s="9"/>
      <c r="F307" s="9"/>
      <c r="G307" s="9"/>
      <c r="H307" s="9"/>
      <c r="I307" s="9"/>
      <c r="J307" s="9"/>
      <c r="K307" s="9"/>
      <c r="L307" s="9"/>
      <c r="M307" s="9"/>
      <c r="N307" s="9"/>
      <c r="O307" s="9"/>
      <c r="P307" s="9"/>
      <c r="Q307" s="9"/>
      <c r="R307" s="9"/>
      <c r="S307" s="9"/>
      <c r="T307" s="9"/>
      <c r="U307" s="9"/>
      <c r="V307" s="9"/>
      <c r="W307" s="9"/>
    </row>
    <row r="308">
      <c r="A308" s="117" t="str">
        <f t="shared" si="1"/>
        <v>1</v>
      </c>
      <c r="B308" s="39"/>
      <c r="C308" s="116"/>
      <c r="D308" s="9"/>
      <c r="E308" s="9"/>
      <c r="F308" s="9"/>
      <c r="G308" s="9"/>
      <c r="H308" s="9"/>
      <c r="I308" s="9"/>
      <c r="J308" s="9"/>
      <c r="K308" s="9"/>
      <c r="L308" s="9"/>
      <c r="M308" s="9"/>
      <c r="N308" s="9"/>
      <c r="O308" s="9"/>
      <c r="P308" s="9"/>
      <c r="Q308" s="9"/>
      <c r="R308" s="9"/>
      <c r="S308" s="9"/>
      <c r="T308" s="9"/>
      <c r="U308" s="9"/>
      <c r="V308" s="9"/>
      <c r="W308" s="9"/>
    </row>
    <row r="309">
      <c r="A309" s="117" t="str">
        <f t="shared" si="1"/>
        <v>1</v>
      </c>
      <c r="B309" s="39"/>
      <c r="C309" s="116"/>
      <c r="D309" s="9"/>
      <c r="E309" s="9"/>
      <c r="F309" s="9"/>
      <c r="G309" s="9"/>
      <c r="H309" s="9"/>
      <c r="I309" s="9"/>
      <c r="J309" s="9"/>
      <c r="K309" s="9"/>
      <c r="L309" s="9"/>
      <c r="M309" s="9"/>
      <c r="N309" s="9"/>
      <c r="O309" s="9"/>
      <c r="P309" s="9"/>
      <c r="Q309" s="9"/>
      <c r="R309" s="9"/>
      <c r="S309" s="9"/>
      <c r="T309" s="9"/>
      <c r="U309" s="9"/>
      <c r="V309" s="9"/>
      <c r="W309" s="9"/>
    </row>
    <row r="310">
      <c r="A310" s="117" t="str">
        <f t="shared" si="1"/>
        <v>1</v>
      </c>
      <c r="B310" s="39"/>
      <c r="C310" s="116"/>
      <c r="D310" s="9"/>
      <c r="E310" s="9"/>
      <c r="F310" s="9"/>
      <c r="G310" s="9"/>
      <c r="H310" s="9"/>
      <c r="I310" s="9"/>
      <c r="J310" s="9"/>
      <c r="K310" s="9"/>
      <c r="L310" s="9"/>
      <c r="M310" s="9"/>
      <c r="N310" s="9"/>
      <c r="O310" s="9"/>
      <c r="P310" s="9"/>
      <c r="Q310" s="9"/>
      <c r="R310" s="9"/>
      <c r="S310" s="9"/>
      <c r="T310" s="9"/>
      <c r="U310" s="9"/>
      <c r="V310" s="9"/>
      <c r="W310" s="9"/>
    </row>
    <row r="311">
      <c r="A311" s="117" t="str">
        <f t="shared" si="1"/>
        <v>1</v>
      </c>
      <c r="B311" s="39"/>
      <c r="C311" s="116"/>
      <c r="D311" s="9"/>
      <c r="E311" s="9"/>
      <c r="F311" s="9"/>
      <c r="G311" s="9"/>
      <c r="H311" s="9"/>
      <c r="I311" s="9"/>
      <c r="J311" s="9"/>
      <c r="K311" s="9"/>
      <c r="L311" s="9"/>
      <c r="M311" s="9"/>
      <c r="N311" s="9"/>
      <c r="O311" s="9"/>
      <c r="P311" s="9"/>
      <c r="Q311" s="9"/>
      <c r="R311" s="9"/>
      <c r="S311" s="9"/>
      <c r="T311" s="9"/>
      <c r="U311" s="9"/>
      <c r="V311" s="9"/>
      <c r="W311" s="9"/>
    </row>
    <row r="312">
      <c r="A312" s="117" t="str">
        <f t="shared" si="1"/>
        <v>1</v>
      </c>
      <c r="B312" s="39"/>
      <c r="C312" s="116"/>
      <c r="D312" s="9"/>
      <c r="E312" s="9"/>
      <c r="F312" s="9"/>
      <c r="G312" s="9"/>
      <c r="H312" s="9"/>
      <c r="I312" s="9"/>
      <c r="J312" s="9"/>
      <c r="K312" s="9"/>
      <c r="L312" s="9"/>
      <c r="M312" s="9"/>
      <c r="N312" s="9"/>
      <c r="O312" s="9"/>
      <c r="P312" s="9"/>
      <c r="Q312" s="9"/>
      <c r="R312" s="9"/>
      <c r="S312" s="9"/>
      <c r="T312" s="9"/>
      <c r="U312" s="9"/>
      <c r="V312" s="9"/>
      <c r="W312" s="9"/>
    </row>
    <row r="313">
      <c r="A313" s="117" t="str">
        <f t="shared" si="1"/>
        <v>1</v>
      </c>
      <c r="B313" s="39"/>
      <c r="C313" s="116"/>
      <c r="D313" s="9"/>
      <c r="E313" s="9"/>
      <c r="F313" s="9"/>
      <c r="G313" s="9"/>
      <c r="H313" s="9"/>
      <c r="I313" s="9"/>
      <c r="J313" s="9"/>
      <c r="K313" s="9"/>
      <c r="L313" s="9"/>
      <c r="M313" s="9"/>
      <c r="N313" s="9"/>
      <c r="O313" s="9"/>
      <c r="P313" s="9"/>
      <c r="Q313" s="9"/>
      <c r="R313" s="9"/>
      <c r="S313" s="9"/>
      <c r="T313" s="9"/>
      <c r="U313" s="9"/>
      <c r="V313" s="9"/>
      <c r="W313" s="9"/>
    </row>
    <row r="314">
      <c r="A314" s="117" t="str">
        <f t="shared" si="1"/>
        <v>1</v>
      </c>
      <c r="B314" s="39"/>
      <c r="C314" s="116"/>
      <c r="D314" s="9"/>
      <c r="E314" s="9"/>
      <c r="F314" s="9"/>
      <c r="G314" s="9"/>
      <c r="H314" s="9"/>
      <c r="I314" s="9"/>
      <c r="J314" s="9"/>
      <c r="K314" s="9"/>
      <c r="L314" s="9"/>
      <c r="M314" s="9"/>
      <c r="N314" s="9"/>
      <c r="O314" s="9"/>
      <c r="P314" s="9"/>
      <c r="Q314" s="9"/>
      <c r="R314" s="9"/>
      <c r="S314" s="9"/>
      <c r="T314" s="9"/>
      <c r="U314" s="9"/>
      <c r="V314" s="9"/>
      <c r="W314" s="9"/>
    </row>
    <row r="315">
      <c r="A315" s="117" t="str">
        <f t="shared" si="1"/>
        <v>1</v>
      </c>
      <c r="B315" s="39"/>
      <c r="C315" s="116"/>
      <c r="D315" s="9"/>
      <c r="E315" s="9"/>
      <c r="F315" s="9"/>
      <c r="G315" s="9"/>
      <c r="H315" s="9"/>
      <c r="I315" s="9"/>
      <c r="J315" s="9"/>
      <c r="K315" s="9"/>
      <c r="L315" s="9"/>
      <c r="M315" s="9"/>
      <c r="N315" s="9"/>
      <c r="O315" s="9"/>
      <c r="P315" s="9"/>
      <c r="Q315" s="9"/>
      <c r="R315" s="9"/>
      <c r="S315" s="9"/>
      <c r="T315" s="9"/>
      <c r="U315" s="9"/>
      <c r="V315" s="9"/>
      <c r="W315" s="9"/>
    </row>
    <row r="316">
      <c r="A316" s="117" t="str">
        <f t="shared" si="1"/>
        <v>1</v>
      </c>
      <c r="B316" s="39"/>
      <c r="C316" s="116"/>
      <c r="D316" s="9"/>
      <c r="E316" s="9"/>
      <c r="F316" s="9"/>
      <c r="G316" s="9"/>
      <c r="H316" s="9"/>
      <c r="I316" s="9"/>
      <c r="J316" s="9"/>
      <c r="K316" s="9"/>
      <c r="L316" s="9"/>
      <c r="M316" s="9"/>
      <c r="N316" s="9"/>
      <c r="O316" s="9"/>
      <c r="P316" s="9"/>
      <c r="Q316" s="9"/>
      <c r="R316" s="9"/>
      <c r="S316" s="9"/>
      <c r="T316" s="9"/>
      <c r="U316" s="9"/>
      <c r="V316" s="9"/>
      <c r="W316" s="9"/>
    </row>
    <row r="317">
      <c r="A317" s="117" t="str">
        <f t="shared" si="1"/>
        <v>1</v>
      </c>
      <c r="B317" s="39"/>
      <c r="C317" s="116"/>
      <c r="D317" s="9"/>
      <c r="E317" s="9"/>
      <c r="F317" s="9"/>
      <c r="G317" s="9"/>
      <c r="H317" s="9"/>
      <c r="I317" s="9"/>
      <c r="J317" s="9"/>
      <c r="K317" s="9"/>
      <c r="L317" s="9"/>
      <c r="M317" s="9"/>
      <c r="N317" s="9"/>
      <c r="O317" s="9"/>
      <c r="P317" s="9"/>
      <c r="Q317" s="9"/>
      <c r="R317" s="9"/>
      <c r="S317" s="9"/>
      <c r="T317" s="9"/>
      <c r="U317" s="9"/>
      <c r="V317" s="9"/>
      <c r="W317" s="9"/>
    </row>
    <row r="318">
      <c r="A318" s="117" t="str">
        <f t="shared" si="1"/>
        <v>1</v>
      </c>
      <c r="B318" s="39"/>
      <c r="C318" s="116"/>
      <c r="D318" s="9"/>
      <c r="E318" s="9"/>
      <c r="F318" s="9"/>
      <c r="G318" s="9"/>
      <c r="H318" s="9"/>
      <c r="I318" s="9"/>
      <c r="J318" s="9"/>
      <c r="K318" s="9"/>
      <c r="L318" s="9"/>
      <c r="M318" s="9"/>
      <c r="N318" s="9"/>
      <c r="O318" s="9"/>
      <c r="P318" s="9"/>
      <c r="Q318" s="9"/>
      <c r="R318" s="9"/>
      <c r="S318" s="9"/>
      <c r="T318" s="9"/>
      <c r="U318" s="9"/>
      <c r="V318" s="9"/>
      <c r="W318" s="9"/>
    </row>
    <row r="319">
      <c r="A319" s="117" t="str">
        <f t="shared" si="1"/>
        <v>1</v>
      </c>
      <c r="B319" s="39"/>
      <c r="C319" s="116"/>
      <c r="D319" s="9"/>
      <c r="E319" s="9"/>
      <c r="F319" s="9"/>
      <c r="G319" s="9"/>
      <c r="H319" s="9"/>
      <c r="I319" s="9"/>
      <c r="J319" s="9"/>
      <c r="K319" s="9"/>
      <c r="L319" s="9"/>
      <c r="M319" s="9"/>
      <c r="N319" s="9"/>
      <c r="O319" s="9"/>
      <c r="P319" s="9"/>
      <c r="Q319" s="9"/>
      <c r="R319" s="9"/>
      <c r="S319" s="9"/>
      <c r="T319" s="9"/>
      <c r="U319" s="9"/>
      <c r="V319" s="9"/>
      <c r="W319" s="9"/>
    </row>
    <row r="320">
      <c r="A320" s="117" t="str">
        <f t="shared" si="1"/>
        <v>1</v>
      </c>
      <c r="B320" s="39"/>
      <c r="C320" s="116"/>
      <c r="D320" s="9"/>
      <c r="E320" s="9"/>
      <c r="F320" s="9"/>
      <c r="G320" s="9"/>
      <c r="H320" s="9"/>
      <c r="I320" s="9"/>
      <c r="J320" s="9"/>
      <c r="K320" s="9"/>
      <c r="L320" s="9"/>
      <c r="M320" s="9"/>
      <c r="N320" s="9"/>
      <c r="O320" s="9"/>
      <c r="P320" s="9"/>
      <c r="Q320" s="9"/>
      <c r="R320" s="9"/>
      <c r="S320" s="9"/>
      <c r="T320" s="9"/>
      <c r="U320" s="9"/>
      <c r="V320" s="9"/>
      <c r="W320" s="9"/>
    </row>
    <row r="321">
      <c r="A321" s="117" t="str">
        <f t="shared" si="1"/>
        <v>1</v>
      </c>
      <c r="B321" s="39"/>
      <c r="C321" s="116"/>
      <c r="D321" s="9"/>
      <c r="E321" s="9"/>
      <c r="F321" s="9"/>
      <c r="G321" s="9"/>
      <c r="H321" s="9"/>
      <c r="I321" s="9"/>
      <c r="J321" s="9"/>
      <c r="K321" s="9"/>
      <c r="L321" s="9"/>
      <c r="M321" s="9"/>
      <c r="N321" s="9"/>
      <c r="O321" s="9"/>
      <c r="P321" s="9"/>
      <c r="Q321" s="9"/>
      <c r="R321" s="9"/>
      <c r="S321" s="9"/>
      <c r="T321" s="9"/>
      <c r="U321" s="9"/>
      <c r="V321" s="9"/>
      <c r="W321" s="9"/>
    </row>
    <row r="322">
      <c r="A322" s="117" t="str">
        <f t="shared" si="1"/>
        <v>1</v>
      </c>
      <c r="B322" s="39"/>
      <c r="C322" s="116"/>
      <c r="D322" s="9"/>
      <c r="E322" s="9"/>
      <c r="F322" s="9"/>
      <c r="G322" s="9"/>
      <c r="H322" s="9"/>
      <c r="I322" s="9"/>
      <c r="J322" s="9"/>
      <c r="K322" s="9"/>
      <c r="L322" s="9"/>
      <c r="M322" s="9"/>
      <c r="N322" s="9"/>
      <c r="O322" s="9"/>
      <c r="P322" s="9"/>
      <c r="Q322" s="9"/>
      <c r="R322" s="9"/>
      <c r="S322" s="9"/>
      <c r="T322" s="9"/>
      <c r="U322" s="9"/>
      <c r="V322" s="9"/>
      <c r="W322" s="9"/>
    </row>
    <row r="323">
      <c r="A323" s="117" t="str">
        <f t="shared" si="1"/>
        <v>1</v>
      </c>
      <c r="B323" s="5"/>
      <c r="C323" s="116"/>
      <c r="D323" s="9"/>
      <c r="E323" s="9"/>
      <c r="F323" s="9"/>
      <c r="G323" s="9"/>
      <c r="H323" s="9"/>
      <c r="I323" s="9"/>
      <c r="J323" s="9"/>
      <c r="K323" s="9"/>
      <c r="L323" s="9"/>
      <c r="M323" s="9"/>
      <c r="N323" s="9"/>
      <c r="O323" s="9"/>
      <c r="P323" s="9"/>
      <c r="Q323" s="9"/>
      <c r="R323" s="9"/>
      <c r="S323" s="9"/>
      <c r="T323" s="9"/>
      <c r="U323" s="9"/>
      <c r="V323" s="9"/>
      <c r="W323" s="9"/>
    </row>
    <row r="324">
      <c r="A324" s="117" t="str">
        <f t="shared" si="1"/>
        <v>1</v>
      </c>
      <c r="B324" s="5"/>
      <c r="C324" s="116"/>
      <c r="D324" s="9"/>
      <c r="E324" s="9"/>
      <c r="F324" s="9"/>
      <c r="G324" s="9"/>
      <c r="H324" s="9"/>
      <c r="I324" s="9"/>
      <c r="J324" s="9"/>
      <c r="K324" s="9"/>
      <c r="L324" s="9"/>
      <c r="M324" s="9"/>
      <c r="N324" s="9"/>
      <c r="O324" s="9"/>
      <c r="P324" s="9"/>
      <c r="Q324" s="9"/>
      <c r="R324" s="9"/>
      <c r="S324" s="9"/>
      <c r="T324" s="9"/>
      <c r="U324" s="9"/>
      <c r="V324" s="9"/>
      <c r="W324" s="9"/>
    </row>
    <row r="325">
      <c r="A325" s="117" t="str">
        <f t="shared" si="1"/>
        <v>1</v>
      </c>
      <c r="B325" s="5"/>
      <c r="C325" s="116"/>
      <c r="D325" s="9"/>
      <c r="E325" s="9"/>
      <c r="F325" s="9"/>
      <c r="G325" s="9"/>
      <c r="H325" s="9"/>
      <c r="I325" s="9"/>
      <c r="J325" s="9"/>
      <c r="K325" s="9"/>
      <c r="L325" s="9"/>
      <c r="M325" s="9"/>
      <c r="N325" s="9"/>
      <c r="O325" s="9"/>
      <c r="P325" s="9"/>
      <c r="Q325" s="9"/>
      <c r="R325" s="9"/>
      <c r="S325" s="9"/>
      <c r="T325" s="9"/>
      <c r="U325" s="9"/>
      <c r="V325" s="9"/>
      <c r="W325" s="9"/>
    </row>
    <row r="326">
      <c r="A326" s="117" t="str">
        <f t="shared" si="1"/>
        <v>1</v>
      </c>
      <c r="B326" s="39"/>
      <c r="C326" s="116"/>
      <c r="D326" s="9"/>
      <c r="E326" s="9"/>
      <c r="F326" s="9"/>
      <c r="G326" s="9"/>
      <c r="H326" s="9"/>
      <c r="I326" s="9"/>
      <c r="J326" s="9"/>
      <c r="K326" s="9"/>
      <c r="L326" s="9"/>
      <c r="M326" s="9"/>
      <c r="N326" s="9"/>
      <c r="O326" s="9"/>
      <c r="P326" s="9"/>
      <c r="Q326" s="9"/>
      <c r="R326" s="9"/>
      <c r="S326" s="9"/>
      <c r="T326" s="9"/>
      <c r="U326" s="9"/>
      <c r="V326" s="9"/>
      <c r="W326" s="9"/>
    </row>
    <row r="327">
      <c r="A327" s="117" t="str">
        <f t="shared" si="1"/>
        <v>1</v>
      </c>
      <c r="B327" s="39"/>
      <c r="C327" s="116"/>
      <c r="D327" s="9"/>
      <c r="E327" s="9"/>
      <c r="F327" s="9"/>
      <c r="G327" s="9"/>
      <c r="H327" s="9"/>
      <c r="I327" s="9"/>
      <c r="J327" s="9"/>
      <c r="K327" s="9"/>
      <c r="L327" s="9"/>
      <c r="M327" s="9"/>
      <c r="N327" s="9"/>
      <c r="O327" s="9"/>
      <c r="P327" s="9"/>
      <c r="Q327" s="9"/>
      <c r="R327" s="9"/>
      <c r="S327" s="9"/>
      <c r="T327" s="9"/>
      <c r="U327" s="9"/>
      <c r="V327" s="9"/>
      <c r="W327" s="9"/>
    </row>
    <row r="328">
      <c r="A328" s="117" t="str">
        <f t="shared" si="1"/>
        <v>1</v>
      </c>
      <c r="B328" s="39"/>
      <c r="C328" s="116"/>
      <c r="D328" s="9"/>
      <c r="E328" s="9"/>
      <c r="F328" s="9"/>
      <c r="G328" s="9"/>
      <c r="H328" s="9"/>
      <c r="I328" s="9"/>
      <c r="J328" s="9"/>
      <c r="K328" s="9"/>
      <c r="L328" s="9"/>
      <c r="M328" s="9"/>
      <c r="N328" s="9"/>
      <c r="O328" s="9"/>
      <c r="P328" s="9"/>
      <c r="Q328" s="9"/>
      <c r="R328" s="9"/>
      <c r="S328" s="9"/>
      <c r="T328" s="9"/>
      <c r="U328" s="9"/>
      <c r="V328" s="9"/>
      <c r="W328" s="9"/>
    </row>
    <row r="329">
      <c r="A329" s="117" t="str">
        <f t="shared" si="1"/>
        <v>1</v>
      </c>
      <c r="B329" s="39"/>
      <c r="C329" s="116"/>
      <c r="D329" s="9"/>
      <c r="E329" s="9"/>
      <c r="F329" s="9"/>
      <c r="G329" s="9"/>
      <c r="H329" s="9"/>
      <c r="I329" s="9"/>
      <c r="J329" s="9"/>
      <c r="K329" s="9"/>
      <c r="L329" s="9"/>
      <c r="M329" s="9"/>
      <c r="N329" s="9"/>
      <c r="O329" s="9"/>
      <c r="P329" s="9"/>
      <c r="Q329" s="9"/>
      <c r="R329" s="9"/>
      <c r="S329" s="9"/>
      <c r="T329" s="9"/>
      <c r="U329" s="9"/>
      <c r="V329" s="9"/>
      <c r="W329" s="9"/>
    </row>
    <row r="330">
      <c r="A330" s="117" t="str">
        <f t="shared" si="1"/>
        <v>1</v>
      </c>
      <c r="B330" s="39"/>
      <c r="C330" s="116"/>
      <c r="D330" s="9"/>
      <c r="E330" s="9"/>
      <c r="F330" s="9"/>
      <c r="G330" s="9"/>
      <c r="H330" s="9"/>
      <c r="I330" s="9"/>
      <c r="J330" s="9"/>
      <c r="K330" s="9"/>
      <c r="L330" s="9"/>
      <c r="M330" s="9"/>
      <c r="N330" s="9"/>
      <c r="O330" s="9"/>
      <c r="P330" s="9"/>
      <c r="Q330" s="9"/>
      <c r="R330" s="9"/>
      <c r="S330" s="9"/>
      <c r="T330" s="9"/>
      <c r="U330" s="9"/>
      <c r="V330" s="9"/>
      <c r="W330" s="9"/>
    </row>
    <row r="331">
      <c r="A331" s="117" t="str">
        <f t="shared" si="1"/>
        <v>1</v>
      </c>
      <c r="B331" s="5"/>
      <c r="C331" s="116"/>
      <c r="D331" s="9"/>
      <c r="E331" s="9"/>
      <c r="F331" s="9"/>
      <c r="G331" s="9"/>
      <c r="H331" s="9"/>
      <c r="I331" s="9"/>
      <c r="J331" s="9"/>
      <c r="K331" s="9"/>
      <c r="L331" s="9"/>
      <c r="M331" s="9"/>
      <c r="N331" s="9"/>
      <c r="O331" s="9"/>
      <c r="P331" s="9"/>
      <c r="Q331" s="9"/>
      <c r="R331" s="9"/>
      <c r="S331" s="9"/>
      <c r="T331" s="9"/>
      <c r="U331" s="9"/>
      <c r="V331" s="9"/>
      <c r="W331" s="9"/>
    </row>
    <row r="332">
      <c r="A332" s="117" t="str">
        <f t="shared" si="1"/>
        <v>1</v>
      </c>
      <c r="B332" s="5"/>
      <c r="C332" s="116"/>
      <c r="D332" s="9"/>
      <c r="E332" s="9"/>
      <c r="F332" s="9"/>
      <c r="G332" s="9"/>
      <c r="H332" s="9"/>
      <c r="I332" s="9"/>
      <c r="J332" s="9"/>
      <c r="K332" s="9"/>
      <c r="L332" s="9"/>
      <c r="M332" s="9"/>
      <c r="N332" s="9"/>
      <c r="O332" s="9"/>
      <c r="P332" s="9"/>
      <c r="Q332" s="9"/>
      <c r="R332" s="9"/>
      <c r="S332" s="9"/>
      <c r="T332" s="9"/>
      <c r="U332" s="9"/>
      <c r="V332" s="9"/>
      <c r="W332" s="9"/>
    </row>
    <row r="333">
      <c r="A333" s="117" t="str">
        <f t="shared" si="1"/>
        <v>1</v>
      </c>
      <c r="B333" s="39"/>
      <c r="C333" s="116"/>
      <c r="D333" s="9"/>
      <c r="E333" s="9"/>
      <c r="F333" s="9"/>
      <c r="G333" s="9"/>
      <c r="H333" s="9"/>
      <c r="I333" s="9"/>
      <c r="J333" s="9"/>
      <c r="K333" s="9"/>
      <c r="L333" s="9"/>
      <c r="M333" s="9"/>
      <c r="N333" s="9"/>
      <c r="O333" s="9"/>
      <c r="P333" s="9"/>
      <c r="Q333" s="9"/>
      <c r="R333" s="9"/>
      <c r="S333" s="9"/>
      <c r="T333" s="9"/>
      <c r="U333" s="9"/>
      <c r="V333" s="9"/>
      <c r="W333" s="9"/>
    </row>
    <row r="334">
      <c r="A334" s="117" t="str">
        <f t="shared" si="1"/>
        <v>1</v>
      </c>
      <c r="B334" s="39"/>
      <c r="C334" s="116"/>
      <c r="D334" s="9"/>
      <c r="E334" s="9"/>
      <c r="F334" s="9"/>
      <c r="G334" s="9"/>
      <c r="H334" s="9"/>
      <c r="I334" s="9"/>
      <c r="J334" s="9"/>
      <c r="K334" s="9"/>
      <c r="L334" s="9"/>
      <c r="M334" s="9"/>
      <c r="N334" s="9"/>
      <c r="O334" s="9"/>
      <c r="P334" s="9"/>
      <c r="Q334" s="9"/>
      <c r="R334" s="9"/>
      <c r="S334" s="9"/>
      <c r="T334" s="9"/>
      <c r="U334" s="9"/>
      <c r="V334" s="9"/>
      <c r="W334" s="9"/>
    </row>
    <row r="335">
      <c r="A335" s="117" t="str">
        <f t="shared" si="1"/>
        <v>1</v>
      </c>
      <c r="B335" s="39"/>
      <c r="C335" s="116"/>
      <c r="D335" s="9"/>
      <c r="E335" s="9"/>
      <c r="F335" s="9"/>
      <c r="G335" s="9"/>
      <c r="H335" s="9"/>
      <c r="I335" s="9"/>
      <c r="J335" s="9"/>
      <c r="K335" s="9"/>
      <c r="L335" s="9"/>
      <c r="M335" s="9"/>
      <c r="N335" s="9"/>
      <c r="O335" s="9"/>
      <c r="P335" s="9"/>
      <c r="Q335" s="9"/>
      <c r="R335" s="9"/>
      <c r="S335" s="9"/>
      <c r="T335" s="9"/>
      <c r="U335" s="9"/>
      <c r="V335" s="9"/>
      <c r="W335" s="9"/>
    </row>
    <row r="336">
      <c r="A336" s="117" t="str">
        <f t="shared" si="1"/>
        <v>1</v>
      </c>
      <c r="B336" s="39"/>
      <c r="C336" s="116"/>
      <c r="D336" s="9"/>
      <c r="E336" s="9"/>
      <c r="F336" s="9"/>
      <c r="G336" s="9"/>
      <c r="H336" s="9"/>
      <c r="I336" s="9"/>
      <c r="J336" s="9"/>
      <c r="K336" s="9"/>
      <c r="L336" s="9"/>
      <c r="M336" s="9"/>
      <c r="N336" s="9"/>
      <c r="O336" s="9"/>
      <c r="P336" s="9"/>
      <c r="Q336" s="9"/>
      <c r="R336" s="9"/>
      <c r="S336" s="9"/>
      <c r="T336" s="9"/>
      <c r="U336" s="9"/>
      <c r="V336" s="9"/>
      <c r="W336" s="9"/>
    </row>
    <row r="337">
      <c r="A337" s="117" t="str">
        <f t="shared" si="1"/>
        <v>1</v>
      </c>
      <c r="B337" s="39"/>
      <c r="C337" s="116"/>
      <c r="D337" s="9"/>
      <c r="E337" s="9"/>
      <c r="F337" s="9"/>
      <c r="G337" s="9"/>
      <c r="H337" s="9"/>
      <c r="I337" s="9"/>
      <c r="J337" s="9"/>
      <c r="K337" s="9"/>
      <c r="L337" s="9"/>
      <c r="M337" s="9"/>
      <c r="N337" s="9"/>
      <c r="O337" s="9"/>
      <c r="P337" s="9"/>
      <c r="Q337" s="9"/>
      <c r="R337" s="9"/>
      <c r="S337" s="9"/>
      <c r="T337" s="9"/>
      <c r="U337" s="9"/>
      <c r="V337" s="9"/>
      <c r="W337" s="9"/>
    </row>
    <row r="338">
      <c r="A338" s="117" t="str">
        <f t="shared" si="1"/>
        <v>1</v>
      </c>
      <c r="B338" s="39"/>
      <c r="C338" s="116"/>
      <c r="D338" s="9"/>
      <c r="E338" s="9"/>
      <c r="F338" s="9"/>
      <c r="G338" s="9"/>
      <c r="H338" s="9"/>
      <c r="I338" s="9"/>
      <c r="J338" s="9"/>
      <c r="K338" s="9"/>
      <c r="L338" s="9"/>
      <c r="M338" s="9"/>
      <c r="N338" s="9"/>
      <c r="O338" s="9"/>
      <c r="P338" s="9"/>
      <c r="Q338" s="9"/>
      <c r="R338" s="9"/>
      <c r="S338" s="9"/>
      <c r="T338" s="9"/>
      <c r="U338" s="9"/>
      <c r="V338" s="9"/>
      <c r="W338" s="9"/>
    </row>
    <row r="339">
      <c r="A339" s="117" t="str">
        <f t="shared" si="1"/>
        <v>1</v>
      </c>
      <c r="B339" s="39"/>
      <c r="C339" s="116"/>
      <c r="D339" s="9"/>
      <c r="E339" s="9"/>
      <c r="F339" s="9"/>
      <c r="G339" s="9"/>
      <c r="H339" s="9"/>
      <c r="I339" s="9"/>
      <c r="J339" s="9"/>
      <c r="K339" s="9"/>
      <c r="L339" s="9"/>
      <c r="M339" s="9"/>
      <c r="N339" s="9"/>
      <c r="O339" s="9"/>
      <c r="P339" s="9"/>
      <c r="Q339" s="9"/>
      <c r="R339" s="9"/>
      <c r="S339" s="9"/>
      <c r="T339" s="9"/>
      <c r="U339" s="9"/>
      <c r="V339" s="9"/>
      <c r="W339" s="9"/>
    </row>
    <row r="340">
      <c r="A340" s="117" t="str">
        <f t="shared" si="1"/>
        <v>1</v>
      </c>
      <c r="B340" s="39"/>
      <c r="C340" s="116"/>
      <c r="D340" s="9"/>
      <c r="E340" s="9"/>
      <c r="F340" s="9"/>
      <c r="G340" s="9"/>
      <c r="H340" s="9"/>
      <c r="I340" s="9"/>
      <c r="J340" s="9"/>
      <c r="K340" s="9"/>
      <c r="L340" s="9"/>
      <c r="M340" s="9"/>
      <c r="N340" s="9"/>
      <c r="O340" s="9"/>
      <c r="P340" s="9"/>
      <c r="Q340" s="9"/>
      <c r="R340" s="9"/>
      <c r="S340" s="9"/>
      <c r="T340" s="9"/>
      <c r="U340" s="9"/>
      <c r="V340" s="9"/>
      <c r="W340" s="9"/>
    </row>
    <row r="341">
      <c r="A341" s="117" t="str">
        <f t="shared" si="1"/>
        <v>1</v>
      </c>
      <c r="B341" s="39"/>
      <c r="C341" s="116"/>
      <c r="D341" s="9"/>
      <c r="E341" s="9"/>
      <c r="F341" s="9"/>
      <c r="G341" s="9"/>
      <c r="H341" s="9"/>
      <c r="I341" s="9"/>
      <c r="J341" s="9"/>
      <c r="K341" s="9"/>
      <c r="L341" s="9"/>
      <c r="M341" s="9"/>
      <c r="N341" s="9"/>
      <c r="O341" s="9"/>
      <c r="P341" s="9"/>
      <c r="Q341" s="9"/>
      <c r="R341" s="9"/>
      <c r="S341" s="9"/>
      <c r="T341" s="9"/>
      <c r="U341" s="9"/>
      <c r="V341" s="9"/>
      <c r="W341" s="9"/>
    </row>
    <row r="342">
      <c r="A342" s="117" t="str">
        <f t="shared" si="1"/>
        <v>1</v>
      </c>
      <c r="B342" s="39"/>
      <c r="C342" s="116"/>
      <c r="D342" s="9"/>
      <c r="E342" s="9"/>
      <c r="F342" s="9"/>
      <c r="G342" s="9"/>
      <c r="H342" s="9"/>
      <c r="I342" s="9"/>
      <c r="J342" s="9"/>
      <c r="K342" s="9"/>
      <c r="L342" s="9"/>
      <c r="M342" s="9"/>
      <c r="N342" s="9"/>
      <c r="O342" s="9"/>
      <c r="P342" s="9"/>
      <c r="Q342" s="9"/>
      <c r="R342" s="9"/>
      <c r="S342" s="9"/>
      <c r="T342" s="9"/>
      <c r="U342" s="9"/>
      <c r="V342" s="9"/>
      <c r="W342" s="9"/>
    </row>
    <row r="343">
      <c r="A343" s="117" t="str">
        <f t="shared" si="1"/>
        <v>1</v>
      </c>
      <c r="B343" s="39"/>
      <c r="C343" s="116"/>
      <c r="D343" s="9"/>
      <c r="E343" s="9"/>
      <c r="F343" s="9"/>
      <c r="G343" s="9"/>
      <c r="H343" s="9"/>
      <c r="I343" s="9"/>
      <c r="J343" s="9"/>
      <c r="K343" s="9"/>
      <c r="L343" s="9"/>
      <c r="M343" s="9"/>
      <c r="N343" s="9"/>
      <c r="O343" s="9"/>
      <c r="P343" s="9"/>
      <c r="Q343" s="9"/>
      <c r="R343" s="9"/>
      <c r="S343" s="9"/>
      <c r="T343" s="9"/>
      <c r="U343" s="9"/>
      <c r="V343" s="9"/>
      <c r="W343" s="9"/>
    </row>
    <row r="344">
      <c r="A344" s="117" t="str">
        <f t="shared" si="1"/>
        <v>1</v>
      </c>
      <c r="B344" s="39"/>
      <c r="C344" s="116"/>
      <c r="D344" s="9"/>
      <c r="E344" s="9"/>
      <c r="F344" s="9"/>
      <c r="G344" s="9"/>
      <c r="H344" s="9"/>
      <c r="I344" s="9"/>
      <c r="J344" s="9"/>
      <c r="K344" s="9"/>
      <c r="L344" s="9"/>
      <c r="M344" s="9"/>
      <c r="N344" s="9"/>
      <c r="O344" s="9"/>
      <c r="P344" s="9"/>
      <c r="Q344" s="9"/>
      <c r="R344" s="9"/>
      <c r="S344" s="9"/>
      <c r="T344" s="9"/>
      <c r="U344" s="9"/>
      <c r="V344" s="9"/>
      <c r="W344" s="9"/>
    </row>
    <row r="345">
      <c r="A345" s="117" t="str">
        <f t="shared" si="1"/>
        <v>1</v>
      </c>
      <c r="B345" s="39"/>
      <c r="C345" s="116"/>
      <c r="D345" s="9"/>
      <c r="E345" s="9"/>
      <c r="F345" s="9"/>
      <c r="G345" s="9"/>
      <c r="H345" s="9"/>
      <c r="I345" s="9"/>
      <c r="J345" s="9"/>
      <c r="K345" s="9"/>
      <c r="L345" s="9"/>
      <c r="M345" s="9"/>
      <c r="N345" s="9"/>
      <c r="O345" s="9"/>
      <c r="P345" s="9"/>
      <c r="Q345" s="9"/>
      <c r="R345" s="9"/>
      <c r="S345" s="9"/>
      <c r="T345" s="9"/>
      <c r="U345" s="9"/>
      <c r="V345" s="9"/>
      <c r="W345" s="9"/>
    </row>
    <row r="346">
      <c r="A346" s="117" t="str">
        <f t="shared" si="1"/>
        <v>1</v>
      </c>
      <c r="B346" s="39"/>
      <c r="C346" s="116"/>
      <c r="D346" s="9"/>
      <c r="E346" s="9"/>
      <c r="F346" s="9"/>
      <c r="G346" s="9"/>
      <c r="H346" s="9"/>
      <c r="I346" s="9"/>
      <c r="J346" s="9"/>
      <c r="K346" s="9"/>
      <c r="L346" s="9"/>
      <c r="M346" s="9"/>
      <c r="N346" s="9"/>
      <c r="O346" s="9"/>
      <c r="P346" s="9"/>
      <c r="Q346" s="9"/>
      <c r="R346" s="9"/>
      <c r="S346" s="9"/>
      <c r="T346" s="9"/>
      <c r="U346" s="9"/>
      <c r="V346" s="9"/>
      <c r="W346" s="9"/>
    </row>
    <row r="347">
      <c r="A347" s="117" t="str">
        <f t="shared" si="1"/>
        <v>1</v>
      </c>
      <c r="B347" s="39"/>
      <c r="C347" s="116"/>
      <c r="D347" s="9"/>
      <c r="E347" s="9"/>
      <c r="F347" s="9"/>
      <c r="G347" s="9"/>
      <c r="H347" s="9"/>
      <c r="I347" s="9"/>
      <c r="J347" s="9"/>
      <c r="K347" s="9"/>
      <c r="L347" s="9"/>
      <c r="M347" s="9"/>
      <c r="N347" s="9"/>
      <c r="O347" s="9"/>
      <c r="P347" s="9"/>
      <c r="Q347" s="9"/>
      <c r="R347" s="9"/>
      <c r="S347" s="9"/>
      <c r="T347" s="9"/>
      <c r="U347" s="9"/>
      <c r="V347" s="9"/>
      <c r="W347" s="9"/>
    </row>
    <row r="348">
      <c r="A348" s="117" t="str">
        <f t="shared" si="1"/>
        <v>1</v>
      </c>
      <c r="B348" s="39"/>
      <c r="C348" s="116"/>
      <c r="D348" s="9"/>
      <c r="E348" s="9"/>
      <c r="F348" s="9"/>
      <c r="G348" s="9"/>
      <c r="H348" s="9"/>
      <c r="I348" s="9"/>
      <c r="J348" s="9"/>
      <c r="K348" s="9"/>
      <c r="L348" s="9"/>
      <c r="M348" s="9"/>
      <c r="N348" s="9"/>
      <c r="O348" s="9"/>
      <c r="P348" s="9"/>
      <c r="Q348" s="9"/>
      <c r="R348" s="9"/>
      <c r="S348" s="9"/>
      <c r="T348" s="9"/>
      <c r="U348" s="9"/>
      <c r="V348" s="9"/>
      <c r="W348" s="9"/>
    </row>
    <row r="349">
      <c r="A349" s="117" t="str">
        <f t="shared" si="1"/>
        <v>1</v>
      </c>
      <c r="B349" s="5"/>
      <c r="C349" s="116"/>
      <c r="D349" s="9"/>
      <c r="E349" s="9"/>
      <c r="F349" s="9"/>
      <c r="G349" s="9"/>
      <c r="H349" s="9"/>
      <c r="I349" s="9"/>
      <c r="J349" s="9"/>
      <c r="K349" s="9"/>
      <c r="L349" s="9"/>
      <c r="M349" s="9"/>
      <c r="N349" s="9"/>
      <c r="O349" s="9"/>
      <c r="P349" s="9"/>
      <c r="Q349" s="9"/>
      <c r="R349" s="9"/>
      <c r="S349" s="9"/>
      <c r="T349" s="9"/>
      <c r="U349" s="9"/>
      <c r="V349" s="9"/>
      <c r="W349" s="9"/>
    </row>
    <row r="350">
      <c r="A350" s="117" t="str">
        <f t="shared" si="1"/>
        <v>1</v>
      </c>
      <c r="B350" s="39"/>
      <c r="C350" s="116"/>
      <c r="D350" s="9"/>
      <c r="E350" s="9"/>
      <c r="F350" s="9"/>
      <c r="G350" s="9"/>
      <c r="H350" s="9"/>
      <c r="I350" s="9"/>
      <c r="J350" s="9"/>
      <c r="K350" s="9"/>
      <c r="L350" s="9"/>
      <c r="M350" s="9"/>
      <c r="N350" s="9"/>
      <c r="O350" s="9"/>
      <c r="P350" s="9"/>
      <c r="Q350" s="9"/>
      <c r="R350" s="9"/>
      <c r="S350" s="9"/>
      <c r="T350" s="9"/>
      <c r="U350" s="9"/>
      <c r="V350" s="9"/>
      <c r="W350" s="9"/>
    </row>
    <row r="351">
      <c r="A351" s="117" t="str">
        <f t="shared" si="1"/>
        <v>1</v>
      </c>
      <c r="B351" s="118"/>
      <c r="C351" s="116"/>
      <c r="D351" s="9"/>
      <c r="E351" s="9"/>
      <c r="F351" s="9"/>
      <c r="G351" s="9"/>
      <c r="H351" s="9"/>
      <c r="I351" s="9"/>
      <c r="J351" s="9"/>
      <c r="K351" s="9"/>
      <c r="L351" s="9"/>
      <c r="M351" s="9"/>
      <c r="N351" s="9"/>
      <c r="O351" s="9"/>
      <c r="P351" s="9"/>
      <c r="Q351" s="9"/>
      <c r="R351" s="9"/>
      <c r="S351" s="9"/>
      <c r="T351" s="9"/>
      <c r="U351" s="9"/>
      <c r="V351" s="9"/>
      <c r="W351" s="9"/>
    </row>
    <row r="352">
      <c r="A352" s="117" t="str">
        <f t="shared" si="1"/>
        <v>1</v>
      </c>
      <c r="B352" s="118"/>
      <c r="C352" s="116"/>
      <c r="D352" s="9"/>
      <c r="E352" s="9"/>
      <c r="F352" s="9"/>
      <c r="G352" s="9"/>
      <c r="H352" s="9"/>
      <c r="I352" s="9"/>
      <c r="J352" s="9"/>
      <c r="K352" s="9"/>
      <c r="L352" s="9"/>
      <c r="M352" s="9"/>
      <c r="N352" s="9"/>
      <c r="O352" s="9"/>
      <c r="P352" s="9"/>
      <c r="Q352" s="9"/>
      <c r="R352" s="9"/>
      <c r="S352" s="9"/>
      <c r="T352" s="9"/>
      <c r="U352" s="9"/>
      <c r="V352" s="9"/>
      <c r="W352" s="9"/>
    </row>
    <row r="353">
      <c r="A353" s="117" t="str">
        <f t="shared" si="1"/>
        <v>1</v>
      </c>
      <c r="B353" s="118"/>
      <c r="C353" s="116"/>
      <c r="D353" s="9"/>
      <c r="E353" s="9"/>
      <c r="F353" s="9"/>
      <c r="G353" s="9"/>
      <c r="H353" s="9"/>
      <c r="I353" s="9"/>
      <c r="J353" s="9"/>
      <c r="K353" s="9"/>
      <c r="L353" s="9"/>
      <c r="M353" s="9"/>
      <c r="N353" s="9"/>
      <c r="O353" s="9"/>
      <c r="P353" s="9"/>
      <c r="Q353" s="9"/>
      <c r="R353" s="9"/>
      <c r="S353" s="9"/>
      <c r="T353" s="9"/>
      <c r="U353" s="9"/>
      <c r="V353" s="9"/>
      <c r="W353" s="9"/>
    </row>
    <row r="354">
      <c r="A354" s="117" t="str">
        <f t="shared" si="1"/>
        <v>1</v>
      </c>
      <c r="B354" s="5"/>
      <c r="C354" s="116"/>
      <c r="D354" s="9"/>
      <c r="E354" s="9"/>
      <c r="F354" s="9"/>
      <c r="G354" s="9"/>
      <c r="H354" s="9"/>
      <c r="I354" s="9"/>
      <c r="J354" s="9"/>
      <c r="K354" s="9"/>
      <c r="L354" s="9"/>
      <c r="M354" s="9"/>
      <c r="N354" s="9"/>
      <c r="O354" s="9"/>
      <c r="P354" s="9"/>
      <c r="Q354" s="9"/>
      <c r="R354" s="9"/>
      <c r="S354" s="9"/>
      <c r="T354" s="9"/>
      <c r="U354" s="9"/>
      <c r="V354" s="9"/>
      <c r="W354" s="9"/>
    </row>
    <row r="355">
      <c r="A355" s="117" t="str">
        <f t="shared" si="1"/>
        <v>1</v>
      </c>
      <c r="B355" s="5"/>
      <c r="C355" s="116"/>
      <c r="D355" s="9"/>
      <c r="E355" s="9"/>
      <c r="F355" s="9"/>
      <c r="G355" s="9"/>
      <c r="H355" s="9"/>
      <c r="I355" s="9"/>
      <c r="J355" s="9"/>
      <c r="K355" s="9"/>
      <c r="L355" s="9"/>
      <c r="M355" s="9"/>
      <c r="N355" s="9"/>
      <c r="O355" s="9"/>
      <c r="P355" s="9"/>
      <c r="Q355" s="9"/>
      <c r="R355" s="9"/>
      <c r="S355" s="9"/>
      <c r="T355" s="9"/>
      <c r="U355" s="9"/>
      <c r="V355" s="9"/>
      <c r="W355" s="9"/>
    </row>
    <row r="356">
      <c r="A356" s="117" t="str">
        <f t="shared" si="1"/>
        <v>1</v>
      </c>
      <c r="B356" s="39"/>
      <c r="C356" s="116"/>
      <c r="D356" s="9"/>
      <c r="E356" s="9"/>
      <c r="F356" s="9"/>
      <c r="G356" s="9"/>
      <c r="H356" s="9"/>
      <c r="I356" s="9"/>
      <c r="J356" s="9"/>
      <c r="K356" s="9"/>
      <c r="L356" s="9"/>
      <c r="M356" s="9"/>
      <c r="N356" s="9"/>
      <c r="O356" s="9"/>
      <c r="P356" s="9"/>
      <c r="Q356" s="9"/>
      <c r="R356" s="9"/>
      <c r="S356" s="9"/>
      <c r="T356" s="9"/>
      <c r="U356" s="9"/>
      <c r="V356" s="9"/>
      <c r="W356" s="9"/>
    </row>
    <row r="357">
      <c r="A357" s="117" t="str">
        <f t="shared" si="1"/>
        <v>1</v>
      </c>
      <c r="B357" s="39"/>
      <c r="C357" s="116"/>
      <c r="D357" s="9"/>
      <c r="E357" s="9"/>
      <c r="F357" s="9"/>
      <c r="G357" s="9"/>
      <c r="H357" s="9"/>
      <c r="I357" s="9"/>
      <c r="J357" s="9"/>
      <c r="K357" s="9"/>
      <c r="L357" s="9"/>
      <c r="M357" s="9"/>
      <c r="N357" s="9"/>
      <c r="O357" s="9"/>
      <c r="P357" s="9"/>
      <c r="Q357" s="9"/>
      <c r="R357" s="9"/>
      <c r="S357" s="9"/>
      <c r="T357" s="9"/>
      <c r="U357" s="9"/>
      <c r="V357" s="9"/>
      <c r="W357" s="9"/>
    </row>
    <row r="358">
      <c r="A358" s="117" t="str">
        <f t="shared" si="1"/>
        <v>1</v>
      </c>
      <c r="B358" s="39"/>
      <c r="C358" s="116"/>
      <c r="D358" s="9"/>
      <c r="E358" s="9"/>
      <c r="F358" s="9"/>
      <c r="G358" s="9"/>
      <c r="H358" s="9"/>
      <c r="I358" s="9"/>
      <c r="J358" s="9"/>
      <c r="K358" s="9"/>
      <c r="L358" s="9"/>
      <c r="M358" s="9"/>
      <c r="N358" s="9"/>
      <c r="O358" s="9"/>
      <c r="P358" s="9"/>
      <c r="Q358" s="9"/>
      <c r="R358" s="9"/>
      <c r="S358" s="9"/>
      <c r="T358" s="9"/>
      <c r="U358" s="9"/>
      <c r="V358" s="9"/>
      <c r="W358" s="9"/>
    </row>
    <row r="359">
      <c r="A359" s="117" t="str">
        <f t="shared" si="1"/>
        <v>1</v>
      </c>
      <c r="B359" s="39"/>
      <c r="C359" s="116"/>
      <c r="D359" s="9"/>
      <c r="E359" s="9"/>
      <c r="F359" s="9"/>
      <c r="G359" s="9"/>
      <c r="H359" s="9"/>
      <c r="I359" s="9"/>
      <c r="J359" s="9"/>
      <c r="K359" s="9"/>
      <c r="L359" s="9"/>
      <c r="M359" s="9"/>
      <c r="N359" s="9"/>
      <c r="O359" s="9"/>
      <c r="P359" s="9"/>
      <c r="Q359" s="9"/>
      <c r="R359" s="9"/>
      <c r="S359" s="9"/>
      <c r="T359" s="9"/>
      <c r="U359" s="9"/>
      <c r="V359" s="9"/>
      <c r="W359" s="9"/>
    </row>
    <row r="360">
      <c r="A360" s="117" t="str">
        <f t="shared" si="1"/>
        <v>1</v>
      </c>
      <c r="B360" s="5"/>
      <c r="C360" s="116"/>
      <c r="D360" s="9"/>
      <c r="E360" s="9"/>
      <c r="F360" s="9"/>
      <c r="G360" s="9"/>
      <c r="H360" s="9"/>
      <c r="I360" s="9"/>
      <c r="J360" s="9"/>
      <c r="K360" s="9"/>
      <c r="L360" s="9"/>
      <c r="M360" s="9"/>
      <c r="N360" s="9"/>
      <c r="O360" s="9"/>
      <c r="P360" s="9"/>
      <c r="Q360" s="9"/>
      <c r="R360" s="9"/>
      <c r="S360" s="9"/>
      <c r="T360" s="9"/>
      <c r="U360" s="9"/>
      <c r="V360" s="9"/>
      <c r="W360" s="9"/>
    </row>
    <row r="361">
      <c r="A361" s="117" t="str">
        <f t="shared" si="1"/>
        <v>1</v>
      </c>
      <c r="B361" s="5"/>
      <c r="C361" s="116"/>
      <c r="D361" s="9"/>
      <c r="E361" s="9"/>
      <c r="F361" s="9"/>
      <c r="G361" s="9"/>
      <c r="H361" s="9"/>
      <c r="I361" s="9"/>
      <c r="J361" s="9"/>
      <c r="K361" s="9"/>
      <c r="L361" s="9"/>
      <c r="M361" s="9"/>
      <c r="N361" s="9"/>
      <c r="O361" s="9"/>
      <c r="P361" s="9"/>
      <c r="Q361" s="9"/>
      <c r="R361" s="9"/>
      <c r="S361" s="9"/>
      <c r="T361" s="9"/>
      <c r="U361" s="9"/>
      <c r="V361" s="9"/>
      <c r="W361" s="9"/>
    </row>
    <row r="362">
      <c r="A362" s="117" t="str">
        <f t="shared" si="1"/>
        <v>1</v>
      </c>
      <c r="B362" s="39"/>
      <c r="C362" s="116"/>
      <c r="D362" s="9"/>
      <c r="E362" s="9"/>
      <c r="F362" s="9"/>
      <c r="G362" s="9"/>
      <c r="H362" s="9"/>
      <c r="I362" s="9"/>
      <c r="J362" s="9"/>
      <c r="K362" s="9"/>
      <c r="L362" s="9"/>
      <c r="M362" s="9"/>
      <c r="N362" s="9"/>
      <c r="O362" s="9"/>
      <c r="P362" s="9"/>
      <c r="Q362" s="9"/>
      <c r="R362" s="9"/>
      <c r="S362" s="9"/>
      <c r="T362" s="9"/>
      <c r="U362" s="9"/>
      <c r="V362" s="9"/>
      <c r="W362" s="9"/>
    </row>
    <row r="363">
      <c r="A363" s="117" t="str">
        <f t="shared" si="1"/>
        <v>1</v>
      </c>
      <c r="B363" s="39"/>
      <c r="C363" s="116"/>
      <c r="D363" s="9"/>
      <c r="E363" s="9"/>
      <c r="F363" s="9"/>
      <c r="G363" s="9"/>
      <c r="H363" s="9"/>
      <c r="I363" s="9"/>
      <c r="J363" s="9"/>
      <c r="K363" s="9"/>
      <c r="L363" s="9"/>
      <c r="M363" s="9"/>
      <c r="N363" s="9"/>
      <c r="O363" s="9"/>
      <c r="P363" s="9"/>
      <c r="Q363" s="9"/>
      <c r="R363" s="9"/>
      <c r="S363" s="9"/>
      <c r="T363" s="9"/>
      <c r="U363" s="9"/>
      <c r="V363" s="9"/>
      <c r="W363" s="9"/>
    </row>
    <row r="364">
      <c r="A364" s="117" t="str">
        <f t="shared" si="1"/>
        <v>1</v>
      </c>
      <c r="B364" s="39"/>
      <c r="C364" s="116"/>
      <c r="D364" s="9"/>
      <c r="E364" s="9"/>
      <c r="F364" s="9"/>
      <c r="G364" s="9"/>
      <c r="H364" s="9"/>
      <c r="I364" s="9"/>
      <c r="J364" s="9"/>
      <c r="K364" s="9"/>
      <c r="L364" s="9"/>
      <c r="M364" s="9"/>
      <c r="N364" s="9"/>
      <c r="O364" s="9"/>
      <c r="P364" s="9"/>
      <c r="Q364" s="9"/>
      <c r="R364" s="9"/>
      <c r="S364" s="9"/>
      <c r="T364" s="9"/>
      <c r="U364" s="9"/>
      <c r="V364" s="9"/>
      <c r="W364" s="9"/>
    </row>
    <row r="365">
      <c r="A365" s="117" t="str">
        <f t="shared" si="1"/>
        <v>1</v>
      </c>
      <c r="B365" s="39"/>
      <c r="C365" s="116"/>
      <c r="D365" s="9"/>
      <c r="E365" s="9"/>
      <c r="F365" s="9"/>
      <c r="G365" s="9"/>
      <c r="H365" s="9"/>
      <c r="I365" s="9"/>
      <c r="J365" s="9"/>
      <c r="K365" s="9"/>
      <c r="L365" s="9"/>
      <c r="M365" s="9"/>
      <c r="N365" s="9"/>
      <c r="O365" s="9"/>
      <c r="P365" s="9"/>
      <c r="Q365" s="9"/>
      <c r="R365" s="9"/>
      <c r="S365" s="9"/>
      <c r="T365" s="9"/>
      <c r="U365" s="9"/>
      <c r="V365" s="9"/>
      <c r="W365" s="9"/>
    </row>
    <row r="366">
      <c r="A366" s="117" t="str">
        <f t="shared" si="1"/>
        <v>1</v>
      </c>
      <c r="B366" s="5"/>
      <c r="C366" s="116"/>
      <c r="D366" s="9"/>
      <c r="E366" s="9"/>
      <c r="F366" s="9"/>
      <c r="G366" s="9"/>
      <c r="H366" s="9"/>
      <c r="I366" s="9"/>
      <c r="J366" s="9"/>
      <c r="K366" s="9"/>
      <c r="L366" s="9"/>
      <c r="M366" s="9"/>
      <c r="N366" s="9"/>
      <c r="O366" s="9"/>
      <c r="P366" s="9"/>
      <c r="Q366" s="9"/>
      <c r="R366" s="9"/>
      <c r="S366" s="9"/>
      <c r="T366" s="9"/>
      <c r="U366" s="9"/>
      <c r="V366" s="9"/>
      <c r="W366" s="9"/>
    </row>
    <row r="367">
      <c r="A367" s="117" t="str">
        <f t="shared" si="1"/>
        <v>1</v>
      </c>
      <c r="B367" s="39"/>
      <c r="C367" s="116"/>
      <c r="D367" s="9"/>
      <c r="E367" s="9"/>
      <c r="F367" s="9"/>
      <c r="G367" s="9"/>
      <c r="H367" s="9"/>
      <c r="I367" s="9"/>
      <c r="J367" s="9"/>
      <c r="K367" s="9"/>
      <c r="L367" s="9"/>
      <c r="M367" s="9"/>
      <c r="N367" s="9"/>
      <c r="O367" s="9"/>
      <c r="P367" s="9"/>
      <c r="Q367" s="9"/>
      <c r="R367" s="9"/>
      <c r="S367" s="9"/>
      <c r="T367" s="9"/>
      <c r="U367" s="9"/>
      <c r="V367" s="9"/>
      <c r="W367" s="9"/>
    </row>
    <row r="368">
      <c r="A368" s="117" t="str">
        <f t="shared" si="1"/>
        <v>1</v>
      </c>
      <c r="B368" s="39"/>
      <c r="C368" s="116"/>
      <c r="D368" s="9"/>
      <c r="E368" s="9"/>
      <c r="F368" s="9"/>
      <c r="G368" s="9"/>
      <c r="H368" s="9"/>
      <c r="I368" s="9"/>
      <c r="J368" s="9"/>
      <c r="K368" s="9"/>
      <c r="L368" s="9"/>
      <c r="M368" s="9"/>
      <c r="N368" s="9"/>
      <c r="O368" s="9"/>
      <c r="P368" s="9"/>
      <c r="Q368" s="9"/>
      <c r="R368" s="9"/>
      <c r="S368" s="9"/>
      <c r="T368" s="9"/>
      <c r="U368" s="9"/>
      <c r="V368" s="9"/>
      <c r="W368" s="9"/>
    </row>
    <row r="369">
      <c r="A369" s="117" t="str">
        <f t="shared" si="1"/>
        <v>1</v>
      </c>
      <c r="B369" s="39"/>
      <c r="C369" s="116"/>
      <c r="D369" s="9"/>
      <c r="E369" s="9"/>
      <c r="F369" s="9"/>
      <c r="G369" s="9"/>
      <c r="H369" s="9"/>
      <c r="I369" s="9"/>
      <c r="J369" s="9"/>
      <c r="K369" s="9"/>
      <c r="L369" s="9"/>
      <c r="M369" s="9"/>
      <c r="N369" s="9"/>
      <c r="O369" s="9"/>
      <c r="P369" s="9"/>
      <c r="Q369" s="9"/>
      <c r="R369" s="9"/>
      <c r="S369" s="9"/>
      <c r="T369" s="9"/>
      <c r="U369" s="9"/>
      <c r="V369" s="9"/>
      <c r="W369" s="9"/>
    </row>
    <row r="370">
      <c r="A370" s="117" t="str">
        <f t="shared" si="1"/>
        <v>1</v>
      </c>
      <c r="B370" s="39"/>
      <c r="C370" s="116"/>
      <c r="D370" s="9"/>
      <c r="E370" s="9"/>
      <c r="F370" s="9"/>
      <c r="G370" s="9"/>
      <c r="H370" s="9"/>
      <c r="I370" s="9"/>
      <c r="J370" s="9"/>
      <c r="K370" s="9"/>
      <c r="L370" s="9"/>
      <c r="M370" s="9"/>
      <c r="N370" s="9"/>
      <c r="O370" s="9"/>
      <c r="P370" s="9"/>
      <c r="Q370" s="9"/>
      <c r="R370" s="9"/>
      <c r="S370" s="9"/>
      <c r="T370" s="9"/>
      <c r="U370" s="9"/>
      <c r="V370" s="9"/>
      <c r="W370" s="9"/>
    </row>
    <row r="371">
      <c r="A371" s="117" t="str">
        <f t="shared" si="1"/>
        <v>1</v>
      </c>
      <c r="B371" s="5"/>
      <c r="C371" s="116"/>
      <c r="D371" s="9"/>
      <c r="E371" s="9"/>
      <c r="F371" s="9"/>
      <c r="G371" s="9"/>
      <c r="H371" s="9"/>
      <c r="I371" s="9"/>
      <c r="J371" s="9"/>
      <c r="K371" s="9"/>
      <c r="L371" s="9"/>
      <c r="M371" s="9"/>
      <c r="N371" s="9"/>
      <c r="O371" s="9"/>
      <c r="P371" s="9"/>
      <c r="Q371" s="9"/>
      <c r="R371" s="9"/>
      <c r="S371" s="9"/>
      <c r="T371" s="9"/>
      <c r="U371" s="9"/>
      <c r="V371" s="9"/>
      <c r="W371" s="9"/>
    </row>
    <row r="372">
      <c r="A372" s="117" t="str">
        <f t="shared" si="1"/>
        <v>1</v>
      </c>
      <c r="B372" s="5"/>
      <c r="C372" s="116"/>
      <c r="D372" s="9"/>
      <c r="E372" s="9"/>
      <c r="F372" s="9"/>
      <c r="G372" s="9"/>
      <c r="H372" s="9"/>
      <c r="I372" s="9"/>
      <c r="J372" s="9"/>
      <c r="K372" s="9"/>
      <c r="L372" s="9"/>
      <c r="M372" s="9"/>
      <c r="N372" s="9"/>
      <c r="O372" s="9"/>
      <c r="P372" s="9"/>
      <c r="Q372" s="9"/>
      <c r="R372" s="9"/>
      <c r="S372" s="9"/>
      <c r="T372" s="9"/>
      <c r="U372" s="9"/>
      <c r="V372" s="9"/>
      <c r="W372" s="9"/>
    </row>
    <row r="373">
      <c r="A373" s="117" t="str">
        <f t="shared" si="1"/>
        <v>1</v>
      </c>
      <c r="B373" s="5"/>
      <c r="C373" s="116"/>
      <c r="D373" s="9"/>
      <c r="E373" s="9"/>
      <c r="F373" s="9"/>
      <c r="G373" s="9"/>
      <c r="H373" s="9"/>
      <c r="I373" s="9"/>
      <c r="J373" s="9"/>
      <c r="K373" s="9"/>
      <c r="L373" s="9"/>
      <c r="M373" s="9"/>
      <c r="N373" s="9"/>
      <c r="O373" s="9"/>
      <c r="P373" s="9"/>
      <c r="Q373" s="9"/>
      <c r="R373" s="9"/>
      <c r="S373" s="9"/>
      <c r="T373" s="9"/>
      <c r="U373" s="9"/>
      <c r="V373" s="9"/>
      <c r="W373" s="9"/>
    </row>
    <row r="374">
      <c r="A374" s="117" t="str">
        <f t="shared" si="1"/>
        <v>1</v>
      </c>
      <c r="B374" s="5"/>
      <c r="C374" s="116"/>
      <c r="D374" s="9"/>
      <c r="E374" s="9"/>
      <c r="F374" s="9"/>
      <c r="G374" s="9"/>
      <c r="H374" s="9"/>
      <c r="I374" s="9"/>
      <c r="J374" s="9"/>
      <c r="K374" s="9"/>
      <c r="L374" s="9"/>
      <c r="M374" s="9"/>
      <c r="N374" s="9"/>
      <c r="O374" s="9"/>
      <c r="P374" s="9"/>
      <c r="Q374" s="9"/>
      <c r="R374" s="9"/>
      <c r="S374" s="9"/>
      <c r="T374" s="9"/>
      <c r="U374" s="9"/>
      <c r="V374" s="9"/>
      <c r="W374" s="9"/>
    </row>
    <row r="375">
      <c r="A375" s="117" t="str">
        <f t="shared" si="1"/>
        <v>1</v>
      </c>
      <c r="B375" s="39"/>
      <c r="C375" s="116"/>
      <c r="D375" s="9"/>
      <c r="E375" s="9"/>
      <c r="F375" s="9"/>
      <c r="G375" s="9"/>
      <c r="H375" s="9"/>
      <c r="I375" s="9"/>
      <c r="J375" s="9"/>
      <c r="K375" s="9"/>
      <c r="L375" s="9"/>
      <c r="M375" s="9"/>
      <c r="N375" s="9"/>
      <c r="O375" s="9"/>
      <c r="P375" s="9"/>
      <c r="Q375" s="9"/>
      <c r="R375" s="9"/>
      <c r="S375" s="9"/>
      <c r="T375" s="9"/>
      <c r="U375" s="9"/>
      <c r="V375" s="9"/>
      <c r="W375" s="9"/>
    </row>
    <row r="376">
      <c r="A376" s="117" t="str">
        <f t="shared" si="1"/>
        <v>1</v>
      </c>
      <c r="B376" s="5"/>
      <c r="C376" s="116"/>
      <c r="D376" s="9"/>
      <c r="E376" s="9"/>
      <c r="F376" s="9"/>
      <c r="G376" s="9"/>
      <c r="H376" s="9"/>
      <c r="I376" s="9"/>
      <c r="J376" s="9"/>
      <c r="K376" s="9"/>
      <c r="L376" s="9"/>
      <c r="M376" s="9"/>
      <c r="N376" s="9"/>
      <c r="O376" s="9"/>
      <c r="P376" s="9"/>
      <c r="Q376" s="9"/>
      <c r="R376" s="9"/>
      <c r="S376" s="9"/>
      <c r="T376" s="9"/>
      <c r="U376" s="9"/>
      <c r="V376" s="9"/>
      <c r="W376" s="9"/>
    </row>
    <row r="377">
      <c r="A377" s="117" t="str">
        <f t="shared" si="1"/>
        <v>1</v>
      </c>
      <c r="B377" s="5"/>
      <c r="C377" s="119"/>
      <c r="D377" s="9"/>
      <c r="E377" s="9"/>
      <c r="F377" s="9"/>
      <c r="G377" s="9"/>
      <c r="H377" s="9"/>
      <c r="I377" s="9"/>
      <c r="J377" s="9"/>
      <c r="K377" s="9"/>
      <c r="L377" s="9"/>
      <c r="M377" s="9"/>
      <c r="N377" s="9"/>
      <c r="O377" s="9"/>
      <c r="P377" s="9"/>
      <c r="Q377" s="9"/>
      <c r="R377" s="9"/>
      <c r="S377" s="9"/>
      <c r="T377" s="9"/>
      <c r="U377" s="9"/>
      <c r="V377" s="9"/>
      <c r="W377" s="9"/>
    </row>
    <row r="378">
      <c r="A378" s="117" t="str">
        <f t="shared" si="1"/>
        <v>1</v>
      </c>
      <c r="B378" s="5"/>
      <c r="C378" s="116"/>
      <c r="D378" s="9"/>
      <c r="E378" s="9"/>
      <c r="F378" s="9"/>
      <c r="G378" s="9"/>
      <c r="H378" s="9"/>
      <c r="I378" s="9"/>
      <c r="J378" s="9"/>
      <c r="K378" s="9"/>
      <c r="L378" s="9"/>
      <c r="M378" s="9"/>
      <c r="N378" s="9"/>
      <c r="O378" s="9"/>
      <c r="P378" s="9"/>
      <c r="Q378" s="9"/>
      <c r="R378" s="9"/>
      <c r="S378" s="9"/>
      <c r="T378" s="9"/>
      <c r="U378" s="9"/>
      <c r="V378" s="9"/>
      <c r="W378" s="9"/>
    </row>
    <row r="379">
      <c r="A379" s="117" t="str">
        <f t="shared" si="1"/>
        <v>1</v>
      </c>
      <c r="B379" s="5"/>
      <c r="C379" s="116"/>
      <c r="D379" s="9"/>
      <c r="E379" s="9"/>
      <c r="F379" s="9"/>
      <c r="G379" s="9"/>
      <c r="H379" s="9"/>
      <c r="I379" s="9"/>
      <c r="J379" s="9"/>
      <c r="K379" s="9"/>
      <c r="L379" s="9"/>
      <c r="M379" s="9"/>
      <c r="N379" s="9"/>
      <c r="O379" s="9"/>
      <c r="P379" s="9"/>
      <c r="Q379" s="9"/>
      <c r="R379" s="9"/>
      <c r="S379" s="9"/>
      <c r="T379" s="9"/>
      <c r="U379" s="9"/>
      <c r="V379" s="9"/>
      <c r="W379" s="9"/>
    </row>
    <row r="380">
      <c r="A380" s="117" t="str">
        <f t="shared" si="1"/>
        <v>1</v>
      </c>
      <c r="B380" s="5"/>
      <c r="C380" s="116"/>
      <c r="D380" s="9"/>
      <c r="E380" s="9"/>
      <c r="F380" s="9"/>
      <c r="G380" s="9"/>
      <c r="H380" s="9"/>
      <c r="I380" s="9"/>
      <c r="J380" s="9"/>
      <c r="K380" s="9"/>
      <c r="L380" s="9"/>
      <c r="M380" s="9"/>
      <c r="N380" s="9"/>
      <c r="O380" s="9"/>
      <c r="P380" s="9"/>
      <c r="Q380" s="9"/>
      <c r="R380" s="9"/>
      <c r="S380" s="9"/>
      <c r="T380" s="9"/>
      <c r="U380" s="9"/>
      <c r="V380" s="9"/>
      <c r="W380" s="9"/>
    </row>
    <row r="381">
      <c r="A381" s="117" t="str">
        <f t="shared" si="1"/>
        <v>1</v>
      </c>
      <c r="B381" s="5"/>
      <c r="C381" s="116"/>
      <c r="D381" s="9"/>
      <c r="E381" s="9"/>
      <c r="F381" s="9"/>
      <c r="G381" s="9"/>
      <c r="H381" s="9"/>
      <c r="I381" s="9"/>
      <c r="J381" s="9"/>
      <c r="K381" s="9"/>
      <c r="L381" s="9"/>
      <c r="M381" s="9"/>
      <c r="N381" s="9"/>
      <c r="O381" s="9"/>
      <c r="P381" s="9"/>
      <c r="Q381" s="9"/>
      <c r="R381" s="9"/>
      <c r="S381" s="9"/>
      <c r="T381" s="9"/>
      <c r="U381" s="9"/>
      <c r="V381" s="9"/>
      <c r="W381" s="9"/>
    </row>
    <row r="382">
      <c r="A382" s="117" t="str">
        <f t="shared" si="1"/>
        <v>1</v>
      </c>
      <c r="B382" s="5"/>
      <c r="C382" s="116"/>
      <c r="D382" s="9"/>
      <c r="E382" s="9"/>
      <c r="F382" s="9"/>
      <c r="G382" s="9"/>
      <c r="H382" s="9"/>
      <c r="I382" s="9"/>
      <c r="J382" s="9"/>
      <c r="K382" s="9"/>
      <c r="L382" s="9"/>
      <c r="M382" s="9"/>
      <c r="N382" s="9"/>
      <c r="O382" s="9"/>
      <c r="P382" s="9"/>
      <c r="Q382" s="9"/>
      <c r="R382" s="9"/>
      <c r="S382" s="9"/>
      <c r="T382" s="9"/>
      <c r="U382" s="9"/>
      <c r="V382" s="9"/>
      <c r="W382" s="9"/>
    </row>
    <row r="383">
      <c r="A383" s="117" t="str">
        <f t="shared" si="1"/>
        <v>1</v>
      </c>
      <c r="B383" s="5"/>
      <c r="C383" s="116"/>
      <c r="D383" s="9"/>
      <c r="E383" s="9"/>
      <c r="F383" s="9"/>
      <c r="G383" s="9"/>
      <c r="H383" s="9"/>
      <c r="I383" s="9"/>
      <c r="J383" s="9"/>
      <c r="K383" s="9"/>
      <c r="L383" s="9"/>
      <c r="M383" s="9"/>
      <c r="N383" s="9"/>
      <c r="O383" s="9"/>
      <c r="P383" s="9"/>
      <c r="Q383" s="9"/>
      <c r="R383" s="9"/>
      <c r="S383" s="9"/>
      <c r="T383" s="9"/>
      <c r="U383" s="9"/>
      <c r="V383" s="9"/>
      <c r="W383" s="9"/>
    </row>
    <row r="384">
      <c r="A384" s="117" t="str">
        <f t="shared" si="1"/>
        <v>1</v>
      </c>
      <c r="B384" s="5"/>
      <c r="C384" s="116"/>
      <c r="D384" s="9"/>
      <c r="E384" s="9"/>
      <c r="F384" s="9"/>
      <c r="G384" s="9"/>
      <c r="H384" s="9"/>
      <c r="I384" s="9"/>
      <c r="J384" s="9"/>
      <c r="K384" s="9"/>
      <c r="L384" s="9"/>
      <c r="M384" s="9"/>
      <c r="N384" s="9"/>
      <c r="O384" s="9"/>
      <c r="P384" s="9"/>
      <c r="Q384" s="9"/>
      <c r="R384" s="9"/>
      <c r="S384" s="9"/>
      <c r="T384" s="9"/>
      <c r="U384" s="9"/>
      <c r="V384" s="9"/>
      <c r="W384" s="9"/>
    </row>
    <row r="385">
      <c r="A385" s="117" t="str">
        <f t="shared" si="1"/>
        <v>1</v>
      </c>
      <c r="B385" s="5"/>
      <c r="C385" s="116"/>
      <c r="D385" s="9"/>
      <c r="E385" s="9"/>
      <c r="F385" s="9"/>
      <c r="G385" s="9"/>
      <c r="H385" s="9"/>
      <c r="I385" s="9"/>
      <c r="J385" s="9"/>
      <c r="K385" s="9"/>
      <c r="L385" s="9"/>
      <c r="M385" s="9"/>
      <c r="N385" s="9"/>
      <c r="O385" s="9"/>
      <c r="P385" s="9"/>
      <c r="Q385" s="9"/>
      <c r="R385" s="9"/>
      <c r="S385" s="9"/>
      <c r="T385" s="9"/>
      <c r="U385" s="9"/>
      <c r="V385" s="9"/>
      <c r="W385" s="9"/>
    </row>
    <row r="386">
      <c r="A386" s="117" t="str">
        <f t="shared" si="1"/>
        <v>1</v>
      </c>
      <c r="B386" s="5"/>
      <c r="C386" s="116"/>
      <c r="D386" s="9"/>
      <c r="E386" s="9"/>
      <c r="F386" s="9"/>
      <c r="G386" s="9"/>
      <c r="H386" s="9"/>
      <c r="I386" s="9"/>
      <c r="J386" s="9"/>
      <c r="K386" s="9"/>
      <c r="L386" s="9"/>
      <c r="M386" s="9"/>
      <c r="N386" s="9"/>
      <c r="O386" s="9"/>
      <c r="P386" s="9"/>
      <c r="Q386" s="9"/>
      <c r="R386" s="9"/>
      <c r="S386" s="9"/>
      <c r="T386" s="9"/>
      <c r="U386" s="9"/>
      <c r="V386" s="9"/>
      <c r="W386" s="9"/>
    </row>
    <row r="387">
      <c r="A387" s="117" t="str">
        <f t="shared" si="1"/>
        <v>1</v>
      </c>
      <c r="B387" s="5"/>
      <c r="C387" s="116"/>
      <c r="D387" s="9"/>
      <c r="E387" s="9"/>
      <c r="F387" s="9"/>
      <c r="G387" s="9"/>
      <c r="H387" s="9"/>
      <c r="I387" s="9"/>
      <c r="J387" s="9"/>
      <c r="K387" s="9"/>
      <c r="L387" s="9"/>
      <c r="M387" s="9"/>
      <c r="N387" s="9"/>
      <c r="O387" s="9"/>
      <c r="P387" s="9"/>
      <c r="Q387" s="9"/>
      <c r="R387" s="9"/>
      <c r="S387" s="9"/>
      <c r="T387" s="9"/>
      <c r="U387" s="9"/>
      <c r="V387" s="9"/>
      <c r="W387" s="9"/>
    </row>
    <row r="388">
      <c r="A388" s="117" t="str">
        <f t="shared" si="1"/>
        <v>1</v>
      </c>
      <c r="B388" s="39"/>
      <c r="C388" s="116"/>
      <c r="D388" s="9"/>
      <c r="E388" s="9"/>
      <c r="F388" s="9"/>
      <c r="G388" s="9"/>
      <c r="H388" s="9"/>
      <c r="I388" s="9"/>
      <c r="J388" s="9"/>
      <c r="K388" s="9"/>
      <c r="L388" s="9"/>
      <c r="M388" s="9"/>
      <c r="N388" s="9"/>
      <c r="O388" s="9"/>
      <c r="P388" s="9"/>
      <c r="Q388" s="9"/>
      <c r="R388" s="9"/>
      <c r="S388" s="9"/>
      <c r="T388" s="9"/>
      <c r="U388" s="9"/>
      <c r="V388" s="9"/>
      <c r="W388" s="9"/>
    </row>
    <row r="389">
      <c r="A389" s="117" t="str">
        <f t="shared" si="1"/>
        <v>1</v>
      </c>
      <c r="B389" s="5"/>
      <c r="C389" s="116"/>
      <c r="D389" s="9"/>
      <c r="E389" s="9"/>
      <c r="F389" s="9"/>
      <c r="G389" s="9"/>
      <c r="H389" s="9"/>
      <c r="I389" s="9"/>
      <c r="J389" s="9"/>
      <c r="K389" s="9"/>
      <c r="L389" s="9"/>
      <c r="M389" s="9"/>
      <c r="N389" s="9"/>
      <c r="O389" s="9"/>
      <c r="P389" s="9"/>
      <c r="Q389" s="9"/>
      <c r="R389" s="9"/>
      <c r="S389" s="9"/>
      <c r="T389" s="9"/>
      <c r="U389" s="9"/>
      <c r="V389" s="9"/>
      <c r="W389" s="9"/>
    </row>
    <row r="390">
      <c r="A390" s="117" t="str">
        <f t="shared" si="1"/>
        <v>1</v>
      </c>
      <c r="B390" s="5"/>
      <c r="C390" s="116"/>
      <c r="D390" s="9"/>
      <c r="E390" s="9"/>
      <c r="F390" s="9"/>
      <c r="G390" s="9"/>
      <c r="H390" s="9"/>
      <c r="I390" s="9"/>
      <c r="J390" s="9"/>
      <c r="K390" s="9"/>
      <c r="L390" s="9"/>
      <c r="M390" s="9"/>
      <c r="N390" s="9"/>
      <c r="O390" s="9"/>
      <c r="P390" s="9"/>
      <c r="Q390" s="9"/>
      <c r="R390" s="9"/>
      <c r="S390" s="9"/>
      <c r="T390" s="9"/>
      <c r="U390" s="9"/>
      <c r="V390" s="9"/>
      <c r="W390" s="9"/>
    </row>
    <row r="391">
      <c r="A391" s="117" t="str">
        <f t="shared" si="1"/>
        <v>1</v>
      </c>
      <c r="B391" s="120"/>
      <c r="C391" s="119"/>
      <c r="D391" s="9"/>
      <c r="E391" s="9"/>
      <c r="F391" s="9"/>
      <c r="G391" s="9"/>
      <c r="H391" s="9"/>
      <c r="I391" s="9"/>
      <c r="J391" s="9"/>
      <c r="K391" s="9"/>
      <c r="L391" s="9"/>
      <c r="M391" s="9"/>
      <c r="N391" s="9"/>
      <c r="O391" s="9"/>
      <c r="P391" s="9"/>
      <c r="Q391" s="9"/>
      <c r="R391" s="9"/>
      <c r="S391" s="9"/>
      <c r="T391" s="9"/>
      <c r="U391" s="9"/>
      <c r="V391" s="9"/>
      <c r="W391" s="9"/>
    </row>
    <row r="392">
      <c r="A392" s="117" t="str">
        <f t="shared" si="1"/>
        <v>1</v>
      </c>
      <c r="B392" s="18"/>
      <c r="C392" s="116"/>
      <c r="D392" s="9"/>
      <c r="E392" s="9"/>
      <c r="F392" s="9"/>
      <c r="G392" s="9"/>
      <c r="H392" s="9"/>
      <c r="I392" s="9"/>
      <c r="J392" s="9"/>
      <c r="K392" s="9"/>
      <c r="L392" s="9"/>
      <c r="M392" s="9"/>
      <c r="N392" s="9"/>
      <c r="O392" s="9"/>
      <c r="P392" s="9"/>
      <c r="Q392" s="9"/>
      <c r="R392" s="9"/>
      <c r="S392" s="9"/>
      <c r="T392" s="9"/>
      <c r="U392" s="9"/>
      <c r="V392" s="9"/>
      <c r="W392" s="9"/>
    </row>
    <row r="393">
      <c r="A393" s="117" t="str">
        <f t="shared" si="1"/>
        <v>1</v>
      </c>
      <c r="B393" s="5"/>
      <c r="C393" s="116"/>
      <c r="D393" s="9"/>
      <c r="E393" s="9"/>
      <c r="F393" s="9"/>
      <c r="G393" s="9"/>
      <c r="H393" s="9"/>
      <c r="I393" s="9"/>
      <c r="J393" s="9"/>
      <c r="K393" s="9"/>
      <c r="L393" s="9"/>
      <c r="M393" s="9"/>
      <c r="N393" s="9"/>
      <c r="O393" s="9"/>
      <c r="P393" s="9"/>
      <c r="Q393" s="9"/>
      <c r="R393" s="9"/>
      <c r="S393" s="9"/>
      <c r="T393" s="9"/>
      <c r="U393" s="9"/>
      <c r="V393" s="9"/>
      <c r="W393" s="9"/>
    </row>
    <row r="394">
      <c r="A394" s="117" t="str">
        <f t="shared" si="1"/>
        <v>1</v>
      </c>
      <c r="B394" s="5"/>
      <c r="C394" s="116"/>
      <c r="D394" s="9"/>
      <c r="E394" s="9"/>
      <c r="F394" s="9"/>
      <c r="G394" s="9"/>
      <c r="H394" s="9"/>
      <c r="I394" s="9"/>
      <c r="J394" s="9"/>
      <c r="K394" s="9"/>
      <c r="L394" s="9"/>
      <c r="M394" s="9"/>
      <c r="N394" s="9"/>
      <c r="O394" s="9"/>
      <c r="P394" s="9"/>
      <c r="Q394" s="9"/>
      <c r="R394" s="9"/>
      <c r="S394" s="9"/>
      <c r="T394" s="9"/>
      <c r="U394" s="9"/>
      <c r="V394" s="9"/>
      <c r="W394" s="9"/>
    </row>
    <row r="395">
      <c r="A395" s="117" t="str">
        <f t="shared" si="1"/>
        <v>1</v>
      </c>
      <c r="B395" s="5"/>
      <c r="C395" s="116"/>
      <c r="D395" s="9"/>
      <c r="E395" s="9"/>
      <c r="F395" s="9"/>
      <c r="G395" s="9"/>
      <c r="H395" s="9"/>
      <c r="I395" s="9"/>
      <c r="J395" s="9"/>
      <c r="K395" s="9"/>
      <c r="L395" s="9"/>
      <c r="M395" s="9"/>
      <c r="N395" s="9"/>
      <c r="O395" s="9"/>
      <c r="P395" s="9"/>
      <c r="Q395" s="9"/>
      <c r="R395" s="9"/>
      <c r="S395" s="9"/>
      <c r="T395" s="9"/>
      <c r="U395" s="9"/>
      <c r="V395" s="9"/>
      <c r="W395" s="9"/>
    </row>
    <row r="396">
      <c r="A396" s="117" t="str">
        <f t="shared" si="1"/>
        <v>1</v>
      </c>
      <c r="B396" s="5"/>
      <c r="C396" s="116"/>
      <c r="D396" s="9"/>
      <c r="E396" s="9"/>
      <c r="F396" s="9"/>
      <c r="G396" s="9"/>
      <c r="H396" s="9"/>
      <c r="I396" s="9"/>
      <c r="J396" s="9"/>
      <c r="K396" s="9"/>
      <c r="L396" s="9"/>
      <c r="M396" s="9"/>
      <c r="N396" s="9"/>
      <c r="O396" s="9"/>
      <c r="P396" s="9"/>
      <c r="Q396" s="9"/>
      <c r="R396" s="9"/>
      <c r="S396" s="9"/>
      <c r="T396" s="9"/>
      <c r="U396" s="9"/>
      <c r="V396" s="9"/>
      <c r="W396" s="9"/>
    </row>
    <row r="397">
      <c r="A397" s="117" t="str">
        <f t="shared" si="1"/>
        <v>1</v>
      </c>
      <c r="B397" s="39"/>
      <c r="C397" s="116"/>
      <c r="D397" s="9"/>
      <c r="E397" s="9"/>
      <c r="F397" s="9"/>
      <c r="G397" s="9"/>
      <c r="H397" s="9"/>
      <c r="I397" s="9"/>
      <c r="J397" s="9"/>
      <c r="K397" s="9"/>
      <c r="L397" s="9"/>
      <c r="M397" s="9"/>
      <c r="N397" s="9"/>
      <c r="O397" s="9"/>
      <c r="P397" s="9"/>
      <c r="Q397" s="9"/>
      <c r="R397" s="9"/>
      <c r="S397" s="9"/>
      <c r="T397" s="9"/>
      <c r="U397" s="9"/>
      <c r="V397" s="9"/>
      <c r="W397" s="9"/>
    </row>
    <row r="398" ht="16.5" customHeight="1">
      <c r="A398" s="117" t="str">
        <f t="shared" si="1"/>
        <v>1</v>
      </c>
      <c r="B398" s="5"/>
      <c r="C398" s="116"/>
      <c r="D398" s="9"/>
      <c r="E398" s="9"/>
      <c r="F398" s="9"/>
      <c r="G398" s="9"/>
      <c r="H398" s="9"/>
      <c r="I398" s="9"/>
      <c r="J398" s="9"/>
      <c r="K398" s="9"/>
      <c r="L398" s="9"/>
      <c r="M398" s="9"/>
      <c r="N398" s="9"/>
      <c r="O398" s="9"/>
      <c r="P398" s="9"/>
      <c r="Q398" s="9"/>
      <c r="R398" s="9"/>
      <c r="S398" s="9"/>
      <c r="T398" s="9"/>
      <c r="U398" s="9"/>
      <c r="V398" s="9"/>
      <c r="W398" s="9"/>
    </row>
    <row r="399" ht="17.25" customHeight="1">
      <c r="A399" s="117" t="str">
        <f t="shared" si="1"/>
        <v>1</v>
      </c>
      <c r="B399" s="5"/>
      <c r="C399" s="116"/>
      <c r="D399" s="9"/>
      <c r="E399" s="9"/>
      <c r="F399" s="9"/>
      <c r="G399" s="9"/>
      <c r="H399" s="9"/>
      <c r="I399" s="9"/>
      <c r="J399" s="9"/>
      <c r="K399" s="9"/>
      <c r="L399" s="9"/>
      <c r="M399" s="9"/>
      <c r="N399" s="9"/>
      <c r="O399" s="9"/>
      <c r="P399" s="9"/>
      <c r="Q399" s="9"/>
      <c r="R399" s="9"/>
      <c r="S399" s="9"/>
      <c r="T399" s="9"/>
      <c r="U399" s="9"/>
      <c r="V399" s="9"/>
      <c r="W399" s="9"/>
    </row>
    <row r="400">
      <c r="A400" s="117" t="str">
        <f t="shared" si="1"/>
        <v>1</v>
      </c>
      <c r="B400" s="5"/>
      <c r="C400" s="116"/>
      <c r="D400" s="9"/>
      <c r="E400" s="9"/>
      <c r="F400" s="9"/>
      <c r="G400" s="9"/>
      <c r="H400" s="9"/>
      <c r="I400" s="9"/>
      <c r="J400" s="9"/>
      <c r="K400" s="9"/>
      <c r="L400" s="9"/>
      <c r="M400" s="9"/>
      <c r="N400" s="9"/>
      <c r="O400" s="9"/>
      <c r="P400" s="9"/>
      <c r="Q400" s="9"/>
      <c r="R400" s="9"/>
      <c r="S400" s="9"/>
      <c r="T400" s="9"/>
      <c r="U400" s="9"/>
      <c r="V400" s="9"/>
      <c r="W400" s="9"/>
    </row>
    <row r="401">
      <c r="A401" s="117" t="str">
        <f t="shared" si="1"/>
        <v>1</v>
      </c>
      <c r="B401" s="5"/>
      <c r="C401" s="116"/>
      <c r="D401" s="9"/>
      <c r="E401" s="9"/>
      <c r="F401" s="9"/>
      <c r="G401" s="9"/>
      <c r="H401" s="9"/>
      <c r="I401" s="9"/>
      <c r="J401" s="9"/>
      <c r="K401" s="9"/>
      <c r="L401" s="9"/>
      <c r="M401" s="9"/>
      <c r="N401" s="9"/>
      <c r="O401" s="9"/>
      <c r="P401" s="9"/>
      <c r="Q401" s="9"/>
      <c r="R401" s="9"/>
      <c r="S401" s="9"/>
      <c r="T401" s="9"/>
      <c r="U401" s="9"/>
      <c r="V401" s="9"/>
      <c r="W401" s="9"/>
    </row>
    <row r="402">
      <c r="A402" s="117" t="str">
        <f t="shared" si="1"/>
        <v>1</v>
      </c>
      <c r="B402" s="5"/>
      <c r="C402" s="116"/>
      <c r="D402" s="9"/>
      <c r="E402" s="9"/>
      <c r="F402" s="9"/>
      <c r="G402" s="9"/>
      <c r="H402" s="9"/>
      <c r="I402" s="9"/>
      <c r="J402" s="9"/>
      <c r="K402" s="9"/>
      <c r="L402" s="9"/>
      <c r="M402" s="9"/>
      <c r="N402" s="9"/>
      <c r="O402" s="9"/>
      <c r="P402" s="9"/>
      <c r="Q402" s="9"/>
      <c r="R402" s="9"/>
      <c r="S402" s="9"/>
      <c r="T402" s="9"/>
      <c r="U402" s="9"/>
      <c r="V402" s="9"/>
      <c r="W402" s="9"/>
    </row>
    <row r="403">
      <c r="A403" s="117" t="str">
        <f t="shared" si="1"/>
        <v>1</v>
      </c>
      <c r="B403" s="5"/>
      <c r="C403" s="116"/>
      <c r="D403" s="9"/>
      <c r="E403" s="9"/>
      <c r="F403" s="9"/>
      <c r="G403" s="9"/>
      <c r="H403" s="9"/>
      <c r="I403" s="9"/>
      <c r="J403" s="9"/>
      <c r="K403" s="9"/>
      <c r="L403" s="9"/>
      <c r="M403" s="9"/>
      <c r="N403" s="9"/>
      <c r="O403" s="9"/>
      <c r="P403" s="9"/>
      <c r="Q403" s="9"/>
      <c r="R403" s="9"/>
      <c r="S403" s="9"/>
      <c r="T403" s="9"/>
      <c r="U403" s="9"/>
      <c r="V403" s="9"/>
      <c r="W403" s="9"/>
    </row>
    <row r="404">
      <c r="A404" s="117" t="str">
        <f t="shared" si="1"/>
        <v>1</v>
      </c>
      <c r="B404" s="5"/>
      <c r="C404" s="116"/>
      <c r="D404" s="9"/>
      <c r="E404" s="9"/>
      <c r="F404" s="9"/>
      <c r="G404" s="9"/>
      <c r="H404" s="9"/>
      <c r="I404" s="9"/>
      <c r="J404" s="9"/>
      <c r="K404" s="9"/>
      <c r="L404" s="9"/>
      <c r="M404" s="9"/>
      <c r="N404" s="9"/>
      <c r="O404" s="9"/>
      <c r="P404" s="9"/>
      <c r="Q404" s="9"/>
      <c r="R404" s="9"/>
      <c r="S404" s="9"/>
      <c r="T404" s="9"/>
      <c r="U404" s="9"/>
      <c r="V404" s="9"/>
      <c r="W404" s="9"/>
    </row>
    <row r="405">
      <c r="A405" s="117" t="str">
        <f t="shared" si="1"/>
        <v>1</v>
      </c>
      <c r="B405" s="5"/>
      <c r="C405" s="116"/>
      <c r="D405" s="9"/>
      <c r="E405" s="9"/>
      <c r="F405" s="9"/>
      <c r="G405" s="9"/>
      <c r="H405" s="9"/>
      <c r="I405" s="9"/>
      <c r="J405" s="9"/>
      <c r="K405" s="9"/>
      <c r="L405" s="9"/>
      <c r="M405" s="9"/>
      <c r="N405" s="9"/>
      <c r="O405" s="9"/>
      <c r="P405" s="9"/>
      <c r="Q405" s="9"/>
      <c r="R405" s="9"/>
      <c r="S405" s="9"/>
      <c r="T405" s="9"/>
      <c r="U405" s="9"/>
      <c r="V405" s="9"/>
      <c r="W405" s="9"/>
    </row>
    <row r="406">
      <c r="A406" s="117" t="str">
        <f t="shared" si="1"/>
        <v>1</v>
      </c>
      <c r="B406" s="5"/>
      <c r="C406" s="116"/>
      <c r="D406" s="9"/>
      <c r="E406" s="9"/>
      <c r="F406" s="9"/>
      <c r="G406" s="9"/>
      <c r="H406" s="9"/>
      <c r="I406" s="9"/>
      <c r="J406" s="9"/>
      <c r="K406" s="9"/>
      <c r="L406" s="9"/>
      <c r="M406" s="9"/>
      <c r="N406" s="9"/>
      <c r="O406" s="9"/>
      <c r="P406" s="9"/>
      <c r="Q406" s="9"/>
      <c r="R406" s="9"/>
      <c r="S406" s="9"/>
      <c r="T406" s="9"/>
      <c r="U406" s="9"/>
      <c r="V406" s="9"/>
      <c r="W406" s="9"/>
    </row>
    <row r="407">
      <c r="A407" s="117" t="str">
        <f t="shared" si="1"/>
        <v>1</v>
      </c>
      <c r="B407" s="39"/>
      <c r="C407" s="116"/>
      <c r="D407" s="9"/>
      <c r="E407" s="9"/>
      <c r="F407" s="9"/>
      <c r="G407" s="9"/>
      <c r="H407" s="9"/>
      <c r="I407" s="9"/>
      <c r="J407" s="9"/>
      <c r="K407" s="9"/>
      <c r="L407" s="9"/>
      <c r="M407" s="9"/>
      <c r="N407" s="9"/>
      <c r="O407" s="9"/>
      <c r="P407" s="9"/>
      <c r="Q407" s="9"/>
      <c r="R407" s="9"/>
      <c r="S407" s="9"/>
      <c r="T407" s="9"/>
      <c r="U407" s="9"/>
      <c r="V407" s="9"/>
      <c r="W407" s="9"/>
    </row>
    <row r="408">
      <c r="A408" s="117" t="str">
        <f t="shared" si="1"/>
        <v>1</v>
      </c>
      <c r="B408" s="39"/>
      <c r="C408" s="116"/>
      <c r="D408" s="9"/>
      <c r="E408" s="9"/>
      <c r="F408" s="9"/>
      <c r="G408" s="9"/>
      <c r="H408" s="9"/>
      <c r="I408" s="9"/>
      <c r="J408" s="9"/>
      <c r="K408" s="9"/>
      <c r="L408" s="9"/>
      <c r="M408" s="9"/>
      <c r="N408" s="9"/>
      <c r="O408" s="9"/>
      <c r="P408" s="9"/>
      <c r="Q408" s="9"/>
      <c r="R408" s="9"/>
      <c r="S408" s="9"/>
      <c r="T408" s="9"/>
      <c r="U408" s="9"/>
      <c r="V408" s="9"/>
      <c r="W408" s="9"/>
    </row>
    <row r="409">
      <c r="A409" s="117" t="str">
        <f t="shared" si="1"/>
        <v>1</v>
      </c>
      <c r="B409" s="5"/>
      <c r="C409" s="116"/>
      <c r="D409" s="9"/>
      <c r="E409" s="9"/>
      <c r="F409" s="9"/>
      <c r="G409" s="9"/>
      <c r="H409" s="9"/>
      <c r="I409" s="9"/>
      <c r="J409" s="9"/>
      <c r="K409" s="9"/>
      <c r="L409" s="9"/>
      <c r="M409" s="9"/>
      <c r="N409" s="9"/>
      <c r="O409" s="9"/>
      <c r="P409" s="9"/>
      <c r="Q409" s="9"/>
      <c r="R409" s="9"/>
      <c r="S409" s="9"/>
      <c r="T409" s="9"/>
      <c r="U409" s="9"/>
      <c r="V409" s="9"/>
      <c r="W409" s="9"/>
    </row>
    <row r="410">
      <c r="A410" s="117" t="str">
        <f t="shared" si="1"/>
        <v>1</v>
      </c>
      <c r="B410" s="5"/>
      <c r="C410" s="116"/>
      <c r="D410" s="9"/>
      <c r="E410" s="9"/>
      <c r="F410" s="9"/>
      <c r="G410" s="9"/>
      <c r="H410" s="9"/>
      <c r="I410" s="9"/>
      <c r="J410" s="9"/>
      <c r="K410" s="9"/>
      <c r="L410" s="9"/>
      <c r="M410" s="9"/>
      <c r="N410" s="9"/>
      <c r="O410" s="9"/>
      <c r="P410" s="9"/>
      <c r="Q410" s="9"/>
      <c r="R410" s="9"/>
      <c r="S410" s="9"/>
      <c r="T410" s="9"/>
      <c r="U410" s="9"/>
      <c r="V410" s="9"/>
      <c r="W410" s="9"/>
    </row>
    <row r="411">
      <c r="A411" s="117" t="str">
        <f t="shared" si="1"/>
        <v>1</v>
      </c>
      <c r="B411" s="5"/>
      <c r="C411" s="116"/>
      <c r="D411" s="9"/>
      <c r="E411" s="9"/>
      <c r="F411" s="9"/>
      <c r="G411" s="9"/>
      <c r="H411" s="9"/>
      <c r="I411" s="9"/>
      <c r="J411" s="9"/>
      <c r="K411" s="9"/>
      <c r="L411" s="9"/>
      <c r="M411" s="9"/>
      <c r="N411" s="9"/>
      <c r="O411" s="9"/>
      <c r="P411" s="9"/>
      <c r="Q411" s="9"/>
      <c r="R411" s="9"/>
      <c r="S411" s="9"/>
      <c r="T411" s="9"/>
      <c r="U411" s="9"/>
      <c r="V411" s="9"/>
      <c r="W411" s="9"/>
    </row>
    <row r="412">
      <c r="A412" s="117" t="str">
        <f t="shared" si="1"/>
        <v>1</v>
      </c>
      <c r="B412" s="5"/>
      <c r="C412" s="116"/>
      <c r="D412" s="9"/>
      <c r="E412" s="9"/>
      <c r="F412" s="9"/>
      <c r="G412" s="9"/>
      <c r="H412" s="9"/>
      <c r="I412" s="9"/>
      <c r="J412" s="9"/>
      <c r="K412" s="9"/>
      <c r="L412" s="9"/>
      <c r="M412" s="9"/>
      <c r="N412" s="9"/>
      <c r="O412" s="9"/>
      <c r="P412" s="9"/>
      <c r="Q412" s="9"/>
      <c r="R412" s="9"/>
      <c r="S412" s="9"/>
      <c r="T412" s="9"/>
      <c r="U412" s="9"/>
      <c r="V412" s="9"/>
      <c r="W412" s="9"/>
    </row>
    <row r="413">
      <c r="A413" s="117" t="str">
        <f t="shared" si="1"/>
        <v>1</v>
      </c>
      <c r="B413" s="5"/>
      <c r="C413" s="116"/>
      <c r="D413" s="9"/>
      <c r="E413" s="9"/>
      <c r="F413" s="9"/>
      <c r="G413" s="9"/>
      <c r="H413" s="9"/>
      <c r="I413" s="9"/>
      <c r="J413" s="9"/>
      <c r="K413" s="9"/>
      <c r="L413" s="9"/>
      <c r="M413" s="9"/>
      <c r="N413" s="9"/>
      <c r="O413" s="9"/>
      <c r="P413" s="9"/>
      <c r="Q413" s="9"/>
      <c r="R413" s="9"/>
      <c r="S413" s="9"/>
      <c r="T413" s="9"/>
      <c r="U413" s="9"/>
      <c r="V413" s="9"/>
      <c r="W413" s="9"/>
    </row>
    <row r="414">
      <c r="A414" s="117" t="str">
        <f t="shared" si="1"/>
        <v>1</v>
      </c>
      <c r="B414" s="5"/>
      <c r="C414" s="116"/>
      <c r="D414" s="9"/>
      <c r="E414" s="9"/>
      <c r="F414" s="9"/>
      <c r="G414" s="9"/>
      <c r="H414" s="9"/>
      <c r="I414" s="9"/>
      <c r="J414" s="9"/>
      <c r="K414" s="9"/>
      <c r="L414" s="9"/>
      <c r="M414" s="9"/>
      <c r="N414" s="9"/>
      <c r="O414" s="9"/>
      <c r="P414" s="9"/>
      <c r="Q414" s="9"/>
      <c r="R414" s="9"/>
      <c r="S414" s="9"/>
      <c r="T414" s="9"/>
      <c r="U414" s="9"/>
      <c r="V414" s="9"/>
      <c r="W414" s="9"/>
    </row>
    <row r="415">
      <c r="A415" s="117" t="str">
        <f t="shared" si="1"/>
        <v>1</v>
      </c>
      <c r="B415" s="5"/>
      <c r="C415" s="116"/>
      <c r="D415" s="9"/>
      <c r="E415" s="9"/>
      <c r="F415" s="9"/>
      <c r="G415" s="9"/>
      <c r="H415" s="9"/>
      <c r="I415" s="9"/>
      <c r="J415" s="9"/>
      <c r="K415" s="9"/>
      <c r="L415" s="9"/>
      <c r="M415" s="9"/>
      <c r="N415" s="9"/>
      <c r="O415" s="9"/>
      <c r="P415" s="9"/>
      <c r="Q415" s="9"/>
      <c r="R415" s="9"/>
      <c r="S415" s="9"/>
      <c r="T415" s="9"/>
      <c r="U415" s="9"/>
      <c r="V415" s="9"/>
      <c r="W415" s="9"/>
    </row>
    <row r="416">
      <c r="A416" s="117" t="str">
        <f t="shared" si="1"/>
        <v>1</v>
      </c>
      <c r="B416" s="5"/>
      <c r="C416" s="116"/>
      <c r="D416" s="9"/>
      <c r="E416" s="9"/>
      <c r="F416" s="9"/>
      <c r="G416" s="9"/>
      <c r="H416" s="9"/>
      <c r="I416" s="9"/>
      <c r="J416" s="9"/>
      <c r="K416" s="9"/>
      <c r="L416" s="9"/>
      <c r="M416" s="9"/>
      <c r="N416" s="9"/>
      <c r="O416" s="9"/>
      <c r="P416" s="9"/>
      <c r="Q416" s="9"/>
      <c r="R416" s="9"/>
      <c r="S416" s="9"/>
      <c r="T416" s="9"/>
      <c r="U416" s="9"/>
      <c r="V416" s="9"/>
      <c r="W416" s="9"/>
    </row>
    <row r="417">
      <c r="A417" s="117" t="str">
        <f t="shared" si="1"/>
        <v>1</v>
      </c>
      <c r="B417" s="39"/>
      <c r="C417" s="116"/>
      <c r="D417" s="9"/>
      <c r="E417" s="9"/>
      <c r="F417" s="9"/>
      <c r="G417" s="9"/>
      <c r="H417" s="9"/>
      <c r="I417" s="9"/>
      <c r="J417" s="9"/>
      <c r="K417" s="9"/>
      <c r="L417" s="9"/>
      <c r="M417" s="9"/>
      <c r="N417" s="9"/>
      <c r="O417" s="9"/>
      <c r="P417" s="9"/>
      <c r="Q417" s="9"/>
      <c r="R417" s="9"/>
      <c r="S417" s="9"/>
      <c r="T417" s="9"/>
      <c r="U417" s="9"/>
      <c r="V417" s="9"/>
      <c r="W417" s="9"/>
    </row>
    <row r="418">
      <c r="A418" s="117" t="str">
        <f t="shared" si="1"/>
        <v>1</v>
      </c>
      <c r="B418" s="39"/>
      <c r="C418" s="116"/>
      <c r="D418" s="9"/>
      <c r="E418" s="9"/>
      <c r="F418" s="9"/>
      <c r="G418" s="9"/>
      <c r="H418" s="9"/>
      <c r="I418" s="9"/>
      <c r="J418" s="9"/>
      <c r="K418" s="9"/>
      <c r="L418" s="9"/>
      <c r="M418" s="9"/>
      <c r="N418" s="9"/>
      <c r="O418" s="9"/>
      <c r="P418" s="9"/>
      <c r="Q418" s="9"/>
      <c r="R418" s="9"/>
      <c r="S418" s="9"/>
      <c r="T418" s="9"/>
      <c r="U418" s="9"/>
      <c r="V418" s="9"/>
      <c r="W418" s="9"/>
    </row>
    <row r="419">
      <c r="A419" s="117" t="str">
        <f t="shared" si="1"/>
        <v>1</v>
      </c>
      <c r="B419" s="39"/>
      <c r="C419" s="116"/>
      <c r="D419" s="9"/>
      <c r="E419" s="9"/>
      <c r="F419" s="9"/>
      <c r="G419" s="9"/>
      <c r="H419" s="9"/>
      <c r="I419" s="9"/>
      <c r="J419" s="9"/>
      <c r="K419" s="9"/>
      <c r="L419" s="9"/>
      <c r="M419" s="9"/>
      <c r="N419" s="9"/>
      <c r="O419" s="9"/>
      <c r="P419" s="9"/>
      <c r="Q419" s="9"/>
      <c r="R419" s="9"/>
      <c r="S419" s="9"/>
      <c r="T419" s="9"/>
      <c r="U419" s="9"/>
      <c r="V419" s="9"/>
      <c r="W419" s="9"/>
    </row>
    <row r="420">
      <c r="A420" s="117" t="str">
        <f t="shared" si="1"/>
        <v>1</v>
      </c>
      <c r="B420" s="5"/>
      <c r="C420" s="116"/>
      <c r="D420" s="9"/>
      <c r="E420" s="9"/>
      <c r="F420" s="9"/>
      <c r="G420" s="9"/>
      <c r="H420" s="9"/>
      <c r="I420" s="9"/>
      <c r="J420" s="9"/>
      <c r="K420" s="9"/>
      <c r="L420" s="9"/>
      <c r="M420" s="9"/>
      <c r="N420" s="9"/>
      <c r="O420" s="9"/>
      <c r="P420" s="9"/>
      <c r="Q420" s="9"/>
      <c r="R420" s="9"/>
      <c r="S420" s="9"/>
      <c r="T420" s="9"/>
      <c r="U420" s="9"/>
      <c r="V420" s="9"/>
      <c r="W420" s="9"/>
    </row>
    <row r="421">
      <c r="A421" s="117" t="str">
        <f t="shared" si="1"/>
        <v>1</v>
      </c>
      <c r="B421" s="5"/>
      <c r="C421" s="116"/>
      <c r="D421" s="9"/>
      <c r="E421" s="9"/>
      <c r="F421" s="9"/>
      <c r="G421" s="9"/>
      <c r="H421" s="9"/>
      <c r="I421" s="9"/>
      <c r="J421" s="9"/>
      <c r="K421" s="9"/>
      <c r="L421" s="9"/>
      <c r="M421" s="9"/>
      <c r="N421" s="9"/>
      <c r="O421" s="9"/>
      <c r="P421" s="9"/>
      <c r="Q421" s="9"/>
      <c r="R421" s="9"/>
      <c r="S421" s="9"/>
      <c r="T421" s="9"/>
      <c r="U421" s="9"/>
      <c r="V421" s="9"/>
      <c r="W421" s="9"/>
    </row>
    <row r="422">
      <c r="A422" s="117" t="str">
        <f t="shared" si="1"/>
        <v>1</v>
      </c>
      <c r="B422" s="5"/>
      <c r="C422" s="116"/>
      <c r="D422" s="9"/>
      <c r="E422" s="9"/>
      <c r="F422" s="9"/>
      <c r="G422" s="9"/>
      <c r="H422" s="9"/>
      <c r="I422" s="9"/>
      <c r="J422" s="9"/>
      <c r="K422" s="9"/>
      <c r="L422" s="9"/>
      <c r="M422" s="9"/>
      <c r="N422" s="9"/>
      <c r="O422" s="9"/>
      <c r="P422" s="9"/>
      <c r="Q422" s="9"/>
      <c r="R422" s="9"/>
      <c r="S422" s="9"/>
      <c r="T422" s="9"/>
      <c r="U422" s="9"/>
      <c r="V422" s="9"/>
      <c r="W422" s="9"/>
    </row>
    <row r="423">
      <c r="A423" s="117" t="str">
        <f t="shared" si="1"/>
        <v>1</v>
      </c>
      <c r="B423" s="39"/>
      <c r="C423" s="116"/>
      <c r="D423" s="9"/>
      <c r="E423" s="9"/>
      <c r="F423" s="9"/>
      <c r="G423" s="9"/>
      <c r="H423" s="9"/>
      <c r="I423" s="9"/>
      <c r="J423" s="9"/>
      <c r="K423" s="9"/>
      <c r="L423" s="9"/>
      <c r="M423" s="9"/>
      <c r="N423" s="9"/>
      <c r="O423" s="9"/>
      <c r="P423" s="9"/>
      <c r="Q423" s="9"/>
      <c r="R423" s="9"/>
      <c r="S423" s="9"/>
      <c r="T423" s="9"/>
      <c r="U423" s="9"/>
      <c r="V423" s="9"/>
      <c r="W423" s="9"/>
    </row>
    <row r="424">
      <c r="A424" s="117" t="str">
        <f t="shared" si="1"/>
        <v>1</v>
      </c>
      <c r="B424" s="39"/>
      <c r="C424" s="116"/>
      <c r="D424" s="9"/>
      <c r="E424" s="9"/>
      <c r="F424" s="9"/>
      <c r="G424" s="9"/>
      <c r="H424" s="9"/>
      <c r="I424" s="9"/>
      <c r="J424" s="9"/>
      <c r="K424" s="9"/>
      <c r="L424" s="9"/>
      <c r="M424" s="9"/>
      <c r="N424" s="9"/>
      <c r="O424" s="9"/>
      <c r="P424" s="9"/>
      <c r="Q424" s="9"/>
      <c r="R424" s="9"/>
      <c r="S424" s="9"/>
      <c r="T424" s="9"/>
      <c r="U424" s="9"/>
      <c r="V424" s="9"/>
      <c r="W424" s="9"/>
    </row>
    <row r="425">
      <c r="A425" s="117" t="str">
        <f t="shared" si="1"/>
        <v>1</v>
      </c>
      <c r="B425" s="5"/>
      <c r="C425" s="116"/>
      <c r="D425" s="9"/>
      <c r="E425" s="9"/>
      <c r="F425" s="9"/>
      <c r="G425" s="9"/>
      <c r="H425" s="9"/>
      <c r="I425" s="9"/>
      <c r="J425" s="9"/>
      <c r="K425" s="9"/>
      <c r="L425" s="9"/>
      <c r="M425" s="9"/>
      <c r="N425" s="9"/>
      <c r="O425" s="9"/>
      <c r="P425" s="9"/>
      <c r="Q425" s="9"/>
      <c r="R425" s="9"/>
      <c r="S425" s="9"/>
      <c r="T425" s="9"/>
      <c r="U425" s="9"/>
      <c r="V425" s="9"/>
      <c r="W425" s="9"/>
    </row>
    <row r="426">
      <c r="A426" s="117" t="str">
        <f t="shared" si="1"/>
        <v>1</v>
      </c>
      <c r="B426" s="39"/>
      <c r="C426" s="116"/>
      <c r="D426" s="9"/>
      <c r="E426" s="9"/>
      <c r="F426" s="9"/>
      <c r="G426" s="9"/>
      <c r="H426" s="9"/>
      <c r="I426" s="9"/>
      <c r="J426" s="9"/>
      <c r="K426" s="9"/>
      <c r="L426" s="9"/>
      <c r="M426" s="9"/>
      <c r="N426" s="9"/>
      <c r="O426" s="9"/>
      <c r="P426" s="9"/>
      <c r="Q426" s="9"/>
      <c r="R426" s="9"/>
      <c r="S426" s="9"/>
      <c r="T426" s="9"/>
      <c r="U426" s="9"/>
      <c r="V426" s="9"/>
      <c r="W426" s="9"/>
    </row>
    <row r="427">
      <c r="A427" s="117" t="str">
        <f t="shared" si="1"/>
        <v>1</v>
      </c>
      <c r="B427" s="39"/>
      <c r="C427" s="116"/>
      <c r="D427" s="9"/>
      <c r="E427" s="9"/>
      <c r="F427" s="9"/>
      <c r="G427" s="9"/>
      <c r="H427" s="9"/>
      <c r="I427" s="9"/>
      <c r="J427" s="9"/>
      <c r="K427" s="9"/>
      <c r="L427" s="9"/>
      <c r="M427" s="9"/>
      <c r="N427" s="9"/>
      <c r="O427" s="9"/>
      <c r="P427" s="9"/>
      <c r="Q427" s="9"/>
      <c r="R427" s="9"/>
      <c r="S427" s="9"/>
      <c r="T427" s="9"/>
      <c r="U427" s="9"/>
      <c r="V427" s="9"/>
      <c r="W427" s="9"/>
    </row>
    <row r="428">
      <c r="A428" s="117" t="str">
        <f t="shared" si="1"/>
        <v>1</v>
      </c>
      <c r="B428" s="5"/>
      <c r="C428" s="116"/>
      <c r="D428" s="9"/>
      <c r="E428" s="9"/>
      <c r="F428" s="9"/>
      <c r="G428" s="9"/>
      <c r="H428" s="9"/>
      <c r="I428" s="9"/>
      <c r="J428" s="9"/>
      <c r="K428" s="9"/>
      <c r="L428" s="9"/>
      <c r="M428" s="9"/>
      <c r="N428" s="9"/>
      <c r="O428" s="9"/>
      <c r="P428" s="9"/>
      <c r="Q428" s="9"/>
      <c r="R428" s="9"/>
      <c r="S428" s="9"/>
      <c r="T428" s="9"/>
      <c r="U428" s="9"/>
      <c r="V428" s="9"/>
      <c r="W428" s="9"/>
    </row>
    <row r="429">
      <c r="A429" s="117" t="str">
        <f t="shared" si="1"/>
        <v>1</v>
      </c>
      <c r="B429" s="5"/>
      <c r="C429" s="116"/>
      <c r="D429" s="9"/>
      <c r="E429" s="9"/>
      <c r="F429" s="9"/>
      <c r="G429" s="9"/>
      <c r="H429" s="9"/>
      <c r="I429" s="9"/>
      <c r="J429" s="9"/>
      <c r="K429" s="9"/>
      <c r="L429" s="9"/>
      <c r="M429" s="9"/>
      <c r="N429" s="9"/>
      <c r="O429" s="9"/>
      <c r="P429" s="9"/>
      <c r="Q429" s="9"/>
      <c r="R429" s="9"/>
      <c r="S429" s="9"/>
      <c r="T429" s="9"/>
      <c r="U429" s="9"/>
      <c r="V429" s="9"/>
      <c r="W429" s="9"/>
    </row>
    <row r="430">
      <c r="A430" s="117" t="str">
        <f t="shared" si="1"/>
        <v>1</v>
      </c>
      <c r="B430" s="5"/>
      <c r="C430" s="116"/>
      <c r="D430" s="9"/>
      <c r="E430" s="9"/>
      <c r="F430" s="9"/>
      <c r="G430" s="9"/>
      <c r="H430" s="9"/>
      <c r="I430" s="9"/>
      <c r="J430" s="9"/>
      <c r="K430" s="9"/>
      <c r="L430" s="9"/>
      <c r="M430" s="9"/>
      <c r="N430" s="9"/>
      <c r="O430" s="9"/>
      <c r="P430" s="9"/>
      <c r="Q430" s="9"/>
      <c r="R430" s="9"/>
      <c r="S430" s="9"/>
      <c r="T430" s="9"/>
      <c r="U430" s="9"/>
      <c r="V430" s="9"/>
      <c r="W430" s="9"/>
    </row>
    <row r="431">
      <c r="A431" s="117" t="str">
        <f t="shared" si="1"/>
        <v>1</v>
      </c>
      <c r="B431" s="5"/>
      <c r="C431" s="116"/>
      <c r="D431" s="9"/>
      <c r="E431" s="9"/>
      <c r="F431" s="9"/>
      <c r="G431" s="9"/>
      <c r="H431" s="9"/>
      <c r="I431" s="9"/>
      <c r="J431" s="9"/>
      <c r="K431" s="9"/>
      <c r="L431" s="9"/>
      <c r="M431" s="9"/>
      <c r="N431" s="9"/>
      <c r="O431" s="9"/>
      <c r="P431" s="9"/>
      <c r="Q431" s="9"/>
      <c r="R431" s="9"/>
      <c r="S431" s="9"/>
      <c r="T431" s="9"/>
      <c r="U431" s="9"/>
      <c r="V431" s="9"/>
      <c r="W431" s="9"/>
    </row>
    <row r="432">
      <c r="A432" s="117" t="str">
        <f t="shared" si="1"/>
        <v>1</v>
      </c>
      <c r="B432" s="5"/>
      <c r="C432" s="116"/>
      <c r="D432" s="9"/>
      <c r="E432" s="9"/>
      <c r="F432" s="9"/>
      <c r="G432" s="9"/>
      <c r="H432" s="9"/>
      <c r="I432" s="9"/>
      <c r="J432" s="9"/>
      <c r="K432" s="9"/>
      <c r="L432" s="9"/>
      <c r="M432" s="9"/>
      <c r="N432" s="9"/>
      <c r="O432" s="9"/>
      <c r="P432" s="9"/>
      <c r="Q432" s="9"/>
      <c r="R432" s="9"/>
      <c r="S432" s="9"/>
      <c r="T432" s="9"/>
      <c r="U432" s="9"/>
      <c r="V432" s="9"/>
      <c r="W432" s="9"/>
    </row>
    <row r="433">
      <c r="A433" s="117" t="str">
        <f t="shared" si="1"/>
        <v>1</v>
      </c>
      <c r="B433" s="39"/>
      <c r="C433" s="116"/>
      <c r="D433" s="9"/>
      <c r="E433" s="9"/>
      <c r="F433" s="9"/>
      <c r="G433" s="9"/>
      <c r="H433" s="9"/>
      <c r="I433" s="9"/>
      <c r="J433" s="9"/>
      <c r="K433" s="9"/>
      <c r="L433" s="9"/>
      <c r="M433" s="9"/>
      <c r="N433" s="9"/>
      <c r="O433" s="9"/>
      <c r="P433" s="9"/>
      <c r="Q433" s="9"/>
      <c r="R433" s="9"/>
      <c r="S433" s="9"/>
      <c r="T433" s="9"/>
      <c r="U433" s="9"/>
      <c r="V433" s="9"/>
      <c r="W433" s="9"/>
    </row>
    <row r="434">
      <c r="A434" s="117" t="str">
        <f t="shared" si="1"/>
        <v>1</v>
      </c>
      <c r="B434" s="5"/>
      <c r="C434" s="116"/>
      <c r="D434" s="9"/>
      <c r="E434" s="9"/>
      <c r="F434" s="9"/>
      <c r="G434" s="9"/>
      <c r="H434" s="9"/>
      <c r="I434" s="9"/>
      <c r="J434" s="9"/>
      <c r="K434" s="9"/>
      <c r="L434" s="9"/>
      <c r="M434" s="9"/>
      <c r="N434" s="9"/>
      <c r="O434" s="9"/>
      <c r="P434" s="9"/>
      <c r="Q434" s="9"/>
      <c r="R434" s="9"/>
      <c r="S434" s="9"/>
      <c r="T434" s="9"/>
      <c r="U434" s="9"/>
      <c r="V434" s="9"/>
      <c r="W434" s="9"/>
    </row>
    <row r="435">
      <c r="A435" s="117" t="str">
        <f t="shared" si="1"/>
        <v>1</v>
      </c>
      <c r="B435" s="5"/>
      <c r="C435" s="116"/>
      <c r="D435" s="9"/>
      <c r="E435" s="9"/>
      <c r="F435" s="9"/>
      <c r="G435" s="9"/>
      <c r="H435" s="9"/>
      <c r="I435" s="9"/>
      <c r="J435" s="9"/>
      <c r="K435" s="9"/>
      <c r="L435" s="9"/>
      <c r="M435" s="9"/>
      <c r="N435" s="9"/>
      <c r="O435" s="9"/>
      <c r="P435" s="9"/>
      <c r="Q435" s="9"/>
      <c r="R435" s="9"/>
      <c r="S435" s="9"/>
      <c r="T435" s="9"/>
      <c r="U435" s="9"/>
      <c r="V435" s="9"/>
      <c r="W435" s="9"/>
    </row>
    <row r="436">
      <c r="A436" s="117" t="str">
        <f t="shared" si="1"/>
        <v>1</v>
      </c>
      <c r="B436" s="39"/>
      <c r="C436" s="116"/>
      <c r="D436" s="9"/>
      <c r="E436" s="9"/>
      <c r="F436" s="9"/>
      <c r="G436" s="9"/>
      <c r="H436" s="9"/>
      <c r="I436" s="9"/>
      <c r="J436" s="9"/>
      <c r="K436" s="9"/>
      <c r="L436" s="9"/>
      <c r="M436" s="9"/>
      <c r="N436" s="9"/>
      <c r="O436" s="9"/>
      <c r="P436" s="9"/>
      <c r="Q436" s="9"/>
      <c r="R436" s="9"/>
      <c r="S436" s="9"/>
      <c r="T436" s="9"/>
      <c r="U436" s="9"/>
      <c r="V436" s="9"/>
      <c r="W436" s="9"/>
    </row>
    <row r="437">
      <c r="A437" s="117" t="str">
        <f t="shared" si="1"/>
        <v>1</v>
      </c>
      <c r="B437" s="39"/>
      <c r="C437" s="116"/>
      <c r="D437" s="9"/>
      <c r="E437" s="9"/>
      <c r="F437" s="9"/>
      <c r="G437" s="9"/>
      <c r="H437" s="9"/>
      <c r="I437" s="9"/>
      <c r="J437" s="9"/>
      <c r="K437" s="9"/>
      <c r="L437" s="9"/>
      <c r="M437" s="9"/>
      <c r="N437" s="9"/>
      <c r="O437" s="9"/>
      <c r="P437" s="9"/>
      <c r="Q437" s="9"/>
      <c r="R437" s="9"/>
      <c r="S437" s="9"/>
      <c r="T437" s="9"/>
      <c r="U437" s="9"/>
      <c r="V437" s="9"/>
      <c r="W437" s="9"/>
    </row>
    <row r="438">
      <c r="A438" s="117" t="str">
        <f t="shared" si="1"/>
        <v>1</v>
      </c>
      <c r="B438" s="5"/>
      <c r="C438" s="116"/>
      <c r="D438" s="9"/>
      <c r="E438" s="9"/>
      <c r="F438" s="9"/>
      <c r="G438" s="9"/>
      <c r="H438" s="9"/>
      <c r="I438" s="9"/>
      <c r="J438" s="9"/>
      <c r="K438" s="9"/>
      <c r="L438" s="9"/>
      <c r="M438" s="9"/>
      <c r="N438" s="9"/>
      <c r="O438" s="9"/>
      <c r="P438" s="9"/>
      <c r="Q438" s="9"/>
      <c r="R438" s="9"/>
      <c r="S438" s="9"/>
      <c r="T438" s="9"/>
      <c r="U438" s="9"/>
      <c r="V438" s="9"/>
      <c r="W438" s="9"/>
    </row>
    <row r="439">
      <c r="A439" s="117" t="str">
        <f t="shared" si="1"/>
        <v>1</v>
      </c>
      <c r="B439" s="39"/>
      <c r="C439" s="116"/>
      <c r="D439" s="9"/>
      <c r="E439" s="9"/>
      <c r="F439" s="9"/>
      <c r="G439" s="9"/>
      <c r="H439" s="9"/>
      <c r="I439" s="9"/>
      <c r="J439" s="9"/>
      <c r="K439" s="9"/>
      <c r="L439" s="9"/>
      <c r="M439" s="9"/>
      <c r="N439" s="9"/>
      <c r="O439" s="9"/>
      <c r="P439" s="9"/>
      <c r="Q439" s="9"/>
      <c r="R439" s="9"/>
      <c r="S439" s="9"/>
      <c r="T439" s="9"/>
      <c r="U439" s="9"/>
      <c r="V439" s="9"/>
      <c r="W439" s="9"/>
    </row>
    <row r="440">
      <c r="A440" s="117" t="str">
        <f t="shared" si="1"/>
        <v>1</v>
      </c>
      <c r="B440" s="39"/>
      <c r="C440" s="116"/>
      <c r="D440" s="9"/>
      <c r="E440" s="9"/>
      <c r="F440" s="9"/>
      <c r="G440" s="9"/>
      <c r="H440" s="9"/>
      <c r="I440" s="9"/>
      <c r="J440" s="9"/>
      <c r="K440" s="9"/>
      <c r="L440" s="9"/>
      <c r="M440" s="9"/>
      <c r="N440" s="9"/>
      <c r="O440" s="9"/>
      <c r="P440" s="9"/>
      <c r="Q440" s="9"/>
      <c r="R440" s="9"/>
      <c r="S440" s="9"/>
      <c r="T440" s="9"/>
      <c r="U440" s="9"/>
      <c r="V440" s="9"/>
      <c r="W440" s="9"/>
    </row>
    <row r="441">
      <c r="A441" s="117" t="str">
        <f t="shared" si="1"/>
        <v>1</v>
      </c>
      <c r="B441" s="39"/>
      <c r="C441" s="116"/>
      <c r="D441" s="9"/>
      <c r="E441" s="9"/>
      <c r="F441" s="9"/>
      <c r="G441" s="9"/>
      <c r="H441" s="9"/>
      <c r="I441" s="9"/>
      <c r="J441" s="9"/>
      <c r="K441" s="9"/>
      <c r="L441" s="9"/>
      <c r="M441" s="9"/>
      <c r="N441" s="9"/>
      <c r="O441" s="9"/>
      <c r="P441" s="9"/>
      <c r="Q441" s="9"/>
      <c r="R441" s="9"/>
      <c r="S441" s="9"/>
      <c r="T441" s="9"/>
      <c r="U441" s="9"/>
      <c r="V441" s="9"/>
      <c r="W441" s="9"/>
    </row>
    <row r="442">
      <c r="A442" s="117" t="str">
        <f t="shared" si="1"/>
        <v>1</v>
      </c>
      <c r="B442" s="39"/>
      <c r="C442" s="116"/>
      <c r="D442" s="9"/>
      <c r="E442" s="9"/>
      <c r="F442" s="9"/>
      <c r="G442" s="9"/>
      <c r="H442" s="9"/>
      <c r="I442" s="9"/>
      <c r="J442" s="9"/>
      <c r="K442" s="9"/>
      <c r="L442" s="9"/>
      <c r="M442" s="9"/>
      <c r="N442" s="9"/>
      <c r="O442" s="9"/>
      <c r="P442" s="9"/>
      <c r="Q442" s="9"/>
      <c r="R442" s="9"/>
      <c r="S442" s="9"/>
      <c r="T442" s="9"/>
      <c r="U442" s="9"/>
      <c r="V442" s="9"/>
      <c r="W442" s="9"/>
    </row>
    <row r="443">
      <c r="A443" s="117" t="str">
        <f t="shared" si="1"/>
        <v>1</v>
      </c>
      <c r="B443" s="5"/>
      <c r="C443" s="116"/>
      <c r="D443" s="9"/>
      <c r="E443" s="9"/>
      <c r="F443" s="9"/>
      <c r="G443" s="9"/>
      <c r="H443" s="9"/>
      <c r="I443" s="9"/>
      <c r="J443" s="9"/>
      <c r="K443" s="9"/>
      <c r="L443" s="9"/>
      <c r="M443" s="9"/>
      <c r="N443" s="9"/>
      <c r="O443" s="9"/>
      <c r="P443" s="9"/>
      <c r="Q443" s="9"/>
      <c r="R443" s="9"/>
      <c r="S443" s="9"/>
      <c r="T443" s="9"/>
      <c r="U443" s="9"/>
      <c r="V443" s="9"/>
      <c r="W443" s="9"/>
    </row>
    <row r="444">
      <c r="A444" s="117" t="str">
        <f t="shared" si="1"/>
        <v>1</v>
      </c>
      <c r="B444" s="39"/>
      <c r="C444" s="116"/>
      <c r="D444" s="9"/>
      <c r="E444" s="9"/>
      <c r="F444" s="9"/>
      <c r="G444" s="9"/>
      <c r="H444" s="9"/>
      <c r="I444" s="9"/>
      <c r="J444" s="9"/>
      <c r="K444" s="9"/>
      <c r="L444" s="9"/>
      <c r="M444" s="9"/>
      <c r="N444" s="9"/>
      <c r="O444" s="9"/>
      <c r="P444" s="9"/>
      <c r="Q444" s="9"/>
      <c r="R444" s="9"/>
      <c r="S444" s="9"/>
      <c r="T444" s="9"/>
      <c r="U444" s="9"/>
      <c r="V444" s="9"/>
      <c r="W444" s="9"/>
    </row>
    <row r="445">
      <c r="A445" s="117" t="str">
        <f t="shared" si="1"/>
        <v>1</v>
      </c>
      <c r="B445" s="5"/>
      <c r="C445" s="116"/>
      <c r="D445" s="9"/>
      <c r="E445" s="9"/>
      <c r="F445" s="9"/>
      <c r="G445" s="9"/>
      <c r="H445" s="9"/>
      <c r="I445" s="9"/>
      <c r="J445" s="9"/>
      <c r="K445" s="9"/>
      <c r="L445" s="9"/>
      <c r="M445" s="9"/>
      <c r="N445" s="9"/>
      <c r="O445" s="9"/>
      <c r="P445" s="9"/>
      <c r="Q445" s="9"/>
      <c r="R445" s="9"/>
      <c r="S445" s="9"/>
      <c r="T445" s="9"/>
      <c r="U445" s="9"/>
      <c r="V445" s="9"/>
      <c r="W445" s="9"/>
    </row>
    <row r="446">
      <c r="A446" s="117" t="str">
        <f t="shared" si="1"/>
        <v>1</v>
      </c>
      <c r="B446" s="5"/>
      <c r="C446" s="116"/>
      <c r="D446" s="9"/>
      <c r="E446" s="9"/>
      <c r="F446" s="9"/>
      <c r="G446" s="9"/>
      <c r="H446" s="9"/>
      <c r="I446" s="9"/>
      <c r="J446" s="9"/>
      <c r="K446" s="9"/>
      <c r="L446" s="9"/>
      <c r="M446" s="9"/>
      <c r="N446" s="9"/>
      <c r="O446" s="9"/>
      <c r="P446" s="9"/>
      <c r="Q446" s="9"/>
      <c r="R446" s="9"/>
      <c r="S446" s="9"/>
      <c r="T446" s="9"/>
      <c r="U446" s="9"/>
      <c r="V446" s="9"/>
      <c r="W446" s="9"/>
    </row>
    <row r="447">
      <c r="A447" s="117" t="str">
        <f t="shared" si="1"/>
        <v>1</v>
      </c>
      <c r="B447" s="5"/>
      <c r="C447" s="116"/>
      <c r="D447" s="9"/>
      <c r="E447" s="9"/>
      <c r="F447" s="9"/>
      <c r="G447" s="9"/>
      <c r="H447" s="9"/>
      <c r="I447" s="9"/>
      <c r="J447" s="9"/>
      <c r="K447" s="9"/>
      <c r="L447" s="9"/>
      <c r="M447" s="9"/>
      <c r="N447" s="9"/>
      <c r="O447" s="9"/>
      <c r="P447" s="9"/>
      <c r="Q447" s="9"/>
      <c r="R447" s="9"/>
      <c r="S447" s="9"/>
      <c r="T447" s="9"/>
      <c r="U447" s="9"/>
      <c r="V447" s="9"/>
      <c r="W447" s="9"/>
    </row>
    <row r="448">
      <c r="A448" s="117" t="str">
        <f t="shared" si="1"/>
        <v>1</v>
      </c>
      <c r="B448" s="5"/>
      <c r="C448" s="116"/>
      <c r="D448" s="9"/>
      <c r="E448" s="9"/>
      <c r="F448" s="9"/>
      <c r="G448" s="9"/>
      <c r="H448" s="9"/>
      <c r="I448" s="9"/>
      <c r="J448" s="9"/>
      <c r="K448" s="9"/>
      <c r="L448" s="9"/>
      <c r="M448" s="9"/>
      <c r="N448" s="9"/>
      <c r="O448" s="9"/>
      <c r="P448" s="9"/>
      <c r="Q448" s="9"/>
      <c r="R448" s="9"/>
      <c r="S448" s="9"/>
      <c r="T448" s="9"/>
      <c r="U448" s="9"/>
      <c r="V448" s="9"/>
      <c r="W448" s="9"/>
    </row>
    <row r="449">
      <c r="A449" s="117" t="str">
        <f t="shared" si="1"/>
        <v>1</v>
      </c>
      <c r="B449" s="5"/>
      <c r="C449" s="116"/>
      <c r="D449" s="9"/>
      <c r="E449" s="9"/>
      <c r="F449" s="9"/>
      <c r="G449" s="9"/>
      <c r="H449" s="9"/>
      <c r="I449" s="9"/>
      <c r="J449" s="9"/>
      <c r="K449" s="9"/>
      <c r="L449" s="9"/>
      <c r="M449" s="9"/>
      <c r="N449" s="9"/>
      <c r="O449" s="9"/>
      <c r="P449" s="9"/>
      <c r="Q449" s="9"/>
      <c r="R449" s="9"/>
      <c r="S449" s="9"/>
      <c r="T449" s="9"/>
      <c r="U449" s="9"/>
      <c r="V449" s="9"/>
      <c r="W449" s="9"/>
    </row>
    <row r="450">
      <c r="A450" s="117" t="str">
        <f t="shared" si="1"/>
        <v>1</v>
      </c>
      <c r="B450" s="39"/>
      <c r="C450" s="116"/>
      <c r="D450" s="9"/>
      <c r="E450" s="9"/>
      <c r="F450" s="9"/>
      <c r="G450" s="9"/>
      <c r="H450" s="9"/>
      <c r="I450" s="9"/>
      <c r="J450" s="9"/>
      <c r="K450" s="9"/>
      <c r="L450" s="9"/>
      <c r="M450" s="9"/>
      <c r="N450" s="9"/>
      <c r="O450" s="9"/>
      <c r="P450" s="9"/>
      <c r="Q450" s="9"/>
      <c r="R450" s="9"/>
      <c r="S450" s="9"/>
      <c r="T450" s="9"/>
      <c r="U450" s="9"/>
      <c r="V450" s="9"/>
      <c r="W450" s="9"/>
    </row>
    <row r="451">
      <c r="A451" s="117" t="str">
        <f t="shared" si="1"/>
        <v>1</v>
      </c>
      <c r="B451" s="39"/>
      <c r="C451" s="116"/>
      <c r="D451" s="9"/>
      <c r="E451" s="9"/>
      <c r="F451" s="9"/>
      <c r="G451" s="9"/>
      <c r="H451" s="9"/>
      <c r="I451" s="9"/>
      <c r="J451" s="9"/>
      <c r="K451" s="9"/>
      <c r="L451" s="9"/>
      <c r="M451" s="9"/>
      <c r="N451" s="9"/>
      <c r="O451" s="9"/>
      <c r="P451" s="9"/>
      <c r="Q451" s="9"/>
      <c r="R451" s="9"/>
      <c r="S451" s="9"/>
      <c r="T451" s="9"/>
      <c r="U451" s="9"/>
      <c r="V451" s="9"/>
      <c r="W451" s="9"/>
    </row>
    <row r="452">
      <c r="A452" s="117" t="str">
        <f t="shared" si="1"/>
        <v>1</v>
      </c>
      <c r="B452" s="5"/>
      <c r="C452" s="116"/>
      <c r="D452" s="9"/>
      <c r="E452" s="9"/>
      <c r="F452" s="9"/>
      <c r="G452" s="9"/>
      <c r="H452" s="9"/>
      <c r="I452" s="9"/>
      <c r="J452" s="9"/>
      <c r="K452" s="9"/>
      <c r="L452" s="9"/>
      <c r="M452" s="9"/>
      <c r="N452" s="9"/>
      <c r="O452" s="9"/>
      <c r="P452" s="9"/>
      <c r="Q452" s="9"/>
      <c r="R452" s="9"/>
      <c r="S452" s="9"/>
      <c r="T452" s="9"/>
      <c r="U452" s="9"/>
      <c r="V452" s="9"/>
      <c r="W452" s="9"/>
    </row>
    <row r="453">
      <c r="A453" s="117" t="str">
        <f t="shared" si="1"/>
        <v>1</v>
      </c>
      <c r="B453" s="39"/>
      <c r="C453" s="116"/>
      <c r="D453" s="9"/>
      <c r="E453" s="9"/>
      <c r="F453" s="9"/>
      <c r="G453" s="9"/>
      <c r="H453" s="9"/>
      <c r="I453" s="9"/>
      <c r="J453" s="9"/>
      <c r="K453" s="9"/>
      <c r="L453" s="9"/>
      <c r="M453" s="9"/>
      <c r="N453" s="9"/>
      <c r="O453" s="9"/>
      <c r="P453" s="9"/>
      <c r="Q453" s="9"/>
      <c r="R453" s="9"/>
      <c r="S453" s="9"/>
      <c r="T453" s="9"/>
      <c r="U453" s="9"/>
      <c r="V453" s="9"/>
      <c r="W453" s="9"/>
    </row>
    <row r="454">
      <c r="A454" s="117" t="str">
        <f t="shared" si="1"/>
        <v>1</v>
      </c>
      <c r="B454" s="39"/>
      <c r="C454" s="116"/>
      <c r="D454" s="9"/>
      <c r="E454" s="9"/>
      <c r="F454" s="9"/>
      <c r="G454" s="9"/>
      <c r="H454" s="9"/>
      <c r="I454" s="9"/>
      <c r="J454" s="9"/>
      <c r="K454" s="9"/>
      <c r="L454" s="9"/>
      <c r="M454" s="9"/>
      <c r="N454" s="9"/>
      <c r="O454" s="9"/>
      <c r="P454" s="9"/>
      <c r="Q454" s="9"/>
      <c r="R454" s="9"/>
      <c r="S454" s="9"/>
      <c r="T454" s="9"/>
      <c r="U454" s="9"/>
      <c r="V454" s="9"/>
      <c r="W454" s="9"/>
    </row>
    <row r="455">
      <c r="A455" s="117" t="str">
        <f t="shared" si="1"/>
        <v>1</v>
      </c>
      <c r="B455" s="5"/>
      <c r="C455" s="116"/>
      <c r="D455" s="9"/>
      <c r="E455" s="9"/>
      <c r="F455" s="9"/>
      <c r="G455" s="9"/>
      <c r="H455" s="9"/>
      <c r="I455" s="9"/>
      <c r="J455" s="9"/>
      <c r="K455" s="9"/>
      <c r="L455" s="9"/>
      <c r="M455" s="9"/>
      <c r="N455" s="9"/>
      <c r="O455" s="9"/>
      <c r="P455" s="9"/>
      <c r="Q455" s="9"/>
      <c r="R455" s="9"/>
      <c r="S455" s="9"/>
      <c r="T455" s="9"/>
      <c r="U455" s="9"/>
      <c r="V455" s="9"/>
      <c r="W455" s="9"/>
    </row>
    <row r="456">
      <c r="A456" s="117" t="str">
        <f t="shared" si="1"/>
        <v>1</v>
      </c>
      <c r="B456" s="5"/>
      <c r="C456" s="116"/>
      <c r="D456" s="9"/>
      <c r="E456" s="9"/>
      <c r="F456" s="9"/>
      <c r="G456" s="9"/>
      <c r="H456" s="9"/>
      <c r="I456" s="9"/>
      <c r="J456" s="9"/>
      <c r="K456" s="9"/>
      <c r="L456" s="9"/>
      <c r="M456" s="9"/>
      <c r="N456" s="9"/>
      <c r="O456" s="9"/>
      <c r="P456" s="9"/>
      <c r="Q456" s="9"/>
      <c r="R456" s="9"/>
      <c r="S456" s="9"/>
      <c r="T456" s="9"/>
      <c r="U456" s="9"/>
      <c r="V456" s="9"/>
      <c r="W456" s="9"/>
    </row>
    <row r="457">
      <c r="A457" s="117" t="str">
        <f t="shared" si="1"/>
        <v>1</v>
      </c>
      <c r="B457" s="120"/>
      <c r="C457" s="119"/>
      <c r="D457" s="9"/>
      <c r="E457" s="9"/>
      <c r="F457" s="9"/>
      <c r="G457" s="9"/>
      <c r="H457" s="9"/>
      <c r="I457" s="9"/>
      <c r="J457" s="9"/>
      <c r="K457" s="9"/>
      <c r="L457" s="9"/>
      <c r="M457" s="9"/>
      <c r="N457" s="9"/>
      <c r="O457" s="9"/>
      <c r="P457" s="9"/>
      <c r="Q457" s="9"/>
      <c r="R457" s="9"/>
      <c r="S457" s="9"/>
      <c r="T457" s="9"/>
      <c r="U457" s="9"/>
      <c r="V457" s="9"/>
      <c r="W457" s="9"/>
    </row>
    <row r="458">
      <c r="A458" s="117" t="str">
        <f t="shared" si="1"/>
        <v>1</v>
      </c>
      <c r="B458" s="39"/>
      <c r="C458" s="116"/>
      <c r="D458" s="9"/>
      <c r="E458" s="9"/>
      <c r="F458" s="9"/>
      <c r="G458" s="9"/>
      <c r="H458" s="9"/>
      <c r="I458" s="9"/>
      <c r="J458" s="9"/>
      <c r="K458" s="9"/>
      <c r="L458" s="9"/>
      <c r="M458" s="9"/>
      <c r="N458" s="9"/>
      <c r="O458" s="9"/>
      <c r="P458" s="9"/>
      <c r="Q458" s="9"/>
      <c r="R458" s="9"/>
      <c r="S458" s="9"/>
      <c r="T458" s="9"/>
      <c r="U458" s="9"/>
      <c r="V458" s="9"/>
      <c r="W458" s="9"/>
    </row>
    <row r="459">
      <c r="A459" s="117" t="str">
        <f t="shared" si="1"/>
        <v>1</v>
      </c>
      <c r="B459" s="5"/>
      <c r="C459" s="116"/>
      <c r="D459" s="9"/>
      <c r="E459" s="9"/>
      <c r="F459" s="9"/>
      <c r="G459" s="9"/>
      <c r="H459" s="9"/>
      <c r="I459" s="9"/>
      <c r="J459" s="9"/>
      <c r="K459" s="9"/>
      <c r="L459" s="9"/>
      <c r="M459" s="9"/>
      <c r="N459" s="9"/>
      <c r="O459" s="9"/>
      <c r="P459" s="9"/>
      <c r="Q459" s="9"/>
      <c r="R459" s="9"/>
      <c r="S459" s="9"/>
      <c r="T459" s="9"/>
      <c r="U459" s="9"/>
      <c r="V459" s="9"/>
      <c r="W459" s="9"/>
    </row>
    <row r="460">
      <c r="A460" s="117" t="str">
        <f t="shared" si="1"/>
        <v>1</v>
      </c>
      <c r="B460" s="39"/>
      <c r="C460" s="116"/>
      <c r="D460" s="9"/>
      <c r="E460" s="9"/>
      <c r="F460" s="9"/>
      <c r="G460" s="9"/>
      <c r="H460" s="9"/>
      <c r="I460" s="9"/>
      <c r="J460" s="9"/>
      <c r="K460" s="9"/>
      <c r="L460" s="9"/>
      <c r="M460" s="9"/>
      <c r="N460" s="9"/>
      <c r="O460" s="9"/>
      <c r="P460" s="9"/>
      <c r="Q460" s="9"/>
      <c r="R460" s="9"/>
      <c r="S460" s="9"/>
      <c r="T460" s="9"/>
      <c r="U460" s="9"/>
      <c r="V460" s="9"/>
      <c r="W460" s="9"/>
    </row>
    <row r="461">
      <c r="A461" s="117" t="str">
        <f t="shared" si="1"/>
        <v>1</v>
      </c>
      <c r="B461" s="5"/>
      <c r="C461" s="116"/>
      <c r="D461" s="9"/>
      <c r="E461" s="9"/>
      <c r="F461" s="9"/>
      <c r="G461" s="9"/>
      <c r="H461" s="9"/>
      <c r="I461" s="9"/>
      <c r="J461" s="9"/>
      <c r="K461" s="9"/>
      <c r="L461" s="9"/>
      <c r="M461" s="9"/>
      <c r="N461" s="9"/>
      <c r="O461" s="9"/>
      <c r="P461" s="9"/>
      <c r="Q461" s="9"/>
      <c r="R461" s="9"/>
      <c r="S461" s="9"/>
      <c r="T461" s="9"/>
      <c r="U461" s="9"/>
      <c r="V461" s="9"/>
      <c r="W461" s="9"/>
    </row>
    <row r="462">
      <c r="A462" s="117" t="str">
        <f t="shared" si="1"/>
        <v>1</v>
      </c>
      <c r="B462" s="5"/>
      <c r="C462" s="116"/>
      <c r="D462" s="9"/>
      <c r="E462" s="9"/>
      <c r="F462" s="9"/>
      <c r="G462" s="9"/>
      <c r="H462" s="9"/>
      <c r="I462" s="9"/>
      <c r="J462" s="9"/>
      <c r="K462" s="9"/>
      <c r="L462" s="9"/>
      <c r="M462" s="9"/>
      <c r="N462" s="9"/>
      <c r="O462" s="9"/>
      <c r="P462" s="9"/>
      <c r="Q462" s="9"/>
      <c r="R462" s="9"/>
      <c r="S462" s="9"/>
      <c r="T462" s="9"/>
      <c r="U462" s="9"/>
      <c r="V462" s="9"/>
      <c r="W462" s="9"/>
    </row>
    <row r="463">
      <c r="A463" s="117" t="str">
        <f t="shared" si="1"/>
        <v>1</v>
      </c>
      <c r="B463" s="5"/>
      <c r="C463" s="116"/>
      <c r="D463" s="9"/>
      <c r="E463" s="9"/>
      <c r="F463" s="9"/>
      <c r="G463" s="9"/>
      <c r="H463" s="9"/>
      <c r="I463" s="9"/>
      <c r="J463" s="9"/>
      <c r="K463" s="9"/>
      <c r="L463" s="9"/>
      <c r="M463" s="9"/>
      <c r="N463" s="9"/>
      <c r="O463" s="9"/>
      <c r="P463" s="9"/>
      <c r="Q463" s="9"/>
      <c r="R463" s="9"/>
      <c r="S463" s="9"/>
      <c r="T463" s="9"/>
      <c r="U463" s="9"/>
      <c r="V463" s="9"/>
      <c r="W463" s="9"/>
    </row>
    <row r="464">
      <c r="A464" s="117" t="str">
        <f t="shared" si="1"/>
        <v>1</v>
      </c>
      <c r="B464" s="5"/>
      <c r="C464" s="116"/>
      <c r="D464" s="9"/>
      <c r="E464" s="9"/>
      <c r="F464" s="9"/>
      <c r="G464" s="9"/>
      <c r="H464" s="9"/>
      <c r="I464" s="9"/>
      <c r="J464" s="9"/>
      <c r="K464" s="9"/>
      <c r="L464" s="9"/>
      <c r="M464" s="9"/>
      <c r="N464" s="9"/>
      <c r="O464" s="9"/>
      <c r="P464" s="9"/>
      <c r="Q464" s="9"/>
      <c r="R464" s="9"/>
      <c r="S464" s="9"/>
      <c r="T464" s="9"/>
      <c r="U464" s="9"/>
      <c r="V464" s="9"/>
      <c r="W464" s="9"/>
    </row>
    <row r="465">
      <c r="A465" s="117" t="str">
        <f t="shared" si="1"/>
        <v>1</v>
      </c>
      <c r="B465" s="5"/>
      <c r="C465" s="116"/>
      <c r="D465" s="9"/>
      <c r="E465" s="9"/>
      <c r="F465" s="9"/>
      <c r="G465" s="9"/>
      <c r="H465" s="9"/>
      <c r="I465" s="9"/>
      <c r="J465" s="9"/>
      <c r="K465" s="9"/>
      <c r="L465" s="9"/>
      <c r="M465" s="9"/>
      <c r="N465" s="9"/>
      <c r="O465" s="9"/>
      <c r="P465" s="9"/>
      <c r="Q465" s="9"/>
      <c r="R465" s="9"/>
      <c r="S465" s="9"/>
      <c r="T465" s="9"/>
      <c r="U465" s="9"/>
      <c r="V465" s="9"/>
      <c r="W465" s="9"/>
    </row>
    <row r="466">
      <c r="A466" s="117" t="str">
        <f t="shared" si="1"/>
        <v>1</v>
      </c>
      <c r="B466" s="5"/>
      <c r="C466" s="116"/>
      <c r="D466" s="9"/>
      <c r="E466" s="9"/>
      <c r="F466" s="9"/>
      <c r="G466" s="9"/>
      <c r="H466" s="9"/>
      <c r="I466" s="9"/>
      <c r="J466" s="9"/>
      <c r="K466" s="9"/>
      <c r="L466" s="9"/>
      <c r="M466" s="9"/>
      <c r="N466" s="9"/>
      <c r="O466" s="9"/>
      <c r="P466" s="9"/>
      <c r="Q466" s="9"/>
      <c r="R466" s="9"/>
      <c r="S466" s="9"/>
      <c r="T466" s="9"/>
      <c r="U466" s="9"/>
      <c r="V466" s="9"/>
      <c r="W466" s="9"/>
    </row>
    <row r="467">
      <c r="A467" s="117" t="str">
        <f t="shared" si="1"/>
        <v>1</v>
      </c>
      <c r="B467" s="5"/>
      <c r="C467" s="116"/>
      <c r="D467" s="9"/>
      <c r="E467" s="9"/>
      <c r="F467" s="9"/>
      <c r="G467" s="9"/>
      <c r="H467" s="9"/>
      <c r="I467" s="9"/>
      <c r="J467" s="9"/>
      <c r="K467" s="9"/>
      <c r="L467" s="9"/>
      <c r="M467" s="9"/>
      <c r="N467" s="9"/>
      <c r="O467" s="9"/>
      <c r="P467" s="9"/>
      <c r="Q467" s="9"/>
      <c r="R467" s="9"/>
      <c r="S467" s="9"/>
      <c r="T467" s="9"/>
      <c r="U467" s="9"/>
      <c r="V467" s="9"/>
      <c r="W467" s="9"/>
    </row>
    <row r="468">
      <c r="A468" s="117" t="str">
        <f t="shared" si="1"/>
        <v>1</v>
      </c>
      <c r="B468" s="5"/>
      <c r="C468" s="116"/>
      <c r="D468" s="9"/>
      <c r="E468" s="9"/>
      <c r="F468" s="9"/>
      <c r="G468" s="9"/>
      <c r="H468" s="9"/>
      <c r="I468" s="9"/>
      <c r="J468" s="9"/>
      <c r="K468" s="9"/>
      <c r="L468" s="9"/>
      <c r="M468" s="9"/>
      <c r="N468" s="9"/>
      <c r="O468" s="9"/>
      <c r="P468" s="9"/>
      <c r="Q468" s="9"/>
      <c r="R468" s="9"/>
      <c r="S468" s="9"/>
      <c r="T468" s="9"/>
      <c r="U468" s="9"/>
      <c r="V468" s="9"/>
      <c r="W468" s="9"/>
    </row>
    <row r="469">
      <c r="A469" s="117" t="str">
        <f t="shared" si="1"/>
        <v>1</v>
      </c>
      <c r="B469" s="5"/>
      <c r="C469" s="116"/>
      <c r="D469" s="9"/>
      <c r="E469" s="9"/>
      <c r="F469" s="9"/>
      <c r="G469" s="9"/>
      <c r="H469" s="9"/>
      <c r="I469" s="9"/>
      <c r="J469" s="9"/>
      <c r="K469" s="9"/>
      <c r="L469" s="9"/>
      <c r="M469" s="9"/>
      <c r="N469" s="9"/>
      <c r="O469" s="9"/>
      <c r="P469" s="9"/>
      <c r="Q469" s="9"/>
      <c r="R469" s="9"/>
      <c r="S469" s="9"/>
      <c r="T469" s="9"/>
      <c r="U469" s="9"/>
      <c r="V469" s="9"/>
      <c r="W469" s="9"/>
    </row>
    <row r="470">
      <c r="A470" s="117" t="str">
        <f t="shared" si="1"/>
        <v>1</v>
      </c>
      <c r="B470" s="5"/>
      <c r="C470" s="116"/>
      <c r="D470" s="9"/>
      <c r="E470" s="9"/>
      <c r="F470" s="9"/>
      <c r="G470" s="9"/>
      <c r="H470" s="9"/>
      <c r="I470" s="9"/>
      <c r="J470" s="9"/>
      <c r="K470" s="9"/>
      <c r="L470" s="9"/>
      <c r="M470" s="9"/>
      <c r="N470" s="9"/>
      <c r="O470" s="9"/>
      <c r="P470" s="9"/>
      <c r="Q470" s="9"/>
      <c r="R470" s="9"/>
      <c r="S470" s="9"/>
      <c r="T470" s="9"/>
      <c r="U470" s="9"/>
      <c r="V470" s="9"/>
      <c r="W470" s="9"/>
    </row>
    <row r="471">
      <c r="A471" s="117" t="str">
        <f t="shared" si="1"/>
        <v>1</v>
      </c>
      <c r="B471" s="5"/>
      <c r="C471" s="116"/>
      <c r="D471" s="9"/>
      <c r="E471" s="9"/>
      <c r="F471" s="9"/>
      <c r="G471" s="9"/>
      <c r="H471" s="9"/>
      <c r="I471" s="9"/>
      <c r="J471" s="9"/>
      <c r="K471" s="9"/>
      <c r="L471" s="9"/>
      <c r="M471" s="9"/>
      <c r="N471" s="9"/>
      <c r="O471" s="9"/>
      <c r="P471" s="9"/>
      <c r="Q471" s="9"/>
      <c r="R471" s="9"/>
      <c r="S471" s="9"/>
      <c r="T471" s="9"/>
      <c r="U471" s="9"/>
      <c r="V471" s="9"/>
      <c r="W471" s="9"/>
    </row>
    <row r="472">
      <c r="A472" s="117" t="str">
        <f t="shared" si="1"/>
        <v>1</v>
      </c>
      <c r="B472" s="5"/>
      <c r="C472" s="116"/>
      <c r="D472" s="9"/>
      <c r="E472" s="9"/>
      <c r="F472" s="9"/>
      <c r="G472" s="9"/>
      <c r="H472" s="9"/>
      <c r="I472" s="9"/>
      <c r="J472" s="9"/>
      <c r="K472" s="9"/>
      <c r="L472" s="9"/>
      <c r="M472" s="9"/>
      <c r="N472" s="9"/>
      <c r="O472" s="9"/>
      <c r="P472" s="9"/>
      <c r="Q472" s="9"/>
      <c r="R472" s="9"/>
      <c r="S472" s="9"/>
      <c r="T472" s="9"/>
      <c r="U472" s="9"/>
      <c r="V472" s="9"/>
      <c r="W472" s="9"/>
    </row>
    <row r="473">
      <c r="A473" s="117" t="str">
        <f t="shared" si="1"/>
        <v>1</v>
      </c>
      <c r="B473" s="5"/>
      <c r="C473" s="116"/>
      <c r="D473" s="9"/>
      <c r="E473" s="9"/>
      <c r="F473" s="9"/>
      <c r="G473" s="9"/>
      <c r="H473" s="9"/>
      <c r="I473" s="9"/>
      <c r="J473" s="9"/>
      <c r="K473" s="9"/>
      <c r="L473" s="9"/>
      <c r="M473" s="9"/>
      <c r="N473" s="9"/>
      <c r="O473" s="9"/>
      <c r="P473" s="9"/>
      <c r="Q473" s="9"/>
      <c r="R473" s="9"/>
      <c r="S473" s="9"/>
      <c r="T473" s="9"/>
      <c r="U473" s="9"/>
      <c r="V473" s="9"/>
      <c r="W473" s="9"/>
    </row>
    <row r="474">
      <c r="A474" s="117" t="str">
        <f t="shared" si="1"/>
        <v>1</v>
      </c>
      <c r="B474" s="5"/>
      <c r="C474" s="116"/>
      <c r="D474" s="9"/>
      <c r="E474" s="9"/>
      <c r="F474" s="9"/>
      <c r="G474" s="9"/>
      <c r="H474" s="9"/>
      <c r="I474" s="9"/>
      <c r="J474" s="9"/>
      <c r="K474" s="9"/>
      <c r="L474" s="9"/>
      <c r="M474" s="9"/>
      <c r="N474" s="9"/>
      <c r="O474" s="9"/>
      <c r="P474" s="9"/>
      <c r="Q474" s="9"/>
      <c r="R474" s="9"/>
      <c r="S474" s="9"/>
      <c r="T474" s="9"/>
      <c r="U474" s="9"/>
      <c r="V474" s="9"/>
      <c r="W474" s="9"/>
    </row>
    <row r="475">
      <c r="A475" s="117" t="str">
        <f t="shared" si="1"/>
        <v>1</v>
      </c>
      <c r="B475" s="5"/>
      <c r="C475" s="116"/>
      <c r="D475" s="9"/>
      <c r="E475" s="9"/>
      <c r="F475" s="9"/>
      <c r="G475" s="9"/>
      <c r="H475" s="9"/>
      <c r="I475" s="9"/>
      <c r="J475" s="9"/>
      <c r="K475" s="9"/>
      <c r="L475" s="9"/>
      <c r="M475" s="9"/>
      <c r="N475" s="9"/>
      <c r="O475" s="9"/>
      <c r="P475" s="9"/>
      <c r="Q475" s="9"/>
      <c r="R475" s="9"/>
      <c r="S475" s="9"/>
      <c r="T475" s="9"/>
      <c r="U475" s="9"/>
      <c r="V475" s="9"/>
      <c r="W475" s="9"/>
    </row>
    <row r="476">
      <c r="A476" s="117" t="str">
        <f t="shared" si="1"/>
        <v>1</v>
      </c>
      <c r="B476" s="5"/>
      <c r="C476" s="116"/>
      <c r="D476" s="9"/>
      <c r="E476" s="9"/>
      <c r="F476" s="9"/>
      <c r="G476" s="9"/>
      <c r="H476" s="9"/>
      <c r="I476" s="9"/>
      <c r="J476" s="9"/>
      <c r="K476" s="9"/>
      <c r="L476" s="9"/>
      <c r="M476" s="9"/>
      <c r="N476" s="9"/>
      <c r="O476" s="9"/>
      <c r="P476" s="9"/>
      <c r="Q476" s="9"/>
      <c r="R476" s="9"/>
      <c r="S476" s="9"/>
      <c r="T476" s="9"/>
      <c r="U476" s="9"/>
      <c r="V476" s="9"/>
      <c r="W476" s="9"/>
    </row>
    <row r="477">
      <c r="A477" s="117" t="str">
        <f t="shared" si="1"/>
        <v>1</v>
      </c>
      <c r="B477" s="39"/>
      <c r="C477" s="116"/>
      <c r="D477" s="9"/>
      <c r="E477" s="9"/>
      <c r="F477" s="9"/>
      <c r="G477" s="9"/>
      <c r="H477" s="9"/>
      <c r="I477" s="9"/>
      <c r="J477" s="9"/>
      <c r="K477" s="9"/>
      <c r="L477" s="9"/>
      <c r="M477" s="9"/>
      <c r="N477" s="9"/>
      <c r="O477" s="9"/>
      <c r="P477" s="9"/>
      <c r="Q477" s="9"/>
      <c r="R477" s="9"/>
      <c r="S477" s="9"/>
      <c r="T477" s="9"/>
      <c r="U477" s="9"/>
      <c r="V477" s="9"/>
      <c r="W477" s="9"/>
    </row>
    <row r="478">
      <c r="A478" s="117" t="str">
        <f t="shared" si="1"/>
        <v>1</v>
      </c>
      <c r="B478" s="5"/>
      <c r="C478" s="116"/>
      <c r="D478" s="9"/>
      <c r="E478" s="9"/>
      <c r="F478" s="9"/>
      <c r="G478" s="9"/>
      <c r="H478" s="9"/>
      <c r="I478" s="9"/>
      <c r="J478" s="9"/>
      <c r="K478" s="9"/>
      <c r="L478" s="9"/>
      <c r="M478" s="9"/>
      <c r="N478" s="9"/>
      <c r="O478" s="9"/>
      <c r="P478" s="9"/>
      <c r="Q478" s="9"/>
      <c r="R478" s="9"/>
      <c r="S478" s="9"/>
      <c r="T478" s="9"/>
      <c r="U478" s="9"/>
      <c r="V478" s="9"/>
      <c r="W478" s="9"/>
    </row>
    <row r="479">
      <c r="A479" s="117" t="str">
        <f t="shared" si="1"/>
        <v>1</v>
      </c>
      <c r="B479" s="5"/>
      <c r="C479" s="116"/>
      <c r="D479" s="9"/>
      <c r="E479" s="9"/>
      <c r="F479" s="9"/>
      <c r="G479" s="9"/>
      <c r="H479" s="9"/>
      <c r="I479" s="9"/>
      <c r="J479" s="9"/>
      <c r="K479" s="9"/>
      <c r="L479" s="9"/>
      <c r="M479" s="9"/>
      <c r="N479" s="9"/>
      <c r="O479" s="9"/>
      <c r="P479" s="9"/>
      <c r="Q479" s="9"/>
      <c r="R479" s="9"/>
      <c r="S479" s="9"/>
      <c r="T479" s="9"/>
      <c r="U479" s="9"/>
      <c r="V479" s="9"/>
      <c r="W479" s="9"/>
    </row>
    <row r="480">
      <c r="A480" s="117" t="str">
        <f t="shared" si="1"/>
        <v>1</v>
      </c>
      <c r="B480" s="5"/>
      <c r="C480" s="116"/>
      <c r="D480" s="9"/>
      <c r="E480" s="9"/>
      <c r="F480" s="9"/>
      <c r="G480" s="9"/>
      <c r="H480" s="9"/>
      <c r="I480" s="9"/>
      <c r="J480" s="9"/>
      <c r="K480" s="9"/>
      <c r="L480" s="9"/>
      <c r="M480" s="9"/>
      <c r="N480" s="9"/>
      <c r="O480" s="9"/>
      <c r="P480" s="9"/>
      <c r="Q480" s="9"/>
      <c r="R480" s="9"/>
      <c r="S480" s="9"/>
      <c r="T480" s="9"/>
      <c r="U480" s="9"/>
      <c r="V480" s="9"/>
      <c r="W480" s="9"/>
    </row>
    <row r="481">
      <c r="A481" s="117" t="str">
        <f t="shared" si="1"/>
        <v>1</v>
      </c>
      <c r="B481" s="39"/>
      <c r="C481" s="116"/>
      <c r="D481" s="9"/>
      <c r="E481" s="9"/>
      <c r="F481" s="9"/>
      <c r="G481" s="9"/>
      <c r="H481" s="9"/>
      <c r="I481" s="9"/>
      <c r="J481" s="9"/>
      <c r="K481" s="9"/>
      <c r="L481" s="9"/>
      <c r="M481" s="9"/>
      <c r="N481" s="9"/>
      <c r="O481" s="9"/>
      <c r="P481" s="9"/>
      <c r="Q481" s="9"/>
      <c r="R481" s="9"/>
      <c r="S481" s="9"/>
      <c r="T481" s="9"/>
      <c r="U481" s="9"/>
      <c r="V481" s="9"/>
      <c r="W481" s="9"/>
    </row>
    <row r="482">
      <c r="A482" s="117" t="str">
        <f t="shared" si="1"/>
        <v>1</v>
      </c>
      <c r="B482" s="39"/>
      <c r="C482" s="116"/>
      <c r="D482" s="9"/>
      <c r="E482" s="9"/>
      <c r="F482" s="9"/>
      <c r="G482" s="9"/>
      <c r="H482" s="9"/>
      <c r="I482" s="9"/>
      <c r="J482" s="9"/>
      <c r="K482" s="9"/>
      <c r="L482" s="9"/>
      <c r="M482" s="9"/>
      <c r="N482" s="9"/>
      <c r="O482" s="9"/>
      <c r="P482" s="9"/>
      <c r="Q482" s="9"/>
      <c r="R482" s="9"/>
      <c r="S482" s="9"/>
      <c r="T482" s="9"/>
      <c r="U482" s="9"/>
      <c r="V482" s="9"/>
      <c r="W482" s="9"/>
    </row>
    <row r="483">
      <c r="A483" s="117" t="str">
        <f t="shared" si="1"/>
        <v>1</v>
      </c>
      <c r="B483" s="5"/>
      <c r="C483" s="116"/>
      <c r="D483" s="9"/>
      <c r="E483" s="9"/>
      <c r="F483" s="9"/>
      <c r="G483" s="9"/>
      <c r="H483" s="9"/>
      <c r="I483" s="9"/>
      <c r="J483" s="9"/>
      <c r="K483" s="9"/>
      <c r="L483" s="9"/>
      <c r="M483" s="9"/>
      <c r="N483" s="9"/>
      <c r="O483" s="9"/>
      <c r="P483" s="9"/>
      <c r="Q483" s="9"/>
      <c r="R483" s="9"/>
      <c r="S483" s="9"/>
      <c r="T483" s="9"/>
      <c r="U483" s="9"/>
      <c r="V483" s="9"/>
      <c r="W483" s="9"/>
    </row>
    <row r="484">
      <c r="A484" s="117" t="str">
        <f t="shared" si="1"/>
        <v>1</v>
      </c>
      <c r="B484" s="39"/>
      <c r="C484" s="116"/>
      <c r="D484" s="9"/>
      <c r="E484" s="9"/>
      <c r="F484" s="9"/>
      <c r="G484" s="9"/>
      <c r="H484" s="9"/>
      <c r="I484" s="9"/>
      <c r="J484" s="9"/>
      <c r="K484" s="9"/>
      <c r="L484" s="9"/>
      <c r="M484" s="9"/>
      <c r="N484" s="9"/>
      <c r="O484" s="9"/>
      <c r="P484" s="9"/>
      <c r="Q484" s="9"/>
      <c r="R484" s="9"/>
      <c r="S484" s="9"/>
      <c r="T484" s="9"/>
      <c r="U484" s="9"/>
      <c r="V484" s="9"/>
      <c r="W484" s="9"/>
    </row>
    <row r="485">
      <c r="A485" s="117" t="str">
        <f t="shared" si="1"/>
        <v>1</v>
      </c>
      <c r="B485" s="39"/>
      <c r="C485" s="116"/>
      <c r="D485" s="9"/>
      <c r="E485" s="9"/>
      <c r="F485" s="9"/>
      <c r="G485" s="9"/>
      <c r="H485" s="9"/>
      <c r="I485" s="9"/>
      <c r="J485" s="9"/>
      <c r="K485" s="9"/>
      <c r="L485" s="9"/>
      <c r="M485" s="9"/>
      <c r="N485" s="9"/>
      <c r="O485" s="9"/>
      <c r="P485" s="9"/>
      <c r="Q485" s="9"/>
      <c r="R485" s="9"/>
      <c r="S485" s="9"/>
      <c r="T485" s="9"/>
      <c r="U485" s="9"/>
      <c r="V485" s="9"/>
      <c r="W485" s="9"/>
    </row>
    <row r="486">
      <c r="A486" s="117" t="str">
        <f t="shared" si="1"/>
        <v>1</v>
      </c>
      <c r="B486" s="39"/>
      <c r="C486" s="116"/>
      <c r="D486" s="9"/>
      <c r="E486" s="9"/>
      <c r="F486" s="9"/>
      <c r="G486" s="9"/>
      <c r="H486" s="9"/>
      <c r="I486" s="9"/>
      <c r="J486" s="9"/>
      <c r="K486" s="9"/>
      <c r="L486" s="9"/>
      <c r="M486" s="9"/>
      <c r="N486" s="9"/>
      <c r="O486" s="9"/>
      <c r="P486" s="9"/>
      <c r="Q486" s="9"/>
      <c r="R486" s="9"/>
      <c r="S486" s="9"/>
      <c r="T486" s="9"/>
      <c r="U486" s="9"/>
      <c r="V486" s="9"/>
      <c r="W486" s="9"/>
    </row>
    <row r="487">
      <c r="A487" s="117" t="str">
        <f t="shared" si="1"/>
        <v>1</v>
      </c>
      <c r="B487" s="39"/>
      <c r="C487" s="116"/>
      <c r="D487" s="9"/>
      <c r="E487" s="9"/>
      <c r="F487" s="9"/>
      <c r="G487" s="9"/>
      <c r="H487" s="9"/>
      <c r="I487" s="9"/>
      <c r="J487" s="9"/>
      <c r="K487" s="9"/>
      <c r="L487" s="9"/>
      <c r="M487" s="9"/>
      <c r="N487" s="9"/>
      <c r="O487" s="9"/>
      <c r="P487" s="9"/>
      <c r="Q487" s="9"/>
      <c r="R487" s="9"/>
      <c r="S487" s="9"/>
      <c r="T487" s="9"/>
      <c r="U487" s="9"/>
      <c r="V487" s="9"/>
      <c r="W487" s="9"/>
    </row>
    <row r="488">
      <c r="A488" s="117" t="str">
        <f t="shared" si="1"/>
        <v>1</v>
      </c>
      <c r="B488" s="39"/>
      <c r="C488" s="116"/>
      <c r="D488" s="9"/>
      <c r="E488" s="9"/>
      <c r="F488" s="9"/>
      <c r="G488" s="9"/>
      <c r="H488" s="9"/>
      <c r="I488" s="9"/>
      <c r="J488" s="9"/>
      <c r="K488" s="9"/>
      <c r="L488" s="9"/>
      <c r="M488" s="9"/>
      <c r="N488" s="9"/>
      <c r="O488" s="9"/>
      <c r="P488" s="9"/>
      <c r="Q488" s="9"/>
      <c r="R488" s="9"/>
      <c r="S488" s="9"/>
      <c r="T488" s="9"/>
      <c r="U488" s="9"/>
      <c r="V488" s="9"/>
      <c r="W488" s="9"/>
    </row>
    <row r="489">
      <c r="A489" s="117" t="str">
        <f t="shared" si="1"/>
        <v>1</v>
      </c>
      <c r="B489" s="39"/>
      <c r="C489" s="116"/>
      <c r="D489" s="9"/>
      <c r="E489" s="9"/>
      <c r="F489" s="9"/>
      <c r="G489" s="9"/>
      <c r="H489" s="9"/>
      <c r="I489" s="9"/>
      <c r="J489" s="9"/>
      <c r="K489" s="9"/>
      <c r="L489" s="9"/>
      <c r="M489" s="9"/>
      <c r="N489" s="9"/>
      <c r="O489" s="9"/>
      <c r="P489" s="9"/>
      <c r="Q489" s="9"/>
      <c r="R489" s="9"/>
      <c r="S489" s="9"/>
      <c r="T489" s="9"/>
      <c r="U489" s="9"/>
      <c r="V489" s="9"/>
      <c r="W489" s="9"/>
    </row>
    <row r="490">
      <c r="A490" s="117" t="str">
        <f t="shared" si="1"/>
        <v>1</v>
      </c>
      <c r="B490" s="39"/>
      <c r="C490" s="116"/>
      <c r="D490" s="9"/>
      <c r="E490" s="9"/>
      <c r="F490" s="9"/>
      <c r="G490" s="9"/>
      <c r="H490" s="9"/>
      <c r="I490" s="9"/>
      <c r="J490" s="9"/>
      <c r="K490" s="9"/>
      <c r="L490" s="9"/>
      <c r="M490" s="9"/>
      <c r="N490" s="9"/>
      <c r="O490" s="9"/>
      <c r="P490" s="9"/>
      <c r="Q490" s="9"/>
      <c r="R490" s="9"/>
      <c r="S490" s="9"/>
      <c r="T490" s="9"/>
      <c r="U490" s="9"/>
      <c r="V490" s="9"/>
      <c r="W490" s="9"/>
    </row>
    <row r="491">
      <c r="A491" s="117" t="str">
        <f t="shared" si="1"/>
        <v>1</v>
      </c>
      <c r="B491" s="39"/>
      <c r="C491" s="116"/>
      <c r="D491" s="9"/>
      <c r="E491" s="9"/>
      <c r="F491" s="9"/>
      <c r="G491" s="9"/>
      <c r="H491" s="9"/>
      <c r="I491" s="9"/>
      <c r="J491" s="9"/>
      <c r="K491" s="9"/>
      <c r="L491" s="9"/>
      <c r="M491" s="9"/>
      <c r="N491" s="9"/>
      <c r="O491" s="9"/>
      <c r="P491" s="9"/>
      <c r="Q491" s="9"/>
      <c r="R491" s="9"/>
      <c r="S491" s="9"/>
      <c r="T491" s="9"/>
      <c r="U491" s="9"/>
      <c r="V491" s="9"/>
      <c r="W491" s="9"/>
    </row>
    <row r="492">
      <c r="A492" s="117" t="str">
        <f t="shared" si="1"/>
        <v>1</v>
      </c>
      <c r="B492" s="5"/>
      <c r="C492" s="116"/>
      <c r="D492" s="9"/>
      <c r="E492" s="9"/>
      <c r="F492" s="9"/>
      <c r="G492" s="9"/>
      <c r="H492" s="9"/>
      <c r="I492" s="9"/>
      <c r="J492" s="9"/>
      <c r="K492" s="9"/>
      <c r="L492" s="9"/>
      <c r="M492" s="9"/>
      <c r="N492" s="9"/>
      <c r="O492" s="9"/>
      <c r="P492" s="9"/>
      <c r="Q492" s="9"/>
      <c r="R492" s="9"/>
      <c r="S492" s="9"/>
      <c r="T492" s="9"/>
      <c r="U492" s="9"/>
      <c r="V492" s="9"/>
      <c r="W492" s="9"/>
    </row>
    <row r="493">
      <c r="A493" s="117" t="str">
        <f t="shared" si="1"/>
        <v>1</v>
      </c>
      <c r="B493" s="5"/>
      <c r="C493" s="116"/>
      <c r="D493" s="9"/>
      <c r="E493" s="9"/>
      <c r="F493" s="9"/>
      <c r="G493" s="9"/>
      <c r="H493" s="9"/>
      <c r="I493" s="9"/>
      <c r="J493" s="9"/>
      <c r="K493" s="9"/>
      <c r="L493" s="9"/>
      <c r="M493" s="9"/>
      <c r="N493" s="9"/>
      <c r="O493" s="9"/>
      <c r="P493" s="9"/>
      <c r="Q493" s="9"/>
      <c r="R493" s="9"/>
      <c r="S493" s="9"/>
      <c r="T493" s="9"/>
      <c r="U493" s="9"/>
      <c r="V493" s="9"/>
      <c r="W493" s="9"/>
    </row>
    <row r="494">
      <c r="A494" s="117" t="str">
        <f t="shared" si="1"/>
        <v>1</v>
      </c>
      <c r="B494" s="5"/>
      <c r="C494" s="116"/>
      <c r="D494" s="9"/>
      <c r="E494" s="9"/>
      <c r="F494" s="9"/>
      <c r="G494" s="9"/>
      <c r="H494" s="9"/>
      <c r="I494" s="9"/>
      <c r="J494" s="9"/>
      <c r="K494" s="9"/>
      <c r="L494" s="9"/>
      <c r="M494" s="9"/>
      <c r="N494" s="9"/>
      <c r="O494" s="9"/>
      <c r="P494" s="9"/>
      <c r="Q494" s="9"/>
      <c r="R494" s="9"/>
      <c r="S494" s="9"/>
      <c r="T494" s="9"/>
      <c r="U494" s="9"/>
      <c r="V494" s="9"/>
      <c r="W494" s="9"/>
    </row>
    <row r="495">
      <c r="A495" s="117" t="str">
        <f t="shared" si="1"/>
        <v>1</v>
      </c>
      <c r="B495" s="5"/>
      <c r="C495" s="116"/>
      <c r="D495" s="9"/>
      <c r="E495" s="9"/>
      <c r="F495" s="9"/>
      <c r="G495" s="9"/>
      <c r="H495" s="9"/>
      <c r="I495" s="9"/>
      <c r="J495" s="9"/>
      <c r="K495" s="9"/>
      <c r="L495" s="9"/>
      <c r="M495" s="9"/>
      <c r="N495" s="9"/>
      <c r="O495" s="9"/>
      <c r="P495" s="9"/>
      <c r="Q495" s="9"/>
      <c r="R495" s="9"/>
      <c r="S495" s="9"/>
      <c r="T495" s="9"/>
      <c r="U495" s="9"/>
      <c r="V495" s="9"/>
      <c r="W495" s="9"/>
    </row>
    <row r="496">
      <c r="A496" s="117" t="str">
        <f t="shared" si="1"/>
        <v>1</v>
      </c>
      <c r="B496" s="39"/>
      <c r="C496" s="116"/>
      <c r="D496" s="9"/>
      <c r="E496" s="9"/>
      <c r="F496" s="9"/>
      <c r="G496" s="9"/>
      <c r="H496" s="9"/>
      <c r="I496" s="9"/>
      <c r="J496" s="9"/>
      <c r="K496" s="9"/>
      <c r="L496" s="9"/>
      <c r="M496" s="9"/>
      <c r="N496" s="9"/>
      <c r="O496" s="9"/>
      <c r="P496" s="9"/>
      <c r="Q496" s="9"/>
      <c r="R496" s="9"/>
      <c r="S496" s="9"/>
      <c r="T496" s="9"/>
      <c r="U496" s="9"/>
      <c r="V496" s="9"/>
      <c r="W496" s="9"/>
    </row>
    <row r="497">
      <c r="A497" s="117" t="str">
        <f t="shared" si="1"/>
        <v>1</v>
      </c>
      <c r="B497" s="39"/>
      <c r="C497" s="116"/>
      <c r="D497" s="9"/>
      <c r="E497" s="9"/>
      <c r="F497" s="9"/>
      <c r="G497" s="9"/>
      <c r="H497" s="9"/>
      <c r="I497" s="9"/>
      <c r="J497" s="9"/>
      <c r="K497" s="9"/>
      <c r="L497" s="9"/>
      <c r="M497" s="9"/>
      <c r="N497" s="9"/>
      <c r="O497" s="9"/>
      <c r="P497" s="9"/>
      <c r="Q497" s="9"/>
      <c r="R497" s="9"/>
      <c r="S497" s="9"/>
      <c r="T497" s="9"/>
      <c r="U497" s="9"/>
      <c r="V497" s="9"/>
      <c r="W497" s="9"/>
    </row>
    <row r="498">
      <c r="A498" s="117" t="str">
        <f t="shared" si="1"/>
        <v>1</v>
      </c>
      <c r="B498" s="5"/>
      <c r="C498" s="116"/>
      <c r="D498" s="9"/>
      <c r="E498" s="9"/>
      <c r="F498" s="9"/>
      <c r="G498" s="9"/>
      <c r="H498" s="9"/>
      <c r="I498" s="9"/>
      <c r="J498" s="9"/>
      <c r="K498" s="9"/>
      <c r="L498" s="9"/>
      <c r="M498" s="9"/>
      <c r="N498" s="9"/>
      <c r="O498" s="9"/>
      <c r="P498" s="9"/>
      <c r="Q498" s="9"/>
      <c r="R498" s="9"/>
      <c r="S498" s="9"/>
      <c r="T498" s="9"/>
      <c r="U498" s="9"/>
      <c r="V498" s="9"/>
      <c r="W498" s="9"/>
    </row>
    <row r="499">
      <c r="A499" s="117" t="str">
        <f t="shared" si="1"/>
        <v>1</v>
      </c>
      <c r="B499" s="5"/>
      <c r="C499" s="116"/>
      <c r="D499" s="9"/>
      <c r="E499" s="9"/>
      <c r="F499" s="9"/>
      <c r="G499" s="9"/>
      <c r="H499" s="9"/>
      <c r="I499" s="9"/>
      <c r="J499" s="9"/>
      <c r="K499" s="9"/>
      <c r="L499" s="9"/>
      <c r="M499" s="9"/>
      <c r="N499" s="9"/>
      <c r="O499" s="9"/>
      <c r="P499" s="9"/>
      <c r="Q499" s="9"/>
      <c r="R499" s="9"/>
      <c r="S499" s="9"/>
      <c r="T499" s="9"/>
      <c r="U499" s="9"/>
      <c r="V499" s="9"/>
      <c r="W499" s="9"/>
    </row>
    <row r="500">
      <c r="A500" s="117" t="str">
        <f t="shared" si="1"/>
        <v>1</v>
      </c>
      <c r="B500" s="5"/>
      <c r="C500" s="116"/>
      <c r="D500" s="9"/>
      <c r="E500" s="9"/>
      <c r="F500" s="9"/>
      <c r="G500" s="9"/>
      <c r="H500" s="9"/>
      <c r="I500" s="9"/>
      <c r="J500" s="9"/>
      <c r="K500" s="9"/>
      <c r="L500" s="9"/>
      <c r="M500" s="9"/>
      <c r="N500" s="9"/>
      <c r="O500" s="9"/>
      <c r="P500" s="9"/>
      <c r="Q500" s="9"/>
      <c r="R500" s="9"/>
      <c r="S500" s="9"/>
      <c r="T500" s="9"/>
      <c r="U500" s="9"/>
      <c r="V500" s="9"/>
      <c r="W500" s="9"/>
    </row>
    <row r="501">
      <c r="A501" s="117" t="str">
        <f t="shared" si="1"/>
        <v>1</v>
      </c>
      <c r="B501" s="39"/>
      <c r="C501" s="116"/>
      <c r="D501" s="9"/>
      <c r="E501" s="9"/>
      <c r="F501" s="9"/>
      <c r="G501" s="9"/>
      <c r="H501" s="9"/>
      <c r="I501" s="9"/>
      <c r="J501" s="9"/>
      <c r="K501" s="9"/>
      <c r="L501" s="9"/>
      <c r="M501" s="9"/>
      <c r="N501" s="9"/>
      <c r="O501" s="9"/>
      <c r="P501" s="9"/>
      <c r="Q501" s="9"/>
      <c r="R501" s="9"/>
      <c r="S501" s="9"/>
      <c r="T501" s="9"/>
      <c r="U501" s="9"/>
      <c r="V501" s="9"/>
      <c r="W501" s="9"/>
    </row>
    <row r="502">
      <c r="A502" s="117" t="str">
        <f t="shared" si="1"/>
        <v>1</v>
      </c>
      <c r="B502" s="39"/>
      <c r="C502" s="116"/>
      <c r="D502" s="9"/>
      <c r="E502" s="9"/>
      <c r="F502" s="9"/>
      <c r="G502" s="9"/>
      <c r="H502" s="9"/>
      <c r="I502" s="9"/>
      <c r="J502" s="9"/>
      <c r="K502" s="9"/>
      <c r="L502" s="9"/>
      <c r="M502" s="9"/>
      <c r="N502" s="9"/>
      <c r="O502" s="9"/>
      <c r="P502" s="9"/>
      <c r="Q502" s="9"/>
      <c r="R502" s="9"/>
      <c r="S502" s="9"/>
      <c r="T502" s="9"/>
      <c r="U502" s="9"/>
      <c r="V502" s="9"/>
      <c r="W502" s="9"/>
    </row>
    <row r="503">
      <c r="A503" s="117" t="str">
        <f t="shared" si="1"/>
        <v>1</v>
      </c>
      <c r="B503" s="39"/>
      <c r="C503" s="116"/>
      <c r="D503" s="9"/>
      <c r="E503" s="9"/>
      <c r="F503" s="9"/>
      <c r="G503" s="9"/>
      <c r="H503" s="9"/>
      <c r="I503" s="9"/>
      <c r="J503" s="9"/>
      <c r="K503" s="9"/>
      <c r="L503" s="9"/>
      <c r="M503" s="9"/>
      <c r="N503" s="9"/>
      <c r="O503" s="9"/>
      <c r="P503" s="9"/>
      <c r="Q503" s="9"/>
      <c r="R503" s="9"/>
      <c r="S503" s="9"/>
      <c r="T503" s="9"/>
      <c r="U503" s="9"/>
      <c r="V503" s="9"/>
      <c r="W503" s="9"/>
    </row>
    <row r="504">
      <c r="A504" s="117" t="str">
        <f t="shared" si="1"/>
        <v>1</v>
      </c>
      <c r="B504" s="39"/>
      <c r="C504" s="116"/>
      <c r="D504" s="9"/>
      <c r="E504" s="9"/>
      <c r="F504" s="9"/>
      <c r="G504" s="9"/>
      <c r="H504" s="9"/>
      <c r="I504" s="9"/>
      <c r="J504" s="9"/>
      <c r="K504" s="9"/>
      <c r="L504" s="9"/>
      <c r="M504" s="9"/>
      <c r="N504" s="9"/>
      <c r="O504" s="9"/>
      <c r="P504" s="9"/>
      <c r="Q504" s="9"/>
      <c r="R504" s="9"/>
      <c r="S504" s="9"/>
      <c r="T504" s="9"/>
      <c r="U504" s="9"/>
      <c r="V504" s="9"/>
      <c r="W504" s="9"/>
    </row>
    <row r="505">
      <c r="A505" s="117" t="str">
        <f t="shared" si="1"/>
        <v>1</v>
      </c>
      <c r="B505" s="39"/>
      <c r="C505" s="116"/>
      <c r="D505" s="9"/>
      <c r="E505" s="9"/>
      <c r="F505" s="9"/>
      <c r="G505" s="9"/>
      <c r="H505" s="9"/>
      <c r="I505" s="9"/>
      <c r="J505" s="9"/>
      <c r="K505" s="9"/>
      <c r="L505" s="9"/>
      <c r="M505" s="9"/>
      <c r="N505" s="9"/>
      <c r="O505" s="9"/>
      <c r="P505" s="9"/>
      <c r="Q505" s="9"/>
      <c r="R505" s="9"/>
      <c r="S505" s="9"/>
      <c r="T505" s="9"/>
      <c r="U505" s="9"/>
      <c r="V505" s="9"/>
      <c r="W505" s="9"/>
    </row>
    <row r="506">
      <c r="A506" s="117" t="str">
        <f t="shared" si="1"/>
        <v>1</v>
      </c>
      <c r="B506" s="39"/>
      <c r="C506" s="116"/>
      <c r="D506" s="9"/>
      <c r="E506" s="9"/>
      <c r="F506" s="9"/>
      <c r="G506" s="9"/>
      <c r="H506" s="9"/>
      <c r="I506" s="9"/>
      <c r="J506" s="9"/>
      <c r="K506" s="9"/>
      <c r="L506" s="9"/>
      <c r="M506" s="9"/>
      <c r="N506" s="9"/>
      <c r="O506" s="9"/>
      <c r="P506" s="9"/>
      <c r="Q506" s="9"/>
      <c r="R506" s="9"/>
      <c r="S506" s="9"/>
      <c r="T506" s="9"/>
      <c r="U506" s="9"/>
      <c r="V506" s="9"/>
      <c r="W506" s="9"/>
    </row>
    <row r="507">
      <c r="A507" s="117" t="str">
        <f t="shared" si="1"/>
        <v>1</v>
      </c>
      <c r="B507" s="39"/>
      <c r="C507" s="116"/>
      <c r="D507" s="9"/>
      <c r="E507" s="9"/>
      <c r="F507" s="9"/>
      <c r="G507" s="9"/>
      <c r="H507" s="9"/>
      <c r="I507" s="9"/>
      <c r="J507" s="9"/>
      <c r="K507" s="9"/>
      <c r="L507" s="9"/>
      <c r="M507" s="9"/>
      <c r="N507" s="9"/>
      <c r="O507" s="9"/>
      <c r="P507" s="9"/>
      <c r="Q507" s="9"/>
      <c r="R507" s="9"/>
      <c r="S507" s="9"/>
      <c r="T507" s="9"/>
      <c r="U507" s="9"/>
      <c r="V507" s="9"/>
      <c r="W507" s="9"/>
    </row>
    <row r="508">
      <c r="A508" s="117" t="str">
        <f t="shared" si="1"/>
        <v>1</v>
      </c>
      <c r="B508" s="5"/>
      <c r="C508" s="116"/>
      <c r="D508" s="9"/>
      <c r="E508" s="9"/>
      <c r="F508" s="9"/>
      <c r="G508" s="9"/>
      <c r="H508" s="9"/>
      <c r="I508" s="9"/>
      <c r="J508" s="9"/>
      <c r="K508" s="9"/>
      <c r="L508" s="9"/>
      <c r="M508" s="9"/>
      <c r="N508" s="9"/>
      <c r="O508" s="9"/>
      <c r="P508" s="9"/>
      <c r="Q508" s="9"/>
      <c r="R508" s="9"/>
      <c r="S508" s="9"/>
      <c r="T508" s="9"/>
      <c r="U508" s="9"/>
      <c r="V508" s="9"/>
      <c r="W508" s="9"/>
    </row>
    <row r="509">
      <c r="A509" s="117" t="str">
        <f t="shared" si="1"/>
        <v>1</v>
      </c>
      <c r="B509" s="39"/>
      <c r="C509" s="116"/>
      <c r="D509" s="9"/>
      <c r="E509" s="9"/>
      <c r="F509" s="9"/>
      <c r="G509" s="9"/>
      <c r="H509" s="9"/>
      <c r="I509" s="9"/>
      <c r="J509" s="9"/>
      <c r="K509" s="9"/>
      <c r="L509" s="9"/>
      <c r="M509" s="9"/>
      <c r="N509" s="9"/>
      <c r="O509" s="9"/>
      <c r="P509" s="9"/>
      <c r="Q509" s="9"/>
      <c r="R509" s="9"/>
      <c r="S509" s="9"/>
      <c r="T509" s="9"/>
      <c r="U509" s="9"/>
      <c r="V509" s="9"/>
      <c r="W509" s="9"/>
    </row>
    <row r="510">
      <c r="A510" s="117" t="str">
        <f t="shared" si="1"/>
        <v>1</v>
      </c>
      <c r="B510" s="39"/>
      <c r="C510" s="116"/>
      <c r="D510" s="9"/>
      <c r="E510" s="9"/>
      <c r="F510" s="9"/>
      <c r="G510" s="9"/>
      <c r="H510" s="9"/>
      <c r="I510" s="9"/>
      <c r="J510" s="9"/>
      <c r="K510" s="9"/>
      <c r="L510" s="9"/>
      <c r="M510" s="9"/>
      <c r="N510" s="9"/>
      <c r="O510" s="9"/>
      <c r="P510" s="9"/>
      <c r="Q510" s="9"/>
      <c r="R510" s="9"/>
      <c r="S510" s="9"/>
      <c r="T510" s="9"/>
      <c r="U510" s="9"/>
      <c r="V510" s="9"/>
      <c r="W510" s="9"/>
    </row>
    <row r="511">
      <c r="A511" s="117" t="str">
        <f t="shared" si="1"/>
        <v>1</v>
      </c>
      <c r="B511" s="39"/>
      <c r="C511" s="116"/>
      <c r="D511" s="9"/>
      <c r="E511" s="9"/>
      <c r="F511" s="9"/>
      <c r="G511" s="9"/>
      <c r="H511" s="9"/>
      <c r="I511" s="9"/>
      <c r="J511" s="9"/>
      <c r="K511" s="9"/>
      <c r="L511" s="9"/>
      <c r="M511" s="9"/>
      <c r="N511" s="9"/>
      <c r="O511" s="9"/>
      <c r="P511" s="9"/>
      <c r="Q511" s="9"/>
      <c r="R511" s="9"/>
      <c r="S511" s="9"/>
      <c r="T511" s="9"/>
      <c r="U511" s="9"/>
      <c r="V511" s="9"/>
      <c r="W511" s="9"/>
    </row>
    <row r="512">
      <c r="A512" s="117" t="str">
        <f t="shared" si="1"/>
        <v>1</v>
      </c>
      <c r="B512" s="39"/>
      <c r="C512" s="116"/>
      <c r="D512" s="9"/>
      <c r="E512" s="9"/>
      <c r="F512" s="9"/>
      <c r="G512" s="9"/>
      <c r="H512" s="9"/>
      <c r="I512" s="9"/>
      <c r="J512" s="9"/>
      <c r="K512" s="9"/>
      <c r="L512" s="9"/>
      <c r="M512" s="9"/>
      <c r="N512" s="9"/>
      <c r="O512" s="9"/>
      <c r="P512" s="9"/>
      <c r="Q512" s="9"/>
      <c r="R512" s="9"/>
      <c r="S512" s="9"/>
      <c r="T512" s="9"/>
      <c r="U512" s="9"/>
      <c r="V512" s="9"/>
      <c r="W512" s="9"/>
    </row>
    <row r="513">
      <c r="A513" s="117" t="str">
        <f t="shared" si="1"/>
        <v>1</v>
      </c>
      <c r="B513" s="39"/>
      <c r="C513" s="116"/>
      <c r="D513" s="9"/>
      <c r="E513" s="9"/>
      <c r="F513" s="9"/>
      <c r="G513" s="9"/>
      <c r="H513" s="9"/>
      <c r="I513" s="9"/>
      <c r="J513" s="9"/>
      <c r="K513" s="9"/>
      <c r="L513" s="9"/>
      <c r="M513" s="9"/>
      <c r="N513" s="9"/>
      <c r="O513" s="9"/>
      <c r="P513" s="9"/>
      <c r="Q513" s="9"/>
      <c r="R513" s="9"/>
      <c r="S513" s="9"/>
      <c r="T513" s="9"/>
      <c r="U513" s="9"/>
      <c r="V513" s="9"/>
      <c r="W513" s="9"/>
    </row>
    <row r="514">
      <c r="A514" s="117" t="str">
        <f t="shared" si="1"/>
        <v>1</v>
      </c>
      <c r="B514" s="39"/>
      <c r="C514" s="116"/>
      <c r="D514" s="9"/>
      <c r="E514" s="9"/>
      <c r="F514" s="9"/>
      <c r="G514" s="9"/>
      <c r="H514" s="9"/>
      <c r="I514" s="9"/>
      <c r="J514" s="9"/>
      <c r="K514" s="9"/>
      <c r="L514" s="9"/>
      <c r="M514" s="9"/>
      <c r="N514" s="9"/>
      <c r="O514" s="9"/>
      <c r="P514" s="9"/>
      <c r="Q514" s="9"/>
      <c r="R514" s="9"/>
      <c r="S514" s="9"/>
      <c r="T514" s="9"/>
      <c r="U514" s="9"/>
      <c r="V514" s="9"/>
      <c r="W514" s="9"/>
    </row>
    <row r="515">
      <c r="A515" s="117" t="str">
        <f t="shared" si="1"/>
        <v>1</v>
      </c>
      <c r="B515" s="39"/>
      <c r="C515" s="116"/>
      <c r="D515" s="9"/>
      <c r="E515" s="9"/>
      <c r="F515" s="9"/>
      <c r="G515" s="9"/>
      <c r="H515" s="9"/>
      <c r="I515" s="9"/>
      <c r="J515" s="9"/>
      <c r="K515" s="9"/>
      <c r="L515" s="9"/>
      <c r="M515" s="9"/>
      <c r="N515" s="9"/>
      <c r="O515" s="9"/>
      <c r="P515" s="9"/>
      <c r="Q515" s="9"/>
      <c r="R515" s="9"/>
      <c r="S515" s="9"/>
      <c r="T515" s="9"/>
      <c r="U515" s="9"/>
      <c r="V515" s="9"/>
      <c r="W515" s="9"/>
    </row>
    <row r="516">
      <c r="A516" s="117" t="str">
        <f t="shared" si="1"/>
        <v>1</v>
      </c>
      <c r="B516" s="39"/>
      <c r="C516" s="116"/>
      <c r="D516" s="9"/>
      <c r="E516" s="9"/>
      <c r="F516" s="9"/>
      <c r="G516" s="9"/>
      <c r="H516" s="9"/>
      <c r="I516" s="9"/>
      <c r="J516" s="9"/>
      <c r="K516" s="9"/>
      <c r="L516" s="9"/>
      <c r="M516" s="9"/>
      <c r="N516" s="9"/>
      <c r="O516" s="9"/>
      <c r="P516" s="9"/>
      <c r="Q516" s="9"/>
      <c r="R516" s="9"/>
      <c r="S516" s="9"/>
      <c r="T516" s="9"/>
      <c r="U516" s="9"/>
      <c r="V516" s="9"/>
      <c r="W516" s="9"/>
    </row>
    <row r="517">
      <c r="A517" s="117" t="str">
        <f t="shared" si="1"/>
        <v>1</v>
      </c>
      <c r="B517" s="39"/>
      <c r="C517" s="116"/>
      <c r="D517" s="9"/>
      <c r="E517" s="9"/>
      <c r="F517" s="9"/>
      <c r="G517" s="9"/>
      <c r="H517" s="9"/>
      <c r="I517" s="9"/>
      <c r="J517" s="9"/>
      <c r="K517" s="9"/>
      <c r="L517" s="9"/>
      <c r="M517" s="9"/>
      <c r="N517" s="9"/>
      <c r="O517" s="9"/>
      <c r="P517" s="9"/>
      <c r="Q517" s="9"/>
      <c r="R517" s="9"/>
      <c r="S517" s="9"/>
      <c r="T517" s="9"/>
      <c r="U517" s="9"/>
      <c r="V517" s="9"/>
      <c r="W517" s="9"/>
    </row>
    <row r="518">
      <c r="A518" s="117" t="str">
        <f t="shared" si="1"/>
        <v>1</v>
      </c>
      <c r="B518" s="39"/>
      <c r="C518" s="116"/>
      <c r="D518" s="9"/>
      <c r="E518" s="9"/>
      <c r="F518" s="9"/>
      <c r="G518" s="9"/>
      <c r="H518" s="9"/>
      <c r="I518" s="9"/>
      <c r="J518" s="9"/>
      <c r="K518" s="9"/>
      <c r="L518" s="9"/>
      <c r="M518" s="9"/>
      <c r="N518" s="9"/>
      <c r="O518" s="9"/>
      <c r="P518" s="9"/>
      <c r="Q518" s="9"/>
      <c r="R518" s="9"/>
      <c r="S518" s="9"/>
      <c r="T518" s="9"/>
      <c r="U518" s="9"/>
      <c r="V518" s="9"/>
      <c r="W518" s="9"/>
    </row>
    <row r="519">
      <c r="A519" s="117" t="str">
        <f t="shared" si="1"/>
        <v>1</v>
      </c>
      <c r="B519" s="39"/>
      <c r="C519" s="116"/>
      <c r="D519" s="9"/>
      <c r="E519" s="9"/>
      <c r="F519" s="9"/>
      <c r="G519" s="9"/>
      <c r="H519" s="9"/>
      <c r="I519" s="9"/>
      <c r="J519" s="9"/>
      <c r="K519" s="9"/>
      <c r="L519" s="9"/>
      <c r="M519" s="9"/>
      <c r="N519" s="9"/>
      <c r="O519" s="9"/>
      <c r="P519" s="9"/>
      <c r="Q519" s="9"/>
      <c r="R519" s="9"/>
      <c r="S519" s="9"/>
      <c r="T519" s="9"/>
      <c r="U519" s="9"/>
      <c r="V519" s="9"/>
      <c r="W519" s="9"/>
    </row>
    <row r="520">
      <c r="A520" s="117" t="str">
        <f t="shared" si="1"/>
        <v>1</v>
      </c>
      <c r="B520" s="5"/>
      <c r="C520" s="116"/>
      <c r="D520" s="9"/>
      <c r="E520" s="9"/>
      <c r="F520" s="9"/>
      <c r="G520" s="9"/>
      <c r="H520" s="9"/>
      <c r="I520" s="9"/>
      <c r="J520" s="9"/>
      <c r="K520" s="9"/>
      <c r="L520" s="9"/>
      <c r="M520" s="9"/>
      <c r="N520" s="9"/>
      <c r="O520" s="9"/>
      <c r="P520" s="9"/>
      <c r="Q520" s="9"/>
      <c r="R520" s="9"/>
      <c r="S520" s="9"/>
      <c r="T520" s="9"/>
      <c r="U520" s="9"/>
      <c r="V520" s="9"/>
      <c r="W520" s="9"/>
    </row>
    <row r="521">
      <c r="A521" s="117" t="str">
        <f t="shared" si="1"/>
        <v>1</v>
      </c>
      <c r="B521" s="5"/>
      <c r="C521" s="116"/>
      <c r="D521" s="9"/>
      <c r="E521" s="9"/>
      <c r="F521" s="9"/>
      <c r="G521" s="9"/>
      <c r="H521" s="9"/>
      <c r="I521" s="9"/>
      <c r="J521" s="9"/>
      <c r="K521" s="9"/>
      <c r="L521" s="9"/>
      <c r="M521" s="9"/>
      <c r="N521" s="9"/>
      <c r="O521" s="9"/>
      <c r="P521" s="9"/>
      <c r="Q521" s="9"/>
      <c r="R521" s="9"/>
      <c r="S521" s="9"/>
      <c r="T521" s="9"/>
      <c r="U521" s="9"/>
      <c r="V521" s="9"/>
      <c r="W521" s="9"/>
    </row>
    <row r="522">
      <c r="A522" s="117" t="str">
        <f t="shared" si="1"/>
        <v>1</v>
      </c>
      <c r="B522" s="39"/>
      <c r="C522" s="116"/>
      <c r="D522" s="9"/>
      <c r="E522" s="9"/>
      <c r="F522" s="9"/>
      <c r="G522" s="9"/>
      <c r="H522" s="9"/>
      <c r="I522" s="9"/>
      <c r="J522" s="9"/>
      <c r="K522" s="9"/>
      <c r="L522" s="9"/>
      <c r="M522" s="9"/>
      <c r="N522" s="9"/>
      <c r="O522" s="9"/>
      <c r="P522" s="9"/>
      <c r="Q522" s="9"/>
      <c r="R522" s="9"/>
      <c r="S522" s="9"/>
      <c r="T522" s="9"/>
      <c r="U522" s="9"/>
      <c r="V522" s="9"/>
      <c r="W522" s="9"/>
    </row>
    <row r="523">
      <c r="A523" s="117" t="str">
        <f t="shared" si="1"/>
        <v>1</v>
      </c>
      <c r="B523" s="5"/>
      <c r="C523" s="116"/>
      <c r="D523" s="9"/>
      <c r="E523" s="9"/>
      <c r="F523" s="9"/>
      <c r="G523" s="9"/>
      <c r="H523" s="9"/>
      <c r="I523" s="9"/>
      <c r="J523" s="9"/>
      <c r="K523" s="9"/>
      <c r="L523" s="9"/>
      <c r="M523" s="9"/>
      <c r="N523" s="9"/>
      <c r="O523" s="9"/>
      <c r="P523" s="9"/>
      <c r="Q523" s="9"/>
      <c r="R523" s="9"/>
      <c r="S523" s="9"/>
      <c r="T523" s="9"/>
      <c r="U523" s="9"/>
      <c r="V523" s="9"/>
      <c r="W523" s="9"/>
    </row>
    <row r="524">
      <c r="A524" s="117" t="str">
        <f t="shared" si="1"/>
        <v>1</v>
      </c>
      <c r="B524" s="5"/>
      <c r="C524" s="116"/>
      <c r="D524" s="9"/>
      <c r="E524" s="9"/>
      <c r="F524" s="9"/>
      <c r="G524" s="9"/>
      <c r="H524" s="9"/>
      <c r="I524" s="9"/>
      <c r="J524" s="9"/>
      <c r="K524" s="9"/>
      <c r="L524" s="9"/>
      <c r="M524" s="9"/>
      <c r="N524" s="9"/>
      <c r="O524" s="9"/>
      <c r="P524" s="9"/>
      <c r="Q524" s="9"/>
      <c r="R524" s="9"/>
      <c r="S524" s="9"/>
      <c r="T524" s="9"/>
      <c r="U524" s="9"/>
      <c r="V524" s="9"/>
      <c r="W524" s="9"/>
    </row>
    <row r="525">
      <c r="A525" s="117" t="str">
        <f t="shared" si="1"/>
        <v>1</v>
      </c>
      <c r="B525" s="39"/>
      <c r="C525" s="116"/>
      <c r="D525" s="9"/>
      <c r="E525" s="9"/>
      <c r="F525" s="9"/>
      <c r="G525" s="9"/>
      <c r="H525" s="9"/>
      <c r="I525" s="9"/>
      <c r="J525" s="9"/>
      <c r="K525" s="9"/>
      <c r="L525" s="9"/>
      <c r="M525" s="9"/>
      <c r="N525" s="9"/>
      <c r="O525" s="9"/>
      <c r="P525" s="9"/>
      <c r="Q525" s="9"/>
      <c r="R525" s="9"/>
      <c r="S525" s="9"/>
      <c r="T525" s="9"/>
      <c r="U525" s="9"/>
      <c r="V525" s="9"/>
      <c r="W525" s="9"/>
    </row>
    <row r="526">
      <c r="A526" s="117" t="str">
        <f t="shared" si="1"/>
        <v>1</v>
      </c>
      <c r="B526" s="39"/>
      <c r="C526" s="116"/>
      <c r="D526" s="9"/>
      <c r="E526" s="9"/>
      <c r="F526" s="9"/>
      <c r="G526" s="9"/>
      <c r="H526" s="9"/>
      <c r="I526" s="9"/>
      <c r="J526" s="9"/>
      <c r="K526" s="9"/>
      <c r="L526" s="9"/>
      <c r="M526" s="9"/>
      <c r="N526" s="9"/>
      <c r="O526" s="9"/>
      <c r="P526" s="9"/>
      <c r="Q526" s="9"/>
      <c r="R526" s="9"/>
      <c r="S526" s="9"/>
      <c r="T526" s="9"/>
      <c r="U526" s="9"/>
      <c r="V526" s="9"/>
      <c r="W526" s="9"/>
    </row>
    <row r="527">
      <c r="A527" s="117" t="str">
        <f t="shared" si="1"/>
        <v>1</v>
      </c>
      <c r="B527" s="39"/>
      <c r="C527" s="116"/>
      <c r="D527" s="9"/>
      <c r="E527" s="9"/>
      <c r="F527" s="9"/>
      <c r="G527" s="9"/>
      <c r="H527" s="9"/>
      <c r="I527" s="9"/>
      <c r="J527" s="9"/>
      <c r="K527" s="9"/>
      <c r="L527" s="9"/>
      <c r="M527" s="9"/>
      <c r="N527" s="9"/>
      <c r="O527" s="9"/>
      <c r="P527" s="9"/>
      <c r="Q527" s="9"/>
      <c r="R527" s="9"/>
      <c r="S527" s="9"/>
      <c r="T527" s="9"/>
      <c r="U527" s="9"/>
      <c r="V527" s="9"/>
      <c r="W527" s="9"/>
    </row>
    <row r="528">
      <c r="A528" s="117" t="str">
        <f t="shared" si="1"/>
        <v>1</v>
      </c>
      <c r="B528" s="39"/>
      <c r="C528" s="116"/>
      <c r="D528" s="9"/>
      <c r="E528" s="9"/>
      <c r="F528" s="9"/>
      <c r="G528" s="9"/>
      <c r="H528" s="9"/>
      <c r="I528" s="9"/>
      <c r="J528" s="9"/>
      <c r="K528" s="9"/>
      <c r="L528" s="9"/>
      <c r="M528" s="9"/>
      <c r="N528" s="9"/>
      <c r="O528" s="9"/>
      <c r="P528" s="9"/>
      <c r="Q528" s="9"/>
      <c r="R528" s="9"/>
      <c r="S528" s="9"/>
      <c r="T528" s="9"/>
      <c r="U528" s="9"/>
      <c r="V528" s="9"/>
      <c r="W528" s="9"/>
    </row>
    <row r="529">
      <c r="A529" s="117" t="str">
        <f t="shared" si="1"/>
        <v>1</v>
      </c>
      <c r="B529" s="5"/>
      <c r="C529" s="116"/>
      <c r="D529" s="9"/>
      <c r="E529" s="9"/>
      <c r="F529" s="9"/>
      <c r="G529" s="9"/>
      <c r="H529" s="9"/>
      <c r="I529" s="9"/>
      <c r="J529" s="9"/>
      <c r="K529" s="9"/>
      <c r="L529" s="9"/>
      <c r="M529" s="9"/>
      <c r="N529" s="9"/>
      <c r="O529" s="9"/>
      <c r="P529" s="9"/>
      <c r="Q529" s="9"/>
      <c r="R529" s="9"/>
      <c r="S529" s="9"/>
      <c r="T529" s="9"/>
      <c r="U529" s="9"/>
      <c r="V529" s="9"/>
      <c r="W529" s="9"/>
    </row>
    <row r="530">
      <c r="A530" s="117" t="str">
        <f t="shared" si="1"/>
        <v>1</v>
      </c>
      <c r="B530" s="5"/>
      <c r="C530" s="116"/>
      <c r="D530" s="9"/>
      <c r="E530" s="9"/>
      <c r="F530" s="9"/>
      <c r="G530" s="9"/>
      <c r="H530" s="9"/>
      <c r="I530" s="9"/>
      <c r="J530" s="9"/>
      <c r="K530" s="9"/>
      <c r="L530" s="9"/>
      <c r="M530" s="9"/>
      <c r="N530" s="9"/>
      <c r="O530" s="9"/>
      <c r="P530" s="9"/>
      <c r="Q530" s="9"/>
      <c r="R530" s="9"/>
      <c r="S530" s="9"/>
      <c r="T530" s="9"/>
      <c r="U530" s="9"/>
      <c r="V530" s="9"/>
      <c r="W530" s="9"/>
    </row>
    <row r="531">
      <c r="A531" s="117" t="str">
        <f t="shared" si="1"/>
        <v>1</v>
      </c>
      <c r="B531" s="5"/>
      <c r="C531" s="116"/>
      <c r="D531" s="9"/>
      <c r="E531" s="9"/>
      <c r="F531" s="9"/>
      <c r="G531" s="9"/>
      <c r="H531" s="9"/>
      <c r="I531" s="9"/>
      <c r="J531" s="9"/>
      <c r="K531" s="9"/>
      <c r="L531" s="9"/>
      <c r="M531" s="9"/>
      <c r="N531" s="9"/>
      <c r="O531" s="9"/>
      <c r="P531" s="9"/>
      <c r="Q531" s="9"/>
      <c r="R531" s="9"/>
      <c r="S531" s="9"/>
      <c r="T531" s="9"/>
      <c r="U531" s="9"/>
      <c r="V531" s="9"/>
      <c r="W531" s="9"/>
    </row>
    <row r="532">
      <c r="A532" s="117" t="str">
        <f t="shared" si="1"/>
        <v>1</v>
      </c>
      <c r="B532" s="5"/>
      <c r="C532" s="116"/>
      <c r="D532" s="9"/>
      <c r="E532" s="9"/>
      <c r="F532" s="9"/>
      <c r="G532" s="9"/>
      <c r="H532" s="9"/>
      <c r="I532" s="9"/>
      <c r="J532" s="9"/>
      <c r="K532" s="9"/>
      <c r="L532" s="9"/>
      <c r="M532" s="9"/>
      <c r="N532" s="9"/>
      <c r="O532" s="9"/>
      <c r="P532" s="9"/>
      <c r="Q532" s="9"/>
      <c r="R532" s="9"/>
      <c r="S532" s="9"/>
      <c r="T532" s="9"/>
      <c r="U532" s="9"/>
      <c r="V532" s="9"/>
      <c r="W532" s="9"/>
    </row>
    <row r="533">
      <c r="A533" s="117" t="str">
        <f t="shared" si="1"/>
        <v>1</v>
      </c>
      <c r="B533" s="39"/>
      <c r="C533" s="116"/>
      <c r="D533" s="9"/>
      <c r="E533" s="9"/>
      <c r="F533" s="9"/>
      <c r="G533" s="9"/>
      <c r="H533" s="9"/>
      <c r="I533" s="9"/>
      <c r="J533" s="9"/>
      <c r="K533" s="9"/>
      <c r="L533" s="9"/>
      <c r="M533" s="9"/>
      <c r="N533" s="9"/>
      <c r="O533" s="9"/>
      <c r="P533" s="9"/>
      <c r="Q533" s="9"/>
      <c r="R533" s="9"/>
      <c r="S533" s="9"/>
      <c r="T533" s="9"/>
      <c r="U533" s="9"/>
      <c r="V533" s="9"/>
      <c r="W533" s="9"/>
    </row>
    <row r="534">
      <c r="A534" s="117" t="str">
        <f t="shared" si="1"/>
        <v>1</v>
      </c>
      <c r="B534" s="5"/>
      <c r="C534" s="116"/>
      <c r="D534" s="9"/>
      <c r="E534" s="9"/>
      <c r="F534" s="9"/>
      <c r="G534" s="9"/>
      <c r="H534" s="9"/>
      <c r="I534" s="9"/>
      <c r="J534" s="9"/>
      <c r="K534" s="9"/>
      <c r="L534" s="9"/>
      <c r="M534" s="9"/>
      <c r="N534" s="9"/>
      <c r="O534" s="9"/>
      <c r="P534" s="9"/>
      <c r="Q534" s="9"/>
      <c r="R534" s="9"/>
      <c r="S534" s="9"/>
      <c r="T534" s="9"/>
      <c r="U534" s="9"/>
      <c r="V534" s="9"/>
      <c r="W534" s="9"/>
    </row>
    <row r="535">
      <c r="A535" s="117" t="str">
        <f t="shared" si="1"/>
        <v>1</v>
      </c>
      <c r="B535" s="39"/>
      <c r="C535" s="116"/>
      <c r="D535" s="9"/>
      <c r="E535" s="9"/>
      <c r="F535" s="9"/>
      <c r="G535" s="9"/>
      <c r="H535" s="9"/>
      <c r="I535" s="9"/>
      <c r="J535" s="9"/>
      <c r="K535" s="9"/>
      <c r="L535" s="9"/>
      <c r="M535" s="9"/>
      <c r="N535" s="9"/>
      <c r="O535" s="9"/>
      <c r="P535" s="9"/>
      <c r="Q535" s="9"/>
      <c r="R535" s="9"/>
      <c r="S535" s="9"/>
      <c r="T535" s="9"/>
      <c r="U535" s="9"/>
      <c r="V535" s="9"/>
      <c r="W535" s="9"/>
    </row>
    <row r="536">
      <c r="A536" s="117" t="str">
        <f t="shared" si="1"/>
        <v>1</v>
      </c>
      <c r="B536" s="39"/>
      <c r="C536" s="116"/>
      <c r="D536" s="9"/>
      <c r="E536" s="9"/>
      <c r="F536" s="9"/>
      <c r="G536" s="9"/>
      <c r="H536" s="9"/>
      <c r="I536" s="9"/>
      <c r="J536" s="9"/>
      <c r="K536" s="9"/>
      <c r="L536" s="9"/>
      <c r="M536" s="9"/>
      <c r="N536" s="9"/>
      <c r="O536" s="9"/>
      <c r="P536" s="9"/>
      <c r="Q536" s="9"/>
      <c r="R536" s="9"/>
      <c r="S536" s="9"/>
      <c r="T536" s="9"/>
      <c r="U536" s="9"/>
      <c r="V536" s="9"/>
      <c r="W536" s="9"/>
    </row>
    <row r="537">
      <c r="A537" s="117" t="str">
        <f t="shared" si="1"/>
        <v>1</v>
      </c>
      <c r="B537" s="5"/>
      <c r="C537" s="116"/>
      <c r="D537" s="9"/>
      <c r="E537" s="9"/>
      <c r="F537" s="9"/>
      <c r="G537" s="9"/>
      <c r="H537" s="9"/>
      <c r="I537" s="9"/>
      <c r="J537" s="9"/>
      <c r="K537" s="9"/>
      <c r="L537" s="9"/>
      <c r="M537" s="9"/>
      <c r="N537" s="9"/>
      <c r="O537" s="9"/>
      <c r="P537" s="9"/>
      <c r="Q537" s="9"/>
      <c r="R537" s="9"/>
      <c r="S537" s="9"/>
      <c r="T537" s="9"/>
      <c r="U537" s="9"/>
      <c r="V537" s="9"/>
      <c r="W537" s="9"/>
    </row>
    <row r="538">
      <c r="A538" s="117" t="str">
        <f t="shared" si="1"/>
        <v>1</v>
      </c>
      <c r="B538" s="5"/>
      <c r="C538" s="116"/>
      <c r="D538" s="9"/>
      <c r="E538" s="9"/>
      <c r="F538" s="9"/>
      <c r="G538" s="9"/>
      <c r="H538" s="9"/>
      <c r="I538" s="9"/>
      <c r="J538" s="9"/>
      <c r="K538" s="9"/>
      <c r="L538" s="9"/>
      <c r="M538" s="9"/>
      <c r="N538" s="9"/>
      <c r="O538" s="9"/>
      <c r="P538" s="9"/>
      <c r="Q538" s="9"/>
      <c r="R538" s="9"/>
      <c r="S538" s="9"/>
      <c r="T538" s="9"/>
      <c r="U538" s="9"/>
      <c r="V538" s="9"/>
      <c r="W538" s="9"/>
    </row>
    <row r="539">
      <c r="A539" s="117" t="str">
        <f t="shared" si="1"/>
        <v>1</v>
      </c>
      <c r="B539" s="5"/>
      <c r="C539" s="116"/>
      <c r="D539" s="9"/>
      <c r="E539" s="9"/>
      <c r="F539" s="9"/>
      <c r="G539" s="9"/>
      <c r="H539" s="9"/>
      <c r="I539" s="9"/>
      <c r="J539" s="9"/>
      <c r="K539" s="9"/>
      <c r="L539" s="9"/>
      <c r="M539" s="9"/>
      <c r="N539" s="9"/>
      <c r="O539" s="9"/>
      <c r="P539" s="9"/>
      <c r="Q539" s="9"/>
      <c r="R539" s="9"/>
      <c r="S539" s="9"/>
      <c r="T539" s="9"/>
      <c r="U539" s="9"/>
      <c r="V539" s="9"/>
      <c r="W539" s="9"/>
    </row>
    <row r="540">
      <c r="A540" s="117" t="str">
        <f t="shared" si="1"/>
        <v>1</v>
      </c>
      <c r="B540" s="5"/>
      <c r="C540" s="116"/>
      <c r="D540" s="9"/>
      <c r="E540" s="9"/>
      <c r="F540" s="9"/>
      <c r="G540" s="9"/>
      <c r="H540" s="9"/>
      <c r="I540" s="9"/>
      <c r="J540" s="9"/>
      <c r="K540" s="9"/>
      <c r="L540" s="9"/>
      <c r="M540" s="9"/>
      <c r="N540" s="9"/>
      <c r="O540" s="9"/>
      <c r="P540" s="9"/>
      <c r="Q540" s="9"/>
      <c r="R540" s="9"/>
      <c r="S540" s="9"/>
      <c r="T540" s="9"/>
      <c r="U540" s="9"/>
      <c r="V540" s="9"/>
      <c r="W540" s="9"/>
    </row>
    <row r="541">
      <c r="A541" s="117" t="str">
        <f t="shared" si="1"/>
        <v>1</v>
      </c>
      <c r="B541" s="5"/>
      <c r="C541" s="116"/>
      <c r="D541" s="9"/>
      <c r="E541" s="9"/>
      <c r="F541" s="9"/>
      <c r="G541" s="9"/>
      <c r="H541" s="9"/>
      <c r="I541" s="9"/>
      <c r="J541" s="9"/>
      <c r="K541" s="9"/>
      <c r="L541" s="9"/>
      <c r="M541" s="9"/>
      <c r="N541" s="9"/>
      <c r="O541" s="9"/>
      <c r="P541" s="9"/>
      <c r="Q541" s="9"/>
      <c r="R541" s="9"/>
      <c r="S541" s="9"/>
      <c r="T541" s="9"/>
      <c r="U541" s="9"/>
      <c r="V541" s="9"/>
      <c r="W541" s="9"/>
    </row>
    <row r="542">
      <c r="A542" s="117" t="str">
        <f t="shared" si="1"/>
        <v>1</v>
      </c>
      <c r="B542" s="39"/>
      <c r="C542" s="116"/>
      <c r="D542" s="9"/>
      <c r="E542" s="9"/>
      <c r="F542" s="9"/>
      <c r="G542" s="9"/>
      <c r="H542" s="9"/>
      <c r="I542" s="9"/>
      <c r="J542" s="9"/>
      <c r="K542" s="9"/>
      <c r="L542" s="9"/>
      <c r="M542" s="9"/>
      <c r="N542" s="9"/>
      <c r="O542" s="9"/>
      <c r="P542" s="9"/>
      <c r="Q542" s="9"/>
      <c r="R542" s="9"/>
      <c r="S542" s="9"/>
      <c r="T542" s="9"/>
      <c r="U542" s="9"/>
      <c r="V542" s="9"/>
      <c r="W542" s="9"/>
    </row>
    <row r="543">
      <c r="A543" s="117" t="str">
        <f t="shared" si="1"/>
        <v>1</v>
      </c>
      <c r="B543" s="39"/>
      <c r="C543" s="116"/>
      <c r="D543" s="9"/>
      <c r="E543" s="9"/>
      <c r="F543" s="9"/>
      <c r="G543" s="9"/>
      <c r="H543" s="9"/>
      <c r="I543" s="9"/>
      <c r="J543" s="9"/>
      <c r="K543" s="9"/>
      <c r="L543" s="9"/>
      <c r="M543" s="9"/>
      <c r="N543" s="9"/>
      <c r="O543" s="9"/>
      <c r="P543" s="9"/>
      <c r="Q543" s="9"/>
      <c r="R543" s="9"/>
      <c r="S543" s="9"/>
      <c r="T543" s="9"/>
      <c r="U543" s="9"/>
      <c r="V543" s="9"/>
      <c r="W543" s="9"/>
    </row>
    <row r="544">
      <c r="A544" s="117" t="str">
        <f t="shared" si="1"/>
        <v>1</v>
      </c>
      <c r="B544" s="5"/>
      <c r="C544" s="116"/>
      <c r="D544" s="9"/>
      <c r="E544" s="9"/>
      <c r="F544" s="9"/>
      <c r="G544" s="9"/>
      <c r="H544" s="9"/>
      <c r="I544" s="9"/>
      <c r="J544" s="9"/>
      <c r="K544" s="9"/>
      <c r="L544" s="9"/>
      <c r="M544" s="9"/>
      <c r="N544" s="9"/>
      <c r="O544" s="9"/>
      <c r="P544" s="9"/>
      <c r="Q544" s="9"/>
      <c r="R544" s="9"/>
      <c r="S544" s="9"/>
      <c r="T544" s="9"/>
      <c r="U544" s="9"/>
      <c r="V544" s="9"/>
      <c r="W544" s="9"/>
    </row>
    <row r="545">
      <c r="A545" s="117" t="str">
        <f t="shared" si="1"/>
        <v>1</v>
      </c>
      <c r="B545" s="5"/>
      <c r="C545" s="116"/>
      <c r="D545" s="9"/>
      <c r="E545" s="9"/>
      <c r="F545" s="9"/>
      <c r="G545" s="9"/>
      <c r="H545" s="9"/>
      <c r="I545" s="9"/>
      <c r="J545" s="9"/>
      <c r="K545" s="9"/>
      <c r="L545" s="9"/>
      <c r="M545" s="9"/>
      <c r="N545" s="9"/>
      <c r="O545" s="9"/>
      <c r="P545" s="9"/>
      <c r="Q545" s="9"/>
      <c r="R545" s="9"/>
      <c r="S545" s="9"/>
      <c r="T545" s="9"/>
      <c r="U545" s="9"/>
      <c r="V545" s="9"/>
      <c r="W545" s="9"/>
    </row>
    <row r="546">
      <c r="A546" s="117" t="str">
        <f t="shared" si="1"/>
        <v>1</v>
      </c>
      <c r="B546" s="5"/>
      <c r="C546" s="116"/>
      <c r="D546" s="9"/>
      <c r="E546" s="9"/>
      <c r="F546" s="9"/>
      <c r="G546" s="9"/>
      <c r="H546" s="9"/>
      <c r="I546" s="9"/>
      <c r="J546" s="9"/>
      <c r="K546" s="9"/>
      <c r="L546" s="9"/>
      <c r="M546" s="9"/>
      <c r="N546" s="9"/>
      <c r="O546" s="9"/>
      <c r="P546" s="9"/>
      <c r="Q546" s="9"/>
      <c r="R546" s="9"/>
      <c r="S546" s="9"/>
      <c r="T546" s="9"/>
      <c r="U546" s="9"/>
      <c r="V546" s="9"/>
      <c r="W546" s="9"/>
    </row>
    <row r="547">
      <c r="A547" s="117" t="str">
        <f t="shared" si="1"/>
        <v>1</v>
      </c>
      <c r="B547" s="39"/>
      <c r="C547" s="116"/>
      <c r="D547" s="9"/>
      <c r="E547" s="9"/>
      <c r="F547" s="9"/>
      <c r="G547" s="9"/>
      <c r="H547" s="9"/>
      <c r="I547" s="9"/>
      <c r="J547" s="9"/>
      <c r="K547" s="9"/>
      <c r="L547" s="9"/>
      <c r="M547" s="9"/>
      <c r="N547" s="9"/>
      <c r="O547" s="9"/>
      <c r="P547" s="9"/>
      <c r="Q547" s="9"/>
      <c r="R547" s="9"/>
      <c r="S547" s="9"/>
      <c r="T547" s="9"/>
      <c r="U547" s="9"/>
      <c r="V547" s="9"/>
      <c r="W547" s="9"/>
    </row>
    <row r="548">
      <c r="A548" s="117" t="str">
        <f t="shared" si="1"/>
        <v>1</v>
      </c>
      <c r="B548" s="5"/>
      <c r="C548" s="116"/>
      <c r="D548" s="9"/>
      <c r="E548" s="9"/>
      <c r="F548" s="9"/>
      <c r="G548" s="9"/>
      <c r="H548" s="9"/>
      <c r="I548" s="9"/>
      <c r="J548" s="9"/>
      <c r="K548" s="9"/>
      <c r="L548" s="9"/>
      <c r="M548" s="9"/>
      <c r="N548" s="9"/>
      <c r="O548" s="9"/>
      <c r="P548" s="9"/>
      <c r="Q548" s="9"/>
      <c r="R548" s="9"/>
      <c r="S548" s="9"/>
      <c r="T548" s="9"/>
      <c r="U548" s="9"/>
      <c r="V548" s="9"/>
      <c r="W548" s="9"/>
    </row>
    <row r="549">
      <c r="A549" s="117" t="str">
        <f t="shared" si="1"/>
        <v>1</v>
      </c>
      <c r="B549" s="5"/>
      <c r="C549" s="116"/>
      <c r="D549" s="9"/>
      <c r="E549" s="9"/>
      <c r="F549" s="9"/>
      <c r="G549" s="9"/>
      <c r="H549" s="9"/>
      <c r="I549" s="9"/>
      <c r="J549" s="9"/>
      <c r="K549" s="9"/>
      <c r="L549" s="9"/>
      <c r="M549" s="9"/>
      <c r="N549" s="9"/>
      <c r="O549" s="9"/>
      <c r="P549" s="9"/>
      <c r="Q549" s="9"/>
      <c r="R549" s="9"/>
      <c r="S549" s="9"/>
      <c r="T549" s="9"/>
      <c r="U549" s="9"/>
      <c r="V549" s="9"/>
      <c r="W549" s="9"/>
    </row>
    <row r="550">
      <c r="A550" s="117" t="str">
        <f t="shared" si="1"/>
        <v>1</v>
      </c>
      <c r="B550" s="39"/>
      <c r="C550" s="116"/>
      <c r="D550" s="9"/>
      <c r="E550" s="9"/>
      <c r="F550" s="9"/>
      <c r="G550" s="9"/>
      <c r="H550" s="9"/>
      <c r="I550" s="9"/>
      <c r="J550" s="9"/>
      <c r="K550" s="9"/>
      <c r="L550" s="9"/>
      <c r="M550" s="9"/>
      <c r="N550" s="9"/>
      <c r="O550" s="9"/>
      <c r="P550" s="9"/>
      <c r="Q550" s="9"/>
      <c r="R550" s="9"/>
      <c r="S550" s="9"/>
      <c r="T550" s="9"/>
      <c r="U550" s="9"/>
      <c r="V550" s="9"/>
      <c r="W550" s="9"/>
    </row>
    <row r="551">
      <c r="A551" s="117" t="str">
        <f t="shared" si="1"/>
        <v>1</v>
      </c>
      <c r="B551" s="39"/>
      <c r="C551" s="116"/>
      <c r="D551" s="9"/>
      <c r="E551" s="9"/>
      <c r="F551" s="9"/>
      <c r="G551" s="9"/>
      <c r="H551" s="9"/>
      <c r="I551" s="9"/>
      <c r="J551" s="9"/>
      <c r="K551" s="9"/>
      <c r="L551" s="9"/>
      <c r="M551" s="9"/>
      <c r="N551" s="9"/>
      <c r="O551" s="9"/>
      <c r="P551" s="9"/>
      <c r="Q551" s="9"/>
      <c r="R551" s="9"/>
      <c r="S551" s="9"/>
      <c r="T551" s="9"/>
      <c r="U551" s="9"/>
      <c r="V551" s="9"/>
      <c r="W551" s="9"/>
    </row>
    <row r="552">
      <c r="A552" s="117" t="str">
        <f t="shared" si="1"/>
        <v>1</v>
      </c>
      <c r="B552" s="39"/>
      <c r="C552" s="116"/>
      <c r="D552" s="9"/>
      <c r="E552" s="9"/>
      <c r="F552" s="9"/>
      <c r="G552" s="9"/>
      <c r="H552" s="9"/>
      <c r="I552" s="9"/>
      <c r="J552" s="9"/>
      <c r="K552" s="9"/>
      <c r="L552" s="9"/>
      <c r="M552" s="9"/>
      <c r="N552" s="9"/>
      <c r="O552" s="9"/>
      <c r="P552" s="9"/>
      <c r="Q552" s="9"/>
      <c r="R552" s="9"/>
      <c r="S552" s="9"/>
      <c r="T552" s="9"/>
      <c r="U552" s="9"/>
      <c r="V552" s="9"/>
      <c r="W552" s="9"/>
    </row>
    <row r="553">
      <c r="A553" s="117" t="str">
        <f t="shared" si="1"/>
        <v>1</v>
      </c>
      <c r="B553" s="5"/>
      <c r="C553" s="116"/>
      <c r="D553" s="9"/>
      <c r="E553" s="9"/>
      <c r="F553" s="9"/>
      <c r="G553" s="9"/>
      <c r="H553" s="9"/>
      <c r="I553" s="9"/>
      <c r="J553" s="9"/>
      <c r="K553" s="9"/>
      <c r="L553" s="9"/>
      <c r="M553" s="9"/>
      <c r="N553" s="9"/>
      <c r="O553" s="9"/>
      <c r="P553" s="9"/>
      <c r="Q553" s="9"/>
      <c r="R553" s="9"/>
      <c r="S553" s="9"/>
      <c r="T553" s="9"/>
      <c r="U553" s="9"/>
      <c r="V553" s="9"/>
      <c r="W553" s="9"/>
    </row>
    <row r="554">
      <c r="A554" s="117" t="str">
        <f t="shared" si="1"/>
        <v>1</v>
      </c>
      <c r="B554" s="5"/>
      <c r="C554" s="116"/>
      <c r="D554" s="9"/>
      <c r="E554" s="9"/>
      <c r="F554" s="9"/>
      <c r="G554" s="9"/>
      <c r="H554" s="9"/>
      <c r="I554" s="9"/>
      <c r="J554" s="9"/>
      <c r="K554" s="9"/>
      <c r="L554" s="9"/>
      <c r="M554" s="9"/>
      <c r="N554" s="9"/>
      <c r="O554" s="9"/>
      <c r="P554" s="9"/>
      <c r="Q554" s="9"/>
      <c r="R554" s="9"/>
      <c r="S554" s="9"/>
      <c r="T554" s="9"/>
      <c r="U554" s="9"/>
      <c r="V554" s="9"/>
      <c r="W554" s="9"/>
    </row>
    <row r="555">
      <c r="A555" s="117" t="str">
        <f t="shared" si="1"/>
        <v>1</v>
      </c>
      <c r="B555" s="39"/>
      <c r="C555" s="116"/>
      <c r="D555" s="9"/>
      <c r="E555" s="9"/>
      <c r="F555" s="9"/>
      <c r="G555" s="9"/>
      <c r="H555" s="9"/>
      <c r="I555" s="9"/>
      <c r="J555" s="9"/>
      <c r="K555" s="9"/>
      <c r="L555" s="9"/>
      <c r="M555" s="9"/>
      <c r="N555" s="9"/>
      <c r="O555" s="9"/>
      <c r="P555" s="9"/>
      <c r="Q555" s="9"/>
      <c r="R555" s="9"/>
      <c r="S555" s="9"/>
      <c r="T555" s="9"/>
      <c r="U555" s="9"/>
      <c r="V555" s="9"/>
      <c r="W555" s="9"/>
    </row>
    <row r="556">
      <c r="A556" s="117" t="str">
        <f t="shared" si="1"/>
        <v>1</v>
      </c>
      <c r="B556" s="39"/>
      <c r="C556" s="116"/>
      <c r="D556" s="9"/>
      <c r="E556" s="9"/>
      <c r="F556" s="9"/>
      <c r="G556" s="9"/>
      <c r="H556" s="9"/>
      <c r="I556" s="9"/>
      <c r="J556" s="9"/>
      <c r="K556" s="9"/>
      <c r="L556" s="9"/>
      <c r="M556" s="9"/>
      <c r="N556" s="9"/>
      <c r="O556" s="9"/>
      <c r="P556" s="9"/>
      <c r="Q556" s="9"/>
      <c r="R556" s="9"/>
      <c r="S556" s="9"/>
      <c r="T556" s="9"/>
      <c r="U556" s="9"/>
      <c r="V556" s="9"/>
      <c r="W556" s="9"/>
    </row>
    <row r="557">
      <c r="A557" s="117" t="str">
        <f t="shared" si="1"/>
        <v>1</v>
      </c>
      <c r="B557" s="5"/>
      <c r="C557" s="116"/>
      <c r="D557" s="9"/>
      <c r="E557" s="9"/>
      <c r="F557" s="9"/>
      <c r="G557" s="9"/>
      <c r="H557" s="9"/>
      <c r="I557" s="9"/>
      <c r="J557" s="9"/>
      <c r="K557" s="9"/>
      <c r="L557" s="9"/>
      <c r="M557" s="9"/>
      <c r="N557" s="9"/>
      <c r="O557" s="9"/>
      <c r="P557" s="9"/>
      <c r="Q557" s="9"/>
      <c r="R557" s="9"/>
      <c r="S557" s="9"/>
      <c r="T557" s="9"/>
      <c r="U557" s="9"/>
      <c r="V557" s="9"/>
      <c r="W557" s="9"/>
    </row>
    <row r="558">
      <c r="A558" s="117" t="str">
        <f t="shared" si="1"/>
        <v>1</v>
      </c>
      <c r="B558" s="5"/>
      <c r="C558" s="116"/>
      <c r="D558" s="9"/>
      <c r="E558" s="9"/>
      <c r="F558" s="9"/>
      <c r="G558" s="9"/>
      <c r="H558" s="9"/>
      <c r="I558" s="9"/>
      <c r="J558" s="9"/>
      <c r="K558" s="9"/>
      <c r="L558" s="9"/>
      <c r="M558" s="9"/>
      <c r="N558" s="9"/>
      <c r="O558" s="9"/>
      <c r="P558" s="9"/>
      <c r="Q558" s="9"/>
      <c r="R558" s="9"/>
      <c r="S558" s="9"/>
      <c r="T558" s="9"/>
      <c r="U558" s="9"/>
      <c r="V558" s="9"/>
      <c r="W558" s="9"/>
    </row>
    <row r="559">
      <c r="A559" s="117" t="str">
        <f t="shared" si="1"/>
        <v>1</v>
      </c>
      <c r="B559" s="5"/>
      <c r="C559" s="116"/>
      <c r="D559" s="9"/>
      <c r="E559" s="9"/>
      <c r="F559" s="9"/>
      <c r="G559" s="9"/>
      <c r="H559" s="9"/>
      <c r="I559" s="9"/>
      <c r="J559" s="9"/>
      <c r="K559" s="9"/>
      <c r="L559" s="9"/>
      <c r="M559" s="9"/>
      <c r="N559" s="9"/>
      <c r="O559" s="9"/>
      <c r="P559" s="9"/>
      <c r="Q559" s="9"/>
      <c r="R559" s="9"/>
      <c r="S559" s="9"/>
      <c r="T559" s="9"/>
      <c r="U559" s="9"/>
      <c r="V559" s="9"/>
      <c r="W559" s="9"/>
    </row>
    <row r="560">
      <c r="A560" s="117" t="str">
        <f t="shared" si="1"/>
        <v>1</v>
      </c>
      <c r="B560" s="5"/>
      <c r="C560" s="116"/>
      <c r="D560" s="9"/>
      <c r="E560" s="9"/>
      <c r="F560" s="9"/>
      <c r="G560" s="9"/>
      <c r="H560" s="9"/>
      <c r="I560" s="9"/>
      <c r="J560" s="9"/>
      <c r="K560" s="9"/>
      <c r="L560" s="9"/>
      <c r="M560" s="9"/>
      <c r="N560" s="9"/>
      <c r="O560" s="9"/>
      <c r="P560" s="9"/>
      <c r="Q560" s="9"/>
      <c r="R560" s="9"/>
      <c r="S560" s="9"/>
      <c r="T560" s="9"/>
      <c r="U560" s="9"/>
      <c r="V560" s="9"/>
      <c r="W560" s="9"/>
    </row>
    <row r="561">
      <c r="A561" s="117" t="str">
        <f t="shared" si="1"/>
        <v>1</v>
      </c>
      <c r="B561" s="39"/>
      <c r="C561" s="116"/>
      <c r="D561" s="9"/>
      <c r="E561" s="9"/>
      <c r="F561" s="9"/>
      <c r="G561" s="9"/>
      <c r="H561" s="9"/>
      <c r="I561" s="9"/>
      <c r="J561" s="9"/>
      <c r="K561" s="9"/>
      <c r="L561" s="9"/>
      <c r="M561" s="9"/>
      <c r="N561" s="9"/>
      <c r="O561" s="9"/>
      <c r="P561" s="9"/>
      <c r="Q561" s="9"/>
      <c r="R561" s="9"/>
      <c r="S561" s="9"/>
      <c r="T561" s="9"/>
      <c r="U561" s="9"/>
      <c r="V561" s="9"/>
      <c r="W561" s="9"/>
    </row>
    <row r="562">
      <c r="A562" s="117" t="str">
        <f t="shared" si="1"/>
        <v>1</v>
      </c>
      <c r="B562" s="5"/>
      <c r="C562" s="116"/>
      <c r="D562" s="9"/>
      <c r="E562" s="9"/>
      <c r="F562" s="9"/>
      <c r="G562" s="9"/>
      <c r="H562" s="9"/>
      <c r="I562" s="9"/>
      <c r="J562" s="9"/>
      <c r="K562" s="9"/>
      <c r="L562" s="9"/>
      <c r="M562" s="9"/>
      <c r="N562" s="9"/>
      <c r="O562" s="9"/>
      <c r="P562" s="9"/>
      <c r="Q562" s="9"/>
      <c r="R562" s="9"/>
      <c r="S562" s="9"/>
      <c r="T562" s="9"/>
      <c r="U562" s="9"/>
      <c r="V562" s="9"/>
      <c r="W562" s="9"/>
    </row>
    <row r="563">
      <c r="A563" s="117" t="str">
        <f t="shared" si="1"/>
        <v>1</v>
      </c>
      <c r="B563" s="5"/>
      <c r="C563" s="116"/>
      <c r="D563" s="9"/>
      <c r="E563" s="9"/>
      <c r="F563" s="9"/>
      <c r="G563" s="9"/>
      <c r="H563" s="9"/>
      <c r="I563" s="9"/>
      <c r="J563" s="9"/>
      <c r="K563" s="9"/>
      <c r="L563" s="9"/>
      <c r="M563" s="9"/>
      <c r="N563" s="9"/>
      <c r="O563" s="9"/>
      <c r="P563" s="9"/>
      <c r="Q563" s="9"/>
      <c r="R563" s="9"/>
      <c r="S563" s="9"/>
      <c r="T563" s="9"/>
      <c r="U563" s="9"/>
      <c r="V563" s="9"/>
      <c r="W563" s="9"/>
    </row>
    <row r="564">
      <c r="A564" s="117" t="str">
        <f t="shared" si="1"/>
        <v>1</v>
      </c>
      <c r="B564" s="39"/>
      <c r="C564" s="116"/>
      <c r="D564" s="9"/>
      <c r="E564" s="9"/>
      <c r="F564" s="9"/>
      <c r="G564" s="9"/>
      <c r="H564" s="9"/>
      <c r="I564" s="9"/>
      <c r="J564" s="9"/>
      <c r="K564" s="9"/>
      <c r="L564" s="9"/>
      <c r="M564" s="9"/>
      <c r="N564" s="9"/>
      <c r="O564" s="9"/>
      <c r="P564" s="9"/>
      <c r="Q564" s="9"/>
      <c r="R564" s="9"/>
      <c r="S564" s="9"/>
      <c r="T564" s="9"/>
      <c r="U564" s="9"/>
      <c r="V564" s="9"/>
      <c r="W564" s="9"/>
    </row>
    <row r="565">
      <c r="A565" s="117" t="str">
        <f t="shared" si="1"/>
        <v>1</v>
      </c>
      <c r="B565" s="5"/>
      <c r="C565" s="116"/>
      <c r="D565" s="9"/>
      <c r="E565" s="9"/>
      <c r="F565" s="9"/>
      <c r="G565" s="9"/>
      <c r="H565" s="9"/>
      <c r="I565" s="9"/>
      <c r="J565" s="9"/>
      <c r="K565" s="9"/>
      <c r="L565" s="9"/>
      <c r="M565" s="9"/>
      <c r="N565" s="9"/>
      <c r="O565" s="9"/>
      <c r="P565" s="9"/>
      <c r="Q565" s="9"/>
      <c r="R565" s="9"/>
      <c r="S565" s="9"/>
      <c r="T565" s="9"/>
      <c r="U565" s="9"/>
      <c r="V565" s="9"/>
      <c r="W565" s="9"/>
    </row>
    <row r="566">
      <c r="A566" s="117" t="str">
        <f t="shared" si="1"/>
        <v>1</v>
      </c>
      <c r="B566" s="39"/>
      <c r="C566" s="116"/>
      <c r="D566" s="9"/>
      <c r="E566" s="9"/>
      <c r="F566" s="9"/>
      <c r="G566" s="9"/>
      <c r="H566" s="9"/>
      <c r="I566" s="9"/>
      <c r="J566" s="9"/>
      <c r="K566" s="9"/>
      <c r="L566" s="9"/>
      <c r="M566" s="9"/>
      <c r="N566" s="9"/>
      <c r="O566" s="9"/>
      <c r="P566" s="9"/>
      <c r="Q566" s="9"/>
      <c r="R566" s="9"/>
      <c r="S566" s="9"/>
      <c r="T566" s="9"/>
      <c r="U566" s="9"/>
      <c r="V566" s="9"/>
      <c r="W566" s="9"/>
    </row>
    <row r="567">
      <c r="A567" s="117" t="str">
        <f t="shared" si="1"/>
        <v>1</v>
      </c>
      <c r="B567" s="5"/>
      <c r="C567" s="116"/>
      <c r="D567" s="9"/>
      <c r="E567" s="9"/>
      <c r="F567" s="9"/>
      <c r="G567" s="9"/>
      <c r="H567" s="9"/>
      <c r="I567" s="9"/>
      <c r="J567" s="9"/>
      <c r="K567" s="9"/>
      <c r="L567" s="9"/>
      <c r="M567" s="9"/>
      <c r="N567" s="9"/>
      <c r="O567" s="9"/>
      <c r="P567" s="9"/>
      <c r="Q567" s="9"/>
      <c r="R567" s="9"/>
      <c r="S567" s="9"/>
      <c r="T567" s="9"/>
      <c r="U567" s="9"/>
      <c r="V567" s="9"/>
      <c r="W567" s="9"/>
    </row>
    <row r="568">
      <c r="A568" s="117" t="str">
        <f t="shared" si="1"/>
        <v>1</v>
      </c>
      <c r="B568" s="5"/>
      <c r="C568" s="116"/>
      <c r="D568" s="9"/>
      <c r="E568" s="9"/>
      <c r="F568" s="9"/>
      <c r="G568" s="9"/>
      <c r="H568" s="9"/>
      <c r="I568" s="9"/>
      <c r="J568" s="9"/>
      <c r="K568" s="9"/>
      <c r="L568" s="9"/>
      <c r="M568" s="9"/>
      <c r="N568" s="9"/>
      <c r="O568" s="9"/>
      <c r="P568" s="9"/>
      <c r="Q568" s="9"/>
      <c r="R568" s="9"/>
      <c r="S568" s="9"/>
      <c r="T568" s="9"/>
      <c r="U568" s="9"/>
      <c r="V568" s="9"/>
      <c r="W568" s="9"/>
    </row>
    <row r="569">
      <c r="A569" s="117" t="str">
        <f t="shared" si="1"/>
        <v>1</v>
      </c>
      <c r="B569" s="39"/>
      <c r="C569" s="116"/>
      <c r="D569" s="9"/>
      <c r="E569" s="9"/>
      <c r="F569" s="9"/>
      <c r="G569" s="9"/>
      <c r="H569" s="9"/>
      <c r="I569" s="9"/>
      <c r="J569" s="9"/>
      <c r="K569" s="9"/>
      <c r="L569" s="9"/>
      <c r="M569" s="9"/>
      <c r="N569" s="9"/>
      <c r="O569" s="9"/>
      <c r="P569" s="9"/>
      <c r="Q569" s="9"/>
      <c r="R569" s="9"/>
      <c r="S569" s="9"/>
      <c r="T569" s="9"/>
      <c r="U569" s="9"/>
      <c r="V569" s="9"/>
      <c r="W569" s="9"/>
    </row>
    <row r="570">
      <c r="A570" s="117" t="str">
        <f t="shared" si="1"/>
        <v>1</v>
      </c>
      <c r="B570" s="39"/>
      <c r="C570" s="116"/>
      <c r="D570" s="9"/>
      <c r="E570" s="9"/>
      <c r="F570" s="9"/>
      <c r="G570" s="9"/>
      <c r="H570" s="9"/>
      <c r="I570" s="9"/>
      <c r="J570" s="9"/>
      <c r="K570" s="9"/>
      <c r="L570" s="9"/>
      <c r="M570" s="9"/>
      <c r="N570" s="9"/>
      <c r="O570" s="9"/>
      <c r="P570" s="9"/>
      <c r="Q570" s="9"/>
      <c r="R570" s="9"/>
      <c r="S570" s="9"/>
      <c r="T570" s="9"/>
      <c r="U570" s="9"/>
      <c r="V570" s="9"/>
      <c r="W570" s="9"/>
    </row>
    <row r="571">
      <c r="A571" s="117" t="str">
        <f t="shared" si="1"/>
        <v>1</v>
      </c>
      <c r="B571" s="5"/>
      <c r="C571" s="116"/>
      <c r="D571" s="9"/>
      <c r="E571" s="9"/>
      <c r="F571" s="9"/>
      <c r="G571" s="9"/>
      <c r="H571" s="9"/>
      <c r="I571" s="9"/>
      <c r="J571" s="9"/>
      <c r="K571" s="9"/>
      <c r="L571" s="9"/>
      <c r="M571" s="9"/>
      <c r="N571" s="9"/>
      <c r="O571" s="9"/>
      <c r="P571" s="9"/>
      <c r="Q571" s="9"/>
      <c r="R571" s="9"/>
      <c r="S571" s="9"/>
      <c r="T571" s="9"/>
      <c r="U571" s="9"/>
      <c r="V571" s="9"/>
      <c r="W571" s="9"/>
    </row>
    <row r="572">
      <c r="A572" s="117" t="str">
        <f t="shared" si="1"/>
        <v>1</v>
      </c>
      <c r="B572" s="5"/>
      <c r="C572" s="116"/>
      <c r="D572" s="9"/>
      <c r="E572" s="9"/>
      <c r="F572" s="9"/>
      <c r="G572" s="9"/>
      <c r="H572" s="9"/>
      <c r="I572" s="9"/>
      <c r="J572" s="9"/>
      <c r="K572" s="9"/>
      <c r="L572" s="9"/>
      <c r="M572" s="9"/>
      <c r="N572" s="9"/>
      <c r="O572" s="9"/>
      <c r="P572" s="9"/>
      <c r="Q572" s="9"/>
      <c r="R572" s="9"/>
      <c r="S572" s="9"/>
      <c r="T572" s="9"/>
      <c r="U572" s="9"/>
      <c r="V572" s="9"/>
      <c r="W572" s="9"/>
    </row>
    <row r="573">
      <c r="A573" s="117" t="str">
        <f t="shared" si="1"/>
        <v>1</v>
      </c>
      <c r="B573" s="118"/>
      <c r="C573" s="116"/>
      <c r="D573" s="9"/>
      <c r="E573" s="9"/>
      <c r="F573" s="9"/>
      <c r="G573" s="9"/>
      <c r="H573" s="9"/>
      <c r="I573" s="9"/>
      <c r="J573" s="9"/>
      <c r="K573" s="9"/>
      <c r="L573" s="9"/>
      <c r="M573" s="9"/>
      <c r="N573" s="9"/>
      <c r="O573" s="9"/>
      <c r="P573" s="9"/>
      <c r="Q573" s="9"/>
      <c r="R573" s="9"/>
      <c r="S573" s="9"/>
      <c r="T573" s="9"/>
      <c r="U573" s="9"/>
      <c r="V573" s="9"/>
      <c r="W573" s="9"/>
    </row>
    <row r="574">
      <c r="A574" s="117" t="str">
        <f t="shared" si="1"/>
        <v>1</v>
      </c>
      <c r="B574" s="5"/>
      <c r="C574" s="119"/>
      <c r="D574" s="9"/>
      <c r="E574" s="9"/>
      <c r="F574" s="9"/>
      <c r="G574" s="9"/>
      <c r="H574" s="9"/>
      <c r="I574" s="9"/>
      <c r="J574" s="9"/>
      <c r="K574" s="9"/>
      <c r="L574" s="9"/>
      <c r="M574" s="9"/>
      <c r="N574" s="9"/>
      <c r="O574" s="9"/>
      <c r="P574" s="9"/>
      <c r="Q574" s="9"/>
      <c r="R574" s="9"/>
      <c r="S574" s="9"/>
      <c r="T574" s="9"/>
      <c r="U574" s="9"/>
      <c r="V574" s="9"/>
      <c r="W574" s="9"/>
    </row>
    <row r="575">
      <c r="A575" s="117" t="str">
        <f t="shared" si="1"/>
        <v>1</v>
      </c>
      <c r="B575" s="5"/>
      <c r="C575" s="116"/>
      <c r="D575" s="9"/>
      <c r="E575" s="9"/>
      <c r="F575" s="9"/>
      <c r="G575" s="9"/>
      <c r="H575" s="9"/>
      <c r="I575" s="9"/>
      <c r="J575" s="9"/>
      <c r="K575" s="9"/>
      <c r="L575" s="9"/>
      <c r="M575" s="9"/>
      <c r="N575" s="9"/>
      <c r="O575" s="9"/>
      <c r="P575" s="9"/>
      <c r="Q575" s="9"/>
      <c r="R575" s="9"/>
      <c r="S575" s="9"/>
      <c r="T575" s="9"/>
      <c r="U575" s="9"/>
      <c r="V575" s="9"/>
      <c r="W575" s="9"/>
    </row>
    <row r="576">
      <c r="A576" s="117" t="str">
        <f t="shared" si="1"/>
        <v>1</v>
      </c>
      <c r="B576" s="5"/>
      <c r="C576" s="116"/>
      <c r="D576" s="9"/>
      <c r="E576" s="9"/>
      <c r="F576" s="9"/>
      <c r="G576" s="9"/>
      <c r="H576" s="9"/>
      <c r="I576" s="9"/>
      <c r="J576" s="9"/>
      <c r="K576" s="9"/>
      <c r="L576" s="9"/>
      <c r="M576" s="9"/>
      <c r="N576" s="9"/>
      <c r="O576" s="9"/>
      <c r="P576" s="9"/>
      <c r="Q576" s="9"/>
      <c r="R576" s="9"/>
      <c r="S576" s="9"/>
      <c r="T576" s="9"/>
      <c r="U576" s="9"/>
      <c r="V576" s="9"/>
      <c r="W576" s="9"/>
    </row>
    <row r="577">
      <c r="A577" s="117" t="str">
        <f t="shared" si="1"/>
        <v>1</v>
      </c>
      <c r="B577" s="5"/>
      <c r="C577" s="116"/>
      <c r="D577" s="9"/>
      <c r="E577" s="9"/>
      <c r="F577" s="9"/>
      <c r="G577" s="9"/>
      <c r="H577" s="9"/>
      <c r="I577" s="9"/>
      <c r="J577" s="9"/>
      <c r="K577" s="9"/>
      <c r="L577" s="9"/>
      <c r="M577" s="9"/>
      <c r="N577" s="9"/>
      <c r="O577" s="9"/>
      <c r="P577" s="9"/>
      <c r="Q577" s="9"/>
      <c r="R577" s="9"/>
      <c r="S577" s="9"/>
      <c r="T577" s="9"/>
      <c r="U577" s="9"/>
      <c r="V577" s="9"/>
      <c r="W577" s="9"/>
    </row>
    <row r="578">
      <c r="A578" s="117" t="str">
        <f t="shared" si="1"/>
        <v>1</v>
      </c>
      <c r="B578" s="5"/>
      <c r="C578" s="116"/>
      <c r="D578" s="9"/>
      <c r="E578" s="9"/>
      <c r="F578" s="9"/>
      <c r="G578" s="9"/>
      <c r="H578" s="9"/>
      <c r="I578" s="9"/>
      <c r="J578" s="9"/>
      <c r="K578" s="9"/>
      <c r="L578" s="9"/>
      <c r="M578" s="9"/>
      <c r="N578" s="9"/>
      <c r="O578" s="9"/>
      <c r="P578" s="9"/>
      <c r="Q578" s="9"/>
      <c r="R578" s="9"/>
      <c r="S578" s="9"/>
      <c r="T578" s="9"/>
      <c r="U578" s="9"/>
      <c r="V578" s="9"/>
      <c r="W578" s="9"/>
    </row>
    <row r="579">
      <c r="A579" s="117" t="str">
        <f t="shared" si="1"/>
        <v>1</v>
      </c>
      <c r="B579" s="39"/>
      <c r="C579" s="116"/>
      <c r="D579" s="9"/>
      <c r="E579" s="9"/>
      <c r="F579" s="9"/>
      <c r="G579" s="9"/>
      <c r="H579" s="9"/>
      <c r="I579" s="9"/>
      <c r="J579" s="9"/>
      <c r="K579" s="9"/>
      <c r="L579" s="9"/>
      <c r="M579" s="9"/>
      <c r="N579" s="9"/>
      <c r="O579" s="9"/>
      <c r="P579" s="9"/>
      <c r="Q579" s="9"/>
      <c r="R579" s="9"/>
      <c r="S579" s="9"/>
      <c r="T579" s="9"/>
      <c r="U579" s="9"/>
      <c r="V579" s="9"/>
      <c r="W579" s="9"/>
    </row>
    <row r="580">
      <c r="A580" s="117" t="str">
        <f t="shared" si="1"/>
        <v>1</v>
      </c>
      <c r="B580" s="5"/>
      <c r="C580" s="116"/>
      <c r="D580" s="9"/>
      <c r="E580" s="9"/>
      <c r="F580" s="9"/>
      <c r="G580" s="9"/>
      <c r="H580" s="9"/>
      <c r="I580" s="9"/>
      <c r="J580" s="9"/>
      <c r="K580" s="9"/>
      <c r="L580" s="9"/>
      <c r="M580" s="9"/>
      <c r="N580" s="9"/>
      <c r="O580" s="9"/>
      <c r="P580" s="9"/>
      <c r="Q580" s="9"/>
      <c r="R580" s="9"/>
      <c r="S580" s="9"/>
      <c r="T580" s="9"/>
      <c r="U580" s="9"/>
      <c r="V580" s="9"/>
      <c r="W580" s="9"/>
    </row>
    <row r="581">
      <c r="A581" s="117" t="str">
        <f t="shared" si="1"/>
        <v>1</v>
      </c>
      <c r="B581" s="5"/>
      <c r="C581" s="116"/>
      <c r="D581" s="9"/>
      <c r="E581" s="9"/>
      <c r="F581" s="9"/>
      <c r="G581" s="9"/>
      <c r="H581" s="9"/>
      <c r="I581" s="9"/>
      <c r="J581" s="9"/>
      <c r="K581" s="9"/>
      <c r="L581" s="9"/>
      <c r="M581" s="9"/>
      <c r="N581" s="9"/>
      <c r="O581" s="9"/>
      <c r="P581" s="9"/>
      <c r="Q581" s="9"/>
      <c r="R581" s="9"/>
      <c r="S581" s="9"/>
      <c r="T581" s="9"/>
      <c r="U581" s="9"/>
      <c r="V581" s="9"/>
      <c r="W581" s="9"/>
    </row>
    <row r="582">
      <c r="A582" s="117" t="str">
        <f t="shared" si="1"/>
        <v>1</v>
      </c>
      <c r="B582" s="39"/>
      <c r="C582" s="116"/>
      <c r="D582" s="9"/>
      <c r="E582" s="9"/>
      <c r="F582" s="9"/>
      <c r="G582" s="9"/>
      <c r="H582" s="9"/>
      <c r="I582" s="9"/>
      <c r="J582" s="9"/>
      <c r="K582" s="9"/>
      <c r="L582" s="9"/>
      <c r="M582" s="9"/>
      <c r="N582" s="9"/>
      <c r="O582" s="9"/>
      <c r="P582" s="9"/>
      <c r="Q582" s="9"/>
      <c r="R582" s="9"/>
      <c r="S582" s="9"/>
      <c r="T582" s="9"/>
      <c r="U582" s="9"/>
      <c r="V582" s="9"/>
      <c r="W582" s="9"/>
    </row>
    <row r="583">
      <c r="A583" s="117" t="str">
        <f t="shared" si="1"/>
        <v>1</v>
      </c>
      <c r="B583" s="5"/>
      <c r="C583" s="116"/>
      <c r="D583" s="9"/>
      <c r="E583" s="9"/>
      <c r="F583" s="9"/>
      <c r="G583" s="9"/>
      <c r="H583" s="9"/>
      <c r="I583" s="9"/>
      <c r="J583" s="9"/>
      <c r="K583" s="9"/>
      <c r="L583" s="9"/>
      <c r="M583" s="9"/>
      <c r="N583" s="9"/>
      <c r="O583" s="9"/>
      <c r="P583" s="9"/>
      <c r="Q583" s="9"/>
      <c r="R583" s="9"/>
      <c r="S583" s="9"/>
      <c r="T583" s="9"/>
      <c r="U583" s="9"/>
      <c r="V583" s="9"/>
      <c r="W583" s="9"/>
    </row>
    <row r="584">
      <c r="A584" s="117" t="str">
        <f t="shared" si="1"/>
        <v>1</v>
      </c>
      <c r="B584" s="5"/>
      <c r="C584" s="116"/>
      <c r="D584" s="9"/>
      <c r="E584" s="9"/>
      <c r="F584" s="9"/>
      <c r="G584" s="9"/>
      <c r="H584" s="9"/>
      <c r="I584" s="9"/>
      <c r="J584" s="9"/>
      <c r="K584" s="9"/>
      <c r="L584" s="9"/>
      <c r="M584" s="9"/>
      <c r="N584" s="9"/>
      <c r="O584" s="9"/>
      <c r="P584" s="9"/>
      <c r="Q584" s="9"/>
      <c r="R584" s="9"/>
      <c r="S584" s="9"/>
      <c r="T584" s="9"/>
      <c r="U584" s="9"/>
      <c r="V584" s="9"/>
      <c r="W584" s="9"/>
    </row>
    <row r="585">
      <c r="A585" s="117" t="str">
        <f t="shared" si="1"/>
        <v>1</v>
      </c>
      <c r="B585" s="5"/>
      <c r="C585" s="116"/>
      <c r="D585" s="9"/>
      <c r="E585" s="9"/>
      <c r="F585" s="9"/>
      <c r="G585" s="9"/>
      <c r="H585" s="9"/>
      <c r="I585" s="9"/>
      <c r="J585" s="9"/>
      <c r="K585" s="9"/>
      <c r="L585" s="9"/>
      <c r="M585" s="9"/>
      <c r="N585" s="9"/>
      <c r="O585" s="9"/>
      <c r="P585" s="9"/>
      <c r="Q585" s="9"/>
      <c r="R585" s="9"/>
      <c r="S585" s="9"/>
      <c r="T585" s="9"/>
      <c r="U585" s="9"/>
      <c r="V585" s="9"/>
      <c r="W585" s="9"/>
    </row>
    <row r="586">
      <c r="A586" s="117" t="str">
        <f t="shared" si="1"/>
        <v>1</v>
      </c>
      <c r="B586" s="39"/>
      <c r="C586" s="116"/>
      <c r="D586" s="9"/>
      <c r="E586" s="9"/>
      <c r="F586" s="9"/>
      <c r="G586" s="9"/>
      <c r="H586" s="9"/>
      <c r="I586" s="9"/>
      <c r="J586" s="9"/>
      <c r="K586" s="9"/>
      <c r="L586" s="9"/>
      <c r="M586" s="9"/>
      <c r="N586" s="9"/>
      <c r="O586" s="9"/>
      <c r="P586" s="9"/>
      <c r="Q586" s="9"/>
      <c r="R586" s="9"/>
      <c r="S586" s="9"/>
      <c r="T586" s="9"/>
      <c r="U586" s="9"/>
      <c r="V586" s="9"/>
      <c r="W586" s="9"/>
    </row>
    <row r="587">
      <c r="A587" s="117" t="str">
        <f t="shared" si="1"/>
        <v>1</v>
      </c>
      <c r="B587" s="5"/>
      <c r="C587" s="116"/>
      <c r="D587" s="9"/>
      <c r="E587" s="9"/>
      <c r="F587" s="9"/>
      <c r="G587" s="9"/>
      <c r="H587" s="9"/>
      <c r="I587" s="9"/>
      <c r="J587" s="9"/>
      <c r="K587" s="9"/>
      <c r="L587" s="9"/>
      <c r="M587" s="9"/>
      <c r="N587" s="9"/>
      <c r="O587" s="9"/>
      <c r="P587" s="9"/>
      <c r="Q587" s="9"/>
      <c r="R587" s="9"/>
      <c r="S587" s="9"/>
      <c r="T587" s="9"/>
      <c r="U587" s="9"/>
      <c r="V587" s="9"/>
      <c r="W587" s="9"/>
    </row>
    <row r="588">
      <c r="A588" s="117" t="str">
        <f t="shared" si="1"/>
        <v>1</v>
      </c>
      <c r="B588" s="39"/>
      <c r="C588" s="116"/>
      <c r="D588" s="9"/>
      <c r="E588" s="9"/>
      <c r="F588" s="9"/>
      <c r="G588" s="9"/>
      <c r="H588" s="9"/>
      <c r="I588" s="9"/>
      <c r="J588" s="9"/>
      <c r="K588" s="9"/>
      <c r="L588" s="9"/>
      <c r="M588" s="9"/>
      <c r="N588" s="9"/>
      <c r="O588" s="9"/>
      <c r="P588" s="9"/>
      <c r="Q588" s="9"/>
      <c r="R588" s="9"/>
      <c r="S588" s="9"/>
      <c r="T588" s="9"/>
      <c r="U588" s="9"/>
      <c r="V588" s="9"/>
      <c r="W588" s="9"/>
    </row>
    <row r="589">
      <c r="A589" s="117" t="str">
        <f t="shared" si="1"/>
        <v>1</v>
      </c>
      <c r="B589" s="39"/>
      <c r="C589" s="116"/>
      <c r="D589" s="9"/>
      <c r="E589" s="9"/>
      <c r="F589" s="9"/>
      <c r="G589" s="9"/>
      <c r="H589" s="9"/>
      <c r="I589" s="9"/>
      <c r="J589" s="9"/>
      <c r="K589" s="9"/>
      <c r="L589" s="9"/>
      <c r="M589" s="9"/>
      <c r="N589" s="9"/>
      <c r="O589" s="9"/>
      <c r="P589" s="9"/>
      <c r="Q589" s="9"/>
      <c r="R589" s="9"/>
      <c r="S589" s="9"/>
      <c r="T589" s="9"/>
      <c r="U589" s="9"/>
      <c r="V589" s="9"/>
      <c r="W589" s="9"/>
    </row>
    <row r="590">
      <c r="A590" s="117" t="str">
        <f t="shared" si="1"/>
        <v>1</v>
      </c>
      <c r="B590" s="5"/>
      <c r="C590" s="116"/>
      <c r="D590" s="9"/>
      <c r="E590" s="9"/>
      <c r="F590" s="9"/>
      <c r="G590" s="9"/>
      <c r="H590" s="9"/>
      <c r="I590" s="9"/>
      <c r="J590" s="9"/>
      <c r="K590" s="9"/>
      <c r="L590" s="9"/>
      <c r="M590" s="9"/>
      <c r="N590" s="9"/>
      <c r="O590" s="9"/>
      <c r="P590" s="9"/>
      <c r="Q590" s="9"/>
      <c r="R590" s="9"/>
      <c r="S590" s="9"/>
      <c r="T590" s="9"/>
      <c r="U590" s="9"/>
      <c r="V590" s="9"/>
      <c r="W590" s="9"/>
    </row>
    <row r="591">
      <c r="A591" s="117" t="str">
        <f t="shared" si="1"/>
        <v>1</v>
      </c>
      <c r="B591" s="39"/>
      <c r="C591" s="116"/>
      <c r="D591" s="9"/>
      <c r="E591" s="9"/>
      <c r="F591" s="9"/>
      <c r="G591" s="9"/>
      <c r="H591" s="9"/>
      <c r="I591" s="9"/>
      <c r="J591" s="9"/>
      <c r="K591" s="9"/>
      <c r="L591" s="9"/>
      <c r="M591" s="9"/>
      <c r="N591" s="9"/>
      <c r="O591" s="9"/>
      <c r="P591" s="9"/>
      <c r="Q591" s="9"/>
      <c r="R591" s="9"/>
      <c r="S591" s="9"/>
      <c r="T591" s="9"/>
      <c r="U591" s="9"/>
      <c r="V591" s="9"/>
      <c r="W591" s="9"/>
    </row>
    <row r="592">
      <c r="A592" s="117" t="str">
        <f t="shared" si="1"/>
        <v>1</v>
      </c>
      <c r="B592" s="39"/>
      <c r="C592" s="116"/>
      <c r="D592" s="9"/>
      <c r="E592" s="9"/>
      <c r="F592" s="9"/>
      <c r="G592" s="9"/>
      <c r="H592" s="9"/>
      <c r="I592" s="9"/>
      <c r="J592" s="9"/>
      <c r="K592" s="9"/>
      <c r="L592" s="9"/>
      <c r="M592" s="9"/>
      <c r="N592" s="9"/>
      <c r="O592" s="9"/>
      <c r="P592" s="9"/>
      <c r="Q592" s="9"/>
      <c r="R592" s="9"/>
      <c r="S592" s="9"/>
      <c r="T592" s="9"/>
      <c r="U592" s="9"/>
      <c r="V592" s="9"/>
      <c r="W592" s="9"/>
    </row>
    <row r="593">
      <c r="A593" s="117" t="str">
        <f t="shared" si="1"/>
        <v>1</v>
      </c>
      <c r="B593" s="5"/>
      <c r="C593" s="116"/>
      <c r="D593" s="9"/>
      <c r="E593" s="9"/>
      <c r="F593" s="9"/>
      <c r="G593" s="9"/>
      <c r="H593" s="9"/>
      <c r="I593" s="9"/>
      <c r="J593" s="9"/>
      <c r="K593" s="9"/>
      <c r="L593" s="9"/>
      <c r="M593" s="9"/>
      <c r="N593" s="9"/>
      <c r="O593" s="9"/>
      <c r="P593" s="9"/>
      <c r="Q593" s="9"/>
      <c r="R593" s="9"/>
      <c r="S593" s="9"/>
      <c r="T593" s="9"/>
      <c r="U593" s="9"/>
      <c r="V593" s="9"/>
      <c r="W593" s="9"/>
    </row>
    <row r="594">
      <c r="A594" s="117" t="str">
        <f t="shared" si="1"/>
        <v>1</v>
      </c>
      <c r="B594" s="5"/>
      <c r="C594" s="116"/>
      <c r="D594" s="9"/>
      <c r="E594" s="9"/>
      <c r="F594" s="9"/>
      <c r="G594" s="9"/>
      <c r="H594" s="9"/>
      <c r="I594" s="9"/>
      <c r="J594" s="9"/>
      <c r="K594" s="9"/>
      <c r="L594" s="9"/>
      <c r="M594" s="9"/>
      <c r="N594" s="9"/>
      <c r="O594" s="9"/>
      <c r="P594" s="9"/>
      <c r="Q594" s="9"/>
      <c r="R594" s="9"/>
      <c r="S594" s="9"/>
      <c r="T594" s="9"/>
      <c r="U594" s="9"/>
      <c r="V594" s="9"/>
      <c r="W594" s="9"/>
    </row>
    <row r="595">
      <c r="A595" s="117" t="str">
        <f t="shared" si="1"/>
        <v>1</v>
      </c>
      <c r="B595" s="5"/>
      <c r="C595" s="116"/>
      <c r="D595" s="9"/>
      <c r="E595" s="9"/>
      <c r="F595" s="9"/>
      <c r="G595" s="9"/>
      <c r="H595" s="9"/>
      <c r="I595" s="9"/>
      <c r="J595" s="9"/>
      <c r="K595" s="9"/>
      <c r="L595" s="9"/>
      <c r="M595" s="9"/>
      <c r="N595" s="9"/>
      <c r="O595" s="9"/>
      <c r="P595" s="9"/>
      <c r="Q595" s="9"/>
      <c r="R595" s="9"/>
      <c r="S595" s="9"/>
      <c r="T595" s="9"/>
      <c r="U595" s="9"/>
      <c r="V595" s="9"/>
      <c r="W595" s="9"/>
    </row>
    <row r="596">
      <c r="A596" s="117" t="str">
        <f t="shared" si="1"/>
        <v>1</v>
      </c>
      <c r="B596" s="5"/>
      <c r="C596" s="116"/>
      <c r="D596" s="9"/>
      <c r="E596" s="9"/>
      <c r="F596" s="9"/>
      <c r="G596" s="9"/>
      <c r="H596" s="9"/>
      <c r="I596" s="9"/>
      <c r="J596" s="9"/>
      <c r="K596" s="9"/>
      <c r="L596" s="9"/>
      <c r="M596" s="9"/>
      <c r="N596" s="9"/>
      <c r="O596" s="9"/>
      <c r="P596" s="9"/>
      <c r="Q596" s="9"/>
      <c r="R596" s="9"/>
      <c r="S596" s="9"/>
      <c r="T596" s="9"/>
      <c r="U596" s="9"/>
      <c r="V596" s="9"/>
      <c r="W596" s="9"/>
    </row>
    <row r="597">
      <c r="A597" s="117" t="str">
        <f t="shared" si="1"/>
        <v>1</v>
      </c>
      <c r="B597" s="5"/>
      <c r="C597" s="116"/>
      <c r="D597" s="9"/>
      <c r="E597" s="9"/>
      <c r="F597" s="9"/>
      <c r="G597" s="9"/>
      <c r="H597" s="9"/>
      <c r="I597" s="9"/>
      <c r="J597" s="9"/>
      <c r="K597" s="9"/>
      <c r="L597" s="9"/>
      <c r="M597" s="9"/>
      <c r="N597" s="9"/>
      <c r="O597" s="9"/>
      <c r="P597" s="9"/>
      <c r="Q597" s="9"/>
      <c r="R597" s="9"/>
      <c r="S597" s="9"/>
      <c r="T597" s="9"/>
      <c r="U597" s="9"/>
      <c r="V597" s="9"/>
      <c r="W597" s="9"/>
    </row>
    <row r="598">
      <c r="A598" s="117" t="str">
        <f t="shared" si="1"/>
        <v>1</v>
      </c>
      <c r="B598" s="5"/>
      <c r="C598" s="116"/>
      <c r="D598" s="9"/>
      <c r="E598" s="9"/>
      <c r="F598" s="9"/>
      <c r="G598" s="9"/>
      <c r="H598" s="9"/>
      <c r="I598" s="9"/>
      <c r="J598" s="9"/>
      <c r="K598" s="9"/>
      <c r="L598" s="9"/>
      <c r="M598" s="9"/>
      <c r="N598" s="9"/>
      <c r="O598" s="9"/>
      <c r="P598" s="9"/>
      <c r="Q598" s="9"/>
      <c r="R598" s="9"/>
      <c r="S598" s="9"/>
      <c r="T598" s="9"/>
      <c r="U598" s="9"/>
      <c r="V598" s="9"/>
      <c r="W598" s="9"/>
    </row>
    <row r="599">
      <c r="A599" s="117" t="str">
        <f t="shared" si="1"/>
        <v>1</v>
      </c>
      <c r="B599" s="5"/>
      <c r="C599" s="116"/>
      <c r="D599" s="9"/>
      <c r="E599" s="9"/>
      <c r="F599" s="9"/>
      <c r="G599" s="9"/>
      <c r="H599" s="9"/>
      <c r="I599" s="9"/>
      <c r="J599" s="9"/>
      <c r="K599" s="9"/>
      <c r="L599" s="9"/>
      <c r="M599" s="9"/>
      <c r="N599" s="9"/>
      <c r="O599" s="9"/>
      <c r="P599" s="9"/>
      <c r="Q599" s="9"/>
      <c r="R599" s="9"/>
      <c r="S599" s="9"/>
      <c r="T599" s="9"/>
      <c r="U599" s="9"/>
      <c r="V599" s="9"/>
      <c r="W599" s="9"/>
    </row>
    <row r="600">
      <c r="A600" s="117" t="str">
        <f t="shared" si="1"/>
        <v>1</v>
      </c>
      <c r="B600" s="5"/>
      <c r="C600" s="116"/>
      <c r="D600" s="9"/>
      <c r="E600" s="9"/>
      <c r="F600" s="9"/>
      <c r="G600" s="9"/>
      <c r="H600" s="9"/>
      <c r="I600" s="9"/>
      <c r="J600" s="9"/>
      <c r="K600" s="9"/>
      <c r="L600" s="9"/>
      <c r="M600" s="9"/>
      <c r="N600" s="9"/>
      <c r="O600" s="9"/>
      <c r="P600" s="9"/>
      <c r="Q600" s="9"/>
      <c r="R600" s="9"/>
      <c r="S600" s="9"/>
      <c r="T600" s="9"/>
      <c r="U600" s="9"/>
      <c r="V600" s="9"/>
      <c r="W600" s="9"/>
    </row>
    <row r="601">
      <c r="A601" s="117" t="str">
        <f t="shared" si="1"/>
        <v>1</v>
      </c>
      <c r="B601" s="5"/>
      <c r="C601" s="116"/>
      <c r="D601" s="9"/>
      <c r="E601" s="9"/>
      <c r="F601" s="9"/>
      <c r="G601" s="9"/>
      <c r="H601" s="9"/>
      <c r="I601" s="9"/>
      <c r="J601" s="9"/>
      <c r="K601" s="9"/>
      <c r="L601" s="9"/>
      <c r="M601" s="9"/>
      <c r="N601" s="9"/>
      <c r="O601" s="9"/>
      <c r="P601" s="9"/>
      <c r="Q601" s="9"/>
      <c r="R601" s="9"/>
      <c r="S601" s="9"/>
      <c r="T601" s="9"/>
      <c r="U601" s="9"/>
      <c r="V601" s="9"/>
      <c r="W601" s="9"/>
    </row>
    <row r="602">
      <c r="A602" s="117" t="str">
        <f t="shared" si="1"/>
        <v>1</v>
      </c>
      <c r="B602" s="5"/>
      <c r="C602" s="116"/>
      <c r="D602" s="9"/>
      <c r="E602" s="9"/>
      <c r="F602" s="9"/>
      <c r="G602" s="9"/>
      <c r="H602" s="9"/>
      <c r="I602" s="9"/>
      <c r="J602" s="9"/>
      <c r="K602" s="9"/>
      <c r="L602" s="9"/>
      <c r="M602" s="9"/>
      <c r="N602" s="9"/>
      <c r="O602" s="9"/>
      <c r="P602" s="9"/>
      <c r="Q602" s="9"/>
      <c r="R602" s="9"/>
      <c r="S602" s="9"/>
      <c r="T602" s="9"/>
      <c r="U602" s="9"/>
      <c r="V602" s="9"/>
      <c r="W602" s="9"/>
    </row>
    <row r="603">
      <c r="A603" s="117" t="str">
        <f t="shared" si="1"/>
        <v>1</v>
      </c>
      <c r="B603" s="5"/>
      <c r="C603" s="116"/>
      <c r="D603" s="9"/>
      <c r="E603" s="9"/>
      <c r="F603" s="9"/>
      <c r="G603" s="9"/>
      <c r="H603" s="9"/>
      <c r="I603" s="9"/>
      <c r="J603" s="9"/>
      <c r="K603" s="9"/>
      <c r="L603" s="9"/>
      <c r="M603" s="9"/>
      <c r="N603" s="9"/>
      <c r="O603" s="9"/>
      <c r="P603" s="9"/>
      <c r="Q603" s="9"/>
      <c r="R603" s="9"/>
      <c r="S603" s="9"/>
      <c r="T603" s="9"/>
      <c r="U603" s="9"/>
      <c r="V603" s="9"/>
      <c r="W603" s="9"/>
    </row>
    <row r="604">
      <c r="A604" s="117" t="str">
        <f t="shared" si="1"/>
        <v>1</v>
      </c>
      <c r="B604" s="39"/>
      <c r="C604" s="116"/>
      <c r="D604" s="9"/>
      <c r="E604" s="9"/>
      <c r="F604" s="9"/>
      <c r="G604" s="9"/>
      <c r="H604" s="9"/>
      <c r="I604" s="9"/>
      <c r="J604" s="9"/>
      <c r="K604" s="9"/>
      <c r="L604" s="9"/>
      <c r="M604" s="9"/>
      <c r="N604" s="9"/>
      <c r="O604" s="9"/>
      <c r="P604" s="9"/>
      <c r="Q604" s="9"/>
      <c r="R604" s="9"/>
      <c r="S604" s="9"/>
      <c r="T604" s="9"/>
      <c r="U604" s="9"/>
      <c r="V604" s="9"/>
      <c r="W604" s="9"/>
    </row>
    <row r="605">
      <c r="A605" s="117" t="str">
        <f t="shared" si="1"/>
        <v>1</v>
      </c>
      <c r="B605" s="5"/>
      <c r="C605" s="116"/>
      <c r="D605" s="9"/>
      <c r="E605" s="9"/>
      <c r="F605" s="9"/>
      <c r="G605" s="9"/>
      <c r="H605" s="9"/>
      <c r="I605" s="9"/>
      <c r="J605" s="9"/>
      <c r="K605" s="9"/>
      <c r="L605" s="9"/>
      <c r="M605" s="9"/>
      <c r="N605" s="9"/>
      <c r="O605" s="9"/>
      <c r="P605" s="9"/>
      <c r="Q605" s="9"/>
      <c r="R605" s="9"/>
      <c r="S605" s="9"/>
      <c r="T605" s="9"/>
      <c r="U605" s="9"/>
      <c r="V605" s="9"/>
      <c r="W605" s="9"/>
    </row>
    <row r="606">
      <c r="A606" s="117" t="str">
        <f t="shared" si="1"/>
        <v>1</v>
      </c>
      <c r="B606" s="5"/>
      <c r="C606" s="116"/>
      <c r="D606" s="9"/>
      <c r="E606" s="9"/>
      <c r="F606" s="9"/>
      <c r="G606" s="9"/>
      <c r="H606" s="9"/>
      <c r="I606" s="9"/>
      <c r="J606" s="9"/>
      <c r="K606" s="9"/>
      <c r="L606" s="9"/>
      <c r="M606" s="9"/>
      <c r="N606" s="9"/>
      <c r="O606" s="9"/>
      <c r="P606" s="9"/>
      <c r="Q606" s="9"/>
      <c r="R606" s="9"/>
      <c r="S606" s="9"/>
      <c r="T606" s="9"/>
      <c r="U606" s="9"/>
      <c r="V606" s="9"/>
      <c r="W606" s="9"/>
    </row>
    <row r="607">
      <c r="A607" s="117" t="str">
        <f t="shared" si="1"/>
        <v>1</v>
      </c>
      <c r="B607" s="5"/>
      <c r="C607" s="116"/>
      <c r="D607" s="9"/>
      <c r="E607" s="9"/>
      <c r="F607" s="9"/>
      <c r="G607" s="9"/>
      <c r="H607" s="9"/>
      <c r="I607" s="9"/>
      <c r="J607" s="9"/>
      <c r="K607" s="9"/>
      <c r="L607" s="9"/>
      <c r="M607" s="9"/>
      <c r="N607" s="9"/>
      <c r="O607" s="9"/>
      <c r="P607" s="9"/>
      <c r="Q607" s="9"/>
      <c r="R607" s="9"/>
      <c r="S607" s="9"/>
      <c r="T607" s="9"/>
      <c r="U607" s="9"/>
      <c r="V607" s="9"/>
      <c r="W607" s="9"/>
    </row>
    <row r="608">
      <c r="A608" s="117" t="str">
        <f t="shared" si="1"/>
        <v>1</v>
      </c>
      <c r="B608" s="118"/>
      <c r="C608" s="116"/>
      <c r="D608" s="9"/>
      <c r="E608" s="9"/>
      <c r="F608" s="9"/>
      <c r="G608" s="9"/>
      <c r="H608" s="9"/>
      <c r="I608" s="9"/>
      <c r="J608" s="9"/>
      <c r="K608" s="9"/>
      <c r="L608" s="9"/>
      <c r="M608" s="9"/>
      <c r="N608" s="9"/>
      <c r="O608" s="9"/>
      <c r="P608" s="9"/>
      <c r="Q608" s="9"/>
      <c r="R608" s="9"/>
      <c r="S608" s="9"/>
      <c r="T608" s="9"/>
      <c r="U608" s="9"/>
      <c r="V608" s="9"/>
      <c r="W608" s="9"/>
    </row>
    <row r="609">
      <c r="A609" s="117" t="str">
        <f t="shared" si="1"/>
        <v>1</v>
      </c>
      <c r="B609" s="5"/>
      <c r="C609" s="116"/>
      <c r="D609" s="9"/>
      <c r="E609" s="9"/>
      <c r="F609" s="9"/>
      <c r="G609" s="9"/>
      <c r="H609" s="9"/>
      <c r="I609" s="9"/>
      <c r="J609" s="9"/>
      <c r="K609" s="9"/>
      <c r="L609" s="9"/>
      <c r="M609" s="9"/>
      <c r="N609" s="9"/>
      <c r="O609" s="9"/>
      <c r="P609" s="9"/>
      <c r="Q609" s="9"/>
      <c r="R609" s="9"/>
      <c r="S609" s="9"/>
      <c r="T609" s="9"/>
      <c r="U609" s="9"/>
      <c r="V609" s="9"/>
      <c r="W609" s="9"/>
    </row>
    <row r="610">
      <c r="A610" s="117" t="str">
        <f t="shared" si="1"/>
        <v>1</v>
      </c>
      <c r="B610" s="39"/>
      <c r="C610" s="116"/>
      <c r="D610" s="9"/>
      <c r="E610" s="9"/>
      <c r="F610" s="9"/>
      <c r="G610" s="9"/>
      <c r="H610" s="9"/>
      <c r="I610" s="9"/>
      <c r="J610" s="9"/>
      <c r="K610" s="9"/>
      <c r="L610" s="9"/>
      <c r="M610" s="9"/>
      <c r="N610" s="9"/>
      <c r="O610" s="9"/>
      <c r="P610" s="9"/>
      <c r="Q610" s="9"/>
      <c r="R610" s="9"/>
      <c r="S610" s="9"/>
      <c r="T610" s="9"/>
      <c r="U610" s="9"/>
      <c r="V610" s="9"/>
      <c r="W610" s="9"/>
    </row>
    <row r="611">
      <c r="A611" s="117" t="str">
        <f t="shared" si="1"/>
        <v>1</v>
      </c>
      <c r="B611" s="5"/>
      <c r="C611" s="116"/>
      <c r="D611" s="9"/>
      <c r="E611" s="9"/>
      <c r="F611" s="9"/>
      <c r="G611" s="9"/>
      <c r="H611" s="9"/>
      <c r="I611" s="9"/>
      <c r="J611" s="9"/>
      <c r="K611" s="9"/>
      <c r="L611" s="9"/>
      <c r="M611" s="9"/>
      <c r="N611" s="9"/>
      <c r="O611" s="9"/>
      <c r="P611" s="9"/>
      <c r="Q611" s="9"/>
      <c r="R611" s="9"/>
      <c r="S611" s="9"/>
      <c r="T611" s="9"/>
      <c r="U611" s="9"/>
      <c r="V611" s="9"/>
      <c r="W611" s="9"/>
    </row>
    <row r="612">
      <c r="A612" s="117" t="str">
        <f t="shared" si="1"/>
        <v>1</v>
      </c>
      <c r="B612" s="5"/>
      <c r="C612" s="116"/>
      <c r="D612" s="9"/>
      <c r="E612" s="9"/>
      <c r="F612" s="9"/>
      <c r="G612" s="9"/>
      <c r="H612" s="9"/>
      <c r="I612" s="9"/>
      <c r="J612" s="9"/>
      <c r="K612" s="9"/>
      <c r="L612" s="9"/>
      <c r="M612" s="9"/>
      <c r="N612" s="9"/>
      <c r="O612" s="9"/>
      <c r="P612" s="9"/>
      <c r="Q612" s="9"/>
      <c r="R612" s="9"/>
      <c r="S612" s="9"/>
      <c r="T612" s="9"/>
      <c r="U612" s="9"/>
      <c r="V612" s="9"/>
      <c r="W612" s="9"/>
    </row>
    <row r="613">
      <c r="A613" s="117" t="str">
        <f t="shared" si="1"/>
        <v>1</v>
      </c>
      <c r="B613" s="39"/>
      <c r="C613" s="116"/>
      <c r="D613" s="9"/>
      <c r="E613" s="9"/>
      <c r="F613" s="9"/>
      <c r="G613" s="9"/>
      <c r="H613" s="9"/>
      <c r="I613" s="9"/>
      <c r="J613" s="9"/>
      <c r="K613" s="9"/>
      <c r="L613" s="9"/>
      <c r="M613" s="9"/>
      <c r="N613" s="9"/>
      <c r="O613" s="9"/>
      <c r="P613" s="9"/>
      <c r="Q613" s="9"/>
      <c r="R613" s="9"/>
      <c r="S613" s="9"/>
      <c r="T613" s="9"/>
      <c r="U613" s="9"/>
      <c r="V613" s="9"/>
      <c r="W613" s="9"/>
    </row>
    <row r="614">
      <c r="A614" s="117" t="str">
        <f t="shared" si="1"/>
        <v>1</v>
      </c>
      <c r="B614" s="5"/>
      <c r="C614" s="116"/>
      <c r="D614" s="9"/>
      <c r="E614" s="9"/>
      <c r="F614" s="9"/>
      <c r="G614" s="9"/>
      <c r="H614" s="9"/>
      <c r="I614" s="9"/>
      <c r="J614" s="9"/>
      <c r="K614" s="9"/>
      <c r="L614" s="9"/>
      <c r="M614" s="9"/>
      <c r="N614" s="9"/>
      <c r="O614" s="9"/>
      <c r="P614" s="9"/>
      <c r="Q614" s="9"/>
      <c r="R614" s="9"/>
      <c r="S614" s="9"/>
      <c r="T614" s="9"/>
      <c r="U614" s="9"/>
      <c r="V614" s="9"/>
      <c r="W614" s="9"/>
    </row>
    <row r="615">
      <c r="A615" s="117" t="str">
        <f t="shared" si="1"/>
        <v>1</v>
      </c>
      <c r="B615" s="5"/>
      <c r="C615" s="116"/>
      <c r="D615" s="9"/>
      <c r="E615" s="9"/>
      <c r="F615" s="9"/>
      <c r="G615" s="9"/>
      <c r="H615" s="9"/>
      <c r="I615" s="9"/>
      <c r="J615" s="9"/>
      <c r="K615" s="9"/>
      <c r="L615" s="9"/>
      <c r="M615" s="9"/>
      <c r="N615" s="9"/>
      <c r="O615" s="9"/>
      <c r="P615" s="9"/>
      <c r="Q615" s="9"/>
      <c r="R615" s="9"/>
      <c r="S615" s="9"/>
      <c r="T615" s="9"/>
      <c r="U615" s="9"/>
      <c r="V615" s="9"/>
      <c r="W615" s="9"/>
    </row>
    <row r="616">
      <c r="A616" s="117" t="str">
        <f t="shared" si="1"/>
        <v>1</v>
      </c>
      <c r="B616" s="39"/>
      <c r="C616" s="116"/>
      <c r="D616" s="9"/>
      <c r="E616" s="9"/>
      <c r="F616" s="9"/>
      <c r="G616" s="9"/>
      <c r="H616" s="9"/>
      <c r="I616" s="9"/>
      <c r="J616" s="9"/>
      <c r="K616" s="9"/>
      <c r="L616" s="9"/>
      <c r="M616" s="9"/>
      <c r="N616" s="9"/>
      <c r="O616" s="9"/>
      <c r="P616" s="9"/>
      <c r="Q616" s="9"/>
      <c r="R616" s="9"/>
      <c r="S616" s="9"/>
      <c r="T616" s="9"/>
      <c r="U616" s="9"/>
      <c r="V616" s="9"/>
      <c r="W616" s="9"/>
    </row>
    <row r="617">
      <c r="A617" s="117" t="str">
        <f t="shared" si="1"/>
        <v>1</v>
      </c>
      <c r="B617" s="39"/>
      <c r="C617" s="116"/>
      <c r="D617" s="9"/>
      <c r="E617" s="9"/>
      <c r="F617" s="9"/>
      <c r="G617" s="9"/>
      <c r="H617" s="9"/>
      <c r="I617" s="9"/>
      <c r="J617" s="9"/>
      <c r="K617" s="9"/>
      <c r="L617" s="9"/>
      <c r="M617" s="9"/>
      <c r="N617" s="9"/>
      <c r="O617" s="9"/>
      <c r="P617" s="9"/>
      <c r="Q617" s="9"/>
      <c r="R617" s="9"/>
      <c r="S617" s="9"/>
      <c r="T617" s="9"/>
      <c r="U617" s="9"/>
      <c r="V617" s="9"/>
      <c r="W617" s="9"/>
    </row>
    <row r="618">
      <c r="A618" s="117" t="str">
        <f t="shared" si="1"/>
        <v>1</v>
      </c>
      <c r="B618" s="39"/>
      <c r="C618" s="116"/>
      <c r="D618" s="9"/>
      <c r="E618" s="9"/>
      <c r="F618" s="9"/>
      <c r="G618" s="9"/>
      <c r="H618" s="9"/>
      <c r="I618" s="9"/>
      <c r="J618" s="9"/>
      <c r="K618" s="9"/>
      <c r="L618" s="9"/>
      <c r="M618" s="9"/>
      <c r="N618" s="9"/>
      <c r="O618" s="9"/>
      <c r="P618" s="9"/>
      <c r="Q618" s="9"/>
      <c r="R618" s="9"/>
      <c r="S618" s="9"/>
      <c r="T618" s="9"/>
      <c r="U618" s="9"/>
      <c r="V618" s="9"/>
      <c r="W618" s="9"/>
    </row>
    <row r="619">
      <c r="A619" s="117" t="str">
        <f t="shared" si="1"/>
        <v>1</v>
      </c>
      <c r="B619" s="39"/>
      <c r="C619" s="116"/>
      <c r="D619" s="9"/>
      <c r="E619" s="9"/>
      <c r="F619" s="9"/>
      <c r="G619" s="9"/>
      <c r="H619" s="9"/>
      <c r="I619" s="9"/>
      <c r="J619" s="9"/>
      <c r="K619" s="9"/>
      <c r="L619" s="9"/>
      <c r="M619" s="9"/>
      <c r="N619" s="9"/>
      <c r="O619" s="9"/>
      <c r="P619" s="9"/>
      <c r="Q619" s="9"/>
      <c r="R619" s="9"/>
      <c r="S619" s="9"/>
      <c r="T619" s="9"/>
      <c r="U619" s="9"/>
      <c r="V619" s="9"/>
      <c r="W619" s="9"/>
    </row>
    <row r="620">
      <c r="A620" s="117" t="str">
        <f t="shared" si="1"/>
        <v>1</v>
      </c>
      <c r="B620" s="39"/>
      <c r="C620" s="116"/>
      <c r="D620" s="9"/>
      <c r="E620" s="9"/>
      <c r="F620" s="9"/>
      <c r="G620" s="9"/>
      <c r="H620" s="9"/>
      <c r="I620" s="9"/>
      <c r="J620" s="9"/>
      <c r="K620" s="9"/>
      <c r="L620" s="9"/>
      <c r="M620" s="9"/>
      <c r="N620" s="9"/>
      <c r="O620" s="9"/>
      <c r="P620" s="9"/>
      <c r="Q620" s="9"/>
      <c r="R620" s="9"/>
      <c r="S620" s="9"/>
      <c r="T620" s="9"/>
      <c r="U620" s="9"/>
      <c r="V620" s="9"/>
      <c r="W620" s="9"/>
    </row>
    <row r="621">
      <c r="A621" s="117" t="str">
        <f t="shared" si="1"/>
        <v>1</v>
      </c>
      <c r="B621" s="5"/>
      <c r="C621" s="116"/>
      <c r="D621" s="9"/>
      <c r="E621" s="9"/>
      <c r="F621" s="9"/>
      <c r="G621" s="9"/>
      <c r="H621" s="9"/>
      <c r="I621" s="9"/>
      <c r="J621" s="9"/>
      <c r="K621" s="9"/>
      <c r="L621" s="9"/>
      <c r="M621" s="9"/>
      <c r="N621" s="9"/>
      <c r="O621" s="9"/>
      <c r="P621" s="9"/>
      <c r="Q621" s="9"/>
      <c r="R621" s="9"/>
      <c r="S621" s="9"/>
      <c r="T621" s="9"/>
      <c r="U621" s="9"/>
      <c r="V621" s="9"/>
      <c r="W621" s="9"/>
    </row>
    <row r="622">
      <c r="A622" s="117" t="str">
        <f t="shared" si="1"/>
        <v>1</v>
      </c>
      <c r="B622" s="5"/>
      <c r="C622" s="116"/>
      <c r="D622" s="9"/>
      <c r="E622" s="9"/>
      <c r="F622" s="9"/>
      <c r="G622" s="9"/>
      <c r="H622" s="9"/>
      <c r="I622" s="9"/>
      <c r="J622" s="9"/>
      <c r="K622" s="9"/>
      <c r="L622" s="9"/>
      <c r="M622" s="9"/>
      <c r="N622" s="9"/>
      <c r="O622" s="9"/>
      <c r="P622" s="9"/>
      <c r="Q622" s="9"/>
      <c r="R622" s="9"/>
      <c r="S622" s="9"/>
      <c r="T622" s="9"/>
      <c r="U622" s="9"/>
      <c r="V622" s="9"/>
      <c r="W622" s="9"/>
    </row>
    <row r="623">
      <c r="A623" s="117" t="str">
        <f t="shared" si="1"/>
        <v>1</v>
      </c>
      <c r="B623" s="5"/>
      <c r="C623" s="116"/>
      <c r="D623" s="9"/>
      <c r="E623" s="9"/>
      <c r="F623" s="9"/>
      <c r="G623" s="9"/>
      <c r="H623" s="9"/>
      <c r="I623" s="9"/>
      <c r="J623" s="9"/>
      <c r="K623" s="9"/>
      <c r="L623" s="9"/>
      <c r="M623" s="9"/>
      <c r="N623" s="9"/>
      <c r="O623" s="9"/>
      <c r="P623" s="9"/>
      <c r="Q623" s="9"/>
      <c r="R623" s="9"/>
      <c r="S623" s="9"/>
      <c r="T623" s="9"/>
      <c r="U623" s="9"/>
      <c r="V623" s="9"/>
      <c r="W623" s="9"/>
    </row>
    <row r="624">
      <c r="A624" s="117" t="str">
        <f t="shared" si="1"/>
        <v>1</v>
      </c>
      <c r="B624" s="5"/>
      <c r="C624" s="116"/>
      <c r="D624" s="9"/>
      <c r="E624" s="9"/>
      <c r="F624" s="9"/>
      <c r="G624" s="9"/>
      <c r="H624" s="9"/>
      <c r="I624" s="9"/>
      <c r="J624" s="9"/>
      <c r="K624" s="9"/>
      <c r="L624" s="9"/>
      <c r="M624" s="9"/>
      <c r="N624" s="9"/>
      <c r="O624" s="9"/>
      <c r="P624" s="9"/>
      <c r="Q624" s="9"/>
      <c r="R624" s="9"/>
      <c r="S624" s="9"/>
      <c r="T624" s="9"/>
      <c r="U624" s="9"/>
      <c r="V624" s="9"/>
      <c r="W624" s="9"/>
    </row>
    <row r="625">
      <c r="A625" s="117" t="str">
        <f t="shared" si="1"/>
        <v>1</v>
      </c>
      <c r="B625" s="39"/>
      <c r="C625" s="116"/>
      <c r="D625" s="9"/>
      <c r="E625" s="9"/>
      <c r="F625" s="9"/>
      <c r="G625" s="9"/>
      <c r="H625" s="9"/>
      <c r="I625" s="9"/>
      <c r="J625" s="9"/>
      <c r="K625" s="9"/>
      <c r="L625" s="9"/>
      <c r="M625" s="9"/>
      <c r="N625" s="9"/>
      <c r="O625" s="9"/>
      <c r="P625" s="9"/>
      <c r="Q625" s="9"/>
      <c r="R625" s="9"/>
      <c r="S625" s="9"/>
      <c r="T625" s="9"/>
      <c r="U625" s="9"/>
      <c r="V625" s="9"/>
      <c r="W625" s="9"/>
    </row>
    <row r="626">
      <c r="A626" s="117" t="str">
        <f t="shared" si="1"/>
        <v>1</v>
      </c>
      <c r="B626" s="5"/>
      <c r="C626" s="116"/>
      <c r="D626" s="9"/>
      <c r="E626" s="9"/>
      <c r="F626" s="9"/>
      <c r="G626" s="9"/>
      <c r="H626" s="9"/>
      <c r="I626" s="9"/>
      <c r="J626" s="9"/>
      <c r="K626" s="9"/>
      <c r="L626" s="9"/>
      <c r="M626" s="9"/>
      <c r="N626" s="9"/>
      <c r="O626" s="9"/>
      <c r="P626" s="9"/>
      <c r="Q626" s="9"/>
      <c r="R626" s="9"/>
      <c r="S626" s="9"/>
      <c r="T626" s="9"/>
      <c r="U626" s="9"/>
      <c r="V626" s="9"/>
      <c r="W626" s="9"/>
    </row>
    <row r="627">
      <c r="A627" s="117" t="str">
        <f t="shared" si="1"/>
        <v>1</v>
      </c>
      <c r="B627" s="5"/>
      <c r="C627" s="116"/>
      <c r="D627" s="9"/>
      <c r="E627" s="9"/>
      <c r="F627" s="9"/>
      <c r="G627" s="9"/>
      <c r="H627" s="9"/>
      <c r="I627" s="9"/>
      <c r="J627" s="9"/>
      <c r="K627" s="9"/>
      <c r="L627" s="9"/>
      <c r="M627" s="9"/>
      <c r="N627" s="9"/>
      <c r="O627" s="9"/>
      <c r="P627" s="9"/>
      <c r="Q627" s="9"/>
      <c r="R627" s="9"/>
      <c r="S627" s="9"/>
      <c r="T627" s="9"/>
      <c r="U627" s="9"/>
      <c r="V627" s="9"/>
      <c r="W627" s="9"/>
    </row>
    <row r="628">
      <c r="A628" s="117" t="str">
        <f t="shared" si="1"/>
        <v>1</v>
      </c>
      <c r="B628" s="5"/>
      <c r="C628" s="116"/>
      <c r="D628" s="9"/>
      <c r="E628" s="9"/>
      <c r="F628" s="9"/>
      <c r="G628" s="9"/>
      <c r="H628" s="9"/>
      <c r="I628" s="9"/>
      <c r="J628" s="9"/>
      <c r="K628" s="9"/>
      <c r="L628" s="9"/>
      <c r="M628" s="9"/>
      <c r="N628" s="9"/>
      <c r="O628" s="9"/>
      <c r="P628" s="9"/>
      <c r="Q628" s="9"/>
      <c r="R628" s="9"/>
      <c r="S628" s="9"/>
      <c r="T628" s="9"/>
      <c r="U628" s="9"/>
      <c r="V628" s="9"/>
      <c r="W628" s="9"/>
    </row>
    <row r="629">
      <c r="A629" s="117" t="str">
        <f t="shared" si="1"/>
        <v>1</v>
      </c>
      <c r="B629" s="5"/>
      <c r="C629" s="116"/>
      <c r="D629" s="9"/>
      <c r="E629" s="9"/>
      <c r="F629" s="9"/>
      <c r="G629" s="9"/>
      <c r="H629" s="9"/>
      <c r="I629" s="9"/>
      <c r="J629" s="9"/>
      <c r="K629" s="9"/>
      <c r="L629" s="9"/>
      <c r="M629" s="9"/>
      <c r="N629" s="9"/>
      <c r="O629" s="9"/>
      <c r="P629" s="9"/>
      <c r="Q629" s="9"/>
      <c r="R629" s="9"/>
      <c r="S629" s="9"/>
      <c r="T629" s="9"/>
      <c r="U629" s="9"/>
      <c r="V629" s="9"/>
      <c r="W629" s="9"/>
    </row>
    <row r="630">
      <c r="A630" s="117" t="str">
        <f t="shared" si="1"/>
        <v>1</v>
      </c>
      <c r="B630" s="5"/>
      <c r="C630" s="116"/>
      <c r="D630" s="9"/>
      <c r="E630" s="9"/>
      <c r="F630" s="9"/>
      <c r="G630" s="9"/>
      <c r="H630" s="9"/>
      <c r="I630" s="9"/>
      <c r="J630" s="9"/>
      <c r="K630" s="9"/>
      <c r="L630" s="9"/>
      <c r="M630" s="9"/>
      <c r="N630" s="9"/>
      <c r="O630" s="9"/>
      <c r="P630" s="9"/>
      <c r="Q630" s="9"/>
      <c r="R630" s="9"/>
      <c r="S630" s="9"/>
      <c r="T630" s="9"/>
      <c r="U630" s="9"/>
      <c r="V630" s="9"/>
      <c r="W630" s="9"/>
    </row>
    <row r="631">
      <c r="A631" s="117" t="str">
        <f t="shared" si="1"/>
        <v>1</v>
      </c>
      <c r="B631" s="5"/>
      <c r="C631" s="116"/>
      <c r="D631" s="9"/>
      <c r="E631" s="9"/>
      <c r="F631" s="9"/>
      <c r="G631" s="9"/>
      <c r="H631" s="9"/>
      <c r="I631" s="9"/>
      <c r="J631" s="9"/>
      <c r="K631" s="9"/>
      <c r="L631" s="9"/>
      <c r="M631" s="9"/>
      <c r="N631" s="9"/>
      <c r="O631" s="9"/>
      <c r="P631" s="9"/>
      <c r="Q631" s="9"/>
      <c r="R631" s="9"/>
      <c r="S631" s="9"/>
      <c r="T631" s="9"/>
      <c r="U631" s="9"/>
      <c r="V631" s="9"/>
      <c r="W631" s="9"/>
    </row>
    <row r="632">
      <c r="A632" s="117" t="str">
        <f t="shared" si="1"/>
        <v>1</v>
      </c>
      <c r="B632" s="39"/>
      <c r="C632" s="116"/>
      <c r="D632" s="9"/>
      <c r="E632" s="9"/>
      <c r="F632" s="9"/>
      <c r="G632" s="9"/>
      <c r="H632" s="9"/>
      <c r="I632" s="9"/>
      <c r="J632" s="9"/>
      <c r="K632" s="9"/>
      <c r="L632" s="9"/>
      <c r="M632" s="9"/>
      <c r="N632" s="9"/>
      <c r="O632" s="9"/>
      <c r="P632" s="9"/>
      <c r="Q632" s="9"/>
      <c r="R632" s="9"/>
      <c r="S632" s="9"/>
      <c r="T632" s="9"/>
      <c r="U632" s="9"/>
      <c r="V632" s="9"/>
      <c r="W632" s="9"/>
    </row>
    <row r="633">
      <c r="A633" s="117" t="str">
        <f t="shared" si="1"/>
        <v>1</v>
      </c>
      <c r="B633" s="39"/>
      <c r="C633" s="116"/>
      <c r="D633" s="9"/>
      <c r="E633" s="9"/>
      <c r="F633" s="9"/>
      <c r="G633" s="9"/>
      <c r="H633" s="9"/>
      <c r="I633" s="9"/>
      <c r="J633" s="9"/>
      <c r="K633" s="9"/>
      <c r="L633" s="9"/>
      <c r="M633" s="9"/>
      <c r="N633" s="9"/>
      <c r="O633" s="9"/>
      <c r="P633" s="9"/>
      <c r="Q633" s="9"/>
      <c r="R633" s="9"/>
      <c r="S633" s="9"/>
      <c r="T633" s="9"/>
      <c r="U633" s="9"/>
      <c r="V633" s="9"/>
      <c r="W633" s="9"/>
    </row>
    <row r="634">
      <c r="A634" s="117" t="str">
        <f t="shared" si="1"/>
        <v>1</v>
      </c>
      <c r="B634" s="5"/>
      <c r="C634" s="116"/>
      <c r="D634" s="9"/>
      <c r="E634" s="9"/>
      <c r="F634" s="9"/>
      <c r="G634" s="9"/>
      <c r="H634" s="9"/>
      <c r="I634" s="9"/>
      <c r="J634" s="9"/>
      <c r="K634" s="9"/>
      <c r="L634" s="9"/>
      <c r="M634" s="9"/>
      <c r="N634" s="9"/>
      <c r="O634" s="9"/>
      <c r="P634" s="9"/>
      <c r="Q634" s="9"/>
      <c r="R634" s="9"/>
      <c r="S634" s="9"/>
      <c r="T634" s="9"/>
      <c r="U634" s="9"/>
      <c r="V634" s="9"/>
      <c r="W634" s="9"/>
    </row>
    <row r="635">
      <c r="A635" s="117" t="str">
        <f t="shared" si="1"/>
        <v>1</v>
      </c>
      <c r="B635" s="5"/>
      <c r="C635" s="116"/>
      <c r="D635" s="9"/>
      <c r="E635" s="9"/>
      <c r="F635" s="9"/>
      <c r="G635" s="9"/>
      <c r="H635" s="9"/>
      <c r="I635" s="9"/>
      <c r="J635" s="9"/>
      <c r="K635" s="9"/>
      <c r="L635" s="9"/>
      <c r="M635" s="9"/>
      <c r="N635" s="9"/>
      <c r="O635" s="9"/>
      <c r="P635" s="9"/>
      <c r="Q635" s="9"/>
      <c r="R635" s="9"/>
      <c r="S635" s="9"/>
      <c r="T635" s="9"/>
      <c r="U635" s="9"/>
      <c r="V635" s="9"/>
      <c r="W635" s="9"/>
    </row>
    <row r="636">
      <c r="A636" s="117" t="str">
        <f t="shared" si="1"/>
        <v>1</v>
      </c>
      <c r="B636" s="121"/>
      <c r="C636" s="116"/>
      <c r="D636" s="9"/>
      <c r="E636" s="9"/>
      <c r="F636" s="9"/>
      <c r="G636" s="9"/>
      <c r="H636" s="9"/>
      <c r="I636" s="9"/>
      <c r="J636" s="9"/>
      <c r="K636" s="9"/>
      <c r="L636" s="9"/>
      <c r="M636" s="9"/>
      <c r="N636" s="9"/>
      <c r="O636" s="9"/>
      <c r="P636" s="9"/>
      <c r="Q636" s="9"/>
      <c r="R636" s="9"/>
      <c r="S636" s="9"/>
      <c r="T636" s="9"/>
      <c r="U636" s="9"/>
      <c r="V636" s="9"/>
      <c r="W636" s="9"/>
    </row>
    <row r="637">
      <c r="A637" s="117" t="str">
        <f t="shared" si="1"/>
        <v>1</v>
      </c>
      <c r="B637" s="39"/>
      <c r="C637" s="116"/>
      <c r="D637" s="9"/>
      <c r="E637" s="9"/>
      <c r="F637" s="9"/>
      <c r="G637" s="9"/>
      <c r="H637" s="9"/>
      <c r="I637" s="9"/>
      <c r="J637" s="9"/>
      <c r="K637" s="9"/>
      <c r="L637" s="9"/>
      <c r="M637" s="9"/>
      <c r="N637" s="9"/>
      <c r="O637" s="9"/>
      <c r="P637" s="9"/>
      <c r="Q637" s="9"/>
      <c r="R637" s="9"/>
      <c r="S637" s="9"/>
      <c r="T637" s="9"/>
      <c r="U637" s="9"/>
      <c r="V637" s="9"/>
      <c r="W637" s="9"/>
    </row>
    <row r="638">
      <c r="A638" s="117" t="str">
        <f t="shared" si="1"/>
        <v>1</v>
      </c>
      <c r="B638" s="121"/>
      <c r="C638" s="116"/>
      <c r="D638" s="9"/>
      <c r="E638" s="9"/>
      <c r="F638" s="9"/>
      <c r="G638" s="9"/>
      <c r="H638" s="9"/>
      <c r="I638" s="9"/>
      <c r="J638" s="9"/>
      <c r="K638" s="9"/>
      <c r="L638" s="9"/>
      <c r="M638" s="9"/>
      <c r="N638" s="9"/>
      <c r="O638" s="9"/>
      <c r="P638" s="9"/>
      <c r="Q638" s="9"/>
      <c r="R638" s="9"/>
      <c r="S638" s="9"/>
      <c r="T638" s="9"/>
      <c r="U638" s="9"/>
      <c r="V638" s="9"/>
      <c r="W638" s="9"/>
    </row>
    <row r="639">
      <c r="A639" s="117" t="str">
        <f t="shared" si="1"/>
        <v>1</v>
      </c>
      <c r="B639" s="121"/>
      <c r="C639" s="116"/>
      <c r="D639" s="9"/>
      <c r="E639" s="9"/>
      <c r="F639" s="9"/>
      <c r="G639" s="9"/>
      <c r="H639" s="9"/>
      <c r="I639" s="9"/>
      <c r="J639" s="9"/>
      <c r="K639" s="9"/>
      <c r="L639" s="9"/>
      <c r="M639" s="9"/>
      <c r="N639" s="9"/>
      <c r="O639" s="9"/>
      <c r="P639" s="9"/>
      <c r="Q639" s="9"/>
      <c r="R639" s="9"/>
      <c r="S639" s="9"/>
      <c r="T639" s="9"/>
      <c r="U639" s="9"/>
      <c r="V639" s="9"/>
      <c r="W639" s="9"/>
    </row>
    <row r="640">
      <c r="A640" s="117" t="str">
        <f t="shared" si="1"/>
        <v>1</v>
      </c>
      <c r="B640" s="5"/>
      <c r="C640" s="116"/>
      <c r="D640" s="9"/>
      <c r="E640" s="9"/>
      <c r="F640" s="9"/>
      <c r="G640" s="9"/>
      <c r="H640" s="9"/>
      <c r="I640" s="9"/>
      <c r="J640" s="9"/>
      <c r="K640" s="9"/>
      <c r="L640" s="9"/>
      <c r="M640" s="9"/>
      <c r="N640" s="9"/>
      <c r="O640" s="9"/>
      <c r="P640" s="9"/>
      <c r="Q640" s="9"/>
      <c r="R640" s="9"/>
      <c r="S640" s="9"/>
      <c r="T640" s="9"/>
      <c r="U640" s="9"/>
      <c r="V640" s="9"/>
      <c r="W640" s="9"/>
    </row>
    <row r="641">
      <c r="A641" s="117" t="str">
        <f t="shared" si="1"/>
        <v>1</v>
      </c>
      <c r="B641" s="5"/>
      <c r="C641" s="116"/>
      <c r="D641" s="9"/>
      <c r="E641" s="9"/>
      <c r="F641" s="9"/>
      <c r="G641" s="9"/>
      <c r="H641" s="9"/>
      <c r="I641" s="9"/>
      <c r="J641" s="9"/>
      <c r="K641" s="9"/>
      <c r="L641" s="9"/>
      <c r="M641" s="9"/>
      <c r="N641" s="9"/>
      <c r="O641" s="9"/>
      <c r="P641" s="9"/>
      <c r="Q641" s="9"/>
      <c r="R641" s="9"/>
      <c r="S641" s="9"/>
      <c r="T641" s="9"/>
      <c r="U641" s="9"/>
      <c r="V641" s="9"/>
      <c r="W641" s="9"/>
    </row>
    <row r="642">
      <c r="A642" s="117" t="str">
        <f t="shared" si="1"/>
        <v>1</v>
      </c>
      <c r="B642" s="5"/>
      <c r="C642" s="116"/>
      <c r="D642" s="9"/>
      <c r="E642" s="9"/>
      <c r="F642" s="9"/>
      <c r="G642" s="9"/>
      <c r="H642" s="9"/>
      <c r="I642" s="9"/>
      <c r="J642" s="9"/>
      <c r="K642" s="9"/>
      <c r="L642" s="9"/>
      <c r="M642" s="9"/>
      <c r="N642" s="9"/>
      <c r="O642" s="9"/>
      <c r="P642" s="9"/>
      <c r="Q642" s="9"/>
      <c r="R642" s="9"/>
      <c r="S642" s="9"/>
      <c r="T642" s="9"/>
      <c r="U642" s="9"/>
      <c r="V642" s="9"/>
      <c r="W642" s="9"/>
    </row>
    <row r="643">
      <c r="A643" s="117" t="str">
        <f t="shared" si="1"/>
        <v>1</v>
      </c>
      <c r="B643" s="5"/>
      <c r="C643" s="116"/>
      <c r="D643" s="9"/>
      <c r="E643" s="9"/>
      <c r="F643" s="9"/>
      <c r="G643" s="9"/>
      <c r="H643" s="9"/>
      <c r="I643" s="9"/>
      <c r="J643" s="9"/>
      <c r="K643" s="9"/>
      <c r="L643" s="9"/>
      <c r="M643" s="9"/>
      <c r="N643" s="9"/>
      <c r="O643" s="9"/>
      <c r="P643" s="9"/>
      <c r="Q643" s="9"/>
      <c r="R643" s="9"/>
      <c r="S643" s="9"/>
      <c r="T643" s="9"/>
      <c r="U643" s="9"/>
      <c r="V643" s="9"/>
      <c r="W643" s="9"/>
    </row>
    <row r="644">
      <c r="A644" s="117" t="str">
        <f t="shared" si="1"/>
        <v>1</v>
      </c>
      <c r="B644" s="39"/>
      <c r="C644" s="116"/>
      <c r="D644" s="9"/>
      <c r="E644" s="9"/>
      <c r="F644" s="9"/>
      <c r="G644" s="9"/>
      <c r="H644" s="9"/>
      <c r="I644" s="9"/>
      <c r="J644" s="9"/>
      <c r="K644" s="9"/>
      <c r="L644" s="9"/>
      <c r="M644" s="9"/>
      <c r="N644" s="9"/>
      <c r="O644" s="9"/>
      <c r="P644" s="9"/>
      <c r="Q644" s="9"/>
      <c r="R644" s="9"/>
      <c r="S644" s="9"/>
      <c r="T644" s="9"/>
      <c r="U644" s="9"/>
      <c r="V644" s="9"/>
      <c r="W644" s="9"/>
    </row>
    <row r="645">
      <c r="A645" s="117" t="str">
        <f t="shared" si="1"/>
        <v>1</v>
      </c>
      <c r="B645" s="5"/>
      <c r="C645" s="116"/>
      <c r="D645" s="9"/>
      <c r="E645" s="9"/>
      <c r="F645" s="9"/>
      <c r="G645" s="9"/>
      <c r="H645" s="9"/>
      <c r="I645" s="9"/>
      <c r="J645" s="9"/>
      <c r="K645" s="9"/>
      <c r="L645" s="9"/>
      <c r="M645" s="9"/>
      <c r="N645" s="9"/>
      <c r="O645" s="9"/>
      <c r="P645" s="9"/>
      <c r="Q645" s="9"/>
      <c r="R645" s="9"/>
      <c r="S645" s="9"/>
      <c r="T645" s="9"/>
      <c r="U645" s="9"/>
      <c r="V645" s="9"/>
      <c r="W645" s="9"/>
    </row>
    <row r="646">
      <c r="A646" s="117" t="str">
        <f t="shared" si="1"/>
        <v>1</v>
      </c>
      <c r="B646" s="39"/>
      <c r="C646" s="116"/>
      <c r="D646" s="9"/>
      <c r="E646" s="9"/>
      <c r="F646" s="9"/>
      <c r="G646" s="9"/>
      <c r="H646" s="9"/>
      <c r="I646" s="9"/>
      <c r="J646" s="9"/>
      <c r="K646" s="9"/>
      <c r="L646" s="9"/>
      <c r="M646" s="9"/>
      <c r="N646" s="9"/>
      <c r="O646" s="9"/>
      <c r="P646" s="9"/>
      <c r="Q646" s="9"/>
      <c r="R646" s="9"/>
      <c r="S646" s="9"/>
      <c r="T646" s="9"/>
      <c r="U646" s="9"/>
      <c r="V646" s="9"/>
      <c r="W646" s="9"/>
    </row>
    <row r="647">
      <c r="A647" s="117" t="str">
        <f t="shared" si="1"/>
        <v>1</v>
      </c>
      <c r="B647" s="5"/>
      <c r="C647" s="116"/>
      <c r="D647" s="9"/>
      <c r="E647" s="9"/>
      <c r="F647" s="9"/>
      <c r="G647" s="9"/>
      <c r="H647" s="9"/>
      <c r="I647" s="9"/>
      <c r="J647" s="9"/>
      <c r="K647" s="9"/>
      <c r="L647" s="9"/>
      <c r="M647" s="9"/>
      <c r="N647" s="9"/>
      <c r="O647" s="9"/>
      <c r="P647" s="9"/>
      <c r="Q647" s="9"/>
      <c r="R647" s="9"/>
      <c r="S647" s="9"/>
      <c r="T647" s="9"/>
      <c r="U647" s="9"/>
      <c r="V647" s="9"/>
      <c r="W647" s="9"/>
    </row>
    <row r="648">
      <c r="A648" s="117" t="str">
        <f t="shared" si="1"/>
        <v>1</v>
      </c>
      <c r="B648" s="5"/>
      <c r="C648" s="116"/>
      <c r="D648" s="9"/>
      <c r="E648" s="9"/>
      <c r="F648" s="9"/>
      <c r="G648" s="9"/>
      <c r="H648" s="9"/>
      <c r="I648" s="9"/>
      <c r="J648" s="9"/>
      <c r="K648" s="9"/>
      <c r="L648" s="9"/>
      <c r="M648" s="9"/>
      <c r="N648" s="9"/>
      <c r="O648" s="9"/>
      <c r="P648" s="9"/>
      <c r="Q648" s="9"/>
      <c r="R648" s="9"/>
      <c r="S648" s="9"/>
      <c r="T648" s="9"/>
      <c r="U648" s="9"/>
      <c r="V648" s="9"/>
      <c r="W648" s="9"/>
    </row>
    <row r="649">
      <c r="A649" s="117" t="str">
        <f t="shared" si="1"/>
        <v>1</v>
      </c>
      <c r="B649" s="5"/>
      <c r="C649" s="116"/>
      <c r="D649" s="9"/>
      <c r="E649" s="9"/>
      <c r="F649" s="9"/>
      <c r="G649" s="9"/>
      <c r="H649" s="9"/>
      <c r="I649" s="9"/>
      <c r="J649" s="9"/>
      <c r="K649" s="9"/>
      <c r="L649" s="9"/>
      <c r="M649" s="9"/>
      <c r="N649" s="9"/>
      <c r="O649" s="9"/>
      <c r="P649" s="9"/>
      <c r="Q649" s="9"/>
      <c r="R649" s="9"/>
      <c r="S649" s="9"/>
      <c r="T649" s="9"/>
      <c r="U649" s="9"/>
      <c r="V649" s="9"/>
      <c r="W649" s="9"/>
    </row>
    <row r="650">
      <c r="A650" s="117" t="str">
        <f t="shared" si="1"/>
        <v>1</v>
      </c>
      <c r="B650" s="5"/>
      <c r="C650" s="116"/>
      <c r="D650" s="9"/>
      <c r="E650" s="9"/>
      <c r="F650" s="9"/>
      <c r="G650" s="9"/>
      <c r="H650" s="9"/>
      <c r="I650" s="9"/>
      <c r="J650" s="9"/>
      <c r="K650" s="9"/>
      <c r="L650" s="9"/>
      <c r="M650" s="9"/>
      <c r="N650" s="9"/>
      <c r="O650" s="9"/>
      <c r="P650" s="9"/>
      <c r="Q650" s="9"/>
      <c r="R650" s="9"/>
      <c r="S650" s="9"/>
      <c r="T650" s="9"/>
      <c r="U650" s="9"/>
      <c r="V650" s="9"/>
      <c r="W650" s="9"/>
    </row>
    <row r="651">
      <c r="A651" s="117" t="str">
        <f t="shared" si="1"/>
        <v>1</v>
      </c>
      <c r="B651" s="5"/>
      <c r="C651" s="116"/>
      <c r="D651" s="9"/>
      <c r="E651" s="9"/>
      <c r="F651" s="9"/>
      <c r="G651" s="9"/>
      <c r="H651" s="9"/>
      <c r="I651" s="9"/>
      <c r="J651" s="9"/>
      <c r="K651" s="9"/>
      <c r="L651" s="9"/>
      <c r="M651" s="9"/>
      <c r="N651" s="9"/>
      <c r="O651" s="9"/>
      <c r="P651" s="9"/>
      <c r="Q651" s="9"/>
      <c r="R651" s="9"/>
      <c r="S651" s="9"/>
      <c r="T651" s="9"/>
      <c r="U651" s="9"/>
      <c r="V651" s="9"/>
      <c r="W651" s="9"/>
    </row>
    <row r="652">
      <c r="A652" s="117" t="str">
        <f t="shared" si="1"/>
        <v>1</v>
      </c>
      <c r="B652" s="5"/>
      <c r="C652" s="116"/>
      <c r="D652" s="9"/>
      <c r="E652" s="9"/>
      <c r="F652" s="9"/>
      <c r="G652" s="9"/>
      <c r="H652" s="9"/>
      <c r="I652" s="9"/>
      <c r="J652" s="9"/>
      <c r="K652" s="9"/>
      <c r="L652" s="9"/>
      <c r="M652" s="9"/>
      <c r="N652" s="9"/>
      <c r="O652" s="9"/>
      <c r="P652" s="9"/>
      <c r="Q652" s="9"/>
      <c r="R652" s="9"/>
      <c r="S652" s="9"/>
      <c r="T652" s="9"/>
      <c r="U652" s="9"/>
      <c r="V652" s="9"/>
      <c r="W652" s="9"/>
    </row>
    <row r="653">
      <c r="A653" s="117" t="str">
        <f t="shared" si="1"/>
        <v>1</v>
      </c>
      <c r="B653" s="5"/>
      <c r="C653" s="116"/>
      <c r="D653" s="9"/>
      <c r="E653" s="9"/>
      <c r="F653" s="9"/>
      <c r="G653" s="9"/>
      <c r="H653" s="9"/>
      <c r="I653" s="9"/>
      <c r="J653" s="9"/>
      <c r="K653" s="9"/>
      <c r="L653" s="9"/>
      <c r="M653" s="9"/>
      <c r="N653" s="9"/>
      <c r="O653" s="9"/>
      <c r="P653" s="9"/>
      <c r="Q653" s="9"/>
      <c r="R653" s="9"/>
      <c r="S653" s="9"/>
      <c r="T653" s="9"/>
      <c r="U653" s="9"/>
      <c r="V653" s="9"/>
      <c r="W653" s="9"/>
    </row>
    <row r="654">
      <c r="A654" s="117" t="str">
        <f t="shared" si="1"/>
        <v>1</v>
      </c>
      <c r="B654" s="5"/>
      <c r="C654" s="116"/>
      <c r="D654" s="9"/>
      <c r="E654" s="9"/>
      <c r="F654" s="9"/>
      <c r="G654" s="9"/>
      <c r="H654" s="9"/>
      <c r="I654" s="9"/>
      <c r="J654" s="9"/>
      <c r="K654" s="9"/>
      <c r="L654" s="9"/>
      <c r="M654" s="9"/>
      <c r="N654" s="9"/>
      <c r="O654" s="9"/>
      <c r="P654" s="9"/>
      <c r="Q654" s="9"/>
      <c r="R654" s="9"/>
      <c r="S654" s="9"/>
      <c r="T654" s="9"/>
      <c r="U654" s="9"/>
      <c r="V654" s="9"/>
      <c r="W654" s="9"/>
    </row>
    <row r="655">
      <c r="A655" s="117" t="str">
        <f t="shared" si="1"/>
        <v>1</v>
      </c>
      <c r="B655" s="5"/>
      <c r="C655" s="116"/>
      <c r="D655" s="9"/>
      <c r="E655" s="9"/>
      <c r="F655" s="9"/>
      <c r="G655" s="9"/>
      <c r="H655" s="9"/>
      <c r="I655" s="9"/>
      <c r="J655" s="9"/>
      <c r="K655" s="9"/>
      <c r="L655" s="9"/>
      <c r="M655" s="9"/>
      <c r="N655" s="9"/>
      <c r="O655" s="9"/>
      <c r="P655" s="9"/>
      <c r="Q655" s="9"/>
      <c r="R655" s="9"/>
      <c r="S655" s="9"/>
      <c r="T655" s="9"/>
      <c r="U655" s="9"/>
      <c r="V655" s="9"/>
      <c r="W655" s="9"/>
    </row>
    <row r="656">
      <c r="A656" s="117" t="str">
        <f t="shared" si="1"/>
        <v>1</v>
      </c>
      <c r="B656" s="5"/>
      <c r="C656" s="116"/>
      <c r="D656" s="9"/>
      <c r="E656" s="9"/>
      <c r="F656" s="9"/>
      <c r="G656" s="9"/>
      <c r="H656" s="9"/>
      <c r="I656" s="9"/>
      <c r="J656" s="9"/>
      <c r="K656" s="9"/>
      <c r="L656" s="9"/>
      <c r="M656" s="9"/>
      <c r="N656" s="9"/>
      <c r="O656" s="9"/>
      <c r="P656" s="9"/>
      <c r="Q656" s="9"/>
      <c r="R656" s="9"/>
      <c r="S656" s="9"/>
      <c r="T656" s="9"/>
      <c r="U656" s="9"/>
      <c r="V656" s="9"/>
      <c r="W656" s="9"/>
    </row>
    <row r="657">
      <c r="A657" s="117" t="str">
        <f t="shared" si="1"/>
        <v>1</v>
      </c>
      <c r="B657" s="39"/>
      <c r="C657" s="116"/>
      <c r="D657" s="9"/>
      <c r="E657" s="9"/>
      <c r="F657" s="9"/>
      <c r="G657" s="9"/>
      <c r="H657" s="9"/>
      <c r="I657" s="9"/>
      <c r="J657" s="9"/>
      <c r="K657" s="9"/>
      <c r="L657" s="9"/>
      <c r="M657" s="9"/>
      <c r="N657" s="9"/>
      <c r="O657" s="9"/>
      <c r="P657" s="9"/>
      <c r="Q657" s="9"/>
      <c r="R657" s="9"/>
      <c r="S657" s="9"/>
      <c r="T657" s="9"/>
      <c r="U657" s="9"/>
      <c r="V657" s="9"/>
      <c r="W657" s="9"/>
    </row>
    <row r="658">
      <c r="A658" s="117" t="str">
        <f t="shared" si="1"/>
        <v>1</v>
      </c>
      <c r="B658" s="5"/>
      <c r="C658" s="116"/>
      <c r="D658" s="9"/>
      <c r="E658" s="9"/>
      <c r="F658" s="9"/>
      <c r="G658" s="9"/>
      <c r="H658" s="9"/>
      <c r="I658" s="9"/>
      <c r="J658" s="9"/>
      <c r="K658" s="9"/>
      <c r="L658" s="9"/>
      <c r="M658" s="9"/>
      <c r="N658" s="9"/>
      <c r="O658" s="9"/>
      <c r="P658" s="9"/>
      <c r="Q658" s="9"/>
      <c r="R658" s="9"/>
      <c r="S658" s="9"/>
      <c r="T658" s="9"/>
      <c r="U658" s="9"/>
      <c r="V658" s="9"/>
      <c r="W658" s="9"/>
    </row>
    <row r="659">
      <c r="A659" s="117" t="str">
        <f t="shared" si="1"/>
        <v>1</v>
      </c>
      <c r="B659" s="5"/>
      <c r="C659" s="116"/>
      <c r="D659" s="9"/>
      <c r="E659" s="9"/>
      <c r="F659" s="9"/>
      <c r="G659" s="9"/>
      <c r="H659" s="9"/>
      <c r="I659" s="9"/>
      <c r="J659" s="9"/>
      <c r="K659" s="9"/>
      <c r="L659" s="9"/>
      <c r="M659" s="9"/>
      <c r="N659" s="9"/>
      <c r="O659" s="9"/>
      <c r="P659" s="9"/>
      <c r="Q659" s="9"/>
      <c r="R659" s="9"/>
      <c r="S659" s="9"/>
      <c r="T659" s="9"/>
      <c r="U659" s="9"/>
      <c r="V659" s="9"/>
      <c r="W659" s="9"/>
    </row>
    <row r="660">
      <c r="A660" s="117" t="str">
        <f t="shared" si="1"/>
        <v>1</v>
      </c>
      <c r="B660" s="39"/>
      <c r="C660" s="116"/>
      <c r="D660" s="9"/>
      <c r="E660" s="9"/>
      <c r="F660" s="9"/>
      <c r="G660" s="9"/>
      <c r="H660" s="9"/>
      <c r="I660" s="9"/>
      <c r="J660" s="9"/>
      <c r="K660" s="9"/>
      <c r="L660" s="9"/>
      <c r="M660" s="9"/>
      <c r="N660" s="9"/>
      <c r="O660" s="9"/>
      <c r="P660" s="9"/>
      <c r="Q660" s="9"/>
      <c r="R660" s="9"/>
      <c r="S660" s="9"/>
      <c r="T660" s="9"/>
      <c r="U660" s="9"/>
      <c r="V660" s="9"/>
      <c r="W660" s="9"/>
    </row>
    <row r="661">
      <c r="A661" s="117" t="str">
        <f t="shared" si="1"/>
        <v>1</v>
      </c>
      <c r="B661" s="39"/>
      <c r="C661" s="116"/>
      <c r="D661" s="9"/>
      <c r="E661" s="9"/>
      <c r="F661" s="9"/>
      <c r="G661" s="9"/>
      <c r="H661" s="9"/>
      <c r="I661" s="9"/>
      <c r="J661" s="9"/>
      <c r="K661" s="9"/>
      <c r="L661" s="9"/>
      <c r="M661" s="9"/>
      <c r="N661" s="9"/>
      <c r="O661" s="9"/>
      <c r="P661" s="9"/>
      <c r="Q661" s="9"/>
      <c r="R661" s="9"/>
      <c r="S661" s="9"/>
      <c r="T661" s="9"/>
      <c r="U661" s="9"/>
      <c r="V661" s="9"/>
      <c r="W661" s="9"/>
    </row>
    <row r="662">
      <c r="A662" s="117" t="str">
        <f t="shared" si="1"/>
        <v>1</v>
      </c>
      <c r="B662" s="5"/>
      <c r="C662" s="116"/>
      <c r="D662" s="9"/>
      <c r="E662" s="9"/>
      <c r="F662" s="9"/>
      <c r="G662" s="9"/>
      <c r="H662" s="9"/>
      <c r="I662" s="9"/>
      <c r="J662" s="9"/>
      <c r="K662" s="9"/>
      <c r="L662" s="9"/>
      <c r="M662" s="9"/>
      <c r="N662" s="9"/>
      <c r="O662" s="9"/>
      <c r="P662" s="9"/>
      <c r="Q662" s="9"/>
      <c r="R662" s="9"/>
      <c r="S662" s="9"/>
      <c r="T662" s="9"/>
      <c r="U662" s="9"/>
      <c r="V662" s="9"/>
      <c r="W662" s="9"/>
    </row>
    <row r="663">
      <c r="A663" s="117" t="str">
        <f t="shared" si="1"/>
        <v>1</v>
      </c>
      <c r="B663" s="5"/>
      <c r="C663" s="116"/>
      <c r="D663" s="9"/>
      <c r="E663" s="9"/>
      <c r="F663" s="9"/>
      <c r="G663" s="9"/>
      <c r="H663" s="9"/>
      <c r="I663" s="9"/>
      <c r="J663" s="9"/>
      <c r="K663" s="9"/>
      <c r="L663" s="9"/>
      <c r="M663" s="9"/>
      <c r="N663" s="9"/>
      <c r="O663" s="9"/>
      <c r="P663" s="9"/>
      <c r="Q663" s="9"/>
      <c r="R663" s="9"/>
      <c r="S663" s="9"/>
      <c r="T663" s="9"/>
      <c r="U663" s="9"/>
      <c r="V663" s="9"/>
      <c r="W663" s="9"/>
    </row>
    <row r="664">
      <c r="A664" s="117" t="str">
        <f t="shared" si="1"/>
        <v>1</v>
      </c>
      <c r="B664" s="5"/>
      <c r="C664" s="116"/>
      <c r="D664" s="9"/>
      <c r="E664" s="9"/>
      <c r="F664" s="9"/>
      <c r="G664" s="9"/>
      <c r="H664" s="9"/>
      <c r="I664" s="9"/>
      <c r="J664" s="9"/>
      <c r="K664" s="9"/>
      <c r="L664" s="9"/>
      <c r="M664" s="9"/>
      <c r="N664" s="9"/>
      <c r="O664" s="9"/>
      <c r="P664" s="9"/>
      <c r="Q664" s="9"/>
      <c r="R664" s="9"/>
      <c r="S664" s="9"/>
      <c r="T664" s="9"/>
      <c r="U664" s="9"/>
      <c r="V664" s="9"/>
      <c r="W664" s="9"/>
    </row>
    <row r="665">
      <c r="A665" s="117" t="str">
        <f t="shared" si="1"/>
        <v>1</v>
      </c>
      <c r="B665" s="5"/>
      <c r="C665" s="116"/>
      <c r="D665" s="9"/>
      <c r="E665" s="9"/>
      <c r="F665" s="9"/>
      <c r="G665" s="9"/>
      <c r="H665" s="9"/>
      <c r="I665" s="9"/>
      <c r="J665" s="9"/>
      <c r="K665" s="9"/>
      <c r="L665" s="9"/>
      <c r="M665" s="9"/>
      <c r="N665" s="9"/>
      <c r="O665" s="9"/>
      <c r="P665" s="9"/>
      <c r="Q665" s="9"/>
      <c r="R665" s="9"/>
      <c r="S665" s="9"/>
      <c r="T665" s="9"/>
      <c r="U665" s="9"/>
      <c r="V665" s="9"/>
      <c r="W665" s="9"/>
    </row>
    <row r="666">
      <c r="A666" s="117" t="str">
        <f t="shared" si="1"/>
        <v>1</v>
      </c>
      <c r="B666" s="118"/>
      <c r="C666" s="116"/>
      <c r="D666" s="9"/>
      <c r="E666" s="9"/>
      <c r="F666" s="9"/>
      <c r="G666" s="9"/>
      <c r="H666" s="9"/>
      <c r="I666" s="9"/>
      <c r="J666" s="9"/>
      <c r="K666" s="9"/>
      <c r="L666" s="9"/>
      <c r="M666" s="9"/>
      <c r="N666" s="9"/>
      <c r="O666" s="9"/>
      <c r="P666" s="9"/>
      <c r="Q666" s="9"/>
      <c r="R666" s="9"/>
      <c r="S666" s="9"/>
      <c r="T666" s="9"/>
      <c r="U666" s="9"/>
      <c r="V666" s="9"/>
      <c r="W666" s="9"/>
    </row>
    <row r="667">
      <c r="A667" s="117" t="str">
        <f t="shared" si="1"/>
        <v>1</v>
      </c>
      <c r="B667" s="118"/>
      <c r="C667" s="116"/>
      <c r="D667" s="9"/>
      <c r="E667" s="9"/>
      <c r="F667" s="9"/>
      <c r="G667" s="9"/>
      <c r="H667" s="9"/>
      <c r="I667" s="9"/>
      <c r="J667" s="9"/>
      <c r="K667" s="9"/>
      <c r="L667" s="9"/>
      <c r="M667" s="9"/>
      <c r="N667" s="9"/>
      <c r="O667" s="9"/>
      <c r="P667" s="9"/>
      <c r="Q667" s="9"/>
      <c r="R667" s="9"/>
      <c r="S667" s="9"/>
      <c r="T667" s="9"/>
      <c r="U667" s="9"/>
      <c r="V667" s="9"/>
      <c r="W667" s="9"/>
    </row>
    <row r="668">
      <c r="A668" s="117" t="str">
        <f t="shared" si="1"/>
        <v>1</v>
      </c>
      <c r="B668" s="5"/>
      <c r="C668" s="116"/>
      <c r="D668" s="9"/>
      <c r="E668" s="9"/>
      <c r="F668" s="9"/>
      <c r="G668" s="9"/>
      <c r="H668" s="9"/>
      <c r="I668" s="9"/>
      <c r="J668" s="9"/>
      <c r="K668" s="9"/>
      <c r="L668" s="9"/>
      <c r="M668" s="9"/>
      <c r="N668" s="9"/>
      <c r="O668" s="9"/>
      <c r="P668" s="9"/>
      <c r="Q668" s="9"/>
      <c r="R668" s="9"/>
      <c r="S668" s="9"/>
      <c r="T668" s="9"/>
      <c r="U668" s="9"/>
      <c r="V668" s="9"/>
      <c r="W668" s="9"/>
    </row>
    <row r="669">
      <c r="A669" s="117" t="str">
        <f t="shared" si="1"/>
        <v>1</v>
      </c>
      <c r="B669" s="5"/>
      <c r="C669" s="116"/>
      <c r="D669" s="9"/>
      <c r="E669" s="9"/>
      <c r="F669" s="9"/>
      <c r="G669" s="9"/>
      <c r="H669" s="9"/>
      <c r="I669" s="9"/>
      <c r="J669" s="9"/>
      <c r="K669" s="9"/>
      <c r="L669" s="9"/>
      <c r="M669" s="9"/>
      <c r="N669" s="9"/>
      <c r="O669" s="9"/>
      <c r="P669" s="9"/>
      <c r="Q669" s="9"/>
      <c r="R669" s="9"/>
      <c r="S669" s="9"/>
      <c r="T669" s="9"/>
      <c r="U669" s="9"/>
      <c r="V669" s="9"/>
      <c r="W669" s="9"/>
    </row>
    <row r="670">
      <c r="A670" s="117" t="str">
        <f t="shared" si="1"/>
        <v>1</v>
      </c>
      <c r="B670" s="39"/>
      <c r="C670" s="116"/>
      <c r="D670" s="9"/>
      <c r="E670" s="9"/>
      <c r="F670" s="9"/>
      <c r="G670" s="9"/>
      <c r="H670" s="9"/>
      <c r="I670" s="9"/>
      <c r="J670" s="9"/>
      <c r="K670" s="9"/>
      <c r="L670" s="9"/>
      <c r="M670" s="9"/>
      <c r="N670" s="9"/>
      <c r="O670" s="9"/>
      <c r="P670" s="9"/>
      <c r="Q670" s="9"/>
      <c r="R670" s="9"/>
      <c r="S670" s="9"/>
      <c r="T670" s="9"/>
      <c r="U670" s="9"/>
      <c r="V670" s="9"/>
      <c r="W670" s="9"/>
    </row>
    <row r="671">
      <c r="A671" s="117" t="str">
        <f t="shared" si="1"/>
        <v>1</v>
      </c>
      <c r="B671" s="118"/>
      <c r="C671" s="116"/>
      <c r="D671" s="9"/>
      <c r="E671" s="9"/>
      <c r="F671" s="9"/>
      <c r="G671" s="9"/>
      <c r="H671" s="9"/>
      <c r="I671" s="9"/>
      <c r="J671" s="9"/>
      <c r="K671" s="9"/>
      <c r="L671" s="9"/>
      <c r="M671" s="9"/>
      <c r="N671" s="9"/>
      <c r="O671" s="9"/>
      <c r="P671" s="9"/>
      <c r="Q671" s="9"/>
      <c r="R671" s="9"/>
      <c r="S671" s="9"/>
      <c r="T671" s="9"/>
      <c r="U671" s="9"/>
      <c r="V671" s="9"/>
      <c r="W671" s="9"/>
    </row>
    <row r="672">
      <c r="A672" s="117" t="str">
        <f t="shared" si="1"/>
        <v>1</v>
      </c>
      <c r="B672" s="39"/>
      <c r="C672" s="116"/>
      <c r="D672" s="9"/>
      <c r="E672" s="9"/>
      <c r="F672" s="9"/>
      <c r="G672" s="9"/>
      <c r="H672" s="9"/>
      <c r="I672" s="9"/>
      <c r="J672" s="9"/>
      <c r="K672" s="9"/>
      <c r="L672" s="9"/>
      <c r="M672" s="9"/>
      <c r="N672" s="9"/>
      <c r="O672" s="9"/>
      <c r="P672" s="9"/>
      <c r="Q672" s="9"/>
      <c r="R672" s="9"/>
      <c r="S672" s="9"/>
      <c r="T672" s="9"/>
      <c r="U672" s="9"/>
      <c r="V672" s="9"/>
      <c r="W672" s="9"/>
    </row>
    <row r="673">
      <c r="A673" s="117" t="str">
        <f t="shared" si="1"/>
        <v>1</v>
      </c>
      <c r="B673" s="39"/>
      <c r="C673" s="116"/>
      <c r="D673" s="9"/>
      <c r="E673" s="9"/>
      <c r="F673" s="9"/>
      <c r="G673" s="9"/>
      <c r="H673" s="9"/>
      <c r="I673" s="9"/>
      <c r="J673" s="9"/>
      <c r="K673" s="9"/>
      <c r="L673" s="9"/>
      <c r="M673" s="9"/>
      <c r="N673" s="9"/>
      <c r="O673" s="9"/>
      <c r="P673" s="9"/>
      <c r="Q673" s="9"/>
      <c r="R673" s="9"/>
      <c r="S673" s="9"/>
      <c r="T673" s="9"/>
      <c r="U673" s="9"/>
      <c r="V673" s="9"/>
      <c r="W673" s="9"/>
    </row>
    <row r="674">
      <c r="A674" s="117" t="str">
        <f t="shared" si="1"/>
        <v>1</v>
      </c>
      <c r="B674" s="5"/>
      <c r="C674" s="116"/>
      <c r="D674" s="9"/>
      <c r="E674" s="9"/>
      <c r="F674" s="9"/>
      <c r="G674" s="9"/>
      <c r="H674" s="9"/>
      <c r="I674" s="9"/>
      <c r="J674" s="9"/>
      <c r="K674" s="9"/>
      <c r="L674" s="9"/>
      <c r="M674" s="9"/>
      <c r="N674" s="9"/>
      <c r="O674" s="9"/>
      <c r="P674" s="9"/>
      <c r="Q674" s="9"/>
      <c r="R674" s="9"/>
      <c r="S674" s="9"/>
      <c r="T674" s="9"/>
      <c r="U674" s="9"/>
      <c r="V674" s="9"/>
      <c r="W674" s="9"/>
    </row>
    <row r="675">
      <c r="A675" s="117" t="str">
        <f t="shared" si="1"/>
        <v>1</v>
      </c>
      <c r="B675" s="5"/>
      <c r="C675" s="116"/>
      <c r="D675" s="9"/>
      <c r="E675" s="9"/>
      <c r="F675" s="9"/>
      <c r="G675" s="9"/>
      <c r="H675" s="9"/>
      <c r="I675" s="9"/>
      <c r="J675" s="9"/>
      <c r="K675" s="9"/>
      <c r="L675" s="9"/>
      <c r="M675" s="9"/>
      <c r="N675" s="9"/>
      <c r="O675" s="9"/>
      <c r="P675" s="9"/>
      <c r="Q675" s="9"/>
      <c r="R675" s="9"/>
      <c r="S675" s="9"/>
      <c r="T675" s="9"/>
      <c r="U675" s="9"/>
      <c r="V675" s="9"/>
      <c r="W675" s="9"/>
    </row>
    <row r="676">
      <c r="A676" s="117" t="str">
        <f t="shared" si="1"/>
        <v>1</v>
      </c>
      <c r="B676" s="5"/>
      <c r="C676" s="116"/>
      <c r="D676" s="9"/>
      <c r="E676" s="9"/>
      <c r="F676" s="9"/>
      <c r="G676" s="9"/>
      <c r="H676" s="9"/>
      <c r="I676" s="9"/>
      <c r="J676" s="9"/>
      <c r="K676" s="9"/>
      <c r="L676" s="9"/>
      <c r="M676" s="9"/>
      <c r="N676" s="9"/>
      <c r="O676" s="9"/>
      <c r="P676" s="9"/>
      <c r="Q676" s="9"/>
      <c r="R676" s="9"/>
      <c r="S676" s="9"/>
      <c r="T676" s="9"/>
      <c r="U676" s="9"/>
      <c r="V676" s="9"/>
      <c r="W676" s="9"/>
    </row>
    <row r="677">
      <c r="A677" s="117" t="str">
        <f t="shared" si="1"/>
        <v>1</v>
      </c>
      <c r="B677" s="5"/>
      <c r="C677" s="116"/>
      <c r="D677" s="9"/>
      <c r="E677" s="9"/>
      <c r="F677" s="9"/>
      <c r="G677" s="9"/>
      <c r="H677" s="9"/>
      <c r="I677" s="9"/>
      <c r="J677" s="9"/>
      <c r="K677" s="9"/>
      <c r="L677" s="9"/>
      <c r="M677" s="9"/>
      <c r="N677" s="9"/>
      <c r="O677" s="9"/>
      <c r="P677" s="9"/>
      <c r="Q677" s="9"/>
      <c r="R677" s="9"/>
      <c r="S677" s="9"/>
      <c r="T677" s="9"/>
      <c r="U677" s="9"/>
      <c r="V677" s="9"/>
      <c r="W677" s="9"/>
    </row>
    <row r="678">
      <c r="A678" s="117" t="str">
        <f t="shared" si="1"/>
        <v>1</v>
      </c>
      <c r="B678" s="5"/>
      <c r="C678" s="116"/>
      <c r="D678" s="9"/>
      <c r="E678" s="9"/>
      <c r="F678" s="9"/>
      <c r="G678" s="9"/>
      <c r="H678" s="9"/>
      <c r="I678" s="9"/>
      <c r="J678" s="9"/>
      <c r="K678" s="9"/>
      <c r="L678" s="9"/>
      <c r="M678" s="9"/>
      <c r="N678" s="9"/>
      <c r="O678" s="9"/>
      <c r="P678" s="9"/>
      <c r="Q678" s="9"/>
      <c r="R678" s="9"/>
      <c r="S678" s="9"/>
      <c r="T678" s="9"/>
      <c r="U678" s="9"/>
      <c r="V678" s="9"/>
      <c r="W678" s="9"/>
    </row>
    <row r="679">
      <c r="A679" s="117" t="str">
        <f t="shared" si="1"/>
        <v>1</v>
      </c>
      <c r="B679" s="5"/>
      <c r="C679" s="116"/>
      <c r="D679" s="9"/>
      <c r="E679" s="9"/>
      <c r="F679" s="9"/>
      <c r="G679" s="9"/>
      <c r="H679" s="9"/>
      <c r="I679" s="9"/>
      <c r="J679" s="9"/>
      <c r="K679" s="9"/>
      <c r="L679" s="9"/>
      <c r="M679" s="9"/>
      <c r="N679" s="9"/>
      <c r="O679" s="9"/>
      <c r="P679" s="9"/>
      <c r="Q679" s="9"/>
      <c r="R679" s="9"/>
      <c r="S679" s="9"/>
      <c r="T679" s="9"/>
      <c r="U679" s="9"/>
      <c r="V679" s="9"/>
      <c r="W679" s="9"/>
    </row>
    <row r="680">
      <c r="A680" s="117" t="str">
        <f t="shared" si="1"/>
        <v>1</v>
      </c>
      <c r="B680" s="39"/>
      <c r="C680" s="116"/>
      <c r="D680" s="9"/>
      <c r="E680" s="9"/>
      <c r="F680" s="9"/>
      <c r="G680" s="9"/>
      <c r="H680" s="9"/>
      <c r="I680" s="9"/>
      <c r="J680" s="9"/>
      <c r="K680" s="9"/>
      <c r="L680" s="9"/>
      <c r="M680" s="9"/>
      <c r="N680" s="9"/>
      <c r="O680" s="9"/>
      <c r="P680" s="9"/>
      <c r="Q680" s="9"/>
      <c r="R680" s="9"/>
      <c r="S680" s="9"/>
      <c r="T680" s="9"/>
      <c r="U680" s="9"/>
      <c r="V680" s="9"/>
      <c r="W680" s="9"/>
    </row>
    <row r="681">
      <c r="A681" s="117" t="str">
        <f t="shared" si="1"/>
        <v>1</v>
      </c>
      <c r="B681" s="39"/>
      <c r="C681" s="116"/>
      <c r="D681" s="9"/>
      <c r="E681" s="9"/>
      <c r="F681" s="9"/>
      <c r="G681" s="9"/>
      <c r="H681" s="9"/>
      <c r="I681" s="9"/>
      <c r="J681" s="9"/>
      <c r="K681" s="9"/>
      <c r="L681" s="9"/>
      <c r="M681" s="9"/>
      <c r="N681" s="9"/>
      <c r="O681" s="9"/>
      <c r="P681" s="9"/>
      <c r="Q681" s="9"/>
      <c r="R681" s="9"/>
      <c r="S681" s="9"/>
      <c r="T681" s="9"/>
      <c r="U681" s="9"/>
      <c r="V681" s="9"/>
      <c r="W681" s="9"/>
    </row>
    <row r="682">
      <c r="A682" s="117" t="str">
        <f t="shared" si="1"/>
        <v>1</v>
      </c>
      <c r="B682" s="39"/>
      <c r="C682" s="116"/>
      <c r="D682" s="9"/>
      <c r="E682" s="9"/>
      <c r="F682" s="9"/>
      <c r="G682" s="9"/>
      <c r="H682" s="9"/>
      <c r="I682" s="9"/>
      <c r="J682" s="9"/>
      <c r="K682" s="9"/>
      <c r="L682" s="9"/>
      <c r="M682" s="9"/>
      <c r="N682" s="9"/>
      <c r="O682" s="9"/>
      <c r="P682" s="9"/>
      <c r="Q682" s="9"/>
      <c r="R682" s="9"/>
      <c r="S682" s="9"/>
      <c r="T682" s="9"/>
      <c r="U682" s="9"/>
      <c r="V682" s="9"/>
      <c r="W682" s="9"/>
    </row>
    <row r="683">
      <c r="A683" s="117" t="str">
        <f t="shared" si="1"/>
        <v>1</v>
      </c>
      <c r="B683" s="5"/>
      <c r="C683" s="116"/>
      <c r="D683" s="9"/>
      <c r="E683" s="9"/>
      <c r="F683" s="9"/>
      <c r="G683" s="9"/>
      <c r="H683" s="9"/>
      <c r="I683" s="9"/>
      <c r="J683" s="9"/>
      <c r="K683" s="9"/>
      <c r="L683" s="9"/>
      <c r="M683" s="9"/>
      <c r="N683" s="9"/>
      <c r="O683" s="9"/>
      <c r="P683" s="9"/>
      <c r="Q683" s="9"/>
      <c r="R683" s="9"/>
      <c r="S683" s="9"/>
      <c r="T683" s="9"/>
      <c r="U683" s="9"/>
      <c r="V683" s="9"/>
      <c r="W683" s="9"/>
    </row>
    <row r="684">
      <c r="A684" s="117" t="str">
        <f t="shared" si="1"/>
        <v>1</v>
      </c>
      <c r="B684" s="39"/>
      <c r="C684" s="116"/>
      <c r="D684" s="9"/>
      <c r="E684" s="9"/>
      <c r="F684" s="9"/>
      <c r="G684" s="9"/>
      <c r="H684" s="9"/>
      <c r="I684" s="9"/>
      <c r="J684" s="9"/>
      <c r="K684" s="9"/>
      <c r="L684" s="9"/>
      <c r="M684" s="9"/>
      <c r="N684" s="9"/>
      <c r="O684" s="9"/>
      <c r="P684" s="9"/>
      <c r="Q684" s="9"/>
      <c r="R684" s="9"/>
      <c r="S684" s="9"/>
      <c r="T684" s="9"/>
      <c r="U684" s="9"/>
      <c r="V684" s="9"/>
      <c r="W684" s="9"/>
    </row>
    <row r="685">
      <c r="A685" s="117" t="str">
        <f t="shared" si="1"/>
        <v>1</v>
      </c>
      <c r="B685" s="39"/>
      <c r="C685" s="116"/>
      <c r="D685" s="9"/>
      <c r="E685" s="9"/>
      <c r="F685" s="9"/>
      <c r="G685" s="9"/>
      <c r="H685" s="9"/>
      <c r="I685" s="9"/>
      <c r="J685" s="9"/>
      <c r="K685" s="9"/>
      <c r="L685" s="9"/>
      <c r="M685" s="9"/>
      <c r="N685" s="9"/>
      <c r="O685" s="9"/>
      <c r="P685" s="9"/>
      <c r="Q685" s="9"/>
      <c r="R685" s="9"/>
      <c r="S685" s="9"/>
      <c r="T685" s="9"/>
      <c r="U685" s="9"/>
      <c r="V685" s="9"/>
      <c r="W685" s="9"/>
    </row>
    <row r="686">
      <c r="A686" s="117" t="str">
        <f t="shared" si="1"/>
        <v>1</v>
      </c>
      <c r="B686" s="39"/>
      <c r="C686" s="116"/>
      <c r="D686" s="9"/>
      <c r="E686" s="9"/>
      <c r="F686" s="9"/>
      <c r="G686" s="9"/>
      <c r="H686" s="9"/>
      <c r="I686" s="9"/>
      <c r="J686" s="9"/>
      <c r="K686" s="9"/>
      <c r="L686" s="9"/>
      <c r="M686" s="9"/>
      <c r="N686" s="9"/>
      <c r="O686" s="9"/>
      <c r="P686" s="9"/>
      <c r="Q686" s="9"/>
      <c r="R686" s="9"/>
      <c r="S686" s="9"/>
      <c r="T686" s="9"/>
      <c r="U686" s="9"/>
      <c r="V686" s="9"/>
      <c r="W686" s="9"/>
    </row>
    <row r="687">
      <c r="A687" s="117" t="str">
        <f t="shared" si="1"/>
        <v>1</v>
      </c>
      <c r="B687" s="39"/>
      <c r="C687" s="116"/>
      <c r="D687" s="9"/>
      <c r="E687" s="9"/>
      <c r="F687" s="9"/>
      <c r="G687" s="9"/>
      <c r="H687" s="9"/>
      <c r="I687" s="9"/>
      <c r="J687" s="9"/>
      <c r="K687" s="9"/>
      <c r="L687" s="9"/>
      <c r="M687" s="9"/>
      <c r="N687" s="9"/>
      <c r="O687" s="9"/>
      <c r="P687" s="9"/>
      <c r="Q687" s="9"/>
      <c r="R687" s="9"/>
      <c r="S687" s="9"/>
      <c r="T687" s="9"/>
      <c r="U687" s="9"/>
      <c r="V687" s="9"/>
      <c r="W687" s="9"/>
    </row>
    <row r="688">
      <c r="A688" s="117" t="str">
        <f t="shared" si="1"/>
        <v>1</v>
      </c>
      <c r="B688" s="39"/>
      <c r="C688" s="116"/>
      <c r="D688" s="9"/>
      <c r="E688" s="9"/>
      <c r="F688" s="9"/>
      <c r="G688" s="9"/>
      <c r="H688" s="9"/>
      <c r="I688" s="9"/>
      <c r="J688" s="9"/>
      <c r="K688" s="9"/>
      <c r="L688" s="9"/>
      <c r="M688" s="9"/>
      <c r="N688" s="9"/>
      <c r="O688" s="9"/>
      <c r="P688" s="9"/>
      <c r="Q688" s="9"/>
      <c r="R688" s="9"/>
      <c r="S688" s="9"/>
      <c r="T688" s="9"/>
      <c r="U688" s="9"/>
      <c r="V688" s="9"/>
      <c r="W688" s="9"/>
    </row>
    <row r="689">
      <c r="A689" s="117" t="str">
        <f t="shared" si="1"/>
        <v>1</v>
      </c>
      <c r="B689" s="39"/>
      <c r="C689" s="116"/>
      <c r="D689" s="9"/>
      <c r="E689" s="9"/>
      <c r="F689" s="9"/>
      <c r="G689" s="9"/>
      <c r="H689" s="9"/>
      <c r="I689" s="9"/>
      <c r="J689" s="9"/>
      <c r="K689" s="9"/>
      <c r="L689" s="9"/>
      <c r="M689" s="9"/>
      <c r="N689" s="9"/>
      <c r="O689" s="9"/>
      <c r="P689" s="9"/>
      <c r="Q689" s="9"/>
      <c r="R689" s="9"/>
      <c r="S689" s="9"/>
      <c r="T689" s="9"/>
      <c r="U689" s="9"/>
      <c r="V689" s="9"/>
      <c r="W689" s="9"/>
    </row>
    <row r="690">
      <c r="A690" s="117" t="str">
        <f t="shared" si="1"/>
        <v>1</v>
      </c>
      <c r="B690" s="39"/>
      <c r="C690" s="116"/>
      <c r="D690" s="9"/>
      <c r="E690" s="9"/>
      <c r="F690" s="9"/>
      <c r="G690" s="9"/>
      <c r="H690" s="9"/>
      <c r="I690" s="9"/>
      <c r="J690" s="9"/>
      <c r="K690" s="9"/>
      <c r="L690" s="9"/>
      <c r="M690" s="9"/>
      <c r="N690" s="9"/>
      <c r="O690" s="9"/>
      <c r="P690" s="9"/>
      <c r="Q690" s="9"/>
      <c r="R690" s="9"/>
      <c r="S690" s="9"/>
      <c r="T690" s="9"/>
      <c r="U690" s="9"/>
      <c r="V690" s="9"/>
      <c r="W690" s="9"/>
    </row>
    <row r="691">
      <c r="A691" s="117" t="str">
        <f t="shared" si="1"/>
        <v>1</v>
      </c>
      <c r="B691" s="5"/>
      <c r="C691" s="116"/>
      <c r="D691" s="9"/>
      <c r="E691" s="9"/>
      <c r="F691" s="9"/>
      <c r="G691" s="9"/>
      <c r="H691" s="9"/>
      <c r="I691" s="9"/>
      <c r="J691" s="9"/>
      <c r="K691" s="9"/>
      <c r="L691" s="9"/>
      <c r="M691" s="9"/>
      <c r="N691" s="9"/>
      <c r="O691" s="9"/>
      <c r="P691" s="9"/>
      <c r="Q691" s="9"/>
      <c r="R691" s="9"/>
      <c r="S691" s="9"/>
      <c r="T691" s="9"/>
      <c r="U691" s="9"/>
      <c r="V691" s="9"/>
      <c r="W691" s="9"/>
    </row>
    <row r="692">
      <c r="A692" s="117" t="str">
        <f t="shared" si="1"/>
        <v>1</v>
      </c>
      <c r="B692" s="5"/>
      <c r="C692" s="116"/>
      <c r="D692" s="9"/>
      <c r="E692" s="9"/>
      <c r="F692" s="9"/>
      <c r="G692" s="9"/>
      <c r="H692" s="9"/>
      <c r="I692" s="9"/>
      <c r="J692" s="9"/>
      <c r="K692" s="9"/>
      <c r="L692" s="9"/>
      <c r="M692" s="9"/>
      <c r="N692" s="9"/>
      <c r="O692" s="9"/>
      <c r="P692" s="9"/>
      <c r="Q692" s="9"/>
      <c r="R692" s="9"/>
      <c r="S692" s="9"/>
      <c r="T692" s="9"/>
      <c r="U692" s="9"/>
      <c r="V692" s="9"/>
      <c r="W692" s="9"/>
    </row>
    <row r="693">
      <c r="A693" s="117" t="str">
        <f t="shared" si="1"/>
        <v>1</v>
      </c>
      <c r="B693" s="39"/>
      <c r="C693" s="116"/>
      <c r="D693" s="9"/>
      <c r="E693" s="9"/>
      <c r="F693" s="9"/>
      <c r="G693" s="9"/>
      <c r="H693" s="9"/>
      <c r="I693" s="9"/>
      <c r="J693" s="9"/>
      <c r="K693" s="9"/>
      <c r="L693" s="9"/>
      <c r="M693" s="9"/>
      <c r="N693" s="9"/>
      <c r="O693" s="9"/>
      <c r="P693" s="9"/>
      <c r="Q693" s="9"/>
      <c r="R693" s="9"/>
      <c r="S693" s="9"/>
      <c r="T693" s="9"/>
      <c r="U693" s="9"/>
      <c r="V693" s="9"/>
      <c r="W693" s="9"/>
    </row>
    <row r="694">
      <c r="A694" s="117" t="str">
        <f t="shared" si="1"/>
        <v>1</v>
      </c>
      <c r="B694" s="5"/>
      <c r="C694" s="116"/>
      <c r="D694" s="9"/>
      <c r="E694" s="9"/>
      <c r="F694" s="9"/>
      <c r="G694" s="9"/>
      <c r="H694" s="9"/>
      <c r="I694" s="9"/>
      <c r="J694" s="9"/>
      <c r="K694" s="9"/>
      <c r="L694" s="9"/>
      <c r="M694" s="9"/>
      <c r="N694" s="9"/>
      <c r="O694" s="9"/>
      <c r="P694" s="9"/>
      <c r="Q694" s="9"/>
      <c r="R694" s="9"/>
      <c r="S694" s="9"/>
      <c r="T694" s="9"/>
      <c r="U694" s="9"/>
      <c r="V694" s="9"/>
      <c r="W694" s="9"/>
    </row>
    <row r="695">
      <c r="A695" s="117" t="str">
        <f t="shared" si="1"/>
        <v>1</v>
      </c>
      <c r="B695" s="5"/>
      <c r="C695" s="116"/>
      <c r="D695" s="9"/>
      <c r="E695" s="9"/>
      <c r="F695" s="9"/>
      <c r="G695" s="9"/>
      <c r="H695" s="9"/>
      <c r="I695" s="9"/>
      <c r="J695" s="9"/>
      <c r="K695" s="9"/>
      <c r="L695" s="9"/>
      <c r="M695" s="9"/>
      <c r="N695" s="9"/>
      <c r="O695" s="9"/>
      <c r="P695" s="9"/>
      <c r="Q695" s="9"/>
      <c r="R695" s="9"/>
      <c r="S695" s="9"/>
      <c r="T695" s="9"/>
      <c r="U695" s="9"/>
      <c r="V695" s="9"/>
      <c r="W695" s="9"/>
    </row>
    <row r="696">
      <c r="A696" s="117" t="str">
        <f t="shared" si="1"/>
        <v>1</v>
      </c>
      <c r="B696" s="5"/>
      <c r="C696" s="116"/>
      <c r="D696" s="9"/>
      <c r="E696" s="9"/>
      <c r="F696" s="9"/>
      <c r="G696" s="9"/>
      <c r="H696" s="9"/>
      <c r="I696" s="9"/>
      <c r="J696" s="9"/>
      <c r="K696" s="9"/>
      <c r="L696" s="9"/>
      <c r="M696" s="9"/>
      <c r="N696" s="9"/>
      <c r="O696" s="9"/>
      <c r="P696" s="9"/>
      <c r="Q696" s="9"/>
      <c r="R696" s="9"/>
      <c r="S696" s="9"/>
      <c r="T696" s="9"/>
      <c r="U696" s="9"/>
      <c r="V696" s="9"/>
      <c r="W696" s="9"/>
    </row>
    <row r="697">
      <c r="A697" s="117" t="str">
        <f t="shared" si="1"/>
        <v>1</v>
      </c>
      <c r="B697" s="5"/>
      <c r="C697" s="116"/>
      <c r="D697" s="9"/>
      <c r="E697" s="9"/>
      <c r="F697" s="9"/>
      <c r="G697" s="9"/>
      <c r="H697" s="9"/>
      <c r="I697" s="9"/>
      <c r="J697" s="9"/>
      <c r="K697" s="9"/>
      <c r="L697" s="9"/>
      <c r="M697" s="9"/>
      <c r="N697" s="9"/>
      <c r="O697" s="9"/>
      <c r="P697" s="9"/>
      <c r="Q697" s="9"/>
      <c r="R697" s="9"/>
      <c r="S697" s="9"/>
      <c r="T697" s="9"/>
      <c r="U697" s="9"/>
      <c r="V697" s="9"/>
      <c r="W697" s="9"/>
    </row>
    <row r="698">
      <c r="A698" s="117" t="str">
        <f t="shared" si="1"/>
        <v>1</v>
      </c>
      <c r="B698" s="39"/>
      <c r="C698" s="116"/>
      <c r="D698" s="9"/>
      <c r="E698" s="9"/>
      <c r="F698" s="9"/>
      <c r="G698" s="9"/>
      <c r="H698" s="9"/>
      <c r="I698" s="9"/>
      <c r="J698" s="9"/>
      <c r="K698" s="9"/>
      <c r="L698" s="9"/>
      <c r="M698" s="9"/>
      <c r="N698" s="9"/>
      <c r="O698" s="9"/>
      <c r="P698" s="9"/>
      <c r="Q698" s="9"/>
      <c r="R698" s="9"/>
      <c r="S698" s="9"/>
      <c r="T698" s="9"/>
      <c r="U698" s="9"/>
      <c r="V698" s="9"/>
      <c r="W698" s="9"/>
    </row>
    <row r="699">
      <c r="A699" s="117" t="str">
        <f t="shared" si="1"/>
        <v>1</v>
      </c>
      <c r="B699" s="39"/>
      <c r="C699" s="116"/>
      <c r="D699" s="9"/>
      <c r="E699" s="9"/>
      <c r="F699" s="9"/>
      <c r="G699" s="9"/>
      <c r="H699" s="9"/>
      <c r="I699" s="9"/>
      <c r="J699" s="9"/>
      <c r="K699" s="9"/>
      <c r="L699" s="9"/>
      <c r="M699" s="9"/>
      <c r="N699" s="9"/>
      <c r="O699" s="9"/>
      <c r="P699" s="9"/>
      <c r="Q699" s="9"/>
      <c r="R699" s="9"/>
      <c r="S699" s="9"/>
      <c r="T699" s="9"/>
      <c r="U699" s="9"/>
      <c r="V699" s="9"/>
      <c r="W699" s="9"/>
    </row>
    <row r="700">
      <c r="A700" s="117" t="str">
        <f t="shared" si="1"/>
        <v>1</v>
      </c>
      <c r="B700" s="39"/>
      <c r="C700" s="116"/>
      <c r="D700" s="9"/>
      <c r="E700" s="9"/>
      <c r="F700" s="9"/>
      <c r="G700" s="9"/>
      <c r="H700" s="9"/>
      <c r="I700" s="9"/>
      <c r="J700" s="9"/>
      <c r="K700" s="9"/>
      <c r="L700" s="9"/>
      <c r="M700" s="9"/>
      <c r="N700" s="9"/>
      <c r="O700" s="9"/>
      <c r="P700" s="9"/>
      <c r="Q700" s="9"/>
      <c r="R700" s="9"/>
      <c r="S700" s="9"/>
      <c r="T700" s="9"/>
      <c r="U700" s="9"/>
      <c r="V700" s="9"/>
      <c r="W700" s="9"/>
    </row>
    <row r="701">
      <c r="A701" s="117" t="str">
        <f t="shared" si="1"/>
        <v>1</v>
      </c>
      <c r="B701" s="39"/>
      <c r="C701" s="116"/>
      <c r="D701" s="9"/>
      <c r="E701" s="9"/>
      <c r="F701" s="9"/>
      <c r="G701" s="9"/>
      <c r="H701" s="9"/>
      <c r="I701" s="9"/>
      <c r="J701" s="9"/>
      <c r="K701" s="9"/>
      <c r="L701" s="9"/>
      <c r="M701" s="9"/>
      <c r="N701" s="9"/>
      <c r="O701" s="9"/>
      <c r="P701" s="9"/>
      <c r="Q701" s="9"/>
      <c r="R701" s="9"/>
      <c r="S701" s="9"/>
      <c r="T701" s="9"/>
      <c r="U701" s="9"/>
      <c r="V701" s="9"/>
      <c r="W701" s="9"/>
    </row>
    <row r="702">
      <c r="A702" s="117" t="str">
        <f t="shared" si="1"/>
        <v>1</v>
      </c>
      <c r="B702" s="5"/>
      <c r="C702" s="116"/>
      <c r="D702" s="9"/>
      <c r="E702" s="9"/>
      <c r="F702" s="9"/>
      <c r="G702" s="9"/>
      <c r="H702" s="9"/>
      <c r="I702" s="9"/>
      <c r="J702" s="9"/>
      <c r="K702" s="9"/>
      <c r="L702" s="9"/>
      <c r="M702" s="9"/>
      <c r="N702" s="9"/>
      <c r="O702" s="9"/>
      <c r="P702" s="9"/>
      <c r="Q702" s="9"/>
      <c r="R702" s="9"/>
      <c r="S702" s="9"/>
      <c r="T702" s="9"/>
      <c r="U702" s="9"/>
      <c r="V702" s="9"/>
      <c r="W702" s="9"/>
    </row>
    <row r="703">
      <c r="A703" s="117" t="str">
        <f t="shared" si="1"/>
        <v>1</v>
      </c>
      <c r="B703" s="39"/>
      <c r="C703" s="116"/>
      <c r="D703" s="9"/>
      <c r="E703" s="9"/>
      <c r="F703" s="9"/>
      <c r="G703" s="9"/>
      <c r="H703" s="9"/>
      <c r="I703" s="9"/>
      <c r="J703" s="9"/>
      <c r="K703" s="9"/>
      <c r="L703" s="9"/>
      <c r="M703" s="9"/>
      <c r="N703" s="9"/>
      <c r="O703" s="9"/>
      <c r="P703" s="9"/>
      <c r="Q703" s="9"/>
      <c r="R703" s="9"/>
      <c r="S703" s="9"/>
      <c r="T703" s="9"/>
      <c r="U703" s="9"/>
      <c r="V703" s="9"/>
      <c r="W703" s="9"/>
    </row>
    <row r="704">
      <c r="A704" s="117" t="str">
        <f t="shared" si="1"/>
        <v>1</v>
      </c>
      <c r="B704" s="39"/>
      <c r="C704" s="116"/>
      <c r="D704" s="9"/>
      <c r="E704" s="9"/>
      <c r="F704" s="9"/>
      <c r="G704" s="9"/>
      <c r="H704" s="9"/>
      <c r="I704" s="9"/>
      <c r="J704" s="9"/>
      <c r="K704" s="9"/>
      <c r="L704" s="9"/>
      <c r="M704" s="9"/>
      <c r="N704" s="9"/>
      <c r="O704" s="9"/>
      <c r="P704" s="9"/>
      <c r="Q704" s="9"/>
      <c r="R704" s="9"/>
      <c r="S704" s="9"/>
      <c r="T704" s="9"/>
      <c r="U704" s="9"/>
      <c r="V704" s="9"/>
      <c r="W704" s="9"/>
    </row>
    <row r="705">
      <c r="A705" s="117" t="str">
        <f t="shared" si="1"/>
        <v>1</v>
      </c>
      <c r="B705" s="39"/>
      <c r="C705" s="116"/>
      <c r="D705" s="9"/>
      <c r="E705" s="9"/>
      <c r="F705" s="9"/>
      <c r="G705" s="9"/>
      <c r="H705" s="9"/>
      <c r="I705" s="9"/>
      <c r="J705" s="9"/>
      <c r="K705" s="9"/>
      <c r="L705" s="9"/>
      <c r="M705" s="9"/>
      <c r="N705" s="9"/>
      <c r="O705" s="9"/>
      <c r="P705" s="9"/>
      <c r="Q705" s="9"/>
      <c r="R705" s="9"/>
      <c r="S705" s="9"/>
      <c r="T705" s="9"/>
      <c r="U705" s="9"/>
      <c r="V705" s="9"/>
      <c r="W705" s="9"/>
    </row>
    <row r="706">
      <c r="A706" s="117" t="str">
        <f t="shared" si="1"/>
        <v>1</v>
      </c>
      <c r="B706" s="39"/>
      <c r="C706" s="116"/>
      <c r="D706" s="9"/>
      <c r="E706" s="9"/>
      <c r="F706" s="9"/>
      <c r="G706" s="9"/>
      <c r="H706" s="9"/>
      <c r="I706" s="9"/>
      <c r="J706" s="9"/>
      <c r="K706" s="9"/>
      <c r="L706" s="9"/>
      <c r="M706" s="9"/>
      <c r="N706" s="9"/>
      <c r="O706" s="9"/>
      <c r="P706" s="9"/>
      <c r="Q706" s="9"/>
      <c r="R706" s="9"/>
      <c r="S706" s="9"/>
      <c r="T706" s="9"/>
      <c r="U706" s="9"/>
      <c r="V706" s="9"/>
      <c r="W706" s="9"/>
    </row>
    <row r="707">
      <c r="A707" s="117" t="str">
        <f t="shared" si="1"/>
        <v>1</v>
      </c>
      <c r="B707" s="39"/>
      <c r="C707" s="116"/>
      <c r="D707" s="9"/>
      <c r="E707" s="9"/>
      <c r="F707" s="9"/>
      <c r="G707" s="9"/>
      <c r="H707" s="9"/>
      <c r="I707" s="9"/>
      <c r="J707" s="9"/>
      <c r="K707" s="9"/>
      <c r="L707" s="9"/>
      <c r="M707" s="9"/>
      <c r="N707" s="9"/>
      <c r="O707" s="9"/>
      <c r="P707" s="9"/>
      <c r="Q707" s="9"/>
      <c r="R707" s="9"/>
      <c r="S707" s="9"/>
      <c r="T707" s="9"/>
      <c r="U707" s="9"/>
      <c r="V707" s="9"/>
      <c r="W707" s="9"/>
    </row>
    <row r="708">
      <c r="A708" s="117" t="str">
        <f t="shared" si="1"/>
        <v>1</v>
      </c>
      <c r="B708" s="39"/>
      <c r="C708" s="116"/>
      <c r="D708" s="9"/>
      <c r="E708" s="9"/>
      <c r="F708" s="9"/>
      <c r="G708" s="9"/>
      <c r="H708" s="9"/>
      <c r="I708" s="9"/>
      <c r="J708" s="9"/>
      <c r="K708" s="9"/>
      <c r="L708" s="9"/>
      <c r="M708" s="9"/>
      <c r="N708" s="9"/>
      <c r="O708" s="9"/>
      <c r="P708" s="9"/>
      <c r="Q708" s="9"/>
      <c r="R708" s="9"/>
      <c r="S708" s="9"/>
      <c r="T708" s="9"/>
      <c r="U708" s="9"/>
      <c r="V708" s="9"/>
      <c r="W708" s="9"/>
    </row>
    <row r="709">
      <c r="A709" s="117" t="str">
        <f t="shared" si="1"/>
        <v>1</v>
      </c>
      <c r="B709" s="5"/>
      <c r="C709" s="116"/>
      <c r="D709" s="9"/>
      <c r="E709" s="9"/>
      <c r="F709" s="9"/>
      <c r="G709" s="9"/>
      <c r="H709" s="9"/>
      <c r="I709" s="9"/>
      <c r="J709" s="9"/>
      <c r="K709" s="9"/>
      <c r="L709" s="9"/>
      <c r="M709" s="9"/>
      <c r="N709" s="9"/>
      <c r="O709" s="9"/>
      <c r="P709" s="9"/>
      <c r="Q709" s="9"/>
      <c r="R709" s="9"/>
      <c r="S709" s="9"/>
      <c r="T709" s="9"/>
      <c r="U709" s="9"/>
      <c r="V709" s="9"/>
      <c r="W709" s="9"/>
    </row>
    <row r="710">
      <c r="A710" s="117" t="str">
        <f t="shared" si="1"/>
        <v>1</v>
      </c>
      <c r="B710" s="39"/>
      <c r="C710" s="116"/>
      <c r="D710" s="9"/>
      <c r="E710" s="9"/>
      <c r="F710" s="9"/>
      <c r="G710" s="9"/>
      <c r="H710" s="9"/>
      <c r="I710" s="9"/>
      <c r="J710" s="9"/>
      <c r="K710" s="9"/>
      <c r="L710" s="9"/>
      <c r="M710" s="9"/>
      <c r="N710" s="9"/>
      <c r="O710" s="9"/>
      <c r="P710" s="9"/>
      <c r="Q710" s="9"/>
      <c r="R710" s="9"/>
      <c r="S710" s="9"/>
      <c r="T710" s="9"/>
      <c r="U710" s="9"/>
      <c r="V710" s="9"/>
      <c r="W710" s="9"/>
    </row>
    <row r="711">
      <c r="A711" s="117" t="str">
        <f t="shared" si="1"/>
        <v>1</v>
      </c>
      <c r="B711" s="39"/>
      <c r="C711" s="116"/>
      <c r="D711" s="9"/>
      <c r="E711" s="9"/>
      <c r="F711" s="9"/>
      <c r="G711" s="9"/>
      <c r="H711" s="9"/>
      <c r="I711" s="9"/>
      <c r="J711" s="9"/>
      <c r="K711" s="9"/>
      <c r="L711" s="9"/>
      <c r="M711" s="9"/>
      <c r="N711" s="9"/>
      <c r="O711" s="9"/>
      <c r="P711" s="9"/>
      <c r="Q711" s="9"/>
      <c r="R711" s="9"/>
      <c r="S711" s="9"/>
      <c r="T711" s="9"/>
      <c r="U711" s="9"/>
      <c r="V711" s="9"/>
      <c r="W711" s="9"/>
    </row>
    <row r="712">
      <c r="A712" s="117" t="str">
        <f t="shared" si="1"/>
        <v>1</v>
      </c>
      <c r="B712" s="39"/>
      <c r="C712" s="116"/>
      <c r="D712" s="9"/>
      <c r="E712" s="9"/>
      <c r="F712" s="9"/>
      <c r="G712" s="9"/>
      <c r="H712" s="9"/>
      <c r="I712" s="9"/>
      <c r="J712" s="9"/>
      <c r="K712" s="9"/>
      <c r="L712" s="9"/>
      <c r="M712" s="9"/>
      <c r="N712" s="9"/>
      <c r="O712" s="9"/>
      <c r="P712" s="9"/>
      <c r="Q712" s="9"/>
      <c r="R712" s="9"/>
      <c r="S712" s="9"/>
      <c r="T712" s="9"/>
      <c r="U712" s="9"/>
      <c r="V712" s="9"/>
      <c r="W712" s="9"/>
    </row>
    <row r="713">
      <c r="A713" s="117" t="str">
        <f t="shared" si="1"/>
        <v>1</v>
      </c>
      <c r="B713" s="39"/>
      <c r="C713" s="116"/>
      <c r="D713" s="9"/>
      <c r="E713" s="9"/>
      <c r="F713" s="9"/>
      <c r="G713" s="9"/>
      <c r="H713" s="9"/>
      <c r="I713" s="9"/>
      <c r="J713" s="9"/>
      <c r="K713" s="9"/>
      <c r="L713" s="9"/>
      <c r="M713" s="9"/>
      <c r="N713" s="9"/>
      <c r="O713" s="9"/>
      <c r="P713" s="9"/>
      <c r="Q713" s="9"/>
      <c r="R713" s="9"/>
      <c r="S713" s="9"/>
      <c r="T713" s="9"/>
      <c r="U713" s="9"/>
      <c r="V713" s="9"/>
      <c r="W713" s="9"/>
    </row>
    <row r="714">
      <c r="A714" s="117" t="str">
        <f t="shared" si="1"/>
        <v>1</v>
      </c>
      <c r="B714" s="39"/>
      <c r="C714" s="116"/>
      <c r="D714" s="9"/>
      <c r="E714" s="9"/>
      <c r="F714" s="9"/>
      <c r="G714" s="9"/>
      <c r="H714" s="9"/>
      <c r="I714" s="9"/>
      <c r="J714" s="9"/>
      <c r="K714" s="9"/>
      <c r="L714" s="9"/>
      <c r="M714" s="9"/>
      <c r="N714" s="9"/>
      <c r="O714" s="9"/>
      <c r="P714" s="9"/>
      <c r="Q714" s="9"/>
      <c r="R714" s="9"/>
      <c r="S714" s="9"/>
      <c r="T714" s="9"/>
      <c r="U714" s="9"/>
      <c r="V714" s="9"/>
      <c r="W714" s="9"/>
    </row>
    <row r="715">
      <c r="A715" s="117" t="str">
        <f t="shared" si="1"/>
        <v>1</v>
      </c>
      <c r="B715" s="39"/>
      <c r="C715" s="116"/>
      <c r="D715" s="9"/>
      <c r="E715" s="9"/>
      <c r="F715" s="9"/>
      <c r="G715" s="9"/>
      <c r="H715" s="9"/>
      <c r="I715" s="9"/>
      <c r="J715" s="9"/>
      <c r="K715" s="9"/>
      <c r="L715" s="9"/>
      <c r="M715" s="9"/>
      <c r="N715" s="9"/>
      <c r="O715" s="9"/>
      <c r="P715" s="9"/>
      <c r="Q715" s="9"/>
      <c r="R715" s="9"/>
      <c r="S715" s="9"/>
      <c r="T715" s="9"/>
      <c r="U715" s="9"/>
      <c r="V715" s="9"/>
      <c r="W715" s="9"/>
    </row>
    <row r="716">
      <c r="A716" s="117" t="str">
        <f t="shared" si="1"/>
        <v>1</v>
      </c>
      <c r="B716" s="5"/>
      <c r="C716" s="116"/>
      <c r="D716" s="9"/>
      <c r="E716" s="9"/>
      <c r="F716" s="9"/>
      <c r="G716" s="9"/>
      <c r="H716" s="9"/>
      <c r="I716" s="9"/>
      <c r="J716" s="9"/>
      <c r="K716" s="9"/>
      <c r="L716" s="9"/>
      <c r="M716" s="9"/>
      <c r="N716" s="9"/>
      <c r="O716" s="9"/>
      <c r="P716" s="9"/>
      <c r="Q716" s="9"/>
      <c r="R716" s="9"/>
      <c r="S716" s="9"/>
      <c r="T716" s="9"/>
      <c r="U716" s="9"/>
      <c r="V716" s="9"/>
      <c r="W716" s="9"/>
    </row>
    <row r="717">
      <c r="A717" s="117" t="str">
        <f t="shared" si="1"/>
        <v>1</v>
      </c>
      <c r="B717" s="5"/>
      <c r="C717" s="116"/>
      <c r="D717" s="9"/>
      <c r="E717" s="9"/>
      <c r="F717" s="9"/>
      <c r="G717" s="9"/>
      <c r="H717" s="9"/>
      <c r="I717" s="9"/>
      <c r="J717" s="9"/>
      <c r="K717" s="9"/>
      <c r="L717" s="9"/>
      <c r="M717" s="9"/>
      <c r="N717" s="9"/>
      <c r="O717" s="9"/>
      <c r="P717" s="9"/>
      <c r="Q717" s="9"/>
      <c r="R717" s="9"/>
      <c r="S717" s="9"/>
      <c r="T717" s="9"/>
      <c r="U717" s="9"/>
      <c r="V717" s="9"/>
      <c r="W717" s="9"/>
    </row>
    <row r="718">
      <c r="A718" s="117" t="str">
        <f t="shared" si="1"/>
        <v>1</v>
      </c>
      <c r="B718" s="39"/>
      <c r="C718" s="116"/>
      <c r="D718" s="9"/>
      <c r="E718" s="9"/>
      <c r="F718" s="9"/>
      <c r="G718" s="9"/>
      <c r="H718" s="9"/>
      <c r="I718" s="9"/>
      <c r="J718" s="9"/>
      <c r="K718" s="9"/>
      <c r="L718" s="9"/>
      <c r="M718" s="9"/>
      <c r="N718" s="9"/>
      <c r="O718" s="9"/>
      <c r="P718" s="9"/>
      <c r="Q718" s="9"/>
      <c r="R718" s="9"/>
      <c r="S718" s="9"/>
      <c r="T718" s="9"/>
      <c r="U718" s="9"/>
      <c r="V718" s="9"/>
      <c r="W718" s="9"/>
    </row>
    <row r="719">
      <c r="A719" s="117" t="str">
        <f t="shared" si="1"/>
        <v>1</v>
      </c>
      <c r="B719" s="5"/>
      <c r="C719" s="116"/>
      <c r="D719" s="9"/>
      <c r="E719" s="9"/>
      <c r="F719" s="9"/>
      <c r="G719" s="9"/>
      <c r="H719" s="9"/>
      <c r="I719" s="9"/>
      <c r="J719" s="9"/>
      <c r="K719" s="9"/>
      <c r="L719" s="9"/>
      <c r="M719" s="9"/>
      <c r="N719" s="9"/>
      <c r="O719" s="9"/>
      <c r="P719" s="9"/>
      <c r="Q719" s="9"/>
      <c r="R719" s="9"/>
      <c r="S719" s="9"/>
      <c r="T719" s="9"/>
      <c r="U719" s="9"/>
      <c r="V719" s="9"/>
      <c r="W719" s="9"/>
    </row>
    <row r="720">
      <c r="A720" s="117" t="str">
        <f t="shared" si="1"/>
        <v>1</v>
      </c>
      <c r="B720" s="5"/>
      <c r="C720" s="116"/>
      <c r="D720" s="9"/>
      <c r="E720" s="9"/>
      <c r="F720" s="9"/>
      <c r="G720" s="9"/>
      <c r="H720" s="9"/>
      <c r="I720" s="9"/>
      <c r="J720" s="9"/>
      <c r="K720" s="9"/>
      <c r="L720" s="9"/>
      <c r="M720" s="9"/>
      <c r="N720" s="9"/>
      <c r="O720" s="9"/>
      <c r="P720" s="9"/>
      <c r="Q720" s="9"/>
      <c r="R720" s="9"/>
      <c r="S720" s="9"/>
      <c r="T720" s="9"/>
      <c r="U720" s="9"/>
      <c r="V720" s="9"/>
      <c r="W720" s="9"/>
    </row>
    <row r="721">
      <c r="A721" s="117" t="str">
        <f t="shared" si="1"/>
        <v>1</v>
      </c>
      <c r="B721" s="39"/>
      <c r="C721" s="116"/>
      <c r="D721" s="9"/>
      <c r="E721" s="9"/>
      <c r="F721" s="9"/>
      <c r="G721" s="9"/>
      <c r="H721" s="9"/>
      <c r="I721" s="9"/>
      <c r="J721" s="9"/>
      <c r="K721" s="9"/>
      <c r="L721" s="9"/>
      <c r="M721" s="9"/>
      <c r="N721" s="9"/>
      <c r="O721" s="9"/>
      <c r="P721" s="9"/>
      <c r="Q721" s="9"/>
      <c r="R721" s="9"/>
      <c r="S721" s="9"/>
      <c r="T721" s="9"/>
      <c r="U721" s="9"/>
      <c r="V721" s="9"/>
      <c r="W721" s="9"/>
    </row>
    <row r="722">
      <c r="A722" s="117" t="str">
        <f t="shared" si="1"/>
        <v>1</v>
      </c>
      <c r="B722" s="39"/>
      <c r="C722" s="116"/>
      <c r="D722" s="9"/>
      <c r="E722" s="9"/>
      <c r="F722" s="9"/>
      <c r="G722" s="9"/>
      <c r="H722" s="9"/>
      <c r="I722" s="9"/>
      <c r="J722" s="9"/>
      <c r="K722" s="9"/>
      <c r="L722" s="9"/>
      <c r="M722" s="9"/>
      <c r="N722" s="9"/>
      <c r="O722" s="9"/>
      <c r="P722" s="9"/>
      <c r="Q722" s="9"/>
      <c r="R722" s="9"/>
      <c r="S722" s="9"/>
      <c r="T722" s="9"/>
      <c r="U722" s="9"/>
      <c r="V722" s="9"/>
      <c r="W722" s="9"/>
    </row>
    <row r="723">
      <c r="A723" s="117" t="str">
        <f t="shared" si="1"/>
        <v>1</v>
      </c>
      <c r="B723" s="39"/>
      <c r="C723" s="116"/>
      <c r="D723" s="9"/>
      <c r="E723" s="9"/>
      <c r="F723" s="9"/>
      <c r="G723" s="9"/>
      <c r="H723" s="9"/>
      <c r="I723" s="9"/>
      <c r="J723" s="9"/>
      <c r="K723" s="9"/>
      <c r="L723" s="9"/>
      <c r="M723" s="9"/>
      <c r="N723" s="9"/>
      <c r="O723" s="9"/>
      <c r="P723" s="9"/>
      <c r="Q723" s="9"/>
      <c r="R723" s="9"/>
      <c r="S723" s="9"/>
      <c r="T723" s="9"/>
      <c r="U723" s="9"/>
      <c r="V723" s="9"/>
      <c r="W723" s="9"/>
    </row>
    <row r="724">
      <c r="A724" s="117" t="str">
        <f t="shared" si="1"/>
        <v>1</v>
      </c>
      <c r="B724" s="39"/>
      <c r="C724" s="116"/>
      <c r="D724" s="9"/>
      <c r="E724" s="9"/>
      <c r="F724" s="9"/>
      <c r="G724" s="9"/>
      <c r="H724" s="9"/>
      <c r="I724" s="9"/>
      <c r="J724" s="9"/>
      <c r="K724" s="9"/>
      <c r="L724" s="9"/>
      <c r="M724" s="9"/>
      <c r="N724" s="9"/>
      <c r="O724" s="9"/>
      <c r="P724" s="9"/>
      <c r="Q724" s="9"/>
      <c r="R724" s="9"/>
      <c r="S724" s="9"/>
      <c r="T724" s="9"/>
      <c r="U724" s="9"/>
      <c r="V724" s="9"/>
      <c r="W724" s="9"/>
    </row>
    <row r="725">
      <c r="A725" s="117" t="str">
        <f t="shared" si="1"/>
        <v>1</v>
      </c>
      <c r="B725" s="39"/>
      <c r="C725" s="116"/>
      <c r="D725" s="9"/>
      <c r="E725" s="9"/>
      <c r="F725" s="9"/>
      <c r="G725" s="9"/>
      <c r="H725" s="9"/>
      <c r="I725" s="9"/>
      <c r="J725" s="9"/>
      <c r="K725" s="9"/>
      <c r="L725" s="9"/>
      <c r="M725" s="9"/>
      <c r="N725" s="9"/>
      <c r="O725" s="9"/>
      <c r="P725" s="9"/>
      <c r="Q725" s="9"/>
      <c r="R725" s="9"/>
      <c r="S725" s="9"/>
      <c r="T725" s="9"/>
      <c r="U725" s="9"/>
      <c r="V725" s="9"/>
      <c r="W725" s="9"/>
    </row>
    <row r="726">
      <c r="A726" s="117" t="str">
        <f t="shared" si="1"/>
        <v>1</v>
      </c>
      <c r="B726" s="39"/>
      <c r="C726" s="116"/>
      <c r="D726" s="9"/>
      <c r="E726" s="9"/>
      <c r="F726" s="9"/>
      <c r="G726" s="9"/>
      <c r="H726" s="9"/>
      <c r="I726" s="9"/>
      <c r="J726" s="9"/>
      <c r="K726" s="9"/>
      <c r="L726" s="9"/>
      <c r="M726" s="9"/>
      <c r="N726" s="9"/>
      <c r="O726" s="9"/>
      <c r="P726" s="9"/>
      <c r="Q726" s="9"/>
      <c r="R726" s="9"/>
      <c r="S726" s="9"/>
      <c r="T726" s="9"/>
      <c r="U726" s="9"/>
      <c r="V726" s="9"/>
      <c r="W726" s="9"/>
    </row>
    <row r="727">
      <c r="A727" s="117" t="str">
        <f t="shared" si="1"/>
        <v>1</v>
      </c>
      <c r="B727" s="39"/>
      <c r="C727" s="116"/>
      <c r="D727" s="9"/>
      <c r="E727" s="9"/>
      <c r="F727" s="9"/>
      <c r="G727" s="9"/>
      <c r="H727" s="9"/>
      <c r="I727" s="9"/>
      <c r="J727" s="9"/>
      <c r="K727" s="9"/>
      <c r="L727" s="9"/>
      <c r="M727" s="9"/>
      <c r="N727" s="9"/>
      <c r="O727" s="9"/>
      <c r="P727" s="9"/>
      <c r="Q727" s="9"/>
      <c r="R727" s="9"/>
      <c r="S727" s="9"/>
      <c r="T727" s="9"/>
      <c r="U727" s="9"/>
      <c r="V727" s="9"/>
      <c r="W727" s="9"/>
    </row>
    <row r="728">
      <c r="A728" s="117" t="str">
        <f t="shared" si="1"/>
        <v>1</v>
      </c>
      <c r="B728" s="39"/>
      <c r="C728" s="116"/>
      <c r="D728" s="9"/>
      <c r="E728" s="9"/>
      <c r="F728" s="9"/>
      <c r="G728" s="9"/>
      <c r="H728" s="9"/>
      <c r="I728" s="9"/>
      <c r="J728" s="9"/>
      <c r="K728" s="9"/>
      <c r="L728" s="9"/>
      <c r="M728" s="9"/>
      <c r="N728" s="9"/>
      <c r="O728" s="9"/>
      <c r="P728" s="9"/>
      <c r="Q728" s="9"/>
      <c r="R728" s="9"/>
      <c r="S728" s="9"/>
      <c r="T728" s="9"/>
      <c r="U728" s="9"/>
      <c r="V728" s="9"/>
      <c r="W728" s="9"/>
    </row>
    <row r="729">
      <c r="A729" s="117" t="str">
        <f t="shared" si="1"/>
        <v>1</v>
      </c>
      <c r="B729" s="39"/>
      <c r="C729" s="116"/>
      <c r="D729" s="9"/>
      <c r="E729" s="9"/>
      <c r="F729" s="9"/>
      <c r="G729" s="9"/>
      <c r="H729" s="9"/>
      <c r="I729" s="9"/>
      <c r="J729" s="9"/>
      <c r="K729" s="9"/>
      <c r="L729" s="9"/>
      <c r="M729" s="9"/>
      <c r="N729" s="9"/>
      <c r="O729" s="9"/>
      <c r="P729" s="9"/>
      <c r="Q729" s="9"/>
      <c r="R729" s="9"/>
      <c r="S729" s="9"/>
      <c r="T729" s="9"/>
      <c r="U729" s="9"/>
      <c r="V729" s="9"/>
      <c r="W729" s="9"/>
    </row>
    <row r="730">
      <c r="A730" s="117" t="str">
        <f t="shared" si="1"/>
        <v>1</v>
      </c>
      <c r="B730" s="5"/>
      <c r="C730" s="116"/>
      <c r="D730" s="9"/>
      <c r="E730" s="9"/>
      <c r="F730" s="9"/>
      <c r="G730" s="9"/>
      <c r="H730" s="9"/>
      <c r="I730" s="9"/>
      <c r="J730" s="9"/>
      <c r="K730" s="9"/>
      <c r="L730" s="9"/>
      <c r="M730" s="9"/>
      <c r="N730" s="9"/>
      <c r="O730" s="9"/>
      <c r="P730" s="9"/>
      <c r="Q730" s="9"/>
      <c r="R730" s="9"/>
      <c r="S730" s="9"/>
      <c r="T730" s="9"/>
      <c r="U730" s="9"/>
      <c r="V730" s="9"/>
      <c r="W730" s="9"/>
    </row>
    <row r="731">
      <c r="A731" s="117" t="str">
        <f t="shared" si="1"/>
        <v>1</v>
      </c>
      <c r="B731" s="5"/>
      <c r="C731" s="119"/>
      <c r="D731" s="79"/>
      <c r="E731" s="79"/>
      <c r="F731" s="79"/>
      <c r="G731" s="79"/>
      <c r="H731" s="79"/>
      <c r="I731" s="79"/>
      <c r="J731" s="79"/>
      <c r="K731" s="79"/>
      <c r="L731" s="79"/>
      <c r="M731" s="79"/>
      <c r="N731" s="79"/>
      <c r="O731" s="79"/>
      <c r="P731" s="79"/>
      <c r="Q731" s="79"/>
      <c r="R731" s="79"/>
      <c r="S731" s="79"/>
      <c r="T731" s="79"/>
      <c r="U731" s="79"/>
      <c r="V731" s="79"/>
      <c r="W731" s="79"/>
    </row>
    <row r="732">
      <c r="A732" s="117" t="str">
        <f t="shared" si="1"/>
        <v>1</v>
      </c>
      <c r="B732" s="39"/>
      <c r="C732" s="116"/>
      <c r="D732" s="9"/>
      <c r="E732" s="9"/>
      <c r="F732" s="9"/>
      <c r="G732" s="9"/>
      <c r="H732" s="9"/>
      <c r="I732" s="9"/>
      <c r="J732" s="9"/>
      <c r="K732" s="9"/>
      <c r="L732" s="9"/>
      <c r="M732" s="9"/>
      <c r="N732" s="9"/>
      <c r="O732" s="9"/>
      <c r="P732" s="9"/>
      <c r="Q732" s="9"/>
      <c r="R732" s="9"/>
      <c r="S732" s="9"/>
      <c r="T732" s="9"/>
      <c r="U732" s="9"/>
      <c r="V732" s="9"/>
      <c r="W732" s="9"/>
    </row>
    <row r="733">
      <c r="A733" s="117" t="str">
        <f t="shared" si="1"/>
        <v>1</v>
      </c>
      <c r="B733" s="39"/>
      <c r="C733" s="116"/>
      <c r="D733" s="9"/>
      <c r="E733" s="9"/>
      <c r="F733" s="9"/>
      <c r="G733" s="9"/>
      <c r="H733" s="9"/>
      <c r="I733" s="9"/>
      <c r="J733" s="9"/>
      <c r="K733" s="9"/>
      <c r="L733" s="9"/>
      <c r="M733" s="9"/>
      <c r="N733" s="9"/>
      <c r="O733" s="9"/>
      <c r="P733" s="9"/>
      <c r="Q733" s="9"/>
      <c r="R733" s="9"/>
      <c r="S733" s="9"/>
      <c r="T733" s="9"/>
      <c r="U733" s="9"/>
      <c r="V733" s="9"/>
      <c r="W733" s="9"/>
    </row>
    <row r="734">
      <c r="A734" s="117" t="str">
        <f t="shared" si="1"/>
        <v>1</v>
      </c>
      <c r="B734" s="5"/>
      <c r="C734" s="116"/>
      <c r="D734" s="9"/>
      <c r="E734" s="9"/>
      <c r="F734" s="9"/>
      <c r="G734" s="9"/>
      <c r="H734" s="9"/>
      <c r="I734" s="9"/>
      <c r="J734" s="9"/>
      <c r="K734" s="9"/>
      <c r="L734" s="9"/>
      <c r="M734" s="9"/>
      <c r="N734" s="9"/>
      <c r="O734" s="9"/>
      <c r="P734" s="9"/>
      <c r="Q734" s="9"/>
      <c r="R734" s="9"/>
      <c r="S734" s="9"/>
      <c r="T734" s="9"/>
      <c r="U734" s="9"/>
      <c r="V734" s="9"/>
      <c r="W734" s="9"/>
    </row>
    <row r="735">
      <c r="A735" s="117" t="str">
        <f t="shared" si="1"/>
        <v>1</v>
      </c>
      <c r="B735" s="5"/>
      <c r="C735" s="116"/>
      <c r="D735" s="9"/>
      <c r="E735" s="9"/>
      <c r="F735" s="9"/>
      <c r="G735" s="9"/>
      <c r="H735" s="9"/>
      <c r="I735" s="9"/>
      <c r="J735" s="9"/>
      <c r="K735" s="9"/>
      <c r="L735" s="9"/>
      <c r="M735" s="9"/>
      <c r="N735" s="9"/>
      <c r="O735" s="9"/>
      <c r="P735" s="9"/>
      <c r="Q735" s="9"/>
      <c r="R735" s="9"/>
      <c r="S735" s="9"/>
      <c r="T735" s="9"/>
      <c r="U735" s="9"/>
      <c r="V735" s="9"/>
      <c r="W735" s="9"/>
    </row>
    <row r="736">
      <c r="A736" s="117" t="str">
        <f t="shared" si="1"/>
        <v>1</v>
      </c>
      <c r="B736" s="39"/>
      <c r="C736" s="116"/>
      <c r="D736" s="9"/>
      <c r="E736" s="9"/>
      <c r="F736" s="9"/>
      <c r="G736" s="9"/>
      <c r="H736" s="9"/>
      <c r="I736" s="9"/>
      <c r="J736" s="9"/>
      <c r="K736" s="9"/>
      <c r="L736" s="9"/>
      <c r="M736" s="9"/>
      <c r="N736" s="9"/>
      <c r="O736" s="9"/>
      <c r="P736" s="9"/>
      <c r="Q736" s="9"/>
      <c r="R736" s="9"/>
      <c r="S736" s="9"/>
      <c r="T736" s="9"/>
      <c r="U736" s="9"/>
      <c r="V736" s="9"/>
      <c r="W736" s="9"/>
    </row>
    <row r="737">
      <c r="A737" s="117" t="str">
        <f t="shared" si="1"/>
        <v>1</v>
      </c>
      <c r="B737" s="39"/>
      <c r="C737" s="116"/>
      <c r="D737" s="9"/>
      <c r="E737" s="9"/>
      <c r="F737" s="9"/>
      <c r="G737" s="9"/>
      <c r="H737" s="9"/>
      <c r="I737" s="9"/>
      <c r="J737" s="9"/>
      <c r="K737" s="9"/>
      <c r="L737" s="9"/>
      <c r="M737" s="9"/>
      <c r="N737" s="9"/>
      <c r="O737" s="9"/>
      <c r="P737" s="9"/>
      <c r="Q737" s="9"/>
      <c r="R737" s="9"/>
      <c r="S737" s="9"/>
      <c r="T737" s="9"/>
      <c r="U737" s="9"/>
      <c r="V737" s="9"/>
      <c r="W737" s="9"/>
    </row>
    <row r="738">
      <c r="A738" s="117" t="str">
        <f t="shared" si="1"/>
        <v>1</v>
      </c>
      <c r="B738" s="5"/>
      <c r="C738" s="116"/>
      <c r="D738" s="9"/>
      <c r="E738" s="9"/>
      <c r="F738" s="9"/>
      <c r="G738" s="9"/>
      <c r="H738" s="9"/>
      <c r="I738" s="9"/>
      <c r="J738" s="9"/>
      <c r="K738" s="9"/>
      <c r="L738" s="9"/>
      <c r="M738" s="9"/>
      <c r="N738" s="9"/>
      <c r="O738" s="9"/>
      <c r="P738" s="9"/>
      <c r="Q738" s="9"/>
      <c r="R738" s="9"/>
      <c r="S738" s="9"/>
      <c r="T738" s="9"/>
      <c r="U738" s="9"/>
      <c r="V738" s="9"/>
      <c r="W738" s="9"/>
    </row>
    <row r="739">
      <c r="A739" s="117" t="str">
        <f t="shared" si="1"/>
        <v>1</v>
      </c>
      <c r="B739" s="5"/>
      <c r="C739" s="116"/>
      <c r="D739" s="9"/>
      <c r="E739" s="9"/>
      <c r="F739" s="9"/>
      <c r="G739" s="9"/>
      <c r="H739" s="9"/>
      <c r="I739" s="9"/>
      <c r="J739" s="9"/>
      <c r="K739" s="9"/>
      <c r="L739" s="9"/>
      <c r="M739" s="9"/>
      <c r="N739" s="9"/>
      <c r="O739" s="9"/>
      <c r="P739" s="9"/>
      <c r="Q739" s="9"/>
      <c r="R739" s="9"/>
      <c r="S739" s="9"/>
      <c r="T739" s="9"/>
      <c r="U739" s="9"/>
      <c r="V739" s="9"/>
      <c r="W739" s="9"/>
    </row>
    <row r="740">
      <c r="A740" s="117" t="str">
        <f t="shared" si="1"/>
        <v>1</v>
      </c>
      <c r="B740" s="39"/>
      <c r="C740" s="116"/>
      <c r="D740" s="9"/>
      <c r="E740" s="9"/>
      <c r="F740" s="9"/>
      <c r="G740" s="9"/>
      <c r="H740" s="9"/>
      <c r="I740" s="9"/>
      <c r="J740" s="9"/>
      <c r="K740" s="9"/>
      <c r="L740" s="9"/>
      <c r="M740" s="9"/>
      <c r="N740" s="9"/>
      <c r="O740" s="9"/>
      <c r="P740" s="9"/>
      <c r="Q740" s="9"/>
      <c r="R740" s="9"/>
      <c r="S740" s="9"/>
      <c r="T740" s="9"/>
      <c r="U740" s="9"/>
      <c r="V740" s="9"/>
      <c r="W740" s="9"/>
    </row>
    <row r="741">
      <c r="A741" s="117" t="str">
        <f t="shared" si="1"/>
        <v>1</v>
      </c>
      <c r="B741" s="39"/>
      <c r="C741" s="116"/>
      <c r="D741" s="9"/>
      <c r="E741" s="9"/>
      <c r="F741" s="9"/>
      <c r="G741" s="9"/>
      <c r="H741" s="9"/>
      <c r="I741" s="9"/>
      <c r="J741" s="9"/>
      <c r="K741" s="9"/>
      <c r="L741" s="9"/>
      <c r="M741" s="9"/>
      <c r="N741" s="9"/>
      <c r="O741" s="9"/>
      <c r="P741" s="9"/>
      <c r="Q741" s="9"/>
      <c r="R741" s="9"/>
      <c r="S741" s="9"/>
      <c r="T741" s="9"/>
      <c r="U741" s="9"/>
      <c r="V741" s="9"/>
      <c r="W741" s="9"/>
    </row>
    <row r="742">
      <c r="A742" s="117" t="str">
        <f t="shared" si="1"/>
        <v>1</v>
      </c>
      <c r="B742" s="39"/>
      <c r="C742" s="116"/>
      <c r="D742" s="9"/>
      <c r="E742" s="9"/>
      <c r="F742" s="9"/>
      <c r="G742" s="9"/>
      <c r="H742" s="9"/>
      <c r="I742" s="9"/>
      <c r="J742" s="9"/>
      <c r="K742" s="9"/>
      <c r="L742" s="9"/>
      <c r="M742" s="9"/>
      <c r="N742" s="9"/>
      <c r="O742" s="9"/>
      <c r="P742" s="9"/>
      <c r="Q742" s="9"/>
      <c r="R742" s="9"/>
      <c r="S742" s="9"/>
      <c r="T742" s="9"/>
      <c r="U742" s="9"/>
      <c r="V742" s="9"/>
      <c r="W742" s="9"/>
    </row>
    <row r="743">
      <c r="A743" s="117" t="str">
        <f t="shared" si="1"/>
        <v>1</v>
      </c>
      <c r="B743" s="39"/>
      <c r="C743" s="116"/>
      <c r="D743" s="9"/>
      <c r="E743" s="9"/>
      <c r="F743" s="9"/>
      <c r="G743" s="9"/>
      <c r="H743" s="9"/>
      <c r="I743" s="9"/>
      <c r="J743" s="9"/>
      <c r="K743" s="9"/>
      <c r="L743" s="9"/>
      <c r="M743" s="9"/>
      <c r="N743" s="9"/>
      <c r="O743" s="9"/>
      <c r="P743" s="9"/>
      <c r="Q743" s="9"/>
      <c r="R743" s="9"/>
      <c r="S743" s="9"/>
      <c r="T743" s="9"/>
      <c r="U743" s="9"/>
      <c r="V743" s="9"/>
      <c r="W743" s="9"/>
    </row>
    <row r="744">
      <c r="A744" s="117" t="str">
        <f t="shared" si="1"/>
        <v>1</v>
      </c>
      <c r="B744" s="39"/>
      <c r="C744" s="116"/>
      <c r="D744" s="9"/>
      <c r="E744" s="9"/>
      <c r="F744" s="9"/>
      <c r="G744" s="9"/>
      <c r="H744" s="9"/>
      <c r="I744" s="9"/>
      <c r="J744" s="9"/>
      <c r="K744" s="9"/>
      <c r="L744" s="9"/>
      <c r="M744" s="9"/>
      <c r="N744" s="9"/>
      <c r="O744" s="9"/>
      <c r="P744" s="9"/>
      <c r="Q744" s="9"/>
      <c r="R744" s="9"/>
      <c r="S744" s="9"/>
      <c r="T744" s="9"/>
      <c r="U744" s="9"/>
      <c r="V744" s="9"/>
      <c r="W744" s="9"/>
    </row>
    <row r="745">
      <c r="A745" s="117" t="str">
        <f t="shared" si="1"/>
        <v>1</v>
      </c>
      <c r="B745" s="39"/>
      <c r="C745" s="116"/>
      <c r="D745" s="9"/>
      <c r="E745" s="9"/>
      <c r="F745" s="9"/>
      <c r="G745" s="9"/>
      <c r="H745" s="9"/>
      <c r="I745" s="9"/>
      <c r="J745" s="9"/>
      <c r="K745" s="9"/>
      <c r="L745" s="9"/>
      <c r="M745" s="9"/>
      <c r="N745" s="9"/>
      <c r="O745" s="9"/>
      <c r="P745" s="9"/>
      <c r="Q745" s="9"/>
      <c r="R745" s="9"/>
      <c r="S745" s="9"/>
      <c r="T745" s="9"/>
      <c r="U745" s="9"/>
      <c r="V745" s="9"/>
      <c r="W745" s="9"/>
    </row>
    <row r="746">
      <c r="A746" s="117" t="str">
        <f t="shared" si="1"/>
        <v>1</v>
      </c>
      <c r="B746" s="5"/>
      <c r="C746" s="116"/>
      <c r="D746" s="9"/>
      <c r="E746" s="9"/>
      <c r="F746" s="9"/>
      <c r="G746" s="9"/>
      <c r="H746" s="9"/>
      <c r="I746" s="9"/>
      <c r="J746" s="9"/>
      <c r="K746" s="9"/>
      <c r="L746" s="9"/>
      <c r="M746" s="9"/>
      <c r="N746" s="9"/>
      <c r="O746" s="9"/>
      <c r="P746" s="9"/>
      <c r="Q746" s="9"/>
      <c r="R746" s="9"/>
      <c r="S746" s="9"/>
      <c r="T746" s="9"/>
      <c r="U746" s="9"/>
      <c r="V746" s="9"/>
      <c r="W746" s="9"/>
    </row>
    <row r="747">
      <c r="A747" s="117" t="str">
        <f t="shared" si="1"/>
        <v>1</v>
      </c>
      <c r="B747" s="5"/>
      <c r="C747" s="116"/>
      <c r="D747" s="9"/>
      <c r="E747" s="9"/>
      <c r="F747" s="9"/>
      <c r="G747" s="9"/>
      <c r="H747" s="9"/>
      <c r="I747" s="9"/>
      <c r="J747" s="9"/>
      <c r="K747" s="9"/>
      <c r="L747" s="9"/>
      <c r="M747" s="9"/>
      <c r="N747" s="9"/>
      <c r="O747" s="9"/>
      <c r="P747" s="9"/>
      <c r="Q747" s="9"/>
      <c r="R747" s="9"/>
      <c r="S747" s="9"/>
      <c r="T747" s="9"/>
      <c r="U747" s="9"/>
      <c r="V747" s="9"/>
      <c r="W747" s="9"/>
    </row>
    <row r="748">
      <c r="A748" s="117" t="str">
        <f t="shared" si="1"/>
        <v>1</v>
      </c>
      <c r="B748" s="5"/>
      <c r="C748" s="116"/>
      <c r="D748" s="9"/>
      <c r="E748" s="9"/>
      <c r="F748" s="9"/>
      <c r="G748" s="9"/>
      <c r="H748" s="9"/>
      <c r="I748" s="9"/>
      <c r="J748" s="9"/>
      <c r="K748" s="9"/>
      <c r="L748" s="9"/>
      <c r="M748" s="9"/>
      <c r="N748" s="9"/>
      <c r="O748" s="9"/>
      <c r="P748" s="9"/>
      <c r="Q748" s="9"/>
      <c r="R748" s="9"/>
      <c r="S748" s="9"/>
      <c r="T748" s="9"/>
      <c r="U748" s="9"/>
      <c r="V748" s="9"/>
      <c r="W748" s="9"/>
    </row>
    <row r="749">
      <c r="A749" s="117" t="str">
        <f t="shared" si="1"/>
        <v>1</v>
      </c>
      <c r="B749" s="5"/>
      <c r="C749" s="116"/>
      <c r="D749" s="9"/>
      <c r="E749" s="9"/>
      <c r="F749" s="9"/>
      <c r="G749" s="9"/>
      <c r="H749" s="9"/>
      <c r="I749" s="9"/>
      <c r="J749" s="9"/>
      <c r="K749" s="9"/>
      <c r="L749" s="9"/>
      <c r="M749" s="9"/>
      <c r="N749" s="9"/>
      <c r="O749" s="9"/>
      <c r="P749" s="9"/>
      <c r="Q749" s="9"/>
      <c r="R749" s="9"/>
      <c r="S749" s="9"/>
      <c r="T749" s="9"/>
      <c r="U749" s="9"/>
      <c r="V749" s="9"/>
      <c r="W749" s="9"/>
    </row>
    <row r="750">
      <c r="A750" s="117" t="str">
        <f t="shared" si="1"/>
        <v>1</v>
      </c>
      <c r="B750" s="39"/>
      <c r="C750" s="116"/>
      <c r="D750" s="9"/>
      <c r="E750" s="9"/>
      <c r="F750" s="9"/>
      <c r="G750" s="9"/>
      <c r="H750" s="9"/>
      <c r="I750" s="9"/>
      <c r="J750" s="9"/>
      <c r="K750" s="9"/>
      <c r="L750" s="9"/>
      <c r="M750" s="9"/>
      <c r="N750" s="9"/>
      <c r="O750" s="9"/>
      <c r="P750" s="9"/>
      <c r="Q750" s="9"/>
      <c r="R750" s="9"/>
      <c r="S750" s="9"/>
      <c r="T750" s="9"/>
      <c r="U750" s="9"/>
      <c r="V750" s="9"/>
      <c r="W750" s="9"/>
    </row>
    <row r="751">
      <c r="A751" s="117" t="str">
        <f t="shared" si="1"/>
        <v>1</v>
      </c>
      <c r="B751" s="39"/>
      <c r="C751" s="116"/>
      <c r="D751" s="9"/>
      <c r="E751" s="9"/>
      <c r="F751" s="9"/>
      <c r="G751" s="9"/>
      <c r="H751" s="9"/>
      <c r="I751" s="9"/>
      <c r="J751" s="9"/>
      <c r="K751" s="9"/>
      <c r="L751" s="9"/>
      <c r="M751" s="9"/>
      <c r="N751" s="9"/>
      <c r="O751" s="9"/>
      <c r="P751" s="9"/>
      <c r="Q751" s="9"/>
      <c r="R751" s="9"/>
      <c r="S751" s="9"/>
      <c r="T751" s="9"/>
      <c r="U751" s="9"/>
      <c r="V751" s="9"/>
      <c r="W751" s="9"/>
    </row>
    <row r="752">
      <c r="A752" s="117" t="str">
        <f t="shared" si="1"/>
        <v>1</v>
      </c>
      <c r="B752" s="39"/>
      <c r="C752" s="116"/>
      <c r="D752" s="9"/>
      <c r="E752" s="9"/>
      <c r="F752" s="9"/>
      <c r="G752" s="9"/>
      <c r="H752" s="9"/>
      <c r="I752" s="9"/>
      <c r="J752" s="9"/>
      <c r="K752" s="9"/>
      <c r="L752" s="9"/>
      <c r="M752" s="9"/>
      <c r="N752" s="9"/>
      <c r="O752" s="9"/>
      <c r="P752" s="9"/>
      <c r="Q752" s="9"/>
      <c r="R752" s="9"/>
      <c r="S752" s="9"/>
      <c r="T752" s="9"/>
      <c r="U752" s="9"/>
      <c r="V752" s="9"/>
      <c r="W752" s="9"/>
    </row>
    <row r="753">
      <c r="A753" s="117" t="str">
        <f t="shared" si="1"/>
        <v>1</v>
      </c>
      <c r="B753" s="39"/>
      <c r="C753" s="116"/>
      <c r="D753" s="9"/>
      <c r="E753" s="9"/>
      <c r="F753" s="9"/>
      <c r="G753" s="9"/>
      <c r="H753" s="9"/>
      <c r="I753" s="9"/>
      <c r="J753" s="9"/>
      <c r="K753" s="9"/>
      <c r="L753" s="9"/>
      <c r="M753" s="9"/>
      <c r="N753" s="9"/>
      <c r="O753" s="9"/>
      <c r="P753" s="9"/>
      <c r="Q753" s="9"/>
      <c r="R753" s="9"/>
      <c r="S753" s="9"/>
      <c r="T753" s="9"/>
      <c r="U753" s="9"/>
      <c r="V753" s="9"/>
      <c r="W753" s="9"/>
    </row>
    <row r="754">
      <c r="A754" s="117" t="str">
        <f t="shared" si="1"/>
        <v>1</v>
      </c>
      <c r="B754" s="39"/>
      <c r="C754" s="116"/>
      <c r="D754" s="9"/>
      <c r="E754" s="9"/>
      <c r="F754" s="9"/>
      <c r="G754" s="9"/>
      <c r="H754" s="9"/>
      <c r="I754" s="9"/>
      <c r="J754" s="9"/>
      <c r="K754" s="9"/>
      <c r="L754" s="9"/>
      <c r="M754" s="9"/>
      <c r="N754" s="9"/>
      <c r="O754" s="9"/>
      <c r="P754" s="9"/>
      <c r="Q754" s="9"/>
      <c r="R754" s="9"/>
      <c r="S754" s="9"/>
      <c r="T754" s="9"/>
      <c r="U754" s="9"/>
      <c r="V754" s="9"/>
      <c r="W754" s="9"/>
    </row>
    <row r="755">
      <c r="A755" s="117" t="str">
        <f t="shared" si="1"/>
        <v>1</v>
      </c>
      <c r="B755" s="39"/>
      <c r="C755" s="116"/>
      <c r="D755" s="9"/>
      <c r="E755" s="9"/>
      <c r="F755" s="9"/>
      <c r="G755" s="9"/>
      <c r="H755" s="9"/>
      <c r="I755" s="9"/>
      <c r="J755" s="9"/>
      <c r="K755" s="9"/>
      <c r="L755" s="9"/>
      <c r="M755" s="9"/>
      <c r="N755" s="9"/>
      <c r="O755" s="9"/>
      <c r="P755" s="9"/>
      <c r="Q755" s="9"/>
      <c r="R755" s="9"/>
      <c r="S755" s="9"/>
      <c r="T755" s="9"/>
      <c r="U755" s="9"/>
      <c r="V755" s="9"/>
      <c r="W755" s="9"/>
    </row>
    <row r="756">
      <c r="A756" s="117" t="str">
        <f t="shared" si="1"/>
        <v>1</v>
      </c>
      <c r="B756" s="39"/>
      <c r="C756" s="116"/>
      <c r="D756" s="9"/>
      <c r="E756" s="9"/>
      <c r="F756" s="9"/>
      <c r="G756" s="9"/>
      <c r="H756" s="9"/>
      <c r="I756" s="9"/>
      <c r="J756" s="9"/>
      <c r="K756" s="9"/>
      <c r="L756" s="9"/>
      <c r="M756" s="9"/>
      <c r="N756" s="9"/>
      <c r="O756" s="9"/>
      <c r="P756" s="9"/>
      <c r="Q756" s="9"/>
      <c r="R756" s="9"/>
      <c r="S756" s="9"/>
      <c r="T756" s="9"/>
      <c r="U756" s="9"/>
      <c r="V756" s="9"/>
      <c r="W756" s="9"/>
    </row>
    <row r="757">
      <c r="A757" s="117" t="str">
        <f t="shared" si="1"/>
        <v>1</v>
      </c>
      <c r="B757" s="5"/>
      <c r="C757" s="116"/>
      <c r="D757" s="9"/>
      <c r="E757" s="9"/>
      <c r="F757" s="9"/>
      <c r="G757" s="9"/>
      <c r="H757" s="9"/>
      <c r="I757" s="9"/>
      <c r="J757" s="9"/>
      <c r="K757" s="9"/>
      <c r="L757" s="9"/>
      <c r="M757" s="9"/>
      <c r="N757" s="9"/>
      <c r="O757" s="9"/>
      <c r="P757" s="9"/>
      <c r="Q757" s="9"/>
      <c r="R757" s="9"/>
      <c r="S757" s="9"/>
      <c r="T757" s="9"/>
      <c r="U757" s="9"/>
      <c r="V757" s="9"/>
      <c r="W757" s="9"/>
    </row>
    <row r="758">
      <c r="A758" s="117" t="str">
        <f t="shared" si="1"/>
        <v>1</v>
      </c>
      <c r="B758" s="5"/>
      <c r="C758" s="116"/>
      <c r="D758" s="9"/>
      <c r="E758" s="9"/>
      <c r="F758" s="9"/>
      <c r="G758" s="9"/>
      <c r="H758" s="9"/>
      <c r="I758" s="9"/>
      <c r="J758" s="9"/>
      <c r="K758" s="9"/>
      <c r="L758" s="9"/>
      <c r="M758" s="9"/>
      <c r="N758" s="9"/>
      <c r="O758" s="9"/>
      <c r="P758" s="9"/>
      <c r="Q758" s="9"/>
      <c r="R758" s="9"/>
      <c r="S758" s="9"/>
      <c r="T758" s="9"/>
      <c r="U758" s="9"/>
      <c r="V758" s="9"/>
      <c r="W758" s="9"/>
    </row>
    <row r="759">
      <c r="A759" s="117" t="str">
        <f t="shared" si="1"/>
        <v>1</v>
      </c>
      <c r="B759" s="39"/>
      <c r="C759" s="116"/>
      <c r="D759" s="9"/>
      <c r="E759" s="9"/>
      <c r="F759" s="9"/>
      <c r="G759" s="9"/>
      <c r="H759" s="9"/>
      <c r="I759" s="9"/>
      <c r="J759" s="9"/>
      <c r="K759" s="9"/>
      <c r="L759" s="9"/>
      <c r="M759" s="9"/>
      <c r="N759" s="9"/>
      <c r="O759" s="9"/>
      <c r="P759" s="9"/>
      <c r="Q759" s="9"/>
      <c r="R759" s="9"/>
      <c r="S759" s="9"/>
      <c r="T759" s="9"/>
      <c r="U759" s="9"/>
      <c r="V759" s="9"/>
      <c r="W759" s="9"/>
    </row>
    <row r="760">
      <c r="A760" s="117" t="str">
        <f t="shared" si="1"/>
        <v>1</v>
      </c>
      <c r="B760" s="5"/>
      <c r="C760" s="119"/>
      <c r="D760" s="9"/>
      <c r="E760" s="9"/>
      <c r="F760" s="9"/>
      <c r="G760" s="9"/>
      <c r="H760" s="9"/>
      <c r="I760" s="9"/>
      <c r="J760" s="9"/>
      <c r="K760" s="9"/>
      <c r="L760" s="9"/>
      <c r="M760" s="9"/>
      <c r="N760" s="9"/>
      <c r="O760" s="9"/>
      <c r="P760" s="9"/>
      <c r="Q760" s="9"/>
      <c r="R760" s="9"/>
      <c r="S760" s="9"/>
      <c r="T760" s="9"/>
      <c r="U760" s="9"/>
      <c r="V760" s="9"/>
      <c r="W760" s="9"/>
    </row>
    <row r="761">
      <c r="A761" s="117" t="str">
        <f t="shared" si="1"/>
        <v>1</v>
      </c>
      <c r="B761" s="5"/>
      <c r="C761" s="116"/>
      <c r="D761" s="9"/>
      <c r="E761" s="9"/>
      <c r="F761" s="9"/>
      <c r="G761" s="9"/>
      <c r="H761" s="9"/>
      <c r="I761" s="9"/>
      <c r="J761" s="9"/>
      <c r="K761" s="9"/>
      <c r="L761" s="9"/>
      <c r="M761" s="9"/>
      <c r="N761" s="9"/>
      <c r="O761" s="9"/>
      <c r="P761" s="9"/>
      <c r="Q761" s="9"/>
      <c r="R761" s="9"/>
      <c r="S761" s="9"/>
      <c r="T761" s="9"/>
      <c r="U761" s="9"/>
      <c r="V761" s="9"/>
      <c r="W761" s="9"/>
    </row>
    <row r="762">
      <c r="A762" s="117" t="str">
        <f t="shared" si="1"/>
        <v>1</v>
      </c>
      <c r="B762" s="5"/>
      <c r="C762" s="116"/>
      <c r="D762" s="9"/>
      <c r="E762" s="9"/>
      <c r="F762" s="9"/>
      <c r="G762" s="9"/>
      <c r="H762" s="9"/>
      <c r="I762" s="9"/>
      <c r="J762" s="9"/>
      <c r="K762" s="9"/>
      <c r="L762" s="9"/>
      <c r="M762" s="9"/>
      <c r="N762" s="9"/>
      <c r="O762" s="9"/>
      <c r="P762" s="9"/>
      <c r="Q762" s="9"/>
      <c r="R762" s="9"/>
      <c r="S762" s="9"/>
      <c r="T762" s="9"/>
      <c r="U762" s="9"/>
      <c r="V762" s="9"/>
      <c r="W762" s="9"/>
    </row>
    <row r="763">
      <c r="A763" s="117" t="str">
        <f t="shared" si="1"/>
        <v>1</v>
      </c>
      <c r="B763" s="39"/>
      <c r="C763" s="116"/>
      <c r="D763" s="9"/>
      <c r="E763" s="9"/>
      <c r="F763" s="9"/>
      <c r="G763" s="9"/>
      <c r="H763" s="9"/>
      <c r="I763" s="9"/>
      <c r="J763" s="9"/>
      <c r="K763" s="9"/>
      <c r="L763" s="9"/>
      <c r="M763" s="9"/>
      <c r="N763" s="9"/>
      <c r="O763" s="9"/>
      <c r="P763" s="9"/>
      <c r="Q763" s="9"/>
      <c r="R763" s="9"/>
      <c r="S763" s="9"/>
      <c r="T763" s="9"/>
      <c r="U763" s="9"/>
      <c r="V763" s="9"/>
      <c r="W763" s="9"/>
    </row>
    <row r="764">
      <c r="A764" s="117" t="str">
        <f t="shared" si="1"/>
        <v>1</v>
      </c>
      <c r="B764" s="39"/>
      <c r="C764" s="116"/>
      <c r="D764" s="9"/>
      <c r="E764" s="9"/>
      <c r="F764" s="9"/>
      <c r="G764" s="9"/>
      <c r="H764" s="9"/>
      <c r="I764" s="9"/>
      <c r="J764" s="9"/>
      <c r="K764" s="9"/>
      <c r="L764" s="9"/>
      <c r="M764" s="9"/>
      <c r="N764" s="9"/>
      <c r="O764" s="9"/>
      <c r="P764" s="9"/>
      <c r="Q764" s="9"/>
      <c r="R764" s="9"/>
      <c r="S764" s="9"/>
      <c r="T764" s="9"/>
      <c r="U764" s="9"/>
      <c r="V764" s="9"/>
      <c r="W764" s="9"/>
    </row>
    <row r="765">
      <c r="A765" s="117" t="str">
        <f t="shared" si="1"/>
        <v>1</v>
      </c>
      <c r="B765" s="39"/>
      <c r="C765" s="116"/>
      <c r="D765" s="9"/>
      <c r="E765" s="9"/>
      <c r="F765" s="9"/>
      <c r="G765" s="9"/>
      <c r="H765" s="9"/>
      <c r="I765" s="9"/>
      <c r="J765" s="9"/>
      <c r="K765" s="9"/>
      <c r="L765" s="9"/>
      <c r="M765" s="9"/>
      <c r="N765" s="9"/>
      <c r="O765" s="9"/>
      <c r="P765" s="9"/>
      <c r="Q765" s="9"/>
      <c r="R765" s="9"/>
      <c r="S765" s="9"/>
      <c r="T765" s="9"/>
      <c r="U765" s="9"/>
      <c r="V765" s="9"/>
      <c r="W765" s="9"/>
    </row>
    <row r="766">
      <c r="A766" s="117" t="str">
        <f t="shared" si="1"/>
        <v>1</v>
      </c>
      <c r="B766" s="39"/>
      <c r="C766" s="116"/>
      <c r="D766" s="9"/>
      <c r="E766" s="9"/>
      <c r="F766" s="9"/>
      <c r="G766" s="9"/>
      <c r="H766" s="9"/>
      <c r="I766" s="9"/>
      <c r="J766" s="9"/>
      <c r="K766" s="9"/>
      <c r="L766" s="9"/>
      <c r="M766" s="9"/>
      <c r="N766" s="9"/>
      <c r="O766" s="9"/>
      <c r="P766" s="9"/>
      <c r="Q766" s="9"/>
      <c r="R766" s="9"/>
      <c r="S766" s="9"/>
      <c r="T766" s="9"/>
      <c r="U766" s="9"/>
      <c r="V766" s="9"/>
      <c r="W766" s="9"/>
    </row>
    <row r="767">
      <c r="A767" s="117" t="str">
        <f t="shared" si="1"/>
        <v>1</v>
      </c>
      <c r="B767" s="5"/>
      <c r="C767" s="116"/>
      <c r="D767" s="9"/>
      <c r="E767" s="9"/>
      <c r="F767" s="9"/>
      <c r="G767" s="9"/>
      <c r="H767" s="9"/>
      <c r="I767" s="9"/>
      <c r="J767" s="9"/>
      <c r="K767" s="9"/>
      <c r="L767" s="9"/>
      <c r="M767" s="9"/>
      <c r="N767" s="9"/>
      <c r="O767" s="9"/>
      <c r="P767" s="9"/>
      <c r="Q767" s="9"/>
      <c r="R767" s="9"/>
      <c r="S767" s="9"/>
      <c r="T767" s="9"/>
      <c r="U767" s="9"/>
      <c r="V767" s="9"/>
      <c r="W767" s="9"/>
    </row>
    <row r="768">
      <c r="A768" s="117" t="str">
        <f t="shared" si="1"/>
        <v>1</v>
      </c>
      <c r="B768" s="5"/>
      <c r="C768" s="116"/>
      <c r="D768" s="9"/>
      <c r="E768" s="9"/>
      <c r="F768" s="9"/>
      <c r="G768" s="9"/>
      <c r="H768" s="9"/>
      <c r="I768" s="9"/>
      <c r="J768" s="9"/>
      <c r="K768" s="9"/>
      <c r="L768" s="9"/>
      <c r="M768" s="9"/>
      <c r="N768" s="9"/>
      <c r="O768" s="9"/>
      <c r="P768" s="9"/>
      <c r="Q768" s="9"/>
      <c r="R768" s="9"/>
      <c r="S768" s="9"/>
      <c r="T768" s="9"/>
      <c r="U768" s="9"/>
      <c r="V768" s="9"/>
      <c r="W768" s="9"/>
    </row>
    <row r="769">
      <c r="A769" s="117" t="str">
        <f t="shared" si="1"/>
        <v>1</v>
      </c>
      <c r="B769" s="5"/>
      <c r="C769" s="116"/>
      <c r="D769" s="9"/>
      <c r="E769" s="9"/>
      <c r="F769" s="9"/>
      <c r="G769" s="9"/>
      <c r="H769" s="9"/>
      <c r="I769" s="9"/>
      <c r="J769" s="9"/>
      <c r="K769" s="9"/>
      <c r="L769" s="9"/>
      <c r="M769" s="9"/>
      <c r="N769" s="9"/>
      <c r="O769" s="9"/>
      <c r="P769" s="9"/>
      <c r="Q769" s="9"/>
      <c r="R769" s="9"/>
      <c r="S769" s="9"/>
      <c r="T769" s="9"/>
      <c r="U769" s="9"/>
      <c r="V769" s="9"/>
      <c r="W769" s="9"/>
    </row>
    <row r="770">
      <c r="A770" s="117" t="str">
        <f t="shared" si="1"/>
        <v>1</v>
      </c>
      <c r="B770" s="39"/>
      <c r="C770" s="116"/>
      <c r="D770" s="9"/>
      <c r="E770" s="9"/>
      <c r="F770" s="9"/>
      <c r="G770" s="9"/>
      <c r="H770" s="9"/>
      <c r="I770" s="9"/>
      <c r="J770" s="9"/>
      <c r="K770" s="9"/>
      <c r="L770" s="9"/>
      <c r="M770" s="9"/>
      <c r="N770" s="9"/>
      <c r="O770" s="9"/>
      <c r="P770" s="9"/>
      <c r="Q770" s="9"/>
      <c r="R770" s="9"/>
      <c r="S770" s="9"/>
      <c r="T770" s="9"/>
      <c r="U770" s="9"/>
      <c r="V770" s="9"/>
      <c r="W770" s="9"/>
    </row>
    <row r="771">
      <c r="A771" s="117" t="str">
        <f t="shared" si="1"/>
        <v>1</v>
      </c>
      <c r="B771" s="39"/>
      <c r="C771" s="116"/>
      <c r="D771" s="9"/>
      <c r="E771" s="9"/>
      <c r="F771" s="9"/>
      <c r="G771" s="9"/>
      <c r="H771" s="9"/>
      <c r="I771" s="9"/>
      <c r="J771" s="9"/>
      <c r="K771" s="9"/>
      <c r="L771" s="9"/>
      <c r="M771" s="9"/>
      <c r="N771" s="9"/>
      <c r="O771" s="9"/>
      <c r="P771" s="9"/>
      <c r="Q771" s="9"/>
      <c r="R771" s="9"/>
      <c r="S771" s="9"/>
      <c r="T771" s="9"/>
      <c r="U771" s="9"/>
      <c r="V771" s="9"/>
      <c r="W771" s="9"/>
    </row>
    <row r="772">
      <c r="A772" s="117" t="str">
        <f t="shared" si="1"/>
        <v>1</v>
      </c>
      <c r="B772" s="39"/>
      <c r="C772" s="116"/>
      <c r="D772" s="9"/>
      <c r="E772" s="9"/>
      <c r="F772" s="9"/>
      <c r="G772" s="9"/>
      <c r="H772" s="9"/>
      <c r="I772" s="9"/>
      <c r="J772" s="9"/>
      <c r="K772" s="9"/>
      <c r="L772" s="9"/>
      <c r="M772" s="9"/>
      <c r="N772" s="9"/>
      <c r="O772" s="9"/>
      <c r="P772" s="9"/>
      <c r="Q772" s="9"/>
      <c r="R772" s="9"/>
      <c r="S772" s="9"/>
      <c r="T772" s="9"/>
      <c r="U772" s="9"/>
      <c r="V772" s="9"/>
      <c r="W772" s="9"/>
    </row>
    <row r="773">
      <c r="A773" s="117" t="str">
        <f t="shared" si="1"/>
        <v>1</v>
      </c>
      <c r="B773" s="39"/>
      <c r="C773" s="116"/>
      <c r="D773" s="9"/>
      <c r="E773" s="9"/>
      <c r="F773" s="9"/>
      <c r="G773" s="9"/>
      <c r="H773" s="9"/>
      <c r="I773" s="9"/>
      <c r="J773" s="9"/>
      <c r="K773" s="9"/>
      <c r="L773" s="9"/>
      <c r="M773" s="9"/>
      <c r="N773" s="9"/>
      <c r="O773" s="9"/>
      <c r="P773" s="9"/>
      <c r="Q773" s="9"/>
      <c r="R773" s="9"/>
      <c r="S773" s="9"/>
      <c r="T773" s="9"/>
      <c r="U773" s="9"/>
      <c r="V773" s="9"/>
      <c r="W773" s="9"/>
    </row>
    <row r="774">
      <c r="A774" s="117" t="str">
        <f t="shared" si="1"/>
        <v>1</v>
      </c>
      <c r="B774" s="5"/>
      <c r="C774" s="116"/>
      <c r="D774" s="9"/>
      <c r="E774" s="9"/>
      <c r="F774" s="9"/>
      <c r="G774" s="9"/>
      <c r="H774" s="9"/>
      <c r="I774" s="9"/>
      <c r="J774" s="9"/>
      <c r="K774" s="9"/>
      <c r="L774" s="9"/>
      <c r="M774" s="9"/>
      <c r="N774" s="9"/>
      <c r="O774" s="9"/>
      <c r="P774" s="9"/>
      <c r="Q774" s="9"/>
      <c r="R774" s="9"/>
      <c r="S774" s="9"/>
      <c r="T774" s="9"/>
      <c r="U774" s="9"/>
      <c r="V774" s="9"/>
      <c r="W774" s="9"/>
    </row>
    <row r="775">
      <c r="A775" s="117" t="str">
        <f t="shared" si="1"/>
        <v>1</v>
      </c>
      <c r="B775" s="39"/>
      <c r="C775" s="116"/>
      <c r="D775" s="9"/>
      <c r="E775" s="9"/>
      <c r="F775" s="9"/>
      <c r="G775" s="9"/>
      <c r="H775" s="9"/>
      <c r="I775" s="9"/>
      <c r="J775" s="9"/>
      <c r="K775" s="9"/>
      <c r="L775" s="9"/>
      <c r="M775" s="9"/>
      <c r="N775" s="9"/>
      <c r="O775" s="9"/>
      <c r="P775" s="9"/>
      <c r="Q775" s="9"/>
      <c r="R775" s="9"/>
      <c r="S775" s="9"/>
      <c r="T775" s="9"/>
      <c r="U775" s="9"/>
      <c r="V775" s="9"/>
      <c r="W775" s="9"/>
    </row>
    <row r="776">
      <c r="A776" s="117" t="str">
        <f t="shared" si="1"/>
        <v>1</v>
      </c>
      <c r="B776" s="39"/>
      <c r="C776" s="116"/>
      <c r="D776" s="9"/>
      <c r="E776" s="9"/>
      <c r="F776" s="9"/>
      <c r="G776" s="9"/>
      <c r="H776" s="9"/>
      <c r="I776" s="9"/>
      <c r="J776" s="9"/>
      <c r="K776" s="9"/>
      <c r="L776" s="9"/>
      <c r="M776" s="9"/>
      <c r="N776" s="9"/>
      <c r="O776" s="9"/>
      <c r="P776" s="9"/>
      <c r="Q776" s="9"/>
      <c r="R776" s="9"/>
      <c r="S776" s="9"/>
      <c r="T776" s="9"/>
      <c r="U776" s="9"/>
      <c r="V776" s="9"/>
      <c r="W776" s="9"/>
    </row>
    <row r="777">
      <c r="A777" s="117" t="str">
        <f t="shared" si="1"/>
        <v>1</v>
      </c>
      <c r="B777" s="5"/>
      <c r="C777" s="116"/>
      <c r="D777" s="9"/>
      <c r="E777" s="9"/>
      <c r="F777" s="9"/>
      <c r="G777" s="9"/>
      <c r="H777" s="9"/>
      <c r="I777" s="9"/>
      <c r="J777" s="9"/>
      <c r="K777" s="9"/>
      <c r="L777" s="9"/>
      <c r="M777" s="9"/>
      <c r="N777" s="9"/>
      <c r="O777" s="9"/>
      <c r="P777" s="9"/>
      <c r="Q777" s="9"/>
      <c r="R777" s="9"/>
      <c r="S777" s="9"/>
      <c r="T777" s="9"/>
      <c r="U777" s="9"/>
      <c r="V777" s="9"/>
      <c r="W777" s="9"/>
    </row>
    <row r="778">
      <c r="A778" s="117" t="str">
        <f t="shared" si="1"/>
        <v>1</v>
      </c>
      <c r="B778" s="5"/>
      <c r="C778" s="116"/>
      <c r="D778" s="9"/>
      <c r="E778" s="9"/>
      <c r="F778" s="9"/>
      <c r="G778" s="9"/>
      <c r="H778" s="9"/>
      <c r="I778" s="9"/>
      <c r="J778" s="9"/>
      <c r="K778" s="9"/>
      <c r="L778" s="9"/>
      <c r="M778" s="9"/>
      <c r="N778" s="9"/>
      <c r="O778" s="9"/>
      <c r="P778" s="9"/>
      <c r="Q778" s="9"/>
      <c r="R778" s="9"/>
      <c r="S778" s="9"/>
      <c r="T778" s="9"/>
      <c r="U778" s="9"/>
      <c r="V778" s="9"/>
      <c r="W778" s="9"/>
    </row>
    <row r="779">
      <c r="A779" s="117" t="str">
        <f t="shared" si="1"/>
        <v>1</v>
      </c>
      <c r="B779" s="5"/>
      <c r="C779" s="116"/>
      <c r="D779" s="9"/>
      <c r="E779" s="9"/>
      <c r="F779" s="9"/>
      <c r="G779" s="9"/>
      <c r="H779" s="9"/>
      <c r="I779" s="9"/>
      <c r="J779" s="9"/>
      <c r="K779" s="9"/>
      <c r="L779" s="9"/>
      <c r="M779" s="9"/>
      <c r="N779" s="9"/>
      <c r="O779" s="9"/>
      <c r="P779" s="9"/>
      <c r="Q779" s="9"/>
      <c r="R779" s="9"/>
      <c r="S779" s="9"/>
      <c r="T779" s="9"/>
      <c r="U779" s="9"/>
      <c r="V779" s="9"/>
      <c r="W779" s="9"/>
    </row>
    <row r="780">
      <c r="A780" s="117" t="str">
        <f t="shared" si="1"/>
        <v>1</v>
      </c>
      <c r="B780" s="5"/>
      <c r="C780" s="116"/>
      <c r="D780" s="9"/>
      <c r="E780" s="9"/>
      <c r="F780" s="9"/>
      <c r="G780" s="9"/>
      <c r="H780" s="9"/>
      <c r="I780" s="9"/>
      <c r="J780" s="9"/>
      <c r="K780" s="9"/>
      <c r="L780" s="9"/>
      <c r="M780" s="9"/>
      <c r="N780" s="9"/>
      <c r="O780" s="9"/>
      <c r="P780" s="9"/>
      <c r="Q780" s="9"/>
      <c r="R780" s="9"/>
      <c r="S780" s="9"/>
      <c r="T780" s="9"/>
      <c r="U780" s="9"/>
      <c r="V780" s="9"/>
      <c r="W780" s="9"/>
    </row>
    <row r="781">
      <c r="A781" s="117" t="str">
        <f t="shared" si="1"/>
        <v>1</v>
      </c>
      <c r="B781" s="5"/>
      <c r="C781" s="116"/>
      <c r="D781" s="9"/>
      <c r="E781" s="9"/>
      <c r="F781" s="9"/>
      <c r="G781" s="9"/>
      <c r="H781" s="9"/>
      <c r="I781" s="9"/>
      <c r="J781" s="9"/>
      <c r="K781" s="9"/>
      <c r="L781" s="9"/>
      <c r="M781" s="9"/>
      <c r="N781" s="9"/>
      <c r="O781" s="9"/>
      <c r="P781" s="9"/>
      <c r="Q781" s="9"/>
      <c r="R781" s="9"/>
      <c r="S781" s="9"/>
      <c r="T781" s="9"/>
      <c r="U781" s="9"/>
      <c r="V781" s="9"/>
      <c r="W781" s="9"/>
    </row>
    <row r="782">
      <c r="A782" s="117" t="str">
        <f t="shared" si="1"/>
        <v>1</v>
      </c>
      <c r="B782" s="5"/>
      <c r="C782" s="116"/>
      <c r="D782" s="9"/>
      <c r="E782" s="9"/>
      <c r="F782" s="9"/>
      <c r="G782" s="9"/>
      <c r="H782" s="9"/>
      <c r="I782" s="9"/>
      <c r="J782" s="9"/>
      <c r="K782" s="9"/>
      <c r="L782" s="9"/>
      <c r="M782" s="9"/>
      <c r="N782" s="9"/>
      <c r="O782" s="9"/>
      <c r="P782" s="9"/>
      <c r="Q782" s="9"/>
      <c r="R782" s="9"/>
      <c r="S782" s="9"/>
      <c r="T782" s="9"/>
      <c r="U782" s="9"/>
      <c r="V782" s="9"/>
      <c r="W782" s="9"/>
    </row>
    <row r="783">
      <c r="A783" s="117" t="str">
        <f t="shared" si="1"/>
        <v>1</v>
      </c>
      <c r="B783" s="39"/>
      <c r="C783" s="116"/>
      <c r="D783" s="9"/>
      <c r="E783" s="9"/>
      <c r="F783" s="9"/>
      <c r="G783" s="9"/>
      <c r="H783" s="9"/>
      <c r="I783" s="9"/>
      <c r="J783" s="9"/>
      <c r="K783" s="9"/>
      <c r="L783" s="9"/>
      <c r="M783" s="9"/>
      <c r="N783" s="9"/>
      <c r="O783" s="9"/>
      <c r="P783" s="9"/>
      <c r="Q783" s="9"/>
      <c r="R783" s="9"/>
      <c r="S783" s="9"/>
      <c r="T783" s="9"/>
      <c r="U783" s="9"/>
      <c r="V783" s="9"/>
      <c r="W783" s="9"/>
    </row>
    <row r="784">
      <c r="A784" s="117" t="str">
        <f t="shared" si="1"/>
        <v>1</v>
      </c>
      <c r="B784" s="39"/>
      <c r="C784" s="116"/>
      <c r="D784" s="9"/>
      <c r="E784" s="9"/>
      <c r="F784" s="9"/>
      <c r="G784" s="9"/>
      <c r="H784" s="9"/>
      <c r="I784" s="9"/>
      <c r="J784" s="9"/>
      <c r="K784" s="9"/>
      <c r="L784" s="9"/>
      <c r="M784" s="9"/>
      <c r="N784" s="9"/>
      <c r="O784" s="9"/>
      <c r="P784" s="9"/>
      <c r="Q784" s="9"/>
      <c r="R784" s="9"/>
      <c r="S784" s="9"/>
      <c r="T784" s="9"/>
      <c r="U784" s="9"/>
      <c r="V784" s="9"/>
      <c r="W784" s="9"/>
    </row>
    <row r="785">
      <c r="A785" s="117" t="str">
        <f t="shared" si="1"/>
        <v>1</v>
      </c>
      <c r="B785" s="5"/>
      <c r="C785" s="116"/>
      <c r="D785" s="9"/>
      <c r="E785" s="9"/>
      <c r="F785" s="9"/>
      <c r="G785" s="9"/>
      <c r="H785" s="9"/>
      <c r="I785" s="9"/>
      <c r="J785" s="9"/>
      <c r="K785" s="9"/>
      <c r="L785" s="9"/>
      <c r="M785" s="9"/>
      <c r="N785" s="9"/>
      <c r="O785" s="9"/>
      <c r="P785" s="9"/>
      <c r="Q785" s="9"/>
      <c r="R785" s="9"/>
      <c r="S785" s="9"/>
      <c r="T785" s="9"/>
      <c r="U785" s="9"/>
      <c r="V785" s="9"/>
      <c r="W785" s="9"/>
    </row>
    <row r="786">
      <c r="A786" s="117" t="str">
        <f t="shared" si="1"/>
        <v>1</v>
      </c>
      <c r="B786" s="5"/>
      <c r="C786" s="116"/>
      <c r="D786" s="9"/>
      <c r="E786" s="9"/>
      <c r="F786" s="9"/>
      <c r="G786" s="9"/>
      <c r="H786" s="9"/>
      <c r="I786" s="9"/>
      <c r="J786" s="9"/>
      <c r="K786" s="9"/>
      <c r="L786" s="9"/>
      <c r="M786" s="9"/>
      <c r="N786" s="9"/>
      <c r="O786" s="9"/>
      <c r="P786" s="9"/>
      <c r="Q786" s="9"/>
      <c r="R786" s="9"/>
      <c r="S786" s="9"/>
      <c r="T786" s="9"/>
      <c r="U786" s="9"/>
      <c r="V786" s="9"/>
      <c r="W786" s="9"/>
    </row>
    <row r="787">
      <c r="A787" s="117" t="str">
        <f t="shared" si="1"/>
        <v>1</v>
      </c>
      <c r="B787" s="5"/>
      <c r="C787" s="116"/>
      <c r="D787" s="9"/>
      <c r="E787" s="9"/>
      <c r="F787" s="9"/>
      <c r="G787" s="9"/>
      <c r="H787" s="9"/>
      <c r="I787" s="9"/>
      <c r="J787" s="9"/>
      <c r="K787" s="9"/>
      <c r="L787" s="9"/>
      <c r="M787" s="9"/>
      <c r="N787" s="9"/>
      <c r="O787" s="9"/>
      <c r="P787" s="9"/>
      <c r="Q787" s="9"/>
      <c r="R787" s="9"/>
      <c r="S787" s="9"/>
      <c r="T787" s="9"/>
      <c r="U787" s="9"/>
      <c r="V787" s="9"/>
      <c r="W787" s="9"/>
    </row>
    <row r="788">
      <c r="A788" s="117" t="str">
        <f t="shared" si="1"/>
        <v>1</v>
      </c>
      <c r="B788" s="5"/>
      <c r="C788" s="116"/>
      <c r="D788" s="9"/>
      <c r="E788" s="9"/>
      <c r="F788" s="9"/>
      <c r="G788" s="9"/>
      <c r="H788" s="9"/>
      <c r="I788" s="9"/>
      <c r="J788" s="9"/>
      <c r="K788" s="9"/>
      <c r="L788" s="9"/>
      <c r="M788" s="9"/>
      <c r="N788" s="9"/>
      <c r="O788" s="9"/>
      <c r="P788" s="9"/>
      <c r="Q788" s="9"/>
      <c r="R788" s="9"/>
      <c r="S788" s="9"/>
      <c r="T788" s="9"/>
      <c r="U788" s="9"/>
      <c r="V788" s="9"/>
      <c r="W788" s="9"/>
    </row>
    <row r="789">
      <c r="A789" s="117" t="str">
        <f t="shared" si="1"/>
        <v>1</v>
      </c>
      <c r="B789" s="39"/>
      <c r="C789" s="116"/>
      <c r="D789" s="9"/>
      <c r="E789" s="9"/>
      <c r="F789" s="9"/>
      <c r="G789" s="9"/>
      <c r="H789" s="9"/>
      <c r="I789" s="9"/>
      <c r="J789" s="9"/>
      <c r="K789" s="9"/>
      <c r="L789" s="9"/>
      <c r="M789" s="9"/>
      <c r="N789" s="9"/>
      <c r="O789" s="9"/>
      <c r="P789" s="9"/>
      <c r="Q789" s="9"/>
      <c r="R789" s="9"/>
      <c r="S789" s="9"/>
      <c r="T789" s="9"/>
      <c r="U789" s="9"/>
      <c r="V789" s="9"/>
      <c r="W789" s="9"/>
    </row>
    <row r="790">
      <c r="A790" s="117" t="str">
        <f t="shared" si="1"/>
        <v>1</v>
      </c>
      <c r="B790" s="39"/>
      <c r="C790" s="116"/>
      <c r="D790" s="9"/>
      <c r="E790" s="9"/>
      <c r="F790" s="9"/>
      <c r="G790" s="9"/>
      <c r="H790" s="9"/>
      <c r="I790" s="9"/>
      <c r="J790" s="9"/>
      <c r="K790" s="9"/>
      <c r="L790" s="9"/>
      <c r="M790" s="9"/>
      <c r="N790" s="9"/>
      <c r="O790" s="9"/>
      <c r="P790" s="9"/>
      <c r="Q790" s="9"/>
      <c r="R790" s="9"/>
      <c r="S790" s="9"/>
      <c r="T790" s="9"/>
      <c r="U790" s="9"/>
      <c r="V790" s="9"/>
      <c r="W790" s="9"/>
    </row>
    <row r="791">
      <c r="A791" s="117" t="str">
        <f t="shared" si="1"/>
        <v>1</v>
      </c>
      <c r="B791" s="5"/>
      <c r="C791" s="116"/>
      <c r="D791" s="9"/>
      <c r="E791" s="9"/>
      <c r="F791" s="9"/>
      <c r="G791" s="9"/>
      <c r="H791" s="9"/>
      <c r="I791" s="9"/>
      <c r="J791" s="9"/>
      <c r="K791" s="9"/>
      <c r="L791" s="9"/>
      <c r="M791" s="9"/>
      <c r="N791" s="9"/>
      <c r="O791" s="9"/>
      <c r="P791" s="9"/>
      <c r="Q791" s="9"/>
      <c r="R791" s="9"/>
      <c r="S791" s="9"/>
      <c r="T791" s="9"/>
      <c r="U791" s="9"/>
      <c r="V791" s="9"/>
      <c r="W791" s="9"/>
    </row>
    <row r="792">
      <c r="A792" s="117" t="str">
        <f t="shared" si="1"/>
        <v>1</v>
      </c>
      <c r="B792" s="39"/>
      <c r="C792" s="116"/>
      <c r="D792" s="9"/>
      <c r="E792" s="9"/>
      <c r="F792" s="9"/>
      <c r="G792" s="9"/>
      <c r="H792" s="9"/>
      <c r="I792" s="9"/>
      <c r="J792" s="9"/>
      <c r="K792" s="9"/>
      <c r="L792" s="9"/>
      <c r="M792" s="9"/>
      <c r="N792" s="9"/>
      <c r="O792" s="9"/>
      <c r="P792" s="9"/>
      <c r="Q792" s="9"/>
      <c r="R792" s="9"/>
      <c r="S792" s="9"/>
      <c r="T792" s="9"/>
      <c r="U792" s="9"/>
      <c r="V792" s="9"/>
      <c r="W792" s="9"/>
    </row>
    <row r="793">
      <c r="A793" s="117" t="str">
        <f t="shared" si="1"/>
        <v>1</v>
      </c>
      <c r="B793" s="39"/>
      <c r="C793" s="116"/>
      <c r="D793" s="9"/>
      <c r="E793" s="9"/>
      <c r="F793" s="9"/>
      <c r="G793" s="9"/>
      <c r="H793" s="9"/>
      <c r="I793" s="9"/>
      <c r="J793" s="9"/>
      <c r="K793" s="9"/>
      <c r="L793" s="9"/>
      <c r="M793" s="9"/>
      <c r="N793" s="9"/>
      <c r="O793" s="9"/>
      <c r="P793" s="9"/>
      <c r="Q793" s="9"/>
      <c r="R793" s="9"/>
      <c r="S793" s="9"/>
      <c r="T793" s="9"/>
      <c r="U793" s="9"/>
      <c r="V793" s="9"/>
      <c r="W793" s="9"/>
    </row>
    <row r="794">
      <c r="A794" s="117" t="str">
        <f t="shared" si="1"/>
        <v>1</v>
      </c>
      <c r="B794" s="39"/>
      <c r="C794" s="116"/>
      <c r="D794" s="9"/>
      <c r="E794" s="9"/>
      <c r="F794" s="9"/>
      <c r="G794" s="9"/>
      <c r="H794" s="9"/>
      <c r="I794" s="9"/>
      <c r="J794" s="9"/>
      <c r="K794" s="9"/>
      <c r="L794" s="9"/>
      <c r="M794" s="9"/>
      <c r="N794" s="9"/>
      <c r="O794" s="9"/>
      <c r="P794" s="9"/>
      <c r="Q794" s="9"/>
      <c r="R794" s="9"/>
      <c r="S794" s="9"/>
      <c r="T794" s="9"/>
      <c r="U794" s="9"/>
      <c r="V794" s="9"/>
      <c r="W794" s="9"/>
    </row>
    <row r="795">
      <c r="A795" s="117" t="str">
        <f t="shared" si="1"/>
        <v>1</v>
      </c>
      <c r="B795" s="39"/>
      <c r="C795" s="116"/>
      <c r="D795" s="9"/>
      <c r="E795" s="9"/>
      <c r="F795" s="9"/>
      <c r="G795" s="9"/>
      <c r="H795" s="9"/>
      <c r="I795" s="9"/>
      <c r="J795" s="9"/>
      <c r="K795" s="9"/>
      <c r="L795" s="9"/>
      <c r="M795" s="9"/>
      <c r="N795" s="9"/>
      <c r="O795" s="9"/>
      <c r="P795" s="9"/>
      <c r="Q795" s="9"/>
      <c r="R795" s="9"/>
      <c r="S795" s="9"/>
      <c r="T795" s="9"/>
      <c r="U795" s="9"/>
      <c r="V795" s="9"/>
      <c r="W795" s="9"/>
    </row>
    <row r="796">
      <c r="A796" s="117" t="str">
        <f t="shared" si="1"/>
        <v>1</v>
      </c>
      <c r="B796" s="39"/>
      <c r="C796" s="116"/>
      <c r="D796" s="9"/>
      <c r="E796" s="9"/>
      <c r="F796" s="9"/>
      <c r="G796" s="9"/>
      <c r="H796" s="9"/>
      <c r="I796" s="9"/>
      <c r="J796" s="9"/>
      <c r="K796" s="9"/>
      <c r="L796" s="9"/>
      <c r="M796" s="9"/>
      <c r="N796" s="9"/>
      <c r="O796" s="9"/>
      <c r="P796" s="9"/>
      <c r="Q796" s="9"/>
      <c r="R796" s="9"/>
      <c r="S796" s="9"/>
      <c r="T796" s="9"/>
      <c r="U796" s="9"/>
      <c r="V796" s="9"/>
      <c r="W796" s="9"/>
    </row>
    <row r="797">
      <c r="A797" s="117" t="str">
        <f t="shared" si="1"/>
        <v>1</v>
      </c>
      <c r="B797" s="39"/>
      <c r="C797" s="116"/>
      <c r="D797" s="9"/>
      <c r="E797" s="9"/>
      <c r="F797" s="9"/>
      <c r="G797" s="9"/>
      <c r="H797" s="9"/>
      <c r="I797" s="9"/>
      <c r="J797" s="9"/>
      <c r="K797" s="9"/>
      <c r="L797" s="9"/>
      <c r="M797" s="9"/>
      <c r="N797" s="9"/>
      <c r="O797" s="9"/>
      <c r="P797" s="9"/>
      <c r="Q797" s="9"/>
      <c r="R797" s="9"/>
      <c r="S797" s="9"/>
      <c r="T797" s="9"/>
      <c r="U797" s="9"/>
      <c r="V797" s="9"/>
      <c r="W797" s="9"/>
    </row>
    <row r="798">
      <c r="A798" s="117" t="str">
        <f t="shared" si="1"/>
        <v>1</v>
      </c>
      <c r="B798" s="39"/>
      <c r="C798" s="116"/>
      <c r="D798" s="9"/>
      <c r="E798" s="9"/>
      <c r="F798" s="9"/>
      <c r="G798" s="9"/>
      <c r="H798" s="9"/>
      <c r="I798" s="9"/>
      <c r="J798" s="9"/>
      <c r="K798" s="9"/>
      <c r="L798" s="9"/>
      <c r="M798" s="9"/>
      <c r="N798" s="9"/>
      <c r="O798" s="9"/>
      <c r="P798" s="9"/>
      <c r="Q798" s="9"/>
      <c r="R798" s="9"/>
      <c r="S798" s="9"/>
      <c r="T798" s="9"/>
      <c r="U798" s="9"/>
      <c r="V798" s="9"/>
      <c r="W798" s="9"/>
    </row>
    <row r="799">
      <c r="A799" s="117" t="str">
        <f t="shared" si="1"/>
        <v>1</v>
      </c>
      <c r="B799" s="39"/>
      <c r="C799" s="116"/>
      <c r="D799" s="9"/>
      <c r="E799" s="9"/>
      <c r="F799" s="9"/>
      <c r="G799" s="9"/>
      <c r="H799" s="9"/>
      <c r="I799" s="9"/>
      <c r="J799" s="9"/>
      <c r="K799" s="9"/>
      <c r="L799" s="9"/>
      <c r="M799" s="9"/>
      <c r="N799" s="9"/>
      <c r="O799" s="9"/>
      <c r="P799" s="9"/>
      <c r="Q799" s="9"/>
      <c r="R799" s="9"/>
      <c r="S799" s="9"/>
      <c r="T799" s="9"/>
      <c r="U799" s="9"/>
      <c r="V799" s="9"/>
      <c r="W799" s="9"/>
    </row>
    <row r="800">
      <c r="A800" s="117" t="str">
        <f t="shared" si="1"/>
        <v>1</v>
      </c>
      <c r="B800" s="39"/>
      <c r="C800" s="116"/>
      <c r="D800" s="9"/>
      <c r="E800" s="9"/>
      <c r="F800" s="9"/>
      <c r="G800" s="9"/>
      <c r="H800" s="9"/>
      <c r="I800" s="9"/>
      <c r="J800" s="9"/>
      <c r="K800" s="9"/>
      <c r="L800" s="9"/>
      <c r="M800" s="9"/>
      <c r="N800" s="9"/>
      <c r="O800" s="9"/>
      <c r="P800" s="9"/>
      <c r="Q800" s="9"/>
      <c r="R800" s="9"/>
      <c r="S800" s="9"/>
      <c r="T800" s="9"/>
      <c r="U800" s="9"/>
      <c r="V800" s="9"/>
      <c r="W800" s="9"/>
    </row>
    <row r="801">
      <c r="A801" s="117" t="str">
        <f t="shared" si="1"/>
        <v>1</v>
      </c>
      <c r="B801" s="39"/>
      <c r="C801" s="116"/>
      <c r="D801" s="9"/>
      <c r="E801" s="9"/>
      <c r="F801" s="9"/>
      <c r="G801" s="9"/>
      <c r="H801" s="9"/>
      <c r="I801" s="9"/>
      <c r="J801" s="9"/>
      <c r="K801" s="9"/>
      <c r="L801" s="9"/>
      <c r="M801" s="9"/>
      <c r="N801" s="9"/>
      <c r="O801" s="9"/>
      <c r="P801" s="9"/>
      <c r="Q801" s="9"/>
      <c r="R801" s="9"/>
      <c r="S801" s="9"/>
      <c r="T801" s="9"/>
      <c r="U801" s="9"/>
      <c r="V801" s="9"/>
      <c r="W801" s="9"/>
    </row>
    <row r="802">
      <c r="A802" s="117" t="str">
        <f t="shared" si="1"/>
        <v>1</v>
      </c>
      <c r="B802" s="39"/>
      <c r="C802" s="116"/>
      <c r="D802" s="9"/>
      <c r="E802" s="9"/>
      <c r="F802" s="9"/>
      <c r="G802" s="9"/>
      <c r="H802" s="9"/>
      <c r="I802" s="9"/>
      <c r="J802" s="9"/>
      <c r="K802" s="9"/>
      <c r="L802" s="9"/>
      <c r="M802" s="9"/>
      <c r="N802" s="9"/>
      <c r="O802" s="9"/>
      <c r="P802" s="9"/>
      <c r="Q802" s="9"/>
      <c r="R802" s="9"/>
      <c r="S802" s="9"/>
      <c r="T802" s="9"/>
      <c r="U802" s="9"/>
      <c r="V802" s="9"/>
      <c r="W802" s="9"/>
    </row>
    <row r="803">
      <c r="A803" s="117" t="str">
        <f t="shared" si="1"/>
        <v>1</v>
      </c>
      <c r="B803" s="5"/>
      <c r="C803" s="116"/>
      <c r="D803" s="9"/>
      <c r="E803" s="9"/>
      <c r="F803" s="9"/>
      <c r="G803" s="9"/>
      <c r="H803" s="9"/>
      <c r="I803" s="9"/>
      <c r="J803" s="9"/>
      <c r="K803" s="9"/>
      <c r="L803" s="9"/>
      <c r="M803" s="9"/>
      <c r="N803" s="9"/>
      <c r="O803" s="9"/>
      <c r="P803" s="9"/>
      <c r="Q803" s="9"/>
      <c r="R803" s="9"/>
      <c r="S803" s="9"/>
      <c r="T803" s="9"/>
      <c r="U803" s="9"/>
      <c r="V803" s="9"/>
      <c r="W803" s="9"/>
    </row>
    <row r="804">
      <c r="A804" s="117" t="str">
        <f t="shared" si="1"/>
        <v>1</v>
      </c>
      <c r="B804" s="5"/>
      <c r="C804" s="116"/>
      <c r="D804" s="9"/>
      <c r="E804" s="9"/>
      <c r="F804" s="9"/>
      <c r="G804" s="9"/>
      <c r="H804" s="9"/>
      <c r="I804" s="9"/>
      <c r="J804" s="9"/>
      <c r="K804" s="9"/>
      <c r="L804" s="9"/>
      <c r="M804" s="9"/>
      <c r="N804" s="9"/>
      <c r="O804" s="9"/>
      <c r="P804" s="9"/>
      <c r="Q804" s="9"/>
      <c r="R804" s="9"/>
      <c r="S804" s="9"/>
      <c r="T804" s="9"/>
      <c r="U804" s="9"/>
      <c r="V804" s="9"/>
      <c r="W804" s="9"/>
    </row>
    <row r="805">
      <c r="A805" s="117" t="str">
        <f t="shared" si="1"/>
        <v>1</v>
      </c>
      <c r="B805" s="5"/>
      <c r="C805" s="116"/>
      <c r="D805" s="9"/>
      <c r="E805" s="9"/>
      <c r="F805" s="9"/>
      <c r="G805" s="9"/>
      <c r="H805" s="9"/>
      <c r="I805" s="9"/>
      <c r="J805" s="9"/>
      <c r="K805" s="9"/>
      <c r="L805" s="9"/>
      <c r="M805" s="9"/>
      <c r="N805" s="9"/>
      <c r="O805" s="9"/>
      <c r="P805" s="9"/>
      <c r="Q805" s="9"/>
      <c r="R805" s="9"/>
      <c r="S805" s="9"/>
      <c r="T805" s="9"/>
      <c r="U805" s="9"/>
      <c r="V805" s="9"/>
      <c r="W805" s="9"/>
    </row>
    <row r="806">
      <c r="A806" s="117" t="str">
        <f t="shared" si="1"/>
        <v>1</v>
      </c>
      <c r="B806" s="5"/>
      <c r="C806" s="116"/>
      <c r="D806" s="9"/>
      <c r="E806" s="9"/>
      <c r="F806" s="9"/>
      <c r="G806" s="9"/>
      <c r="H806" s="9"/>
      <c r="I806" s="9"/>
      <c r="J806" s="9"/>
      <c r="K806" s="9"/>
      <c r="L806" s="9"/>
      <c r="M806" s="9"/>
      <c r="N806" s="9"/>
      <c r="O806" s="9"/>
      <c r="P806" s="9"/>
      <c r="Q806" s="9"/>
      <c r="R806" s="9"/>
      <c r="S806" s="9"/>
      <c r="T806" s="9"/>
      <c r="U806" s="9"/>
      <c r="V806" s="9"/>
      <c r="W806" s="9"/>
    </row>
    <row r="807">
      <c r="A807" s="117" t="str">
        <f t="shared" si="1"/>
        <v>1</v>
      </c>
      <c r="B807" s="5"/>
      <c r="C807" s="116"/>
      <c r="D807" s="9"/>
      <c r="E807" s="9"/>
      <c r="F807" s="9"/>
      <c r="G807" s="9"/>
      <c r="H807" s="9"/>
      <c r="I807" s="9"/>
      <c r="J807" s="9"/>
      <c r="K807" s="9"/>
      <c r="L807" s="9"/>
      <c r="M807" s="9"/>
      <c r="N807" s="9"/>
      <c r="O807" s="9"/>
      <c r="P807" s="9"/>
      <c r="Q807" s="9"/>
      <c r="R807" s="9"/>
      <c r="S807" s="9"/>
      <c r="T807" s="9"/>
      <c r="U807" s="9"/>
      <c r="V807" s="9"/>
      <c r="W807" s="9"/>
    </row>
    <row r="808">
      <c r="A808" s="117" t="str">
        <f t="shared" si="1"/>
        <v>1</v>
      </c>
      <c r="B808" s="5"/>
      <c r="C808" s="116"/>
      <c r="D808" s="9"/>
      <c r="E808" s="9"/>
      <c r="F808" s="9"/>
      <c r="G808" s="9"/>
      <c r="H808" s="9"/>
      <c r="I808" s="9"/>
      <c r="J808" s="9"/>
      <c r="K808" s="9"/>
      <c r="L808" s="9"/>
      <c r="M808" s="9"/>
      <c r="N808" s="9"/>
      <c r="O808" s="9"/>
      <c r="P808" s="9"/>
      <c r="Q808" s="9"/>
      <c r="R808" s="9"/>
      <c r="S808" s="9"/>
      <c r="T808" s="9"/>
      <c r="U808" s="9"/>
      <c r="V808" s="9"/>
      <c r="W808" s="9"/>
    </row>
    <row r="809">
      <c r="A809" s="117" t="str">
        <f t="shared" si="1"/>
        <v>1</v>
      </c>
      <c r="B809" s="39"/>
      <c r="C809" s="116"/>
      <c r="D809" s="9"/>
      <c r="E809" s="9"/>
      <c r="F809" s="9"/>
      <c r="G809" s="9"/>
      <c r="H809" s="9"/>
      <c r="I809" s="9"/>
      <c r="J809" s="9"/>
      <c r="K809" s="9"/>
      <c r="L809" s="9"/>
      <c r="M809" s="9"/>
      <c r="N809" s="9"/>
      <c r="O809" s="9"/>
      <c r="P809" s="9"/>
      <c r="Q809" s="9"/>
      <c r="R809" s="9"/>
      <c r="S809" s="9"/>
      <c r="T809" s="9"/>
      <c r="U809" s="9"/>
      <c r="V809" s="9"/>
      <c r="W809" s="9"/>
    </row>
    <row r="810">
      <c r="A810" s="117" t="str">
        <f t="shared" si="1"/>
        <v>1</v>
      </c>
      <c r="B810" s="5"/>
      <c r="C810" s="116"/>
      <c r="D810" s="9"/>
      <c r="E810" s="9"/>
      <c r="F810" s="9"/>
      <c r="G810" s="9"/>
      <c r="H810" s="9"/>
      <c r="I810" s="9"/>
      <c r="J810" s="9"/>
      <c r="K810" s="9"/>
      <c r="L810" s="9"/>
      <c r="M810" s="9"/>
      <c r="N810" s="9"/>
      <c r="O810" s="9"/>
      <c r="P810" s="9"/>
      <c r="Q810" s="9"/>
      <c r="R810" s="9"/>
      <c r="S810" s="9"/>
      <c r="T810" s="9"/>
      <c r="U810" s="9"/>
      <c r="V810" s="9"/>
      <c r="W810" s="9"/>
    </row>
    <row r="811">
      <c r="A811" s="117" t="str">
        <f t="shared" si="1"/>
        <v>1</v>
      </c>
      <c r="B811" s="5"/>
      <c r="C811" s="116"/>
      <c r="D811" s="9"/>
      <c r="E811" s="9"/>
      <c r="F811" s="9"/>
      <c r="G811" s="9"/>
      <c r="H811" s="9"/>
      <c r="I811" s="9"/>
      <c r="J811" s="9"/>
      <c r="K811" s="9"/>
      <c r="L811" s="9"/>
      <c r="M811" s="9"/>
      <c r="N811" s="9"/>
      <c r="O811" s="9"/>
      <c r="P811" s="9"/>
      <c r="Q811" s="9"/>
      <c r="R811" s="9"/>
      <c r="S811" s="9"/>
      <c r="T811" s="9"/>
      <c r="U811" s="9"/>
      <c r="V811" s="9"/>
      <c r="W811" s="9"/>
    </row>
    <row r="812">
      <c r="A812" s="117" t="str">
        <f t="shared" si="1"/>
        <v>1</v>
      </c>
      <c r="B812" s="5"/>
      <c r="C812" s="116"/>
      <c r="D812" s="9"/>
      <c r="E812" s="9"/>
      <c r="F812" s="9"/>
      <c r="G812" s="9"/>
      <c r="H812" s="9"/>
      <c r="I812" s="9"/>
      <c r="J812" s="9"/>
      <c r="K812" s="9"/>
      <c r="L812" s="9"/>
      <c r="M812" s="9"/>
      <c r="N812" s="9"/>
      <c r="O812" s="9"/>
      <c r="P812" s="9"/>
      <c r="Q812" s="9"/>
      <c r="R812" s="9"/>
      <c r="S812" s="9"/>
      <c r="T812" s="9"/>
      <c r="U812" s="9"/>
      <c r="V812" s="9"/>
      <c r="W812" s="9"/>
    </row>
    <row r="813">
      <c r="A813" s="117" t="str">
        <f t="shared" si="1"/>
        <v>1</v>
      </c>
      <c r="B813" s="39"/>
      <c r="C813" s="116"/>
      <c r="D813" s="9"/>
      <c r="E813" s="9"/>
      <c r="F813" s="9"/>
      <c r="G813" s="9"/>
      <c r="H813" s="9"/>
      <c r="I813" s="9"/>
      <c r="J813" s="9"/>
      <c r="K813" s="9"/>
      <c r="L813" s="9"/>
      <c r="M813" s="9"/>
      <c r="N813" s="9"/>
      <c r="O813" s="9"/>
      <c r="P813" s="9"/>
      <c r="Q813" s="9"/>
      <c r="R813" s="9"/>
      <c r="S813" s="9"/>
      <c r="T813" s="9"/>
      <c r="U813" s="9"/>
      <c r="V813" s="9"/>
      <c r="W813" s="9"/>
    </row>
    <row r="814">
      <c r="A814" s="117" t="str">
        <f t="shared" si="1"/>
        <v>1</v>
      </c>
      <c r="B814" s="39"/>
      <c r="C814" s="116"/>
      <c r="D814" s="9"/>
      <c r="E814" s="9"/>
      <c r="F814" s="9"/>
      <c r="G814" s="9"/>
      <c r="H814" s="9"/>
      <c r="I814" s="9"/>
      <c r="J814" s="9"/>
      <c r="K814" s="9"/>
      <c r="L814" s="9"/>
      <c r="M814" s="9"/>
      <c r="N814" s="9"/>
      <c r="O814" s="9"/>
      <c r="P814" s="9"/>
      <c r="Q814" s="9"/>
      <c r="R814" s="9"/>
      <c r="S814" s="9"/>
      <c r="T814" s="9"/>
      <c r="U814" s="9"/>
      <c r="V814" s="9"/>
      <c r="W814" s="9"/>
    </row>
    <row r="815">
      <c r="A815" s="117" t="str">
        <f t="shared" si="1"/>
        <v>1</v>
      </c>
      <c r="B815" s="39"/>
      <c r="C815" s="116"/>
      <c r="D815" s="9"/>
      <c r="E815" s="9"/>
      <c r="F815" s="9"/>
      <c r="G815" s="9"/>
      <c r="H815" s="9"/>
      <c r="I815" s="9"/>
      <c r="J815" s="9"/>
      <c r="K815" s="9"/>
      <c r="L815" s="9"/>
      <c r="M815" s="9"/>
      <c r="N815" s="9"/>
      <c r="O815" s="9"/>
      <c r="P815" s="9"/>
      <c r="Q815" s="9"/>
      <c r="R815" s="9"/>
      <c r="S815" s="9"/>
      <c r="T815" s="9"/>
      <c r="U815" s="9"/>
      <c r="V815" s="9"/>
      <c r="W815" s="9"/>
    </row>
    <row r="816">
      <c r="A816" s="117" t="str">
        <f t="shared" si="1"/>
        <v>1</v>
      </c>
      <c r="B816" s="5"/>
      <c r="C816" s="116"/>
      <c r="D816" s="9"/>
      <c r="E816" s="9"/>
      <c r="F816" s="9"/>
      <c r="G816" s="9"/>
      <c r="H816" s="9"/>
      <c r="I816" s="9"/>
      <c r="J816" s="9"/>
      <c r="K816" s="9"/>
      <c r="L816" s="9"/>
      <c r="M816" s="9"/>
      <c r="N816" s="9"/>
      <c r="O816" s="9"/>
      <c r="P816" s="9"/>
      <c r="Q816" s="9"/>
      <c r="R816" s="9"/>
      <c r="S816" s="9"/>
      <c r="T816" s="9"/>
      <c r="U816" s="9"/>
      <c r="V816" s="9"/>
      <c r="W816" s="9"/>
    </row>
    <row r="817">
      <c r="A817" s="117" t="str">
        <f t="shared" si="1"/>
        <v>1</v>
      </c>
      <c r="B817" s="39"/>
      <c r="C817" s="116"/>
      <c r="D817" s="9"/>
      <c r="E817" s="9"/>
      <c r="F817" s="9"/>
      <c r="G817" s="9"/>
      <c r="H817" s="9"/>
      <c r="I817" s="9"/>
      <c r="J817" s="9"/>
      <c r="K817" s="9"/>
      <c r="L817" s="9"/>
      <c r="M817" s="9"/>
      <c r="N817" s="9"/>
      <c r="O817" s="9"/>
      <c r="P817" s="9"/>
      <c r="Q817" s="9"/>
      <c r="R817" s="9"/>
      <c r="S817" s="9"/>
      <c r="T817" s="9"/>
      <c r="U817" s="9"/>
      <c r="V817" s="9"/>
      <c r="W817" s="9"/>
    </row>
    <row r="818">
      <c r="A818" s="117" t="str">
        <f t="shared" si="1"/>
        <v>1</v>
      </c>
      <c r="B818" s="5"/>
      <c r="C818" s="116"/>
      <c r="D818" s="9"/>
      <c r="E818" s="9"/>
      <c r="F818" s="9"/>
      <c r="G818" s="9"/>
      <c r="H818" s="9"/>
      <c r="I818" s="9"/>
      <c r="J818" s="9"/>
      <c r="K818" s="9"/>
      <c r="L818" s="9"/>
      <c r="M818" s="9"/>
      <c r="N818" s="9"/>
      <c r="O818" s="9"/>
      <c r="P818" s="9"/>
      <c r="Q818" s="9"/>
      <c r="R818" s="9"/>
      <c r="S818" s="9"/>
      <c r="T818" s="9"/>
      <c r="U818" s="9"/>
      <c r="V818" s="9"/>
      <c r="W818" s="9"/>
    </row>
    <row r="819">
      <c r="A819" s="117" t="str">
        <f t="shared" si="1"/>
        <v>1</v>
      </c>
      <c r="B819" s="5"/>
      <c r="C819" s="116"/>
      <c r="D819" s="9"/>
      <c r="E819" s="9"/>
      <c r="F819" s="9"/>
      <c r="G819" s="9"/>
      <c r="H819" s="9"/>
      <c r="I819" s="9"/>
      <c r="J819" s="9"/>
      <c r="K819" s="9"/>
      <c r="L819" s="9"/>
      <c r="M819" s="9"/>
      <c r="N819" s="9"/>
      <c r="O819" s="9"/>
      <c r="P819" s="9"/>
      <c r="Q819" s="9"/>
      <c r="R819" s="9"/>
      <c r="S819" s="9"/>
      <c r="T819" s="9"/>
      <c r="U819" s="9"/>
      <c r="V819" s="9"/>
      <c r="W819" s="9"/>
    </row>
    <row r="820">
      <c r="A820" s="117" t="str">
        <f t="shared" si="1"/>
        <v>1</v>
      </c>
      <c r="B820" s="5"/>
      <c r="C820" s="116"/>
      <c r="D820" s="9"/>
      <c r="E820" s="9"/>
      <c r="F820" s="9"/>
      <c r="G820" s="9"/>
      <c r="H820" s="9"/>
      <c r="I820" s="9"/>
      <c r="J820" s="9"/>
      <c r="K820" s="9"/>
      <c r="L820" s="9"/>
      <c r="M820" s="9"/>
      <c r="N820" s="9"/>
      <c r="O820" s="9"/>
      <c r="P820" s="9"/>
      <c r="Q820" s="9"/>
      <c r="R820" s="9"/>
      <c r="S820" s="9"/>
      <c r="T820" s="9"/>
      <c r="U820" s="9"/>
      <c r="V820" s="9"/>
      <c r="W820" s="9"/>
    </row>
    <row r="821">
      <c r="A821" s="117" t="str">
        <f t="shared" si="1"/>
        <v>1</v>
      </c>
      <c r="B821" s="5"/>
      <c r="C821" s="116"/>
      <c r="D821" s="9"/>
      <c r="E821" s="9"/>
      <c r="F821" s="9"/>
      <c r="G821" s="9"/>
      <c r="H821" s="9"/>
      <c r="I821" s="9"/>
      <c r="J821" s="9"/>
      <c r="K821" s="9"/>
      <c r="L821" s="9"/>
      <c r="M821" s="9"/>
      <c r="N821" s="9"/>
      <c r="O821" s="9"/>
      <c r="P821" s="9"/>
      <c r="Q821" s="9"/>
      <c r="R821" s="9"/>
      <c r="S821" s="9"/>
      <c r="T821" s="9"/>
      <c r="U821" s="9"/>
      <c r="V821" s="9"/>
      <c r="W821" s="9"/>
    </row>
    <row r="822">
      <c r="A822" s="117" t="str">
        <f t="shared" si="1"/>
        <v>1</v>
      </c>
      <c r="B822" s="39"/>
      <c r="C822" s="116"/>
      <c r="D822" s="9"/>
      <c r="E822" s="9"/>
      <c r="F822" s="9"/>
      <c r="G822" s="9"/>
      <c r="H822" s="9"/>
      <c r="I822" s="9"/>
      <c r="J822" s="9"/>
      <c r="K822" s="9"/>
      <c r="L822" s="9"/>
      <c r="M822" s="9"/>
      <c r="N822" s="9"/>
      <c r="O822" s="9"/>
      <c r="P822" s="9"/>
      <c r="Q822" s="9"/>
      <c r="R822" s="9"/>
      <c r="S822" s="9"/>
      <c r="T822" s="9"/>
      <c r="U822" s="9"/>
      <c r="V822" s="9"/>
      <c r="W822" s="9"/>
    </row>
    <row r="823">
      <c r="A823" s="117" t="str">
        <f t="shared" si="1"/>
        <v>1</v>
      </c>
      <c r="B823" s="5"/>
      <c r="C823" s="116"/>
      <c r="D823" s="9"/>
      <c r="E823" s="9"/>
      <c r="F823" s="9"/>
      <c r="G823" s="9"/>
      <c r="H823" s="9"/>
      <c r="I823" s="9"/>
      <c r="J823" s="9"/>
      <c r="K823" s="9"/>
      <c r="L823" s="9"/>
      <c r="M823" s="9"/>
      <c r="N823" s="9"/>
      <c r="O823" s="9"/>
      <c r="P823" s="9"/>
      <c r="Q823" s="9"/>
      <c r="R823" s="9"/>
      <c r="S823" s="9"/>
      <c r="T823" s="9"/>
      <c r="U823" s="9"/>
      <c r="V823" s="9"/>
      <c r="W823" s="9"/>
    </row>
    <row r="824">
      <c r="A824" s="117" t="str">
        <f t="shared" si="1"/>
        <v>1</v>
      </c>
      <c r="B824" s="5"/>
      <c r="C824" s="116"/>
      <c r="D824" s="9"/>
      <c r="E824" s="9"/>
      <c r="F824" s="9"/>
      <c r="G824" s="9"/>
      <c r="H824" s="9"/>
      <c r="I824" s="9"/>
      <c r="J824" s="9"/>
      <c r="K824" s="9"/>
      <c r="L824" s="9"/>
      <c r="M824" s="9"/>
      <c r="N824" s="9"/>
      <c r="O824" s="9"/>
      <c r="P824" s="9"/>
      <c r="Q824" s="9"/>
      <c r="R824" s="9"/>
      <c r="S824" s="9"/>
      <c r="T824" s="9"/>
      <c r="U824" s="9"/>
      <c r="V824" s="9"/>
      <c r="W824" s="9"/>
    </row>
    <row r="825">
      <c r="A825" s="117" t="str">
        <f t="shared" si="1"/>
        <v>1</v>
      </c>
      <c r="B825" s="5"/>
      <c r="C825" s="116"/>
      <c r="D825" s="9"/>
      <c r="E825" s="9"/>
      <c r="F825" s="9"/>
      <c r="G825" s="9"/>
      <c r="H825" s="9"/>
      <c r="I825" s="9"/>
      <c r="J825" s="9"/>
      <c r="K825" s="9"/>
      <c r="L825" s="9"/>
      <c r="M825" s="9"/>
      <c r="N825" s="9"/>
      <c r="O825" s="9"/>
      <c r="P825" s="9"/>
      <c r="Q825" s="9"/>
      <c r="R825" s="9"/>
      <c r="S825" s="9"/>
      <c r="T825" s="9"/>
      <c r="U825" s="9"/>
      <c r="V825" s="9"/>
      <c r="W825" s="9"/>
    </row>
    <row r="826">
      <c r="A826" s="117" t="str">
        <f t="shared" si="1"/>
        <v>1</v>
      </c>
      <c r="B826" s="5"/>
      <c r="C826" s="116"/>
      <c r="D826" s="9"/>
      <c r="E826" s="9"/>
      <c r="F826" s="9"/>
      <c r="G826" s="9"/>
      <c r="H826" s="9"/>
      <c r="I826" s="9"/>
      <c r="J826" s="9"/>
      <c r="K826" s="9"/>
      <c r="L826" s="9"/>
      <c r="M826" s="9"/>
      <c r="N826" s="9"/>
      <c r="O826" s="9"/>
      <c r="P826" s="9"/>
      <c r="Q826" s="9"/>
      <c r="R826" s="9"/>
      <c r="S826" s="9"/>
      <c r="T826" s="9"/>
      <c r="U826" s="9"/>
      <c r="V826" s="9"/>
      <c r="W826" s="9"/>
    </row>
    <row r="827">
      <c r="A827" s="117" t="str">
        <f t="shared" si="1"/>
        <v>1</v>
      </c>
      <c r="B827" s="5"/>
      <c r="C827" s="116"/>
      <c r="D827" s="9"/>
      <c r="E827" s="9"/>
      <c r="F827" s="9"/>
      <c r="G827" s="9"/>
      <c r="H827" s="9"/>
      <c r="I827" s="9"/>
      <c r="J827" s="9"/>
      <c r="K827" s="9"/>
      <c r="L827" s="9"/>
      <c r="M827" s="9"/>
      <c r="N827" s="9"/>
      <c r="O827" s="9"/>
      <c r="P827" s="9"/>
      <c r="Q827" s="9"/>
      <c r="R827" s="9"/>
      <c r="S827" s="9"/>
      <c r="T827" s="9"/>
      <c r="U827" s="9"/>
      <c r="V827" s="9"/>
      <c r="W827" s="9"/>
    </row>
    <row r="828">
      <c r="A828" s="117" t="str">
        <f t="shared" si="1"/>
        <v>1</v>
      </c>
      <c r="B828" s="5"/>
      <c r="C828" s="116"/>
      <c r="D828" s="9"/>
      <c r="E828" s="9"/>
      <c r="F828" s="9"/>
      <c r="G828" s="9"/>
      <c r="H828" s="9"/>
      <c r="I828" s="9"/>
      <c r="J828" s="9"/>
      <c r="K828" s="9"/>
      <c r="L828" s="9"/>
      <c r="M828" s="9"/>
      <c r="N828" s="9"/>
      <c r="O828" s="9"/>
      <c r="P828" s="9"/>
      <c r="Q828" s="9"/>
      <c r="R828" s="9"/>
      <c r="S828" s="9"/>
      <c r="T828" s="9"/>
      <c r="U828" s="9"/>
      <c r="V828" s="9"/>
      <c r="W828" s="9"/>
    </row>
    <row r="829">
      <c r="A829" s="117" t="str">
        <f t="shared" si="1"/>
        <v>1</v>
      </c>
      <c r="B829" s="39"/>
      <c r="C829" s="116"/>
      <c r="D829" s="9"/>
      <c r="E829" s="9"/>
      <c r="F829" s="9"/>
      <c r="G829" s="9"/>
      <c r="H829" s="9"/>
      <c r="I829" s="9"/>
      <c r="J829" s="9"/>
      <c r="K829" s="9"/>
      <c r="L829" s="9"/>
      <c r="M829" s="9"/>
      <c r="N829" s="9"/>
      <c r="O829" s="9"/>
      <c r="P829" s="9"/>
      <c r="Q829" s="9"/>
      <c r="R829" s="9"/>
      <c r="S829" s="9"/>
      <c r="T829" s="9"/>
      <c r="U829" s="9"/>
      <c r="V829" s="9"/>
      <c r="W829" s="9"/>
    </row>
    <row r="830">
      <c r="A830" s="117" t="str">
        <f t="shared" si="1"/>
        <v>1</v>
      </c>
      <c r="B830" s="39"/>
      <c r="C830" s="116"/>
      <c r="D830" s="9"/>
      <c r="E830" s="9"/>
      <c r="F830" s="9"/>
      <c r="G830" s="9"/>
      <c r="H830" s="9"/>
      <c r="I830" s="9"/>
      <c r="J830" s="9"/>
      <c r="K830" s="9"/>
      <c r="L830" s="9"/>
      <c r="M830" s="9"/>
      <c r="N830" s="9"/>
      <c r="O830" s="9"/>
      <c r="P830" s="9"/>
      <c r="Q830" s="9"/>
      <c r="R830" s="9"/>
      <c r="S830" s="9"/>
      <c r="T830" s="9"/>
      <c r="U830" s="9"/>
      <c r="V830" s="9"/>
      <c r="W830" s="9"/>
    </row>
    <row r="831">
      <c r="A831" s="117" t="str">
        <f t="shared" si="1"/>
        <v>1</v>
      </c>
      <c r="B831" s="5"/>
      <c r="C831" s="116"/>
      <c r="D831" s="9"/>
      <c r="E831" s="9"/>
      <c r="F831" s="9"/>
      <c r="G831" s="9"/>
      <c r="H831" s="9"/>
      <c r="I831" s="9"/>
      <c r="J831" s="9"/>
      <c r="K831" s="9"/>
      <c r="L831" s="9"/>
      <c r="M831" s="9"/>
      <c r="N831" s="9"/>
      <c r="O831" s="9"/>
      <c r="P831" s="9"/>
      <c r="Q831" s="9"/>
      <c r="R831" s="9"/>
      <c r="S831" s="9"/>
      <c r="T831" s="9"/>
      <c r="U831" s="9"/>
      <c r="V831" s="9"/>
      <c r="W831" s="9"/>
    </row>
    <row r="832">
      <c r="A832" s="117" t="str">
        <f t="shared" si="1"/>
        <v>1</v>
      </c>
      <c r="B832" s="5"/>
      <c r="C832" s="116"/>
      <c r="D832" s="9"/>
      <c r="E832" s="9"/>
      <c r="F832" s="9"/>
      <c r="G832" s="9"/>
      <c r="H832" s="9"/>
      <c r="I832" s="9"/>
      <c r="J832" s="9"/>
      <c r="K832" s="9"/>
      <c r="L832" s="9"/>
      <c r="M832" s="9"/>
      <c r="N832" s="9"/>
      <c r="O832" s="9"/>
      <c r="P832" s="9"/>
      <c r="Q832" s="9"/>
      <c r="R832" s="9"/>
      <c r="S832" s="9"/>
      <c r="T832" s="9"/>
      <c r="U832" s="9"/>
      <c r="V832" s="9"/>
      <c r="W832" s="9"/>
    </row>
    <row r="833">
      <c r="A833" s="117" t="str">
        <f t="shared" si="1"/>
        <v>1</v>
      </c>
      <c r="B833" s="5"/>
      <c r="C833" s="116"/>
      <c r="D833" s="9"/>
      <c r="E833" s="9"/>
      <c r="F833" s="9"/>
      <c r="G833" s="9"/>
      <c r="H833" s="9"/>
      <c r="I833" s="9"/>
      <c r="J833" s="9"/>
      <c r="K833" s="9"/>
      <c r="L833" s="9"/>
      <c r="M833" s="9"/>
      <c r="N833" s="9"/>
      <c r="O833" s="9"/>
      <c r="P833" s="9"/>
      <c r="Q833" s="9"/>
      <c r="R833" s="9"/>
      <c r="S833" s="9"/>
      <c r="T833" s="9"/>
      <c r="U833" s="9"/>
      <c r="V833" s="9"/>
      <c r="W833" s="9"/>
    </row>
    <row r="834">
      <c r="A834" s="117" t="str">
        <f t="shared" si="1"/>
        <v>1</v>
      </c>
      <c r="B834" s="5"/>
      <c r="C834" s="116"/>
      <c r="D834" s="9"/>
      <c r="E834" s="9"/>
      <c r="F834" s="9"/>
      <c r="G834" s="9"/>
      <c r="H834" s="9"/>
      <c r="I834" s="9"/>
      <c r="J834" s="9"/>
      <c r="K834" s="9"/>
      <c r="L834" s="9"/>
      <c r="M834" s="9"/>
      <c r="N834" s="9"/>
      <c r="O834" s="9"/>
      <c r="P834" s="9"/>
      <c r="Q834" s="9"/>
      <c r="R834" s="9"/>
      <c r="S834" s="9"/>
      <c r="T834" s="9"/>
      <c r="U834" s="9"/>
      <c r="V834" s="9"/>
      <c r="W834" s="9"/>
    </row>
    <row r="835">
      <c r="A835" s="117" t="str">
        <f t="shared" si="1"/>
        <v>1</v>
      </c>
      <c r="B835" s="5"/>
      <c r="C835" s="116"/>
      <c r="D835" s="9"/>
      <c r="E835" s="9"/>
      <c r="F835" s="9"/>
      <c r="G835" s="9"/>
      <c r="H835" s="9"/>
      <c r="I835" s="9"/>
      <c r="J835" s="9"/>
      <c r="K835" s="9"/>
      <c r="L835" s="9"/>
      <c r="M835" s="9"/>
      <c r="N835" s="9"/>
      <c r="O835" s="9"/>
      <c r="P835" s="9"/>
      <c r="Q835" s="9"/>
      <c r="R835" s="9"/>
      <c r="S835" s="9"/>
      <c r="T835" s="9"/>
      <c r="U835" s="9"/>
      <c r="V835" s="9"/>
      <c r="W835" s="9"/>
    </row>
    <row r="836">
      <c r="A836" s="122"/>
      <c r="B836" s="5"/>
      <c r="C836" s="116"/>
      <c r="D836" s="9"/>
      <c r="E836" s="9"/>
      <c r="F836" s="9"/>
      <c r="G836" s="9"/>
      <c r="H836" s="9"/>
      <c r="I836" s="9"/>
      <c r="J836" s="9"/>
      <c r="K836" s="9"/>
      <c r="L836" s="9"/>
      <c r="M836" s="9"/>
      <c r="N836" s="9"/>
      <c r="O836" s="9"/>
      <c r="P836" s="9"/>
      <c r="Q836" s="9"/>
      <c r="R836" s="9"/>
      <c r="S836" s="9"/>
      <c r="T836" s="9"/>
      <c r="U836" s="9"/>
      <c r="V836" s="9"/>
      <c r="W836" s="9"/>
    </row>
    <row r="837">
      <c r="A837" s="123"/>
      <c r="B837" s="5"/>
      <c r="C837" s="116"/>
      <c r="D837" s="9"/>
      <c r="E837" s="9"/>
      <c r="F837" s="9"/>
      <c r="G837" s="9"/>
      <c r="H837" s="9"/>
      <c r="I837" s="9"/>
      <c r="J837" s="9"/>
      <c r="K837" s="9"/>
      <c r="L837" s="9"/>
      <c r="M837" s="9"/>
      <c r="N837" s="9"/>
      <c r="O837" s="9"/>
      <c r="P837" s="9"/>
      <c r="Q837" s="9"/>
      <c r="R837" s="9"/>
      <c r="S837" s="9"/>
      <c r="T837" s="9"/>
      <c r="U837" s="9"/>
      <c r="V837" s="9"/>
      <c r="W837" s="9"/>
    </row>
    <row r="838">
      <c r="A838" s="123"/>
      <c r="B838" s="5"/>
      <c r="C838" s="116"/>
      <c r="D838" s="9"/>
      <c r="E838" s="9"/>
      <c r="F838" s="9"/>
      <c r="G838" s="9"/>
      <c r="H838" s="9"/>
      <c r="I838" s="9"/>
      <c r="J838" s="9"/>
      <c r="K838" s="9"/>
      <c r="L838" s="9"/>
      <c r="M838" s="9"/>
      <c r="N838" s="9"/>
      <c r="O838" s="9"/>
      <c r="P838" s="9"/>
      <c r="Q838" s="9"/>
      <c r="R838" s="9"/>
      <c r="S838" s="9"/>
      <c r="T838" s="9"/>
      <c r="U838" s="9"/>
      <c r="V838" s="9"/>
      <c r="W838" s="9"/>
    </row>
    <row r="839">
      <c r="A839" s="123"/>
      <c r="B839" s="5"/>
      <c r="C839" s="116"/>
      <c r="D839" s="9"/>
      <c r="E839" s="9"/>
      <c r="F839" s="9"/>
      <c r="G839" s="9"/>
      <c r="H839" s="9"/>
      <c r="I839" s="9"/>
      <c r="J839" s="9"/>
      <c r="K839" s="9"/>
      <c r="L839" s="9"/>
      <c r="M839" s="9"/>
      <c r="N839" s="9"/>
      <c r="O839" s="9"/>
      <c r="P839" s="9"/>
      <c r="Q839" s="9"/>
      <c r="R839" s="9"/>
      <c r="S839" s="9"/>
      <c r="T839" s="9"/>
      <c r="U839" s="9"/>
      <c r="V839" s="9"/>
      <c r="W839" s="9"/>
    </row>
    <row r="840">
      <c r="A840" s="123"/>
      <c r="B840" s="5"/>
      <c r="C840" s="116"/>
      <c r="D840" s="9"/>
      <c r="E840" s="9"/>
      <c r="F840" s="9"/>
      <c r="G840" s="9"/>
      <c r="H840" s="9"/>
      <c r="I840" s="9"/>
      <c r="J840" s="9"/>
      <c r="K840" s="9"/>
      <c r="L840" s="9"/>
      <c r="M840" s="9"/>
      <c r="N840" s="9"/>
      <c r="O840" s="9"/>
      <c r="P840" s="9"/>
      <c r="Q840" s="9"/>
      <c r="R840" s="9"/>
      <c r="S840" s="9"/>
      <c r="T840" s="9"/>
      <c r="U840" s="9"/>
      <c r="V840" s="9"/>
      <c r="W840" s="9"/>
    </row>
    <row r="841">
      <c r="A841" s="123"/>
      <c r="B841" s="5"/>
      <c r="C841" s="116"/>
      <c r="D841" s="9"/>
      <c r="E841" s="9"/>
      <c r="F841" s="9"/>
      <c r="G841" s="9"/>
      <c r="H841" s="9"/>
      <c r="I841" s="9"/>
      <c r="J841" s="9"/>
      <c r="K841" s="9"/>
      <c r="L841" s="9"/>
      <c r="M841" s="9"/>
      <c r="N841" s="9"/>
      <c r="O841" s="9"/>
      <c r="P841" s="9"/>
      <c r="Q841" s="9"/>
      <c r="R841" s="9"/>
      <c r="S841" s="9"/>
      <c r="T841" s="9"/>
      <c r="U841" s="9"/>
      <c r="V841" s="9"/>
      <c r="W841" s="9"/>
    </row>
    <row r="842">
      <c r="A842" s="123"/>
      <c r="B842" s="5"/>
      <c r="C842" s="116"/>
      <c r="D842" s="9"/>
      <c r="E842" s="9"/>
      <c r="F842" s="9"/>
      <c r="G842" s="9"/>
      <c r="H842" s="9"/>
      <c r="I842" s="9"/>
      <c r="J842" s="9"/>
      <c r="K842" s="9"/>
      <c r="L842" s="9"/>
      <c r="M842" s="9"/>
      <c r="N842" s="9"/>
      <c r="O842" s="9"/>
      <c r="P842" s="9"/>
      <c r="Q842" s="9"/>
      <c r="R842" s="9"/>
      <c r="S842" s="9"/>
      <c r="T842" s="9"/>
      <c r="U842" s="9"/>
      <c r="V842" s="9"/>
      <c r="W842" s="9"/>
    </row>
    <row r="843">
      <c r="A843" s="123"/>
      <c r="B843" s="5"/>
      <c r="C843" s="116"/>
      <c r="D843" s="9"/>
      <c r="E843" s="9"/>
      <c r="F843" s="9"/>
      <c r="G843" s="9"/>
      <c r="H843" s="9"/>
      <c r="I843" s="9"/>
      <c r="J843" s="9"/>
      <c r="K843" s="9"/>
      <c r="L843" s="9"/>
      <c r="M843" s="9"/>
      <c r="N843" s="9"/>
      <c r="O843" s="9"/>
      <c r="P843" s="9"/>
      <c r="Q843" s="9"/>
      <c r="R843" s="9"/>
      <c r="S843" s="9"/>
      <c r="T843" s="9"/>
      <c r="U843" s="9"/>
      <c r="V843" s="9"/>
      <c r="W843" s="9"/>
    </row>
    <row r="844">
      <c r="A844" s="123"/>
      <c r="B844" s="5"/>
      <c r="C844" s="116"/>
      <c r="D844" s="9"/>
      <c r="E844" s="9"/>
      <c r="F844" s="9"/>
      <c r="G844" s="9"/>
      <c r="H844" s="9"/>
      <c r="I844" s="9"/>
      <c r="J844" s="9"/>
      <c r="K844" s="9"/>
      <c r="L844" s="9"/>
      <c r="M844" s="9"/>
      <c r="N844" s="9"/>
      <c r="O844" s="9"/>
      <c r="P844" s="9"/>
      <c r="Q844" s="9"/>
      <c r="R844" s="9"/>
      <c r="S844" s="9"/>
      <c r="T844" s="9"/>
      <c r="U844" s="9"/>
      <c r="V844" s="9"/>
      <c r="W844" s="9"/>
    </row>
    <row r="845">
      <c r="A845" s="123"/>
      <c r="B845" s="5"/>
      <c r="C845" s="116"/>
      <c r="D845" s="9"/>
      <c r="E845" s="9"/>
      <c r="F845" s="9"/>
      <c r="G845" s="9"/>
      <c r="H845" s="9"/>
      <c r="I845" s="9"/>
      <c r="J845" s="9"/>
      <c r="K845" s="9"/>
      <c r="L845" s="9"/>
      <c r="M845" s="9"/>
      <c r="N845" s="9"/>
      <c r="O845" s="9"/>
      <c r="P845" s="9"/>
      <c r="Q845" s="9"/>
      <c r="R845" s="9"/>
      <c r="S845" s="9"/>
      <c r="T845" s="9"/>
      <c r="U845" s="9"/>
      <c r="V845" s="9"/>
      <c r="W845" s="9"/>
    </row>
    <row r="846">
      <c r="A846" s="123"/>
      <c r="B846" s="5"/>
      <c r="C846" s="116"/>
      <c r="D846" s="9"/>
      <c r="E846" s="9"/>
      <c r="F846" s="9"/>
      <c r="G846" s="9"/>
      <c r="H846" s="9"/>
      <c r="I846" s="9"/>
      <c r="J846" s="9"/>
      <c r="K846" s="9"/>
      <c r="L846" s="9"/>
      <c r="M846" s="9"/>
      <c r="N846" s="9"/>
      <c r="O846" s="9"/>
      <c r="P846" s="9"/>
      <c r="Q846" s="9"/>
      <c r="R846" s="9"/>
      <c r="S846" s="9"/>
      <c r="T846" s="9"/>
      <c r="U846" s="9"/>
      <c r="V846" s="9"/>
      <c r="W846" s="9"/>
    </row>
    <row r="847">
      <c r="A847" s="123"/>
      <c r="B847" s="5"/>
      <c r="C847" s="116"/>
      <c r="D847" s="9"/>
      <c r="E847" s="9"/>
      <c r="F847" s="9"/>
      <c r="G847" s="9"/>
      <c r="H847" s="9"/>
      <c r="I847" s="9"/>
      <c r="J847" s="9"/>
      <c r="K847" s="9"/>
      <c r="L847" s="9"/>
      <c r="M847" s="9"/>
      <c r="N847" s="9"/>
      <c r="O847" s="9"/>
      <c r="P847" s="9"/>
      <c r="Q847" s="9"/>
      <c r="R847" s="9"/>
      <c r="S847" s="9"/>
      <c r="T847" s="9"/>
      <c r="U847" s="9"/>
      <c r="V847" s="9"/>
      <c r="W847" s="9"/>
    </row>
    <row r="848">
      <c r="A848" s="123"/>
      <c r="B848" s="5"/>
      <c r="C848" s="116"/>
      <c r="D848" s="9"/>
      <c r="E848" s="9"/>
      <c r="F848" s="9"/>
      <c r="G848" s="9"/>
      <c r="H848" s="9"/>
      <c r="I848" s="9"/>
      <c r="J848" s="9"/>
      <c r="K848" s="9"/>
      <c r="L848" s="9"/>
      <c r="M848" s="9"/>
      <c r="N848" s="9"/>
      <c r="O848" s="9"/>
      <c r="P848" s="9"/>
      <c r="Q848" s="9"/>
      <c r="R848" s="9"/>
      <c r="S848" s="9"/>
      <c r="T848" s="9"/>
      <c r="U848" s="9"/>
      <c r="V848" s="9"/>
      <c r="W848" s="9"/>
    </row>
    <row r="849">
      <c r="A849" s="123"/>
      <c r="B849" s="5"/>
      <c r="C849" s="116"/>
      <c r="D849" s="9"/>
      <c r="E849" s="9"/>
      <c r="F849" s="9"/>
      <c r="G849" s="9"/>
      <c r="H849" s="9"/>
      <c r="I849" s="9"/>
      <c r="J849" s="9"/>
      <c r="K849" s="9"/>
      <c r="L849" s="9"/>
      <c r="M849" s="9"/>
      <c r="N849" s="9"/>
      <c r="O849" s="9"/>
      <c r="P849" s="9"/>
      <c r="Q849" s="9"/>
      <c r="R849" s="9"/>
      <c r="S849" s="9"/>
      <c r="T849" s="9"/>
      <c r="U849" s="9"/>
      <c r="V849" s="9"/>
      <c r="W849" s="9"/>
    </row>
    <row r="850">
      <c r="A850" s="123"/>
      <c r="B850" s="5"/>
      <c r="C850" s="116"/>
      <c r="D850" s="9"/>
      <c r="E850" s="9"/>
      <c r="F850" s="9"/>
      <c r="G850" s="9"/>
      <c r="H850" s="9"/>
      <c r="I850" s="9"/>
      <c r="J850" s="9"/>
      <c r="K850" s="9"/>
      <c r="L850" s="9"/>
      <c r="M850" s="9"/>
      <c r="N850" s="9"/>
      <c r="O850" s="9"/>
      <c r="P850" s="9"/>
      <c r="Q850" s="9"/>
      <c r="R850" s="9"/>
      <c r="S850" s="9"/>
      <c r="T850" s="9"/>
      <c r="U850" s="9"/>
      <c r="V850" s="9"/>
      <c r="W850" s="9"/>
    </row>
    <row r="851">
      <c r="A851" s="123"/>
      <c r="B851" s="5"/>
      <c r="C851" s="116"/>
      <c r="D851" s="9"/>
      <c r="E851" s="9"/>
      <c r="F851" s="9"/>
      <c r="G851" s="9"/>
      <c r="H851" s="9"/>
      <c r="I851" s="9"/>
      <c r="J851" s="9"/>
      <c r="K851" s="9"/>
      <c r="L851" s="9"/>
      <c r="M851" s="9"/>
      <c r="N851" s="9"/>
      <c r="O851" s="9"/>
      <c r="P851" s="9"/>
      <c r="Q851" s="9"/>
      <c r="R851" s="9"/>
      <c r="S851" s="9"/>
      <c r="T851" s="9"/>
      <c r="U851" s="9"/>
      <c r="V851" s="9"/>
      <c r="W851" s="9"/>
    </row>
    <row r="852">
      <c r="A852" s="123"/>
      <c r="B852" s="5"/>
      <c r="C852" s="116"/>
      <c r="D852" s="9"/>
      <c r="E852" s="9"/>
      <c r="F852" s="9"/>
      <c r="G852" s="9"/>
      <c r="H852" s="9"/>
      <c r="I852" s="9"/>
      <c r="J852" s="9"/>
      <c r="K852" s="9"/>
      <c r="L852" s="9"/>
      <c r="M852" s="9"/>
      <c r="N852" s="9"/>
      <c r="O852" s="9"/>
      <c r="P852" s="9"/>
      <c r="Q852" s="9"/>
      <c r="R852" s="9"/>
      <c r="S852" s="9"/>
      <c r="T852" s="9"/>
      <c r="U852" s="9"/>
      <c r="V852" s="9"/>
      <c r="W852" s="9"/>
    </row>
    <row r="853">
      <c r="A853" s="123"/>
      <c r="B853" s="5"/>
      <c r="C853" s="116"/>
      <c r="D853" s="9"/>
      <c r="E853" s="9"/>
      <c r="F853" s="9"/>
      <c r="G853" s="9"/>
      <c r="H853" s="9"/>
      <c r="I853" s="9"/>
      <c r="J853" s="9"/>
      <c r="K853" s="9"/>
      <c r="L853" s="9"/>
      <c r="M853" s="9"/>
      <c r="N853" s="9"/>
      <c r="O853" s="9"/>
      <c r="P853" s="9"/>
      <c r="Q853" s="9"/>
      <c r="R853" s="9"/>
      <c r="S853" s="9"/>
      <c r="T853" s="9"/>
      <c r="U853" s="9"/>
      <c r="V853" s="9"/>
      <c r="W853" s="9"/>
    </row>
    <row r="854">
      <c r="A854" s="123"/>
      <c r="B854" s="5"/>
      <c r="C854" s="116"/>
      <c r="D854" s="9"/>
      <c r="E854" s="9"/>
      <c r="F854" s="9"/>
      <c r="G854" s="9"/>
      <c r="H854" s="9"/>
      <c r="I854" s="9"/>
      <c r="J854" s="9"/>
      <c r="K854" s="9"/>
      <c r="L854" s="9"/>
      <c r="M854" s="9"/>
      <c r="N854" s="9"/>
      <c r="O854" s="9"/>
      <c r="P854" s="9"/>
      <c r="Q854" s="9"/>
      <c r="R854" s="9"/>
      <c r="S854" s="9"/>
      <c r="T854" s="9"/>
      <c r="U854" s="9"/>
      <c r="V854" s="9"/>
      <c r="W854" s="9"/>
    </row>
    <row r="855">
      <c r="A855" s="123"/>
      <c r="B855" s="5"/>
      <c r="C855" s="116"/>
      <c r="D855" s="9"/>
      <c r="E855" s="9"/>
      <c r="F855" s="9"/>
      <c r="G855" s="9"/>
      <c r="H855" s="9"/>
      <c r="I855" s="9"/>
      <c r="J855" s="9"/>
      <c r="K855" s="9"/>
      <c r="L855" s="9"/>
      <c r="M855" s="9"/>
      <c r="N855" s="9"/>
      <c r="O855" s="9"/>
      <c r="P855" s="9"/>
      <c r="Q855" s="9"/>
      <c r="R855" s="9"/>
      <c r="S855" s="9"/>
      <c r="T855" s="9"/>
      <c r="U855" s="9"/>
      <c r="V855" s="9"/>
      <c r="W855" s="9"/>
    </row>
    <row r="856">
      <c r="A856" s="123"/>
      <c r="B856" s="5"/>
      <c r="C856" s="116"/>
      <c r="D856" s="9"/>
      <c r="E856" s="9"/>
      <c r="F856" s="9"/>
      <c r="G856" s="9"/>
      <c r="H856" s="9"/>
      <c r="I856" s="9"/>
      <c r="J856" s="9"/>
      <c r="K856" s="9"/>
      <c r="L856" s="9"/>
      <c r="M856" s="9"/>
      <c r="N856" s="9"/>
      <c r="O856" s="9"/>
      <c r="P856" s="9"/>
      <c r="Q856" s="9"/>
      <c r="R856" s="9"/>
      <c r="S856" s="9"/>
      <c r="T856" s="9"/>
      <c r="U856" s="9"/>
      <c r="V856" s="9"/>
      <c r="W856" s="9"/>
    </row>
    <row r="857">
      <c r="A857" s="123"/>
      <c r="B857" s="5"/>
      <c r="C857" s="116"/>
      <c r="D857" s="9"/>
      <c r="E857" s="9"/>
      <c r="F857" s="9"/>
      <c r="G857" s="9"/>
      <c r="H857" s="9"/>
      <c r="I857" s="9"/>
      <c r="J857" s="9"/>
      <c r="K857" s="9"/>
      <c r="L857" s="9"/>
      <c r="M857" s="9"/>
      <c r="N857" s="9"/>
      <c r="O857" s="9"/>
      <c r="P857" s="9"/>
      <c r="Q857" s="9"/>
      <c r="R857" s="9"/>
      <c r="S857" s="9"/>
      <c r="T857" s="9"/>
      <c r="U857" s="9"/>
      <c r="V857" s="9"/>
      <c r="W857" s="9"/>
    </row>
    <row r="858">
      <c r="A858" s="123"/>
      <c r="B858" s="5"/>
      <c r="C858" s="116"/>
      <c r="D858" s="9"/>
      <c r="E858" s="9"/>
      <c r="F858" s="9"/>
      <c r="G858" s="9"/>
      <c r="H858" s="9"/>
      <c r="I858" s="9"/>
      <c r="J858" s="9"/>
      <c r="K858" s="9"/>
      <c r="L858" s="9"/>
      <c r="M858" s="9"/>
      <c r="N858" s="9"/>
      <c r="O858" s="9"/>
      <c r="P858" s="9"/>
      <c r="Q858" s="9"/>
      <c r="R858" s="9"/>
      <c r="S858" s="9"/>
      <c r="T858" s="9"/>
      <c r="U858" s="9"/>
      <c r="V858" s="9"/>
      <c r="W858" s="9"/>
    </row>
    <row r="859">
      <c r="A859" s="123"/>
      <c r="B859" s="5"/>
      <c r="C859" s="116"/>
      <c r="D859" s="9"/>
      <c r="E859" s="9"/>
      <c r="F859" s="9"/>
      <c r="G859" s="9"/>
      <c r="H859" s="9"/>
      <c r="I859" s="9"/>
      <c r="J859" s="9"/>
      <c r="K859" s="9"/>
      <c r="L859" s="9"/>
      <c r="M859" s="9"/>
      <c r="N859" s="9"/>
      <c r="O859" s="9"/>
      <c r="P859" s="9"/>
      <c r="Q859" s="9"/>
      <c r="R859" s="9"/>
      <c r="S859" s="9"/>
      <c r="T859" s="9"/>
      <c r="U859" s="9"/>
      <c r="V859" s="9"/>
      <c r="W859" s="9"/>
    </row>
    <row r="860">
      <c r="A860" s="123"/>
      <c r="B860" s="5"/>
      <c r="C860" s="116"/>
      <c r="D860" s="9"/>
      <c r="E860" s="9"/>
      <c r="F860" s="9"/>
      <c r="G860" s="9"/>
      <c r="H860" s="9"/>
      <c r="I860" s="9"/>
      <c r="J860" s="9"/>
      <c r="K860" s="9"/>
      <c r="L860" s="9"/>
      <c r="M860" s="9"/>
      <c r="N860" s="9"/>
      <c r="O860" s="9"/>
      <c r="P860" s="9"/>
      <c r="Q860" s="9"/>
      <c r="R860" s="9"/>
      <c r="S860" s="9"/>
      <c r="T860" s="9"/>
      <c r="U860" s="9"/>
      <c r="V860" s="9"/>
      <c r="W860" s="9"/>
    </row>
    <row r="861">
      <c r="A861" s="123"/>
      <c r="B861" s="5"/>
      <c r="C861" s="116"/>
      <c r="D861" s="9"/>
      <c r="E861" s="9"/>
      <c r="F861" s="9"/>
      <c r="G861" s="9"/>
      <c r="H861" s="9"/>
      <c r="I861" s="9"/>
      <c r="J861" s="9"/>
      <c r="K861" s="9"/>
      <c r="L861" s="9"/>
      <c r="M861" s="9"/>
      <c r="N861" s="9"/>
      <c r="O861" s="9"/>
      <c r="P861" s="9"/>
      <c r="Q861" s="9"/>
      <c r="R861" s="9"/>
      <c r="S861" s="9"/>
      <c r="T861" s="9"/>
      <c r="U861" s="9"/>
      <c r="V861" s="9"/>
      <c r="W861" s="9"/>
    </row>
    <row r="862">
      <c r="A862" s="123"/>
      <c r="B862" s="5"/>
      <c r="C862" s="116"/>
      <c r="D862" s="9"/>
      <c r="E862" s="9"/>
      <c r="F862" s="9"/>
      <c r="G862" s="9"/>
      <c r="H862" s="9"/>
      <c r="I862" s="9"/>
      <c r="J862" s="9"/>
      <c r="K862" s="9"/>
      <c r="L862" s="9"/>
      <c r="M862" s="9"/>
      <c r="N862" s="9"/>
      <c r="O862" s="9"/>
      <c r="P862" s="9"/>
      <c r="Q862" s="9"/>
      <c r="R862" s="9"/>
      <c r="S862" s="9"/>
      <c r="T862" s="9"/>
      <c r="U862" s="9"/>
      <c r="V862" s="9"/>
      <c r="W862" s="9"/>
    </row>
    <row r="863">
      <c r="A863" s="123"/>
      <c r="B863" s="5"/>
      <c r="C863" s="116"/>
      <c r="D863" s="9"/>
      <c r="E863" s="9"/>
      <c r="F863" s="9"/>
      <c r="G863" s="9"/>
      <c r="H863" s="9"/>
      <c r="I863" s="9"/>
      <c r="J863" s="9"/>
      <c r="K863" s="9"/>
      <c r="L863" s="9"/>
      <c r="M863" s="9"/>
      <c r="N863" s="9"/>
      <c r="O863" s="9"/>
      <c r="P863" s="9"/>
      <c r="Q863" s="9"/>
      <c r="R863" s="9"/>
      <c r="S863" s="9"/>
      <c r="T863" s="9"/>
      <c r="U863" s="9"/>
      <c r="V863" s="9"/>
      <c r="W863" s="9"/>
    </row>
    <row r="864">
      <c r="A864" s="123"/>
      <c r="B864" s="5"/>
      <c r="C864" s="116"/>
      <c r="D864" s="9"/>
      <c r="E864" s="9"/>
      <c r="F864" s="9"/>
      <c r="G864" s="9"/>
      <c r="H864" s="9"/>
      <c r="I864" s="9"/>
      <c r="J864" s="9"/>
      <c r="K864" s="9"/>
      <c r="L864" s="9"/>
      <c r="M864" s="9"/>
      <c r="N864" s="9"/>
      <c r="O864" s="9"/>
      <c r="P864" s="9"/>
      <c r="Q864" s="9"/>
      <c r="R864" s="9"/>
      <c r="S864" s="9"/>
      <c r="T864" s="9"/>
      <c r="U864" s="9"/>
      <c r="V864" s="9"/>
      <c r="W864" s="9"/>
    </row>
    <row r="865">
      <c r="A865" s="123"/>
      <c r="B865" s="5"/>
      <c r="C865" s="116"/>
      <c r="D865" s="9"/>
      <c r="E865" s="9"/>
      <c r="F865" s="9"/>
      <c r="G865" s="9"/>
      <c r="H865" s="9"/>
      <c r="I865" s="9"/>
      <c r="J865" s="9"/>
      <c r="K865" s="9"/>
      <c r="L865" s="9"/>
      <c r="M865" s="9"/>
      <c r="N865" s="9"/>
      <c r="O865" s="9"/>
      <c r="P865" s="9"/>
      <c r="Q865" s="9"/>
      <c r="R865" s="9"/>
      <c r="S865" s="9"/>
      <c r="T865" s="9"/>
      <c r="U865" s="9"/>
      <c r="V865" s="9"/>
      <c r="W865" s="9"/>
    </row>
    <row r="866">
      <c r="A866" s="123"/>
      <c r="B866" s="5"/>
      <c r="C866" s="116"/>
      <c r="D866" s="9"/>
      <c r="E866" s="9"/>
      <c r="F866" s="9"/>
      <c r="G866" s="9"/>
      <c r="H866" s="9"/>
      <c r="I866" s="9"/>
      <c r="J866" s="9"/>
      <c r="K866" s="9"/>
      <c r="L866" s="9"/>
      <c r="M866" s="9"/>
      <c r="N866" s="9"/>
      <c r="O866" s="9"/>
      <c r="P866" s="9"/>
      <c r="Q866" s="9"/>
      <c r="R866" s="9"/>
      <c r="S866" s="9"/>
      <c r="T866" s="9"/>
      <c r="U866" s="9"/>
      <c r="V866" s="9"/>
      <c r="W866" s="9"/>
    </row>
    <row r="867">
      <c r="A867" s="123"/>
      <c r="B867" s="5"/>
      <c r="C867" s="116"/>
      <c r="D867" s="9"/>
      <c r="E867" s="9"/>
      <c r="F867" s="9"/>
      <c r="G867" s="9"/>
      <c r="H867" s="9"/>
      <c r="I867" s="9"/>
      <c r="J867" s="9"/>
      <c r="K867" s="9"/>
      <c r="L867" s="9"/>
      <c r="M867" s="9"/>
      <c r="N867" s="9"/>
      <c r="O867" s="9"/>
      <c r="P867" s="9"/>
      <c r="Q867" s="9"/>
      <c r="R867" s="9"/>
      <c r="S867" s="9"/>
      <c r="T867" s="9"/>
      <c r="U867" s="9"/>
      <c r="V867" s="9"/>
      <c r="W867" s="9"/>
    </row>
    <row r="868">
      <c r="A868" s="123"/>
      <c r="B868" s="5"/>
      <c r="C868" s="116"/>
      <c r="D868" s="9"/>
      <c r="E868" s="9"/>
      <c r="F868" s="9"/>
      <c r="G868" s="9"/>
      <c r="H868" s="9"/>
      <c r="I868" s="9"/>
      <c r="J868" s="9"/>
      <c r="K868" s="9"/>
      <c r="L868" s="9"/>
      <c r="M868" s="9"/>
      <c r="N868" s="9"/>
      <c r="O868" s="9"/>
      <c r="P868" s="9"/>
      <c r="Q868" s="9"/>
      <c r="R868" s="9"/>
      <c r="S868" s="9"/>
      <c r="T868" s="9"/>
      <c r="U868" s="9"/>
      <c r="V868" s="9"/>
      <c r="W868" s="9"/>
    </row>
    <row r="869">
      <c r="A869" s="123"/>
      <c r="B869" s="5"/>
      <c r="C869" s="116"/>
      <c r="D869" s="9"/>
      <c r="E869" s="9"/>
      <c r="F869" s="9"/>
      <c r="G869" s="9"/>
      <c r="H869" s="9"/>
      <c r="I869" s="9"/>
      <c r="J869" s="9"/>
      <c r="K869" s="9"/>
      <c r="L869" s="9"/>
      <c r="M869" s="9"/>
      <c r="N869" s="9"/>
      <c r="O869" s="9"/>
      <c r="P869" s="9"/>
      <c r="Q869" s="9"/>
      <c r="R869" s="9"/>
      <c r="S869" s="9"/>
      <c r="T869" s="9"/>
      <c r="U869" s="9"/>
      <c r="V869" s="9"/>
      <c r="W869" s="9"/>
    </row>
    <row r="870">
      <c r="A870" s="123"/>
      <c r="B870" s="5"/>
      <c r="C870" s="116"/>
      <c r="D870" s="9"/>
      <c r="E870" s="9"/>
      <c r="F870" s="9"/>
      <c r="G870" s="9"/>
      <c r="H870" s="9"/>
      <c r="I870" s="9"/>
      <c r="J870" s="9"/>
      <c r="K870" s="9"/>
      <c r="L870" s="9"/>
      <c r="M870" s="9"/>
      <c r="N870" s="9"/>
      <c r="O870" s="9"/>
      <c r="P870" s="9"/>
      <c r="Q870" s="9"/>
      <c r="R870" s="9"/>
      <c r="S870" s="9"/>
      <c r="T870" s="9"/>
      <c r="U870" s="9"/>
      <c r="V870" s="9"/>
      <c r="W870" s="9"/>
    </row>
    <row r="871">
      <c r="A871" s="123"/>
      <c r="B871" s="5"/>
      <c r="C871" s="116"/>
      <c r="D871" s="9"/>
      <c r="E871" s="9"/>
      <c r="F871" s="9"/>
      <c r="G871" s="9"/>
      <c r="H871" s="9"/>
      <c r="I871" s="9"/>
      <c r="J871" s="9"/>
      <c r="K871" s="9"/>
      <c r="L871" s="9"/>
      <c r="M871" s="9"/>
      <c r="N871" s="9"/>
      <c r="O871" s="9"/>
      <c r="P871" s="9"/>
      <c r="Q871" s="9"/>
      <c r="R871" s="9"/>
      <c r="S871" s="9"/>
      <c r="T871" s="9"/>
      <c r="U871" s="9"/>
      <c r="V871" s="9"/>
      <c r="W871" s="9"/>
    </row>
    <row r="872">
      <c r="A872" s="123"/>
      <c r="B872" s="5"/>
      <c r="C872" s="116"/>
      <c r="D872" s="9"/>
      <c r="E872" s="9"/>
      <c r="F872" s="9"/>
      <c r="G872" s="9"/>
      <c r="H872" s="9"/>
      <c r="I872" s="9"/>
      <c r="J872" s="9"/>
      <c r="K872" s="9"/>
      <c r="L872" s="9"/>
      <c r="M872" s="9"/>
      <c r="N872" s="9"/>
      <c r="O872" s="9"/>
      <c r="P872" s="9"/>
      <c r="Q872" s="9"/>
      <c r="R872" s="9"/>
      <c r="S872" s="9"/>
      <c r="T872" s="9"/>
      <c r="U872" s="9"/>
      <c r="V872" s="9"/>
      <c r="W872" s="9"/>
    </row>
    <row r="873">
      <c r="A873" s="123"/>
      <c r="B873" s="5"/>
      <c r="C873" s="116"/>
      <c r="D873" s="9"/>
      <c r="E873" s="9"/>
      <c r="F873" s="9"/>
      <c r="G873" s="9"/>
      <c r="H873" s="9"/>
      <c r="I873" s="9"/>
      <c r="J873" s="9"/>
      <c r="K873" s="9"/>
      <c r="L873" s="9"/>
      <c r="M873" s="9"/>
      <c r="N873" s="9"/>
      <c r="O873" s="9"/>
      <c r="P873" s="9"/>
      <c r="Q873" s="9"/>
      <c r="R873" s="9"/>
      <c r="S873" s="9"/>
      <c r="T873" s="9"/>
      <c r="U873" s="9"/>
      <c r="V873" s="9"/>
      <c r="W873" s="9"/>
    </row>
    <row r="874">
      <c r="A874" s="123"/>
      <c r="B874" s="5"/>
      <c r="C874" s="116"/>
      <c r="D874" s="9"/>
      <c r="E874" s="9"/>
      <c r="F874" s="9"/>
      <c r="G874" s="9"/>
      <c r="H874" s="9"/>
      <c r="I874" s="9"/>
      <c r="J874" s="9"/>
      <c r="K874" s="9"/>
      <c r="L874" s="9"/>
      <c r="M874" s="9"/>
      <c r="N874" s="9"/>
      <c r="O874" s="9"/>
      <c r="P874" s="9"/>
      <c r="Q874" s="9"/>
      <c r="R874" s="9"/>
      <c r="S874" s="9"/>
      <c r="T874" s="9"/>
      <c r="U874" s="9"/>
      <c r="V874" s="9"/>
      <c r="W874" s="9"/>
    </row>
    <row r="875">
      <c r="A875" s="123"/>
      <c r="B875" s="5"/>
      <c r="C875" s="116"/>
      <c r="D875" s="9"/>
      <c r="E875" s="9"/>
      <c r="F875" s="9"/>
      <c r="G875" s="9"/>
      <c r="H875" s="9"/>
      <c r="I875" s="9"/>
      <c r="J875" s="9"/>
      <c r="K875" s="9"/>
      <c r="L875" s="9"/>
      <c r="M875" s="9"/>
      <c r="N875" s="9"/>
      <c r="O875" s="9"/>
      <c r="P875" s="9"/>
      <c r="Q875" s="9"/>
      <c r="R875" s="9"/>
      <c r="S875" s="9"/>
      <c r="T875" s="9"/>
      <c r="U875" s="9"/>
      <c r="V875" s="9"/>
      <c r="W875" s="9"/>
    </row>
    <row r="876">
      <c r="A876" s="123"/>
      <c r="B876" s="5"/>
      <c r="C876" s="116"/>
      <c r="D876" s="9"/>
      <c r="E876" s="9"/>
      <c r="F876" s="9"/>
      <c r="G876" s="9"/>
      <c r="H876" s="9"/>
      <c r="I876" s="9"/>
      <c r="J876" s="9"/>
      <c r="K876" s="9"/>
      <c r="L876" s="9"/>
      <c r="M876" s="9"/>
      <c r="N876" s="9"/>
      <c r="O876" s="9"/>
      <c r="P876" s="9"/>
      <c r="Q876" s="9"/>
      <c r="R876" s="9"/>
      <c r="S876" s="9"/>
      <c r="T876" s="9"/>
      <c r="U876" s="9"/>
      <c r="V876" s="9"/>
      <c r="W876" s="9"/>
    </row>
    <row r="877">
      <c r="A877" s="123"/>
      <c r="B877" s="5"/>
      <c r="C877" s="116"/>
      <c r="D877" s="9"/>
      <c r="E877" s="9"/>
      <c r="F877" s="9"/>
      <c r="G877" s="9"/>
      <c r="H877" s="9"/>
      <c r="I877" s="9"/>
      <c r="J877" s="9"/>
      <c r="K877" s="9"/>
      <c r="L877" s="9"/>
      <c r="M877" s="9"/>
      <c r="N877" s="9"/>
      <c r="O877" s="9"/>
      <c r="P877" s="9"/>
      <c r="Q877" s="9"/>
      <c r="R877" s="9"/>
      <c r="S877" s="9"/>
      <c r="T877" s="9"/>
      <c r="U877" s="9"/>
      <c r="V877" s="9"/>
      <c r="W877" s="9"/>
    </row>
    <row r="878">
      <c r="A878" s="123"/>
      <c r="B878" s="5"/>
      <c r="C878" s="116"/>
      <c r="D878" s="9"/>
      <c r="E878" s="9"/>
      <c r="F878" s="9"/>
      <c r="G878" s="9"/>
      <c r="H878" s="9"/>
      <c r="I878" s="9"/>
      <c r="J878" s="9"/>
      <c r="K878" s="9"/>
      <c r="L878" s="9"/>
      <c r="M878" s="9"/>
      <c r="N878" s="9"/>
      <c r="O878" s="9"/>
      <c r="P878" s="9"/>
      <c r="Q878" s="9"/>
      <c r="R878" s="9"/>
      <c r="S878" s="9"/>
      <c r="T878" s="9"/>
      <c r="U878" s="9"/>
      <c r="V878" s="9"/>
      <c r="W878" s="9"/>
    </row>
    <row r="879">
      <c r="A879" s="123"/>
      <c r="B879" s="5"/>
      <c r="C879" s="116"/>
      <c r="D879" s="9"/>
      <c r="E879" s="9"/>
      <c r="F879" s="9"/>
      <c r="G879" s="9"/>
      <c r="H879" s="9"/>
      <c r="I879" s="9"/>
      <c r="J879" s="9"/>
      <c r="K879" s="9"/>
      <c r="L879" s="9"/>
      <c r="M879" s="9"/>
      <c r="N879" s="9"/>
      <c r="O879" s="9"/>
      <c r="P879" s="9"/>
      <c r="Q879" s="9"/>
      <c r="R879" s="9"/>
      <c r="S879" s="9"/>
      <c r="T879" s="9"/>
      <c r="U879" s="9"/>
      <c r="V879" s="9"/>
      <c r="W879" s="9"/>
    </row>
    <row r="880">
      <c r="A880" s="123"/>
      <c r="B880" s="5"/>
      <c r="C880" s="116"/>
      <c r="D880" s="9"/>
      <c r="E880" s="9"/>
      <c r="F880" s="9"/>
      <c r="G880" s="9"/>
      <c r="H880" s="9"/>
      <c r="I880" s="9"/>
      <c r="J880" s="9"/>
      <c r="K880" s="9"/>
      <c r="L880" s="9"/>
      <c r="M880" s="9"/>
      <c r="N880" s="9"/>
      <c r="O880" s="9"/>
      <c r="P880" s="9"/>
      <c r="Q880" s="9"/>
      <c r="R880" s="9"/>
      <c r="S880" s="9"/>
      <c r="T880" s="9"/>
      <c r="U880" s="9"/>
      <c r="V880" s="9"/>
      <c r="W880" s="9"/>
    </row>
    <row r="881">
      <c r="A881" s="123"/>
      <c r="B881" s="5"/>
      <c r="C881" s="116"/>
      <c r="D881" s="9"/>
      <c r="E881" s="9"/>
      <c r="F881" s="9"/>
      <c r="G881" s="9"/>
      <c r="H881" s="9"/>
      <c r="I881" s="9"/>
      <c r="J881" s="9"/>
      <c r="K881" s="9"/>
      <c r="L881" s="9"/>
      <c r="M881" s="9"/>
      <c r="N881" s="9"/>
      <c r="O881" s="9"/>
      <c r="P881" s="9"/>
      <c r="Q881" s="9"/>
      <c r="R881" s="9"/>
      <c r="S881" s="9"/>
      <c r="T881" s="9"/>
      <c r="U881" s="9"/>
      <c r="V881" s="9"/>
      <c r="W881" s="9"/>
    </row>
    <row r="882">
      <c r="A882" s="123"/>
      <c r="B882" s="5"/>
      <c r="C882" s="119"/>
      <c r="D882" s="9"/>
      <c r="E882" s="9"/>
      <c r="F882" s="9"/>
      <c r="G882" s="9"/>
      <c r="H882" s="9"/>
      <c r="I882" s="9"/>
      <c r="J882" s="9"/>
      <c r="K882" s="9"/>
      <c r="L882" s="9"/>
      <c r="M882" s="9"/>
      <c r="N882" s="9"/>
      <c r="O882" s="9"/>
      <c r="P882" s="9"/>
      <c r="Q882" s="9"/>
      <c r="R882" s="9"/>
      <c r="S882" s="9"/>
      <c r="T882" s="9"/>
      <c r="U882" s="9"/>
      <c r="V882" s="9"/>
      <c r="W882" s="9"/>
    </row>
    <row r="883">
      <c r="A883" s="123"/>
      <c r="B883" s="5"/>
      <c r="C883" s="116"/>
      <c r="D883" s="9"/>
      <c r="E883" s="9"/>
      <c r="F883" s="9"/>
      <c r="G883" s="9"/>
      <c r="H883" s="9"/>
      <c r="I883" s="9"/>
      <c r="J883" s="9"/>
      <c r="K883" s="9"/>
      <c r="L883" s="9"/>
      <c r="M883" s="9"/>
      <c r="N883" s="9"/>
      <c r="O883" s="9"/>
      <c r="P883" s="9"/>
      <c r="Q883" s="9"/>
      <c r="R883" s="9"/>
      <c r="S883" s="9"/>
      <c r="T883" s="9"/>
      <c r="U883" s="9"/>
      <c r="V883" s="9"/>
      <c r="W883" s="9"/>
    </row>
    <row r="884">
      <c r="A884" s="123"/>
      <c r="B884" s="5"/>
      <c r="C884" s="116"/>
      <c r="D884" s="9"/>
      <c r="E884" s="9"/>
      <c r="F884" s="9"/>
      <c r="G884" s="9"/>
      <c r="H884" s="9"/>
      <c r="I884" s="9"/>
      <c r="J884" s="9"/>
      <c r="K884" s="9"/>
      <c r="L884" s="9"/>
      <c r="M884" s="9"/>
      <c r="N884" s="9"/>
      <c r="O884" s="9"/>
      <c r="P884" s="9"/>
      <c r="Q884" s="9"/>
      <c r="R884" s="9"/>
      <c r="S884" s="9"/>
      <c r="T884" s="9"/>
      <c r="U884" s="9"/>
      <c r="V884" s="9"/>
      <c r="W884" s="9"/>
    </row>
    <row r="885">
      <c r="A885" s="123"/>
      <c r="B885" s="5"/>
      <c r="C885" s="119"/>
      <c r="D885" s="9"/>
      <c r="E885" s="9"/>
      <c r="F885" s="9"/>
      <c r="G885" s="9"/>
      <c r="H885" s="9"/>
      <c r="I885" s="9"/>
      <c r="J885" s="9"/>
      <c r="K885" s="9"/>
      <c r="L885" s="9"/>
      <c r="M885" s="9"/>
      <c r="N885" s="9"/>
      <c r="O885" s="9"/>
      <c r="P885" s="9"/>
      <c r="Q885" s="9"/>
      <c r="R885" s="9"/>
      <c r="S885" s="9"/>
      <c r="T885" s="9"/>
      <c r="U885" s="9"/>
      <c r="V885" s="9"/>
      <c r="W885" s="9"/>
    </row>
    <row r="886">
      <c r="A886" s="123"/>
      <c r="B886" s="5"/>
      <c r="C886" s="116"/>
      <c r="D886" s="9"/>
      <c r="E886" s="9"/>
      <c r="F886" s="9"/>
      <c r="G886" s="9"/>
      <c r="H886" s="9"/>
      <c r="I886" s="9"/>
      <c r="J886" s="9"/>
      <c r="K886" s="9"/>
      <c r="L886" s="9"/>
      <c r="M886" s="9"/>
      <c r="N886" s="9"/>
      <c r="O886" s="9"/>
      <c r="P886" s="9"/>
      <c r="Q886" s="9"/>
      <c r="R886" s="9"/>
      <c r="S886" s="9"/>
      <c r="T886" s="9"/>
      <c r="U886" s="9"/>
      <c r="V886" s="9"/>
      <c r="W886" s="9"/>
    </row>
    <row r="887">
      <c r="A887" s="123"/>
      <c r="B887" s="5"/>
      <c r="C887" s="116"/>
      <c r="D887" s="9"/>
      <c r="E887" s="9"/>
      <c r="F887" s="9"/>
      <c r="G887" s="9"/>
      <c r="H887" s="9"/>
      <c r="I887" s="9"/>
      <c r="J887" s="9"/>
      <c r="K887" s="9"/>
      <c r="L887" s="9"/>
      <c r="M887" s="9"/>
      <c r="N887" s="9"/>
      <c r="O887" s="9"/>
      <c r="P887" s="9"/>
      <c r="Q887" s="9"/>
      <c r="R887" s="9"/>
      <c r="S887" s="9"/>
      <c r="T887" s="9"/>
      <c r="U887" s="9"/>
      <c r="V887" s="9"/>
      <c r="W887" s="9"/>
    </row>
    <row r="888">
      <c r="A888" s="123"/>
      <c r="B888" s="5"/>
      <c r="C888" s="116"/>
      <c r="D888" s="9"/>
      <c r="E888" s="9"/>
      <c r="F888" s="9"/>
      <c r="G888" s="9"/>
      <c r="H888" s="9"/>
      <c r="I888" s="9"/>
      <c r="J888" s="9"/>
      <c r="K888" s="9"/>
      <c r="L888" s="9"/>
      <c r="M888" s="9"/>
      <c r="N888" s="9"/>
      <c r="O888" s="9"/>
      <c r="P888" s="9"/>
      <c r="Q888" s="9"/>
      <c r="R888" s="9"/>
      <c r="S888" s="9"/>
      <c r="T888" s="9"/>
      <c r="U888" s="9"/>
      <c r="V888" s="9"/>
      <c r="W888" s="9"/>
    </row>
    <row r="889">
      <c r="A889" s="123"/>
      <c r="B889" s="5"/>
      <c r="C889" s="116"/>
      <c r="D889" s="9"/>
      <c r="E889" s="9"/>
      <c r="F889" s="9"/>
      <c r="G889" s="9"/>
      <c r="H889" s="9"/>
      <c r="I889" s="9"/>
      <c r="J889" s="9"/>
      <c r="K889" s="9"/>
      <c r="L889" s="9"/>
      <c r="M889" s="9"/>
      <c r="N889" s="9"/>
      <c r="O889" s="9"/>
      <c r="P889" s="9"/>
      <c r="Q889" s="9"/>
      <c r="R889" s="9"/>
      <c r="S889" s="9"/>
      <c r="T889" s="9"/>
      <c r="U889" s="9"/>
      <c r="V889" s="9"/>
      <c r="W889" s="9"/>
    </row>
    <row r="890">
      <c r="A890" s="123"/>
      <c r="B890" s="5"/>
      <c r="C890" s="116"/>
      <c r="D890" s="9"/>
      <c r="E890" s="9"/>
      <c r="F890" s="9"/>
      <c r="G890" s="9"/>
      <c r="H890" s="9"/>
      <c r="I890" s="9"/>
      <c r="J890" s="9"/>
      <c r="K890" s="9"/>
      <c r="L890" s="9"/>
      <c r="M890" s="9"/>
      <c r="N890" s="9"/>
      <c r="O890" s="9"/>
      <c r="P890" s="9"/>
      <c r="Q890" s="9"/>
      <c r="R890" s="9"/>
      <c r="S890" s="9"/>
      <c r="T890" s="9"/>
      <c r="U890" s="9"/>
      <c r="V890" s="9"/>
      <c r="W890" s="9"/>
    </row>
    <row r="891">
      <c r="A891" s="123"/>
      <c r="B891" s="5"/>
      <c r="C891" s="116"/>
      <c r="D891" s="9"/>
      <c r="E891" s="9"/>
      <c r="F891" s="9"/>
      <c r="G891" s="9"/>
      <c r="H891" s="9"/>
      <c r="I891" s="9"/>
      <c r="J891" s="9"/>
      <c r="K891" s="9"/>
      <c r="L891" s="9"/>
      <c r="M891" s="9"/>
      <c r="N891" s="9"/>
      <c r="O891" s="9"/>
      <c r="P891" s="9"/>
      <c r="Q891" s="9"/>
      <c r="R891" s="9"/>
      <c r="S891" s="9"/>
      <c r="T891" s="9"/>
      <c r="U891" s="9"/>
      <c r="V891" s="9"/>
      <c r="W891" s="9"/>
    </row>
    <row r="892">
      <c r="A892" s="123"/>
      <c r="B892" s="5"/>
      <c r="C892" s="116"/>
      <c r="D892" s="9"/>
      <c r="E892" s="9"/>
      <c r="F892" s="9"/>
      <c r="G892" s="9"/>
      <c r="H892" s="9"/>
      <c r="I892" s="9"/>
      <c r="J892" s="9"/>
      <c r="K892" s="9"/>
      <c r="L892" s="9"/>
      <c r="M892" s="9"/>
      <c r="N892" s="9"/>
      <c r="O892" s="9"/>
      <c r="P892" s="9"/>
      <c r="Q892" s="9"/>
      <c r="R892" s="9"/>
      <c r="S892" s="9"/>
      <c r="T892" s="9"/>
      <c r="U892" s="9"/>
      <c r="V892" s="9"/>
      <c r="W892" s="9"/>
    </row>
    <row r="893">
      <c r="A893" s="123"/>
      <c r="B893" s="5"/>
      <c r="C893" s="116"/>
      <c r="D893" s="9"/>
      <c r="E893" s="9"/>
      <c r="F893" s="9"/>
      <c r="G893" s="9"/>
      <c r="H893" s="9"/>
      <c r="I893" s="9"/>
      <c r="J893" s="9"/>
      <c r="K893" s="9"/>
      <c r="L893" s="9"/>
      <c r="M893" s="9"/>
      <c r="N893" s="9"/>
      <c r="O893" s="9"/>
      <c r="P893" s="9"/>
      <c r="Q893" s="9"/>
      <c r="R893" s="9"/>
      <c r="S893" s="9"/>
      <c r="T893" s="9"/>
      <c r="U893" s="9"/>
      <c r="V893" s="9"/>
      <c r="W893" s="9"/>
    </row>
    <row r="894">
      <c r="A894" s="123"/>
      <c r="B894" s="5"/>
      <c r="C894" s="116"/>
      <c r="D894" s="9"/>
      <c r="E894" s="9"/>
      <c r="F894" s="9"/>
      <c r="G894" s="9"/>
      <c r="H894" s="9"/>
      <c r="I894" s="9"/>
      <c r="J894" s="9"/>
      <c r="K894" s="9"/>
      <c r="L894" s="9"/>
      <c r="M894" s="9"/>
      <c r="N894" s="9"/>
      <c r="O894" s="9"/>
      <c r="P894" s="9"/>
      <c r="Q894" s="9"/>
      <c r="R894" s="9"/>
      <c r="S894" s="9"/>
      <c r="T894" s="9"/>
      <c r="U894" s="9"/>
      <c r="V894" s="9"/>
      <c r="W894" s="9"/>
    </row>
    <row r="895">
      <c r="A895" s="123"/>
      <c r="B895" s="5"/>
      <c r="C895" s="116"/>
      <c r="D895" s="9"/>
      <c r="E895" s="9"/>
      <c r="F895" s="9"/>
      <c r="G895" s="9"/>
      <c r="H895" s="9"/>
      <c r="I895" s="9"/>
      <c r="J895" s="9"/>
      <c r="K895" s="9"/>
      <c r="L895" s="9"/>
      <c r="M895" s="9"/>
      <c r="N895" s="9"/>
      <c r="O895" s="9"/>
      <c r="P895" s="9"/>
      <c r="Q895" s="9"/>
      <c r="R895" s="9"/>
      <c r="S895" s="9"/>
      <c r="T895" s="9"/>
      <c r="U895" s="9"/>
      <c r="V895" s="9"/>
      <c r="W895" s="9"/>
    </row>
    <row r="896">
      <c r="A896" s="123"/>
      <c r="B896" s="5"/>
      <c r="C896" s="116"/>
      <c r="D896" s="9"/>
      <c r="E896" s="9"/>
      <c r="F896" s="9"/>
      <c r="G896" s="9"/>
      <c r="H896" s="9"/>
      <c r="I896" s="9"/>
      <c r="J896" s="9"/>
      <c r="K896" s="9"/>
      <c r="L896" s="9"/>
      <c r="M896" s="9"/>
      <c r="N896" s="9"/>
      <c r="O896" s="9"/>
      <c r="P896" s="9"/>
      <c r="Q896" s="9"/>
      <c r="R896" s="9"/>
      <c r="S896" s="9"/>
      <c r="T896" s="9"/>
      <c r="U896" s="9"/>
      <c r="V896" s="9"/>
      <c r="W896" s="9"/>
    </row>
    <row r="897">
      <c r="A897" s="123"/>
      <c r="B897" s="5"/>
      <c r="C897" s="116"/>
      <c r="D897" s="9"/>
      <c r="E897" s="9"/>
      <c r="F897" s="9"/>
      <c r="G897" s="9"/>
      <c r="H897" s="9"/>
      <c r="I897" s="9"/>
      <c r="J897" s="9"/>
      <c r="K897" s="9"/>
      <c r="L897" s="9"/>
      <c r="M897" s="9"/>
      <c r="N897" s="9"/>
      <c r="O897" s="9"/>
      <c r="P897" s="9"/>
      <c r="Q897" s="9"/>
      <c r="R897" s="9"/>
      <c r="S897" s="9"/>
      <c r="T897" s="9"/>
      <c r="U897" s="9"/>
      <c r="V897" s="9"/>
      <c r="W897" s="9"/>
    </row>
    <row r="898">
      <c r="A898" s="123"/>
      <c r="B898" s="5"/>
      <c r="C898" s="116"/>
      <c r="D898" s="9"/>
      <c r="E898" s="9"/>
      <c r="F898" s="9"/>
      <c r="G898" s="9"/>
      <c r="H898" s="9"/>
      <c r="I898" s="9"/>
      <c r="J898" s="9"/>
      <c r="K898" s="9"/>
      <c r="L898" s="9"/>
      <c r="M898" s="9"/>
      <c r="N898" s="9"/>
      <c r="O898" s="9"/>
      <c r="P898" s="9"/>
      <c r="Q898" s="9"/>
      <c r="R898" s="9"/>
      <c r="S898" s="9"/>
      <c r="T898" s="9"/>
      <c r="U898" s="9"/>
      <c r="V898" s="9"/>
      <c r="W898" s="9"/>
    </row>
    <row r="899">
      <c r="A899" s="123"/>
      <c r="B899" s="39"/>
      <c r="C899" s="116"/>
      <c r="D899" s="9"/>
      <c r="E899" s="9"/>
      <c r="F899" s="9"/>
      <c r="G899" s="9"/>
      <c r="H899" s="9"/>
      <c r="I899" s="9"/>
      <c r="J899" s="9"/>
      <c r="K899" s="9"/>
      <c r="L899" s="9"/>
      <c r="M899" s="9"/>
      <c r="N899" s="9"/>
      <c r="O899" s="9"/>
      <c r="P899" s="9"/>
      <c r="Q899" s="9"/>
      <c r="R899" s="9"/>
      <c r="S899" s="9"/>
      <c r="T899" s="9"/>
      <c r="U899" s="9"/>
      <c r="V899" s="9"/>
      <c r="W899" s="9"/>
    </row>
    <row r="900">
      <c r="A900" s="123"/>
      <c r="B900" s="5"/>
      <c r="C900" s="116"/>
      <c r="D900" s="9"/>
      <c r="E900" s="9"/>
      <c r="F900" s="9"/>
      <c r="G900" s="9"/>
      <c r="H900" s="9"/>
      <c r="I900" s="9"/>
      <c r="J900" s="9"/>
      <c r="K900" s="9"/>
      <c r="L900" s="9"/>
      <c r="M900" s="9"/>
      <c r="N900" s="9"/>
      <c r="O900" s="9"/>
      <c r="P900" s="9"/>
      <c r="Q900" s="9"/>
      <c r="R900" s="9"/>
      <c r="S900" s="9"/>
      <c r="T900" s="9"/>
      <c r="U900" s="9"/>
      <c r="V900" s="9"/>
      <c r="W900" s="9"/>
    </row>
    <row r="901">
      <c r="A901" s="123"/>
      <c r="B901" s="5"/>
      <c r="C901" s="116"/>
      <c r="D901" s="9"/>
      <c r="E901" s="9"/>
      <c r="F901" s="9"/>
      <c r="G901" s="9"/>
      <c r="H901" s="9"/>
      <c r="I901" s="9"/>
      <c r="J901" s="9"/>
      <c r="K901" s="9"/>
      <c r="L901" s="9"/>
      <c r="M901" s="9"/>
      <c r="N901" s="9"/>
      <c r="O901" s="9"/>
      <c r="P901" s="9"/>
      <c r="Q901" s="9"/>
      <c r="R901" s="9"/>
      <c r="S901" s="9"/>
      <c r="T901" s="9"/>
      <c r="U901" s="9"/>
      <c r="V901" s="9"/>
      <c r="W901" s="9"/>
    </row>
    <row r="902">
      <c r="A902" s="123"/>
      <c r="B902" s="39"/>
      <c r="C902" s="116"/>
      <c r="D902" s="9"/>
      <c r="E902" s="9"/>
      <c r="F902" s="9"/>
      <c r="G902" s="9"/>
      <c r="H902" s="9"/>
      <c r="I902" s="9"/>
      <c r="J902" s="9"/>
      <c r="K902" s="9"/>
      <c r="L902" s="9"/>
      <c r="M902" s="9"/>
      <c r="N902" s="9"/>
      <c r="O902" s="9"/>
      <c r="P902" s="9"/>
      <c r="Q902" s="9"/>
      <c r="R902" s="9"/>
      <c r="S902" s="9"/>
      <c r="T902" s="9"/>
      <c r="U902" s="9"/>
      <c r="V902" s="9"/>
      <c r="W902" s="9"/>
    </row>
    <row r="903">
      <c r="A903" s="123"/>
      <c r="B903" s="39"/>
      <c r="C903" s="116"/>
      <c r="D903" s="9"/>
      <c r="E903" s="9"/>
      <c r="F903" s="9"/>
      <c r="G903" s="9"/>
      <c r="H903" s="9"/>
      <c r="I903" s="9"/>
      <c r="J903" s="9"/>
      <c r="K903" s="9"/>
      <c r="L903" s="9"/>
      <c r="M903" s="9"/>
      <c r="N903" s="9"/>
      <c r="O903" s="9"/>
      <c r="P903" s="9"/>
      <c r="Q903" s="9"/>
      <c r="R903" s="9"/>
      <c r="S903" s="9"/>
      <c r="T903" s="9"/>
      <c r="U903" s="9"/>
      <c r="V903" s="9"/>
      <c r="W903" s="9"/>
    </row>
    <row r="904">
      <c r="A904" s="123"/>
      <c r="B904" s="39"/>
      <c r="C904" s="116"/>
      <c r="D904" s="9"/>
      <c r="E904" s="9"/>
      <c r="F904" s="9"/>
      <c r="G904" s="9"/>
      <c r="H904" s="9"/>
      <c r="I904" s="9"/>
      <c r="J904" s="9"/>
      <c r="K904" s="9"/>
      <c r="L904" s="9"/>
      <c r="M904" s="9"/>
      <c r="N904" s="9"/>
      <c r="O904" s="9"/>
      <c r="P904" s="9"/>
      <c r="Q904" s="9"/>
      <c r="R904" s="9"/>
      <c r="S904" s="9"/>
      <c r="T904" s="9"/>
      <c r="U904" s="9"/>
      <c r="V904" s="9"/>
      <c r="W904" s="9"/>
    </row>
    <row r="905">
      <c r="A905" s="123"/>
      <c r="B905" s="5"/>
      <c r="C905" s="116"/>
      <c r="D905" s="9"/>
      <c r="E905" s="9"/>
      <c r="F905" s="9"/>
      <c r="G905" s="9"/>
      <c r="H905" s="9"/>
      <c r="I905" s="9"/>
      <c r="J905" s="9"/>
      <c r="K905" s="9"/>
      <c r="L905" s="9"/>
      <c r="M905" s="9"/>
      <c r="N905" s="9"/>
      <c r="O905" s="9"/>
      <c r="P905" s="9"/>
      <c r="Q905" s="9"/>
      <c r="R905" s="9"/>
      <c r="S905" s="9"/>
      <c r="T905" s="9"/>
      <c r="U905" s="9"/>
      <c r="V905" s="9"/>
      <c r="W905" s="9"/>
    </row>
    <row r="906">
      <c r="A906" s="123"/>
      <c r="B906" s="5"/>
      <c r="C906" s="116"/>
      <c r="D906" s="9"/>
      <c r="E906" s="9"/>
      <c r="F906" s="9"/>
      <c r="G906" s="9"/>
      <c r="H906" s="9"/>
      <c r="I906" s="9"/>
      <c r="J906" s="9"/>
      <c r="K906" s="9"/>
      <c r="L906" s="9"/>
      <c r="M906" s="9"/>
      <c r="N906" s="9"/>
      <c r="O906" s="9"/>
      <c r="P906" s="9"/>
      <c r="Q906" s="9"/>
      <c r="R906" s="9"/>
      <c r="S906" s="9"/>
      <c r="T906" s="9"/>
      <c r="U906" s="9"/>
      <c r="V906" s="9"/>
      <c r="W906" s="9"/>
    </row>
    <row r="907">
      <c r="A907" s="123"/>
      <c r="B907" s="5"/>
      <c r="C907" s="116"/>
      <c r="D907" s="9"/>
      <c r="E907" s="9"/>
      <c r="F907" s="9"/>
      <c r="G907" s="9"/>
      <c r="H907" s="9"/>
      <c r="I907" s="9"/>
      <c r="J907" s="9"/>
      <c r="K907" s="9"/>
      <c r="L907" s="9"/>
      <c r="M907" s="9"/>
      <c r="N907" s="9"/>
      <c r="O907" s="9"/>
      <c r="P907" s="9"/>
      <c r="Q907" s="9"/>
      <c r="R907" s="9"/>
      <c r="S907" s="9"/>
      <c r="T907" s="9"/>
      <c r="U907" s="9"/>
      <c r="V907" s="9"/>
      <c r="W907" s="9"/>
    </row>
    <row r="908">
      <c r="A908" s="123"/>
      <c r="B908" s="5"/>
      <c r="C908" s="116"/>
      <c r="D908" s="9"/>
      <c r="E908" s="9"/>
      <c r="F908" s="9"/>
      <c r="G908" s="9"/>
      <c r="H908" s="9"/>
      <c r="I908" s="9"/>
      <c r="J908" s="9"/>
      <c r="K908" s="9"/>
      <c r="L908" s="9"/>
      <c r="M908" s="9"/>
      <c r="N908" s="9"/>
      <c r="O908" s="9"/>
      <c r="P908" s="9"/>
      <c r="Q908" s="9"/>
      <c r="R908" s="9"/>
      <c r="S908" s="9"/>
      <c r="T908" s="9"/>
      <c r="U908" s="9"/>
      <c r="V908" s="9"/>
      <c r="W908" s="9"/>
    </row>
    <row r="909">
      <c r="A909" s="123"/>
      <c r="B909" s="5"/>
      <c r="C909" s="116"/>
      <c r="D909" s="9"/>
      <c r="E909" s="9"/>
      <c r="F909" s="9"/>
      <c r="G909" s="9"/>
      <c r="H909" s="9"/>
      <c r="I909" s="9"/>
      <c r="J909" s="9"/>
      <c r="K909" s="9"/>
      <c r="L909" s="9"/>
      <c r="M909" s="9"/>
      <c r="N909" s="9"/>
      <c r="O909" s="9"/>
      <c r="P909" s="9"/>
      <c r="Q909" s="9"/>
      <c r="R909" s="9"/>
      <c r="S909" s="9"/>
      <c r="T909" s="9"/>
      <c r="U909" s="9"/>
      <c r="V909" s="9"/>
      <c r="W909" s="9"/>
    </row>
    <row r="910">
      <c r="A910" s="123"/>
      <c r="B910" s="5"/>
      <c r="C910" s="116"/>
      <c r="D910" s="9"/>
      <c r="E910" s="9"/>
      <c r="F910" s="9"/>
      <c r="G910" s="9"/>
      <c r="H910" s="9"/>
      <c r="I910" s="9"/>
      <c r="J910" s="9"/>
      <c r="K910" s="9"/>
      <c r="L910" s="9"/>
      <c r="M910" s="9"/>
      <c r="N910" s="9"/>
      <c r="O910" s="9"/>
      <c r="P910" s="9"/>
      <c r="Q910" s="9"/>
      <c r="R910" s="9"/>
      <c r="S910" s="9"/>
      <c r="T910" s="9"/>
      <c r="U910" s="9"/>
      <c r="V910" s="9"/>
      <c r="W910" s="9"/>
    </row>
    <row r="911">
      <c r="A911" s="123"/>
      <c r="B911" s="5"/>
      <c r="C911" s="116"/>
      <c r="D911" s="9"/>
      <c r="E911" s="9"/>
      <c r="F911" s="9"/>
      <c r="G911" s="9"/>
      <c r="H911" s="9"/>
      <c r="I911" s="9"/>
      <c r="J911" s="9"/>
      <c r="K911" s="9"/>
      <c r="L911" s="9"/>
      <c r="M911" s="9"/>
      <c r="N911" s="9"/>
      <c r="O911" s="9"/>
      <c r="P911" s="9"/>
      <c r="Q911" s="9"/>
      <c r="R911" s="9"/>
      <c r="S911" s="9"/>
      <c r="T911" s="9"/>
      <c r="U911" s="9"/>
      <c r="V911" s="9"/>
      <c r="W911" s="9"/>
    </row>
    <row r="912">
      <c r="A912" s="123"/>
      <c r="B912" s="5"/>
      <c r="C912" s="116"/>
      <c r="D912" s="9"/>
      <c r="E912" s="9"/>
      <c r="F912" s="9"/>
      <c r="G912" s="9"/>
      <c r="H912" s="9"/>
      <c r="I912" s="9"/>
      <c r="J912" s="9"/>
      <c r="K912" s="9"/>
      <c r="L912" s="9"/>
      <c r="M912" s="9"/>
      <c r="N912" s="9"/>
      <c r="O912" s="9"/>
      <c r="P912" s="9"/>
      <c r="Q912" s="9"/>
      <c r="R912" s="9"/>
      <c r="S912" s="9"/>
      <c r="T912" s="9"/>
      <c r="U912" s="9"/>
      <c r="V912" s="9"/>
      <c r="W912" s="9"/>
    </row>
    <row r="913">
      <c r="A913" s="123"/>
      <c r="B913" s="5"/>
      <c r="C913" s="116"/>
      <c r="D913" s="9"/>
      <c r="E913" s="9"/>
      <c r="F913" s="9"/>
      <c r="G913" s="9"/>
      <c r="H913" s="9"/>
      <c r="I913" s="9"/>
      <c r="J913" s="9"/>
      <c r="K913" s="9"/>
      <c r="L913" s="9"/>
      <c r="M913" s="9"/>
      <c r="N913" s="9"/>
      <c r="O913" s="9"/>
      <c r="P913" s="9"/>
      <c r="Q913" s="9"/>
      <c r="R913" s="9"/>
      <c r="S913" s="9"/>
      <c r="T913" s="9"/>
      <c r="U913" s="9"/>
      <c r="V913" s="9"/>
      <c r="W913" s="9"/>
    </row>
    <row r="914">
      <c r="A914" s="123"/>
      <c r="B914" s="5"/>
      <c r="C914" s="116"/>
      <c r="D914" s="9"/>
      <c r="E914" s="9"/>
      <c r="F914" s="9"/>
      <c r="G914" s="9"/>
      <c r="H914" s="9"/>
      <c r="I914" s="9"/>
      <c r="J914" s="9"/>
      <c r="K914" s="9"/>
      <c r="L914" s="9"/>
      <c r="M914" s="9"/>
      <c r="N914" s="9"/>
      <c r="O914" s="9"/>
      <c r="P914" s="9"/>
      <c r="Q914" s="9"/>
      <c r="R914" s="9"/>
      <c r="S914" s="9"/>
      <c r="T914" s="9"/>
      <c r="U914" s="9"/>
      <c r="V914" s="9"/>
      <c r="W914" s="9"/>
    </row>
    <row r="915">
      <c r="A915" s="123"/>
      <c r="B915" s="5"/>
      <c r="C915" s="116"/>
      <c r="D915" s="9"/>
      <c r="E915" s="9"/>
      <c r="F915" s="9"/>
      <c r="G915" s="9"/>
      <c r="H915" s="9"/>
      <c r="I915" s="9"/>
      <c r="J915" s="9"/>
      <c r="K915" s="9"/>
      <c r="L915" s="9"/>
      <c r="M915" s="9"/>
      <c r="N915" s="9"/>
      <c r="O915" s="9"/>
      <c r="P915" s="9"/>
      <c r="Q915" s="9"/>
      <c r="R915" s="9"/>
      <c r="S915" s="9"/>
      <c r="T915" s="9"/>
      <c r="U915" s="9"/>
      <c r="V915" s="9"/>
      <c r="W915" s="9"/>
    </row>
    <row r="916">
      <c r="A916" s="123"/>
      <c r="B916" s="5"/>
      <c r="C916" s="116"/>
      <c r="D916" s="9"/>
      <c r="E916" s="9"/>
      <c r="F916" s="9"/>
      <c r="G916" s="9"/>
      <c r="H916" s="9"/>
      <c r="I916" s="9"/>
      <c r="J916" s="9"/>
      <c r="K916" s="9"/>
      <c r="L916" s="9"/>
      <c r="M916" s="9"/>
      <c r="N916" s="9"/>
      <c r="O916" s="9"/>
      <c r="P916" s="9"/>
      <c r="Q916" s="9"/>
      <c r="R916" s="9"/>
      <c r="S916" s="9"/>
      <c r="T916" s="9"/>
      <c r="U916" s="9"/>
      <c r="V916" s="9"/>
      <c r="W916" s="9"/>
    </row>
    <row r="917">
      <c r="A917" s="123"/>
      <c r="B917" s="5"/>
      <c r="C917" s="116"/>
      <c r="D917" s="9"/>
      <c r="E917" s="9"/>
      <c r="F917" s="9"/>
      <c r="G917" s="9"/>
      <c r="H917" s="9"/>
      <c r="I917" s="9"/>
      <c r="J917" s="9"/>
      <c r="K917" s="9"/>
      <c r="L917" s="9"/>
      <c r="M917" s="9"/>
      <c r="N917" s="9"/>
      <c r="O917" s="9"/>
      <c r="P917" s="9"/>
      <c r="Q917" s="9"/>
      <c r="R917" s="9"/>
      <c r="S917" s="9"/>
      <c r="T917" s="9"/>
      <c r="U917" s="9"/>
      <c r="V917" s="9"/>
      <c r="W917" s="9"/>
    </row>
    <row r="918">
      <c r="A918" s="123"/>
      <c r="B918" s="5"/>
      <c r="C918" s="116"/>
      <c r="D918" s="9"/>
      <c r="E918" s="9"/>
      <c r="F918" s="9"/>
      <c r="G918" s="9"/>
      <c r="H918" s="9"/>
      <c r="I918" s="9"/>
      <c r="J918" s="9"/>
      <c r="K918" s="9"/>
      <c r="L918" s="9"/>
      <c r="M918" s="9"/>
      <c r="N918" s="9"/>
      <c r="O918" s="9"/>
      <c r="P918" s="9"/>
      <c r="Q918" s="9"/>
      <c r="R918" s="9"/>
      <c r="S918" s="9"/>
      <c r="T918" s="9"/>
      <c r="U918" s="9"/>
      <c r="V918" s="9"/>
      <c r="W918" s="9"/>
    </row>
    <row r="919">
      <c r="A919" s="123"/>
      <c r="B919" s="5"/>
      <c r="C919" s="116"/>
      <c r="D919" s="9"/>
      <c r="E919" s="9"/>
      <c r="F919" s="9"/>
      <c r="G919" s="9"/>
      <c r="H919" s="9"/>
      <c r="I919" s="9"/>
      <c r="J919" s="9"/>
      <c r="K919" s="9"/>
      <c r="L919" s="9"/>
      <c r="M919" s="9"/>
      <c r="N919" s="9"/>
      <c r="O919" s="9"/>
      <c r="P919" s="9"/>
      <c r="Q919" s="9"/>
      <c r="R919" s="9"/>
      <c r="S919" s="9"/>
      <c r="T919" s="9"/>
      <c r="U919" s="9"/>
      <c r="V919" s="9"/>
      <c r="W919" s="9"/>
    </row>
    <row r="920">
      <c r="A920" s="123"/>
      <c r="B920" s="39"/>
      <c r="C920" s="116"/>
      <c r="D920" s="9"/>
      <c r="E920" s="9"/>
      <c r="F920" s="9"/>
      <c r="G920" s="9"/>
      <c r="H920" s="9"/>
      <c r="I920" s="9"/>
      <c r="J920" s="9"/>
      <c r="K920" s="9"/>
      <c r="L920" s="9"/>
      <c r="M920" s="9"/>
      <c r="N920" s="9"/>
      <c r="O920" s="9"/>
      <c r="P920" s="9"/>
      <c r="Q920" s="9"/>
      <c r="R920" s="9"/>
      <c r="S920" s="9"/>
      <c r="T920" s="9"/>
      <c r="U920" s="9"/>
      <c r="V920" s="9"/>
      <c r="W920" s="9"/>
    </row>
    <row r="921">
      <c r="A921" s="123"/>
      <c r="B921" s="39"/>
      <c r="C921" s="116"/>
      <c r="D921" s="9"/>
      <c r="E921" s="9"/>
      <c r="F921" s="9"/>
      <c r="G921" s="9"/>
      <c r="H921" s="9"/>
      <c r="I921" s="9"/>
      <c r="J921" s="9"/>
      <c r="K921" s="9"/>
      <c r="L921" s="9"/>
      <c r="M921" s="9"/>
      <c r="N921" s="9"/>
      <c r="O921" s="9"/>
      <c r="P921" s="9"/>
      <c r="Q921" s="9"/>
      <c r="R921" s="9"/>
      <c r="S921" s="9"/>
      <c r="T921" s="9"/>
      <c r="U921" s="9"/>
      <c r="V921" s="9"/>
      <c r="W921" s="9"/>
    </row>
    <row r="922">
      <c r="A922" s="123"/>
      <c r="B922" s="39"/>
      <c r="C922" s="116"/>
      <c r="D922" s="9"/>
      <c r="E922" s="9"/>
      <c r="F922" s="9"/>
      <c r="G922" s="9"/>
      <c r="H922" s="9"/>
      <c r="I922" s="9"/>
      <c r="J922" s="9"/>
      <c r="K922" s="9"/>
      <c r="L922" s="9"/>
      <c r="M922" s="9"/>
      <c r="N922" s="9"/>
      <c r="O922" s="9"/>
      <c r="P922" s="9"/>
      <c r="Q922" s="9"/>
      <c r="R922" s="9"/>
      <c r="S922" s="9"/>
      <c r="T922" s="9"/>
      <c r="U922" s="9"/>
      <c r="V922" s="9"/>
      <c r="W922" s="9"/>
    </row>
    <row r="923">
      <c r="A923" s="123"/>
      <c r="B923" s="39"/>
      <c r="C923" s="116"/>
      <c r="D923" s="9"/>
      <c r="E923" s="9"/>
      <c r="F923" s="9"/>
      <c r="G923" s="9"/>
      <c r="H923" s="9"/>
      <c r="I923" s="9"/>
      <c r="J923" s="9"/>
      <c r="K923" s="9"/>
      <c r="L923" s="9"/>
      <c r="M923" s="9"/>
      <c r="N923" s="9"/>
      <c r="O923" s="9"/>
      <c r="P923" s="9"/>
      <c r="Q923" s="9"/>
      <c r="R923" s="9"/>
      <c r="S923" s="9"/>
      <c r="T923" s="9"/>
      <c r="U923" s="9"/>
      <c r="V923" s="9"/>
      <c r="W923" s="9"/>
    </row>
    <row r="924">
      <c r="A924" s="123"/>
      <c r="B924" s="39"/>
      <c r="C924" s="116"/>
      <c r="D924" s="9"/>
      <c r="E924" s="9"/>
      <c r="F924" s="9"/>
      <c r="G924" s="9"/>
      <c r="H924" s="9"/>
      <c r="I924" s="9"/>
      <c r="J924" s="9"/>
      <c r="K924" s="9"/>
      <c r="L924" s="9"/>
      <c r="M924" s="9"/>
      <c r="N924" s="9"/>
      <c r="O924" s="9"/>
      <c r="P924" s="9"/>
      <c r="Q924" s="9"/>
      <c r="R924" s="9"/>
      <c r="S924" s="9"/>
      <c r="T924" s="9"/>
      <c r="U924" s="9"/>
      <c r="V924" s="9"/>
      <c r="W924" s="9"/>
    </row>
    <row r="925">
      <c r="A925" s="123"/>
      <c r="B925" s="39"/>
      <c r="C925" s="116"/>
      <c r="D925" s="9"/>
      <c r="E925" s="9"/>
      <c r="F925" s="9"/>
      <c r="G925" s="9"/>
      <c r="H925" s="9"/>
      <c r="I925" s="9"/>
      <c r="J925" s="9"/>
      <c r="K925" s="9"/>
      <c r="L925" s="9"/>
      <c r="M925" s="9"/>
      <c r="N925" s="9"/>
      <c r="O925" s="9"/>
      <c r="P925" s="9"/>
      <c r="Q925" s="9"/>
      <c r="R925" s="9"/>
      <c r="S925" s="9"/>
      <c r="T925" s="9"/>
      <c r="U925" s="9"/>
      <c r="V925" s="9"/>
      <c r="W925" s="9"/>
    </row>
    <row r="926">
      <c r="A926" s="123"/>
      <c r="B926" s="39"/>
      <c r="C926" s="116"/>
      <c r="D926" s="9"/>
      <c r="E926" s="9"/>
      <c r="F926" s="9"/>
      <c r="G926" s="9"/>
      <c r="H926" s="9"/>
      <c r="I926" s="9"/>
      <c r="J926" s="9"/>
      <c r="K926" s="9"/>
      <c r="L926" s="9"/>
      <c r="M926" s="9"/>
      <c r="N926" s="9"/>
      <c r="O926" s="9"/>
      <c r="P926" s="9"/>
      <c r="Q926" s="9"/>
      <c r="R926" s="9"/>
      <c r="S926" s="9"/>
      <c r="T926" s="9"/>
      <c r="U926" s="9"/>
      <c r="V926" s="9"/>
      <c r="W926" s="9"/>
    </row>
    <row r="927">
      <c r="A927" s="123"/>
      <c r="B927" s="39"/>
      <c r="C927" s="116"/>
      <c r="D927" s="9"/>
      <c r="E927" s="9"/>
      <c r="F927" s="9"/>
      <c r="G927" s="9"/>
      <c r="H927" s="9"/>
      <c r="I927" s="9"/>
      <c r="J927" s="9"/>
      <c r="K927" s="9"/>
      <c r="L927" s="9"/>
      <c r="M927" s="9"/>
      <c r="N927" s="9"/>
      <c r="O927" s="9"/>
      <c r="P927" s="9"/>
      <c r="Q927" s="9"/>
      <c r="R927" s="9"/>
      <c r="S927" s="9"/>
      <c r="T927" s="9"/>
      <c r="U927" s="9"/>
      <c r="V927" s="9"/>
      <c r="W927" s="9"/>
    </row>
    <row r="928">
      <c r="A928" s="123"/>
      <c r="B928" s="39"/>
      <c r="C928" s="116"/>
      <c r="D928" s="9"/>
      <c r="E928" s="9"/>
      <c r="F928" s="9"/>
      <c r="G928" s="9"/>
      <c r="H928" s="9"/>
      <c r="I928" s="9"/>
      <c r="J928" s="9"/>
      <c r="K928" s="9"/>
      <c r="L928" s="9"/>
      <c r="M928" s="9"/>
      <c r="N928" s="9"/>
      <c r="O928" s="9"/>
      <c r="P928" s="9"/>
      <c r="Q928" s="9"/>
      <c r="R928" s="9"/>
      <c r="S928" s="9"/>
      <c r="T928" s="9"/>
      <c r="U928" s="9"/>
      <c r="V928" s="9"/>
      <c r="W928" s="9"/>
    </row>
    <row r="929">
      <c r="A929" s="123"/>
      <c r="B929" s="39"/>
      <c r="C929" s="116"/>
      <c r="D929" s="9"/>
      <c r="E929" s="9"/>
      <c r="F929" s="9"/>
      <c r="G929" s="9"/>
      <c r="H929" s="9"/>
      <c r="I929" s="9"/>
      <c r="J929" s="9"/>
      <c r="K929" s="9"/>
      <c r="L929" s="9"/>
      <c r="M929" s="9"/>
      <c r="N929" s="9"/>
      <c r="O929" s="9"/>
      <c r="P929" s="9"/>
      <c r="Q929" s="9"/>
      <c r="R929" s="9"/>
      <c r="S929" s="9"/>
      <c r="T929" s="9"/>
      <c r="U929" s="9"/>
      <c r="V929" s="9"/>
      <c r="W929" s="9"/>
    </row>
    <row r="930">
      <c r="A930" s="123"/>
      <c r="B930" s="39"/>
      <c r="C930" s="116"/>
      <c r="D930" s="9"/>
      <c r="E930" s="9"/>
      <c r="F930" s="9"/>
      <c r="G930" s="9"/>
      <c r="H930" s="9"/>
      <c r="I930" s="9"/>
      <c r="J930" s="9"/>
      <c r="K930" s="9"/>
      <c r="L930" s="9"/>
      <c r="M930" s="9"/>
      <c r="N930" s="9"/>
      <c r="O930" s="9"/>
      <c r="P930" s="9"/>
      <c r="Q930" s="9"/>
      <c r="R930" s="9"/>
      <c r="S930" s="9"/>
      <c r="T930" s="9"/>
      <c r="U930" s="9"/>
      <c r="V930" s="9"/>
      <c r="W930" s="9"/>
    </row>
    <row r="931">
      <c r="A931" s="123"/>
      <c r="B931" s="39"/>
      <c r="C931" s="116"/>
      <c r="D931" s="9"/>
      <c r="E931" s="9"/>
      <c r="F931" s="9"/>
      <c r="G931" s="9"/>
      <c r="H931" s="9"/>
      <c r="I931" s="9"/>
      <c r="J931" s="9"/>
      <c r="K931" s="9"/>
      <c r="L931" s="9"/>
      <c r="M931" s="9"/>
      <c r="N931" s="9"/>
      <c r="O931" s="9"/>
      <c r="P931" s="9"/>
      <c r="Q931" s="9"/>
      <c r="R931" s="9"/>
      <c r="S931" s="9"/>
      <c r="T931" s="9"/>
      <c r="U931" s="9"/>
      <c r="V931" s="9"/>
      <c r="W931" s="9"/>
    </row>
    <row r="932">
      <c r="A932" s="123"/>
      <c r="B932" s="39"/>
      <c r="C932" s="116"/>
      <c r="D932" s="9"/>
      <c r="E932" s="9"/>
      <c r="F932" s="9"/>
      <c r="G932" s="9"/>
      <c r="H932" s="9"/>
      <c r="I932" s="9"/>
      <c r="J932" s="9"/>
      <c r="K932" s="9"/>
      <c r="L932" s="9"/>
      <c r="M932" s="9"/>
      <c r="N932" s="9"/>
      <c r="O932" s="9"/>
      <c r="P932" s="9"/>
      <c r="Q932" s="9"/>
      <c r="R932" s="9"/>
      <c r="S932" s="9"/>
      <c r="T932" s="9"/>
      <c r="U932" s="9"/>
      <c r="V932" s="9"/>
      <c r="W932" s="9"/>
    </row>
    <row r="933">
      <c r="A933" s="123"/>
      <c r="B933" s="39"/>
      <c r="C933" s="116"/>
      <c r="D933" s="9"/>
      <c r="E933" s="9"/>
      <c r="F933" s="9"/>
      <c r="G933" s="9"/>
      <c r="H933" s="9"/>
      <c r="I933" s="9"/>
      <c r="J933" s="9"/>
      <c r="K933" s="9"/>
      <c r="L933" s="9"/>
      <c r="M933" s="9"/>
      <c r="N933" s="9"/>
      <c r="O933" s="9"/>
      <c r="P933" s="9"/>
      <c r="Q933" s="9"/>
      <c r="R933" s="9"/>
      <c r="S933" s="9"/>
      <c r="T933" s="9"/>
      <c r="U933" s="9"/>
      <c r="V933" s="9"/>
      <c r="W933" s="9"/>
    </row>
    <row r="934">
      <c r="A934" s="123"/>
      <c r="B934" s="5"/>
      <c r="C934" s="116"/>
      <c r="D934" s="9"/>
      <c r="E934" s="9"/>
      <c r="F934" s="9"/>
      <c r="G934" s="9"/>
      <c r="H934" s="9"/>
      <c r="I934" s="9"/>
      <c r="J934" s="9"/>
      <c r="K934" s="9"/>
      <c r="L934" s="9"/>
      <c r="M934" s="9"/>
      <c r="N934" s="9"/>
      <c r="O934" s="9"/>
      <c r="P934" s="9"/>
      <c r="Q934" s="9"/>
      <c r="R934" s="9"/>
      <c r="S934" s="9"/>
      <c r="T934" s="9"/>
      <c r="U934" s="9"/>
      <c r="V934" s="9"/>
      <c r="W934" s="9"/>
    </row>
    <row r="935">
      <c r="A935" s="123"/>
      <c r="B935" s="5"/>
      <c r="C935" s="116"/>
      <c r="D935" s="9"/>
      <c r="E935" s="9"/>
      <c r="F935" s="9"/>
      <c r="G935" s="9"/>
      <c r="H935" s="9"/>
      <c r="I935" s="9"/>
      <c r="J935" s="9"/>
      <c r="K935" s="9"/>
      <c r="L935" s="9"/>
      <c r="M935" s="9"/>
      <c r="N935" s="9"/>
      <c r="O935" s="9"/>
      <c r="P935" s="9"/>
      <c r="Q935" s="9"/>
      <c r="R935" s="9"/>
      <c r="S935" s="9"/>
      <c r="T935" s="9"/>
      <c r="U935" s="9"/>
      <c r="V935" s="9"/>
      <c r="W935" s="9"/>
    </row>
    <row r="936">
      <c r="A936" s="123"/>
      <c r="B936" s="39"/>
      <c r="C936" s="116"/>
      <c r="D936" s="9"/>
      <c r="E936" s="9"/>
      <c r="F936" s="9"/>
      <c r="G936" s="9"/>
      <c r="H936" s="9"/>
      <c r="I936" s="9"/>
      <c r="J936" s="9"/>
      <c r="K936" s="9"/>
      <c r="L936" s="9"/>
      <c r="M936" s="9"/>
      <c r="N936" s="9"/>
      <c r="O936" s="9"/>
      <c r="P936" s="9"/>
      <c r="Q936" s="9"/>
      <c r="R936" s="9"/>
      <c r="S936" s="9"/>
      <c r="T936" s="9"/>
      <c r="U936" s="9"/>
      <c r="V936" s="9"/>
      <c r="W936" s="9"/>
    </row>
    <row r="937">
      <c r="A937" s="123"/>
      <c r="B937" s="39"/>
      <c r="C937" s="116"/>
      <c r="D937" s="9"/>
      <c r="E937" s="9"/>
      <c r="F937" s="9"/>
      <c r="G937" s="9"/>
      <c r="H937" s="9"/>
      <c r="I937" s="9"/>
      <c r="J937" s="9"/>
      <c r="K937" s="9"/>
      <c r="L937" s="9"/>
      <c r="M937" s="9"/>
      <c r="N937" s="9"/>
      <c r="O937" s="9"/>
      <c r="P937" s="9"/>
      <c r="Q937" s="9"/>
      <c r="R937" s="9"/>
      <c r="S937" s="9"/>
      <c r="T937" s="9"/>
      <c r="U937" s="9"/>
      <c r="V937" s="9"/>
      <c r="W937" s="9"/>
    </row>
    <row r="938">
      <c r="A938" s="123"/>
      <c r="B938" s="39"/>
      <c r="C938" s="116"/>
      <c r="D938" s="9"/>
      <c r="E938" s="9"/>
      <c r="F938" s="9"/>
      <c r="G938" s="9"/>
      <c r="H938" s="9"/>
      <c r="I938" s="9"/>
      <c r="J938" s="9"/>
      <c r="K938" s="9"/>
      <c r="L938" s="9"/>
      <c r="M938" s="9"/>
      <c r="N938" s="9"/>
      <c r="O938" s="9"/>
      <c r="P938" s="9"/>
      <c r="Q938" s="9"/>
      <c r="R938" s="9"/>
      <c r="S938" s="9"/>
      <c r="T938" s="9"/>
      <c r="U938" s="9"/>
      <c r="V938" s="9"/>
      <c r="W938" s="9"/>
    </row>
    <row r="939">
      <c r="A939" s="123"/>
      <c r="B939" s="5"/>
      <c r="C939" s="116"/>
      <c r="D939" s="9"/>
      <c r="E939" s="9"/>
      <c r="F939" s="9"/>
      <c r="G939" s="9"/>
      <c r="H939" s="9"/>
      <c r="I939" s="9"/>
      <c r="J939" s="9"/>
      <c r="K939" s="9"/>
      <c r="L939" s="9"/>
      <c r="M939" s="9"/>
      <c r="N939" s="9"/>
      <c r="O939" s="9"/>
      <c r="P939" s="9"/>
      <c r="Q939" s="9"/>
      <c r="R939" s="9"/>
      <c r="S939" s="9"/>
      <c r="T939" s="9"/>
      <c r="U939" s="9"/>
      <c r="V939" s="9"/>
      <c r="W939" s="9"/>
    </row>
    <row r="940">
      <c r="A940" s="123"/>
      <c r="B940" s="5"/>
      <c r="C940" s="116"/>
      <c r="D940" s="9"/>
      <c r="E940" s="9"/>
      <c r="F940" s="9"/>
      <c r="G940" s="9"/>
      <c r="H940" s="9"/>
      <c r="I940" s="9"/>
      <c r="J940" s="9"/>
      <c r="K940" s="9"/>
      <c r="L940" s="9"/>
      <c r="M940" s="9"/>
      <c r="N940" s="9"/>
      <c r="O940" s="9"/>
      <c r="P940" s="9"/>
      <c r="Q940" s="9"/>
      <c r="R940" s="9"/>
      <c r="S940" s="9"/>
      <c r="T940" s="9"/>
      <c r="U940" s="9"/>
      <c r="V940" s="9"/>
      <c r="W940" s="9"/>
    </row>
    <row r="941">
      <c r="A941" s="123"/>
      <c r="B941" s="5"/>
      <c r="C941" s="116"/>
      <c r="D941" s="9"/>
      <c r="E941" s="9"/>
      <c r="F941" s="9"/>
      <c r="G941" s="9"/>
      <c r="H941" s="9"/>
      <c r="I941" s="9"/>
      <c r="J941" s="9"/>
      <c r="K941" s="9"/>
      <c r="L941" s="9"/>
      <c r="M941" s="9"/>
      <c r="N941" s="9"/>
      <c r="O941" s="9"/>
      <c r="P941" s="9"/>
      <c r="Q941" s="9"/>
      <c r="R941" s="9"/>
      <c r="S941" s="9"/>
      <c r="T941" s="9"/>
      <c r="U941" s="9"/>
      <c r="V941" s="9"/>
      <c r="W941" s="9"/>
    </row>
    <row r="942">
      <c r="A942" s="123"/>
      <c r="B942" s="39"/>
      <c r="C942" s="116"/>
      <c r="D942" s="9"/>
      <c r="E942" s="9"/>
      <c r="F942" s="9"/>
      <c r="G942" s="9"/>
      <c r="H942" s="9"/>
      <c r="I942" s="9"/>
      <c r="J942" s="9"/>
      <c r="K942" s="9"/>
      <c r="L942" s="9"/>
      <c r="M942" s="9"/>
      <c r="N942" s="9"/>
      <c r="O942" s="9"/>
      <c r="P942" s="9"/>
      <c r="Q942" s="9"/>
      <c r="R942" s="9"/>
      <c r="S942" s="9"/>
      <c r="T942" s="9"/>
      <c r="U942" s="9"/>
      <c r="V942" s="9"/>
      <c r="W942" s="9"/>
    </row>
    <row r="943">
      <c r="A943" s="123"/>
      <c r="B943" s="39"/>
      <c r="C943" s="116"/>
      <c r="D943" s="9"/>
      <c r="E943" s="9"/>
      <c r="F943" s="9"/>
      <c r="G943" s="9"/>
      <c r="H943" s="9"/>
      <c r="I943" s="9"/>
      <c r="J943" s="9"/>
      <c r="K943" s="9"/>
      <c r="L943" s="9"/>
      <c r="M943" s="9"/>
      <c r="N943" s="9"/>
      <c r="O943" s="9"/>
      <c r="P943" s="9"/>
      <c r="Q943" s="9"/>
      <c r="R943" s="9"/>
      <c r="S943" s="9"/>
      <c r="T943" s="9"/>
      <c r="U943" s="9"/>
      <c r="V943" s="9"/>
      <c r="W943" s="9"/>
    </row>
    <row r="944">
      <c r="A944" s="123"/>
      <c r="B944" s="39"/>
      <c r="C944" s="116"/>
      <c r="D944" s="9"/>
      <c r="E944" s="9"/>
      <c r="F944" s="9"/>
      <c r="G944" s="9"/>
      <c r="H944" s="9"/>
      <c r="I944" s="9"/>
      <c r="J944" s="9"/>
      <c r="K944" s="9"/>
      <c r="L944" s="9"/>
      <c r="M944" s="9"/>
      <c r="N944" s="9"/>
      <c r="O944" s="9"/>
      <c r="P944" s="9"/>
      <c r="Q944" s="9"/>
      <c r="R944" s="9"/>
      <c r="S944" s="9"/>
      <c r="T944" s="9"/>
      <c r="U944" s="9"/>
      <c r="V944" s="9"/>
      <c r="W944" s="9"/>
    </row>
    <row r="945">
      <c r="A945" s="123"/>
      <c r="B945" s="5"/>
      <c r="C945" s="116"/>
      <c r="D945" s="9"/>
      <c r="E945" s="9"/>
      <c r="F945" s="9"/>
      <c r="G945" s="9"/>
      <c r="H945" s="9"/>
      <c r="I945" s="9"/>
      <c r="J945" s="9"/>
      <c r="K945" s="9"/>
      <c r="L945" s="9"/>
      <c r="M945" s="9"/>
      <c r="N945" s="9"/>
      <c r="O945" s="9"/>
      <c r="P945" s="9"/>
      <c r="Q945" s="9"/>
      <c r="R945" s="9"/>
      <c r="S945" s="9"/>
      <c r="T945" s="9"/>
      <c r="U945" s="9"/>
      <c r="V945" s="9"/>
      <c r="W945" s="9"/>
    </row>
    <row r="946">
      <c r="A946" s="123"/>
      <c r="B946" s="5"/>
      <c r="C946" s="116"/>
      <c r="D946" s="9"/>
      <c r="E946" s="9"/>
      <c r="F946" s="9"/>
      <c r="G946" s="9"/>
      <c r="H946" s="9"/>
      <c r="I946" s="9"/>
      <c r="J946" s="9"/>
      <c r="K946" s="9"/>
      <c r="L946" s="9"/>
      <c r="M946" s="9"/>
      <c r="N946" s="9"/>
      <c r="O946" s="9"/>
      <c r="P946" s="9"/>
      <c r="Q946" s="9"/>
      <c r="R946" s="9"/>
      <c r="S946" s="9"/>
      <c r="T946" s="9"/>
      <c r="U946" s="9"/>
      <c r="V946" s="9"/>
      <c r="W946" s="9"/>
    </row>
    <row r="947">
      <c r="A947" s="123"/>
      <c r="B947" s="5"/>
      <c r="C947" s="116"/>
      <c r="D947" s="9"/>
      <c r="E947" s="9"/>
      <c r="F947" s="9"/>
      <c r="G947" s="9"/>
      <c r="H947" s="9"/>
      <c r="I947" s="9"/>
      <c r="J947" s="9"/>
      <c r="K947" s="9"/>
      <c r="L947" s="9"/>
      <c r="M947" s="9"/>
      <c r="N947" s="9"/>
      <c r="O947" s="9"/>
      <c r="P947" s="9"/>
      <c r="Q947" s="9"/>
      <c r="R947" s="9"/>
      <c r="S947" s="9"/>
      <c r="T947" s="9"/>
      <c r="U947" s="9"/>
      <c r="V947" s="9"/>
      <c r="W947" s="9"/>
    </row>
    <row r="948">
      <c r="A948" s="123"/>
      <c r="B948" s="39"/>
      <c r="C948" s="116"/>
      <c r="D948" s="9"/>
      <c r="E948" s="9"/>
      <c r="F948" s="9"/>
      <c r="G948" s="9"/>
      <c r="H948" s="9"/>
      <c r="I948" s="9"/>
      <c r="J948" s="9"/>
      <c r="K948" s="9"/>
      <c r="L948" s="9"/>
      <c r="M948" s="9"/>
      <c r="N948" s="9"/>
      <c r="O948" s="9"/>
      <c r="P948" s="9"/>
      <c r="Q948" s="9"/>
      <c r="R948" s="9"/>
      <c r="S948" s="9"/>
      <c r="T948" s="9"/>
      <c r="U948" s="9"/>
      <c r="V948" s="9"/>
      <c r="W948" s="9"/>
    </row>
    <row r="949">
      <c r="A949" s="123"/>
      <c r="B949" s="39"/>
      <c r="C949" s="116"/>
      <c r="D949" s="9"/>
      <c r="E949" s="9"/>
      <c r="F949" s="9"/>
      <c r="G949" s="9"/>
      <c r="H949" s="9"/>
      <c r="I949" s="9"/>
      <c r="J949" s="9"/>
      <c r="K949" s="9"/>
      <c r="L949" s="9"/>
      <c r="M949" s="9"/>
      <c r="N949" s="9"/>
      <c r="O949" s="9"/>
      <c r="P949" s="9"/>
      <c r="Q949" s="9"/>
      <c r="R949" s="9"/>
      <c r="S949" s="9"/>
      <c r="T949" s="9"/>
      <c r="U949" s="9"/>
      <c r="V949" s="9"/>
      <c r="W949" s="9"/>
    </row>
    <row r="950">
      <c r="A950" s="123"/>
      <c r="B950" s="5"/>
      <c r="C950" s="116"/>
      <c r="D950" s="9"/>
      <c r="E950" s="9"/>
      <c r="F950" s="9"/>
      <c r="G950" s="9"/>
      <c r="H950" s="9"/>
      <c r="I950" s="9"/>
      <c r="J950" s="9"/>
      <c r="K950" s="9"/>
      <c r="L950" s="9"/>
      <c r="M950" s="9"/>
      <c r="N950" s="9"/>
      <c r="O950" s="9"/>
      <c r="P950" s="9"/>
      <c r="Q950" s="9"/>
      <c r="R950" s="9"/>
      <c r="S950" s="9"/>
      <c r="T950" s="9"/>
      <c r="U950" s="9"/>
      <c r="V950" s="9"/>
      <c r="W950" s="9"/>
    </row>
    <row r="951">
      <c r="A951" s="124"/>
      <c r="B951" s="5"/>
      <c r="C951" s="116"/>
      <c r="D951" s="9"/>
      <c r="E951" s="9"/>
      <c r="F951" s="9"/>
      <c r="G951" s="9"/>
      <c r="H951" s="9"/>
      <c r="I951" s="9"/>
      <c r="J951" s="9"/>
      <c r="K951" s="9"/>
      <c r="L951" s="9"/>
      <c r="M951" s="9"/>
      <c r="N951" s="9"/>
      <c r="O951" s="9"/>
      <c r="P951" s="9"/>
      <c r="Q951" s="9"/>
      <c r="R951" s="9"/>
      <c r="S951" s="9"/>
      <c r="T951" s="9"/>
      <c r="U951" s="9"/>
      <c r="V951" s="9"/>
      <c r="W951" s="9"/>
    </row>
    <row r="952">
      <c r="A952" s="124"/>
      <c r="B952" s="5"/>
      <c r="C952" s="116"/>
      <c r="D952" s="79"/>
      <c r="E952" s="79"/>
      <c r="F952" s="79"/>
      <c r="G952" s="79"/>
      <c r="H952" s="79"/>
      <c r="I952" s="79"/>
      <c r="J952" s="79"/>
      <c r="K952" s="79"/>
      <c r="L952" s="79"/>
      <c r="M952" s="79"/>
      <c r="N952" s="79"/>
      <c r="O952" s="79"/>
      <c r="P952" s="79"/>
      <c r="Q952" s="79"/>
      <c r="R952" s="79"/>
      <c r="S952" s="79"/>
      <c r="T952" s="79"/>
      <c r="U952" s="79"/>
      <c r="V952" s="79"/>
      <c r="W952" s="79"/>
    </row>
    <row r="953">
      <c r="A953" s="123"/>
      <c r="B953" s="39"/>
      <c r="C953" s="116"/>
      <c r="D953" s="79"/>
      <c r="E953" s="79"/>
      <c r="F953" s="79"/>
      <c r="G953" s="79"/>
      <c r="H953" s="79"/>
      <c r="I953" s="79"/>
      <c r="J953" s="79"/>
      <c r="K953" s="79"/>
      <c r="L953" s="79"/>
      <c r="M953" s="79"/>
      <c r="N953" s="79"/>
      <c r="O953" s="79"/>
      <c r="P953" s="79"/>
      <c r="Q953" s="79"/>
      <c r="R953" s="79"/>
      <c r="S953" s="79"/>
      <c r="T953" s="79"/>
      <c r="U953" s="79"/>
      <c r="V953" s="79"/>
      <c r="W953" s="79"/>
    </row>
    <row r="954">
      <c r="A954" s="123"/>
      <c r="B954" s="39"/>
      <c r="C954" s="116"/>
      <c r="D954" s="9"/>
      <c r="E954" s="9"/>
      <c r="F954" s="9"/>
      <c r="G954" s="9"/>
      <c r="H954" s="9"/>
      <c r="I954" s="9"/>
      <c r="J954" s="9"/>
      <c r="K954" s="9"/>
      <c r="L954" s="9"/>
      <c r="M954" s="9"/>
      <c r="N954" s="9"/>
      <c r="O954" s="9"/>
      <c r="P954" s="9"/>
      <c r="Q954" s="9"/>
      <c r="R954" s="9"/>
      <c r="S954" s="9"/>
      <c r="T954" s="9"/>
      <c r="U954" s="9"/>
      <c r="V954" s="9"/>
      <c r="W954" s="9"/>
    </row>
    <row r="955">
      <c r="A955" s="123"/>
      <c r="B955" s="39"/>
      <c r="C955" s="116"/>
      <c r="D955" s="9"/>
      <c r="E955" s="9"/>
      <c r="F955" s="9"/>
      <c r="G955" s="9"/>
      <c r="H955" s="9"/>
      <c r="I955" s="9"/>
      <c r="J955" s="9"/>
      <c r="K955" s="9"/>
      <c r="L955" s="9"/>
      <c r="M955" s="9"/>
      <c r="N955" s="9"/>
      <c r="O955" s="9"/>
      <c r="P955" s="9"/>
      <c r="Q955" s="9"/>
      <c r="R955" s="9"/>
      <c r="S955" s="9"/>
      <c r="T955" s="9"/>
      <c r="U955" s="9"/>
      <c r="V955" s="9"/>
      <c r="W955" s="9"/>
    </row>
    <row r="956">
      <c r="A956" s="123"/>
      <c r="B956" s="5"/>
      <c r="C956" s="116"/>
      <c r="D956" s="9"/>
      <c r="E956" s="9"/>
      <c r="F956" s="9"/>
      <c r="G956" s="9"/>
      <c r="H956" s="9"/>
      <c r="I956" s="9"/>
      <c r="J956" s="9"/>
      <c r="K956" s="9"/>
      <c r="L956" s="9"/>
      <c r="M956" s="9"/>
      <c r="N956" s="9"/>
      <c r="O956" s="9"/>
      <c r="P956" s="9"/>
      <c r="Q956" s="9"/>
      <c r="R956" s="9"/>
      <c r="S956" s="9"/>
      <c r="T956" s="9"/>
      <c r="U956" s="9"/>
      <c r="V956" s="9"/>
      <c r="W956" s="9"/>
    </row>
    <row r="957">
      <c r="A957" s="123"/>
      <c r="B957" s="5"/>
      <c r="C957" s="116"/>
      <c r="D957" s="9"/>
      <c r="E957" s="9"/>
      <c r="F957" s="9"/>
      <c r="G957" s="9"/>
      <c r="H957" s="9"/>
      <c r="I957" s="9"/>
      <c r="J957" s="9"/>
      <c r="K957" s="9"/>
      <c r="L957" s="9"/>
      <c r="M957" s="9"/>
      <c r="N957" s="9"/>
      <c r="O957" s="9"/>
      <c r="P957" s="9"/>
      <c r="Q957" s="9"/>
      <c r="R957" s="9"/>
      <c r="S957" s="9"/>
      <c r="T957" s="9"/>
      <c r="U957" s="9"/>
      <c r="V957" s="9"/>
      <c r="W957" s="9"/>
    </row>
    <row r="958">
      <c r="A958" s="123"/>
      <c r="B958" s="5"/>
      <c r="C958" s="116"/>
      <c r="D958" s="9"/>
      <c r="E958" s="9"/>
      <c r="F958" s="9"/>
      <c r="G958" s="9"/>
      <c r="H958" s="9"/>
      <c r="I958" s="9"/>
      <c r="J958" s="9"/>
      <c r="K958" s="9"/>
      <c r="L958" s="9"/>
      <c r="M958" s="9"/>
      <c r="N958" s="9"/>
      <c r="O958" s="9"/>
      <c r="P958" s="9"/>
      <c r="Q958" s="9"/>
      <c r="R958" s="9"/>
      <c r="S958" s="9"/>
      <c r="T958" s="9"/>
      <c r="U958" s="9"/>
      <c r="V958" s="9"/>
      <c r="W958" s="9"/>
    </row>
    <row r="959">
      <c r="A959" s="123"/>
      <c r="B959" s="5"/>
      <c r="C959" s="116"/>
      <c r="D959" s="9"/>
      <c r="E959" s="9"/>
      <c r="F959" s="9"/>
      <c r="G959" s="9"/>
      <c r="H959" s="9"/>
      <c r="I959" s="9"/>
      <c r="J959" s="9"/>
      <c r="K959" s="9"/>
      <c r="L959" s="9"/>
      <c r="M959" s="9"/>
      <c r="N959" s="9"/>
      <c r="O959" s="9"/>
      <c r="P959" s="9"/>
      <c r="Q959" s="9"/>
      <c r="R959" s="9"/>
      <c r="S959" s="9"/>
      <c r="T959" s="9"/>
      <c r="U959" s="9"/>
      <c r="V959" s="9"/>
      <c r="W959" s="9"/>
    </row>
    <row r="960">
      <c r="A960" s="123"/>
      <c r="B960" s="39"/>
      <c r="C960" s="116"/>
      <c r="D960" s="9"/>
      <c r="E960" s="9"/>
      <c r="F960" s="9"/>
      <c r="G960" s="9"/>
      <c r="H960" s="9"/>
      <c r="I960" s="9"/>
      <c r="J960" s="9"/>
      <c r="K960" s="9"/>
      <c r="L960" s="9"/>
      <c r="M960" s="9"/>
      <c r="N960" s="9"/>
      <c r="O960" s="9"/>
      <c r="P960" s="9"/>
      <c r="Q960" s="9"/>
      <c r="R960" s="9"/>
      <c r="S960" s="9"/>
      <c r="T960" s="9"/>
      <c r="U960" s="9"/>
      <c r="V960" s="9"/>
      <c r="W960" s="9"/>
    </row>
    <row r="961">
      <c r="A961" s="123"/>
      <c r="B961" s="39"/>
      <c r="C961" s="116"/>
      <c r="D961" s="9"/>
      <c r="E961" s="9"/>
      <c r="F961" s="9"/>
      <c r="G961" s="9"/>
      <c r="H961" s="9"/>
      <c r="I961" s="9"/>
      <c r="J961" s="9"/>
      <c r="K961" s="9"/>
      <c r="L961" s="9"/>
      <c r="M961" s="9"/>
      <c r="N961" s="9"/>
      <c r="O961" s="9"/>
      <c r="P961" s="9"/>
      <c r="Q961" s="9"/>
      <c r="R961" s="9"/>
      <c r="S961" s="9"/>
      <c r="T961" s="9"/>
      <c r="U961" s="9"/>
      <c r="V961" s="9"/>
      <c r="W961" s="9"/>
    </row>
    <row r="962">
      <c r="A962" s="123"/>
      <c r="B962" s="39"/>
      <c r="C962" s="116"/>
      <c r="D962" s="9"/>
      <c r="E962" s="9"/>
      <c r="F962" s="9"/>
      <c r="G962" s="9"/>
      <c r="H962" s="9"/>
      <c r="I962" s="9"/>
      <c r="J962" s="9"/>
      <c r="K962" s="9"/>
      <c r="L962" s="9"/>
      <c r="M962" s="9"/>
      <c r="N962" s="9"/>
      <c r="O962" s="9"/>
      <c r="P962" s="9"/>
      <c r="Q962" s="9"/>
      <c r="R962" s="9"/>
      <c r="S962" s="9"/>
      <c r="T962" s="9"/>
      <c r="U962" s="9"/>
      <c r="V962" s="9"/>
      <c r="W962" s="9"/>
    </row>
    <row r="963">
      <c r="A963" s="123"/>
      <c r="B963" s="39"/>
      <c r="C963" s="116"/>
      <c r="D963" s="9"/>
      <c r="E963" s="9"/>
      <c r="F963" s="9"/>
      <c r="G963" s="9"/>
      <c r="H963" s="9"/>
      <c r="I963" s="9"/>
      <c r="J963" s="9"/>
      <c r="K963" s="9"/>
      <c r="L963" s="9"/>
      <c r="M963" s="9"/>
      <c r="N963" s="9"/>
      <c r="O963" s="9"/>
      <c r="P963" s="9"/>
      <c r="Q963" s="9"/>
      <c r="R963" s="9"/>
      <c r="S963" s="9"/>
      <c r="T963" s="9"/>
      <c r="U963" s="9"/>
      <c r="V963" s="9"/>
      <c r="W963" s="9"/>
    </row>
    <row r="964">
      <c r="A964" s="123"/>
      <c r="B964" s="39"/>
      <c r="C964" s="116"/>
      <c r="D964" s="9"/>
      <c r="E964" s="9"/>
      <c r="F964" s="9"/>
      <c r="G964" s="9"/>
      <c r="H964" s="9"/>
      <c r="I964" s="9"/>
      <c r="J964" s="9"/>
      <c r="K964" s="9"/>
      <c r="L964" s="9"/>
      <c r="M964" s="9"/>
      <c r="N964" s="9"/>
      <c r="O964" s="9"/>
      <c r="P964" s="9"/>
      <c r="Q964" s="9"/>
      <c r="R964" s="9"/>
      <c r="S964" s="9"/>
      <c r="T964" s="9"/>
      <c r="U964" s="9"/>
      <c r="V964" s="9"/>
      <c r="W964" s="9"/>
    </row>
    <row r="965">
      <c r="A965" s="123"/>
      <c r="B965" s="39"/>
      <c r="C965" s="116"/>
      <c r="D965" s="9"/>
      <c r="E965" s="9"/>
      <c r="F965" s="9"/>
      <c r="G965" s="9"/>
      <c r="H965" s="9"/>
      <c r="I965" s="9"/>
      <c r="J965" s="9"/>
      <c r="K965" s="9"/>
      <c r="L965" s="9"/>
      <c r="M965" s="9"/>
      <c r="N965" s="9"/>
      <c r="O965" s="9"/>
      <c r="P965" s="9"/>
      <c r="Q965" s="9"/>
      <c r="R965" s="9"/>
      <c r="S965" s="9"/>
      <c r="T965" s="9"/>
      <c r="U965" s="9"/>
      <c r="V965" s="9"/>
      <c r="W965" s="9"/>
    </row>
    <row r="966">
      <c r="A966" s="123"/>
      <c r="B966" s="39"/>
      <c r="C966" s="116"/>
      <c r="D966" s="9"/>
      <c r="E966" s="9"/>
      <c r="F966" s="9"/>
      <c r="G966" s="9"/>
      <c r="H966" s="9"/>
      <c r="I966" s="9"/>
      <c r="J966" s="9"/>
      <c r="K966" s="9"/>
      <c r="L966" s="9"/>
      <c r="M966" s="9"/>
      <c r="N966" s="9"/>
      <c r="O966" s="9"/>
      <c r="P966" s="9"/>
      <c r="Q966" s="9"/>
      <c r="R966" s="9"/>
      <c r="S966" s="9"/>
      <c r="T966" s="9"/>
      <c r="U966" s="9"/>
      <c r="V966" s="9"/>
      <c r="W966" s="9"/>
    </row>
    <row r="967">
      <c r="A967" s="123"/>
      <c r="B967" s="39"/>
      <c r="C967" s="116"/>
      <c r="D967" s="9"/>
      <c r="E967" s="9"/>
      <c r="F967" s="9"/>
      <c r="G967" s="9"/>
      <c r="H967" s="9"/>
      <c r="I967" s="9"/>
      <c r="J967" s="9"/>
      <c r="K967" s="9"/>
      <c r="L967" s="9"/>
      <c r="M967" s="9"/>
      <c r="N967" s="9"/>
      <c r="O967" s="9"/>
      <c r="P967" s="9"/>
      <c r="Q967" s="9"/>
      <c r="R967" s="9"/>
      <c r="S967" s="9"/>
      <c r="T967" s="9"/>
      <c r="U967" s="9"/>
      <c r="V967" s="9"/>
      <c r="W967" s="9"/>
    </row>
    <row r="968">
      <c r="A968" s="123"/>
      <c r="B968" s="39"/>
      <c r="C968" s="116"/>
      <c r="D968" s="9"/>
      <c r="E968" s="9"/>
      <c r="F968" s="9"/>
      <c r="G968" s="9"/>
      <c r="H968" s="9"/>
      <c r="I968" s="9"/>
      <c r="J968" s="9"/>
      <c r="K968" s="9"/>
      <c r="L968" s="9"/>
      <c r="M968" s="9"/>
      <c r="N968" s="9"/>
      <c r="O968" s="9"/>
      <c r="P968" s="9"/>
      <c r="Q968" s="9"/>
      <c r="R968" s="9"/>
      <c r="S968" s="9"/>
      <c r="T968" s="9"/>
      <c r="U968" s="9"/>
      <c r="V968" s="9"/>
      <c r="W968" s="9"/>
    </row>
    <row r="969">
      <c r="A969" s="123"/>
      <c r="B969" s="39"/>
      <c r="C969" s="116"/>
      <c r="D969" s="9"/>
      <c r="E969" s="9"/>
      <c r="F969" s="9"/>
      <c r="G969" s="9"/>
      <c r="H969" s="9"/>
      <c r="I969" s="9"/>
      <c r="J969" s="9"/>
      <c r="K969" s="9"/>
      <c r="L969" s="9"/>
      <c r="M969" s="9"/>
      <c r="N969" s="9"/>
      <c r="O969" s="9"/>
      <c r="P969" s="9"/>
      <c r="Q969" s="9"/>
      <c r="R969" s="9"/>
      <c r="S969" s="9"/>
      <c r="T969" s="9"/>
      <c r="U969" s="9"/>
      <c r="V969" s="9"/>
      <c r="W969" s="9"/>
    </row>
    <row r="970">
      <c r="A970" s="123"/>
      <c r="B970" s="39"/>
      <c r="C970" s="116"/>
      <c r="D970" s="9"/>
      <c r="E970" s="9"/>
      <c r="F970" s="9"/>
      <c r="G970" s="9"/>
      <c r="H970" s="9"/>
      <c r="I970" s="9"/>
      <c r="J970" s="9"/>
      <c r="K970" s="9"/>
      <c r="L970" s="9"/>
      <c r="M970" s="9"/>
      <c r="N970" s="9"/>
      <c r="O970" s="9"/>
      <c r="P970" s="9"/>
      <c r="Q970" s="9"/>
      <c r="R970" s="9"/>
      <c r="S970" s="9"/>
      <c r="T970" s="9"/>
      <c r="U970" s="9"/>
      <c r="V970" s="9"/>
      <c r="W970" s="9"/>
    </row>
    <row r="971">
      <c r="A971" s="123"/>
      <c r="B971" s="5"/>
      <c r="C971" s="116"/>
      <c r="D971" s="9"/>
      <c r="E971" s="9"/>
      <c r="F971" s="9"/>
      <c r="G971" s="9"/>
      <c r="H971" s="9"/>
      <c r="I971" s="9"/>
      <c r="J971" s="9"/>
      <c r="K971" s="9"/>
      <c r="L971" s="9"/>
      <c r="M971" s="9"/>
      <c r="N971" s="9"/>
      <c r="O971" s="9"/>
      <c r="P971" s="9"/>
      <c r="Q971" s="9"/>
      <c r="R971" s="9"/>
      <c r="S971" s="9"/>
      <c r="T971" s="9"/>
      <c r="U971" s="9"/>
      <c r="V971" s="9"/>
      <c r="W971" s="9"/>
    </row>
    <row r="972">
      <c r="A972" s="123"/>
      <c r="B972" s="5"/>
      <c r="C972" s="119"/>
      <c r="D972" s="9"/>
      <c r="E972" s="9"/>
      <c r="F972" s="9"/>
      <c r="G972" s="9"/>
      <c r="H972" s="9"/>
      <c r="I972" s="9"/>
      <c r="J972" s="9"/>
      <c r="K972" s="9"/>
      <c r="L972" s="9"/>
      <c r="M972" s="9"/>
      <c r="N972" s="9"/>
      <c r="O972" s="9"/>
      <c r="P972" s="9"/>
      <c r="Q972" s="9"/>
      <c r="R972" s="9"/>
      <c r="S972" s="9"/>
      <c r="T972" s="9"/>
      <c r="U972" s="9"/>
      <c r="V972" s="9"/>
      <c r="W972" s="9"/>
    </row>
    <row r="973">
      <c r="A973" s="123"/>
      <c r="B973" s="5"/>
      <c r="C973" s="119"/>
      <c r="D973" s="9"/>
      <c r="E973" s="9"/>
      <c r="F973" s="9"/>
      <c r="G973" s="9"/>
      <c r="H973" s="9"/>
      <c r="I973" s="9"/>
      <c r="J973" s="9"/>
      <c r="K973" s="9"/>
      <c r="L973" s="9"/>
      <c r="M973" s="9"/>
      <c r="N973" s="9"/>
      <c r="O973" s="9"/>
      <c r="P973" s="9"/>
      <c r="Q973" s="9"/>
      <c r="R973" s="9"/>
      <c r="S973" s="9"/>
      <c r="T973" s="9"/>
      <c r="U973" s="9"/>
      <c r="V973" s="9"/>
      <c r="W973" s="9"/>
    </row>
    <row r="974">
      <c r="A974" s="123"/>
      <c r="B974" s="5"/>
      <c r="C974" s="116"/>
      <c r="D974" s="9"/>
      <c r="E974" s="9"/>
      <c r="F974" s="9"/>
      <c r="G974" s="9"/>
      <c r="H974" s="9"/>
      <c r="I974" s="9"/>
      <c r="J974" s="9"/>
      <c r="K974" s="9"/>
      <c r="L974" s="9"/>
      <c r="M974" s="9"/>
      <c r="N974" s="9"/>
      <c r="O974" s="9"/>
      <c r="P974" s="9"/>
      <c r="Q974" s="9"/>
      <c r="R974" s="9"/>
      <c r="S974" s="9"/>
      <c r="T974" s="9"/>
      <c r="U974" s="9"/>
      <c r="V974" s="9"/>
      <c r="W974" s="9"/>
    </row>
    <row r="975">
      <c r="A975" s="123"/>
      <c r="B975" s="39"/>
      <c r="C975" s="116"/>
      <c r="D975" s="9"/>
      <c r="E975" s="9"/>
      <c r="F975" s="9"/>
      <c r="G975" s="9"/>
      <c r="H975" s="9"/>
      <c r="I975" s="9"/>
      <c r="J975" s="9"/>
      <c r="K975" s="9"/>
      <c r="L975" s="9"/>
      <c r="M975" s="9"/>
      <c r="N975" s="9"/>
      <c r="O975" s="9"/>
      <c r="P975" s="9"/>
      <c r="Q975" s="9"/>
      <c r="R975" s="9"/>
      <c r="S975" s="9"/>
      <c r="T975" s="9"/>
      <c r="U975" s="9"/>
      <c r="V975" s="9"/>
      <c r="W975" s="9"/>
    </row>
    <row r="976">
      <c r="A976" s="123"/>
      <c r="B976" s="5"/>
      <c r="C976" s="119"/>
      <c r="D976" s="9"/>
      <c r="E976" s="9"/>
      <c r="F976" s="9"/>
      <c r="G976" s="9"/>
      <c r="H976" s="9"/>
      <c r="I976" s="9"/>
      <c r="J976" s="9"/>
      <c r="K976" s="9"/>
      <c r="L976" s="9"/>
      <c r="M976" s="9"/>
      <c r="N976" s="9"/>
      <c r="O976" s="9"/>
      <c r="P976" s="9"/>
      <c r="Q976" s="9"/>
      <c r="R976" s="9"/>
      <c r="S976" s="9"/>
      <c r="T976" s="9"/>
      <c r="U976" s="9"/>
      <c r="V976" s="9"/>
      <c r="W976" s="9"/>
    </row>
    <row r="977">
      <c r="A977" s="123"/>
      <c r="B977" s="5"/>
      <c r="C977" s="116"/>
      <c r="D977" s="9"/>
      <c r="E977" s="9"/>
      <c r="F977" s="9"/>
      <c r="G977" s="9"/>
      <c r="H977" s="9"/>
      <c r="I977" s="9"/>
      <c r="J977" s="9"/>
      <c r="K977" s="9"/>
      <c r="L977" s="9"/>
      <c r="M977" s="9"/>
      <c r="N977" s="9"/>
      <c r="O977" s="9"/>
      <c r="P977" s="9"/>
      <c r="Q977" s="9"/>
      <c r="R977" s="9"/>
      <c r="S977" s="9"/>
      <c r="T977" s="9"/>
      <c r="U977" s="9"/>
      <c r="V977" s="9"/>
      <c r="W977" s="9"/>
    </row>
    <row r="978">
      <c r="A978" s="123"/>
      <c r="B978" s="5"/>
      <c r="C978" s="116"/>
      <c r="D978" s="9"/>
      <c r="E978" s="9"/>
      <c r="F978" s="9"/>
      <c r="G978" s="9"/>
      <c r="H978" s="9"/>
      <c r="I978" s="9"/>
      <c r="J978" s="9"/>
      <c r="K978" s="9"/>
      <c r="L978" s="9"/>
      <c r="M978" s="9"/>
      <c r="N978" s="9"/>
      <c r="O978" s="9"/>
      <c r="P978" s="9"/>
      <c r="Q978" s="9"/>
      <c r="R978" s="9"/>
      <c r="S978" s="9"/>
      <c r="T978" s="9"/>
      <c r="U978" s="9"/>
      <c r="V978" s="9"/>
      <c r="W978" s="9"/>
    </row>
    <row r="979">
      <c r="A979" s="123"/>
      <c r="B979" s="39"/>
      <c r="C979" s="116"/>
      <c r="D979" s="9"/>
      <c r="E979" s="9"/>
      <c r="F979" s="9"/>
      <c r="G979" s="9"/>
      <c r="H979" s="9"/>
      <c r="I979" s="9"/>
      <c r="J979" s="9"/>
      <c r="K979" s="9"/>
      <c r="L979" s="9"/>
      <c r="M979" s="9"/>
      <c r="N979" s="9"/>
      <c r="O979" s="9"/>
      <c r="P979" s="9"/>
      <c r="Q979" s="9"/>
      <c r="R979" s="9"/>
      <c r="S979" s="9"/>
      <c r="T979" s="9"/>
      <c r="U979" s="9"/>
      <c r="V979" s="9"/>
      <c r="W979" s="9"/>
    </row>
    <row r="980">
      <c r="A980" s="123"/>
      <c r="B980" s="5"/>
      <c r="C980" s="116"/>
      <c r="D980" s="9"/>
      <c r="E980" s="9"/>
      <c r="F980" s="9"/>
      <c r="G980" s="9"/>
      <c r="H980" s="9"/>
      <c r="I980" s="9"/>
      <c r="J980" s="9"/>
      <c r="K980" s="9"/>
      <c r="L980" s="9"/>
      <c r="M980" s="9"/>
      <c r="N980" s="9"/>
      <c r="O980" s="9"/>
      <c r="P980" s="9"/>
      <c r="Q980" s="9"/>
      <c r="R980" s="9"/>
      <c r="S980" s="9"/>
      <c r="T980" s="9"/>
      <c r="U980" s="9"/>
      <c r="V980" s="9"/>
      <c r="W980" s="9"/>
    </row>
    <row r="981">
      <c r="A981" s="123"/>
      <c r="B981" s="5"/>
      <c r="C981" s="116"/>
      <c r="D981" s="9"/>
      <c r="E981" s="9"/>
      <c r="F981" s="9"/>
      <c r="G981" s="9"/>
      <c r="H981" s="9"/>
      <c r="I981" s="9"/>
      <c r="J981" s="9"/>
      <c r="K981" s="9"/>
      <c r="L981" s="9"/>
      <c r="M981" s="9"/>
      <c r="N981" s="9"/>
      <c r="O981" s="9"/>
      <c r="P981" s="9"/>
      <c r="Q981" s="9"/>
      <c r="R981" s="9"/>
      <c r="S981" s="9"/>
      <c r="T981" s="9"/>
      <c r="U981" s="9"/>
      <c r="V981" s="9"/>
      <c r="W981" s="9"/>
    </row>
    <row r="982">
      <c r="A982" s="123"/>
      <c r="B982" s="39"/>
      <c r="C982" s="116"/>
      <c r="D982" s="9"/>
      <c r="E982" s="9"/>
      <c r="F982" s="9"/>
      <c r="G982" s="9"/>
      <c r="H982" s="9"/>
      <c r="I982" s="9"/>
      <c r="J982" s="9"/>
      <c r="K982" s="9"/>
      <c r="L982" s="9"/>
      <c r="M982" s="9"/>
      <c r="N982" s="9"/>
      <c r="O982" s="9"/>
      <c r="P982" s="9"/>
      <c r="Q982" s="9"/>
      <c r="R982" s="9"/>
      <c r="S982" s="9"/>
      <c r="T982" s="9"/>
      <c r="U982" s="9"/>
      <c r="V982" s="9"/>
      <c r="W982" s="9"/>
    </row>
    <row r="983">
      <c r="A983" s="123"/>
      <c r="B983" s="39"/>
      <c r="C983" s="116"/>
      <c r="D983" s="9"/>
      <c r="E983" s="9"/>
      <c r="F983" s="9"/>
      <c r="G983" s="9"/>
      <c r="H983" s="9"/>
      <c r="I983" s="9"/>
      <c r="J983" s="9"/>
      <c r="K983" s="9"/>
      <c r="L983" s="9"/>
      <c r="M983" s="9"/>
      <c r="N983" s="9"/>
      <c r="O983" s="9"/>
      <c r="P983" s="9"/>
      <c r="Q983" s="9"/>
      <c r="R983" s="9"/>
      <c r="S983" s="9"/>
      <c r="T983" s="9"/>
      <c r="U983" s="9"/>
      <c r="V983" s="9"/>
      <c r="W983" s="9"/>
    </row>
    <row r="984">
      <c r="A984" s="123"/>
      <c r="B984" s="5"/>
      <c r="C984" s="116"/>
      <c r="D984" s="9"/>
      <c r="E984" s="9"/>
      <c r="F984" s="9"/>
      <c r="G984" s="9"/>
      <c r="H984" s="9"/>
      <c r="I984" s="9"/>
      <c r="J984" s="9"/>
      <c r="K984" s="9"/>
      <c r="L984" s="9"/>
      <c r="M984" s="9"/>
      <c r="N984" s="9"/>
      <c r="O984" s="9"/>
      <c r="P984" s="9"/>
      <c r="Q984" s="9"/>
      <c r="R984" s="9"/>
      <c r="S984" s="9"/>
      <c r="T984" s="9"/>
      <c r="U984" s="9"/>
      <c r="V984" s="9"/>
      <c r="W984" s="9"/>
    </row>
    <row r="985">
      <c r="A985" s="123"/>
      <c r="B985" s="39"/>
      <c r="C985" s="116"/>
      <c r="D985" s="9"/>
      <c r="E985" s="9"/>
      <c r="F985" s="9"/>
      <c r="G985" s="9"/>
      <c r="H985" s="9"/>
      <c r="I985" s="9"/>
      <c r="J985" s="9"/>
      <c r="K985" s="9"/>
      <c r="L985" s="9"/>
      <c r="M985" s="9"/>
      <c r="N985" s="9"/>
      <c r="O985" s="9"/>
      <c r="P985" s="9"/>
      <c r="Q985" s="9"/>
      <c r="R985" s="9"/>
      <c r="S985" s="9"/>
      <c r="T985" s="9"/>
      <c r="U985" s="9"/>
      <c r="V985" s="9"/>
      <c r="W985" s="9"/>
    </row>
    <row r="986">
      <c r="A986" s="123"/>
      <c r="B986" s="5"/>
      <c r="C986" s="116"/>
      <c r="D986" s="9"/>
      <c r="E986" s="9"/>
      <c r="F986" s="9"/>
      <c r="G986" s="9"/>
      <c r="H986" s="9"/>
      <c r="I986" s="9"/>
      <c r="J986" s="9"/>
      <c r="K986" s="9"/>
      <c r="L986" s="9"/>
      <c r="M986" s="9"/>
      <c r="N986" s="9"/>
      <c r="O986" s="9"/>
      <c r="P986" s="9"/>
      <c r="Q986" s="9"/>
      <c r="R986" s="9"/>
      <c r="S986" s="9"/>
      <c r="T986" s="9"/>
      <c r="U986" s="9"/>
      <c r="V986" s="9"/>
      <c r="W986" s="9"/>
    </row>
    <row r="987">
      <c r="A987" s="123"/>
      <c r="B987" s="5"/>
      <c r="C987" s="116"/>
      <c r="D987" s="9"/>
      <c r="E987" s="9"/>
      <c r="F987" s="9"/>
      <c r="G987" s="9"/>
      <c r="H987" s="9"/>
      <c r="I987" s="9"/>
      <c r="J987" s="9"/>
      <c r="K987" s="9"/>
      <c r="L987" s="9"/>
      <c r="M987" s="9"/>
      <c r="N987" s="9"/>
      <c r="O987" s="9"/>
      <c r="P987" s="9"/>
      <c r="Q987" s="9"/>
      <c r="R987" s="9"/>
      <c r="S987" s="9"/>
      <c r="T987" s="9"/>
      <c r="U987" s="9"/>
      <c r="V987" s="9"/>
      <c r="W987" s="9"/>
    </row>
    <row r="988">
      <c r="A988" s="124"/>
      <c r="B988" s="39"/>
      <c r="C988" s="116"/>
      <c r="D988" s="9"/>
      <c r="E988" s="9"/>
      <c r="F988" s="9"/>
      <c r="G988" s="9"/>
      <c r="H988" s="9"/>
      <c r="I988" s="9"/>
      <c r="J988" s="9"/>
      <c r="K988" s="9"/>
      <c r="L988" s="9"/>
      <c r="M988" s="9"/>
      <c r="N988" s="9"/>
      <c r="O988" s="9"/>
      <c r="P988" s="9"/>
      <c r="Q988" s="9"/>
      <c r="R988" s="9"/>
      <c r="S988" s="9"/>
      <c r="T988" s="9"/>
      <c r="U988" s="9"/>
      <c r="V988" s="9"/>
      <c r="W988" s="9"/>
    </row>
    <row r="989">
      <c r="A989" s="123"/>
      <c r="B989" s="39"/>
      <c r="C989" s="116"/>
      <c r="D989" s="79"/>
      <c r="E989" s="79"/>
      <c r="F989" s="79"/>
      <c r="G989" s="79"/>
      <c r="H989" s="79"/>
      <c r="I989" s="79"/>
      <c r="J989" s="79"/>
      <c r="K989" s="79"/>
      <c r="L989" s="79"/>
      <c r="M989" s="79"/>
      <c r="N989" s="79"/>
      <c r="O989" s="79"/>
      <c r="P989" s="79"/>
      <c r="Q989" s="79"/>
      <c r="R989" s="79"/>
      <c r="S989" s="79"/>
      <c r="T989" s="79"/>
      <c r="U989" s="79"/>
      <c r="V989" s="79"/>
      <c r="W989" s="79"/>
    </row>
    <row r="990">
      <c r="A990" s="123"/>
      <c r="B990" s="39"/>
      <c r="C990" s="116"/>
      <c r="D990" s="9"/>
      <c r="E990" s="9"/>
      <c r="F990" s="9"/>
      <c r="G990" s="9"/>
      <c r="H990" s="9"/>
      <c r="I990" s="9"/>
      <c r="J990" s="9"/>
      <c r="K990" s="9"/>
      <c r="L990" s="9"/>
      <c r="M990" s="9"/>
      <c r="N990" s="9"/>
      <c r="O990" s="9"/>
      <c r="P990" s="9"/>
      <c r="Q990" s="9"/>
      <c r="R990" s="9"/>
      <c r="S990" s="9"/>
      <c r="T990" s="9"/>
      <c r="U990" s="9"/>
      <c r="V990" s="9"/>
      <c r="W990" s="9"/>
    </row>
    <row r="991">
      <c r="A991" s="123"/>
      <c r="B991" s="5"/>
      <c r="C991" s="116"/>
      <c r="D991" s="9"/>
      <c r="E991" s="9"/>
      <c r="F991" s="9"/>
      <c r="G991" s="9"/>
      <c r="H991" s="9"/>
      <c r="I991" s="9"/>
      <c r="J991" s="9"/>
      <c r="K991" s="9"/>
      <c r="L991" s="9"/>
      <c r="M991" s="9"/>
      <c r="N991" s="9"/>
      <c r="O991" s="9"/>
      <c r="P991" s="9"/>
      <c r="Q991" s="9"/>
      <c r="R991" s="9"/>
      <c r="S991" s="9"/>
      <c r="T991" s="9"/>
      <c r="U991" s="9"/>
      <c r="V991" s="9"/>
      <c r="W991" s="9"/>
    </row>
    <row r="992">
      <c r="A992" s="123"/>
      <c r="B992" s="5"/>
      <c r="C992" s="116"/>
      <c r="D992" s="9"/>
      <c r="E992" s="9"/>
      <c r="F992" s="9"/>
      <c r="G992" s="9"/>
      <c r="H992" s="9"/>
      <c r="I992" s="9"/>
      <c r="J992" s="9"/>
      <c r="K992" s="9"/>
      <c r="L992" s="9"/>
      <c r="M992" s="9"/>
      <c r="N992" s="9"/>
      <c r="O992" s="9"/>
      <c r="P992" s="9"/>
      <c r="Q992" s="9"/>
      <c r="R992" s="9"/>
      <c r="S992" s="9"/>
      <c r="T992" s="9"/>
      <c r="U992" s="9"/>
      <c r="V992" s="9"/>
      <c r="W992" s="9"/>
    </row>
    <row r="993">
      <c r="A993" s="123"/>
      <c r="B993" s="5"/>
      <c r="C993" s="116"/>
      <c r="D993" s="9"/>
      <c r="E993" s="9"/>
      <c r="F993" s="9"/>
      <c r="G993" s="9"/>
      <c r="H993" s="9"/>
      <c r="I993" s="9"/>
      <c r="J993" s="9"/>
      <c r="K993" s="9"/>
      <c r="L993" s="9"/>
      <c r="M993" s="9"/>
      <c r="N993" s="9"/>
      <c r="O993" s="9"/>
      <c r="P993" s="9"/>
      <c r="Q993" s="9"/>
      <c r="R993" s="9"/>
      <c r="S993" s="9"/>
      <c r="T993" s="9"/>
      <c r="U993" s="9"/>
      <c r="V993" s="9"/>
      <c r="W993" s="9"/>
    </row>
    <row r="994">
      <c r="A994" s="123"/>
      <c r="B994" s="5"/>
      <c r="C994" s="116"/>
      <c r="D994" s="9"/>
      <c r="E994" s="9"/>
      <c r="F994" s="9"/>
      <c r="G994" s="9"/>
      <c r="H994" s="9"/>
      <c r="I994" s="9"/>
      <c r="J994" s="9"/>
      <c r="K994" s="9"/>
      <c r="L994" s="9"/>
      <c r="M994" s="9"/>
      <c r="N994" s="9"/>
      <c r="O994" s="9"/>
      <c r="P994" s="9"/>
      <c r="Q994" s="9"/>
      <c r="R994" s="9"/>
      <c r="S994" s="9"/>
      <c r="T994" s="9"/>
      <c r="U994" s="9"/>
      <c r="V994" s="9"/>
      <c r="W994" s="9"/>
    </row>
    <row r="995">
      <c r="A995" s="123"/>
      <c r="B995" s="5"/>
      <c r="C995" s="116"/>
      <c r="D995" s="9"/>
      <c r="E995" s="9"/>
      <c r="F995" s="9"/>
      <c r="G995" s="9"/>
      <c r="H995" s="9"/>
      <c r="I995" s="9"/>
      <c r="J995" s="9"/>
      <c r="K995" s="9"/>
      <c r="L995" s="9"/>
      <c r="M995" s="9"/>
      <c r="N995" s="9"/>
      <c r="O995" s="9"/>
      <c r="P995" s="9"/>
      <c r="Q995" s="9"/>
      <c r="R995" s="9"/>
      <c r="S995" s="9"/>
      <c r="T995" s="9"/>
      <c r="U995" s="9"/>
      <c r="V995" s="9"/>
      <c r="W995" s="9"/>
    </row>
    <row r="996">
      <c r="A996" s="123"/>
      <c r="B996" s="5"/>
      <c r="C996" s="116"/>
      <c r="D996" s="9"/>
      <c r="E996" s="9"/>
      <c r="F996" s="9"/>
      <c r="G996" s="9"/>
      <c r="H996" s="9"/>
      <c r="I996" s="9"/>
      <c r="J996" s="9"/>
      <c r="K996" s="9"/>
      <c r="L996" s="9"/>
      <c r="M996" s="9"/>
      <c r="N996" s="9"/>
      <c r="O996" s="9"/>
      <c r="P996" s="9"/>
      <c r="Q996" s="9"/>
      <c r="R996" s="9"/>
      <c r="S996" s="9"/>
      <c r="T996" s="9"/>
      <c r="U996" s="9"/>
      <c r="V996" s="9"/>
      <c r="W996" s="9"/>
    </row>
    <row r="997">
      <c r="A997" s="123"/>
      <c r="B997" s="5"/>
      <c r="C997" s="116"/>
      <c r="D997" s="9"/>
      <c r="E997" s="9"/>
      <c r="F997" s="9"/>
      <c r="G997" s="9"/>
      <c r="H997" s="9"/>
      <c r="I997" s="9"/>
      <c r="J997" s="9"/>
      <c r="K997" s="9"/>
      <c r="L997" s="9"/>
      <c r="M997" s="9"/>
      <c r="N997" s="9"/>
      <c r="O997" s="9"/>
      <c r="P997" s="9"/>
      <c r="Q997" s="9"/>
      <c r="R997" s="9"/>
      <c r="S997" s="9"/>
      <c r="T997" s="9"/>
      <c r="U997" s="9"/>
      <c r="V997" s="9"/>
      <c r="W997" s="9"/>
    </row>
    <row r="998">
      <c r="A998" s="123"/>
      <c r="B998" s="5"/>
      <c r="C998" s="116"/>
      <c r="D998" s="9"/>
      <c r="E998" s="9"/>
      <c r="F998" s="9"/>
      <c r="G998" s="9"/>
      <c r="H998" s="9"/>
      <c r="I998" s="9"/>
      <c r="J998" s="9"/>
      <c r="K998" s="9"/>
      <c r="L998" s="9"/>
      <c r="M998" s="9"/>
      <c r="N998" s="9"/>
      <c r="O998" s="9"/>
      <c r="P998" s="9"/>
      <c r="Q998" s="9"/>
      <c r="R998" s="9"/>
      <c r="S998" s="9"/>
      <c r="T998" s="9"/>
      <c r="U998" s="9"/>
      <c r="V998" s="9"/>
      <c r="W998" s="9"/>
    </row>
    <row r="999">
      <c r="A999" s="123"/>
      <c r="B999" s="39"/>
      <c r="C999" s="116"/>
      <c r="D999" s="9"/>
      <c r="E999" s="9"/>
      <c r="F999" s="9"/>
      <c r="G999" s="9"/>
      <c r="H999" s="9"/>
      <c r="I999" s="9"/>
      <c r="J999" s="9"/>
      <c r="K999" s="9"/>
      <c r="L999" s="9"/>
      <c r="M999" s="9"/>
      <c r="N999" s="9"/>
      <c r="O999" s="9"/>
      <c r="P999" s="9"/>
      <c r="Q999" s="9"/>
      <c r="R999" s="9"/>
      <c r="S999" s="9"/>
      <c r="T999" s="9"/>
      <c r="U999" s="9"/>
      <c r="V999" s="9"/>
      <c r="W999" s="9"/>
    </row>
    <row r="1000">
      <c r="A1000" s="123"/>
      <c r="B1000" s="39"/>
      <c r="C1000" s="116"/>
      <c r="D1000" s="9"/>
      <c r="E1000" s="9"/>
      <c r="F1000" s="9"/>
      <c r="G1000" s="9"/>
      <c r="H1000" s="9"/>
      <c r="I1000" s="9"/>
      <c r="J1000" s="9"/>
      <c r="K1000" s="9"/>
      <c r="L1000" s="9"/>
      <c r="M1000" s="9"/>
      <c r="N1000" s="9"/>
      <c r="O1000" s="9"/>
      <c r="P1000" s="9"/>
      <c r="Q1000" s="9"/>
      <c r="R1000" s="9"/>
      <c r="S1000" s="9"/>
      <c r="T1000" s="9"/>
      <c r="U1000" s="9"/>
      <c r="V1000" s="9"/>
      <c r="W1000" s="9"/>
    </row>
    <row r="1001">
      <c r="A1001" s="123"/>
      <c r="B1001" s="39"/>
      <c r="C1001" s="116"/>
      <c r="D1001" s="9"/>
      <c r="E1001" s="9"/>
      <c r="F1001" s="9"/>
      <c r="G1001" s="9"/>
      <c r="H1001" s="9"/>
      <c r="I1001" s="9"/>
      <c r="J1001" s="9"/>
      <c r="K1001" s="9"/>
      <c r="L1001" s="9"/>
      <c r="M1001" s="9"/>
      <c r="N1001" s="9"/>
      <c r="O1001" s="9"/>
      <c r="P1001" s="9"/>
      <c r="Q1001" s="9"/>
      <c r="R1001" s="9"/>
      <c r="S1001" s="9"/>
      <c r="T1001" s="9"/>
      <c r="U1001" s="9"/>
      <c r="V1001" s="9"/>
      <c r="W1001" s="9"/>
    </row>
    <row r="1002">
      <c r="A1002" s="123"/>
      <c r="B1002" s="39"/>
      <c r="C1002" s="116"/>
      <c r="D1002" s="9"/>
      <c r="E1002" s="9"/>
      <c r="F1002" s="9"/>
      <c r="G1002" s="9"/>
      <c r="H1002" s="9"/>
      <c r="I1002" s="9"/>
      <c r="J1002" s="9"/>
      <c r="K1002" s="9"/>
      <c r="L1002" s="9"/>
      <c r="M1002" s="9"/>
      <c r="N1002" s="9"/>
      <c r="O1002" s="9"/>
      <c r="P1002" s="9"/>
      <c r="Q1002" s="9"/>
      <c r="R1002" s="9"/>
      <c r="S1002" s="9"/>
      <c r="T1002" s="9"/>
      <c r="U1002" s="9"/>
      <c r="V1002" s="9"/>
      <c r="W1002" s="9"/>
    </row>
    <row r="1003">
      <c r="A1003" s="123"/>
      <c r="B1003" s="39"/>
      <c r="C1003" s="116"/>
      <c r="D1003" s="9"/>
      <c r="E1003" s="9"/>
      <c r="F1003" s="9"/>
      <c r="G1003" s="9"/>
      <c r="H1003" s="9"/>
      <c r="I1003" s="9"/>
      <c r="J1003" s="9"/>
      <c r="K1003" s="9"/>
      <c r="L1003" s="9"/>
      <c r="M1003" s="9"/>
      <c r="N1003" s="9"/>
      <c r="O1003" s="9"/>
      <c r="P1003" s="9"/>
      <c r="Q1003" s="9"/>
      <c r="R1003" s="9"/>
      <c r="S1003" s="9"/>
      <c r="T1003" s="9"/>
      <c r="U1003" s="9"/>
      <c r="V1003" s="9"/>
      <c r="W1003" s="9"/>
    </row>
    <row r="1004">
      <c r="A1004" s="123"/>
      <c r="B1004" s="39"/>
      <c r="C1004" s="116"/>
      <c r="D1004" s="9"/>
      <c r="E1004" s="9"/>
      <c r="F1004" s="9"/>
      <c r="G1004" s="9"/>
      <c r="H1004" s="9"/>
      <c r="I1004" s="9"/>
      <c r="J1004" s="9"/>
      <c r="K1004" s="9"/>
      <c r="L1004" s="9"/>
      <c r="M1004" s="9"/>
      <c r="N1004" s="9"/>
      <c r="O1004" s="9"/>
      <c r="P1004" s="9"/>
      <c r="Q1004" s="9"/>
      <c r="R1004" s="9"/>
      <c r="S1004" s="9"/>
      <c r="T1004" s="9"/>
      <c r="U1004" s="9"/>
      <c r="V1004" s="9"/>
      <c r="W1004" s="9"/>
    </row>
    <row r="1005">
      <c r="A1005" s="123"/>
      <c r="B1005" s="39"/>
      <c r="C1005" s="116"/>
      <c r="D1005" s="9"/>
      <c r="E1005" s="9"/>
      <c r="F1005" s="9"/>
      <c r="G1005" s="9"/>
      <c r="H1005" s="9"/>
      <c r="I1005" s="9"/>
      <c r="J1005" s="9"/>
      <c r="K1005" s="9"/>
      <c r="L1005" s="9"/>
      <c r="M1005" s="9"/>
      <c r="N1005" s="9"/>
      <c r="O1005" s="9"/>
      <c r="P1005" s="9"/>
      <c r="Q1005" s="9"/>
      <c r="R1005" s="9"/>
      <c r="S1005" s="9"/>
      <c r="T1005" s="9"/>
      <c r="U1005" s="9"/>
      <c r="V1005" s="9"/>
      <c r="W1005" s="9"/>
    </row>
    <row r="1006">
      <c r="A1006" s="123"/>
      <c r="B1006" s="39"/>
      <c r="C1006" s="116"/>
      <c r="D1006" s="9"/>
      <c r="E1006" s="9"/>
      <c r="F1006" s="9"/>
      <c r="G1006" s="9"/>
      <c r="H1006" s="9"/>
      <c r="I1006" s="9"/>
      <c r="J1006" s="9"/>
      <c r="K1006" s="9"/>
      <c r="L1006" s="9"/>
      <c r="M1006" s="9"/>
      <c r="N1006" s="9"/>
      <c r="O1006" s="9"/>
      <c r="P1006" s="9"/>
      <c r="Q1006" s="9"/>
      <c r="R1006" s="9"/>
      <c r="S1006" s="9"/>
      <c r="T1006" s="9"/>
      <c r="U1006" s="9"/>
      <c r="V1006" s="9"/>
      <c r="W1006" s="9"/>
    </row>
    <row r="1007">
      <c r="A1007" s="123"/>
      <c r="B1007" s="39"/>
      <c r="C1007" s="116"/>
      <c r="D1007" s="9"/>
      <c r="E1007" s="9"/>
      <c r="F1007" s="9"/>
      <c r="G1007" s="9"/>
      <c r="H1007" s="9"/>
      <c r="I1007" s="9"/>
      <c r="J1007" s="9"/>
      <c r="K1007" s="9"/>
      <c r="L1007" s="9"/>
      <c r="M1007" s="9"/>
      <c r="N1007" s="9"/>
      <c r="O1007" s="9"/>
      <c r="P1007" s="9"/>
      <c r="Q1007" s="9"/>
      <c r="R1007" s="9"/>
      <c r="S1007" s="9"/>
      <c r="T1007" s="9"/>
      <c r="U1007" s="9"/>
      <c r="V1007" s="9"/>
      <c r="W1007" s="9"/>
    </row>
    <row r="1008">
      <c r="A1008" s="123"/>
      <c r="B1008" s="39"/>
      <c r="C1008" s="116"/>
      <c r="D1008" s="9"/>
      <c r="E1008" s="9"/>
      <c r="F1008" s="9"/>
      <c r="G1008" s="9"/>
      <c r="H1008" s="9"/>
      <c r="I1008" s="9"/>
      <c r="J1008" s="9"/>
      <c r="K1008" s="9"/>
      <c r="L1008" s="9"/>
      <c r="M1008" s="9"/>
      <c r="N1008" s="9"/>
      <c r="O1008" s="9"/>
      <c r="P1008" s="9"/>
      <c r="Q1008" s="9"/>
      <c r="R1008" s="9"/>
      <c r="S1008" s="9"/>
      <c r="T1008" s="9"/>
      <c r="U1008" s="9"/>
      <c r="V1008" s="9"/>
      <c r="W1008" s="9"/>
    </row>
    <row r="1009">
      <c r="A1009" s="123"/>
      <c r="B1009" s="39"/>
      <c r="C1009" s="116"/>
      <c r="D1009" s="9"/>
      <c r="E1009" s="9"/>
      <c r="F1009" s="9"/>
      <c r="G1009" s="9"/>
      <c r="H1009" s="9"/>
      <c r="I1009" s="9"/>
      <c r="J1009" s="9"/>
      <c r="K1009" s="9"/>
      <c r="L1009" s="9"/>
      <c r="M1009" s="9"/>
      <c r="N1009" s="9"/>
      <c r="O1009" s="9"/>
      <c r="P1009" s="9"/>
      <c r="Q1009" s="9"/>
      <c r="R1009" s="9"/>
      <c r="S1009" s="9"/>
      <c r="T1009" s="9"/>
      <c r="U1009" s="9"/>
      <c r="V1009" s="9"/>
      <c r="W1009" s="9"/>
    </row>
    <row r="1010">
      <c r="A1010" s="123"/>
      <c r="B1010" s="39"/>
      <c r="C1010" s="116"/>
      <c r="D1010" s="9"/>
      <c r="E1010" s="9"/>
      <c r="F1010" s="9"/>
      <c r="G1010" s="9"/>
      <c r="H1010" s="9"/>
      <c r="I1010" s="9"/>
      <c r="J1010" s="9"/>
      <c r="K1010" s="9"/>
      <c r="L1010" s="9"/>
      <c r="M1010" s="9"/>
      <c r="N1010" s="9"/>
      <c r="O1010" s="9"/>
      <c r="P1010" s="9"/>
      <c r="Q1010" s="9"/>
      <c r="R1010" s="9"/>
      <c r="S1010" s="9"/>
      <c r="T1010" s="9"/>
      <c r="U1010" s="9"/>
      <c r="V1010" s="9"/>
      <c r="W1010" s="9"/>
    </row>
    <row r="1011">
      <c r="A1011" s="123"/>
      <c r="B1011" s="39"/>
      <c r="C1011" s="116"/>
      <c r="D1011" s="9"/>
      <c r="E1011" s="9"/>
      <c r="F1011" s="9"/>
      <c r="G1011" s="9"/>
      <c r="H1011" s="9"/>
      <c r="I1011" s="9"/>
      <c r="J1011" s="9"/>
      <c r="K1011" s="9"/>
      <c r="L1011" s="9"/>
      <c r="M1011" s="9"/>
      <c r="N1011" s="9"/>
      <c r="O1011" s="9"/>
      <c r="P1011" s="9"/>
      <c r="Q1011" s="9"/>
      <c r="R1011" s="9"/>
      <c r="S1011" s="9"/>
      <c r="T1011" s="9"/>
      <c r="U1011" s="9"/>
      <c r="V1011" s="9"/>
      <c r="W1011" s="9"/>
    </row>
    <row r="1012">
      <c r="A1012" s="123"/>
      <c r="B1012" s="39"/>
      <c r="C1012" s="116"/>
      <c r="D1012" s="9"/>
      <c r="E1012" s="9"/>
      <c r="F1012" s="9"/>
      <c r="G1012" s="9"/>
      <c r="H1012" s="9"/>
      <c r="I1012" s="9"/>
      <c r="J1012" s="9"/>
      <c r="K1012" s="9"/>
      <c r="L1012" s="9"/>
      <c r="M1012" s="9"/>
      <c r="N1012" s="9"/>
      <c r="O1012" s="9"/>
      <c r="P1012" s="9"/>
      <c r="Q1012" s="9"/>
      <c r="R1012" s="9"/>
      <c r="S1012" s="9"/>
      <c r="T1012" s="9"/>
      <c r="U1012" s="9"/>
      <c r="V1012" s="9"/>
      <c r="W1012" s="9"/>
    </row>
    <row r="1013">
      <c r="A1013" s="123"/>
      <c r="B1013" s="39"/>
      <c r="C1013" s="116"/>
      <c r="D1013" s="9"/>
      <c r="E1013" s="9"/>
      <c r="F1013" s="9"/>
      <c r="G1013" s="9"/>
      <c r="H1013" s="9"/>
      <c r="I1013" s="9"/>
      <c r="J1013" s="9"/>
      <c r="K1013" s="9"/>
      <c r="L1013" s="9"/>
      <c r="M1013" s="9"/>
      <c r="N1013" s="9"/>
      <c r="O1013" s="9"/>
      <c r="P1013" s="9"/>
      <c r="Q1013" s="9"/>
      <c r="R1013" s="9"/>
      <c r="S1013" s="9"/>
      <c r="T1013" s="9"/>
      <c r="U1013" s="9"/>
      <c r="V1013" s="9"/>
      <c r="W1013" s="9"/>
    </row>
    <row r="1014">
      <c r="A1014" s="123"/>
      <c r="B1014" s="39"/>
      <c r="C1014" s="116"/>
      <c r="D1014" s="9"/>
      <c r="E1014" s="9"/>
      <c r="F1014" s="9"/>
      <c r="G1014" s="9"/>
      <c r="H1014" s="9"/>
      <c r="I1014" s="9"/>
      <c r="J1014" s="9"/>
      <c r="K1014" s="9"/>
      <c r="L1014" s="9"/>
      <c r="M1014" s="9"/>
      <c r="N1014" s="9"/>
      <c r="O1014" s="9"/>
      <c r="P1014" s="9"/>
      <c r="Q1014" s="9"/>
      <c r="R1014" s="9"/>
      <c r="S1014" s="9"/>
      <c r="T1014" s="9"/>
      <c r="U1014" s="9"/>
      <c r="V1014" s="9"/>
      <c r="W1014" s="9"/>
    </row>
    <row r="1015">
      <c r="A1015" s="123"/>
      <c r="B1015" s="39"/>
      <c r="C1015" s="116"/>
      <c r="D1015" s="9"/>
      <c r="E1015" s="9"/>
      <c r="F1015" s="9"/>
      <c r="G1015" s="9"/>
      <c r="H1015" s="9"/>
      <c r="I1015" s="9"/>
      <c r="J1015" s="9"/>
      <c r="K1015" s="9"/>
      <c r="L1015" s="9"/>
      <c r="M1015" s="9"/>
      <c r="N1015" s="9"/>
      <c r="O1015" s="9"/>
      <c r="P1015" s="9"/>
      <c r="Q1015" s="9"/>
      <c r="R1015" s="9"/>
      <c r="S1015" s="9"/>
      <c r="T1015" s="9"/>
      <c r="U1015" s="9"/>
      <c r="V1015" s="9"/>
      <c r="W1015" s="9"/>
    </row>
    <row r="1016">
      <c r="A1016" s="123"/>
      <c r="B1016" s="39"/>
      <c r="C1016" s="116"/>
      <c r="D1016" s="9"/>
      <c r="E1016" s="9"/>
      <c r="F1016" s="9"/>
      <c r="G1016" s="9"/>
      <c r="H1016" s="9"/>
      <c r="I1016" s="9"/>
      <c r="J1016" s="9"/>
      <c r="K1016" s="9"/>
      <c r="L1016" s="9"/>
      <c r="M1016" s="9"/>
      <c r="N1016" s="9"/>
      <c r="O1016" s="9"/>
      <c r="P1016" s="9"/>
      <c r="Q1016" s="9"/>
      <c r="R1016" s="9"/>
      <c r="S1016" s="9"/>
      <c r="T1016" s="9"/>
      <c r="U1016" s="9"/>
      <c r="V1016" s="9"/>
      <c r="W1016" s="9"/>
    </row>
    <row r="1017">
      <c r="A1017" s="123"/>
      <c r="B1017" s="5"/>
      <c r="C1017" s="116"/>
      <c r="D1017" s="9"/>
      <c r="E1017" s="9"/>
      <c r="F1017" s="9"/>
      <c r="G1017" s="9"/>
      <c r="H1017" s="9"/>
      <c r="I1017" s="9"/>
      <c r="J1017" s="9"/>
      <c r="K1017" s="9"/>
      <c r="L1017" s="9"/>
      <c r="M1017" s="9"/>
      <c r="N1017" s="9"/>
      <c r="O1017" s="9"/>
      <c r="P1017" s="9"/>
      <c r="Q1017" s="9"/>
      <c r="R1017" s="9"/>
      <c r="S1017" s="9"/>
      <c r="T1017" s="9"/>
      <c r="U1017" s="9"/>
      <c r="V1017" s="9"/>
      <c r="W1017" s="9"/>
    </row>
    <row r="1018">
      <c r="A1018" s="123"/>
      <c r="B1018" s="5"/>
      <c r="C1018" s="116"/>
      <c r="D1018" s="9"/>
      <c r="E1018" s="9"/>
      <c r="F1018" s="9"/>
      <c r="G1018" s="9"/>
      <c r="H1018" s="9"/>
      <c r="I1018" s="9"/>
      <c r="J1018" s="9"/>
      <c r="K1018" s="9"/>
      <c r="L1018" s="9"/>
      <c r="M1018" s="9"/>
      <c r="N1018" s="9"/>
      <c r="O1018" s="9"/>
      <c r="P1018" s="9"/>
      <c r="Q1018" s="9"/>
      <c r="R1018" s="9"/>
      <c r="S1018" s="9"/>
      <c r="T1018" s="9"/>
      <c r="U1018" s="9"/>
      <c r="V1018" s="9"/>
      <c r="W1018" s="9"/>
    </row>
    <row r="1019">
      <c r="A1019" s="123"/>
      <c r="B1019" s="5"/>
      <c r="C1019" s="116"/>
      <c r="D1019" s="9"/>
      <c r="E1019" s="9"/>
      <c r="F1019" s="9"/>
      <c r="G1019" s="9"/>
      <c r="H1019" s="9"/>
      <c r="I1019" s="9"/>
      <c r="J1019" s="9"/>
      <c r="K1019" s="9"/>
      <c r="L1019" s="9"/>
      <c r="M1019" s="9"/>
      <c r="N1019" s="9"/>
      <c r="O1019" s="9"/>
      <c r="P1019" s="9"/>
      <c r="Q1019" s="9"/>
      <c r="R1019" s="9"/>
      <c r="S1019" s="9"/>
      <c r="T1019" s="9"/>
      <c r="U1019" s="9"/>
      <c r="V1019" s="9"/>
      <c r="W1019" s="9"/>
    </row>
    <row r="1020">
      <c r="A1020" s="123"/>
      <c r="B1020" s="39"/>
      <c r="C1020" s="116"/>
      <c r="D1020" s="9"/>
      <c r="E1020" s="9"/>
      <c r="F1020" s="9"/>
      <c r="G1020" s="9"/>
      <c r="H1020" s="9"/>
      <c r="I1020" s="9"/>
      <c r="J1020" s="9"/>
      <c r="K1020" s="9"/>
      <c r="L1020" s="9"/>
      <c r="M1020" s="9"/>
      <c r="N1020" s="9"/>
      <c r="O1020" s="9"/>
      <c r="P1020" s="9"/>
      <c r="Q1020" s="9"/>
      <c r="R1020" s="9"/>
      <c r="S1020" s="9"/>
      <c r="T1020" s="9"/>
      <c r="U1020" s="9"/>
      <c r="V1020" s="9"/>
      <c r="W1020" s="9"/>
    </row>
    <row r="1021">
      <c r="A1021" s="123"/>
      <c r="B1021" s="39"/>
      <c r="C1021" s="116"/>
      <c r="D1021" s="9"/>
      <c r="E1021" s="9"/>
      <c r="F1021" s="9"/>
      <c r="G1021" s="9"/>
      <c r="H1021" s="9"/>
      <c r="I1021" s="9"/>
      <c r="J1021" s="9"/>
      <c r="K1021" s="9"/>
      <c r="L1021" s="9"/>
      <c r="M1021" s="9"/>
      <c r="N1021" s="9"/>
      <c r="O1021" s="9"/>
      <c r="P1021" s="9"/>
      <c r="Q1021" s="9"/>
      <c r="R1021" s="9"/>
      <c r="S1021" s="9"/>
      <c r="T1021" s="9"/>
      <c r="U1021" s="9"/>
      <c r="V1021" s="9"/>
      <c r="W1021" s="9"/>
    </row>
    <row r="1022">
      <c r="A1022" s="123"/>
      <c r="B1022" s="39"/>
      <c r="C1022" s="116"/>
      <c r="D1022" s="9"/>
      <c r="E1022" s="9"/>
      <c r="F1022" s="9"/>
      <c r="G1022" s="9"/>
      <c r="H1022" s="9"/>
      <c r="I1022" s="9"/>
      <c r="J1022" s="9"/>
      <c r="K1022" s="9"/>
      <c r="L1022" s="9"/>
      <c r="M1022" s="9"/>
      <c r="N1022" s="9"/>
      <c r="O1022" s="9"/>
      <c r="P1022" s="9"/>
      <c r="Q1022" s="9"/>
      <c r="R1022" s="9"/>
      <c r="S1022" s="9"/>
      <c r="T1022" s="9"/>
      <c r="U1022" s="9"/>
      <c r="V1022" s="9"/>
      <c r="W1022" s="9"/>
    </row>
    <row r="1023">
      <c r="A1023" s="123"/>
      <c r="B1023" s="5"/>
      <c r="C1023" s="116"/>
      <c r="D1023" s="9"/>
      <c r="E1023" s="9"/>
      <c r="F1023" s="9"/>
      <c r="G1023" s="9"/>
      <c r="H1023" s="9"/>
      <c r="I1023" s="9"/>
      <c r="J1023" s="9"/>
      <c r="K1023" s="9"/>
      <c r="L1023" s="9"/>
      <c r="M1023" s="9"/>
      <c r="N1023" s="9"/>
      <c r="O1023" s="9"/>
      <c r="P1023" s="9"/>
      <c r="Q1023" s="9"/>
      <c r="R1023" s="9"/>
      <c r="S1023" s="9"/>
      <c r="T1023" s="9"/>
      <c r="U1023" s="9"/>
      <c r="V1023" s="9"/>
      <c r="W1023" s="9"/>
    </row>
    <row r="1024">
      <c r="A1024" s="123"/>
      <c r="B1024" s="5"/>
      <c r="C1024" s="116"/>
      <c r="D1024" s="9"/>
      <c r="E1024" s="9"/>
      <c r="F1024" s="9"/>
      <c r="G1024" s="9"/>
      <c r="H1024" s="9"/>
      <c r="I1024" s="9"/>
      <c r="J1024" s="9"/>
      <c r="K1024" s="9"/>
      <c r="L1024" s="9"/>
      <c r="M1024" s="9"/>
      <c r="N1024" s="9"/>
      <c r="O1024" s="9"/>
      <c r="P1024" s="9"/>
      <c r="Q1024" s="9"/>
      <c r="R1024" s="9"/>
      <c r="S1024" s="9"/>
      <c r="T1024" s="9"/>
      <c r="U1024" s="9"/>
      <c r="V1024" s="9"/>
      <c r="W1024" s="9"/>
    </row>
    <row r="1025">
      <c r="A1025" s="123"/>
      <c r="B1025" s="5"/>
      <c r="C1025" s="116"/>
      <c r="D1025" s="9"/>
      <c r="E1025" s="9"/>
      <c r="F1025" s="9"/>
      <c r="G1025" s="9"/>
      <c r="H1025" s="9"/>
      <c r="I1025" s="9"/>
      <c r="J1025" s="9"/>
      <c r="K1025" s="9"/>
      <c r="L1025" s="9"/>
      <c r="M1025" s="9"/>
      <c r="N1025" s="9"/>
      <c r="O1025" s="9"/>
      <c r="P1025" s="9"/>
      <c r="Q1025" s="9"/>
      <c r="R1025" s="9"/>
      <c r="S1025" s="9"/>
      <c r="T1025" s="9"/>
      <c r="U1025" s="9"/>
      <c r="V1025" s="9"/>
      <c r="W1025" s="9"/>
    </row>
    <row r="1026">
      <c r="A1026" s="123"/>
      <c r="B1026" s="39"/>
      <c r="C1026" s="116"/>
      <c r="D1026" s="9"/>
      <c r="E1026" s="9"/>
      <c r="F1026" s="9"/>
      <c r="G1026" s="9"/>
      <c r="H1026" s="9"/>
      <c r="I1026" s="9"/>
      <c r="J1026" s="9"/>
      <c r="K1026" s="9"/>
      <c r="L1026" s="9"/>
      <c r="M1026" s="9"/>
      <c r="N1026" s="9"/>
      <c r="O1026" s="9"/>
      <c r="P1026" s="9"/>
      <c r="Q1026" s="9"/>
      <c r="R1026" s="9"/>
      <c r="S1026" s="9"/>
      <c r="T1026" s="9"/>
      <c r="U1026" s="9"/>
      <c r="V1026" s="9"/>
      <c r="W1026" s="9"/>
    </row>
    <row r="1027">
      <c r="A1027" s="123"/>
      <c r="B1027" s="5"/>
      <c r="C1027" s="116"/>
      <c r="D1027" s="9"/>
      <c r="E1027" s="9"/>
      <c r="F1027" s="9"/>
      <c r="G1027" s="9"/>
      <c r="H1027" s="9"/>
      <c r="I1027" s="9"/>
      <c r="J1027" s="9"/>
      <c r="K1027" s="9"/>
      <c r="L1027" s="9"/>
      <c r="M1027" s="9"/>
      <c r="N1027" s="9"/>
      <c r="O1027" s="9"/>
      <c r="P1027" s="9"/>
      <c r="Q1027" s="9"/>
      <c r="R1027" s="9"/>
      <c r="S1027" s="9"/>
      <c r="T1027" s="9"/>
      <c r="U1027" s="9"/>
      <c r="V1027" s="9"/>
      <c r="W1027" s="9"/>
    </row>
    <row r="1028">
      <c r="A1028" s="123"/>
      <c r="B1028" s="5"/>
      <c r="C1028" s="116"/>
      <c r="D1028" s="9"/>
      <c r="E1028" s="9"/>
      <c r="F1028" s="9"/>
      <c r="G1028" s="9"/>
      <c r="H1028" s="9"/>
      <c r="I1028" s="9"/>
      <c r="J1028" s="9"/>
      <c r="K1028" s="9"/>
      <c r="L1028" s="9"/>
      <c r="M1028" s="9"/>
      <c r="N1028" s="9"/>
      <c r="O1028" s="9"/>
      <c r="P1028" s="9"/>
      <c r="Q1028" s="9"/>
      <c r="R1028" s="9"/>
      <c r="S1028" s="9"/>
      <c r="T1028" s="9"/>
      <c r="U1028" s="9"/>
      <c r="V1028" s="9"/>
      <c r="W1028" s="9"/>
    </row>
    <row r="1029">
      <c r="A1029" s="123"/>
      <c r="B1029" s="5"/>
      <c r="C1029" s="116"/>
      <c r="D1029" s="9"/>
      <c r="E1029" s="9"/>
      <c r="F1029" s="9"/>
      <c r="G1029" s="9"/>
      <c r="H1029" s="9"/>
      <c r="I1029" s="9"/>
      <c r="J1029" s="9"/>
      <c r="K1029" s="9"/>
      <c r="L1029" s="9"/>
      <c r="M1029" s="9"/>
      <c r="N1029" s="9"/>
      <c r="O1029" s="9"/>
      <c r="P1029" s="9"/>
      <c r="Q1029" s="9"/>
      <c r="R1029" s="9"/>
      <c r="S1029" s="9"/>
      <c r="T1029" s="9"/>
      <c r="U1029" s="9"/>
      <c r="V1029" s="9"/>
      <c r="W1029" s="9"/>
    </row>
    <row r="1030">
      <c r="A1030" s="123"/>
      <c r="B1030" s="5"/>
      <c r="C1030" s="116"/>
      <c r="D1030" s="9"/>
      <c r="E1030" s="9"/>
      <c r="F1030" s="9"/>
      <c r="G1030" s="9"/>
      <c r="H1030" s="9"/>
      <c r="I1030" s="9"/>
      <c r="J1030" s="9"/>
      <c r="K1030" s="9"/>
      <c r="L1030" s="9"/>
      <c r="M1030" s="9"/>
      <c r="N1030" s="9"/>
      <c r="O1030" s="9"/>
      <c r="P1030" s="9"/>
      <c r="Q1030" s="9"/>
      <c r="R1030" s="9"/>
      <c r="S1030" s="9"/>
      <c r="T1030" s="9"/>
      <c r="U1030" s="9"/>
      <c r="V1030" s="9"/>
      <c r="W1030" s="9"/>
    </row>
    <row r="1031">
      <c r="A1031" s="123"/>
      <c r="B1031" s="5"/>
      <c r="C1031" s="116"/>
      <c r="D1031" s="9"/>
      <c r="E1031" s="9"/>
      <c r="F1031" s="9"/>
      <c r="G1031" s="9"/>
      <c r="H1031" s="9"/>
      <c r="I1031" s="9"/>
      <c r="J1031" s="9"/>
      <c r="K1031" s="9"/>
      <c r="L1031" s="9"/>
      <c r="M1031" s="9"/>
      <c r="N1031" s="9"/>
      <c r="O1031" s="9"/>
      <c r="P1031" s="9"/>
      <c r="Q1031" s="9"/>
      <c r="R1031" s="9"/>
      <c r="S1031" s="9"/>
      <c r="T1031" s="9"/>
      <c r="U1031" s="9"/>
      <c r="V1031" s="9"/>
      <c r="W1031" s="9"/>
    </row>
    <row r="1032">
      <c r="A1032" s="123"/>
      <c r="B1032" s="5"/>
      <c r="C1032" s="116"/>
      <c r="D1032" s="9"/>
      <c r="E1032" s="9"/>
      <c r="F1032" s="9"/>
      <c r="G1032" s="9"/>
      <c r="H1032" s="9"/>
      <c r="I1032" s="9"/>
      <c r="J1032" s="9"/>
      <c r="K1032" s="9"/>
      <c r="L1032" s="9"/>
      <c r="M1032" s="9"/>
      <c r="N1032" s="9"/>
      <c r="O1032" s="9"/>
      <c r="P1032" s="9"/>
      <c r="Q1032" s="9"/>
      <c r="R1032" s="9"/>
      <c r="S1032" s="9"/>
      <c r="T1032" s="9"/>
      <c r="U1032" s="9"/>
      <c r="V1032" s="9"/>
      <c r="W1032" s="9"/>
    </row>
    <row r="1033">
      <c r="A1033" s="123"/>
      <c r="B1033" s="5"/>
      <c r="C1033" s="116"/>
      <c r="D1033" s="9"/>
      <c r="E1033" s="9"/>
      <c r="F1033" s="9"/>
      <c r="G1033" s="9"/>
      <c r="H1033" s="9"/>
      <c r="I1033" s="9"/>
      <c r="J1033" s="9"/>
      <c r="K1033" s="9"/>
      <c r="L1033" s="9"/>
      <c r="M1033" s="9"/>
      <c r="N1033" s="9"/>
      <c r="O1033" s="9"/>
      <c r="P1033" s="9"/>
      <c r="Q1033" s="9"/>
      <c r="R1033" s="9"/>
      <c r="S1033" s="9"/>
      <c r="T1033" s="9"/>
      <c r="U1033" s="9"/>
      <c r="V1033" s="9"/>
      <c r="W1033" s="9"/>
    </row>
    <row r="1034">
      <c r="A1034" s="123"/>
      <c r="B1034" s="5"/>
      <c r="C1034" s="116"/>
      <c r="D1034" s="9"/>
      <c r="E1034" s="9"/>
      <c r="F1034" s="9"/>
      <c r="G1034" s="9"/>
      <c r="H1034" s="9"/>
      <c r="I1034" s="9"/>
      <c r="J1034" s="9"/>
      <c r="K1034" s="9"/>
      <c r="L1034" s="9"/>
      <c r="M1034" s="9"/>
      <c r="N1034" s="9"/>
      <c r="O1034" s="9"/>
      <c r="P1034" s="9"/>
      <c r="Q1034" s="9"/>
      <c r="R1034" s="9"/>
      <c r="S1034" s="9"/>
      <c r="T1034" s="9"/>
      <c r="U1034" s="9"/>
      <c r="V1034" s="9"/>
      <c r="W1034" s="9"/>
    </row>
    <row r="1035">
      <c r="A1035" s="123"/>
      <c r="B1035" s="5"/>
      <c r="C1035" s="116"/>
      <c r="D1035" s="9"/>
      <c r="E1035" s="9"/>
      <c r="F1035" s="9"/>
      <c r="G1035" s="9"/>
      <c r="H1035" s="9"/>
      <c r="I1035" s="9"/>
      <c r="J1035" s="9"/>
      <c r="K1035" s="9"/>
      <c r="L1035" s="9"/>
      <c r="M1035" s="9"/>
      <c r="N1035" s="9"/>
      <c r="O1035" s="9"/>
      <c r="P1035" s="9"/>
      <c r="Q1035" s="9"/>
      <c r="R1035" s="9"/>
      <c r="S1035" s="9"/>
      <c r="T1035" s="9"/>
      <c r="U1035" s="9"/>
      <c r="V1035" s="9"/>
      <c r="W1035" s="9"/>
    </row>
    <row r="1036">
      <c r="A1036" s="123"/>
      <c r="B1036" s="5"/>
      <c r="C1036" s="116"/>
      <c r="D1036" s="9"/>
      <c r="E1036" s="9"/>
      <c r="F1036" s="9"/>
      <c r="G1036" s="9"/>
      <c r="H1036" s="9"/>
      <c r="I1036" s="9"/>
      <c r="J1036" s="9"/>
      <c r="K1036" s="9"/>
      <c r="L1036" s="9"/>
      <c r="M1036" s="9"/>
      <c r="N1036" s="9"/>
      <c r="O1036" s="9"/>
      <c r="P1036" s="9"/>
      <c r="Q1036" s="9"/>
      <c r="R1036" s="9"/>
      <c r="S1036" s="9"/>
      <c r="T1036" s="9"/>
      <c r="U1036" s="9"/>
      <c r="V1036" s="9"/>
      <c r="W1036" s="9"/>
    </row>
    <row r="1037">
      <c r="A1037" s="123"/>
      <c r="B1037" s="5"/>
      <c r="C1037" s="116"/>
      <c r="D1037" s="9"/>
      <c r="E1037" s="9"/>
      <c r="F1037" s="9"/>
      <c r="G1037" s="9"/>
      <c r="H1037" s="9"/>
      <c r="I1037" s="9"/>
      <c r="J1037" s="9"/>
      <c r="K1037" s="9"/>
      <c r="L1037" s="9"/>
      <c r="M1037" s="9"/>
      <c r="N1037" s="9"/>
      <c r="O1037" s="9"/>
      <c r="P1037" s="9"/>
      <c r="Q1037" s="9"/>
      <c r="R1037" s="9"/>
      <c r="S1037" s="9"/>
      <c r="T1037" s="9"/>
      <c r="U1037" s="9"/>
      <c r="V1037" s="9"/>
      <c r="W1037" s="9"/>
    </row>
    <row r="1038">
      <c r="A1038" s="123"/>
      <c r="B1038" s="5"/>
      <c r="C1038" s="116"/>
      <c r="D1038" s="9"/>
      <c r="E1038" s="9"/>
      <c r="F1038" s="9"/>
      <c r="G1038" s="9"/>
      <c r="H1038" s="9"/>
      <c r="I1038" s="9"/>
      <c r="J1038" s="9"/>
      <c r="K1038" s="9"/>
      <c r="L1038" s="9"/>
      <c r="M1038" s="9"/>
      <c r="N1038" s="9"/>
      <c r="O1038" s="9"/>
      <c r="P1038" s="9"/>
      <c r="Q1038" s="9"/>
      <c r="R1038" s="9"/>
      <c r="S1038" s="9"/>
      <c r="T1038" s="9"/>
      <c r="U1038" s="9"/>
      <c r="V1038" s="9"/>
      <c r="W1038" s="9"/>
    </row>
    <row r="1039">
      <c r="A1039" s="123"/>
      <c r="B1039" s="5"/>
      <c r="C1039" s="116"/>
      <c r="D1039" s="9"/>
      <c r="E1039" s="9"/>
      <c r="F1039" s="9"/>
      <c r="G1039" s="9"/>
      <c r="H1039" s="9"/>
      <c r="I1039" s="9"/>
      <c r="J1039" s="9"/>
      <c r="K1039" s="9"/>
      <c r="L1039" s="9"/>
      <c r="M1039" s="9"/>
      <c r="N1039" s="9"/>
      <c r="O1039" s="9"/>
      <c r="P1039" s="9"/>
      <c r="Q1039" s="9"/>
      <c r="R1039" s="9"/>
      <c r="S1039" s="9"/>
      <c r="T1039" s="9"/>
      <c r="U1039" s="9"/>
      <c r="V1039" s="9"/>
      <c r="W1039" s="9"/>
    </row>
    <row r="1040">
      <c r="A1040" s="123"/>
      <c r="B1040" s="5"/>
      <c r="C1040" s="116"/>
      <c r="D1040" s="9"/>
      <c r="E1040" s="9"/>
      <c r="F1040" s="9"/>
      <c r="G1040" s="9"/>
      <c r="H1040" s="9"/>
      <c r="I1040" s="9"/>
      <c r="J1040" s="9"/>
      <c r="K1040" s="9"/>
      <c r="L1040" s="9"/>
      <c r="M1040" s="9"/>
      <c r="N1040" s="9"/>
      <c r="O1040" s="9"/>
      <c r="P1040" s="9"/>
      <c r="Q1040" s="9"/>
      <c r="R1040" s="9"/>
      <c r="S1040" s="9"/>
      <c r="T1040" s="9"/>
      <c r="U1040" s="9"/>
      <c r="V1040" s="9"/>
      <c r="W1040" s="9"/>
    </row>
    <row r="1041">
      <c r="A1041" s="123"/>
      <c r="B1041" s="39"/>
      <c r="C1041" s="116"/>
      <c r="D1041" s="9"/>
      <c r="E1041" s="9"/>
      <c r="F1041" s="9"/>
      <c r="G1041" s="9"/>
      <c r="H1041" s="9"/>
      <c r="I1041" s="9"/>
      <c r="J1041" s="9"/>
      <c r="K1041" s="9"/>
      <c r="L1041" s="9"/>
      <c r="M1041" s="9"/>
      <c r="N1041" s="9"/>
      <c r="O1041" s="9"/>
      <c r="P1041" s="9"/>
      <c r="Q1041" s="9"/>
      <c r="R1041" s="9"/>
      <c r="S1041" s="9"/>
      <c r="T1041" s="9"/>
      <c r="U1041" s="9"/>
      <c r="V1041" s="9"/>
      <c r="W1041" s="9"/>
    </row>
    <row r="1042">
      <c r="A1042" s="123"/>
      <c r="B1042" s="39"/>
      <c r="C1042" s="116"/>
      <c r="D1042" s="9"/>
      <c r="E1042" s="9"/>
      <c r="F1042" s="9"/>
      <c r="G1042" s="9"/>
      <c r="H1042" s="9"/>
      <c r="I1042" s="9"/>
      <c r="J1042" s="9"/>
      <c r="K1042" s="9"/>
      <c r="L1042" s="9"/>
      <c r="M1042" s="9"/>
      <c r="N1042" s="9"/>
      <c r="O1042" s="9"/>
      <c r="P1042" s="9"/>
      <c r="Q1042" s="9"/>
      <c r="R1042" s="9"/>
      <c r="S1042" s="9"/>
      <c r="T1042" s="9"/>
      <c r="U1042" s="9"/>
      <c r="V1042" s="9"/>
      <c r="W1042" s="9"/>
    </row>
    <row r="1043">
      <c r="A1043" s="123"/>
      <c r="B1043" s="5"/>
      <c r="C1043" s="116"/>
      <c r="D1043" s="9"/>
      <c r="E1043" s="9"/>
      <c r="F1043" s="9"/>
      <c r="G1043" s="9"/>
      <c r="H1043" s="9"/>
      <c r="I1043" s="9"/>
      <c r="J1043" s="9"/>
      <c r="K1043" s="9"/>
      <c r="L1043" s="9"/>
      <c r="M1043" s="9"/>
      <c r="N1043" s="9"/>
      <c r="O1043" s="9"/>
      <c r="P1043" s="9"/>
      <c r="Q1043" s="9"/>
      <c r="R1043" s="9"/>
      <c r="S1043" s="9"/>
      <c r="T1043" s="9"/>
      <c r="U1043" s="9"/>
      <c r="V1043" s="9"/>
      <c r="W1043" s="9"/>
    </row>
    <row r="1044">
      <c r="A1044" s="123"/>
      <c r="B1044" s="5"/>
      <c r="C1044" s="119"/>
      <c r="D1044" s="9"/>
      <c r="E1044" s="9"/>
      <c r="F1044" s="9"/>
      <c r="G1044" s="9"/>
      <c r="H1044" s="9"/>
      <c r="I1044" s="9"/>
      <c r="J1044" s="9"/>
      <c r="K1044" s="9"/>
      <c r="L1044" s="9"/>
      <c r="M1044" s="9"/>
      <c r="N1044" s="9"/>
      <c r="O1044" s="9"/>
      <c r="P1044" s="9"/>
      <c r="Q1044" s="9"/>
      <c r="R1044" s="9"/>
      <c r="S1044" s="9"/>
      <c r="T1044" s="9"/>
      <c r="U1044" s="9"/>
      <c r="V1044" s="9"/>
      <c r="W1044" s="9"/>
    </row>
    <row r="1045">
      <c r="A1045" s="123"/>
      <c r="B1045" s="5"/>
      <c r="C1045" s="116"/>
      <c r="D1045" s="9"/>
      <c r="E1045" s="9"/>
      <c r="F1045" s="9"/>
      <c r="G1045" s="9"/>
      <c r="H1045" s="9"/>
      <c r="I1045" s="9"/>
      <c r="J1045" s="9"/>
      <c r="K1045" s="9"/>
      <c r="L1045" s="9"/>
      <c r="M1045" s="9"/>
      <c r="N1045" s="9"/>
      <c r="O1045" s="9"/>
      <c r="P1045" s="9"/>
      <c r="Q1045" s="9"/>
      <c r="R1045" s="9"/>
      <c r="S1045" s="9"/>
      <c r="T1045" s="9"/>
      <c r="U1045" s="9"/>
      <c r="V1045" s="9"/>
      <c r="W1045" s="9"/>
    </row>
    <row r="1046">
      <c r="A1046" s="123"/>
      <c r="B1046" s="5"/>
      <c r="C1046" s="116"/>
      <c r="D1046" s="9"/>
      <c r="E1046" s="9"/>
      <c r="F1046" s="9"/>
      <c r="G1046" s="9"/>
      <c r="H1046" s="9"/>
      <c r="I1046" s="9"/>
      <c r="J1046" s="9"/>
      <c r="K1046" s="9"/>
      <c r="L1046" s="9"/>
      <c r="M1046" s="9"/>
      <c r="N1046" s="9"/>
      <c r="O1046" s="9"/>
      <c r="P1046" s="9"/>
      <c r="Q1046" s="9"/>
      <c r="R1046" s="9"/>
      <c r="S1046" s="9"/>
      <c r="T1046" s="9"/>
      <c r="U1046" s="9"/>
      <c r="V1046" s="9"/>
      <c r="W1046" s="9"/>
    </row>
    <row r="1047">
      <c r="A1047" s="123"/>
      <c r="B1047" s="5"/>
      <c r="C1047" s="116"/>
      <c r="D1047" s="9"/>
      <c r="E1047" s="9"/>
      <c r="F1047" s="9"/>
      <c r="G1047" s="9"/>
      <c r="H1047" s="9"/>
      <c r="I1047" s="9"/>
      <c r="J1047" s="9"/>
      <c r="K1047" s="9"/>
      <c r="L1047" s="9"/>
      <c r="M1047" s="9"/>
      <c r="N1047" s="9"/>
      <c r="O1047" s="9"/>
      <c r="P1047" s="9"/>
      <c r="Q1047" s="9"/>
      <c r="R1047" s="9"/>
      <c r="S1047" s="9"/>
      <c r="T1047" s="9"/>
      <c r="U1047" s="9"/>
      <c r="V1047" s="9"/>
      <c r="W1047" s="9"/>
    </row>
    <row r="1048">
      <c r="A1048" s="123"/>
      <c r="B1048" s="5"/>
      <c r="C1048" s="116"/>
      <c r="D1048" s="9"/>
      <c r="E1048" s="9"/>
      <c r="F1048" s="9"/>
      <c r="G1048" s="9"/>
      <c r="H1048" s="9"/>
      <c r="I1048" s="9"/>
      <c r="J1048" s="9"/>
      <c r="K1048" s="9"/>
      <c r="L1048" s="9"/>
      <c r="M1048" s="9"/>
      <c r="N1048" s="9"/>
      <c r="O1048" s="9"/>
      <c r="P1048" s="9"/>
      <c r="Q1048" s="9"/>
      <c r="R1048" s="9"/>
      <c r="S1048" s="9"/>
      <c r="T1048" s="9"/>
      <c r="U1048" s="9"/>
      <c r="V1048" s="9"/>
      <c r="W1048" s="9"/>
    </row>
    <row r="1049">
      <c r="A1049" s="123"/>
      <c r="B1049" s="5"/>
      <c r="C1049" s="116"/>
      <c r="D1049" s="9"/>
      <c r="E1049" s="9"/>
      <c r="F1049" s="9"/>
      <c r="G1049" s="9"/>
      <c r="H1049" s="9"/>
      <c r="I1049" s="9"/>
      <c r="J1049" s="9"/>
      <c r="K1049" s="9"/>
      <c r="L1049" s="9"/>
      <c r="M1049" s="9"/>
      <c r="N1049" s="9"/>
      <c r="O1049" s="9"/>
      <c r="P1049" s="9"/>
      <c r="Q1049" s="9"/>
      <c r="R1049" s="9"/>
      <c r="S1049" s="9"/>
      <c r="T1049" s="9"/>
      <c r="U1049" s="9"/>
      <c r="V1049" s="9"/>
      <c r="W1049" s="9"/>
    </row>
    <row r="1050">
      <c r="A1050" s="123"/>
      <c r="B1050" s="39"/>
      <c r="C1050" s="116"/>
      <c r="D1050" s="9"/>
      <c r="E1050" s="9"/>
      <c r="F1050" s="9"/>
      <c r="G1050" s="9"/>
      <c r="H1050" s="9"/>
      <c r="I1050" s="9"/>
      <c r="J1050" s="9"/>
      <c r="K1050" s="9"/>
      <c r="L1050" s="9"/>
      <c r="M1050" s="9"/>
      <c r="N1050" s="9"/>
      <c r="O1050" s="9"/>
      <c r="P1050" s="9"/>
      <c r="Q1050" s="9"/>
      <c r="R1050" s="9"/>
      <c r="S1050" s="9"/>
      <c r="T1050" s="9"/>
      <c r="U1050" s="9"/>
      <c r="V1050" s="9"/>
      <c r="W1050" s="9"/>
    </row>
    <row r="1051">
      <c r="A1051" s="123"/>
      <c r="B1051" s="39"/>
      <c r="C1051" s="116"/>
      <c r="D1051" s="9"/>
      <c r="E1051" s="9"/>
      <c r="F1051" s="9"/>
      <c r="G1051" s="9"/>
      <c r="H1051" s="9"/>
      <c r="I1051" s="9"/>
      <c r="J1051" s="9"/>
      <c r="K1051" s="9"/>
      <c r="L1051" s="9"/>
      <c r="M1051" s="9"/>
      <c r="N1051" s="9"/>
      <c r="O1051" s="9"/>
      <c r="P1051" s="9"/>
      <c r="Q1051" s="9"/>
      <c r="R1051" s="9"/>
      <c r="S1051" s="9"/>
      <c r="T1051" s="9"/>
      <c r="U1051" s="9"/>
      <c r="V1051" s="9"/>
      <c r="W1051" s="9"/>
    </row>
    <row r="1052">
      <c r="A1052" s="123"/>
      <c r="B1052" s="5"/>
      <c r="C1052" s="116"/>
      <c r="D1052" s="9"/>
      <c r="E1052" s="9"/>
      <c r="F1052" s="9"/>
      <c r="G1052" s="9"/>
      <c r="H1052" s="9"/>
      <c r="I1052" s="9"/>
      <c r="J1052" s="9"/>
      <c r="K1052" s="9"/>
      <c r="L1052" s="9"/>
      <c r="M1052" s="9"/>
      <c r="N1052" s="9"/>
      <c r="O1052" s="9"/>
      <c r="P1052" s="9"/>
      <c r="Q1052" s="9"/>
      <c r="R1052" s="9"/>
      <c r="S1052" s="9"/>
      <c r="T1052" s="9"/>
      <c r="U1052" s="9"/>
      <c r="V1052" s="9"/>
      <c r="W1052" s="9"/>
    </row>
    <row r="1053">
      <c r="A1053" s="123"/>
      <c r="B1053" s="39"/>
      <c r="C1053" s="116"/>
      <c r="D1053" s="9"/>
      <c r="E1053" s="9"/>
      <c r="F1053" s="9"/>
      <c r="G1053" s="9"/>
      <c r="H1053" s="9"/>
      <c r="I1053" s="9"/>
      <c r="J1053" s="9"/>
      <c r="K1053" s="9"/>
      <c r="L1053" s="9"/>
      <c r="M1053" s="9"/>
      <c r="N1053" s="9"/>
      <c r="O1053" s="9"/>
      <c r="P1053" s="9"/>
      <c r="Q1053" s="9"/>
      <c r="R1053" s="9"/>
      <c r="S1053" s="9"/>
      <c r="T1053" s="9"/>
      <c r="U1053" s="9"/>
      <c r="V1053" s="9"/>
      <c r="W1053" s="9"/>
    </row>
    <row r="1054">
      <c r="A1054" s="123"/>
      <c r="B1054" s="5"/>
      <c r="C1054" s="116"/>
      <c r="D1054" s="9"/>
      <c r="E1054" s="9"/>
      <c r="F1054" s="9"/>
      <c r="G1054" s="9"/>
      <c r="H1054" s="9"/>
      <c r="I1054" s="9"/>
      <c r="J1054" s="9"/>
      <c r="K1054" s="9"/>
      <c r="L1054" s="9"/>
      <c r="M1054" s="9"/>
      <c r="N1054" s="9"/>
      <c r="O1054" s="9"/>
      <c r="P1054" s="9"/>
      <c r="Q1054" s="9"/>
      <c r="R1054" s="9"/>
      <c r="S1054" s="9"/>
      <c r="T1054" s="9"/>
      <c r="U1054" s="9"/>
      <c r="V1054" s="9"/>
      <c r="W1054" s="9"/>
    </row>
    <row r="1055">
      <c r="A1055" s="123"/>
      <c r="B1055" s="39"/>
      <c r="C1055" s="116"/>
      <c r="D1055" s="9"/>
      <c r="E1055" s="9"/>
      <c r="F1055" s="9"/>
      <c r="G1055" s="9"/>
      <c r="H1055" s="9"/>
      <c r="I1055" s="9"/>
      <c r="J1055" s="9"/>
      <c r="K1055" s="9"/>
      <c r="L1055" s="9"/>
      <c r="M1055" s="9"/>
      <c r="N1055" s="9"/>
      <c r="O1055" s="9"/>
      <c r="P1055" s="9"/>
      <c r="Q1055" s="9"/>
      <c r="R1055" s="9"/>
      <c r="S1055" s="9"/>
      <c r="T1055" s="9"/>
      <c r="U1055" s="9"/>
      <c r="V1055" s="9"/>
      <c r="W1055" s="9"/>
    </row>
    <row r="1056">
      <c r="A1056" s="123"/>
      <c r="B1056" s="39"/>
      <c r="C1056" s="116"/>
      <c r="D1056" s="9"/>
      <c r="E1056" s="9"/>
      <c r="F1056" s="9"/>
      <c r="G1056" s="9"/>
      <c r="H1056" s="9"/>
      <c r="I1056" s="9"/>
      <c r="J1056" s="9"/>
      <c r="K1056" s="9"/>
      <c r="L1056" s="9"/>
      <c r="M1056" s="9"/>
      <c r="N1056" s="9"/>
      <c r="O1056" s="9"/>
      <c r="P1056" s="9"/>
      <c r="Q1056" s="9"/>
      <c r="R1056" s="9"/>
      <c r="S1056" s="9"/>
      <c r="T1056" s="9"/>
      <c r="U1056" s="9"/>
      <c r="V1056" s="9"/>
      <c r="W1056" s="9"/>
    </row>
    <row r="1057">
      <c r="A1057" s="123"/>
      <c r="B1057" s="39"/>
      <c r="C1057" s="116"/>
      <c r="D1057" s="9"/>
      <c r="E1057" s="9"/>
      <c r="F1057" s="9"/>
      <c r="G1057" s="9"/>
      <c r="H1057" s="9"/>
      <c r="I1057" s="9"/>
      <c r="J1057" s="9"/>
      <c r="K1057" s="9"/>
      <c r="L1057" s="9"/>
      <c r="M1057" s="9"/>
      <c r="N1057" s="9"/>
      <c r="O1057" s="9"/>
      <c r="P1057" s="9"/>
      <c r="Q1057" s="9"/>
      <c r="R1057" s="9"/>
      <c r="S1057" s="9"/>
      <c r="T1057" s="9"/>
      <c r="U1057" s="9"/>
      <c r="V1057" s="9"/>
      <c r="W1057" s="9"/>
    </row>
    <row r="1058">
      <c r="A1058" s="123"/>
      <c r="B1058" s="39"/>
      <c r="C1058" s="116"/>
      <c r="D1058" s="9"/>
      <c r="E1058" s="9"/>
      <c r="F1058" s="9"/>
      <c r="G1058" s="9"/>
      <c r="H1058" s="9"/>
      <c r="I1058" s="9"/>
      <c r="J1058" s="9"/>
      <c r="K1058" s="9"/>
      <c r="L1058" s="9"/>
      <c r="M1058" s="9"/>
      <c r="N1058" s="9"/>
      <c r="O1058" s="9"/>
      <c r="P1058" s="9"/>
      <c r="Q1058" s="9"/>
      <c r="R1058" s="9"/>
      <c r="S1058" s="9"/>
      <c r="T1058" s="9"/>
      <c r="U1058" s="9"/>
      <c r="V1058" s="9"/>
      <c r="W1058" s="9"/>
    </row>
    <row r="1059">
      <c r="A1059" s="123"/>
      <c r="B1059" s="5"/>
      <c r="C1059" s="116"/>
      <c r="D1059" s="9"/>
      <c r="E1059" s="9"/>
      <c r="F1059" s="9"/>
      <c r="G1059" s="9"/>
      <c r="H1059" s="9"/>
      <c r="I1059" s="9"/>
      <c r="J1059" s="9"/>
      <c r="K1059" s="9"/>
      <c r="L1059" s="9"/>
      <c r="M1059" s="9"/>
      <c r="N1059" s="9"/>
      <c r="O1059" s="9"/>
      <c r="P1059" s="9"/>
      <c r="Q1059" s="9"/>
      <c r="R1059" s="9"/>
      <c r="S1059" s="9"/>
      <c r="T1059" s="9"/>
      <c r="U1059" s="9"/>
      <c r="V1059" s="9"/>
      <c r="W1059" s="9"/>
    </row>
    <row r="1060">
      <c r="A1060" s="123"/>
      <c r="B1060" s="39"/>
      <c r="C1060" s="116"/>
      <c r="D1060" s="9"/>
      <c r="E1060" s="9"/>
      <c r="F1060" s="9"/>
      <c r="G1060" s="9"/>
      <c r="H1060" s="9"/>
      <c r="I1060" s="9"/>
      <c r="J1060" s="9"/>
      <c r="K1060" s="9"/>
      <c r="L1060" s="9"/>
      <c r="M1060" s="9"/>
      <c r="N1060" s="9"/>
      <c r="O1060" s="9"/>
      <c r="P1060" s="9"/>
      <c r="Q1060" s="9"/>
      <c r="R1060" s="9"/>
      <c r="S1060" s="9"/>
      <c r="T1060" s="9"/>
      <c r="U1060" s="9"/>
      <c r="V1060" s="9"/>
      <c r="W1060" s="9"/>
    </row>
    <row r="1061">
      <c r="A1061" s="123"/>
      <c r="B1061" s="5"/>
      <c r="C1061" s="116"/>
      <c r="D1061" s="9"/>
      <c r="E1061" s="9"/>
      <c r="F1061" s="9"/>
      <c r="G1061" s="9"/>
      <c r="H1061" s="9"/>
      <c r="I1061" s="9"/>
      <c r="J1061" s="9"/>
      <c r="K1061" s="9"/>
      <c r="L1061" s="9"/>
      <c r="M1061" s="9"/>
      <c r="N1061" s="9"/>
      <c r="O1061" s="9"/>
      <c r="P1061" s="9"/>
      <c r="Q1061" s="9"/>
      <c r="R1061" s="9"/>
      <c r="S1061" s="9"/>
      <c r="T1061" s="9"/>
      <c r="U1061" s="9"/>
      <c r="V1061" s="9"/>
      <c r="W1061" s="9"/>
    </row>
    <row r="1062">
      <c r="A1062" s="123"/>
      <c r="B1062" s="39"/>
      <c r="C1062" s="116"/>
      <c r="D1062" s="9"/>
      <c r="E1062" s="9"/>
      <c r="F1062" s="9"/>
      <c r="G1062" s="9"/>
      <c r="H1062" s="9"/>
      <c r="I1062" s="9"/>
      <c r="J1062" s="9"/>
      <c r="K1062" s="9"/>
      <c r="L1062" s="9"/>
      <c r="M1062" s="9"/>
      <c r="N1062" s="9"/>
      <c r="O1062" s="9"/>
      <c r="P1062" s="9"/>
      <c r="Q1062" s="9"/>
      <c r="R1062" s="9"/>
      <c r="S1062" s="9"/>
      <c r="T1062" s="9"/>
      <c r="U1062" s="9"/>
      <c r="V1062" s="9"/>
      <c r="W1062" s="9"/>
    </row>
    <row r="1063">
      <c r="A1063" s="123"/>
      <c r="B1063" s="39"/>
      <c r="C1063" s="116"/>
      <c r="D1063" s="9"/>
      <c r="E1063" s="9"/>
      <c r="F1063" s="9"/>
      <c r="G1063" s="9"/>
      <c r="H1063" s="9"/>
      <c r="I1063" s="9"/>
      <c r="J1063" s="9"/>
      <c r="K1063" s="9"/>
      <c r="L1063" s="9"/>
      <c r="M1063" s="9"/>
      <c r="N1063" s="9"/>
      <c r="O1063" s="9"/>
      <c r="P1063" s="9"/>
      <c r="Q1063" s="9"/>
      <c r="R1063" s="9"/>
      <c r="S1063" s="9"/>
      <c r="T1063" s="9"/>
      <c r="U1063" s="9"/>
      <c r="V1063" s="9"/>
      <c r="W1063" s="9"/>
    </row>
    <row r="1064">
      <c r="A1064" s="123"/>
      <c r="B1064" s="118"/>
      <c r="C1064" s="116"/>
      <c r="D1064" s="9"/>
      <c r="E1064" s="9"/>
      <c r="F1064" s="9"/>
      <c r="G1064" s="9"/>
      <c r="H1064" s="9"/>
      <c r="I1064" s="9"/>
      <c r="J1064" s="9"/>
      <c r="K1064" s="9"/>
      <c r="L1064" s="9"/>
      <c r="M1064" s="9"/>
      <c r="N1064" s="9"/>
      <c r="O1064" s="9"/>
      <c r="P1064" s="9"/>
      <c r="Q1064" s="9"/>
      <c r="R1064" s="9"/>
      <c r="S1064" s="9"/>
      <c r="T1064" s="9"/>
      <c r="U1064" s="9"/>
      <c r="V1064" s="9"/>
      <c r="W1064" s="9"/>
    </row>
    <row r="1065">
      <c r="A1065" s="123"/>
      <c r="B1065" s="5"/>
      <c r="C1065" s="116"/>
      <c r="D1065" s="9"/>
      <c r="E1065" s="9"/>
      <c r="F1065" s="9"/>
      <c r="G1065" s="9"/>
      <c r="H1065" s="9"/>
      <c r="I1065" s="9"/>
      <c r="J1065" s="9"/>
      <c r="K1065" s="9"/>
      <c r="L1065" s="9"/>
      <c r="M1065" s="9"/>
      <c r="N1065" s="9"/>
      <c r="O1065" s="9"/>
      <c r="P1065" s="9"/>
      <c r="Q1065" s="9"/>
      <c r="R1065" s="9"/>
      <c r="S1065" s="9"/>
      <c r="T1065" s="9"/>
      <c r="U1065" s="9"/>
      <c r="V1065" s="9"/>
      <c r="W1065" s="9"/>
    </row>
    <row r="1066">
      <c r="A1066" s="123"/>
      <c r="B1066" s="5"/>
      <c r="C1066" s="116"/>
      <c r="D1066" s="9"/>
      <c r="E1066" s="9"/>
      <c r="F1066" s="9"/>
      <c r="G1066" s="9"/>
      <c r="H1066" s="9"/>
      <c r="I1066" s="9"/>
      <c r="J1066" s="9"/>
      <c r="K1066" s="9"/>
      <c r="L1066" s="9"/>
      <c r="M1066" s="9"/>
      <c r="N1066" s="9"/>
      <c r="O1066" s="9"/>
      <c r="P1066" s="9"/>
      <c r="Q1066" s="9"/>
      <c r="R1066" s="9"/>
      <c r="S1066" s="9"/>
      <c r="T1066" s="9"/>
      <c r="U1066" s="9"/>
      <c r="V1066" s="9"/>
      <c r="W1066" s="9"/>
    </row>
    <row r="1067">
      <c r="A1067" s="123"/>
      <c r="B1067" s="5"/>
      <c r="C1067" s="116"/>
      <c r="D1067" s="9"/>
      <c r="E1067" s="9"/>
      <c r="F1067" s="9"/>
      <c r="G1067" s="9"/>
      <c r="H1067" s="9"/>
      <c r="I1067" s="9"/>
      <c r="J1067" s="9"/>
      <c r="K1067" s="9"/>
      <c r="L1067" s="9"/>
      <c r="M1067" s="9"/>
      <c r="N1067" s="9"/>
      <c r="O1067" s="9"/>
      <c r="P1067" s="9"/>
      <c r="Q1067" s="9"/>
      <c r="R1067" s="9"/>
      <c r="S1067" s="9"/>
      <c r="T1067" s="9"/>
      <c r="U1067" s="9"/>
      <c r="V1067" s="9"/>
      <c r="W1067" s="9"/>
    </row>
    <row r="1068">
      <c r="A1068" s="123"/>
      <c r="B1068" s="5"/>
      <c r="C1068" s="116"/>
      <c r="D1068" s="9"/>
      <c r="E1068" s="9"/>
      <c r="F1068" s="9"/>
      <c r="G1068" s="9"/>
      <c r="H1068" s="9"/>
      <c r="I1068" s="9"/>
      <c r="J1068" s="9"/>
      <c r="K1068" s="9"/>
      <c r="L1068" s="9"/>
      <c r="M1068" s="9"/>
      <c r="N1068" s="9"/>
      <c r="O1068" s="9"/>
      <c r="P1068" s="9"/>
      <c r="Q1068" s="9"/>
      <c r="R1068" s="9"/>
      <c r="S1068" s="9"/>
      <c r="T1068" s="9"/>
      <c r="U1068" s="9"/>
      <c r="V1068" s="9"/>
      <c r="W1068" s="9"/>
    </row>
    <row r="1069">
      <c r="A1069" s="123"/>
      <c r="B1069" s="39"/>
      <c r="C1069" s="116"/>
      <c r="D1069" s="9"/>
      <c r="E1069" s="9"/>
      <c r="F1069" s="9"/>
      <c r="G1069" s="9"/>
      <c r="H1069" s="9"/>
      <c r="I1069" s="9"/>
      <c r="J1069" s="9"/>
      <c r="K1069" s="9"/>
      <c r="L1069" s="9"/>
      <c r="M1069" s="9"/>
      <c r="N1069" s="9"/>
      <c r="O1069" s="9"/>
      <c r="P1069" s="9"/>
      <c r="Q1069" s="9"/>
      <c r="R1069" s="9"/>
      <c r="S1069" s="9"/>
      <c r="T1069" s="9"/>
      <c r="U1069" s="9"/>
      <c r="V1069" s="9"/>
      <c r="W1069" s="9"/>
    </row>
    <row r="1070">
      <c r="A1070" s="123"/>
      <c r="B1070" s="39"/>
      <c r="C1070" s="116"/>
      <c r="D1070" s="9"/>
      <c r="E1070" s="9"/>
      <c r="F1070" s="9"/>
      <c r="G1070" s="9"/>
      <c r="H1070" s="9"/>
      <c r="I1070" s="9"/>
      <c r="J1070" s="9"/>
      <c r="K1070" s="9"/>
      <c r="L1070" s="9"/>
      <c r="M1070" s="9"/>
      <c r="N1070" s="9"/>
      <c r="O1070" s="9"/>
      <c r="P1070" s="9"/>
      <c r="Q1070" s="9"/>
      <c r="R1070" s="9"/>
      <c r="S1070" s="9"/>
      <c r="T1070" s="9"/>
      <c r="U1070" s="9"/>
      <c r="V1070" s="9"/>
      <c r="W1070" s="9"/>
    </row>
    <row r="1071">
      <c r="A1071" s="123"/>
      <c r="B1071" s="5"/>
      <c r="C1071" s="116"/>
      <c r="D1071" s="9"/>
      <c r="E1071" s="9"/>
      <c r="F1071" s="9"/>
      <c r="G1071" s="9"/>
      <c r="H1071" s="9"/>
      <c r="I1071" s="9"/>
      <c r="J1071" s="9"/>
      <c r="K1071" s="9"/>
      <c r="L1071" s="9"/>
      <c r="M1071" s="9"/>
      <c r="N1071" s="9"/>
      <c r="O1071" s="9"/>
      <c r="P1071" s="9"/>
      <c r="Q1071" s="9"/>
      <c r="R1071" s="9"/>
      <c r="S1071" s="9"/>
      <c r="T1071" s="9"/>
      <c r="U1071" s="9"/>
      <c r="V1071" s="9"/>
      <c r="W1071" s="9"/>
    </row>
    <row r="1072">
      <c r="A1072" s="123"/>
      <c r="B1072" s="5"/>
      <c r="C1072" s="116"/>
      <c r="D1072" s="9"/>
      <c r="E1072" s="9"/>
      <c r="F1072" s="9"/>
      <c r="G1072" s="9"/>
      <c r="H1072" s="9"/>
      <c r="I1072" s="9"/>
      <c r="J1072" s="9"/>
      <c r="K1072" s="9"/>
      <c r="L1072" s="9"/>
      <c r="M1072" s="9"/>
      <c r="N1072" s="9"/>
      <c r="O1072" s="9"/>
      <c r="P1072" s="9"/>
      <c r="Q1072" s="9"/>
      <c r="R1072" s="9"/>
      <c r="S1072" s="9"/>
      <c r="T1072" s="9"/>
      <c r="U1072" s="9"/>
      <c r="V1072" s="9"/>
      <c r="W1072" s="9"/>
    </row>
    <row r="1073">
      <c r="A1073" s="123"/>
      <c r="B1073" s="5"/>
      <c r="C1073" s="116"/>
      <c r="D1073" s="9"/>
      <c r="E1073" s="9"/>
      <c r="F1073" s="9"/>
      <c r="G1073" s="9"/>
      <c r="H1073" s="9"/>
      <c r="I1073" s="9"/>
      <c r="J1073" s="9"/>
      <c r="K1073" s="9"/>
      <c r="L1073" s="9"/>
      <c r="M1073" s="9"/>
      <c r="N1073" s="9"/>
      <c r="O1073" s="9"/>
      <c r="P1073" s="9"/>
      <c r="Q1073" s="9"/>
      <c r="R1073" s="9"/>
      <c r="S1073" s="9"/>
      <c r="T1073" s="9"/>
      <c r="U1073" s="9"/>
      <c r="V1073" s="9"/>
      <c r="W1073" s="9"/>
    </row>
    <row r="1074">
      <c r="A1074" s="123"/>
      <c r="B1074" s="5"/>
      <c r="C1074" s="116"/>
      <c r="D1074" s="9"/>
      <c r="E1074" s="9"/>
      <c r="F1074" s="9"/>
      <c r="G1074" s="9"/>
      <c r="H1074" s="9"/>
      <c r="I1074" s="9"/>
      <c r="J1074" s="9"/>
      <c r="K1074" s="9"/>
      <c r="L1074" s="9"/>
      <c r="M1074" s="9"/>
      <c r="N1074" s="9"/>
      <c r="O1074" s="9"/>
      <c r="P1074" s="9"/>
      <c r="Q1074" s="9"/>
      <c r="R1074" s="9"/>
      <c r="S1074" s="9"/>
      <c r="T1074" s="9"/>
      <c r="U1074" s="9"/>
      <c r="V1074" s="9"/>
      <c r="W1074" s="9"/>
    </row>
    <row r="1075">
      <c r="A1075" s="123"/>
      <c r="B1075" s="39"/>
      <c r="C1075" s="116"/>
      <c r="D1075" s="9"/>
      <c r="E1075" s="9"/>
      <c r="F1075" s="9"/>
      <c r="G1075" s="9"/>
      <c r="H1075" s="9"/>
      <c r="I1075" s="9"/>
      <c r="J1075" s="9"/>
      <c r="K1075" s="9"/>
      <c r="L1075" s="9"/>
      <c r="M1075" s="9"/>
      <c r="N1075" s="9"/>
      <c r="O1075" s="9"/>
      <c r="P1075" s="9"/>
      <c r="Q1075" s="9"/>
      <c r="R1075" s="9"/>
      <c r="S1075" s="9"/>
      <c r="T1075" s="9"/>
      <c r="U1075" s="9"/>
      <c r="V1075" s="9"/>
      <c r="W1075" s="9"/>
    </row>
    <row r="1076">
      <c r="A1076" s="123"/>
      <c r="B1076" s="39"/>
      <c r="C1076" s="116"/>
      <c r="D1076" s="9"/>
      <c r="E1076" s="9"/>
      <c r="F1076" s="9"/>
      <c r="G1076" s="9"/>
      <c r="H1076" s="9"/>
      <c r="I1076" s="9"/>
      <c r="J1076" s="9"/>
      <c r="K1076" s="9"/>
      <c r="L1076" s="9"/>
      <c r="M1076" s="9"/>
      <c r="N1076" s="9"/>
      <c r="O1076" s="9"/>
      <c r="P1076" s="9"/>
      <c r="Q1076" s="9"/>
      <c r="R1076" s="9"/>
      <c r="S1076" s="9"/>
      <c r="T1076" s="9"/>
      <c r="U1076" s="9"/>
      <c r="V1076" s="9"/>
      <c r="W1076" s="9"/>
    </row>
    <row r="1077">
      <c r="A1077" s="123"/>
      <c r="B1077" s="39"/>
      <c r="C1077" s="116"/>
      <c r="D1077" s="9"/>
      <c r="E1077" s="9"/>
      <c r="F1077" s="9"/>
      <c r="G1077" s="9"/>
      <c r="H1077" s="9"/>
      <c r="I1077" s="9"/>
      <c r="J1077" s="9"/>
      <c r="K1077" s="9"/>
      <c r="L1077" s="9"/>
      <c r="M1077" s="9"/>
      <c r="N1077" s="9"/>
      <c r="O1077" s="9"/>
      <c r="P1077" s="9"/>
      <c r="Q1077" s="9"/>
      <c r="R1077" s="9"/>
      <c r="S1077" s="9"/>
      <c r="T1077" s="9"/>
      <c r="U1077" s="9"/>
      <c r="V1077" s="9"/>
      <c r="W1077" s="9"/>
    </row>
    <row r="1078">
      <c r="A1078" s="123"/>
      <c r="B1078" s="118"/>
      <c r="C1078" s="116"/>
      <c r="D1078" s="9"/>
      <c r="E1078" s="9"/>
      <c r="F1078" s="9"/>
      <c r="G1078" s="9"/>
      <c r="H1078" s="9"/>
      <c r="I1078" s="9"/>
      <c r="J1078" s="9"/>
      <c r="K1078" s="9"/>
      <c r="L1078" s="9"/>
      <c r="M1078" s="9"/>
      <c r="N1078" s="9"/>
      <c r="O1078" s="9"/>
      <c r="P1078" s="9"/>
      <c r="Q1078" s="9"/>
      <c r="R1078" s="9"/>
      <c r="S1078" s="9"/>
      <c r="T1078" s="9"/>
      <c r="U1078" s="9"/>
      <c r="V1078" s="9"/>
      <c r="W1078" s="9"/>
    </row>
    <row r="1079">
      <c r="A1079" s="123"/>
      <c r="B1079" s="118"/>
      <c r="C1079" s="116"/>
      <c r="D1079" s="9"/>
      <c r="E1079" s="9"/>
      <c r="F1079" s="9"/>
      <c r="G1079" s="9"/>
      <c r="H1079" s="9"/>
      <c r="I1079" s="9"/>
      <c r="J1079" s="9"/>
      <c r="K1079" s="9"/>
      <c r="L1079" s="9"/>
      <c r="M1079" s="9"/>
      <c r="N1079" s="9"/>
      <c r="O1079" s="9"/>
      <c r="P1079" s="9"/>
      <c r="Q1079" s="9"/>
      <c r="R1079" s="9"/>
      <c r="S1079" s="9"/>
      <c r="T1079" s="9"/>
      <c r="U1079" s="9"/>
      <c r="V1079" s="9"/>
      <c r="W1079" s="9"/>
    </row>
    <row r="1080">
      <c r="A1080" s="123"/>
      <c r="B1080" s="39"/>
      <c r="C1080" s="116"/>
      <c r="D1080" s="9"/>
      <c r="E1080" s="9"/>
      <c r="F1080" s="9"/>
      <c r="G1080" s="9"/>
      <c r="H1080" s="9"/>
      <c r="I1080" s="9"/>
      <c r="J1080" s="9"/>
      <c r="K1080" s="9"/>
      <c r="L1080" s="9"/>
      <c r="M1080" s="9"/>
      <c r="N1080" s="9"/>
      <c r="O1080" s="9"/>
      <c r="P1080" s="9"/>
      <c r="Q1080" s="9"/>
      <c r="R1080" s="9"/>
      <c r="S1080" s="9"/>
      <c r="T1080" s="9"/>
      <c r="U1080" s="9"/>
      <c r="V1080" s="9"/>
      <c r="W1080" s="9"/>
    </row>
    <row r="1081">
      <c r="A1081" s="123"/>
      <c r="B1081" s="5"/>
      <c r="C1081" s="116"/>
      <c r="D1081" s="9"/>
      <c r="E1081" s="9"/>
      <c r="F1081" s="9"/>
      <c r="G1081" s="9"/>
      <c r="H1081" s="9"/>
      <c r="I1081" s="9"/>
      <c r="J1081" s="9"/>
      <c r="K1081" s="9"/>
      <c r="L1081" s="9"/>
      <c r="M1081" s="9"/>
      <c r="N1081" s="9"/>
      <c r="O1081" s="9"/>
      <c r="P1081" s="9"/>
      <c r="Q1081" s="9"/>
      <c r="R1081" s="9"/>
      <c r="S1081" s="9"/>
      <c r="T1081" s="9"/>
      <c r="U1081" s="9"/>
      <c r="V1081" s="9"/>
      <c r="W1081" s="9"/>
    </row>
    <row r="1082">
      <c r="A1082" s="123"/>
      <c r="B1082" s="39"/>
      <c r="C1082" s="116"/>
      <c r="D1082" s="9"/>
      <c r="E1082" s="9"/>
      <c r="F1082" s="9"/>
      <c r="G1082" s="9"/>
      <c r="H1082" s="9"/>
      <c r="I1082" s="9"/>
      <c r="J1082" s="9"/>
      <c r="K1082" s="9"/>
      <c r="L1082" s="9"/>
      <c r="M1082" s="9"/>
      <c r="N1082" s="9"/>
      <c r="O1082" s="9"/>
      <c r="P1082" s="9"/>
      <c r="Q1082" s="9"/>
      <c r="R1082" s="9"/>
      <c r="S1082" s="9"/>
      <c r="T1082" s="9"/>
      <c r="U1082" s="9"/>
      <c r="V1082" s="9"/>
      <c r="W1082" s="9"/>
    </row>
    <row r="1083">
      <c r="A1083" s="123"/>
      <c r="B1083" s="39"/>
      <c r="C1083" s="116"/>
      <c r="D1083" s="9"/>
      <c r="E1083" s="9"/>
      <c r="F1083" s="9"/>
      <c r="G1083" s="9"/>
      <c r="H1083" s="9"/>
      <c r="I1083" s="9"/>
      <c r="J1083" s="9"/>
      <c r="K1083" s="9"/>
      <c r="L1083" s="9"/>
      <c r="M1083" s="9"/>
      <c r="N1083" s="9"/>
      <c r="O1083" s="9"/>
      <c r="P1083" s="9"/>
      <c r="Q1083" s="9"/>
      <c r="R1083" s="9"/>
      <c r="S1083" s="9"/>
      <c r="T1083" s="9"/>
      <c r="U1083" s="9"/>
      <c r="V1083" s="9"/>
      <c r="W1083" s="9"/>
    </row>
    <row r="1084">
      <c r="A1084" s="123"/>
      <c r="B1084" s="5"/>
      <c r="C1084" s="116"/>
      <c r="D1084" s="9"/>
      <c r="E1084" s="9"/>
      <c r="F1084" s="9"/>
      <c r="G1084" s="9"/>
      <c r="H1084" s="9"/>
      <c r="I1084" s="9"/>
      <c r="J1084" s="9"/>
      <c r="K1084" s="9"/>
      <c r="L1084" s="9"/>
      <c r="M1084" s="9"/>
      <c r="N1084" s="9"/>
      <c r="O1084" s="9"/>
      <c r="P1084" s="9"/>
      <c r="Q1084" s="9"/>
      <c r="R1084" s="9"/>
      <c r="S1084" s="9"/>
      <c r="T1084" s="9"/>
      <c r="U1084" s="9"/>
      <c r="V1084" s="9"/>
      <c r="W1084" s="9"/>
    </row>
    <row r="1085">
      <c r="A1085" s="123"/>
      <c r="B1085" s="5"/>
      <c r="C1085" s="116"/>
      <c r="D1085" s="9"/>
      <c r="E1085" s="9"/>
      <c r="F1085" s="9"/>
      <c r="G1085" s="9"/>
      <c r="H1085" s="9"/>
      <c r="I1085" s="9"/>
      <c r="J1085" s="9"/>
      <c r="K1085" s="9"/>
      <c r="L1085" s="9"/>
      <c r="M1085" s="9"/>
      <c r="N1085" s="9"/>
      <c r="O1085" s="9"/>
      <c r="P1085" s="9"/>
      <c r="Q1085" s="9"/>
      <c r="R1085" s="9"/>
      <c r="S1085" s="9"/>
      <c r="T1085" s="9"/>
      <c r="U1085" s="9"/>
      <c r="V1085" s="9"/>
      <c r="W1085" s="9"/>
    </row>
    <row r="1086">
      <c r="A1086" s="123"/>
      <c r="B1086" s="39"/>
      <c r="C1086" s="116"/>
      <c r="D1086" s="9"/>
      <c r="E1086" s="9"/>
      <c r="F1086" s="9"/>
      <c r="G1086" s="9"/>
      <c r="H1086" s="9"/>
      <c r="I1086" s="9"/>
      <c r="J1086" s="9"/>
      <c r="K1086" s="9"/>
      <c r="L1086" s="9"/>
      <c r="M1086" s="9"/>
      <c r="N1086" s="9"/>
      <c r="O1086" s="9"/>
      <c r="P1086" s="9"/>
      <c r="Q1086" s="9"/>
      <c r="R1086" s="9"/>
      <c r="S1086" s="9"/>
      <c r="T1086" s="9"/>
      <c r="U1086" s="9"/>
      <c r="V1086" s="9"/>
      <c r="W1086" s="9"/>
    </row>
    <row r="1087">
      <c r="A1087" s="123"/>
      <c r="B1087" s="39"/>
      <c r="C1087" s="116"/>
      <c r="D1087" s="9"/>
      <c r="E1087" s="9"/>
      <c r="F1087" s="9"/>
      <c r="G1087" s="9"/>
      <c r="H1087" s="9"/>
      <c r="I1087" s="9"/>
      <c r="J1087" s="9"/>
      <c r="K1087" s="9"/>
      <c r="L1087" s="9"/>
      <c r="M1087" s="9"/>
      <c r="N1087" s="9"/>
      <c r="O1087" s="9"/>
      <c r="P1087" s="9"/>
      <c r="Q1087" s="9"/>
      <c r="R1087" s="9"/>
      <c r="S1087" s="9"/>
      <c r="T1087" s="9"/>
      <c r="U1087" s="9"/>
      <c r="V1087" s="9"/>
      <c r="W1087" s="9"/>
    </row>
    <row r="1088">
      <c r="A1088" s="123"/>
      <c r="B1088" s="5"/>
      <c r="C1088" s="116"/>
      <c r="D1088" s="9"/>
      <c r="E1088" s="9"/>
      <c r="F1088" s="9"/>
      <c r="G1088" s="9"/>
      <c r="H1088" s="9"/>
      <c r="I1088" s="9"/>
      <c r="J1088" s="9"/>
      <c r="K1088" s="9"/>
      <c r="L1088" s="9"/>
      <c r="M1088" s="9"/>
      <c r="N1088" s="9"/>
      <c r="O1088" s="9"/>
      <c r="P1088" s="9"/>
      <c r="Q1088" s="9"/>
      <c r="R1088" s="9"/>
      <c r="S1088" s="9"/>
      <c r="T1088" s="9"/>
      <c r="U1088" s="9"/>
      <c r="V1088" s="9"/>
      <c r="W1088" s="9"/>
    </row>
    <row r="1089">
      <c r="A1089" s="123"/>
      <c r="B1089" s="5"/>
      <c r="C1089" s="116"/>
      <c r="D1089" s="9"/>
      <c r="E1089" s="9"/>
      <c r="F1089" s="9"/>
      <c r="G1089" s="9"/>
      <c r="H1089" s="9"/>
      <c r="I1089" s="9"/>
      <c r="J1089" s="9"/>
      <c r="K1089" s="9"/>
      <c r="L1089" s="9"/>
      <c r="M1089" s="9"/>
      <c r="N1089" s="9"/>
      <c r="O1089" s="9"/>
      <c r="P1089" s="9"/>
      <c r="Q1089" s="9"/>
      <c r="R1089" s="9"/>
      <c r="S1089" s="9"/>
      <c r="T1089" s="9"/>
      <c r="U1089" s="9"/>
      <c r="V1089" s="9"/>
      <c r="W1089" s="9"/>
    </row>
    <row r="1090">
      <c r="A1090" s="123"/>
      <c r="B1090" s="5"/>
      <c r="C1090" s="116"/>
      <c r="D1090" s="9"/>
      <c r="E1090" s="9"/>
      <c r="F1090" s="9"/>
      <c r="G1090" s="9"/>
      <c r="H1090" s="9"/>
      <c r="I1090" s="9"/>
      <c r="J1090" s="9"/>
      <c r="K1090" s="9"/>
      <c r="L1090" s="9"/>
      <c r="M1090" s="9"/>
      <c r="N1090" s="9"/>
      <c r="O1090" s="9"/>
      <c r="P1090" s="9"/>
      <c r="Q1090" s="9"/>
      <c r="R1090" s="9"/>
      <c r="S1090" s="9"/>
      <c r="T1090" s="9"/>
      <c r="U1090" s="9"/>
      <c r="V1090" s="9"/>
      <c r="W1090" s="9"/>
    </row>
    <row r="1091">
      <c r="A1091" s="123"/>
      <c r="B1091" s="39"/>
      <c r="C1091" s="116"/>
      <c r="D1091" s="9"/>
      <c r="E1091" s="9"/>
      <c r="F1091" s="9"/>
      <c r="G1091" s="9"/>
      <c r="H1091" s="9"/>
      <c r="I1091" s="9"/>
      <c r="J1091" s="9"/>
      <c r="K1091" s="9"/>
      <c r="L1091" s="9"/>
      <c r="M1091" s="9"/>
      <c r="N1091" s="9"/>
      <c r="O1091" s="9"/>
      <c r="P1091" s="9"/>
      <c r="Q1091" s="9"/>
      <c r="R1091" s="9"/>
      <c r="S1091" s="9"/>
      <c r="T1091" s="9"/>
      <c r="U1091" s="9"/>
      <c r="V1091" s="9"/>
      <c r="W1091" s="9"/>
    </row>
    <row r="1092">
      <c r="A1092" s="123"/>
      <c r="B1092" s="5"/>
      <c r="C1092" s="116"/>
      <c r="D1092" s="9"/>
      <c r="E1092" s="9"/>
      <c r="F1092" s="9"/>
      <c r="G1092" s="9"/>
      <c r="H1092" s="9"/>
      <c r="I1092" s="9"/>
      <c r="J1092" s="9"/>
      <c r="K1092" s="9"/>
      <c r="L1092" s="9"/>
      <c r="M1092" s="9"/>
      <c r="N1092" s="9"/>
      <c r="O1092" s="9"/>
      <c r="P1092" s="9"/>
      <c r="Q1092" s="9"/>
      <c r="R1092" s="9"/>
      <c r="S1092" s="9"/>
      <c r="T1092" s="9"/>
      <c r="U1092" s="9"/>
      <c r="V1092" s="9"/>
      <c r="W1092" s="9"/>
    </row>
    <row r="1093">
      <c r="A1093" s="123"/>
      <c r="B1093" s="5"/>
      <c r="C1093" s="116"/>
      <c r="D1093" s="9"/>
      <c r="E1093" s="9"/>
      <c r="F1093" s="9"/>
      <c r="G1093" s="9"/>
      <c r="H1093" s="9"/>
      <c r="I1093" s="9"/>
      <c r="J1093" s="9"/>
      <c r="K1093" s="9"/>
      <c r="L1093" s="9"/>
      <c r="M1093" s="9"/>
      <c r="N1093" s="9"/>
      <c r="O1093" s="9"/>
      <c r="P1093" s="9"/>
      <c r="Q1093" s="9"/>
      <c r="R1093" s="9"/>
      <c r="S1093" s="9"/>
      <c r="T1093" s="9"/>
      <c r="U1093" s="9"/>
      <c r="V1093" s="9"/>
      <c r="W1093" s="9"/>
    </row>
    <row r="1094">
      <c r="A1094" s="123"/>
      <c r="B1094" s="5"/>
      <c r="C1094" s="116"/>
      <c r="D1094" s="9"/>
      <c r="E1094" s="9"/>
      <c r="F1094" s="9"/>
      <c r="G1094" s="9"/>
      <c r="H1094" s="9"/>
      <c r="I1094" s="9"/>
      <c r="J1094" s="9"/>
      <c r="K1094" s="9"/>
      <c r="L1094" s="9"/>
      <c r="M1094" s="9"/>
      <c r="N1094" s="9"/>
      <c r="O1094" s="9"/>
      <c r="P1094" s="9"/>
      <c r="Q1094" s="9"/>
      <c r="R1094" s="9"/>
      <c r="S1094" s="9"/>
      <c r="T1094" s="9"/>
      <c r="U1094" s="9"/>
      <c r="V1094" s="9"/>
      <c r="W1094" s="9"/>
    </row>
    <row r="1095">
      <c r="A1095" s="123"/>
      <c r="B1095" s="39"/>
      <c r="C1095" s="116"/>
      <c r="D1095" s="9"/>
      <c r="E1095" s="9"/>
      <c r="F1095" s="9"/>
      <c r="G1095" s="9"/>
      <c r="H1095" s="9"/>
      <c r="I1095" s="9"/>
      <c r="J1095" s="9"/>
      <c r="K1095" s="9"/>
      <c r="L1095" s="9"/>
      <c r="M1095" s="9"/>
      <c r="N1095" s="9"/>
      <c r="O1095" s="9"/>
      <c r="P1095" s="9"/>
      <c r="Q1095" s="9"/>
      <c r="R1095" s="9"/>
      <c r="S1095" s="9"/>
      <c r="T1095" s="9"/>
      <c r="U1095" s="9"/>
      <c r="V1095" s="9"/>
      <c r="W1095" s="9"/>
    </row>
    <row r="1096">
      <c r="A1096" s="123"/>
      <c r="B1096" s="39"/>
      <c r="C1096" s="116"/>
      <c r="D1096" s="9"/>
      <c r="E1096" s="9"/>
      <c r="F1096" s="9"/>
      <c r="G1096" s="9"/>
      <c r="H1096" s="9"/>
      <c r="I1096" s="9"/>
      <c r="J1096" s="9"/>
      <c r="K1096" s="9"/>
      <c r="L1096" s="9"/>
      <c r="M1096" s="9"/>
      <c r="N1096" s="9"/>
      <c r="O1096" s="9"/>
      <c r="P1096" s="9"/>
      <c r="Q1096" s="9"/>
      <c r="R1096" s="9"/>
      <c r="S1096" s="9"/>
      <c r="T1096" s="9"/>
      <c r="U1096" s="9"/>
      <c r="V1096" s="9"/>
      <c r="W1096" s="9"/>
    </row>
    <row r="1097">
      <c r="A1097" s="123"/>
      <c r="B1097" s="39"/>
      <c r="C1097" s="116"/>
      <c r="D1097" s="9"/>
      <c r="E1097" s="9"/>
      <c r="F1097" s="9"/>
      <c r="G1097" s="9"/>
      <c r="H1097" s="9"/>
      <c r="I1097" s="9"/>
      <c r="J1097" s="9"/>
      <c r="K1097" s="9"/>
      <c r="L1097" s="9"/>
      <c r="M1097" s="9"/>
      <c r="N1097" s="9"/>
      <c r="O1097" s="9"/>
      <c r="P1097" s="9"/>
      <c r="Q1097" s="9"/>
      <c r="R1097" s="9"/>
      <c r="S1097" s="9"/>
      <c r="T1097" s="9"/>
      <c r="U1097" s="9"/>
      <c r="V1097" s="9"/>
      <c r="W1097" s="9"/>
    </row>
    <row r="1098">
      <c r="A1098" s="123"/>
      <c r="B1098" s="5"/>
      <c r="C1098" s="116"/>
      <c r="D1098" s="9"/>
      <c r="E1098" s="9"/>
      <c r="F1098" s="9"/>
      <c r="G1098" s="9"/>
      <c r="H1098" s="9"/>
      <c r="I1098" s="9"/>
      <c r="J1098" s="9"/>
      <c r="K1098" s="9"/>
      <c r="L1098" s="9"/>
      <c r="M1098" s="9"/>
      <c r="N1098" s="9"/>
      <c r="O1098" s="9"/>
      <c r="P1098" s="9"/>
      <c r="Q1098" s="9"/>
      <c r="R1098" s="9"/>
      <c r="S1098" s="9"/>
      <c r="T1098" s="9"/>
      <c r="U1098" s="9"/>
      <c r="V1098" s="9"/>
      <c r="W1098" s="9"/>
    </row>
    <row r="1099">
      <c r="A1099" s="123"/>
      <c r="B1099" s="5"/>
      <c r="C1099" s="116"/>
      <c r="D1099" s="9"/>
      <c r="E1099" s="9"/>
      <c r="F1099" s="9"/>
      <c r="G1099" s="9"/>
      <c r="H1099" s="9"/>
      <c r="I1099" s="9"/>
      <c r="J1099" s="9"/>
      <c r="K1099" s="9"/>
      <c r="L1099" s="9"/>
      <c r="M1099" s="9"/>
      <c r="N1099" s="9"/>
      <c r="O1099" s="9"/>
      <c r="P1099" s="9"/>
      <c r="Q1099" s="9"/>
      <c r="R1099" s="9"/>
      <c r="S1099" s="9"/>
      <c r="T1099" s="9"/>
      <c r="U1099" s="9"/>
      <c r="V1099" s="9"/>
      <c r="W1099" s="9"/>
    </row>
    <row r="1100">
      <c r="A1100" s="123"/>
      <c r="B1100" s="39"/>
      <c r="C1100" s="116"/>
      <c r="D1100" s="9"/>
      <c r="E1100" s="9"/>
      <c r="F1100" s="9"/>
      <c r="G1100" s="9"/>
      <c r="H1100" s="9"/>
      <c r="I1100" s="9"/>
      <c r="J1100" s="9"/>
      <c r="K1100" s="9"/>
      <c r="L1100" s="9"/>
      <c r="M1100" s="9"/>
      <c r="N1100" s="9"/>
      <c r="O1100" s="9"/>
      <c r="P1100" s="9"/>
      <c r="Q1100" s="9"/>
      <c r="R1100" s="9"/>
      <c r="S1100" s="9"/>
      <c r="T1100" s="9"/>
      <c r="U1100" s="9"/>
      <c r="V1100" s="9"/>
      <c r="W1100" s="9"/>
    </row>
    <row r="1101">
      <c r="A1101" s="123"/>
      <c r="B1101" s="39"/>
      <c r="C1101" s="116"/>
      <c r="D1101" s="9"/>
      <c r="E1101" s="9"/>
      <c r="F1101" s="9"/>
      <c r="G1101" s="9"/>
      <c r="H1101" s="9"/>
      <c r="I1101" s="9"/>
      <c r="J1101" s="9"/>
      <c r="K1101" s="9"/>
      <c r="L1101" s="9"/>
      <c r="M1101" s="9"/>
      <c r="N1101" s="9"/>
      <c r="O1101" s="9"/>
      <c r="P1101" s="9"/>
      <c r="Q1101" s="9"/>
      <c r="R1101" s="9"/>
      <c r="S1101" s="9"/>
      <c r="T1101" s="9"/>
      <c r="U1101" s="9"/>
      <c r="V1101" s="9"/>
      <c r="W1101" s="9"/>
    </row>
    <row r="1102">
      <c r="A1102" s="123"/>
      <c r="B1102" s="5"/>
      <c r="C1102" s="116"/>
      <c r="D1102" s="9"/>
      <c r="E1102" s="9"/>
      <c r="F1102" s="9"/>
      <c r="G1102" s="9"/>
      <c r="H1102" s="9"/>
      <c r="I1102" s="9"/>
      <c r="J1102" s="9"/>
      <c r="K1102" s="9"/>
      <c r="L1102" s="9"/>
      <c r="M1102" s="9"/>
      <c r="N1102" s="9"/>
      <c r="O1102" s="9"/>
      <c r="P1102" s="9"/>
      <c r="Q1102" s="9"/>
      <c r="R1102" s="9"/>
      <c r="S1102" s="9"/>
      <c r="T1102" s="9"/>
      <c r="U1102" s="9"/>
      <c r="V1102" s="9"/>
      <c r="W1102" s="9"/>
    </row>
    <row r="1103">
      <c r="A1103" s="123"/>
      <c r="B1103" s="5"/>
      <c r="C1103" s="116"/>
      <c r="D1103" s="9"/>
      <c r="E1103" s="9"/>
      <c r="F1103" s="9"/>
      <c r="G1103" s="9"/>
      <c r="H1103" s="9"/>
      <c r="I1103" s="9"/>
      <c r="J1103" s="9"/>
      <c r="K1103" s="9"/>
      <c r="L1103" s="9"/>
      <c r="M1103" s="9"/>
      <c r="N1103" s="9"/>
      <c r="O1103" s="9"/>
      <c r="P1103" s="9"/>
      <c r="Q1103" s="9"/>
      <c r="R1103" s="9"/>
      <c r="S1103" s="9"/>
      <c r="T1103" s="9"/>
      <c r="U1103" s="9"/>
      <c r="V1103" s="9"/>
      <c r="W1103" s="9"/>
    </row>
    <row r="1104">
      <c r="A1104" s="123"/>
      <c r="B1104" s="5"/>
      <c r="C1104" s="116"/>
      <c r="D1104" s="9"/>
      <c r="E1104" s="9"/>
      <c r="F1104" s="9"/>
      <c r="G1104" s="9"/>
      <c r="H1104" s="9"/>
      <c r="I1104" s="9"/>
      <c r="J1104" s="9"/>
      <c r="K1104" s="9"/>
      <c r="L1104" s="9"/>
      <c r="M1104" s="9"/>
      <c r="N1104" s="9"/>
      <c r="O1104" s="9"/>
      <c r="P1104" s="9"/>
      <c r="Q1104" s="9"/>
      <c r="R1104" s="9"/>
      <c r="S1104" s="9"/>
      <c r="T1104" s="9"/>
      <c r="U1104" s="9"/>
      <c r="V1104" s="9"/>
      <c r="W1104" s="9"/>
    </row>
    <row r="1105">
      <c r="A1105" s="123"/>
      <c r="B1105" s="39"/>
      <c r="C1105" s="116"/>
      <c r="D1105" s="9"/>
      <c r="E1105" s="9"/>
      <c r="F1105" s="9"/>
      <c r="G1105" s="9"/>
      <c r="H1105" s="9"/>
      <c r="I1105" s="9"/>
      <c r="J1105" s="9"/>
      <c r="K1105" s="9"/>
      <c r="L1105" s="9"/>
      <c r="M1105" s="9"/>
      <c r="N1105" s="9"/>
      <c r="O1105" s="9"/>
      <c r="P1105" s="9"/>
      <c r="Q1105" s="9"/>
      <c r="R1105" s="9"/>
      <c r="S1105" s="9"/>
      <c r="T1105" s="9"/>
      <c r="U1105" s="9"/>
      <c r="V1105" s="9"/>
      <c r="W1105" s="9"/>
    </row>
    <row r="1106">
      <c r="A1106" s="123"/>
      <c r="B1106" s="39"/>
      <c r="C1106" s="116"/>
      <c r="D1106" s="9"/>
      <c r="E1106" s="9"/>
      <c r="F1106" s="9"/>
      <c r="G1106" s="9"/>
      <c r="H1106" s="9"/>
      <c r="I1106" s="9"/>
      <c r="J1106" s="9"/>
      <c r="K1106" s="9"/>
      <c r="L1106" s="9"/>
      <c r="M1106" s="9"/>
      <c r="N1106" s="9"/>
      <c r="O1106" s="9"/>
      <c r="P1106" s="9"/>
      <c r="Q1106" s="9"/>
      <c r="R1106" s="9"/>
      <c r="S1106" s="9"/>
      <c r="T1106" s="9"/>
      <c r="U1106" s="9"/>
      <c r="V1106" s="9"/>
      <c r="W1106" s="9"/>
    </row>
    <row r="1107">
      <c r="A1107" s="123"/>
      <c r="B1107" s="5"/>
      <c r="C1107" s="116"/>
      <c r="D1107" s="9"/>
      <c r="E1107" s="9"/>
      <c r="F1107" s="9"/>
      <c r="G1107" s="9"/>
      <c r="H1107" s="9"/>
      <c r="I1107" s="9"/>
      <c r="J1107" s="9"/>
      <c r="K1107" s="9"/>
      <c r="L1107" s="9"/>
      <c r="M1107" s="9"/>
      <c r="N1107" s="9"/>
      <c r="O1107" s="9"/>
      <c r="P1107" s="9"/>
      <c r="Q1107" s="9"/>
      <c r="R1107" s="9"/>
      <c r="S1107" s="9"/>
      <c r="T1107" s="9"/>
      <c r="U1107" s="9"/>
      <c r="V1107" s="9"/>
      <c r="W1107" s="9"/>
    </row>
    <row r="1108">
      <c r="A1108" s="123"/>
      <c r="B1108" s="5"/>
      <c r="C1108" s="116"/>
      <c r="D1108" s="9"/>
      <c r="E1108" s="9"/>
      <c r="F1108" s="9"/>
      <c r="G1108" s="9"/>
      <c r="H1108" s="9"/>
      <c r="I1108" s="9"/>
      <c r="J1108" s="9"/>
      <c r="K1108" s="9"/>
      <c r="L1108" s="9"/>
      <c r="M1108" s="9"/>
      <c r="N1108" s="9"/>
      <c r="O1108" s="9"/>
      <c r="P1108" s="9"/>
      <c r="Q1108" s="9"/>
      <c r="R1108" s="9"/>
      <c r="S1108" s="9"/>
      <c r="T1108" s="9"/>
      <c r="U1108" s="9"/>
      <c r="V1108" s="9"/>
      <c r="W1108" s="9"/>
    </row>
    <row r="1109">
      <c r="A1109" s="123"/>
      <c r="B1109" s="5"/>
      <c r="C1109" s="116"/>
      <c r="D1109" s="9"/>
      <c r="E1109" s="9"/>
      <c r="F1109" s="9"/>
      <c r="G1109" s="9"/>
      <c r="H1109" s="9"/>
      <c r="I1109" s="9"/>
      <c r="J1109" s="9"/>
      <c r="K1109" s="9"/>
      <c r="L1109" s="9"/>
      <c r="M1109" s="9"/>
      <c r="N1109" s="9"/>
      <c r="O1109" s="9"/>
      <c r="P1109" s="9"/>
      <c r="Q1109" s="9"/>
      <c r="R1109" s="9"/>
      <c r="S1109" s="9"/>
      <c r="T1109" s="9"/>
      <c r="U1109" s="9"/>
      <c r="V1109" s="9"/>
      <c r="W1109" s="9"/>
    </row>
    <row r="1110">
      <c r="A1110" s="123"/>
      <c r="B1110" s="39"/>
      <c r="C1110" s="116"/>
      <c r="D1110" s="9"/>
      <c r="E1110" s="9"/>
      <c r="F1110" s="9"/>
      <c r="G1110" s="9"/>
      <c r="H1110" s="9"/>
      <c r="I1110" s="9"/>
      <c r="J1110" s="9"/>
      <c r="K1110" s="9"/>
      <c r="L1110" s="9"/>
      <c r="M1110" s="9"/>
      <c r="N1110" s="9"/>
      <c r="O1110" s="9"/>
      <c r="P1110" s="9"/>
      <c r="Q1110" s="9"/>
      <c r="R1110" s="9"/>
      <c r="S1110" s="9"/>
      <c r="T1110" s="9"/>
      <c r="U1110" s="9"/>
      <c r="V1110" s="9"/>
      <c r="W1110" s="9"/>
    </row>
    <row r="1111">
      <c r="A1111" s="123"/>
      <c r="B1111" s="39"/>
      <c r="C1111" s="116"/>
      <c r="D1111" s="9"/>
      <c r="E1111" s="9"/>
      <c r="F1111" s="9"/>
      <c r="G1111" s="9"/>
      <c r="H1111" s="9"/>
      <c r="I1111" s="9"/>
      <c r="J1111" s="9"/>
      <c r="K1111" s="9"/>
      <c r="L1111" s="9"/>
      <c r="M1111" s="9"/>
      <c r="N1111" s="9"/>
      <c r="O1111" s="9"/>
      <c r="P1111" s="9"/>
      <c r="Q1111" s="9"/>
      <c r="R1111" s="9"/>
      <c r="S1111" s="9"/>
      <c r="T1111" s="9"/>
      <c r="U1111" s="9"/>
      <c r="V1111" s="9"/>
      <c r="W1111" s="9"/>
    </row>
    <row r="1112">
      <c r="A1112" s="123"/>
      <c r="B1112" s="5"/>
      <c r="C1112" s="116"/>
      <c r="D1112" s="9"/>
      <c r="E1112" s="9"/>
      <c r="F1112" s="9"/>
      <c r="G1112" s="9"/>
      <c r="H1112" s="9"/>
      <c r="I1112" s="9"/>
      <c r="J1112" s="9"/>
      <c r="K1112" s="9"/>
      <c r="L1112" s="9"/>
      <c r="M1112" s="9"/>
      <c r="N1112" s="9"/>
      <c r="O1112" s="9"/>
      <c r="P1112" s="9"/>
      <c r="Q1112" s="9"/>
      <c r="R1112" s="9"/>
      <c r="S1112" s="9"/>
      <c r="T1112" s="9"/>
      <c r="U1112" s="9"/>
      <c r="V1112" s="9"/>
      <c r="W1112" s="9"/>
    </row>
    <row r="1113">
      <c r="A1113" s="123"/>
      <c r="B1113" s="5"/>
      <c r="C1113" s="116"/>
      <c r="D1113" s="9"/>
      <c r="E1113" s="9"/>
      <c r="F1113" s="9"/>
      <c r="G1113" s="9"/>
      <c r="H1113" s="9"/>
      <c r="I1113" s="9"/>
      <c r="J1113" s="9"/>
      <c r="K1113" s="9"/>
      <c r="L1113" s="9"/>
      <c r="M1113" s="9"/>
      <c r="N1113" s="9"/>
      <c r="O1113" s="9"/>
      <c r="P1113" s="9"/>
      <c r="Q1113" s="9"/>
      <c r="R1113" s="9"/>
      <c r="S1113" s="9"/>
      <c r="T1113" s="9"/>
      <c r="U1113" s="9"/>
      <c r="V1113" s="9"/>
      <c r="W1113" s="9"/>
    </row>
    <row r="1114">
      <c r="A1114" s="123"/>
      <c r="B1114" s="5"/>
      <c r="C1114" s="116"/>
      <c r="D1114" s="9"/>
      <c r="E1114" s="9"/>
      <c r="F1114" s="9"/>
      <c r="G1114" s="9"/>
      <c r="H1114" s="9"/>
      <c r="I1114" s="9"/>
      <c r="J1114" s="9"/>
      <c r="K1114" s="9"/>
      <c r="L1114" s="9"/>
      <c r="M1114" s="9"/>
      <c r="N1114" s="9"/>
      <c r="O1114" s="9"/>
      <c r="P1114" s="9"/>
      <c r="Q1114" s="9"/>
      <c r="R1114" s="9"/>
      <c r="S1114" s="9"/>
      <c r="T1114" s="9"/>
      <c r="U1114" s="9"/>
      <c r="V1114" s="9"/>
      <c r="W1114" s="9"/>
    </row>
    <row r="1115">
      <c r="A1115" s="123"/>
      <c r="B1115" s="39"/>
      <c r="C1115" s="116"/>
      <c r="D1115" s="9"/>
      <c r="E1115" s="9"/>
      <c r="F1115" s="9"/>
      <c r="G1115" s="9"/>
      <c r="H1115" s="9"/>
      <c r="I1115" s="9"/>
      <c r="J1115" s="9"/>
      <c r="K1115" s="9"/>
      <c r="L1115" s="9"/>
      <c r="M1115" s="9"/>
      <c r="N1115" s="9"/>
      <c r="O1115" s="9"/>
      <c r="P1115" s="9"/>
      <c r="Q1115" s="9"/>
      <c r="R1115" s="9"/>
      <c r="S1115" s="9"/>
      <c r="T1115" s="9"/>
      <c r="U1115" s="9"/>
      <c r="V1115" s="9"/>
      <c r="W1115" s="9"/>
    </row>
    <row r="1116">
      <c r="A1116" s="123"/>
      <c r="B1116" s="5"/>
      <c r="C1116" s="116"/>
      <c r="D1116" s="9"/>
      <c r="E1116" s="9"/>
      <c r="F1116" s="9"/>
      <c r="G1116" s="9"/>
      <c r="H1116" s="9"/>
      <c r="I1116" s="9"/>
      <c r="J1116" s="9"/>
      <c r="K1116" s="9"/>
      <c r="L1116" s="9"/>
      <c r="M1116" s="9"/>
      <c r="N1116" s="9"/>
      <c r="O1116" s="9"/>
      <c r="P1116" s="9"/>
      <c r="Q1116" s="9"/>
      <c r="R1116" s="9"/>
      <c r="S1116" s="9"/>
      <c r="T1116" s="9"/>
      <c r="U1116" s="9"/>
      <c r="V1116" s="9"/>
      <c r="W1116" s="9"/>
    </row>
    <row r="1117">
      <c r="A1117" s="123"/>
      <c r="B1117" s="39"/>
      <c r="C1117" s="116"/>
      <c r="D1117" s="9"/>
      <c r="E1117" s="9"/>
      <c r="F1117" s="9"/>
      <c r="G1117" s="9"/>
      <c r="H1117" s="9"/>
      <c r="I1117" s="9"/>
      <c r="J1117" s="9"/>
      <c r="K1117" s="9"/>
      <c r="L1117" s="9"/>
      <c r="M1117" s="9"/>
      <c r="N1117" s="9"/>
      <c r="O1117" s="9"/>
      <c r="P1117" s="9"/>
      <c r="Q1117" s="9"/>
      <c r="R1117" s="9"/>
      <c r="S1117" s="9"/>
      <c r="T1117" s="9"/>
      <c r="U1117" s="9"/>
      <c r="V1117" s="9"/>
      <c r="W1117" s="9"/>
    </row>
    <row r="1118">
      <c r="A1118" s="123"/>
      <c r="B1118" s="39"/>
      <c r="C1118" s="116"/>
      <c r="D1118" s="9"/>
      <c r="E1118" s="9"/>
      <c r="F1118" s="9"/>
      <c r="G1118" s="9"/>
      <c r="H1118" s="9"/>
      <c r="I1118" s="9"/>
      <c r="J1118" s="9"/>
      <c r="K1118" s="9"/>
      <c r="L1118" s="9"/>
      <c r="M1118" s="9"/>
      <c r="N1118" s="9"/>
      <c r="O1118" s="9"/>
      <c r="P1118" s="9"/>
      <c r="Q1118" s="9"/>
      <c r="R1118" s="9"/>
      <c r="S1118" s="9"/>
      <c r="T1118" s="9"/>
      <c r="U1118" s="9"/>
      <c r="V1118" s="9"/>
      <c r="W1118" s="9"/>
    </row>
    <row r="1119">
      <c r="A1119" s="123"/>
      <c r="B1119" s="5"/>
      <c r="C1119" s="116"/>
      <c r="D1119" s="9"/>
      <c r="E1119" s="9"/>
      <c r="F1119" s="9"/>
      <c r="G1119" s="9"/>
      <c r="H1119" s="9"/>
      <c r="I1119" s="9"/>
      <c r="J1119" s="9"/>
      <c r="K1119" s="9"/>
      <c r="L1119" s="9"/>
      <c r="M1119" s="9"/>
      <c r="N1119" s="9"/>
      <c r="O1119" s="9"/>
      <c r="P1119" s="9"/>
      <c r="Q1119" s="9"/>
      <c r="R1119" s="9"/>
      <c r="S1119" s="9"/>
      <c r="T1119" s="9"/>
      <c r="U1119" s="9"/>
      <c r="V1119" s="9"/>
      <c r="W1119" s="9"/>
    </row>
    <row r="1120">
      <c r="A1120" s="123"/>
      <c r="B1120" s="39"/>
      <c r="C1120" s="116"/>
      <c r="D1120" s="9"/>
      <c r="E1120" s="9"/>
      <c r="F1120" s="9"/>
      <c r="G1120" s="9"/>
      <c r="H1120" s="9"/>
      <c r="I1120" s="9"/>
      <c r="J1120" s="9"/>
      <c r="K1120" s="9"/>
      <c r="L1120" s="9"/>
      <c r="M1120" s="9"/>
      <c r="N1120" s="9"/>
      <c r="O1120" s="9"/>
      <c r="P1120" s="9"/>
      <c r="Q1120" s="9"/>
      <c r="R1120" s="9"/>
      <c r="S1120" s="9"/>
      <c r="T1120" s="9"/>
      <c r="U1120" s="9"/>
      <c r="V1120" s="9"/>
      <c r="W1120" s="9"/>
    </row>
    <row r="1121">
      <c r="A1121" s="123"/>
      <c r="B1121" s="5"/>
      <c r="C1121" s="116"/>
      <c r="D1121" s="9"/>
      <c r="E1121" s="9"/>
      <c r="F1121" s="9"/>
      <c r="G1121" s="9"/>
      <c r="H1121" s="9"/>
      <c r="I1121" s="9"/>
      <c r="J1121" s="9"/>
      <c r="K1121" s="9"/>
      <c r="L1121" s="9"/>
      <c r="M1121" s="9"/>
      <c r="N1121" s="9"/>
      <c r="O1121" s="9"/>
      <c r="P1121" s="9"/>
      <c r="Q1121" s="9"/>
      <c r="R1121" s="9"/>
      <c r="S1121" s="9"/>
      <c r="T1121" s="9"/>
      <c r="U1121" s="9"/>
      <c r="V1121" s="9"/>
      <c r="W1121" s="9"/>
    </row>
    <row r="1122">
      <c r="A1122" s="123"/>
      <c r="B1122" s="5"/>
      <c r="C1122" s="116"/>
      <c r="D1122" s="9"/>
      <c r="E1122" s="9"/>
      <c r="F1122" s="9"/>
      <c r="G1122" s="9"/>
      <c r="H1122" s="9"/>
      <c r="I1122" s="9"/>
      <c r="J1122" s="9"/>
      <c r="K1122" s="9"/>
      <c r="L1122" s="9"/>
      <c r="M1122" s="9"/>
      <c r="N1122" s="9"/>
      <c r="O1122" s="9"/>
      <c r="P1122" s="9"/>
      <c r="Q1122" s="9"/>
      <c r="R1122" s="9"/>
      <c r="S1122" s="9"/>
      <c r="T1122" s="9"/>
      <c r="U1122" s="9"/>
      <c r="V1122" s="9"/>
      <c r="W1122" s="9"/>
    </row>
    <row r="1123">
      <c r="A1123" s="123"/>
      <c r="B1123" s="5"/>
      <c r="C1123" s="116"/>
      <c r="D1123" s="9"/>
      <c r="E1123" s="9"/>
      <c r="F1123" s="9"/>
      <c r="G1123" s="9"/>
      <c r="H1123" s="9"/>
      <c r="I1123" s="9"/>
      <c r="J1123" s="9"/>
      <c r="K1123" s="9"/>
      <c r="L1123" s="9"/>
      <c r="M1123" s="9"/>
      <c r="N1123" s="9"/>
      <c r="O1123" s="9"/>
      <c r="P1123" s="9"/>
      <c r="Q1123" s="9"/>
      <c r="R1123" s="9"/>
      <c r="S1123" s="9"/>
      <c r="T1123" s="9"/>
      <c r="U1123" s="9"/>
      <c r="V1123" s="9"/>
      <c r="W1123" s="9"/>
    </row>
    <row r="1124">
      <c r="A1124" s="123"/>
      <c r="B1124" s="5"/>
      <c r="C1124" s="116"/>
      <c r="D1124" s="9"/>
      <c r="E1124" s="9"/>
      <c r="F1124" s="9"/>
      <c r="G1124" s="9"/>
      <c r="H1124" s="9"/>
      <c r="I1124" s="9"/>
      <c r="J1124" s="9"/>
      <c r="K1124" s="9"/>
      <c r="L1124" s="9"/>
      <c r="M1124" s="9"/>
      <c r="N1124" s="9"/>
      <c r="O1124" s="9"/>
      <c r="P1124" s="9"/>
      <c r="Q1124" s="9"/>
      <c r="R1124" s="9"/>
      <c r="S1124" s="9"/>
      <c r="T1124" s="9"/>
      <c r="U1124" s="9"/>
      <c r="V1124" s="9"/>
      <c r="W1124" s="9"/>
    </row>
    <row r="1125">
      <c r="A1125" s="123"/>
      <c r="B1125" s="39"/>
      <c r="C1125" s="116"/>
      <c r="D1125" s="9"/>
      <c r="E1125" s="9"/>
      <c r="F1125" s="9"/>
      <c r="G1125" s="9"/>
      <c r="H1125" s="9"/>
      <c r="I1125" s="9"/>
      <c r="J1125" s="9"/>
      <c r="K1125" s="9"/>
      <c r="L1125" s="9"/>
      <c r="M1125" s="9"/>
      <c r="N1125" s="9"/>
      <c r="O1125" s="9"/>
      <c r="P1125" s="9"/>
      <c r="Q1125" s="9"/>
      <c r="R1125" s="9"/>
      <c r="S1125" s="9"/>
      <c r="T1125" s="9"/>
      <c r="U1125" s="9"/>
      <c r="V1125" s="9"/>
      <c r="W1125" s="9"/>
    </row>
    <row r="1126">
      <c r="A1126" s="123"/>
      <c r="B1126" s="5"/>
      <c r="C1126" s="116"/>
      <c r="D1126" s="9"/>
      <c r="E1126" s="9"/>
      <c r="F1126" s="9"/>
      <c r="G1126" s="9"/>
      <c r="H1126" s="9"/>
      <c r="I1126" s="9"/>
      <c r="J1126" s="9"/>
      <c r="K1126" s="9"/>
      <c r="L1126" s="9"/>
      <c r="M1126" s="9"/>
      <c r="N1126" s="9"/>
      <c r="O1126" s="9"/>
      <c r="P1126" s="9"/>
      <c r="Q1126" s="9"/>
      <c r="R1126" s="9"/>
      <c r="S1126" s="9"/>
      <c r="T1126" s="9"/>
      <c r="U1126" s="9"/>
      <c r="V1126" s="9"/>
      <c r="W1126" s="9"/>
    </row>
    <row r="1127">
      <c r="A1127" s="123"/>
      <c r="B1127" s="39"/>
      <c r="C1127" s="116"/>
      <c r="D1127" s="9"/>
      <c r="E1127" s="9"/>
      <c r="F1127" s="9"/>
      <c r="G1127" s="9"/>
      <c r="H1127" s="9"/>
      <c r="I1127" s="9"/>
      <c r="J1127" s="9"/>
      <c r="K1127" s="9"/>
      <c r="L1127" s="9"/>
      <c r="M1127" s="9"/>
      <c r="N1127" s="9"/>
      <c r="O1127" s="9"/>
      <c r="P1127" s="9"/>
      <c r="Q1127" s="9"/>
      <c r="R1127" s="9"/>
      <c r="S1127" s="9"/>
      <c r="T1127" s="9"/>
      <c r="U1127" s="9"/>
      <c r="V1127" s="9"/>
      <c r="W1127" s="9"/>
    </row>
    <row r="1128">
      <c r="A1128" s="123"/>
      <c r="B1128" s="5"/>
      <c r="C1128" s="116"/>
      <c r="D1128" s="9"/>
      <c r="E1128" s="9"/>
      <c r="F1128" s="9"/>
      <c r="G1128" s="9"/>
      <c r="H1128" s="9"/>
      <c r="I1128" s="9"/>
      <c r="J1128" s="9"/>
      <c r="K1128" s="9"/>
      <c r="L1128" s="9"/>
      <c r="M1128" s="9"/>
      <c r="N1128" s="9"/>
      <c r="O1128" s="9"/>
      <c r="P1128" s="9"/>
      <c r="Q1128" s="9"/>
      <c r="R1128" s="9"/>
      <c r="S1128" s="9"/>
      <c r="T1128" s="9"/>
      <c r="U1128" s="9"/>
      <c r="V1128" s="9"/>
      <c r="W1128" s="9"/>
    </row>
    <row r="1129">
      <c r="A1129" s="123"/>
      <c r="B1129" s="5"/>
      <c r="C1129" s="116"/>
      <c r="D1129" s="9"/>
      <c r="E1129" s="9"/>
      <c r="F1129" s="9"/>
      <c r="G1129" s="9"/>
      <c r="H1129" s="9"/>
      <c r="I1129" s="9"/>
      <c r="J1129" s="9"/>
      <c r="K1129" s="9"/>
      <c r="L1129" s="9"/>
      <c r="M1129" s="9"/>
      <c r="N1129" s="9"/>
      <c r="O1129" s="9"/>
      <c r="P1129" s="9"/>
      <c r="Q1129" s="9"/>
      <c r="R1129" s="9"/>
      <c r="S1129" s="9"/>
      <c r="T1129" s="9"/>
      <c r="U1129" s="9"/>
      <c r="V1129" s="9"/>
      <c r="W1129" s="9"/>
    </row>
    <row r="1130">
      <c r="A1130" s="123"/>
      <c r="B1130" s="5"/>
      <c r="C1130" s="116"/>
      <c r="D1130" s="9"/>
      <c r="E1130" s="9"/>
      <c r="F1130" s="9"/>
      <c r="G1130" s="9"/>
      <c r="H1130" s="9"/>
      <c r="I1130" s="9"/>
      <c r="J1130" s="9"/>
      <c r="K1130" s="9"/>
      <c r="L1130" s="9"/>
      <c r="M1130" s="9"/>
      <c r="N1130" s="9"/>
      <c r="O1130" s="9"/>
      <c r="P1130" s="9"/>
      <c r="Q1130" s="9"/>
      <c r="R1130" s="9"/>
      <c r="S1130" s="9"/>
      <c r="T1130" s="9"/>
      <c r="U1130" s="9"/>
      <c r="V1130" s="9"/>
      <c r="W1130" s="9"/>
    </row>
    <row r="1131">
      <c r="A1131" s="123"/>
      <c r="B1131" s="5"/>
      <c r="C1131" s="116"/>
      <c r="D1131" s="9"/>
      <c r="E1131" s="9"/>
      <c r="F1131" s="9"/>
      <c r="G1131" s="9"/>
      <c r="H1131" s="9"/>
      <c r="I1131" s="9"/>
      <c r="J1131" s="9"/>
      <c r="K1131" s="9"/>
      <c r="L1131" s="9"/>
      <c r="M1131" s="9"/>
      <c r="N1131" s="9"/>
      <c r="O1131" s="9"/>
      <c r="P1131" s="9"/>
      <c r="Q1131" s="9"/>
      <c r="R1131" s="9"/>
      <c r="S1131" s="9"/>
      <c r="T1131" s="9"/>
      <c r="U1131" s="9"/>
      <c r="V1131" s="9"/>
      <c r="W1131" s="9"/>
    </row>
    <row r="1132">
      <c r="A1132" s="123"/>
      <c r="B1132" s="5"/>
      <c r="C1132" s="116"/>
      <c r="D1132" s="9"/>
      <c r="E1132" s="9"/>
      <c r="F1132" s="9"/>
      <c r="G1132" s="9"/>
      <c r="H1132" s="9"/>
      <c r="I1132" s="9"/>
      <c r="J1132" s="9"/>
      <c r="K1132" s="9"/>
      <c r="L1132" s="9"/>
      <c r="M1132" s="9"/>
      <c r="N1132" s="9"/>
      <c r="O1132" s="9"/>
      <c r="P1132" s="9"/>
      <c r="Q1132" s="9"/>
      <c r="R1132" s="9"/>
      <c r="S1132" s="9"/>
      <c r="T1132" s="9"/>
      <c r="U1132" s="9"/>
      <c r="V1132" s="9"/>
      <c r="W1132" s="9"/>
    </row>
    <row r="1133">
      <c r="A1133" s="123"/>
      <c r="B1133" s="5"/>
      <c r="C1133" s="116"/>
      <c r="D1133" s="9"/>
      <c r="E1133" s="9"/>
      <c r="F1133" s="9"/>
      <c r="G1133" s="9"/>
      <c r="H1133" s="9"/>
      <c r="I1133" s="9"/>
      <c r="J1133" s="9"/>
      <c r="K1133" s="9"/>
      <c r="L1133" s="9"/>
      <c r="M1133" s="9"/>
      <c r="N1133" s="9"/>
      <c r="O1133" s="9"/>
      <c r="P1133" s="9"/>
      <c r="Q1133" s="9"/>
      <c r="R1133" s="9"/>
      <c r="S1133" s="9"/>
      <c r="T1133" s="9"/>
      <c r="U1133" s="9"/>
      <c r="V1133" s="9"/>
      <c r="W1133" s="9"/>
    </row>
    <row r="1134">
      <c r="A1134" s="123"/>
      <c r="B1134" s="39"/>
      <c r="C1134" s="116"/>
      <c r="D1134" s="9"/>
      <c r="E1134" s="9"/>
      <c r="F1134" s="9"/>
      <c r="G1134" s="9"/>
      <c r="H1134" s="9"/>
      <c r="I1134" s="9"/>
      <c r="J1134" s="9"/>
      <c r="K1134" s="9"/>
      <c r="L1134" s="9"/>
      <c r="M1134" s="9"/>
      <c r="N1134" s="9"/>
      <c r="O1134" s="9"/>
      <c r="P1134" s="9"/>
      <c r="Q1134" s="9"/>
      <c r="R1134" s="9"/>
      <c r="S1134" s="9"/>
      <c r="T1134" s="9"/>
      <c r="U1134" s="9"/>
      <c r="V1134" s="9"/>
      <c r="W1134" s="9"/>
    </row>
    <row r="1135">
      <c r="A1135" s="123"/>
      <c r="B1135" s="39"/>
      <c r="C1135" s="116"/>
      <c r="D1135" s="9"/>
      <c r="E1135" s="9"/>
      <c r="F1135" s="9"/>
      <c r="G1135" s="9"/>
      <c r="H1135" s="9"/>
      <c r="I1135" s="9"/>
      <c r="J1135" s="9"/>
      <c r="K1135" s="9"/>
      <c r="L1135" s="9"/>
      <c r="M1135" s="9"/>
      <c r="N1135" s="9"/>
      <c r="O1135" s="9"/>
      <c r="P1135" s="9"/>
      <c r="Q1135" s="9"/>
      <c r="R1135" s="9"/>
      <c r="S1135" s="9"/>
      <c r="T1135" s="9"/>
      <c r="U1135" s="9"/>
      <c r="V1135" s="9"/>
      <c r="W1135" s="9"/>
    </row>
    <row r="1136">
      <c r="A1136" s="123"/>
      <c r="B1136" s="5"/>
      <c r="C1136" s="116"/>
      <c r="D1136" s="9"/>
      <c r="E1136" s="9"/>
      <c r="F1136" s="9"/>
      <c r="G1136" s="9"/>
      <c r="H1136" s="9"/>
      <c r="I1136" s="9"/>
      <c r="J1136" s="9"/>
      <c r="K1136" s="9"/>
      <c r="L1136" s="9"/>
      <c r="M1136" s="9"/>
      <c r="N1136" s="9"/>
      <c r="O1136" s="9"/>
      <c r="P1136" s="9"/>
      <c r="Q1136" s="9"/>
      <c r="R1136" s="9"/>
      <c r="S1136" s="9"/>
      <c r="T1136" s="9"/>
      <c r="U1136" s="9"/>
      <c r="V1136" s="9"/>
      <c r="W1136" s="9"/>
    </row>
    <row r="1137">
      <c r="A1137" s="123"/>
      <c r="B1137" s="39"/>
      <c r="C1137" s="116"/>
      <c r="D1137" s="9"/>
      <c r="E1137" s="9"/>
      <c r="F1137" s="9"/>
      <c r="G1137" s="9"/>
      <c r="H1137" s="9"/>
      <c r="I1137" s="9"/>
      <c r="J1137" s="9"/>
      <c r="K1137" s="9"/>
      <c r="L1137" s="9"/>
      <c r="M1137" s="9"/>
      <c r="N1137" s="9"/>
      <c r="O1137" s="9"/>
      <c r="P1137" s="9"/>
      <c r="Q1137" s="9"/>
      <c r="R1137" s="9"/>
      <c r="S1137" s="9"/>
      <c r="T1137" s="9"/>
      <c r="U1137" s="9"/>
      <c r="V1137" s="9"/>
      <c r="W1137" s="9"/>
    </row>
    <row r="1138">
      <c r="A1138" s="123"/>
      <c r="B1138" s="39"/>
      <c r="C1138" s="116"/>
      <c r="D1138" s="9"/>
      <c r="E1138" s="9"/>
      <c r="F1138" s="9"/>
      <c r="G1138" s="9"/>
      <c r="H1138" s="9"/>
      <c r="I1138" s="9"/>
      <c r="J1138" s="9"/>
      <c r="K1138" s="9"/>
      <c r="L1138" s="9"/>
      <c r="M1138" s="9"/>
      <c r="N1138" s="9"/>
      <c r="O1138" s="9"/>
      <c r="P1138" s="9"/>
      <c r="Q1138" s="9"/>
      <c r="R1138" s="9"/>
      <c r="S1138" s="9"/>
      <c r="T1138" s="9"/>
      <c r="U1138" s="9"/>
      <c r="V1138" s="9"/>
      <c r="W1138" s="9"/>
    </row>
    <row r="1139">
      <c r="A1139" s="123"/>
      <c r="B1139" s="39"/>
      <c r="C1139" s="116"/>
      <c r="D1139" s="9"/>
      <c r="E1139" s="9"/>
      <c r="F1139" s="9"/>
      <c r="G1139" s="9"/>
      <c r="H1139" s="9"/>
      <c r="I1139" s="9"/>
      <c r="J1139" s="9"/>
      <c r="K1139" s="9"/>
      <c r="L1139" s="9"/>
      <c r="M1139" s="9"/>
      <c r="N1139" s="9"/>
      <c r="O1139" s="9"/>
      <c r="P1139" s="9"/>
      <c r="Q1139" s="9"/>
      <c r="R1139" s="9"/>
      <c r="S1139" s="9"/>
      <c r="T1139" s="9"/>
      <c r="U1139" s="9"/>
      <c r="V1139" s="9"/>
      <c r="W1139" s="9"/>
    </row>
    <row r="1140">
      <c r="A1140" s="123"/>
      <c r="B1140" s="5"/>
      <c r="C1140" s="116"/>
      <c r="D1140" s="9"/>
      <c r="E1140" s="9"/>
      <c r="F1140" s="9"/>
      <c r="G1140" s="9"/>
      <c r="H1140" s="9"/>
      <c r="I1140" s="9"/>
      <c r="J1140" s="9"/>
      <c r="K1140" s="9"/>
      <c r="L1140" s="9"/>
      <c r="M1140" s="9"/>
      <c r="N1140" s="9"/>
      <c r="O1140" s="9"/>
      <c r="P1140" s="9"/>
      <c r="Q1140" s="9"/>
      <c r="R1140" s="9"/>
      <c r="S1140" s="9"/>
      <c r="T1140" s="9"/>
      <c r="U1140" s="9"/>
      <c r="V1140" s="9"/>
      <c r="W1140" s="9"/>
    </row>
    <row r="1141">
      <c r="A1141" s="123"/>
      <c r="B1141" s="39"/>
      <c r="C1141" s="116"/>
      <c r="D1141" s="9"/>
      <c r="E1141" s="9"/>
      <c r="F1141" s="9"/>
      <c r="G1141" s="9"/>
      <c r="H1141" s="9"/>
      <c r="I1141" s="9"/>
      <c r="J1141" s="9"/>
      <c r="K1141" s="9"/>
      <c r="L1141" s="9"/>
      <c r="M1141" s="9"/>
      <c r="N1141" s="9"/>
      <c r="O1141" s="9"/>
      <c r="P1141" s="9"/>
      <c r="Q1141" s="9"/>
      <c r="R1141" s="9"/>
      <c r="S1141" s="9"/>
      <c r="T1141" s="9"/>
      <c r="U1141" s="9"/>
      <c r="V1141" s="9"/>
      <c r="W1141" s="9"/>
    </row>
    <row r="1142">
      <c r="A1142" s="123"/>
      <c r="B1142" s="39"/>
      <c r="C1142" s="116"/>
      <c r="D1142" s="9"/>
      <c r="E1142" s="9"/>
      <c r="F1142" s="9"/>
      <c r="G1142" s="9"/>
      <c r="H1142" s="9"/>
      <c r="I1142" s="9"/>
      <c r="J1142" s="9"/>
      <c r="K1142" s="9"/>
      <c r="L1142" s="9"/>
      <c r="M1142" s="9"/>
      <c r="N1142" s="9"/>
      <c r="O1142" s="9"/>
      <c r="P1142" s="9"/>
      <c r="Q1142" s="9"/>
      <c r="R1142" s="9"/>
      <c r="S1142" s="9"/>
      <c r="T1142" s="9"/>
      <c r="U1142" s="9"/>
      <c r="V1142" s="9"/>
      <c r="W1142" s="9"/>
    </row>
    <row r="1143">
      <c r="A1143" s="123"/>
      <c r="B1143" s="118"/>
      <c r="C1143" s="116"/>
      <c r="D1143" s="9"/>
      <c r="E1143" s="9"/>
      <c r="F1143" s="9"/>
      <c r="G1143" s="9"/>
      <c r="H1143" s="9"/>
      <c r="I1143" s="9"/>
      <c r="J1143" s="9"/>
      <c r="K1143" s="9"/>
      <c r="L1143" s="9"/>
      <c r="M1143" s="9"/>
      <c r="N1143" s="9"/>
      <c r="O1143" s="9"/>
      <c r="P1143" s="9"/>
      <c r="Q1143" s="9"/>
      <c r="R1143" s="9"/>
      <c r="S1143" s="9"/>
      <c r="T1143" s="9"/>
      <c r="U1143" s="9"/>
      <c r="V1143" s="9"/>
      <c r="W1143" s="9"/>
    </row>
    <row r="1144">
      <c r="A1144" s="123"/>
      <c r="B1144" s="118"/>
      <c r="C1144" s="116"/>
      <c r="D1144" s="9"/>
      <c r="E1144" s="9"/>
      <c r="F1144" s="9"/>
      <c r="G1144" s="9"/>
      <c r="H1144" s="9"/>
      <c r="I1144" s="9"/>
      <c r="J1144" s="9"/>
      <c r="K1144" s="9"/>
      <c r="L1144" s="9"/>
      <c r="M1144" s="9"/>
      <c r="N1144" s="9"/>
      <c r="O1144" s="9"/>
      <c r="P1144" s="9"/>
      <c r="Q1144" s="9"/>
      <c r="R1144" s="9"/>
      <c r="S1144" s="9"/>
      <c r="T1144" s="9"/>
      <c r="U1144" s="9"/>
      <c r="V1144" s="9"/>
      <c r="W1144" s="9"/>
    </row>
    <row r="1145">
      <c r="A1145" s="123"/>
      <c r="B1145" s="118"/>
      <c r="C1145" s="116"/>
      <c r="D1145" s="9"/>
      <c r="E1145" s="9"/>
      <c r="F1145" s="9"/>
      <c r="G1145" s="9"/>
      <c r="H1145" s="9"/>
      <c r="I1145" s="9"/>
      <c r="J1145" s="9"/>
      <c r="K1145" s="9"/>
      <c r="L1145" s="9"/>
      <c r="M1145" s="9"/>
      <c r="N1145" s="9"/>
      <c r="O1145" s="9"/>
      <c r="P1145" s="9"/>
      <c r="Q1145" s="9"/>
      <c r="R1145" s="9"/>
      <c r="S1145" s="9"/>
      <c r="T1145" s="9"/>
      <c r="U1145" s="9"/>
      <c r="V1145" s="9"/>
      <c r="W1145" s="9"/>
    </row>
    <row r="1146">
      <c r="A1146" s="123"/>
      <c r="B1146" s="5"/>
      <c r="C1146" s="116"/>
      <c r="D1146" s="9"/>
      <c r="E1146" s="9"/>
      <c r="F1146" s="9"/>
      <c r="G1146" s="9"/>
      <c r="H1146" s="9"/>
      <c r="I1146" s="9"/>
      <c r="J1146" s="9"/>
      <c r="K1146" s="9"/>
      <c r="L1146" s="9"/>
      <c r="M1146" s="9"/>
      <c r="N1146" s="9"/>
      <c r="O1146" s="9"/>
      <c r="P1146" s="9"/>
      <c r="Q1146" s="9"/>
      <c r="R1146" s="9"/>
      <c r="S1146" s="9"/>
      <c r="T1146" s="9"/>
      <c r="U1146" s="9"/>
      <c r="V1146" s="9"/>
      <c r="W1146" s="9"/>
    </row>
    <row r="1147">
      <c r="A1147" s="123"/>
      <c r="B1147" s="5"/>
      <c r="C1147" s="116"/>
      <c r="D1147" s="9"/>
      <c r="E1147" s="9"/>
      <c r="F1147" s="9"/>
      <c r="G1147" s="9"/>
      <c r="H1147" s="9"/>
      <c r="I1147" s="9"/>
      <c r="J1147" s="9"/>
      <c r="K1147" s="9"/>
      <c r="L1147" s="9"/>
      <c r="M1147" s="9"/>
      <c r="N1147" s="9"/>
      <c r="O1147" s="9"/>
      <c r="P1147" s="9"/>
      <c r="Q1147" s="9"/>
      <c r="R1147" s="9"/>
      <c r="S1147" s="9"/>
      <c r="T1147" s="9"/>
      <c r="U1147" s="9"/>
      <c r="V1147" s="9"/>
      <c r="W1147" s="9"/>
    </row>
    <row r="1148">
      <c r="A1148" s="123"/>
      <c r="B1148" s="39"/>
      <c r="C1148" s="116"/>
      <c r="D1148" s="9"/>
      <c r="E1148" s="9"/>
      <c r="F1148" s="9"/>
      <c r="G1148" s="9"/>
      <c r="H1148" s="9"/>
      <c r="I1148" s="9"/>
      <c r="J1148" s="9"/>
      <c r="K1148" s="9"/>
      <c r="L1148" s="9"/>
      <c r="M1148" s="9"/>
      <c r="N1148" s="9"/>
      <c r="O1148" s="9"/>
      <c r="P1148" s="9"/>
      <c r="Q1148" s="9"/>
      <c r="R1148" s="9"/>
      <c r="S1148" s="9"/>
      <c r="T1148" s="9"/>
      <c r="U1148" s="9"/>
      <c r="V1148" s="9"/>
      <c r="W1148" s="9"/>
    </row>
    <row r="1149">
      <c r="A1149" s="123"/>
      <c r="B1149" s="39"/>
      <c r="C1149" s="116"/>
      <c r="D1149" s="9"/>
      <c r="E1149" s="9"/>
      <c r="F1149" s="9"/>
      <c r="G1149" s="9"/>
      <c r="H1149" s="9"/>
      <c r="I1149" s="9"/>
      <c r="J1149" s="9"/>
      <c r="K1149" s="9"/>
      <c r="L1149" s="9"/>
      <c r="M1149" s="9"/>
      <c r="N1149" s="9"/>
      <c r="O1149" s="9"/>
      <c r="P1149" s="9"/>
      <c r="Q1149" s="9"/>
      <c r="R1149" s="9"/>
      <c r="S1149" s="9"/>
      <c r="T1149" s="9"/>
      <c r="U1149" s="9"/>
      <c r="V1149" s="9"/>
      <c r="W1149" s="9"/>
    </row>
    <row r="1150">
      <c r="A1150" s="123"/>
      <c r="B1150" s="39"/>
      <c r="C1150" s="116"/>
      <c r="D1150" s="9"/>
      <c r="E1150" s="9"/>
      <c r="F1150" s="9"/>
      <c r="G1150" s="9"/>
      <c r="H1150" s="9"/>
      <c r="I1150" s="9"/>
      <c r="J1150" s="9"/>
      <c r="K1150" s="9"/>
      <c r="L1150" s="9"/>
      <c r="M1150" s="9"/>
      <c r="N1150" s="9"/>
      <c r="O1150" s="9"/>
      <c r="P1150" s="9"/>
      <c r="Q1150" s="9"/>
      <c r="R1150" s="9"/>
      <c r="S1150" s="9"/>
      <c r="T1150" s="9"/>
      <c r="U1150" s="9"/>
      <c r="V1150" s="9"/>
      <c r="W1150" s="9"/>
    </row>
    <row r="1151">
      <c r="A1151" s="123"/>
      <c r="B1151" s="39"/>
      <c r="C1151" s="116"/>
      <c r="D1151" s="9"/>
      <c r="E1151" s="9"/>
      <c r="F1151" s="9"/>
      <c r="G1151" s="9"/>
      <c r="H1151" s="9"/>
      <c r="I1151" s="9"/>
      <c r="J1151" s="9"/>
      <c r="K1151" s="9"/>
      <c r="L1151" s="9"/>
      <c r="M1151" s="9"/>
      <c r="N1151" s="9"/>
      <c r="O1151" s="9"/>
      <c r="P1151" s="9"/>
      <c r="Q1151" s="9"/>
      <c r="R1151" s="9"/>
      <c r="S1151" s="9"/>
      <c r="T1151" s="9"/>
      <c r="U1151" s="9"/>
      <c r="V1151" s="9"/>
      <c r="W1151" s="9"/>
    </row>
    <row r="1152">
      <c r="A1152" s="123"/>
      <c r="B1152" s="39"/>
      <c r="C1152" s="116"/>
      <c r="D1152" s="9"/>
      <c r="E1152" s="9"/>
      <c r="F1152" s="9"/>
      <c r="G1152" s="9"/>
      <c r="H1152" s="9"/>
      <c r="I1152" s="9"/>
      <c r="J1152" s="9"/>
      <c r="K1152" s="9"/>
      <c r="L1152" s="9"/>
      <c r="M1152" s="9"/>
      <c r="N1152" s="9"/>
      <c r="O1152" s="9"/>
      <c r="P1152" s="9"/>
      <c r="Q1152" s="9"/>
      <c r="R1152" s="9"/>
      <c r="S1152" s="9"/>
      <c r="T1152" s="9"/>
      <c r="U1152" s="9"/>
      <c r="V1152" s="9"/>
      <c r="W1152" s="9"/>
    </row>
    <row r="1153">
      <c r="A1153" s="123"/>
      <c r="B1153" s="39"/>
      <c r="C1153" s="116"/>
      <c r="D1153" s="9"/>
      <c r="E1153" s="9"/>
      <c r="F1153" s="9"/>
      <c r="G1153" s="9"/>
      <c r="H1153" s="9"/>
      <c r="I1153" s="9"/>
      <c r="J1153" s="9"/>
      <c r="K1153" s="9"/>
      <c r="L1153" s="9"/>
      <c r="M1153" s="9"/>
      <c r="N1153" s="9"/>
      <c r="O1153" s="9"/>
      <c r="P1153" s="9"/>
      <c r="Q1153" s="9"/>
      <c r="R1153" s="9"/>
      <c r="S1153" s="9"/>
      <c r="T1153" s="9"/>
      <c r="U1153" s="9"/>
      <c r="V1153" s="9"/>
      <c r="W1153" s="9"/>
    </row>
    <row r="1154">
      <c r="A1154" s="123"/>
      <c r="B1154" s="39"/>
      <c r="C1154" s="116"/>
      <c r="D1154" s="9"/>
      <c r="E1154" s="9"/>
      <c r="F1154" s="9"/>
      <c r="G1154" s="9"/>
      <c r="H1154" s="9"/>
      <c r="I1154" s="9"/>
      <c r="J1154" s="9"/>
      <c r="K1154" s="9"/>
      <c r="L1154" s="9"/>
      <c r="M1154" s="9"/>
      <c r="N1154" s="9"/>
      <c r="O1154" s="9"/>
      <c r="P1154" s="9"/>
      <c r="Q1154" s="9"/>
      <c r="R1154" s="9"/>
      <c r="S1154" s="9"/>
      <c r="T1154" s="9"/>
      <c r="U1154" s="9"/>
      <c r="V1154" s="9"/>
      <c r="W1154" s="9"/>
    </row>
    <row r="1155">
      <c r="A1155" s="124"/>
      <c r="B1155" s="5"/>
      <c r="C1155" s="116"/>
      <c r="D1155" s="9"/>
      <c r="E1155" s="9"/>
      <c r="F1155" s="9"/>
      <c r="G1155" s="9"/>
      <c r="H1155" s="9"/>
      <c r="I1155" s="9"/>
      <c r="J1155" s="9"/>
      <c r="K1155" s="9"/>
      <c r="L1155" s="9"/>
      <c r="M1155" s="9"/>
      <c r="N1155" s="9"/>
      <c r="O1155" s="9"/>
      <c r="P1155" s="9"/>
      <c r="Q1155" s="9"/>
      <c r="R1155" s="9"/>
      <c r="S1155" s="9"/>
      <c r="T1155" s="9"/>
      <c r="U1155" s="9"/>
      <c r="V1155" s="9"/>
      <c r="W1155" s="9"/>
    </row>
    <row r="1156">
      <c r="A1156" s="123"/>
      <c r="B1156" s="39"/>
      <c r="C1156" s="116"/>
      <c r="D1156" s="79"/>
      <c r="E1156" s="79"/>
      <c r="F1156" s="79"/>
      <c r="G1156" s="79"/>
      <c r="H1156" s="79"/>
      <c r="I1156" s="79"/>
      <c r="J1156" s="79"/>
      <c r="K1156" s="79"/>
      <c r="L1156" s="79"/>
      <c r="M1156" s="79"/>
      <c r="N1156" s="79"/>
      <c r="O1156" s="79"/>
      <c r="P1156" s="79"/>
      <c r="Q1156" s="79"/>
      <c r="R1156" s="79"/>
      <c r="S1156" s="79"/>
      <c r="T1156" s="79"/>
      <c r="U1156" s="79"/>
      <c r="V1156" s="79"/>
      <c r="W1156" s="79"/>
    </row>
    <row r="1157">
      <c r="A1157" s="123"/>
      <c r="B1157" s="5"/>
      <c r="C1157" s="116"/>
      <c r="D1157" s="9"/>
      <c r="E1157" s="9"/>
      <c r="F1157" s="9"/>
      <c r="G1157" s="9"/>
      <c r="H1157" s="9"/>
      <c r="I1157" s="9"/>
      <c r="J1157" s="9"/>
      <c r="K1157" s="9"/>
      <c r="L1157" s="9"/>
      <c r="M1157" s="9"/>
      <c r="N1157" s="9"/>
      <c r="O1157" s="9"/>
      <c r="P1157" s="9"/>
      <c r="Q1157" s="9"/>
      <c r="R1157" s="9"/>
      <c r="S1157" s="9"/>
      <c r="T1157" s="9"/>
      <c r="U1157" s="9"/>
      <c r="V1157" s="9"/>
      <c r="W1157" s="9"/>
    </row>
    <row r="1158">
      <c r="A1158" s="123"/>
      <c r="B1158" s="5"/>
      <c r="C1158" s="116"/>
      <c r="D1158" s="9"/>
      <c r="E1158" s="9"/>
      <c r="F1158" s="9"/>
      <c r="G1158" s="9"/>
      <c r="H1158" s="9"/>
      <c r="I1158" s="9"/>
      <c r="J1158" s="9"/>
      <c r="K1158" s="9"/>
      <c r="L1158" s="9"/>
      <c r="M1158" s="9"/>
      <c r="N1158" s="9"/>
      <c r="O1158" s="9"/>
      <c r="P1158" s="9"/>
      <c r="Q1158" s="9"/>
      <c r="R1158" s="9"/>
      <c r="S1158" s="9"/>
      <c r="T1158" s="9"/>
      <c r="U1158" s="9"/>
      <c r="V1158" s="9"/>
      <c r="W1158" s="9"/>
    </row>
    <row r="1159">
      <c r="A1159" s="123"/>
      <c r="B1159" s="5"/>
      <c r="C1159" s="116"/>
      <c r="D1159" s="9"/>
      <c r="E1159" s="9"/>
      <c r="F1159" s="9"/>
      <c r="G1159" s="9"/>
      <c r="H1159" s="9"/>
      <c r="I1159" s="9"/>
      <c r="J1159" s="9"/>
      <c r="K1159" s="9"/>
      <c r="L1159" s="9"/>
      <c r="M1159" s="9"/>
      <c r="N1159" s="9"/>
      <c r="O1159" s="9"/>
      <c r="P1159" s="9"/>
      <c r="Q1159" s="9"/>
      <c r="R1159" s="9"/>
      <c r="S1159" s="9"/>
      <c r="T1159" s="9"/>
      <c r="U1159" s="9"/>
      <c r="V1159" s="9"/>
      <c r="W1159" s="9"/>
    </row>
    <row r="1160">
      <c r="A1160" s="123"/>
      <c r="B1160" s="5"/>
      <c r="C1160" s="116"/>
      <c r="D1160" s="9"/>
      <c r="E1160" s="9"/>
      <c r="F1160" s="9"/>
      <c r="G1160" s="9"/>
      <c r="H1160" s="9"/>
      <c r="I1160" s="9"/>
      <c r="J1160" s="9"/>
      <c r="K1160" s="9"/>
      <c r="L1160" s="9"/>
      <c r="M1160" s="9"/>
      <c r="N1160" s="9"/>
      <c r="O1160" s="9"/>
      <c r="P1160" s="9"/>
      <c r="Q1160" s="9"/>
      <c r="R1160" s="9"/>
      <c r="S1160" s="9"/>
      <c r="T1160" s="9"/>
      <c r="U1160" s="9"/>
      <c r="V1160" s="9"/>
      <c r="W1160" s="9"/>
    </row>
    <row r="1161">
      <c r="A1161" s="123"/>
      <c r="B1161" s="5"/>
      <c r="C1161" s="116"/>
      <c r="D1161" s="9"/>
      <c r="E1161" s="9"/>
      <c r="F1161" s="9"/>
      <c r="G1161" s="9"/>
      <c r="H1161" s="9"/>
      <c r="I1161" s="9"/>
      <c r="J1161" s="9"/>
      <c r="K1161" s="9"/>
      <c r="L1161" s="9"/>
      <c r="M1161" s="9"/>
      <c r="N1161" s="9"/>
      <c r="O1161" s="9"/>
      <c r="P1161" s="9"/>
      <c r="Q1161" s="9"/>
      <c r="R1161" s="9"/>
      <c r="S1161" s="9"/>
      <c r="T1161" s="9"/>
      <c r="U1161" s="9"/>
      <c r="V1161" s="9"/>
      <c r="W1161" s="9"/>
    </row>
    <row r="1162">
      <c r="A1162" s="123"/>
      <c r="B1162" s="39"/>
      <c r="C1162" s="116"/>
      <c r="D1162" s="9"/>
      <c r="E1162" s="9"/>
      <c r="F1162" s="9"/>
      <c r="G1162" s="9"/>
      <c r="H1162" s="9"/>
      <c r="I1162" s="9"/>
      <c r="J1162" s="9"/>
      <c r="K1162" s="9"/>
      <c r="L1162" s="9"/>
      <c r="M1162" s="9"/>
      <c r="N1162" s="9"/>
      <c r="O1162" s="9"/>
      <c r="P1162" s="9"/>
      <c r="Q1162" s="9"/>
      <c r="R1162" s="9"/>
      <c r="S1162" s="9"/>
      <c r="T1162" s="9"/>
      <c r="U1162" s="9"/>
      <c r="V1162" s="9"/>
      <c r="W1162" s="9"/>
    </row>
    <row r="1163">
      <c r="A1163" s="123"/>
      <c r="B1163" s="39"/>
      <c r="C1163" s="116"/>
      <c r="D1163" s="9"/>
      <c r="E1163" s="9"/>
      <c r="F1163" s="9"/>
      <c r="G1163" s="9"/>
      <c r="H1163" s="9"/>
      <c r="I1163" s="9"/>
      <c r="J1163" s="9"/>
      <c r="K1163" s="9"/>
      <c r="L1163" s="9"/>
      <c r="M1163" s="9"/>
      <c r="N1163" s="9"/>
      <c r="O1163" s="9"/>
      <c r="P1163" s="9"/>
      <c r="Q1163" s="9"/>
      <c r="R1163" s="9"/>
      <c r="S1163" s="9"/>
      <c r="T1163" s="9"/>
      <c r="U1163" s="9"/>
      <c r="V1163" s="9"/>
      <c r="W1163" s="9"/>
    </row>
    <row r="1164">
      <c r="A1164" s="123"/>
      <c r="B1164" s="39"/>
      <c r="C1164" s="116"/>
      <c r="D1164" s="9"/>
      <c r="E1164" s="9"/>
      <c r="F1164" s="9"/>
      <c r="G1164" s="9"/>
      <c r="H1164" s="9"/>
      <c r="I1164" s="9"/>
      <c r="J1164" s="9"/>
      <c r="K1164" s="9"/>
      <c r="L1164" s="9"/>
      <c r="M1164" s="9"/>
      <c r="N1164" s="9"/>
      <c r="O1164" s="9"/>
      <c r="P1164" s="9"/>
      <c r="Q1164" s="9"/>
      <c r="R1164" s="9"/>
      <c r="S1164" s="9"/>
      <c r="T1164" s="9"/>
      <c r="U1164" s="9"/>
      <c r="V1164" s="9"/>
      <c r="W1164" s="9"/>
    </row>
    <row r="1165">
      <c r="A1165" s="123"/>
      <c r="B1165" s="39"/>
      <c r="C1165" s="116"/>
      <c r="D1165" s="9"/>
      <c r="E1165" s="9"/>
      <c r="F1165" s="9"/>
      <c r="G1165" s="9"/>
      <c r="H1165" s="9"/>
      <c r="I1165" s="9"/>
      <c r="J1165" s="9"/>
      <c r="K1165" s="9"/>
      <c r="L1165" s="9"/>
      <c r="M1165" s="9"/>
      <c r="N1165" s="9"/>
      <c r="O1165" s="9"/>
      <c r="P1165" s="9"/>
      <c r="Q1165" s="9"/>
      <c r="R1165" s="9"/>
      <c r="S1165" s="9"/>
      <c r="T1165" s="9"/>
      <c r="U1165" s="9"/>
      <c r="V1165" s="9"/>
      <c r="W1165" s="9"/>
    </row>
    <row r="1166">
      <c r="A1166" s="123"/>
      <c r="B1166" s="39"/>
      <c r="C1166" s="116"/>
      <c r="D1166" s="9"/>
      <c r="E1166" s="9"/>
      <c r="F1166" s="9"/>
      <c r="G1166" s="9"/>
      <c r="H1166" s="9"/>
      <c r="I1166" s="9"/>
      <c r="J1166" s="9"/>
      <c r="K1166" s="9"/>
      <c r="L1166" s="9"/>
      <c r="M1166" s="9"/>
      <c r="N1166" s="9"/>
      <c r="O1166" s="9"/>
      <c r="P1166" s="9"/>
      <c r="Q1166" s="9"/>
      <c r="R1166" s="9"/>
      <c r="S1166" s="9"/>
      <c r="T1166" s="9"/>
      <c r="U1166" s="9"/>
      <c r="V1166" s="9"/>
      <c r="W1166" s="9"/>
    </row>
    <row r="1167">
      <c r="A1167" s="123"/>
      <c r="B1167" s="39"/>
      <c r="C1167" s="116"/>
      <c r="D1167" s="9"/>
      <c r="E1167" s="9"/>
      <c r="F1167" s="9"/>
      <c r="G1167" s="9"/>
      <c r="H1167" s="9"/>
      <c r="I1167" s="9"/>
      <c r="J1167" s="9"/>
      <c r="K1167" s="9"/>
      <c r="L1167" s="9"/>
      <c r="M1167" s="9"/>
      <c r="N1167" s="9"/>
      <c r="O1167" s="9"/>
      <c r="P1167" s="9"/>
      <c r="Q1167" s="9"/>
      <c r="R1167" s="9"/>
      <c r="S1167" s="9"/>
      <c r="T1167" s="9"/>
      <c r="U1167" s="9"/>
      <c r="V1167" s="9"/>
      <c r="W1167" s="9"/>
    </row>
    <row r="1168">
      <c r="A1168" s="123"/>
      <c r="B1168" s="5"/>
      <c r="C1168" s="116"/>
      <c r="D1168" s="9"/>
      <c r="E1168" s="9"/>
      <c r="F1168" s="9"/>
      <c r="G1168" s="9"/>
      <c r="H1168" s="9"/>
      <c r="I1168" s="9"/>
      <c r="J1168" s="9"/>
      <c r="K1168" s="9"/>
      <c r="L1168" s="9"/>
      <c r="M1168" s="9"/>
      <c r="N1168" s="9"/>
      <c r="O1168" s="9"/>
      <c r="P1168" s="9"/>
      <c r="Q1168" s="9"/>
      <c r="R1168" s="9"/>
      <c r="S1168" s="9"/>
      <c r="T1168" s="9"/>
      <c r="U1168" s="9"/>
      <c r="V1168" s="9"/>
      <c r="W1168" s="9"/>
    </row>
    <row r="1169">
      <c r="A1169" s="123"/>
      <c r="B1169" s="120"/>
      <c r="C1169" s="119"/>
      <c r="D1169" s="9"/>
      <c r="E1169" s="9"/>
      <c r="F1169" s="9"/>
      <c r="G1169" s="9"/>
      <c r="H1169" s="9"/>
      <c r="I1169" s="9"/>
      <c r="J1169" s="9"/>
      <c r="K1169" s="9"/>
      <c r="L1169" s="9"/>
      <c r="M1169" s="9"/>
      <c r="N1169" s="9"/>
      <c r="O1169" s="9"/>
      <c r="P1169" s="9"/>
      <c r="Q1169" s="9"/>
      <c r="R1169" s="9"/>
      <c r="S1169" s="9"/>
      <c r="T1169" s="9"/>
      <c r="U1169" s="9"/>
      <c r="V1169" s="9"/>
      <c r="W1169" s="9"/>
    </row>
    <row r="1170">
      <c r="A1170" s="123"/>
      <c r="B1170" s="5"/>
      <c r="C1170" s="116"/>
      <c r="D1170" s="9"/>
      <c r="E1170" s="9"/>
      <c r="F1170" s="9"/>
      <c r="G1170" s="9"/>
      <c r="H1170" s="9"/>
      <c r="I1170" s="9"/>
      <c r="J1170" s="9"/>
      <c r="K1170" s="9"/>
      <c r="L1170" s="9"/>
      <c r="M1170" s="9"/>
      <c r="N1170" s="9"/>
      <c r="O1170" s="9"/>
      <c r="P1170" s="9"/>
      <c r="Q1170" s="9"/>
      <c r="R1170" s="9"/>
      <c r="S1170" s="9"/>
      <c r="T1170" s="9"/>
      <c r="U1170" s="9"/>
      <c r="V1170" s="9"/>
      <c r="W1170" s="9"/>
    </row>
    <row r="1171">
      <c r="A1171" s="123"/>
      <c r="B1171" s="5"/>
      <c r="C1171" s="119"/>
      <c r="D1171" s="9"/>
      <c r="E1171" s="9"/>
      <c r="F1171" s="9"/>
      <c r="G1171" s="9"/>
      <c r="H1171" s="9"/>
      <c r="I1171" s="9"/>
      <c r="J1171" s="9"/>
      <c r="K1171" s="9"/>
      <c r="L1171" s="9"/>
      <c r="M1171" s="9"/>
      <c r="N1171" s="9"/>
      <c r="O1171" s="9"/>
      <c r="P1171" s="9"/>
      <c r="Q1171" s="9"/>
      <c r="R1171" s="9"/>
      <c r="S1171" s="9"/>
      <c r="T1171" s="9"/>
      <c r="U1171" s="9"/>
      <c r="V1171" s="9"/>
      <c r="W1171" s="9"/>
    </row>
    <row r="1172">
      <c r="A1172" s="123"/>
      <c r="B1172" s="5"/>
      <c r="C1172" s="116"/>
      <c r="D1172" s="9"/>
      <c r="E1172" s="9"/>
      <c r="F1172" s="9"/>
      <c r="G1172" s="9"/>
      <c r="H1172" s="9"/>
      <c r="I1172" s="9"/>
      <c r="J1172" s="9"/>
      <c r="K1172" s="9"/>
      <c r="L1172" s="9"/>
      <c r="M1172" s="9"/>
      <c r="N1172" s="9"/>
      <c r="O1172" s="9"/>
      <c r="P1172" s="9"/>
      <c r="Q1172" s="9"/>
      <c r="R1172" s="9"/>
      <c r="S1172" s="9"/>
      <c r="T1172" s="9"/>
      <c r="U1172" s="9"/>
      <c r="V1172" s="9"/>
      <c r="W1172" s="9"/>
    </row>
    <row r="1173">
      <c r="A1173" s="123"/>
      <c r="B1173" s="5"/>
      <c r="C1173" s="116"/>
      <c r="D1173" s="9"/>
      <c r="E1173" s="9"/>
      <c r="F1173" s="9"/>
      <c r="G1173" s="9"/>
      <c r="H1173" s="9"/>
      <c r="I1173" s="9"/>
      <c r="J1173" s="9"/>
      <c r="K1173" s="9"/>
      <c r="L1173" s="9"/>
      <c r="M1173" s="9"/>
      <c r="N1173" s="9"/>
      <c r="O1173" s="9"/>
      <c r="P1173" s="9"/>
      <c r="Q1173" s="9"/>
      <c r="R1173" s="9"/>
      <c r="S1173" s="9"/>
      <c r="T1173" s="9"/>
      <c r="U1173" s="9"/>
      <c r="V1173" s="9"/>
      <c r="W1173" s="9"/>
    </row>
    <row r="1174">
      <c r="A1174" s="123"/>
      <c r="B1174" s="5"/>
      <c r="C1174" s="116"/>
      <c r="D1174" s="9"/>
      <c r="E1174" s="9"/>
      <c r="F1174" s="9"/>
      <c r="G1174" s="9"/>
      <c r="H1174" s="9"/>
      <c r="I1174" s="9"/>
      <c r="J1174" s="9"/>
      <c r="K1174" s="9"/>
      <c r="L1174" s="9"/>
      <c r="M1174" s="9"/>
      <c r="N1174" s="9"/>
      <c r="O1174" s="9"/>
      <c r="P1174" s="9"/>
      <c r="Q1174" s="9"/>
      <c r="R1174" s="9"/>
      <c r="S1174" s="9"/>
      <c r="T1174" s="9"/>
      <c r="U1174" s="9"/>
      <c r="V1174" s="9"/>
      <c r="W1174" s="9"/>
    </row>
    <row r="1175">
      <c r="A1175" s="123"/>
      <c r="B1175" s="5"/>
      <c r="C1175" s="116"/>
      <c r="D1175" s="9"/>
      <c r="E1175" s="9"/>
      <c r="F1175" s="9"/>
      <c r="G1175" s="9"/>
      <c r="H1175" s="9"/>
      <c r="I1175" s="9"/>
      <c r="J1175" s="9"/>
      <c r="K1175" s="9"/>
      <c r="L1175" s="9"/>
      <c r="M1175" s="9"/>
      <c r="N1175" s="9"/>
      <c r="O1175" s="9"/>
      <c r="P1175" s="9"/>
      <c r="Q1175" s="9"/>
      <c r="R1175" s="9"/>
      <c r="S1175" s="9"/>
      <c r="T1175" s="9"/>
      <c r="U1175" s="9"/>
      <c r="V1175" s="9"/>
      <c r="W1175" s="9"/>
    </row>
    <row r="1176">
      <c r="A1176" s="123"/>
      <c r="B1176" s="5"/>
      <c r="C1176" s="116"/>
      <c r="D1176" s="9"/>
      <c r="E1176" s="9"/>
      <c r="F1176" s="9"/>
      <c r="G1176" s="9"/>
      <c r="H1176" s="9"/>
      <c r="I1176" s="9"/>
      <c r="J1176" s="9"/>
      <c r="K1176" s="9"/>
      <c r="L1176" s="9"/>
      <c r="M1176" s="9"/>
      <c r="N1176" s="9"/>
      <c r="O1176" s="9"/>
      <c r="P1176" s="9"/>
      <c r="Q1176" s="9"/>
      <c r="R1176" s="9"/>
      <c r="S1176" s="9"/>
      <c r="T1176" s="9"/>
      <c r="U1176" s="9"/>
      <c r="V1176" s="9"/>
      <c r="W1176" s="9"/>
    </row>
    <row r="1177">
      <c r="A1177" s="123"/>
      <c r="B1177" s="5"/>
      <c r="C1177" s="116"/>
      <c r="D1177" s="9"/>
      <c r="E1177" s="9"/>
      <c r="F1177" s="9"/>
      <c r="G1177" s="9"/>
      <c r="H1177" s="9"/>
      <c r="I1177" s="9"/>
      <c r="J1177" s="9"/>
      <c r="K1177" s="9"/>
      <c r="L1177" s="9"/>
      <c r="M1177" s="9"/>
      <c r="N1177" s="9"/>
      <c r="O1177" s="9"/>
      <c r="P1177" s="9"/>
      <c r="Q1177" s="9"/>
      <c r="R1177" s="9"/>
      <c r="S1177" s="9"/>
      <c r="T1177" s="9"/>
      <c r="U1177" s="9"/>
      <c r="V1177" s="9"/>
      <c r="W1177" s="9"/>
    </row>
    <row r="1178">
      <c r="A1178" s="123"/>
      <c r="B1178" s="5"/>
      <c r="C1178" s="119"/>
      <c r="D1178" s="9"/>
      <c r="E1178" s="9"/>
      <c r="F1178" s="9"/>
      <c r="G1178" s="9"/>
      <c r="H1178" s="9"/>
      <c r="I1178" s="9"/>
      <c r="J1178" s="9"/>
      <c r="K1178" s="9"/>
      <c r="L1178" s="9"/>
      <c r="M1178" s="9"/>
      <c r="N1178" s="9"/>
      <c r="O1178" s="9"/>
      <c r="P1178" s="9"/>
      <c r="Q1178" s="9"/>
      <c r="R1178" s="9"/>
      <c r="S1178" s="9"/>
      <c r="T1178" s="9"/>
      <c r="U1178" s="9"/>
      <c r="V1178" s="9"/>
      <c r="W1178" s="9"/>
    </row>
    <row r="1179">
      <c r="A1179" s="123"/>
      <c r="B1179" s="5"/>
      <c r="C1179" s="116"/>
      <c r="D1179" s="9"/>
      <c r="E1179" s="9"/>
      <c r="F1179" s="9"/>
      <c r="G1179" s="9"/>
      <c r="H1179" s="9"/>
      <c r="I1179" s="9"/>
      <c r="J1179" s="9"/>
      <c r="K1179" s="9"/>
      <c r="L1179" s="9"/>
      <c r="M1179" s="9"/>
      <c r="N1179" s="9"/>
      <c r="O1179" s="9"/>
      <c r="P1179" s="9"/>
      <c r="Q1179" s="9"/>
      <c r="R1179" s="9"/>
      <c r="S1179" s="9"/>
      <c r="T1179" s="9"/>
      <c r="U1179" s="9"/>
      <c r="V1179" s="9"/>
      <c r="W1179" s="9"/>
    </row>
    <row r="1180">
      <c r="A1180" s="123"/>
      <c r="B1180" s="5"/>
      <c r="C1180" s="116"/>
      <c r="D1180" s="9"/>
      <c r="E1180" s="9"/>
      <c r="F1180" s="9"/>
      <c r="G1180" s="9"/>
      <c r="H1180" s="9"/>
      <c r="I1180" s="9"/>
      <c r="J1180" s="9"/>
      <c r="K1180" s="9"/>
      <c r="L1180" s="9"/>
      <c r="M1180" s="9"/>
      <c r="N1180" s="9"/>
      <c r="O1180" s="9"/>
      <c r="P1180" s="9"/>
      <c r="Q1180" s="9"/>
      <c r="R1180" s="9"/>
      <c r="S1180" s="9"/>
      <c r="T1180" s="9"/>
      <c r="U1180" s="9"/>
      <c r="V1180" s="9"/>
      <c r="W1180" s="9"/>
    </row>
    <row r="1181">
      <c r="A1181" s="123"/>
      <c r="B1181" s="5"/>
      <c r="C1181" s="116"/>
      <c r="D1181" s="9"/>
      <c r="E1181" s="9"/>
      <c r="F1181" s="9"/>
      <c r="G1181" s="9"/>
      <c r="H1181" s="9"/>
      <c r="I1181" s="9"/>
      <c r="J1181" s="9"/>
      <c r="K1181" s="9"/>
      <c r="L1181" s="9"/>
      <c r="M1181" s="9"/>
      <c r="N1181" s="9"/>
      <c r="O1181" s="9"/>
      <c r="P1181" s="9"/>
      <c r="Q1181" s="9"/>
      <c r="R1181" s="9"/>
      <c r="S1181" s="9"/>
      <c r="T1181" s="9"/>
      <c r="U1181" s="9"/>
      <c r="V1181" s="9"/>
      <c r="W1181" s="9"/>
    </row>
    <row r="1182">
      <c r="A1182" s="123"/>
      <c r="B1182" s="5"/>
      <c r="C1182" s="116"/>
      <c r="D1182" s="9"/>
      <c r="E1182" s="9"/>
      <c r="F1182" s="9"/>
      <c r="G1182" s="9"/>
      <c r="H1182" s="9"/>
      <c r="I1182" s="9"/>
      <c r="J1182" s="9"/>
      <c r="K1182" s="9"/>
      <c r="L1182" s="9"/>
      <c r="M1182" s="9"/>
      <c r="N1182" s="9"/>
      <c r="O1182" s="9"/>
      <c r="P1182" s="9"/>
      <c r="Q1182" s="9"/>
      <c r="R1182" s="9"/>
      <c r="S1182" s="9"/>
      <c r="T1182" s="9"/>
      <c r="U1182" s="9"/>
      <c r="V1182" s="9"/>
      <c r="W1182" s="9"/>
    </row>
    <row r="1183">
      <c r="A1183" s="123"/>
      <c r="B1183" s="5"/>
      <c r="C1183" s="116"/>
      <c r="D1183" s="9"/>
      <c r="E1183" s="9"/>
      <c r="F1183" s="9"/>
      <c r="G1183" s="9"/>
      <c r="H1183" s="9"/>
      <c r="I1183" s="9"/>
      <c r="J1183" s="9"/>
      <c r="K1183" s="9"/>
      <c r="L1183" s="9"/>
      <c r="M1183" s="9"/>
      <c r="N1183" s="9"/>
      <c r="O1183" s="9"/>
      <c r="P1183" s="9"/>
      <c r="Q1183" s="9"/>
      <c r="R1183" s="9"/>
      <c r="S1183" s="9"/>
      <c r="T1183" s="9"/>
      <c r="U1183" s="9"/>
      <c r="V1183" s="9"/>
      <c r="W1183" s="9"/>
    </row>
    <row r="1184">
      <c r="A1184" s="123"/>
      <c r="B1184" s="5"/>
      <c r="C1184" s="116"/>
      <c r="D1184" s="9"/>
      <c r="E1184" s="9"/>
      <c r="F1184" s="9"/>
      <c r="G1184" s="9"/>
      <c r="H1184" s="9"/>
      <c r="I1184" s="9"/>
      <c r="J1184" s="9"/>
      <c r="K1184" s="9"/>
      <c r="L1184" s="9"/>
      <c r="M1184" s="9"/>
      <c r="N1184" s="9"/>
      <c r="O1184" s="9"/>
      <c r="P1184" s="9"/>
      <c r="Q1184" s="9"/>
      <c r="R1184" s="9"/>
      <c r="S1184" s="9"/>
      <c r="T1184" s="9"/>
      <c r="U1184" s="9"/>
      <c r="V1184" s="9"/>
      <c r="W1184" s="9"/>
    </row>
    <row r="1185">
      <c r="A1185" s="123"/>
      <c r="B1185" s="5"/>
      <c r="C1185" s="116"/>
      <c r="D1185" s="9"/>
      <c r="E1185" s="9"/>
      <c r="F1185" s="9"/>
      <c r="G1185" s="9"/>
      <c r="H1185" s="9"/>
      <c r="I1185" s="9"/>
      <c r="J1185" s="9"/>
      <c r="K1185" s="9"/>
      <c r="L1185" s="9"/>
      <c r="M1185" s="9"/>
      <c r="N1185" s="9"/>
      <c r="O1185" s="9"/>
      <c r="P1185" s="9"/>
      <c r="Q1185" s="9"/>
      <c r="R1185" s="9"/>
      <c r="S1185" s="9"/>
      <c r="T1185" s="9"/>
      <c r="U1185" s="9"/>
      <c r="V1185" s="9"/>
      <c r="W1185" s="9"/>
    </row>
    <row r="1186">
      <c r="A1186" s="123"/>
      <c r="B1186" s="5"/>
      <c r="C1186" s="116"/>
      <c r="D1186" s="9"/>
      <c r="E1186" s="9"/>
      <c r="F1186" s="9"/>
      <c r="G1186" s="9"/>
      <c r="H1186" s="9"/>
      <c r="I1186" s="9"/>
      <c r="J1186" s="9"/>
      <c r="K1186" s="9"/>
      <c r="L1186" s="9"/>
      <c r="M1186" s="9"/>
      <c r="N1186" s="9"/>
      <c r="O1186" s="9"/>
      <c r="P1186" s="9"/>
      <c r="Q1186" s="9"/>
      <c r="R1186" s="9"/>
      <c r="S1186" s="9"/>
      <c r="T1186" s="9"/>
      <c r="U1186" s="9"/>
      <c r="V1186" s="9"/>
      <c r="W1186" s="9"/>
    </row>
    <row r="1187">
      <c r="A1187" s="123"/>
      <c r="B1187" s="5"/>
      <c r="C1187" s="116"/>
      <c r="D1187" s="9"/>
      <c r="E1187" s="9"/>
      <c r="F1187" s="9"/>
      <c r="G1187" s="9"/>
      <c r="H1187" s="9"/>
      <c r="I1187" s="9"/>
      <c r="J1187" s="9"/>
      <c r="K1187" s="9"/>
      <c r="L1187" s="9"/>
      <c r="M1187" s="9"/>
      <c r="N1187" s="9"/>
      <c r="O1187" s="9"/>
      <c r="P1187" s="9"/>
      <c r="Q1187" s="9"/>
      <c r="R1187" s="9"/>
      <c r="S1187" s="9"/>
      <c r="T1187" s="9"/>
      <c r="U1187" s="9"/>
      <c r="V1187" s="9"/>
      <c r="W1187" s="9"/>
    </row>
    <row r="1188">
      <c r="A1188" s="123"/>
      <c r="B1188" s="5"/>
      <c r="C1188" s="116"/>
      <c r="D1188" s="9"/>
      <c r="E1188" s="9"/>
      <c r="F1188" s="9"/>
      <c r="G1188" s="9"/>
      <c r="H1188" s="9"/>
      <c r="I1188" s="9"/>
      <c r="J1188" s="9"/>
      <c r="K1188" s="9"/>
      <c r="L1188" s="9"/>
      <c r="M1188" s="9"/>
      <c r="N1188" s="9"/>
      <c r="O1188" s="9"/>
      <c r="P1188" s="9"/>
      <c r="Q1188" s="9"/>
      <c r="R1188" s="9"/>
      <c r="S1188" s="9"/>
      <c r="T1188" s="9"/>
      <c r="U1188" s="9"/>
      <c r="V1188" s="9"/>
      <c r="W1188" s="9"/>
    </row>
    <row r="1189">
      <c r="A1189" s="123"/>
      <c r="B1189" s="5"/>
      <c r="C1189" s="116"/>
      <c r="D1189" s="9"/>
      <c r="E1189" s="9"/>
      <c r="F1189" s="9"/>
      <c r="G1189" s="9"/>
      <c r="H1189" s="9"/>
      <c r="I1189" s="9"/>
      <c r="J1189" s="9"/>
      <c r="K1189" s="9"/>
      <c r="L1189" s="9"/>
      <c r="M1189" s="9"/>
      <c r="N1189" s="9"/>
      <c r="O1189" s="9"/>
      <c r="P1189" s="9"/>
      <c r="Q1189" s="9"/>
      <c r="R1189" s="9"/>
      <c r="S1189" s="9"/>
      <c r="T1189" s="9"/>
      <c r="U1189" s="9"/>
      <c r="V1189" s="9"/>
      <c r="W1189" s="9"/>
    </row>
    <row r="1190">
      <c r="A1190" s="123"/>
      <c r="B1190" s="5"/>
      <c r="C1190" s="116"/>
      <c r="D1190" s="9"/>
      <c r="E1190" s="9"/>
      <c r="F1190" s="9"/>
      <c r="G1190" s="9"/>
      <c r="H1190" s="9"/>
      <c r="I1190" s="9"/>
      <c r="J1190" s="9"/>
      <c r="K1190" s="9"/>
      <c r="L1190" s="9"/>
      <c r="M1190" s="9"/>
      <c r="N1190" s="9"/>
      <c r="O1190" s="9"/>
      <c r="P1190" s="9"/>
      <c r="Q1190" s="9"/>
      <c r="R1190" s="9"/>
      <c r="S1190" s="9"/>
      <c r="T1190" s="9"/>
      <c r="U1190" s="9"/>
      <c r="V1190" s="9"/>
      <c r="W1190" s="9"/>
    </row>
    <row r="1191">
      <c r="A1191" s="123"/>
      <c r="B1191" s="5"/>
      <c r="C1191" s="116"/>
      <c r="D1191" s="9"/>
      <c r="E1191" s="9"/>
      <c r="F1191" s="9"/>
      <c r="G1191" s="9"/>
      <c r="H1191" s="9"/>
      <c r="I1191" s="9"/>
      <c r="J1191" s="9"/>
      <c r="K1191" s="9"/>
      <c r="L1191" s="9"/>
      <c r="M1191" s="9"/>
      <c r="N1191" s="9"/>
      <c r="O1191" s="9"/>
      <c r="P1191" s="9"/>
      <c r="Q1191" s="9"/>
      <c r="R1191" s="9"/>
      <c r="S1191" s="9"/>
      <c r="T1191" s="9"/>
      <c r="U1191" s="9"/>
      <c r="V1191" s="9"/>
      <c r="W1191" s="9"/>
    </row>
    <row r="1192">
      <c r="A1192" s="123"/>
      <c r="B1192" s="5"/>
      <c r="C1192" s="116"/>
      <c r="D1192" s="9"/>
      <c r="E1192" s="9"/>
      <c r="F1192" s="9"/>
      <c r="G1192" s="9"/>
      <c r="H1192" s="9"/>
      <c r="I1192" s="9"/>
      <c r="J1192" s="9"/>
      <c r="K1192" s="9"/>
      <c r="L1192" s="9"/>
      <c r="M1192" s="9"/>
      <c r="N1192" s="9"/>
      <c r="O1192" s="9"/>
      <c r="P1192" s="9"/>
      <c r="Q1192" s="9"/>
      <c r="R1192" s="9"/>
      <c r="S1192" s="9"/>
      <c r="T1192" s="9"/>
      <c r="U1192" s="9"/>
      <c r="V1192" s="9"/>
      <c r="W1192" s="9"/>
    </row>
    <row r="1193">
      <c r="A1193" s="123"/>
      <c r="B1193" s="5"/>
      <c r="C1193" s="116"/>
      <c r="D1193" s="9"/>
      <c r="E1193" s="9"/>
      <c r="F1193" s="9"/>
      <c r="G1193" s="9"/>
      <c r="H1193" s="9"/>
      <c r="I1193" s="9"/>
      <c r="J1193" s="9"/>
      <c r="K1193" s="9"/>
      <c r="L1193" s="9"/>
      <c r="M1193" s="9"/>
      <c r="N1193" s="9"/>
      <c r="O1193" s="9"/>
      <c r="P1193" s="9"/>
      <c r="Q1193" s="9"/>
      <c r="R1193" s="9"/>
      <c r="S1193" s="9"/>
      <c r="T1193" s="9"/>
      <c r="U1193" s="9"/>
      <c r="V1193" s="9"/>
      <c r="W1193" s="9"/>
    </row>
    <row r="1194">
      <c r="A1194" s="123"/>
      <c r="B1194" s="5"/>
      <c r="C1194" s="116"/>
      <c r="D1194" s="9"/>
      <c r="E1194" s="9"/>
      <c r="F1194" s="9"/>
      <c r="G1194" s="9"/>
      <c r="H1194" s="9"/>
      <c r="I1194" s="9"/>
      <c r="J1194" s="9"/>
      <c r="K1194" s="9"/>
      <c r="L1194" s="9"/>
      <c r="M1194" s="9"/>
      <c r="N1194" s="9"/>
      <c r="O1194" s="9"/>
      <c r="P1194" s="9"/>
      <c r="Q1194" s="9"/>
      <c r="R1194" s="9"/>
      <c r="S1194" s="9"/>
      <c r="T1194" s="9"/>
      <c r="U1194" s="9"/>
      <c r="V1194" s="9"/>
      <c r="W1194" s="9"/>
    </row>
    <row r="1195">
      <c r="A1195" s="123"/>
      <c r="B1195" s="120"/>
      <c r="C1195" s="125"/>
      <c r="D1195" s="9"/>
      <c r="E1195" s="9"/>
      <c r="F1195" s="9"/>
      <c r="G1195" s="9"/>
      <c r="H1195" s="9"/>
      <c r="I1195" s="9"/>
      <c r="J1195" s="9"/>
      <c r="K1195" s="9"/>
      <c r="L1195" s="9"/>
      <c r="M1195" s="9"/>
      <c r="N1195" s="9"/>
      <c r="O1195" s="9"/>
      <c r="P1195" s="9"/>
      <c r="Q1195" s="9"/>
      <c r="R1195" s="9"/>
      <c r="S1195" s="9"/>
      <c r="T1195" s="9"/>
      <c r="U1195" s="9"/>
      <c r="V1195" s="9"/>
      <c r="W1195" s="9"/>
    </row>
    <row r="1196">
      <c r="A1196" s="123"/>
      <c r="B1196" s="5"/>
      <c r="C1196" s="116"/>
      <c r="D1196" s="9"/>
      <c r="E1196" s="9"/>
      <c r="F1196" s="9"/>
      <c r="G1196" s="9"/>
      <c r="H1196" s="9"/>
      <c r="I1196" s="9"/>
      <c r="J1196" s="9"/>
      <c r="K1196" s="9"/>
      <c r="L1196" s="9"/>
      <c r="M1196" s="9"/>
      <c r="N1196" s="9"/>
      <c r="O1196" s="9"/>
      <c r="P1196" s="9"/>
      <c r="Q1196" s="9"/>
      <c r="R1196" s="9"/>
      <c r="S1196" s="9"/>
      <c r="T1196" s="9"/>
      <c r="U1196" s="9"/>
      <c r="V1196" s="9"/>
      <c r="W1196" s="9"/>
    </row>
    <row r="1197">
      <c r="A1197" s="123"/>
      <c r="B1197" s="5"/>
      <c r="C1197" s="116"/>
      <c r="D1197" s="9"/>
      <c r="E1197" s="9"/>
      <c r="F1197" s="9"/>
      <c r="G1197" s="9"/>
      <c r="H1197" s="9"/>
      <c r="I1197" s="9"/>
      <c r="J1197" s="9"/>
      <c r="K1197" s="9"/>
      <c r="L1197" s="9"/>
      <c r="M1197" s="9"/>
      <c r="N1197" s="9"/>
      <c r="O1197" s="9"/>
      <c r="P1197" s="9"/>
      <c r="Q1197" s="9"/>
      <c r="R1197" s="9"/>
      <c r="S1197" s="9"/>
      <c r="T1197" s="9"/>
      <c r="U1197" s="9"/>
      <c r="V1197" s="9"/>
      <c r="W1197" s="9"/>
    </row>
    <row r="1198">
      <c r="A1198" s="123"/>
      <c r="B1198" s="5"/>
      <c r="C1198" s="116"/>
      <c r="D1198" s="9"/>
      <c r="E1198" s="9"/>
      <c r="F1198" s="9"/>
      <c r="G1198" s="9"/>
      <c r="H1198" s="9"/>
      <c r="I1198" s="9"/>
      <c r="J1198" s="9"/>
      <c r="K1198" s="9"/>
      <c r="L1198" s="9"/>
      <c r="M1198" s="9"/>
      <c r="N1198" s="9"/>
      <c r="O1198" s="9"/>
      <c r="P1198" s="9"/>
      <c r="Q1198" s="9"/>
      <c r="R1198" s="9"/>
      <c r="S1198" s="9"/>
      <c r="T1198" s="9"/>
      <c r="U1198" s="9"/>
      <c r="V1198" s="9"/>
      <c r="W1198" s="9"/>
    </row>
    <row r="1199">
      <c r="A1199" s="123"/>
      <c r="B1199" s="5"/>
      <c r="C1199" s="116"/>
      <c r="D1199" s="9"/>
      <c r="E1199" s="9"/>
      <c r="F1199" s="9"/>
      <c r="G1199" s="9"/>
      <c r="H1199" s="9"/>
      <c r="I1199" s="9"/>
      <c r="J1199" s="9"/>
      <c r="K1199" s="9"/>
      <c r="L1199" s="9"/>
      <c r="M1199" s="9"/>
      <c r="N1199" s="9"/>
      <c r="O1199" s="9"/>
      <c r="P1199" s="9"/>
      <c r="Q1199" s="9"/>
      <c r="R1199" s="9"/>
      <c r="S1199" s="9"/>
      <c r="T1199" s="9"/>
      <c r="U1199" s="9"/>
      <c r="V1199" s="9"/>
      <c r="W1199" s="9"/>
    </row>
    <row r="1200">
      <c r="A1200" s="123"/>
      <c r="B1200" s="5"/>
      <c r="C1200" s="116"/>
      <c r="D1200" s="9"/>
      <c r="E1200" s="9"/>
      <c r="F1200" s="9"/>
      <c r="G1200" s="9"/>
      <c r="H1200" s="9"/>
      <c r="I1200" s="9"/>
      <c r="J1200" s="9"/>
      <c r="K1200" s="9"/>
      <c r="L1200" s="9"/>
      <c r="M1200" s="9"/>
      <c r="N1200" s="9"/>
      <c r="O1200" s="9"/>
      <c r="P1200" s="9"/>
      <c r="Q1200" s="9"/>
      <c r="R1200" s="9"/>
      <c r="S1200" s="9"/>
      <c r="T1200" s="9"/>
      <c r="U1200" s="9"/>
      <c r="V1200" s="9"/>
      <c r="W1200" s="9"/>
    </row>
    <row r="1201">
      <c r="A1201" s="123"/>
      <c r="B1201" s="5"/>
      <c r="C1201" s="116"/>
      <c r="D1201" s="9"/>
      <c r="E1201" s="9"/>
      <c r="F1201" s="9"/>
      <c r="G1201" s="9"/>
      <c r="H1201" s="9"/>
      <c r="I1201" s="9"/>
      <c r="J1201" s="9"/>
      <c r="K1201" s="9"/>
      <c r="L1201" s="9"/>
      <c r="M1201" s="9"/>
      <c r="N1201" s="9"/>
      <c r="O1201" s="9"/>
      <c r="P1201" s="9"/>
      <c r="Q1201" s="9"/>
      <c r="R1201" s="9"/>
      <c r="S1201" s="9"/>
      <c r="T1201" s="9"/>
      <c r="U1201" s="9"/>
      <c r="V1201" s="9"/>
      <c r="W1201" s="9"/>
    </row>
    <row r="1202">
      <c r="A1202" s="123"/>
      <c r="B1202" s="5"/>
      <c r="C1202" s="116"/>
      <c r="D1202" s="9"/>
      <c r="E1202" s="9"/>
      <c r="F1202" s="9"/>
      <c r="G1202" s="9"/>
      <c r="H1202" s="9"/>
      <c r="I1202" s="9"/>
      <c r="J1202" s="9"/>
      <c r="K1202" s="9"/>
      <c r="L1202" s="9"/>
      <c r="M1202" s="9"/>
      <c r="N1202" s="9"/>
      <c r="O1202" s="9"/>
      <c r="P1202" s="9"/>
      <c r="Q1202" s="9"/>
      <c r="R1202" s="9"/>
      <c r="S1202" s="9"/>
      <c r="T1202" s="9"/>
      <c r="U1202" s="9"/>
      <c r="V1202" s="9"/>
      <c r="W1202" s="9"/>
    </row>
    <row r="1203">
      <c r="A1203" s="123"/>
      <c r="B1203" s="5"/>
      <c r="C1203" s="116"/>
      <c r="D1203" s="9"/>
      <c r="E1203" s="9"/>
      <c r="F1203" s="9"/>
      <c r="G1203" s="9"/>
      <c r="H1203" s="9"/>
      <c r="I1203" s="9"/>
      <c r="J1203" s="9"/>
      <c r="K1203" s="9"/>
      <c r="L1203" s="9"/>
      <c r="M1203" s="9"/>
      <c r="N1203" s="9"/>
      <c r="O1203" s="9"/>
      <c r="P1203" s="9"/>
      <c r="Q1203" s="9"/>
      <c r="R1203" s="9"/>
      <c r="S1203" s="9"/>
      <c r="T1203" s="9"/>
      <c r="U1203" s="9"/>
      <c r="V1203" s="9"/>
      <c r="W1203" s="9"/>
    </row>
    <row r="1204">
      <c r="A1204" s="123"/>
      <c r="B1204" s="5"/>
      <c r="C1204" s="116"/>
      <c r="D1204" s="9"/>
      <c r="E1204" s="9"/>
      <c r="F1204" s="9"/>
      <c r="G1204" s="9"/>
      <c r="H1204" s="9"/>
      <c r="I1204" s="9"/>
      <c r="J1204" s="9"/>
      <c r="K1204" s="9"/>
      <c r="L1204" s="9"/>
      <c r="M1204" s="9"/>
      <c r="N1204" s="9"/>
      <c r="O1204" s="9"/>
      <c r="P1204" s="9"/>
      <c r="Q1204" s="9"/>
      <c r="R1204" s="9"/>
      <c r="S1204" s="9"/>
      <c r="T1204" s="9"/>
      <c r="U1204" s="9"/>
      <c r="V1204" s="9"/>
      <c r="W1204" s="9"/>
    </row>
    <row r="1205">
      <c r="A1205" s="123"/>
      <c r="B1205" s="5"/>
      <c r="C1205" s="116"/>
      <c r="D1205" s="9"/>
      <c r="E1205" s="9"/>
      <c r="F1205" s="9"/>
      <c r="G1205" s="9"/>
      <c r="H1205" s="9"/>
      <c r="I1205" s="9"/>
      <c r="J1205" s="9"/>
      <c r="K1205" s="9"/>
      <c r="L1205" s="9"/>
      <c r="M1205" s="9"/>
      <c r="N1205" s="9"/>
      <c r="O1205" s="9"/>
      <c r="P1205" s="9"/>
      <c r="Q1205" s="9"/>
      <c r="R1205" s="9"/>
      <c r="S1205" s="9"/>
      <c r="T1205" s="9"/>
      <c r="U1205" s="9"/>
      <c r="V1205" s="9"/>
      <c r="W1205" s="9"/>
    </row>
    <row r="1206">
      <c r="A1206" s="123"/>
      <c r="B1206" s="39"/>
      <c r="C1206" s="116"/>
      <c r="D1206" s="9"/>
      <c r="E1206" s="9"/>
      <c r="F1206" s="9"/>
      <c r="G1206" s="9"/>
      <c r="H1206" s="9"/>
      <c r="I1206" s="9"/>
      <c r="J1206" s="9"/>
      <c r="K1206" s="9"/>
      <c r="L1206" s="9"/>
      <c r="M1206" s="9"/>
      <c r="N1206" s="9"/>
      <c r="O1206" s="9"/>
      <c r="P1206" s="9"/>
      <c r="Q1206" s="9"/>
      <c r="R1206" s="9"/>
      <c r="S1206" s="9"/>
      <c r="T1206" s="9"/>
      <c r="U1206" s="9"/>
      <c r="V1206" s="9"/>
      <c r="W1206" s="9"/>
    </row>
    <row r="1207">
      <c r="A1207" s="123"/>
      <c r="B1207" s="39"/>
      <c r="C1207" s="116"/>
      <c r="D1207" s="9"/>
      <c r="E1207" s="9"/>
      <c r="F1207" s="9"/>
      <c r="G1207" s="9"/>
      <c r="H1207" s="9"/>
      <c r="I1207" s="9"/>
      <c r="J1207" s="9"/>
      <c r="K1207" s="9"/>
      <c r="L1207" s="9"/>
      <c r="M1207" s="9"/>
      <c r="N1207" s="9"/>
      <c r="O1207" s="9"/>
      <c r="P1207" s="9"/>
      <c r="Q1207" s="9"/>
      <c r="R1207" s="9"/>
      <c r="S1207" s="9"/>
      <c r="T1207" s="9"/>
      <c r="U1207" s="9"/>
      <c r="V1207" s="9"/>
      <c r="W1207" s="9"/>
    </row>
    <row r="1208">
      <c r="A1208" s="123"/>
      <c r="B1208" s="39"/>
      <c r="C1208" s="116"/>
      <c r="D1208" s="9"/>
      <c r="E1208" s="9"/>
      <c r="F1208" s="9"/>
      <c r="G1208" s="9"/>
      <c r="H1208" s="9"/>
      <c r="I1208" s="9"/>
      <c r="J1208" s="9"/>
      <c r="K1208" s="9"/>
      <c r="L1208" s="9"/>
      <c r="M1208" s="9"/>
      <c r="N1208" s="9"/>
      <c r="O1208" s="9"/>
      <c r="P1208" s="9"/>
      <c r="Q1208" s="9"/>
      <c r="R1208" s="9"/>
      <c r="S1208" s="9"/>
      <c r="T1208" s="9"/>
      <c r="U1208" s="9"/>
      <c r="V1208" s="9"/>
      <c r="W1208" s="9"/>
    </row>
    <row r="1209">
      <c r="A1209" s="123"/>
      <c r="B1209" s="5"/>
      <c r="C1209" s="116"/>
      <c r="D1209" s="9"/>
      <c r="E1209" s="9"/>
      <c r="F1209" s="9"/>
      <c r="G1209" s="9"/>
      <c r="H1209" s="9"/>
      <c r="I1209" s="9"/>
      <c r="J1209" s="9"/>
      <c r="K1209" s="9"/>
      <c r="L1209" s="9"/>
      <c r="M1209" s="9"/>
      <c r="N1209" s="9"/>
      <c r="O1209" s="9"/>
      <c r="P1209" s="9"/>
      <c r="Q1209" s="9"/>
      <c r="R1209" s="9"/>
      <c r="S1209" s="9"/>
      <c r="T1209" s="9"/>
      <c r="U1209" s="9"/>
      <c r="V1209" s="9"/>
      <c r="W1209" s="9"/>
    </row>
    <row r="1210">
      <c r="A1210" s="123"/>
      <c r="B1210" s="5"/>
      <c r="C1210" s="116"/>
      <c r="D1210" s="9"/>
      <c r="E1210" s="9"/>
      <c r="F1210" s="9"/>
      <c r="G1210" s="9"/>
      <c r="H1210" s="9"/>
      <c r="I1210" s="9"/>
      <c r="J1210" s="9"/>
      <c r="K1210" s="9"/>
      <c r="L1210" s="9"/>
      <c r="M1210" s="9"/>
      <c r="N1210" s="9"/>
      <c r="O1210" s="9"/>
      <c r="P1210" s="9"/>
      <c r="Q1210" s="9"/>
      <c r="R1210" s="9"/>
      <c r="S1210" s="9"/>
      <c r="T1210" s="9"/>
      <c r="U1210" s="9"/>
      <c r="V1210" s="9"/>
      <c r="W1210" s="9"/>
    </row>
    <row r="1211">
      <c r="A1211" s="123"/>
      <c r="B1211" s="39"/>
      <c r="C1211" s="116"/>
      <c r="D1211" s="9"/>
      <c r="E1211" s="9"/>
      <c r="F1211" s="9"/>
      <c r="G1211" s="9"/>
      <c r="H1211" s="9"/>
      <c r="I1211" s="9"/>
      <c r="J1211" s="9"/>
      <c r="K1211" s="9"/>
      <c r="L1211" s="9"/>
      <c r="M1211" s="9"/>
      <c r="N1211" s="9"/>
      <c r="O1211" s="9"/>
      <c r="P1211" s="9"/>
      <c r="Q1211" s="9"/>
      <c r="R1211" s="9"/>
      <c r="S1211" s="9"/>
      <c r="T1211" s="9"/>
      <c r="U1211" s="9"/>
      <c r="V1211" s="9"/>
      <c r="W1211" s="9"/>
    </row>
    <row r="1212">
      <c r="A1212" s="123"/>
      <c r="B1212" s="39"/>
      <c r="C1212" s="116"/>
      <c r="D1212" s="9"/>
      <c r="E1212" s="9"/>
      <c r="F1212" s="9"/>
      <c r="G1212" s="9"/>
      <c r="H1212" s="9"/>
      <c r="I1212" s="9"/>
      <c r="J1212" s="9"/>
      <c r="K1212" s="9"/>
      <c r="L1212" s="9"/>
      <c r="M1212" s="9"/>
      <c r="N1212" s="9"/>
      <c r="O1212" s="9"/>
      <c r="P1212" s="9"/>
      <c r="Q1212" s="9"/>
      <c r="R1212" s="9"/>
      <c r="S1212" s="9"/>
      <c r="T1212" s="9"/>
      <c r="U1212" s="9"/>
      <c r="V1212" s="9"/>
      <c r="W1212" s="9"/>
    </row>
    <row r="1213">
      <c r="A1213" s="123"/>
      <c r="B1213" s="126"/>
      <c r="C1213" s="116"/>
      <c r="D1213" s="9"/>
      <c r="E1213" s="9"/>
      <c r="F1213" s="9"/>
      <c r="G1213" s="9"/>
      <c r="H1213" s="9"/>
      <c r="I1213" s="9"/>
      <c r="J1213" s="9"/>
      <c r="K1213" s="9"/>
      <c r="L1213" s="9"/>
      <c r="M1213" s="9"/>
      <c r="N1213" s="9"/>
      <c r="O1213" s="9"/>
      <c r="P1213" s="9"/>
      <c r="Q1213" s="9"/>
      <c r="R1213" s="9"/>
      <c r="S1213" s="9"/>
      <c r="T1213" s="9"/>
      <c r="U1213" s="9"/>
      <c r="V1213" s="9"/>
      <c r="W1213" s="9"/>
    </row>
    <row r="1214">
      <c r="A1214" s="123"/>
      <c r="B1214" s="126"/>
      <c r="C1214" s="116"/>
      <c r="D1214" s="9"/>
      <c r="E1214" s="9"/>
      <c r="F1214" s="9"/>
      <c r="G1214" s="9"/>
      <c r="H1214" s="9"/>
      <c r="I1214" s="9"/>
      <c r="J1214" s="9"/>
      <c r="K1214" s="9"/>
      <c r="L1214" s="9"/>
      <c r="M1214" s="9"/>
      <c r="N1214" s="9"/>
      <c r="O1214" s="9"/>
      <c r="P1214" s="9"/>
      <c r="Q1214" s="9"/>
      <c r="R1214" s="9"/>
      <c r="S1214" s="9"/>
      <c r="T1214" s="9"/>
      <c r="U1214" s="9"/>
      <c r="V1214" s="9"/>
      <c r="W1214" s="9"/>
    </row>
    <row r="1215">
      <c r="A1215" s="123"/>
      <c r="B1215" s="126"/>
      <c r="C1215" s="116"/>
      <c r="D1215" s="9"/>
      <c r="E1215" s="9"/>
      <c r="F1215" s="9"/>
      <c r="G1215" s="9"/>
      <c r="H1215" s="9"/>
      <c r="I1215" s="9"/>
      <c r="J1215" s="9"/>
      <c r="K1215" s="9"/>
      <c r="L1215" s="9"/>
      <c r="M1215" s="9"/>
      <c r="N1215" s="9"/>
      <c r="O1215" s="9"/>
      <c r="P1215" s="9"/>
      <c r="Q1215" s="9"/>
      <c r="R1215" s="9"/>
      <c r="S1215" s="9"/>
      <c r="T1215" s="9"/>
      <c r="U1215" s="9"/>
      <c r="V1215" s="9"/>
      <c r="W1215" s="9"/>
    </row>
    <row r="1216">
      <c r="A1216" s="123"/>
      <c r="B1216" s="126"/>
      <c r="C1216" s="116"/>
      <c r="D1216" s="9"/>
      <c r="E1216" s="9"/>
      <c r="F1216" s="9"/>
      <c r="G1216" s="9"/>
      <c r="H1216" s="9"/>
      <c r="I1216" s="9"/>
      <c r="J1216" s="9"/>
      <c r="K1216" s="9"/>
      <c r="L1216" s="9"/>
      <c r="M1216" s="9"/>
      <c r="N1216" s="9"/>
      <c r="O1216" s="9"/>
      <c r="P1216" s="9"/>
      <c r="Q1216" s="9"/>
      <c r="R1216" s="9"/>
      <c r="S1216" s="9"/>
      <c r="T1216" s="9"/>
      <c r="U1216" s="9"/>
      <c r="V1216" s="9"/>
      <c r="W1216" s="9"/>
    </row>
    <row r="1217">
      <c r="A1217" s="123"/>
      <c r="B1217" s="127"/>
      <c r="C1217" s="116"/>
      <c r="D1217" s="9"/>
      <c r="E1217" s="9"/>
      <c r="F1217" s="9"/>
      <c r="G1217" s="9"/>
      <c r="H1217" s="9"/>
      <c r="I1217" s="9"/>
      <c r="J1217" s="9"/>
      <c r="K1217" s="9"/>
      <c r="L1217" s="9"/>
      <c r="M1217" s="9"/>
      <c r="N1217" s="9"/>
      <c r="O1217" s="9"/>
      <c r="P1217" s="9"/>
      <c r="Q1217" s="9"/>
      <c r="R1217" s="9"/>
      <c r="S1217" s="9"/>
      <c r="T1217" s="9"/>
      <c r="U1217" s="9"/>
      <c r="V1217" s="9"/>
      <c r="W1217" s="9"/>
    </row>
    <row r="1218">
      <c r="A1218" s="123"/>
      <c r="B1218" s="128"/>
      <c r="C1218" s="119"/>
      <c r="D1218" s="9"/>
      <c r="E1218" s="9"/>
      <c r="F1218" s="9"/>
      <c r="G1218" s="9"/>
      <c r="H1218" s="9"/>
      <c r="I1218" s="9"/>
      <c r="J1218" s="9"/>
      <c r="K1218" s="9"/>
      <c r="L1218" s="9"/>
      <c r="M1218" s="9"/>
      <c r="N1218" s="9"/>
      <c r="O1218" s="9"/>
      <c r="P1218" s="9"/>
      <c r="Q1218" s="9"/>
      <c r="R1218" s="9"/>
      <c r="S1218" s="9"/>
      <c r="T1218" s="9"/>
      <c r="U1218" s="9"/>
      <c r="V1218" s="9"/>
      <c r="W1218" s="9"/>
    </row>
    <row r="1219">
      <c r="A1219" s="123"/>
      <c r="B1219" s="128"/>
      <c r="C1219" s="119"/>
      <c r="D1219" s="9"/>
      <c r="E1219" s="9"/>
      <c r="F1219" s="9"/>
      <c r="G1219" s="9"/>
      <c r="H1219" s="9"/>
      <c r="I1219" s="9"/>
      <c r="J1219" s="9"/>
      <c r="K1219" s="9"/>
      <c r="L1219" s="9"/>
      <c r="M1219" s="9"/>
      <c r="N1219" s="9"/>
      <c r="O1219" s="9"/>
      <c r="P1219" s="9"/>
      <c r="Q1219" s="9"/>
      <c r="R1219" s="9"/>
      <c r="S1219" s="9"/>
      <c r="T1219" s="9"/>
      <c r="U1219" s="9"/>
      <c r="V1219" s="9"/>
      <c r="W1219" s="9"/>
    </row>
    <row r="1220">
      <c r="A1220" s="123"/>
      <c r="B1220" s="39"/>
      <c r="C1220" s="116"/>
      <c r="D1220" s="9"/>
      <c r="E1220" s="9"/>
      <c r="F1220" s="9"/>
      <c r="G1220" s="9"/>
      <c r="H1220" s="9"/>
      <c r="I1220" s="9"/>
      <c r="J1220" s="9"/>
      <c r="K1220" s="9"/>
      <c r="L1220" s="9"/>
      <c r="M1220" s="9"/>
      <c r="N1220" s="9"/>
      <c r="O1220" s="9"/>
      <c r="P1220" s="9"/>
      <c r="Q1220" s="9"/>
      <c r="R1220" s="9"/>
      <c r="S1220" s="9"/>
      <c r="T1220" s="9"/>
      <c r="U1220" s="9"/>
      <c r="V1220" s="9"/>
      <c r="W1220" s="9"/>
    </row>
    <row r="1221">
      <c r="A1221" s="123"/>
      <c r="B1221" s="39"/>
      <c r="C1221" s="116"/>
      <c r="D1221" s="9"/>
      <c r="E1221" s="9"/>
      <c r="F1221" s="9"/>
      <c r="G1221" s="9"/>
      <c r="H1221" s="9"/>
      <c r="I1221" s="9"/>
      <c r="J1221" s="9"/>
      <c r="K1221" s="9"/>
      <c r="L1221" s="9"/>
      <c r="M1221" s="9"/>
      <c r="N1221" s="9"/>
      <c r="O1221" s="9"/>
      <c r="P1221" s="9"/>
      <c r="Q1221" s="9"/>
      <c r="R1221" s="9"/>
      <c r="S1221" s="9"/>
      <c r="T1221" s="9"/>
      <c r="U1221" s="9"/>
      <c r="V1221" s="9"/>
      <c r="W1221" s="9"/>
    </row>
    <row r="1222">
      <c r="A1222" s="123"/>
      <c r="B1222" s="5"/>
      <c r="C1222" s="116"/>
      <c r="D1222" s="9"/>
      <c r="E1222" s="9"/>
      <c r="F1222" s="9"/>
      <c r="G1222" s="9"/>
      <c r="H1222" s="9"/>
      <c r="I1222" s="9"/>
      <c r="J1222" s="9"/>
      <c r="K1222" s="9"/>
      <c r="L1222" s="9"/>
      <c r="M1222" s="9"/>
      <c r="N1222" s="9"/>
      <c r="O1222" s="9"/>
      <c r="P1222" s="9"/>
      <c r="Q1222" s="9"/>
      <c r="R1222" s="9"/>
      <c r="S1222" s="9"/>
      <c r="T1222" s="9"/>
      <c r="U1222" s="9"/>
      <c r="V1222" s="9"/>
      <c r="W1222" s="9"/>
    </row>
    <row r="1223">
      <c r="A1223" s="123"/>
      <c r="B1223" s="39"/>
      <c r="C1223" s="116"/>
      <c r="D1223" s="9"/>
      <c r="E1223" s="9"/>
      <c r="F1223" s="9"/>
      <c r="G1223" s="9"/>
      <c r="H1223" s="9"/>
      <c r="I1223" s="9"/>
      <c r="J1223" s="9"/>
      <c r="K1223" s="9"/>
      <c r="L1223" s="9"/>
      <c r="M1223" s="9"/>
      <c r="N1223" s="9"/>
      <c r="O1223" s="9"/>
      <c r="P1223" s="9"/>
      <c r="Q1223" s="9"/>
      <c r="R1223" s="9"/>
      <c r="S1223" s="9"/>
      <c r="T1223" s="9"/>
      <c r="U1223" s="9"/>
      <c r="V1223" s="9"/>
      <c r="W1223" s="9"/>
    </row>
    <row r="1224">
      <c r="A1224" s="123"/>
      <c r="B1224" s="39"/>
      <c r="C1224" s="116"/>
      <c r="D1224" s="9"/>
      <c r="E1224" s="9"/>
      <c r="F1224" s="9"/>
      <c r="G1224" s="9"/>
      <c r="H1224" s="9"/>
      <c r="I1224" s="9"/>
      <c r="J1224" s="9"/>
      <c r="K1224" s="9"/>
      <c r="L1224" s="9"/>
      <c r="M1224" s="9"/>
      <c r="N1224" s="9"/>
      <c r="O1224" s="9"/>
      <c r="P1224" s="9"/>
      <c r="Q1224" s="9"/>
      <c r="R1224" s="9"/>
      <c r="S1224" s="9"/>
      <c r="T1224" s="9"/>
      <c r="U1224" s="9"/>
      <c r="V1224" s="9"/>
      <c r="W1224" s="9"/>
    </row>
    <row r="1225">
      <c r="A1225" s="123"/>
      <c r="B1225" s="39"/>
      <c r="C1225" s="116"/>
      <c r="D1225" s="9"/>
      <c r="E1225" s="9"/>
      <c r="F1225" s="9"/>
      <c r="G1225" s="9"/>
      <c r="H1225" s="9"/>
      <c r="I1225" s="9"/>
      <c r="J1225" s="9"/>
      <c r="K1225" s="9"/>
      <c r="L1225" s="9"/>
      <c r="M1225" s="9"/>
      <c r="N1225" s="9"/>
      <c r="O1225" s="9"/>
      <c r="P1225" s="9"/>
      <c r="Q1225" s="9"/>
      <c r="R1225" s="9"/>
      <c r="S1225" s="9"/>
      <c r="T1225" s="9"/>
      <c r="U1225" s="9"/>
      <c r="V1225" s="9"/>
      <c r="W1225" s="9"/>
    </row>
    <row r="1226">
      <c r="A1226" s="123"/>
      <c r="B1226" s="39"/>
      <c r="C1226" s="116"/>
      <c r="D1226" s="9"/>
      <c r="E1226" s="9"/>
      <c r="F1226" s="9"/>
      <c r="G1226" s="9"/>
      <c r="H1226" s="9"/>
      <c r="I1226" s="9"/>
      <c r="J1226" s="9"/>
      <c r="K1226" s="9"/>
      <c r="L1226" s="9"/>
      <c r="M1226" s="9"/>
      <c r="N1226" s="9"/>
      <c r="O1226" s="9"/>
      <c r="P1226" s="9"/>
      <c r="Q1226" s="9"/>
      <c r="R1226" s="9"/>
      <c r="S1226" s="9"/>
      <c r="T1226" s="9"/>
      <c r="U1226" s="9"/>
      <c r="V1226" s="9"/>
      <c r="W1226" s="9"/>
    </row>
    <row r="1227">
      <c r="A1227" s="123"/>
      <c r="B1227" s="5"/>
      <c r="C1227" s="116"/>
      <c r="D1227" s="9"/>
      <c r="E1227" s="9"/>
      <c r="F1227" s="9"/>
      <c r="G1227" s="9"/>
      <c r="H1227" s="9"/>
      <c r="I1227" s="9"/>
      <c r="J1227" s="9"/>
      <c r="K1227" s="9"/>
      <c r="L1227" s="9"/>
      <c r="M1227" s="9"/>
      <c r="N1227" s="9"/>
      <c r="O1227" s="9"/>
      <c r="P1227" s="9"/>
      <c r="Q1227" s="9"/>
      <c r="R1227" s="9"/>
      <c r="S1227" s="9"/>
      <c r="T1227" s="9"/>
      <c r="U1227" s="9"/>
      <c r="V1227" s="9"/>
      <c r="W1227" s="9"/>
    </row>
    <row r="1228">
      <c r="A1228" s="123"/>
      <c r="B1228" s="5"/>
      <c r="C1228" s="116"/>
      <c r="D1228" s="9"/>
      <c r="E1228" s="9"/>
      <c r="F1228" s="9"/>
      <c r="G1228" s="9"/>
      <c r="H1228" s="9"/>
      <c r="I1228" s="9"/>
      <c r="J1228" s="9"/>
      <c r="K1228" s="9"/>
      <c r="L1228" s="9"/>
      <c r="M1228" s="9"/>
      <c r="N1228" s="9"/>
      <c r="O1228" s="9"/>
      <c r="P1228" s="9"/>
      <c r="Q1228" s="9"/>
      <c r="R1228" s="9"/>
      <c r="S1228" s="9"/>
      <c r="T1228" s="9"/>
      <c r="U1228" s="9"/>
      <c r="V1228" s="9"/>
      <c r="W1228" s="9"/>
    </row>
    <row r="1229">
      <c r="A1229" s="123"/>
      <c r="B1229" s="5"/>
      <c r="C1229" s="116"/>
      <c r="D1229" s="9"/>
      <c r="E1229" s="9"/>
      <c r="F1229" s="9"/>
      <c r="G1229" s="9"/>
      <c r="H1229" s="9"/>
      <c r="I1229" s="9"/>
      <c r="J1229" s="9"/>
      <c r="K1229" s="9"/>
      <c r="L1229" s="9"/>
      <c r="M1229" s="9"/>
      <c r="N1229" s="9"/>
      <c r="O1229" s="9"/>
      <c r="P1229" s="9"/>
      <c r="Q1229" s="9"/>
      <c r="R1229" s="9"/>
      <c r="S1229" s="9"/>
      <c r="T1229" s="9"/>
      <c r="U1229" s="9"/>
      <c r="V1229" s="9"/>
      <c r="W1229" s="9"/>
    </row>
    <row r="1230">
      <c r="A1230" s="123"/>
      <c r="B1230" s="5"/>
      <c r="C1230" s="116"/>
      <c r="D1230" s="9"/>
      <c r="E1230" s="9"/>
      <c r="F1230" s="9"/>
      <c r="G1230" s="9"/>
      <c r="H1230" s="9"/>
      <c r="I1230" s="9"/>
      <c r="J1230" s="9"/>
      <c r="K1230" s="9"/>
      <c r="L1230" s="9"/>
      <c r="M1230" s="9"/>
      <c r="N1230" s="9"/>
      <c r="O1230" s="9"/>
      <c r="P1230" s="9"/>
      <c r="Q1230" s="9"/>
      <c r="R1230" s="9"/>
      <c r="S1230" s="9"/>
      <c r="T1230" s="9"/>
      <c r="U1230" s="9"/>
      <c r="V1230" s="9"/>
      <c r="W1230" s="9"/>
    </row>
    <row r="1231">
      <c r="A1231" s="123"/>
      <c r="B1231" s="39"/>
      <c r="C1231" s="116"/>
      <c r="D1231" s="9"/>
      <c r="E1231" s="9"/>
      <c r="F1231" s="9"/>
      <c r="G1231" s="9"/>
      <c r="H1231" s="9"/>
      <c r="I1231" s="9"/>
      <c r="J1231" s="9"/>
      <c r="K1231" s="9"/>
      <c r="L1231" s="9"/>
      <c r="M1231" s="9"/>
      <c r="N1231" s="9"/>
      <c r="O1231" s="9"/>
      <c r="P1231" s="9"/>
      <c r="Q1231" s="9"/>
      <c r="R1231" s="9"/>
      <c r="S1231" s="9"/>
      <c r="T1231" s="9"/>
      <c r="U1231" s="9"/>
      <c r="V1231" s="9"/>
      <c r="W1231" s="9"/>
    </row>
    <row r="1232">
      <c r="A1232" s="123"/>
      <c r="B1232" s="39"/>
      <c r="C1232" s="116"/>
      <c r="D1232" s="9"/>
      <c r="E1232" s="9"/>
      <c r="F1232" s="9"/>
      <c r="G1232" s="9"/>
      <c r="H1232" s="9"/>
      <c r="I1232" s="9"/>
      <c r="J1232" s="9"/>
      <c r="K1232" s="9"/>
      <c r="L1232" s="9"/>
      <c r="M1232" s="9"/>
      <c r="N1232" s="9"/>
      <c r="O1232" s="9"/>
      <c r="P1232" s="9"/>
      <c r="Q1232" s="9"/>
      <c r="R1232" s="9"/>
      <c r="S1232" s="9"/>
      <c r="T1232" s="9"/>
      <c r="U1232" s="9"/>
      <c r="V1232" s="9"/>
      <c r="W1232" s="9"/>
    </row>
    <row r="1233">
      <c r="A1233" s="123"/>
      <c r="B1233" s="5"/>
      <c r="C1233" s="116"/>
      <c r="D1233" s="9"/>
      <c r="E1233" s="9"/>
      <c r="F1233" s="9"/>
      <c r="G1233" s="9"/>
      <c r="H1233" s="9"/>
      <c r="I1233" s="9"/>
      <c r="J1233" s="9"/>
      <c r="K1233" s="9"/>
      <c r="L1233" s="9"/>
      <c r="M1233" s="9"/>
      <c r="N1233" s="9"/>
      <c r="O1233" s="9"/>
      <c r="P1233" s="9"/>
      <c r="Q1233" s="9"/>
      <c r="R1233" s="9"/>
      <c r="S1233" s="9"/>
      <c r="T1233" s="9"/>
      <c r="U1233" s="9"/>
      <c r="V1233" s="9"/>
      <c r="W1233" s="9"/>
    </row>
    <row r="1234">
      <c r="A1234" s="123"/>
      <c r="B1234" s="39"/>
      <c r="C1234" s="116"/>
      <c r="D1234" s="9"/>
      <c r="E1234" s="9"/>
      <c r="F1234" s="9"/>
      <c r="G1234" s="9"/>
      <c r="H1234" s="9"/>
      <c r="I1234" s="9"/>
      <c r="J1234" s="9"/>
      <c r="K1234" s="9"/>
      <c r="L1234" s="9"/>
      <c r="M1234" s="9"/>
      <c r="N1234" s="9"/>
      <c r="O1234" s="9"/>
      <c r="P1234" s="9"/>
      <c r="Q1234" s="9"/>
      <c r="R1234" s="9"/>
      <c r="S1234" s="9"/>
      <c r="T1234" s="9"/>
      <c r="U1234" s="9"/>
      <c r="V1234" s="9"/>
      <c r="W1234" s="9"/>
    </row>
    <row r="1235">
      <c r="A1235" s="123"/>
      <c r="B1235" s="39"/>
      <c r="C1235" s="116"/>
      <c r="D1235" s="9"/>
      <c r="E1235" s="9"/>
      <c r="F1235" s="9"/>
      <c r="G1235" s="9"/>
      <c r="H1235" s="9"/>
      <c r="I1235" s="9"/>
      <c r="J1235" s="9"/>
      <c r="K1235" s="9"/>
      <c r="L1235" s="9"/>
      <c r="M1235" s="9"/>
      <c r="N1235" s="9"/>
      <c r="O1235" s="9"/>
      <c r="P1235" s="9"/>
      <c r="Q1235" s="9"/>
      <c r="R1235" s="9"/>
      <c r="S1235" s="9"/>
      <c r="T1235" s="9"/>
      <c r="U1235" s="9"/>
      <c r="V1235" s="9"/>
      <c r="W1235" s="9"/>
    </row>
    <row r="1236">
      <c r="A1236" s="123"/>
      <c r="B1236" s="39"/>
      <c r="C1236" s="116"/>
      <c r="D1236" s="9"/>
      <c r="E1236" s="9"/>
      <c r="F1236" s="9"/>
      <c r="G1236" s="9"/>
      <c r="H1236" s="9"/>
      <c r="I1236" s="9"/>
      <c r="J1236" s="9"/>
      <c r="K1236" s="9"/>
      <c r="L1236" s="9"/>
      <c r="M1236" s="9"/>
      <c r="N1236" s="9"/>
      <c r="O1236" s="9"/>
      <c r="P1236" s="9"/>
      <c r="Q1236" s="9"/>
      <c r="R1236" s="9"/>
      <c r="S1236" s="9"/>
      <c r="T1236" s="9"/>
      <c r="U1236" s="9"/>
      <c r="V1236" s="9"/>
      <c r="W1236" s="9"/>
    </row>
    <row r="1237">
      <c r="A1237" s="123"/>
      <c r="B1237" s="39"/>
      <c r="C1237" s="116"/>
      <c r="D1237" s="9"/>
      <c r="E1237" s="9"/>
      <c r="F1237" s="9"/>
      <c r="G1237" s="9"/>
      <c r="H1237" s="9"/>
      <c r="I1237" s="9"/>
      <c r="J1237" s="9"/>
      <c r="K1237" s="9"/>
      <c r="L1237" s="9"/>
      <c r="M1237" s="9"/>
      <c r="N1237" s="9"/>
      <c r="O1237" s="9"/>
      <c r="P1237" s="9"/>
      <c r="Q1237" s="9"/>
      <c r="R1237" s="9"/>
      <c r="S1237" s="9"/>
      <c r="T1237" s="9"/>
      <c r="U1237" s="9"/>
      <c r="V1237" s="9"/>
      <c r="W1237" s="9"/>
    </row>
    <row r="1238">
      <c r="A1238" s="123"/>
      <c r="B1238" s="39"/>
      <c r="C1238" s="116"/>
      <c r="D1238" s="9"/>
      <c r="E1238" s="9"/>
      <c r="F1238" s="9"/>
      <c r="G1238" s="9"/>
      <c r="H1238" s="9"/>
      <c r="I1238" s="9"/>
      <c r="J1238" s="9"/>
      <c r="K1238" s="9"/>
      <c r="L1238" s="9"/>
      <c r="M1238" s="9"/>
      <c r="N1238" s="9"/>
      <c r="O1238" s="9"/>
      <c r="P1238" s="9"/>
      <c r="Q1238" s="9"/>
      <c r="R1238" s="9"/>
      <c r="S1238" s="9"/>
      <c r="T1238" s="9"/>
      <c r="U1238" s="9"/>
      <c r="V1238" s="9"/>
      <c r="W1238" s="9"/>
    </row>
    <row r="1239">
      <c r="A1239" s="123"/>
      <c r="B1239" s="39"/>
      <c r="C1239" s="116"/>
      <c r="D1239" s="9"/>
      <c r="E1239" s="9"/>
      <c r="F1239" s="9"/>
      <c r="G1239" s="9"/>
      <c r="H1239" s="9"/>
      <c r="I1239" s="9"/>
      <c r="J1239" s="9"/>
      <c r="K1239" s="9"/>
      <c r="L1239" s="9"/>
      <c r="M1239" s="9"/>
      <c r="N1239" s="9"/>
      <c r="O1239" s="9"/>
      <c r="P1239" s="9"/>
      <c r="Q1239" s="9"/>
      <c r="R1239" s="9"/>
      <c r="S1239" s="9"/>
      <c r="T1239" s="9"/>
      <c r="U1239" s="9"/>
      <c r="V1239" s="9"/>
      <c r="W1239" s="9"/>
    </row>
    <row r="1240">
      <c r="A1240" s="123"/>
      <c r="B1240" s="5"/>
      <c r="C1240" s="116"/>
      <c r="D1240" s="9"/>
      <c r="E1240" s="9"/>
      <c r="F1240" s="9"/>
      <c r="G1240" s="9"/>
      <c r="H1240" s="9"/>
      <c r="I1240" s="9"/>
      <c r="J1240" s="9"/>
      <c r="K1240" s="9"/>
      <c r="L1240" s="9"/>
      <c r="M1240" s="9"/>
      <c r="N1240" s="9"/>
      <c r="O1240" s="9"/>
      <c r="P1240" s="9"/>
      <c r="Q1240" s="9"/>
      <c r="R1240" s="9"/>
      <c r="S1240" s="9"/>
      <c r="T1240" s="9"/>
      <c r="U1240" s="9"/>
      <c r="V1240" s="9"/>
      <c r="W1240" s="9"/>
    </row>
    <row r="1241">
      <c r="A1241" s="123"/>
      <c r="B1241" s="5"/>
      <c r="C1241" s="116"/>
      <c r="D1241" s="9"/>
      <c r="E1241" s="9"/>
      <c r="F1241" s="9"/>
      <c r="G1241" s="9"/>
      <c r="H1241" s="9"/>
      <c r="I1241" s="9"/>
      <c r="J1241" s="9"/>
      <c r="K1241" s="9"/>
      <c r="L1241" s="9"/>
      <c r="M1241" s="9"/>
      <c r="N1241" s="9"/>
      <c r="O1241" s="9"/>
      <c r="P1241" s="9"/>
      <c r="Q1241" s="9"/>
      <c r="R1241" s="9"/>
      <c r="S1241" s="9"/>
      <c r="T1241" s="9"/>
      <c r="U1241" s="9"/>
      <c r="V1241" s="9"/>
      <c r="W1241" s="9"/>
    </row>
    <row r="1242">
      <c r="A1242" s="123"/>
      <c r="B1242" s="5"/>
      <c r="C1242" s="116"/>
      <c r="D1242" s="9"/>
      <c r="E1242" s="9"/>
      <c r="F1242" s="9"/>
      <c r="G1242" s="9"/>
      <c r="H1242" s="9"/>
      <c r="I1242" s="9"/>
      <c r="J1242" s="9"/>
      <c r="K1242" s="9"/>
      <c r="L1242" s="9"/>
      <c r="M1242" s="9"/>
      <c r="N1242" s="9"/>
      <c r="O1242" s="9"/>
      <c r="P1242" s="9"/>
      <c r="Q1242" s="9"/>
      <c r="R1242" s="9"/>
      <c r="S1242" s="9"/>
      <c r="T1242" s="9"/>
      <c r="U1242" s="9"/>
      <c r="V1242" s="9"/>
      <c r="W1242" s="9"/>
    </row>
    <row r="1243">
      <c r="A1243" s="123"/>
      <c r="B1243" s="39"/>
      <c r="C1243" s="116"/>
      <c r="D1243" s="9"/>
      <c r="E1243" s="9"/>
      <c r="F1243" s="9"/>
      <c r="G1243" s="9"/>
      <c r="H1243" s="9"/>
      <c r="I1243" s="9"/>
      <c r="J1243" s="9"/>
      <c r="K1243" s="9"/>
      <c r="L1243" s="9"/>
      <c r="M1243" s="9"/>
      <c r="N1243" s="9"/>
      <c r="O1243" s="9"/>
      <c r="P1243" s="9"/>
      <c r="Q1243" s="9"/>
      <c r="R1243" s="9"/>
      <c r="S1243" s="9"/>
      <c r="T1243" s="9"/>
      <c r="U1243" s="9"/>
      <c r="V1243" s="9"/>
      <c r="W1243" s="9"/>
    </row>
    <row r="1244">
      <c r="A1244" s="123"/>
      <c r="B1244" s="5"/>
      <c r="C1244" s="116"/>
      <c r="D1244" s="9"/>
      <c r="E1244" s="9"/>
      <c r="F1244" s="9"/>
      <c r="G1244" s="9"/>
      <c r="H1244" s="9"/>
      <c r="I1244" s="9"/>
      <c r="J1244" s="9"/>
      <c r="K1244" s="9"/>
      <c r="L1244" s="9"/>
      <c r="M1244" s="9"/>
      <c r="N1244" s="9"/>
      <c r="O1244" s="9"/>
      <c r="P1244" s="9"/>
      <c r="Q1244" s="9"/>
      <c r="R1244" s="9"/>
      <c r="S1244" s="9"/>
      <c r="T1244" s="9"/>
      <c r="U1244" s="9"/>
      <c r="V1244" s="9"/>
      <c r="W1244" s="9"/>
    </row>
    <row r="1245">
      <c r="A1245" s="123"/>
      <c r="B1245" s="5"/>
      <c r="C1245" s="116"/>
      <c r="D1245" s="9"/>
      <c r="E1245" s="9"/>
      <c r="F1245" s="9"/>
      <c r="G1245" s="9"/>
      <c r="H1245" s="9"/>
      <c r="I1245" s="9"/>
      <c r="J1245" s="9"/>
      <c r="K1245" s="9"/>
      <c r="L1245" s="9"/>
      <c r="M1245" s="9"/>
      <c r="N1245" s="9"/>
      <c r="O1245" s="9"/>
      <c r="P1245" s="9"/>
      <c r="Q1245" s="9"/>
      <c r="R1245" s="9"/>
      <c r="S1245" s="9"/>
      <c r="T1245" s="9"/>
      <c r="U1245" s="9"/>
      <c r="V1245" s="9"/>
      <c r="W1245" s="9"/>
    </row>
    <row r="1246">
      <c r="A1246" s="123"/>
      <c r="B1246" s="39"/>
      <c r="C1246" s="116"/>
      <c r="D1246" s="9"/>
      <c r="E1246" s="9"/>
      <c r="F1246" s="9"/>
      <c r="G1246" s="9"/>
      <c r="H1246" s="9"/>
      <c r="I1246" s="9"/>
      <c r="J1246" s="9"/>
      <c r="K1246" s="9"/>
      <c r="L1246" s="9"/>
      <c r="M1246" s="9"/>
      <c r="N1246" s="9"/>
      <c r="O1246" s="9"/>
      <c r="P1246" s="9"/>
      <c r="Q1246" s="9"/>
      <c r="R1246" s="9"/>
      <c r="S1246" s="9"/>
      <c r="T1246" s="9"/>
      <c r="U1246" s="9"/>
      <c r="V1246" s="9"/>
      <c r="W1246" s="9"/>
    </row>
    <row r="1247">
      <c r="A1247" s="123"/>
      <c r="B1247" s="5"/>
      <c r="C1247" s="116"/>
      <c r="D1247" s="9"/>
      <c r="E1247" s="9"/>
      <c r="F1247" s="9"/>
      <c r="G1247" s="9"/>
      <c r="H1247" s="9"/>
      <c r="I1247" s="9"/>
      <c r="J1247" s="9"/>
      <c r="K1247" s="9"/>
      <c r="L1247" s="9"/>
      <c r="M1247" s="9"/>
      <c r="N1247" s="9"/>
      <c r="O1247" s="9"/>
      <c r="P1247" s="9"/>
      <c r="Q1247" s="9"/>
      <c r="R1247" s="9"/>
      <c r="S1247" s="9"/>
      <c r="T1247" s="9"/>
      <c r="U1247" s="9"/>
      <c r="V1247" s="9"/>
      <c r="W1247" s="9"/>
    </row>
    <row r="1248">
      <c r="A1248" s="123"/>
      <c r="B1248" s="5"/>
      <c r="C1248" s="116"/>
      <c r="D1248" s="9"/>
      <c r="E1248" s="9"/>
      <c r="F1248" s="9"/>
      <c r="G1248" s="9"/>
      <c r="H1248" s="9"/>
      <c r="I1248" s="9"/>
      <c r="J1248" s="9"/>
      <c r="K1248" s="9"/>
      <c r="L1248" s="9"/>
      <c r="M1248" s="9"/>
      <c r="N1248" s="9"/>
      <c r="O1248" s="9"/>
      <c r="P1248" s="9"/>
      <c r="Q1248" s="9"/>
      <c r="R1248" s="9"/>
      <c r="S1248" s="9"/>
      <c r="T1248" s="9"/>
      <c r="U1248" s="9"/>
      <c r="V1248" s="9"/>
      <c r="W1248" s="9"/>
    </row>
    <row r="1249">
      <c r="A1249" s="123"/>
      <c r="B1249" s="5"/>
      <c r="C1249" s="116"/>
      <c r="D1249" s="9"/>
      <c r="E1249" s="9"/>
      <c r="F1249" s="9"/>
      <c r="G1249" s="9"/>
      <c r="H1249" s="9"/>
      <c r="I1249" s="9"/>
      <c r="J1249" s="9"/>
      <c r="K1249" s="9"/>
      <c r="L1249" s="9"/>
      <c r="M1249" s="9"/>
      <c r="N1249" s="9"/>
      <c r="O1249" s="9"/>
      <c r="P1249" s="9"/>
      <c r="Q1249" s="9"/>
      <c r="R1249" s="9"/>
      <c r="S1249" s="9"/>
      <c r="T1249" s="9"/>
      <c r="U1249" s="9"/>
      <c r="V1249" s="9"/>
      <c r="W1249" s="9"/>
    </row>
    <row r="1250">
      <c r="A1250" s="123"/>
      <c r="B1250" s="39"/>
      <c r="C1250" s="116"/>
      <c r="D1250" s="9"/>
      <c r="E1250" s="9"/>
      <c r="F1250" s="9"/>
      <c r="G1250" s="9"/>
      <c r="H1250" s="9"/>
      <c r="I1250" s="9"/>
      <c r="J1250" s="9"/>
      <c r="K1250" s="9"/>
      <c r="L1250" s="9"/>
      <c r="M1250" s="9"/>
      <c r="N1250" s="9"/>
      <c r="O1250" s="9"/>
      <c r="P1250" s="9"/>
      <c r="Q1250" s="9"/>
      <c r="R1250" s="9"/>
      <c r="S1250" s="9"/>
      <c r="T1250" s="9"/>
      <c r="U1250" s="9"/>
      <c r="V1250" s="9"/>
      <c r="W1250" s="9"/>
    </row>
    <row r="1251">
      <c r="A1251" s="123"/>
      <c r="B1251" s="5"/>
      <c r="C1251" s="116"/>
      <c r="D1251" s="9"/>
      <c r="E1251" s="9"/>
      <c r="F1251" s="9"/>
      <c r="G1251" s="9"/>
      <c r="H1251" s="9"/>
      <c r="I1251" s="9"/>
      <c r="J1251" s="9"/>
      <c r="K1251" s="9"/>
      <c r="L1251" s="9"/>
      <c r="M1251" s="9"/>
      <c r="N1251" s="9"/>
      <c r="O1251" s="9"/>
      <c r="P1251" s="9"/>
      <c r="Q1251" s="9"/>
      <c r="R1251" s="9"/>
      <c r="S1251" s="9"/>
      <c r="T1251" s="9"/>
      <c r="U1251" s="9"/>
      <c r="V1251" s="9"/>
      <c r="W1251" s="9"/>
    </row>
    <row r="1252">
      <c r="A1252" s="123"/>
      <c r="B1252" s="5"/>
      <c r="C1252" s="116"/>
      <c r="D1252" s="9"/>
      <c r="E1252" s="9"/>
      <c r="F1252" s="9"/>
      <c r="G1252" s="9"/>
      <c r="H1252" s="9"/>
      <c r="I1252" s="9"/>
      <c r="J1252" s="9"/>
      <c r="K1252" s="9"/>
      <c r="L1252" s="9"/>
      <c r="M1252" s="9"/>
      <c r="N1252" s="9"/>
      <c r="O1252" s="9"/>
      <c r="P1252" s="9"/>
      <c r="Q1252" s="9"/>
      <c r="R1252" s="9"/>
      <c r="S1252" s="9"/>
      <c r="T1252" s="9"/>
      <c r="U1252" s="9"/>
      <c r="V1252" s="9"/>
      <c r="W1252" s="9"/>
    </row>
    <row r="1253">
      <c r="A1253" s="123"/>
      <c r="B1253" s="39"/>
      <c r="C1253" s="116"/>
      <c r="D1253" s="9"/>
      <c r="E1253" s="9"/>
      <c r="F1253" s="9"/>
      <c r="G1253" s="9"/>
      <c r="H1253" s="9"/>
      <c r="I1253" s="9"/>
      <c r="J1253" s="9"/>
      <c r="K1253" s="9"/>
      <c r="L1253" s="9"/>
      <c r="M1253" s="9"/>
      <c r="N1253" s="9"/>
      <c r="O1253" s="9"/>
      <c r="P1253" s="9"/>
      <c r="Q1253" s="9"/>
      <c r="R1253" s="9"/>
      <c r="S1253" s="9"/>
      <c r="T1253" s="9"/>
      <c r="U1253" s="9"/>
      <c r="V1253" s="9"/>
      <c r="W1253" s="9"/>
    </row>
    <row r="1254">
      <c r="A1254" s="123"/>
      <c r="B1254" s="39"/>
      <c r="C1254" s="116"/>
      <c r="D1254" s="9"/>
      <c r="E1254" s="9"/>
      <c r="F1254" s="9"/>
      <c r="G1254" s="9"/>
      <c r="H1254" s="9"/>
      <c r="I1254" s="9"/>
      <c r="J1254" s="9"/>
      <c r="K1254" s="9"/>
      <c r="L1254" s="9"/>
      <c r="M1254" s="9"/>
      <c r="N1254" s="9"/>
      <c r="O1254" s="9"/>
      <c r="P1254" s="9"/>
      <c r="Q1254" s="9"/>
      <c r="R1254" s="9"/>
      <c r="S1254" s="9"/>
      <c r="T1254" s="9"/>
      <c r="U1254" s="9"/>
      <c r="V1254" s="9"/>
      <c r="W1254" s="9"/>
    </row>
    <row r="1255">
      <c r="A1255" s="123"/>
      <c r="B1255" s="39"/>
      <c r="C1255" s="116"/>
      <c r="D1255" s="9"/>
      <c r="E1255" s="9"/>
      <c r="F1255" s="9"/>
      <c r="G1255" s="9"/>
      <c r="H1255" s="9"/>
      <c r="I1255" s="9"/>
      <c r="J1255" s="9"/>
      <c r="K1255" s="9"/>
      <c r="L1255" s="9"/>
      <c r="M1255" s="9"/>
      <c r="N1255" s="9"/>
      <c r="O1255" s="9"/>
      <c r="P1255" s="9"/>
      <c r="Q1255" s="9"/>
      <c r="R1255" s="9"/>
      <c r="S1255" s="9"/>
      <c r="T1255" s="9"/>
      <c r="U1255" s="9"/>
      <c r="V1255" s="9"/>
      <c r="W1255" s="9"/>
    </row>
    <row r="1256">
      <c r="A1256" s="123"/>
      <c r="B1256" s="39"/>
      <c r="C1256" s="116"/>
      <c r="D1256" s="9"/>
      <c r="E1256" s="9"/>
      <c r="F1256" s="9"/>
      <c r="G1256" s="9"/>
      <c r="H1256" s="9"/>
      <c r="I1256" s="9"/>
      <c r="J1256" s="9"/>
      <c r="K1256" s="9"/>
      <c r="L1256" s="9"/>
      <c r="M1256" s="9"/>
      <c r="N1256" s="9"/>
      <c r="O1256" s="9"/>
      <c r="P1256" s="9"/>
      <c r="Q1256" s="9"/>
      <c r="R1256" s="9"/>
      <c r="S1256" s="9"/>
      <c r="T1256" s="9"/>
      <c r="U1256" s="9"/>
      <c r="V1256" s="9"/>
      <c r="W1256" s="9"/>
    </row>
    <row r="1257">
      <c r="A1257" s="123"/>
      <c r="B1257" s="5"/>
      <c r="C1257" s="116"/>
      <c r="D1257" s="9"/>
      <c r="E1257" s="9"/>
      <c r="F1257" s="9"/>
      <c r="G1257" s="9"/>
      <c r="H1257" s="9"/>
      <c r="I1257" s="9"/>
      <c r="J1257" s="9"/>
      <c r="K1257" s="9"/>
      <c r="L1257" s="9"/>
      <c r="M1257" s="9"/>
      <c r="N1257" s="9"/>
      <c r="O1257" s="9"/>
      <c r="P1257" s="9"/>
      <c r="Q1257" s="9"/>
      <c r="R1257" s="9"/>
      <c r="S1257" s="9"/>
      <c r="T1257" s="9"/>
      <c r="U1257" s="9"/>
      <c r="V1257" s="9"/>
      <c r="W1257" s="9"/>
    </row>
    <row r="1258">
      <c r="A1258" s="123"/>
      <c r="B1258" s="39"/>
      <c r="C1258" s="116"/>
      <c r="D1258" s="9"/>
      <c r="E1258" s="9"/>
      <c r="F1258" s="9"/>
      <c r="G1258" s="9"/>
      <c r="H1258" s="9"/>
      <c r="I1258" s="9"/>
      <c r="J1258" s="9"/>
      <c r="K1258" s="9"/>
      <c r="L1258" s="9"/>
      <c r="M1258" s="9"/>
      <c r="N1258" s="9"/>
      <c r="O1258" s="9"/>
      <c r="P1258" s="9"/>
      <c r="Q1258" s="9"/>
      <c r="R1258" s="9"/>
      <c r="S1258" s="9"/>
      <c r="T1258" s="9"/>
      <c r="U1258" s="9"/>
      <c r="V1258" s="9"/>
      <c r="W1258" s="9"/>
    </row>
    <row r="1259">
      <c r="A1259" s="123"/>
      <c r="B1259" s="39"/>
      <c r="C1259" s="116"/>
      <c r="D1259" s="9"/>
      <c r="E1259" s="9"/>
      <c r="F1259" s="9"/>
      <c r="G1259" s="9"/>
      <c r="H1259" s="9"/>
      <c r="I1259" s="9"/>
      <c r="J1259" s="9"/>
      <c r="K1259" s="9"/>
      <c r="L1259" s="9"/>
      <c r="M1259" s="9"/>
      <c r="N1259" s="9"/>
      <c r="O1259" s="9"/>
      <c r="P1259" s="9"/>
      <c r="Q1259" s="9"/>
      <c r="R1259" s="9"/>
      <c r="S1259" s="9"/>
      <c r="T1259" s="9"/>
      <c r="U1259" s="9"/>
      <c r="V1259" s="9"/>
      <c r="W1259" s="9"/>
    </row>
    <row r="1260">
      <c r="A1260" s="123"/>
      <c r="B1260" s="5"/>
      <c r="C1260" s="116"/>
      <c r="D1260" s="9"/>
      <c r="E1260" s="9"/>
      <c r="F1260" s="9"/>
      <c r="G1260" s="9"/>
      <c r="H1260" s="9"/>
      <c r="I1260" s="9"/>
      <c r="J1260" s="9"/>
      <c r="K1260" s="9"/>
      <c r="L1260" s="9"/>
      <c r="M1260" s="9"/>
      <c r="N1260" s="9"/>
      <c r="O1260" s="9"/>
      <c r="P1260" s="9"/>
      <c r="Q1260" s="9"/>
      <c r="R1260" s="9"/>
      <c r="S1260" s="9"/>
      <c r="T1260" s="9"/>
      <c r="U1260" s="9"/>
      <c r="V1260" s="9"/>
      <c r="W1260" s="9"/>
    </row>
    <row r="1261">
      <c r="A1261" s="123"/>
      <c r="B1261" s="39"/>
      <c r="C1261" s="116"/>
      <c r="D1261" s="9"/>
      <c r="E1261" s="9"/>
      <c r="F1261" s="9"/>
      <c r="G1261" s="9"/>
      <c r="H1261" s="9"/>
      <c r="I1261" s="9"/>
      <c r="J1261" s="9"/>
      <c r="K1261" s="9"/>
      <c r="L1261" s="9"/>
      <c r="M1261" s="9"/>
      <c r="N1261" s="9"/>
      <c r="O1261" s="9"/>
      <c r="P1261" s="9"/>
      <c r="Q1261" s="9"/>
      <c r="R1261" s="9"/>
      <c r="S1261" s="9"/>
      <c r="T1261" s="9"/>
      <c r="U1261" s="9"/>
      <c r="V1261" s="9"/>
      <c r="W1261" s="9"/>
    </row>
    <row r="1262">
      <c r="A1262" s="123"/>
      <c r="B1262" s="39"/>
      <c r="C1262" s="116"/>
      <c r="D1262" s="9"/>
      <c r="E1262" s="9"/>
      <c r="F1262" s="9"/>
      <c r="G1262" s="9"/>
      <c r="H1262" s="9"/>
      <c r="I1262" s="9"/>
      <c r="J1262" s="9"/>
      <c r="K1262" s="9"/>
      <c r="L1262" s="9"/>
      <c r="M1262" s="9"/>
      <c r="N1262" s="9"/>
      <c r="O1262" s="9"/>
      <c r="P1262" s="9"/>
      <c r="Q1262" s="9"/>
      <c r="R1262" s="9"/>
      <c r="S1262" s="9"/>
      <c r="T1262" s="9"/>
      <c r="U1262" s="9"/>
      <c r="V1262" s="9"/>
      <c r="W1262" s="9"/>
    </row>
    <row r="1263">
      <c r="A1263" s="123"/>
      <c r="B1263" s="39"/>
      <c r="C1263" s="116"/>
      <c r="D1263" s="9"/>
      <c r="E1263" s="9"/>
      <c r="F1263" s="9"/>
      <c r="G1263" s="9"/>
      <c r="H1263" s="9"/>
      <c r="I1263" s="9"/>
      <c r="J1263" s="9"/>
      <c r="K1263" s="9"/>
      <c r="L1263" s="9"/>
      <c r="M1263" s="9"/>
      <c r="N1263" s="9"/>
      <c r="O1263" s="9"/>
      <c r="P1263" s="9"/>
      <c r="Q1263" s="9"/>
      <c r="R1263" s="9"/>
      <c r="S1263" s="9"/>
      <c r="T1263" s="9"/>
      <c r="U1263" s="9"/>
      <c r="V1263" s="9"/>
      <c r="W1263" s="9"/>
    </row>
    <row r="1264">
      <c r="A1264" s="124"/>
      <c r="B1264" s="39"/>
      <c r="C1264" s="116"/>
      <c r="D1264" s="9"/>
      <c r="E1264" s="9"/>
      <c r="F1264" s="9"/>
      <c r="G1264" s="9"/>
      <c r="H1264" s="9"/>
      <c r="I1264" s="9"/>
      <c r="J1264" s="9"/>
      <c r="K1264" s="9"/>
      <c r="L1264" s="9"/>
      <c r="M1264" s="9"/>
      <c r="N1264" s="9"/>
      <c r="O1264" s="9"/>
      <c r="P1264" s="9"/>
      <c r="Q1264" s="9"/>
      <c r="R1264" s="9"/>
      <c r="S1264" s="9"/>
      <c r="T1264" s="9"/>
      <c r="U1264" s="9"/>
      <c r="V1264" s="9"/>
      <c r="W1264" s="9"/>
    </row>
    <row r="1265">
      <c r="A1265" s="123"/>
      <c r="B1265" s="39"/>
      <c r="C1265" s="116"/>
      <c r="D1265" s="79"/>
      <c r="E1265" s="79"/>
      <c r="F1265" s="79"/>
      <c r="G1265" s="79"/>
      <c r="H1265" s="79"/>
      <c r="I1265" s="79"/>
      <c r="J1265" s="79"/>
      <c r="K1265" s="79"/>
      <c r="L1265" s="79"/>
      <c r="M1265" s="79"/>
      <c r="N1265" s="79"/>
      <c r="O1265" s="79"/>
      <c r="P1265" s="79"/>
      <c r="Q1265" s="79"/>
      <c r="R1265" s="79"/>
      <c r="S1265" s="79"/>
      <c r="T1265" s="79"/>
      <c r="U1265" s="79"/>
      <c r="V1265" s="79"/>
      <c r="W1265" s="79"/>
    </row>
    <row r="1266">
      <c r="A1266" s="123"/>
      <c r="B1266" s="39"/>
      <c r="C1266" s="116"/>
      <c r="D1266" s="9"/>
      <c r="E1266" s="9"/>
      <c r="F1266" s="9"/>
      <c r="G1266" s="9"/>
      <c r="H1266" s="9"/>
      <c r="I1266" s="9"/>
      <c r="J1266" s="9"/>
      <c r="K1266" s="9"/>
      <c r="L1266" s="9"/>
      <c r="M1266" s="9"/>
      <c r="N1266" s="9"/>
      <c r="O1266" s="9"/>
      <c r="P1266" s="9"/>
      <c r="Q1266" s="9"/>
      <c r="R1266" s="9"/>
      <c r="S1266" s="9"/>
      <c r="T1266" s="9"/>
      <c r="U1266" s="9"/>
      <c r="V1266" s="9"/>
      <c r="W1266" s="9"/>
    </row>
    <row r="1267">
      <c r="A1267" s="123"/>
      <c r="B1267" s="5"/>
      <c r="C1267" s="116"/>
      <c r="D1267" s="9"/>
      <c r="E1267" s="9"/>
      <c r="F1267" s="9"/>
      <c r="G1267" s="9"/>
      <c r="H1267" s="9"/>
      <c r="I1267" s="9"/>
      <c r="J1267" s="9"/>
      <c r="K1267" s="9"/>
      <c r="L1267" s="9"/>
      <c r="M1267" s="9"/>
      <c r="N1267" s="9"/>
      <c r="O1267" s="9"/>
      <c r="P1267" s="9"/>
      <c r="Q1267" s="9"/>
      <c r="R1267" s="9"/>
      <c r="S1267" s="9"/>
      <c r="T1267" s="9"/>
      <c r="U1267" s="9"/>
      <c r="V1267" s="9"/>
      <c r="W1267" s="9"/>
    </row>
    <row r="1268">
      <c r="A1268" s="123"/>
      <c r="B1268" s="5"/>
      <c r="C1268" s="116"/>
      <c r="D1268" s="9"/>
      <c r="E1268" s="9"/>
      <c r="F1268" s="9"/>
      <c r="G1268" s="9"/>
      <c r="H1268" s="9"/>
      <c r="I1268" s="9"/>
      <c r="J1268" s="9"/>
      <c r="K1268" s="9"/>
      <c r="L1268" s="9"/>
      <c r="M1268" s="9"/>
      <c r="N1268" s="9"/>
      <c r="O1268" s="9"/>
      <c r="P1268" s="9"/>
      <c r="Q1268" s="9"/>
      <c r="R1268" s="9"/>
      <c r="S1268" s="9"/>
      <c r="T1268" s="9"/>
      <c r="U1268" s="9"/>
      <c r="V1268" s="9"/>
      <c r="W1268" s="9"/>
    </row>
    <row r="1269">
      <c r="A1269" s="123"/>
      <c r="B1269" s="39"/>
      <c r="C1269" s="116"/>
      <c r="D1269" s="9"/>
      <c r="E1269" s="9"/>
      <c r="F1269" s="9"/>
      <c r="G1269" s="9"/>
      <c r="H1269" s="9"/>
      <c r="I1269" s="9"/>
      <c r="J1269" s="9"/>
      <c r="K1269" s="9"/>
      <c r="L1269" s="9"/>
      <c r="M1269" s="9"/>
      <c r="N1269" s="9"/>
      <c r="O1269" s="9"/>
      <c r="P1269" s="9"/>
      <c r="Q1269" s="9"/>
      <c r="R1269" s="9"/>
      <c r="S1269" s="9"/>
      <c r="T1269" s="9"/>
      <c r="U1269" s="9"/>
      <c r="V1269" s="9"/>
      <c r="W1269" s="9"/>
    </row>
    <row r="1270">
      <c r="A1270" s="123"/>
      <c r="B1270" s="39"/>
      <c r="C1270" s="116"/>
      <c r="D1270" s="9"/>
      <c r="E1270" s="9"/>
      <c r="F1270" s="9"/>
      <c r="G1270" s="9"/>
      <c r="H1270" s="9"/>
      <c r="I1270" s="9"/>
      <c r="J1270" s="9"/>
      <c r="K1270" s="9"/>
      <c r="L1270" s="9"/>
      <c r="M1270" s="9"/>
      <c r="N1270" s="9"/>
      <c r="O1270" s="9"/>
      <c r="P1270" s="9"/>
      <c r="Q1270" s="9"/>
      <c r="R1270" s="9"/>
      <c r="S1270" s="9"/>
      <c r="T1270" s="9"/>
      <c r="U1270" s="9"/>
      <c r="V1270" s="9"/>
      <c r="W1270" s="9"/>
    </row>
    <row r="1271">
      <c r="A1271" s="123"/>
      <c r="B1271" s="39"/>
      <c r="C1271" s="116"/>
      <c r="D1271" s="9"/>
      <c r="E1271" s="9"/>
      <c r="F1271" s="9"/>
      <c r="G1271" s="9"/>
      <c r="H1271" s="9"/>
      <c r="I1271" s="9"/>
      <c r="J1271" s="9"/>
      <c r="K1271" s="9"/>
      <c r="L1271" s="9"/>
      <c r="M1271" s="9"/>
      <c r="N1271" s="9"/>
      <c r="O1271" s="9"/>
      <c r="P1271" s="9"/>
      <c r="Q1271" s="9"/>
      <c r="R1271" s="9"/>
      <c r="S1271" s="9"/>
      <c r="T1271" s="9"/>
      <c r="U1271" s="9"/>
      <c r="V1271" s="9"/>
      <c r="W1271" s="9"/>
    </row>
    <row r="1272">
      <c r="A1272" s="123"/>
      <c r="B1272" s="5"/>
      <c r="C1272" s="116"/>
      <c r="D1272" s="9"/>
      <c r="E1272" s="9"/>
      <c r="F1272" s="9"/>
      <c r="G1272" s="9"/>
      <c r="H1272" s="9"/>
      <c r="I1272" s="9"/>
      <c r="J1272" s="9"/>
      <c r="K1272" s="9"/>
      <c r="L1272" s="9"/>
      <c r="M1272" s="9"/>
      <c r="N1272" s="9"/>
      <c r="O1272" s="9"/>
      <c r="P1272" s="9"/>
      <c r="Q1272" s="9"/>
      <c r="R1272" s="9"/>
      <c r="S1272" s="9"/>
      <c r="T1272" s="9"/>
      <c r="U1272" s="9"/>
      <c r="V1272" s="9"/>
      <c r="W1272" s="9"/>
    </row>
    <row r="1273">
      <c r="A1273" s="123"/>
      <c r="B1273" s="5"/>
      <c r="C1273" s="116"/>
      <c r="D1273" s="9"/>
      <c r="E1273" s="9"/>
      <c r="F1273" s="9"/>
      <c r="G1273" s="9"/>
      <c r="H1273" s="9"/>
      <c r="I1273" s="9"/>
      <c r="J1273" s="9"/>
      <c r="K1273" s="9"/>
      <c r="L1273" s="9"/>
      <c r="M1273" s="9"/>
      <c r="N1273" s="9"/>
      <c r="O1273" s="9"/>
      <c r="P1273" s="9"/>
      <c r="Q1273" s="9"/>
      <c r="R1273" s="9"/>
      <c r="S1273" s="9"/>
      <c r="T1273" s="9"/>
      <c r="U1273" s="9"/>
      <c r="V1273" s="9"/>
      <c r="W1273" s="9"/>
    </row>
    <row r="1274">
      <c r="A1274" s="123"/>
      <c r="B1274" s="5"/>
      <c r="C1274" s="116"/>
      <c r="D1274" s="9"/>
      <c r="E1274" s="9"/>
      <c r="F1274" s="9"/>
      <c r="G1274" s="9"/>
      <c r="H1274" s="9"/>
      <c r="I1274" s="9"/>
      <c r="J1274" s="9"/>
      <c r="K1274" s="9"/>
      <c r="L1274" s="9"/>
      <c r="M1274" s="9"/>
      <c r="N1274" s="9"/>
      <c r="O1274" s="9"/>
      <c r="P1274" s="9"/>
      <c r="Q1274" s="9"/>
      <c r="R1274" s="9"/>
      <c r="S1274" s="9"/>
      <c r="T1274" s="9"/>
      <c r="U1274" s="9"/>
      <c r="V1274" s="9"/>
      <c r="W1274" s="9"/>
    </row>
    <row r="1275">
      <c r="A1275" s="123"/>
      <c r="B1275" s="39"/>
      <c r="C1275" s="116"/>
      <c r="D1275" s="9"/>
      <c r="E1275" s="9"/>
      <c r="F1275" s="9"/>
      <c r="G1275" s="9"/>
      <c r="H1275" s="9"/>
      <c r="I1275" s="9"/>
      <c r="J1275" s="9"/>
      <c r="K1275" s="9"/>
      <c r="L1275" s="9"/>
      <c r="M1275" s="9"/>
      <c r="N1275" s="9"/>
      <c r="O1275" s="9"/>
      <c r="P1275" s="9"/>
      <c r="Q1275" s="9"/>
      <c r="R1275" s="9"/>
      <c r="S1275" s="9"/>
      <c r="T1275" s="9"/>
      <c r="U1275" s="9"/>
      <c r="V1275" s="9"/>
      <c r="W1275" s="9"/>
    </row>
    <row r="1276">
      <c r="A1276" s="123"/>
      <c r="B1276" s="39"/>
      <c r="C1276" s="116"/>
      <c r="D1276" s="9"/>
      <c r="E1276" s="9"/>
      <c r="F1276" s="9"/>
      <c r="G1276" s="9"/>
      <c r="H1276" s="9"/>
      <c r="I1276" s="9"/>
      <c r="J1276" s="9"/>
      <c r="K1276" s="9"/>
      <c r="L1276" s="9"/>
      <c r="M1276" s="9"/>
      <c r="N1276" s="9"/>
      <c r="O1276" s="9"/>
      <c r="P1276" s="9"/>
      <c r="Q1276" s="9"/>
      <c r="R1276" s="9"/>
      <c r="S1276" s="9"/>
      <c r="T1276" s="9"/>
      <c r="U1276" s="9"/>
      <c r="V1276" s="9"/>
      <c r="W1276" s="9"/>
    </row>
    <row r="1277">
      <c r="A1277" s="123"/>
      <c r="B1277" s="39"/>
      <c r="C1277" s="116"/>
      <c r="D1277" s="9"/>
      <c r="E1277" s="9"/>
      <c r="F1277" s="9"/>
      <c r="G1277" s="9"/>
      <c r="H1277" s="9"/>
      <c r="I1277" s="9"/>
      <c r="J1277" s="9"/>
      <c r="K1277" s="9"/>
      <c r="L1277" s="9"/>
      <c r="M1277" s="9"/>
      <c r="N1277" s="9"/>
      <c r="O1277" s="9"/>
      <c r="P1277" s="9"/>
      <c r="Q1277" s="9"/>
      <c r="R1277" s="9"/>
      <c r="S1277" s="9"/>
      <c r="T1277" s="9"/>
      <c r="U1277" s="9"/>
      <c r="V1277" s="9"/>
      <c r="W1277" s="9"/>
    </row>
    <row r="1278">
      <c r="A1278" s="123"/>
      <c r="B1278" s="39"/>
      <c r="C1278" s="116"/>
      <c r="D1278" s="9"/>
      <c r="E1278" s="9"/>
      <c r="F1278" s="9"/>
      <c r="G1278" s="9"/>
      <c r="H1278" s="9"/>
      <c r="I1278" s="9"/>
      <c r="J1278" s="9"/>
      <c r="K1278" s="9"/>
      <c r="L1278" s="9"/>
      <c r="M1278" s="9"/>
      <c r="N1278" s="9"/>
      <c r="O1278" s="9"/>
      <c r="P1278" s="9"/>
      <c r="Q1278" s="9"/>
      <c r="R1278" s="9"/>
      <c r="S1278" s="9"/>
      <c r="T1278" s="9"/>
      <c r="U1278" s="9"/>
      <c r="V1278" s="9"/>
      <c r="W1278" s="9"/>
    </row>
    <row r="1279">
      <c r="A1279" s="123"/>
      <c r="B1279" s="5"/>
      <c r="C1279" s="116"/>
      <c r="D1279" s="9"/>
      <c r="E1279" s="9"/>
      <c r="F1279" s="9"/>
      <c r="G1279" s="9"/>
      <c r="H1279" s="9"/>
      <c r="I1279" s="9"/>
      <c r="J1279" s="9"/>
      <c r="K1279" s="9"/>
      <c r="L1279" s="9"/>
      <c r="M1279" s="9"/>
      <c r="N1279" s="9"/>
      <c r="O1279" s="9"/>
      <c r="P1279" s="9"/>
      <c r="Q1279" s="9"/>
      <c r="R1279" s="9"/>
      <c r="S1279" s="9"/>
      <c r="T1279" s="9"/>
      <c r="U1279" s="9"/>
      <c r="V1279" s="9"/>
      <c r="W1279" s="9"/>
    </row>
    <row r="1280">
      <c r="A1280" s="123"/>
      <c r="B1280" s="5"/>
      <c r="C1280" s="116"/>
      <c r="D1280" s="9"/>
      <c r="E1280" s="9"/>
      <c r="F1280" s="9"/>
      <c r="G1280" s="9"/>
      <c r="H1280" s="9"/>
      <c r="I1280" s="9"/>
      <c r="J1280" s="9"/>
      <c r="K1280" s="9"/>
      <c r="L1280" s="9"/>
      <c r="M1280" s="9"/>
      <c r="N1280" s="9"/>
      <c r="O1280" s="9"/>
      <c r="P1280" s="9"/>
      <c r="Q1280" s="9"/>
      <c r="R1280" s="9"/>
      <c r="S1280" s="9"/>
      <c r="T1280" s="9"/>
      <c r="U1280" s="9"/>
      <c r="V1280" s="9"/>
      <c r="W1280" s="9"/>
    </row>
    <row r="1281">
      <c r="A1281" s="123"/>
      <c r="B1281" s="118"/>
      <c r="C1281" s="116"/>
      <c r="D1281" s="9"/>
      <c r="E1281" s="9"/>
      <c r="F1281" s="9"/>
      <c r="G1281" s="9"/>
      <c r="H1281" s="9"/>
      <c r="I1281" s="9"/>
      <c r="J1281" s="9"/>
      <c r="K1281" s="9"/>
      <c r="L1281" s="9"/>
      <c r="M1281" s="9"/>
      <c r="N1281" s="9"/>
      <c r="O1281" s="9"/>
      <c r="P1281" s="9"/>
      <c r="Q1281" s="9"/>
      <c r="R1281" s="9"/>
      <c r="S1281" s="9"/>
      <c r="T1281" s="9"/>
      <c r="U1281" s="9"/>
      <c r="V1281" s="9"/>
      <c r="W1281" s="9"/>
    </row>
    <row r="1282">
      <c r="A1282" s="123"/>
      <c r="B1282" s="5"/>
      <c r="C1282" s="116"/>
      <c r="D1282" s="9"/>
      <c r="E1282" s="9"/>
      <c r="F1282" s="9"/>
      <c r="G1282" s="9"/>
      <c r="H1282" s="9"/>
      <c r="I1282" s="9"/>
      <c r="J1282" s="9"/>
      <c r="K1282" s="9"/>
      <c r="L1282" s="9"/>
      <c r="M1282" s="9"/>
      <c r="N1282" s="9"/>
      <c r="O1282" s="9"/>
      <c r="P1282" s="9"/>
      <c r="Q1282" s="9"/>
      <c r="R1282" s="9"/>
      <c r="S1282" s="9"/>
      <c r="T1282" s="9"/>
      <c r="U1282" s="9"/>
      <c r="V1282" s="9"/>
      <c r="W1282" s="9"/>
    </row>
    <row r="1283">
      <c r="A1283" s="123"/>
      <c r="B1283" s="5"/>
      <c r="C1283" s="116"/>
      <c r="D1283" s="9"/>
      <c r="E1283" s="9"/>
      <c r="F1283" s="9"/>
      <c r="G1283" s="9"/>
      <c r="H1283" s="9"/>
      <c r="I1283" s="9"/>
      <c r="J1283" s="9"/>
      <c r="K1283" s="9"/>
      <c r="L1283" s="9"/>
      <c r="M1283" s="9"/>
      <c r="N1283" s="9"/>
      <c r="O1283" s="9"/>
      <c r="P1283" s="9"/>
      <c r="Q1283" s="9"/>
      <c r="R1283" s="9"/>
      <c r="S1283" s="9"/>
      <c r="T1283" s="9"/>
      <c r="U1283" s="9"/>
      <c r="V1283" s="9"/>
      <c r="W1283" s="9"/>
    </row>
    <row r="1284">
      <c r="A1284" s="123"/>
      <c r="B1284" s="5"/>
      <c r="C1284" s="116"/>
      <c r="D1284" s="9"/>
      <c r="E1284" s="9"/>
      <c r="F1284" s="9"/>
      <c r="G1284" s="9"/>
      <c r="H1284" s="9"/>
      <c r="I1284" s="9"/>
      <c r="J1284" s="9"/>
      <c r="K1284" s="9"/>
      <c r="L1284" s="9"/>
      <c r="M1284" s="9"/>
      <c r="N1284" s="9"/>
      <c r="O1284" s="9"/>
      <c r="P1284" s="9"/>
      <c r="Q1284" s="9"/>
      <c r="R1284" s="9"/>
      <c r="S1284" s="9"/>
      <c r="T1284" s="9"/>
      <c r="U1284" s="9"/>
      <c r="V1284" s="9"/>
      <c r="W1284" s="9"/>
    </row>
    <row r="1285">
      <c r="A1285" s="123"/>
      <c r="B1285" s="39"/>
      <c r="C1285" s="116"/>
      <c r="D1285" s="9"/>
      <c r="E1285" s="9"/>
      <c r="F1285" s="9"/>
      <c r="G1285" s="9"/>
      <c r="H1285" s="9"/>
      <c r="I1285" s="9"/>
      <c r="J1285" s="9"/>
      <c r="K1285" s="9"/>
      <c r="L1285" s="9"/>
      <c r="M1285" s="9"/>
      <c r="N1285" s="9"/>
      <c r="O1285" s="9"/>
      <c r="P1285" s="9"/>
      <c r="Q1285" s="9"/>
      <c r="R1285" s="9"/>
      <c r="S1285" s="9"/>
      <c r="T1285" s="9"/>
      <c r="U1285" s="9"/>
      <c r="V1285" s="9"/>
      <c r="W1285" s="9"/>
    </row>
    <row r="1286">
      <c r="A1286" s="123"/>
      <c r="B1286" s="39"/>
      <c r="C1286" s="116"/>
      <c r="D1286" s="9"/>
      <c r="E1286" s="9"/>
      <c r="F1286" s="9"/>
      <c r="G1286" s="9"/>
      <c r="H1286" s="9"/>
      <c r="I1286" s="9"/>
      <c r="J1286" s="9"/>
      <c r="K1286" s="9"/>
      <c r="L1286" s="9"/>
      <c r="M1286" s="9"/>
      <c r="N1286" s="9"/>
      <c r="O1286" s="9"/>
      <c r="P1286" s="9"/>
      <c r="Q1286" s="9"/>
      <c r="R1286" s="9"/>
      <c r="S1286" s="9"/>
      <c r="T1286" s="9"/>
      <c r="U1286" s="9"/>
      <c r="V1286" s="9"/>
      <c r="W1286" s="9"/>
    </row>
    <row r="1287">
      <c r="A1287" s="123"/>
      <c r="B1287" s="5"/>
      <c r="C1287" s="116"/>
      <c r="D1287" s="9"/>
      <c r="E1287" s="9"/>
      <c r="F1287" s="9"/>
      <c r="G1287" s="9"/>
      <c r="H1287" s="9"/>
      <c r="I1287" s="9"/>
      <c r="J1287" s="9"/>
      <c r="K1287" s="9"/>
      <c r="L1287" s="9"/>
      <c r="M1287" s="9"/>
      <c r="N1287" s="9"/>
      <c r="O1287" s="9"/>
      <c r="P1287" s="9"/>
      <c r="Q1287" s="9"/>
      <c r="R1287" s="9"/>
      <c r="S1287" s="9"/>
      <c r="T1287" s="9"/>
      <c r="U1287" s="9"/>
      <c r="V1287" s="9"/>
      <c r="W1287" s="9"/>
    </row>
    <row r="1288">
      <c r="A1288" s="123"/>
      <c r="B1288" s="5"/>
      <c r="C1288" s="116"/>
      <c r="D1288" s="9"/>
      <c r="E1288" s="9"/>
      <c r="F1288" s="9"/>
      <c r="G1288" s="9"/>
      <c r="H1288" s="9"/>
      <c r="I1288" s="9"/>
      <c r="J1288" s="9"/>
      <c r="K1288" s="9"/>
      <c r="L1288" s="9"/>
      <c r="M1288" s="9"/>
      <c r="N1288" s="9"/>
      <c r="O1288" s="9"/>
      <c r="P1288" s="9"/>
      <c r="Q1288" s="9"/>
      <c r="R1288" s="9"/>
      <c r="S1288" s="9"/>
      <c r="T1288" s="9"/>
      <c r="U1288" s="9"/>
      <c r="V1288" s="9"/>
      <c r="W1288" s="9"/>
    </row>
    <row r="1289">
      <c r="A1289" s="123"/>
      <c r="B1289" s="5"/>
      <c r="C1289" s="116"/>
      <c r="D1289" s="9"/>
      <c r="E1289" s="9"/>
      <c r="F1289" s="9"/>
      <c r="G1289" s="9"/>
      <c r="H1289" s="9"/>
      <c r="I1289" s="9"/>
      <c r="J1289" s="9"/>
      <c r="K1289" s="9"/>
      <c r="L1289" s="9"/>
      <c r="M1289" s="9"/>
      <c r="N1289" s="9"/>
      <c r="O1289" s="9"/>
      <c r="P1289" s="9"/>
      <c r="Q1289" s="9"/>
      <c r="R1289" s="9"/>
      <c r="S1289" s="9"/>
      <c r="T1289" s="9"/>
      <c r="U1289" s="9"/>
      <c r="V1289" s="9"/>
      <c r="W1289" s="9"/>
    </row>
    <row r="1290">
      <c r="A1290" s="124"/>
      <c r="B1290" s="5"/>
      <c r="C1290" s="116"/>
      <c r="D1290" s="9"/>
      <c r="E1290" s="9"/>
      <c r="F1290" s="9"/>
      <c r="G1290" s="9"/>
      <c r="H1290" s="9"/>
      <c r="I1290" s="9"/>
      <c r="J1290" s="9"/>
      <c r="K1290" s="9"/>
      <c r="L1290" s="9"/>
      <c r="M1290" s="9"/>
      <c r="N1290" s="9"/>
      <c r="O1290" s="9"/>
      <c r="P1290" s="9"/>
      <c r="Q1290" s="9"/>
      <c r="R1290" s="9"/>
      <c r="S1290" s="9"/>
      <c r="T1290" s="9"/>
      <c r="U1290" s="9"/>
      <c r="V1290" s="9"/>
      <c r="W1290" s="9"/>
    </row>
    <row r="1291">
      <c r="A1291" s="123"/>
      <c r="B1291" s="5"/>
      <c r="C1291" s="116"/>
      <c r="D1291" s="79"/>
      <c r="E1291" s="79"/>
      <c r="F1291" s="79"/>
      <c r="G1291" s="79"/>
      <c r="H1291" s="79"/>
      <c r="I1291" s="79"/>
      <c r="J1291" s="79"/>
      <c r="K1291" s="79"/>
      <c r="L1291" s="79"/>
      <c r="M1291" s="79"/>
      <c r="N1291" s="79"/>
      <c r="O1291" s="79"/>
      <c r="P1291" s="79"/>
      <c r="Q1291" s="79"/>
      <c r="R1291" s="79"/>
      <c r="S1291" s="79"/>
      <c r="T1291" s="79"/>
      <c r="U1291" s="79"/>
      <c r="V1291" s="79"/>
      <c r="W1291" s="79"/>
    </row>
    <row r="1292">
      <c r="A1292" s="123"/>
      <c r="B1292" s="5"/>
      <c r="C1292" s="116"/>
      <c r="D1292" s="9"/>
      <c r="E1292" s="9"/>
      <c r="F1292" s="9"/>
      <c r="G1292" s="9"/>
      <c r="H1292" s="9"/>
      <c r="I1292" s="9"/>
      <c r="J1292" s="9"/>
      <c r="K1292" s="9"/>
      <c r="L1292" s="9"/>
      <c r="M1292" s="9"/>
      <c r="N1292" s="9"/>
      <c r="O1292" s="9"/>
      <c r="P1292" s="9"/>
      <c r="Q1292" s="9"/>
      <c r="R1292" s="9"/>
      <c r="S1292" s="9"/>
      <c r="T1292" s="9"/>
      <c r="U1292" s="9"/>
      <c r="V1292" s="9"/>
      <c r="W1292" s="9"/>
    </row>
    <row r="1293">
      <c r="A1293" s="123"/>
      <c r="B1293" s="5"/>
      <c r="C1293" s="116"/>
      <c r="D1293" s="9"/>
      <c r="E1293" s="9"/>
      <c r="F1293" s="9"/>
      <c r="G1293" s="9"/>
      <c r="H1293" s="9"/>
      <c r="I1293" s="9"/>
      <c r="J1293" s="9"/>
      <c r="K1293" s="9"/>
      <c r="L1293" s="9"/>
      <c r="M1293" s="9"/>
      <c r="N1293" s="9"/>
      <c r="O1293" s="9"/>
      <c r="P1293" s="9"/>
      <c r="Q1293" s="9"/>
      <c r="R1293" s="9"/>
      <c r="S1293" s="9"/>
      <c r="T1293" s="9"/>
      <c r="U1293" s="9"/>
      <c r="V1293" s="9"/>
      <c r="W1293" s="9"/>
    </row>
    <row r="1294">
      <c r="A1294" s="123"/>
      <c r="B1294" s="5"/>
      <c r="C1294" s="116"/>
      <c r="D1294" s="9"/>
      <c r="E1294" s="9"/>
      <c r="F1294" s="9"/>
      <c r="G1294" s="9"/>
      <c r="H1294" s="9"/>
      <c r="I1294" s="9"/>
      <c r="J1294" s="9"/>
      <c r="K1294" s="9"/>
      <c r="L1294" s="9"/>
      <c r="M1294" s="9"/>
      <c r="N1294" s="9"/>
      <c r="O1294" s="9"/>
      <c r="P1294" s="9"/>
      <c r="Q1294" s="9"/>
      <c r="R1294" s="9"/>
      <c r="S1294" s="9"/>
      <c r="T1294" s="9"/>
      <c r="U1294" s="9"/>
      <c r="V1294" s="9"/>
      <c r="W1294" s="9"/>
    </row>
    <row r="1295">
      <c r="A1295" s="123"/>
      <c r="B1295" s="5"/>
      <c r="C1295" s="116"/>
      <c r="D1295" s="9"/>
      <c r="E1295" s="9"/>
      <c r="F1295" s="9"/>
      <c r="G1295" s="9"/>
      <c r="H1295" s="9"/>
      <c r="I1295" s="9"/>
      <c r="J1295" s="9"/>
      <c r="K1295" s="9"/>
      <c r="L1295" s="9"/>
      <c r="M1295" s="9"/>
      <c r="N1295" s="9"/>
      <c r="O1295" s="9"/>
      <c r="P1295" s="9"/>
      <c r="Q1295" s="9"/>
      <c r="R1295" s="9"/>
      <c r="S1295" s="9"/>
      <c r="T1295" s="9"/>
      <c r="U1295" s="9"/>
      <c r="V1295" s="9"/>
      <c r="W1295" s="9"/>
    </row>
    <row r="1296">
      <c r="A1296" s="123"/>
      <c r="B1296" s="5"/>
      <c r="C1296" s="116"/>
      <c r="D1296" s="9"/>
      <c r="E1296" s="9"/>
      <c r="F1296" s="9"/>
      <c r="G1296" s="9"/>
      <c r="H1296" s="9"/>
      <c r="I1296" s="9"/>
      <c r="J1296" s="9"/>
      <c r="K1296" s="9"/>
      <c r="L1296" s="9"/>
      <c r="M1296" s="9"/>
      <c r="N1296" s="9"/>
      <c r="O1296" s="9"/>
      <c r="P1296" s="9"/>
      <c r="Q1296" s="9"/>
      <c r="R1296" s="9"/>
      <c r="S1296" s="9"/>
      <c r="T1296" s="9"/>
      <c r="U1296" s="9"/>
      <c r="V1296" s="9"/>
      <c r="W1296" s="9"/>
    </row>
    <row r="1297">
      <c r="A1297" s="123"/>
      <c r="B1297" s="5"/>
      <c r="C1297" s="116"/>
      <c r="D1297" s="9"/>
      <c r="E1297" s="9"/>
      <c r="F1297" s="9"/>
      <c r="G1297" s="9"/>
      <c r="H1297" s="9"/>
      <c r="I1297" s="9"/>
      <c r="J1297" s="9"/>
      <c r="K1297" s="9"/>
      <c r="L1297" s="9"/>
      <c r="M1297" s="9"/>
      <c r="N1297" s="9"/>
      <c r="O1297" s="9"/>
      <c r="P1297" s="9"/>
      <c r="Q1297" s="9"/>
      <c r="R1297" s="9"/>
      <c r="S1297" s="9"/>
      <c r="T1297" s="9"/>
      <c r="U1297" s="9"/>
      <c r="V1297" s="9"/>
      <c r="W1297" s="9"/>
    </row>
    <row r="1298">
      <c r="A1298" s="123"/>
      <c r="B1298" s="5"/>
      <c r="C1298" s="116"/>
      <c r="D1298" s="9"/>
      <c r="E1298" s="9"/>
      <c r="F1298" s="9"/>
      <c r="G1298" s="9"/>
      <c r="H1298" s="9"/>
      <c r="I1298" s="9"/>
      <c r="J1298" s="9"/>
      <c r="K1298" s="9"/>
      <c r="L1298" s="9"/>
      <c r="M1298" s="9"/>
      <c r="N1298" s="9"/>
      <c r="O1298" s="9"/>
      <c r="P1298" s="9"/>
      <c r="Q1298" s="9"/>
      <c r="R1298" s="9"/>
      <c r="S1298" s="9"/>
      <c r="T1298" s="9"/>
      <c r="U1298" s="9"/>
      <c r="V1298" s="9"/>
      <c r="W1298" s="9"/>
    </row>
    <row r="1299">
      <c r="A1299" s="123"/>
      <c r="B1299" s="5"/>
      <c r="C1299" s="116"/>
      <c r="D1299" s="9"/>
      <c r="E1299" s="9"/>
      <c r="F1299" s="9"/>
      <c r="G1299" s="9"/>
      <c r="H1299" s="9"/>
      <c r="I1299" s="9"/>
      <c r="J1299" s="9"/>
      <c r="K1299" s="9"/>
      <c r="L1299" s="9"/>
      <c r="M1299" s="9"/>
      <c r="N1299" s="9"/>
      <c r="O1299" s="9"/>
      <c r="P1299" s="9"/>
      <c r="Q1299" s="9"/>
      <c r="R1299" s="9"/>
      <c r="S1299" s="9"/>
      <c r="T1299" s="9"/>
      <c r="U1299" s="9"/>
      <c r="V1299" s="9"/>
      <c r="W1299" s="9"/>
    </row>
    <row r="1300">
      <c r="A1300" s="123"/>
      <c r="B1300" s="5"/>
      <c r="C1300" s="116"/>
      <c r="D1300" s="9"/>
      <c r="E1300" s="9"/>
      <c r="F1300" s="9"/>
      <c r="G1300" s="9"/>
      <c r="H1300" s="9"/>
      <c r="I1300" s="9"/>
      <c r="J1300" s="9"/>
      <c r="K1300" s="9"/>
      <c r="L1300" s="9"/>
      <c r="M1300" s="9"/>
      <c r="N1300" s="9"/>
      <c r="O1300" s="9"/>
      <c r="P1300" s="9"/>
      <c r="Q1300" s="9"/>
      <c r="R1300" s="9"/>
      <c r="S1300" s="9"/>
      <c r="T1300" s="9"/>
      <c r="U1300" s="9"/>
      <c r="V1300" s="9"/>
      <c r="W1300" s="9"/>
    </row>
    <row r="1301">
      <c r="A1301" s="123"/>
      <c r="B1301" s="5"/>
      <c r="C1301" s="116"/>
      <c r="D1301" s="9"/>
      <c r="E1301" s="9"/>
      <c r="F1301" s="9"/>
      <c r="G1301" s="9"/>
      <c r="H1301" s="9"/>
      <c r="I1301" s="9"/>
      <c r="J1301" s="9"/>
      <c r="K1301" s="9"/>
      <c r="L1301" s="9"/>
      <c r="M1301" s="9"/>
      <c r="N1301" s="9"/>
      <c r="O1301" s="9"/>
      <c r="P1301" s="9"/>
      <c r="Q1301" s="9"/>
      <c r="R1301" s="9"/>
      <c r="S1301" s="9"/>
      <c r="T1301" s="9"/>
      <c r="U1301" s="9"/>
      <c r="V1301" s="9"/>
      <c r="W1301" s="9"/>
    </row>
    <row r="1302">
      <c r="A1302" s="123"/>
      <c r="B1302" s="39"/>
      <c r="C1302" s="116"/>
      <c r="D1302" s="9"/>
      <c r="E1302" s="9"/>
      <c r="F1302" s="9"/>
      <c r="G1302" s="9"/>
      <c r="H1302" s="9"/>
      <c r="I1302" s="9"/>
      <c r="J1302" s="9"/>
      <c r="K1302" s="9"/>
      <c r="L1302" s="9"/>
      <c r="M1302" s="9"/>
      <c r="N1302" s="9"/>
      <c r="O1302" s="9"/>
      <c r="P1302" s="9"/>
      <c r="Q1302" s="9"/>
      <c r="R1302" s="9"/>
      <c r="S1302" s="9"/>
      <c r="T1302" s="9"/>
      <c r="U1302" s="9"/>
      <c r="V1302" s="9"/>
      <c r="W1302" s="9"/>
    </row>
    <row r="1303">
      <c r="A1303" s="123"/>
      <c r="B1303" s="5"/>
      <c r="C1303" s="116"/>
      <c r="D1303" s="9"/>
      <c r="E1303" s="9"/>
      <c r="F1303" s="9"/>
      <c r="G1303" s="9"/>
      <c r="H1303" s="9"/>
      <c r="I1303" s="9"/>
      <c r="J1303" s="9"/>
      <c r="K1303" s="9"/>
      <c r="L1303" s="9"/>
      <c r="M1303" s="9"/>
      <c r="N1303" s="9"/>
      <c r="O1303" s="9"/>
      <c r="P1303" s="9"/>
      <c r="Q1303" s="9"/>
      <c r="R1303" s="9"/>
      <c r="S1303" s="9"/>
      <c r="T1303" s="9"/>
      <c r="U1303" s="9"/>
      <c r="V1303" s="9"/>
      <c r="W1303" s="9"/>
    </row>
    <row r="1304">
      <c r="A1304" s="123"/>
      <c r="B1304" s="5"/>
      <c r="C1304" s="116"/>
      <c r="D1304" s="9"/>
      <c r="E1304" s="9"/>
      <c r="F1304" s="9"/>
      <c r="G1304" s="9"/>
      <c r="H1304" s="9"/>
      <c r="I1304" s="9"/>
      <c r="J1304" s="9"/>
      <c r="K1304" s="9"/>
      <c r="L1304" s="9"/>
      <c r="M1304" s="9"/>
      <c r="N1304" s="9"/>
      <c r="O1304" s="9"/>
      <c r="P1304" s="9"/>
      <c r="Q1304" s="9"/>
      <c r="R1304" s="9"/>
      <c r="S1304" s="9"/>
      <c r="T1304" s="9"/>
      <c r="U1304" s="9"/>
      <c r="V1304" s="9"/>
      <c r="W1304" s="9"/>
    </row>
    <row r="1305">
      <c r="A1305" s="123"/>
      <c r="B1305" s="5"/>
      <c r="C1305" s="116"/>
      <c r="D1305" s="9"/>
      <c r="E1305" s="9"/>
      <c r="F1305" s="9"/>
      <c r="G1305" s="9"/>
      <c r="H1305" s="9"/>
      <c r="I1305" s="9"/>
      <c r="J1305" s="9"/>
      <c r="K1305" s="9"/>
      <c r="L1305" s="9"/>
      <c r="M1305" s="9"/>
      <c r="N1305" s="9"/>
      <c r="O1305" s="9"/>
      <c r="P1305" s="9"/>
      <c r="Q1305" s="9"/>
      <c r="R1305" s="9"/>
      <c r="S1305" s="9"/>
      <c r="T1305" s="9"/>
      <c r="U1305" s="9"/>
      <c r="V1305" s="9"/>
      <c r="W1305" s="9"/>
    </row>
    <row r="1306">
      <c r="A1306" s="123"/>
      <c r="B1306" s="5"/>
      <c r="C1306" s="116"/>
      <c r="D1306" s="9"/>
      <c r="E1306" s="9"/>
      <c r="F1306" s="9"/>
      <c r="G1306" s="9"/>
      <c r="H1306" s="9"/>
      <c r="I1306" s="9"/>
      <c r="J1306" s="9"/>
      <c r="K1306" s="9"/>
      <c r="L1306" s="9"/>
      <c r="M1306" s="9"/>
      <c r="N1306" s="9"/>
      <c r="O1306" s="9"/>
      <c r="P1306" s="9"/>
      <c r="Q1306" s="9"/>
      <c r="R1306" s="9"/>
      <c r="S1306" s="9"/>
      <c r="T1306" s="9"/>
      <c r="U1306" s="9"/>
      <c r="V1306" s="9"/>
      <c r="W1306" s="9"/>
    </row>
    <row r="1307">
      <c r="A1307" s="123"/>
      <c r="B1307" s="5"/>
      <c r="C1307" s="116"/>
      <c r="D1307" s="9"/>
      <c r="E1307" s="9"/>
      <c r="F1307" s="9"/>
      <c r="G1307" s="9"/>
      <c r="H1307" s="9"/>
      <c r="I1307" s="9"/>
      <c r="J1307" s="9"/>
      <c r="K1307" s="9"/>
      <c r="L1307" s="9"/>
      <c r="M1307" s="9"/>
      <c r="N1307" s="9"/>
      <c r="O1307" s="9"/>
      <c r="P1307" s="9"/>
      <c r="Q1307" s="9"/>
      <c r="R1307" s="9"/>
      <c r="S1307" s="9"/>
      <c r="T1307" s="9"/>
      <c r="U1307" s="9"/>
      <c r="V1307" s="9"/>
      <c r="W1307" s="9"/>
    </row>
    <row r="1308">
      <c r="A1308" s="123"/>
      <c r="B1308" s="5"/>
      <c r="C1308" s="116"/>
      <c r="D1308" s="9"/>
      <c r="E1308" s="9"/>
      <c r="F1308" s="9"/>
      <c r="G1308" s="9"/>
      <c r="H1308" s="9"/>
      <c r="I1308" s="9"/>
      <c r="J1308" s="9"/>
      <c r="K1308" s="9"/>
      <c r="L1308" s="9"/>
      <c r="M1308" s="9"/>
      <c r="N1308" s="9"/>
      <c r="O1308" s="9"/>
      <c r="P1308" s="9"/>
      <c r="Q1308" s="9"/>
      <c r="R1308" s="9"/>
      <c r="S1308" s="9"/>
      <c r="T1308" s="9"/>
      <c r="U1308" s="9"/>
      <c r="V1308" s="9"/>
      <c r="W1308" s="9"/>
    </row>
    <row r="1309">
      <c r="A1309" s="123"/>
      <c r="B1309" s="5"/>
      <c r="C1309" s="116"/>
      <c r="D1309" s="9"/>
      <c r="E1309" s="9"/>
      <c r="F1309" s="9"/>
      <c r="G1309" s="9"/>
      <c r="H1309" s="9"/>
      <c r="I1309" s="9"/>
      <c r="J1309" s="9"/>
      <c r="K1309" s="9"/>
      <c r="L1309" s="9"/>
      <c r="M1309" s="9"/>
      <c r="N1309" s="9"/>
      <c r="O1309" s="9"/>
      <c r="P1309" s="9"/>
      <c r="Q1309" s="9"/>
      <c r="R1309" s="9"/>
      <c r="S1309" s="9"/>
      <c r="T1309" s="9"/>
      <c r="U1309" s="9"/>
      <c r="V1309" s="9"/>
      <c r="W1309" s="9"/>
    </row>
    <row r="1310">
      <c r="A1310" s="123"/>
      <c r="B1310" s="5"/>
      <c r="C1310" s="116"/>
      <c r="D1310" s="9"/>
      <c r="E1310" s="9"/>
      <c r="F1310" s="9"/>
      <c r="G1310" s="9"/>
      <c r="H1310" s="9"/>
      <c r="I1310" s="9"/>
      <c r="J1310" s="9"/>
      <c r="K1310" s="9"/>
      <c r="L1310" s="9"/>
      <c r="M1310" s="9"/>
      <c r="N1310" s="9"/>
      <c r="O1310" s="9"/>
      <c r="P1310" s="9"/>
      <c r="Q1310" s="9"/>
      <c r="R1310" s="9"/>
      <c r="S1310" s="9"/>
      <c r="T1310" s="9"/>
      <c r="U1310" s="9"/>
      <c r="V1310" s="9"/>
      <c r="W1310" s="9"/>
    </row>
    <row r="1311">
      <c r="A1311" s="123"/>
      <c r="B1311" s="5"/>
      <c r="C1311" s="116"/>
      <c r="D1311" s="9"/>
      <c r="E1311" s="9"/>
      <c r="F1311" s="9"/>
      <c r="G1311" s="9"/>
      <c r="H1311" s="9"/>
      <c r="I1311" s="9"/>
      <c r="J1311" s="9"/>
      <c r="K1311" s="9"/>
      <c r="L1311" s="9"/>
      <c r="M1311" s="9"/>
      <c r="N1311" s="9"/>
      <c r="O1311" s="9"/>
      <c r="P1311" s="9"/>
      <c r="Q1311" s="9"/>
      <c r="R1311" s="9"/>
      <c r="S1311" s="9"/>
      <c r="T1311" s="9"/>
      <c r="U1311" s="9"/>
      <c r="V1311" s="9"/>
      <c r="W1311" s="9"/>
    </row>
    <row r="1312">
      <c r="A1312" s="123"/>
      <c r="B1312" s="5"/>
      <c r="C1312" s="116"/>
      <c r="D1312" s="9"/>
      <c r="E1312" s="9"/>
      <c r="F1312" s="9"/>
      <c r="G1312" s="9"/>
      <c r="H1312" s="9"/>
      <c r="I1312" s="9"/>
      <c r="J1312" s="9"/>
      <c r="K1312" s="9"/>
      <c r="L1312" s="9"/>
      <c r="M1312" s="9"/>
      <c r="N1312" s="9"/>
      <c r="O1312" s="9"/>
      <c r="P1312" s="9"/>
      <c r="Q1312" s="9"/>
      <c r="R1312" s="9"/>
      <c r="S1312" s="9"/>
      <c r="T1312" s="9"/>
      <c r="U1312" s="9"/>
      <c r="V1312" s="9"/>
      <c r="W1312" s="9"/>
    </row>
    <row r="1313">
      <c r="A1313" s="123"/>
      <c r="B1313" s="5"/>
      <c r="C1313" s="116"/>
      <c r="D1313" s="9"/>
      <c r="E1313" s="9"/>
      <c r="F1313" s="9"/>
      <c r="G1313" s="9"/>
      <c r="H1313" s="9"/>
      <c r="I1313" s="9"/>
      <c r="J1313" s="9"/>
      <c r="K1313" s="9"/>
      <c r="L1313" s="9"/>
      <c r="M1313" s="9"/>
      <c r="N1313" s="9"/>
      <c r="O1313" s="9"/>
      <c r="P1313" s="9"/>
      <c r="Q1313" s="9"/>
      <c r="R1313" s="9"/>
      <c r="S1313" s="9"/>
      <c r="T1313" s="9"/>
      <c r="U1313" s="9"/>
      <c r="V1313" s="9"/>
      <c r="W1313" s="9"/>
    </row>
    <row r="1314">
      <c r="A1314" s="123"/>
      <c r="B1314" s="5"/>
      <c r="C1314" s="116"/>
      <c r="D1314" s="9"/>
      <c r="E1314" s="9"/>
      <c r="F1314" s="9"/>
      <c r="G1314" s="9"/>
      <c r="H1314" s="9"/>
      <c r="I1314" s="9"/>
      <c r="J1314" s="9"/>
      <c r="K1314" s="9"/>
      <c r="L1314" s="9"/>
      <c r="M1314" s="9"/>
      <c r="N1314" s="9"/>
      <c r="O1314" s="9"/>
      <c r="P1314" s="9"/>
      <c r="Q1314" s="9"/>
      <c r="R1314" s="9"/>
      <c r="S1314" s="9"/>
      <c r="T1314" s="9"/>
      <c r="U1314" s="9"/>
      <c r="V1314" s="9"/>
      <c r="W1314" s="9"/>
    </row>
    <row r="1315">
      <c r="A1315" s="123"/>
      <c r="B1315" s="5"/>
      <c r="C1315" s="116"/>
      <c r="D1315" s="9"/>
      <c r="E1315" s="9"/>
      <c r="F1315" s="9"/>
      <c r="G1315" s="9"/>
      <c r="H1315" s="9"/>
      <c r="I1315" s="9"/>
      <c r="J1315" s="9"/>
      <c r="K1315" s="9"/>
      <c r="L1315" s="9"/>
      <c r="M1315" s="9"/>
      <c r="N1315" s="9"/>
      <c r="O1315" s="9"/>
      <c r="P1315" s="9"/>
      <c r="Q1315" s="9"/>
      <c r="R1315" s="9"/>
      <c r="S1315" s="9"/>
      <c r="T1315" s="9"/>
      <c r="U1315" s="9"/>
      <c r="V1315" s="9"/>
      <c r="W1315" s="9"/>
    </row>
    <row r="1316">
      <c r="A1316" s="123"/>
      <c r="B1316" s="5"/>
      <c r="C1316" s="116"/>
      <c r="D1316" s="9"/>
      <c r="E1316" s="9"/>
      <c r="F1316" s="9"/>
      <c r="G1316" s="9"/>
      <c r="H1316" s="9"/>
      <c r="I1316" s="9"/>
      <c r="J1316" s="9"/>
      <c r="K1316" s="9"/>
      <c r="L1316" s="9"/>
      <c r="M1316" s="9"/>
      <c r="N1316" s="9"/>
      <c r="O1316" s="9"/>
      <c r="P1316" s="9"/>
      <c r="Q1316" s="9"/>
      <c r="R1316" s="9"/>
      <c r="S1316" s="9"/>
      <c r="T1316" s="9"/>
      <c r="U1316" s="9"/>
      <c r="V1316" s="9"/>
      <c r="W1316" s="9"/>
    </row>
    <row r="1317">
      <c r="A1317" s="123"/>
      <c r="B1317" s="39"/>
      <c r="C1317" s="116"/>
      <c r="D1317" s="9"/>
      <c r="E1317" s="9"/>
      <c r="F1317" s="9"/>
      <c r="G1317" s="9"/>
      <c r="H1317" s="9"/>
      <c r="I1317" s="9"/>
      <c r="J1317" s="9"/>
      <c r="K1317" s="9"/>
      <c r="L1317" s="9"/>
      <c r="M1317" s="9"/>
      <c r="N1317" s="9"/>
      <c r="O1317" s="9"/>
      <c r="P1317" s="9"/>
      <c r="Q1317" s="9"/>
      <c r="R1317" s="9"/>
      <c r="S1317" s="9"/>
      <c r="T1317" s="9"/>
      <c r="U1317" s="9"/>
      <c r="V1317" s="9"/>
      <c r="W1317" s="9"/>
    </row>
    <row r="1318">
      <c r="A1318" s="123"/>
      <c r="B1318" s="5"/>
      <c r="C1318" s="116"/>
      <c r="D1318" s="9"/>
      <c r="E1318" s="9"/>
      <c r="F1318" s="9"/>
      <c r="G1318" s="9"/>
      <c r="H1318" s="9"/>
      <c r="I1318" s="9"/>
      <c r="J1318" s="9"/>
      <c r="K1318" s="9"/>
      <c r="L1318" s="9"/>
      <c r="M1318" s="9"/>
      <c r="N1318" s="9"/>
      <c r="O1318" s="9"/>
      <c r="P1318" s="9"/>
      <c r="Q1318" s="9"/>
      <c r="R1318" s="9"/>
      <c r="S1318" s="9"/>
      <c r="T1318" s="9"/>
      <c r="U1318" s="9"/>
      <c r="V1318" s="9"/>
      <c r="W1318" s="9"/>
    </row>
    <row r="1319">
      <c r="A1319" s="123"/>
      <c r="B1319" s="5"/>
      <c r="C1319" s="116"/>
      <c r="D1319" s="9"/>
      <c r="E1319" s="9"/>
      <c r="F1319" s="9"/>
      <c r="G1319" s="9"/>
      <c r="H1319" s="9"/>
      <c r="I1319" s="9"/>
      <c r="J1319" s="9"/>
      <c r="K1319" s="9"/>
      <c r="L1319" s="9"/>
      <c r="M1319" s="9"/>
      <c r="N1319" s="9"/>
      <c r="O1319" s="9"/>
      <c r="P1319" s="9"/>
      <c r="Q1319" s="9"/>
      <c r="R1319" s="9"/>
      <c r="S1319" s="9"/>
      <c r="T1319" s="9"/>
      <c r="U1319" s="9"/>
      <c r="V1319" s="9"/>
      <c r="W1319" s="9"/>
    </row>
    <row r="1320">
      <c r="A1320" s="123"/>
      <c r="B1320" s="5"/>
      <c r="C1320" s="116"/>
      <c r="D1320" s="9"/>
      <c r="E1320" s="9"/>
      <c r="F1320" s="9"/>
      <c r="G1320" s="9"/>
      <c r="H1320" s="9"/>
      <c r="I1320" s="9"/>
      <c r="J1320" s="9"/>
      <c r="K1320" s="9"/>
      <c r="L1320" s="9"/>
      <c r="M1320" s="9"/>
      <c r="N1320" s="9"/>
      <c r="O1320" s="9"/>
      <c r="P1320" s="9"/>
      <c r="Q1320" s="9"/>
      <c r="R1320" s="9"/>
      <c r="S1320" s="9"/>
      <c r="T1320" s="9"/>
      <c r="U1320" s="9"/>
      <c r="V1320" s="9"/>
      <c r="W1320" s="9"/>
    </row>
    <row r="1321">
      <c r="A1321" s="123"/>
      <c r="B1321" s="5"/>
      <c r="C1321" s="116"/>
      <c r="D1321" s="9"/>
      <c r="E1321" s="9"/>
      <c r="F1321" s="9"/>
      <c r="G1321" s="9"/>
      <c r="H1321" s="9"/>
      <c r="I1321" s="9"/>
      <c r="J1321" s="9"/>
      <c r="K1321" s="9"/>
      <c r="L1321" s="9"/>
      <c r="M1321" s="9"/>
      <c r="N1321" s="9"/>
      <c r="O1321" s="9"/>
      <c r="P1321" s="9"/>
      <c r="Q1321" s="9"/>
      <c r="R1321" s="9"/>
      <c r="S1321" s="9"/>
      <c r="T1321" s="9"/>
      <c r="U1321" s="9"/>
      <c r="V1321" s="9"/>
      <c r="W1321" s="9"/>
    </row>
    <row r="1322">
      <c r="A1322" s="123"/>
      <c r="B1322" s="5"/>
      <c r="C1322" s="116"/>
      <c r="D1322" s="9"/>
      <c r="E1322" s="9"/>
      <c r="F1322" s="9"/>
      <c r="G1322" s="9"/>
      <c r="H1322" s="9"/>
      <c r="I1322" s="9"/>
      <c r="J1322" s="9"/>
      <c r="K1322" s="9"/>
      <c r="L1322" s="9"/>
      <c r="M1322" s="9"/>
      <c r="N1322" s="9"/>
      <c r="O1322" s="9"/>
      <c r="P1322" s="9"/>
      <c r="Q1322" s="9"/>
      <c r="R1322" s="9"/>
      <c r="S1322" s="9"/>
      <c r="T1322" s="9"/>
      <c r="U1322" s="9"/>
      <c r="V1322" s="9"/>
      <c r="W1322" s="9"/>
    </row>
    <row r="1323">
      <c r="A1323" s="123"/>
      <c r="B1323" s="5"/>
      <c r="C1323" s="116"/>
      <c r="D1323" s="9"/>
      <c r="E1323" s="9"/>
      <c r="F1323" s="9"/>
      <c r="G1323" s="9"/>
      <c r="H1323" s="9"/>
      <c r="I1323" s="9"/>
      <c r="J1323" s="9"/>
      <c r="K1323" s="9"/>
      <c r="L1323" s="9"/>
      <c r="M1323" s="9"/>
      <c r="N1323" s="9"/>
      <c r="O1323" s="9"/>
      <c r="P1323" s="9"/>
      <c r="Q1323" s="9"/>
      <c r="R1323" s="9"/>
      <c r="S1323" s="9"/>
      <c r="T1323" s="9"/>
      <c r="U1323" s="9"/>
      <c r="V1323" s="9"/>
      <c r="W1323" s="9"/>
    </row>
    <row r="1324">
      <c r="A1324" s="123"/>
      <c r="B1324" s="5"/>
      <c r="C1324" s="116"/>
      <c r="D1324" s="9"/>
      <c r="E1324" s="9"/>
      <c r="F1324" s="9"/>
      <c r="G1324" s="9"/>
      <c r="H1324" s="9"/>
      <c r="I1324" s="9"/>
      <c r="J1324" s="9"/>
      <c r="K1324" s="9"/>
      <c r="L1324" s="9"/>
      <c r="M1324" s="9"/>
      <c r="N1324" s="9"/>
      <c r="O1324" s="9"/>
      <c r="P1324" s="9"/>
      <c r="Q1324" s="9"/>
      <c r="R1324" s="9"/>
      <c r="S1324" s="9"/>
      <c r="T1324" s="9"/>
      <c r="U1324" s="9"/>
      <c r="V1324" s="9"/>
      <c r="W1324" s="9"/>
    </row>
    <row r="1325">
      <c r="A1325" s="123"/>
      <c r="B1325" s="39"/>
      <c r="C1325" s="116"/>
      <c r="D1325" s="9"/>
      <c r="E1325" s="9"/>
      <c r="F1325" s="9"/>
      <c r="G1325" s="9"/>
      <c r="H1325" s="9"/>
      <c r="I1325" s="9"/>
      <c r="J1325" s="9"/>
      <c r="K1325" s="9"/>
      <c r="L1325" s="9"/>
      <c r="M1325" s="9"/>
      <c r="N1325" s="9"/>
      <c r="O1325" s="9"/>
      <c r="P1325" s="9"/>
      <c r="Q1325" s="9"/>
      <c r="R1325" s="9"/>
      <c r="S1325" s="9"/>
      <c r="T1325" s="9"/>
      <c r="U1325" s="9"/>
      <c r="V1325" s="9"/>
      <c r="W1325" s="9"/>
    </row>
    <row r="1326">
      <c r="A1326" s="123"/>
      <c r="B1326" s="39"/>
      <c r="C1326" s="116"/>
      <c r="D1326" s="9"/>
      <c r="E1326" s="9"/>
      <c r="F1326" s="9"/>
      <c r="G1326" s="9"/>
      <c r="H1326" s="9"/>
      <c r="I1326" s="9"/>
      <c r="J1326" s="9"/>
      <c r="K1326" s="9"/>
      <c r="L1326" s="9"/>
      <c r="M1326" s="9"/>
      <c r="N1326" s="9"/>
      <c r="O1326" s="9"/>
      <c r="P1326" s="9"/>
      <c r="Q1326" s="9"/>
      <c r="R1326" s="9"/>
      <c r="S1326" s="9"/>
      <c r="T1326" s="9"/>
      <c r="U1326" s="9"/>
      <c r="V1326" s="9"/>
      <c r="W1326" s="9"/>
    </row>
    <row r="1327">
      <c r="A1327" s="123"/>
      <c r="B1327" s="5"/>
      <c r="C1327" s="116"/>
      <c r="D1327" s="9"/>
      <c r="E1327" s="9"/>
      <c r="F1327" s="9"/>
      <c r="G1327" s="9"/>
      <c r="H1327" s="9"/>
      <c r="I1327" s="9"/>
      <c r="J1327" s="9"/>
      <c r="K1327" s="9"/>
      <c r="L1327" s="9"/>
      <c r="M1327" s="9"/>
      <c r="N1327" s="9"/>
      <c r="O1327" s="9"/>
      <c r="P1327" s="9"/>
      <c r="Q1327" s="9"/>
      <c r="R1327" s="9"/>
      <c r="S1327" s="9"/>
      <c r="T1327" s="9"/>
      <c r="U1327" s="9"/>
      <c r="V1327" s="9"/>
      <c r="W1327" s="9"/>
    </row>
    <row r="1328">
      <c r="A1328" s="123"/>
      <c r="B1328" s="39"/>
      <c r="C1328" s="116"/>
      <c r="D1328" s="9"/>
      <c r="E1328" s="9"/>
      <c r="F1328" s="9"/>
      <c r="G1328" s="9"/>
      <c r="H1328" s="9"/>
      <c r="I1328" s="9"/>
      <c r="J1328" s="9"/>
      <c r="K1328" s="9"/>
      <c r="L1328" s="9"/>
      <c r="M1328" s="9"/>
      <c r="N1328" s="9"/>
      <c r="O1328" s="9"/>
      <c r="P1328" s="9"/>
      <c r="Q1328" s="9"/>
      <c r="R1328" s="9"/>
      <c r="S1328" s="9"/>
      <c r="T1328" s="9"/>
      <c r="U1328" s="9"/>
      <c r="V1328" s="9"/>
      <c r="W1328" s="9"/>
    </row>
    <row r="1329">
      <c r="A1329" s="123"/>
      <c r="B1329" s="5"/>
      <c r="C1329" s="116"/>
      <c r="D1329" s="9"/>
      <c r="E1329" s="9"/>
      <c r="F1329" s="9"/>
      <c r="G1329" s="9"/>
      <c r="H1329" s="9"/>
      <c r="I1329" s="9"/>
      <c r="J1329" s="9"/>
      <c r="K1329" s="9"/>
      <c r="L1329" s="9"/>
      <c r="M1329" s="9"/>
      <c r="N1329" s="9"/>
      <c r="O1329" s="9"/>
      <c r="P1329" s="9"/>
      <c r="Q1329" s="9"/>
      <c r="R1329" s="9"/>
      <c r="S1329" s="9"/>
      <c r="T1329" s="9"/>
      <c r="U1329" s="9"/>
      <c r="V1329" s="9"/>
      <c r="W1329" s="9"/>
    </row>
    <row r="1330">
      <c r="A1330" s="123"/>
      <c r="B1330" s="5"/>
      <c r="C1330" s="116"/>
      <c r="D1330" s="9"/>
      <c r="E1330" s="9"/>
      <c r="F1330" s="9"/>
      <c r="G1330" s="9"/>
      <c r="H1330" s="9"/>
      <c r="I1330" s="9"/>
      <c r="J1330" s="9"/>
      <c r="K1330" s="9"/>
      <c r="L1330" s="9"/>
      <c r="M1330" s="9"/>
      <c r="N1330" s="9"/>
      <c r="O1330" s="9"/>
      <c r="P1330" s="9"/>
      <c r="Q1330" s="9"/>
      <c r="R1330" s="9"/>
      <c r="S1330" s="9"/>
      <c r="T1330" s="9"/>
      <c r="U1330" s="9"/>
      <c r="V1330" s="9"/>
      <c r="W1330" s="9"/>
    </row>
    <row r="1331">
      <c r="A1331" s="123"/>
      <c r="B1331" s="5"/>
      <c r="C1331" s="116"/>
      <c r="D1331" s="9"/>
      <c r="E1331" s="9"/>
      <c r="F1331" s="9"/>
      <c r="G1331" s="9"/>
      <c r="H1331" s="9"/>
      <c r="I1331" s="9"/>
      <c r="J1331" s="9"/>
      <c r="K1331" s="9"/>
      <c r="L1331" s="9"/>
      <c r="M1331" s="9"/>
      <c r="N1331" s="9"/>
      <c r="O1331" s="9"/>
      <c r="P1331" s="9"/>
      <c r="Q1331" s="9"/>
      <c r="R1331" s="9"/>
      <c r="S1331" s="9"/>
      <c r="T1331" s="9"/>
      <c r="U1331" s="9"/>
      <c r="V1331" s="9"/>
      <c r="W1331" s="9"/>
    </row>
    <row r="1332">
      <c r="A1332" s="123"/>
      <c r="B1332" s="5"/>
      <c r="C1332" s="116"/>
      <c r="D1332" s="9"/>
      <c r="E1332" s="9"/>
      <c r="F1332" s="9"/>
      <c r="G1332" s="9"/>
      <c r="H1332" s="9"/>
      <c r="I1332" s="9"/>
      <c r="J1332" s="9"/>
      <c r="K1332" s="9"/>
      <c r="L1332" s="9"/>
      <c r="M1332" s="9"/>
      <c r="N1332" s="9"/>
      <c r="O1332" s="9"/>
      <c r="P1332" s="9"/>
      <c r="Q1332" s="9"/>
      <c r="R1332" s="9"/>
      <c r="S1332" s="9"/>
      <c r="T1332" s="9"/>
      <c r="U1332" s="9"/>
      <c r="V1332" s="9"/>
      <c r="W1332" s="9"/>
    </row>
    <row r="1333">
      <c r="A1333" s="123"/>
      <c r="B1333" s="39"/>
      <c r="C1333" s="116"/>
      <c r="D1333" s="9"/>
      <c r="E1333" s="9"/>
      <c r="F1333" s="9"/>
      <c r="G1333" s="9"/>
      <c r="H1333" s="9"/>
      <c r="I1333" s="9"/>
      <c r="J1333" s="9"/>
      <c r="K1333" s="9"/>
      <c r="L1333" s="9"/>
      <c r="M1333" s="9"/>
      <c r="N1333" s="9"/>
      <c r="O1333" s="9"/>
      <c r="P1333" s="9"/>
      <c r="Q1333" s="9"/>
      <c r="R1333" s="9"/>
      <c r="S1333" s="9"/>
      <c r="T1333" s="9"/>
      <c r="U1333" s="9"/>
      <c r="V1333" s="9"/>
      <c r="W1333" s="9"/>
    </row>
    <row r="1334">
      <c r="A1334" s="123"/>
      <c r="B1334" s="5"/>
      <c r="C1334" s="116"/>
      <c r="D1334" s="9"/>
      <c r="E1334" s="9"/>
      <c r="F1334" s="9"/>
      <c r="G1334" s="9"/>
      <c r="H1334" s="9"/>
      <c r="I1334" s="9"/>
      <c r="J1334" s="9"/>
      <c r="K1334" s="9"/>
      <c r="L1334" s="9"/>
      <c r="M1334" s="9"/>
      <c r="N1334" s="9"/>
      <c r="O1334" s="9"/>
      <c r="P1334" s="9"/>
      <c r="Q1334" s="9"/>
      <c r="R1334" s="9"/>
      <c r="S1334" s="9"/>
      <c r="T1334" s="9"/>
      <c r="U1334" s="9"/>
      <c r="V1334" s="9"/>
      <c r="W1334" s="9"/>
    </row>
    <row r="1335">
      <c r="A1335" s="123"/>
      <c r="B1335" s="5"/>
      <c r="C1335" s="116"/>
      <c r="D1335" s="9"/>
      <c r="E1335" s="9"/>
      <c r="F1335" s="9"/>
      <c r="G1335" s="9"/>
      <c r="H1335" s="9"/>
      <c r="I1335" s="9"/>
      <c r="J1335" s="9"/>
      <c r="K1335" s="9"/>
      <c r="L1335" s="9"/>
      <c r="M1335" s="9"/>
      <c r="N1335" s="9"/>
      <c r="O1335" s="9"/>
      <c r="P1335" s="9"/>
      <c r="Q1335" s="9"/>
      <c r="R1335" s="9"/>
      <c r="S1335" s="9"/>
      <c r="T1335" s="9"/>
      <c r="U1335" s="9"/>
      <c r="V1335" s="9"/>
      <c r="W1335" s="9"/>
    </row>
    <row r="1336">
      <c r="A1336" s="123"/>
      <c r="B1336" s="5"/>
      <c r="C1336" s="116"/>
      <c r="D1336" s="9"/>
      <c r="E1336" s="9"/>
      <c r="F1336" s="9"/>
      <c r="G1336" s="9"/>
      <c r="H1336" s="9"/>
      <c r="I1336" s="9"/>
      <c r="J1336" s="9"/>
      <c r="K1336" s="9"/>
      <c r="L1336" s="9"/>
      <c r="M1336" s="9"/>
      <c r="N1336" s="9"/>
      <c r="O1336" s="9"/>
      <c r="P1336" s="9"/>
      <c r="Q1336" s="9"/>
      <c r="R1336" s="9"/>
      <c r="S1336" s="9"/>
      <c r="T1336" s="9"/>
      <c r="U1336" s="9"/>
      <c r="V1336" s="9"/>
      <c r="W1336" s="9"/>
    </row>
    <row r="1337">
      <c r="A1337" s="123"/>
      <c r="B1337" s="5"/>
      <c r="C1337" s="116"/>
      <c r="D1337" s="9"/>
      <c r="E1337" s="9"/>
      <c r="F1337" s="9"/>
      <c r="G1337" s="9"/>
      <c r="H1337" s="9"/>
      <c r="I1337" s="9"/>
      <c r="J1337" s="9"/>
      <c r="K1337" s="9"/>
      <c r="L1337" s="9"/>
      <c r="M1337" s="9"/>
      <c r="N1337" s="9"/>
      <c r="O1337" s="9"/>
      <c r="P1337" s="9"/>
      <c r="Q1337" s="9"/>
      <c r="R1337" s="9"/>
      <c r="S1337" s="9"/>
      <c r="T1337" s="9"/>
      <c r="U1337" s="9"/>
      <c r="V1337" s="9"/>
      <c r="W1337" s="9"/>
    </row>
    <row r="1338">
      <c r="A1338" s="123"/>
      <c r="B1338" s="39"/>
      <c r="C1338" s="116"/>
      <c r="D1338" s="9"/>
      <c r="E1338" s="9"/>
      <c r="F1338" s="9"/>
      <c r="G1338" s="9"/>
      <c r="H1338" s="9"/>
      <c r="I1338" s="9"/>
      <c r="J1338" s="9"/>
      <c r="K1338" s="9"/>
      <c r="L1338" s="9"/>
      <c r="M1338" s="9"/>
      <c r="N1338" s="9"/>
      <c r="O1338" s="9"/>
      <c r="P1338" s="9"/>
      <c r="Q1338" s="9"/>
      <c r="R1338" s="9"/>
      <c r="S1338" s="9"/>
      <c r="T1338" s="9"/>
      <c r="U1338" s="9"/>
      <c r="V1338" s="9"/>
      <c r="W1338" s="9"/>
    </row>
    <row r="1339">
      <c r="A1339" s="123"/>
      <c r="B1339" s="39"/>
      <c r="C1339" s="116"/>
      <c r="D1339" s="9"/>
      <c r="E1339" s="9"/>
      <c r="F1339" s="9"/>
      <c r="G1339" s="9"/>
      <c r="H1339" s="9"/>
      <c r="I1339" s="9"/>
      <c r="J1339" s="9"/>
      <c r="K1339" s="9"/>
      <c r="L1339" s="9"/>
      <c r="M1339" s="9"/>
      <c r="N1339" s="9"/>
      <c r="O1339" s="9"/>
      <c r="P1339" s="9"/>
      <c r="Q1339" s="9"/>
      <c r="R1339" s="9"/>
      <c r="S1339" s="9"/>
      <c r="T1339" s="9"/>
      <c r="U1339" s="9"/>
      <c r="V1339" s="9"/>
      <c r="W1339" s="9"/>
    </row>
    <row r="1340">
      <c r="A1340" s="123"/>
      <c r="B1340" s="39"/>
      <c r="C1340" s="116"/>
      <c r="D1340" s="9"/>
      <c r="E1340" s="9"/>
      <c r="F1340" s="9"/>
      <c r="G1340" s="9"/>
      <c r="H1340" s="9"/>
      <c r="I1340" s="9"/>
      <c r="J1340" s="9"/>
      <c r="K1340" s="9"/>
      <c r="L1340" s="9"/>
      <c r="M1340" s="9"/>
      <c r="N1340" s="9"/>
      <c r="O1340" s="9"/>
      <c r="P1340" s="9"/>
      <c r="Q1340" s="9"/>
      <c r="R1340" s="9"/>
      <c r="S1340" s="9"/>
      <c r="T1340" s="9"/>
      <c r="U1340" s="9"/>
      <c r="V1340" s="9"/>
      <c r="W1340" s="9"/>
    </row>
    <row r="1341">
      <c r="A1341" s="123"/>
      <c r="B1341" s="39"/>
      <c r="C1341" s="116"/>
      <c r="D1341" s="9"/>
      <c r="E1341" s="9"/>
      <c r="F1341" s="9"/>
      <c r="G1341" s="9"/>
      <c r="H1341" s="9"/>
      <c r="I1341" s="9"/>
      <c r="J1341" s="9"/>
      <c r="K1341" s="9"/>
      <c r="L1341" s="9"/>
      <c r="M1341" s="9"/>
      <c r="N1341" s="9"/>
      <c r="O1341" s="9"/>
      <c r="P1341" s="9"/>
      <c r="Q1341" s="9"/>
      <c r="R1341" s="9"/>
      <c r="S1341" s="9"/>
      <c r="T1341" s="9"/>
      <c r="U1341" s="9"/>
      <c r="V1341" s="9"/>
      <c r="W1341" s="9"/>
    </row>
    <row r="1342">
      <c r="A1342" s="123"/>
      <c r="B1342" s="5"/>
      <c r="C1342" s="116"/>
      <c r="D1342" s="9"/>
      <c r="E1342" s="9"/>
      <c r="F1342" s="9"/>
      <c r="G1342" s="9"/>
      <c r="H1342" s="9"/>
      <c r="I1342" s="9"/>
      <c r="J1342" s="9"/>
      <c r="K1342" s="9"/>
      <c r="L1342" s="9"/>
      <c r="M1342" s="9"/>
      <c r="N1342" s="9"/>
      <c r="O1342" s="9"/>
      <c r="P1342" s="9"/>
      <c r="Q1342" s="9"/>
      <c r="R1342" s="9"/>
      <c r="S1342" s="9"/>
      <c r="T1342" s="9"/>
      <c r="U1342" s="9"/>
      <c r="V1342" s="9"/>
      <c r="W1342" s="9"/>
    </row>
    <row r="1343">
      <c r="A1343" s="123"/>
      <c r="B1343" s="5"/>
      <c r="C1343" s="116"/>
      <c r="D1343" s="9"/>
      <c r="E1343" s="9"/>
      <c r="F1343" s="9"/>
      <c r="G1343" s="9"/>
      <c r="H1343" s="9"/>
      <c r="I1343" s="9"/>
      <c r="J1343" s="9"/>
      <c r="K1343" s="9"/>
      <c r="L1343" s="9"/>
      <c r="M1343" s="9"/>
      <c r="N1343" s="9"/>
      <c r="O1343" s="9"/>
      <c r="P1343" s="9"/>
      <c r="Q1343" s="9"/>
      <c r="R1343" s="9"/>
      <c r="S1343" s="9"/>
      <c r="T1343" s="9"/>
      <c r="U1343" s="9"/>
      <c r="V1343" s="9"/>
      <c r="W1343" s="9"/>
    </row>
    <row r="1344">
      <c r="A1344" s="123"/>
      <c r="B1344" s="5"/>
      <c r="C1344" s="116"/>
      <c r="D1344" s="9"/>
      <c r="E1344" s="9"/>
      <c r="F1344" s="9"/>
      <c r="G1344" s="9"/>
      <c r="H1344" s="9"/>
      <c r="I1344" s="9"/>
      <c r="J1344" s="9"/>
      <c r="K1344" s="9"/>
      <c r="L1344" s="9"/>
      <c r="M1344" s="9"/>
      <c r="N1344" s="9"/>
      <c r="O1344" s="9"/>
      <c r="P1344" s="9"/>
      <c r="Q1344" s="9"/>
      <c r="R1344" s="9"/>
      <c r="S1344" s="9"/>
      <c r="T1344" s="9"/>
      <c r="U1344" s="9"/>
      <c r="V1344" s="9"/>
      <c r="W1344" s="9"/>
    </row>
    <row r="1345">
      <c r="A1345" s="123"/>
      <c r="B1345" s="5"/>
      <c r="C1345" s="116"/>
      <c r="D1345" s="9"/>
      <c r="E1345" s="9"/>
      <c r="F1345" s="9"/>
      <c r="G1345" s="9"/>
      <c r="H1345" s="9"/>
      <c r="I1345" s="9"/>
      <c r="J1345" s="9"/>
      <c r="K1345" s="9"/>
      <c r="L1345" s="9"/>
      <c r="M1345" s="9"/>
      <c r="N1345" s="9"/>
      <c r="O1345" s="9"/>
      <c r="P1345" s="9"/>
      <c r="Q1345" s="9"/>
      <c r="R1345" s="9"/>
      <c r="S1345" s="9"/>
      <c r="T1345" s="9"/>
      <c r="U1345" s="9"/>
      <c r="V1345" s="9"/>
      <c r="W1345" s="9"/>
    </row>
    <row r="1346">
      <c r="A1346" s="123"/>
      <c r="B1346" s="39"/>
      <c r="C1346" s="116"/>
      <c r="D1346" s="9"/>
      <c r="E1346" s="9"/>
      <c r="F1346" s="9"/>
      <c r="G1346" s="9"/>
      <c r="H1346" s="9"/>
      <c r="I1346" s="9"/>
      <c r="J1346" s="9"/>
      <c r="K1346" s="9"/>
      <c r="L1346" s="9"/>
      <c r="M1346" s="9"/>
      <c r="N1346" s="9"/>
      <c r="O1346" s="9"/>
      <c r="P1346" s="9"/>
      <c r="Q1346" s="9"/>
      <c r="R1346" s="9"/>
      <c r="S1346" s="9"/>
      <c r="T1346" s="9"/>
      <c r="U1346" s="9"/>
      <c r="V1346" s="9"/>
      <c r="W1346" s="9"/>
    </row>
    <row r="1347">
      <c r="A1347" s="123"/>
      <c r="B1347" s="39"/>
      <c r="C1347" s="116"/>
      <c r="D1347" s="9"/>
      <c r="E1347" s="9"/>
      <c r="F1347" s="9"/>
      <c r="G1347" s="9"/>
      <c r="H1347" s="9"/>
      <c r="I1347" s="9"/>
      <c r="J1347" s="9"/>
      <c r="K1347" s="9"/>
      <c r="L1347" s="9"/>
      <c r="M1347" s="9"/>
      <c r="N1347" s="9"/>
      <c r="O1347" s="9"/>
      <c r="P1347" s="9"/>
      <c r="Q1347" s="9"/>
      <c r="R1347" s="9"/>
      <c r="S1347" s="9"/>
      <c r="T1347" s="9"/>
      <c r="U1347" s="9"/>
      <c r="V1347" s="9"/>
      <c r="W1347" s="9"/>
    </row>
    <row r="1348">
      <c r="A1348" s="123"/>
      <c r="B1348" s="39"/>
      <c r="C1348" s="116"/>
      <c r="D1348" s="9"/>
      <c r="E1348" s="9"/>
      <c r="F1348" s="9"/>
      <c r="G1348" s="9"/>
      <c r="H1348" s="9"/>
      <c r="I1348" s="9"/>
      <c r="J1348" s="9"/>
      <c r="K1348" s="9"/>
      <c r="L1348" s="9"/>
      <c r="M1348" s="9"/>
      <c r="N1348" s="9"/>
      <c r="O1348" s="9"/>
      <c r="P1348" s="9"/>
      <c r="Q1348" s="9"/>
      <c r="R1348" s="9"/>
      <c r="S1348" s="9"/>
      <c r="T1348" s="9"/>
      <c r="U1348" s="9"/>
      <c r="V1348" s="9"/>
      <c r="W1348" s="9"/>
    </row>
    <row r="1349">
      <c r="A1349" s="123"/>
      <c r="B1349" s="5"/>
      <c r="C1349" s="116"/>
      <c r="D1349" s="9"/>
      <c r="E1349" s="9"/>
      <c r="F1349" s="9"/>
      <c r="G1349" s="9"/>
      <c r="H1349" s="9"/>
      <c r="I1349" s="9"/>
      <c r="J1349" s="9"/>
      <c r="K1349" s="9"/>
      <c r="L1349" s="9"/>
      <c r="M1349" s="9"/>
      <c r="N1349" s="9"/>
      <c r="O1349" s="9"/>
      <c r="P1349" s="9"/>
      <c r="Q1349" s="9"/>
      <c r="R1349" s="9"/>
      <c r="S1349" s="9"/>
      <c r="T1349" s="9"/>
      <c r="U1349" s="9"/>
      <c r="V1349" s="9"/>
      <c r="W1349" s="9"/>
    </row>
    <row r="1350">
      <c r="A1350" s="123"/>
      <c r="B1350" s="5"/>
      <c r="C1350" s="116"/>
      <c r="D1350" s="9"/>
      <c r="E1350" s="9"/>
      <c r="F1350" s="9"/>
      <c r="G1350" s="9"/>
      <c r="H1350" s="9"/>
      <c r="I1350" s="9"/>
      <c r="J1350" s="9"/>
      <c r="K1350" s="9"/>
      <c r="L1350" s="9"/>
      <c r="M1350" s="9"/>
      <c r="N1350" s="9"/>
      <c r="O1350" s="9"/>
      <c r="P1350" s="9"/>
      <c r="Q1350" s="9"/>
      <c r="R1350" s="9"/>
      <c r="S1350" s="9"/>
      <c r="T1350" s="9"/>
      <c r="U1350" s="9"/>
      <c r="V1350" s="9"/>
      <c r="W1350" s="9"/>
    </row>
    <row r="1351">
      <c r="A1351" s="123"/>
      <c r="B1351" s="5"/>
      <c r="C1351" s="116"/>
      <c r="D1351" s="9"/>
      <c r="E1351" s="9"/>
      <c r="F1351" s="9"/>
      <c r="G1351" s="9"/>
      <c r="H1351" s="9"/>
      <c r="I1351" s="9"/>
      <c r="J1351" s="9"/>
      <c r="K1351" s="9"/>
      <c r="L1351" s="9"/>
      <c r="M1351" s="9"/>
      <c r="N1351" s="9"/>
      <c r="O1351" s="9"/>
      <c r="P1351" s="9"/>
      <c r="Q1351" s="9"/>
      <c r="R1351" s="9"/>
      <c r="S1351" s="9"/>
      <c r="T1351" s="9"/>
      <c r="U1351" s="9"/>
      <c r="V1351" s="9"/>
      <c r="W1351" s="9"/>
    </row>
    <row r="1352">
      <c r="A1352" s="123"/>
      <c r="B1352" s="5"/>
      <c r="C1352" s="116"/>
      <c r="D1352" s="9"/>
      <c r="E1352" s="9"/>
      <c r="F1352" s="9"/>
      <c r="G1352" s="9"/>
      <c r="H1352" s="9"/>
      <c r="I1352" s="9"/>
      <c r="J1352" s="9"/>
      <c r="K1352" s="9"/>
      <c r="L1352" s="9"/>
      <c r="M1352" s="9"/>
      <c r="N1352" s="9"/>
      <c r="O1352" s="9"/>
      <c r="P1352" s="9"/>
      <c r="Q1352" s="9"/>
      <c r="R1352" s="9"/>
      <c r="S1352" s="9"/>
      <c r="T1352" s="9"/>
      <c r="U1352" s="9"/>
      <c r="V1352" s="9"/>
      <c r="W1352" s="9"/>
    </row>
    <row r="1353">
      <c r="A1353" s="123"/>
      <c r="B1353" s="39"/>
      <c r="C1353" s="116"/>
      <c r="D1353" s="9"/>
      <c r="E1353" s="9"/>
      <c r="F1353" s="9"/>
      <c r="G1353" s="9"/>
      <c r="H1353" s="9"/>
      <c r="I1353" s="9"/>
      <c r="J1353" s="9"/>
      <c r="K1353" s="9"/>
      <c r="L1353" s="9"/>
      <c r="M1353" s="9"/>
      <c r="N1353" s="9"/>
      <c r="O1353" s="9"/>
      <c r="P1353" s="9"/>
      <c r="Q1353" s="9"/>
      <c r="R1353" s="9"/>
      <c r="S1353" s="9"/>
      <c r="T1353" s="9"/>
      <c r="U1353" s="9"/>
      <c r="V1353" s="9"/>
      <c r="W1353" s="9"/>
    </row>
    <row r="1354">
      <c r="A1354" s="123"/>
      <c r="B1354" s="39"/>
      <c r="C1354" s="116"/>
      <c r="D1354" s="9"/>
      <c r="E1354" s="9"/>
      <c r="F1354" s="9"/>
      <c r="G1354" s="9"/>
      <c r="H1354" s="9"/>
      <c r="I1354" s="9"/>
      <c r="J1354" s="9"/>
      <c r="K1354" s="9"/>
      <c r="L1354" s="9"/>
      <c r="M1354" s="9"/>
      <c r="N1354" s="9"/>
      <c r="O1354" s="9"/>
      <c r="P1354" s="9"/>
      <c r="Q1354" s="9"/>
      <c r="R1354" s="9"/>
      <c r="S1354" s="9"/>
      <c r="T1354" s="9"/>
      <c r="U1354" s="9"/>
      <c r="V1354" s="9"/>
      <c r="W1354" s="9"/>
    </row>
    <row r="1355">
      <c r="A1355" s="123"/>
      <c r="B1355" s="5"/>
      <c r="C1355" s="116"/>
      <c r="D1355" s="9"/>
      <c r="E1355" s="9"/>
      <c r="F1355" s="9"/>
      <c r="G1355" s="9"/>
      <c r="H1355" s="9"/>
      <c r="I1355" s="9"/>
      <c r="J1355" s="9"/>
      <c r="K1355" s="9"/>
      <c r="L1355" s="9"/>
      <c r="M1355" s="9"/>
      <c r="N1355" s="9"/>
      <c r="O1355" s="9"/>
      <c r="P1355" s="9"/>
      <c r="Q1355" s="9"/>
      <c r="R1355" s="9"/>
      <c r="S1355" s="9"/>
      <c r="T1355" s="9"/>
      <c r="U1355" s="9"/>
      <c r="V1355" s="9"/>
      <c r="W1355" s="9"/>
    </row>
    <row r="1356">
      <c r="A1356" s="123"/>
      <c r="B1356" s="5"/>
      <c r="C1356" s="116"/>
      <c r="D1356" s="9"/>
      <c r="E1356" s="9"/>
      <c r="F1356" s="9"/>
      <c r="G1356" s="9"/>
      <c r="H1356" s="9"/>
      <c r="I1356" s="9"/>
      <c r="J1356" s="9"/>
      <c r="K1356" s="9"/>
      <c r="L1356" s="9"/>
      <c r="M1356" s="9"/>
      <c r="N1356" s="9"/>
      <c r="O1356" s="9"/>
      <c r="P1356" s="9"/>
      <c r="Q1356" s="9"/>
      <c r="R1356" s="9"/>
      <c r="S1356" s="9"/>
      <c r="T1356" s="9"/>
      <c r="U1356" s="9"/>
      <c r="V1356" s="9"/>
      <c r="W1356" s="9"/>
    </row>
    <row r="1357">
      <c r="A1357" s="123"/>
      <c r="B1357" s="5"/>
      <c r="C1357" s="116"/>
      <c r="D1357" s="9"/>
      <c r="E1357" s="9"/>
      <c r="F1357" s="9"/>
      <c r="G1357" s="9"/>
      <c r="H1357" s="9"/>
      <c r="I1357" s="9"/>
      <c r="J1357" s="9"/>
      <c r="K1357" s="9"/>
      <c r="L1357" s="9"/>
      <c r="M1357" s="9"/>
      <c r="N1357" s="9"/>
      <c r="O1357" s="9"/>
      <c r="P1357" s="9"/>
      <c r="Q1357" s="9"/>
      <c r="R1357" s="9"/>
      <c r="S1357" s="9"/>
      <c r="T1357" s="9"/>
      <c r="U1357" s="9"/>
      <c r="V1357" s="9"/>
      <c r="W1357" s="9"/>
    </row>
    <row r="1358">
      <c r="A1358" s="123"/>
      <c r="B1358" s="5"/>
      <c r="C1358" s="116"/>
      <c r="D1358" s="9"/>
      <c r="E1358" s="9"/>
      <c r="F1358" s="9"/>
      <c r="G1358" s="9"/>
      <c r="H1358" s="9"/>
      <c r="I1358" s="9"/>
      <c r="J1358" s="9"/>
      <c r="K1358" s="9"/>
      <c r="L1358" s="9"/>
      <c r="M1358" s="9"/>
      <c r="N1358" s="9"/>
      <c r="O1358" s="9"/>
      <c r="P1358" s="9"/>
      <c r="Q1358" s="9"/>
      <c r="R1358" s="9"/>
      <c r="S1358" s="9"/>
      <c r="T1358" s="9"/>
      <c r="U1358" s="9"/>
      <c r="V1358" s="9"/>
      <c r="W1358" s="9"/>
    </row>
    <row r="1359">
      <c r="A1359" s="123"/>
      <c r="B1359" s="39"/>
      <c r="C1359" s="116"/>
      <c r="D1359" s="9"/>
      <c r="E1359" s="9"/>
      <c r="F1359" s="9"/>
      <c r="G1359" s="9"/>
      <c r="H1359" s="9"/>
      <c r="I1359" s="9"/>
      <c r="J1359" s="9"/>
      <c r="K1359" s="9"/>
      <c r="L1359" s="9"/>
      <c r="M1359" s="9"/>
      <c r="N1359" s="9"/>
      <c r="O1359" s="9"/>
      <c r="P1359" s="9"/>
      <c r="Q1359" s="9"/>
      <c r="R1359" s="9"/>
      <c r="S1359" s="9"/>
      <c r="T1359" s="9"/>
      <c r="U1359" s="9"/>
      <c r="V1359" s="9"/>
      <c r="W1359" s="9"/>
    </row>
    <row r="1360">
      <c r="A1360" s="123"/>
      <c r="B1360" s="5"/>
      <c r="C1360" s="116"/>
      <c r="D1360" s="9"/>
      <c r="E1360" s="9"/>
      <c r="F1360" s="9"/>
      <c r="G1360" s="9"/>
      <c r="H1360" s="9"/>
      <c r="I1360" s="9"/>
      <c r="J1360" s="9"/>
      <c r="K1360" s="9"/>
      <c r="L1360" s="9"/>
      <c r="M1360" s="9"/>
      <c r="N1360" s="9"/>
      <c r="O1360" s="9"/>
      <c r="P1360" s="9"/>
      <c r="Q1360" s="9"/>
      <c r="R1360" s="9"/>
      <c r="S1360" s="9"/>
      <c r="T1360" s="9"/>
      <c r="U1360" s="9"/>
      <c r="V1360" s="9"/>
      <c r="W1360" s="9"/>
    </row>
    <row r="1361">
      <c r="A1361" s="123"/>
      <c r="B1361" s="5"/>
      <c r="C1361" s="116"/>
      <c r="D1361" s="9"/>
      <c r="E1361" s="9"/>
      <c r="F1361" s="9"/>
      <c r="G1361" s="9"/>
      <c r="H1361" s="9"/>
      <c r="I1361" s="9"/>
      <c r="J1361" s="9"/>
      <c r="K1361" s="9"/>
      <c r="L1361" s="9"/>
      <c r="M1361" s="9"/>
      <c r="N1361" s="9"/>
      <c r="O1361" s="9"/>
      <c r="P1361" s="9"/>
      <c r="Q1361" s="9"/>
      <c r="R1361" s="9"/>
      <c r="S1361" s="9"/>
      <c r="T1361" s="9"/>
      <c r="U1361" s="9"/>
      <c r="V1361" s="9"/>
      <c r="W1361" s="9"/>
    </row>
    <row r="1362">
      <c r="A1362" s="123"/>
      <c r="B1362" s="5"/>
      <c r="C1362" s="116"/>
      <c r="D1362" s="9"/>
      <c r="E1362" s="9"/>
      <c r="F1362" s="9"/>
      <c r="G1362" s="9"/>
      <c r="H1362" s="9"/>
      <c r="I1362" s="9"/>
      <c r="J1362" s="9"/>
      <c r="K1362" s="9"/>
      <c r="L1362" s="9"/>
      <c r="M1362" s="9"/>
      <c r="N1362" s="9"/>
      <c r="O1362" s="9"/>
      <c r="P1362" s="9"/>
      <c r="Q1362" s="9"/>
      <c r="R1362" s="9"/>
      <c r="S1362" s="9"/>
      <c r="T1362" s="9"/>
      <c r="U1362" s="9"/>
      <c r="V1362" s="9"/>
      <c r="W1362" s="9"/>
    </row>
    <row r="1363">
      <c r="A1363" s="123"/>
      <c r="B1363" s="5"/>
      <c r="C1363" s="116"/>
      <c r="D1363" s="9"/>
      <c r="E1363" s="9"/>
      <c r="F1363" s="9"/>
      <c r="G1363" s="9"/>
      <c r="H1363" s="9"/>
      <c r="I1363" s="9"/>
      <c r="J1363" s="9"/>
      <c r="K1363" s="9"/>
      <c r="L1363" s="9"/>
      <c r="M1363" s="9"/>
      <c r="N1363" s="9"/>
      <c r="O1363" s="9"/>
      <c r="P1363" s="9"/>
      <c r="Q1363" s="9"/>
      <c r="R1363" s="9"/>
      <c r="S1363" s="9"/>
      <c r="T1363" s="9"/>
      <c r="U1363" s="9"/>
      <c r="V1363" s="9"/>
      <c r="W1363" s="9"/>
    </row>
    <row r="1364">
      <c r="A1364" s="123"/>
      <c r="B1364" s="5"/>
      <c r="C1364" s="116"/>
      <c r="D1364" s="9"/>
      <c r="E1364" s="9"/>
      <c r="F1364" s="9"/>
      <c r="G1364" s="9"/>
      <c r="H1364" s="9"/>
      <c r="I1364" s="9"/>
      <c r="J1364" s="9"/>
      <c r="K1364" s="9"/>
      <c r="L1364" s="9"/>
      <c r="M1364" s="9"/>
      <c r="N1364" s="9"/>
      <c r="O1364" s="9"/>
      <c r="P1364" s="9"/>
      <c r="Q1364" s="9"/>
      <c r="R1364" s="9"/>
      <c r="S1364" s="9"/>
      <c r="T1364" s="9"/>
      <c r="U1364" s="9"/>
      <c r="V1364" s="9"/>
      <c r="W1364" s="9"/>
    </row>
    <row r="1365">
      <c r="A1365" s="123"/>
      <c r="B1365" s="5"/>
      <c r="C1365" s="116"/>
      <c r="D1365" s="9"/>
      <c r="E1365" s="9"/>
      <c r="F1365" s="9"/>
      <c r="G1365" s="9"/>
      <c r="H1365" s="9"/>
      <c r="I1365" s="9"/>
      <c r="J1365" s="9"/>
      <c r="K1365" s="9"/>
      <c r="L1365" s="9"/>
      <c r="M1365" s="9"/>
      <c r="N1365" s="9"/>
      <c r="O1365" s="9"/>
      <c r="P1365" s="9"/>
      <c r="Q1365" s="9"/>
      <c r="R1365" s="9"/>
      <c r="S1365" s="9"/>
      <c r="T1365" s="9"/>
      <c r="U1365" s="9"/>
      <c r="V1365" s="9"/>
      <c r="W1365" s="9"/>
    </row>
    <row r="1366">
      <c r="A1366" s="123"/>
      <c r="B1366" s="39"/>
      <c r="C1366" s="116"/>
      <c r="D1366" s="9"/>
      <c r="E1366" s="9"/>
      <c r="F1366" s="9"/>
      <c r="G1366" s="9"/>
      <c r="H1366" s="9"/>
      <c r="I1366" s="9"/>
      <c r="J1366" s="9"/>
      <c r="K1366" s="9"/>
      <c r="L1366" s="9"/>
      <c r="M1366" s="9"/>
      <c r="N1366" s="9"/>
      <c r="O1366" s="9"/>
      <c r="P1366" s="9"/>
      <c r="Q1366" s="9"/>
      <c r="R1366" s="9"/>
      <c r="S1366" s="9"/>
      <c r="T1366" s="9"/>
      <c r="U1366" s="9"/>
      <c r="V1366" s="9"/>
      <c r="W1366" s="9"/>
    </row>
    <row r="1367">
      <c r="A1367" s="123"/>
      <c r="B1367" s="5"/>
      <c r="C1367" s="116"/>
      <c r="D1367" s="9"/>
      <c r="E1367" s="9"/>
      <c r="F1367" s="9"/>
      <c r="G1367" s="9"/>
      <c r="H1367" s="9"/>
      <c r="I1367" s="9"/>
      <c r="J1367" s="9"/>
      <c r="K1367" s="9"/>
      <c r="L1367" s="9"/>
      <c r="M1367" s="9"/>
      <c r="N1367" s="9"/>
      <c r="O1367" s="9"/>
      <c r="P1367" s="9"/>
      <c r="Q1367" s="9"/>
      <c r="R1367" s="9"/>
      <c r="S1367" s="9"/>
      <c r="T1367" s="9"/>
      <c r="U1367" s="9"/>
      <c r="V1367" s="9"/>
      <c r="W1367" s="9"/>
    </row>
    <row r="1368">
      <c r="A1368" s="123"/>
      <c r="B1368" s="5"/>
      <c r="C1368" s="116"/>
      <c r="D1368" s="9"/>
      <c r="E1368" s="9"/>
      <c r="F1368" s="9"/>
      <c r="G1368" s="9"/>
      <c r="H1368" s="9"/>
      <c r="I1368" s="9"/>
      <c r="J1368" s="9"/>
      <c r="K1368" s="9"/>
      <c r="L1368" s="9"/>
      <c r="M1368" s="9"/>
      <c r="N1368" s="9"/>
      <c r="O1368" s="9"/>
      <c r="P1368" s="9"/>
      <c r="Q1368" s="9"/>
      <c r="R1368" s="9"/>
      <c r="S1368" s="9"/>
      <c r="T1368" s="9"/>
      <c r="U1368" s="9"/>
      <c r="V1368" s="9"/>
      <c r="W1368" s="9"/>
    </row>
    <row r="1369">
      <c r="A1369" s="123"/>
      <c r="B1369" s="5"/>
      <c r="C1369" s="116"/>
      <c r="D1369" s="9"/>
      <c r="E1369" s="9"/>
      <c r="F1369" s="9"/>
      <c r="G1369" s="9"/>
      <c r="H1369" s="9"/>
      <c r="I1369" s="9"/>
      <c r="J1369" s="9"/>
      <c r="K1369" s="9"/>
      <c r="L1369" s="9"/>
      <c r="M1369" s="9"/>
      <c r="N1369" s="9"/>
      <c r="O1369" s="9"/>
      <c r="P1369" s="9"/>
      <c r="Q1369" s="9"/>
      <c r="R1369" s="9"/>
      <c r="S1369" s="9"/>
      <c r="T1369" s="9"/>
      <c r="U1369" s="9"/>
      <c r="V1369" s="9"/>
      <c r="W1369" s="9"/>
    </row>
    <row r="1370">
      <c r="A1370" s="123"/>
      <c r="B1370" s="5"/>
      <c r="C1370" s="116"/>
      <c r="D1370" s="9"/>
      <c r="E1370" s="9"/>
      <c r="F1370" s="9"/>
      <c r="G1370" s="9"/>
      <c r="H1370" s="9"/>
      <c r="I1370" s="9"/>
      <c r="J1370" s="9"/>
      <c r="K1370" s="9"/>
      <c r="L1370" s="9"/>
      <c r="M1370" s="9"/>
      <c r="N1370" s="9"/>
      <c r="O1370" s="9"/>
      <c r="P1370" s="9"/>
      <c r="Q1370" s="9"/>
      <c r="R1370" s="9"/>
      <c r="S1370" s="9"/>
      <c r="T1370" s="9"/>
      <c r="U1370" s="9"/>
      <c r="V1370" s="9"/>
      <c r="W1370" s="9"/>
    </row>
    <row r="1371">
      <c r="A1371" s="123"/>
      <c r="B1371" s="5"/>
      <c r="C1371" s="116"/>
      <c r="D1371" s="9"/>
      <c r="E1371" s="9"/>
      <c r="F1371" s="9"/>
      <c r="G1371" s="9"/>
      <c r="H1371" s="9"/>
      <c r="I1371" s="9"/>
      <c r="J1371" s="9"/>
      <c r="K1371" s="9"/>
      <c r="L1371" s="9"/>
      <c r="M1371" s="9"/>
      <c r="N1371" s="9"/>
      <c r="O1371" s="9"/>
      <c r="P1371" s="9"/>
      <c r="Q1371" s="9"/>
      <c r="R1371" s="9"/>
      <c r="S1371" s="9"/>
      <c r="T1371" s="9"/>
      <c r="U1371" s="9"/>
      <c r="V1371" s="9"/>
      <c r="W1371" s="9"/>
    </row>
    <row r="1372">
      <c r="A1372" s="123"/>
      <c r="B1372" s="39"/>
      <c r="C1372" s="116"/>
      <c r="D1372" s="9"/>
      <c r="E1372" s="9"/>
      <c r="F1372" s="9"/>
      <c r="G1372" s="9"/>
      <c r="H1372" s="9"/>
      <c r="I1372" s="9"/>
      <c r="J1372" s="9"/>
      <c r="K1372" s="9"/>
      <c r="L1372" s="9"/>
      <c r="M1372" s="9"/>
      <c r="N1372" s="9"/>
      <c r="O1372" s="9"/>
      <c r="P1372" s="9"/>
      <c r="Q1372" s="9"/>
      <c r="R1372" s="9"/>
      <c r="S1372" s="9"/>
      <c r="T1372" s="9"/>
      <c r="U1372" s="9"/>
      <c r="V1372" s="9"/>
      <c r="W1372" s="9"/>
    </row>
    <row r="1373">
      <c r="A1373" s="123"/>
      <c r="B1373" s="39"/>
      <c r="C1373" s="116"/>
      <c r="D1373" s="9"/>
      <c r="E1373" s="9"/>
      <c r="F1373" s="9"/>
      <c r="G1373" s="9"/>
      <c r="H1373" s="9"/>
      <c r="I1373" s="9"/>
      <c r="J1373" s="9"/>
      <c r="K1373" s="9"/>
      <c r="L1373" s="9"/>
      <c r="M1373" s="9"/>
      <c r="N1373" s="9"/>
      <c r="O1373" s="9"/>
      <c r="P1373" s="9"/>
      <c r="Q1373" s="9"/>
      <c r="R1373" s="9"/>
      <c r="S1373" s="9"/>
      <c r="T1373" s="9"/>
      <c r="U1373" s="9"/>
      <c r="V1373" s="9"/>
      <c r="W1373" s="9"/>
    </row>
    <row r="1374">
      <c r="A1374" s="123"/>
      <c r="B1374" s="39"/>
      <c r="C1374" s="116"/>
      <c r="D1374" s="9"/>
      <c r="E1374" s="9"/>
      <c r="F1374" s="9"/>
      <c r="G1374" s="9"/>
      <c r="H1374" s="9"/>
      <c r="I1374" s="9"/>
      <c r="J1374" s="9"/>
      <c r="K1374" s="9"/>
      <c r="L1374" s="9"/>
      <c r="M1374" s="9"/>
      <c r="N1374" s="9"/>
      <c r="O1374" s="9"/>
      <c r="P1374" s="9"/>
      <c r="Q1374" s="9"/>
      <c r="R1374" s="9"/>
      <c r="S1374" s="9"/>
      <c r="T1374" s="9"/>
      <c r="U1374" s="9"/>
      <c r="V1374" s="9"/>
      <c r="W1374" s="9"/>
    </row>
    <row r="1375">
      <c r="A1375" s="123"/>
      <c r="B1375" s="5"/>
      <c r="C1375" s="116"/>
      <c r="D1375" s="9"/>
      <c r="E1375" s="9"/>
      <c r="F1375" s="9"/>
      <c r="G1375" s="9"/>
      <c r="H1375" s="9"/>
      <c r="I1375" s="9"/>
      <c r="J1375" s="9"/>
      <c r="K1375" s="9"/>
      <c r="L1375" s="9"/>
      <c r="M1375" s="9"/>
      <c r="N1375" s="9"/>
      <c r="O1375" s="9"/>
      <c r="P1375" s="9"/>
      <c r="Q1375" s="9"/>
      <c r="R1375" s="9"/>
      <c r="S1375" s="9"/>
      <c r="T1375" s="9"/>
      <c r="U1375" s="9"/>
      <c r="V1375" s="9"/>
      <c r="W1375" s="9"/>
    </row>
    <row r="1376">
      <c r="A1376" s="123"/>
      <c r="B1376" s="39"/>
      <c r="C1376" s="116"/>
      <c r="D1376" s="9"/>
      <c r="E1376" s="9"/>
      <c r="F1376" s="9"/>
      <c r="G1376" s="9"/>
      <c r="H1376" s="9"/>
      <c r="I1376" s="9"/>
      <c r="J1376" s="9"/>
      <c r="K1376" s="9"/>
      <c r="L1376" s="9"/>
      <c r="M1376" s="9"/>
      <c r="N1376" s="9"/>
      <c r="O1376" s="9"/>
      <c r="P1376" s="9"/>
      <c r="Q1376" s="9"/>
      <c r="R1376" s="9"/>
      <c r="S1376" s="9"/>
      <c r="T1376" s="9"/>
      <c r="U1376" s="9"/>
      <c r="V1376" s="9"/>
      <c r="W1376" s="9"/>
    </row>
    <row r="1377">
      <c r="A1377" s="123"/>
      <c r="B1377" s="39"/>
      <c r="C1377" s="116"/>
      <c r="D1377" s="9"/>
      <c r="E1377" s="9"/>
      <c r="F1377" s="9"/>
      <c r="G1377" s="9"/>
      <c r="H1377" s="9"/>
      <c r="I1377" s="9"/>
      <c r="J1377" s="9"/>
      <c r="K1377" s="9"/>
      <c r="L1377" s="9"/>
      <c r="M1377" s="9"/>
      <c r="N1377" s="9"/>
      <c r="O1377" s="9"/>
      <c r="P1377" s="9"/>
      <c r="Q1377" s="9"/>
      <c r="R1377" s="9"/>
      <c r="S1377" s="9"/>
      <c r="T1377" s="9"/>
      <c r="U1377" s="9"/>
      <c r="V1377" s="9"/>
      <c r="W1377" s="9"/>
    </row>
    <row r="1378">
      <c r="A1378" s="123"/>
      <c r="B1378" s="5"/>
      <c r="C1378" s="116"/>
      <c r="D1378" s="9"/>
      <c r="E1378" s="9"/>
      <c r="F1378" s="9"/>
      <c r="G1378" s="9"/>
      <c r="H1378" s="9"/>
      <c r="I1378" s="9"/>
      <c r="J1378" s="9"/>
      <c r="K1378" s="9"/>
      <c r="L1378" s="9"/>
      <c r="M1378" s="9"/>
      <c r="N1378" s="9"/>
      <c r="O1378" s="9"/>
      <c r="P1378" s="9"/>
      <c r="Q1378" s="9"/>
      <c r="R1378" s="9"/>
      <c r="S1378" s="9"/>
      <c r="T1378" s="9"/>
      <c r="U1378" s="9"/>
      <c r="V1378" s="9"/>
      <c r="W1378" s="9"/>
    </row>
    <row r="1379">
      <c r="A1379" s="123"/>
      <c r="B1379" s="39"/>
      <c r="C1379" s="116"/>
      <c r="D1379" s="9"/>
      <c r="E1379" s="9"/>
      <c r="F1379" s="9"/>
      <c r="G1379" s="9"/>
      <c r="H1379" s="9"/>
      <c r="I1379" s="9"/>
      <c r="J1379" s="9"/>
      <c r="K1379" s="9"/>
      <c r="L1379" s="9"/>
      <c r="M1379" s="9"/>
      <c r="N1379" s="9"/>
      <c r="O1379" s="9"/>
      <c r="P1379" s="9"/>
      <c r="Q1379" s="9"/>
      <c r="R1379" s="9"/>
      <c r="S1379" s="9"/>
      <c r="T1379" s="9"/>
      <c r="U1379" s="9"/>
      <c r="V1379" s="9"/>
      <c r="W1379" s="9"/>
    </row>
    <row r="1380">
      <c r="A1380" s="123"/>
      <c r="B1380" s="5"/>
      <c r="C1380" s="116"/>
      <c r="D1380" s="9"/>
      <c r="E1380" s="9"/>
      <c r="F1380" s="9"/>
      <c r="G1380" s="9"/>
      <c r="H1380" s="9"/>
      <c r="I1380" s="9"/>
      <c r="J1380" s="9"/>
      <c r="K1380" s="9"/>
      <c r="L1380" s="9"/>
      <c r="M1380" s="9"/>
      <c r="N1380" s="9"/>
      <c r="O1380" s="9"/>
      <c r="P1380" s="9"/>
      <c r="Q1380" s="9"/>
      <c r="R1380" s="9"/>
      <c r="S1380" s="9"/>
      <c r="T1380" s="9"/>
      <c r="U1380" s="9"/>
      <c r="V1380" s="9"/>
      <c r="W1380" s="9"/>
    </row>
    <row r="1381">
      <c r="A1381" s="123"/>
      <c r="B1381" s="5"/>
      <c r="C1381" s="116"/>
      <c r="D1381" s="9"/>
      <c r="E1381" s="9"/>
      <c r="F1381" s="9"/>
      <c r="G1381" s="9"/>
      <c r="H1381" s="9"/>
      <c r="I1381" s="9"/>
      <c r="J1381" s="9"/>
      <c r="K1381" s="9"/>
      <c r="L1381" s="9"/>
      <c r="M1381" s="9"/>
      <c r="N1381" s="9"/>
      <c r="O1381" s="9"/>
      <c r="P1381" s="9"/>
      <c r="Q1381" s="9"/>
      <c r="R1381" s="9"/>
      <c r="S1381" s="9"/>
      <c r="T1381" s="9"/>
      <c r="U1381" s="9"/>
      <c r="V1381" s="9"/>
      <c r="W1381" s="9"/>
    </row>
    <row r="1382">
      <c r="A1382" s="123"/>
      <c r="B1382" s="5"/>
      <c r="C1382" s="116"/>
      <c r="D1382" s="9"/>
      <c r="E1382" s="9"/>
      <c r="F1382" s="9"/>
      <c r="G1382" s="9"/>
      <c r="H1382" s="9"/>
      <c r="I1382" s="9"/>
      <c r="J1382" s="9"/>
      <c r="K1382" s="9"/>
      <c r="L1382" s="9"/>
      <c r="M1382" s="9"/>
      <c r="N1382" s="9"/>
      <c r="O1382" s="9"/>
      <c r="P1382" s="9"/>
      <c r="Q1382" s="9"/>
      <c r="R1382" s="9"/>
      <c r="S1382" s="9"/>
      <c r="T1382" s="9"/>
      <c r="U1382" s="9"/>
      <c r="V1382" s="9"/>
      <c r="W1382" s="9"/>
    </row>
    <row r="1383">
      <c r="A1383" s="123"/>
      <c r="B1383" s="5"/>
      <c r="C1383" s="116"/>
      <c r="D1383" s="9"/>
      <c r="E1383" s="9"/>
      <c r="F1383" s="9"/>
      <c r="G1383" s="9"/>
      <c r="H1383" s="9"/>
      <c r="I1383" s="9"/>
      <c r="J1383" s="9"/>
      <c r="K1383" s="9"/>
      <c r="L1383" s="9"/>
      <c r="M1383" s="9"/>
      <c r="N1383" s="9"/>
      <c r="O1383" s="9"/>
      <c r="P1383" s="9"/>
      <c r="Q1383" s="9"/>
      <c r="R1383" s="9"/>
      <c r="S1383" s="9"/>
      <c r="T1383" s="9"/>
      <c r="U1383" s="9"/>
      <c r="V1383" s="9"/>
      <c r="W1383" s="9"/>
    </row>
    <row r="1384">
      <c r="A1384" s="123"/>
      <c r="B1384" s="5"/>
      <c r="C1384" s="116"/>
      <c r="D1384" s="9"/>
      <c r="E1384" s="9"/>
      <c r="F1384" s="9"/>
      <c r="G1384" s="9"/>
      <c r="H1384" s="9"/>
      <c r="I1384" s="9"/>
      <c r="J1384" s="9"/>
      <c r="K1384" s="9"/>
      <c r="L1384" s="9"/>
      <c r="M1384" s="9"/>
      <c r="N1384" s="9"/>
      <c r="O1384" s="9"/>
      <c r="P1384" s="9"/>
      <c r="Q1384" s="9"/>
      <c r="R1384" s="9"/>
      <c r="S1384" s="9"/>
      <c r="T1384" s="9"/>
      <c r="U1384" s="9"/>
      <c r="V1384" s="9"/>
      <c r="W1384" s="9"/>
    </row>
    <row r="1385">
      <c r="A1385" s="123"/>
      <c r="B1385" s="5"/>
      <c r="C1385" s="116"/>
      <c r="D1385" s="9"/>
      <c r="E1385" s="9"/>
      <c r="F1385" s="9"/>
      <c r="G1385" s="9"/>
      <c r="H1385" s="9"/>
      <c r="I1385" s="9"/>
      <c r="J1385" s="9"/>
      <c r="K1385" s="9"/>
      <c r="L1385" s="9"/>
      <c r="M1385" s="9"/>
      <c r="N1385" s="9"/>
      <c r="O1385" s="9"/>
      <c r="P1385" s="9"/>
      <c r="Q1385" s="9"/>
      <c r="R1385" s="9"/>
      <c r="S1385" s="9"/>
      <c r="T1385" s="9"/>
      <c r="U1385" s="9"/>
      <c r="V1385" s="9"/>
      <c r="W1385" s="9"/>
    </row>
    <row r="1386">
      <c r="A1386" s="123"/>
      <c r="B1386" s="5"/>
      <c r="C1386" s="116"/>
      <c r="D1386" s="9"/>
      <c r="E1386" s="9"/>
      <c r="F1386" s="9"/>
      <c r="G1386" s="9"/>
      <c r="H1386" s="9"/>
      <c r="I1386" s="9"/>
      <c r="J1386" s="9"/>
      <c r="K1386" s="9"/>
      <c r="L1386" s="9"/>
      <c r="M1386" s="9"/>
      <c r="N1386" s="9"/>
      <c r="O1386" s="9"/>
      <c r="P1386" s="9"/>
      <c r="Q1386" s="9"/>
      <c r="R1386" s="9"/>
      <c r="S1386" s="9"/>
      <c r="T1386" s="9"/>
      <c r="U1386" s="9"/>
      <c r="V1386" s="9"/>
      <c r="W1386" s="9"/>
    </row>
    <row r="1387">
      <c r="A1387" s="123"/>
      <c r="B1387" s="39"/>
      <c r="C1387" s="116"/>
      <c r="D1387" s="9"/>
      <c r="E1387" s="9"/>
      <c r="F1387" s="9"/>
      <c r="G1387" s="9"/>
      <c r="H1387" s="9"/>
      <c r="I1387" s="9"/>
      <c r="J1387" s="9"/>
      <c r="K1387" s="9"/>
      <c r="L1387" s="9"/>
      <c r="M1387" s="9"/>
      <c r="N1387" s="9"/>
      <c r="O1387" s="9"/>
      <c r="P1387" s="9"/>
      <c r="Q1387" s="9"/>
      <c r="R1387" s="9"/>
      <c r="S1387" s="9"/>
      <c r="T1387" s="9"/>
      <c r="U1387" s="9"/>
      <c r="V1387" s="9"/>
      <c r="W1387" s="9"/>
    </row>
    <row r="1388">
      <c r="A1388" s="123"/>
      <c r="B1388" s="5"/>
      <c r="C1388" s="116"/>
      <c r="D1388" s="9"/>
      <c r="E1388" s="9"/>
      <c r="F1388" s="9"/>
      <c r="G1388" s="9"/>
      <c r="H1388" s="9"/>
      <c r="I1388" s="9"/>
      <c r="J1388" s="9"/>
      <c r="K1388" s="9"/>
      <c r="L1388" s="9"/>
      <c r="M1388" s="9"/>
      <c r="N1388" s="9"/>
      <c r="O1388" s="9"/>
      <c r="P1388" s="9"/>
      <c r="Q1388" s="9"/>
      <c r="R1388" s="9"/>
      <c r="S1388" s="9"/>
      <c r="T1388" s="9"/>
      <c r="U1388" s="9"/>
      <c r="V1388" s="9"/>
      <c r="W1388" s="9"/>
    </row>
    <row r="1389">
      <c r="A1389" s="123"/>
      <c r="B1389" s="39"/>
      <c r="C1389" s="116"/>
      <c r="D1389" s="9"/>
      <c r="E1389" s="9"/>
      <c r="F1389" s="9"/>
      <c r="G1389" s="9"/>
      <c r="H1389" s="9"/>
      <c r="I1389" s="9"/>
      <c r="J1389" s="9"/>
      <c r="K1389" s="9"/>
      <c r="L1389" s="9"/>
      <c r="M1389" s="9"/>
      <c r="N1389" s="9"/>
      <c r="O1389" s="9"/>
      <c r="P1389" s="9"/>
      <c r="Q1389" s="9"/>
      <c r="R1389" s="9"/>
      <c r="S1389" s="9"/>
      <c r="T1389" s="9"/>
      <c r="U1389" s="9"/>
      <c r="V1389" s="9"/>
      <c r="W1389" s="9"/>
    </row>
    <row r="1390">
      <c r="A1390" s="123"/>
      <c r="B1390" s="5"/>
      <c r="C1390" s="116"/>
      <c r="D1390" s="9"/>
      <c r="E1390" s="9"/>
      <c r="F1390" s="9"/>
      <c r="G1390" s="9"/>
      <c r="H1390" s="9"/>
      <c r="I1390" s="9"/>
      <c r="J1390" s="9"/>
      <c r="K1390" s="9"/>
      <c r="L1390" s="9"/>
      <c r="M1390" s="9"/>
      <c r="N1390" s="9"/>
      <c r="O1390" s="9"/>
      <c r="P1390" s="9"/>
      <c r="Q1390" s="9"/>
      <c r="R1390" s="9"/>
      <c r="S1390" s="9"/>
      <c r="T1390" s="9"/>
      <c r="U1390" s="9"/>
      <c r="V1390" s="9"/>
      <c r="W1390" s="9"/>
    </row>
    <row r="1391">
      <c r="A1391" s="123"/>
      <c r="B1391" s="5"/>
      <c r="C1391" s="116"/>
      <c r="D1391" s="9"/>
      <c r="E1391" s="9"/>
      <c r="F1391" s="9"/>
      <c r="G1391" s="9"/>
      <c r="H1391" s="9"/>
      <c r="I1391" s="9"/>
      <c r="J1391" s="9"/>
      <c r="K1391" s="9"/>
      <c r="L1391" s="9"/>
      <c r="M1391" s="9"/>
      <c r="N1391" s="9"/>
      <c r="O1391" s="9"/>
      <c r="P1391" s="9"/>
      <c r="Q1391" s="9"/>
      <c r="R1391" s="9"/>
      <c r="S1391" s="9"/>
      <c r="T1391" s="9"/>
      <c r="U1391" s="9"/>
      <c r="V1391" s="9"/>
      <c r="W1391" s="9"/>
    </row>
    <row r="1392">
      <c r="A1392" s="123"/>
      <c r="B1392" s="39"/>
      <c r="C1392" s="116"/>
      <c r="D1392" s="9"/>
      <c r="E1392" s="9"/>
      <c r="F1392" s="9"/>
      <c r="G1392" s="9"/>
      <c r="H1392" s="9"/>
      <c r="I1392" s="9"/>
      <c r="J1392" s="9"/>
      <c r="K1392" s="9"/>
      <c r="L1392" s="9"/>
      <c r="M1392" s="9"/>
      <c r="N1392" s="9"/>
      <c r="O1392" s="9"/>
      <c r="P1392" s="9"/>
      <c r="Q1392" s="9"/>
      <c r="R1392" s="9"/>
      <c r="S1392" s="9"/>
      <c r="T1392" s="9"/>
      <c r="U1392" s="9"/>
      <c r="V1392" s="9"/>
      <c r="W1392" s="9"/>
    </row>
    <row r="1393">
      <c r="A1393" s="123"/>
      <c r="B1393" s="5"/>
      <c r="C1393" s="116"/>
      <c r="D1393" s="9"/>
      <c r="E1393" s="9"/>
      <c r="F1393" s="9"/>
      <c r="G1393" s="9"/>
      <c r="H1393" s="9"/>
      <c r="I1393" s="9"/>
      <c r="J1393" s="9"/>
      <c r="K1393" s="9"/>
      <c r="L1393" s="9"/>
      <c r="M1393" s="9"/>
      <c r="N1393" s="9"/>
      <c r="O1393" s="9"/>
      <c r="P1393" s="9"/>
      <c r="Q1393" s="9"/>
      <c r="R1393" s="9"/>
      <c r="S1393" s="9"/>
      <c r="T1393" s="9"/>
      <c r="U1393" s="9"/>
      <c r="V1393" s="9"/>
      <c r="W1393" s="9"/>
    </row>
    <row r="1394">
      <c r="A1394" s="123"/>
      <c r="B1394" s="5"/>
      <c r="C1394" s="116"/>
      <c r="D1394" s="9"/>
      <c r="E1394" s="9"/>
      <c r="F1394" s="9"/>
      <c r="G1394" s="9"/>
      <c r="H1394" s="9"/>
      <c r="I1394" s="9"/>
      <c r="J1394" s="9"/>
      <c r="K1394" s="9"/>
      <c r="L1394" s="9"/>
      <c r="M1394" s="9"/>
      <c r="N1394" s="9"/>
      <c r="O1394" s="9"/>
      <c r="P1394" s="9"/>
      <c r="Q1394" s="9"/>
      <c r="R1394" s="9"/>
      <c r="S1394" s="9"/>
      <c r="T1394" s="9"/>
      <c r="U1394" s="9"/>
      <c r="V1394" s="9"/>
      <c r="W1394" s="9"/>
    </row>
    <row r="1395">
      <c r="A1395" s="123"/>
      <c r="B1395" s="5"/>
      <c r="C1395" s="116"/>
      <c r="D1395" s="9"/>
      <c r="E1395" s="9"/>
      <c r="F1395" s="9"/>
      <c r="G1395" s="9"/>
      <c r="H1395" s="9"/>
      <c r="I1395" s="9"/>
      <c r="J1395" s="9"/>
      <c r="K1395" s="9"/>
      <c r="L1395" s="9"/>
      <c r="M1395" s="9"/>
      <c r="N1395" s="9"/>
      <c r="O1395" s="9"/>
      <c r="P1395" s="9"/>
      <c r="Q1395" s="9"/>
      <c r="R1395" s="9"/>
      <c r="S1395" s="9"/>
      <c r="T1395" s="9"/>
      <c r="U1395" s="9"/>
      <c r="V1395" s="9"/>
      <c r="W1395" s="9"/>
    </row>
    <row r="1396">
      <c r="A1396" s="123"/>
      <c r="B1396" s="5"/>
      <c r="C1396" s="116"/>
      <c r="D1396" s="9"/>
      <c r="E1396" s="9"/>
      <c r="F1396" s="9"/>
      <c r="G1396" s="9"/>
      <c r="H1396" s="9"/>
      <c r="I1396" s="9"/>
      <c r="J1396" s="9"/>
      <c r="K1396" s="9"/>
      <c r="L1396" s="9"/>
      <c r="M1396" s="9"/>
      <c r="N1396" s="9"/>
      <c r="O1396" s="9"/>
      <c r="P1396" s="9"/>
      <c r="Q1396" s="9"/>
      <c r="R1396" s="9"/>
      <c r="S1396" s="9"/>
      <c r="T1396" s="9"/>
      <c r="U1396" s="9"/>
      <c r="V1396" s="9"/>
      <c r="W1396" s="9"/>
    </row>
    <row r="1397">
      <c r="A1397" s="123"/>
      <c r="B1397" s="5"/>
      <c r="C1397" s="116"/>
      <c r="D1397" s="9"/>
      <c r="E1397" s="9"/>
      <c r="F1397" s="9"/>
      <c r="G1397" s="9"/>
      <c r="H1397" s="9"/>
      <c r="I1397" s="9"/>
      <c r="J1397" s="9"/>
      <c r="K1397" s="9"/>
      <c r="L1397" s="9"/>
      <c r="M1397" s="9"/>
      <c r="N1397" s="9"/>
      <c r="O1397" s="9"/>
      <c r="P1397" s="9"/>
      <c r="Q1397" s="9"/>
      <c r="R1397" s="9"/>
      <c r="S1397" s="9"/>
      <c r="T1397" s="9"/>
      <c r="U1397" s="9"/>
      <c r="V1397" s="9"/>
      <c r="W1397" s="9"/>
    </row>
    <row r="1398">
      <c r="A1398" s="123"/>
      <c r="B1398" s="39"/>
      <c r="C1398" s="116"/>
      <c r="D1398" s="9"/>
      <c r="E1398" s="9"/>
      <c r="F1398" s="9"/>
      <c r="G1398" s="9"/>
      <c r="H1398" s="9"/>
      <c r="I1398" s="9"/>
      <c r="J1398" s="9"/>
      <c r="K1398" s="9"/>
      <c r="L1398" s="9"/>
      <c r="M1398" s="9"/>
      <c r="N1398" s="9"/>
      <c r="O1398" s="9"/>
      <c r="P1398" s="9"/>
      <c r="Q1398" s="9"/>
      <c r="R1398" s="9"/>
      <c r="S1398" s="9"/>
      <c r="T1398" s="9"/>
      <c r="U1398" s="9"/>
      <c r="V1398" s="9"/>
      <c r="W1398" s="9"/>
    </row>
    <row r="1399">
      <c r="A1399" s="123"/>
      <c r="B1399" s="5"/>
      <c r="C1399" s="116"/>
      <c r="D1399" s="9"/>
      <c r="E1399" s="9"/>
      <c r="F1399" s="9"/>
      <c r="G1399" s="9"/>
      <c r="H1399" s="9"/>
      <c r="I1399" s="9"/>
      <c r="J1399" s="9"/>
      <c r="K1399" s="9"/>
      <c r="L1399" s="9"/>
      <c r="M1399" s="9"/>
      <c r="N1399" s="9"/>
      <c r="O1399" s="9"/>
      <c r="P1399" s="9"/>
      <c r="Q1399" s="9"/>
      <c r="R1399" s="9"/>
      <c r="S1399" s="9"/>
      <c r="T1399" s="9"/>
      <c r="U1399" s="9"/>
      <c r="V1399" s="9"/>
      <c r="W1399" s="9"/>
    </row>
    <row r="1400">
      <c r="A1400" s="123"/>
      <c r="B1400" s="5"/>
      <c r="C1400" s="116"/>
      <c r="D1400" s="9"/>
      <c r="E1400" s="9"/>
      <c r="F1400" s="9"/>
      <c r="G1400" s="9"/>
      <c r="H1400" s="9"/>
      <c r="I1400" s="9"/>
      <c r="J1400" s="9"/>
      <c r="K1400" s="9"/>
      <c r="L1400" s="9"/>
      <c r="M1400" s="9"/>
      <c r="N1400" s="9"/>
      <c r="O1400" s="9"/>
      <c r="P1400" s="9"/>
      <c r="Q1400" s="9"/>
      <c r="R1400" s="9"/>
      <c r="S1400" s="9"/>
      <c r="T1400" s="9"/>
      <c r="U1400" s="9"/>
      <c r="V1400" s="9"/>
      <c r="W1400" s="9"/>
    </row>
    <row r="1401">
      <c r="A1401" s="123"/>
      <c r="B1401" s="5"/>
      <c r="C1401" s="116"/>
      <c r="D1401" s="9"/>
      <c r="E1401" s="9"/>
      <c r="F1401" s="9"/>
      <c r="G1401" s="9"/>
      <c r="H1401" s="9"/>
      <c r="I1401" s="9"/>
      <c r="J1401" s="9"/>
      <c r="K1401" s="9"/>
      <c r="L1401" s="9"/>
      <c r="M1401" s="9"/>
      <c r="N1401" s="9"/>
      <c r="O1401" s="9"/>
      <c r="P1401" s="9"/>
      <c r="Q1401" s="9"/>
      <c r="R1401" s="9"/>
      <c r="S1401" s="9"/>
      <c r="T1401" s="9"/>
      <c r="U1401" s="9"/>
      <c r="V1401" s="9"/>
      <c r="W1401" s="9"/>
    </row>
    <row r="1402">
      <c r="A1402" s="123"/>
      <c r="B1402" s="39"/>
      <c r="C1402" s="116"/>
      <c r="D1402" s="9"/>
      <c r="E1402" s="9"/>
      <c r="F1402" s="9"/>
      <c r="G1402" s="9"/>
      <c r="H1402" s="9"/>
      <c r="I1402" s="9"/>
      <c r="J1402" s="9"/>
      <c r="K1402" s="9"/>
      <c r="L1402" s="9"/>
      <c r="M1402" s="9"/>
      <c r="N1402" s="9"/>
      <c r="O1402" s="9"/>
      <c r="P1402" s="9"/>
      <c r="Q1402" s="9"/>
      <c r="R1402" s="9"/>
      <c r="S1402" s="9"/>
      <c r="T1402" s="9"/>
      <c r="U1402" s="9"/>
      <c r="V1402" s="9"/>
      <c r="W1402" s="9"/>
    </row>
    <row r="1403">
      <c r="A1403" s="123"/>
      <c r="B1403" s="39"/>
      <c r="C1403" s="116"/>
      <c r="D1403" s="9"/>
      <c r="E1403" s="9"/>
      <c r="F1403" s="9"/>
      <c r="G1403" s="9"/>
      <c r="H1403" s="9"/>
      <c r="I1403" s="9"/>
      <c r="J1403" s="9"/>
      <c r="K1403" s="9"/>
      <c r="L1403" s="9"/>
      <c r="M1403" s="9"/>
      <c r="N1403" s="9"/>
      <c r="O1403" s="9"/>
      <c r="P1403" s="9"/>
      <c r="Q1403" s="9"/>
      <c r="R1403" s="9"/>
      <c r="S1403" s="9"/>
      <c r="T1403" s="9"/>
      <c r="U1403" s="9"/>
      <c r="V1403" s="9"/>
      <c r="W1403" s="9"/>
    </row>
    <row r="1404">
      <c r="A1404" s="123"/>
      <c r="B1404" s="39"/>
      <c r="C1404" s="116"/>
      <c r="D1404" s="9"/>
      <c r="E1404" s="9"/>
      <c r="F1404" s="9"/>
      <c r="G1404" s="9"/>
      <c r="H1404" s="9"/>
      <c r="I1404" s="9"/>
      <c r="J1404" s="9"/>
      <c r="K1404" s="9"/>
      <c r="L1404" s="9"/>
      <c r="M1404" s="9"/>
      <c r="N1404" s="9"/>
      <c r="O1404" s="9"/>
      <c r="P1404" s="9"/>
      <c r="Q1404" s="9"/>
      <c r="R1404" s="9"/>
      <c r="S1404" s="9"/>
      <c r="T1404" s="9"/>
      <c r="U1404" s="9"/>
      <c r="V1404" s="9"/>
      <c r="W1404" s="9"/>
    </row>
    <row r="1405">
      <c r="A1405" s="123"/>
      <c r="B1405" s="39"/>
      <c r="C1405" s="116"/>
      <c r="D1405" s="9"/>
      <c r="E1405" s="9"/>
      <c r="F1405" s="9"/>
      <c r="G1405" s="9"/>
      <c r="H1405" s="9"/>
      <c r="I1405" s="9"/>
      <c r="J1405" s="9"/>
      <c r="K1405" s="9"/>
      <c r="L1405" s="9"/>
      <c r="M1405" s="9"/>
      <c r="N1405" s="9"/>
      <c r="O1405" s="9"/>
      <c r="P1405" s="9"/>
      <c r="Q1405" s="9"/>
      <c r="R1405" s="9"/>
      <c r="S1405" s="9"/>
      <c r="T1405" s="9"/>
      <c r="U1405" s="9"/>
      <c r="V1405" s="9"/>
      <c r="W1405" s="9"/>
    </row>
    <row r="1406">
      <c r="A1406" s="123"/>
      <c r="B1406" s="39"/>
      <c r="C1406" s="116"/>
      <c r="D1406" s="9"/>
      <c r="E1406" s="9"/>
      <c r="F1406" s="9"/>
      <c r="G1406" s="9"/>
      <c r="H1406" s="9"/>
      <c r="I1406" s="9"/>
      <c r="J1406" s="9"/>
      <c r="K1406" s="9"/>
      <c r="L1406" s="9"/>
      <c r="M1406" s="9"/>
      <c r="N1406" s="9"/>
      <c r="O1406" s="9"/>
      <c r="P1406" s="9"/>
      <c r="Q1406" s="9"/>
      <c r="R1406" s="9"/>
      <c r="S1406" s="9"/>
      <c r="T1406" s="9"/>
      <c r="U1406" s="9"/>
      <c r="V1406" s="9"/>
      <c r="W1406" s="9"/>
    </row>
    <row r="1407">
      <c r="A1407" s="123"/>
      <c r="B1407" s="5"/>
      <c r="C1407" s="116"/>
      <c r="D1407" s="9"/>
      <c r="E1407" s="9"/>
      <c r="F1407" s="9"/>
      <c r="G1407" s="9"/>
      <c r="H1407" s="9"/>
      <c r="I1407" s="9"/>
      <c r="J1407" s="9"/>
      <c r="K1407" s="9"/>
      <c r="L1407" s="9"/>
      <c r="M1407" s="9"/>
      <c r="N1407" s="9"/>
      <c r="O1407" s="9"/>
      <c r="P1407" s="9"/>
      <c r="Q1407" s="9"/>
      <c r="R1407" s="9"/>
      <c r="S1407" s="9"/>
      <c r="T1407" s="9"/>
      <c r="U1407" s="9"/>
      <c r="V1407" s="9"/>
      <c r="W1407" s="9"/>
    </row>
    <row r="1408">
      <c r="A1408" s="123"/>
      <c r="B1408" s="5"/>
      <c r="C1408" s="116"/>
      <c r="D1408" s="9"/>
      <c r="E1408" s="9"/>
      <c r="F1408" s="9"/>
      <c r="G1408" s="9"/>
      <c r="H1408" s="9"/>
      <c r="I1408" s="9"/>
      <c r="J1408" s="9"/>
      <c r="K1408" s="9"/>
      <c r="L1408" s="9"/>
      <c r="M1408" s="9"/>
      <c r="N1408" s="9"/>
      <c r="O1408" s="9"/>
      <c r="P1408" s="9"/>
      <c r="Q1408" s="9"/>
      <c r="R1408" s="9"/>
      <c r="S1408" s="9"/>
      <c r="T1408" s="9"/>
      <c r="U1408" s="9"/>
      <c r="V1408" s="9"/>
      <c r="W1408" s="9"/>
    </row>
    <row r="1409">
      <c r="A1409" s="123"/>
      <c r="B1409" s="5"/>
      <c r="C1409" s="116"/>
      <c r="D1409" s="9"/>
      <c r="E1409" s="9"/>
      <c r="F1409" s="9"/>
      <c r="G1409" s="9"/>
      <c r="H1409" s="9"/>
      <c r="I1409" s="9"/>
      <c r="J1409" s="9"/>
      <c r="K1409" s="9"/>
      <c r="L1409" s="9"/>
      <c r="M1409" s="9"/>
      <c r="N1409" s="9"/>
      <c r="O1409" s="9"/>
      <c r="P1409" s="9"/>
      <c r="Q1409" s="9"/>
      <c r="R1409" s="9"/>
      <c r="S1409" s="9"/>
      <c r="T1409" s="9"/>
      <c r="U1409" s="9"/>
      <c r="V1409" s="9"/>
      <c r="W1409" s="9"/>
    </row>
    <row r="1410">
      <c r="A1410" s="123"/>
      <c r="B1410" s="5"/>
      <c r="C1410" s="116"/>
      <c r="D1410" s="9"/>
      <c r="E1410" s="9"/>
      <c r="F1410" s="9"/>
      <c r="G1410" s="9"/>
      <c r="H1410" s="9"/>
      <c r="I1410" s="9"/>
      <c r="J1410" s="9"/>
      <c r="K1410" s="9"/>
      <c r="L1410" s="9"/>
      <c r="M1410" s="9"/>
      <c r="N1410" s="9"/>
      <c r="O1410" s="9"/>
      <c r="P1410" s="9"/>
      <c r="Q1410" s="9"/>
      <c r="R1410" s="9"/>
      <c r="S1410" s="9"/>
      <c r="T1410" s="9"/>
      <c r="U1410" s="9"/>
      <c r="V1410" s="9"/>
      <c r="W1410" s="9"/>
    </row>
    <row r="1411">
      <c r="A1411" s="123"/>
      <c r="B1411" s="39"/>
      <c r="C1411" s="116"/>
      <c r="D1411" s="9"/>
      <c r="E1411" s="9"/>
      <c r="F1411" s="9"/>
      <c r="G1411" s="9"/>
      <c r="H1411" s="9"/>
      <c r="I1411" s="9"/>
      <c r="J1411" s="9"/>
      <c r="K1411" s="9"/>
      <c r="L1411" s="9"/>
      <c r="M1411" s="9"/>
      <c r="N1411" s="9"/>
      <c r="O1411" s="9"/>
      <c r="P1411" s="9"/>
      <c r="Q1411" s="9"/>
      <c r="R1411" s="9"/>
      <c r="S1411" s="9"/>
      <c r="T1411" s="9"/>
      <c r="U1411" s="9"/>
      <c r="V1411" s="9"/>
      <c r="W1411" s="9"/>
    </row>
    <row r="1412">
      <c r="A1412" s="123"/>
      <c r="B1412" s="39"/>
      <c r="C1412" s="116"/>
      <c r="D1412" s="9"/>
      <c r="E1412" s="9"/>
      <c r="F1412" s="9"/>
      <c r="G1412" s="9"/>
      <c r="H1412" s="9"/>
      <c r="I1412" s="9"/>
      <c r="J1412" s="9"/>
      <c r="K1412" s="9"/>
      <c r="L1412" s="9"/>
      <c r="M1412" s="9"/>
      <c r="N1412" s="9"/>
      <c r="O1412" s="9"/>
      <c r="P1412" s="9"/>
      <c r="Q1412" s="9"/>
      <c r="R1412" s="9"/>
      <c r="S1412" s="9"/>
      <c r="T1412" s="9"/>
      <c r="U1412" s="9"/>
      <c r="V1412" s="9"/>
      <c r="W1412" s="9"/>
    </row>
    <row r="1413">
      <c r="A1413" s="123"/>
      <c r="B1413" s="5"/>
      <c r="C1413" s="116"/>
      <c r="D1413" s="9"/>
      <c r="E1413" s="9"/>
      <c r="F1413" s="9"/>
      <c r="G1413" s="9"/>
      <c r="H1413" s="9"/>
      <c r="I1413" s="9"/>
      <c r="J1413" s="9"/>
      <c r="K1413" s="9"/>
      <c r="L1413" s="9"/>
      <c r="M1413" s="9"/>
      <c r="N1413" s="9"/>
      <c r="O1413" s="9"/>
      <c r="P1413" s="9"/>
      <c r="Q1413" s="9"/>
      <c r="R1413" s="9"/>
      <c r="S1413" s="9"/>
      <c r="T1413" s="9"/>
      <c r="U1413" s="9"/>
      <c r="V1413" s="9"/>
      <c r="W1413" s="9"/>
    </row>
    <row r="1414">
      <c r="A1414" s="123"/>
      <c r="B1414" s="5"/>
      <c r="C1414" s="116"/>
      <c r="D1414" s="9"/>
      <c r="E1414" s="9"/>
      <c r="F1414" s="9"/>
      <c r="G1414" s="9"/>
      <c r="H1414" s="9"/>
      <c r="I1414" s="9"/>
      <c r="J1414" s="9"/>
      <c r="K1414" s="9"/>
      <c r="L1414" s="9"/>
      <c r="M1414" s="9"/>
      <c r="N1414" s="9"/>
      <c r="O1414" s="9"/>
      <c r="P1414" s="9"/>
      <c r="Q1414" s="9"/>
      <c r="R1414" s="9"/>
      <c r="S1414" s="9"/>
      <c r="T1414" s="9"/>
      <c r="U1414" s="9"/>
      <c r="V1414" s="9"/>
      <c r="W1414" s="9"/>
    </row>
    <row r="1415">
      <c r="A1415" s="123"/>
      <c r="B1415" s="5"/>
      <c r="C1415" s="116"/>
      <c r="D1415" s="9"/>
      <c r="E1415" s="9"/>
      <c r="F1415" s="9"/>
      <c r="G1415" s="9"/>
      <c r="H1415" s="9"/>
      <c r="I1415" s="9"/>
      <c r="J1415" s="9"/>
      <c r="K1415" s="9"/>
      <c r="L1415" s="9"/>
      <c r="M1415" s="9"/>
      <c r="N1415" s="9"/>
      <c r="O1415" s="9"/>
      <c r="P1415" s="9"/>
      <c r="Q1415" s="9"/>
      <c r="R1415" s="9"/>
      <c r="S1415" s="9"/>
      <c r="T1415" s="9"/>
      <c r="U1415" s="9"/>
      <c r="V1415" s="9"/>
      <c r="W1415" s="9"/>
    </row>
    <row r="1416">
      <c r="A1416" s="123"/>
      <c r="B1416" s="5"/>
      <c r="C1416" s="116"/>
      <c r="D1416" s="9"/>
      <c r="E1416" s="9"/>
      <c r="F1416" s="9"/>
      <c r="G1416" s="9"/>
      <c r="H1416" s="9"/>
      <c r="I1416" s="9"/>
      <c r="J1416" s="9"/>
      <c r="K1416" s="9"/>
      <c r="L1416" s="9"/>
      <c r="M1416" s="9"/>
      <c r="N1416" s="9"/>
      <c r="O1416" s="9"/>
      <c r="P1416" s="9"/>
      <c r="Q1416" s="9"/>
      <c r="R1416" s="9"/>
      <c r="S1416" s="9"/>
      <c r="T1416" s="9"/>
      <c r="U1416" s="9"/>
      <c r="V1416" s="9"/>
      <c r="W1416" s="9"/>
    </row>
    <row r="1417">
      <c r="A1417" s="123"/>
      <c r="B1417" s="39"/>
      <c r="C1417" s="116"/>
      <c r="D1417" s="9"/>
      <c r="E1417" s="9"/>
      <c r="F1417" s="9"/>
      <c r="G1417" s="9"/>
      <c r="H1417" s="9"/>
      <c r="I1417" s="9"/>
      <c r="J1417" s="9"/>
      <c r="K1417" s="9"/>
      <c r="L1417" s="9"/>
      <c r="M1417" s="9"/>
      <c r="N1417" s="9"/>
      <c r="O1417" s="9"/>
      <c r="P1417" s="9"/>
      <c r="Q1417" s="9"/>
      <c r="R1417" s="9"/>
      <c r="S1417" s="9"/>
      <c r="T1417" s="9"/>
      <c r="U1417" s="9"/>
      <c r="V1417" s="9"/>
      <c r="W1417" s="9"/>
    </row>
    <row r="1418">
      <c r="A1418" s="123"/>
      <c r="B1418" s="39"/>
      <c r="C1418" s="116"/>
      <c r="D1418" s="9"/>
      <c r="E1418" s="9"/>
      <c r="F1418" s="9"/>
      <c r="G1418" s="9"/>
      <c r="H1418" s="9"/>
      <c r="I1418" s="9"/>
      <c r="J1418" s="9"/>
      <c r="K1418" s="9"/>
      <c r="L1418" s="9"/>
      <c r="M1418" s="9"/>
      <c r="N1418" s="9"/>
      <c r="O1418" s="9"/>
      <c r="P1418" s="9"/>
      <c r="Q1418" s="9"/>
      <c r="R1418" s="9"/>
      <c r="S1418" s="9"/>
      <c r="T1418" s="9"/>
      <c r="U1418" s="9"/>
      <c r="V1418" s="9"/>
      <c r="W1418" s="9"/>
    </row>
    <row r="1419">
      <c r="A1419" s="123"/>
      <c r="B1419" s="5"/>
      <c r="C1419" s="116"/>
      <c r="D1419" s="9"/>
      <c r="E1419" s="9"/>
      <c r="F1419" s="9"/>
      <c r="G1419" s="9"/>
      <c r="H1419" s="9"/>
      <c r="I1419" s="9"/>
      <c r="J1419" s="9"/>
      <c r="K1419" s="9"/>
      <c r="L1419" s="9"/>
      <c r="M1419" s="9"/>
      <c r="N1419" s="9"/>
      <c r="O1419" s="9"/>
      <c r="P1419" s="9"/>
      <c r="Q1419" s="9"/>
      <c r="R1419" s="9"/>
      <c r="S1419" s="9"/>
      <c r="T1419" s="9"/>
      <c r="U1419" s="9"/>
      <c r="V1419" s="9"/>
      <c r="W1419" s="9"/>
    </row>
    <row r="1420">
      <c r="A1420" s="123"/>
      <c r="B1420" s="5"/>
      <c r="C1420" s="116"/>
      <c r="D1420" s="9"/>
      <c r="E1420" s="9"/>
      <c r="F1420" s="9"/>
      <c r="G1420" s="9"/>
      <c r="H1420" s="9"/>
      <c r="I1420" s="9"/>
      <c r="J1420" s="9"/>
      <c r="K1420" s="9"/>
      <c r="L1420" s="9"/>
      <c r="M1420" s="9"/>
      <c r="N1420" s="9"/>
      <c r="O1420" s="9"/>
      <c r="P1420" s="9"/>
      <c r="Q1420" s="9"/>
      <c r="R1420" s="9"/>
      <c r="S1420" s="9"/>
      <c r="T1420" s="9"/>
      <c r="U1420" s="9"/>
      <c r="V1420" s="9"/>
      <c r="W1420" s="9"/>
    </row>
    <row r="1421">
      <c r="A1421" s="123"/>
      <c r="B1421" s="5"/>
      <c r="C1421" s="116"/>
      <c r="D1421" s="9"/>
      <c r="E1421" s="9"/>
      <c r="F1421" s="9"/>
      <c r="G1421" s="9"/>
      <c r="H1421" s="9"/>
      <c r="I1421" s="9"/>
      <c r="J1421" s="9"/>
      <c r="K1421" s="9"/>
      <c r="L1421" s="9"/>
      <c r="M1421" s="9"/>
      <c r="N1421" s="9"/>
      <c r="O1421" s="9"/>
      <c r="P1421" s="9"/>
      <c r="Q1421" s="9"/>
      <c r="R1421" s="9"/>
      <c r="S1421" s="9"/>
      <c r="T1421" s="9"/>
      <c r="U1421" s="9"/>
      <c r="V1421" s="9"/>
      <c r="W1421" s="9"/>
    </row>
    <row r="1422">
      <c r="A1422" s="123"/>
      <c r="B1422" s="5"/>
      <c r="C1422" s="116"/>
      <c r="D1422" s="9"/>
      <c r="E1422" s="9"/>
      <c r="F1422" s="9"/>
      <c r="G1422" s="9"/>
      <c r="H1422" s="9"/>
      <c r="I1422" s="9"/>
      <c r="J1422" s="9"/>
      <c r="K1422" s="9"/>
      <c r="L1422" s="9"/>
      <c r="M1422" s="9"/>
      <c r="N1422" s="9"/>
      <c r="O1422" s="9"/>
      <c r="P1422" s="9"/>
      <c r="Q1422" s="9"/>
      <c r="R1422" s="9"/>
      <c r="S1422" s="9"/>
      <c r="T1422" s="9"/>
      <c r="U1422" s="9"/>
      <c r="V1422" s="9"/>
      <c r="W1422" s="9"/>
    </row>
    <row r="1423">
      <c r="A1423" s="123"/>
      <c r="B1423" s="5"/>
      <c r="C1423" s="116"/>
      <c r="D1423" s="9"/>
      <c r="E1423" s="9"/>
      <c r="F1423" s="9"/>
      <c r="G1423" s="9"/>
      <c r="H1423" s="9"/>
      <c r="I1423" s="9"/>
      <c r="J1423" s="9"/>
      <c r="K1423" s="9"/>
      <c r="L1423" s="9"/>
      <c r="M1423" s="9"/>
      <c r="N1423" s="9"/>
      <c r="O1423" s="9"/>
      <c r="P1423" s="9"/>
      <c r="Q1423" s="9"/>
      <c r="R1423" s="9"/>
      <c r="S1423" s="9"/>
      <c r="T1423" s="9"/>
      <c r="U1423" s="9"/>
      <c r="V1423" s="9"/>
      <c r="W1423" s="9"/>
    </row>
    <row r="1424">
      <c r="A1424" s="123"/>
      <c r="B1424" s="39"/>
      <c r="C1424" s="116"/>
      <c r="D1424" s="9"/>
      <c r="E1424" s="9"/>
      <c r="F1424" s="9"/>
      <c r="G1424" s="9"/>
      <c r="H1424" s="9"/>
      <c r="I1424" s="9"/>
      <c r="J1424" s="9"/>
      <c r="K1424" s="9"/>
      <c r="L1424" s="9"/>
      <c r="M1424" s="9"/>
      <c r="N1424" s="9"/>
      <c r="O1424" s="9"/>
      <c r="P1424" s="9"/>
      <c r="Q1424" s="9"/>
      <c r="R1424" s="9"/>
      <c r="S1424" s="9"/>
      <c r="T1424" s="9"/>
      <c r="U1424" s="9"/>
      <c r="V1424" s="9"/>
      <c r="W1424" s="9"/>
    </row>
    <row r="1425">
      <c r="A1425" s="123"/>
      <c r="B1425" s="5"/>
      <c r="C1425" s="116"/>
      <c r="D1425" s="9"/>
      <c r="E1425" s="9"/>
      <c r="F1425" s="9"/>
      <c r="G1425" s="9"/>
      <c r="H1425" s="9"/>
      <c r="I1425" s="9"/>
      <c r="J1425" s="9"/>
      <c r="K1425" s="9"/>
      <c r="L1425" s="9"/>
      <c r="M1425" s="9"/>
      <c r="N1425" s="9"/>
      <c r="O1425" s="9"/>
      <c r="P1425" s="9"/>
      <c r="Q1425" s="9"/>
      <c r="R1425" s="9"/>
      <c r="S1425" s="9"/>
      <c r="T1425" s="9"/>
      <c r="U1425" s="9"/>
      <c r="V1425" s="9"/>
      <c r="W1425" s="9"/>
    </row>
    <row r="1426">
      <c r="A1426" s="123"/>
      <c r="B1426" s="118"/>
      <c r="C1426" s="116"/>
      <c r="D1426" s="9"/>
      <c r="E1426" s="9"/>
      <c r="F1426" s="9"/>
      <c r="G1426" s="9"/>
      <c r="H1426" s="9"/>
      <c r="I1426" s="9"/>
      <c r="J1426" s="9"/>
      <c r="K1426" s="9"/>
      <c r="L1426" s="9"/>
      <c r="M1426" s="9"/>
      <c r="N1426" s="9"/>
      <c r="O1426" s="9"/>
      <c r="P1426" s="9"/>
      <c r="Q1426" s="9"/>
      <c r="R1426" s="9"/>
      <c r="S1426" s="9"/>
      <c r="T1426" s="9"/>
      <c r="U1426" s="9"/>
      <c r="V1426" s="9"/>
      <c r="W1426" s="9"/>
    </row>
    <row r="1427">
      <c r="A1427" s="123"/>
      <c r="B1427" s="5"/>
      <c r="C1427" s="116"/>
      <c r="D1427" s="9"/>
      <c r="E1427" s="9"/>
      <c r="F1427" s="9"/>
      <c r="G1427" s="9"/>
      <c r="H1427" s="9"/>
      <c r="I1427" s="9"/>
      <c r="J1427" s="9"/>
      <c r="K1427" s="9"/>
      <c r="L1427" s="9"/>
      <c r="M1427" s="9"/>
      <c r="N1427" s="9"/>
      <c r="O1427" s="9"/>
      <c r="P1427" s="9"/>
      <c r="Q1427" s="9"/>
      <c r="R1427" s="9"/>
      <c r="S1427" s="9"/>
      <c r="T1427" s="9"/>
      <c r="U1427" s="9"/>
      <c r="V1427" s="9"/>
      <c r="W1427" s="9"/>
    </row>
    <row r="1428">
      <c r="A1428" s="123"/>
      <c r="B1428" s="5"/>
      <c r="C1428" s="116"/>
      <c r="D1428" s="9"/>
      <c r="E1428" s="9"/>
      <c r="F1428" s="9"/>
      <c r="G1428" s="9"/>
      <c r="H1428" s="9"/>
      <c r="I1428" s="9"/>
      <c r="J1428" s="9"/>
      <c r="K1428" s="9"/>
      <c r="L1428" s="9"/>
      <c r="M1428" s="9"/>
      <c r="N1428" s="9"/>
      <c r="O1428" s="9"/>
      <c r="P1428" s="9"/>
      <c r="Q1428" s="9"/>
      <c r="R1428" s="9"/>
      <c r="S1428" s="9"/>
      <c r="T1428" s="9"/>
      <c r="U1428" s="9"/>
      <c r="V1428" s="9"/>
      <c r="W1428" s="9"/>
    </row>
    <row r="1429">
      <c r="A1429" s="123"/>
      <c r="B1429" s="5"/>
      <c r="C1429" s="116"/>
      <c r="D1429" s="9"/>
      <c r="E1429" s="9"/>
      <c r="F1429" s="9"/>
      <c r="G1429" s="9"/>
      <c r="H1429" s="9"/>
      <c r="I1429" s="9"/>
      <c r="J1429" s="9"/>
      <c r="K1429" s="9"/>
      <c r="L1429" s="9"/>
      <c r="M1429" s="9"/>
      <c r="N1429" s="9"/>
      <c r="O1429" s="9"/>
      <c r="P1429" s="9"/>
      <c r="Q1429" s="9"/>
      <c r="R1429" s="9"/>
      <c r="S1429" s="9"/>
      <c r="T1429" s="9"/>
      <c r="U1429" s="9"/>
      <c r="V1429" s="9"/>
      <c r="W1429" s="9"/>
    </row>
    <row r="1430">
      <c r="A1430" s="123"/>
      <c r="B1430" s="5"/>
      <c r="C1430" s="116"/>
      <c r="D1430" s="9"/>
      <c r="E1430" s="9"/>
      <c r="F1430" s="9"/>
      <c r="G1430" s="9"/>
      <c r="H1430" s="9"/>
      <c r="I1430" s="9"/>
      <c r="J1430" s="9"/>
      <c r="K1430" s="9"/>
      <c r="L1430" s="9"/>
      <c r="M1430" s="9"/>
      <c r="N1430" s="9"/>
      <c r="O1430" s="9"/>
      <c r="P1430" s="9"/>
      <c r="Q1430" s="9"/>
      <c r="R1430" s="9"/>
      <c r="S1430" s="9"/>
      <c r="T1430" s="9"/>
      <c r="U1430" s="9"/>
      <c r="V1430" s="9"/>
      <c r="W1430" s="9"/>
    </row>
    <row r="1431">
      <c r="A1431" s="123"/>
      <c r="B1431" s="5"/>
      <c r="C1431" s="116"/>
      <c r="D1431" s="9"/>
      <c r="E1431" s="9"/>
      <c r="F1431" s="9"/>
      <c r="G1431" s="9"/>
      <c r="H1431" s="9"/>
      <c r="I1431" s="9"/>
      <c r="J1431" s="9"/>
      <c r="K1431" s="9"/>
      <c r="L1431" s="9"/>
      <c r="M1431" s="9"/>
      <c r="N1431" s="9"/>
      <c r="O1431" s="9"/>
      <c r="P1431" s="9"/>
      <c r="Q1431" s="9"/>
      <c r="R1431" s="9"/>
      <c r="S1431" s="9"/>
      <c r="T1431" s="9"/>
      <c r="U1431" s="9"/>
      <c r="V1431" s="9"/>
      <c r="W1431" s="9"/>
    </row>
    <row r="1432">
      <c r="A1432" s="123"/>
      <c r="B1432" s="5"/>
      <c r="C1432" s="116"/>
      <c r="D1432" s="9"/>
      <c r="E1432" s="9"/>
      <c r="F1432" s="9"/>
      <c r="G1432" s="9"/>
      <c r="H1432" s="9"/>
      <c r="I1432" s="9"/>
      <c r="J1432" s="9"/>
      <c r="K1432" s="9"/>
      <c r="L1432" s="9"/>
      <c r="M1432" s="9"/>
      <c r="N1432" s="9"/>
      <c r="O1432" s="9"/>
      <c r="P1432" s="9"/>
      <c r="Q1432" s="9"/>
      <c r="R1432" s="9"/>
      <c r="S1432" s="9"/>
      <c r="T1432" s="9"/>
      <c r="U1432" s="9"/>
      <c r="V1432" s="9"/>
      <c r="W1432" s="9"/>
    </row>
    <row r="1433">
      <c r="A1433" s="123"/>
      <c r="B1433" s="39"/>
      <c r="C1433" s="116"/>
      <c r="D1433" s="9"/>
      <c r="E1433" s="9"/>
      <c r="F1433" s="9"/>
      <c r="G1433" s="9"/>
      <c r="H1433" s="9"/>
      <c r="I1433" s="9"/>
      <c r="J1433" s="9"/>
      <c r="K1433" s="9"/>
      <c r="L1433" s="9"/>
      <c r="M1433" s="9"/>
      <c r="N1433" s="9"/>
      <c r="O1433" s="9"/>
      <c r="P1433" s="9"/>
      <c r="Q1433" s="9"/>
      <c r="R1433" s="9"/>
      <c r="S1433" s="9"/>
      <c r="T1433" s="9"/>
      <c r="U1433" s="9"/>
      <c r="V1433" s="9"/>
      <c r="W1433" s="9"/>
    </row>
    <row r="1434">
      <c r="A1434" s="123"/>
      <c r="B1434" s="39"/>
      <c r="C1434" s="116"/>
      <c r="D1434" s="9"/>
      <c r="E1434" s="9"/>
      <c r="F1434" s="9"/>
      <c r="G1434" s="9"/>
      <c r="H1434" s="9"/>
      <c r="I1434" s="9"/>
      <c r="J1434" s="9"/>
      <c r="K1434" s="9"/>
      <c r="L1434" s="9"/>
      <c r="M1434" s="9"/>
      <c r="N1434" s="9"/>
      <c r="O1434" s="9"/>
      <c r="P1434" s="9"/>
      <c r="Q1434" s="9"/>
      <c r="R1434" s="9"/>
      <c r="S1434" s="9"/>
      <c r="T1434" s="9"/>
      <c r="U1434" s="9"/>
      <c r="V1434" s="9"/>
      <c r="W1434" s="9"/>
    </row>
    <row r="1435">
      <c r="A1435" s="123"/>
      <c r="B1435" s="5"/>
      <c r="C1435" s="116"/>
      <c r="D1435" s="9"/>
      <c r="E1435" s="9"/>
      <c r="F1435" s="9"/>
      <c r="G1435" s="9"/>
      <c r="H1435" s="9"/>
      <c r="I1435" s="9"/>
      <c r="J1435" s="9"/>
      <c r="K1435" s="9"/>
      <c r="L1435" s="9"/>
      <c r="M1435" s="9"/>
      <c r="N1435" s="9"/>
      <c r="O1435" s="9"/>
      <c r="P1435" s="9"/>
      <c r="Q1435" s="9"/>
      <c r="R1435" s="9"/>
      <c r="S1435" s="9"/>
      <c r="T1435" s="9"/>
      <c r="U1435" s="9"/>
      <c r="V1435" s="9"/>
      <c r="W1435" s="9"/>
    </row>
    <row r="1436">
      <c r="A1436" s="123"/>
      <c r="B1436" s="39"/>
      <c r="C1436" s="116"/>
      <c r="D1436" s="9"/>
      <c r="E1436" s="9"/>
      <c r="F1436" s="9"/>
      <c r="G1436" s="9"/>
      <c r="H1436" s="9"/>
      <c r="I1436" s="9"/>
      <c r="J1436" s="9"/>
      <c r="K1436" s="9"/>
      <c r="L1436" s="9"/>
      <c r="M1436" s="9"/>
      <c r="N1436" s="9"/>
      <c r="O1436" s="9"/>
      <c r="P1436" s="9"/>
      <c r="Q1436" s="9"/>
      <c r="R1436" s="9"/>
      <c r="S1436" s="9"/>
      <c r="T1436" s="9"/>
      <c r="U1436" s="9"/>
      <c r="V1436" s="9"/>
      <c r="W1436" s="9"/>
    </row>
    <row r="1437">
      <c r="A1437" s="123"/>
      <c r="B1437" s="5"/>
      <c r="C1437" s="116"/>
      <c r="D1437" s="9"/>
      <c r="E1437" s="9"/>
      <c r="F1437" s="9"/>
      <c r="G1437" s="9"/>
      <c r="H1437" s="9"/>
      <c r="I1437" s="9"/>
      <c r="J1437" s="9"/>
      <c r="K1437" s="9"/>
      <c r="L1437" s="9"/>
      <c r="M1437" s="9"/>
      <c r="N1437" s="9"/>
      <c r="O1437" s="9"/>
      <c r="P1437" s="9"/>
      <c r="Q1437" s="9"/>
      <c r="R1437" s="9"/>
      <c r="S1437" s="9"/>
      <c r="T1437" s="9"/>
      <c r="U1437" s="9"/>
      <c r="V1437" s="9"/>
      <c r="W1437" s="9"/>
    </row>
    <row r="1438">
      <c r="A1438" s="123"/>
      <c r="B1438" s="39"/>
      <c r="C1438" s="116"/>
      <c r="D1438" s="9"/>
      <c r="E1438" s="9"/>
      <c r="F1438" s="9"/>
      <c r="G1438" s="9"/>
      <c r="H1438" s="9"/>
      <c r="I1438" s="9"/>
      <c r="J1438" s="9"/>
      <c r="K1438" s="9"/>
      <c r="L1438" s="9"/>
      <c r="M1438" s="9"/>
      <c r="N1438" s="9"/>
      <c r="O1438" s="9"/>
      <c r="P1438" s="9"/>
      <c r="Q1438" s="9"/>
      <c r="R1438" s="9"/>
      <c r="S1438" s="9"/>
      <c r="T1438" s="9"/>
      <c r="U1438" s="9"/>
      <c r="V1438" s="9"/>
      <c r="W1438" s="9"/>
    </row>
    <row r="1439">
      <c r="A1439" s="123"/>
      <c r="B1439" s="5"/>
      <c r="C1439" s="116"/>
      <c r="D1439" s="9"/>
      <c r="E1439" s="9"/>
      <c r="F1439" s="9"/>
      <c r="G1439" s="9"/>
      <c r="H1439" s="9"/>
      <c r="I1439" s="9"/>
      <c r="J1439" s="9"/>
      <c r="K1439" s="9"/>
      <c r="L1439" s="9"/>
      <c r="M1439" s="9"/>
      <c r="N1439" s="9"/>
      <c r="O1439" s="9"/>
      <c r="P1439" s="9"/>
      <c r="Q1439" s="9"/>
      <c r="R1439" s="9"/>
      <c r="S1439" s="9"/>
      <c r="T1439" s="9"/>
      <c r="U1439" s="9"/>
      <c r="V1439" s="9"/>
      <c r="W1439" s="9"/>
    </row>
    <row r="1440">
      <c r="A1440" s="123"/>
      <c r="B1440" s="5"/>
      <c r="C1440" s="116"/>
      <c r="D1440" s="9"/>
      <c r="E1440" s="9"/>
      <c r="F1440" s="9"/>
      <c r="G1440" s="9"/>
      <c r="H1440" s="9"/>
      <c r="I1440" s="9"/>
      <c r="J1440" s="9"/>
      <c r="K1440" s="9"/>
      <c r="L1440" s="9"/>
      <c r="M1440" s="9"/>
      <c r="N1440" s="9"/>
      <c r="O1440" s="9"/>
      <c r="P1440" s="9"/>
      <c r="Q1440" s="9"/>
      <c r="R1440" s="9"/>
      <c r="S1440" s="9"/>
      <c r="T1440" s="9"/>
      <c r="U1440" s="9"/>
      <c r="V1440" s="9"/>
      <c r="W1440" s="9"/>
    </row>
    <row r="1441">
      <c r="A1441" s="123"/>
      <c r="B1441" s="5"/>
      <c r="C1441" s="116"/>
      <c r="D1441" s="9"/>
      <c r="E1441" s="9"/>
      <c r="F1441" s="9"/>
      <c r="G1441" s="9"/>
      <c r="H1441" s="9"/>
      <c r="I1441" s="9"/>
      <c r="J1441" s="9"/>
      <c r="K1441" s="9"/>
      <c r="L1441" s="9"/>
      <c r="M1441" s="9"/>
      <c r="N1441" s="9"/>
      <c r="O1441" s="9"/>
      <c r="P1441" s="9"/>
      <c r="Q1441" s="9"/>
      <c r="R1441" s="9"/>
      <c r="S1441" s="9"/>
      <c r="T1441" s="9"/>
      <c r="U1441" s="9"/>
      <c r="V1441" s="9"/>
      <c r="W1441" s="9"/>
    </row>
    <row r="1442">
      <c r="A1442" s="123"/>
      <c r="B1442" s="5"/>
      <c r="C1442" s="116"/>
      <c r="D1442" s="9"/>
      <c r="E1442" s="9"/>
      <c r="F1442" s="9"/>
      <c r="G1442" s="9"/>
      <c r="H1442" s="9"/>
      <c r="I1442" s="9"/>
      <c r="J1442" s="9"/>
      <c r="K1442" s="9"/>
      <c r="L1442" s="9"/>
      <c r="M1442" s="9"/>
      <c r="N1442" s="9"/>
      <c r="O1442" s="9"/>
      <c r="P1442" s="9"/>
      <c r="Q1442" s="9"/>
      <c r="R1442" s="9"/>
      <c r="S1442" s="9"/>
      <c r="T1442" s="9"/>
      <c r="U1442" s="9"/>
      <c r="V1442" s="9"/>
      <c r="W1442" s="9"/>
    </row>
    <row r="1443">
      <c r="A1443" s="123"/>
      <c r="B1443" s="5"/>
      <c r="C1443" s="116"/>
      <c r="D1443" s="9"/>
      <c r="E1443" s="9"/>
      <c r="F1443" s="9"/>
      <c r="G1443" s="9"/>
      <c r="H1443" s="9"/>
      <c r="I1443" s="9"/>
      <c r="J1443" s="9"/>
      <c r="K1443" s="9"/>
      <c r="L1443" s="9"/>
      <c r="M1443" s="9"/>
      <c r="N1443" s="9"/>
      <c r="O1443" s="9"/>
      <c r="P1443" s="9"/>
      <c r="Q1443" s="9"/>
      <c r="R1443" s="9"/>
      <c r="S1443" s="9"/>
      <c r="T1443" s="9"/>
      <c r="U1443" s="9"/>
      <c r="V1443" s="9"/>
      <c r="W1443" s="9"/>
    </row>
    <row r="1444">
      <c r="A1444" s="123"/>
      <c r="B1444" s="5"/>
      <c r="C1444" s="116"/>
      <c r="D1444" s="9"/>
      <c r="E1444" s="9"/>
      <c r="F1444" s="9"/>
      <c r="G1444" s="9"/>
      <c r="H1444" s="9"/>
      <c r="I1444" s="9"/>
      <c r="J1444" s="9"/>
      <c r="K1444" s="9"/>
      <c r="L1444" s="9"/>
      <c r="M1444" s="9"/>
      <c r="N1444" s="9"/>
      <c r="O1444" s="9"/>
      <c r="P1444" s="9"/>
      <c r="Q1444" s="9"/>
      <c r="R1444" s="9"/>
      <c r="S1444" s="9"/>
      <c r="T1444" s="9"/>
      <c r="U1444" s="9"/>
      <c r="V1444" s="9"/>
      <c r="W1444" s="9"/>
    </row>
    <row r="1445">
      <c r="A1445" s="123"/>
      <c r="B1445" s="39"/>
      <c r="C1445" s="116"/>
      <c r="D1445" s="9"/>
      <c r="E1445" s="9"/>
      <c r="F1445" s="9"/>
      <c r="G1445" s="9"/>
      <c r="H1445" s="9"/>
      <c r="I1445" s="9"/>
      <c r="J1445" s="9"/>
      <c r="K1445" s="9"/>
      <c r="L1445" s="9"/>
      <c r="M1445" s="9"/>
      <c r="N1445" s="9"/>
      <c r="O1445" s="9"/>
      <c r="P1445" s="9"/>
      <c r="Q1445" s="9"/>
      <c r="R1445" s="9"/>
      <c r="S1445" s="9"/>
      <c r="T1445" s="9"/>
      <c r="U1445" s="9"/>
      <c r="V1445" s="9"/>
      <c r="W1445" s="9"/>
    </row>
    <row r="1446">
      <c r="A1446" s="123"/>
      <c r="B1446" s="5"/>
      <c r="C1446" s="116"/>
      <c r="D1446" s="9"/>
      <c r="E1446" s="9"/>
      <c r="F1446" s="9"/>
      <c r="G1446" s="9"/>
      <c r="H1446" s="9"/>
      <c r="I1446" s="9"/>
      <c r="J1446" s="9"/>
      <c r="K1446" s="9"/>
      <c r="L1446" s="9"/>
      <c r="M1446" s="9"/>
      <c r="N1446" s="9"/>
      <c r="O1446" s="9"/>
      <c r="P1446" s="9"/>
      <c r="Q1446" s="9"/>
      <c r="R1446" s="9"/>
      <c r="S1446" s="9"/>
      <c r="T1446" s="9"/>
      <c r="U1446" s="9"/>
      <c r="V1446" s="9"/>
      <c r="W1446" s="9"/>
    </row>
    <row r="1447">
      <c r="A1447" s="123"/>
      <c r="B1447" s="5"/>
      <c r="C1447" s="116"/>
      <c r="D1447" s="9"/>
      <c r="E1447" s="9"/>
      <c r="F1447" s="9"/>
      <c r="G1447" s="9"/>
      <c r="H1447" s="9"/>
      <c r="I1447" s="9"/>
      <c r="J1447" s="9"/>
      <c r="K1447" s="9"/>
      <c r="L1447" s="9"/>
      <c r="M1447" s="9"/>
      <c r="N1447" s="9"/>
      <c r="O1447" s="9"/>
      <c r="P1447" s="9"/>
      <c r="Q1447" s="9"/>
      <c r="R1447" s="9"/>
      <c r="S1447" s="9"/>
      <c r="T1447" s="9"/>
      <c r="U1447" s="9"/>
      <c r="V1447" s="9"/>
      <c r="W1447" s="9"/>
    </row>
    <row r="1448">
      <c r="A1448" s="123"/>
      <c r="B1448" s="39"/>
      <c r="C1448" s="116"/>
      <c r="D1448" s="9"/>
      <c r="E1448" s="9"/>
      <c r="F1448" s="9"/>
      <c r="G1448" s="9"/>
      <c r="H1448" s="9"/>
      <c r="I1448" s="9"/>
      <c r="J1448" s="9"/>
      <c r="K1448" s="9"/>
      <c r="L1448" s="9"/>
      <c r="M1448" s="9"/>
      <c r="N1448" s="9"/>
      <c r="O1448" s="9"/>
      <c r="P1448" s="9"/>
      <c r="Q1448" s="9"/>
      <c r="R1448" s="9"/>
      <c r="S1448" s="9"/>
      <c r="T1448" s="9"/>
      <c r="U1448" s="9"/>
      <c r="V1448" s="9"/>
      <c r="W1448" s="9"/>
    </row>
    <row r="1449">
      <c r="A1449" s="123"/>
      <c r="B1449" s="39"/>
      <c r="C1449" s="116"/>
      <c r="D1449" s="9"/>
      <c r="E1449" s="9"/>
      <c r="F1449" s="9"/>
      <c r="G1449" s="9"/>
      <c r="H1449" s="9"/>
      <c r="I1449" s="9"/>
      <c r="J1449" s="9"/>
      <c r="K1449" s="9"/>
      <c r="L1449" s="9"/>
      <c r="M1449" s="9"/>
      <c r="N1449" s="9"/>
      <c r="O1449" s="9"/>
      <c r="P1449" s="9"/>
      <c r="Q1449" s="9"/>
      <c r="R1449" s="9"/>
      <c r="S1449" s="9"/>
      <c r="T1449" s="9"/>
      <c r="U1449" s="9"/>
      <c r="V1449" s="9"/>
      <c r="W1449" s="9"/>
    </row>
    <row r="1450">
      <c r="A1450" s="123"/>
      <c r="B1450" s="5"/>
      <c r="C1450" s="116"/>
      <c r="D1450" s="9"/>
      <c r="E1450" s="9"/>
      <c r="F1450" s="9"/>
      <c r="G1450" s="9"/>
      <c r="H1450" s="9"/>
      <c r="I1450" s="9"/>
      <c r="J1450" s="9"/>
      <c r="K1450" s="9"/>
      <c r="L1450" s="9"/>
      <c r="M1450" s="9"/>
      <c r="N1450" s="9"/>
      <c r="O1450" s="9"/>
      <c r="P1450" s="9"/>
      <c r="Q1450" s="9"/>
      <c r="R1450" s="9"/>
      <c r="S1450" s="9"/>
      <c r="T1450" s="9"/>
      <c r="U1450" s="9"/>
      <c r="V1450" s="9"/>
      <c r="W1450" s="9"/>
    </row>
    <row r="1451">
      <c r="A1451" s="123"/>
      <c r="B1451" s="39"/>
      <c r="C1451" s="116"/>
      <c r="D1451" s="9"/>
      <c r="E1451" s="9"/>
      <c r="F1451" s="9"/>
      <c r="G1451" s="9"/>
      <c r="H1451" s="9"/>
      <c r="I1451" s="9"/>
      <c r="J1451" s="9"/>
      <c r="K1451" s="9"/>
      <c r="L1451" s="9"/>
      <c r="M1451" s="9"/>
      <c r="N1451" s="9"/>
      <c r="O1451" s="9"/>
      <c r="P1451" s="9"/>
      <c r="Q1451" s="9"/>
      <c r="R1451" s="9"/>
      <c r="S1451" s="9"/>
      <c r="T1451" s="9"/>
      <c r="U1451" s="9"/>
      <c r="V1451" s="9"/>
      <c r="W1451" s="9"/>
    </row>
    <row r="1452">
      <c r="A1452" s="123"/>
      <c r="B1452" s="39"/>
      <c r="C1452" s="116"/>
      <c r="D1452" s="9"/>
      <c r="E1452" s="9"/>
      <c r="F1452" s="9"/>
      <c r="G1452" s="9"/>
      <c r="H1452" s="9"/>
      <c r="I1452" s="9"/>
      <c r="J1452" s="9"/>
      <c r="K1452" s="9"/>
      <c r="L1452" s="9"/>
      <c r="M1452" s="9"/>
      <c r="N1452" s="9"/>
      <c r="O1452" s="9"/>
      <c r="P1452" s="9"/>
      <c r="Q1452" s="9"/>
      <c r="R1452" s="9"/>
      <c r="S1452" s="9"/>
      <c r="T1452" s="9"/>
      <c r="U1452" s="9"/>
      <c r="V1452" s="9"/>
      <c r="W1452" s="9"/>
    </row>
    <row r="1453">
      <c r="A1453" s="123"/>
      <c r="B1453" s="39"/>
      <c r="C1453" s="116"/>
      <c r="D1453" s="9"/>
      <c r="E1453" s="9"/>
      <c r="F1453" s="9"/>
      <c r="G1453" s="9"/>
      <c r="H1453" s="9"/>
      <c r="I1453" s="9"/>
      <c r="J1453" s="9"/>
      <c r="K1453" s="9"/>
      <c r="L1453" s="9"/>
      <c r="M1453" s="9"/>
      <c r="N1453" s="9"/>
      <c r="O1453" s="9"/>
      <c r="P1453" s="9"/>
      <c r="Q1453" s="9"/>
      <c r="R1453" s="9"/>
      <c r="S1453" s="9"/>
      <c r="T1453" s="9"/>
      <c r="U1453" s="9"/>
      <c r="V1453" s="9"/>
      <c r="W1453" s="9"/>
    </row>
    <row r="1454">
      <c r="A1454" s="123"/>
      <c r="B1454" s="39"/>
      <c r="C1454" s="116"/>
      <c r="D1454" s="9"/>
      <c r="E1454" s="9"/>
      <c r="F1454" s="9"/>
      <c r="G1454" s="9"/>
      <c r="H1454" s="9"/>
      <c r="I1454" s="9"/>
      <c r="J1454" s="9"/>
      <c r="K1454" s="9"/>
      <c r="L1454" s="9"/>
      <c r="M1454" s="9"/>
      <c r="N1454" s="9"/>
      <c r="O1454" s="9"/>
      <c r="P1454" s="9"/>
      <c r="Q1454" s="9"/>
      <c r="R1454" s="9"/>
      <c r="S1454" s="9"/>
      <c r="T1454" s="9"/>
      <c r="U1454" s="9"/>
      <c r="V1454" s="9"/>
      <c r="W1454" s="9"/>
    </row>
    <row r="1455">
      <c r="A1455" s="123"/>
      <c r="B1455" s="39"/>
      <c r="C1455" s="116"/>
      <c r="D1455" s="9"/>
      <c r="E1455" s="9"/>
      <c r="F1455" s="9"/>
      <c r="G1455" s="9"/>
      <c r="H1455" s="9"/>
      <c r="I1455" s="9"/>
      <c r="J1455" s="9"/>
      <c r="K1455" s="9"/>
      <c r="L1455" s="9"/>
      <c r="M1455" s="9"/>
      <c r="N1455" s="9"/>
      <c r="O1455" s="9"/>
      <c r="P1455" s="9"/>
      <c r="Q1455" s="9"/>
      <c r="R1455" s="9"/>
      <c r="S1455" s="9"/>
      <c r="T1455" s="9"/>
      <c r="U1455" s="9"/>
      <c r="V1455" s="9"/>
      <c r="W1455" s="9"/>
    </row>
    <row r="1456">
      <c r="A1456" s="123"/>
      <c r="B1456" s="5"/>
      <c r="C1456" s="116"/>
      <c r="D1456" s="9"/>
      <c r="E1456" s="9"/>
      <c r="F1456" s="9"/>
      <c r="G1456" s="9"/>
      <c r="H1456" s="9"/>
      <c r="I1456" s="9"/>
      <c r="J1456" s="9"/>
      <c r="K1456" s="9"/>
      <c r="L1456" s="9"/>
      <c r="M1456" s="9"/>
      <c r="N1456" s="9"/>
      <c r="O1456" s="9"/>
      <c r="P1456" s="9"/>
      <c r="Q1456" s="9"/>
      <c r="R1456" s="9"/>
      <c r="S1456" s="9"/>
      <c r="T1456" s="9"/>
      <c r="U1456" s="9"/>
      <c r="V1456" s="9"/>
      <c r="W1456" s="9"/>
    </row>
    <row r="1457">
      <c r="A1457" s="123"/>
      <c r="B1457" s="5"/>
      <c r="C1457" s="116"/>
      <c r="D1457" s="9"/>
      <c r="E1457" s="9"/>
      <c r="F1457" s="9"/>
      <c r="G1457" s="9"/>
      <c r="H1457" s="9"/>
      <c r="I1457" s="9"/>
      <c r="J1457" s="9"/>
      <c r="K1457" s="9"/>
      <c r="L1457" s="9"/>
      <c r="M1457" s="9"/>
      <c r="N1457" s="9"/>
      <c r="O1457" s="9"/>
      <c r="P1457" s="9"/>
      <c r="Q1457" s="9"/>
      <c r="R1457" s="9"/>
      <c r="S1457" s="9"/>
      <c r="T1457" s="9"/>
      <c r="U1457" s="9"/>
      <c r="V1457" s="9"/>
      <c r="W1457" s="9"/>
    </row>
    <row r="1458">
      <c r="A1458" s="123"/>
      <c r="B1458" s="39"/>
      <c r="C1458" s="116"/>
      <c r="D1458" s="9"/>
      <c r="E1458" s="9"/>
      <c r="F1458" s="9"/>
      <c r="G1458" s="9"/>
      <c r="H1458" s="9"/>
      <c r="I1458" s="9"/>
      <c r="J1458" s="9"/>
      <c r="K1458" s="9"/>
      <c r="L1458" s="9"/>
      <c r="M1458" s="9"/>
      <c r="N1458" s="9"/>
      <c r="O1458" s="9"/>
      <c r="P1458" s="9"/>
      <c r="Q1458" s="9"/>
      <c r="R1458" s="9"/>
      <c r="S1458" s="9"/>
      <c r="T1458" s="9"/>
      <c r="U1458" s="9"/>
      <c r="V1458" s="9"/>
      <c r="W1458" s="9"/>
    </row>
    <row r="1459">
      <c r="A1459" s="123"/>
      <c r="B1459" s="5"/>
      <c r="C1459" s="116"/>
      <c r="D1459" s="9"/>
      <c r="E1459" s="9"/>
      <c r="F1459" s="9"/>
      <c r="G1459" s="9"/>
      <c r="H1459" s="9"/>
      <c r="I1459" s="9"/>
      <c r="J1459" s="9"/>
      <c r="K1459" s="9"/>
      <c r="L1459" s="9"/>
      <c r="M1459" s="9"/>
      <c r="N1459" s="9"/>
      <c r="O1459" s="9"/>
      <c r="P1459" s="9"/>
      <c r="Q1459" s="9"/>
      <c r="R1459" s="9"/>
      <c r="S1459" s="9"/>
      <c r="T1459" s="9"/>
      <c r="U1459" s="9"/>
      <c r="V1459" s="9"/>
      <c r="W1459" s="9"/>
    </row>
    <row r="1460">
      <c r="A1460" s="123"/>
      <c r="B1460" s="5"/>
      <c r="C1460" s="116"/>
      <c r="D1460" s="9"/>
      <c r="E1460" s="9"/>
      <c r="F1460" s="9"/>
      <c r="G1460" s="9"/>
      <c r="H1460" s="9"/>
      <c r="I1460" s="9"/>
      <c r="J1460" s="9"/>
      <c r="K1460" s="9"/>
      <c r="L1460" s="9"/>
      <c r="M1460" s="9"/>
      <c r="N1460" s="9"/>
      <c r="O1460" s="9"/>
      <c r="P1460" s="9"/>
      <c r="Q1460" s="9"/>
      <c r="R1460" s="9"/>
      <c r="S1460" s="9"/>
      <c r="T1460" s="9"/>
      <c r="U1460" s="9"/>
      <c r="V1460" s="9"/>
      <c r="W1460" s="9"/>
    </row>
    <row r="1461">
      <c r="A1461" s="123"/>
      <c r="B1461" s="5"/>
      <c r="C1461" s="116"/>
      <c r="D1461" s="9"/>
      <c r="E1461" s="9"/>
      <c r="F1461" s="9"/>
      <c r="G1461" s="9"/>
      <c r="H1461" s="9"/>
      <c r="I1461" s="9"/>
      <c r="J1461" s="9"/>
      <c r="K1461" s="9"/>
      <c r="L1461" s="9"/>
      <c r="M1461" s="9"/>
      <c r="N1461" s="9"/>
      <c r="O1461" s="9"/>
      <c r="P1461" s="9"/>
      <c r="Q1461" s="9"/>
      <c r="R1461" s="9"/>
      <c r="S1461" s="9"/>
      <c r="T1461" s="9"/>
      <c r="U1461" s="9"/>
      <c r="V1461" s="9"/>
      <c r="W1461" s="9"/>
    </row>
    <row r="1462">
      <c r="A1462" s="123"/>
      <c r="B1462" s="118"/>
      <c r="C1462" s="116"/>
      <c r="D1462" s="9"/>
      <c r="E1462" s="9"/>
      <c r="F1462" s="9"/>
      <c r="G1462" s="9"/>
      <c r="H1462" s="9"/>
      <c r="I1462" s="9"/>
      <c r="J1462" s="9"/>
      <c r="K1462" s="9"/>
      <c r="L1462" s="9"/>
      <c r="M1462" s="9"/>
      <c r="N1462" s="9"/>
      <c r="O1462" s="9"/>
      <c r="P1462" s="9"/>
      <c r="Q1462" s="9"/>
      <c r="R1462" s="9"/>
      <c r="S1462" s="9"/>
      <c r="T1462" s="9"/>
      <c r="U1462" s="9"/>
      <c r="V1462" s="9"/>
      <c r="W1462" s="9"/>
    </row>
    <row r="1463">
      <c r="A1463" s="123"/>
      <c r="B1463" s="39"/>
      <c r="C1463" s="116"/>
      <c r="D1463" s="9"/>
      <c r="E1463" s="9"/>
      <c r="F1463" s="9"/>
      <c r="G1463" s="9"/>
      <c r="H1463" s="9"/>
      <c r="I1463" s="9"/>
      <c r="J1463" s="9"/>
      <c r="K1463" s="9"/>
      <c r="L1463" s="9"/>
      <c r="M1463" s="9"/>
      <c r="N1463" s="9"/>
      <c r="O1463" s="9"/>
      <c r="P1463" s="9"/>
      <c r="Q1463" s="9"/>
      <c r="R1463" s="9"/>
      <c r="S1463" s="9"/>
      <c r="T1463" s="9"/>
      <c r="U1463" s="9"/>
      <c r="V1463" s="9"/>
      <c r="W1463" s="9"/>
    </row>
    <row r="1464">
      <c r="A1464" s="123"/>
      <c r="B1464" s="5"/>
      <c r="C1464" s="116"/>
      <c r="D1464" s="9"/>
      <c r="E1464" s="9"/>
      <c r="F1464" s="9"/>
      <c r="G1464" s="9"/>
      <c r="H1464" s="9"/>
      <c r="I1464" s="9"/>
      <c r="J1464" s="9"/>
      <c r="K1464" s="9"/>
      <c r="L1464" s="9"/>
      <c r="M1464" s="9"/>
      <c r="N1464" s="9"/>
      <c r="O1464" s="9"/>
      <c r="P1464" s="9"/>
      <c r="Q1464" s="9"/>
      <c r="R1464" s="9"/>
      <c r="S1464" s="9"/>
      <c r="T1464" s="9"/>
      <c r="U1464" s="9"/>
      <c r="V1464" s="9"/>
      <c r="W1464" s="9"/>
    </row>
    <row r="1465">
      <c r="A1465" s="123"/>
      <c r="B1465" s="5"/>
      <c r="C1465" s="116"/>
      <c r="D1465" s="9"/>
      <c r="E1465" s="9"/>
      <c r="F1465" s="9"/>
      <c r="G1465" s="9"/>
      <c r="H1465" s="9"/>
      <c r="I1465" s="9"/>
      <c r="J1465" s="9"/>
      <c r="K1465" s="9"/>
      <c r="L1465" s="9"/>
      <c r="M1465" s="9"/>
      <c r="N1465" s="9"/>
      <c r="O1465" s="9"/>
      <c r="P1465" s="9"/>
      <c r="Q1465" s="9"/>
      <c r="R1465" s="9"/>
      <c r="S1465" s="9"/>
      <c r="T1465" s="9"/>
      <c r="U1465" s="9"/>
      <c r="V1465" s="9"/>
      <c r="W1465" s="9"/>
    </row>
    <row r="1466">
      <c r="A1466" s="123"/>
      <c r="B1466" s="5"/>
      <c r="C1466" s="116"/>
      <c r="D1466" s="9"/>
      <c r="E1466" s="9"/>
      <c r="F1466" s="9"/>
      <c r="G1466" s="9"/>
      <c r="H1466" s="9"/>
      <c r="I1466" s="9"/>
      <c r="J1466" s="9"/>
      <c r="K1466" s="9"/>
      <c r="L1466" s="9"/>
      <c r="M1466" s="9"/>
      <c r="N1466" s="9"/>
      <c r="O1466" s="9"/>
      <c r="P1466" s="9"/>
      <c r="Q1466" s="9"/>
      <c r="R1466" s="9"/>
      <c r="S1466" s="9"/>
      <c r="T1466" s="9"/>
      <c r="U1466" s="9"/>
      <c r="V1466" s="9"/>
      <c r="W1466" s="9"/>
    </row>
    <row r="1467">
      <c r="A1467" s="123"/>
      <c r="B1467" s="5"/>
      <c r="C1467" s="116"/>
      <c r="D1467" s="9"/>
      <c r="E1467" s="9"/>
      <c r="F1467" s="9"/>
      <c r="G1467" s="9"/>
      <c r="H1467" s="9"/>
      <c r="I1467" s="9"/>
      <c r="J1467" s="9"/>
      <c r="K1467" s="9"/>
      <c r="L1467" s="9"/>
      <c r="M1467" s="9"/>
      <c r="N1467" s="9"/>
      <c r="O1467" s="9"/>
      <c r="P1467" s="9"/>
      <c r="Q1467" s="9"/>
      <c r="R1467" s="9"/>
      <c r="S1467" s="9"/>
      <c r="T1467" s="9"/>
      <c r="U1467" s="9"/>
      <c r="V1467" s="9"/>
      <c r="W1467" s="9"/>
    </row>
    <row r="1468">
      <c r="A1468" s="123"/>
      <c r="B1468" s="5"/>
      <c r="C1468" s="116"/>
      <c r="D1468" s="9"/>
      <c r="E1468" s="9"/>
      <c r="F1468" s="9"/>
      <c r="G1468" s="9"/>
      <c r="H1468" s="9"/>
      <c r="I1468" s="9"/>
      <c r="J1468" s="9"/>
      <c r="K1468" s="9"/>
      <c r="L1468" s="9"/>
      <c r="M1468" s="9"/>
      <c r="N1468" s="9"/>
      <c r="O1468" s="9"/>
      <c r="P1468" s="9"/>
      <c r="Q1468" s="9"/>
      <c r="R1468" s="9"/>
      <c r="S1468" s="9"/>
      <c r="T1468" s="9"/>
      <c r="U1468" s="9"/>
      <c r="V1468" s="9"/>
      <c r="W1468" s="9"/>
    </row>
    <row r="1469">
      <c r="A1469" s="123"/>
      <c r="B1469" s="121"/>
      <c r="C1469" s="116"/>
      <c r="D1469" s="9"/>
      <c r="E1469" s="9"/>
      <c r="F1469" s="9"/>
      <c r="G1469" s="9"/>
      <c r="H1469" s="9"/>
      <c r="I1469" s="9"/>
      <c r="J1469" s="9"/>
      <c r="K1469" s="9"/>
      <c r="L1469" s="9"/>
      <c r="M1469" s="9"/>
      <c r="N1469" s="9"/>
      <c r="O1469" s="9"/>
      <c r="P1469" s="9"/>
      <c r="Q1469" s="9"/>
      <c r="R1469" s="9"/>
      <c r="S1469" s="9"/>
      <c r="T1469" s="9"/>
      <c r="U1469" s="9"/>
      <c r="V1469" s="9"/>
      <c r="W1469" s="9"/>
    </row>
    <row r="1470">
      <c r="A1470" s="123"/>
      <c r="B1470" s="121"/>
      <c r="C1470" s="116"/>
      <c r="D1470" s="9"/>
      <c r="E1470" s="9"/>
      <c r="F1470" s="9"/>
      <c r="G1470" s="9"/>
      <c r="H1470" s="9"/>
      <c r="I1470" s="9"/>
      <c r="J1470" s="9"/>
      <c r="K1470" s="9"/>
      <c r="L1470" s="9"/>
      <c r="M1470" s="9"/>
      <c r="N1470" s="9"/>
      <c r="O1470" s="9"/>
      <c r="P1470" s="9"/>
      <c r="Q1470" s="9"/>
      <c r="R1470" s="9"/>
      <c r="S1470" s="9"/>
      <c r="T1470" s="9"/>
      <c r="U1470" s="9"/>
      <c r="V1470" s="9"/>
      <c r="W1470" s="9"/>
    </row>
    <row r="1471">
      <c r="A1471" s="123"/>
      <c r="B1471" s="39"/>
      <c r="C1471" s="116"/>
      <c r="D1471" s="9"/>
      <c r="E1471" s="9"/>
      <c r="F1471" s="9"/>
      <c r="G1471" s="9"/>
      <c r="H1471" s="9"/>
      <c r="I1471" s="9"/>
      <c r="J1471" s="9"/>
      <c r="K1471" s="9"/>
      <c r="L1471" s="9"/>
      <c r="M1471" s="9"/>
      <c r="N1471" s="9"/>
      <c r="O1471" s="9"/>
      <c r="P1471" s="9"/>
      <c r="Q1471" s="9"/>
      <c r="R1471" s="9"/>
      <c r="S1471" s="9"/>
      <c r="T1471" s="9"/>
      <c r="U1471" s="9"/>
      <c r="V1471" s="9"/>
      <c r="W1471" s="9"/>
    </row>
    <row r="1472">
      <c r="A1472" s="123"/>
      <c r="B1472" s="5"/>
      <c r="C1472" s="116"/>
      <c r="D1472" s="9"/>
      <c r="E1472" s="9"/>
      <c r="F1472" s="9"/>
      <c r="G1472" s="9"/>
      <c r="H1472" s="9"/>
      <c r="I1472" s="9"/>
      <c r="J1472" s="9"/>
      <c r="K1472" s="9"/>
      <c r="L1472" s="9"/>
      <c r="M1472" s="9"/>
      <c r="N1472" s="9"/>
      <c r="O1472" s="9"/>
      <c r="P1472" s="9"/>
      <c r="Q1472" s="9"/>
      <c r="R1472" s="9"/>
      <c r="S1472" s="9"/>
      <c r="T1472" s="9"/>
      <c r="U1472" s="9"/>
      <c r="V1472" s="9"/>
      <c r="W1472" s="9"/>
    </row>
    <row r="1473">
      <c r="A1473" s="123"/>
      <c r="B1473" s="5"/>
      <c r="C1473" s="116"/>
      <c r="D1473" s="9"/>
      <c r="E1473" s="9"/>
      <c r="F1473" s="9"/>
      <c r="G1473" s="9"/>
      <c r="H1473" s="9"/>
      <c r="I1473" s="9"/>
      <c r="J1473" s="9"/>
      <c r="K1473" s="9"/>
      <c r="L1473" s="9"/>
      <c r="M1473" s="9"/>
      <c r="N1473" s="9"/>
      <c r="O1473" s="9"/>
      <c r="P1473" s="9"/>
      <c r="Q1473" s="9"/>
      <c r="R1473" s="9"/>
      <c r="S1473" s="9"/>
      <c r="T1473" s="9"/>
      <c r="U1473" s="9"/>
      <c r="V1473" s="9"/>
      <c r="W1473" s="9"/>
    </row>
    <row r="1474">
      <c r="A1474" s="123"/>
      <c r="B1474" s="39"/>
      <c r="C1474" s="116"/>
      <c r="D1474" s="9"/>
      <c r="E1474" s="9"/>
      <c r="F1474" s="9"/>
      <c r="G1474" s="9"/>
      <c r="H1474" s="9"/>
      <c r="I1474" s="9"/>
      <c r="J1474" s="9"/>
      <c r="K1474" s="9"/>
      <c r="L1474" s="9"/>
      <c r="M1474" s="9"/>
      <c r="N1474" s="9"/>
      <c r="O1474" s="9"/>
      <c r="P1474" s="9"/>
      <c r="Q1474" s="9"/>
      <c r="R1474" s="9"/>
      <c r="S1474" s="9"/>
      <c r="T1474" s="9"/>
      <c r="U1474" s="9"/>
      <c r="V1474" s="9"/>
      <c r="W1474" s="9"/>
    </row>
    <row r="1475">
      <c r="A1475" s="123"/>
      <c r="B1475" s="5"/>
      <c r="C1475" s="116"/>
      <c r="D1475" s="9"/>
      <c r="E1475" s="9"/>
      <c r="F1475" s="9"/>
      <c r="G1475" s="9"/>
      <c r="H1475" s="9"/>
      <c r="I1475" s="9"/>
      <c r="J1475" s="9"/>
      <c r="K1475" s="9"/>
      <c r="L1475" s="9"/>
      <c r="M1475" s="9"/>
      <c r="N1475" s="9"/>
      <c r="O1475" s="9"/>
      <c r="P1475" s="9"/>
      <c r="Q1475" s="9"/>
      <c r="R1475" s="9"/>
      <c r="S1475" s="9"/>
      <c r="T1475" s="9"/>
      <c r="U1475" s="9"/>
      <c r="V1475" s="9"/>
      <c r="W1475" s="9"/>
    </row>
    <row r="1476">
      <c r="A1476" s="123"/>
      <c r="B1476" s="5"/>
      <c r="C1476" s="116"/>
      <c r="D1476" s="9"/>
      <c r="E1476" s="9"/>
      <c r="F1476" s="9"/>
      <c r="G1476" s="9"/>
      <c r="H1476" s="9"/>
      <c r="I1476" s="9"/>
      <c r="J1476" s="9"/>
      <c r="K1476" s="9"/>
      <c r="L1476" s="9"/>
      <c r="M1476" s="9"/>
      <c r="N1476" s="9"/>
      <c r="O1476" s="9"/>
      <c r="P1476" s="9"/>
      <c r="Q1476" s="9"/>
      <c r="R1476" s="9"/>
      <c r="S1476" s="9"/>
      <c r="T1476" s="9"/>
      <c r="U1476" s="9"/>
      <c r="V1476" s="9"/>
      <c r="W1476" s="9"/>
    </row>
    <row r="1477">
      <c r="A1477" s="123"/>
      <c r="B1477" s="5"/>
      <c r="C1477" s="116"/>
      <c r="D1477" s="9"/>
      <c r="E1477" s="9"/>
      <c r="F1477" s="9"/>
      <c r="G1477" s="9"/>
      <c r="H1477" s="9"/>
      <c r="I1477" s="9"/>
      <c r="J1477" s="9"/>
      <c r="K1477" s="9"/>
      <c r="L1477" s="9"/>
      <c r="M1477" s="9"/>
      <c r="N1477" s="9"/>
      <c r="O1477" s="9"/>
      <c r="P1477" s="9"/>
      <c r="Q1477" s="9"/>
      <c r="R1477" s="9"/>
      <c r="S1477" s="9"/>
      <c r="T1477" s="9"/>
      <c r="U1477" s="9"/>
      <c r="V1477" s="9"/>
      <c r="W1477" s="9"/>
    </row>
    <row r="1478">
      <c r="A1478" s="123"/>
      <c r="B1478" s="5"/>
      <c r="C1478" s="116"/>
      <c r="D1478" s="9"/>
      <c r="E1478" s="9"/>
      <c r="F1478" s="9"/>
      <c r="G1478" s="9"/>
      <c r="H1478" s="9"/>
      <c r="I1478" s="9"/>
      <c r="J1478" s="9"/>
      <c r="K1478" s="9"/>
      <c r="L1478" s="9"/>
      <c r="M1478" s="9"/>
      <c r="N1478" s="9"/>
      <c r="O1478" s="9"/>
      <c r="P1478" s="9"/>
      <c r="Q1478" s="9"/>
      <c r="R1478" s="9"/>
      <c r="S1478" s="9"/>
      <c r="T1478" s="9"/>
      <c r="U1478" s="9"/>
      <c r="V1478" s="9"/>
      <c r="W1478" s="9"/>
    </row>
    <row r="1479">
      <c r="A1479" s="123"/>
      <c r="B1479" s="5"/>
      <c r="C1479" s="116"/>
      <c r="D1479" s="9"/>
      <c r="E1479" s="9"/>
      <c r="F1479" s="9"/>
      <c r="G1479" s="9"/>
      <c r="H1479" s="9"/>
      <c r="I1479" s="9"/>
      <c r="J1479" s="9"/>
      <c r="K1479" s="9"/>
      <c r="L1479" s="9"/>
      <c r="M1479" s="9"/>
      <c r="N1479" s="9"/>
      <c r="O1479" s="9"/>
      <c r="P1479" s="9"/>
      <c r="Q1479" s="9"/>
      <c r="R1479" s="9"/>
      <c r="S1479" s="9"/>
      <c r="T1479" s="9"/>
      <c r="U1479" s="9"/>
      <c r="V1479" s="9"/>
      <c r="W1479" s="9"/>
    </row>
    <row r="1480">
      <c r="A1480" s="123"/>
      <c r="B1480" s="5"/>
      <c r="C1480" s="116"/>
      <c r="D1480" s="9"/>
      <c r="E1480" s="9"/>
      <c r="F1480" s="9"/>
      <c r="G1480" s="9"/>
      <c r="H1480" s="9"/>
      <c r="I1480" s="9"/>
      <c r="J1480" s="9"/>
      <c r="K1480" s="9"/>
      <c r="L1480" s="9"/>
      <c r="M1480" s="9"/>
      <c r="N1480" s="9"/>
      <c r="O1480" s="9"/>
      <c r="P1480" s="9"/>
      <c r="Q1480" s="9"/>
      <c r="R1480" s="9"/>
      <c r="S1480" s="9"/>
      <c r="T1480" s="9"/>
      <c r="U1480" s="9"/>
      <c r="V1480" s="9"/>
      <c r="W1480" s="9"/>
    </row>
    <row r="1481">
      <c r="A1481" s="123"/>
      <c r="B1481" s="5"/>
      <c r="C1481" s="116"/>
      <c r="D1481" s="9"/>
      <c r="E1481" s="9"/>
      <c r="F1481" s="9"/>
      <c r="G1481" s="9"/>
      <c r="H1481" s="9"/>
      <c r="I1481" s="9"/>
      <c r="J1481" s="9"/>
      <c r="K1481" s="9"/>
      <c r="L1481" s="9"/>
      <c r="M1481" s="9"/>
      <c r="N1481" s="9"/>
      <c r="O1481" s="9"/>
      <c r="P1481" s="9"/>
      <c r="Q1481" s="9"/>
      <c r="R1481" s="9"/>
      <c r="S1481" s="9"/>
      <c r="T1481" s="9"/>
      <c r="U1481" s="9"/>
      <c r="V1481" s="9"/>
      <c r="W1481" s="9"/>
    </row>
    <row r="1482">
      <c r="A1482" s="123"/>
      <c r="B1482" s="5"/>
      <c r="C1482" s="116"/>
      <c r="D1482" s="9"/>
      <c r="E1482" s="9"/>
      <c r="F1482" s="9"/>
      <c r="G1482" s="9"/>
      <c r="H1482" s="9"/>
      <c r="I1482" s="9"/>
      <c r="J1482" s="9"/>
      <c r="K1482" s="9"/>
      <c r="L1482" s="9"/>
      <c r="M1482" s="9"/>
      <c r="N1482" s="9"/>
      <c r="O1482" s="9"/>
      <c r="P1482" s="9"/>
      <c r="Q1482" s="9"/>
      <c r="R1482" s="9"/>
      <c r="S1482" s="9"/>
      <c r="T1482" s="9"/>
      <c r="U1482" s="9"/>
      <c r="V1482" s="9"/>
      <c r="W1482" s="9"/>
    </row>
    <row r="1483">
      <c r="A1483" s="123"/>
      <c r="B1483" s="39"/>
      <c r="C1483" s="116"/>
      <c r="D1483" s="9"/>
      <c r="E1483" s="9"/>
      <c r="F1483" s="9"/>
      <c r="G1483" s="9"/>
      <c r="H1483" s="9"/>
      <c r="I1483" s="9"/>
      <c r="J1483" s="9"/>
      <c r="K1483" s="9"/>
      <c r="L1483" s="9"/>
      <c r="M1483" s="9"/>
      <c r="N1483" s="9"/>
      <c r="O1483" s="9"/>
      <c r="P1483" s="9"/>
      <c r="Q1483" s="9"/>
      <c r="R1483" s="9"/>
      <c r="S1483" s="9"/>
      <c r="T1483" s="9"/>
      <c r="U1483" s="9"/>
      <c r="V1483" s="9"/>
      <c r="W1483" s="9"/>
    </row>
    <row r="1484">
      <c r="A1484" s="123"/>
      <c r="B1484" s="39"/>
      <c r="C1484" s="116"/>
      <c r="D1484" s="9"/>
      <c r="E1484" s="9"/>
      <c r="F1484" s="9"/>
      <c r="G1484" s="9"/>
      <c r="H1484" s="9"/>
      <c r="I1484" s="9"/>
      <c r="J1484" s="9"/>
      <c r="K1484" s="9"/>
      <c r="L1484" s="9"/>
      <c r="M1484" s="9"/>
      <c r="N1484" s="9"/>
      <c r="O1484" s="9"/>
      <c r="P1484" s="9"/>
      <c r="Q1484" s="9"/>
      <c r="R1484" s="9"/>
      <c r="S1484" s="9"/>
      <c r="T1484" s="9"/>
      <c r="U1484" s="9"/>
      <c r="V1484" s="9"/>
      <c r="W1484" s="9"/>
    </row>
    <row r="1485">
      <c r="A1485" s="123"/>
      <c r="B1485" s="5"/>
      <c r="C1485" s="116"/>
      <c r="D1485" s="9"/>
      <c r="E1485" s="9"/>
      <c r="F1485" s="9"/>
      <c r="G1485" s="9"/>
      <c r="H1485" s="9"/>
      <c r="I1485" s="9"/>
      <c r="J1485" s="9"/>
      <c r="K1485" s="9"/>
      <c r="L1485" s="9"/>
      <c r="M1485" s="9"/>
      <c r="N1485" s="9"/>
      <c r="O1485" s="9"/>
      <c r="P1485" s="9"/>
      <c r="Q1485" s="9"/>
      <c r="R1485" s="9"/>
      <c r="S1485" s="9"/>
      <c r="T1485" s="9"/>
      <c r="U1485" s="9"/>
      <c r="V1485" s="9"/>
      <c r="W1485" s="9"/>
    </row>
    <row r="1486">
      <c r="A1486" s="123"/>
      <c r="B1486" s="5"/>
      <c r="C1486" s="116"/>
      <c r="D1486" s="9"/>
      <c r="E1486" s="9"/>
      <c r="F1486" s="9"/>
      <c r="G1486" s="9"/>
      <c r="H1486" s="9"/>
      <c r="I1486" s="9"/>
      <c r="J1486" s="9"/>
      <c r="K1486" s="9"/>
      <c r="L1486" s="9"/>
      <c r="M1486" s="9"/>
      <c r="N1486" s="9"/>
      <c r="O1486" s="9"/>
      <c r="P1486" s="9"/>
      <c r="Q1486" s="9"/>
      <c r="R1486" s="9"/>
      <c r="S1486" s="9"/>
      <c r="T1486" s="9"/>
      <c r="U1486" s="9"/>
      <c r="V1486" s="9"/>
      <c r="W1486" s="9"/>
    </row>
    <row r="1487">
      <c r="A1487" s="123"/>
      <c r="B1487" s="39"/>
      <c r="C1487" s="116"/>
      <c r="D1487" s="9"/>
      <c r="E1487" s="9"/>
      <c r="F1487" s="9"/>
      <c r="G1487" s="9"/>
      <c r="H1487" s="9"/>
      <c r="I1487" s="9"/>
      <c r="J1487" s="9"/>
      <c r="K1487" s="9"/>
      <c r="L1487" s="9"/>
      <c r="M1487" s="9"/>
      <c r="N1487" s="9"/>
      <c r="O1487" s="9"/>
      <c r="P1487" s="9"/>
      <c r="Q1487" s="9"/>
      <c r="R1487" s="9"/>
      <c r="S1487" s="9"/>
      <c r="T1487" s="9"/>
      <c r="U1487" s="9"/>
      <c r="V1487" s="9"/>
      <c r="W1487" s="9"/>
    </row>
    <row r="1488">
      <c r="A1488" s="123"/>
      <c r="B1488" s="5"/>
      <c r="C1488" s="116"/>
      <c r="D1488" s="9"/>
      <c r="E1488" s="9"/>
      <c r="F1488" s="9"/>
      <c r="G1488" s="9"/>
      <c r="H1488" s="9"/>
      <c r="I1488" s="9"/>
      <c r="J1488" s="9"/>
      <c r="K1488" s="9"/>
      <c r="L1488" s="9"/>
      <c r="M1488" s="9"/>
      <c r="N1488" s="9"/>
      <c r="O1488" s="9"/>
      <c r="P1488" s="9"/>
      <c r="Q1488" s="9"/>
      <c r="R1488" s="9"/>
      <c r="S1488" s="9"/>
      <c r="T1488" s="9"/>
      <c r="U1488" s="9"/>
      <c r="V1488" s="9"/>
      <c r="W1488" s="9"/>
    </row>
    <row r="1489">
      <c r="A1489" s="123"/>
      <c r="B1489" s="5"/>
      <c r="C1489" s="116"/>
      <c r="D1489" s="9"/>
      <c r="E1489" s="9"/>
      <c r="F1489" s="9"/>
      <c r="G1489" s="9"/>
      <c r="H1489" s="9"/>
      <c r="I1489" s="9"/>
      <c r="J1489" s="9"/>
      <c r="K1489" s="9"/>
      <c r="L1489" s="9"/>
      <c r="M1489" s="9"/>
      <c r="N1489" s="9"/>
      <c r="O1489" s="9"/>
      <c r="P1489" s="9"/>
      <c r="Q1489" s="9"/>
      <c r="R1489" s="9"/>
      <c r="S1489" s="9"/>
      <c r="T1489" s="9"/>
      <c r="U1489" s="9"/>
      <c r="V1489" s="9"/>
      <c r="W1489" s="9"/>
    </row>
    <row r="1490">
      <c r="A1490" s="123"/>
      <c r="B1490" s="5"/>
      <c r="C1490" s="116"/>
      <c r="D1490" s="9"/>
      <c r="E1490" s="9"/>
      <c r="F1490" s="9"/>
      <c r="G1490" s="9"/>
      <c r="H1490" s="9"/>
      <c r="I1490" s="9"/>
      <c r="J1490" s="9"/>
      <c r="K1490" s="9"/>
      <c r="L1490" s="9"/>
      <c r="M1490" s="9"/>
      <c r="N1490" s="9"/>
      <c r="O1490" s="9"/>
      <c r="P1490" s="9"/>
      <c r="Q1490" s="9"/>
      <c r="R1490" s="9"/>
      <c r="S1490" s="9"/>
      <c r="T1490" s="9"/>
      <c r="U1490" s="9"/>
      <c r="V1490" s="9"/>
      <c r="W1490" s="9"/>
    </row>
    <row r="1491">
      <c r="A1491" s="123"/>
      <c r="B1491" s="5"/>
      <c r="C1491" s="116"/>
      <c r="D1491" s="9"/>
      <c r="E1491" s="9"/>
      <c r="F1491" s="9"/>
      <c r="G1491" s="9"/>
      <c r="H1491" s="9"/>
      <c r="I1491" s="9"/>
      <c r="J1491" s="9"/>
      <c r="K1491" s="9"/>
      <c r="L1491" s="9"/>
      <c r="M1491" s="9"/>
      <c r="N1491" s="9"/>
      <c r="O1491" s="9"/>
      <c r="P1491" s="9"/>
      <c r="Q1491" s="9"/>
      <c r="R1491" s="9"/>
      <c r="S1491" s="9"/>
      <c r="T1491" s="9"/>
      <c r="U1491" s="9"/>
      <c r="V1491" s="9"/>
      <c r="W1491" s="9"/>
    </row>
    <row r="1492">
      <c r="A1492" s="123"/>
      <c r="B1492" s="39"/>
      <c r="C1492" s="116"/>
      <c r="D1492" s="9"/>
      <c r="E1492" s="9"/>
      <c r="F1492" s="9"/>
      <c r="G1492" s="9"/>
      <c r="H1492" s="9"/>
      <c r="I1492" s="9"/>
      <c r="J1492" s="9"/>
      <c r="K1492" s="9"/>
      <c r="L1492" s="9"/>
      <c r="M1492" s="9"/>
      <c r="N1492" s="9"/>
      <c r="O1492" s="9"/>
      <c r="P1492" s="9"/>
      <c r="Q1492" s="9"/>
      <c r="R1492" s="9"/>
      <c r="S1492" s="9"/>
      <c r="T1492" s="9"/>
      <c r="U1492" s="9"/>
      <c r="V1492" s="9"/>
      <c r="W1492" s="9"/>
    </row>
    <row r="1493">
      <c r="A1493" s="123"/>
      <c r="B1493" s="5"/>
      <c r="C1493" s="116"/>
      <c r="D1493" s="9"/>
      <c r="E1493" s="9"/>
      <c r="F1493" s="9"/>
      <c r="G1493" s="9"/>
      <c r="H1493" s="9"/>
      <c r="I1493" s="9"/>
      <c r="J1493" s="9"/>
      <c r="K1493" s="9"/>
      <c r="L1493" s="9"/>
      <c r="M1493" s="9"/>
      <c r="N1493" s="9"/>
      <c r="O1493" s="9"/>
      <c r="P1493" s="9"/>
      <c r="Q1493" s="9"/>
      <c r="R1493" s="9"/>
      <c r="S1493" s="9"/>
      <c r="T1493" s="9"/>
      <c r="U1493" s="9"/>
      <c r="V1493" s="9"/>
      <c r="W1493" s="9"/>
    </row>
    <row r="1494">
      <c r="A1494" s="123"/>
      <c r="B1494" s="5"/>
      <c r="C1494" s="116"/>
      <c r="D1494" s="9"/>
      <c r="E1494" s="9"/>
      <c r="F1494" s="9"/>
      <c r="G1494" s="9"/>
      <c r="H1494" s="9"/>
      <c r="I1494" s="9"/>
      <c r="J1494" s="9"/>
      <c r="K1494" s="9"/>
      <c r="L1494" s="9"/>
      <c r="M1494" s="9"/>
      <c r="N1494" s="9"/>
      <c r="O1494" s="9"/>
      <c r="P1494" s="9"/>
      <c r="Q1494" s="9"/>
      <c r="R1494" s="9"/>
      <c r="S1494" s="9"/>
      <c r="T1494" s="9"/>
      <c r="U1494" s="9"/>
      <c r="V1494" s="9"/>
      <c r="W1494" s="9"/>
    </row>
    <row r="1495">
      <c r="A1495" s="123"/>
      <c r="B1495" s="5"/>
      <c r="C1495" s="116"/>
      <c r="D1495" s="9"/>
      <c r="E1495" s="9"/>
      <c r="F1495" s="9"/>
      <c r="G1495" s="9"/>
      <c r="H1495" s="9"/>
      <c r="I1495" s="9"/>
      <c r="J1495" s="9"/>
      <c r="K1495" s="9"/>
      <c r="L1495" s="9"/>
      <c r="M1495" s="9"/>
      <c r="N1495" s="9"/>
      <c r="O1495" s="9"/>
      <c r="P1495" s="9"/>
      <c r="Q1495" s="9"/>
      <c r="R1495" s="9"/>
      <c r="S1495" s="9"/>
      <c r="T1495" s="9"/>
      <c r="U1495" s="9"/>
      <c r="V1495" s="9"/>
      <c r="W1495" s="9"/>
    </row>
    <row r="1496">
      <c r="A1496" s="123"/>
      <c r="B1496" s="5"/>
      <c r="C1496" s="116"/>
      <c r="D1496" s="9"/>
      <c r="E1496" s="9"/>
      <c r="F1496" s="9"/>
      <c r="G1496" s="9"/>
      <c r="H1496" s="9"/>
      <c r="I1496" s="9"/>
      <c r="J1496" s="9"/>
      <c r="K1496" s="9"/>
      <c r="L1496" s="9"/>
      <c r="M1496" s="9"/>
      <c r="N1496" s="9"/>
      <c r="O1496" s="9"/>
      <c r="P1496" s="9"/>
      <c r="Q1496" s="9"/>
      <c r="R1496" s="9"/>
      <c r="S1496" s="9"/>
      <c r="T1496" s="9"/>
      <c r="U1496" s="9"/>
      <c r="V1496" s="9"/>
      <c r="W1496" s="9"/>
    </row>
    <row r="1497">
      <c r="A1497" s="123"/>
      <c r="B1497" s="5"/>
      <c r="C1497" s="116"/>
      <c r="D1497" s="9"/>
      <c r="E1497" s="9"/>
      <c r="F1497" s="9"/>
      <c r="G1497" s="9"/>
      <c r="H1497" s="9"/>
      <c r="I1497" s="9"/>
      <c r="J1497" s="9"/>
      <c r="K1497" s="9"/>
      <c r="L1497" s="9"/>
      <c r="M1497" s="9"/>
      <c r="N1497" s="9"/>
      <c r="O1497" s="9"/>
      <c r="P1497" s="9"/>
      <c r="Q1497" s="9"/>
      <c r="R1497" s="9"/>
      <c r="S1497" s="9"/>
      <c r="T1497" s="9"/>
      <c r="U1497" s="9"/>
      <c r="V1497" s="9"/>
      <c r="W1497" s="9"/>
    </row>
    <row r="1498">
      <c r="A1498" s="123"/>
      <c r="B1498" s="5"/>
      <c r="C1498" s="116"/>
      <c r="D1498" s="9"/>
      <c r="E1498" s="9"/>
      <c r="F1498" s="9"/>
      <c r="G1498" s="9"/>
      <c r="H1498" s="9"/>
      <c r="I1498" s="9"/>
      <c r="J1498" s="9"/>
      <c r="K1498" s="9"/>
      <c r="L1498" s="9"/>
      <c r="M1498" s="9"/>
      <c r="N1498" s="9"/>
      <c r="O1498" s="9"/>
      <c r="P1498" s="9"/>
      <c r="Q1498" s="9"/>
      <c r="R1498" s="9"/>
      <c r="S1498" s="9"/>
      <c r="T1498" s="9"/>
      <c r="U1498" s="9"/>
      <c r="V1498" s="9"/>
      <c r="W1498" s="9"/>
    </row>
    <row r="1499">
      <c r="A1499" s="123"/>
      <c r="B1499" s="5"/>
      <c r="C1499" s="116"/>
      <c r="D1499" s="9"/>
      <c r="E1499" s="9"/>
      <c r="F1499" s="9"/>
      <c r="G1499" s="9"/>
      <c r="H1499" s="9"/>
      <c r="I1499" s="9"/>
      <c r="J1499" s="9"/>
      <c r="K1499" s="9"/>
      <c r="L1499" s="9"/>
      <c r="M1499" s="9"/>
      <c r="N1499" s="9"/>
      <c r="O1499" s="9"/>
      <c r="P1499" s="9"/>
      <c r="Q1499" s="9"/>
      <c r="R1499" s="9"/>
      <c r="S1499" s="9"/>
      <c r="T1499" s="9"/>
      <c r="U1499" s="9"/>
      <c r="V1499" s="9"/>
      <c r="W1499" s="9"/>
    </row>
    <row r="1500">
      <c r="A1500" s="123"/>
      <c r="B1500" s="39"/>
      <c r="C1500" s="116"/>
      <c r="D1500" s="9"/>
      <c r="E1500" s="9"/>
      <c r="F1500" s="9"/>
      <c r="G1500" s="9"/>
      <c r="H1500" s="9"/>
      <c r="I1500" s="9"/>
      <c r="J1500" s="9"/>
      <c r="K1500" s="9"/>
      <c r="L1500" s="9"/>
      <c r="M1500" s="9"/>
      <c r="N1500" s="9"/>
      <c r="O1500" s="9"/>
      <c r="P1500" s="9"/>
      <c r="Q1500" s="9"/>
      <c r="R1500" s="9"/>
      <c r="S1500" s="9"/>
      <c r="T1500" s="9"/>
      <c r="U1500" s="9"/>
      <c r="V1500" s="9"/>
      <c r="W1500" s="9"/>
    </row>
    <row r="1501">
      <c r="A1501" s="123"/>
      <c r="B1501" s="39"/>
      <c r="C1501" s="116"/>
      <c r="D1501" s="9"/>
      <c r="E1501" s="9"/>
      <c r="F1501" s="9"/>
      <c r="G1501" s="9"/>
      <c r="H1501" s="9"/>
      <c r="I1501" s="9"/>
      <c r="J1501" s="9"/>
      <c r="K1501" s="9"/>
      <c r="L1501" s="9"/>
      <c r="M1501" s="9"/>
      <c r="N1501" s="9"/>
      <c r="O1501" s="9"/>
      <c r="P1501" s="9"/>
      <c r="Q1501" s="9"/>
      <c r="R1501" s="9"/>
      <c r="S1501" s="9"/>
      <c r="T1501" s="9"/>
      <c r="U1501" s="9"/>
      <c r="V1501" s="9"/>
      <c r="W1501" s="9"/>
    </row>
    <row r="1502">
      <c r="A1502" s="123"/>
      <c r="B1502" s="39"/>
      <c r="C1502" s="116"/>
      <c r="D1502" s="9"/>
      <c r="E1502" s="9"/>
      <c r="F1502" s="9"/>
      <c r="G1502" s="9"/>
      <c r="H1502" s="9"/>
      <c r="I1502" s="9"/>
      <c r="J1502" s="9"/>
      <c r="K1502" s="9"/>
      <c r="L1502" s="9"/>
      <c r="M1502" s="9"/>
      <c r="N1502" s="9"/>
      <c r="O1502" s="9"/>
      <c r="P1502" s="9"/>
      <c r="Q1502" s="9"/>
      <c r="R1502" s="9"/>
      <c r="S1502" s="9"/>
      <c r="T1502" s="9"/>
      <c r="U1502" s="9"/>
      <c r="V1502" s="9"/>
      <c r="W1502" s="9"/>
    </row>
    <row r="1503">
      <c r="A1503" s="123"/>
      <c r="B1503" s="5"/>
      <c r="C1503" s="116"/>
      <c r="D1503" s="9"/>
      <c r="E1503" s="9"/>
      <c r="F1503" s="9"/>
      <c r="G1503" s="9"/>
      <c r="H1503" s="9"/>
      <c r="I1503" s="9"/>
      <c r="J1503" s="9"/>
      <c r="K1503" s="9"/>
      <c r="L1503" s="9"/>
      <c r="M1503" s="9"/>
      <c r="N1503" s="9"/>
      <c r="O1503" s="9"/>
      <c r="P1503" s="9"/>
      <c r="Q1503" s="9"/>
      <c r="R1503" s="9"/>
      <c r="S1503" s="9"/>
      <c r="T1503" s="9"/>
      <c r="U1503" s="9"/>
      <c r="V1503" s="9"/>
      <c r="W1503" s="9"/>
    </row>
    <row r="1504">
      <c r="A1504" s="123"/>
      <c r="B1504" s="39"/>
      <c r="C1504" s="116"/>
      <c r="D1504" s="9"/>
      <c r="E1504" s="9"/>
      <c r="F1504" s="9"/>
      <c r="G1504" s="9"/>
      <c r="H1504" s="9"/>
      <c r="I1504" s="9"/>
      <c r="J1504" s="9"/>
      <c r="K1504" s="9"/>
      <c r="L1504" s="9"/>
      <c r="M1504" s="9"/>
      <c r="N1504" s="9"/>
      <c r="O1504" s="9"/>
      <c r="P1504" s="9"/>
      <c r="Q1504" s="9"/>
      <c r="R1504" s="9"/>
      <c r="S1504" s="9"/>
      <c r="T1504" s="9"/>
      <c r="U1504" s="9"/>
      <c r="V1504" s="9"/>
      <c r="W1504" s="9"/>
    </row>
    <row r="1505">
      <c r="A1505" s="123"/>
      <c r="B1505" s="39"/>
      <c r="C1505" s="116"/>
      <c r="D1505" s="9"/>
      <c r="E1505" s="9"/>
      <c r="F1505" s="9"/>
      <c r="G1505" s="9"/>
      <c r="H1505" s="9"/>
      <c r="I1505" s="9"/>
      <c r="J1505" s="9"/>
      <c r="K1505" s="9"/>
      <c r="L1505" s="9"/>
      <c r="M1505" s="9"/>
      <c r="N1505" s="9"/>
      <c r="O1505" s="9"/>
      <c r="P1505" s="9"/>
      <c r="Q1505" s="9"/>
      <c r="R1505" s="9"/>
      <c r="S1505" s="9"/>
      <c r="T1505" s="9"/>
      <c r="U1505" s="9"/>
      <c r="V1505" s="9"/>
      <c r="W1505" s="9"/>
    </row>
    <row r="1506">
      <c r="A1506" s="123"/>
      <c r="B1506" s="39"/>
      <c r="C1506" s="116"/>
      <c r="D1506" s="9"/>
      <c r="E1506" s="9"/>
      <c r="F1506" s="9"/>
      <c r="G1506" s="9"/>
      <c r="H1506" s="9"/>
      <c r="I1506" s="9"/>
      <c r="J1506" s="9"/>
      <c r="K1506" s="9"/>
      <c r="L1506" s="9"/>
      <c r="M1506" s="9"/>
      <c r="N1506" s="9"/>
      <c r="O1506" s="9"/>
      <c r="P1506" s="9"/>
      <c r="Q1506" s="9"/>
      <c r="R1506" s="9"/>
      <c r="S1506" s="9"/>
      <c r="T1506" s="9"/>
      <c r="U1506" s="9"/>
      <c r="V1506" s="9"/>
      <c r="W1506" s="9"/>
    </row>
    <row r="1507">
      <c r="A1507" s="123"/>
      <c r="B1507" s="39"/>
      <c r="C1507" s="116"/>
      <c r="D1507" s="9"/>
      <c r="E1507" s="9"/>
      <c r="F1507" s="9"/>
      <c r="G1507" s="9"/>
      <c r="H1507" s="9"/>
      <c r="I1507" s="9"/>
      <c r="J1507" s="9"/>
      <c r="K1507" s="9"/>
      <c r="L1507" s="9"/>
      <c r="M1507" s="9"/>
      <c r="N1507" s="9"/>
      <c r="O1507" s="9"/>
      <c r="P1507" s="9"/>
      <c r="Q1507" s="9"/>
      <c r="R1507" s="9"/>
      <c r="S1507" s="9"/>
      <c r="T1507" s="9"/>
      <c r="U1507" s="9"/>
      <c r="V1507" s="9"/>
      <c r="W1507" s="9"/>
    </row>
    <row r="1508">
      <c r="A1508" s="123"/>
      <c r="B1508" s="39"/>
      <c r="C1508" s="116"/>
      <c r="D1508" s="9"/>
      <c r="E1508" s="9"/>
      <c r="F1508" s="9"/>
      <c r="G1508" s="9"/>
      <c r="H1508" s="9"/>
      <c r="I1508" s="9"/>
      <c r="J1508" s="9"/>
      <c r="K1508" s="9"/>
      <c r="L1508" s="9"/>
      <c r="M1508" s="9"/>
      <c r="N1508" s="9"/>
      <c r="O1508" s="9"/>
      <c r="P1508" s="9"/>
      <c r="Q1508" s="9"/>
      <c r="R1508" s="9"/>
      <c r="S1508" s="9"/>
      <c r="T1508" s="9"/>
      <c r="U1508" s="9"/>
      <c r="V1508" s="9"/>
      <c r="W1508" s="9"/>
    </row>
    <row r="1509">
      <c r="A1509" s="123"/>
      <c r="B1509" s="5"/>
      <c r="C1509" s="116"/>
      <c r="D1509" s="9"/>
      <c r="E1509" s="9"/>
      <c r="F1509" s="9"/>
      <c r="G1509" s="9"/>
      <c r="H1509" s="9"/>
      <c r="I1509" s="9"/>
      <c r="J1509" s="9"/>
      <c r="K1509" s="9"/>
      <c r="L1509" s="9"/>
      <c r="M1509" s="9"/>
      <c r="N1509" s="9"/>
      <c r="O1509" s="9"/>
      <c r="P1509" s="9"/>
      <c r="Q1509" s="9"/>
      <c r="R1509" s="9"/>
      <c r="S1509" s="9"/>
      <c r="T1509" s="9"/>
      <c r="U1509" s="9"/>
      <c r="V1509" s="9"/>
      <c r="W1509" s="9"/>
    </row>
    <row r="1510">
      <c r="A1510" s="123"/>
      <c r="B1510" s="39"/>
      <c r="C1510" s="116"/>
      <c r="D1510" s="9"/>
      <c r="E1510" s="9"/>
      <c r="F1510" s="9"/>
      <c r="G1510" s="9"/>
      <c r="H1510" s="9"/>
      <c r="I1510" s="9"/>
      <c r="J1510" s="9"/>
      <c r="K1510" s="9"/>
      <c r="L1510" s="9"/>
      <c r="M1510" s="9"/>
      <c r="N1510" s="9"/>
      <c r="O1510" s="9"/>
      <c r="P1510" s="9"/>
      <c r="Q1510" s="9"/>
      <c r="R1510" s="9"/>
      <c r="S1510" s="9"/>
      <c r="T1510" s="9"/>
      <c r="U1510" s="9"/>
      <c r="V1510" s="9"/>
      <c r="W1510" s="9"/>
    </row>
    <row r="1511">
      <c r="A1511" s="123"/>
      <c r="B1511" s="39"/>
      <c r="C1511" s="116"/>
      <c r="D1511" s="9"/>
      <c r="E1511" s="9"/>
      <c r="F1511" s="9"/>
      <c r="G1511" s="9"/>
      <c r="H1511" s="9"/>
      <c r="I1511" s="9"/>
      <c r="J1511" s="9"/>
      <c r="K1511" s="9"/>
      <c r="L1511" s="9"/>
      <c r="M1511" s="9"/>
      <c r="N1511" s="9"/>
      <c r="O1511" s="9"/>
      <c r="P1511" s="9"/>
      <c r="Q1511" s="9"/>
      <c r="R1511" s="9"/>
      <c r="S1511" s="9"/>
      <c r="T1511" s="9"/>
      <c r="U1511" s="9"/>
      <c r="V1511" s="9"/>
      <c r="W1511" s="9"/>
    </row>
    <row r="1512">
      <c r="A1512" s="123"/>
      <c r="B1512" s="5"/>
      <c r="C1512" s="116"/>
      <c r="D1512" s="9"/>
      <c r="E1512" s="9"/>
      <c r="F1512" s="9"/>
      <c r="G1512" s="9"/>
      <c r="H1512" s="9"/>
      <c r="I1512" s="9"/>
      <c r="J1512" s="9"/>
      <c r="K1512" s="9"/>
      <c r="L1512" s="9"/>
      <c r="M1512" s="9"/>
      <c r="N1512" s="9"/>
      <c r="O1512" s="9"/>
      <c r="P1512" s="9"/>
      <c r="Q1512" s="9"/>
      <c r="R1512" s="9"/>
      <c r="S1512" s="9"/>
      <c r="T1512" s="9"/>
      <c r="U1512" s="9"/>
      <c r="V1512" s="9"/>
      <c r="W1512" s="9"/>
    </row>
    <row r="1513">
      <c r="A1513" s="123"/>
      <c r="B1513" s="5"/>
      <c r="C1513" s="116"/>
      <c r="D1513" s="9"/>
      <c r="E1513" s="9"/>
      <c r="F1513" s="9"/>
      <c r="G1513" s="9"/>
      <c r="H1513" s="9"/>
      <c r="I1513" s="9"/>
      <c r="J1513" s="9"/>
      <c r="K1513" s="9"/>
      <c r="L1513" s="9"/>
      <c r="M1513" s="9"/>
      <c r="N1513" s="9"/>
      <c r="O1513" s="9"/>
      <c r="P1513" s="9"/>
      <c r="Q1513" s="9"/>
      <c r="R1513" s="9"/>
      <c r="S1513" s="9"/>
      <c r="T1513" s="9"/>
      <c r="U1513" s="9"/>
      <c r="V1513" s="9"/>
      <c r="W1513" s="9"/>
    </row>
    <row r="1514">
      <c r="A1514" s="123"/>
      <c r="B1514" s="5"/>
      <c r="C1514" s="116"/>
      <c r="D1514" s="9"/>
      <c r="E1514" s="9"/>
      <c r="F1514" s="9"/>
      <c r="G1514" s="9"/>
      <c r="H1514" s="9"/>
      <c r="I1514" s="9"/>
      <c r="J1514" s="9"/>
      <c r="K1514" s="9"/>
      <c r="L1514" s="9"/>
      <c r="M1514" s="9"/>
      <c r="N1514" s="9"/>
      <c r="O1514" s="9"/>
      <c r="P1514" s="9"/>
      <c r="Q1514" s="9"/>
      <c r="R1514" s="9"/>
      <c r="S1514" s="9"/>
      <c r="T1514" s="9"/>
      <c r="U1514" s="9"/>
      <c r="V1514" s="9"/>
      <c r="W1514" s="9"/>
    </row>
    <row r="1515">
      <c r="A1515" s="123"/>
      <c r="B1515" s="5"/>
      <c r="C1515" s="116"/>
      <c r="D1515" s="9"/>
      <c r="E1515" s="9"/>
      <c r="F1515" s="9"/>
      <c r="G1515" s="9"/>
      <c r="H1515" s="9"/>
      <c r="I1515" s="9"/>
      <c r="J1515" s="9"/>
      <c r="K1515" s="9"/>
      <c r="L1515" s="9"/>
      <c r="M1515" s="9"/>
      <c r="N1515" s="9"/>
      <c r="O1515" s="9"/>
      <c r="P1515" s="9"/>
      <c r="Q1515" s="9"/>
      <c r="R1515" s="9"/>
      <c r="S1515" s="9"/>
      <c r="T1515" s="9"/>
      <c r="U1515" s="9"/>
      <c r="V1515" s="9"/>
      <c r="W1515" s="9"/>
    </row>
    <row r="1516">
      <c r="A1516" s="123"/>
      <c r="B1516" s="5"/>
      <c r="C1516" s="116"/>
      <c r="D1516" s="9"/>
      <c r="E1516" s="9"/>
      <c r="F1516" s="9"/>
      <c r="G1516" s="9"/>
      <c r="H1516" s="9"/>
      <c r="I1516" s="9"/>
      <c r="J1516" s="9"/>
      <c r="K1516" s="9"/>
      <c r="L1516" s="9"/>
      <c r="M1516" s="9"/>
      <c r="N1516" s="9"/>
      <c r="O1516" s="9"/>
      <c r="P1516" s="9"/>
      <c r="Q1516" s="9"/>
      <c r="R1516" s="9"/>
      <c r="S1516" s="9"/>
      <c r="T1516" s="9"/>
      <c r="U1516" s="9"/>
      <c r="V1516" s="9"/>
      <c r="W1516" s="9"/>
    </row>
    <row r="1517">
      <c r="A1517" s="123"/>
      <c r="B1517" s="5"/>
      <c r="C1517" s="116"/>
      <c r="D1517" s="9"/>
      <c r="E1517" s="9"/>
      <c r="F1517" s="9"/>
      <c r="G1517" s="9"/>
      <c r="H1517" s="9"/>
      <c r="I1517" s="9"/>
      <c r="J1517" s="9"/>
      <c r="K1517" s="9"/>
      <c r="L1517" s="9"/>
      <c r="M1517" s="9"/>
      <c r="N1517" s="9"/>
      <c r="O1517" s="9"/>
      <c r="P1517" s="9"/>
      <c r="Q1517" s="9"/>
      <c r="R1517" s="9"/>
      <c r="S1517" s="9"/>
      <c r="T1517" s="9"/>
      <c r="U1517" s="9"/>
      <c r="V1517" s="9"/>
      <c r="W1517" s="9"/>
    </row>
    <row r="1518">
      <c r="A1518" s="123"/>
      <c r="B1518" s="39"/>
      <c r="C1518" s="116"/>
      <c r="D1518" s="9"/>
      <c r="E1518" s="9"/>
      <c r="F1518" s="9"/>
      <c r="G1518" s="9"/>
      <c r="H1518" s="9"/>
      <c r="I1518" s="9"/>
      <c r="J1518" s="9"/>
      <c r="K1518" s="9"/>
      <c r="L1518" s="9"/>
      <c r="M1518" s="9"/>
      <c r="N1518" s="9"/>
      <c r="O1518" s="9"/>
      <c r="P1518" s="9"/>
      <c r="Q1518" s="9"/>
      <c r="R1518" s="9"/>
      <c r="S1518" s="9"/>
      <c r="T1518" s="9"/>
      <c r="U1518" s="9"/>
      <c r="V1518" s="9"/>
      <c r="W1518" s="9"/>
    </row>
    <row r="1519">
      <c r="A1519" s="123"/>
      <c r="B1519" s="5"/>
      <c r="C1519" s="116"/>
      <c r="D1519" s="9"/>
      <c r="E1519" s="9"/>
      <c r="F1519" s="9"/>
      <c r="G1519" s="9"/>
      <c r="H1519" s="9"/>
      <c r="I1519" s="9"/>
      <c r="J1519" s="9"/>
      <c r="K1519" s="9"/>
      <c r="L1519" s="9"/>
      <c r="M1519" s="9"/>
      <c r="N1519" s="9"/>
      <c r="O1519" s="9"/>
      <c r="P1519" s="9"/>
      <c r="Q1519" s="9"/>
      <c r="R1519" s="9"/>
      <c r="S1519" s="9"/>
      <c r="T1519" s="9"/>
      <c r="U1519" s="9"/>
      <c r="V1519" s="9"/>
      <c r="W1519" s="9"/>
    </row>
    <row r="1520">
      <c r="A1520" s="123"/>
      <c r="B1520" s="5"/>
      <c r="C1520" s="116"/>
      <c r="D1520" s="9"/>
      <c r="E1520" s="9"/>
      <c r="F1520" s="9"/>
      <c r="G1520" s="9"/>
      <c r="H1520" s="9"/>
      <c r="I1520" s="9"/>
      <c r="J1520" s="9"/>
      <c r="K1520" s="9"/>
      <c r="L1520" s="9"/>
      <c r="M1520" s="9"/>
      <c r="N1520" s="9"/>
      <c r="O1520" s="9"/>
      <c r="P1520" s="9"/>
      <c r="Q1520" s="9"/>
      <c r="R1520" s="9"/>
      <c r="S1520" s="9"/>
      <c r="T1520" s="9"/>
      <c r="U1520" s="9"/>
      <c r="V1520" s="9"/>
      <c r="W1520" s="9"/>
    </row>
    <row r="1521">
      <c r="A1521" s="123"/>
      <c r="B1521" s="5"/>
      <c r="C1521" s="116"/>
      <c r="D1521" s="9"/>
      <c r="E1521" s="9"/>
      <c r="F1521" s="9"/>
      <c r="G1521" s="9"/>
      <c r="H1521" s="9"/>
      <c r="I1521" s="9"/>
      <c r="J1521" s="9"/>
      <c r="K1521" s="9"/>
      <c r="L1521" s="9"/>
      <c r="M1521" s="9"/>
      <c r="N1521" s="9"/>
      <c r="O1521" s="9"/>
      <c r="P1521" s="9"/>
      <c r="Q1521" s="9"/>
      <c r="R1521" s="9"/>
      <c r="S1521" s="9"/>
      <c r="T1521" s="9"/>
      <c r="U1521" s="9"/>
      <c r="V1521" s="9"/>
      <c r="W1521" s="9"/>
    </row>
    <row r="1522">
      <c r="A1522" s="123"/>
      <c r="B1522" s="5"/>
      <c r="C1522" s="116"/>
      <c r="D1522" s="9"/>
      <c r="E1522" s="9"/>
      <c r="F1522" s="9"/>
      <c r="G1522" s="9"/>
      <c r="H1522" s="9"/>
      <c r="I1522" s="9"/>
      <c r="J1522" s="9"/>
      <c r="K1522" s="9"/>
      <c r="L1522" s="9"/>
      <c r="M1522" s="9"/>
      <c r="N1522" s="9"/>
      <c r="O1522" s="9"/>
      <c r="P1522" s="9"/>
      <c r="Q1522" s="9"/>
      <c r="R1522" s="9"/>
      <c r="S1522" s="9"/>
      <c r="T1522" s="9"/>
      <c r="U1522" s="9"/>
      <c r="V1522" s="9"/>
      <c r="W1522" s="9"/>
    </row>
    <row r="1523">
      <c r="A1523" s="123"/>
      <c r="B1523" s="5"/>
      <c r="C1523" s="116"/>
      <c r="D1523" s="9"/>
      <c r="E1523" s="9"/>
      <c r="F1523" s="9"/>
      <c r="G1523" s="9"/>
      <c r="H1523" s="9"/>
      <c r="I1523" s="9"/>
      <c r="J1523" s="9"/>
      <c r="K1523" s="9"/>
      <c r="L1523" s="9"/>
      <c r="M1523" s="9"/>
      <c r="N1523" s="9"/>
      <c r="O1523" s="9"/>
      <c r="P1523" s="9"/>
      <c r="Q1523" s="9"/>
      <c r="R1523" s="9"/>
      <c r="S1523" s="9"/>
      <c r="T1523" s="9"/>
      <c r="U1523" s="9"/>
      <c r="V1523" s="9"/>
      <c r="W1523" s="9"/>
    </row>
    <row r="1524">
      <c r="A1524" s="123"/>
      <c r="B1524" s="39"/>
      <c r="C1524" s="116"/>
      <c r="D1524" s="9"/>
      <c r="E1524" s="9"/>
      <c r="F1524" s="9"/>
      <c r="G1524" s="9"/>
      <c r="H1524" s="9"/>
      <c r="I1524" s="9"/>
      <c r="J1524" s="9"/>
      <c r="K1524" s="9"/>
      <c r="L1524" s="9"/>
      <c r="M1524" s="9"/>
      <c r="N1524" s="9"/>
      <c r="O1524" s="9"/>
      <c r="P1524" s="9"/>
      <c r="Q1524" s="9"/>
      <c r="R1524" s="9"/>
      <c r="S1524" s="9"/>
      <c r="T1524" s="9"/>
      <c r="U1524" s="9"/>
      <c r="V1524" s="9"/>
      <c r="W1524" s="9"/>
    </row>
    <row r="1525">
      <c r="A1525" s="123"/>
      <c r="B1525" s="39"/>
      <c r="C1525" s="116"/>
      <c r="D1525" s="9"/>
      <c r="E1525" s="9"/>
      <c r="F1525" s="9"/>
      <c r="G1525" s="9"/>
      <c r="H1525" s="9"/>
      <c r="I1525" s="9"/>
      <c r="J1525" s="9"/>
      <c r="K1525" s="9"/>
      <c r="L1525" s="9"/>
      <c r="M1525" s="9"/>
      <c r="N1525" s="9"/>
      <c r="O1525" s="9"/>
      <c r="P1525" s="9"/>
      <c r="Q1525" s="9"/>
      <c r="R1525" s="9"/>
      <c r="S1525" s="9"/>
      <c r="T1525" s="9"/>
      <c r="U1525" s="9"/>
      <c r="V1525" s="9"/>
      <c r="W1525" s="9"/>
    </row>
    <row r="1526">
      <c r="A1526" s="123"/>
      <c r="B1526" s="39"/>
      <c r="C1526" s="116"/>
      <c r="D1526" s="9"/>
      <c r="E1526" s="9"/>
      <c r="F1526" s="9"/>
      <c r="G1526" s="9"/>
      <c r="H1526" s="9"/>
      <c r="I1526" s="9"/>
      <c r="J1526" s="9"/>
      <c r="K1526" s="9"/>
      <c r="L1526" s="9"/>
      <c r="M1526" s="9"/>
      <c r="N1526" s="9"/>
      <c r="O1526" s="9"/>
      <c r="P1526" s="9"/>
      <c r="Q1526" s="9"/>
      <c r="R1526" s="9"/>
      <c r="S1526" s="9"/>
      <c r="T1526" s="9"/>
      <c r="U1526" s="9"/>
      <c r="V1526" s="9"/>
      <c r="W1526" s="9"/>
    </row>
    <row r="1527">
      <c r="A1527" s="123"/>
      <c r="B1527" s="39"/>
      <c r="C1527" s="116"/>
      <c r="D1527" s="9"/>
      <c r="E1527" s="9"/>
      <c r="F1527" s="9"/>
      <c r="G1527" s="9"/>
      <c r="H1527" s="9"/>
      <c r="I1527" s="9"/>
      <c r="J1527" s="9"/>
      <c r="K1527" s="9"/>
      <c r="L1527" s="9"/>
      <c r="M1527" s="9"/>
      <c r="N1527" s="9"/>
      <c r="O1527" s="9"/>
      <c r="P1527" s="9"/>
      <c r="Q1527" s="9"/>
      <c r="R1527" s="9"/>
      <c r="S1527" s="9"/>
      <c r="T1527" s="9"/>
      <c r="U1527" s="9"/>
      <c r="V1527" s="9"/>
      <c r="W1527" s="9"/>
    </row>
    <row r="1528">
      <c r="A1528" s="123"/>
      <c r="B1528" s="5"/>
      <c r="C1528" s="116"/>
      <c r="D1528" s="9"/>
      <c r="E1528" s="9"/>
      <c r="F1528" s="9"/>
      <c r="G1528" s="9"/>
      <c r="H1528" s="9"/>
      <c r="I1528" s="9"/>
      <c r="J1528" s="9"/>
      <c r="K1528" s="9"/>
      <c r="L1528" s="9"/>
      <c r="M1528" s="9"/>
      <c r="N1528" s="9"/>
      <c r="O1528" s="9"/>
      <c r="P1528" s="9"/>
      <c r="Q1528" s="9"/>
      <c r="R1528" s="9"/>
      <c r="S1528" s="9"/>
      <c r="T1528" s="9"/>
      <c r="U1528" s="9"/>
      <c r="V1528" s="9"/>
      <c r="W1528" s="9"/>
    </row>
    <row r="1529">
      <c r="A1529" s="123"/>
      <c r="B1529" s="39"/>
      <c r="C1529" s="116"/>
      <c r="D1529" s="9"/>
      <c r="E1529" s="9"/>
      <c r="F1529" s="9"/>
      <c r="G1529" s="9"/>
      <c r="H1529" s="9"/>
      <c r="I1529" s="9"/>
      <c r="J1529" s="9"/>
      <c r="K1529" s="9"/>
      <c r="L1529" s="9"/>
      <c r="M1529" s="9"/>
      <c r="N1529" s="9"/>
      <c r="O1529" s="9"/>
      <c r="P1529" s="9"/>
      <c r="Q1529" s="9"/>
      <c r="R1529" s="9"/>
      <c r="S1529" s="9"/>
      <c r="T1529" s="9"/>
      <c r="U1529" s="9"/>
      <c r="V1529" s="9"/>
      <c r="W1529" s="9"/>
    </row>
    <row r="1530">
      <c r="A1530" s="123"/>
      <c r="B1530" s="39"/>
      <c r="C1530" s="116"/>
      <c r="D1530" s="9"/>
      <c r="E1530" s="9"/>
      <c r="F1530" s="9"/>
      <c r="G1530" s="9"/>
      <c r="H1530" s="9"/>
      <c r="I1530" s="9"/>
      <c r="J1530" s="9"/>
      <c r="K1530" s="9"/>
      <c r="L1530" s="9"/>
      <c r="M1530" s="9"/>
      <c r="N1530" s="9"/>
      <c r="O1530" s="9"/>
      <c r="P1530" s="9"/>
      <c r="Q1530" s="9"/>
      <c r="R1530" s="9"/>
      <c r="S1530" s="9"/>
      <c r="T1530" s="9"/>
      <c r="U1530" s="9"/>
      <c r="V1530" s="9"/>
      <c r="W1530" s="9"/>
    </row>
    <row r="1531">
      <c r="A1531" s="123"/>
      <c r="B1531" s="39"/>
      <c r="C1531" s="116"/>
      <c r="D1531" s="9"/>
      <c r="E1531" s="9"/>
      <c r="F1531" s="9"/>
      <c r="G1531" s="9"/>
      <c r="H1531" s="9"/>
      <c r="I1531" s="9"/>
      <c r="J1531" s="9"/>
      <c r="K1531" s="9"/>
      <c r="L1531" s="9"/>
      <c r="M1531" s="9"/>
      <c r="N1531" s="9"/>
      <c r="O1531" s="9"/>
      <c r="P1531" s="9"/>
      <c r="Q1531" s="9"/>
      <c r="R1531" s="9"/>
      <c r="S1531" s="9"/>
      <c r="T1531" s="9"/>
      <c r="U1531" s="9"/>
      <c r="V1531" s="9"/>
      <c r="W1531" s="9"/>
    </row>
    <row r="1532">
      <c r="A1532" s="123"/>
      <c r="B1532" s="39"/>
      <c r="C1532" s="116"/>
      <c r="D1532" s="9"/>
      <c r="E1532" s="9"/>
      <c r="F1532" s="9"/>
      <c r="G1532" s="9"/>
      <c r="H1532" s="9"/>
      <c r="I1532" s="9"/>
      <c r="J1532" s="9"/>
      <c r="K1532" s="9"/>
      <c r="L1532" s="9"/>
      <c r="M1532" s="9"/>
      <c r="N1532" s="9"/>
      <c r="O1532" s="9"/>
      <c r="P1532" s="9"/>
      <c r="Q1532" s="9"/>
      <c r="R1532" s="9"/>
      <c r="S1532" s="9"/>
      <c r="T1532" s="9"/>
      <c r="U1532" s="9"/>
      <c r="V1532" s="9"/>
      <c r="W1532" s="9"/>
    </row>
    <row r="1533">
      <c r="A1533" s="123"/>
      <c r="B1533" s="39"/>
      <c r="C1533" s="116"/>
      <c r="D1533" s="9"/>
      <c r="E1533" s="9"/>
      <c r="F1533" s="9"/>
      <c r="G1533" s="9"/>
      <c r="H1533" s="9"/>
      <c r="I1533" s="9"/>
      <c r="J1533" s="9"/>
      <c r="K1533" s="9"/>
      <c r="L1533" s="9"/>
      <c r="M1533" s="9"/>
      <c r="N1533" s="9"/>
      <c r="O1533" s="9"/>
      <c r="P1533" s="9"/>
      <c r="Q1533" s="9"/>
      <c r="R1533" s="9"/>
      <c r="S1533" s="9"/>
      <c r="T1533" s="9"/>
      <c r="U1533" s="9"/>
      <c r="V1533" s="9"/>
      <c r="W1533" s="9"/>
    </row>
    <row r="1534">
      <c r="A1534" s="123"/>
      <c r="B1534" s="39"/>
      <c r="C1534" s="116"/>
      <c r="D1534" s="9"/>
      <c r="E1534" s="9"/>
      <c r="F1534" s="9"/>
      <c r="G1534" s="9"/>
      <c r="H1534" s="9"/>
      <c r="I1534" s="9"/>
      <c r="J1534" s="9"/>
      <c r="K1534" s="9"/>
      <c r="L1534" s="9"/>
      <c r="M1534" s="9"/>
      <c r="N1534" s="9"/>
      <c r="O1534" s="9"/>
      <c r="P1534" s="9"/>
      <c r="Q1534" s="9"/>
      <c r="R1534" s="9"/>
      <c r="S1534" s="9"/>
      <c r="T1534" s="9"/>
      <c r="U1534" s="9"/>
      <c r="V1534" s="9"/>
      <c r="W1534" s="9"/>
    </row>
    <row r="1535">
      <c r="A1535" s="123"/>
      <c r="B1535" s="39"/>
      <c r="C1535" s="116"/>
      <c r="D1535" s="9"/>
      <c r="E1535" s="9"/>
      <c r="F1535" s="9"/>
      <c r="G1535" s="9"/>
      <c r="H1535" s="9"/>
      <c r="I1535" s="9"/>
      <c r="J1535" s="9"/>
      <c r="K1535" s="9"/>
      <c r="L1535" s="9"/>
      <c r="M1535" s="9"/>
      <c r="N1535" s="9"/>
      <c r="O1535" s="9"/>
      <c r="P1535" s="9"/>
      <c r="Q1535" s="9"/>
      <c r="R1535" s="9"/>
      <c r="S1535" s="9"/>
      <c r="T1535" s="9"/>
      <c r="U1535" s="9"/>
      <c r="V1535" s="9"/>
      <c r="W1535" s="9"/>
    </row>
    <row r="1536">
      <c r="A1536" s="123"/>
      <c r="B1536" s="39"/>
      <c r="C1536" s="116"/>
      <c r="D1536" s="9"/>
      <c r="E1536" s="9"/>
      <c r="F1536" s="9"/>
      <c r="G1536" s="9"/>
      <c r="H1536" s="9"/>
      <c r="I1536" s="9"/>
      <c r="J1536" s="9"/>
      <c r="K1536" s="9"/>
      <c r="L1536" s="9"/>
      <c r="M1536" s="9"/>
      <c r="N1536" s="9"/>
      <c r="O1536" s="9"/>
      <c r="P1536" s="9"/>
      <c r="Q1536" s="9"/>
      <c r="R1536" s="9"/>
      <c r="S1536" s="9"/>
      <c r="T1536" s="9"/>
      <c r="U1536" s="9"/>
      <c r="V1536" s="9"/>
      <c r="W1536" s="9"/>
    </row>
    <row r="1537">
      <c r="A1537" s="123"/>
      <c r="B1537" s="5"/>
      <c r="C1537" s="116"/>
      <c r="D1537" s="9"/>
      <c r="E1537" s="9"/>
      <c r="F1537" s="9"/>
      <c r="G1537" s="9"/>
      <c r="H1537" s="9"/>
      <c r="I1537" s="9"/>
      <c r="J1537" s="9"/>
      <c r="K1537" s="9"/>
      <c r="L1537" s="9"/>
      <c r="M1537" s="9"/>
      <c r="N1537" s="9"/>
      <c r="O1537" s="9"/>
      <c r="P1537" s="9"/>
      <c r="Q1537" s="9"/>
      <c r="R1537" s="9"/>
      <c r="S1537" s="9"/>
      <c r="T1537" s="9"/>
      <c r="U1537" s="9"/>
      <c r="V1537" s="9"/>
      <c r="W1537" s="9"/>
    </row>
    <row r="1538">
      <c r="A1538" s="123"/>
      <c r="B1538" s="5"/>
      <c r="C1538" s="116"/>
      <c r="D1538" s="9"/>
      <c r="E1538" s="9"/>
      <c r="F1538" s="9"/>
      <c r="G1538" s="9"/>
      <c r="H1538" s="9"/>
      <c r="I1538" s="9"/>
      <c r="J1538" s="9"/>
      <c r="K1538" s="9"/>
      <c r="L1538" s="9"/>
      <c r="M1538" s="9"/>
      <c r="N1538" s="9"/>
      <c r="O1538" s="9"/>
      <c r="P1538" s="9"/>
      <c r="Q1538" s="9"/>
      <c r="R1538" s="9"/>
      <c r="S1538" s="9"/>
      <c r="T1538" s="9"/>
      <c r="U1538" s="9"/>
      <c r="V1538" s="9"/>
      <c r="W1538" s="9"/>
    </row>
    <row r="1539">
      <c r="A1539" s="123"/>
      <c r="B1539" s="5"/>
      <c r="C1539" s="116"/>
      <c r="D1539" s="9"/>
      <c r="E1539" s="9"/>
      <c r="F1539" s="9"/>
      <c r="G1539" s="9"/>
      <c r="H1539" s="9"/>
      <c r="I1539" s="9"/>
      <c r="J1539" s="9"/>
      <c r="K1539" s="9"/>
      <c r="L1539" s="9"/>
      <c r="M1539" s="9"/>
      <c r="N1539" s="9"/>
      <c r="O1539" s="9"/>
      <c r="P1539" s="9"/>
      <c r="Q1539" s="9"/>
      <c r="R1539" s="9"/>
      <c r="S1539" s="9"/>
      <c r="T1539" s="9"/>
      <c r="U1539" s="9"/>
      <c r="V1539" s="9"/>
      <c r="W1539" s="9"/>
    </row>
    <row r="1540">
      <c r="A1540" s="123"/>
      <c r="B1540" s="5"/>
      <c r="C1540" s="119"/>
      <c r="D1540" s="9"/>
      <c r="E1540" s="9"/>
      <c r="F1540" s="9"/>
      <c r="G1540" s="9"/>
      <c r="H1540" s="9"/>
      <c r="I1540" s="9"/>
      <c r="J1540" s="9"/>
      <c r="K1540" s="9"/>
      <c r="L1540" s="9"/>
      <c r="M1540" s="9"/>
      <c r="N1540" s="9"/>
      <c r="O1540" s="9"/>
      <c r="P1540" s="9"/>
      <c r="Q1540" s="9"/>
      <c r="R1540" s="9"/>
      <c r="S1540" s="9"/>
      <c r="T1540" s="9"/>
      <c r="U1540" s="9"/>
      <c r="V1540" s="9"/>
      <c r="W1540" s="9"/>
    </row>
    <row r="1541">
      <c r="A1541" s="123"/>
      <c r="B1541" s="5"/>
      <c r="C1541" s="116"/>
      <c r="D1541" s="9"/>
      <c r="E1541" s="9"/>
      <c r="F1541" s="9"/>
      <c r="G1541" s="9"/>
      <c r="H1541" s="9"/>
      <c r="I1541" s="9"/>
      <c r="J1541" s="9"/>
      <c r="K1541" s="9"/>
      <c r="L1541" s="9"/>
      <c r="M1541" s="9"/>
      <c r="N1541" s="9"/>
      <c r="O1541" s="9"/>
      <c r="P1541" s="9"/>
      <c r="Q1541" s="9"/>
      <c r="R1541" s="9"/>
      <c r="S1541" s="9"/>
      <c r="T1541" s="9"/>
      <c r="U1541" s="9"/>
      <c r="V1541" s="9"/>
      <c r="W1541" s="9"/>
    </row>
    <row r="1542">
      <c r="A1542" s="123"/>
      <c r="B1542" s="5"/>
      <c r="C1542" s="116"/>
      <c r="D1542" s="9"/>
      <c r="E1542" s="9"/>
      <c r="F1542" s="9"/>
      <c r="G1542" s="9"/>
      <c r="H1542" s="9"/>
      <c r="I1542" s="9"/>
      <c r="J1542" s="9"/>
      <c r="K1542" s="9"/>
      <c r="L1542" s="9"/>
      <c r="M1542" s="9"/>
      <c r="N1542" s="9"/>
      <c r="O1542" s="9"/>
      <c r="P1542" s="9"/>
      <c r="Q1542" s="9"/>
      <c r="R1542" s="9"/>
      <c r="S1542" s="9"/>
      <c r="T1542" s="9"/>
      <c r="U1542" s="9"/>
      <c r="V1542" s="9"/>
      <c r="W1542" s="9"/>
    </row>
    <row r="1543">
      <c r="A1543" s="123"/>
      <c r="B1543" s="5"/>
      <c r="C1543" s="116"/>
      <c r="D1543" s="9"/>
      <c r="E1543" s="9"/>
      <c r="F1543" s="9"/>
      <c r="G1543" s="9"/>
      <c r="H1543" s="9"/>
      <c r="I1543" s="9"/>
      <c r="J1543" s="9"/>
      <c r="K1543" s="9"/>
      <c r="L1543" s="9"/>
      <c r="M1543" s="9"/>
      <c r="N1543" s="9"/>
      <c r="O1543" s="9"/>
      <c r="P1543" s="9"/>
      <c r="Q1543" s="9"/>
      <c r="R1543" s="9"/>
      <c r="S1543" s="9"/>
      <c r="T1543" s="9"/>
      <c r="U1543" s="9"/>
      <c r="V1543" s="9"/>
      <c r="W1543" s="9"/>
    </row>
    <row r="1544">
      <c r="A1544" s="123"/>
      <c r="B1544" s="5"/>
      <c r="C1544" s="116"/>
      <c r="D1544" s="9"/>
      <c r="E1544" s="9"/>
      <c r="F1544" s="9"/>
      <c r="G1544" s="9"/>
      <c r="H1544" s="9"/>
      <c r="I1544" s="9"/>
      <c r="J1544" s="9"/>
      <c r="K1544" s="9"/>
      <c r="L1544" s="9"/>
      <c r="M1544" s="9"/>
      <c r="N1544" s="9"/>
      <c r="O1544" s="9"/>
      <c r="P1544" s="9"/>
      <c r="Q1544" s="9"/>
      <c r="R1544" s="9"/>
      <c r="S1544" s="9"/>
      <c r="T1544" s="9"/>
      <c r="U1544" s="9"/>
      <c r="V1544" s="9"/>
      <c r="W1544" s="9"/>
    </row>
    <row r="1545">
      <c r="A1545" s="123"/>
      <c r="B1545" s="5"/>
      <c r="C1545" s="116"/>
      <c r="D1545" s="9"/>
      <c r="E1545" s="9"/>
      <c r="F1545" s="9"/>
      <c r="G1545" s="9"/>
      <c r="H1545" s="9"/>
      <c r="I1545" s="9"/>
      <c r="J1545" s="9"/>
      <c r="K1545" s="9"/>
      <c r="L1545" s="9"/>
      <c r="M1545" s="9"/>
      <c r="N1545" s="9"/>
      <c r="O1545" s="9"/>
      <c r="P1545" s="9"/>
      <c r="Q1545" s="9"/>
      <c r="R1545" s="9"/>
      <c r="S1545" s="9"/>
      <c r="T1545" s="9"/>
      <c r="U1545" s="9"/>
      <c r="V1545" s="9"/>
      <c r="W1545" s="9"/>
    </row>
    <row r="1546">
      <c r="A1546" s="123"/>
      <c r="B1546" s="5"/>
      <c r="C1546" s="116"/>
      <c r="D1546" s="9"/>
      <c r="E1546" s="9"/>
      <c r="F1546" s="9"/>
      <c r="G1546" s="9"/>
      <c r="H1546" s="9"/>
      <c r="I1546" s="9"/>
      <c r="J1546" s="9"/>
      <c r="K1546" s="9"/>
      <c r="L1546" s="9"/>
      <c r="M1546" s="9"/>
      <c r="N1546" s="9"/>
      <c r="O1546" s="9"/>
      <c r="P1546" s="9"/>
      <c r="Q1546" s="9"/>
      <c r="R1546" s="9"/>
      <c r="S1546" s="9"/>
      <c r="T1546" s="9"/>
      <c r="U1546" s="9"/>
      <c r="V1546" s="9"/>
      <c r="W1546" s="9"/>
    </row>
    <row r="1547">
      <c r="A1547" s="123"/>
      <c r="B1547" s="5"/>
      <c r="C1547" s="116"/>
      <c r="D1547" s="9"/>
      <c r="E1547" s="9"/>
      <c r="F1547" s="9"/>
      <c r="G1547" s="9"/>
      <c r="H1547" s="9"/>
      <c r="I1547" s="9"/>
      <c r="J1547" s="9"/>
      <c r="K1547" s="9"/>
      <c r="L1547" s="9"/>
      <c r="M1547" s="9"/>
      <c r="N1547" s="9"/>
      <c r="O1547" s="9"/>
      <c r="P1547" s="9"/>
      <c r="Q1547" s="9"/>
      <c r="R1547" s="9"/>
      <c r="S1547" s="9"/>
      <c r="T1547" s="9"/>
      <c r="U1547" s="9"/>
      <c r="V1547" s="9"/>
      <c r="W1547" s="9"/>
    </row>
    <row r="1548">
      <c r="A1548" s="123"/>
      <c r="B1548" s="5"/>
      <c r="C1548" s="116"/>
      <c r="D1548" s="9"/>
      <c r="E1548" s="9"/>
      <c r="F1548" s="9"/>
      <c r="G1548" s="9"/>
      <c r="H1548" s="9"/>
      <c r="I1548" s="9"/>
      <c r="J1548" s="9"/>
      <c r="K1548" s="9"/>
      <c r="L1548" s="9"/>
      <c r="M1548" s="9"/>
      <c r="N1548" s="9"/>
      <c r="O1548" s="9"/>
      <c r="P1548" s="9"/>
      <c r="Q1548" s="9"/>
      <c r="R1548" s="9"/>
      <c r="S1548" s="9"/>
      <c r="T1548" s="9"/>
      <c r="U1548" s="9"/>
      <c r="V1548" s="9"/>
      <c r="W1548" s="9"/>
    </row>
    <row r="1549">
      <c r="A1549" s="123"/>
      <c r="B1549" s="5"/>
      <c r="C1549" s="116"/>
      <c r="D1549" s="9"/>
      <c r="E1549" s="9"/>
      <c r="F1549" s="9"/>
      <c r="G1549" s="9"/>
      <c r="H1549" s="9"/>
      <c r="I1549" s="9"/>
      <c r="J1549" s="9"/>
      <c r="K1549" s="9"/>
      <c r="L1549" s="9"/>
      <c r="M1549" s="9"/>
      <c r="N1549" s="9"/>
      <c r="O1549" s="9"/>
      <c r="P1549" s="9"/>
      <c r="Q1549" s="9"/>
      <c r="R1549" s="9"/>
      <c r="S1549" s="9"/>
      <c r="T1549" s="9"/>
      <c r="U1549" s="9"/>
      <c r="V1549" s="9"/>
      <c r="W1549" s="9"/>
    </row>
    <row r="1550">
      <c r="A1550" s="123"/>
      <c r="B1550" s="5"/>
      <c r="C1550" s="116"/>
      <c r="D1550" s="9"/>
      <c r="E1550" s="9"/>
      <c r="F1550" s="9"/>
      <c r="G1550" s="9"/>
      <c r="H1550" s="9"/>
      <c r="I1550" s="9"/>
      <c r="J1550" s="9"/>
      <c r="K1550" s="9"/>
      <c r="L1550" s="9"/>
      <c r="M1550" s="9"/>
      <c r="N1550" s="9"/>
      <c r="O1550" s="9"/>
      <c r="P1550" s="9"/>
      <c r="Q1550" s="9"/>
      <c r="R1550" s="9"/>
      <c r="S1550" s="9"/>
      <c r="T1550" s="9"/>
      <c r="U1550" s="9"/>
      <c r="V1550" s="9"/>
      <c r="W1550" s="9"/>
    </row>
    <row r="1551">
      <c r="A1551" s="123"/>
      <c r="B1551" s="5"/>
      <c r="C1551" s="116"/>
      <c r="D1551" s="9"/>
      <c r="E1551" s="9"/>
      <c r="F1551" s="9"/>
      <c r="G1551" s="9"/>
      <c r="H1551" s="9"/>
      <c r="I1551" s="9"/>
      <c r="J1551" s="9"/>
      <c r="K1551" s="9"/>
      <c r="L1551" s="9"/>
      <c r="M1551" s="9"/>
      <c r="N1551" s="9"/>
      <c r="O1551" s="9"/>
      <c r="P1551" s="9"/>
      <c r="Q1551" s="9"/>
      <c r="R1551" s="9"/>
      <c r="S1551" s="9"/>
      <c r="T1551" s="9"/>
      <c r="U1551" s="9"/>
      <c r="V1551" s="9"/>
      <c r="W1551" s="9"/>
    </row>
    <row r="1552">
      <c r="A1552" s="123"/>
      <c r="B1552" s="5"/>
      <c r="C1552" s="116"/>
      <c r="D1552" s="9"/>
      <c r="E1552" s="9"/>
      <c r="F1552" s="9"/>
      <c r="G1552" s="9"/>
      <c r="H1552" s="9"/>
      <c r="I1552" s="9"/>
      <c r="J1552" s="9"/>
      <c r="K1552" s="9"/>
      <c r="L1552" s="9"/>
      <c r="M1552" s="9"/>
      <c r="N1552" s="9"/>
      <c r="O1552" s="9"/>
      <c r="P1552" s="9"/>
      <c r="Q1552" s="9"/>
      <c r="R1552" s="9"/>
      <c r="S1552" s="9"/>
      <c r="T1552" s="9"/>
      <c r="U1552" s="9"/>
      <c r="V1552" s="9"/>
      <c r="W1552" s="9"/>
    </row>
    <row r="1553">
      <c r="A1553" s="123"/>
      <c r="B1553" s="5"/>
      <c r="C1553" s="116"/>
      <c r="D1553" s="9"/>
      <c r="E1553" s="9"/>
      <c r="F1553" s="9"/>
      <c r="G1553" s="9"/>
      <c r="H1553" s="9"/>
      <c r="I1553" s="9"/>
      <c r="J1553" s="9"/>
      <c r="K1553" s="9"/>
      <c r="L1553" s="9"/>
      <c r="M1553" s="9"/>
      <c r="N1553" s="9"/>
      <c r="O1553" s="9"/>
      <c r="P1553" s="9"/>
      <c r="Q1553" s="9"/>
      <c r="R1553" s="9"/>
      <c r="S1553" s="9"/>
      <c r="T1553" s="9"/>
      <c r="U1553" s="9"/>
      <c r="V1553" s="9"/>
      <c r="W1553" s="9"/>
    </row>
    <row r="1554">
      <c r="A1554" s="123"/>
      <c r="B1554" s="5"/>
      <c r="C1554" s="116"/>
      <c r="D1554" s="9"/>
      <c r="E1554" s="9"/>
      <c r="F1554" s="9"/>
      <c r="G1554" s="9"/>
      <c r="H1554" s="9"/>
      <c r="I1554" s="9"/>
      <c r="J1554" s="9"/>
      <c r="K1554" s="9"/>
      <c r="L1554" s="9"/>
      <c r="M1554" s="9"/>
      <c r="N1554" s="9"/>
      <c r="O1554" s="9"/>
      <c r="P1554" s="9"/>
      <c r="Q1554" s="9"/>
      <c r="R1554" s="9"/>
      <c r="S1554" s="9"/>
      <c r="T1554" s="9"/>
      <c r="U1554" s="9"/>
      <c r="V1554" s="9"/>
      <c r="W1554" s="9"/>
    </row>
    <row r="1555">
      <c r="A1555" s="123"/>
      <c r="B1555" s="5"/>
      <c r="C1555" s="116"/>
      <c r="D1555" s="9"/>
      <c r="E1555" s="9"/>
      <c r="F1555" s="9"/>
      <c r="G1555" s="9"/>
      <c r="H1555" s="9"/>
      <c r="I1555" s="9"/>
      <c r="J1555" s="9"/>
      <c r="K1555" s="9"/>
      <c r="L1555" s="9"/>
      <c r="M1555" s="9"/>
      <c r="N1555" s="9"/>
      <c r="O1555" s="9"/>
      <c r="P1555" s="9"/>
      <c r="Q1555" s="9"/>
      <c r="R1555" s="9"/>
      <c r="S1555" s="9"/>
      <c r="T1555" s="9"/>
      <c r="U1555" s="9"/>
      <c r="V1555" s="9"/>
      <c r="W1555" s="9"/>
    </row>
    <row r="1556">
      <c r="A1556" s="123"/>
      <c r="B1556" s="39"/>
      <c r="C1556" s="116"/>
      <c r="D1556" s="9"/>
      <c r="E1556" s="9"/>
      <c r="F1556" s="9"/>
      <c r="G1556" s="9"/>
      <c r="H1556" s="9"/>
      <c r="I1556" s="9"/>
      <c r="J1556" s="9"/>
      <c r="K1556" s="9"/>
      <c r="L1556" s="9"/>
      <c r="M1556" s="9"/>
      <c r="N1556" s="9"/>
      <c r="O1556" s="9"/>
      <c r="P1556" s="9"/>
      <c r="Q1556" s="9"/>
      <c r="R1556" s="9"/>
      <c r="S1556" s="9"/>
      <c r="T1556" s="9"/>
      <c r="U1556" s="9"/>
      <c r="V1556" s="9"/>
      <c r="W1556" s="9"/>
    </row>
    <row r="1557">
      <c r="A1557" s="123"/>
      <c r="B1557" s="5"/>
      <c r="C1557" s="116"/>
      <c r="D1557" s="9"/>
      <c r="E1557" s="9"/>
      <c r="F1557" s="9"/>
      <c r="G1557" s="9"/>
      <c r="H1557" s="9"/>
      <c r="I1557" s="9"/>
      <c r="J1557" s="9"/>
      <c r="K1557" s="9"/>
      <c r="L1557" s="9"/>
      <c r="M1557" s="9"/>
      <c r="N1557" s="9"/>
      <c r="O1557" s="9"/>
      <c r="P1557" s="9"/>
      <c r="Q1557" s="9"/>
      <c r="R1557" s="9"/>
      <c r="S1557" s="9"/>
      <c r="T1557" s="9"/>
      <c r="U1557" s="9"/>
      <c r="V1557" s="9"/>
      <c r="W1557" s="9"/>
    </row>
    <row r="1558">
      <c r="A1558" s="123"/>
      <c r="B1558" s="5"/>
      <c r="C1558" s="116"/>
      <c r="D1558" s="9"/>
      <c r="E1558" s="9"/>
      <c r="F1558" s="9"/>
      <c r="G1558" s="9"/>
      <c r="H1558" s="9"/>
      <c r="I1558" s="9"/>
      <c r="J1558" s="9"/>
      <c r="K1558" s="9"/>
      <c r="L1558" s="9"/>
      <c r="M1558" s="9"/>
      <c r="N1558" s="9"/>
      <c r="O1558" s="9"/>
      <c r="P1558" s="9"/>
      <c r="Q1558" s="9"/>
      <c r="R1558" s="9"/>
      <c r="S1558" s="9"/>
      <c r="T1558" s="9"/>
      <c r="U1558" s="9"/>
      <c r="V1558" s="9"/>
      <c r="W1558" s="9"/>
    </row>
    <row r="1559">
      <c r="A1559" s="123"/>
      <c r="B1559" s="5"/>
      <c r="C1559" s="116"/>
      <c r="D1559" s="9"/>
      <c r="E1559" s="9"/>
      <c r="F1559" s="9"/>
      <c r="G1559" s="9"/>
      <c r="H1559" s="9"/>
      <c r="I1559" s="9"/>
      <c r="J1559" s="9"/>
      <c r="K1559" s="9"/>
      <c r="L1559" s="9"/>
      <c r="M1559" s="9"/>
      <c r="N1559" s="9"/>
      <c r="O1559" s="9"/>
      <c r="P1559" s="9"/>
      <c r="Q1559" s="9"/>
      <c r="R1559" s="9"/>
      <c r="S1559" s="9"/>
      <c r="T1559" s="9"/>
      <c r="U1559" s="9"/>
      <c r="V1559" s="9"/>
      <c r="W1559" s="9"/>
    </row>
    <row r="1560">
      <c r="A1560" s="123"/>
      <c r="B1560" s="5"/>
      <c r="C1560" s="116"/>
      <c r="D1560" s="9"/>
      <c r="E1560" s="9"/>
      <c r="F1560" s="9"/>
      <c r="G1560" s="9"/>
      <c r="H1560" s="9"/>
      <c r="I1560" s="9"/>
      <c r="J1560" s="9"/>
      <c r="K1560" s="9"/>
      <c r="L1560" s="9"/>
      <c r="M1560" s="9"/>
      <c r="N1560" s="9"/>
      <c r="O1560" s="9"/>
      <c r="P1560" s="9"/>
      <c r="Q1560" s="9"/>
      <c r="R1560" s="9"/>
      <c r="S1560" s="9"/>
      <c r="T1560" s="9"/>
      <c r="U1560" s="9"/>
      <c r="V1560" s="9"/>
      <c r="W1560" s="9"/>
    </row>
    <row r="1561">
      <c r="A1561" s="123"/>
      <c r="B1561" s="5"/>
      <c r="C1561" s="116"/>
      <c r="D1561" s="9"/>
      <c r="E1561" s="9"/>
      <c r="F1561" s="9"/>
      <c r="G1561" s="9"/>
      <c r="H1561" s="9"/>
      <c r="I1561" s="9"/>
      <c r="J1561" s="9"/>
      <c r="K1561" s="9"/>
      <c r="L1561" s="9"/>
      <c r="M1561" s="9"/>
      <c r="N1561" s="9"/>
      <c r="O1561" s="9"/>
      <c r="P1561" s="9"/>
      <c r="Q1561" s="9"/>
      <c r="R1561" s="9"/>
      <c r="S1561" s="9"/>
      <c r="T1561" s="9"/>
      <c r="U1561" s="9"/>
      <c r="V1561" s="9"/>
      <c r="W1561" s="9"/>
    </row>
    <row r="1562">
      <c r="A1562" s="123"/>
      <c r="B1562" s="39"/>
      <c r="C1562" s="116"/>
      <c r="D1562" s="9"/>
      <c r="E1562" s="9"/>
      <c r="F1562" s="9"/>
      <c r="G1562" s="9"/>
      <c r="H1562" s="9"/>
      <c r="I1562" s="9"/>
      <c r="J1562" s="9"/>
      <c r="K1562" s="9"/>
      <c r="L1562" s="9"/>
      <c r="M1562" s="9"/>
      <c r="N1562" s="9"/>
      <c r="O1562" s="9"/>
      <c r="P1562" s="9"/>
      <c r="Q1562" s="9"/>
      <c r="R1562" s="9"/>
      <c r="S1562" s="9"/>
      <c r="T1562" s="9"/>
      <c r="U1562" s="9"/>
      <c r="V1562" s="9"/>
      <c r="W1562" s="9"/>
    </row>
    <row r="1563">
      <c r="A1563" s="123"/>
      <c r="B1563" s="5"/>
      <c r="C1563" s="116"/>
      <c r="D1563" s="9"/>
      <c r="E1563" s="9"/>
      <c r="F1563" s="9"/>
      <c r="G1563" s="9"/>
      <c r="H1563" s="9"/>
      <c r="I1563" s="9"/>
      <c r="J1563" s="9"/>
      <c r="K1563" s="9"/>
      <c r="L1563" s="9"/>
      <c r="M1563" s="9"/>
      <c r="N1563" s="9"/>
      <c r="O1563" s="9"/>
      <c r="P1563" s="9"/>
      <c r="Q1563" s="9"/>
      <c r="R1563" s="9"/>
      <c r="S1563" s="9"/>
      <c r="T1563" s="9"/>
      <c r="U1563" s="9"/>
      <c r="V1563" s="9"/>
      <c r="W1563" s="9"/>
    </row>
    <row r="1564">
      <c r="A1564" s="123"/>
      <c r="B1564" s="5"/>
      <c r="C1564" s="116"/>
      <c r="D1564" s="9"/>
      <c r="E1564" s="9"/>
      <c r="F1564" s="9"/>
      <c r="G1564" s="9"/>
      <c r="H1564" s="9"/>
      <c r="I1564" s="9"/>
      <c r="J1564" s="9"/>
      <c r="K1564" s="9"/>
      <c r="L1564" s="9"/>
      <c r="M1564" s="9"/>
      <c r="N1564" s="9"/>
      <c r="O1564" s="9"/>
      <c r="P1564" s="9"/>
      <c r="Q1564" s="9"/>
      <c r="R1564" s="9"/>
      <c r="S1564" s="9"/>
      <c r="T1564" s="9"/>
      <c r="U1564" s="9"/>
      <c r="V1564" s="9"/>
      <c r="W1564" s="9"/>
    </row>
    <row r="1565">
      <c r="A1565" s="123"/>
      <c r="B1565" s="5"/>
      <c r="C1565" s="116"/>
      <c r="D1565" s="9"/>
      <c r="E1565" s="9"/>
      <c r="F1565" s="9"/>
      <c r="G1565" s="9"/>
      <c r="H1565" s="9"/>
      <c r="I1565" s="9"/>
      <c r="J1565" s="9"/>
      <c r="K1565" s="9"/>
      <c r="L1565" s="9"/>
      <c r="M1565" s="9"/>
      <c r="N1565" s="9"/>
      <c r="O1565" s="9"/>
      <c r="P1565" s="9"/>
      <c r="Q1565" s="9"/>
      <c r="R1565" s="9"/>
      <c r="S1565" s="9"/>
      <c r="T1565" s="9"/>
      <c r="U1565" s="9"/>
      <c r="V1565" s="9"/>
      <c r="W1565" s="9"/>
    </row>
    <row r="1566">
      <c r="A1566" s="123"/>
      <c r="B1566" s="5"/>
      <c r="C1566" s="116"/>
      <c r="D1566" s="9"/>
      <c r="E1566" s="9"/>
      <c r="F1566" s="9"/>
      <c r="G1566" s="9"/>
      <c r="H1566" s="9"/>
      <c r="I1566" s="9"/>
      <c r="J1566" s="9"/>
      <c r="K1566" s="9"/>
      <c r="L1566" s="9"/>
      <c r="M1566" s="9"/>
      <c r="N1566" s="9"/>
      <c r="O1566" s="9"/>
      <c r="P1566" s="9"/>
      <c r="Q1566" s="9"/>
      <c r="R1566" s="9"/>
      <c r="S1566" s="9"/>
      <c r="T1566" s="9"/>
      <c r="U1566" s="9"/>
      <c r="V1566" s="9"/>
      <c r="W1566" s="9"/>
    </row>
    <row r="1567">
      <c r="A1567" s="123"/>
      <c r="B1567" s="5"/>
      <c r="C1567" s="116"/>
      <c r="D1567" s="9"/>
      <c r="E1567" s="9"/>
      <c r="F1567" s="9"/>
      <c r="G1567" s="9"/>
      <c r="H1567" s="9"/>
      <c r="I1567" s="9"/>
      <c r="J1567" s="9"/>
      <c r="K1567" s="9"/>
      <c r="L1567" s="9"/>
      <c r="M1567" s="9"/>
      <c r="N1567" s="9"/>
      <c r="O1567" s="9"/>
      <c r="P1567" s="9"/>
      <c r="Q1567" s="9"/>
      <c r="R1567" s="9"/>
      <c r="S1567" s="9"/>
      <c r="T1567" s="9"/>
      <c r="U1567" s="9"/>
      <c r="V1567" s="9"/>
      <c r="W1567" s="9"/>
    </row>
    <row r="1568">
      <c r="A1568" s="123"/>
      <c r="B1568" s="39"/>
      <c r="C1568" s="116"/>
      <c r="D1568" s="9"/>
      <c r="E1568" s="9"/>
      <c r="F1568" s="9"/>
      <c r="G1568" s="9"/>
      <c r="H1568" s="9"/>
      <c r="I1568" s="9"/>
      <c r="J1568" s="9"/>
      <c r="K1568" s="9"/>
      <c r="L1568" s="9"/>
      <c r="M1568" s="9"/>
      <c r="N1568" s="9"/>
      <c r="O1568" s="9"/>
      <c r="P1568" s="9"/>
      <c r="Q1568" s="9"/>
      <c r="R1568" s="9"/>
      <c r="S1568" s="9"/>
      <c r="T1568" s="9"/>
      <c r="U1568" s="9"/>
      <c r="V1568" s="9"/>
      <c r="W1568" s="9"/>
    </row>
    <row r="1569">
      <c r="A1569" s="123"/>
      <c r="B1569" s="39"/>
      <c r="C1569" s="116"/>
      <c r="D1569" s="9"/>
      <c r="E1569" s="9"/>
      <c r="F1569" s="9"/>
      <c r="G1569" s="9"/>
      <c r="H1569" s="9"/>
      <c r="I1569" s="9"/>
      <c r="J1569" s="9"/>
      <c r="K1569" s="9"/>
      <c r="L1569" s="9"/>
      <c r="M1569" s="9"/>
      <c r="N1569" s="9"/>
      <c r="O1569" s="9"/>
      <c r="P1569" s="9"/>
      <c r="Q1569" s="9"/>
      <c r="R1569" s="9"/>
      <c r="S1569" s="9"/>
      <c r="T1569" s="9"/>
      <c r="U1569" s="9"/>
      <c r="V1569" s="9"/>
      <c r="W1569" s="9"/>
    </row>
    <row r="1570">
      <c r="A1570" s="123"/>
      <c r="B1570" s="39"/>
      <c r="C1570" s="116"/>
      <c r="D1570" s="9"/>
      <c r="E1570" s="9"/>
      <c r="F1570" s="9"/>
      <c r="G1570" s="9"/>
      <c r="H1570" s="9"/>
      <c r="I1570" s="9"/>
      <c r="J1570" s="9"/>
      <c r="K1570" s="9"/>
      <c r="L1570" s="9"/>
      <c r="M1570" s="9"/>
      <c r="N1570" s="9"/>
      <c r="O1570" s="9"/>
      <c r="P1570" s="9"/>
      <c r="Q1570" s="9"/>
      <c r="R1570" s="9"/>
      <c r="S1570" s="9"/>
      <c r="T1570" s="9"/>
      <c r="U1570" s="9"/>
      <c r="V1570" s="9"/>
      <c r="W1570" s="9"/>
    </row>
    <row r="1571">
      <c r="A1571" s="123"/>
      <c r="B1571" s="39"/>
      <c r="C1571" s="116"/>
      <c r="D1571" s="9"/>
      <c r="E1571" s="9"/>
      <c r="F1571" s="9"/>
      <c r="G1571" s="9"/>
      <c r="H1571" s="9"/>
      <c r="I1571" s="9"/>
      <c r="J1571" s="9"/>
      <c r="K1571" s="9"/>
      <c r="L1571" s="9"/>
      <c r="M1571" s="9"/>
      <c r="N1571" s="9"/>
      <c r="O1571" s="9"/>
      <c r="P1571" s="9"/>
      <c r="Q1571" s="9"/>
      <c r="R1571" s="9"/>
      <c r="S1571" s="9"/>
      <c r="T1571" s="9"/>
      <c r="U1571" s="9"/>
      <c r="V1571" s="9"/>
      <c r="W1571" s="9"/>
    </row>
    <row r="1572">
      <c r="A1572" s="123"/>
      <c r="B1572" s="39"/>
      <c r="C1572" s="116"/>
      <c r="D1572" s="9"/>
      <c r="E1572" s="9"/>
      <c r="F1572" s="9"/>
      <c r="G1572" s="9"/>
      <c r="H1572" s="9"/>
      <c r="I1572" s="9"/>
      <c r="J1572" s="9"/>
      <c r="K1572" s="9"/>
      <c r="L1572" s="9"/>
      <c r="M1572" s="9"/>
      <c r="N1572" s="9"/>
      <c r="O1572" s="9"/>
      <c r="P1572" s="9"/>
      <c r="Q1572" s="9"/>
      <c r="R1572" s="9"/>
      <c r="S1572" s="9"/>
      <c r="T1572" s="9"/>
      <c r="U1572" s="9"/>
      <c r="V1572" s="9"/>
      <c r="W1572" s="9"/>
    </row>
    <row r="1573">
      <c r="A1573" s="123"/>
      <c r="B1573" s="5"/>
      <c r="C1573" s="116"/>
      <c r="D1573" s="9"/>
      <c r="E1573" s="9"/>
      <c r="F1573" s="9"/>
      <c r="G1573" s="9"/>
      <c r="H1573" s="9"/>
      <c r="I1573" s="9"/>
      <c r="J1573" s="9"/>
      <c r="K1573" s="9"/>
      <c r="L1573" s="9"/>
      <c r="M1573" s="9"/>
      <c r="N1573" s="9"/>
      <c r="O1573" s="9"/>
      <c r="P1573" s="9"/>
      <c r="Q1573" s="9"/>
      <c r="R1573" s="9"/>
      <c r="S1573" s="9"/>
      <c r="T1573" s="9"/>
      <c r="U1573" s="9"/>
      <c r="V1573" s="9"/>
      <c r="W1573" s="9"/>
    </row>
    <row r="1574">
      <c r="A1574" s="123"/>
      <c r="B1574" s="5"/>
      <c r="C1574" s="116"/>
      <c r="D1574" s="9"/>
      <c r="E1574" s="9"/>
      <c r="F1574" s="9"/>
      <c r="G1574" s="9"/>
      <c r="H1574" s="9"/>
      <c r="I1574" s="9"/>
      <c r="J1574" s="9"/>
      <c r="K1574" s="9"/>
      <c r="L1574" s="9"/>
      <c r="M1574" s="9"/>
      <c r="N1574" s="9"/>
      <c r="O1574" s="9"/>
      <c r="P1574" s="9"/>
      <c r="Q1574" s="9"/>
      <c r="R1574" s="9"/>
      <c r="S1574" s="9"/>
      <c r="T1574" s="9"/>
      <c r="U1574" s="9"/>
      <c r="V1574" s="9"/>
      <c r="W1574" s="9"/>
    </row>
    <row r="1575">
      <c r="A1575" s="123"/>
      <c r="B1575" s="5"/>
      <c r="C1575" s="116"/>
      <c r="D1575" s="9"/>
      <c r="E1575" s="9"/>
      <c r="F1575" s="9"/>
      <c r="G1575" s="9"/>
      <c r="H1575" s="9"/>
      <c r="I1575" s="9"/>
      <c r="J1575" s="9"/>
      <c r="K1575" s="9"/>
      <c r="L1575" s="9"/>
      <c r="M1575" s="9"/>
      <c r="N1575" s="9"/>
      <c r="O1575" s="9"/>
      <c r="P1575" s="9"/>
      <c r="Q1575" s="9"/>
      <c r="R1575" s="9"/>
      <c r="S1575" s="9"/>
      <c r="T1575" s="9"/>
      <c r="U1575" s="9"/>
      <c r="V1575" s="9"/>
      <c r="W1575" s="9"/>
    </row>
    <row r="1576">
      <c r="A1576" s="123"/>
      <c r="B1576" s="120"/>
      <c r="C1576" s="116"/>
      <c r="D1576" s="9"/>
      <c r="E1576" s="9"/>
      <c r="F1576" s="9"/>
      <c r="G1576" s="9"/>
      <c r="H1576" s="9"/>
      <c r="I1576" s="9"/>
      <c r="J1576" s="9"/>
      <c r="K1576" s="9"/>
      <c r="L1576" s="9"/>
      <c r="M1576" s="9"/>
      <c r="N1576" s="9"/>
      <c r="O1576" s="9"/>
      <c r="P1576" s="9"/>
      <c r="Q1576" s="9"/>
      <c r="R1576" s="9"/>
      <c r="S1576" s="9"/>
      <c r="T1576" s="9"/>
      <c r="U1576" s="9"/>
      <c r="V1576" s="9"/>
      <c r="W1576" s="9"/>
    </row>
    <row r="1577">
      <c r="A1577" s="123"/>
      <c r="B1577" s="5"/>
      <c r="C1577" s="116"/>
      <c r="D1577" s="9"/>
      <c r="E1577" s="9"/>
      <c r="F1577" s="9"/>
      <c r="G1577" s="9"/>
      <c r="H1577" s="9"/>
      <c r="I1577" s="9"/>
      <c r="J1577" s="9"/>
      <c r="K1577" s="9"/>
      <c r="L1577" s="9"/>
      <c r="M1577" s="9"/>
      <c r="N1577" s="9"/>
      <c r="O1577" s="9"/>
      <c r="P1577" s="9"/>
      <c r="Q1577" s="9"/>
      <c r="R1577" s="9"/>
      <c r="S1577" s="9"/>
      <c r="T1577" s="9"/>
      <c r="U1577" s="9"/>
      <c r="V1577" s="9"/>
      <c r="W1577" s="9"/>
    </row>
    <row r="1578">
      <c r="A1578" s="123"/>
      <c r="B1578" s="39"/>
      <c r="C1578" s="116"/>
      <c r="D1578" s="9"/>
      <c r="E1578" s="9"/>
      <c r="F1578" s="9"/>
      <c r="G1578" s="9"/>
      <c r="H1578" s="9"/>
      <c r="I1578" s="9"/>
      <c r="J1578" s="9"/>
      <c r="K1578" s="9"/>
      <c r="L1578" s="9"/>
      <c r="M1578" s="9"/>
      <c r="N1578" s="9"/>
      <c r="O1578" s="9"/>
      <c r="P1578" s="9"/>
      <c r="Q1578" s="9"/>
      <c r="R1578" s="9"/>
      <c r="S1578" s="9"/>
      <c r="T1578" s="9"/>
      <c r="U1578" s="9"/>
      <c r="V1578" s="9"/>
      <c r="W1578" s="9"/>
    </row>
    <row r="1579">
      <c r="A1579" s="123"/>
      <c r="B1579" s="5"/>
      <c r="C1579" s="116"/>
      <c r="D1579" s="9"/>
      <c r="E1579" s="9"/>
      <c r="F1579" s="9"/>
      <c r="G1579" s="9"/>
      <c r="H1579" s="9"/>
      <c r="I1579" s="9"/>
      <c r="J1579" s="9"/>
      <c r="K1579" s="9"/>
      <c r="L1579" s="9"/>
      <c r="M1579" s="9"/>
      <c r="N1579" s="9"/>
      <c r="O1579" s="9"/>
      <c r="P1579" s="9"/>
      <c r="Q1579" s="9"/>
      <c r="R1579" s="9"/>
      <c r="S1579" s="9"/>
      <c r="T1579" s="9"/>
      <c r="U1579" s="9"/>
      <c r="V1579" s="9"/>
      <c r="W1579" s="9"/>
    </row>
    <row r="1580">
      <c r="A1580" s="123"/>
      <c r="B1580" s="5"/>
      <c r="C1580" s="116"/>
      <c r="D1580" s="9"/>
      <c r="E1580" s="9"/>
      <c r="F1580" s="9"/>
      <c r="G1580" s="9"/>
      <c r="H1580" s="9"/>
      <c r="I1580" s="9"/>
      <c r="J1580" s="9"/>
      <c r="K1580" s="9"/>
      <c r="L1580" s="9"/>
      <c r="M1580" s="9"/>
      <c r="N1580" s="9"/>
      <c r="O1580" s="9"/>
      <c r="P1580" s="9"/>
      <c r="Q1580" s="9"/>
      <c r="R1580" s="9"/>
      <c r="S1580" s="9"/>
      <c r="T1580" s="9"/>
      <c r="U1580" s="9"/>
      <c r="V1580" s="9"/>
      <c r="W1580" s="9"/>
    </row>
    <row r="1581">
      <c r="A1581" s="123"/>
      <c r="B1581" s="5"/>
      <c r="C1581" s="116"/>
      <c r="D1581" s="9"/>
      <c r="E1581" s="9"/>
      <c r="F1581" s="9"/>
      <c r="G1581" s="9"/>
      <c r="H1581" s="9"/>
      <c r="I1581" s="9"/>
      <c r="J1581" s="9"/>
      <c r="K1581" s="9"/>
      <c r="L1581" s="9"/>
      <c r="M1581" s="9"/>
      <c r="N1581" s="9"/>
      <c r="O1581" s="9"/>
      <c r="P1581" s="9"/>
      <c r="Q1581" s="9"/>
      <c r="R1581" s="9"/>
      <c r="S1581" s="9"/>
      <c r="T1581" s="9"/>
      <c r="U1581" s="9"/>
      <c r="V1581" s="9"/>
      <c r="W1581" s="9"/>
    </row>
    <row r="1582">
      <c r="A1582" s="123"/>
      <c r="B1582" s="5"/>
      <c r="C1582" s="116"/>
      <c r="D1582" s="9"/>
      <c r="E1582" s="9"/>
      <c r="F1582" s="9"/>
      <c r="G1582" s="9"/>
      <c r="H1582" s="9"/>
      <c r="I1582" s="9"/>
      <c r="J1582" s="9"/>
      <c r="K1582" s="9"/>
      <c r="L1582" s="9"/>
      <c r="M1582" s="9"/>
      <c r="N1582" s="9"/>
      <c r="O1582" s="9"/>
      <c r="P1582" s="9"/>
      <c r="Q1582" s="9"/>
      <c r="R1582" s="9"/>
      <c r="S1582" s="9"/>
      <c r="T1582" s="9"/>
      <c r="U1582" s="9"/>
      <c r="V1582" s="9"/>
      <c r="W1582" s="9"/>
    </row>
    <row r="1583">
      <c r="A1583" s="123"/>
      <c r="B1583" s="39"/>
      <c r="C1583" s="116"/>
      <c r="D1583" s="9"/>
      <c r="E1583" s="9"/>
      <c r="F1583" s="9"/>
      <c r="G1583" s="9"/>
      <c r="H1583" s="9"/>
      <c r="I1583" s="9"/>
      <c r="J1583" s="9"/>
      <c r="K1583" s="9"/>
      <c r="L1583" s="9"/>
      <c r="M1583" s="9"/>
      <c r="N1583" s="9"/>
      <c r="O1583" s="9"/>
      <c r="P1583" s="9"/>
      <c r="Q1583" s="9"/>
      <c r="R1583" s="9"/>
      <c r="S1583" s="9"/>
      <c r="T1583" s="9"/>
      <c r="U1583" s="9"/>
      <c r="V1583" s="9"/>
      <c r="W1583" s="9"/>
    </row>
    <row r="1584">
      <c r="A1584" s="123"/>
      <c r="B1584" s="5"/>
      <c r="C1584" s="116"/>
      <c r="D1584" s="9"/>
      <c r="E1584" s="9"/>
      <c r="F1584" s="9"/>
      <c r="G1584" s="9"/>
      <c r="H1584" s="9"/>
      <c r="I1584" s="9"/>
      <c r="J1584" s="9"/>
      <c r="K1584" s="9"/>
      <c r="L1584" s="9"/>
      <c r="M1584" s="9"/>
      <c r="N1584" s="9"/>
      <c r="O1584" s="9"/>
      <c r="P1584" s="9"/>
      <c r="Q1584" s="9"/>
      <c r="R1584" s="9"/>
      <c r="S1584" s="9"/>
      <c r="T1584" s="9"/>
      <c r="U1584" s="9"/>
      <c r="V1584" s="9"/>
      <c r="W1584" s="9"/>
    </row>
    <row r="1585">
      <c r="A1585" s="123"/>
      <c r="B1585" s="5"/>
      <c r="C1585" s="116"/>
      <c r="D1585" s="9"/>
      <c r="E1585" s="9"/>
      <c r="F1585" s="9"/>
      <c r="G1585" s="9"/>
      <c r="H1585" s="9"/>
      <c r="I1585" s="9"/>
      <c r="J1585" s="9"/>
      <c r="K1585" s="9"/>
      <c r="L1585" s="9"/>
      <c r="M1585" s="9"/>
      <c r="N1585" s="9"/>
      <c r="O1585" s="9"/>
      <c r="P1585" s="9"/>
      <c r="Q1585" s="9"/>
      <c r="R1585" s="9"/>
      <c r="S1585" s="9"/>
      <c r="T1585" s="9"/>
      <c r="U1585" s="9"/>
      <c r="V1585" s="9"/>
      <c r="W1585" s="9"/>
    </row>
    <row r="1586">
      <c r="A1586" s="123"/>
      <c r="B1586" s="5"/>
      <c r="C1586" s="116"/>
      <c r="D1586" s="9"/>
      <c r="E1586" s="9"/>
      <c r="F1586" s="9"/>
      <c r="G1586" s="9"/>
      <c r="H1586" s="9"/>
      <c r="I1586" s="9"/>
      <c r="J1586" s="9"/>
      <c r="K1586" s="9"/>
      <c r="L1586" s="9"/>
      <c r="M1586" s="9"/>
      <c r="N1586" s="9"/>
      <c r="O1586" s="9"/>
      <c r="P1586" s="9"/>
      <c r="Q1586" s="9"/>
      <c r="R1586" s="9"/>
      <c r="S1586" s="9"/>
      <c r="T1586" s="9"/>
      <c r="U1586" s="9"/>
      <c r="V1586" s="9"/>
      <c r="W1586" s="9"/>
    </row>
    <row r="1587">
      <c r="A1587" s="123"/>
      <c r="B1587" s="5"/>
      <c r="C1587" s="116"/>
      <c r="D1587" s="9"/>
      <c r="E1587" s="9"/>
      <c r="F1587" s="9"/>
      <c r="G1587" s="9"/>
      <c r="H1587" s="9"/>
      <c r="I1587" s="9"/>
      <c r="J1587" s="9"/>
      <c r="K1587" s="9"/>
      <c r="L1587" s="9"/>
      <c r="M1587" s="9"/>
      <c r="N1587" s="9"/>
      <c r="O1587" s="9"/>
      <c r="P1587" s="9"/>
      <c r="Q1587" s="9"/>
      <c r="R1587" s="9"/>
      <c r="S1587" s="9"/>
      <c r="T1587" s="9"/>
      <c r="U1587" s="9"/>
      <c r="V1587" s="9"/>
      <c r="W1587" s="9"/>
    </row>
    <row r="1588">
      <c r="A1588" s="123"/>
      <c r="B1588" s="5"/>
      <c r="C1588" s="116"/>
      <c r="D1588" s="9"/>
      <c r="E1588" s="9"/>
      <c r="F1588" s="9"/>
      <c r="G1588" s="9"/>
      <c r="H1588" s="9"/>
      <c r="I1588" s="9"/>
      <c r="J1588" s="9"/>
      <c r="K1588" s="9"/>
      <c r="L1588" s="9"/>
      <c r="M1588" s="9"/>
      <c r="N1588" s="9"/>
      <c r="O1588" s="9"/>
      <c r="P1588" s="9"/>
      <c r="Q1588" s="9"/>
      <c r="R1588" s="9"/>
      <c r="S1588" s="9"/>
      <c r="T1588" s="9"/>
      <c r="U1588" s="9"/>
      <c r="V1588" s="9"/>
      <c r="W1588" s="9"/>
    </row>
    <row r="1589">
      <c r="A1589" s="123"/>
      <c r="B1589" s="5"/>
      <c r="C1589" s="116"/>
      <c r="D1589" s="9"/>
      <c r="E1589" s="9"/>
      <c r="F1589" s="9"/>
      <c r="G1589" s="9"/>
      <c r="H1589" s="9"/>
      <c r="I1589" s="9"/>
      <c r="J1589" s="9"/>
      <c r="K1589" s="9"/>
      <c r="L1589" s="9"/>
      <c r="M1589" s="9"/>
      <c r="N1589" s="9"/>
      <c r="O1589" s="9"/>
      <c r="P1589" s="9"/>
      <c r="Q1589" s="9"/>
      <c r="R1589" s="9"/>
      <c r="S1589" s="9"/>
      <c r="T1589" s="9"/>
      <c r="U1589" s="9"/>
      <c r="V1589" s="9"/>
      <c r="W1589" s="9"/>
    </row>
    <row r="1590">
      <c r="A1590" s="123"/>
      <c r="B1590" s="39"/>
      <c r="C1590" s="116"/>
      <c r="D1590" s="9"/>
      <c r="E1590" s="9"/>
      <c r="F1590" s="9"/>
      <c r="G1590" s="9"/>
      <c r="H1590" s="9"/>
      <c r="I1590" s="9"/>
      <c r="J1590" s="9"/>
      <c r="K1590" s="9"/>
      <c r="L1590" s="9"/>
      <c r="M1590" s="9"/>
      <c r="N1590" s="9"/>
      <c r="O1590" s="9"/>
      <c r="P1590" s="9"/>
      <c r="Q1590" s="9"/>
      <c r="R1590" s="9"/>
      <c r="S1590" s="9"/>
      <c r="T1590" s="9"/>
      <c r="U1590" s="9"/>
      <c r="V1590" s="9"/>
      <c r="W1590" s="9"/>
    </row>
    <row r="1591">
      <c r="A1591" s="123"/>
      <c r="B1591" s="5"/>
      <c r="C1591" s="116"/>
      <c r="D1591" s="9"/>
      <c r="E1591" s="9"/>
      <c r="F1591" s="9"/>
      <c r="G1591" s="9"/>
      <c r="H1591" s="9"/>
      <c r="I1591" s="9"/>
      <c r="J1591" s="9"/>
      <c r="K1591" s="9"/>
      <c r="L1591" s="9"/>
      <c r="M1591" s="9"/>
      <c r="N1591" s="9"/>
      <c r="O1591" s="9"/>
      <c r="P1591" s="9"/>
      <c r="Q1591" s="9"/>
      <c r="R1591" s="9"/>
      <c r="S1591" s="9"/>
      <c r="T1591" s="9"/>
      <c r="U1591" s="9"/>
      <c r="V1591" s="9"/>
      <c r="W1591" s="9"/>
    </row>
    <row r="1592">
      <c r="A1592" s="123"/>
      <c r="B1592" s="5"/>
      <c r="C1592" s="116"/>
      <c r="D1592" s="9"/>
      <c r="E1592" s="9"/>
      <c r="F1592" s="9"/>
      <c r="G1592" s="9"/>
      <c r="H1592" s="9"/>
      <c r="I1592" s="9"/>
      <c r="J1592" s="9"/>
      <c r="K1592" s="9"/>
      <c r="L1592" s="9"/>
      <c r="M1592" s="9"/>
      <c r="N1592" s="9"/>
      <c r="O1592" s="9"/>
      <c r="P1592" s="9"/>
      <c r="Q1592" s="9"/>
      <c r="R1592" s="9"/>
      <c r="S1592" s="9"/>
      <c r="T1592" s="9"/>
      <c r="U1592" s="9"/>
      <c r="V1592" s="9"/>
      <c r="W1592" s="9"/>
    </row>
    <row r="1593">
      <c r="A1593" s="123"/>
      <c r="B1593" s="5"/>
      <c r="C1593" s="116"/>
      <c r="D1593" s="9"/>
      <c r="E1593" s="9"/>
      <c r="F1593" s="9"/>
      <c r="G1593" s="9"/>
      <c r="H1593" s="9"/>
      <c r="I1593" s="9"/>
      <c r="J1593" s="9"/>
      <c r="K1593" s="9"/>
      <c r="L1593" s="9"/>
      <c r="M1593" s="9"/>
      <c r="N1593" s="9"/>
      <c r="O1593" s="9"/>
      <c r="P1593" s="9"/>
      <c r="Q1593" s="9"/>
      <c r="R1593" s="9"/>
      <c r="S1593" s="9"/>
      <c r="T1593" s="9"/>
      <c r="U1593" s="9"/>
      <c r="V1593" s="9"/>
      <c r="W1593" s="9"/>
    </row>
    <row r="1594">
      <c r="A1594" s="123"/>
      <c r="B1594" s="39"/>
      <c r="C1594" s="116"/>
      <c r="D1594" s="9"/>
      <c r="E1594" s="9"/>
      <c r="F1594" s="9"/>
      <c r="G1594" s="9"/>
      <c r="H1594" s="9"/>
      <c r="I1594" s="9"/>
      <c r="J1594" s="9"/>
      <c r="K1594" s="9"/>
      <c r="L1594" s="9"/>
      <c r="M1594" s="9"/>
      <c r="N1594" s="9"/>
      <c r="O1594" s="9"/>
      <c r="P1594" s="9"/>
      <c r="Q1594" s="9"/>
      <c r="R1594" s="9"/>
      <c r="S1594" s="9"/>
      <c r="T1594" s="9"/>
      <c r="U1594" s="9"/>
      <c r="V1594" s="9"/>
      <c r="W1594" s="9"/>
    </row>
    <row r="1595">
      <c r="A1595" s="123"/>
      <c r="B1595" s="5"/>
      <c r="C1595" s="116"/>
      <c r="D1595" s="9"/>
      <c r="E1595" s="9"/>
      <c r="F1595" s="9"/>
      <c r="G1595" s="9"/>
      <c r="H1595" s="9"/>
      <c r="I1595" s="9"/>
      <c r="J1595" s="9"/>
      <c r="K1595" s="9"/>
      <c r="L1595" s="9"/>
      <c r="M1595" s="9"/>
      <c r="N1595" s="9"/>
      <c r="O1595" s="9"/>
      <c r="P1595" s="9"/>
      <c r="Q1595" s="9"/>
      <c r="R1595" s="9"/>
      <c r="S1595" s="9"/>
      <c r="T1595" s="9"/>
      <c r="U1595" s="9"/>
      <c r="V1595" s="9"/>
      <c r="W1595" s="9"/>
    </row>
    <row r="1596">
      <c r="A1596" s="123"/>
      <c r="B1596" s="5"/>
      <c r="C1596" s="116"/>
      <c r="D1596" s="9"/>
      <c r="E1596" s="9"/>
      <c r="F1596" s="9"/>
      <c r="G1596" s="9"/>
      <c r="H1596" s="9"/>
      <c r="I1596" s="9"/>
      <c r="J1596" s="9"/>
      <c r="K1596" s="9"/>
      <c r="L1596" s="9"/>
      <c r="M1596" s="9"/>
      <c r="N1596" s="9"/>
      <c r="O1596" s="9"/>
      <c r="P1596" s="9"/>
      <c r="Q1596" s="9"/>
      <c r="R1596" s="9"/>
      <c r="S1596" s="9"/>
      <c r="T1596" s="9"/>
      <c r="U1596" s="9"/>
      <c r="V1596" s="9"/>
      <c r="W1596" s="9"/>
    </row>
    <row r="1597">
      <c r="A1597" s="123"/>
      <c r="B1597" s="5"/>
      <c r="C1597" s="116"/>
      <c r="D1597" s="9"/>
      <c r="E1597" s="9"/>
      <c r="F1597" s="9"/>
      <c r="G1597" s="9"/>
      <c r="H1597" s="9"/>
      <c r="I1597" s="9"/>
      <c r="J1597" s="9"/>
      <c r="K1597" s="9"/>
      <c r="L1597" s="9"/>
      <c r="M1597" s="9"/>
      <c r="N1597" s="9"/>
      <c r="O1597" s="9"/>
      <c r="P1597" s="9"/>
      <c r="Q1597" s="9"/>
      <c r="R1597" s="9"/>
      <c r="S1597" s="9"/>
      <c r="T1597" s="9"/>
      <c r="U1597" s="9"/>
      <c r="V1597" s="9"/>
      <c r="W1597" s="9"/>
    </row>
    <row r="1598">
      <c r="A1598" s="123"/>
      <c r="B1598" s="5"/>
      <c r="C1598" s="116"/>
      <c r="D1598" s="9"/>
      <c r="E1598" s="9"/>
      <c r="F1598" s="9"/>
      <c r="G1598" s="9"/>
      <c r="H1598" s="9"/>
      <c r="I1598" s="9"/>
      <c r="J1598" s="9"/>
      <c r="K1598" s="9"/>
      <c r="L1598" s="9"/>
      <c r="M1598" s="9"/>
      <c r="N1598" s="9"/>
      <c r="O1598" s="9"/>
      <c r="P1598" s="9"/>
      <c r="Q1598" s="9"/>
      <c r="R1598" s="9"/>
      <c r="S1598" s="9"/>
      <c r="T1598" s="9"/>
      <c r="U1598" s="9"/>
      <c r="V1598" s="9"/>
      <c r="W1598" s="9"/>
    </row>
    <row r="1599">
      <c r="A1599" s="123"/>
      <c r="B1599" s="5"/>
      <c r="C1599" s="116"/>
      <c r="D1599" s="9"/>
      <c r="E1599" s="9"/>
      <c r="F1599" s="9"/>
      <c r="G1599" s="9"/>
      <c r="H1599" s="9"/>
      <c r="I1599" s="9"/>
      <c r="J1599" s="9"/>
      <c r="K1599" s="9"/>
      <c r="L1599" s="9"/>
      <c r="M1599" s="9"/>
      <c r="N1599" s="9"/>
      <c r="O1599" s="9"/>
      <c r="P1599" s="9"/>
      <c r="Q1599" s="9"/>
      <c r="R1599" s="9"/>
      <c r="S1599" s="9"/>
      <c r="T1599" s="9"/>
      <c r="U1599" s="9"/>
      <c r="V1599" s="9"/>
      <c r="W1599" s="9"/>
    </row>
    <row r="1600">
      <c r="A1600" s="123"/>
      <c r="B1600" s="5"/>
      <c r="C1600" s="116"/>
      <c r="D1600" s="9"/>
      <c r="E1600" s="9"/>
      <c r="F1600" s="9"/>
      <c r="G1600" s="9"/>
      <c r="H1600" s="9"/>
      <c r="I1600" s="9"/>
      <c r="J1600" s="9"/>
      <c r="K1600" s="9"/>
      <c r="L1600" s="9"/>
      <c r="M1600" s="9"/>
      <c r="N1600" s="9"/>
      <c r="O1600" s="9"/>
      <c r="P1600" s="9"/>
      <c r="Q1600" s="9"/>
      <c r="R1600" s="9"/>
      <c r="S1600" s="9"/>
      <c r="T1600" s="9"/>
      <c r="U1600" s="9"/>
      <c r="V1600" s="9"/>
      <c r="W1600" s="9"/>
    </row>
    <row r="1601">
      <c r="A1601" s="123"/>
      <c r="B1601" s="39"/>
      <c r="C1601" s="116"/>
      <c r="D1601" s="9"/>
      <c r="E1601" s="9"/>
      <c r="F1601" s="9"/>
      <c r="G1601" s="9"/>
      <c r="H1601" s="9"/>
      <c r="I1601" s="9"/>
      <c r="J1601" s="9"/>
      <c r="K1601" s="9"/>
      <c r="L1601" s="9"/>
      <c r="M1601" s="9"/>
      <c r="N1601" s="9"/>
      <c r="O1601" s="9"/>
      <c r="P1601" s="9"/>
      <c r="Q1601" s="9"/>
      <c r="R1601" s="9"/>
      <c r="S1601" s="9"/>
      <c r="T1601" s="9"/>
      <c r="U1601" s="9"/>
      <c r="V1601" s="9"/>
      <c r="W1601" s="9"/>
    </row>
    <row r="1602">
      <c r="A1602" s="123"/>
      <c r="B1602" s="5"/>
      <c r="C1602" s="116"/>
      <c r="D1602" s="9"/>
      <c r="E1602" s="9"/>
      <c r="F1602" s="9"/>
      <c r="G1602" s="9"/>
      <c r="H1602" s="9"/>
      <c r="I1602" s="9"/>
      <c r="J1602" s="9"/>
      <c r="K1602" s="9"/>
      <c r="L1602" s="9"/>
      <c r="M1602" s="9"/>
      <c r="N1602" s="9"/>
      <c r="O1602" s="9"/>
      <c r="P1602" s="9"/>
      <c r="Q1602" s="9"/>
      <c r="R1602" s="9"/>
      <c r="S1602" s="9"/>
      <c r="T1602" s="9"/>
      <c r="U1602" s="9"/>
      <c r="V1602" s="9"/>
      <c r="W1602" s="9"/>
    </row>
    <row r="1603">
      <c r="A1603" s="123"/>
      <c r="B1603" s="39"/>
      <c r="C1603" s="116"/>
      <c r="D1603" s="9"/>
      <c r="E1603" s="9"/>
      <c r="F1603" s="9"/>
      <c r="G1603" s="9"/>
      <c r="H1603" s="9"/>
      <c r="I1603" s="9"/>
      <c r="J1603" s="9"/>
      <c r="K1603" s="9"/>
      <c r="L1603" s="9"/>
      <c r="M1603" s="9"/>
      <c r="N1603" s="9"/>
      <c r="O1603" s="9"/>
      <c r="P1603" s="9"/>
      <c r="Q1603" s="9"/>
      <c r="R1603" s="9"/>
      <c r="S1603" s="9"/>
      <c r="T1603" s="9"/>
      <c r="U1603" s="9"/>
      <c r="V1603" s="9"/>
      <c r="W1603" s="9"/>
    </row>
    <row r="1604">
      <c r="A1604" s="123"/>
      <c r="B1604" s="39"/>
      <c r="C1604" s="116"/>
      <c r="D1604" s="9"/>
      <c r="E1604" s="9"/>
      <c r="F1604" s="9"/>
      <c r="G1604" s="9"/>
      <c r="H1604" s="9"/>
      <c r="I1604" s="9"/>
      <c r="J1604" s="9"/>
      <c r="K1604" s="9"/>
      <c r="L1604" s="9"/>
      <c r="M1604" s="9"/>
      <c r="N1604" s="9"/>
      <c r="O1604" s="9"/>
      <c r="P1604" s="9"/>
      <c r="Q1604" s="9"/>
      <c r="R1604" s="9"/>
      <c r="S1604" s="9"/>
      <c r="T1604" s="9"/>
      <c r="U1604" s="9"/>
      <c r="V1604" s="9"/>
      <c r="W1604" s="9"/>
    </row>
    <row r="1605">
      <c r="A1605" s="123"/>
      <c r="B1605" s="39"/>
      <c r="C1605" s="116"/>
      <c r="D1605" s="9"/>
      <c r="E1605" s="9"/>
      <c r="F1605" s="9"/>
      <c r="G1605" s="9"/>
      <c r="H1605" s="9"/>
      <c r="I1605" s="9"/>
      <c r="J1605" s="9"/>
      <c r="K1605" s="9"/>
      <c r="L1605" s="9"/>
      <c r="M1605" s="9"/>
      <c r="N1605" s="9"/>
      <c r="O1605" s="9"/>
      <c r="P1605" s="9"/>
      <c r="Q1605" s="9"/>
      <c r="R1605" s="9"/>
      <c r="S1605" s="9"/>
      <c r="T1605" s="9"/>
      <c r="U1605" s="9"/>
      <c r="V1605" s="9"/>
      <c r="W1605" s="9"/>
    </row>
    <row r="1606">
      <c r="A1606" s="123"/>
      <c r="B1606" s="39"/>
      <c r="C1606" s="116"/>
      <c r="D1606" s="9"/>
      <c r="E1606" s="9"/>
      <c r="F1606" s="9"/>
      <c r="G1606" s="9"/>
      <c r="H1606" s="9"/>
      <c r="I1606" s="9"/>
      <c r="J1606" s="9"/>
      <c r="K1606" s="9"/>
      <c r="L1606" s="9"/>
      <c r="M1606" s="9"/>
      <c r="N1606" s="9"/>
      <c r="O1606" s="9"/>
      <c r="P1606" s="9"/>
      <c r="Q1606" s="9"/>
      <c r="R1606" s="9"/>
      <c r="S1606" s="9"/>
      <c r="T1606" s="9"/>
      <c r="U1606" s="9"/>
      <c r="V1606" s="9"/>
      <c r="W1606" s="9"/>
    </row>
    <row r="1607">
      <c r="A1607" s="123"/>
      <c r="B1607" s="39"/>
      <c r="C1607" s="116"/>
      <c r="D1607" s="9"/>
      <c r="E1607" s="9"/>
      <c r="F1607" s="9"/>
      <c r="G1607" s="9"/>
      <c r="H1607" s="9"/>
      <c r="I1607" s="9"/>
      <c r="J1607" s="9"/>
      <c r="K1607" s="9"/>
      <c r="L1607" s="9"/>
      <c r="M1607" s="9"/>
      <c r="N1607" s="9"/>
      <c r="O1607" s="9"/>
      <c r="P1607" s="9"/>
      <c r="Q1607" s="9"/>
      <c r="R1607" s="9"/>
      <c r="S1607" s="9"/>
      <c r="T1607" s="9"/>
      <c r="U1607" s="9"/>
      <c r="V1607" s="9"/>
      <c r="W1607" s="9"/>
    </row>
    <row r="1608">
      <c r="A1608" s="123"/>
      <c r="B1608" s="39"/>
      <c r="C1608" s="116"/>
      <c r="D1608" s="9"/>
      <c r="E1608" s="9"/>
      <c r="F1608" s="9"/>
      <c r="G1608" s="9"/>
      <c r="H1608" s="9"/>
      <c r="I1608" s="9"/>
      <c r="J1608" s="9"/>
      <c r="K1608" s="9"/>
      <c r="L1608" s="9"/>
      <c r="M1608" s="9"/>
      <c r="N1608" s="9"/>
      <c r="O1608" s="9"/>
      <c r="P1608" s="9"/>
      <c r="Q1608" s="9"/>
      <c r="R1608" s="9"/>
      <c r="S1608" s="9"/>
      <c r="T1608" s="9"/>
      <c r="U1608" s="9"/>
      <c r="V1608" s="9"/>
      <c r="W1608" s="9"/>
    </row>
    <row r="1609">
      <c r="A1609" s="123"/>
      <c r="B1609" s="5"/>
      <c r="C1609" s="116"/>
      <c r="D1609" s="9"/>
      <c r="E1609" s="9"/>
      <c r="F1609" s="9"/>
      <c r="G1609" s="9"/>
      <c r="H1609" s="9"/>
      <c r="I1609" s="9"/>
      <c r="J1609" s="9"/>
      <c r="K1609" s="9"/>
      <c r="L1609" s="9"/>
      <c r="M1609" s="9"/>
      <c r="N1609" s="9"/>
      <c r="O1609" s="9"/>
      <c r="P1609" s="9"/>
      <c r="Q1609" s="9"/>
      <c r="R1609" s="9"/>
      <c r="S1609" s="9"/>
      <c r="T1609" s="9"/>
      <c r="U1609" s="9"/>
      <c r="V1609" s="9"/>
      <c r="W1609" s="9"/>
    </row>
    <row r="1610">
      <c r="A1610" s="123"/>
      <c r="B1610" s="39"/>
      <c r="C1610" s="116"/>
      <c r="D1610" s="9"/>
      <c r="E1610" s="9"/>
      <c r="F1610" s="9"/>
      <c r="G1610" s="9"/>
      <c r="H1610" s="9"/>
      <c r="I1610" s="9"/>
      <c r="J1610" s="9"/>
      <c r="K1610" s="9"/>
      <c r="L1610" s="9"/>
      <c r="M1610" s="9"/>
      <c r="N1610" s="9"/>
      <c r="O1610" s="9"/>
      <c r="P1610" s="9"/>
      <c r="Q1610" s="9"/>
      <c r="R1610" s="9"/>
      <c r="S1610" s="9"/>
      <c r="T1610" s="9"/>
      <c r="U1610" s="9"/>
      <c r="V1610" s="9"/>
      <c r="W1610" s="9"/>
    </row>
    <row r="1611">
      <c r="A1611" s="123"/>
      <c r="B1611" s="5"/>
      <c r="C1611" s="116"/>
      <c r="D1611" s="9"/>
      <c r="E1611" s="9"/>
      <c r="F1611" s="9"/>
      <c r="G1611" s="9"/>
      <c r="H1611" s="9"/>
      <c r="I1611" s="9"/>
      <c r="J1611" s="9"/>
      <c r="K1611" s="9"/>
      <c r="L1611" s="9"/>
      <c r="M1611" s="9"/>
      <c r="N1611" s="9"/>
      <c r="O1611" s="9"/>
      <c r="P1611" s="9"/>
      <c r="Q1611" s="9"/>
      <c r="R1611" s="9"/>
      <c r="S1611" s="9"/>
      <c r="T1611" s="9"/>
      <c r="U1611" s="9"/>
      <c r="V1611" s="9"/>
      <c r="W1611" s="9"/>
    </row>
    <row r="1612">
      <c r="A1612" s="123"/>
      <c r="B1612" s="5"/>
      <c r="C1612" s="116"/>
      <c r="D1612" s="9"/>
      <c r="E1612" s="9"/>
      <c r="F1612" s="9"/>
      <c r="G1612" s="9"/>
      <c r="H1612" s="9"/>
      <c r="I1612" s="9"/>
      <c r="J1612" s="9"/>
      <c r="K1612" s="9"/>
      <c r="L1612" s="9"/>
      <c r="M1612" s="9"/>
      <c r="N1612" s="9"/>
      <c r="O1612" s="9"/>
      <c r="P1612" s="9"/>
      <c r="Q1612" s="9"/>
      <c r="R1612" s="9"/>
      <c r="S1612" s="9"/>
      <c r="T1612" s="9"/>
      <c r="U1612" s="9"/>
      <c r="V1612" s="9"/>
      <c r="W1612" s="9"/>
    </row>
    <row r="1613">
      <c r="A1613" s="123"/>
      <c r="B1613" s="5"/>
      <c r="C1613" s="116"/>
      <c r="D1613" s="9"/>
      <c r="E1613" s="9"/>
      <c r="F1613" s="9"/>
      <c r="G1613" s="9"/>
      <c r="H1613" s="9"/>
      <c r="I1613" s="9"/>
      <c r="J1613" s="9"/>
      <c r="K1613" s="9"/>
      <c r="L1613" s="9"/>
      <c r="M1613" s="9"/>
      <c r="N1613" s="9"/>
      <c r="O1613" s="9"/>
      <c r="P1613" s="9"/>
      <c r="Q1613" s="9"/>
      <c r="R1613" s="9"/>
      <c r="S1613" s="9"/>
      <c r="T1613" s="9"/>
      <c r="U1613" s="9"/>
      <c r="V1613" s="9"/>
      <c r="W1613" s="9"/>
    </row>
    <row r="1614">
      <c r="A1614" s="123"/>
      <c r="B1614" s="39"/>
      <c r="C1614" s="116"/>
      <c r="D1614" s="9"/>
      <c r="E1614" s="9"/>
      <c r="F1614" s="9"/>
      <c r="G1614" s="9"/>
      <c r="H1614" s="9"/>
      <c r="I1614" s="9"/>
      <c r="J1614" s="9"/>
      <c r="K1614" s="9"/>
      <c r="L1614" s="9"/>
      <c r="M1614" s="9"/>
      <c r="N1614" s="9"/>
      <c r="O1614" s="9"/>
      <c r="P1614" s="9"/>
      <c r="Q1614" s="9"/>
      <c r="R1614" s="9"/>
      <c r="S1614" s="9"/>
      <c r="T1614" s="9"/>
      <c r="U1614" s="9"/>
      <c r="V1614" s="9"/>
      <c r="W1614" s="9"/>
    </row>
    <row r="1615">
      <c r="A1615" s="123"/>
      <c r="B1615" s="39"/>
      <c r="C1615" s="116"/>
      <c r="D1615" s="9"/>
      <c r="E1615" s="9"/>
      <c r="F1615" s="9"/>
      <c r="G1615" s="9"/>
      <c r="H1615" s="9"/>
      <c r="I1615" s="9"/>
      <c r="J1615" s="9"/>
      <c r="K1615" s="9"/>
      <c r="L1615" s="9"/>
      <c r="M1615" s="9"/>
      <c r="N1615" s="9"/>
      <c r="O1615" s="9"/>
      <c r="P1615" s="9"/>
      <c r="Q1615" s="9"/>
      <c r="R1615" s="9"/>
      <c r="S1615" s="9"/>
      <c r="T1615" s="9"/>
      <c r="U1615" s="9"/>
      <c r="V1615" s="9"/>
      <c r="W1615" s="9"/>
    </row>
    <row r="1616">
      <c r="A1616" s="123"/>
      <c r="B1616" s="39"/>
      <c r="C1616" s="116"/>
      <c r="D1616" s="9"/>
      <c r="E1616" s="9"/>
      <c r="F1616" s="9"/>
      <c r="G1616" s="9"/>
      <c r="H1616" s="9"/>
      <c r="I1616" s="9"/>
      <c r="J1616" s="9"/>
      <c r="K1616" s="9"/>
      <c r="L1616" s="9"/>
      <c r="M1616" s="9"/>
      <c r="N1616" s="9"/>
      <c r="O1616" s="9"/>
      <c r="P1616" s="9"/>
      <c r="Q1616" s="9"/>
      <c r="R1616" s="9"/>
      <c r="S1616" s="9"/>
      <c r="T1616" s="9"/>
      <c r="U1616" s="9"/>
      <c r="V1616" s="9"/>
      <c r="W1616" s="9"/>
    </row>
    <row r="1617">
      <c r="A1617" s="123"/>
      <c r="B1617" s="39"/>
      <c r="C1617" s="116"/>
      <c r="D1617" s="9"/>
      <c r="E1617" s="9"/>
      <c r="F1617" s="9"/>
      <c r="G1617" s="9"/>
      <c r="H1617" s="9"/>
      <c r="I1617" s="9"/>
      <c r="J1617" s="9"/>
      <c r="K1617" s="9"/>
      <c r="L1617" s="9"/>
      <c r="M1617" s="9"/>
      <c r="N1617" s="9"/>
      <c r="O1617" s="9"/>
      <c r="P1617" s="9"/>
      <c r="Q1617" s="9"/>
      <c r="R1617" s="9"/>
      <c r="S1617" s="9"/>
      <c r="T1617" s="9"/>
      <c r="U1617" s="9"/>
      <c r="V1617" s="9"/>
      <c r="W1617" s="9"/>
    </row>
    <row r="1618">
      <c r="A1618" s="123"/>
      <c r="B1618" s="5"/>
      <c r="C1618" s="116"/>
      <c r="D1618" s="9"/>
      <c r="E1618" s="9"/>
      <c r="F1618" s="9"/>
      <c r="G1618" s="9"/>
      <c r="H1618" s="9"/>
      <c r="I1618" s="9"/>
      <c r="J1618" s="9"/>
      <c r="K1618" s="9"/>
      <c r="L1618" s="9"/>
      <c r="M1618" s="9"/>
      <c r="N1618" s="9"/>
      <c r="O1618" s="9"/>
      <c r="P1618" s="9"/>
      <c r="Q1618" s="9"/>
      <c r="R1618" s="9"/>
      <c r="S1618" s="9"/>
      <c r="T1618" s="9"/>
      <c r="U1618" s="9"/>
      <c r="V1618" s="9"/>
      <c r="W1618" s="9"/>
    </row>
    <row r="1619">
      <c r="A1619" s="123"/>
      <c r="B1619" s="5"/>
      <c r="C1619" s="116"/>
      <c r="D1619" s="9"/>
      <c r="E1619" s="9"/>
      <c r="F1619" s="9"/>
      <c r="G1619" s="9"/>
      <c r="H1619" s="9"/>
      <c r="I1619" s="9"/>
      <c r="J1619" s="9"/>
      <c r="K1619" s="9"/>
      <c r="L1619" s="9"/>
      <c r="M1619" s="9"/>
      <c r="N1619" s="9"/>
      <c r="O1619" s="9"/>
      <c r="P1619" s="9"/>
      <c r="Q1619" s="9"/>
      <c r="R1619" s="9"/>
      <c r="S1619" s="9"/>
      <c r="T1619" s="9"/>
      <c r="U1619" s="9"/>
      <c r="V1619" s="9"/>
      <c r="W1619" s="9"/>
    </row>
    <row r="1620">
      <c r="A1620" s="123"/>
      <c r="B1620" s="39"/>
      <c r="C1620" s="116"/>
      <c r="D1620" s="9"/>
      <c r="E1620" s="9"/>
      <c r="F1620" s="9"/>
      <c r="G1620" s="9"/>
      <c r="H1620" s="9"/>
      <c r="I1620" s="9"/>
      <c r="J1620" s="9"/>
      <c r="K1620" s="9"/>
      <c r="L1620" s="9"/>
      <c r="M1620" s="9"/>
      <c r="N1620" s="9"/>
      <c r="O1620" s="9"/>
      <c r="P1620" s="9"/>
      <c r="Q1620" s="9"/>
      <c r="R1620" s="9"/>
      <c r="S1620" s="9"/>
      <c r="T1620" s="9"/>
      <c r="U1620" s="9"/>
      <c r="V1620" s="9"/>
      <c r="W1620" s="9"/>
    </row>
    <row r="1621">
      <c r="A1621" s="123"/>
      <c r="B1621" s="5"/>
      <c r="C1621" s="116"/>
      <c r="D1621" s="9"/>
      <c r="E1621" s="9"/>
      <c r="F1621" s="9"/>
      <c r="G1621" s="9"/>
      <c r="H1621" s="9"/>
      <c r="I1621" s="9"/>
      <c r="J1621" s="9"/>
      <c r="K1621" s="9"/>
      <c r="L1621" s="9"/>
      <c r="M1621" s="9"/>
      <c r="N1621" s="9"/>
      <c r="O1621" s="9"/>
      <c r="P1621" s="9"/>
      <c r="Q1621" s="9"/>
      <c r="R1621" s="9"/>
      <c r="S1621" s="9"/>
      <c r="T1621" s="9"/>
      <c r="U1621" s="9"/>
      <c r="V1621" s="9"/>
      <c r="W1621" s="9"/>
    </row>
    <row r="1622">
      <c r="A1622" s="123"/>
      <c r="B1622" s="5"/>
      <c r="C1622" s="116"/>
      <c r="D1622" s="9"/>
      <c r="E1622" s="9"/>
      <c r="F1622" s="9"/>
      <c r="G1622" s="9"/>
      <c r="H1622" s="9"/>
      <c r="I1622" s="9"/>
      <c r="J1622" s="9"/>
      <c r="K1622" s="9"/>
      <c r="L1622" s="9"/>
      <c r="M1622" s="9"/>
      <c r="N1622" s="9"/>
      <c r="O1622" s="9"/>
      <c r="P1622" s="9"/>
      <c r="Q1622" s="9"/>
      <c r="R1622" s="9"/>
      <c r="S1622" s="9"/>
      <c r="T1622" s="9"/>
      <c r="U1622" s="9"/>
      <c r="V1622" s="9"/>
      <c r="W1622" s="9"/>
    </row>
    <row r="1623">
      <c r="A1623" s="123"/>
      <c r="B1623" s="5"/>
      <c r="C1623" s="116"/>
      <c r="D1623" s="9"/>
      <c r="E1623" s="9"/>
      <c r="F1623" s="9"/>
      <c r="G1623" s="9"/>
      <c r="H1623" s="9"/>
      <c r="I1623" s="9"/>
      <c r="J1623" s="9"/>
      <c r="K1623" s="9"/>
      <c r="L1623" s="9"/>
      <c r="M1623" s="9"/>
      <c r="N1623" s="9"/>
      <c r="O1623" s="9"/>
      <c r="P1623" s="9"/>
      <c r="Q1623" s="9"/>
      <c r="R1623" s="9"/>
      <c r="S1623" s="9"/>
      <c r="T1623" s="9"/>
      <c r="U1623" s="9"/>
      <c r="V1623" s="9"/>
      <c r="W1623" s="9"/>
    </row>
    <row r="1624">
      <c r="A1624" s="123"/>
      <c r="B1624" s="5"/>
      <c r="C1624" s="116"/>
      <c r="D1624" s="9"/>
      <c r="E1624" s="9"/>
      <c r="F1624" s="9"/>
      <c r="G1624" s="9"/>
      <c r="H1624" s="9"/>
      <c r="I1624" s="9"/>
      <c r="J1624" s="9"/>
      <c r="K1624" s="9"/>
      <c r="L1624" s="9"/>
      <c r="M1624" s="9"/>
      <c r="N1624" s="9"/>
      <c r="O1624" s="9"/>
      <c r="P1624" s="9"/>
      <c r="Q1624" s="9"/>
      <c r="R1624" s="9"/>
      <c r="S1624" s="9"/>
      <c r="T1624" s="9"/>
      <c r="U1624" s="9"/>
      <c r="V1624" s="9"/>
      <c r="W1624" s="9"/>
    </row>
    <row r="1625">
      <c r="A1625" s="123"/>
      <c r="B1625" s="5"/>
      <c r="C1625" s="116"/>
      <c r="D1625" s="9"/>
      <c r="E1625" s="9"/>
      <c r="F1625" s="9"/>
      <c r="G1625" s="9"/>
      <c r="H1625" s="9"/>
      <c r="I1625" s="9"/>
      <c r="J1625" s="9"/>
      <c r="K1625" s="9"/>
      <c r="L1625" s="9"/>
      <c r="M1625" s="9"/>
      <c r="N1625" s="9"/>
      <c r="O1625" s="9"/>
      <c r="P1625" s="9"/>
      <c r="Q1625" s="9"/>
      <c r="R1625" s="9"/>
      <c r="S1625" s="9"/>
      <c r="T1625" s="9"/>
      <c r="U1625" s="9"/>
      <c r="V1625" s="9"/>
      <c r="W1625" s="9"/>
    </row>
    <row r="1626">
      <c r="A1626" s="123"/>
      <c r="B1626" s="5"/>
      <c r="C1626" s="116"/>
      <c r="D1626" s="9"/>
      <c r="E1626" s="9"/>
      <c r="F1626" s="9"/>
      <c r="G1626" s="9"/>
      <c r="H1626" s="9"/>
      <c r="I1626" s="9"/>
      <c r="J1626" s="9"/>
      <c r="K1626" s="9"/>
      <c r="L1626" s="9"/>
      <c r="M1626" s="9"/>
      <c r="N1626" s="9"/>
      <c r="O1626" s="9"/>
      <c r="P1626" s="9"/>
      <c r="Q1626" s="9"/>
      <c r="R1626" s="9"/>
      <c r="S1626" s="9"/>
      <c r="T1626" s="9"/>
      <c r="U1626" s="9"/>
      <c r="V1626" s="9"/>
      <c r="W1626" s="9"/>
    </row>
    <row r="1627">
      <c r="A1627" s="123"/>
      <c r="B1627" s="39"/>
      <c r="C1627" s="116"/>
      <c r="D1627" s="9"/>
      <c r="E1627" s="9"/>
      <c r="F1627" s="9"/>
      <c r="G1627" s="9"/>
      <c r="H1627" s="9"/>
      <c r="I1627" s="9"/>
      <c r="J1627" s="9"/>
      <c r="K1627" s="9"/>
      <c r="L1627" s="9"/>
      <c r="M1627" s="9"/>
      <c r="N1627" s="9"/>
      <c r="O1627" s="9"/>
      <c r="P1627" s="9"/>
      <c r="Q1627" s="9"/>
      <c r="R1627" s="9"/>
      <c r="S1627" s="9"/>
      <c r="T1627" s="9"/>
      <c r="U1627" s="9"/>
      <c r="V1627" s="9"/>
      <c r="W1627" s="9"/>
    </row>
    <row r="1628">
      <c r="A1628" s="123"/>
      <c r="B1628" s="39"/>
      <c r="C1628" s="116"/>
      <c r="D1628" s="9"/>
      <c r="E1628" s="9"/>
      <c r="F1628" s="9"/>
      <c r="G1628" s="9"/>
      <c r="H1628" s="9"/>
      <c r="I1628" s="9"/>
      <c r="J1628" s="9"/>
      <c r="K1628" s="9"/>
      <c r="L1628" s="9"/>
      <c r="M1628" s="9"/>
      <c r="N1628" s="9"/>
      <c r="O1628" s="9"/>
      <c r="P1628" s="9"/>
      <c r="Q1628" s="9"/>
      <c r="R1628" s="9"/>
      <c r="S1628" s="9"/>
      <c r="T1628" s="9"/>
      <c r="U1628" s="9"/>
      <c r="V1628" s="9"/>
      <c r="W1628" s="9"/>
    </row>
    <row r="1629">
      <c r="A1629" s="123"/>
      <c r="B1629" s="39"/>
      <c r="C1629" s="116"/>
      <c r="D1629" s="9"/>
      <c r="E1629" s="9"/>
      <c r="F1629" s="9"/>
      <c r="G1629" s="9"/>
      <c r="H1629" s="9"/>
      <c r="I1629" s="9"/>
      <c r="J1629" s="9"/>
      <c r="K1629" s="9"/>
      <c r="L1629" s="9"/>
      <c r="M1629" s="9"/>
      <c r="N1629" s="9"/>
      <c r="O1629" s="9"/>
      <c r="P1629" s="9"/>
      <c r="Q1629" s="9"/>
      <c r="R1629" s="9"/>
      <c r="S1629" s="9"/>
      <c r="T1629" s="9"/>
      <c r="U1629" s="9"/>
      <c r="V1629" s="9"/>
      <c r="W1629" s="9"/>
    </row>
    <row r="1630">
      <c r="A1630" s="123"/>
      <c r="B1630" s="39"/>
      <c r="C1630" s="116"/>
      <c r="D1630" s="9"/>
      <c r="E1630" s="9"/>
      <c r="F1630" s="9"/>
      <c r="G1630" s="9"/>
      <c r="H1630" s="9"/>
      <c r="I1630" s="9"/>
      <c r="J1630" s="9"/>
      <c r="K1630" s="9"/>
      <c r="L1630" s="9"/>
      <c r="M1630" s="9"/>
      <c r="N1630" s="9"/>
      <c r="O1630" s="9"/>
      <c r="P1630" s="9"/>
      <c r="Q1630" s="9"/>
      <c r="R1630" s="9"/>
      <c r="S1630" s="9"/>
      <c r="T1630" s="9"/>
      <c r="U1630" s="9"/>
      <c r="V1630" s="9"/>
      <c r="W1630" s="9"/>
    </row>
    <row r="1631">
      <c r="A1631" s="123"/>
      <c r="B1631" s="5"/>
      <c r="C1631" s="116"/>
      <c r="D1631" s="9"/>
      <c r="E1631" s="9"/>
      <c r="F1631" s="9"/>
      <c r="G1631" s="9"/>
      <c r="H1631" s="9"/>
      <c r="I1631" s="9"/>
      <c r="J1631" s="9"/>
      <c r="K1631" s="9"/>
      <c r="L1631" s="9"/>
      <c r="M1631" s="9"/>
      <c r="N1631" s="9"/>
      <c r="O1631" s="9"/>
      <c r="P1631" s="9"/>
      <c r="Q1631" s="9"/>
      <c r="R1631" s="9"/>
      <c r="S1631" s="9"/>
      <c r="T1631" s="9"/>
      <c r="U1631" s="9"/>
      <c r="V1631" s="9"/>
      <c r="W1631" s="9"/>
    </row>
    <row r="1632">
      <c r="A1632" s="123"/>
      <c r="B1632" s="39"/>
      <c r="C1632" s="116"/>
      <c r="D1632" s="9"/>
      <c r="E1632" s="9"/>
      <c r="F1632" s="9"/>
      <c r="G1632" s="9"/>
      <c r="H1632" s="9"/>
      <c r="I1632" s="9"/>
      <c r="J1632" s="9"/>
      <c r="K1632" s="9"/>
      <c r="L1632" s="9"/>
      <c r="M1632" s="9"/>
      <c r="N1632" s="9"/>
      <c r="O1632" s="9"/>
      <c r="P1632" s="9"/>
      <c r="Q1632" s="9"/>
      <c r="R1632" s="9"/>
      <c r="S1632" s="9"/>
      <c r="T1632" s="9"/>
      <c r="U1632" s="9"/>
      <c r="V1632" s="9"/>
      <c r="W1632" s="9"/>
    </row>
    <row r="1633">
      <c r="A1633" s="123"/>
      <c r="B1633" s="5"/>
      <c r="C1633" s="116"/>
      <c r="D1633" s="9"/>
      <c r="E1633" s="9"/>
      <c r="F1633" s="9"/>
      <c r="G1633" s="9"/>
      <c r="H1633" s="9"/>
      <c r="I1633" s="9"/>
      <c r="J1633" s="9"/>
      <c r="K1633" s="9"/>
      <c r="L1633" s="9"/>
      <c r="M1633" s="9"/>
      <c r="N1633" s="9"/>
      <c r="O1633" s="9"/>
      <c r="P1633" s="9"/>
      <c r="Q1633" s="9"/>
      <c r="R1633" s="9"/>
      <c r="S1633" s="9"/>
      <c r="T1633" s="9"/>
      <c r="U1633" s="9"/>
      <c r="V1633" s="9"/>
      <c r="W1633" s="9"/>
    </row>
    <row r="1634">
      <c r="A1634" s="123"/>
      <c r="B1634" s="5"/>
      <c r="C1634" s="119"/>
      <c r="D1634" s="9"/>
      <c r="E1634" s="9"/>
      <c r="F1634" s="9"/>
      <c r="G1634" s="9"/>
      <c r="H1634" s="9"/>
      <c r="I1634" s="9"/>
      <c r="J1634" s="9"/>
      <c r="K1634" s="9"/>
      <c r="L1634" s="9"/>
      <c r="M1634" s="9"/>
      <c r="N1634" s="9"/>
      <c r="O1634" s="9"/>
      <c r="P1634" s="9"/>
      <c r="Q1634" s="9"/>
      <c r="R1634" s="9"/>
      <c r="S1634" s="9"/>
      <c r="T1634" s="9"/>
      <c r="U1634" s="9"/>
      <c r="V1634" s="9"/>
      <c r="W1634" s="9"/>
    </row>
    <row r="1635">
      <c r="A1635" s="123"/>
      <c r="B1635" s="5"/>
      <c r="C1635" s="116"/>
      <c r="D1635" s="9"/>
      <c r="E1635" s="9"/>
      <c r="F1635" s="9"/>
      <c r="G1635" s="9"/>
      <c r="H1635" s="9"/>
      <c r="I1635" s="9"/>
      <c r="J1635" s="9"/>
      <c r="K1635" s="9"/>
      <c r="L1635" s="9"/>
      <c r="M1635" s="9"/>
      <c r="N1635" s="9"/>
      <c r="O1635" s="9"/>
      <c r="P1635" s="9"/>
      <c r="Q1635" s="9"/>
      <c r="R1635" s="9"/>
      <c r="S1635" s="9"/>
      <c r="T1635" s="9"/>
      <c r="U1635" s="9"/>
      <c r="V1635" s="9"/>
      <c r="W1635" s="9"/>
    </row>
    <row r="1636">
      <c r="A1636" s="123"/>
      <c r="B1636" s="5"/>
      <c r="C1636" s="116"/>
      <c r="D1636" s="9"/>
      <c r="E1636" s="9"/>
      <c r="F1636" s="9"/>
      <c r="G1636" s="9"/>
      <c r="H1636" s="9"/>
      <c r="I1636" s="9"/>
      <c r="J1636" s="9"/>
      <c r="K1636" s="9"/>
      <c r="L1636" s="9"/>
      <c r="M1636" s="9"/>
      <c r="N1636" s="9"/>
      <c r="O1636" s="9"/>
      <c r="P1636" s="9"/>
      <c r="Q1636" s="9"/>
      <c r="R1636" s="9"/>
      <c r="S1636" s="9"/>
      <c r="T1636" s="9"/>
      <c r="U1636" s="9"/>
      <c r="V1636" s="9"/>
      <c r="W1636" s="9"/>
    </row>
    <row r="1637">
      <c r="A1637" s="123"/>
      <c r="B1637" s="5"/>
      <c r="C1637" s="116"/>
      <c r="D1637" s="9"/>
      <c r="E1637" s="9"/>
      <c r="F1637" s="9"/>
      <c r="G1637" s="9"/>
      <c r="H1637" s="9"/>
      <c r="I1637" s="9"/>
      <c r="J1637" s="9"/>
      <c r="K1637" s="9"/>
      <c r="L1637" s="9"/>
      <c r="M1637" s="9"/>
      <c r="N1637" s="9"/>
      <c r="O1637" s="9"/>
      <c r="P1637" s="9"/>
      <c r="Q1637" s="9"/>
      <c r="R1637" s="9"/>
      <c r="S1637" s="9"/>
      <c r="T1637" s="9"/>
      <c r="U1637" s="9"/>
      <c r="V1637" s="9"/>
      <c r="W1637" s="9"/>
    </row>
    <row r="1638">
      <c r="A1638" s="123"/>
      <c r="B1638" s="5"/>
      <c r="C1638" s="116"/>
      <c r="D1638" s="9"/>
      <c r="E1638" s="9"/>
      <c r="F1638" s="9"/>
      <c r="G1638" s="9"/>
      <c r="H1638" s="9"/>
      <c r="I1638" s="9"/>
      <c r="J1638" s="9"/>
      <c r="K1638" s="9"/>
      <c r="L1638" s="9"/>
      <c r="M1638" s="9"/>
      <c r="N1638" s="9"/>
      <c r="O1638" s="9"/>
      <c r="P1638" s="9"/>
      <c r="Q1638" s="9"/>
      <c r="R1638" s="9"/>
      <c r="S1638" s="9"/>
      <c r="T1638" s="9"/>
      <c r="U1638" s="9"/>
      <c r="V1638" s="9"/>
      <c r="W1638" s="9"/>
    </row>
    <row r="1639">
      <c r="A1639" s="123"/>
      <c r="B1639" s="5"/>
      <c r="C1639" s="116"/>
      <c r="D1639" s="9"/>
      <c r="E1639" s="9"/>
      <c r="F1639" s="9"/>
      <c r="G1639" s="9"/>
      <c r="H1639" s="9"/>
      <c r="I1639" s="9"/>
      <c r="J1639" s="9"/>
      <c r="K1639" s="9"/>
      <c r="L1639" s="9"/>
      <c r="M1639" s="9"/>
      <c r="N1639" s="9"/>
      <c r="O1639" s="9"/>
      <c r="P1639" s="9"/>
      <c r="Q1639" s="9"/>
      <c r="R1639" s="9"/>
      <c r="S1639" s="9"/>
      <c r="T1639" s="9"/>
      <c r="U1639" s="9"/>
      <c r="V1639" s="9"/>
      <c r="W1639" s="9"/>
    </row>
    <row r="1640">
      <c r="A1640" s="123"/>
      <c r="B1640" s="5"/>
      <c r="C1640" s="116"/>
      <c r="D1640" s="9"/>
      <c r="E1640" s="9"/>
      <c r="F1640" s="9"/>
      <c r="G1640" s="9"/>
      <c r="H1640" s="9"/>
      <c r="I1640" s="9"/>
      <c r="J1640" s="9"/>
      <c r="K1640" s="9"/>
      <c r="L1640" s="9"/>
      <c r="M1640" s="9"/>
      <c r="N1640" s="9"/>
      <c r="O1640" s="9"/>
      <c r="P1640" s="9"/>
      <c r="Q1640" s="9"/>
      <c r="R1640" s="9"/>
      <c r="S1640" s="9"/>
      <c r="T1640" s="9"/>
      <c r="U1640" s="9"/>
      <c r="V1640" s="9"/>
      <c r="W1640" s="9"/>
    </row>
    <row r="1641">
      <c r="A1641" s="123"/>
      <c r="B1641" s="5"/>
      <c r="C1641" s="116"/>
      <c r="D1641" s="9"/>
      <c r="E1641" s="9"/>
      <c r="F1641" s="9"/>
      <c r="G1641" s="9"/>
      <c r="H1641" s="9"/>
      <c r="I1641" s="9"/>
      <c r="J1641" s="9"/>
      <c r="K1641" s="9"/>
      <c r="L1641" s="9"/>
      <c r="M1641" s="9"/>
      <c r="N1641" s="9"/>
      <c r="O1641" s="9"/>
      <c r="P1641" s="9"/>
      <c r="Q1641" s="9"/>
      <c r="R1641" s="9"/>
      <c r="S1641" s="9"/>
      <c r="T1641" s="9"/>
      <c r="U1641" s="9"/>
      <c r="V1641" s="9"/>
      <c r="W1641" s="9"/>
    </row>
    <row r="1642">
      <c r="A1642" s="123"/>
      <c r="B1642" s="5"/>
      <c r="C1642" s="116"/>
      <c r="D1642" s="9"/>
      <c r="E1642" s="9"/>
      <c r="F1642" s="9"/>
      <c r="G1642" s="9"/>
      <c r="H1642" s="9"/>
      <c r="I1642" s="9"/>
      <c r="J1642" s="9"/>
      <c r="K1642" s="9"/>
      <c r="L1642" s="9"/>
      <c r="M1642" s="9"/>
      <c r="N1642" s="9"/>
      <c r="O1642" s="9"/>
      <c r="P1642" s="9"/>
      <c r="Q1642" s="9"/>
      <c r="R1642" s="9"/>
      <c r="S1642" s="9"/>
      <c r="T1642" s="9"/>
      <c r="U1642" s="9"/>
      <c r="V1642" s="9"/>
      <c r="W1642" s="9"/>
    </row>
    <row r="1643">
      <c r="A1643" s="123"/>
      <c r="B1643" s="5"/>
      <c r="C1643" s="116"/>
      <c r="D1643" s="9"/>
      <c r="E1643" s="9"/>
      <c r="F1643" s="9"/>
      <c r="G1643" s="9"/>
      <c r="H1643" s="9"/>
      <c r="I1643" s="9"/>
      <c r="J1643" s="9"/>
      <c r="K1643" s="9"/>
      <c r="L1643" s="9"/>
      <c r="M1643" s="9"/>
      <c r="N1643" s="9"/>
      <c r="O1643" s="9"/>
      <c r="P1643" s="9"/>
      <c r="Q1643" s="9"/>
      <c r="R1643" s="9"/>
      <c r="S1643" s="9"/>
      <c r="T1643" s="9"/>
      <c r="U1643" s="9"/>
      <c r="V1643" s="9"/>
      <c r="W1643" s="9"/>
    </row>
    <row r="1644">
      <c r="A1644" s="123"/>
      <c r="B1644" s="39"/>
      <c r="C1644" s="116"/>
      <c r="D1644" s="9"/>
      <c r="E1644" s="9"/>
      <c r="F1644" s="9"/>
      <c r="G1644" s="9"/>
      <c r="H1644" s="9"/>
      <c r="I1644" s="9"/>
      <c r="J1644" s="9"/>
      <c r="K1644" s="9"/>
      <c r="L1644" s="9"/>
      <c r="M1644" s="9"/>
      <c r="N1644" s="9"/>
      <c r="O1644" s="9"/>
      <c r="P1644" s="9"/>
      <c r="Q1644" s="9"/>
      <c r="R1644" s="9"/>
      <c r="S1644" s="9"/>
      <c r="T1644" s="9"/>
      <c r="U1644" s="9"/>
      <c r="V1644" s="9"/>
      <c r="W1644" s="9"/>
    </row>
    <row r="1645">
      <c r="A1645" s="123"/>
      <c r="B1645" s="39"/>
      <c r="C1645" s="116"/>
      <c r="D1645" s="9"/>
      <c r="E1645" s="9"/>
      <c r="F1645" s="9"/>
      <c r="G1645" s="9"/>
      <c r="H1645" s="9"/>
      <c r="I1645" s="9"/>
      <c r="J1645" s="9"/>
      <c r="K1645" s="9"/>
      <c r="L1645" s="9"/>
      <c r="M1645" s="9"/>
      <c r="N1645" s="9"/>
      <c r="O1645" s="9"/>
      <c r="P1645" s="9"/>
      <c r="Q1645" s="9"/>
      <c r="R1645" s="9"/>
      <c r="S1645" s="9"/>
      <c r="T1645" s="9"/>
      <c r="U1645" s="9"/>
      <c r="V1645" s="9"/>
      <c r="W1645" s="9"/>
    </row>
    <row r="1646">
      <c r="A1646" s="123"/>
      <c r="B1646" s="5"/>
      <c r="C1646" s="116"/>
      <c r="D1646" s="9"/>
      <c r="E1646" s="9"/>
      <c r="F1646" s="9"/>
      <c r="G1646" s="9"/>
      <c r="H1646" s="9"/>
      <c r="I1646" s="9"/>
      <c r="J1646" s="9"/>
      <c r="K1646" s="9"/>
      <c r="L1646" s="9"/>
      <c r="M1646" s="9"/>
      <c r="N1646" s="9"/>
      <c r="O1646" s="9"/>
      <c r="P1646" s="9"/>
      <c r="Q1646" s="9"/>
      <c r="R1646" s="9"/>
      <c r="S1646" s="9"/>
      <c r="T1646" s="9"/>
      <c r="U1646" s="9"/>
      <c r="V1646" s="9"/>
      <c r="W1646" s="9"/>
    </row>
    <row r="1647">
      <c r="A1647" s="123"/>
      <c r="B1647" s="5"/>
      <c r="C1647" s="116"/>
      <c r="D1647" s="9"/>
      <c r="E1647" s="9"/>
      <c r="F1647" s="9"/>
      <c r="G1647" s="9"/>
      <c r="H1647" s="9"/>
      <c r="I1647" s="9"/>
      <c r="J1647" s="9"/>
      <c r="K1647" s="9"/>
      <c r="L1647" s="9"/>
      <c r="M1647" s="9"/>
      <c r="N1647" s="9"/>
      <c r="O1647" s="9"/>
      <c r="P1647" s="9"/>
      <c r="Q1647" s="9"/>
      <c r="R1647" s="9"/>
      <c r="S1647" s="9"/>
      <c r="T1647" s="9"/>
      <c r="U1647" s="9"/>
      <c r="V1647" s="9"/>
      <c r="W1647" s="9"/>
    </row>
    <row r="1648">
      <c r="A1648" s="123"/>
      <c r="B1648" s="5"/>
      <c r="C1648" s="116"/>
      <c r="D1648" s="9"/>
      <c r="E1648" s="9"/>
      <c r="F1648" s="9"/>
      <c r="G1648" s="9"/>
      <c r="H1648" s="9"/>
      <c r="I1648" s="9"/>
      <c r="J1648" s="9"/>
      <c r="K1648" s="9"/>
      <c r="L1648" s="9"/>
      <c r="M1648" s="9"/>
      <c r="N1648" s="9"/>
      <c r="O1648" s="9"/>
      <c r="P1648" s="9"/>
      <c r="Q1648" s="9"/>
      <c r="R1648" s="9"/>
      <c r="S1648" s="9"/>
      <c r="T1648" s="9"/>
      <c r="U1648" s="9"/>
      <c r="V1648" s="9"/>
      <c r="W1648" s="9"/>
    </row>
    <row r="1649">
      <c r="A1649" s="123"/>
      <c r="B1649" s="39"/>
      <c r="C1649" s="116"/>
      <c r="D1649" s="9"/>
      <c r="E1649" s="9"/>
      <c r="F1649" s="9"/>
      <c r="G1649" s="9"/>
      <c r="H1649" s="9"/>
      <c r="I1649" s="9"/>
      <c r="J1649" s="9"/>
      <c r="K1649" s="9"/>
      <c r="L1649" s="9"/>
      <c r="M1649" s="9"/>
      <c r="N1649" s="9"/>
      <c r="O1649" s="9"/>
      <c r="P1649" s="9"/>
      <c r="Q1649" s="9"/>
      <c r="R1649" s="9"/>
      <c r="S1649" s="9"/>
      <c r="T1649" s="9"/>
      <c r="U1649" s="9"/>
      <c r="V1649" s="9"/>
      <c r="W1649" s="9"/>
    </row>
    <row r="1650">
      <c r="A1650" s="123"/>
      <c r="B1650" s="39"/>
      <c r="C1650" s="116"/>
      <c r="D1650" s="9"/>
      <c r="E1650" s="9"/>
      <c r="F1650" s="9"/>
      <c r="G1650" s="9"/>
      <c r="H1650" s="9"/>
      <c r="I1650" s="9"/>
      <c r="J1650" s="9"/>
      <c r="K1650" s="9"/>
      <c r="L1650" s="9"/>
      <c r="M1650" s="9"/>
      <c r="N1650" s="9"/>
      <c r="O1650" s="9"/>
      <c r="P1650" s="9"/>
      <c r="Q1650" s="9"/>
      <c r="R1650" s="9"/>
      <c r="S1650" s="9"/>
      <c r="T1650" s="9"/>
      <c r="U1650" s="9"/>
      <c r="V1650" s="9"/>
      <c r="W1650" s="9"/>
    </row>
    <row r="1651">
      <c r="A1651" s="123"/>
      <c r="B1651" s="39"/>
      <c r="C1651" s="116"/>
      <c r="D1651" s="9"/>
      <c r="E1651" s="9"/>
      <c r="F1651" s="9"/>
      <c r="G1651" s="9"/>
      <c r="H1651" s="9"/>
      <c r="I1651" s="9"/>
      <c r="J1651" s="9"/>
      <c r="K1651" s="9"/>
      <c r="L1651" s="9"/>
      <c r="M1651" s="9"/>
      <c r="N1651" s="9"/>
      <c r="O1651" s="9"/>
      <c r="P1651" s="9"/>
      <c r="Q1651" s="9"/>
      <c r="R1651" s="9"/>
      <c r="S1651" s="9"/>
      <c r="T1651" s="9"/>
      <c r="U1651" s="9"/>
      <c r="V1651" s="9"/>
      <c r="W1651" s="9"/>
    </row>
    <row r="1652">
      <c r="A1652" s="123"/>
      <c r="B1652" s="39"/>
      <c r="C1652" s="116"/>
      <c r="D1652" s="9"/>
      <c r="E1652" s="9"/>
      <c r="F1652" s="9"/>
      <c r="G1652" s="9"/>
      <c r="H1652" s="9"/>
      <c r="I1652" s="9"/>
      <c r="J1652" s="9"/>
      <c r="K1652" s="9"/>
      <c r="L1652" s="9"/>
      <c r="M1652" s="9"/>
      <c r="N1652" s="9"/>
      <c r="O1652" s="9"/>
      <c r="P1652" s="9"/>
      <c r="Q1652" s="9"/>
      <c r="R1652" s="9"/>
      <c r="S1652" s="9"/>
      <c r="T1652" s="9"/>
      <c r="U1652" s="9"/>
      <c r="V1652" s="9"/>
      <c r="W1652" s="9"/>
    </row>
    <row r="1653">
      <c r="A1653" s="123"/>
      <c r="B1653" s="5"/>
      <c r="C1653" s="116"/>
      <c r="D1653" s="9"/>
      <c r="E1653" s="9"/>
      <c r="F1653" s="9"/>
      <c r="G1653" s="9"/>
      <c r="H1653" s="9"/>
      <c r="I1653" s="9"/>
      <c r="J1653" s="9"/>
      <c r="K1653" s="9"/>
      <c r="L1653" s="9"/>
      <c r="M1653" s="9"/>
      <c r="N1653" s="9"/>
      <c r="O1653" s="9"/>
      <c r="P1653" s="9"/>
      <c r="Q1653" s="9"/>
      <c r="R1653" s="9"/>
      <c r="S1653" s="9"/>
      <c r="T1653" s="9"/>
      <c r="U1653" s="9"/>
      <c r="V1653" s="9"/>
      <c r="W1653" s="9"/>
    </row>
    <row r="1654">
      <c r="A1654" s="123"/>
      <c r="B1654" s="5"/>
      <c r="C1654" s="116"/>
      <c r="D1654" s="9"/>
      <c r="E1654" s="9"/>
      <c r="F1654" s="9"/>
      <c r="G1654" s="9"/>
      <c r="H1654" s="9"/>
      <c r="I1654" s="9"/>
      <c r="J1654" s="9"/>
      <c r="K1654" s="9"/>
      <c r="L1654" s="9"/>
      <c r="M1654" s="9"/>
      <c r="N1654" s="9"/>
      <c r="O1654" s="9"/>
      <c r="P1654" s="9"/>
      <c r="Q1654" s="9"/>
      <c r="R1654" s="9"/>
      <c r="S1654" s="9"/>
      <c r="T1654" s="9"/>
      <c r="U1654" s="9"/>
      <c r="V1654" s="9"/>
      <c r="W1654" s="9"/>
    </row>
    <row r="1655">
      <c r="A1655" s="123"/>
      <c r="B1655" s="5"/>
      <c r="C1655" s="116"/>
      <c r="D1655" s="9"/>
      <c r="E1655" s="9"/>
      <c r="F1655" s="9"/>
      <c r="G1655" s="9"/>
      <c r="H1655" s="9"/>
      <c r="I1655" s="9"/>
      <c r="J1655" s="9"/>
      <c r="K1655" s="9"/>
      <c r="L1655" s="9"/>
      <c r="M1655" s="9"/>
      <c r="N1655" s="9"/>
      <c r="O1655" s="9"/>
      <c r="P1655" s="9"/>
      <c r="Q1655" s="9"/>
      <c r="R1655" s="9"/>
      <c r="S1655" s="9"/>
      <c r="T1655" s="9"/>
      <c r="U1655" s="9"/>
      <c r="V1655" s="9"/>
      <c r="W1655" s="9"/>
    </row>
    <row r="1656">
      <c r="A1656" s="123"/>
      <c r="B1656" s="5"/>
      <c r="C1656" s="116"/>
      <c r="D1656" s="9"/>
      <c r="E1656" s="9"/>
      <c r="F1656" s="9"/>
      <c r="G1656" s="9"/>
      <c r="H1656" s="9"/>
      <c r="I1656" s="9"/>
      <c r="J1656" s="9"/>
      <c r="K1656" s="9"/>
      <c r="L1656" s="9"/>
      <c r="M1656" s="9"/>
      <c r="N1656" s="9"/>
      <c r="O1656" s="9"/>
      <c r="P1656" s="9"/>
      <c r="Q1656" s="9"/>
      <c r="R1656" s="9"/>
      <c r="S1656" s="9"/>
      <c r="T1656" s="9"/>
      <c r="U1656" s="9"/>
      <c r="V1656" s="9"/>
      <c r="W1656" s="9"/>
    </row>
    <row r="1657">
      <c r="A1657" s="123"/>
      <c r="B1657" s="5"/>
      <c r="C1657" s="116"/>
      <c r="D1657" s="9"/>
      <c r="E1657" s="9"/>
      <c r="F1657" s="9"/>
      <c r="G1657" s="9"/>
      <c r="H1657" s="9"/>
      <c r="I1657" s="9"/>
      <c r="J1657" s="9"/>
      <c r="K1657" s="9"/>
      <c r="L1657" s="9"/>
      <c r="M1657" s="9"/>
      <c r="N1657" s="9"/>
      <c r="O1657" s="9"/>
      <c r="P1657" s="9"/>
      <c r="Q1657" s="9"/>
      <c r="R1657" s="9"/>
      <c r="S1657" s="9"/>
      <c r="T1657" s="9"/>
      <c r="U1657" s="9"/>
      <c r="V1657" s="9"/>
      <c r="W1657" s="9"/>
    </row>
    <row r="1658">
      <c r="A1658" s="123"/>
      <c r="B1658" s="5"/>
      <c r="C1658" s="116"/>
      <c r="D1658" s="9"/>
      <c r="E1658" s="9"/>
      <c r="F1658" s="9"/>
      <c r="G1658" s="9"/>
      <c r="H1658" s="9"/>
      <c r="I1658" s="9"/>
      <c r="J1658" s="9"/>
      <c r="K1658" s="9"/>
      <c r="L1658" s="9"/>
      <c r="M1658" s="9"/>
      <c r="N1658" s="9"/>
      <c r="O1658" s="9"/>
      <c r="P1658" s="9"/>
      <c r="Q1658" s="9"/>
      <c r="R1658" s="9"/>
      <c r="S1658" s="9"/>
      <c r="T1658" s="9"/>
      <c r="U1658" s="9"/>
      <c r="V1658" s="9"/>
      <c r="W1658" s="9"/>
    </row>
    <row r="1659">
      <c r="A1659" s="123"/>
      <c r="B1659" s="5"/>
      <c r="C1659" s="116"/>
      <c r="D1659" s="9"/>
      <c r="E1659" s="9"/>
      <c r="F1659" s="9"/>
      <c r="G1659" s="9"/>
      <c r="H1659" s="9"/>
      <c r="I1659" s="9"/>
      <c r="J1659" s="9"/>
      <c r="K1659" s="9"/>
      <c r="L1659" s="9"/>
      <c r="M1659" s="9"/>
      <c r="N1659" s="9"/>
      <c r="O1659" s="9"/>
      <c r="P1659" s="9"/>
      <c r="Q1659" s="9"/>
      <c r="R1659" s="9"/>
      <c r="S1659" s="9"/>
      <c r="T1659" s="9"/>
      <c r="U1659" s="9"/>
      <c r="V1659" s="9"/>
      <c r="W1659" s="9"/>
    </row>
    <row r="1660">
      <c r="A1660" s="123"/>
      <c r="B1660" s="5"/>
      <c r="C1660" s="119"/>
      <c r="D1660" s="9"/>
      <c r="E1660" s="9"/>
      <c r="F1660" s="9"/>
      <c r="G1660" s="9"/>
      <c r="H1660" s="9"/>
      <c r="I1660" s="9"/>
      <c r="J1660" s="9"/>
      <c r="K1660" s="9"/>
      <c r="L1660" s="9"/>
      <c r="M1660" s="9"/>
      <c r="N1660" s="9"/>
      <c r="O1660" s="9"/>
      <c r="P1660" s="9"/>
      <c r="Q1660" s="9"/>
      <c r="R1660" s="9"/>
      <c r="S1660" s="9"/>
      <c r="T1660" s="9"/>
      <c r="U1660" s="9"/>
      <c r="V1660" s="9"/>
      <c r="W1660" s="9"/>
    </row>
    <row r="1661">
      <c r="A1661" s="123"/>
      <c r="B1661" s="5"/>
      <c r="C1661" s="116"/>
      <c r="D1661" s="9"/>
      <c r="E1661" s="9"/>
      <c r="F1661" s="9"/>
      <c r="G1661" s="9"/>
      <c r="H1661" s="9"/>
      <c r="I1661" s="9"/>
      <c r="J1661" s="9"/>
      <c r="K1661" s="9"/>
      <c r="L1661" s="9"/>
      <c r="M1661" s="9"/>
      <c r="N1661" s="9"/>
      <c r="O1661" s="9"/>
      <c r="P1661" s="9"/>
      <c r="Q1661" s="9"/>
      <c r="R1661" s="9"/>
      <c r="S1661" s="9"/>
      <c r="T1661" s="9"/>
      <c r="U1661" s="9"/>
      <c r="V1661" s="9"/>
      <c r="W1661" s="9"/>
    </row>
    <row r="1662">
      <c r="A1662" s="123"/>
      <c r="B1662" s="5"/>
      <c r="C1662" s="116"/>
      <c r="D1662" s="9"/>
      <c r="E1662" s="9"/>
      <c r="F1662" s="9"/>
      <c r="G1662" s="9"/>
      <c r="H1662" s="9"/>
      <c r="I1662" s="9"/>
      <c r="J1662" s="9"/>
      <c r="K1662" s="9"/>
      <c r="L1662" s="9"/>
      <c r="M1662" s="9"/>
      <c r="N1662" s="9"/>
      <c r="O1662" s="9"/>
      <c r="P1662" s="9"/>
      <c r="Q1662" s="9"/>
      <c r="R1662" s="9"/>
      <c r="S1662" s="9"/>
      <c r="T1662" s="9"/>
      <c r="U1662" s="9"/>
      <c r="V1662" s="9"/>
      <c r="W1662" s="9"/>
    </row>
    <row r="1663">
      <c r="A1663" s="123"/>
      <c r="B1663" s="5"/>
      <c r="C1663" s="116"/>
      <c r="D1663" s="9"/>
      <c r="E1663" s="9"/>
      <c r="F1663" s="9"/>
      <c r="G1663" s="9"/>
      <c r="H1663" s="9"/>
      <c r="I1663" s="9"/>
      <c r="J1663" s="9"/>
      <c r="K1663" s="9"/>
      <c r="L1663" s="9"/>
      <c r="M1663" s="9"/>
      <c r="N1663" s="9"/>
      <c r="O1663" s="9"/>
      <c r="P1663" s="9"/>
      <c r="Q1663" s="9"/>
      <c r="R1663" s="9"/>
      <c r="S1663" s="9"/>
      <c r="T1663" s="9"/>
      <c r="U1663" s="9"/>
      <c r="V1663" s="9"/>
      <c r="W1663" s="9"/>
    </row>
    <row r="1664">
      <c r="A1664" s="123"/>
      <c r="B1664" s="5"/>
      <c r="C1664" s="116"/>
      <c r="D1664" s="9"/>
      <c r="E1664" s="9"/>
      <c r="F1664" s="9"/>
      <c r="G1664" s="9"/>
      <c r="H1664" s="9"/>
      <c r="I1664" s="9"/>
      <c r="J1664" s="9"/>
      <c r="K1664" s="9"/>
      <c r="L1664" s="9"/>
      <c r="M1664" s="9"/>
      <c r="N1664" s="9"/>
      <c r="O1664" s="9"/>
      <c r="P1664" s="9"/>
      <c r="Q1664" s="9"/>
      <c r="R1664" s="9"/>
      <c r="S1664" s="9"/>
      <c r="T1664" s="9"/>
      <c r="U1664" s="9"/>
      <c r="V1664" s="9"/>
      <c r="W1664" s="9"/>
    </row>
    <row r="1665">
      <c r="A1665" s="123"/>
      <c r="B1665" s="5"/>
      <c r="C1665" s="116"/>
      <c r="D1665" s="9"/>
      <c r="E1665" s="9"/>
      <c r="F1665" s="9"/>
      <c r="G1665" s="9"/>
      <c r="H1665" s="9"/>
      <c r="I1665" s="9"/>
      <c r="J1665" s="9"/>
      <c r="K1665" s="9"/>
      <c r="L1665" s="9"/>
      <c r="M1665" s="9"/>
      <c r="N1665" s="9"/>
      <c r="O1665" s="9"/>
      <c r="P1665" s="9"/>
      <c r="Q1665" s="9"/>
      <c r="R1665" s="9"/>
      <c r="S1665" s="9"/>
      <c r="T1665" s="9"/>
      <c r="U1665" s="9"/>
      <c r="V1665" s="9"/>
      <c r="W1665" s="9"/>
    </row>
    <row r="1666">
      <c r="A1666" s="123"/>
      <c r="B1666" s="5"/>
      <c r="C1666" s="116"/>
      <c r="D1666" s="9"/>
      <c r="E1666" s="9"/>
      <c r="F1666" s="9"/>
      <c r="G1666" s="9"/>
      <c r="H1666" s="9"/>
      <c r="I1666" s="9"/>
      <c r="J1666" s="9"/>
      <c r="K1666" s="9"/>
      <c r="L1666" s="9"/>
      <c r="M1666" s="9"/>
      <c r="N1666" s="9"/>
      <c r="O1666" s="9"/>
      <c r="P1666" s="9"/>
      <c r="Q1666" s="9"/>
      <c r="R1666" s="9"/>
      <c r="S1666" s="9"/>
      <c r="T1666" s="9"/>
      <c r="U1666" s="9"/>
      <c r="V1666" s="9"/>
      <c r="W1666" s="9"/>
    </row>
    <row r="1667">
      <c r="A1667" s="123"/>
      <c r="B1667" s="5"/>
      <c r="C1667" s="116"/>
      <c r="D1667" s="9"/>
      <c r="E1667" s="9"/>
      <c r="F1667" s="9"/>
      <c r="G1667" s="9"/>
      <c r="H1667" s="9"/>
      <c r="I1667" s="9"/>
      <c r="J1667" s="9"/>
      <c r="K1667" s="9"/>
      <c r="L1667" s="9"/>
      <c r="M1667" s="9"/>
      <c r="N1667" s="9"/>
      <c r="O1667" s="9"/>
      <c r="P1667" s="9"/>
      <c r="Q1667" s="9"/>
      <c r="R1667" s="9"/>
      <c r="S1667" s="9"/>
      <c r="T1667" s="9"/>
      <c r="U1667" s="9"/>
      <c r="V1667" s="9"/>
      <c r="W1667" s="9"/>
    </row>
    <row r="1668">
      <c r="A1668" s="123"/>
      <c r="B1668" s="5"/>
      <c r="C1668" s="116"/>
      <c r="D1668" s="9"/>
      <c r="E1668" s="9"/>
      <c r="F1668" s="9"/>
      <c r="G1668" s="9"/>
      <c r="H1668" s="9"/>
      <c r="I1668" s="9"/>
      <c r="J1668" s="9"/>
      <c r="K1668" s="9"/>
      <c r="L1668" s="9"/>
      <c r="M1668" s="9"/>
      <c r="N1668" s="9"/>
      <c r="O1668" s="9"/>
      <c r="P1668" s="9"/>
      <c r="Q1668" s="9"/>
      <c r="R1668" s="9"/>
      <c r="S1668" s="9"/>
      <c r="T1668" s="9"/>
      <c r="U1668" s="9"/>
      <c r="V1668" s="9"/>
      <c r="W1668" s="9"/>
    </row>
    <row r="1669">
      <c r="A1669" s="123"/>
      <c r="B1669" s="5"/>
      <c r="C1669" s="116"/>
      <c r="D1669" s="9"/>
      <c r="E1669" s="9"/>
      <c r="F1669" s="9"/>
      <c r="G1669" s="9"/>
      <c r="H1669" s="9"/>
      <c r="I1669" s="9"/>
      <c r="J1669" s="9"/>
      <c r="K1669" s="9"/>
      <c r="L1669" s="9"/>
      <c r="M1669" s="9"/>
      <c r="N1669" s="9"/>
      <c r="O1669" s="9"/>
      <c r="P1669" s="9"/>
      <c r="Q1669" s="9"/>
      <c r="R1669" s="9"/>
      <c r="S1669" s="9"/>
      <c r="T1669" s="9"/>
      <c r="U1669" s="9"/>
      <c r="V1669" s="9"/>
      <c r="W1669" s="9"/>
    </row>
    <row r="1670">
      <c r="A1670" s="123"/>
      <c r="B1670" s="39"/>
      <c r="C1670" s="116"/>
      <c r="D1670" s="9"/>
      <c r="E1670" s="9"/>
      <c r="F1670" s="9"/>
      <c r="G1670" s="9"/>
      <c r="H1670" s="9"/>
      <c r="I1670" s="9"/>
      <c r="J1670" s="9"/>
      <c r="K1670" s="9"/>
      <c r="L1670" s="9"/>
      <c r="M1670" s="9"/>
      <c r="N1670" s="9"/>
      <c r="O1670" s="9"/>
      <c r="P1670" s="9"/>
      <c r="Q1670" s="9"/>
      <c r="R1670" s="9"/>
      <c r="S1670" s="9"/>
      <c r="T1670" s="9"/>
      <c r="U1670" s="9"/>
      <c r="V1670" s="9"/>
      <c r="W1670" s="9"/>
    </row>
    <row r="1671">
      <c r="A1671" s="123"/>
      <c r="B1671" s="39"/>
      <c r="C1671" s="116"/>
      <c r="D1671" s="9"/>
      <c r="E1671" s="9"/>
      <c r="F1671" s="9"/>
      <c r="G1671" s="9"/>
      <c r="H1671" s="9"/>
      <c r="I1671" s="9"/>
      <c r="J1671" s="9"/>
      <c r="K1671" s="9"/>
      <c r="L1671" s="9"/>
      <c r="M1671" s="9"/>
      <c r="N1671" s="9"/>
      <c r="O1671" s="9"/>
      <c r="P1671" s="9"/>
      <c r="Q1671" s="9"/>
      <c r="R1671" s="9"/>
      <c r="S1671" s="9"/>
      <c r="T1671" s="9"/>
      <c r="U1671" s="9"/>
      <c r="V1671" s="9"/>
      <c r="W1671" s="9"/>
    </row>
    <row r="1672">
      <c r="A1672" s="123"/>
      <c r="B1672" s="39"/>
      <c r="C1672" s="116"/>
      <c r="D1672" s="9"/>
      <c r="E1672" s="9"/>
      <c r="F1672" s="9"/>
      <c r="G1672" s="9"/>
      <c r="H1672" s="9"/>
      <c r="I1672" s="9"/>
      <c r="J1672" s="9"/>
      <c r="K1672" s="9"/>
      <c r="L1672" s="9"/>
      <c r="M1672" s="9"/>
      <c r="N1672" s="9"/>
      <c r="O1672" s="9"/>
      <c r="P1672" s="9"/>
      <c r="Q1672" s="9"/>
      <c r="R1672" s="9"/>
      <c r="S1672" s="9"/>
      <c r="T1672" s="9"/>
      <c r="U1672" s="9"/>
      <c r="V1672" s="9"/>
      <c r="W1672" s="9"/>
    </row>
    <row r="1673">
      <c r="A1673" s="123"/>
      <c r="B1673" s="39"/>
      <c r="C1673" s="116"/>
      <c r="D1673" s="9"/>
      <c r="E1673" s="9"/>
      <c r="F1673" s="9"/>
      <c r="G1673" s="9"/>
      <c r="H1673" s="9"/>
      <c r="I1673" s="9"/>
      <c r="J1673" s="9"/>
      <c r="K1673" s="9"/>
      <c r="L1673" s="9"/>
      <c r="M1673" s="9"/>
      <c r="N1673" s="9"/>
      <c r="O1673" s="9"/>
      <c r="P1673" s="9"/>
      <c r="Q1673" s="9"/>
      <c r="R1673" s="9"/>
      <c r="S1673" s="9"/>
      <c r="T1673" s="9"/>
      <c r="U1673" s="9"/>
      <c r="V1673" s="9"/>
      <c r="W1673" s="9"/>
    </row>
    <row r="1674">
      <c r="A1674" s="123"/>
      <c r="B1674" s="39"/>
      <c r="C1674" s="116"/>
      <c r="D1674" s="9"/>
      <c r="E1674" s="9"/>
      <c r="F1674" s="9"/>
      <c r="G1674" s="9"/>
      <c r="H1674" s="9"/>
      <c r="I1674" s="9"/>
      <c r="J1674" s="9"/>
      <c r="K1674" s="9"/>
      <c r="L1674" s="9"/>
      <c r="M1674" s="9"/>
      <c r="N1674" s="9"/>
      <c r="O1674" s="9"/>
      <c r="P1674" s="9"/>
      <c r="Q1674" s="9"/>
      <c r="R1674" s="9"/>
      <c r="S1674" s="9"/>
      <c r="T1674" s="9"/>
      <c r="U1674" s="9"/>
      <c r="V1674" s="9"/>
      <c r="W1674" s="9"/>
    </row>
    <row r="1675">
      <c r="A1675" s="123"/>
      <c r="B1675" s="39"/>
      <c r="C1675" s="116"/>
      <c r="D1675" s="9"/>
      <c r="E1675" s="9"/>
      <c r="F1675" s="9"/>
      <c r="G1675" s="9"/>
      <c r="H1675" s="9"/>
      <c r="I1675" s="9"/>
      <c r="J1675" s="9"/>
      <c r="K1675" s="9"/>
      <c r="L1675" s="9"/>
      <c r="M1675" s="9"/>
      <c r="N1675" s="9"/>
      <c r="O1675" s="9"/>
      <c r="P1675" s="9"/>
      <c r="Q1675" s="9"/>
      <c r="R1675" s="9"/>
      <c r="S1675" s="9"/>
      <c r="T1675" s="9"/>
      <c r="U1675" s="9"/>
      <c r="V1675" s="9"/>
      <c r="W1675" s="9"/>
    </row>
    <row r="1676">
      <c r="A1676" s="123"/>
      <c r="B1676" s="5"/>
      <c r="C1676" s="116"/>
      <c r="D1676" s="9"/>
      <c r="E1676" s="9"/>
      <c r="F1676" s="9"/>
      <c r="G1676" s="9"/>
      <c r="H1676" s="9"/>
      <c r="I1676" s="9"/>
      <c r="J1676" s="9"/>
      <c r="K1676" s="9"/>
      <c r="L1676" s="9"/>
      <c r="M1676" s="9"/>
      <c r="N1676" s="9"/>
      <c r="O1676" s="9"/>
      <c r="P1676" s="9"/>
      <c r="Q1676" s="9"/>
      <c r="R1676" s="9"/>
      <c r="S1676" s="9"/>
      <c r="T1676" s="9"/>
      <c r="U1676" s="9"/>
      <c r="V1676" s="9"/>
      <c r="W1676" s="9"/>
    </row>
    <row r="1677">
      <c r="A1677" s="123"/>
      <c r="B1677" s="5"/>
      <c r="C1677" s="116"/>
      <c r="D1677" s="9"/>
      <c r="E1677" s="9"/>
      <c r="F1677" s="9"/>
      <c r="G1677" s="9"/>
      <c r="H1677" s="9"/>
      <c r="I1677" s="9"/>
      <c r="J1677" s="9"/>
      <c r="K1677" s="9"/>
      <c r="L1677" s="9"/>
      <c r="M1677" s="9"/>
      <c r="N1677" s="9"/>
      <c r="O1677" s="9"/>
      <c r="P1677" s="9"/>
      <c r="Q1677" s="9"/>
      <c r="R1677" s="9"/>
      <c r="S1677" s="9"/>
      <c r="T1677" s="9"/>
      <c r="U1677" s="9"/>
      <c r="V1677" s="9"/>
      <c r="W1677" s="9"/>
    </row>
    <row r="1678">
      <c r="A1678" s="123"/>
      <c r="B1678" s="39"/>
      <c r="C1678" s="116"/>
      <c r="D1678" s="9"/>
      <c r="E1678" s="9"/>
      <c r="F1678" s="9"/>
      <c r="G1678" s="9"/>
      <c r="H1678" s="9"/>
      <c r="I1678" s="9"/>
      <c r="J1678" s="9"/>
      <c r="K1678" s="9"/>
      <c r="L1678" s="9"/>
      <c r="M1678" s="9"/>
      <c r="N1678" s="9"/>
      <c r="O1678" s="9"/>
      <c r="P1678" s="9"/>
      <c r="Q1678" s="9"/>
      <c r="R1678" s="9"/>
      <c r="S1678" s="9"/>
      <c r="T1678" s="9"/>
      <c r="U1678" s="9"/>
      <c r="V1678" s="9"/>
      <c r="W1678" s="9"/>
    </row>
    <row r="1679">
      <c r="A1679" s="123"/>
      <c r="B1679" s="39"/>
      <c r="C1679" s="116"/>
      <c r="D1679" s="9"/>
      <c r="E1679" s="9"/>
      <c r="F1679" s="9"/>
      <c r="G1679" s="9"/>
      <c r="H1679" s="9"/>
      <c r="I1679" s="9"/>
      <c r="J1679" s="9"/>
      <c r="K1679" s="9"/>
      <c r="L1679" s="9"/>
      <c r="M1679" s="9"/>
      <c r="N1679" s="9"/>
      <c r="O1679" s="9"/>
      <c r="P1679" s="9"/>
      <c r="Q1679" s="9"/>
      <c r="R1679" s="9"/>
      <c r="S1679" s="9"/>
      <c r="T1679" s="9"/>
      <c r="U1679" s="9"/>
      <c r="V1679" s="9"/>
      <c r="W1679" s="9"/>
    </row>
    <row r="1680">
      <c r="A1680" s="123"/>
      <c r="B1680" s="5"/>
      <c r="C1680" s="116"/>
      <c r="D1680" s="9"/>
      <c r="E1680" s="9"/>
      <c r="F1680" s="9"/>
      <c r="G1680" s="9"/>
      <c r="H1680" s="9"/>
      <c r="I1680" s="9"/>
      <c r="J1680" s="9"/>
      <c r="K1680" s="9"/>
      <c r="L1680" s="9"/>
      <c r="M1680" s="9"/>
      <c r="N1680" s="9"/>
      <c r="O1680" s="9"/>
      <c r="P1680" s="9"/>
      <c r="Q1680" s="9"/>
      <c r="R1680" s="9"/>
      <c r="S1680" s="9"/>
      <c r="T1680" s="9"/>
      <c r="U1680" s="9"/>
      <c r="V1680" s="9"/>
      <c r="W1680" s="9"/>
    </row>
    <row r="1681">
      <c r="A1681" s="123"/>
      <c r="B1681" s="5"/>
      <c r="C1681" s="116"/>
      <c r="D1681" s="9"/>
      <c r="E1681" s="9"/>
      <c r="F1681" s="9"/>
      <c r="G1681" s="9"/>
      <c r="H1681" s="9"/>
      <c r="I1681" s="9"/>
      <c r="J1681" s="9"/>
      <c r="K1681" s="9"/>
      <c r="L1681" s="9"/>
      <c r="M1681" s="9"/>
      <c r="N1681" s="9"/>
      <c r="O1681" s="9"/>
      <c r="P1681" s="9"/>
      <c r="Q1681" s="9"/>
      <c r="R1681" s="9"/>
      <c r="S1681" s="9"/>
      <c r="T1681" s="9"/>
      <c r="U1681" s="9"/>
      <c r="V1681" s="9"/>
      <c r="W1681" s="9"/>
    </row>
    <row r="1682">
      <c r="A1682" s="123"/>
      <c r="B1682" s="5"/>
      <c r="C1682" s="116"/>
      <c r="D1682" s="9"/>
      <c r="E1682" s="9"/>
      <c r="F1682" s="9"/>
      <c r="G1682" s="9"/>
      <c r="H1682" s="9"/>
      <c r="I1682" s="9"/>
      <c r="J1682" s="9"/>
      <c r="K1682" s="9"/>
      <c r="L1682" s="9"/>
      <c r="M1682" s="9"/>
      <c r="N1682" s="9"/>
      <c r="O1682" s="9"/>
      <c r="P1682" s="9"/>
      <c r="Q1682" s="9"/>
      <c r="R1682" s="9"/>
      <c r="S1682" s="9"/>
      <c r="T1682" s="9"/>
      <c r="U1682" s="9"/>
      <c r="V1682" s="9"/>
      <c r="W1682" s="9"/>
    </row>
    <row r="1683">
      <c r="A1683" s="123"/>
      <c r="B1683" s="39"/>
      <c r="C1683" s="116"/>
      <c r="D1683" s="9"/>
      <c r="E1683" s="9"/>
      <c r="F1683" s="9"/>
      <c r="G1683" s="9"/>
      <c r="H1683" s="9"/>
      <c r="I1683" s="9"/>
      <c r="J1683" s="9"/>
      <c r="K1683" s="9"/>
      <c r="L1683" s="9"/>
      <c r="M1683" s="9"/>
      <c r="N1683" s="9"/>
      <c r="O1683" s="9"/>
      <c r="P1683" s="9"/>
      <c r="Q1683" s="9"/>
      <c r="R1683" s="9"/>
      <c r="S1683" s="9"/>
      <c r="T1683" s="9"/>
      <c r="U1683" s="9"/>
      <c r="V1683" s="9"/>
      <c r="W1683" s="9"/>
    </row>
    <row r="1684">
      <c r="A1684" s="123"/>
      <c r="B1684" s="5"/>
      <c r="C1684" s="116"/>
      <c r="D1684" s="9"/>
      <c r="E1684" s="9"/>
      <c r="F1684" s="9"/>
      <c r="G1684" s="9"/>
      <c r="H1684" s="9"/>
      <c r="I1684" s="9"/>
      <c r="J1684" s="9"/>
      <c r="K1684" s="9"/>
      <c r="L1684" s="9"/>
      <c r="M1684" s="9"/>
      <c r="N1684" s="9"/>
      <c r="O1684" s="9"/>
      <c r="P1684" s="9"/>
      <c r="Q1684" s="9"/>
      <c r="R1684" s="9"/>
      <c r="S1684" s="9"/>
      <c r="T1684" s="9"/>
      <c r="U1684" s="9"/>
      <c r="V1684" s="9"/>
      <c r="W1684" s="9"/>
    </row>
    <row r="1685">
      <c r="A1685" s="123"/>
      <c r="B1685" s="5"/>
      <c r="C1685" s="116"/>
      <c r="D1685" s="9"/>
      <c r="E1685" s="9"/>
      <c r="F1685" s="9"/>
      <c r="G1685" s="9"/>
      <c r="H1685" s="9"/>
      <c r="I1685" s="9"/>
      <c r="J1685" s="9"/>
      <c r="K1685" s="9"/>
      <c r="L1685" s="9"/>
      <c r="M1685" s="9"/>
      <c r="N1685" s="9"/>
      <c r="O1685" s="9"/>
      <c r="P1685" s="9"/>
      <c r="Q1685" s="9"/>
      <c r="R1685" s="9"/>
      <c r="S1685" s="9"/>
      <c r="T1685" s="9"/>
      <c r="U1685" s="9"/>
      <c r="V1685" s="9"/>
      <c r="W1685" s="9"/>
    </row>
    <row r="1686">
      <c r="A1686" s="123"/>
      <c r="B1686" s="5"/>
      <c r="C1686" s="116"/>
      <c r="D1686" s="9"/>
      <c r="E1686" s="9"/>
      <c r="F1686" s="9"/>
      <c r="G1686" s="9"/>
      <c r="H1686" s="9"/>
      <c r="I1686" s="9"/>
      <c r="J1686" s="9"/>
      <c r="K1686" s="9"/>
      <c r="L1686" s="9"/>
      <c r="M1686" s="9"/>
      <c r="N1686" s="9"/>
      <c r="O1686" s="9"/>
      <c r="P1686" s="9"/>
      <c r="Q1686" s="9"/>
      <c r="R1686" s="9"/>
      <c r="S1686" s="9"/>
      <c r="T1686" s="9"/>
      <c r="U1686" s="9"/>
      <c r="V1686" s="9"/>
      <c r="W1686" s="9"/>
    </row>
    <row r="1687">
      <c r="A1687" s="123"/>
      <c r="B1687" s="5"/>
      <c r="C1687" s="116"/>
      <c r="D1687" s="9"/>
      <c r="E1687" s="9"/>
      <c r="F1687" s="9"/>
      <c r="G1687" s="9"/>
      <c r="H1687" s="9"/>
      <c r="I1687" s="9"/>
      <c r="J1687" s="9"/>
      <c r="K1687" s="9"/>
      <c r="L1687" s="9"/>
      <c r="M1687" s="9"/>
      <c r="N1687" s="9"/>
      <c r="O1687" s="9"/>
      <c r="P1687" s="9"/>
      <c r="Q1687" s="9"/>
      <c r="R1687" s="9"/>
      <c r="S1687" s="9"/>
      <c r="T1687" s="9"/>
      <c r="U1687" s="9"/>
      <c r="V1687" s="9"/>
      <c r="W1687" s="9"/>
    </row>
    <row r="1688">
      <c r="A1688" s="123"/>
      <c r="B1688" s="5"/>
      <c r="C1688" s="116"/>
      <c r="D1688" s="9"/>
      <c r="E1688" s="9"/>
      <c r="F1688" s="9"/>
      <c r="G1688" s="9"/>
      <c r="H1688" s="9"/>
      <c r="I1688" s="9"/>
      <c r="J1688" s="9"/>
      <c r="K1688" s="9"/>
      <c r="L1688" s="9"/>
      <c r="M1688" s="9"/>
      <c r="N1688" s="9"/>
      <c r="O1688" s="9"/>
      <c r="P1688" s="9"/>
      <c r="Q1688" s="9"/>
      <c r="R1688" s="9"/>
      <c r="S1688" s="9"/>
      <c r="T1688" s="9"/>
      <c r="U1688" s="9"/>
      <c r="V1688" s="9"/>
      <c r="W1688" s="9"/>
    </row>
    <row r="1689">
      <c r="A1689" s="123"/>
      <c r="B1689" s="39"/>
      <c r="C1689" s="116"/>
      <c r="D1689" s="9"/>
      <c r="E1689" s="9"/>
      <c r="F1689" s="9"/>
      <c r="G1689" s="9"/>
      <c r="H1689" s="9"/>
      <c r="I1689" s="9"/>
      <c r="J1689" s="9"/>
      <c r="K1689" s="9"/>
      <c r="L1689" s="9"/>
      <c r="M1689" s="9"/>
      <c r="N1689" s="9"/>
      <c r="O1689" s="9"/>
      <c r="P1689" s="9"/>
      <c r="Q1689" s="9"/>
      <c r="R1689" s="9"/>
      <c r="S1689" s="9"/>
      <c r="T1689" s="9"/>
      <c r="U1689" s="9"/>
      <c r="V1689" s="9"/>
      <c r="W1689" s="9"/>
    </row>
    <row r="1690">
      <c r="A1690" s="123"/>
      <c r="B1690" s="39"/>
      <c r="C1690" s="116"/>
      <c r="D1690" s="9"/>
      <c r="E1690" s="9"/>
      <c r="F1690" s="9"/>
      <c r="G1690" s="9"/>
      <c r="H1690" s="9"/>
      <c r="I1690" s="9"/>
      <c r="J1690" s="9"/>
      <c r="K1690" s="9"/>
      <c r="L1690" s="9"/>
      <c r="M1690" s="9"/>
      <c r="N1690" s="9"/>
      <c r="O1690" s="9"/>
      <c r="P1690" s="9"/>
      <c r="Q1690" s="9"/>
      <c r="R1690" s="9"/>
      <c r="S1690" s="9"/>
      <c r="T1690" s="9"/>
      <c r="U1690" s="9"/>
      <c r="V1690" s="9"/>
      <c r="W1690" s="9"/>
    </row>
    <row r="1691">
      <c r="A1691" s="123"/>
      <c r="B1691" s="5"/>
      <c r="C1691" s="116"/>
      <c r="D1691" s="9"/>
      <c r="E1691" s="9"/>
      <c r="F1691" s="9"/>
      <c r="G1691" s="9"/>
      <c r="H1691" s="9"/>
      <c r="I1691" s="9"/>
      <c r="J1691" s="9"/>
      <c r="K1691" s="9"/>
      <c r="L1691" s="9"/>
      <c r="M1691" s="9"/>
      <c r="N1691" s="9"/>
      <c r="O1691" s="9"/>
      <c r="P1691" s="9"/>
      <c r="Q1691" s="9"/>
      <c r="R1691" s="9"/>
      <c r="S1691" s="9"/>
      <c r="T1691" s="9"/>
      <c r="U1691" s="9"/>
      <c r="V1691" s="9"/>
      <c r="W1691" s="9"/>
    </row>
    <row r="1692">
      <c r="A1692" s="123"/>
      <c r="B1692" s="39"/>
      <c r="C1692" s="116"/>
      <c r="D1692" s="9"/>
      <c r="E1692" s="9"/>
      <c r="F1692" s="9"/>
      <c r="G1692" s="9"/>
      <c r="H1692" s="9"/>
      <c r="I1692" s="9"/>
      <c r="J1692" s="9"/>
      <c r="K1692" s="9"/>
      <c r="L1692" s="9"/>
      <c r="M1692" s="9"/>
      <c r="N1692" s="9"/>
      <c r="O1692" s="9"/>
      <c r="P1692" s="9"/>
      <c r="Q1692" s="9"/>
      <c r="R1692" s="9"/>
      <c r="S1692" s="9"/>
      <c r="T1692" s="9"/>
      <c r="U1692" s="9"/>
      <c r="V1692" s="9"/>
      <c r="W1692" s="9"/>
    </row>
    <row r="1693">
      <c r="A1693" s="123"/>
      <c r="B1693" s="5"/>
      <c r="C1693" s="116"/>
      <c r="D1693" s="9"/>
      <c r="E1693" s="9"/>
      <c r="F1693" s="9"/>
      <c r="G1693" s="9"/>
      <c r="H1693" s="9"/>
      <c r="I1693" s="9"/>
      <c r="J1693" s="9"/>
      <c r="K1693" s="9"/>
      <c r="L1693" s="9"/>
      <c r="M1693" s="9"/>
      <c r="N1693" s="9"/>
      <c r="O1693" s="9"/>
      <c r="P1693" s="9"/>
      <c r="Q1693" s="9"/>
      <c r="R1693" s="9"/>
      <c r="S1693" s="9"/>
      <c r="T1693" s="9"/>
      <c r="U1693" s="9"/>
      <c r="V1693" s="9"/>
      <c r="W1693" s="9"/>
    </row>
    <row r="1694">
      <c r="A1694" s="123"/>
      <c r="B1694" s="5"/>
      <c r="C1694" s="116"/>
      <c r="D1694" s="9"/>
      <c r="E1694" s="9"/>
      <c r="F1694" s="9"/>
      <c r="G1694" s="9"/>
      <c r="H1694" s="9"/>
      <c r="I1694" s="9"/>
      <c r="J1694" s="9"/>
      <c r="K1694" s="9"/>
      <c r="L1694" s="9"/>
      <c r="M1694" s="9"/>
      <c r="N1694" s="9"/>
      <c r="O1694" s="9"/>
      <c r="P1694" s="9"/>
      <c r="Q1694" s="9"/>
      <c r="R1694" s="9"/>
      <c r="S1694" s="9"/>
      <c r="T1694" s="9"/>
      <c r="U1694" s="9"/>
      <c r="V1694" s="9"/>
      <c r="W1694" s="9"/>
    </row>
    <row r="1695">
      <c r="A1695" s="123"/>
      <c r="B1695" s="5"/>
      <c r="C1695" s="116"/>
      <c r="D1695" s="9"/>
      <c r="E1695" s="9"/>
      <c r="F1695" s="9"/>
      <c r="G1695" s="9"/>
      <c r="H1695" s="9"/>
      <c r="I1695" s="9"/>
      <c r="J1695" s="9"/>
      <c r="K1695" s="9"/>
      <c r="L1695" s="9"/>
      <c r="M1695" s="9"/>
      <c r="N1695" s="9"/>
      <c r="O1695" s="9"/>
      <c r="P1695" s="9"/>
      <c r="Q1695" s="9"/>
      <c r="R1695" s="9"/>
      <c r="S1695" s="9"/>
      <c r="T1695" s="9"/>
      <c r="U1695" s="9"/>
      <c r="V1695" s="9"/>
      <c r="W1695" s="9"/>
    </row>
    <row r="1696">
      <c r="A1696" s="123"/>
      <c r="B1696" s="5"/>
      <c r="C1696" s="116"/>
      <c r="D1696" s="9"/>
      <c r="E1696" s="9"/>
      <c r="F1696" s="9"/>
      <c r="G1696" s="9"/>
      <c r="H1696" s="9"/>
      <c r="I1696" s="9"/>
      <c r="J1696" s="9"/>
      <c r="K1696" s="9"/>
      <c r="L1696" s="9"/>
      <c r="M1696" s="9"/>
      <c r="N1696" s="9"/>
      <c r="O1696" s="9"/>
      <c r="P1696" s="9"/>
      <c r="Q1696" s="9"/>
      <c r="R1696" s="9"/>
      <c r="S1696" s="9"/>
      <c r="T1696" s="9"/>
      <c r="U1696" s="9"/>
      <c r="V1696" s="9"/>
      <c r="W1696" s="9"/>
    </row>
    <row r="1697">
      <c r="A1697" s="123"/>
      <c r="B1697" s="5"/>
      <c r="C1697" s="116"/>
      <c r="D1697" s="9"/>
      <c r="E1697" s="9"/>
      <c r="F1697" s="9"/>
      <c r="G1697" s="9"/>
      <c r="H1697" s="9"/>
      <c r="I1697" s="9"/>
      <c r="J1697" s="9"/>
      <c r="K1697" s="9"/>
      <c r="L1697" s="9"/>
      <c r="M1697" s="9"/>
      <c r="N1697" s="9"/>
      <c r="O1697" s="9"/>
      <c r="P1697" s="9"/>
      <c r="Q1697" s="9"/>
      <c r="R1697" s="9"/>
      <c r="S1697" s="9"/>
      <c r="T1697" s="9"/>
      <c r="U1697" s="9"/>
      <c r="V1697" s="9"/>
      <c r="W1697" s="9"/>
    </row>
    <row r="1698">
      <c r="A1698" s="123"/>
      <c r="B1698" s="39"/>
      <c r="C1698" s="116"/>
      <c r="D1698" s="9"/>
      <c r="E1698" s="9"/>
      <c r="F1698" s="9"/>
      <c r="G1698" s="9"/>
      <c r="H1698" s="9"/>
      <c r="I1698" s="9"/>
      <c r="J1698" s="9"/>
      <c r="K1698" s="9"/>
      <c r="L1698" s="9"/>
      <c r="M1698" s="9"/>
      <c r="N1698" s="9"/>
      <c r="O1698" s="9"/>
      <c r="P1698" s="9"/>
      <c r="Q1698" s="9"/>
      <c r="R1698" s="9"/>
      <c r="S1698" s="9"/>
      <c r="T1698" s="9"/>
      <c r="U1698" s="9"/>
      <c r="V1698" s="9"/>
      <c r="W1698" s="9"/>
    </row>
    <row r="1699">
      <c r="A1699" s="123"/>
      <c r="B1699" s="5"/>
      <c r="C1699" s="116"/>
      <c r="D1699" s="9"/>
      <c r="E1699" s="9"/>
      <c r="F1699" s="9"/>
      <c r="G1699" s="9"/>
      <c r="H1699" s="9"/>
      <c r="I1699" s="9"/>
      <c r="J1699" s="9"/>
      <c r="K1699" s="9"/>
      <c r="L1699" s="9"/>
      <c r="M1699" s="9"/>
      <c r="N1699" s="9"/>
      <c r="O1699" s="9"/>
      <c r="P1699" s="9"/>
      <c r="Q1699" s="9"/>
      <c r="R1699" s="9"/>
      <c r="S1699" s="9"/>
      <c r="T1699" s="9"/>
      <c r="U1699" s="9"/>
      <c r="V1699" s="9"/>
      <c r="W1699" s="9"/>
    </row>
    <row r="1700">
      <c r="A1700" s="123"/>
      <c r="B1700" s="5"/>
      <c r="C1700" s="116"/>
      <c r="D1700" s="9"/>
      <c r="E1700" s="9"/>
      <c r="F1700" s="9"/>
      <c r="G1700" s="9"/>
      <c r="H1700" s="9"/>
      <c r="I1700" s="9"/>
      <c r="J1700" s="9"/>
      <c r="K1700" s="9"/>
      <c r="L1700" s="9"/>
      <c r="M1700" s="9"/>
      <c r="N1700" s="9"/>
      <c r="O1700" s="9"/>
      <c r="P1700" s="9"/>
      <c r="Q1700" s="9"/>
      <c r="R1700" s="9"/>
      <c r="S1700" s="9"/>
      <c r="T1700" s="9"/>
      <c r="U1700" s="9"/>
      <c r="V1700" s="9"/>
      <c r="W1700" s="9"/>
    </row>
    <row r="1701">
      <c r="A1701" s="123"/>
      <c r="B1701" s="5"/>
      <c r="C1701" s="116"/>
      <c r="D1701" s="9"/>
      <c r="E1701" s="9"/>
      <c r="F1701" s="9"/>
      <c r="G1701" s="9"/>
      <c r="H1701" s="9"/>
      <c r="I1701" s="9"/>
      <c r="J1701" s="9"/>
      <c r="K1701" s="9"/>
      <c r="L1701" s="9"/>
      <c r="M1701" s="9"/>
      <c r="N1701" s="9"/>
      <c r="O1701" s="9"/>
      <c r="P1701" s="9"/>
      <c r="Q1701" s="9"/>
      <c r="R1701" s="9"/>
      <c r="S1701" s="9"/>
      <c r="T1701" s="9"/>
      <c r="U1701" s="9"/>
      <c r="V1701" s="9"/>
      <c r="W1701" s="9"/>
    </row>
    <row r="1702">
      <c r="A1702" s="123"/>
      <c r="B1702" s="5"/>
      <c r="C1702" s="116"/>
      <c r="D1702" s="9"/>
      <c r="E1702" s="9"/>
      <c r="F1702" s="9"/>
      <c r="G1702" s="9"/>
      <c r="H1702" s="9"/>
      <c r="I1702" s="9"/>
      <c r="J1702" s="9"/>
      <c r="K1702" s="9"/>
      <c r="L1702" s="9"/>
      <c r="M1702" s="9"/>
      <c r="N1702" s="9"/>
      <c r="O1702" s="9"/>
      <c r="P1702" s="9"/>
      <c r="Q1702" s="9"/>
      <c r="R1702" s="9"/>
      <c r="S1702" s="9"/>
      <c r="T1702" s="9"/>
      <c r="U1702" s="9"/>
      <c r="V1702" s="9"/>
      <c r="W1702" s="9"/>
    </row>
    <row r="1703">
      <c r="A1703" s="123"/>
      <c r="B1703" s="5"/>
      <c r="C1703" s="116"/>
      <c r="D1703" s="9"/>
      <c r="E1703" s="9"/>
      <c r="F1703" s="9"/>
      <c r="G1703" s="9"/>
      <c r="H1703" s="9"/>
      <c r="I1703" s="9"/>
      <c r="J1703" s="9"/>
      <c r="K1703" s="9"/>
      <c r="L1703" s="9"/>
      <c r="M1703" s="9"/>
      <c r="N1703" s="9"/>
      <c r="O1703" s="9"/>
      <c r="P1703" s="9"/>
      <c r="Q1703" s="9"/>
      <c r="R1703" s="9"/>
      <c r="S1703" s="9"/>
      <c r="T1703" s="9"/>
      <c r="U1703" s="9"/>
      <c r="V1703" s="9"/>
      <c r="W1703" s="9"/>
    </row>
    <row r="1704">
      <c r="A1704" s="123"/>
      <c r="B1704" s="5"/>
      <c r="C1704" s="116"/>
      <c r="D1704" s="9"/>
      <c r="E1704" s="9"/>
      <c r="F1704" s="9"/>
      <c r="G1704" s="9"/>
      <c r="H1704" s="9"/>
      <c r="I1704" s="9"/>
      <c r="J1704" s="9"/>
      <c r="K1704" s="9"/>
      <c r="L1704" s="9"/>
      <c r="M1704" s="9"/>
      <c r="N1704" s="9"/>
      <c r="O1704" s="9"/>
      <c r="P1704" s="9"/>
      <c r="Q1704" s="9"/>
      <c r="R1704" s="9"/>
      <c r="S1704" s="9"/>
      <c r="T1704" s="9"/>
      <c r="U1704" s="9"/>
      <c r="V1704" s="9"/>
      <c r="W1704" s="9"/>
    </row>
    <row r="1705">
      <c r="A1705" s="123"/>
      <c r="B1705" s="5"/>
      <c r="C1705" s="116"/>
      <c r="D1705" s="9"/>
      <c r="E1705" s="9"/>
      <c r="F1705" s="9"/>
      <c r="G1705" s="9"/>
      <c r="H1705" s="9"/>
      <c r="I1705" s="9"/>
      <c r="J1705" s="9"/>
      <c r="K1705" s="9"/>
      <c r="L1705" s="9"/>
      <c r="M1705" s="9"/>
      <c r="N1705" s="9"/>
      <c r="O1705" s="9"/>
      <c r="P1705" s="9"/>
      <c r="Q1705" s="9"/>
      <c r="R1705" s="9"/>
      <c r="S1705" s="9"/>
      <c r="T1705" s="9"/>
      <c r="U1705" s="9"/>
      <c r="V1705" s="9"/>
      <c r="W1705" s="9"/>
    </row>
    <row r="1706">
      <c r="A1706" s="123"/>
      <c r="B1706" s="5"/>
      <c r="C1706" s="116"/>
      <c r="D1706" s="9"/>
      <c r="E1706" s="9"/>
      <c r="F1706" s="9"/>
      <c r="G1706" s="9"/>
      <c r="H1706" s="9"/>
      <c r="I1706" s="9"/>
      <c r="J1706" s="9"/>
      <c r="K1706" s="9"/>
      <c r="L1706" s="9"/>
      <c r="M1706" s="9"/>
      <c r="N1706" s="9"/>
      <c r="O1706" s="9"/>
      <c r="P1706" s="9"/>
      <c r="Q1706" s="9"/>
      <c r="R1706" s="9"/>
      <c r="S1706" s="9"/>
      <c r="T1706" s="9"/>
      <c r="U1706" s="9"/>
      <c r="V1706" s="9"/>
      <c r="W1706" s="9"/>
    </row>
    <row r="1707">
      <c r="A1707" s="123"/>
      <c r="B1707" s="5"/>
      <c r="C1707" s="116"/>
      <c r="D1707" s="9"/>
      <c r="E1707" s="9"/>
      <c r="F1707" s="9"/>
      <c r="G1707" s="9"/>
      <c r="H1707" s="9"/>
      <c r="I1707" s="9"/>
      <c r="J1707" s="9"/>
      <c r="K1707" s="9"/>
      <c r="L1707" s="9"/>
      <c r="M1707" s="9"/>
      <c r="N1707" s="9"/>
      <c r="O1707" s="9"/>
      <c r="P1707" s="9"/>
      <c r="Q1707" s="9"/>
      <c r="R1707" s="9"/>
      <c r="S1707" s="9"/>
      <c r="T1707" s="9"/>
      <c r="U1707" s="9"/>
      <c r="V1707" s="9"/>
      <c r="W1707" s="9"/>
    </row>
    <row r="1708">
      <c r="A1708" s="123"/>
      <c r="B1708" s="5"/>
      <c r="C1708" s="116"/>
      <c r="D1708" s="9"/>
      <c r="E1708" s="9"/>
      <c r="F1708" s="9"/>
      <c r="G1708" s="9"/>
      <c r="H1708" s="9"/>
      <c r="I1708" s="9"/>
      <c r="J1708" s="9"/>
      <c r="K1708" s="9"/>
      <c r="L1708" s="9"/>
      <c r="M1708" s="9"/>
      <c r="N1708" s="9"/>
      <c r="O1708" s="9"/>
      <c r="P1708" s="9"/>
      <c r="Q1708" s="9"/>
      <c r="R1708" s="9"/>
      <c r="S1708" s="9"/>
      <c r="T1708" s="9"/>
      <c r="U1708" s="9"/>
      <c r="V1708" s="9"/>
      <c r="W1708" s="9"/>
    </row>
    <row r="1709">
      <c r="A1709" s="123"/>
      <c r="B1709" s="5"/>
      <c r="C1709" s="116"/>
      <c r="D1709" s="9"/>
      <c r="E1709" s="9"/>
      <c r="F1709" s="9"/>
      <c r="G1709" s="9"/>
      <c r="H1709" s="9"/>
      <c r="I1709" s="9"/>
      <c r="J1709" s="9"/>
      <c r="K1709" s="9"/>
      <c r="L1709" s="9"/>
      <c r="M1709" s="9"/>
      <c r="N1709" s="9"/>
      <c r="O1709" s="9"/>
      <c r="P1709" s="9"/>
      <c r="Q1709" s="9"/>
      <c r="R1709" s="9"/>
      <c r="S1709" s="9"/>
      <c r="T1709" s="9"/>
      <c r="U1709" s="9"/>
      <c r="V1709" s="9"/>
      <c r="W1709" s="9"/>
    </row>
    <row r="1710">
      <c r="A1710" s="123"/>
      <c r="B1710" s="5"/>
      <c r="C1710" s="116"/>
      <c r="D1710" s="9"/>
      <c r="E1710" s="9"/>
      <c r="F1710" s="9"/>
      <c r="G1710" s="9"/>
      <c r="H1710" s="9"/>
      <c r="I1710" s="9"/>
      <c r="J1710" s="9"/>
      <c r="K1710" s="9"/>
      <c r="L1710" s="9"/>
      <c r="M1710" s="9"/>
      <c r="N1710" s="9"/>
      <c r="O1710" s="9"/>
      <c r="P1710" s="9"/>
      <c r="Q1710" s="9"/>
      <c r="R1710" s="9"/>
      <c r="S1710" s="9"/>
      <c r="T1710" s="9"/>
      <c r="U1710" s="9"/>
      <c r="V1710" s="9"/>
      <c r="W1710" s="9"/>
    </row>
    <row r="1711">
      <c r="A1711" s="123"/>
      <c r="B1711" s="5"/>
      <c r="C1711" s="116"/>
      <c r="D1711" s="9"/>
      <c r="E1711" s="9"/>
      <c r="F1711" s="9"/>
      <c r="G1711" s="9"/>
      <c r="H1711" s="9"/>
      <c r="I1711" s="9"/>
      <c r="J1711" s="9"/>
      <c r="K1711" s="9"/>
      <c r="L1711" s="9"/>
      <c r="M1711" s="9"/>
      <c r="N1711" s="9"/>
      <c r="O1711" s="9"/>
      <c r="P1711" s="9"/>
      <c r="Q1711" s="9"/>
      <c r="R1711" s="9"/>
      <c r="S1711" s="9"/>
      <c r="T1711" s="9"/>
      <c r="U1711" s="9"/>
      <c r="V1711" s="9"/>
      <c r="W1711" s="9"/>
    </row>
    <row r="1712">
      <c r="A1712" s="123"/>
      <c r="B1712" s="39"/>
      <c r="C1712" s="116"/>
      <c r="D1712" s="9"/>
      <c r="E1712" s="9"/>
      <c r="F1712" s="9"/>
      <c r="G1712" s="9"/>
      <c r="H1712" s="9"/>
      <c r="I1712" s="9"/>
      <c r="J1712" s="9"/>
      <c r="K1712" s="9"/>
      <c r="L1712" s="9"/>
      <c r="M1712" s="9"/>
      <c r="N1712" s="9"/>
      <c r="O1712" s="9"/>
      <c r="P1712" s="9"/>
      <c r="Q1712" s="9"/>
      <c r="R1712" s="9"/>
      <c r="S1712" s="9"/>
      <c r="T1712" s="9"/>
      <c r="U1712" s="9"/>
      <c r="V1712" s="9"/>
      <c r="W1712" s="9"/>
    </row>
    <row r="1713">
      <c r="A1713" s="123"/>
      <c r="B1713" s="5"/>
      <c r="C1713" s="116"/>
      <c r="D1713" s="9"/>
      <c r="E1713" s="9"/>
      <c r="F1713" s="9"/>
      <c r="G1713" s="9"/>
      <c r="H1713" s="9"/>
      <c r="I1713" s="9"/>
      <c r="J1713" s="9"/>
      <c r="K1713" s="9"/>
      <c r="L1713" s="9"/>
      <c r="M1713" s="9"/>
      <c r="N1713" s="9"/>
      <c r="O1713" s="9"/>
      <c r="P1713" s="9"/>
      <c r="Q1713" s="9"/>
      <c r="R1713" s="9"/>
      <c r="S1713" s="9"/>
      <c r="T1713" s="9"/>
      <c r="U1713" s="9"/>
      <c r="V1713" s="9"/>
      <c r="W1713" s="9"/>
    </row>
    <row r="1714">
      <c r="A1714" s="123"/>
      <c r="B1714" s="5"/>
      <c r="C1714" s="116"/>
      <c r="D1714" s="9"/>
      <c r="E1714" s="9"/>
      <c r="F1714" s="9"/>
      <c r="G1714" s="9"/>
      <c r="H1714" s="9"/>
      <c r="I1714" s="9"/>
      <c r="J1714" s="9"/>
      <c r="K1714" s="9"/>
      <c r="L1714" s="9"/>
      <c r="M1714" s="9"/>
      <c r="N1714" s="9"/>
      <c r="O1714" s="9"/>
      <c r="P1714" s="9"/>
      <c r="Q1714" s="9"/>
      <c r="R1714" s="9"/>
      <c r="S1714" s="9"/>
      <c r="T1714" s="9"/>
      <c r="U1714" s="9"/>
      <c r="V1714" s="9"/>
      <c r="W1714" s="9"/>
    </row>
    <row r="1715">
      <c r="A1715" s="123"/>
      <c r="B1715" s="5"/>
      <c r="C1715" s="116"/>
      <c r="D1715" s="9"/>
      <c r="E1715" s="9"/>
      <c r="F1715" s="9"/>
      <c r="G1715" s="9"/>
      <c r="H1715" s="9"/>
      <c r="I1715" s="9"/>
      <c r="J1715" s="9"/>
      <c r="K1715" s="9"/>
      <c r="L1715" s="9"/>
      <c r="M1715" s="9"/>
      <c r="N1715" s="9"/>
      <c r="O1715" s="9"/>
      <c r="P1715" s="9"/>
      <c r="Q1715" s="9"/>
      <c r="R1715" s="9"/>
      <c r="S1715" s="9"/>
      <c r="T1715" s="9"/>
      <c r="U1715" s="9"/>
      <c r="V1715" s="9"/>
      <c r="W1715" s="9"/>
    </row>
    <row r="1716">
      <c r="A1716" s="123"/>
      <c r="B1716" s="5"/>
      <c r="C1716" s="116"/>
      <c r="D1716" s="9"/>
      <c r="E1716" s="9"/>
      <c r="F1716" s="9"/>
      <c r="G1716" s="9"/>
      <c r="H1716" s="9"/>
      <c r="I1716" s="9"/>
      <c r="J1716" s="9"/>
      <c r="K1716" s="9"/>
      <c r="L1716" s="9"/>
      <c r="M1716" s="9"/>
      <c r="N1716" s="9"/>
      <c r="O1716" s="9"/>
      <c r="P1716" s="9"/>
      <c r="Q1716" s="9"/>
      <c r="R1716" s="9"/>
      <c r="S1716" s="9"/>
      <c r="T1716" s="9"/>
      <c r="U1716" s="9"/>
      <c r="V1716" s="9"/>
      <c r="W1716" s="9"/>
    </row>
    <row r="1717">
      <c r="A1717" s="123"/>
      <c r="B1717" s="120"/>
      <c r="C1717" s="119"/>
      <c r="D1717" s="9"/>
      <c r="E1717" s="9"/>
      <c r="F1717" s="9"/>
      <c r="G1717" s="9"/>
      <c r="H1717" s="9"/>
      <c r="I1717" s="9"/>
      <c r="J1717" s="9"/>
      <c r="K1717" s="9"/>
      <c r="L1717" s="9"/>
      <c r="M1717" s="9"/>
      <c r="N1717" s="9"/>
      <c r="O1717" s="9"/>
      <c r="P1717" s="9"/>
      <c r="Q1717" s="9"/>
      <c r="R1717" s="9"/>
      <c r="S1717" s="9"/>
      <c r="T1717" s="9"/>
      <c r="U1717" s="9"/>
      <c r="V1717" s="9"/>
      <c r="W1717" s="9"/>
    </row>
    <row r="1718">
      <c r="A1718" s="123"/>
      <c r="B1718" s="5"/>
      <c r="C1718" s="116"/>
      <c r="D1718" s="9"/>
      <c r="E1718" s="9"/>
      <c r="F1718" s="9"/>
      <c r="G1718" s="9"/>
      <c r="H1718" s="9"/>
      <c r="I1718" s="9"/>
      <c r="J1718" s="9"/>
      <c r="K1718" s="9"/>
      <c r="L1718" s="9"/>
      <c r="M1718" s="9"/>
      <c r="N1718" s="9"/>
      <c r="O1718" s="9"/>
      <c r="P1718" s="9"/>
      <c r="Q1718" s="9"/>
      <c r="R1718" s="9"/>
      <c r="S1718" s="9"/>
      <c r="T1718" s="9"/>
      <c r="U1718" s="9"/>
      <c r="V1718" s="9"/>
      <c r="W1718" s="9"/>
    </row>
    <row r="1719">
      <c r="A1719" s="123"/>
      <c r="B1719" s="39"/>
      <c r="C1719" s="116"/>
      <c r="D1719" s="9"/>
      <c r="E1719" s="9"/>
      <c r="F1719" s="9"/>
      <c r="G1719" s="9"/>
      <c r="H1719" s="9"/>
      <c r="I1719" s="9"/>
      <c r="J1719" s="9"/>
      <c r="K1719" s="9"/>
      <c r="L1719" s="9"/>
      <c r="M1719" s="9"/>
      <c r="N1719" s="9"/>
      <c r="O1719" s="9"/>
      <c r="P1719" s="9"/>
      <c r="Q1719" s="9"/>
      <c r="R1719" s="9"/>
      <c r="S1719" s="9"/>
      <c r="T1719" s="9"/>
      <c r="U1719" s="9"/>
      <c r="V1719" s="9"/>
      <c r="W1719" s="9"/>
    </row>
    <row r="1720">
      <c r="A1720" s="123"/>
      <c r="B1720" s="5"/>
      <c r="C1720" s="116"/>
      <c r="D1720" s="9"/>
      <c r="E1720" s="9"/>
      <c r="F1720" s="9"/>
      <c r="G1720" s="9"/>
      <c r="H1720" s="9"/>
      <c r="I1720" s="9"/>
      <c r="J1720" s="9"/>
      <c r="K1720" s="9"/>
      <c r="L1720" s="9"/>
      <c r="M1720" s="9"/>
      <c r="N1720" s="9"/>
      <c r="O1720" s="9"/>
      <c r="P1720" s="9"/>
      <c r="Q1720" s="9"/>
      <c r="R1720" s="9"/>
      <c r="S1720" s="9"/>
      <c r="T1720" s="9"/>
      <c r="U1720" s="9"/>
      <c r="V1720" s="9"/>
      <c r="W1720" s="9"/>
    </row>
    <row r="1721">
      <c r="A1721" s="123"/>
      <c r="B1721" s="5"/>
      <c r="C1721" s="116"/>
      <c r="D1721" s="9"/>
      <c r="E1721" s="9"/>
      <c r="F1721" s="9"/>
      <c r="G1721" s="9"/>
      <c r="H1721" s="9"/>
      <c r="I1721" s="9"/>
      <c r="J1721" s="9"/>
      <c r="K1721" s="9"/>
      <c r="L1721" s="9"/>
      <c r="M1721" s="9"/>
      <c r="N1721" s="9"/>
      <c r="O1721" s="9"/>
      <c r="P1721" s="9"/>
      <c r="Q1721" s="9"/>
      <c r="R1721" s="9"/>
      <c r="S1721" s="9"/>
      <c r="T1721" s="9"/>
      <c r="U1721" s="9"/>
      <c r="V1721" s="9"/>
      <c r="W1721" s="9"/>
    </row>
    <row r="1722">
      <c r="A1722" s="123"/>
      <c r="B1722" s="39"/>
      <c r="C1722" s="116"/>
      <c r="D1722" s="9"/>
      <c r="E1722" s="9"/>
      <c r="F1722" s="9"/>
      <c r="G1722" s="9"/>
      <c r="H1722" s="9"/>
      <c r="I1722" s="9"/>
      <c r="J1722" s="9"/>
      <c r="K1722" s="9"/>
      <c r="L1722" s="9"/>
      <c r="M1722" s="9"/>
      <c r="N1722" s="9"/>
      <c r="O1722" s="9"/>
      <c r="P1722" s="9"/>
      <c r="Q1722" s="9"/>
      <c r="R1722" s="9"/>
      <c r="S1722" s="9"/>
      <c r="T1722" s="9"/>
      <c r="U1722" s="9"/>
      <c r="V1722" s="9"/>
      <c r="W1722" s="9"/>
    </row>
    <row r="1723">
      <c r="A1723" s="124"/>
      <c r="B1723" s="39"/>
      <c r="C1723" s="116"/>
      <c r="D1723" s="9"/>
      <c r="E1723" s="9"/>
      <c r="F1723" s="9"/>
      <c r="G1723" s="9"/>
      <c r="H1723" s="9"/>
      <c r="I1723" s="9"/>
      <c r="J1723" s="9"/>
      <c r="K1723" s="9"/>
      <c r="L1723" s="9"/>
      <c r="M1723" s="9"/>
      <c r="N1723" s="9"/>
      <c r="O1723" s="9"/>
      <c r="P1723" s="9"/>
      <c r="Q1723" s="9"/>
      <c r="R1723" s="9"/>
      <c r="S1723" s="9"/>
      <c r="T1723" s="9"/>
      <c r="U1723" s="9"/>
      <c r="V1723" s="9"/>
      <c r="W1723" s="9"/>
    </row>
    <row r="1724">
      <c r="A1724" s="123"/>
      <c r="B1724" s="39"/>
      <c r="C1724" s="116"/>
      <c r="D1724" s="79"/>
      <c r="E1724" s="79"/>
      <c r="F1724" s="79"/>
      <c r="G1724" s="79"/>
      <c r="H1724" s="79"/>
      <c r="I1724" s="79"/>
      <c r="J1724" s="79"/>
      <c r="K1724" s="79"/>
      <c r="L1724" s="79"/>
      <c r="M1724" s="79"/>
      <c r="N1724" s="79"/>
      <c r="O1724" s="79"/>
      <c r="P1724" s="79"/>
      <c r="Q1724" s="79"/>
      <c r="R1724" s="79"/>
      <c r="S1724" s="79"/>
      <c r="T1724" s="79"/>
      <c r="U1724" s="79"/>
      <c r="V1724" s="79"/>
      <c r="W1724" s="79"/>
    </row>
    <row r="1725">
      <c r="A1725" s="123"/>
      <c r="B1725" s="5"/>
      <c r="C1725" s="116"/>
      <c r="D1725" s="9"/>
      <c r="E1725" s="9"/>
      <c r="F1725" s="9"/>
      <c r="G1725" s="9"/>
      <c r="H1725" s="9"/>
      <c r="I1725" s="9"/>
      <c r="J1725" s="9"/>
      <c r="K1725" s="9"/>
      <c r="L1725" s="9"/>
      <c r="M1725" s="9"/>
      <c r="N1725" s="9"/>
      <c r="O1725" s="9"/>
      <c r="P1725" s="9"/>
      <c r="Q1725" s="9"/>
      <c r="R1725" s="9"/>
      <c r="S1725" s="9"/>
      <c r="T1725" s="9"/>
      <c r="U1725" s="9"/>
      <c r="V1725" s="9"/>
      <c r="W1725" s="9"/>
    </row>
    <row r="1726">
      <c r="A1726" s="123"/>
      <c r="B1726" s="5"/>
      <c r="C1726" s="116"/>
      <c r="D1726" s="9"/>
      <c r="E1726" s="9"/>
      <c r="F1726" s="9"/>
      <c r="G1726" s="9"/>
      <c r="H1726" s="9"/>
      <c r="I1726" s="9"/>
      <c r="J1726" s="9"/>
      <c r="K1726" s="9"/>
      <c r="L1726" s="9"/>
      <c r="M1726" s="9"/>
      <c r="N1726" s="9"/>
      <c r="O1726" s="9"/>
      <c r="P1726" s="9"/>
      <c r="Q1726" s="9"/>
      <c r="R1726" s="9"/>
      <c r="S1726" s="9"/>
      <c r="T1726" s="9"/>
      <c r="U1726" s="9"/>
      <c r="V1726" s="9"/>
      <c r="W1726" s="9"/>
    </row>
    <row r="1727">
      <c r="A1727" s="123"/>
      <c r="B1727" s="5"/>
      <c r="C1727" s="116"/>
      <c r="D1727" s="9"/>
      <c r="E1727" s="9"/>
      <c r="F1727" s="9"/>
      <c r="G1727" s="9"/>
      <c r="H1727" s="9"/>
      <c r="I1727" s="9"/>
      <c r="J1727" s="9"/>
      <c r="K1727" s="9"/>
      <c r="L1727" s="9"/>
      <c r="M1727" s="9"/>
      <c r="N1727" s="9"/>
      <c r="O1727" s="9"/>
      <c r="P1727" s="9"/>
      <c r="Q1727" s="9"/>
      <c r="R1727" s="9"/>
      <c r="S1727" s="9"/>
      <c r="T1727" s="9"/>
      <c r="U1727" s="9"/>
      <c r="V1727" s="9"/>
      <c r="W1727" s="9"/>
    </row>
    <row r="1728">
      <c r="A1728" s="123"/>
      <c r="B1728" s="5"/>
      <c r="C1728" s="116"/>
      <c r="D1728" s="9"/>
      <c r="E1728" s="9"/>
      <c r="F1728" s="9"/>
      <c r="G1728" s="9"/>
      <c r="H1728" s="9"/>
      <c r="I1728" s="9"/>
      <c r="J1728" s="9"/>
      <c r="K1728" s="9"/>
      <c r="L1728" s="9"/>
      <c r="M1728" s="9"/>
      <c r="N1728" s="9"/>
      <c r="O1728" s="9"/>
      <c r="P1728" s="9"/>
      <c r="Q1728" s="9"/>
      <c r="R1728" s="9"/>
      <c r="S1728" s="9"/>
      <c r="T1728" s="9"/>
      <c r="U1728" s="9"/>
      <c r="V1728" s="9"/>
      <c r="W1728" s="9"/>
    </row>
    <row r="1729">
      <c r="A1729" s="123"/>
      <c r="B1729" s="39"/>
      <c r="C1729" s="116"/>
      <c r="D1729" s="9"/>
      <c r="E1729" s="9"/>
      <c r="F1729" s="9"/>
      <c r="G1729" s="9"/>
      <c r="H1729" s="9"/>
      <c r="I1729" s="9"/>
      <c r="J1729" s="9"/>
      <c r="K1729" s="9"/>
      <c r="L1729" s="9"/>
      <c r="M1729" s="9"/>
      <c r="N1729" s="9"/>
      <c r="O1729" s="9"/>
      <c r="P1729" s="9"/>
      <c r="Q1729" s="9"/>
      <c r="R1729" s="9"/>
      <c r="S1729" s="9"/>
      <c r="T1729" s="9"/>
      <c r="U1729" s="9"/>
      <c r="V1729" s="9"/>
      <c r="W1729" s="9"/>
    </row>
    <row r="1730">
      <c r="A1730" s="123"/>
      <c r="B1730" s="39"/>
      <c r="C1730" s="116"/>
      <c r="D1730" s="9"/>
      <c r="E1730" s="9"/>
      <c r="F1730" s="9"/>
      <c r="G1730" s="9"/>
      <c r="H1730" s="9"/>
      <c r="I1730" s="9"/>
      <c r="J1730" s="9"/>
      <c r="K1730" s="9"/>
      <c r="L1730" s="9"/>
      <c r="M1730" s="9"/>
      <c r="N1730" s="9"/>
      <c r="O1730" s="9"/>
      <c r="P1730" s="9"/>
      <c r="Q1730" s="9"/>
      <c r="R1730" s="9"/>
      <c r="S1730" s="9"/>
      <c r="T1730" s="9"/>
      <c r="U1730" s="9"/>
      <c r="V1730" s="9"/>
      <c r="W1730" s="9"/>
    </row>
    <row r="1731">
      <c r="A1731" s="123"/>
      <c r="B1731" s="39"/>
      <c r="C1731" s="116"/>
      <c r="D1731" s="9"/>
      <c r="E1731" s="9"/>
      <c r="F1731" s="9"/>
      <c r="G1731" s="9"/>
      <c r="H1731" s="9"/>
      <c r="I1731" s="9"/>
      <c r="J1731" s="9"/>
      <c r="K1731" s="9"/>
      <c r="L1731" s="9"/>
      <c r="M1731" s="9"/>
      <c r="N1731" s="9"/>
      <c r="O1731" s="9"/>
      <c r="P1731" s="9"/>
      <c r="Q1731" s="9"/>
      <c r="R1731" s="9"/>
      <c r="S1731" s="9"/>
      <c r="T1731" s="9"/>
      <c r="U1731" s="9"/>
      <c r="V1731" s="9"/>
      <c r="W1731" s="9"/>
    </row>
    <row r="1732">
      <c r="A1732" s="123"/>
      <c r="B1732" s="39"/>
      <c r="C1732" s="116"/>
      <c r="D1732" s="9"/>
      <c r="E1732" s="9"/>
      <c r="F1732" s="9"/>
      <c r="G1732" s="9"/>
      <c r="H1732" s="9"/>
      <c r="I1732" s="9"/>
      <c r="J1732" s="9"/>
      <c r="K1732" s="9"/>
      <c r="L1732" s="9"/>
      <c r="M1732" s="9"/>
      <c r="N1732" s="9"/>
      <c r="O1732" s="9"/>
      <c r="P1732" s="9"/>
      <c r="Q1732" s="9"/>
      <c r="R1732" s="9"/>
      <c r="S1732" s="9"/>
      <c r="T1732" s="9"/>
      <c r="U1732" s="9"/>
      <c r="V1732" s="9"/>
      <c r="W1732" s="9"/>
    </row>
    <row r="1733">
      <c r="A1733" s="123"/>
      <c r="B1733" s="39"/>
      <c r="C1733" s="116"/>
      <c r="D1733" s="9"/>
      <c r="E1733" s="9"/>
      <c r="F1733" s="9"/>
      <c r="G1733" s="9"/>
      <c r="H1733" s="9"/>
      <c r="I1733" s="9"/>
      <c r="J1733" s="9"/>
      <c r="K1733" s="9"/>
      <c r="L1733" s="9"/>
      <c r="M1733" s="9"/>
      <c r="N1733" s="9"/>
      <c r="O1733" s="9"/>
      <c r="P1733" s="9"/>
      <c r="Q1733" s="9"/>
      <c r="R1733" s="9"/>
      <c r="S1733" s="9"/>
      <c r="T1733" s="9"/>
      <c r="U1733" s="9"/>
      <c r="V1733" s="9"/>
      <c r="W1733" s="9"/>
    </row>
    <row r="1734">
      <c r="A1734" s="123"/>
      <c r="B1734" s="5"/>
      <c r="C1734" s="116"/>
      <c r="D1734" s="9"/>
      <c r="E1734" s="9"/>
      <c r="F1734" s="9"/>
      <c r="G1734" s="9"/>
      <c r="H1734" s="9"/>
      <c r="I1734" s="9"/>
      <c r="J1734" s="9"/>
      <c r="K1734" s="9"/>
      <c r="L1734" s="9"/>
      <c r="M1734" s="9"/>
      <c r="N1734" s="9"/>
      <c r="O1734" s="9"/>
      <c r="P1734" s="9"/>
      <c r="Q1734" s="9"/>
      <c r="R1734" s="9"/>
      <c r="S1734" s="9"/>
      <c r="T1734" s="9"/>
      <c r="U1734" s="9"/>
      <c r="V1734" s="9"/>
      <c r="W1734" s="9"/>
    </row>
    <row r="1735">
      <c r="A1735" s="123"/>
      <c r="B1735" s="5"/>
      <c r="C1735" s="116"/>
      <c r="D1735" s="9"/>
      <c r="E1735" s="9"/>
      <c r="F1735" s="9"/>
      <c r="G1735" s="9"/>
      <c r="H1735" s="9"/>
      <c r="I1735" s="9"/>
      <c r="J1735" s="9"/>
      <c r="K1735" s="9"/>
      <c r="L1735" s="9"/>
      <c r="M1735" s="9"/>
      <c r="N1735" s="9"/>
      <c r="O1735" s="9"/>
      <c r="P1735" s="9"/>
      <c r="Q1735" s="9"/>
      <c r="R1735" s="9"/>
      <c r="S1735" s="9"/>
      <c r="T1735" s="9"/>
      <c r="U1735" s="9"/>
      <c r="V1735" s="9"/>
      <c r="W1735" s="9"/>
    </row>
    <row r="1736">
      <c r="A1736" s="123"/>
      <c r="B1736" s="5"/>
      <c r="C1736" s="116"/>
      <c r="D1736" s="9"/>
      <c r="E1736" s="9"/>
      <c r="F1736" s="9"/>
      <c r="G1736" s="9"/>
      <c r="H1736" s="9"/>
      <c r="I1736" s="9"/>
      <c r="J1736" s="9"/>
      <c r="K1736" s="9"/>
      <c r="L1736" s="9"/>
      <c r="M1736" s="9"/>
      <c r="N1736" s="9"/>
      <c r="O1736" s="9"/>
      <c r="P1736" s="9"/>
      <c r="Q1736" s="9"/>
      <c r="R1736" s="9"/>
      <c r="S1736" s="9"/>
      <c r="T1736" s="9"/>
      <c r="U1736" s="9"/>
      <c r="V1736" s="9"/>
      <c r="W1736" s="9"/>
    </row>
    <row r="1737">
      <c r="A1737" s="123"/>
      <c r="B1737" s="39"/>
      <c r="C1737" s="116"/>
      <c r="D1737" s="9"/>
      <c r="E1737" s="9"/>
      <c r="F1737" s="9"/>
      <c r="G1737" s="9"/>
      <c r="H1737" s="9"/>
      <c r="I1737" s="9"/>
      <c r="J1737" s="9"/>
      <c r="K1737" s="9"/>
      <c r="L1737" s="9"/>
      <c r="M1737" s="9"/>
      <c r="N1737" s="9"/>
      <c r="O1737" s="9"/>
      <c r="P1737" s="9"/>
      <c r="Q1737" s="9"/>
      <c r="R1737" s="9"/>
      <c r="S1737" s="9"/>
      <c r="T1737" s="9"/>
      <c r="U1737" s="9"/>
      <c r="V1737" s="9"/>
      <c r="W1737" s="9"/>
    </row>
    <row r="1738">
      <c r="A1738" s="123"/>
      <c r="B1738" s="5"/>
      <c r="C1738" s="116"/>
      <c r="D1738" s="9"/>
      <c r="E1738" s="9"/>
      <c r="F1738" s="9"/>
      <c r="G1738" s="9"/>
      <c r="H1738" s="9"/>
      <c r="I1738" s="9"/>
      <c r="J1738" s="9"/>
      <c r="K1738" s="9"/>
      <c r="L1738" s="9"/>
      <c r="M1738" s="9"/>
      <c r="N1738" s="9"/>
      <c r="O1738" s="9"/>
      <c r="P1738" s="9"/>
      <c r="Q1738" s="9"/>
      <c r="R1738" s="9"/>
      <c r="S1738" s="9"/>
      <c r="T1738" s="9"/>
      <c r="U1738" s="9"/>
      <c r="V1738" s="9"/>
      <c r="W1738" s="9"/>
    </row>
    <row r="1739">
      <c r="A1739" s="123"/>
      <c r="B1739" s="5"/>
      <c r="C1739" s="116"/>
      <c r="D1739" s="9"/>
      <c r="E1739" s="9"/>
      <c r="F1739" s="9"/>
      <c r="G1739" s="9"/>
      <c r="H1739" s="9"/>
      <c r="I1739" s="9"/>
      <c r="J1739" s="9"/>
      <c r="K1739" s="9"/>
      <c r="L1739" s="9"/>
      <c r="M1739" s="9"/>
      <c r="N1739" s="9"/>
      <c r="O1739" s="9"/>
      <c r="P1739" s="9"/>
      <c r="Q1739" s="9"/>
      <c r="R1739" s="9"/>
      <c r="S1739" s="9"/>
      <c r="T1739" s="9"/>
      <c r="U1739" s="9"/>
      <c r="V1739" s="9"/>
      <c r="W1739" s="9"/>
    </row>
    <row r="1740">
      <c r="A1740" s="123"/>
      <c r="B1740" s="5"/>
      <c r="C1740" s="116"/>
      <c r="D1740" s="9"/>
      <c r="E1740" s="9"/>
      <c r="F1740" s="9"/>
      <c r="G1740" s="9"/>
      <c r="H1740" s="9"/>
      <c r="I1740" s="9"/>
      <c r="J1740" s="9"/>
      <c r="K1740" s="9"/>
      <c r="L1740" s="9"/>
      <c r="M1740" s="9"/>
      <c r="N1740" s="9"/>
      <c r="O1740" s="9"/>
      <c r="P1740" s="9"/>
      <c r="Q1740" s="9"/>
      <c r="R1740" s="9"/>
      <c r="S1740" s="9"/>
      <c r="T1740" s="9"/>
      <c r="U1740" s="9"/>
      <c r="V1740" s="9"/>
      <c r="W1740" s="9"/>
    </row>
    <row r="1741">
      <c r="A1741" s="123"/>
      <c r="B1741" s="5"/>
      <c r="C1741" s="116"/>
      <c r="D1741" s="9"/>
      <c r="E1741" s="9"/>
      <c r="F1741" s="9"/>
      <c r="G1741" s="9"/>
      <c r="H1741" s="9"/>
      <c r="I1741" s="9"/>
      <c r="J1741" s="9"/>
      <c r="K1741" s="9"/>
      <c r="L1741" s="9"/>
      <c r="M1741" s="9"/>
      <c r="N1741" s="9"/>
      <c r="O1741" s="9"/>
      <c r="P1741" s="9"/>
      <c r="Q1741" s="9"/>
      <c r="R1741" s="9"/>
      <c r="S1741" s="9"/>
      <c r="T1741" s="9"/>
      <c r="U1741" s="9"/>
      <c r="V1741" s="9"/>
      <c r="W1741" s="9"/>
    </row>
    <row r="1742">
      <c r="A1742" s="123"/>
      <c r="B1742" s="5"/>
      <c r="C1742" s="116"/>
      <c r="D1742" s="9"/>
      <c r="E1742" s="9"/>
      <c r="F1742" s="9"/>
      <c r="G1742" s="9"/>
      <c r="H1742" s="9"/>
      <c r="I1742" s="9"/>
      <c r="J1742" s="9"/>
      <c r="K1742" s="9"/>
      <c r="L1742" s="9"/>
      <c r="M1742" s="9"/>
      <c r="N1742" s="9"/>
      <c r="O1742" s="9"/>
      <c r="P1742" s="9"/>
      <c r="Q1742" s="9"/>
      <c r="R1742" s="9"/>
      <c r="S1742" s="9"/>
      <c r="T1742" s="9"/>
      <c r="U1742" s="9"/>
      <c r="V1742" s="9"/>
      <c r="W1742" s="9"/>
    </row>
    <row r="1743">
      <c r="A1743" s="123"/>
      <c r="B1743" s="39"/>
      <c r="C1743" s="116"/>
      <c r="D1743" s="9"/>
      <c r="E1743" s="9"/>
      <c r="F1743" s="9"/>
      <c r="G1743" s="9"/>
      <c r="H1743" s="9"/>
      <c r="I1743" s="9"/>
      <c r="J1743" s="9"/>
      <c r="K1743" s="9"/>
      <c r="L1743" s="9"/>
      <c r="M1743" s="9"/>
      <c r="N1743" s="9"/>
      <c r="O1743" s="9"/>
      <c r="P1743" s="9"/>
      <c r="Q1743" s="9"/>
      <c r="R1743" s="9"/>
      <c r="S1743" s="9"/>
      <c r="T1743" s="9"/>
      <c r="U1743" s="9"/>
      <c r="V1743" s="9"/>
      <c r="W1743" s="9"/>
    </row>
    <row r="1744">
      <c r="A1744" s="123"/>
      <c r="B1744" s="5"/>
      <c r="C1744" s="116"/>
      <c r="D1744" s="9"/>
      <c r="E1744" s="9"/>
      <c r="F1744" s="9"/>
      <c r="G1744" s="9"/>
      <c r="H1744" s="9"/>
      <c r="I1744" s="9"/>
      <c r="J1744" s="9"/>
      <c r="K1744" s="9"/>
      <c r="L1744" s="9"/>
      <c r="M1744" s="9"/>
      <c r="N1744" s="9"/>
      <c r="O1744" s="9"/>
      <c r="P1744" s="9"/>
      <c r="Q1744" s="9"/>
      <c r="R1744" s="9"/>
      <c r="S1744" s="9"/>
      <c r="T1744" s="9"/>
      <c r="U1744" s="9"/>
      <c r="V1744" s="9"/>
      <c r="W1744" s="9"/>
    </row>
    <row r="1745">
      <c r="A1745" s="123"/>
      <c r="B1745" s="5"/>
      <c r="C1745" s="116"/>
      <c r="D1745" s="9"/>
      <c r="E1745" s="9"/>
      <c r="F1745" s="9"/>
      <c r="G1745" s="9"/>
      <c r="H1745" s="9"/>
      <c r="I1745" s="9"/>
      <c r="J1745" s="9"/>
      <c r="K1745" s="9"/>
      <c r="L1745" s="9"/>
      <c r="M1745" s="9"/>
      <c r="N1745" s="9"/>
      <c r="O1745" s="9"/>
      <c r="P1745" s="9"/>
      <c r="Q1745" s="9"/>
      <c r="R1745" s="9"/>
      <c r="S1745" s="9"/>
      <c r="T1745" s="9"/>
      <c r="U1745" s="9"/>
      <c r="V1745" s="9"/>
      <c r="W1745" s="9"/>
    </row>
    <row r="1746">
      <c r="A1746" s="123"/>
      <c r="B1746" s="5"/>
      <c r="C1746" s="116"/>
      <c r="D1746" s="9"/>
      <c r="E1746" s="9"/>
      <c r="F1746" s="9"/>
      <c r="G1746" s="9"/>
      <c r="H1746" s="9"/>
      <c r="I1746" s="9"/>
      <c r="J1746" s="9"/>
      <c r="K1746" s="9"/>
      <c r="L1746" s="9"/>
      <c r="M1746" s="9"/>
      <c r="N1746" s="9"/>
      <c r="O1746" s="9"/>
      <c r="P1746" s="9"/>
      <c r="Q1746" s="9"/>
      <c r="R1746" s="9"/>
      <c r="S1746" s="9"/>
      <c r="T1746" s="9"/>
      <c r="U1746" s="9"/>
      <c r="V1746" s="9"/>
      <c r="W1746" s="9"/>
    </row>
    <row r="1747">
      <c r="A1747" s="123"/>
      <c r="B1747" s="5"/>
      <c r="C1747" s="116"/>
      <c r="D1747" s="9"/>
      <c r="E1747" s="9"/>
      <c r="F1747" s="9"/>
      <c r="G1747" s="9"/>
      <c r="H1747" s="9"/>
      <c r="I1747" s="9"/>
      <c r="J1747" s="9"/>
      <c r="K1747" s="9"/>
      <c r="L1747" s="9"/>
      <c r="M1747" s="9"/>
      <c r="N1747" s="9"/>
      <c r="O1747" s="9"/>
      <c r="P1747" s="9"/>
      <c r="Q1747" s="9"/>
      <c r="R1747" s="9"/>
      <c r="S1747" s="9"/>
      <c r="T1747" s="9"/>
      <c r="U1747" s="9"/>
      <c r="V1747" s="9"/>
      <c r="W1747" s="9"/>
    </row>
    <row r="1748">
      <c r="A1748" s="123"/>
      <c r="B1748" s="5"/>
      <c r="C1748" s="116"/>
      <c r="D1748" s="9"/>
      <c r="E1748" s="9"/>
      <c r="F1748" s="9"/>
      <c r="G1748" s="9"/>
      <c r="H1748" s="9"/>
      <c r="I1748" s="9"/>
      <c r="J1748" s="9"/>
      <c r="K1748" s="9"/>
      <c r="L1748" s="9"/>
      <c r="M1748" s="9"/>
      <c r="N1748" s="9"/>
      <c r="O1748" s="9"/>
      <c r="P1748" s="9"/>
      <c r="Q1748" s="9"/>
      <c r="R1748" s="9"/>
      <c r="S1748" s="9"/>
      <c r="T1748" s="9"/>
      <c r="U1748" s="9"/>
      <c r="V1748" s="9"/>
      <c r="W1748" s="9"/>
    </row>
    <row r="1749">
      <c r="A1749" s="123"/>
      <c r="B1749" s="5"/>
      <c r="C1749" s="116"/>
      <c r="D1749" s="9"/>
      <c r="E1749" s="9"/>
      <c r="F1749" s="9"/>
      <c r="G1749" s="9"/>
      <c r="H1749" s="9"/>
      <c r="I1749" s="9"/>
      <c r="J1749" s="9"/>
      <c r="K1749" s="9"/>
      <c r="L1749" s="9"/>
      <c r="M1749" s="9"/>
      <c r="N1749" s="9"/>
      <c r="O1749" s="9"/>
      <c r="P1749" s="9"/>
      <c r="Q1749" s="9"/>
      <c r="R1749" s="9"/>
      <c r="S1749" s="9"/>
      <c r="T1749" s="9"/>
      <c r="U1749" s="9"/>
      <c r="V1749" s="9"/>
      <c r="W1749" s="9"/>
    </row>
    <row r="1750">
      <c r="A1750" s="124"/>
      <c r="B1750" s="5"/>
      <c r="C1750" s="116"/>
      <c r="D1750" s="9"/>
      <c r="E1750" s="9"/>
      <c r="F1750" s="9"/>
      <c r="G1750" s="9"/>
      <c r="H1750" s="9"/>
      <c r="I1750" s="9"/>
      <c r="J1750" s="9"/>
      <c r="K1750" s="9"/>
      <c r="L1750" s="9"/>
      <c r="M1750" s="9"/>
      <c r="N1750" s="9"/>
      <c r="O1750" s="9"/>
      <c r="P1750" s="9"/>
      <c r="Q1750" s="9"/>
      <c r="R1750" s="9"/>
      <c r="S1750" s="9"/>
      <c r="T1750" s="9"/>
      <c r="U1750" s="9"/>
      <c r="V1750" s="9"/>
      <c r="W1750" s="9"/>
    </row>
    <row r="1751">
      <c r="A1751" s="123"/>
      <c r="B1751" s="5"/>
      <c r="C1751" s="116"/>
      <c r="D1751" s="79"/>
      <c r="E1751" s="79"/>
      <c r="F1751" s="79"/>
      <c r="G1751" s="79"/>
      <c r="H1751" s="79"/>
      <c r="I1751" s="79"/>
      <c r="J1751" s="79"/>
      <c r="K1751" s="79"/>
      <c r="L1751" s="79"/>
      <c r="M1751" s="79"/>
      <c r="N1751" s="79"/>
      <c r="O1751" s="79"/>
      <c r="P1751" s="79"/>
      <c r="Q1751" s="79"/>
      <c r="R1751" s="79"/>
      <c r="S1751" s="79"/>
      <c r="T1751" s="79"/>
      <c r="U1751" s="79"/>
      <c r="V1751" s="79"/>
      <c r="W1751" s="79"/>
    </row>
    <row r="1752">
      <c r="A1752" s="123"/>
      <c r="B1752" s="5"/>
      <c r="C1752" s="116"/>
      <c r="D1752" s="9"/>
      <c r="E1752" s="9"/>
      <c r="F1752" s="9"/>
      <c r="G1752" s="9"/>
      <c r="H1752" s="9"/>
      <c r="I1752" s="9"/>
      <c r="J1752" s="9"/>
      <c r="K1752" s="9"/>
      <c r="L1752" s="9"/>
      <c r="M1752" s="9"/>
      <c r="N1752" s="9"/>
      <c r="O1752" s="9"/>
      <c r="P1752" s="9"/>
      <c r="Q1752" s="9"/>
      <c r="R1752" s="9"/>
      <c r="S1752" s="9"/>
      <c r="T1752" s="9"/>
      <c r="U1752" s="9"/>
      <c r="V1752" s="9"/>
      <c r="W1752" s="9"/>
    </row>
    <row r="1753">
      <c r="A1753" s="123"/>
      <c r="B1753" s="5"/>
      <c r="C1753" s="116"/>
      <c r="D1753" s="9"/>
      <c r="E1753" s="9"/>
      <c r="F1753" s="9"/>
      <c r="G1753" s="9"/>
      <c r="H1753" s="9"/>
      <c r="I1753" s="9"/>
      <c r="J1753" s="9"/>
      <c r="K1753" s="9"/>
      <c r="L1753" s="9"/>
      <c r="M1753" s="9"/>
      <c r="N1753" s="9"/>
      <c r="O1753" s="9"/>
      <c r="P1753" s="9"/>
      <c r="Q1753" s="9"/>
      <c r="R1753" s="9"/>
      <c r="S1753" s="9"/>
      <c r="T1753" s="9"/>
      <c r="U1753" s="9"/>
      <c r="V1753" s="9"/>
      <c r="W1753" s="9"/>
    </row>
    <row r="1754">
      <c r="A1754" s="123"/>
      <c r="B1754" s="5"/>
      <c r="C1754" s="116"/>
      <c r="D1754" s="9"/>
      <c r="E1754" s="9"/>
      <c r="F1754" s="9"/>
      <c r="G1754" s="9"/>
      <c r="H1754" s="9"/>
      <c r="I1754" s="9"/>
      <c r="J1754" s="9"/>
      <c r="K1754" s="9"/>
      <c r="L1754" s="9"/>
      <c r="M1754" s="9"/>
      <c r="N1754" s="9"/>
      <c r="O1754" s="9"/>
      <c r="P1754" s="9"/>
      <c r="Q1754" s="9"/>
      <c r="R1754" s="9"/>
      <c r="S1754" s="9"/>
      <c r="T1754" s="9"/>
      <c r="U1754" s="9"/>
      <c r="V1754" s="9"/>
      <c r="W1754" s="9"/>
    </row>
    <row r="1755">
      <c r="A1755" s="123"/>
      <c r="B1755" s="5"/>
      <c r="C1755" s="116"/>
      <c r="D1755" s="9"/>
      <c r="E1755" s="9"/>
      <c r="F1755" s="9"/>
      <c r="G1755" s="9"/>
      <c r="H1755" s="9"/>
      <c r="I1755" s="9"/>
      <c r="J1755" s="9"/>
      <c r="K1755" s="9"/>
      <c r="L1755" s="9"/>
      <c r="M1755" s="9"/>
      <c r="N1755" s="9"/>
      <c r="O1755" s="9"/>
      <c r="P1755" s="9"/>
      <c r="Q1755" s="9"/>
      <c r="R1755" s="9"/>
      <c r="S1755" s="9"/>
      <c r="T1755" s="9"/>
      <c r="U1755" s="9"/>
      <c r="V1755" s="9"/>
      <c r="W1755" s="9"/>
    </row>
    <row r="1756">
      <c r="A1756" s="123"/>
      <c r="B1756" s="5"/>
      <c r="C1756" s="116"/>
      <c r="D1756" s="9"/>
      <c r="E1756" s="9"/>
      <c r="F1756" s="9"/>
      <c r="G1756" s="9"/>
      <c r="H1756" s="9"/>
      <c r="I1756" s="9"/>
      <c r="J1756" s="9"/>
      <c r="K1756" s="9"/>
      <c r="L1756" s="9"/>
      <c r="M1756" s="9"/>
      <c r="N1756" s="9"/>
      <c r="O1756" s="9"/>
      <c r="P1756" s="9"/>
      <c r="Q1756" s="9"/>
      <c r="R1756" s="9"/>
      <c r="S1756" s="9"/>
      <c r="T1756" s="9"/>
      <c r="U1756" s="9"/>
      <c r="V1756" s="9"/>
      <c r="W1756" s="9"/>
    </row>
    <row r="1757">
      <c r="A1757" s="123"/>
      <c r="B1757" s="5"/>
      <c r="C1757" s="116"/>
      <c r="D1757" s="9"/>
      <c r="E1757" s="9"/>
      <c r="F1757" s="9"/>
      <c r="G1757" s="9"/>
      <c r="H1757" s="9"/>
      <c r="I1757" s="9"/>
      <c r="J1757" s="9"/>
      <c r="K1757" s="9"/>
      <c r="L1757" s="9"/>
      <c r="M1757" s="9"/>
      <c r="N1757" s="9"/>
      <c r="O1757" s="9"/>
      <c r="P1757" s="9"/>
      <c r="Q1757" s="9"/>
      <c r="R1757" s="9"/>
      <c r="S1757" s="9"/>
      <c r="T1757" s="9"/>
      <c r="U1757" s="9"/>
      <c r="V1757" s="9"/>
      <c r="W1757" s="9"/>
    </row>
    <row r="1758">
      <c r="A1758" s="123"/>
      <c r="B1758" s="5"/>
      <c r="C1758" s="116"/>
      <c r="D1758" s="9"/>
      <c r="E1758" s="9"/>
      <c r="F1758" s="9"/>
      <c r="G1758" s="9"/>
      <c r="H1758" s="9"/>
      <c r="I1758" s="9"/>
      <c r="J1758" s="9"/>
      <c r="K1758" s="9"/>
      <c r="L1758" s="9"/>
      <c r="M1758" s="9"/>
      <c r="N1758" s="9"/>
      <c r="O1758" s="9"/>
      <c r="P1758" s="9"/>
      <c r="Q1758" s="9"/>
      <c r="R1758" s="9"/>
      <c r="S1758" s="9"/>
      <c r="T1758" s="9"/>
      <c r="U1758" s="9"/>
      <c r="V1758" s="9"/>
      <c r="W1758" s="9"/>
    </row>
    <row r="1759">
      <c r="A1759" s="123"/>
      <c r="B1759" s="5"/>
      <c r="C1759" s="116"/>
      <c r="D1759" s="9"/>
      <c r="E1759" s="9"/>
      <c r="F1759" s="9"/>
      <c r="G1759" s="9"/>
      <c r="H1759" s="9"/>
      <c r="I1759" s="9"/>
      <c r="J1759" s="9"/>
      <c r="K1759" s="9"/>
      <c r="L1759" s="9"/>
      <c r="M1759" s="9"/>
      <c r="N1759" s="9"/>
      <c r="O1759" s="9"/>
      <c r="P1759" s="9"/>
      <c r="Q1759" s="9"/>
      <c r="R1759" s="9"/>
      <c r="S1759" s="9"/>
      <c r="T1759" s="9"/>
      <c r="U1759" s="9"/>
      <c r="V1759" s="9"/>
      <c r="W1759" s="9"/>
    </row>
    <row r="1760">
      <c r="A1760" s="123"/>
      <c r="B1760" s="39"/>
      <c r="C1760" s="116"/>
      <c r="D1760" s="9"/>
      <c r="E1760" s="9"/>
      <c r="F1760" s="9"/>
      <c r="G1760" s="9"/>
      <c r="H1760" s="9"/>
      <c r="I1760" s="9"/>
      <c r="J1760" s="9"/>
      <c r="K1760" s="9"/>
      <c r="L1760" s="9"/>
      <c r="M1760" s="9"/>
      <c r="N1760" s="9"/>
      <c r="O1760" s="9"/>
      <c r="P1760" s="9"/>
      <c r="Q1760" s="9"/>
      <c r="R1760" s="9"/>
      <c r="S1760" s="9"/>
      <c r="T1760" s="9"/>
      <c r="U1760" s="9"/>
      <c r="V1760" s="9"/>
      <c r="W1760" s="9"/>
    </row>
    <row r="1761">
      <c r="A1761" s="123"/>
      <c r="B1761" s="39"/>
      <c r="C1761" s="116"/>
      <c r="D1761" s="9"/>
      <c r="E1761" s="9"/>
      <c r="F1761" s="9"/>
      <c r="G1761" s="9"/>
      <c r="H1761" s="9"/>
      <c r="I1761" s="9"/>
      <c r="J1761" s="9"/>
      <c r="K1761" s="9"/>
      <c r="L1761" s="9"/>
      <c r="M1761" s="9"/>
      <c r="N1761" s="9"/>
      <c r="O1761" s="9"/>
      <c r="P1761" s="9"/>
      <c r="Q1761" s="9"/>
      <c r="R1761" s="9"/>
      <c r="S1761" s="9"/>
      <c r="T1761" s="9"/>
      <c r="U1761" s="9"/>
      <c r="V1761" s="9"/>
      <c r="W1761" s="9"/>
    </row>
    <row r="1762">
      <c r="A1762" s="123"/>
      <c r="B1762" s="39"/>
      <c r="C1762" s="116"/>
      <c r="D1762" s="9"/>
      <c r="E1762" s="9"/>
      <c r="F1762" s="9"/>
      <c r="G1762" s="9"/>
      <c r="H1762" s="9"/>
      <c r="I1762" s="9"/>
      <c r="J1762" s="9"/>
      <c r="K1762" s="9"/>
      <c r="L1762" s="9"/>
      <c r="M1762" s="9"/>
      <c r="N1762" s="9"/>
      <c r="O1762" s="9"/>
      <c r="P1762" s="9"/>
      <c r="Q1762" s="9"/>
      <c r="R1762" s="9"/>
      <c r="S1762" s="9"/>
      <c r="T1762" s="9"/>
      <c r="U1762" s="9"/>
      <c r="V1762" s="9"/>
      <c r="W1762" s="9"/>
    </row>
    <row r="1763">
      <c r="A1763" s="123"/>
      <c r="B1763" s="5"/>
      <c r="C1763" s="116"/>
      <c r="D1763" s="9"/>
      <c r="E1763" s="9"/>
      <c r="F1763" s="9"/>
      <c r="G1763" s="9"/>
      <c r="H1763" s="9"/>
      <c r="I1763" s="9"/>
      <c r="J1763" s="9"/>
      <c r="K1763" s="9"/>
      <c r="L1763" s="9"/>
      <c r="M1763" s="9"/>
      <c r="N1763" s="9"/>
      <c r="O1763" s="9"/>
      <c r="P1763" s="9"/>
      <c r="Q1763" s="9"/>
      <c r="R1763" s="9"/>
      <c r="S1763" s="9"/>
      <c r="T1763" s="9"/>
      <c r="U1763" s="9"/>
      <c r="V1763" s="9"/>
      <c r="W1763" s="9"/>
    </row>
    <row r="1764">
      <c r="A1764" s="123"/>
      <c r="B1764" s="5"/>
      <c r="C1764" s="116"/>
      <c r="D1764" s="9"/>
      <c r="E1764" s="9"/>
      <c r="F1764" s="9"/>
      <c r="G1764" s="9"/>
      <c r="H1764" s="9"/>
      <c r="I1764" s="9"/>
      <c r="J1764" s="9"/>
      <c r="K1764" s="9"/>
      <c r="L1764" s="9"/>
      <c r="M1764" s="9"/>
      <c r="N1764" s="9"/>
      <c r="O1764" s="9"/>
      <c r="P1764" s="9"/>
      <c r="Q1764" s="9"/>
      <c r="R1764" s="9"/>
      <c r="S1764" s="9"/>
      <c r="T1764" s="9"/>
      <c r="U1764" s="9"/>
      <c r="V1764" s="9"/>
      <c r="W1764" s="9"/>
    </row>
    <row r="1765">
      <c r="A1765" s="123"/>
      <c r="B1765" s="5"/>
      <c r="C1765" s="116"/>
      <c r="D1765" s="9"/>
      <c r="E1765" s="9"/>
      <c r="F1765" s="9"/>
      <c r="G1765" s="9"/>
      <c r="H1765" s="9"/>
      <c r="I1765" s="9"/>
      <c r="J1765" s="9"/>
      <c r="K1765" s="9"/>
      <c r="L1765" s="9"/>
      <c r="M1765" s="9"/>
      <c r="N1765" s="9"/>
      <c r="O1765" s="9"/>
      <c r="P1765" s="9"/>
      <c r="Q1765" s="9"/>
      <c r="R1765" s="9"/>
      <c r="S1765" s="9"/>
      <c r="T1765" s="9"/>
      <c r="U1765" s="9"/>
      <c r="V1765" s="9"/>
      <c r="W1765" s="9"/>
    </row>
    <row r="1766">
      <c r="A1766" s="123"/>
      <c r="B1766" s="5"/>
      <c r="C1766" s="116"/>
      <c r="D1766" s="9"/>
      <c r="E1766" s="9"/>
      <c r="F1766" s="9"/>
      <c r="G1766" s="9"/>
      <c r="H1766" s="9"/>
      <c r="I1766" s="9"/>
      <c r="J1766" s="9"/>
      <c r="K1766" s="9"/>
      <c r="L1766" s="9"/>
      <c r="M1766" s="9"/>
      <c r="N1766" s="9"/>
      <c r="O1766" s="9"/>
      <c r="P1766" s="9"/>
      <c r="Q1766" s="9"/>
      <c r="R1766" s="9"/>
      <c r="S1766" s="9"/>
      <c r="T1766" s="9"/>
      <c r="U1766" s="9"/>
      <c r="V1766" s="9"/>
      <c r="W1766" s="9"/>
    </row>
    <row r="1767">
      <c r="A1767" s="123"/>
      <c r="B1767" s="39"/>
      <c r="C1767" s="116"/>
      <c r="D1767" s="9"/>
      <c r="E1767" s="9"/>
      <c r="F1767" s="9"/>
      <c r="G1767" s="9"/>
      <c r="H1767" s="9"/>
      <c r="I1767" s="9"/>
      <c r="J1767" s="9"/>
      <c r="K1767" s="9"/>
      <c r="L1767" s="9"/>
      <c r="M1767" s="9"/>
      <c r="N1767" s="9"/>
      <c r="O1767" s="9"/>
      <c r="P1767" s="9"/>
      <c r="Q1767" s="9"/>
      <c r="R1767" s="9"/>
      <c r="S1767" s="9"/>
      <c r="T1767" s="9"/>
      <c r="U1767" s="9"/>
      <c r="V1767" s="9"/>
      <c r="W1767" s="9"/>
    </row>
    <row r="1768">
      <c r="A1768" s="123"/>
      <c r="B1768" s="39"/>
      <c r="C1768" s="116"/>
      <c r="D1768" s="9"/>
      <c r="E1768" s="9"/>
      <c r="F1768" s="9"/>
      <c r="G1768" s="9"/>
      <c r="H1768" s="9"/>
      <c r="I1768" s="9"/>
      <c r="J1768" s="9"/>
      <c r="K1768" s="9"/>
      <c r="L1768" s="9"/>
      <c r="M1768" s="9"/>
      <c r="N1768" s="9"/>
      <c r="O1768" s="9"/>
      <c r="P1768" s="9"/>
      <c r="Q1768" s="9"/>
      <c r="R1768" s="9"/>
      <c r="S1768" s="9"/>
      <c r="T1768" s="9"/>
      <c r="U1768" s="9"/>
      <c r="V1768" s="9"/>
      <c r="W1768" s="9"/>
    </row>
    <row r="1769">
      <c r="A1769" s="123"/>
      <c r="B1769" s="5"/>
      <c r="C1769" s="116"/>
      <c r="D1769" s="9"/>
      <c r="E1769" s="9"/>
      <c r="F1769" s="9"/>
      <c r="G1769" s="9"/>
      <c r="H1769" s="9"/>
      <c r="I1769" s="9"/>
      <c r="J1769" s="9"/>
      <c r="K1769" s="9"/>
      <c r="L1769" s="9"/>
      <c r="M1769" s="9"/>
      <c r="N1769" s="9"/>
      <c r="O1769" s="9"/>
      <c r="P1769" s="9"/>
      <c r="Q1769" s="9"/>
      <c r="R1769" s="9"/>
      <c r="S1769" s="9"/>
      <c r="T1769" s="9"/>
      <c r="U1769" s="9"/>
      <c r="V1769" s="9"/>
      <c r="W1769" s="9"/>
    </row>
    <row r="1770">
      <c r="A1770" s="123"/>
      <c r="B1770" s="5"/>
      <c r="C1770" s="116"/>
      <c r="D1770" s="9"/>
      <c r="E1770" s="9"/>
      <c r="F1770" s="9"/>
      <c r="G1770" s="9"/>
      <c r="H1770" s="9"/>
      <c r="I1770" s="9"/>
      <c r="J1770" s="9"/>
      <c r="K1770" s="9"/>
      <c r="L1770" s="9"/>
      <c r="M1770" s="9"/>
      <c r="N1770" s="9"/>
      <c r="O1770" s="9"/>
      <c r="P1770" s="9"/>
      <c r="Q1770" s="9"/>
      <c r="R1770" s="9"/>
      <c r="S1770" s="9"/>
      <c r="T1770" s="9"/>
      <c r="U1770" s="9"/>
      <c r="V1770" s="9"/>
      <c r="W1770" s="9"/>
    </row>
    <row r="1771">
      <c r="A1771" s="123"/>
      <c r="B1771" s="39"/>
      <c r="C1771" s="116"/>
      <c r="D1771" s="9"/>
      <c r="E1771" s="9"/>
      <c r="F1771" s="9"/>
      <c r="G1771" s="9"/>
      <c r="H1771" s="9"/>
      <c r="I1771" s="9"/>
      <c r="J1771" s="9"/>
      <c r="K1771" s="9"/>
      <c r="L1771" s="9"/>
      <c r="M1771" s="9"/>
      <c r="N1771" s="9"/>
      <c r="O1771" s="9"/>
      <c r="P1771" s="9"/>
      <c r="Q1771" s="9"/>
      <c r="R1771" s="9"/>
      <c r="S1771" s="9"/>
      <c r="T1771" s="9"/>
      <c r="U1771" s="9"/>
      <c r="V1771" s="9"/>
      <c r="W1771" s="9"/>
    </row>
    <row r="1772">
      <c r="A1772" s="123"/>
      <c r="B1772" s="5"/>
      <c r="C1772" s="116"/>
      <c r="D1772" s="9"/>
      <c r="E1772" s="9"/>
      <c r="F1772" s="9"/>
      <c r="G1772" s="9"/>
      <c r="H1772" s="9"/>
      <c r="I1772" s="9"/>
      <c r="J1772" s="9"/>
      <c r="K1772" s="9"/>
      <c r="L1772" s="9"/>
      <c r="M1772" s="9"/>
      <c r="N1772" s="9"/>
      <c r="O1772" s="9"/>
      <c r="P1772" s="9"/>
      <c r="Q1772" s="9"/>
      <c r="R1772" s="9"/>
      <c r="S1772" s="9"/>
      <c r="T1772" s="9"/>
      <c r="U1772" s="9"/>
      <c r="V1772" s="9"/>
      <c r="W1772" s="9"/>
    </row>
    <row r="1773">
      <c r="A1773" s="123"/>
      <c r="B1773" s="39"/>
      <c r="C1773" s="116"/>
      <c r="D1773" s="9"/>
      <c r="E1773" s="9"/>
      <c r="F1773" s="9"/>
      <c r="G1773" s="9"/>
      <c r="H1773" s="9"/>
      <c r="I1773" s="9"/>
      <c r="J1773" s="9"/>
      <c r="K1773" s="9"/>
      <c r="L1773" s="9"/>
      <c r="M1773" s="9"/>
      <c r="N1773" s="9"/>
      <c r="O1773" s="9"/>
      <c r="P1773" s="9"/>
      <c r="Q1773" s="9"/>
      <c r="R1773" s="9"/>
      <c r="S1773" s="9"/>
      <c r="T1773" s="9"/>
      <c r="U1773" s="9"/>
      <c r="V1773" s="9"/>
      <c r="W1773" s="9"/>
    </row>
    <row r="1774">
      <c r="A1774" s="123"/>
      <c r="B1774" s="39"/>
      <c r="C1774" s="116"/>
      <c r="D1774" s="9"/>
      <c r="E1774" s="9"/>
      <c r="F1774" s="9"/>
      <c r="G1774" s="9"/>
      <c r="H1774" s="9"/>
      <c r="I1774" s="9"/>
      <c r="J1774" s="9"/>
      <c r="K1774" s="9"/>
      <c r="L1774" s="9"/>
      <c r="M1774" s="9"/>
      <c r="N1774" s="9"/>
      <c r="O1774" s="9"/>
      <c r="P1774" s="9"/>
      <c r="Q1774" s="9"/>
      <c r="R1774" s="9"/>
      <c r="S1774" s="9"/>
      <c r="T1774" s="9"/>
      <c r="U1774" s="9"/>
      <c r="V1774" s="9"/>
      <c r="W1774" s="9"/>
    </row>
    <row r="1775">
      <c r="A1775" s="123"/>
      <c r="B1775" s="39"/>
      <c r="C1775" s="116"/>
      <c r="D1775" s="9"/>
      <c r="E1775" s="9"/>
      <c r="F1775" s="9"/>
      <c r="G1775" s="9"/>
      <c r="H1775" s="9"/>
      <c r="I1775" s="9"/>
      <c r="J1775" s="9"/>
      <c r="K1775" s="9"/>
      <c r="L1775" s="9"/>
      <c r="M1775" s="9"/>
      <c r="N1775" s="9"/>
      <c r="O1775" s="9"/>
      <c r="P1775" s="9"/>
      <c r="Q1775" s="9"/>
      <c r="R1775" s="9"/>
      <c r="S1775" s="9"/>
      <c r="T1775" s="9"/>
      <c r="U1775" s="9"/>
      <c r="V1775" s="9"/>
      <c r="W1775" s="9"/>
    </row>
    <row r="1776">
      <c r="A1776" s="123"/>
      <c r="B1776" s="5"/>
      <c r="C1776" s="116"/>
      <c r="D1776" s="9"/>
      <c r="E1776" s="9"/>
      <c r="F1776" s="9"/>
      <c r="G1776" s="9"/>
      <c r="H1776" s="9"/>
      <c r="I1776" s="9"/>
      <c r="J1776" s="9"/>
      <c r="K1776" s="9"/>
      <c r="L1776" s="9"/>
      <c r="M1776" s="9"/>
      <c r="N1776" s="9"/>
      <c r="O1776" s="9"/>
      <c r="P1776" s="9"/>
      <c r="Q1776" s="9"/>
      <c r="R1776" s="9"/>
      <c r="S1776" s="9"/>
      <c r="T1776" s="9"/>
      <c r="U1776" s="9"/>
      <c r="V1776" s="9"/>
      <c r="W1776" s="9"/>
    </row>
    <row r="1777">
      <c r="A1777" s="123"/>
      <c r="B1777" s="5"/>
      <c r="C1777" s="116"/>
      <c r="D1777" s="9"/>
      <c r="E1777" s="9"/>
      <c r="F1777" s="9"/>
      <c r="G1777" s="9"/>
      <c r="H1777" s="9"/>
      <c r="I1777" s="9"/>
      <c r="J1777" s="9"/>
      <c r="K1777" s="9"/>
      <c r="L1777" s="9"/>
      <c r="M1777" s="9"/>
      <c r="N1777" s="9"/>
      <c r="O1777" s="9"/>
      <c r="P1777" s="9"/>
      <c r="Q1777" s="9"/>
      <c r="R1777" s="9"/>
      <c r="S1777" s="9"/>
      <c r="T1777" s="9"/>
      <c r="U1777" s="9"/>
      <c r="V1777" s="9"/>
      <c r="W1777" s="9"/>
    </row>
    <row r="1778">
      <c r="A1778" s="123"/>
      <c r="B1778" s="39"/>
      <c r="C1778" s="116"/>
      <c r="D1778" s="9"/>
      <c r="E1778" s="9"/>
      <c r="F1778" s="9"/>
      <c r="G1778" s="9"/>
      <c r="H1778" s="9"/>
      <c r="I1778" s="9"/>
      <c r="J1778" s="9"/>
      <c r="K1778" s="9"/>
      <c r="L1778" s="9"/>
      <c r="M1778" s="9"/>
      <c r="N1778" s="9"/>
      <c r="O1778" s="9"/>
      <c r="P1778" s="9"/>
      <c r="Q1778" s="9"/>
      <c r="R1778" s="9"/>
      <c r="S1778" s="9"/>
      <c r="T1778" s="9"/>
      <c r="U1778" s="9"/>
      <c r="V1778" s="9"/>
      <c r="W1778" s="9"/>
    </row>
    <row r="1779">
      <c r="A1779" s="123"/>
      <c r="B1779" s="5"/>
      <c r="C1779" s="116"/>
      <c r="D1779" s="9"/>
      <c r="E1779" s="9"/>
      <c r="F1779" s="9"/>
      <c r="G1779" s="9"/>
      <c r="H1779" s="9"/>
      <c r="I1779" s="9"/>
      <c r="J1779" s="9"/>
      <c r="K1779" s="9"/>
      <c r="L1779" s="9"/>
      <c r="M1779" s="9"/>
      <c r="N1779" s="9"/>
      <c r="O1779" s="9"/>
      <c r="P1779" s="9"/>
      <c r="Q1779" s="9"/>
      <c r="R1779" s="9"/>
      <c r="S1779" s="9"/>
      <c r="T1779" s="9"/>
      <c r="U1779" s="9"/>
      <c r="V1779" s="9"/>
      <c r="W1779" s="9"/>
    </row>
    <row r="1780">
      <c r="A1780" s="123"/>
      <c r="B1780" s="39"/>
      <c r="C1780" s="116"/>
      <c r="D1780" s="9"/>
      <c r="E1780" s="9"/>
      <c r="F1780" s="9"/>
      <c r="G1780" s="9"/>
      <c r="H1780" s="9"/>
      <c r="I1780" s="9"/>
      <c r="J1780" s="9"/>
      <c r="K1780" s="9"/>
      <c r="L1780" s="9"/>
      <c r="M1780" s="9"/>
      <c r="N1780" s="9"/>
      <c r="O1780" s="9"/>
      <c r="P1780" s="9"/>
      <c r="Q1780" s="9"/>
      <c r="R1780" s="9"/>
      <c r="S1780" s="9"/>
      <c r="T1780" s="9"/>
      <c r="U1780" s="9"/>
      <c r="V1780" s="9"/>
      <c r="W1780" s="9"/>
    </row>
    <row r="1781">
      <c r="A1781" s="123"/>
      <c r="B1781" s="39"/>
      <c r="C1781" s="116"/>
      <c r="D1781" s="9"/>
      <c r="E1781" s="9"/>
      <c r="F1781" s="9"/>
      <c r="G1781" s="9"/>
      <c r="H1781" s="9"/>
      <c r="I1781" s="9"/>
      <c r="J1781" s="9"/>
      <c r="K1781" s="9"/>
      <c r="L1781" s="9"/>
      <c r="M1781" s="9"/>
      <c r="N1781" s="9"/>
      <c r="O1781" s="9"/>
      <c r="P1781" s="9"/>
      <c r="Q1781" s="9"/>
      <c r="R1781" s="9"/>
      <c r="S1781" s="9"/>
      <c r="T1781" s="9"/>
      <c r="U1781" s="9"/>
      <c r="V1781" s="9"/>
      <c r="W1781" s="9"/>
    </row>
    <row r="1782">
      <c r="A1782" s="123"/>
      <c r="B1782" s="39"/>
      <c r="C1782" s="116"/>
      <c r="D1782" s="9"/>
      <c r="E1782" s="9"/>
      <c r="F1782" s="9"/>
      <c r="G1782" s="9"/>
      <c r="H1782" s="9"/>
      <c r="I1782" s="9"/>
      <c r="J1782" s="9"/>
      <c r="K1782" s="9"/>
      <c r="L1782" s="9"/>
      <c r="M1782" s="9"/>
      <c r="N1782" s="9"/>
      <c r="O1782" s="9"/>
      <c r="P1782" s="9"/>
      <c r="Q1782" s="9"/>
      <c r="R1782" s="9"/>
      <c r="S1782" s="9"/>
      <c r="T1782" s="9"/>
      <c r="U1782" s="9"/>
      <c r="V1782" s="9"/>
      <c r="W1782" s="9"/>
    </row>
    <row r="1783">
      <c r="A1783" s="123"/>
      <c r="B1783" s="5"/>
      <c r="C1783" s="116"/>
      <c r="D1783" s="9"/>
      <c r="E1783" s="9"/>
      <c r="F1783" s="9"/>
      <c r="G1783" s="9"/>
      <c r="H1783" s="9"/>
      <c r="I1783" s="9"/>
      <c r="J1783" s="9"/>
      <c r="K1783" s="9"/>
      <c r="L1783" s="9"/>
      <c r="M1783" s="9"/>
      <c r="N1783" s="9"/>
      <c r="O1783" s="9"/>
      <c r="P1783" s="9"/>
      <c r="Q1783" s="9"/>
      <c r="R1783" s="9"/>
      <c r="S1783" s="9"/>
      <c r="T1783" s="9"/>
      <c r="U1783" s="9"/>
      <c r="V1783" s="9"/>
      <c r="W1783" s="9"/>
    </row>
    <row r="1784">
      <c r="A1784" s="123"/>
      <c r="B1784" s="39"/>
      <c r="C1784" s="116"/>
      <c r="D1784" s="9"/>
      <c r="E1784" s="9"/>
      <c r="F1784" s="9"/>
      <c r="G1784" s="9"/>
      <c r="H1784" s="9"/>
      <c r="I1784" s="9"/>
      <c r="J1784" s="9"/>
      <c r="K1784" s="9"/>
      <c r="L1784" s="9"/>
      <c r="M1784" s="9"/>
      <c r="N1784" s="9"/>
      <c r="O1784" s="9"/>
      <c r="P1784" s="9"/>
      <c r="Q1784" s="9"/>
      <c r="R1784" s="9"/>
      <c r="S1784" s="9"/>
      <c r="T1784" s="9"/>
      <c r="U1784" s="9"/>
      <c r="V1784" s="9"/>
      <c r="W1784" s="9"/>
    </row>
    <row r="1785">
      <c r="A1785" s="123"/>
      <c r="B1785" s="39"/>
      <c r="C1785" s="116"/>
      <c r="D1785" s="9"/>
      <c r="E1785" s="9"/>
      <c r="F1785" s="9"/>
      <c r="G1785" s="9"/>
      <c r="H1785" s="9"/>
      <c r="I1785" s="9"/>
      <c r="J1785" s="9"/>
      <c r="K1785" s="9"/>
      <c r="L1785" s="9"/>
      <c r="M1785" s="9"/>
      <c r="N1785" s="9"/>
      <c r="O1785" s="9"/>
      <c r="P1785" s="9"/>
      <c r="Q1785" s="9"/>
      <c r="R1785" s="9"/>
      <c r="S1785" s="9"/>
      <c r="T1785" s="9"/>
      <c r="U1785" s="9"/>
      <c r="V1785" s="9"/>
      <c r="W1785" s="9"/>
    </row>
    <row r="1786">
      <c r="A1786" s="123"/>
      <c r="B1786" s="39"/>
      <c r="C1786" s="116"/>
      <c r="D1786" s="9"/>
      <c r="E1786" s="9"/>
      <c r="F1786" s="9"/>
      <c r="G1786" s="9"/>
      <c r="H1786" s="9"/>
      <c r="I1786" s="9"/>
      <c r="J1786" s="9"/>
      <c r="K1786" s="9"/>
      <c r="L1786" s="9"/>
      <c r="M1786" s="9"/>
      <c r="N1786" s="9"/>
      <c r="O1786" s="9"/>
      <c r="P1786" s="9"/>
      <c r="Q1786" s="9"/>
      <c r="R1786" s="9"/>
      <c r="S1786" s="9"/>
      <c r="T1786" s="9"/>
      <c r="U1786" s="9"/>
      <c r="V1786" s="9"/>
      <c r="W1786" s="9"/>
    </row>
    <row r="1787">
      <c r="A1787" s="123"/>
      <c r="B1787" s="39"/>
      <c r="C1787" s="116"/>
      <c r="D1787" s="9"/>
      <c r="E1787" s="9"/>
      <c r="F1787" s="9"/>
      <c r="G1787" s="9"/>
      <c r="H1787" s="9"/>
      <c r="I1787" s="9"/>
      <c r="J1787" s="9"/>
      <c r="K1787" s="9"/>
      <c r="L1787" s="9"/>
      <c r="M1787" s="9"/>
      <c r="N1787" s="9"/>
      <c r="O1787" s="9"/>
      <c r="P1787" s="9"/>
      <c r="Q1787" s="9"/>
      <c r="R1787" s="9"/>
      <c r="S1787" s="9"/>
      <c r="T1787" s="9"/>
      <c r="U1787" s="9"/>
      <c r="V1787" s="9"/>
      <c r="W1787" s="9"/>
    </row>
    <row r="1788">
      <c r="A1788" s="123"/>
      <c r="B1788" s="5"/>
      <c r="C1788" s="116"/>
      <c r="D1788" s="9"/>
      <c r="E1788" s="9"/>
      <c r="F1788" s="9"/>
      <c r="G1788" s="9"/>
      <c r="H1788" s="9"/>
      <c r="I1788" s="9"/>
      <c r="J1788" s="9"/>
      <c r="K1788" s="9"/>
      <c r="L1788" s="9"/>
      <c r="M1788" s="9"/>
      <c r="N1788" s="9"/>
      <c r="O1788" s="9"/>
      <c r="P1788" s="9"/>
      <c r="Q1788" s="9"/>
      <c r="R1788" s="9"/>
      <c r="S1788" s="9"/>
      <c r="T1788" s="9"/>
      <c r="U1788" s="9"/>
      <c r="V1788" s="9"/>
      <c r="W1788" s="9"/>
    </row>
    <row r="1789">
      <c r="A1789" s="123"/>
      <c r="B1789" s="5"/>
      <c r="C1789" s="116"/>
      <c r="D1789" s="9"/>
      <c r="E1789" s="9"/>
      <c r="F1789" s="9"/>
      <c r="G1789" s="9"/>
      <c r="H1789" s="9"/>
      <c r="I1789" s="9"/>
      <c r="J1789" s="9"/>
      <c r="K1789" s="9"/>
      <c r="L1789" s="9"/>
      <c r="M1789" s="9"/>
      <c r="N1789" s="9"/>
      <c r="O1789" s="9"/>
      <c r="P1789" s="9"/>
      <c r="Q1789" s="9"/>
      <c r="R1789" s="9"/>
      <c r="S1789" s="9"/>
      <c r="T1789" s="9"/>
      <c r="U1789" s="9"/>
      <c r="V1789" s="9"/>
      <c r="W1789" s="9"/>
    </row>
    <row r="1790">
      <c r="A1790" s="123"/>
      <c r="B1790" s="39"/>
      <c r="C1790" s="116"/>
      <c r="D1790" s="9"/>
      <c r="E1790" s="9"/>
      <c r="F1790" s="9"/>
      <c r="G1790" s="9"/>
      <c r="H1790" s="9"/>
      <c r="I1790" s="9"/>
      <c r="J1790" s="9"/>
      <c r="K1790" s="9"/>
      <c r="L1790" s="9"/>
      <c r="M1790" s="9"/>
      <c r="N1790" s="9"/>
      <c r="O1790" s="9"/>
      <c r="P1790" s="9"/>
      <c r="Q1790" s="9"/>
      <c r="R1790" s="9"/>
      <c r="S1790" s="9"/>
      <c r="T1790" s="9"/>
      <c r="U1790" s="9"/>
      <c r="V1790" s="9"/>
      <c r="W1790" s="9"/>
    </row>
    <row r="1791">
      <c r="A1791" s="123"/>
      <c r="B1791" s="39"/>
      <c r="C1791" s="116"/>
      <c r="D1791" s="9"/>
      <c r="E1791" s="9"/>
      <c r="F1791" s="9"/>
      <c r="G1791" s="9"/>
      <c r="H1791" s="9"/>
      <c r="I1791" s="9"/>
      <c r="J1791" s="9"/>
      <c r="K1791" s="9"/>
      <c r="L1791" s="9"/>
      <c r="M1791" s="9"/>
      <c r="N1791" s="9"/>
      <c r="O1791" s="9"/>
      <c r="P1791" s="9"/>
      <c r="Q1791" s="9"/>
      <c r="R1791" s="9"/>
      <c r="S1791" s="9"/>
      <c r="T1791" s="9"/>
      <c r="U1791" s="9"/>
      <c r="V1791" s="9"/>
      <c r="W1791" s="9"/>
    </row>
    <row r="1792">
      <c r="A1792" s="123"/>
      <c r="B1792" s="39"/>
      <c r="C1792" s="116"/>
      <c r="D1792" s="9"/>
      <c r="E1792" s="9"/>
      <c r="F1792" s="9"/>
      <c r="G1792" s="9"/>
      <c r="H1792" s="9"/>
      <c r="I1792" s="9"/>
      <c r="J1792" s="9"/>
      <c r="K1792" s="9"/>
      <c r="L1792" s="9"/>
      <c r="M1792" s="9"/>
      <c r="N1792" s="9"/>
      <c r="O1792" s="9"/>
      <c r="P1792" s="9"/>
      <c r="Q1792" s="9"/>
      <c r="R1792" s="9"/>
      <c r="S1792" s="9"/>
      <c r="T1792" s="9"/>
      <c r="U1792" s="9"/>
      <c r="V1792" s="9"/>
      <c r="W1792" s="9"/>
    </row>
    <row r="1793">
      <c r="A1793" s="123"/>
      <c r="B1793" s="39"/>
      <c r="C1793" s="116"/>
      <c r="D1793" s="9"/>
      <c r="E1793" s="9"/>
      <c r="F1793" s="9"/>
      <c r="G1793" s="9"/>
      <c r="H1793" s="9"/>
      <c r="I1793" s="9"/>
      <c r="J1793" s="9"/>
      <c r="K1793" s="9"/>
      <c r="L1793" s="9"/>
      <c r="M1793" s="9"/>
      <c r="N1793" s="9"/>
      <c r="O1793" s="9"/>
      <c r="P1793" s="9"/>
      <c r="Q1793" s="9"/>
      <c r="R1793" s="9"/>
      <c r="S1793" s="9"/>
      <c r="T1793" s="9"/>
      <c r="U1793" s="9"/>
      <c r="V1793" s="9"/>
      <c r="W1793" s="9"/>
    </row>
    <row r="1794">
      <c r="A1794" s="123"/>
      <c r="B1794" s="39"/>
      <c r="C1794" s="116"/>
      <c r="D1794" s="9"/>
      <c r="E1794" s="9"/>
      <c r="F1794" s="9"/>
      <c r="G1794" s="9"/>
      <c r="H1794" s="9"/>
      <c r="I1794" s="9"/>
      <c r="J1794" s="9"/>
      <c r="K1794" s="9"/>
      <c r="L1794" s="9"/>
      <c r="M1794" s="9"/>
      <c r="N1794" s="9"/>
      <c r="O1794" s="9"/>
      <c r="P1794" s="9"/>
      <c r="Q1794" s="9"/>
      <c r="R1794" s="9"/>
      <c r="S1794" s="9"/>
      <c r="T1794" s="9"/>
      <c r="U1794" s="9"/>
      <c r="V1794" s="9"/>
      <c r="W1794" s="9"/>
    </row>
    <row r="1795">
      <c r="A1795" s="123"/>
      <c r="B1795" s="5"/>
      <c r="C1795" s="116"/>
      <c r="D1795" s="9"/>
      <c r="E1795" s="9"/>
      <c r="F1795" s="9"/>
      <c r="G1795" s="9"/>
      <c r="H1795" s="9"/>
      <c r="I1795" s="9"/>
      <c r="J1795" s="9"/>
      <c r="K1795" s="9"/>
      <c r="L1795" s="9"/>
      <c r="M1795" s="9"/>
      <c r="N1795" s="9"/>
      <c r="O1795" s="9"/>
      <c r="P1795" s="9"/>
      <c r="Q1795" s="9"/>
      <c r="R1795" s="9"/>
      <c r="S1795" s="9"/>
      <c r="T1795" s="9"/>
      <c r="U1795" s="9"/>
      <c r="V1795" s="9"/>
      <c r="W1795" s="9"/>
    </row>
    <row r="1796">
      <c r="A1796" s="123"/>
      <c r="B1796" s="5"/>
      <c r="C1796" s="116"/>
      <c r="D1796" s="9"/>
      <c r="E1796" s="9"/>
      <c r="F1796" s="9"/>
      <c r="G1796" s="9"/>
      <c r="H1796" s="9"/>
      <c r="I1796" s="9"/>
      <c r="J1796" s="9"/>
      <c r="K1796" s="9"/>
      <c r="L1796" s="9"/>
      <c r="M1796" s="9"/>
      <c r="N1796" s="9"/>
      <c r="O1796" s="9"/>
      <c r="P1796" s="9"/>
      <c r="Q1796" s="9"/>
      <c r="R1796" s="9"/>
      <c r="S1796" s="9"/>
      <c r="T1796" s="9"/>
      <c r="U1796" s="9"/>
      <c r="V1796" s="9"/>
      <c r="W1796" s="9"/>
    </row>
    <row r="1797">
      <c r="A1797" s="123"/>
      <c r="B1797" s="5"/>
      <c r="C1797" s="116"/>
      <c r="D1797" s="9"/>
      <c r="E1797" s="9"/>
      <c r="F1797" s="9"/>
      <c r="G1797" s="9"/>
      <c r="H1797" s="9"/>
      <c r="I1797" s="9"/>
      <c r="J1797" s="9"/>
      <c r="K1797" s="9"/>
      <c r="L1797" s="9"/>
      <c r="M1797" s="9"/>
      <c r="N1797" s="9"/>
      <c r="O1797" s="9"/>
      <c r="P1797" s="9"/>
      <c r="Q1797" s="9"/>
      <c r="R1797" s="9"/>
      <c r="S1797" s="9"/>
      <c r="T1797" s="9"/>
      <c r="U1797" s="9"/>
      <c r="V1797" s="9"/>
      <c r="W1797" s="9"/>
    </row>
    <row r="1798">
      <c r="A1798" s="123"/>
      <c r="B1798" s="5"/>
      <c r="C1798" s="116"/>
      <c r="D1798" s="9"/>
      <c r="E1798" s="9"/>
      <c r="F1798" s="9"/>
      <c r="G1798" s="9"/>
      <c r="H1798" s="9"/>
      <c r="I1798" s="9"/>
      <c r="J1798" s="9"/>
      <c r="K1798" s="9"/>
      <c r="L1798" s="9"/>
      <c r="M1798" s="9"/>
      <c r="N1798" s="9"/>
      <c r="O1798" s="9"/>
      <c r="P1798" s="9"/>
      <c r="Q1798" s="9"/>
      <c r="R1798" s="9"/>
      <c r="S1798" s="9"/>
      <c r="T1798" s="9"/>
      <c r="U1798" s="9"/>
      <c r="V1798" s="9"/>
      <c r="W1798" s="9"/>
    </row>
    <row r="1799">
      <c r="A1799" s="123"/>
      <c r="B1799" s="5"/>
      <c r="C1799" s="116"/>
      <c r="D1799" s="9"/>
      <c r="E1799" s="9"/>
      <c r="F1799" s="9"/>
      <c r="G1799" s="9"/>
      <c r="H1799" s="9"/>
      <c r="I1799" s="9"/>
      <c r="J1799" s="9"/>
      <c r="K1799" s="9"/>
      <c r="L1799" s="9"/>
      <c r="M1799" s="9"/>
      <c r="N1799" s="9"/>
      <c r="O1799" s="9"/>
      <c r="P1799" s="9"/>
      <c r="Q1799" s="9"/>
      <c r="R1799" s="9"/>
      <c r="S1799" s="9"/>
      <c r="T1799" s="9"/>
      <c r="U1799" s="9"/>
      <c r="V1799" s="9"/>
      <c r="W1799" s="9"/>
    </row>
    <row r="1800">
      <c r="A1800" s="123"/>
      <c r="B1800" s="39"/>
      <c r="C1800" s="116"/>
      <c r="D1800" s="9"/>
      <c r="E1800" s="9"/>
      <c r="F1800" s="9"/>
      <c r="G1800" s="9"/>
      <c r="H1800" s="9"/>
      <c r="I1800" s="9"/>
      <c r="J1800" s="9"/>
      <c r="K1800" s="9"/>
      <c r="L1800" s="9"/>
      <c r="M1800" s="9"/>
      <c r="N1800" s="9"/>
      <c r="O1800" s="9"/>
      <c r="P1800" s="9"/>
      <c r="Q1800" s="9"/>
      <c r="R1800" s="9"/>
      <c r="S1800" s="9"/>
      <c r="T1800" s="9"/>
      <c r="U1800" s="9"/>
      <c r="V1800" s="9"/>
      <c r="W1800" s="9"/>
    </row>
    <row r="1801">
      <c r="A1801" s="123"/>
      <c r="B1801" s="5"/>
      <c r="C1801" s="116"/>
      <c r="D1801" s="9"/>
      <c r="E1801" s="9"/>
      <c r="F1801" s="9"/>
      <c r="G1801" s="9"/>
      <c r="H1801" s="9"/>
      <c r="I1801" s="9"/>
      <c r="J1801" s="9"/>
      <c r="K1801" s="9"/>
      <c r="L1801" s="9"/>
      <c r="M1801" s="9"/>
      <c r="N1801" s="9"/>
      <c r="O1801" s="9"/>
      <c r="P1801" s="9"/>
      <c r="Q1801" s="9"/>
      <c r="R1801" s="9"/>
      <c r="S1801" s="9"/>
      <c r="T1801" s="9"/>
      <c r="U1801" s="9"/>
      <c r="V1801" s="9"/>
      <c r="W1801" s="9"/>
    </row>
    <row r="1802">
      <c r="A1802" s="123"/>
      <c r="B1802" s="5"/>
      <c r="C1802" s="116"/>
      <c r="D1802" s="9"/>
      <c r="E1802" s="9"/>
      <c r="F1802" s="9"/>
      <c r="G1802" s="9"/>
      <c r="H1802" s="9"/>
      <c r="I1802" s="9"/>
      <c r="J1802" s="9"/>
      <c r="K1802" s="9"/>
      <c r="L1802" s="9"/>
      <c r="M1802" s="9"/>
      <c r="N1802" s="9"/>
      <c r="O1802" s="9"/>
      <c r="P1802" s="9"/>
      <c r="Q1802" s="9"/>
      <c r="R1802" s="9"/>
      <c r="S1802" s="9"/>
      <c r="T1802" s="9"/>
      <c r="U1802" s="9"/>
      <c r="V1802" s="9"/>
      <c r="W1802" s="9"/>
    </row>
    <row r="1803">
      <c r="A1803" s="123"/>
      <c r="B1803" s="5"/>
      <c r="C1803" s="116"/>
      <c r="D1803" s="9"/>
      <c r="E1803" s="9"/>
      <c r="F1803" s="9"/>
      <c r="G1803" s="9"/>
      <c r="H1803" s="9"/>
      <c r="I1803" s="9"/>
      <c r="J1803" s="9"/>
      <c r="K1803" s="9"/>
      <c r="L1803" s="9"/>
      <c r="M1803" s="9"/>
      <c r="N1803" s="9"/>
      <c r="O1803" s="9"/>
      <c r="P1803" s="9"/>
      <c r="Q1803" s="9"/>
      <c r="R1803" s="9"/>
      <c r="S1803" s="9"/>
      <c r="T1803" s="9"/>
      <c r="U1803" s="9"/>
      <c r="V1803" s="9"/>
      <c r="W1803" s="9"/>
    </row>
    <row r="1804">
      <c r="A1804" s="123"/>
      <c r="B1804" s="5"/>
      <c r="C1804" s="116"/>
      <c r="D1804" s="9"/>
      <c r="E1804" s="9"/>
      <c r="F1804" s="9"/>
      <c r="G1804" s="9"/>
      <c r="H1804" s="9"/>
      <c r="I1804" s="9"/>
      <c r="J1804" s="9"/>
      <c r="K1804" s="9"/>
      <c r="L1804" s="9"/>
      <c r="M1804" s="9"/>
      <c r="N1804" s="9"/>
      <c r="O1804" s="9"/>
      <c r="P1804" s="9"/>
      <c r="Q1804" s="9"/>
      <c r="R1804" s="9"/>
      <c r="S1804" s="9"/>
      <c r="T1804" s="9"/>
      <c r="U1804" s="9"/>
      <c r="V1804" s="9"/>
      <c r="W1804" s="9"/>
    </row>
    <row r="1805">
      <c r="A1805" s="123"/>
      <c r="B1805" s="39"/>
      <c r="C1805" s="116"/>
      <c r="D1805" s="9"/>
      <c r="E1805" s="9"/>
      <c r="F1805" s="9"/>
      <c r="G1805" s="9"/>
      <c r="H1805" s="9"/>
      <c r="I1805" s="9"/>
      <c r="J1805" s="9"/>
      <c r="K1805" s="9"/>
      <c r="L1805" s="9"/>
      <c r="M1805" s="9"/>
      <c r="N1805" s="9"/>
      <c r="O1805" s="9"/>
      <c r="P1805" s="9"/>
      <c r="Q1805" s="9"/>
      <c r="R1805" s="9"/>
      <c r="S1805" s="9"/>
      <c r="T1805" s="9"/>
      <c r="U1805" s="9"/>
      <c r="V1805" s="9"/>
      <c r="W1805" s="9"/>
    </row>
    <row r="1806">
      <c r="A1806" s="123"/>
      <c r="B1806" s="39"/>
      <c r="C1806" s="116"/>
      <c r="D1806" s="9"/>
      <c r="E1806" s="9"/>
      <c r="F1806" s="9"/>
      <c r="G1806" s="9"/>
      <c r="H1806" s="9"/>
      <c r="I1806" s="9"/>
      <c r="J1806" s="9"/>
      <c r="K1806" s="9"/>
      <c r="L1806" s="9"/>
      <c r="M1806" s="9"/>
      <c r="N1806" s="9"/>
      <c r="O1806" s="9"/>
      <c r="P1806" s="9"/>
      <c r="Q1806" s="9"/>
      <c r="R1806" s="9"/>
      <c r="S1806" s="9"/>
      <c r="T1806" s="9"/>
      <c r="U1806" s="9"/>
      <c r="V1806" s="9"/>
      <c r="W1806" s="9"/>
    </row>
    <row r="1807">
      <c r="A1807" s="123"/>
      <c r="B1807" s="39"/>
      <c r="C1807" s="116"/>
      <c r="D1807" s="9"/>
      <c r="E1807" s="9"/>
      <c r="F1807" s="9"/>
      <c r="G1807" s="9"/>
      <c r="H1807" s="9"/>
      <c r="I1807" s="9"/>
      <c r="J1807" s="9"/>
      <c r="K1807" s="9"/>
      <c r="L1807" s="9"/>
      <c r="M1807" s="9"/>
      <c r="N1807" s="9"/>
      <c r="O1807" s="9"/>
      <c r="P1807" s="9"/>
      <c r="Q1807" s="9"/>
      <c r="R1807" s="9"/>
      <c r="S1807" s="9"/>
      <c r="T1807" s="9"/>
      <c r="U1807" s="9"/>
      <c r="V1807" s="9"/>
      <c r="W1807" s="9"/>
    </row>
    <row r="1808">
      <c r="A1808" s="123"/>
      <c r="B1808" s="5"/>
      <c r="C1808" s="116"/>
      <c r="D1808" s="9"/>
      <c r="E1808" s="9"/>
      <c r="F1808" s="9"/>
      <c r="G1808" s="9"/>
      <c r="H1808" s="9"/>
      <c r="I1808" s="9"/>
      <c r="J1808" s="9"/>
      <c r="K1808" s="9"/>
      <c r="L1808" s="9"/>
      <c r="M1808" s="9"/>
      <c r="N1808" s="9"/>
      <c r="O1808" s="9"/>
      <c r="P1808" s="9"/>
      <c r="Q1808" s="9"/>
      <c r="R1808" s="9"/>
      <c r="S1808" s="9"/>
      <c r="T1808" s="9"/>
      <c r="U1808" s="9"/>
      <c r="V1808" s="9"/>
      <c r="W1808" s="9"/>
    </row>
    <row r="1809">
      <c r="A1809" s="123"/>
      <c r="B1809" s="5"/>
      <c r="C1809" s="116"/>
      <c r="D1809" s="9"/>
      <c r="E1809" s="9"/>
      <c r="F1809" s="9"/>
      <c r="G1809" s="9"/>
      <c r="H1809" s="9"/>
      <c r="I1809" s="9"/>
      <c r="J1809" s="9"/>
      <c r="K1809" s="9"/>
      <c r="L1809" s="9"/>
      <c r="M1809" s="9"/>
      <c r="N1809" s="9"/>
      <c r="O1809" s="9"/>
      <c r="P1809" s="9"/>
      <c r="Q1809" s="9"/>
      <c r="R1809" s="9"/>
      <c r="S1809" s="9"/>
      <c r="T1809" s="9"/>
      <c r="U1809" s="9"/>
      <c r="V1809" s="9"/>
      <c r="W1809" s="9"/>
    </row>
    <row r="1810">
      <c r="A1810" s="123"/>
      <c r="B1810" s="5"/>
      <c r="C1810" s="116"/>
      <c r="D1810" s="9"/>
      <c r="E1810" s="9"/>
      <c r="F1810" s="9"/>
      <c r="G1810" s="9"/>
      <c r="H1810" s="9"/>
      <c r="I1810" s="9"/>
      <c r="J1810" s="9"/>
      <c r="K1810" s="9"/>
      <c r="L1810" s="9"/>
      <c r="M1810" s="9"/>
      <c r="N1810" s="9"/>
      <c r="O1810" s="9"/>
      <c r="P1810" s="9"/>
      <c r="Q1810" s="9"/>
      <c r="R1810" s="9"/>
      <c r="S1810" s="9"/>
      <c r="T1810" s="9"/>
      <c r="U1810" s="9"/>
      <c r="V1810" s="9"/>
      <c r="W1810" s="9"/>
    </row>
    <row r="1811">
      <c r="A1811" s="123"/>
      <c r="B1811" s="39"/>
      <c r="C1811" s="116"/>
      <c r="D1811" s="9"/>
      <c r="E1811" s="9"/>
      <c r="F1811" s="9"/>
      <c r="G1811" s="9"/>
      <c r="H1811" s="9"/>
      <c r="I1811" s="9"/>
      <c r="J1811" s="9"/>
      <c r="K1811" s="9"/>
      <c r="L1811" s="9"/>
      <c r="M1811" s="9"/>
      <c r="N1811" s="9"/>
      <c r="O1811" s="9"/>
      <c r="P1811" s="9"/>
      <c r="Q1811" s="9"/>
      <c r="R1811" s="9"/>
      <c r="S1811" s="9"/>
      <c r="T1811" s="9"/>
      <c r="U1811" s="9"/>
      <c r="V1811" s="9"/>
      <c r="W1811" s="9"/>
    </row>
    <row r="1812">
      <c r="A1812" s="123"/>
      <c r="B1812" s="39"/>
      <c r="C1812" s="116"/>
      <c r="D1812" s="9"/>
      <c r="E1812" s="9"/>
      <c r="F1812" s="9"/>
      <c r="G1812" s="9"/>
      <c r="H1812" s="9"/>
      <c r="I1812" s="9"/>
      <c r="J1812" s="9"/>
      <c r="K1812" s="9"/>
      <c r="L1812" s="9"/>
      <c r="M1812" s="9"/>
      <c r="N1812" s="9"/>
      <c r="O1812" s="9"/>
      <c r="P1812" s="9"/>
      <c r="Q1812" s="9"/>
      <c r="R1812" s="9"/>
      <c r="S1812" s="9"/>
      <c r="T1812" s="9"/>
      <c r="U1812" s="9"/>
      <c r="V1812" s="9"/>
      <c r="W1812" s="9"/>
    </row>
    <row r="1813">
      <c r="A1813" s="123"/>
      <c r="B1813" s="5"/>
      <c r="C1813" s="116"/>
      <c r="D1813" s="9"/>
      <c r="E1813" s="9"/>
      <c r="F1813" s="9"/>
      <c r="G1813" s="9"/>
      <c r="H1813" s="9"/>
      <c r="I1813" s="9"/>
      <c r="J1813" s="9"/>
      <c r="K1813" s="9"/>
      <c r="L1813" s="9"/>
      <c r="M1813" s="9"/>
      <c r="N1813" s="9"/>
      <c r="O1813" s="9"/>
      <c r="P1813" s="9"/>
      <c r="Q1813" s="9"/>
      <c r="R1813" s="9"/>
      <c r="S1813" s="9"/>
      <c r="T1813" s="9"/>
      <c r="U1813" s="9"/>
      <c r="V1813" s="9"/>
      <c r="W1813" s="9"/>
    </row>
    <row r="1814">
      <c r="A1814" s="123"/>
      <c r="B1814" s="39"/>
      <c r="C1814" s="116"/>
      <c r="D1814" s="9"/>
      <c r="E1814" s="9"/>
      <c r="F1814" s="9"/>
      <c r="G1814" s="9"/>
      <c r="H1814" s="9"/>
      <c r="I1814" s="9"/>
      <c r="J1814" s="9"/>
      <c r="K1814" s="9"/>
      <c r="L1814" s="9"/>
      <c r="M1814" s="9"/>
      <c r="N1814" s="9"/>
      <c r="O1814" s="9"/>
      <c r="P1814" s="9"/>
      <c r="Q1814" s="9"/>
      <c r="R1814" s="9"/>
      <c r="S1814" s="9"/>
      <c r="T1814" s="9"/>
      <c r="U1814" s="9"/>
      <c r="V1814" s="9"/>
      <c r="W1814" s="9"/>
    </row>
    <row r="1815">
      <c r="A1815" s="123"/>
      <c r="B1815" s="39"/>
      <c r="C1815" s="116"/>
      <c r="D1815" s="9"/>
      <c r="E1815" s="9"/>
      <c r="F1815" s="9"/>
      <c r="G1815" s="9"/>
      <c r="H1815" s="9"/>
      <c r="I1815" s="9"/>
      <c r="J1815" s="9"/>
      <c r="K1815" s="9"/>
      <c r="L1815" s="9"/>
      <c r="M1815" s="9"/>
      <c r="N1815" s="9"/>
      <c r="O1815" s="9"/>
      <c r="P1815" s="9"/>
      <c r="Q1815" s="9"/>
      <c r="R1815" s="9"/>
      <c r="S1815" s="9"/>
      <c r="T1815" s="9"/>
      <c r="U1815" s="9"/>
      <c r="V1815" s="9"/>
      <c r="W1815" s="9"/>
    </row>
    <row r="1816">
      <c r="A1816" s="123"/>
      <c r="B1816" s="5"/>
      <c r="C1816" s="116"/>
      <c r="D1816" s="9"/>
      <c r="E1816" s="9"/>
      <c r="F1816" s="9"/>
      <c r="G1816" s="9"/>
      <c r="H1816" s="9"/>
      <c r="I1816" s="9"/>
      <c r="J1816" s="9"/>
      <c r="K1816" s="9"/>
      <c r="L1816" s="9"/>
      <c r="M1816" s="9"/>
      <c r="N1816" s="9"/>
      <c r="O1816" s="9"/>
      <c r="P1816" s="9"/>
      <c r="Q1816" s="9"/>
      <c r="R1816" s="9"/>
      <c r="S1816" s="9"/>
      <c r="T1816" s="9"/>
      <c r="U1816" s="9"/>
      <c r="V1816" s="9"/>
      <c r="W1816" s="9"/>
    </row>
    <row r="1817">
      <c r="A1817" s="123"/>
      <c r="B1817" s="5"/>
      <c r="C1817" s="116"/>
      <c r="D1817" s="9"/>
      <c r="E1817" s="9"/>
      <c r="F1817" s="9"/>
      <c r="G1817" s="9"/>
      <c r="H1817" s="9"/>
      <c r="I1817" s="9"/>
      <c r="J1817" s="9"/>
      <c r="K1817" s="9"/>
      <c r="L1817" s="9"/>
      <c r="M1817" s="9"/>
      <c r="N1817" s="9"/>
      <c r="O1817" s="9"/>
      <c r="P1817" s="9"/>
      <c r="Q1817" s="9"/>
      <c r="R1817" s="9"/>
      <c r="S1817" s="9"/>
      <c r="T1817" s="9"/>
      <c r="U1817" s="9"/>
      <c r="V1817" s="9"/>
      <c r="W1817" s="9"/>
    </row>
    <row r="1818">
      <c r="A1818" s="123"/>
      <c r="B1818" s="39"/>
      <c r="C1818" s="116"/>
      <c r="D1818" s="9"/>
      <c r="E1818" s="9"/>
      <c r="F1818" s="9"/>
      <c r="G1818" s="9"/>
      <c r="H1818" s="9"/>
      <c r="I1818" s="9"/>
      <c r="J1818" s="9"/>
      <c r="K1818" s="9"/>
      <c r="L1818" s="9"/>
      <c r="M1818" s="9"/>
      <c r="N1818" s="9"/>
      <c r="O1818" s="9"/>
      <c r="P1818" s="9"/>
      <c r="Q1818" s="9"/>
      <c r="R1818" s="9"/>
      <c r="S1818" s="9"/>
      <c r="T1818" s="9"/>
      <c r="U1818" s="9"/>
      <c r="V1818" s="9"/>
      <c r="W1818" s="9"/>
    </row>
    <row r="1819">
      <c r="A1819" s="123"/>
      <c r="B1819" s="5"/>
      <c r="C1819" s="116"/>
      <c r="D1819" s="9"/>
      <c r="E1819" s="9"/>
      <c r="F1819" s="9"/>
      <c r="G1819" s="9"/>
      <c r="H1819" s="9"/>
      <c r="I1819" s="9"/>
      <c r="J1819" s="9"/>
      <c r="K1819" s="9"/>
      <c r="L1819" s="9"/>
      <c r="M1819" s="9"/>
      <c r="N1819" s="9"/>
      <c r="O1819" s="9"/>
      <c r="P1819" s="9"/>
      <c r="Q1819" s="9"/>
      <c r="R1819" s="9"/>
      <c r="S1819" s="9"/>
      <c r="T1819" s="9"/>
      <c r="U1819" s="9"/>
      <c r="V1819" s="9"/>
      <c r="W1819" s="9"/>
    </row>
    <row r="1820">
      <c r="A1820" s="123"/>
      <c r="B1820" s="5"/>
      <c r="C1820" s="116"/>
      <c r="D1820" s="9"/>
      <c r="E1820" s="9"/>
      <c r="F1820" s="9"/>
      <c r="G1820" s="9"/>
      <c r="H1820" s="9"/>
      <c r="I1820" s="9"/>
      <c r="J1820" s="9"/>
      <c r="K1820" s="9"/>
      <c r="L1820" s="9"/>
      <c r="M1820" s="9"/>
      <c r="N1820" s="9"/>
      <c r="O1820" s="9"/>
      <c r="P1820" s="9"/>
      <c r="Q1820" s="9"/>
      <c r="R1820" s="9"/>
      <c r="S1820" s="9"/>
      <c r="T1820" s="9"/>
      <c r="U1820" s="9"/>
      <c r="V1820" s="9"/>
      <c r="W1820" s="9"/>
    </row>
    <row r="1821">
      <c r="A1821" s="123"/>
      <c r="B1821" s="5"/>
      <c r="C1821" s="116"/>
      <c r="D1821" s="9"/>
      <c r="E1821" s="9"/>
      <c r="F1821" s="9"/>
      <c r="G1821" s="9"/>
      <c r="H1821" s="9"/>
      <c r="I1821" s="9"/>
      <c r="J1821" s="9"/>
      <c r="K1821" s="9"/>
      <c r="L1821" s="9"/>
      <c r="M1821" s="9"/>
      <c r="N1821" s="9"/>
      <c r="O1821" s="9"/>
      <c r="P1821" s="9"/>
      <c r="Q1821" s="9"/>
      <c r="R1821" s="9"/>
      <c r="S1821" s="9"/>
      <c r="T1821" s="9"/>
      <c r="U1821" s="9"/>
      <c r="V1821" s="9"/>
      <c r="W1821" s="9"/>
    </row>
    <row r="1822">
      <c r="A1822" s="123"/>
      <c r="B1822" s="5"/>
      <c r="C1822" s="116"/>
      <c r="D1822" s="9"/>
      <c r="E1822" s="9"/>
      <c r="F1822" s="9"/>
      <c r="G1822" s="9"/>
      <c r="H1822" s="9"/>
      <c r="I1822" s="9"/>
      <c r="J1822" s="9"/>
      <c r="K1822" s="9"/>
      <c r="L1822" s="9"/>
      <c r="M1822" s="9"/>
      <c r="N1822" s="9"/>
      <c r="O1822" s="9"/>
      <c r="P1822" s="9"/>
      <c r="Q1822" s="9"/>
      <c r="R1822" s="9"/>
      <c r="S1822" s="9"/>
      <c r="T1822" s="9"/>
      <c r="U1822" s="9"/>
      <c r="V1822" s="9"/>
      <c r="W1822" s="9"/>
    </row>
    <row r="1823">
      <c r="A1823" s="123"/>
      <c r="B1823" s="5"/>
      <c r="C1823" s="116"/>
      <c r="D1823" s="9"/>
      <c r="E1823" s="9"/>
      <c r="F1823" s="9"/>
      <c r="G1823" s="9"/>
      <c r="H1823" s="9"/>
      <c r="I1823" s="9"/>
      <c r="J1823" s="9"/>
      <c r="K1823" s="9"/>
      <c r="L1823" s="9"/>
      <c r="M1823" s="9"/>
      <c r="N1823" s="9"/>
      <c r="O1823" s="9"/>
      <c r="P1823" s="9"/>
      <c r="Q1823" s="9"/>
      <c r="R1823" s="9"/>
      <c r="S1823" s="9"/>
      <c r="T1823" s="9"/>
      <c r="U1823" s="9"/>
      <c r="V1823" s="9"/>
      <c r="W1823" s="9"/>
    </row>
    <row r="1824">
      <c r="A1824" s="123"/>
      <c r="B1824" s="5"/>
      <c r="C1824" s="116"/>
      <c r="D1824" s="9"/>
      <c r="E1824" s="9"/>
      <c r="F1824" s="9"/>
      <c r="G1824" s="9"/>
      <c r="H1824" s="9"/>
      <c r="I1824" s="9"/>
      <c r="J1824" s="9"/>
      <c r="K1824" s="9"/>
      <c r="L1824" s="9"/>
      <c r="M1824" s="9"/>
      <c r="N1824" s="9"/>
      <c r="O1824" s="9"/>
      <c r="P1824" s="9"/>
      <c r="Q1824" s="9"/>
      <c r="R1824" s="9"/>
      <c r="S1824" s="9"/>
      <c r="T1824" s="9"/>
      <c r="U1824" s="9"/>
      <c r="V1824" s="9"/>
      <c r="W1824" s="9"/>
    </row>
    <row r="1825">
      <c r="A1825" s="123"/>
      <c r="B1825" s="5"/>
      <c r="C1825" s="116"/>
      <c r="D1825" s="9"/>
      <c r="E1825" s="9"/>
      <c r="F1825" s="9"/>
      <c r="G1825" s="9"/>
      <c r="H1825" s="9"/>
      <c r="I1825" s="9"/>
      <c r="J1825" s="9"/>
      <c r="K1825" s="9"/>
      <c r="L1825" s="9"/>
      <c r="M1825" s="9"/>
      <c r="N1825" s="9"/>
      <c r="O1825" s="9"/>
      <c r="P1825" s="9"/>
      <c r="Q1825" s="9"/>
      <c r="R1825" s="9"/>
      <c r="S1825" s="9"/>
      <c r="T1825" s="9"/>
      <c r="U1825" s="9"/>
      <c r="V1825" s="9"/>
      <c r="W1825" s="9"/>
    </row>
    <row r="1826">
      <c r="A1826" s="123"/>
      <c r="B1826" s="5"/>
      <c r="C1826" s="116"/>
      <c r="D1826" s="9"/>
      <c r="E1826" s="9"/>
      <c r="F1826" s="9"/>
      <c r="G1826" s="9"/>
      <c r="H1826" s="9"/>
      <c r="I1826" s="9"/>
      <c r="J1826" s="9"/>
      <c r="K1826" s="9"/>
      <c r="L1826" s="9"/>
      <c r="M1826" s="9"/>
      <c r="N1826" s="9"/>
      <c r="O1826" s="9"/>
      <c r="P1826" s="9"/>
      <c r="Q1826" s="9"/>
      <c r="R1826" s="9"/>
      <c r="S1826" s="9"/>
      <c r="T1826" s="9"/>
      <c r="U1826" s="9"/>
      <c r="V1826" s="9"/>
      <c r="W1826" s="9"/>
    </row>
    <row r="1827">
      <c r="A1827" s="123"/>
      <c r="B1827" s="5"/>
      <c r="C1827" s="116"/>
      <c r="D1827" s="9"/>
      <c r="E1827" s="9"/>
      <c r="F1827" s="9"/>
      <c r="G1827" s="9"/>
      <c r="H1827" s="9"/>
      <c r="I1827" s="9"/>
      <c r="J1827" s="9"/>
      <c r="K1827" s="9"/>
      <c r="L1827" s="9"/>
      <c r="M1827" s="9"/>
      <c r="N1827" s="9"/>
      <c r="O1827" s="9"/>
      <c r="P1827" s="9"/>
      <c r="Q1827" s="9"/>
      <c r="R1827" s="9"/>
      <c r="S1827" s="9"/>
      <c r="T1827" s="9"/>
      <c r="U1827" s="9"/>
      <c r="V1827" s="9"/>
      <c r="W1827" s="9"/>
    </row>
    <row r="1828">
      <c r="A1828" s="123"/>
      <c r="B1828" s="5"/>
      <c r="C1828" s="116"/>
      <c r="D1828" s="9"/>
      <c r="E1828" s="9"/>
      <c r="F1828" s="9"/>
      <c r="G1828" s="9"/>
      <c r="H1828" s="9"/>
      <c r="I1828" s="9"/>
      <c r="J1828" s="9"/>
      <c r="K1828" s="9"/>
      <c r="L1828" s="9"/>
      <c r="M1828" s="9"/>
      <c r="N1828" s="9"/>
      <c r="O1828" s="9"/>
      <c r="P1828" s="9"/>
      <c r="Q1828" s="9"/>
      <c r="R1828" s="9"/>
      <c r="S1828" s="9"/>
      <c r="T1828" s="9"/>
      <c r="U1828" s="9"/>
      <c r="V1828" s="9"/>
      <c r="W1828" s="9"/>
    </row>
    <row r="1829">
      <c r="A1829" s="123"/>
      <c r="B1829" s="5"/>
      <c r="C1829" s="116"/>
      <c r="D1829" s="9"/>
      <c r="E1829" s="9"/>
      <c r="F1829" s="9"/>
      <c r="G1829" s="9"/>
      <c r="H1829" s="9"/>
      <c r="I1829" s="9"/>
      <c r="J1829" s="9"/>
      <c r="K1829" s="9"/>
      <c r="L1829" s="9"/>
      <c r="M1829" s="9"/>
      <c r="N1829" s="9"/>
      <c r="O1829" s="9"/>
      <c r="P1829" s="9"/>
      <c r="Q1829" s="9"/>
      <c r="R1829" s="9"/>
      <c r="S1829" s="9"/>
      <c r="T1829" s="9"/>
      <c r="U1829" s="9"/>
      <c r="V1829" s="9"/>
      <c r="W1829" s="9"/>
    </row>
    <row r="1830">
      <c r="A1830" s="123"/>
      <c r="B1830" s="5"/>
      <c r="C1830" s="116"/>
      <c r="D1830" s="9"/>
      <c r="E1830" s="9"/>
      <c r="F1830" s="9"/>
      <c r="G1830" s="9"/>
      <c r="H1830" s="9"/>
      <c r="I1830" s="9"/>
      <c r="J1830" s="9"/>
      <c r="K1830" s="9"/>
      <c r="L1830" s="9"/>
      <c r="M1830" s="9"/>
      <c r="N1830" s="9"/>
      <c r="O1830" s="9"/>
      <c r="P1830" s="9"/>
      <c r="Q1830" s="9"/>
      <c r="R1830" s="9"/>
      <c r="S1830" s="9"/>
      <c r="T1830" s="9"/>
      <c r="U1830" s="9"/>
      <c r="V1830" s="9"/>
      <c r="W1830" s="9"/>
    </row>
    <row r="1831">
      <c r="A1831" s="123"/>
      <c r="B1831" s="5"/>
      <c r="C1831" s="116"/>
      <c r="D1831" s="9"/>
      <c r="E1831" s="9"/>
      <c r="F1831" s="9"/>
      <c r="G1831" s="9"/>
      <c r="H1831" s="9"/>
      <c r="I1831" s="9"/>
      <c r="J1831" s="9"/>
      <c r="K1831" s="9"/>
      <c r="L1831" s="9"/>
      <c r="M1831" s="9"/>
      <c r="N1831" s="9"/>
      <c r="O1831" s="9"/>
      <c r="P1831" s="9"/>
      <c r="Q1831" s="9"/>
      <c r="R1831" s="9"/>
      <c r="S1831" s="9"/>
      <c r="T1831" s="9"/>
      <c r="U1831" s="9"/>
      <c r="V1831" s="9"/>
      <c r="W1831" s="9"/>
    </row>
    <row r="1832">
      <c r="A1832" s="123"/>
      <c r="B1832" s="39"/>
      <c r="C1832" s="116"/>
      <c r="D1832" s="9"/>
      <c r="E1832" s="9"/>
      <c r="F1832" s="9"/>
      <c r="G1832" s="9"/>
      <c r="H1832" s="9"/>
      <c r="I1832" s="9"/>
      <c r="J1832" s="9"/>
      <c r="K1832" s="9"/>
      <c r="L1832" s="9"/>
      <c r="M1832" s="9"/>
      <c r="N1832" s="9"/>
      <c r="O1832" s="9"/>
      <c r="P1832" s="9"/>
      <c r="Q1832" s="9"/>
      <c r="R1832" s="9"/>
      <c r="S1832" s="9"/>
      <c r="T1832" s="9"/>
      <c r="U1832" s="9"/>
      <c r="V1832" s="9"/>
      <c r="W1832" s="9"/>
    </row>
    <row r="1833">
      <c r="A1833" s="123"/>
      <c r="B1833" s="39"/>
      <c r="C1833" s="116"/>
      <c r="D1833" s="9"/>
      <c r="E1833" s="9"/>
      <c r="F1833" s="9"/>
      <c r="G1833" s="9"/>
      <c r="H1833" s="9"/>
      <c r="I1833" s="9"/>
      <c r="J1833" s="9"/>
      <c r="K1833" s="9"/>
      <c r="L1833" s="9"/>
      <c r="M1833" s="9"/>
      <c r="N1833" s="9"/>
      <c r="O1833" s="9"/>
      <c r="P1833" s="9"/>
      <c r="Q1833" s="9"/>
      <c r="R1833" s="9"/>
      <c r="S1833" s="9"/>
      <c r="T1833" s="9"/>
      <c r="U1833" s="9"/>
      <c r="V1833" s="9"/>
      <c r="W1833" s="9"/>
    </row>
    <row r="1834">
      <c r="A1834" s="123"/>
      <c r="B1834" s="39"/>
      <c r="C1834" s="116"/>
      <c r="D1834" s="9"/>
      <c r="E1834" s="9"/>
      <c r="F1834" s="9"/>
      <c r="G1834" s="9"/>
      <c r="H1834" s="9"/>
      <c r="I1834" s="9"/>
      <c r="J1834" s="9"/>
      <c r="K1834" s="9"/>
      <c r="L1834" s="9"/>
      <c r="M1834" s="9"/>
      <c r="N1834" s="9"/>
      <c r="O1834" s="9"/>
      <c r="P1834" s="9"/>
      <c r="Q1834" s="9"/>
      <c r="R1834" s="9"/>
      <c r="S1834" s="9"/>
      <c r="T1834" s="9"/>
      <c r="U1834" s="9"/>
      <c r="V1834" s="9"/>
      <c r="W1834" s="9"/>
    </row>
    <row r="1835">
      <c r="A1835" s="123"/>
      <c r="B1835" s="39"/>
      <c r="C1835" s="116"/>
      <c r="D1835" s="9"/>
      <c r="E1835" s="9"/>
      <c r="F1835" s="9"/>
      <c r="G1835" s="9"/>
      <c r="H1835" s="9"/>
      <c r="I1835" s="9"/>
      <c r="J1835" s="9"/>
      <c r="K1835" s="9"/>
      <c r="L1835" s="9"/>
      <c r="M1835" s="9"/>
      <c r="N1835" s="9"/>
      <c r="O1835" s="9"/>
      <c r="P1835" s="9"/>
      <c r="Q1835" s="9"/>
      <c r="R1835" s="9"/>
      <c r="S1835" s="9"/>
      <c r="T1835" s="9"/>
      <c r="U1835" s="9"/>
      <c r="V1835" s="9"/>
      <c r="W1835" s="9"/>
    </row>
    <row r="1836">
      <c r="A1836" s="123"/>
      <c r="B1836" s="39"/>
      <c r="C1836" s="116"/>
      <c r="D1836" s="9"/>
      <c r="E1836" s="9"/>
      <c r="F1836" s="9"/>
      <c r="G1836" s="9"/>
      <c r="H1836" s="9"/>
      <c r="I1836" s="9"/>
      <c r="J1836" s="9"/>
      <c r="K1836" s="9"/>
      <c r="L1836" s="9"/>
      <c r="M1836" s="9"/>
      <c r="N1836" s="9"/>
      <c r="O1836" s="9"/>
      <c r="P1836" s="9"/>
      <c r="Q1836" s="9"/>
      <c r="R1836" s="9"/>
      <c r="S1836" s="9"/>
      <c r="T1836" s="9"/>
      <c r="U1836" s="9"/>
      <c r="V1836" s="9"/>
      <c r="W1836" s="9"/>
    </row>
    <row r="1837">
      <c r="A1837" s="123"/>
      <c r="B1837" s="39"/>
      <c r="C1837" s="116"/>
      <c r="D1837" s="9"/>
      <c r="E1837" s="9"/>
      <c r="F1837" s="9"/>
      <c r="G1837" s="9"/>
      <c r="H1837" s="9"/>
      <c r="I1837" s="9"/>
      <c r="J1837" s="9"/>
      <c r="K1837" s="9"/>
      <c r="L1837" s="9"/>
      <c r="M1837" s="9"/>
      <c r="N1837" s="9"/>
      <c r="O1837" s="9"/>
      <c r="P1837" s="9"/>
      <c r="Q1837" s="9"/>
      <c r="R1837" s="9"/>
      <c r="S1837" s="9"/>
      <c r="T1837" s="9"/>
      <c r="U1837" s="9"/>
      <c r="V1837" s="9"/>
      <c r="W1837" s="9"/>
    </row>
    <row r="1838">
      <c r="A1838" s="123"/>
      <c r="B1838" s="39"/>
      <c r="C1838" s="116"/>
      <c r="D1838" s="9"/>
      <c r="E1838" s="9"/>
      <c r="F1838" s="9"/>
      <c r="G1838" s="9"/>
      <c r="H1838" s="9"/>
      <c r="I1838" s="9"/>
      <c r="J1838" s="9"/>
      <c r="K1838" s="9"/>
      <c r="L1838" s="9"/>
      <c r="M1838" s="9"/>
      <c r="N1838" s="9"/>
      <c r="O1838" s="9"/>
      <c r="P1838" s="9"/>
      <c r="Q1838" s="9"/>
      <c r="R1838" s="9"/>
      <c r="S1838" s="9"/>
      <c r="T1838" s="9"/>
      <c r="U1838" s="9"/>
      <c r="V1838" s="9"/>
      <c r="W1838" s="9"/>
    </row>
    <row r="1839">
      <c r="A1839" s="123"/>
      <c r="B1839" s="39"/>
      <c r="C1839" s="116"/>
      <c r="D1839" s="9"/>
      <c r="E1839" s="9"/>
      <c r="F1839" s="9"/>
      <c r="G1839" s="9"/>
      <c r="H1839" s="9"/>
      <c r="I1839" s="9"/>
      <c r="J1839" s="9"/>
      <c r="K1839" s="9"/>
      <c r="L1839" s="9"/>
      <c r="M1839" s="9"/>
      <c r="N1839" s="9"/>
      <c r="O1839" s="9"/>
      <c r="P1839" s="9"/>
      <c r="Q1839" s="9"/>
      <c r="R1839" s="9"/>
      <c r="S1839" s="9"/>
      <c r="T1839" s="9"/>
      <c r="U1839" s="9"/>
      <c r="V1839" s="9"/>
      <c r="W1839" s="9"/>
    </row>
    <row r="1840">
      <c r="A1840" s="123"/>
      <c r="B1840" s="39"/>
      <c r="C1840" s="116"/>
      <c r="D1840" s="9"/>
      <c r="E1840" s="9"/>
      <c r="F1840" s="9"/>
      <c r="G1840" s="9"/>
      <c r="H1840" s="9"/>
      <c r="I1840" s="9"/>
      <c r="J1840" s="9"/>
      <c r="K1840" s="9"/>
      <c r="L1840" s="9"/>
      <c r="M1840" s="9"/>
      <c r="N1840" s="9"/>
      <c r="O1840" s="9"/>
      <c r="P1840" s="9"/>
      <c r="Q1840" s="9"/>
      <c r="R1840" s="9"/>
      <c r="S1840" s="9"/>
      <c r="T1840" s="9"/>
      <c r="U1840" s="9"/>
      <c r="V1840" s="9"/>
      <c r="W1840" s="9"/>
    </row>
    <row r="1841">
      <c r="A1841" s="123"/>
      <c r="B1841" s="39"/>
      <c r="C1841" s="116"/>
      <c r="D1841" s="9"/>
      <c r="E1841" s="9"/>
      <c r="F1841" s="9"/>
      <c r="G1841" s="9"/>
      <c r="H1841" s="9"/>
      <c r="I1841" s="9"/>
      <c r="J1841" s="9"/>
      <c r="K1841" s="9"/>
      <c r="L1841" s="9"/>
      <c r="M1841" s="9"/>
      <c r="N1841" s="9"/>
      <c r="O1841" s="9"/>
      <c r="P1841" s="9"/>
      <c r="Q1841" s="9"/>
      <c r="R1841" s="9"/>
      <c r="S1841" s="9"/>
      <c r="T1841" s="9"/>
      <c r="U1841" s="9"/>
      <c r="V1841" s="9"/>
      <c r="W1841" s="9"/>
    </row>
    <row r="1842">
      <c r="A1842" s="123"/>
      <c r="B1842" s="39"/>
      <c r="C1842" s="116"/>
      <c r="D1842" s="9"/>
      <c r="E1842" s="9"/>
      <c r="F1842" s="9"/>
      <c r="G1842" s="9"/>
      <c r="H1842" s="9"/>
      <c r="I1842" s="9"/>
      <c r="J1842" s="9"/>
      <c r="K1842" s="9"/>
      <c r="L1842" s="9"/>
      <c r="M1842" s="9"/>
      <c r="N1842" s="9"/>
      <c r="O1842" s="9"/>
      <c r="P1842" s="9"/>
      <c r="Q1842" s="9"/>
      <c r="R1842" s="9"/>
      <c r="S1842" s="9"/>
      <c r="T1842" s="9"/>
      <c r="U1842" s="9"/>
      <c r="V1842" s="9"/>
      <c r="W1842" s="9"/>
    </row>
    <row r="1843">
      <c r="A1843" s="123"/>
      <c r="B1843" s="39"/>
      <c r="C1843" s="116"/>
      <c r="D1843" s="9"/>
      <c r="E1843" s="9"/>
      <c r="F1843" s="9"/>
      <c r="G1843" s="9"/>
      <c r="H1843" s="9"/>
      <c r="I1843" s="9"/>
      <c r="J1843" s="9"/>
      <c r="K1843" s="9"/>
      <c r="L1843" s="9"/>
      <c r="M1843" s="9"/>
      <c r="N1843" s="9"/>
      <c r="O1843" s="9"/>
      <c r="P1843" s="9"/>
      <c r="Q1843" s="9"/>
      <c r="R1843" s="9"/>
      <c r="S1843" s="9"/>
      <c r="T1843" s="9"/>
      <c r="U1843" s="9"/>
      <c r="V1843" s="9"/>
      <c r="W1843" s="9"/>
    </row>
    <row r="1844">
      <c r="A1844" s="123"/>
      <c r="B1844" s="39"/>
      <c r="C1844" s="116"/>
      <c r="D1844" s="9"/>
      <c r="E1844" s="9"/>
      <c r="F1844" s="9"/>
      <c r="G1844" s="9"/>
      <c r="H1844" s="9"/>
      <c r="I1844" s="9"/>
      <c r="J1844" s="9"/>
      <c r="K1844" s="9"/>
      <c r="L1844" s="9"/>
      <c r="M1844" s="9"/>
      <c r="N1844" s="9"/>
      <c r="O1844" s="9"/>
      <c r="P1844" s="9"/>
      <c r="Q1844" s="9"/>
      <c r="R1844" s="9"/>
      <c r="S1844" s="9"/>
      <c r="T1844" s="9"/>
      <c r="U1844" s="9"/>
      <c r="V1844" s="9"/>
      <c r="W1844" s="9"/>
    </row>
    <row r="1845">
      <c r="A1845" s="123"/>
      <c r="B1845" s="39"/>
      <c r="C1845" s="116"/>
      <c r="D1845" s="9"/>
      <c r="E1845" s="9"/>
      <c r="F1845" s="9"/>
      <c r="G1845" s="9"/>
      <c r="H1845" s="9"/>
      <c r="I1845" s="9"/>
      <c r="J1845" s="9"/>
      <c r="K1845" s="9"/>
      <c r="L1845" s="9"/>
      <c r="M1845" s="9"/>
      <c r="N1845" s="9"/>
      <c r="O1845" s="9"/>
      <c r="P1845" s="9"/>
      <c r="Q1845" s="9"/>
      <c r="R1845" s="9"/>
      <c r="S1845" s="9"/>
      <c r="T1845" s="9"/>
      <c r="U1845" s="9"/>
      <c r="V1845" s="9"/>
      <c r="W1845" s="9"/>
    </row>
    <row r="1846">
      <c r="A1846" s="123"/>
      <c r="B1846" s="39"/>
      <c r="C1846" s="116"/>
      <c r="D1846" s="9"/>
      <c r="E1846" s="9"/>
      <c r="F1846" s="9"/>
      <c r="G1846" s="9"/>
      <c r="H1846" s="9"/>
      <c r="I1846" s="9"/>
      <c r="J1846" s="9"/>
      <c r="K1846" s="9"/>
      <c r="L1846" s="9"/>
      <c r="M1846" s="9"/>
      <c r="N1846" s="9"/>
      <c r="O1846" s="9"/>
      <c r="P1846" s="9"/>
      <c r="Q1846" s="9"/>
      <c r="R1846" s="9"/>
      <c r="S1846" s="9"/>
      <c r="T1846" s="9"/>
      <c r="U1846" s="9"/>
      <c r="V1846" s="9"/>
      <c r="W1846" s="9"/>
    </row>
    <row r="1847">
      <c r="A1847" s="123"/>
      <c r="B1847" s="39"/>
      <c r="C1847" s="116"/>
      <c r="D1847" s="9"/>
      <c r="E1847" s="9"/>
      <c r="F1847" s="9"/>
      <c r="G1847" s="9"/>
      <c r="H1847" s="9"/>
      <c r="I1847" s="9"/>
      <c r="J1847" s="9"/>
      <c r="K1847" s="9"/>
      <c r="L1847" s="9"/>
      <c r="M1847" s="9"/>
      <c r="N1847" s="9"/>
      <c r="O1847" s="9"/>
      <c r="P1847" s="9"/>
      <c r="Q1847" s="9"/>
      <c r="R1847" s="9"/>
      <c r="S1847" s="9"/>
      <c r="T1847" s="9"/>
      <c r="U1847" s="9"/>
      <c r="V1847" s="9"/>
      <c r="W1847" s="9"/>
    </row>
    <row r="1848">
      <c r="A1848" s="123"/>
      <c r="B1848" s="39"/>
      <c r="C1848" s="116"/>
      <c r="D1848" s="9"/>
      <c r="E1848" s="9"/>
      <c r="F1848" s="9"/>
      <c r="G1848" s="9"/>
      <c r="H1848" s="9"/>
      <c r="I1848" s="9"/>
      <c r="J1848" s="9"/>
      <c r="K1848" s="9"/>
      <c r="L1848" s="9"/>
      <c r="M1848" s="9"/>
      <c r="N1848" s="9"/>
      <c r="O1848" s="9"/>
      <c r="P1848" s="9"/>
      <c r="Q1848" s="9"/>
      <c r="R1848" s="9"/>
      <c r="S1848" s="9"/>
      <c r="T1848" s="9"/>
      <c r="U1848" s="9"/>
      <c r="V1848" s="9"/>
      <c r="W1848" s="9"/>
    </row>
    <row r="1849">
      <c r="A1849" s="123"/>
      <c r="B1849" s="39"/>
      <c r="C1849" s="116"/>
      <c r="D1849" s="9"/>
      <c r="E1849" s="9"/>
      <c r="F1849" s="9"/>
      <c r="G1849" s="9"/>
      <c r="H1849" s="9"/>
      <c r="I1849" s="9"/>
      <c r="J1849" s="9"/>
      <c r="K1849" s="9"/>
      <c r="L1849" s="9"/>
      <c r="M1849" s="9"/>
      <c r="N1849" s="9"/>
      <c r="O1849" s="9"/>
      <c r="P1849" s="9"/>
      <c r="Q1849" s="9"/>
      <c r="R1849" s="9"/>
      <c r="S1849" s="9"/>
      <c r="T1849" s="9"/>
      <c r="U1849" s="9"/>
      <c r="V1849" s="9"/>
      <c r="W1849" s="9"/>
    </row>
    <row r="1850">
      <c r="A1850" s="123"/>
      <c r="B1850" s="39"/>
      <c r="C1850" s="116"/>
      <c r="D1850" s="9"/>
      <c r="E1850" s="9"/>
      <c r="F1850" s="9"/>
      <c r="G1850" s="9"/>
      <c r="H1850" s="9"/>
      <c r="I1850" s="9"/>
      <c r="J1850" s="9"/>
      <c r="K1850" s="9"/>
      <c r="L1850" s="9"/>
      <c r="M1850" s="9"/>
      <c r="N1850" s="9"/>
      <c r="O1850" s="9"/>
      <c r="P1850" s="9"/>
      <c r="Q1850" s="9"/>
      <c r="R1850" s="9"/>
      <c r="S1850" s="9"/>
      <c r="T1850" s="9"/>
      <c r="U1850" s="9"/>
      <c r="V1850" s="9"/>
      <c r="W1850" s="9"/>
    </row>
    <row r="1851">
      <c r="A1851" s="123"/>
      <c r="B1851" s="39"/>
      <c r="C1851" s="116"/>
      <c r="D1851" s="9"/>
      <c r="E1851" s="9"/>
      <c r="F1851" s="9"/>
      <c r="G1851" s="9"/>
      <c r="H1851" s="9"/>
      <c r="I1851" s="9"/>
      <c r="J1851" s="9"/>
      <c r="K1851" s="9"/>
      <c r="L1851" s="9"/>
      <c r="M1851" s="9"/>
      <c r="N1851" s="9"/>
      <c r="O1851" s="9"/>
      <c r="P1851" s="9"/>
      <c r="Q1851" s="9"/>
      <c r="R1851" s="9"/>
      <c r="S1851" s="9"/>
      <c r="T1851" s="9"/>
      <c r="U1851" s="9"/>
      <c r="V1851" s="9"/>
      <c r="W1851" s="9"/>
    </row>
    <row r="1852">
      <c r="A1852" s="123"/>
      <c r="B1852" s="39"/>
      <c r="C1852" s="116"/>
      <c r="D1852" s="9"/>
      <c r="E1852" s="9"/>
      <c r="F1852" s="9"/>
      <c r="G1852" s="9"/>
      <c r="H1852" s="9"/>
      <c r="I1852" s="9"/>
      <c r="J1852" s="9"/>
      <c r="K1852" s="9"/>
      <c r="L1852" s="9"/>
      <c r="M1852" s="9"/>
      <c r="N1852" s="9"/>
      <c r="O1852" s="9"/>
      <c r="P1852" s="9"/>
      <c r="Q1852" s="9"/>
      <c r="R1852" s="9"/>
      <c r="S1852" s="9"/>
      <c r="T1852" s="9"/>
      <c r="U1852" s="9"/>
      <c r="V1852" s="9"/>
      <c r="W1852" s="9"/>
    </row>
    <row r="1853">
      <c r="A1853" s="123"/>
      <c r="B1853" s="39"/>
      <c r="C1853" s="116"/>
      <c r="D1853" s="9"/>
      <c r="E1853" s="9"/>
      <c r="F1853" s="9"/>
      <c r="G1853" s="9"/>
      <c r="H1853" s="9"/>
      <c r="I1853" s="9"/>
      <c r="J1853" s="9"/>
      <c r="K1853" s="9"/>
      <c r="L1853" s="9"/>
      <c r="M1853" s="9"/>
      <c r="N1853" s="9"/>
      <c r="O1853" s="9"/>
      <c r="P1853" s="9"/>
      <c r="Q1853" s="9"/>
      <c r="R1853" s="9"/>
      <c r="S1853" s="9"/>
      <c r="T1853" s="9"/>
      <c r="U1853" s="9"/>
      <c r="V1853" s="9"/>
      <c r="W1853" s="9"/>
    </row>
    <row r="1854">
      <c r="A1854" s="123"/>
      <c r="B1854" s="39"/>
      <c r="C1854" s="116"/>
      <c r="D1854" s="9"/>
      <c r="E1854" s="9"/>
      <c r="F1854" s="9"/>
      <c r="G1854" s="9"/>
      <c r="H1854" s="9"/>
      <c r="I1854" s="9"/>
      <c r="J1854" s="9"/>
      <c r="K1854" s="9"/>
      <c r="L1854" s="9"/>
      <c r="M1854" s="9"/>
      <c r="N1854" s="9"/>
      <c r="O1854" s="9"/>
      <c r="P1854" s="9"/>
      <c r="Q1854" s="9"/>
      <c r="R1854" s="9"/>
      <c r="S1854" s="9"/>
      <c r="T1854" s="9"/>
      <c r="U1854" s="9"/>
      <c r="V1854" s="9"/>
      <c r="W1854" s="9"/>
    </row>
    <row r="1855">
      <c r="A1855" s="123"/>
      <c r="B1855" s="39"/>
      <c r="C1855" s="116"/>
      <c r="D1855" s="9"/>
      <c r="E1855" s="9"/>
      <c r="F1855" s="9"/>
      <c r="G1855" s="9"/>
      <c r="H1855" s="9"/>
      <c r="I1855" s="9"/>
      <c r="J1855" s="9"/>
      <c r="K1855" s="9"/>
      <c r="L1855" s="9"/>
      <c r="M1855" s="9"/>
      <c r="N1855" s="9"/>
      <c r="O1855" s="9"/>
      <c r="P1855" s="9"/>
      <c r="Q1855" s="9"/>
      <c r="R1855" s="9"/>
      <c r="S1855" s="9"/>
      <c r="T1855" s="9"/>
      <c r="U1855" s="9"/>
      <c r="V1855" s="9"/>
      <c r="W1855" s="9"/>
    </row>
    <row r="1856">
      <c r="A1856" s="123"/>
      <c r="B1856" s="39"/>
      <c r="C1856" s="116"/>
      <c r="D1856" s="9"/>
      <c r="E1856" s="9"/>
      <c r="F1856" s="9"/>
      <c r="G1856" s="9"/>
      <c r="H1856" s="9"/>
      <c r="I1856" s="9"/>
      <c r="J1856" s="9"/>
      <c r="K1856" s="9"/>
      <c r="L1856" s="9"/>
      <c r="M1856" s="9"/>
      <c r="N1856" s="9"/>
      <c r="O1856" s="9"/>
      <c r="P1856" s="9"/>
      <c r="Q1856" s="9"/>
      <c r="R1856" s="9"/>
      <c r="S1856" s="9"/>
      <c r="T1856" s="9"/>
      <c r="U1856" s="9"/>
      <c r="V1856" s="9"/>
      <c r="W1856" s="9"/>
    </row>
    <row r="1857">
      <c r="A1857" s="123"/>
      <c r="B1857" s="39"/>
      <c r="C1857" s="116"/>
      <c r="D1857" s="9"/>
      <c r="E1857" s="9"/>
      <c r="F1857" s="9"/>
      <c r="G1857" s="9"/>
      <c r="H1857" s="9"/>
      <c r="I1857" s="9"/>
      <c r="J1857" s="9"/>
      <c r="K1857" s="9"/>
      <c r="L1857" s="9"/>
      <c r="M1857" s="9"/>
      <c r="N1857" s="9"/>
      <c r="O1857" s="9"/>
      <c r="P1857" s="9"/>
      <c r="Q1857" s="9"/>
      <c r="R1857" s="9"/>
      <c r="S1857" s="9"/>
      <c r="T1857" s="9"/>
      <c r="U1857" s="9"/>
      <c r="V1857" s="9"/>
      <c r="W1857" s="9"/>
    </row>
    <row r="1858">
      <c r="A1858" s="123"/>
      <c r="B1858" s="39"/>
      <c r="C1858" s="116"/>
      <c r="D1858" s="9"/>
      <c r="E1858" s="9"/>
      <c r="F1858" s="9"/>
      <c r="G1858" s="9"/>
      <c r="H1858" s="9"/>
      <c r="I1858" s="9"/>
      <c r="J1858" s="9"/>
      <c r="K1858" s="9"/>
      <c r="L1858" s="9"/>
      <c r="M1858" s="9"/>
      <c r="N1858" s="9"/>
      <c r="O1858" s="9"/>
      <c r="P1858" s="9"/>
      <c r="Q1858" s="9"/>
      <c r="R1858" s="9"/>
      <c r="S1858" s="9"/>
      <c r="T1858" s="9"/>
      <c r="U1858" s="9"/>
      <c r="V1858" s="9"/>
      <c r="W1858" s="9"/>
    </row>
    <row r="1859">
      <c r="A1859" s="123"/>
      <c r="B1859" s="39"/>
      <c r="C1859" s="116"/>
      <c r="D1859" s="9"/>
      <c r="E1859" s="9"/>
      <c r="F1859" s="9"/>
      <c r="G1859" s="9"/>
      <c r="H1859" s="9"/>
      <c r="I1859" s="9"/>
      <c r="J1859" s="9"/>
      <c r="K1859" s="9"/>
      <c r="L1859" s="9"/>
      <c r="M1859" s="9"/>
      <c r="N1859" s="9"/>
      <c r="O1859" s="9"/>
      <c r="P1859" s="9"/>
      <c r="Q1859" s="9"/>
      <c r="R1859" s="9"/>
      <c r="S1859" s="9"/>
      <c r="T1859" s="9"/>
      <c r="U1859" s="9"/>
      <c r="V1859" s="9"/>
      <c r="W1859" s="9"/>
    </row>
    <row r="1860">
      <c r="A1860" s="123"/>
      <c r="B1860" s="39"/>
      <c r="C1860" s="116"/>
      <c r="D1860" s="9"/>
      <c r="E1860" s="9"/>
      <c r="F1860" s="9"/>
      <c r="G1860" s="9"/>
      <c r="H1860" s="9"/>
      <c r="I1860" s="9"/>
      <c r="J1860" s="9"/>
      <c r="K1860" s="9"/>
      <c r="L1860" s="9"/>
      <c r="M1860" s="9"/>
      <c r="N1860" s="9"/>
      <c r="O1860" s="9"/>
      <c r="P1860" s="9"/>
      <c r="Q1860" s="9"/>
      <c r="R1860" s="9"/>
      <c r="S1860" s="9"/>
      <c r="T1860" s="9"/>
      <c r="U1860" s="9"/>
      <c r="V1860" s="9"/>
      <c r="W1860" s="9"/>
    </row>
    <row r="1861">
      <c r="A1861" s="123"/>
      <c r="B1861" s="39"/>
      <c r="C1861" s="116"/>
      <c r="D1861" s="9"/>
      <c r="E1861" s="9"/>
      <c r="F1861" s="9"/>
      <c r="G1861" s="9"/>
      <c r="H1861" s="9"/>
      <c r="I1861" s="9"/>
      <c r="J1861" s="9"/>
      <c r="K1861" s="9"/>
      <c r="L1861" s="9"/>
      <c r="M1861" s="9"/>
      <c r="N1861" s="9"/>
      <c r="O1861" s="9"/>
      <c r="P1861" s="9"/>
      <c r="Q1861" s="9"/>
      <c r="R1861" s="9"/>
      <c r="S1861" s="9"/>
      <c r="T1861" s="9"/>
      <c r="U1861" s="9"/>
      <c r="V1861" s="9"/>
      <c r="W1861" s="9"/>
    </row>
    <row r="1862">
      <c r="A1862" s="123"/>
      <c r="B1862" s="39"/>
      <c r="C1862" s="116"/>
      <c r="D1862" s="9"/>
      <c r="E1862" s="9"/>
      <c r="F1862" s="9"/>
      <c r="G1862" s="9"/>
      <c r="H1862" s="9"/>
      <c r="I1862" s="9"/>
      <c r="J1862" s="9"/>
      <c r="K1862" s="9"/>
      <c r="L1862" s="9"/>
      <c r="M1862" s="9"/>
      <c r="N1862" s="9"/>
      <c r="O1862" s="9"/>
      <c r="P1862" s="9"/>
      <c r="Q1862" s="9"/>
      <c r="R1862" s="9"/>
      <c r="S1862" s="9"/>
      <c r="T1862" s="9"/>
      <c r="U1862" s="9"/>
      <c r="V1862" s="9"/>
      <c r="W1862" s="9"/>
    </row>
    <row r="1863">
      <c r="A1863" s="123"/>
      <c r="B1863" s="5"/>
      <c r="C1863" s="116"/>
      <c r="D1863" s="9"/>
      <c r="E1863" s="9"/>
      <c r="F1863" s="9"/>
      <c r="G1863" s="9"/>
      <c r="H1863" s="9"/>
      <c r="I1863" s="9"/>
      <c r="J1863" s="9"/>
      <c r="K1863" s="9"/>
      <c r="L1863" s="9"/>
      <c r="M1863" s="9"/>
      <c r="N1863" s="9"/>
      <c r="O1863" s="9"/>
      <c r="P1863" s="9"/>
      <c r="Q1863" s="9"/>
      <c r="R1863" s="9"/>
      <c r="S1863" s="9"/>
      <c r="T1863" s="9"/>
      <c r="U1863" s="9"/>
      <c r="V1863" s="9"/>
      <c r="W1863" s="9"/>
    </row>
    <row r="1864">
      <c r="A1864" s="123"/>
      <c r="B1864" s="5"/>
      <c r="C1864" s="116"/>
      <c r="D1864" s="9"/>
      <c r="E1864" s="9"/>
      <c r="F1864" s="9"/>
      <c r="G1864" s="9"/>
      <c r="H1864" s="9"/>
      <c r="I1864" s="9"/>
      <c r="J1864" s="9"/>
      <c r="K1864" s="9"/>
      <c r="L1864" s="9"/>
      <c r="M1864" s="9"/>
      <c r="N1864" s="9"/>
      <c r="O1864" s="9"/>
      <c r="P1864" s="9"/>
      <c r="Q1864" s="9"/>
      <c r="R1864" s="9"/>
      <c r="S1864" s="9"/>
      <c r="T1864" s="9"/>
      <c r="U1864" s="9"/>
      <c r="V1864" s="9"/>
      <c r="W1864" s="9"/>
    </row>
    <row r="1865">
      <c r="A1865" s="123"/>
      <c r="B1865" s="39"/>
      <c r="C1865" s="116"/>
      <c r="D1865" s="9"/>
      <c r="E1865" s="9"/>
      <c r="F1865" s="9"/>
      <c r="G1865" s="9"/>
      <c r="H1865" s="9"/>
      <c r="I1865" s="9"/>
      <c r="J1865" s="9"/>
      <c r="K1865" s="9"/>
      <c r="L1865" s="9"/>
      <c r="M1865" s="9"/>
      <c r="N1865" s="9"/>
      <c r="O1865" s="9"/>
      <c r="P1865" s="9"/>
      <c r="Q1865" s="9"/>
      <c r="R1865" s="9"/>
      <c r="S1865" s="9"/>
      <c r="T1865" s="9"/>
      <c r="U1865" s="9"/>
      <c r="V1865" s="9"/>
      <c r="W1865" s="9"/>
    </row>
    <row r="1866">
      <c r="A1866" s="123"/>
      <c r="B1866" s="39"/>
      <c r="C1866" s="116"/>
      <c r="D1866" s="9"/>
      <c r="E1866" s="9"/>
      <c r="F1866" s="9"/>
      <c r="G1866" s="9"/>
      <c r="H1866" s="9"/>
      <c r="I1866" s="9"/>
      <c r="J1866" s="9"/>
      <c r="K1866" s="9"/>
      <c r="L1866" s="9"/>
      <c r="M1866" s="9"/>
      <c r="N1866" s="9"/>
      <c r="O1866" s="9"/>
      <c r="P1866" s="9"/>
      <c r="Q1866" s="9"/>
      <c r="R1866" s="9"/>
      <c r="S1866" s="9"/>
      <c r="T1866" s="9"/>
      <c r="U1866" s="9"/>
      <c r="V1866" s="9"/>
      <c r="W1866" s="9"/>
    </row>
    <row r="1867">
      <c r="A1867" s="123"/>
      <c r="B1867" s="39"/>
      <c r="C1867" s="116"/>
      <c r="D1867" s="9"/>
      <c r="E1867" s="9"/>
      <c r="F1867" s="9"/>
      <c r="G1867" s="9"/>
      <c r="H1867" s="9"/>
      <c r="I1867" s="9"/>
      <c r="J1867" s="9"/>
      <c r="K1867" s="9"/>
      <c r="L1867" s="9"/>
      <c r="M1867" s="9"/>
      <c r="N1867" s="9"/>
      <c r="O1867" s="9"/>
      <c r="P1867" s="9"/>
      <c r="Q1867" s="9"/>
      <c r="R1867" s="9"/>
      <c r="S1867" s="9"/>
      <c r="T1867" s="9"/>
      <c r="U1867" s="9"/>
      <c r="V1867" s="9"/>
      <c r="W1867" s="9"/>
    </row>
    <row r="1868">
      <c r="A1868" s="123"/>
      <c r="B1868" s="39"/>
      <c r="C1868" s="116"/>
      <c r="D1868" s="9"/>
      <c r="E1868" s="9"/>
      <c r="F1868" s="9"/>
      <c r="G1868" s="9"/>
      <c r="H1868" s="9"/>
      <c r="I1868" s="9"/>
      <c r="J1868" s="9"/>
      <c r="K1868" s="9"/>
      <c r="L1868" s="9"/>
      <c r="M1868" s="9"/>
      <c r="N1868" s="9"/>
      <c r="O1868" s="9"/>
      <c r="P1868" s="9"/>
      <c r="Q1868" s="9"/>
      <c r="R1868" s="9"/>
      <c r="S1868" s="9"/>
      <c r="T1868" s="9"/>
      <c r="U1868" s="9"/>
      <c r="V1868" s="9"/>
      <c r="W1868" s="9"/>
    </row>
    <row r="1869">
      <c r="A1869" s="123"/>
      <c r="B1869" s="5"/>
      <c r="C1869" s="116"/>
      <c r="D1869" s="9"/>
      <c r="E1869" s="9"/>
      <c r="F1869" s="9"/>
      <c r="G1869" s="9"/>
      <c r="H1869" s="9"/>
      <c r="I1869" s="9"/>
      <c r="J1869" s="9"/>
      <c r="K1869" s="9"/>
      <c r="L1869" s="9"/>
      <c r="M1869" s="9"/>
      <c r="N1869" s="9"/>
      <c r="O1869" s="9"/>
      <c r="P1869" s="9"/>
      <c r="Q1869" s="9"/>
      <c r="R1869" s="9"/>
      <c r="S1869" s="9"/>
      <c r="T1869" s="9"/>
      <c r="U1869" s="9"/>
      <c r="V1869" s="9"/>
      <c r="W1869" s="9"/>
    </row>
    <row r="1870">
      <c r="A1870" s="123"/>
      <c r="B1870" s="5"/>
      <c r="C1870" s="116"/>
      <c r="D1870" s="9"/>
      <c r="E1870" s="9"/>
      <c r="F1870" s="9"/>
      <c r="G1870" s="9"/>
      <c r="H1870" s="9"/>
      <c r="I1870" s="9"/>
      <c r="J1870" s="9"/>
      <c r="K1870" s="9"/>
      <c r="L1870" s="9"/>
      <c r="M1870" s="9"/>
      <c r="N1870" s="9"/>
      <c r="O1870" s="9"/>
      <c r="P1870" s="9"/>
      <c r="Q1870" s="9"/>
      <c r="R1870" s="9"/>
      <c r="S1870" s="9"/>
      <c r="T1870" s="9"/>
      <c r="U1870" s="9"/>
      <c r="V1870" s="9"/>
      <c r="W1870" s="9"/>
    </row>
    <row r="1871">
      <c r="A1871" s="123"/>
      <c r="B1871" s="5"/>
      <c r="C1871" s="116"/>
      <c r="D1871" s="9"/>
      <c r="E1871" s="9"/>
      <c r="F1871" s="9"/>
      <c r="G1871" s="9"/>
      <c r="H1871" s="9"/>
      <c r="I1871" s="9"/>
      <c r="J1871" s="9"/>
      <c r="K1871" s="9"/>
      <c r="L1871" s="9"/>
      <c r="M1871" s="9"/>
      <c r="N1871" s="9"/>
      <c r="O1871" s="9"/>
      <c r="P1871" s="9"/>
      <c r="Q1871" s="9"/>
      <c r="R1871" s="9"/>
      <c r="S1871" s="9"/>
      <c r="T1871" s="9"/>
      <c r="U1871" s="9"/>
      <c r="V1871" s="9"/>
      <c r="W1871" s="9"/>
    </row>
    <row r="1872">
      <c r="A1872" s="123"/>
      <c r="B1872" s="5"/>
      <c r="C1872" s="116"/>
      <c r="D1872" s="9"/>
      <c r="E1872" s="9"/>
      <c r="F1872" s="9"/>
      <c r="G1872" s="9"/>
      <c r="H1872" s="9"/>
      <c r="I1872" s="9"/>
      <c r="J1872" s="9"/>
      <c r="K1872" s="9"/>
      <c r="L1872" s="9"/>
      <c r="M1872" s="9"/>
      <c r="N1872" s="9"/>
      <c r="O1872" s="9"/>
      <c r="P1872" s="9"/>
      <c r="Q1872" s="9"/>
      <c r="R1872" s="9"/>
      <c r="S1872" s="9"/>
      <c r="T1872" s="9"/>
      <c r="U1872" s="9"/>
      <c r="V1872" s="9"/>
      <c r="W1872" s="9"/>
    </row>
    <row r="1873">
      <c r="A1873" s="123"/>
      <c r="B1873" s="5"/>
      <c r="C1873" s="116"/>
      <c r="D1873" s="9"/>
      <c r="E1873" s="9"/>
      <c r="F1873" s="9"/>
      <c r="G1873" s="9"/>
      <c r="H1873" s="9"/>
      <c r="I1873" s="9"/>
      <c r="J1873" s="9"/>
      <c r="K1873" s="9"/>
      <c r="L1873" s="9"/>
      <c r="M1873" s="9"/>
      <c r="N1873" s="9"/>
      <c r="O1873" s="9"/>
      <c r="P1873" s="9"/>
      <c r="Q1873" s="9"/>
      <c r="R1873" s="9"/>
      <c r="S1873" s="9"/>
      <c r="T1873" s="9"/>
      <c r="U1873" s="9"/>
      <c r="V1873" s="9"/>
      <c r="W1873" s="9"/>
    </row>
    <row r="1874">
      <c r="A1874" s="123"/>
      <c r="B1874" s="5"/>
      <c r="C1874" s="116"/>
      <c r="D1874" s="9"/>
      <c r="E1874" s="9"/>
      <c r="F1874" s="9"/>
      <c r="G1874" s="9"/>
      <c r="H1874" s="9"/>
      <c r="I1874" s="9"/>
      <c r="J1874" s="9"/>
      <c r="K1874" s="9"/>
      <c r="L1874" s="9"/>
      <c r="M1874" s="9"/>
      <c r="N1874" s="9"/>
      <c r="O1874" s="9"/>
      <c r="P1874" s="9"/>
      <c r="Q1874" s="9"/>
      <c r="R1874" s="9"/>
      <c r="S1874" s="9"/>
      <c r="T1874" s="9"/>
      <c r="U1874" s="9"/>
      <c r="V1874" s="9"/>
      <c r="W1874" s="9"/>
    </row>
    <row r="1875">
      <c r="A1875" s="123"/>
      <c r="B1875" s="5"/>
      <c r="C1875" s="116"/>
      <c r="D1875" s="9"/>
      <c r="E1875" s="9"/>
      <c r="F1875" s="9"/>
      <c r="G1875" s="9"/>
      <c r="H1875" s="9"/>
      <c r="I1875" s="9"/>
      <c r="J1875" s="9"/>
      <c r="K1875" s="9"/>
      <c r="L1875" s="9"/>
      <c r="M1875" s="9"/>
      <c r="N1875" s="9"/>
      <c r="O1875" s="9"/>
      <c r="P1875" s="9"/>
      <c r="Q1875" s="9"/>
      <c r="R1875" s="9"/>
      <c r="S1875" s="9"/>
      <c r="T1875" s="9"/>
      <c r="U1875" s="9"/>
      <c r="V1875" s="9"/>
      <c r="W1875" s="9"/>
    </row>
    <row r="1876">
      <c r="A1876" s="123"/>
      <c r="B1876" s="5"/>
      <c r="C1876" s="116"/>
      <c r="D1876" s="9"/>
      <c r="E1876" s="9"/>
      <c r="F1876" s="9"/>
      <c r="G1876" s="9"/>
      <c r="H1876" s="9"/>
      <c r="I1876" s="9"/>
      <c r="J1876" s="9"/>
      <c r="K1876" s="9"/>
      <c r="L1876" s="9"/>
      <c r="M1876" s="9"/>
      <c r="N1876" s="9"/>
      <c r="O1876" s="9"/>
      <c r="P1876" s="9"/>
      <c r="Q1876" s="9"/>
      <c r="R1876" s="9"/>
      <c r="S1876" s="9"/>
      <c r="T1876" s="9"/>
      <c r="U1876" s="9"/>
      <c r="V1876" s="9"/>
      <c r="W1876" s="9"/>
    </row>
    <row r="1877">
      <c r="A1877" s="123"/>
      <c r="B1877" s="118"/>
      <c r="C1877" s="116"/>
      <c r="D1877" s="9"/>
      <c r="E1877" s="9"/>
      <c r="F1877" s="9"/>
      <c r="G1877" s="9"/>
      <c r="H1877" s="9"/>
      <c r="I1877" s="9"/>
      <c r="J1877" s="9"/>
      <c r="K1877" s="9"/>
      <c r="L1877" s="9"/>
      <c r="M1877" s="9"/>
      <c r="N1877" s="9"/>
      <c r="O1877" s="9"/>
      <c r="P1877" s="9"/>
      <c r="Q1877" s="9"/>
      <c r="R1877" s="9"/>
      <c r="S1877" s="9"/>
      <c r="T1877" s="9"/>
      <c r="U1877" s="9"/>
      <c r="V1877" s="9"/>
      <c r="W1877" s="9"/>
    </row>
    <row r="1878">
      <c r="A1878" s="123"/>
      <c r="B1878" s="5"/>
      <c r="C1878" s="116"/>
      <c r="D1878" s="9"/>
      <c r="E1878" s="9"/>
      <c r="F1878" s="9"/>
      <c r="G1878" s="9"/>
      <c r="H1878" s="9"/>
      <c r="I1878" s="9"/>
      <c r="J1878" s="9"/>
      <c r="K1878" s="9"/>
      <c r="L1878" s="9"/>
      <c r="M1878" s="9"/>
      <c r="N1878" s="9"/>
      <c r="O1878" s="9"/>
      <c r="P1878" s="9"/>
      <c r="Q1878" s="9"/>
      <c r="R1878" s="9"/>
      <c r="S1878" s="9"/>
      <c r="T1878" s="9"/>
      <c r="U1878" s="9"/>
      <c r="V1878" s="9"/>
      <c r="W1878" s="9"/>
    </row>
    <row r="1879">
      <c r="A1879" s="123"/>
      <c r="B1879" s="5"/>
      <c r="C1879" s="116"/>
      <c r="D1879" s="9"/>
      <c r="E1879" s="9"/>
      <c r="F1879" s="9"/>
      <c r="G1879" s="9"/>
      <c r="H1879" s="9"/>
      <c r="I1879" s="9"/>
      <c r="J1879" s="9"/>
      <c r="K1879" s="9"/>
      <c r="L1879" s="9"/>
      <c r="M1879" s="9"/>
      <c r="N1879" s="9"/>
      <c r="O1879" s="9"/>
      <c r="P1879" s="9"/>
      <c r="Q1879" s="9"/>
      <c r="R1879" s="9"/>
      <c r="S1879" s="9"/>
      <c r="T1879" s="9"/>
      <c r="U1879" s="9"/>
      <c r="V1879" s="9"/>
      <c r="W1879" s="9"/>
    </row>
    <row r="1880">
      <c r="A1880" s="123"/>
      <c r="B1880" s="5"/>
      <c r="C1880" s="116"/>
      <c r="D1880" s="9"/>
      <c r="E1880" s="9"/>
      <c r="F1880" s="9"/>
      <c r="G1880" s="9"/>
      <c r="H1880" s="9"/>
      <c r="I1880" s="9"/>
      <c r="J1880" s="9"/>
      <c r="K1880" s="9"/>
      <c r="L1880" s="9"/>
      <c r="M1880" s="9"/>
      <c r="N1880" s="9"/>
      <c r="O1880" s="9"/>
      <c r="P1880" s="9"/>
      <c r="Q1880" s="9"/>
      <c r="R1880" s="9"/>
      <c r="S1880" s="9"/>
      <c r="T1880" s="9"/>
      <c r="U1880" s="9"/>
      <c r="V1880" s="9"/>
      <c r="W1880" s="9"/>
    </row>
    <row r="1881">
      <c r="A1881" s="123"/>
      <c r="B1881" s="5"/>
      <c r="C1881" s="116"/>
      <c r="D1881" s="9"/>
      <c r="E1881" s="9"/>
      <c r="F1881" s="9"/>
      <c r="G1881" s="9"/>
      <c r="H1881" s="9"/>
      <c r="I1881" s="9"/>
      <c r="J1881" s="9"/>
      <c r="K1881" s="9"/>
      <c r="L1881" s="9"/>
      <c r="M1881" s="9"/>
      <c r="N1881" s="9"/>
      <c r="O1881" s="9"/>
      <c r="P1881" s="9"/>
      <c r="Q1881" s="9"/>
      <c r="R1881" s="9"/>
      <c r="S1881" s="9"/>
      <c r="T1881" s="9"/>
      <c r="U1881" s="9"/>
      <c r="V1881" s="9"/>
      <c r="W1881" s="9"/>
    </row>
    <row r="1882">
      <c r="A1882" s="123"/>
      <c r="B1882" s="39"/>
      <c r="C1882" s="116"/>
      <c r="D1882" s="9"/>
      <c r="E1882" s="9"/>
      <c r="F1882" s="9"/>
      <c r="G1882" s="9"/>
      <c r="H1882" s="9"/>
      <c r="I1882" s="9"/>
      <c r="J1882" s="9"/>
      <c r="K1882" s="9"/>
      <c r="L1882" s="9"/>
      <c r="M1882" s="9"/>
      <c r="N1882" s="9"/>
      <c r="O1882" s="9"/>
      <c r="P1882" s="9"/>
      <c r="Q1882" s="9"/>
      <c r="R1882" s="9"/>
      <c r="S1882" s="9"/>
      <c r="T1882" s="9"/>
      <c r="U1882" s="9"/>
      <c r="V1882" s="9"/>
      <c r="W1882" s="9"/>
    </row>
    <row r="1883">
      <c r="A1883" s="123"/>
      <c r="B1883" s="5"/>
      <c r="C1883" s="116"/>
      <c r="D1883" s="9"/>
      <c r="E1883" s="9"/>
      <c r="F1883" s="9"/>
      <c r="G1883" s="9"/>
      <c r="H1883" s="9"/>
      <c r="I1883" s="9"/>
      <c r="J1883" s="9"/>
      <c r="K1883" s="9"/>
      <c r="L1883" s="9"/>
      <c r="M1883" s="9"/>
      <c r="N1883" s="9"/>
      <c r="O1883" s="9"/>
      <c r="P1883" s="9"/>
      <c r="Q1883" s="9"/>
      <c r="R1883" s="9"/>
      <c r="S1883" s="9"/>
      <c r="T1883" s="9"/>
      <c r="U1883" s="9"/>
      <c r="V1883" s="9"/>
      <c r="W1883" s="9"/>
    </row>
    <row r="1884">
      <c r="A1884" s="123"/>
      <c r="B1884" s="5"/>
      <c r="C1884" s="116"/>
      <c r="D1884" s="9"/>
      <c r="E1884" s="9"/>
      <c r="F1884" s="9"/>
      <c r="G1884" s="9"/>
      <c r="H1884" s="9"/>
      <c r="I1884" s="9"/>
      <c r="J1884" s="9"/>
      <c r="K1884" s="9"/>
      <c r="L1884" s="9"/>
      <c r="M1884" s="9"/>
      <c r="N1884" s="9"/>
      <c r="O1884" s="9"/>
      <c r="P1884" s="9"/>
      <c r="Q1884" s="9"/>
      <c r="R1884" s="9"/>
      <c r="S1884" s="9"/>
      <c r="T1884" s="9"/>
      <c r="U1884" s="9"/>
      <c r="V1884" s="9"/>
      <c r="W1884" s="9"/>
    </row>
    <row r="1885">
      <c r="A1885" s="123"/>
      <c r="B1885" s="5"/>
      <c r="C1885" s="116"/>
      <c r="D1885" s="9"/>
      <c r="E1885" s="9"/>
      <c r="F1885" s="9"/>
      <c r="G1885" s="9"/>
      <c r="H1885" s="9"/>
      <c r="I1885" s="9"/>
      <c r="J1885" s="9"/>
      <c r="K1885" s="9"/>
      <c r="L1885" s="9"/>
      <c r="M1885" s="9"/>
      <c r="N1885" s="9"/>
      <c r="O1885" s="9"/>
      <c r="P1885" s="9"/>
      <c r="Q1885" s="9"/>
      <c r="R1885" s="9"/>
      <c r="S1885" s="9"/>
      <c r="T1885" s="9"/>
      <c r="U1885" s="9"/>
      <c r="V1885" s="9"/>
      <c r="W1885" s="9"/>
    </row>
    <row r="1886">
      <c r="A1886" s="123"/>
      <c r="B1886" s="5"/>
      <c r="C1886" s="116"/>
      <c r="D1886" s="9"/>
      <c r="E1886" s="9"/>
      <c r="F1886" s="9"/>
      <c r="G1886" s="9"/>
      <c r="H1886" s="9"/>
      <c r="I1886" s="9"/>
      <c r="J1886" s="9"/>
      <c r="K1886" s="9"/>
      <c r="L1886" s="9"/>
      <c r="M1886" s="9"/>
      <c r="N1886" s="9"/>
      <c r="O1886" s="9"/>
      <c r="P1886" s="9"/>
      <c r="Q1886" s="9"/>
      <c r="R1886" s="9"/>
      <c r="S1886" s="9"/>
      <c r="T1886" s="9"/>
      <c r="U1886" s="9"/>
      <c r="V1886" s="9"/>
      <c r="W1886" s="9"/>
    </row>
    <row r="1887">
      <c r="A1887" s="123"/>
      <c r="B1887" s="39"/>
      <c r="C1887" s="116"/>
      <c r="D1887" s="9"/>
      <c r="E1887" s="9"/>
      <c r="F1887" s="9"/>
      <c r="G1887" s="9"/>
      <c r="H1887" s="9"/>
      <c r="I1887" s="9"/>
      <c r="J1887" s="9"/>
      <c r="K1887" s="9"/>
      <c r="L1887" s="9"/>
      <c r="M1887" s="9"/>
      <c r="N1887" s="9"/>
      <c r="O1887" s="9"/>
      <c r="P1887" s="9"/>
      <c r="Q1887" s="9"/>
      <c r="R1887" s="9"/>
      <c r="S1887" s="9"/>
      <c r="T1887" s="9"/>
      <c r="U1887" s="9"/>
      <c r="V1887" s="9"/>
      <c r="W1887" s="9"/>
    </row>
    <row r="1888">
      <c r="A1888" s="123"/>
      <c r="B1888" s="5"/>
      <c r="C1888" s="116"/>
      <c r="D1888" s="9"/>
      <c r="E1888" s="9"/>
      <c r="F1888" s="9"/>
      <c r="G1888" s="9"/>
      <c r="H1888" s="9"/>
      <c r="I1888" s="9"/>
      <c r="J1888" s="9"/>
      <c r="K1888" s="9"/>
      <c r="L1888" s="9"/>
      <c r="M1888" s="9"/>
      <c r="N1888" s="9"/>
      <c r="O1888" s="9"/>
      <c r="P1888" s="9"/>
      <c r="Q1888" s="9"/>
      <c r="R1888" s="9"/>
      <c r="S1888" s="9"/>
      <c r="T1888" s="9"/>
      <c r="U1888" s="9"/>
      <c r="V1888" s="9"/>
      <c r="W1888" s="9"/>
    </row>
    <row r="1889">
      <c r="A1889" s="123"/>
      <c r="B1889" s="5"/>
      <c r="C1889" s="116"/>
      <c r="D1889" s="9"/>
      <c r="E1889" s="9"/>
      <c r="F1889" s="9"/>
      <c r="G1889" s="9"/>
      <c r="H1889" s="9"/>
      <c r="I1889" s="9"/>
      <c r="J1889" s="9"/>
      <c r="K1889" s="9"/>
      <c r="L1889" s="9"/>
      <c r="M1889" s="9"/>
      <c r="N1889" s="9"/>
      <c r="O1889" s="9"/>
      <c r="P1889" s="9"/>
      <c r="Q1889" s="9"/>
      <c r="R1889" s="9"/>
      <c r="S1889" s="9"/>
      <c r="T1889" s="9"/>
      <c r="U1889" s="9"/>
      <c r="V1889" s="9"/>
      <c r="W1889" s="9"/>
    </row>
    <row r="1890">
      <c r="A1890" s="123"/>
      <c r="B1890" s="39"/>
      <c r="C1890" s="116"/>
      <c r="D1890" s="9"/>
      <c r="E1890" s="9"/>
      <c r="F1890" s="9"/>
      <c r="G1890" s="9"/>
      <c r="H1890" s="9"/>
      <c r="I1890" s="9"/>
      <c r="J1890" s="9"/>
      <c r="K1890" s="9"/>
      <c r="L1890" s="9"/>
      <c r="M1890" s="9"/>
      <c r="N1890" s="9"/>
      <c r="O1890" s="9"/>
      <c r="P1890" s="9"/>
      <c r="Q1890" s="9"/>
      <c r="R1890" s="9"/>
      <c r="S1890" s="9"/>
      <c r="T1890" s="9"/>
      <c r="U1890" s="9"/>
      <c r="V1890" s="9"/>
      <c r="W1890" s="9"/>
    </row>
    <row r="1891">
      <c r="A1891" s="123"/>
      <c r="B1891" s="5"/>
      <c r="C1891" s="116"/>
      <c r="D1891" s="9"/>
      <c r="E1891" s="9"/>
      <c r="F1891" s="9"/>
      <c r="G1891" s="9"/>
      <c r="H1891" s="9"/>
      <c r="I1891" s="9"/>
      <c r="J1891" s="9"/>
      <c r="K1891" s="9"/>
      <c r="L1891" s="9"/>
      <c r="M1891" s="9"/>
      <c r="N1891" s="9"/>
      <c r="O1891" s="9"/>
      <c r="P1891" s="9"/>
      <c r="Q1891" s="9"/>
      <c r="R1891" s="9"/>
      <c r="S1891" s="9"/>
      <c r="T1891" s="9"/>
      <c r="U1891" s="9"/>
      <c r="V1891" s="9"/>
      <c r="W1891" s="9"/>
    </row>
    <row r="1892">
      <c r="A1892" s="123"/>
      <c r="B1892" s="5"/>
      <c r="C1892" s="116"/>
      <c r="D1892" s="9"/>
      <c r="E1892" s="9"/>
      <c r="F1892" s="9"/>
      <c r="G1892" s="9"/>
      <c r="H1892" s="9"/>
      <c r="I1892" s="9"/>
      <c r="J1892" s="9"/>
      <c r="K1892" s="9"/>
      <c r="L1892" s="9"/>
      <c r="M1892" s="9"/>
      <c r="N1892" s="9"/>
      <c r="O1892" s="9"/>
      <c r="P1892" s="9"/>
      <c r="Q1892" s="9"/>
      <c r="R1892" s="9"/>
      <c r="S1892" s="9"/>
      <c r="T1892" s="9"/>
      <c r="U1892" s="9"/>
      <c r="V1892" s="9"/>
      <c r="W1892" s="9"/>
    </row>
    <row r="1893">
      <c r="A1893" s="123"/>
      <c r="B1893" s="39"/>
      <c r="C1893" s="116"/>
      <c r="D1893" s="9"/>
      <c r="E1893" s="9"/>
      <c r="F1893" s="9"/>
      <c r="G1893" s="9"/>
      <c r="H1893" s="9"/>
      <c r="I1893" s="9"/>
      <c r="J1893" s="9"/>
      <c r="K1893" s="9"/>
      <c r="L1893" s="9"/>
      <c r="M1893" s="9"/>
      <c r="N1893" s="9"/>
      <c r="O1893" s="9"/>
      <c r="P1893" s="9"/>
      <c r="Q1893" s="9"/>
      <c r="R1893" s="9"/>
      <c r="S1893" s="9"/>
      <c r="T1893" s="9"/>
      <c r="U1893" s="9"/>
      <c r="V1893" s="9"/>
      <c r="W1893" s="9"/>
    </row>
    <row r="1894">
      <c r="A1894" s="123"/>
      <c r="B1894" s="39"/>
      <c r="C1894" s="116"/>
      <c r="D1894" s="9"/>
      <c r="E1894" s="9"/>
      <c r="F1894" s="9"/>
      <c r="G1894" s="9"/>
      <c r="H1894" s="9"/>
      <c r="I1894" s="9"/>
      <c r="J1894" s="9"/>
      <c r="K1894" s="9"/>
      <c r="L1894" s="9"/>
      <c r="M1894" s="9"/>
      <c r="N1894" s="9"/>
      <c r="O1894" s="9"/>
      <c r="P1894" s="9"/>
      <c r="Q1894" s="9"/>
      <c r="R1894" s="9"/>
      <c r="S1894" s="9"/>
      <c r="T1894" s="9"/>
      <c r="U1894" s="9"/>
      <c r="V1894" s="9"/>
      <c r="W1894" s="9"/>
    </row>
    <row r="1895">
      <c r="A1895" s="123"/>
      <c r="B1895" s="5"/>
      <c r="C1895" s="116"/>
      <c r="D1895" s="9"/>
      <c r="E1895" s="9"/>
      <c r="F1895" s="9"/>
      <c r="G1895" s="9"/>
      <c r="H1895" s="9"/>
      <c r="I1895" s="9"/>
      <c r="J1895" s="9"/>
      <c r="K1895" s="9"/>
      <c r="L1895" s="9"/>
      <c r="M1895" s="9"/>
      <c r="N1895" s="9"/>
      <c r="O1895" s="9"/>
      <c r="P1895" s="9"/>
      <c r="Q1895" s="9"/>
      <c r="R1895" s="9"/>
      <c r="S1895" s="9"/>
      <c r="T1895" s="9"/>
      <c r="U1895" s="9"/>
      <c r="V1895" s="9"/>
      <c r="W1895" s="9"/>
    </row>
    <row r="1896">
      <c r="A1896" s="123"/>
      <c r="B1896" s="121"/>
      <c r="C1896" s="116"/>
      <c r="D1896" s="9"/>
      <c r="E1896" s="9"/>
      <c r="F1896" s="9"/>
      <c r="G1896" s="9"/>
      <c r="H1896" s="9"/>
      <c r="I1896" s="9"/>
      <c r="J1896" s="9"/>
      <c r="K1896" s="9"/>
      <c r="L1896" s="9"/>
      <c r="M1896" s="9"/>
      <c r="N1896" s="9"/>
      <c r="O1896" s="9"/>
      <c r="P1896" s="9"/>
      <c r="Q1896" s="9"/>
      <c r="R1896" s="9"/>
      <c r="S1896" s="9"/>
      <c r="T1896" s="9"/>
      <c r="U1896" s="9"/>
      <c r="V1896" s="9"/>
      <c r="W1896" s="9"/>
    </row>
    <row r="1897">
      <c r="A1897" s="123"/>
      <c r="B1897" s="121"/>
      <c r="C1897" s="116"/>
      <c r="D1897" s="9"/>
      <c r="E1897" s="9"/>
      <c r="F1897" s="9"/>
      <c r="G1897" s="9"/>
      <c r="H1897" s="9"/>
      <c r="I1897" s="9"/>
      <c r="J1897" s="9"/>
      <c r="K1897" s="9"/>
      <c r="L1897" s="9"/>
      <c r="M1897" s="9"/>
      <c r="N1897" s="9"/>
      <c r="O1897" s="9"/>
      <c r="P1897" s="9"/>
      <c r="Q1897" s="9"/>
      <c r="R1897" s="9"/>
      <c r="S1897" s="9"/>
      <c r="T1897" s="9"/>
      <c r="U1897" s="9"/>
      <c r="V1897" s="9"/>
      <c r="W1897" s="9"/>
    </row>
    <row r="1898">
      <c r="A1898" s="123"/>
      <c r="B1898" s="5"/>
      <c r="C1898" s="116"/>
      <c r="D1898" s="9"/>
      <c r="E1898" s="9"/>
      <c r="F1898" s="9"/>
      <c r="G1898" s="9"/>
      <c r="H1898" s="9"/>
      <c r="I1898" s="9"/>
      <c r="J1898" s="9"/>
      <c r="K1898" s="9"/>
      <c r="L1898" s="9"/>
      <c r="M1898" s="9"/>
      <c r="N1898" s="9"/>
      <c r="O1898" s="9"/>
      <c r="P1898" s="9"/>
      <c r="Q1898" s="9"/>
      <c r="R1898" s="9"/>
      <c r="S1898" s="9"/>
      <c r="T1898" s="9"/>
      <c r="U1898" s="9"/>
      <c r="V1898" s="9"/>
      <c r="W1898" s="9"/>
    </row>
    <row r="1899">
      <c r="A1899" s="123"/>
      <c r="B1899" s="5"/>
      <c r="C1899" s="116"/>
      <c r="D1899" s="9"/>
      <c r="E1899" s="9"/>
      <c r="F1899" s="9"/>
      <c r="G1899" s="9"/>
      <c r="H1899" s="9"/>
      <c r="I1899" s="9"/>
      <c r="J1899" s="9"/>
      <c r="K1899" s="9"/>
      <c r="L1899" s="9"/>
      <c r="M1899" s="9"/>
      <c r="N1899" s="9"/>
      <c r="O1899" s="9"/>
      <c r="P1899" s="9"/>
      <c r="Q1899" s="9"/>
      <c r="R1899" s="9"/>
      <c r="S1899" s="9"/>
      <c r="T1899" s="9"/>
      <c r="U1899" s="9"/>
      <c r="V1899" s="9"/>
      <c r="W1899" s="9"/>
    </row>
    <row r="1900">
      <c r="A1900" s="123"/>
      <c r="B1900" s="39"/>
      <c r="C1900" s="116"/>
      <c r="D1900" s="9"/>
      <c r="E1900" s="9"/>
      <c r="F1900" s="9"/>
      <c r="G1900" s="9"/>
      <c r="H1900" s="9"/>
      <c r="I1900" s="9"/>
      <c r="J1900" s="9"/>
      <c r="K1900" s="9"/>
      <c r="L1900" s="9"/>
      <c r="M1900" s="9"/>
      <c r="N1900" s="9"/>
      <c r="O1900" s="9"/>
      <c r="P1900" s="9"/>
      <c r="Q1900" s="9"/>
      <c r="R1900" s="9"/>
      <c r="S1900" s="9"/>
      <c r="T1900" s="9"/>
      <c r="U1900" s="9"/>
      <c r="V1900" s="9"/>
      <c r="W1900" s="9"/>
    </row>
    <row r="1901">
      <c r="A1901" s="123"/>
      <c r="B1901" s="5"/>
      <c r="C1901" s="116"/>
      <c r="D1901" s="9"/>
      <c r="E1901" s="9"/>
      <c r="F1901" s="9"/>
      <c r="G1901" s="9"/>
      <c r="H1901" s="9"/>
      <c r="I1901" s="9"/>
      <c r="J1901" s="9"/>
      <c r="K1901" s="9"/>
      <c r="L1901" s="9"/>
      <c r="M1901" s="9"/>
      <c r="N1901" s="9"/>
      <c r="O1901" s="9"/>
      <c r="P1901" s="9"/>
      <c r="Q1901" s="9"/>
      <c r="R1901" s="9"/>
      <c r="S1901" s="9"/>
      <c r="T1901" s="9"/>
      <c r="U1901" s="9"/>
      <c r="V1901" s="9"/>
      <c r="W1901" s="9"/>
    </row>
    <row r="1902">
      <c r="A1902" s="123"/>
      <c r="B1902" s="5"/>
      <c r="C1902" s="116"/>
      <c r="D1902" s="9"/>
      <c r="E1902" s="9"/>
      <c r="F1902" s="9"/>
      <c r="G1902" s="9"/>
      <c r="H1902" s="9"/>
      <c r="I1902" s="9"/>
      <c r="J1902" s="9"/>
      <c r="K1902" s="9"/>
      <c r="L1902" s="9"/>
      <c r="M1902" s="9"/>
      <c r="N1902" s="9"/>
      <c r="O1902" s="9"/>
      <c r="P1902" s="9"/>
      <c r="Q1902" s="9"/>
      <c r="R1902" s="9"/>
      <c r="S1902" s="9"/>
      <c r="T1902" s="9"/>
      <c r="U1902" s="9"/>
      <c r="V1902" s="9"/>
      <c r="W1902" s="9"/>
    </row>
    <row r="1903">
      <c r="A1903" s="123"/>
      <c r="B1903" s="39"/>
      <c r="C1903" s="116"/>
      <c r="D1903" s="9"/>
      <c r="E1903" s="9"/>
      <c r="F1903" s="9"/>
      <c r="G1903" s="9"/>
      <c r="H1903" s="9"/>
      <c r="I1903" s="9"/>
      <c r="J1903" s="9"/>
      <c r="K1903" s="9"/>
      <c r="L1903" s="9"/>
      <c r="M1903" s="9"/>
      <c r="N1903" s="9"/>
      <c r="O1903" s="9"/>
      <c r="P1903" s="9"/>
      <c r="Q1903" s="9"/>
      <c r="R1903" s="9"/>
      <c r="S1903" s="9"/>
      <c r="T1903" s="9"/>
      <c r="U1903" s="9"/>
      <c r="V1903" s="9"/>
      <c r="W1903" s="9"/>
    </row>
    <row r="1904">
      <c r="A1904" s="123"/>
      <c r="B1904" s="39"/>
      <c r="C1904" s="116"/>
      <c r="D1904" s="9"/>
      <c r="E1904" s="9"/>
      <c r="F1904" s="9"/>
      <c r="G1904" s="9"/>
      <c r="H1904" s="9"/>
      <c r="I1904" s="9"/>
      <c r="J1904" s="9"/>
      <c r="K1904" s="9"/>
      <c r="L1904" s="9"/>
      <c r="M1904" s="9"/>
      <c r="N1904" s="9"/>
      <c r="O1904" s="9"/>
      <c r="P1904" s="9"/>
      <c r="Q1904" s="9"/>
      <c r="R1904" s="9"/>
      <c r="S1904" s="9"/>
      <c r="T1904" s="9"/>
      <c r="U1904" s="9"/>
      <c r="V1904" s="9"/>
      <c r="W1904" s="9"/>
    </row>
    <row r="1905">
      <c r="A1905" s="123"/>
      <c r="B1905" s="5"/>
      <c r="C1905" s="116"/>
      <c r="D1905" s="9"/>
      <c r="E1905" s="9"/>
      <c r="F1905" s="9"/>
      <c r="G1905" s="9"/>
      <c r="H1905" s="9"/>
      <c r="I1905" s="9"/>
      <c r="J1905" s="9"/>
      <c r="K1905" s="9"/>
      <c r="L1905" s="9"/>
      <c r="M1905" s="9"/>
      <c r="N1905" s="9"/>
      <c r="O1905" s="9"/>
      <c r="P1905" s="9"/>
      <c r="Q1905" s="9"/>
      <c r="R1905" s="9"/>
      <c r="S1905" s="9"/>
      <c r="T1905" s="9"/>
      <c r="U1905" s="9"/>
      <c r="V1905" s="9"/>
      <c r="W1905" s="9"/>
    </row>
    <row r="1906">
      <c r="A1906" s="123"/>
      <c r="B1906" s="5"/>
      <c r="C1906" s="116"/>
      <c r="D1906" s="9"/>
      <c r="E1906" s="9"/>
      <c r="F1906" s="9"/>
      <c r="G1906" s="9"/>
      <c r="H1906" s="9"/>
      <c r="I1906" s="9"/>
      <c r="J1906" s="9"/>
      <c r="K1906" s="9"/>
      <c r="L1906" s="9"/>
      <c r="M1906" s="9"/>
      <c r="N1906" s="9"/>
      <c r="O1906" s="9"/>
      <c r="P1906" s="9"/>
      <c r="Q1906" s="9"/>
      <c r="R1906" s="9"/>
      <c r="S1906" s="9"/>
      <c r="T1906" s="9"/>
      <c r="U1906" s="9"/>
      <c r="V1906" s="9"/>
      <c r="W1906" s="9"/>
    </row>
    <row r="1907">
      <c r="A1907" s="123"/>
      <c r="B1907" s="5"/>
      <c r="C1907" s="116"/>
      <c r="D1907" s="9"/>
      <c r="E1907" s="9"/>
      <c r="F1907" s="9"/>
      <c r="G1907" s="9"/>
      <c r="H1907" s="9"/>
      <c r="I1907" s="9"/>
      <c r="J1907" s="9"/>
      <c r="K1907" s="9"/>
      <c r="L1907" s="9"/>
      <c r="M1907" s="9"/>
      <c r="N1907" s="9"/>
      <c r="O1907" s="9"/>
      <c r="P1907" s="9"/>
      <c r="Q1907" s="9"/>
      <c r="R1907" s="9"/>
      <c r="S1907" s="9"/>
      <c r="T1907" s="9"/>
      <c r="U1907" s="9"/>
      <c r="V1907" s="9"/>
      <c r="W1907" s="9"/>
    </row>
    <row r="1908">
      <c r="A1908" s="123"/>
      <c r="B1908" s="5"/>
      <c r="C1908" s="116"/>
      <c r="D1908" s="9"/>
      <c r="E1908" s="9"/>
      <c r="F1908" s="9"/>
      <c r="G1908" s="9"/>
      <c r="H1908" s="9"/>
      <c r="I1908" s="9"/>
      <c r="J1908" s="9"/>
      <c r="K1908" s="9"/>
      <c r="L1908" s="9"/>
      <c r="M1908" s="9"/>
      <c r="N1908" s="9"/>
      <c r="O1908" s="9"/>
      <c r="P1908" s="9"/>
      <c r="Q1908" s="9"/>
      <c r="R1908" s="9"/>
      <c r="S1908" s="9"/>
      <c r="T1908" s="9"/>
      <c r="U1908" s="9"/>
      <c r="V1908" s="9"/>
      <c r="W1908" s="9"/>
    </row>
    <row r="1909">
      <c r="A1909" s="123"/>
      <c r="B1909" s="46"/>
      <c r="C1909" s="116"/>
      <c r="D1909" s="9"/>
      <c r="E1909" s="9"/>
      <c r="F1909" s="9"/>
      <c r="G1909" s="9"/>
      <c r="H1909" s="9"/>
      <c r="I1909" s="9"/>
      <c r="J1909" s="9"/>
      <c r="K1909" s="9"/>
      <c r="L1909" s="9"/>
      <c r="M1909" s="9"/>
      <c r="N1909" s="9"/>
      <c r="O1909" s="9"/>
      <c r="P1909" s="9"/>
      <c r="Q1909" s="9"/>
      <c r="R1909" s="9"/>
      <c r="S1909" s="9"/>
      <c r="T1909" s="9"/>
      <c r="U1909" s="9"/>
      <c r="V1909" s="9"/>
      <c r="W1909" s="9"/>
    </row>
    <row r="1910">
      <c r="A1910" s="123"/>
      <c r="B1910" s="5"/>
      <c r="C1910" s="116"/>
      <c r="D1910" s="9"/>
      <c r="E1910" s="9"/>
      <c r="F1910" s="9"/>
      <c r="G1910" s="9"/>
      <c r="H1910" s="9"/>
      <c r="I1910" s="9"/>
      <c r="J1910" s="9"/>
      <c r="K1910" s="9"/>
      <c r="L1910" s="9"/>
      <c r="M1910" s="9"/>
      <c r="N1910" s="9"/>
      <c r="O1910" s="9"/>
      <c r="P1910" s="9"/>
      <c r="Q1910" s="9"/>
      <c r="R1910" s="9"/>
      <c r="S1910" s="9"/>
      <c r="T1910" s="9"/>
      <c r="U1910" s="9"/>
      <c r="V1910" s="9"/>
      <c r="W1910" s="9"/>
    </row>
    <row r="1911">
      <c r="A1911" s="123"/>
      <c r="B1911" s="39"/>
      <c r="C1911" s="116"/>
      <c r="D1911" s="9"/>
      <c r="E1911" s="9"/>
      <c r="F1911" s="9"/>
      <c r="G1911" s="9"/>
      <c r="H1911" s="9"/>
      <c r="I1911" s="9"/>
      <c r="J1911" s="9"/>
      <c r="K1911" s="9"/>
      <c r="L1911" s="9"/>
      <c r="M1911" s="9"/>
      <c r="N1911" s="9"/>
      <c r="O1911" s="9"/>
      <c r="P1911" s="9"/>
      <c r="Q1911" s="9"/>
      <c r="R1911" s="9"/>
      <c r="S1911" s="9"/>
      <c r="T1911" s="9"/>
      <c r="U1911" s="9"/>
      <c r="V1911" s="9"/>
      <c r="W1911" s="9"/>
    </row>
    <row r="1912">
      <c r="A1912" s="123"/>
      <c r="B1912" s="39"/>
      <c r="C1912" s="116"/>
      <c r="D1912" s="9"/>
      <c r="E1912" s="9"/>
      <c r="F1912" s="9"/>
      <c r="G1912" s="9"/>
      <c r="H1912" s="9"/>
      <c r="I1912" s="9"/>
      <c r="J1912" s="9"/>
      <c r="K1912" s="9"/>
      <c r="L1912" s="9"/>
      <c r="M1912" s="9"/>
      <c r="N1912" s="9"/>
      <c r="O1912" s="9"/>
      <c r="P1912" s="9"/>
      <c r="Q1912" s="9"/>
      <c r="R1912" s="9"/>
      <c r="S1912" s="9"/>
      <c r="T1912" s="9"/>
      <c r="U1912" s="9"/>
      <c r="V1912" s="9"/>
      <c r="W1912" s="9"/>
    </row>
    <row r="1913">
      <c r="A1913" s="123"/>
      <c r="B1913" s="39"/>
      <c r="C1913" s="116"/>
      <c r="D1913" s="9"/>
      <c r="E1913" s="9"/>
      <c r="F1913" s="9"/>
      <c r="G1913" s="9"/>
      <c r="H1913" s="9"/>
      <c r="I1913" s="9"/>
      <c r="J1913" s="9"/>
      <c r="K1913" s="9"/>
      <c r="L1913" s="9"/>
      <c r="M1913" s="9"/>
      <c r="N1913" s="9"/>
      <c r="O1913" s="9"/>
      <c r="P1913" s="9"/>
      <c r="Q1913" s="9"/>
      <c r="R1913" s="9"/>
      <c r="S1913" s="9"/>
      <c r="T1913" s="9"/>
      <c r="U1913" s="9"/>
      <c r="V1913" s="9"/>
      <c r="W1913" s="9"/>
    </row>
    <row r="1914">
      <c r="A1914" s="123"/>
      <c r="B1914" s="5"/>
      <c r="C1914" s="116"/>
      <c r="D1914" s="9"/>
      <c r="E1914" s="9"/>
      <c r="F1914" s="9"/>
      <c r="G1914" s="9"/>
      <c r="H1914" s="9"/>
      <c r="I1914" s="9"/>
      <c r="J1914" s="9"/>
      <c r="K1914" s="9"/>
      <c r="L1914" s="9"/>
      <c r="M1914" s="9"/>
      <c r="N1914" s="9"/>
      <c r="O1914" s="9"/>
      <c r="P1914" s="9"/>
      <c r="Q1914" s="9"/>
      <c r="R1914" s="9"/>
      <c r="S1914" s="9"/>
      <c r="T1914" s="9"/>
      <c r="U1914" s="9"/>
      <c r="V1914" s="9"/>
      <c r="W1914" s="9"/>
    </row>
    <row r="1915">
      <c r="A1915" s="123"/>
      <c r="B1915" s="5"/>
      <c r="C1915" s="116"/>
      <c r="D1915" s="9"/>
      <c r="E1915" s="9"/>
      <c r="F1915" s="9"/>
      <c r="G1915" s="9"/>
      <c r="H1915" s="9"/>
      <c r="I1915" s="9"/>
      <c r="J1915" s="9"/>
      <c r="K1915" s="9"/>
      <c r="L1915" s="9"/>
      <c r="M1915" s="9"/>
      <c r="N1915" s="9"/>
      <c r="O1915" s="9"/>
      <c r="P1915" s="9"/>
      <c r="Q1915" s="9"/>
      <c r="R1915" s="9"/>
      <c r="S1915" s="9"/>
      <c r="T1915" s="9"/>
      <c r="U1915" s="9"/>
      <c r="V1915" s="9"/>
      <c r="W1915" s="9"/>
    </row>
    <row r="1916">
      <c r="A1916" s="123"/>
      <c r="B1916" s="39"/>
      <c r="C1916" s="116"/>
      <c r="D1916" s="9"/>
      <c r="E1916" s="9"/>
      <c r="F1916" s="9"/>
      <c r="G1916" s="9"/>
      <c r="H1916" s="9"/>
      <c r="I1916" s="9"/>
      <c r="J1916" s="9"/>
      <c r="K1916" s="9"/>
      <c r="L1916" s="9"/>
      <c r="M1916" s="9"/>
      <c r="N1916" s="9"/>
      <c r="O1916" s="9"/>
      <c r="P1916" s="9"/>
      <c r="Q1916" s="9"/>
      <c r="R1916" s="9"/>
      <c r="S1916" s="9"/>
      <c r="T1916" s="9"/>
      <c r="U1916" s="9"/>
      <c r="V1916" s="9"/>
      <c r="W1916" s="9"/>
    </row>
    <row r="1917">
      <c r="A1917" s="123"/>
      <c r="B1917" s="5"/>
      <c r="C1917" s="116"/>
      <c r="D1917" s="9"/>
      <c r="E1917" s="9"/>
      <c r="F1917" s="9"/>
      <c r="G1917" s="9"/>
      <c r="H1917" s="9"/>
      <c r="I1917" s="9"/>
      <c r="J1917" s="9"/>
      <c r="K1917" s="9"/>
      <c r="L1917" s="9"/>
      <c r="M1917" s="9"/>
      <c r="N1917" s="9"/>
      <c r="O1917" s="9"/>
      <c r="P1917" s="9"/>
      <c r="Q1917" s="9"/>
      <c r="R1917" s="9"/>
      <c r="S1917" s="9"/>
      <c r="T1917" s="9"/>
      <c r="U1917" s="9"/>
      <c r="V1917" s="9"/>
      <c r="W1917" s="9"/>
    </row>
    <row r="1918">
      <c r="A1918" s="123"/>
      <c r="B1918" s="5"/>
      <c r="C1918" s="116"/>
      <c r="D1918" s="9"/>
      <c r="E1918" s="9"/>
      <c r="F1918" s="9"/>
      <c r="G1918" s="9"/>
      <c r="H1918" s="9"/>
      <c r="I1918" s="9"/>
      <c r="J1918" s="9"/>
      <c r="K1918" s="9"/>
      <c r="L1918" s="9"/>
      <c r="M1918" s="9"/>
      <c r="N1918" s="9"/>
      <c r="O1918" s="9"/>
      <c r="P1918" s="9"/>
      <c r="Q1918" s="9"/>
      <c r="R1918" s="9"/>
      <c r="S1918" s="9"/>
      <c r="T1918" s="9"/>
      <c r="U1918" s="9"/>
      <c r="V1918" s="9"/>
      <c r="W1918" s="9"/>
    </row>
    <row r="1919">
      <c r="A1919" s="123"/>
      <c r="B1919" s="5"/>
      <c r="C1919" s="116"/>
      <c r="D1919" s="9"/>
      <c r="E1919" s="9"/>
      <c r="F1919" s="9"/>
      <c r="G1919" s="9"/>
      <c r="H1919" s="9"/>
      <c r="I1919" s="9"/>
      <c r="J1919" s="9"/>
      <c r="K1919" s="9"/>
      <c r="L1919" s="9"/>
      <c r="M1919" s="9"/>
      <c r="N1919" s="9"/>
      <c r="O1919" s="9"/>
      <c r="P1919" s="9"/>
      <c r="Q1919" s="9"/>
      <c r="R1919" s="9"/>
      <c r="S1919" s="9"/>
      <c r="T1919" s="9"/>
      <c r="U1919" s="9"/>
      <c r="V1919" s="9"/>
      <c r="W1919" s="9"/>
    </row>
    <row r="1920">
      <c r="A1920" s="123"/>
      <c r="B1920" s="5"/>
      <c r="C1920" s="116"/>
      <c r="D1920" s="9"/>
      <c r="E1920" s="9"/>
      <c r="F1920" s="9"/>
      <c r="G1920" s="9"/>
      <c r="H1920" s="9"/>
      <c r="I1920" s="9"/>
      <c r="J1920" s="9"/>
      <c r="K1920" s="9"/>
      <c r="L1920" s="9"/>
      <c r="M1920" s="9"/>
      <c r="N1920" s="9"/>
      <c r="O1920" s="9"/>
      <c r="P1920" s="9"/>
      <c r="Q1920" s="9"/>
      <c r="R1920" s="9"/>
      <c r="S1920" s="9"/>
      <c r="T1920" s="9"/>
      <c r="U1920" s="9"/>
      <c r="V1920" s="9"/>
      <c r="W1920" s="9"/>
    </row>
    <row r="1921">
      <c r="A1921" s="123"/>
      <c r="B1921" s="118"/>
      <c r="C1921" s="116"/>
      <c r="D1921" s="9"/>
      <c r="E1921" s="9"/>
      <c r="F1921" s="9"/>
      <c r="G1921" s="9"/>
      <c r="H1921" s="9"/>
      <c r="I1921" s="9"/>
      <c r="J1921" s="9"/>
      <c r="K1921" s="9"/>
      <c r="L1921" s="9"/>
      <c r="M1921" s="9"/>
      <c r="N1921" s="9"/>
      <c r="O1921" s="9"/>
      <c r="P1921" s="9"/>
      <c r="Q1921" s="9"/>
      <c r="R1921" s="9"/>
      <c r="S1921" s="9"/>
      <c r="T1921" s="9"/>
      <c r="U1921" s="9"/>
      <c r="V1921" s="9"/>
      <c r="W1921" s="9"/>
    </row>
    <row r="1922">
      <c r="A1922" s="123"/>
      <c r="B1922" s="5"/>
      <c r="C1922" s="116"/>
      <c r="D1922" s="9"/>
      <c r="E1922" s="9"/>
      <c r="F1922" s="9"/>
      <c r="G1922" s="9"/>
      <c r="H1922" s="9"/>
      <c r="I1922" s="9"/>
      <c r="J1922" s="9"/>
      <c r="K1922" s="9"/>
      <c r="L1922" s="9"/>
      <c r="M1922" s="9"/>
      <c r="N1922" s="9"/>
      <c r="O1922" s="9"/>
      <c r="P1922" s="9"/>
      <c r="Q1922" s="9"/>
      <c r="R1922" s="9"/>
      <c r="S1922" s="9"/>
      <c r="T1922" s="9"/>
      <c r="U1922" s="9"/>
      <c r="V1922" s="9"/>
      <c r="W1922" s="9"/>
    </row>
    <row r="1923">
      <c r="A1923" s="123"/>
      <c r="B1923" s="5"/>
      <c r="C1923" s="116"/>
      <c r="D1923" s="9"/>
      <c r="E1923" s="9"/>
      <c r="F1923" s="9"/>
      <c r="G1923" s="9"/>
      <c r="H1923" s="9"/>
      <c r="I1923" s="9"/>
      <c r="J1923" s="9"/>
      <c r="K1923" s="9"/>
      <c r="L1923" s="9"/>
      <c r="M1923" s="9"/>
      <c r="N1923" s="9"/>
      <c r="O1923" s="9"/>
      <c r="P1923" s="9"/>
      <c r="Q1923" s="9"/>
      <c r="R1923" s="9"/>
      <c r="S1923" s="9"/>
      <c r="T1923" s="9"/>
      <c r="U1923" s="9"/>
      <c r="V1923" s="9"/>
      <c r="W1923" s="9"/>
    </row>
    <row r="1924">
      <c r="A1924" s="123"/>
      <c r="B1924" s="39"/>
      <c r="C1924" s="116"/>
      <c r="D1924" s="9"/>
      <c r="E1924" s="9"/>
      <c r="F1924" s="9"/>
      <c r="G1924" s="9"/>
      <c r="H1924" s="9"/>
      <c r="I1924" s="9"/>
      <c r="J1924" s="9"/>
      <c r="K1924" s="9"/>
      <c r="L1924" s="9"/>
      <c r="M1924" s="9"/>
      <c r="N1924" s="9"/>
      <c r="O1924" s="9"/>
      <c r="P1924" s="9"/>
      <c r="Q1924" s="9"/>
      <c r="R1924" s="9"/>
      <c r="S1924" s="9"/>
      <c r="T1924" s="9"/>
      <c r="U1924" s="9"/>
      <c r="V1924" s="9"/>
      <c r="W1924" s="9"/>
    </row>
    <row r="1925">
      <c r="A1925" s="123"/>
      <c r="B1925" s="5"/>
      <c r="C1925" s="116"/>
      <c r="D1925" s="9"/>
      <c r="E1925" s="9"/>
      <c r="F1925" s="9"/>
      <c r="G1925" s="9"/>
      <c r="H1925" s="9"/>
      <c r="I1925" s="9"/>
      <c r="J1925" s="9"/>
      <c r="K1925" s="9"/>
      <c r="L1925" s="9"/>
      <c r="M1925" s="9"/>
      <c r="N1925" s="9"/>
      <c r="O1925" s="9"/>
      <c r="P1925" s="9"/>
      <c r="Q1925" s="9"/>
      <c r="R1925" s="9"/>
      <c r="S1925" s="9"/>
      <c r="T1925" s="9"/>
      <c r="U1925" s="9"/>
      <c r="V1925" s="9"/>
      <c r="W1925" s="9"/>
    </row>
    <row r="1926">
      <c r="A1926" s="123"/>
      <c r="B1926" s="39"/>
      <c r="C1926" s="116"/>
      <c r="D1926" s="9"/>
      <c r="E1926" s="9"/>
      <c r="F1926" s="9"/>
      <c r="G1926" s="9"/>
      <c r="H1926" s="9"/>
      <c r="I1926" s="9"/>
      <c r="J1926" s="9"/>
      <c r="K1926" s="9"/>
      <c r="L1926" s="9"/>
      <c r="M1926" s="9"/>
      <c r="N1926" s="9"/>
      <c r="O1926" s="9"/>
      <c r="P1926" s="9"/>
      <c r="Q1926" s="9"/>
      <c r="R1926" s="9"/>
      <c r="S1926" s="9"/>
      <c r="T1926" s="9"/>
      <c r="U1926" s="9"/>
      <c r="V1926" s="9"/>
      <c r="W1926" s="9"/>
    </row>
    <row r="1927">
      <c r="A1927" s="123"/>
      <c r="B1927" s="5"/>
      <c r="C1927" s="116"/>
      <c r="D1927" s="9"/>
      <c r="E1927" s="9"/>
      <c r="F1927" s="9"/>
      <c r="G1927" s="9"/>
      <c r="H1927" s="9"/>
      <c r="I1927" s="9"/>
      <c r="J1927" s="9"/>
      <c r="K1927" s="9"/>
      <c r="L1927" s="9"/>
      <c r="M1927" s="9"/>
      <c r="N1927" s="9"/>
      <c r="O1927" s="9"/>
      <c r="P1927" s="9"/>
      <c r="Q1927" s="9"/>
      <c r="R1927" s="9"/>
      <c r="S1927" s="9"/>
      <c r="T1927" s="9"/>
      <c r="U1927" s="9"/>
      <c r="V1927" s="9"/>
      <c r="W1927" s="9"/>
    </row>
    <row r="1928">
      <c r="A1928" s="123"/>
      <c r="B1928" s="5"/>
      <c r="C1928" s="116"/>
      <c r="D1928" s="9"/>
      <c r="E1928" s="9"/>
      <c r="F1928" s="9"/>
      <c r="G1928" s="9"/>
      <c r="H1928" s="9"/>
      <c r="I1928" s="9"/>
      <c r="J1928" s="9"/>
      <c r="K1928" s="9"/>
      <c r="L1928" s="9"/>
      <c r="M1928" s="9"/>
      <c r="N1928" s="9"/>
      <c r="O1928" s="9"/>
      <c r="P1928" s="9"/>
      <c r="Q1928" s="9"/>
      <c r="R1928" s="9"/>
      <c r="S1928" s="9"/>
      <c r="T1928" s="9"/>
      <c r="U1928" s="9"/>
      <c r="V1928" s="9"/>
      <c r="W1928" s="9"/>
    </row>
    <row r="1929">
      <c r="A1929" s="123"/>
      <c r="B1929" s="39"/>
      <c r="C1929" s="116"/>
      <c r="D1929" s="9"/>
      <c r="E1929" s="9"/>
      <c r="F1929" s="9"/>
      <c r="G1929" s="9"/>
      <c r="H1929" s="9"/>
      <c r="I1929" s="9"/>
      <c r="J1929" s="9"/>
      <c r="K1929" s="9"/>
      <c r="L1929" s="9"/>
      <c r="M1929" s="9"/>
      <c r="N1929" s="9"/>
      <c r="O1929" s="9"/>
      <c r="P1929" s="9"/>
      <c r="Q1929" s="9"/>
      <c r="R1929" s="9"/>
      <c r="S1929" s="9"/>
      <c r="T1929" s="9"/>
      <c r="U1929" s="9"/>
      <c r="V1929" s="9"/>
      <c r="W1929" s="9"/>
    </row>
    <row r="1930">
      <c r="A1930" s="123"/>
      <c r="B1930" s="5"/>
      <c r="C1930" s="116"/>
      <c r="D1930" s="9"/>
      <c r="E1930" s="9"/>
      <c r="F1930" s="9"/>
      <c r="G1930" s="9"/>
      <c r="H1930" s="9"/>
      <c r="I1930" s="9"/>
      <c r="J1930" s="9"/>
      <c r="K1930" s="9"/>
      <c r="L1930" s="9"/>
      <c r="M1930" s="9"/>
      <c r="N1930" s="9"/>
      <c r="O1930" s="9"/>
      <c r="P1930" s="9"/>
      <c r="Q1930" s="9"/>
      <c r="R1930" s="9"/>
      <c r="S1930" s="9"/>
      <c r="T1930" s="9"/>
      <c r="U1930" s="9"/>
      <c r="V1930" s="9"/>
      <c r="W1930" s="9"/>
    </row>
    <row r="1931">
      <c r="A1931" s="123"/>
      <c r="B1931" s="5"/>
      <c r="C1931" s="116"/>
      <c r="D1931" s="9"/>
      <c r="E1931" s="9"/>
      <c r="F1931" s="9"/>
      <c r="G1931" s="9"/>
      <c r="H1931" s="9"/>
      <c r="I1931" s="9"/>
      <c r="J1931" s="9"/>
      <c r="K1931" s="9"/>
      <c r="L1931" s="9"/>
      <c r="M1931" s="9"/>
      <c r="N1931" s="9"/>
      <c r="O1931" s="9"/>
      <c r="P1931" s="9"/>
      <c r="Q1931" s="9"/>
      <c r="R1931" s="9"/>
      <c r="S1931" s="9"/>
      <c r="T1931" s="9"/>
      <c r="U1931" s="9"/>
      <c r="V1931" s="9"/>
      <c r="W1931" s="9"/>
    </row>
    <row r="1932">
      <c r="A1932" s="123"/>
      <c r="B1932" s="39"/>
      <c r="C1932" s="116"/>
      <c r="D1932" s="9"/>
      <c r="E1932" s="9"/>
      <c r="F1932" s="9"/>
      <c r="G1932" s="9"/>
      <c r="H1932" s="9"/>
      <c r="I1932" s="9"/>
      <c r="J1932" s="9"/>
      <c r="K1932" s="9"/>
      <c r="L1932" s="9"/>
      <c r="M1932" s="9"/>
      <c r="N1932" s="9"/>
      <c r="O1932" s="9"/>
      <c r="P1932" s="9"/>
      <c r="Q1932" s="9"/>
      <c r="R1932" s="9"/>
      <c r="S1932" s="9"/>
      <c r="T1932" s="9"/>
      <c r="U1932" s="9"/>
      <c r="V1932" s="9"/>
      <c r="W1932" s="9"/>
    </row>
    <row r="1933">
      <c r="A1933" s="123"/>
      <c r="B1933" s="39"/>
      <c r="C1933" s="116"/>
      <c r="D1933" s="9"/>
      <c r="E1933" s="9"/>
      <c r="F1933" s="9"/>
      <c r="G1933" s="9"/>
      <c r="H1933" s="9"/>
      <c r="I1933" s="9"/>
      <c r="J1933" s="9"/>
      <c r="K1933" s="9"/>
      <c r="L1933" s="9"/>
      <c r="M1933" s="9"/>
      <c r="N1933" s="9"/>
      <c r="O1933" s="9"/>
      <c r="P1933" s="9"/>
      <c r="Q1933" s="9"/>
      <c r="R1933" s="9"/>
      <c r="S1933" s="9"/>
      <c r="T1933" s="9"/>
      <c r="U1933" s="9"/>
      <c r="V1933" s="9"/>
      <c r="W1933" s="9"/>
    </row>
    <row r="1934">
      <c r="A1934" s="123"/>
      <c r="B1934" s="39"/>
      <c r="C1934" s="116"/>
      <c r="D1934" s="9"/>
      <c r="E1934" s="9"/>
      <c r="F1934" s="9"/>
      <c r="G1934" s="9"/>
      <c r="H1934" s="9"/>
      <c r="I1934" s="9"/>
      <c r="J1934" s="9"/>
      <c r="K1934" s="9"/>
      <c r="L1934" s="9"/>
      <c r="M1934" s="9"/>
      <c r="N1934" s="9"/>
      <c r="O1934" s="9"/>
      <c r="P1934" s="9"/>
      <c r="Q1934" s="9"/>
      <c r="R1934" s="9"/>
      <c r="S1934" s="9"/>
      <c r="T1934" s="9"/>
      <c r="U1934" s="9"/>
      <c r="V1934" s="9"/>
      <c r="W1934" s="9"/>
    </row>
    <row r="1935">
      <c r="A1935" s="123"/>
      <c r="B1935" s="5"/>
      <c r="C1935" s="116"/>
      <c r="D1935" s="9"/>
      <c r="E1935" s="9"/>
      <c r="F1935" s="9"/>
      <c r="G1935" s="9"/>
      <c r="H1935" s="9"/>
      <c r="I1935" s="9"/>
      <c r="J1935" s="9"/>
      <c r="K1935" s="9"/>
      <c r="L1935" s="9"/>
      <c r="M1935" s="9"/>
      <c r="N1935" s="9"/>
      <c r="O1935" s="9"/>
      <c r="P1935" s="9"/>
      <c r="Q1935" s="9"/>
      <c r="R1935" s="9"/>
      <c r="S1935" s="9"/>
      <c r="T1935" s="9"/>
      <c r="U1935" s="9"/>
      <c r="V1935" s="9"/>
      <c r="W1935" s="9"/>
    </row>
    <row r="1936">
      <c r="A1936" s="123"/>
      <c r="B1936" s="5"/>
      <c r="C1936" s="116"/>
      <c r="D1936" s="9"/>
      <c r="E1936" s="9"/>
      <c r="F1936" s="9"/>
      <c r="G1936" s="9"/>
      <c r="H1936" s="9"/>
      <c r="I1936" s="9"/>
      <c r="J1936" s="9"/>
      <c r="K1936" s="9"/>
      <c r="L1936" s="9"/>
      <c r="M1936" s="9"/>
      <c r="N1936" s="9"/>
      <c r="O1936" s="9"/>
      <c r="P1936" s="9"/>
      <c r="Q1936" s="9"/>
      <c r="R1936" s="9"/>
      <c r="S1936" s="9"/>
      <c r="T1936" s="9"/>
      <c r="U1936" s="9"/>
      <c r="V1936" s="9"/>
      <c r="W1936" s="9"/>
    </row>
    <row r="1937">
      <c r="A1937" s="123"/>
      <c r="B1937" s="5"/>
      <c r="C1937" s="116"/>
      <c r="D1937" s="9"/>
      <c r="E1937" s="9"/>
      <c r="F1937" s="9"/>
      <c r="G1937" s="9"/>
      <c r="H1937" s="9"/>
      <c r="I1937" s="9"/>
      <c r="J1937" s="9"/>
      <c r="K1937" s="9"/>
      <c r="L1937" s="9"/>
      <c r="M1937" s="9"/>
      <c r="N1937" s="9"/>
      <c r="O1937" s="9"/>
      <c r="P1937" s="9"/>
      <c r="Q1937" s="9"/>
      <c r="R1937" s="9"/>
      <c r="S1937" s="9"/>
      <c r="T1937" s="9"/>
      <c r="U1937" s="9"/>
      <c r="V1937" s="9"/>
      <c r="W1937" s="9"/>
    </row>
    <row r="1938">
      <c r="A1938" s="123"/>
      <c r="B1938" s="39"/>
      <c r="C1938" s="116"/>
      <c r="D1938" s="9"/>
      <c r="E1938" s="9"/>
      <c r="F1938" s="9"/>
      <c r="G1938" s="9"/>
      <c r="H1938" s="9"/>
      <c r="I1938" s="9"/>
      <c r="J1938" s="9"/>
      <c r="K1938" s="9"/>
      <c r="L1938" s="9"/>
      <c r="M1938" s="9"/>
      <c r="N1938" s="9"/>
      <c r="O1938" s="9"/>
      <c r="P1938" s="9"/>
      <c r="Q1938" s="9"/>
      <c r="R1938" s="9"/>
      <c r="S1938" s="9"/>
      <c r="T1938" s="9"/>
      <c r="U1938" s="9"/>
      <c r="V1938" s="9"/>
      <c r="W1938" s="9"/>
    </row>
    <row r="1939">
      <c r="A1939" s="123"/>
      <c r="B1939" s="5"/>
      <c r="C1939" s="116"/>
      <c r="D1939" s="9"/>
      <c r="E1939" s="9"/>
      <c r="F1939" s="9"/>
      <c r="G1939" s="9"/>
      <c r="H1939" s="9"/>
      <c r="I1939" s="9"/>
      <c r="J1939" s="9"/>
      <c r="K1939" s="9"/>
      <c r="L1939" s="9"/>
      <c r="M1939" s="9"/>
      <c r="N1939" s="9"/>
      <c r="O1939" s="9"/>
      <c r="P1939" s="9"/>
      <c r="Q1939" s="9"/>
      <c r="R1939" s="9"/>
      <c r="S1939" s="9"/>
      <c r="T1939" s="9"/>
      <c r="U1939" s="9"/>
      <c r="V1939" s="9"/>
      <c r="W1939" s="9"/>
    </row>
    <row r="1940">
      <c r="A1940" s="123"/>
      <c r="B1940" s="39"/>
      <c r="C1940" s="116"/>
      <c r="D1940" s="9"/>
      <c r="E1940" s="9"/>
      <c r="F1940" s="9"/>
      <c r="G1940" s="9"/>
      <c r="H1940" s="9"/>
      <c r="I1940" s="9"/>
      <c r="J1940" s="9"/>
      <c r="K1940" s="9"/>
      <c r="L1940" s="9"/>
      <c r="M1940" s="9"/>
      <c r="N1940" s="9"/>
      <c r="O1940" s="9"/>
      <c r="P1940" s="9"/>
      <c r="Q1940" s="9"/>
      <c r="R1940" s="9"/>
      <c r="S1940" s="9"/>
      <c r="T1940" s="9"/>
      <c r="U1940" s="9"/>
      <c r="V1940" s="9"/>
      <c r="W1940" s="9"/>
    </row>
    <row r="1941">
      <c r="A1941" s="123"/>
      <c r="B1941" s="5"/>
      <c r="C1941" s="116"/>
      <c r="D1941" s="9"/>
      <c r="E1941" s="9"/>
      <c r="F1941" s="9"/>
      <c r="G1941" s="9"/>
      <c r="H1941" s="9"/>
      <c r="I1941" s="9"/>
      <c r="J1941" s="9"/>
      <c r="K1941" s="9"/>
      <c r="L1941" s="9"/>
      <c r="M1941" s="9"/>
      <c r="N1941" s="9"/>
      <c r="O1941" s="9"/>
      <c r="P1941" s="9"/>
      <c r="Q1941" s="9"/>
      <c r="R1941" s="9"/>
      <c r="S1941" s="9"/>
      <c r="T1941" s="9"/>
      <c r="U1941" s="9"/>
      <c r="V1941" s="9"/>
      <c r="W1941" s="9"/>
    </row>
    <row r="1942">
      <c r="A1942" s="123"/>
      <c r="B1942" s="5"/>
      <c r="C1942" s="116"/>
      <c r="D1942" s="9"/>
      <c r="E1942" s="9"/>
      <c r="F1942" s="9"/>
      <c r="G1942" s="9"/>
      <c r="H1942" s="9"/>
      <c r="I1942" s="9"/>
      <c r="J1942" s="9"/>
      <c r="K1942" s="9"/>
      <c r="L1942" s="9"/>
      <c r="M1942" s="9"/>
      <c r="N1942" s="9"/>
      <c r="O1942" s="9"/>
      <c r="P1942" s="9"/>
      <c r="Q1942" s="9"/>
      <c r="R1942" s="9"/>
      <c r="S1942" s="9"/>
      <c r="T1942" s="9"/>
      <c r="U1942" s="9"/>
      <c r="V1942" s="9"/>
      <c r="W1942" s="9"/>
    </row>
    <row r="1943">
      <c r="A1943" s="123"/>
      <c r="B1943" s="5"/>
      <c r="C1943" s="116"/>
      <c r="D1943" s="9"/>
      <c r="E1943" s="9"/>
      <c r="F1943" s="9"/>
      <c r="G1943" s="9"/>
      <c r="H1943" s="9"/>
      <c r="I1943" s="9"/>
      <c r="J1943" s="9"/>
      <c r="K1943" s="9"/>
      <c r="L1943" s="9"/>
      <c r="M1943" s="9"/>
      <c r="N1943" s="9"/>
      <c r="O1943" s="9"/>
      <c r="P1943" s="9"/>
      <c r="Q1943" s="9"/>
      <c r="R1943" s="9"/>
      <c r="S1943" s="9"/>
      <c r="T1943" s="9"/>
      <c r="U1943" s="9"/>
      <c r="V1943" s="9"/>
      <c r="W1943" s="9"/>
    </row>
    <row r="1944">
      <c r="A1944" s="123"/>
      <c r="B1944" s="39"/>
      <c r="C1944" s="116"/>
      <c r="D1944" s="9"/>
      <c r="E1944" s="9"/>
      <c r="F1944" s="9"/>
      <c r="G1944" s="9"/>
      <c r="H1944" s="9"/>
      <c r="I1944" s="9"/>
      <c r="J1944" s="9"/>
      <c r="K1944" s="9"/>
      <c r="L1944" s="9"/>
      <c r="M1944" s="9"/>
      <c r="N1944" s="9"/>
      <c r="O1944" s="9"/>
      <c r="P1944" s="9"/>
      <c r="Q1944" s="9"/>
      <c r="R1944" s="9"/>
      <c r="S1944" s="9"/>
      <c r="T1944" s="9"/>
      <c r="U1944" s="9"/>
      <c r="V1944" s="9"/>
      <c r="W1944" s="9"/>
    </row>
    <row r="1945">
      <c r="A1945" s="123"/>
      <c r="B1945" s="5"/>
      <c r="C1945" s="116"/>
      <c r="D1945" s="9"/>
      <c r="E1945" s="9"/>
      <c r="F1945" s="9"/>
      <c r="G1945" s="9"/>
      <c r="H1945" s="9"/>
      <c r="I1945" s="9"/>
      <c r="J1945" s="9"/>
      <c r="K1945" s="9"/>
      <c r="L1945" s="9"/>
      <c r="M1945" s="9"/>
      <c r="N1945" s="9"/>
      <c r="O1945" s="9"/>
      <c r="P1945" s="9"/>
      <c r="Q1945" s="9"/>
      <c r="R1945" s="9"/>
      <c r="S1945" s="9"/>
      <c r="T1945" s="9"/>
      <c r="U1945" s="9"/>
      <c r="V1945" s="9"/>
      <c r="W1945" s="9"/>
    </row>
    <row r="1946">
      <c r="A1946" s="123"/>
      <c r="B1946" s="5"/>
      <c r="C1946" s="116"/>
      <c r="D1946" s="9"/>
      <c r="E1946" s="9"/>
      <c r="F1946" s="9"/>
      <c r="G1946" s="9"/>
      <c r="H1946" s="9"/>
      <c r="I1946" s="9"/>
      <c r="J1946" s="9"/>
      <c r="K1946" s="9"/>
      <c r="L1946" s="9"/>
      <c r="M1946" s="9"/>
      <c r="N1946" s="9"/>
      <c r="O1946" s="9"/>
      <c r="P1946" s="9"/>
      <c r="Q1946" s="9"/>
      <c r="R1946" s="9"/>
      <c r="S1946" s="9"/>
      <c r="T1946" s="9"/>
      <c r="U1946" s="9"/>
      <c r="V1946" s="9"/>
      <c r="W1946" s="9"/>
    </row>
    <row r="1947">
      <c r="A1947" s="123"/>
      <c r="B1947" s="5"/>
      <c r="C1947" s="116"/>
      <c r="D1947" s="9"/>
      <c r="E1947" s="9"/>
      <c r="F1947" s="9"/>
      <c r="G1947" s="9"/>
      <c r="H1947" s="9"/>
      <c r="I1947" s="9"/>
      <c r="J1947" s="9"/>
      <c r="K1947" s="9"/>
      <c r="L1947" s="9"/>
      <c r="M1947" s="9"/>
      <c r="N1947" s="9"/>
      <c r="O1947" s="9"/>
      <c r="P1947" s="9"/>
      <c r="Q1947" s="9"/>
      <c r="R1947" s="9"/>
      <c r="S1947" s="9"/>
      <c r="T1947" s="9"/>
      <c r="U1947" s="9"/>
      <c r="V1947" s="9"/>
      <c r="W1947" s="9"/>
    </row>
    <row r="1948">
      <c r="A1948" s="123"/>
      <c r="B1948" s="39"/>
      <c r="C1948" s="116"/>
      <c r="D1948" s="9"/>
      <c r="E1948" s="9"/>
      <c r="F1948" s="9"/>
      <c r="G1948" s="9"/>
      <c r="H1948" s="9"/>
      <c r="I1948" s="9"/>
      <c r="J1948" s="9"/>
      <c r="K1948" s="9"/>
      <c r="L1948" s="9"/>
      <c r="M1948" s="9"/>
      <c r="N1948" s="9"/>
      <c r="O1948" s="9"/>
      <c r="P1948" s="9"/>
      <c r="Q1948" s="9"/>
      <c r="R1948" s="9"/>
      <c r="S1948" s="9"/>
      <c r="T1948" s="9"/>
      <c r="U1948" s="9"/>
      <c r="V1948" s="9"/>
      <c r="W1948" s="9"/>
    </row>
    <row r="1949">
      <c r="A1949" s="123"/>
      <c r="B1949" s="39"/>
      <c r="C1949" s="116"/>
      <c r="D1949" s="9"/>
      <c r="E1949" s="9"/>
      <c r="F1949" s="9"/>
      <c r="G1949" s="9"/>
      <c r="H1949" s="9"/>
      <c r="I1949" s="9"/>
      <c r="J1949" s="9"/>
      <c r="K1949" s="9"/>
      <c r="L1949" s="9"/>
      <c r="M1949" s="9"/>
      <c r="N1949" s="9"/>
      <c r="O1949" s="9"/>
      <c r="P1949" s="9"/>
      <c r="Q1949" s="9"/>
      <c r="R1949" s="9"/>
      <c r="S1949" s="9"/>
      <c r="T1949" s="9"/>
      <c r="U1949" s="9"/>
      <c r="V1949" s="9"/>
      <c r="W1949" s="9"/>
    </row>
    <row r="1950">
      <c r="A1950" s="123"/>
      <c r="B1950" s="5"/>
      <c r="C1950" s="116"/>
      <c r="D1950" s="9"/>
      <c r="E1950" s="9"/>
      <c r="F1950" s="9"/>
      <c r="G1950" s="9"/>
      <c r="H1950" s="9"/>
      <c r="I1950" s="9"/>
      <c r="J1950" s="9"/>
      <c r="K1950" s="9"/>
      <c r="L1950" s="9"/>
      <c r="M1950" s="9"/>
      <c r="N1950" s="9"/>
      <c r="O1950" s="9"/>
      <c r="P1950" s="9"/>
      <c r="Q1950" s="9"/>
      <c r="R1950" s="9"/>
      <c r="S1950" s="9"/>
      <c r="T1950" s="9"/>
      <c r="U1950" s="9"/>
      <c r="V1950" s="9"/>
      <c r="W1950" s="9"/>
    </row>
    <row r="1951">
      <c r="A1951" s="123"/>
      <c r="B1951" s="39"/>
      <c r="C1951" s="116"/>
      <c r="D1951" s="9"/>
      <c r="E1951" s="9"/>
      <c r="F1951" s="9"/>
      <c r="G1951" s="9"/>
      <c r="H1951" s="9"/>
      <c r="I1951" s="9"/>
      <c r="J1951" s="9"/>
      <c r="K1951" s="9"/>
      <c r="L1951" s="9"/>
      <c r="M1951" s="9"/>
      <c r="N1951" s="9"/>
      <c r="O1951" s="9"/>
      <c r="P1951" s="9"/>
      <c r="Q1951" s="9"/>
      <c r="R1951" s="9"/>
      <c r="S1951" s="9"/>
      <c r="T1951" s="9"/>
      <c r="U1951" s="9"/>
      <c r="V1951" s="9"/>
      <c r="W1951" s="9"/>
    </row>
    <row r="1952">
      <c r="A1952" s="123"/>
      <c r="B1952" s="5"/>
      <c r="C1952" s="116"/>
      <c r="D1952" s="9"/>
      <c r="E1952" s="9"/>
      <c r="F1952" s="9"/>
      <c r="G1952" s="9"/>
      <c r="H1952" s="9"/>
      <c r="I1952" s="9"/>
      <c r="J1952" s="9"/>
      <c r="K1952" s="9"/>
      <c r="L1952" s="9"/>
      <c r="M1952" s="9"/>
      <c r="N1952" s="9"/>
      <c r="O1952" s="9"/>
      <c r="P1952" s="9"/>
      <c r="Q1952" s="9"/>
      <c r="R1952" s="9"/>
      <c r="S1952" s="9"/>
      <c r="T1952" s="9"/>
      <c r="U1952" s="9"/>
      <c r="V1952" s="9"/>
      <c r="W1952" s="9"/>
    </row>
    <row r="1953">
      <c r="A1953" s="123"/>
      <c r="B1953" s="5"/>
      <c r="C1953" s="116"/>
      <c r="D1953" s="9"/>
      <c r="E1953" s="9"/>
      <c r="F1953" s="9"/>
      <c r="G1953" s="9"/>
      <c r="H1953" s="9"/>
      <c r="I1953" s="9"/>
      <c r="J1953" s="9"/>
      <c r="K1953" s="9"/>
      <c r="L1953" s="9"/>
      <c r="M1953" s="9"/>
      <c r="N1953" s="9"/>
      <c r="O1953" s="9"/>
      <c r="P1953" s="9"/>
      <c r="Q1953" s="9"/>
      <c r="R1953" s="9"/>
      <c r="S1953" s="9"/>
      <c r="T1953" s="9"/>
      <c r="U1953" s="9"/>
      <c r="V1953" s="9"/>
      <c r="W1953" s="9"/>
    </row>
    <row r="1954">
      <c r="A1954" s="123"/>
      <c r="B1954" s="5"/>
      <c r="C1954" s="116"/>
      <c r="D1954" s="9"/>
      <c r="E1954" s="9"/>
      <c r="F1954" s="9"/>
      <c r="G1954" s="9"/>
      <c r="H1954" s="9"/>
      <c r="I1954" s="9"/>
      <c r="J1954" s="9"/>
      <c r="K1954" s="9"/>
      <c r="L1954" s="9"/>
      <c r="M1954" s="9"/>
      <c r="N1954" s="9"/>
      <c r="O1954" s="9"/>
      <c r="P1954" s="9"/>
      <c r="Q1954" s="9"/>
      <c r="R1954" s="9"/>
      <c r="S1954" s="9"/>
      <c r="T1954" s="9"/>
      <c r="U1954" s="9"/>
      <c r="V1954" s="9"/>
      <c r="W1954" s="9"/>
    </row>
    <row r="1955">
      <c r="A1955" s="123"/>
      <c r="B1955" s="5"/>
      <c r="C1955" s="116"/>
      <c r="D1955" s="9"/>
      <c r="E1955" s="9"/>
      <c r="F1955" s="9"/>
      <c r="G1955" s="9"/>
      <c r="H1955" s="9"/>
      <c r="I1955" s="9"/>
      <c r="J1955" s="9"/>
      <c r="K1955" s="9"/>
      <c r="L1955" s="9"/>
      <c r="M1955" s="9"/>
      <c r="N1955" s="9"/>
      <c r="O1955" s="9"/>
      <c r="P1955" s="9"/>
      <c r="Q1955" s="9"/>
      <c r="R1955" s="9"/>
      <c r="S1955" s="9"/>
      <c r="T1955" s="9"/>
      <c r="U1955" s="9"/>
      <c r="V1955" s="9"/>
      <c r="W1955" s="9"/>
    </row>
    <row r="1956">
      <c r="A1956" s="123"/>
      <c r="B1956" s="5"/>
      <c r="C1956" s="116"/>
      <c r="D1956" s="9"/>
      <c r="E1956" s="9"/>
      <c r="F1956" s="9"/>
      <c r="G1956" s="9"/>
      <c r="H1956" s="9"/>
      <c r="I1956" s="9"/>
      <c r="J1956" s="9"/>
      <c r="K1956" s="9"/>
      <c r="L1956" s="9"/>
      <c r="M1956" s="9"/>
      <c r="N1956" s="9"/>
      <c r="O1956" s="9"/>
      <c r="P1956" s="9"/>
      <c r="Q1956" s="9"/>
      <c r="R1956" s="9"/>
      <c r="S1956" s="9"/>
      <c r="T1956" s="9"/>
      <c r="U1956" s="9"/>
      <c r="V1956" s="9"/>
      <c r="W1956" s="9"/>
    </row>
    <row r="1957">
      <c r="A1957" s="123"/>
      <c r="B1957" s="5"/>
      <c r="C1957" s="116"/>
      <c r="D1957" s="9"/>
      <c r="E1957" s="9"/>
      <c r="F1957" s="9"/>
      <c r="G1957" s="9"/>
      <c r="H1957" s="9"/>
      <c r="I1957" s="9"/>
      <c r="J1957" s="9"/>
      <c r="K1957" s="9"/>
      <c r="L1957" s="9"/>
      <c r="M1957" s="9"/>
      <c r="N1957" s="9"/>
      <c r="O1957" s="9"/>
      <c r="P1957" s="9"/>
      <c r="Q1957" s="9"/>
      <c r="R1957" s="9"/>
      <c r="S1957" s="9"/>
      <c r="T1957" s="9"/>
      <c r="U1957" s="9"/>
      <c r="V1957" s="9"/>
      <c r="W1957" s="9"/>
    </row>
    <row r="1958">
      <c r="A1958" s="123"/>
      <c r="B1958" s="5"/>
      <c r="C1958" s="116"/>
      <c r="D1958" s="9"/>
      <c r="E1958" s="9"/>
      <c r="F1958" s="9"/>
      <c r="G1958" s="9"/>
      <c r="H1958" s="9"/>
      <c r="I1958" s="9"/>
      <c r="J1958" s="9"/>
      <c r="K1958" s="9"/>
      <c r="L1958" s="9"/>
      <c r="M1958" s="9"/>
      <c r="N1958" s="9"/>
      <c r="O1958" s="9"/>
      <c r="P1958" s="9"/>
      <c r="Q1958" s="9"/>
      <c r="R1958" s="9"/>
      <c r="S1958" s="9"/>
      <c r="T1958" s="9"/>
      <c r="U1958" s="9"/>
      <c r="V1958" s="9"/>
      <c r="W1958" s="9"/>
    </row>
    <row r="1959">
      <c r="A1959" s="123"/>
      <c r="B1959" s="5"/>
      <c r="C1959" s="116"/>
      <c r="D1959" s="9"/>
      <c r="E1959" s="9"/>
      <c r="F1959" s="9"/>
      <c r="G1959" s="9"/>
      <c r="H1959" s="9"/>
      <c r="I1959" s="9"/>
      <c r="J1959" s="9"/>
      <c r="K1959" s="9"/>
      <c r="L1959" s="9"/>
      <c r="M1959" s="9"/>
      <c r="N1959" s="9"/>
      <c r="O1959" s="9"/>
      <c r="P1959" s="9"/>
      <c r="Q1959" s="9"/>
      <c r="R1959" s="9"/>
      <c r="S1959" s="9"/>
      <c r="T1959" s="9"/>
      <c r="U1959" s="9"/>
      <c r="V1959" s="9"/>
      <c r="W1959" s="9"/>
    </row>
    <row r="1960">
      <c r="A1960" s="123"/>
      <c r="B1960" s="5"/>
      <c r="C1960" s="116"/>
      <c r="D1960" s="9"/>
      <c r="E1960" s="9"/>
      <c r="F1960" s="9"/>
      <c r="G1960" s="9"/>
      <c r="H1960" s="9"/>
      <c r="I1960" s="9"/>
      <c r="J1960" s="9"/>
      <c r="K1960" s="9"/>
      <c r="L1960" s="9"/>
      <c r="M1960" s="9"/>
      <c r="N1960" s="9"/>
      <c r="O1960" s="9"/>
      <c r="P1960" s="9"/>
      <c r="Q1960" s="9"/>
      <c r="R1960" s="9"/>
      <c r="S1960" s="9"/>
      <c r="T1960" s="9"/>
      <c r="U1960" s="9"/>
      <c r="V1960" s="9"/>
      <c r="W1960" s="9"/>
    </row>
    <row r="1961">
      <c r="A1961" s="123"/>
      <c r="B1961" s="5"/>
      <c r="C1961" s="116"/>
      <c r="D1961" s="9"/>
      <c r="E1961" s="9"/>
      <c r="F1961" s="9"/>
      <c r="G1961" s="9"/>
      <c r="H1961" s="9"/>
      <c r="I1961" s="9"/>
      <c r="J1961" s="9"/>
      <c r="K1961" s="9"/>
      <c r="L1961" s="9"/>
      <c r="M1961" s="9"/>
      <c r="N1961" s="9"/>
      <c r="O1961" s="9"/>
      <c r="P1961" s="9"/>
      <c r="Q1961" s="9"/>
      <c r="R1961" s="9"/>
      <c r="S1961" s="9"/>
      <c r="T1961" s="9"/>
      <c r="U1961" s="9"/>
      <c r="V1961" s="9"/>
      <c r="W1961" s="9"/>
    </row>
    <row r="1962">
      <c r="A1962" s="123"/>
      <c r="B1962" s="5"/>
      <c r="C1962" s="119"/>
      <c r="D1962" s="9"/>
      <c r="E1962" s="9"/>
      <c r="F1962" s="9"/>
      <c r="G1962" s="9"/>
      <c r="H1962" s="9"/>
      <c r="I1962" s="9"/>
      <c r="J1962" s="9"/>
      <c r="K1962" s="9"/>
      <c r="L1962" s="9"/>
      <c r="M1962" s="9"/>
      <c r="N1962" s="9"/>
      <c r="O1962" s="9"/>
      <c r="P1962" s="9"/>
      <c r="Q1962" s="9"/>
      <c r="R1962" s="9"/>
      <c r="S1962" s="9"/>
      <c r="T1962" s="9"/>
      <c r="U1962" s="9"/>
      <c r="V1962" s="9"/>
      <c r="W1962" s="9"/>
    </row>
    <row r="1963">
      <c r="A1963" s="123"/>
      <c r="B1963" s="5"/>
      <c r="C1963" s="116"/>
      <c r="D1963" s="9"/>
      <c r="E1963" s="9"/>
      <c r="F1963" s="9"/>
      <c r="G1963" s="9"/>
      <c r="H1963" s="9"/>
      <c r="I1963" s="9"/>
      <c r="J1963" s="9"/>
      <c r="K1963" s="9"/>
      <c r="L1963" s="9"/>
      <c r="M1963" s="9"/>
      <c r="N1963" s="9"/>
      <c r="O1963" s="9"/>
      <c r="P1963" s="9"/>
      <c r="Q1963" s="9"/>
      <c r="R1963" s="9"/>
      <c r="S1963" s="9"/>
      <c r="T1963" s="9"/>
      <c r="U1963" s="9"/>
      <c r="V1963" s="9"/>
      <c r="W1963" s="9"/>
    </row>
    <row r="1964">
      <c r="A1964" s="123"/>
      <c r="B1964" s="5"/>
      <c r="C1964" s="116"/>
      <c r="D1964" s="9"/>
      <c r="E1964" s="9"/>
      <c r="F1964" s="9"/>
      <c r="G1964" s="9"/>
      <c r="H1964" s="9"/>
      <c r="I1964" s="9"/>
      <c r="J1964" s="9"/>
      <c r="K1964" s="9"/>
      <c r="L1964" s="9"/>
      <c r="M1964" s="9"/>
      <c r="N1964" s="9"/>
      <c r="O1964" s="9"/>
      <c r="P1964" s="9"/>
      <c r="Q1964" s="9"/>
      <c r="R1964" s="9"/>
      <c r="S1964" s="9"/>
      <c r="T1964" s="9"/>
      <c r="U1964" s="9"/>
      <c r="V1964" s="9"/>
      <c r="W1964" s="9"/>
    </row>
    <row r="1965">
      <c r="A1965" s="123"/>
      <c r="B1965" s="5"/>
      <c r="C1965" s="116"/>
      <c r="D1965" s="9"/>
      <c r="E1965" s="9"/>
      <c r="F1965" s="9"/>
      <c r="G1965" s="9"/>
      <c r="H1965" s="9"/>
      <c r="I1965" s="9"/>
      <c r="J1965" s="9"/>
      <c r="K1965" s="9"/>
      <c r="L1965" s="9"/>
      <c r="M1965" s="9"/>
      <c r="N1965" s="9"/>
      <c r="O1965" s="9"/>
      <c r="P1965" s="9"/>
      <c r="Q1965" s="9"/>
      <c r="R1965" s="9"/>
      <c r="S1965" s="9"/>
      <c r="T1965" s="9"/>
      <c r="U1965" s="9"/>
      <c r="V1965" s="9"/>
      <c r="W1965" s="9"/>
    </row>
    <row r="1966">
      <c r="A1966" s="123"/>
      <c r="B1966" s="39"/>
      <c r="C1966" s="116"/>
      <c r="D1966" s="9"/>
      <c r="E1966" s="9"/>
      <c r="F1966" s="9"/>
      <c r="G1966" s="9"/>
      <c r="H1966" s="9"/>
      <c r="I1966" s="9"/>
      <c r="J1966" s="9"/>
      <c r="K1966" s="9"/>
      <c r="L1966" s="9"/>
      <c r="M1966" s="9"/>
      <c r="N1966" s="9"/>
      <c r="O1966" s="9"/>
      <c r="P1966" s="9"/>
      <c r="Q1966" s="9"/>
      <c r="R1966" s="9"/>
      <c r="S1966" s="9"/>
      <c r="T1966" s="9"/>
      <c r="U1966" s="9"/>
      <c r="V1966" s="9"/>
      <c r="W1966" s="9"/>
    </row>
    <row r="1967">
      <c r="A1967" s="123"/>
      <c r="B1967" s="39"/>
      <c r="C1967" s="116"/>
      <c r="D1967" s="9"/>
      <c r="E1967" s="9"/>
      <c r="F1967" s="9"/>
      <c r="G1967" s="9"/>
      <c r="H1967" s="9"/>
      <c r="I1967" s="9"/>
      <c r="J1967" s="9"/>
      <c r="K1967" s="9"/>
      <c r="L1967" s="9"/>
      <c r="M1967" s="9"/>
      <c r="N1967" s="9"/>
      <c r="O1967" s="9"/>
      <c r="P1967" s="9"/>
      <c r="Q1967" s="9"/>
      <c r="R1967" s="9"/>
      <c r="S1967" s="9"/>
      <c r="T1967" s="9"/>
      <c r="U1967" s="9"/>
      <c r="V1967" s="9"/>
      <c r="W1967" s="9"/>
    </row>
    <row r="1968">
      <c r="A1968" s="123"/>
      <c r="B1968" s="39"/>
      <c r="C1968" s="116"/>
      <c r="D1968" s="9"/>
      <c r="E1968" s="9"/>
      <c r="F1968" s="9"/>
      <c r="G1968" s="9"/>
      <c r="H1968" s="9"/>
      <c r="I1968" s="9"/>
      <c r="J1968" s="9"/>
      <c r="K1968" s="9"/>
      <c r="L1968" s="9"/>
      <c r="M1968" s="9"/>
      <c r="N1968" s="9"/>
      <c r="O1968" s="9"/>
      <c r="P1968" s="9"/>
      <c r="Q1968" s="9"/>
      <c r="R1968" s="9"/>
      <c r="S1968" s="9"/>
      <c r="T1968" s="9"/>
      <c r="U1968" s="9"/>
      <c r="V1968" s="9"/>
      <c r="W1968" s="9"/>
    </row>
    <row r="1969">
      <c r="A1969" s="123"/>
      <c r="B1969" s="39"/>
      <c r="C1969" s="116"/>
      <c r="D1969" s="9"/>
      <c r="E1969" s="9"/>
      <c r="F1969" s="9"/>
      <c r="G1969" s="9"/>
      <c r="H1969" s="9"/>
      <c r="I1969" s="9"/>
      <c r="J1969" s="9"/>
      <c r="K1969" s="9"/>
      <c r="L1969" s="9"/>
      <c r="M1969" s="9"/>
      <c r="N1969" s="9"/>
      <c r="O1969" s="9"/>
      <c r="P1969" s="9"/>
      <c r="Q1969" s="9"/>
      <c r="R1969" s="9"/>
      <c r="S1969" s="9"/>
      <c r="T1969" s="9"/>
      <c r="U1969" s="9"/>
      <c r="V1969" s="9"/>
      <c r="W1969" s="9"/>
    </row>
    <row r="1970">
      <c r="A1970" s="123"/>
      <c r="B1970" s="39"/>
      <c r="C1970" s="116"/>
      <c r="D1970" s="9"/>
      <c r="E1970" s="9"/>
      <c r="F1970" s="9"/>
      <c r="G1970" s="9"/>
      <c r="H1970" s="9"/>
      <c r="I1970" s="9"/>
      <c r="J1970" s="9"/>
      <c r="K1970" s="9"/>
      <c r="L1970" s="9"/>
      <c r="M1970" s="9"/>
      <c r="N1970" s="9"/>
      <c r="O1970" s="9"/>
      <c r="P1970" s="9"/>
      <c r="Q1970" s="9"/>
      <c r="R1970" s="9"/>
      <c r="S1970" s="9"/>
      <c r="T1970" s="9"/>
      <c r="U1970" s="9"/>
      <c r="V1970" s="9"/>
      <c r="W1970" s="9"/>
    </row>
    <row r="1971">
      <c r="A1971" s="123"/>
      <c r="B1971" s="39"/>
      <c r="C1971" s="116"/>
      <c r="D1971" s="9"/>
      <c r="E1971" s="9"/>
      <c r="F1971" s="9"/>
      <c r="G1971" s="9"/>
      <c r="H1971" s="9"/>
      <c r="I1971" s="9"/>
      <c r="J1971" s="9"/>
      <c r="K1971" s="9"/>
      <c r="L1971" s="9"/>
      <c r="M1971" s="9"/>
      <c r="N1971" s="9"/>
      <c r="O1971" s="9"/>
      <c r="P1971" s="9"/>
      <c r="Q1971" s="9"/>
      <c r="R1971" s="9"/>
      <c r="S1971" s="9"/>
      <c r="T1971" s="9"/>
      <c r="U1971" s="9"/>
      <c r="V1971" s="9"/>
      <c r="W1971" s="9"/>
    </row>
    <row r="1972">
      <c r="A1972" s="123"/>
      <c r="B1972" s="39"/>
      <c r="C1972" s="116"/>
      <c r="D1972" s="9"/>
      <c r="E1972" s="9"/>
      <c r="F1972" s="9"/>
      <c r="G1972" s="9"/>
      <c r="H1972" s="9"/>
      <c r="I1972" s="9"/>
      <c r="J1972" s="9"/>
      <c r="K1972" s="9"/>
      <c r="L1972" s="9"/>
      <c r="M1972" s="9"/>
      <c r="N1972" s="9"/>
      <c r="O1972" s="9"/>
      <c r="P1972" s="9"/>
      <c r="Q1972" s="9"/>
      <c r="R1972" s="9"/>
      <c r="S1972" s="9"/>
      <c r="T1972" s="9"/>
      <c r="U1972" s="9"/>
      <c r="V1972" s="9"/>
      <c r="W1972" s="9"/>
    </row>
    <row r="1973">
      <c r="A1973" s="123"/>
      <c r="B1973" s="39"/>
      <c r="C1973" s="116"/>
      <c r="D1973" s="9"/>
      <c r="E1973" s="9"/>
      <c r="F1973" s="9"/>
      <c r="G1973" s="9"/>
      <c r="H1973" s="9"/>
      <c r="I1973" s="9"/>
      <c r="J1973" s="9"/>
      <c r="K1973" s="9"/>
      <c r="L1973" s="9"/>
      <c r="M1973" s="9"/>
      <c r="N1973" s="9"/>
      <c r="O1973" s="9"/>
      <c r="P1973" s="9"/>
      <c r="Q1973" s="9"/>
      <c r="R1973" s="9"/>
      <c r="S1973" s="9"/>
      <c r="T1973" s="9"/>
      <c r="U1973" s="9"/>
      <c r="V1973" s="9"/>
      <c r="W1973" s="9"/>
    </row>
    <row r="1974">
      <c r="A1974" s="123"/>
      <c r="B1974" s="39"/>
      <c r="C1974" s="116"/>
      <c r="D1974" s="9"/>
      <c r="E1974" s="9"/>
      <c r="F1974" s="9"/>
      <c r="G1974" s="9"/>
      <c r="H1974" s="9"/>
      <c r="I1974" s="9"/>
      <c r="J1974" s="9"/>
      <c r="K1974" s="9"/>
      <c r="L1974" s="9"/>
      <c r="M1974" s="9"/>
      <c r="N1974" s="9"/>
      <c r="O1974" s="9"/>
      <c r="P1974" s="9"/>
      <c r="Q1974" s="9"/>
      <c r="R1974" s="9"/>
      <c r="S1974" s="9"/>
      <c r="T1974" s="9"/>
      <c r="U1974" s="9"/>
      <c r="V1974" s="9"/>
      <c r="W1974" s="9"/>
    </row>
    <row r="1975">
      <c r="A1975" s="123"/>
      <c r="B1975" s="5"/>
      <c r="C1975" s="116"/>
      <c r="D1975" s="9"/>
      <c r="E1975" s="9"/>
      <c r="F1975" s="9"/>
      <c r="G1975" s="9"/>
      <c r="H1975" s="9"/>
      <c r="I1975" s="9"/>
      <c r="J1975" s="9"/>
      <c r="K1975" s="9"/>
      <c r="L1975" s="9"/>
      <c r="M1975" s="9"/>
      <c r="N1975" s="9"/>
      <c r="O1975" s="9"/>
      <c r="P1975" s="9"/>
      <c r="Q1975" s="9"/>
      <c r="R1975" s="9"/>
      <c r="S1975" s="9"/>
      <c r="T1975" s="9"/>
      <c r="U1975" s="9"/>
      <c r="V1975" s="9"/>
      <c r="W1975" s="9"/>
    </row>
    <row r="1976">
      <c r="A1976" s="123"/>
      <c r="B1976" s="39"/>
      <c r="C1976" s="116"/>
      <c r="D1976" s="9"/>
      <c r="E1976" s="9"/>
      <c r="F1976" s="9"/>
      <c r="G1976" s="9"/>
      <c r="H1976" s="9"/>
      <c r="I1976" s="9"/>
      <c r="J1976" s="9"/>
      <c r="K1976" s="9"/>
      <c r="L1976" s="9"/>
      <c r="M1976" s="9"/>
      <c r="N1976" s="9"/>
      <c r="O1976" s="9"/>
      <c r="P1976" s="9"/>
      <c r="Q1976" s="9"/>
      <c r="R1976" s="9"/>
      <c r="S1976" s="9"/>
      <c r="T1976" s="9"/>
      <c r="U1976" s="9"/>
      <c r="V1976" s="9"/>
      <c r="W1976" s="9"/>
    </row>
    <row r="1977">
      <c r="A1977" s="123"/>
      <c r="B1977" s="39"/>
      <c r="C1977" s="116"/>
      <c r="D1977" s="9"/>
      <c r="E1977" s="9"/>
      <c r="F1977" s="9"/>
      <c r="G1977" s="9"/>
      <c r="H1977" s="9"/>
      <c r="I1977" s="9"/>
      <c r="J1977" s="9"/>
      <c r="K1977" s="9"/>
      <c r="L1977" s="9"/>
      <c r="M1977" s="9"/>
      <c r="N1977" s="9"/>
      <c r="O1977" s="9"/>
      <c r="P1977" s="9"/>
      <c r="Q1977" s="9"/>
      <c r="R1977" s="9"/>
      <c r="S1977" s="9"/>
      <c r="T1977" s="9"/>
      <c r="U1977" s="9"/>
      <c r="V1977" s="9"/>
      <c r="W1977" s="9"/>
    </row>
    <row r="1978">
      <c r="A1978" s="123"/>
      <c r="B1978" s="5"/>
      <c r="C1978" s="116"/>
      <c r="D1978" s="9"/>
      <c r="E1978" s="9"/>
      <c r="F1978" s="9"/>
      <c r="G1978" s="9"/>
      <c r="H1978" s="9"/>
      <c r="I1978" s="9"/>
      <c r="J1978" s="9"/>
      <c r="K1978" s="9"/>
      <c r="L1978" s="9"/>
      <c r="M1978" s="9"/>
      <c r="N1978" s="9"/>
      <c r="O1978" s="9"/>
      <c r="P1978" s="9"/>
      <c r="Q1978" s="9"/>
      <c r="R1978" s="9"/>
      <c r="S1978" s="9"/>
      <c r="T1978" s="9"/>
      <c r="U1978" s="9"/>
      <c r="V1978" s="9"/>
      <c r="W1978" s="9"/>
    </row>
    <row r="1979">
      <c r="A1979" s="123"/>
      <c r="B1979" s="39"/>
      <c r="C1979" s="116"/>
      <c r="D1979" s="9"/>
      <c r="E1979" s="9"/>
      <c r="F1979" s="9"/>
      <c r="G1979" s="9"/>
      <c r="H1979" s="9"/>
      <c r="I1979" s="9"/>
      <c r="J1979" s="9"/>
      <c r="K1979" s="9"/>
      <c r="L1979" s="9"/>
      <c r="M1979" s="9"/>
      <c r="N1979" s="9"/>
      <c r="O1979" s="9"/>
      <c r="P1979" s="9"/>
      <c r="Q1979" s="9"/>
      <c r="R1979" s="9"/>
      <c r="S1979" s="9"/>
      <c r="T1979" s="9"/>
      <c r="U1979" s="9"/>
      <c r="V1979" s="9"/>
      <c r="W1979" s="9"/>
    </row>
    <row r="1980">
      <c r="A1980" s="123"/>
      <c r="B1980" s="39"/>
      <c r="C1980" s="116"/>
      <c r="D1980" s="9"/>
      <c r="E1980" s="9"/>
      <c r="F1980" s="9"/>
      <c r="G1980" s="9"/>
      <c r="H1980" s="9"/>
      <c r="I1980" s="9"/>
      <c r="J1980" s="9"/>
      <c r="K1980" s="9"/>
      <c r="L1980" s="9"/>
      <c r="M1980" s="9"/>
      <c r="N1980" s="9"/>
      <c r="O1980" s="9"/>
      <c r="P1980" s="9"/>
      <c r="Q1980" s="9"/>
      <c r="R1980" s="9"/>
      <c r="S1980" s="9"/>
      <c r="T1980" s="9"/>
      <c r="U1980" s="9"/>
      <c r="V1980" s="9"/>
      <c r="W1980" s="9"/>
    </row>
    <row r="1981">
      <c r="A1981" s="123"/>
      <c r="B1981" s="118"/>
      <c r="C1981" s="116"/>
      <c r="D1981" s="9"/>
      <c r="E1981" s="9"/>
      <c r="F1981" s="9"/>
      <c r="G1981" s="9"/>
      <c r="H1981" s="9"/>
      <c r="I1981" s="9"/>
      <c r="J1981" s="9"/>
      <c r="K1981" s="9"/>
      <c r="L1981" s="9"/>
      <c r="M1981" s="9"/>
      <c r="N1981" s="9"/>
      <c r="O1981" s="9"/>
      <c r="P1981" s="9"/>
      <c r="Q1981" s="9"/>
      <c r="R1981" s="9"/>
      <c r="S1981" s="9"/>
      <c r="T1981" s="9"/>
      <c r="U1981" s="9"/>
      <c r="V1981" s="9"/>
      <c r="W1981" s="9"/>
    </row>
    <row r="1982">
      <c r="A1982" s="123"/>
      <c r="B1982" s="118"/>
      <c r="C1982" s="116"/>
      <c r="D1982" s="9"/>
      <c r="E1982" s="9"/>
      <c r="F1982" s="9"/>
      <c r="G1982" s="9"/>
      <c r="H1982" s="9"/>
      <c r="I1982" s="9"/>
      <c r="J1982" s="9"/>
      <c r="K1982" s="9"/>
      <c r="L1982" s="9"/>
      <c r="M1982" s="9"/>
      <c r="N1982" s="9"/>
      <c r="O1982" s="9"/>
      <c r="P1982" s="9"/>
      <c r="Q1982" s="9"/>
      <c r="R1982" s="9"/>
      <c r="S1982" s="9"/>
      <c r="T1982" s="9"/>
      <c r="U1982" s="9"/>
      <c r="V1982" s="9"/>
      <c r="W1982" s="9"/>
    </row>
    <row r="1983">
      <c r="A1983" s="123"/>
      <c r="B1983" s="118"/>
      <c r="C1983" s="116"/>
      <c r="D1983" s="9"/>
      <c r="E1983" s="9"/>
      <c r="F1983" s="9"/>
      <c r="G1983" s="9"/>
      <c r="H1983" s="9"/>
      <c r="I1983" s="9"/>
      <c r="J1983" s="9"/>
      <c r="K1983" s="9"/>
      <c r="L1983" s="9"/>
      <c r="M1983" s="9"/>
      <c r="N1983" s="9"/>
      <c r="O1983" s="9"/>
      <c r="P1983" s="9"/>
      <c r="Q1983" s="9"/>
      <c r="R1983" s="9"/>
      <c r="S1983" s="9"/>
      <c r="T1983" s="9"/>
      <c r="U1983" s="9"/>
      <c r="V1983" s="9"/>
      <c r="W1983" s="9"/>
    </row>
    <row r="1984">
      <c r="A1984" s="123"/>
      <c r="B1984" s="118"/>
      <c r="C1984" s="116"/>
      <c r="D1984" s="9"/>
      <c r="E1984" s="9"/>
      <c r="F1984" s="9"/>
      <c r="G1984" s="9"/>
      <c r="H1984" s="9"/>
      <c r="I1984" s="9"/>
      <c r="J1984" s="9"/>
      <c r="K1984" s="9"/>
      <c r="L1984" s="9"/>
      <c r="M1984" s="9"/>
      <c r="N1984" s="9"/>
      <c r="O1984" s="9"/>
      <c r="P1984" s="9"/>
      <c r="Q1984" s="9"/>
      <c r="R1984" s="9"/>
      <c r="S1984" s="9"/>
      <c r="T1984" s="9"/>
      <c r="U1984" s="9"/>
      <c r="V1984" s="9"/>
      <c r="W1984" s="9"/>
    </row>
    <row r="1985">
      <c r="A1985" s="123"/>
      <c r="B1985" s="118"/>
      <c r="C1985" s="116"/>
      <c r="D1985" s="9"/>
      <c r="E1985" s="9"/>
      <c r="F1985" s="9"/>
      <c r="G1985" s="9"/>
      <c r="H1985" s="9"/>
      <c r="I1985" s="9"/>
      <c r="J1985" s="9"/>
      <c r="K1985" s="9"/>
      <c r="L1985" s="9"/>
      <c r="M1985" s="9"/>
      <c r="N1985" s="9"/>
      <c r="O1985" s="9"/>
      <c r="P1985" s="9"/>
      <c r="Q1985" s="9"/>
      <c r="R1985" s="9"/>
      <c r="S1985" s="9"/>
      <c r="T1985" s="9"/>
      <c r="U1985" s="9"/>
      <c r="V1985" s="9"/>
      <c r="W1985" s="9"/>
    </row>
    <row r="1986">
      <c r="A1986" s="123"/>
      <c r="B1986" s="118"/>
      <c r="C1986" s="116"/>
      <c r="D1986" s="9"/>
      <c r="E1986" s="9"/>
      <c r="F1986" s="9"/>
      <c r="G1986" s="9"/>
      <c r="H1986" s="9"/>
      <c r="I1986" s="9"/>
      <c r="J1986" s="9"/>
      <c r="K1986" s="9"/>
      <c r="L1986" s="9"/>
      <c r="M1986" s="9"/>
      <c r="N1986" s="9"/>
      <c r="O1986" s="9"/>
      <c r="P1986" s="9"/>
      <c r="Q1986" s="9"/>
      <c r="R1986" s="9"/>
      <c r="S1986" s="9"/>
      <c r="T1986" s="9"/>
      <c r="U1986" s="9"/>
      <c r="V1986" s="9"/>
      <c r="W1986" s="9"/>
    </row>
    <row r="1987">
      <c r="A1987" s="123"/>
      <c r="B1987" s="118"/>
      <c r="C1987" s="116"/>
      <c r="D1987" s="9"/>
      <c r="E1987" s="9"/>
      <c r="F1987" s="9"/>
      <c r="G1987" s="9"/>
      <c r="H1987" s="9"/>
      <c r="I1987" s="9"/>
      <c r="J1987" s="9"/>
      <c r="K1987" s="9"/>
      <c r="L1987" s="9"/>
      <c r="M1987" s="9"/>
      <c r="N1987" s="9"/>
      <c r="O1987" s="9"/>
      <c r="P1987" s="9"/>
      <c r="Q1987" s="9"/>
      <c r="R1987" s="9"/>
      <c r="S1987" s="9"/>
      <c r="T1987" s="9"/>
      <c r="U1987" s="9"/>
      <c r="V1987" s="9"/>
      <c r="W1987" s="9"/>
    </row>
    <row r="1988">
      <c r="A1988" s="123"/>
      <c r="B1988" s="118"/>
      <c r="C1988" s="116"/>
      <c r="D1988" s="9"/>
      <c r="E1988" s="9"/>
      <c r="F1988" s="9"/>
      <c r="G1988" s="9"/>
      <c r="H1988" s="9"/>
      <c r="I1988" s="9"/>
      <c r="J1988" s="9"/>
      <c r="K1988" s="9"/>
      <c r="L1988" s="9"/>
      <c r="M1988" s="9"/>
      <c r="N1988" s="9"/>
      <c r="O1988" s="9"/>
      <c r="P1988" s="9"/>
      <c r="Q1988" s="9"/>
      <c r="R1988" s="9"/>
      <c r="S1988" s="9"/>
      <c r="T1988" s="9"/>
      <c r="U1988" s="9"/>
      <c r="V1988" s="9"/>
      <c r="W1988" s="9"/>
    </row>
    <row r="1989">
      <c r="A1989" s="123"/>
      <c r="B1989" s="118"/>
      <c r="C1989" s="116"/>
      <c r="D1989" s="9"/>
      <c r="E1989" s="9"/>
      <c r="F1989" s="9"/>
      <c r="G1989" s="9"/>
      <c r="H1989" s="9"/>
      <c r="I1989" s="9"/>
      <c r="J1989" s="9"/>
      <c r="K1989" s="9"/>
      <c r="L1989" s="9"/>
      <c r="M1989" s="9"/>
      <c r="N1989" s="9"/>
      <c r="O1989" s="9"/>
      <c r="P1989" s="9"/>
      <c r="Q1989" s="9"/>
      <c r="R1989" s="9"/>
      <c r="S1989" s="9"/>
      <c r="T1989" s="9"/>
      <c r="U1989" s="9"/>
      <c r="V1989" s="9"/>
      <c r="W1989" s="9"/>
    </row>
    <row r="1990">
      <c r="A1990" s="123"/>
      <c r="B1990" s="118"/>
      <c r="C1990" s="116"/>
      <c r="D1990" s="9"/>
      <c r="E1990" s="9"/>
      <c r="F1990" s="9"/>
      <c r="G1990" s="9"/>
      <c r="H1990" s="9"/>
      <c r="I1990" s="9"/>
      <c r="J1990" s="9"/>
      <c r="K1990" s="9"/>
      <c r="L1990" s="9"/>
      <c r="M1990" s="9"/>
      <c r="N1990" s="9"/>
      <c r="O1990" s="9"/>
      <c r="P1990" s="9"/>
      <c r="Q1990" s="9"/>
      <c r="R1990" s="9"/>
      <c r="S1990" s="9"/>
      <c r="T1990" s="9"/>
      <c r="U1990" s="9"/>
      <c r="V1990" s="9"/>
      <c r="W1990" s="9"/>
    </row>
    <row r="1991">
      <c r="A1991" s="123"/>
      <c r="B1991" s="118"/>
      <c r="C1991" s="116"/>
      <c r="D1991" s="9"/>
      <c r="E1991" s="9"/>
      <c r="F1991" s="9"/>
      <c r="G1991" s="9"/>
      <c r="H1991" s="9"/>
      <c r="I1991" s="9"/>
      <c r="J1991" s="9"/>
      <c r="K1991" s="9"/>
      <c r="L1991" s="9"/>
      <c r="M1991" s="9"/>
      <c r="N1991" s="9"/>
      <c r="O1991" s="9"/>
      <c r="P1991" s="9"/>
      <c r="Q1991" s="9"/>
      <c r="R1991" s="9"/>
      <c r="S1991" s="9"/>
      <c r="T1991" s="9"/>
      <c r="U1991" s="9"/>
      <c r="V1991" s="9"/>
      <c r="W1991" s="9"/>
    </row>
    <row r="1992">
      <c r="A1992" s="123"/>
      <c r="B1992" s="118"/>
      <c r="C1992" s="116"/>
      <c r="D1992" s="9"/>
      <c r="E1992" s="9"/>
      <c r="F1992" s="9"/>
      <c r="G1992" s="9"/>
      <c r="H1992" s="9"/>
      <c r="I1992" s="9"/>
      <c r="J1992" s="9"/>
      <c r="K1992" s="9"/>
      <c r="L1992" s="9"/>
      <c r="M1992" s="9"/>
      <c r="N1992" s="9"/>
      <c r="O1992" s="9"/>
      <c r="P1992" s="9"/>
      <c r="Q1992" s="9"/>
      <c r="R1992" s="9"/>
      <c r="S1992" s="9"/>
      <c r="T1992" s="9"/>
      <c r="U1992" s="9"/>
      <c r="V1992" s="9"/>
      <c r="W1992" s="9"/>
    </row>
    <row r="1993">
      <c r="A1993" s="123"/>
      <c r="B1993" s="118"/>
      <c r="C1993" s="116"/>
      <c r="D1993" s="9"/>
      <c r="E1993" s="9"/>
      <c r="F1993" s="9"/>
      <c r="G1993" s="9"/>
      <c r="H1993" s="9"/>
      <c r="I1993" s="9"/>
      <c r="J1993" s="9"/>
      <c r="K1993" s="9"/>
      <c r="L1993" s="9"/>
      <c r="M1993" s="9"/>
      <c r="N1993" s="9"/>
      <c r="O1993" s="9"/>
      <c r="P1993" s="9"/>
      <c r="Q1993" s="9"/>
      <c r="R1993" s="9"/>
      <c r="S1993" s="9"/>
      <c r="T1993" s="9"/>
      <c r="U1993" s="9"/>
      <c r="V1993" s="9"/>
      <c r="W1993" s="9"/>
    </row>
    <row r="1994">
      <c r="A1994" s="123"/>
      <c r="B1994" s="118"/>
      <c r="C1994" s="116"/>
      <c r="D1994" s="9"/>
      <c r="E1994" s="9"/>
      <c r="F1994" s="9"/>
      <c r="G1994" s="9"/>
      <c r="H1994" s="9"/>
      <c r="I1994" s="9"/>
      <c r="J1994" s="9"/>
      <c r="K1994" s="9"/>
      <c r="L1994" s="9"/>
      <c r="M1994" s="9"/>
      <c r="N1994" s="9"/>
      <c r="O1994" s="9"/>
      <c r="P1994" s="9"/>
      <c r="Q1994" s="9"/>
      <c r="R1994" s="9"/>
      <c r="S1994" s="9"/>
      <c r="T1994" s="9"/>
      <c r="U1994" s="9"/>
      <c r="V1994" s="9"/>
      <c r="W1994" s="9"/>
    </row>
    <row r="1995">
      <c r="A1995" s="123"/>
      <c r="B1995" s="118"/>
      <c r="C1995" s="116"/>
      <c r="D1995" s="9"/>
      <c r="E1995" s="9"/>
      <c r="F1995" s="9"/>
      <c r="G1995" s="9"/>
      <c r="H1995" s="9"/>
      <c r="I1995" s="9"/>
      <c r="J1995" s="9"/>
      <c r="K1995" s="9"/>
      <c r="L1995" s="9"/>
      <c r="M1995" s="9"/>
      <c r="N1995" s="9"/>
      <c r="O1995" s="9"/>
      <c r="P1995" s="9"/>
      <c r="Q1995" s="9"/>
      <c r="R1995" s="9"/>
      <c r="S1995" s="9"/>
      <c r="T1995" s="9"/>
      <c r="U1995" s="9"/>
      <c r="V1995" s="9"/>
      <c r="W1995" s="9"/>
    </row>
    <row r="1996">
      <c r="A1996" s="123"/>
      <c r="B1996" s="118"/>
      <c r="C1996" s="116"/>
      <c r="D1996" s="9"/>
      <c r="E1996" s="9"/>
      <c r="F1996" s="9"/>
      <c r="G1996" s="9"/>
      <c r="H1996" s="9"/>
      <c r="I1996" s="9"/>
      <c r="J1996" s="9"/>
      <c r="K1996" s="9"/>
      <c r="L1996" s="9"/>
      <c r="M1996" s="9"/>
      <c r="N1996" s="9"/>
      <c r="O1996" s="9"/>
      <c r="P1996" s="9"/>
      <c r="Q1996" s="9"/>
      <c r="R1996" s="9"/>
      <c r="S1996" s="9"/>
      <c r="T1996" s="9"/>
      <c r="U1996" s="9"/>
      <c r="V1996" s="9"/>
      <c r="W1996" s="9"/>
    </row>
    <row r="1997">
      <c r="A1997" s="123"/>
      <c r="B1997" s="118"/>
      <c r="C1997" s="116"/>
      <c r="D1997" s="9"/>
      <c r="E1997" s="9"/>
      <c r="F1997" s="9"/>
      <c r="G1997" s="9"/>
      <c r="H1997" s="9"/>
      <c r="I1997" s="9"/>
      <c r="J1997" s="9"/>
      <c r="K1997" s="9"/>
      <c r="L1997" s="9"/>
      <c r="M1997" s="9"/>
      <c r="N1997" s="9"/>
      <c r="O1997" s="9"/>
      <c r="P1997" s="9"/>
      <c r="Q1997" s="9"/>
      <c r="R1997" s="9"/>
      <c r="S1997" s="9"/>
      <c r="T1997" s="9"/>
      <c r="U1997" s="9"/>
      <c r="V1997" s="9"/>
      <c r="W1997" s="9"/>
    </row>
    <row r="1998">
      <c r="A1998" s="123"/>
      <c r="B1998" s="118"/>
      <c r="C1998" s="116"/>
      <c r="D1998" s="9"/>
      <c r="E1998" s="9"/>
      <c r="F1998" s="9"/>
      <c r="G1998" s="9"/>
      <c r="H1998" s="9"/>
      <c r="I1998" s="9"/>
      <c r="J1998" s="9"/>
      <c r="K1998" s="9"/>
      <c r="L1998" s="9"/>
      <c r="M1998" s="9"/>
      <c r="N1998" s="9"/>
      <c r="O1998" s="9"/>
      <c r="P1998" s="9"/>
      <c r="Q1998" s="9"/>
      <c r="R1998" s="9"/>
      <c r="S1998" s="9"/>
      <c r="T1998" s="9"/>
      <c r="U1998" s="9"/>
      <c r="V1998" s="9"/>
      <c r="W1998" s="9"/>
    </row>
    <row r="1999">
      <c r="A1999" s="123"/>
      <c r="B1999" s="118"/>
      <c r="C1999" s="116"/>
      <c r="D1999" s="9"/>
      <c r="E1999" s="9"/>
      <c r="F1999" s="9"/>
      <c r="G1999" s="9"/>
      <c r="H1999" s="9"/>
      <c r="I1999" s="9"/>
      <c r="J1999" s="9"/>
      <c r="K1999" s="9"/>
      <c r="L1999" s="9"/>
      <c r="M1999" s="9"/>
      <c r="N1999" s="9"/>
      <c r="O1999" s="9"/>
      <c r="P1999" s="9"/>
      <c r="Q1999" s="9"/>
      <c r="R1999" s="9"/>
      <c r="S1999" s="9"/>
      <c r="T1999" s="9"/>
      <c r="U1999" s="9"/>
      <c r="V1999" s="9"/>
      <c r="W1999" s="9"/>
    </row>
    <row r="2000">
      <c r="A2000" s="123"/>
      <c r="B2000" s="118"/>
      <c r="C2000" s="116"/>
      <c r="D2000" s="9"/>
      <c r="E2000" s="9"/>
      <c r="F2000" s="9"/>
      <c r="G2000" s="9"/>
      <c r="H2000" s="9"/>
      <c r="I2000" s="9"/>
      <c r="J2000" s="9"/>
      <c r="K2000" s="9"/>
      <c r="L2000" s="9"/>
      <c r="M2000" s="9"/>
      <c r="N2000" s="9"/>
      <c r="O2000" s="9"/>
      <c r="P2000" s="9"/>
      <c r="Q2000" s="9"/>
      <c r="R2000" s="9"/>
      <c r="S2000" s="9"/>
      <c r="T2000" s="9"/>
      <c r="U2000" s="9"/>
      <c r="V2000" s="9"/>
      <c r="W2000" s="9"/>
    </row>
    <row r="2001">
      <c r="A2001" s="123"/>
      <c r="B2001" s="118"/>
      <c r="C2001" s="116"/>
      <c r="D2001" s="9"/>
      <c r="E2001" s="9"/>
      <c r="F2001" s="9"/>
      <c r="G2001" s="9"/>
      <c r="H2001" s="9"/>
      <c r="I2001" s="9"/>
      <c r="J2001" s="9"/>
      <c r="K2001" s="9"/>
      <c r="L2001" s="9"/>
      <c r="M2001" s="9"/>
      <c r="N2001" s="9"/>
      <c r="O2001" s="9"/>
      <c r="P2001" s="9"/>
      <c r="Q2001" s="9"/>
      <c r="R2001" s="9"/>
      <c r="S2001" s="9"/>
      <c r="T2001" s="9"/>
      <c r="U2001" s="9"/>
      <c r="V2001" s="9"/>
      <c r="W2001" s="9"/>
    </row>
    <row r="2002">
      <c r="A2002" s="123"/>
      <c r="B2002" s="118"/>
      <c r="C2002" s="116"/>
      <c r="D2002" s="9"/>
      <c r="E2002" s="9"/>
      <c r="F2002" s="9"/>
      <c r="G2002" s="9"/>
      <c r="H2002" s="9"/>
      <c r="I2002" s="9"/>
      <c r="J2002" s="9"/>
      <c r="K2002" s="9"/>
      <c r="L2002" s="9"/>
      <c r="M2002" s="9"/>
      <c r="N2002" s="9"/>
      <c r="O2002" s="9"/>
      <c r="P2002" s="9"/>
      <c r="Q2002" s="9"/>
      <c r="R2002" s="9"/>
      <c r="S2002" s="9"/>
      <c r="T2002" s="9"/>
      <c r="U2002" s="9"/>
      <c r="V2002" s="9"/>
      <c r="W2002" s="9"/>
    </row>
    <row r="2003">
      <c r="A2003" s="123"/>
      <c r="B2003" s="118"/>
      <c r="C2003" s="116"/>
      <c r="D2003" s="9"/>
      <c r="E2003" s="9"/>
      <c r="F2003" s="9"/>
      <c r="G2003" s="9"/>
      <c r="H2003" s="9"/>
      <c r="I2003" s="9"/>
      <c r="J2003" s="9"/>
      <c r="K2003" s="9"/>
      <c r="L2003" s="9"/>
      <c r="M2003" s="9"/>
      <c r="N2003" s="9"/>
      <c r="O2003" s="9"/>
      <c r="P2003" s="9"/>
      <c r="Q2003" s="9"/>
      <c r="R2003" s="9"/>
      <c r="S2003" s="9"/>
      <c r="T2003" s="9"/>
      <c r="U2003" s="9"/>
      <c r="V2003" s="9"/>
      <c r="W2003" s="9"/>
    </row>
    <row r="2004">
      <c r="A2004" s="123"/>
      <c r="B2004" s="118"/>
      <c r="C2004" s="116"/>
      <c r="D2004" s="9"/>
      <c r="E2004" s="9"/>
      <c r="F2004" s="9"/>
      <c r="G2004" s="9"/>
      <c r="H2004" s="9"/>
      <c r="I2004" s="9"/>
      <c r="J2004" s="9"/>
      <c r="K2004" s="9"/>
      <c r="L2004" s="9"/>
      <c r="M2004" s="9"/>
      <c r="N2004" s="9"/>
      <c r="O2004" s="9"/>
      <c r="P2004" s="9"/>
      <c r="Q2004" s="9"/>
      <c r="R2004" s="9"/>
      <c r="S2004" s="9"/>
      <c r="T2004" s="9"/>
      <c r="U2004" s="9"/>
      <c r="V2004" s="9"/>
      <c r="W2004" s="9"/>
    </row>
    <row r="2005">
      <c r="A2005" s="123"/>
      <c r="B2005" s="118"/>
      <c r="C2005" s="116"/>
      <c r="D2005" s="9"/>
      <c r="E2005" s="9"/>
      <c r="F2005" s="9"/>
      <c r="G2005" s="9"/>
      <c r="H2005" s="9"/>
      <c r="I2005" s="9"/>
      <c r="J2005" s="9"/>
      <c r="K2005" s="9"/>
      <c r="L2005" s="9"/>
      <c r="M2005" s="9"/>
      <c r="N2005" s="9"/>
      <c r="O2005" s="9"/>
      <c r="P2005" s="9"/>
      <c r="Q2005" s="9"/>
      <c r="R2005" s="9"/>
      <c r="S2005" s="9"/>
      <c r="T2005" s="9"/>
      <c r="U2005" s="9"/>
      <c r="V2005" s="9"/>
      <c r="W2005" s="9"/>
    </row>
    <row r="2006">
      <c r="A2006" s="123"/>
      <c r="B2006" s="118"/>
      <c r="C2006" s="116"/>
      <c r="D2006" s="9"/>
      <c r="E2006" s="9"/>
      <c r="F2006" s="9"/>
      <c r="G2006" s="9"/>
      <c r="H2006" s="9"/>
      <c r="I2006" s="9"/>
      <c r="J2006" s="9"/>
      <c r="K2006" s="9"/>
      <c r="L2006" s="9"/>
      <c r="M2006" s="9"/>
      <c r="N2006" s="9"/>
      <c r="O2006" s="9"/>
      <c r="P2006" s="9"/>
      <c r="Q2006" s="9"/>
      <c r="R2006" s="9"/>
      <c r="S2006" s="9"/>
      <c r="T2006" s="9"/>
      <c r="U2006" s="9"/>
      <c r="V2006" s="9"/>
      <c r="W2006" s="9"/>
    </row>
    <row r="2007">
      <c r="A2007" s="123"/>
      <c r="B2007" s="118"/>
      <c r="C2007" s="116"/>
      <c r="D2007" s="9"/>
      <c r="E2007" s="9"/>
      <c r="F2007" s="9"/>
      <c r="G2007" s="9"/>
      <c r="H2007" s="9"/>
      <c r="I2007" s="9"/>
      <c r="J2007" s="9"/>
      <c r="K2007" s="9"/>
      <c r="L2007" s="9"/>
      <c r="M2007" s="9"/>
      <c r="N2007" s="9"/>
      <c r="O2007" s="9"/>
      <c r="P2007" s="9"/>
      <c r="Q2007" s="9"/>
      <c r="R2007" s="9"/>
      <c r="S2007" s="9"/>
      <c r="T2007" s="9"/>
      <c r="U2007" s="9"/>
      <c r="V2007" s="9"/>
      <c r="W2007" s="9"/>
    </row>
    <row r="2008">
      <c r="A2008" s="123"/>
      <c r="B2008" s="118"/>
      <c r="C2008" s="116"/>
      <c r="D2008" s="9"/>
      <c r="E2008" s="9"/>
      <c r="F2008" s="9"/>
      <c r="G2008" s="9"/>
      <c r="H2008" s="9"/>
      <c r="I2008" s="9"/>
      <c r="J2008" s="9"/>
      <c r="K2008" s="9"/>
      <c r="L2008" s="9"/>
      <c r="M2008" s="9"/>
      <c r="N2008" s="9"/>
      <c r="O2008" s="9"/>
      <c r="P2008" s="9"/>
      <c r="Q2008" s="9"/>
      <c r="R2008" s="9"/>
      <c r="S2008" s="9"/>
      <c r="T2008" s="9"/>
      <c r="U2008" s="9"/>
      <c r="V2008" s="9"/>
      <c r="W2008" s="9"/>
    </row>
    <row r="2009">
      <c r="A2009" s="123"/>
      <c r="B2009" s="118"/>
      <c r="C2009" s="116"/>
      <c r="D2009" s="9"/>
      <c r="E2009" s="9"/>
      <c r="F2009" s="9"/>
      <c r="G2009" s="9"/>
      <c r="H2009" s="9"/>
      <c r="I2009" s="9"/>
      <c r="J2009" s="9"/>
      <c r="K2009" s="9"/>
      <c r="L2009" s="9"/>
      <c r="M2009" s="9"/>
      <c r="N2009" s="9"/>
      <c r="O2009" s="9"/>
      <c r="P2009" s="9"/>
      <c r="Q2009" s="9"/>
      <c r="R2009" s="9"/>
      <c r="S2009" s="9"/>
      <c r="T2009" s="9"/>
      <c r="U2009" s="9"/>
      <c r="V2009" s="9"/>
      <c r="W2009" s="9"/>
    </row>
    <row r="2010">
      <c r="A2010" s="123"/>
      <c r="B2010" s="118"/>
      <c r="C2010" s="116"/>
      <c r="D2010" s="9"/>
      <c r="E2010" s="9"/>
      <c r="F2010" s="9"/>
      <c r="G2010" s="9"/>
      <c r="H2010" s="9"/>
      <c r="I2010" s="9"/>
      <c r="J2010" s="9"/>
      <c r="K2010" s="9"/>
      <c r="L2010" s="9"/>
      <c r="M2010" s="9"/>
      <c r="N2010" s="9"/>
      <c r="O2010" s="9"/>
      <c r="P2010" s="9"/>
      <c r="Q2010" s="9"/>
      <c r="R2010" s="9"/>
      <c r="S2010" s="9"/>
      <c r="T2010" s="9"/>
      <c r="U2010" s="9"/>
      <c r="V2010" s="9"/>
      <c r="W2010" s="9"/>
    </row>
    <row r="2011">
      <c r="A2011" s="123"/>
      <c r="B2011" s="118"/>
      <c r="C2011" s="116"/>
      <c r="D2011" s="9"/>
      <c r="E2011" s="9"/>
      <c r="F2011" s="9"/>
      <c r="G2011" s="9"/>
      <c r="H2011" s="9"/>
      <c r="I2011" s="9"/>
      <c r="J2011" s="9"/>
      <c r="K2011" s="9"/>
      <c r="L2011" s="9"/>
      <c r="M2011" s="9"/>
      <c r="N2011" s="9"/>
      <c r="O2011" s="9"/>
      <c r="P2011" s="9"/>
      <c r="Q2011" s="9"/>
      <c r="R2011" s="9"/>
      <c r="S2011" s="9"/>
      <c r="T2011" s="9"/>
      <c r="U2011" s="9"/>
      <c r="V2011" s="9"/>
      <c r="W2011" s="9"/>
    </row>
    <row r="2012">
      <c r="A2012" s="123"/>
      <c r="B2012" s="118"/>
      <c r="C2012" s="116"/>
      <c r="D2012" s="9"/>
      <c r="E2012" s="9"/>
      <c r="F2012" s="9"/>
      <c r="G2012" s="9"/>
      <c r="H2012" s="9"/>
      <c r="I2012" s="9"/>
      <c r="J2012" s="9"/>
      <c r="K2012" s="9"/>
      <c r="L2012" s="9"/>
      <c r="M2012" s="9"/>
      <c r="N2012" s="9"/>
      <c r="O2012" s="9"/>
      <c r="P2012" s="9"/>
      <c r="Q2012" s="9"/>
      <c r="R2012" s="9"/>
      <c r="S2012" s="9"/>
      <c r="T2012" s="9"/>
      <c r="U2012" s="9"/>
      <c r="V2012" s="9"/>
      <c r="W2012" s="9"/>
    </row>
    <row r="2013">
      <c r="A2013" s="123"/>
      <c r="B2013" s="118"/>
      <c r="C2013" s="116"/>
      <c r="D2013" s="9"/>
      <c r="E2013" s="9"/>
      <c r="F2013" s="9"/>
      <c r="G2013" s="9"/>
      <c r="H2013" s="9"/>
      <c r="I2013" s="9"/>
      <c r="J2013" s="9"/>
      <c r="K2013" s="9"/>
      <c r="L2013" s="9"/>
      <c r="M2013" s="9"/>
      <c r="N2013" s="9"/>
      <c r="O2013" s="9"/>
      <c r="P2013" s="9"/>
      <c r="Q2013" s="9"/>
      <c r="R2013" s="9"/>
      <c r="S2013" s="9"/>
      <c r="T2013" s="9"/>
      <c r="U2013" s="9"/>
      <c r="V2013" s="9"/>
      <c r="W2013" s="9"/>
    </row>
    <row r="2014">
      <c r="A2014" s="123"/>
      <c r="B2014" s="118"/>
      <c r="C2014" s="116"/>
      <c r="D2014" s="9"/>
      <c r="E2014" s="9"/>
      <c r="F2014" s="9"/>
      <c r="G2014" s="9"/>
      <c r="H2014" s="9"/>
      <c r="I2014" s="9"/>
      <c r="J2014" s="9"/>
      <c r="K2014" s="9"/>
      <c r="L2014" s="9"/>
      <c r="M2014" s="9"/>
      <c r="N2014" s="9"/>
      <c r="O2014" s="9"/>
      <c r="P2014" s="9"/>
      <c r="Q2014" s="9"/>
      <c r="R2014" s="9"/>
      <c r="S2014" s="9"/>
      <c r="T2014" s="9"/>
      <c r="U2014" s="9"/>
      <c r="V2014" s="9"/>
      <c r="W2014" s="9"/>
    </row>
    <row r="2015">
      <c r="A2015" s="123"/>
      <c r="B2015" s="118"/>
      <c r="C2015" s="116"/>
      <c r="D2015" s="9"/>
      <c r="E2015" s="9"/>
      <c r="F2015" s="9"/>
      <c r="G2015" s="9"/>
      <c r="H2015" s="9"/>
      <c r="I2015" s="9"/>
      <c r="J2015" s="9"/>
      <c r="K2015" s="9"/>
      <c r="L2015" s="9"/>
      <c r="M2015" s="9"/>
      <c r="N2015" s="9"/>
      <c r="O2015" s="9"/>
      <c r="P2015" s="9"/>
      <c r="Q2015" s="9"/>
      <c r="R2015" s="9"/>
      <c r="S2015" s="9"/>
      <c r="T2015" s="9"/>
      <c r="U2015" s="9"/>
      <c r="V2015" s="9"/>
      <c r="W2015" s="9"/>
    </row>
    <row r="2016">
      <c r="A2016" s="123"/>
      <c r="B2016" s="118"/>
      <c r="C2016" s="116"/>
      <c r="D2016" s="9"/>
      <c r="E2016" s="9"/>
      <c r="F2016" s="9"/>
      <c r="G2016" s="9"/>
      <c r="H2016" s="9"/>
      <c r="I2016" s="9"/>
      <c r="J2016" s="9"/>
      <c r="K2016" s="9"/>
      <c r="L2016" s="9"/>
      <c r="M2016" s="9"/>
      <c r="N2016" s="9"/>
      <c r="O2016" s="9"/>
      <c r="P2016" s="9"/>
      <c r="Q2016" s="9"/>
      <c r="R2016" s="9"/>
      <c r="S2016" s="9"/>
      <c r="T2016" s="9"/>
      <c r="U2016" s="9"/>
      <c r="V2016" s="9"/>
      <c r="W2016" s="9"/>
    </row>
    <row r="2017">
      <c r="A2017" s="123"/>
      <c r="B2017" s="118"/>
      <c r="C2017" s="116"/>
      <c r="D2017" s="9"/>
      <c r="E2017" s="9"/>
      <c r="F2017" s="9"/>
      <c r="G2017" s="9"/>
      <c r="H2017" s="9"/>
      <c r="I2017" s="9"/>
      <c r="J2017" s="9"/>
      <c r="K2017" s="9"/>
      <c r="L2017" s="9"/>
      <c r="M2017" s="9"/>
      <c r="N2017" s="9"/>
      <c r="O2017" s="9"/>
      <c r="P2017" s="9"/>
      <c r="Q2017" s="9"/>
      <c r="R2017" s="9"/>
      <c r="S2017" s="9"/>
      <c r="T2017" s="9"/>
      <c r="U2017" s="9"/>
      <c r="V2017" s="9"/>
      <c r="W2017" s="9"/>
    </row>
    <row r="2018">
      <c r="A2018" s="123"/>
      <c r="B2018" s="118"/>
      <c r="C2018" s="116"/>
      <c r="D2018" s="9"/>
      <c r="E2018" s="9"/>
      <c r="F2018" s="9"/>
      <c r="G2018" s="9"/>
      <c r="H2018" s="9"/>
      <c r="I2018" s="9"/>
      <c r="J2018" s="9"/>
      <c r="K2018" s="9"/>
      <c r="L2018" s="9"/>
      <c r="M2018" s="9"/>
      <c r="N2018" s="9"/>
      <c r="O2018" s="9"/>
      <c r="P2018" s="9"/>
      <c r="Q2018" s="9"/>
      <c r="R2018" s="9"/>
      <c r="S2018" s="9"/>
      <c r="T2018" s="9"/>
      <c r="U2018" s="9"/>
      <c r="V2018" s="9"/>
      <c r="W2018" s="9"/>
    </row>
    <row r="2019">
      <c r="A2019" s="123"/>
      <c r="B2019" s="118"/>
      <c r="C2019" s="116"/>
      <c r="D2019" s="9"/>
      <c r="E2019" s="9"/>
      <c r="F2019" s="9"/>
      <c r="G2019" s="9"/>
      <c r="H2019" s="9"/>
      <c r="I2019" s="9"/>
      <c r="J2019" s="9"/>
      <c r="K2019" s="9"/>
      <c r="L2019" s="9"/>
      <c r="M2019" s="9"/>
      <c r="N2019" s="9"/>
      <c r="O2019" s="9"/>
      <c r="P2019" s="9"/>
      <c r="Q2019" s="9"/>
      <c r="R2019" s="9"/>
      <c r="S2019" s="9"/>
      <c r="T2019" s="9"/>
      <c r="U2019" s="9"/>
      <c r="V2019" s="9"/>
      <c r="W2019" s="9"/>
    </row>
    <row r="2020">
      <c r="A2020" s="123"/>
      <c r="B2020" s="129"/>
      <c r="C2020" s="125"/>
      <c r="D2020" s="9"/>
      <c r="E2020" s="9"/>
      <c r="F2020" s="9"/>
      <c r="G2020" s="9"/>
      <c r="H2020" s="9"/>
      <c r="I2020" s="9"/>
      <c r="J2020" s="9"/>
      <c r="K2020" s="9"/>
      <c r="L2020" s="9"/>
      <c r="M2020" s="9"/>
      <c r="N2020" s="9"/>
      <c r="O2020" s="9"/>
      <c r="P2020" s="9"/>
      <c r="Q2020" s="9"/>
      <c r="R2020" s="9"/>
      <c r="S2020" s="9"/>
      <c r="T2020" s="9"/>
      <c r="U2020" s="9"/>
      <c r="V2020" s="9"/>
      <c r="W2020" s="9"/>
    </row>
    <row r="2021">
      <c r="A2021" s="123"/>
      <c r="B2021" s="118"/>
      <c r="C2021" s="116"/>
      <c r="D2021" s="9"/>
      <c r="E2021" s="9"/>
      <c r="F2021" s="9"/>
      <c r="G2021" s="9"/>
      <c r="H2021" s="9"/>
      <c r="I2021" s="9"/>
      <c r="J2021" s="9"/>
      <c r="K2021" s="9"/>
      <c r="L2021" s="9"/>
      <c r="M2021" s="9"/>
      <c r="N2021" s="9"/>
      <c r="O2021" s="9"/>
      <c r="P2021" s="9"/>
      <c r="Q2021" s="9"/>
      <c r="R2021" s="9"/>
      <c r="S2021" s="9"/>
      <c r="T2021" s="9"/>
      <c r="U2021" s="9"/>
      <c r="V2021" s="9"/>
      <c r="W2021" s="9"/>
    </row>
    <row r="2022">
      <c r="A2022" s="123"/>
      <c r="B2022" s="118"/>
      <c r="C2022" s="116"/>
      <c r="D2022" s="9"/>
      <c r="E2022" s="9"/>
      <c r="F2022" s="9"/>
      <c r="G2022" s="9"/>
      <c r="H2022" s="9"/>
      <c r="I2022" s="9"/>
      <c r="J2022" s="9"/>
      <c r="K2022" s="9"/>
      <c r="L2022" s="9"/>
      <c r="M2022" s="9"/>
      <c r="N2022" s="9"/>
      <c r="O2022" s="9"/>
      <c r="P2022" s="9"/>
      <c r="Q2022" s="9"/>
      <c r="R2022" s="9"/>
      <c r="S2022" s="9"/>
      <c r="T2022" s="9"/>
      <c r="U2022" s="9"/>
      <c r="V2022" s="9"/>
      <c r="W2022" s="9"/>
    </row>
    <row r="2023">
      <c r="A2023" s="123"/>
      <c r="B2023" s="118"/>
      <c r="C2023" s="116"/>
      <c r="D2023" s="9"/>
      <c r="E2023" s="9"/>
      <c r="F2023" s="9"/>
      <c r="G2023" s="9"/>
      <c r="H2023" s="9"/>
      <c r="I2023" s="9"/>
      <c r="J2023" s="9"/>
      <c r="K2023" s="9"/>
      <c r="L2023" s="9"/>
      <c r="M2023" s="9"/>
      <c r="N2023" s="9"/>
      <c r="O2023" s="9"/>
      <c r="P2023" s="9"/>
      <c r="Q2023" s="9"/>
      <c r="R2023" s="9"/>
      <c r="S2023" s="9"/>
      <c r="T2023" s="9"/>
      <c r="U2023" s="9"/>
      <c r="V2023" s="9"/>
      <c r="W2023" s="9"/>
    </row>
    <row r="2024">
      <c r="A2024" s="123"/>
      <c r="B2024" s="118"/>
      <c r="C2024" s="116"/>
      <c r="D2024" s="9"/>
      <c r="E2024" s="9"/>
      <c r="F2024" s="9"/>
      <c r="G2024" s="9"/>
      <c r="H2024" s="9"/>
      <c r="I2024" s="9"/>
      <c r="J2024" s="9"/>
      <c r="K2024" s="9"/>
      <c r="L2024" s="9"/>
      <c r="M2024" s="9"/>
      <c r="N2024" s="9"/>
      <c r="O2024" s="9"/>
      <c r="P2024" s="9"/>
      <c r="Q2024" s="9"/>
      <c r="R2024" s="9"/>
      <c r="S2024" s="9"/>
      <c r="T2024" s="9"/>
      <c r="U2024" s="9"/>
      <c r="V2024" s="9"/>
      <c r="W2024" s="9"/>
    </row>
    <row r="2025">
      <c r="A2025" s="124"/>
      <c r="B2025" s="118"/>
      <c r="C2025" s="116"/>
      <c r="D2025" s="9"/>
      <c r="E2025" s="9"/>
      <c r="F2025" s="9"/>
      <c r="G2025" s="9"/>
      <c r="H2025" s="9"/>
      <c r="I2025" s="9"/>
      <c r="J2025" s="9"/>
      <c r="K2025" s="9"/>
      <c r="L2025" s="9"/>
      <c r="M2025" s="9"/>
      <c r="N2025" s="9"/>
      <c r="O2025" s="9"/>
      <c r="P2025" s="9"/>
      <c r="Q2025" s="9"/>
      <c r="R2025" s="9"/>
      <c r="S2025" s="9"/>
      <c r="T2025" s="9"/>
      <c r="U2025" s="9"/>
      <c r="V2025" s="9"/>
      <c r="W2025" s="9"/>
    </row>
    <row r="2026">
      <c r="A2026" s="123"/>
      <c r="B2026" s="118"/>
      <c r="C2026" s="116"/>
      <c r="D2026" s="79"/>
      <c r="E2026" s="79"/>
      <c r="F2026" s="79"/>
      <c r="G2026" s="79"/>
      <c r="H2026" s="79"/>
      <c r="I2026" s="79"/>
      <c r="J2026" s="79"/>
      <c r="K2026" s="79"/>
      <c r="L2026" s="79"/>
      <c r="M2026" s="79"/>
      <c r="N2026" s="79"/>
      <c r="O2026" s="79"/>
      <c r="P2026" s="79"/>
      <c r="Q2026" s="79"/>
      <c r="R2026" s="79"/>
      <c r="S2026" s="79"/>
      <c r="T2026" s="79"/>
      <c r="U2026" s="79"/>
      <c r="V2026" s="79"/>
      <c r="W2026" s="79"/>
    </row>
    <row r="2027">
      <c r="A2027" s="123"/>
      <c r="B2027" s="118"/>
      <c r="C2027" s="116"/>
      <c r="D2027" s="9"/>
      <c r="E2027" s="9"/>
      <c r="F2027" s="9"/>
      <c r="G2027" s="9"/>
      <c r="H2027" s="9"/>
      <c r="I2027" s="9"/>
      <c r="J2027" s="9"/>
      <c r="K2027" s="9"/>
      <c r="L2027" s="9"/>
      <c r="M2027" s="9"/>
      <c r="N2027" s="9"/>
      <c r="O2027" s="9"/>
      <c r="P2027" s="9"/>
      <c r="Q2027" s="9"/>
      <c r="R2027" s="9"/>
      <c r="S2027" s="9"/>
      <c r="T2027" s="9"/>
      <c r="U2027" s="9"/>
      <c r="V2027" s="9"/>
      <c r="W2027" s="9"/>
    </row>
    <row r="2028">
      <c r="A2028" s="123"/>
      <c r="B2028" s="118"/>
      <c r="C2028" s="116"/>
      <c r="D2028" s="9"/>
      <c r="E2028" s="9"/>
      <c r="F2028" s="9"/>
      <c r="G2028" s="9"/>
      <c r="H2028" s="9"/>
      <c r="I2028" s="9"/>
      <c r="J2028" s="9"/>
      <c r="K2028" s="9"/>
      <c r="L2028" s="9"/>
      <c r="M2028" s="9"/>
      <c r="N2028" s="9"/>
      <c r="O2028" s="9"/>
      <c r="P2028" s="9"/>
      <c r="Q2028" s="9"/>
      <c r="R2028" s="9"/>
      <c r="S2028" s="9"/>
      <c r="T2028" s="9"/>
      <c r="U2028" s="9"/>
      <c r="V2028" s="9"/>
      <c r="W2028" s="9"/>
    </row>
    <row r="2029">
      <c r="A2029" s="123"/>
      <c r="B2029" s="118"/>
      <c r="C2029" s="116"/>
      <c r="D2029" s="9"/>
      <c r="E2029" s="9"/>
      <c r="F2029" s="9"/>
      <c r="G2029" s="9"/>
      <c r="H2029" s="9"/>
      <c r="I2029" s="9"/>
      <c r="J2029" s="9"/>
      <c r="K2029" s="9"/>
      <c r="L2029" s="9"/>
      <c r="M2029" s="9"/>
      <c r="N2029" s="9"/>
      <c r="O2029" s="9"/>
      <c r="P2029" s="9"/>
      <c r="Q2029" s="9"/>
      <c r="R2029" s="9"/>
      <c r="S2029" s="9"/>
      <c r="T2029" s="9"/>
      <c r="U2029" s="9"/>
      <c r="V2029" s="9"/>
      <c r="W2029" s="9"/>
    </row>
    <row r="2030">
      <c r="A2030" s="123"/>
      <c r="B2030" s="118"/>
      <c r="C2030" s="116"/>
      <c r="D2030" s="9"/>
      <c r="E2030" s="9"/>
      <c r="F2030" s="9"/>
      <c r="G2030" s="9"/>
      <c r="H2030" s="9"/>
      <c r="I2030" s="9"/>
      <c r="J2030" s="9"/>
      <c r="K2030" s="9"/>
      <c r="L2030" s="9"/>
      <c r="M2030" s="9"/>
      <c r="N2030" s="9"/>
      <c r="O2030" s="9"/>
      <c r="P2030" s="9"/>
      <c r="Q2030" s="9"/>
      <c r="R2030" s="9"/>
      <c r="S2030" s="9"/>
      <c r="T2030" s="9"/>
      <c r="U2030" s="9"/>
      <c r="V2030" s="9"/>
      <c r="W2030" s="9"/>
    </row>
    <row r="2031">
      <c r="A2031" s="123"/>
      <c r="B2031" s="118"/>
      <c r="C2031" s="116"/>
      <c r="D2031" s="9"/>
      <c r="E2031" s="9"/>
      <c r="F2031" s="9"/>
      <c r="G2031" s="9"/>
      <c r="H2031" s="9"/>
      <c r="I2031" s="9"/>
      <c r="J2031" s="9"/>
      <c r="K2031" s="9"/>
      <c r="L2031" s="9"/>
      <c r="M2031" s="9"/>
      <c r="N2031" s="9"/>
      <c r="O2031" s="9"/>
      <c r="P2031" s="9"/>
      <c r="Q2031" s="9"/>
      <c r="R2031" s="9"/>
      <c r="S2031" s="9"/>
      <c r="T2031" s="9"/>
      <c r="U2031" s="9"/>
      <c r="V2031" s="9"/>
      <c r="W2031" s="9"/>
    </row>
    <row r="2032">
      <c r="A2032" s="123"/>
      <c r="B2032" s="118"/>
      <c r="C2032" s="116"/>
      <c r="D2032" s="9"/>
      <c r="E2032" s="9"/>
      <c r="F2032" s="9"/>
      <c r="G2032" s="9"/>
      <c r="H2032" s="9"/>
      <c r="I2032" s="9"/>
      <c r="J2032" s="9"/>
      <c r="K2032" s="9"/>
      <c r="L2032" s="9"/>
      <c r="M2032" s="9"/>
      <c r="N2032" s="9"/>
      <c r="O2032" s="9"/>
      <c r="P2032" s="9"/>
      <c r="Q2032" s="9"/>
      <c r="R2032" s="9"/>
      <c r="S2032" s="9"/>
      <c r="T2032" s="9"/>
      <c r="U2032" s="9"/>
      <c r="V2032" s="9"/>
      <c r="W2032" s="9"/>
    </row>
    <row r="2033">
      <c r="A2033" s="123"/>
      <c r="B2033" s="129"/>
      <c r="C2033" s="119"/>
      <c r="D2033" s="9"/>
      <c r="E2033" s="9"/>
      <c r="F2033" s="9"/>
      <c r="G2033" s="9"/>
      <c r="H2033" s="9"/>
      <c r="I2033" s="9"/>
      <c r="J2033" s="9"/>
      <c r="K2033" s="9"/>
      <c r="L2033" s="9"/>
      <c r="M2033" s="9"/>
      <c r="N2033" s="9"/>
      <c r="O2033" s="9"/>
      <c r="P2033" s="9"/>
      <c r="Q2033" s="9"/>
      <c r="R2033" s="9"/>
      <c r="S2033" s="9"/>
      <c r="T2033" s="9"/>
      <c r="U2033" s="9"/>
      <c r="V2033" s="9"/>
      <c r="W2033" s="9"/>
    </row>
    <row r="2034">
      <c r="A2034" s="123"/>
      <c r="B2034" s="118"/>
      <c r="C2034" s="116"/>
      <c r="D2034" s="9"/>
      <c r="E2034" s="9"/>
      <c r="F2034" s="9"/>
      <c r="G2034" s="9"/>
      <c r="H2034" s="9"/>
      <c r="I2034" s="9"/>
      <c r="J2034" s="9"/>
      <c r="K2034" s="9"/>
      <c r="L2034" s="9"/>
      <c r="M2034" s="9"/>
      <c r="N2034" s="9"/>
      <c r="O2034" s="9"/>
      <c r="P2034" s="9"/>
      <c r="Q2034" s="9"/>
      <c r="R2034" s="9"/>
      <c r="S2034" s="9"/>
      <c r="T2034" s="9"/>
      <c r="U2034" s="9"/>
      <c r="V2034" s="9"/>
      <c r="W2034" s="9"/>
    </row>
    <row r="2035">
      <c r="A2035" s="123"/>
      <c r="B2035" s="118"/>
      <c r="C2035" s="116"/>
      <c r="D2035" s="9"/>
      <c r="E2035" s="9"/>
      <c r="F2035" s="9"/>
      <c r="G2035" s="9"/>
      <c r="H2035" s="9"/>
      <c r="I2035" s="9"/>
      <c r="J2035" s="9"/>
      <c r="K2035" s="9"/>
      <c r="L2035" s="9"/>
      <c r="M2035" s="9"/>
      <c r="N2035" s="9"/>
      <c r="O2035" s="9"/>
      <c r="P2035" s="9"/>
      <c r="Q2035" s="9"/>
      <c r="R2035" s="9"/>
      <c r="S2035" s="9"/>
      <c r="T2035" s="9"/>
      <c r="U2035" s="9"/>
      <c r="V2035" s="9"/>
      <c r="W2035" s="9"/>
    </row>
    <row r="2036">
      <c r="A2036" s="123"/>
      <c r="B2036" s="118"/>
      <c r="C2036" s="116"/>
      <c r="D2036" s="9"/>
      <c r="E2036" s="9"/>
      <c r="F2036" s="9"/>
      <c r="G2036" s="9"/>
      <c r="H2036" s="9"/>
      <c r="I2036" s="9"/>
      <c r="J2036" s="9"/>
      <c r="K2036" s="9"/>
      <c r="L2036" s="9"/>
      <c r="M2036" s="9"/>
      <c r="N2036" s="9"/>
      <c r="O2036" s="9"/>
      <c r="P2036" s="9"/>
      <c r="Q2036" s="9"/>
      <c r="R2036" s="9"/>
      <c r="S2036" s="9"/>
      <c r="T2036" s="9"/>
      <c r="U2036" s="9"/>
      <c r="V2036" s="9"/>
      <c r="W2036" s="9"/>
    </row>
    <row r="2037">
      <c r="A2037" s="123"/>
      <c r="B2037" s="118"/>
      <c r="C2037" s="116"/>
      <c r="D2037" s="9"/>
      <c r="E2037" s="9"/>
      <c r="F2037" s="9"/>
      <c r="G2037" s="9"/>
      <c r="H2037" s="9"/>
      <c r="I2037" s="9"/>
      <c r="J2037" s="9"/>
      <c r="K2037" s="9"/>
      <c r="L2037" s="9"/>
      <c r="M2037" s="9"/>
      <c r="N2037" s="9"/>
      <c r="O2037" s="9"/>
      <c r="P2037" s="9"/>
      <c r="Q2037" s="9"/>
      <c r="R2037" s="9"/>
      <c r="S2037" s="9"/>
      <c r="T2037" s="9"/>
      <c r="U2037" s="9"/>
      <c r="V2037" s="9"/>
      <c r="W2037" s="9"/>
    </row>
    <row r="2038">
      <c r="A2038" s="123"/>
      <c r="B2038" s="118"/>
      <c r="C2038" s="116"/>
      <c r="D2038" s="9"/>
      <c r="E2038" s="9"/>
      <c r="F2038" s="9"/>
      <c r="G2038" s="9"/>
      <c r="H2038" s="9"/>
      <c r="I2038" s="9"/>
      <c r="J2038" s="9"/>
      <c r="K2038" s="9"/>
      <c r="L2038" s="9"/>
      <c r="M2038" s="9"/>
      <c r="N2038" s="9"/>
      <c r="O2038" s="9"/>
      <c r="P2038" s="9"/>
      <c r="Q2038" s="9"/>
      <c r="R2038" s="9"/>
      <c r="S2038" s="9"/>
      <c r="T2038" s="9"/>
      <c r="U2038" s="9"/>
      <c r="V2038" s="9"/>
      <c r="W2038" s="9"/>
    </row>
    <row r="2039">
      <c r="A2039" s="124"/>
      <c r="B2039" s="118"/>
      <c r="C2039" s="116"/>
      <c r="D2039" s="9"/>
      <c r="E2039" s="9"/>
      <c r="F2039" s="9"/>
      <c r="G2039" s="9"/>
      <c r="H2039" s="9"/>
      <c r="I2039" s="9"/>
      <c r="J2039" s="9"/>
      <c r="K2039" s="9"/>
      <c r="L2039" s="9"/>
      <c r="M2039" s="9"/>
      <c r="N2039" s="9"/>
      <c r="O2039" s="9"/>
      <c r="P2039" s="9"/>
      <c r="Q2039" s="9"/>
      <c r="R2039" s="9"/>
      <c r="S2039" s="9"/>
      <c r="T2039" s="9"/>
      <c r="U2039" s="9"/>
      <c r="V2039" s="9"/>
      <c r="W2039" s="9"/>
    </row>
    <row r="2040">
      <c r="A2040" s="123"/>
      <c r="B2040" s="118"/>
      <c r="C2040" s="116"/>
      <c r="D2040" s="79"/>
      <c r="E2040" s="79"/>
      <c r="F2040" s="79"/>
      <c r="G2040" s="79"/>
      <c r="H2040" s="79"/>
      <c r="I2040" s="79"/>
      <c r="J2040" s="79"/>
      <c r="K2040" s="79"/>
      <c r="L2040" s="79"/>
      <c r="M2040" s="79"/>
      <c r="N2040" s="79"/>
      <c r="O2040" s="79"/>
      <c r="P2040" s="79"/>
      <c r="Q2040" s="79"/>
      <c r="R2040" s="79"/>
      <c r="S2040" s="79"/>
      <c r="T2040" s="79"/>
      <c r="U2040" s="79"/>
      <c r="V2040" s="79"/>
      <c r="W2040" s="79"/>
    </row>
    <row r="2041">
      <c r="A2041" s="123"/>
      <c r="B2041" s="118"/>
      <c r="C2041" s="116"/>
      <c r="D2041" s="9"/>
      <c r="E2041" s="9"/>
      <c r="F2041" s="9"/>
      <c r="G2041" s="9"/>
      <c r="H2041" s="9"/>
      <c r="I2041" s="9"/>
      <c r="J2041" s="9"/>
      <c r="K2041" s="9"/>
      <c r="L2041" s="9"/>
      <c r="M2041" s="9"/>
      <c r="N2041" s="9"/>
      <c r="O2041" s="9"/>
      <c r="P2041" s="9"/>
      <c r="Q2041" s="9"/>
      <c r="R2041" s="9"/>
      <c r="S2041" s="9"/>
      <c r="T2041" s="9"/>
      <c r="U2041" s="9"/>
      <c r="V2041" s="9"/>
      <c r="W2041" s="9"/>
    </row>
    <row r="2042">
      <c r="A2042" s="123"/>
      <c r="B2042" s="118"/>
      <c r="C2042" s="116"/>
      <c r="D2042" s="9"/>
      <c r="E2042" s="9"/>
      <c r="F2042" s="9"/>
      <c r="G2042" s="9"/>
      <c r="H2042" s="9"/>
      <c r="I2042" s="9"/>
      <c r="J2042" s="9"/>
      <c r="K2042" s="9"/>
      <c r="L2042" s="9"/>
      <c r="M2042" s="9"/>
      <c r="N2042" s="9"/>
      <c r="O2042" s="9"/>
      <c r="P2042" s="9"/>
      <c r="Q2042" s="9"/>
      <c r="R2042" s="9"/>
      <c r="S2042" s="9"/>
      <c r="T2042" s="9"/>
      <c r="U2042" s="9"/>
      <c r="V2042" s="9"/>
      <c r="W2042" s="9"/>
    </row>
    <row r="2043">
      <c r="A2043" s="123"/>
      <c r="B2043" s="118"/>
      <c r="C2043" s="116"/>
      <c r="D2043" s="9"/>
      <c r="E2043" s="9"/>
      <c r="F2043" s="9"/>
      <c r="G2043" s="9"/>
      <c r="H2043" s="9"/>
      <c r="I2043" s="9"/>
      <c r="J2043" s="9"/>
      <c r="K2043" s="9"/>
      <c r="L2043" s="9"/>
      <c r="M2043" s="9"/>
      <c r="N2043" s="9"/>
      <c r="O2043" s="9"/>
      <c r="P2043" s="9"/>
      <c r="Q2043" s="9"/>
      <c r="R2043" s="9"/>
      <c r="S2043" s="9"/>
      <c r="T2043" s="9"/>
      <c r="U2043" s="9"/>
      <c r="V2043" s="9"/>
      <c r="W2043" s="9"/>
    </row>
    <row r="2044">
      <c r="A2044" s="123"/>
      <c r="B2044" s="118"/>
      <c r="C2044" s="116"/>
      <c r="D2044" s="9"/>
      <c r="E2044" s="9"/>
      <c r="F2044" s="9"/>
      <c r="G2044" s="9"/>
      <c r="H2044" s="9"/>
      <c r="I2044" s="9"/>
      <c r="J2044" s="9"/>
      <c r="K2044" s="9"/>
      <c r="L2044" s="9"/>
      <c r="M2044" s="9"/>
      <c r="N2044" s="9"/>
      <c r="O2044" s="9"/>
      <c r="P2044" s="9"/>
      <c r="Q2044" s="9"/>
      <c r="R2044" s="9"/>
      <c r="S2044" s="9"/>
      <c r="T2044" s="9"/>
      <c r="U2044" s="9"/>
      <c r="V2044" s="9"/>
      <c r="W2044" s="9"/>
    </row>
    <row r="2045">
      <c r="A2045" s="123"/>
      <c r="B2045" s="118"/>
      <c r="C2045" s="116"/>
      <c r="D2045" s="9"/>
      <c r="E2045" s="9"/>
      <c r="F2045" s="9"/>
      <c r="G2045" s="9"/>
      <c r="H2045" s="9"/>
      <c r="I2045" s="9"/>
      <c r="J2045" s="9"/>
      <c r="K2045" s="9"/>
      <c r="L2045" s="9"/>
      <c r="M2045" s="9"/>
      <c r="N2045" s="9"/>
      <c r="O2045" s="9"/>
      <c r="P2045" s="9"/>
      <c r="Q2045" s="9"/>
      <c r="R2045" s="9"/>
      <c r="S2045" s="9"/>
      <c r="T2045" s="9"/>
      <c r="U2045" s="9"/>
      <c r="V2045" s="9"/>
      <c r="W2045" s="9"/>
    </row>
    <row r="2046">
      <c r="A2046" s="123"/>
      <c r="B2046" s="118"/>
      <c r="C2046" s="116"/>
      <c r="D2046" s="9"/>
      <c r="E2046" s="9"/>
      <c r="F2046" s="9"/>
      <c r="G2046" s="9"/>
      <c r="H2046" s="9"/>
      <c r="I2046" s="9"/>
      <c r="J2046" s="9"/>
      <c r="K2046" s="9"/>
      <c r="L2046" s="9"/>
      <c r="M2046" s="9"/>
      <c r="N2046" s="9"/>
      <c r="O2046" s="9"/>
      <c r="P2046" s="9"/>
      <c r="Q2046" s="9"/>
      <c r="R2046" s="9"/>
      <c r="S2046" s="9"/>
      <c r="T2046" s="9"/>
      <c r="U2046" s="9"/>
      <c r="V2046" s="9"/>
      <c r="W2046" s="9"/>
    </row>
    <row r="2047">
      <c r="A2047" s="123"/>
      <c r="B2047" s="118"/>
      <c r="C2047" s="116"/>
      <c r="D2047" s="9"/>
      <c r="E2047" s="9"/>
      <c r="F2047" s="9"/>
      <c r="G2047" s="9"/>
      <c r="H2047" s="9"/>
      <c r="I2047" s="9"/>
      <c r="J2047" s="9"/>
      <c r="K2047" s="9"/>
      <c r="L2047" s="9"/>
      <c r="M2047" s="9"/>
      <c r="N2047" s="9"/>
      <c r="O2047" s="9"/>
      <c r="P2047" s="9"/>
      <c r="Q2047" s="9"/>
      <c r="R2047" s="9"/>
      <c r="S2047" s="9"/>
      <c r="T2047" s="9"/>
      <c r="U2047" s="9"/>
      <c r="V2047" s="9"/>
      <c r="W2047" s="9"/>
    </row>
    <row r="2048">
      <c r="A2048" s="123"/>
      <c r="B2048" s="118"/>
      <c r="C2048" s="116"/>
      <c r="D2048" s="9"/>
      <c r="E2048" s="9"/>
      <c r="F2048" s="9"/>
      <c r="G2048" s="9"/>
      <c r="H2048" s="9"/>
      <c r="I2048" s="9"/>
      <c r="J2048" s="9"/>
      <c r="K2048" s="9"/>
      <c r="L2048" s="9"/>
      <c r="M2048" s="9"/>
      <c r="N2048" s="9"/>
      <c r="O2048" s="9"/>
      <c r="P2048" s="9"/>
      <c r="Q2048" s="9"/>
      <c r="R2048" s="9"/>
      <c r="S2048" s="9"/>
      <c r="T2048" s="9"/>
      <c r="U2048" s="9"/>
      <c r="V2048" s="9"/>
      <c r="W2048" s="9"/>
    </row>
    <row r="2049">
      <c r="A2049" s="123"/>
      <c r="B2049" s="118"/>
      <c r="C2049" s="116"/>
      <c r="D2049" s="9"/>
      <c r="E2049" s="9"/>
      <c r="F2049" s="9"/>
      <c r="G2049" s="9"/>
      <c r="H2049" s="9"/>
      <c r="I2049" s="9"/>
      <c r="J2049" s="9"/>
      <c r="K2049" s="9"/>
      <c r="L2049" s="9"/>
      <c r="M2049" s="9"/>
      <c r="N2049" s="9"/>
      <c r="O2049" s="9"/>
      <c r="P2049" s="9"/>
      <c r="Q2049" s="9"/>
      <c r="R2049" s="9"/>
      <c r="S2049" s="9"/>
      <c r="T2049" s="9"/>
      <c r="U2049" s="9"/>
      <c r="V2049" s="9"/>
      <c r="W2049" s="9"/>
    </row>
    <row r="2050">
      <c r="A2050" s="123"/>
      <c r="B2050" s="129"/>
      <c r="C2050" s="119"/>
      <c r="D2050" s="9"/>
      <c r="E2050" s="9"/>
      <c r="F2050" s="9"/>
      <c r="G2050" s="9"/>
      <c r="H2050" s="9"/>
      <c r="I2050" s="9"/>
      <c r="J2050" s="9"/>
      <c r="K2050" s="9"/>
      <c r="L2050" s="9"/>
      <c r="M2050" s="9"/>
      <c r="N2050" s="9"/>
      <c r="O2050" s="9"/>
      <c r="P2050" s="9"/>
      <c r="Q2050" s="9"/>
      <c r="R2050" s="9"/>
      <c r="S2050" s="9"/>
      <c r="T2050" s="9"/>
      <c r="U2050" s="9"/>
      <c r="V2050" s="9"/>
      <c r="W2050" s="9"/>
    </row>
    <row r="2051">
      <c r="A2051" s="123"/>
      <c r="B2051" s="129"/>
      <c r="C2051" s="119"/>
      <c r="D2051" s="9"/>
      <c r="E2051" s="9"/>
      <c r="F2051" s="9"/>
      <c r="G2051" s="9"/>
      <c r="H2051" s="9"/>
      <c r="I2051" s="9"/>
      <c r="J2051" s="9"/>
      <c r="K2051" s="9"/>
      <c r="L2051" s="9"/>
      <c r="M2051" s="9"/>
      <c r="N2051" s="9"/>
      <c r="O2051" s="9"/>
      <c r="P2051" s="9"/>
      <c r="Q2051" s="9"/>
      <c r="R2051" s="9"/>
      <c r="S2051" s="9"/>
      <c r="T2051" s="9"/>
      <c r="U2051" s="9"/>
      <c r="V2051" s="9"/>
      <c r="W2051" s="9"/>
    </row>
    <row r="2052">
      <c r="A2052" s="123"/>
      <c r="B2052" s="118"/>
      <c r="C2052" s="116"/>
      <c r="D2052" s="9"/>
      <c r="E2052" s="9"/>
      <c r="F2052" s="9"/>
      <c r="G2052" s="9"/>
      <c r="H2052" s="9"/>
      <c r="I2052" s="9"/>
      <c r="J2052" s="9"/>
      <c r="K2052" s="9"/>
      <c r="L2052" s="9"/>
      <c r="M2052" s="9"/>
      <c r="N2052" s="9"/>
      <c r="O2052" s="9"/>
      <c r="P2052" s="9"/>
      <c r="Q2052" s="9"/>
      <c r="R2052" s="9"/>
      <c r="S2052" s="9"/>
      <c r="T2052" s="9"/>
      <c r="U2052" s="9"/>
      <c r="V2052" s="9"/>
      <c r="W2052" s="9"/>
    </row>
    <row r="2053">
      <c r="A2053" s="123"/>
      <c r="B2053" s="118"/>
      <c r="C2053" s="116"/>
      <c r="D2053" s="9"/>
      <c r="E2053" s="9"/>
      <c r="F2053" s="9"/>
      <c r="G2053" s="9"/>
      <c r="H2053" s="9"/>
      <c r="I2053" s="9"/>
      <c r="J2053" s="9"/>
      <c r="K2053" s="9"/>
      <c r="L2053" s="9"/>
      <c r="M2053" s="9"/>
      <c r="N2053" s="9"/>
      <c r="O2053" s="9"/>
      <c r="P2053" s="9"/>
      <c r="Q2053" s="9"/>
      <c r="R2053" s="9"/>
      <c r="S2053" s="9"/>
      <c r="T2053" s="9"/>
      <c r="U2053" s="9"/>
      <c r="V2053" s="9"/>
      <c r="W2053" s="9"/>
    </row>
    <row r="2054">
      <c r="A2054" s="123"/>
      <c r="B2054" s="118"/>
      <c r="C2054" s="116"/>
      <c r="D2054" s="9"/>
      <c r="E2054" s="9"/>
      <c r="F2054" s="9"/>
      <c r="G2054" s="9"/>
      <c r="H2054" s="9"/>
      <c r="I2054" s="9"/>
      <c r="J2054" s="9"/>
      <c r="K2054" s="9"/>
      <c r="L2054" s="9"/>
      <c r="M2054" s="9"/>
      <c r="N2054" s="9"/>
      <c r="O2054" s="9"/>
      <c r="P2054" s="9"/>
      <c r="Q2054" s="9"/>
      <c r="R2054" s="9"/>
      <c r="S2054" s="9"/>
      <c r="T2054" s="9"/>
      <c r="U2054" s="9"/>
      <c r="V2054" s="9"/>
      <c r="W2054" s="9"/>
    </row>
    <row r="2055">
      <c r="A2055" s="123"/>
      <c r="B2055" s="118"/>
      <c r="C2055" s="116"/>
      <c r="D2055" s="9"/>
      <c r="E2055" s="9"/>
      <c r="F2055" s="9"/>
      <c r="G2055" s="9"/>
      <c r="H2055" s="9"/>
      <c r="I2055" s="9"/>
      <c r="J2055" s="9"/>
      <c r="K2055" s="9"/>
      <c r="L2055" s="9"/>
      <c r="M2055" s="9"/>
      <c r="N2055" s="9"/>
      <c r="O2055" s="9"/>
      <c r="P2055" s="9"/>
      <c r="Q2055" s="9"/>
      <c r="R2055" s="9"/>
      <c r="S2055" s="9"/>
      <c r="T2055" s="9"/>
      <c r="U2055" s="9"/>
      <c r="V2055" s="9"/>
      <c r="W2055" s="9"/>
    </row>
    <row r="2056">
      <c r="A2056" s="124"/>
      <c r="B2056" s="118"/>
      <c r="C2056" s="116"/>
      <c r="D2056" s="9"/>
      <c r="E2056" s="9"/>
      <c r="F2056" s="9"/>
      <c r="G2056" s="9"/>
      <c r="H2056" s="9"/>
      <c r="I2056" s="9"/>
      <c r="J2056" s="9"/>
      <c r="K2056" s="9"/>
      <c r="L2056" s="9"/>
      <c r="M2056" s="9"/>
      <c r="N2056" s="9"/>
      <c r="O2056" s="9"/>
      <c r="P2056" s="9"/>
      <c r="Q2056" s="9"/>
      <c r="R2056" s="9"/>
      <c r="S2056" s="9"/>
      <c r="T2056" s="9"/>
      <c r="U2056" s="9"/>
      <c r="V2056" s="9"/>
      <c r="W2056" s="9"/>
    </row>
    <row r="2057">
      <c r="A2057" s="124"/>
      <c r="B2057" s="118"/>
      <c r="C2057" s="116"/>
      <c r="D2057" s="79"/>
      <c r="E2057" s="79"/>
      <c r="F2057" s="79"/>
      <c r="G2057" s="79"/>
      <c r="H2057" s="79"/>
      <c r="I2057" s="79"/>
      <c r="J2057" s="79"/>
      <c r="K2057" s="79"/>
      <c r="L2057" s="79"/>
      <c r="M2057" s="79"/>
      <c r="N2057" s="79"/>
      <c r="O2057" s="79"/>
      <c r="P2057" s="79"/>
      <c r="Q2057" s="79"/>
      <c r="R2057" s="79"/>
      <c r="S2057" s="79"/>
      <c r="T2057" s="79"/>
      <c r="U2057" s="79"/>
      <c r="V2057" s="79"/>
      <c r="W2057" s="79"/>
    </row>
    <row r="2058">
      <c r="A2058" s="123"/>
      <c r="B2058" s="118"/>
      <c r="C2058" s="116"/>
      <c r="D2058" s="79"/>
      <c r="E2058" s="79"/>
      <c r="F2058" s="79"/>
      <c r="G2058" s="79"/>
      <c r="H2058" s="79"/>
      <c r="I2058" s="79"/>
      <c r="J2058" s="79"/>
      <c r="K2058" s="79"/>
      <c r="L2058" s="79"/>
      <c r="M2058" s="79"/>
      <c r="N2058" s="79"/>
      <c r="O2058" s="79"/>
      <c r="P2058" s="79"/>
      <c r="Q2058" s="79"/>
      <c r="R2058" s="79"/>
      <c r="S2058" s="79"/>
      <c r="T2058" s="79"/>
      <c r="U2058" s="79"/>
      <c r="V2058" s="79"/>
      <c r="W2058" s="79"/>
    </row>
    <row r="2059">
      <c r="A2059" s="123"/>
      <c r="B2059" s="118"/>
      <c r="C2059" s="116"/>
      <c r="D2059" s="9"/>
      <c r="E2059" s="9"/>
      <c r="F2059" s="9"/>
      <c r="G2059" s="9"/>
      <c r="H2059" s="9"/>
      <c r="I2059" s="9"/>
      <c r="J2059" s="9"/>
      <c r="K2059" s="9"/>
      <c r="L2059" s="9"/>
      <c r="M2059" s="9"/>
      <c r="N2059" s="9"/>
      <c r="O2059" s="9"/>
      <c r="P2059" s="9"/>
      <c r="Q2059" s="9"/>
      <c r="R2059" s="9"/>
      <c r="S2059" s="9"/>
      <c r="T2059" s="9"/>
      <c r="U2059" s="9"/>
      <c r="V2059" s="9"/>
      <c r="W2059" s="9"/>
    </row>
    <row r="2060">
      <c r="A2060" s="123"/>
      <c r="B2060" s="118"/>
      <c r="C2060" s="116"/>
      <c r="D2060" s="9"/>
      <c r="E2060" s="9"/>
      <c r="F2060" s="9"/>
      <c r="G2060" s="9"/>
      <c r="H2060" s="9"/>
      <c r="I2060" s="9"/>
      <c r="J2060" s="9"/>
      <c r="K2060" s="9"/>
      <c r="L2060" s="9"/>
      <c r="M2060" s="9"/>
      <c r="N2060" s="9"/>
      <c r="O2060" s="9"/>
      <c r="P2060" s="9"/>
      <c r="Q2060" s="9"/>
      <c r="R2060" s="9"/>
      <c r="S2060" s="9"/>
      <c r="T2060" s="9"/>
      <c r="U2060" s="9"/>
      <c r="V2060" s="9"/>
      <c r="W2060" s="9"/>
    </row>
    <row r="2061">
      <c r="A2061" s="123"/>
      <c r="B2061" s="118"/>
      <c r="C2061" s="116"/>
      <c r="D2061" s="9"/>
      <c r="E2061" s="9"/>
      <c r="F2061" s="9"/>
      <c r="G2061" s="9"/>
      <c r="H2061" s="9"/>
      <c r="I2061" s="9"/>
      <c r="J2061" s="9"/>
      <c r="K2061" s="9"/>
      <c r="L2061" s="9"/>
      <c r="M2061" s="9"/>
      <c r="N2061" s="9"/>
      <c r="O2061" s="9"/>
      <c r="P2061" s="9"/>
      <c r="Q2061" s="9"/>
      <c r="R2061" s="9"/>
      <c r="S2061" s="9"/>
      <c r="T2061" s="9"/>
      <c r="U2061" s="9"/>
      <c r="V2061" s="9"/>
      <c r="W2061" s="9"/>
    </row>
    <row r="2062">
      <c r="A2062" s="123"/>
      <c r="B2062" s="118"/>
      <c r="C2062" s="116"/>
      <c r="D2062" s="9"/>
      <c r="E2062" s="9"/>
      <c r="F2062" s="9"/>
      <c r="G2062" s="9"/>
      <c r="H2062" s="9"/>
      <c r="I2062" s="9"/>
      <c r="J2062" s="9"/>
      <c r="K2062" s="9"/>
      <c r="L2062" s="9"/>
      <c r="M2062" s="9"/>
      <c r="N2062" s="9"/>
      <c r="O2062" s="9"/>
      <c r="P2062" s="9"/>
      <c r="Q2062" s="9"/>
      <c r="R2062" s="9"/>
      <c r="S2062" s="9"/>
      <c r="T2062" s="9"/>
      <c r="U2062" s="9"/>
      <c r="V2062" s="9"/>
      <c r="W2062" s="9"/>
    </row>
    <row r="2063">
      <c r="A2063" s="123"/>
      <c r="B2063" s="118"/>
      <c r="C2063" s="116"/>
      <c r="D2063" s="9"/>
      <c r="E2063" s="9"/>
      <c r="F2063" s="9"/>
      <c r="G2063" s="9"/>
      <c r="H2063" s="9"/>
      <c r="I2063" s="9"/>
      <c r="J2063" s="9"/>
      <c r="K2063" s="9"/>
      <c r="L2063" s="9"/>
      <c r="M2063" s="9"/>
      <c r="N2063" s="9"/>
      <c r="O2063" s="9"/>
      <c r="P2063" s="9"/>
      <c r="Q2063" s="9"/>
      <c r="R2063" s="9"/>
      <c r="S2063" s="9"/>
      <c r="T2063" s="9"/>
      <c r="U2063" s="9"/>
      <c r="V2063" s="9"/>
      <c r="W2063" s="9"/>
    </row>
    <row r="2064">
      <c r="A2064" s="123"/>
      <c r="B2064" s="118"/>
      <c r="C2064" s="116"/>
      <c r="D2064" s="9"/>
      <c r="E2064" s="9"/>
      <c r="F2064" s="9"/>
      <c r="G2064" s="9"/>
      <c r="H2064" s="9"/>
      <c r="I2064" s="9"/>
      <c r="J2064" s="9"/>
      <c r="K2064" s="9"/>
      <c r="L2064" s="9"/>
      <c r="M2064" s="9"/>
      <c r="N2064" s="9"/>
      <c r="O2064" s="9"/>
      <c r="P2064" s="9"/>
      <c r="Q2064" s="9"/>
      <c r="R2064" s="9"/>
      <c r="S2064" s="9"/>
      <c r="T2064" s="9"/>
      <c r="U2064" s="9"/>
      <c r="V2064" s="9"/>
      <c r="W2064" s="9"/>
    </row>
    <row r="2065">
      <c r="A2065" s="123"/>
      <c r="B2065" s="118"/>
      <c r="C2065" s="116"/>
      <c r="D2065" s="9"/>
      <c r="E2065" s="9"/>
      <c r="F2065" s="9"/>
      <c r="G2065" s="9"/>
      <c r="H2065" s="9"/>
      <c r="I2065" s="9"/>
      <c r="J2065" s="9"/>
      <c r="K2065" s="9"/>
      <c r="L2065" s="9"/>
      <c r="M2065" s="9"/>
      <c r="N2065" s="9"/>
      <c r="O2065" s="9"/>
      <c r="P2065" s="9"/>
      <c r="Q2065" s="9"/>
      <c r="R2065" s="9"/>
      <c r="S2065" s="9"/>
      <c r="T2065" s="9"/>
      <c r="U2065" s="9"/>
      <c r="V2065" s="9"/>
      <c r="W2065" s="9"/>
    </row>
    <row r="2066">
      <c r="A2066" s="123"/>
      <c r="B2066" s="118"/>
      <c r="C2066" s="116"/>
      <c r="D2066" s="9"/>
      <c r="E2066" s="9"/>
      <c r="F2066" s="9"/>
      <c r="G2066" s="9"/>
      <c r="H2066" s="9"/>
      <c r="I2066" s="9"/>
      <c r="J2066" s="9"/>
      <c r="K2066" s="9"/>
      <c r="L2066" s="9"/>
      <c r="M2066" s="9"/>
      <c r="N2066" s="9"/>
      <c r="O2066" s="9"/>
      <c r="P2066" s="9"/>
      <c r="Q2066" s="9"/>
      <c r="R2066" s="9"/>
      <c r="S2066" s="9"/>
      <c r="T2066" s="9"/>
      <c r="U2066" s="9"/>
      <c r="V2066" s="9"/>
      <c r="W2066" s="9"/>
    </row>
    <row r="2067">
      <c r="A2067" s="123"/>
      <c r="B2067" s="118"/>
      <c r="C2067" s="116"/>
      <c r="D2067" s="9"/>
      <c r="E2067" s="9"/>
      <c r="F2067" s="9"/>
      <c r="G2067" s="9"/>
      <c r="H2067" s="9"/>
      <c r="I2067" s="9"/>
      <c r="J2067" s="9"/>
      <c r="K2067" s="9"/>
      <c r="L2067" s="9"/>
      <c r="M2067" s="9"/>
      <c r="N2067" s="9"/>
      <c r="O2067" s="9"/>
      <c r="P2067" s="9"/>
      <c r="Q2067" s="9"/>
      <c r="R2067" s="9"/>
      <c r="S2067" s="9"/>
      <c r="T2067" s="9"/>
      <c r="U2067" s="9"/>
      <c r="V2067" s="9"/>
      <c r="W2067" s="9"/>
    </row>
    <row r="2068">
      <c r="A2068" s="123"/>
      <c r="B2068" s="118"/>
      <c r="C2068" s="116"/>
      <c r="D2068" s="9"/>
      <c r="E2068" s="9"/>
      <c r="F2068" s="9"/>
      <c r="G2068" s="9"/>
      <c r="H2068" s="9"/>
      <c r="I2068" s="9"/>
      <c r="J2068" s="9"/>
      <c r="K2068" s="9"/>
      <c r="L2068" s="9"/>
      <c r="M2068" s="9"/>
      <c r="N2068" s="9"/>
      <c r="O2068" s="9"/>
      <c r="P2068" s="9"/>
      <c r="Q2068" s="9"/>
      <c r="R2068" s="9"/>
      <c r="S2068" s="9"/>
      <c r="T2068" s="9"/>
      <c r="U2068" s="9"/>
      <c r="V2068" s="9"/>
      <c r="W2068" s="9"/>
    </row>
    <row r="2069">
      <c r="A2069" s="123"/>
      <c r="B2069" s="118"/>
      <c r="C2069" s="116"/>
      <c r="D2069" s="9"/>
      <c r="E2069" s="9"/>
      <c r="F2069" s="9"/>
      <c r="G2069" s="9"/>
      <c r="H2069" s="9"/>
      <c r="I2069" s="9"/>
      <c r="J2069" s="9"/>
      <c r="K2069" s="9"/>
      <c r="L2069" s="9"/>
      <c r="M2069" s="9"/>
      <c r="N2069" s="9"/>
      <c r="O2069" s="9"/>
      <c r="P2069" s="9"/>
      <c r="Q2069" s="9"/>
      <c r="R2069" s="9"/>
      <c r="S2069" s="9"/>
      <c r="T2069" s="9"/>
      <c r="U2069" s="9"/>
      <c r="V2069" s="9"/>
      <c r="W2069" s="9"/>
    </row>
    <row r="2070">
      <c r="A2070" s="123"/>
      <c r="B2070" s="118"/>
      <c r="C2070" s="116"/>
      <c r="D2070" s="9"/>
      <c r="E2070" s="9"/>
      <c r="F2070" s="9"/>
      <c r="G2070" s="9"/>
      <c r="H2070" s="9"/>
      <c r="I2070" s="9"/>
      <c r="J2070" s="9"/>
      <c r="K2070" s="9"/>
      <c r="L2070" s="9"/>
      <c r="M2070" s="9"/>
      <c r="N2070" s="9"/>
      <c r="O2070" s="9"/>
      <c r="P2070" s="9"/>
      <c r="Q2070" s="9"/>
      <c r="R2070" s="9"/>
      <c r="S2070" s="9"/>
      <c r="T2070" s="9"/>
      <c r="U2070" s="9"/>
      <c r="V2070" s="9"/>
      <c r="W2070" s="9"/>
    </row>
    <row r="2071">
      <c r="A2071" s="123"/>
      <c r="B2071" s="118"/>
      <c r="C2071" s="116"/>
      <c r="D2071" s="9"/>
      <c r="E2071" s="9"/>
      <c r="F2071" s="9"/>
      <c r="G2071" s="9"/>
      <c r="H2071" s="9"/>
      <c r="I2071" s="9"/>
      <c r="J2071" s="9"/>
      <c r="K2071" s="9"/>
      <c r="L2071" s="9"/>
      <c r="M2071" s="9"/>
      <c r="N2071" s="9"/>
      <c r="O2071" s="9"/>
      <c r="P2071" s="9"/>
      <c r="Q2071" s="9"/>
      <c r="R2071" s="9"/>
      <c r="S2071" s="9"/>
      <c r="T2071" s="9"/>
      <c r="U2071" s="9"/>
      <c r="V2071" s="9"/>
      <c r="W2071" s="9"/>
    </row>
    <row r="2072">
      <c r="A2072" s="123"/>
      <c r="B2072" s="118"/>
      <c r="C2072" s="116"/>
      <c r="D2072" s="9"/>
      <c r="E2072" s="9"/>
      <c r="F2072" s="9"/>
      <c r="G2072" s="9"/>
      <c r="H2072" s="9"/>
      <c r="I2072" s="9"/>
      <c r="J2072" s="9"/>
      <c r="K2072" s="9"/>
      <c r="L2072" s="9"/>
      <c r="M2072" s="9"/>
      <c r="N2072" s="9"/>
      <c r="O2072" s="9"/>
      <c r="P2072" s="9"/>
      <c r="Q2072" s="9"/>
      <c r="R2072" s="9"/>
      <c r="S2072" s="9"/>
      <c r="T2072" s="9"/>
      <c r="U2072" s="9"/>
      <c r="V2072" s="9"/>
      <c r="W2072" s="9"/>
    </row>
    <row r="2073">
      <c r="A2073" s="123"/>
      <c r="B2073" s="118"/>
      <c r="C2073" s="116"/>
      <c r="D2073" s="9"/>
      <c r="E2073" s="9"/>
      <c r="F2073" s="9"/>
      <c r="G2073" s="9"/>
      <c r="H2073" s="9"/>
      <c r="I2073" s="9"/>
      <c r="J2073" s="9"/>
      <c r="K2073" s="9"/>
      <c r="L2073" s="9"/>
      <c r="M2073" s="9"/>
      <c r="N2073" s="9"/>
      <c r="O2073" s="9"/>
      <c r="P2073" s="9"/>
      <c r="Q2073" s="9"/>
      <c r="R2073" s="9"/>
      <c r="S2073" s="9"/>
      <c r="T2073" s="9"/>
      <c r="U2073" s="9"/>
      <c r="V2073" s="9"/>
      <c r="W2073" s="9"/>
    </row>
    <row r="2074">
      <c r="A2074" s="123"/>
      <c r="B2074" s="118"/>
      <c r="C2074" s="116"/>
      <c r="D2074" s="9"/>
      <c r="E2074" s="9"/>
      <c r="F2074" s="9"/>
      <c r="G2074" s="9"/>
      <c r="H2074" s="9"/>
      <c r="I2074" s="9"/>
      <c r="J2074" s="9"/>
      <c r="K2074" s="9"/>
      <c r="L2074" s="9"/>
      <c r="M2074" s="9"/>
      <c r="N2074" s="9"/>
      <c r="O2074" s="9"/>
      <c r="P2074" s="9"/>
      <c r="Q2074" s="9"/>
      <c r="R2074" s="9"/>
      <c r="S2074" s="9"/>
      <c r="T2074" s="9"/>
      <c r="U2074" s="9"/>
      <c r="V2074" s="9"/>
      <c r="W2074" s="9"/>
    </row>
    <row r="2075">
      <c r="A2075" s="123"/>
      <c r="B2075" s="118"/>
      <c r="C2075" s="116"/>
      <c r="D2075" s="9"/>
      <c r="E2075" s="9"/>
      <c r="F2075" s="9"/>
      <c r="G2075" s="9"/>
      <c r="H2075" s="9"/>
      <c r="I2075" s="9"/>
      <c r="J2075" s="9"/>
      <c r="K2075" s="9"/>
      <c r="L2075" s="9"/>
      <c r="M2075" s="9"/>
      <c r="N2075" s="9"/>
      <c r="O2075" s="9"/>
      <c r="P2075" s="9"/>
      <c r="Q2075" s="9"/>
      <c r="R2075" s="9"/>
      <c r="S2075" s="9"/>
      <c r="T2075" s="9"/>
      <c r="U2075" s="9"/>
      <c r="V2075" s="9"/>
      <c r="W2075" s="9"/>
    </row>
    <row r="2076">
      <c r="A2076" s="123"/>
      <c r="B2076" s="118"/>
      <c r="C2076" s="116"/>
      <c r="D2076" s="9"/>
      <c r="E2076" s="9"/>
      <c r="F2076" s="9"/>
      <c r="G2076" s="9"/>
      <c r="H2076" s="9"/>
      <c r="I2076" s="9"/>
      <c r="J2076" s="9"/>
      <c r="K2076" s="9"/>
      <c r="L2076" s="9"/>
      <c r="M2076" s="9"/>
      <c r="N2076" s="9"/>
      <c r="O2076" s="9"/>
      <c r="P2076" s="9"/>
      <c r="Q2076" s="9"/>
      <c r="R2076" s="9"/>
      <c r="S2076" s="9"/>
      <c r="T2076" s="9"/>
      <c r="U2076" s="9"/>
      <c r="V2076" s="9"/>
      <c r="W2076" s="9"/>
    </row>
    <row r="2077">
      <c r="A2077" s="123"/>
      <c r="B2077" s="118"/>
      <c r="C2077" s="116"/>
      <c r="D2077" s="9"/>
      <c r="E2077" s="9"/>
      <c r="F2077" s="9"/>
      <c r="G2077" s="9"/>
      <c r="H2077" s="9"/>
      <c r="I2077" s="9"/>
      <c r="J2077" s="9"/>
      <c r="K2077" s="9"/>
      <c r="L2077" s="9"/>
      <c r="M2077" s="9"/>
      <c r="N2077" s="9"/>
      <c r="O2077" s="9"/>
      <c r="P2077" s="9"/>
      <c r="Q2077" s="9"/>
      <c r="R2077" s="9"/>
      <c r="S2077" s="9"/>
      <c r="T2077" s="9"/>
      <c r="U2077" s="9"/>
      <c r="V2077" s="9"/>
      <c r="W2077" s="9"/>
    </row>
    <row r="2078">
      <c r="A2078" s="123"/>
      <c r="B2078" s="118"/>
      <c r="C2078" s="116"/>
      <c r="D2078" s="9"/>
      <c r="E2078" s="9"/>
      <c r="F2078" s="9"/>
      <c r="G2078" s="9"/>
      <c r="H2078" s="9"/>
      <c r="I2078" s="9"/>
      <c r="J2078" s="9"/>
      <c r="K2078" s="9"/>
      <c r="L2078" s="9"/>
      <c r="M2078" s="9"/>
      <c r="N2078" s="9"/>
      <c r="O2078" s="9"/>
      <c r="P2078" s="9"/>
      <c r="Q2078" s="9"/>
      <c r="R2078" s="9"/>
      <c r="S2078" s="9"/>
      <c r="T2078" s="9"/>
      <c r="U2078" s="9"/>
      <c r="V2078" s="9"/>
      <c r="W2078" s="9"/>
    </row>
    <row r="2079">
      <c r="A2079" s="123"/>
      <c r="B2079" s="118"/>
      <c r="C2079" s="116"/>
      <c r="D2079" s="9"/>
      <c r="E2079" s="9"/>
      <c r="F2079" s="9"/>
      <c r="G2079" s="9"/>
      <c r="H2079" s="9"/>
      <c r="I2079" s="9"/>
      <c r="J2079" s="9"/>
      <c r="K2079" s="9"/>
      <c r="L2079" s="9"/>
      <c r="M2079" s="9"/>
      <c r="N2079" s="9"/>
      <c r="O2079" s="9"/>
      <c r="P2079" s="9"/>
      <c r="Q2079" s="9"/>
      <c r="R2079" s="9"/>
      <c r="S2079" s="9"/>
      <c r="T2079" s="9"/>
      <c r="U2079" s="9"/>
      <c r="V2079" s="9"/>
      <c r="W2079" s="9"/>
    </row>
    <row r="2080">
      <c r="A2080" s="123"/>
      <c r="B2080" s="118"/>
      <c r="C2080" s="116"/>
      <c r="D2080" s="9"/>
      <c r="E2080" s="9"/>
      <c r="F2080" s="9"/>
      <c r="G2080" s="9"/>
      <c r="H2080" s="9"/>
      <c r="I2080" s="9"/>
      <c r="J2080" s="9"/>
      <c r="K2080" s="9"/>
      <c r="L2080" s="9"/>
      <c r="M2080" s="9"/>
      <c r="N2080" s="9"/>
      <c r="O2080" s="9"/>
      <c r="P2080" s="9"/>
      <c r="Q2080" s="9"/>
      <c r="R2080" s="9"/>
      <c r="S2080" s="9"/>
      <c r="T2080" s="9"/>
      <c r="U2080" s="9"/>
      <c r="V2080" s="9"/>
      <c r="W2080" s="9"/>
    </row>
    <row r="2081">
      <c r="A2081" s="123"/>
      <c r="B2081" s="118"/>
      <c r="C2081" s="116"/>
      <c r="D2081" s="9"/>
      <c r="E2081" s="9"/>
      <c r="F2081" s="9"/>
      <c r="G2081" s="9"/>
      <c r="H2081" s="9"/>
      <c r="I2081" s="9"/>
      <c r="J2081" s="9"/>
      <c r="K2081" s="9"/>
      <c r="L2081" s="9"/>
      <c r="M2081" s="9"/>
      <c r="N2081" s="9"/>
      <c r="O2081" s="9"/>
      <c r="P2081" s="9"/>
      <c r="Q2081" s="9"/>
      <c r="R2081" s="9"/>
      <c r="S2081" s="9"/>
      <c r="T2081" s="9"/>
      <c r="U2081" s="9"/>
      <c r="V2081" s="9"/>
      <c r="W2081" s="9"/>
    </row>
    <row r="2082">
      <c r="A2082" s="123"/>
      <c r="B2082" s="118"/>
      <c r="C2082" s="116"/>
      <c r="D2082" s="9"/>
      <c r="E2082" s="9"/>
      <c r="F2082" s="9"/>
      <c r="G2082" s="9"/>
      <c r="H2082" s="9"/>
      <c r="I2082" s="9"/>
      <c r="J2082" s="9"/>
      <c r="K2082" s="9"/>
      <c r="L2082" s="9"/>
      <c r="M2082" s="9"/>
      <c r="N2082" s="9"/>
      <c r="O2082" s="9"/>
      <c r="P2082" s="9"/>
      <c r="Q2082" s="9"/>
      <c r="R2082" s="9"/>
      <c r="S2082" s="9"/>
      <c r="T2082" s="9"/>
      <c r="U2082" s="9"/>
      <c r="V2082" s="9"/>
      <c r="W2082" s="9"/>
    </row>
    <row r="2083">
      <c r="A2083" s="123"/>
      <c r="B2083" s="118"/>
      <c r="C2083" s="116"/>
      <c r="D2083" s="9"/>
      <c r="E2083" s="9"/>
      <c r="F2083" s="9"/>
      <c r="G2083" s="9"/>
      <c r="H2083" s="9"/>
      <c r="I2083" s="9"/>
      <c r="J2083" s="9"/>
      <c r="K2083" s="9"/>
      <c r="L2083" s="9"/>
      <c r="M2083" s="9"/>
      <c r="N2083" s="9"/>
      <c r="O2083" s="9"/>
      <c r="P2083" s="9"/>
      <c r="Q2083" s="9"/>
      <c r="R2083" s="9"/>
      <c r="S2083" s="9"/>
      <c r="T2083" s="9"/>
      <c r="U2083" s="9"/>
      <c r="V2083" s="9"/>
      <c r="W2083" s="9"/>
    </row>
    <row r="2084">
      <c r="A2084" s="123"/>
      <c r="B2084" s="118"/>
      <c r="C2084" s="116"/>
      <c r="D2084" s="9"/>
      <c r="E2084" s="9"/>
      <c r="F2084" s="9"/>
      <c r="G2084" s="9"/>
      <c r="H2084" s="9"/>
      <c r="I2084" s="9"/>
      <c r="J2084" s="9"/>
      <c r="K2084" s="9"/>
      <c r="L2084" s="9"/>
      <c r="M2084" s="9"/>
      <c r="N2084" s="9"/>
      <c r="O2084" s="9"/>
      <c r="P2084" s="9"/>
      <c r="Q2084" s="9"/>
      <c r="R2084" s="9"/>
      <c r="S2084" s="9"/>
      <c r="T2084" s="9"/>
      <c r="U2084" s="9"/>
      <c r="V2084" s="9"/>
      <c r="W2084" s="9"/>
    </row>
    <row r="2085">
      <c r="A2085" s="123"/>
      <c r="B2085" s="118"/>
      <c r="C2085" s="116"/>
      <c r="D2085" s="9"/>
      <c r="E2085" s="9"/>
      <c r="F2085" s="9"/>
      <c r="G2085" s="9"/>
      <c r="H2085" s="9"/>
      <c r="I2085" s="9"/>
      <c r="J2085" s="9"/>
      <c r="K2085" s="9"/>
      <c r="L2085" s="9"/>
      <c r="M2085" s="9"/>
      <c r="N2085" s="9"/>
      <c r="O2085" s="9"/>
      <c r="P2085" s="9"/>
      <c r="Q2085" s="9"/>
      <c r="R2085" s="9"/>
      <c r="S2085" s="9"/>
      <c r="T2085" s="9"/>
      <c r="U2085" s="9"/>
      <c r="V2085" s="9"/>
      <c r="W2085" s="9"/>
    </row>
    <row r="2086">
      <c r="A2086" s="123"/>
      <c r="B2086" s="118"/>
      <c r="C2086" s="116"/>
      <c r="D2086" s="9"/>
      <c r="E2086" s="9"/>
      <c r="F2086" s="9"/>
      <c r="G2086" s="9"/>
      <c r="H2086" s="9"/>
      <c r="I2086" s="9"/>
      <c r="J2086" s="9"/>
      <c r="K2086" s="9"/>
      <c r="L2086" s="9"/>
      <c r="M2086" s="9"/>
      <c r="N2086" s="9"/>
      <c r="O2086" s="9"/>
      <c r="P2086" s="9"/>
      <c r="Q2086" s="9"/>
      <c r="R2086" s="9"/>
      <c r="S2086" s="9"/>
      <c r="T2086" s="9"/>
      <c r="U2086" s="9"/>
      <c r="V2086" s="9"/>
      <c r="W2086" s="9"/>
    </row>
    <row r="2087">
      <c r="A2087" s="123"/>
      <c r="B2087" s="118"/>
      <c r="C2087" s="116"/>
      <c r="D2087" s="9"/>
      <c r="E2087" s="9"/>
      <c r="F2087" s="9"/>
      <c r="G2087" s="9"/>
      <c r="H2087" s="9"/>
      <c r="I2087" s="9"/>
      <c r="J2087" s="9"/>
      <c r="K2087" s="9"/>
      <c r="L2087" s="9"/>
      <c r="M2087" s="9"/>
      <c r="N2087" s="9"/>
      <c r="O2087" s="9"/>
      <c r="P2087" s="9"/>
      <c r="Q2087" s="9"/>
      <c r="R2087" s="9"/>
      <c r="S2087" s="9"/>
      <c r="T2087" s="9"/>
      <c r="U2087" s="9"/>
      <c r="V2087" s="9"/>
      <c r="W2087" s="9"/>
    </row>
    <row r="2088">
      <c r="A2088" s="123"/>
      <c r="B2088" s="118"/>
      <c r="C2088" s="116"/>
      <c r="D2088" s="9"/>
      <c r="E2088" s="9"/>
      <c r="F2088" s="9"/>
      <c r="G2088" s="9"/>
      <c r="H2088" s="9"/>
      <c r="I2088" s="9"/>
      <c r="J2088" s="9"/>
      <c r="K2088" s="9"/>
      <c r="L2088" s="9"/>
      <c r="M2088" s="9"/>
      <c r="N2088" s="9"/>
      <c r="O2088" s="9"/>
      <c r="P2088" s="9"/>
      <c r="Q2088" s="9"/>
      <c r="R2088" s="9"/>
      <c r="S2088" s="9"/>
      <c r="T2088" s="9"/>
      <c r="U2088" s="9"/>
      <c r="V2088" s="9"/>
      <c r="W2088" s="9"/>
    </row>
    <row r="2089">
      <c r="A2089" s="123"/>
      <c r="B2089" s="118"/>
      <c r="C2089" s="116"/>
      <c r="D2089" s="9"/>
      <c r="E2089" s="9"/>
      <c r="F2089" s="9"/>
      <c r="G2089" s="9"/>
      <c r="H2089" s="9"/>
      <c r="I2089" s="9"/>
      <c r="J2089" s="9"/>
      <c r="K2089" s="9"/>
      <c r="L2089" s="9"/>
      <c r="M2089" s="9"/>
      <c r="N2089" s="9"/>
      <c r="O2089" s="9"/>
      <c r="P2089" s="9"/>
      <c r="Q2089" s="9"/>
      <c r="R2089" s="9"/>
      <c r="S2089" s="9"/>
      <c r="T2089" s="9"/>
      <c r="U2089" s="9"/>
      <c r="V2089" s="9"/>
      <c r="W2089" s="9"/>
    </row>
    <row r="2090">
      <c r="A2090" s="123"/>
      <c r="B2090" s="118"/>
      <c r="C2090" s="116"/>
      <c r="D2090" s="9"/>
      <c r="E2090" s="9"/>
      <c r="F2090" s="9"/>
      <c r="G2090" s="9"/>
      <c r="H2090" s="9"/>
      <c r="I2090" s="9"/>
      <c r="J2090" s="9"/>
      <c r="K2090" s="9"/>
      <c r="L2090" s="9"/>
      <c r="M2090" s="9"/>
      <c r="N2090" s="9"/>
      <c r="O2090" s="9"/>
      <c r="P2090" s="9"/>
      <c r="Q2090" s="9"/>
      <c r="R2090" s="9"/>
      <c r="S2090" s="9"/>
      <c r="T2090" s="9"/>
      <c r="U2090" s="9"/>
      <c r="V2090" s="9"/>
      <c r="W2090" s="9"/>
    </row>
    <row r="2091">
      <c r="A2091" s="123"/>
      <c r="B2091" s="118"/>
      <c r="C2091" s="116"/>
      <c r="D2091" s="9"/>
      <c r="E2091" s="9"/>
      <c r="F2091" s="9"/>
      <c r="G2091" s="9"/>
      <c r="H2091" s="9"/>
      <c r="I2091" s="9"/>
      <c r="J2091" s="9"/>
      <c r="K2091" s="9"/>
      <c r="L2091" s="9"/>
      <c r="M2091" s="9"/>
      <c r="N2091" s="9"/>
      <c r="O2091" s="9"/>
      <c r="P2091" s="9"/>
      <c r="Q2091" s="9"/>
      <c r="R2091" s="9"/>
      <c r="S2091" s="9"/>
      <c r="T2091" s="9"/>
      <c r="U2091" s="9"/>
      <c r="V2091" s="9"/>
      <c r="W2091" s="9"/>
    </row>
    <row r="2092">
      <c r="A2092" s="123"/>
      <c r="B2092" s="118"/>
      <c r="C2092" s="116"/>
      <c r="D2092" s="9"/>
      <c r="E2092" s="9"/>
      <c r="F2092" s="9"/>
      <c r="G2092" s="9"/>
      <c r="H2092" s="9"/>
      <c r="I2092" s="9"/>
      <c r="J2092" s="9"/>
      <c r="K2092" s="9"/>
      <c r="L2092" s="9"/>
      <c r="M2092" s="9"/>
      <c r="N2092" s="9"/>
      <c r="O2092" s="9"/>
      <c r="P2092" s="9"/>
      <c r="Q2092" s="9"/>
      <c r="R2092" s="9"/>
      <c r="S2092" s="9"/>
      <c r="T2092" s="9"/>
      <c r="U2092" s="9"/>
      <c r="V2092" s="9"/>
      <c r="W2092" s="9"/>
    </row>
    <row r="2093">
      <c r="A2093" s="123"/>
      <c r="B2093" s="118"/>
      <c r="C2093" s="116"/>
      <c r="D2093" s="9"/>
      <c r="E2093" s="9"/>
      <c r="F2093" s="9"/>
      <c r="G2093" s="9"/>
      <c r="H2093" s="9"/>
      <c r="I2093" s="9"/>
      <c r="J2093" s="9"/>
      <c r="K2093" s="9"/>
      <c r="L2093" s="9"/>
      <c r="M2093" s="9"/>
      <c r="N2093" s="9"/>
      <c r="O2093" s="9"/>
      <c r="P2093" s="9"/>
      <c r="Q2093" s="9"/>
      <c r="R2093" s="9"/>
      <c r="S2093" s="9"/>
      <c r="T2093" s="9"/>
      <c r="U2093" s="9"/>
      <c r="V2093" s="9"/>
      <c r="W2093" s="9"/>
    </row>
    <row r="2094">
      <c r="A2094" s="123"/>
      <c r="B2094" s="118"/>
      <c r="C2094" s="116"/>
      <c r="D2094" s="9"/>
      <c r="E2094" s="9"/>
      <c r="F2094" s="9"/>
      <c r="G2094" s="9"/>
      <c r="H2094" s="9"/>
      <c r="I2094" s="9"/>
      <c r="J2094" s="9"/>
      <c r="K2094" s="9"/>
      <c r="L2094" s="9"/>
      <c r="M2094" s="9"/>
      <c r="N2094" s="9"/>
      <c r="O2094" s="9"/>
      <c r="P2094" s="9"/>
      <c r="Q2094" s="9"/>
      <c r="R2094" s="9"/>
      <c r="S2094" s="9"/>
      <c r="T2094" s="9"/>
      <c r="U2094" s="9"/>
      <c r="V2094" s="9"/>
      <c r="W2094" s="9"/>
    </row>
    <row r="2095">
      <c r="A2095" s="123"/>
      <c r="B2095" s="118"/>
      <c r="C2095" s="116"/>
      <c r="D2095" s="9"/>
      <c r="E2095" s="9"/>
      <c r="F2095" s="9"/>
      <c r="G2095" s="9"/>
      <c r="H2095" s="9"/>
      <c r="I2095" s="9"/>
      <c r="J2095" s="9"/>
      <c r="K2095" s="9"/>
      <c r="L2095" s="9"/>
      <c r="M2095" s="9"/>
      <c r="N2095" s="9"/>
      <c r="O2095" s="9"/>
      <c r="P2095" s="9"/>
      <c r="Q2095" s="9"/>
      <c r="R2095" s="9"/>
      <c r="S2095" s="9"/>
      <c r="T2095" s="9"/>
      <c r="U2095" s="9"/>
      <c r="V2095" s="9"/>
      <c r="W2095" s="9"/>
    </row>
    <row r="2096">
      <c r="A2096" s="123"/>
      <c r="B2096" s="118"/>
      <c r="C2096" s="116"/>
      <c r="D2096" s="9"/>
      <c r="E2096" s="9"/>
      <c r="F2096" s="9"/>
      <c r="G2096" s="9"/>
      <c r="H2096" s="9"/>
      <c r="I2096" s="9"/>
      <c r="J2096" s="9"/>
      <c r="K2096" s="9"/>
      <c r="L2096" s="9"/>
      <c r="M2096" s="9"/>
      <c r="N2096" s="9"/>
      <c r="O2096" s="9"/>
      <c r="P2096" s="9"/>
      <c r="Q2096" s="9"/>
      <c r="R2096" s="9"/>
      <c r="S2096" s="9"/>
      <c r="T2096" s="9"/>
      <c r="U2096" s="9"/>
      <c r="V2096" s="9"/>
      <c r="W2096" s="9"/>
    </row>
    <row r="2097">
      <c r="A2097" s="123"/>
      <c r="B2097" s="118"/>
      <c r="C2097" s="116"/>
      <c r="D2097" s="9"/>
      <c r="E2097" s="9"/>
      <c r="F2097" s="9"/>
      <c r="G2097" s="9"/>
      <c r="H2097" s="9"/>
      <c r="I2097" s="9"/>
      <c r="J2097" s="9"/>
      <c r="K2097" s="9"/>
      <c r="L2097" s="9"/>
      <c r="M2097" s="9"/>
      <c r="N2097" s="9"/>
      <c r="O2097" s="9"/>
      <c r="P2097" s="9"/>
      <c r="Q2097" s="9"/>
      <c r="R2097" s="9"/>
      <c r="S2097" s="9"/>
      <c r="T2097" s="9"/>
      <c r="U2097" s="9"/>
      <c r="V2097" s="9"/>
      <c r="W2097" s="9"/>
    </row>
    <row r="2098">
      <c r="A2098" s="123"/>
      <c r="B2098" s="118"/>
      <c r="C2098" s="116"/>
      <c r="D2098" s="9"/>
      <c r="E2098" s="9"/>
      <c r="F2098" s="9"/>
      <c r="G2098" s="9"/>
      <c r="H2098" s="9"/>
      <c r="I2098" s="9"/>
      <c r="J2098" s="9"/>
      <c r="K2098" s="9"/>
      <c r="L2098" s="9"/>
      <c r="M2098" s="9"/>
      <c r="N2098" s="9"/>
      <c r="O2098" s="9"/>
      <c r="P2098" s="9"/>
      <c r="Q2098" s="9"/>
      <c r="R2098" s="9"/>
      <c r="S2098" s="9"/>
      <c r="T2098" s="9"/>
      <c r="U2098" s="9"/>
      <c r="V2098" s="9"/>
      <c r="W2098" s="9"/>
    </row>
    <row r="2099">
      <c r="A2099" s="123"/>
      <c r="B2099" s="118"/>
      <c r="C2099" s="116"/>
      <c r="D2099" s="9"/>
      <c r="E2099" s="9"/>
      <c r="F2099" s="9"/>
      <c r="G2099" s="9"/>
      <c r="H2099" s="9"/>
      <c r="I2099" s="9"/>
      <c r="J2099" s="9"/>
      <c r="K2099" s="9"/>
      <c r="L2099" s="9"/>
      <c r="M2099" s="9"/>
      <c r="N2099" s="9"/>
      <c r="O2099" s="9"/>
      <c r="P2099" s="9"/>
      <c r="Q2099" s="9"/>
      <c r="R2099" s="9"/>
      <c r="S2099" s="9"/>
      <c r="T2099" s="9"/>
      <c r="U2099" s="9"/>
      <c r="V2099" s="9"/>
      <c r="W2099" s="9"/>
    </row>
    <row r="2100">
      <c r="A2100" s="123"/>
      <c r="B2100" s="118"/>
      <c r="C2100" s="116"/>
      <c r="D2100" s="9"/>
      <c r="E2100" s="9"/>
      <c r="F2100" s="9"/>
      <c r="G2100" s="9"/>
      <c r="H2100" s="9"/>
      <c r="I2100" s="9"/>
      <c r="J2100" s="9"/>
      <c r="K2100" s="9"/>
      <c r="L2100" s="9"/>
      <c r="M2100" s="9"/>
      <c r="N2100" s="9"/>
      <c r="O2100" s="9"/>
      <c r="P2100" s="9"/>
      <c r="Q2100" s="9"/>
      <c r="R2100" s="9"/>
      <c r="S2100" s="9"/>
      <c r="T2100" s="9"/>
      <c r="U2100" s="9"/>
      <c r="V2100" s="9"/>
      <c r="W2100" s="9"/>
    </row>
    <row r="2101">
      <c r="A2101" s="123"/>
      <c r="B2101" s="118"/>
      <c r="C2101" s="116"/>
      <c r="D2101" s="9"/>
      <c r="E2101" s="9"/>
      <c r="F2101" s="9"/>
      <c r="G2101" s="9"/>
      <c r="H2101" s="9"/>
      <c r="I2101" s="9"/>
      <c r="J2101" s="9"/>
      <c r="K2101" s="9"/>
      <c r="L2101" s="9"/>
      <c r="M2101" s="9"/>
      <c r="N2101" s="9"/>
      <c r="O2101" s="9"/>
      <c r="P2101" s="9"/>
      <c r="Q2101" s="9"/>
      <c r="R2101" s="9"/>
      <c r="S2101" s="9"/>
      <c r="T2101" s="9"/>
      <c r="U2101" s="9"/>
      <c r="V2101" s="9"/>
      <c r="W2101" s="9"/>
    </row>
    <row r="2102">
      <c r="A2102" s="123"/>
      <c r="B2102" s="118"/>
      <c r="C2102" s="116"/>
      <c r="D2102" s="9"/>
      <c r="E2102" s="9"/>
      <c r="F2102" s="9"/>
      <c r="G2102" s="9"/>
      <c r="H2102" s="9"/>
      <c r="I2102" s="9"/>
      <c r="J2102" s="9"/>
      <c r="K2102" s="9"/>
      <c r="L2102" s="9"/>
      <c r="M2102" s="9"/>
      <c r="N2102" s="9"/>
      <c r="O2102" s="9"/>
      <c r="P2102" s="9"/>
      <c r="Q2102" s="9"/>
      <c r="R2102" s="9"/>
      <c r="S2102" s="9"/>
      <c r="T2102" s="9"/>
      <c r="U2102" s="9"/>
      <c r="V2102" s="9"/>
      <c r="W2102" s="9"/>
    </row>
    <row r="2103">
      <c r="A2103" s="123"/>
      <c r="B2103" s="118"/>
      <c r="C2103" s="116"/>
      <c r="D2103" s="9"/>
      <c r="E2103" s="9"/>
      <c r="F2103" s="9"/>
      <c r="G2103" s="9"/>
      <c r="H2103" s="9"/>
      <c r="I2103" s="9"/>
      <c r="J2103" s="9"/>
      <c r="K2103" s="9"/>
      <c r="L2103" s="9"/>
      <c r="M2103" s="9"/>
      <c r="N2103" s="9"/>
      <c r="O2103" s="9"/>
      <c r="P2103" s="9"/>
      <c r="Q2103" s="9"/>
      <c r="R2103" s="9"/>
      <c r="S2103" s="9"/>
      <c r="T2103" s="9"/>
      <c r="U2103" s="9"/>
      <c r="V2103" s="9"/>
      <c r="W2103" s="9"/>
    </row>
    <row r="2104">
      <c r="A2104" s="123"/>
      <c r="B2104" s="118"/>
      <c r="C2104" s="116"/>
      <c r="D2104" s="9"/>
      <c r="E2104" s="9"/>
      <c r="F2104" s="9"/>
      <c r="G2104" s="9"/>
      <c r="H2104" s="9"/>
      <c r="I2104" s="9"/>
      <c r="J2104" s="9"/>
      <c r="K2104" s="9"/>
      <c r="L2104" s="9"/>
      <c r="M2104" s="9"/>
      <c r="N2104" s="9"/>
      <c r="O2104" s="9"/>
      <c r="P2104" s="9"/>
      <c r="Q2104" s="9"/>
      <c r="R2104" s="9"/>
      <c r="S2104" s="9"/>
      <c r="T2104" s="9"/>
      <c r="U2104" s="9"/>
      <c r="V2104" s="9"/>
      <c r="W2104" s="9"/>
    </row>
    <row r="2105">
      <c r="A2105" s="123"/>
      <c r="B2105" s="118"/>
      <c r="C2105" s="116"/>
      <c r="D2105" s="9"/>
      <c r="E2105" s="9"/>
      <c r="F2105" s="9"/>
      <c r="G2105" s="9"/>
      <c r="H2105" s="9"/>
      <c r="I2105" s="9"/>
      <c r="J2105" s="9"/>
      <c r="K2105" s="9"/>
      <c r="L2105" s="9"/>
      <c r="M2105" s="9"/>
      <c r="N2105" s="9"/>
      <c r="O2105" s="9"/>
      <c r="P2105" s="9"/>
      <c r="Q2105" s="9"/>
      <c r="R2105" s="9"/>
      <c r="S2105" s="9"/>
      <c r="T2105" s="9"/>
      <c r="U2105" s="9"/>
      <c r="V2105" s="9"/>
      <c r="W2105" s="9"/>
    </row>
    <row r="2106">
      <c r="A2106" s="123"/>
      <c r="B2106" s="118"/>
      <c r="C2106" s="116"/>
      <c r="D2106" s="9"/>
      <c r="E2106" s="9"/>
      <c r="F2106" s="9"/>
      <c r="G2106" s="9"/>
      <c r="H2106" s="9"/>
      <c r="I2106" s="9"/>
      <c r="J2106" s="9"/>
      <c r="K2106" s="9"/>
      <c r="L2106" s="9"/>
      <c r="M2106" s="9"/>
      <c r="N2106" s="9"/>
      <c r="O2106" s="9"/>
      <c r="P2106" s="9"/>
      <c r="Q2106" s="9"/>
      <c r="R2106" s="9"/>
      <c r="S2106" s="9"/>
      <c r="T2106" s="9"/>
      <c r="U2106" s="9"/>
      <c r="V2106" s="9"/>
      <c r="W2106" s="9"/>
    </row>
    <row r="2107">
      <c r="A2107" s="123"/>
      <c r="B2107" s="118"/>
      <c r="C2107" s="116"/>
      <c r="D2107" s="9"/>
      <c r="E2107" s="9"/>
      <c r="F2107" s="9"/>
      <c r="G2107" s="9"/>
      <c r="H2107" s="9"/>
      <c r="I2107" s="9"/>
      <c r="J2107" s="9"/>
      <c r="K2107" s="9"/>
      <c r="L2107" s="9"/>
      <c r="M2107" s="9"/>
      <c r="N2107" s="9"/>
      <c r="O2107" s="9"/>
      <c r="P2107" s="9"/>
      <c r="Q2107" s="9"/>
      <c r="R2107" s="9"/>
      <c r="S2107" s="9"/>
      <c r="T2107" s="9"/>
      <c r="U2107" s="9"/>
      <c r="V2107" s="9"/>
      <c r="W2107" s="9"/>
    </row>
    <row r="2108">
      <c r="A2108" s="123"/>
      <c r="B2108" s="118"/>
      <c r="C2108" s="116"/>
      <c r="D2108" s="9"/>
      <c r="E2108" s="9"/>
      <c r="F2108" s="9"/>
      <c r="G2108" s="9"/>
      <c r="H2108" s="9"/>
      <c r="I2108" s="9"/>
      <c r="J2108" s="9"/>
      <c r="K2108" s="9"/>
      <c r="L2108" s="9"/>
      <c r="M2108" s="9"/>
      <c r="N2108" s="9"/>
      <c r="O2108" s="9"/>
      <c r="P2108" s="9"/>
      <c r="Q2108" s="9"/>
      <c r="R2108" s="9"/>
      <c r="S2108" s="9"/>
      <c r="T2108" s="9"/>
      <c r="U2108" s="9"/>
      <c r="V2108" s="9"/>
      <c r="W2108" s="9"/>
    </row>
    <row r="2109">
      <c r="A2109" s="123"/>
      <c r="B2109" s="118"/>
      <c r="C2109" s="116"/>
      <c r="D2109" s="9"/>
      <c r="E2109" s="9"/>
      <c r="F2109" s="9"/>
      <c r="G2109" s="9"/>
      <c r="H2109" s="9"/>
      <c r="I2109" s="9"/>
      <c r="J2109" s="9"/>
      <c r="K2109" s="9"/>
      <c r="L2109" s="9"/>
      <c r="M2109" s="9"/>
      <c r="N2109" s="9"/>
      <c r="O2109" s="9"/>
      <c r="P2109" s="9"/>
      <c r="Q2109" s="9"/>
      <c r="R2109" s="9"/>
      <c r="S2109" s="9"/>
      <c r="T2109" s="9"/>
      <c r="U2109" s="9"/>
      <c r="V2109" s="9"/>
      <c r="W2109" s="9"/>
    </row>
    <row r="2110">
      <c r="A2110" s="123"/>
      <c r="B2110" s="118"/>
      <c r="C2110" s="116"/>
      <c r="D2110" s="9"/>
      <c r="E2110" s="9"/>
      <c r="F2110" s="9"/>
      <c r="G2110" s="9"/>
      <c r="H2110" s="9"/>
      <c r="I2110" s="9"/>
      <c r="J2110" s="9"/>
      <c r="K2110" s="9"/>
      <c r="L2110" s="9"/>
      <c r="M2110" s="9"/>
      <c r="N2110" s="9"/>
      <c r="O2110" s="9"/>
      <c r="P2110" s="9"/>
      <c r="Q2110" s="9"/>
      <c r="R2110" s="9"/>
      <c r="S2110" s="9"/>
      <c r="T2110" s="9"/>
      <c r="U2110" s="9"/>
      <c r="V2110" s="9"/>
      <c r="W2110" s="9"/>
    </row>
    <row r="2111">
      <c r="A2111" s="123"/>
      <c r="B2111" s="118"/>
      <c r="C2111" s="116"/>
      <c r="D2111" s="9"/>
      <c r="E2111" s="9"/>
      <c r="F2111" s="9"/>
      <c r="G2111" s="9"/>
      <c r="H2111" s="9"/>
      <c r="I2111" s="9"/>
      <c r="J2111" s="9"/>
      <c r="K2111" s="9"/>
      <c r="L2111" s="9"/>
      <c r="M2111" s="9"/>
      <c r="N2111" s="9"/>
      <c r="O2111" s="9"/>
      <c r="P2111" s="9"/>
      <c r="Q2111" s="9"/>
      <c r="R2111" s="9"/>
      <c r="S2111" s="9"/>
      <c r="T2111" s="9"/>
      <c r="U2111" s="9"/>
      <c r="V2111" s="9"/>
      <c r="W2111" s="9"/>
    </row>
    <row r="2112">
      <c r="A2112" s="123"/>
      <c r="B2112" s="118"/>
      <c r="C2112" s="116"/>
      <c r="D2112" s="9"/>
      <c r="E2112" s="9"/>
      <c r="F2112" s="9"/>
      <c r="G2112" s="9"/>
      <c r="H2112" s="9"/>
      <c r="I2112" s="9"/>
      <c r="J2112" s="9"/>
      <c r="K2112" s="9"/>
      <c r="L2112" s="9"/>
      <c r="M2112" s="9"/>
      <c r="N2112" s="9"/>
      <c r="O2112" s="9"/>
      <c r="P2112" s="9"/>
      <c r="Q2112" s="9"/>
      <c r="R2112" s="9"/>
      <c r="S2112" s="9"/>
      <c r="T2112" s="9"/>
      <c r="U2112" s="9"/>
      <c r="V2112" s="9"/>
      <c r="W2112" s="9"/>
    </row>
    <row r="2113">
      <c r="A2113" s="123"/>
      <c r="B2113" s="118"/>
      <c r="C2113" s="116"/>
      <c r="D2113" s="9"/>
      <c r="E2113" s="9"/>
      <c r="F2113" s="9"/>
      <c r="G2113" s="9"/>
      <c r="H2113" s="9"/>
      <c r="I2113" s="9"/>
      <c r="J2113" s="9"/>
      <c r="K2113" s="9"/>
      <c r="L2113" s="9"/>
      <c r="M2113" s="9"/>
      <c r="N2113" s="9"/>
      <c r="O2113" s="9"/>
      <c r="P2113" s="9"/>
      <c r="Q2113" s="9"/>
      <c r="R2113" s="9"/>
      <c r="S2113" s="9"/>
      <c r="T2113" s="9"/>
      <c r="U2113" s="9"/>
      <c r="V2113" s="9"/>
      <c r="W2113" s="9"/>
    </row>
    <row r="2114">
      <c r="A2114" s="123"/>
      <c r="B2114" s="118"/>
      <c r="C2114" s="116"/>
      <c r="D2114" s="9"/>
      <c r="E2114" s="9"/>
      <c r="F2114" s="9"/>
      <c r="G2114" s="9"/>
      <c r="H2114" s="9"/>
      <c r="I2114" s="9"/>
      <c r="J2114" s="9"/>
      <c r="K2114" s="9"/>
      <c r="L2114" s="9"/>
      <c r="M2114" s="9"/>
      <c r="N2114" s="9"/>
      <c r="O2114" s="9"/>
      <c r="P2114" s="9"/>
      <c r="Q2114" s="9"/>
      <c r="R2114" s="9"/>
      <c r="S2114" s="9"/>
      <c r="T2114" s="9"/>
      <c r="U2114" s="9"/>
      <c r="V2114" s="9"/>
      <c r="W2114" s="9"/>
    </row>
    <row r="2115">
      <c r="A2115" s="123"/>
      <c r="B2115" s="118"/>
      <c r="C2115" s="116"/>
      <c r="D2115" s="9"/>
      <c r="E2115" s="9"/>
      <c r="F2115" s="9"/>
      <c r="G2115" s="9"/>
      <c r="H2115" s="9"/>
      <c r="I2115" s="9"/>
      <c r="J2115" s="9"/>
      <c r="K2115" s="9"/>
      <c r="L2115" s="9"/>
      <c r="M2115" s="9"/>
      <c r="N2115" s="9"/>
      <c r="O2115" s="9"/>
      <c r="P2115" s="9"/>
      <c r="Q2115" s="9"/>
      <c r="R2115" s="9"/>
      <c r="S2115" s="9"/>
      <c r="T2115" s="9"/>
      <c r="U2115" s="9"/>
      <c r="V2115" s="9"/>
      <c r="W2115" s="9"/>
    </row>
    <row r="2116">
      <c r="A2116" s="123"/>
      <c r="B2116" s="118"/>
      <c r="C2116" s="116"/>
      <c r="D2116" s="9"/>
      <c r="E2116" s="9"/>
      <c r="F2116" s="9"/>
      <c r="G2116" s="9"/>
      <c r="H2116" s="9"/>
      <c r="I2116" s="9"/>
      <c r="J2116" s="9"/>
      <c r="K2116" s="9"/>
      <c r="L2116" s="9"/>
      <c r="M2116" s="9"/>
      <c r="N2116" s="9"/>
      <c r="O2116" s="9"/>
      <c r="P2116" s="9"/>
      <c r="Q2116" s="9"/>
      <c r="R2116" s="9"/>
      <c r="S2116" s="9"/>
      <c r="T2116" s="9"/>
      <c r="U2116" s="9"/>
      <c r="V2116" s="9"/>
      <c r="W2116" s="9"/>
    </row>
    <row r="2117">
      <c r="A2117" s="123"/>
      <c r="B2117" s="118"/>
      <c r="C2117" s="116"/>
      <c r="D2117" s="9"/>
      <c r="E2117" s="9"/>
      <c r="F2117" s="9"/>
      <c r="G2117" s="9"/>
      <c r="H2117" s="9"/>
      <c r="I2117" s="9"/>
      <c r="J2117" s="9"/>
      <c r="K2117" s="9"/>
      <c r="L2117" s="9"/>
      <c r="M2117" s="9"/>
      <c r="N2117" s="9"/>
      <c r="O2117" s="9"/>
      <c r="P2117" s="9"/>
      <c r="Q2117" s="9"/>
      <c r="R2117" s="9"/>
      <c r="S2117" s="9"/>
      <c r="T2117" s="9"/>
      <c r="U2117" s="9"/>
      <c r="V2117" s="9"/>
      <c r="W2117" s="9"/>
    </row>
    <row r="2118">
      <c r="A2118" s="123"/>
      <c r="B2118" s="118"/>
      <c r="C2118" s="116"/>
      <c r="D2118" s="9"/>
      <c r="E2118" s="9"/>
      <c r="F2118" s="9"/>
      <c r="G2118" s="9"/>
      <c r="H2118" s="9"/>
      <c r="I2118" s="9"/>
      <c r="J2118" s="9"/>
      <c r="K2118" s="9"/>
      <c r="L2118" s="9"/>
      <c r="M2118" s="9"/>
      <c r="N2118" s="9"/>
      <c r="O2118" s="9"/>
      <c r="P2118" s="9"/>
      <c r="Q2118" s="9"/>
      <c r="R2118" s="9"/>
      <c r="S2118" s="9"/>
      <c r="T2118" s="9"/>
      <c r="U2118" s="9"/>
      <c r="V2118" s="9"/>
      <c r="W2118" s="9"/>
    </row>
    <row r="2119">
      <c r="A2119" s="123"/>
      <c r="B2119" s="118"/>
      <c r="C2119" s="116"/>
      <c r="D2119" s="9"/>
      <c r="E2119" s="9"/>
      <c r="F2119" s="9"/>
      <c r="G2119" s="9"/>
      <c r="H2119" s="9"/>
      <c r="I2119" s="9"/>
      <c r="J2119" s="9"/>
      <c r="K2119" s="9"/>
      <c r="L2119" s="9"/>
      <c r="M2119" s="9"/>
      <c r="N2119" s="9"/>
      <c r="O2119" s="9"/>
      <c r="P2119" s="9"/>
      <c r="Q2119" s="9"/>
      <c r="R2119" s="9"/>
      <c r="S2119" s="9"/>
      <c r="T2119" s="9"/>
      <c r="U2119" s="9"/>
      <c r="V2119" s="9"/>
      <c r="W2119" s="9"/>
    </row>
    <row r="2120">
      <c r="A2120" s="123"/>
      <c r="B2120" s="118"/>
      <c r="C2120" s="116"/>
      <c r="D2120" s="9"/>
      <c r="E2120" s="9"/>
      <c r="F2120" s="9"/>
      <c r="G2120" s="9"/>
      <c r="H2120" s="9"/>
      <c r="I2120" s="9"/>
      <c r="J2120" s="9"/>
      <c r="K2120" s="9"/>
      <c r="L2120" s="9"/>
      <c r="M2120" s="9"/>
      <c r="N2120" s="9"/>
      <c r="O2120" s="9"/>
      <c r="P2120" s="9"/>
      <c r="Q2120" s="9"/>
      <c r="R2120" s="9"/>
      <c r="S2120" s="9"/>
      <c r="T2120" s="9"/>
      <c r="U2120" s="9"/>
      <c r="V2120" s="9"/>
      <c r="W2120" s="9"/>
    </row>
    <row r="2121">
      <c r="A2121" s="123"/>
      <c r="B2121" s="118"/>
      <c r="C2121" s="116"/>
      <c r="D2121" s="9"/>
      <c r="E2121" s="9"/>
      <c r="F2121" s="9"/>
      <c r="G2121" s="9"/>
      <c r="H2121" s="9"/>
      <c r="I2121" s="9"/>
      <c r="J2121" s="9"/>
      <c r="K2121" s="9"/>
      <c r="L2121" s="9"/>
      <c r="M2121" s="9"/>
      <c r="N2121" s="9"/>
      <c r="O2121" s="9"/>
      <c r="P2121" s="9"/>
      <c r="Q2121" s="9"/>
      <c r="R2121" s="9"/>
      <c r="S2121" s="9"/>
      <c r="T2121" s="9"/>
      <c r="U2121" s="9"/>
      <c r="V2121" s="9"/>
      <c r="W2121" s="9"/>
    </row>
    <row r="2122">
      <c r="A2122" s="123"/>
      <c r="B2122" s="118"/>
      <c r="C2122" s="116"/>
      <c r="D2122" s="9"/>
      <c r="E2122" s="9"/>
      <c r="F2122" s="9"/>
      <c r="G2122" s="9"/>
      <c r="H2122" s="9"/>
      <c r="I2122" s="9"/>
      <c r="J2122" s="9"/>
      <c r="K2122" s="9"/>
      <c r="L2122" s="9"/>
      <c r="M2122" s="9"/>
      <c r="N2122" s="9"/>
      <c r="O2122" s="9"/>
      <c r="P2122" s="9"/>
      <c r="Q2122" s="9"/>
      <c r="R2122" s="9"/>
      <c r="S2122" s="9"/>
      <c r="T2122" s="9"/>
      <c r="U2122" s="9"/>
      <c r="V2122" s="9"/>
      <c r="W2122" s="9"/>
    </row>
    <row r="2123">
      <c r="A2123" s="123"/>
      <c r="B2123" s="118"/>
      <c r="C2123" s="116"/>
      <c r="D2123" s="9"/>
      <c r="E2123" s="9"/>
      <c r="F2123" s="9"/>
      <c r="G2123" s="9"/>
      <c r="H2123" s="9"/>
      <c r="I2123" s="9"/>
      <c r="J2123" s="9"/>
      <c r="K2123" s="9"/>
      <c r="L2123" s="9"/>
      <c r="M2123" s="9"/>
      <c r="N2123" s="9"/>
      <c r="O2123" s="9"/>
      <c r="P2123" s="9"/>
      <c r="Q2123" s="9"/>
      <c r="R2123" s="9"/>
      <c r="S2123" s="9"/>
      <c r="T2123" s="9"/>
      <c r="U2123" s="9"/>
      <c r="V2123" s="9"/>
      <c r="W2123" s="9"/>
    </row>
    <row r="2124">
      <c r="A2124" s="123"/>
      <c r="B2124" s="118"/>
      <c r="C2124" s="116"/>
      <c r="D2124" s="9"/>
      <c r="E2124" s="9"/>
      <c r="F2124" s="9"/>
      <c r="G2124" s="9"/>
      <c r="H2124" s="9"/>
      <c r="I2124" s="9"/>
      <c r="J2124" s="9"/>
      <c r="K2124" s="9"/>
      <c r="L2124" s="9"/>
      <c r="M2124" s="9"/>
      <c r="N2124" s="9"/>
      <c r="O2124" s="9"/>
      <c r="P2124" s="9"/>
      <c r="Q2124" s="9"/>
      <c r="R2124" s="9"/>
      <c r="S2124" s="9"/>
      <c r="T2124" s="9"/>
      <c r="U2124" s="9"/>
      <c r="V2124" s="9"/>
      <c r="W2124" s="9"/>
    </row>
    <row r="2125">
      <c r="A2125" s="123"/>
      <c r="B2125" s="118"/>
      <c r="C2125" s="116"/>
      <c r="D2125" s="9"/>
      <c r="E2125" s="9"/>
      <c r="F2125" s="9"/>
      <c r="G2125" s="9"/>
      <c r="H2125" s="9"/>
      <c r="I2125" s="9"/>
      <c r="J2125" s="9"/>
      <c r="K2125" s="9"/>
      <c r="L2125" s="9"/>
      <c r="M2125" s="9"/>
      <c r="N2125" s="9"/>
      <c r="O2125" s="9"/>
      <c r="P2125" s="9"/>
      <c r="Q2125" s="9"/>
      <c r="R2125" s="9"/>
      <c r="S2125" s="9"/>
      <c r="T2125" s="9"/>
      <c r="U2125" s="9"/>
      <c r="V2125" s="9"/>
      <c r="W2125" s="9"/>
    </row>
    <row r="2126">
      <c r="A2126" s="123"/>
      <c r="B2126" s="118"/>
      <c r="C2126" s="116"/>
      <c r="D2126" s="9"/>
      <c r="E2126" s="9"/>
      <c r="F2126" s="9"/>
      <c r="G2126" s="9"/>
      <c r="H2126" s="9"/>
      <c r="I2126" s="9"/>
      <c r="J2126" s="9"/>
      <c r="K2126" s="9"/>
      <c r="L2126" s="9"/>
      <c r="M2126" s="9"/>
      <c r="N2126" s="9"/>
      <c r="O2126" s="9"/>
      <c r="P2126" s="9"/>
      <c r="Q2126" s="9"/>
      <c r="R2126" s="9"/>
      <c r="S2126" s="9"/>
      <c r="T2126" s="9"/>
      <c r="U2126" s="9"/>
      <c r="V2126" s="9"/>
      <c r="W2126" s="9"/>
    </row>
    <row r="2127">
      <c r="A2127" s="123"/>
      <c r="B2127" s="118"/>
      <c r="C2127" s="116"/>
      <c r="D2127" s="9"/>
      <c r="E2127" s="9"/>
      <c r="F2127" s="9"/>
      <c r="G2127" s="9"/>
      <c r="H2127" s="9"/>
      <c r="I2127" s="9"/>
      <c r="J2127" s="9"/>
      <c r="K2127" s="9"/>
      <c r="L2127" s="9"/>
      <c r="M2127" s="9"/>
      <c r="N2127" s="9"/>
      <c r="O2127" s="9"/>
      <c r="P2127" s="9"/>
      <c r="Q2127" s="9"/>
      <c r="R2127" s="9"/>
      <c r="S2127" s="9"/>
      <c r="T2127" s="9"/>
      <c r="U2127" s="9"/>
      <c r="V2127" s="9"/>
      <c r="W2127" s="9"/>
    </row>
    <row r="2128">
      <c r="A2128" s="123"/>
      <c r="B2128" s="118"/>
      <c r="C2128" s="116"/>
      <c r="D2128" s="9"/>
      <c r="E2128" s="9"/>
      <c r="F2128" s="9"/>
      <c r="G2128" s="9"/>
      <c r="H2128" s="9"/>
      <c r="I2128" s="9"/>
      <c r="J2128" s="9"/>
      <c r="K2128" s="9"/>
      <c r="L2128" s="9"/>
      <c r="M2128" s="9"/>
      <c r="N2128" s="9"/>
      <c r="O2128" s="9"/>
      <c r="P2128" s="9"/>
      <c r="Q2128" s="9"/>
      <c r="R2128" s="9"/>
      <c r="S2128" s="9"/>
      <c r="T2128" s="9"/>
      <c r="U2128" s="9"/>
      <c r="V2128" s="9"/>
      <c r="W2128" s="9"/>
    </row>
    <row r="2129">
      <c r="A2129" s="123"/>
      <c r="B2129" s="118"/>
      <c r="C2129" s="116"/>
      <c r="D2129" s="9"/>
      <c r="E2129" s="9"/>
      <c r="F2129" s="9"/>
      <c r="G2129" s="9"/>
      <c r="H2129" s="9"/>
      <c r="I2129" s="9"/>
      <c r="J2129" s="9"/>
      <c r="K2129" s="9"/>
      <c r="L2129" s="9"/>
      <c r="M2129" s="9"/>
      <c r="N2129" s="9"/>
      <c r="O2129" s="9"/>
      <c r="P2129" s="9"/>
      <c r="Q2129" s="9"/>
      <c r="R2129" s="9"/>
      <c r="S2129" s="9"/>
      <c r="T2129" s="9"/>
      <c r="U2129" s="9"/>
      <c r="V2129" s="9"/>
      <c r="W2129" s="9"/>
    </row>
    <row r="2130">
      <c r="A2130" s="123"/>
      <c r="B2130" s="118"/>
      <c r="C2130" s="116"/>
      <c r="D2130" s="9"/>
      <c r="E2130" s="9"/>
      <c r="F2130" s="9"/>
      <c r="G2130" s="9"/>
      <c r="H2130" s="9"/>
      <c r="I2130" s="9"/>
      <c r="J2130" s="9"/>
      <c r="K2130" s="9"/>
      <c r="L2130" s="9"/>
      <c r="M2130" s="9"/>
      <c r="N2130" s="9"/>
      <c r="O2130" s="9"/>
      <c r="P2130" s="9"/>
      <c r="Q2130" s="9"/>
      <c r="R2130" s="9"/>
      <c r="S2130" s="9"/>
      <c r="T2130" s="9"/>
      <c r="U2130" s="9"/>
      <c r="V2130" s="9"/>
      <c r="W2130" s="9"/>
    </row>
    <row r="2131">
      <c r="A2131" s="123"/>
      <c r="B2131" s="118"/>
      <c r="C2131" s="116"/>
      <c r="D2131" s="9"/>
      <c r="E2131" s="9"/>
      <c r="F2131" s="9"/>
      <c r="G2131" s="9"/>
      <c r="H2131" s="9"/>
      <c r="I2131" s="9"/>
      <c r="J2131" s="9"/>
      <c r="K2131" s="9"/>
      <c r="L2131" s="9"/>
      <c r="M2131" s="9"/>
      <c r="N2131" s="9"/>
      <c r="O2131" s="9"/>
      <c r="P2131" s="9"/>
      <c r="Q2131" s="9"/>
      <c r="R2131" s="9"/>
      <c r="S2131" s="9"/>
      <c r="T2131" s="9"/>
      <c r="U2131" s="9"/>
      <c r="V2131" s="9"/>
      <c r="W2131" s="9"/>
    </row>
    <row r="2132">
      <c r="A2132" s="123"/>
      <c r="B2132" s="118"/>
      <c r="C2132" s="116"/>
      <c r="D2132" s="9"/>
      <c r="E2132" s="9"/>
      <c r="F2132" s="9"/>
      <c r="G2132" s="9"/>
      <c r="H2132" s="9"/>
      <c r="I2132" s="9"/>
      <c r="J2132" s="9"/>
      <c r="K2132" s="9"/>
      <c r="L2132" s="9"/>
      <c r="M2132" s="9"/>
      <c r="N2132" s="9"/>
      <c r="O2132" s="9"/>
      <c r="P2132" s="9"/>
      <c r="Q2132" s="9"/>
      <c r="R2132" s="9"/>
      <c r="S2132" s="9"/>
      <c r="T2132" s="9"/>
      <c r="U2132" s="9"/>
      <c r="V2132" s="9"/>
      <c r="W2132" s="9"/>
    </row>
    <row r="2133">
      <c r="A2133" s="123"/>
      <c r="B2133" s="118"/>
      <c r="C2133" s="116"/>
      <c r="D2133" s="9"/>
      <c r="E2133" s="9"/>
      <c r="F2133" s="9"/>
      <c r="G2133" s="9"/>
      <c r="H2133" s="9"/>
      <c r="I2133" s="9"/>
      <c r="J2133" s="9"/>
      <c r="K2133" s="9"/>
      <c r="L2133" s="9"/>
      <c r="M2133" s="9"/>
      <c r="N2133" s="9"/>
      <c r="O2133" s="9"/>
      <c r="P2133" s="9"/>
      <c r="Q2133" s="9"/>
      <c r="R2133" s="9"/>
      <c r="S2133" s="9"/>
      <c r="T2133" s="9"/>
      <c r="U2133" s="9"/>
      <c r="V2133" s="9"/>
      <c r="W2133" s="9"/>
    </row>
    <row r="2134">
      <c r="A2134" s="123"/>
      <c r="B2134" s="118"/>
      <c r="C2134" s="116"/>
      <c r="D2134" s="9"/>
      <c r="E2134" s="9"/>
      <c r="F2134" s="9"/>
      <c r="G2134" s="9"/>
      <c r="H2134" s="9"/>
      <c r="I2134" s="9"/>
      <c r="J2134" s="9"/>
      <c r="K2134" s="9"/>
      <c r="L2134" s="9"/>
      <c r="M2134" s="9"/>
      <c r="N2134" s="9"/>
      <c r="O2134" s="9"/>
      <c r="P2134" s="9"/>
      <c r="Q2134" s="9"/>
      <c r="R2134" s="9"/>
      <c r="S2134" s="9"/>
      <c r="T2134" s="9"/>
      <c r="U2134" s="9"/>
      <c r="V2134" s="9"/>
      <c r="W2134" s="9"/>
    </row>
    <row r="2135">
      <c r="A2135" s="123"/>
      <c r="B2135" s="118"/>
      <c r="C2135" s="116"/>
      <c r="D2135" s="9"/>
      <c r="E2135" s="9"/>
      <c r="F2135" s="9"/>
      <c r="G2135" s="9"/>
      <c r="H2135" s="9"/>
      <c r="I2135" s="9"/>
      <c r="J2135" s="9"/>
      <c r="K2135" s="9"/>
      <c r="L2135" s="9"/>
      <c r="M2135" s="9"/>
      <c r="N2135" s="9"/>
      <c r="O2135" s="9"/>
      <c r="P2135" s="9"/>
      <c r="Q2135" s="9"/>
      <c r="R2135" s="9"/>
      <c r="S2135" s="9"/>
      <c r="T2135" s="9"/>
      <c r="U2135" s="9"/>
      <c r="V2135" s="9"/>
      <c r="W2135" s="9"/>
    </row>
    <row r="2136">
      <c r="A2136" s="123"/>
      <c r="B2136" s="118"/>
      <c r="C2136" s="116"/>
      <c r="D2136" s="9"/>
      <c r="E2136" s="9"/>
      <c r="F2136" s="9"/>
      <c r="G2136" s="9"/>
      <c r="H2136" s="9"/>
      <c r="I2136" s="9"/>
      <c r="J2136" s="9"/>
      <c r="K2136" s="9"/>
      <c r="L2136" s="9"/>
      <c r="M2136" s="9"/>
      <c r="N2136" s="9"/>
      <c r="O2136" s="9"/>
      <c r="P2136" s="9"/>
      <c r="Q2136" s="9"/>
      <c r="R2136" s="9"/>
      <c r="S2136" s="9"/>
      <c r="T2136" s="9"/>
      <c r="U2136" s="9"/>
      <c r="V2136" s="9"/>
      <c r="W2136" s="9"/>
    </row>
    <row r="2137">
      <c r="A2137" s="123"/>
      <c r="B2137" s="118"/>
      <c r="C2137" s="116"/>
      <c r="D2137" s="9"/>
      <c r="E2137" s="9"/>
      <c r="F2137" s="9"/>
      <c r="G2137" s="9"/>
      <c r="H2137" s="9"/>
      <c r="I2137" s="9"/>
      <c r="J2137" s="9"/>
      <c r="K2137" s="9"/>
      <c r="L2137" s="9"/>
      <c r="M2137" s="9"/>
      <c r="N2137" s="9"/>
      <c r="O2137" s="9"/>
      <c r="P2137" s="9"/>
      <c r="Q2137" s="9"/>
      <c r="R2137" s="9"/>
      <c r="S2137" s="9"/>
      <c r="T2137" s="9"/>
      <c r="U2137" s="9"/>
      <c r="V2137" s="9"/>
      <c r="W2137" s="9"/>
    </row>
    <row r="2138">
      <c r="A2138" s="123"/>
      <c r="B2138" s="118"/>
      <c r="C2138" s="116"/>
      <c r="D2138" s="9"/>
      <c r="E2138" s="9"/>
      <c r="F2138" s="9"/>
      <c r="G2138" s="9"/>
      <c r="H2138" s="9"/>
      <c r="I2138" s="9"/>
      <c r="J2138" s="9"/>
      <c r="K2138" s="9"/>
      <c r="L2138" s="9"/>
      <c r="M2138" s="9"/>
      <c r="N2138" s="9"/>
      <c r="O2138" s="9"/>
      <c r="P2138" s="9"/>
      <c r="Q2138" s="9"/>
      <c r="R2138" s="9"/>
      <c r="S2138" s="9"/>
      <c r="T2138" s="9"/>
      <c r="U2138" s="9"/>
      <c r="V2138" s="9"/>
      <c r="W2138" s="9"/>
    </row>
    <row r="2139">
      <c r="A2139" s="123"/>
      <c r="B2139" s="118"/>
      <c r="C2139" s="116"/>
      <c r="D2139" s="9"/>
      <c r="E2139" s="9"/>
      <c r="F2139" s="9"/>
      <c r="G2139" s="9"/>
      <c r="H2139" s="9"/>
      <c r="I2139" s="9"/>
      <c r="J2139" s="9"/>
      <c r="K2139" s="9"/>
      <c r="L2139" s="9"/>
      <c r="M2139" s="9"/>
      <c r="N2139" s="9"/>
      <c r="O2139" s="9"/>
      <c r="P2139" s="9"/>
      <c r="Q2139" s="9"/>
      <c r="R2139" s="9"/>
      <c r="S2139" s="9"/>
      <c r="T2139" s="9"/>
      <c r="U2139" s="9"/>
      <c r="V2139" s="9"/>
      <c r="W2139" s="9"/>
    </row>
    <row r="2140">
      <c r="A2140" s="123"/>
      <c r="B2140" s="118"/>
      <c r="C2140" s="116"/>
      <c r="D2140" s="9"/>
      <c r="E2140" s="9"/>
      <c r="F2140" s="9"/>
      <c r="G2140" s="9"/>
      <c r="H2140" s="9"/>
      <c r="I2140" s="9"/>
      <c r="J2140" s="9"/>
      <c r="K2140" s="9"/>
      <c r="L2140" s="9"/>
      <c r="M2140" s="9"/>
      <c r="N2140" s="9"/>
      <c r="O2140" s="9"/>
      <c r="P2140" s="9"/>
      <c r="Q2140" s="9"/>
      <c r="R2140" s="9"/>
      <c r="S2140" s="9"/>
      <c r="T2140" s="9"/>
      <c r="U2140" s="9"/>
      <c r="V2140" s="9"/>
      <c r="W2140" s="9"/>
    </row>
    <row r="2141">
      <c r="A2141" s="123"/>
      <c r="B2141" s="118"/>
      <c r="C2141" s="116"/>
      <c r="D2141" s="9"/>
      <c r="E2141" s="9"/>
      <c r="F2141" s="9"/>
      <c r="G2141" s="9"/>
      <c r="H2141" s="9"/>
      <c r="I2141" s="9"/>
      <c r="J2141" s="9"/>
      <c r="K2141" s="9"/>
      <c r="L2141" s="9"/>
      <c r="M2141" s="9"/>
      <c r="N2141" s="9"/>
      <c r="O2141" s="9"/>
      <c r="P2141" s="9"/>
      <c r="Q2141" s="9"/>
      <c r="R2141" s="9"/>
      <c r="S2141" s="9"/>
      <c r="T2141" s="9"/>
      <c r="U2141" s="9"/>
      <c r="V2141" s="9"/>
      <c r="W2141" s="9"/>
    </row>
    <row r="2142">
      <c r="A2142" s="123"/>
      <c r="B2142" s="118"/>
      <c r="C2142" s="116"/>
      <c r="D2142" s="9"/>
      <c r="E2142" s="9"/>
      <c r="F2142" s="9"/>
      <c r="G2142" s="9"/>
      <c r="H2142" s="9"/>
      <c r="I2142" s="9"/>
      <c r="J2142" s="9"/>
      <c r="K2142" s="9"/>
      <c r="L2142" s="9"/>
      <c r="M2142" s="9"/>
      <c r="N2142" s="9"/>
      <c r="O2142" s="9"/>
      <c r="P2142" s="9"/>
      <c r="Q2142" s="9"/>
      <c r="R2142" s="9"/>
      <c r="S2142" s="9"/>
      <c r="T2142" s="9"/>
      <c r="U2142" s="9"/>
      <c r="V2142" s="9"/>
      <c r="W2142" s="9"/>
    </row>
    <row r="2143">
      <c r="A2143" s="123"/>
      <c r="B2143" s="118"/>
      <c r="C2143" s="116"/>
      <c r="D2143" s="9"/>
      <c r="E2143" s="9"/>
      <c r="F2143" s="9"/>
      <c r="G2143" s="9"/>
      <c r="H2143" s="9"/>
      <c r="I2143" s="9"/>
      <c r="J2143" s="9"/>
      <c r="K2143" s="9"/>
      <c r="L2143" s="9"/>
      <c r="M2143" s="9"/>
      <c r="N2143" s="9"/>
      <c r="O2143" s="9"/>
      <c r="P2143" s="9"/>
      <c r="Q2143" s="9"/>
      <c r="R2143" s="9"/>
      <c r="S2143" s="9"/>
      <c r="T2143" s="9"/>
      <c r="U2143" s="9"/>
      <c r="V2143" s="9"/>
      <c r="W2143" s="9"/>
    </row>
    <row r="2144">
      <c r="A2144" s="123"/>
      <c r="B2144" s="118"/>
      <c r="C2144" s="116"/>
      <c r="D2144" s="9"/>
      <c r="E2144" s="9"/>
      <c r="F2144" s="9"/>
      <c r="G2144" s="9"/>
      <c r="H2144" s="9"/>
      <c r="I2144" s="9"/>
      <c r="J2144" s="9"/>
      <c r="K2144" s="9"/>
      <c r="L2144" s="9"/>
      <c r="M2144" s="9"/>
      <c r="N2144" s="9"/>
      <c r="O2144" s="9"/>
      <c r="P2144" s="9"/>
      <c r="Q2144" s="9"/>
      <c r="R2144" s="9"/>
      <c r="S2144" s="9"/>
      <c r="T2144" s="9"/>
      <c r="U2144" s="9"/>
      <c r="V2144" s="9"/>
      <c r="W2144" s="9"/>
    </row>
    <row r="2145">
      <c r="A2145" s="123"/>
      <c r="B2145" s="118"/>
      <c r="C2145" s="116"/>
      <c r="D2145" s="9"/>
      <c r="E2145" s="9"/>
      <c r="F2145" s="9"/>
      <c r="G2145" s="9"/>
      <c r="H2145" s="9"/>
      <c r="I2145" s="9"/>
      <c r="J2145" s="9"/>
      <c r="K2145" s="9"/>
      <c r="L2145" s="9"/>
      <c r="M2145" s="9"/>
      <c r="N2145" s="9"/>
      <c r="O2145" s="9"/>
      <c r="P2145" s="9"/>
      <c r="Q2145" s="9"/>
      <c r="R2145" s="9"/>
      <c r="S2145" s="9"/>
      <c r="T2145" s="9"/>
      <c r="U2145" s="9"/>
      <c r="V2145" s="9"/>
      <c r="W2145" s="9"/>
    </row>
    <row r="2146">
      <c r="A2146" s="123"/>
      <c r="B2146" s="118"/>
      <c r="C2146" s="116"/>
      <c r="D2146" s="9"/>
      <c r="E2146" s="9"/>
      <c r="F2146" s="9"/>
      <c r="G2146" s="9"/>
      <c r="H2146" s="9"/>
      <c r="I2146" s="9"/>
      <c r="J2146" s="9"/>
      <c r="K2146" s="9"/>
      <c r="L2146" s="9"/>
      <c r="M2146" s="9"/>
      <c r="N2146" s="9"/>
      <c r="O2146" s="9"/>
      <c r="P2146" s="9"/>
      <c r="Q2146" s="9"/>
      <c r="R2146" s="9"/>
      <c r="S2146" s="9"/>
      <c r="T2146" s="9"/>
      <c r="U2146" s="9"/>
      <c r="V2146" s="9"/>
      <c r="W2146" s="9"/>
    </row>
    <row r="2147">
      <c r="A2147" s="123"/>
      <c r="B2147" s="118"/>
      <c r="C2147" s="116"/>
      <c r="D2147" s="9"/>
      <c r="E2147" s="9"/>
      <c r="F2147" s="9"/>
      <c r="G2147" s="9"/>
      <c r="H2147" s="9"/>
      <c r="I2147" s="9"/>
      <c r="J2147" s="9"/>
      <c r="K2147" s="9"/>
      <c r="L2147" s="9"/>
      <c r="M2147" s="9"/>
      <c r="N2147" s="9"/>
      <c r="O2147" s="9"/>
      <c r="P2147" s="9"/>
      <c r="Q2147" s="9"/>
      <c r="R2147" s="9"/>
      <c r="S2147" s="9"/>
      <c r="T2147" s="9"/>
      <c r="U2147" s="9"/>
      <c r="V2147" s="9"/>
      <c r="W2147" s="9"/>
    </row>
    <row r="2148">
      <c r="A2148" s="123"/>
      <c r="B2148" s="118"/>
      <c r="C2148" s="116"/>
      <c r="D2148" s="9"/>
      <c r="E2148" s="9"/>
      <c r="F2148" s="9"/>
      <c r="G2148" s="9"/>
      <c r="H2148" s="9"/>
      <c r="I2148" s="9"/>
      <c r="J2148" s="9"/>
      <c r="K2148" s="9"/>
      <c r="L2148" s="9"/>
      <c r="M2148" s="9"/>
      <c r="N2148" s="9"/>
      <c r="O2148" s="9"/>
      <c r="P2148" s="9"/>
      <c r="Q2148" s="9"/>
      <c r="R2148" s="9"/>
      <c r="S2148" s="9"/>
      <c r="T2148" s="9"/>
      <c r="U2148" s="9"/>
      <c r="V2148" s="9"/>
      <c r="W2148" s="9"/>
    </row>
    <row r="2149">
      <c r="A2149" s="123"/>
      <c r="B2149" s="118"/>
      <c r="C2149" s="116"/>
      <c r="D2149" s="9"/>
      <c r="E2149" s="9"/>
      <c r="F2149" s="9"/>
      <c r="G2149" s="9"/>
      <c r="H2149" s="9"/>
      <c r="I2149" s="9"/>
      <c r="J2149" s="9"/>
      <c r="K2149" s="9"/>
      <c r="L2149" s="9"/>
      <c r="M2149" s="9"/>
      <c r="N2149" s="9"/>
      <c r="O2149" s="9"/>
      <c r="P2149" s="9"/>
      <c r="Q2149" s="9"/>
      <c r="R2149" s="9"/>
      <c r="S2149" s="9"/>
      <c r="T2149" s="9"/>
      <c r="U2149" s="9"/>
      <c r="V2149" s="9"/>
      <c r="W2149" s="9"/>
    </row>
    <row r="2150">
      <c r="A2150" s="123"/>
      <c r="B2150" s="118"/>
      <c r="C2150" s="116"/>
      <c r="D2150" s="9"/>
      <c r="E2150" s="9"/>
      <c r="F2150" s="9"/>
      <c r="G2150" s="9"/>
      <c r="H2150" s="9"/>
      <c r="I2150" s="9"/>
      <c r="J2150" s="9"/>
      <c r="K2150" s="9"/>
      <c r="L2150" s="9"/>
      <c r="M2150" s="9"/>
      <c r="N2150" s="9"/>
      <c r="O2150" s="9"/>
      <c r="P2150" s="9"/>
      <c r="Q2150" s="9"/>
      <c r="R2150" s="9"/>
      <c r="S2150" s="9"/>
      <c r="T2150" s="9"/>
      <c r="U2150" s="9"/>
      <c r="V2150" s="9"/>
      <c r="W2150" s="9"/>
    </row>
    <row r="2151">
      <c r="A2151" s="123"/>
      <c r="B2151" s="118"/>
      <c r="C2151" s="116"/>
      <c r="D2151" s="9"/>
      <c r="E2151" s="9"/>
      <c r="F2151" s="9"/>
      <c r="G2151" s="9"/>
      <c r="H2151" s="9"/>
      <c r="I2151" s="9"/>
      <c r="J2151" s="9"/>
      <c r="K2151" s="9"/>
      <c r="L2151" s="9"/>
      <c r="M2151" s="9"/>
      <c r="N2151" s="9"/>
      <c r="O2151" s="9"/>
      <c r="P2151" s="9"/>
      <c r="Q2151" s="9"/>
      <c r="R2151" s="9"/>
      <c r="S2151" s="9"/>
      <c r="T2151" s="9"/>
      <c r="U2151" s="9"/>
      <c r="V2151" s="9"/>
      <c r="W2151" s="9"/>
    </row>
    <row r="2152">
      <c r="A2152" s="123"/>
      <c r="B2152" s="118"/>
      <c r="C2152" s="116"/>
      <c r="D2152" s="9"/>
      <c r="E2152" s="9"/>
      <c r="F2152" s="9"/>
      <c r="G2152" s="9"/>
      <c r="H2152" s="9"/>
      <c r="I2152" s="9"/>
      <c r="J2152" s="9"/>
      <c r="K2152" s="9"/>
      <c r="L2152" s="9"/>
      <c r="M2152" s="9"/>
      <c r="N2152" s="9"/>
      <c r="O2152" s="9"/>
      <c r="P2152" s="9"/>
      <c r="Q2152" s="9"/>
      <c r="R2152" s="9"/>
      <c r="S2152" s="9"/>
      <c r="T2152" s="9"/>
      <c r="U2152" s="9"/>
      <c r="V2152" s="9"/>
      <c r="W2152" s="9"/>
    </row>
    <row r="2153">
      <c r="A2153" s="123"/>
      <c r="B2153" s="118"/>
      <c r="C2153" s="116"/>
      <c r="D2153" s="9"/>
      <c r="E2153" s="9"/>
      <c r="F2153" s="9"/>
      <c r="G2153" s="9"/>
      <c r="H2153" s="9"/>
      <c r="I2153" s="9"/>
      <c r="J2153" s="9"/>
      <c r="K2153" s="9"/>
      <c r="L2153" s="9"/>
      <c r="M2153" s="9"/>
      <c r="N2153" s="9"/>
      <c r="O2153" s="9"/>
      <c r="P2153" s="9"/>
      <c r="Q2153" s="9"/>
      <c r="R2153" s="9"/>
      <c r="S2153" s="9"/>
      <c r="T2153" s="9"/>
      <c r="U2153" s="9"/>
      <c r="V2153" s="9"/>
      <c r="W2153" s="9"/>
    </row>
    <row r="2154">
      <c r="A2154" s="123"/>
      <c r="B2154" s="118"/>
      <c r="C2154" s="116"/>
      <c r="D2154" s="9"/>
      <c r="E2154" s="9"/>
      <c r="F2154" s="9"/>
      <c r="G2154" s="9"/>
      <c r="H2154" s="9"/>
      <c r="I2154" s="9"/>
      <c r="J2154" s="9"/>
      <c r="K2154" s="9"/>
      <c r="L2154" s="9"/>
      <c r="M2154" s="9"/>
      <c r="N2154" s="9"/>
      <c r="O2154" s="9"/>
      <c r="P2154" s="9"/>
      <c r="Q2154" s="9"/>
      <c r="R2154" s="9"/>
      <c r="S2154" s="9"/>
      <c r="T2154" s="9"/>
      <c r="U2154" s="9"/>
      <c r="V2154" s="9"/>
      <c r="W2154" s="9"/>
    </row>
    <row r="2155">
      <c r="A2155" s="123"/>
      <c r="B2155" s="118"/>
      <c r="C2155" s="116"/>
      <c r="D2155" s="9"/>
      <c r="E2155" s="9"/>
      <c r="F2155" s="9"/>
      <c r="G2155" s="9"/>
      <c r="H2155" s="9"/>
      <c r="I2155" s="9"/>
      <c r="J2155" s="9"/>
      <c r="K2155" s="9"/>
      <c r="L2155" s="9"/>
      <c r="M2155" s="9"/>
      <c r="N2155" s="9"/>
      <c r="O2155" s="9"/>
      <c r="P2155" s="9"/>
      <c r="Q2155" s="9"/>
      <c r="R2155" s="9"/>
      <c r="S2155" s="9"/>
      <c r="T2155" s="9"/>
      <c r="U2155" s="9"/>
      <c r="V2155" s="9"/>
      <c r="W2155" s="9"/>
    </row>
    <row r="2156">
      <c r="A2156" s="123"/>
      <c r="B2156" s="118"/>
      <c r="C2156" s="116"/>
      <c r="D2156" s="9"/>
      <c r="E2156" s="9"/>
      <c r="F2156" s="9"/>
      <c r="G2156" s="9"/>
      <c r="H2156" s="9"/>
      <c r="I2156" s="9"/>
      <c r="J2156" s="9"/>
      <c r="K2156" s="9"/>
      <c r="L2156" s="9"/>
      <c r="M2156" s="9"/>
      <c r="N2156" s="9"/>
      <c r="O2156" s="9"/>
      <c r="P2156" s="9"/>
      <c r="Q2156" s="9"/>
      <c r="R2156" s="9"/>
      <c r="S2156" s="9"/>
      <c r="T2156" s="9"/>
      <c r="U2156" s="9"/>
      <c r="V2156" s="9"/>
      <c r="W2156" s="9"/>
    </row>
    <row r="2157">
      <c r="A2157" s="123"/>
      <c r="B2157" s="118"/>
      <c r="C2157" s="116"/>
      <c r="D2157" s="9"/>
      <c r="E2157" s="9"/>
      <c r="F2157" s="9"/>
      <c r="G2157" s="9"/>
      <c r="H2157" s="9"/>
      <c r="I2157" s="9"/>
      <c r="J2157" s="9"/>
      <c r="K2157" s="9"/>
      <c r="L2157" s="9"/>
      <c r="M2157" s="9"/>
      <c r="N2157" s="9"/>
      <c r="O2157" s="9"/>
      <c r="P2157" s="9"/>
      <c r="Q2157" s="9"/>
      <c r="R2157" s="9"/>
      <c r="S2157" s="9"/>
      <c r="T2157" s="9"/>
      <c r="U2157" s="9"/>
      <c r="V2157" s="9"/>
      <c r="W2157" s="9"/>
    </row>
    <row r="2158">
      <c r="A2158" s="123"/>
      <c r="B2158" s="118"/>
      <c r="C2158" s="116"/>
      <c r="D2158" s="9"/>
      <c r="E2158" s="9"/>
      <c r="F2158" s="9"/>
      <c r="G2158" s="9"/>
      <c r="H2158" s="9"/>
      <c r="I2158" s="9"/>
      <c r="J2158" s="9"/>
      <c r="K2158" s="9"/>
      <c r="L2158" s="9"/>
      <c r="M2158" s="9"/>
      <c r="N2158" s="9"/>
      <c r="O2158" s="9"/>
      <c r="P2158" s="9"/>
      <c r="Q2158" s="9"/>
      <c r="R2158" s="9"/>
      <c r="S2158" s="9"/>
      <c r="T2158" s="9"/>
      <c r="U2158" s="9"/>
      <c r="V2158" s="9"/>
      <c r="W2158" s="9"/>
    </row>
    <row r="2159">
      <c r="A2159" s="123"/>
      <c r="B2159" s="118"/>
      <c r="C2159" s="116"/>
      <c r="D2159" s="9"/>
      <c r="E2159" s="9"/>
      <c r="F2159" s="9"/>
      <c r="G2159" s="9"/>
      <c r="H2159" s="9"/>
      <c r="I2159" s="9"/>
      <c r="J2159" s="9"/>
      <c r="K2159" s="9"/>
      <c r="L2159" s="9"/>
      <c r="M2159" s="9"/>
      <c r="N2159" s="9"/>
      <c r="O2159" s="9"/>
      <c r="P2159" s="9"/>
      <c r="Q2159" s="9"/>
      <c r="R2159" s="9"/>
      <c r="S2159" s="9"/>
      <c r="T2159" s="9"/>
      <c r="U2159" s="9"/>
      <c r="V2159" s="9"/>
      <c r="W2159" s="9"/>
    </row>
    <row r="2160">
      <c r="A2160" s="123"/>
      <c r="B2160" s="118"/>
      <c r="C2160" s="116"/>
      <c r="D2160" s="9"/>
      <c r="E2160" s="9"/>
      <c r="F2160" s="9"/>
      <c r="G2160" s="9"/>
      <c r="H2160" s="9"/>
      <c r="I2160" s="9"/>
      <c r="J2160" s="9"/>
      <c r="K2160" s="9"/>
      <c r="L2160" s="9"/>
      <c r="M2160" s="9"/>
      <c r="N2160" s="9"/>
      <c r="O2160" s="9"/>
      <c r="P2160" s="9"/>
      <c r="Q2160" s="9"/>
      <c r="R2160" s="9"/>
      <c r="S2160" s="9"/>
      <c r="T2160" s="9"/>
      <c r="U2160" s="9"/>
      <c r="V2160" s="9"/>
      <c r="W2160" s="9"/>
    </row>
    <row r="2161">
      <c r="A2161" s="123"/>
      <c r="B2161" s="118"/>
      <c r="C2161" s="116"/>
      <c r="D2161" s="9"/>
      <c r="E2161" s="9"/>
      <c r="F2161" s="9"/>
      <c r="G2161" s="9"/>
      <c r="H2161" s="9"/>
      <c r="I2161" s="9"/>
      <c r="J2161" s="9"/>
      <c r="K2161" s="9"/>
      <c r="L2161" s="9"/>
      <c r="M2161" s="9"/>
      <c r="N2161" s="9"/>
      <c r="O2161" s="9"/>
      <c r="P2161" s="9"/>
      <c r="Q2161" s="9"/>
      <c r="R2161" s="9"/>
      <c r="S2161" s="9"/>
      <c r="T2161" s="9"/>
      <c r="U2161" s="9"/>
      <c r="V2161" s="9"/>
      <c r="W2161" s="9"/>
    </row>
    <row r="2162">
      <c r="A2162" s="123"/>
      <c r="B2162" s="118"/>
      <c r="C2162" s="116"/>
      <c r="D2162" s="9"/>
      <c r="E2162" s="9"/>
      <c r="F2162" s="9"/>
      <c r="G2162" s="9"/>
      <c r="H2162" s="9"/>
      <c r="I2162" s="9"/>
      <c r="J2162" s="9"/>
      <c r="K2162" s="9"/>
      <c r="L2162" s="9"/>
      <c r="M2162" s="9"/>
      <c r="N2162" s="9"/>
      <c r="O2162" s="9"/>
      <c r="P2162" s="9"/>
      <c r="Q2162" s="9"/>
      <c r="R2162" s="9"/>
      <c r="S2162" s="9"/>
      <c r="T2162" s="9"/>
      <c r="U2162" s="9"/>
      <c r="V2162" s="9"/>
      <c r="W2162" s="9"/>
    </row>
    <row r="2163">
      <c r="A2163" s="123"/>
      <c r="B2163" s="118"/>
      <c r="C2163" s="116"/>
      <c r="D2163" s="9"/>
      <c r="E2163" s="9"/>
      <c r="F2163" s="9"/>
      <c r="G2163" s="9"/>
      <c r="H2163" s="9"/>
      <c r="I2163" s="9"/>
      <c r="J2163" s="9"/>
      <c r="K2163" s="9"/>
      <c r="L2163" s="9"/>
      <c r="M2163" s="9"/>
      <c r="N2163" s="9"/>
      <c r="O2163" s="9"/>
      <c r="P2163" s="9"/>
      <c r="Q2163" s="9"/>
      <c r="R2163" s="9"/>
      <c r="S2163" s="9"/>
      <c r="T2163" s="9"/>
      <c r="U2163" s="9"/>
      <c r="V2163" s="9"/>
      <c r="W2163" s="9"/>
    </row>
    <row r="2164">
      <c r="A2164" s="123"/>
      <c r="B2164" s="118"/>
      <c r="C2164" s="116"/>
      <c r="D2164" s="9"/>
      <c r="E2164" s="9"/>
      <c r="F2164" s="9"/>
      <c r="G2164" s="9"/>
      <c r="H2164" s="9"/>
      <c r="I2164" s="9"/>
      <c r="J2164" s="9"/>
      <c r="K2164" s="9"/>
      <c r="L2164" s="9"/>
      <c r="M2164" s="9"/>
      <c r="N2164" s="9"/>
      <c r="O2164" s="9"/>
      <c r="P2164" s="9"/>
      <c r="Q2164" s="9"/>
      <c r="R2164" s="9"/>
      <c r="S2164" s="9"/>
      <c r="T2164" s="9"/>
      <c r="U2164" s="9"/>
      <c r="V2164" s="9"/>
      <c r="W2164" s="9"/>
    </row>
    <row r="2165">
      <c r="A2165" s="123"/>
      <c r="B2165" s="118"/>
      <c r="C2165" s="116"/>
      <c r="D2165" s="9"/>
      <c r="E2165" s="9"/>
      <c r="F2165" s="9"/>
      <c r="G2165" s="9"/>
      <c r="H2165" s="9"/>
      <c r="I2165" s="9"/>
      <c r="J2165" s="9"/>
      <c r="K2165" s="9"/>
      <c r="L2165" s="9"/>
      <c r="M2165" s="9"/>
      <c r="N2165" s="9"/>
      <c r="O2165" s="9"/>
      <c r="P2165" s="9"/>
      <c r="Q2165" s="9"/>
      <c r="R2165" s="9"/>
      <c r="S2165" s="9"/>
      <c r="T2165" s="9"/>
      <c r="U2165" s="9"/>
      <c r="V2165" s="9"/>
      <c r="W2165" s="9"/>
    </row>
    <row r="2166">
      <c r="A2166" s="123"/>
      <c r="B2166" s="118"/>
      <c r="C2166" s="116"/>
      <c r="D2166" s="9"/>
      <c r="E2166" s="9"/>
      <c r="F2166" s="9"/>
      <c r="G2166" s="9"/>
      <c r="H2166" s="9"/>
      <c r="I2166" s="9"/>
      <c r="J2166" s="9"/>
      <c r="K2166" s="9"/>
      <c r="L2166" s="9"/>
      <c r="M2166" s="9"/>
      <c r="N2166" s="9"/>
      <c r="O2166" s="9"/>
      <c r="P2166" s="9"/>
      <c r="Q2166" s="9"/>
      <c r="R2166" s="9"/>
      <c r="S2166" s="9"/>
      <c r="T2166" s="9"/>
      <c r="U2166" s="9"/>
      <c r="V2166" s="9"/>
      <c r="W2166" s="9"/>
    </row>
    <row r="2167">
      <c r="A2167" s="123"/>
      <c r="B2167" s="118"/>
      <c r="C2167" s="116"/>
      <c r="D2167" s="9"/>
      <c r="E2167" s="9"/>
      <c r="F2167" s="9"/>
      <c r="G2167" s="9"/>
      <c r="H2167" s="9"/>
      <c r="I2167" s="9"/>
      <c r="J2167" s="9"/>
      <c r="K2167" s="9"/>
      <c r="L2167" s="9"/>
      <c r="M2167" s="9"/>
      <c r="N2167" s="9"/>
      <c r="O2167" s="9"/>
      <c r="P2167" s="9"/>
      <c r="Q2167" s="9"/>
      <c r="R2167" s="9"/>
      <c r="S2167" s="9"/>
      <c r="T2167" s="9"/>
      <c r="U2167" s="9"/>
      <c r="V2167" s="9"/>
      <c r="W2167" s="9"/>
    </row>
    <row r="2168">
      <c r="A2168" s="123"/>
      <c r="B2168" s="118"/>
      <c r="C2168" s="116"/>
      <c r="D2168" s="9"/>
      <c r="E2168" s="9"/>
      <c r="F2168" s="9"/>
      <c r="G2168" s="9"/>
      <c r="H2168" s="9"/>
      <c r="I2168" s="9"/>
      <c r="J2168" s="9"/>
      <c r="K2168" s="9"/>
      <c r="L2168" s="9"/>
      <c r="M2168" s="9"/>
      <c r="N2168" s="9"/>
      <c r="O2168" s="9"/>
      <c r="P2168" s="9"/>
      <c r="Q2168" s="9"/>
      <c r="R2168" s="9"/>
      <c r="S2168" s="9"/>
      <c r="T2168" s="9"/>
      <c r="U2168" s="9"/>
      <c r="V2168" s="9"/>
      <c r="W2168" s="9"/>
    </row>
    <row r="2169">
      <c r="A2169" s="123"/>
      <c r="B2169" s="118"/>
      <c r="C2169" s="116"/>
      <c r="D2169" s="9"/>
      <c r="E2169" s="9"/>
      <c r="F2169" s="9"/>
      <c r="G2169" s="9"/>
      <c r="H2169" s="9"/>
      <c r="I2169" s="9"/>
      <c r="J2169" s="9"/>
      <c r="K2169" s="9"/>
      <c r="L2169" s="9"/>
      <c r="M2169" s="9"/>
      <c r="N2169" s="9"/>
      <c r="O2169" s="9"/>
      <c r="P2169" s="9"/>
      <c r="Q2169" s="9"/>
      <c r="R2169" s="9"/>
      <c r="S2169" s="9"/>
      <c r="T2169" s="9"/>
      <c r="U2169" s="9"/>
      <c r="V2169" s="9"/>
      <c r="W2169" s="9"/>
    </row>
    <row r="2170">
      <c r="A2170" s="123"/>
      <c r="B2170" s="118"/>
      <c r="C2170" s="116"/>
      <c r="D2170" s="9"/>
      <c r="E2170" s="9"/>
      <c r="F2170" s="9"/>
      <c r="G2170" s="9"/>
      <c r="H2170" s="9"/>
      <c r="I2170" s="9"/>
      <c r="J2170" s="9"/>
      <c r="K2170" s="9"/>
      <c r="L2170" s="9"/>
      <c r="M2170" s="9"/>
      <c r="N2170" s="9"/>
      <c r="O2170" s="9"/>
      <c r="P2170" s="9"/>
      <c r="Q2170" s="9"/>
      <c r="R2170" s="9"/>
      <c r="S2170" s="9"/>
      <c r="T2170" s="9"/>
      <c r="U2170" s="9"/>
      <c r="V2170" s="9"/>
      <c r="W2170" s="9"/>
    </row>
    <row r="2171">
      <c r="A2171" s="123"/>
      <c r="B2171" s="118"/>
      <c r="C2171" s="116"/>
      <c r="D2171" s="9"/>
      <c r="E2171" s="9"/>
      <c r="F2171" s="9"/>
      <c r="G2171" s="9"/>
      <c r="H2171" s="9"/>
      <c r="I2171" s="9"/>
      <c r="J2171" s="9"/>
      <c r="K2171" s="9"/>
      <c r="L2171" s="9"/>
      <c r="M2171" s="9"/>
      <c r="N2171" s="9"/>
      <c r="O2171" s="9"/>
      <c r="P2171" s="9"/>
      <c r="Q2171" s="9"/>
      <c r="R2171" s="9"/>
      <c r="S2171" s="9"/>
      <c r="T2171" s="9"/>
      <c r="U2171" s="9"/>
      <c r="V2171" s="9"/>
      <c r="W2171" s="9"/>
    </row>
    <row r="2172">
      <c r="A2172" s="123"/>
      <c r="B2172" s="118"/>
      <c r="C2172" s="116"/>
      <c r="D2172" s="9"/>
      <c r="E2172" s="9"/>
      <c r="F2172" s="9"/>
      <c r="G2172" s="9"/>
      <c r="H2172" s="9"/>
      <c r="I2172" s="9"/>
      <c r="J2172" s="9"/>
      <c r="K2172" s="9"/>
      <c r="L2172" s="9"/>
      <c r="M2172" s="9"/>
      <c r="N2172" s="9"/>
      <c r="O2172" s="9"/>
      <c r="P2172" s="9"/>
      <c r="Q2172" s="9"/>
      <c r="R2172" s="9"/>
      <c r="S2172" s="9"/>
      <c r="T2172" s="9"/>
      <c r="U2172" s="9"/>
      <c r="V2172" s="9"/>
      <c r="W2172" s="9"/>
    </row>
    <row r="2173">
      <c r="A2173" s="123"/>
      <c r="B2173" s="129"/>
      <c r="C2173" s="125"/>
      <c r="D2173" s="9"/>
      <c r="E2173" s="9"/>
      <c r="F2173" s="9"/>
      <c r="G2173" s="9"/>
      <c r="H2173" s="9"/>
      <c r="I2173" s="9"/>
      <c r="J2173" s="9"/>
      <c r="K2173" s="9"/>
      <c r="L2173" s="9"/>
      <c r="M2173" s="9"/>
      <c r="N2173" s="9"/>
      <c r="O2173" s="9"/>
      <c r="P2173" s="9"/>
      <c r="Q2173" s="9"/>
      <c r="R2173" s="9"/>
      <c r="S2173" s="9"/>
      <c r="T2173" s="9"/>
      <c r="U2173" s="9"/>
      <c r="V2173" s="9"/>
      <c r="W2173" s="9"/>
    </row>
    <row r="2174">
      <c r="A2174" s="123"/>
      <c r="B2174" s="118"/>
      <c r="C2174" s="116"/>
      <c r="D2174" s="9"/>
      <c r="E2174" s="9"/>
      <c r="F2174" s="9"/>
      <c r="G2174" s="9"/>
      <c r="H2174" s="9"/>
      <c r="I2174" s="9"/>
      <c r="J2174" s="9"/>
      <c r="K2174" s="9"/>
      <c r="L2174" s="9"/>
      <c r="M2174" s="9"/>
      <c r="N2174" s="9"/>
      <c r="O2174" s="9"/>
      <c r="P2174" s="9"/>
      <c r="Q2174" s="9"/>
      <c r="R2174" s="9"/>
      <c r="S2174" s="9"/>
      <c r="T2174" s="9"/>
      <c r="U2174" s="9"/>
      <c r="V2174" s="9"/>
      <c r="W2174" s="9"/>
    </row>
    <row r="2175">
      <c r="A2175" s="123"/>
      <c r="B2175" s="118"/>
      <c r="C2175" s="116"/>
      <c r="D2175" s="9"/>
      <c r="E2175" s="9"/>
      <c r="F2175" s="9"/>
      <c r="G2175" s="9"/>
      <c r="H2175" s="9"/>
      <c r="I2175" s="9"/>
      <c r="J2175" s="9"/>
      <c r="K2175" s="9"/>
      <c r="L2175" s="9"/>
      <c r="M2175" s="9"/>
      <c r="N2175" s="9"/>
      <c r="O2175" s="9"/>
      <c r="P2175" s="9"/>
      <c r="Q2175" s="9"/>
      <c r="R2175" s="9"/>
      <c r="S2175" s="9"/>
      <c r="T2175" s="9"/>
      <c r="U2175" s="9"/>
      <c r="V2175" s="9"/>
      <c r="W2175" s="9"/>
    </row>
    <row r="2176">
      <c r="A2176" s="123"/>
      <c r="B2176" s="118"/>
      <c r="C2176" s="116"/>
      <c r="D2176" s="9"/>
      <c r="E2176" s="9"/>
      <c r="F2176" s="9"/>
      <c r="G2176" s="9"/>
      <c r="H2176" s="9"/>
      <c r="I2176" s="9"/>
      <c r="J2176" s="9"/>
      <c r="K2176" s="9"/>
      <c r="L2176" s="9"/>
      <c r="M2176" s="9"/>
      <c r="N2176" s="9"/>
      <c r="O2176" s="9"/>
      <c r="P2176" s="9"/>
      <c r="Q2176" s="9"/>
      <c r="R2176" s="9"/>
      <c r="S2176" s="9"/>
      <c r="T2176" s="9"/>
      <c r="U2176" s="9"/>
      <c r="V2176" s="9"/>
      <c r="W2176" s="9"/>
    </row>
    <row r="2177">
      <c r="A2177" s="123"/>
      <c r="B2177" s="118"/>
      <c r="C2177" s="116"/>
      <c r="D2177" s="9"/>
      <c r="E2177" s="9"/>
      <c r="F2177" s="9"/>
      <c r="G2177" s="9"/>
      <c r="H2177" s="9"/>
      <c r="I2177" s="9"/>
      <c r="J2177" s="9"/>
      <c r="K2177" s="9"/>
      <c r="L2177" s="9"/>
      <c r="M2177" s="9"/>
      <c r="N2177" s="9"/>
      <c r="O2177" s="9"/>
      <c r="P2177" s="9"/>
      <c r="Q2177" s="9"/>
      <c r="R2177" s="9"/>
      <c r="S2177" s="9"/>
      <c r="T2177" s="9"/>
      <c r="U2177" s="9"/>
      <c r="V2177" s="9"/>
      <c r="W2177" s="9"/>
    </row>
    <row r="2178">
      <c r="A2178" s="123"/>
      <c r="B2178" s="118"/>
      <c r="C2178" s="116"/>
      <c r="D2178" s="9"/>
      <c r="E2178" s="9"/>
      <c r="F2178" s="9"/>
      <c r="G2178" s="9"/>
      <c r="H2178" s="9"/>
      <c r="I2178" s="9"/>
      <c r="J2178" s="9"/>
      <c r="K2178" s="9"/>
      <c r="L2178" s="9"/>
      <c r="M2178" s="9"/>
      <c r="N2178" s="9"/>
      <c r="O2178" s="9"/>
      <c r="P2178" s="9"/>
      <c r="Q2178" s="9"/>
      <c r="R2178" s="9"/>
      <c r="S2178" s="9"/>
      <c r="T2178" s="9"/>
      <c r="U2178" s="9"/>
      <c r="V2178" s="9"/>
      <c r="W2178" s="9"/>
    </row>
    <row r="2179">
      <c r="A2179" s="124"/>
      <c r="B2179" s="118"/>
      <c r="C2179" s="116"/>
      <c r="D2179" s="9"/>
      <c r="E2179" s="9"/>
      <c r="F2179" s="9"/>
      <c r="G2179" s="9"/>
      <c r="H2179" s="9"/>
      <c r="I2179" s="9"/>
      <c r="J2179" s="9"/>
      <c r="K2179" s="9"/>
      <c r="L2179" s="9"/>
      <c r="M2179" s="9"/>
      <c r="N2179" s="9"/>
      <c r="O2179" s="9"/>
      <c r="P2179" s="9"/>
      <c r="Q2179" s="9"/>
      <c r="R2179" s="9"/>
      <c r="S2179" s="9"/>
      <c r="T2179" s="9"/>
      <c r="U2179" s="9"/>
      <c r="V2179" s="9"/>
      <c r="W2179" s="9"/>
    </row>
    <row r="2180">
      <c r="A2180" s="123"/>
      <c r="B2180" s="118"/>
      <c r="C2180" s="116"/>
      <c r="D2180" s="79"/>
      <c r="E2180" s="79"/>
      <c r="F2180" s="79"/>
      <c r="G2180" s="79"/>
      <c r="H2180" s="79"/>
      <c r="I2180" s="79"/>
      <c r="J2180" s="79"/>
      <c r="K2180" s="79"/>
      <c r="L2180" s="79"/>
      <c r="M2180" s="79"/>
      <c r="N2180" s="79"/>
      <c r="O2180" s="79"/>
      <c r="P2180" s="79"/>
      <c r="Q2180" s="79"/>
      <c r="R2180" s="79"/>
      <c r="S2180" s="79"/>
      <c r="T2180" s="79"/>
      <c r="U2180" s="79"/>
      <c r="V2180" s="79"/>
      <c r="W2180" s="79"/>
    </row>
    <row r="2181">
      <c r="A2181" s="123"/>
      <c r="B2181" s="118"/>
      <c r="C2181" s="116"/>
      <c r="D2181" s="9"/>
      <c r="E2181" s="9"/>
      <c r="F2181" s="9"/>
      <c r="G2181" s="9"/>
      <c r="H2181" s="9"/>
      <c r="I2181" s="9"/>
      <c r="J2181" s="9"/>
      <c r="K2181" s="9"/>
      <c r="L2181" s="9"/>
      <c r="M2181" s="9"/>
      <c r="N2181" s="9"/>
      <c r="O2181" s="9"/>
      <c r="P2181" s="9"/>
      <c r="Q2181" s="9"/>
      <c r="R2181" s="9"/>
      <c r="S2181" s="9"/>
      <c r="T2181" s="9"/>
      <c r="U2181" s="9"/>
      <c r="V2181" s="9"/>
      <c r="W2181" s="9"/>
    </row>
    <row r="2182">
      <c r="A2182" s="123"/>
      <c r="B2182" s="118"/>
      <c r="C2182" s="116"/>
      <c r="D2182" s="9"/>
      <c r="E2182" s="9"/>
      <c r="F2182" s="9"/>
      <c r="G2182" s="9"/>
      <c r="H2182" s="9"/>
      <c r="I2182" s="9"/>
      <c r="J2182" s="9"/>
      <c r="K2182" s="9"/>
      <c r="L2182" s="9"/>
      <c r="M2182" s="9"/>
      <c r="N2182" s="9"/>
      <c r="O2182" s="9"/>
      <c r="P2182" s="9"/>
      <c r="Q2182" s="9"/>
      <c r="R2182" s="9"/>
      <c r="S2182" s="9"/>
      <c r="T2182" s="9"/>
      <c r="U2182" s="9"/>
      <c r="V2182" s="9"/>
      <c r="W2182" s="9"/>
    </row>
    <row r="2183">
      <c r="A2183" s="123"/>
      <c r="B2183" s="118"/>
      <c r="C2183" s="116"/>
      <c r="D2183" s="9"/>
      <c r="E2183" s="9"/>
      <c r="F2183" s="9"/>
      <c r="G2183" s="9"/>
      <c r="H2183" s="9"/>
      <c r="I2183" s="9"/>
      <c r="J2183" s="9"/>
      <c r="K2183" s="9"/>
      <c r="L2183" s="9"/>
      <c r="M2183" s="9"/>
      <c r="N2183" s="9"/>
      <c r="O2183" s="9"/>
      <c r="P2183" s="9"/>
      <c r="Q2183" s="9"/>
      <c r="R2183" s="9"/>
      <c r="S2183" s="9"/>
      <c r="T2183" s="9"/>
      <c r="U2183" s="9"/>
      <c r="V2183" s="9"/>
      <c r="W2183" s="9"/>
    </row>
    <row r="2184">
      <c r="A2184" s="123"/>
      <c r="B2184" s="118"/>
      <c r="C2184" s="116"/>
      <c r="D2184" s="9"/>
      <c r="E2184" s="9"/>
      <c r="F2184" s="9"/>
      <c r="G2184" s="9"/>
      <c r="H2184" s="9"/>
      <c r="I2184" s="9"/>
      <c r="J2184" s="9"/>
      <c r="K2184" s="9"/>
      <c r="L2184" s="9"/>
      <c r="M2184" s="9"/>
      <c r="N2184" s="9"/>
      <c r="O2184" s="9"/>
      <c r="P2184" s="9"/>
      <c r="Q2184" s="9"/>
      <c r="R2184" s="9"/>
      <c r="S2184" s="9"/>
      <c r="T2184" s="9"/>
      <c r="U2184" s="9"/>
      <c r="V2184" s="9"/>
      <c r="W2184" s="9"/>
    </row>
    <row r="2185">
      <c r="A2185" s="123"/>
      <c r="B2185" s="118"/>
      <c r="C2185" s="116"/>
      <c r="D2185" s="9"/>
      <c r="E2185" s="9"/>
      <c r="F2185" s="9"/>
      <c r="G2185" s="9"/>
      <c r="H2185" s="9"/>
      <c r="I2185" s="9"/>
      <c r="J2185" s="9"/>
      <c r="K2185" s="9"/>
      <c r="L2185" s="9"/>
      <c r="M2185" s="9"/>
      <c r="N2185" s="9"/>
      <c r="O2185" s="9"/>
      <c r="P2185" s="9"/>
      <c r="Q2185" s="9"/>
      <c r="R2185" s="9"/>
      <c r="S2185" s="9"/>
      <c r="T2185" s="9"/>
      <c r="U2185" s="9"/>
      <c r="V2185" s="9"/>
      <c r="W2185" s="9"/>
    </row>
    <row r="2186">
      <c r="A2186" s="123"/>
      <c r="B2186" s="118"/>
      <c r="C2186" s="116"/>
      <c r="D2186" s="9"/>
      <c r="E2186" s="9"/>
      <c r="F2186" s="9"/>
      <c r="G2186" s="9"/>
      <c r="H2186" s="9"/>
      <c r="I2186" s="9"/>
      <c r="J2186" s="9"/>
      <c r="K2186" s="9"/>
      <c r="L2186" s="9"/>
      <c r="M2186" s="9"/>
      <c r="N2186" s="9"/>
      <c r="O2186" s="9"/>
      <c r="P2186" s="9"/>
      <c r="Q2186" s="9"/>
      <c r="R2186" s="9"/>
      <c r="S2186" s="9"/>
      <c r="T2186" s="9"/>
      <c r="U2186" s="9"/>
      <c r="V2186" s="9"/>
      <c r="W2186" s="9"/>
    </row>
    <row r="2187">
      <c r="A2187" s="123"/>
      <c r="B2187" s="118"/>
      <c r="C2187" s="116"/>
      <c r="D2187" s="9"/>
      <c r="E2187" s="9"/>
      <c r="F2187" s="9"/>
      <c r="G2187" s="9"/>
      <c r="H2187" s="9"/>
      <c r="I2187" s="9"/>
      <c r="J2187" s="9"/>
      <c r="K2187" s="9"/>
      <c r="L2187" s="9"/>
      <c r="M2187" s="9"/>
      <c r="N2187" s="9"/>
      <c r="O2187" s="9"/>
      <c r="P2187" s="9"/>
      <c r="Q2187" s="9"/>
      <c r="R2187" s="9"/>
      <c r="S2187" s="9"/>
      <c r="T2187" s="9"/>
      <c r="U2187" s="9"/>
      <c r="V2187" s="9"/>
      <c r="W2187" s="9"/>
    </row>
    <row r="2188">
      <c r="A2188" s="123"/>
      <c r="B2188" s="118"/>
      <c r="C2188" s="116"/>
      <c r="D2188" s="9"/>
      <c r="E2188" s="9"/>
      <c r="F2188" s="9"/>
      <c r="G2188" s="9"/>
      <c r="H2188" s="9"/>
      <c r="I2188" s="9"/>
      <c r="J2188" s="9"/>
      <c r="K2188" s="9"/>
      <c r="L2188" s="9"/>
      <c r="M2188" s="9"/>
      <c r="N2188" s="9"/>
      <c r="O2188" s="9"/>
      <c r="P2188" s="9"/>
      <c r="Q2188" s="9"/>
      <c r="R2188" s="9"/>
      <c r="S2188" s="9"/>
      <c r="T2188" s="9"/>
      <c r="U2188" s="9"/>
      <c r="V2188" s="9"/>
      <c r="W2188" s="9"/>
    </row>
    <row r="2189">
      <c r="A2189" s="123"/>
      <c r="B2189" s="118"/>
      <c r="C2189" s="116"/>
      <c r="D2189" s="9"/>
      <c r="E2189" s="9"/>
      <c r="F2189" s="9"/>
      <c r="G2189" s="9"/>
      <c r="H2189" s="9"/>
      <c r="I2189" s="9"/>
      <c r="J2189" s="9"/>
      <c r="K2189" s="9"/>
      <c r="L2189" s="9"/>
      <c r="M2189" s="9"/>
      <c r="N2189" s="9"/>
      <c r="O2189" s="9"/>
      <c r="P2189" s="9"/>
      <c r="Q2189" s="9"/>
      <c r="R2189" s="9"/>
      <c r="S2189" s="9"/>
      <c r="T2189" s="9"/>
      <c r="U2189" s="9"/>
      <c r="V2189" s="9"/>
      <c r="W2189" s="9"/>
    </row>
    <row r="2190">
      <c r="A2190" s="123"/>
      <c r="B2190" s="118"/>
      <c r="C2190" s="116"/>
      <c r="D2190" s="9"/>
      <c r="E2190" s="9"/>
      <c r="F2190" s="9"/>
      <c r="G2190" s="9"/>
      <c r="H2190" s="9"/>
      <c r="I2190" s="9"/>
      <c r="J2190" s="9"/>
      <c r="K2190" s="9"/>
      <c r="L2190" s="9"/>
      <c r="M2190" s="9"/>
      <c r="N2190" s="9"/>
      <c r="O2190" s="9"/>
      <c r="P2190" s="9"/>
      <c r="Q2190" s="9"/>
      <c r="R2190" s="9"/>
      <c r="S2190" s="9"/>
      <c r="T2190" s="9"/>
      <c r="U2190" s="9"/>
      <c r="V2190" s="9"/>
      <c r="W2190" s="9"/>
    </row>
    <row r="2191">
      <c r="A2191" s="123"/>
      <c r="B2191" s="118"/>
      <c r="C2191" s="116"/>
      <c r="D2191" s="9"/>
      <c r="E2191" s="9"/>
      <c r="F2191" s="9"/>
      <c r="G2191" s="9"/>
      <c r="H2191" s="9"/>
      <c r="I2191" s="9"/>
      <c r="J2191" s="9"/>
      <c r="K2191" s="9"/>
      <c r="L2191" s="9"/>
      <c r="M2191" s="9"/>
      <c r="N2191" s="9"/>
      <c r="O2191" s="9"/>
      <c r="P2191" s="9"/>
      <c r="Q2191" s="9"/>
      <c r="R2191" s="9"/>
      <c r="S2191" s="9"/>
      <c r="T2191" s="9"/>
      <c r="U2191" s="9"/>
      <c r="V2191" s="9"/>
      <c r="W2191" s="9"/>
    </row>
    <row r="2192">
      <c r="A2192" s="123"/>
      <c r="B2192" s="118"/>
      <c r="C2192" s="116"/>
      <c r="D2192" s="9"/>
      <c r="E2192" s="9"/>
      <c r="F2192" s="9"/>
      <c r="G2192" s="9"/>
      <c r="H2192" s="9"/>
      <c r="I2192" s="9"/>
      <c r="J2192" s="9"/>
      <c r="K2192" s="9"/>
      <c r="L2192" s="9"/>
      <c r="M2192" s="9"/>
      <c r="N2192" s="9"/>
      <c r="O2192" s="9"/>
      <c r="P2192" s="9"/>
      <c r="Q2192" s="9"/>
      <c r="R2192" s="9"/>
      <c r="S2192" s="9"/>
      <c r="T2192" s="9"/>
      <c r="U2192" s="9"/>
      <c r="V2192" s="9"/>
      <c r="W2192" s="9"/>
    </row>
    <row r="2193">
      <c r="A2193" s="123"/>
      <c r="B2193" s="118"/>
      <c r="C2193" s="116"/>
      <c r="D2193" s="9"/>
      <c r="E2193" s="9"/>
      <c r="F2193" s="9"/>
      <c r="G2193" s="9"/>
      <c r="H2193" s="9"/>
      <c r="I2193" s="9"/>
      <c r="J2193" s="9"/>
      <c r="K2193" s="9"/>
      <c r="L2193" s="9"/>
      <c r="M2193" s="9"/>
      <c r="N2193" s="9"/>
      <c r="O2193" s="9"/>
      <c r="P2193" s="9"/>
      <c r="Q2193" s="9"/>
      <c r="R2193" s="9"/>
      <c r="S2193" s="9"/>
      <c r="T2193" s="9"/>
      <c r="U2193" s="9"/>
      <c r="V2193" s="9"/>
      <c r="W2193" s="9"/>
    </row>
    <row r="2194">
      <c r="A2194" s="123"/>
      <c r="B2194" s="118"/>
      <c r="C2194" s="116"/>
      <c r="D2194" s="9"/>
      <c r="E2194" s="9"/>
      <c r="F2194" s="9"/>
      <c r="G2194" s="9"/>
      <c r="H2194" s="9"/>
      <c r="I2194" s="9"/>
      <c r="J2194" s="9"/>
      <c r="K2194" s="9"/>
      <c r="L2194" s="9"/>
      <c r="M2194" s="9"/>
      <c r="N2194" s="9"/>
      <c r="O2194" s="9"/>
      <c r="P2194" s="9"/>
      <c r="Q2194" s="9"/>
      <c r="R2194" s="9"/>
      <c r="S2194" s="9"/>
      <c r="T2194" s="9"/>
      <c r="U2194" s="9"/>
      <c r="V2194" s="9"/>
      <c r="W2194" s="9"/>
    </row>
    <row r="2195">
      <c r="A2195" s="123"/>
      <c r="B2195" s="118"/>
      <c r="C2195" s="116"/>
      <c r="D2195" s="9"/>
      <c r="E2195" s="9"/>
      <c r="F2195" s="9"/>
      <c r="G2195" s="9"/>
      <c r="H2195" s="9"/>
      <c r="I2195" s="9"/>
      <c r="J2195" s="9"/>
      <c r="K2195" s="9"/>
      <c r="L2195" s="9"/>
      <c r="M2195" s="9"/>
      <c r="N2195" s="9"/>
      <c r="O2195" s="9"/>
      <c r="P2195" s="9"/>
      <c r="Q2195" s="9"/>
      <c r="R2195" s="9"/>
      <c r="S2195" s="9"/>
      <c r="T2195" s="9"/>
      <c r="U2195" s="9"/>
      <c r="V2195" s="9"/>
      <c r="W2195" s="9"/>
    </row>
    <row r="2196">
      <c r="A2196" s="123"/>
      <c r="B2196" s="118"/>
      <c r="C2196" s="116"/>
      <c r="D2196" s="9"/>
      <c r="E2196" s="9"/>
      <c r="F2196" s="9"/>
      <c r="G2196" s="9"/>
      <c r="H2196" s="9"/>
      <c r="I2196" s="9"/>
      <c r="J2196" s="9"/>
      <c r="K2196" s="9"/>
      <c r="L2196" s="9"/>
      <c r="M2196" s="9"/>
      <c r="N2196" s="9"/>
      <c r="O2196" s="9"/>
      <c r="P2196" s="9"/>
      <c r="Q2196" s="9"/>
      <c r="R2196" s="9"/>
      <c r="S2196" s="9"/>
      <c r="T2196" s="9"/>
      <c r="U2196" s="9"/>
      <c r="V2196" s="9"/>
      <c r="W2196" s="9"/>
    </row>
    <row r="2197">
      <c r="A2197" s="123"/>
      <c r="B2197" s="118"/>
      <c r="C2197" s="116"/>
      <c r="D2197" s="9"/>
      <c r="E2197" s="9"/>
      <c r="F2197" s="9"/>
      <c r="G2197" s="9"/>
      <c r="H2197" s="9"/>
      <c r="I2197" s="9"/>
      <c r="J2197" s="9"/>
      <c r="K2197" s="9"/>
      <c r="L2197" s="9"/>
      <c r="M2197" s="9"/>
      <c r="N2197" s="9"/>
      <c r="O2197" s="9"/>
      <c r="P2197" s="9"/>
      <c r="Q2197" s="9"/>
      <c r="R2197" s="9"/>
      <c r="S2197" s="9"/>
      <c r="T2197" s="9"/>
      <c r="U2197" s="9"/>
      <c r="V2197" s="9"/>
      <c r="W2197" s="9"/>
    </row>
    <row r="2198">
      <c r="A2198" s="123"/>
      <c r="B2198" s="118"/>
      <c r="C2198" s="116"/>
      <c r="D2198" s="9"/>
      <c r="E2198" s="9"/>
      <c r="F2198" s="9"/>
      <c r="G2198" s="9"/>
      <c r="H2198" s="9"/>
      <c r="I2198" s="9"/>
      <c r="J2198" s="9"/>
      <c r="K2198" s="9"/>
      <c r="L2198" s="9"/>
      <c r="M2198" s="9"/>
      <c r="N2198" s="9"/>
      <c r="O2198" s="9"/>
      <c r="P2198" s="9"/>
      <c r="Q2198" s="9"/>
      <c r="R2198" s="9"/>
      <c r="S2198" s="9"/>
      <c r="T2198" s="9"/>
      <c r="U2198" s="9"/>
      <c r="V2198" s="9"/>
      <c r="W2198" s="9"/>
    </row>
    <row r="2199">
      <c r="A2199" s="123"/>
      <c r="B2199" s="118"/>
      <c r="C2199" s="116"/>
      <c r="D2199" s="9"/>
      <c r="E2199" s="9"/>
      <c r="F2199" s="9"/>
      <c r="G2199" s="9"/>
      <c r="H2199" s="9"/>
      <c r="I2199" s="9"/>
      <c r="J2199" s="9"/>
      <c r="K2199" s="9"/>
      <c r="L2199" s="9"/>
      <c r="M2199" s="9"/>
      <c r="N2199" s="9"/>
      <c r="O2199" s="9"/>
      <c r="P2199" s="9"/>
      <c r="Q2199" s="9"/>
      <c r="R2199" s="9"/>
      <c r="S2199" s="9"/>
      <c r="T2199" s="9"/>
      <c r="U2199" s="9"/>
      <c r="V2199" s="9"/>
      <c r="W2199" s="9"/>
    </row>
    <row r="2200">
      <c r="A2200" s="123"/>
      <c r="B2200" s="118"/>
      <c r="C2200" s="116"/>
      <c r="D2200" s="9"/>
      <c r="E2200" s="9"/>
      <c r="F2200" s="9"/>
      <c r="G2200" s="9"/>
      <c r="H2200" s="9"/>
      <c r="I2200" s="9"/>
      <c r="J2200" s="9"/>
      <c r="K2200" s="9"/>
      <c r="L2200" s="9"/>
      <c r="M2200" s="9"/>
      <c r="N2200" s="9"/>
      <c r="O2200" s="9"/>
      <c r="P2200" s="9"/>
      <c r="Q2200" s="9"/>
      <c r="R2200" s="9"/>
      <c r="S2200" s="9"/>
      <c r="T2200" s="9"/>
      <c r="U2200" s="9"/>
      <c r="V2200" s="9"/>
      <c r="W2200" s="9"/>
    </row>
    <row r="2201">
      <c r="A2201" s="123"/>
      <c r="B2201" s="118"/>
      <c r="C2201" s="116"/>
      <c r="D2201" s="9"/>
      <c r="E2201" s="9"/>
      <c r="F2201" s="9"/>
      <c r="G2201" s="9"/>
      <c r="H2201" s="9"/>
      <c r="I2201" s="9"/>
      <c r="J2201" s="9"/>
      <c r="K2201" s="9"/>
      <c r="L2201" s="9"/>
      <c r="M2201" s="9"/>
      <c r="N2201" s="9"/>
      <c r="O2201" s="9"/>
      <c r="P2201" s="9"/>
      <c r="Q2201" s="9"/>
      <c r="R2201" s="9"/>
      <c r="S2201" s="9"/>
      <c r="T2201" s="9"/>
      <c r="U2201" s="9"/>
      <c r="V2201" s="9"/>
      <c r="W2201" s="9"/>
    </row>
    <row r="2202">
      <c r="A2202" s="123"/>
      <c r="B2202" s="129"/>
      <c r="C2202" s="125"/>
      <c r="D2202" s="9"/>
      <c r="E2202" s="9"/>
      <c r="F2202" s="9"/>
      <c r="G2202" s="9"/>
      <c r="H2202" s="9"/>
      <c r="I2202" s="9"/>
      <c r="J2202" s="9"/>
      <c r="K2202" s="9"/>
      <c r="L2202" s="9"/>
      <c r="M2202" s="9"/>
      <c r="N2202" s="9"/>
      <c r="O2202" s="9"/>
      <c r="P2202" s="9"/>
      <c r="Q2202" s="9"/>
      <c r="R2202" s="9"/>
      <c r="S2202" s="9"/>
      <c r="T2202" s="9"/>
      <c r="U2202" s="9"/>
      <c r="V2202" s="9"/>
      <c r="W2202" s="9"/>
    </row>
    <row r="2203">
      <c r="A2203" s="123"/>
      <c r="B2203" s="118"/>
      <c r="C2203" s="116"/>
      <c r="D2203" s="9"/>
      <c r="E2203" s="9"/>
      <c r="F2203" s="9"/>
      <c r="G2203" s="9"/>
      <c r="H2203" s="9"/>
      <c r="I2203" s="9"/>
      <c r="J2203" s="9"/>
      <c r="K2203" s="9"/>
      <c r="L2203" s="9"/>
      <c r="M2203" s="9"/>
      <c r="N2203" s="9"/>
      <c r="O2203" s="9"/>
      <c r="P2203" s="9"/>
      <c r="Q2203" s="9"/>
      <c r="R2203" s="9"/>
      <c r="S2203" s="9"/>
      <c r="T2203" s="9"/>
      <c r="U2203" s="9"/>
      <c r="V2203" s="9"/>
      <c r="W2203" s="9"/>
    </row>
    <row r="2204">
      <c r="A2204" s="123"/>
      <c r="B2204" s="118"/>
      <c r="C2204" s="116"/>
      <c r="D2204" s="9"/>
      <c r="E2204" s="9"/>
      <c r="F2204" s="9"/>
      <c r="G2204" s="9"/>
      <c r="H2204" s="9"/>
      <c r="I2204" s="9"/>
      <c r="J2204" s="9"/>
      <c r="K2204" s="9"/>
      <c r="L2204" s="9"/>
      <c r="M2204" s="9"/>
      <c r="N2204" s="9"/>
      <c r="O2204" s="9"/>
      <c r="P2204" s="9"/>
      <c r="Q2204" s="9"/>
      <c r="R2204" s="9"/>
      <c r="S2204" s="9"/>
      <c r="T2204" s="9"/>
      <c r="U2204" s="9"/>
      <c r="V2204" s="9"/>
      <c r="W2204" s="9"/>
    </row>
    <row r="2205">
      <c r="A2205" s="123"/>
      <c r="B2205" s="118"/>
      <c r="C2205" s="116"/>
      <c r="D2205" s="9"/>
      <c r="E2205" s="9"/>
      <c r="F2205" s="9"/>
      <c r="G2205" s="9"/>
      <c r="H2205" s="9"/>
      <c r="I2205" s="9"/>
      <c r="J2205" s="9"/>
      <c r="K2205" s="9"/>
      <c r="L2205" s="9"/>
      <c r="M2205" s="9"/>
      <c r="N2205" s="9"/>
      <c r="O2205" s="9"/>
      <c r="P2205" s="9"/>
      <c r="Q2205" s="9"/>
      <c r="R2205" s="9"/>
      <c r="S2205" s="9"/>
      <c r="T2205" s="9"/>
      <c r="U2205" s="9"/>
      <c r="V2205" s="9"/>
      <c r="W2205" s="9"/>
    </row>
    <row r="2206">
      <c r="A2206" s="123"/>
      <c r="B2206" s="118"/>
      <c r="C2206" s="116"/>
      <c r="D2206" s="9"/>
      <c r="E2206" s="9"/>
      <c r="F2206" s="9"/>
      <c r="G2206" s="9"/>
      <c r="H2206" s="9"/>
      <c r="I2206" s="9"/>
      <c r="J2206" s="9"/>
      <c r="K2206" s="9"/>
      <c r="L2206" s="9"/>
      <c r="M2206" s="9"/>
      <c r="N2206" s="9"/>
      <c r="O2206" s="9"/>
      <c r="P2206" s="9"/>
      <c r="Q2206" s="9"/>
      <c r="R2206" s="9"/>
      <c r="S2206" s="9"/>
      <c r="T2206" s="9"/>
      <c r="U2206" s="9"/>
      <c r="V2206" s="9"/>
      <c r="W2206" s="9"/>
    </row>
    <row r="2207">
      <c r="A2207" s="123"/>
      <c r="B2207" s="118"/>
      <c r="C2207" s="116"/>
      <c r="D2207" s="9"/>
      <c r="E2207" s="9"/>
      <c r="F2207" s="9"/>
      <c r="G2207" s="9"/>
      <c r="H2207" s="9"/>
      <c r="I2207" s="9"/>
      <c r="J2207" s="9"/>
      <c r="K2207" s="9"/>
      <c r="L2207" s="9"/>
      <c r="M2207" s="9"/>
      <c r="N2207" s="9"/>
      <c r="O2207" s="9"/>
      <c r="P2207" s="9"/>
      <c r="Q2207" s="9"/>
      <c r="R2207" s="9"/>
      <c r="S2207" s="9"/>
      <c r="T2207" s="9"/>
      <c r="U2207" s="9"/>
      <c r="V2207" s="9"/>
      <c r="W2207" s="9"/>
    </row>
    <row r="2208">
      <c r="A2208" s="124"/>
      <c r="B2208" s="118"/>
      <c r="C2208" s="116"/>
      <c r="D2208" s="9"/>
      <c r="E2208" s="9"/>
      <c r="F2208" s="9"/>
      <c r="G2208" s="9"/>
      <c r="H2208" s="9"/>
      <c r="I2208" s="9"/>
      <c r="J2208" s="9"/>
      <c r="K2208" s="9"/>
      <c r="L2208" s="9"/>
      <c r="M2208" s="9"/>
      <c r="N2208" s="9"/>
      <c r="O2208" s="9"/>
      <c r="P2208" s="9"/>
      <c r="Q2208" s="9"/>
      <c r="R2208" s="9"/>
      <c r="S2208" s="9"/>
      <c r="T2208" s="9"/>
      <c r="U2208" s="9"/>
      <c r="V2208" s="9"/>
      <c r="W2208" s="9"/>
    </row>
    <row r="2209">
      <c r="A2209" s="123"/>
      <c r="B2209" s="118"/>
      <c r="C2209" s="116"/>
      <c r="D2209" s="79"/>
      <c r="E2209" s="79"/>
      <c r="F2209" s="79"/>
      <c r="G2209" s="79"/>
      <c r="H2209" s="79"/>
      <c r="I2209" s="79"/>
      <c r="J2209" s="79"/>
      <c r="K2209" s="79"/>
      <c r="L2209" s="79"/>
      <c r="M2209" s="79"/>
      <c r="N2209" s="79"/>
      <c r="O2209" s="79"/>
      <c r="P2209" s="79"/>
      <c r="Q2209" s="79"/>
      <c r="R2209" s="79"/>
      <c r="S2209" s="79"/>
      <c r="T2209" s="79"/>
      <c r="U2209" s="79"/>
      <c r="V2209" s="79"/>
      <c r="W2209" s="79"/>
    </row>
    <row r="2210">
      <c r="A2210" s="123"/>
      <c r="B2210" s="118"/>
      <c r="C2210" s="116"/>
      <c r="D2210" s="9"/>
      <c r="E2210" s="9"/>
      <c r="F2210" s="9"/>
      <c r="G2210" s="9"/>
      <c r="H2210" s="9"/>
      <c r="I2210" s="9"/>
      <c r="J2210" s="9"/>
      <c r="K2210" s="9"/>
      <c r="L2210" s="9"/>
      <c r="M2210" s="9"/>
      <c r="N2210" s="9"/>
      <c r="O2210" s="9"/>
      <c r="P2210" s="9"/>
      <c r="Q2210" s="9"/>
      <c r="R2210" s="9"/>
      <c r="S2210" s="9"/>
      <c r="T2210" s="9"/>
      <c r="U2210" s="9"/>
      <c r="V2210" s="9"/>
      <c r="W2210" s="9"/>
    </row>
    <row r="2211">
      <c r="A2211" s="123"/>
      <c r="B2211" s="118"/>
      <c r="C2211" s="116"/>
      <c r="D2211" s="9"/>
      <c r="E2211" s="9"/>
      <c r="F2211" s="9"/>
      <c r="G2211" s="9"/>
      <c r="H2211" s="9"/>
      <c r="I2211" s="9"/>
      <c r="J2211" s="9"/>
      <c r="K2211" s="9"/>
      <c r="L2211" s="9"/>
      <c r="M2211" s="9"/>
      <c r="N2211" s="9"/>
      <c r="O2211" s="9"/>
      <c r="P2211" s="9"/>
      <c r="Q2211" s="9"/>
      <c r="R2211" s="9"/>
      <c r="S2211" s="9"/>
      <c r="T2211" s="9"/>
      <c r="U2211" s="9"/>
      <c r="V2211" s="9"/>
      <c r="W2211" s="9"/>
    </row>
    <row r="2212">
      <c r="A2212" s="123"/>
      <c r="B2212" s="118"/>
      <c r="C2212" s="116"/>
      <c r="D2212" s="9"/>
      <c r="E2212" s="9"/>
      <c r="F2212" s="9"/>
      <c r="G2212" s="9"/>
      <c r="H2212" s="9"/>
      <c r="I2212" s="9"/>
      <c r="J2212" s="9"/>
      <c r="K2212" s="9"/>
      <c r="L2212" s="9"/>
      <c r="M2212" s="9"/>
      <c r="N2212" s="9"/>
      <c r="O2212" s="9"/>
      <c r="P2212" s="9"/>
      <c r="Q2212" s="9"/>
      <c r="R2212" s="9"/>
      <c r="S2212" s="9"/>
      <c r="T2212" s="9"/>
      <c r="U2212" s="9"/>
      <c r="V2212" s="9"/>
      <c r="W2212" s="9"/>
    </row>
    <row r="2213">
      <c r="A2213" s="123"/>
      <c r="B2213" s="118"/>
      <c r="C2213" s="116"/>
      <c r="D2213" s="9"/>
      <c r="E2213" s="9"/>
      <c r="F2213" s="9"/>
      <c r="G2213" s="9"/>
      <c r="H2213" s="9"/>
      <c r="I2213" s="9"/>
      <c r="J2213" s="9"/>
      <c r="K2213" s="9"/>
      <c r="L2213" s="9"/>
      <c r="M2213" s="9"/>
      <c r="N2213" s="9"/>
      <c r="O2213" s="9"/>
      <c r="P2213" s="9"/>
      <c r="Q2213" s="9"/>
      <c r="R2213" s="9"/>
      <c r="S2213" s="9"/>
      <c r="T2213" s="9"/>
      <c r="U2213" s="9"/>
      <c r="V2213" s="9"/>
      <c r="W2213" s="9"/>
    </row>
    <row r="2214">
      <c r="A2214" s="123"/>
      <c r="B2214" s="118"/>
      <c r="C2214" s="116"/>
      <c r="D2214" s="9"/>
      <c r="E2214" s="9"/>
      <c r="F2214" s="9"/>
      <c r="G2214" s="9"/>
      <c r="H2214" s="9"/>
      <c r="I2214" s="9"/>
      <c r="J2214" s="9"/>
      <c r="K2214" s="9"/>
      <c r="L2214" s="9"/>
      <c r="M2214" s="9"/>
      <c r="N2214" s="9"/>
      <c r="O2214" s="9"/>
      <c r="P2214" s="9"/>
      <c r="Q2214" s="9"/>
      <c r="R2214" s="9"/>
      <c r="S2214" s="9"/>
      <c r="T2214" s="9"/>
      <c r="U2214" s="9"/>
      <c r="V2214" s="9"/>
      <c r="W2214" s="9"/>
    </row>
    <row r="2215">
      <c r="A2215" s="123"/>
      <c r="B2215" s="118"/>
      <c r="C2215" s="116"/>
      <c r="D2215" s="9"/>
      <c r="E2215" s="9"/>
      <c r="F2215" s="9"/>
      <c r="G2215" s="9"/>
      <c r="H2215" s="9"/>
      <c r="I2215" s="9"/>
      <c r="J2215" s="9"/>
      <c r="K2215" s="9"/>
      <c r="L2215" s="9"/>
      <c r="M2215" s="9"/>
      <c r="N2215" s="9"/>
      <c r="O2215" s="9"/>
      <c r="P2215" s="9"/>
      <c r="Q2215" s="9"/>
      <c r="R2215" s="9"/>
      <c r="S2215" s="9"/>
      <c r="T2215" s="9"/>
      <c r="U2215" s="9"/>
      <c r="V2215" s="9"/>
      <c r="W2215" s="9"/>
    </row>
    <row r="2216">
      <c r="A2216" s="123"/>
      <c r="B2216" s="118"/>
      <c r="C2216" s="116"/>
      <c r="D2216" s="9"/>
      <c r="E2216" s="9"/>
      <c r="F2216" s="9"/>
      <c r="G2216" s="9"/>
      <c r="H2216" s="9"/>
      <c r="I2216" s="9"/>
      <c r="J2216" s="9"/>
      <c r="K2216" s="9"/>
      <c r="L2216" s="9"/>
      <c r="M2216" s="9"/>
      <c r="N2216" s="9"/>
      <c r="O2216" s="9"/>
      <c r="P2216" s="9"/>
      <c r="Q2216" s="9"/>
      <c r="R2216" s="9"/>
      <c r="S2216" s="9"/>
      <c r="T2216" s="9"/>
      <c r="U2216" s="9"/>
      <c r="V2216" s="9"/>
      <c r="W2216" s="9"/>
    </row>
    <row r="2217">
      <c r="A2217" s="123"/>
      <c r="B2217" s="118"/>
      <c r="C2217" s="116"/>
      <c r="D2217" s="9"/>
      <c r="E2217" s="9"/>
      <c r="F2217" s="9"/>
      <c r="G2217" s="9"/>
      <c r="H2217" s="9"/>
      <c r="I2217" s="9"/>
      <c r="J2217" s="9"/>
      <c r="K2217" s="9"/>
      <c r="L2217" s="9"/>
      <c r="M2217" s="9"/>
      <c r="N2217" s="9"/>
      <c r="O2217" s="9"/>
      <c r="P2217" s="9"/>
      <c r="Q2217" s="9"/>
      <c r="R2217" s="9"/>
      <c r="S2217" s="9"/>
      <c r="T2217" s="9"/>
      <c r="U2217" s="9"/>
      <c r="V2217" s="9"/>
      <c r="W2217" s="9"/>
    </row>
    <row r="2218">
      <c r="A2218" s="123"/>
      <c r="B2218" s="118"/>
      <c r="C2218" s="116"/>
      <c r="D2218" s="9"/>
      <c r="E2218" s="9"/>
      <c r="F2218" s="9"/>
      <c r="G2218" s="9"/>
      <c r="H2218" s="9"/>
      <c r="I2218" s="9"/>
      <c r="J2218" s="9"/>
      <c r="K2218" s="9"/>
      <c r="L2218" s="9"/>
      <c r="M2218" s="9"/>
      <c r="N2218" s="9"/>
      <c r="O2218" s="9"/>
      <c r="P2218" s="9"/>
      <c r="Q2218" s="9"/>
      <c r="R2218" s="9"/>
      <c r="S2218" s="9"/>
      <c r="T2218" s="9"/>
      <c r="U2218" s="9"/>
      <c r="V2218" s="9"/>
      <c r="W2218" s="9"/>
    </row>
    <row r="2219">
      <c r="A2219" s="123"/>
      <c r="B2219" s="118"/>
      <c r="C2219" s="116"/>
      <c r="D2219" s="9"/>
      <c r="E2219" s="9"/>
      <c r="F2219" s="9"/>
      <c r="G2219" s="9"/>
      <c r="H2219" s="9"/>
      <c r="I2219" s="9"/>
      <c r="J2219" s="9"/>
      <c r="K2219" s="9"/>
      <c r="L2219" s="9"/>
      <c r="M2219" s="9"/>
      <c r="N2219" s="9"/>
      <c r="O2219" s="9"/>
      <c r="P2219" s="9"/>
      <c r="Q2219" s="9"/>
      <c r="R2219" s="9"/>
      <c r="S2219" s="9"/>
      <c r="T2219" s="9"/>
      <c r="U2219" s="9"/>
      <c r="V2219" s="9"/>
      <c r="W2219" s="9"/>
    </row>
    <row r="2220">
      <c r="A2220" s="123"/>
      <c r="B2220" s="118"/>
      <c r="C2220" s="116"/>
      <c r="D2220" s="9"/>
      <c r="E2220" s="9"/>
      <c r="F2220" s="9"/>
      <c r="G2220" s="9"/>
      <c r="H2220" s="9"/>
      <c r="I2220" s="9"/>
      <c r="J2220" s="9"/>
      <c r="K2220" s="9"/>
      <c r="L2220" s="9"/>
      <c r="M2220" s="9"/>
      <c r="N2220" s="9"/>
      <c r="O2220" s="9"/>
      <c r="P2220" s="9"/>
      <c r="Q2220" s="9"/>
      <c r="R2220" s="9"/>
      <c r="S2220" s="9"/>
      <c r="T2220" s="9"/>
      <c r="U2220" s="9"/>
      <c r="V2220" s="9"/>
      <c r="W2220" s="9"/>
    </row>
    <row r="2221">
      <c r="A2221" s="123"/>
      <c r="B2221" s="118"/>
      <c r="C2221" s="116"/>
      <c r="D2221" s="9"/>
      <c r="E2221" s="9"/>
      <c r="F2221" s="9"/>
      <c r="G2221" s="9"/>
      <c r="H2221" s="9"/>
      <c r="I2221" s="9"/>
      <c r="J2221" s="9"/>
      <c r="K2221" s="9"/>
      <c r="L2221" s="9"/>
      <c r="M2221" s="9"/>
      <c r="N2221" s="9"/>
      <c r="O2221" s="9"/>
      <c r="P2221" s="9"/>
      <c r="Q2221" s="9"/>
      <c r="R2221" s="9"/>
      <c r="S2221" s="9"/>
      <c r="T2221" s="9"/>
      <c r="U2221" s="9"/>
      <c r="V2221" s="9"/>
      <c r="W2221" s="9"/>
    </row>
    <row r="2222">
      <c r="A2222" s="123"/>
      <c r="B2222" s="118"/>
      <c r="C2222" s="116"/>
      <c r="D2222" s="9"/>
      <c r="E2222" s="9"/>
      <c r="F2222" s="9"/>
      <c r="G2222" s="9"/>
      <c r="H2222" s="9"/>
      <c r="I2222" s="9"/>
      <c r="J2222" s="9"/>
      <c r="K2222" s="9"/>
      <c r="L2222" s="9"/>
      <c r="M2222" s="9"/>
      <c r="N2222" s="9"/>
      <c r="O2222" s="9"/>
      <c r="P2222" s="9"/>
      <c r="Q2222" s="9"/>
      <c r="R2222" s="9"/>
      <c r="S2222" s="9"/>
      <c r="T2222" s="9"/>
      <c r="U2222" s="9"/>
      <c r="V2222" s="9"/>
      <c r="W2222" s="9"/>
    </row>
    <row r="2223">
      <c r="A2223" s="123"/>
      <c r="B2223" s="118"/>
      <c r="C2223" s="116"/>
      <c r="D2223" s="9"/>
      <c r="E2223" s="9"/>
      <c r="F2223" s="9"/>
      <c r="G2223" s="9"/>
      <c r="H2223" s="9"/>
      <c r="I2223" s="9"/>
      <c r="J2223" s="9"/>
      <c r="K2223" s="9"/>
      <c r="L2223" s="9"/>
      <c r="M2223" s="9"/>
      <c r="N2223" s="9"/>
      <c r="O2223" s="9"/>
      <c r="P2223" s="9"/>
      <c r="Q2223" s="9"/>
      <c r="R2223" s="9"/>
      <c r="S2223" s="9"/>
      <c r="T2223" s="9"/>
      <c r="U2223" s="9"/>
      <c r="V2223" s="9"/>
      <c r="W2223" s="9"/>
    </row>
    <row r="2224">
      <c r="A2224" s="123"/>
      <c r="B2224" s="118"/>
      <c r="C2224" s="116"/>
      <c r="D2224" s="9"/>
      <c r="E2224" s="9"/>
      <c r="F2224" s="9"/>
      <c r="G2224" s="9"/>
      <c r="H2224" s="9"/>
      <c r="I2224" s="9"/>
      <c r="J2224" s="9"/>
      <c r="K2224" s="9"/>
      <c r="L2224" s="9"/>
      <c r="M2224" s="9"/>
      <c r="N2224" s="9"/>
      <c r="O2224" s="9"/>
      <c r="P2224" s="9"/>
      <c r="Q2224" s="9"/>
      <c r="R2224" s="9"/>
      <c r="S2224" s="9"/>
      <c r="T2224" s="9"/>
      <c r="U2224" s="9"/>
      <c r="V2224" s="9"/>
      <c r="W2224" s="9"/>
    </row>
    <row r="2225">
      <c r="A2225" s="123"/>
      <c r="B2225" s="118"/>
      <c r="C2225" s="116"/>
      <c r="D2225" s="9"/>
      <c r="E2225" s="9"/>
      <c r="F2225" s="9"/>
      <c r="G2225" s="9"/>
      <c r="H2225" s="9"/>
      <c r="I2225" s="9"/>
      <c r="J2225" s="9"/>
      <c r="K2225" s="9"/>
      <c r="L2225" s="9"/>
      <c r="M2225" s="9"/>
      <c r="N2225" s="9"/>
      <c r="O2225" s="9"/>
      <c r="P2225" s="9"/>
      <c r="Q2225" s="9"/>
      <c r="R2225" s="9"/>
      <c r="S2225" s="9"/>
      <c r="T2225" s="9"/>
      <c r="U2225" s="9"/>
      <c r="V2225" s="9"/>
      <c r="W2225" s="9"/>
    </row>
    <row r="2226">
      <c r="A2226" s="123"/>
      <c r="B2226" s="118"/>
      <c r="C2226" s="116"/>
      <c r="D2226" s="9"/>
      <c r="E2226" s="9"/>
      <c r="F2226" s="9"/>
      <c r="G2226" s="9"/>
      <c r="H2226" s="9"/>
      <c r="I2226" s="9"/>
      <c r="J2226" s="9"/>
      <c r="K2226" s="9"/>
      <c r="L2226" s="9"/>
      <c r="M2226" s="9"/>
      <c r="N2226" s="9"/>
      <c r="O2226" s="9"/>
      <c r="P2226" s="9"/>
      <c r="Q2226" s="9"/>
      <c r="R2226" s="9"/>
      <c r="S2226" s="9"/>
      <c r="T2226" s="9"/>
      <c r="U2226" s="9"/>
      <c r="V2226" s="9"/>
      <c r="W2226" s="9"/>
    </row>
    <row r="2227">
      <c r="A2227" s="123"/>
      <c r="B2227" s="118"/>
      <c r="C2227" s="116"/>
      <c r="D2227" s="9"/>
      <c r="E2227" s="9"/>
      <c r="F2227" s="9"/>
      <c r="G2227" s="9"/>
      <c r="H2227" s="9"/>
      <c r="I2227" s="9"/>
      <c r="J2227" s="9"/>
      <c r="K2227" s="9"/>
      <c r="L2227" s="9"/>
      <c r="M2227" s="9"/>
      <c r="N2227" s="9"/>
      <c r="O2227" s="9"/>
      <c r="P2227" s="9"/>
      <c r="Q2227" s="9"/>
      <c r="R2227" s="9"/>
      <c r="S2227" s="9"/>
      <c r="T2227" s="9"/>
      <c r="U2227" s="9"/>
      <c r="V2227" s="9"/>
      <c r="W2227" s="9"/>
    </row>
    <row r="2228">
      <c r="A2228" s="123"/>
      <c r="B2228" s="118"/>
      <c r="C2228" s="116"/>
      <c r="D2228" s="9"/>
      <c r="E2228" s="9"/>
      <c r="F2228" s="9"/>
      <c r="G2228" s="9"/>
      <c r="H2228" s="9"/>
      <c r="I2228" s="9"/>
      <c r="J2228" s="9"/>
      <c r="K2228" s="9"/>
      <c r="L2228" s="9"/>
      <c r="M2228" s="9"/>
      <c r="N2228" s="9"/>
      <c r="O2228" s="9"/>
      <c r="P2228" s="9"/>
      <c r="Q2228" s="9"/>
      <c r="R2228" s="9"/>
      <c r="S2228" s="9"/>
      <c r="T2228" s="9"/>
      <c r="U2228" s="9"/>
      <c r="V2228" s="9"/>
      <c r="W2228" s="9"/>
    </row>
    <row r="2229">
      <c r="A2229" s="123"/>
      <c r="B2229" s="118"/>
      <c r="C2229" s="116"/>
      <c r="D2229" s="9"/>
      <c r="E2229" s="9"/>
      <c r="F2229" s="9"/>
      <c r="G2229" s="9"/>
      <c r="H2229" s="9"/>
      <c r="I2229" s="9"/>
      <c r="J2229" s="9"/>
      <c r="K2229" s="9"/>
      <c r="L2229" s="9"/>
      <c r="M2229" s="9"/>
      <c r="N2229" s="9"/>
      <c r="O2229" s="9"/>
      <c r="P2229" s="9"/>
      <c r="Q2229" s="9"/>
      <c r="R2229" s="9"/>
      <c r="S2229" s="9"/>
      <c r="T2229" s="9"/>
      <c r="U2229" s="9"/>
      <c r="V2229" s="9"/>
      <c r="W2229" s="9"/>
    </row>
    <row r="2230">
      <c r="A2230" s="123"/>
      <c r="B2230" s="118"/>
      <c r="C2230" s="116"/>
      <c r="D2230" s="9"/>
      <c r="E2230" s="9"/>
      <c r="F2230" s="9"/>
      <c r="G2230" s="9"/>
      <c r="H2230" s="9"/>
      <c r="I2230" s="9"/>
      <c r="J2230" s="9"/>
      <c r="K2230" s="9"/>
      <c r="L2230" s="9"/>
      <c r="M2230" s="9"/>
      <c r="N2230" s="9"/>
      <c r="O2230" s="9"/>
      <c r="P2230" s="9"/>
      <c r="Q2230" s="9"/>
      <c r="R2230" s="9"/>
      <c r="S2230" s="9"/>
      <c r="T2230" s="9"/>
      <c r="U2230" s="9"/>
      <c r="V2230" s="9"/>
      <c r="W2230" s="9"/>
    </row>
    <row r="2231">
      <c r="A2231" s="123"/>
      <c r="B2231" s="118"/>
      <c r="C2231" s="116"/>
      <c r="D2231" s="9"/>
      <c r="E2231" s="9"/>
      <c r="F2231" s="9"/>
      <c r="G2231" s="9"/>
      <c r="H2231" s="9"/>
      <c r="I2231" s="9"/>
      <c r="J2231" s="9"/>
      <c r="K2231" s="9"/>
      <c r="L2231" s="9"/>
      <c r="M2231" s="9"/>
      <c r="N2231" s="9"/>
      <c r="O2231" s="9"/>
      <c r="P2231" s="9"/>
      <c r="Q2231" s="9"/>
      <c r="R2231" s="9"/>
      <c r="S2231" s="9"/>
      <c r="T2231" s="9"/>
      <c r="U2231" s="9"/>
      <c r="V2231" s="9"/>
      <c r="W2231" s="9"/>
    </row>
    <row r="2232">
      <c r="A2232" s="123"/>
      <c r="B2232" s="118"/>
      <c r="C2232" s="116"/>
      <c r="D2232" s="9"/>
      <c r="E2232" s="9"/>
      <c r="F2232" s="9"/>
      <c r="G2232" s="9"/>
      <c r="H2232" s="9"/>
      <c r="I2232" s="9"/>
      <c r="J2232" s="9"/>
      <c r="K2232" s="9"/>
      <c r="L2232" s="9"/>
      <c r="M2232" s="9"/>
      <c r="N2232" s="9"/>
      <c r="O2232" s="9"/>
      <c r="P2232" s="9"/>
      <c r="Q2232" s="9"/>
      <c r="R2232" s="9"/>
      <c r="S2232" s="9"/>
      <c r="T2232" s="9"/>
      <c r="U2232" s="9"/>
      <c r="V2232" s="9"/>
      <c r="W2232" s="9"/>
    </row>
    <row r="2233">
      <c r="A2233" s="123"/>
      <c r="B2233" s="118"/>
      <c r="C2233" s="116"/>
      <c r="D2233" s="9"/>
      <c r="E2233" s="9"/>
      <c r="F2233" s="9"/>
      <c r="G2233" s="9"/>
      <c r="H2233" s="9"/>
      <c r="I2233" s="9"/>
      <c r="J2233" s="9"/>
      <c r="K2233" s="9"/>
      <c r="L2233" s="9"/>
      <c r="M2233" s="9"/>
      <c r="N2233" s="9"/>
      <c r="O2233" s="9"/>
      <c r="P2233" s="9"/>
      <c r="Q2233" s="9"/>
      <c r="R2233" s="9"/>
      <c r="S2233" s="9"/>
      <c r="T2233" s="9"/>
      <c r="U2233" s="9"/>
      <c r="V2233" s="9"/>
      <c r="W2233" s="9"/>
    </row>
    <row r="2234">
      <c r="A2234" s="123"/>
      <c r="B2234" s="118"/>
      <c r="C2234" s="116"/>
      <c r="D2234" s="9"/>
      <c r="E2234" s="9"/>
      <c r="F2234" s="9"/>
      <c r="G2234" s="9"/>
      <c r="H2234" s="9"/>
      <c r="I2234" s="9"/>
      <c r="J2234" s="9"/>
      <c r="K2234" s="9"/>
      <c r="L2234" s="9"/>
      <c r="M2234" s="9"/>
      <c r="N2234" s="9"/>
      <c r="O2234" s="9"/>
      <c r="P2234" s="9"/>
      <c r="Q2234" s="9"/>
      <c r="R2234" s="9"/>
      <c r="S2234" s="9"/>
      <c r="T2234" s="9"/>
      <c r="U2234" s="9"/>
      <c r="V2234" s="9"/>
      <c r="W2234" s="9"/>
    </row>
    <row r="2235">
      <c r="A2235" s="123"/>
      <c r="B2235" s="118"/>
      <c r="C2235" s="116"/>
      <c r="D2235" s="9"/>
      <c r="E2235" s="9"/>
      <c r="F2235" s="9"/>
      <c r="G2235" s="9"/>
      <c r="H2235" s="9"/>
      <c r="I2235" s="9"/>
      <c r="J2235" s="9"/>
      <c r="K2235" s="9"/>
      <c r="L2235" s="9"/>
      <c r="M2235" s="9"/>
      <c r="N2235" s="9"/>
      <c r="O2235" s="9"/>
      <c r="P2235" s="9"/>
      <c r="Q2235" s="9"/>
      <c r="R2235" s="9"/>
      <c r="S2235" s="9"/>
      <c r="T2235" s="9"/>
      <c r="U2235" s="9"/>
      <c r="V2235" s="9"/>
      <c r="W2235" s="9"/>
    </row>
    <row r="2236">
      <c r="A2236" s="123"/>
      <c r="B2236" s="118"/>
      <c r="C2236" s="116"/>
      <c r="D2236" s="9"/>
      <c r="E2236" s="9"/>
      <c r="F2236" s="9"/>
      <c r="G2236" s="9"/>
      <c r="H2236" s="9"/>
      <c r="I2236" s="9"/>
      <c r="J2236" s="9"/>
      <c r="K2236" s="9"/>
      <c r="L2236" s="9"/>
      <c r="M2236" s="9"/>
      <c r="N2236" s="9"/>
      <c r="O2236" s="9"/>
      <c r="P2236" s="9"/>
      <c r="Q2236" s="9"/>
      <c r="R2236" s="9"/>
      <c r="S2236" s="9"/>
      <c r="T2236" s="9"/>
      <c r="U2236" s="9"/>
      <c r="V2236" s="9"/>
      <c r="W2236" s="9"/>
    </row>
    <row r="2237">
      <c r="A2237" s="123"/>
      <c r="B2237" s="118"/>
      <c r="C2237" s="116"/>
      <c r="D2237" s="9"/>
      <c r="E2237" s="9"/>
      <c r="F2237" s="9"/>
      <c r="G2237" s="9"/>
      <c r="H2237" s="9"/>
      <c r="I2237" s="9"/>
      <c r="J2237" s="9"/>
      <c r="K2237" s="9"/>
      <c r="L2237" s="9"/>
      <c r="M2237" s="9"/>
      <c r="N2237" s="9"/>
      <c r="O2237" s="9"/>
      <c r="P2237" s="9"/>
      <c r="Q2237" s="9"/>
      <c r="R2237" s="9"/>
      <c r="S2237" s="9"/>
      <c r="T2237" s="9"/>
      <c r="U2237" s="9"/>
      <c r="V2237" s="9"/>
      <c r="W2237" s="9"/>
    </row>
    <row r="2238">
      <c r="A2238" s="123"/>
      <c r="B2238" s="118"/>
      <c r="C2238" s="116"/>
      <c r="D2238" s="9"/>
      <c r="E2238" s="9"/>
      <c r="F2238" s="9"/>
      <c r="G2238" s="9"/>
      <c r="H2238" s="9"/>
      <c r="I2238" s="9"/>
      <c r="J2238" s="9"/>
      <c r="K2238" s="9"/>
      <c r="L2238" s="9"/>
      <c r="M2238" s="9"/>
      <c r="N2238" s="9"/>
      <c r="O2238" s="9"/>
      <c r="P2238" s="9"/>
      <c r="Q2238" s="9"/>
      <c r="R2238" s="9"/>
      <c r="S2238" s="9"/>
      <c r="T2238" s="9"/>
      <c r="U2238" s="9"/>
      <c r="V2238" s="9"/>
      <c r="W2238" s="9"/>
    </row>
    <row r="2239">
      <c r="A2239" s="123"/>
      <c r="B2239" s="118"/>
      <c r="C2239" s="116"/>
      <c r="D2239" s="9"/>
      <c r="E2239" s="9"/>
      <c r="F2239" s="9"/>
      <c r="G2239" s="9"/>
      <c r="H2239" s="9"/>
      <c r="I2239" s="9"/>
      <c r="J2239" s="9"/>
      <c r="K2239" s="9"/>
      <c r="L2239" s="9"/>
      <c r="M2239" s="9"/>
      <c r="N2239" s="9"/>
      <c r="O2239" s="9"/>
      <c r="P2239" s="9"/>
      <c r="Q2239" s="9"/>
      <c r="R2239" s="9"/>
      <c r="S2239" s="9"/>
      <c r="T2239" s="9"/>
      <c r="U2239" s="9"/>
      <c r="V2239" s="9"/>
      <c r="W2239" s="9"/>
    </row>
    <row r="2240">
      <c r="A2240" s="123"/>
      <c r="B2240" s="118"/>
      <c r="C2240" s="116"/>
      <c r="D2240" s="9"/>
      <c r="E2240" s="9"/>
      <c r="F2240" s="9"/>
      <c r="G2240" s="9"/>
      <c r="H2240" s="9"/>
      <c r="I2240" s="9"/>
      <c r="J2240" s="9"/>
      <c r="K2240" s="9"/>
      <c r="L2240" s="9"/>
      <c r="M2240" s="9"/>
      <c r="N2240" s="9"/>
      <c r="O2240" s="9"/>
      <c r="P2240" s="9"/>
      <c r="Q2240" s="9"/>
      <c r="R2240" s="9"/>
      <c r="S2240" s="9"/>
      <c r="T2240" s="9"/>
      <c r="U2240" s="9"/>
      <c r="V2240" s="9"/>
      <c r="W2240" s="9"/>
    </row>
    <row r="2241">
      <c r="A2241" s="123"/>
      <c r="B2241" s="118"/>
      <c r="C2241" s="116"/>
      <c r="D2241" s="9"/>
      <c r="E2241" s="9"/>
      <c r="F2241" s="9"/>
      <c r="G2241" s="9"/>
      <c r="H2241" s="9"/>
      <c r="I2241" s="9"/>
      <c r="J2241" s="9"/>
      <c r="K2241" s="9"/>
      <c r="L2241" s="9"/>
      <c r="M2241" s="9"/>
      <c r="N2241" s="9"/>
      <c r="O2241" s="9"/>
      <c r="P2241" s="9"/>
      <c r="Q2241" s="9"/>
      <c r="R2241" s="9"/>
      <c r="S2241" s="9"/>
      <c r="T2241" s="9"/>
      <c r="U2241" s="9"/>
      <c r="V2241" s="9"/>
      <c r="W2241" s="9"/>
    </row>
    <row r="2242">
      <c r="A2242" s="123"/>
      <c r="B2242" s="118"/>
      <c r="C2242" s="116"/>
      <c r="D2242" s="9"/>
      <c r="E2242" s="9"/>
      <c r="F2242" s="9"/>
      <c r="G2242" s="9"/>
      <c r="H2242" s="9"/>
      <c r="I2242" s="9"/>
      <c r="J2242" s="9"/>
      <c r="K2242" s="9"/>
      <c r="L2242" s="9"/>
      <c r="M2242" s="9"/>
      <c r="N2242" s="9"/>
      <c r="O2242" s="9"/>
      <c r="P2242" s="9"/>
      <c r="Q2242" s="9"/>
      <c r="R2242" s="9"/>
      <c r="S2242" s="9"/>
      <c r="T2242" s="9"/>
      <c r="U2242" s="9"/>
      <c r="V2242" s="9"/>
      <c r="W2242" s="9"/>
    </row>
    <row r="2243">
      <c r="A2243" s="123"/>
      <c r="B2243" s="118"/>
      <c r="C2243" s="116"/>
      <c r="D2243" s="9"/>
      <c r="E2243" s="9"/>
      <c r="F2243" s="9"/>
      <c r="G2243" s="9"/>
      <c r="H2243" s="9"/>
      <c r="I2243" s="9"/>
      <c r="J2243" s="9"/>
      <c r="K2243" s="9"/>
      <c r="L2243" s="9"/>
      <c r="M2243" s="9"/>
      <c r="N2243" s="9"/>
      <c r="O2243" s="9"/>
      <c r="P2243" s="9"/>
      <c r="Q2243" s="9"/>
      <c r="R2243" s="9"/>
      <c r="S2243" s="9"/>
      <c r="T2243" s="9"/>
      <c r="U2243" s="9"/>
      <c r="V2243" s="9"/>
      <c r="W2243" s="9"/>
    </row>
    <row r="2244">
      <c r="A2244" s="123"/>
      <c r="B2244" s="118"/>
      <c r="C2244" s="116"/>
      <c r="D2244" s="9"/>
      <c r="E2244" s="9"/>
      <c r="F2244" s="9"/>
      <c r="G2244" s="9"/>
      <c r="H2244" s="9"/>
      <c r="I2244" s="9"/>
      <c r="J2244" s="9"/>
      <c r="K2244" s="9"/>
      <c r="L2244" s="9"/>
      <c r="M2244" s="9"/>
      <c r="N2244" s="9"/>
      <c r="O2244" s="9"/>
      <c r="P2244" s="9"/>
      <c r="Q2244" s="9"/>
      <c r="R2244" s="9"/>
      <c r="S2244" s="9"/>
      <c r="T2244" s="9"/>
      <c r="U2244" s="9"/>
      <c r="V2244" s="9"/>
      <c r="W2244" s="9"/>
    </row>
    <row r="2245">
      <c r="A2245" s="123"/>
      <c r="B2245" s="118"/>
      <c r="C2245" s="116"/>
      <c r="D2245" s="9"/>
      <c r="E2245" s="9"/>
      <c r="F2245" s="9"/>
      <c r="G2245" s="9"/>
      <c r="H2245" s="9"/>
      <c r="I2245" s="9"/>
      <c r="J2245" s="9"/>
      <c r="K2245" s="9"/>
      <c r="L2245" s="9"/>
      <c r="M2245" s="9"/>
      <c r="N2245" s="9"/>
      <c r="O2245" s="9"/>
      <c r="P2245" s="9"/>
      <c r="Q2245" s="9"/>
      <c r="R2245" s="9"/>
      <c r="S2245" s="9"/>
      <c r="T2245" s="9"/>
      <c r="U2245" s="9"/>
      <c r="V2245" s="9"/>
      <c r="W2245" s="9"/>
    </row>
    <row r="2246">
      <c r="A2246" s="123"/>
      <c r="B2246" s="118"/>
      <c r="C2246" s="116"/>
      <c r="D2246" s="9"/>
      <c r="E2246" s="9"/>
      <c r="F2246" s="9"/>
      <c r="G2246" s="9"/>
      <c r="H2246" s="9"/>
      <c r="I2246" s="9"/>
      <c r="J2246" s="9"/>
      <c r="K2246" s="9"/>
      <c r="L2246" s="9"/>
      <c r="M2246" s="9"/>
      <c r="N2246" s="9"/>
      <c r="O2246" s="9"/>
      <c r="P2246" s="9"/>
      <c r="Q2246" s="9"/>
      <c r="R2246" s="9"/>
      <c r="S2246" s="9"/>
      <c r="T2246" s="9"/>
      <c r="U2246" s="9"/>
      <c r="V2246" s="9"/>
      <c r="W2246" s="9"/>
    </row>
    <row r="2247">
      <c r="A2247" s="123"/>
      <c r="B2247" s="118"/>
      <c r="C2247" s="116"/>
      <c r="D2247" s="9"/>
      <c r="E2247" s="9"/>
      <c r="F2247" s="9"/>
      <c r="G2247" s="9"/>
      <c r="H2247" s="9"/>
      <c r="I2247" s="9"/>
      <c r="J2247" s="9"/>
      <c r="K2247" s="9"/>
      <c r="L2247" s="9"/>
      <c r="M2247" s="9"/>
      <c r="N2247" s="9"/>
      <c r="O2247" s="9"/>
      <c r="P2247" s="9"/>
      <c r="Q2247" s="9"/>
      <c r="R2247" s="9"/>
      <c r="S2247" s="9"/>
      <c r="T2247" s="9"/>
      <c r="U2247" s="9"/>
      <c r="V2247" s="9"/>
      <c r="W2247" s="9"/>
    </row>
    <row r="2248">
      <c r="A2248" s="123"/>
      <c r="B2248" s="118"/>
      <c r="C2248" s="116"/>
      <c r="D2248" s="9"/>
      <c r="E2248" s="9"/>
      <c r="F2248" s="9"/>
      <c r="G2248" s="9"/>
      <c r="H2248" s="9"/>
      <c r="I2248" s="9"/>
      <c r="J2248" s="9"/>
      <c r="K2248" s="9"/>
      <c r="L2248" s="9"/>
      <c r="M2248" s="9"/>
      <c r="N2248" s="9"/>
      <c r="O2248" s="9"/>
      <c r="P2248" s="9"/>
      <c r="Q2248" s="9"/>
      <c r="R2248" s="9"/>
      <c r="S2248" s="9"/>
      <c r="T2248" s="9"/>
      <c r="U2248" s="9"/>
      <c r="V2248" s="9"/>
      <c r="W2248" s="9"/>
    </row>
    <row r="2249">
      <c r="A2249" s="123"/>
      <c r="B2249" s="118"/>
      <c r="C2249" s="116"/>
      <c r="D2249" s="9"/>
      <c r="E2249" s="9"/>
      <c r="F2249" s="9"/>
      <c r="G2249" s="9"/>
      <c r="H2249" s="9"/>
      <c r="I2249" s="9"/>
      <c r="J2249" s="9"/>
      <c r="K2249" s="9"/>
      <c r="L2249" s="9"/>
      <c r="M2249" s="9"/>
      <c r="N2249" s="9"/>
      <c r="O2249" s="9"/>
      <c r="P2249" s="9"/>
      <c r="Q2249" s="9"/>
      <c r="R2249" s="9"/>
      <c r="S2249" s="9"/>
      <c r="T2249" s="9"/>
      <c r="U2249" s="9"/>
      <c r="V2249" s="9"/>
      <c r="W2249" s="9"/>
    </row>
    <row r="2250">
      <c r="A2250" s="123"/>
      <c r="B2250" s="118"/>
      <c r="C2250" s="116"/>
      <c r="D2250" s="9"/>
      <c r="E2250" s="9"/>
      <c r="F2250" s="9"/>
      <c r="G2250" s="9"/>
      <c r="H2250" s="9"/>
      <c r="I2250" s="9"/>
      <c r="J2250" s="9"/>
      <c r="K2250" s="9"/>
      <c r="L2250" s="9"/>
      <c r="M2250" s="9"/>
      <c r="N2250" s="9"/>
      <c r="O2250" s="9"/>
      <c r="P2250" s="9"/>
      <c r="Q2250" s="9"/>
      <c r="R2250" s="9"/>
      <c r="S2250" s="9"/>
      <c r="T2250" s="9"/>
      <c r="U2250" s="9"/>
      <c r="V2250" s="9"/>
      <c r="W2250" s="9"/>
    </row>
    <row r="2251">
      <c r="A2251" s="123"/>
      <c r="B2251" s="118"/>
      <c r="C2251" s="116"/>
      <c r="D2251" s="9"/>
      <c r="E2251" s="9"/>
      <c r="F2251" s="9"/>
      <c r="G2251" s="9"/>
      <c r="H2251" s="9"/>
      <c r="I2251" s="9"/>
      <c r="J2251" s="9"/>
      <c r="K2251" s="9"/>
      <c r="L2251" s="9"/>
      <c r="M2251" s="9"/>
      <c r="N2251" s="9"/>
      <c r="O2251" s="9"/>
      <c r="P2251" s="9"/>
      <c r="Q2251" s="9"/>
      <c r="R2251" s="9"/>
      <c r="S2251" s="9"/>
      <c r="T2251" s="9"/>
      <c r="U2251" s="9"/>
      <c r="V2251" s="9"/>
      <c r="W2251" s="9"/>
    </row>
    <row r="2252">
      <c r="A2252" s="123"/>
      <c r="B2252" s="118"/>
      <c r="C2252" s="116"/>
      <c r="D2252" s="9"/>
      <c r="E2252" s="9"/>
      <c r="F2252" s="9"/>
      <c r="G2252" s="9"/>
      <c r="H2252" s="9"/>
      <c r="I2252" s="9"/>
      <c r="J2252" s="9"/>
      <c r="K2252" s="9"/>
      <c r="L2252" s="9"/>
      <c r="M2252" s="9"/>
      <c r="N2252" s="9"/>
      <c r="O2252" s="9"/>
      <c r="P2252" s="9"/>
      <c r="Q2252" s="9"/>
      <c r="R2252" s="9"/>
      <c r="S2252" s="9"/>
      <c r="T2252" s="9"/>
      <c r="U2252" s="9"/>
      <c r="V2252" s="9"/>
      <c r="W2252" s="9"/>
    </row>
    <row r="2253">
      <c r="A2253" s="123"/>
      <c r="B2253" s="118"/>
      <c r="C2253" s="116"/>
      <c r="D2253" s="9"/>
      <c r="E2253" s="9"/>
      <c r="F2253" s="9"/>
      <c r="G2253" s="9"/>
      <c r="H2253" s="9"/>
      <c r="I2253" s="9"/>
      <c r="J2253" s="9"/>
      <c r="K2253" s="9"/>
      <c r="L2253" s="9"/>
      <c r="M2253" s="9"/>
      <c r="N2253" s="9"/>
      <c r="O2253" s="9"/>
      <c r="P2253" s="9"/>
      <c r="Q2253" s="9"/>
      <c r="R2253" s="9"/>
      <c r="S2253" s="9"/>
      <c r="T2253" s="9"/>
      <c r="U2253" s="9"/>
      <c r="V2253" s="9"/>
      <c r="W2253" s="9"/>
    </row>
    <row r="2254">
      <c r="A2254" s="123"/>
      <c r="B2254" s="118"/>
      <c r="C2254" s="116"/>
      <c r="D2254" s="9"/>
      <c r="E2254" s="9"/>
      <c r="F2254" s="9"/>
      <c r="G2254" s="9"/>
      <c r="H2254" s="9"/>
      <c r="I2254" s="9"/>
      <c r="J2254" s="9"/>
      <c r="K2254" s="9"/>
      <c r="L2254" s="9"/>
      <c r="M2254" s="9"/>
      <c r="N2254" s="9"/>
      <c r="O2254" s="9"/>
      <c r="P2254" s="9"/>
      <c r="Q2254" s="9"/>
      <c r="R2254" s="9"/>
      <c r="S2254" s="9"/>
      <c r="T2254" s="9"/>
      <c r="U2254" s="9"/>
      <c r="V2254" s="9"/>
      <c r="W2254" s="9"/>
    </row>
    <row r="2255">
      <c r="A2255" s="123"/>
      <c r="B2255" s="118"/>
      <c r="C2255" s="116"/>
      <c r="D2255" s="9"/>
      <c r="E2255" s="9"/>
      <c r="F2255" s="9"/>
      <c r="G2255" s="9"/>
      <c r="H2255" s="9"/>
      <c r="I2255" s="9"/>
      <c r="J2255" s="9"/>
      <c r="K2255" s="9"/>
      <c r="L2255" s="9"/>
      <c r="M2255" s="9"/>
      <c r="N2255" s="9"/>
      <c r="O2255" s="9"/>
      <c r="P2255" s="9"/>
      <c r="Q2255" s="9"/>
      <c r="R2255" s="9"/>
      <c r="S2255" s="9"/>
      <c r="T2255" s="9"/>
      <c r="U2255" s="9"/>
      <c r="V2255" s="9"/>
      <c r="W2255" s="9"/>
    </row>
    <row r="2256">
      <c r="A2256" s="123"/>
      <c r="B2256" s="118"/>
      <c r="C2256" s="116"/>
      <c r="D2256" s="9"/>
      <c r="E2256" s="9"/>
      <c r="F2256" s="9"/>
      <c r="G2256" s="9"/>
      <c r="H2256" s="9"/>
      <c r="I2256" s="9"/>
      <c r="J2256" s="9"/>
      <c r="K2256" s="9"/>
      <c r="L2256" s="9"/>
      <c r="M2256" s="9"/>
      <c r="N2256" s="9"/>
      <c r="O2256" s="9"/>
      <c r="P2256" s="9"/>
      <c r="Q2256" s="9"/>
      <c r="R2256" s="9"/>
      <c r="S2256" s="9"/>
      <c r="T2256" s="9"/>
      <c r="U2256" s="9"/>
      <c r="V2256" s="9"/>
      <c r="W2256" s="9"/>
    </row>
    <row r="2257">
      <c r="A2257" s="123"/>
      <c r="B2257" s="118"/>
      <c r="C2257" s="116"/>
      <c r="D2257" s="9"/>
      <c r="E2257" s="9"/>
      <c r="F2257" s="9"/>
      <c r="G2257" s="9"/>
      <c r="H2257" s="9"/>
      <c r="I2257" s="9"/>
      <c r="J2257" s="9"/>
      <c r="K2257" s="9"/>
      <c r="L2257" s="9"/>
      <c r="M2257" s="9"/>
      <c r="N2257" s="9"/>
      <c r="O2257" s="9"/>
      <c r="P2257" s="9"/>
      <c r="Q2257" s="9"/>
      <c r="R2257" s="9"/>
      <c r="S2257" s="9"/>
      <c r="T2257" s="9"/>
      <c r="U2257" s="9"/>
      <c r="V2257" s="9"/>
      <c r="W2257" s="9"/>
    </row>
    <row r="2258">
      <c r="A2258" s="123"/>
      <c r="B2258" s="5"/>
      <c r="C2258" s="116"/>
      <c r="D2258" s="9"/>
      <c r="E2258" s="9"/>
      <c r="F2258" s="9"/>
      <c r="G2258" s="9"/>
      <c r="H2258" s="9"/>
      <c r="I2258" s="9"/>
      <c r="J2258" s="9"/>
      <c r="K2258" s="9"/>
      <c r="L2258" s="9"/>
      <c r="M2258" s="9"/>
      <c r="N2258" s="9"/>
      <c r="O2258" s="9"/>
      <c r="P2258" s="9"/>
      <c r="Q2258" s="9"/>
      <c r="R2258" s="9"/>
      <c r="S2258" s="9"/>
      <c r="T2258" s="9"/>
      <c r="U2258" s="9"/>
      <c r="V2258" s="9"/>
      <c r="W2258" s="9"/>
    </row>
    <row r="2259">
      <c r="A2259" s="123"/>
      <c r="B2259" s="5"/>
      <c r="C2259" s="116"/>
      <c r="D2259" s="9"/>
      <c r="E2259" s="9"/>
      <c r="F2259" s="9"/>
      <c r="G2259" s="9"/>
      <c r="H2259" s="9"/>
      <c r="I2259" s="9"/>
      <c r="J2259" s="9"/>
      <c r="K2259" s="9"/>
      <c r="L2259" s="9"/>
      <c r="M2259" s="9"/>
      <c r="N2259" s="9"/>
      <c r="O2259" s="9"/>
      <c r="P2259" s="9"/>
      <c r="Q2259" s="9"/>
      <c r="R2259" s="9"/>
      <c r="S2259" s="9"/>
      <c r="T2259" s="9"/>
      <c r="U2259" s="9"/>
      <c r="V2259" s="9"/>
      <c r="W2259" s="9"/>
    </row>
    <row r="2260">
      <c r="A2260" s="123"/>
      <c r="B2260" s="5"/>
      <c r="C2260" s="116"/>
      <c r="D2260" s="9"/>
      <c r="E2260" s="9"/>
      <c r="F2260" s="9"/>
      <c r="G2260" s="9"/>
      <c r="H2260" s="9"/>
      <c r="I2260" s="9"/>
      <c r="J2260" s="9"/>
      <c r="K2260" s="9"/>
      <c r="L2260" s="9"/>
      <c r="M2260" s="9"/>
      <c r="N2260" s="9"/>
      <c r="O2260" s="9"/>
      <c r="P2260" s="9"/>
      <c r="Q2260" s="9"/>
      <c r="R2260" s="9"/>
      <c r="S2260" s="9"/>
      <c r="T2260" s="9"/>
      <c r="U2260" s="9"/>
      <c r="V2260" s="9"/>
      <c r="W2260" s="9"/>
    </row>
    <row r="2261">
      <c r="A2261" s="123"/>
      <c r="B2261" s="5"/>
      <c r="C2261" s="116"/>
      <c r="D2261" s="9"/>
      <c r="E2261" s="9"/>
      <c r="F2261" s="9"/>
      <c r="G2261" s="9"/>
      <c r="H2261" s="9"/>
      <c r="I2261" s="9"/>
      <c r="J2261" s="9"/>
      <c r="K2261" s="9"/>
      <c r="L2261" s="9"/>
      <c r="M2261" s="9"/>
      <c r="N2261" s="9"/>
      <c r="O2261" s="9"/>
      <c r="P2261" s="9"/>
      <c r="Q2261" s="9"/>
      <c r="R2261" s="9"/>
      <c r="S2261" s="9"/>
      <c r="T2261" s="9"/>
      <c r="U2261" s="9"/>
      <c r="V2261" s="9"/>
      <c r="W2261" s="9"/>
    </row>
    <row r="2262">
      <c r="A2262" s="123"/>
      <c r="B2262" s="5"/>
      <c r="C2262" s="116"/>
      <c r="D2262" s="9"/>
      <c r="E2262" s="9"/>
      <c r="F2262" s="9"/>
      <c r="G2262" s="9"/>
      <c r="H2262" s="9"/>
      <c r="I2262" s="9"/>
      <c r="J2262" s="9"/>
      <c r="K2262" s="9"/>
      <c r="L2262" s="9"/>
      <c r="M2262" s="9"/>
      <c r="N2262" s="9"/>
      <c r="O2262" s="9"/>
      <c r="P2262" s="9"/>
      <c r="Q2262" s="9"/>
      <c r="R2262" s="9"/>
      <c r="S2262" s="9"/>
      <c r="T2262" s="9"/>
      <c r="U2262" s="9"/>
      <c r="V2262" s="9"/>
      <c r="W2262" s="9"/>
    </row>
    <row r="2263">
      <c r="A2263" s="123"/>
      <c r="B2263" s="5"/>
      <c r="C2263" s="116"/>
      <c r="D2263" s="9"/>
      <c r="E2263" s="9"/>
      <c r="F2263" s="9"/>
      <c r="G2263" s="9"/>
      <c r="H2263" s="9"/>
      <c r="I2263" s="9"/>
      <c r="J2263" s="9"/>
      <c r="K2263" s="9"/>
      <c r="L2263" s="9"/>
      <c r="M2263" s="9"/>
      <c r="N2263" s="9"/>
      <c r="O2263" s="9"/>
      <c r="P2263" s="9"/>
      <c r="Q2263" s="9"/>
      <c r="R2263" s="9"/>
      <c r="S2263" s="9"/>
      <c r="T2263" s="9"/>
      <c r="U2263" s="9"/>
      <c r="V2263" s="9"/>
      <c r="W2263" s="9"/>
    </row>
    <row r="2264" ht="15.0" customHeight="1">
      <c r="A2264" s="123"/>
      <c r="B2264" s="5"/>
      <c r="C2264" s="116"/>
      <c r="D2264" s="9"/>
      <c r="E2264" s="9"/>
      <c r="F2264" s="9"/>
      <c r="G2264" s="9"/>
      <c r="H2264" s="9"/>
      <c r="I2264" s="9"/>
      <c r="J2264" s="9"/>
      <c r="K2264" s="9"/>
      <c r="L2264" s="9"/>
      <c r="M2264" s="9"/>
      <c r="N2264" s="9"/>
      <c r="O2264" s="9"/>
      <c r="P2264" s="9"/>
      <c r="Q2264" s="9"/>
      <c r="R2264" s="9"/>
      <c r="S2264" s="9"/>
      <c r="T2264" s="9"/>
      <c r="U2264" s="9"/>
      <c r="V2264" s="9"/>
      <c r="W2264" s="9"/>
    </row>
    <row r="2265" ht="15.0" customHeight="1">
      <c r="A2265" s="123"/>
      <c r="B2265" s="5"/>
      <c r="C2265" s="116"/>
      <c r="D2265" s="9"/>
      <c r="E2265" s="9"/>
      <c r="F2265" s="9"/>
      <c r="G2265" s="9"/>
      <c r="H2265" s="9"/>
      <c r="I2265" s="9"/>
      <c r="J2265" s="9"/>
      <c r="K2265" s="9"/>
      <c r="L2265" s="9"/>
      <c r="M2265" s="9"/>
      <c r="N2265" s="9"/>
      <c r="O2265" s="9"/>
      <c r="P2265" s="9"/>
      <c r="Q2265" s="9"/>
      <c r="R2265" s="9"/>
      <c r="S2265" s="9"/>
      <c r="T2265" s="9"/>
      <c r="U2265" s="9"/>
      <c r="V2265" s="9"/>
      <c r="W2265" s="9"/>
    </row>
    <row r="2266">
      <c r="A2266" s="123"/>
      <c r="B2266" s="5"/>
      <c r="C2266" s="116"/>
      <c r="D2266" s="9"/>
      <c r="E2266" s="9"/>
      <c r="F2266" s="9"/>
      <c r="G2266" s="9"/>
      <c r="H2266" s="9"/>
      <c r="I2266" s="9"/>
      <c r="J2266" s="9"/>
      <c r="K2266" s="9"/>
      <c r="L2266" s="9"/>
      <c r="M2266" s="9"/>
      <c r="N2266" s="9"/>
      <c r="O2266" s="9"/>
      <c r="P2266" s="9"/>
      <c r="Q2266" s="9"/>
      <c r="R2266" s="9"/>
      <c r="S2266" s="9"/>
      <c r="T2266" s="9"/>
      <c r="U2266" s="9"/>
      <c r="V2266" s="9"/>
      <c r="W2266" s="9"/>
    </row>
    <row r="2267">
      <c r="A2267" s="123"/>
      <c r="B2267" s="5"/>
      <c r="C2267" s="116"/>
      <c r="D2267" s="9"/>
      <c r="E2267" s="9"/>
      <c r="F2267" s="9"/>
      <c r="G2267" s="9"/>
      <c r="H2267" s="9"/>
      <c r="I2267" s="9"/>
      <c r="J2267" s="9"/>
      <c r="K2267" s="9"/>
      <c r="L2267" s="9"/>
      <c r="M2267" s="9"/>
      <c r="N2267" s="9"/>
      <c r="O2267" s="9"/>
      <c r="P2267" s="9"/>
      <c r="Q2267" s="9"/>
      <c r="R2267" s="9"/>
      <c r="S2267" s="9"/>
      <c r="T2267" s="9"/>
      <c r="U2267" s="9"/>
      <c r="V2267" s="9"/>
      <c r="W2267" s="9"/>
    </row>
    <row r="2268">
      <c r="A2268" s="123"/>
      <c r="B2268" s="5"/>
      <c r="C2268" s="116"/>
      <c r="D2268" s="9"/>
      <c r="E2268" s="9"/>
      <c r="F2268" s="9"/>
      <c r="G2268" s="9"/>
      <c r="H2268" s="9"/>
      <c r="I2268" s="9"/>
      <c r="J2268" s="9"/>
      <c r="K2268" s="9"/>
      <c r="L2268" s="9"/>
      <c r="M2268" s="9"/>
      <c r="N2268" s="9"/>
      <c r="O2268" s="9"/>
      <c r="P2268" s="9"/>
      <c r="Q2268" s="9"/>
      <c r="R2268" s="9"/>
      <c r="S2268" s="9"/>
      <c r="T2268" s="9"/>
      <c r="U2268" s="9"/>
      <c r="V2268" s="9"/>
      <c r="W2268" s="9"/>
    </row>
    <row r="2269">
      <c r="A2269" s="123"/>
      <c r="B2269" s="5"/>
      <c r="C2269" s="116"/>
      <c r="D2269" s="9"/>
      <c r="E2269" s="9"/>
      <c r="F2269" s="9"/>
      <c r="G2269" s="9"/>
      <c r="H2269" s="9"/>
      <c r="I2269" s="9"/>
      <c r="J2269" s="9"/>
      <c r="K2269" s="9"/>
      <c r="L2269" s="9"/>
      <c r="M2269" s="9"/>
      <c r="N2269" s="9"/>
      <c r="O2269" s="9"/>
      <c r="P2269" s="9"/>
      <c r="Q2269" s="9"/>
      <c r="R2269" s="9"/>
      <c r="S2269" s="9"/>
      <c r="T2269" s="9"/>
      <c r="U2269" s="9"/>
      <c r="V2269" s="9"/>
      <c r="W2269" s="9"/>
    </row>
    <row r="2270">
      <c r="A2270" s="123"/>
      <c r="B2270" s="118"/>
      <c r="C2270" s="116"/>
      <c r="D2270" s="9"/>
      <c r="E2270" s="9"/>
      <c r="F2270" s="9"/>
      <c r="G2270" s="9"/>
      <c r="H2270" s="9"/>
      <c r="I2270" s="9"/>
      <c r="J2270" s="9"/>
      <c r="K2270" s="9"/>
      <c r="L2270" s="9"/>
      <c r="M2270" s="9"/>
      <c r="N2270" s="9"/>
      <c r="O2270" s="9"/>
      <c r="P2270" s="9"/>
      <c r="Q2270" s="9"/>
      <c r="R2270" s="9"/>
      <c r="S2270" s="9"/>
      <c r="T2270" s="9"/>
      <c r="U2270" s="9"/>
      <c r="V2270" s="9"/>
      <c r="W2270" s="9"/>
    </row>
    <row r="2271">
      <c r="A2271" s="123"/>
      <c r="B2271" s="118"/>
      <c r="C2271" s="116"/>
      <c r="D2271" s="9"/>
      <c r="E2271" s="9"/>
      <c r="F2271" s="9"/>
      <c r="G2271" s="9"/>
      <c r="H2271" s="9"/>
      <c r="I2271" s="9"/>
      <c r="J2271" s="9"/>
      <c r="K2271" s="9"/>
      <c r="L2271" s="9"/>
      <c r="M2271" s="9"/>
      <c r="N2271" s="9"/>
      <c r="O2271" s="9"/>
      <c r="P2271" s="9"/>
      <c r="Q2271" s="9"/>
      <c r="R2271" s="9"/>
      <c r="S2271" s="9"/>
      <c r="T2271" s="9"/>
      <c r="U2271" s="9"/>
      <c r="V2271" s="9"/>
      <c r="W2271" s="9"/>
    </row>
    <row r="2272">
      <c r="A2272" s="123"/>
      <c r="B2272" s="118"/>
      <c r="C2272" s="116"/>
      <c r="D2272" s="9"/>
      <c r="E2272" s="9"/>
      <c r="F2272" s="9"/>
      <c r="G2272" s="9"/>
      <c r="H2272" s="9"/>
      <c r="I2272" s="9"/>
      <c r="J2272" s="9"/>
      <c r="K2272" s="9"/>
      <c r="L2272" s="9"/>
      <c r="M2272" s="9"/>
      <c r="N2272" s="9"/>
      <c r="O2272" s="9"/>
      <c r="P2272" s="9"/>
      <c r="Q2272" s="9"/>
      <c r="R2272" s="9"/>
      <c r="S2272" s="9"/>
      <c r="T2272" s="9"/>
      <c r="U2272" s="9"/>
      <c r="V2272" s="9"/>
      <c r="W2272" s="9"/>
    </row>
    <row r="2273">
      <c r="A2273" s="123"/>
      <c r="B2273" s="118"/>
      <c r="C2273" s="116"/>
      <c r="D2273" s="9"/>
      <c r="E2273" s="9"/>
      <c r="F2273" s="9"/>
      <c r="G2273" s="9"/>
      <c r="H2273" s="9"/>
      <c r="I2273" s="9"/>
      <c r="J2273" s="9"/>
      <c r="K2273" s="9"/>
      <c r="L2273" s="9"/>
      <c r="M2273" s="9"/>
      <c r="N2273" s="9"/>
      <c r="O2273" s="9"/>
      <c r="P2273" s="9"/>
      <c r="Q2273" s="9"/>
      <c r="R2273" s="9"/>
      <c r="S2273" s="9"/>
      <c r="T2273" s="9"/>
      <c r="U2273" s="9"/>
      <c r="V2273" s="9"/>
      <c r="W2273" s="9"/>
    </row>
    <row r="2274">
      <c r="A2274" s="123"/>
      <c r="B2274" s="118"/>
      <c r="C2274" s="116"/>
      <c r="D2274" s="9"/>
      <c r="E2274" s="9"/>
      <c r="F2274" s="9"/>
      <c r="G2274" s="9"/>
      <c r="H2274" s="9"/>
      <c r="I2274" s="9"/>
      <c r="J2274" s="9"/>
      <c r="K2274" s="9"/>
      <c r="L2274" s="9"/>
      <c r="M2274" s="9"/>
      <c r="N2274" s="9"/>
      <c r="O2274" s="9"/>
      <c r="P2274" s="9"/>
      <c r="Q2274" s="9"/>
      <c r="R2274" s="9"/>
      <c r="S2274" s="9"/>
      <c r="T2274" s="9"/>
      <c r="U2274" s="9"/>
      <c r="V2274" s="9"/>
      <c r="W2274" s="9"/>
    </row>
    <row r="2275">
      <c r="A2275" s="123"/>
      <c r="B2275" s="118"/>
      <c r="C2275" s="116"/>
      <c r="D2275" s="9"/>
      <c r="E2275" s="9"/>
      <c r="F2275" s="9"/>
      <c r="G2275" s="9"/>
      <c r="H2275" s="9"/>
      <c r="I2275" s="9"/>
      <c r="J2275" s="9"/>
      <c r="K2275" s="9"/>
      <c r="L2275" s="9"/>
      <c r="M2275" s="9"/>
      <c r="N2275" s="9"/>
      <c r="O2275" s="9"/>
      <c r="P2275" s="9"/>
      <c r="Q2275" s="9"/>
      <c r="R2275" s="9"/>
      <c r="S2275" s="9"/>
      <c r="T2275" s="9"/>
      <c r="U2275" s="9"/>
      <c r="V2275" s="9"/>
      <c r="W2275" s="9"/>
    </row>
    <row r="2276">
      <c r="A2276" s="123"/>
      <c r="B2276" s="118"/>
      <c r="C2276" s="116"/>
      <c r="D2276" s="9"/>
      <c r="E2276" s="9"/>
      <c r="F2276" s="9"/>
      <c r="G2276" s="9"/>
      <c r="H2276" s="9"/>
      <c r="I2276" s="9"/>
      <c r="J2276" s="9"/>
      <c r="K2276" s="9"/>
      <c r="L2276" s="9"/>
      <c r="M2276" s="9"/>
      <c r="N2276" s="9"/>
      <c r="O2276" s="9"/>
      <c r="P2276" s="9"/>
      <c r="Q2276" s="9"/>
      <c r="R2276" s="9"/>
      <c r="S2276" s="9"/>
      <c r="T2276" s="9"/>
      <c r="U2276" s="9"/>
      <c r="V2276" s="9"/>
      <c r="W2276" s="9"/>
    </row>
    <row r="2277">
      <c r="A2277" s="123"/>
      <c r="B2277" s="118"/>
      <c r="C2277" s="116"/>
      <c r="D2277" s="9"/>
      <c r="E2277" s="9"/>
      <c r="F2277" s="9"/>
      <c r="G2277" s="9"/>
      <c r="H2277" s="9"/>
      <c r="I2277" s="9"/>
      <c r="J2277" s="9"/>
      <c r="K2277" s="9"/>
      <c r="L2277" s="9"/>
      <c r="M2277" s="9"/>
      <c r="N2277" s="9"/>
      <c r="O2277" s="9"/>
      <c r="P2277" s="9"/>
      <c r="Q2277" s="9"/>
      <c r="R2277" s="9"/>
      <c r="S2277" s="9"/>
      <c r="T2277" s="9"/>
      <c r="U2277" s="9"/>
      <c r="V2277" s="9"/>
      <c r="W2277" s="9"/>
    </row>
    <row r="2278">
      <c r="A2278" s="123"/>
      <c r="B2278" s="118"/>
      <c r="C2278" s="116"/>
      <c r="D2278" s="9"/>
      <c r="E2278" s="9"/>
      <c r="F2278" s="9"/>
      <c r="G2278" s="9"/>
      <c r="H2278" s="9"/>
      <c r="I2278" s="9"/>
      <c r="J2278" s="9"/>
      <c r="K2278" s="9"/>
      <c r="L2278" s="9"/>
      <c r="M2278" s="9"/>
      <c r="N2278" s="9"/>
      <c r="O2278" s="9"/>
      <c r="P2278" s="9"/>
      <c r="Q2278" s="9"/>
      <c r="R2278" s="9"/>
      <c r="S2278" s="9"/>
      <c r="T2278" s="9"/>
      <c r="U2278" s="9"/>
      <c r="V2278" s="9"/>
      <c r="W2278" s="9"/>
    </row>
    <row r="2279">
      <c r="A2279" s="123"/>
      <c r="B2279" s="118"/>
      <c r="C2279" s="116"/>
      <c r="D2279" s="9"/>
      <c r="E2279" s="9"/>
      <c r="F2279" s="9"/>
      <c r="G2279" s="9"/>
      <c r="H2279" s="9"/>
      <c r="I2279" s="9"/>
      <c r="J2279" s="9"/>
      <c r="K2279" s="9"/>
      <c r="L2279" s="9"/>
      <c r="M2279" s="9"/>
      <c r="N2279" s="9"/>
      <c r="O2279" s="9"/>
      <c r="P2279" s="9"/>
      <c r="Q2279" s="9"/>
      <c r="R2279" s="9"/>
      <c r="S2279" s="9"/>
      <c r="T2279" s="9"/>
      <c r="U2279" s="9"/>
      <c r="V2279" s="9"/>
      <c r="W2279" s="9"/>
    </row>
    <row r="2280">
      <c r="A2280" s="123"/>
      <c r="B2280" s="118"/>
      <c r="C2280" s="116"/>
      <c r="D2280" s="9"/>
      <c r="E2280" s="9"/>
      <c r="F2280" s="9"/>
      <c r="G2280" s="9"/>
      <c r="H2280" s="9"/>
      <c r="I2280" s="9"/>
      <c r="J2280" s="9"/>
      <c r="K2280" s="9"/>
      <c r="L2280" s="9"/>
      <c r="M2280" s="9"/>
      <c r="N2280" s="9"/>
      <c r="O2280" s="9"/>
      <c r="P2280" s="9"/>
      <c r="Q2280" s="9"/>
      <c r="R2280" s="9"/>
      <c r="S2280" s="9"/>
      <c r="T2280" s="9"/>
      <c r="U2280" s="9"/>
      <c r="V2280" s="9"/>
      <c r="W2280" s="9"/>
    </row>
    <row r="2281">
      <c r="A2281" s="123"/>
      <c r="B2281" s="118"/>
      <c r="C2281" s="116"/>
      <c r="D2281" s="9"/>
      <c r="E2281" s="9"/>
      <c r="F2281" s="9"/>
      <c r="G2281" s="9"/>
      <c r="H2281" s="9"/>
      <c r="I2281" s="9"/>
      <c r="J2281" s="9"/>
      <c r="K2281" s="9"/>
      <c r="L2281" s="9"/>
      <c r="M2281" s="9"/>
      <c r="N2281" s="9"/>
      <c r="O2281" s="9"/>
      <c r="P2281" s="9"/>
      <c r="Q2281" s="9"/>
      <c r="R2281" s="9"/>
      <c r="S2281" s="9"/>
      <c r="T2281" s="9"/>
      <c r="U2281" s="9"/>
      <c r="V2281" s="9"/>
      <c r="W2281" s="9"/>
    </row>
    <row r="2282">
      <c r="A2282" s="123"/>
      <c r="B2282" s="118"/>
      <c r="C2282" s="116"/>
      <c r="D2282" s="9"/>
      <c r="E2282" s="9"/>
      <c r="F2282" s="9"/>
      <c r="G2282" s="9"/>
      <c r="H2282" s="9"/>
      <c r="I2282" s="9"/>
      <c r="J2282" s="9"/>
      <c r="K2282" s="9"/>
      <c r="L2282" s="9"/>
      <c r="M2282" s="9"/>
      <c r="N2282" s="9"/>
      <c r="O2282" s="9"/>
      <c r="P2282" s="9"/>
      <c r="Q2282" s="9"/>
      <c r="R2282" s="9"/>
      <c r="S2282" s="9"/>
      <c r="T2282" s="9"/>
      <c r="U2282" s="9"/>
      <c r="V2282" s="9"/>
      <c r="W2282" s="9"/>
    </row>
    <row r="2283">
      <c r="A2283" s="123"/>
      <c r="B2283" s="118"/>
      <c r="C2283" s="116"/>
      <c r="D2283" s="9"/>
      <c r="E2283" s="9"/>
      <c r="F2283" s="9"/>
      <c r="G2283" s="9"/>
      <c r="H2283" s="9"/>
      <c r="I2283" s="9"/>
      <c r="J2283" s="9"/>
      <c r="K2283" s="9"/>
      <c r="L2283" s="9"/>
      <c r="M2283" s="9"/>
      <c r="N2283" s="9"/>
      <c r="O2283" s="9"/>
      <c r="P2283" s="9"/>
      <c r="Q2283" s="9"/>
      <c r="R2283" s="9"/>
      <c r="S2283" s="9"/>
      <c r="T2283" s="9"/>
      <c r="U2283" s="9"/>
      <c r="V2283" s="9"/>
      <c r="W2283" s="9"/>
    </row>
    <row r="2284">
      <c r="A2284" s="123"/>
      <c r="B2284" s="118"/>
      <c r="C2284" s="116"/>
      <c r="D2284" s="9"/>
      <c r="E2284" s="9"/>
      <c r="F2284" s="9"/>
      <c r="G2284" s="9"/>
      <c r="H2284" s="9"/>
      <c r="I2284" s="9"/>
      <c r="J2284" s="9"/>
      <c r="K2284" s="9"/>
      <c r="L2284" s="9"/>
      <c r="M2284" s="9"/>
      <c r="N2284" s="9"/>
      <c r="O2284" s="9"/>
      <c r="P2284" s="9"/>
      <c r="Q2284" s="9"/>
      <c r="R2284" s="9"/>
      <c r="S2284" s="9"/>
      <c r="T2284" s="9"/>
      <c r="U2284" s="9"/>
      <c r="V2284" s="9"/>
      <c r="W2284" s="9"/>
    </row>
    <row r="2285">
      <c r="A2285" s="123"/>
      <c r="B2285" s="118"/>
      <c r="C2285" s="116"/>
      <c r="D2285" s="9"/>
      <c r="E2285" s="9"/>
      <c r="F2285" s="9"/>
      <c r="G2285" s="9"/>
      <c r="H2285" s="9"/>
      <c r="I2285" s="9"/>
      <c r="J2285" s="9"/>
      <c r="K2285" s="9"/>
      <c r="L2285" s="9"/>
      <c r="M2285" s="9"/>
      <c r="N2285" s="9"/>
      <c r="O2285" s="9"/>
      <c r="P2285" s="9"/>
      <c r="Q2285" s="9"/>
      <c r="R2285" s="9"/>
      <c r="S2285" s="9"/>
      <c r="T2285" s="9"/>
      <c r="U2285" s="9"/>
      <c r="V2285" s="9"/>
      <c r="W2285" s="9"/>
    </row>
    <row r="2286">
      <c r="A2286" s="123"/>
      <c r="B2286" s="118"/>
      <c r="C2286" s="116"/>
      <c r="D2286" s="9"/>
      <c r="E2286" s="9"/>
      <c r="F2286" s="9"/>
      <c r="G2286" s="9"/>
      <c r="H2286" s="9"/>
      <c r="I2286" s="9"/>
      <c r="J2286" s="9"/>
      <c r="K2286" s="9"/>
      <c r="L2286" s="9"/>
      <c r="M2286" s="9"/>
      <c r="N2286" s="9"/>
      <c r="O2286" s="9"/>
      <c r="P2286" s="9"/>
      <c r="Q2286" s="9"/>
      <c r="R2286" s="9"/>
      <c r="S2286" s="9"/>
      <c r="T2286" s="9"/>
      <c r="U2286" s="9"/>
      <c r="V2286" s="9"/>
      <c r="W2286" s="9"/>
    </row>
    <row r="2287">
      <c r="A2287" s="123"/>
      <c r="B2287" s="118"/>
      <c r="C2287" s="116"/>
      <c r="D2287" s="9"/>
      <c r="E2287" s="9"/>
      <c r="F2287" s="9"/>
      <c r="G2287" s="9"/>
      <c r="H2287" s="9"/>
      <c r="I2287" s="9"/>
      <c r="J2287" s="9"/>
      <c r="K2287" s="9"/>
      <c r="L2287" s="9"/>
      <c r="M2287" s="9"/>
      <c r="N2287" s="9"/>
      <c r="O2287" s="9"/>
      <c r="P2287" s="9"/>
      <c r="Q2287" s="9"/>
      <c r="R2287" s="9"/>
      <c r="S2287" s="9"/>
      <c r="T2287" s="9"/>
      <c r="U2287" s="9"/>
      <c r="V2287" s="9"/>
      <c r="W2287" s="9"/>
    </row>
    <row r="2288">
      <c r="A2288" s="123"/>
      <c r="B2288" s="118"/>
      <c r="C2288" s="116"/>
      <c r="D2288" s="9"/>
      <c r="E2288" s="9"/>
      <c r="F2288" s="9"/>
      <c r="G2288" s="9"/>
      <c r="H2288" s="9"/>
      <c r="I2288" s="9"/>
      <c r="J2288" s="9"/>
      <c r="K2288" s="9"/>
      <c r="L2288" s="9"/>
      <c r="M2288" s="9"/>
      <c r="N2288" s="9"/>
      <c r="O2288" s="9"/>
      <c r="P2288" s="9"/>
      <c r="Q2288" s="9"/>
      <c r="R2288" s="9"/>
      <c r="S2288" s="9"/>
      <c r="T2288" s="9"/>
      <c r="U2288" s="9"/>
      <c r="V2288" s="9"/>
      <c r="W2288" s="9"/>
    </row>
    <row r="2289">
      <c r="A2289" s="123"/>
      <c r="B2289" s="118"/>
      <c r="C2289" s="116"/>
      <c r="D2289" s="9"/>
      <c r="E2289" s="9"/>
      <c r="F2289" s="9"/>
      <c r="G2289" s="9"/>
      <c r="H2289" s="9"/>
      <c r="I2289" s="9"/>
      <c r="J2289" s="9"/>
      <c r="K2289" s="9"/>
      <c r="L2289" s="9"/>
      <c r="M2289" s="9"/>
      <c r="N2289" s="9"/>
      <c r="O2289" s="9"/>
      <c r="P2289" s="9"/>
      <c r="Q2289" s="9"/>
      <c r="R2289" s="9"/>
      <c r="S2289" s="9"/>
      <c r="T2289" s="9"/>
      <c r="U2289" s="9"/>
      <c r="V2289" s="9"/>
      <c r="W2289" s="9"/>
    </row>
    <row r="2290">
      <c r="A2290" s="123"/>
      <c r="B2290" s="118"/>
      <c r="C2290" s="116"/>
      <c r="D2290" s="9"/>
      <c r="E2290" s="9"/>
      <c r="F2290" s="9"/>
      <c r="G2290" s="9"/>
      <c r="H2290" s="9"/>
      <c r="I2290" s="9"/>
      <c r="J2290" s="9"/>
      <c r="K2290" s="9"/>
      <c r="L2290" s="9"/>
      <c r="M2290" s="9"/>
      <c r="N2290" s="9"/>
      <c r="O2290" s="9"/>
      <c r="P2290" s="9"/>
      <c r="Q2290" s="9"/>
      <c r="R2290" s="9"/>
      <c r="S2290" s="9"/>
      <c r="T2290" s="9"/>
      <c r="U2290" s="9"/>
      <c r="V2290" s="9"/>
      <c r="W2290" s="9"/>
    </row>
    <row r="2291">
      <c r="A2291" s="123"/>
      <c r="B2291" s="118"/>
      <c r="C2291" s="116"/>
      <c r="D2291" s="9"/>
      <c r="E2291" s="9"/>
      <c r="F2291" s="9"/>
      <c r="G2291" s="9"/>
      <c r="H2291" s="9"/>
      <c r="I2291" s="9"/>
      <c r="J2291" s="9"/>
      <c r="K2291" s="9"/>
      <c r="L2291" s="9"/>
      <c r="M2291" s="9"/>
      <c r="N2291" s="9"/>
      <c r="O2291" s="9"/>
      <c r="P2291" s="9"/>
      <c r="Q2291" s="9"/>
      <c r="R2291" s="9"/>
      <c r="S2291" s="9"/>
      <c r="T2291" s="9"/>
      <c r="U2291" s="9"/>
      <c r="V2291" s="9"/>
      <c r="W2291" s="9"/>
    </row>
    <row r="2292">
      <c r="A2292" s="123"/>
      <c r="B2292" s="118"/>
      <c r="C2292" s="116"/>
      <c r="D2292" s="9"/>
      <c r="E2292" s="9"/>
      <c r="F2292" s="9"/>
      <c r="G2292" s="9"/>
      <c r="H2292" s="9"/>
      <c r="I2292" s="9"/>
      <c r="J2292" s="9"/>
      <c r="K2292" s="9"/>
      <c r="L2292" s="9"/>
      <c r="M2292" s="9"/>
      <c r="N2292" s="9"/>
      <c r="O2292" s="9"/>
      <c r="P2292" s="9"/>
      <c r="Q2292" s="9"/>
      <c r="R2292" s="9"/>
      <c r="S2292" s="9"/>
      <c r="T2292" s="9"/>
      <c r="U2292" s="9"/>
      <c r="V2292" s="9"/>
      <c r="W2292" s="9"/>
    </row>
    <row r="2293">
      <c r="A2293" s="123"/>
      <c r="B2293" s="118"/>
      <c r="C2293" s="116"/>
      <c r="D2293" s="9"/>
      <c r="E2293" s="9"/>
      <c r="F2293" s="9"/>
      <c r="G2293" s="9"/>
      <c r="H2293" s="9"/>
      <c r="I2293" s="9"/>
      <c r="J2293" s="9"/>
      <c r="K2293" s="9"/>
      <c r="L2293" s="9"/>
      <c r="M2293" s="9"/>
      <c r="N2293" s="9"/>
      <c r="O2293" s="9"/>
      <c r="P2293" s="9"/>
      <c r="Q2293" s="9"/>
      <c r="R2293" s="9"/>
      <c r="S2293" s="9"/>
      <c r="T2293" s="9"/>
      <c r="U2293" s="9"/>
      <c r="V2293" s="9"/>
      <c r="W2293" s="9"/>
    </row>
    <row r="2294">
      <c r="A2294" s="123"/>
      <c r="B2294" s="118"/>
      <c r="C2294" s="116"/>
      <c r="D2294" s="9"/>
      <c r="E2294" s="9"/>
      <c r="F2294" s="9"/>
      <c r="G2294" s="9"/>
      <c r="H2294" s="9"/>
      <c r="I2294" s="9"/>
      <c r="J2294" s="9"/>
      <c r="K2294" s="9"/>
      <c r="L2294" s="9"/>
      <c r="M2294" s="9"/>
      <c r="N2294" s="9"/>
      <c r="O2294" s="9"/>
      <c r="P2294" s="9"/>
      <c r="Q2294" s="9"/>
      <c r="R2294" s="9"/>
      <c r="S2294" s="9"/>
      <c r="T2294" s="9"/>
      <c r="U2294" s="9"/>
      <c r="V2294" s="9"/>
      <c r="W2294" s="9"/>
    </row>
    <row r="2295">
      <c r="A2295" s="123"/>
      <c r="B2295" s="118"/>
      <c r="C2295" s="116"/>
      <c r="D2295" s="9"/>
      <c r="E2295" s="9"/>
      <c r="F2295" s="9"/>
      <c r="G2295" s="9"/>
      <c r="H2295" s="9"/>
      <c r="I2295" s="9"/>
      <c r="J2295" s="9"/>
      <c r="K2295" s="9"/>
      <c r="L2295" s="9"/>
      <c r="M2295" s="9"/>
      <c r="N2295" s="9"/>
      <c r="O2295" s="9"/>
      <c r="P2295" s="9"/>
      <c r="Q2295" s="9"/>
      <c r="R2295" s="9"/>
      <c r="S2295" s="9"/>
      <c r="T2295" s="9"/>
      <c r="U2295" s="9"/>
      <c r="V2295" s="9"/>
      <c r="W2295" s="9"/>
    </row>
    <row r="2296">
      <c r="A2296" s="123"/>
      <c r="B2296" s="118"/>
      <c r="C2296" s="116"/>
      <c r="D2296" s="9"/>
      <c r="E2296" s="9"/>
      <c r="F2296" s="9"/>
      <c r="G2296" s="9"/>
      <c r="H2296" s="9"/>
      <c r="I2296" s="9"/>
      <c r="J2296" s="9"/>
      <c r="K2296" s="9"/>
      <c r="L2296" s="9"/>
      <c r="M2296" s="9"/>
      <c r="N2296" s="9"/>
      <c r="O2296" s="9"/>
      <c r="P2296" s="9"/>
      <c r="Q2296" s="9"/>
      <c r="R2296" s="9"/>
      <c r="S2296" s="9"/>
      <c r="T2296" s="9"/>
      <c r="U2296" s="9"/>
      <c r="V2296" s="9"/>
      <c r="W2296" s="9"/>
    </row>
    <row r="2297">
      <c r="A2297" s="123"/>
      <c r="B2297" s="118"/>
      <c r="C2297" s="116"/>
      <c r="D2297" s="9"/>
      <c r="E2297" s="9"/>
      <c r="F2297" s="9"/>
      <c r="G2297" s="9"/>
      <c r="H2297" s="9"/>
      <c r="I2297" s="9"/>
      <c r="J2297" s="9"/>
      <c r="K2297" s="9"/>
      <c r="L2297" s="9"/>
      <c r="M2297" s="9"/>
      <c r="N2297" s="9"/>
      <c r="O2297" s="9"/>
      <c r="P2297" s="9"/>
      <c r="Q2297" s="9"/>
      <c r="R2297" s="9"/>
      <c r="S2297" s="9"/>
      <c r="T2297" s="9"/>
      <c r="U2297" s="9"/>
      <c r="V2297" s="9"/>
      <c r="W2297" s="9"/>
    </row>
    <row r="2298">
      <c r="A2298" s="123"/>
      <c r="B2298" s="118"/>
      <c r="C2298" s="116"/>
      <c r="D2298" s="9"/>
      <c r="E2298" s="9"/>
      <c r="F2298" s="9"/>
      <c r="G2298" s="9"/>
      <c r="H2298" s="9"/>
      <c r="I2298" s="9"/>
      <c r="J2298" s="9"/>
      <c r="K2298" s="9"/>
      <c r="L2298" s="9"/>
      <c r="M2298" s="9"/>
      <c r="N2298" s="9"/>
      <c r="O2298" s="9"/>
      <c r="P2298" s="9"/>
      <c r="Q2298" s="9"/>
      <c r="R2298" s="9"/>
      <c r="S2298" s="9"/>
      <c r="T2298" s="9"/>
      <c r="U2298" s="9"/>
      <c r="V2298" s="9"/>
      <c r="W2298" s="9"/>
    </row>
    <row r="2299">
      <c r="A2299" s="123"/>
      <c r="B2299" s="118"/>
      <c r="C2299" s="116"/>
      <c r="D2299" s="9"/>
      <c r="E2299" s="9"/>
      <c r="F2299" s="9"/>
      <c r="G2299" s="9"/>
      <c r="H2299" s="9"/>
      <c r="I2299" s="9"/>
      <c r="J2299" s="9"/>
      <c r="K2299" s="9"/>
      <c r="L2299" s="9"/>
      <c r="M2299" s="9"/>
      <c r="N2299" s="9"/>
      <c r="O2299" s="9"/>
      <c r="P2299" s="9"/>
      <c r="Q2299" s="9"/>
      <c r="R2299" s="9"/>
      <c r="S2299" s="9"/>
      <c r="T2299" s="9"/>
      <c r="U2299" s="9"/>
      <c r="V2299" s="9"/>
      <c r="W2299" s="9"/>
    </row>
    <row r="2300">
      <c r="A2300" s="123"/>
      <c r="B2300" s="118"/>
      <c r="C2300" s="116"/>
      <c r="D2300" s="9"/>
      <c r="E2300" s="9"/>
      <c r="F2300" s="9"/>
      <c r="G2300" s="9"/>
      <c r="H2300" s="9"/>
      <c r="I2300" s="9"/>
      <c r="J2300" s="9"/>
      <c r="K2300" s="9"/>
      <c r="L2300" s="9"/>
      <c r="M2300" s="9"/>
      <c r="N2300" s="9"/>
      <c r="O2300" s="9"/>
      <c r="P2300" s="9"/>
      <c r="Q2300" s="9"/>
      <c r="R2300" s="9"/>
      <c r="S2300" s="9"/>
      <c r="T2300" s="9"/>
      <c r="U2300" s="9"/>
      <c r="V2300" s="9"/>
      <c r="W2300" s="9"/>
    </row>
    <row r="2301">
      <c r="A2301" s="123"/>
      <c r="B2301" s="118"/>
      <c r="C2301" s="116"/>
      <c r="D2301" s="9"/>
      <c r="E2301" s="9"/>
      <c r="F2301" s="9"/>
      <c r="G2301" s="9"/>
      <c r="H2301" s="9"/>
      <c r="I2301" s="9"/>
      <c r="J2301" s="9"/>
      <c r="K2301" s="9"/>
      <c r="L2301" s="9"/>
      <c r="M2301" s="9"/>
      <c r="N2301" s="9"/>
      <c r="O2301" s="9"/>
      <c r="P2301" s="9"/>
      <c r="Q2301" s="9"/>
      <c r="R2301" s="9"/>
      <c r="S2301" s="9"/>
      <c r="T2301" s="9"/>
      <c r="U2301" s="9"/>
      <c r="V2301" s="9"/>
      <c r="W2301" s="9"/>
    </row>
    <row r="2302">
      <c r="A2302" s="123"/>
      <c r="B2302" s="118"/>
      <c r="C2302" s="116"/>
      <c r="D2302" s="9"/>
      <c r="E2302" s="9"/>
      <c r="F2302" s="9"/>
      <c r="G2302" s="9"/>
      <c r="H2302" s="9"/>
      <c r="I2302" s="9"/>
      <c r="J2302" s="9"/>
      <c r="K2302" s="9"/>
      <c r="L2302" s="9"/>
      <c r="M2302" s="9"/>
      <c r="N2302" s="9"/>
      <c r="O2302" s="9"/>
      <c r="P2302" s="9"/>
      <c r="Q2302" s="9"/>
      <c r="R2302" s="9"/>
      <c r="S2302" s="9"/>
      <c r="T2302" s="9"/>
      <c r="U2302" s="9"/>
      <c r="V2302" s="9"/>
      <c r="W2302" s="9"/>
    </row>
    <row r="2303">
      <c r="A2303" s="123"/>
      <c r="B2303" s="118"/>
      <c r="C2303" s="116"/>
      <c r="D2303" s="9"/>
      <c r="E2303" s="9"/>
      <c r="F2303" s="9"/>
      <c r="G2303" s="9"/>
      <c r="H2303" s="9"/>
      <c r="I2303" s="9"/>
      <c r="J2303" s="9"/>
      <c r="K2303" s="9"/>
      <c r="L2303" s="9"/>
      <c r="M2303" s="9"/>
      <c r="N2303" s="9"/>
      <c r="O2303" s="9"/>
      <c r="P2303" s="9"/>
      <c r="Q2303" s="9"/>
      <c r="R2303" s="9"/>
      <c r="S2303" s="9"/>
      <c r="T2303" s="9"/>
      <c r="U2303" s="9"/>
      <c r="V2303" s="9"/>
      <c r="W2303" s="9"/>
    </row>
    <row r="2304">
      <c r="A2304" s="123"/>
      <c r="B2304" s="118"/>
      <c r="C2304" s="116"/>
      <c r="D2304" s="9"/>
      <c r="E2304" s="9"/>
      <c r="F2304" s="9"/>
      <c r="G2304" s="9"/>
      <c r="H2304" s="9"/>
      <c r="I2304" s="9"/>
      <c r="J2304" s="9"/>
      <c r="K2304" s="9"/>
      <c r="L2304" s="9"/>
      <c r="M2304" s="9"/>
      <c r="N2304" s="9"/>
      <c r="O2304" s="9"/>
      <c r="P2304" s="9"/>
      <c r="Q2304" s="9"/>
      <c r="R2304" s="9"/>
      <c r="S2304" s="9"/>
      <c r="T2304" s="9"/>
      <c r="U2304" s="9"/>
      <c r="V2304" s="9"/>
      <c r="W2304" s="9"/>
    </row>
    <row r="2305">
      <c r="A2305" s="123"/>
      <c r="B2305" s="118"/>
      <c r="C2305" s="116"/>
      <c r="D2305" s="9"/>
      <c r="E2305" s="9"/>
      <c r="F2305" s="9"/>
      <c r="G2305" s="9"/>
      <c r="H2305" s="9"/>
      <c r="I2305" s="9"/>
      <c r="J2305" s="9"/>
      <c r="K2305" s="9"/>
      <c r="L2305" s="9"/>
      <c r="M2305" s="9"/>
      <c r="N2305" s="9"/>
      <c r="O2305" s="9"/>
      <c r="P2305" s="9"/>
      <c r="Q2305" s="9"/>
      <c r="R2305" s="9"/>
      <c r="S2305" s="9"/>
      <c r="T2305" s="9"/>
      <c r="U2305" s="9"/>
      <c r="V2305" s="9"/>
      <c r="W2305" s="9"/>
    </row>
    <row r="2306">
      <c r="A2306" s="123"/>
      <c r="B2306" s="118"/>
      <c r="C2306" s="116"/>
      <c r="D2306" s="9"/>
      <c r="E2306" s="9"/>
      <c r="F2306" s="9"/>
      <c r="G2306" s="9"/>
      <c r="H2306" s="9"/>
      <c r="I2306" s="9"/>
      <c r="J2306" s="9"/>
      <c r="K2306" s="9"/>
      <c r="L2306" s="9"/>
      <c r="M2306" s="9"/>
      <c r="N2306" s="9"/>
      <c r="O2306" s="9"/>
      <c r="P2306" s="9"/>
      <c r="Q2306" s="9"/>
      <c r="R2306" s="9"/>
      <c r="S2306" s="9"/>
      <c r="T2306" s="9"/>
      <c r="U2306" s="9"/>
      <c r="V2306" s="9"/>
      <c r="W2306" s="9"/>
    </row>
    <row r="2307">
      <c r="A2307" s="123"/>
      <c r="B2307" s="118"/>
      <c r="C2307" s="116"/>
      <c r="D2307" s="9"/>
      <c r="E2307" s="9"/>
      <c r="F2307" s="9"/>
      <c r="G2307" s="9"/>
      <c r="H2307" s="9"/>
      <c r="I2307" s="9"/>
      <c r="J2307" s="9"/>
      <c r="K2307" s="9"/>
      <c r="L2307" s="9"/>
      <c r="M2307" s="9"/>
      <c r="N2307" s="9"/>
      <c r="O2307" s="9"/>
      <c r="P2307" s="9"/>
      <c r="Q2307" s="9"/>
      <c r="R2307" s="9"/>
      <c r="S2307" s="9"/>
      <c r="T2307" s="9"/>
      <c r="U2307" s="9"/>
      <c r="V2307" s="9"/>
      <c r="W2307" s="9"/>
    </row>
    <row r="2308">
      <c r="A2308" s="123"/>
      <c r="B2308" s="118"/>
      <c r="C2308" s="116"/>
      <c r="D2308" s="9"/>
      <c r="E2308" s="9"/>
      <c r="F2308" s="9"/>
      <c r="G2308" s="9"/>
      <c r="H2308" s="9"/>
      <c r="I2308" s="9"/>
      <c r="J2308" s="9"/>
      <c r="K2308" s="9"/>
      <c r="L2308" s="9"/>
      <c r="M2308" s="9"/>
      <c r="N2308" s="9"/>
      <c r="O2308" s="9"/>
      <c r="P2308" s="9"/>
      <c r="Q2308" s="9"/>
      <c r="R2308" s="9"/>
      <c r="S2308" s="9"/>
      <c r="T2308" s="9"/>
      <c r="U2308" s="9"/>
      <c r="V2308" s="9"/>
      <c r="W2308" s="9"/>
    </row>
    <row r="2309">
      <c r="A2309" s="123"/>
      <c r="B2309" s="118"/>
      <c r="C2309" s="116"/>
      <c r="D2309" s="9"/>
      <c r="E2309" s="9"/>
      <c r="F2309" s="9"/>
      <c r="G2309" s="9"/>
      <c r="H2309" s="9"/>
      <c r="I2309" s="9"/>
      <c r="J2309" s="9"/>
      <c r="K2309" s="9"/>
      <c r="L2309" s="9"/>
      <c r="M2309" s="9"/>
      <c r="N2309" s="9"/>
      <c r="O2309" s="9"/>
      <c r="P2309" s="9"/>
      <c r="Q2309" s="9"/>
      <c r="R2309" s="9"/>
      <c r="S2309" s="9"/>
      <c r="T2309" s="9"/>
      <c r="U2309" s="9"/>
      <c r="V2309" s="9"/>
      <c r="W2309" s="9"/>
    </row>
    <row r="2310">
      <c r="A2310" s="123"/>
      <c r="B2310" s="118"/>
      <c r="C2310" s="116"/>
      <c r="D2310" s="9"/>
      <c r="E2310" s="9"/>
      <c r="F2310" s="9"/>
      <c r="G2310" s="9"/>
      <c r="H2310" s="9"/>
      <c r="I2310" s="9"/>
      <c r="J2310" s="9"/>
      <c r="K2310" s="9"/>
      <c r="L2310" s="9"/>
      <c r="M2310" s="9"/>
      <c r="N2310" s="9"/>
      <c r="O2310" s="9"/>
      <c r="P2310" s="9"/>
      <c r="Q2310" s="9"/>
      <c r="R2310" s="9"/>
      <c r="S2310" s="9"/>
      <c r="T2310" s="9"/>
      <c r="U2310" s="9"/>
      <c r="V2310" s="9"/>
      <c r="W2310" s="9"/>
    </row>
    <row r="2311">
      <c r="A2311" s="123"/>
      <c r="B2311" s="118"/>
      <c r="C2311" s="116"/>
      <c r="D2311" s="9"/>
      <c r="E2311" s="9"/>
      <c r="F2311" s="9"/>
      <c r="G2311" s="9"/>
      <c r="H2311" s="9"/>
      <c r="I2311" s="9"/>
      <c r="J2311" s="9"/>
      <c r="K2311" s="9"/>
      <c r="L2311" s="9"/>
      <c r="M2311" s="9"/>
      <c r="N2311" s="9"/>
      <c r="O2311" s="9"/>
      <c r="P2311" s="9"/>
      <c r="Q2311" s="9"/>
      <c r="R2311" s="9"/>
      <c r="S2311" s="9"/>
      <c r="T2311" s="9"/>
      <c r="U2311" s="9"/>
      <c r="V2311" s="9"/>
      <c r="W2311" s="9"/>
    </row>
    <row r="2312">
      <c r="A2312" s="123"/>
      <c r="B2312" s="118"/>
      <c r="C2312" s="116"/>
      <c r="D2312" s="9"/>
      <c r="E2312" s="9"/>
      <c r="F2312" s="9"/>
      <c r="G2312" s="9"/>
      <c r="H2312" s="9"/>
      <c r="I2312" s="9"/>
      <c r="J2312" s="9"/>
      <c r="K2312" s="9"/>
      <c r="L2312" s="9"/>
      <c r="M2312" s="9"/>
      <c r="N2312" s="9"/>
      <c r="O2312" s="9"/>
      <c r="P2312" s="9"/>
      <c r="Q2312" s="9"/>
      <c r="R2312" s="9"/>
      <c r="S2312" s="9"/>
      <c r="T2312" s="9"/>
      <c r="U2312" s="9"/>
      <c r="V2312" s="9"/>
      <c r="W2312" s="9"/>
    </row>
    <row r="2313">
      <c r="A2313" s="123"/>
      <c r="B2313" s="118"/>
      <c r="C2313" s="116"/>
      <c r="D2313" s="9"/>
      <c r="E2313" s="9"/>
      <c r="F2313" s="9"/>
      <c r="G2313" s="9"/>
      <c r="H2313" s="9"/>
      <c r="I2313" s="9"/>
      <c r="J2313" s="9"/>
      <c r="K2313" s="9"/>
      <c r="L2313" s="9"/>
      <c r="M2313" s="9"/>
      <c r="N2313" s="9"/>
      <c r="O2313" s="9"/>
      <c r="P2313" s="9"/>
      <c r="Q2313" s="9"/>
      <c r="R2313" s="9"/>
      <c r="S2313" s="9"/>
      <c r="T2313" s="9"/>
      <c r="U2313" s="9"/>
      <c r="V2313" s="9"/>
      <c r="W2313" s="9"/>
    </row>
    <row r="2314">
      <c r="A2314" s="123"/>
      <c r="B2314" s="118"/>
      <c r="C2314" s="116"/>
      <c r="D2314" s="9"/>
      <c r="E2314" s="9"/>
      <c r="F2314" s="9"/>
      <c r="G2314" s="9"/>
      <c r="H2314" s="9"/>
      <c r="I2314" s="9"/>
      <c r="J2314" s="9"/>
      <c r="K2314" s="9"/>
      <c r="L2314" s="9"/>
      <c r="M2314" s="9"/>
      <c r="N2314" s="9"/>
      <c r="O2314" s="9"/>
      <c r="P2314" s="9"/>
      <c r="Q2314" s="9"/>
      <c r="R2314" s="9"/>
      <c r="S2314" s="9"/>
      <c r="T2314" s="9"/>
      <c r="U2314" s="9"/>
      <c r="V2314" s="9"/>
      <c r="W2314" s="9"/>
    </row>
    <row r="2315">
      <c r="A2315" s="123"/>
      <c r="B2315" s="118"/>
      <c r="C2315" s="116"/>
      <c r="D2315" s="9"/>
      <c r="E2315" s="9"/>
      <c r="F2315" s="9"/>
      <c r="G2315" s="9"/>
      <c r="H2315" s="9"/>
      <c r="I2315" s="9"/>
      <c r="J2315" s="9"/>
      <c r="K2315" s="9"/>
      <c r="L2315" s="9"/>
      <c r="M2315" s="9"/>
      <c r="N2315" s="9"/>
      <c r="O2315" s="9"/>
      <c r="P2315" s="9"/>
      <c r="Q2315" s="9"/>
      <c r="R2315" s="9"/>
      <c r="S2315" s="9"/>
      <c r="T2315" s="9"/>
      <c r="U2315" s="9"/>
      <c r="V2315" s="9"/>
      <c r="W2315" s="9"/>
    </row>
    <row r="2316">
      <c r="A2316" s="123"/>
      <c r="B2316" s="118"/>
      <c r="C2316" s="116"/>
      <c r="D2316" s="9"/>
      <c r="E2316" s="9"/>
      <c r="F2316" s="9"/>
      <c r="G2316" s="9"/>
      <c r="H2316" s="9"/>
      <c r="I2316" s="9"/>
      <c r="J2316" s="9"/>
      <c r="K2316" s="9"/>
      <c r="L2316" s="9"/>
      <c r="M2316" s="9"/>
      <c r="N2316" s="9"/>
      <c r="O2316" s="9"/>
      <c r="P2316" s="9"/>
      <c r="Q2316" s="9"/>
      <c r="R2316" s="9"/>
      <c r="S2316" s="9"/>
      <c r="T2316" s="9"/>
      <c r="U2316" s="9"/>
      <c r="V2316" s="9"/>
      <c r="W2316" s="9"/>
    </row>
    <row r="2317">
      <c r="A2317" s="123"/>
      <c r="B2317" s="118"/>
      <c r="C2317" s="116"/>
      <c r="D2317" s="9"/>
      <c r="E2317" s="9"/>
      <c r="F2317" s="9"/>
      <c r="G2317" s="9"/>
      <c r="H2317" s="9"/>
      <c r="I2317" s="9"/>
      <c r="J2317" s="9"/>
      <c r="K2317" s="9"/>
      <c r="L2317" s="9"/>
      <c r="M2317" s="9"/>
      <c r="N2317" s="9"/>
      <c r="O2317" s="9"/>
      <c r="P2317" s="9"/>
      <c r="Q2317" s="9"/>
      <c r="R2317" s="9"/>
      <c r="S2317" s="9"/>
      <c r="T2317" s="9"/>
      <c r="U2317" s="9"/>
      <c r="V2317" s="9"/>
      <c r="W2317" s="9"/>
    </row>
    <row r="2318">
      <c r="A2318" s="123"/>
      <c r="B2318" s="118"/>
      <c r="C2318" s="116"/>
      <c r="D2318" s="9"/>
      <c r="E2318" s="9"/>
      <c r="F2318" s="9"/>
      <c r="G2318" s="9"/>
      <c r="H2318" s="9"/>
      <c r="I2318" s="9"/>
      <c r="J2318" s="9"/>
      <c r="K2318" s="9"/>
      <c r="L2318" s="9"/>
      <c r="M2318" s="9"/>
      <c r="N2318" s="9"/>
      <c r="O2318" s="9"/>
      <c r="P2318" s="9"/>
      <c r="Q2318" s="9"/>
      <c r="R2318" s="9"/>
      <c r="S2318" s="9"/>
      <c r="T2318" s="9"/>
      <c r="U2318" s="9"/>
      <c r="V2318" s="9"/>
      <c r="W2318" s="9"/>
    </row>
    <row r="2319">
      <c r="A2319" s="123"/>
      <c r="B2319" s="118"/>
      <c r="C2319" s="116"/>
      <c r="D2319" s="9"/>
      <c r="E2319" s="9"/>
      <c r="F2319" s="9"/>
      <c r="G2319" s="9"/>
      <c r="H2319" s="9"/>
      <c r="I2319" s="9"/>
      <c r="J2319" s="9"/>
      <c r="K2319" s="9"/>
      <c r="L2319" s="9"/>
      <c r="M2319" s="9"/>
      <c r="N2319" s="9"/>
      <c r="O2319" s="9"/>
      <c r="P2319" s="9"/>
      <c r="Q2319" s="9"/>
      <c r="R2319" s="9"/>
      <c r="S2319" s="9"/>
      <c r="T2319" s="9"/>
      <c r="U2319" s="9"/>
      <c r="V2319" s="9"/>
      <c r="W2319" s="9"/>
    </row>
    <row r="2320">
      <c r="A2320" s="123"/>
      <c r="B2320" s="118"/>
      <c r="C2320" s="116"/>
      <c r="D2320" s="9"/>
      <c r="E2320" s="9"/>
      <c r="F2320" s="9"/>
      <c r="G2320" s="9"/>
      <c r="H2320" s="9"/>
      <c r="I2320" s="9"/>
      <c r="J2320" s="9"/>
      <c r="K2320" s="9"/>
      <c r="L2320" s="9"/>
      <c r="M2320" s="9"/>
      <c r="N2320" s="9"/>
      <c r="O2320" s="9"/>
      <c r="P2320" s="9"/>
      <c r="Q2320" s="9"/>
      <c r="R2320" s="9"/>
      <c r="S2320" s="9"/>
      <c r="T2320" s="9"/>
      <c r="U2320" s="9"/>
      <c r="V2320" s="9"/>
      <c r="W2320" s="9"/>
    </row>
    <row r="2321">
      <c r="A2321" s="123"/>
      <c r="B2321" s="118"/>
      <c r="C2321" s="116"/>
      <c r="D2321" s="9"/>
      <c r="E2321" s="9"/>
      <c r="F2321" s="9"/>
      <c r="G2321" s="9"/>
      <c r="H2321" s="9"/>
      <c r="I2321" s="9"/>
      <c r="J2321" s="9"/>
      <c r="K2321" s="9"/>
      <c r="L2321" s="9"/>
      <c r="M2321" s="9"/>
      <c r="N2321" s="9"/>
      <c r="O2321" s="9"/>
      <c r="P2321" s="9"/>
      <c r="Q2321" s="9"/>
      <c r="R2321" s="9"/>
      <c r="S2321" s="9"/>
      <c r="T2321" s="9"/>
      <c r="U2321" s="9"/>
      <c r="V2321" s="9"/>
      <c r="W2321" s="9"/>
    </row>
    <row r="2322">
      <c r="A2322" s="123"/>
      <c r="B2322" s="118"/>
      <c r="C2322" s="116"/>
      <c r="D2322" s="9"/>
      <c r="E2322" s="9"/>
      <c r="F2322" s="9"/>
      <c r="G2322" s="9"/>
      <c r="H2322" s="9"/>
      <c r="I2322" s="9"/>
      <c r="J2322" s="9"/>
      <c r="K2322" s="9"/>
      <c r="L2322" s="9"/>
      <c r="M2322" s="9"/>
      <c r="N2322" s="9"/>
      <c r="O2322" s="9"/>
      <c r="P2322" s="9"/>
      <c r="Q2322" s="9"/>
      <c r="R2322" s="9"/>
      <c r="S2322" s="9"/>
      <c r="T2322" s="9"/>
      <c r="U2322" s="9"/>
      <c r="V2322" s="9"/>
      <c r="W2322" s="9"/>
    </row>
    <row r="2323">
      <c r="A2323" s="123"/>
      <c r="B2323" s="118"/>
      <c r="C2323" s="116"/>
      <c r="D2323" s="9"/>
      <c r="E2323" s="9"/>
      <c r="F2323" s="9"/>
      <c r="G2323" s="9"/>
      <c r="H2323" s="9"/>
      <c r="I2323" s="9"/>
      <c r="J2323" s="9"/>
      <c r="K2323" s="9"/>
      <c r="L2323" s="9"/>
      <c r="M2323" s="9"/>
      <c r="N2323" s="9"/>
      <c r="O2323" s="9"/>
      <c r="P2323" s="9"/>
      <c r="Q2323" s="9"/>
      <c r="R2323" s="9"/>
      <c r="S2323" s="9"/>
      <c r="T2323" s="9"/>
      <c r="U2323" s="9"/>
      <c r="V2323" s="9"/>
      <c r="W2323" s="9"/>
    </row>
    <row r="2324" ht="15.75" customHeight="1">
      <c r="A2324" s="123"/>
      <c r="B2324" s="118"/>
      <c r="C2324" s="116"/>
      <c r="D2324" s="9"/>
      <c r="E2324" s="9"/>
      <c r="F2324" s="9"/>
      <c r="G2324" s="9"/>
      <c r="H2324" s="9"/>
      <c r="I2324" s="9"/>
      <c r="J2324" s="9"/>
      <c r="K2324" s="9"/>
      <c r="L2324" s="9"/>
      <c r="M2324" s="9"/>
      <c r="N2324" s="9"/>
      <c r="O2324" s="9"/>
      <c r="P2324" s="9"/>
      <c r="Q2324" s="9"/>
      <c r="R2324" s="9"/>
      <c r="S2324" s="9"/>
      <c r="T2324" s="9"/>
      <c r="U2324" s="9"/>
      <c r="V2324" s="9"/>
      <c r="W2324" s="9"/>
    </row>
    <row r="2325">
      <c r="A2325" s="123"/>
      <c r="B2325" s="118"/>
      <c r="C2325" s="116"/>
      <c r="D2325" s="9"/>
      <c r="E2325" s="9"/>
      <c r="F2325" s="9"/>
      <c r="G2325" s="9"/>
      <c r="H2325" s="9"/>
      <c r="I2325" s="9"/>
      <c r="J2325" s="9"/>
      <c r="K2325" s="9"/>
      <c r="L2325" s="9"/>
      <c r="M2325" s="9"/>
      <c r="N2325" s="9"/>
      <c r="O2325" s="9"/>
      <c r="P2325" s="9"/>
      <c r="Q2325" s="9"/>
      <c r="R2325" s="9"/>
      <c r="S2325" s="9"/>
      <c r="T2325" s="9"/>
      <c r="U2325" s="9"/>
      <c r="V2325" s="9"/>
      <c r="W2325" s="9"/>
    </row>
    <row r="2326">
      <c r="A2326" s="123"/>
      <c r="B2326" s="118"/>
      <c r="C2326" s="116"/>
      <c r="D2326" s="9"/>
      <c r="E2326" s="9"/>
      <c r="F2326" s="9"/>
      <c r="G2326" s="9"/>
      <c r="H2326" s="9"/>
      <c r="I2326" s="9"/>
      <c r="J2326" s="9"/>
      <c r="K2326" s="9"/>
      <c r="L2326" s="9"/>
      <c r="M2326" s="9"/>
      <c r="N2326" s="9"/>
      <c r="O2326" s="9"/>
      <c r="P2326" s="9"/>
      <c r="Q2326" s="9"/>
      <c r="R2326" s="9"/>
      <c r="S2326" s="9"/>
      <c r="T2326" s="9"/>
      <c r="U2326" s="9"/>
      <c r="V2326" s="9"/>
      <c r="W2326" s="9"/>
    </row>
    <row r="2327">
      <c r="A2327" s="123"/>
      <c r="B2327" s="118"/>
      <c r="C2327" s="116"/>
      <c r="D2327" s="9"/>
      <c r="E2327" s="9"/>
      <c r="F2327" s="9"/>
      <c r="G2327" s="9"/>
      <c r="H2327" s="9"/>
      <c r="I2327" s="9"/>
      <c r="J2327" s="9"/>
      <c r="K2327" s="9"/>
      <c r="L2327" s="9"/>
      <c r="M2327" s="9"/>
      <c r="N2327" s="9"/>
      <c r="O2327" s="9"/>
      <c r="P2327" s="9"/>
      <c r="Q2327" s="9"/>
      <c r="R2327" s="9"/>
      <c r="S2327" s="9"/>
      <c r="T2327" s="9"/>
      <c r="U2327" s="9"/>
      <c r="V2327" s="9"/>
      <c r="W2327" s="9"/>
    </row>
    <row r="2328">
      <c r="A2328" s="123"/>
      <c r="B2328" s="118"/>
      <c r="C2328" s="116"/>
      <c r="D2328" s="9"/>
      <c r="E2328" s="9"/>
      <c r="F2328" s="9"/>
      <c r="G2328" s="9"/>
      <c r="H2328" s="9"/>
      <c r="I2328" s="9"/>
      <c r="J2328" s="9"/>
      <c r="K2328" s="9"/>
      <c r="L2328" s="9"/>
      <c r="M2328" s="9"/>
      <c r="N2328" s="9"/>
      <c r="O2328" s="9"/>
      <c r="P2328" s="9"/>
      <c r="Q2328" s="9"/>
      <c r="R2328" s="9"/>
      <c r="S2328" s="9"/>
      <c r="T2328" s="9"/>
      <c r="U2328" s="9"/>
      <c r="V2328" s="9"/>
      <c r="W2328" s="9"/>
    </row>
    <row r="2329">
      <c r="A2329" s="123"/>
      <c r="B2329" s="118"/>
      <c r="C2329" s="116"/>
      <c r="D2329" s="9"/>
      <c r="E2329" s="9"/>
      <c r="F2329" s="9"/>
      <c r="G2329" s="9"/>
      <c r="H2329" s="9"/>
      <c r="I2329" s="9"/>
      <c r="J2329" s="9"/>
      <c r="K2329" s="9"/>
      <c r="L2329" s="9"/>
      <c r="M2329" s="9"/>
      <c r="N2329" s="9"/>
      <c r="O2329" s="9"/>
      <c r="P2329" s="9"/>
      <c r="Q2329" s="9"/>
      <c r="R2329" s="9"/>
      <c r="S2329" s="9"/>
      <c r="T2329" s="9"/>
      <c r="U2329" s="9"/>
      <c r="V2329" s="9"/>
      <c r="W2329" s="9"/>
    </row>
    <row r="2330">
      <c r="A2330" s="123"/>
      <c r="B2330" s="118"/>
      <c r="C2330" s="116"/>
      <c r="D2330" s="9"/>
      <c r="E2330" s="9"/>
      <c r="F2330" s="9"/>
      <c r="G2330" s="9"/>
      <c r="H2330" s="9"/>
      <c r="I2330" s="9"/>
      <c r="J2330" s="9"/>
      <c r="K2330" s="9"/>
      <c r="L2330" s="9"/>
      <c r="M2330" s="9"/>
      <c r="N2330" s="9"/>
      <c r="O2330" s="9"/>
      <c r="P2330" s="9"/>
      <c r="Q2330" s="9"/>
      <c r="R2330" s="9"/>
      <c r="S2330" s="9"/>
      <c r="T2330" s="9"/>
      <c r="U2330" s="9"/>
      <c r="V2330" s="9"/>
      <c r="W2330" s="9"/>
    </row>
    <row r="2331">
      <c r="A2331" s="123"/>
      <c r="B2331" s="118"/>
      <c r="C2331" s="116"/>
      <c r="D2331" s="9"/>
      <c r="E2331" s="9"/>
      <c r="F2331" s="9"/>
      <c r="G2331" s="9"/>
      <c r="H2331" s="9"/>
      <c r="I2331" s="9"/>
      <c r="J2331" s="9"/>
      <c r="K2331" s="9"/>
      <c r="L2331" s="9"/>
      <c r="M2331" s="9"/>
      <c r="N2331" s="9"/>
      <c r="O2331" s="9"/>
      <c r="P2331" s="9"/>
      <c r="Q2331" s="9"/>
      <c r="R2331" s="9"/>
      <c r="S2331" s="9"/>
      <c r="T2331" s="9"/>
      <c r="U2331" s="9"/>
      <c r="V2331" s="9"/>
      <c r="W2331" s="9"/>
    </row>
    <row r="2332">
      <c r="A2332" s="123"/>
      <c r="B2332" s="118"/>
      <c r="C2332" s="116"/>
      <c r="D2332" s="9"/>
      <c r="E2332" s="9"/>
      <c r="F2332" s="9"/>
      <c r="G2332" s="9"/>
      <c r="H2332" s="9"/>
      <c r="I2332" s="9"/>
      <c r="J2332" s="9"/>
      <c r="K2332" s="9"/>
      <c r="L2332" s="9"/>
      <c r="M2332" s="9"/>
      <c r="N2332" s="9"/>
      <c r="O2332" s="9"/>
      <c r="P2332" s="9"/>
      <c r="Q2332" s="9"/>
      <c r="R2332" s="9"/>
      <c r="S2332" s="9"/>
      <c r="T2332" s="9"/>
      <c r="U2332" s="9"/>
      <c r="V2332" s="9"/>
      <c r="W2332" s="9"/>
    </row>
    <row r="2333">
      <c r="A2333" s="123"/>
      <c r="B2333" s="118"/>
      <c r="C2333" s="116"/>
      <c r="D2333" s="9"/>
      <c r="E2333" s="9"/>
      <c r="F2333" s="9"/>
      <c r="G2333" s="9"/>
      <c r="H2333" s="9"/>
      <c r="I2333" s="9"/>
      <c r="J2333" s="9"/>
      <c r="K2333" s="9"/>
      <c r="L2333" s="9"/>
      <c r="M2333" s="9"/>
      <c r="N2333" s="9"/>
      <c r="O2333" s="9"/>
      <c r="P2333" s="9"/>
      <c r="Q2333" s="9"/>
      <c r="R2333" s="9"/>
      <c r="S2333" s="9"/>
      <c r="T2333" s="9"/>
      <c r="U2333" s="9"/>
      <c r="V2333" s="9"/>
      <c r="W2333" s="9"/>
    </row>
    <row r="2334">
      <c r="A2334" s="123"/>
      <c r="B2334" s="118"/>
      <c r="C2334" s="116"/>
      <c r="D2334" s="9"/>
      <c r="E2334" s="9"/>
      <c r="F2334" s="9"/>
      <c r="G2334" s="9"/>
      <c r="H2334" s="9"/>
      <c r="I2334" s="9"/>
      <c r="J2334" s="9"/>
      <c r="K2334" s="9"/>
      <c r="L2334" s="9"/>
      <c r="M2334" s="9"/>
      <c r="N2334" s="9"/>
      <c r="O2334" s="9"/>
      <c r="P2334" s="9"/>
      <c r="Q2334" s="9"/>
      <c r="R2334" s="9"/>
      <c r="S2334" s="9"/>
      <c r="T2334" s="9"/>
      <c r="U2334" s="9"/>
      <c r="V2334" s="9"/>
      <c r="W2334" s="9"/>
    </row>
    <row r="2335">
      <c r="A2335" s="123"/>
      <c r="B2335" s="118"/>
      <c r="C2335" s="116"/>
      <c r="D2335" s="9"/>
      <c r="E2335" s="9"/>
      <c r="F2335" s="9"/>
      <c r="G2335" s="9"/>
      <c r="H2335" s="9"/>
      <c r="I2335" s="9"/>
      <c r="J2335" s="9"/>
      <c r="K2335" s="9"/>
      <c r="L2335" s="9"/>
      <c r="M2335" s="9"/>
      <c r="N2335" s="9"/>
      <c r="O2335" s="9"/>
      <c r="P2335" s="9"/>
      <c r="Q2335" s="9"/>
      <c r="R2335" s="9"/>
      <c r="S2335" s="9"/>
      <c r="T2335" s="9"/>
      <c r="U2335" s="9"/>
      <c r="V2335" s="9"/>
      <c r="W2335" s="9"/>
    </row>
    <row r="2336">
      <c r="A2336" s="123"/>
      <c r="B2336" s="118"/>
      <c r="C2336" s="116"/>
      <c r="D2336" s="9"/>
      <c r="E2336" s="9"/>
      <c r="F2336" s="9"/>
      <c r="G2336" s="9"/>
      <c r="H2336" s="9"/>
      <c r="I2336" s="9"/>
      <c r="J2336" s="9"/>
      <c r="K2336" s="9"/>
      <c r="L2336" s="9"/>
      <c r="M2336" s="9"/>
      <c r="N2336" s="9"/>
      <c r="O2336" s="9"/>
      <c r="P2336" s="9"/>
      <c r="Q2336" s="9"/>
      <c r="R2336" s="9"/>
      <c r="S2336" s="9"/>
      <c r="T2336" s="9"/>
      <c r="U2336" s="9"/>
      <c r="V2336" s="9"/>
      <c r="W2336" s="9"/>
    </row>
    <row r="2337">
      <c r="A2337" s="123"/>
      <c r="B2337" s="118"/>
      <c r="C2337" s="116"/>
      <c r="D2337" s="9"/>
      <c r="E2337" s="9"/>
      <c r="F2337" s="9"/>
      <c r="G2337" s="9"/>
      <c r="H2337" s="9"/>
      <c r="I2337" s="9"/>
      <c r="J2337" s="9"/>
      <c r="K2337" s="9"/>
      <c r="L2337" s="9"/>
      <c r="M2337" s="9"/>
      <c r="N2337" s="9"/>
      <c r="O2337" s="9"/>
      <c r="P2337" s="9"/>
      <c r="Q2337" s="9"/>
      <c r="R2337" s="9"/>
      <c r="S2337" s="9"/>
      <c r="T2337" s="9"/>
      <c r="U2337" s="9"/>
      <c r="V2337" s="9"/>
      <c r="W2337" s="9"/>
    </row>
    <row r="2338">
      <c r="A2338" s="123"/>
      <c r="B2338" s="118"/>
      <c r="C2338" s="116"/>
      <c r="D2338" s="9"/>
      <c r="E2338" s="9"/>
      <c r="F2338" s="9"/>
      <c r="G2338" s="9"/>
      <c r="H2338" s="9"/>
      <c r="I2338" s="9"/>
      <c r="J2338" s="9"/>
      <c r="K2338" s="9"/>
      <c r="L2338" s="9"/>
      <c r="M2338" s="9"/>
      <c r="N2338" s="9"/>
      <c r="O2338" s="9"/>
      <c r="P2338" s="9"/>
      <c r="Q2338" s="9"/>
      <c r="R2338" s="9"/>
      <c r="S2338" s="9"/>
      <c r="T2338" s="9"/>
      <c r="U2338" s="9"/>
      <c r="V2338" s="9"/>
      <c r="W2338" s="9"/>
    </row>
    <row r="2339">
      <c r="A2339" s="123"/>
      <c r="B2339" s="118"/>
      <c r="C2339" s="116"/>
      <c r="D2339" s="9"/>
      <c r="E2339" s="9"/>
      <c r="F2339" s="9"/>
      <c r="G2339" s="9"/>
      <c r="H2339" s="9"/>
      <c r="I2339" s="9"/>
      <c r="J2339" s="9"/>
      <c r="K2339" s="9"/>
      <c r="L2339" s="9"/>
      <c r="M2339" s="9"/>
      <c r="N2339" s="9"/>
      <c r="O2339" s="9"/>
      <c r="P2339" s="9"/>
      <c r="Q2339" s="9"/>
      <c r="R2339" s="9"/>
      <c r="S2339" s="9"/>
      <c r="T2339" s="9"/>
      <c r="U2339" s="9"/>
      <c r="V2339" s="9"/>
      <c r="W2339" s="9"/>
    </row>
    <row r="2340">
      <c r="A2340" s="123"/>
      <c r="B2340" s="118"/>
      <c r="C2340" s="116"/>
      <c r="D2340" s="9"/>
      <c r="E2340" s="9"/>
      <c r="F2340" s="9"/>
      <c r="G2340" s="9"/>
      <c r="H2340" s="9"/>
      <c r="I2340" s="9"/>
      <c r="J2340" s="9"/>
      <c r="K2340" s="9"/>
      <c r="L2340" s="9"/>
      <c r="M2340" s="9"/>
      <c r="N2340" s="9"/>
      <c r="O2340" s="9"/>
      <c r="P2340" s="9"/>
      <c r="Q2340" s="9"/>
      <c r="R2340" s="9"/>
      <c r="S2340" s="9"/>
      <c r="T2340" s="9"/>
      <c r="U2340" s="9"/>
      <c r="V2340" s="9"/>
      <c r="W2340" s="9"/>
    </row>
    <row r="2341">
      <c r="A2341" s="123"/>
      <c r="B2341" s="118"/>
      <c r="C2341" s="116"/>
      <c r="D2341" s="9"/>
      <c r="E2341" s="9"/>
      <c r="F2341" s="9"/>
      <c r="G2341" s="9"/>
      <c r="H2341" s="9"/>
      <c r="I2341" s="9"/>
      <c r="J2341" s="9"/>
      <c r="K2341" s="9"/>
      <c r="L2341" s="9"/>
      <c r="M2341" s="9"/>
      <c r="N2341" s="9"/>
      <c r="O2341" s="9"/>
      <c r="P2341" s="9"/>
      <c r="Q2341" s="9"/>
      <c r="R2341" s="9"/>
      <c r="S2341" s="9"/>
      <c r="T2341" s="9"/>
      <c r="U2341" s="9"/>
      <c r="V2341" s="9"/>
      <c r="W2341" s="9"/>
    </row>
    <row r="2342">
      <c r="A2342" s="123"/>
      <c r="B2342" s="118"/>
      <c r="C2342" s="116"/>
      <c r="D2342" s="9"/>
      <c r="E2342" s="9"/>
      <c r="F2342" s="9"/>
      <c r="G2342" s="9"/>
      <c r="H2342" s="9"/>
      <c r="I2342" s="9"/>
      <c r="J2342" s="9"/>
      <c r="K2342" s="9"/>
      <c r="L2342" s="9"/>
      <c r="M2342" s="9"/>
      <c r="N2342" s="9"/>
      <c r="O2342" s="9"/>
      <c r="P2342" s="9"/>
      <c r="Q2342" s="9"/>
      <c r="R2342" s="9"/>
      <c r="S2342" s="9"/>
      <c r="T2342" s="9"/>
      <c r="U2342" s="9"/>
      <c r="V2342" s="9"/>
      <c r="W2342" s="9"/>
    </row>
    <row r="2343">
      <c r="A2343" s="123"/>
      <c r="B2343" s="118"/>
      <c r="C2343" s="116"/>
      <c r="D2343" s="9"/>
      <c r="E2343" s="9"/>
      <c r="F2343" s="9"/>
      <c r="G2343" s="9"/>
      <c r="H2343" s="9"/>
      <c r="I2343" s="9"/>
      <c r="J2343" s="9"/>
      <c r="K2343" s="9"/>
      <c r="L2343" s="9"/>
      <c r="M2343" s="9"/>
      <c r="N2343" s="9"/>
      <c r="O2343" s="9"/>
      <c r="P2343" s="9"/>
      <c r="Q2343" s="9"/>
      <c r="R2343" s="9"/>
      <c r="S2343" s="9"/>
      <c r="T2343" s="9"/>
      <c r="U2343" s="9"/>
      <c r="V2343" s="9"/>
      <c r="W2343" s="9"/>
    </row>
    <row r="2344">
      <c r="A2344" s="123"/>
      <c r="B2344" s="118"/>
      <c r="C2344" s="116"/>
      <c r="D2344" s="9"/>
      <c r="E2344" s="9"/>
      <c r="F2344" s="9"/>
      <c r="G2344" s="9"/>
      <c r="H2344" s="9"/>
      <c r="I2344" s="9"/>
      <c r="J2344" s="9"/>
      <c r="K2344" s="9"/>
      <c r="L2344" s="9"/>
      <c r="M2344" s="9"/>
      <c r="N2344" s="9"/>
      <c r="O2344" s="9"/>
      <c r="P2344" s="9"/>
      <c r="Q2344" s="9"/>
      <c r="R2344" s="9"/>
      <c r="S2344" s="9"/>
      <c r="T2344" s="9"/>
      <c r="U2344" s="9"/>
      <c r="V2344" s="9"/>
      <c r="W2344" s="9"/>
    </row>
    <row r="2345">
      <c r="A2345" s="123"/>
      <c r="B2345" s="118"/>
      <c r="C2345" s="116"/>
      <c r="D2345" s="9"/>
      <c r="E2345" s="9"/>
      <c r="F2345" s="9"/>
      <c r="G2345" s="9"/>
      <c r="H2345" s="9"/>
      <c r="I2345" s="9"/>
      <c r="J2345" s="9"/>
      <c r="K2345" s="9"/>
      <c r="L2345" s="9"/>
      <c r="M2345" s="9"/>
      <c r="N2345" s="9"/>
      <c r="O2345" s="9"/>
      <c r="P2345" s="9"/>
      <c r="Q2345" s="9"/>
      <c r="R2345" s="9"/>
      <c r="S2345" s="9"/>
      <c r="T2345" s="9"/>
      <c r="U2345" s="9"/>
      <c r="V2345" s="9"/>
      <c r="W2345" s="9"/>
    </row>
    <row r="2346">
      <c r="A2346" s="123"/>
      <c r="B2346" s="118"/>
      <c r="C2346" s="116"/>
      <c r="D2346" s="9"/>
      <c r="E2346" s="9"/>
      <c r="F2346" s="9"/>
      <c r="G2346" s="9"/>
      <c r="H2346" s="9"/>
      <c r="I2346" s="9"/>
      <c r="J2346" s="9"/>
      <c r="K2346" s="9"/>
      <c r="L2346" s="9"/>
      <c r="M2346" s="9"/>
      <c r="N2346" s="9"/>
      <c r="O2346" s="9"/>
      <c r="P2346" s="9"/>
      <c r="Q2346" s="9"/>
      <c r="R2346" s="9"/>
      <c r="S2346" s="9"/>
      <c r="T2346" s="9"/>
      <c r="U2346" s="9"/>
      <c r="V2346" s="9"/>
      <c r="W2346" s="9"/>
    </row>
    <row r="2347">
      <c r="A2347" s="123"/>
      <c r="B2347" s="118"/>
      <c r="C2347" s="116"/>
      <c r="D2347" s="9"/>
      <c r="E2347" s="9"/>
      <c r="F2347" s="9"/>
      <c r="G2347" s="9"/>
      <c r="H2347" s="9"/>
      <c r="I2347" s="9"/>
      <c r="J2347" s="9"/>
      <c r="K2347" s="9"/>
      <c r="L2347" s="9"/>
      <c r="M2347" s="9"/>
      <c r="N2347" s="9"/>
      <c r="O2347" s="9"/>
      <c r="P2347" s="9"/>
      <c r="Q2347" s="9"/>
      <c r="R2347" s="9"/>
      <c r="S2347" s="9"/>
      <c r="T2347" s="9"/>
      <c r="U2347" s="9"/>
      <c r="V2347" s="9"/>
      <c r="W2347" s="9"/>
    </row>
    <row r="2348">
      <c r="A2348" s="123"/>
      <c r="B2348" s="118"/>
      <c r="C2348" s="116"/>
      <c r="D2348" s="9"/>
      <c r="E2348" s="9"/>
      <c r="F2348" s="9"/>
      <c r="G2348" s="9"/>
      <c r="H2348" s="9"/>
      <c r="I2348" s="9"/>
      <c r="J2348" s="9"/>
      <c r="K2348" s="9"/>
      <c r="L2348" s="9"/>
      <c r="M2348" s="9"/>
      <c r="N2348" s="9"/>
      <c r="O2348" s="9"/>
      <c r="P2348" s="9"/>
      <c r="Q2348" s="9"/>
      <c r="R2348" s="9"/>
      <c r="S2348" s="9"/>
      <c r="T2348" s="9"/>
      <c r="U2348" s="9"/>
      <c r="V2348" s="9"/>
      <c r="W2348" s="9"/>
    </row>
    <row r="2349">
      <c r="A2349" s="123"/>
      <c r="B2349" s="118"/>
      <c r="C2349" s="116"/>
      <c r="D2349" s="9"/>
      <c r="E2349" s="9"/>
      <c r="F2349" s="9"/>
      <c r="G2349" s="9"/>
      <c r="H2349" s="9"/>
      <c r="I2349" s="9"/>
      <c r="J2349" s="9"/>
      <c r="K2349" s="9"/>
      <c r="L2349" s="9"/>
      <c r="M2349" s="9"/>
      <c r="N2349" s="9"/>
      <c r="O2349" s="9"/>
      <c r="P2349" s="9"/>
      <c r="Q2349" s="9"/>
      <c r="R2349" s="9"/>
      <c r="S2349" s="9"/>
      <c r="T2349" s="9"/>
      <c r="U2349" s="9"/>
      <c r="V2349" s="9"/>
      <c r="W2349" s="9"/>
    </row>
    <row r="2350">
      <c r="A2350" s="123"/>
      <c r="B2350" s="118"/>
      <c r="C2350" s="116"/>
      <c r="D2350" s="9"/>
      <c r="E2350" s="9"/>
      <c r="F2350" s="9"/>
      <c r="G2350" s="9"/>
      <c r="H2350" s="9"/>
      <c r="I2350" s="9"/>
      <c r="J2350" s="9"/>
      <c r="K2350" s="9"/>
      <c r="L2350" s="9"/>
      <c r="M2350" s="9"/>
      <c r="N2350" s="9"/>
      <c r="O2350" s="9"/>
      <c r="P2350" s="9"/>
      <c r="Q2350" s="9"/>
      <c r="R2350" s="9"/>
      <c r="S2350" s="9"/>
      <c r="T2350" s="9"/>
      <c r="U2350" s="9"/>
      <c r="V2350" s="9"/>
      <c r="W2350" s="9"/>
    </row>
    <row r="2351">
      <c r="A2351" s="123"/>
      <c r="B2351" s="118"/>
      <c r="C2351" s="116"/>
      <c r="D2351" s="9"/>
      <c r="E2351" s="9"/>
      <c r="F2351" s="9"/>
      <c r="G2351" s="9"/>
      <c r="H2351" s="9"/>
      <c r="I2351" s="9"/>
      <c r="J2351" s="9"/>
      <c r="K2351" s="9"/>
      <c r="L2351" s="9"/>
      <c r="M2351" s="9"/>
      <c r="N2351" s="9"/>
      <c r="O2351" s="9"/>
      <c r="P2351" s="9"/>
      <c r="Q2351" s="9"/>
      <c r="R2351" s="9"/>
      <c r="S2351" s="9"/>
      <c r="T2351" s="9"/>
      <c r="U2351" s="9"/>
      <c r="V2351" s="9"/>
      <c r="W2351" s="9"/>
    </row>
    <row r="2352">
      <c r="A2352" s="123"/>
      <c r="B2352" s="118"/>
      <c r="C2352" s="116"/>
      <c r="D2352" s="9"/>
      <c r="E2352" s="9"/>
      <c r="F2352" s="9"/>
      <c r="G2352" s="9"/>
      <c r="H2352" s="9"/>
      <c r="I2352" s="9"/>
      <c r="J2352" s="9"/>
      <c r="K2352" s="9"/>
      <c r="L2352" s="9"/>
      <c r="M2352" s="9"/>
      <c r="N2352" s="9"/>
      <c r="O2352" s="9"/>
      <c r="P2352" s="9"/>
      <c r="Q2352" s="9"/>
      <c r="R2352" s="9"/>
      <c r="S2352" s="9"/>
      <c r="T2352" s="9"/>
      <c r="U2352" s="9"/>
      <c r="V2352" s="9"/>
      <c r="W2352" s="9"/>
    </row>
    <row r="2353">
      <c r="A2353" s="123"/>
      <c r="B2353" s="118"/>
      <c r="C2353" s="116"/>
      <c r="D2353" s="9"/>
      <c r="E2353" s="9"/>
      <c r="F2353" s="9"/>
      <c r="G2353" s="9"/>
      <c r="H2353" s="9"/>
      <c r="I2353" s="9"/>
      <c r="J2353" s="9"/>
      <c r="K2353" s="9"/>
      <c r="L2353" s="9"/>
      <c r="M2353" s="9"/>
      <c r="N2353" s="9"/>
      <c r="O2353" s="9"/>
      <c r="P2353" s="9"/>
      <c r="Q2353" s="9"/>
      <c r="R2353" s="9"/>
      <c r="S2353" s="9"/>
      <c r="T2353" s="9"/>
      <c r="U2353" s="9"/>
      <c r="V2353" s="9"/>
      <c r="W2353" s="9"/>
    </row>
    <row r="2354">
      <c r="A2354" s="123"/>
      <c r="B2354" s="118"/>
      <c r="C2354" s="116"/>
      <c r="D2354" s="9"/>
      <c r="E2354" s="9"/>
      <c r="F2354" s="9"/>
      <c r="G2354" s="9"/>
      <c r="H2354" s="9"/>
      <c r="I2354" s="9"/>
      <c r="J2354" s="9"/>
      <c r="K2354" s="9"/>
      <c r="L2354" s="9"/>
      <c r="M2354" s="9"/>
      <c r="N2354" s="9"/>
      <c r="O2354" s="9"/>
      <c r="P2354" s="9"/>
      <c r="Q2354" s="9"/>
      <c r="R2354" s="9"/>
      <c r="S2354" s="9"/>
      <c r="T2354" s="9"/>
      <c r="U2354" s="9"/>
      <c r="V2354" s="9"/>
      <c r="W2354" s="9"/>
    </row>
    <row r="2355">
      <c r="A2355" s="123"/>
      <c r="B2355" s="118"/>
      <c r="C2355" s="116"/>
      <c r="D2355" s="9"/>
      <c r="E2355" s="9"/>
      <c r="F2355" s="9"/>
      <c r="G2355" s="9"/>
      <c r="H2355" s="9"/>
      <c r="I2355" s="9"/>
      <c r="J2355" s="9"/>
      <c r="K2355" s="9"/>
      <c r="L2355" s="9"/>
      <c r="M2355" s="9"/>
      <c r="N2355" s="9"/>
      <c r="O2355" s="9"/>
      <c r="P2355" s="9"/>
      <c r="Q2355" s="9"/>
      <c r="R2355" s="9"/>
      <c r="S2355" s="9"/>
      <c r="T2355" s="9"/>
      <c r="U2355" s="9"/>
      <c r="V2355" s="9"/>
      <c r="W2355" s="9"/>
    </row>
    <row r="2356">
      <c r="A2356" s="123"/>
      <c r="B2356" s="118"/>
      <c r="C2356" s="116"/>
      <c r="D2356" s="9"/>
      <c r="E2356" s="9"/>
      <c r="F2356" s="9"/>
      <c r="G2356" s="9"/>
      <c r="H2356" s="9"/>
      <c r="I2356" s="9"/>
      <c r="J2356" s="9"/>
      <c r="K2356" s="9"/>
      <c r="L2356" s="9"/>
      <c r="M2356" s="9"/>
      <c r="N2356" s="9"/>
      <c r="O2356" s="9"/>
      <c r="P2356" s="9"/>
      <c r="Q2356" s="9"/>
      <c r="R2356" s="9"/>
      <c r="S2356" s="9"/>
      <c r="T2356" s="9"/>
      <c r="U2356" s="9"/>
      <c r="V2356" s="9"/>
      <c r="W2356" s="9"/>
    </row>
    <row r="2357">
      <c r="A2357" s="123"/>
      <c r="B2357" s="118"/>
      <c r="C2357" s="116"/>
      <c r="D2357" s="9"/>
      <c r="E2357" s="9"/>
      <c r="F2357" s="9"/>
      <c r="G2357" s="9"/>
      <c r="H2357" s="9"/>
      <c r="I2357" s="9"/>
      <c r="J2357" s="9"/>
      <c r="K2357" s="9"/>
      <c r="L2357" s="9"/>
      <c r="M2357" s="9"/>
      <c r="N2357" s="9"/>
      <c r="O2357" s="9"/>
      <c r="P2357" s="9"/>
      <c r="Q2357" s="9"/>
      <c r="R2357" s="9"/>
      <c r="S2357" s="9"/>
      <c r="T2357" s="9"/>
      <c r="U2357" s="9"/>
      <c r="V2357" s="9"/>
      <c r="W2357" s="9"/>
    </row>
    <row r="2358">
      <c r="A2358" s="123"/>
      <c r="B2358" s="118"/>
      <c r="C2358" s="116"/>
      <c r="D2358" s="9"/>
      <c r="E2358" s="9"/>
      <c r="F2358" s="9"/>
      <c r="G2358" s="9"/>
      <c r="H2358" s="9"/>
      <c r="I2358" s="9"/>
      <c r="J2358" s="9"/>
      <c r="K2358" s="9"/>
      <c r="L2358" s="9"/>
      <c r="M2358" s="9"/>
      <c r="N2358" s="9"/>
      <c r="O2358" s="9"/>
      <c r="P2358" s="9"/>
      <c r="Q2358" s="9"/>
      <c r="R2358" s="9"/>
      <c r="S2358" s="9"/>
      <c r="T2358" s="9"/>
      <c r="U2358" s="9"/>
      <c r="V2358" s="9"/>
      <c r="W2358" s="9"/>
    </row>
    <row r="2359">
      <c r="A2359" s="123"/>
      <c r="B2359" s="118"/>
      <c r="C2359" s="116"/>
      <c r="D2359" s="9"/>
      <c r="E2359" s="9"/>
      <c r="F2359" s="9"/>
      <c r="G2359" s="9"/>
      <c r="H2359" s="9"/>
      <c r="I2359" s="9"/>
      <c r="J2359" s="9"/>
      <c r="K2359" s="9"/>
      <c r="L2359" s="9"/>
      <c r="M2359" s="9"/>
      <c r="N2359" s="9"/>
      <c r="O2359" s="9"/>
      <c r="P2359" s="9"/>
      <c r="Q2359" s="9"/>
      <c r="R2359" s="9"/>
      <c r="S2359" s="9"/>
      <c r="T2359" s="9"/>
      <c r="U2359" s="9"/>
      <c r="V2359" s="9"/>
      <c r="W2359" s="9"/>
    </row>
    <row r="2360">
      <c r="A2360" s="123"/>
      <c r="B2360" s="118"/>
      <c r="C2360" s="116"/>
      <c r="D2360" s="9"/>
      <c r="E2360" s="9"/>
      <c r="F2360" s="9"/>
      <c r="G2360" s="9"/>
      <c r="H2360" s="9"/>
      <c r="I2360" s="9"/>
      <c r="J2360" s="9"/>
      <c r="K2360" s="9"/>
      <c r="L2360" s="9"/>
      <c r="M2360" s="9"/>
      <c r="N2360" s="9"/>
      <c r="O2360" s="9"/>
      <c r="P2360" s="9"/>
      <c r="Q2360" s="9"/>
      <c r="R2360" s="9"/>
      <c r="S2360" s="9"/>
      <c r="T2360" s="9"/>
      <c r="U2360" s="9"/>
      <c r="V2360" s="9"/>
      <c r="W2360" s="9"/>
    </row>
    <row r="2361">
      <c r="A2361" s="123"/>
      <c r="B2361" s="118"/>
      <c r="C2361" s="116"/>
      <c r="D2361" s="9"/>
      <c r="E2361" s="9"/>
      <c r="F2361" s="9"/>
      <c r="G2361" s="9"/>
      <c r="H2361" s="9"/>
      <c r="I2361" s="9"/>
      <c r="J2361" s="9"/>
      <c r="K2361" s="9"/>
      <c r="L2361" s="9"/>
      <c r="M2361" s="9"/>
      <c r="N2361" s="9"/>
      <c r="O2361" s="9"/>
      <c r="P2361" s="9"/>
      <c r="Q2361" s="9"/>
      <c r="R2361" s="9"/>
      <c r="S2361" s="9"/>
      <c r="T2361" s="9"/>
      <c r="U2361" s="9"/>
      <c r="V2361" s="9"/>
      <c r="W2361" s="9"/>
    </row>
    <row r="2362">
      <c r="A2362" s="123"/>
      <c r="B2362" s="118"/>
      <c r="C2362" s="116"/>
      <c r="D2362" s="9"/>
      <c r="E2362" s="9"/>
      <c r="F2362" s="9"/>
      <c r="G2362" s="9"/>
      <c r="H2362" s="9"/>
      <c r="I2362" s="9"/>
      <c r="J2362" s="9"/>
      <c r="K2362" s="9"/>
      <c r="L2362" s="9"/>
      <c r="M2362" s="9"/>
      <c r="N2362" s="9"/>
      <c r="O2362" s="9"/>
      <c r="P2362" s="9"/>
      <c r="Q2362" s="9"/>
      <c r="R2362" s="9"/>
      <c r="S2362" s="9"/>
      <c r="T2362" s="9"/>
      <c r="U2362" s="9"/>
      <c r="V2362" s="9"/>
      <c r="W2362" s="9"/>
    </row>
    <row r="2363">
      <c r="A2363" s="123"/>
      <c r="B2363" s="118"/>
      <c r="C2363" s="116"/>
      <c r="D2363" s="9"/>
      <c r="E2363" s="9"/>
      <c r="F2363" s="9"/>
      <c r="G2363" s="9"/>
      <c r="H2363" s="9"/>
      <c r="I2363" s="9"/>
      <c r="J2363" s="9"/>
      <c r="K2363" s="9"/>
      <c r="L2363" s="9"/>
      <c r="M2363" s="9"/>
      <c r="N2363" s="9"/>
      <c r="O2363" s="9"/>
      <c r="P2363" s="9"/>
      <c r="Q2363" s="9"/>
      <c r="R2363" s="9"/>
      <c r="S2363" s="9"/>
      <c r="T2363" s="9"/>
      <c r="U2363" s="9"/>
      <c r="V2363" s="9"/>
      <c r="W2363" s="9"/>
    </row>
    <row r="2364">
      <c r="A2364" s="123"/>
      <c r="B2364" s="118"/>
      <c r="C2364" s="116"/>
      <c r="D2364" s="9"/>
      <c r="E2364" s="9"/>
      <c r="F2364" s="9"/>
      <c r="G2364" s="9"/>
      <c r="H2364" s="9"/>
      <c r="I2364" s="9"/>
      <c r="J2364" s="9"/>
      <c r="K2364" s="9"/>
      <c r="L2364" s="9"/>
      <c r="M2364" s="9"/>
      <c r="N2364" s="9"/>
      <c r="O2364" s="9"/>
      <c r="P2364" s="9"/>
      <c r="Q2364" s="9"/>
      <c r="R2364" s="9"/>
      <c r="S2364" s="9"/>
      <c r="T2364" s="9"/>
      <c r="U2364" s="9"/>
      <c r="V2364" s="9"/>
      <c r="W2364" s="9"/>
    </row>
    <row r="2365">
      <c r="A2365" s="123"/>
      <c r="B2365" s="118"/>
      <c r="C2365" s="116"/>
      <c r="D2365" s="9"/>
      <c r="E2365" s="9"/>
      <c r="F2365" s="9"/>
      <c r="G2365" s="9"/>
      <c r="H2365" s="9"/>
      <c r="I2365" s="9"/>
      <c r="J2365" s="9"/>
      <c r="K2365" s="9"/>
      <c r="L2365" s="9"/>
      <c r="M2365" s="9"/>
      <c r="N2365" s="9"/>
      <c r="O2365" s="9"/>
      <c r="P2365" s="9"/>
      <c r="Q2365" s="9"/>
      <c r="R2365" s="9"/>
      <c r="S2365" s="9"/>
      <c r="T2365" s="9"/>
      <c r="U2365" s="9"/>
      <c r="V2365" s="9"/>
      <c r="W2365" s="9"/>
    </row>
    <row r="2366">
      <c r="A2366" s="123"/>
      <c r="B2366" s="118"/>
      <c r="C2366" s="116"/>
      <c r="D2366" s="9"/>
      <c r="E2366" s="9"/>
      <c r="F2366" s="9"/>
      <c r="G2366" s="9"/>
      <c r="H2366" s="9"/>
      <c r="I2366" s="9"/>
      <c r="J2366" s="9"/>
      <c r="K2366" s="9"/>
      <c r="L2366" s="9"/>
      <c r="M2366" s="9"/>
      <c r="N2366" s="9"/>
      <c r="O2366" s="9"/>
      <c r="P2366" s="9"/>
      <c r="Q2366" s="9"/>
      <c r="R2366" s="9"/>
      <c r="S2366" s="9"/>
      <c r="T2366" s="9"/>
      <c r="U2366" s="9"/>
      <c r="V2366" s="9"/>
      <c r="W2366" s="9"/>
    </row>
    <row r="2367">
      <c r="A2367" s="123"/>
      <c r="B2367" s="118"/>
      <c r="C2367" s="116"/>
      <c r="D2367" s="9"/>
      <c r="E2367" s="9"/>
      <c r="F2367" s="9"/>
      <c r="G2367" s="9"/>
      <c r="H2367" s="9"/>
      <c r="I2367" s="9"/>
      <c r="J2367" s="9"/>
      <c r="K2367" s="9"/>
      <c r="L2367" s="9"/>
      <c r="M2367" s="9"/>
      <c r="N2367" s="9"/>
      <c r="O2367" s="9"/>
      <c r="P2367" s="9"/>
      <c r="Q2367" s="9"/>
      <c r="R2367" s="9"/>
      <c r="S2367" s="9"/>
      <c r="T2367" s="9"/>
      <c r="U2367" s="9"/>
      <c r="V2367" s="9"/>
      <c r="W2367" s="9"/>
    </row>
    <row r="2368">
      <c r="A2368" s="123"/>
      <c r="B2368" s="118"/>
      <c r="C2368" s="116"/>
      <c r="D2368" s="9"/>
      <c r="E2368" s="9"/>
      <c r="F2368" s="9"/>
      <c r="G2368" s="9"/>
      <c r="H2368" s="9"/>
      <c r="I2368" s="9"/>
      <c r="J2368" s="9"/>
      <c r="K2368" s="9"/>
      <c r="L2368" s="9"/>
      <c r="M2368" s="9"/>
      <c r="N2368" s="9"/>
      <c r="O2368" s="9"/>
      <c r="P2368" s="9"/>
      <c r="Q2368" s="9"/>
      <c r="R2368" s="9"/>
      <c r="S2368" s="9"/>
      <c r="T2368" s="9"/>
      <c r="U2368" s="9"/>
      <c r="V2368" s="9"/>
      <c r="W2368" s="9"/>
    </row>
    <row r="2369">
      <c r="A2369" s="123"/>
      <c r="B2369" s="118"/>
      <c r="C2369" s="116"/>
      <c r="D2369" s="9"/>
      <c r="E2369" s="9"/>
      <c r="F2369" s="9"/>
      <c r="G2369" s="9"/>
      <c r="H2369" s="9"/>
      <c r="I2369" s="9"/>
      <c r="J2369" s="9"/>
      <c r="K2369" s="9"/>
      <c r="L2369" s="9"/>
      <c r="M2369" s="9"/>
      <c r="N2369" s="9"/>
      <c r="O2369" s="9"/>
      <c r="P2369" s="9"/>
      <c r="Q2369" s="9"/>
      <c r="R2369" s="9"/>
      <c r="S2369" s="9"/>
      <c r="T2369" s="9"/>
      <c r="U2369" s="9"/>
      <c r="V2369" s="9"/>
      <c r="W2369" s="9"/>
    </row>
    <row r="2370">
      <c r="A2370" s="123"/>
      <c r="B2370" s="118"/>
      <c r="C2370" s="116"/>
      <c r="D2370" s="9"/>
      <c r="E2370" s="9"/>
      <c r="F2370" s="9"/>
      <c r="G2370" s="9"/>
      <c r="H2370" s="9"/>
      <c r="I2370" s="9"/>
      <c r="J2370" s="9"/>
      <c r="K2370" s="9"/>
      <c r="L2370" s="9"/>
      <c r="M2370" s="9"/>
      <c r="N2370" s="9"/>
      <c r="O2370" s="9"/>
      <c r="P2370" s="9"/>
      <c r="Q2370" s="9"/>
      <c r="R2370" s="9"/>
      <c r="S2370" s="9"/>
      <c r="T2370" s="9"/>
      <c r="U2370" s="9"/>
      <c r="V2370" s="9"/>
      <c r="W2370" s="9"/>
    </row>
    <row r="2371">
      <c r="A2371" s="123"/>
      <c r="B2371" s="118"/>
      <c r="C2371" s="116"/>
      <c r="D2371" s="9"/>
      <c r="E2371" s="9"/>
      <c r="F2371" s="9"/>
      <c r="G2371" s="9"/>
      <c r="H2371" s="9"/>
      <c r="I2371" s="9"/>
      <c r="J2371" s="9"/>
      <c r="K2371" s="9"/>
      <c r="L2371" s="9"/>
      <c r="M2371" s="9"/>
      <c r="N2371" s="9"/>
      <c r="O2371" s="9"/>
      <c r="P2371" s="9"/>
      <c r="Q2371" s="9"/>
      <c r="R2371" s="9"/>
      <c r="S2371" s="9"/>
      <c r="T2371" s="9"/>
      <c r="U2371" s="9"/>
      <c r="V2371" s="9"/>
      <c r="W2371" s="9"/>
    </row>
    <row r="2372">
      <c r="A2372" s="123"/>
      <c r="B2372" s="118"/>
      <c r="C2372" s="116"/>
      <c r="D2372" s="9"/>
      <c r="E2372" s="9"/>
      <c r="F2372" s="9"/>
      <c r="G2372" s="9"/>
      <c r="H2372" s="9"/>
      <c r="I2372" s="9"/>
      <c r="J2372" s="9"/>
      <c r="K2372" s="9"/>
      <c r="L2372" s="9"/>
      <c r="M2372" s="9"/>
      <c r="N2372" s="9"/>
      <c r="O2372" s="9"/>
      <c r="P2372" s="9"/>
      <c r="Q2372" s="9"/>
      <c r="R2372" s="9"/>
      <c r="S2372" s="9"/>
      <c r="T2372" s="9"/>
      <c r="U2372" s="9"/>
      <c r="V2372" s="9"/>
      <c r="W2372" s="9"/>
    </row>
    <row r="2373">
      <c r="A2373" s="123"/>
      <c r="B2373" s="118"/>
      <c r="C2373" s="116"/>
      <c r="D2373" s="9"/>
      <c r="E2373" s="9"/>
      <c r="F2373" s="9"/>
      <c r="G2373" s="9"/>
      <c r="H2373" s="9"/>
      <c r="I2373" s="9"/>
      <c r="J2373" s="9"/>
      <c r="K2373" s="9"/>
      <c r="L2373" s="9"/>
      <c r="M2373" s="9"/>
      <c r="N2373" s="9"/>
      <c r="O2373" s="9"/>
      <c r="P2373" s="9"/>
      <c r="Q2373" s="9"/>
      <c r="R2373" s="9"/>
      <c r="S2373" s="9"/>
      <c r="T2373" s="9"/>
      <c r="U2373" s="9"/>
      <c r="V2373" s="9"/>
      <c r="W2373" s="9"/>
    </row>
    <row r="2374">
      <c r="A2374" s="123"/>
      <c r="B2374" s="118"/>
      <c r="C2374" s="116"/>
      <c r="D2374" s="9"/>
      <c r="E2374" s="9"/>
      <c r="F2374" s="9"/>
      <c r="G2374" s="9"/>
      <c r="H2374" s="9"/>
      <c r="I2374" s="9"/>
      <c r="J2374" s="9"/>
      <c r="K2374" s="9"/>
      <c r="L2374" s="9"/>
      <c r="M2374" s="9"/>
      <c r="N2374" s="9"/>
      <c r="O2374" s="9"/>
      <c r="P2374" s="9"/>
      <c r="Q2374" s="9"/>
      <c r="R2374" s="9"/>
      <c r="S2374" s="9"/>
      <c r="T2374" s="9"/>
      <c r="U2374" s="9"/>
      <c r="V2374" s="9"/>
      <c r="W2374" s="9"/>
    </row>
    <row r="2375">
      <c r="A2375" s="123"/>
      <c r="B2375" s="118"/>
      <c r="C2375" s="116"/>
      <c r="D2375" s="9"/>
      <c r="E2375" s="9"/>
      <c r="F2375" s="9"/>
      <c r="G2375" s="9"/>
      <c r="H2375" s="9"/>
      <c r="I2375" s="9"/>
      <c r="J2375" s="9"/>
      <c r="K2375" s="9"/>
      <c r="L2375" s="9"/>
      <c r="M2375" s="9"/>
      <c r="N2375" s="9"/>
      <c r="O2375" s="9"/>
      <c r="P2375" s="9"/>
      <c r="Q2375" s="9"/>
      <c r="R2375" s="9"/>
      <c r="S2375" s="9"/>
      <c r="T2375" s="9"/>
      <c r="U2375" s="9"/>
      <c r="V2375" s="9"/>
      <c r="W2375" s="9"/>
    </row>
    <row r="2376">
      <c r="A2376" s="123"/>
      <c r="B2376" s="118"/>
      <c r="C2376" s="116"/>
      <c r="D2376" s="9"/>
      <c r="E2376" s="9"/>
      <c r="F2376" s="9"/>
      <c r="G2376" s="9"/>
      <c r="H2376" s="9"/>
      <c r="I2376" s="9"/>
      <c r="J2376" s="9"/>
      <c r="K2376" s="9"/>
      <c r="L2376" s="9"/>
      <c r="M2376" s="9"/>
      <c r="N2376" s="9"/>
      <c r="O2376" s="9"/>
      <c r="P2376" s="9"/>
      <c r="Q2376" s="9"/>
      <c r="R2376" s="9"/>
      <c r="S2376" s="9"/>
      <c r="T2376" s="9"/>
      <c r="U2376" s="9"/>
      <c r="V2376" s="9"/>
      <c r="W2376" s="9"/>
    </row>
    <row r="2377">
      <c r="A2377" s="123"/>
      <c r="B2377" s="118"/>
      <c r="C2377" s="116"/>
      <c r="D2377" s="9"/>
      <c r="E2377" s="9"/>
      <c r="F2377" s="9"/>
      <c r="G2377" s="9"/>
      <c r="H2377" s="9"/>
      <c r="I2377" s="9"/>
      <c r="J2377" s="9"/>
      <c r="K2377" s="9"/>
      <c r="L2377" s="9"/>
      <c r="M2377" s="9"/>
      <c r="N2377" s="9"/>
      <c r="O2377" s="9"/>
      <c r="P2377" s="9"/>
      <c r="Q2377" s="9"/>
      <c r="R2377" s="9"/>
      <c r="S2377" s="9"/>
      <c r="T2377" s="9"/>
      <c r="U2377" s="9"/>
      <c r="V2377" s="9"/>
      <c r="W2377" s="9"/>
    </row>
    <row r="2378">
      <c r="A2378" s="123"/>
      <c r="B2378" s="118"/>
      <c r="C2378" s="116"/>
      <c r="D2378" s="9"/>
      <c r="E2378" s="9"/>
      <c r="F2378" s="9"/>
      <c r="G2378" s="9"/>
      <c r="H2378" s="9"/>
      <c r="I2378" s="9"/>
      <c r="J2378" s="9"/>
      <c r="K2378" s="9"/>
      <c r="L2378" s="9"/>
      <c r="M2378" s="9"/>
      <c r="N2378" s="9"/>
      <c r="O2378" s="9"/>
      <c r="P2378" s="9"/>
      <c r="Q2378" s="9"/>
      <c r="R2378" s="9"/>
      <c r="S2378" s="9"/>
      <c r="T2378" s="9"/>
      <c r="U2378" s="9"/>
      <c r="V2378" s="9"/>
      <c r="W2378" s="9"/>
    </row>
    <row r="2379">
      <c r="A2379" s="123"/>
      <c r="B2379" s="118"/>
      <c r="C2379" s="116"/>
      <c r="D2379" s="9"/>
      <c r="E2379" s="9"/>
      <c r="F2379" s="9"/>
      <c r="G2379" s="9"/>
      <c r="H2379" s="9"/>
      <c r="I2379" s="9"/>
      <c r="J2379" s="9"/>
      <c r="K2379" s="9"/>
      <c r="L2379" s="9"/>
      <c r="M2379" s="9"/>
      <c r="N2379" s="9"/>
      <c r="O2379" s="9"/>
      <c r="P2379" s="9"/>
      <c r="Q2379" s="9"/>
      <c r="R2379" s="9"/>
      <c r="S2379" s="9"/>
      <c r="T2379" s="9"/>
      <c r="U2379" s="9"/>
      <c r="V2379" s="9"/>
      <c r="W2379" s="9"/>
    </row>
    <row r="2380">
      <c r="A2380" s="123"/>
      <c r="B2380" s="118"/>
      <c r="C2380" s="116"/>
      <c r="D2380" s="9"/>
      <c r="E2380" s="9"/>
      <c r="F2380" s="9"/>
      <c r="G2380" s="9"/>
      <c r="H2380" s="9"/>
      <c r="I2380" s="9"/>
      <c r="J2380" s="9"/>
      <c r="K2380" s="9"/>
      <c r="L2380" s="9"/>
      <c r="M2380" s="9"/>
      <c r="N2380" s="9"/>
      <c r="O2380" s="9"/>
      <c r="P2380" s="9"/>
      <c r="Q2380" s="9"/>
      <c r="R2380" s="9"/>
      <c r="S2380" s="9"/>
      <c r="T2380" s="9"/>
      <c r="U2380" s="9"/>
      <c r="V2380" s="9"/>
      <c r="W2380" s="9"/>
    </row>
    <row r="2381">
      <c r="A2381" s="123"/>
      <c r="B2381" s="118"/>
      <c r="C2381" s="116"/>
      <c r="D2381" s="9"/>
      <c r="E2381" s="9"/>
      <c r="F2381" s="9"/>
      <c r="G2381" s="9"/>
      <c r="H2381" s="9"/>
      <c r="I2381" s="9"/>
      <c r="J2381" s="9"/>
      <c r="K2381" s="9"/>
      <c r="L2381" s="9"/>
      <c r="M2381" s="9"/>
      <c r="N2381" s="9"/>
      <c r="O2381" s="9"/>
      <c r="P2381" s="9"/>
      <c r="Q2381" s="9"/>
      <c r="R2381" s="9"/>
      <c r="S2381" s="9"/>
      <c r="T2381" s="9"/>
      <c r="U2381" s="9"/>
      <c r="V2381" s="9"/>
      <c r="W2381" s="9"/>
    </row>
    <row r="2382">
      <c r="A2382" s="123"/>
      <c r="B2382" s="118"/>
      <c r="C2382" s="116"/>
      <c r="D2382" s="9"/>
      <c r="E2382" s="9"/>
      <c r="F2382" s="9"/>
      <c r="G2382" s="9"/>
      <c r="H2382" s="9"/>
      <c r="I2382" s="9"/>
      <c r="J2382" s="9"/>
      <c r="K2382" s="9"/>
      <c r="L2382" s="9"/>
      <c r="M2382" s="9"/>
      <c r="N2382" s="9"/>
      <c r="O2382" s="9"/>
      <c r="P2382" s="9"/>
      <c r="Q2382" s="9"/>
      <c r="R2382" s="9"/>
      <c r="S2382" s="9"/>
      <c r="T2382" s="9"/>
      <c r="U2382" s="9"/>
      <c r="V2382" s="9"/>
      <c r="W2382" s="9"/>
    </row>
    <row r="2383">
      <c r="A2383" s="123"/>
      <c r="B2383" s="118"/>
      <c r="C2383" s="116"/>
      <c r="D2383" s="9"/>
      <c r="E2383" s="9"/>
      <c r="F2383" s="9"/>
      <c r="G2383" s="9"/>
      <c r="H2383" s="9"/>
      <c r="I2383" s="9"/>
      <c r="J2383" s="9"/>
      <c r="K2383" s="9"/>
      <c r="L2383" s="9"/>
      <c r="M2383" s="9"/>
      <c r="N2383" s="9"/>
      <c r="O2383" s="9"/>
      <c r="P2383" s="9"/>
      <c r="Q2383" s="9"/>
      <c r="R2383" s="9"/>
      <c r="S2383" s="9"/>
      <c r="T2383" s="9"/>
      <c r="U2383" s="9"/>
      <c r="V2383" s="9"/>
      <c r="W2383" s="9"/>
    </row>
    <row r="2384">
      <c r="A2384" s="123"/>
      <c r="B2384" s="118"/>
      <c r="C2384" s="116"/>
      <c r="D2384" s="9"/>
      <c r="E2384" s="9"/>
      <c r="F2384" s="9"/>
      <c r="G2384" s="9"/>
      <c r="H2384" s="9"/>
      <c r="I2384" s="9"/>
      <c r="J2384" s="9"/>
      <c r="K2384" s="9"/>
      <c r="L2384" s="9"/>
      <c r="M2384" s="9"/>
      <c r="N2384" s="9"/>
      <c r="O2384" s="9"/>
      <c r="P2384" s="9"/>
      <c r="Q2384" s="9"/>
      <c r="R2384" s="9"/>
      <c r="S2384" s="9"/>
      <c r="T2384" s="9"/>
      <c r="U2384" s="9"/>
      <c r="V2384" s="9"/>
      <c r="W2384" s="9"/>
    </row>
    <row r="2385">
      <c r="A2385" s="123"/>
      <c r="B2385" s="118"/>
      <c r="C2385" s="116"/>
      <c r="D2385" s="9"/>
      <c r="E2385" s="9"/>
      <c r="F2385" s="9"/>
      <c r="G2385" s="9"/>
      <c r="H2385" s="9"/>
      <c r="I2385" s="9"/>
      <c r="J2385" s="9"/>
      <c r="K2385" s="9"/>
      <c r="L2385" s="9"/>
      <c r="M2385" s="9"/>
      <c r="N2385" s="9"/>
      <c r="O2385" s="9"/>
      <c r="P2385" s="9"/>
      <c r="Q2385" s="9"/>
      <c r="R2385" s="9"/>
      <c r="S2385" s="9"/>
      <c r="T2385" s="9"/>
      <c r="U2385" s="9"/>
      <c r="V2385" s="9"/>
      <c r="W2385" s="9"/>
    </row>
    <row r="2386">
      <c r="A2386" s="123"/>
      <c r="B2386" s="118"/>
      <c r="C2386" s="116"/>
      <c r="D2386" s="9"/>
      <c r="E2386" s="9"/>
      <c r="F2386" s="9"/>
      <c r="G2386" s="9"/>
      <c r="H2386" s="9"/>
      <c r="I2386" s="9"/>
      <c r="J2386" s="9"/>
      <c r="K2386" s="9"/>
      <c r="L2386" s="9"/>
      <c r="M2386" s="9"/>
      <c r="N2386" s="9"/>
      <c r="O2386" s="9"/>
      <c r="P2386" s="9"/>
      <c r="Q2386" s="9"/>
      <c r="R2386" s="9"/>
      <c r="S2386" s="9"/>
      <c r="T2386" s="9"/>
      <c r="U2386" s="9"/>
      <c r="V2386" s="9"/>
      <c r="W2386" s="9"/>
    </row>
    <row r="2387">
      <c r="A2387" s="123"/>
      <c r="B2387" s="118"/>
      <c r="C2387" s="116"/>
      <c r="D2387" s="9"/>
      <c r="E2387" s="9"/>
      <c r="F2387" s="9"/>
      <c r="G2387" s="9"/>
      <c r="H2387" s="9"/>
      <c r="I2387" s="9"/>
      <c r="J2387" s="9"/>
      <c r="K2387" s="9"/>
      <c r="L2387" s="9"/>
      <c r="M2387" s="9"/>
      <c r="N2387" s="9"/>
      <c r="O2387" s="9"/>
      <c r="P2387" s="9"/>
      <c r="Q2387" s="9"/>
      <c r="R2387" s="9"/>
      <c r="S2387" s="9"/>
      <c r="T2387" s="9"/>
      <c r="U2387" s="9"/>
      <c r="V2387" s="9"/>
      <c r="W2387" s="9"/>
    </row>
    <row r="2388">
      <c r="A2388" s="123"/>
      <c r="B2388" s="118"/>
      <c r="C2388" s="116"/>
      <c r="D2388" s="9"/>
      <c r="E2388" s="9"/>
      <c r="F2388" s="9"/>
      <c r="G2388" s="9"/>
      <c r="H2388" s="9"/>
      <c r="I2388" s="9"/>
      <c r="J2388" s="9"/>
      <c r="K2388" s="9"/>
      <c r="L2388" s="9"/>
      <c r="M2388" s="9"/>
      <c r="N2388" s="9"/>
      <c r="O2388" s="9"/>
      <c r="P2388" s="9"/>
      <c r="Q2388" s="9"/>
      <c r="R2388" s="9"/>
      <c r="S2388" s="9"/>
      <c r="T2388" s="9"/>
      <c r="U2388" s="9"/>
      <c r="V2388" s="9"/>
      <c r="W2388" s="9"/>
    </row>
    <row r="2389">
      <c r="A2389" s="123"/>
      <c r="B2389" s="118"/>
      <c r="C2389" s="116"/>
      <c r="D2389" s="9"/>
      <c r="E2389" s="9"/>
      <c r="F2389" s="9"/>
      <c r="G2389" s="9"/>
      <c r="H2389" s="9"/>
      <c r="I2389" s="9"/>
      <c r="J2389" s="9"/>
      <c r="K2389" s="9"/>
      <c r="L2389" s="9"/>
      <c r="M2389" s="9"/>
      <c r="N2389" s="9"/>
      <c r="O2389" s="9"/>
      <c r="P2389" s="9"/>
      <c r="Q2389" s="9"/>
      <c r="R2389" s="9"/>
      <c r="S2389" s="9"/>
      <c r="T2389" s="9"/>
      <c r="U2389" s="9"/>
      <c r="V2389" s="9"/>
      <c r="W2389" s="9"/>
    </row>
    <row r="2390">
      <c r="A2390" s="123"/>
      <c r="B2390" s="118"/>
      <c r="C2390" s="116"/>
      <c r="D2390" s="9"/>
      <c r="E2390" s="9"/>
      <c r="F2390" s="9"/>
      <c r="G2390" s="9"/>
      <c r="H2390" s="9"/>
      <c r="I2390" s="9"/>
      <c r="J2390" s="9"/>
      <c r="K2390" s="9"/>
      <c r="L2390" s="9"/>
      <c r="M2390" s="9"/>
      <c r="N2390" s="9"/>
      <c r="O2390" s="9"/>
      <c r="P2390" s="9"/>
      <c r="Q2390" s="9"/>
      <c r="R2390" s="9"/>
      <c r="S2390" s="9"/>
      <c r="T2390" s="9"/>
      <c r="U2390" s="9"/>
      <c r="V2390" s="9"/>
      <c r="W2390" s="9"/>
    </row>
    <row r="2391">
      <c r="A2391" s="123"/>
      <c r="B2391" s="118"/>
      <c r="C2391" s="116"/>
      <c r="D2391" s="9"/>
      <c r="E2391" s="9"/>
      <c r="F2391" s="9"/>
      <c r="G2391" s="9"/>
      <c r="H2391" s="9"/>
      <c r="I2391" s="9"/>
      <c r="J2391" s="9"/>
      <c r="K2391" s="9"/>
      <c r="L2391" s="9"/>
      <c r="M2391" s="9"/>
      <c r="N2391" s="9"/>
      <c r="O2391" s="9"/>
      <c r="P2391" s="9"/>
      <c r="Q2391" s="9"/>
      <c r="R2391" s="9"/>
      <c r="S2391" s="9"/>
      <c r="T2391" s="9"/>
      <c r="U2391" s="9"/>
      <c r="V2391" s="9"/>
      <c r="W2391" s="9"/>
    </row>
    <row r="2392">
      <c r="A2392" s="123"/>
      <c r="B2392" s="118"/>
      <c r="C2392" s="116"/>
      <c r="D2392" s="9"/>
      <c r="E2392" s="9"/>
      <c r="F2392" s="9"/>
      <c r="G2392" s="9"/>
      <c r="H2392" s="9"/>
      <c r="I2392" s="9"/>
      <c r="J2392" s="9"/>
      <c r="K2392" s="9"/>
      <c r="L2392" s="9"/>
      <c r="M2392" s="9"/>
      <c r="N2392" s="9"/>
      <c r="O2392" s="9"/>
      <c r="P2392" s="9"/>
      <c r="Q2392" s="9"/>
      <c r="R2392" s="9"/>
      <c r="S2392" s="9"/>
      <c r="T2392" s="9"/>
      <c r="U2392" s="9"/>
      <c r="V2392" s="9"/>
      <c r="W2392" s="9"/>
    </row>
    <row r="2393">
      <c r="A2393" s="123"/>
      <c r="B2393" s="118"/>
      <c r="C2393" s="116"/>
      <c r="D2393" s="9"/>
      <c r="E2393" s="9"/>
      <c r="F2393" s="9"/>
      <c r="G2393" s="9"/>
      <c r="H2393" s="9"/>
      <c r="I2393" s="9"/>
      <c r="J2393" s="9"/>
      <c r="K2393" s="9"/>
      <c r="L2393" s="9"/>
      <c r="M2393" s="9"/>
      <c r="N2393" s="9"/>
      <c r="O2393" s="9"/>
      <c r="P2393" s="9"/>
      <c r="Q2393" s="9"/>
      <c r="R2393" s="9"/>
      <c r="S2393" s="9"/>
      <c r="T2393" s="9"/>
      <c r="U2393" s="9"/>
      <c r="V2393" s="9"/>
      <c r="W2393" s="9"/>
    </row>
    <row r="2394">
      <c r="A2394" s="123"/>
      <c r="B2394" s="118"/>
      <c r="C2394" s="116"/>
      <c r="D2394" s="9"/>
      <c r="E2394" s="9"/>
      <c r="F2394" s="9"/>
      <c r="G2394" s="9"/>
      <c r="H2394" s="9"/>
      <c r="I2394" s="9"/>
      <c r="J2394" s="9"/>
      <c r="K2394" s="9"/>
      <c r="L2394" s="9"/>
      <c r="M2394" s="9"/>
      <c r="N2394" s="9"/>
      <c r="O2394" s="9"/>
      <c r="P2394" s="9"/>
      <c r="Q2394" s="9"/>
      <c r="R2394" s="9"/>
      <c r="S2394" s="9"/>
      <c r="T2394" s="9"/>
      <c r="U2394" s="9"/>
      <c r="V2394" s="9"/>
      <c r="W2394" s="9"/>
    </row>
    <row r="2395">
      <c r="A2395" s="123"/>
      <c r="B2395" s="118"/>
      <c r="C2395" s="116"/>
      <c r="D2395" s="9"/>
      <c r="E2395" s="9"/>
      <c r="F2395" s="9"/>
      <c r="G2395" s="9"/>
      <c r="H2395" s="9"/>
      <c r="I2395" s="9"/>
      <c r="J2395" s="9"/>
      <c r="K2395" s="9"/>
      <c r="L2395" s="9"/>
      <c r="M2395" s="9"/>
      <c r="N2395" s="9"/>
      <c r="O2395" s="9"/>
      <c r="P2395" s="9"/>
      <c r="Q2395" s="9"/>
      <c r="R2395" s="9"/>
      <c r="S2395" s="9"/>
      <c r="T2395" s="9"/>
      <c r="U2395" s="9"/>
      <c r="V2395" s="9"/>
      <c r="W2395" s="9"/>
    </row>
    <row r="2396">
      <c r="A2396" s="123"/>
      <c r="B2396" s="118"/>
      <c r="C2396" s="116"/>
      <c r="D2396" s="9"/>
      <c r="E2396" s="9"/>
      <c r="F2396" s="9"/>
      <c r="G2396" s="9"/>
      <c r="H2396" s="9"/>
      <c r="I2396" s="9"/>
      <c r="J2396" s="9"/>
      <c r="K2396" s="9"/>
      <c r="L2396" s="9"/>
      <c r="M2396" s="9"/>
      <c r="N2396" s="9"/>
      <c r="O2396" s="9"/>
      <c r="P2396" s="9"/>
      <c r="Q2396" s="9"/>
      <c r="R2396" s="9"/>
      <c r="S2396" s="9"/>
      <c r="T2396" s="9"/>
      <c r="U2396" s="9"/>
      <c r="V2396" s="9"/>
      <c r="W2396" s="9"/>
    </row>
    <row r="2397">
      <c r="A2397" s="123"/>
      <c r="B2397" s="118"/>
      <c r="C2397" s="116"/>
      <c r="D2397" s="9"/>
      <c r="E2397" s="9"/>
      <c r="F2397" s="9"/>
      <c r="G2397" s="9"/>
      <c r="H2397" s="9"/>
      <c r="I2397" s="9"/>
      <c r="J2397" s="9"/>
      <c r="K2397" s="9"/>
      <c r="L2397" s="9"/>
      <c r="M2397" s="9"/>
      <c r="N2397" s="9"/>
      <c r="O2397" s="9"/>
      <c r="P2397" s="9"/>
      <c r="Q2397" s="9"/>
      <c r="R2397" s="9"/>
      <c r="S2397" s="9"/>
      <c r="T2397" s="9"/>
      <c r="U2397" s="9"/>
      <c r="V2397" s="9"/>
      <c r="W2397" s="9"/>
    </row>
    <row r="2398">
      <c r="A2398" s="123"/>
      <c r="B2398" s="118"/>
      <c r="C2398" s="116"/>
      <c r="D2398" s="9"/>
      <c r="E2398" s="9"/>
      <c r="F2398" s="9"/>
      <c r="G2398" s="9"/>
      <c r="H2398" s="9"/>
      <c r="I2398" s="9"/>
      <c r="J2398" s="9"/>
      <c r="K2398" s="9"/>
      <c r="L2398" s="9"/>
      <c r="M2398" s="9"/>
      <c r="N2398" s="9"/>
      <c r="O2398" s="9"/>
      <c r="P2398" s="9"/>
      <c r="Q2398" s="9"/>
      <c r="R2398" s="9"/>
      <c r="S2398" s="9"/>
      <c r="T2398" s="9"/>
      <c r="U2398" s="9"/>
      <c r="V2398" s="9"/>
      <c r="W2398" s="9"/>
    </row>
    <row r="2399">
      <c r="A2399" s="123"/>
      <c r="B2399" s="118"/>
      <c r="C2399" s="116"/>
      <c r="D2399" s="9"/>
      <c r="E2399" s="9"/>
      <c r="F2399" s="9"/>
      <c r="G2399" s="9"/>
      <c r="H2399" s="9"/>
      <c r="I2399" s="9"/>
      <c r="J2399" s="9"/>
      <c r="K2399" s="9"/>
      <c r="L2399" s="9"/>
      <c r="M2399" s="9"/>
      <c r="N2399" s="9"/>
      <c r="O2399" s="9"/>
      <c r="P2399" s="9"/>
      <c r="Q2399" s="9"/>
      <c r="R2399" s="9"/>
      <c r="S2399" s="9"/>
      <c r="T2399" s="9"/>
      <c r="U2399" s="9"/>
      <c r="V2399" s="9"/>
      <c r="W2399" s="9"/>
    </row>
    <row r="2400">
      <c r="A2400" s="123"/>
      <c r="B2400" s="118"/>
      <c r="C2400" s="116"/>
      <c r="D2400" s="9"/>
      <c r="E2400" s="9"/>
      <c r="F2400" s="9"/>
      <c r="G2400" s="9"/>
      <c r="H2400" s="9"/>
      <c r="I2400" s="9"/>
      <c r="J2400" s="9"/>
      <c r="K2400" s="9"/>
      <c r="L2400" s="9"/>
      <c r="M2400" s="9"/>
      <c r="N2400" s="9"/>
      <c r="O2400" s="9"/>
      <c r="P2400" s="9"/>
      <c r="Q2400" s="9"/>
      <c r="R2400" s="9"/>
      <c r="S2400" s="9"/>
      <c r="T2400" s="9"/>
      <c r="U2400" s="9"/>
      <c r="V2400" s="9"/>
      <c r="W2400" s="9"/>
    </row>
    <row r="2401">
      <c r="A2401" s="123"/>
      <c r="B2401" s="118"/>
      <c r="C2401" s="116"/>
      <c r="D2401" s="9"/>
      <c r="E2401" s="9"/>
      <c r="F2401" s="9"/>
      <c r="G2401" s="9"/>
      <c r="H2401" s="9"/>
      <c r="I2401" s="9"/>
      <c r="J2401" s="9"/>
      <c r="K2401" s="9"/>
      <c r="L2401" s="9"/>
      <c r="M2401" s="9"/>
      <c r="N2401" s="9"/>
      <c r="O2401" s="9"/>
      <c r="P2401" s="9"/>
      <c r="Q2401" s="9"/>
      <c r="R2401" s="9"/>
      <c r="S2401" s="9"/>
      <c r="T2401" s="9"/>
      <c r="U2401" s="9"/>
      <c r="V2401" s="9"/>
      <c r="W2401" s="9"/>
    </row>
    <row r="2402">
      <c r="A2402" s="123"/>
      <c r="B2402" s="118"/>
      <c r="C2402" s="116"/>
      <c r="D2402" s="9"/>
      <c r="E2402" s="9"/>
      <c r="F2402" s="9"/>
      <c r="G2402" s="9"/>
      <c r="H2402" s="9"/>
      <c r="I2402" s="9"/>
      <c r="J2402" s="9"/>
      <c r="K2402" s="9"/>
      <c r="L2402" s="9"/>
      <c r="M2402" s="9"/>
      <c r="N2402" s="9"/>
      <c r="O2402" s="9"/>
      <c r="P2402" s="9"/>
      <c r="Q2402" s="9"/>
      <c r="R2402" s="9"/>
      <c r="S2402" s="9"/>
      <c r="T2402" s="9"/>
      <c r="U2402" s="9"/>
      <c r="V2402" s="9"/>
      <c r="W2402" s="9"/>
    </row>
    <row r="2403">
      <c r="A2403" s="123"/>
      <c r="B2403" s="118"/>
      <c r="C2403" s="116"/>
      <c r="D2403" s="9"/>
      <c r="E2403" s="9"/>
      <c r="F2403" s="9"/>
      <c r="G2403" s="9"/>
      <c r="H2403" s="9"/>
      <c r="I2403" s="9"/>
      <c r="J2403" s="9"/>
      <c r="K2403" s="9"/>
      <c r="L2403" s="9"/>
      <c r="M2403" s="9"/>
      <c r="N2403" s="9"/>
      <c r="O2403" s="9"/>
      <c r="P2403" s="9"/>
      <c r="Q2403" s="9"/>
      <c r="R2403" s="9"/>
      <c r="S2403" s="9"/>
      <c r="T2403" s="9"/>
      <c r="U2403" s="9"/>
      <c r="V2403" s="9"/>
      <c r="W2403" s="9"/>
    </row>
    <row r="2404">
      <c r="A2404" s="123"/>
      <c r="B2404" s="118"/>
      <c r="C2404" s="116"/>
      <c r="D2404" s="9"/>
      <c r="E2404" s="9"/>
      <c r="F2404" s="9"/>
      <c r="G2404" s="9"/>
      <c r="H2404" s="9"/>
      <c r="I2404" s="9"/>
      <c r="J2404" s="9"/>
      <c r="K2404" s="9"/>
      <c r="L2404" s="9"/>
      <c r="M2404" s="9"/>
      <c r="N2404" s="9"/>
      <c r="O2404" s="9"/>
      <c r="P2404" s="9"/>
      <c r="Q2404" s="9"/>
      <c r="R2404" s="9"/>
      <c r="S2404" s="9"/>
      <c r="T2404" s="9"/>
      <c r="U2404" s="9"/>
      <c r="V2404" s="9"/>
      <c r="W2404" s="9"/>
    </row>
    <row r="2405">
      <c r="A2405" s="123"/>
      <c r="B2405" s="118"/>
      <c r="C2405" s="116"/>
      <c r="D2405" s="9"/>
      <c r="E2405" s="9"/>
      <c r="F2405" s="9"/>
      <c r="G2405" s="9"/>
      <c r="H2405" s="9"/>
      <c r="I2405" s="9"/>
      <c r="J2405" s="9"/>
      <c r="K2405" s="9"/>
      <c r="L2405" s="9"/>
      <c r="M2405" s="9"/>
      <c r="N2405" s="9"/>
      <c r="O2405" s="9"/>
      <c r="P2405" s="9"/>
      <c r="Q2405" s="9"/>
      <c r="R2405" s="9"/>
      <c r="S2405" s="9"/>
      <c r="T2405" s="9"/>
      <c r="U2405" s="9"/>
      <c r="V2405" s="9"/>
      <c r="W2405" s="9"/>
    </row>
    <row r="2406">
      <c r="A2406" s="123"/>
      <c r="B2406" s="118"/>
      <c r="C2406" s="116"/>
      <c r="D2406" s="9"/>
      <c r="E2406" s="9"/>
      <c r="F2406" s="9"/>
      <c r="G2406" s="9"/>
      <c r="H2406" s="9"/>
      <c r="I2406" s="9"/>
      <c r="J2406" s="9"/>
      <c r="K2406" s="9"/>
      <c r="L2406" s="9"/>
      <c r="M2406" s="9"/>
      <c r="N2406" s="9"/>
      <c r="O2406" s="9"/>
      <c r="P2406" s="9"/>
      <c r="Q2406" s="9"/>
      <c r="R2406" s="9"/>
      <c r="S2406" s="9"/>
      <c r="T2406" s="9"/>
      <c r="U2406" s="9"/>
      <c r="V2406" s="9"/>
      <c r="W2406" s="9"/>
    </row>
    <row r="2407">
      <c r="A2407" s="123"/>
      <c r="B2407" s="118"/>
      <c r="C2407" s="116"/>
      <c r="D2407" s="9"/>
      <c r="E2407" s="9"/>
      <c r="F2407" s="9"/>
      <c r="G2407" s="9"/>
      <c r="H2407" s="9"/>
      <c r="I2407" s="9"/>
      <c r="J2407" s="9"/>
      <c r="K2407" s="9"/>
      <c r="L2407" s="9"/>
      <c r="M2407" s="9"/>
      <c r="N2407" s="9"/>
      <c r="O2407" s="9"/>
      <c r="P2407" s="9"/>
      <c r="Q2407" s="9"/>
      <c r="R2407" s="9"/>
      <c r="S2407" s="9"/>
      <c r="T2407" s="9"/>
      <c r="U2407" s="9"/>
      <c r="V2407" s="9"/>
      <c r="W2407" s="9"/>
    </row>
    <row r="2408">
      <c r="A2408" s="123"/>
      <c r="B2408" s="118"/>
      <c r="C2408" s="116"/>
      <c r="D2408" s="9"/>
      <c r="E2408" s="9"/>
      <c r="F2408" s="9"/>
      <c r="G2408" s="9"/>
      <c r="H2408" s="9"/>
      <c r="I2408" s="9"/>
      <c r="J2408" s="9"/>
      <c r="K2408" s="9"/>
      <c r="L2408" s="9"/>
      <c r="M2408" s="9"/>
      <c r="N2408" s="9"/>
      <c r="O2408" s="9"/>
      <c r="P2408" s="9"/>
      <c r="Q2408" s="9"/>
      <c r="R2408" s="9"/>
      <c r="S2408" s="9"/>
      <c r="T2408" s="9"/>
      <c r="U2408" s="9"/>
      <c r="V2408" s="9"/>
      <c r="W2408" s="9"/>
    </row>
    <row r="2409">
      <c r="A2409" s="123"/>
      <c r="B2409" s="118"/>
      <c r="C2409" s="116"/>
      <c r="D2409" s="9"/>
      <c r="E2409" s="9"/>
      <c r="F2409" s="9"/>
      <c r="G2409" s="9"/>
      <c r="H2409" s="9"/>
      <c r="I2409" s="9"/>
      <c r="J2409" s="9"/>
      <c r="K2409" s="9"/>
      <c r="L2409" s="9"/>
      <c r="M2409" s="9"/>
      <c r="N2409" s="9"/>
      <c r="O2409" s="9"/>
      <c r="P2409" s="9"/>
      <c r="Q2409" s="9"/>
      <c r="R2409" s="9"/>
      <c r="S2409" s="9"/>
      <c r="T2409" s="9"/>
      <c r="U2409" s="9"/>
      <c r="V2409" s="9"/>
      <c r="W2409" s="9"/>
    </row>
    <row r="2410">
      <c r="A2410" s="123"/>
      <c r="B2410" s="118"/>
      <c r="C2410" s="116"/>
      <c r="D2410" s="9"/>
      <c r="E2410" s="9"/>
      <c r="F2410" s="9"/>
      <c r="G2410" s="9"/>
      <c r="H2410" s="9"/>
      <c r="I2410" s="9"/>
      <c r="J2410" s="9"/>
      <c r="K2410" s="9"/>
      <c r="L2410" s="9"/>
      <c r="M2410" s="9"/>
      <c r="N2410" s="9"/>
      <c r="O2410" s="9"/>
      <c r="P2410" s="9"/>
      <c r="Q2410" s="9"/>
      <c r="R2410" s="9"/>
      <c r="S2410" s="9"/>
      <c r="T2410" s="9"/>
      <c r="U2410" s="9"/>
      <c r="V2410" s="9"/>
      <c r="W2410" s="9"/>
    </row>
    <row r="2411">
      <c r="A2411" s="123"/>
      <c r="B2411" s="118"/>
      <c r="C2411" s="116"/>
      <c r="D2411" s="9"/>
      <c r="E2411" s="9"/>
      <c r="F2411" s="9"/>
      <c r="G2411" s="9"/>
      <c r="H2411" s="9"/>
      <c r="I2411" s="9"/>
      <c r="J2411" s="9"/>
      <c r="K2411" s="9"/>
      <c r="L2411" s="9"/>
      <c r="M2411" s="9"/>
      <c r="N2411" s="9"/>
      <c r="O2411" s="9"/>
      <c r="P2411" s="9"/>
      <c r="Q2411" s="9"/>
      <c r="R2411" s="9"/>
      <c r="S2411" s="9"/>
      <c r="T2411" s="9"/>
      <c r="U2411" s="9"/>
      <c r="V2411" s="9"/>
      <c r="W2411" s="9"/>
    </row>
    <row r="2412">
      <c r="A2412" s="123"/>
      <c r="B2412" s="118"/>
      <c r="C2412" s="116"/>
      <c r="D2412" s="9"/>
      <c r="E2412" s="9"/>
      <c r="F2412" s="9"/>
      <c r="G2412" s="9"/>
      <c r="H2412" s="9"/>
      <c r="I2412" s="9"/>
      <c r="J2412" s="9"/>
      <c r="K2412" s="9"/>
      <c r="L2412" s="9"/>
      <c r="M2412" s="9"/>
      <c r="N2412" s="9"/>
      <c r="O2412" s="9"/>
      <c r="P2412" s="9"/>
      <c r="Q2412" s="9"/>
      <c r="R2412" s="9"/>
      <c r="S2412" s="9"/>
      <c r="T2412" s="9"/>
      <c r="U2412" s="9"/>
      <c r="V2412" s="9"/>
      <c r="W2412" s="9"/>
    </row>
    <row r="2413">
      <c r="A2413" s="123"/>
      <c r="B2413" s="118"/>
      <c r="C2413" s="116"/>
      <c r="D2413" s="9"/>
      <c r="E2413" s="9"/>
      <c r="F2413" s="9"/>
      <c r="G2413" s="9"/>
      <c r="H2413" s="9"/>
      <c r="I2413" s="9"/>
      <c r="J2413" s="9"/>
      <c r="K2413" s="9"/>
      <c r="L2413" s="9"/>
      <c r="M2413" s="9"/>
      <c r="N2413" s="9"/>
      <c r="O2413" s="9"/>
      <c r="P2413" s="9"/>
      <c r="Q2413" s="9"/>
      <c r="R2413" s="9"/>
      <c r="S2413" s="9"/>
      <c r="T2413" s="9"/>
      <c r="U2413" s="9"/>
      <c r="V2413" s="9"/>
      <c r="W2413" s="9"/>
    </row>
    <row r="2414">
      <c r="A2414" s="123"/>
      <c r="B2414" s="118"/>
      <c r="C2414" s="116"/>
      <c r="D2414" s="9"/>
      <c r="E2414" s="9"/>
      <c r="F2414" s="9"/>
      <c r="G2414" s="9"/>
      <c r="H2414" s="9"/>
      <c r="I2414" s="9"/>
      <c r="J2414" s="9"/>
      <c r="K2414" s="9"/>
      <c r="L2414" s="9"/>
      <c r="M2414" s="9"/>
      <c r="N2414" s="9"/>
      <c r="O2414" s="9"/>
      <c r="P2414" s="9"/>
      <c r="Q2414" s="9"/>
      <c r="R2414" s="9"/>
      <c r="S2414" s="9"/>
      <c r="T2414" s="9"/>
      <c r="U2414" s="9"/>
      <c r="V2414" s="9"/>
      <c r="W2414" s="9"/>
    </row>
    <row r="2415">
      <c r="A2415" s="123"/>
      <c r="B2415" s="118"/>
      <c r="C2415" s="116"/>
      <c r="D2415" s="9"/>
      <c r="E2415" s="9"/>
      <c r="F2415" s="9"/>
      <c r="G2415" s="9"/>
      <c r="H2415" s="9"/>
      <c r="I2415" s="9"/>
      <c r="J2415" s="9"/>
      <c r="K2415" s="9"/>
      <c r="L2415" s="9"/>
      <c r="M2415" s="9"/>
      <c r="N2415" s="9"/>
      <c r="O2415" s="9"/>
      <c r="P2415" s="9"/>
      <c r="Q2415" s="9"/>
      <c r="R2415" s="9"/>
      <c r="S2415" s="9"/>
      <c r="T2415" s="9"/>
      <c r="U2415" s="9"/>
      <c r="V2415" s="9"/>
      <c r="W2415" s="9"/>
    </row>
    <row r="2416">
      <c r="A2416" s="123"/>
      <c r="B2416" s="118"/>
      <c r="C2416" s="116"/>
      <c r="D2416" s="9"/>
      <c r="E2416" s="9"/>
      <c r="F2416" s="9"/>
      <c r="G2416" s="9"/>
      <c r="H2416" s="9"/>
      <c r="I2416" s="9"/>
      <c r="J2416" s="9"/>
      <c r="K2416" s="9"/>
      <c r="L2416" s="9"/>
      <c r="M2416" s="9"/>
      <c r="N2416" s="9"/>
      <c r="O2416" s="9"/>
      <c r="P2416" s="9"/>
      <c r="Q2416" s="9"/>
      <c r="R2416" s="9"/>
      <c r="S2416" s="9"/>
      <c r="T2416" s="9"/>
      <c r="U2416" s="9"/>
      <c r="V2416" s="9"/>
      <c r="W2416" s="9"/>
    </row>
    <row r="2417">
      <c r="A2417" s="123"/>
      <c r="B2417" s="118"/>
      <c r="C2417" s="116"/>
      <c r="D2417" s="9"/>
      <c r="E2417" s="9"/>
      <c r="F2417" s="9"/>
      <c r="G2417" s="9"/>
      <c r="H2417" s="9"/>
      <c r="I2417" s="9"/>
      <c r="J2417" s="9"/>
      <c r="K2417" s="9"/>
      <c r="L2417" s="9"/>
      <c r="M2417" s="9"/>
      <c r="N2417" s="9"/>
      <c r="O2417" s="9"/>
      <c r="P2417" s="9"/>
      <c r="Q2417" s="9"/>
      <c r="R2417" s="9"/>
      <c r="S2417" s="9"/>
      <c r="T2417" s="9"/>
      <c r="U2417" s="9"/>
      <c r="V2417" s="9"/>
      <c r="W2417" s="9"/>
    </row>
    <row r="2418">
      <c r="A2418" s="123"/>
      <c r="B2418" s="118"/>
      <c r="C2418" s="116"/>
      <c r="D2418" s="9"/>
      <c r="E2418" s="9"/>
      <c r="F2418" s="9"/>
      <c r="G2418" s="9"/>
      <c r="H2418" s="9"/>
      <c r="I2418" s="9"/>
      <c r="J2418" s="9"/>
      <c r="K2418" s="9"/>
      <c r="L2418" s="9"/>
      <c r="M2418" s="9"/>
      <c r="N2418" s="9"/>
      <c r="O2418" s="9"/>
      <c r="P2418" s="9"/>
      <c r="Q2418" s="9"/>
      <c r="R2418" s="9"/>
      <c r="S2418" s="9"/>
      <c r="T2418" s="9"/>
      <c r="U2418" s="9"/>
      <c r="V2418" s="9"/>
      <c r="W2418" s="9"/>
    </row>
    <row r="2419">
      <c r="A2419" s="123"/>
      <c r="B2419" s="118"/>
      <c r="C2419" s="116"/>
      <c r="D2419" s="9"/>
      <c r="E2419" s="9"/>
      <c r="F2419" s="9"/>
      <c r="G2419" s="9"/>
      <c r="H2419" s="9"/>
      <c r="I2419" s="9"/>
      <c r="J2419" s="9"/>
      <c r="K2419" s="9"/>
      <c r="L2419" s="9"/>
      <c r="M2419" s="9"/>
      <c r="N2419" s="9"/>
      <c r="O2419" s="9"/>
      <c r="P2419" s="9"/>
      <c r="Q2419" s="9"/>
      <c r="R2419" s="9"/>
      <c r="S2419" s="9"/>
      <c r="T2419" s="9"/>
      <c r="U2419" s="9"/>
      <c r="V2419" s="9"/>
      <c r="W2419" s="9"/>
    </row>
    <row r="2420">
      <c r="A2420" s="123"/>
      <c r="B2420" s="118"/>
      <c r="C2420" s="116"/>
      <c r="D2420" s="9"/>
      <c r="E2420" s="9"/>
      <c r="F2420" s="9"/>
      <c r="G2420" s="9"/>
      <c r="H2420" s="9"/>
      <c r="I2420" s="9"/>
      <c r="J2420" s="9"/>
      <c r="K2420" s="9"/>
      <c r="L2420" s="9"/>
      <c r="M2420" s="9"/>
      <c r="N2420" s="9"/>
      <c r="O2420" s="9"/>
      <c r="P2420" s="9"/>
      <c r="Q2420" s="9"/>
      <c r="R2420" s="9"/>
      <c r="S2420" s="9"/>
      <c r="T2420" s="9"/>
      <c r="U2420" s="9"/>
      <c r="V2420" s="9"/>
      <c r="W2420" s="9"/>
    </row>
    <row r="2421">
      <c r="A2421" s="123"/>
      <c r="B2421" s="118"/>
      <c r="C2421" s="116"/>
      <c r="D2421" s="9"/>
      <c r="E2421" s="9"/>
      <c r="F2421" s="9"/>
      <c r="G2421" s="9"/>
      <c r="H2421" s="9"/>
      <c r="I2421" s="9"/>
      <c r="J2421" s="9"/>
      <c r="K2421" s="9"/>
      <c r="L2421" s="9"/>
      <c r="M2421" s="9"/>
      <c r="N2421" s="9"/>
      <c r="O2421" s="9"/>
      <c r="P2421" s="9"/>
      <c r="Q2421" s="9"/>
      <c r="R2421" s="9"/>
      <c r="S2421" s="9"/>
      <c r="T2421" s="9"/>
      <c r="U2421" s="9"/>
      <c r="V2421" s="9"/>
      <c r="W2421" s="9"/>
    </row>
    <row r="2422">
      <c r="A2422" s="123"/>
      <c r="B2422" s="118"/>
      <c r="C2422" s="116"/>
      <c r="D2422" s="9"/>
      <c r="E2422" s="9"/>
      <c r="F2422" s="9"/>
      <c r="G2422" s="9"/>
      <c r="H2422" s="9"/>
      <c r="I2422" s="9"/>
      <c r="J2422" s="9"/>
      <c r="K2422" s="9"/>
      <c r="L2422" s="9"/>
      <c r="M2422" s="9"/>
      <c r="N2422" s="9"/>
      <c r="O2422" s="9"/>
      <c r="P2422" s="9"/>
      <c r="Q2422" s="9"/>
      <c r="R2422" s="9"/>
      <c r="S2422" s="9"/>
      <c r="T2422" s="9"/>
      <c r="U2422" s="9"/>
      <c r="V2422" s="9"/>
      <c r="W2422" s="9"/>
    </row>
    <row r="2423">
      <c r="A2423" s="123"/>
      <c r="B2423" s="118"/>
      <c r="C2423" s="116"/>
      <c r="D2423" s="9"/>
      <c r="E2423" s="9"/>
      <c r="F2423" s="9"/>
      <c r="G2423" s="9"/>
      <c r="H2423" s="9"/>
      <c r="I2423" s="9"/>
      <c r="J2423" s="9"/>
      <c r="K2423" s="9"/>
      <c r="L2423" s="9"/>
      <c r="M2423" s="9"/>
      <c r="N2423" s="9"/>
      <c r="O2423" s="9"/>
      <c r="P2423" s="9"/>
      <c r="Q2423" s="9"/>
      <c r="R2423" s="9"/>
      <c r="S2423" s="9"/>
      <c r="T2423" s="9"/>
      <c r="U2423" s="9"/>
      <c r="V2423" s="9"/>
      <c r="W2423" s="9"/>
    </row>
    <row r="2424">
      <c r="A2424" s="123"/>
      <c r="B2424" s="118"/>
      <c r="C2424" s="116"/>
      <c r="D2424" s="9"/>
      <c r="E2424" s="9"/>
      <c r="F2424" s="9"/>
      <c r="G2424" s="9"/>
      <c r="H2424" s="9"/>
      <c r="I2424" s="9"/>
      <c r="J2424" s="9"/>
      <c r="K2424" s="9"/>
      <c r="L2424" s="9"/>
      <c r="M2424" s="9"/>
      <c r="N2424" s="9"/>
      <c r="O2424" s="9"/>
      <c r="P2424" s="9"/>
      <c r="Q2424" s="9"/>
      <c r="R2424" s="9"/>
      <c r="S2424" s="9"/>
      <c r="T2424" s="9"/>
      <c r="U2424" s="9"/>
      <c r="V2424" s="9"/>
      <c r="W2424" s="9"/>
    </row>
    <row r="2425">
      <c r="A2425" s="123"/>
      <c r="B2425" s="118"/>
      <c r="C2425" s="116"/>
      <c r="D2425" s="9"/>
      <c r="E2425" s="9"/>
      <c r="F2425" s="9"/>
      <c r="G2425" s="9"/>
      <c r="H2425" s="9"/>
      <c r="I2425" s="9"/>
      <c r="J2425" s="9"/>
      <c r="K2425" s="9"/>
      <c r="L2425" s="9"/>
      <c r="M2425" s="9"/>
      <c r="N2425" s="9"/>
      <c r="O2425" s="9"/>
      <c r="P2425" s="9"/>
      <c r="Q2425" s="9"/>
      <c r="R2425" s="9"/>
      <c r="S2425" s="9"/>
      <c r="T2425" s="9"/>
      <c r="U2425" s="9"/>
      <c r="V2425" s="9"/>
      <c r="W2425" s="9"/>
    </row>
    <row r="2426">
      <c r="A2426" s="123"/>
      <c r="B2426" s="118"/>
      <c r="C2426" s="116"/>
      <c r="D2426" s="9"/>
      <c r="E2426" s="9"/>
      <c r="F2426" s="9"/>
      <c r="G2426" s="9"/>
      <c r="H2426" s="9"/>
      <c r="I2426" s="9"/>
      <c r="J2426" s="9"/>
      <c r="K2426" s="9"/>
      <c r="L2426" s="9"/>
      <c r="M2426" s="9"/>
      <c r="N2426" s="9"/>
      <c r="O2426" s="9"/>
      <c r="P2426" s="9"/>
      <c r="Q2426" s="9"/>
      <c r="R2426" s="9"/>
      <c r="S2426" s="9"/>
      <c r="T2426" s="9"/>
      <c r="U2426" s="9"/>
      <c r="V2426" s="9"/>
      <c r="W2426" s="9"/>
    </row>
    <row r="2427">
      <c r="A2427" s="123"/>
      <c r="B2427" s="118"/>
      <c r="C2427" s="116"/>
      <c r="D2427" s="9"/>
      <c r="E2427" s="9"/>
      <c r="F2427" s="9"/>
      <c r="G2427" s="9"/>
      <c r="H2427" s="9"/>
      <c r="I2427" s="9"/>
      <c r="J2427" s="9"/>
      <c r="K2427" s="9"/>
      <c r="L2427" s="9"/>
      <c r="M2427" s="9"/>
      <c r="N2427" s="9"/>
      <c r="O2427" s="9"/>
      <c r="P2427" s="9"/>
      <c r="Q2427" s="9"/>
      <c r="R2427" s="9"/>
      <c r="S2427" s="9"/>
      <c r="T2427" s="9"/>
      <c r="U2427" s="9"/>
      <c r="V2427" s="9"/>
      <c r="W2427" s="9"/>
    </row>
    <row r="2428">
      <c r="A2428" s="123"/>
      <c r="B2428" s="118"/>
      <c r="C2428" s="116"/>
      <c r="D2428" s="9"/>
      <c r="E2428" s="9"/>
      <c r="F2428" s="9"/>
      <c r="G2428" s="9"/>
      <c r="H2428" s="9"/>
      <c r="I2428" s="9"/>
      <c r="J2428" s="9"/>
      <c r="K2428" s="9"/>
      <c r="L2428" s="9"/>
      <c r="M2428" s="9"/>
      <c r="N2428" s="9"/>
      <c r="O2428" s="9"/>
      <c r="P2428" s="9"/>
      <c r="Q2428" s="9"/>
      <c r="R2428" s="9"/>
      <c r="S2428" s="9"/>
      <c r="T2428" s="9"/>
      <c r="U2428" s="9"/>
      <c r="V2428" s="9"/>
      <c r="W2428" s="9"/>
    </row>
    <row r="2429">
      <c r="A2429" s="123"/>
      <c r="B2429" s="118"/>
      <c r="C2429" s="116"/>
      <c r="D2429" s="9"/>
      <c r="E2429" s="9"/>
      <c r="F2429" s="9"/>
      <c r="G2429" s="9"/>
      <c r="H2429" s="9"/>
      <c r="I2429" s="9"/>
      <c r="J2429" s="9"/>
      <c r="K2429" s="9"/>
      <c r="L2429" s="9"/>
      <c r="M2429" s="9"/>
      <c r="N2429" s="9"/>
      <c r="O2429" s="9"/>
      <c r="P2429" s="9"/>
      <c r="Q2429" s="9"/>
      <c r="R2429" s="9"/>
      <c r="S2429" s="9"/>
      <c r="T2429" s="9"/>
      <c r="U2429" s="9"/>
      <c r="V2429" s="9"/>
      <c r="W2429" s="9"/>
    </row>
    <row r="2430">
      <c r="A2430" s="123"/>
      <c r="B2430" s="118"/>
      <c r="C2430" s="116"/>
      <c r="D2430" s="9"/>
      <c r="E2430" s="9"/>
      <c r="F2430" s="9"/>
      <c r="G2430" s="9"/>
      <c r="H2430" s="9"/>
      <c r="I2430" s="9"/>
      <c r="J2430" s="9"/>
      <c r="K2430" s="9"/>
      <c r="L2430" s="9"/>
      <c r="M2430" s="9"/>
      <c r="N2430" s="9"/>
      <c r="O2430" s="9"/>
      <c r="P2430" s="9"/>
      <c r="Q2430" s="9"/>
      <c r="R2430" s="9"/>
      <c r="S2430" s="9"/>
      <c r="T2430" s="9"/>
      <c r="U2430" s="9"/>
      <c r="V2430" s="9"/>
      <c r="W2430" s="9"/>
    </row>
    <row r="2431">
      <c r="A2431" s="123"/>
      <c r="B2431" s="118"/>
      <c r="C2431" s="116"/>
      <c r="D2431" s="9"/>
      <c r="E2431" s="9"/>
      <c r="F2431" s="9"/>
      <c r="G2431" s="9"/>
      <c r="H2431" s="9"/>
      <c r="I2431" s="9"/>
      <c r="J2431" s="9"/>
      <c r="K2431" s="9"/>
      <c r="L2431" s="9"/>
      <c r="M2431" s="9"/>
      <c r="N2431" s="9"/>
      <c r="O2431" s="9"/>
      <c r="P2431" s="9"/>
      <c r="Q2431" s="9"/>
      <c r="R2431" s="9"/>
      <c r="S2431" s="9"/>
      <c r="T2431" s="9"/>
      <c r="U2431" s="9"/>
      <c r="V2431" s="9"/>
      <c r="W2431" s="9"/>
    </row>
    <row r="2432">
      <c r="A2432" s="123"/>
      <c r="B2432" s="118"/>
      <c r="C2432" s="116"/>
      <c r="D2432" s="9"/>
      <c r="E2432" s="9"/>
      <c r="F2432" s="9"/>
      <c r="G2432" s="9"/>
      <c r="H2432" s="9"/>
      <c r="I2432" s="9"/>
      <c r="J2432" s="9"/>
      <c r="K2432" s="9"/>
      <c r="L2432" s="9"/>
      <c r="M2432" s="9"/>
      <c r="N2432" s="9"/>
      <c r="O2432" s="9"/>
      <c r="P2432" s="9"/>
      <c r="Q2432" s="9"/>
      <c r="R2432" s="9"/>
      <c r="S2432" s="9"/>
      <c r="T2432" s="9"/>
      <c r="U2432" s="9"/>
      <c r="V2432" s="9"/>
      <c r="W2432" s="9"/>
    </row>
    <row r="2433">
      <c r="A2433" s="123"/>
      <c r="B2433" s="118"/>
      <c r="C2433" s="116"/>
      <c r="D2433" s="9"/>
      <c r="E2433" s="9"/>
      <c r="F2433" s="9"/>
      <c r="G2433" s="9"/>
      <c r="H2433" s="9"/>
      <c r="I2433" s="9"/>
      <c r="J2433" s="9"/>
      <c r="K2433" s="9"/>
      <c r="L2433" s="9"/>
      <c r="M2433" s="9"/>
      <c r="N2433" s="9"/>
      <c r="O2433" s="9"/>
      <c r="P2433" s="9"/>
      <c r="Q2433" s="9"/>
      <c r="R2433" s="9"/>
      <c r="S2433" s="9"/>
      <c r="T2433" s="9"/>
      <c r="U2433" s="9"/>
      <c r="V2433" s="9"/>
      <c r="W2433" s="9"/>
    </row>
    <row r="2434">
      <c r="A2434" s="123"/>
      <c r="B2434" s="118"/>
      <c r="C2434" s="116"/>
      <c r="D2434" s="9"/>
      <c r="E2434" s="9"/>
      <c r="F2434" s="9"/>
      <c r="G2434" s="9"/>
      <c r="H2434" s="9"/>
      <c r="I2434" s="9"/>
      <c r="J2434" s="9"/>
      <c r="K2434" s="9"/>
      <c r="L2434" s="9"/>
      <c r="M2434" s="9"/>
      <c r="N2434" s="9"/>
      <c r="O2434" s="9"/>
      <c r="P2434" s="9"/>
      <c r="Q2434" s="9"/>
      <c r="R2434" s="9"/>
      <c r="S2434" s="9"/>
      <c r="T2434" s="9"/>
      <c r="U2434" s="9"/>
      <c r="V2434" s="9"/>
      <c r="W2434" s="9"/>
    </row>
    <row r="2435">
      <c r="A2435" s="123"/>
      <c r="B2435" s="118"/>
      <c r="C2435" s="116"/>
      <c r="D2435" s="9"/>
      <c r="E2435" s="9"/>
      <c r="F2435" s="9"/>
      <c r="G2435" s="9"/>
      <c r="H2435" s="9"/>
      <c r="I2435" s="9"/>
      <c r="J2435" s="9"/>
      <c r="K2435" s="9"/>
      <c r="L2435" s="9"/>
      <c r="M2435" s="9"/>
      <c r="N2435" s="9"/>
      <c r="O2435" s="9"/>
      <c r="P2435" s="9"/>
      <c r="Q2435" s="9"/>
      <c r="R2435" s="9"/>
      <c r="S2435" s="9"/>
      <c r="T2435" s="9"/>
      <c r="U2435" s="9"/>
      <c r="V2435" s="9"/>
      <c r="W2435" s="9"/>
    </row>
    <row r="2436">
      <c r="A2436" s="123"/>
      <c r="B2436" s="118"/>
      <c r="C2436" s="116"/>
      <c r="D2436" s="9"/>
      <c r="E2436" s="9"/>
      <c r="F2436" s="9"/>
      <c r="G2436" s="9"/>
      <c r="H2436" s="9"/>
      <c r="I2436" s="9"/>
      <c r="J2436" s="9"/>
      <c r="K2436" s="9"/>
      <c r="L2436" s="9"/>
      <c r="M2436" s="9"/>
      <c r="N2436" s="9"/>
      <c r="O2436" s="9"/>
      <c r="P2436" s="9"/>
      <c r="Q2436" s="9"/>
      <c r="R2436" s="9"/>
      <c r="S2436" s="9"/>
      <c r="T2436" s="9"/>
      <c r="U2436" s="9"/>
      <c r="V2436" s="9"/>
      <c r="W2436" s="9"/>
    </row>
    <row r="2437">
      <c r="A2437" s="123"/>
      <c r="B2437" s="118"/>
      <c r="C2437" s="116"/>
      <c r="D2437" s="9"/>
      <c r="E2437" s="9"/>
      <c r="F2437" s="9"/>
      <c r="G2437" s="9"/>
      <c r="H2437" s="9"/>
      <c r="I2437" s="9"/>
      <c r="J2437" s="9"/>
      <c r="K2437" s="9"/>
      <c r="L2437" s="9"/>
      <c r="M2437" s="9"/>
      <c r="N2437" s="9"/>
      <c r="O2437" s="9"/>
      <c r="P2437" s="9"/>
      <c r="Q2437" s="9"/>
      <c r="R2437" s="9"/>
      <c r="S2437" s="9"/>
      <c r="T2437" s="9"/>
      <c r="U2437" s="9"/>
      <c r="V2437" s="9"/>
      <c r="W2437" s="9"/>
    </row>
    <row r="2438">
      <c r="A2438" s="123"/>
      <c r="B2438" s="118"/>
      <c r="C2438" s="116"/>
      <c r="D2438" s="9"/>
      <c r="E2438" s="9"/>
      <c r="F2438" s="9"/>
      <c r="G2438" s="9"/>
      <c r="H2438" s="9"/>
      <c r="I2438" s="9"/>
      <c r="J2438" s="9"/>
      <c r="K2438" s="9"/>
      <c r="L2438" s="9"/>
      <c r="M2438" s="9"/>
      <c r="N2438" s="9"/>
      <c r="O2438" s="9"/>
      <c r="P2438" s="9"/>
      <c r="Q2438" s="9"/>
      <c r="R2438" s="9"/>
      <c r="S2438" s="9"/>
      <c r="T2438" s="9"/>
      <c r="U2438" s="9"/>
      <c r="V2438" s="9"/>
      <c r="W2438" s="9"/>
    </row>
    <row r="2439">
      <c r="A2439" s="123"/>
      <c r="B2439" s="118"/>
      <c r="C2439" s="116"/>
      <c r="D2439" s="9"/>
      <c r="E2439" s="9"/>
      <c r="F2439" s="9"/>
      <c r="G2439" s="9"/>
      <c r="H2439" s="9"/>
      <c r="I2439" s="9"/>
      <c r="J2439" s="9"/>
      <c r="K2439" s="9"/>
      <c r="L2439" s="9"/>
      <c r="M2439" s="9"/>
      <c r="N2439" s="9"/>
      <c r="O2439" s="9"/>
      <c r="P2439" s="9"/>
      <c r="Q2439" s="9"/>
      <c r="R2439" s="9"/>
      <c r="S2439" s="9"/>
      <c r="T2439" s="9"/>
      <c r="U2439" s="9"/>
      <c r="V2439" s="9"/>
      <c r="W2439" s="9"/>
    </row>
    <row r="2440">
      <c r="A2440" s="123"/>
      <c r="B2440" s="118"/>
      <c r="C2440" s="116"/>
      <c r="D2440" s="9"/>
      <c r="E2440" s="9"/>
      <c r="F2440" s="9"/>
      <c r="G2440" s="9"/>
      <c r="H2440" s="9"/>
      <c r="I2440" s="9"/>
      <c r="J2440" s="9"/>
      <c r="K2440" s="9"/>
      <c r="L2440" s="9"/>
      <c r="M2440" s="9"/>
      <c r="N2440" s="9"/>
      <c r="O2440" s="9"/>
      <c r="P2440" s="9"/>
      <c r="Q2440" s="9"/>
      <c r="R2440" s="9"/>
      <c r="S2440" s="9"/>
      <c r="T2440" s="9"/>
      <c r="U2440" s="9"/>
      <c r="V2440" s="9"/>
      <c r="W2440" s="9"/>
    </row>
    <row r="2441">
      <c r="A2441" s="123"/>
      <c r="B2441" s="5"/>
      <c r="C2441" s="130"/>
      <c r="D2441" s="9"/>
      <c r="E2441" s="9"/>
      <c r="F2441" s="9"/>
      <c r="G2441" s="9"/>
      <c r="H2441" s="9"/>
      <c r="I2441" s="9"/>
      <c r="J2441" s="9"/>
      <c r="K2441" s="9"/>
      <c r="L2441" s="9"/>
      <c r="M2441" s="9"/>
      <c r="N2441" s="9"/>
      <c r="O2441" s="9"/>
      <c r="P2441" s="9"/>
      <c r="Q2441" s="9"/>
      <c r="R2441" s="9"/>
      <c r="S2441" s="9"/>
      <c r="T2441" s="9"/>
      <c r="U2441" s="9"/>
      <c r="V2441" s="9"/>
      <c r="W2441" s="9"/>
    </row>
    <row r="2442">
      <c r="A2442" s="123"/>
      <c r="B2442" s="5"/>
      <c r="C2442" s="116"/>
      <c r="D2442" s="9"/>
      <c r="E2442" s="9"/>
      <c r="F2442" s="9"/>
      <c r="G2442" s="9"/>
      <c r="H2442" s="9"/>
      <c r="I2442" s="9"/>
      <c r="J2442" s="9"/>
      <c r="K2442" s="9"/>
      <c r="L2442" s="9"/>
      <c r="M2442" s="9"/>
      <c r="N2442" s="9"/>
      <c r="O2442" s="9"/>
      <c r="P2442" s="9"/>
      <c r="Q2442" s="9"/>
      <c r="R2442" s="9"/>
      <c r="S2442" s="9"/>
      <c r="T2442" s="9"/>
      <c r="U2442" s="9"/>
      <c r="V2442" s="9"/>
      <c r="W2442" s="9"/>
    </row>
    <row r="2443">
      <c r="A2443" s="123"/>
      <c r="B2443" s="5"/>
      <c r="C2443" s="116"/>
      <c r="D2443" s="9"/>
      <c r="E2443" s="9"/>
      <c r="F2443" s="9"/>
      <c r="G2443" s="9"/>
      <c r="H2443" s="9"/>
      <c r="I2443" s="9"/>
      <c r="J2443" s="9"/>
      <c r="K2443" s="9"/>
      <c r="L2443" s="9"/>
      <c r="M2443" s="9"/>
      <c r="N2443" s="9"/>
      <c r="O2443" s="9"/>
      <c r="P2443" s="9"/>
      <c r="Q2443" s="9"/>
      <c r="R2443" s="9"/>
      <c r="S2443" s="9"/>
      <c r="T2443" s="9"/>
      <c r="U2443" s="9"/>
      <c r="V2443" s="9"/>
      <c r="W2443" s="9"/>
    </row>
    <row r="2444">
      <c r="A2444" s="123"/>
      <c r="B2444" s="5"/>
      <c r="C2444" s="116"/>
      <c r="D2444" s="9"/>
      <c r="E2444" s="9"/>
      <c r="F2444" s="9"/>
      <c r="G2444" s="9"/>
      <c r="H2444" s="9"/>
      <c r="I2444" s="9"/>
      <c r="J2444" s="9"/>
      <c r="K2444" s="9"/>
      <c r="L2444" s="9"/>
      <c r="M2444" s="9"/>
      <c r="N2444" s="9"/>
      <c r="O2444" s="9"/>
      <c r="P2444" s="9"/>
      <c r="Q2444" s="9"/>
      <c r="R2444" s="9"/>
      <c r="S2444" s="9"/>
      <c r="T2444" s="9"/>
      <c r="U2444" s="9"/>
      <c r="V2444" s="9"/>
      <c r="W2444" s="9"/>
    </row>
    <row r="2445">
      <c r="A2445" s="123"/>
      <c r="B2445" s="5"/>
      <c r="C2445" s="116"/>
      <c r="D2445" s="9"/>
      <c r="E2445" s="9"/>
      <c r="F2445" s="9"/>
      <c r="G2445" s="9"/>
      <c r="H2445" s="9"/>
      <c r="I2445" s="9"/>
      <c r="J2445" s="9"/>
      <c r="K2445" s="9"/>
      <c r="L2445" s="9"/>
      <c r="M2445" s="9"/>
      <c r="N2445" s="9"/>
      <c r="O2445" s="9"/>
      <c r="P2445" s="9"/>
      <c r="Q2445" s="9"/>
      <c r="R2445" s="9"/>
      <c r="S2445" s="9"/>
      <c r="T2445" s="9"/>
      <c r="U2445" s="9"/>
      <c r="V2445" s="9"/>
      <c r="W2445" s="9"/>
    </row>
    <row r="2446">
      <c r="A2446" s="123"/>
      <c r="B2446" s="5"/>
      <c r="C2446" s="116"/>
      <c r="D2446" s="9"/>
      <c r="E2446" s="9"/>
      <c r="F2446" s="9"/>
      <c r="G2446" s="9"/>
      <c r="H2446" s="9"/>
      <c r="I2446" s="9"/>
      <c r="J2446" s="9"/>
      <c r="K2446" s="9"/>
      <c r="L2446" s="9"/>
      <c r="M2446" s="9"/>
      <c r="N2446" s="9"/>
      <c r="O2446" s="9"/>
      <c r="P2446" s="9"/>
      <c r="Q2446" s="9"/>
      <c r="R2446" s="9"/>
      <c r="S2446" s="9"/>
      <c r="T2446" s="9"/>
      <c r="U2446" s="9"/>
      <c r="V2446" s="9"/>
      <c r="W2446" s="9"/>
    </row>
    <row r="2447">
      <c r="A2447" s="123"/>
      <c r="B2447" s="5"/>
      <c r="C2447" s="116"/>
      <c r="D2447" s="9"/>
      <c r="E2447" s="9"/>
      <c r="F2447" s="9"/>
      <c r="G2447" s="9"/>
      <c r="H2447" s="9"/>
      <c r="I2447" s="9"/>
      <c r="J2447" s="9"/>
      <c r="K2447" s="9"/>
      <c r="L2447" s="9"/>
      <c r="M2447" s="9"/>
      <c r="N2447" s="9"/>
      <c r="O2447" s="9"/>
      <c r="P2447" s="9"/>
      <c r="Q2447" s="9"/>
      <c r="R2447" s="9"/>
      <c r="S2447" s="9"/>
      <c r="T2447" s="9"/>
      <c r="U2447" s="9"/>
      <c r="V2447" s="9"/>
      <c r="W2447" s="9"/>
    </row>
    <row r="2448">
      <c r="A2448" s="123"/>
      <c r="B2448" s="5"/>
      <c r="C2448" s="116"/>
      <c r="D2448" s="9"/>
      <c r="E2448" s="9"/>
      <c r="F2448" s="9"/>
      <c r="G2448" s="9"/>
      <c r="H2448" s="9"/>
      <c r="I2448" s="9"/>
      <c r="J2448" s="9"/>
      <c r="K2448" s="9"/>
      <c r="L2448" s="9"/>
      <c r="M2448" s="9"/>
      <c r="N2448" s="9"/>
      <c r="O2448" s="9"/>
      <c r="P2448" s="9"/>
      <c r="Q2448" s="9"/>
      <c r="R2448" s="9"/>
      <c r="S2448" s="9"/>
      <c r="T2448" s="9"/>
      <c r="U2448" s="9"/>
      <c r="V2448" s="9"/>
      <c r="W2448" s="9"/>
    </row>
    <row r="2449">
      <c r="A2449" s="123"/>
      <c r="B2449" s="5"/>
      <c r="C2449" s="116"/>
      <c r="D2449" s="9"/>
      <c r="E2449" s="9"/>
      <c r="F2449" s="9"/>
      <c r="G2449" s="9"/>
      <c r="H2449" s="9"/>
      <c r="I2449" s="9"/>
      <c r="J2449" s="9"/>
      <c r="K2449" s="9"/>
      <c r="L2449" s="9"/>
      <c r="M2449" s="9"/>
      <c r="N2449" s="9"/>
      <c r="O2449" s="9"/>
      <c r="P2449" s="9"/>
      <c r="Q2449" s="9"/>
      <c r="R2449" s="9"/>
      <c r="S2449" s="9"/>
      <c r="T2449" s="9"/>
      <c r="U2449" s="9"/>
      <c r="V2449" s="9"/>
      <c r="W2449" s="9"/>
    </row>
    <row r="2450">
      <c r="A2450" s="123"/>
      <c r="B2450" s="5"/>
      <c r="C2450" s="116"/>
      <c r="D2450" s="9"/>
      <c r="E2450" s="9"/>
      <c r="F2450" s="9"/>
      <c r="G2450" s="9"/>
      <c r="H2450" s="9"/>
      <c r="I2450" s="9"/>
      <c r="J2450" s="9"/>
      <c r="K2450" s="9"/>
      <c r="L2450" s="9"/>
      <c r="M2450" s="9"/>
      <c r="N2450" s="9"/>
      <c r="O2450" s="9"/>
      <c r="P2450" s="9"/>
      <c r="Q2450" s="9"/>
      <c r="R2450" s="9"/>
      <c r="S2450" s="9"/>
      <c r="T2450" s="9"/>
      <c r="U2450" s="9"/>
      <c r="V2450" s="9"/>
      <c r="W2450" s="9"/>
    </row>
    <row r="2451">
      <c r="A2451" s="123"/>
      <c r="B2451" s="5"/>
      <c r="C2451" s="116"/>
      <c r="D2451" s="9"/>
      <c r="E2451" s="9"/>
      <c r="F2451" s="9"/>
      <c r="G2451" s="9"/>
      <c r="H2451" s="9"/>
      <c r="I2451" s="9"/>
      <c r="J2451" s="9"/>
      <c r="K2451" s="9"/>
      <c r="L2451" s="9"/>
      <c r="M2451" s="9"/>
      <c r="N2451" s="9"/>
      <c r="O2451" s="9"/>
      <c r="P2451" s="9"/>
      <c r="Q2451" s="9"/>
      <c r="R2451" s="9"/>
      <c r="S2451" s="9"/>
      <c r="T2451" s="9"/>
      <c r="U2451" s="9"/>
      <c r="V2451" s="9"/>
      <c r="W2451" s="9"/>
    </row>
    <row r="2452">
      <c r="A2452" s="123"/>
      <c r="B2452" s="5"/>
      <c r="C2452" s="116"/>
      <c r="D2452" s="9"/>
      <c r="E2452" s="9"/>
      <c r="F2452" s="9"/>
      <c r="G2452" s="9"/>
      <c r="H2452" s="9"/>
      <c r="I2452" s="9"/>
      <c r="J2452" s="9"/>
      <c r="K2452" s="9"/>
      <c r="L2452" s="9"/>
      <c r="M2452" s="9"/>
      <c r="N2452" s="9"/>
      <c r="O2452" s="9"/>
      <c r="P2452" s="9"/>
      <c r="Q2452" s="9"/>
      <c r="R2452" s="9"/>
      <c r="S2452" s="9"/>
      <c r="T2452" s="9"/>
      <c r="U2452" s="9"/>
      <c r="V2452" s="9"/>
      <c r="W2452" s="9"/>
    </row>
    <row r="2453">
      <c r="A2453" s="123"/>
      <c r="B2453" s="5"/>
      <c r="C2453" s="116"/>
      <c r="D2453" s="9"/>
      <c r="E2453" s="9"/>
      <c r="F2453" s="9"/>
      <c r="G2453" s="9"/>
      <c r="H2453" s="9"/>
      <c r="I2453" s="9"/>
      <c r="J2453" s="9"/>
      <c r="K2453" s="9"/>
      <c r="L2453" s="9"/>
      <c r="M2453" s="9"/>
      <c r="N2453" s="9"/>
      <c r="O2453" s="9"/>
      <c r="P2453" s="9"/>
      <c r="Q2453" s="9"/>
      <c r="R2453" s="9"/>
      <c r="S2453" s="9"/>
      <c r="T2453" s="9"/>
      <c r="U2453" s="9"/>
      <c r="V2453" s="9"/>
      <c r="W2453" s="9"/>
    </row>
    <row r="2454">
      <c r="A2454" s="123"/>
      <c r="B2454" s="5"/>
      <c r="C2454" s="116"/>
      <c r="D2454" s="9"/>
      <c r="E2454" s="9"/>
      <c r="F2454" s="9"/>
      <c r="G2454" s="9"/>
      <c r="H2454" s="9"/>
      <c r="I2454" s="9"/>
      <c r="J2454" s="9"/>
      <c r="K2454" s="9"/>
      <c r="L2454" s="9"/>
      <c r="M2454" s="9"/>
      <c r="N2454" s="9"/>
      <c r="O2454" s="9"/>
      <c r="P2454" s="9"/>
      <c r="Q2454" s="9"/>
      <c r="R2454" s="9"/>
      <c r="S2454" s="9"/>
      <c r="T2454" s="9"/>
      <c r="U2454" s="9"/>
      <c r="V2454" s="9"/>
      <c r="W2454" s="9"/>
    </row>
    <row r="2455">
      <c r="A2455" s="123"/>
      <c r="B2455" s="5"/>
      <c r="C2455" s="116"/>
      <c r="D2455" s="9"/>
      <c r="E2455" s="9"/>
      <c r="F2455" s="9"/>
      <c r="G2455" s="9"/>
      <c r="H2455" s="9"/>
      <c r="I2455" s="9"/>
      <c r="J2455" s="9"/>
      <c r="K2455" s="9"/>
      <c r="L2455" s="9"/>
      <c r="M2455" s="9"/>
      <c r="N2455" s="9"/>
      <c r="O2455" s="9"/>
      <c r="P2455" s="9"/>
      <c r="Q2455" s="9"/>
      <c r="R2455" s="9"/>
      <c r="S2455" s="9"/>
      <c r="T2455" s="9"/>
      <c r="U2455" s="9"/>
      <c r="V2455" s="9"/>
      <c r="W2455" s="9"/>
    </row>
    <row r="2456">
      <c r="A2456" s="123"/>
      <c r="B2456" s="5"/>
      <c r="C2456" s="116"/>
      <c r="D2456" s="9"/>
      <c r="E2456" s="9"/>
      <c r="F2456" s="9"/>
      <c r="G2456" s="9"/>
      <c r="H2456" s="9"/>
      <c r="I2456" s="9"/>
      <c r="J2456" s="9"/>
      <c r="K2456" s="9"/>
      <c r="L2456" s="9"/>
      <c r="M2456" s="9"/>
      <c r="N2456" s="9"/>
      <c r="O2456" s="9"/>
      <c r="P2456" s="9"/>
      <c r="Q2456" s="9"/>
      <c r="R2456" s="9"/>
      <c r="S2456" s="9"/>
      <c r="T2456" s="9"/>
      <c r="U2456" s="9"/>
      <c r="V2456" s="9"/>
      <c r="W2456" s="9"/>
    </row>
    <row r="2457">
      <c r="A2457" s="123"/>
      <c r="B2457" s="5"/>
      <c r="C2457" s="116"/>
      <c r="D2457" s="9"/>
      <c r="E2457" s="9"/>
      <c r="F2457" s="9"/>
      <c r="G2457" s="9"/>
      <c r="H2457" s="9"/>
      <c r="I2457" s="9"/>
      <c r="J2457" s="9"/>
      <c r="K2457" s="9"/>
      <c r="L2457" s="9"/>
      <c r="M2457" s="9"/>
      <c r="N2457" s="9"/>
      <c r="O2457" s="9"/>
      <c r="P2457" s="9"/>
      <c r="Q2457" s="9"/>
      <c r="R2457" s="9"/>
      <c r="S2457" s="9"/>
      <c r="T2457" s="9"/>
      <c r="U2457" s="9"/>
      <c r="V2457" s="9"/>
      <c r="W2457" s="9"/>
    </row>
    <row r="2458">
      <c r="A2458" s="123"/>
      <c r="B2458" s="5"/>
      <c r="C2458" s="116"/>
      <c r="D2458" s="9"/>
      <c r="E2458" s="9"/>
      <c r="F2458" s="9"/>
      <c r="G2458" s="9"/>
      <c r="H2458" s="9"/>
      <c r="I2458" s="9"/>
      <c r="J2458" s="9"/>
      <c r="K2458" s="9"/>
      <c r="L2458" s="9"/>
      <c r="M2458" s="9"/>
      <c r="N2458" s="9"/>
      <c r="O2458" s="9"/>
      <c r="P2458" s="9"/>
      <c r="Q2458" s="9"/>
      <c r="R2458" s="9"/>
      <c r="S2458" s="9"/>
      <c r="T2458" s="9"/>
      <c r="U2458" s="9"/>
      <c r="V2458" s="9"/>
      <c r="W2458" s="9"/>
    </row>
    <row r="2459">
      <c r="A2459" s="123"/>
      <c r="B2459" s="5"/>
      <c r="C2459" s="116"/>
      <c r="D2459" s="9"/>
      <c r="E2459" s="9"/>
      <c r="F2459" s="9"/>
      <c r="G2459" s="9"/>
      <c r="H2459" s="9"/>
      <c r="I2459" s="9"/>
      <c r="J2459" s="9"/>
      <c r="K2459" s="9"/>
      <c r="L2459" s="9"/>
      <c r="M2459" s="9"/>
      <c r="N2459" s="9"/>
      <c r="O2459" s="9"/>
      <c r="P2459" s="9"/>
      <c r="Q2459" s="9"/>
      <c r="R2459" s="9"/>
      <c r="S2459" s="9"/>
      <c r="T2459" s="9"/>
      <c r="U2459" s="9"/>
      <c r="V2459" s="9"/>
      <c r="W2459" s="9"/>
    </row>
    <row r="2460">
      <c r="A2460" s="123"/>
      <c r="B2460" s="5"/>
      <c r="C2460" s="116"/>
      <c r="D2460" s="9"/>
      <c r="E2460" s="9"/>
      <c r="F2460" s="9"/>
      <c r="G2460" s="9"/>
      <c r="H2460" s="9"/>
      <c r="I2460" s="9"/>
      <c r="J2460" s="9"/>
      <c r="K2460" s="9"/>
      <c r="L2460" s="9"/>
      <c r="M2460" s="9"/>
      <c r="N2460" s="9"/>
      <c r="O2460" s="9"/>
      <c r="P2460" s="9"/>
      <c r="Q2460" s="9"/>
      <c r="R2460" s="9"/>
      <c r="S2460" s="9"/>
      <c r="T2460" s="9"/>
      <c r="U2460" s="9"/>
      <c r="V2460" s="9"/>
      <c r="W2460" s="9"/>
    </row>
    <row r="2461">
      <c r="A2461" s="123"/>
      <c r="B2461" s="5"/>
      <c r="C2461" s="116"/>
      <c r="D2461" s="9"/>
      <c r="E2461" s="9"/>
      <c r="F2461" s="9"/>
      <c r="G2461" s="9"/>
      <c r="H2461" s="9"/>
      <c r="I2461" s="9"/>
      <c r="J2461" s="9"/>
      <c r="K2461" s="9"/>
      <c r="L2461" s="9"/>
      <c r="M2461" s="9"/>
      <c r="N2461" s="9"/>
      <c r="O2461" s="9"/>
      <c r="P2461" s="9"/>
      <c r="Q2461" s="9"/>
      <c r="R2461" s="9"/>
      <c r="S2461" s="9"/>
      <c r="T2461" s="9"/>
      <c r="U2461" s="9"/>
      <c r="V2461" s="9"/>
      <c r="W2461" s="9"/>
    </row>
    <row r="2462">
      <c r="A2462" s="123"/>
      <c r="B2462" s="5"/>
      <c r="C2462" s="116"/>
      <c r="D2462" s="9"/>
      <c r="E2462" s="9"/>
      <c r="F2462" s="9"/>
      <c r="G2462" s="9"/>
      <c r="H2462" s="9"/>
      <c r="I2462" s="9"/>
      <c r="J2462" s="9"/>
      <c r="K2462" s="9"/>
      <c r="L2462" s="9"/>
      <c r="M2462" s="9"/>
      <c r="N2462" s="9"/>
      <c r="O2462" s="9"/>
      <c r="P2462" s="9"/>
      <c r="Q2462" s="9"/>
      <c r="R2462" s="9"/>
      <c r="S2462" s="9"/>
      <c r="T2462" s="9"/>
      <c r="U2462" s="9"/>
      <c r="V2462" s="9"/>
      <c r="W2462" s="9"/>
    </row>
    <row r="2463">
      <c r="A2463" s="123"/>
      <c r="B2463" s="5"/>
      <c r="C2463" s="116"/>
      <c r="D2463" s="9"/>
      <c r="E2463" s="9"/>
      <c r="F2463" s="9"/>
      <c r="G2463" s="9"/>
      <c r="H2463" s="9"/>
      <c r="I2463" s="9"/>
      <c r="J2463" s="9"/>
      <c r="K2463" s="9"/>
      <c r="L2463" s="9"/>
      <c r="M2463" s="9"/>
      <c r="N2463" s="9"/>
      <c r="O2463" s="9"/>
      <c r="P2463" s="9"/>
      <c r="Q2463" s="9"/>
      <c r="R2463" s="9"/>
      <c r="S2463" s="9"/>
      <c r="T2463" s="9"/>
      <c r="U2463" s="9"/>
      <c r="V2463" s="9"/>
      <c r="W2463" s="9"/>
    </row>
    <row r="2464">
      <c r="A2464" s="123"/>
      <c r="B2464" s="5"/>
      <c r="C2464" s="116"/>
      <c r="D2464" s="9"/>
      <c r="E2464" s="9"/>
      <c r="F2464" s="9"/>
      <c r="G2464" s="9"/>
      <c r="H2464" s="9"/>
      <c r="I2464" s="9"/>
      <c r="J2464" s="9"/>
      <c r="K2464" s="9"/>
      <c r="L2464" s="9"/>
      <c r="M2464" s="9"/>
      <c r="N2464" s="9"/>
      <c r="O2464" s="9"/>
      <c r="P2464" s="9"/>
      <c r="Q2464" s="9"/>
      <c r="R2464" s="9"/>
      <c r="S2464" s="9"/>
      <c r="T2464" s="9"/>
      <c r="U2464" s="9"/>
      <c r="V2464" s="9"/>
      <c r="W2464" s="9"/>
    </row>
    <row r="2465">
      <c r="A2465" s="123"/>
      <c r="B2465" s="5"/>
      <c r="C2465" s="116"/>
      <c r="D2465" s="9"/>
      <c r="E2465" s="9"/>
      <c r="F2465" s="9"/>
      <c r="G2465" s="9"/>
      <c r="H2465" s="9"/>
      <c r="I2465" s="9"/>
      <c r="J2465" s="9"/>
      <c r="K2465" s="9"/>
      <c r="L2465" s="9"/>
      <c r="M2465" s="9"/>
      <c r="N2465" s="9"/>
      <c r="O2465" s="9"/>
      <c r="P2465" s="9"/>
      <c r="Q2465" s="9"/>
      <c r="R2465" s="9"/>
      <c r="S2465" s="9"/>
      <c r="T2465" s="9"/>
      <c r="U2465" s="9"/>
      <c r="V2465" s="9"/>
      <c r="W2465" s="9"/>
    </row>
    <row r="2466">
      <c r="A2466" s="123"/>
      <c r="B2466" s="5"/>
      <c r="C2466" s="116"/>
      <c r="D2466" s="9"/>
      <c r="E2466" s="9"/>
      <c r="F2466" s="9"/>
      <c r="G2466" s="9"/>
      <c r="H2466" s="9"/>
      <c r="I2466" s="9"/>
      <c r="J2466" s="9"/>
      <c r="K2466" s="9"/>
      <c r="L2466" s="9"/>
      <c r="M2466" s="9"/>
      <c r="N2466" s="9"/>
      <c r="O2466" s="9"/>
      <c r="P2466" s="9"/>
      <c r="Q2466" s="9"/>
      <c r="R2466" s="9"/>
      <c r="S2466" s="9"/>
      <c r="T2466" s="9"/>
      <c r="U2466" s="9"/>
      <c r="V2466" s="9"/>
      <c r="W2466" s="9"/>
    </row>
    <row r="2467">
      <c r="A2467" s="123"/>
      <c r="B2467" s="5"/>
      <c r="C2467" s="116"/>
      <c r="D2467" s="9"/>
      <c r="E2467" s="9"/>
      <c r="F2467" s="9"/>
      <c r="G2467" s="9"/>
      <c r="H2467" s="9"/>
      <c r="I2467" s="9"/>
      <c r="J2467" s="9"/>
      <c r="K2467" s="9"/>
      <c r="L2467" s="9"/>
      <c r="M2467" s="9"/>
      <c r="N2467" s="9"/>
      <c r="O2467" s="9"/>
      <c r="P2467" s="9"/>
      <c r="Q2467" s="9"/>
      <c r="R2467" s="9"/>
      <c r="S2467" s="9"/>
      <c r="T2467" s="9"/>
      <c r="U2467" s="9"/>
      <c r="V2467" s="9"/>
      <c r="W2467" s="9"/>
    </row>
    <row r="2468">
      <c r="A2468" s="123"/>
      <c r="B2468" s="5"/>
      <c r="C2468" s="116"/>
      <c r="D2468" s="9"/>
      <c r="E2468" s="9"/>
      <c r="F2468" s="9"/>
      <c r="G2468" s="9"/>
      <c r="H2468" s="9"/>
      <c r="I2468" s="9"/>
      <c r="J2468" s="9"/>
      <c r="K2468" s="9"/>
      <c r="L2468" s="9"/>
      <c r="M2468" s="9"/>
      <c r="N2468" s="9"/>
      <c r="O2468" s="9"/>
      <c r="P2468" s="9"/>
      <c r="Q2468" s="9"/>
      <c r="R2468" s="9"/>
      <c r="S2468" s="9"/>
      <c r="T2468" s="9"/>
      <c r="U2468" s="9"/>
      <c r="V2468" s="9"/>
      <c r="W2468" s="9"/>
    </row>
    <row r="2469">
      <c r="A2469" s="123"/>
      <c r="B2469" s="5"/>
      <c r="C2469" s="116"/>
      <c r="D2469" s="9"/>
      <c r="E2469" s="9"/>
      <c r="F2469" s="9"/>
      <c r="G2469" s="9"/>
      <c r="H2469" s="9"/>
      <c r="I2469" s="9"/>
      <c r="J2469" s="9"/>
      <c r="K2469" s="9"/>
      <c r="L2469" s="9"/>
      <c r="M2469" s="9"/>
      <c r="N2469" s="9"/>
      <c r="O2469" s="9"/>
      <c r="P2469" s="9"/>
      <c r="Q2469" s="9"/>
      <c r="R2469" s="9"/>
      <c r="S2469" s="9"/>
      <c r="T2469" s="9"/>
      <c r="U2469" s="9"/>
      <c r="V2469" s="9"/>
      <c r="W2469" s="9"/>
    </row>
    <row r="2470">
      <c r="A2470" s="123"/>
      <c r="B2470" s="5"/>
      <c r="C2470" s="116"/>
      <c r="D2470" s="9"/>
      <c r="E2470" s="9"/>
      <c r="F2470" s="9"/>
      <c r="G2470" s="9"/>
      <c r="H2470" s="9"/>
      <c r="I2470" s="9"/>
      <c r="J2470" s="9"/>
      <c r="K2470" s="9"/>
      <c r="L2470" s="9"/>
      <c r="M2470" s="9"/>
      <c r="N2470" s="9"/>
      <c r="O2470" s="9"/>
      <c r="P2470" s="9"/>
      <c r="Q2470" s="9"/>
      <c r="R2470" s="9"/>
      <c r="S2470" s="9"/>
      <c r="T2470" s="9"/>
      <c r="U2470" s="9"/>
      <c r="V2470" s="9"/>
      <c r="W2470" s="9"/>
    </row>
    <row r="2471">
      <c r="A2471" s="123"/>
      <c r="B2471" s="5"/>
      <c r="C2471" s="116"/>
      <c r="D2471" s="9"/>
      <c r="E2471" s="9"/>
      <c r="F2471" s="9"/>
      <c r="G2471" s="9"/>
      <c r="H2471" s="9"/>
      <c r="I2471" s="9"/>
      <c r="J2471" s="9"/>
      <c r="K2471" s="9"/>
      <c r="L2471" s="9"/>
      <c r="M2471" s="9"/>
      <c r="N2471" s="9"/>
      <c r="O2471" s="9"/>
      <c r="P2471" s="9"/>
      <c r="Q2471" s="9"/>
      <c r="R2471" s="9"/>
      <c r="S2471" s="9"/>
      <c r="T2471" s="9"/>
      <c r="U2471" s="9"/>
      <c r="V2471" s="9"/>
      <c r="W2471" s="9"/>
    </row>
    <row r="2472">
      <c r="A2472" s="123"/>
      <c r="B2472" s="5"/>
      <c r="C2472" s="116"/>
      <c r="D2472" s="9"/>
      <c r="E2472" s="9"/>
      <c r="F2472" s="9"/>
      <c r="G2472" s="9"/>
      <c r="H2472" s="9"/>
      <c r="I2472" s="9"/>
      <c r="J2472" s="9"/>
      <c r="K2472" s="9"/>
      <c r="L2472" s="9"/>
      <c r="M2472" s="9"/>
      <c r="N2472" s="9"/>
      <c r="O2472" s="9"/>
      <c r="P2472" s="9"/>
      <c r="Q2472" s="9"/>
      <c r="R2472" s="9"/>
      <c r="S2472" s="9"/>
      <c r="T2472" s="9"/>
      <c r="U2472" s="9"/>
      <c r="V2472" s="9"/>
      <c r="W2472" s="9"/>
    </row>
    <row r="2473">
      <c r="A2473" s="123"/>
      <c r="B2473" s="5"/>
      <c r="C2473" s="116"/>
      <c r="D2473" s="9"/>
      <c r="E2473" s="9"/>
      <c r="F2473" s="9"/>
      <c r="G2473" s="9"/>
      <c r="H2473" s="9"/>
      <c r="I2473" s="9"/>
      <c r="J2473" s="9"/>
      <c r="K2473" s="9"/>
      <c r="L2473" s="9"/>
      <c r="M2473" s="9"/>
      <c r="N2473" s="9"/>
      <c r="O2473" s="9"/>
      <c r="P2473" s="9"/>
      <c r="Q2473" s="9"/>
      <c r="R2473" s="9"/>
      <c r="S2473" s="9"/>
      <c r="T2473" s="9"/>
      <c r="U2473" s="9"/>
      <c r="V2473" s="9"/>
      <c r="W2473" s="9"/>
    </row>
    <row r="2474">
      <c r="A2474" s="123"/>
      <c r="B2474" s="5"/>
      <c r="C2474" s="116"/>
      <c r="D2474" s="9"/>
      <c r="E2474" s="9"/>
      <c r="F2474" s="9"/>
      <c r="G2474" s="9"/>
      <c r="H2474" s="9"/>
      <c r="I2474" s="9"/>
      <c r="J2474" s="9"/>
      <c r="K2474" s="9"/>
      <c r="L2474" s="9"/>
      <c r="M2474" s="9"/>
      <c r="N2474" s="9"/>
      <c r="O2474" s="9"/>
      <c r="P2474" s="9"/>
      <c r="Q2474" s="9"/>
      <c r="R2474" s="9"/>
      <c r="S2474" s="9"/>
      <c r="T2474" s="9"/>
      <c r="U2474" s="9"/>
      <c r="V2474" s="9"/>
      <c r="W2474" s="9"/>
    </row>
    <row r="2475">
      <c r="A2475" s="123"/>
      <c r="B2475" s="5"/>
      <c r="C2475" s="116"/>
      <c r="D2475" s="9"/>
      <c r="E2475" s="9"/>
      <c r="F2475" s="9"/>
      <c r="G2475" s="9"/>
      <c r="H2475" s="9"/>
      <c r="I2475" s="9"/>
      <c r="J2475" s="9"/>
      <c r="K2475" s="9"/>
      <c r="L2475" s="9"/>
      <c r="M2475" s="9"/>
      <c r="N2475" s="9"/>
      <c r="O2475" s="9"/>
      <c r="P2475" s="9"/>
      <c r="Q2475" s="9"/>
      <c r="R2475" s="9"/>
      <c r="S2475" s="9"/>
      <c r="T2475" s="9"/>
      <c r="U2475" s="9"/>
      <c r="V2475" s="9"/>
      <c r="W2475" s="9"/>
    </row>
    <row r="2476">
      <c r="A2476" s="123"/>
      <c r="B2476" s="5"/>
      <c r="C2476" s="116"/>
      <c r="D2476" s="9"/>
      <c r="E2476" s="9"/>
      <c r="F2476" s="9"/>
      <c r="G2476" s="9"/>
      <c r="H2476" s="9"/>
      <c r="I2476" s="9"/>
      <c r="J2476" s="9"/>
      <c r="K2476" s="9"/>
      <c r="L2476" s="9"/>
      <c r="M2476" s="9"/>
      <c r="N2476" s="9"/>
      <c r="O2476" s="9"/>
      <c r="P2476" s="9"/>
      <c r="Q2476" s="9"/>
      <c r="R2476" s="9"/>
      <c r="S2476" s="9"/>
      <c r="T2476" s="9"/>
      <c r="U2476" s="9"/>
      <c r="V2476" s="9"/>
      <c r="W2476" s="9"/>
    </row>
    <row r="2477">
      <c r="A2477" s="123"/>
      <c r="B2477" s="5"/>
      <c r="C2477" s="116"/>
      <c r="D2477" s="9"/>
      <c r="E2477" s="9"/>
      <c r="F2477" s="9"/>
      <c r="G2477" s="9"/>
      <c r="H2477" s="9"/>
      <c r="I2477" s="9"/>
      <c r="J2477" s="9"/>
      <c r="K2477" s="9"/>
      <c r="L2477" s="9"/>
      <c r="M2477" s="9"/>
      <c r="N2477" s="9"/>
      <c r="O2477" s="9"/>
      <c r="P2477" s="9"/>
      <c r="Q2477" s="9"/>
      <c r="R2477" s="9"/>
      <c r="S2477" s="9"/>
      <c r="T2477" s="9"/>
      <c r="U2477" s="9"/>
      <c r="V2477" s="9"/>
      <c r="W2477" s="9"/>
    </row>
    <row r="2478">
      <c r="A2478" s="123"/>
      <c r="B2478" s="5"/>
      <c r="C2478" s="116"/>
      <c r="D2478" s="9"/>
      <c r="E2478" s="9"/>
      <c r="F2478" s="9"/>
      <c r="G2478" s="9"/>
      <c r="H2478" s="9"/>
      <c r="I2478" s="9"/>
      <c r="J2478" s="9"/>
      <c r="K2478" s="9"/>
      <c r="L2478" s="9"/>
      <c r="M2478" s="9"/>
      <c r="N2478" s="9"/>
      <c r="O2478" s="9"/>
      <c r="P2478" s="9"/>
      <c r="Q2478" s="9"/>
      <c r="R2478" s="9"/>
      <c r="S2478" s="9"/>
      <c r="T2478" s="9"/>
      <c r="U2478" s="9"/>
      <c r="V2478" s="9"/>
      <c r="W2478" s="9"/>
    </row>
    <row r="2479">
      <c r="A2479" s="123"/>
      <c r="B2479" s="5"/>
      <c r="C2479" s="116"/>
      <c r="D2479" s="9"/>
      <c r="E2479" s="9"/>
      <c r="F2479" s="9"/>
      <c r="G2479" s="9"/>
      <c r="H2479" s="9"/>
      <c r="I2479" s="9"/>
      <c r="J2479" s="9"/>
      <c r="K2479" s="9"/>
      <c r="L2479" s="9"/>
      <c r="M2479" s="9"/>
      <c r="N2479" s="9"/>
      <c r="O2479" s="9"/>
      <c r="P2479" s="9"/>
      <c r="Q2479" s="9"/>
      <c r="R2479" s="9"/>
      <c r="S2479" s="9"/>
      <c r="T2479" s="9"/>
      <c r="U2479" s="9"/>
      <c r="V2479" s="9"/>
      <c r="W2479" s="9"/>
    </row>
    <row r="2480">
      <c r="A2480" s="123"/>
      <c r="B2480" s="5"/>
      <c r="C2480" s="116"/>
      <c r="D2480" s="9"/>
      <c r="E2480" s="9"/>
      <c r="F2480" s="9"/>
      <c r="G2480" s="9"/>
      <c r="H2480" s="9"/>
      <c r="I2480" s="9"/>
      <c r="J2480" s="9"/>
      <c r="K2480" s="9"/>
      <c r="L2480" s="9"/>
      <c r="M2480" s="9"/>
      <c r="N2480" s="9"/>
      <c r="O2480" s="9"/>
      <c r="P2480" s="9"/>
      <c r="Q2480" s="9"/>
      <c r="R2480" s="9"/>
      <c r="S2480" s="9"/>
      <c r="T2480" s="9"/>
      <c r="U2480" s="9"/>
      <c r="V2480" s="9"/>
      <c r="W2480" s="9"/>
    </row>
    <row r="2481">
      <c r="A2481" s="123"/>
      <c r="B2481" s="5"/>
      <c r="C2481" s="116"/>
      <c r="D2481" s="9"/>
      <c r="E2481" s="9"/>
      <c r="F2481" s="9"/>
      <c r="G2481" s="9"/>
      <c r="H2481" s="9"/>
      <c r="I2481" s="9"/>
      <c r="J2481" s="9"/>
      <c r="K2481" s="9"/>
      <c r="L2481" s="9"/>
      <c r="M2481" s="9"/>
      <c r="N2481" s="9"/>
      <c r="O2481" s="9"/>
      <c r="P2481" s="9"/>
      <c r="Q2481" s="9"/>
      <c r="R2481" s="9"/>
      <c r="S2481" s="9"/>
      <c r="T2481" s="9"/>
      <c r="U2481" s="9"/>
      <c r="V2481" s="9"/>
      <c r="W2481" s="9"/>
    </row>
    <row r="2482">
      <c r="A2482" s="123"/>
      <c r="B2482" s="5"/>
      <c r="C2482" s="116"/>
      <c r="D2482" s="9"/>
      <c r="E2482" s="9"/>
      <c r="F2482" s="9"/>
      <c r="G2482" s="9"/>
      <c r="H2482" s="9"/>
      <c r="I2482" s="9"/>
      <c r="J2482" s="9"/>
      <c r="K2482" s="9"/>
      <c r="L2482" s="9"/>
      <c r="M2482" s="9"/>
      <c r="N2482" s="9"/>
      <c r="O2482" s="9"/>
      <c r="P2482" s="9"/>
      <c r="Q2482" s="9"/>
      <c r="R2482" s="9"/>
      <c r="S2482" s="9"/>
      <c r="T2482" s="9"/>
      <c r="U2482" s="9"/>
      <c r="V2482" s="9"/>
      <c r="W2482" s="9"/>
    </row>
    <row r="2483">
      <c r="A2483" s="123"/>
      <c r="B2483" s="5"/>
      <c r="C2483" s="116"/>
      <c r="D2483" s="9"/>
      <c r="E2483" s="9"/>
      <c r="F2483" s="9"/>
      <c r="G2483" s="9"/>
      <c r="H2483" s="9"/>
      <c r="I2483" s="9"/>
      <c r="J2483" s="9"/>
      <c r="K2483" s="9"/>
      <c r="L2483" s="9"/>
      <c r="M2483" s="9"/>
      <c r="N2483" s="9"/>
      <c r="O2483" s="9"/>
      <c r="P2483" s="9"/>
      <c r="Q2483" s="9"/>
      <c r="R2483" s="9"/>
      <c r="S2483" s="9"/>
      <c r="T2483" s="9"/>
      <c r="U2483" s="9"/>
      <c r="V2483" s="9"/>
      <c r="W2483" s="9"/>
    </row>
    <row r="2484">
      <c r="A2484" s="123"/>
      <c r="B2484" s="5"/>
      <c r="C2484" s="116"/>
      <c r="D2484" s="9"/>
      <c r="E2484" s="9"/>
      <c r="F2484" s="9"/>
      <c r="G2484" s="9"/>
      <c r="H2484" s="9"/>
      <c r="I2484" s="9"/>
      <c r="J2484" s="9"/>
      <c r="K2484" s="9"/>
      <c r="L2484" s="9"/>
      <c r="M2484" s="9"/>
      <c r="N2484" s="9"/>
      <c r="O2484" s="9"/>
      <c r="P2484" s="9"/>
      <c r="Q2484" s="9"/>
      <c r="R2484" s="9"/>
      <c r="S2484" s="9"/>
      <c r="T2484" s="9"/>
      <c r="U2484" s="9"/>
      <c r="V2484" s="9"/>
      <c r="W2484" s="9"/>
    </row>
    <row r="2485">
      <c r="A2485" s="123"/>
      <c r="B2485" s="5"/>
      <c r="C2485" s="116"/>
      <c r="D2485" s="9"/>
      <c r="E2485" s="9"/>
      <c r="F2485" s="9"/>
      <c r="G2485" s="9"/>
      <c r="H2485" s="9"/>
      <c r="I2485" s="9"/>
      <c r="J2485" s="9"/>
      <c r="K2485" s="9"/>
      <c r="L2485" s="9"/>
      <c r="M2485" s="9"/>
      <c r="N2485" s="9"/>
      <c r="O2485" s="9"/>
      <c r="P2485" s="9"/>
      <c r="Q2485" s="9"/>
      <c r="R2485" s="9"/>
      <c r="S2485" s="9"/>
      <c r="T2485" s="9"/>
      <c r="U2485" s="9"/>
      <c r="V2485" s="9"/>
      <c r="W2485" s="9"/>
    </row>
    <row r="2486">
      <c r="A2486" s="123"/>
      <c r="B2486" s="5"/>
      <c r="C2486" s="116"/>
      <c r="D2486" s="9"/>
      <c r="E2486" s="9"/>
      <c r="F2486" s="9"/>
      <c r="G2486" s="9"/>
      <c r="H2486" s="9"/>
      <c r="I2486" s="9"/>
      <c r="J2486" s="9"/>
      <c r="K2486" s="9"/>
      <c r="L2486" s="9"/>
      <c r="M2486" s="9"/>
      <c r="N2486" s="9"/>
      <c r="O2486" s="9"/>
      <c r="P2486" s="9"/>
      <c r="Q2486" s="9"/>
      <c r="R2486" s="9"/>
      <c r="S2486" s="9"/>
      <c r="T2486" s="9"/>
      <c r="U2486" s="9"/>
      <c r="V2486" s="9"/>
      <c r="W2486" s="9"/>
    </row>
    <row r="2487">
      <c r="A2487" s="123"/>
      <c r="B2487" s="5"/>
      <c r="C2487" s="116"/>
      <c r="D2487" s="9"/>
      <c r="E2487" s="9"/>
      <c r="F2487" s="9"/>
      <c r="G2487" s="9"/>
      <c r="H2487" s="9"/>
      <c r="I2487" s="9"/>
      <c r="J2487" s="9"/>
      <c r="K2487" s="9"/>
      <c r="L2487" s="9"/>
      <c r="M2487" s="9"/>
      <c r="N2487" s="9"/>
      <c r="O2487" s="9"/>
      <c r="P2487" s="9"/>
      <c r="Q2487" s="9"/>
      <c r="R2487" s="9"/>
      <c r="S2487" s="9"/>
      <c r="T2487" s="9"/>
      <c r="U2487" s="9"/>
      <c r="V2487" s="9"/>
      <c r="W2487" s="9"/>
    </row>
    <row r="2488">
      <c r="A2488" s="123"/>
      <c r="B2488" s="5"/>
      <c r="C2488" s="116"/>
      <c r="D2488" s="9"/>
      <c r="E2488" s="9"/>
      <c r="F2488" s="9"/>
      <c r="G2488" s="9"/>
      <c r="H2488" s="9"/>
      <c r="I2488" s="9"/>
      <c r="J2488" s="9"/>
      <c r="K2488" s="9"/>
      <c r="L2488" s="9"/>
      <c r="M2488" s="9"/>
      <c r="N2488" s="9"/>
      <c r="O2488" s="9"/>
      <c r="P2488" s="9"/>
      <c r="Q2488" s="9"/>
      <c r="R2488" s="9"/>
      <c r="S2488" s="9"/>
      <c r="T2488" s="9"/>
      <c r="U2488" s="9"/>
      <c r="V2488" s="9"/>
      <c r="W2488" s="9"/>
    </row>
    <row r="2489">
      <c r="A2489" s="123"/>
      <c r="B2489" s="5"/>
      <c r="C2489" s="116"/>
      <c r="D2489" s="9"/>
      <c r="E2489" s="9"/>
      <c r="F2489" s="9"/>
      <c r="G2489" s="9"/>
      <c r="H2489" s="9"/>
      <c r="I2489" s="9"/>
      <c r="J2489" s="9"/>
      <c r="K2489" s="9"/>
      <c r="L2489" s="9"/>
      <c r="M2489" s="9"/>
      <c r="N2489" s="9"/>
      <c r="O2489" s="9"/>
      <c r="P2489" s="9"/>
      <c r="Q2489" s="9"/>
      <c r="R2489" s="9"/>
      <c r="S2489" s="9"/>
      <c r="T2489" s="9"/>
      <c r="U2489" s="9"/>
      <c r="V2489" s="9"/>
      <c r="W2489" s="9"/>
    </row>
    <row r="2490">
      <c r="A2490" s="123"/>
      <c r="B2490" s="5"/>
      <c r="C2490" s="116"/>
      <c r="D2490" s="9"/>
      <c r="E2490" s="9"/>
      <c r="F2490" s="9"/>
      <c r="G2490" s="9"/>
      <c r="H2490" s="9"/>
      <c r="I2490" s="9"/>
      <c r="J2490" s="9"/>
      <c r="K2490" s="9"/>
      <c r="L2490" s="9"/>
      <c r="M2490" s="9"/>
      <c r="N2490" s="9"/>
      <c r="O2490" s="9"/>
      <c r="P2490" s="9"/>
      <c r="Q2490" s="9"/>
      <c r="R2490" s="9"/>
      <c r="S2490" s="9"/>
      <c r="T2490" s="9"/>
      <c r="U2490" s="9"/>
      <c r="V2490" s="9"/>
      <c r="W2490" s="9"/>
    </row>
    <row r="2491">
      <c r="A2491" s="123"/>
      <c r="B2491" s="5"/>
      <c r="C2491" s="116"/>
      <c r="D2491" s="9"/>
      <c r="E2491" s="9"/>
      <c r="F2491" s="9"/>
      <c r="G2491" s="9"/>
      <c r="H2491" s="9"/>
      <c r="I2491" s="9"/>
      <c r="J2491" s="9"/>
      <c r="K2491" s="9"/>
      <c r="L2491" s="9"/>
      <c r="M2491" s="9"/>
      <c r="N2491" s="9"/>
      <c r="O2491" s="9"/>
      <c r="P2491" s="9"/>
      <c r="Q2491" s="9"/>
      <c r="R2491" s="9"/>
      <c r="S2491" s="9"/>
      <c r="T2491" s="9"/>
      <c r="U2491" s="9"/>
      <c r="V2491" s="9"/>
      <c r="W2491" s="9"/>
    </row>
    <row r="2492">
      <c r="A2492" s="123"/>
      <c r="B2492" s="5"/>
      <c r="C2492" s="116"/>
      <c r="D2492" s="9"/>
      <c r="E2492" s="9"/>
      <c r="F2492" s="9"/>
      <c r="G2492" s="9"/>
      <c r="H2492" s="9"/>
      <c r="I2492" s="9"/>
      <c r="J2492" s="9"/>
      <c r="K2492" s="9"/>
      <c r="L2492" s="9"/>
      <c r="M2492" s="9"/>
      <c r="N2492" s="9"/>
      <c r="O2492" s="9"/>
      <c r="P2492" s="9"/>
      <c r="Q2492" s="9"/>
      <c r="R2492" s="9"/>
      <c r="S2492" s="9"/>
      <c r="T2492" s="9"/>
      <c r="U2492" s="9"/>
      <c r="V2492" s="9"/>
      <c r="W2492" s="9"/>
    </row>
    <row r="2493">
      <c r="A2493" s="123"/>
      <c r="B2493" s="5"/>
      <c r="C2493" s="116"/>
      <c r="D2493" s="9"/>
      <c r="E2493" s="9"/>
      <c r="F2493" s="9"/>
      <c r="G2493" s="9"/>
      <c r="H2493" s="9"/>
      <c r="I2493" s="9"/>
      <c r="J2493" s="9"/>
      <c r="K2493" s="9"/>
      <c r="L2493" s="9"/>
      <c r="M2493" s="9"/>
      <c r="N2493" s="9"/>
      <c r="O2493" s="9"/>
      <c r="P2493" s="9"/>
      <c r="Q2493" s="9"/>
      <c r="R2493" s="9"/>
      <c r="S2493" s="9"/>
      <c r="T2493" s="9"/>
      <c r="U2493" s="9"/>
      <c r="V2493" s="9"/>
      <c r="W2493" s="9"/>
    </row>
    <row r="2494">
      <c r="A2494" s="123"/>
      <c r="B2494" s="5"/>
      <c r="C2494" s="116"/>
      <c r="D2494" s="9"/>
      <c r="E2494" s="9"/>
      <c r="F2494" s="9"/>
      <c r="G2494" s="9"/>
      <c r="H2494" s="9"/>
      <c r="I2494" s="9"/>
      <c r="J2494" s="9"/>
      <c r="K2494" s="9"/>
      <c r="L2494" s="9"/>
      <c r="M2494" s="9"/>
      <c r="N2494" s="9"/>
      <c r="O2494" s="9"/>
      <c r="P2494" s="9"/>
      <c r="Q2494" s="9"/>
      <c r="R2494" s="9"/>
      <c r="S2494" s="9"/>
      <c r="T2494" s="9"/>
      <c r="U2494" s="9"/>
      <c r="V2494" s="9"/>
      <c r="W2494" s="9"/>
    </row>
    <row r="2495">
      <c r="A2495" s="123"/>
      <c r="B2495" s="5"/>
      <c r="C2495" s="116"/>
      <c r="D2495" s="9"/>
      <c r="E2495" s="9"/>
      <c r="F2495" s="9"/>
      <c r="G2495" s="9"/>
      <c r="H2495" s="9"/>
      <c r="I2495" s="9"/>
      <c r="J2495" s="9"/>
      <c r="K2495" s="9"/>
      <c r="L2495" s="9"/>
      <c r="M2495" s="9"/>
      <c r="N2495" s="9"/>
      <c r="O2495" s="9"/>
      <c r="P2495" s="9"/>
      <c r="Q2495" s="9"/>
      <c r="R2495" s="9"/>
      <c r="S2495" s="9"/>
      <c r="T2495" s="9"/>
      <c r="U2495" s="9"/>
      <c r="V2495" s="9"/>
      <c r="W2495" s="9"/>
    </row>
    <row r="2496">
      <c r="A2496" s="123"/>
      <c r="B2496" s="5"/>
      <c r="C2496" s="116"/>
      <c r="D2496" s="9"/>
      <c r="E2496" s="9"/>
      <c r="F2496" s="9"/>
      <c r="G2496" s="9"/>
      <c r="H2496" s="9"/>
      <c r="I2496" s="9"/>
      <c r="J2496" s="9"/>
      <c r="K2496" s="9"/>
      <c r="L2496" s="9"/>
      <c r="M2496" s="9"/>
      <c r="N2496" s="9"/>
      <c r="O2496" s="9"/>
      <c r="P2496" s="9"/>
      <c r="Q2496" s="9"/>
      <c r="R2496" s="9"/>
      <c r="S2496" s="9"/>
      <c r="T2496" s="9"/>
      <c r="U2496" s="9"/>
      <c r="V2496" s="9"/>
      <c r="W2496" s="9"/>
    </row>
    <row r="2497">
      <c r="A2497" s="123"/>
      <c r="B2497" s="5"/>
      <c r="C2497" s="116"/>
      <c r="D2497" s="9"/>
      <c r="E2497" s="9"/>
      <c r="F2497" s="9"/>
      <c r="G2497" s="9"/>
      <c r="H2497" s="9"/>
      <c r="I2497" s="9"/>
      <c r="J2497" s="9"/>
      <c r="K2497" s="9"/>
      <c r="L2497" s="9"/>
      <c r="M2497" s="9"/>
      <c r="N2497" s="9"/>
      <c r="O2497" s="9"/>
      <c r="P2497" s="9"/>
      <c r="Q2497" s="9"/>
      <c r="R2497" s="9"/>
      <c r="S2497" s="9"/>
      <c r="T2497" s="9"/>
      <c r="U2497" s="9"/>
      <c r="V2497" s="9"/>
      <c r="W2497" s="9"/>
    </row>
    <row r="2498">
      <c r="A2498" s="123"/>
      <c r="B2498" s="5"/>
      <c r="C2498" s="116"/>
      <c r="D2498" s="9"/>
      <c r="E2498" s="9"/>
      <c r="F2498" s="9"/>
      <c r="G2498" s="9"/>
      <c r="H2498" s="9"/>
      <c r="I2498" s="9"/>
      <c r="J2498" s="9"/>
      <c r="K2498" s="9"/>
      <c r="L2498" s="9"/>
      <c r="M2498" s="9"/>
      <c r="N2498" s="9"/>
      <c r="O2498" s="9"/>
      <c r="P2498" s="9"/>
      <c r="Q2498" s="9"/>
      <c r="R2498" s="9"/>
      <c r="S2498" s="9"/>
      <c r="T2498" s="9"/>
      <c r="U2498" s="9"/>
      <c r="V2498" s="9"/>
      <c r="W2498" s="9"/>
    </row>
    <row r="2499">
      <c r="A2499" s="123"/>
      <c r="B2499" s="5"/>
      <c r="C2499" s="116"/>
      <c r="D2499" s="9"/>
      <c r="E2499" s="9"/>
      <c r="F2499" s="9"/>
      <c r="G2499" s="9"/>
      <c r="H2499" s="9"/>
      <c r="I2499" s="9"/>
      <c r="J2499" s="9"/>
      <c r="K2499" s="9"/>
      <c r="L2499" s="9"/>
      <c r="M2499" s="9"/>
      <c r="N2499" s="9"/>
      <c r="O2499" s="9"/>
      <c r="P2499" s="9"/>
      <c r="Q2499" s="9"/>
      <c r="R2499" s="9"/>
      <c r="S2499" s="9"/>
      <c r="T2499" s="9"/>
      <c r="U2499" s="9"/>
      <c r="V2499" s="9"/>
      <c r="W2499" s="9"/>
    </row>
    <row r="2500">
      <c r="A2500" s="123"/>
      <c r="B2500" s="5"/>
      <c r="C2500" s="116"/>
      <c r="D2500" s="9"/>
      <c r="E2500" s="9"/>
      <c r="F2500" s="9"/>
      <c r="G2500" s="9"/>
      <c r="H2500" s="9"/>
      <c r="I2500" s="9"/>
      <c r="J2500" s="9"/>
      <c r="K2500" s="9"/>
      <c r="L2500" s="9"/>
      <c r="M2500" s="9"/>
      <c r="N2500" s="9"/>
      <c r="O2500" s="9"/>
      <c r="P2500" s="9"/>
      <c r="Q2500" s="9"/>
      <c r="R2500" s="9"/>
      <c r="S2500" s="9"/>
      <c r="T2500" s="9"/>
      <c r="U2500" s="9"/>
      <c r="V2500" s="9"/>
      <c r="W2500" s="9"/>
    </row>
    <row r="2501">
      <c r="A2501" s="123"/>
      <c r="B2501" s="5"/>
      <c r="C2501" s="116"/>
      <c r="D2501" s="9"/>
      <c r="E2501" s="9"/>
      <c r="F2501" s="9"/>
      <c r="G2501" s="9"/>
      <c r="H2501" s="9"/>
      <c r="I2501" s="9"/>
      <c r="J2501" s="9"/>
      <c r="K2501" s="9"/>
      <c r="L2501" s="9"/>
      <c r="M2501" s="9"/>
      <c r="N2501" s="9"/>
      <c r="O2501" s="9"/>
      <c r="P2501" s="9"/>
      <c r="Q2501" s="9"/>
      <c r="R2501" s="9"/>
      <c r="S2501" s="9"/>
      <c r="T2501" s="9"/>
      <c r="U2501" s="9"/>
      <c r="V2501" s="9"/>
      <c r="W2501" s="9"/>
    </row>
    <row r="2502">
      <c r="A2502" s="123"/>
      <c r="B2502" s="5"/>
      <c r="C2502" s="116"/>
      <c r="D2502" s="9"/>
      <c r="E2502" s="9"/>
      <c r="F2502" s="9"/>
      <c r="G2502" s="9"/>
      <c r="H2502" s="9"/>
      <c r="I2502" s="9"/>
      <c r="J2502" s="9"/>
      <c r="K2502" s="9"/>
      <c r="L2502" s="9"/>
      <c r="M2502" s="9"/>
      <c r="N2502" s="9"/>
      <c r="O2502" s="9"/>
      <c r="P2502" s="9"/>
      <c r="Q2502" s="9"/>
      <c r="R2502" s="9"/>
      <c r="S2502" s="9"/>
      <c r="T2502" s="9"/>
      <c r="U2502" s="9"/>
      <c r="V2502" s="9"/>
      <c r="W2502" s="9"/>
    </row>
    <row r="2503">
      <c r="A2503" s="123"/>
      <c r="B2503" s="5"/>
      <c r="C2503" s="116"/>
      <c r="D2503" s="9"/>
      <c r="E2503" s="9"/>
      <c r="F2503" s="9"/>
      <c r="G2503" s="9"/>
      <c r="H2503" s="9"/>
      <c r="I2503" s="9"/>
      <c r="J2503" s="9"/>
      <c r="K2503" s="9"/>
      <c r="L2503" s="9"/>
      <c r="M2503" s="9"/>
      <c r="N2503" s="9"/>
      <c r="O2503" s="9"/>
      <c r="P2503" s="9"/>
      <c r="Q2503" s="9"/>
      <c r="R2503" s="9"/>
      <c r="S2503" s="9"/>
      <c r="T2503" s="9"/>
      <c r="U2503" s="9"/>
      <c r="V2503" s="9"/>
      <c r="W2503" s="9"/>
    </row>
    <row r="2504">
      <c r="A2504" s="123"/>
      <c r="B2504" s="5"/>
      <c r="C2504" s="116"/>
      <c r="D2504" s="9"/>
      <c r="E2504" s="9"/>
      <c r="F2504" s="9"/>
      <c r="G2504" s="9"/>
      <c r="H2504" s="9"/>
      <c r="I2504" s="9"/>
      <c r="J2504" s="9"/>
      <c r="K2504" s="9"/>
      <c r="L2504" s="9"/>
      <c r="M2504" s="9"/>
      <c r="N2504" s="9"/>
      <c r="O2504" s="9"/>
      <c r="P2504" s="9"/>
      <c r="Q2504" s="9"/>
      <c r="R2504" s="9"/>
      <c r="S2504" s="9"/>
      <c r="T2504" s="9"/>
      <c r="U2504" s="9"/>
      <c r="V2504" s="9"/>
      <c r="W2504" s="9"/>
    </row>
    <row r="2505">
      <c r="A2505" s="123"/>
      <c r="B2505" s="5"/>
      <c r="C2505" s="116"/>
      <c r="D2505" s="9"/>
      <c r="E2505" s="9"/>
      <c r="F2505" s="9"/>
      <c r="G2505" s="9"/>
      <c r="H2505" s="9"/>
      <c r="I2505" s="9"/>
      <c r="J2505" s="9"/>
      <c r="K2505" s="9"/>
      <c r="L2505" s="9"/>
      <c r="M2505" s="9"/>
      <c r="N2505" s="9"/>
      <c r="O2505" s="9"/>
      <c r="P2505" s="9"/>
      <c r="Q2505" s="9"/>
      <c r="R2505" s="9"/>
      <c r="S2505" s="9"/>
      <c r="T2505" s="9"/>
      <c r="U2505" s="9"/>
      <c r="V2505" s="9"/>
      <c r="W2505" s="9"/>
    </row>
    <row r="2506">
      <c r="A2506" s="123"/>
      <c r="B2506" s="5"/>
      <c r="C2506" s="116"/>
      <c r="D2506" s="9"/>
      <c r="E2506" s="9"/>
      <c r="F2506" s="9"/>
      <c r="G2506" s="9"/>
      <c r="H2506" s="9"/>
      <c r="I2506" s="9"/>
      <c r="J2506" s="9"/>
      <c r="K2506" s="9"/>
      <c r="L2506" s="9"/>
      <c r="M2506" s="9"/>
      <c r="N2506" s="9"/>
      <c r="O2506" s="9"/>
      <c r="P2506" s="9"/>
      <c r="Q2506" s="9"/>
      <c r="R2506" s="9"/>
      <c r="S2506" s="9"/>
      <c r="T2506" s="9"/>
      <c r="U2506" s="9"/>
      <c r="V2506" s="9"/>
      <c r="W2506" s="9"/>
    </row>
    <row r="2507">
      <c r="A2507" s="123"/>
      <c r="B2507" s="5"/>
      <c r="C2507" s="116"/>
      <c r="D2507" s="9"/>
      <c r="E2507" s="9"/>
      <c r="F2507" s="9"/>
      <c r="G2507" s="9"/>
      <c r="H2507" s="9"/>
      <c r="I2507" s="9"/>
      <c r="J2507" s="9"/>
      <c r="K2507" s="9"/>
      <c r="L2507" s="9"/>
      <c r="M2507" s="9"/>
      <c r="N2507" s="9"/>
      <c r="O2507" s="9"/>
      <c r="P2507" s="9"/>
      <c r="Q2507" s="9"/>
      <c r="R2507" s="9"/>
      <c r="S2507" s="9"/>
      <c r="T2507" s="9"/>
      <c r="U2507" s="9"/>
      <c r="V2507" s="9"/>
      <c r="W2507" s="9"/>
    </row>
    <row r="2508">
      <c r="A2508" s="123"/>
      <c r="B2508" s="5"/>
      <c r="C2508" s="116"/>
      <c r="D2508" s="9"/>
      <c r="E2508" s="9"/>
      <c r="F2508" s="9"/>
      <c r="G2508" s="9"/>
      <c r="H2508" s="9"/>
      <c r="I2508" s="9"/>
      <c r="J2508" s="9"/>
      <c r="K2508" s="9"/>
      <c r="L2508" s="9"/>
      <c r="M2508" s="9"/>
      <c r="N2508" s="9"/>
      <c r="O2508" s="9"/>
      <c r="P2508" s="9"/>
      <c r="Q2508" s="9"/>
      <c r="R2508" s="9"/>
      <c r="S2508" s="9"/>
      <c r="T2508" s="9"/>
      <c r="U2508" s="9"/>
      <c r="V2508" s="9"/>
      <c r="W2508" s="9"/>
    </row>
    <row r="2509">
      <c r="A2509" s="123"/>
      <c r="B2509" s="5"/>
      <c r="C2509" s="116"/>
      <c r="D2509" s="9"/>
      <c r="E2509" s="9"/>
      <c r="F2509" s="9"/>
      <c r="G2509" s="9"/>
      <c r="H2509" s="9"/>
      <c r="I2509" s="9"/>
      <c r="J2509" s="9"/>
      <c r="K2509" s="9"/>
      <c r="L2509" s="9"/>
      <c r="M2509" s="9"/>
      <c r="N2509" s="9"/>
      <c r="O2509" s="9"/>
      <c r="P2509" s="9"/>
      <c r="Q2509" s="9"/>
      <c r="R2509" s="9"/>
      <c r="S2509" s="9"/>
      <c r="T2509" s="9"/>
      <c r="U2509" s="9"/>
      <c r="V2509" s="9"/>
      <c r="W2509" s="9"/>
    </row>
    <row r="2510">
      <c r="A2510" s="123"/>
      <c r="B2510" s="5"/>
      <c r="C2510" s="116"/>
      <c r="D2510" s="9"/>
      <c r="E2510" s="9"/>
      <c r="F2510" s="9"/>
      <c r="G2510" s="9"/>
      <c r="H2510" s="9"/>
      <c r="I2510" s="9"/>
      <c r="J2510" s="9"/>
      <c r="K2510" s="9"/>
      <c r="L2510" s="9"/>
      <c r="M2510" s="9"/>
      <c r="N2510" s="9"/>
      <c r="O2510" s="9"/>
      <c r="P2510" s="9"/>
      <c r="Q2510" s="9"/>
      <c r="R2510" s="9"/>
      <c r="S2510" s="9"/>
      <c r="T2510" s="9"/>
      <c r="U2510" s="9"/>
      <c r="V2510" s="9"/>
      <c r="W2510" s="9"/>
    </row>
    <row r="2511">
      <c r="A2511" s="123"/>
      <c r="B2511" s="5"/>
      <c r="C2511" s="116"/>
      <c r="D2511" s="9"/>
      <c r="E2511" s="9"/>
      <c r="F2511" s="9"/>
      <c r="G2511" s="9"/>
      <c r="H2511" s="9"/>
      <c r="I2511" s="9"/>
      <c r="J2511" s="9"/>
      <c r="K2511" s="9"/>
      <c r="L2511" s="9"/>
      <c r="M2511" s="9"/>
      <c r="N2511" s="9"/>
      <c r="O2511" s="9"/>
      <c r="P2511" s="9"/>
      <c r="Q2511" s="9"/>
      <c r="R2511" s="9"/>
      <c r="S2511" s="9"/>
      <c r="T2511" s="9"/>
      <c r="U2511" s="9"/>
      <c r="V2511" s="9"/>
      <c r="W2511" s="9"/>
    </row>
    <row r="2512">
      <c r="A2512" s="123"/>
      <c r="B2512" s="5"/>
      <c r="C2512" s="116"/>
      <c r="D2512" s="9"/>
      <c r="E2512" s="9"/>
      <c r="F2512" s="9"/>
      <c r="G2512" s="9"/>
      <c r="H2512" s="9"/>
      <c r="I2512" s="9"/>
      <c r="J2512" s="9"/>
      <c r="K2512" s="9"/>
      <c r="L2512" s="9"/>
      <c r="M2512" s="9"/>
      <c r="N2512" s="9"/>
      <c r="O2512" s="9"/>
      <c r="P2512" s="9"/>
      <c r="Q2512" s="9"/>
      <c r="R2512" s="9"/>
      <c r="S2512" s="9"/>
      <c r="T2512" s="9"/>
      <c r="U2512" s="9"/>
      <c r="V2512" s="9"/>
      <c r="W2512" s="9"/>
    </row>
    <row r="2513">
      <c r="A2513" s="123"/>
      <c r="B2513" s="5"/>
      <c r="C2513" s="116"/>
      <c r="D2513" s="9"/>
      <c r="E2513" s="9"/>
      <c r="F2513" s="9"/>
      <c r="G2513" s="9"/>
      <c r="H2513" s="9"/>
      <c r="I2513" s="9"/>
      <c r="J2513" s="9"/>
      <c r="K2513" s="9"/>
      <c r="L2513" s="9"/>
      <c r="M2513" s="9"/>
      <c r="N2513" s="9"/>
      <c r="O2513" s="9"/>
      <c r="P2513" s="9"/>
      <c r="Q2513" s="9"/>
      <c r="R2513" s="9"/>
      <c r="S2513" s="9"/>
      <c r="T2513" s="9"/>
      <c r="U2513" s="9"/>
      <c r="V2513" s="9"/>
      <c r="W2513" s="9"/>
    </row>
    <row r="2514">
      <c r="A2514" s="123"/>
      <c r="B2514" s="5"/>
      <c r="C2514" s="116"/>
      <c r="D2514" s="9"/>
      <c r="E2514" s="9"/>
      <c r="F2514" s="9"/>
      <c r="G2514" s="9"/>
      <c r="H2514" s="9"/>
      <c r="I2514" s="9"/>
      <c r="J2514" s="9"/>
      <c r="K2514" s="9"/>
      <c r="L2514" s="9"/>
      <c r="M2514" s="9"/>
      <c r="N2514" s="9"/>
      <c r="O2514" s="9"/>
      <c r="P2514" s="9"/>
      <c r="Q2514" s="9"/>
      <c r="R2514" s="9"/>
      <c r="S2514" s="9"/>
      <c r="T2514" s="9"/>
      <c r="U2514" s="9"/>
      <c r="V2514" s="9"/>
      <c r="W2514" s="9"/>
    </row>
    <row r="2515">
      <c r="A2515" s="123"/>
      <c r="B2515" s="5"/>
      <c r="C2515" s="116"/>
      <c r="D2515" s="9"/>
      <c r="E2515" s="9"/>
      <c r="F2515" s="9"/>
      <c r="G2515" s="9"/>
      <c r="H2515" s="9"/>
      <c r="I2515" s="9"/>
      <c r="J2515" s="9"/>
      <c r="K2515" s="9"/>
      <c r="L2515" s="9"/>
      <c r="M2515" s="9"/>
      <c r="N2515" s="9"/>
      <c r="O2515" s="9"/>
      <c r="P2515" s="9"/>
      <c r="Q2515" s="9"/>
      <c r="R2515" s="9"/>
      <c r="S2515" s="9"/>
      <c r="T2515" s="9"/>
      <c r="U2515" s="9"/>
      <c r="V2515" s="9"/>
      <c r="W2515" s="9"/>
    </row>
    <row r="2516">
      <c r="A2516" s="123"/>
      <c r="B2516" s="5"/>
      <c r="C2516" s="116"/>
      <c r="D2516" s="9"/>
      <c r="E2516" s="9"/>
      <c r="F2516" s="9"/>
      <c r="G2516" s="9"/>
      <c r="H2516" s="9"/>
      <c r="I2516" s="9"/>
      <c r="J2516" s="9"/>
      <c r="K2516" s="9"/>
      <c r="L2516" s="9"/>
      <c r="M2516" s="9"/>
      <c r="N2516" s="9"/>
      <c r="O2516" s="9"/>
      <c r="P2516" s="9"/>
      <c r="Q2516" s="9"/>
      <c r="R2516" s="9"/>
      <c r="S2516" s="9"/>
      <c r="T2516" s="9"/>
      <c r="U2516" s="9"/>
      <c r="V2516" s="9"/>
      <c r="W2516" s="9"/>
    </row>
    <row r="2517">
      <c r="A2517" s="123"/>
      <c r="B2517" s="5"/>
      <c r="C2517" s="116"/>
      <c r="D2517" s="9"/>
      <c r="E2517" s="9"/>
      <c r="F2517" s="9"/>
      <c r="G2517" s="9"/>
      <c r="H2517" s="9"/>
      <c r="I2517" s="9"/>
      <c r="J2517" s="9"/>
      <c r="K2517" s="9"/>
      <c r="L2517" s="9"/>
      <c r="M2517" s="9"/>
      <c r="N2517" s="9"/>
      <c r="O2517" s="9"/>
      <c r="P2517" s="9"/>
      <c r="Q2517" s="9"/>
      <c r="R2517" s="9"/>
      <c r="S2517" s="9"/>
      <c r="T2517" s="9"/>
      <c r="U2517" s="9"/>
      <c r="V2517" s="9"/>
      <c r="W2517" s="9"/>
    </row>
    <row r="2518">
      <c r="A2518" s="123"/>
      <c r="B2518" s="5"/>
      <c r="C2518" s="116"/>
      <c r="D2518" s="9"/>
      <c r="E2518" s="9"/>
      <c r="F2518" s="9"/>
      <c r="G2518" s="9"/>
      <c r="H2518" s="9"/>
      <c r="I2518" s="9"/>
      <c r="J2518" s="9"/>
      <c r="K2518" s="9"/>
      <c r="L2518" s="9"/>
      <c r="M2518" s="9"/>
      <c r="N2518" s="9"/>
      <c r="O2518" s="9"/>
      <c r="P2518" s="9"/>
      <c r="Q2518" s="9"/>
      <c r="R2518" s="9"/>
      <c r="S2518" s="9"/>
      <c r="T2518" s="9"/>
      <c r="U2518" s="9"/>
      <c r="V2518" s="9"/>
      <c r="W2518" s="9"/>
    </row>
    <row r="2519">
      <c r="A2519" s="123"/>
      <c r="B2519" s="5"/>
      <c r="C2519" s="116"/>
      <c r="D2519" s="9"/>
      <c r="E2519" s="9"/>
      <c r="F2519" s="9"/>
      <c r="G2519" s="9"/>
      <c r="H2519" s="9"/>
      <c r="I2519" s="9"/>
      <c r="J2519" s="9"/>
      <c r="K2519" s="9"/>
      <c r="L2519" s="9"/>
      <c r="M2519" s="9"/>
      <c r="N2519" s="9"/>
      <c r="O2519" s="9"/>
      <c r="P2519" s="9"/>
      <c r="Q2519" s="9"/>
      <c r="R2519" s="9"/>
      <c r="S2519" s="9"/>
      <c r="T2519" s="9"/>
      <c r="U2519" s="9"/>
      <c r="V2519" s="9"/>
      <c r="W2519" s="9"/>
    </row>
    <row r="2520">
      <c r="A2520" s="123"/>
      <c r="B2520" s="5"/>
      <c r="C2520" s="116"/>
      <c r="D2520" s="9"/>
      <c r="E2520" s="9"/>
      <c r="F2520" s="9"/>
      <c r="G2520" s="9"/>
      <c r="H2520" s="9"/>
      <c r="I2520" s="9"/>
      <c r="J2520" s="9"/>
      <c r="K2520" s="9"/>
      <c r="L2520" s="9"/>
      <c r="M2520" s="9"/>
      <c r="N2520" s="9"/>
      <c r="O2520" s="9"/>
      <c r="P2520" s="9"/>
      <c r="Q2520" s="9"/>
      <c r="R2520" s="9"/>
      <c r="S2520" s="9"/>
      <c r="T2520" s="9"/>
      <c r="U2520" s="9"/>
      <c r="V2520" s="9"/>
      <c r="W2520" s="9"/>
    </row>
    <row r="2521">
      <c r="A2521" s="123"/>
      <c r="B2521" s="5"/>
      <c r="C2521" s="116"/>
      <c r="D2521" s="9"/>
      <c r="E2521" s="9"/>
      <c r="F2521" s="9"/>
      <c r="G2521" s="9"/>
      <c r="H2521" s="9"/>
      <c r="I2521" s="9"/>
      <c r="J2521" s="9"/>
      <c r="K2521" s="9"/>
      <c r="L2521" s="9"/>
      <c r="M2521" s="9"/>
      <c r="N2521" s="9"/>
      <c r="O2521" s="9"/>
      <c r="P2521" s="9"/>
      <c r="Q2521" s="9"/>
      <c r="R2521" s="9"/>
      <c r="S2521" s="9"/>
      <c r="T2521" s="9"/>
      <c r="U2521" s="9"/>
      <c r="V2521" s="9"/>
      <c r="W2521" s="9"/>
    </row>
    <row r="2522">
      <c r="A2522" s="123"/>
      <c r="B2522" s="5"/>
      <c r="C2522" s="116"/>
      <c r="D2522" s="9"/>
      <c r="E2522" s="9"/>
      <c r="F2522" s="9"/>
      <c r="G2522" s="9"/>
      <c r="H2522" s="9"/>
      <c r="I2522" s="9"/>
      <c r="J2522" s="9"/>
      <c r="K2522" s="9"/>
      <c r="L2522" s="9"/>
      <c r="M2522" s="9"/>
      <c r="N2522" s="9"/>
      <c r="O2522" s="9"/>
      <c r="P2522" s="9"/>
      <c r="Q2522" s="9"/>
      <c r="R2522" s="9"/>
      <c r="S2522" s="9"/>
      <c r="T2522" s="9"/>
      <c r="U2522" s="9"/>
      <c r="V2522" s="9"/>
      <c r="W2522" s="9"/>
    </row>
    <row r="2523">
      <c r="A2523" s="123"/>
      <c r="B2523" s="5"/>
      <c r="C2523" s="116"/>
      <c r="D2523" s="9"/>
      <c r="E2523" s="9"/>
      <c r="F2523" s="9"/>
      <c r="G2523" s="9"/>
      <c r="H2523" s="9"/>
      <c r="I2523" s="9"/>
      <c r="J2523" s="9"/>
      <c r="K2523" s="9"/>
      <c r="L2523" s="9"/>
      <c r="M2523" s="9"/>
      <c r="N2523" s="9"/>
      <c r="O2523" s="9"/>
      <c r="P2523" s="9"/>
      <c r="Q2523" s="9"/>
      <c r="R2523" s="9"/>
      <c r="S2523" s="9"/>
      <c r="T2523" s="9"/>
      <c r="U2523" s="9"/>
      <c r="V2523" s="9"/>
      <c r="W2523" s="9"/>
    </row>
    <row r="2524">
      <c r="A2524" s="123"/>
      <c r="B2524" s="5"/>
      <c r="C2524" s="116"/>
      <c r="D2524" s="9"/>
      <c r="E2524" s="9"/>
      <c r="F2524" s="9"/>
      <c r="G2524" s="9"/>
      <c r="H2524" s="9"/>
      <c r="I2524" s="9"/>
      <c r="J2524" s="9"/>
      <c r="K2524" s="9"/>
      <c r="L2524" s="9"/>
      <c r="M2524" s="9"/>
      <c r="N2524" s="9"/>
      <c r="O2524" s="9"/>
      <c r="P2524" s="9"/>
      <c r="Q2524" s="9"/>
      <c r="R2524" s="9"/>
      <c r="S2524" s="9"/>
      <c r="T2524" s="9"/>
      <c r="U2524" s="9"/>
      <c r="V2524" s="9"/>
      <c r="W2524" s="9"/>
    </row>
    <row r="2525">
      <c r="A2525" s="123"/>
      <c r="B2525" s="5"/>
      <c r="C2525" s="116"/>
      <c r="D2525" s="9"/>
      <c r="E2525" s="9"/>
      <c r="F2525" s="9"/>
      <c r="G2525" s="9"/>
      <c r="H2525" s="9"/>
      <c r="I2525" s="9"/>
      <c r="J2525" s="9"/>
      <c r="K2525" s="9"/>
      <c r="L2525" s="9"/>
      <c r="M2525" s="9"/>
      <c r="N2525" s="9"/>
      <c r="O2525" s="9"/>
      <c r="P2525" s="9"/>
      <c r="Q2525" s="9"/>
      <c r="R2525" s="9"/>
      <c r="S2525" s="9"/>
      <c r="T2525" s="9"/>
      <c r="U2525" s="9"/>
      <c r="V2525" s="9"/>
      <c r="W2525" s="9"/>
    </row>
    <row r="2526">
      <c r="A2526" s="123"/>
      <c r="B2526" s="5"/>
      <c r="C2526" s="116"/>
      <c r="D2526" s="9"/>
      <c r="E2526" s="9"/>
      <c r="F2526" s="9"/>
      <c r="G2526" s="9"/>
      <c r="H2526" s="9"/>
      <c r="I2526" s="9"/>
      <c r="J2526" s="9"/>
      <c r="K2526" s="9"/>
      <c r="L2526" s="9"/>
      <c r="M2526" s="9"/>
      <c r="N2526" s="9"/>
      <c r="O2526" s="9"/>
      <c r="P2526" s="9"/>
      <c r="Q2526" s="9"/>
      <c r="R2526" s="9"/>
      <c r="S2526" s="9"/>
      <c r="T2526" s="9"/>
      <c r="U2526" s="9"/>
      <c r="V2526" s="9"/>
      <c r="W2526" s="9"/>
    </row>
    <row r="2527">
      <c r="A2527" s="123"/>
      <c r="B2527" s="5"/>
      <c r="C2527" s="116"/>
      <c r="D2527" s="9"/>
      <c r="E2527" s="9"/>
      <c r="F2527" s="9"/>
      <c r="G2527" s="9"/>
      <c r="H2527" s="9"/>
      <c r="I2527" s="9"/>
      <c r="J2527" s="9"/>
      <c r="K2527" s="9"/>
      <c r="L2527" s="9"/>
      <c r="M2527" s="9"/>
      <c r="N2527" s="9"/>
      <c r="O2527" s="9"/>
      <c r="P2527" s="9"/>
      <c r="Q2527" s="9"/>
      <c r="R2527" s="9"/>
      <c r="S2527" s="9"/>
      <c r="T2527" s="9"/>
      <c r="U2527" s="9"/>
      <c r="V2527" s="9"/>
      <c r="W2527" s="9"/>
    </row>
    <row r="2528">
      <c r="A2528" s="123"/>
      <c r="B2528" s="5"/>
      <c r="C2528" s="116"/>
      <c r="D2528" s="9"/>
      <c r="E2528" s="9"/>
      <c r="F2528" s="9"/>
      <c r="G2528" s="9"/>
      <c r="H2528" s="9"/>
      <c r="I2528" s="9"/>
      <c r="J2528" s="9"/>
      <c r="K2528" s="9"/>
      <c r="L2528" s="9"/>
      <c r="M2528" s="9"/>
      <c r="N2528" s="9"/>
      <c r="O2528" s="9"/>
      <c r="P2528" s="9"/>
      <c r="Q2528" s="9"/>
      <c r="R2528" s="9"/>
      <c r="S2528" s="9"/>
      <c r="T2528" s="9"/>
      <c r="U2528" s="9"/>
      <c r="V2528" s="9"/>
      <c r="W2528" s="9"/>
    </row>
    <row r="2529">
      <c r="A2529" s="123"/>
      <c r="B2529" s="5"/>
      <c r="C2529" s="116"/>
      <c r="D2529" s="9"/>
      <c r="E2529" s="9"/>
      <c r="F2529" s="9"/>
      <c r="G2529" s="9"/>
      <c r="H2529" s="9"/>
      <c r="I2529" s="9"/>
      <c r="J2529" s="9"/>
      <c r="K2529" s="9"/>
      <c r="L2529" s="9"/>
      <c r="M2529" s="9"/>
      <c r="N2529" s="9"/>
      <c r="O2529" s="9"/>
      <c r="P2529" s="9"/>
      <c r="Q2529" s="9"/>
      <c r="R2529" s="9"/>
      <c r="S2529" s="9"/>
      <c r="T2529" s="9"/>
      <c r="U2529" s="9"/>
      <c r="V2529" s="9"/>
      <c r="W2529" s="9"/>
    </row>
    <row r="2530">
      <c r="A2530" s="123"/>
      <c r="B2530" s="5"/>
      <c r="C2530" s="116"/>
      <c r="D2530" s="9"/>
      <c r="E2530" s="9"/>
      <c r="F2530" s="9"/>
      <c r="G2530" s="9"/>
      <c r="H2530" s="9"/>
      <c r="I2530" s="9"/>
      <c r="J2530" s="9"/>
      <c r="K2530" s="9"/>
      <c r="L2530" s="9"/>
      <c r="M2530" s="9"/>
      <c r="N2530" s="9"/>
      <c r="O2530" s="9"/>
      <c r="P2530" s="9"/>
      <c r="Q2530" s="9"/>
      <c r="R2530" s="9"/>
      <c r="S2530" s="9"/>
      <c r="T2530" s="9"/>
      <c r="U2530" s="9"/>
      <c r="V2530" s="9"/>
      <c r="W2530" s="9"/>
    </row>
    <row r="2531">
      <c r="A2531" s="123"/>
      <c r="B2531" s="5"/>
      <c r="C2531" s="116"/>
      <c r="D2531" s="9"/>
      <c r="E2531" s="9"/>
      <c r="F2531" s="9"/>
      <c r="G2531" s="9"/>
      <c r="H2531" s="9"/>
      <c r="I2531" s="9"/>
      <c r="J2531" s="9"/>
      <c r="K2531" s="9"/>
      <c r="L2531" s="9"/>
      <c r="M2531" s="9"/>
      <c r="N2531" s="9"/>
      <c r="O2531" s="9"/>
      <c r="P2531" s="9"/>
      <c r="Q2531" s="9"/>
      <c r="R2531" s="9"/>
      <c r="S2531" s="9"/>
      <c r="T2531" s="9"/>
      <c r="U2531" s="9"/>
      <c r="V2531" s="9"/>
      <c r="W2531" s="9"/>
    </row>
    <row r="2532">
      <c r="A2532" s="123"/>
      <c r="B2532" s="5"/>
      <c r="C2532" s="116"/>
      <c r="D2532" s="9"/>
      <c r="E2532" s="9"/>
      <c r="F2532" s="9"/>
      <c r="G2532" s="9"/>
      <c r="H2532" s="9"/>
      <c r="I2532" s="9"/>
      <c r="J2532" s="9"/>
      <c r="K2532" s="9"/>
      <c r="L2532" s="9"/>
      <c r="M2532" s="9"/>
      <c r="N2532" s="9"/>
      <c r="O2532" s="9"/>
      <c r="P2532" s="9"/>
      <c r="Q2532" s="9"/>
      <c r="R2532" s="9"/>
      <c r="S2532" s="9"/>
      <c r="T2532" s="9"/>
      <c r="U2532" s="9"/>
      <c r="V2532" s="9"/>
      <c r="W2532" s="9"/>
    </row>
    <row r="2533">
      <c r="A2533" s="123"/>
      <c r="B2533" s="5"/>
      <c r="C2533" s="116"/>
      <c r="D2533" s="9"/>
      <c r="E2533" s="9"/>
      <c r="F2533" s="9"/>
      <c r="G2533" s="9"/>
      <c r="H2533" s="9"/>
      <c r="I2533" s="9"/>
      <c r="J2533" s="9"/>
      <c r="K2533" s="9"/>
      <c r="L2533" s="9"/>
      <c r="M2533" s="9"/>
      <c r="N2533" s="9"/>
      <c r="O2533" s="9"/>
      <c r="P2533" s="9"/>
      <c r="Q2533" s="9"/>
      <c r="R2533" s="9"/>
      <c r="S2533" s="9"/>
      <c r="T2533" s="9"/>
      <c r="U2533" s="9"/>
      <c r="V2533" s="9"/>
      <c r="W2533" s="9"/>
    </row>
    <row r="2534">
      <c r="A2534" s="123"/>
      <c r="B2534" s="5"/>
      <c r="C2534" s="116"/>
      <c r="D2534" s="9"/>
      <c r="E2534" s="9"/>
      <c r="F2534" s="9"/>
      <c r="G2534" s="9"/>
      <c r="H2534" s="9"/>
      <c r="I2534" s="9"/>
      <c r="J2534" s="9"/>
      <c r="K2534" s="9"/>
      <c r="L2534" s="9"/>
      <c r="M2534" s="9"/>
      <c r="N2534" s="9"/>
      <c r="O2534" s="9"/>
      <c r="P2534" s="9"/>
      <c r="Q2534" s="9"/>
      <c r="R2534" s="9"/>
      <c r="S2534" s="9"/>
      <c r="T2534" s="9"/>
      <c r="U2534" s="9"/>
      <c r="V2534" s="9"/>
      <c r="W2534" s="9"/>
    </row>
    <row r="2535">
      <c r="A2535" s="123"/>
      <c r="B2535" s="5"/>
      <c r="C2535" s="116"/>
      <c r="D2535" s="9"/>
      <c r="E2535" s="9"/>
      <c r="F2535" s="9"/>
      <c r="G2535" s="9"/>
      <c r="H2535" s="9"/>
      <c r="I2535" s="9"/>
      <c r="J2535" s="9"/>
      <c r="K2535" s="9"/>
      <c r="L2535" s="9"/>
      <c r="M2535" s="9"/>
      <c r="N2535" s="9"/>
      <c r="O2535" s="9"/>
      <c r="P2535" s="9"/>
      <c r="Q2535" s="9"/>
      <c r="R2535" s="9"/>
      <c r="S2535" s="9"/>
      <c r="T2535" s="9"/>
      <c r="U2535" s="9"/>
      <c r="V2535" s="9"/>
      <c r="W2535" s="9"/>
    </row>
    <row r="2536">
      <c r="A2536" s="123"/>
      <c r="B2536" s="5"/>
      <c r="C2536" s="116"/>
      <c r="D2536" s="9"/>
      <c r="E2536" s="9"/>
      <c r="F2536" s="9"/>
      <c r="G2536" s="9"/>
      <c r="H2536" s="9"/>
      <c r="I2536" s="9"/>
      <c r="J2536" s="9"/>
      <c r="K2536" s="9"/>
      <c r="L2536" s="9"/>
      <c r="M2536" s="9"/>
      <c r="N2536" s="9"/>
      <c r="O2536" s="9"/>
      <c r="P2536" s="9"/>
      <c r="Q2536" s="9"/>
      <c r="R2536" s="9"/>
      <c r="S2536" s="9"/>
      <c r="T2536" s="9"/>
      <c r="U2536" s="9"/>
      <c r="V2536" s="9"/>
      <c r="W2536" s="9"/>
    </row>
    <row r="2537">
      <c r="A2537" s="123"/>
      <c r="B2537" s="5"/>
      <c r="C2537" s="116"/>
      <c r="D2537" s="9"/>
      <c r="E2537" s="9"/>
      <c r="F2537" s="9"/>
      <c r="G2537" s="9"/>
      <c r="H2537" s="9"/>
      <c r="I2537" s="9"/>
      <c r="J2537" s="9"/>
      <c r="K2537" s="9"/>
      <c r="L2537" s="9"/>
      <c r="M2537" s="9"/>
      <c r="N2537" s="9"/>
      <c r="O2537" s="9"/>
      <c r="P2537" s="9"/>
      <c r="Q2537" s="9"/>
      <c r="R2537" s="9"/>
      <c r="S2537" s="9"/>
      <c r="T2537" s="9"/>
      <c r="U2537" s="9"/>
      <c r="V2537" s="9"/>
      <c r="W2537" s="9"/>
    </row>
    <row r="2538">
      <c r="A2538" s="123"/>
      <c r="B2538" s="5"/>
      <c r="C2538" s="116"/>
      <c r="D2538" s="9"/>
      <c r="E2538" s="9"/>
      <c r="F2538" s="9"/>
      <c r="G2538" s="9"/>
      <c r="H2538" s="9"/>
      <c r="I2538" s="9"/>
      <c r="J2538" s="9"/>
      <c r="K2538" s="9"/>
      <c r="L2538" s="9"/>
      <c r="M2538" s="9"/>
      <c r="N2538" s="9"/>
      <c r="O2538" s="9"/>
      <c r="P2538" s="9"/>
      <c r="Q2538" s="9"/>
      <c r="R2538" s="9"/>
      <c r="S2538" s="9"/>
      <c r="T2538" s="9"/>
      <c r="U2538" s="9"/>
      <c r="V2538" s="9"/>
      <c r="W2538" s="9"/>
    </row>
    <row r="2539">
      <c r="A2539" s="123"/>
      <c r="B2539" s="5"/>
      <c r="C2539" s="116"/>
      <c r="D2539" s="9"/>
      <c r="E2539" s="9"/>
      <c r="F2539" s="9"/>
      <c r="G2539" s="9"/>
      <c r="H2539" s="9"/>
      <c r="I2539" s="9"/>
      <c r="J2539" s="9"/>
      <c r="K2539" s="9"/>
      <c r="L2539" s="9"/>
      <c r="M2539" s="9"/>
      <c r="N2539" s="9"/>
      <c r="O2539" s="9"/>
      <c r="P2539" s="9"/>
      <c r="Q2539" s="9"/>
      <c r="R2539" s="9"/>
      <c r="S2539" s="9"/>
      <c r="T2539" s="9"/>
      <c r="U2539" s="9"/>
      <c r="V2539" s="9"/>
      <c r="W2539" s="9"/>
    </row>
    <row r="2540">
      <c r="A2540" s="123"/>
      <c r="B2540" s="5"/>
      <c r="C2540" s="116"/>
      <c r="D2540" s="9"/>
      <c r="E2540" s="9"/>
      <c r="F2540" s="9"/>
      <c r="G2540" s="9"/>
      <c r="H2540" s="9"/>
      <c r="I2540" s="9"/>
      <c r="J2540" s="9"/>
      <c r="K2540" s="9"/>
      <c r="L2540" s="9"/>
      <c r="M2540" s="9"/>
      <c r="N2540" s="9"/>
      <c r="O2540" s="9"/>
      <c r="P2540" s="9"/>
      <c r="Q2540" s="9"/>
      <c r="R2540" s="9"/>
      <c r="S2540" s="9"/>
      <c r="T2540" s="9"/>
      <c r="U2540" s="9"/>
      <c r="V2540" s="9"/>
      <c r="W2540" s="9"/>
    </row>
    <row r="2541">
      <c r="A2541" s="123"/>
      <c r="B2541" s="5"/>
      <c r="C2541" s="116"/>
      <c r="D2541" s="9"/>
      <c r="E2541" s="9"/>
      <c r="F2541" s="9"/>
      <c r="G2541" s="9"/>
      <c r="H2541" s="9"/>
      <c r="I2541" s="9"/>
      <c r="J2541" s="9"/>
      <c r="K2541" s="9"/>
      <c r="L2541" s="9"/>
      <c r="M2541" s="9"/>
      <c r="N2541" s="9"/>
      <c r="O2541" s="9"/>
      <c r="P2541" s="9"/>
      <c r="Q2541" s="9"/>
      <c r="R2541" s="9"/>
      <c r="S2541" s="9"/>
      <c r="T2541" s="9"/>
      <c r="U2541" s="9"/>
      <c r="V2541" s="9"/>
      <c r="W2541" s="9"/>
    </row>
    <row r="2542">
      <c r="A2542" s="123"/>
      <c r="B2542" s="5"/>
      <c r="C2542" s="116"/>
      <c r="D2542" s="9"/>
      <c r="E2542" s="9"/>
      <c r="F2542" s="9"/>
      <c r="G2542" s="9"/>
      <c r="H2542" s="9"/>
      <c r="I2542" s="9"/>
      <c r="J2542" s="9"/>
      <c r="K2542" s="9"/>
      <c r="L2542" s="9"/>
      <c r="M2542" s="9"/>
      <c r="N2542" s="9"/>
      <c r="O2542" s="9"/>
      <c r="P2542" s="9"/>
      <c r="Q2542" s="9"/>
      <c r="R2542" s="9"/>
      <c r="S2542" s="9"/>
      <c r="T2542" s="9"/>
      <c r="U2542" s="9"/>
      <c r="V2542" s="9"/>
      <c r="W2542" s="9"/>
    </row>
    <row r="2543">
      <c r="A2543" s="123"/>
      <c r="B2543" s="5"/>
      <c r="C2543" s="116"/>
      <c r="D2543" s="9"/>
      <c r="E2543" s="9"/>
      <c r="F2543" s="9"/>
      <c r="G2543" s="9"/>
      <c r="H2543" s="9"/>
      <c r="I2543" s="9"/>
      <c r="J2543" s="9"/>
      <c r="K2543" s="9"/>
      <c r="L2543" s="9"/>
      <c r="M2543" s="9"/>
      <c r="N2543" s="9"/>
      <c r="O2543" s="9"/>
      <c r="P2543" s="9"/>
      <c r="Q2543" s="9"/>
      <c r="R2543" s="9"/>
      <c r="S2543" s="9"/>
      <c r="T2543" s="9"/>
      <c r="U2543" s="9"/>
      <c r="V2543" s="9"/>
      <c r="W2543" s="9"/>
    </row>
    <row r="2544">
      <c r="A2544" s="123"/>
      <c r="B2544" s="5"/>
      <c r="C2544" s="116"/>
      <c r="D2544" s="9"/>
      <c r="E2544" s="9"/>
      <c r="F2544" s="9"/>
      <c r="G2544" s="9"/>
      <c r="H2544" s="9"/>
      <c r="I2544" s="9"/>
      <c r="J2544" s="9"/>
      <c r="K2544" s="9"/>
      <c r="L2544" s="9"/>
      <c r="M2544" s="9"/>
      <c r="N2544" s="9"/>
      <c r="O2544" s="9"/>
      <c r="P2544" s="9"/>
      <c r="Q2544" s="9"/>
      <c r="R2544" s="9"/>
      <c r="S2544" s="9"/>
      <c r="T2544" s="9"/>
      <c r="U2544" s="9"/>
      <c r="V2544" s="9"/>
      <c r="W2544" s="9"/>
    </row>
    <row r="2545">
      <c r="A2545" s="123"/>
      <c r="B2545" s="5"/>
      <c r="C2545" s="116"/>
      <c r="D2545" s="9"/>
      <c r="E2545" s="9"/>
      <c r="F2545" s="9"/>
      <c r="G2545" s="9"/>
      <c r="H2545" s="9"/>
      <c r="I2545" s="9"/>
      <c r="J2545" s="9"/>
      <c r="K2545" s="9"/>
      <c r="L2545" s="9"/>
      <c r="M2545" s="9"/>
      <c r="N2545" s="9"/>
      <c r="O2545" s="9"/>
      <c r="P2545" s="9"/>
      <c r="Q2545" s="9"/>
      <c r="R2545" s="9"/>
      <c r="S2545" s="9"/>
      <c r="T2545" s="9"/>
      <c r="U2545" s="9"/>
      <c r="V2545" s="9"/>
      <c r="W2545" s="9"/>
    </row>
    <row r="2546">
      <c r="A2546" s="123"/>
      <c r="B2546" s="5"/>
      <c r="C2546" s="116"/>
      <c r="D2546" s="9"/>
      <c r="E2546" s="9"/>
      <c r="F2546" s="9"/>
      <c r="G2546" s="9"/>
      <c r="H2546" s="9"/>
      <c r="I2546" s="9"/>
      <c r="J2546" s="9"/>
      <c r="K2546" s="9"/>
      <c r="L2546" s="9"/>
      <c r="M2546" s="9"/>
      <c r="N2546" s="9"/>
      <c r="O2546" s="9"/>
      <c r="P2546" s="9"/>
      <c r="Q2546" s="9"/>
      <c r="R2546" s="9"/>
      <c r="S2546" s="9"/>
      <c r="T2546" s="9"/>
      <c r="U2546" s="9"/>
      <c r="V2546" s="9"/>
      <c r="W2546" s="9"/>
    </row>
    <row r="2547">
      <c r="A2547" s="123"/>
      <c r="B2547" s="5"/>
      <c r="C2547" s="116"/>
      <c r="D2547" s="9"/>
      <c r="E2547" s="9"/>
      <c r="F2547" s="9"/>
      <c r="G2547" s="9"/>
      <c r="H2547" s="9"/>
      <c r="I2547" s="9"/>
      <c r="J2547" s="9"/>
      <c r="K2547" s="9"/>
      <c r="L2547" s="9"/>
      <c r="M2547" s="9"/>
      <c r="N2547" s="9"/>
      <c r="O2547" s="9"/>
      <c r="P2547" s="9"/>
      <c r="Q2547" s="9"/>
      <c r="R2547" s="9"/>
      <c r="S2547" s="9"/>
      <c r="T2547" s="9"/>
      <c r="U2547" s="9"/>
      <c r="V2547" s="9"/>
      <c r="W2547" s="9"/>
    </row>
    <row r="2548">
      <c r="A2548" s="123"/>
      <c r="B2548" s="5"/>
      <c r="C2548" s="116"/>
      <c r="D2548" s="9"/>
      <c r="E2548" s="9"/>
      <c r="F2548" s="9"/>
      <c r="G2548" s="9"/>
      <c r="H2548" s="9"/>
      <c r="I2548" s="9"/>
      <c r="J2548" s="9"/>
      <c r="K2548" s="9"/>
      <c r="L2548" s="9"/>
      <c r="M2548" s="9"/>
      <c r="N2548" s="9"/>
      <c r="O2548" s="9"/>
      <c r="P2548" s="9"/>
      <c r="Q2548" s="9"/>
      <c r="R2548" s="9"/>
      <c r="S2548" s="9"/>
      <c r="T2548" s="9"/>
      <c r="U2548" s="9"/>
      <c r="V2548" s="9"/>
      <c r="W2548" s="9"/>
    </row>
    <row r="2549">
      <c r="A2549" s="123"/>
      <c r="B2549" s="5"/>
      <c r="C2549" s="116"/>
      <c r="D2549" s="9"/>
      <c r="E2549" s="9"/>
      <c r="F2549" s="9"/>
      <c r="G2549" s="9"/>
      <c r="H2549" s="9"/>
      <c r="I2549" s="9"/>
      <c r="J2549" s="9"/>
      <c r="K2549" s="9"/>
      <c r="L2549" s="9"/>
      <c r="M2549" s="9"/>
      <c r="N2549" s="9"/>
      <c r="O2549" s="9"/>
      <c r="P2549" s="9"/>
      <c r="Q2549" s="9"/>
      <c r="R2549" s="9"/>
      <c r="S2549" s="9"/>
      <c r="T2549" s="9"/>
      <c r="U2549" s="9"/>
      <c r="V2549" s="9"/>
      <c r="W2549" s="9"/>
    </row>
    <row r="2550">
      <c r="A2550" s="123"/>
      <c r="B2550" s="5"/>
      <c r="C2550" s="116"/>
      <c r="D2550" s="9"/>
      <c r="E2550" s="9"/>
      <c r="F2550" s="9"/>
      <c r="G2550" s="9"/>
      <c r="H2550" s="9"/>
      <c r="I2550" s="9"/>
      <c r="J2550" s="9"/>
      <c r="K2550" s="9"/>
      <c r="L2550" s="9"/>
      <c r="M2550" s="9"/>
      <c r="N2550" s="9"/>
      <c r="O2550" s="9"/>
      <c r="P2550" s="9"/>
      <c r="Q2550" s="9"/>
      <c r="R2550" s="9"/>
      <c r="S2550" s="9"/>
      <c r="T2550" s="9"/>
      <c r="U2550" s="9"/>
      <c r="V2550" s="9"/>
      <c r="W2550" s="9"/>
    </row>
    <row r="2551">
      <c r="A2551" s="123"/>
      <c r="B2551" s="5"/>
      <c r="C2551" s="116"/>
      <c r="D2551" s="9"/>
      <c r="E2551" s="9"/>
      <c r="F2551" s="9"/>
      <c r="G2551" s="9"/>
      <c r="H2551" s="9"/>
      <c r="I2551" s="9"/>
      <c r="J2551" s="9"/>
      <c r="K2551" s="9"/>
      <c r="L2551" s="9"/>
      <c r="M2551" s="9"/>
      <c r="N2551" s="9"/>
      <c r="O2551" s="9"/>
      <c r="P2551" s="9"/>
      <c r="Q2551" s="9"/>
      <c r="R2551" s="9"/>
      <c r="S2551" s="9"/>
      <c r="T2551" s="9"/>
      <c r="U2551" s="9"/>
      <c r="V2551" s="9"/>
      <c r="W2551" s="9"/>
    </row>
    <row r="2552">
      <c r="A2552" s="123"/>
      <c r="B2552" s="5"/>
      <c r="C2552" s="116"/>
      <c r="D2552" s="9"/>
      <c r="E2552" s="9"/>
      <c r="F2552" s="9"/>
      <c r="G2552" s="9"/>
      <c r="H2552" s="9"/>
      <c r="I2552" s="9"/>
      <c r="J2552" s="9"/>
      <c r="K2552" s="9"/>
      <c r="L2552" s="9"/>
      <c r="M2552" s="9"/>
      <c r="N2552" s="9"/>
      <c r="O2552" s="9"/>
      <c r="P2552" s="9"/>
      <c r="Q2552" s="9"/>
      <c r="R2552" s="9"/>
      <c r="S2552" s="9"/>
      <c r="T2552" s="9"/>
      <c r="U2552" s="9"/>
      <c r="V2552" s="9"/>
      <c r="W2552" s="9"/>
    </row>
    <row r="2553">
      <c r="A2553" s="123"/>
      <c r="B2553" s="5"/>
      <c r="C2553" s="116"/>
      <c r="D2553" s="9"/>
      <c r="E2553" s="9"/>
      <c r="F2553" s="9"/>
      <c r="G2553" s="9"/>
      <c r="H2553" s="9"/>
      <c r="I2553" s="9"/>
      <c r="J2553" s="9"/>
      <c r="K2553" s="9"/>
      <c r="L2553" s="9"/>
      <c r="M2553" s="9"/>
      <c r="N2553" s="9"/>
      <c r="O2553" s="9"/>
      <c r="P2553" s="9"/>
      <c r="Q2553" s="9"/>
      <c r="R2553" s="9"/>
      <c r="S2553" s="9"/>
      <c r="T2553" s="9"/>
      <c r="U2553" s="9"/>
      <c r="V2553" s="9"/>
      <c r="W2553" s="9"/>
    </row>
    <row r="2554">
      <c r="A2554" s="123"/>
      <c r="B2554" s="5"/>
      <c r="C2554" s="116"/>
      <c r="D2554" s="9"/>
      <c r="E2554" s="9"/>
      <c r="F2554" s="9"/>
      <c r="G2554" s="9"/>
      <c r="H2554" s="9"/>
      <c r="I2554" s="9"/>
      <c r="J2554" s="9"/>
      <c r="K2554" s="9"/>
      <c r="L2554" s="9"/>
      <c r="M2554" s="9"/>
      <c r="N2554" s="9"/>
      <c r="O2554" s="9"/>
      <c r="P2554" s="9"/>
      <c r="Q2554" s="9"/>
      <c r="R2554" s="9"/>
      <c r="S2554" s="9"/>
      <c r="T2554" s="9"/>
      <c r="U2554" s="9"/>
      <c r="V2554" s="9"/>
      <c r="W2554" s="9"/>
    </row>
    <row r="2555">
      <c r="A2555" s="123"/>
      <c r="B2555" s="5"/>
      <c r="C2555" s="116"/>
      <c r="D2555" s="9"/>
      <c r="E2555" s="9"/>
      <c r="F2555" s="9"/>
      <c r="G2555" s="9"/>
      <c r="H2555" s="9"/>
      <c r="I2555" s="9"/>
      <c r="J2555" s="9"/>
      <c r="K2555" s="9"/>
      <c r="L2555" s="9"/>
      <c r="M2555" s="9"/>
      <c r="N2555" s="9"/>
      <c r="O2555" s="9"/>
      <c r="P2555" s="9"/>
      <c r="Q2555" s="9"/>
      <c r="R2555" s="9"/>
      <c r="S2555" s="9"/>
      <c r="T2555" s="9"/>
      <c r="U2555" s="9"/>
      <c r="V2555" s="9"/>
      <c r="W2555" s="9"/>
    </row>
    <row r="2556">
      <c r="A2556" s="123"/>
      <c r="B2556" s="5"/>
      <c r="C2556" s="116"/>
      <c r="D2556" s="9"/>
      <c r="E2556" s="9"/>
      <c r="F2556" s="9"/>
      <c r="G2556" s="9"/>
      <c r="H2556" s="9"/>
      <c r="I2556" s="9"/>
      <c r="J2556" s="9"/>
      <c r="K2556" s="9"/>
      <c r="L2556" s="9"/>
      <c r="M2556" s="9"/>
      <c r="N2556" s="9"/>
      <c r="O2556" s="9"/>
      <c r="P2556" s="9"/>
      <c r="Q2556" s="9"/>
      <c r="R2556" s="9"/>
      <c r="S2556" s="9"/>
      <c r="T2556" s="9"/>
      <c r="U2556" s="9"/>
      <c r="V2556" s="9"/>
      <c r="W2556" s="9"/>
    </row>
    <row r="2557">
      <c r="A2557" s="123"/>
      <c r="B2557" s="5"/>
      <c r="C2557" s="116"/>
      <c r="D2557" s="9"/>
      <c r="E2557" s="9"/>
      <c r="F2557" s="9"/>
      <c r="G2557" s="9"/>
      <c r="H2557" s="9"/>
      <c r="I2557" s="9"/>
      <c r="J2557" s="9"/>
      <c r="K2557" s="9"/>
      <c r="L2557" s="9"/>
      <c r="M2557" s="9"/>
      <c r="N2557" s="9"/>
      <c r="O2557" s="9"/>
      <c r="P2557" s="9"/>
      <c r="Q2557" s="9"/>
      <c r="R2557" s="9"/>
      <c r="S2557" s="9"/>
      <c r="T2557" s="9"/>
      <c r="U2557" s="9"/>
      <c r="V2557" s="9"/>
      <c r="W2557" s="9"/>
    </row>
    <row r="2558">
      <c r="A2558" s="123"/>
      <c r="B2558" s="5"/>
      <c r="C2558" s="116"/>
      <c r="D2558" s="9"/>
      <c r="E2558" s="9"/>
      <c r="F2558" s="9"/>
      <c r="G2558" s="9"/>
      <c r="H2558" s="9"/>
      <c r="I2558" s="9"/>
      <c r="J2558" s="9"/>
      <c r="K2558" s="9"/>
      <c r="L2558" s="9"/>
      <c r="M2558" s="9"/>
      <c r="N2558" s="9"/>
      <c r="O2558" s="9"/>
      <c r="P2558" s="9"/>
      <c r="Q2558" s="9"/>
      <c r="R2558" s="9"/>
      <c r="S2558" s="9"/>
      <c r="T2558" s="9"/>
      <c r="U2558" s="9"/>
      <c r="V2558" s="9"/>
      <c r="W2558" s="9"/>
    </row>
    <row r="2559">
      <c r="A2559" s="123"/>
      <c r="B2559" s="5"/>
      <c r="C2559" s="116"/>
      <c r="D2559" s="9"/>
      <c r="E2559" s="9"/>
      <c r="F2559" s="9"/>
      <c r="G2559" s="9"/>
      <c r="H2559" s="9"/>
      <c r="I2559" s="9"/>
      <c r="J2559" s="9"/>
      <c r="K2559" s="9"/>
      <c r="L2559" s="9"/>
      <c r="M2559" s="9"/>
      <c r="N2559" s="9"/>
      <c r="O2559" s="9"/>
      <c r="P2559" s="9"/>
      <c r="Q2559" s="9"/>
      <c r="R2559" s="9"/>
      <c r="S2559" s="9"/>
      <c r="T2559" s="9"/>
      <c r="U2559" s="9"/>
      <c r="V2559" s="9"/>
      <c r="W2559" s="9"/>
    </row>
    <row r="2560">
      <c r="A2560" s="123"/>
      <c r="B2560" s="5"/>
      <c r="C2560" s="116"/>
      <c r="D2560" s="9"/>
      <c r="E2560" s="9"/>
      <c r="F2560" s="9"/>
      <c r="G2560" s="9"/>
      <c r="H2560" s="9"/>
      <c r="I2560" s="9"/>
      <c r="J2560" s="9"/>
      <c r="K2560" s="9"/>
      <c r="L2560" s="9"/>
      <c r="M2560" s="9"/>
      <c r="N2560" s="9"/>
      <c r="O2560" s="9"/>
      <c r="P2560" s="9"/>
      <c r="Q2560" s="9"/>
      <c r="R2560" s="9"/>
      <c r="S2560" s="9"/>
      <c r="T2560" s="9"/>
      <c r="U2560" s="9"/>
      <c r="V2560" s="9"/>
      <c r="W2560" s="9"/>
    </row>
    <row r="2561">
      <c r="A2561" s="123"/>
      <c r="B2561" s="5"/>
      <c r="C2561" s="116"/>
      <c r="D2561" s="9"/>
      <c r="E2561" s="9"/>
      <c r="F2561" s="9"/>
      <c r="G2561" s="9"/>
      <c r="H2561" s="9"/>
      <c r="I2561" s="9"/>
      <c r="J2561" s="9"/>
      <c r="K2561" s="9"/>
      <c r="L2561" s="9"/>
      <c r="M2561" s="9"/>
      <c r="N2561" s="9"/>
      <c r="O2561" s="9"/>
      <c r="P2561" s="9"/>
      <c r="Q2561" s="9"/>
      <c r="R2561" s="9"/>
      <c r="S2561" s="9"/>
      <c r="T2561" s="9"/>
      <c r="U2561" s="9"/>
      <c r="V2561" s="9"/>
      <c r="W2561" s="9"/>
    </row>
    <row r="2562">
      <c r="A2562" s="123"/>
      <c r="B2562" s="5"/>
      <c r="C2562" s="116"/>
      <c r="D2562" s="9"/>
      <c r="E2562" s="9"/>
      <c r="F2562" s="9"/>
      <c r="G2562" s="9"/>
      <c r="H2562" s="9"/>
      <c r="I2562" s="9"/>
      <c r="J2562" s="9"/>
      <c r="K2562" s="9"/>
      <c r="L2562" s="9"/>
      <c r="M2562" s="9"/>
      <c r="N2562" s="9"/>
      <c r="O2562" s="9"/>
      <c r="P2562" s="9"/>
      <c r="Q2562" s="9"/>
      <c r="R2562" s="9"/>
      <c r="S2562" s="9"/>
      <c r="T2562" s="9"/>
      <c r="U2562" s="9"/>
      <c r="V2562" s="9"/>
      <c r="W2562" s="9"/>
    </row>
    <row r="2563">
      <c r="A2563" s="123"/>
      <c r="B2563" s="5"/>
      <c r="C2563" s="116"/>
      <c r="D2563" s="9"/>
      <c r="E2563" s="9"/>
      <c r="F2563" s="9"/>
      <c r="G2563" s="9"/>
      <c r="H2563" s="9"/>
      <c r="I2563" s="9"/>
      <c r="J2563" s="9"/>
      <c r="K2563" s="9"/>
      <c r="L2563" s="9"/>
      <c r="M2563" s="9"/>
      <c r="N2563" s="9"/>
      <c r="O2563" s="9"/>
      <c r="P2563" s="9"/>
      <c r="Q2563" s="9"/>
      <c r="R2563" s="9"/>
      <c r="S2563" s="9"/>
      <c r="T2563" s="9"/>
      <c r="U2563" s="9"/>
      <c r="V2563" s="9"/>
      <c r="W2563" s="9"/>
    </row>
    <row r="2564">
      <c r="A2564" s="123"/>
      <c r="B2564" s="5"/>
      <c r="C2564" s="116"/>
      <c r="D2564" s="9"/>
      <c r="E2564" s="9"/>
      <c r="F2564" s="9"/>
      <c r="G2564" s="9"/>
      <c r="H2564" s="9"/>
      <c r="I2564" s="9"/>
      <c r="J2564" s="9"/>
      <c r="K2564" s="9"/>
      <c r="L2564" s="9"/>
      <c r="M2564" s="9"/>
      <c r="N2564" s="9"/>
      <c r="O2564" s="9"/>
      <c r="P2564" s="9"/>
      <c r="Q2564" s="9"/>
      <c r="R2564" s="9"/>
      <c r="S2564" s="9"/>
      <c r="T2564" s="9"/>
      <c r="U2564" s="9"/>
      <c r="V2564" s="9"/>
      <c r="W2564" s="9"/>
    </row>
    <row r="2565">
      <c r="A2565" s="123"/>
      <c r="B2565" s="5"/>
      <c r="C2565" s="116"/>
      <c r="D2565" s="9"/>
      <c r="E2565" s="9"/>
      <c r="F2565" s="9"/>
      <c r="G2565" s="9"/>
      <c r="H2565" s="9"/>
      <c r="I2565" s="9"/>
      <c r="J2565" s="9"/>
      <c r="K2565" s="9"/>
      <c r="L2565" s="9"/>
      <c r="M2565" s="9"/>
      <c r="N2565" s="9"/>
      <c r="O2565" s="9"/>
      <c r="P2565" s="9"/>
      <c r="Q2565" s="9"/>
      <c r="R2565" s="9"/>
      <c r="S2565" s="9"/>
      <c r="T2565" s="9"/>
      <c r="U2565" s="9"/>
      <c r="V2565" s="9"/>
      <c r="W2565" s="9"/>
    </row>
    <row r="2566">
      <c r="A2566" s="123"/>
      <c r="B2566" s="5"/>
      <c r="C2566" s="116"/>
      <c r="D2566" s="9"/>
      <c r="E2566" s="9"/>
      <c r="F2566" s="9"/>
      <c r="G2566" s="9"/>
      <c r="H2566" s="9"/>
      <c r="I2566" s="9"/>
      <c r="J2566" s="9"/>
      <c r="K2566" s="9"/>
      <c r="L2566" s="9"/>
      <c r="M2566" s="9"/>
      <c r="N2566" s="9"/>
      <c r="O2566" s="9"/>
      <c r="P2566" s="9"/>
      <c r="Q2566" s="9"/>
      <c r="R2566" s="9"/>
      <c r="S2566" s="9"/>
      <c r="T2566" s="9"/>
      <c r="U2566" s="9"/>
      <c r="V2566" s="9"/>
      <c r="W2566" s="9"/>
    </row>
    <row r="2567">
      <c r="A2567" s="123"/>
      <c r="B2567" s="5"/>
      <c r="C2567" s="116"/>
      <c r="D2567" s="9"/>
      <c r="E2567" s="9"/>
      <c r="F2567" s="9"/>
      <c r="G2567" s="9"/>
      <c r="H2567" s="9"/>
      <c r="I2567" s="9"/>
      <c r="J2567" s="9"/>
      <c r="K2567" s="9"/>
      <c r="L2567" s="9"/>
      <c r="M2567" s="9"/>
      <c r="N2567" s="9"/>
      <c r="O2567" s="9"/>
      <c r="P2567" s="9"/>
      <c r="Q2567" s="9"/>
      <c r="R2567" s="9"/>
      <c r="S2567" s="9"/>
      <c r="T2567" s="9"/>
      <c r="U2567" s="9"/>
      <c r="V2567" s="9"/>
      <c r="W2567" s="9"/>
    </row>
    <row r="2568">
      <c r="A2568" s="123"/>
      <c r="B2568" s="5"/>
      <c r="C2568" s="116"/>
      <c r="D2568" s="9"/>
      <c r="E2568" s="9"/>
      <c r="F2568" s="9"/>
      <c r="G2568" s="9"/>
      <c r="H2568" s="9"/>
      <c r="I2568" s="9"/>
      <c r="J2568" s="9"/>
      <c r="K2568" s="9"/>
      <c r="L2568" s="9"/>
      <c r="M2568" s="9"/>
      <c r="N2568" s="9"/>
      <c r="O2568" s="9"/>
      <c r="P2568" s="9"/>
      <c r="Q2568" s="9"/>
      <c r="R2568" s="9"/>
      <c r="S2568" s="9"/>
      <c r="T2568" s="9"/>
      <c r="U2568" s="9"/>
      <c r="V2568" s="9"/>
      <c r="W2568" s="9"/>
    </row>
    <row r="2569">
      <c r="A2569" s="123"/>
      <c r="B2569" s="5"/>
      <c r="C2569" s="116"/>
      <c r="D2569" s="9"/>
      <c r="E2569" s="9"/>
      <c r="F2569" s="9"/>
      <c r="G2569" s="9"/>
      <c r="H2569" s="9"/>
      <c r="I2569" s="9"/>
      <c r="J2569" s="9"/>
      <c r="K2569" s="9"/>
      <c r="L2569" s="9"/>
      <c r="M2569" s="9"/>
      <c r="N2569" s="9"/>
      <c r="O2569" s="9"/>
      <c r="P2569" s="9"/>
      <c r="Q2569" s="9"/>
      <c r="R2569" s="9"/>
      <c r="S2569" s="9"/>
      <c r="T2569" s="9"/>
      <c r="U2569" s="9"/>
      <c r="V2569" s="9"/>
      <c r="W2569" s="9"/>
    </row>
    <row r="2570">
      <c r="A2570" s="123"/>
      <c r="B2570" s="5"/>
      <c r="C2570" s="116"/>
      <c r="D2570" s="9"/>
      <c r="E2570" s="9"/>
      <c r="F2570" s="9"/>
      <c r="G2570" s="9"/>
      <c r="H2570" s="9"/>
      <c r="I2570" s="9"/>
      <c r="J2570" s="9"/>
      <c r="K2570" s="9"/>
      <c r="L2570" s="9"/>
      <c r="M2570" s="9"/>
      <c r="N2570" s="9"/>
      <c r="O2570" s="9"/>
      <c r="P2570" s="9"/>
      <c r="Q2570" s="9"/>
      <c r="R2570" s="9"/>
      <c r="S2570" s="9"/>
      <c r="T2570" s="9"/>
      <c r="U2570" s="9"/>
      <c r="V2570" s="9"/>
      <c r="W2570" s="9"/>
    </row>
    <row r="2571">
      <c r="A2571" s="123"/>
      <c r="B2571" s="5"/>
      <c r="C2571" s="116"/>
      <c r="D2571" s="9"/>
      <c r="E2571" s="9"/>
      <c r="F2571" s="9"/>
      <c r="G2571" s="9"/>
      <c r="H2571" s="9"/>
      <c r="I2571" s="9"/>
      <c r="J2571" s="9"/>
      <c r="K2571" s="9"/>
      <c r="L2571" s="9"/>
      <c r="M2571" s="9"/>
      <c r="N2571" s="9"/>
      <c r="O2571" s="9"/>
      <c r="P2571" s="9"/>
      <c r="Q2571" s="9"/>
      <c r="R2571" s="9"/>
      <c r="S2571" s="9"/>
      <c r="T2571" s="9"/>
      <c r="U2571" s="9"/>
      <c r="V2571" s="9"/>
      <c r="W2571" s="9"/>
    </row>
    <row r="2572">
      <c r="A2572" s="123"/>
      <c r="B2572" s="5"/>
      <c r="C2572" s="116"/>
      <c r="D2572" s="9"/>
      <c r="E2572" s="9"/>
      <c r="F2572" s="9"/>
      <c r="G2572" s="9"/>
      <c r="H2572" s="9"/>
      <c r="I2572" s="9"/>
      <c r="J2572" s="9"/>
      <c r="K2572" s="9"/>
      <c r="L2572" s="9"/>
      <c r="M2572" s="9"/>
      <c r="N2572" s="9"/>
      <c r="O2572" s="9"/>
      <c r="P2572" s="9"/>
      <c r="Q2572" s="9"/>
      <c r="R2572" s="9"/>
      <c r="S2572" s="9"/>
      <c r="T2572" s="9"/>
      <c r="U2572" s="9"/>
      <c r="V2572" s="9"/>
      <c r="W2572" s="9"/>
    </row>
    <row r="2573">
      <c r="A2573" s="123"/>
      <c r="B2573" s="5"/>
      <c r="C2573" s="116"/>
      <c r="D2573" s="9"/>
      <c r="E2573" s="9"/>
      <c r="F2573" s="9"/>
      <c r="G2573" s="9"/>
      <c r="H2573" s="9"/>
      <c r="I2573" s="9"/>
      <c r="J2573" s="9"/>
      <c r="K2573" s="9"/>
      <c r="L2573" s="9"/>
      <c r="M2573" s="9"/>
      <c r="N2573" s="9"/>
      <c r="O2573" s="9"/>
      <c r="P2573" s="9"/>
      <c r="Q2573" s="9"/>
      <c r="R2573" s="9"/>
      <c r="S2573" s="9"/>
      <c r="T2573" s="9"/>
      <c r="U2573" s="9"/>
      <c r="V2573" s="9"/>
      <c r="W2573" s="9"/>
    </row>
    <row r="2574">
      <c r="A2574" s="123"/>
      <c r="B2574" s="5"/>
      <c r="C2574" s="116"/>
      <c r="D2574" s="9"/>
      <c r="E2574" s="9"/>
      <c r="F2574" s="9"/>
      <c r="G2574" s="9"/>
      <c r="H2574" s="9"/>
      <c r="I2574" s="9"/>
      <c r="J2574" s="9"/>
      <c r="K2574" s="9"/>
      <c r="L2574" s="9"/>
      <c r="M2574" s="9"/>
      <c r="N2574" s="9"/>
      <c r="O2574" s="9"/>
      <c r="P2574" s="9"/>
      <c r="Q2574" s="9"/>
      <c r="R2574" s="9"/>
      <c r="S2574" s="9"/>
      <c r="T2574" s="9"/>
      <c r="U2574" s="9"/>
      <c r="V2574" s="9"/>
      <c r="W2574" s="9"/>
    </row>
    <row r="2575">
      <c r="A2575" s="123"/>
      <c r="B2575" s="5"/>
      <c r="C2575" s="116"/>
      <c r="D2575" s="9"/>
      <c r="E2575" s="9"/>
      <c r="F2575" s="9"/>
      <c r="G2575" s="9"/>
      <c r="H2575" s="9"/>
      <c r="I2575" s="9"/>
      <c r="J2575" s="9"/>
      <c r="K2575" s="9"/>
      <c r="L2575" s="9"/>
      <c r="M2575" s="9"/>
      <c r="N2575" s="9"/>
      <c r="O2575" s="9"/>
      <c r="P2575" s="9"/>
      <c r="Q2575" s="9"/>
      <c r="R2575" s="9"/>
      <c r="S2575" s="9"/>
      <c r="T2575" s="9"/>
      <c r="U2575" s="9"/>
      <c r="V2575" s="9"/>
      <c r="W2575" s="9"/>
    </row>
    <row r="2576">
      <c r="A2576" s="123"/>
      <c r="B2576" s="5"/>
      <c r="C2576" s="116"/>
      <c r="D2576" s="9"/>
      <c r="E2576" s="9"/>
      <c r="F2576" s="9"/>
      <c r="G2576" s="9"/>
      <c r="H2576" s="9"/>
      <c r="I2576" s="9"/>
      <c r="J2576" s="9"/>
      <c r="K2576" s="9"/>
      <c r="L2576" s="9"/>
      <c r="M2576" s="9"/>
      <c r="N2576" s="9"/>
      <c r="O2576" s="9"/>
      <c r="P2576" s="9"/>
      <c r="Q2576" s="9"/>
      <c r="R2576" s="9"/>
      <c r="S2576" s="9"/>
      <c r="T2576" s="9"/>
      <c r="U2576" s="9"/>
      <c r="V2576" s="9"/>
      <c r="W2576" s="9"/>
    </row>
    <row r="2577">
      <c r="A2577" s="123"/>
      <c r="B2577" s="5"/>
      <c r="C2577" s="116"/>
      <c r="D2577" s="9"/>
      <c r="E2577" s="9"/>
      <c r="F2577" s="9"/>
      <c r="G2577" s="9"/>
      <c r="H2577" s="9"/>
      <c r="I2577" s="9"/>
      <c r="J2577" s="9"/>
      <c r="K2577" s="9"/>
      <c r="L2577" s="9"/>
      <c r="M2577" s="9"/>
      <c r="N2577" s="9"/>
      <c r="O2577" s="9"/>
      <c r="P2577" s="9"/>
      <c r="Q2577" s="9"/>
      <c r="R2577" s="9"/>
      <c r="S2577" s="9"/>
      <c r="T2577" s="9"/>
      <c r="U2577" s="9"/>
      <c r="V2577" s="9"/>
      <c r="W2577" s="9"/>
    </row>
    <row r="2578">
      <c r="A2578" s="123"/>
      <c r="B2578" s="5"/>
      <c r="C2578" s="116"/>
      <c r="D2578" s="9"/>
      <c r="E2578" s="9"/>
      <c r="F2578" s="9"/>
      <c r="G2578" s="9"/>
      <c r="H2578" s="9"/>
      <c r="I2578" s="9"/>
      <c r="J2578" s="9"/>
      <c r="K2578" s="9"/>
      <c r="L2578" s="9"/>
      <c r="M2578" s="9"/>
      <c r="N2578" s="9"/>
      <c r="O2578" s="9"/>
      <c r="P2578" s="9"/>
      <c r="Q2578" s="9"/>
      <c r="R2578" s="9"/>
      <c r="S2578" s="9"/>
      <c r="T2578" s="9"/>
      <c r="U2578" s="9"/>
      <c r="V2578" s="9"/>
      <c r="W2578" s="9"/>
    </row>
    <row r="2579">
      <c r="A2579" s="123"/>
      <c r="B2579" s="5"/>
      <c r="C2579" s="116"/>
      <c r="D2579" s="9"/>
      <c r="E2579" s="9"/>
      <c r="F2579" s="9"/>
      <c r="G2579" s="9"/>
      <c r="H2579" s="9"/>
      <c r="I2579" s="9"/>
      <c r="J2579" s="9"/>
      <c r="K2579" s="9"/>
      <c r="L2579" s="9"/>
      <c r="M2579" s="9"/>
      <c r="N2579" s="9"/>
      <c r="O2579" s="9"/>
      <c r="P2579" s="9"/>
      <c r="Q2579" s="9"/>
      <c r="R2579" s="9"/>
      <c r="S2579" s="9"/>
      <c r="T2579" s="9"/>
      <c r="U2579" s="9"/>
      <c r="V2579" s="9"/>
      <c r="W2579" s="9"/>
    </row>
    <row r="2580">
      <c r="A2580" s="123"/>
      <c r="B2580" s="5"/>
      <c r="C2580" s="116"/>
      <c r="D2580" s="9"/>
      <c r="E2580" s="9"/>
      <c r="F2580" s="9"/>
      <c r="G2580" s="9"/>
      <c r="H2580" s="9"/>
      <c r="I2580" s="9"/>
      <c r="J2580" s="9"/>
      <c r="K2580" s="9"/>
      <c r="L2580" s="9"/>
      <c r="M2580" s="9"/>
      <c r="N2580" s="9"/>
      <c r="O2580" s="9"/>
      <c r="P2580" s="9"/>
      <c r="Q2580" s="9"/>
      <c r="R2580" s="9"/>
      <c r="S2580" s="9"/>
      <c r="T2580" s="9"/>
      <c r="U2580" s="9"/>
      <c r="V2580" s="9"/>
      <c r="W2580" s="9"/>
    </row>
    <row r="2581">
      <c r="A2581" s="123"/>
      <c r="B2581" s="5"/>
      <c r="C2581" s="116"/>
      <c r="D2581" s="9"/>
      <c r="E2581" s="9"/>
      <c r="F2581" s="9"/>
      <c r="G2581" s="9"/>
      <c r="H2581" s="9"/>
      <c r="I2581" s="9"/>
      <c r="J2581" s="9"/>
      <c r="K2581" s="9"/>
      <c r="L2581" s="9"/>
      <c r="M2581" s="9"/>
      <c r="N2581" s="9"/>
      <c r="O2581" s="9"/>
      <c r="P2581" s="9"/>
      <c r="Q2581" s="9"/>
      <c r="R2581" s="9"/>
      <c r="S2581" s="9"/>
      <c r="T2581" s="9"/>
      <c r="U2581" s="9"/>
      <c r="V2581" s="9"/>
      <c r="W2581" s="9"/>
    </row>
    <row r="2582">
      <c r="A2582" s="123"/>
      <c r="B2582" s="5"/>
      <c r="C2582" s="116"/>
      <c r="D2582" s="9"/>
      <c r="E2582" s="9"/>
      <c r="F2582" s="9"/>
      <c r="G2582" s="9"/>
      <c r="H2582" s="9"/>
      <c r="I2582" s="9"/>
      <c r="J2582" s="9"/>
      <c r="K2582" s="9"/>
      <c r="L2582" s="9"/>
      <c r="M2582" s="9"/>
      <c r="N2582" s="9"/>
      <c r="O2582" s="9"/>
      <c r="P2582" s="9"/>
      <c r="Q2582" s="9"/>
      <c r="R2582" s="9"/>
      <c r="S2582" s="9"/>
      <c r="T2582" s="9"/>
      <c r="U2582" s="9"/>
      <c r="V2582" s="9"/>
      <c r="W2582" s="9"/>
    </row>
    <row r="2583">
      <c r="A2583" s="123"/>
      <c r="B2583" s="5"/>
      <c r="C2583" s="116"/>
      <c r="D2583" s="9"/>
      <c r="E2583" s="9"/>
      <c r="F2583" s="9"/>
      <c r="G2583" s="9"/>
      <c r="H2583" s="9"/>
      <c r="I2583" s="9"/>
      <c r="J2583" s="9"/>
      <c r="K2583" s="9"/>
      <c r="L2583" s="9"/>
      <c r="M2583" s="9"/>
      <c r="N2583" s="9"/>
      <c r="O2583" s="9"/>
      <c r="P2583" s="9"/>
      <c r="Q2583" s="9"/>
      <c r="R2583" s="9"/>
      <c r="S2583" s="9"/>
      <c r="T2583" s="9"/>
      <c r="U2583" s="9"/>
      <c r="V2583" s="9"/>
      <c r="W2583" s="9"/>
    </row>
    <row r="2584">
      <c r="A2584" s="123"/>
      <c r="B2584" s="5"/>
      <c r="C2584" s="116"/>
      <c r="D2584" s="9"/>
      <c r="E2584" s="9"/>
      <c r="F2584" s="9"/>
      <c r="G2584" s="9"/>
      <c r="H2584" s="9"/>
      <c r="I2584" s="9"/>
      <c r="J2584" s="9"/>
      <c r="K2584" s="9"/>
      <c r="L2584" s="9"/>
      <c r="M2584" s="9"/>
      <c r="N2584" s="9"/>
      <c r="O2584" s="9"/>
      <c r="P2584" s="9"/>
      <c r="Q2584" s="9"/>
      <c r="R2584" s="9"/>
      <c r="S2584" s="9"/>
      <c r="T2584" s="9"/>
      <c r="U2584" s="9"/>
      <c r="V2584" s="9"/>
      <c r="W2584" s="9"/>
    </row>
    <row r="2585">
      <c r="A2585" s="123"/>
      <c r="B2585" s="5"/>
      <c r="C2585" s="116"/>
      <c r="D2585" s="9"/>
      <c r="E2585" s="9"/>
      <c r="F2585" s="9"/>
      <c r="G2585" s="9"/>
      <c r="H2585" s="9"/>
      <c r="I2585" s="9"/>
      <c r="J2585" s="9"/>
      <c r="K2585" s="9"/>
      <c r="L2585" s="9"/>
      <c r="M2585" s="9"/>
      <c r="N2585" s="9"/>
      <c r="O2585" s="9"/>
      <c r="P2585" s="9"/>
      <c r="Q2585" s="9"/>
      <c r="R2585" s="9"/>
      <c r="S2585" s="9"/>
      <c r="T2585" s="9"/>
      <c r="U2585" s="9"/>
      <c r="V2585" s="9"/>
      <c r="W2585" s="9"/>
    </row>
    <row r="2586">
      <c r="A2586" s="123"/>
      <c r="B2586" s="5"/>
      <c r="C2586" s="116"/>
      <c r="D2586" s="9"/>
      <c r="E2586" s="9"/>
      <c r="F2586" s="9"/>
      <c r="G2586" s="9"/>
      <c r="H2586" s="9"/>
      <c r="I2586" s="9"/>
      <c r="J2586" s="9"/>
      <c r="K2586" s="9"/>
      <c r="L2586" s="9"/>
      <c r="M2586" s="9"/>
      <c r="N2586" s="9"/>
      <c r="O2586" s="9"/>
      <c r="P2586" s="9"/>
      <c r="Q2586" s="9"/>
      <c r="R2586" s="9"/>
      <c r="S2586" s="9"/>
      <c r="T2586" s="9"/>
      <c r="U2586" s="9"/>
      <c r="V2586" s="9"/>
      <c r="W2586" s="9"/>
    </row>
    <row r="2587">
      <c r="A2587" s="123"/>
      <c r="B2587" s="5"/>
      <c r="C2587" s="116"/>
      <c r="D2587" s="9"/>
      <c r="E2587" s="9"/>
      <c r="F2587" s="9"/>
      <c r="G2587" s="9"/>
      <c r="H2587" s="9"/>
      <c r="I2587" s="9"/>
      <c r="J2587" s="9"/>
      <c r="K2587" s="9"/>
      <c r="L2587" s="9"/>
      <c r="M2587" s="9"/>
      <c r="N2587" s="9"/>
      <c r="O2587" s="9"/>
      <c r="P2587" s="9"/>
      <c r="Q2587" s="9"/>
      <c r="R2587" s="9"/>
      <c r="S2587" s="9"/>
      <c r="T2587" s="9"/>
      <c r="U2587" s="9"/>
      <c r="V2587" s="9"/>
      <c r="W2587" s="9"/>
    </row>
    <row r="2588">
      <c r="A2588" s="123"/>
      <c r="B2588" s="5"/>
      <c r="C2588" s="116"/>
      <c r="D2588" s="9"/>
      <c r="E2588" s="9"/>
      <c r="F2588" s="9"/>
      <c r="G2588" s="9"/>
      <c r="H2588" s="9"/>
      <c r="I2588" s="9"/>
      <c r="J2588" s="9"/>
      <c r="K2588" s="9"/>
      <c r="L2588" s="9"/>
      <c r="M2588" s="9"/>
      <c r="N2588" s="9"/>
      <c r="O2588" s="9"/>
      <c r="P2588" s="9"/>
      <c r="Q2588" s="9"/>
      <c r="R2588" s="9"/>
      <c r="S2588" s="9"/>
      <c r="T2588" s="9"/>
      <c r="U2588" s="9"/>
      <c r="V2588" s="9"/>
      <c r="W2588" s="9"/>
    </row>
    <row r="2589">
      <c r="A2589" s="123"/>
      <c r="B2589" s="5"/>
      <c r="C2589" s="116"/>
      <c r="D2589" s="9"/>
      <c r="E2589" s="9"/>
      <c r="F2589" s="9"/>
      <c r="G2589" s="9"/>
      <c r="H2589" s="9"/>
      <c r="I2589" s="9"/>
      <c r="J2589" s="9"/>
      <c r="K2589" s="9"/>
      <c r="L2589" s="9"/>
      <c r="M2589" s="9"/>
      <c r="N2589" s="9"/>
      <c r="O2589" s="9"/>
      <c r="P2589" s="9"/>
      <c r="Q2589" s="9"/>
      <c r="R2589" s="9"/>
      <c r="S2589" s="9"/>
      <c r="T2589" s="9"/>
      <c r="U2589" s="9"/>
      <c r="V2589" s="9"/>
      <c r="W2589" s="9"/>
    </row>
    <row r="2590">
      <c r="A2590" s="123"/>
      <c r="B2590" s="5"/>
      <c r="C2590" s="116"/>
      <c r="D2590" s="9"/>
      <c r="E2590" s="9"/>
      <c r="F2590" s="9"/>
      <c r="G2590" s="9"/>
      <c r="H2590" s="9"/>
      <c r="I2590" s="9"/>
      <c r="J2590" s="9"/>
      <c r="K2590" s="9"/>
      <c r="L2590" s="9"/>
      <c r="M2590" s="9"/>
      <c r="N2590" s="9"/>
      <c r="O2590" s="9"/>
      <c r="P2590" s="9"/>
      <c r="Q2590" s="9"/>
      <c r="R2590" s="9"/>
      <c r="S2590" s="9"/>
      <c r="T2590" s="9"/>
      <c r="U2590" s="9"/>
      <c r="V2590" s="9"/>
      <c r="W2590" s="9"/>
    </row>
    <row r="2591">
      <c r="A2591" s="123"/>
      <c r="B2591" s="5"/>
      <c r="C2591" s="116"/>
      <c r="D2591" s="9"/>
      <c r="E2591" s="9"/>
      <c r="F2591" s="9"/>
      <c r="G2591" s="9"/>
      <c r="H2591" s="9"/>
      <c r="I2591" s="9"/>
      <c r="J2591" s="9"/>
      <c r="K2591" s="9"/>
      <c r="L2591" s="9"/>
      <c r="M2591" s="9"/>
      <c r="N2591" s="9"/>
      <c r="O2591" s="9"/>
      <c r="P2591" s="9"/>
      <c r="Q2591" s="9"/>
      <c r="R2591" s="9"/>
      <c r="S2591" s="9"/>
      <c r="T2591" s="9"/>
      <c r="U2591" s="9"/>
      <c r="V2591" s="9"/>
      <c r="W2591" s="9"/>
    </row>
    <row r="2592">
      <c r="A2592" s="123"/>
      <c r="B2592" s="131"/>
      <c r="C2592" s="116"/>
      <c r="D2592" s="9"/>
      <c r="E2592" s="9"/>
      <c r="F2592" s="9"/>
      <c r="G2592" s="9"/>
      <c r="H2592" s="9"/>
      <c r="I2592" s="9"/>
      <c r="J2592" s="9"/>
      <c r="K2592" s="9"/>
      <c r="L2592" s="9"/>
      <c r="M2592" s="9"/>
      <c r="N2592" s="9"/>
      <c r="O2592" s="9"/>
      <c r="P2592" s="9"/>
      <c r="Q2592" s="9"/>
      <c r="R2592" s="9"/>
      <c r="S2592" s="9"/>
      <c r="T2592" s="9"/>
      <c r="U2592" s="9"/>
      <c r="V2592" s="9"/>
      <c r="W2592" s="9"/>
    </row>
    <row r="2593">
      <c r="A2593" s="123"/>
      <c r="B2593" s="131"/>
      <c r="C2593" s="116"/>
      <c r="D2593" s="9"/>
      <c r="E2593" s="9"/>
      <c r="F2593" s="9"/>
      <c r="G2593" s="9"/>
      <c r="H2593" s="9"/>
      <c r="I2593" s="9"/>
      <c r="J2593" s="9"/>
      <c r="K2593" s="9"/>
      <c r="L2593" s="9"/>
      <c r="M2593" s="9"/>
      <c r="N2593" s="9"/>
      <c r="O2593" s="9"/>
      <c r="P2593" s="9"/>
      <c r="Q2593" s="9"/>
      <c r="R2593" s="9"/>
      <c r="S2593" s="9"/>
      <c r="T2593" s="9"/>
      <c r="U2593" s="9"/>
      <c r="V2593" s="9"/>
      <c r="W2593" s="9"/>
    </row>
    <row r="2594">
      <c r="A2594" s="123"/>
      <c r="B2594" s="131"/>
      <c r="C2594" s="116"/>
      <c r="D2594" s="9"/>
      <c r="E2594" s="9"/>
      <c r="F2594" s="9"/>
      <c r="G2594" s="9"/>
      <c r="H2594" s="9"/>
      <c r="I2594" s="9"/>
      <c r="J2594" s="9"/>
      <c r="K2594" s="9"/>
      <c r="L2594" s="9"/>
      <c r="M2594" s="9"/>
      <c r="N2594" s="9"/>
      <c r="O2594" s="9"/>
      <c r="P2594" s="9"/>
      <c r="Q2594" s="9"/>
      <c r="R2594" s="9"/>
      <c r="S2594" s="9"/>
      <c r="T2594" s="9"/>
      <c r="U2594" s="9"/>
      <c r="V2594" s="9"/>
      <c r="W2594" s="9"/>
    </row>
    <row r="2595">
      <c r="A2595" s="123"/>
      <c r="B2595" s="131"/>
      <c r="C2595" s="116"/>
      <c r="D2595" s="9"/>
      <c r="E2595" s="9"/>
      <c r="F2595" s="9"/>
      <c r="G2595" s="9"/>
      <c r="H2595" s="9"/>
      <c r="I2595" s="9"/>
      <c r="J2595" s="9"/>
      <c r="K2595" s="9"/>
      <c r="L2595" s="9"/>
      <c r="M2595" s="9"/>
      <c r="N2595" s="9"/>
      <c r="O2595" s="9"/>
      <c r="P2595" s="9"/>
      <c r="Q2595" s="9"/>
      <c r="R2595" s="9"/>
      <c r="S2595" s="9"/>
      <c r="T2595" s="9"/>
      <c r="U2595" s="9"/>
      <c r="V2595" s="9"/>
      <c r="W2595" s="9"/>
    </row>
    <row r="2596">
      <c r="A2596" s="123"/>
      <c r="B2596" s="131"/>
      <c r="C2596" s="116"/>
      <c r="D2596" s="9"/>
      <c r="E2596" s="9"/>
      <c r="F2596" s="9"/>
      <c r="G2596" s="9"/>
      <c r="H2596" s="9"/>
      <c r="I2596" s="9"/>
      <c r="J2596" s="9"/>
      <c r="K2596" s="9"/>
      <c r="L2596" s="9"/>
      <c r="M2596" s="9"/>
      <c r="N2596" s="9"/>
      <c r="O2596" s="9"/>
      <c r="P2596" s="9"/>
      <c r="Q2596" s="9"/>
      <c r="R2596" s="9"/>
      <c r="S2596" s="9"/>
      <c r="T2596" s="9"/>
      <c r="U2596" s="9"/>
      <c r="V2596" s="9"/>
      <c r="W2596" s="9"/>
    </row>
    <row r="2597">
      <c r="A2597" s="123"/>
      <c r="B2597" s="131"/>
      <c r="C2597" s="116"/>
      <c r="D2597" s="9"/>
      <c r="E2597" s="9"/>
      <c r="F2597" s="9"/>
      <c r="G2597" s="9"/>
      <c r="H2597" s="9"/>
      <c r="I2597" s="9"/>
      <c r="J2597" s="9"/>
      <c r="K2597" s="9"/>
      <c r="L2597" s="9"/>
      <c r="M2597" s="9"/>
      <c r="N2597" s="9"/>
      <c r="O2597" s="9"/>
      <c r="P2597" s="9"/>
      <c r="Q2597" s="9"/>
      <c r="R2597" s="9"/>
      <c r="S2597" s="9"/>
      <c r="T2597" s="9"/>
      <c r="U2597" s="9"/>
      <c r="V2597" s="9"/>
      <c r="W2597" s="9"/>
    </row>
    <row r="2598">
      <c r="A2598" s="123"/>
      <c r="B2598" s="131"/>
      <c r="C2598" s="116"/>
      <c r="D2598" s="9"/>
      <c r="E2598" s="9"/>
      <c r="F2598" s="9"/>
      <c r="G2598" s="9"/>
      <c r="H2598" s="9"/>
      <c r="I2598" s="9"/>
      <c r="J2598" s="9"/>
      <c r="K2598" s="9"/>
      <c r="L2598" s="9"/>
      <c r="M2598" s="9"/>
      <c r="N2598" s="9"/>
      <c r="O2598" s="9"/>
      <c r="P2598" s="9"/>
      <c r="Q2598" s="9"/>
      <c r="R2598" s="9"/>
      <c r="S2598" s="9"/>
      <c r="T2598" s="9"/>
      <c r="U2598" s="9"/>
      <c r="V2598" s="9"/>
      <c r="W2598" s="9"/>
    </row>
    <row r="2599">
      <c r="A2599" s="123"/>
      <c r="B2599" s="131"/>
      <c r="C2599" s="116"/>
      <c r="D2599" s="9"/>
      <c r="E2599" s="9"/>
      <c r="F2599" s="9"/>
      <c r="G2599" s="9"/>
      <c r="H2599" s="9"/>
      <c r="I2599" s="9"/>
      <c r="J2599" s="9"/>
      <c r="K2599" s="9"/>
      <c r="L2599" s="9"/>
      <c r="M2599" s="9"/>
      <c r="N2599" s="9"/>
      <c r="O2599" s="9"/>
      <c r="P2599" s="9"/>
      <c r="Q2599" s="9"/>
      <c r="R2599" s="9"/>
      <c r="S2599" s="9"/>
      <c r="T2599" s="9"/>
      <c r="U2599" s="9"/>
      <c r="V2599" s="9"/>
      <c r="W2599" s="9"/>
    </row>
    <row r="2600">
      <c r="A2600" s="123"/>
      <c r="B2600" s="131"/>
      <c r="C2600" s="116"/>
      <c r="D2600" s="9"/>
      <c r="E2600" s="9"/>
      <c r="F2600" s="9"/>
      <c r="G2600" s="9"/>
      <c r="H2600" s="9"/>
      <c r="I2600" s="9"/>
      <c r="J2600" s="9"/>
      <c r="K2600" s="9"/>
      <c r="L2600" s="9"/>
      <c r="M2600" s="9"/>
      <c r="N2600" s="9"/>
      <c r="O2600" s="9"/>
      <c r="P2600" s="9"/>
      <c r="Q2600" s="9"/>
      <c r="R2600" s="9"/>
      <c r="S2600" s="9"/>
      <c r="T2600" s="9"/>
      <c r="U2600" s="9"/>
      <c r="V2600" s="9"/>
      <c r="W2600" s="9"/>
    </row>
    <row r="2601">
      <c r="A2601" s="123"/>
      <c r="B2601" s="131"/>
      <c r="C2601" s="116"/>
      <c r="D2601" s="9"/>
      <c r="E2601" s="9"/>
      <c r="F2601" s="9"/>
      <c r="G2601" s="9"/>
      <c r="H2601" s="9"/>
      <c r="I2601" s="9"/>
      <c r="J2601" s="9"/>
      <c r="K2601" s="9"/>
      <c r="L2601" s="9"/>
      <c r="M2601" s="9"/>
      <c r="N2601" s="9"/>
      <c r="O2601" s="9"/>
      <c r="P2601" s="9"/>
      <c r="Q2601" s="9"/>
      <c r="R2601" s="9"/>
      <c r="S2601" s="9"/>
      <c r="T2601" s="9"/>
      <c r="U2601" s="9"/>
      <c r="V2601" s="9"/>
      <c r="W2601" s="9"/>
    </row>
    <row r="2602">
      <c r="A2602" s="123"/>
      <c r="B2602" s="131"/>
      <c r="C2602" s="116"/>
      <c r="D2602" s="9"/>
      <c r="E2602" s="9"/>
      <c r="F2602" s="9"/>
      <c r="G2602" s="9"/>
      <c r="H2602" s="9"/>
      <c r="I2602" s="9"/>
      <c r="J2602" s="9"/>
      <c r="K2602" s="9"/>
      <c r="L2602" s="9"/>
      <c r="M2602" s="9"/>
      <c r="N2602" s="9"/>
      <c r="O2602" s="9"/>
      <c r="P2602" s="9"/>
      <c r="Q2602" s="9"/>
      <c r="R2602" s="9"/>
      <c r="S2602" s="9"/>
      <c r="T2602" s="9"/>
      <c r="U2602" s="9"/>
      <c r="V2602" s="9"/>
      <c r="W2602" s="9"/>
    </row>
    <row r="2603">
      <c r="A2603" s="123"/>
      <c r="B2603" s="131"/>
      <c r="C2603" s="116"/>
      <c r="D2603" s="9"/>
      <c r="E2603" s="9"/>
      <c r="F2603" s="9"/>
      <c r="G2603" s="9"/>
      <c r="H2603" s="9"/>
      <c r="I2603" s="9"/>
      <c r="J2603" s="9"/>
      <c r="K2603" s="9"/>
      <c r="L2603" s="9"/>
      <c r="M2603" s="9"/>
      <c r="N2603" s="9"/>
      <c r="O2603" s="9"/>
      <c r="P2603" s="9"/>
      <c r="Q2603" s="9"/>
      <c r="R2603" s="9"/>
      <c r="S2603" s="9"/>
      <c r="T2603" s="9"/>
      <c r="U2603" s="9"/>
      <c r="V2603" s="9"/>
      <c r="W2603" s="9"/>
    </row>
    <row r="2604">
      <c r="A2604" s="123"/>
      <c r="B2604" s="131"/>
      <c r="C2604" s="116"/>
      <c r="D2604" s="9"/>
      <c r="E2604" s="9"/>
      <c r="F2604" s="9"/>
      <c r="G2604" s="9"/>
      <c r="H2604" s="9"/>
      <c r="I2604" s="9"/>
      <c r="J2604" s="9"/>
      <c r="K2604" s="9"/>
      <c r="L2604" s="9"/>
      <c r="M2604" s="9"/>
      <c r="N2604" s="9"/>
      <c r="O2604" s="9"/>
      <c r="P2604" s="9"/>
      <c r="Q2604" s="9"/>
      <c r="R2604" s="9"/>
      <c r="S2604" s="9"/>
      <c r="T2604" s="9"/>
      <c r="U2604" s="9"/>
      <c r="V2604" s="9"/>
      <c r="W2604" s="9"/>
    </row>
    <row r="2605">
      <c r="A2605" s="123"/>
      <c r="B2605" s="131"/>
      <c r="C2605" s="116"/>
      <c r="D2605" s="9"/>
      <c r="E2605" s="9"/>
      <c r="F2605" s="9"/>
      <c r="G2605" s="9"/>
      <c r="H2605" s="9"/>
      <c r="I2605" s="9"/>
      <c r="J2605" s="9"/>
      <c r="K2605" s="9"/>
      <c r="L2605" s="9"/>
      <c r="M2605" s="9"/>
      <c r="N2605" s="9"/>
      <c r="O2605" s="9"/>
      <c r="P2605" s="9"/>
      <c r="Q2605" s="9"/>
      <c r="R2605" s="9"/>
      <c r="S2605" s="9"/>
      <c r="T2605" s="9"/>
      <c r="U2605" s="9"/>
      <c r="V2605" s="9"/>
      <c r="W2605" s="9"/>
    </row>
    <row r="2606">
      <c r="A2606" s="123"/>
      <c r="B2606" s="131"/>
      <c r="C2606" s="116"/>
      <c r="D2606" s="9"/>
      <c r="E2606" s="9"/>
      <c r="F2606" s="9"/>
      <c r="G2606" s="9"/>
      <c r="H2606" s="9"/>
      <c r="I2606" s="9"/>
      <c r="J2606" s="9"/>
      <c r="K2606" s="9"/>
      <c r="L2606" s="9"/>
      <c r="M2606" s="9"/>
      <c r="N2606" s="9"/>
      <c r="O2606" s="9"/>
      <c r="P2606" s="9"/>
      <c r="Q2606" s="9"/>
      <c r="R2606" s="9"/>
      <c r="S2606" s="9"/>
      <c r="T2606" s="9"/>
      <c r="U2606" s="9"/>
      <c r="V2606" s="9"/>
      <c r="W2606" s="9"/>
    </row>
    <row r="2607">
      <c r="A2607" s="123"/>
      <c r="B2607" s="131"/>
      <c r="C2607" s="116"/>
      <c r="D2607" s="9"/>
      <c r="E2607" s="9"/>
      <c r="F2607" s="9"/>
      <c r="G2607" s="9"/>
      <c r="H2607" s="9"/>
      <c r="I2607" s="9"/>
      <c r="J2607" s="9"/>
      <c r="K2607" s="9"/>
      <c r="L2607" s="9"/>
      <c r="M2607" s="9"/>
      <c r="N2607" s="9"/>
      <c r="O2607" s="9"/>
      <c r="P2607" s="9"/>
      <c r="Q2607" s="9"/>
      <c r="R2607" s="9"/>
      <c r="S2607" s="9"/>
      <c r="T2607" s="9"/>
      <c r="U2607" s="9"/>
      <c r="V2607" s="9"/>
      <c r="W2607" s="9"/>
    </row>
    <row r="2608">
      <c r="A2608" s="123"/>
      <c r="B2608" s="131"/>
      <c r="C2608" s="116"/>
      <c r="D2608" s="9"/>
      <c r="E2608" s="9"/>
      <c r="F2608" s="9"/>
      <c r="G2608" s="9"/>
      <c r="H2608" s="9"/>
      <c r="I2608" s="9"/>
      <c r="J2608" s="9"/>
      <c r="K2608" s="9"/>
      <c r="L2608" s="9"/>
      <c r="M2608" s="9"/>
      <c r="N2608" s="9"/>
      <c r="O2608" s="9"/>
      <c r="P2608" s="9"/>
      <c r="Q2608" s="9"/>
      <c r="R2608" s="9"/>
      <c r="S2608" s="9"/>
      <c r="T2608" s="9"/>
      <c r="U2608" s="9"/>
      <c r="V2608" s="9"/>
      <c r="W2608" s="9"/>
    </row>
    <row r="2609">
      <c r="A2609" s="123"/>
      <c r="B2609" s="131"/>
      <c r="C2609" s="116"/>
      <c r="D2609" s="9"/>
      <c r="E2609" s="9"/>
      <c r="F2609" s="9"/>
      <c r="G2609" s="9"/>
      <c r="H2609" s="9"/>
      <c r="I2609" s="9"/>
      <c r="J2609" s="9"/>
      <c r="K2609" s="9"/>
      <c r="L2609" s="9"/>
      <c r="M2609" s="9"/>
      <c r="N2609" s="9"/>
      <c r="O2609" s="9"/>
      <c r="P2609" s="9"/>
      <c r="Q2609" s="9"/>
      <c r="R2609" s="9"/>
      <c r="S2609" s="9"/>
      <c r="T2609" s="9"/>
      <c r="U2609" s="9"/>
      <c r="V2609" s="9"/>
      <c r="W2609" s="9"/>
    </row>
    <row r="2610">
      <c r="A2610" s="123"/>
      <c r="B2610" s="131"/>
      <c r="C2610" s="116"/>
      <c r="D2610" s="9"/>
      <c r="E2610" s="9"/>
      <c r="F2610" s="9"/>
      <c r="G2610" s="9"/>
      <c r="H2610" s="9"/>
      <c r="I2610" s="9"/>
      <c r="J2610" s="9"/>
      <c r="K2610" s="9"/>
      <c r="L2610" s="9"/>
      <c r="M2610" s="9"/>
      <c r="N2610" s="9"/>
      <c r="O2610" s="9"/>
      <c r="P2610" s="9"/>
      <c r="Q2610" s="9"/>
      <c r="R2610" s="9"/>
      <c r="S2610" s="9"/>
      <c r="T2610" s="9"/>
      <c r="U2610" s="9"/>
      <c r="V2610" s="9"/>
      <c r="W2610" s="9"/>
    </row>
    <row r="2611">
      <c r="A2611" s="123"/>
      <c r="B2611" s="131"/>
      <c r="C2611" s="116"/>
      <c r="D2611" s="9"/>
      <c r="E2611" s="9"/>
      <c r="F2611" s="9"/>
      <c r="G2611" s="9"/>
      <c r="H2611" s="9"/>
      <c r="I2611" s="9"/>
      <c r="J2611" s="9"/>
      <c r="K2611" s="9"/>
      <c r="L2611" s="9"/>
      <c r="M2611" s="9"/>
      <c r="N2611" s="9"/>
      <c r="O2611" s="9"/>
      <c r="P2611" s="9"/>
      <c r="Q2611" s="9"/>
      <c r="R2611" s="9"/>
      <c r="S2611" s="9"/>
      <c r="T2611" s="9"/>
      <c r="U2611" s="9"/>
      <c r="V2611" s="9"/>
      <c r="W2611" s="9"/>
    </row>
    <row r="2612">
      <c r="A2612" s="123"/>
      <c r="B2612" s="131"/>
      <c r="C2612" s="116"/>
      <c r="D2612" s="9"/>
      <c r="E2612" s="9"/>
      <c r="F2612" s="9"/>
      <c r="G2612" s="9"/>
      <c r="H2612" s="9"/>
      <c r="I2612" s="9"/>
      <c r="J2612" s="9"/>
      <c r="K2612" s="9"/>
      <c r="L2612" s="9"/>
      <c r="M2612" s="9"/>
      <c r="N2612" s="9"/>
      <c r="O2612" s="9"/>
      <c r="P2612" s="9"/>
      <c r="Q2612" s="9"/>
      <c r="R2612" s="9"/>
      <c r="S2612" s="9"/>
      <c r="T2612" s="9"/>
      <c r="U2612" s="9"/>
      <c r="V2612" s="9"/>
      <c r="W2612" s="9"/>
    </row>
    <row r="2613">
      <c r="A2613" s="123"/>
      <c r="B2613" s="131"/>
      <c r="C2613" s="116"/>
      <c r="D2613" s="9"/>
      <c r="E2613" s="9"/>
      <c r="F2613" s="9"/>
      <c r="G2613" s="9"/>
      <c r="H2613" s="9"/>
      <c r="I2613" s="9"/>
      <c r="J2613" s="9"/>
      <c r="K2613" s="9"/>
      <c r="L2613" s="9"/>
      <c r="M2613" s="9"/>
      <c r="N2613" s="9"/>
      <c r="O2613" s="9"/>
      <c r="P2613" s="9"/>
      <c r="Q2613" s="9"/>
      <c r="R2613" s="9"/>
      <c r="S2613" s="9"/>
      <c r="T2613" s="9"/>
      <c r="U2613" s="9"/>
      <c r="V2613" s="9"/>
      <c r="W2613" s="9"/>
    </row>
    <row r="2614">
      <c r="A2614" s="123"/>
      <c r="B2614" s="131"/>
      <c r="C2614" s="116"/>
      <c r="D2614" s="9"/>
      <c r="E2614" s="9"/>
      <c r="F2614" s="9"/>
      <c r="G2614" s="9"/>
      <c r="H2614" s="9"/>
      <c r="I2614" s="9"/>
      <c r="J2614" s="9"/>
      <c r="K2614" s="9"/>
      <c r="L2614" s="9"/>
      <c r="M2614" s="9"/>
      <c r="N2614" s="9"/>
      <c r="O2614" s="9"/>
      <c r="P2614" s="9"/>
      <c r="Q2614" s="9"/>
      <c r="R2614" s="9"/>
      <c r="S2614" s="9"/>
      <c r="T2614" s="9"/>
      <c r="U2614" s="9"/>
      <c r="V2614" s="9"/>
      <c r="W2614" s="9"/>
    </row>
    <row r="2615">
      <c r="A2615" s="123"/>
      <c r="B2615" s="131"/>
      <c r="C2615" s="116"/>
      <c r="D2615" s="9"/>
      <c r="E2615" s="9"/>
      <c r="F2615" s="9"/>
      <c r="G2615" s="9"/>
      <c r="H2615" s="9"/>
      <c r="I2615" s="9"/>
      <c r="J2615" s="9"/>
      <c r="K2615" s="9"/>
      <c r="L2615" s="9"/>
      <c r="M2615" s="9"/>
      <c r="N2615" s="9"/>
      <c r="O2615" s="9"/>
      <c r="P2615" s="9"/>
      <c r="Q2615" s="9"/>
      <c r="R2615" s="9"/>
      <c r="S2615" s="9"/>
      <c r="T2615" s="9"/>
      <c r="U2615" s="9"/>
      <c r="V2615" s="9"/>
      <c r="W2615" s="9"/>
    </row>
    <row r="2616">
      <c r="A2616" s="123"/>
      <c r="B2616" s="131"/>
      <c r="C2616" s="116"/>
      <c r="D2616" s="9"/>
      <c r="E2616" s="9"/>
      <c r="F2616" s="9"/>
      <c r="G2616" s="9"/>
      <c r="H2616" s="9"/>
      <c r="I2616" s="9"/>
      <c r="J2616" s="9"/>
      <c r="K2616" s="9"/>
      <c r="L2616" s="9"/>
      <c r="M2616" s="9"/>
      <c r="N2616" s="9"/>
      <c r="O2616" s="9"/>
      <c r="P2616" s="9"/>
      <c r="Q2616" s="9"/>
      <c r="R2616" s="9"/>
      <c r="S2616" s="9"/>
      <c r="T2616" s="9"/>
      <c r="U2616" s="9"/>
      <c r="V2616" s="9"/>
      <c r="W2616" s="9"/>
    </row>
    <row r="2617">
      <c r="A2617" s="123"/>
      <c r="B2617" s="131"/>
      <c r="C2617" s="116"/>
      <c r="D2617" s="9"/>
      <c r="E2617" s="9"/>
      <c r="F2617" s="9"/>
      <c r="G2617" s="9"/>
      <c r="H2617" s="9"/>
      <c r="I2617" s="9"/>
      <c r="J2617" s="9"/>
      <c r="K2617" s="9"/>
      <c r="L2617" s="9"/>
      <c r="M2617" s="9"/>
      <c r="N2617" s="9"/>
      <c r="O2617" s="9"/>
      <c r="P2617" s="9"/>
      <c r="Q2617" s="9"/>
      <c r="R2617" s="9"/>
      <c r="S2617" s="9"/>
      <c r="T2617" s="9"/>
      <c r="U2617" s="9"/>
      <c r="V2617" s="9"/>
      <c r="W2617" s="9"/>
    </row>
    <row r="2618">
      <c r="A2618" s="123"/>
      <c r="B2618" s="131"/>
      <c r="C2618" s="116"/>
      <c r="D2618" s="9"/>
      <c r="E2618" s="9"/>
      <c r="F2618" s="9"/>
      <c r="G2618" s="9"/>
      <c r="H2618" s="9"/>
      <c r="I2618" s="9"/>
      <c r="J2618" s="9"/>
      <c r="K2618" s="9"/>
      <c r="L2618" s="9"/>
      <c r="M2618" s="9"/>
      <c r="N2618" s="9"/>
      <c r="O2618" s="9"/>
      <c r="P2618" s="9"/>
      <c r="Q2618" s="9"/>
      <c r="R2618" s="9"/>
      <c r="S2618" s="9"/>
      <c r="T2618" s="9"/>
      <c r="U2618" s="9"/>
      <c r="V2618" s="9"/>
      <c r="W2618" s="9"/>
    </row>
    <row r="2619">
      <c r="A2619" s="123"/>
      <c r="B2619" s="131"/>
      <c r="C2619" s="116"/>
      <c r="D2619" s="9"/>
      <c r="E2619" s="9"/>
      <c r="F2619" s="9"/>
      <c r="G2619" s="9"/>
      <c r="H2619" s="9"/>
      <c r="I2619" s="9"/>
      <c r="J2619" s="9"/>
      <c r="K2619" s="9"/>
      <c r="L2619" s="9"/>
      <c r="M2619" s="9"/>
      <c r="N2619" s="9"/>
      <c r="O2619" s="9"/>
      <c r="P2619" s="9"/>
      <c r="Q2619" s="9"/>
      <c r="R2619" s="9"/>
      <c r="S2619" s="9"/>
      <c r="T2619" s="9"/>
      <c r="U2619" s="9"/>
      <c r="V2619" s="9"/>
      <c r="W2619" s="9"/>
    </row>
    <row r="2620">
      <c r="A2620" s="123"/>
      <c r="B2620" s="131"/>
      <c r="C2620" s="116"/>
      <c r="D2620" s="9"/>
      <c r="E2620" s="9"/>
      <c r="F2620" s="9"/>
      <c r="G2620" s="9"/>
      <c r="H2620" s="9"/>
      <c r="I2620" s="9"/>
      <c r="J2620" s="9"/>
      <c r="K2620" s="9"/>
      <c r="L2620" s="9"/>
      <c r="M2620" s="9"/>
      <c r="N2620" s="9"/>
      <c r="O2620" s="9"/>
      <c r="P2620" s="9"/>
      <c r="Q2620" s="9"/>
      <c r="R2620" s="9"/>
      <c r="S2620" s="9"/>
      <c r="T2620" s="9"/>
      <c r="U2620" s="9"/>
      <c r="V2620" s="9"/>
      <c r="W2620" s="9"/>
    </row>
    <row r="2621">
      <c r="A2621" s="123"/>
      <c r="B2621" s="131"/>
      <c r="C2621" s="116"/>
      <c r="D2621" s="9"/>
      <c r="E2621" s="9"/>
      <c r="F2621" s="9"/>
      <c r="G2621" s="9"/>
      <c r="H2621" s="9"/>
      <c r="I2621" s="9"/>
      <c r="J2621" s="9"/>
      <c r="K2621" s="9"/>
      <c r="L2621" s="9"/>
      <c r="M2621" s="9"/>
      <c r="N2621" s="9"/>
      <c r="O2621" s="9"/>
      <c r="P2621" s="9"/>
      <c r="Q2621" s="9"/>
      <c r="R2621" s="9"/>
      <c r="S2621" s="9"/>
      <c r="T2621" s="9"/>
      <c r="U2621" s="9"/>
      <c r="V2621" s="9"/>
      <c r="W2621" s="9"/>
    </row>
    <row r="2622">
      <c r="A2622" s="123"/>
      <c r="B2622" s="131"/>
      <c r="C2622" s="116"/>
      <c r="D2622" s="9"/>
      <c r="E2622" s="9"/>
      <c r="F2622" s="9"/>
      <c r="G2622" s="9"/>
      <c r="H2622" s="9"/>
      <c r="I2622" s="9"/>
      <c r="J2622" s="9"/>
      <c r="K2622" s="9"/>
      <c r="L2622" s="9"/>
      <c r="M2622" s="9"/>
      <c r="N2622" s="9"/>
      <c r="O2622" s="9"/>
      <c r="P2622" s="9"/>
      <c r="Q2622" s="9"/>
      <c r="R2622" s="9"/>
      <c r="S2622" s="9"/>
      <c r="T2622" s="9"/>
      <c r="U2622" s="9"/>
      <c r="V2622" s="9"/>
      <c r="W2622" s="9"/>
    </row>
    <row r="2623">
      <c r="A2623" s="123"/>
      <c r="B2623" s="131"/>
      <c r="C2623" s="116"/>
      <c r="D2623" s="9"/>
      <c r="E2623" s="9"/>
      <c r="F2623" s="9"/>
      <c r="G2623" s="9"/>
      <c r="H2623" s="9"/>
      <c r="I2623" s="9"/>
      <c r="J2623" s="9"/>
      <c r="K2623" s="9"/>
      <c r="L2623" s="9"/>
      <c r="M2623" s="9"/>
      <c r="N2623" s="9"/>
      <c r="O2623" s="9"/>
      <c r="P2623" s="9"/>
      <c r="Q2623" s="9"/>
      <c r="R2623" s="9"/>
      <c r="S2623" s="9"/>
      <c r="T2623" s="9"/>
      <c r="U2623" s="9"/>
      <c r="V2623" s="9"/>
      <c r="W2623" s="9"/>
    </row>
    <row r="2624">
      <c r="A2624" s="123"/>
      <c r="B2624" s="131"/>
      <c r="C2624" s="116"/>
      <c r="D2624" s="9"/>
      <c r="E2624" s="9"/>
      <c r="F2624" s="9"/>
      <c r="G2624" s="9"/>
      <c r="H2624" s="9"/>
      <c r="I2624" s="9"/>
      <c r="J2624" s="9"/>
      <c r="K2624" s="9"/>
      <c r="L2624" s="9"/>
      <c r="M2624" s="9"/>
      <c r="N2624" s="9"/>
      <c r="O2624" s="9"/>
      <c r="P2624" s="9"/>
      <c r="Q2624" s="9"/>
      <c r="R2624" s="9"/>
      <c r="S2624" s="9"/>
      <c r="T2624" s="9"/>
      <c r="U2624" s="9"/>
      <c r="V2624" s="9"/>
      <c r="W2624" s="9"/>
    </row>
    <row r="2625">
      <c r="A2625" s="123"/>
      <c r="B2625" s="131"/>
      <c r="C2625" s="116"/>
      <c r="D2625" s="9"/>
      <c r="E2625" s="9"/>
      <c r="F2625" s="9"/>
      <c r="G2625" s="9"/>
      <c r="H2625" s="9"/>
      <c r="I2625" s="9"/>
      <c r="J2625" s="9"/>
      <c r="K2625" s="9"/>
      <c r="L2625" s="9"/>
      <c r="M2625" s="9"/>
      <c r="N2625" s="9"/>
      <c r="O2625" s="9"/>
      <c r="P2625" s="9"/>
      <c r="Q2625" s="9"/>
      <c r="R2625" s="9"/>
      <c r="S2625" s="9"/>
      <c r="T2625" s="9"/>
      <c r="U2625" s="9"/>
      <c r="V2625" s="9"/>
      <c r="W2625" s="9"/>
    </row>
    <row r="2626">
      <c r="A2626" s="123"/>
      <c r="B2626" s="131"/>
      <c r="C2626" s="116"/>
      <c r="D2626" s="9"/>
      <c r="E2626" s="9"/>
      <c r="F2626" s="9"/>
      <c r="G2626" s="9"/>
      <c r="H2626" s="9"/>
      <c r="I2626" s="9"/>
      <c r="J2626" s="9"/>
      <c r="K2626" s="9"/>
      <c r="L2626" s="9"/>
      <c r="M2626" s="9"/>
      <c r="N2626" s="9"/>
      <c r="O2626" s="9"/>
      <c r="P2626" s="9"/>
      <c r="Q2626" s="9"/>
      <c r="R2626" s="9"/>
      <c r="S2626" s="9"/>
      <c r="T2626" s="9"/>
      <c r="U2626" s="9"/>
      <c r="V2626" s="9"/>
      <c r="W2626" s="9"/>
    </row>
    <row r="2627">
      <c r="A2627" s="123"/>
      <c r="B2627" s="131"/>
      <c r="C2627" s="116"/>
      <c r="D2627" s="9"/>
      <c r="E2627" s="9"/>
      <c r="F2627" s="9"/>
      <c r="G2627" s="9"/>
      <c r="H2627" s="9"/>
      <c r="I2627" s="9"/>
      <c r="J2627" s="9"/>
      <c r="K2627" s="9"/>
      <c r="L2627" s="9"/>
      <c r="M2627" s="9"/>
      <c r="N2627" s="9"/>
      <c r="O2627" s="9"/>
      <c r="P2627" s="9"/>
      <c r="Q2627" s="9"/>
      <c r="R2627" s="9"/>
      <c r="S2627" s="9"/>
      <c r="T2627" s="9"/>
      <c r="U2627" s="9"/>
      <c r="V2627" s="9"/>
      <c r="W2627" s="9"/>
    </row>
    <row r="2628">
      <c r="A2628" s="123"/>
      <c r="B2628" s="131"/>
      <c r="C2628" s="116"/>
      <c r="D2628" s="9"/>
      <c r="E2628" s="9"/>
      <c r="F2628" s="9"/>
      <c r="G2628" s="9"/>
      <c r="H2628" s="9"/>
      <c r="I2628" s="9"/>
      <c r="J2628" s="9"/>
      <c r="K2628" s="9"/>
      <c r="L2628" s="9"/>
      <c r="M2628" s="9"/>
      <c r="N2628" s="9"/>
      <c r="O2628" s="9"/>
      <c r="P2628" s="9"/>
      <c r="Q2628" s="9"/>
      <c r="R2628" s="9"/>
      <c r="S2628" s="9"/>
      <c r="T2628" s="9"/>
      <c r="U2628" s="9"/>
      <c r="V2628" s="9"/>
      <c r="W2628" s="9"/>
    </row>
    <row r="2629">
      <c r="A2629" s="123"/>
      <c r="B2629" s="131"/>
      <c r="C2629" s="116"/>
      <c r="D2629" s="9"/>
      <c r="E2629" s="9"/>
      <c r="F2629" s="9"/>
      <c r="G2629" s="9"/>
      <c r="H2629" s="9"/>
      <c r="I2629" s="9"/>
      <c r="J2629" s="9"/>
      <c r="K2629" s="9"/>
      <c r="L2629" s="9"/>
      <c r="M2629" s="9"/>
      <c r="N2629" s="9"/>
      <c r="O2629" s="9"/>
      <c r="P2629" s="9"/>
      <c r="Q2629" s="9"/>
      <c r="R2629" s="9"/>
      <c r="S2629" s="9"/>
      <c r="T2629" s="9"/>
      <c r="U2629" s="9"/>
      <c r="V2629" s="9"/>
      <c r="W2629" s="9"/>
    </row>
    <row r="2630">
      <c r="A2630" s="123"/>
      <c r="B2630" s="131"/>
      <c r="C2630" s="116"/>
      <c r="D2630" s="9"/>
      <c r="E2630" s="9"/>
      <c r="F2630" s="9"/>
      <c r="G2630" s="9"/>
      <c r="H2630" s="9"/>
      <c r="I2630" s="9"/>
      <c r="J2630" s="9"/>
      <c r="K2630" s="9"/>
      <c r="L2630" s="9"/>
      <c r="M2630" s="9"/>
      <c r="N2630" s="9"/>
      <c r="O2630" s="9"/>
      <c r="P2630" s="9"/>
      <c r="Q2630" s="9"/>
      <c r="R2630" s="9"/>
      <c r="S2630" s="9"/>
      <c r="T2630" s="9"/>
      <c r="U2630" s="9"/>
      <c r="V2630" s="9"/>
      <c r="W2630" s="9"/>
    </row>
    <row r="2631">
      <c r="A2631" s="123"/>
      <c r="B2631" s="131"/>
      <c r="C2631" s="116"/>
      <c r="D2631" s="9"/>
      <c r="E2631" s="9"/>
      <c r="F2631" s="9"/>
      <c r="G2631" s="9"/>
      <c r="H2631" s="9"/>
      <c r="I2631" s="9"/>
      <c r="J2631" s="9"/>
      <c r="K2631" s="9"/>
      <c r="L2631" s="9"/>
      <c r="M2631" s="9"/>
      <c r="N2631" s="9"/>
      <c r="O2631" s="9"/>
      <c r="P2631" s="9"/>
      <c r="Q2631" s="9"/>
      <c r="R2631" s="9"/>
      <c r="S2631" s="9"/>
      <c r="T2631" s="9"/>
      <c r="U2631" s="9"/>
      <c r="V2631" s="9"/>
      <c r="W2631" s="9"/>
    </row>
    <row r="2632">
      <c r="A2632" s="123"/>
      <c r="B2632" s="131"/>
      <c r="C2632" s="116"/>
      <c r="D2632" s="9"/>
      <c r="E2632" s="9"/>
      <c r="F2632" s="9"/>
      <c r="G2632" s="9"/>
      <c r="H2632" s="9"/>
      <c r="I2632" s="9"/>
      <c r="J2632" s="9"/>
      <c r="K2632" s="9"/>
      <c r="L2632" s="9"/>
      <c r="M2632" s="9"/>
      <c r="N2632" s="9"/>
      <c r="O2632" s="9"/>
      <c r="P2632" s="9"/>
      <c r="Q2632" s="9"/>
      <c r="R2632" s="9"/>
      <c r="S2632" s="9"/>
      <c r="T2632" s="9"/>
      <c r="U2632" s="9"/>
      <c r="V2632" s="9"/>
      <c r="W2632" s="9"/>
    </row>
    <row r="2633">
      <c r="A2633" s="123"/>
      <c r="B2633" s="131"/>
      <c r="C2633" s="116"/>
      <c r="D2633" s="9"/>
      <c r="E2633" s="9"/>
      <c r="F2633" s="9"/>
      <c r="G2633" s="9"/>
      <c r="H2633" s="9"/>
      <c r="I2633" s="9"/>
      <c r="J2633" s="9"/>
      <c r="K2633" s="9"/>
      <c r="L2633" s="9"/>
      <c r="M2633" s="9"/>
      <c r="N2633" s="9"/>
      <c r="O2633" s="9"/>
      <c r="P2633" s="9"/>
      <c r="Q2633" s="9"/>
      <c r="R2633" s="9"/>
      <c r="S2633" s="9"/>
      <c r="T2633" s="9"/>
      <c r="U2633" s="9"/>
      <c r="V2633" s="9"/>
      <c r="W2633" s="9"/>
    </row>
    <row r="2634">
      <c r="A2634" s="123"/>
      <c r="B2634" s="131"/>
      <c r="C2634" s="116"/>
      <c r="D2634" s="9"/>
      <c r="E2634" s="9"/>
      <c r="F2634" s="9"/>
      <c r="G2634" s="9"/>
      <c r="H2634" s="9"/>
      <c r="I2634" s="9"/>
      <c r="J2634" s="9"/>
      <c r="K2634" s="9"/>
      <c r="L2634" s="9"/>
      <c r="M2634" s="9"/>
      <c r="N2634" s="9"/>
      <c r="O2634" s="9"/>
      <c r="P2634" s="9"/>
      <c r="Q2634" s="9"/>
      <c r="R2634" s="9"/>
      <c r="S2634" s="9"/>
      <c r="T2634" s="9"/>
      <c r="U2634" s="9"/>
      <c r="V2634" s="9"/>
      <c r="W2634" s="9"/>
    </row>
    <row r="2635">
      <c r="A2635" s="123"/>
      <c r="B2635" s="131"/>
      <c r="C2635" s="116"/>
      <c r="D2635" s="9"/>
      <c r="E2635" s="9"/>
      <c r="F2635" s="9"/>
      <c r="G2635" s="9"/>
      <c r="H2635" s="9"/>
      <c r="I2635" s="9"/>
      <c r="J2635" s="9"/>
      <c r="K2635" s="9"/>
      <c r="L2635" s="9"/>
      <c r="M2635" s="9"/>
      <c r="N2635" s="9"/>
      <c r="O2635" s="9"/>
      <c r="P2635" s="9"/>
      <c r="Q2635" s="9"/>
      <c r="R2635" s="9"/>
      <c r="S2635" s="9"/>
      <c r="T2635" s="9"/>
      <c r="U2635" s="9"/>
      <c r="V2635" s="9"/>
      <c r="W2635" s="9"/>
    </row>
    <row r="2636">
      <c r="A2636" s="123"/>
      <c r="B2636" s="131"/>
      <c r="C2636" s="116"/>
      <c r="D2636" s="9"/>
      <c r="E2636" s="9"/>
      <c r="F2636" s="9"/>
      <c r="G2636" s="9"/>
      <c r="H2636" s="9"/>
      <c r="I2636" s="9"/>
      <c r="J2636" s="9"/>
      <c r="K2636" s="9"/>
      <c r="L2636" s="9"/>
      <c r="M2636" s="9"/>
      <c r="N2636" s="9"/>
      <c r="O2636" s="9"/>
      <c r="P2636" s="9"/>
      <c r="Q2636" s="9"/>
      <c r="R2636" s="9"/>
      <c r="S2636" s="9"/>
      <c r="T2636" s="9"/>
      <c r="U2636" s="9"/>
      <c r="V2636" s="9"/>
      <c r="W2636" s="9"/>
    </row>
    <row r="2637">
      <c r="A2637" s="123"/>
      <c r="B2637" s="131"/>
      <c r="C2637" s="116"/>
      <c r="D2637" s="9"/>
      <c r="E2637" s="9"/>
      <c r="F2637" s="9"/>
      <c r="G2637" s="9"/>
      <c r="H2637" s="9"/>
      <c r="I2637" s="9"/>
      <c r="J2637" s="9"/>
      <c r="K2637" s="9"/>
      <c r="L2637" s="9"/>
      <c r="M2637" s="9"/>
      <c r="N2637" s="9"/>
      <c r="O2637" s="9"/>
      <c r="P2637" s="9"/>
      <c r="Q2637" s="9"/>
      <c r="R2637" s="9"/>
      <c r="S2637" s="9"/>
      <c r="T2637" s="9"/>
      <c r="U2637" s="9"/>
      <c r="V2637" s="9"/>
      <c r="W2637" s="9"/>
    </row>
    <row r="2638">
      <c r="A2638" s="123"/>
      <c r="B2638" s="131"/>
      <c r="C2638" s="116"/>
      <c r="D2638" s="9"/>
      <c r="E2638" s="9"/>
      <c r="F2638" s="9"/>
      <c r="G2638" s="9"/>
      <c r="H2638" s="9"/>
      <c r="I2638" s="9"/>
      <c r="J2638" s="9"/>
      <c r="K2638" s="9"/>
      <c r="L2638" s="9"/>
      <c r="M2638" s="9"/>
      <c r="N2638" s="9"/>
      <c r="O2638" s="9"/>
      <c r="P2638" s="9"/>
      <c r="Q2638" s="9"/>
      <c r="R2638" s="9"/>
      <c r="S2638" s="9"/>
      <c r="T2638" s="9"/>
      <c r="U2638" s="9"/>
      <c r="V2638" s="9"/>
      <c r="W2638" s="9"/>
    </row>
    <row r="2639">
      <c r="A2639" s="123"/>
      <c r="B2639" s="131"/>
      <c r="C2639" s="116"/>
      <c r="D2639" s="9"/>
      <c r="E2639" s="9"/>
      <c r="F2639" s="9"/>
      <c r="G2639" s="9"/>
      <c r="H2639" s="9"/>
      <c r="I2639" s="9"/>
      <c r="J2639" s="9"/>
      <c r="K2639" s="9"/>
      <c r="L2639" s="9"/>
      <c r="M2639" s="9"/>
      <c r="N2639" s="9"/>
      <c r="O2639" s="9"/>
      <c r="P2639" s="9"/>
      <c r="Q2639" s="9"/>
      <c r="R2639" s="9"/>
      <c r="S2639" s="9"/>
      <c r="T2639" s="9"/>
      <c r="U2639" s="9"/>
      <c r="V2639" s="9"/>
      <c r="W2639" s="9"/>
    </row>
    <row r="2640">
      <c r="A2640" s="123"/>
      <c r="B2640" s="131"/>
      <c r="C2640" s="116"/>
      <c r="D2640" s="9"/>
      <c r="E2640" s="9"/>
      <c r="F2640" s="9"/>
      <c r="G2640" s="9"/>
      <c r="H2640" s="9"/>
      <c r="I2640" s="9"/>
      <c r="J2640" s="9"/>
      <c r="K2640" s="9"/>
      <c r="L2640" s="9"/>
      <c r="M2640" s="9"/>
      <c r="N2640" s="9"/>
      <c r="O2640" s="9"/>
      <c r="P2640" s="9"/>
      <c r="Q2640" s="9"/>
      <c r="R2640" s="9"/>
      <c r="S2640" s="9"/>
      <c r="T2640" s="9"/>
      <c r="U2640" s="9"/>
      <c r="V2640" s="9"/>
      <c r="W2640" s="9"/>
    </row>
    <row r="2641">
      <c r="A2641" s="123"/>
      <c r="B2641" s="131"/>
      <c r="C2641" s="116"/>
      <c r="D2641" s="9"/>
      <c r="E2641" s="9"/>
      <c r="F2641" s="9"/>
      <c r="G2641" s="9"/>
      <c r="H2641" s="9"/>
      <c r="I2641" s="9"/>
      <c r="J2641" s="9"/>
      <c r="K2641" s="9"/>
      <c r="L2641" s="9"/>
      <c r="M2641" s="9"/>
      <c r="N2641" s="9"/>
      <c r="O2641" s="9"/>
      <c r="P2641" s="9"/>
      <c r="Q2641" s="9"/>
      <c r="R2641" s="9"/>
      <c r="S2641" s="9"/>
      <c r="T2641" s="9"/>
      <c r="U2641" s="9"/>
      <c r="V2641" s="9"/>
      <c r="W2641" s="9"/>
    </row>
    <row r="2642">
      <c r="A2642" s="123"/>
      <c r="B2642" s="131"/>
      <c r="C2642" s="116"/>
      <c r="D2642" s="9"/>
      <c r="E2642" s="9"/>
      <c r="F2642" s="9"/>
      <c r="G2642" s="9"/>
      <c r="H2642" s="9"/>
      <c r="I2642" s="9"/>
      <c r="J2642" s="9"/>
      <c r="K2642" s="9"/>
      <c r="L2642" s="9"/>
      <c r="M2642" s="9"/>
      <c r="N2642" s="9"/>
      <c r="O2642" s="9"/>
      <c r="P2642" s="9"/>
      <c r="Q2642" s="9"/>
      <c r="R2642" s="9"/>
      <c r="S2642" s="9"/>
      <c r="T2642" s="9"/>
      <c r="U2642" s="9"/>
      <c r="V2642" s="9"/>
      <c r="W2642" s="9"/>
    </row>
    <row r="2643">
      <c r="A2643" s="123"/>
      <c r="B2643" s="131"/>
      <c r="C2643" s="116"/>
      <c r="D2643" s="9"/>
      <c r="E2643" s="9"/>
      <c r="F2643" s="9"/>
      <c r="G2643" s="9"/>
      <c r="H2643" s="9"/>
      <c r="I2643" s="9"/>
      <c r="J2643" s="9"/>
      <c r="K2643" s="9"/>
      <c r="L2643" s="9"/>
      <c r="M2643" s="9"/>
      <c r="N2643" s="9"/>
      <c r="O2643" s="9"/>
      <c r="P2643" s="9"/>
      <c r="Q2643" s="9"/>
      <c r="R2643" s="9"/>
      <c r="S2643" s="9"/>
      <c r="T2643" s="9"/>
      <c r="U2643" s="9"/>
      <c r="V2643" s="9"/>
      <c r="W2643" s="9"/>
    </row>
    <row r="2644">
      <c r="A2644" s="123"/>
      <c r="B2644" s="131"/>
      <c r="C2644" s="116"/>
      <c r="D2644" s="9"/>
      <c r="E2644" s="9"/>
      <c r="F2644" s="9"/>
      <c r="G2644" s="9"/>
      <c r="H2644" s="9"/>
      <c r="I2644" s="9"/>
      <c r="J2644" s="9"/>
      <c r="K2644" s="9"/>
      <c r="L2644" s="9"/>
      <c r="M2644" s="9"/>
      <c r="N2644" s="9"/>
      <c r="O2644" s="9"/>
      <c r="P2644" s="9"/>
      <c r="Q2644" s="9"/>
      <c r="R2644" s="9"/>
      <c r="S2644" s="9"/>
      <c r="T2644" s="9"/>
      <c r="U2644" s="9"/>
      <c r="V2644" s="9"/>
      <c r="W2644" s="9"/>
    </row>
    <row r="2645">
      <c r="A2645" s="123"/>
      <c r="B2645" s="131"/>
      <c r="C2645" s="116"/>
      <c r="D2645" s="9"/>
      <c r="E2645" s="9"/>
      <c r="F2645" s="9"/>
      <c r="G2645" s="9"/>
      <c r="H2645" s="9"/>
      <c r="I2645" s="9"/>
      <c r="J2645" s="9"/>
      <c r="K2645" s="9"/>
      <c r="L2645" s="9"/>
      <c r="M2645" s="9"/>
      <c r="N2645" s="9"/>
      <c r="O2645" s="9"/>
      <c r="P2645" s="9"/>
      <c r="Q2645" s="9"/>
      <c r="R2645" s="9"/>
      <c r="S2645" s="9"/>
      <c r="T2645" s="9"/>
      <c r="U2645" s="9"/>
      <c r="V2645" s="9"/>
      <c r="W2645" s="9"/>
    </row>
    <row r="2646">
      <c r="A2646" s="123"/>
      <c r="B2646" s="131"/>
      <c r="C2646" s="116"/>
      <c r="D2646" s="9"/>
      <c r="E2646" s="9"/>
      <c r="F2646" s="9"/>
      <c r="G2646" s="9"/>
      <c r="H2646" s="9"/>
      <c r="I2646" s="9"/>
      <c r="J2646" s="9"/>
      <c r="K2646" s="9"/>
      <c r="L2646" s="9"/>
      <c r="M2646" s="9"/>
      <c r="N2646" s="9"/>
      <c r="O2646" s="9"/>
      <c r="P2646" s="9"/>
      <c r="Q2646" s="9"/>
      <c r="R2646" s="9"/>
      <c r="S2646" s="9"/>
      <c r="T2646" s="9"/>
      <c r="U2646" s="9"/>
      <c r="V2646" s="9"/>
      <c r="W2646" s="9"/>
    </row>
    <row r="2647">
      <c r="A2647" s="123"/>
      <c r="B2647" s="131"/>
      <c r="C2647" s="116"/>
      <c r="D2647" s="9"/>
      <c r="E2647" s="9"/>
      <c r="F2647" s="9"/>
      <c r="G2647" s="9"/>
      <c r="H2647" s="9"/>
      <c r="I2647" s="9"/>
      <c r="J2647" s="9"/>
      <c r="K2647" s="9"/>
      <c r="L2647" s="9"/>
      <c r="M2647" s="9"/>
      <c r="N2647" s="9"/>
      <c r="O2647" s="9"/>
      <c r="P2647" s="9"/>
      <c r="Q2647" s="9"/>
      <c r="R2647" s="9"/>
      <c r="S2647" s="9"/>
      <c r="T2647" s="9"/>
      <c r="U2647" s="9"/>
      <c r="V2647" s="9"/>
      <c r="W2647" s="9"/>
    </row>
    <row r="2648">
      <c r="A2648" s="123"/>
      <c r="B2648" s="131"/>
      <c r="C2648" s="116"/>
      <c r="D2648" s="9"/>
      <c r="E2648" s="9"/>
      <c r="F2648" s="9"/>
      <c r="G2648" s="9"/>
      <c r="H2648" s="9"/>
      <c r="I2648" s="9"/>
      <c r="J2648" s="9"/>
      <c r="K2648" s="9"/>
      <c r="L2648" s="9"/>
      <c r="M2648" s="9"/>
      <c r="N2648" s="9"/>
      <c r="O2648" s="9"/>
      <c r="P2648" s="9"/>
      <c r="Q2648" s="9"/>
      <c r="R2648" s="9"/>
      <c r="S2648" s="9"/>
      <c r="T2648" s="9"/>
      <c r="U2648" s="9"/>
      <c r="V2648" s="9"/>
      <c r="W2648" s="9"/>
    </row>
    <row r="2649">
      <c r="A2649" s="123"/>
      <c r="B2649" s="131"/>
      <c r="C2649" s="116"/>
      <c r="D2649" s="9"/>
      <c r="E2649" s="9"/>
      <c r="F2649" s="9"/>
      <c r="G2649" s="9"/>
      <c r="H2649" s="9"/>
      <c r="I2649" s="9"/>
      <c r="J2649" s="9"/>
      <c r="K2649" s="9"/>
      <c r="L2649" s="9"/>
      <c r="M2649" s="9"/>
      <c r="N2649" s="9"/>
      <c r="O2649" s="9"/>
      <c r="P2649" s="9"/>
      <c r="Q2649" s="9"/>
      <c r="R2649" s="9"/>
      <c r="S2649" s="9"/>
      <c r="T2649" s="9"/>
      <c r="U2649" s="9"/>
      <c r="V2649" s="9"/>
      <c r="W2649" s="9"/>
    </row>
    <row r="2650">
      <c r="A2650" s="123"/>
      <c r="B2650" s="131"/>
      <c r="C2650" s="116"/>
      <c r="D2650" s="9"/>
      <c r="E2650" s="9"/>
      <c r="F2650" s="9"/>
      <c r="G2650" s="9"/>
      <c r="H2650" s="9"/>
      <c r="I2650" s="9"/>
      <c r="J2650" s="9"/>
      <c r="K2650" s="9"/>
      <c r="L2650" s="9"/>
      <c r="M2650" s="9"/>
      <c r="N2650" s="9"/>
      <c r="O2650" s="9"/>
      <c r="P2650" s="9"/>
      <c r="Q2650" s="9"/>
      <c r="R2650" s="9"/>
      <c r="S2650" s="9"/>
      <c r="T2650" s="9"/>
      <c r="U2650" s="9"/>
      <c r="V2650" s="9"/>
      <c r="W2650" s="9"/>
    </row>
    <row r="2651">
      <c r="A2651" s="123"/>
      <c r="B2651" s="131"/>
      <c r="C2651" s="116"/>
      <c r="D2651" s="9"/>
      <c r="E2651" s="9"/>
      <c r="F2651" s="9"/>
      <c r="G2651" s="9"/>
      <c r="H2651" s="9"/>
      <c r="I2651" s="9"/>
      <c r="J2651" s="9"/>
      <c r="K2651" s="9"/>
      <c r="L2651" s="9"/>
      <c r="M2651" s="9"/>
      <c r="N2651" s="9"/>
      <c r="O2651" s="9"/>
      <c r="P2651" s="9"/>
      <c r="Q2651" s="9"/>
      <c r="R2651" s="9"/>
      <c r="S2651" s="9"/>
      <c r="T2651" s="9"/>
      <c r="U2651" s="9"/>
      <c r="V2651" s="9"/>
      <c r="W2651" s="9"/>
    </row>
    <row r="2652">
      <c r="A2652" s="123"/>
      <c r="B2652" s="131"/>
      <c r="C2652" s="116"/>
      <c r="D2652" s="9"/>
      <c r="E2652" s="9"/>
      <c r="F2652" s="9"/>
      <c r="G2652" s="9"/>
      <c r="H2652" s="9"/>
      <c r="I2652" s="9"/>
      <c r="J2652" s="9"/>
      <c r="K2652" s="9"/>
      <c r="L2652" s="9"/>
      <c r="M2652" s="9"/>
      <c r="N2652" s="9"/>
      <c r="O2652" s="9"/>
      <c r="P2652" s="9"/>
      <c r="Q2652" s="9"/>
      <c r="R2652" s="9"/>
      <c r="S2652" s="9"/>
      <c r="T2652" s="9"/>
      <c r="U2652" s="9"/>
      <c r="V2652" s="9"/>
      <c r="W2652" s="9"/>
    </row>
    <row r="2653">
      <c r="A2653" s="123"/>
      <c r="B2653" s="131"/>
      <c r="C2653" s="116"/>
      <c r="D2653" s="9"/>
      <c r="E2653" s="9"/>
      <c r="F2653" s="9"/>
      <c r="G2653" s="9"/>
      <c r="H2653" s="9"/>
      <c r="I2653" s="9"/>
      <c r="J2653" s="9"/>
      <c r="K2653" s="9"/>
      <c r="L2653" s="9"/>
      <c r="M2653" s="9"/>
      <c r="N2653" s="9"/>
      <c r="O2653" s="9"/>
      <c r="P2653" s="9"/>
      <c r="Q2653" s="9"/>
      <c r="R2653" s="9"/>
      <c r="S2653" s="9"/>
      <c r="T2653" s="9"/>
      <c r="U2653" s="9"/>
      <c r="V2653" s="9"/>
      <c r="W2653" s="9"/>
    </row>
    <row r="2654">
      <c r="A2654" s="123"/>
      <c r="B2654" s="131"/>
      <c r="C2654" s="116"/>
      <c r="D2654" s="9"/>
      <c r="E2654" s="9"/>
      <c r="F2654" s="9"/>
      <c r="G2654" s="9"/>
      <c r="H2654" s="9"/>
      <c r="I2654" s="9"/>
      <c r="J2654" s="9"/>
      <c r="K2654" s="9"/>
      <c r="L2654" s="9"/>
      <c r="M2654" s="9"/>
      <c r="N2654" s="9"/>
      <c r="O2654" s="9"/>
      <c r="P2654" s="9"/>
      <c r="Q2654" s="9"/>
      <c r="R2654" s="9"/>
      <c r="S2654" s="9"/>
      <c r="T2654" s="9"/>
      <c r="U2654" s="9"/>
      <c r="V2654" s="9"/>
      <c r="W2654" s="9"/>
    </row>
    <row r="2655">
      <c r="A2655" s="123"/>
      <c r="B2655" s="131"/>
      <c r="C2655" s="116"/>
      <c r="D2655" s="9"/>
      <c r="E2655" s="9"/>
      <c r="F2655" s="9"/>
      <c r="G2655" s="9"/>
      <c r="H2655" s="9"/>
      <c r="I2655" s="9"/>
      <c r="J2655" s="9"/>
      <c r="K2655" s="9"/>
      <c r="L2655" s="9"/>
      <c r="M2655" s="9"/>
      <c r="N2655" s="9"/>
      <c r="O2655" s="9"/>
      <c r="P2655" s="9"/>
      <c r="Q2655" s="9"/>
      <c r="R2655" s="9"/>
      <c r="S2655" s="9"/>
      <c r="T2655" s="9"/>
      <c r="U2655" s="9"/>
      <c r="V2655" s="9"/>
      <c r="W2655" s="9"/>
    </row>
    <row r="2656">
      <c r="A2656" s="123"/>
      <c r="B2656" s="131"/>
      <c r="C2656" s="116"/>
      <c r="D2656" s="9"/>
      <c r="E2656" s="9"/>
      <c r="F2656" s="9"/>
      <c r="G2656" s="9"/>
      <c r="H2656" s="9"/>
      <c r="I2656" s="9"/>
      <c r="J2656" s="9"/>
      <c r="K2656" s="9"/>
      <c r="L2656" s="9"/>
      <c r="M2656" s="9"/>
      <c r="N2656" s="9"/>
      <c r="O2656" s="9"/>
      <c r="P2656" s="9"/>
      <c r="Q2656" s="9"/>
      <c r="R2656" s="9"/>
      <c r="S2656" s="9"/>
      <c r="T2656" s="9"/>
      <c r="U2656" s="9"/>
      <c r="V2656" s="9"/>
      <c r="W2656" s="9"/>
    </row>
    <row r="2657">
      <c r="A2657" s="123"/>
      <c r="B2657" s="131"/>
      <c r="C2657" s="116"/>
      <c r="D2657" s="9"/>
      <c r="E2657" s="9"/>
      <c r="F2657" s="9"/>
      <c r="G2657" s="9"/>
      <c r="H2657" s="9"/>
      <c r="I2657" s="9"/>
      <c r="J2657" s="9"/>
      <c r="K2657" s="9"/>
      <c r="L2657" s="9"/>
      <c r="M2657" s="9"/>
      <c r="N2657" s="9"/>
      <c r="O2657" s="9"/>
      <c r="P2657" s="9"/>
      <c r="Q2657" s="9"/>
      <c r="R2657" s="9"/>
      <c r="S2657" s="9"/>
      <c r="T2657" s="9"/>
      <c r="U2657" s="9"/>
      <c r="V2657" s="9"/>
      <c r="W2657" s="9"/>
    </row>
    <row r="2658">
      <c r="A2658" s="123"/>
      <c r="B2658" s="131"/>
      <c r="C2658" s="116"/>
      <c r="D2658" s="9"/>
      <c r="E2658" s="9"/>
      <c r="F2658" s="9"/>
      <c r="G2658" s="9"/>
      <c r="H2658" s="9"/>
      <c r="I2658" s="9"/>
      <c r="J2658" s="9"/>
      <c r="K2658" s="9"/>
      <c r="L2658" s="9"/>
      <c r="M2658" s="9"/>
      <c r="N2658" s="9"/>
      <c r="O2658" s="9"/>
      <c r="P2658" s="9"/>
      <c r="Q2658" s="9"/>
      <c r="R2658" s="9"/>
      <c r="S2658" s="9"/>
      <c r="T2658" s="9"/>
      <c r="U2658" s="9"/>
      <c r="V2658" s="9"/>
      <c r="W2658" s="9"/>
    </row>
    <row r="2659">
      <c r="A2659" s="123"/>
      <c r="B2659" s="131"/>
      <c r="C2659" s="116"/>
      <c r="D2659" s="9"/>
      <c r="E2659" s="9"/>
      <c r="F2659" s="9"/>
      <c r="G2659" s="9"/>
      <c r="H2659" s="9"/>
      <c r="I2659" s="9"/>
      <c r="J2659" s="9"/>
      <c r="K2659" s="9"/>
      <c r="L2659" s="9"/>
      <c r="M2659" s="9"/>
      <c r="N2659" s="9"/>
      <c r="O2659" s="9"/>
      <c r="P2659" s="9"/>
      <c r="Q2659" s="9"/>
      <c r="R2659" s="9"/>
      <c r="S2659" s="9"/>
      <c r="T2659" s="9"/>
      <c r="U2659" s="9"/>
      <c r="V2659" s="9"/>
      <c r="W2659" s="9"/>
    </row>
    <row r="2660">
      <c r="A2660" s="123"/>
      <c r="B2660" s="131"/>
      <c r="C2660" s="116"/>
      <c r="D2660" s="9"/>
      <c r="E2660" s="9"/>
      <c r="F2660" s="9"/>
      <c r="G2660" s="9"/>
      <c r="H2660" s="9"/>
      <c r="I2660" s="9"/>
      <c r="J2660" s="9"/>
      <c r="K2660" s="9"/>
      <c r="L2660" s="9"/>
      <c r="M2660" s="9"/>
      <c r="N2660" s="9"/>
      <c r="O2660" s="9"/>
      <c r="P2660" s="9"/>
      <c r="Q2660" s="9"/>
      <c r="R2660" s="9"/>
      <c r="S2660" s="9"/>
      <c r="T2660" s="9"/>
      <c r="U2660" s="9"/>
      <c r="V2660" s="9"/>
      <c r="W2660" s="9"/>
    </row>
    <row r="2661">
      <c r="A2661" s="123"/>
      <c r="B2661" s="131"/>
      <c r="C2661" s="116"/>
      <c r="D2661" s="9"/>
      <c r="E2661" s="9"/>
      <c r="F2661" s="9"/>
      <c r="G2661" s="9"/>
      <c r="H2661" s="9"/>
      <c r="I2661" s="9"/>
      <c r="J2661" s="9"/>
      <c r="K2661" s="9"/>
      <c r="L2661" s="9"/>
      <c r="M2661" s="9"/>
      <c r="N2661" s="9"/>
      <c r="O2661" s="9"/>
      <c r="P2661" s="9"/>
      <c r="Q2661" s="9"/>
      <c r="R2661" s="9"/>
      <c r="S2661" s="9"/>
      <c r="T2661" s="9"/>
      <c r="U2661" s="9"/>
      <c r="V2661" s="9"/>
      <c r="W2661" s="9"/>
    </row>
    <row r="2662">
      <c r="A2662" s="123"/>
      <c r="B2662" s="131"/>
      <c r="C2662" s="116"/>
      <c r="D2662" s="9"/>
      <c r="E2662" s="9"/>
      <c r="F2662" s="9"/>
      <c r="G2662" s="9"/>
      <c r="H2662" s="9"/>
      <c r="I2662" s="9"/>
      <c r="J2662" s="9"/>
      <c r="K2662" s="9"/>
      <c r="L2662" s="9"/>
      <c r="M2662" s="9"/>
      <c r="N2662" s="9"/>
      <c r="O2662" s="9"/>
      <c r="P2662" s="9"/>
      <c r="Q2662" s="9"/>
      <c r="R2662" s="9"/>
      <c r="S2662" s="9"/>
      <c r="T2662" s="9"/>
      <c r="U2662" s="9"/>
      <c r="V2662" s="9"/>
      <c r="W2662" s="9"/>
    </row>
    <row r="2663">
      <c r="A2663" s="123"/>
      <c r="B2663" s="131"/>
      <c r="C2663" s="116"/>
      <c r="D2663" s="9"/>
      <c r="E2663" s="9"/>
      <c r="F2663" s="9"/>
      <c r="G2663" s="9"/>
      <c r="H2663" s="9"/>
      <c r="I2663" s="9"/>
      <c r="J2663" s="9"/>
      <c r="K2663" s="9"/>
      <c r="L2663" s="9"/>
      <c r="M2663" s="9"/>
      <c r="N2663" s="9"/>
      <c r="O2663" s="9"/>
      <c r="P2663" s="9"/>
      <c r="Q2663" s="9"/>
      <c r="R2663" s="9"/>
      <c r="S2663" s="9"/>
      <c r="T2663" s="9"/>
      <c r="U2663" s="9"/>
      <c r="V2663" s="9"/>
      <c r="W2663" s="9"/>
    </row>
    <row r="2664">
      <c r="A2664" s="123"/>
      <c r="B2664" s="131"/>
      <c r="C2664" s="116"/>
      <c r="D2664" s="9"/>
      <c r="E2664" s="9"/>
      <c r="F2664" s="9"/>
      <c r="G2664" s="9"/>
      <c r="H2664" s="9"/>
      <c r="I2664" s="9"/>
      <c r="J2664" s="9"/>
      <c r="K2664" s="9"/>
      <c r="L2664" s="9"/>
      <c r="M2664" s="9"/>
      <c r="N2664" s="9"/>
      <c r="O2664" s="9"/>
      <c r="P2664" s="9"/>
      <c r="Q2664" s="9"/>
      <c r="R2664" s="9"/>
      <c r="S2664" s="9"/>
      <c r="T2664" s="9"/>
      <c r="U2664" s="9"/>
      <c r="V2664" s="9"/>
      <c r="W2664" s="9"/>
    </row>
    <row r="2665">
      <c r="A2665" s="123"/>
      <c r="B2665" s="131"/>
      <c r="C2665" s="116"/>
      <c r="D2665" s="9"/>
      <c r="E2665" s="9"/>
      <c r="F2665" s="9"/>
      <c r="G2665" s="9"/>
      <c r="H2665" s="9"/>
      <c r="I2665" s="9"/>
      <c r="J2665" s="9"/>
      <c r="K2665" s="9"/>
      <c r="L2665" s="9"/>
      <c r="M2665" s="9"/>
      <c r="N2665" s="9"/>
      <c r="O2665" s="9"/>
      <c r="P2665" s="9"/>
      <c r="Q2665" s="9"/>
      <c r="R2665" s="9"/>
      <c r="S2665" s="9"/>
      <c r="T2665" s="9"/>
      <c r="U2665" s="9"/>
      <c r="V2665" s="9"/>
      <c r="W2665" s="9"/>
    </row>
    <row r="2666">
      <c r="A2666" s="123"/>
      <c r="B2666" s="131"/>
      <c r="C2666" s="116"/>
      <c r="D2666" s="9"/>
      <c r="E2666" s="9"/>
      <c r="F2666" s="9"/>
      <c r="G2666" s="9"/>
      <c r="H2666" s="9"/>
      <c r="I2666" s="9"/>
      <c r="J2666" s="9"/>
      <c r="K2666" s="9"/>
      <c r="L2666" s="9"/>
      <c r="M2666" s="9"/>
      <c r="N2666" s="9"/>
      <c r="O2666" s="9"/>
      <c r="P2666" s="9"/>
      <c r="Q2666" s="9"/>
      <c r="R2666" s="9"/>
      <c r="S2666" s="9"/>
      <c r="T2666" s="9"/>
      <c r="U2666" s="9"/>
      <c r="V2666" s="9"/>
      <c r="W2666" s="9"/>
    </row>
    <row r="2667">
      <c r="A2667" s="123"/>
      <c r="B2667" s="131"/>
      <c r="C2667" s="116"/>
      <c r="D2667" s="9"/>
      <c r="E2667" s="9"/>
      <c r="F2667" s="9"/>
      <c r="G2667" s="9"/>
      <c r="H2667" s="9"/>
      <c r="I2667" s="9"/>
      <c r="J2667" s="9"/>
      <c r="K2667" s="9"/>
      <c r="L2667" s="9"/>
      <c r="M2667" s="9"/>
      <c r="N2667" s="9"/>
      <c r="O2667" s="9"/>
      <c r="P2667" s="9"/>
      <c r="Q2667" s="9"/>
      <c r="R2667" s="9"/>
      <c r="S2667" s="9"/>
      <c r="T2667" s="9"/>
      <c r="U2667" s="9"/>
      <c r="V2667" s="9"/>
      <c r="W2667" s="9"/>
    </row>
    <row r="2668">
      <c r="A2668" s="123"/>
      <c r="B2668" s="131"/>
      <c r="C2668" s="116"/>
      <c r="D2668" s="9"/>
      <c r="E2668" s="9"/>
      <c r="F2668" s="9"/>
      <c r="G2668" s="9"/>
      <c r="H2668" s="9"/>
      <c r="I2668" s="9"/>
      <c r="J2668" s="9"/>
      <c r="K2668" s="9"/>
      <c r="L2668" s="9"/>
      <c r="M2668" s="9"/>
      <c r="N2668" s="9"/>
      <c r="O2668" s="9"/>
      <c r="P2668" s="9"/>
      <c r="Q2668" s="9"/>
      <c r="R2668" s="9"/>
      <c r="S2668" s="9"/>
      <c r="T2668" s="9"/>
      <c r="U2668" s="9"/>
      <c r="V2668" s="9"/>
      <c r="W2668" s="9"/>
    </row>
    <row r="2669">
      <c r="A2669" s="123"/>
      <c r="B2669" s="131"/>
      <c r="C2669" s="116"/>
      <c r="D2669" s="9"/>
      <c r="E2669" s="9"/>
      <c r="F2669" s="9"/>
      <c r="G2669" s="9"/>
      <c r="H2669" s="9"/>
      <c r="I2669" s="9"/>
      <c r="J2669" s="9"/>
      <c r="K2669" s="9"/>
      <c r="L2669" s="9"/>
      <c r="M2669" s="9"/>
      <c r="N2669" s="9"/>
      <c r="O2669" s="9"/>
      <c r="P2669" s="9"/>
      <c r="Q2669" s="9"/>
      <c r="R2669" s="9"/>
      <c r="S2669" s="9"/>
      <c r="T2669" s="9"/>
      <c r="U2669" s="9"/>
      <c r="V2669" s="9"/>
      <c r="W2669" s="9"/>
    </row>
    <row r="2670">
      <c r="A2670" s="123"/>
      <c r="B2670" s="131"/>
      <c r="C2670" s="116"/>
      <c r="D2670" s="9"/>
      <c r="E2670" s="9"/>
      <c r="F2670" s="9"/>
      <c r="G2670" s="9"/>
      <c r="H2670" s="9"/>
      <c r="I2670" s="9"/>
      <c r="J2670" s="9"/>
      <c r="K2670" s="9"/>
      <c r="L2670" s="9"/>
      <c r="M2670" s="9"/>
      <c r="N2670" s="9"/>
      <c r="O2670" s="9"/>
      <c r="P2670" s="9"/>
      <c r="Q2670" s="9"/>
      <c r="R2670" s="9"/>
      <c r="S2670" s="9"/>
      <c r="T2670" s="9"/>
      <c r="U2670" s="9"/>
      <c r="V2670" s="9"/>
      <c r="W2670" s="9"/>
    </row>
    <row r="2671">
      <c r="A2671" s="123"/>
      <c r="B2671" s="131"/>
      <c r="C2671" s="116"/>
      <c r="D2671" s="9"/>
      <c r="E2671" s="9"/>
      <c r="F2671" s="9"/>
      <c r="G2671" s="9"/>
      <c r="H2671" s="9"/>
      <c r="I2671" s="9"/>
      <c r="J2671" s="9"/>
      <c r="K2671" s="9"/>
      <c r="L2671" s="9"/>
      <c r="M2671" s="9"/>
      <c r="N2671" s="9"/>
      <c r="O2671" s="9"/>
      <c r="P2671" s="9"/>
      <c r="Q2671" s="9"/>
      <c r="R2671" s="9"/>
      <c r="S2671" s="9"/>
      <c r="T2671" s="9"/>
      <c r="U2671" s="9"/>
      <c r="V2671" s="9"/>
      <c r="W2671" s="9"/>
    </row>
    <row r="2672">
      <c r="A2672" s="123"/>
      <c r="B2672" s="131"/>
      <c r="C2672" s="116"/>
      <c r="D2672" s="9"/>
      <c r="E2672" s="9"/>
      <c r="F2672" s="9"/>
      <c r="G2672" s="9"/>
      <c r="H2672" s="9"/>
      <c r="I2672" s="9"/>
      <c r="J2672" s="9"/>
      <c r="K2672" s="9"/>
      <c r="L2672" s="9"/>
      <c r="M2672" s="9"/>
      <c r="N2672" s="9"/>
      <c r="O2672" s="9"/>
      <c r="P2672" s="9"/>
      <c r="Q2672" s="9"/>
      <c r="R2672" s="9"/>
      <c r="S2672" s="9"/>
      <c r="T2672" s="9"/>
      <c r="U2672" s="9"/>
      <c r="V2672" s="9"/>
      <c r="W2672" s="9"/>
    </row>
    <row r="2673">
      <c r="A2673" s="123"/>
      <c r="B2673" s="131"/>
      <c r="C2673" s="116"/>
      <c r="D2673" s="9"/>
      <c r="E2673" s="9"/>
      <c r="F2673" s="9"/>
      <c r="G2673" s="9"/>
      <c r="H2673" s="9"/>
      <c r="I2673" s="9"/>
      <c r="J2673" s="9"/>
      <c r="K2673" s="9"/>
      <c r="L2673" s="9"/>
      <c r="M2673" s="9"/>
      <c r="N2673" s="9"/>
      <c r="O2673" s="9"/>
      <c r="P2673" s="9"/>
      <c r="Q2673" s="9"/>
      <c r="R2673" s="9"/>
      <c r="S2673" s="9"/>
      <c r="T2673" s="9"/>
      <c r="U2673" s="9"/>
      <c r="V2673" s="9"/>
      <c r="W2673" s="9"/>
    </row>
    <row r="2674">
      <c r="A2674" s="123"/>
      <c r="B2674" s="118"/>
      <c r="C2674" s="116"/>
      <c r="D2674" s="9"/>
      <c r="E2674" s="9"/>
      <c r="F2674" s="9"/>
      <c r="G2674" s="9"/>
      <c r="H2674" s="9"/>
      <c r="I2674" s="9"/>
      <c r="J2674" s="9"/>
      <c r="K2674" s="9"/>
      <c r="L2674" s="9"/>
      <c r="M2674" s="9"/>
      <c r="N2674" s="9"/>
      <c r="O2674" s="9"/>
      <c r="P2674" s="9"/>
      <c r="Q2674" s="9"/>
      <c r="R2674" s="9"/>
      <c r="S2674" s="9"/>
      <c r="T2674" s="9"/>
      <c r="U2674" s="9"/>
      <c r="V2674" s="9"/>
      <c r="W2674" s="9"/>
    </row>
    <row r="2675">
      <c r="A2675" s="123"/>
      <c r="B2675" s="118"/>
      <c r="C2675" s="116"/>
      <c r="D2675" s="9"/>
      <c r="E2675" s="9"/>
      <c r="F2675" s="9"/>
      <c r="G2675" s="9"/>
      <c r="H2675" s="9"/>
      <c r="I2675" s="9"/>
      <c r="J2675" s="9"/>
      <c r="K2675" s="9"/>
      <c r="L2675" s="9"/>
      <c r="M2675" s="9"/>
      <c r="N2675" s="9"/>
      <c r="O2675" s="9"/>
      <c r="P2675" s="9"/>
      <c r="Q2675" s="9"/>
      <c r="R2675" s="9"/>
      <c r="S2675" s="9"/>
      <c r="T2675" s="9"/>
      <c r="U2675" s="9"/>
      <c r="V2675" s="9"/>
      <c r="W2675" s="9"/>
    </row>
    <row r="2676">
      <c r="A2676" s="123"/>
      <c r="B2676" s="118"/>
      <c r="C2676" s="116"/>
      <c r="D2676" s="9"/>
      <c r="E2676" s="9"/>
      <c r="F2676" s="9"/>
      <c r="G2676" s="9"/>
      <c r="H2676" s="9"/>
      <c r="I2676" s="9"/>
      <c r="J2676" s="9"/>
      <c r="K2676" s="9"/>
      <c r="L2676" s="9"/>
      <c r="M2676" s="9"/>
      <c r="N2676" s="9"/>
      <c r="O2676" s="9"/>
      <c r="P2676" s="9"/>
      <c r="Q2676" s="9"/>
      <c r="R2676" s="9"/>
      <c r="S2676" s="9"/>
      <c r="T2676" s="9"/>
      <c r="U2676" s="9"/>
      <c r="V2676" s="9"/>
      <c r="W2676" s="9"/>
    </row>
    <row r="2677">
      <c r="A2677" s="123"/>
      <c r="B2677" s="118"/>
      <c r="C2677" s="116"/>
      <c r="D2677" s="9"/>
      <c r="E2677" s="9"/>
      <c r="F2677" s="9"/>
      <c r="G2677" s="9"/>
      <c r="H2677" s="9"/>
      <c r="I2677" s="9"/>
      <c r="J2677" s="9"/>
      <c r="K2677" s="9"/>
      <c r="L2677" s="9"/>
      <c r="M2677" s="9"/>
      <c r="N2677" s="9"/>
      <c r="O2677" s="9"/>
      <c r="P2677" s="9"/>
      <c r="Q2677" s="9"/>
      <c r="R2677" s="9"/>
      <c r="S2677" s="9"/>
      <c r="T2677" s="9"/>
      <c r="U2677" s="9"/>
      <c r="V2677" s="9"/>
      <c r="W2677" s="9"/>
    </row>
    <row r="2678">
      <c r="A2678" s="123"/>
      <c r="B2678" s="118"/>
      <c r="C2678" s="116"/>
      <c r="D2678" s="9"/>
      <c r="E2678" s="9"/>
      <c r="F2678" s="9"/>
      <c r="G2678" s="9"/>
      <c r="H2678" s="9"/>
      <c r="I2678" s="9"/>
      <c r="J2678" s="9"/>
      <c r="K2678" s="9"/>
      <c r="L2678" s="9"/>
      <c r="M2678" s="9"/>
      <c r="N2678" s="9"/>
      <c r="O2678" s="9"/>
      <c r="P2678" s="9"/>
      <c r="Q2678" s="9"/>
      <c r="R2678" s="9"/>
      <c r="S2678" s="9"/>
      <c r="T2678" s="9"/>
      <c r="U2678" s="9"/>
      <c r="V2678" s="9"/>
      <c r="W2678" s="9"/>
    </row>
    <row r="2679">
      <c r="A2679" s="123"/>
      <c r="B2679" s="118"/>
      <c r="C2679" s="116"/>
      <c r="D2679" s="9"/>
      <c r="E2679" s="9"/>
      <c r="F2679" s="9"/>
      <c r="G2679" s="9"/>
      <c r="H2679" s="9"/>
      <c r="I2679" s="9"/>
      <c r="J2679" s="9"/>
      <c r="K2679" s="9"/>
      <c r="L2679" s="9"/>
      <c r="M2679" s="9"/>
      <c r="N2679" s="9"/>
      <c r="O2679" s="9"/>
      <c r="P2679" s="9"/>
      <c r="Q2679" s="9"/>
      <c r="R2679" s="9"/>
      <c r="S2679" s="9"/>
      <c r="T2679" s="9"/>
      <c r="U2679" s="9"/>
      <c r="V2679" s="9"/>
      <c r="W2679" s="9"/>
    </row>
    <row r="2680">
      <c r="A2680" s="123"/>
      <c r="B2680" s="118"/>
      <c r="C2680" s="116"/>
      <c r="D2680" s="9"/>
      <c r="E2680" s="9"/>
      <c r="F2680" s="9"/>
      <c r="G2680" s="9"/>
      <c r="H2680" s="9"/>
      <c r="I2680" s="9"/>
      <c r="J2680" s="9"/>
      <c r="K2680" s="9"/>
      <c r="L2680" s="9"/>
      <c r="M2680" s="9"/>
      <c r="N2680" s="9"/>
      <c r="O2680" s="9"/>
      <c r="P2680" s="9"/>
      <c r="Q2680" s="9"/>
      <c r="R2680" s="9"/>
      <c r="S2680" s="9"/>
      <c r="T2680" s="9"/>
      <c r="U2680" s="9"/>
      <c r="V2680" s="9"/>
      <c r="W2680" s="9"/>
    </row>
    <row r="2681">
      <c r="A2681" s="123"/>
      <c r="B2681" s="118"/>
      <c r="C2681" s="116"/>
      <c r="D2681" s="9"/>
      <c r="E2681" s="9"/>
      <c r="F2681" s="9"/>
      <c r="G2681" s="9"/>
      <c r="H2681" s="9"/>
      <c r="I2681" s="9"/>
      <c r="J2681" s="9"/>
      <c r="K2681" s="9"/>
      <c r="L2681" s="9"/>
      <c r="M2681" s="9"/>
      <c r="N2681" s="9"/>
      <c r="O2681" s="9"/>
      <c r="P2681" s="9"/>
      <c r="Q2681" s="9"/>
      <c r="R2681" s="9"/>
      <c r="S2681" s="9"/>
      <c r="T2681" s="9"/>
      <c r="U2681" s="9"/>
      <c r="V2681" s="9"/>
      <c r="W2681" s="9"/>
    </row>
    <row r="2682">
      <c r="A2682" s="123"/>
      <c r="B2682" s="118"/>
      <c r="C2682" s="116"/>
      <c r="D2682" s="9"/>
      <c r="E2682" s="9"/>
      <c r="F2682" s="9"/>
      <c r="G2682" s="9"/>
      <c r="H2682" s="9"/>
      <c r="I2682" s="9"/>
      <c r="J2682" s="9"/>
      <c r="K2682" s="9"/>
      <c r="L2682" s="9"/>
      <c r="M2682" s="9"/>
      <c r="N2682" s="9"/>
      <c r="O2682" s="9"/>
      <c r="P2682" s="9"/>
      <c r="Q2682" s="9"/>
      <c r="R2682" s="9"/>
      <c r="S2682" s="9"/>
      <c r="T2682" s="9"/>
      <c r="U2682" s="9"/>
      <c r="V2682" s="9"/>
      <c r="W2682" s="9"/>
    </row>
    <row r="2683">
      <c r="A2683" s="123"/>
      <c r="B2683" s="118"/>
      <c r="C2683" s="116"/>
      <c r="D2683" s="9"/>
      <c r="E2683" s="9"/>
      <c r="F2683" s="9"/>
      <c r="G2683" s="9"/>
      <c r="H2683" s="9"/>
      <c r="I2683" s="9"/>
      <c r="J2683" s="9"/>
      <c r="K2683" s="9"/>
      <c r="L2683" s="9"/>
      <c r="M2683" s="9"/>
      <c r="N2683" s="9"/>
      <c r="O2683" s="9"/>
      <c r="P2683" s="9"/>
      <c r="Q2683" s="9"/>
      <c r="R2683" s="9"/>
      <c r="S2683" s="9"/>
      <c r="T2683" s="9"/>
      <c r="U2683" s="9"/>
      <c r="V2683" s="9"/>
      <c r="W2683" s="9"/>
    </row>
    <row r="2684">
      <c r="A2684" s="123"/>
      <c r="B2684" s="118"/>
      <c r="C2684" s="116"/>
      <c r="D2684" s="9"/>
      <c r="E2684" s="9"/>
      <c r="F2684" s="9"/>
      <c r="G2684" s="9"/>
      <c r="H2684" s="9"/>
      <c r="I2684" s="9"/>
      <c r="J2684" s="9"/>
      <c r="K2684" s="9"/>
      <c r="L2684" s="9"/>
      <c r="M2684" s="9"/>
      <c r="N2684" s="9"/>
      <c r="O2684" s="9"/>
      <c r="P2684" s="9"/>
      <c r="Q2684" s="9"/>
      <c r="R2684" s="9"/>
      <c r="S2684" s="9"/>
      <c r="T2684" s="9"/>
      <c r="U2684" s="9"/>
      <c r="V2684" s="9"/>
      <c r="W2684" s="9"/>
    </row>
    <row r="2685">
      <c r="A2685" s="123"/>
      <c r="B2685" s="118"/>
      <c r="C2685" s="116"/>
      <c r="D2685" s="9"/>
      <c r="E2685" s="9"/>
      <c r="F2685" s="9"/>
      <c r="G2685" s="9"/>
      <c r="H2685" s="9"/>
      <c r="I2685" s="9"/>
      <c r="J2685" s="9"/>
      <c r="K2685" s="9"/>
      <c r="L2685" s="9"/>
      <c r="M2685" s="9"/>
      <c r="N2685" s="9"/>
      <c r="O2685" s="9"/>
      <c r="P2685" s="9"/>
      <c r="Q2685" s="9"/>
      <c r="R2685" s="9"/>
      <c r="S2685" s="9"/>
      <c r="T2685" s="9"/>
      <c r="U2685" s="9"/>
      <c r="V2685" s="9"/>
      <c r="W2685" s="9"/>
    </row>
    <row r="2686">
      <c r="A2686" s="123"/>
      <c r="B2686" s="118"/>
      <c r="C2686" s="116"/>
      <c r="D2686" s="9"/>
      <c r="E2686" s="9"/>
      <c r="F2686" s="9"/>
      <c r="G2686" s="9"/>
      <c r="H2686" s="9"/>
      <c r="I2686" s="9"/>
      <c r="J2686" s="9"/>
      <c r="K2686" s="9"/>
      <c r="L2686" s="9"/>
      <c r="M2686" s="9"/>
      <c r="N2686" s="9"/>
      <c r="O2686" s="9"/>
      <c r="P2686" s="9"/>
      <c r="Q2686" s="9"/>
      <c r="R2686" s="9"/>
      <c r="S2686" s="9"/>
      <c r="T2686" s="9"/>
      <c r="U2686" s="9"/>
      <c r="V2686" s="9"/>
      <c r="W2686" s="9"/>
    </row>
    <row r="2687">
      <c r="A2687" s="123"/>
      <c r="B2687" s="118"/>
      <c r="C2687" s="116"/>
      <c r="D2687" s="9"/>
      <c r="E2687" s="9"/>
      <c r="F2687" s="9"/>
      <c r="G2687" s="9"/>
      <c r="H2687" s="9"/>
      <c r="I2687" s="9"/>
      <c r="J2687" s="9"/>
      <c r="K2687" s="9"/>
      <c r="L2687" s="9"/>
      <c r="M2687" s="9"/>
      <c r="N2687" s="9"/>
      <c r="O2687" s="9"/>
      <c r="P2687" s="9"/>
      <c r="Q2687" s="9"/>
      <c r="R2687" s="9"/>
      <c r="S2687" s="9"/>
      <c r="T2687" s="9"/>
      <c r="U2687" s="9"/>
      <c r="V2687" s="9"/>
      <c r="W2687" s="9"/>
    </row>
    <row r="2688">
      <c r="A2688" s="123"/>
      <c r="B2688" s="118"/>
      <c r="C2688" s="116"/>
      <c r="D2688" s="9"/>
      <c r="E2688" s="9"/>
      <c r="F2688" s="9"/>
      <c r="G2688" s="9"/>
      <c r="H2688" s="9"/>
      <c r="I2688" s="9"/>
      <c r="J2688" s="9"/>
      <c r="K2688" s="9"/>
      <c r="L2688" s="9"/>
      <c r="M2688" s="9"/>
      <c r="N2688" s="9"/>
      <c r="O2688" s="9"/>
      <c r="P2688" s="9"/>
      <c r="Q2688" s="9"/>
      <c r="R2688" s="9"/>
      <c r="S2688" s="9"/>
      <c r="T2688" s="9"/>
      <c r="U2688" s="9"/>
      <c r="V2688" s="9"/>
      <c r="W2688" s="9"/>
    </row>
    <row r="2689">
      <c r="A2689" s="123"/>
      <c r="B2689" s="118"/>
      <c r="C2689" s="116"/>
      <c r="D2689" s="9"/>
      <c r="E2689" s="9"/>
      <c r="F2689" s="9"/>
      <c r="G2689" s="9"/>
      <c r="H2689" s="9"/>
      <c r="I2689" s="9"/>
      <c r="J2689" s="9"/>
      <c r="K2689" s="9"/>
      <c r="L2689" s="9"/>
      <c r="M2689" s="9"/>
      <c r="N2689" s="9"/>
      <c r="O2689" s="9"/>
      <c r="P2689" s="9"/>
      <c r="Q2689" s="9"/>
      <c r="R2689" s="9"/>
      <c r="S2689" s="9"/>
      <c r="T2689" s="9"/>
      <c r="U2689" s="9"/>
      <c r="V2689" s="9"/>
      <c r="W2689" s="9"/>
    </row>
    <row r="2690">
      <c r="A2690" s="123"/>
      <c r="B2690" s="118"/>
      <c r="C2690" s="116"/>
      <c r="D2690" s="9"/>
      <c r="E2690" s="9"/>
      <c r="F2690" s="9"/>
      <c r="G2690" s="9"/>
      <c r="H2690" s="9"/>
      <c r="I2690" s="9"/>
      <c r="J2690" s="9"/>
      <c r="K2690" s="9"/>
      <c r="L2690" s="9"/>
      <c r="M2690" s="9"/>
      <c r="N2690" s="9"/>
      <c r="O2690" s="9"/>
      <c r="P2690" s="9"/>
      <c r="Q2690" s="9"/>
      <c r="R2690" s="9"/>
      <c r="S2690" s="9"/>
      <c r="T2690" s="9"/>
      <c r="U2690" s="9"/>
      <c r="V2690" s="9"/>
      <c r="W2690" s="9"/>
    </row>
    <row r="2691">
      <c r="A2691" s="123"/>
      <c r="B2691" s="118"/>
      <c r="C2691" s="116"/>
      <c r="D2691" s="9"/>
      <c r="E2691" s="9"/>
      <c r="F2691" s="9"/>
      <c r="G2691" s="9"/>
      <c r="H2691" s="9"/>
      <c r="I2691" s="9"/>
      <c r="J2691" s="9"/>
      <c r="K2691" s="9"/>
      <c r="L2691" s="9"/>
      <c r="M2691" s="9"/>
      <c r="N2691" s="9"/>
      <c r="O2691" s="9"/>
      <c r="P2691" s="9"/>
      <c r="Q2691" s="9"/>
      <c r="R2691" s="9"/>
      <c r="S2691" s="9"/>
      <c r="T2691" s="9"/>
      <c r="U2691" s="9"/>
      <c r="V2691" s="9"/>
      <c r="W2691" s="9"/>
    </row>
    <row r="2692">
      <c r="A2692" s="123"/>
      <c r="B2692" s="118"/>
      <c r="C2692" s="116"/>
      <c r="D2692" s="9"/>
      <c r="E2692" s="9"/>
      <c r="F2692" s="9"/>
      <c r="G2692" s="9"/>
      <c r="H2692" s="9"/>
      <c r="I2692" s="9"/>
      <c r="J2692" s="9"/>
      <c r="K2692" s="9"/>
      <c r="L2692" s="9"/>
      <c r="M2692" s="9"/>
      <c r="N2692" s="9"/>
      <c r="O2692" s="9"/>
      <c r="P2692" s="9"/>
      <c r="Q2692" s="9"/>
      <c r="R2692" s="9"/>
      <c r="S2692" s="9"/>
      <c r="T2692" s="9"/>
      <c r="U2692" s="9"/>
      <c r="V2692" s="9"/>
      <c r="W2692" s="9"/>
    </row>
    <row r="2693">
      <c r="A2693" s="123"/>
      <c r="B2693" s="118"/>
      <c r="C2693" s="116"/>
      <c r="D2693" s="9"/>
      <c r="E2693" s="9"/>
      <c r="F2693" s="9"/>
      <c r="G2693" s="9"/>
      <c r="H2693" s="9"/>
      <c r="I2693" s="9"/>
      <c r="J2693" s="9"/>
      <c r="K2693" s="9"/>
      <c r="L2693" s="9"/>
      <c r="M2693" s="9"/>
      <c r="N2693" s="9"/>
      <c r="O2693" s="9"/>
      <c r="P2693" s="9"/>
      <c r="Q2693" s="9"/>
      <c r="R2693" s="9"/>
      <c r="S2693" s="9"/>
      <c r="T2693" s="9"/>
      <c r="U2693" s="9"/>
      <c r="V2693" s="9"/>
      <c r="W2693" s="9"/>
    </row>
    <row r="2694">
      <c r="A2694" s="123"/>
      <c r="B2694" s="118"/>
      <c r="C2694" s="116"/>
      <c r="D2694" s="9"/>
      <c r="E2694" s="9"/>
      <c r="F2694" s="9"/>
      <c r="G2694" s="9"/>
      <c r="H2694" s="9"/>
      <c r="I2694" s="9"/>
      <c r="J2694" s="9"/>
      <c r="K2694" s="9"/>
      <c r="L2694" s="9"/>
      <c r="M2694" s="9"/>
      <c r="N2694" s="9"/>
      <c r="O2694" s="9"/>
      <c r="P2694" s="9"/>
      <c r="Q2694" s="9"/>
      <c r="R2694" s="9"/>
      <c r="S2694" s="9"/>
      <c r="T2694" s="9"/>
      <c r="U2694" s="9"/>
      <c r="V2694" s="9"/>
      <c r="W2694" s="9"/>
    </row>
    <row r="2695">
      <c r="A2695" s="123"/>
      <c r="B2695" s="118"/>
      <c r="C2695" s="116"/>
      <c r="D2695" s="9"/>
      <c r="E2695" s="9"/>
      <c r="F2695" s="9"/>
      <c r="G2695" s="9"/>
      <c r="H2695" s="9"/>
      <c r="I2695" s="9"/>
      <c r="J2695" s="9"/>
      <c r="K2695" s="9"/>
      <c r="L2695" s="9"/>
      <c r="M2695" s="9"/>
      <c r="N2695" s="9"/>
      <c r="O2695" s="9"/>
      <c r="P2695" s="9"/>
      <c r="Q2695" s="9"/>
      <c r="R2695" s="9"/>
      <c r="S2695" s="9"/>
      <c r="T2695" s="9"/>
      <c r="U2695" s="9"/>
      <c r="V2695" s="9"/>
      <c r="W2695" s="9"/>
    </row>
    <row r="2696">
      <c r="A2696" s="123"/>
      <c r="B2696" s="118"/>
      <c r="C2696" s="116"/>
      <c r="D2696" s="9"/>
      <c r="E2696" s="9"/>
      <c r="F2696" s="9"/>
      <c r="G2696" s="9"/>
      <c r="H2696" s="9"/>
      <c r="I2696" s="9"/>
      <c r="J2696" s="9"/>
      <c r="K2696" s="9"/>
      <c r="L2696" s="9"/>
      <c r="M2696" s="9"/>
      <c r="N2696" s="9"/>
      <c r="O2696" s="9"/>
      <c r="P2696" s="9"/>
      <c r="Q2696" s="9"/>
      <c r="R2696" s="9"/>
      <c r="S2696" s="9"/>
      <c r="T2696" s="9"/>
      <c r="U2696" s="9"/>
      <c r="V2696" s="9"/>
      <c r="W2696" s="9"/>
    </row>
    <row r="2697">
      <c r="A2697" s="123"/>
      <c r="B2697" s="118"/>
      <c r="C2697" s="116"/>
      <c r="D2697" s="9"/>
      <c r="E2697" s="9"/>
      <c r="F2697" s="9"/>
      <c r="G2697" s="9"/>
      <c r="H2697" s="9"/>
      <c r="I2697" s="9"/>
      <c r="J2697" s="9"/>
      <c r="K2697" s="9"/>
      <c r="L2697" s="9"/>
      <c r="M2697" s="9"/>
      <c r="N2697" s="9"/>
      <c r="O2697" s="9"/>
      <c r="P2697" s="9"/>
      <c r="Q2697" s="9"/>
      <c r="R2697" s="9"/>
      <c r="S2697" s="9"/>
      <c r="T2697" s="9"/>
      <c r="U2697" s="9"/>
      <c r="V2697" s="9"/>
      <c r="W2697" s="9"/>
    </row>
    <row r="2698">
      <c r="A2698" s="123"/>
      <c r="B2698" s="118"/>
      <c r="C2698" s="116"/>
      <c r="D2698" s="9"/>
      <c r="E2698" s="9"/>
      <c r="F2698" s="9"/>
      <c r="G2698" s="9"/>
      <c r="H2698" s="9"/>
      <c r="I2698" s="9"/>
      <c r="J2698" s="9"/>
      <c r="K2698" s="9"/>
      <c r="L2698" s="9"/>
      <c r="M2698" s="9"/>
      <c r="N2698" s="9"/>
      <c r="O2698" s="9"/>
      <c r="P2698" s="9"/>
      <c r="Q2698" s="9"/>
      <c r="R2698" s="9"/>
      <c r="S2698" s="9"/>
      <c r="T2698" s="9"/>
      <c r="U2698" s="9"/>
      <c r="V2698" s="9"/>
      <c r="W2698" s="9"/>
    </row>
    <row r="2699">
      <c r="A2699" s="123"/>
      <c r="B2699" s="118"/>
      <c r="C2699" s="116"/>
      <c r="D2699" s="9"/>
      <c r="E2699" s="9"/>
      <c r="F2699" s="9"/>
      <c r="G2699" s="9"/>
      <c r="H2699" s="9"/>
      <c r="I2699" s="9"/>
      <c r="J2699" s="9"/>
      <c r="K2699" s="9"/>
      <c r="L2699" s="9"/>
      <c r="M2699" s="9"/>
      <c r="N2699" s="9"/>
      <c r="O2699" s="9"/>
      <c r="P2699" s="9"/>
      <c r="Q2699" s="9"/>
      <c r="R2699" s="9"/>
      <c r="S2699" s="9"/>
      <c r="T2699" s="9"/>
      <c r="U2699" s="9"/>
      <c r="V2699" s="9"/>
      <c r="W2699" s="9"/>
    </row>
    <row r="2700">
      <c r="A2700" s="123"/>
      <c r="B2700" s="118"/>
      <c r="C2700" s="116"/>
      <c r="D2700" s="9"/>
      <c r="E2700" s="9"/>
      <c r="F2700" s="9"/>
      <c r="G2700" s="9"/>
      <c r="H2700" s="9"/>
      <c r="I2700" s="9"/>
      <c r="J2700" s="9"/>
      <c r="K2700" s="9"/>
      <c r="L2700" s="9"/>
      <c r="M2700" s="9"/>
      <c r="N2700" s="9"/>
      <c r="O2700" s="9"/>
      <c r="P2700" s="9"/>
      <c r="Q2700" s="9"/>
      <c r="R2700" s="9"/>
      <c r="S2700" s="9"/>
      <c r="T2700" s="9"/>
      <c r="U2700" s="9"/>
      <c r="V2700" s="9"/>
      <c r="W2700" s="9"/>
    </row>
    <row r="2701">
      <c r="A2701" s="123"/>
      <c r="B2701" s="118"/>
      <c r="C2701" s="116"/>
      <c r="D2701" s="9"/>
      <c r="E2701" s="9"/>
      <c r="F2701" s="9"/>
      <c r="G2701" s="9"/>
      <c r="H2701" s="9"/>
      <c r="I2701" s="9"/>
      <c r="J2701" s="9"/>
      <c r="K2701" s="9"/>
      <c r="L2701" s="9"/>
      <c r="M2701" s="9"/>
      <c r="N2701" s="9"/>
      <c r="O2701" s="9"/>
      <c r="P2701" s="9"/>
      <c r="Q2701" s="9"/>
      <c r="R2701" s="9"/>
      <c r="S2701" s="9"/>
      <c r="T2701" s="9"/>
      <c r="U2701" s="9"/>
      <c r="V2701" s="9"/>
      <c r="W2701" s="9"/>
    </row>
    <row r="2702">
      <c r="A2702" s="123"/>
      <c r="B2702" s="118"/>
      <c r="C2702" s="116"/>
      <c r="D2702" s="9"/>
      <c r="E2702" s="9"/>
      <c r="F2702" s="9"/>
      <c r="G2702" s="9"/>
      <c r="H2702" s="9"/>
      <c r="I2702" s="9"/>
      <c r="J2702" s="9"/>
      <c r="K2702" s="9"/>
      <c r="L2702" s="9"/>
      <c r="M2702" s="9"/>
      <c r="N2702" s="9"/>
      <c r="O2702" s="9"/>
      <c r="P2702" s="9"/>
      <c r="Q2702" s="9"/>
      <c r="R2702" s="9"/>
      <c r="S2702" s="9"/>
      <c r="T2702" s="9"/>
      <c r="U2702" s="9"/>
      <c r="V2702" s="9"/>
      <c r="W2702" s="9"/>
    </row>
    <row r="2703">
      <c r="A2703" s="123"/>
      <c r="B2703" s="118"/>
      <c r="C2703" s="116"/>
      <c r="D2703" s="9"/>
      <c r="E2703" s="9"/>
      <c r="F2703" s="9"/>
      <c r="G2703" s="9"/>
      <c r="H2703" s="9"/>
      <c r="I2703" s="9"/>
      <c r="J2703" s="9"/>
      <c r="K2703" s="9"/>
      <c r="L2703" s="9"/>
      <c r="M2703" s="9"/>
      <c r="N2703" s="9"/>
      <c r="O2703" s="9"/>
      <c r="P2703" s="9"/>
      <c r="Q2703" s="9"/>
      <c r="R2703" s="9"/>
      <c r="S2703" s="9"/>
      <c r="T2703" s="9"/>
      <c r="U2703" s="9"/>
      <c r="V2703" s="9"/>
      <c r="W2703" s="9"/>
    </row>
    <row r="2704">
      <c r="A2704" s="123"/>
      <c r="B2704" s="118"/>
      <c r="C2704" s="116"/>
      <c r="D2704" s="9"/>
      <c r="E2704" s="9"/>
      <c r="F2704" s="9"/>
      <c r="G2704" s="9"/>
      <c r="H2704" s="9"/>
      <c r="I2704" s="9"/>
      <c r="J2704" s="9"/>
      <c r="K2704" s="9"/>
      <c r="L2704" s="9"/>
      <c r="M2704" s="9"/>
      <c r="N2704" s="9"/>
      <c r="O2704" s="9"/>
      <c r="P2704" s="9"/>
      <c r="Q2704" s="9"/>
      <c r="R2704" s="9"/>
      <c r="S2704" s="9"/>
      <c r="T2704" s="9"/>
      <c r="U2704" s="9"/>
      <c r="V2704" s="9"/>
      <c r="W2704" s="9"/>
    </row>
    <row r="2705">
      <c r="A2705" s="123"/>
      <c r="B2705" s="118"/>
      <c r="C2705" s="116"/>
      <c r="D2705" s="9"/>
      <c r="E2705" s="9"/>
      <c r="F2705" s="9"/>
      <c r="G2705" s="9"/>
      <c r="H2705" s="9"/>
      <c r="I2705" s="9"/>
      <c r="J2705" s="9"/>
      <c r="K2705" s="9"/>
      <c r="L2705" s="9"/>
      <c r="M2705" s="9"/>
      <c r="N2705" s="9"/>
      <c r="O2705" s="9"/>
      <c r="P2705" s="9"/>
      <c r="Q2705" s="9"/>
      <c r="R2705" s="9"/>
      <c r="S2705" s="9"/>
      <c r="T2705" s="9"/>
      <c r="U2705" s="9"/>
      <c r="V2705" s="9"/>
      <c r="W2705" s="9"/>
    </row>
    <row r="2706">
      <c r="A2706" s="123"/>
      <c r="B2706" s="118"/>
      <c r="C2706" s="116"/>
      <c r="D2706" s="9"/>
      <c r="E2706" s="9"/>
      <c r="F2706" s="9"/>
      <c r="G2706" s="9"/>
      <c r="H2706" s="9"/>
      <c r="I2706" s="9"/>
      <c r="J2706" s="9"/>
      <c r="K2706" s="9"/>
      <c r="L2706" s="9"/>
      <c r="M2706" s="9"/>
      <c r="N2706" s="9"/>
      <c r="O2706" s="9"/>
      <c r="P2706" s="9"/>
      <c r="Q2706" s="9"/>
      <c r="R2706" s="9"/>
      <c r="S2706" s="9"/>
      <c r="T2706" s="9"/>
      <c r="U2706" s="9"/>
      <c r="V2706" s="9"/>
      <c r="W2706" s="9"/>
    </row>
    <row r="2707">
      <c r="A2707" s="123"/>
      <c r="B2707" s="118"/>
      <c r="C2707" s="116"/>
      <c r="D2707" s="9"/>
      <c r="E2707" s="9"/>
      <c r="F2707" s="9"/>
      <c r="G2707" s="9"/>
      <c r="H2707" s="9"/>
      <c r="I2707" s="9"/>
      <c r="J2707" s="9"/>
      <c r="K2707" s="9"/>
      <c r="L2707" s="9"/>
      <c r="M2707" s="9"/>
      <c r="N2707" s="9"/>
      <c r="O2707" s="9"/>
      <c r="P2707" s="9"/>
      <c r="Q2707" s="9"/>
      <c r="R2707" s="9"/>
      <c r="S2707" s="9"/>
      <c r="T2707" s="9"/>
      <c r="U2707" s="9"/>
      <c r="V2707" s="9"/>
      <c r="W2707" s="9"/>
    </row>
    <row r="2708">
      <c r="A2708" s="123"/>
      <c r="B2708" s="118"/>
      <c r="C2708" s="116"/>
      <c r="D2708" s="9"/>
      <c r="E2708" s="9"/>
      <c r="F2708" s="9"/>
      <c r="G2708" s="9"/>
      <c r="H2708" s="9"/>
      <c r="I2708" s="9"/>
      <c r="J2708" s="9"/>
      <c r="K2708" s="9"/>
      <c r="L2708" s="9"/>
      <c r="M2708" s="9"/>
      <c r="N2708" s="9"/>
      <c r="O2708" s="9"/>
      <c r="P2708" s="9"/>
      <c r="Q2708" s="9"/>
      <c r="R2708" s="9"/>
      <c r="S2708" s="9"/>
      <c r="T2708" s="9"/>
      <c r="U2708" s="9"/>
      <c r="V2708" s="9"/>
      <c r="W2708" s="9"/>
    </row>
    <row r="2709">
      <c r="A2709" s="123"/>
      <c r="B2709" s="118"/>
      <c r="C2709" s="116"/>
      <c r="D2709" s="9"/>
      <c r="E2709" s="9"/>
      <c r="F2709" s="9"/>
      <c r="G2709" s="9"/>
      <c r="H2709" s="9"/>
      <c r="I2709" s="9"/>
      <c r="J2709" s="9"/>
      <c r="K2709" s="9"/>
      <c r="L2709" s="9"/>
      <c r="M2709" s="9"/>
      <c r="N2709" s="9"/>
      <c r="O2709" s="9"/>
      <c r="P2709" s="9"/>
      <c r="Q2709" s="9"/>
      <c r="R2709" s="9"/>
      <c r="S2709" s="9"/>
      <c r="T2709" s="9"/>
      <c r="U2709" s="9"/>
      <c r="V2709" s="9"/>
      <c r="W2709" s="9"/>
    </row>
    <row r="2710">
      <c r="A2710" s="123"/>
      <c r="B2710" s="118"/>
      <c r="C2710" s="116"/>
      <c r="D2710" s="9"/>
      <c r="E2710" s="9"/>
      <c r="F2710" s="9"/>
      <c r="G2710" s="9"/>
      <c r="H2710" s="9"/>
      <c r="I2710" s="9"/>
      <c r="J2710" s="9"/>
      <c r="K2710" s="9"/>
      <c r="L2710" s="9"/>
      <c r="M2710" s="9"/>
      <c r="N2710" s="9"/>
      <c r="O2710" s="9"/>
      <c r="P2710" s="9"/>
      <c r="Q2710" s="9"/>
      <c r="R2710" s="9"/>
      <c r="S2710" s="9"/>
      <c r="T2710" s="9"/>
      <c r="U2710" s="9"/>
      <c r="V2710" s="9"/>
      <c r="W2710" s="9"/>
    </row>
    <row r="2711">
      <c r="A2711" s="123"/>
      <c r="B2711" s="118"/>
      <c r="C2711" s="116"/>
      <c r="D2711" s="9"/>
      <c r="E2711" s="9"/>
      <c r="F2711" s="9"/>
      <c r="G2711" s="9"/>
      <c r="H2711" s="9"/>
      <c r="I2711" s="9"/>
      <c r="J2711" s="9"/>
      <c r="K2711" s="9"/>
      <c r="L2711" s="9"/>
      <c r="M2711" s="9"/>
      <c r="N2711" s="9"/>
      <c r="O2711" s="9"/>
      <c r="P2711" s="9"/>
      <c r="Q2711" s="9"/>
      <c r="R2711" s="9"/>
      <c r="S2711" s="9"/>
      <c r="T2711" s="9"/>
      <c r="U2711" s="9"/>
      <c r="V2711" s="9"/>
      <c r="W2711" s="9"/>
    </row>
    <row r="2712">
      <c r="A2712" s="123"/>
      <c r="B2712" s="118"/>
      <c r="C2712" s="116"/>
      <c r="D2712" s="9"/>
      <c r="E2712" s="9"/>
      <c r="F2712" s="9"/>
      <c r="G2712" s="9"/>
      <c r="H2712" s="9"/>
      <c r="I2712" s="9"/>
      <c r="J2712" s="9"/>
      <c r="K2712" s="9"/>
      <c r="L2712" s="9"/>
      <c r="M2712" s="9"/>
      <c r="N2712" s="9"/>
      <c r="O2712" s="9"/>
      <c r="P2712" s="9"/>
      <c r="Q2712" s="9"/>
      <c r="R2712" s="9"/>
      <c r="S2712" s="9"/>
      <c r="T2712" s="9"/>
      <c r="U2712" s="9"/>
      <c r="V2712" s="9"/>
      <c r="W2712" s="9"/>
    </row>
    <row r="2713">
      <c r="A2713" s="123"/>
      <c r="B2713" s="118"/>
      <c r="C2713" s="116"/>
      <c r="D2713" s="9"/>
      <c r="E2713" s="9"/>
      <c r="F2713" s="9"/>
      <c r="G2713" s="9"/>
      <c r="H2713" s="9"/>
      <c r="I2713" s="9"/>
      <c r="J2713" s="9"/>
      <c r="K2713" s="9"/>
      <c r="L2713" s="9"/>
      <c r="M2713" s="9"/>
      <c r="N2713" s="9"/>
      <c r="O2713" s="9"/>
      <c r="P2713" s="9"/>
      <c r="Q2713" s="9"/>
      <c r="R2713" s="9"/>
      <c r="S2713" s="9"/>
      <c r="T2713" s="9"/>
      <c r="U2713" s="9"/>
      <c r="V2713" s="9"/>
      <c r="W2713" s="9"/>
    </row>
    <row r="2714">
      <c r="A2714" s="123"/>
      <c r="B2714" s="118"/>
      <c r="C2714" s="116"/>
      <c r="D2714" s="9"/>
      <c r="E2714" s="9"/>
      <c r="F2714" s="9"/>
      <c r="G2714" s="9"/>
      <c r="H2714" s="9"/>
      <c r="I2714" s="9"/>
      <c r="J2714" s="9"/>
      <c r="K2714" s="9"/>
      <c r="L2714" s="9"/>
      <c r="M2714" s="9"/>
      <c r="N2714" s="9"/>
      <c r="O2714" s="9"/>
      <c r="P2714" s="9"/>
      <c r="Q2714" s="9"/>
      <c r="R2714" s="9"/>
      <c r="S2714" s="9"/>
      <c r="T2714" s="9"/>
      <c r="U2714" s="9"/>
      <c r="V2714" s="9"/>
      <c r="W2714" s="9"/>
    </row>
    <row r="2715">
      <c r="A2715" s="123"/>
      <c r="B2715" s="118"/>
      <c r="C2715" s="116"/>
      <c r="D2715" s="9"/>
      <c r="E2715" s="9"/>
      <c r="F2715" s="9"/>
      <c r="G2715" s="9"/>
      <c r="H2715" s="9"/>
      <c r="I2715" s="9"/>
      <c r="J2715" s="9"/>
      <c r="K2715" s="9"/>
      <c r="L2715" s="9"/>
      <c r="M2715" s="9"/>
      <c r="N2715" s="9"/>
      <c r="O2715" s="9"/>
      <c r="P2715" s="9"/>
      <c r="Q2715" s="9"/>
      <c r="R2715" s="9"/>
      <c r="S2715" s="9"/>
      <c r="T2715" s="9"/>
      <c r="U2715" s="9"/>
      <c r="V2715" s="9"/>
      <c r="W2715" s="9"/>
    </row>
    <row r="2716">
      <c r="A2716" s="123"/>
      <c r="B2716" s="118"/>
      <c r="C2716" s="116"/>
      <c r="D2716" s="9"/>
      <c r="E2716" s="9"/>
      <c r="F2716" s="9"/>
      <c r="G2716" s="9"/>
      <c r="H2716" s="9"/>
      <c r="I2716" s="9"/>
      <c r="J2716" s="9"/>
      <c r="K2716" s="9"/>
      <c r="L2716" s="9"/>
      <c r="M2716" s="9"/>
      <c r="N2716" s="9"/>
      <c r="O2716" s="9"/>
      <c r="P2716" s="9"/>
      <c r="Q2716" s="9"/>
      <c r="R2716" s="9"/>
      <c r="S2716" s="9"/>
      <c r="T2716" s="9"/>
      <c r="U2716" s="9"/>
      <c r="V2716" s="9"/>
      <c r="W2716" s="9"/>
    </row>
    <row r="2717">
      <c r="A2717" s="123"/>
      <c r="B2717" s="118"/>
      <c r="C2717" s="116"/>
      <c r="D2717" s="9"/>
      <c r="E2717" s="9"/>
      <c r="F2717" s="9"/>
      <c r="G2717" s="9"/>
      <c r="H2717" s="9"/>
      <c r="I2717" s="9"/>
      <c r="J2717" s="9"/>
      <c r="K2717" s="9"/>
      <c r="L2717" s="9"/>
      <c r="M2717" s="9"/>
      <c r="N2717" s="9"/>
      <c r="O2717" s="9"/>
      <c r="P2717" s="9"/>
      <c r="Q2717" s="9"/>
      <c r="R2717" s="9"/>
      <c r="S2717" s="9"/>
      <c r="T2717" s="9"/>
      <c r="U2717" s="9"/>
      <c r="V2717" s="9"/>
      <c r="W2717" s="9"/>
    </row>
    <row r="2718">
      <c r="A2718" s="123"/>
      <c r="B2718" s="118"/>
      <c r="C2718" s="116"/>
      <c r="D2718" s="9"/>
      <c r="E2718" s="9"/>
      <c r="F2718" s="9"/>
      <c r="G2718" s="9"/>
      <c r="H2718" s="9"/>
      <c r="I2718" s="9"/>
      <c r="J2718" s="9"/>
      <c r="K2718" s="9"/>
      <c r="L2718" s="9"/>
      <c r="M2718" s="9"/>
      <c r="N2718" s="9"/>
      <c r="O2718" s="9"/>
      <c r="P2718" s="9"/>
      <c r="Q2718" s="9"/>
      <c r="R2718" s="9"/>
      <c r="S2718" s="9"/>
      <c r="T2718" s="9"/>
      <c r="U2718" s="9"/>
      <c r="V2718" s="9"/>
      <c r="W2718" s="9"/>
    </row>
    <row r="2719">
      <c r="A2719" s="123"/>
      <c r="B2719" s="118"/>
      <c r="C2719" s="116"/>
      <c r="D2719" s="9"/>
      <c r="E2719" s="9"/>
      <c r="F2719" s="9"/>
      <c r="G2719" s="9"/>
      <c r="H2719" s="9"/>
      <c r="I2719" s="9"/>
      <c r="J2719" s="9"/>
      <c r="K2719" s="9"/>
      <c r="L2719" s="9"/>
      <c r="M2719" s="9"/>
      <c r="N2719" s="9"/>
      <c r="O2719" s="9"/>
      <c r="P2719" s="9"/>
      <c r="Q2719" s="9"/>
      <c r="R2719" s="9"/>
      <c r="S2719" s="9"/>
      <c r="T2719" s="9"/>
      <c r="U2719" s="9"/>
      <c r="V2719" s="9"/>
      <c r="W2719" s="9"/>
    </row>
    <row r="2720">
      <c r="A2720" s="123"/>
      <c r="B2720" s="118"/>
      <c r="C2720" s="116"/>
      <c r="D2720" s="9"/>
      <c r="E2720" s="9"/>
      <c r="F2720" s="9"/>
      <c r="G2720" s="9"/>
      <c r="H2720" s="9"/>
      <c r="I2720" s="9"/>
      <c r="J2720" s="9"/>
      <c r="K2720" s="9"/>
      <c r="L2720" s="9"/>
      <c r="M2720" s="9"/>
      <c r="N2720" s="9"/>
      <c r="O2720" s="9"/>
      <c r="P2720" s="9"/>
      <c r="Q2720" s="9"/>
      <c r="R2720" s="9"/>
      <c r="S2720" s="9"/>
      <c r="T2720" s="9"/>
      <c r="U2720" s="9"/>
      <c r="V2720" s="9"/>
      <c r="W2720" s="9"/>
    </row>
    <row r="2721">
      <c r="A2721" s="123"/>
      <c r="B2721" s="118"/>
      <c r="C2721" s="116"/>
      <c r="D2721" s="9"/>
      <c r="E2721" s="9"/>
      <c r="F2721" s="9"/>
      <c r="G2721" s="9"/>
      <c r="H2721" s="9"/>
      <c r="I2721" s="9"/>
      <c r="J2721" s="9"/>
      <c r="K2721" s="9"/>
      <c r="L2721" s="9"/>
      <c r="M2721" s="9"/>
      <c r="N2721" s="9"/>
      <c r="O2721" s="9"/>
      <c r="P2721" s="9"/>
      <c r="Q2721" s="9"/>
      <c r="R2721" s="9"/>
      <c r="S2721" s="9"/>
      <c r="T2721" s="9"/>
      <c r="U2721" s="9"/>
      <c r="V2721" s="9"/>
      <c r="W2721" s="9"/>
    </row>
    <row r="2722">
      <c r="A2722" s="123"/>
      <c r="B2722" s="118"/>
      <c r="C2722" s="116"/>
      <c r="D2722" s="9"/>
      <c r="E2722" s="9"/>
      <c r="F2722" s="9"/>
      <c r="G2722" s="9"/>
      <c r="H2722" s="9"/>
      <c r="I2722" s="9"/>
      <c r="J2722" s="9"/>
      <c r="K2722" s="9"/>
      <c r="L2722" s="9"/>
      <c r="M2722" s="9"/>
      <c r="N2722" s="9"/>
      <c r="O2722" s="9"/>
      <c r="P2722" s="9"/>
      <c r="Q2722" s="9"/>
      <c r="R2722" s="9"/>
      <c r="S2722" s="9"/>
      <c r="T2722" s="9"/>
      <c r="U2722" s="9"/>
      <c r="V2722" s="9"/>
      <c r="W2722" s="9"/>
    </row>
    <row r="2723">
      <c r="A2723" s="123"/>
      <c r="B2723" s="118"/>
      <c r="C2723" s="116"/>
      <c r="D2723" s="9"/>
      <c r="E2723" s="9"/>
      <c r="F2723" s="9"/>
      <c r="G2723" s="9"/>
      <c r="H2723" s="9"/>
      <c r="I2723" s="9"/>
      <c r="J2723" s="9"/>
      <c r="K2723" s="9"/>
      <c r="L2723" s="9"/>
      <c r="M2723" s="9"/>
      <c r="N2723" s="9"/>
      <c r="O2723" s="9"/>
      <c r="P2723" s="9"/>
      <c r="Q2723" s="9"/>
      <c r="R2723" s="9"/>
      <c r="S2723" s="9"/>
      <c r="T2723" s="9"/>
      <c r="U2723" s="9"/>
      <c r="V2723" s="9"/>
      <c r="W2723" s="9"/>
    </row>
    <row r="2724">
      <c r="A2724" s="123"/>
      <c r="B2724" s="118"/>
      <c r="C2724" s="116"/>
      <c r="D2724" s="9"/>
      <c r="E2724" s="9"/>
      <c r="F2724" s="9"/>
      <c r="G2724" s="9"/>
      <c r="H2724" s="9"/>
      <c r="I2724" s="9"/>
      <c r="J2724" s="9"/>
      <c r="K2724" s="9"/>
      <c r="L2724" s="9"/>
      <c r="M2724" s="9"/>
      <c r="N2724" s="9"/>
      <c r="O2724" s="9"/>
      <c r="P2724" s="9"/>
      <c r="Q2724" s="9"/>
      <c r="R2724" s="9"/>
      <c r="S2724" s="9"/>
      <c r="T2724" s="9"/>
      <c r="U2724" s="9"/>
      <c r="V2724" s="9"/>
      <c r="W2724" s="9"/>
    </row>
    <row r="2725">
      <c r="A2725" s="123"/>
      <c r="B2725" s="118"/>
      <c r="C2725" s="116"/>
      <c r="D2725" s="9"/>
      <c r="E2725" s="9"/>
      <c r="F2725" s="9"/>
      <c r="G2725" s="9"/>
      <c r="H2725" s="9"/>
      <c r="I2725" s="9"/>
      <c r="J2725" s="9"/>
      <c r="K2725" s="9"/>
      <c r="L2725" s="9"/>
      <c r="M2725" s="9"/>
      <c r="N2725" s="9"/>
      <c r="O2725" s="9"/>
      <c r="P2725" s="9"/>
      <c r="Q2725" s="9"/>
      <c r="R2725" s="9"/>
      <c r="S2725" s="9"/>
      <c r="T2725" s="9"/>
      <c r="U2725" s="9"/>
      <c r="V2725" s="9"/>
      <c r="W2725" s="9"/>
    </row>
    <row r="2726">
      <c r="A2726" s="123"/>
      <c r="B2726" s="118"/>
      <c r="C2726" s="116"/>
      <c r="D2726" s="9"/>
      <c r="E2726" s="9"/>
      <c r="F2726" s="9"/>
      <c r="G2726" s="9"/>
      <c r="H2726" s="9"/>
      <c r="I2726" s="9"/>
      <c r="J2726" s="9"/>
      <c r="K2726" s="9"/>
      <c r="L2726" s="9"/>
      <c r="M2726" s="9"/>
      <c r="N2726" s="9"/>
      <c r="O2726" s="9"/>
      <c r="P2726" s="9"/>
      <c r="Q2726" s="9"/>
      <c r="R2726" s="9"/>
      <c r="S2726" s="9"/>
      <c r="T2726" s="9"/>
      <c r="U2726" s="9"/>
      <c r="V2726" s="9"/>
      <c r="W2726" s="9"/>
    </row>
    <row r="2727">
      <c r="A2727" s="123"/>
      <c r="B2727" s="118"/>
      <c r="C2727" s="116"/>
      <c r="D2727" s="9"/>
      <c r="E2727" s="9"/>
      <c r="F2727" s="9"/>
      <c r="G2727" s="9"/>
      <c r="H2727" s="9"/>
      <c r="I2727" s="9"/>
      <c r="J2727" s="9"/>
      <c r="K2727" s="9"/>
      <c r="L2727" s="9"/>
      <c r="M2727" s="9"/>
      <c r="N2727" s="9"/>
      <c r="O2727" s="9"/>
      <c r="P2727" s="9"/>
      <c r="Q2727" s="9"/>
      <c r="R2727" s="9"/>
      <c r="S2727" s="9"/>
      <c r="T2727" s="9"/>
      <c r="U2727" s="9"/>
      <c r="V2727" s="9"/>
      <c r="W2727" s="9"/>
    </row>
    <row r="2728">
      <c r="A2728" s="123"/>
      <c r="B2728" s="118"/>
      <c r="C2728" s="116"/>
      <c r="D2728" s="9"/>
      <c r="E2728" s="9"/>
      <c r="F2728" s="9"/>
      <c r="G2728" s="9"/>
      <c r="H2728" s="9"/>
      <c r="I2728" s="9"/>
      <c r="J2728" s="9"/>
      <c r="K2728" s="9"/>
      <c r="L2728" s="9"/>
      <c r="M2728" s="9"/>
      <c r="N2728" s="9"/>
      <c r="O2728" s="9"/>
      <c r="P2728" s="9"/>
      <c r="Q2728" s="9"/>
      <c r="R2728" s="9"/>
      <c r="S2728" s="9"/>
      <c r="T2728" s="9"/>
      <c r="U2728" s="9"/>
      <c r="V2728" s="9"/>
      <c r="W2728" s="9"/>
    </row>
    <row r="2729">
      <c r="A2729" s="123"/>
      <c r="B2729" s="118"/>
      <c r="C2729" s="116"/>
      <c r="D2729" s="9"/>
      <c r="E2729" s="9"/>
      <c r="F2729" s="9"/>
      <c r="G2729" s="9"/>
      <c r="H2729" s="9"/>
      <c r="I2729" s="9"/>
      <c r="J2729" s="9"/>
      <c r="K2729" s="9"/>
      <c r="L2729" s="9"/>
      <c r="M2729" s="9"/>
      <c r="N2729" s="9"/>
      <c r="O2729" s="9"/>
      <c r="P2729" s="9"/>
      <c r="Q2729" s="9"/>
      <c r="R2729" s="9"/>
      <c r="S2729" s="9"/>
      <c r="T2729" s="9"/>
      <c r="U2729" s="9"/>
      <c r="V2729" s="9"/>
      <c r="W2729" s="9"/>
    </row>
    <row r="2730">
      <c r="A2730" s="123"/>
      <c r="B2730" s="118"/>
      <c r="C2730" s="116"/>
      <c r="D2730" s="9"/>
      <c r="E2730" s="9"/>
      <c r="F2730" s="9"/>
      <c r="G2730" s="9"/>
      <c r="H2730" s="9"/>
      <c r="I2730" s="9"/>
      <c r="J2730" s="9"/>
      <c r="K2730" s="9"/>
      <c r="L2730" s="9"/>
      <c r="M2730" s="9"/>
      <c r="N2730" s="9"/>
      <c r="O2730" s="9"/>
      <c r="P2730" s="9"/>
      <c r="Q2730" s="9"/>
      <c r="R2730" s="9"/>
      <c r="S2730" s="9"/>
      <c r="T2730" s="9"/>
      <c r="U2730" s="9"/>
      <c r="V2730" s="9"/>
      <c r="W2730" s="9"/>
    </row>
    <row r="2731">
      <c r="A2731" s="123"/>
      <c r="B2731" s="118"/>
      <c r="C2731" s="116"/>
      <c r="D2731" s="9"/>
      <c r="E2731" s="9"/>
      <c r="F2731" s="9"/>
      <c r="G2731" s="9"/>
      <c r="H2731" s="9"/>
      <c r="I2731" s="9"/>
      <c r="J2731" s="9"/>
      <c r="K2731" s="9"/>
      <c r="L2731" s="9"/>
      <c r="M2731" s="9"/>
      <c r="N2731" s="9"/>
      <c r="O2731" s="9"/>
      <c r="P2731" s="9"/>
      <c r="Q2731" s="9"/>
      <c r="R2731" s="9"/>
      <c r="S2731" s="9"/>
      <c r="T2731" s="9"/>
      <c r="U2731" s="9"/>
      <c r="V2731" s="9"/>
      <c r="W2731" s="9"/>
    </row>
    <row r="2732">
      <c r="A2732" s="123"/>
      <c r="B2732" s="118"/>
      <c r="C2732" s="116"/>
      <c r="D2732" s="9"/>
      <c r="E2732" s="9"/>
      <c r="F2732" s="9"/>
      <c r="G2732" s="9"/>
      <c r="H2732" s="9"/>
      <c r="I2732" s="9"/>
      <c r="J2732" s="9"/>
      <c r="K2732" s="9"/>
      <c r="L2732" s="9"/>
      <c r="M2732" s="9"/>
      <c r="N2732" s="9"/>
      <c r="O2732" s="9"/>
      <c r="P2732" s="9"/>
      <c r="Q2732" s="9"/>
      <c r="R2732" s="9"/>
      <c r="S2732" s="9"/>
      <c r="T2732" s="9"/>
      <c r="U2732" s="9"/>
      <c r="V2732" s="9"/>
      <c r="W2732" s="9"/>
    </row>
    <row r="2733">
      <c r="A2733" s="123"/>
      <c r="B2733" s="118"/>
      <c r="C2733" s="116"/>
      <c r="D2733" s="9"/>
      <c r="E2733" s="9"/>
      <c r="F2733" s="9"/>
      <c r="G2733" s="9"/>
      <c r="H2733" s="9"/>
      <c r="I2733" s="9"/>
      <c r="J2733" s="9"/>
      <c r="K2733" s="9"/>
      <c r="L2733" s="9"/>
      <c r="M2733" s="9"/>
      <c r="N2733" s="9"/>
      <c r="O2733" s="9"/>
      <c r="P2733" s="9"/>
      <c r="Q2733" s="9"/>
      <c r="R2733" s="9"/>
      <c r="S2733" s="9"/>
      <c r="T2733" s="9"/>
      <c r="U2733" s="9"/>
      <c r="V2733" s="9"/>
      <c r="W2733" s="9"/>
    </row>
    <row r="2734">
      <c r="A2734" s="123"/>
      <c r="B2734" s="118"/>
      <c r="C2734" s="116"/>
      <c r="D2734" s="9"/>
      <c r="E2734" s="9"/>
      <c r="F2734" s="9"/>
      <c r="G2734" s="9"/>
      <c r="H2734" s="9"/>
      <c r="I2734" s="9"/>
      <c r="J2734" s="9"/>
      <c r="K2734" s="9"/>
      <c r="L2734" s="9"/>
      <c r="M2734" s="9"/>
      <c r="N2734" s="9"/>
      <c r="O2734" s="9"/>
      <c r="P2734" s="9"/>
      <c r="Q2734" s="9"/>
      <c r="R2734" s="9"/>
      <c r="S2734" s="9"/>
      <c r="T2734" s="9"/>
      <c r="U2734" s="9"/>
      <c r="V2734" s="9"/>
      <c r="W2734" s="9"/>
    </row>
    <row r="2735">
      <c r="A2735" s="123"/>
      <c r="B2735" s="118"/>
      <c r="C2735" s="116"/>
      <c r="D2735" s="9"/>
      <c r="E2735" s="9"/>
      <c r="F2735" s="9"/>
      <c r="G2735" s="9"/>
      <c r="H2735" s="9"/>
      <c r="I2735" s="9"/>
      <c r="J2735" s="9"/>
      <c r="K2735" s="9"/>
      <c r="L2735" s="9"/>
      <c r="M2735" s="9"/>
      <c r="N2735" s="9"/>
      <c r="O2735" s="9"/>
      <c r="P2735" s="9"/>
      <c r="Q2735" s="9"/>
      <c r="R2735" s="9"/>
      <c r="S2735" s="9"/>
      <c r="T2735" s="9"/>
      <c r="U2735" s="9"/>
      <c r="V2735" s="9"/>
      <c r="W2735" s="9"/>
    </row>
    <row r="2736">
      <c r="A2736" s="123"/>
      <c r="B2736" s="118"/>
      <c r="C2736" s="116"/>
      <c r="D2736" s="9"/>
      <c r="E2736" s="9"/>
      <c r="F2736" s="9"/>
      <c r="G2736" s="9"/>
      <c r="H2736" s="9"/>
      <c r="I2736" s="9"/>
      <c r="J2736" s="9"/>
      <c r="K2736" s="9"/>
      <c r="L2736" s="9"/>
      <c r="M2736" s="9"/>
      <c r="N2736" s="9"/>
      <c r="O2736" s="9"/>
      <c r="P2736" s="9"/>
      <c r="Q2736" s="9"/>
      <c r="R2736" s="9"/>
      <c r="S2736" s="9"/>
      <c r="T2736" s="9"/>
      <c r="U2736" s="9"/>
      <c r="V2736" s="9"/>
      <c r="W2736" s="9"/>
    </row>
    <row r="2737">
      <c r="A2737" s="123"/>
      <c r="B2737" s="118"/>
      <c r="C2737" s="116"/>
      <c r="D2737" s="9"/>
      <c r="E2737" s="9"/>
      <c r="F2737" s="9"/>
      <c r="G2737" s="9"/>
      <c r="H2737" s="9"/>
      <c r="I2737" s="9"/>
      <c r="J2737" s="9"/>
      <c r="K2737" s="9"/>
      <c r="L2737" s="9"/>
      <c r="M2737" s="9"/>
      <c r="N2737" s="9"/>
      <c r="O2737" s="9"/>
      <c r="P2737" s="9"/>
      <c r="Q2737" s="9"/>
      <c r="R2737" s="9"/>
      <c r="S2737" s="9"/>
      <c r="T2737" s="9"/>
      <c r="U2737" s="9"/>
      <c r="V2737" s="9"/>
      <c r="W2737" s="9"/>
    </row>
    <row r="2738">
      <c r="A2738" s="123"/>
      <c r="B2738" s="118"/>
      <c r="C2738" s="116"/>
      <c r="D2738" s="9"/>
      <c r="E2738" s="9"/>
      <c r="F2738" s="9"/>
      <c r="G2738" s="9"/>
      <c r="H2738" s="9"/>
      <c r="I2738" s="9"/>
      <c r="J2738" s="9"/>
      <c r="K2738" s="9"/>
      <c r="L2738" s="9"/>
      <c r="M2738" s="9"/>
      <c r="N2738" s="9"/>
      <c r="O2738" s="9"/>
      <c r="P2738" s="9"/>
      <c r="Q2738" s="9"/>
      <c r="R2738" s="9"/>
      <c r="S2738" s="9"/>
      <c r="T2738" s="9"/>
      <c r="U2738" s="9"/>
      <c r="V2738" s="9"/>
      <c r="W2738" s="9"/>
    </row>
    <row r="2739">
      <c r="A2739" s="123"/>
      <c r="B2739" s="118"/>
      <c r="C2739" s="116"/>
      <c r="D2739" s="9"/>
      <c r="E2739" s="9"/>
      <c r="F2739" s="9"/>
      <c r="G2739" s="9"/>
      <c r="H2739" s="9"/>
      <c r="I2739" s="9"/>
      <c r="J2739" s="9"/>
      <c r="K2739" s="9"/>
      <c r="L2739" s="9"/>
      <c r="M2739" s="9"/>
      <c r="N2739" s="9"/>
      <c r="O2739" s="9"/>
      <c r="P2739" s="9"/>
      <c r="Q2739" s="9"/>
      <c r="R2739" s="9"/>
      <c r="S2739" s="9"/>
      <c r="T2739" s="9"/>
      <c r="U2739" s="9"/>
      <c r="V2739" s="9"/>
      <c r="W2739" s="9"/>
    </row>
    <row r="2740">
      <c r="A2740" s="123"/>
      <c r="B2740" s="118"/>
      <c r="C2740" s="116"/>
      <c r="D2740" s="9"/>
      <c r="E2740" s="9"/>
      <c r="F2740" s="9"/>
      <c r="G2740" s="9"/>
      <c r="H2740" s="9"/>
      <c r="I2740" s="9"/>
      <c r="J2740" s="9"/>
      <c r="K2740" s="9"/>
      <c r="L2740" s="9"/>
      <c r="M2740" s="9"/>
      <c r="N2740" s="9"/>
      <c r="O2740" s="9"/>
      <c r="P2740" s="9"/>
      <c r="Q2740" s="9"/>
      <c r="R2740" s="9"/>
      <c r="S2740" s="9"/>
      <c r="T2740" s="9"/>
      <c r="U2740" s="9"/>
      <c r="V2740" s="9"/>
      <c r="W2740" s="9"/>
    </row>
    <row r="2741">
      <c r="A2741" s="123"/>
      <c r="B2741" s="118"/>
      <c r="C2741" s="116"/>
      <c r="D2741" s="9"/>
      <c r="E2741" s="9"/>
      <c r="F2741" s="9"/>
      <c r="G2741" s="9"/>
      <c r="H2741" s="9"/>
      <c r="I2741" s="9"/>
      <c r="J2741" s="9"/>
      <c r="K2741" s="9"/>
      <c r="L2741" s="9"/>
      <c r="M2741" s="9"/>
      <c r="N2741" s="9"/>
      <c r="O2741" s="9"/>
      <c r="P2741" s="9"/>
      <c r="Q2741" s="9"/>
      <c r="R2741" s="9"/>
      <c r="S2741" s="9"/>
      <c r="T2741" s="9"/>
      <c r="U2741" s="9"/>
      <c r="V2741" s="9"/>
      <c r="W2741" s="9"/>
    </row>
    <row r="2742">
      <c r="A2742" s="123"/>
      <c r="B2742" s="118"/>
      <c r="C2742" s="116"/>
      <c r="D2742" s="9"/>
      <c r="E2742" s="9"/>
      <c r="F2742" s="9"/>
      <c r="G2742" s="9"/>
      <c r="H2742" s="9"/>
      <c r="I2742" s="9"/>
      <c r="J2742" s="9"/>
      <c r="K2742" s="9"/>
      <c r="L2742" s="9"/>
      <c r="M2742" s="9"/>
      <c r="N2742" s="9"/>
      <c r="O2742" s="9"/>
      <c r="P2742" s="9"/>
      <c r="Q2742" s="9"/>
      <c r="R2742" s="9"/>
      <c r="S2742" s="9"/>
      <c r="T2742" s="9"/>
      <c r="U2742" s="9"/>
      <c r="V2742" s="9"/>
      <c r="W2742" s="9"/>
    </row>
    <row r="2743">
      <c r="A2743" s="123"/>
      <c r="B2743" s="5"/>
      <c r="C2743" s="116"/>
      <c r="D2743" s="9"/>
      <c r="E2743" s="9"/>
      <c r="F2743" s="9"/>
      <c r="G2743" s="9"/>
      <c r="H2743" s="9"/>
      <c r="I2743" s="9"/>
      <c r="J2743" s="9"/>
      <c r="K2743" s="9"/>
      <c r="L2743" s="9"/>
      <c r="M2743" s="9"/>
      <c r="N2743" s="9"/>
      <c r="O2743" s="9"/>
      <c r="P2743" s="9"/>
      <c r="Q2743" s="9"/>
      <c r="R2743" s="9"/>
      <c r="S2743" s="9"/>
      <c r="T2743" s="9"/>
      <c r="U2743" s="9"/>
      <c r="V2743" s="9"/>
      <c r="W2743" s="9"/>
    </row>
    <row r="2744">
      <c r="A2744" s="123"/>
      <c r="B2744" s="5"/>
      <c r="C2744" s="116"/>
      <c r="D2744" s="9"/>
      <c r="E2744" s="9"/>
      <c r="F2744" s="9"/>
      <c r="G2744" s="9"/>
      <c r="H2744" s="9"/>
      <c r="I2744" s="9"/>
      <c r="J2744" s="9"/>
      <c r="K2744" s="9"/>
      <c r="L2744" s="9"/>
      <c r="M2744" s="9"/>
      <c r="N2744" s="9"/>
      <c r="O2744" s="9"/>
      <c r="P2744" s="9"/>
      <c r="Q2744" s="9"/>
      <c r="R2744" s="9"/>
      <c r="S2744" s="9"/>
      <c r="T2744" s="9"/>
      <c r="U2744" s="9"/>
      <c r="V2744" s="9"/>
      <c r="W2744" s="9"/>
    </row>
    <row r="2745">
      <c r="A2745" s="123"/>
      <c r="B2745" s="5"/>
      <c r="C2745" s="116"/>
      <c r="D2745" s="9"/>
      <c r="E2745" s="9"/>
      <c r="F2745" s="9"/>
      <c r="G2745" s="9"/>
      <c r="H2745" s="9"/>
      <c r="I2745" s="9"/>
      <c r="J2745" s="9"/>
      <c r="K2745" s="9"/>
      <c r="L2745" s="9"/>
      <c r="M2745" s="9"/>
      <c r="N2745" s="9"/>
      <c r="O2745" s="9"/>
      <c r="P2745" s="9"/>
      <c r="Q2745" s="9"/>
      <c r="R2745" s="9"/>
      <c r="S2745" s="9"/>
      <c r="T2745" s="9"/>
      <c r="U2745" s="9"/>
      <c r="V2745" s="9"/>
      <c r="W2745" s="9"/>
    </row>
    <row r="2746">
      <c r="A2746" s="123"/>
      <c r="B2746" s="5"/>
      <c r="C2746" s="116"/>
      <c r="D2746" s="9"/>
      <c r="E2746" s="9"/>
      <c r="F2746" s="9"/>
      <c r="G2746" s="9"/>
      <c r="H2746" s="9"/>
      <c r="I2746" s="9"/>
      <c r="J2746" s="9"/>
      <c r="K2746" s="9"/>
      <c r="L2746" s="9"/>
      <c r="M2746" s="9"/>
      <c r="N2746" s="9"/>
      <c r="O2746" s="9"/>
      <c r="P2746" s="9"/>
      <c r="Q2746" s="9"/>
      <c r="R2746" s="9"/>
      <c r="S2746" s="9"/>
      <c r="T2746" s="9"/>
      <c r="U2746" s="9"/>
      <c r="V2746" s="9"/>
      <c r="W2746" s="9"/>
    </row>
    <row r="2747">
      <c r="A2747" s="123"/>
      <c r="B2747" s="5"/>
      <c r="C2747" s="116"/>
      <c r="D2747" s="9"/>
      <c r="E2747" s="9"/>
      <c r="F2747" s="9"/>
      <c r="G2747" s="9"/>
      <c r="H2747" s="9"/>
      <c r="I2747" s="9"/>
      <c r="J2747" s="9"/>
      <c r="K2747" s="9"/>
      <c r="L2747" s="9"/>
      <c r="M2747" s="9"/>
      <c r="N2747" s="9"/>
      <c r="O2747" s="9"/>
      <c r="P2747" s="9"/>
      <c r="Q2747" s="9"/>
      <c r="R2747" s="9"/>
      <c r="S2747" s="9"/>
      <c r="T2747" s="9"/>
      <c r="U2747" s="9"/>
      <c r="V2747" s="9"/>
      <c r="W2747" s="9"/>
    </row>
    <row r="2748">
      <c r="A2748" s="123"/>
      <c r="B2748" s="5"/>
      <c r="C2748" s="116"/>
      <c r="D2748" s="9"/>
      <c r="E2748" s="9"/>
      <c r="F2748" s="9"/>
      <c r="G2748" s="9"/>
      <c r="H2748" s="9"/>
      <c r="I2748" s="9"/>
      <c r="J2748" s="9"/>
      <c r="K2748" s="9"/>
      <c r="L2748" s="9"/>
      <c r="M2748" s="9"/>
      <c r="N2748" s="9"/>
      <c r="O2748" s="9"/>
      <c r="P2748" s="9"/>
      <c r="Q2748" s="9"/>
      <c r="R2748" s="9"/>
      <c r="S2748" s="9"/>
      <c r="T2748" s="9"/>
      <c r="U2748" s="9"/>
      <c r="V2748" s="9"/>
      <c r="W2748" s="9"/>
    </row>
    <row r="2749">
      <c r="A2749" s="123"/>
      <c r="B2749" s="5"/>
      <c r="C2749" s="116"/>
      <c r="D2749" s="9"/>
      <c r="E2749" s="9"/>
      <c r="F2749" s="9"/>
      <c r="G2749" s="9"/>
      <c r="H2749" s="9"/>
      <c r="I2749" s="9"/>
      <c r="J2749" s="9"/>
      <c r="K2749" s="9"/>
      <c r="L2749" s="9"/>
      <c r="M2749" s="9"/>
      <c r="N2749" s="9"/>
      <c r="O2749" s="9"/>
      <c r="P2749" s="9"/>
      <c r="Q2749" s="9"/>
      <c r="R2749" s="9"/>
      <c r="S2749" s="9"/>
      <c r="T2749" s="9"/>
      <c r="U2749" s="9"/>
      <c r="V2749" s="9"/>
      <c r="W2749" s="9"/>
    </row>
    <row r="2750">
      <c r="A2750" s="123"/>
      <c r="B2750" s="5"/>
      <c r="C2750" s="116"/>
      <c r="D2750" s="9"/>
      <c r="E2750" s="9"/>
      <c r="F2750" s="9"/>
      <c r="G2750" s="9"/>
      <c r="H2750" s="9"/>
      <c r="I2750" s="9"/>
      <c r="J2750" s="9"/>
      <c r="K2750" s="9"/>
      <c r="L2750" s="9"/>
      <c r="M2750" s="9"/>
      <c r="N2750" s="9"/>
      <c r="O2750" s="9"/>
      <c r="P2750" s="9"/>
      <c r="Q2750" s="9"/>
      <c r="R2750" s="9"/>
      <c r="S2750" s="9"/>
      <c r="T2750" s="9"/>
      <c r="U2750" s="9"/>
      <c r="V2750" s="9"/>
      <c r="W2750" s="9"/>
    </row>
    <row r="2751">
      <c r="A2751" s="123"/>
      <c r="B2751" s="5"/>
      <c r="C2751" s="116"/>
      <c r="D2751" s="9"/>
      <c r="E2751" s="9"/>
      <c r="F2751" s="9"/>
      <c r="G2751" s="9"/>
      <c r="H2751" s="9"/>
      <c r="I2751" s="9"/>
      <c r="J2751" s="9"/>
      <c r="K2751" s="9"/>
      <c r="L2751" s="9"/>
      <c r="M2751" s="9"/>
      <c r="N2751" s="9"/>
      <c r="O2751" s="9"/>
      <c r="P2751" s="9"/>
      <c r="Q2751" s="9"/>
      <c r="R2751" s="9"/>
      <c r="S2751" s="9"/>
      <c r="T2751" s="9"/>
      <c r="U2751" s="9"/>
      <c r="V2751" s="9"/>
      <c r="W2751" s="9"/>
    </row>
    <row r="2752">
      <c r="A2752" s="123"/>
      <c r="B2752" s="5"/>
      <c r="C2752" s="116"/>
      <c r="D2752" s="9"/>
      <c r="E2752" s="9"/>
      <c r="F2752" s="9"/>
      <c r="G2752" s="9"/>
      <c r="H2752" s="9"/>
      <c r="I2752" s="9"/>
      <c r="J2752" s="9"/>
      <c r="K2752" s="9"/>
      <c r="L2752" s="9"/>
      <c r="M2752" s="9"/>
      <c r="N2752" s="9"/>
      <c r="O2752" s="9"/>
      <c r="P2752" s="9"/>
      <c r="Q2752" s="9"/>
      <c r="R2752" s="9"/>
      <c r="S2752" s="9"/>
      <c r="T2752" s="9"/>
      <c r="U2752" s="9"/>
      <c r="V2752" s="9"/>
      <c r="W2752" s="9"/>
    </row>
    <row r="2753">
      <c r="A2753" s="123"/>
      <c r="B2753" s="5"/>
      <c r="C2753" s="116"/>
      <c r="D2753" s="9"/>
      <c r="E2753" s="9"/>
      <c r="F2753" s="9"/>
      <c r="G2753" s="9"/>
      <c r="H2753" s="9"/>
      <c r="I2753" s="9"/>
      <c r="J2753" s="9"/>
      <c r="K2753" s="9"/>
      <c r="L2753" s="9"/>
      <c r="M2753" s="9"/>
      <c r="N2753" s="9"/>
      <c r="O2753" s="9"/>
      <c r="P2753" s="9"/>
      <c r="Q2753" s="9"/>
      <c r="R2753" s="9"/>
      <c r="S2753" s="9"/>
      <c r="T2753" s="9"/>
      <c r="U2753" s="9"/>
      <c r="V2753" s="9"/>
      <c r="W2753" s="9"/>
    </row>
    <row r="2754">
      <c r="A2754" s="123"/>
      <c r="B2754" s="5"/>
      <c r="C2754" s="116"/>
      <c r="D2754" s="9"/>
      <c r="E2754" s="9"/>
      <c r="F2754" s="9"/>
      <c r="G2754" s="9"/>
      <c r="H2754" s="9"/>
      <c r="I2754" s="9"/>
      <c r="J2754" s="9"/>
      <c r="K2754" s="9"/>
      <c r="L2754" s="9"/>
      <c r="M2754" s="9"/>
      <c r="N2754" s="9"/>
      <c r="O2754" s="9"/>
      <c r="P2754" s="9"/>
      <c r="Q2754" s="9"/>
      <c r="R2754" s="9"/>
      <c r="S2754" s="9"/>
      <c r="T2754" s="9"/>
      <c r="U2754" s="9"/>
      <c r="V2754" s="9"/>
      <c r="W2754" s="9"/>
    </row>
    <row r="2755">
      <c r="A2755" s="123"/>
      <c r="B2755" s="5"/>
      <c r="C2755" s="116"/>
      <c r="D2755" s="9"/>
      <c r="E2755" s="9"/>
      <c r="F2755" s="9"/>
      <c r="G2755" s="9"/>
      <c r="H2755" s="9"/>
      <c r="I2755" s="9"/>
      <c r="J2755" s="9"/>
      <c r="K2755" s="9"/>
      <c r="L2755" s="9"/>
      <c r="M2755" s="9"/>
      <c r="N2755" s="9"/>
      <c r="O2755" s="9"/>
      <c r="P2755" s="9"/>
      <c r="Q2755" s="9"/>
      <c r="R2755" s="9"/>
      <c r="S2755" s="9"/>
      <c r="T2755" s="9"/>
      <c r="U2755" s="9"/>
      <c r="V2755" s="9"/>
      <c r="W2755" s="9"/>
    </row>
    <row r="2756">
      <c r="A2756" s="123"/>
      <c r="B2756" s="5"/>
      <c r="C2756" s="116"/>
      <c r="D2756" s="9"/>
      <c r="E2756" s="9"/>
      <c r="F2756" s="9"/>
      <c r="G2756" s="9"/>
      <c r="H2756" s="9"/>
      <c r="I2756" s="9"/>
      <c r="J2756" s="9"/>
      <c r="K2756" s="9"/>
      <c r="L2756" s="9"/>
      <c r="M2756" s="9"/>
      <c r="N2756" s="9"/>
      <c r="O2756" s="9"/>
      <c r="P2756" s="9"/>
      <c r="Q2756" s="9"/>
      <c r="R2756" s="9"/>
      <c r="S2756" s="9"/>
      <c r="T2756" s="9"/>
      <c r="U2756" s="9"/>
      <c r="V2756" s="9"/>
      <c r="W2756" s="9"/>
    </row>
    <row r="2757">
      <c r="A2757" s="123"/>
      <c r="B2757" s="5"/>
      <c r="C2757" s="116"/>
      <c r="D2757" s="9"/>
      <c r="E2757" s="9"/>
      <c r="F2757" s="9"/>
      <c r="G2757" s="9"/>
      <c r="H2757" s="9"/>
      <c r="I2757" s="9"/>
      <c r="J2757" s="9"/>
      <c r="K2757" s="9"/>
      <c r="L2757" s="9"/>
      <c r="M2757" s="9"/>
      <c r="N2757" s="9"/>
      <c r="O2757" s="9"/>
      <c r="P2757" s="9"/>
      <c r="Q2757" s="9"/>
      <c r="R2757" s="9"/>
      <c r="S2757" s="9"/>
      <c r="T2757" s="9"/>
      <c r="U2757" s="9"/>
      <c r="V2757" s="9"/>
      <c r="W2757" s="9"/>
    </row>
    <row r="2758">
      <c r="A2758" s="123"/>
      <c r="B2758" s="5"/>
      <c r="C2758" s="116"/>
      <c r="D2758" s="9"/>
      <c r="E2758" s="9"/>
      <c r="F2758" s="9"/>
      <c r="G2758" s="9"/>
      <c r="H2758" s="9"/>
      <c r="I2758" s="9"/>
      <c r="J2758" s="9"/>
      <c r="K2758" s="9"/>
      <c r="L2758" s="9"/>
      <c r="M2758" s="9"/>
      <c r="N2758" s="9"/>
      <c r="O2758" s="9"/>
      <c r="P2758" s="9"/>
      <c r="Q2758" s="9"/>
      <c r="R2758" s="9"/>
      <c r="S2758" s="9"/>
      <c r="T2758" s="9"/>
      <c r="U2758" s="9"/>
      <c r="V2758" s="9"/>
      <c r="W2758" s="9"/>
    </row>
    <row r="2759">
      <c r="A2759" s="123"/>
      <c r="B2759" s="5"/>
      <c r="C2759" s="116"/>
      <c r="D2759" s="9"/>
      <c r="E2759" s="9"/>
      <c r="F2759" s="9"/>
      <c r="G2759" s="9"/>
      <c r="H2759" s="9"/>
      <c r="I2759" s="9"/>
      <c r="J2759" s="9"/>
      <c r="K2759" s="9"/>
      <c r="L2759" s="9"/>
      <c r="M2759" s="9"/>
      <c r="N2759" s="9"/>
      <c r="O2759" s="9"/>
      <c r="P2759" s="9"/>
      <c r="Q2759" s="9"/>
      <c r="R2759" s="9"/>
      <c r="S2759" s="9"/>
      <c r="T2759" s="9"/>
      <c r="U2759" s="9"/>
      <c r="V2759" s="9"/>
      <c r="W2759" s="9"/>
    </row>
    <row r="2760">
      <c r="A2760" s="123"/>
      <c r="B2760" s="5"/>
      <c r="C2760" s="116"/>
      <c r="D2760" s="9"/>
      <c r="E2760" s="9"/>
      <c r="F2760" s="9"/>
      <c r="G2760" s="9"/>
      <c r="H2760" s="9"/>
      <c r="I2760" s="9"/>
      <c r="J2760" s="9"/>
      <c r="K2760" s="9"/>
      <c r="L2760" s="9"/>
      <c r="M2760" s="9"/>
      <c r="N2760" s="9"/>
      <c r="O2760" s="9"/>
      <c r="P2760" s="9"/>
      <c r="Q2760" s="9"/>
      <c r="R2760" s="9"/>
      <c r="S2760" s="9"/>
      <c r="T2760" s="9"/>
      <c r="U2760" s="9"/>
      <c r="V2760" s="9"/>
      <c r="W2760" s="9"/>
    </row>
    <row r="2761">
      <c r="A2761" s="123"/>
      <c r="B2761" s="5"/>
      <c r="C2761" s="116"/>
      <c r="D2761" s="9"/>
      <c r="E2761" s="9"/>
      <c r="F2761" s="9"/>
      <c r="G2761" s="9"/>
      <c r="H2761" s="9"/>
      <c r="I2761" s="9"/>
      <c r="J2761" s="9"/>
      <c r="K2761" s="9"/>
      <c r="L2761" s="9"/>
      <c r="M2761" s="9"/>
      <c r="N2761" s="9"/>
      <c r="O2761" s="9"/>
      <c r="P2761" s="9"/>
      <c r="Q2761" s="9"/>
      <c r="R2761" s="9"/>
      <c r="S2761" s="9"/>
      <c r="T2761" s="9"/>
      <c r="U2761" s="9"/>
      <c r="V2761" s="9"/>
      <c r="W2761" s="9"/>
    </row>
    <row r="2762">
      <c r="A2762" s="123"/>
      <c r="B2762" s="5"/>
      <c r="C2762" s="116"/>
      <c r="D2762" s="9"/>
      <c r="E2762" s="9"/>
      <c r="F2762" s="9"/>
      <c r="G2762" s="9"/>
      <c r="H2762" s="9"/>
      <c r="I2762" s="9"/>
      <c r="J2762" s="9"/>
      <c r="K2762" s="9"/>
      <c r="L2762" s="9"/>
      <c r="M2762" s="9"/>
      <c r="N2762" s="9"/>
      <c r="O2762" s="9"/>
      <c r="P2762" s="9"/>
      <c r="Q2762" s="9"/>
      <c r="R2762" s="9"/>
      <c r="S2762" s="9"/>
      <c r="T2762" s="9"/>
      <c r="U2762" s="9"/>
      <c r="V2762" s="9"/>
      <c r="W2762" s="9"/>
    </row>
    <row r="2763">
      <c r="A2763" s="123"/>
      <c r="B2763" s="5"/>
      <c r="C2763" s="116"/>
      <c r="D2763" s="9"/>
      <c r="E2763" s="9"/>
      <c r="F2763" s="9"/>
      <c r="G2763" s="9"/>
      <c r="H2763" s="9"/>
      <c r="I2763" s="9"/>
      <c r="J2763" s="9"/>
      <c r="K2763" s="9"/>
      <c r="L2763" s="9"/>
      <c r="M2763" s="9"/>
      <c r="N2763" s="9"/>
      <c r="O2763" s="9"/>
      <c r="P2763" s="9"/>
      <c r="Q2763" s="9"/>
      <c r="R2763" s="9"/>
      <c r="S2763" s="9"/>
      <c r="T2763" s="9"/>
      <c r="U2763" s="9"/>
      <c r="V2763" s="9"/>
      <c r="W2763" s="9"/>
    </row>
    <row r="2764">
      <c r="A2764" s="123"/>
      <c r="B2764" s="5"/>
      <c r="C2764" s="116"/>
      <c r="D2764" s="9"/>
      <c r="E2764" s="9"/>
      <c r="F2764" s="9"/>
      <c r="G2764" s="9"/>
      <c r="H2764" s="9"/>
      <c r="I2764" s="9"/>
      <c r="J2764" s="9"/>
      <c r="K2764" s="9"/>
      <c r="L2764" s="9"/>
      <c r="M2764" s="9"/>
      <c r="N2764" s="9"/>
      <c r="O2764" s="9"/>
      <c r="P2764" s="9"/>
      <c r="Q2764" s="9"/>
      <c r="R2764" s="9"/>
      <c r="S2764" s="9"/>
      <c r="T2764" s="9"/>
      <c r="U2764" s="9"/>
      <c r="V2764" s="9"/>
      <c r="W2764" s="9"/>
    </row>
    <row r="2765">
      <c r="A2765" s="123"/>
      <c r="B2765" s="5"/>
      <c r="C2765" s="116"/>
      <c r="D2765" s="9"/>
      <c r="E2765" s="9"/>
      <c r="F2765" s="9"/>
      <c r="G2765" s="9"/>
      <c r="H2765" s="9"/>
      <c r="I2765" s="9"/>
      <c r="J2765" s="9"/>
      <c r="K2765" s="9"/>
      <c r="L2765" s="9"/>
      <c r="M2765" s="9"/>
      <c r="N2765" s="9"/>
      <c r="O2765" s="9"/>
      <c r="P2765" s="9"/>
      <c r="Q2765" s="9"/>
      <c r="R2765" s="9"/>
      <c r="S2765" s="9"/>
      <c r="T2765" s="9"/>
      <c r="U2765" s="9"/>
      <c r="V2765" s="9"/>
      <c r="W2765" s="9"/>
    </row>
    <row r="2766">
      <c r="A2766" s="123"/>
      <c r="B2766" s="5"/>
      <c r="C2766" s="116"/>
      <c r="D2766" s="9"/>
      <c r="E2766" s="9"/>
      <c r="F2766" s="9"/>
      <c r="G2766" s="9"/>
      <c r="H2766" s="9"/>
      <c r="I2766" s="9"/>
      <c r="J2766" s="9"/>
      <c r="K2766" s="9"/>
      <c r="L2766" s="9"/>
      <c r="M2766" s="9"/>
      <c r="N2766" s="9"/>
      <c r="O2766" s="9"/>
      <c r="P2766" s="9"/>
      <c r="Q2766" s="9"/>
      <c r="R2766" s="9"/>
      <c r="S2766" s="9"/>
      <c r="T2766" s="9"/>
      <c r="U2766" s="9"/>
      <c r="V2766" s="9"/>
      <c r="W2766" s="9"/>
    </row>
    <row r="2767">
      <c r="A2767" s="123"/>
      <c r="B2767" s="5"/>
      <c r="C2767" s="116"/>
      <c r="D2767" s="9"/>
      <c r="E2767" s="9"/>
      <c r="F2767" s="9"/>
      <c r="G2767" s="9"/>
      <c r="H2767" s="9"/>
      <c r="I2767" s="9"/>
      <c r="J2767" s="9"/>
      <c r="K2767" s="9"/>
      <c r="L2767" s="9"/>
      <c r="M2767" s="9"/>
      <c r="N2767" s="9"/>
      <c r="O2767" s="9"/>
      <c r="P2767" s="9"/>
      <c r="Q2767" s="9"/>
      <c r="R2767" s="9"/>
      <c r="S2767" s="9"/>
      <c r="T2767" s="9"/>
      <c r="U2767" s="9"/>
      <c r="V2767" s="9"/>
      <c r="W2767" s="9"/>
    </row>
    <row r="2768">
      <c r="A2768" s="123"/>
      <c r="B2768" s="5"/>
      <c r="C2768" s="116"/>
      <c r="D2768" s="9"/>
      <c r="E2768" s="9"/>
      <c r="F2768" s="9"/>
      <c r="G2768" s="9"/>
      <c r="H2768" s="9"/>
      <c r="I2768" s="9"/>
      <c r="J2768" s="9"/>
      <c r="K2768" s="9"/>
      <c r="L2768" s="9"/>
      <c r="M2768" s="9"/>
      <c r="N2768" s="9"/>
      <c r="O2768" s="9"/>
      <c r="P2768" s="9"/>
      <c r="Q2768" s="9"/>
      <c r="R2768" s="9"/>
      <c r="S2768" s="9"/>
      <c r="T2768" s="9"/>
      <c r="U2768" s="9"/>
      <c r="V2768" s="9"/>
      <c r="W2768" s="9"/>
    </row>
    <row r="2769">
      <c r="A2769" s="123"/>
      <c r="B2769" s="5"/>
      <c r="C2769" s="116"/>
      <c r="D2769" s="9"/>
      <c r="E2769" s="9"/>
      <c r="F2769" s="9"/>
      <c r="G2769" s="9"/>
      <c r="H2769" s="9"/>
      <c r="I2769" s="9"/>
      <c r="J2769" s="9"/>
      <c r="K2769" s="9"/>
      <c r="L2769" s="9"/>
      <c r="M2769" s="9"/>
      <c r="N2769" s="9"/>
      <c r="O2769" s="9"/>
      <c r="P2769" s="9"/>
      <c r="Q2769" s="9"/>
      <c r="R2769" s="9"/>
      <c r="S2769" s="9"/>
      <c r="T2769" s="9"/>
      <c r="U2769" s="9"/>
      <c r="V2769" s="9"/>
      <c r="W2769" s="9"/>
    </row>
    <row r="2770">
      <c r="A2770" s="123"/>
      <c r="B2770" s="5"/>
      <c r="C2770" s="116"/>
      <c r="D2770" s="9"/>
      <c r="E2770" s="9"/>
      <c r="F2770" s="9"/>
      <c r="G2770" s="9"/>
      <c r="H2770" s="9"/>
      <c r="I2770" s="9"/>
      <c r="J2770" s="9"/>
      <c r="K2770" s="9"/>
      <c r="L2770" s="9"/>
      <c r="M2770" s="9"/>
      <c r="N2770" s="9"/>
      <c r="O2770" s="9"/>
      <c r="P2770" s="9"/>
      <c r="Q2770" s="9"/>
      <c r="R2770" s="9"/>
      <c r="S2770" s="9"/>
      <c r="T2770" s="9"/>
      <c r="U2770" s="9"/>
      <c r="V2770" s="9"/>
      <c r="W2770" s="9"/>
    </row>
    <row r="2771">
      <c r="A2771" s="123"/>
      <c r="B2771" s="5"/>
      <c r="C2771" s="116"/>
      <c r="D2771" s="9"/>
      <c r="E2771" s="9"/>
      <c r="F2771" s="9"/>
      <c r="G2771" s="9"/>
      <c r="H2771" s="9"/>
      <c r="I2771" s="9"/>
      <c r="J2771" s="9"/>
      <c r="K2771" s="9"/>
      <c r="L2771" s="9"/>
      <c r="M2771" s="9"/>
      <c r="N2771" s="9"/>
      <c r="O2771" s="9"/>
      <c r="P2771" s="9"/>
      <c r="Q2771" s="9"/>
      <c r="R2771" s="9"/>
      <c r="S2771" s="9"/>
      <c r="T2771" s="9"/>
      <c r="U2771" s="9"/>
      <c r="V2771" s="9"/>
      <c r="W2771" s="9"/>
    </row>
    <row r="2772">
      <c r="A2772" s="123"/>
      <c r="B2772" s="5"/>
      <c r="C2772" s="116"/>
      <c r="D2772" s="9"/>
      <c r="E2772" s="9"/>
      <c r="F2772" s="9"/>
      <c r="G2772" s="9"/>
      <c r="H2772" s="9"/>
      <c r="I2772" s="9"/>
      <c r="J2772" s="9"/>
      <c r="K2772" s="9"/>
      <c r="L2772" s="9"/>
      <c r="M2772" s="9"/>
      <c r="N2772" s="9"/>
      <c r="O2772" s="9"/>
      <c r="P2772" s="9"/>
      <c r="Q2772" s="9"/>
      <c r="R2772" s="9"/>
      <c r="S2772" s="9"/>
      <c r="T2772" s="9"/>
      <c r="U2772" s="9"/>
      <c r="V2772" s="9"/>
      <c r="W2772" s="9"/>
    </row>
    <row r="2773">
      <c r="A2773" s="123"/>
      <c r="B2773" s="5"/>
      <c r="C2773" s="116"/>
      <c r="D2773" s="9"/>
      <c r="E2773" s="9"/>
      <c r="F2773" s="9"/>
      <c r="G2773" s="9"/>
      <c r="H2773" s="9"/>
      <c r="I2773" s="9"/>
      <c r="J2773" s="9"/>
      <c r="K2773" s="9"/>
      <c r="L2773" s="9"/>
      <c r="M2773" s="9"/>
      <c r="N2773" s="9"/>
      <c r="O2773" s="9"/>
      <c r="P2773" s="9"/>
      <c r="Q2773" s="9"/>
      <c r="R2773" s="9"/>
      <c r="S2773" s="9"/>
      <c r="T2773" s="9"/>
      <c r="U2773" s="9"/>
      <c r="V2773" s="9"/>
      <c r="W2773" s="9"/>
    </row>
    <row r="2774">
      <c r="A2774" s="123"/>
      <c r="B2774" s="5"/>
      <c r="C2774" s="116"/>
      <c r="D2774" s="9"/>
      <c r="E2774" s="9"/>
      <c r="F2774" s="9"/>
      <c r="G2774" s="9"/>
      <c r="H2774" s="9"/>
      <c r="I2774" s="9"/>
      <c r="J2774" s="9"/>
      <c r="K2774" s="9"/>
      <c r="L2774" s="9"/>
      <c r="M2774" s="9"/>
      <c r="N2774" s="9"/>
      <c r="O2774" s="9"/>
      <c r="P2774" s="9"/>
      <c r="Q2774" s="9"/>
      <c r="R2774" s="9"/>
      <c r="S2774" s="9"/>
      <c r="T2774" s="9"/>
      <c r="U2774" s="9"/>
      <c r="V2774" s="9"/>
      <c r="W2774" s="9"/>
    </row>
    <row r="2775">
      <c r="A2775" s="123"/>
      <c r="B2775" s="5"/>
      <c r="C2775" s="116"/>
      <c r="D2775" s="9"/>
      <c r="E2775" s="9"/>
      <c r="F2775" s="9"/>
      <c r="G2775" s="9"/>
      <c r="H2775" s="9"/>
      <c r="I2775" s="9"/>
      <c r="J2775" s="9"/>
      <c r="K2775" s="9"/>
      <c r="L2775" s="9"/>
      <c r="M2775" s="9"/>
      <c r="N2775" s="9"/>
      <c r="O2775" s="9"/>
      <c r="P2775" s="9"/>
      <c r="Q2775" s="9"/>
      <c r="R2775" s="9"/>
      <c r="S2775" s="9"/>
      <c r="T2775" s="9"/>
      <c r="U2775" s="9"/>
      <c r="V2775" s="9"/>
      <c r="W2775" s="9"/>
    </row>
    <row r="2776">
      <c r="A2776" s="123"/>
      <c r="B2776" s="5"/>
      <c r="C2776" s="116"/>
      <c r="D2776" s="9"/>
      <c r="E2776" s="9"/>
      <c r="F2776" s="9"/>
      <c r="G2776" s="9"/>
      <c r="H2776" s="9"/>
      <c r="I2776" s="9"/>
      <c r="J2776" s="9"/>
      <c r="K2776" s="9"/>
      <c r="L2776" s="9"/>
      <c r="M2776" s="9"/>
      <c r="N2776" s="9"/>
      <c r="O2776" s="9"/>
      <c r="P2776" s="9"/>
      <c r="Q2776" s="9"/>
      <c r="R2776" s="9"/>
      <c r="S2776" s="9"/>
      <c r="T2776" s="9"/>
      <c r="U2776" s="9"/>
      <c r="V2776" s="9"/>
      <c r="W2776" s="9"/>
    </row>
    <row r="2777">
      <c r="A2777" s="123"/>
      <c r="B2777" s="5"/>
      <c r="C2777" s="116"/>
      <c r="D2777" s="9"/>
      <c r="E2777" s="9"/>
      <c r="F2777" s="9"/>
      <c r="G2777" s="9"/>
      <c r="H2777" s="9"/>
      <c r="I2777" s="9"/>
      <c r="J2777" s="9"/>
      <c r="K2777" s="9"/>
      <c r="L2777" s="9"/>
      <c r="M2777" s="9"/>
      <c r="N2777" s="9"/>
      <c r="O2777" s="9"/>
      <c r="P2777" s="9"/>
      <c r="Q2777" s="9"/>
      <c r="R2777" s="9"/>
      <c r="S2777" s="9"/>
      <c r="T2777" s="9"/>
      <c r="U2777" s="9"/>
      <c r="V2777" s="9"/>
      <c r="W2777" s="9"/>
    </row>
    <row r="2778">
      <c r="A2778" s="123"/>
      <c r="B2778" s="5"/>
      <c r="C2778" s="116"/>
      <c r="D2778" s="9"/>
      <c r="E2778" s="9"/>
      <c r="F2778" s="9"/>
      <c r="G2778" s="9"/>
      <c r="H2778" s="9"/>
      <c r="I2778" s="9"/>
      <c r="J2778" s="9"/>
      <c r="K2778" s="9"/>
      <c r="L2778" s="9"/>
      <c r="M2778" s="9"/>
      <c r="N2778" s="9"/>
      <c r="O2778" s="9"/>
      <c r="P2778" s="9"/>
      <c r="Q2778" s="9"/>
      <c r="R2778" s="9"/>
      <c r="S2778" s="9"/>
      <c r="T2778" s="9"/>
      <c r="U2778" s="9"/>
      <c r="V2778" s="9"/>
      <c r="W2778" s="9"/>
    </row>
    <row r="2779">
      <c r="A2779" s="123"/>
      <c r="B2779" s="5"/>
      <c r="C2779" s="116"/>
      <c r="D2779" s="9"/>
      <c r="E2779" s="9"/>
      <c r="F2779" s="9"/>
      <c r="G2779" s="9"/>
      <c r="H2779" s="9"/>
      <c r="I2779" s="9"/>
      <c r="J2779" s="9"/>
      <c r="K2779" s="9"/>
      <c r="L2779" s="9"/>
      <c r="M2779" s="9"/>
      <c r="N2779" s="9"/>
      <c r="O2779" s="9"/>
      <c r="P2779" s="9"/>
      <c r="Q2779" s="9"/>
      <c r="R2779" s="9"/>
      <c r="S2779" s="9"/>
      <c r="T2779" s="9"/>
      <c r="U2779" s="9"/>
      <c r="V2779" s="9"/>
      <c r="W2779" s="9"/>
    </row>
    <row r="2780">
      <c r="A2780" s="123"/>
      <c r="B2780" s="5"/>
      <c r="C2780" s="116"/>
      <c r="D2780" s="9"/>
      <c r="E2780" s="9"/>
      <c r="F2780" s="9"/>
      <c r="G2780" s="9"/>
      <c r="H2780" s="9"/>
      <c r="I2780" s="9"/>
      <c r="J2780" s="9"/>
      <c r="K2780" s="9"/>
      <c r="L2780" s="9"/>
      <c r="M2780" s="9"/>
      <c r="N2780" s="9"/>
      <c r="O2780" s="9"/>
      <c r="P2780" s="9"/>
      <c r="Q2780" s="9"/>
      <c r="R2780" s="9"/>
      <c r="S2780" s="9"/>
      <c r="T2780" s="9"/>
      <c r="U2780" s="9"/>
      <c r="V2780" s="9"/>
      <c r="W2780" s="9"/>
    </row>
    <row r="2781">
      <c r="A2781" s="123"/>
      <c r="B2781" s="5"/>
      <c r="C2781" s="116"/>
      <c r="D2781" s="9"/>
      <c r="E2781" s="9"/>
      <c r="F2781" s="9"/>
      <c r="G2781" s="9"/>
      <c r="H2781" s="9"/>
      <c r="I2781" s="9"/>
      <c r="J2781" s="9"/>
      <c r="K2781" s="9"/>
      <c r="L2781" s="9"/>
      <c r="M2781" s="9"/>
      <c r="N2781" s="9"/>
      <c r="O2781" s="9"/>
      <c r="P2781" s="9"/>
      <c r="Q2781" s="9"/>
      <c r="R2781" s="9"/>
      <c r="S2781" s="9"/>
      <c r="T2781" s="9"/>
      <c r="U2781" s="9"/>
      <c r="V2781" s="9"/>
      <c r="W2781" s="9"/>
    </row>
    <row r="2782">
      <c r="A2782" s="123"/>
      <c r="B2782" s="5"/>
      <c r="C2782" s="116"/>
      <c r="D2782" s="9"/>
      <c r="E2782" s="9"/>
      <c r="F2782" s="9"/>
      <c r="G2782" s="9"/>
      <c r="H2782" s="9"/>
      <c r="I2782" s="9"/>
      <c r="J2782" s="9"/>
      <c r="K2782" s="9"/>
      <c r="L2782" s="9"/>
      <c r="M2782" s="9"/>
      <c r="N2782" s="9"/>
      <c r="O2782" s="9"/>
      <c r="P2782" s="9"/>
      <c r="Q2782" s="9"/>
      <c r="R2782" s="9"/>
      <c r="S2782" s="9"/>
      <c r="T2782" s="9"/>
      <c r="U2782" s="9"/>
      <c r="V2782" s="9"/>
      <c r="W2782" s="9"/>
    </row>
    <row r="2783">
      <c r="A2783" s="123"/>
      <c r="B2783" s="5"/>
      <c r="C2783" s="116"/>
      <c r="D2783" s="9"/>
      <c r="E2783" s="9"/>
      <c r="F2783" s="9"/>
      <c r="G2783" s="9"/>
      <c r="H2783" s="9"/>
      <c r="I2783" s="9"/>
      <c r="J2783" s="9"/>
      <c r="K2783" s="9"/>
      <c r="L2783" s="9"/>
      <c r="M2783" s="9"/>
      <c r="N2783" s="9"/>
      <c r="O2783" s="9"/>
      <c r="P2783" s="9"/>
      <c r="Q2783" s="9"/>
      <c r="R2783" s="9"/>
      <c r="S2783" s="9"/>
      <c r="T2783" s="9"/>
      <c r="U2783" s="9"/>
      <c r="V2783" s="9"/>
      <c r="W2783" s="9"/>
    </row>
    <row r="2784">
      <c r="A2784" s="123"/>
      <c r="B2784" s="5"/>
      <c r="C2784" s="116"/>
      <c r="D2784" s="9"/>
      <c r="E2784" s="9"/>
      <c r="F2784" s="9"/>
      <c r="G2784" s="9"/>
      <c r="H2784" s="9"/>
      <c r="I2784" s="9"/>
      <c r="J2784" s="9"/>
      <c r="K2784" s="9"/>
      <c r="L2784" s="9"/>
      <c r="M2784" s="9"/>
      <c r="N2784" s="9"/>
      <c r="O2784" s="9"/>
      <c r="P2784" s="9"/>
      <c r="Q2784" s="9"/>
      <c r="R2784" s="9"/>
      <c r="S2784" s="9"/>
      <c r="T2784" s="9"/>
      <c r="U2784" s="9"/>
      <c r="V2784" s="9"/>
      <c r="W2784" s="9"/>
    </row>
    <row r="2785">
      <c r="A2785" s="123"/>
      <c r="B2785" s="5"/>
      <c r="C2785" s="116"/>
      <c r="D2785" s="9"/>
      <c r="E2785" s="9"/>
      <c r="F2785" s="9"/>
      <c r="G2785" s="9"/>
      <c r="H2785" s="9"/>
      <c r="I2785" s="9"/>
      <c r="J2785" s="9"/>
      <c r="K2785" s="9"/>
      <c r="L2785" s="9"/>
      <c r="M2785" s="9"/>
      <c r="N2785" s="9"/>
      <c r="O2785" s="9"/>
      <c r="P2785" s="9"/>
      <c r="Q2785" s="9"/>
      <c r="R2785" s="9"/>
      <c r="S2785" s="9"/>
      <c r="T2785" s="9"/>
      <c r="U2785" s="9"/>
      <c r="V2785" s="9"/>
      <c r="W2785" s="9"/>
    </row>
    <row r="2786">
      <c r="A2786" s="123"/>
      <c r="B2786" s="5"/>
      <c r="C2786" s="116"/>
      <c r="D2786" s="9"/>
      <c r="E2786" s="9"/>
      <c r="F2786" s="9"/>
      <c r="G2786" s="9"/>
      <c r="H2786" s="9"/>
      <c r="I2786" s="9"/>
      <c r="J2786" s="9"/>
      <c r="K2786" s="9"/>
      <c r="L2786" s="9"/>
      <c r="M2786" s="9"/>
      <c r="N2786" s="9"/>
      <c r="O2786" s="9"/>
      <c r="P2786" s="9"/>
      <c r="Q2786" s="9"/>
      <c r="R2786" s="9"/>
      <c r="S2786" s="9"/>
      <c r="T2786" s="9"/>
      <c r="U2786" s="9"/>
      <c r="V2786" s="9"/>
      <c r="W2786" s="9"/>
    </row>
    <row r="2787">
      <c r="A2787" s="123"/>
      <c r="B2787" s="5"/>
      <c r="C2787" s="116"/>
      <c r="D2787" s="9"/>
      <c r="E2787" s="9"/>
      <c r="F2787" s="9"/>
      <c r="G2787" s="9"/>
      <c r="H2787" s="9"/>
      <c r="I2787" s="9"/>
      <c r="J2787" s="9"/>
      <c r="K2787" s="9"/>
      <c r="L2787" s="9"/>
      <c r="M2787" s="9"/>
      <c r="N2787" s="9"/>
      <c r="O2787" s="9"/>
      <c r="P2787" s="9"/>
      <c r="Q2787" s="9"/>
      <c r="R2787" s="9"/>
      <c r="S2787" s="9"/>
      <c r="T2787" s="9"/>
      <c r="U2787" s="9"/>
      <c r="V2787" s="9"/>
      <c r="W2787" s="9"/>
    </row>
    <row r="2788">
      <c r="A2788" s="123"/>
      <c r="B2788" s="5"/>
      <c r="C2788" s="116"/>
      <c r="D2788" s="9"/>
      <c r="E2788" s="9"/>
      <c r="F2788" s="9"/>
      <c r="G2788" s="9"/>
      <c r="H2788" s="9"/>
      <c r="I2788" s="9"/>
      <c r="J2788" s="9"/>
      <c r="K2788" s="9"/>
      <c r="L2788" s="9"/>
      <c r="M2788" s="9"/>
      <c r="N2788" s="9"/>
      <c r="O2788" s="9"/>
      <c r="P2788" s="9"/>
      <c r="Q2788" s="9"/>
      <c r="R2788" s="9"/>
      <c r="S2788" s="9"/>
      <c r="T2788" s="9"/>
      <c r="U2788" s="9"/>
      <c r="V2788" s="9"/>
      <c r="W2788" s="9"/>
    </row>
    <row r="2789">
      <c r="A2789" s="123"/>
      <c r="B2789" s="5"/>
      <c r="C2789" s="116"/>
      <c r="D2789" s="9"/>
      <c r="E2789" s="9"/>
      <c r="F2789" s="9"/>
      <c r="G2789" s="9"/>
      <c r="H2789" s="9"/>
      <c r="I2789" s="9"/>
      <c r="J2789" s="9"/>
      <c r="K2789" s="9"/>
      <c r="L2789" s="9"/>
      <c r="M2789" s="9"/>
      <c r="N2789" s="9"/>
      <c r="O2789" s="9"/>
      <c r="P2789" s="9"/>
      <c r="Q2789" s="9"/>
      <c r="R2789" s="9"/>
      <c r="S2789" s="9"/>
      <c r="T2789" s="9"/>
      <c r="U2789" s="9"/>
      <c r="V2789" s="9"/>
      <c r="W2789" s="9"/>
    </row>
    <row r="2790">
      <c r="A2790" s="123"/>
      <c r="B2790" s="5"/>
      <c r="C2790" s="116"/>
      <c r="D2790" s="9"/>
      <c r="E2790" s="9"/>
      <c r="F2790" s="9"/>
      <c r="G2790" s="9"/>
      <c r="H2790" s="9"/>
      <c r="I2790" s="9"/>
      <c r="J2790" s="9"/>
      <c r="K2790" s="9"/>
      <c r="L2790" s="9"/>
      <c r="M2790" s="9"/>
      <c r="N2790" s="9"/>
      <c r="O2790" s="9"/>
      <c r="P2790" s="9"/>
      <c r="Q2790" s="9"/>
      <c r="R2790" s="9"/>
      <c r="S2790" s="9"/>
      <c r="T2790" s="9"/>
      <c r="U2790" s="9"/>
      <c r="V2790" s="9"/>
      <c r="W2790" s="9"/>
    </row>
    <row r="2791">
      <c r="A2791" s="123"/>
      <c r="B2791" s="5"/>
      <c r="C2791" s="116"/>
      <c r="D2791" s="9"/>
      <c r="E2791" s="9"/>
      <c r="F2791" s="9"/>
      <c r="G2791" s="9"/>
      <c r="H2791" s="9"/>
      <c r="I2791" s="9"/>
      <c r="J2791" s="9"/>
      <c r="K2791" s="9"/>
      <c r="L2791" s="9"/>
      <c r="M2791" s="9"/>
      <c r="N2791" s="9"/>
      <c r="O2791" s="9"/>
      <c r="P2791" s="9"/>
      <c r="Q2791" s="9"/>
      <c r="R2791" s="9"/>
      <c r="S2791" s="9"/>
      <c r="T2791" s="9"/>
      <c r="U2791" s="9"/>
      <c r="V2791" s="9"/>
      <c r="W2791" s="9"/>
    </row>
    <row r="2792">
      <c r="A2792" s="123"/>
      <c r="B2792" s="5"/>
      <c r="C2792" s="116"/>
      <c r="D2792" s="9"/>
      <c r="E2792" s="9"/>
      <c r="F2792" s="9"/>
      <c r="G2792" s="9"/>
      <c r="H2792" s="9"/>
      <c r="I2792" s="9"/>
      <c r="J2792" s="9"/>
      <c r="K2792" s="9"/>
      <c r="L2792" s="9"/>
      <c r="M2792" s="9"/>
      <c r="N2792" s="9"/>
      <c r="O2792" s="9"/>
      <c r="P2792" s="9"/>
      <c r="Q2792" s="9"/>
      <c r="R2792" s="9"/>
      <c r="S2792" s="9"/>
      <c r="T2792" s="9"/>
      <c r="U2792" s="9"/>
      <c r="V2792" s="9"/>
      <c r="W2792" s="9"/>
    </row>
    <row r="2793">
      <c r="A2793" s="123"/>
      <c r="B2793" s="5"/>
      <c r="C2793" s="116"/>
      <c r="D2793" s="9"/>
      <c r="E2793" s="9"/>
      <c r="F2793" s="9"/>
      <c r="G2793" s="9"/>
      <c r="H2793" s="9"/>
      <c r="I2793" s="9"/>
      <c r="J2793" s="9"/>
      <c r="K2793" s="9"/>
      <c r="L2793" s="9"/>
      <c r="M2793" s="9"/>
      <c r="N2793" s="9"/>
      <c r="O2793" s="9"/>
      <c r="P2793" s="9"/>
      <c r="Q2793" s="9"/>
      <c r="R2793" s="9"/>
      <c r="S2793" s="9"/>
      <c r="T2793" s="9"/>
      <c r="U2793" s="9"/>
      <c r="V2793" s="9"/>
      <c r="W2793" s="9"/>
    </row>
    <row r="2794">
      <c r="A2794" s="123"/>
      <c r="B2794" s="5"/>
      <c r="C2794" s="116"/>
      <c r="D2794" s="9"/>
      <c r="E2794" s="9"/>
      <c r="F2794" s="9"/>
      <c r="G2794" s="9"/>
      <c r="H2794" s="9"/>
      <c r="I2794" s="9"/>
      <c r="J2794" s="9"/>
      <c r="K2794" s="9"/>
      <c r="L2794" s="9"/>
      <c r="M2794" s="9"/>
      <c r="N2794" s="9"/>
      <c r="O2794" s="9"/>
      <c r="P2794" s="9"/>
      <c r="Q2794" s="9"/>
      <c r="R2794" s="9"/>
      <c r="S2794" s="9"/>
      <c r="T2794" s="9"/>
      <c r="U2794" s="9"/>
      <c r="V2794" s="9"/>
      <c r="W2794" s="9"/>
    </row>
    <row r="2795">
      <c r="A2795" s="123"/>
      <c r="B2795" s="5"/>
      <c r="C2795" s="116"/>
      <c r="D2795" s="9"/>
      <c r="E2795" s="9"/>
      <c r="F2795" s="9"/>
      <c r="G2795" s="9"/>
      <c r="H2795" s="9"/>
      <c r="I2795" s="9"/>
      <c r="J2795" s="9"/>
      <c r="K2795" s="9"/>
      <c r="L2795" s="9"/>
      <c r="M2795" s="9"/>
      <c r="N2795" s="9"/>
      <c r="O2795" s="9"/>
      <c r="P2795" s="9"/>
      <c r="Q2795" s="9"/>
      <c r="R2795" s="9"/>
      <c r="S2795" s="9"/>
      <c r="T2795" s="9"/>
      <c r="U2795" s="9"/>
      <c r="V2795" s="9"/>
      <c r="W2795" s="9"/>
    </row>
    <row r="2796">
      <c r="A2796" s="123"/>
      <c r="B2796" s="5"/>
      <c r="C2796" s="116"/>
      <c r="D2796" s="9"/>
      <c r="E2796" s="9"/>
      <c r="F2796" s="9"/>
      <c r="G2796" s="9"/>
      <c r="H2796" s="9"/>
      <c r="I2796" s="9"/>
      <c r="J2796" s="9"/>
      <c r="K2796" s="9"/>
      <c r="L2796" s="9"/>
      <c r="M2796" s="9"/>
      <c r="N2796" s="9"/>
      <c r="O2796" s="9"/>
      <c r="P2796" s="9"/>
      <c r="Q2796" s="9"/>
      <c r="R2796" s="9"/>
      <c r="S2796" s="9"/>
      <c r="T2796" s="9"/>
      <c r="U2796" s="9"/>
      <c r="V2796" s="9"/>
      <c r="W2796" s="9"/>
    </row>
    <row r="2797">
      <c r="A2797" s="123"/>
      <c r="B2797" s="5"/>
      <c r="C2797" s="116"/>
      <c r="D2797" s="9"/>
      <c r="E2797" s="9"/>
      <c r="F2797" s="9"/>
      <c r="G2797" s="9"/>
      <c r="H2797" s="9"/>
      <c r="I2797" s="9"/>
      <c r="J2797" s="9"/>
      <c r="K2797" s="9"/>
      <c r="L2797" s="9"/>
      <c r="M2797" s="9"/>
      <c r="N2797" s="9"/>
      <c r="O2797" s="9"/>
      <c r="P2797" s="9"/>
      <c r="Q2797" s="9"/>
      <c r="R2797" s="9"/>
      <c r="S2797" s="9"/>
      <c r="T2797" s="9"/>
      <c r="U2797" s="9"/>
      <c r="V2797" s="9"/>
      <c r="W2797" s="9"/>
    </row>
    <row r="2798">
      <c r="A2798" s="123"/>
      <c r="B2798" s="5"/>
      <c r="C2798" s="116"/>
      <c r="D2798" s="9"/>
      <c r="E2798" s="9"/>
      <c r="F2798" s="9"/>
      <c r="G2798" s="9"/>
      <c r="H2798" s="9"/>
      <c r="I2798" s="9"/>
      <c r="J2798" s="9"/>
      <c r="K2798" s="9"/>
      <c r="L2798" s="9"/>
      <c r="M2798" s="9"/>
      <c r="N2798" s="9"/>
      <c r="O2798" s="9"/>
      <c r="P2798" s="9"/>
      <c r="Q2798" s="9"/>
      <c r="R2798" s="9"/>
      <c r="S2798" s="9"/>
      <c r="T2798" s="9"/>
      <c r="U2798" s="9"/>
      <c r="V2798" s="9"/>
      <c r="W2798" s="9"/>
    </row>
    <row r="2799">
      <c r="A2799" s="123"/>
      <c r="B2799" s="5"/>
      <c r="C2799" s="116"/>
      <c r="D2799" s="9"/>
      <c r="E2799" s="9"/>
      <c r="F2799" s="9"/>
      <c r="G2799" s="9"/>
      <c r="H2799" s="9"/>
      <c r="I2799" s="9"/>
      <c r="J2799" s="9"/>
      <c r="K2799" s="9"/>
      <c r="L2799" s="9"/>
      <c r="M2799" s="9"/>
      <c r="N2799" s="9"/>
      <c r="O2799" s="9"/>
      <c r="P2799" s="9"/>
      <c r="Q2799" s="9"/>
      <c r="R2799" s="9"/>
      <c r="S2799" s="9"/>
      <c r="T2799" s="9"/>
      <c r="U2799" s="9"/>
      <c r="V2799" s="9"/>
      <c r="W2799" s="9"/>
    </row>
    <row r="2800">
      <c r="A2800" s="123"/>
      <c r="B2800" s="5"/>
      <c r="C2800" s="116"/>
      <c r="D2800" s="9"/>
      <c r="E2800" s="9"/>
      <c r="F2800" s="9"/>
      <c r="G2800" s="9"/>
      <c r="H2800" s="9"/>
      <c r="I2800" s="9"/>
      <c r="J2800" s="9"/>
      <c r="K2800" s="9"/>
      <c r="L2800" s="9"/>
      <c r="M2800" s="9"/>
      <c r="N2800" s="9"/>
      <c r="O2800" s="9"/>
      <c r="P2800" s="9"/>
      <c r="Q2800" s="9"/>
      <c r="R2800" s="9"/>
      <c r="S2800" s="9"/>
      <c r="T2800" s="9"/>
      <c r="U2800" s="9"/>
      <c r="V2800" s="9"/>
      <c r="W2800" s="9"/>
    </row>
    <row r="2801">
      <c r="A2801" s="123"/>
      <c r="B2801" s="5"/>
      <c r="C2801" s="116"/>
      <c r="D2801" s="9"/>
      <c r="E2801" s="9"/>
      <c r="F2801" s="9"/>
      <c r="G2801" s="9"/>
      <c r="H2801" s="9"/>
      <c r="I2801" s="9"/>
      <c r="J2801" s="9"/>
      <c r="K2801" s="9"/>
      <c r="L2801" s="9"/>
      <c r="M2801" s="9"/>
      <c r="N2801" s="9"/>
      <c r="O2801" s="9"/>
      <c r="P2801" s="9"/>
      <c r="Q2801" s="9"/>
      <c r="R2801" s="9"/>
      <c r="S2801" s="9"/>
      <c r="T2801" s="9"/>
      <c r="U2801" s="9"/>
      <c r="V2801" s="9"/>
      <c r="W2801" s="9"/>
    </row>
    <row r="2802">
      <c r="A2802" s="123"/>
      <c r="B2802" s="5"/>
      <c r="C2802" s="116"/>
      <c r="D2802" s="9"/>
      <c r="E2802" s="9"/>
      <c r="F2802" s="9"/>
      <c r="G2802" s="9"/>
      <c r="H2802" s="9"/>
      <c r="I2802" s="9"/>
      <c r="J2802" s="9"/>
      <c r="K2802" s="9"/>
      <c r="L2802" s="9"/>
      <c r="M2802" s="9"/>
      <c r="N2802" s="9"/>
      <c r="O2802" s="9"/>
      <c r="P2802" s="9"/>
      <c r="Q2802" s="9"/>
      <c r="R2802" s="9"/>
      <c r="S2802" s="9"/>
      <c r="T2802" s="9"/>
      <c r="U2802" s="9"/>
      <c r="V2802" s="9"/>
      <c r="W2802" s="9"/>
    </row>
    <row r="2803">
      <c r="A2803" s="123"/>
      <c r="B2803" s="5"/>
      <c r="C2803" s="116"/>
      <c r="D2803" s="9"/>
      <c r="E2803" s="9"/>
      <c r="F2803" s="9"/>
      <c r="G2803" s="9"/>
      <c r="H2803" s="9"/>
      <c r="I2803" s="9"/>
      <c r="J2803" s="9"/>
      <c r="K2803" s="9"/>
      <c r="L2803" s="9"/>
      <c r="M2803" s="9"/>
      <c r="N2803" s="9"/>
      <c r="O2803" s="9"/>
      <c r="P2803" s="9"/>
      <c r="Q2803" s="9"/>
      <c r="R2803" s="9"/>
      <c r="S2803" s="9"/>
      <c r="T2803" s="9"/>
      <c r="U2803" s="9"/>
      <c r="V2803" s="9"/>
      <c r="W2803" s="9"/>
    </row>
    <row r="2804">
      <c r="A2804" s="123"/>
      <c r="B2804" s="5"/>
      <c r="C2804" s="116"/>
      <c r="D2804" s="9"/>
      <c r="E2804" s="9"/>
      <c r="F2804" s="9"/>
      <c r="G2804" s="9"/>
      <c r="H2804" s="9"/>
      <c r="I2804" s="9"/>
      <c r="J2804" s="9"/>
      <c r="K2804" s="9"/>
      <c r="L2804" s="9"/>
      <c r="M2804" s="9"/>
      <c r="N2804" s="9"/>
      <c r="O2804" s="9"/>
      <c r="P2804" s="9"/>
      <c r="Q2804" s="9"/>
      <c r="R2804" s="9"/>
      <c r="S2804" s="9"/>
      <c r="T2804" s="9"/>
      <c r="U2804" s="9"/>
      <c r="V2804" s="9"/>
      <c r="W2804" s="9"/>
    </row>
    <row r="2805">
      <c r="A2805" s="123"/>
      <c r="B2805" s="5"/>
      <c r="C2805" s="116"/>
      <c r="D2805" s="9"/>
      <c r="E2805" s="9"/>
      <c r="F2805" s="9"/>
      <c r="G2805" s="9"/>
      <c r="H2805" s="9"/>
      <c r="I2805" s="9"/>
      <c r="J2805" s="9"/>
      <c r="K2805" s="9"/>
      <c r="L2805" s="9"/>
      <c r="M2805" s="9"/>
      <c r="N2805" s="9"/>
      <c r="O2805" s="9"/>
      <c r="P2805" s="9"/>
      <c r="Q2805" s="9"/>
      <c r="R2805" s="9"/>
      <c r="S2805" s="9"/>
      <c r="T2805" s="9"/>
      <c r="U2805" s="9"/>
      <c r="V2805" s="9"/>
      <c r="W2805" s="9"/>
    </row>
    <row r="2806">
      <c r="A2806" s="123"/>
      <c r="B2806" s="5"/>
      <c r="C2806" s="116"/>
      <c r="D2806" s="9"/>
      <c r="E2806" s="9"/>
      <c r="F2806" s="9"/>
      <c r="G2806" s="9"/>
      <c r="H2806" s="9"/>
      <c r="I2806" s="9"/>
      <c r="J2806" s="9"/>
      <c r="K2806" s="9"/>
      <c r="L2806" s="9"/>
      <c r="M2806" s="9"/>
      <c r="N2806" s="9"/>
      <c r="O2806" s="9"/>
      <c r="P2806" s="9"/>
      <c r="Q2806" s="9"/>
      <c r="R2806" s="9"/>
      <c r="S2806" s="9"/>
      <c r="T2806" s="9"/>
      <c r="U2806" s="9"/>
      <c r="V2806" s="9"/>
      <c r="W2806" s="9"/>
    </row>
    <row r="2807">
      <c r="A2807" s="123"/>
      <c r="B2807" s="5"/>
      <c r="C2807" s="116"/>
      <c r="D2807" s="9"/>
      <c r="E2807" s="9"/>
      <c r="F2807" s="9"/>
      <c r="G2807" s="9"/>
      <c r="H2807" s="9"/>
      <c r="I2807" s="9"/>
      <c r="J2807" s="9"/>
      <c r="K2807" s="9"/>
      <c r="L2807" s="9"/>
      <c r="M2807" s="9"/>
      <c r="N2807" s="9"/>
      <c r="O2807" s="9"/>
      <c r="P2807" s="9"/>
      <c r="Q2807" s="9"/>
      <c r="R2807" s="9"/>
      <c r="S2807" s="9"/>
      <c r="T2807" s="9"/>
      <c r="U2807" s="9"/>
      <c r="V2807" s="9"/>
      <c r="W2807" s="9"/>
    </row>
    <row r="2808">
      <c r="A2808" s="123"/>
      <c r="B2808" s="5"/>
      <c r="C2808" s="116"/>
      <c r="D2808" s="9"/>
      <c r="E2808" s="9"/>
      <c r="F2808" s="9"/>
      <c r="G2808" s="9"/>
      <c r="H2808" s="9"/>
      <c r="I2808" s="9"/>
      <c r="J2808" s="9"/>
      <c r="K2808" s="9"/>
      <c r="L2808" s="9"/>
      <c r="M2808" s="9"/>
      <c r="N2808" s="9"/>
      <c r="O2808" s="9"/>
      <c r="P2808" s="9"/>
      <c r="Q2808" s="9"/>
      <c r="R2808" s="9"/>
      <c r="S2808" s="9"/>
      <c r="T2808" s="9"/>
      <c r="U2808" s="9"/>
      <c r="V2808" s="9"/>
      <c r="W2808" s="9"/>
    </row>
    <row r="2809">
      <c r="A2809" s="123"/>
      <c r="B2809" s="5"/>
      <c r="C2809" s="116"/>
      <c r="D2809" s="9"/>
      <c r="E2809" s="9"/>
      <c r="F2809" s="9"/>
      <c r="G2809" s="9"/>
      <c r="H2809" s="9"/>
      <c r="I2809" s="9"/>
      <c r="J2809" s="9"/>
      <c r="K2809" s="9"/>
      <c r="L2809" s="9"/>
      <c r="M2809" s="9"/>
      <c r="N2809" s="9"/>
      <c r="O2809" s="9"/>
      <c r="P2809" s="9"/>
      <c r="Q2809" s="9"/>
      <c r="R2809" s="9"/>
      <c r="S2809" s="9"/>
      <c r="T2809" s="9"/>
      <c r="U2809" s="9"/>
      <c r="V2809" s="9"/>
      <c r="W2809" s="9"/>
    </row>
    <row r="2810">
      <c r="A2810" s="123"/>
      <c r="B2810" s="5"/>
      <c r="C2810" s="116"/>
      <c r="D2810" s="9"/>
      <c r="E2810" s="9"/>
      <c r="F2810" s="9"/>
      <c r="G2810" s="9"/>
      <c r="H2810" s="9"/>
      <c r="I2810" s="9"/>
      <c r="J2810" s="9"/>
      <c r="K2810" s="9"/>
      <c r="L2810" s="9"/>
      <c r="M2810" s="9"/>
      <c r="N2810" s="9"/>
      <c r="O2810" s="9"/>
      <c r="P2810" s="9"/>
      <c r="Q2810" s="9"/>
      <c r="R2810" s="9"/>
      <c r="S2810" s="9"/>
      <c r="T2810" s="9"/>
      <c r="U2810" s="9"/>
      <c r="V2810" s="9"/>
      <c r="W2810" s="9"/>
    </row>
    <row r="2811">
      <c r="A2811" s="123"/>
      <c r="B2811" s="5"/>
      <c r="C2811" s="116"/>
      <c r="D2811" s="9"/>
      <c r="E2811" s="9"/>
      <c r="F2811" s="9"/>
      <c r="G2811" s="9"/>
      <c r="H2811" s="9"/>
      <c r="I2811" s="9"/>
      <c r="J2811" s="9"/>
      <c r="K2811" s="9"/>
      <c r="L2811" s="9"/>
      <c r="M2811" s="9"/>
      <c r="N2811" s="9"/>
      <c r="O2811" s="9"/>
      <c r="P2811" s="9"/>
      <c r="Q2811" s="9"/>
      <c r="R2811" s="9"/>
      <c r="S2811" s="9"/>
      <c r="T2811" s="9"/>
      <c r="U2811" s="9"/>
      <c r="V2811" s="9"/>
      <c r="W2811" s="9"/>
    </row>
    <row r="2812">
      <c r="A2812" s="123"/>
      <c r="B2812" s="5"/>
      <c r="C2812" s="116"/>
      <c r="D2812" s="9"/>
      <c r="E2812" s="9"/>
      <c r="F2812" s="9"/>
      <c r="G2812" s="9"/>
      <c r="H2812" s="9"/>
      <c r="I2812" s="9"/>
      <c r="J2812" s="9"/>
      <c r="K2812" s="9"/>
      <c r="L2812" s="9"/>
      <c r="M2812" s="9"/>
      <c r="N2812" s="9"/>
      <c r="O2812" s="9"/>
      <c r="P2812" s="9"/>
      <c r="Q2812" s="9"/>
      <c r="R2812" s="9"/>
      <c r="S2812" s="9"/>
      <c r="T2812" s="9"/>
      <c r="U2812" s="9"/>
      <c r="V2812" s="9"/>
      <c r="W2812" s="9"/>
    </row>
    <row r="2813">
      <c r="A2813" s="123"/>
      <c r="B2813" s="5"/>
      <c r="C2813" s="116"/>
      <c r="D2813" s="9"/>
      <c r="E2813" s="9"/>
      <c r="F2813" s="9"/>
      <c r="G2813" s="9"/>
      <c r="H2813" s="9"/>
      <c r="I2813" s="9"/>
      <c r="J2813" s="9"/>
      <c r="K2813" s="9"/>
      <c r="L2813" s="9"/>
      <c r="M2813" s="9"/>
      <c r="N2813" s="9"/>
      <c r="O2813" s="9"/>
      <c r="P2813" s="9"/>
      <c r="Q2813" s="9"/>
      <c r="R2813" s="9"/>
      <c r="S2813" s="9"/>
      <c r="T2813" s="9"/>
      <c r="U2813" s="9"/>
      <c r="V2813" s="9"/>
      <c r="W2813" s="9"/>
    </row>
    <row r="2814">
      <c r="A2814" s="123"/>
      <c r="B2814" s="5"/>
      <c r="C2814" s="116"/>
      <c r="D2814" s="9"/>
      <c r="E2814" s="9"/>
      <c r="F2814" s="9"/>
      <c r="G2814" s="9"/>
      <c r="H2814" s="9"/>
      <c r="I2814" s="9"/>
      <c r="J2814" s="9"/>
      <c r="K2814" s="9"/>
      <c r="L2814" s="9"/>
      <c r="M2814" s="9"/>
      <c r="N2814" s="9"/>
      <c r="O2814" s="9"/>
      <c r="P2814" s="9"/>
      <c r="Q2814" s="9"/>
      <c r="R2814" s="9"/>
      <c r="S2814" s="9"/>
      <c r="T2814" s="9"/>
      <c r="U2814" s="9"/>
      <c r="V2814" s="9"/>
      <c r="W2814" s="9"/>
    </row>
    <row r="2815">
      <c r="A2815" s="123"/>
      <c r="B2815" s="5"/>
      <c r="C2815" s="116"/>
      <c r="D2815" s="9"/>
      <c r="E2815" s="9"/>
      <c r="F2815" s="9"/>
      <c r="G2815" s="9"/>
      <c r="H2815" s="9"/>
      <c r="I2815" s="9"/>
      <c r="J2815" s="9"/>
      <c r="K2815" s="9"/>
      <c r="L2815" s="9"/>
      <c r="M2815" s="9"/>
      <c r="N2815" s="9"/>
      <c r="O2815" s="9"/>
      <c r="P2815" s="9"/>
      <c r="Q2815" s="9"/>
      <c r="R2815" s="9"/>
      <c r="S2815" s="9"/>
      <c r="T2815" s="9"/>
      <c r="U2815" s="9"/>
      <c r="V2815" s="9"/>
      <c r="W2815" s="9"/>
    </row>
    <row r="2816">
      <c r="A2816" s="123"/>
      <c r="B2816" s="5"/>
      <c r="C2816" s="116"/>
      <c r="D2816" s="9"/>
      <c r="E2816" s="9"/>
      <c r="F2816" s="9"/>
      <c r="G2816" s="9"/>
      <c r="H2816" s="9"/>
      <c r="I2816" s="9"/>
      <c r="J2816" s="9"/>
      <c r="K2816" s="9"/>
      <c r="L2816" s="9"/>
      <c r="M2816" s="9"/>
      <c r="N2816" s="9"/>
      <c r="O2816" s="9"/>
      <c r="P2816" s="9"/>
      <c r="Q2816" s="9"/>
      <c r="R2816" s="9"/>
      <c r="S2816" s="9"/>
      <c r="T2816" s="9"/>
      <c r="U2816" s="9"/>
      <c r="V2816" s="9"/>
      <c r="W2816" s="9"/>
    </row>
    <row r="2817">
      <c r="A2817" s="123"/>
      <c r="B2817" s="5"/>
      <c r="C2817" s="116"/>
      <c r="D2817" s="9"/>
      <c r="E2817" s="9"/>
      <c r="F2817" s="9"/>
      <c r="G2817" s="9"/>
      <c r="H2817" s="9"/>
      <c r="I2817" s="9"/>
      <c r="J2817" s="9"/>
      <c r="K2817" s="9"/>
      <c r="L2817" s="9"/>
      <c r="M2817" s="9"/>
      <c r="N2817" s="9"/>
      <c r="O2817" s="9"/>
      <c r="P2817" s="9"/>
      <c r="Q2817" s="9"/>
      <c r="R2817" s="9"/>
      <c r="S2817" s="9"/>
      <c r="T2817" s="9"/>
      <c r="U2817" s="9"/>
      <c r="V2817" s="9"/>
      <c r="W2817" s="9"/>
    </row>
    <row r="2818">
      <c r="A2818" s="123"/>
      <c r="B2818" s="5"/>
      <c r="C2818" s="116"/>
      <c r="D2818" s="9"/>
      <c r="E2818" s="9"/>
      <c r="F2818" s="9"/>
      <c r="G2818" s="9"/>
      <c r="H2818" s="9"/>
      <c r="I2818" s="9"/>
      <c r="J2818" s="9"/>
      <c r="K2818" s="9"/>
      <c r="L2818" s="9"/>
      <c r="M2818" s="9"/>
      <c r="N2818" s="9"/>
      <c r="O2818" s="9"/>
      <c r="P2818" s="9"/>
      <c r="Q2818" s="9"/>
      <c r="R2818" s="9"/>
      <c r="S2818" s="9"/>
      <c r="T2818" s="9"/>
      <c r="U2818" s="9"/>
      <c r="V2818" s="9"/>
      <c r="W2818" s="9"/>
    </row>
    <row r="2819">
      <c r="A2819" s="123"/>
      <c r="B2819" s="5"/>
      <c r="C2819" s="116"/>
      <c r="D2819" s="9"/>
      <c r="E2819" s="9"/>
      <c r="F2819" s="9"/>
      <c r="G2819" s="9"/>
      <c r="H2819" s="9"/>
      <c r="I2819" s="9"/>
      <c r="J2819" s="9"/>
      <c r="K2819" s="9"/>
      <c r="L2819" s="9"/>
      <c r="M2819" s="9"/>
      <c r="N2819" s="9"/>
      <c r="O2819" s="9"/>
      <c r="P2819" s="9"/>
      <c r="Q2819" s="9"/>
      <c r="R2819" s="9"/>
      <c r="S2819" s="9"/>
      <c r="T2819" s="9"/>
      <c r="U2819" s="9"/>
      <c r="V2819" s="9"/>
      <c r="W2819" s="9"/>
    </row>
    <row r="2820">
      <c r="A2820" s="123"/>
      <c r="B2820" s="5"/>
      <c r="C2820" s="116"/>
      <c r="D2820" s="9"/>
      <c r="E2820" s="9"/>
      <c r="F2820" s="9"/>
      <c r="G2820" s="9"/>
      <c r="H2820" s="9"/>
      <c r="I2820" s="9"/>
      <c r="J2820" s="9"/>
      <c r="K2820" s="9"/>
      <c r="L2820" s="9"/>
      <c r="M2820" s="9"/>
      <c r="N2820" s="9"/>
      <c r="O2820" s="9"/>
      <c r="P2820" s="9"/>
      <c r="Q2820" s="9"/>
      <c r="R2820" s="9"/>
      <c r="S2820" s="9"/>
      <c r="T2820" s="9"/>
      <c r="U2820" s="9"/>
      <c r="V2820" s="9"/>
      <c r="W2820" s="9"/>
    </row>
    <row r="2821">
      <c r="A2821" s="123"/>
      <c r="B2821" s="5"/>
      <c r="C2821" s="116"/>
      <c r="D2821" s="9"/>
      <c r="E2821" s="9"/>
      <c r="F2821" s="9"/>
      <c r="G2821" s="9"/>
      <c r="H2821" s="9"/>
      <c r="I2821" s="9"/>
      <c r="J2821" s="9"/>
      <c r="K2821" s="9"/>
      <c r="L2821" s="9"/>
      <c r="M2821" s="9"/>
      <c r="N2821" s="9"/>
      <c r="O2821" s="9"/>
      <c r="P2821" s="9"/>
      <c r="Q2821" s="9"/>
      <c r="R2821" s="9"/>
      <c r="S2821" s="9"/>
      <c r="T2821" s="9"/>
      <c r="U2821" s="9"/>
      <c r="V2821" s="9"/>
      <c r="W2821" s="9"/>
    </row>
    <row r="2822">
      <c r="A2822" s="123"/>
      <c r="B2822" s="5"/>
      <c r="C2822" s="116"/>
      <c r="D2822" s="9"/>
      <c r="E2822" s="9"/>
      <c r="F2822" s="9"/>
      <c r="G2822" s="9"/>
      <c r="H2822" s="9"/>
      <c r="I2822" s="9"/>
      <c r="J2822" s="9"/>
      <c r="K2822" s="9"/>
      <c r="L2822" s="9"/>
      <c r="M2822" s="9"/>
      <c r="N2822" s="9"/>
      <c r="O2822" s="9"/>
      <c r="P2822" s="9"/>
      <c r="Q2822" s="9"/>
      <c r="R2822" s="9"/>
      <c r="S2822" s="9"/>
      <c r="T2822" s="9"/>
      <c r="U2822" s="9"/>
      <c r="V2822" s="9"/>
      <c r="W2822" s="9"/>
    </row>
    <row r="2823">
      <c r="A2823" s="123"/>
      <c r="B2823" s="5"/>
      <c r="C2823" s="116"/>
      <c r="D2823" s="9"/>
      <c r="E2823" s="9"/>
      <c r="F2823" s="9"/>
      <c r="G2823" s="9"/>
      <c r="H2823" s="9"/>
      <c r="I2823" s="9"/>
      <c r="J2823" s="9"/>
      <c r="K2823" s="9"/>
      <c r="L2823" s="9"/>
      <c r="M2823" s="9"/>
      <c r="N2823" s="9"/>
      <c r="O2823" s="9"/>
      <c r="P2823" s="9"/>
      <c r="Q2823" s="9"/>
      <c r="R2823" s="9"/>
      <c r="S2823" s="9"/>
      <c r="T2823" s="9"/>
      <c r="U2823" s="9"/>
      <c r="V2823" s="9"/>
      <c r="W2823" s="9"/>
    </row>
    <row r="2824">
      <c r="A2824" s="123"/>
      <c r="B2824" s="5"/>
      <c r="C2824" s="116"/>
      <c r="D2824" s="9"/>
      <c r="E2824" s="9"/>
      <c r="F2824" s="9"/>
      <c r="G2824" s="9"/>
      <c r="H2824" s="9"/>
      <c r="I2824" s="9"/>
      <c r="J2824" s="9"/>
      <c r="K2824" s="9"/>
      <c r="L2824" s="9"/>
      <c r="M2824" s="9"/>
      <c r="N2824" s="9"/>
      <c r="O2824" s="9"/>
      <c r="P2824" s="9"/>
      <c r="Q2824" s="9"/>
      <c r="R2824" s="9"/>
      <c r="S2824" s="9"/>
      <c r="T2824" s="9"/>
      <c r="U2824" s="9"/>
      <c r="V2824" s="9"/>
      <c r="W2824" s="9"/>
    </row>
    <row r="2825">
      <c r="A2825" s="123"/>
      <c r="B2825" s="5"/>
      <c r="C2825" s="116"/>
      <c r="D2825" s="9"/>
      <c r="E2825" s="9"/>
      <c r="F2825" s="9"/>
      <c r="G2825" s="9"/>
      <c r="H2825" s="9"/>
      <c r="I2825" s="9"/>
      <c r="J2825" s="9"/>
      <c r="K2825" s="9"/>
      <c r="L2825" s="9"/>
      <c r="M2825" s="9"/>
      <c r="N2825" s="9"/>
      <c r="O2825" s="9"/>
      <c r="P2825" s="9"/>
      <c r="Q2825" s="9"/>
      <c r="R2825" s="9"/>
      <c r="S2825" s="9"/>
      <c r="T2825" s="9"/>
      <c r="U2825" s="9"/>
      <c r="V2825" s="9"/>
      <c r="W2825" s="9"/>
    </row>
    <row r="2826">
      <c r="A2826" s="123"/>
      <c r="B2826" s="5"/>
      <c r="C2826" s="116"/>
      <c r="D2826" s="9"/>
      <c r="E2826" s="9"/>
      <c r="F2826" s="9"/>
      <c r="G2826" s="9"/>
      <c r="H2826" s="9"/>
      <c r="I2826" s="9"/>
      <c r="J2826" s="9"/>
      <c r="K2826" s="9"/>
      <c r="L2826" s="9"/>
      <c r="M2826" s="9"/>
      <c r="N2826" s="9"/>
      <c r="O2826" s="9"/>
      <c r="P2826" s="9"/>
      <c r="Q2826" s="9"/>
      <c r="R2826" s="9"/>
      <c r="S2826" s="9"/>
      <c r="T2826" s="9"/>
      <c r="U2826" s="9"/>
      <c r="V2826" s="9"/>
      <c r="W2826" s="9"/>
    </row>
    <row r="2827">
      <c r="A2827" s="123"/>
      <c r="B2827" s="5"/>
      <c r="C2827" s="116"/>
      <c r="D2827" s="9"/>
      <c r="E2827" s="9"/>
      <c r="F2827" s="9"/>
      <c r="G2827" s="9"/>
      <c r="H2827" s="9"/>
      <c r="I2827" s="9"/>
      <c r="J2827" s="9"/>
      <c r="K2827" s="9"/>
      <c r="L2827" s="9"/>
      <c r="M2827" s="9"/>
      <c r="N2827" s="9"/>
      <c r="O2827" s="9"/>
      <c r="P2827" s="9"/>
      <c r="Q2827" s="9"/>
      <c r="R2827" s="9"/>
      <c r="S2827" s="9"/>
      <c r="T2827" s="9"/>
      <c r="U2827" s="9"/>
      <c r="V2827" s="9"/>
      <c r="W2827" s="9"/>
    </row>
    <row r="2828">
      <c r="A2828" s="123"/>
      <c r="B2828" s="5"/>
      <c r="C2828" s="116"/>
      <c r="D2828" s="9"/>
      <c r="E2828" s="9"/>
      <c r="F2828" s="9"/>
      <c r="G2828" s="9"/>
      <c r="H2828" s="9"/>
      <c r="I2828" s="9"/>
      <c r="J2828" s="9"/>
      <c r="K2828" s="9"/>
      <c r="L2828" s="9"/>
      <c r="M2828" s="9"/>
      <c r="N2828" s="9"/>
      <c r="O2828" s="9"/>
      <c r="P2828" s="9"/>
      <c r="Q2828" s="9"/>
      <c r="R2828" s="9"/>
      <c r="S2828" s="9"/>
      <c r="T2828" s="9"/>
      <c r="U2828" s="9"/>
      <c r="V2828" s="9"/>
      <c r="W2828" s="9"/>
    </row>
    <row r="2829">
      <c r="A2829" s="123"/>
      <c r="B2829" s="5"/>
      <c r="C2829" s="116"/>
      <c r="D2829" s="9"/>
      <c r="E2829" s="9"/>
      <c r="F2829" s="9"/>
      <c r="G2829" s="9"/>
      <c r="H2829" s="9"/>
      <c r="I2829" s="9"/>
      <c r="J2829" s="9"/>
      <c r="K2829" s="9"/>
      <c r="L2829" s="9"/>
      <c r="M2829" s="9"/>
      <c r="N2829" s="9"/>
      <c r="O2829" s="9"/>
      <c r="P2829" s="9"/>
      <c r="Q2829" s="9"/>
      <c r="R2829" s="9"/>
      <c r="S2829" s="9"/>
      <c r="T2829" s="9"/>
      <c r="U2829" s="9"/>
      <c r="V2829" s="9"/>
      <c r="W2829" s="9"/>
    </row>
    <row r="2830">
      <c r="A2830" s="123"/>
      <c r="B2830" s="5"/>
      <c r="C2830" s="116"/>
      <c r="D2830" s="9"/>
      <c r="E2830" s="9"/>
      <c r="F2830" s="9"/>
      <c r="G2830" s="9"/>
      <c r="H2830" s="9"/>
      <c r="I2830" s="9"/>
      <c r="J2830" s="9"/>
      <c r="K2830" s="9"/>
      <c r="L2830" s="9"/>
      <c r="M2830" s="9"/>
      <c r="N2830" s="9"/>
      <c r="O2830" s="9"/>
      <c r="P2830" s="9"/>
      <c r="Q2830" s="9"/>
      <c r="R2830" s="9"/>
      <c r="S2830" s="9"/>
      <c r="T2830" s="9"/>
      <c r="U2830" s="9"/>
      <c r="V2830" s="9"/>
      <c r="W2830" s="9"/>
    </row>
    <row r="2831">
      <c r="A2831" s="123"/>
      <c r="B2831" s="5"/>
      <c r="C2831" s="116"/>
      <c r="D2831" s="9"/>
      <c r="E2831" s="9"/>
      <c r="F2831" s="9"/>
      <c r="G2831" s="9"/>
      <c r="H2831" s="9"/>
      <c r="I2831" s="9"/>
      <c r="J2831" s="9"/>
      <c r="K2831" s="9"/>
      <c r="L2831" s="9"/>
      <c r="M2831" s="9"/>
      <c r="N2831" s="9"/>
      <c r="O2831" s="9"/>
      <c r="P2831" s="9"/>
      <c r="Q2831" s="9"/>
      <c r="R2831" s="9"/>
      <c r="S2831" s="9"/>
      <c r="T2831" s="9"/>
      <c r="U2831" s="9"/>
      <c r="V2831" s="9"/>
      <c r="W2831" s="9"/>
    </row>
    <row r="2832">
      <c r="A2832" s="123"/>
      <c r="B2832" s="5"/>
      <c r="C2832" s="116"/>
      <c r="D2832" s="9"/>
      <c r="E2832" s="9"/>
      <c r="F2832" s="9"/>
      <c r="G2832" s="9"/>
      <c r="H2832" s="9"/>
      <c r="I2832" s="9"/>
      <c r="J2832" s="9"/>
      <c r="K2832" s="9"/>
      <c r="L2832" s="9"/>
      <c r="M2832" s="9"/>
      <c r="N2832" s="9"/>
      <c r="O2832" s="9"/>
      <c r="P2832" s="9"/>
      <c r="Q2832" s="9"/>
      <c r="R2832" s="9"/>
      <c r="S2832" s="9"/>
      <c r="T2832" s="9"/>
      <c r="U2832" s="9"/>
      <c r="V2832" s="9"/>
      <c r="W2832" s="9"/>
    </row>
    <row r="2833">
      <c r="A2833" s="123"/>
      <c r="B2833" s="5"/>
      <c r="C2833" s="116"/>
      <c r="D2833" s="9"/>
      <c r="E2833" s="9"/>
      <c r="F2833" s="9"/>
      <c r="G2833" s="9"/>
      <c r="H2833" s="9"/>
      <c r="I2833" s="9"/>
      <c r="J2833" s="9"/>
      <c r="K2833" s="9"/>
      <c r="L2833" s="9"/>
      <c r="M2833" s="9"/>
      <c r="N2833" s="9"/>
      <c r="O2833" s="9"/>
      <c r="P2833" s="9"/>
      <c r="Q2833" s="9"/>
      <c r="R2833" s="9"/>
      <c r="S2833" s="9"/>
      <c r="T2833" s="9"/>
      <c r="U2833" s="9"/>
      <c r="V2833" s="9"/>
      <c r="W2833" s="9"/>
    </row>
    <row r="2834">
      <c r="A2834" s="123"/>
      <c r="B2834" s="5"/>
      <c r="C2834" s="116"/>
      <c r="D2834" s="9"/>
      <c r="E2834" s="9"/>
      <c r="F2834" s="9"/>
      <c r="G2834" s="9"/>
      <c r="H2834" s="9"/>
      <c r="I2834" s="9"/>
      <c r="J2834" s="9"/>
      <c r="K2834" s="9"/>
      <c r="L2834" s="9"/>
      <c r="M2834" s="9"/>
      <c r="N2834" s="9"/>
      <c r="O2834" s="9"/>
      <c r="P2834" s="9"/>
      <c r="Q2834" s="9"/>
      <c r="R2834" s="9"/>
      <c r="S2834" s="9"/>
      <c r="T2834" s="9"/>
      <c r="U2834" s="9"/>
      <c r="V2834" s="9"/>
      <c r="W2834" s="9"/>
    </row>
    <row r="2835">
      <c r="A2835" s="123"/>
      <c r="B2835" s="5"/>
      <c r="C2835" s="116"/>
      <c r="D2835" s="9"/>
      <c r="E2835" s="9"/>
      <c r="F2835" s="9"/>
      <c r="G2835" s="9"/>
      <c r="H2835" s="9"/>
      <c r="I2835" s="9"/>
      <c r="J2835" s="9"/>
      <c r="K2835" s="9"/>
      <c r="L2835" s="9"/>
      <c r="M2835" s="9"/>
      <c r="N2835" s="9"/>
      <c r="O2835" s="9"/>
      <c r="P2835" s="9"/>
      <c r="Q2835" s="9"/>
      <c r="R2835" s="9"/>
      <c r="S2835" s="9"/>
      <c r="T2835" s="9"/>
      <c r="U2835" s="9"/>
      <c r="V2835" s="9"/>
      <c r="W2835" s="9"/>
    </row>
    <row r="2836">
      <c r="A2836" s="123"/>
      <c r="B2836" s="5"/>
      <c r="C2836" s="116"/>
      <c r="D2836" s="9"/>
      <c r="E2836" s="9"/>
      <c r="F2836" s="9"/>
      <c r="G2836" s="9"/>
      <c r="H2836" s="9"/>
      <c r="I2836" s="9"/>
      <c r="J2836" s="9"/>
      <c r="K2836" s="9"/>
      <c r="L2836" s="9"/>
      <c r="M2836" s="9"/>
      <c r="N2836" s="9"/>
      <c r="O2836" s="9"/>
      <c r="P2836" s="9"/>
      <c r="Q2836" s="9"/>
      <c r="R2836" s="9"/>
      <c r="S2836" s="9"/>
      <c r="T2836" s="9"/>
      <c r="U2836" s="9"/>
      <c r="V2836" s="9"/>
      <c r="W2836" s="9"/>
    </row>
    <row r="2837">
      <c r="A2837" s="123"/>
      <c r="B2837" s="5"/>
      <c r="C2837" s="116"/>
      <c r="D2837" s="9"/>
      <c r="E2837" s="9"/>
      <c r="F2837" s="9"/>
      <c r="G2837" s="9"/>
      <c r="H2837" s="9"/>
      <c r="I2837" s="9"/>
      <c r="J2837" s="9"/>
      <c r="K2837" s="9"/>
      <c r="L2837" s="9"/>
      <c r="M2837" s="9"/>
      <c r="N2837" s="9"/>
      <c r="O2837" s="9"/>
      <c r="P2837" s="9"/>
      <c r="Q2837" s="9"/>
      <c r="R2837" s="9"/>
      <c r="S2837" s="9"/>
      <c r="T2837" s="9"/>
      <c r="U2837" s="9"/>
      <c r="V2837" s="9"/>
      <c r="W2837" s="9"/>
    </row>
    <row r="2838">
      <c r="A2838" s="123"/>
      <c r="B2838" s="5"/>
      <c r="C2838" s="116"/>
      <c r="D2838" s="9"/>
      <c r="E2838" s="9"/>
      <c r="F2838" s="9"/>
      <c r="G2838" s="9"/>
      <c r="H2838" s="9"/>
      <c r="I2838" s="9"/>
      <c r="J2838" s="9"/>
      <c r="K2838" s="9"/>
      <c r="L2838" s="9"/>
      <c r="M2838" s="9"/>
      <c r="N2838" s="9"/>
      <c r="O2838" s="9"/>
      <c r="P2838" s="9"/>
      <c r="Q2838" s="9"/>
      <c r="R2838" s="9"/>
      <c r="S2838" s="9"/>
      <c r="T2838" s="9"/>
      <c r="U2838" s="9"/>
      <c r="V2838" s="9"/>
      <c r="W2838" s="9"/>
    </row>
    <row r="2839">
      <c r="A2839" s="123"/>
      <c r="B2839" s="5"/>
      <c r="C2839" s="116"/>
      <c r="D2839" s="9"/>
      <c r="E2839" s="9"/>
      <c r="F2839" s="9"/>
      <c r="G2839" s="9"/>
      <c r="H2839" s="9"/>
      <c r="I2839" s="9"/>
      <c r="J2839" s="9"/>
      <c r="K2839" s="9"/>
      <c r="L2839" s="9"/>
      <c r="M2839" s="9"/>
      <c r="N2839" s="9"/>
      <c r="O2839" s="9"/>
      <c r="P2839" s="9"/>
      <c r="Q2839" s="9"/>
      <c r="R2839" s="9"/>
      <c r="S2839" s="9"/>
      <c r="T2839" s="9"/>
      <c r="U2839" s="9"/>
      <c r="V2839" s="9"/>
      <c r="W2839" s="9"/>
    </row>
    <row r="2840">
      <c r="A2840" s="123"/>
      <c r="B2840" s="5"/>
      <c r="C2840" s="116"/>
      <c r="D2840" s="9"/>
      <c r="E2840" s="9"/>
      <c r="F2840" s="9"/>
      <c r="G2840" s="9"/>
      <c r="H2840" s="9"/>
      <c r="I2840" s="9"/>
      <c r="J2840" s="9"/>
      <c r="K2840" s="9"/>
      <c r="L2840" s="9"/>
      <c r="M2840" s="9"/>
      <c r="N2840" s="9"/>
      <c r="O2840" s="9"/>
      <c r="P2840" s="9"/>
      <c r="Q2840" s="9"/>
      <c r="R2840" s="9"/>
      <c r="S2840" s="9"/>
      <c r="T2840" s="9"/>
      <c r="U2840" s="9"/>
      <c r="V2840" s="9"/>
      <c r="W2840" s="9"/>
    </row>
    <row r="2841">
      <c r="A2841" s="123"/>
      <c r="B2841" s="5"/>
      <c r="C2841" s="116"/>
      <c r="D2841" s="9"/>
      <c r="E2841" s="9"/>
      <c r="F2841" s="9"/>
      <c r="G2841" s="9"/>
      <c r="H2841" s="9"/>
      <c r="I2841" s="9"/>
      <c r="J2841" s="9"/>
      <c r="K2841" s="9"/>
      <c r="L2841" s="9"/>
      <c r="M2841" s="9"/>
      <c r="N2841" s="9"/>
      <c r="O2841" s="9"/>
      <c r="P2841" s="9"/>
      <c r="Q2841" s="9"/>
      <c r="R2841" s="9"/>
      <c r="S2841" s="9"/>
      <c r="T2841" s="9"/>
      <c r="U2841" s="9"/>
      <c r="V2841" s="9"/>
      <c r="W2841" s="9"/>
    </row>
    <row r="2842">
      <c r="A2842" s="123"/>
      <c r="B2842" s="5"/>
      <c r="C2842" s="116"/>
      <c r="D2842" s="9"/>
      <c r="E2842" s="9"/>
      <c r="F2842" s="9"/>
      <c r="G2842" s="9"/>
      <c r="H2842" s="9"/>
      <c r="I2842" s="9"/>
      <c r="J2842" s="9"/>
      <c r="K2842" s="9"/>
      <c r="L2842" s="9"/>
      <c r="M2842" s="9"/>
      <c r="N2842" s="9"/>
      <c r="O2842" s="9"/>
      <c r="P2842" s="9"/>
      <c r="Q2842" s="9"/>
      <c r="R2842" s="9"/>
      <c r="S2842" s="9"/>
      <c r="T2842" s="9"/>
      <c r="U2842" s="9"/>
      <c r="V2842" s="9"/>
      <c r="W2842" s="9"/>
    </row>
    <row r="2843">
      <c r="A2843" s="123"/>
      <c r="B2843" s="5"/>
      <c r="C2843" s="116"/>
      <c r="D2843" s="9"/>
      <c r="E2843" s="9"/>
      <c r="F2843" s="9"/>
      <c r="G2843" s="9"/>
      <c r="H2843" s="9"/>
      <c r="I2843" s="9"/>
      <c r="J2843" s="9"/>
      <c r="K2843" s="9"/>
      <c r="L2843" s="9"/>
      <c r="M2843" s="9"/>
      <c r="N2843" s="9"/>
      <c r="O2843" s="9"/>
      <c r="P2843" s="9"/>
      <c r="Q2843" s="9"/>
      <c r="R2843" s="9"/>
      <c r="S2843" s="9"/>
      <c r="T2843" s="9"/>
      <c r="U2843" s="9"/>
      <c r="V2843" s="9"/>
      <c r="W2843" s="9"/>
    </row>
    <row r="2844">
      <c r="A2844" s="123"/>
      <c r="B2844" s="5"/>
      <c r="C2844" s="116"/>
      <c r="D2844" s="9"/>
      <c r="E2844" s="9"/>
      <c r="F2844" s="9"/>
      <c r="G2844" s="9"/>
      <c r="H2844" s="9"/>
      <c r="I2844" s="9"/>
      <c r="J2844" s="9"/>
      <c r="K2844" s="9"/>
      <c r="L2844" s="9"/>
      <c r="M2844" s="9"/>
      <c r="N2844" s="9"/>
      <c r="O2844" s="9"/>
      <c r="P2844" s="9"/>
      <c r="Q2844" s="9"/>
      <c r="R2844" s="9"/>
      <c r="S2844" s="9"/>
      <c r="T2844" s="9"/>
      <c r="U2844" s="9"/>
      <c r="V2844" s="9"/>
      <c r="W2844" s="9"/>
    </row>
    <row r="2845">
      <c r="A2845" s="123"/>
      <c r="B2845" s="5"/>
      <c r="C2845" s="116"/>
      <c r="D2845" s="9"/>
      <c r="E2845" s="9"/>
      <c r="F2845" s="9"/>
      <c r="G2845" s="9"/>
      <c r="H2845" s="9"/>
      <c r="I2845" s="9"/>
      <c r="J2845" s="9"/>
      <c r="K2845" s="9"/>
      <c r="L2845" s="9"/>
      <c r="M2845" s="9"/>
      <c r="N2845" s="9"/>
      <c r="O2845" s="9"/>
      <c r="P2845" s="9"/>
      <c r="Q2845" s="9"/>
      <c r="R2845" s="9"/>
      <c r="S2845" s="9"/>
      <c r="T2845" s="9"/>
      <c r="U2845" s="9"/>
      <c r="V2845" s="9"/>
      <c r="W2845" s="9"/>
    </row>
    <row r="2846">
      <c r="A2846" s="123"/>
      <c r="B2846" s="5"/>
      <c r="C2846" s="116"/>
      <c r="D2846" s="9"/>
      <c r="E2846" s="9"/>
      <c r="F2846" s="9"/>
      <c r="G2846" s="9"/>
      <c r="H2846" s="9"/>
      <c r="I2846" s="9"/>
      <c r="J2846" s="9"/>
      <c r="K2846" s="9"/>
      <c r="L2846" s="9"/>
      <c r="M2846" s="9"/>
      <c r="N2846" s="9"/>
      <c r="O2846" s="9"/>
      <c r="P2846" s="9"/>
      <c r="Q2846" s="9"/>
      <c r="R2846" s="9"/>
      <c r="S2846" s="9"/>
      <c r="T2846" s="9"/>
      <c r="U2846" s="9"/>
      <c r="V2846" s="9"/>
      <c r="W2846" s="9"/>
    </row>
    <row r="2847">
      <c r="A2847" s="123"/>
      <c r="B2847" s="5"/>
      <c r="C2847" s="116"/>
      <c r="D2847" s="9"/>
      <c r="E2847" s="9"/>
      <c r="F2847" s="9"/>
      <c r="G2847" s="9"/>
      <c r="H2847" s="9"/>
      <c r="I2847" s="9"/>
      <c r="J2847" s="9"/>
      <c r="K2847" s="9"/>
      <c r="L2847" s="9"/>
      <c r="M2847" s="9"/>
      <c r="N2847" s="9"/>
      <c r="O2847" s="9"/>
      <c r="P2847" s="9"/>
      <c r="Q2847" s="9"/>
      <c r="R2847" s="9"/>
      <c r="S2847" s="9"/>
      <c r="T2847" s="9"/>
      <c r="U2847" s="9"/>
      <c r="V2847" s="9"/>
      <c r="W2847" s="9"/>
    </row>
    <row r="2848">
      <c r="A2848" s="123"/>
      <c r="B2848" s="5"/>
      <c r="C2848" s="116"/>
      <c r="D2848" s="9"/>
      <c r="E2848" s="9"/>
      <c r="F2848" s="9"/>
      <c r="G2848" s="9"/>
      <c r="H2848" s="9"/>
      <c r="I2848" s="9"/>
      <c r="J2848" s="9"/>
      <c r="K2848" s="9"/>
      <c r="L2848" s="9"/>
      <c r="M2848" s="9"/>
      <c r="N2848" s="9"/>
      <c r="O2848" s="9"/>
      <c r="P2848" s="9"/>
      <c r="Q2848" s="9"/>
      <c r="R2848" s="9"/>
      <c r="S2848" s="9"/>
      <c r="T2848" s="9"/>
      <c r="U2848" s="9"/>
      <c r="V2848" s="9"/>
      <c r="W2848" s="9"/>
    </row>
    <row r="2849">
      <c r="A2849" s="123"/>
      <c r="B2849" s="5"/>
      <c r="C2849" s="116"/>
      <c r="D2849" s="9"/>
      <c r="E2849" s="9"/>
      <c r="F2849" s="9"/>
      <c r="G2849" s="9"/>
      <c r="H2849" s="9"/>
      <c r="I2849" s="9"/>
      <c r="J2849" s="9"/>
      <c r="K2849" s="9"/>
      <c r="L2849" s="9"/>
      <c r="M2849" s="9"/>
      <c r="N2849" s="9"/>
      <c r="O2849" s="9"/>
      <c r="P2849" s="9"/>
      <c r="Q2849" s="9"/>
      <c r="R2849" s="9"/>
      <c r="S2849" s="9"/>
      <c r="T2849" s="9"/>
      <c r="U2849" s="9"/>
      <c r="V2849" s="9"/>
      <c r="W2849" s="9"/>
    </row>
    <row r="2850">
      <c r="A2850" s="123"/>
      <c r="B2850" s="5"/>
      <c r="C2850" s="116"/>
      <c r="D2850" s="9"/>
      <c r="E2850" s="9"/>
      <c r="F2850" s="9"/>
      <c r="G2850" s="9"/>
      <c r="H2850" s="9"/>
      <c r="I2850" s="9"/>
      <c r="J2850" s="9"/>
      <c r="K2850" s="9"/>
      <c r="L2850" s="9"/>
      <c r="M2850" s="9"/>
      <c r="N2850" s="9"/>
      <c r="O2850" s="9"/>
      <c r="P2850" s="9"/>
      <c r="Q2850" s="9"/>
      <c r="R2850" s="9"/>
      <c r="S2850" s="9"/>
      <c r="T2850" s="9"/>
      <c r="U2850" s="9"/>
      <c r="V2850" s="9"/>
      <c r="W2850" s="9"/>
    </row>
    <row r="2851">
      <c r="A2851" s="123"/>
      <c r="B2851" s="5"/>
      <c r="C2851" s="116"/>
      <c r="D2851" s="9"/>
      <c r="E2851" s="9"/>
      <c r="F2851" s="9"/>
      <c r="G2851" s="9"/>
      <c r="H2851" s="9"/>
      <c r="I2851" s="9"/>
      <c r="J2851" s="9"/>
      <c r="K2851" s="9"/>
      <c r="L2851" s="9"/>
      <c r="M2851" s="9"/>
      <c r="N2851" s="9"/>
      <c r="O2851" s="9"/>
      <c r="P2851" s="9"/>
      <c r="Q2851" s="9"/>
      <c r="R2851" s="9"/>
      <c r="S2851" s="9"/>
      <c r="T2851" s="9"/>
      <c r="U2851" s="9"/>
      <c r="V2851" s="9"/>
      <c r="W2851" s="9"/>
    </row>
    <row r="2852">
      <c r="A2852" s="123"/>
      <c r="B2852" s="5"/>
      <c r="C2852" s="116"/>
      <c r="D2852" s="9"/>
      <c r="E2852" s="9"/>
      <c r="F2852" s="9"/>
      <c r="G2852" s="9"/>
      <c r="H2852" s="9"/>
      <c r="I2852" s="9"/>
      <c r="J2852" s="9"/>
      <c r="K2852" s="9"/>
      <c r="L2852" s="9"/>
      <c r="M2852" s="9"/>
      <c r="N2852" s="9"/>
      <c r="O2852" s="9"/>
      <c r="P2852" s="9"/>
      <c r="Q2852" s="9"/>
      <c r="R2852" s="9"/>
      <c r="S2852" s="9"/>
      <c r="T2852" s="9"/>
      <c r="U2852" s="9"/>
      <c r="V2852" s="9"/>
      <c r="W2852" s="9"/>
    </row>
    <row r="2853">
      <c r="A2853" s="123"/>
      <c r="B2853" s="5"/>
      <c r="C2853" s="116"/>
      <c r="D2853" s="9"/>
      <c r="E2853" s="9"/>
      <c r="F2853" s="9"/>
      <c r="G2853" s="9"/>
      <c r="H2853" s="9"/>
      <c r="I2853" s="9"/>
      <c r="J2853" s="9"/>
      <c r="K2853" s="9"/>
      <c r="L2853" s="9"/>
      <c r="M2853" s="9"/>
      <c r="N2853" s="9"/>
      <c r="O2853" s="9"/>
      <c r="P2853" s="9"/>
      <c r="Q2853" s="9"/>
      <c r="R2853" s="9"/>
      <c r="S2853" s="9"/>
      <c r="T2853" s="9"/>
      <c r="U2853" s="9"/>
      <c r="V2853" s="9"/>
      <c r="W2853" s="9"/>
    </row>
    <row r="2854">
      <c r="A2854" s="123"/>
      <c r="B2854" s="5"/>
      <c r="C2854" s="116"/>
      <c r="D2854" s="9"/>
      <c r="E2854" s="9"/>
      <c r="F2854" s="9"/>
      <c r="G2854" s="9"/>
      <c r="H2854" s="9"/>
      <c r="I2854" s="9"/>
      <c r="J2854" s="9"/>
      <c r="K2854" s="9"/>
      <c r="L2854" s="9"/>
      <c r="M2854" s="9"/>
      <c r="N2854" s="9"/>
      <c r="O2854" s="9"/>
      <c r="P2854" s="9"/>
      <c r="Q2854" s="9"/>
      <c r="R2854" s="9"/>
      <c r="S2854" s="9"/>
      <c r="T2854" s="9"/>
      <c r="U2854" s="9"/>
      <c r="V2854" s="9"/>
      <c r="W2854" s="9"/>
    </row>
    <row r="2855">
      <c r="A2855" s="123"/>
      <c r="B2855" s="5"/>
      <c r="C2855" s="116"/>
      <c r="D2855" s="9"/>
      <c r="E2855" s="9"/>
      <c r="F2855" s="9"/>
      <c r="G2855" s="9"/>
      <c r="H2855" s="9"/>
      <c r="I2855" s="9"/>
      <c r="J2855" s="9"/>
      <c r="K2855" s="9"/>
      <c r="L2855" s="9"/>
      <c r="M2855" s="9"/>
      <c r="N2855" s="9"/>
      <c r="O2855" s="9"/>
      <c r="P2855" s="9"/>
      <c r="Q2855" s="9"/>
      <c r="R2855" s="9"/>
      <c r="S2855" s="9"/>
      <c r="T2855" s="9"/>
      <c r="U2855" s="9"/>
      <c r="V2855" s="9"/>
      <c r="W2855" s="9"/>
    </row>
    <row r="2856">
      <c r="A2856" s="123"/>
      <c r="B2856" s="5"/>
      <c r="C2856" s="116"/>
      <c r="D2856" s="9"/>
      <c r="E2856" s="9"/>
      <c r="F2856" s="9"/>
      <c r="G2856" s="9"/>
      <c r="H2856" s="9"/>
      <c r="I2856" s="9"/>
      <c r="J2856" s="9"/>
      <c r="K2856" s="9"/>
      <c r="L2856" s="9"/>
      <c r="M2856" s="9"/>
      <c r="N2856" s="9"/>
      <c r="O2856" s="9"/>
      <c r="P2856" s="9"/>
      <c r="Q2856" s="9"/>
      <c r="R2856" s="9"/>
      <c r="S2856" s="9"/>
      <c r="T2856" s="9"/>
      <c r="U2856" s="9"/>
      <c r="V2856" s="9"/>
      <c r="W2856" s="9"/>
    </row>
    <row r="2857">
      <c r="A2857" s="123"/>
      <c r="B2857" s="5"/>
      <c r="C2857" s="116"/>
      <c r="D2857" s="9"/>
      <c r="E2857" s="9"/>
      <c r="F2857" s="9"/>
      <c r="G2857" s="9"/>
      <c r="H2857" s="9"/>
      <c r="I2857" s="9"/>
      <c r="J2857" s="9"/>
      <c r="K2857" s="9"/>
      <c r="L2857" s="9"/>
      <c r="M2857" s="9"/>
      <c r="N2857" s="9"/>
      <c r="O2857" s="9"/>
      <c r="P2857" s="9"/>
      <c r="Q2857" s="9"/>
      <c r="R2857" s="9"/>
      <c r="S2857" s="9"/>
      <c r="T2857" s="9"/>
      <c r="U2857" s="9"/>
      <c r="V2857" s="9"/>
      <c r="W2857" s="9"/>
    </row>
    <row r="2858">
      <c r="A2858" s="123"/>
      <c r="B2858" s="5"/>
      <c r="C2858" s="116"/>
      <c r="D2858" s="9"/>
      <c r="E2858" s="9"/>
      <c r="F2858" s="9"/>
      <c r="G2858" s="9"/>
      <c r="H2858" s="9"/>
      <c r="I2858" s="9"/>
      <c r="J2858" s="9"/>
      <c r="K2858" s="9"/>
      <c r="L2858" s="9"/>
      <c r="M2858" s="9"/>
      <c r="N2858" s="9"/>
      <c r="O2858" s="9"/>
      <c r="P2858" s="9"/>
      <c r="Q2858" s="9"/>
      <c r="R2858" s="9"/>
      <c r="S2858" s="9"/>
      <c r="T2858" s="9"/>
      <c r="U2858" s="9"/>
      <c r="V2858" s="9"/>
      <c r="W2858" s="9"/>
    </row>
    <row r="2859">
      <c r="A2859" s="123"/>
      <c r="B2859" s="5"/>
      <c r="C2859" s="116"/>
      <c r="D2859" s="9"/>
      <c r="E2859" s="9"/>
      <c r="F2859" s="9"/>
      <c r="G2859" s="9"/>
      <c r="H2859" s="9"/>
      <c r="I2859" s="9"/>
      <c r="J2859" s="9"/>
      <c r="K2859" s="9"/>
      <c r="L2859" s="9"/>
      <c r="M2859" s="9"/>
      <c r="N2859" s="9"/>
      <c r="O2859" s="9"/>
      <c r="P2859" s="9"/>
      <c r="Q2859" s="9"/>
      <c r="R2859" s="9"/>
      <c r="S2859" s="9"/>
      <c r="T2859" s="9"/>
      <c r="U2859" s="9"/>
      <c r="V2859" s="9"/>
      <c r="W2859" s="9"/>
    </row>
    <row r="2860">
      <c r="A2860" s="123"/>
      <c r="B2860" s="5"/>
      <c r="C2860" s="116"/>
      <c r="D2860" s="9"/>
      <c r="E2860" s="9"/>
      <c r="F2860" s="9"/>
      <c r="G2860" s="9"/>
      <c r="H2860" s="9"/>
      <c r="I2860" s="9"/>
      <c r="J2860" s="9"/>
      <c r="K2860" s="9"/>
      <c r="L2860" s="9"/>
      <c r="M2860" s="9"/>
      <c r="N2860" s="9"/>
      <c r="O2860" s="9"/>
      <c r="P2860" s="9"/>
      <c r="Q2860" s="9"/>
      <c r="R2860" s="9"/>
      <c r="S2860" s="9"/>
      <c r="T2860" s="9"/>
      <c r="U2860" s="9"/>
      <c r="V2860" s="9"/>
      <c r="W2860" s="9"/>
    </row>
    <row r="2861">
      <c r="A2861" s="123"/>
      <c r="B2861" s="5"/>
      <c r="C2861" s="116"/>
      <c r="D2861" s="9"/>
      <c r="E2861" s="9"/>
      <c r="F2861" s="9"/>
      <c r="G2861" s="9"/>
      <c r="H2861" s="9"/>
      <c r="I2861" s="9"/>
      <c r="J2861" s="9"/>
      <c r="K2861" s="9"/>
      <c r="L2861" s="9"/>
      <c r="M2861" s="9"/>
      <c r="N2861" s="9"/>
      <c r="O2861" s="9"/>
      <c r="P2861" s="9"/>
      <c r="Q2861" s="9"/>
      <c r="R2861" s="9"/>
      <c r="S2861" s="9"/>
      <c r="T2861" s="9"/>
      <c r="U2861" s="9"/>
      <c r="V2861" s="9"/>
      <c r="W2861" s="9"/>
    </row>
    <row r="2862">
      <c r="A2862" s="123"/>
      <c r="B2862" s="5"/>
      <c r="C2862" s="116"/>
      <c r="D2862" s="9"/>
      <c r="E2862" s="9"/>
      <c r="F2862" s="9"/>
      <c r="G2862" s="9"/>
      <c r="H2862" s="9"/>
      <c r="I2862" s="9"/>
      <c r="J2862" s="9"/>
      <c r="K2862" s="9"/>
      <c r="L2862" s="9"/>
      <c r="M2862" s="9"/>
      <c r="N2862" s="9"/>
      <c r="O2862" s="9"/>
      <c r="P2862" s="9"/>
      <c r="Q2862" s="9"/>
      <c r="R2862" s="9"/>
      <c r="S2862" s="9"/>
      <c r="T2862" s="9"/>
      <c r="U2862" s="9"/>
      <c r="V2862" s="9"/>
      <c r="W2862" s="9"/>
    </row>
    <row r="2863">
      <c r="A2863" s="123"/>
      <c r="B2863" s="5"/>
      <c r="C2863" s="116"/>
      <c r="D2863" s="9"/>
      <c r="E2863" s="9"/>
      <c r="F2863" s="9"/>
      <c r="G2863" s="9"/>
      <c r="H2863" s="9"/>
      <c r="I2863" s="9"/>
      <c r="J2863" s="9"/>
      <c r="K2863" s="9"/>
      <c r="L2863" s="9"/>
      <c r="M2863" s="9"/>
      <c r="N2863" s="9"/>
      <c r="O2863" s="9"/>
      <c r="P2863" s="9"/>
      <c r="Q2863" s="9"/>
      <c r="R2863" s="9"/>
      <c r="S2863" s="9"/>
      <c r="T2863" s="9"/>
      <c r="U2863" s="9"/>
      <c r="V2863" s="9"/>
      <c r="W2863" s="9"/>
    </row>
    <row r="2864">
      <c r="A2864" s="123"/>
      <c r="B2864" s="5"/>
      <c r="C2864" s="116"/>
      <c r="D2864" s="9"/>
      <c r="E2864" s="9"/>
      <c r="F2864" s="9"/>
      <c r="G2864" s="9"/>
      <c r="H2864" s="9"/>
      <c r="I2864" s="9"/>
      <c r="J2864" s="9"/>
      <c r="K2864" s="9"/>
      <c r="L2864" s="9"/>
      <c r="M2864" s="9"/>
      <c r="N2864" s="9"/>
      <c r="O2864" s="9"/>
      <c r="P2864" s="9"/>
      <c r="Q2864" s="9"/>
      <c r="R2864" s="9"/>
      <c r="S2864" s="9"/>
      <c r="T2864" s="9"/>
      <c r="U2864" s="9"/>
      <c r="V2864" s="9"/>
      <c r="W2864" s="9"/>
    </row>
    <row r="2865">
      <c r="A2865" s="123"/>
      <c r="B2865" s="5"/>
      <c r="C2865" s="116"/>
      <c r="D2865" s="9"/>
      <c r="E2865" s="9"/>
      <c r="F2865" s="9"/>
      <c r="G2865" s="9"/>
      <c r="H2865" s="9"/>
      <c r="I2865" s="9"/>
      <c r="J2865" s="9"/>
      <c r="K2865" s="9"/>
      <c r="L2865" s="9"/>
      <c r="M2865" s="9"/>
      <c r="N2865" s="9"/>
      <c r="O2865" s="9"/>
      <c r="P2865" s="9"/>
      <c r="Q2865" s="9"/>
      <c r="R2865" s="9"/>
      <c r="S2865" s="9"/>
      <c r="T2865" s="9"/>
      <c r="U2865" s="9"/>
      <c r="V2865" s="9"/>
      <c r="W2865" s="9"/>
    </row>
    <row r="2866">
      <c r="A2866" s="123"/>
      <c r="B2866" s="5"/>
      <c r="C2866" s="116"/>
      <c r="D2866" s="9"/>
      <c r="E2866" s="9"/>
      <c r="F2866" s="9"/>
      <c r="G2866" s="9"/>
      <c r="H2866" s="9"/>
      <c r="I2866" s="9"/>
      <c r="J2866" s="9"/>
      <c r="K2866" s="9"/>
      <c r="L2866" s="9"/>
      <c r="M2866" s="9"/>
      <c r="N2866" s="9"/>
      <c r="O2866" s="9"/>
      <c r="P2866" s="9"/>
      <c r="Q2866" s="9"/>
      <c r="R2866" s="9"/>
      <c r="S2866" s="9"/>
      <c r="T2866" s="9"/>
      <c r="U2866" s="9"/>
      <c r="V2866" s="9"/>
      <c r="W2866" s="9"/>
    </row>
    <row r="2867">
      <c r="A2867" s="123"/>
      <c r="B2867" s="5"/>
      <c r="C2867" s="116"/>
      <c r="D2867" s="9"/>
      <c r="E2867" s="9"/>
      <c r="F2867" s="9"/>
      <c r="G2867" s="9"/>
      <c r="H2867" s="9"/>
      <c r="I2867" s="9"/>
      <c r="J2867" s="9"/>
      <c r="K2867" s="9"/>
      <c r="L2867" s="9"/>
      <c r="M2867" s="9"/>
      <c r="N2867" s="9"/>
      <c r="O2867" s="9"/>
      <c r="P2867" s="9"/>
      <c r="Q2867" s="9"/>
      <c r="R2867" s="9"/>
      <c r="S2867" s="9"/>
      <c r="T2867" s="9"/>
      <c r="U2867" s="9"/>
      <c r="V2867" s="9"/>
      <c r="W2867" s="9"/>
    </row>
    <row r="2868">
      <c r="A2868" s="123"/>
      <c r="B2868" s="5"/>
      <c r="C2868" s="116"/>
      <c r="D2868" s="9"/>
      <c r="E2868" s="9"/>
      <c r="F2868" s="9"/>
      <c r="G2868" s="9"/>
      <c r="H2868" s="9"/>
      <c r="I2868" s="9"/>
      <c r="J2868" s="9"/>
      <c r="K2868" s="9"/>
      <c r="L2868" s="9"/>
      <c r="M2868" s="9"/>
      <c r="N2868" s="9"/>
      <c r="O2868" s="9"/>
      <c r="P2868" s="9"/>
      <c r="Q2868" s="9"/>
      <c r="R2868" s="9"/>
      <c r="S2868" s="9"/>
      <c r="T2868" s="9"/>
      <c r="U2868" s="9"/>
      <c r="V2868" s="9"/>
      <c r="W2868" s="9"/>
    </row>
    <row r="2869">
      <c r="A2869" s="123"/>
      <c r="B2869" s="5"/>
      <c r="C2869" s="116"/>
      <c r="D2869" s="9"/>
      <c r="E2869" s="9"/>
      <c r="F2869" s="9"/>
      <c r="G2869" s="9"/>
      <c r="H2869" s="9"/>
      <c r="I2869" s="9"/>
      <c r="J2869" s="9"/>
      <c r="K2869" s="9"/>
      <c r="L2869" s="9"/>
      <c r="M2869" s="9"/>
      <c r="N2869" s="9"/>
      <c r="O2869" s="9"/>
      <c r="P2869" s="9"/>
      <c r="Q2869" s="9"/>
      <c r="R2869" s="9"/>
      <c r="S2869" s="9"/>
      <c r="T2869" s="9"/>
      <c r="U2869" s="9"/>
      <c r="V2869" s="9"/>
      <c r="W2869" s="9"/>
    </row>
    <row r="2870">
      <c r="A2870" s="123"/>
      <c r="B2870" s="5"/>
      <c r="C2870" s="116"/>
      <c r="D2870" s="9"/>
      <c r="E2870" s="9"/>
      <c r="F2870" s="9"/>
      <c r="G2870" s="9"/>
      <c r="H2870" s="9"/>
      <c r="I2870" s="9"/>
      <c r="J2870" s="9"/>
      <c r="K2870" s="9"/>
      <c r="L2870" s="9"/>
      <c r="M2870" s="9"/>
      <c r="N2870" s="9"/>
      <c r="O2870" s="9"/>
      <c r="P2870" s="9"/>
      <c r="Q2870" s="9"/>
      <c r="R2870" s="9"/>
      <c r="S2870" s="9"/>
      <c r="T2870" s="9"/>
      <c r="U2870" s="9"/>
      <c r="V2870" s="9"/>
      <c r="W2870" s="9"/>
    </row>
    <row r="2871">
      <c r="A2871" s="123"/>
      <c r="B2871" s="5"/>
      <c r="C2871" s="116"/>
      <c r="D2871" s="9"/>
      <c r="E2871" s="9"/>
      <c r="F2871" s="9"/>
      <c r="G2871" s="9"/>
      <c r="H2871" s="9"/>
      <c r="I2871" s="9"/>
      <c r="J2871" s="9"/>
      <c r="K2871" s="9"/>
      <c r="L2871" s="9"/>
      <c r="M2871" s="9"/>
      <c r="N2871" s="9"/>
      <c r="O2871" s="9"/>
      <c r="P2871" s="9"/>
      <c r="Q2871" s="9"/>
      <c r="R2871" s="9"/>
      <c r="S2871" s="9"/>
      <c r="T2871" s="9"/>
      <c r="U2871" s="9"/>
      <c r="V2871" s="9"/>
      <c r="W2871" s="9"/>
    </row>
    <row r="2872">
      <c r="A2872" s="123"/>
      <c r="B2872" s="5"/>
      <c r="C2872" s="116"/>
      <c r="D2872" s="9"/>
      <c r="E2872" s="9"/>
      <c r="F2872" s="9"/>
      <c r="G2872" s="9"/>
      <c r="H2872" s="9"/>
      <c r="I2872" s="9"/>
      <c r="J2872" s="9"/>
      <c r="K2872" s="9"/>
      <c r="L2872" s="9"/>
      <c r="M2872" s="9"/>
      <c r="N2872" s="9"/>
      <c r="O2872" s="9"/>
      <c r="P2872" s="9"/>
      <c r="Q2872" s="9"/>
      <c r="R2872" s="9"/>
      <c r="S2872" s="9"/>
      <c r="T2872" s="9"/>
      <c r="U2872" s="9"/>
      <c r="V2872" s="9"/>
      <c r="W2872" s="9"/>
    </row>
    <row r="2873">
      <c r="A2873" s="123"/>
      <c r="B2873" s="5"/>
      <c r="C2873" s="116"/>
      <c r="D2873" s="9"/>
      <c r="E2873" s="9"/>
      <c r="F2873" s="9"/>
      <c r="G2873" s="9"/>
      <c r="H2873" s="9"/>
      <c r="I2873" s="9"/>
      <c r="J2873" s="9"/>
      <c r="K2873" s="9"/>
      <c r="L2873" s="9"/>
      <c r="M2873" s="9"/>
      <c r="N2873" s="9"/>
      <c r="O2873" s="9"/>
      <c r="P2873" s="9"/>
      <c r="Q2873" s="9"/>
      <c r="R2873" s="9"/>
      <c r="S2873" s="9"/>
      <c r="T2873" s="9"/>
      <c r="U2873" s="9"/>
      <c r="V2873" s="9"/>
      <c r="W2873" s="9"/>
    </row>
    <row r="2874">
      <c r="A2874" s="123"/>
      <c r="B2874" s="5"/>
      <c r="C2874" s="116"/>
      <c r="D2874" s="9"/>
      <c r="E2874" s="9"/>
      <c r="F2874" s="9"/>
      <c r="G2874" s="9"/>
      <c r="H2874" s="9"/>
      <c r="I2874" s="9"/>
      <c r="J2874" s="9"/>
      <c r="K2874" s="9"/>
      <c r="L2874" s="9"/>
      <c r="M2874" s="9"/>
      <c r="N2874" s="9"/>
      <c r="O2874" s="9"/>
      <c r="P2874" s="9"/>
      <c r="Q2874" s="9"/>
      <c r="R2874" s="9"/>
      <c r="S2874" s="9"/>
      <c r="T2874" s="9"/>
      <c r="U2874" s="9"/>
      <c r="V2874" s="9"/>
      <c r="W2874" s="9"/>
    </row>
    <row r="2875">
      <c r="A2875" s="123"/>
      <c r="B2875" s="5"/>
      <c r="C2875" s="116"/>
      <c r="D2875" s="9"/>
      <c r="E2875" s="9"/>
      <c r="F2875" s="9"/>
      <c r="G2875" s="9"/>
      <c r="H2875" s="9"/>
      <c r="I2875" s="9"/>
      <c r="J2875" s="9"/>
      <c r="K2875" s="9"/>
      <c r="L2875" s="9"/>
      <c r="M2875" s="9"/>
      <c r="N2875" s="9"/>
      <c r="O2875" s="9"/>
      <c r="P2875" s="9"/>
      <c r="Q2875" s="9"/>
      <c r="R2875" s="9"/>
      <c r="S2875" s="9"/>
      <c r="T2875" s="9"/>
      <c r="U2875" s="9"/>
      <c r="V2875" s="9"/>
      <c r="W2875" s="9"/>
    </row>
    <row r="2876">
      <c r="A2876" s="123"/>
      <c r="B2876" s="5"/>
      <c r="C2876" s="116"/>
      <c r="D2876" s="9"/>
      <c r="E2876" s="9"/>
      <c r="F2876" s="9"/>
      <c r="G2876" s="9"/>
      <c r="H2876" s="9"/>
      <c r="I2876" s="9"/>
      <c r="J2876" s="9"/>
      <c r="K2876" s="9"/>
      <c r="L2876" s="9"/>
      <c r="M2876" s="9"/>
      <c r="N2876" s="9"/>
      <c r="O2876" s="9"/>
      <c r="P2876" s="9"/>
      <c r="Q2876" s="9"/>
      <c r="R2876" s="9"/>
      <c r="S2876" s="9"/>
      <c r="T2876" s="9"/>
      <c r="U2876" s="9"/>
      <c r="V2876" s="9"/>
      <c r="W2876" s="9"/>
    </row>
    <row r="2877">
      <c r="A2877" s="123"/>
      <c r="B2877" s="5"/>
      <c r="C2877" s="116"/>
      <c r="D2877" s="9"/>
      <c r="E2877" s="9"/>
      <c r="F2877" s="9"/>
      <c r="G2877" s="9"/>
      <c r="H2877" s="9"/>
      <c r="I2877" s="9"/>
      <c r="J2877" s="9"/>
      <c r="K2877" s="9"/>
      <c r="L2877" s="9"/>
      <c r="M2877" s="9"/>
      <c r="N2877" s="9"/>
      <c r="O2877" s="9"/>
      <c r="P2877" s="9"/>
      <c r="Q2877" s="9"/>
      <c r="R2877" s="9"/>
      <c r="S2877" s="9"/>
      <c r="T2877" s="9"/>
      <c r="U2877" s="9"/>
      <c r="V2877" s="9"/>
      <c r="W2877" s="9"/>
    </row>
    <row r="2878">
      <c r="A2878" s="123"/>
      <c r="B2878" s="5"/>
      <c r="C2878" s="116"/>
      <c r="D2878" s="9"/>
      <c r="E2878" s="9"/>
      <c r="F2878" s="9"/>
      <c r="G2878" s="9"/>
      <c r="H2878" s="9"/>
      <c r="I2878" s="9"/>
      <c r="J2878" s="9"/>
      <c r="K2878" s="9"/>
      <c r="L2878" s="9"/>
      <c r="M2878" s="9"/>
      <c r="N2878" s="9"/>
      <c r="O2878" s="9"/>
      <c r="P2878" s="9"/>
      <c r="Q2878" s="9"/>
      <c r="R2878" s="9"/>
      <c r="S2878" s="9"/>
      <c r="T2878" s="9"/>
      <c r="U2878" s="9"/>
      <c r="V2878" s="9"/>
      <c r="W2878" s="9"/>
    </row>
    <row r="2879">
      <c r="A2879" s="123"/>
      <c r="B2879" s="5"/>
      <c r="C2879" s="116"/>
      <c r="D2879" s="9"/>
      <c r="E2879" s="9"/>
      <c r="F2879" s="9"/>
      <c r="G2879" s="9"/>
      <c r="H2879" s="9"/>
      <c r="I2879" s="9"/>
      <c r="J2879" s="9"/>
      <c r="K2879" s="9"/>
      <c r="L2879" s="9"/>
      <c r="M2879" s="9"/>
      <c r="N2879" s="9"/>
      <c r="O2879" s="9"/>
      <c r="P2879" s="9"/>
      <c r="Q2879" s="9"/>
      <c r="R2879" s="9"/>
      <c r="S2879" s="9"/>
      <c r="T2879" s="9"/>
      <c r="U2879" s="9"/>
      <c r="V2879" s="9"/>
      <c r="W2879" s="9"/>
    </row>
    <row r="2880">
      <c r="A2880" s="123"/>
      <c r="B2880" s="5"/>
      <c r="C2880" s="116"/>
      <c r="D2880" s="9"/>
      <c r="E2880" s="9"/>
      <c r="F2880" s="9"/>
      <c r="G2880" s="9"/>
      <c r="H2880" s="9"/>
      <c r="I2880" s="9"/>
      <c r="J2880" s="9"/>
      <c r="K2880" s="9"/>
      <c r="L2880" s="9"/>
      <c r="M2880" s="9"/>
      <c r="N2880" s="9"/>
      <c r="O2880" s="9"/>
      <c r="P2880" s="9"/>
      <c r="Q2880" s="9"/>
      <c r="R2880" s="9"/>
      <c r="S2880" s="9"/>
      <c r="T2880" s="9"/>
      <c r="U2880" s="9"/>
      <c r="V2880" s="9"/>
      <c r="W2880" s="9"/>
    </row>
    <row r="2881">
      <c r="A2881" s="123"/>
      <c r="B2881" s="5"/>
      <c r="C2881" s="116"/>
      <c r="D2881" s="9"/>
      <c r="E2881" s="9"/>
      <c r="F2881" s="9"/>
      <c r="G2881" s="9"/>
      <c r="H2881" s="9"/>
      <c r="I2881" s="9"/>
      <c r="J2881" s="9"/>
      <c r="K2881" s="9"/>
      <c r="L2881" s="9"/>
      <c r="M2881" s="9"/>
      <c r="N2881" s="9"/>
      <c r="O2881" s="9"/>
      <c r="P2881" s="9"/>
      <c r="Q2881" s="9"/>
      <c r="R2881" s="9"/>
      <c r="S2881" s="9"/>
      <c r="T2881" s="9"/>
      <c r="U2881" s="9"/>
      <c r="V2881" s="9"/>
      <c r="W2881" s="9"/>
    </row>
    <row r="2882">
      <c r="A2882" s="123"/>
      <c r="B2882" s="5"/>
      <c r="C2882" s="116"/>
      <c r="D2882" s="9"/>
      <c r="E2882" s="9"/>
      <c r="F2882" s="9"/>
      <c r="G2882" s="9"/>
      <c r="H2882" s="9"/>
      <c r="I2882" s="9"/>
      <c r="J2882" s="9"/>
      <c r="K2882" s="9"/>
      <c r="L2882" s="9"/>
      <c r="M2882" s="9"/>
      <c r="N2882" s="9"/>
      <c r="O2882" s="9"/>
      <c r="P2882" s="9"/>
      <c r="Q2882" s="9"/>
      <c r="R2882" s="9"/>
      <c r="S2882" s="9"/>
      <c r="T2882" s="9"/>
      <c r="U2882" s="9"/>
      <c r="V2882" s="9"/>
      <c r="W2882" s="9"/>
    </row>
    <row r="2883">
      <c r="A2883" s="123"/>
      <c r="B2883" s="5"/>
      <c r="C2883" s="116"/>
      <c r="D2883" s="9"/>
      <c r="E2883" s="9"/>
      <c r="F2883" s="9"/>
      <c r="G2883" s="9"/>
      <c r="H2883" s="9"/>
      <c r="I2883" s="9"/>
      <c r="J2883" s="9"/>
      <c r="K2883" s="9"/>
      <c r="L2883" s="9"/>
      <c r="M2883" s="9"/>
      <c r="N2883" s="9"/>
      <c r="O2883" s="9"/>
      <c r="P2883" s="9"/>
      <c r="Q2883" s="9"/>
      <c r="R2883" s="9"/>
      <c r="S2883" s="9"/>
      <c r="T2883" s="9"/>
      <c r="U2883" s="9"/>
      <c r="V2883" s="9"/>
      <c r="W2883" s="9"/>
    </row>
    <row r="2884">
      <c r="A2884" s="123"/>
      <c r="B2884" s="5"/>
      <c r="C2884" s="116"/>
      <c r="D2884" s="9"/>
      <c r="E2884" s="9"/>
      <c r="F2884" s="9"/>
      <c r="G2884" s="9"/>
      <c r="H2884" s="9"/>
      <c r="I2884" s="9"/>
      <c r="J2884" s="9"/>
      <c r="K2884" s="9"/>
      <c r="L2884" s="9"/>
      <c r="M2884" s="9"/>
      <c r="N2884" s="9"/>
      <c r="O2884" s="9"/>
      <c r="P2884" s="9"/>
      <c r="Q2884" s="9"/>
      <c r="R2884" s="9"/>
      <c r="S2884" s="9"/>
      <c r="T2884" s="9"/>
      <c r="U2884" s="9"/>
      <c r="V2884" s="9"/>
      <c r="W2884" s="9"/>
    </row>
    <row r="2885">
      <c r="A2885" s="123"/>
      <c r="B2885" s="5"/>
      <c r="C2885" s="116"/>
      <c r="D2885" s="9"/>
      <c r="E2885" s="9"/>
      <c r="F2885" s="9"/>
      <c r="G2885" s="9"/>
      <c r="H2885" s="9"/>
      <c r="I2885" s="9"/>
      <c r="J2885" s="9"/>
      <c r="K2885" s="9"/>
      <c r="L2885" s="9"/>
      <c r="M2885" s="9"/>
      <c r="N2885" s="9"/>
      <c r="O2885" s="9"/>
      <c r="P2885" s="9"/>
      <c r="Q2885" s="9"/>
      <c r="R2885" s="9"/>
      <c r="S2885" s="9"/>
      <c r="T2885" s="9"/>
      <c r="U2885" s="9"/>
      <c r="V2885" s="9"/>
      <c r="W2885" s="9"/>
    </row>
    <row r="2886">
      <c r="A2886" s="123"/>
      <c r="B2886" s="5"/>
      <c r="C2886" s="116"/>
      <c r="D2886" s="9"/>
      <c r="E2886" s="9"/>
      <c r="F2886" s="9"/>
      <c r="G2886" s="9"/>
      <c r="H2886" s="9"/>
      <c r="I2886" s="9"/>
      <c r="J2886" s="9"/>
      <c r="K2886" s="9"/>
      <c r="L2886" s="9"/>
      <c r="M2886" s="9"/>
      <c r="N2886" s="9"/>
      <c r="O2886" s="9"/>
      <c r="P2886" s="9"/>
      <c r="Q2886" s="9"/>
      <c r="R2886" s="9"/>
      <c r="S2886" s="9"/>
      <c r="T2886" s="9"/>
      <c r="U2886" s="9"/>
      <c r="V2886" s="9"/>
      <c r="W2886" s="9"/>
    </row>
    <row r="2887">
      <c r="A2887" s="123"/>
      <c r="B2887" s="5"/>
      <c r="C2887" s="116"/>
      <c r="D2887" s="9"/>
      <c r="E2887" s="9"/>
      <c r="F2887" s="9"/>
      <c r="G2887" s="9"/>
      <c r="H2887" s="9"/>
      <c r="I2887" s="9"/>
      <c r="J2887" s="9"/>
      <c r="K2887" s="9"/>
      <c r="L2887" s="9"/>
      <c r="M2887" s="9"/>
      <c r="N2887" s="9"/>
      <c r="O2887" s="9"/>
      <c r="P2887" s="9"/>
      <c r="Q2887" s="9"/>
      <c r="R2887" s="9"/>
      <c r="S2887" s="9"/>
      <c r="T2887" s="9"/>
      <c r="U2887" s="9"/>
      <c r="V2887" s="9"/>
      <c r="W2887" s="9"/>
    </row>
    <row r="2888">
      <c r="A2888" s="123"/>
      <c r="B2888" s="5"/>
      <c r="C2888" s="116"/>
      <c r="D2888" s="9"/>
      <c r="E2888" s="9"/>
      <c r="F2888" s="9"/>
      <c r="G2888" s="9"/>
      <c r="H2888" s="9"/>
      <c r="I2888" s="9"/>
      <c r="J2888" s="9"/>
      <c r="K2888" s="9"/>
      <c r="L2888" s="9"/>
      <c r="M2888" s="9"/>
      <c r="N2888" s="9"/>
      <c r="O2888" s="9"/>
      <c r="P2888" s="9"/>
      <c r="Q2888" s="9"/>
      <c r="R2888" s="9"/>
      <c r="S2888" s="9"/>
      <c r="T2888" s="9"/>
      <c r="U2888" s="9"/>
      <c r="V2888" s="9"/>
      <c r="W2888" s="9"/>
    </row>
    <row r="2889">
      <c r="A2889" s="123"/>
      <c r="B2889" s="5"/>
      <c r="C2889" s="116"/>
      <c r="D2889" s="9"/>
      <c r="E2889" s="9"/>
      <c r="F2889" s="9"/>
      <c r="G2889" s="9"/>
      <c r="H2889" s="9"/>
      <c r="I2889" s="9"/>
      <c r="J2889" s="9"/>
      <c r="K2889" s="9"/>
      <c r="L2889" s="9"/>
      <c r="M2889" s="9"/>
      <c r="N2889" s="9"/>
      <c r="O2889" s="9"/>
      <c r="P2889" s="9"/>
      <c r="Q2889" s="9"/>
      <c r="R2889" s="9"/>
      <c r="S2889" s="9"/>
      <c r="T2889" s="9"/>
      <c r="U2889" s="9"/>
      <c r="V2889" s="9"/>
      <c r="W2889" s="9"/>
    </row>
    <row r="2890">
      <c r="A2890" s="123"/>
      <c r="B2890" s="5"/>
      <c r="C2890" s="116"/>
      <c r="D2890" s="9"/>
      <c r="E2890" s="9"/>
      <c r="F2890" s="9"/>
      <c r="G2890" s="9"/>
      <c r="H2890" s="9"/>
      <c r="I2890" s="9"/>
      <c r="J2890" s="9"/>
      <c r="K2890" s="9"/>
      <c r="L2890" s="9"/>
      <c r="M2890" s="9"/>
      <c r="N2890" s="9"/>
      <c r="O2890" s="9"/>
      <c r="P2890" s="9"/>
      <c r="Q2890" s="9"/>
      <c r="R2890" s="9"/>
      <c r="S2890" s="9"/>
      <c r="T2890" s="9"/>
      <c r="U2890" s="9"/>
      <c r="V2890" s="9"/>
      <c r="W2890" s="9"/>
    </row>
    <row r="2891">
      <c r="A2891" s="123"/>
      <c r="B2891" s="5"/>
      <c r="C2891" s="116"/>
      <c r="D2891" s="9"/>
      <c r="E2891" s="9"/>
      <c r="F2891" s="9"/>
      <c r="G2891" s="9"/>
      <c r="H2891" s="9"/>
      <c r="I2891" s="9"/>
      <c r="J2891" s="9"/>
      <c r="K2891" s="9"/>
      <c r="L2891" s="9"/>
      <c r="M2891" s="9"/>
      <c r="N2891" s="9"/>
      <c r="O2891" s="9"/>
      <c r="P2891" s="9"/>
      <c r="Q2891" s="9"/>
      <c r="R2891" s="9"/>
      <c r="S2891" s="9"/>
      <c r="T2891" s="9"/>
      <c r="U2891" s="9"/>
      <c r="V2891" s="9"/>
      <c r="W2891" s="9"/>
    </row>
    <row r="2892">
      <c r="A2892" s="123"/>
      <c r="B2892" s="5"/>
      <c r="C2892" s="116"/>
      <c r="D2892" s="9"/>
      <c r="E2892" s="9"/>
      <c r="F2892" s="9"/>
      <c r="G2892" s="9"/>
      <c r="H2892" s="9"/>
      <c r="I2892" s="9"/>
      <c r="J2892" s="9"/>
      <c r="K2892" s="9"/>
      <c r="L2892" s="9"/>
      <c r="M2892" s="9"/>
      <c r="N2892" s="9"/>
      <c r="O2892" s="9"/>
      <c r="P2892" s="9"/>
      <c r="Q2892" s="9"/>
      <c r="R2892" s="9"/>
      <c r="S2892" s="9"/>
      <c r="T2892" s="9"/>
      <c r="U2892" s="9"/>
      <c r="V2892" s="9"/>
      <c r="W2892" s="9"/>
    </row>
    <row r="2893">
      <c r="A2893" s="123"/>
      <c r="B2893" s="5"/>
      <c r="C2893" s="116"/>
      <c r="D2893" s="9"/>
      <c r="E2893" s="9"/>
      <c r="F2893" s="9"/>
      <c r="G2893" s="9"/>
      <c r="H2893" s="9"/>
      <c r="I2893" s="9"/>
      <c r="J2893" s="9"/>
      <c r="K2893" s="9"/>
      <c r="L2893" s="9"/>
      <c r="M2893" s="9"/>
      <c r="N2893" s="9"/>
      <c r="O2893" s="9"/>
      <c r="P2893" s="9"/>
      <c r="Q2893" s="9"/>
      <c r="R2893" s="9"/>
      <c r="S2893" s="9"/>
      <c r="T2893" s="9"/>
      <c r="U2893" s="9"/>
      <c r="V2893" s="9"/>
      <c r="W2893" s="9"/>
    </row>
    <row r="2894">
      <c r="A2894" s="123"/>
      <c r="B2894" s="5"/>
      <c r="C2894" s="116"/>
      <c r="D2894" s="9"/>
      <c r="E2894" s="9"/>
      <c r="F2894" s="9"/>
      <c r="G2894" s="9"/>
      <c r="H2894" s="9"/>
      <c r="I2894" s="9"/>
      <c r="J2894" s="9"/>
      <c r="K2894" s="9"/>
      <c r="L2894" s="9"/>
      <c r="M2894" s="9"/>
      <c r="N2894" s="9"/>
      <c r="O2894" s="9"/>
      <c r="P2894" s="9"/>
      <c r="Q2894" s="9"/>
      <c r="R2894" s="9"/>
      <c r="S2894" s="9"/>
      <c r="T2894" s="9"/>
      <c r="U2894" s="9"/>
      <c r="V2894" s="9"/>
      <c r="W2894" s="9"/>
    </row>
    <row r="2895">
      <c r="A2895" s="123"/>
      <c r="B2895" s="5"/>
      <c r="C2895" s="116"/>
      <c r="D2895" s="9"/>
      <c r="E2895" s="9"/>
      <c r="F2895" s="9"/>
      <c r="G2895" s="9"/>
      <c r="H2895" s="9"/>
      <c r="I2895" s="9"/>
      <c r="J2895" s="9"/>
      <c r="K2895" s="9"/>
      <c r="L2895" s="9"/>
      <c r="M2895" s="9"/>
      <c r="N2895" s="9"/>
      <c r="O2895" s="9"/>
      <c r="P2895" s="9"/>
      <c r="Q2895" s="9"/>
      <c r="R2895" s="9"/>
      <c r="S2895" s="9"/>
      <c r="T2895" s="9"/>
      <c r="U2895" s="9"/>
      <c r="V2895" s="9"/>
      <c r="W2895" s="9"/>
    </row>
    <row r="2896">
      <c r="A2896" s="123"/>
      <c r="B2896" s="5"/>
      <c r="C2896" s="116"/>
      <c r="D2896" s="9"/>
      <c r="E2896" s="9"/>
      <c r="F2896" s="9"/>
      <c r="G2896" s="9"/>
      <c r="H2896" s="9"/>
      <c r="I2896" s="9"/>
      <c r="J2896" s="9"/>
      <c r="K2896" s="9"/>
      <c r="L2896" s="9"/>
      <c r="M2896" s="9"/>
      <c r="N2896" s="9"/>
      <c r="O2896" s="9"/>
      <c r="P2896" s="9"/>
      <c r="Q2896" s="9"/>
      <c r="R2896" s="9"/>
      <c r="S2896" s="9"/>
      <c r="T2896" s="9"/>
      <c r="U2896" s="9"/>
      <c r="V2896" s="9"/>
      <c r="W2896" s="9"/>
    </row>
    <row r="2897">
      <c r="A2897" s="123"/>
      <c r="B2897" s="5"/>
      <c r="C2897" s="116"/>
      <c r="D2897" s="9"/>
      <c r="E2897" s="9"/>
      <c r="F2897" s="9"/>
      <c r="G2897" s="9"/>
      <c r="H2897" s="9"/>
      <c r="I2897" s="9"/>
      <c r="J2897" s="9"/>
      <c r="K2897" s="9"/>
      <c r="L2897" s="9"/>
      <c r="M2897" s="9"/>
      <c r="N2897" s="9"/>
      <c r="O2897" s="9"/>
      <c r="P2897" s="9"/>
      <c r="Q2897" s="9"/>
      <c r="R2897" s="9"/>
      <c r="S2897" s="9"/>
      <c r="T2897" s="9"/>
      <c r="U2897" s="9"/>
      <c r="V2897" s="9"/>
      <c r="W2897" s="9"/>
    </row>
    <row r="2898">
      <c r="A2898" s="123"/>
      <c r="B2898" s="5"/>
      <c r="C2898" s="116"/>
      <c r="D2898" s="9"/>
      <c r="E2898" s="9"/>
      <c r="F2898" s="9"/>
      <c r="G2898" s="9"/>
      <c r="H2898" s="9"/>
      <c r="I2898" s="9"/>
      <c r="J2898" s="9"/>
      <c r="K2898" s="9"/>
      <c r="L2898" s="9"/>
      <c r="M2898" s="9"/>
      <c r="N2898" s="9"/>
      <c r="O2898" s="9"/>
      <c r="P2898" s="9"/>
      <c r="Q2898" s="9"/>
      <c r="R2898" s="9"/>
      <c r="S2898" s="9"/>
      <c r="T2898" s="9"/>
      <c r="U2898" s="9"/>
      <c r="V2898" s="9"/>
      <c r="W2898" s="9"/>
    </row>
    <row r="2899">
      <c r="A2899" s="123"/>
      <c r="B2899" s="5"/>
      <c r="C2899" s="116"/>
      <c r="D2899" s="9"/>
      <c r="E2899" s="9"/>
      <c r="F2899" s="9"/>
      <c r="G2899" s="9"/>
      <c r="H2899" s="9"/>
      <c r="I2899" s="9"/>
      <c r="J2899" s="9"/>
      <c r="K2899" s="9"/>
      <c r="L2899" s="9"/>
      <c r="M2899" s="9"/>
      <c r="N2899" s="9"/>
      <c r="O2899" s="9"/>
      <c r="P2899" s="9"/>
      <c r="Q2899" s="9"/>
      <c r="R2899" s="9"/>
      <c r="S2899" s="9"/>
      <c r="T2899" s="9"/>
      <c r="U2899" s="9"/>
      <c r="V2899" s="9"/>
      <c r="W2899" s="9"/>
    </row>
    <row r="2900">
      <c r="A2900" s="123"/>
      <c r="B2900" s="5"/>
      <c r="C2900" s="116"/>
      <c r="D2900" s="9"/>
      <c r="E2900" s="9"/>
      <c r="F2900" s="9"/>
      <c r="G2900" s="9"/>
      <c r="H2900" s="9"/>
      <c r="I2900" s="9"/>
      <c r="J2900" s="9"/>
      <c r="K2900" s="9"/>
      <c r="L2900" s="9"/>
      <c r="M2900" s="9"/>
      <c r="N2900" s="9"/>
      <c r="O2900" s="9"/>
      <c r="P2900" s="9"/>
      <c r="Q2900" s="9"/>
      <c r="R2900" s="9"/>
      <c r="S2900" s="9"/>
      <c r="T2900" s="9"/>
      <c r="U2900" s="9"/>
      <c r="V2900" s="9"/>
      <c r="W2900" s="9"/>
    </row>
    <row r="2901">
      <c r="A2901" s="123"/>
      <c r="B2901" s="5"/>
      <c r="C2901" s="116"/>
      <c r="D2901" s="9"/>
      <c r="E2901" s="9"/>
      <c r="F2901" s="9"/>
      <c r="G2901" s="9"/>
      <c r="H2901" s="9"/>
      <c r="I2901" s="9"/>
      <c r="J2901" s="9"/>
      <c r="K2901" s="9"/>
      <c r="L2901" s="9"/>
      <c r="M2901" s="9"/>
      <c r="N2901" s="9"/>
      <c r="O2901" s="9"/>
      <c r="P2901" s="9"/>
      <c r="Q2901" s="9"/>
      <c r="R2901" s="9"/>
      <c r="S2901" s="9"/>
      <c r="T2901" s="9"/>
      <c r="U2901" s="9"/>
      <c r="V2901" s="9"/>
      <c r="W2901" s="9"/>
    </row>
    <row r="2902">
      <c r="A2902" s="123"/>
      <c r="B2902" s="5"/>
      <c r="C2902" s="116"/>
      <c r="D2902" s="9"/>
      <c r="E2902" s="9"/>
      <c r="F2902" s="9"/>
      <c r="G2902" s="9"/>
      <c r="H2902" s="9"/>
      <c r="I2902" s="9"/>
      <c r="J2902" s="9"/>
      <c r="K2902" s="9"/>
      <c r="L2902" s="9"/>
      <c r="M2902" s="9"/>
      <c r="N2902" s="9"/>
      <c r="O2902" s="9"/>
      <c r="P2902" s="9"/>
      <c r="Q2902" s="9"/>
      <c r="R2902" s="9"/>
      <c r="S2902" s="9"/>
      <c r="T2902" s="9"/>
      <c r="U2902" s="9"/>
      <c r="V2902" s="9"/>
      <c r="W2902" s="9"/>
    </row>
    <row r="2903">
      <c r="A2903" s="123"/>
      <c r="B2903" s="5"/>
      <c r="C2903" s="116"/>
      <c r="D2903" s="9"/>
      <c r="E2903" s="9"/>
      <c r="F2903" s="9"/>
      <c r="G2903" s="9"/>
      <c r="H2903" s="9"/>
      <c r="I2903" s="9"/>
      <c r="J2903" s="9"/>
      <c r="K2903" s="9"/>
      <c r="L2903" s="9"/>
      <c r="M2903" s="9"/>
      <c r="N2903" s="9"/>
      <c r="O2903" s="9"/>
      <c r="P2903" s="9"/>
      <c r="Q2903" s="9"/>
      <c r="R2903" s="9"/>
      <c r="S2903" s="9"/>
      <c r="T2903" s="9"/>
      <c r="U2903" s="9"/>
      <c r="V2903" s="9"/>
      <c r="W2903" s="9"/>
    </row>
    <row r="2904">
      <c r="A2904" s="123"/>
      <c r="B2904" s="5"/>
      <c r="C2904" s="116"/>
      <c r="D2904" s="9"/>
      <c r="E2904" s="9"/>
      <c r="F2904" s="9"/>
      <c r="G2904" s="9"/>
      <c r="H2904" s="9"/>
      <c r="I2904" s="9"/>
      <c r="J2904" s="9"/>
      <c r="K2904" s="9"/>
      <c r="L2904" s="9"/>
      <c r="M2904" s="9"/>
      <c r="N2904" s="9"/>
      <c r="O2904" s="9"/>
      <c r="P2904" s="9"/>
      <c r="Q2904" s="9"/>
      <c r="R2904" s="9"/>
      <c r="S2904" s="9"/>
      <c r="T2904" s="9"/>
      <c r="U2904" s="9"/>
      <c r="V2904" s="9"/>
      <c r="W2904" s="9"/>
    </row>
    <row r="2905">
      <c r="A2905" s="123"/>
      <c r="B2905" s="5"/>
      <c r="C2905" s="116"/>
      <c r="D2905" s="9"/>
      <c r="E2905" s="9"/>
      <c r="F2905" s="9"/>
      <c r="G2905" s="9"/>
      <c r="H2905" s="9"/>
      <c r="I2905" s="9"/>
      <c r="J2905" s="9"/>
      <c r="K2905" s="9"/>
      <c r="L2905" s="9"/>
      <c r="M2905" s="9"/>
      <c r="N2905" s="9"/>
      <c r="O2905" s="9"/>
      <c r="P2905" s="9"/>
      <c r="Q2905" s="9"/>
      <c r="R2905" s="9"/>
      <c r="S2905" s="9"/>
      <c r="T2905" s="9"/>
      <c r="U2905" s="9"/>
      <c r="V2905" s="9"/>
      <c r="W2905" s="9"/>
    </row>
    <row r="2906">
      <c r="A2906" s="123"/>
      <c r="B2906" s="5"/>
      <c r="C2906" s="116"/>
      <c r="D2906" s="9"/>
      <c r="E2906" s="9"/>
      <c r="F2906" s="9"/>
      <c r="G2906" s="9"/>
      <c r="H2906" s="9"/>
      <c r="I2906" s="9"/>
      <c r="J2906" s="9"/>
      <c r="K2906" s="9"/>
      <c r="L2906" s="9"/>
      <c r="M2906" s="9"/>
      <c r="N2906" s="9"/>
      <c r="O2906" s="9"/>
      <c r="P2906" s="9"/>
      <c r="Q2906" s="9"/>
      <c r="R2906" s="9"/>
      <c r="S2906" s="9"/>
      <c r="T2906" s="9"/>
      <c r="U2906" s="9"/>
      <c r="V2906" s="9"/>
      <c r="W2906" s="9"/>
    </row>
    <row r="2907">
      <c r="A2907" s="123"/>
      <c r="B2907" s="5"/>
      <c r="C2907" s="116"/>
      <c r="D2907" s="9"/>
      <c r="E2907" s="9"/>
      <c r="F2907" s="9"/>
      <c r="G2907" s="9"/>
      <c r="H2907" s="9"/>
      <c r="I2907" s="9"/>
      <c r="J2907" s="9"/>
      <c r="K2907" s="9"/>
      <c r="L2907" s="9"/>
      <c r="M2907" s="9"/>
      <c r="N2907" s="9"/>
      <c r="O2907" s="9"/>
      <c r="P2907" s="9"/>
      <c r="Q2907" s="9"/>
      <c r="R2907" s="9"/>
      <c r="S2907" s="9"/>
      <c r="T2907" s="9"/>
      <c r="U2907" s="9"/>
      <c r="V2907" s="9"/>
      <c r="W2907" s="9"/>
    </row>
    <row r="2908">
      <c r="A2908" s="123"/>
      <c r="B2908" s="5"/>
      <c r="C2908" s="116"/>
      <c r="D2908" s="9"/>
      <c r="E2908" s="9"/>
      <c r="F2908" s="9"/>
      <c r="G2908" s="9"/>
      <c r="H2908" s="9"/>
      <c r="I2908" s="9"/>
      <c r="J2908" s="9"/>
      <c r="K2908" s="9"/>
      <c r="L2908" s="9"/>
      <c r="M2908" s="9"/>
      <c r="N2908" s="9"/>
      <c r="O2908" s="9"/>
      <c r="P2908" s="9"/>
      <c r="Q2908" s="9"/>
      <c r="R2908" s="9"/>
      <c r="S2908" s="9"/>
      <c r="T2908" s="9"/>
      <c r="U2908" s="9"/>
      <c r="V2908" s="9"/>
      <c r="W2908" s="9"/>
    </row>
    <row r="2909">
      <c r="A2909" s="123"/>
      <c r="B2909" s="5"/>
      <c r="C2909" s="116"/>
      <c r="D2909" s="9"/>
      <c r="E2909" s="9"/>
      <c r="F2909" s="9"/>
      <c r="G2909" s="9"/>
      <c r="H2909" s="9"/>
      <c r="I2909" s="9"/>
      <c r="J2909" s="9"/>
      <c r="K2909" s="9"/>
      <c r="L2909" s="9"/>
      <c r="M2909" s="9"/>
      <c r="N2909" s="9"/>
      <c r="O2909" s="9"/>
      <c r="P2909" s="9"/>
      <c r="Q2909" s="9"/>
      <c r="R2909" s="9"/>
      <c r="S2909" s="9"/>
      <c r="T2909" s="9"/>
      <c r="U2909" s="9"/>
      <c r="V2909" s="9"/>
      <c r="W2909" s="9"/>
    </row>
    <row r="2910">
      <c r="A2910" s="123"/>
      <c r="B2910" s="5"/>
      <c r="C2910" s="116"/>
      <c r="D2910" s="9"/>
      <c r="E2910" s="9"/>
      <c r="F2910" s="9"/>
      <c r="G2910" s="9"/>
      <c r="H2910" s="9"/>
      <c r="I2910" s="9"/>
      <c r="J2910" s="9"/>
      <c r="K2910" s="9"/>
      <c r="L2910" s="9"/>
      <c r="M2910" s="9"/>
      <c r="N2910" s="9"/>
      <c r="O2910" s="9"/>
      <c r="P2910" s="9"/>
      <c r="Q2910" s="9"/>
      <c r="R2910" s="9"/>
      <c r="S2910" s="9"/>
      <c r="T2910" s="9"/>
      <c r="U2910" s="9"/>
      <c r="V2910" s="9"/>
      <c r="W2910" s="9"/>
    </row>
    <row r="2911">
      <c r="A2911" s="123"/>
      <c r="B2911" s="5"/>
      <c r="C2911" s="116"/>
      <c r="D2911" s="9"/>
      <c r="E2911" s="9"/>
      <c r="F2911" s="9"/>
      <c r="G2911" s="9"/>
      <c r="H2911" s="9"/>
      <c r="I2911" s="9"/>
      <c r="J2911" s="9"/>
      <c r="K2911" s="9"/>
      <c r="L2911" s="9"/>
      <c r="M2911" s="9"/>
      <c r="N2911" s="9"/>
      <c r="O2911" s="9"/>
      <c r="P2911" s="9"/>
      <c r="Q2911" s="9"/>
      <c r="R2911" s="9"/>
      <c r="S2911" s="9"/>
      <c r="T2911" s="9"/>
      <c r="U2911" s="9"/>
      <c r="V2911" s="9"/>
      <c r="W2911" s="9"/>
    </row>
    <row r="2912">
      <c r="A2912" s="123"/>
      <c r="B2912" s="5"/>
      <c r="C2912" s="116"/>
      <c r="D2912" s="9"/>
      <c r="E2912" s="9"/>
      <c r="F2912" s="9"/>
      <c r="G2912" s="9"/>
      <c r="H2912" s="9"/>
      <c r="I2912" s="9"/>
      <c r="J2912" s="9"/>
      <c r="K2912" s="9"/>
      <c r="L2912" s="9"/>
      <c r="M2912" s="9"/>
      <c r="N2912" s="9"/>
      <c r="O2912" s="9"/>
      <c r="P2912" s="9"/>
      <c r="Q2912" s="9"/>
      <c r="R2912" s="9"/>
      <c r="S2912" s="9"/>
      <c r="T2912" s="9"/>
      <c r="U2912" s="9"/>
      <c r="V2912" s="9"/>
      <c r="W2912" s="9"/>
    </row>
    <row r="2913">
      <c r="A2913" s="123"/>
      <c r="B2913" s="5"/>
      <c r="C2913" s="116"/>
      <c r="D2913" s="9"/>
      <c r="E2913" s="9"/>
      <c r="F2913" s="9"/>
      <c r="G2913" s="9"/>
      <c r="H2913" s="9"/>
      <c r="I2913" s="9"/>
      <c r="J2913" s="9"/>
      <c r="K2913" s="9"/>
      <c r="L2913" s="9"/>
      <c r="M2913" s="9"/>
      <c r="N2913" s="9"/>
      <c r="O2913" s="9"/>
      <c r="P2913" s="9"/>
      <c r="Q2913" s="9"/>
      <c r="R2913" s="9"/>
      <c r="S2913" s="9"/>
      <c r="T2913" s="9"/>
      <c r="U2913" s="9"/>
      <c r="V2913" s="9"/>
      <c r="W2913" s="9"/>
    </row>
    <row r="2914">
      <c r="A2914" s="123"/>
      <c r="B2914" s="5"/>
      <c r="C2914" s="116"/>
      <c r="D2914" s="9"/>
      <c r="E2914" s="9"/>
      <c r="F2914" s="9"/>
      <c r="G2914" s="9"/>
      <c r="H2914" s="9"/>
      <c r="I2914" s="9"/>
      <c r="J2914" s="9"/>
      <c r="K2914" s="9"/>
      <c r="L2914" s="9"/>
      <c r="M2914" s="9"/>
      <c r="N2914" s="9"/>
      <c r="O2914" s="9"/>
      <c r="P2914" s="9"/>
      <c r="Q2914" s="9"/>
      <c r="R2914" s="9"/>
      <c r="S2914" s="9"/>
      <c r="T2914" s="9"/>
      <c r="U2914" s="9"/>
      <c r="V2914" s="9"/>
      <c r="W2914" s="9"/>
    </row>
    <row r="2915">
      <c r="A2915" s="123"/>
      <c r="B2915" s="5"/>
      <c r="C2915" s="116"/>
      <c r="D2915" s="9"/>
      <c r="E2915" s="9"/>
      <c r="F2915" s="9"/>
      <c r="G2915" s="9"/>
      <c r="H2915" s="9"/>
      <c r="I2915" s="9"/>
      <c r="J2915" s="9"/>
      <c r="K2915" s="9"/>
      <c r="L2915" s="9"/>
      <c r="M2915" s="9"/>
      <c r="N2915" s="9"/>
      <c r="O2915" s="9"/>
      <c r="P2915" s="9"/>
      <c r="Q2915" s="9"/>
      <c r="R2915" s="9"/>
      <c r="S2915" s="9"/>
      <c r="T2915" s="9"/>
      <c r="U2915" s="9"/>
      <c r="V2915" s="9"/>
      <c r="W2915" s="9"/>
    </row>
    <row r="2916">
      <c r="A2916" s="123"/>
      <c r="B2916" s="5"/>
      <c r="C2916" s="116"/>
      <c r="D2916" s="9"/>
      <c r="E2916" s="9"/>
      <c r="F2916" s="9"/>
      <c r="G2916" s="9"/>
      <c r="H2916" s="9"/>
      <c r="I2916" s="9"/>
      <c r="J2916" s="9"/>
      <c r="K2916" s="9"/>
      <c r="L2916" s="9"/>
      <c r="M2916" s="9"/>
      <c r="N2916" s="9"/>
      <c r="O2916" s="9"/>
      <c r="P2916" s="9"/>
      <c r="Q2916" s="9"/>
      <c r="R2916" s="9"/>
      <c r="S2916" s="9"/>
      <c r="T2916" s="9"/>
      <c r="U2916" s="9"/>
      <c r="V2916" s="9"/>
      <c r="W2916" s="9"/>
    </row>
    <row r="2917">
      <c r="A2917" s="123"/>
      <c r="B2917" s="5"/>
      <c r="C2917" s="116"/>
      <c r="D2917" s="9"/>
      <c r="E2917" s="9"/>
      <c r="F2917" s="9"/>
      <c r="G2917" s="9"/>
      <c r="H2917" s="9"/>
      <c r="I2917" s="9"/>
      <c r="J2917" s="9"/>
      <c r="K2917" s="9"/>
      <c r="L2917" s="9"/>
      <c r="M2917" s="9"/>
      <c r="N2917" s="9"/>
      <c r="O2917" s="9"/>
      <c r="P2917" s="9"/>
      <c r="Q2917" s="9"/>
      <c r="R2917" s="9"/>
      <c r="S2917" s="9"/>
      <c r="T2917" s="9"/>
      <c r="U2917" s="9"/>
      <c r="V2917" s="9"/>
      <c r="W2917" s="9"/>
    </row>
    <row r="2918">
      <c r="A2918" s="123"/>
      <c r="B2918" s="5"/>
      <c r="C2918" s="116"/>
      <c r="D2918" s="9"/>
      <c r="E2918" s="9"/>
      <c r="F2918" s="9"/>
      <c r="G2918" s="9"/>
      <c r="H2918" s="9"/>
      <c r="I2918" s="9"/>
      <c r="J2918" s="9"/>
      <c r="K2918" s="9"/>
      <c r="L2918" s="9"/>
      <c r="M2918" s="9"/>
      <c r="N2918" s="9"/>
      <c r="O2918" s="9"/>
      <c r="P2918" s="9"/>
      <c r="Q2918" s="9"/>
      <c r="R2918" s="9"/>
      <c r="S2918" s="9"/>
      <c r="T2918" s="9"/>
      <c r="U2918" s="9"/>
      <c r="V2918" s="9"/>
      <c r="W2918" s="9"/>
    </row>
    <row r="2919">
      <c r="A2919" s="123"/>
      <c r="B2919" s="5"/>
      <c r="C2919" s="116"/>
      <c r="D2919" s="9"/>
      <c r="E2919" s="9"/>
      <c r="F2919" s="9"/>
      <c r="G2919" s="9"/>
      <c r="H2919" s="9"/>
      <c r="I2919" s="9"/>
      <c r="J2919" s="9"/>
      <c r="K2919" s="9"/>
      <c r="L2919" s="9"/>
      <c r="M2919" s="9"/>
      <c r="N2919" s="9"/>
      <c r="O2919" s="9"/>
      <c r="P2919" s="9"/>
      <c r="Q2919" s="9"/>
      <c r="R2919" s="9"/>
      <c r="S2919" s="9"/>
      <c r="T2919" s="9"/>
      <c r="U2919" s="9"/>
      <c r="V2919" s="9"/>
      <c r="W2919" s="9"/>
    </row>
    <row r="2920">
      <c r="A2920" s="123"/>
      <c r="B2920" s="5"/>
      <c r="C2920" s="116"/>
      <c r="D2920" s="9"/>
      <c r="E2920" s="9"/>
      <c r="F2920" s="9"/>
      <c r="G2920" s="9"/>
      <c r="H2920" s="9"/>
      <c r="I2920" s="9"/>
      <c r="J2920" s="9"/>
      <c r="K2920" s="9"/>
      <c r="L2920" s="9"/>
      <c r="M2920" s="9"/>
      <c r="N2920" s="9"/>
      <c r="O2920" s="9"/>
      <c r="P2920" s="9"/>
      <c r="Q2920" s="9"/>
      <c r="R2920" s="9"/>
      <c r="S2920" s="9"/>
      <c r="T2920" s="9"/>
      <c r="U2920" s="9"/>
      <c r="V2920" s="9"/>
      <c r="W2920" s="9"/>
    </row>
    <row r="2921">
      <c r="A2921" s="123"/>
      <c r="B2921" s="5"/>
      <c r="C2921" s="116"/>
      <c r="D2921" s="9"/>
      <c r="E2921" s="9"/>
      <c r="F2921" s="9"/>
      <c r="G2921" s="9"/>
      <c r="H2921" s="9"/>
      <c r="I2921" s="9"/>
      <c r="J2921" s="9"/>
      <c r="K2921" s="9"/>
      <c r="L2921" s="9"/>
      <c r="M2921" s="9"/>
      <c r="N2921" s="9"/>
      <c r="O2921" s="9"/>
      <c r="P2921" s="9"/>
      <c r="Q2921" s="9"/>
      <c r="R2921" s="9"/>
      <c r="S2921" s="9"/>
      <c r="T2921" s="9"/>
      <c r="U2921" s="9"/>
      <c r="V2921" s="9"/>
      <c r="W2921" s="9"/>
    </row>
    <row r="2922">
      <c r="A2922" s="123"/>
      <c r="B2922" s="5"/>
      <c r="C2922" s="116"/>
      <c r="D2922" s="9"/>
      <c r="E2922" s="9"/>
      <c r="F2922" s="9"/>
      <c r="G2922" s="9"/>
      <c r="H2922" s="9"/>
      <c r="I2922" s="9"/>
      <c r="J2922" s="9"/>
      <c r="K2922" s="9"/>
      <c r="L2922" s="9"/>
      <c r="M2922" s="9"/>
      <c r="N2922" s="9"/>
      <c r="O2922" s="9"/>
      <c r="P2922" s="9"/>
      <c r="Q2922" s="9"/>
      <c r="R2922" s="9"/>
      <c r="S2922" s="9"/>
      <c r="T2922" s="9"/>
      <c r="U2922" s="9"/>
      <c r="V2922" s="9"/>
      <c r="W2922" s="9"/>
    </row>
    <row r="2923">
      <c r="A2923" s="123"/>
      <c r="B2923" s="5"/>
      <c r="C2923" s="116"/>
      <c r="D2923" s="9"/>
      <c r="E2923" s="9"/>
      <c r="F2923" s="9"/>
      <c r="G2923" s="9"/>
      <c r="H2923" s="9"/>
      <c r="I2923" s="9"/>
      <c r="J2923" s="9"/>
      <c r="K2923" s="9"/>
      <c r="L2923" s="9"/>
      <c r="M2923" s="9"/>
      <c r="N2923" s="9"/>
      <c r="O2923" s="9"/>
      <c r="P2923" s="9"/>
      <c r="Q2923" s="9"/>
      <c r="R2923" s="9"/>
      <c r="S2923" s="9"/>
      <c r="T2923" s="9"/>
      <c r="U2923" s="9"/>
      <c r="V2923" s="9"/>
      <c r="W2923" s="9"/>
    </row>
    <row r="2924">
      <c r="A2924" s="123"/>
      <c r="B2924" s="5"/>
      <c r="C2924" s="116"/>
      <c r="D2924" s="9"/>
      <c r="E2924" s="9"/>
      <c r="F2924" s="9"/>
      <c r="G2924" s="9"/>
      <c r="H2924" s="9"/>
      <c r="I2924" s="9"/>
      <c r="J2924" s="9"/>
      <c r="K2924" s="9"/>
      <c r="L2924" s="9"/>
      <c r="M2924" s="9"/>
      <c r="N2924" s="9"/>
      <c r="O2924" s="9"/>
      <c r="P2924" s="9"/>
      <c r="Q2924" s="9"/>
      <c r="R2924" s="9"/>
      <c r="S2924" s="9"/>
      <c r="T2924" s="9"/>
      <c r="U2924" s="9"/>
      <c r="V2924" s="9"/>
      <c r="W2924" s="9"/>
    </row>
    <row r="2925">
      <c r="A2925" s="123"/>
      <c r="B2925" s="5"/>
      <c r="C2925" s="116"/>
      <c r="D2925" s="9"/>
      <c r="E2925" s="9"/>
      <c r="F2925" s="9"/>
      <c r="G2925" s="9"/>
      <c r="H2925" s="9"/>
      <c r="I2925" s="9"/>
      <c r="J2925" s="9"/>
      <c r="K2925" s="9"/>
      <c r="L2925" s="9"/>
      <c r="M2925" s="9"/>
      <c r="N2925" s="9"/>
      <c r="O2925" s="9"/>
      <c r="P2925" s="9"/>
      <c r="Q2925" s="9"/>
      <c r="R2925" s="9"/>
      <c r="S2925" s="9"/>
      <c r="T2925" s="9"/>
      <c r="U2925" s="9"/>
      <c r="V2925" s="9"/>
      <c r="W2925" s="9"/>
    </row>
    <row r="2926">
      <c r="A2926" s="123"/>
      <c r="B2926" s="5"/>
      <c r="C2926" s="116"/>
      <c r="D2926" s="9"/>
      <c r="E2926" s="9"/>
      <c r="F2926" s="9"/>
      <c r="G2926" s="9"/>
      <c r="H2926" s="9"/>
      <c r="I2926" s="9"/>
      <c r="J2926" s="9"/>
      <c r="K2926" s="9"/>
      <c r="L2926" s="9"/>
      <c r="M2926" s="9"/>
      <c r="N2926" s="9"/>
      <c r="O2926" s="9"/>
      <c r="P2926" s="9"/>
      <c r="Q2926" s="9"/>
      <c r="R2926" s="9"/>
      <c r="S2926" s="9"/>
      <c r="T2926" s="9"/>
      <c r="U2926" s="9"/>
      <c r="V2926" s="9"/>
      <c r="W2926" s="9"/>
    </row>
    <row r="2927">
      <c r="A2927" s="123"/>
      <c r="B2927" s="5"/>
      <c r="C2927" s="116"/>
      <c r="D2927" s="9"/>
      <c r="E2927" s="9"/>
      <c r="F2927" s="9"/>
      <c r="G2927" s="9"/>
      <c r="H2927" s="9"/>
      <c r="I2927" s="9"/>
      <c r="J2927" s="9"/>
      <c r="K2927" s="9"/>
      <c r="L2927" s="9"/>
      <c r="M2927" s="9"/>
      <c r="N2927" s="9"/>
      <c r="O2927" s="9"/>
      <c r="P2927" s="9"/>
      <c r="Q2927" s="9"/>
      <c r="R2927" s="9"/>
      <c r="S2927" s="9"/>
      <c r="T2927" s="9"/>
      <c r="U2927" s="9"/>
      <c r="V2927" s="9"/>
      <c r="W2927" s="9"/>
    </row>
    <row r="2928">
      <c r="A2928" s="123"/>
      <c r="B2928" s="5"/>
      <c r="C2928" s="116"/>
      <c r="D2928" s="9"/>
      <c r="E2928" s="9"/>
      <c r="F2928" s="9"/>
      <c r="G2928" s="9"/>
      <c r="H2928" s="9"/>
      <c r="I2928" s="9"/>
      <c r="J2928" s="9"/>
      <c r="K2928" s="9"/>
      <c r="L2928" s="9"/>
      <c r="M2928" s="9"/>
      <c r="N2928" s="9"/>
      <c r="O2928" s="9"/>
      <c r="P2928" s="9"/>
      <c r="Q2928" s="9"/>
      <c r="R2928" s="9"/>
      <c r="S2928" s="9"/>
      <c r="T2928" s="9"/>
      <c r="U2928" s="9"/>
      <c r="V2928" s="9"/>
      <c r="W2928" s="9"/>
    </row>
    <row r="2929">
      <c r="A2929" s="123"/>
      <c r="B2929" s="5"/>
      <c r="C2929" s="116"/>
      <c r="D2929" s="9"/>
      <c r="E2929" s="9"/>
      <c r="F2929" s="9"/>
      <c r="G2929" s="9"/>
      <c r="H2929" s="9"/>
      <c r="I2929" s="9"/>
      <c r="J2929" s="9"/>
      <c r="K2929" s="9"/>
      <c r="L2929" s="9"/>
      <c r="M2929" s="9"/>
      <c r="N2929" s="9"/>
      <c r="O2929" s="9"/>
      <c r="P2929" s="9"/>
      <c r="Q2929" s="9"/>
      <c r="R2929" s="9"/>
      <c r="S2929" s="9"/>
      <c r="T2929" s="9"/>
      <c r="U2929" s="9"/>
      <c r="V2929" s="9"/>
      <c r="W2929" s="9"/>
    </row>
    <row r="2930">
      <c r="A2930" s="123"/>
      <c r="B2930" s="5"/>
      <c r="C2930" s="116"/>
      <c r="D2930" s="9"/>
      <c r="E2930" s="9"/>
      <c r="F2930" s="9"/>
      <c r="G2930" s="9"/>
      <c r="H2930" s="9"/>
      <c r="I2930" s="9"/>
      <c r="J2930" s="9"/>
      <c r="K2930" s="9"/>
      <c r="L2930" s="9"/>
      <c r="M2930" s="9"/>
      <c r="N2930" s="9"/>
      <c r="O2930" s="9"/>
      <c r="P2930" s="9"/>
      <c r="Q2930" s="9"/>
      <c r="R2930" s="9"/>
      <c r="S2930" s="9"/>
      <c r="T2930" s="9"/>
      <c r="U2930" s="9"/>
      <c r="V2930" s="9"/>
      <c r="W2930" s="9"/>
    </row>
    <row r="2931">
      <c r="A2931" s="123"/>
      <c r="B2931" s="5"/>
      <c r="C2931" s="116"/>
      <c r="D2931" s="9"/>
      <c r="E2931" s="9"/>
      <c r="F2931" s="9"/>
      <c r="G2931" s="9"/>
      <c r="H2931" s="9"/>
      <c r="I2931" s="9"/>
      <c r="J2931" s="9"/>
      <c r="K2931" s="9"/>
      <c r="L2931" s="9"/>
      <c r="M2931" s="9"/>
      <c r="N2931" s="9"/>
      <c r="O2931" s="9"/>
      <c r="P2931" s="9"/>
      <c r="Q2931" s="9"/>
      <c r="R2931" s="9"/>
      <c r="S2931" s="9"/>
      <c r="T2931" s="9"/>
      <c r="U2931" s="9"/>
      <c r="V2931" s="9"/>
      <c r="W2931" s="9"/>
    </row>
    <row r="2932">
      <c r="A2932" s="123"/>
      <c r="B2932" s="5"/>
      <c r="C2932" s="116"/>
      <c r="D2932" s="9"/>
      <c r="E2932" s="9"/>
      <c r="F2932" s="9"/>
      <c r="G2932" s="9"/>
      <c r="H2932" s="9"/>
      <c r="I2932" s="9"/>
      <c r="J2932" s="9"/>
      <c r="K2932" s="9"/>
      <c r="L2932" s="9"/>
      <c r="M2932" s="9"/>
      <c r="N2932" s="9"/>
      <c r="O2932" s="9"/>
      <c r="P2932" s="9"/>
      <c r="Q2932" s="9"/>
      <c r="R2932" s="9"/>
      <c r="S2932" s="9"/>
      <c r="T2932" s="9"/>
      <c r="U2932" s="9"/>
      <c r="V2932" s="9"/>
      <c r="W2932" s="9"/>
    </row>
    <row r="2933">
      <c r="A2933" s="123"/>
      <c r="B2933" s="5"/>
      <c r="C2933" s="116"/>
      <c r="D2933" s="9"/>
      <c r="E2933" s="9"/>
      <c r="F2933" s="9"/>
      <c r="G2933" s="9"/>
      <c r="H2933" s="9"/>
      <c r="I2933" s="9"/>
      <c r="J2933" s="9"/>
      <c r="K2933" s="9"/>
      <c r="L2933" s="9"/>
      <c r="M2933" s="9"/>
      <c r="N2933" s="9"/>
      <c r="O2933" s="9"/>
      <c r="P2933" s="9"/>
      <c r="Q2933" s="9"/>
      <c r="R2933" s="9"/>
      <c r="S2933" s="9"/>
      <c r="T2933" s="9"/>
      <c r="U2933" s="9"/>
      <c r="V2933" s="9"/>
      <c r="W2933" s="9"/>
    </row>
    <row r="2934">
      <c r="A2934" s="123"/>
      <c r="B2934" s="5"/>
      <c r="C2934" s="116"/>
      <c r="D2934" s="9"/>
      <c r="E2934" s="9"/>
      <c r="F2934" s="9"/>
      <c r="G2934" s="9"/>
      <c r="H2934" s="9"/>
      <c r="I2934" s="9"/>
      <c r="J2934" s="9"/>
      <c r="K2934" s="9"/>
      <c r="L2934" s="9"/>
      <c r="M2934" s="9"/>
      <c r="N2934" s="9"/>
      <c r="O2934" s="9"/>
      <c r="P2934" s="9"/>
      <c r="Q2934" s="9"/>
      <c r="R2934" s="9"/>
      <c r="S2934" s="9"/>
      <c r="T2934" s="9"/>
      <c r="U2934" s="9"/>
      <c r="V2934" s="9"/>
      <c r="W2934" s="9"/>
    </row>
    <row r="2935">
      <c r="A2935" s="123"/>
      <c r="B2935" s="5"/>
      <c r="C2935" s="116"/>
      <c r="D2935" s="9"/>
      <c r="E2935" s="9"/>
      <c r="F2935" s="9"/>
      <c r="G2935" s="9"/>
      <c r="H2935" s="9"/>
      <c r="I2935" s="9"/>
      <c r="J2935" s="9"/>
      <c r="K2935" s="9"/>
      <c r="L2935" s="9"/>
      <c r="M2935" s="9"/>
      <c r="N2935" s="9"/>
      <c r="O2935" s="9"/>
      <c r="P2935" s="9"/>
      <c r="Q2935" s="9"/>
      <c r="R2935" s="9"/>
      <c r="S2935" s="9"/>
      <c r="T2935" s="9"/>
      <c r="U2935" s="9"/>
      <c r="V2935" s="9"/>
      <c r="W2935" s="9"/>
    </row>
    <row r="2936">
      <c r="A2936" s="123"/>
      <c r="B2936" s="5"/>
      <c r="C2936" s="116"/>
      <c r="D2936" s="9"/>
      <c r="E2936" s="9"/>
      <c r="F2936" s="9"/>
      <c r="G2936" s="9"/>
      <c r="H2936" s="9"/>
      <c r="I2936" s="9"/>
      <c r="J2936" s="9"/>
      <c r="K2936" s="9"/>
      <c r="L2936" s="9"/>
      <c r="M2936" s="9"/>
      <c r="N2936" s="9"/>
      <c r="O2936" s="9"/>
      <c r="P2936" s="9"/>
      <c r="Q2936" s="9"/>
      <c r="R2936" s="9"/>
      <c r="S2936" s="9"/>
      <c r="T2936" s="9"/>
      <c r="U2936" s="9"/>
      <c r="V2936" s="9"/>
      <c r="W2936" s="9"/>
    </row>
    <row r="2937">
      <c r="A2937" s="123"/>
      <c r="B2937" s="5"/>
      <c r="C2937" s="116"/>
      <c r="D2937" s="9"/>
      <c r="E2937" s="9"/>
      <c r="F2937" s="9"/>
      <c r="G2937" s="9"/>
      <c r="H2937" s="9"/>
      <c r="I2937" s="9"/>
      <c r="J2937" s="9"/>
      <c r="K2937" s="9"/>
      <c r="L2937" s="9"/>
      <c r="M2937" s="9"/>
      <c r="N2937" s="9"/>
      <c r="O2937" s="9"/>
      <c r="P2937" s="9"/>
      <c r="Q2937" s="9"/>
      <c r="R2937" s="9"/>
      <c r="S2937" s="9"/>
      <c r="T2937" s="9"/>
      <c r="U2937" s="9"/>
      <c r="V2937" s="9"/>
      <c r="W2937" s="9"/>
    </row>
    <row r="2938">
      <c r="A2938" s="123"/>
      <c r="B2938" s="5"/>
      <c r="C2938" s="116"/>
      <c r="D2938" s="9"/>
      <c r="E2938" s="9"/>
      <c r="F2938" s="9"/>
      <c r="G2938" s="9"/>
      <c r="H2938" s="9"/>
      <c r="I2938" s="9"/>
      <c r="J2938" s="9"/>
      <c r="K2938" s="9"/>
      <c r="L2938" s="9"/>
      <c r="M2938" s="9"/>
      <c r="N2938" s="9"/>
      <c r="O2938" s="9"/>
      <c r="P2938" s="9"/>
      <c r="Q2938" s="9"/>
      <c r="R2938" s="9"/>
      <c r="S2938" s="9"/>
      <c r="T2938" s="9"/>
      <c r="U2938" s="9"/>
      <c r="V2938" s="9"/>
      <c r="W2938" s="9"/>
    </row>
    <row r="2939">
      <c r="A2939" s="123"/>
      <c r="B2939" s="5"/>
      <c r="C2939" s="116"/>
      <c r="D2939" s="9"/>
      <c r="E2939" s="9"/>
      <c r="F2939" s="9"/>
      <c r="G2939" s="9"/>
      <c r="H2939" s="9"/>
      <c r="I2939" s="9"/>
      <c r="J2939" s="9"/>
      <c r="K2939" s="9"/>
      <c r="L2939" s="9"/>
      <c r="M2939" s="9"/>
      <c r="N2939" s="9"/>
      <c r="O2939" s="9"/>
      <c r="P2939" s="9"/>
      <c r="Q2939" s="9"/>
      <c r="R2939" s="9"/>
      <c r="S2939" s="9"/>
      <c r="T2939" s="9"/>
      <c r="U2939" s="9"/>
      <c r="V2939" s="9"/>
      <c r="W2939" s="9"/>
    </row>
    <row r="2940">
      <c r="A2940" s="123"/>
      <c r="B2940" s="5"/>
      <c r="C2940" s="116"/>
      <c r="D2940" s="9"/>
      <c r="E2940" s="9"/>
      <c r="F2940" s="9"/>
      <c r="G2940" s="9"/>
      <c r="H2940" s="9"/>
      <c r="I2940" s="9"/>
      <c r="J2940" s="9"/>
      <c r="K2940" s="9"/>
      <c r="L2940" s="9"/>
      <c r="M2940" s="9"/>
      <c r="N2940" s="9"/>
      <c r="O2940" s="9"/>
      <c r="P2940" s="9"/>
      <c r="Q2940" s="9"/>
      <c r="R2940" s="9"/>
      <c r="S2940" s="9"/>
      <c r="T2940" s="9"/>
      <c r="U2940" s="9"/>
      <c r="V2940" s="9"/>
      <c r="W2940" s="9"/>
    </row>
    <row r="2941">
      <c r="A2941" s="123"/>
      <c r="B2941" s="5"/>
      <c r="C2941" s="116"/>
      <c r="D2941" s="9"/>
      <c r="E2941" s="9"/>
      <c r="F2941" s="9"/>
      <c r="G2941" s="9"/>
      <c r="H2941" s="9"/>
      <c r="I2941" s="9"/>
      <c r="J2941" s="9"/>
      <c r="K2941" s="9"/>
      <c r="L2941" s="9"/>
      <c r="M2941" s="9"/>
      <c r="N2941" s="9"/>
      <c r="O2941" s="9"/>
      <c r="P2941" s="9"/>
      <c r="Q2941" s="9"/>
      <c r="R2941" s="9"/>
      <c r="S2941" s="9"/>
      <c r="T2941" s="9"/>
      <c r="U2941" s="9"/>
      <c r="V2941" s="9"/>
      <c r="W2941" s="9"/>
    </row>
    <row r="2942">
      <c r="A2942" s="123"/>
      <c r="B2942" s="5"/>
      <c r="C2942" s="116"/>
      <c r="D2942" s="9"/>
      <c r="E2942" s="9"/>
      <c r="F2942" s="9"/>
      <c r="G2942" s="9"/>
      <c r="H2942" s="9"/>
      <c r="I2942" s="9"/>
      <c r="J2942" s="9"/>
      <c r="K2942" s="9"/>
      <c r="L2942" s="9"/>
      <c r="M2942" s="9"/>
      <c r="N2942" s="9"/>
      <c r="O2942" s="9"/>
      <c r="P2942" s="9"/>
      <c r="Q2942" s="9"/>
      <c r="R2942" s="9"/>
      <c r="S2942" s="9"/>
      <c r="T2942" s="9"/>
      <c r="U2942" s="9"/>
      <c r="V2942" s="9"/>
      <c r="W2942" s="9"/>
    </row>
    <row r="2943">
      <c r="A2943" s="123"/>
      <c r="B2943" s="5"/>
      <c r="C2943" s="116"/>
      <c r="D2943" s="9"/>
      <c r="E2943" s="9"/>
      <c r="F2943" s="9"/>
      <c r="G2943" s="9"/>
      <c r="H2943" s="9"/>
      <c r="I2943" s="9"/>
      <c r="J2943" s="9"/>
      <c r="K2943" s="9"/>
      <c r="L2943" s="9"/>
      <c r="M2943" s="9"/>
      <c r="N2943" s="9"/>
      <c r="O2943" s="9"/>
      <c r="P2943" s="9"/>
      <c r="Q2943" s="9"/>
      <c r="R2943" s="9"/>
      <c r="S2943" s="9"/>
      <c r="T2943" s="9"/>
      <c r="U2943" s="9"/>
      <c r="V2943" s="9"/>
      <c r="W2943" s="9"/>
    </row>
    <row r="2944">
      <c r="A2944" s="123"/>
      <c r="B2944" s="5"/>
      <c r="C2944" s="116"/>
      <c r="D2944" s="9"/>
      <c r="E2944" s="9"/>
      <c r="F2944" s="9"/>
      <c r="G2944" s="9"/>
      <c r="H2944" s="9"/>
      <c r="I2944" s="9"/>
      <c r="J2944" s="9"/>
      <c r="K2944" s="9"/>
      <c r="L2944" s="9"/>
      <c r="M2944" s="9"/>
      <c r="N2944" s="9"/>
      <c r="O2944" s="9"/>
      <c r="P2944" s="9"/>
      <c r="Q2944" s="9"/>
      <c r="R2944" s="9"/>
      <c r="S2944" s="9"/>
      <c r="T2944" s="9"/>
      <c r="U2944" s="9"/>
      <c r="V2944" s="9"/>
      <c r="W2944" s="9"/>
    </row>
    <row r="2945">
      <c r="A2945" s="123"/>
      <c r="B2945" s="5"/>
      <c r="C2945" s="116"/>
      <c r="D2945" s="9"/>
      <c r="E2945" s="9"/>
      <c r="F2945" s="9"/>
      <c r="G2945" s="9"/>
      <c r="H2945" s="9"/>
      <c r="I2945" s="9"/>
      <c r="J2945" s="9"/>
      <c r="K2945" s="9"/>
      <c r="L2945" s="9"/>
      <c r="M2945" s="9"/>
      <c r="N2945" s="9"/>
      <c r="O2945" s="9"/>
      <c r="P2945" s="9"/>
      <c r="Q2945" s="9"/>
      <c r="R2945" s="9"/>
      <c r="S2945" s="9"/>
      <c r="T2945" s="9"/>
      <c r="U2945" s="9"/>
      <c r="V2945" s="9"/>
      <c r="W2945" s="9"/>
    </row>
    <row r="2946">
      <c r="A2946" s="123"/>
      <c r="B2946" s="5"/>
      <c r="C2946" s="116"/>
      <c r="D2946" s="9"/>
      <c r="E2946" s="9"/>
      <c r="F2946" s="9"/>
      <c r="G2946" s="9"/>
      <c r="H2946" s="9"/>
      <c r="I2946" s="9"/>
      <c r="J2946" s="9"/>
      <c r="K2946" s="9"/>
      <c r="L2946" s="9"/>
      <c r="M2946" s="9"/>
      <c r="N2946" s="9"/>
      <c r="O2946" s="9"/>
      <c r="P2946" s="9"/>
      <c r="Q2946" s="9"/>
      <c r="R2946" s="9"/>
      <c r="S2946" s="9"/>
      <c r="T2946" s="9"/>
      <c r="U2946" s="9"/>
      <c r="V2946" s="9"/>
      <c r="W2946" s="9"/>
    </row>
    <row r="2947">
      <c r="A2947" s="123"/>
      <c r="B2947" s="5"/>
      <c r="C2947" s="116"/>
      <c r="D2947" s="9"/>
      <c r="E2947" s="9"/>
      <c r="F2947" s="9"/>
      <c r="G2947" s="9"/>
      <c r="H2947" s="9"/>
      <c r="I2947" s="9"/>
      <c r="J2947" s="9"/>
      <c r="K2947" s="9"/>
      <c r="L2947" s="9"/>
      <c r="M2947" s="9"/>
      <c r="N2947" s="9"/>
      <c r="O2947" s="9"/>
      <c r="P2947" s="9"/>
      <c r="Q2947" s="9"/>
      <c r="R2947" s="9"/>
      <c r="S2947" s="9"/>
      <c r="T2947" s="9"/>
      <c r="U2947" s="9"/>
      <c r="V2947" s="9"/>
      <c r="W2947" s="9"/>
    </row>
    <row r="2948">
      <c r="A2948" s="123"/>
      <c r="B2948" s="5"/>
      <c r="C2948" s="116"/>
      <c r="D2948" s="9"/>
      <c r="E2948" s="9"/>
      <c r="F2948" s="9"/>
      <c r="G2948" s="9"/>
      <c r="H2948" s="9"/>
      <c r="I2948" s="9"/>
      <c r="J2948" s="9"/>
      <c r="K2948" s="9"/>
      <c r="L2948" s="9"/>
      <c r="M2948" s="9"/>
      <c r="N2948" s="9"/>
      <c r="O2948" s="9"/>
      <c r="P2948" s="9"/>
      <c r="Q2948" s="9"/>
      <c r="R2948" s="9"/>
      <c r="S2948" s="9"/>
      <c r="T2948" s="9"/>
      <c r="U2948" s="9"/>
      <c r="V2948" s="9"/>
      <c r="W2948" s="9"/>
    </row>
    <row r="2949">
      <c r="A2949" s="123"/>
      <c r="B2949" s="5"/>
      <c r="C2949" s="116"/>
      <c r="D2949" s="9"/>
      <c r="E2949" s="9"/>
      <c r="F2949" s="9"/>
      <c r="G2949" s="9"/>
      <c r="H2949" s="9"/>
      <c r="I2949" s="9"/>
      <c r="J2949" s="9"/>
      <c r="K2949" s="9"/>
      <c r="L2949" s="9"/>
      <c r="M2949" s="9"/>
      <c r="N2949" s="9"/>
      <c r="O2949" s="9"/>
      <c r="P2949" s="9"/>
      <c r="Q2949" s="9"/>
      <c r="R2949" s="9"/>
      <c r="S2949" s="9"/>
      <c r="T2949" s="9"/>
      <c r="U2949" s="9"/>
      <c r="V2949" s="9"/>
      <c r="W2949" s="9"/>
    </row>
    <row r="2950">
      <c r="A2950" s="123"/>
      <c r="B2950" s="5"/>
      <c r="C2950" s="116"/>
      <c r="D2950" s="9"/>
      <c r="E2950" s="9"/>
      <c r="F2950" s="9"/>
      <c r="G2950" s="9"/>
      <c r="H2950" s="9"/>
      <c r="I2950" s="9"/>
      <c r="J2950" s="9"/>
      <c r="K2950" s="9"/>
      <c r="L2950" s="9"/>
      <c r="M2950" s="9"/>
      <c r="N2950" s="9"/>
      <c r="O2950" s="9"/>
      <c r="P2950" s="9"/>
      <c r="Q2950" s="9"/>
      <c r="R2950" s="9"/>
      <c r="S2950" s="9"/>
      <c r="T2950" s="9"/>
      <c r="U2950" s="9"/>
      <c r="V2950" s="9"/>
      <c r="W2950" s="9"/>
    </row>
    <row r="2951">
      <c r="A2951" s="123"/>
      <c r="B2951" s="5"/>
      <c r="C2951" s="116"/>
      <c r="D2951" s="9"/>
      <c r="E2951" s="9"/>
      <c r="F2951" s="9"/>
      <c r="G2951" s="9"/>
      <c r="H2951" s="9"/>
      <c r="I2951" s="9"/>
      <c r="J2951" s="9"/>
      <c r="K2951" s="9"/>
      <c r="L2951" s="9"/>
      <c r="M2951" s="9"/>
      <c r="N2951" s="9"/>
      <c r="O2951" s="9"/>
      <c r="P2951" s="9"/>
      <c r="Q2951" s="9"/>
      <c r="R2951" s="9"/>
      <c r="S2951" s="9"/>
      <c r="T2951" s="9"/>
      <c r="U2951" s="9"/>
      <c r="V2951" s="9"/>
      <c r="W2951" s="9"/>
    </row>
    <row r="2952">
      <c r="A2952" s="123"/>
      <c r="B2952" s="5"/>
      <c r="C2952" s="116"/>
      <c r="D2952" s="9"/>
      <c r="E2952" s="9"/>
      <c r="F2952" s="9"/>
      <c r="G2952" s="9"/>
      <c r="H2952" s="9"/>
      <c r="I2952" s="9"/>
      <c r="J2952" s="9"/>
      <c r="K2952" s="9"/>
      <c r="L2952" s="9"/>
      <c r="M2952" s="9"/>
      <c r="N2952" s="9"/>
      <c r="O2952" s="9"/>
      <c r="P2952" s="9"/>
      <c r="Q2952" s="9"/>
      <c r="R2952" s="9"/>
      <c r="S2952" s="9"/>
      <c r="T2952" s="9"/>
      <c r="U2952" s="9"/>
      <c r="V2952" s="9"/>
      <c r="W2952" s="9"/>
    </row>
    <row r="2953">
      <c r="A2953" s="123"/>
      <c r="B2953" s="5"/>
      <c r="C2953" s="116"/>
      <c r="D2953" s="9"/>
      <c r="E2953" s="9"/>
      <c r="F2953" s="9"/>
      <c r="G2953" s="9"/>
      <c r="H2953" s="9"/>
      <c r="I2953" s="9"/>
      <c r="J2953" s="9"/>
      <c r="K2953" s="9"/>
      <c r="L2953" s="9"/>
      <c r="M2953" s="9"/>
      <c r="N2953" s="9"/>
      <c r="O2953" s="9"/>
      <c r="P2953" s="9"/>
      <c r="Q2953" s="9"/>
      <c r="R2953" s="9"/>
      <c r="S2953" s="9"/>
      <c r="T2953" s="9"/>
      <c r="U2953" s="9"/>
      <c r="V2953" s="9"/>
      <c r="W2953" s="9"/>
    </row>
    <row r="2954">
      <c r="A2954" s="123"/>
      <c r="B2954" s="5"/>
      <c r="C2954" s="116"/>
      <c r="D2954" s="9"/>
      <c r="E2954" s="9"/>
      <c r="F2954" s="9"/>
      <c r="G2954" s="9"/>
      <c r="H2954" s="9"/>
      <c r="I2954" s="9"/>
      <c r="J2954" s="9"/>
      <c r="K2954" s="9"/>
      <c r="L2954" s="9"/>
      <c r="M2954" s="9"/>
      <c r="N2954" s="9"/>
      <c r="O2954" s="9"/>
      <c r="P2954" s="9"/>
      <c r="Q2954" s="9"/>
      <c r="R2954" s="9"/>
      <c r="S2954" s="9"/>
      <c r="T2954" s="9"/>
      <c r="U2954" s="9"/>
      <c r="V2954" s="9"/>
      <c r="W2954" s="9"/>
    </row>
    <row r="2955">
      <c r="A2955" s="123"/>
      <c r="B2955" s="5"/>
      <c r="C2955" s="116"/>
      <c r="D2955" s="9"/>
      <c r="E2955" s="9"/>
      <c r="F2955" s="9"/>
      <c r="G2955" s="9"/>
      <c r="H2955" s="9"/>
      <c r="I2955" s="9"/>
      <c r="J2955" s="9"/>
      <c r="K2955" s="9"/>
      <c r="L2955" s="9"/>
      <c r="M2955" s="9"/>
      <c r="N2955" s="9"/>
      <c r="O2955" s="9"/>
      <c r="P2955" s="9"/>
      <c r="Q2955" s="9"/>
      <c r="R2955" s="9"/>
      <c r="S2955" s="9"/>
      <c r="T2955" s="9"/>
      <c r="U2955" s="9"/>
      <c r="V2955" s="9"/>
      <c r="W2955" s="9"/>
    </row>
    <row r="2956">
      <c r="A2956" s="123"/>
      <c r="B2956" s="5"/>
      <c r="C2956" s="116"/>
      <c r="D2956" s="9"/>
      <c r="E2956" s="9"/>
      <c r="F2956" s="9"/>
      <c r="G2956" s="9"/>
      <c r="H2956" s="9"/>
      <c r="I2956" s="9"/>
      <c r="J2956" s="9"/>
      <c r="K2956" s="9"/>
      <c r="L2956" s="9"/>
      <c r="M2956" s="9"/>
      <c r="N2956" s="9"/>
      <c r="O2956" s="9"/>
      <c r="P2956" s="9"/>
      <c r="Q2956" s="9"/>
      <c r="R2956" s="9"/>
      <c r="S2956" s="9"/>
      <c r="T2956" s="9"/>
      <c r="U2956" s="9"/>
      <c r="V2956" s="9"/>
      <c r="W2956" s="9"/>
    </row>
    <row r="2957">
      <c r="A2957" s="123"/>
      <c r="B2957" s="5"/>
      <c r="C2957" s="116"/>
      <c r="D2957" s="9"/>
      <c r="E2957" s="9"/>
      <c r="F2957" s="9"/>
      <c r="G2957" s="9"/>
      <c r="H2957" s="9"/>
      <c r="I2957" s="9"/>
      <c r="J2957" s="9"/>
      <c r="K2957" s="9"/>
      <c r="L2957" s="9"/>
      <c r="M2957" s="9"/>
      <c r="N2957" s="9"/>
      <c r="O2957" s="9"/>
      <c r="P2957" s="9"/>
      <c r="Q2957" s="9"/>
      <c r="R2957" s="9"/>
      <c r="S2957" s="9"/>
      <c r="T2957" s="9"/>
      <c r="U2957" s="9"/>
      <c r="V2957" s="9"/>
      <c r="W2957" s="9"/>
    </row>
    <row r="2958">
      <c r="A2958" s="123"/>
      <c r="B2958" s="5"/>
      <c r="C2958" s="116"/>
      <c r="D2958" s="9"/>
      <c r="E2958" s="9"/>
      <c r="F2958" s="9"/>
      <c r="G2958" s="9"/>
      <c r="H2958" s="9"/>
      <c r="I2958" s="9"/>
      <c r="J2958" s="9"/>
      <c r="K2958" s="9"/>
      <c r="L2958" s="9"/>
      <c r="M2958" s="9"/>
      <c r="N2958" s="9"/>
      <c r="O2958" s="9"/>
      <c r="P2958" s="9"/>
      <c r="Q2958" s="9"/>
      <c r="R2958" s="9"/>
      <c r="S2958" s="9"/>
      <c r="T2958" s="9"/>
      <c r="U2958" s="9"/>
      <c r="V2958" s="9"/>
      <c r="W2958" s="9"/>
    </row>
    <row r="2959">
      <c r="A2959" s="123"/>
      <c r="B2959" s="5"/>
      <c r="C2959" s="116"/>
      <c r="D2959" s="9"/>
      <c r="E2959" s="9"/>
      <c r="F2959" s="9"/>
      <c r="G2959" s="9"/>
      <c r="H2959" s="9"/>
      <c r="I2959" s="9"/>
      <c r="J2959" s="9"/>
      <c r="K2959" s="9"/>
      <c r="L2959" s="9"/>
      <c r="M2959" s="9"/>
      <c r="N2959" s="9"/>
      <c r="O2959" s="9"/>
      <c r="P2959" s="9"/>
      <c r="Q2959" s="9"/>
      <c r="R2959" s="9"/>
      <c r="S2959" s="9"/>
      <c r="T2959" s="9"/>
      <c r="U2959" s="9"/>
      <c r="V2959" s="9"/>
      <c r="W2959" s="9"/>
    </row>
    <row r="2960">
      <c r="A2960" s="123"/>
      <c r="B2960" s="5"/>
      <c r="C2960" s="116"/>
      <c r="D2960" s="9"/>
      <c r="E2960" s="9"/>
      <c r="F2960" s="9"/>
      <c r="G2960" s="9"/>
      <c r="H2960" s="9"/>
      <c r="I2960" s="9"/>
      <c r="J2960" s="9"/>
      <c r="K2960" s="9"/>
      <c r="L2960" s="9"/>
      <c r="M2960" s="9"/>
      <c r="N2960" s="9"/>
      <c r="O2960" s="9"/>
      <c r="P2960" s="9"/>
      <c r="Q2960" s="9"/>
      <c r="R2960" s="9"/>
      <c r="S2960" s="9"/>
      <c r="T2960" s="9"/>
      <c r="U2960" s="9"/>
      <c r="V2960" s="9"/>
      <c r="W2960" s="9"/>
    </row>
    <row r="2961">
      <c r="A2961" s="123"/>
      <c r="B2961" s="5"/>
      <c r="C2961" s="116"/>
      <c r="D2961" s="9"/>
      <c r="E2961" s="9"/>
      <c r="F2961" s="9"/>
      <c r="G2961" s="9"/>
      <c r="H2961" s="9"/>
      <c r="I2961" s="9"/>
      <c r="J2961" s="9"/>
      <c r="K2961" s="9"/>
      <c r="L2961" s="9"/>
      <c r="M2961" s="9"/>
      <c r="N2961" s="9"/>
      <c r="O2961" s="9"/>
      <c r="P2961" s="9"/>
      <c r="Q2961" s="9"/>
      <c r="R2961" s="9"/>
      <c r="S2961" s="9"/>
      <c r="T2961" s="9"/>
      <c r="U2961" s="9"/>
      <c r="V2961" s="9"/>
      <c r="W2961" s="9"/>
    </row>
    <row r="2962">
      <c r="A2962" s="123"/>
      <c r="B2962" s="5"/>
      <c r="C2962" s="116"/>
      <c r="D2962" s="9"/>
      <c r="E2962" s="9"/>
      <c r="F2962" s="9"/>
      <c r="G2962" s="9"/>
      <c r="H2962" s="9"/>
      <c r="I2962" s="9"/>
      <c r="J2962" s="9"/>
      <c r="K2962" s="9"/>
      <c r="L2962" s="9"/>
      <c r="M2962" s="9"/>
      <c r="N2962" s="9"/>
      <c r="O2962" s="9"/>
      <c r="P2962" s="9"/>
      <c r="Q2962" s="9"/>
      <c r="R2962" s="9"/>
      <c r="S2962" s="9"/>
      <c r="T2962" s="9"/>
      <c r="U2962" s="9"/>
      <c r="V2962" s="9"/>
      <c r="W2962" s="9"/>
    </row>
    <row r="2963">
      <c r="A2963" s="123"/>
      <c r="B2963" s="5"/>
      <c r="C2963" s="116"/>
      <c r="D2963" s="9"/>
      <c r="E2963" s="9"/>
      <c r="F2963" s="9"/>
      <c r="G2963" s="9"/>
      <c r="H2963" s="9"/>
      <c r="I2963" s="9"/>
      <c r="J2963" s="9"/>
      <c r="K2963" s="9"/>
      <c r="L2963" s="9"/>
      <c r="M2963" s="9"/>
      <c r="N2963" s="9"/>
      <c r="O2963" s="9"/>
      <c r="P2963" s="9"/>
      <c r="Q2963" s="9"/>
      <c r="R2963" s="9"/>
      <c r="S2963" s="9"/>
      <c r="T2963" s="9"/>
      <c r="U2963" s="9"/>
      <c r="V2963" s="9"/>
      <c r="W2963" s="9"/>
    </row>
    <row r="2964">
      <c r="A2964" s="123"/>
      <c r="B2964" s="5"/>
      <c r="C2964" s="116"/>
      <c r="D2964" s="9"/>
      <c r="E2964" s="9"/>
      <c r="F2964" s="9"/>
      <c r="G2964" s="9"/>
      <c r="H2964" s="9"/>
      <c r="I2964" s="9"/>
      <c r="J2964" s="9"/>
      <c r="K2964" s="9"/>
      <c r="L2964" s="9"/>
      <c r="M2964" s="9"/>
      <c r="N2964" s="9"/>
      <c r="O2964" s="9"/>
      <c r="P2964" s="9"/>
      <c r="Q2964" s="9"/>
      <c r="R2964" s="9"/>
      <c r="S2964" s="9"/>
      <c r="T2964" s="9"/>
      <c r="U2964" s="9"/>
      <c r="V2964" s="9"/>
      <c r="W2964" s="9"/>
    </row>
    <row r="2965">
      <c r="A2965" s="123"/>
      <c r="B2965" s="5"/>
      <c r="C2965" s="116"/>
      <c r="D2965" s="9"/>
      <c r="E2965" s="9"/>
      <c r="F2965" s="9"/>
      <c r="G2965" s="9"/>
      <c r="H2965" s="9"/>
      <c r="I2965" s="9"/>
      <c r="J2965" s="9"/>
      <c r="K2965" s="9"/>
      <c r="L2965" s="9"/>
      <c r="M2965" s="9"/>
      <c r="N2965" s="9"/>
      <c r="O2965" s="9"/>
      <c r="P2965" s="9"/>
      <c r="Q2965" s="9"/>
      <c r="R2965" s="9"/>
      <c r="S2965" s="9"/>
      <c r="T2965" s="9"/>
      <c r="U2965" s="9"/>
      <c r="V2965" s="9"/>
      <c r="W2965" s="9"/>
    </row>
    <row r="2966">
      <c r="A2966" s="123"/>
      <c r="B2966" s="5"/>
      <c r="C2966" s="116"/>
      <c r="D2966" s="9"/>
      <c r="E2966" s="9"/>
      <c r="F2966" s="9"/>
      <c r="G2966" s="9"/>
      <c r="H2966" s="9"/>
      <c r="I2966" s="9"/>
      <c r="J2966" s="9"/>
      <c r="K2966" s="9"/>
      <c r="L2966" s="9"/>
      <c r="M2966" s="9"/>
      <c r="N2966" s="9"/>
      <c r="O2966" s="9"/>
      <c r="P2966" s="9"/>
      <c r="Q2966" s="9"/>
      <c r="R2966" s="9"/>
      <c r="S2966" s="9"/>
      <c r="T2966" s="9"/>
      <c r="U2966" s="9"/>
      <c r="V2966" s="9"/>
      <c r="W2966" s="9"/>
    </row>
    <row r="2967">
      <c r="A2967" s="123"/>
      <c r="B2967" s="5"/>
      <c r="C2967" s="116"/>
      <c r="D2967" s="9"/>
      <c r="E2967" s="9"/>
      <c r="F2967" s="9"/>
      <c r="G2967" s="9"/>
      <c r="H2967" s="9"/>
      <c r="I2967" s="9"/>
      <c r="J2967" s="9"/>
      <c r="K2967" s="9"/>
      <c r="L2967" s="9"/>
      <c r="M2967" s="9"/>
      <c r="N2967" s="9"/>
      <c r="O2967" s="9"/>
      <c r="P2967" s="9"/>
      <c r="Q2967" s="9"/>
      <c r="R2967" s="9"/>
      <c r="S2967" s="9"/>
      <c r="T2967" s="9"/>
      <c r="U2967" s="9"/>
      <c r="V2967" s="9"/>
      <c r="W2967" s="9"/>
    </row>
    <row r="2968">
      <c r="A2968" s="123"/>
      <c r="B2968" s="5"/>
      <c r="C2968" s="116"/>
      <c r="D2968" s="9"/>
      <c r="E2968" s="9"/>
      <c r="F2968" s="9"/>
      <c r="G2968" s="9"/>
      <c r="H2968" s="9"/>
      <c r="I2968" s="9"/>
      <c r="J2968" s="9"/>
      <c r="K2968" s="9"/>
      <c r="L2968" s="9"/>
      <c r="M2968" s="9"/>
      <c r="N2968" s="9"/>
      <c r="O2968" s="9"/>
      <c r="P2968" s="9"/>
      <c r="Q2968" s="9"/>
      <c r="R2968" s="9"/>
      <c r="S2968" s="9"/>
      <c r="T2968" s="9"/>
      <c r="U2968" s="9"/>
      <c r="V2968" s="9"/>
      <c r="W2968" s="9"/>
    </row>
    <row r="2969">
      <c r="A2969" s="123"/>
      <c r="B2969" s="5"/>
      <c r="C2969" s="116"/>
      <c r="D2969" s="9"/>
      <c r="E2969" s="9"/>
      <c r="F2969" s="9"/>
      <c r="G2969" s="9"/>
      <c r="H2969" s="9"/>
      <c r="I2969" s="9"/>
      <c r="J2969" s="9"/>
      <c r="K2969" s="9"/>
      <c r="L2969" s="9"/>
      <c r="M2969" s="9"/>
      <c r="N2969" s="9"/>
      <c r="O2969" s="9"/>
      <c r="P2969" s="9"/>
      <c r="Q2969" s="9"/>
      <c r="R2969" s="9"/>
      <c r="S2969" s="9"/>
      <c r="T2969" s="9"/>
      <c r="U2969" s="9"/>
      <c r="V2969" s="9"/>
      <c r="W2969" s="9"/>
    </row>
    <row r="2970">
      <c r="A2970" s="123"/>
      <c r="B2970" s="5"/>
      <c r="C2970" s="116"/>
      <c r="D2970" s="9"/>
      <c r="E2970" s="9"/>
      <c r="F2970" s="9"/>
      <c r="G2970" s="9"/>
      <c r="H2970" s="9"/>
      <c r="I2970" s="9"/>
      <c r="J2970" s="9"/>
      <c r="K2970" s="9"/>
      <c r="L2970" s="9"/>
      <c r="M2970" s="9"/>
      <c r="N2970" s="9"/>
      <c r="O2970" s="9"/>
      <c r="P2970" s="9"/>
      <c r="Q2970" s="9"/>
      <c r="R2970" s="9"/>
      <c r="S2970" s="9"/>
      <c r="T2970" s="9"/>
      <c r="U2970" s="9"/>
      <c r="V2970" s="9"/>
      <c r="W2970" s="9"/>
    </row>
    <row r="2971">
      <c r="A2971" s="123"/>
      <c r="B2971" s="5"/>
      <c r="C2971" s="116"/>
      <c r="D2971" s="9"/>
      <c r="E2971" s="9"/>
      <c r="F2971" s="9"/>
      <c r="G2971" s="9"/>
      <c r="H2971" s="9"/>
      <c r="I2971" s="9"/>
      <c r="J2971" s="9"/>
      <c r="K2971" s="9"/>
      <c r="L2971" s="9"/>
      <c r="M2971" s="9"/>
      <c r="N2971" s="9"/>
      <c r="O2971" s="9"/>
      <c r="P2971" s="9"/>
      <c r="Q2971" s="9"/>
      <c r="R2971" s="9"/>
      <c r="S2971" s="9"/>
      <c r="T2971" s="9"/>
      <c r="U2971" s="9"/>
      <c r="V2971" s="9"/>
      <c r="W2971" s="9"/>
    </row>
    <row r="2972">
      <c r="A2972" s="123"/>
      <c r="B2972" s="5"/>
      <c r="C2972" s="116"/>
      <c r="D2972" s="9"/>
      <c r="E2972" s="9"/>
      <c r="F2972" s="9"/>
      <c r="G2972" s="9"/>
      <c r="H2972" s="9"/>
      <c r="I2972" s="9"/>
      <c r="J2972" s="9"/>
      <c r="K2972" s="9"/>
      <c r="L2972" s="9"/>
      <c r="M2972" s="9"/>
      <c r="N2972" s="9"/>
      <c r="O2972" s="9"/>
      <c r="P2972" s="9"/>
      <c r="Q2972" s="9"/>
      <c r="R2972" s="9"/>
      <c r="S2972" s="9"/>
      <c r="T2972" s="9"/>
      <c r="U2972" s="9"/>
      <c r="V2972" s="9"/>
      <c r="W2972" s="9"/>
    </row>
    <row r="2973">
      <c r="A2973" s="123"/>
      <c r="B2973" s="5"/>
      <c r="C2973" s="116"/>
      <c r="D2973" s="9"/>
      <c r="E2973" s="9"/>
      <c r="F2973" s="9"/>
      <c r="G2973" s="9"/>
      <c r="H2973" s="9"/>
      <c r="I2973" s="9"/>
      <c r="J2973" s="9"/>
      <c r="K2973" s="9"/>
      <c r="L2973" s="9"/>
      <c r="M2973" s="9"/>
      <c r="N2973" s="9"/>
      <c r="O2973" s="9"/>
      <c r="P2973" s="9"/>
      <c r="Q2973" s="9"/>
      <c r="R2973" s="9"/>
      <c r="S2973" s="9"/>
      <c r="T2973" s="9"/>
      <c r="U2973" s="9"/>
      <c r="V2973" s="9"/>
      <c r="W2973" s="9"/>
    </row>
    <row r="2974">
      <c r="A2974" s="123"/>
      <c r="B2974" s="5"/>
      <c r="C2974" s="116"/>
      <c r="D2974" s="9"/>
      <c r="E2974" s="9"/>
      <c r="F2974" s="9"/>
      <c r="G2974" s="9"/>
      <c r="H2974" s="9"/>
      <c r="I2974" s="9"/>
      <c r="J2974" s="9"/>
      <c r="K2974" s="9"/>
      <c r="L2974" s="9"/>
      <c r="M2974" s="9"/>
      <c r="N2974" s="9"/>
      <c r="O2974" s="9"/>
      <c r="P2974" s="9"/>
      <c r="Q2974" s="9"/>
      <c r="R2974" s="9"/>
      <c r="S2974" s="9"/>
      <c r="T2974" s="9"/>
      <c r="U2974" s="9"/>
      <c r="V2974" s="9"/>
      <c r="W2974" s="9"/>
    </row>
    <row r="2975">
      <c r="A2975" s="123"/>
      <c r="B2975" s="5"/>
      <c r="C2975" s="116"/>
      <c r="D2975" s="9"/>
      <c r="E2975" s="9"/>
      <c r="F2975" s="9"/>
      <c r="G2975" s="9"/>
      <c r="H2975" s="9"/>
      <c r="I2975" s="9"/>
      <c r="J2975" s="9"/>
      <c r="K2975" s="9"/>
      <c r="L2975" s="9"/>
      <c r="M2975" s="9"/>
      <c r="N2975" s="9"/>
      <c r="O2975" s="9"/>
      <c r="P2975" s="9"/>
      <c r="Q2975" s="9"/>
      <c r="R2975" s="9"/>
      <c r="S2975" s="9"/>
      <c r="T2975" s="9"/>
      <c r="U2975" s="9"/>
      <c r="V2975" s="9"/>
      <c r="W2975" s="9"/>
    </row>
    <row r="2976">
      <c r="A2976" s="123"/>
      <c r="B2976" s="5"/>
      <c r="C2976" s="116"/>
      <c r="D2976" s="9"/>
      <c r="E2976" s="9"/>
      <c r="F2976" s="9"/>
      <c r="G2976" s="9"/>
      <c r="H2976" s="9"/>
      <c r="I2976" s="9"/>
      <c r="J2976" s="9"/>
      <c r="K2976" s="9"/>
      <c r="L2976" s="9"/>
      <c r="M2976" s="9"/>
      <c r="N2976" s="9"/>
      <c r="O2976" s="9"/>
      <c r="P2976" s="9"/>
      <c r="Q2976" s="9"/>
      <c r="R2976" s="9"/>
      <c r="S2976" s="9"/>
      <c r="T2976" s="9"/>
      <c r="U2976" s="9"/>
      <c r="V2976" s="9"/>
      <c r="W2976" s="9"/>
    </row>
    <row r="2977">
      <c r="A2977" s="123"/>
      <c r="B2977" s="5"/>
      <c r="C2977" s="116"/>
      <c r="D2977" s="9"/>
      <c r="E2977" s="9"/>
      <c r="F2977" s="9"/>
      <c r="G2977" s="9"/>
      <c r="H2977" s="9"/>
      <c r="I2977" s="9"/>
      <c r="J2977" s="9"/>
      <c r="K2977" s="9"/>
      <c r="L2977" s="9"/>
      <c r="M2977" s="9"/>
      <c r="N2977" s="9"/>
      <c r="O2977" s="9"/>
      <c r="P2977" s="9"/>
      <c r="Q2977" s="9"/>
      <c r="R2977" s="9"/>
      <c r="S2977" s="9"/>
      <c r="T2977" s="9"/>
      <c r="U2977" s="9"/>
      <c r="V2977" s="9"/>
      <c r="W2977" s="9"/>
    </row>
    <row r="2978">
      <c r="A2978" s="123"/>
      <c r="B2978" s="5"/>
      <c r="C2978" s="116"/>
      <c r="D2978" s="9"/>
      <c r="E2978" s="9"/>
      <c r="F2978" s="9"/>
      <c r="G2978" s="9"/>
      <c r="H2978" s="9"/>
      <c r="I2978" s="9"/>
      <c r="J2978" s="9"/>
      <c r="K2978" s="9"/>
      <c r="L2978" s="9"/>
      <c r="M2978" s="9"/>
      <c r="N2978" s="9"/>
      <c r="O2978" s="9"/>
      <c r="P2978" s="9"/>
      <c r="Q2978" s="9"/>
      <c r="R2978" s="9"/>
      <c r="S2978" s="9"/>
      <c r="T2978" s="9"/>
      <c r="U2978" s="9"/>
      <c r="V2978" s="9"/>
      <c r="W2978" s="9"/>
    </row>
    <row r="2979">
      <c r="A2979" s="123"/>
      <c r="B2979" s="5"/>
      <c r="C2979" s="116"/>
      <c r="D2979" s="9"/>
      <c r="E2979" s="9"/>
      <c r="F2979" s="9"/>
      <c r="G2979" s="9"/>
      <c r="H2979" s="9"/>
      <c r="I2979" s="9"/>
      <c r="J2979" s="9"/>
      <c r="K2979" s="9"/>
      <c r="L2979" s="9"/>
      <c r="M2979" s="9"/>
      <c r="N2979" s="9"/>
      <c r="O2979" s="9"/>
      <c r="P2979" s="9"/>
      <c r="Q2979" s="9"/>
      <c r="R2979" s="9"/>
      <c r="S2979" s="9"/>
      <c r="T2979" s="9"/>
      <c r="U2979" s="9"/>
      <c r="V2979" s="9"/>
      <c r="W2979" s="9"/>
    </row>
    <row r="2980">
      <c r="A2980" s="123"/>
      <c r="B2980" s="5"/>
      <c r="C2980" s="116"/>
      <c r="D2980" s="9"/>
      <c r="E2980" s="9"/>
      <c r="F2980" s="9"/>
      <c r="G2980" s="9"/>
      <c r="H2980" s="9"/>
      <c r="I2980" s="9"/>
      <c r="J2980" s="9"/>
      <c r="K2980" s="9"/>
      <c r="L2980" s="9"/>
      <c r="M2980" s="9"/>
      <c r="N2980" s="9"/>
      <c r="O2980" s="9"/>
      <c r="P2980" s="9"/>
      <c r="Q2980" s="9"/>
      <c r="R2980" s="9"/>
      <c r="S2980" s="9"/>
      <c r="T2980" s="9"/>
      <c r="U2980" s="9"/>
      <c r="V2980" s="9"/>
      <c r="W2980" s="9"/>
    </row>
    <row r="2981">
      <c r="A2981" s="123"/>
      <c r="B2981" s="5"/>
      <c r="C2981" s="116"/>
      <c r="D2981" s="9"/>
      <c r="E2981" s="9"/>
      <c r="F2981" s="9"/>
      <c r="G2981" s="9"/>
      <c r="H2981" s="9"/>
      <c r="I2981" s="9"/>
      <c r="J2981" s="9"/>
      <c r="K2981" s="9"/>
      <c r="L2981" s="9"/>
      <c r="M2981" s="9"/>
      <c r="N2981" s="9"/>
      <c r="O2981" s="9"/>
      <c r="P2981" s="9"/>
      <c r="Q2981" s="9"/>
      <c r="R2981" s="9"/>
      <c r="S2981" s="9"/>
      <c r="T2981" s="9"/>
      <c r="U2981" s="9"/>
      <c r="V2981" s="9"/>
      <c r="W2981" s="9"/>
    </row>
    <row r="2982">
      <c r="A2982" s="123"/>
      <c r="B2982" s="5"/>
      <c r="C2982" s="116"/>
      <c r="D2982" s="9"/>
      <c r="E2982" s="9"/>
      <c r="F2982" s="9"/>
      <c r="G2982" s="9"/>
      <c r="H2982" s="9"/>
      <c r="I2982" s="9"/>
      <c r="J2982" s="9"/>
      <c r="K2982" s="9"/>
      <c r="L2982" s="9"/>
      <c r="M2982" s="9"/>
      <c r="N2982" s="9"/>
      <c r="O2982" s="9"/>
      <c r="P2982" s="9"/>
      <c r="Q2982" s="9"/>
      <c r="R2982" s="9"/>
      <c r="S2982" s="9"/>
      <c r="T2982" s="9"/>
      <c r="U2982" s="9"/>
      <c r="V2982" s="9"/>
      <c r="W2982" s="9"/>
    </row>
    <row r="2983">
      <c r="A2983" s="123"/>
      <c r="B2983" s="5"/>
      <c r="C2983" s="116"/>
      <c r="D2983" s="9"/>
      <c r="E2983" s="9"/>
      <c r="F2983" s="9"/>
      <c r="G2983" s="9"/>
      <c r="H2983" s="9"/>
      <c r="I2983" s="9"/>
      <c r="J2983" s="9"/>
      <c r="K2983" s="9"/>
      <c r="L2983" s="9"/>
      <c r="M2983" s="9"/>
      <c r="N2983" s="9"/>
      <c r="O2983" s="9"/>
      <c r="P2983" s="9"/>
      <c r="Q2983" s="9"/>
      <c r="R2983" s="9"/>
      <c r="S2983" s="9"/>
      <c r="T2983" s="9"/>
      <c r="U2983" s="9"/>
      <c r="V2983" s="9"/>
      <c r="W2983" s="9"/>
    </row>
    <row r="2984">
      <c r="A2984" s="123"/>
      <c r="B2984" s="5"/>
      <c r="C2984" s="116"/>
      <c r="D2984" s="9"/>
      <c r="E2984" s="9"/>
      <c r="F2984" s="9"/>
      <c r="G2984" s="9"/>
      <c r="H2984" s="9"/>
      <c r="I2984" s="9"/>
      <c r="J2984" s="9"/>
      <c r="K2984" s="9"/>
      <c r="L2984" s="9"/>
      <c r="M2984" s="9"/>
      <c r="N2984" s="9"/>
      <c r="O2984" s="9"/>
      <c r="P2984" s="9"/>
      <c r="Q2984" s="9"/>
      <c r="R2984" s="9"/>
      <c r="S2984" s="9"/>
      <c r="T2984" s="9"/>
      <c r="U2984" s="9"/>
      <c r="V2984" s="9"/>
      <c r="W2984" s="9"/>
    </row>
    <row r="2985">
      <c r="A2985" s="123"/>
      <c r="B2985" s="5"/>
      <c r="C2985" s="116"/>
      <c r="D2985" s="9"/>
      <c r="E2985" s="9"/>
      <c r="F2985" s="9"/>
      <c r="G2985" s="9"/>
      <c r="H2985" s="9"/>
      <c r="I2985" s="9"/>
      <c r="J2985" s="9"/>
      <c r="K2985" s="9"/>
      <c r="L2985" s="9"/>
      <c r="M2985" s="9"/>
      <c r="N2985" s="9"/>
      <c r="O2985" s="9"/>
      <c r="P2985" s="9"/>
      <c r="Q2985" s="9"/>
      <c r="R2985" s="9"/>
      <c r="S2985" s="9"/>
      <c r="T2985" s="9"/>
      <c r="U2985" s="9"/>
      <c r="V2985" s="9"/>
      <c r="W2985" s="9"/>
    </row>
    <row r="2986">
      <c r="A2986" s="123"/>
      <c r="B2986" s="5"/>
      <c r="C2986" s="116"/>
      <c r="D2986" s="9"/>
      <c r="E2986" s="9"/>
      <c r="F2986" s="9"/>
      <c r="G2986" s="9"/>
      <c r="H2986" s="9"/>
      <c r="I2986" s="9"/>
      <c r="J2986" s="9"/>
      <c r="K2986" s="9"/>
      <c r="L2986" s="9"/>
      <c r="M2986" s="9"/>
      <c r="N2986" s="9"/>
      <c r="O2986" s="9"/>
      <c r="P2986" s="9"/>
      <c r="Q2986" s="9"/>
      <c r="R2986" s="9"/>
      <c r="S2986" s="9"/>
      <c r="T2986" s="9"/>
      <c r="U2986" s="9"/>
      <c r="V2986" s="9"/>
      <c r="W2986" s="9"/>
    </row>
    <row r="2987">
      <c r="A2987" s="123"/>
      <c r="B2987" s="5"/>
      <c r="C2987" s="116"/>
      <c r="D2987" s="9"/>
      <c r="E2987" s="9"/>
      <c r="F2987" s="9"/>
      <c r="G2987" s="9"/>
      <c r="H2987" s="9"/>
      <c r="I2987" s="9"/>
      <c r="J2987" s="9"/>
      <c r="K2987" s="9"/>
      <c r="L2987" s="9"/>
      <c r="M2987" s="9"/>
      <c r="N2987" s="9"/>
      <c r="O2987" s="9"/>
      <c r="P2987" s="9"/>
      <c r="Q2987" s="9"/>
      <c r="R2987" s="9"/>
      <c r="S2987" s="9"/>
      <c r="T2987" s="9"/>
      <c r="U2987" s="9"/>
      <c r="V2987" s="9"/>
      <c r="W2987" s="9"/>
    </row>
    <row r="2988">
      <c r="A2988" s="123"/>
      <c r="B2988" s="5"/>
      <c r="C2988" s="116"/>
      <c r="D2988" s="9"/>
      <c r="E2988" s="9"/>
      <c r="F2988" s="9"/>
      <c r="G2988" s="9"/>
      <c r="H2988" s="9"/>
      <c r="I2988" s="9"/>
      <c r="J2988" s="9"/>
      <c r="K2988" s="9"/>
      <c r="L2988" s="9"/>
      <c r="M2988" s="9"/>
      <c r="N2988" s="9"/>
      <c r="O2988" s="9"/>
      <c r="P2988" s="9"/>
      <c r="Q2988" s="9"/>
      <c r="R2988" s="9"/>
      <c r="S2988" s="9"/>
      <c r="T2988" s="9"/>
      <c r="U2988" s="9"/>
      <c r="V2988" s="9"/>
      <c r="W2988" s="9"/>
    </row>
    <row r="2989">
      <c r="A2989" s="123"/>
      <c r="B2989" s="5"/>
      <c r="C2989" s="116"/>
      <c r="D2989" s="9"/>
      <c r="E2989" s="9"/>
      <c r="F2989" s="9"/>
      <c r="G2989" s="9"/>
      <c r="H2989" s="9"/>
      <c r="I2989" s="9"/>
      <c r="J2989" s="9"/>
      <c r="K2989" s="9"/>
      <c r="L2989" s="9"/>
      <c r="M2989" s="9"/>
      <c r="N2989" s="9"/>
      <c r="O2989" s="9"/>
      <c r="P2989" s="9"/>
      <c r="Q2989" s="9"/>
      <c r="R2989" s="9"/>
      <c r="S2989" s="9"/>
      <c r="T2989" s="9"/>
      <c r="U2989" s="9"/>
      <c r="V2989" s="9"/>
      <c r="W2989" s="9"/>
    </row>
    <row r="2990">
      <c r="A2990" s="123"/>
      <c r="B2990" s="5"/>
      <c r="C2990" s="116"/>
      <c r="D2990" s="9"/>
      <c r="E2990" s="9"/>
      <c r="F2990" s="9"/>
      <c r="G2990" s="9"/>
      <c r="H2990" s="9"/>
      <c r="I2990" s="9"/>
      <c r="J2990" s="9"/>
      <c r="K2990" s="9"/>
      <c r="L2990" s="9"/>
      <c r="M2990" s="9"/>
      <c r="N2990" s="9"/>
      <c r="O2990" s="9"/>
      <c r="P2990" s="9"/>
      <c r="Q2990" s="9"/>
      <c r="R2990" s="9"/>
      <c r="S2990" s="9"/>
      <c r="T2990" s="9"/>
      <c r="U2990" s="9"/>
      <c r="V2990" s="9"/>
      <c r="W2990" s="9"/>
    </row>
    <row r="2991">
      <c r="A2991" s="123"/>
      <c r="B2991" s="5"/>
      <c r="C2991" s="116"/>
      <c r="D2991" s="9"/>
      <c r="E2991" s="9"/>
      <c r="F2991" s="9"/>
      <c r="G2991" s="9"/>
      <c r="H2991" s="9"/>
      <c r="I2991" s="9"/>
      <c r="J2991" s="9"/>
      <c r="K2991" s="9"/>
      <c r="L2991" s="9"/>
      <c r="M2991" s="9"/>
      <c r="N2991" s="9"/>
      <c r="O2991" s="9"/>
      <c r="P2991" s="9"/>
      <c r="Q2991" s="9"/>
      <c r="R2991" s="9"/>
      <c r="S2991" s="9"/>
      <c r="T2991" s="9"/>
      <c r="U2991" s="9"/>
      <c r="V2991" s="9"/>
      <c r="W2991" s="9"/>
    </row>
    <row r="2992">
      <c r="A2992" s="123"/>
      <c r="B2992" s="5"/>
      <c r="C2992" s="116"/>
      <c r="D2992" s="9"/>
      <c r="E2992" s="9"/>
      <c r="F2992" s="9"/>
      <c r="G2992" s="9"/>
      <c r="H2992" s="9"/>
      <c r="I2992" s="9"/>
      <c r="J2992" s="9"/>
      <c r="K2992" s="9"/>
      <c r="L2992" s="9"/>
      <c r="M2992" s="9"/>
      <c r="N2992" s="9"/>
      <c r="O2992" s="9"/>
      <c r="P2992" s="9"/>
      <c r="Q2992" s="9"/>
      <c r="R2992" s="9"/>
      <c r="S2992" s="9"/>
      <c r="T2992" s="9"/>
      <c r="U2992" s="9"/>
      <c r="V2992" s="9"/>
      <c r="W2992" s="9"/>
    </row>
    <row r="2993">
      <c r="A2993" s="123"/>
      <c r="B2993" s="5"/>
      <c r="C2993" s="116"/>
      <c r="D2993" s="9"/>
      <c r="E2993" s="9"/>
      <c r="F2993" s="9"/>
      <c r="G2993" s="9"/>
      <c r="H2993" s="9"/>
      <c r="I2993" s="9"/>
      <c r="J2993" s="9"/>
      <c r="K2993" s="9"/>
      <c r="L2993" s="9"/>
      <c r="M2993" s="9"/>
      <c r="N2993" s="9"/>
      <c r="O2993" s="9"/>
      <c r="P2993" s="9"/>
      <c r="Q2993" s="9"/>
      <c r="R2993" s="9"/>
      <c r="S2993" s="9"/>
      <c r="T2993" s="9"/>
      <c r="U2993" s="9"/>
      <c r="V2993" s="9"/>
      <c r="W2993" s="9"/>
    </row>
    <row r="2994">
      <c r="A2994" s="123"/>
      <c r="B2994" s="5"/>
      <c r="C2994" s="116"/>
      <c r="D2994" s="9"/>
      <c r="E2994" s="9"/>
      <c r="F2994" s="9"/>
      <c r="G2994" s="9"/>
      <c r="H2994" s="9"/>
      <c r="I2994" s="9"/>
      <c r="J2994" s="9"/>
      <c r="K2994" s="9"/>
      <c r="L2994" s="9"/>
      <c r="M2994" s="9"/>
      <c r="N2994" s="9"/>
      <c r="O2994" s="9"/>
      <c r="P2994" s="9"/>
      <c r="Q2994" s="9"/>
      <c r="R2994" s="9"/>
      <c r="S2994" s="9"/>
      <c r="T2994" s="9"/>
      <c r="U2994" s="9"/>
      <c r="V2994" s="9"/>
      <c r="W2994" s="9"/>
    </row>
    <row r="2995">
      <c r="A2995" s="123"/>
      <c r="B2995" s="5"/>
      <c r="C2995" s="116"/>
      <c r="D2995" s="9"/>
      <c r="E2995" s="9"/>
      <c r="F2995" s="9"/>
      <c r="G2995" s="9"/>
      <c r="H2995" s="9"/>
      <c r="I2995" s="9"/>
      <c r="J2995" s="9"/>
      <c r="K2995" s="9"/>
      <c r="L2995" s="9"/>
      <c r="M2995" s="9"/>
      <c r="N2995" s="9"/>
      <c r="O2995" s="9"/>
      <c r="P2995" s="9"/>
      <c r="Q2995" s="9"/>
      <c r="R2995" s="9"/>
      <c r="S2995" s="9"/>
      <c r="T2995" s="9"/>
      <c r="U2995" s="9"/>
      <c r="V2995" s="9"/>
      <c r="W2995" s="9"/>
    </row>
    <row r="2996">
      <c r="A2996" s="123"/>
      <c r="B2996" s="5"/>
      <c r="C2996" s="116"/>
      <c r="D2996" s="9"/>
      <c r="E2996" s="9"/>
      <c r="F2996" s="9"/>
      <c r="G2996" s="9"/>
      <c r="H2996" s="9"/>
      <c r="I2996" s="9"/>
      <c r="J2996" s="9"/>
      <c r="K2996" s="9"/>
      <c r="L2996" s="9"/>
      <c r="M2996" s="9"/>
      <c r="N2996" s="9"/>
      <c r="O2996" s="9"/>
      <c r="P2996" s="9"/>
      <c r="Q2996" s="9"/>
      <c r="R2996" s="9"/>
      <c r="S2996" s="9"/>
      <c r="T2996" s="9"/>
      <c r="U2996" s="9"/>
      <c r="V2996" s="9"/>
      <c r="W2996" s="9"/>
    </row>
    <row r="2997">
      <c r="A2997" s="123"/>
      <c r="B2997" s="5"/>
      <c r="C2997" s="116"/>
      <c r="D2997" s="9"/>
      <c r="E2997" s="9"/>
      <c r="F2997" s="9"/>
      <c r="G2997" s="9"/>
      <c r="H2997" s="9"/>
      <c r="I2997" s="9"/>
      <c r="J2997" s="9"/>
      <c r="K2997" s="9"/>
      <c r="L2997" s="9"/>
      <c r="M2997" s="9"/>
      <c r="N2997" s="9"/>
      <c r="O2997" s="9"/>
      <c r="P2997" s="9"/>
      <c r="Q2997" s="9"/>
      <c r="R2997" s="9"/>
      <c r="S2997" s="9"/>
      <c r="T2997" s="9"/>
      <c r="U2997" s="9"/>
      <c r="V2997" s="9"/>
      <c r="W2997" s="9"/>
    </row>
    <row r="2998">
      <c r="A2998" s="123"/>
      <c r="B2998" s="5"/>
      <c r="C2998" s="116"/>
      <c r="D2998" s="9"/>
      <c r="E2998" s="9"/>
      <c r="F2998" s="9"/>
      <c r="G2998" s="9"/>
      <c r="H2998" s="9"/>
      <c r="I2998" s="9"/>
      <c r="J2998" s="9"/>
      <c r="K2998" s="9"/>
      <c r="L2998" s="9"/>
      <c r="M2998" s="9"/>
      <c r="N2998" s="9"/>
      <c r="O2998" s="9"/>
      <c r="P2998" s="9"/>
      <c r="Q2998" s="9"/>
      <c r="R2998" s="9"/>
      <c r="S2998" s="9"/>
      <c r="T2998" s="9"/>
      <c r="U2998" s="9"/>
      <c r="V2998" s="9"/>
      <c r="W2998" s="9"/>
    </row>
    <row r="2999">
      <c r="A2999" s="123"/>
      <c r="B2999" s="5"/>
      <c r="C2999" s="116"/>
      <c r="D2999" s="9"/>
      <c r="E2999" s="9"/>
      <c r="F2999" s="9"/>
      <c r="G2999" s="9"/>
      <c r="H2999" s="9"/>
      <c r="I2999" s="9"/>
      <c r="J2999" s="9"/>
      <c r="K2999" s="9"/>
      <c r="L2999" s="9"/>
      <c r="M2999" s="9"/>
      <c r="N2999" s="9"/>
      <c r="O2999" s="9"/>
      <c r="P2999" s="9"/>
      <c r="Q2999" s="9"/>
      <c r="R2999" s="9"/>
      <c r="S2999" s="9"/>
      <c r="T2999" s="9"/>
      <c r="U2999" s="9"/>
      <c r="V2999" s="9"/>
      <c r="W2999" s="9"/>
    </row>
    <row r="3000">
      <c r="A3000" s="123"/>
      <c r="B3000" s="5"/>
      <c r="C3000" s="116"/>
      <c r="D3000" s="9"/>
      <c r="E3000" s="9"/>
      <c r="F3000" s="9"/>
      <c r="G3000" s="9"/>
      <c r="H3000" s="9"/>
      <c r="I3000" s="9"/>
      <c r="J3000" s="9"/>
      <c r="K3000" s="9"/>
      <c r="L3000" s="9"/>
      <c r="M3000" s="9"/>
      <c r="N3000" s="9"/>
      <c r="O3000" s="9"/>
      <c r="P3000" s="9"/>
      <c r="Q3000" s="9"/>
      <c r="R3000" s="9"/>
      <c r="S3000" s="9"/>
      <c r="T3000" s="9"/>
      <c r="U3000" s="9"/>
      <c r="V3000" s="9"/>
      <c r="W3000" s="9"/>
    </row>
    <row r="3001">
      <c r="A3001" s="123"/>
      <c r="B3001" s="5"/>
      <c r="C3001" s="116"/>
      <c r="D3001" s="9"/>
      <c r="E3001" s="9"/>
      <c r="F3001" s="9"/>
      <c r="G3001" s="9"/>
      <c r="H3001" s="9"/>
      <c r="I3001" s="9"/>
      <c r="J3001" s="9"/>
      <c r="K3001" s="9"/>
      <c r="L3001" s="9"/>
      <c r="M3001" s="9"/>
      <c r="N3001" s="9"/>
      <c r="O3001" s="9"/>
      <c r="P3001" s="9"/>
      <c r="Q3001" s="9"/>
      <c r="R3001" s="9"/>
      <c r="S3001" s="9"/>
      <c r="T3001" s="9"/>
      <c r="U3001" s="9"/>
      <c r="V3001" s="9"/>
      <c r="W3001" s="9"/>
    </row>
    <row r="3002">
      <c r="A3002" s="123"/>
      <c r="B3002" s="5"/>
      <c r="C3002" s="116"/>
      <c r="D3002" s="9"/>
      <c r="E3002" s="9"/>
      <c r="F3002" s="9"/>
      <c r="G3002" s="9"/>
      <c r="H3002" s="9"/>
      <c r="I3002" s="9"/>
      <c r="J3002" s="9"/>
      <c r="K3002" s="9"/>
      <c r="L3002" s="9"/>
      <c r="M3002" s="9"/>
      <c r="N3002" s="9"/>
      <c r="O3002" s="9"/>
      <c r="P3002" s="9"/>
      <c r="Q3002" s="9"/>
      <c r="R3002" s="9"/>
      <c r="S3002" s="9"/>
      <c r="T3002" s="9"/>
      <c r="U3002" s="9"/>
      <c r="V3002" s="9"/>
      <c r="W3002" s="9"/>
    </row>
    <row r="3003">
      <c r="A3003" s="123"/>
      <c r="B3003" s="5"/>
      <c r="C3003" s="116"/>
      <c r="D3003" s="9"/>
      <c r="E3003" s="9"/>
      <c r="F3003" s="9"/>
      <c r="G3003" s="9"/>
      <c r="H3003" s="9"/>
      <c r="I3003" s="9"/>
      <c r="J3003" s="9"/>
      <c r="K3003" s="9"/>
      <c r="L3003" s="9"/>
      <c r="M3003" s="9"/>
      <c r="N3003" s="9"/>
      <c r="O3003" s="9"/>
      <c r="P3003" s="9"/>
      <c r="Q3003" s="9"/>
      <c r="R3003" s="9"/>
      <c r="S3003" s="9"/>
      <c r="T3003" s="9"/>
      <c r="U3003" s="9"/>
      <c r="V3003" s="9"/>
      <c r="W3003" s="9"/>
    </row>
    <row r="3004">
      <c r="A3004" s="123"/>
      <c r="B3004" s="5"/>
      <c r="C3004" s="116"/>
      <c r="D3004" s="9"/>
      <c r="E3004" s="9"/>
      <c r="F3004" s="9"/>
      <c r="G3004" s="9"/>
      <c r="H3004" s="9"/>
      <c r="I3004" s="9"/>
      <c r="J3004" s="9"/>
      <c r="K3004" s="9"/>
      <c r="L3004" s="9"/>
      <c r="M3004" s="9"/>
      <c r="N3004" s="9"/>
      <c r="O3004" s="9"/>
      <c r="P3004" s="9"/>
      <c r="Q3004" s="9"/>
      <c r="R3004" s="9"/>
      <c r="S3004" s="9"/>
      <c r="T3004" s="9"/>
      <c r="U3004" s="9"/>
      <c r="V3004" s="9"/>
      <c r="W3004" s="9"/>
    </row>
    <row r="3005">
      <c r="A3005" s="123"/>
      <c r="B3005" s="5"/>
      <c r="C3005" s="116"/>
      <c r="D3005" s="9"/>
      <c r="E3005" s="9"/>
      <c r="F3005" s="9"/>
      <c r="G3005" s="9"/>
      <c r="H3005" s="9"/>
      <c r="I3005" s="9"/>
      <c r="J3005" s="9"/>
      <c r="K3005" s="9"/>
      <c r="L3005" s="9"/>
      <c r="M3005" s="9"/>
      <c r="N3005" s="9"/>
      <c r="O3005" s="9"/>
      <c r="P3005" s="9"/>
      <c r="Q3005" s="9"/>
      <c r="R3005" s="9"/>
      <c r="S3005" s="9"/>
      <c r="T3005" s="9"/>
      <c r="U3005" s="9"/>
      <c r="V3005" s="9"/>
      <c r="W3005" s="9"/>
    </row>
    <row r="3006">
      <c r="A3006" s="123"/>
      <c r="B3006" s="5"/>
      <c r="C3006" s="116"/>
      <c r="D3006" s="9"/>
      <c r="E3006" s="9"/>
      <c r="F3006" s="9"/>
      <c r="G3006" s="9"/>
      <c r="H3006" s="9"/>
      <c r="I3006" s="9"/>
      <c r="J3006" s="9"/>
      <c r="K3006" s="9"/>
      <c r="L3006" s="9"/>
      <c r="M3006" s="9"/>
      <c r="N3006" s="9"/>
      <c r="O3006" s="9"/>
      <c r="P3006" s="9"/>
      <c r="Q3006" s="9"/>
      <c r="R3006" s="9"/>
      <c r="S3006" s="9"/>
      <c r="T3006" s="9"/>
      <c r="U3006" s="9"/>
      <c r="V3006" s="9"/>
      <c r="W3006" s="9"/>
    </row>
    <row r="3007">
      <c r="A3007" s="123"/>
      <c r="B3007" s="5"/>
      <c r="C3007" s="116"/>
      <c r="D3007" s="9"/>
      <c r="E3007" s="9"/>
      <c r="F3007" s="9"/>
      <c r="G3007" s="9"/>
      <c r="H3007" s="9"/>
      <c r="I3007" s="9"/>
      <c r="J3007" s="9"/>
      <c r="K3007" s="9"/>
      <c r="L3007" s="9"/>
      <c r="M3007" s="9"/>
      <c r="N3007" s="9"/>
      <c r="O3007" s="9"/>
      <c r="P3007" s="9"/>
      <c r="Q3007" s="9"/>
      <c r="R3007" s="9"/>
      <c r="S3007" s="9"/>
      <c r="T3007" s="9"/>
      <c r="U3007" s="9"/>
      <c r="V3007" s="9"/>
      <c r="W3007" s="9"/>
    </row>
    <row r="3008">
      <c r="A3008" s="123"/>
      <c r="B3008" s="5"/>
      <c r="C3008" s="116"/>
      <c r="D3008" s="9"/>
      <c r="E3008" s="9"/>
      <c r="F3008" s="9"/>
      <c r="G3008" s="9"/>
      <c r="H3008" s="9"/>
      <c r="I3008" s="9"/>
      <c r="J3008" s="9"/>
      <c r="K3008" s="9"/>
      <c r="L3008" s="9"/>
      <c r="M3008" s="9"/>
      <c r="N3008" s="9"/>
      <c r="O3008" s="9"/>
      <c r="P3008" s="9"/>
      <c r="Q3008" s="9"/>
      <c r="R3008" s="9"/>
      <c r="S3008" s="9"/>
      <c r="T3008" s="9"/>
      <c r="U3008" s="9"/>
      <c r="V3008" s="9"/>
      <c r="W3008" s="9"/>
    </row>
    <row r="3009">
      <c r="A3009" s="123"/>
      <c r="B3009" s="5"/>
      <c r="C3009" s="116"/>
      <c r="D3009" s="9"/>
      <c r="E3009" s="9"/>
      <c r="F3009" s="9"/>
      <c r="G3009" s="9"/>
      <c r="H3009" s="9"/>
      <c r="I3009" s="9"/>
      <c r="J3009" s="9"/>
      <c r="K3009" s="9"/>
      <c r="L3009" s="9"/>
      <c r="M3009" s="9"/>
      <c r="N3009" s="9"/>
      <c r="O3009" s="9"/>
      <c r="P3009" s="9"/>
      <c r="Q3009" s="9"/>
      <c r="R3009" s="9"/>
      <c r="S3009" s="9"/>
      <c r="T3009" s="9"/>
      <c r="U3009" s="9"/>
      <c r="V3009" s="9"/>
      <c r="W3009" s="9"/>
    </row>
    <row r="3010">
      <c r="A3010" s="123"/>
      <c r="B3010" s="5"/>
      <c r="C3010" s="116"/>
      <c r="D3010" s="9"/>
      <c r="E3010" s="9"/>
      <c r="F3010" s="9"/>
      <c r="G3010" s="9"/>
      <c r="H3010" s="9"/>
      <c r="I3010" s="9"/>
      <c r="J3010" s="9"/>
      <c r="K3010" s="9"/>
      <c r="L3010" s="9"/>
      <c r="M3010" s="9"/>
      <c r="N3010" s="9"/>
      <c r="O3010" s="9"/>
      <c r="P3010" s="9"/>
      <c r="Q3010" s="9"/>
      <c r="R3010" s="9"/>
      <c r="S3010" s="9"/>
      <c r="T3010" s="9"/>
      <c r="U3010" s="9"/>
      <c r="V3010" s="9"/>
      <c r="W3010" s="9"/>
    </row>
    <row r="3011">
      <c r="A3011" s="123"/>
      <c r="B3011" s="5"/>
      <c r="C3011" s="116"/>
      <c r="D3011" s="9"/>
      <c r="E3011" s="9"/>
      <c r="F3011" s="9"/>
      <c r="G3011" s="9"/>
      <c r="H3011" s="9"/>
      <c r="I3011" s="9"/>
      <c r="J3011" s="9"/>
      <c r="K3011" s="9"/>
      <c r="L3011" s="9"/>
      <c r="M3011" s="9"/>
      <c r="N3011" s="9"/>
      <c r="O3011" s="9"/>
      <c r="P3011" s="9"/>
      <c r="Q3011" s="9"/>
      <c r="R3011" s="9"/>
      <c r="S3011" s="9"/>
      <c r="T3011" s="9"/>
      <c r="U3011" s="9"/>
      <c r="V3011" s="9"/>
      <c r="W3011" s="9"/>
    </row>
    <row r="3012">
      <c r="A3012" s="123"/>
      <c r="B3012" s="5"/>
      <c r="C3012" s="116"/>
      <c r="D3012" s="9"/>
      <c r="E3012" s="9"/>
      <c r="F3012" s="9"/>
      <c r="G3012" s="9"/>
      <c r="H3012" s="9"/>
      <c r="I3012" s="9"/>
      <c r="J3012" s="9"/>
      <c r="K3012" s="9"/>
      <c r="L3012" s="9"/>
      <c r="M3012" s="9"/>
      <c r="N3012" s="9"/>
      <c r="O3012" s="9"/>
      <c r="P3012" s="9"/>
      <c r="Q3012" s="9"/>
      <c r="R3012" s="9"/>
      <c r="S3012" s="9"/>
      <c r="T3012" s="9"/>
      <c r="U3012" s="9"/>
      <c r="V3012" s="9"/>
      <c r="W3012" s="9"/>
    </row>
    <row r="3013">
      <c r="A3013" s="123"/>
      <c r="B3013" s="5"/>
      <c r="C3013" s="116"/>
      <c r="D3013" s="9"/>
      <c r="E3013" s="9"/>
      <c r="F3013" s="9"/>
      <c r="G3013" s="9"/>
      <c r="H3013" s="9"/>
      <c r="I3013" s="9"/>
      <c r="J3013" s="9"/>
      <c r="K3013" s="9"/>
      <c r="L3013" s="9"/>
      <c r="M3013" s="9"/>
      <c r="N3013" s="9"/>
      <c r="O3013" s="9"/>
      <c r="P3013" s="9"/>
      <c r="Q3013" s="9"/>
      <c r="R3013" s="9"/>
      <c r="S3013" s="9"/>
      <c r="T3013" s="9"/>
      <c r="U3013" s="9"/>
      <c r="V3013" s="9"/>
      <c r="W3013" s="9"/>
    </row>
    <row r="3014">
      <c r="A3014" s="123"/>
      <c r="B3014" s="5"/>
      <c r="C3014" s="116"/>
      <c r="D3014" s="9"/>
      <c r="E3014" s="9"/>
      <c r="F3014" s="9"/>
      <c r="G3014" s="9"/>
      <c r="H3014" s="9"/>
      <c r="I3014" s="9"/>
      <c r="J3014" s="9"/>
      <c r="K3014" s="9"/>
      <c r="L3014" s="9"/>
      <c r="M3014" s="9"/>
      <c r="N3014" s="9"/>
      <c r="O3014" s="9"/>
      <c r="P3014" s="9"/>
      <c r="Q3014" s="9"/>
      <c r="R3014" s="9"/>
      <c r="S3014" s="9"/>
      <c r="T3014" s="9"/>
      <c r="U3014" s="9"/>
      <c r="V3014" s="9"/>
      <c r="W3014" s="9"/>
    </row>
    <row r="3015">
      <c r="A3015" s="123"/>
      <c r="B3015" s="5"/>
      <c r="C3015" s="116"/>
      <c r="D3015" s="9"/>
      <c r="E3015" s="9"/>
      <c r="F3015" s="9"/>
      <c r="G3015" s="9"/>
      <c r="H3015" s="9"/>
      <c r="I3015" s="9"/>
      <c r="J3015" s="9"/>
      <c r="K3015" s="9"/>
      <c r="L3015" s="9"/>
      <c r="M3015" s="9"/>
      <c r="N3015" s="9"/>
      <c r="O3015" s="9"/>
      <c r="P3015" s="9"/>
      <c r="Q3015" s="9"/>
      <c r="R3015" s="9"/>
      <c r="S3015" s="9"/>
      <c r="T3015" s="9"/>
      <c r="U3015" s="9"/>
      <c r="V3015" s="9"/>
      <c r="W3015" s="9"/>
    </row>
    <row r="3016">
      <c r="A3016" s="123"/>
      <c r="B3016" s="5"/>
      <c r="C3016" s="116"/>
      <c r="D3016" s="9"/>
      <c r="E3016" s="9"/>
      <c r="F3016" s="9"/>
      <c r="G3016" s="9"/>
      <c r="H3016" s="9"/>
      <c r="I3016" s="9"/>
      <c r="J3016" s="9"/>
      <c r="K3016" s="9"/>
      <c r="L3016" s="9"/>
      <c r="M3016" s="9"/>
      <c r="N3016" s="9"/>
      <c r="O3016" s="9"/>
      <c r="P3016" s="9"/>
      <c r="Q3016" s="9"/>
      <c r="R3016" s="9"/>
      <c r="S3016" s="9"/>
      <c r="T3016" s="9"/>
      <c r="U3016" s="9"/>
      <c r="V3016" s="9"/>
      <c r="W3016" s="9"/>
    </row>
    <row r="3017">
      <c r="A3017" s="123"/>
      <c r="B3017" s="5"/>
      <c r="C3017" s="116"/>
      <c r="D3017" s="9"/>
      <c r="E3017" s="9"/>
      <c r="F3017" s="9"/>
      <c r="G3017" s="9"/>
      <c r="H3017" s="9"/>
      <c r="I3017" s="9"/>
      <c r="J3017" s="9"/>
      <c r="K3017" s="9"/>
      <c r="L3017" s="9"/>
      <c r="M3017" s="9"/>
      <c r="N3017" s="9"/>
      <c r="O3017" s="9"/>
      <c r="P3017" s="9"/>
      <c r="Q3017" s="9"/>
      <c r="R3017" s="9"/>
      <c r="S3017" s="9"/>
      <c r="T3017" s="9"/>
      <c r="U3017" s="9"/>
      <c r="V3017" s="9"/>
      <c r="W3017" s="9"/>
    </row>
    <row r="3018">
      <c r="A3018" s="123"/>
      <c r="B3018" s="5"/>
      <c r="C3018" s="116"/>
      <c r="D3018" s="9"/>
      <c r="E3018" s="9"/>
      <c r="F3018" s="9"/>
      <c r="G3018" s="9"/>
      <c r="H3018" s="9"/>
      <c r="I3018" s="9"/>
      <c r="J3018" s="9"/>
      <c r="K3018" s="9"/>
      <c r="L3018" s="9"/>
      <c r="M3018" s="9"/>
      <c r="N3018" s="9"/>
      <c r="O3018" s="9"/>
      <c r="P3018" s="9"/>
      <c r="Q3018" s="9"/>
      <c r="R3018" s="9"/>
      <c r="S3018" s="9"/>
      <c r="T3018" s="9"/>
      <c r="U3018" s="9"/>
      <c r="V3018" s="9"/>
      <c r="W3018" s="9"/>
    </row>
    <row r="3019">
      <c r="A3019" s="123"/>
      <c r="B3019" s="5"/>
      <c r="C3019" s="116"/>
      <c r="D3019" s="9"/>
      <c r="E3019" s="9"/>
      <c r="F3019" s="9"/>
      <c r="G3019" s="9"/>
      <c r="H3019" s="9"/>
      <c r="I3019" s="9"/>
      <c r="J3019" s="9"/>
      <c r="K3019" s="9"/>
      <c r="L3019" s="9"/>
      <c r="M3019" s="9"/>
      <c r="N3019" s="9"/>
      <c r="O3019" s="9"/>
      <c r="P3019" s="9"/>
      <c r="Q3019" s="9"/>
      <c r="R3019" s="9"/>
      <c r="S3019" s="9"/>
      <c r="T3019" s="9"/>
      <c r="U3019" s="9"/>
      <c r="V3019" s="9"/>
      <c r="W3019" s="9"/>
    </row>
    <row r="3020">
      <c r="A3020" s="123"/>
      <c r="B3020" s="5"/>
      <c r="C3020" s="116"/>
      <c r="D3020" s="9"/>
      <c r="E3020" s="9"/>
      <c r="F3020" s="9"/>
      <c r="G3020" s="9"/>
      <c r="H3020" s="9"/>
      <c r="I3020" s="9"/>
      <c r="J3020" s="9"/>
      <c r="K3020" s="9"/>
      <c r="L3020" s="9"/>
      <c r="M3020" s="9"/>
      <c r="N3020" s="9"/>
      <c r="O3020" s="9"/>
      <c r="P3020" s="9"/>
      <c r="Q3020" s="9"/>
      <c r="R3020" s="9"/>
      <c r="S3020" s="9"/>
      <c r="T3020" s="9"/>
      <c r="U3020" s="9"/>
      <c r="V3020" s="9"/>
      <c r="W3020" s="9"/>
    </row>
    <row r="3021">
      <c r="A3021" s="123"/>
      <c r="B3021" s="5"/>
      <c r="C3021" s="116"/>
      <c r="D3021" s="9"/>
      <c r="E3021" s="9"/>
      <c r="F3021" s="9"/>
      <c r="G3021" s="9"/>
      <c r="H3021" s="9"/>
      <c r="I3021" s="9"/>
      <c r="J3021" s="9"/>
      <c r="K3021" s="9"/>
      <c r="L3021" s="9"/>
      <c r="M3021" s="9"/>
      <c r="N3021" s="9"/>
      <c r="O3021" s="9"/>
      <c r="P3021" s="9"/>
      <c r="Q3021" s="9"/>
      <c r="R3021" s="9"/>
      <c r="S3021" s="9"/>
      <c r="T3021" s="9"/>
      <c r="U3021" s="9"/>
      <c r="V3021" s="9"/>
      <c r="W3021" s="9"/>
    </row>
    <row r="3022">
      <c r="A3022" s="123"/>
      <c r="B3022" s="5"/>
      <c r="C3022" s="116"/>
      <c r="D3022" s="9"/>
      <c r="E3022" s="9"/>
      <c r="F3022" s="9"/>
      <c r="G3022" s="9"/>
      <c r="H3022" s="9"/>
      <c r="I3022" s="9"/>
      <c r="J3022" s="9"/>
      <c r="K3022" s="9"/>
      <c r="L3022" s="9"/>
      <c r="M3022" s="9"/>
      <c r="N3022" s="9"/>
      <c r="O3022" s="9"/>
      <c r="P3022" s="9"/>
      <c r="Q3022" s="9"/>
      <c r="R3022" s="9"/>
      <c r="S3022" s="9"/>
      <c r="T3022" s="9"/>
      <c r="U3022" s="9"/>
      <c r="V3022" s="9"/>
      <c r="W3022" s="9"/>
    </row>
    <row r="3023">
      <c r="A3023" s="123"/>
      <c r="B3023" s="5"/>
      <c r="C3023" s="116"/>
      <c r="D3023" s="9"/>
      <c r="E3023" s="9"/>
      <c r="F3023" s="9"/>
      <c r="G3023" s="9"/>
      <c r="H3023" s="9"/>
      <c r="I3023" s="9"/>
      <c r="J3023" s="9"/>
      <c r="K3023" s="9"/>
      <c r="L3023" s="9"/>
      <c r="M3023" s="9"/>
      <c r="N3023" s="9"/>
      <c r="O3023" s="9"/>
      <c r="P3023" s="9"/>
      <c r="Q3023" s="9"/>
      <c r="R3023" s="9"/>
      <c r="S3023" s="9"/>
      <c r="T3023" s="9"/>
      <c r="U3023" s="9"/>
      <c r="V3023" s="9"/>
      <c r="W3023" s="9"/>
    </row>
    <row r="3024">
      <c r="A3024" s="123"/>
      <c r="B3024" s="5"/>
      <c r="C3024" s="116"/>
      <c r="D3024" s="9"/>
      <c r="E3024" s="9"/>
      <c r="F3024" s="9"/>
      <c r="G3024" s="9"/>
      <c r="H3024" s="9"/>
      <c r="I3024" s="9"/>
      <c r="J3024" s="9"/>
      <c r="K3024" s="9"/>
      <c r="L3024" s="9"/>
      <c r="M3024" s="9"/>
      <c r="N3024" s="9"/>
      <c r="O3024" s="9"/>
      <c r="P3024" s="9"/>
      <c r="Q3024" s="9"/>
      <c r="R3024" s="9"/>
      <c r="S3024" s="9"/>
      <c r="T3024" s="9"/>
      <c r="U3024" s="9"/>
      <c r="V3024" s="9"/>
      <c r="W3024" s="9"/>
    </row>
    <row r="3025">
      <c r="A3025" s="123"/>
      <c r="B3025" s="5"/>
      <c r="C3025" s="116"/>
      <c r="D3025" s="9"/>
      <c r="E3025" s="9"/>
      <c r="F3025" s="9"/>
      <c r="G3025" s="9"/>
      <c r="H3025" s="9"/>
      <c r="I3025" s="9"/>
      <c r="J3025" s="9"/>
      <c r="K3025" s="9"/>
      <c r="L3025" s="9"/>
      <c r="M3025" s="9"/>
      <c r="N3025" s="9"/>
      <c r="O3025" s="9"/>
      <c r="P3025" s="9"/>
      <c r="Q3025" s="9"/>
      <c r="R3025" s="9"/>
      <c r="S3025" s="9"/>
      <c r="T3025" s="9"/>
      <c r="U3025" s="9"/>
      <c r="V3025" s="9"/>
      <c r="W3025" s="9"/>
    </row>
    <row r="3026">
      <c r="A3026" s="123"/>
      <c r="B3026" s="5"/>
      <c r="C3026" s="116"/>
      <c r="D3026" s="9"/>
      <c r="E3026" s="9"/>
      <c r="F3026" s="9"/>
      <c r="G3026" s="9"/>
      <c r="H3026" s="9"/>
      <c r="I3026" s="9"/>
      <c r="J3026" s="9"/>
      <c r="K3026" s="9"/>
      <c r="L3026" s="9"/>
      <c r="M3026" s="9"/>
      <c r="N3026" s="9"/>
      <c r="O3026" s="9"/>
      <c r="P3026" s="9"/>
      <c r="Q3026" s="9"/>
      <c r="R3026" s="9"/>
      <c r="S3026" s="9"/>
      <c r="T3026" s="9"/>
      <c r="U3026" s="9"/>
      <c r="V3026" s="9"/>
      <c r="W3026" s="9"/>
    </row>
    <row r="3027">
      <c r="A3027" s="123"/>
      <c r="B3027" s="5"/>
      <c r="C3027" s="116"/>
      <c r="D3027" s="9"/>
      <c r="E3027" s="9"/>
      <c r="F3027" s="9"/>
      <c r="G3027" s="9"/>
      <c r="H3027" s="9"/>
      <c r="I3027" s="9"/>
      <c r="J3027" s="9"/>
      <c r="K3027" s="9"/>
      <c r="L3027" s="9"/>
      <c r="M3027" s="9"/>
      <c r="N3027" s="9"/>
      <c r="O3027" s="9"/>
      <c r="P3027" s="9"/>
      <c r="Q3027" s="9"/>
      <c r="R3027" s="9"/>
      <c r="S3027" s="9"/>
      <c r="T3027" s="9"/>
      <c r="U3027" s="9"/>
      <c r="V3027" s="9"/>
      <c r="W3027" s="9"/>
    </row>
    <row r="3028">
      <c r="A3028" s="123"/>
      <c r="B3028" s="132"/>
      <c r="C3028" s="116"/>
      <c r="D3028" s="9"/>
      <c r="E3028" s="9"/>
      <c r="F3028" s="9"/>
      <c r="G3028" s="9"/>
      <c r="H3028" s="9"/>
      <c r="I3028" s="9"/>
      <c r="J3028" s="9"/>
      <c r="K3028" s="9"/>
      <c r="L3028" s="9"/>
      <c r="M3028" s="9"/>
      <c r="N3028" s="9"/>
      <c r="O3028" s="9"/>
      <c r="P3028" s="9"/>
      <c r="Q3028" s="9"/>
      <c r="R3028" s="9"/>
      <c r="S3028" s="9"/>
      <c r="T3028" s="9"/>
      <c r="U3028" s="9"/>
      <c r="V3028" s="9"/>
      <c r="W3028" s="9"/>
    </row>
    <row r="3029">
      <c r="A3029" s="123"/>
      <c r="B3029" s="132"/>
      <c r="C3029" s="116"/>
      <c r="D3029" s="9"/>
      <c r="E3029" s="9"/>
      <c r="F3029" s="9"/>
      <c r="G3029" s="9"/>
      <c r="H3029" s="9"/>
      <c r="I3029" s="9"/>
      <c r="J3029" s="9"/>
      <c r="K3029" s="9"/>
      <c r="L3029" s="9"/>
      <c r="M3029" s="9"/>
      <c r="N3029" s="9"/>
      <c r="O3029" s="9"/>
      <c r="P3029" s="9"/>
      <c r="Q3029" s="9"/>
      <c r="R3029" s="9"/>
      <c r="S3029" s="9"/>
      <c r="T3029" s="9"/>
      <c r="U3029" s="9"/>
      <c r="V3029" s="9"/>
      <c r="W3029" s="9"/>
    </row>
    <row r="3030">
      <c r="A3030" s="123"/>
      <c r="B3030" s="132"/>
      <c r="C3030" s="116"/>
      <c r="D3030" s="9"/>
      <c r="E3030" s="9"/>
      <c r="F3030" s="9"/>
      <c r="G3030" s="9"/>
      <c r="H3030" s="9"/>
      <c r="I3030" s="9"/>
      <c r="J3030" s="9"/>
      <c r="K3030" s="9"/>
      <c r="L3030" s="9"/>
      <c r="M3030" s="9"/>
      <c r="N3030" s="9"/>
      <c r="O3030" s="9"/>
      <c r="P3030" s="9"/>
      <c r="Q3030" s="9"/>
      <c r="R3030" s="9"/>
      <c r="S3030" s="9"/>
      <c r="T3030" s="9"/>
      <c r="U3030" s="9"/>
      <c r="V3030" s="9"/>
      <c r="W3030" s="9"/>
    </row>
    <row r="3031">
      <c r="A3031" s="123"/>
      <c r="B3031" s="132"/>
      <c r="C3031" s="116"/>
      <c r="D3031" s="9"/>
      <c r="E3031" s="9"/>
      <c r="F3031" s="9"/>
      <c r="G3031" s="9"/>
      <c r="H3031" s="9"/>
      <c r="I3031" s="9"/>
      <c r="J3031" s="9"/>
      <c r="K3031" s="9"/>
      <c r="L3031" s="9"/>
      <c r="M3031" s="9"/>
      <c r="N3031" s="9"/>
      <c r="O3031" s="9"/>
      <c r="P3031" s="9"/>
      <c r="Q3031" s="9"/>
      <c r="R3031" s="9"/>
      <c r="S3031" s="9"/>
      <c r="T3031" s="9"/>
      <c r="U3031" s="9"/>
      <c r="V3031" s="9"/>
      <c r="W3031" s="9"/>
    </row>
    <row r="3032">
      <c r="A3032" s="123"/>
      <c r="B3032" s="132"/>
      <c r="C3032" s="116"/>
      <c r="D3032" s="9"/>
      <c r="E3032" s="9"/>
      <c r="F3032" s="9"/>
      <c r="G3032" s="9"/>
      <c r="H3032" s="9"/>
      <c r="I3032" s="9"/>
      <c r="J3032" s="9"/>
      <c r="K3032" s="9"/>
      <c r="L3032" s="9"/>
      <c r="M3032" s="9"/>
      <c r="N3032" s="9"/>
      <c r="O3032" s="9"/>
      <c r="P3032" s="9"/>
      <c r="Q3032" s="9"/>
      <c r="R3032" s="9"/>
      <c r="S3032" s="9"/>
      <c r="T3032" s="9"/>
      <c r="U3032" s="9"/>
      <c r="V3032" s="9"/>
      <c r="W3032" s="9"/>
    </row>
    <row r="3033">
      <c r="A3033" s="123"/>
      <c r="B3033" s="132"/>
      <c r="C3033" s="116"/>
      <c r="D3033" s="9"/>
      <c r="E3033" s="9"/>
      <c r="F3033" s="9"/>
      <c r="G3033" s="9"/>
      <c r="H3033" s="9"/>
      <c r="I3033" s="9"/>
      <c r="J3033" s="9"/>
      <c r="K3033" s="9"/>
      <c r="L3033" s="9"/>
      <c r="M3033" s="9"/>
      <c r="N3033" s="9"/>
      <c r="O3033" s="9"/>
      <c r="P3033" s="9"/>
      <c r="Q3033" s="9"/>
      <c r="R3033" s="9"/>
      <c r="S3033" s="9"/>
      <c r="T3033" s="9"/>
      <c r="U3033" s="9"/>
      <c r="V3033" s="9"/>
      <c r="W3033" s="9"/>
    </row>
    <row r="3034">
      <c r="A3034" s="123"/>
      <c r="B3034" s="132"/>
      <c r="C3034" s="116"/>
      <c r="D3034" s="9"/>
      <c r="E3034" s="9"/>
      <c r="F3034" s="9"/>
      <c r="G3034" s="9"/>
      <c r="H3034" s="9"/>
      <c r="I3034" s="9"/>
      <c r="J3034" s="9"/>
      <c r="K3034" s="9"/>
      <c r="L3034" s="9"/>
      <c r="M3034" s="9"/>
      <c r="N3034" s="9"/>
      <c r="O3034" s="9"/>
      <c r="P3034" s="9"/>
      <c r="Q3034" s="9"/>
      <c r="R3034" s="9"/>
      <c r="S3034" s="9"/>
      <c r="T3034" s="9"/>
      <c r="U3034" s="9"/>
      <c r="V3034" s="9"/>
      <c r="W3034" s="9"/>
    </row>
    <row r="3035">
      <c r="A3035" s="123"/>
      <c r="B3035" s="132"/>
      <c r="C3035" s="116"/>
      <c r="D3035" s="9"/>
      <c r="E3035" s="9"/>
      <c r="F3035" s="9"/>
      <c r="G3035" s="9"/>
      <c r="H3035" s="9"/>
      <c r="I3035" s="9"/>
      <c r="J3035" s="9"/>
      <c r="K3035" s="9"/>
      <c r="L3035" s="9"/>
      <c r="M3035" s="9"/>
      <c r="N3035" s="9"/>
      <c r="O3035" s="9"/>
      <c r="P3035" s="9"/>
      <c r="Q3035" s="9"/>
      <c r="R3035" s="9"/>
      <c r="S3035" s="9"/>
      <c r="T3035" s="9"/>
      <c r="U3035" s="9"/>
      <c r="V3035" s="9"/>
      <c r="W3035" s="9"/>
    </row>
    <row r="3036">
      <c r="A3036" s="123"/>
      <c r="B3036" s="132"/>
      <c r="C3036" s="116"/>
      <c r="D3036" s="9"/>
      <c r="E3036" s="9"/>
      <c r="F3036" s="9"/>
      <c r="G3036" s="9"/>
      <c r="H3036" s="9"/>
      <c r="I3036" s="9"/>
      <c r="J3036" s="9"/>
      <c r="K3036" s="9"/>
      <c r="L3036" s="9"/>
      <c r="M3036" s="9"/>
      <c r="N3036" s="9"/>
      <c r="O3036" s="9"/>
      <c r="P3036" s="9"/>
      <c r="Q3036" s="9"/>
      <c r="R3036" s="9"/>
      <c r="S3036" s="9"/>
      <c r="T3036" s="9"/>
      <c r="U3036" s="9"/>
      <c r="V3036" s="9"/>
      <c r="W3036" s="9"/>
    </row>
    <row r="3037">
      <c r="A3037" s="123"/>
      <c r="B3037" s="132"/>
      <c r="C3037" s="116"/>
      <c r="D3037" s="9"/>
      <c r="E3037" s="9"/>
      <c r="F3037" s="9"/>
      <c r="G3037" s="9"/>
      <c r="H3037" s="9"/>
      <c r="I3037" s="9"/>
      <c r="J3037" s="9"/>
      <c r="K3037" s="9"/>
      <c r="L3037" s="9"/>
      <c r="M3037" s="9"/>
      <c r="N3037" s="9"/>
      <c r="O3037" s="9"/>
      <c r="P3037" s="9"/>
      <c r="Q3037" s="9"/>
      <c r="R3037" s="9"/>
      <c r="S3037" s="9"/>
      <c r="T3037" s="9"/>
      <c r="U3037" s="9"/>
      <c r="V3037" s="9"/>
      <c r="W3037" s="9"/>
    </row>
    <row r="3038">
      <c r="A3038" s="123"/>
      <c r="B3038" s="132"/>
      <c r="C3038" s="116"/>
      <c r="D3038" s="9"/>
      <c r="E3038" s="9"/>
      <c r="F3038" s="9"/>
      <c r="G3038" s="9"/>
      <c r="H3038" s="9"/>
      <c r="I3038" s="9"/>
      <c r="J3038" s="9"/>
      <c r="K3038" s="9"/>
      <c r="L3038" s="9"/>
      <c r="M3038" s="9"/>
      <c r="N3038" s="9"/>
      <c r="O3038" s="9"/>
      <c r="P3038" s="9"/>
      <c r="Q3038" s="9"/>
      <c r="R3038" s="9"/>
      <c r="S3038" s="9"/>
      <c r="T3038" s="9"/>
      <c r="U3038" s="9"/>
      <c r="V3038" s="9"/>
      <c r="W3038" s="9"/>
    </row>
    <row r="3039">
      <c r="A3039" s="123"/>
      <c r="B3039" s="132"/>
      <c r="C3039" s="116"/>
      <c r="D3039" s="9"/>
      <c r="E3039" s="9"/>
      <c r="F3039" s="9"/>
      <c r="G3039" s="9"/>
      <c r="H3039" s="9"/>
      <c r="I3039" s="9"/>
      <c r="J3039" s="9"/>
      <c r="K3039" s="9"/>
      <c r="L3039" s="9"/>
      <c r="M3039" s="9"/>
      <c r="N3039" s="9"/>
      <c r="O3039" s="9"/>
      <c r="P3039" s="9"/>
      <c r="Q3039" s="9"/>
      <c r="R3039" s="9"/>
      <c r="S3039" s="9"/>
      <c r="T3039" s="9"/>
      <c r="U3039" s="9"/>
      <c r="V3039" s="9"/>
      <c r="W3039" s="9"/>
    </row>
    <row r="3040">
      <c r="A3040" s="123"/>
      <c r="B3040" s="132"/>
      <c r="C3040" s="116"/>
      <c r="D3040" s="9"/>
      <c r="E3040" s="9"/>
      <c r="F3040" s="9"/>
      <c r="G3040" s="9"/>
      <c r="H3040" s="9"/>
      <c r="I3040" s="9"/>
      <c r="J3040" s="9"/>
      <c r="K3040" s="9"/>
      <c r="L3040" s="9"/>
      <c r="M3040" s="9"/>
      <c r="N3040" s="9"/>
      <c r="O3040" s="9"/>
      <c r="P3040" s="9"/>
      <c r="Q3040" s="9"/>
      <c r="R3040" s="9"/>
      <c r="S3040" s="9"/>
      <c r="T3040" s="9"/>
      <c r="U3040" s="9"/>
      <c r="V3040" s="9"/>
      <c r="W3040" s="9"/>
    </row>
    <row r="3041">
      <c r="A3041" s="123"/>
      <c r="B3041" s="132"/>
      <c r="C3041" s="116"/>
      <c r="D3041" s="9"/>
      <c r="E3041" s="9"/>
      <c r="F3041" s="9"/>
      <c r="G3041" s="9"/>
      <c r="H3041" s="9"/>
      <c r="I3041" s="9"/>
      <c r="J3041" s="9"/>
      <c r="K3041" s="9"/>
      <c r="L3041" s="9"/>
      <c r="M3041" s="9"/>
      <c r="N3041" s="9"/>
      <c r="O3041" s="9"/>
      <c r="P3041" s="9"/>
      <c r="Q3041" s="9"/>
      <c r="R3041" s="9"/>
      <c r="S3041" s="9"/>
      <c r="T3041" s="9"/>
      <c r="U3041" s="9"/>
      <c r="V3041" s="9"/>
      <c r="W3041" s="9"/>
    </row>
    <row r="3042">
      <c r="A3042" s="123"/>
      <c r="B3042" s="132"/>
      <c r="C3042" s="116"/>
      <c r="D3042" s="9"/>
      <c r="E3042" s="9"/>
      <c r="F3042" s="9"/>
      <c r="G3042" s="9"/>
      <c r="H3042" s="9"/>
      <c r="I3042" s="9"/>
      <c r="J3042" s="9"/>
      <c r="K3042" s="9"/>
      <c r="L3042" s="9"/>
      <c r="M3042" s="9"/>
      <c r="N3042" s="9"/>
      <c r="O3042" s="9"/>
      <c r="P3042" s="9"/>
      <c r="Q3042" s="9"/>
      <c r="R3042" s="9"/>
      <c r="S3042" s="9"/>
      <c r="T3042" s="9"/>
      <c r="U3042" s="9"/>
      <c r="V3042" s="9"/>
      <c r="W3042" s="9"/>
    </row>
    <row r="3043">
      <c r="A3043" s="123"/>
      <c r="B3043" s="132"/>
      <c r="C3043" s="116"/>
      <c r="D3043" s="9"/>
      <c r="E3043" s="9"/>
      <c r="F3043" s="9"/>
      <c r="G3043" s="9"/>
      <c r="H3043" s="9"/>
      <c r="I3043" s="9"/>
      <c r="J3043" s="9"/>
      <c r="K3043" s="9"/>
      <c r="L3043" s="9"/>
      <c r="M3043" s="9"/>
      <c r="N3043" s="9"/>
      <c r="O3043" s="9"/>
      <c r="P3043" s="9"/>
      <c r="Q3043" s="9"/>
      <c r="R3043" s="9"/>
      <c r="S3043" s="9"/>
      <c r="T3043" s="9"/>
      <c r="U3043" s="9"/>
      <c r="V3043" s="9"/>
      <c r="W3043" s="9"/>
    </row>
    <row r="3044">
      <c r="A3044" s="123"/>
      <c r="B3044" s="132"/>
      <c r="C3044" s="116"/>
      <c r="D3044" s="9"/>
      <c r="E3044" s="9"/>
      <c r="F3044" s="9"/>
      <c r="G3044" s="9"/>
      <c r="H3044" s="9"/>
      <c r="I3044" s="9"/>
      <c r="J3044" s="9"/>
      <c r="K3044" s="9"/>
      <c r="L3044" s="9"/>
      <c r="M3044" s="9"/>
      <c r="N3044" s="9"/>
      <c r="O3044" s="9"/>
      <c r="P3044" s="9"/>
      <c r="Q3044" s="9"/>
      <c r="R3044" s="9"/>
      <c r="S3044" s="9"/>
      <c r="T3044" s="9"/>
      <c r="U3044" s="9"/>
      <c r="V3044" s="9"/>
      <c r="W3044" s="9"/>
    </row>
    <row r="3045">
      <c r="A3045" s="123"/>
      <c r="B3045" s="132"/>
      <c r="C3045" s="116"/>
      <c r="D3045" s="9"/>
      <c r="E3045" s="9"/>
      <c r="F3045" s="9"/>
      <c r="G3045" s="9"/>
      <c r="H3045" s="9"/>
      <c r="I3045" s="9"/>
      <c r="J3045" s="9"/>
      <c r="K3045" s="9"/>
      <c r="L3045" s="9"/>
      <c r="M3045" s="9"/>
      <c r="N3045" s="9"/>
      <c r="O3045" s="9"/>
      <c r="P3045" s="9"/>
      <c r="Q3045" s="9"/>
      <c r="R3045" s="9"/>
      <c r="S3045" s="9"/>
      <c r="T3045" s="9"/>
      <c r="U3045" s="9"/>
      <c r="V3045" s="9"/>
      <c r="W3045" s="9"/>
    </row>
    <row r="3046">
      <c r="A3046" s="123"/>
      <c r="B3046" s="132"/>
      <c r="C3046" s="116"/>
      <c r="D3046" s="9"/>
      <c r="E3046" s="9"/>
      <c r="F3046" s="9"/>
      <c r="G3046" s="9"/>
      <c r="H3046" s="9"/>
      <c r="I3046" s="9"/>
      <c r="J3046" s="9"/>
      <c r="K3046" s="9"/>
      <c r="L3046" s="9"/>
      <c r="M3046" s="9"/>
      <c r="N3046" s="9"/>
      <c r="O3046" s="9"/>
      <c r="P3046" s="9"/>
      <c r="Q3046" s="9"/>
      <c r="R3046" s="9"/>
      <c r="S3046" s="9"/>
      <c r="T3046" s="9"/>
      <c r="U3046" s="9"/>
      <c r="V3046" s="9"/>
      <c r="W3046" s="9"/>
    </row>
    <row r="3047">
      <c r="A3047" s="123"/>
      <c r="B3047" s="132"/>
      <c r="C3047" s="116"/>
      <c r="D3047" s="9"/>
      <c r="E3047" s="9"/>
      <c r="F3047" s="9"/>
      <c r="G3047" s="9"/>
      <c r="H3047" s="9"/>
      <c r="I3047" s="9"/>
      <c r="J3047" s="9"/>
      <c r="K3047" s="9"/>
      <c r="L3047" s="9"/>
      <c r="M3047" s="9"/>
      <c r="N3047" s="9"/>
      <c r="O3047" s="9"/>
      <c r="P3047" s="9"/>
      <c r="Q3047" s="9"/>
      <c r="R3047" s="9"/>
      <c r="S3047" s="9"/>
      <c r="T3047" s="9"/>
      <c r="U3047" s="9"/>
      <c r="V3047" s="9"/>
      <c r="W3047" s="9"/>
    </row>
    <row r="3048">
      <c r="A3048" s="123"/>
      <c r="B3048" s="132"/>
      <c r="C3048" s="116"/>
      <c r="D3048" s="9"/>
      <c r="E3048" s="9"/>
      <c r="F3048" s="9"/>
      <c r="G3048" s="9"/>
      <c r="H3048" s="9"/>
      <c r="I3048" s="9"/>
      <c r="J3048" s="9"/>
      <c r="K3048" s="9"/>
      <c r="L3048" s="9"/>
      <c r="M3048" s="9"/>
      <c r="N3048" s="9"/>
      <c r="O3048" s="9"/>
      <c r="P3048" s="9"/>
      <c r="Q3048" s="9"/>
      <c r="R3048" s="9"/>
      <c r="S3048" s="9"/>
      <c r="T3048" s="9"/>
      <c r="U3048" s="9"/>
      <c r="V3048" s="9"/>
      <c r="W3048" s="9"/>
    </row>
    <row r="3049">
      <c r="A3049" s="123"/>
      <c r="B3049" s="5"/>
      <c r="C3049" s="116"/>
      <c r="D3049" s="9"/>
      <c r="E3049" s="9"/>
      <c r="F3049" s="9"/>
      <c r="G3049" s="9"/>
      <c r="H3049" s="9"/>
      <c r="I3049" s="9"/>
      <c r="J3049" s="9"/>
      <c r="K3049" s="9"/>
      <c r="L3049" s="9"/>
      <c r="M3049" s="9"/>
      <c r="N3049" s="9"/>
      <c r="O3049" s="9"/>
      <c r="P3049" s="9"/>
      <c r="Q3049" s="9"/>
      <c r="R3049" s="9"/>
      <c r="S3049" s="9"/>
      <c r="T3049" s="9"/>
      <c r="U3049" s="9"/>
      <c r="V3049" s="9"/>
      <c r="W3049" s="9"/>
    </row>
    <row r="3050">
      <c r="A3050" s="123"/>
      <c r="B3050" s="5"/>
      <c r="C3050" s="116"/>
      <c r="D3050" s="9"/>
      <c r="E3050" s="9"/>
      <c r="F3050" s="9"/>
      <c r="G3050" s="9"/>
      <c r="H3050" s="9"/>
      <c r="I3050" s="9"/>
      <c r="J3050" s="9"/>
      <c r="K3050" s="9"/>
      <c r="L3050" s="9"/>
      <c r="M3050" s="9"/>
      <c r="N3050" s="9"/>
      <c r="O3050" s="9"/>
      <c r="P3050" s="9"/>
      <c r="Q3050" s="9"/>
      <c r="R3050" s="9"/>
      <c r="S3050" s="9"/>
      <c r="T3050" s="9"/>
      <c r="U3050" s="9"/>
      <c r="V3050" s="9"/>
      <c r="W3050" s="9"/>
    </row>
    <row r="3051">
      <c r="A3051" s="123"/>
      <c r="B3051" s="5"/>
      <c r="C3051" s="116"/>
      <c r="D3051" s="9"/>
      <c r="E3051" s="9"/>
      <c r="F3051" s="9"/>
      <c r="G3051" s="9"/>
      <c r="H3051" s="9"/>
      <c r="I3051" s="9"/>
      <c r="J3051" s="9"/>
      <c r="K3051" s="9"/>
      <c r="L3051" s="9"/>
      <c r="M3051" s="9"/>
      <c r="N3051" s="9"/>
      <c r="O3051" s="9"/>
      <c r="P3051" s="9"/>
      <c r="Q3051" s="9"/>
      <c r="R3051" s="9"/>
      <c r="S3051" s="9"/>
      <c r="T3051" s="9"/>
      <c r="U3051" s="9"/>
      <c r="V3051" s="9"/>
      <c r="W3051" s="9"/>
    </row>
    <row r="3052">
      <c r="A3052" s="123"/>
      <c r="B3052" s="5"/>
      <c r="C3052" s="116"/>
      <c r="D3052" s="9"/>
      <c r="E3052" s="9"/>
      <c r="F3052" s="9"/>
      <c r="G3052" s="9"/>
      <c r="H3052" s="9"/>
      <c r="I3052" s="9"/>
      <c r="J3052" s="9"/>
      <c r="K3052" s="9"/>
      <c r="L3052" s="9"/>
      <c r="M3052" s="9"/>
      <c r="N3052" s="9"/>
      <c r="O3052" s="9"/>
      <c r="P3052" s="9"/>
      <c r="Q3052" s="9"/>
      <c r="R3052" s="9"/>
      <c r="S3052" s="9"/>
      <c r="T3052" s="9"/>
      <c r="U3052" s="9"/>
      <c r="V3052" s="9"/>
      <c r="W3052" s="9"/>
    </row>
    <row r="3053">
      <c r="A3053" s="123"/>
      <c r="B3053" s="5"/>
      <c r="C3053" s="116"/>
      <c r="D3053" s="9"/>
      <c r="E3053" s="9"/>
      <c r="F3053" s="9"/>
      <c r="G3053" s="9"/>
      <c r="H3053" s="9"/>
      <c r="I3053" s="9"/>
      <c r="J3053" s="9"/>
      <c r="K3053" s="9"/>
      <c r="L3053" s="9"/>
      <c r="M3053" s="9"/>
      <c r="N3053" s="9"/>
      <c r="O3053" s="9"/>
      <c r="P3053" s="9"/>
      <c r="Q3053" s="9"/>
      <c r="R3053" s="9"/>
      <c r="S3053" s="9"/>
      <c r="T3053" s="9"/>
      <c r="U3053" s="9"/>
      <c r="V3053" s="9"/>
      <c r="W3053" s="9"/>
    </row>
    <row r="3054">
      <c r="A3054" s="123"/>
      <c r="B3054" s="5"/>
      <c r="C3054" s="116"/>
      <c r="D3054" s="9"/>
      <c r="E3054" s="9"/>
      <c r="F3054" s="9"/>
      <c r="G3054" s="9"/>
      <c r="H3054" s="9"/>
      <c r="I3054" s="9"/>
      <c r="J3054" s="9"/>
      <c r="K3054" s="9"/>
      <c r="L3054" s="9"/>
      <c r="M3054" s="9"/>
      <c r="N3054" s="9"/>
      <c r="O3054" s="9"/>
      <c r="P3054" s="9"/>
      <c r="Q3054" s="9"/>
      <c r="R3054" s="9"/>
      <c r="S3054" s="9"/>
      <c r="T3054" s="9"/>
      <c r="U3054" s="9"/>
      <c r="V3054" s="9"/>
      <c r="W3054" s="9"/>
    </row>
    <row r="3055">
      <c r="A3055" s="123"/>
      <c r="B3055" s="5"/>
      <c r="C3055" s="116"/>
      <c r="D3055" s="9"/>
      <c r="E3055" s="9"/>
      <c r="F3055" s="9"/>
      <c r="G3055" s="9"/>
      <c r="H3055" s="9"/>
      <c r="I3055" s="9"/>
      <c r="J3055" s="9"/>
      <c r="K3055" s="9"/>
      <c r="L3055" s="9"/>
      <c r="M3055" s="9"/>
      <c r="N3055" s="9"/>
      <c r="O3055" s="9"/>
      <c r="P3055" s="9"/>
      <c r="Q3055" s="9"/>
      <c r="R3055" s="9"/>
      <c r="S3055" s="9"/>
      <c r="T3055" s="9"/>
      <c r="U3055" s="9"/>
      <c r="V3055" s="9"/>
      <c r="W3055" s="9"/>
    </row>
    <row r="3056">
      <c r="A3056" s="123"/>
      <c r="B3056" s="5"/>
      <c r="C3056" s="116"/>
      <c r="D3056" s="9"/>
      <c r="E3056" s="9"/>
      <c r="F3056" s="9"/>
      <c r="G3056" s="9"/>
      <c r="H3056" s="9"/>
      <c r="I3056" s="9"/>
      <c r="J3056" s="9"/>
      <c r="K3056" s="9"/>
      <c r="L3056" s="9"/>
      <c r="M3056" s="9"/>
      <c r="N3056" s="9"/>
      <c r="O3056" s="9"/>
      <c r="P3056" s="9"/>
      <c r="Q3056" s="9"/>
      <c r="R3056" s="9"/>
      <c r="S3056" s="9"/>
      <c r="T3056" s="9"/>
      <c r="U3056" s="9"/>
      <c r="V3056" s="9"/>
      <c r="W3056" s="9"/>
    </row>
    <row r="3057">
      <c r="A3057" s="123"/>
      <c r="B3057" s="5"/>
      <c r="C3057" s="116"/>
      <c r="D3057" s="9"/>
      <c r="E3057" s="9"/>
      <c r="F3057" s="9"/>
      <c r="G3057" s="9"/>
      <c r="H3057" s="9"/>
      <c r="I3057" s="9"/>
      <c r="J3057" s="9"/>
      <c r="K3057" s="9"/>
      <c r="L3057" s="9"/>
      <c r="M3057" s="9"/>
      <c r="N3057" s="9"/>
      <c r="O3057" s="9"/>
      <c r="P3057" s="9"/>
      <c r="Q3057" s="9"/>
      <c r="R3057" s="9"/>
      <c r="S3057" s="9"/>
      <c r="T3057" s="9"/>
      <c r="U3057" s="9"/>
      <c r="V3057" s="9"/>
      <c r="W3057" s="9"/>
    </row>
    <row r="3058">
      <c r="A3058" s="123"/>
      <c r="B3058" s="5"/>
      <c r="C3058" s="116"/>
      <c r="D3058" s="9"/>
      <c r="E3058" s="9"/>
      <c r="F3058" s="9"/>
      <c r="G3058" s="9"/>
      <c r="H3058" s="9"/>
      <c r="I3058" s="9"/>
      <c r="J3058" s="9"/>
      <c r="K3058" s="9"/>
      <c r="L3058" s="9"/>
      <c r="M3058" s="9"/>
      <c r="N3058" s="9"/>
      <c r="O3058" s="9"/>
      <c r="P3058" s="9"/>
      <c r="Q3058" s="9"/>
      <c r="R3058" s="9"/>
      <c r="S3058" s="9"/>
      <c r="T3058" s="9"/>
      <c r="U3058" s="9"/>
      <c r="V3058" s="9"/>
      <c r="W3058" s="9"/>
    </row>
    <row r="3059">
      <c r="A3059" s="123"/>
      <c r="B3059" s="5"/>
      <c r="C3059" s="116"/>
      <c r="D3059" s="9"/>
      <c r="E3059" s="9"/>
      <c r="F3059" s="9"/>
      <c r="G3059" s="9"/>
      <c r="H3059" s="9"/>
      <c r="I3059" s="9"/>
      <c r="J3059" s="9"/>
      <c r="K3059" s="9"/>
      <c r="L3059" s="9"/>
      <c r="M3059" s="9"/>
      <c r="N3059" s="9"/>
      <c r="O3059" s="9"/>
      <c r="P3059" s="9"/>
      <c r="Q3059" s="9"/>
      <c r="R3059" s="9"/>
      <c r="S3059" s="9"/>
      <c r="T3059" s="9"/>
      <c r="U3059" s="9"/>
      <c r="V3059" s="9"/>
      <c r="W3059" s="9"/>
    </row>
    <row r="3060">
      <c r="A3060" s="123"/>
      <c r="B3060" s="5"/>
      <c r="C3060" s="116"/>
      <c r="D3060" s="9"/>
      <c r="E3060" s="9"/>
      <c r="F3060" s="9"/>
      <c r="G3060" s="9"/>
      <c r="H3060" s="9"/>
      <c r="I3060" s="9"/>
      <c r="J3060" s="9"/>
      <c r="K3060" s="9"/>
      <c r="L3060" s="9"/>
      <c r="M3060" s="9"/>
      <c r="N3060" s="9"/>
      <c r="O3060" s="9"/>
      <c r="P3060" s="9"/>
      <c r="Q3060" s="9"/>
      <c r="R3060" s="9"/>
      <c r="S3060" s="9"/>
      <c r="T3060" s="9"/>
      <c r="U3060" s="9"/>
      <c r="V3060" s="9"/>
      <c r="W3060" s="9"/>
    </row>
    <row r="3061">
      <c r="A3061" s="123"/>
      <c r="B3061" s="5"/>
      <c r="C3061" s="116"/>
      <c r="D3061" s="9"/>
      <c r="E3061" s="9"/>
      <c r="F3061" s="9"/>
      <c r="G3061" s="9"/>
      <c r="H3061" s="9"/>
      <c r="I3061" s="9"/>
      <c r="J3061" s="9"/>
      <c r="K3061" s="9"/>
      <c r="L3061" s="9"/>
      <c r="M3061" s="9"/>
      <c r="N3061" s="9"/>
      <c r="O3061" s="9"/>
      <c r="P3061" s="9"/>
      <c r="Q3061" s="9"/>
      <c r="R3061" s="9"/>
      <c r="S3061" s="9"/>
      <c r="T3061" s="9"/>
      <c r="U3061" s="9"/>
      <c r="V3061" s="9"/>
      <c r="W3061" s="9"/>
    </row>
    <row r="3062">
      <c r="A3062" s="123"/>
      <c r="B3062" s="5"/>
      <c r="C3062" s="116"/>
      <c r="D3062" s="9"/>
      <c r="E3062" s="9"/>
      <c r="F3062" s="9"/>
      <c r="G3062" s="9"/>
      <c r="H3062" s="9"/>
      <c r="I3062" s="9"/>
      <c r="J3062" s="9"/>
      <c r="K3062" s="9"/>
      <c r="L3062" s="9"/>
      <c r="M3062" s="9"/>
      <c r="N3062" s="9"/>
      <c r="O3062" s="9"/>
      <c r="P3062" s="9"/>
      <c r="Q3062" s="9"/>
      <c r="R3062" s="9"/>
      <c r="S3062" s="9"/>
      <c r="T3062" s="9"/>
      <c r="U3062" s="9"/>
      <c r="V3062" s="9"/>
      <c r="W3062" s="9"/>
    </row>
    <row r="3063">
      <c r="A3063" s="123"/>
      <c r="B3063" s="5"/>
      <c r="C3063" s="116"/>
      <c r="D3063" s="9"/>
      <c r="E3063" s="9"/>
      <c r="F3063" s="9"/>
      <c r="G3063" s="9"/>
      <c r="H3063" s="9"/>
      <c r="I3063" s="9"/>
      <c r="J3063" s="9"/>
      <c r="K3063" s="9"/>
      <c r="L3063" s="9"/>
      <c r="M3063" s="9"/>
      <c r="N3063" s="9"/>
      <c r="O3063" s="9"/>
      <c r="P3063" s="9"/>
      <c r="Q3063" s="9"/>
      <c r="R3063" s="9"/>
      <c r="S3063" s="9"/>
      <c r="T3063" s="9"/>
      <c r="U3063" s="9"/>
      <c r="V3063" s="9"/>
      <c r="W3063" s="9"/>
    </row>
    <row r="3064">
      <c r="A3064" s="123"/>
      <c r="B3064" s="5"/>
      <c r="C3064" s="116"/>
      <c r="D3064" s="9"/>
      <c r="E3064" s="9"/>
      <c r="F3064" s="9"/>
      <c r="G3064" s="9"/>
      <c r="H3064" s="9"/>
      <c r="I3064" s="9"/>
      <c r="J3064" s="9"/>
      <c r="K3064" s="9"/>
      <c r="L3064" s="9"/>
      <c r="M3064" s="9"/>
      <c r="N3064" s="9"/>
      <c r="O3064" s="9"/>
      <c r="P3064" s="9"/>
      <c r="Q3064" s="9"/>
      <c r="R3064" s="9"/>
      <c r="S3064" s="9"/>
      <c r="T3064" s="9"/>
      <c r="U3064" s="9"/>
      <c r="V3064" s="9"/>
      <c r="W3064" s="9"/>
    </row>
    <row r="3065">
      <c r="A3065" s="123"/>
      <c r="B3065" s="5"/>
      <c r="C3065" s="116"/>
      <c r="D3065" s="9"/>
      <c r="E3065" s="9"/>
      <c r="F3065" s="9"/>
      <c r="G3065" s="9"/>
      <c r="H3065" s="9"/>
      <c r="I3065" s="9"/>
      <c r="J3065" s="9"/>
      <c r="K3065" s="9"/>
      <c r="L3065" s="9"/>
      <c r="M3065" s="9"/>
      <c r="N3065" s="9"/>
      <c r="O3065" s="9"/>
      <c r="P3065" s="9"/>
      <c r="Q3065" s="9"/>
      <c r="R3065" s="9"/>
      <c r="S3065" s="9"/>
      <c r="T3065" s="9"/>
      <c r="U3065" s="9"/>
      <c r="V3065" s="9"/>
      <c r="W3065" s="9"/>
    </row>
    <row r="3066">
      <c r="A3066" s="123"/>
      <c r="B3066" s="5"/>
      <c r="C3066" s="116"/>
      <c r="D3066" s="9"/>
      <c r="E3066" s="9"/>
      <c r="F3066" s="9"/>
      <c r="G3066" s="9"/>
      <c r="H3066" s="9"/>
      <c r="I3066" s="9"/>
      <c r="J3066" s="9"/>
      <c r="K3066" s="9"/>
      <c r="L3066" s="9"/>
      <c r="M3066" s="9"/>
      <c r="N3066" s="9"/>
      <c r="O3066" s="9"/>
      <c r="P3066" s="9"/>
      <c r="Q3066" s="9"/>
      <c r="R3066" s="9"/>
      <c r="S3066" s="9"/>
      <c r="T3066" s="9"/>
      <c r="U3066" s="9"/>
      <c r="V3066" s="9"/>
      <c r="W3066" s="9"/>
    </row>
    <row r="3067">
      <c r="A3067" s="123"/>
      <c r="B3067" s="5"/>
      <c r="C3067" s="116"/>
      <c r="D3067" s="9"/>
      <c r="E3067" s="9"/>
      <c r="F3067" s="9"/>
      <c r="G3067" s="9"/>
      <c r="H3067" s="9"/>
      <c r="I3067" s="9"/>
      <c r="J3067" s="9"/>
      <c r="K3067" s="9"/>
      <c r="L3067" s="9"/>
      <c r="M3067" s="9"/>
      <c r="N3067" s="9"/>
      <c r="O3067" s="9"/>
      <c r="P3067" s="9"/>
      <c r="Q3067" s="9"/>
      <c r="R3067" s="9"/>
      <c r="S3067" s="9"/>
      <c r="T3067" s="9"/>
      <c r="U3067" s="9"/>
      <c r="V3067" s="9"/>
      <c r="W3067" s="9"/>
    </row>
    <row r="3068">
      <c r="A3068" s="123"/>
      <c r="B3068" s="5"/>
      <c r="C3068" s="116"/>
      <c r="D3068" s="9"/>
      <c r="E3068" s="9"/>
      <c r="F3068" s="9"/>
      <c r="G3068" s="9"/>
      <c r="H3068" s="9"/>
      <c r="I3068" s="9"/>
      <c r="J3068" s="9"/>
      <c r="K3068" s="9"/>
      <c r="L3068" s="9"/>
      <c r="M3068" s="9"/>
      <c r="N3068" s="9"/>
      <c r="O3068" s="9"/>
      <c r="P3068" s="9"/>
      <c r="Q3068" s="9"/>
      <c r="R3068" s="9"/>
      <c r="S3068" s="9"/>
      <c r="T3068" s="9"/>
      <c r="U3068" s="9"/>
      <c r="V3068" s="9"/>
      <c r="W3068" s="9"/>
    </row>
    <row r="3069">
      <c r="A3069" s="123"/>
      <c r="B3069" s="5"/>
      <c r="C3069" s="116"/>
      <c r="D3069" s="9"/>
      <c r="E3069" s="9"/>
      <c r="F3069" s="9"/>
      <c r="G3069" s="9"/>
      <c r="H3069" s="9"/>
      <c r="I3069" s="9"/>
      <c r="J3069" s="9"/>
      <c r="K3069" s="9"/>
      <c r="L3069" s="9"/>
      <c r="M3069" s="9"/>
      <c r="N3069" s="9"/>
      <c r="O3069" s="9"/>
      <c r="P3069" s="9"/>
      <c r="Q3069" s="9"/>
      <c r="R3069" s="9"/>
      <c r="S3069" s="9"/>
      <c r="T3069" s="9"/>
      <c r="U3069" s="9"/>
      <c r="V3069" s="9"/>
      <c r="W3069" s="9"/>
    </row>
    <row r="3070">
      <c r="A3070" s="123"/>
      <c r="B3070" s="5"/>
      <c r="C3070" s="116"/>
      <c r="D3070" s="9"/>
      <c r="E3070" s="9"/>
      <c r="F3070" s="9"/>
      <c r="G3070" s="9"/>
      <c r="H3070" s="9"/>
      <c r="I3070" s="9"/>
      <c r="J3070" s="9"/>
      <c r="K3070" s="9"/>
      <c r="L3070" s="9"/>
      <c r="M3070" s="9"/>
      <c r="N3070" s="9"/>
      <c r="O3070" s="9"/>
      <c r="P3070" s="9"/>
      <c r="Q3070" s="9"/>
      <c r="R3070" s="9"/>
      <c r="S3070" s="9"/>
      <c r="T3070" s="9"/>
      <c r="U3070" s="9"/>
      <c r="V3070" s="9"/>
      <c r="W3070" s="9"/>
    </row>
    <row r="3071">
      <c r="A3071" s="123"/>
      <c r="B3071" s="5"/>
      <c r="C3071" s="116"/>
      <c r="D3071" s="9"/>
      <c r="E3071" s="9"/>
      <c r="F3071" s="9"/>
      <c r="G3071" s="9"/>
      <c r="H3071" s="9"/>
      <c r="I3071" s="9"/>
      <c r="J3071" s="9"/>
      <c r="K3071" s="9"/>
      <c r="L3071" s="9"/>
      <c r="M3071" s="9"/>
      <c r="N3071" s="9"/>
      <c r="O3071" s="9"/>
      <c r="P3071" s="9"/>
      <c r="Q3071" s="9"/>
      <c r="R3071" s="9"/>
      <c r="S3071" s="9"/>
      <c r="T3071" s="9"/>
      <c r="U3071" s="9"/>
      <c r="V3071" s="9"/>
      <c r="W3071" s="9"/>
    </row>
    <row r="3072">
      <c r="A3072" s="123"/>
      <c r="B3072" s="5"/>
      <c r="C3072" s="116"/>
      <c r="D3072" s="9"/>
      <c r="E3072" s="9"/>
      <c r="F3072" s="9"/>
      <c r="G3072" s="9"/>
      <c r="H3072" s="9"/>
      <c r="I3072" s="9"/>
      <c r="J3072" s="9"/>
      <c r="K3072" s="9"/>
      <c r="L3072" s="9"/>
      <c r="M3072" s="9"/>
      <c r="N3072" s="9"/>
      <c r="O3072" s="9"/>
      <c r="P3072" s="9"/>
      <c r="Q3072" s="9"/>
      <c r="R3072" s="9"/>
      <c r="S3072" s="9"/>
      <c r="T3072" s="9"/>
      <c r="U3072" s="9"/>
      <c r="V3072" s="9"/>
      <c r="W3072" s="9"/>
    </row>
    <row r="3073">
      <c r="A3073" s="123"/>
      <c r="B3073" s="5"/>
      <c r="C3073" s="116"/>
      <c r="D3073" s="9"/>
      <c r="E3073" s="9"/>
      <c r="F3073" s="9"/>
      <c r="G3073" s="9"/>
      <c r="H3073" s="9"/>
      <c r="I3073" s="9"/>
      <c r="J3073" s="9"/>
      <c r="K3073" s="9"/>
      <c r="L3073" s="9"/>
      <c r="M3073" s="9"/>
      <c r="N3073" s="9"/>
      <c r="O3073" s="9"/>
      <c r="P3073" s="9"/>
      <c r="Q3073" s="9"/>
      <c r="R3073" s="9"/>
      <c r="S3073" s="9"/>
      <c r="T3073" s="9"/>
      <c r="U3073" s="9"/>
      <c r="V3073" s="9"/>
      <c r="W3073" s="9"/>
    </row>
    <row r="3074">
      <c r="A3074" s="123"/>
      <c r="B3074" s="5"/>
      <c r="C3074" s="116"/>
      <c r="D3074" s="9"/>
      <c r="E3074" s="9"/>
      <c r="F3074" s="9"/>
      <c r="G3074" s="9"/>
      <c r="H3074" s="9"/>
      <c r="I3074" s="9"/>
      <c r="J3074" s="9"/>
      <c r="K3074" s="9"/>
      <c r="L3074" s="9"/>
      <c r="M3074" s="9"/>
      <c r="N3074" s="9"/>
      <c r="O3074" s="9"/>
      <c r="P3074" s="9"/>
      <c r="Q3074" s="9"/>
      <c r="R3074" s="9"/>
      <c r="S3074" s="9"/>
      <c r="T3074" s="9"/>
      <c r="U3074" s="9"/>
      <c r="V3074" s="9"/>
      <c r="W3074" s="9"/>
    </row>
    <row r="3075">
      <c r="A3075" s="123"/>
      <c r="B3075" s="5"/>
      <c r="C3075" s="116"/>
      <c r="D3075" s="9"/>
      <c r="E3075" s="9"/>
      <c r="F3075" s="9"/>
      <c r="G3075" s="9"/>
      <c r="H3075" s="9"/>
      <c r="I3075" s="9"/>
      <c r="J3075" s="9"/>
      <c r="K3075" s="9"/>
      <c r="L3075" s="9"/>
      <c r="M3075" s="9"/>
      <c r="N3075" s="9"/>
      <c r="O3075" s="9"/>
      <c r="P3075" s="9"/>
      <c r="Q3075" s="9"/>
      <c r="R3075" s="9"/>
      <c r="S3075" s="9"/>
      <c r="T3075" s="9"/>
      <c r="U3075" s="9"/>
      <c r="V3075" s="9"/>
      <c r="W3075" s="9"/>
    </row>
    <row r="3076">
      <c r="A3076" s="123"/>
      <c r="B3076" s="5"/>
      <c r="C3076" s="116"/>
      <c r="D3076" s="9"/>
      <c r="E3076" s="9"/>
      <c r="F3076" s="9"/>
      <c r="G3076" s="9"/>
      <c r="H3076" s="9"/>
      <c r="I3076" s="9"/>
      <c r="J3076" s="9"/>
      <c r="K3076" s="9"/>
      <c r="L3076" s="9"/>
      <c r="M3076" s="9"/>
      <c r="N3076" s="9"/>
      <c r="O3076" s="9"/>
      <c r="P3076" s="9"/>
      <c r="Q3076" s="9"/>
      <c r="R3076" s="9"/>
      <c r="S3076" s="9"/>
      <c r="T3076" s="9"/>
      <c r="U3076" s="9"/>
      <c r="V3076" s="9"/>
      <c r="W3076" s="9"/>
    </row>
    <row r="3077">
      <c r="A3077" s="123"/>
      <c r="B3077" s="5"/>
      <c r="C3077" s="116"/>
      <c r="D3077" s="9"/>
      <c r="E3077" s="9"/>
      <c r="F3077" s="9"/>
      <c r="G3077" s="9"/>
      <c r="H3077" s="9"/>
      <c r="I3077" s="9"/>
      <c r="J3077" s="9"/>
      <c r="K3077" s="9"/>
      <c r="L3077" s="9"/>
      <c r="M3077" s="9"/>
      <c r="N3077" s="9"/>
      <c r="O3077" s="9"/>
      <c r="P3077" s="9"/>
      <c r="Q3077" s="9"/>
      <c r="R3077" s="9"/>
      <c r="S3077" s="9"/>
      <c r="T3077" s="9"/>
      <c r="U3077" s="9"/>
      <c r="V3077" s="9"/>
      <c r="W3077" s="9"/>
    </row>
    <row r="3078">
      <c r="A3078" s="123"/>
      <c r="B3078" s="5"/>
      <c r="C3078" s="116"/>
      <c r="D3078" s="9"/>
      <c r="E3078" s="9"/>
      <c r="F3078" s="9"/>
      <c r="G3078" s="9"/>
      <c r="H3078" s="9"/>
      <c r="I3078" s="9"/>
      <c r="J3078" s="9"/>
      <c r="K3078" s="9"/>
      <c r="L3078" s="9"/>
      <c r="M3078" s="9"/>
      <c r="N3078" s="9"/>
      <c r="O3078" s="9"/>
      <c r="P3078" s="9"/>
      <c r="Q3078" s="9"/>
      <c r="R3078" s="9"/>
      <c r="S3078" s="9"/>
      <c r="T3078" s="9"/>
      <c r="U3078" s="9"/>
      <c r="V3078" s="9"/>
      <c r="W3078" s="9"/>
    </row>
    <row r="3079">
      <c r="A3079" s="123"/>
      <c r="B3079" s="5"/>
      <c r="C3079" s="116"/>
      <c r="D3079" s="9"/>
      <c r="E3079" s="9"/>
      <c r="F3079" s="9"/>
      <c r="G3079" s="9"/>
      <c r="H3079" s="9"/>
      <c r="I3079" s="9"/>
      <c r="J3079" s="9"/>
      <c r="K3079" s="9"/>
      <c r="L3079" s="9"/>
      <c r="M3079" s="9"/>
      <c r="N3079" s="9"/>
      <c r="O3079" s="9"/>
      <c r="P3079" s="9"/>
      <c r="Q3079" s="9"/>
      <c r="R3079" s="9"/>
      <c r="S3079" s="9"/>
      <c r="T3079" s="9"/>
      <c r="U3079" s="9"/>
      <c r="V3079" s="9"/>
      <c r="W3079" s="9"/>
    </row>
    <row r="3080">
      <c r="A3080" s="123"/>
      <c r="B3080" s="5"/>
      <c r="C3080" s="116"/>
      <c r="D3080" s="9"/>
      <c r="E3080" s="9"/>
      <c r="F3080" s="9"/>
      <c r="G3080" s="9"/>
      <c r="H3080" s="9"/>
      <c r="I3080" s="9"/>
      <c r="J3080" s="9"/>
      <c r="K3080" s="9"/>
      <c r="L3080" s="9"/>
      <c r="M3080" s="9"/>
      <c r="N3080" s="9"/>
      <c r="O3080" s="9"/>
      <c r="P3080" s="9"/>
      <c r="Q3080" s="9"/>
      <c r="R3080" s="9"/>
      <c r="S3080" s="9"/>
      <c r="T3080" s="9"/>
      <c r="U3080" s="9"/>
      <c r="V3080" s="9"/>
      <c r="W3080" s="9"/>
    </row>
    <row r="3081">
      <c r="A3081" s="123"/>
      <c r="B3081" s="5"/>
      <c r="C3081" s="116"/>
      <c r="D3081" s="9"/>
      <c r="E3081" s="9"/>
      <c r="F3081" s="9"/>
      <c r="G3081" s="9"/>
      <c r="H3081" s="9"/>
      <c r="I3081" s="9"/>
      <c r="J3081" s="9"/>
      <c r="K3081" s="9"/>
      <c r="L3081" s="9"/>
      <c r="M3081" s="9"/>
      <c r="N3081" s="9"/>
      <c r="O3081" s="9"/>
      <c r="P3081" s="9"/>
      <c r="Q3081" s="9"/>
      <c r="R3081" s="9"/>
      <c r="S3081" s="9"/>
      <c r="T3081" s="9"/>
      <c r="U3081" s="9"/>
      <c r="V3081" s="9"/>
      <c r="W3081" s="9"/>
    </row>
    <row r="3082">
      <c r="A3082" s="123"/>
      <c r="B3082" s="5"/>
      <c r="C3082" s="116"/>
      <c r="D3082" s="9"/>
      <c r="E3082" s="9"/>
      <c r="F3082" s="9"/>
      <c r="G3082" s="9"/>
      <c r="H3082" s="9"/>
      <c r="I3082" s="9"/>
      <c r="J3082" s="9"/>
      <c r="K3082" s="9"/>
      <c r="L3082" s="9"/>
      <c r="M3082" s="9"/>
      <c r="N3082" s="9"/>
      <c r="O3082" s="9"/>
      <c r="P3082" s="9"/>
      <c r="Q3082" s="9"/>
      <c r="R3082" s="9"/>
      <c r="S3082" s="9"/>
      <c r="T3082" s="9"/>
      <c r="U3082" s="9"/>
      <c r="V3082" s="9"/>
      <c r="W3082" s="9"/>
    </row>
    <row r="3083">
      <c r="A3083" s="123"/>
      <c r="B3083" s="5"/>
      <c r="C3083" s="116"/>
      <c r="D3083" s="9"/>
      <c r="E3083" s="9"/>
      <c r="F3083" s="9"/>
      <c r="G3083" s="9"/>
      <c r="H3083" s="9"/>
      <c r="I3083" s="9"/>
      <c r="J3083" s="9"/>
      <c r="K3083" s="9"/>
      <c r="L3083" s="9"/>
      <c r="M3083" s="9"/>
      <c r="N3083" s="9"/>
      <c r="O3083" s="9"/>
      <c r="P3083" s="9"/>
      <c r="Q3083" s="9"/>
      <c r="R3083" s="9"/>
      <c r="S3083" s="9"/>
      <c r="T3083" s="9"/>
      <c r="U3083" s="9"/>
      <c r="V3083" s="9"/>
      <c r="W3083" s="9"/>
    </row>
    <row r="3084">
      <c r="A3084" s="123"/>
      <c r="B3084" s="5"/>
      <c r="C3084" s="116"/>
      <c r="D3084" s="9"/>
      <c r="E3084" s="9"/>
      <c r="F3084" s="9"/>
      <c r="G3084" s="9"/>
      <c r="H3084" s="9"/>
      <c r="I3084" s="9"/>
      <c r="J3084" s="9"/>
      <c r="K3084" s="9"/>
      <c r="L3084" s="9"/>
      <c r="M3084" s="9"/>
      <c r="N3084" s="9"/>
      <c r="O3084" s="9"/>
      <c r="P3084" s="9"/>
      <c r="Q3084" s="9"/>
      <c r="R3084" s="9"/>
      <c r="S3084" s="9"/>
      <c r="T3084" s="9"/>
      <c r="U3084" s="9"/>
      <c r="V3084" s="9"/>
      <c r="W3084" s="9"/>
    </row>
    <row r="3085">
      <c r="A3085" s="123"/>
      <c r="B3085" s="5"/>
      <c r="C3085" s="116"/>
      <c r="D3085" s="9"/>
      <c r="E3085" s="9"/>
      <c r="F3085" s="9"/>
      <c r="G3085" s="9"/>
      <c r="H3085" s="9"/>
      <c r="I3085" s="9"/>
      <c r="J3085" s="9"/>
      <c r="K3085" s="9"/>
      <c r="L3085" s="9"/>
      <c r="M3085" s="9"/>
      <c r="N3085" s="9"/>
      <c r="O3085" s="9"/>
      <c r="P3085" s="9"/>
      <c r="Q3085" s="9"/>
      <c r="R3085" s="9"/>
      <c r="S3085" s="9"/>
      <c r="T3085" s="9"/>
      <c r="U3085" s="9"/>
      <c r="V3085" s="9"/>
      <c r="W3085" s="9"/>
    </row>
    <row r="3086">
      <c r="A3086" s="123"/>
      <c r="B3086" s="5"/>
      <c r="C3086" s="116"/>
      <c r="D3086" s="9"/>
      <c r="E3086" s="9"/>
      <c r="F3086" s="9"/>
      <c r="G3086" s="9"/>
      <c r="H3086" s="9"/>
      <c r="I3086" s="9"/>
      <c r="J3086" s="9"/>
      <c r="K3086" s="9"/>
      <c r="L3086" s="9"/>
      <c r="M3086" s="9"/>
      <c r="N3086" s="9"/>
      <c r="O3086" s="9"/>
      <c r="P3086" s="9"/>
      <c r="Q3086" s="9"/>
      <c r="R3086" s="9"/>
      <c r="S3086" s="9"/>
      <c r="T3086" s="9"/>
      <c r="U3086" s="9"/>
      <c r="V3086" s="9"/>
      <c r="W3086" s="9"/>
    </row>
    <row r="3087">
      <c r="A3087" s="123"/>
      <c r="B3087" s="5"/>
      <c r="C3087" s="116"/>
      <c r="D3087" s="9"/>
      <c r="E3087" s="9"/>
      <c r="F3087" s="9"/>
      <c r="G3087" s="9"/>
      <c r="H3087" s="9"/>
      <c r="I3087" s="9"/>
      <c r="J3087" s="9"/>
      <c r="K3087" s="9"/>
      <c r="L3087" s="9"/>
      <c r="M3087" s="9"/>
      <c r="N3087" s="9"/>
      <c r="O3087" s="9"/>
      <c r="P3087" s="9"/>
      <c r="Q3087" s="9"/>
      <c r="R3087" s="9"/>
      <c r="S3087" s="9"/>
      <c r="T3087" s="9"/>
      <c r="U3087" s="9"/>
      <c r="V3087" s="9"/>
      <c r="W3087" s="9"/>
    </row>
    <row r="3088">
      <c r="A3088" s="123"/>
      <c r="B3088" s="5"/>
      <c r="C3088" s="116"/>
      <c r="D3088" s="9"/>
      <c r="E3088" s="9"/>
      <c r="F3088" s="9"/>
      <c r="G3088" s="9"/>
      <c r="H3088" s="9"/>
      <c r="I3088" s="9"/>
      <c r="J3088" s="9"/>
      <c r="K3088" s="9"/>
      <c r="L3088" s="9"/>
      <c r="M3088" s="9"/>
      <c r="N3088" s="9"/>
      <c r="O3088" s="9"/>
      <c r="P3088" s="9"/>
      <c r="Q3088" s="9"/>
      <c r="R3088" s="9"/>
      <c r="S3088" s="9"/>
      <c r="T3088" s="9"/>
      <c r="U3088" s="9"/>
      <c r="V3088" s="9"/>
      <c r="W3088" s="9"/>
    </row>
    <row r="3089">
      <c r="A3089" s="123"/>
      <c r="B3089" s="5"/>
      <c r="C3089" s="116"/>
      <c r="D3089" s="9"/>
      <c r="E3089" s="9"/>
      <c r="F3089" s="9"/>
      <c r="G3089" s="9"/>
      <c r="H3089" s="9"/>
      <c r="I3089" s="9"/>
      <c r="J3089" s="9"/>
      <c r="K3089" s="9"/>
      <c r="L3089" s="9"/>
      <c r="M3089" s="9"/>
      <c r="N3089" s="9"/>
      <c r="O3089" s="9"/>
      <c r="P3089" s="9"/>
      <c r="Q3089" s="9"/>
      <c r="R3089" s="9"/>
      <c r="S3089" s="9"/>
      <c r="T3089" s="9"/>
      <c r="U3089" s="9"/>
      <c r="V3089" s="9"/>
      <c r="W3089" s="9"/>
    </row>
    <row r="3090">
      <c r="A3090" s="123"/>
      <c r="B3090" s="5"/>
      <c r="C3090" s="116"/>
      <c r="D3090" s="9"/>
      <c r="E3090" s="9"/>
      <c r="F3090" s="9"/>
      <c r="G3090" s="9"/>
      <c r="H3090" s="9"/>
      <c r="I3090" s="9"/>
      <c r="J3090" s="9"/>
      <c r="K3090" s="9"/>
      <c r="L3090" s="9"/>
      <c r="M3090" s="9"/>
      <c r="N3090" s="9"/>
      <c r="O3090" s="9"/>
      <c r="P3090" s="9"/>
      <c r="Q3090" s="9"/>
      <c r="R3090" s="9"/>
      <c r="S3090" s="9"/>
      <c r="T3090" s="9"/>
      <c r="U3090" s="9"/>
      <c r="V3090" s="9"/>
      <c r="W3090" s="9"/>
    </row>
    <row r="3091">
      <c r="A3091" s="123"/>
      <c r="B3091" s="5"/>
      <c r="C3091" s="116"/>
      <c r="D3091" s="9"/>
      <c r="E3091" s="9"/>
      <c r="F3091" s="9"/>
      <c r="G3091" s="9"/>
      <c r="H3091" s="9"/>
      <c r="I3091" s="9"/>
      <c r="J3091" s="9"/>
      <c r="K3091" s="9"/>
      <c r="L3091" s="9"/>
      <c r="M3091" s="9"/>
      <c r="N3091" s="9"/>
      <c r="O3091" s="9"/>
      <c r="P3091" s="9"/>
      <c r="Q3091" s="9"/>
      <c r="R3091" s="9"/>
      <c r="S3091" s="9"/>
      <c r="T3091" s="9"/>
      <c r="U3091" s="9"/>
      <c r="V3091" s="9"/>
      <c r="W3091" s="9"/>
    </row>
    <row r="3092">
      <c r="A3092" s="123"/>
      <c r="B3092" s="5"/>
      <c r="C3092" s="116"/>
      <c r="D3092" s="9"/>
      <c r="E3092" s="9"/>
      <c r="F3092" s="9"/>
      <c r="G3092" s="9"/>
      <c r="H3092" s="9"/>
      <c r="I3092" s="9"/>
      <c r="J3092" s="9"/>
      <c r="K3092" s="9"/>
      <c r="L3092" s="9"/>
      <c r="M3092" s="9"/>
      <c r="N3092" s="9"/>
      <c r="O3092" s="9"/>
      <c r="P3092" s="9"/>
      <c r="Q3092" s="9"/>
      <c r="R3092" s="9"/>
      <c r="S3092" s="9"/>
      <c r="T3092" s="9"/>
      <c r="U3092" s="9"/>
      <c r="V3092" s="9"/>
      <c r="W3092" s="9"/>
    </row>
    <row r="3093">
      <c r="A3093" s="123"/>
      <c r="B3093" s="5"/>
      <c r="C3093" s="116"/>
      <c r="D3093" s="9"/>
      <c r="E3093" s="9"/>
      <c r="F3093" s="9"/>
      <c r="G3093" s="9"/>
      <c r="H3093" s="9"/>
      <c r="I3093" s="9"/>
      <c r="J3093" s="9"/>
      <c r="K3093" s="9"/>
      <c r="L3093" s="9"/>
      <c r="M3093" s="9"/>
      <c r="N3093" s="9"/>
      <c r="O3093" s="9"/>
      <c r="P3093" s="9"/>
      <c r="Q3093" s="9"/>
      <c r="R3093" s="9"/>
      <c r="S3093" s="9"/>
      <c r="T3093" s="9"/>
      <c r="U3093" s="9"/>
      <c r="V3093" s="9"/>
      <c r="W3093" s="9"/>
    </row>
    <row r="3094">
      <c r="A3094" s="123"/>
      <c r="B3094" s="5"/>
      <c r="C3094" s="116"/>
      <c r="D3094" s="9"/>
      <c r="E3094" s="9"/>
      <c r="F3094" s="9"/>
      <c r="G3094" s="9"/>
      <c r="H3094" s="9"/>
      <c r="I3094" s="9"/>
      <c r="J3094" s="9"/>
      <c r="K3094" s="9"/>
      <c r="L3094" s="9"/>
      <c r="M3094" s="9"/>
      <c r="N3094" s="9"/>
      <c r="O3094" s="9"/>
      <c r="P3094" s="9"/>
      <c r="Q3094" s="9"/>
      <c r="R3094" s="9"/>
      <c r="S3094" s="9"/>
      <c r="T3094" s="9"/>
      <c r="U3094" s="9"/>
      <c r="V3094" s="9"/>
      <c r="W3094" s="9"/>
    </row>
    <row r="3095">
      <c r="A3095" s="123"/>
      <c r="B3095" s="5"/>
      <c r="C3095" s="116"/>
      <c r="D3095" s="9"/>
      <c r="E3095" s="9"/>
      <c r="F3095" s="9"/>
      <c r="G3095" s="9"/>
      <c r="H3095" s="9"/>
      <c r="I3095" s="9"/>
      <c r="J3095" s="9"/>
      <c r="K3095" s="9"/>
      <c r="L3095" s="9"/>
      <c r="M3095" s="9"/>
      <c r="N3095" s="9"/>
      <c r="O3095" s="9"/>
      <c r="P3095" s="9"/>
      <c r="Q3095" s="9"/>
      <c r="R3095" s="9"/>
      <c r="S3095" s="9"/>
      <c r="T3095" s="9"/>
      <c r="U3095" s="9"/>
      <c r="V3095" s="9"/>
      <c r="W3095" s="9"/>
    </row>
    <row r="3096">
      <c r="A3096" s="123"/>
      <c r="B3096" s="5"/>
      <c r="C3096" s="116"/>
      <c r="D3096" s="9"/>
      <c r="E3096" s="9"/>
      <c r="F3096" s="9"/>
      <c r="G3096" s="9"/>
      <c r="H3096" s="9"/>
      <c r="I3096" s="9"/>
      <c r="J3096" s="9"/>
      <c r="K3096" s="9"/>
      <c r="L3096" s="9"/>
      <c r="M3096" s="9"/>
      <c r="N3096" s="9"/>
      <c r="O3096" s="9"/>
      <c r="P3096" s="9"/>
      <c r="Q3096" s="9"/>
      <c r="R3096" s="9"/>
      <c r="S3096" s="9"/>
      <c r="T3096" s="9"/>
      <c r="U3096" s="9"/>
      <c r="V3096" s="9"/>
      <c r="W3096" s="9"/>
    </row>
    <row r="3097">
      <c r="A3097" s="123"/>
      <c r="B3097" s="5"/>
      <c r="C3097" s="116"/>
      <c r="D3097" s="9"/>
      <c r="E3097" s="9"/>
      <c r="F3097" s="9"/>
      <c r="G3097" s="9"/>
      <c r="H3097" s="9"/>
      <c r="I3097" s="9"/>
      <c r="J3097" s="9"/>
      <c r="K3097" s="9"/>
      <c r="L3097" s="9"/>
      <c r="M3097" s="9"/>
      <c r="N3097" s="9"/>
      <c r="O3097" s="9"/>
      <c r="P3097" s="9"/>
      <c r="Q3097" s="9"/>
      <c r="R3097" s="9"/>
      <c r="S3097" s="9"/>
      <c r="T3097" s="9"/>
      <c r="U3097" s="9"/>
      <c r="V3097" s="9"/>
      <c r="W3097" s="9"/>
    </row>
    <row r="3098">
      <c r="A3098" s="123"/>
      <c r="B3098" s="5"/>
      <c r="C3098" s="116"/>
      <c r="D3098" s="9"/>
      <c r="E3098" s="9"/>
      <c r="F3098" s="9"/>
      <c r="G3098" s="9"/>
      <c r="H3098" s="9"/>
      <c r="I3098" s="9"/>
      <c r="J3098" s="9"/>
      <c r="K3098" s="9"/>
      <c r="L3098" s="9"/>
      <c r="M3098" s="9"/>
      <c r="N3098" s="9"/>
      <c r="O3098" s="9"/>
      <c r="P3098" s="9"/>
      <c r="Q3098" s="9"/>
      <c r="R3098" s="9"/>
      <c r="S3098" s="9"/>
      <c r="T3098" s="9"/>
      <c r="U3098" s="9"/>
      <c r="V3098" s="9"/>
      <c r="W3098" s="9"/>
    </row>
    <row r="3099">
      <c r="A3099" s="123"/>
      <c r="B3099" s="5"/>
      <c r="C3099" s="116"/>
      <c r="D3099" s="9"/>
      <c r="E3099" s="9"/>
      <c r="F3099" s="9"/>
      <c r="G3099" s="9"/>
      <c r="H3099" s="9"/>
      <c r="I3099" s="9"/>
      <c r="J3099" s="9"/>
      <c r="K3099" s="9"/>
      <c r="L3099" s="9"/>
      <c r="M3099" s="9"/>
      <c r="N3099" s="9"/>
      <c r="O3099" s="9"/>
      <c r="P3099" s="9"/>
      <c r="Q3099" s="9"/>
      <c r="R3099" s="9"/>
      <c r="S3099" s="9"/>
      <c r="T3099" s="9"/>
      <c r="U3099" s="9"/>
      <c r="V3099" s="9"/>
      <c r="W3099" s="9"/>
    </row>
    <row r="3100">
      <c r="A3100" s="123"/>
      <c r="B3100" s="5"/>
      <c r="C3100" s="116"/>
      <c r="D3100" s="9"/>
      <c r="E3100" s="9"/>
      <c r="F3100" s="9"/>
      <c r="G3100" s="9"/>
      <c r="H3100" s="9"/>
      <c r="I3100" s="9"/>
      <c r="J3100" s="9"/>
      <c r="K3100" s="9"/>
      <c r="L3100" s="9"/>
      <c r="M3100" s="9"/>
      <c r="N3100" s="9"/>
      <c r="O3100" s="9"/>
      <c r="P3100" s="9"/>
      <c r="Q3100" s="9"/>
      <c r="R3100" s="9"/>
      <c r="S3100" s="9"/>
      <c r="T3100" s="9"/>
      <c r="U3100" s="9"/>
      <c r="V3100" s="9"/>
      <c r="W3100" s="9"/>
    </row>
    <row r="3101">
      <c r="A3101" s="123"/>
      <c r="B3101" s="5"/>
      <c r="C3101" s="116"/>
      <c r="D3101" s="9"/>
      <c r="E3101" s="9"/>
      <c r="F3101" s="9"/>
      <c r="G3101" s="9"/>
      <c r="H3101" s="9"/>
      <c r="I3101" s="9"/>
      <c r="J3101" s="9"/>
      <c r="K3101" s="9"/>
      <c r="L3101" s="9"/>
      <c r="M3101" s="9"/>
      <c r="N3101" s="9"/>
      <c r="O3101" s="9"/>
      <c r="P3101" s="9"/>
      <c r="Q3101" s="9"/>
      <c r="R3101" s="9"/>
      <c r="S3101" s="9"/>
      <c r="T3101" s="9"/>
      <c r="U3101" s="9"/>
      <c r="V3101" s="9"/>
      <c r="W3101" s="9"/>
    </row>
    <row r="3102">
      <c r="A3102" s="123"/>
      <c r="B3102" s="5"/>
      <c r="C3102" s="116"/>
      <c r="D3102" s="9"/>
      <c r="E3102" s="9"/>
      <c r="F3102" s="9"/>
      <c r="G3102" s="9"/>
      <c r="H3102" s="9"/>
      <c r="I3102" s="9"/>
      <c r="J3102" s="9"/>
      <c r="K3102" s="9"/>
      <c r="L3102" s="9"/>
      <c r="M3102" s="9"/>
      <c r="N3102" s="9"/>
      <c r="O3102" s="9"/>
      <c r="P3102" s="9"/>
      <c r="Q3102" s="9"/>
      <c r="R3102" s="9"/>
      <c r="S3102" s="9"/>
      <c r="T3102" s="9"/>
      <c r="U3102" s="9"/>
      <c r="V3102" s="9"/>
      <c r="W3102" s="9"/>
    </row>
    <row r="3103">
      <c r="A3103" s="123"/>
      <c r="B3103" s="5"/>
      <c r="C3103" s="116"/>
      <c r="D3103" s="9"/>
      <c r="E3103" s="9"/>
      <c r="F3103" s="9"/>
      <c r="G3103" s="9"/>
      <c r="H3103" s="9"/>
      <c r="I3103" s="9"/>
      <c r="J3103" s="9"/>
      <c r="K3103" s="9"/>
      <c r="L3103" s="9"/>
      <c r="M3103" s="9"/>
      <c r="N3103" s="9"/>
      <c r="O3103" s="9"/>
      <c r="P3103" s="9"/>
      <c r="Q3103" s="9"/>
      <c r="R3103" s="9"/>
      <c r="S3103" s="9"/>
      <c r="T3103" s="9"/>
      <c r="U3103" s="9"/>
      <c r="V3103" s="9"/>
      <c r="W3103" s="9"/>
    </row>
    <row r="3104">
      <c r="A3104" s="123"/>
      <c r="B3104" s="5"/>
      <c r="C3104" s="116"/>
      <c r="D3104" s="9"/>
      <c r="E3104" s="9"/>
      <c r="F3104" s="9"/>
      <c r="G3104" s="9"/>
      <c r="H3104" s="9"/>
      <c r="I3104" s="9"/>
      <c r="J3104" s="9"/>
      <c r="K3104" s="9"/>
      <c r="L3104" s="9"/>
      <c r="M3104" s="9"/>
      <c r="N3104" s="9"/>
      <c r="O3104" s="9"/>
      <c r="P3104" s="9"/>
      <c r="Q3104" s="9"/>
      <c r="R3104" s="9"/>
      <c r="S3104" s="9"/>
      <c r="T3104" s="9"/>
      <c r="U3104" s="9"/>
      <c r="V3104" s="9"/>
      <c r="W3104" s="9"/>
    </row>
    <row r="3105" ht="29.25" customHeight="1">
      <c r="A3105" s="123"/>
      <c r="B3105" s="5"/>
      <c r="C3105" s="116"/>
      <c r="D3105" s="9"/>
      <c r="E3105" s="9"/>
      <c r="F3105" s="9"/>
      <c r="G3105" s="9"/>
      <c r="H3105" s="9"/>
      <c r="I3105" s="9"/>
      <c r="J3105" s="9"/>
      <c r="K3105" s="9"/>
      <c r="L3105" s="9"/>
      <c r="M3105" s="9"/>
      <c r="N3105" s="9"/>
      <c r="O3105" s="9"/>
      <c r="P3105" s="9"/>
      <c r="Q3105" s="9"/>
      <c r="R3105" s="9"/>
      <c r="S3105" s="9"/>
      <c r="T3105" s="9"/>
      <c r="U3105" s="9"/>
      <c r="V3105" s="9"/>
      <c r="W3105" s="9"/>
    </row>
    <row r="3106" ht="29.25" customHeight="1">
      <c r="A3106" s="123"/>
      <c r="B3106" s="5"/>
      <c r="C3106" s="116"/>
      <c r="D3106" s="9"/>
      <c r="E3106" s="9"/>
      <c r="F3106" s="9"/>
      <c r="G3106" s="9"/>
      <c r="H3106" s="9"/>
      <c r="I3106" s="9"/>
      <c r="J3106" s="9"/>
      <c r="K3106" s="9"/>
      <c r="L3106" s="9"/>
      <c r="M3106" s="9"/>
      <c r="N3106" s="9"/>
      <c r="O3106" s="9"/>
      <c r="P3106" s="9"/>
      <c r="Q3106" s="9"/>
      <c r="R3106" s="9"/>
      <c r="S3106" s="9"/>
      <c r="T3106" s="9"/>
      <c r="U3106" s="9"/>
      <c r="V3106" s="9"/>
      <c r="W3106" s="9"/>
    </row>
    <row r="3107">
      <c r="A3107" s="123"/>
      <c r="B3107" s="5"/>
      <c r="C3107" s="116"/>
      <c r="D3107" s="9"/>
      <c r="E3107" s="9"/>
      <c r="F3107" s="9"/>
      <c r="G3107" s="9"/>
      <c r="H3107" s="9"/>
      <c r="I3107" s="9"/>
      <c r="J3107" s="9"/>
      <c r="K3107" s="9"/>
      <c r="L3107" s="9"/>
      <c r="M3107" s="9"/>
      <c r="N3107" s="9"/>
      <c r="O3107" s="9"/>
      <c r="P3107" s="9"/>
      <c r="Q3107" s="9"/>
      <c r="R3107" s="9"/>
      <c r="S3107" s="9"/>
      <c r="T3107" s="9"/>
      <c r="U3107" s="9"/>
      <c r="V3107" s="9"/>
      <c r="W3107" s="9"/>
    </row>
    <row r="3108">
      <c r="A3108" s="123"/>
      <c r="B3108" s="5"/>
      <c r="C3108" s="116"/>
      <c r="D3108" s="9"/>
      <c r="E3108" s="9"/>
      <c r="F3108" s="9"/>
      <c r="G3108" s="9"/>
      <c r="H3108" s="9"/>
      <c r="I3108" s="9"/>
      <c r="J3108" s="9"/>
      <c r="K3108" s="9"/>
      <c r="L3108" s="9"/>
      <c r="M3108" s="9"/>
      <c r="N3108" s="9"/>
      <c r="O3108" s="9"/>
      <c r="P3108" s="9"/>
      <c r="Q3108" s="9"/>
      <c r="R3108" s="9"/>
      <c r="S3108" s="9"/>
      <c r="T3108" s="9"/>
      <c r="U3108" s="9"/>
      <c r="V3108" s="9"/>
      <c r="W3108" s="9"/>
    </row>
    <row r="3109">
      <c r="A3109" s="123"/>
      <c r="B3109" s="5"/>
      <c r="C3109" s="116"/>
      <c r="D3109" s="9"/>
      <c r="E3109" s="9"/>
      <c r="F3109" s="9"/>
      <c r="G3109" s="9"/>
      <c r="H3109" s="9"/>
      <c r="I3109" s="9"/>
      <c r="J3109" s="9"/>
      <c r="K3109" s="9"/>
      <c r="L3109" s="9"/>
      <c r="M3109" s="9"/>
      <c r="N3109" s="9"/>
      <c r="O3109" s="9"/>
      <c r="P3109" s="9"/>
      <c r="Q3109" s="9"/>
      <c r="R3109" s="9"/>
      <c r="S3109" s="9"/>
      <c r="T3109" s="9"/>
      <c r="U3109" s="9"/>
      <c r="V3109" s="9"/>
      <c r="W3109" s="9"/>
    </row>
    <row r="3110">
      <c r="A3110" s="123"/>
      <c r="B3110" s="5"/>
      <c r="C3110" s="116"/>
      <c r="D3110" s="9"/>
      <c r="E3110" s="9"/>
      <c r="F3110" s="9"/>
      <c r="G3110" s="9"/>
      <c r="H3110" s="9"/>
      <c r="I3110" s="9"/>
      <c r="J3110" s="9"/>
      <c r="K3110" s="9"/>
      <c r="L3110" s="9"/>
      <c r="M3110" s="9"/>
      <c r="N3110" s="9"/>
      <c r="O3110" s="9"/>
      <c r="P3110" s="9"/>
      <c r="Q3110" s="9"/>
      <c r="R3110" s="9"/>
      <c r="S3110" s="9"/>
      <c r="T3110" s="9"/>
      <c r="U3110" s="9"/>
      <c r="V3110" s="9"/>
      <c r="W3110" s="9"/>
    </row>
    <row r="3111">
      <c r="A3111" s="123"/>
      <c r="B3111" s="5"/>
      <c r="C3111" s="116"/>
      <c r="D3111" s="9"/>
      <c r="E3111" s="9"/>
      <c r="F3111" s="9"/>
      <c r="G3111" s="9"/>
      <c r="H3111" s="9"/>
      <c r="I3111" s="9"/>
      <c r="J3111" s="9"/>
      <c r="K3111" s="9"/>
      <c r="L3111" s="9"/>
      <c r="M3111" s="9"/>
      <c r="N3111" s="9"/>
      <c r="O3111" s="9"/>
      <c r="P3111" s="9"/>
      <c r="Q3111" s="9"/>
      <c r="R3111" s="9"/>
      <c r="S3111" s="9"/>
      <c r="T3111" s="9"/>
      <c r="U3111" s="9"/>
      <c r="V3111" s="9"/>
      <c r="W3111" s="9"/>
    </row>
    <row r="3112">
      <c r="A3112" s="123"/>
      <c r="B3112" s="5"/>
      <c r="C3112" s="116"/>
      <c r="D3112" s="9"/>
      <c r="E3112" s="9"/>
      <c r="F3112" s="9"/>
      <c r="G3112" s="9"/>
      <c r="H3112" s="9"/>
      <c r="I3112" s="9"/>
      <c r="J3112" s="9"/>
      <c r="K3112" s="9"/>
      <c r="L3112" s="9"/>
      <c r="M3112" s="9"/>
      <c r="N3112" s="9"/>
      <c r="O3112" s="9"/>
      <c r="P3112" s="9"/>
      <c r="Q3112" s="9"/>
      <c r="R3112" s="9"/>
      <c r="S3112" s="9"/>
      <c r="T3112" s="9"/>
      <c r="U3112" s="9"/>
      <c r="V3112" s="9"/>
      <c r="W3112" s="9"/>
    </row>
    <row r="3113">
      <c r="A3113" s="123"/>
      <c r="B3113" s="5"/>
      <c r="C3113" s="116"/>
      <c r="D3113" s="9"/>
      <c r="E3113" s="9"/>
      <c r="F3113" s="9"/>
      <c r="G3113" s="9"/>
      <c r="H3113" s="9"/>
      <c r="I3113" s="9"/>
      <c r="J3113" s="9"/>
      <c r="K3113" s="9"/>
      <c r="L3113" s="9"/>
      <c r="M3113" s="9"/>
      <c r="N3113" s="9"/>
      <c r="O3113" s="9"/>
      <c r="P3113" s="9"/>
      <c r="Q3113" s="9"/>
      <c r="R3113" s="9"/>
      <c r="S3113" s="9"/>
      <c r="T3113" s="9"/>
      <c r="U3113" s="9"/>
      <c r="V3113" s="9"/>
      <c r="W3113" s="9"/>
    </row>
    <row r="3114">
      <c r="A3114" s="123"/>
      <c r="B3114" s="5"/>
      <c r="C3114" s="116"/>
      <c r="D3114" s="9"/>
      <c r="E3114" s="9"/>
      <c r="F3114" s="9"/>
      <c r="G3114" s="9"/>
      <c r="H3114" s="9"/>
      <c r="I3114" s="9"/>
      <c r="J3114" s="9"/>
      <c r="K3114" s="9"/>
      <c r="L3114" s="9"/>
      <c r="M3114" s="9"/>
      <c r="N3114" s="9"/>
      <c r="O3114" s="9"/>
      <c r="P3114" s="9"/>
      <c r="Q3114" s="9"/>
      <c r="R3114" s="9"/>
      <c r="S3114" s="9"/>
      <c r="T3114" s="9"/>
      <c r="U3114" s="9"/>
      <c r="V3114" s="9"/>
      <c r="W3114" s="9"/>
    </row>
    <row r="3115">
      <c r="A3115" s="123"/>
      <c r="B3115" s="5"/>
      <c r="C3115" s="116"/>
      <c r="D3115" s="9"/>
      <c r="E3115" s="9"/>
      <c r="F3115" s="9"/>
      <c r="G3115" s="9"/>
      <c r="H3115" s="9"/>
      <c r="I3115" s="9"/>
      <c r="J3115" s="9"/>
      <c r="K3115" s="9"/>
      <c r="L3115" s="9"/>
      <c r="M3115" s="9"/>
      <c r="N3115" s="9"/>
      <c r="O3115" s="9"/>
      <c r="P3115" s="9"/>
      <c r="Q3115" s="9"/>
      <c r="R3115" s="9"/>
      <c r="S3115" s="9"/>
      <c r="T3115" s="9"/>
      <c r="U3115" s="9"/>
      <c r="V3115" s="9"/>
      <c r="W3115" s="9"/>
    </row>
    <row r="3116">
      <c r="A3116" s="123"/>
      <c r="B3116" s="5"/>
      <c r="C3116" s="116"/>
      <c r="D3116" s="9"/>
      <c r="E3116" s="9"/>
      <c r="F3116" s="9"/>
      <c r="G3116" s="9"/>
      <c r="H3116" s="9"/>
      <c r="I3116" s="9"/>
      <c r="J3116" s="9"/>
      <c r="K3116" s="9"/>
      <c r="L3116" s="9"/>
      <c r="M3116" s="9"/>
      <c r="N3116" s="9"/>
      <c r="O3116" s="9"/>
      <c r="P3116" s="9"/>
      <c r="Q3116" s="9"/>
      <c r="R3116" s="9"/>
      <c r="S3116" s="9"/>
      <c r="T3116" s="9"/>
      <c r="U3116" s="9"/>
      <c r="V3116" s="9"/>
      <c r="W3116" s="9"/>
    </row>
    <row r="3117">
      <c r="A3117" s="123"/>
      <c r="B3117" s="5"/>
      <c r="C3117" s="116"/>
      <c r="D3117" s="9"/>
      <c r="E3117" s="9"/>
      <c r="F3117" s="9"/>
      <c r="G3117" s="9"/>
      <c r="H3117" s="9"/>
      <c r="I3117" s="9"/>
      <c r="J3117" s="9"/>
      <c r="K3117" s="9"/>
      <c r="L3117" s="9"/>
      <c r="M3117" s="9"/>
      <c r="N3117" s="9"/>
      <c r="O3117" s="9"/>
      <c r="P3117" s="9"/>
      <c r="Q3117" s="9"/>
      <c r="R3117" s="9"/>
      <c r="S3117" s="9"/>
      <c r="T3117" s="9"/>
      <c r="U3117" s="9"/>
      <c r="V3117" s="9"/>
      <c r="W3117" s="9"/>
    </row>
    <row r="3118">
      <c r="A3118" s="123"/>
      <c r="B3118" s="5"/>
      <c r="C3118" s="116"/>
      <c r="D3118" s="9"/>
      <c r="E3118" s="9"/>
      <c r="F3118" s="9"/>
      <c r="G3118" s="9"/>
      <c r="H3118" s="9"/>
      <c r="I3118" s="9"/>
      <c r="J3118" s="9"/>
      <c r="K3118" s="9"/>
      <c r="L3118" s="9"/>
      <c r="M3118" s="9"/>
      <c r="N3118" s="9"/>
      <c r="O3118" s="9"/>
      <c r="P3118" s="9"/>
      <c r="Q3118" s="9"/>
      <c r="R3118" s="9"/>
      <c r="S3118" s="9"/>
      <c r="T3118" s="9"/>
      <c r="U3118" s="9"/>
      <c r="V3118" s="9"/>
      <c r="W3118" s="9"/>
    </row>
    <row r="3119">
      <c r="A3119" s="123"/>
      <c r="B3119" s="5"/>
      <c r="C3119" s="116"/>
      <c r="D3119" s="9"/>
      <c r="E3119" s="9"/>
      <c r="F3119" s="9"/>
      <c r="G3119" s="9"/>
      <c r="H3119" s="9"/>
      <c r="I3119" s="9"/>
      <c r="J3119" s="9"/>
      <c r="K3119" s="9"/>
      <c r="L3119" s="9"/>
      <c r="M3119" s="9"/>
      <c r="N3119" s="9"/>
      <c r="O3119" s="9"/>
      <c r="P3119" s="9"/>
      <c r="Q3119" s="9"/>
      <c r="R3119" s="9"/>
      <c r="S3119" s="9"/>
      <c r="T3119" s="9"/>
      <c r="U3119" s="9"/>
      <c r="V3119" s="9"/>
      <c r="W3119" s="9"/>
    </row>
    <row r="3120">
      <c r="A3120" s="123"/>
      <c r="B3120" s="5"/>
      <c r="C3120" s="116"/>
      <c r="D3120" s="9"/>
      <c r="E3120" s="9"/>
      <c r="F3120" s="9"/>
      <c r="G3120" s="9"/>
      <c r="H3120" s="9"/>
      <c r="I3120" s="9"/>
      <c r="J3120" s="9"/>
      <c r="K3120" s="9"/>
      <c r="L3120" s="9"/>
      <c r="M3120" s="9"/>
      <c r="N3120" s="9"/>
      <c r="O3120" s="9"/>
      <c r="P3120" s="9"/>
      <c r="Q3120" s="9"/>
      <c r="R3120" s="9"/>
      <c r="S3120" s="9"/>
      <c r="T3120" s="9"/>
      <c r="U3120" s="9"/>
      <c r="V3120" s="9"/>
      <c r="W3120" s="9"/>
    </row>
    <row r="3121">
      <c r="A3121" s="123"/>
      <c r="B3121" s="5"/>
      <c r="C3121" s="116"/>
      <c r="D3121" s="9"/>
      <c r="E3121" s="9"/>
      <c r="F3121" s="9"/>
      <c r="G3121" s="9"/>
      <c r="H3121" s="9"/>
      <c r="I3121" s="9"/>
      <c r="J3121" s="9"/>
      <c r="K3121" s="9"/>
      <c r="L3121" s="9"/>
      <c r="M3121" s="9"/>
      <c r="N3121" s="9"/>
      <c r="O3121" s="9"/>
      <c r="P3121" s="9"/>
      <c r="Q3121" s="9"/>
      <c r="R3121" s="9"/>
      <c r="S3121" s="9"/>
      <c r="T3121" s="9"/>
      <c r="U3121" s="9"/>
      <c r="V3121" s="9"/>
      <c r="W3121" s="9"/>
    </row>
    <row r="3122">
      <c r="A3122" s="123"/>
      <c r="B3122" s="5"/>
      <c r="C3122" s="116"/>
      <c r="D3122" s="9"/>
      <c r="E3122" s="9"/>
      <c r="F3122" s="9"/>
      <c r="G3122" s="9"/>
      <c r="H3122" s="9"/>
      <c r="I3122" s="9"/>
      <c r="J3122" s="9"/>
      <c r="K3122" s="9"/>
      <c r="L3122" s="9"/>
      <c r="M3122" s="9"/>
      <c r="N3122" s="9"/>
      <c r="O3122" s="9"/>
      <c r="P3122" s="9"/>
      <c r="Q3122" s="9"/>
      <c r="R3122" s="9"/>
      <c r="S3122" s="9"/>
      <c r="T3122" s="9"/>
      <c r="U3122" s="9"/>
      <c r="V3122" s="9"/>
      <c r="W3122" s="9"/>
    </row>
    <row r="3123">
      <c r="A3123" s="123"/>
      <c r="B3123" s="5"/>
      <c r="C3123" s="116"/>
      <c r="D3123" s="9"/>
      <c r="E3123" s="9"/>
      <c r="F3123" s="9"/>
      <c r="G3123" s="9"/>
      <c r="H3123" s="9"/>
      <c r="I3123" s="9"/>
      <c r="J3123" s="9"/>
      <c r="K3123" s="9"/>
      <c r="L3123" s="9"/>
      <c r="M3123" s="9"/>
      <c r="N3123" s="9"/>
      <c r="O3123" s="9"/>
      <c r="P3123" s="9"/>
      <c r="Q3123" s="9"/>
      <c r="R3123" s="9"/>
      <c r="S3123" s="9"/>
      <c r="T3123" s="9"/>
      <c r="U3123" s="9"/>
      <c r="V3123" s="9"/>
      <c r="W3123" s="9"/>
    </row>
    <row r="3124">
      <c r="A3124" s="123"/>
      <c r="B3124" s="5"/>
      <c r="C3124" s="116"/>
      <c r="D3124" s="9"/>
      <c r="E3124" s="9"/>
      <c r="F3124" s="9"/>
      <c r="G3124" s="9"/>
      <c r="H3124" s="9"/>
      <c r="I3124" s="9"/>
      <c r="J3124" s="9"/>
      <c r="K3124" s="9"/>
      <c r="L3124" s="9"/>
      <c r="M3124" s="9"/>
      <c r="N3124" s="9"/>
      <c r="O3124" s="9"/>
      <c r="P3124" s="9"/>
      <c r="Q3124" s="9"/>
      <c r="R3124" s="9"/>
      <c r="S3124" s="9"/>
      <c r="T3124" s="9"/>
      <c r="U3124" s="9"/>
      <c r="V3124" s="9"/>
      <c r="W3124" s="9"/>
    </row>
    <row r="3125">
      <c r="A3125" s="123"/>
      <c r="B3125" s="5"/>
      <c r="C3125" s="116"/>
      <c r="D3125" s="9"/>
      <c r="E3125" s="9"/>
      <c r="F3125" s="9"/>
      <c r="G3125" s="9"/>
      <c r="H3125" s="9"/>
      <c r="I3125" s="9"/>
      <c r="J3125" s="9"/>
      <c r="K3125" s="9"/>
      <c r="L3125" s="9"/>
      <c r="M3125" s="9"/>
      <c r="N3125" s="9"/>
      <c r="O3125" s="9"/>
      <c r="P3125" s="9"/>
      <c r="Q3125" s="9"/>
      <c r="R3125" s="9"/>
      <c r="S3125" s="9"/>
      <c r="T3125" s="9"/>
      <c r="U3125" s="9"/>
      <c r="V3125" s="9"/>
      <c r="W3125" s="9"/>
    </row>
    <row r="3126">
      <c r="A3126" s="123"/>
      <c r="B3126" s="5"/>
      <c r="C3126" s="116"/>
      <c r="D3126" s="9"/>
      <c r="E3126" s="9"/>
      <c r="F3126" s="9"/>
      <c r="G3126" s="9"/>
      <c r="H3126" s="9"/>
      <c r="I3126" s="9"/>
      <c r="J3126" s="9"/>
      <c r="K3126" s="9"/>
      <c r="L3126" s="9"/>
      <c r="M3126" s="9"/>
      <c r="N3126" s="9"/>
      <c r="O3126" s="9"/>
      <c r="P3126" s="9"/>
      <c r="Q3126" s="9"/>
      <c r="R3126" s="9"/>
      <c r="S3126" s="9"/>
      <c r="T3126" s="9"/>
      <c r="U3126" s="9"/>
      <c r="V3126" s="9"/>
      <c r="W3126" s="9"/>
    </row>
    <row r="3127">
      <c r="A3127" s="123"/>
      <c r="B3127" s="5"/>
      <c r="C3127" s="116"/>
      <c r="D3127" s="9"/>
      <c r="E3127" s="9"/>
      <c r="F3127" s="9"/>
      <c r="G3127" s="9"/>
      <c r="H3127" s="9"/>
      <c r="I3127" s="9"/>
      <c r="J3127" s="9"/>
      <c r="K3127" s="9"/>
      <c r="L3127" s="9"/>
      <c r="M3127" s="9"/>
      <c r="N3127" s="9"/>
      <c r="O3127" s="9"/>
      <c r="P3127" s="9"/>
      <c r="Q3127" s="9"/>
      <c r="R3127" s="9"/>
      <c r="S3127" s="9"/>
      <c r="T3127" s="9"/>
      <c r="U3127" s="9"/>
      <c r="V3127" s="9"/>
      <c r="W3127" s="9"/>
    </row>
    <row r="3128">
      <c r="A3128" s="123"/>
      <c r="B3128" s="5"/>
      <c r="C3128" s="116"/>
      <c r="D3128" s="9"/>
      <c r="E3128" s="9"/>
      <c r="F3128" s="9"/>
      <c r="G3128" s="9"/>
      <c r="H3128" s="9"/>
      <c r="I3128" s="9"/>
      <c r="J3128" s="9"/>
      <c r="K3128" s="9"/>
      <c r="L3128" s="9"/>
      <c r="M3128" s="9"/>
      <c r="N3128" s="9"/>
      <c r="O3128" s="9"/>
      <c r="P3128" s="9"/>
      <c r="Q3128" s="9"/>
      <c r="R3128" s="9"/>
      <c r="S3128" s="9"/>
      <c r="T3128" s="9"/>
      <c r="U3128" s="9"/>
      <c r="V3128" s="9"/>
      <c r="W3128" s="9"/>
    </row>
    <row r="3129">
      <c r="A3129" s="123"/>
      <c r="B3129" s="5"/>
      <c r="C3129" s="116"/>
      <c r="D3129" s="9"/>
      <c r="E3129" s="9"/>
      <c r="F3129" s="9"/>
      <c r="G3129" s="9"/>
      <c r="H3129" s="9"/>
      <c r="I3129" s="9"/>
      <c r="J3129" s="9"/>
      <c r="K3129" s="9"/>
      <c r="L3129" s="9"/>
      <c r="M3129" s="9"/>
      <c r="N3129" s="9"/>
      <c r="O3129" s="9"/>
      <c r="P3129" s="9"/>
      <c r="Q3129" s="9"/>
      <c r="R3129" s="9"/>
      <c r="S3129" s="9"/>
      <c r="T3129" s="9"/>
      <c r="U3129" s="9"/>
      <c r="V3129" s="9"/>
      <c r="W3129" s="9"/>
    </row>
    <row r="3130">
      <c r="A3130" s="123"/>
      <c r="B3130" s="5"/>
      <c r="C3130" s="116"/>
      <c r="D3130" s="9"/>
      <c r="E3130" s="9"/>
      <c r="F3130" s="9"/>
      <c r="G3130" s="9"/>
      <c r="H3130" s="9"/>
      <c r="I3130" s="9"/>
      <c r="J3130" s="9"/>
      <c r="K3130" s="9"/>
      <c r="L3130" s="9"/>
      <c r="M3130" s="9"/>
      <c r="N3130" s="9"/>
      <c r="O3130" s="9"/>
      <c r="P3130" s="9"/>
      <c r="Q3130" s="9"/>
      <c r="R3130" s="9"/>
      <c r="S3130" s="9"/>
      <c r="T3130" s="9"/>
      <c r="U3130" s="9"/>
      <c r="V3130" s="9"/>
      <c r="W3130" s="9"/>
    </row>
    <row r="3131">
      <c r="A3131" s="123"/>
      <c r="B3131" s="5"/>
      <c r="C3131" s="116"/>
      <c r="D3131" s="9"/>
      <c r="E3131" s="9"/>
      <c r="F3131" s="9"/>
      <c r="G3131" s="9"/>
      <c r="H3131" s="9"/>
      <c r="I3131" s="9"/>
      <c r="J3131" s="9"/>
      <c r="K3131" s="9"/>
      <c r="L3131" s="9"/>
      <c r="M3131" s="9"/>
      <c r="N3131" s="9"/>
      <c r="O3131" s="9"/>
      <c r="P3131" s="9"/>
      <c r="Q3131" s="9"/>
      <c r="R3131" s="9"/>
      <c r="S3131" s="9"/>
      <c r="T3131" s="9"/>
      <c r="U3131" s="9"/>
      <c r="V3131" s="9"/>
      <c r="W3131" s="9"/>
    </row>
    <row r="3132">
      <c r="A3132" s="123"/>
      <c r="B3132" s="5"/>
      <c r="C3132" s="116"/>
      <c r="D3132" s="9"/>
      <c r="E3132" s="9"/>
      <c r="F3132" s="9"/>
      <c r="G3132" s="9"/>
      <c r="H3132" s="9"/>
      <c r="I3132" s="9"/>
      <c r="J3132" s="9"/>
      <c r="K3132" s="9"/>
      <c r="L3132" s="9"/>
      <c r="M3132" s="9"/>
      <c r="N3132" s="9"/>
      <c r="O3132" s="9"/>
      <c r="P3132" s="9"/>
      <c r="Q3132" s="9"/>
      <c r="R3132" s="9"/>
      <c r="S3132" s="9"/>
      <c r="T3132" s="9"/>
      <c r="U3132" s="9"/>
      <c r="V3132" s="9"/>
      <c r="W3132" s="9"/>
    </row>
    <row r="3133">
      <c r="A3133" s="123"/>
      <c r="B3133" s="5"/>
      <c r="C3133" s="116"/>
      <c r="D3133" s="9"/>
      <c r="E3133" s="9"/>
      <c r="F3133" s="9"/>
      <c r="G3133" s="9"/>
      <c r="H3133" s="9"/>
      <c r="I3133" s="9"/>
      <c r="J3133" s="9"/>
      <c r="K3133" s="9"/>
      <c r="L3133" s="9"/>
      <c r="M3133" s="9"/>
      <c r="N3133" s="9"/>
      <c r="O3133" s="9"/>
      <c r="P3133" s="9"/>
      <c r="Q3133" s="9"/>
      <c r="R3133" s="9"/>
      <c r="S3133" s="9"/>
      <c r="T3133" s="9"/>
      <c r="U3133" s="9"/>
      <c r="V3133" s="9"/>
      <c r="W3133" s="9"/>
    </row>
    <row r="3134">
      <c r="A3134" s="123"/>
      <c r="B3134" s="5"/>
      <c r="C3134" s="116"/>
      <c r="D3134" s="9"/>
      <c r="E3134" s="9"/>
      <c r="F3134" s="9"/>
      <c r="G3134" s="9"/>
      <c r="H3134" s="9"/>
      <c r="I3134" s="9"/>
      <c r="J3134" s="9"/>
      <c r="K3134" s="9"/>
      <c r="L3134" s="9"/>
      <c r="M3134" s="9"/>
      <c r="N3134" s="9"/>
      <c r="O3134" s="9"/>
      <c r="P3134" s="9"/>
      <c r="Q3134" s="9"/>
      <c r="R3134" s="9"/>
      <c r="S3134" s="9"/>
      <c r="T3134" s="9"/>
      <c r="U3134" s="9"/>
      <c r="V3134" s="9"/>
      <c r="W3134" s="9"/>
    </row>
    <row r="3135">
      <c r="A3135" s="123"/>
      <c r="B3135" s="5"/>
      <c r="C3135" s="116"/>
      <c r="D3135" s="9"/>
      <c r="E3135" s="9"/>
      <c r="F3135" s="9"/>
      <c r="G3135" s="9"/>
      <c r="H3135" s="9"/>
      <c r="I3135" s="9"/>
      <c r="J3135" s="9"/>
      <c r="K3135" s="9"/>
      <c r="L3135" s="9"/>
      <c r="M3135" s="9"/>
      <c r="N3135" s="9"/>
      <c r="O3135" s="9"/>
      <c r="P3135" s="9"/>
      <c r="Q3135" s="9"/>
      <c r="R3135" s="9"/>
      <c r="S3135" s="9"/>
      <c r="T3135" s="9"/>
      <c r="U3135" s="9"/>
      <c r="V3135" s="9"/>
      <c r="W3135" s="9"/>
    </row>
    <row r="3136">
      <c r="A3136" s="123"/>
      <c r="B3136" s="5"/>
      <c r="C3136" s="116"/>
      <c r="D3136" s="9"/>
      <c r="E3136" s="9"/>
      <c r="F3136" s="9"/>
      <c r="G3136" s="9"/>
      <c r="H3136" s="9"/>
      <c r="I3136" s="9"/>
      <c r="J3136" s="9"/>
      <c r="K3136" s="9"/>
      <c r="L3136" s="9"/>
      <c r="M3136" s="9"/>
      <c r="N3136" s="9"/>
      <c r="O3136" s="9"/>
      <c r="P3136" s="9"/>
      <c r="Q3136" s="9"/>
      <c r="R3136" s="9"/>
      <c r="S3136" s="9"/>
      <c r="T3136" s="9"/>
      <c r="U3136" s="9"/>
      <c r="V3136" s="9"/>
      <c r="W3136" s="9"/>
    </row>
    <row r="3137">
      <c r="A3137" s="123"/>
      <c r="B3137" s="5"/>
      <c r="C3137" s="116"/>
      <c r="D3137" s="9"/>
      <c r="E3137" s="9"/>
      <c r="F3137" s="9"/>
      <c r="G3137" s="9"/>
      <c r="H3137" s="9"/>
      <c r="I3137" s="9"/>
      <c r="J3137" s="9"/>
      <c r="K3137" s="9"/>
      <c r="L3137" s="9"/>
      <c r="M3137" s="9"/>
      <c r="N3137" s="9"/>
      <c r="O3137" s="9"/>
      <c r="P3137" s="9"/>
      <c r="Q3137" s="9"/>
      <c r="R3137" s="9"/>
      <c r="S3137" s="9"/>
      <c r="T3137" s="9"/>
      <c r="U3137" s="9"/>
      <c r="V3137" s="9"/>
      <c r="W3137" s="9"/>
    </row>
    <row r="3138">
      <c r="A3138" s="123"/>
      <c r="B3138" s="5"/>
      <c r="C3138" s="116"/>
      <c r="D3138" s="9"/>
      <c r="E3138" s="9"/>
      <c r="F3138" s="9"/>
      <c r="G3138" s="9"/>
      <c r="H3138" s="9"/>
      <c r="I3138" s="9"/>
      <c r="J3138" s="9"/>
      <c r="K3138" s="9"/>
      <c r="L3138" s="9"/>
      <c r="M3138" s="9"/>
      <c r="N3138" s="9"/>
      <c r="O3138" s="9"/>
      <c r="P3138" s="9"/>
      <c r="Q3138" s="9"/>
      <c r="R3138" s="9"/>
      <c r="S3138" s="9"/>
      <c r="T3138" s="9"/>
      <c r="U3138" s="9"/>
      <c r="V3138" s="9"/>
      <c r="W3138" s="9"/>
    </row>
    <row r="3139">
      <c r="A3139" s="123"/>
      <c r="B3139" s="5"/>
      <c r="C3139" s="116"/>
      <c r="D3139" s="9"/>
      <c r="E3139" s="9"/>
      <c r="F3139" s="9"/>
      <c r="G3139" s="9"/>
      <c r="H3139" s="9"/>
      <c r="I3139" s="9"/>
      <c r="J3139" s="9"/>
      <c r="K3139" s="9"/>
      <c r="L3139" s="9"/>
      <c r="M3139" s="9"/>
      <c r="N3139" s="9"/>
      <c r="O3139" s="9"/>
      <c r="P3139" s="9"/>
      <c r="Q3139" s="9"/>
      <c r="R3139" s="9"/>
      <c r="S3139" s="9"/>
      <c r="T3139" s="9"/>
      <c r="U3139" s="9"/>
      <c r="V3139" s="9"/>
      <c r="W3139" s="9"/>
    </row>
    <row r="3140">
      <c r="A3140" s="123"/>
      <c r="B3140" s="5"/>
      <c r="C3140" s="116"/>
      <c r="D3140" s="9"/>
      <c r="E3140" s="9"/>
      <c r="F3140" s="9"/>
      <c r="G3140" s="9"/>
      <c r="H3140" s="9"/>
      <c r="I3140" s="9"/>
      <c r="J3140" s="9"/>
      <c r="K3140" s="9"/>
      <c r="L3140" s="9"/>
      <c r="M3140" s="9"/>
      <c r="N3140" s="9"/>
      <c r="O3140" s="9"/>
      <c r="P3140" s="9"/>
      <c r="Q3140" s="9"/>
      <c r="R3140" s="9"/>
      <c r="S3140" s="9"/>
      <c r="T3140" s="9"/>
      <c r="U3140" s="9"/>
      <c r="V3140" s="9"/>
      <c r="W3140" s="9"/>
    </row>
    <row r="3141">
      <c r="A3141" s="123"/>
      <c r="B3141" s="5"/>
      <c r="C3141" s="116"/>
      <c r="D3141" s="9"/>
      <c r="E3141" s="9"/>
      <c r="F3141" s="9"/>
      <c r="G3141" s="9"/>
      <c r="H3141" s="9"/>
      <c r="I3141" s="9"/>
      <c r="J3141" s="9"/>
      <c r="K3141" s="9"/>
      <c r="L3141" s="9"/>
      <c r="M3141" s="9"/>
      <c r="N3141" s="9"/>
      <c r="O3141" s="9"/>
      <c r="P3141" s="9"/>
      <c r="Q3141" s="9"/>
      <c r="R3141" s="9"/>
      <c r="S3141" s="9"/>
      <c r="T3141" s="9"/>
      <c r="U3141" s="9"/>
      <c r="V3141" s="9"/>
      <c r="W3141" s="9"/>
    </row>
    <row r="3142">
      <c r="A3142" s="123"/>
      <c r="B3142" s="5"/>
      <c r="C3142" s="116"/>
      <c r="D3142" s="9"/>
      <c r="E3142" s="9"/>
      <c r="F3142" s="9"/>
      <c r="G3142" s="9"/>
      <c r="H3142" s="9"/>
      <c r="I3142" s="9"/>
      <c r="J3142" s="9"/>
      <c r="K3142" s="9"/>
      <c r="L3142" s="9"/>
      <c r="M3142" s="9"/>
      <c r="N3142" s="9"/>
      <c r="O3142" s="9"/>
      <c r="P3142" s="9"/>
      <c r="Q3142" s="9"/>
      <c r="R3142" s="9"/>
      <c r="S3142" s="9"/>
      <c r="T3142" s="9"/>
      <c r="U3142" s="9"/>
      <c r="V3142" s="9"/>
      <c r="W3142" s="9"/>
    </row>
    <row r="3143">
      <c r="A3143" s="123"/>
      <c r="B3143" s="5"/>
      <c r="C3143" s="116"/>
      <c r="D3143" s="9"/>
      <c r="E3143" s="9"/>
      <c r="F3143" s="9"/>
      <c r="G3143" s="9"/>
      <c r="H3143" s="9"/>
      <c r="I3143" s="9"/>
      <c r="J3143" s="9"/>
      <c r="K3143" s="9"/>
      <c r="L3143" s="9"/>
      <c r="M3143" s="9"/>
      <c r="N3143" s="9"/>
      <c r="O3143" s="9"/>
      <c r="P3143" s="9"/>
      <c r="Q3143" s="9"/>
      <c r="R3143" s="9"/>
      <c r="S3143" s="9"/>
      <c r="T3143" s="9"/>
      <c r="U3143" s="9"/>
      <c r="V3143" s="9"/>
      <c r="W3143" s="9"/>
    </row>
    <row r="3144">
      <c r="A3144" s="123"/>
      <c r="B3144" s="5"/>
      <c r="C3144" s="116"/>
      <c r="D3144" s="9"/>
      <c r="E3144" s="9"/>
      <c r="F3144" s="9"/>
      <c r="G3144" s="9"/>
      <c r="H3144" s="9"/>
      <c r="I3144" s="9"/>
      <c r="J3144" s="9"/>
      <c r="K3144" s="9"/>
      <c r="L3144" s="9"/>
      <c r="M3144" s="9"/>
      <c r="N3144" s="9"/>
      <c r="O3144" s="9"/>
      <c r="P3144" s="9"/>
      <c r="Q3144" s="9"/>
      <c r="R3144" s="9"/>
      <c r="S3144" s="9"/>
      <c r="T3144" s="9"/>
      <c r="U3144" s="9"/>
      <c r="V3144" s="9"/>
      <c r="W3144" s="9"/>
    </row>
    <row r="3145">
      <c r="A3145" s="123"/>
      <c r="B3145" s="5"/>
      <c r="C3145" s="116"/>
      <c r="D3145" s="9"/>
      <c r="E3145" s="9"/>
      <c r="F3145" s="9"/>
      <c r="G3145" s="9"/>
      <c r="H3145" s="9"/>
      <c r="I3145" s="9"/>
      <c r="J3145" s="9"/>
      <c r="K3145" s="9"/>
      <c r="L3145" s="9"/>
      <c r="M3145" s="9"/>
      <c r="N3145" s="9"/>
      <c r="O3145" s="9"/>
      <c r="P3145" s="9"/>
      <c r="Q3145" s="9"/>
      <c r="R3145" s="9"/>
      <c r="S3145" s="9"/>
      <c r="T3145" s="9"/>
      <c r="U3145" s="9"/>
      <c r="V3145" s="9"/>
      <c r="W3145" s="9"/>
    </row>
    <row r="3146">
      <c r="A3146" s="123"/>
      <c r="B3146" s="5"/>
      <c r="C3146" s="116"/>
      <c r="D3146" s="9"/>
      <c r="E3146" s="9"/>
      <c r="F3146" s="9"/>
      <c r="G3146" s="9"/>
      <c r="H3146" s="9"/>
      <c r="I3146" s="9"/>
      <c r="J3146" s="9"/>
      <c r="K3146" s="9"/>
      <c r="L3146" s="9"/>
      <c r="M3146" s="9"/>
      <c r="N3146" s="9"/>
      <c r="O3146" s="9"/>
      <c r="P3146" s="9"/>
      <c r="Q3146" s="9"/>
      <c r="R3146" s="9"/>
      <c r="S3146" s="9"/>
      <c r="T3146" s="9"/>
      <c r="U3146" s="9"/>
      <c r="V3146" s="9"/>
      <c r="W3146" s="9"/>
    </row>
    <row r="3147">
      <c r="A3147" s="123"/>
      <c r="B3147" s="5"/>
      <c r="C3147" s="116"/>
      <c r="D3147" s="9"/>
      <c r="E3147" s="9"/>
      <c r="F3147" s="9"/>
      <c r="G3147" s="9"/>
      <c r="H3147" s="9"/>
      <c r="I3147" s="9"/>
      <c r="J3147" s="9"/>
      <c r="K3147" s="9"/>
      <c r="L3147" s="9"/>
      <c r="M3147" s="9"/>
      <c r="N3147" s="9"/>
      <c r="O3147" s="9"/>
      <c r="P3147" s="9"/>
      <c r="Q3147" s="9"/>
      <c r="R3147" s="9"/>
      <c r="S3147" s="9"/>
      <c r="T3147" s="9"/>
      <c r="U3147" s="9"/>
      <c r="V3147" s="9"/>
      <c r="W3147" s="9"/>
    </row>
    <row r="3148">
      <c r="A3148" s="123"/>
      <c r="B3148" s="5"/>
      <c r="C3148" s="116"/>
      <c r="D3148" s="9"/>
      <c r="E3148" s="9"/>
      <c r="F3148" s="9"/>
      <c r="G3148" s="9"/>
      <c r="H3148" s="9"/>
      <c r="I3148" s="9"/>
      <c r="J3148" s="9"/>
      <c r="K3148" s="9"/>
      <c r="L3148" s="9"/>
      <c r="M3148" s="9"/>
      <c r="N3148" s="9"/>
      <c r="O3148" s="9"/>
      <c r="P3148" s="9"/>
      <c r="Q3148" s="9"/>
      <c r="R3148" s="9"/>
      <c r="S3148" s="9"/>
      <c r="T3148" s="9"/>
      <c r="U3148" s="9"/>
      <c r="V3148" s="9"/>
      <c r="W3148" s="9"/>
    </row>
    <row r="3149">
      <c r="A3149" s="123"/>
      <c r="B3149" s="5"/>
      <c r="C3149" s="116"/>
      <c r="D3149" s="9"/>
      <c r="E3149" s="9"/>
      <c r="F3149" s="9"/>
      <c r="G3149" s="9"/>
      <c r="H3149" s="9"/>
      <c r="I3149" s="9"/>
      <c r="J3149" s="9"/>
      <c r="K3149" s="9"/>
      <c r="L3149" s="9"/>
      <c r="M3149" s="9"/>
      <c r="N3149" s="9"/>
      <c r="O3149" s="9"/>
      <c r="P3149" s="9"/>
      <c r="Q3149" s="9"/>
      <c r="R3149" s="9"/>
      <c r="S3149" s="9"/>
      <c r="T3149" s="9"/>
      <c r="U3149" s="9"/>
      <c r="V3149" s="9"/>
      <c r="W3149" s="9"/>
    </row>
    <row r="3150">
      <c r="A3150" s="123"/>
      <c r="B3150" s="5"/>
      <c r="C3150" s="116"/>
      <c r="D3150" s="9"/>
      <c r="E3150" s="9"/>
      <c r="F3150" s="9"/>
      <c r="G3150" s="9"/>
      <c r="H3150" s="9"/>
      <c r="I3150" s="9"/>
      <c r="J3150" s="9"/>
      <c r="K3150" s="9"/>
      <c r="L3150" s="9"/>
      <c r="M3150" s="9"/>
      <c r="N3150" s="9"/>
      <c r="O3150" s="9"/>
      <c r="P3150" s="9"/>
      <c r="Q3150" s="9"/>
      <c r="R3150" s="9"/>
      <c r="S3150" s="9"/>
      <c r="T3150" s="9"/>
      <c r="U3150" s="9"/>
      <c r="V3150" s="9"/>
      <c r="W3150" s="9"/>
    </row>
    <row r="3151">
      <c r="A3151" s="123"/>
      <c r="B3151" s="5"/>
      <c r="C3151" s="116"/>
      <c r="D3151" s="9"/>
      <c r="E3151" s="9"/>
      <c r="F3151" s="9"/>
      <c r="G3151" s="9"/>
      <c r="H3151" s="9"/>
      <c r="I3151" s="9"/>
      <c r="J3151" s="9"/>
      <c r="K3151" s="9"/>
      <c r="L3151" s="9"/>
      <c r="M3151" s="9"/>
      <c r="N3151" s="9"/>
      <c r="O3151" s="9"/>
      <c r="P3151" s="9"/>
      <c r="Q3151" s="9"/>
      <c r="R3151" s="9"/>
      <c r="S3151" s="9"/>
      <c r="T3151" s="9"/>
      <c r="U3151" s="9"/>
      <c r="V3151" s="9"/>
      <c r="W3151" s="9"/>
    </row>
    <row r="3152">
      <c r="A3152" s="123"/>
      <c r="B3152" s="5"/>
      <c r="C3152" s="116"/>
      <c r="D3152" s="9"/>
      <c r="E3152" s="9"/>
      <c r="F3152" s="9"/>
      <c r="G3152" s="9"/>
      <c r="H3152" s="9"/>
      <c r="I3152" s="9"/>
      <c r="J3152" s="9"/>
      <c r="K3152" s="9"/>
      <c r="L3152" s="9"/>
      <c r="M3152" s="9"/>
      <c r="N3152" s="9"/>
      <c r="O3152" s="9"/>
      <c r="P3152" s="9"/>
      <c r="Q3152" s="9"/>
      <c r="R3152" s="9"/>
      <c r="S3152" s="9"/>
      <c r="T3152" s="9"/>
      <c r="U3152" s="9"/>
      <c r="V3152" s="9"/>
      <c r="W3152" s="9"/>
    </row>
    <row r="3153">
      <c r="A3153" s="123"/>
      <c r="B3153" s="5"/>
      <c r="C3153" s="116"/>
      <c r="D3153" s="9"/>
      <c r="E3153" s="9"/>
      <c r="F3153" s="9"/>
      <c r="G3153" s="9"/>
      <c r="H3153" s="9"/>
      <c r="I3153" s="9"/>
      <c r="J3153" s="9"/>
      <c r="K3153" s="9"/>
      <c r="L3153" s="9"/>
      <c r="M3153" s="9"/>
      <c r="N3153" s="9"/>
      <c r="O3153" s="9"/>
      <c r="P3153" s="9"/>
      <c r="Q3153" s="9"/>
      <c r="R3153" s="9"/>
      <c r="S3153" s="9"/>
      <c r="T3153" s="9"/>
      <c r="U3153" s="9"/>
      <c r="V3153" s="9"/>
      <c r="W3153" s="9"/>
    </row>
    <row r="3154">
      <c r="A3154" s="123"/>
      <c r="B3154" s="5"/>
      <c r="C3154" s="116"/>
      <c r="D3154" s="9"/>
      <c r="E3154" s="9"/>
      <c r="F3154" s="9"/>
      <c r="G3154" s="9"/>
      <c r="H3154" s="9"/>
      <c r="I3154" s="9"/>
      <c r="J3154" s="9"/>
      <c r="K3154" s="9"/>
      <c r="L3154" s="9"/>
      <c r="M3154" s="9"/>
      <c r="N3154" s="9"/>
      <c r="O3154" s="9"/>
      <c r="P3154" s="9"/>
      <c r="Q3154" s="9"/>
      <c r="R3154" s="9"/>
      <c r="S3154" s="9"/>
      <c r="T3154" s="9"/>
      <c r="U3154" s="9"/>
      <c r="V3154" s="9"/>
      <c r="W3154" s="9"/>
    </row>
    <row r="3155">
      <c r="A3155" s="123"/>
      <c r="B3155" s="5"/>
      <c r="C3155" s="116"/>
      <c r="D3155" s="9"/>
      <c r="E3155" s="9"/>
      <c r="F3155" s="9"/>
      <c r="G3155" s="9"/>
      <c r="H3155" s="9"/>
      <c r="I3155" s="9"/>
      <c r="J3155" s="9"/>
      <c r="K3155" s="9"/>
      <c r="L3155" s="9"/>
      <c r="M3155" s="9"/>
      <c r="N3155" s="9"/>
      <c r="O3155" s="9"/>
      <c r="P3155" s="9"/>
      <c r="Q3155" s="9"/>
      <c r="R3155" s="9"/>
      <c r="S3155" s="9"/>
      <c r="T3155" s="9"/>
      <c r="U3155" s="9"/>
      <c r="V3155" s="9"/>
      <c r="W3155" s="9"/>
    </row>
    <row r="3156">
      <c r="A3156" s="123"/>
      <c r="B3156" s="5"/>
      <c r="C3156" s="116"/>
      <c r="D3156" s="9"/>
      <c r="E3156" s="9"/>
      <c r="F3156" s="9"/>
      <c r="G3156" s="9"/>
      <c r="H3156" s="9"/>
      <c r="I3156" s="9"/>
      <c r="J3156" s="9"/>
      <c r="K3156" s="9"/>
      <c r="L3156" s="9"/>
      <c r="M3156" s="9"/>
      <c r="N3156" s="9"/>
      <c r="O3156" s="9"/>
      <c r="P3156" s="9"/>
      <c r="Q3156" s="9"/>
      <c r="R3156" s="9"/>
      <c r="S3156" s="9"/>
      <c r="T3156" s="9"/>
      <c r="U3156" s="9"/>
      <c r="V3156" s="9"/>
      <c r="W3156" s="9"/>
    </row>
    <row r="3157">
      <c r="A3157" s="123"/>
      <c r="B3157" s="5"/>
      <c r="C3157" s="116"/>
      <c r="D3157" s="9"/>
      <c r="E3157" s="9"/>
      <c r="F3157" s="9"/>
      <c r="G3157" s="9"/>
      <c r="H3157" s="9"/>
      <c r="I3157" s="9"/>
      <c r="J3157" s="9"/>
      <c r="K3157" s="9"/>
      <c r="L3157" s="9"/>
      <c r="M3157" s="9"/>
      <c r="N3157" s="9"/>
      <c r="O3157" s="9"/>
      <c r="P3157" s="9"/>
      <c r="Q3157" s="9"/>
      <c r="R3157" s="9"/>
      <c r="S3157" s="9"/>
      <c r="T3157" s="9"/>
      <c r="U3157" s="9"/>
      <c r="V3157" s="9"/>
      <c r="W3157" s="9"/>
    </row>
    <row r="3158">
      <c r="A3158" s="123"/>
      <c r="B3158" s="5"/>
      <c r="C3158" s="116"/>
      <c r="D3158" s="9"/>
      <c r="E3158" s="9"/>
      <c r="F3158" s="9"/>
      <c r="G3158" s="9"/>
      <c r="H3158" s="9"/>
      <c r="I3158" s="9"/>
      <c r="J3158" s="9"/>
      <c r="K3158" s="9"/>
      <c r="L3158" s="9"/>
      <c r="M3158" s="9"/>
      <c r="N3158" s="9"/>
      <c r="O3158" s="9"/>
      <c r="P3158" s="9"/>
      <c r="Q3158" s="9"/>
      <c r="R3158" s="9"/>
      <c r="S3158" s="9"/>
      <c r="T3158" s="9"/>
      <c r="U3158" s="9"/>
      <c r="V3158" s="9"/>
      <c r="W3158" s="9"/>
    </row>
    <row r="3159">
      <c r="A3159" s="123"/>
      <c r="B3159" s="5"/>
      <c r="C3159" s="116"/>
      <c r="D3159" s="9"/>
      <c r="E3159" s="9"/>
      <c r="F3159" s="9"/>
      <c r="G3159" s="9"/>
      <c r="H3159" s="9"/>
      <c r="I3159" s="9"/>
      <c r="J3159" s="9"/>
      <c r="K3159" s="9"/>
      <c r="L3159" s="9"/>
      <c r="M3159" s="9"/>
      <c r="N3159" s="9"/>
      <c r="O3159" s="9"/>
      <c r="P3159" s="9"/>
      <c r="Q3159" s="9"/>
      <c r="R3159" s="9"/>
      <c r="S3159" s="9"/>
      <c r="T3159" s="9"/>
      <c r="U3159" s="9"/>
      <c r="V3159" s="9"/>
      <c r="W3159" s="9"/>
    </row>
    <row r="3160">
      <c r="A3160" s="123"/>
      <c r="B3160" s="5"/>
      <c r="C3160" s="116"/>
      <c r="D3160" s="9"/>
      <c r="E3160" s="9"/>
      <c r="F3160" s="9"/>
      <c r="G3160" s="9"/>
      <c r="H3160" s="9"/>
      <c r="I3160" s="9"/>
      <c r="J3160" s="9"/>
      <c r="K3160" s="9"/>
      <c r="L3160" s="9"/>
      <c r="M3160" s="9"/>
      <c r="N3160" s="9"/>
      <c r="O3160" s="9"/>
      <c r="P3160" s="9"/>
      <c r="Q3160" s="9"/>
      <c r="R3160" s="9"/>
      <c r="S3160" s="9"/>
      <c r="T3160" s="9"/>
      <c r="U3160" s="9"/>
      <c r="V3160" s="9"/>
      <c r="W3160" s="9"/>
    </row>
    <row r="3161">
      <c r="A3161" s="123"/>
      <c r="B3161" s="5"/>
      <c r="C3161" s="116"/>
      <c r="D3161" s="9"/>
      <c r="E3161" s="9"/>
      <c r="F3161" s="9"/>
      <c r="G3161" s="9"/>
      <c r="H3161" s="9"/>
      <c r="I3161" s="9"/>
      <c r="J3161" s="9"/>
      <c r="K3161" s="9"/>
      <c r="L3161" s="9"/>
      <c r="M3161" s="9"/>
      <c r="N3161" s="9"/>
      <c r="O3161" s="9"/>
      <c r="P3161" s="9"/>
      <c r="Q3161" s="9"/>
      <c r="R3161" s="9"/>
      <c r="S3161" s="9"/>
      <c r="T3161" s="9"/>
      <c r="U3161" s="9"/>
      <c r="V3161" s="9"/>
      <c r="W3161" s="9"/>
    </row>
    <row r="3162">
      <c r="A3162" s="123"/>
      <c r="B3162" s="5"/>
      <c r="C3162" s="116"/>
      <c r="D3162" s="9"/>
      <c r="E3162" s="9"/>
      <c r="F3162" s="9"/>
      <c r="G3162" s="9"/>
      <c r="H3162" s="9"/>
      <c r="I3162" s="9"/>
      <c r="J3162" s="9"/>
      <c r="K3162" s="9"/>
      <c r="L3162" s="9"/>
      <c r="M3162" s="9"/>
      <c r="N3162" s="9"/>
      <c r="O3162" s="9"/>
      <c r="P3162" s="9"/>
      <c r="Q3162" s="9"/>
      <c r="R3162" s="9"/>
      <c r="S3162" s="9"/>
      <c r="T3162" s="9"/>
      <c r="U3162" s="9"/>
      <c r="V3162" s="9"/>
      <c r="W3162" s="9"/>
    </row>
    <row r="3163">
      <c r="A3163" s="123"/>
      <c r="B3163" s="5"/>
      <c r="C3163" s="116"/>
      <c r="D3163" s="9"/>
      <c r="E3163" s="9"/>
      <c r="F3163" s="9"/>
      <c r="G3163" s="9"/>
      <c r="H3163" s="9"/>
      <c r="I3163" s="9"/>
      <c r="J3163" s="9"/>
      <c r="K3163" s="9"/>
      <c r="L3163" s="9"/>
      <c r="M3163" s="9"/>
      <c r="N3163" s="9"/>
      <c r="O3163" s="9"/>
      <c r="P3163" s="9"/>
      <c r="Q3163" s="9"/>
      <c r="R3163" s="9"/>
      <c r="S3163" s="9"/>
      <c r="T3163" s="9"/>
      <c r="U3163" s="9"/>
      <c r="V3163" s="9"/>
      <c r="W3163" s="9"/>
    </row>
    <row r="3164">
      <c r="A3164" s="123"/>
      <c r="B3164" s="5"/>
      <c r="C3164" s="116"/>
      <c r="D3164" s="9"/>
      <c r="E3164" s="9"/>
      <c r="F3164" s="9"/>
      <c r="G3164" s="9"/>
      <c r="H3164" s="9"/>
      <c r="I3164" s="9"/>
      <c r="J3164" s="9"/>
      <c r="K3164" s="9"/>
      <c r="L3164" s="9"/>
      <c r="M3164" s="9"/>
      <c r="N3164" s="9"/>
      <c r="O3164" s="9"/>
      <c r="P3164" s="9"/>
      <c r="Q3164" s="9"/>
      <c r="R3164" s="9"/>
      <c r="S3164" s="9"/>
      <c r="T3164" s="9"/>
      <c r="U3164" s="9"/>
      <c r="V3164" s="9"/>
      <c r="W3164" s="9"/>
    </row>
    <row r="3165">
      <c r="A3165" s="123"/>
      <c r="B3165" s="5"/>
      <c r="C3165" s="116"/>
      <c r="D3165" s="9"/>
      <c r="E3165" s="9"/>
      <c r="F3165" s="9"/>
      <c r="G3165" s="9"/>
      <c r="H3165" s="9"/>
      <c r="I3165" s="9"/>
      <c r="J3165" s="9"/>
      <c r="K3165" s="9"/>
      <c r="L3165" s="9"/>
      <c r="M3165" s="9"/>
      <c r="N3165" s="9"/>
      <c r="O3165" s="9"/>
      <c r="P3165" s="9"/>
      <c r="Q3165" s="9"/>
      <c r="R3165" s="9"/>
      <c r="S3165" s="9"/>
      <c r="T3165" s="9"/>
      <c r="U3165" s="9"/>
      <c r="V3165" s="9"/>
      <c r="W3165" s="9"/>
    </row>
    <row r="3166">
      <c r="A3166" s="123"/>
      <c r="B3166" s="5"/>
      <c r="C3166" s="116"/>
      <c r="D3166" s="9"/>
      <c r="E3166" s="9"/>
      <c r="F3166" s="9"/>
      <c r="G3166" s="9"/>
      <c r="H3166" s="9"/>
      <c r="I3166" s="9"/>
      <c r="J3166" s="9"/>
      <c r="K3166" s="9"/>
      <c r="L3166" s="9"/>
      <c r="M3166" s="9"/>
      <c r="N3166" s="9"/>
      <c r="O3166" s="9"/>
      <c r="P3166" s="9"/>
      <c r="Q3166" s="9"/>
      <c r="R3166" s="9"/>
      <c r="S3166" s="9"/>
      <c r="T3166" s="9"/>
      <c r="U3166" s="9"/>
      <c r="V3166" s="9"/>
      <c r="W3166" s="9"/>
    </row>
    <row r="3167">
      <c r="A3167" s="123"/>
      <c r="B3167" s="5"/>
      <c r="C3167" s="116"/>
      <c r="D3167" s="9"/>
      <c r="E3167" s="9"/>
      <c r="F3167" s="9"/>
      <c r="G3167" s="9"/>
      <c r="H3167" s="9"/>
      <c r="I3167" s="9"/>
      <c r="J3167" s="9"/>
      <c r="K3167" s="9"/>
      <c r="L3167" s="9"/>
      <c r="M3167" s="9"/>
      <c r="N3167" s="9"/>
      <c r="O3167" s="9"/>
      <c r="P3167" s="9"/>
      <c r="Q3167" s="9"/>
      <c r="R3167" s="9"/>
      <c r="S3167" s="9"/>
      <c r="T3167" s="9"/>
      <c r="U3167" s="9"/>
      <c r="V3167" s="9"/>
      <c r="W3167" s="9"/>
    </row>
    <row r="3168">
      <c r="A3168" s="123"/>
      <c r="B3168" s="5"/>
      <c r="C3168" s="116"/>
      <c r="D3168" s="9"/>
      <c r="E3168" s="9"/>
      <c r="F3168" s="9"/>
      <c r="G3168" s="9"/>
      <c r="H3168" s="9"/>
      <c r="I3168" s="9"/>
      <c r="J3168" s="9"/>
      <c r="K3168" s="9"/>
      <c r="L3168" s="9"/>
      <c r="M3168" s="9"/>
      <c r="N3168" s="9"/>
      <c r="O3168" s="9"/>
      <c r="P3168" s="9"/>
      <c r="Q3168" s="9"/>
      <c r="R3168" s="9"/>
      <c r="S3168" s="9"/>
      <c r="T3168" s="9"/>
      <c r="U3168" s="9"/>
      <c r="V3168" s="9"/>
      <c r="W3168" s="9"/>
    </row>
    <row r="3169">
      <c r="A3169" s="123"/>
      <c r="B3169" s="5"/>
      <c r="C3169" s="116"/>
      <c r="D3169" s="9"/>
      <c r="E3169" s="9"/>
      <c r="F3169" s="9"/>
      <c r="G3169" s="9"/>
      <c r="H3169" s="9"/>
      <c r="I3169" s="9"/>
      <c r="J3169" s="9"/>
      <c r="K3169" s="9"/>
      <c r="L3169" s="9"/>
      <c r="M3169" s="9"/>
      <c r="N3169" s="9"/>
      <c r="O3169" s="9"/>
      <c r="P3169" s="9"/>
      <c r="Q3169" s="9"/>
      <c r="R3169" s="9"/>
      <c r="S3169" s="9"/>
      <c r="T3169" s="9"/>
      <c r="U3169" s="9"/>
      <c r="V3169" s="9"/>
      <c r="W3169" s="9"/>
    </row>
    <row r="3170">
      <c r="A3170" s="123"/>
      <c r="B3170" s="5"/>
      <c r="C3170" s="116"/>
      <c r="D3170" s="9"/>
      <c r="E3170" s="9"/>
      <c r="F3170" s="9"/>
      <c r="G3170" s="9"/>
      <c r="H3170" s="9"/>
      <c r="I3170" s="9"/>
      <c r="J3170" s="9"/>
      <c r="K3170" s="9"/>
      <c r="L3170" s="9"/>
      <c r="M3170" s="9"/>
      <c r="N3170" s="9"/>
      <c r="O3170" s="9"/>
      <c r="P3170" s="9"/>
      <c r="Q3170" s="9"/>
      <c r="R3170" s="9"/>
      <c r="S3170" s="9"/>
      <c r="T3170" s="9"/>
      <c r="U3170" s="9"/>
      <c r="V3170" s="9"/>
      <c r="W3170" s="9"/>
    </row>
    <row r="3171">
      <c r="A3171" s="123"/>
      <c r="B3171" s="5"/>
      <c r="C3171" s="116"/>
      <c r="D3171" s="9"/>
      <c r="E3171" s="9"/>
      <c r="F3171" s="9"/>
      <c r="G3171" s="9"/>
      <c r="H3171" s="9"/>
      <c r="I3171" s="9"/>
      <c r="J3171" s="9"/>
      <c r="K3171" s="9"/>
      <c r="L3171" s="9"/>
      <c r="M3171" s="9"/>
      <c r="N3171" s="9"/>
      <c r="O3171" s="9"/>
      <c r="P3171" s="9"/>
      <c r="Q3171" s="9"/>
      <c r="R3171" s="9"/>
      <c r="S3171" s="9"/>
      <c r="T3171" s="9"/>
      <c r="U3171" s="9"/>
      <c r="V3171" s="9"/>
      <c r="W3171" s="9"/>
    </row>
    <row r="3172">
      <c r="A3172" s="123"/>
      <c r="B3172" s="5"/>
      <c r="C3172" s="116"/>
      <c r="D3172" s="9"/>
      <c r="E3172" s="9"/>
      <c r="F3172" s="9"/>
      <c r="G3172" s="9"/>
      <c r="H3172" s="9"/>
      <c r="I3172" s="9"/>
      <c r="J3172" s="9"/>
      <c r="K3172" s="9"/>
      <c r="L3172" s="9"/>
      <c r="M3172" s="9"/>
      <c r="N3172" s="9"/>
      <c r="O3172" s="9"/>
      <c r="P3172" s="9"/>
      <c r="Q3172" s="9"/>
      <c r="R3172" s="9"/>
      <c r="S3172" s="9"/>
      <c r="T3172" s="9"/>
      <c r="U3172" s="9"/>
      <c r="V3172" s="9"/>
      <c r="W3172" s="9"/>
    </row>
    <row r="3173">
      <c r="A3173" s="123"/>
      <c r="B3173" s="5"/>
      <c r="C3173" s="116"/>
      <c r="D3173" s="9"/>
      <c r="E3173" s="9"/>
      <c r="F3173" s="9"/>
      <c r="G3173" s="9"/>
      <c r="H3173" s="9"/>
      <c r="I3173" s="9"/>
      <c r="J3173" s="9"/>
      <c r="K3173" s="9"/>
      <c r="L3173" s="9"/>
      <c r="M3173" s="9"/>
      <c r="N3173" s="9"/>
      <c r="O3173" s="9"/>
      <c r="P3173" s="9"/>
      <c r="Q3173" s="9"/>
      <c r="R3173" s="9"/>
      <c r="S3173" s="9"/>
      <c r="T3173" s="9"/>
      <c r="U3173" s="9"/>
      <c r="V3173" s="9"/>
      <c r="W3173" s="9"/>
    </row>
    <row r="3174">
      <c r="A3174" s="123"/>
      <c r="B3174" s="5"/>
      <c r="C3174" s="116"/>
      <c r="D3174" s="9"/>
      <c r="E3174" s="9"/>
      <c r="F3174" s="9"/>
      <c r="G3174" s="9"/>
      <c r="H3174" s="9"/>
      <c r="I3174" s="9"/>
      <c r="J3174" s="9"/>
      <c r="K3174" s="9"/>
      <c r="L3174" s="9"/>
      <c r="M3174" s="9"/>
      <c r="N3174" s="9"/>
      <c r="O3174" s="9"/>
      <c r="P3174" s="9"/>
      <c r="Q3174" s="9"/>
      <c r="R3174" s="9"/>
      <c r="S3174" s="9"/>
      <c r="T3174" s="9"/>
      <c r="U3174" s="9"/>
      <c r="V3174" s="9"/>
      <c r="W3174" s="9"/>
    </row>
    <row r="3175">
      <c r="A3175" s="123"/>
      <c r="B3175" s="5"/>
      <c r="C3175" s="116"/>
      <c r="D3175" s="9"/>
      <c r="E3175" s="9"/>
      <c r="F3175" s="9"/>
      <c r="G3175" s="9"/>
      <c r="H3175" s="9"/>
      <c r="I3175" s="9"/>
      <c r="J3175" s="9"/>
      <c r="K3175" s="9"/>
      <c r="L3175" s="9"/>
      <c r="M3175" s="9"/>
      <c r="N3175" s="9"/>
      <c r="O3175" s="9"/>
      <c r="P3175" s="9"/>
      <c r="Q3175" s="9"/>
      <c r="R3175" s="9"/>
      <c r="S3175" s="9"/>
      <c r="T3175" s="9"/>
      <c r="U3175" s="9"/>
      <c r="V3175" s="9"/>
      <c r="W3175" s="9"/>
    </row>
    <row r="3176">
      <c r="A3176" s="123"/>
      <c r="B3176" s="5"/>
      <c r="C3176" s="116"/>
      <c r="D3176" s="9"/>
      <c r="E3176" s="9"/>
      <c r="F3176" s="9"/>
      <c r="G3176" s="9"/>
      <c r="H3176" s="9"/>
      <c r="I3176" s="9"/>
      <c r="J3176" s="9"/>
      <c r="K3176" s="9"/>
      <c r="L3176" s="9"/>
      <c r="M3176" s="9"/>
      <c r="N3176" s="9"/>
      <c r="O3176" s="9"/>
      <c r="P3176" s="9"/>
      <c r="Q3176" s="9"/>
      <c r="R3176" s="9"/>
      <c r="S3176" s="9"/>
      <c r="T3176" s="9"/>
      <c r="U3176" s="9"/>
      <c r="V3176" s="9"/>
      <c r="W3176" s="9"/>
    </row>
    <row r="3177">
      <c r="A3177" s="123"/>
      <c r="B3177" s="5"/>
      <c r="C3177" s="116"/>
      <c r="D3177" s="9"/>
      <c r="E3177" s="9"/>
      <c r="F3177" s="9"/>
      <c r="G3177" s="9"/>
      <c r="H3177" s="9"/>
      <c r="I3177" s="9"/>
      <c r="J3177" s="9"/>
      <c r="K3177" s="9"/>
      <c r="L3177" s="9"/>
      <c r="M3177" s="9"/>
      <c r="N3177" s="9"/>
      <c r="O3177" s="9"/>
      <c r="P3177" s="9"/>
      <c r="Q3177" s="9"/>
      <c r="R3177" s="9"/>
      <c r="S3177" s="9"/>
      <c r="T3177" s="9"/>
      <c r="U3177" s="9"/>
      <c r="V3177" s="9"/>
      <c r="W3177" s="9"/>
    </row>
    <row r="3178">
      <c r="A3178" s="123"/>
      <c r="B3178" s="5"/>
      <c r="C3178" s="116"/>
      <c r="D3178" s="9"/>
      <c r="E3178" s="9"/>
      <c r="F3178" s="9"/>
      <c r="G3178" s="9"/>
      <c r="H3178" s="9"/>
      <c r="I3178" s="9"/>
      <c r="J3178" s="9"/>
      <c r="K3178" s="9"/>
      <c r="L3178" s="9"/>
      <c r="M3178" s="9"/>
      <c r="N3178" s="9"/>
      <c r="O3178" s="9"/>
      <c r="P3178" s="9"/>
      <c r="Q3178" s="9"/>
      <c r="R3178" s="9"/>
      <c r="S3178" s="9"/>
      <c r="T3178" s="9"/>
      <c r="U3178" s="9"/>
      <c r="V3178" s="9"/>
      <c r="W3178" s="9"/>
    </row>
    <row r="3179">
      <c r="A3179" s="123"/>
      <c r="B3179" s="5"/>
      <c r="C3179" s="116"/>
      <c r="D3179" s="9"/>
      <c r="E3179" s="9"/>
      <c r="F3179" s="9"/>
      <c r="G3179" s="9"/>
      <c r="H3179" s="9"/>
      <c r="I3179" s="9"/>
      <c r="J3179" s="9"/>
      <c r="K3179" s="9"/>
      <c r="L3179" s="9"/>
      <c r="M3179" s="9"/>
      <c r="N3179" s="9"/>
      <c r="O3179" s="9"/>
      <c r="P3179" s="9"/>
      <c r="Q3179" s="9"/>
      <c r="R3179" s="9"/>
      <c r="S3179" s="9"/>
      <c r="T3179" s="9"/>
      <c r="U3179" s="9"/>
      <c r="V3179" s="9"/>
      <c r="W3179" s="9"/>
    </row>
    <row r="3180">
      <c r="A3180" s="123"/>
      <c r="B3180" s="5"/>
      <c r="C3180" s="116"/>
      <c r="D3180" s="9"/>
      <c r="E3180" s="9"/>
      <c r="F3180" s="9"/>
      <c r="G3180" s="9"/>
      <c r="H3180" s="9"/>
      <c r="I3180" s="9"/>
      <c r="J3180" s="9"/>
      <c r="K3180" s="9"/>
      <c r="L3180" s="9"/>
      <c r="M3180" s="9"/>
      <c r="N3180" s="9"/>
      <c r="O3180" s="9"/>
      <c r="P3180" s="9"/>
      <c r="Q3180" s="9"/>
      <c r="R3180" s="9"/>
      <c r="S3180" s="9"/>
      <c r="T3180" s="9"/>
      <c r="U3180" s="9"/>
      <c r="V3180" s="9"/>
      <c r="W3180" s="9"/>
    </row>
    <row r="3181">
      <c r="A3181" s="123"/>
      <c r="B3181" s="5"/>
      <c r="C3181" s="116"/>
      <c r="D3181" s="9"/>
      <c r="E3181" s="9"/>
      <c r="F3181" s="9"/>
      <c r="G3181" s="9"/>
      <c r="H3181" s="9"/>
      <c r="I3181" s="9"/>
      <c r="J3181" s="9"/>
      <c r="K3181" s="9"/>
      <c r="L3181" s="9"/>
      <c r="M3181" s="9"/>
      <c r="N3181" s="9"/>
      <c r="O3181" s="9"/>
      <c r="P3181" s="9"/>
      <c r="Q3181" s="9"/>
      <c r="R3181" s="9"/>
      <c r="S3181" s="9"/>
      <c r="T3181" s="9"/>
      <c r="U3181" s="9"/>
      <c r="V3181" s="9"/>
      <c r="W3181" s="9"/>
    </row>
    <row r="3182">
      <c r="A3182" s="123"/>
      <c r="B3182" s="5"/>
      <c r="C3182" s="116"/>
      <c r="D3182" s="9"/>
      <c r="E3182" s="9"/>
      <c r="F3182" s="9"/>
      <c r="G3182" s="9"/>
      <c r="H3182" s="9"/>
      <c r="I3182" s="9"/>
      <c r="J3182" s="9"/>
      <c r="K3182" s="9"/>
      <c r="L3182" s="9"/>
      <c r="M3182" s="9"/>
      <c r="N3182" s="9"/>
      <c r="O3182" s="9"/>
      <c r="P3182" s="9"/>
      <c r="Q3182" s="9"/>
      <c r="R3182" s="9"/>
      <c r="S3182" s="9"/>
      <c r="T3182" s="9"/>
      <c r="U3182" s="9"/>
      <c r="V3182" s="9"/>
      <c r="W3182" s="9"/>
    </row>
    <row r="3183">
      <c r="A3183" s="123"/>
      <c r="B3183" s="5"/>
      <c r="C3183" s="116"/>
      <c r="D3183" s="9"/>
      <c r="E3183" s="9"/>
      <c r="F3183" s="9"/>
      <c r="G3183" s="9"/>
      <c r="H3183" s="9"/>
      <c r="I3183" s="9"/>
      <c r="J3183" s="9"/>
      <c r="K3183" s="9"/>
      <c r="L3183" s="9"/>
      <c r="M3183" s="9"/>
      <c r="N3183" s="9"/>
      <c r="O3183" s="9"/>
      <c r="P3183" s="9"/>
      <c r="Q3183" s="9"/>
      <c r="R3183" s="9"/>
      <c r="S3183" s="9"/>
      <c r="T3183" s="9"/>
      <c r="U3183" s="9"/>
      <c r="V3183" s="9"/>
      <c r="W3183" s="9"/>
    </row>
    <row r="3184">
      <c r="A3184" s="123"/>
      <c r="B3184" s="5"/>
      <c r="C3184" s="116"/>
      <c r="D3184" s="9"/>
      <c r="E3184" s="9"/>
      <c r="F3184" s="9"/>
      <c r="G3184" s="9"/>
      <c r="H3184" s="9"/>
      <c r="I3184" s="9"/>
      <c r="J3184" s="9"/>
      <c r="K3184" s="9"/>
      <c r="L3184" s="9"/>
      <c r="M3184" s="9"/>
      <c r="N3184" s="9"/>
      <c r="O3184" s="9"/>
      <c r="P3184" s="9"/>
      <c r="Q3184" s="9"/>
      <c r="R3184" s="9"/>
      <c r="S3184" s="9"/>
      <c r="T3184" s="9"/>
      <c r="U3184" s="9"/>
      <c r="V3184" s="9"/>
      <c r="W3184" s="9"/>
    </row>
    <row r="3185">
      <c r="A3185" s="123"/>
      <c r="B3185" s="5"/>
      <c r="C3185" s="116"/>
      <c r="D3185" s="9"/>
      <c r="E3185" s="9"/>
      <c r="F3185" s="9"/>
      <c r="G3185" s="9"/>
      <c r="H3185" s="9"/>
      <c r="I3185" s="9"/>
      <c r="J3185" s="9"/>
      <c r="K3185" s="9"/>
      <c r="L3185" s="9"/>
      <c r="M3185" s="9"/>
      <c r="N3185" s="9"/>
      <c r="O3185" s="9"/>
      <c r="P3185" s="9"/>
      <c r="Q3185" s="9"/>
      <c r="R3185" s="9"/>
      <c r="S3185" s="9"/>
      <c r="T3185" s="9"/>
      <c r="U3185" s="9"/>
      <c r="V3185" s="9"/>
      <c r="W3185" s="9"/>
    </row>
    <row r="3186">
      <c r="A3186" s="123"/>
      <c r="B3186" s="5"/>
      <c r="C3186" s="116"/>
      <c r="D3186" s="9"/>
      <c r="E3186" s="9"/>
      <c r="F3186" s="9"/>
      <c r="G3186" s="9"/>
      <c r="H3186" s="9"/>
      <c r="I3186" s="9"/>
      <c r="J3186" s="9"/>
      <c r="K3186" s="9"/>
      <c r="L3186" s="9"/>
      <c r="M3186" s="9"/>
      <c r="N3186" s="9"/>
      <c r="O3186" s="9"/>
      <c r="P3186" s="9"/>
      <c r="Q3186" s="9"/>
      <c r="R3186" s="9"/>
      <c r="S3186" s="9"/>
      <c r="T3186" s="9"/>
      <c r="U3186" s="9"/>
      <c r="V3186" s="9"/>
      <c r="W3186" s="9"/>
    </row>
    <row r="3187">
      <c r="A3187" s="123"/>
      <c r="B3187" s="5"/>
      <c r="C3187" s="116"/>
      <c r="D3187" s="9"/>
      <c r="E3187" s="9"/>
      <c r="F3187" s="9"/>
      <c r="G3187" s="9"/>
      <c r="H3187" s="9"/>
      <c r="I3187" s="9"/>
      <c r="J3187" s="9"/>
      <c r="K3187" s="9"/>
      <c r="L3187" s="9"/>
      <c r="M3187" s="9"/>
      <c r="N3187" s="9"/>
      <c r="O3187" s="9"/>
      <c r="P3187" s="9"/>
      <c r="Q3187" s="9"/>
      <c r="R3187" s="9"/>
      <c r="S3187" s="9"/>
      <c r="T3187" s="9"/>
      <c r="U3187" s="9"/>
      <c r="V3187" s="9"/>
      <c r="W3187" s="9"/>
    </row>
    <row r="3188" ht="16.5" customHeight="1">
      <c r="A3188" s="123"/>
      <c r="B3188" s="5"/>
      <c r="C3188" s="116"/>
      <c r="D3188" s="9"/>
      <c r="E3188" s="9"/>
      <c r="F3188" s="9"/>
      <c r="G3188" s="9"/>
      <c r="H3188" s="9"/>
      <c r="I3188" s="9"/>
      <c r="J3188" s="9"/>
      <c r="K3188" s="9"/>
      <c r="L3188" s="9"/>
      <c r="M3188" s="9"/>
      <c r="N3188" s="9"/>
      <c r="O3188" s="9"/>
      <c r="P3188" s="9"/>
      <c r="Q3188" s="9"/>
      <c r="R3188" s="9"/>
      <c r="S3188" s="9"/>
      <c r="T3188" s="9"/>
      <c r="U3188" s="9"/>
      <c r="V3188" s="9"/>
      <c r="W3188" s="9"/>
    </row>
    <row r="3189">
      <c r="A3189" s="123"/>
      <c r="B3189" s="5"/>
      <c r="C3189" s="116"/>
      <c r="D3189" s="9"/>
      <c r="E3189" s="9"/>
      <c r="F3189" s="9"/>
      <c r="G3189" s="9"/>
      <c r="H3189" s="9"/>
      <c r="I3189" s="9"/>
      <c r="J3189" s="9"/>
      <c r="K3189" s="9"/>
      <c r="L3189" s="9"/>
      <c r="M3189" s="9"/>
      <c r="N3189" s="9"/>
      <c r="O3189" s="9"/>
      <c r="P3189" s="9"/>
      <c r="Q3189" s="9"/>
      <c r="R3189" s="9"/>
      <c r="S3189" s="9"/>
      <c r="T3189" s="9"/>
      <c r="U3189" s="9"/>
      <c r="V3189" s="9"/>
      <c r="W3189" s="9"/>
    </row>
    <row r="3190">
      <c r="A3190" s="123"/>
      <c r="B3190" s="5"/>
      <c r="C3190" s="116"/>
      <c r="D3190" s="9"/>
      <c r="E3190" s="9"/>
      <c r="F3190" s="9"/>
      <c r="G3190" s="9"/>
      <c r="H3190" s="9"/>
      <c r="I3190" s="9"/>
      <c r="J3190" s="9"/>
      <c r="K3190" s="9"/>
      <c r="L3190" s="9"/>
      <c r="M3190" s="9"/>
      <c r="N3190" s="9"/>
      <c r="O3190" s="9"/>
      <c r="P3190" s="9"/>
      <c r="Q3190" s="9"/>
      <c r="R3190" s="9"/>
      <c r="S3190" s="9"/>
      <c r="T3190" s="9"/>
      <c r="U3190" s="9"/>
      <c r="V3190" s="9"/>
      <c r="W3190" s="9"/>
    </row>
    <row r="3191">
      <c r="A3191" s="123"/>
      <c r="B3191" s="5"/>
      <c r="C3191" s="116"/>
      <c r="D3191" s="9"/>
      <c r="E3191" s="9"/>
      <c r="F3191" s="9"/>
      <c r="G3191" s="9"/>
      <c r="H3191" s="9"/>
      <c r="I3191" s="9"/>
      <c r="J3191" s="9"/>
      <c r="K3191" s="9"/>
      <c r="L3191" s="9"/>
      <c r="M3191" s="9"/>
      <c r="N3191" s="9"/>
      <c r="O3191" s="9"/>
      <c r="P3191" s="9"/>
      <c r="Q3191" s="9"/>
      <c r="R3191" s="9"/>
      <c r="S3191" s="9"/>
      <c r="T3191" s="9"/>
      <c r="U3191" s="9"/>
      <c r="V3191" s="9"/>
      <c r="W3191" s="9"/>
    </row>
    <row r="3192">
      <c r="A3192" s="123"/>
      <c r="B3192" s="5"/>
      <c r="C3192" s="116"/>
      <c r="D3192" s="9"/>
      <c r="E3192" s="9"/>
      <c r="F3192" s="9"/>
      <c r="G3192" s="9"/>
      <c r="H3192" s="9"/>
      <c r="I3192" s="9"/>
      <c r="J3192" s="9"/>
      <c r="K3192" s="9"/>
      <c r="L3192" s="9"/>
      <c r="M3192" s="9"/>
      <c r="N3192" s="9"/>
      <c r="O3192" s="9"/>
      <c r="P3192" s="9"/>
      <c r="Q3192" s="9"/>
      <c r="R3192" s="9"/>
      <c r="S3192" s="9"/>
      <c r="T3192" s="9"/>
      <c r="U3192" s="9"/>
      <c r="V3192" s="9"/>
      <c r="W3192" s="9"/>
    </row>
    <row r="3193">
      <c r="A3193" s="123"/>
      <c r="B3193" s="5"/>
      <c r="C3193" s="116"/>
      <c r="D3193" s="9"/>
      <c r="E3193" s="9"/>
      <c r="F3193" s="9"/>
      <c r="G3193" s="9"/>
      <c r="H3193" s="9"/>
      <c r="I3193" s="9"/>
      <c r="J3193" s="9"/>
      <c r="K3193" s="9"/>
      <c r="L3193" s="9"/>
      <c r="M3193" s="9"/>
      <c r="N3193" s="9"/>
      <c r="O3193" s="9"/>
      <c r="P3193" s="9"/>
      <c r="Q3193" s="9"/>
      <c r="R3193" s="9"/>
      <c r="S3193" s="9"/>
      <c r="T3193" s="9"/>
      <c r="U3193" s="9"/>
      <c r="V3193" s="9"/>
      <c r="W3193" s="9"/>
    </row>
    <row r="3194">
      <c r="A3194" s="123"/>
      <c r="B3194" s="5"/>
      <c r="C3194" s="116"/>
      <c r="D3194" s="9"/>
      <c r="E3194" s="9"/>
      <c r="F3194" s="9"/>
      <c r="G3194" s="9"/>
      <c r="H3194" s="9"/>
      <c r="I3194" s="9"/>
      <c r="J3194" s="9"/>
      <c r="K3194" s="9"/>
      <c r="L3194" s="9"/>
      <c r="M3194" s="9"/>
      <c r="N3194" s="9"/>
      <c r="O3194" s="9"/>
      <c r="P3194" s="9"/>
      <c r="Q3194" s="9"/>
      <c r="R3194" s="9"/>
      <c r="S3194" s="9"/>
      <c r="T3194" s="9"/>
      <c r="U3194" s="9"/>
      <c r="V3194" s="9"/>
      <c r="W3194" s="9"/>
    </row>
    <row r="3195">
      <c r="A3195" s="123"/>
      <c r="B3195" s="5"/>
      <c r="C3195" s="116"/>
      <c r="D3195" s="9"/>
      <c r="E3195" s="9"/>
      <c r="F3195" s="9"/>
      <c r="G3195" s="9"/>
      <c r="H3195" s="9"/>
      <c r="I3195" s="9"/>
      <c r="J3195" s="9"/>
      <c r="K3195" s="9"/>
      <c r="L3195" s="9"/>
      <c r="M3195" s="9"/>
      <c r="N3195" s="9"/>
      <c r="O3195" s="9"/>
      <c r="P3195" s="9"/>
      <c r="Q3195" s="9"/>
      <c r="R3195" s="9"/>
      <c r="S3195" s="9"/>
      <c r="T3195" s="9"/>
      <c r="U3195" s="9"/>
      <c r="V3195" s="9"/>
      <c r="W3195" s="9"/>
    </row>
    <row r="3196">
      <c r="A3196" s="123"/>
      <c r="B3196" s="5"/>
      <c r="C3196" s="116"/>
      <c r="D3196" s="9"/>
      <c r="E3196" s="9"/>
      <c r="F3196" s="9"/>
      <c r="G3196" s="9"/>
      <c r="H3196" s="9"/>
      <c r="I3196" s="9"/>
      <c r="J3196" s="9"/>
      <c r="K3196" s="9"/>
      <c r="L3196" s="9"/>
      <c r="M3196" s="9"/>
      <c r="N3196" s="9"/>
      <c r="O3196" s="9"/>
      <c r="P3196" s="9"/>
      <c r="Q3196" s="9"/>
      <c r="R3196" s="9"/>
      <c r="S3196" s="9"/>
      <c r="T3196" s="9"/>
      <c r="U3196" s="9"/>
      <c r="V3196" s="9"/>
      <c r="W3196" s="9"/>
    </row>
    <row r="3197">
      <c r="A3197" s="123"/>
      <c r="B3197" s="5"/>
      <c r="C3197" s="116"/>
      <c r="D3197" s="9"/>
      <c r="E3197" s="9"/>
      <c r="F3197" s="9"/>
      <c r="G3197" s="9"/>
      <c r="H3197" s="9"/>
      <c r="I3197" s="9"/>
      <c r="J3197" s="9"/>
      <c r="K3197" s="9"/>
      <c r="L3197" s="9"/>
      <c r="M3197" s="9"/>
      <c r="N3197" s="9"/>
      <c r="O3197" s="9"/>
      <c r="P3197" s="9"/>
      <c r="Q3197" s="9"/>
      <c r="R3197" s="9"/>
      <c r="S3197" s="9"/>
      <c r="T3197" s="9"/>
      <c r="U3197" s="9"/>
      <c r="V3197" s="9"/>
      <c r="W3197" s="9"/>
    </row>
    <row r="3198">
      <c r="A3198" s="123"/>
      <c r="B3198" s="5"/>
      <c r="C3198" s="116"/>
      <c r="D3198" s="9"/>
      <c r="E3198" s="9"/>
      <c r="F3198" s="9"/>
      <c r="G3198" s="9"/>
      <c r="H3198" s="9"/>
      <c r="I3198" s="9"/>
      <c r="J3198" s="9"/>
      <c r="K3198" s="9"/>
      <c r="L3198" s="9"/>
      <c r="M3198" s="9"/>
      <c r="N3198" s="9"/>
      <c r="O3198" s="9"/>
      <c r="P3198" s="9"/>
      <c r="Q3198" s="9"/>
      <c r="R3198" s="9"/>
      <c r="S3198" s="9"/>
      <c r="T3198" s="9"/>
      <c r="U3198" s="9"/>
      <c r="V3198" s="9"/>
      <c r="W3198" s="9"/>
    </row>
    <row r="3199">
      <c r="A3199" s="123"/>
      <c r="B3199" s="5"/>
      <c r="C3199" s="116"/>
      <c r="D3199" s="9"/>
      <c r="E3199" s="9"/>
      <c r="F3199" s="9"/>
      <c r="G3199" s="9"/>
      <c r="H3199" s="9"/>
      <c r="I3199" s="9"/>
      <c r="J3199" s="9"/>
      <c r="K3199" s="9"/>
      <c r="L3199" s="9"/>
      <c r="M3199" s="9"/>
      <c r="N3199" s="9"/>
      <c r="O3199" s="9"/>
      <c r="P3199" s="9"/>
      <c r="Q3199" s="9"/>
      <c r="R3199" s="9"/>
      <c r="S3199" s="9"/>
      <c r="T3199" s="9"/>
      <c r="U3199" s="9"/>
      <c r="V3199" s="9"/>
      <c r="W3199" s="9"/>
    </row>
    <row r="3200">
      <c r="A3200" s="123"/>
      <c r="B3200" s="5"/>
      <c r="C3200" s="116"/>
      <c r="D3200" s="9"/>
      <c r="E3200" s="9"/>
      <c r="F3200" s="9"/>
      <c r="G3200" s="9"/>
      <c r="H3200" s="9"/>
      <c r="I3200" s="9"/>
      <c r="J3200" s="9"/>
      <c r="K3200" s="9"/>
      <c r="L3200" s="9"/>
      <c r="M3200" s="9"/>
      <c r="N3200" s="9"/>
      <c r="O3200" s="9"/>
      <c r="P3200" s="9"/>
      <c r="Q3200" s="9"/>
      <c r="R3200" s="9"/>
      <c r="S3200" s="9"/>
      <c r="T3200" s="9"/>
      <c r="U3200" s="9"/>
      <c r="V3200" s="9"/>
      <c r="W3200" s="9"/>
    </row>
    <row r="3201">
      <c r="A3201" s="123"/>
      <c r="B3201" s="5"/>
      <c r="C3201" s="116"/>
      <c r="D3201" s="9"/>
      <c r="E3201" s="9"/>
      <c r="F3201" s="9"/>
      <c r="G3201" s="9"/>
      <c r="H3201" s="9"/>
      <c r="I3201" s="9"/>
      <c r="J3201" s="9"/>
      <c r="K3201" s="9"/>
      <c r="L3201" s="9"/>
      <c r="M3201" s="9"/>
      <c r="N3201" s="9"/>
      <c r="O3201" s="9"/>
      <c r="P3201" s="9"/>
      <c r="Q3201" s="9"/>
      <c r="R3201" s="9"/>
      <c r="S3201" s="9"/>
      <c r="T3201" s="9"/>
      <c r="U3201" s="9"/>
      <c r="V3201" s="9"/>
      <c r="W3201" s="9"/>
    </row>
    <row r="3202">
      <c r="A3202" s="123"/>
      <c r="B3202" s="5"/>
      <c r="C3202" s="116"/>
      <c r="D3202" s="9"/>
      <c r="E3202" s="9"/>
      <c r="F3202" s="9"/>
      <c r="G3202" s="9"/>
      <c r="H3202" s="9"/>
      <c r="I3202" s="9"/>
      <c r="J3202" s="9"/>
      <c r="K3202" s="9"/>
      <c r="L3202" s="9"/>
      <c r="M3202" s="9"/>
      <c r="N3202" s="9"/>
      <c r="O3202" s="9"/>
      <c r="P3202" s="9"/>
      <c r="Q3202" s="9"/>
      <c r="R3202" s="9"/>
      <c r="S3202" s="9"/>
      <c r="T3202" s="9"/>
      <c r="U3202" s="9"/>
      <c r="V3202" s="9"/>
      <c r="W3202" s="9"/>
    </row>
    <row r="3203">
      <c r="A3203" s="123"/>
      <c r="B3203" s="5"/>
      <c r="C3203" s="116"/>
      <c r="D3203" s="9"/>
      <c r="E3203" s="9"/>
      <c r="F3203" s="9"/>
      <c r="G3203" s="9"/>
      <c r="H3203" s="9"/>
      <c r="I3203" s="9"/>
      <c r="J3203" s="9"/>
      <c r="K3203" s="9"/>
      <c r="L3203" s="9"/>
      <c r="M3203" s="9"/>
      <c r="N3203" s="9"/>
      <c r="O3203" s="9"/>
      <c r="P3203" s="9"/>
      <c r="Q3203" s="9"/>
      <c r="R3203" s="9"/>
      <c r="S3203" s="9"/>
      <c r="T3203" s="9"/>
      <c r="U3203" s="9"/>
      <c r="V3203" s="9"/>
      <c r="W3203" s="9"/>
    </row>
    <row r="3204">
      <c r="A3204" s="123"/>
      <c r="B3204" s="5"/>
      <c r="C3204" s="116"/>
      <c r="D3204" s="9"/>
      <c r="E3204" s="9"/>
      <c r="F3204" s="9"/>
      <c r="G3204" s="9"/>
      <c r="H3204" s="9"/>
      <c r="I3204" s="9"/>
      <c r="J3204" s="9"/>
      <c r="K3204" s="9"/>
      <c r="L3204" s="9"/>
      <c r="M3204" s="9"/>
      <c r="N3204" s="9"/>
      <c r="O3204" s="9"/>
      <c r="P3204" s="9"/>
      <c r="Q3204" s="9"/>
      <c r="R3204" s="9"/>
      <c r="S3204" s="9"/>
      <c r="T3204" s="9"/>
      <c r="U3204" s="9"/>
      <c r="V3204" s="9"/>
      <c r="W3204" s="9"/>
    </row>
    <row r="3205">
      <c r="A3205" s="123"/>
      <c r="B3205" s="5"/>
      <c r="C3205" s="116"/>
      <c r="D3205" s="9"/>
      <c r="E3205" s="9"/>
      <c r="F3205" s="9"/>
      <c r="G3205" s="9"/>
      <c r="H3205" s="9"/>
      <c r="I3205" s="9"/>
      <c r="J3205" s="9"/>
      <c r="K3205" s="9"/>
      <c r="L3205" s="9"/>
      <c r="M3205" s="9"/>
      <c r="N3205" s="9"/>
      <c r="O3205" s="9"/>
      <c r="P3205" s="9"/>
      <c r="Q3205" s="9"/>
      <c r="R3205" s="9"/>
      <c r="S3205" s="9"/>
      <c r="T3205" s="9"/>
      <c r="U3205" s="9"/>
      <c r="V3205" s="9"/>
      <c r="W3205" s="9"/>
    </row>
    <row r="3206">
      <c r="A3206" s="123"/>
      <c r="B3206" s="5"/>
      <c r="C3206" s="116"/>
      <c r="D3206" s="9"/>
      <c r="E3206" s="9"/>
      <c r="F3206" s="9"/>
      <c r="G3206" s="9"/>
      <c r="H3206" s="9"/>
      <c r="I3206" s="9"/>
      <c r="J3206" s="9"/>
      <c r="K3206" s="9"/>
      <c r="L3206" s="9"/>
      <c r="M3206" s="9"/>
      <c r="N3206" s="9"/>
      <c r="O3206" s="9"/>
      <c r="P3206" s="9"/>
      <c r="Q3206" s="9"/>
      <c r="R3206" s="9"/>
      <c r="S3206" s="9"/>
      <c r="T3206" s="9"/>
      <c r="U3206" s="9"/>
      <c r="V3206" s="9"/>
      <c r="W3206" s="9"/>
    </row>
    <row r="3207">
      <c r="A3207" s="123"/>
      <c r="B3207" s="5"/>
      <c r="C3207" s="116"/>
      <c r="D3207" s="9"/>
      <c r="E3207" s="9"/>
      <c r="F3207" s="9"/>
      <c r="G3207" s="9"/>
      <c r="H3207" s="9"/>
      <c r="I3207" s="9"/>
      <c r="J3207" s="9"/>
      <c r="K3207" s="9"/>
      <c r="L3207" s="9"/>
      <c r="M3207" s="9"/>
      <c r="N3207" s="9"/>
      <c r="O3207" s="9"/>
      <c r="P3207" s="9"/>
      <c r="Q3207" s="9"/>
      <c r="R3207" s="9"/>
      <c r="S3207" s="9"/>
      <c r="T3207" s="9"/>
      <c r="U3207" s="9"/>
      <c r="V3207" s="9"/>
      <c r="W3207" s="9"/>
    </row>
    <row r="3208">
      <c r="A3208" s="123"/>
      <c r="B3208" s="5"/>
      <c r="C3208" s="116"/>
      <c r="D3208" s="9"/>
      <c r="E3208" s="9"/>
      <c r="F3208" s="9"/>
      <c r="G3208" s="9"/>
      <c r="H3208" s="9"/>
      <c r="I3208" s="9"/>
      <c r="J3208" s="9"/>
      <c r="K3208" s="9"/>
      <c r="L3208" s="9"/>
      <c r="M3208" s="9"/>
      <c r="N3208" s="9"/>
      <c r="O3208" s="9"/>
      <c r="P3208" s="9"/>
      <c r="Q3208" s="9"/>
      <c r="R3208" s="9"/>
      <c r="S3208" s="9"/>
      <c r="T3208" s="9"/>
      <c r="U3208" s="9"/>
      <c r="V3208" s="9"/>
      <c r="W3208" s="9"/>
    </row>
    <row r="3209">
      <c r="A3209" s="123"/>
      <c r="B3209" s="5"/>
      <c r="C3209" s="116"/>
      <c r="D3209" s="9"/>
      <c r="E3209" s="9"/>
      <c r="F3209" s="9"/>
      <c r="G3209" s="9"/>
      <c r="H3209" s="9"/>
      <c r="I3209" s="9"/>
      <c r="J3209" s="9"/>
      <c r="K3209" s="9"/>
      <c r="L3209" s="9"/>
      <c r="M3209" s="9"/>
      <c r="N3209" s="9"/>
      <c r="O3209" s="9"/>
      <c r="P3209" s="9"/>
      <c r="Q3209" s="9"/>
      <c r="R3209" s="9"/>
      <c r="S3209" s="9"/>
      <c r="T3209" s="9"/>
      <c r="U3209" s="9"/>
      <c r="V3209" s="9"/>
      <c r="W3209" s="9"/>
    </row>
    <row r="3210">
      <c r="A3210" s="123"/>
      <c r="B3210" s="5"/>
      <c r="C3210" s="116"/>
      <c r="D3210" s="9"/>
      <c r="E3210" s="9"/>
      <c r="F3210" s="9"/>
      <c r="G3210" s="9"/>
      <c r="H3210" s="9"/>
      <c r="I3210" s="9"/>
      <c r="J3210" s="9"/>
      <c r="K3210" s="9"/>
      <c r="L3210" s="9"/>
      <c r="M3210" s="9"/>
      <c r="N3210" s="9"/>
      <c r="O3210" s="9"/>
      <c r="P3210" s="9"/>
      <c r="Q3210" s="9"/>
      <c r="R3210" s="9"/>
      <c r="S3210" s="9"/>
      <c r="T3210" s="9"/>
      <c r="U3210" s="9"/>
      <c r="V3210" s="9"/>
      <c r="W3210" s="9"/>
    </row>
    <row r="3211">
      <c r="A3211" s="123"/>
      <c r="B3211" s="5"/>
      <c r="C3211" s="116"/>
      <c r="D3211" s="9"/>
      <c r="E3211" s="9"/>
      <c r="F3211" s="9"/>
      <c r="G3211" s="9"/>
      <c r="H3211" s="9"/>
      <c r="I3211" s="9"/>
      <c r="J3211" s="9"/>
      <c r="K3211" s="9"/>
      <c r="L3211" s="9"/>
      <c r="M3211" s="9"/>
      <c r="N3211" s="9"/>
      <c r="O3211" s="9"/>
      <c r="P3211" s="9"/>
      <c r="Q3211" s="9"/>
      <c r="R3211" s="9"/>
      <c r="S3211" s="9"/>
      <c r="T3211" s="9"/>
      <c r="U3211" s="9"/>
      <c r="V3211" s="9"/>
      <c r="W3211" s="9"/>
    </row>
    <row r="3212">
      <c r="A3212" s="123"/>
      <c r="B3212" s="5"/>
      <c r="C3212" s="116"/>
      <c r="D3212" s="9"/>
      <c r="E3212" s="9"/>
      <c r="F3212" s="9"/>
      <c r="G3212" s="9"/>
      <c r="H3212" s="9"/>
      <c r="I3212" s="9"/>
      <c r="J3212" s="9"/>
      <c r="K3212" s="9"/>
      <c r="L3212" s="9"/>
      <c r="M3212" s="9"/>
      <c r="N3212" s="9"/>
      <c r="O3212" s="9"/>
      <c r="P3212" s="9"/>
      <c r="Q3212" s="9"/>
      <c r="R3212" s="9"/>
      <c r="S3212" s="9"/>
      <c r="T3212" s="9"/>
      <c r="U3212" s="9"/>
      <c r="V3212" s="9"/>
      <c r="W3212" s="9"/>
    </row>
    <row r="3213">
      <c r="A3213" s="123"/>
      <c r="B3213" s="5"/>
      <c r="C3213" s="116"/>
      <c r="D3213" s="9"/>
      <c r="E3213" s="9"/>
      <c r="F3213" s="9"/>
      <c r="G3213" s="9"/>
      <c r="H3213" s="9"/>
      <c r="I3213" s="9"/>
      <c r="J3213" s="9"/>
      <c r="K3213" s="9"/>
      <c r="L3213" s="9"/>
      <c r="M3213" s="9"/>
      <c r="N3213" s="9"/>
      <c r="O3213" s="9"/>
      <c r="P3213" s="9"/>
      <c r="Q3213" s="9"/>
      <c r="R3213" s="9"/>
      <c r="S3213" s="9"/>
      <c r="T3213" s="9"/>
      <c r="U3213" s="9"/>
      <c r="V3213" s="9"/>
      <c r="W3213" s="9"/>
    </row>
    <row r="3214">
      <c r="A3214" s="123"/>
      <c r="B3214" s="5"/>
      <c r="C3214" s="116"/>
      <c r="D3214" s="9"/>
      <c r="E3214" s="9"/>
      <c r="F3214" s="9"/>
      <c r="G3214" s="9"/>
      <c r="H3214" s="9"/>
      <c r="I3214" s="9"/>
      <c r="J3214" s="9"/>
      <c r="K3214" s="9"/>
      <c r="L3214" s="9"/>
      <c r="M3214" s="9"/>
      <c r="N3214" s="9"/>
      <c r="O3214" s="9"/>
      <c r="P3214" s="9"/>
      <c r="Q3214" s="9"/>
      <c r="R3214" s="9"/>
      <c r="S3214" s="9"/>
      <c r="T3214" s="9"/>
      <c r="U3214" s="9"/>
      <c r="V3214" s="9"/>
      <c r="W3214" s="9"/>
    </row>
    <row r="3215">
      <c r="A3215" s="123"/>
      <c r="B3215" s="5"/>
      <c r="C3215" s="116"/>
      <c r="D3215" s="9"/>
      <c r="E3215" s="9"/>
      <c r="F3215" s="9"/>
      <c r="G3215" s="9"/>
      <c r="H3215" s="9"/>
      <c r="I3215" s="9"/>
      <c r="J3215" s="9"/>
      <c r="K3215" s="9"/>
      <c r="L3215" s="9"/>
      <c r="M3215" s="9"/>
      <c r="N3215" s="9"/>
      <c r="O3215" s="9"/>
      <c r="P3215" s="9"/>
      <c r="Q3215" s="9"/>
      <c r="R3215" s="9"/>
      <c r="S3215" s="9"/>
      <c r="T3215" s="9"/>
      <c r="U3215" s="9"/>
      <c r="V3215" s="9"/>
      <c r="W3215" s="9"/>
    </row>
    <row r="3216">
      <c r="A3216" s="123"/>
      <c r="B3216" s="5"/>
      <c r="C3216" s="116"/>
      <c r="D3216" s="9"/>
      <c r="E3216" s="9"/>
      <c r="F3216" s="9"/>
      <c r="G3216" s="9"/>
      <c r="H3216" s="9"/>
      <c r="I3216" s="9"/>
      <c r="J3216" s="9"/>
      <c r="K3216" s="9"/>
      <c r="L3216" s="9"/>
      <c r="M3216" s="9"/>
      <c r="N3216" s="9"/>
      <c r="O3216" s="9"/>
      <c r="P3216" s="9"/>
      <c r="Q3216" s="9"/>
      <c r="R3216" s="9"/>
      <c r="S3216" s="9"/>
      <c r="T3216" s="9"/>
      <c r="U3216" s="9"/>
      <c r="V3216" s="9"/>
      <c r="W3216" s="9"/>
    </row>
    <row r="3217">
      <c r="A3217" s="123"/>
      <c r="B3217" s="5"/>
      <c r="C3217" s="116"/>
      <c r="D3217" s="9"/>
      <c r="E3217" s="9"/>
      <c r="F3217" s="9"/>
      <c r="G3217" s="9"/>
      <c r="H3217" s="9"/>
      <c r="I3217" s="9"/>
      <c r="J3217" s="9"/>
      <c r="K3217" s="9"/>
      <c r="L3217" s="9"/>
      <c r="M3217" s="9"/>
      <c r="N3217" s="9"/>
      <c r="O3217" s="9"/>
      <c r="P3217" s="9"/>
      <c r="Q3217" s="9"/>
      <c r="R3217" s="9"/>
      <c r="S3217" s="9"/>
      <c r="T3217" s="9"/>
      <c r="U3217" s="9"/>
      <c r="V3217" s="9"/>
      <c r="W3217" s="9"/>
    </row>
    <row r="3218">
      <c r="A3218" s="123"/>
      <c r="B3218" s="5"/>
      <c r="C3218" s="116"/>
      <c r="D3218" s="9"/>
      <c r="E3218" s="9"/>
      <c r="F3218" s="9"/>
      <c r="G3218" s="9"/>
      <c r="H3218" s="9"/>
      <c r="I3218" s="9"/>
      <c r="J3218" s="9"/>
      <c r="K3218" s="9"/>
      <c r="L3218" s="9"/>
      <c r="M3218" s="9"/>
      <c r="N3218" s="9"/>
      <c r="O3218" s="9"/>
      <c r="P3218" s="9"/>
      <c r="Q3218" s="9"/>
      <c r="R3218" s="9"/>
      <c r="S3218" s="9"/>
      <c r="T3218" s="9"/>
      <c r="U3218" s="9"/>
      <c r="V3218" s="9"/>
      <c r="W3218" s="9"/>
    </row>
    <row r="3219">
      <c r="A3219" s="123"/>
      <c r="B3219" s="5"/>
      <c r="C3219" s="116"/>
      <c r="D3219" s="9"/>
      <c r="E3219" s="9"/>
      <c r="F3219" s="9"/>
      <c r="G3219" s="9"/>
      <c r="H3219" s="9"/>
      <c r="I3219" s="9"/>
      <c r="J3219" s="9"/>
      <c r="K3219" s="9"/>
      <c r="L3219" s="9"/>
      <c r="M3219" s="9"/>
      <c r="N3219" s="9"/>
      <c r="O3219" s="9"/>
      <c r="P3219" s="9"/>
      <c r="Q3219" s="9"/>
      <c r="R3219" s="9"/>
      <c r="S3219" s="9"/>
      <c r="T3219" s="9"/>
      <c r="U3219" s="9"/>
      <c r="V3219" s="9"/>
      <c r="W3219" s="9"/>
    </row>
    <row r="3220">
      <c r="A3220" s="123"/>
      <c r="B3220" s="5"/>
      <c r="C3220" s="116"/>
      <c r="D3220" s="9"/>
      <c r="E3220" s="9"/>
      <c r="F3220" s="9"/>
      <c r="G3220" s="9"/>
      <c r="H3220" s="9"/>
      <c r="I3220" s="9"/>
      <c r="J3220" s="9"/>
      <c r="K3220" s="9"/>
      <c r="L3220" s="9"/>
      <c r="M3220" s="9"/>
      <c r="N3220" s="9"/>
      <c r="O3220" s="9"/>
      <c r="P3220" s="9"/>
      <c r="Q3220" s="9"/>
      <c r="R3220" s="9"/>
      <c r="S3220" s="9"/>
      <c r="T3220" s="9"/>
      <c r="U3220" s="9"/>
      <c r="V3220" s="9"/>
      <c r="W3220" s="9"/>
    </row>
    <row r="3221">
      <c r="A3221" s="123"/>
      <c r="B3221" s="5"/>
      <c r="C3221" s="116"/>
      <c r="D3221" s="9"/>
      <c r="E3221" s="9"/>
      <c r="F3221" s="9"/>
      <c r="G3221" s="9"/>
      <c r="H3221" s="9"/>
      <c r="I3221" s="9"/>
      <c r="J3221" s="9"/>
      <c r="K3221" s="9"/>
      <c r="L3221" s="9"/>
      <c r="M3221" s="9"/>
      <c r="N3221" s="9"/>
      <c r="O3221" s="9"/>
      <c r="P3221" s="9"/>
      <c r="Q3221" s="9"/>
      <c r="R3221" s="9"/>
      <c r="S3221" s="9"/>
      <c r="T3221" s="9"/>
      <c r="U3221" s="9"/>
      <c r="V3221" s="9"/>
      <c r="W3221" s="9"/>
    </row>
    <row r="3222">
      <c r="A3222" s="123"/>
      <c r="B3222" s="5"/>
      <c r="C3222" s="116"/>
      <c r="D3222" s="9"/>
      <c r="E3222" s="9"/>
      <c r="F3222" s="9"/>
      <c r="G3222" s="9"/>
      <c r="H3222" s="9"/>
      <c r="I3222" s="9"/>
      <c r="J3222" s="9"/>
      <c r="K3222" s="9"/>
      <c r="L3222" s="9"/>
      <c r="M3222" s="9"/>
      <c r="N3222" s="9"/>
      <c r="O3222" s="9"/>
      <c r="P3222" s="9"/>
      <c r="Q3222" s="9"/>
      <c r="R3222" s="9"/>
      <c r="S3222" s="9"/>
      <c r="T3222" s="9"/>
      <c r="U3222" s="9"/>
      <c r="V3222" s="9"/>
      <c r="W3222" s="9"/>
    </row>
    <row r="3223">
      <c r="A3223" s="123"/>
      <c r="B3223" s="5"/>
      <c r="C3223" s="116"/>
      <c r="D3223" s="9"/>
      <c r="E3223" s="9"/>
      <c r="F3223" s="9"/>
      <c r="G3223" s="9"/>
      <c r="H3223" s="9"/>
      <c r="I3223" s="9"/>
      <c r="J3223" s="9"/>
      <c r="K3223" s="9"/>
      <c r="L3223" s="9"/>
      <c r="M3223" s="9"/>
      <c r="N3223" s="9"/>
      <c r="O3223" s="9"/>
      <c r="P3223" s="9"/>
      <c r="Q3223" s="9"/>
      <c r="R3223" s="9"/>
      <c r="S3223" s="9"/>
      <c r="T3223" s="9"/>
      <c r="U3223" s="9"/>
      <c r="V3223" s="9"/>
      <c r="W3223" s="9"/>
    </row>
    <row r="3224">
      <c r="A3224" s="123"/>
      <c r="B3224" s="5"/>
      <c r="C3224" s="116"/>
      <c r="D3224" s="9"/>
      <c r="E3224" s="9"/>
      <c r="F3224" s="9"/>
      <c r="G3224" s="9"/>
      <c r="H3224" s="9"/>
      <c r="I3224" s="9"/>
      <c r="J3224" s="9"/>
      <c r="K3224" s="9"/>
      <c r="L3224" s="9"/>
      <c r="M3224" s="9"/>
      <c r="N3224" s="9"/>
      <c r="O3224" s="9"/>
      <c r="P3224" s="9"/>
      <c r="Q3224" s="9"/>
      <c r="R3224" s="9"/>
      <c r="S3224" s="9"/>
      <c r="T3224" s="9"/>
      <c r="U3224" s="9"/>
      <c r="V3224" s="9"/>
      <c r="W3224" s="9"/>
    </row>
    <row r="3225">
      <c r="A3225" s="123"/>
      <c r="B3225" s="5"/>
      <c r="C3225" s="116"/>
      <c r="D3225" s="9"/>
      <c r="E3225" s="9"/>
      <c r="F3225" s="9"/>
      <c r="G3225" s="9"/>
      <c r="H3225" s="9"/>
      <c r="I3225" s="9"/>
      <c r="J3225" s="9"/>
      <c r="K3225" s="9"/>
      <c r="L3225" s="9"/>
      <c r="M3225" s="9"/>
      <c r="N3225" s="9"/>
      <c r="O3225" s="9"/>
      <c r="P3225" s="9"/>
      <c r="Q3225" s="9"/>
      <c r="R3225" s="9"/>
      <c r="S3225" s="9"/>
      <c r="T3225" s="9"/>
      <c r="U3225" s="9"/>
      <c r="V3225" s="9"/>
      <c r="W3225" s="9"/>
    </row>
    <row r="3226">
      <c r="A3226" s="123"/>
      <c r="B3226" s="5"/>
      <c r="C3226" s="116"/>
      <c r="D3226" s="9"/>
      <c r="E3226" s="9"/>
      <c r="F3226" s="9"/>
      <c r="G3226" s="9"/>
      <c r="H3226" s="9"/>
      <c r="I3226" s="9"/>
      <c r="J3226" s="9"/>
      <c r="K3226" s="9"/>
      <c r="L3226" s="9"/>
      <c r="M3226" s="9"/>
      <c r="N3226" s="9"/>
      <c r="O3226" s="9"/>
      <c r="P3226" s="9"/>
      <c r="Q3226" s="9"/>
      <c r="R3226" s="9"/>
      <c r="S3226" s="9"/>
      <c r="T3226" s="9"/>
      <c r="U3226" s="9"/>
      <c r="V3226" s="9"/>
      <c r="W3226" s="9"/>
    </row>
    <row r="3227">
      <c r="A3227" s="123"/>
      <c r="B3227" s="5"/>
      <c r="C3227" s="116"/>
      <c r="D3227" s="9"/>
      <c r="E3227" s="9"/>
      <c r="F3227" s="9"/>
      <c r="G3227" s="9"/>
      <c r="H3227" s="9"/>
      <c r="I3227" s="9"/>
      <c r="J3227" s="9"/>
      <c r="K3227" s="9"/>
      <c r="L3227" s="9"/>
      <c r="M3227" s="9"/>
      <c r="N3227" s="9"/>
      <c r="O3227" s="9"/>
      <c r="P3227" s="9"/>
      <c r="Q3227" s="9"/>
      <c r="R3227" s="9"/>
      <c r="S3227" s="9"/>
      <c r="T3227" s="9"/>
      <c r="U3227" s="9"/>
      <c r="V3227" s="9"/>
      <c r="W3227" s="9"/>
    </row>
    <row r="3228">
      <c r="A3228" s="123"/>
      <c r="B3228" s="5"/>
      <c r="C3228" s="116"/>
      <c r="D3228" s="9"/>
      <c r="E3228" s="9"/>
      <c r="F3228" s="9"/>
      <c r="G3228" s="9"/>
      <c r="H3228" s="9"/>
      <c r="I3228" s="9"/>
      <c r="J3228" s="9"/>
      <c r="K3228" s="9"/>
      <c r="L3228" s="9"/>
      <c r="M3228" s="9"/>
      <c r="N3228" s="9"/>
      <c r="O3228" s="9"/>
      <c r="P3228" s="9"/>
      <c r="Q3228" s="9"/>
      <c r="R3228" s="9"/>
      <c r="S3228" s="9"/>
      <c r="T3228" s="9"/>
      <c r="U3228" s="9"/>
      <c r="V3228" s="9"/>
      <c r="W3228" s="9"/>
    </row>
    <row r="3229">
      <c r="A3229" s="123"/>
      <c r="B3229" s="5"/>
      <c r="C3229" s="116"/>
      <c r="D3229" s="9"/>
      <c r="E3229" s="9"/>
      <c r="F3229" s="9"/>
      <c r="G3229" s="9"/>
      <c r="H3229" s="9"/>
      <c r="I3229" s="9"/>
      <c r="J3229" s="9"/>
      <c r="K3229" s="9"/>
      <c r="L3229" s="9"/>
      <c r="M3229" s="9"/>
      <c r="N3229" s="9"/>
      <c r="O3229" s="9"/>
      <c r="P3229" s="9"/>
      <c r="Q3229" s="9"/>
      <c r="R3229" s="9"/>
      <c r="S3229" s="9"/>
      <c r="T3229" s="9"/>
      <c r="U3229" s="9"/>
      <c r="V3229" s="9"/>
      <c r="W3229" s="9"/>
    </row>
    <row r="3230">
      <c r="A3230" s="123"/>
      <c r="B3230" s="5"/>
      <c r="C3230" s="116"/>
      <c r="D3230" s="9"/>
      <c r="E3230" s="9"/>
      <c r="F3230" s="9"/>
      <c r="G3230" s="9"/>
      <c r="H3230" s="9"/>
      <c r="I3230" s="9"/>
      <c r="J3230" s="9"/>
      <c r="K3230" s="9"/>
      <c r="L3230" s="9"/>
      <c r="M3230" s="9"/>
      <c r="N3230" s="9"/>
      <c r="O3230" s="9"/>
      <c r="P3230" s="9"/>
      <c r="Q3230" s="9"/>
      <c r="R3230" s="9"/>
      <c r="S3230" s="9"/>
      <c r="T3230" s="9"/>
      <c r="U3230" s="9"/>
      <c r="V3230" s="9"/>
      <c r="W3230" s="9"/>
    </row>
    <row r="3231">
      <c r="A3231" s="123"/>
      <c r="B3231" s="5"/>
      <c r="C3231" s="116"/>
      <c r="D3231" s="9"/>
      <c r="E3231" s="9"/>
      <c r="F3231" s="9"/>
      <c r="G3231" s="9"/>
      <c r="H3231" s="9"/>
      <c r="I3231" s="9"/>
      <c r="J3231" s="9"/>
      <c r="K3231" s="9"/>
      <c r="L3231" s="9"/>
      <c r="M3231" s="9"/>
      <c r="N3231" s="9"/>
      <c r="O3231" s="9"/>
      <c r="P3231" s="9"/>
      <c r="Q3231" s="9"/>
      <c r="R3231" s="9"/>
      <c r="S3231" s="9"/>
      <c r="T3231" s="9"/>
      <c r="U3231" s="9"/>
      <c r="V3231" s="9"/>
      <c r="W3231" s="9"/>
    </row>
    <row r="3232">
      <c r="A3232" s="123"/>
      <c r="B3232" s="5"/>
      <c r="C3232" s="116"/>
      <c r="D3232" s="9"/>
      <c r="E3232" s="9"/>
      <c r="F3232" s="9"/>
      <c r="G3232" s="9"/>
      <c r="H3232" s="9"/>
      <c r="I3232" s="9"/>
      <c r="J3232" s="9"/>
      <c r="K3232" s="9"/>
      <c r="L3232" s="9"/>
      <c r="M3232" s="9"/>
      <c r="N3232" s="9"/>
      <c r="O3232" s="9"/>
      <c r="P3232" s="9"/>
      <c r="Q3232" s="9"/>
      <c r="R3232" s="9"/>
      <c r="S3232" s="9"/>
      <c r="T3232" s="9"/>
      <c r="U3232" s="9"/>
      <c r="V3232" s="9"/>
      <c r="W3232" s="9"/>
    </row>
    <row r="3233">
      <c r="A3233" s="123"/>
      <c r="B3233" s="5"/>
      <c r="C3233" s="116"/>
      <c r="D3233" s="9"/>
      <c r="E3233" s="9"/>
      <c r="F3233" s="9"/>
      <c r="G3233" s="9"/>
      <c r="H3233" s="9"/>
      <c r="I3233" s="9"/>
      <c r="J3233" s="9"/>
      <c r="K3233" s="9"/>
      <c r="L3233" s="9"/>
      <c r="M3233" s="9"/>
      <c r="N3233" s="9"/>
      <c r="O3233" s="9"/>
      <c r="P3233" s="9"/>
      <c r="Q3233" s="9"/>
      <c r="R3233" s="9"/>
      <c r="S3233" s="9"/>
      <c r="T3233" s="9"/>
      <c r="U3233" s="9"/>
      <c r="V3233" s="9"/>
      <c r="W3233" s="9"/>
    </row>
    <row r="3234">
      <c r="A3234" s="123"/>
      <c r="B3234" s="5"/>
      <c r="C3234" s="116"/>
      <c r="D3234" s="9"/>
      <c r="E3234" s="9"/>
      <c r="F3234" s="9"/>
      <c r="G3234" s="9"/>
      <c r="H3234" s="9"/>
      <c r="I3234" s="9"/>
      <c r="J3234" s="9"/>
      <c r="K3234" s="9"/>
      <c r="L3234" s="9"/>
      <c r="M3234" s="9"/>
      <c r="N3234" s="9"/>
      <c r="O3234" s="9"/>
      <c r="P3234" s="9"/>
      <c r="Q3234" s="9"/>
      <c r="R3234" s="9"/>
      <c r="S3234" s="9"/>
      <c r="T3234" s="9"/>
      <c r="U3234" s="9"/>
      <c r="V3234" s="9"/>
      <c r="W3234" s="9"/>
    </row>
    <row r="3235">
      <c r="A3235" s="123"/>
      <c r="B3235" s="5"/>
      <c r="C3235" s="116"/>
      <c r="D3235" s="9"/>
      <c r="E3235" s="9"/>
      <c r="F3235" s="9"/>
      <c r="G3235" s="9"/>
      <c r="H3235" s="9"/>
      <c r="I3235" s="9"/>
      <c r="J3235" s="9"/>
      <c r="K3235" s="9"/>
      <c r="L3235" s="9"/>
      <c r="M3235" s="9"/>
      <c r="N3235" s="9"/>
      <c r="O3235" s="9"/>
      <c r="P3235" s="9"/>
      <c r="Q3235" s="9"/>
      <c r="R3235" s="9"/>
      <c r="S3235" s="9"/>
      <c r="T3235" s="9"/>
      <c r="U3235" s="9"/>
      <c r="V3235" s="9"/>
      <c r="W3235" s="9"/>
    </row>
    <row r="3236">
      <c r="A3236" s="123"/>
      <c r="B3236" s="5"/>
      <c r="C3236" s="116"/>
      <c r="D3236" s="9"/>
      <c r="E3236" s="9"/>
      <c r="F3236" s="9"/>
      <c r="G3236" s="9"/>
      <c r="H3236" s="9"/>
      <c r="I3236" s="9"/>
      <c r="J3236" s="9"/>
      <c r="K3236" s="9"/>
      <c r="L3236" s="9"/>
      <c r="M3236" s="9"/>
      <c r="N3236" s="9"/>
      <c r="O3236" s="9"/>
      <c r="P3236" s="9"/>
      <c r="Q3236" s="9"/>
      <c r="R3236" s="9"/>
      <c r="S3236" s="9"/>
      <c r="T3236" s="9"/>
      <c r="U3236" s="9"/>
      <c r="V3236" s="9"/>
      <c r="W3236" s="9"/>
    </row>
    <row r="3237">
      <c r="A3237" s="123"/>
      <c r="B3237" s="5"/>
      <c r="C3237" s="116"/>
      <c r="D3237" s="9"/>
      <c r="E3237" s="9"/>
      <c r="F3237" s="9"/>
      <c r="G3237" s="9"/>
      <c r="H3237" s="9"/>
      <c r="I3237" s="9"/>
      <c r="J3237" s="9"/>
      <c r="K3237" s="9"/>
      <c r="L3237" s="9"/>
      <c r="M3237" s="9"/>
      <c r="N3237" s="9"/>
      <c r="O3237" s="9"/>
      <c r="P3237" s="9"/>
      <c r="Q3237" s="9"/>
      <c r="R3237" s="9"/>
      <c r="S3237" s="9"/>
      <c r="T3237" s="9"/>
      <c r="U3237" s="9"/>
      <c r="V3237" s="9"/>
      <c r="W3237" s="9"/>
    </row>
    <row r="3238">
      <c r="A3238" s="123"/>
      <c r="B3238" s="5"/>
      <c r="C3238" s="116"/>
      <c r="D3238" s="9"/>
      <c r="E3238" s="9"/>
      <c r="F3238" s="9"/>
      <c r="G3238" s="9"/>
      <c r="H3238" s="9"/>
      <c r="I3238" s="9"/>
      <c r="J3238" s="9"/>
      <c r="K3238" s="9"/>
      <c r="L3238" s="9"/>
      <c r="M3238" s="9"/>
      <c r="N3238" s="9"/>
      <c r="O3238" s="9"/>
      <c r="P3238" s="9"/>
      <c r="Q3238" s="9"/>
      <c r="R3238" s="9"/>
      <c r="S3238" s="9"/>
      <c r="T3238" s="9"/>
      <c r="U3238" s="9"/>
      <c r="V3238" s="9"/>
      <c r="W3238" s="9"/>
    </row>
    <row r="3239">
      <c r="A3239" s="123"/>
      <c r="B3239" s="5"/>
      <c r="C3239" s="116"/>
      <c r="D3239" s="9"/>
      <c r="E3239" s="9"/>
      <c r="F3239" s="9"/>
      <c r="G3239" s="9"/>
      <c r="H3239" s="9"/>
      <c r="I3239" s="9"/>
      <c r="J3239" s="9"/>
      <c r="K3239" s="9"/>
      <c r="L3239" s="9"/>
      <c r="M3239" s="9"/>
      <c r="N3239" s="9"/>
      <c r="O3239" s="9"/>
      <c r="P3239" s="9"/>
      <c r="Q3239" s="9"/>
      <c r="R3239" s="9"/>
      <c r="S3239" s="9"/>
      <c r="T3239" s="9"/>
      <c r="U3239" s="9"/>
      <c r="V3239" s="9"/>
      <c r="W3239" s="9"/>
    </row>
    <row r="3240">
      <c r="A3240" s="123"/>
      <c r="B3240" s="5"/>
      <c r="C3240" s="116"/>
      <c r="D3240" s="9"/>
      <c r="E3240" s="9"/>
      <c r="F3240" s="9"/>
      <c r="G3240" s="9"/>
      <c r="H3240" s="9"/>
      <c r="I3240" s="9"/>
      <c r="J3240" s="9"/>
      <c r="K3240" s="9"/>
      <c r="L3240" s="9"/>
      <c r="M3240" s="9"/>
      <c r="N3240" s="9"/>
      <c r="O3240" s="9"/>
      <c r="P3240" s="9"/>
      <c r="Q3240" s="9"/>
      <c r="R3240" s="9"/>
      <c r="S3240" s="9"/>
      <c r="T3240" s="9"/>
      <c r="U3240" s="9"/>
      <c r="V3240" s="9"/>
      <c r="W3240" s="9"/>
    </row>
    <row r="3241">
      <c r="A3241" s="123"/>
      <c r="B3241" s="5"/>
      <c r="C3241" s="116"/>
      <c r="D3241" s="9"/>
      <c r="E3241" s="9"/>
      <c r="F3241" s="9"/>
      <c r="G3241" s="9"/>
      <c r="H3241" s="9"/>
      <c r="I3241" s="9"/>
      <c r="J3241" s="9"/>
      <c r="K3241" s="9"/>
      <c r="L3241" s="9"/>
      <c r="M3241" s="9"/>
      <c r="N3241" s="9"/>
      <c r="O3241" s="9"/>
      <c r="P3241" s="9"/>
      <c r="Q3241" s="9"/>
      <c r="R3241" s="9"/>
      <c r="S3241" s="9"/>
      <c r="T3241" s="9"/>
      <c r="U3241" s="9"/>
      <c r="V3241" s="9"/>
      <c r="W3241" s="9"/>
    </row>
    <row r="3242">
      <c r="A3242" s="123"/>
      <c r="B3242" s="5"/>
      <c r="C3242" s="116"/>
      <c r="D3242" s="9"/>
      <c r="E3242" s="9"/>
      <c r="F3242" s="9"/>
      <c r="G3242" s="9"/>
      <c r="H3242" s="9"/>
      <c r="I3242" s="9"/>
      <c r="J3242" s="9"/>
      <c r="K3242" s="9"/>
      <c r="L3242" s="9"/>
      <c r="M3242" s="9"/>
      <c r="N3242" s="9"/>
      <c r="O3242" s="9"/>
      <c r="P3242" s="9"/>
      <c r="Q3242" s="9"/>
      <c r="R3242" s="9"/>
      <c r="S3242" s="9"/>
      <c r="T3242" s="9"/>
      <c r="U3242" s="9"/>
      <c r="V3242" s="9"/>
      <c r="W3242" s="9"/>
    </row>
    <row r="3243">
      <c r="A3243" s="123"/>
      <c r="B3243" s="5"/>
      <c r="C3243" s="116"/>
      <c r="D3243" s="9"/>
      <c r="E3243" s="9"/>
      <c r="F3243" s="9"/>
      <c r="G3243" s="9"/>
      <c r="H3243" s="9"/>
      <c r="I3243" s="9"/>
      <c r="J3243" s="9"/>
      <c r="K3243" s="9"/>
      <c r="L3243" s="9"/>
      <c r="M3243" s="9"/>
      <c r="N3243" s="9"/>
      <c r="O3243" s="9"/>
      <c r="P3243" s="9"/>
      <c r="Q3243" s="9"/>
      <c r="R3243" s="9"/>
      <c r="S3243" s="9"/>
      <c r="T3243" s="9"/>
      <c r="U3243" s="9"/>
      <c r="V3243" s="9"/>
      <c r="W3243" s="9"/>
    </row>
    <row r="3244">
      <c r="A3244" s="123"/>
      <c r="B3244" s="5"/>
      <c r="C3244" s="116"/>
      <c r="D3244" s="9"/>
      <c r="E3244" s="9"/>
      <c r="F3244" s="9"/>
      <c r="G3244" s="9"/>
      <c r="H3244" s="9"/>
      <c r="I3244" s="9"/>
      <c r="J3244" s="9"/>
      <c r="K3244" s="9"/>
      <c r="L3244" s="9"/>
      <c r="M3244" s="9"/>
      <c r="N3244" s="9"/>
      <c r="O3244" s="9"/>
      <c r="P3244" s="9"/>
      <c r="Q3244" s="9"/>
      <c r="R3244" s="9"/>
      <c r="S3244" s="9"/>
      <c r="T3244" s="9"/>
      <c r="U3244" s="9"/>
      <c r="V3244" s="9"/>
      <c r="W3244" s="9"/>
    </row>
    <row r="3245">
      <c r="A3245" s="123"/>
      <c r="B3245" s="5"/>
      <c r="C3245" s="116"/>
      <c r="D3245" s="9"/>
      <c r="E3245" s="9"/>
      <c r="F3245" s="9"/>
      <c r="G3245" s="9"/>
      <c r="H3245" s="9"/>
      <c r="I3245" s="9"/>
      <c r="J3245" s="9"/>
      <c r="K3245" s="9"/>
      <c r="L3245" s="9"/>
      <c r="M3245" s="9"/>
      <c r="N3245" s="9"/>
      <c r="O3245" s="9"/>
      <c r="P3245" s="9"/>
      <c r="Q3245" s="9"/>
      <c r="R3245" s="9"/>
      <c r="S3245" s="9"/>
      <c r="T3245" s="9"/>
      <c r="U3245" s="9"/>
      <c r="V3245" s="9"/>
      <c r="W3245" s="9"/>
    </row>
    <row r="3246">
      <c r="A3246" s="123"/>
      <c r="B3246" s="5"/>
      <c r="C3246" s="116"/>
      <c r="D3246" s="9"/>
      <c r="E3246" s="9"/>
      <c r="F3246" s="9"/>
      <c r="G3246" s="9"/>
      <c r="H3246" s="9"/>
      <c r="I3246" s="9"/>
      <c r="J3246" s="9"/>
      <c r="K3246" s="9"/>
      <c r="L3246" s="9"/>
      <c r="M3246" s="9"/>
      <c r="N3246" s="9"/>
      <c r="O3246" s="9"/>
      <c r="P3246" s="9"/>
      <c r="Q3246" s="9"/>
      <c r="R3246" s="9"/>
      <c r="S3246" s="9"/>
      <c r="T3246" s="9"/>
      <c r="U3246" s="9"/>
      <c r="V3246" s="9"/>
      <c r="W3246" s="9"/>
    </row>
    <row r="3247">
      <c r="A3247" s="123"/>
      <c r="B3247" s="5"/>
      <c r="C3247" s="116"/>
      <c r="D3247" s="9"/>
      <c r="E3247" s="9"/>
      <c r="F3247" s="9"/>
      <c r="G3247" s="9"/>
      <c r="H3247" s="9"/>
      <c r="I3247" s="9"/>
      <c r="J3247" s="9"/>
      <c r="K3247" s="9"/>
      <c r="L3247" s="9"/>
      <c r="M3247" s="9"/>
      <c r="N3247" s="9"/>
      <c r="O3247" s="9"/>
      <c r="P3247" s="9"/>
      <c r="Q3247" s="9"/>
      <c r="R3247" s="9"/>
      <c r="S3247" s="9"/>
      <c r="T3247" s="9"/>
      <c r="U3247" s="9"/>
      <c r="V3247" s="9"/>
      <c r="W3247" s="9"/>
    </row>
    <row r="3248">
      <c r="A3248" s="123"/>
      <c r="B3248" s="5"/>
      <c r="C3248" s="116"/>
      <c r="D3248" s="9"/>
      <c r="E3248" s="9"/>
      <c r="F3248" s="9"/>
      <c r="G3248" s="9"/>
      <c r="H3248" s="9"/>
      <c r="I3248" s="9"/>
      <c r="J3248" s="9"/>
      <c r="K3248" s="9"/>
      <c r="L3248" s="9"/>
      <c r="M3248" s="9"/>
      <c r="N3248" s="9"/>
      <c r="O3248" s="9"/>
      <c r="P3248" s="9"/>
      <c r="Q3248" s="9"/>
      <c r="R3248" s="9"/>
      <c r="S3248" s="9"/>
      <c r="T3248" s="9"/>
      <c r="U3248" s="9"/>
      <c r="V3248" s="9"/>
      <c r="W3248" s="9"/>
    </row>
    <row r="3249">
      <c r="A3249" s="123"/>
      <c r="B3249" s="5"/>
      <c r="C3249" s="116"/>
      <c r="D3249" s="9"/>
      <c r="E3249" s="9"/>
      <c r="F3249" s="9"/>
      <c r="G3249" s="9"/>
      <c r="H3249" s="9"/>
      <c r="I3249" s="9"/>
      <c r="J3249" s="9"/>
      <c r="K3249" s="9"/>
      <c r="L3249" s="9"/>
      <c r="M3249" s="9"/>
      <c r="N3249" s="9"/>
      <c r="O3249" s="9"/>
      <c r="P3249" s="9"/>
      <c r="Q3249" s="9"/>
      <c r="R3249" s="9"/>
      <c r="S3249" s="9"/>
      <c r="T3249" s="9"/>
      <c r="U3249" s="9"/>
      <c r="V3249" s="9"/>
      <c r="W3249" s="9"/>
    </row>
    <row r="3250">
      <c r="A3250" s="123"/>
      <c r="B3250" s="5"/>
      <c r="C3250" s="116"/>
      <c r="D3250" s="9"/>
      <c r="E3250" s="9"/>
      <c r="F3250" s="9"/>
      <c r="G3250" s="9"/>
      <c r="H3250" s="9"/>
      <c r="I3250" s="9"/>
      <c r="J3250" s="9"/>
      <c r="K3250" s="9"/>
      <c r="L3250" s="9"/>
      <c r="M3250" s="9"/>
      <c r="N3250" s="9"/>
      <c r="O3250" s="9"/>
      <c r="P3250" s="9"/>
      <c r="Q3250" s="9"/>
      <c r="R3250" s="9"/>
      <c r="S3250" s="9"/>
      <c r="T3250" s="9"/>
      <c r="U3250" s="9"/>
      <c r="V3250" s="9"/>
      <c r="W3250" s="9"/>
    </row>
    <row r="3251">
      <c r="A3251" s="123"/>
      <c r="B3251" s="5"/>
      <c r="C3251" s="116"/>
      <c r="D3251" s="9"/>
      <c r="E3251" s="9"/>
      <c r="F3251" s="9"/>
      <c r="G3251" s="9"/>
      <c r="H3251" s="9"/>
      <c r="I3251" s="9"/>
      <c r="J3251" s="9"/>
      <c r="K3251" s="9"/>
      <c r="L3251" s="9"/>
      <c r="M3251" s="9"/>
      <c r="N3251" s="9"/>
      <c r="O3251" s="9"/>
      <c r="P3251" s="9"/>
      <c r="Q3251" s="9"/>
      <c r="R3251" s="9"/>
      <c r="S3251" s="9"/>
      <c r="T3251" s="9"/>
      <c r="U3251" s="9"/>
      <c r="V3251" s="9"/>
      <c r="W3251" s="9"/>
    </row>
    <row r="3252">
      <c r="A3252" s="123"/>
      <c r="B3252" s="5"/>
      <c r="C3252" s="116"/>
      <c r="D3252" s="9"/>
      <c r="E3252" s="9"/>
      <c r="F3252" s="9"/>
      <c r="G3252" s="9"/>
      <c r="H3252" s="9"/>
      <c r="I3252" s="9"/>
      <c r="J3252" s="9"/>
      <c r="K3252" s="9"/>
      <c r="L3252" s="9"/>
      <c r="M3252" s="9"/>
      <c r="N3252" s="9"/>
      <c r="O3252" s="9"/>
      <c r="P3252" s="9"/>
      <c r="Q3252" s="9"/>
      <c r="R3252" s="9"/>
      <c r="S3252" s="9"/>
      <c r="T3252" s="9"/>
      <c r="U3252" s="9"/>
      <c r="V3252" s="9"/>
      <c r="W3252" s="9"/>
    </row>
    <row r="3253">
      <c r="A3253" s="123"/>
      <c r="B3253" s="5"/>
      <c r="C3253" s="116"/>
      <c r="D3253" s="9"/>
      <c r="E3253" s="9"/>
      <c r="F3253" s="9"/>
      <c r="G3253" s="9"/>
      <c r="H3253" s="9"/>
      <c r="I3253" s="9"/>
      <c r="J3253" s="9"/>
      <c r="K3253" s="9"/>
      <c r="L3253" s="9"/>
      <c r="M3253" s="9"/>
      <c r="N3253" s="9"/>
      <c r="O3253" s="9"/>
      <c r="P3253" s="9"/>
      <c r="Q3253" s="9"/>
      <c r="R3253" s="9"/>
      <c r="S3253" s="9"/>
      <c r="T3253" s="9"/>
      <c r="U3253" s="9"/>
      <c r="V3253" s="9"/>
      <c r="W3253" s="9"/>
    </row>
    <row r="3254">
      <c r="A3254" s="123"/>
      <c r="B3254" s="5"/>
      <c r="C3254" s="116"/>
      <c r="D3254" s="9"/>
      <c r="E3254" s="9"/>
      <c r="F3254" s="9"/>
      <c r="G3254" s="9"/>
      <c r="H3254" s="9"/>
      <c r="I3254" s="9"/>
      <c r="J3254" s="9"/>
      <c r="K3254" s="9"/>
      <c r="L3254" s="9"/>
      <c r="M3254" s="9"/>
      <c r="N3254" s="9"/>
      <c r="O3254" s="9"/>
      <c r="P3254" s="9"/>
      <c r="Q3254" s="9"/>
      <c r="R3254" s="9"/>
      <c r="S3254" s="9"/>
      <c r="T3254" s="9"/>
      <c r="U3254" s="9"/>
      <c r="V3254" s="9"/>
      <c r="W3254" s="9"/>
    </row>
    <row r="3255">
      <c r="A3255" s="123"/>
      <c r="B3255" s="5"/>
      <c r="C3255" s="116"/>
      <c r="D3255" s="9"/>
      <c r="E3255" s="9"/>
      <c r="F3255" s="9"/>
      <c r="G3255" s="9"/>
      <c r="H3255" s="9"/>
      <c r="I3255" s="9"/>
      <c r="J3255" s="9"/>
      <c r="K3255" s="9"/>
      <c r="L3255" s="9"/>
      <c r="M3255" s="9"/>
      <c r="N3255" s="9"/>
      <c r="O3255" s="9"/>
      <c r="P3255" s="9"/>
      <c r="Q3255" s="9"/>
      <c r="R3255" s="9"/>
      <c r="S3255" s="9"/>
      <c r="T3255" s="9"/>
      <c r="U3255" s="9"/>
      <c r="V3255" s="9"/>
      <c r="W3255" s="9"/>
    </row>
    <row r="3256">
      <c r="A3256" s="123"/>
      <c r="B3256" s="5"/>
      <c r="C3256" s="116"/>
      <c r="D3256" s="9"/>
      <c r="E3256" s="9"/>
      <c r="F3256" s="9"/>
      <c r="G3256" s="9"/>
      <c r="H3256" s="9"/>
      <c r="I3256" s="9"/>
      <c r="J3256" s="9"/>
      <c r="K3256" s="9"/>
      <c r="L3256" s="9"/>
      <c r="M3256" s="9"/>
      <c r="N3256" s="9"/>
      <c r="O3256" s="9"/>
      <c r="P3256" s="9"/>
      <c r="Q3256" s="9"/>
      <c r="R3256" s="9"/>
      <c r="S3256" s="9"/>
      <c r="T3256" s="9"/>
      <c r="U3256" s="9"/>
      <c r="V3256" s="9"/>
      <c r="W3256" s="9"/>
    </row>
    <row r="3257">
      <c r="A3257" s="123"/>
      <c r="B3257" s="5"/>
      <c r="C3257" s="116"/>
      <c r="D3257" s="9"/>
      <c r="E3257" s="9"/>
      <c r="F3257" s="9"/>
      <c r="G3257" s="9"/>
      <c r="H3257" s="9"/>
      <c r="I3257" s="9"/>
      <c r="J3257" s="9"/>
      <c r="K3257" s="9"/>
      <c r="L3257" s="9"/>
      <c r="M3257" s="9"/>
      <c r="N3257" s="9"/>
      <c r="O3257" s="9"/>
      <c r="P3257" s="9"/>
      <c r="Q3257" s="9"/>
      <c r="R3257" s="9"/>
      <c r="S3257" s="9"/>
      <c r="T3257" s="9"/>
      <c r="U3257" s="9"/>
      <c r="V3257" s="9"/>
      <c r="W3257" s="9"/>
    </row>
    <row r="3258">
      <c r="A3258" s="123"/>
      <c r="B3258" s="5"/>
      <c r="C3258" s="116"/>
      <c r="D3258" s="9"/>
      <c r="E3258" s="9"/>
      <c r="F3258" s="9"/>
      <c r="G3258" s="9"/>
      <c r="H3258" s="9"/>
      <c r="I3258" s="9"/>
      <c r="J3258" s="9"/>
      <c r="K3258" s="9"/>
      <c r="L3258" s="9"/>
      <c r="M3258" s="9"/>
      <c r="N3258" s="9"/>
      <c r="O3258" s="9"/>
      <c r="P3258" s="9"/>
      <c r="Q3258" s="9"/>
      <c r="R3258" s="9"/>
      <c r="S3258" s="9"/>
      <c r="T3258" s="9"/>
      <c r="U3258" s="9"/>
      <c r="V3258" s="9"/>
      <c r="W3258" s="9"/>
    </row>
    <row r="3259">
      <c r="A3259" s="123"/>
      <c r="B3259" s="5"/>
      <c r="C3259" s="116"/>
      <c r="D3259" s="9"/>
      <c r="E3259" s="9"/>
      <c r="F3259" s="9"/>
      <c r="G3259" s="9"/>
      <c r="H3259" s="9"/>
      <c r="I3259" s="9"/>
      <c r="J3259" s="9"/>
      <c r="K3259" s="9"/>
      <c r="L3259" s="9"/>
      <c r="M3259" s="9"/>
      <c r="N3259" s="9"/>
      <c r="O3259" s="9"/>
      <c r="P3259" s="9"/>
      <c r="Q3259" s="9"/>
      <c r="R3259" s="9"/>
      <c r="S3259" s="9"/>
      <c r="T3259" s="9"/>
      <c r="U3259" s="9"/>
      <c r="V3259" s="9"/>
      <c r="W3259" s="9"/>
    </row>
    <row r="3260">
      <c r="A3260" s="123"/>
      <c r="B3260" s="5"/>
      <c r="C3260" s="116"/>
      <c r="D3260" s="9"/>
      <c r="E3260" s="9"/>
      <c r="F3260" s="9"/>
      <c r="G3260" s="9"/>
      <c r="H3260" s="9"/>
      <c r="I3260" s="9"/>
      <c r="J3260" s="9"/>
      <c r="K3260" s="9"/>
      <c r="L3260" s="9"/>
      <c r="M3260" s="9"/>
      <c r="N3260" s="9"/>
      <c r="O3260" s="9"/>
      <c r="P3260" s="9"/>
      <c r="Q3260" s="9"/>
      <c r="R3260" s="9"/>
      <c r="S3260" s="9"/>
      <c r="T3260" s="9"/>
      <c r="U3260" s="9"/>
      <c r="V3260" s="9"/>
      <c r="W3260" s="9"/>
    </row>
    <row r="3261">
      <c r="A3261" s="123"/>
      <c r="B3261" s="5"/>
      <c r="C3261" s="116"/>
      <c r="D3261" s="9"/>
      <c r="E3261" s="9"/>
      <c r="F3261" s="9"/>
      <c r="G3261" s="9"/>
      <c r="H3261" s="9"/>
      <c r="I3261" s="9"/>
      <c r="J3261" s="9"/>
      <c r="K3261" s="9"/>
      <c r="L3261" s="9"/>
      <c r="M3261" s="9"/>
      <c r="N3261" s="9"/>
      <c r="O3261" s="9"/>
      <c r="P3261" s="9"/>
      <c r="Q3261" s="9"/>
      <c r="R3261" s="9"/>
      <c r="S3261" s="9"/>
      <c r="T3261" s="9"/>
      <c r="U3261" s="9"/>
      <c r="V3261" s="9"/>
      <c r="W3261" s="9"/>
    </row>
    <row r="3262">
      <c r="A3262" s="123"/>
      <c r="B3262" s="5"/>
      <c r="C3262" s="116"/>
      <c r="D3262" s="9"/>
      <c r="E3262" s="9"/>
      <c r="F3262" s="9"/>
      <c r="G3262" s="9"/>
      <c r="H3262" s="9"/>
      <c r="I3262" s="9"/>
      <c r="J3262" s="9"/>
      <c r="K3262" s="9"/>
      <c r="L3262" s="9"/>
      <c r="M3262" s="9"/>
      <c r="N3262" s="9"/>
      <c r="O3262" s="9"/>
      <c r="P3262" s="9"/>
      <c r="Q3262" s="9"/>
      <c r="R3262" s="9"/>
      <c r="S3262" s="9"/>
      <c r="T3262" s="9"/>
      <c r="U3262" s="9"/>
      <c r="V3262" s="9"/>
      <c r="W3262" s="9"/>
    </row>
    <row r="3263">
      <c r="A3263" s="123"/>
      <c r="B3263" s="5"/>
      <c r="C3263" s="116"/>
      <c r="D3263" s="9"/>
      <c r="E3263" s="9"/>
      <c r="F3263" s="9"/>
      <c r="G3263" s="9"/>
      <c r="H3263" s="9"/>
      <c r="I3263" s="9"/>
      <c r="J3263" s="9"/>
      <c r="K3263" s="9"/>
      <c r="L3263" s="9"/>
      <c r="M3263" s="9"/>
      <c r="N3263" s="9"/>
      <c r="O3263" s="9"/>
      <c r="P3263" s="9"/>
      <c r="Q3263" s="9"/>
      <c r="R3263" s="9"/>
      <c r="S3263" s="9"/>
      <c r="T3263" s="9"/>
      <c r="U3263" s="9"/>
      <c r="V3263" s="9"/>
      <c r="W3263" s="9"/>
    </row>
    <row r="3264">
      <c r="A3264" s="123"/>
      <c r="B3264" s="5"/>
      <c r="C3264" s="116"/>
      <c r="D3264" s="9"/>
      <c r="E3264" s="9"/>
      <c r="F3264" s="9"/>
      <c r="G3264" s="9"/>
      <c r="H3264" s="9"/>
      <c r="I3264" s="9"/>
      <c r="J3264" s="9"/>
      <c r="K3264" s="9"/>
      <c r="L3264" s="9"/>
      <c r="M3264" s="9"/>
      <c r="N3264" s="9"/>
      <c r="O3264" s="9"/>
      <c r="P3264" s="9"/>
      <c r="Q3264" s="9"/>
      <c r="R3264" s="9"/>
      <c r="S3264" s="9"/>
      <c r="T3264" s="9"/>
      <c r="U3264" s="9"/>
      <c r="V3264" s="9"/>
      <c r="W3264" s="9"/>
    </row>
    <row r="3265">
      <c r="A3265" s="123"/>
      <c r="B3265" s="5"/>
      <c r="C3265" s="116"/>
      <c r="D3265" s="9"/>
      <c r="E3265" s="9"/>
      <c r="F3265" s="9"/>
      <c r="G3265" s="9"/>
      <c r="H3265" s="9"/>
      <c r="I3265" s="9"/>
      <c r="J3265" s="9"/>
      <c r="K3265" s="9"/>
      <c r="L3265" s="9"/>
      <c r="M3265" s="9"/>
      <c r="N3265" s="9"/>
      <c r="O3265" s="9"/>
      <c r="P3265" s="9"/>
      <c r="Q3265" s="9"/>
      <c r="R3265" s="9"/>
      <c r="S3265" s="9"/>
      <c r="T3265" s="9"/>
      <c r="U3265" s="9"/>
      <c r="V3265" s="9"/>
      <c r="W3265" s="9"/>
    </row>
    <row r="3266">
      <c r="A3266" s="123"/>
      <c r="B3266" s="5"/>
      <c r="C3266" s="116"/>
      <c r="D3266" s="9"/>
      <c r="E3266" s="9"/>
      <c r="F3266" s="9"/>
      <c r="G3266" s="9"/>
      <c r="H3266" s="9"/>
      <c r="I3266" s="9"/>
      <c r="J3266" s="9"/>
      <c r="K3266" s="9"/>
      <c r="L3266" s="9"/>
      <c r="M3266" s="9"/>
      <c r="N3266" s="9"/>
      <c r="O3266" s="9"/>
      <c r="P3266" s="9"/>
      <c r="Q3266" s="9"/>
      <c r="R3266" s="9"/>
      <c r="S3266" s="9"/>
      <c r="T3266" s="9"/>
      <c r="U3266" s="9"/>
      <c r="V3266" s="9"/>
      <c r="W3266" s="9"/>
    </row>
    <row r="3267">
      <c r="A3267" s="123"/>
      <c r="B3267" s="5"/>
      <c r="C3267" s="116"/>
      <c r="D3267" s="9"/>
      <c r="E3267" s="9"/>
      <c r="F3267" s="9"/>
      <c r="G3267" s="9"/>
      <c r="H3267" s="9"/>
      <c r="I3267" s="9"/>
      <c r="J3267" s="9"/>
      <c r="K3267" s="9"/>
      <c r="L3267" s="9"/>
      <c r="M3267" s="9"/>
      <c r="N3267" s="9"/>
      <c r="O3267" s="9"/>
      <c r="P3267" s="9"/>
      <c r="Q3267" s="9"/>
      <c r="R3267" s="9"/>
      <c r="S3267" s="9"/>
      <c r="T3267" s="9"/>
      <c r="U3267" s="9"/>
      <c r="V3267" s="9"/>
      <c r="W3267" s="9"/>
    </row>
    <row r="3268">
      <c r="A3268" s="123"/>
      <c r="B3268" s="5"/>
      <c r="C3268" s="116"/>
      <c r="D3268" s="9"/>
      <c r="E3268" s="9"/>
      <c r="F3268" s="9"/>
      <c r="G3268" s="9"/>
      <c r="H3268" s="9"/>
      <c r="I3268" s="9"/>
      <c r="J3268" s="9"/>
      <c r="K3268" s="9"/>
      <c r="L3268" s="9"/>
      <c r="M3268" s="9"/>
      <c r="N3268" s="9"/>
      <c r="O3268" s="9"/>
      <c r="P3268" s="9"/>
      <c r="Q3268" s="9"/>
      <c r="R3268" s="9"/>
      <c r="S3268" s="9"/>
      <c r="T3268" s="9"/>
      <c r="U3268" s="9"/>
      <c r="V3268" s="9"/>
      <c r="W3268" s="9"/>
    </row>
    <row r="3269">
      <c r="A3269" s="123"/>
      <c r="B3269" s="5"/>
      <c r="C3269" s="116"/>
      <c r="D3269" s="9"/>
      <c r="E3269" s="9"/>
      <c r="F3269" s="9"/>
      <c r="G3269" s="9"/>
      <c r="H3269" s="9"/>
      <c r="I3269" s="9"/>
      <c r="J3269" s="9"/>
      <c r="K3269" s="9"/>
      <c r="L3269" s="9"/>
      <c r="M3269" s="9"/>
      <c r="N3269" s="9"/>
      <c r="O3269" s="9"/>
      <c r="P3269" s="9"/>
      <c r="Q3269" s="9"/>
      <c r="R3269" s="9"/>
      <c r="S3269" s="9"/>
      <c r="T3269" s="9"/>
      <c r="U3269" s="9"/>
      <c r="V3269" s="9"/>
      <c r="W3269" s="9"/>
    </row>
    <row r="3270">
      <c r="A3270" s="123"/>
      <c r="B3270" s="5"/>
      <c r="C3270" s="116"/>
      <c r="D3270" s="9"/>
      <c r="E3270" s="9"/>
      <c r="F3270" s="9"/>
      <c r="G3270" s="9"/>
      <c r="H3270" s="9"/>
      <c r="I3270" s="9"/>
      <c r="J3270" s="9"/>
      <c r="K3270" s="9"/>
      <c r="L3270" s="9"/>
      <c r="M3270" s="9"/>
      <c r="N3270" s="9"/>
      <c r="O3270" s="9"/>
      <c r="P3270" s="9"/>
      <c r="Q3270" s="9"/>
      <c r="R3270" s="9"/>
      <c r="S3270" s="9"/>
      <c r="T3270" s="9"/>
      <c r="U3270" s="9"/>
      <c r="V3270" s="9"/>
      <c r="W3270" s="9"/>
    </row>
    <row r="3271">
      <c r="A3271" s="123"/>
      <c r="B3271" s="5"/>
      <c r="C3271" s="116"/>
      <c r="D3271" s="9"/>
      <c r="E3271" s="9"/>
      <c r="F3271" s="9"/>
      <c r="G3271" s="9"/>
      <c r="H3271" s="9"/>
      <c r="I3271" s="9"/>
      <c r="J3271" s="9"/>
      <c r="K3271" s="9"/>
      <c r="L3271" s="9"/>
      <c r="M3271" s="9"/>
      <c r="N3271" s="9"/>
      <c r="O3271" s="9"/>
      <c r="P3271" s="9"/>
      <c r="Q3271" s="9"/>
      <c r="R3271" s="9"/>
      <c r="S3271" s="9"/>
      <c r="T3271" s="9"/>
      <c r="U3271" s="9"/>
      <c r="V3271" s="9"/>
      <c r="W3271" s="9"/>
    </row>
    <row r="3272">
      <c r="A3272" s="123"/>
      <c r="B3272" s="5"/>
      <c r="C3272" s="116"/>
      <c r="D3272" s="9"/>
      <c r="E3272" s="9"/>
      <c r="F3272" s="9"/>
      <c r="G3272" s="9"/>
      <c r="H3272" s="9"/>
      <c r="I3272" s="9"/>
      <c r="J3272" s="9"/>
      <c r="K3272" s="9"/>
      <c r="L3272" s="9"/>
      <c r="M3272" s="9"/>
      <c r="N3272" s="9"/>
      <c r="O3272" s="9"/>
      <c r="P3272" s="9"/>
      <c r="Q3272" s="9"/>
      <c r="R3272" s="9"/>
      <c r="S3272" s="9"/>
      <c r="T3272" s="9"/>
      <c r="U3272" s="9"/>
      <c r="V3272" s="9"/>
      <c r="W3272" s="9"/>
    </row>
    <row r="3273">
      <c r="A3273" s="123"/>
      <c r="B3273" s="5"/>
      <c r="C3273" s="116"/>
      <c r="D3273" s="9"/>
      <c r="E3273" s="9"/>
      <c r="F3273" s="9"/>
      <c r="G3273" s="9"/>
      <c r="H3273" s="9"/>
      <c r="I3273" s="9"/>
      <c r="J3273" s="9"/>
      <c r="K3273" s="9"/>
      <c r="L3273" s="9"/>
      <c r="M3273" s="9"/>
      <c r="N3273" s="9"/>
      <c r="O3273" s="9"/>
      <c r="P3273" s="9"/>
      <c r="Q3273" s="9"/>
      <c r="R3273" s="9"/>
      <c r="S3273" s="9"/>
      <c r="T3273" s="9"/>
      <c r="U3273" s="9"/>
      <c r="V3273" s="9"/>
      <c r="W3273" s="9"/>
    </row>
    <row r="3274">
      <c r="A3274" s="123"/>
      <c r="B3274" s="5"/>
      <c r="C3274" s="116"/>
      <c r="D3274" s="9"/>
      <c r="E3274" s="9"/>
      <c r="F3274" s="9"/>
      <c r="G3274" s="9"/>
      <c r="H3274" s="9"/>
      <c r="I3274" s="9"/>
      <c r="J3274" s="9"/>
      <c r="K3274" s="9"/>
      <c r="L3274" s="9"/>
      <c r="M3274" s="9"/>
      <c r="N3274" s="9"/>
      <c r="O3274" s="9"/>
      <c r="P3274" s="9"/>
      <c r="Q3274" s="9"/>
      <c r="R3274" s="9"/>
      <c r="S3274" s="9"/>
      <c r="T3274" s="9"/>
      <c r="U3274" s="9"/>
      <c r="V3274" s="9"/>
      <c r="W3274" s="9"/>
    </row>
    <row r="3275">
      <c r="A3275" s="123"/>
      <c r="B3275" s="5"/>
      <c r="C3275" s="116"/>
      <c r="D3275" s="9"/>
      <c r="E3275" s="9"/>
      <c r="F3275" s="9"/>
      <c r="G3275" s="9"/>
      <c r="H3275" s="9"/>
      <c r="I3275" s="9"/>
      <c r="J3275" s="9"/>
      <c r="K3275" s="9"/>
      <c r="L3275" s="9"/>
      <c r="M3275" s="9"/>
      <c r="N3275" s="9"/>
      <c r="O3275" s="9"/>
      <c r="P3275" s="9"/>
      <c r="Q3275" s="9"/>
      <c r="R3275" s="9"/>
      <c r="S3275" s="9"/>
      <c r="T3275" s="9"/>
      <c r="U3275" s="9"/>
      <c r="V3275" s="9"/>
      <c r="W3275" s="9"/>
    </row>
    <row r="3276">
      <c r="A3276" s="123"/>
      <c r="B3276" s="5"/>
      <c r="C3276" s="116"/>
      <c r="D3276" s="9"/>
      <c r="E3276" s="9"/>
      <c r="F3276" s="9"/>
      <c r="G3276" s="9"/>
      <c r="H3276" s="9"/>
      <c r="I3276" s="9"/>
      <c r="J3276" s="9"/>
      <c r="K3276" s="9"/>
      <c r="L3276" s="9"/>
      <c r="M3276" s="9"/>
      <c r="N3276" s="9"/>
      <c r="O3276" s="9"/>
      <c r="P3276" s="9"/>
      <c r="Q3276" s="9"/>
      <c r="R3276" s="9"/>
      <c r="S3276" s="9"/>
      <c r="T3276" s="9"/>
      <c r="U3276" s="9"/>
      <c r="V3276" s="9"/>
      <c r="W3276" s="9"/>
    </row>
    <row r="3277">
      <c r="A3277" s="123"/>
      <c r="B3277" s="5"/>
      <c r="C3277" s="116"/>
      <c r="D3277" s="9"/>
      <c r="E3277" s="9"/>
      <c r="F3277" s="9"/>
      <c r="G3277" s="9"/>
      <c r="H3277" s="9"/>
      <c r="I3277" s="9"/>
      <c r="J3277" s="9"/>
      <c r="K3277" s="9"/>
      <c r="L3277" s="9"/>
      <c r="M3277" s="9"/>
      <c r="N3277" s="9"/>
      <c r="O3277" s="9"/>
      <c r="P3277" s="9"/>
      <c r="Q3277" s="9"/>
      <c r="R3277" s="9"/>
      <c r="S3277" s="9"/>
      <c r="T3277" s="9"/>
      <c r="U3277" s="9"/>
      <c r="V3277" s="9"/>
      <c r="W3277" s="9"/>
    </row>
    <row r="3278">
      <c r="A3278" s="123"/>
      <c r="B3278" s="5"/>
      <c r="C3278" s="116"/>
      <c r="D3278" s="9"/>
      <c r="E3278" s="9"/>
      <c r="F3278" s="9"/>
      <c r="G3278" s="9"/>
      <c r="H3278" s="9"/>
      <c r="I3278" s="9"/>
      <c r="J3278" s="9"/>
      <c r="K3278" s="9"/>
      <c r="L3278" s="9"/>
      <c r="M3278" s="9"/>
      <c r="N3278" s="9"/>
      <c r="O3278" s="9"/>
      <c r="P3278" s="9"/>
      <c r="Q3278" s="9"/>
      <c r="R3278" s="9"/>
      <c r="S3278" s="9"/>
      <c r="T3278" s="9"/>
      <c r="U3278" s="9"/>
      <c r="V3278" s="9"/>
      <c r="W3278" s="9"/>
    </row>
    <row r="3279">
      <c r="A3279" s="123"/>
      <c r="B3279" s="5"/>
      <c r="C3279" s="116"/>
      <c r="D3279" s="9"/>
      <c r="E3279" s="9"/>
      <c r="F3279" s="9"/>
      <c r="G3279" s="9"/>
      <c r="H3279" s="9"/>
      <c r="I3279" s="9"/>
      <c r="J3279" s="9"/>
      <c r="K3279" s="9"/>
      <c r="L3279" s="9"/>
      <c r="M3279" s="9"/>
      <c r="N3279" s="9"/>
      <c r="O3279" s="9"/>
      <c r="P3279" s="9"/>
      <c r="Q3279" s="9"/>
      <c r="R3279" s="9"/>
      <c r="S3279" s="9"/>
      <c r="T3279" s="9"/>
      <c r="U3279" s="9"/>
      <c r="V3279" s="9"/>
      <c r="W3279" s="9"/>
    </row>
    <row r="3280">
      <c r="A3280" s="123"/>
      <c r="B3280" s="5"/>
      <c r="C3280" s="116"/>
      <c r="D3280" s="9"/>
      <c r="E3280" s="9"/>
      <c r="F3280" s="9"/>
      <c r="G3280" s="9"/>
      <c r="H3280" s="9"/>
      <c r="I3280" s="9"/>
      <c r="J3280" s="9"/>
      <c r="K3280" s="9"/>
      <c r="L3280" s="9"/>
      <c r="M3280" s="9"/>
      <c r="N3280" s="9"/>
      <c r="O3280" s="9"/>
      <c r="P3280" s="9"/>
      <c r="Q3280" s="9"/>
      <c r="R3280" s="9"/>
      <c r="S3280" s="9"/>
      <c r="T3280" s="9"/>
      <c r="U3280" s="9"/>
      <c r="V3280" s="9"/>
      <c r="W3280" s="9"/>
    </row>
    <row r="3281">
      <c r="A3281" s="123"/>
      <c r="B3281" s="5"/>
      <c r="C3281" s="116"/>
      <c r="D3281" s="9"/>
      <c r="E3281" s="9"/>
      <c r="F3281" s="9"/>
      <c r="G3281" s="9"/>
      <c r="H3281" s="9"/>
      <c r="I3281" s="9"/>
      <c r="J3281" s="9"/>
      <c r="K3281" s="9"/>
      <c r="L3281" s="9"/>
      <c r="M3281" s="9"/>
      <c r="N3281" s="9"/>
      <c r="O3281" s="9"/>
      <c r="P3281" s="9"/>
      <c r="Q3281" s="9"/>
      <c r="R3281" s="9"/>
      <c r="S3281" s="9"/>
      <c r="T3281" s="9"/>
      <c r="U3281" s="9"/>
      <c r="V3281" s="9"/>
      <c r="W3281" s="9"/>
    </row>
    <row r="3282">
      <c r="A3282" s="123"/>
      <c r="B3282" s="5"/>
      <c r="C3282" s="116"/>
      <c r="D3282" s="9"/>
      <c r="E3282" s="9"/>
      <c r="F3282" s="9"/>
      <c r="G3282" s="9"/>
      <c r="H3282" s="9"/>
      <c r="I3282" s="9"/>
      <c r="J3282" s="9"/>
      <c r="K3282" s="9"/>
      <c r="L3282" s="9"/>
      <c r="M3282" s="9"/>
      <c r="N3282" s="9"/>
      <c r="O3282" s="9"/>
      <c r="P3282" s="9"/>
      <c r="Q3282" s="9"/>
      <c r="R3282" s="9"/>
      <c r="S3282" s="9"/>
      <c r="T3282" s="9"/>
      <c r="U3282" s="9"/>
      <c r="V3282" s="9"/>
      <c r="W3282" s="9"/>
    </row>
    <row r="3283">
      <c r="A3283" s="123"/>
      <c r="B3283" s="5"/>
      <c r="C3283" s="116"/>
      <c r="D3283" s="9"/>
      <c r="E3283" s="9"/>
      <c r="F3283" s="9"/>
      <c r="G3283" s="9"/>
      <c r="H3283" s="9"/>
      <c r="I3283" s="9"/>
      <c r="J3283" s="9"/>
      <c r="K3283" s="9"/>
      <c r="L3283" s="9"/>
      <c r="M3283" s="9"/>
      <c r="N3283" s="9"/>
      <c r="O3283" s="9"/>
      <c r="P3283" s="9"/>
      <c r="Q3283" s="9"/>
      <c r="R3283" s="9"/>
      <c r="S3283" s="9"/>
      <c r="T3283" s="9"/>
      <c r="U3283" s="9"/>
      <c r="V3283" s="9"/>
      <c r="W3283" s="9"/>
    </row>
    <row r="3284">
      <c r="A3284" s="123"/>
      <c r="B3284" s="5"/>
      <c r="C3284" s="116"/>
      <c r="D3284" s="9"/>
      <c r="E3284" s="9"/>
      <c r="F3284" s="9"/>
      <c r="G3284" s="9"/>
      <c r="H3284" s="9"/>
      <c r="I3284" s="9"/>
      <c r="J3284" s="9"/>
      <c r="K3284" s="9"/>
      <c r="L3284" s="9"/>
      <c r="M3284" s="9"/>
      <c r="N3284" s="9"/>
      <c r="O3284" s="9"/>
      <c r="P3284" s="9"/>
      <c r="Q3284" s="9"/>
      <c r="R3284" s="9"/>
      <c r="S3284" s="9"/>
      <c r="T3284" s="9"/>
      <c r="U3284" s="9"/>
      <c r="V3284" s="9"/>
      <c r="W3284" s="9"/>
    </row>
    <row r="3285">
      <c r="A3285" s="123"/>
      <c r="B3285" s="5"/>
      <c r="C3285" s="116"/>
      <c r="D3285" s="9"/>
      <c r="E3285" s="9"/>
      <c r="F3285" s="9"/>
      <c r="G3285" s="9"/>
      <c r="H3285" s="9"/>
      <c r="I3285" s="9"/>
      <c r="J3285" s="9"/>
      <c r="K3285" s="9"/>
      <c r="L3285" s="9"/>
      <c r="M3285" s="9"/>
      <c r="N3285" s="9"/>
      <c r="O3285" s="9"/>
      <c r="P3285" s="9"/>
      <c r="Q3285" s="9"/>
      <c r="R3285" s="9"/>
      <c r="S3285" s="9"/>
      <c r="T3285" s="9"/>
      <c r="U3285" s="9"/>
      <c r="V3285" s="9"/>
      <c r="W3285" s="9"/>
    </row>
    <row r="3286">
      <c r="A3286" s="123"/>
      <c r="B3286" s="5"/>
      <c r="C3286" s="116"/>
      <c r="D3286" s="9"/>
      <c r="E3286" s="9"/>
      <c r="F3286" s="9"/>
      <c r="G3286" s="9"/>
      <c r="H3286" s="9"/>
      <c r="I3286" s="9"/>
      <c r="J3286" s="9"/>
      <c r="K3286" s="9"/>
      <c r="L3286" s="9"/>
      <c r="M3286" s="9"/>
      <c r="N3286" s="9"/>
      <c r="O3286" s="9"/>
      <c r="P3286" s="9"/>
      <c r="Q3286" s="9"/>
      <c r="R3286" s="9"/>
      <c r="S3286" s="9"/>
      <c r="T3286" s="9"/>
      <c r="U3286" s="9"/>
      <c r="V3286" s="9"/>
      <c r="W3286" s="9"/>
    </row>
    <row r="3287">
      <c r="A3287" s="123"/>
      <c r="B3287" s="5"/>
      <c r="C3287" s="116"/>
      <c r="D3287" s="9"/>
      <c r="E3287" s="9"/>
      <c r="F3287" s="9"/>
      <c r="G3287" s="9"/>
      <c r="H3287" s="9"/>
      <c r="I3287" s="9"/>
      <c r="J3287" s="9"/>
      <c r="K3287" s="9"/>
      <c r="L3287" s="9"/>
      <c r="M3287" s="9"/>
      <c r="N3287" s="9"/>
      <c r="O3287" s="9"/>
      <c r="P3287" s="9"/>
      <c r="Q3287" s="9"/>
      <c r="R3287" s="9"/>
      <c r="S3287" s="9"/>
      <c r="T3287" s="9"/>
      <c r="U3287" s="9"/>
      <c r="V3287" s="9"/>
      <c r="W3287" s="9"/>
    </row>
    <row r="3288">
      <c r="A3288" s="123"/>
      <c r="B3288" s="5"/>
      <c r="C3288" s="116"/>
      <c r="D3288" s="9"/>
      <c r="E3288" s="9"/>
      <c r="F3288" s="9"/>
      <c r="G3288" s="9"/>
      <c r="H3288" s="9"/>
      <c r="I3288" s="9"/>
      <c r="J3288" s="9"/>
      <c r="K3288" s="9"/>
      <c r="L3288" s="9"/>
      <c r="M3288" s="9"/>
      <c r="N3288" s="9"/>
      <c r="O3288" s="9"/>
      <c r="P3288" s="9"/>
      <c r="Q3288" s="9"/>
      <c r="R3288" s="9"/>
      <c r="S3288" s="9"/>
      <c r="T3288" s="9"/>
      <c r="U3288" s="9"/>
      <c r="V3288" s="9"/>
      <c r="W3288" s="9"/>
    </row>
    <row r="3289">
      <c r="A3289" s="123"/>
      <c r="B3289" s="5"/>
      <c r="C3289" s="116"/>
      <c r="D3289" s="9"/>
      <c r="E3289" s="9"/>
      <c r="F3289" s="9"/>
      <c r="G3289" s="9"/>
      <c r="H3289" s="9"/>
      <c r="I3289" s="9"/>
      <c r="J3289" s="9"/>
      <c r="K3289" s="9"/>
      <c r="L3289" s="9"/>
      <c r="M3289" s="9"/>
      <c r="N3289" s="9"/>
      <c r="O3289" s="9"/>
      <c r="P3289" s="9"/>
      <c r="Q3289" s="9"/>
      <c r="R3289" s="9"/>
      <c r="S3289" s="9"/>
      <c r="T3289" s="9"/>
      <c r="U3289" s="9"/>
      <c r="V3289" s="9"/>
      <c r="W3289" s="9"/>
    </row>
    <row r="3290">
      <c r="A3290" s="123"/>
      <c r="B3290" s="5"/>
      <c r="C3290" s="116"/>
      <c r="D3290" s="9"/>
      <c r="E3290" s="9"/>
      <c r="F3290" s="9"/>
      <c r="G3290" s="9"/>
      <c r="H3290" s="9"/>
      <c r="I3290" s="9"/>
      <c r="J3290" s="9"/>
      <c r="K3290" s="9"/>
      <c r="L3290" s="9"/>
      <c r="M3290" s="9"/>
      <c r="N3290" s="9"/>
      <c r="O3290" s="9"/>
      <c r="P3290" s="9"/>
      <c r="Q3290" s="9"/>
      <c r="R3290" s="9"/>
      <c r="S3290" s="9"/>
      <c r="T3290" s="9"/>
      <c r="U3290" s="9"/>
      <c r="V3290" s="9"/>
      <c r="W3290" s="9"/>
    </row>
    <row r="3291">
      <c r="A3291" s="123"/>
      <c r="B3291" s="5"/>
      <c r="C3291" s="116"/>
      <c r="D3291" s="9"/>
      <c r="E3291" s="9"/>
      <c r="F3291" s="9"/>
      <c r="G3291" s="9"/>
      <c r="H3291" s="9"/>
      <c r="I3291" s="9"/>
      <c r="J3291" s="9"/>
      <c r="K3291" s="9"/>
      <c r="L3291" s="9"/>
      <c r="M3291" s="9"/>
      <c r="N3291" s="9"/>
      <c r="O3291" s="9"/>
      <c r="P3291" s="9"/>
      <c r="Q3291" s="9"/>
      <c r="R3291" s="9"/>
      <c r="S3291" s="9"/>
      <c r="T3291" s="9"/>
      <c r="U3291" s="9"/>
      <c r="V3291" s="9"/>
      <c r="W3291" s="9"/>
    </row>
    <row r="3292">
      <c r="A3292" s="123"/>
      <c r="B3292" s="5"/>
      <c r="C3292" s="116"/>
      <c r="D3292" s="9"/>
      <c r="E3292" s="9"/>
      <c r="F3292" s="9"/>
      <c r="G3292" s="9"/>
      <c r="H3292" s="9"/>
      <c r="I3292" s="9"/>
      <c r="J3292" s="9"/>
      <c r="K3292" s="9"/>
      <c r="L3292" s="9"/>
      <c r="M3292" s="9"/>
      <c r="N3292" s="9"/>
      <c r="O3292" s="9"/>
      <c r="P3292" s="9"/>
      <c r="Q3292" s="9"/>
      <c r="R3292" s="9"/>
      <c r="S3292" s="9"/>
      <c r="T3292" s="9"/>
      <c r="U3292" s="9"/>
      <c r="V3292" s="9"/>
      <c r="W3292" s="9"/>
    </row>
    <row r="3293">
      <c r="A3293" s="123"/>
      <c r="B3293" s="5"/>
      <c r="C3293" s="116"/>
      <c r="D3293" s="9"/>
      <c r="E3293" s="9"/>
      <c r="F3293" s="9"/>
      <c r="G3293" s="9"/>
      <c r="H3293" s="9"/>
      <c r="I3293" s="9"/>
      <c r="J3293" s="9"/>
      <c r="K3293" s="9"/>
      <c r="L3293" s="9"/>
      <c r="M3293" s="9"/>
      <c r="N3293" s="9"/>
      <c r="O3293" s="9"/>
      <c r="P3293" s="9"/>
      <c r="Q3293" s="9"/>
      <c r="R3293" s="9"/>
      <c r="S3293" s="9"/>
      <c r="T3293" s="9"/>
      <c r="U3293" s="9"/>
      <c r="V3293" s="9"/>
      <c r="W3293" s="9"/>
    </row>
    <row r="3294">
      <c r="A3294" s="123"/>
      <c r="B3294" s="5"/>
      <c r="C3294" s="116"/>
      <c r="D3294" s="9"/>
      <c r="E3294" s="9"/>
      <c r="F3294" s="9"/>
      <c r="G3294" s="9"/>
      <c r="H3294" s="9"/>
      <c r="I3294" s="9"/>
      <c r="J3294" s="9"/>
      <c r="K3294" s="9"/>
      <c r="L3294" s="9"/>
      <c r="M3294" s="9"/>
      <c r="N3294" s="9"/>
      <c r="O3294" s="9"/>
      <c r="P3294" s="9"/>
      <c r="Q3294" s="9"/>
      <c r="R3294" s="9"/>
      <c r="S3294" s="9"/>
      <c r="T3294" s="9"/>
      <c r="U3294" s="9"/>
      <c r="V3294" s="9"/>
      <c r="W3294" s="9"/>
    </row>
    <row r="3295">
      <c r="A3295" s="123"/>
      <c r="B3295" s="5"/>
      <c r="C3295" s="116"/>
      <c r="D3295" s="9"/>
      <c r="E3295" s="9"/>
      <c r="F3295" s="9"/>
      <c r="G3295" s="9"/>
      <c r="H3295" s="9"/>
      <c r="I3295" s="9"/>
      <c r="J3295" s="9"/>
      <c r="K3295" s="9"/>
      <c r="L3295" s="9"/>
      <c r="M3295" s="9"/>
      <c r="N3295" s="9"/>
      <c r="O3295" s="9"/>
      <c r="P3295" s="9"/>
      <c r="Q3295" s="9"/>
      <c r="R3295" s="9"/>
      <c r="S3295" s="9"/>
      <c r="T3295" s="9"/>
      <c r="U3295" s="9"/>
      <c r="V3295" s="9"/>
      <c r="W3295" s="9"/>
    </row>
    <row r="3296">
      <c r="A3296" s="123"/>
      <c r="B3296" s="5"/>
      <c r="C3296" s="116"/>
      <c r="D3296" s="9"/>
      <c r="E3296" s="9"/>
      <c r="F3296" s="9"/>
      <c r="G3296" s="9"/>
      <c r="H3296" s="9"/>
      <c r="I3296" s="9"/>
      <c r="J3296" s="9"/>
      <c r="K3296" s="9"/>
      <c r="L3296" s="9"/>
      <c r="M3296" s="9"/>
      <c r="N3296" s="9"/>
      <c r="O3296" s="9"/>
      <c r="P3296" s="9"/>
      <c r="Q3296" s="9"/>
      <c r="R3296" s="9"/>
      <c r="S3296" s="9"/>
      <c r="T3296" s="9"/>
      <c r="U3296" s="9"/>
      <c r="V3296" s="9"/>
      <c r="W3296" s="9"/>
    </row>
    <row r="3297">
      <c r="A3297" s="123"/>
      <c r="B3297" s="5"/>
      <c r="C3297" s="116"/>
      <c r="D3297" s="9"/>
      <c r="E3297" s="9"/>
      <c r="F3297" s="9"/>
      <c r="G3297" s="9"/>
      <c r="H3297" s="9"/>
      <c r="I3297" s="9"/>
      <c r="J3297" s="9"/>
      <c r="K3297" s="9"/>
      <c r="L3297" s="9"/>
      <c r="M3297" s="9"/>
      <c r="N3297" s="9"/>
      <c r="O3297" s="9"/>
      <c r="P3297" s="9"/>
      <c r="Q3297" s="9"/>
      <c r="R3297" s="9"/>
      <c r="S3297" s="9"/>
      <c r="T3297" s="9"/>
      <c r="U3297" s="9"/>
      <c r="V3297" s="9"/>
      <c r="W3297" s="9"/>
    </row>
    <row r="3298">
      <c r="A3298" s="123"/>
      <c r="B3298" s="5"/>
      <c r="C3298" s="116"/>
      <c r="D3298" s="9"/>
      <c r="E3298" s="9"/>
      <c r="F3298" s="9"/>
      <c r="G3298" s="9"/>
      <c r="H3298" s="9"/>
      <c r="I3298" s="9"/>
      <c r="J3298" s="9"/>
      <c r="K3298" s="9"/>
      <c r="L3298" s="9"/>
      <c r="M3298" s="9"/>
      <c r="N3298" s="9"/>
      <c r="O3298" s="9"/>
      <c r="P3298" s="9"/>
      <c r="Q3298" s="9"/>
      <c r="R3298" s="9"/>
      <c r="S3298" s="9"/>
      <c r="T3298" s="9"/>
      <c r="U3298" s="9"/>
      <c r="V3298" s="9"/>
      <c r="W3298" s="9"/>
    </row>
    <row r="3299">
      <c r="A3299" s="123"/>
      <c r="B3299" s="5"/>
      <c r="C3299" s="116"/>
      <c r="D3299" s="9"/>
      <c r="E3299" s="9"/>
      <c r="F3299" s="9"/>
      <c r="G3299" s="9"/>
      <c r="H3299" s="9"/>
      <c r="I3299" s="9"/>
      <c r="J3299" s="9"/>
      <c r="K3299" s="9"/>
      <c r="L3299" s="9"/>
      <c r="M3299" s="9"/>
      <c r="N3299" s="9"/>
      <c r="O3299" s="9"/>
      <c r="P3299" s="9"/>
      <c r="Q3299" s="9"/>
      <c r="R3299" s="9"/>
      <c r="S3299" s="9"/>
      <c r="T3299" s="9"/>
      <c r="U3299" s="9"/>
      <c r="V3299" s="9"/>
      <c r="W3299" s="9"/>
    </row>
    <row r="3300">
      <c r="A3300" s="123"/>
      <c r="B3300" s="5"/>
      <c r="C3300" s="116"/>
      <c r="D3300" s="9"/>
      <c r="E3300" s="9"/>
      <c r="F3300" s="9"/>
      <c r="G3300" s="9"/>
      <c r="H3300" s="9"/>
      <c r="I3300" s="9"/>
      <c r="J3300" s="9"/>
      <c r="K3300" s="9"/>
      <c r="L3300" s="9"/>
      <c r="M3300" s="9"/>
      <c r="N3300" s="9"/>
      <c r="O3300" s="9"/>
      <c r="P3300" s="9"/>
      <c r="Q3300" s="9"/>
      <c r="R3300" s="9"/>
      <c r="S3300" s="9"/>
      <c r="T3300" s="9"/>
      <c r="U3300" s="9"/>
      <c r="V3300" s="9"/>
      <c r="W3300" s="9"/>
    </row>
    <row r="3301">
      <c r="A3301" s="123"/>
      <c r="B3301" s="5"/>
      <c r="C3301" s="116"/>
      <c r="D3301" s="9"/>
      <c r="E3301" s="9"/>
      <c r="F3301" s="9"/>
      <c r="G3301" s="9"/>
      <c r="H3301" s="9"/>
      <c r="I3301" s="9"/>
      <c r="J3301" s="9"/>
      <c r="K3301" s="9"/>
      <c r="L3301" s="9"/>
      <c r="M3301" s="9"/>
      <c r="N3301" s="9"/>
      <c r="O3301" s="9"/>
      <c r="P3301" s="9"/>
      <c r="Q3301" s="9"/>
      <c r="R3301" s="9"/>
      <c r="S3301" s="9"/>
      <c r="T3301" s="9"/>
      <c r="U3301" s="9"/>
      <c r="V3301" s="9"/>
      <c r="W3301" s="9"/>
    </row>
    <row r="3302">
      <c r="A3302" s="123"/>
      <c r="B3302" s="5"/>
      <c r="C3302" s="116"/>
      <c r="D3302" s="9"/>
      <c r="E3302" s="9"/>
      <c r="F3302" s="9"/>
      <c r="G3302" s="9"/>
      <c r="H3302" s="9"/>
      <c r="I3302" s="9"/>
      <c r="J3302" s="9"/>
      <c r="K3302" s="9"/>
      <c r="L3302" s="9"/>
      <c r="M3302" s="9"/>
      <c r="N3302" s="9"/>
      <c r="O3302" s="9"/>
      <c r="P3302" s="9"/>
      <c r="Q3302" s="9"/>
      <c r="R3302" s="9"/>
      <c r="S3302" s="9"/>
      <c r="T3302" s="9"/>
      <c r="U3302" s="9"/>
      <c r="V3302" s="9"/>
      <c r="W3302" s="9"/>
    </row>
    <row r="3303">
      <c r="A3303" s="123"/>
      <c r="B3303" s="5"/>
      <c r="C3303" s="116"/>
      <c r="D3303" s="9"/>
      <c r="E3303" s="9"/>
      <c r="F3303" s="9"/>
      <c r="G3303" s="9"/>
      <c r="H3303" s="9"/>
      <c r="I3303" s="9"/>
      <c r="J3303" s="9"/>
      <c r="K3303" s="9"/>
      <c r="L3303" s="9"/>
      <c r="M3303" s="9"/>
      <c r="N3303" s="9"/>
      <c r="O3303" s="9"/>
      <c r="P3303" s="9"/>
      <c r="Q3303" s="9"/>
      <c r="R3303" s="9"/>
      <c r="S3303" s="9"/>
      <c r="T3303" s="9"/>
      <c r="U3303" s="9"/>
      <c r="V3303" s="9"/>
      <c r="W3303" s="9"/>
    </row>
    <row r="3304">
      <c r="A3304" s="123"/>
      <c r="B3304" s="5"/>
      <c r="C3304" s="116"/>
      <c r="D3304" s="9"/>
      <c r="E3304" s="9"/>
      <c r="F3304" s="9"/>
      <c r="G3304" s="9"/>
      <c r="H3304" s="9"/>
      <c r="I3304" s="9"/>
      <c r="J3304" s="9"/>
      <c r="K3304" s="9"/>
      <c r="L3304" s="9"/>
      <c r="M3304" s="9"/>
      <c r="N3304" s="9"/>
      <c r="O3304" s="9"/>
      <c r="P3304" s="9"/>
      <c r="Q3304" s="9"/>
      <c r="R3304" s="9"/>
      <c r="S3304" s="9"/>
      <c r="T3304" s="9"/>
      <c r="U3304" s="9"/>
      <c r="V3304" s="9"/>
      <c r="W3304" s="9"/>
    </row>
    <row r="3305">
      <c r="A3305" s="123"/>
      <c r="B3305" s="5"/>
      <c r="C3305" s="116"/>
      <c r="D3305" s="9"/>
      <c r="E3305" s="9"/>
      <c r="F3305" s="9"/>
      <c r="G3305" s="9"/>
      <c r="H3305" s="9"/>
      <c r="I3305" s="9"/>
      <c r="J3305" s="9"/>
      <c r="K3305" s="9"/>
      <c r="L3305" s="9"/>
      <c r="M3305" s="9"/>
      <c r="N3305" s="9"/>
      <c r="O3305" s="9"/>
      <c r="P3305" s="9"/>
      <c r="Q3305" s="9"/>
      <c r="R3305" s="9"/>
      <c r="S3305" s="9"/>
      <c r="T3305" s="9"/>
      <c r="U3305" s="9"/>
      <c r="V3305" s="9"/>
      <c r="W3305" s="9"/>
    </row>
    <row r="3306">
      <c r="A3306" s="123"/>
      <c r="B3306" s="5"/>
      <c r="C3306" s="116"/>
      <c r="D3306" s="9"/>
      <c r="E3306" s="9"/>
      <c r="F3306" s="9"/>
      <c r="G3306" s="9"/>
      <c r="H3306" s="9"/>
      <c r="I3306" s="9"/>
      <c r="J3306" s="9"/>
      <c r="K3306" s="9"/>
      <c r="L3306" s="9"/>
      <c r="M3306" s="9"/>
      <c r="N3306" s="9"/>
      <c r="O3306" s="9"/>
      <c r="P3306" s="9"/>
      <c r="Q3306" s="9"/>
      <c r="R3306" s="9"/>
      <c r="S3306" s="9"/>
      <c r="T3306" s="9"/>
      <c r="U3306" s="9"/>
      <c r="V3306" s="9"/>
      <c r="W3306" s="9"/>
    </row>
    <row r="3307">
      <c r="A3307" s="123"/>
      <c r="B3307" s="5"/>
      <c r="C3307" s="116"/>
      <c r="D3307" s="9"/>
      <c r="E3307" s="9"/>
      <c r="F3307" s="9"/>
      <c r="G3307" s="9"/>
      <c r="H3307" s="9"/>
      <c r="I3307" s="9"/>
      <c r="J3307" s="9"/>
      <c r="K3307" s="9"/>
      <c r="L3307" s="9"/>
      <c r="M3307" s="9"/>
      <c r="N3307" s="9"/>
      <c r="O3307" s="9"/>
      <c r="P3307" s="9"/>
      <c r="Q3307" s="9"/>
      <c r="R3307" s="9"/>
      <c r="S3307" s="9"/>
      <c r="T3307" s="9"/>
      <c r="U3307" s="9"/>
      <c r="V3307" s="9"/>
      <c r="W3307" s="9"/>
    </row>
    <row r="3308">
      <c r="A3308" s="123"/>
      <c r="B3308" s="5"/>
      <c r="C3308" s="116"/>
      <c r="D3308" s="9"/>
      <c r="E3308" s="9"/>
      <c r="F3308" s="9"/>
      <c r="G3308" s="9"/>
      <c r="H3308" s="9"/>
      <c r="I3308" s="9"/>
      <c r="J3308" s="9"/>
      <c r="K3308" s="9"/>
      <c r="L3308" s="9"/>
      <c r="M3308" s="9"/>
      <c r="N3308" s="9"/>
      <c r="O3308" s="9"/>
      <c r="P3308" s="9"/>
      <c r="Q3308" s="9"/>
      <c r="R3308" s="9"/>
      <c r="S3308" s="9"/>
      <c r="T3308" s="9"/>
      <c r="U3308" s="9"/>
      <c r="V3308" s="9"/>
      <c r="W3308" s="9"/>
    </row>
    <row r="3309">
      <c r="A3309" s="123"/>
      <c r="B3309" s="5"/>
      <c r="C3309" s="116"/>
      <c r="D3309" s="9"/>
      <c r="E3309" s="9"/>
      <c r="F3309" s="9"/>
      <c r="G3309" s="9"/>
      <c r="H3309" s="9"/>
      <c r="I3309" s="9"/>
      <c r="J3309" s="9"/>
      <c r="K3309" s="9"/>
      <c r="L3309" s="9"/>
      <c r="M3309" s="9"/>
      <c r="N3309" s="9"/>
      <c r="O3309" s="9"/>
      <c r="P3309" s="9"/>
      <c r="Q3309" s="9"/>
      <c r="R3309" s="9"/>
      <c r="S3309" s="9"/>
      <c r="T3309" s="9"/>
      <c r="U3309" s="9"/>
      <c r="V3309" s="9"/>
      <c r="W3309" s="9"/>
    </row>
    <row r="3310">
      <c r="A3310" s="123"/>
      <c r="B3310" s="5"/>
      <c r="C3310" s="116"/>
      <c r="D3310" s="9"/>
      <c r="E3310" s="9"/>
      <c r="F3310" s="9"/>
      <c r="G3310" s="9"/>
      <c r="H3310" s="9"/>
      <c r="I3310" s="9"/>
      <c r="J3310" s="9"/>
      <c r="K3310" s="9"/>
      <c r="L3310" s="9"/>
      <c r="M3310" s="9"/>
      <c r="N3310" s="9"/>
      <c r="O3310" s="9"/>
      <c r="P3310" s="9"/>
      <c r="Q3310" s="9"/>
      <c r="R3310" s="9"/>
      <c r="S3310" s="9"/>
      <c r="T3310" s="9"/>
      <c r="U3310" s="9"/>
      <c r="V3310" s="9"/>
      <c r="W3310" s="9"/>
    </row>
    <row r="3311">
      <c r="A3311" s="123"/>
      <c r="B3311" s="5"/>
      <c r="C3311" s="116"/>
      <c r="D3311" s="9"/>
      <c r="E3311" s="9"/>
      <c r="F3311" s="9"/>
      <c r="G3311" s="9"/>
      <c r="H3311" s="9"/>
      <c r="I3311" s="9"/>
      <c r="J3311" s="9"/>
      <c r="K3311" s="9"/>
      <c r="L3311" s="9"/>
      <c r="M3311" s="9"/>
      <c r="N3311" s="9"/>
      <c r="O3311" s="9"/>
      <c r="P3311" s="9"/>
      <c r="Q3311" s="9"/>
      <c r="R3311" s="9"/>
      <c r="S3311" s="9"/>
      <c r="T3311" s="9"/>
      <c r="U3311" s="9"/>
      <c r="V3311" s="9"/>
      <c r="W3311" s="9"/>
    </row>
    <row r="3312">
      <c r="A3312" s="123"/>
      <c r="B3312" s="5"/>
      <c r="C3312" s="116"/>
      <c r="D3312" s="9"/>
      <c r="E3312" s="9"/>
      <c r="F3312" s="9"/>
      <c r="G3312" s="9"/>
      <c r="H3312" s="9"/>
      <c r="I3312" s="9"/>
      <c r="J3312" s="9"/>
      <c r="K3312" s="9"/>
      <c r="L3312" s="9"/>
      <c r="M3312" s="9"/>
      <c r="N3312" s="9"/>
      <c r="O3312" s="9"/>
      <c r="P3312" s="9"/>
      <c r="Q3312" s="9"/>
      <c r="R3312" s="9"/>
      <c r="S3312" s="9"/>
      <c r="T3312" s="9"/>
      <c r="U3312" s="9"/>
      <c r="V3312" s="9"/>
      <c r="W3312" s="9"/>
    </row>
    <row r="3313">
      <c r="A3313" s="123"/>
      <c r="B3313" s="5"/>
      <c r="C3313" s="116"/>
      <c r="D3313" s="9"/>
      <c r="E3313" s="9"/>
      <c r="F3313" s="9"/>
      <c r="G3313" s="9"/>
      <c r="H3313" s="9"/>
      <c r="I3313" s="9"/>
      <c r="J3313" s="9"/>
      <c r="K3313" s="9"/>
      <c r="L3313" s="9"/>
      <c r="M3313" s="9"/>
      <c r="N3313" s="9"/>
      <c r="O3313" s="9"/>
      <c r="P3313" s="9"/>
      <c r="Q3313" s="9"/>
      <c r="R3313" s="9"/>
      <c r="S3313" s="9"/>
      <c r="T3313" s="9"/>
      <c r="U3313" s="9"/>
      <c r="V3313" s="9"/>
      <c r="W3313" s="9"/>
    </row>
    <row r="3314">
      <c r="A3314" s="123"/>
      <c r="B3314" s="5"/>
      <c r="C3314" s="116"/>
      <c r="D3314" s="9"/>
      <c r="E3314" s="9"/>
      <c r="F3314" s="9"/>
      <c r="G3314" s="9"/>
      <c r="H3314" s="9"/>
      <c r="I3314" s="9"/>
      <c r="J3314" s="9"/>
      <c r="K3314" s="9"/>
      <c r="L3314" s="9"/>
      <c r="M3314" s="9"/>
      <c r="N3314" s="9"/>
      <c r="O3314" s="9"/>
      <c r="P3314" s="9"/>
      <c r="Q3314" s="9"/>
      <c r="R3314" s="9"/>
      <c r="S3314" s="9"/>
      <c r="T3314" s="9"/>
      <c r="U3314" s="9"/>
      <c r="V3314" s="9"/>
      <c r="W3314" s="9"/>
    </row>
    <row r="3315">
      <c r="A3315" s="123"/>
      <c r="B3315" s="5"/>
      <c r="C3315" s="116"/>
      <c r="D3315" s="9"/>
      <c r="E3315" s="9"/>
      <c r="F3315" s="9"/>
      <c r="G3315" s="9"/>
      <c r="H3315" s="9"/>
      <c r="I3315" s="9"/>
      <c r="J3315" s="9"/>
      <c r="K3315" s="9"/>
      <c r="L3315" s="9"/>
      <c r="M3315" s="9"/>
      <c r="N3315" s="9"/>
      <c r="O3315" s="9"/>
      <c r="P3315" s="9"/>
      <c r="Q3315" s="9"/>
      <c r="R3315" s="9"/>
      <c r="S3315" s="9"/>
      <c r="T3315" s="9"/>
      <c r="U3315" s="9"/>
      <c r="V3315" s="9"/>
      <c r="W3315" s="9"/>
    </row>
    <row r="3316">
      <c r="A3316" s="123"/>
      <c r="B3316" s="5"/>
      <c r="C3316" s="116"/>
      <c r="D3316" s="9"/>
      <c r="E3316" s="9"/>
      <c r="F3316" s="9"/>
      <c r="G3316" s="9"/>
      <c r="H3316" s="9"/>
      <c r="I3316" s="9"/>
      <c r="J3316" s="9"/>
      <c r="K3316" s="9"/>
      <c r="L3316" s="9"/>
      <c r="M3316" s="9"/>
      <c r="N3316" s="9"/>
      <c r="O3316" s="9"/>
      <c r="P3316" s="9"/>
      <c r="Q3316" s="9"/>
      <c r="R3316" s="9"/>
      <c r="S3316" s="9"/>
      <c r="T3316" s="9"/>
      <c r="U3316" s="9"/>
      <c r="V3316" s="9"/>
      <c r="W3316" s="9"/>
    </row>
    <row r="3317">
      <c r="A3317" s="123"/>
      <c r="B3317" s="5"/>
      <c r="C3317" s="116"/>
      <c r="D3317" s="9"/>
      <c r="E3317" s="9"/>
      <c r="F3317" s="9"/>
      <c r="G3317" s="9"/>
      <c r="H3317" s="9"/>
      <c r="I3317" s="9"/>
      <c r="J3317" s="9"/>
      <c r="K3317" s="9"/>
      <c r="L3317" s="9"/>
      <c r="M3317" s="9"/>
      <c r="N3317" s="9"/>
      <c r="O3317" s="9"/>
      <c r="P3317" s="9"/>
      <c r="Q3317" s="9"/>
      <c r="R3317" s="9"/>
      <c r="S3317" s="9"/>
      <c r="T3317" s="9"/>
      <c r="U3317" s="9"/>
      <c r="V3317" s="9"/>
      <c r="W3317" s="9"/>
    </row>
    <row r="3318">
      <c r="A3318" s="123"/>
      <c r="B3318" s="5"/>
      <c r="C3318" s="116"/>
      <c r="D3318" s="9"/>
      <c r="E3318" s="9"/>
      <c r="F3318" s="9"/>
      <c r="G3318" s="9"/>
      <c r="H3318" s="9"/>
      <c r="I3318" s="9"/>
      <c r="J3318" s="9"/>
      <c r="K3318" s="9"/>
      <c r="L3318" s="9"/>
      <c r="M3318" s="9"/>
      <c r="N3318" s="9"/>
      <c r="O3318" s="9"/>
      <c r="P3318" s="9"/>
      <c r="Q3318" s="9"/>
      <c r="R3318" s="9"/>
      <c r="S3318" s="9"/>
      <c r="T3318" s="9"/>
      <c r="U3318" s="9"/>
      <c r="V3318" s="9"/>
      <c r="W3318" s="9"/>
    </row>
    <row r="3319">
      <c r="A3319" s="123"/>
      <c r="B3319" s="5"/>
      <c r="C3319" s="116"/>
      <c r="D3319" s="9"/>
      <c r="E3319" s="9"/>
      <c r="F3319" s="9"/>
      <c r="G3319" s="9"/>
      <c r="H3319" s="9"/>
      <c r="I3319" s="9"/>
      <c r="J3319" s="9"/>
      <c r="K3319" s="9"/>
      <c r="L3319" s="9"/>
      <c r="M3319" s="9"/>
      <c r="N3319" s="9"/>
      <c r="O3319" s="9"/>
      <c r="P3319" s="9"/>
      <c r="Q3319" s="9"/>
      <c r="R3319" s="9"/>
      <c r="S3319" s="9"/>
      <c r="T3319" s="9"/>
      <c r="U3319" s="9"/>
      <c r="V3319" s="9"/>
      <c r="W3319" s="9"/>
    </row>
    <row r="3320">
      <c r="A3320" s="123"/>
      <c r="B3320" s="5"/>
      <c r="C3320" s="116"/>
      <c r="D3320" s="9"/>
      <c r="E3320" s="9"/>
      <c r="F3320" s="9"/>
      <c r="G3320" s="9"/>
      <c r="H3320" s="9"/>
      <c r="I3320" s="9"/>
      <c r="J3320" s="9"/>
      <c r="K3320" s="9"/>
      <c r="L3320" s="9"/>
      <c r="M3320" s="9"/>
      <c r="N3320" s="9"/>
      <c r="O3320" s="9"/>
      <c r="P3320" s="9"/>
      <c r="Q3320" s="9"/>
      <c r="R3320" s="9"/>
      <c r="S3320" s="9"/>
      <c r="T3320" s="9"/>
      <c r="U3320" s="9"/>
      <c r="V3320" s="9"/>
      <c r="W3320" s="9"/>
    </row>
    <row r="3321">
      <c r="A3321" s="123"/>
      <c r="B3321" s="5"/>
      <c r="C3321" s="116"/>
      <c r="D3321" s="9"/>
      <c r="E3321" s="9"/>
      <c r="F3321" s="9"/>
      <c r="G3321" s="9"/>
      <c r="H3321" s="9"/>
      <c r="I3321" s="9"/>
      <c r="J3321" s="9"/>
      <c r="K3321" s="9"/>
      <c r="L3321" s="9"/>
      <c r="M3321" s="9"/>
      <c r="N3321" s="9"/>
      <c r="O3321" s="9"/>
      <c r="P3321" s="9"/>
      <c r="Q3321" s="9"/>
      <c r="R3321" s="9"/>
      <c r="S3321" s="9"/>
      <c r="T3321" s="9"/>
      <c r="U3321" s="9"/>
      <c r="V3321" s="9"/>
      <c r="W3321" s="9"/>
    </row>
    <row r="3322">
      <c r="A3322" s="123"/>
      <c r="B3322" s="5"/>
      <c r="C3322" s="116"/>
      <c r="D3322" s="9"/>
      <c r="E3322" s="9"/>
      <c r="F3322" s="9"/>
      <c r="G3322" s="9"/>
      <c r="H3322" s="9"/>
      <c r="I3322" s="9"/>
      <c r="J3322" s="9"/>
      <c r="K3322" s="9"/>
      <c r="L3322" s="9"/>
      <c r="M3322" s="9"/>
      <c r="N3322" s="9"/>
      <c r="O3322" s="9"/>
      <c r="P3322" s="9"/>
      <c r="Q3322" s="9"/>
      <c r="R3322" s="9"/>
      <c r="S3322" s="9"/>
      <c r="T3322" s="9"/>
      <c r="U3322" s="9"/>
      <c r="V3322" s="9"/>
      <c r="W3322" s="9"/>
    </row>
    <row r="3323">
      <c r="A3323" s="123"/>
      <c r="B3323" s="5"/>
      <c r="C3323" s="116"/>
      <c r="D3323" s="9"/>
      <c r="E3323" s="9"/>
      <c r="F3323" s="9"/>
      <c r="G3323" s="9"/>
      <c r="H3323" s="9"/>
      <c r="I3323" s="9"/>
      <c r="J3323" s="9"/>
      <c r="K3323" s="9"/>
      <c r="L3323" s="9"/>
      <c r="M3323" s="9"/>
      <c r="N3323" s="9"/>
      <c r="O3323" s="9"/>
      <c r="P3323" s="9"/>
      <c r="Q3323" s="9"/>
      <c r="R3323" s="9"/>
      <c r="S3323" s="9"/>
      <c r="T3323" s="9"/>
      <c r="U3323" s="9"/>
      <c r="V3323" s="9"/>
      <c r="W3323" s="9"/>
    </row>
    <row r="3324">
      <c r="A3324" s="123"/>
      <c r="B3324" s="5"/>
      <c r="C3324" s="116"/>
      <c r="D3324" s="9"/>
      <c r="E3324" s="9"/>
      <c r="F3324" s="9"/>
      <c r="G3324" s="9"/>
      <c r="H3324" s="9"/>
      <c r="I3324" s="9"/>
      <c r="J3324" s="9"/>
      <c r="K3324" s="9"/>
      <c r="L3324" s="9"/>
      <c r="M3324" s="9"/>
      <c r="N3324" s="9"/>
      <c r="O3324" s="9"/>
      <c r="P3324" s="9"/>
      <c r="Q3324" s="9"/>
      <c r="R3324" s="9"/>
      <c r="S3324" s="9"/>
      <c r="T3324" s="9"/>
      <c r="U3324" s="9"/>
      <c r="V3324" s="9"/>
      <c r="W3324" s="9"/>
    </row>
    <row r="3325">
      <c r="A3325" s="123"/>
      <c r="B3325" s="5"/>
      <c r="C3325" s="116"/>
      <c r="D3325" s="9"/>
      <c r="E3325" s="9"/>
      <c r="F3325" s="9"/>
      <c r="G3325" s="9"/>
      <c r="H3325" s="9"/>
      <c r="I3325" s="9"/>
      <c r="J3325" s="9"/>
      <c r="K3325" s="9"/>
      <c r="L3325" s="9"/>
      <c r="M3325" s="9"/>
      <c r="N3325" s="9"/>
      <c r="O3325" s="9"/>
      <c r="P3325" s="9"/>
      <c r="Q3325" s="9"/>
      <c r="R3325" s="9"/>
      <c r="S3325" s="9"/>
      <c r="T3325" s="9"/>
      <c r="U3325" s="9"/>
      <c r="V3325" s="9"/>
      <c r="W3325" s="9"/>
    </row>
    <row r="3326">
      <c r="A3326" s="123"/>
      <c r="B3326" s="5"/>
      <c r="C3326" s="116"/>
      <c r="D3326" s="9"/>
      <c r="E3326" s="9"/>
      <c r="F3326" s="9"/>
      <c r="G3326" s="9"/>
      <c r="H3326" s="9"/>
      <c r="I3326" s="9"/>
      <c r="J3326" s="9"/>
      <c r="K3326" s="9"/>
      <c r="L3326" s="9"/>
      <c r="M3326" s="9"/>
      <c r="N3326" s="9"/>
      <c r="O3326" s="9"/>
      <c r="P3326" s="9"/>
      <c r="Q3326" s="9"/>
      <c r="R3326" s="9"/>
      <c r="S3326" s="9"/>
      <c r="T3326" s="9"/>
      <c r="U3326" s="9"/>
      <c r="V3326" s="9"/>
      <c r="W3326" s="9"/>
    </row>
    <row r="3327">
      <c r="A3327" s="123"/>
      <c r="B3327" s="5"/>
      <c r="C3327" s="116"/>
      <c r="D3327" s="9"/>
      <c r="E3327" s="9"/>
      <c r="F3327" s="9"/>
      <c r="G3327" s="9"/>
      <c r="H3327" s="9"/>
      <c r="I3327" s="9"/>
      <c r="J3327" s="9"/>
      <c r="K3327" s="9"/>
      <c r="L3327" s="9"/>
      <c r="M3327" s="9"/>
      <c r="N3327" s="9"/>
      <c r="O3327" s="9"/>
      <c r="P3327" s="9"/>
      <c r="Q3327" s="9"/>
      <c r="R3327" s="9"/>
      <c r="S3327" s="9"/>
      <c r="T3327" s="9"/>
      <c r="U3327" s="9"/>
      <c r="V3327" s="9"/>
      <c r="W3327" s="9"/>
    </row>
    <row r="3328">
      <c r="A3328" s="123"/>
      <c r="B3328" s="5"/>
      <c r="C3328" s="116"/>
      <c r="D3328" s="9"/>
      <c r="E3328" s="9"/>
      <c r="F3328" s="9"/>
      <c r="G3328" s="9"/>
      <c r="H3328" s="9"/>
      <c r="I3328" s="9"/>
      <c r="J3328" s="9"/>
      <c r="K3328" s="9"/>
      <c r="L3328" s="9"/>
      <c r="M3328" s="9"/>
      <c r="N3328" s="9"/>
      <c r="O3328" s="9"/>
      <c r="P3328" s="9"/>
      <c r="Q3328" s="9"/>
      <c r="R3328" s="9"/>
      <c r="S3328" s="9"/>
      <c r="T3328" s="9"/>
      <c r="U3328" s="9"/>
      <c r="V3328" s="9"/>
      <c r="W3328" s="9"/>
    </row>
    <row r="3329">
      <c r="A3329" s="123"/>
      <c r="B3329" s="5"/>
      <c r="C3329" s="116"/>
      <c r="D3329" s="9"/>
      <c r="E3329" s="9"/>
      <c r="F3329" s="9"/>
      <c r="G3329" s="9"/>
      <c r="H3329" s="9"/>
      <c r="I3329" s="9"/>
      <c r="J3329" s="9"/>
      <c r="K3329" s="9"/>
      <c r="L3329" s="9"/>
      <c r="M3329" s="9"/>
      <c r="N3329" s="9"/>
      <c r="O3329" s="9"/>
      <c r="P3329" s="9"/>
      <c r="Q3329" s="9"/>
      <c r="R3329" s="9"/>
      <c r="S3329" s="9"/>
      <c r="T3329" s="9"/>
      <c r="U3329" s="9"/>
      <c r="V3329" s="9"/>
      <c r="W3329" s="9"/>
    </row>
    <row r="3330">
      <c r="A3330" s="123"/>
      <c r="B3330" s="5"/>
      <c r="C3330" s="116"/>
      <c r="D3330" s="9"/>
      <c r="E3330" s="9"/>
      <c r="F3330" s="9"/>
      <c r="G3330" s="9"/>
      <c r="H3330" s="9"/>
      <c r="I3330" s="9"/>
      <c r="J3330" s="9"/>
      <c r="K3330" s="9"/>
      <c r="L3330" s="9"/>
      <c r="M3330" s="9"/>
      <c r="N3330" s="9"/>
      <c r="O3330" s="9"/>
      <c r="P3330" s="9"/>
      <c r="Q3330" s="9"/>
      <c r="R3330" s="9"/>
      <c r="S3330" s="9"/>
      <c r="T3330" s="9"/>
      <c r="U3330" s="9"/>
      <c r="V3330" s="9"/>
      <c r="W3330" s="9"/>
    </row>
    <row r="3331">
      <c r="A3331" s="123"/>
      <c r="B3331" s="5"/>
      <c r="C3331" s="116"/>
      <c r="D3331" s="9"/>
      <c r="E3331" s="9"/>
      <c r="F3331" s="9"/>
      <c r="G3331" s="9"/>
      <c r="H3331" s="9"/>
      <c r="I3331" s="9"/>
      <c r="J3331" s="9"/>
      <c r="K3331" s="9"/>
      <c r="L3331" s="9"/>
      <c r="M3331" s="9"/>
      <c r="N3331" s="9"/>
      <c r="O3331" s="9"/>
      <c r="P3331" s="9"/>
      <c r="Q3331" s="9"/>
      <c r="R3331" s="9"/>
      <c r="S3331" s="9"/>
      <c r="T3331" s="9"/>
      <c r="U3331" s="9"/>
      <c r="V3331" s="9"/>
      <c r="W3331" s="9"/>
    </row>
    <row r="3332">
      <c r="A3332" s="123"/>
      <c r="B3332" s="5"/>
      <c r="C3332" s="116"/>
      <c r="D3332" s="9"/>
      <c r="E3332" s="9"/>
      <c r="F3332" s="9"/>
      <c r="G3332" s="9"/>
      <c r="H3332" s="9"/>
      <c r="I3332" s="9"/>
      <c r="J3332" s="9"/>
      <c r="K3332" s="9"/>
      <c r="L3332" s="9"/>
      <c r="M3332" s="9"/>
      <c r="N3332" s="9"/>
      <c r="O3332" s="9"/>
      <c r="P3332" s="9"/>
      <c r="Q3332" s="9"/>
      <c r="R3332" s="9"/>
      <c r="S3332" s="9"/>
      <c r="T3332" s="9"/>
      <c r="U3332" s="9"/>
      <c r="V3332" s="9"/>
      <c r="W3332" s="9"/>
    </row>
    <row r="3333">
      <c r="A3333" s="123"/>
      <c r="B3333" s="5"/>
      <c r="C3333" s="116"/>
      <c r="D3333" s="9"/>
      <c r="E3333" s="9"/>
      <c r="F3333" s="9"/>
      <c r="G3333" s="9"/>
      <c r="H3333" s="9"/>
      <c r="I3333" s="9"/>
      <c r="J3333" s="9"/>
      <c r="K3333" s="9"/>
      <c r="L3333" s="9"/>
      <c r="M3333" s="9"/>
      <c r="N3333" s="9"/>
      <c r="O3333" s="9"/>
      <c r="P3333" s="9"/>
      <c r="Q3333" s="9"/>
      <c r="R3333" s="9"/>
      <c r="S3333" s="9"/>
      <c r="T3333" s="9"/>
      <c r="U3333" s="9"/>
      <c r="V3333" s="9"/>
      <c r="W3333" s="9"/>
    </row>
    <row r="3334">
      <c r="A3334" s="123"/>
      <c r="B3334" s="5"/>
      <c r="C3334" s="116"/>
      <c r="D3334" s="9"/>
      <c r="E3334" s="9"/>
      <c r="F3334" s="9"/>
      <c r="G3334" s="9"/>
      <c r="H3334" s="9"/>
      <c r="I3334" s="9"/>
      <c r="J3334" s="9"/>
      <c r="K3334" s="9"/>
      <c r="L3334" s="9"/>
      <c r="M3334" s="9"/>
      <c r="N3334" s="9"/>
      <c r="O3334" s="9"/>
      <c r="P3334" s="9"/>
      <c r="Q3334" s="9"/>
      <c r="R3334" s="9"/>
      <c r="S3334" s="9"/>
      <c r="T3334" s="9"/>
      <c r="U3334" s="9"/>
      <c r="V3334" s="9"/>
      <c r="W3334" s="9"/>
    </row>
    <row r="3335">
      <c r="A3335" s="123"/>
      <c r="B3335" s="5"/>
      <c r="C3335" s="116"/>
      <c r="D3335" s="9"/>
      <c r="E3335" s="9"/>
      <c r="F3335" s="9"/>
      <c r="G3335" s="9"/>
      <c r="H3335" s="9"/>
      <c r="I3335" s="9"/>
      <c r="J3335" s="9"/>
      <c r="K3335" s="9"/>
      <c r="L3335" s="9"/>
      <c r="M3335" s="9"/>
      <c r="N3335" s="9"/>
      <c r="O3335" s="9"/>
      <c r="P3335" s="9"/>
      <c r="Q3335" s="9"/>
      <c r="R3335" s="9"/>
      <c r="S3335" s="9"/>
      <c r="T3335" s="9"/>
      <c r="U3335" s="9"/>
      <c r="V3335" s="9"/>
      <c r="W3335" s="9"/>
    </row>
    <row r="3336">
      <c r="A3336" s="123"/>
      <c r="B3336" s="5"/>
      <c r="C3336" s="116"/>
      <c r="D3336" s="9"/>
      <c r="E3336" s="9"/>
      <c r="F3336" s="9"/>
      <c r="G3336" s="9"/>
      <c r="H3336" s="9"/>
      <c r="I3336" s="9"/>
      <c r="J3336" s="9"/>
      <c r="K3336" s="9"/>
      <c r="L3336" s="9"/>
      <c r="M3336" s="9"/>
      <c r="N3336" s="9"/>
      <c r="O3336" s="9"/>
      <c r="P3336" s="9"/>
      <c r="Q3336" s="9"/>
      <c r="R3336" s="9"/>
      <c r="S3336" s="9"/>
      <c r="T3336" s="9"/>
      <c r="U3336" s="9"/>
      <c r="V3336" s="9"/>
      <c r="W3336" s="9"/>
    </row>
    <row r="3337">
      <c r="A3337" s="123"/>
      <c r="B3337" s="5"/>
      <c r="C3337" s="116"/>
      <c r="D3337" s="9"/>
      <c r="E3337" s="9"/>
      <c r="F3337" s="9"/>
      <c r="G3337" s="9"/>
      <c r="H3337" s="9"/>
      <c r="I3337" s="9"/>
      <c r="J3337" s="9"/>
      <c r="K3337" s="9"/>
      <c r="L3337" s="9"/>
      <c r="M3337" s="9"/>
      <c r="N3337" s="9"/>
      <c r="O3337" s="9"/>
      <c r="P3337" s="9"/>
      <c r="Q3337" s="9"/>
      <c r="R3337" s="9"/>
      <c r="S3337" s="9"/>
      <c r="T3337" s="9"/>
      <c r="U3337" s="9"/>
      <c r="V3337" s="9"/>
      <c r="W3337" s="9"/>
    </row>
    <row r="3338">
      <c r="A3338" s="123"/>
      <c r="B3338" s="5"/>
      <c r="C3338" s="116"/>
      <c r="D3338" s="9"/>
      <c r="E3338" s="9"/>
      <c r="F3338" s="9"/>
      <c r="G3338" s="9"/>
      <c r="H3338" s="9"/>
      <c r="I3338" s="9"/>
      <c r="J3338" s="9"/>
      <c r="K3338" s="9"/>
      <c r="L3338" s="9"/>
      <c r="M3338" s="9"/>
      <c r="N3338" s="9"/>
      <c r="O3338" s="9"/>
      <c r="P3338" s="9"/>
      <c r="Q3338" s="9"/>
      <c r="R3338" s="9"/>
      <c r="S3338" s="9"/>
      <c r="T3338" s="9"/>
      <c r="U3338" s="9"/>
      <c r="V3338" s="9"/>
      <c r="W3338" s="9"/>
    </row>
    <row r="3339">
      <c r="A3339" s="123"/>
      <c r="B3339" s="5"/>
      <c r="C3339" s="116"/>
      <c r="D3339" s="9"/>
      <c r="E3339" s="9"/>
      <c r="F3339" s="9"/>
      <c r="G3339" s="9"/>
      <c r="H3339" s="9"/>
      <c r="I3339" s="9"/>
      <c r="J3339" s="9"/>
      <c r="K3339" s="9"/>
      <c r="L3339" s="9"/>
      <c r="M3339" s="9"/>
      <c r="N3339" s="9"/>
      <c r="O3339" s="9"/>
      <c r="P3339" s="9"/>
      <c r="Q3339" s="9"/>
      <c r="R3339" s="9"/>
      <c r="S3339" s="9"/>
      <c r="T3339" s="9"/>
      <c r="U3339" s="9"/>
      <c r="V3339" s="9"/>
      <c r="W3339" s="9"/>
    </row>
    <row r="3340">
      <c r="A3340" s="123"/>
      <c r="B3340" s="5"/>
      <c r="C3340" s="116"/>
      <c r="D3340" s="9"/>
      <c r="E3340" s="9"/>
      <c r="F3340" s="9"/>
      <c r="G3340" s="9"/>
      <c r="H3340" s="9"/>
      <c r="I3340" s="9"/>
      <c r="J3340" s="9"/>
      <c r="K3340" s="9"/>
      <c r="L3340" s="9"/>
      <c r="M3340" s="9"/>
      <c r="N3340" s="9"/>
      <c r="O3340" s="9"/>
      <c r="P3340" s="9"/>
      <c r="Q3340" s="9"/>
      <c r="R3340" s="9"/>
      <c r="S3340" s="9"/>
      <c r="T3340" s="9"/>
      <c r="U3340" s="9"/>
      <c r="V3340" s="9"/>
      <c r="W3340" s="9"/>
    </row>
    <row r="3341">
      <c r="A3341" s="123"/>
      <c r="B3341" s="5"/>
      <c r="C3341" s="116"/>
      <c r="D3341" s="9"/>
      <c r="E3341" s="9"/>
      <c r="F3341" s="9"/>
      <c r="G3341" s="9"/>
      <c r="H3341" s="9"/>
      <c r="I3341" s="9"/>
      <c r="J3341" s="9"/>
      <c r="K3341" s="9"/>
      <c r="L3341" s="9"/>
      <c r="M3341" s="9"/>
      <c r="N3341" s="9"/>
      <c r="O3341" s="9"/>
      <c r="P3341" s="9"/>
      <c r="Q3341" s="9"/>
      <c r="R3341" s="9"/>
      <c r="S3341" s="9"/>
      <c r="T3341" s="9"/>
      <c r="U3341" s="9"/>
      <c r="V3341" s="9"/>
      <c r="W3341" s="9"/>
    </row>
    <row r="3342">
      <c r="A3342" s="123"/>
      <c r="B3342" s="5"/>
      <c r="C3342" s="116"/>
      <c r="D3342" s="9"/>
      <c r="E3342" s="9"/>
      <c r="F3342" s="9"/>
      <c r="G3342" s="9"/>
      <c r="H3342" s="9"/>
      <c r="I3342" s="9"/>
      <c r="J3342" s="9"/>
      <c r="K3342" s="9"/>
      <c r="L3342" s="9"/>
      <c r="M3342" s="9"/>
      <c r="N3342" s="9"/>
      <c r="O3342" s="9"/>
      <c r="P3342" s="9"/>
      <c r="Q3342" s="9"/>
      <c r="R3342" s="9"/>
      <c r="S3342" s="9"/>
      <c r="T3342" s="9"/>
      <c r="U3342" s="9"/>
      <c r="V3342" s="9"/>
      <c r="W3342" s="9"/>
    </row>
    <row r="3343">
      <c r="A3343" s="123"/>
      <c r="B3343" s="5"/>
      <c r="C3343" s="116"/>
      <c r="D3343" s="9"/>
      <c r="E3343" s="9"/>
      <c r="F3343" s="9"/>
      <c r="G3343" s="9"/>
      <c r="H3343" s="9"/>
      <c r="I3343" s="9"/>
      <c r="J3343" s="9"/>
      <c r="K3343" s="9"/>
      <c r="L3343" s="9"/>
      <c r="M3343" s="9"/>
      <c r="N3343" s="9"/>
      <c r="O3343" s="9"/>
      <c r="P3343" s="9"/>
      <c r="Q3343" s="9"/>
      <c r="R3343" s="9"/>
      <c r="S3343" s="9"/>
      <c r="T3343" s="9"/>
      <c r="U3343" s="9"/>
      <c r="V3343" s="9"/>
      <c r="W3343" s="9"/>
    </row>
    <row r="3344">
      <c r="A3344" s="123"/>
      <c r="B3344" s="5"/>
      <c r="C3344" s="116"/>
      <c r="D3344" s="9"/>
      <c r="E3344" s="9"/>
      <c r="F3344" s="9"/>
      <c r="G3344" s="9"/>
      <c r="H3344" s="9"/>
      <c r="I3344" s="9"/>
      <c r="J3344" s="9"/>
      <c r="K3344" s="9"/>
      <c r="L3344" s="9"/>
      <c r="M3344" s="9"/>
      <c r="N3344" s="9"/>
      <c r="O3344" s="9"/>
      <c r="P3344" s="9"/>
      <c r="Q3344" s="9"/>
      <c r="R3344" s="9"/>
      <c r="S3344" s="9"/>
      <c r="T3344" s="9"/>
      <c r="U3344" s="9"/>
      <c r="V3344" s="9"/>
      <c r="W3344" s="9"/>
    </row>
    <row r="3345">
      <c r="A3345" s="123"/>
      <c r="B3345" s="5"/>
      <c r="C3345" s="116"/>
      <c r="D3345" s="9"/>
      <c r="E3345" s="9"/>
      <c r="F3345" s="9"/>
      <c r="G3345" s="9"/>
      <c r="H3345" s="9"/>
      <c r="I3345" s="9"/>
      <c r="J3345" s="9"/>
      <c r="K3345" s="9"/>
      <c r="L3345" s="9"/>
      <c r="M3345" s="9"/>
      <c r="N3345" s="9"/>
      <c r="O3345" s="9"/>
      <c r="P3345" s="9"/>
      <c r="Q3345" s="9"/>
      <c r="R3345" s="9"/>
      <c r="S3345" s="9"/>
      <c r="T3345" s="9"/>
      <c r="U3345" s="9"/>
      <c r="V3345" s="9"/>
      <c r="W3345" s="9"/>
    </row>
    <row r="3346">
      <c r="A3346" s="123"/>
      <c r="B3346" s="5"/>
      <c r="C3346" s="116"/>
      <c r="D3346" s="9"/>
      <c r="E3346" s="9"/>
      <c r="F3346" s="9"/>
      <c r="G3346" s="9"/>
      <c r="H3346" s="9"/>
      <c r="I3346" s="9"/>
      <c r="J3346" s="9"/>
      <c r="K3346" s="9"/>
      <c r="L3346" s="9"/>
      <c r="M3346" s="9"/>
      <c r="N3346" s="9"/>
      <c r="O3346" s="9"/>
      <c r="P3346" s="9"/>
      <c r="Q3346" s="9"/>
      <c r="R3346" s="9"/>
      <c r="S3346" s="9"/>
      <c r="T3346" s="9"/>
      <c r="U3346" s="9"/>
      <c r="V3346" s="9"/>
      <c r="W3346" s="9"/>
    </row>
    <row r="3347">
      <c r="A3347" s="123"/>
      <c r="B3347" s="5"/>
      <c r="C3347" s="116"/>
      <c r="D3347" s="9"/>
      <c r="E3347" s="9"/>
      <c r="F3347" s="9"/>
      <c r="G3347" s="9"/>
      <c r="H3347" s="9"/>
      <c r="I3347" s="9"/>
      <c r="J3347" s="9"/>
      <c r="K3347" s="9"/>
      <c r="L3347" s="9"/>
      <c r="M3347" s="9"/>
      <c r="N3347" s="9"/>
      <c r="O3347" s="9"/>
      <c r="P3347" s="9"/>
      <c r="Q3347" s="9"/>
      <c r="R3347" s="9"/>
      <c r="S3347" s="9"/>
      <c r="T3347" s="9"/>
      <c r="U3347" s="9"/>
      <c r="V3347" s="9"/>
      <c r="W3347" s="9"/>
    </row>
    <row r="3348">
      <c r="A3348" s="123"/>
      <c r="B3348" s="5"/>
      <c r="C3348" s="116"/>
      <c r="D3348" s="9"/>
      <c r="E3348" s="9"/>
      <c r="F3348" s="9"/>
      <c r="G3348" s="9"/>
      <c r="H3348" s="9"/>
      <c r="I3348" s="9"/>
      <c r="J3348" s="9"/>
      <c r="K3348" s="9"/>
      <c r="L3348" s="9"/>
      <c r="M3348" s="9"/>
      <c r="N3348" s="9"/>
      <c r="O3348" s="9"/>
      <c r="P3348" s="9"/>
      <c r="Q3348" s="9"/>
      <c r="R3348" s="9"/>
      <c r="S3348" s="9"/>
      <c r="T3348" s="9"/>
      <c r="U3348" s="9"/>
      <c r="V3348" s="9"/>
      <c r="W3348" s="9"/>
    </row>
    <row r="3349">
      <c r="A3349" s="123"/>
      <c r="B3349" s="5"/>
      <c r="C3349" s="116"/>
      <c r="D3349" s="9"/>
      <c r="E3349" s="9"/>
      <c r="F3349" s="9"/>
      <c r="G3349" s="9"/>
      <c r="H3349" s="9"/>
      <c r="I3349" s="9"/>
      <c r="J3349" s="9"/>
      <c r="K3349" s="9"/>
      <c r="L3349" s="9"/>
      <c r="M3349" s="9"/>
      <c r="N3349" s="9"/>
      <c r="O3349" s="9"/>
      <c r="P3349" s="9"/>
      <c r="Q3349" s="9"/>
      <c r="R3349" s="9"/>
      <c r="S3349" s="9"/>
      <c r="T3349" s="9"/>
      <c r="U3349" s="9"/>
      <c r="V3349" s="9"/>
      <c r="W3349" s="9"/>
    </row>
    <row r="3350">
      <c r="A3350" s="123"/>
      <c r="B3350" s="5"/>
      <c r="C3350" s="116"/>
      <c r="D3350" s="9"/>
      <c r="E3350" s="9"/>
      <c r="F3350" s="9"/>
      <c r="G3350" s="9"/>
      <c r="H3350" s="9"/>
      <c r="I3350" s="9"/>
      <c r="J3350" s="9"/>
      <c r="K3350" s="9"/>
      <c r="L3350" s="9"/>
      <c r="M3350" s="9"/>
      <c r="N3350" s="9"/>
      <c r="O3350" s="9"/>
      <c r="P3350" s="9"/>
      <c r="Q3350" s="9"/>
      <c r="R3350" s="9"/>
      <c r="S3350" s="9"/>
      <c r="T3350" s="9"/>
      <c r="U3350" s="9"/>
      <c r="V3350" s="9"/>
      <c r="W3350" s="9"/>
    </row>
    <row r="3351">
      <c r="A3351" s="123"/>
      <c r="B3351" s="5"/>
      <c r="C3351" s="116"/>
      <c r="D3351" s="9"/>
      <c r="E3351" s="9"/>
      <c r="F3351" s="9"/>
      <c r="G3351" s="9"/>
      <c r="H3351" s="9"/>
      <c r="I3351" s="9"/>
      <c r="J3351" s="9"/>
      <c r="K3351" s="9"/>
      <c r="L3351" s="9"/>
      <c r="M3351" s="9"/>
      <c r="N3351" s="9"/>
      <c r="O3351" s="9"/>
      <c r="P3351" s="9"/>
      <c r="Q3351" s="9"/>
      <c r="R3351" s="9"/>
      <c r="S3351" s="9"/>
      <c r="T3351" s="9"/>
      <c r="U3351" s="9"/>
      <c r="V3351" s="9"/>
      <c r="W3351" s="9"/>
    </row>
    <row r="3352">
      <c r="A3352" s="123"/>
      <c r="B3352" s="5"/>
      <c r="C3352" s="116"/>
      <c r="D3352" s="9"/>
      <c r="E3352" s="9"/>
      <c r="F3352" s="9"/>
      <c r="G3352" s="9"/>
      <c r="H3352" s="9"/>
      <c r="I3352" s="9"/>
      <c r="J3352" s="9"/>
      <c r="K3352" s="9"/>
      <c r="L3352" s="9"/>
      <c r="M3352" s="9"/>
      <c r="N3352" s="9"/>
      <c r="O3352" s="9"/>
      <c r="P3352" s="9"/>
      <c r="Q3352" s="9"/>
      <c r="R3352" s="9"/>
      <c r="S3352" s="9"/>
      <c r="T3352" s="9"/>
      <c r="U3352" s="9"/>
      <c r="V3352" s="9"/>
      <c r="W3352" s="9"/>
    </row>
    <row r="3353">
      <c r="A3353" s="123"/>
      <c r="B3353" s="5"/>
      <c r="C3353" s="116"/>
      <c r="D3353" s="9"/>
      <c r="E3353" s="9"/>
      <c r="F3353" s="9"/>
      <c r="G3353" s="9"/>
      <c r="H3353" s="9"/>
      <c r="I3353" s="9"/>
      <c r="J3353" s="9"/>
      <c r="K3353" s="9"/>
      <c r="L3353" s="9"/>
      <c r="M3353" s="9"/>
      <c r="N3353" s="9"/>
      <c r="O3353" s="9"/>
      <c r="P3353" s="9"/>
      <c r="Q3353" s="9"/>
      <c r="R3353" s="9"/>
      <c r="S3353" s="9"/>
      <c r="T3353" s="9"/>
      <c r="U3353" s="9"/>
      <c r="V3353" s="9"/>
      <c r="W3353" s="9"/>
    </row>
    <row r="3354">
      <c r="A3354" s="123"/>
      <c r="B3354" s="5"/>
      <c r="C3354" s="116"/>
      <c r="D3354" s="9"/>
      <c r="E3354" s="9"/>
      <c r="F3354" s="9"/>
      <c r="G3354" s="9"/>
      <c r="H3354" s="9"/>
      <c r="I3354" s="9"/>
      <c r="J3354" s="9"/>
      <c r="K3354" s="9"/>
      <c r="L3354" s="9"/>
      <c r="M3354" s="9"/>
      <c r="N3354" s="9"/>
      <c r="O3354" s="9"/>
      <c r="P3354" s="9"/>
      <c r="Q3354" s="9"/>
      <c r="R3354" s="9"/>
      <c r="S3354" s="9"/>
      <c r="T3354" s="9"/>
      <c r="U3354" s="9"/>
      <c r="V3354" s="9"/>
      <c r="W3354" s="9"/>
    </row>
    <row r="3355">
      <c r="A3355" s="123"/>
      <c r="B3355" s="5"/>
      <c r="C3355" s="116"/>
      <c r="D3355" s="9"/>
      <c r="E3355" s="9"/>
      <c r="F3355" s="9"/>
      <c r="G3355" s="9"/>
      <c r="H3355" s="9"/>
      <c r="I3355" s="9"/>
      <c r="J3355" s="9"/>
      <c r="K3355" s="9"/>
      <c r="L3355" s="9"/>
      <c r="M3355" s="9"/>
      <c r="N3355" s="9"/>
      <c r="O3355" s="9"/>
      <c r="P3355" s="9"/>
      <c r="Q3355" s="9"/>
      <c r="R3355" s="9"/>
      <c r="S3355" s="9"/>
      <c r="T3355" s="9"/>
      <c r="U3355" s="9"/>
      <c r="V3355" s="9"/>
      <c r="W3355" s="9"/>
    </row>
    <row r="3356">
      <c r="A3356" s="123"/>
      <c r="B3356" s="5"/>
      <c r="C3356" s="116"/>
      <c r="D3356" s="9"/>
      <c r="E3356" s="9"/>
      <c r="F3356" s="9"/>
      <c r="G3356" s="9"/>
      <c r="H3356" s="9"/>
      <c r="I3356" s="9"/>
      <c r="J3356" s="9"/>
      <c r="K3356" s="9"/>
      <c r="L3356" s="9"/>
      <c r="M3356" s="9"/>
      <c r="N3356" s="9"/>
      <c r="O3356" s="9"/>
      <c r="P3356" s="9"/>
      <c r="Q3356" s="9"/>
      <c r="R3356" s="9"/>
      <c r="S3356" s="9"/>
      <c r="T3356" s="9"/>
      <c r="U3356" s="9"/>
      <c r="V3356" s="9"/>
      <c r="W3356" s="9"/>
    </row>
    <row r="3357">
      <c r="A3357" s="123"/>
      <c r="B3357" s="5"/>
      <c r="C3357" s="116"/>
      <c r="D3357" s="9"/>
      <c r="E3357" s="9"/>
      <c r="F3357" s="9"/>
      <c r="G3357" s="9"/>
      <c r="H3357" s="9"/>
      <c r="I3357" s="9"/>
      <c r="J3357" s="9"/>
      <c r="K3357" s="9"/>
      <c r="L3357" s="9"/>
      <c r="M3357" s="9"/>
      <c r="N3357" s="9"/>
      <c r="O3357" s="9"/>
      <c r="P3357" s="9"/>
      <c r="Q3357" s="9"/>
      <c r="R3357" s="9"/>
      <c r="S3357" s="9"/>
      <c r="T3357" s="9"/>
      <c r="U3357" s="9"/>
      <c r="V3357" s="9"/>
      <c r="W3357" s="9"/>
    </row>
    <row r="3358">
      <c r="A3358" s="123"/>
      <c r="B3358" s="5"/>
      <c r="C3358" s="116"/>
      <c r="D3358" s="9"/>
      <c r="E3358" s="9"/>
      <c r="F3358" s="9"/>
      <c r="G3358" s="9"/>
      <c r="H3358" s="9"/>
      <c r="I3358" s="9"/>
      <c r="J3358" s="9"/>
      <c r="K3358" s="9"/>
      <c r="L3358" s="9"/>
      <c r="M3358" s="9"/>
      <c r="N3358" s="9"/>
      <c r="O3358" s="9"/>
      <c r="P3358" s="9"/>
      <c r="Q3358" s="9"/>
      <c r="R3358" s="9"/>
      <c r="S3358" s="9"/>
      <c r="T3358" s="9"/>
      <c r="U3358" s="9"/>
      <c r="V3358" s="9"/>
      <c r="W3358" s="9"/>
    </row>
    <row r="3359">
      <c r="A3359" s="123"/>
      <c r="B3359" s="5"/>
      <c r="C3359" s="116"/>
      <c r="D3359" s="9"/>
      <c r="E3359" s="9"/>
      <c r="F3359" s="9"/>
      <c r="G3359" s="9"/>
      <c r="H3359" s="9"/>
      <c r="I3359" s="9"/>
      <c r="J3359" s="9"/>
      <c r="K3359" s="9"/>
      <c r="L3359" s="9"/>
      <c r="M3359" s="9"/>
      <c r="N3359" s="9"/>
      <c r="O3359" s="9"/>
      <c r="P3359" s="9"/>
      <c r="Q3359" s="9"/>
      <c r="R3359" s="9"/>
      <c r="S3359" s="9"/>
      <c r="T3359" s="9"/>
      <c r="U3359" s="9"/>
      <c r="V3359" s="9"/>
      <c r="W3359" s="9"/>
    </row>
    <row r="3360">
      <c r="A3360" s="123"/>
      <c r="B3360" s="5"/>
      <c r="C3360" s="116"/>
      <c r="D3360" s="9"/>
      <c r="E3360" s="9"/>
      <c r="F3360" s="9"/>
      <c r="G3360" s="9"/>
      <c r="H3360" s="9"/>
      <c r="I3360" s="9"/>
      <c r="J3360" s="9"/>
      <c r="K3360" s="9"/>
      <c r="L3360" s="9"/>
      <c r="M3360" s="9"/>
      <c r="N3360" s="9"/>
      <c r="O3360" s="9"/>
      <c r="P3360" s="9"/>
      <c r="Q3360" s="9"/>
      <c r="R3360" s="9"/>
      <c r="S3360" s="9"/>
      <c r="T3360" s="9"/>
      <c r="U3360" s="9"/>
      <c r="V3360" s="9"/>
      <c r="W3360" s="9"/>
    </row>
    <row r="3361">
      <c r="A3361" s="123"/>
      <c r="B3361" s="5"/>
      <c r="C3361" s="116"/>
      <c r="D3361" s="9"/>
      <c r="E3361" s="9"/>
      <c r="F3361" s="9"/>
      <c r="G3361" s="9"/>
      <c r="H3361" s="9"/>
      <c r="I3361" s="9"/>
      <c r="J3361" s="9"/>
      <c r="K3361" s="9"/>
      <c r="L3361" s="9"/>
      <c r="M3361" s="9"/>
      <c r="N3361" s="9"/>
      <c r="O3361" s="9"/>
      <c r="P3361" s="9"/>
      <c r="Q3361" s="9"/>
      <c r="R3361" s="9"/>
      <c r="S3361" s="9"/>
      <c r="T3361" s="9"/>
      <c r="U3361" s="9"/>
      <c r="V3361" s="9"/>
      <c r="W3361" s="9"/>
    </row>
    <row r="3362">
      <c r="A3362" s="123"/>
      <c r="B3362" s="5"/>
      <c r="C3362" s="116"/>
      <c r="D3362" s="9"/>
      <c r="E3362" s="9"/>
      <c r="F3362" s="9"/>
      <c r="G3362" s="9"/>
      <c r="H3362" s="9"/>
      <c r="I3362" s="9"/>
      <c r="J3362" s="9"/>
      <c r="K3362" s="9"/>
      <c r="L3362" s="9"/>
      <c r="M3362" s="9"/>
      <c r="N3362" s="9"/>
      <c r="O3362" s="9"/>
      <c r="P3362" s="9"/>
      <c r="Q3362" s="9"/>
      <c r="R3362" s="9"/>
      <c r="S3362" s="9"/>
      <c r="T3362" s="9"/>
      <c r="U3362" s="9"/>
      <c r="V3362" s="9"/>
      <c r="W3362" s="9"/>
    </row>
    <row r="3363">
      <c r="A3363" s="123"/>
      <c r="B3363" s="5"/>
      <c r="C3363" s="116"/>
      <c r="D3363" s="9"/>
      <c r="E3363" s="9"/>
      <c r="F3363" s="9"/>
      <c r="G3363" s="9"/>
      <c r="H3363" s="9"/>
      <c r="I3363" s="9"/>
      <c r="J3363" s="9"/>
      <c r="K3363" s="9"/>
      <c r="L3363" s="9"/>
      <c r="M3363" s="9"/>
      <c r="N3363" s="9"/>
      <c r="O3363" s="9"/>
      <c r="P3363" s="9"/>
      <c r="Q3363" s="9"/>
      <c r="R3363" s="9"/>
      <c r="S3363" s="9"/>
      <c r="T3363" s="9"/>
      <c r="U3363" s="9"/>
      <c r="V3363" s="9"/>
      <c r="W3363" s="9"/>
    </row>
    <row r="3364">
      <c r="A3364" s="123"/>
      <c r="B3364" s="5"/>
      <c r="C3364" s="116"/>
      <c r="D3364" s="9"/>
      <c r="E3364" s="9"/>
      <c r="F3364" s="9"/>
      <c r="G3364" s="9"/>
      <c r="H3364" s="9"/>
      <c r="I3364" s="9"/>
      <c r="J3364" s="9"/>
      <c r="K3364" s="9"/>
      <c r="L3364" s="9"/>
      <c r="M3364" s="9"/>
      <c r="N3364" s="9"/>
      <c r="O3364" s="9"/>
      <c r="P3364" s="9"/>
      <c r="Q3364" s="9"/>
      <c r="R3364" s="9"/>
      <c r="S3364" s="9"/>
      <c r="T3364" s="9"/>
      <c r="U3364" s="9"/>
      <c r="V3364" s="9"/>
      <c r="W3364" s="9"/>
    </row>
    <row r="3365">
      <c r="A3365" s="123"/>
      <c r="B3365" s="5"/>
      <c r="C3365" s="116"/>
      <c r="D3365" s="9"/>
      <c r="E3365" s="9"/>
      <c r="F3365" s="9"/>
      <c r="G3365" s="9"/>
      <c r="H3365" s="9"/>
      <c r="I3365" s="9"/>
      <c r="J3365" s="9"/>
      <c r="K3365" s="9"/>
      <c r="L3365" s="9"/>
      <c r="M3365" s="9"/>
      <c r="N3365" s="9"/>
      <c r="O3365" s="9"/>
      <c r="P3365" s="9"/>
      <c r="Q3365" s="9"/>
      <c r="R3365" s="9"/>
      <c r="S3365" s="9"/>
      <c r="T3365" s="9"/>
      <c r="U3365" s="9"/>
      <c r="V3365" s="9"/>
      <c r="W3365" s="9"/>
    </row>
    <row r="3366">
      <c r="A3366" s="123"/>
      <c r="B3366" s="5"/>
      <c r="C3366" s="116"/>
      <c r="D3366" s="9"/>
      <c r="E3366" s="9"/>
      <c r="F3366" s="9"/>
      <c r="G3366" s="9"/>
      <c r="H3366" s="9"/>
      <c r="I3366" s="9"/>
      <c r="J3366" s="9"/>
      <c r="K3366" s="9"/>
      <c r="L3366" s="9"/>
      <c r="M3366" s="9"/>
      <c r="N3366" s="9"/>
      <c r="O3366" s="9"/>
      <c r="P3366" s="9"/>
      <c r="Q3366" s="9"/>
      <c r="R3366" s="9"/>
      <c r="S3366" s="9"/>
      <c r="T3366" s="9"/>
      <c r="U3366" s="9"/>
      <c r="V3366" s="9"/>
      <c r="W3366" s="9"/>
    </row>
    <row r="3367">
      <c r="A3367" s="123"/>
      <c r="B3367" s="5"/>
      <c r="C3367" s="116"/>
      <c r="D3367" s="9"/>
      <c r="E3367" s="9"/>
      <c r="F3367" s="9"/>
      <c r="G3367" s="9"/>
      <c r="H3367" s="9"/>
      <c r="I3367" s="9"/>
      <c r="J3367" s="9"/>
      <c r="K3367" s="9"/>
      <c r="L3367" s="9"/>
      <c r="M3367" s="9"/>
      <c r="N3367" s="9"/>
      <c r="O3367" s="9"/>
      <c r="P3367" s="9"/>
      <c r="Q3367" s="9"/>
      <c r="R3367" s="9"/>
      <c r="S3367" s="9"/>
      <c r="T3367" s="9"/>
      <c r="U3367" s="9"/>
      <c r="V3367" s="9"/>
      <c r="W3367" s="9"/>
    </row>
    <row r="3368">
      <c r="A3368" s="123"/>
      <c r="B3368" s="5"/>
      <c r="C3368" s="116"/>
      <c r="D3368" s="9"/>
      <c r="E3368" s="9"/>
      <c r="F3368" s="9"/>
      <c r="G3368" s="9"/>
      <c r="H3368" s="9"/>
      <c r="I3368" s="9"/>
      <c r="J3368" s="9"/>
      <c r="K3368" s="9"/>
      <c r="L3368" s="9"/>
      <c r="M3368" s="9"/>
      <c r="N3368" s="9"/>
      <c r="O3368" s="9"/>
      <c r="P3368" s="9"/>
      <c r="Q3368" s="9"/>
      <c r="R3368" s="9"/>
      <c r="S3368" s="9"/>
      <c r="T3368" s="9"/>
      <c r="U3368" s="9"/>
      <c r="V3368" s="9"/>
      <c r="W3368" s="9"/>
    </row>
    <row r="3369">
      <c r="A3369" s="123"/>
      <c r="B3369" s="5"/>
      <c r="C3369" s="116"/>
      <c r="D3369" s="9"/>
      <c r="E3369" s="9"/>
      <c r="F3369" s="9"/>
      <c r="G3369" s="9"/>
      <c r="H3369" s="9"/>
      <c r="I3369" s="9"/>
      <c r="J3369" s="9"/>
      <c r="K3369" s="9"/>
      <c r="L3369" s="9"/>
      <c r="M3369" s="9"/>
      <c r="N3369" s="9"/>
      <c r="O3369" s="9"/>
      <c r="P3369" s="9"/>
      <c r="Q3369" s="9"/>
      <c r="R3369" s="9"/>
      <c r="S3369" s="9"/>
      <c r="T3369" s="9"/>
      <c r="U3369" s="9"/>
      <c r="V3369" s="9"/>
      <c r="W3369" s="9"/>
    </row>
    <row r="3370">
      <c r="A3370" s="123"/>
      <c r="B3370" s="5"/>
      <c r="C3370" s="116"/>
      <c r="D3370" s="9"/>
      <c r="E3370" s="9"/>
      <c r="F3370" s="9"/>
      <c r="G3370" s="9"/>
      <c r="H3370" s="9"/>
      <c r="I3370" s="9"/>
      <c r="J3370" s="9"/>
      <c r="K3370" s="9"/>
      <c r="L3370" s="9"/>
      <c r="M3370" s="9"/>
      <c r="N3370" s="9"/>
      <c r="O3370" s="9"/>
      <c r="P3370" s="9"/>
      <c r="Q3370" s="9"/>
      <c r="R3370" s="9"/>
      <c r="S3370" s="9"/>
      <c r="T3370" s="9"/>
      <c r="U3370" s="9"/>
      <c r="V3370" s="9"/>
      <c r="W3370" s="9"/>
    </row>
    <row r="3371">
      <c r="A3371" s="123"/>
      <c r="B3371" s="5"/>
      <c r="C3371" s="116"/>
      <c r="D3371" s="9"/>
      <c r="E3371" s="9"/>
      <c r="F3371" s="9"/>
      <c r="G3371" s="9"/>
      <c r="H3371" s="9"/>
      <c r="I3371" s="9"/>
      <c r="J3371" s="9"/>
      <c r="K3371" s="9"/>
      <c r="L3371" s="9"/>
      <c r="M3371" s="9"/>
      <c r="N3371" s="9"/>
      <c r="O3371" s="9"/>
      <c r="P3371" s="9"/>
      <c r="Q3371" s="9"/>
      <c r="R3371" s="9"/>
      <c r="S3371" s="9"/>
      <c r="T3371" s="9"/>
      <c r="U3371" s="9"/>
      <c r="V3371" s="9"/>
      <c r="W3371" s="9"/>
    </row>
    <row r="3372">
      <c r="A3372" s="123"/>
      <c r="B3372" s="5"/>
      <c r="C3372" s="116"/>
      <c r="D3372" s="9"/>
      <c r="E3372" s="9"/>
      <c r="F3372" s="9"/>
      <c r="G3372" s="9"/>
      <c r="H3372" s="9"/>
      <c r="I3372" s="9"/>
      <c r="J3372" s="9"/>
      <c r="K3372" s="9"/>
      <c r="L3372" s="9"/>
      <c r="M3372" s="9"/>
      <c r="N3372" s="9"/>
      <c r="O3372" s="9"/>
      <c r="P3372" s="9"/>
      <c r="Q3372" s="9"/>
      <c r="R3372" s="9"/>
      <c r="S3372" s="9"/>
      <c r="T3372" s="9"/>
      <c r="U3372" s="9"/>
      <c r="V3372" s="9"/>
      <c r="W3372" s="9"/>
    </row>
    <row r="3373">
      <c r="A3373" s="123"/>
      <c r="B3373" s="5"/>
      <c r="C3373" s="116"/>
      <c r="D3373" s="9"/>
      <c r="E3373" s="9"/>
      <c r="F3373" s="9"/>
      <c r="G3373" s="9"/>
      <c r="H3373" s="9"/>
      <c r="I3373" s="9"/>
      <c r="J3373" s="9"/>
      <c r="K3373" s="9"/>
      <c r="L3373" s="9"/>
      <c r="M3373" s="9"/>
      <c r="N3373" s="9"/>
      <c r="O3373" s="9"/>
      <c r="P3373" s="9"/>
      <c r="Q3373" s="9"/>
      <c r="R3373" s="9"/>
      <c r="S3373" s="9"/>
      <c r="T3373" s="9"/>
      <c r="U3373" s="9"/>
      <c r="V3373" s="9"/>
      <c r="W3373" s="9"/>
    </row>
    <row r="3374">
      <c r="A3374" s="123"/>
      <c r="B3374" s="5"/>
      <c r="C3374" s="116"/>
      <c r="D3374" s="9"/>
      <c r="E3374" s="9"/>
      <c r="F3374" s="9"/>
      <c r="G3374" s="9"/>
      <c r="H3374" s="9"/>
      <c r="I3374" s="9"/>
      <c r="J3374" s="9"/>
      <c r="K3374" s="9"/>
      <c r="L3374" s="9"/>
      <c r="M3374" s="9"/>
      <c r="N3374" s="9"/>
      <c r="O3374" s="9"/>
      <c r="P3374" s="9"/>
      <c r="Q3374" s="9"/>
      <c r="R3374" s="9"/>
      <c r="S3374" s="9"/>
      <c r="T3374" s="9"/>
      <c r="U3374" s="9"/>
      <c r="V3374" s="9"/>
      <c r="W3374" s="9"/>
    </row>
    <row r="3375">
      <c r="A3375" s="123"/>
      <c r="B3375" s="5"/>
      <c r="C3375" s="116"/>
      <c r="D3375" s="9"/>
      <c r="E3375" s="9"/>
      <c r="F3375" s="9"/>
      <c r="G3375" s="9"/>
      <c r="H3375" s="9"/>
      <c r="I3375" s="9"/>
      <c r="J3375" s="9"/>
      <c r="K3375" s="9"/>
      <c r="L3375" s="9"/>
      <c r="M3375" s="9"/>
      <c r="N3375" s="9"/>
      <c r="O3375" s="9"/>
      <c r="P3375" s="9"/>
      <c r="Q3375" s="9"/>
      <c r="R3375" s="9"/>
      <c r="S3375" s="9"/>
      <c r="T3375" s="9"/>
      <c r="U3375" s="9"/>
      <c r="V3375" s="9"/>
      <c r="W3375" s="9"/>
    </row>
    <row r="3376">
      <c r="A3376" s="123"/>
      <c r="B3376" s="5"/>
      <c r="C3376" s="116"/>
      <c r="D3376" s="9"/>
      <c r="E3376" s="9"/>
      <c r="F3376" s="9"/>
      <c r="G3376" s="9"/>
      <c r="H3376" s="9"/>
      <c r="I3376" s="9"/>
      <c r="J3376" s="9"/>
      <c r="K3376" s="9"/>
      <c r="L3376" s="9"/>
      <c r="M3376" s="9"/>
      <c r="N3376" s="9"/>
      <c r="O3376" s="9"/>
      <c r="P3376" s="9"/>
      <c r="Q3376" s="9"/>
      <c r="R3376" s="9"/>
      <c r="S3376" s="9"/>
      <c r="T3376" s="9"/>
      <c r="U3376" s="9"/>
      <c r="V3376" s="9"/>
      <c r="W3376" s="9"/>
    </row>
    <row r="3377">
      <c r="A3377" s="123"/>
      <c r="B3377" s="5"/>
      <c r="C3377" s="116"/>
      <c r="D3377" s="9"/>
      <c r="E3377" s="9"/>
      <c r="F3377" s="9"/>
      <c r="G3377" s="9"/>
      <c r="H3377" s="9"/>
      <c r="I3377" s="9"/>
      <c r="J3377" s="9"/>
      <c r="K3377" s="9"/>
      <c r="L3377" s="9"/>
      <c r="M3377" s="9"/>
      <c r="N3377" s="9"/>
      <c r="O3377" s="9"/>
      <c r="P3377" s="9"/>
      <c r="Q3377" s="9"/>
      <c r="R3377" s="9"/>
      <c r="S3377" s="9"/>
      <c r="T3377" s="9"/>
      <c r="U3377" s="9"/>
      <c r="V3377" s="9"/>
      <c r="W3377" s="9"/>
    </row>
    <row r="3378">
      <c r="A3378" s="123"/>
      <c r="B3378" s="5"/>
      <c r="C3378" s="116"/>
      <c r="D3378" s="9"/>
      <c r="E3378" s="9"/>
      <c r="F3378" s="9"/>
      <c r="G3378" s="9"/>
      <c r="H3378" s="9"/>
      <c r="I3378" s="9"/>
      <c r="J3378" s="9"/>
      <c r="K3378" s="9"/>
      <c r="L3378" s="9"/>
      <c r="M3378" s="9"/>
      <c r="N3378" s="9"/>
      <c r="O3378" s="9"/>
      <c r="P3378" s="9"/>
      <c r="Q3378" s="9"/>
      <c r="R3378" s="9"/>
      <c r="S3378" s="9"/>
      <c r="T3378" s="9"/>
      <c r="U3378" s="9"/>
      <c r="V3378" s="9"/>
      <c r="W3378" s="9"/>
    </row>
    <row r="3379">
      <c r="A3379" s="123"/>
      <c r="B3379" s="5"/>
      <c r="C3379" s="116"/>
      <c r="D3379" s="9"/>
      <c r="E3379" s="9"/>
      <c r="F3379" s="9"/>
      <c r="G3379" s="9"/>
      <c r="H3379" s="9"/>
      <c r="I3379" s="9"/>
      <c r="J3379" s="9"/>
      <c r="K3379" s="9"/>
      <c r="L3379" s="9"/>
      <c r="M3379" s="9"/>
      <c r="N3379" s="9"/>
      <c r="O3379" s="9"/>
      <c r="P3379" s="9"/>
      <c r="Q3379" s="9"/>
      <c r="R3379" s="9"/>
      <c r="S3379" s="9"/>
      <c r="T3379" s="9"/>
      <c r="U3379" s="9"/>
      <c r="V3379" s="9"/>
      <c r="W3379" s="9"/>
    </row>
    <row r="3380">
      <c r="A3380" s="123"/>
      <c r="B3380" s="5"/>
      <c r="C3380" s="116"/>
      <c r="D3380" s="9"/>
      <c r="E3380" s="9"/>
      <c r="F3380" s="9"/>
      <c r="G3380" s="9"/>
      <c r="H3380" s="9"/>
      <c r="I3380" s="9"/>
      <c r="J3380" s="9"/>
      <c r="K3380" s="9"/>
      <c r="L3380" s="9"/>
      <c r="M3380" s="9"/>
      <c r="N3380" s="9"/>
      <c r="O3380" s="9"/>
      <c r="P3380" s="9"/>
      <c r="Q3380" s="9"/>
      <c r="R3380" s="9"/>
      <c r="S3380" s="9"/>
      <c r="T3380" s="9"/>
      <c r="U3380" s="9"/>
      <c r="V3380" s="9"/>
      <c r="W3380" s="9"/>
    </row>
    <row r="3381">
      <c r="A3381" s="123"/>
      <c r="B3381" s="5"/>
      <c r="C3381" s="116"/>
      <c r="D3381" s="9"/>
      <c r="E3381" s="9"/>
      <c r="F3381" s="9"/>
      <c r="G3381" s="9"/>
      <c r="H3381" s="9"/>
      <c r="I3381" s="9"/>
      <c r="J3381" s="9"/>
      <c r="K3381" s="9"/>
      <c r="L3381" s="9"/>
      <c r="M3381" s="9"/>
      <c r="N3381" s="9"/>
      <c r="O3381" s="9"/>
      <c r="P3381" s="9"/>
      <c r="Q3381" s="9"/>
      <c r="R3381" s="9"/>
      <c r="S3381" s="9"/>
      <c r="T3381" s="9"/>
      <c r="U3381" s="9"/>
      <c r="V3381" s="9"/>
      <c r="W3381" s="9"/>
    </row>
    <row r="3382">
      <c r="A3382" s="123"/>
      <c r="B3382" s="5"/>
      <c r="C3382" s="116"/>
      <c r="D3382" s="9"/>
      <c r="E3382" s="9"/>
      <c r="F3382" s="9"/>
      <c r="G3382" s="9"/>
      <c r="H3382" s="9"/>
      <c r="I3382" s="9"/>
      <c r="J3382" s="9"/>
      <c r="K3382" s="9"/>
      <c r="L3382" s="9"/>
      <c r="M3382" s="9"/>
      <c r="N3382" s="9"/>
      <c r="O3382" s="9"/>
      <c r="P3382" s="9"/>
      <c r="Q3382" s="9"/>
      <c r="R3382" s="9"/>
      <c r="S3382" s="9"/>
      <c r="T3382" s="9"/>
      <c r="U3382" s="9"/>
      <c r="V3382" s="9"/>
      <c r="W3382" s="9"/>
    </row>
    <row r="3383">
      <c r="A3383" s="123"/>
      <c r="B3383" s="5"/>
      <c r="C3383" s="116"/>
      <c r="D3383" s="9"/>
      <c r="E3383" s="9"/>
      <c r="F3383" s="9"/>
      <c r="G3383" s="9"/>
      <c r="H3383" s="9"/>
      <c r="I3383" s="9"/>
      <c r="J3383" s="9"/>
      <c r="K3383" s="9"/>
      <c r="L3383" s="9"/>
      <c r="M3383" s="9"/>
      <c r="N3383" s="9"/>
      <c r="O3383" s="9"/>
      <c r="P3383" s="9"/>
      <c r="Q3383" s="9"/>
      <c r="R3383" s="9"/>
      <c r="S3383" s="9"/>
      <c r="T3383" s="9"/>
      <c r="U3383" s="9"/>
      <c r="V3383" s="9"/>
      <c r="W3383" s="9"/>
    </row>
    <row r="3384">
      <c r="A3384" s="123"/>
      <c r="B3384" s="5"/>
      <c r="C3384" s="116"/>
      <c r="D3384" s="9"/>
      <c r="E3384" s="9"/>
      <c r="F3384" s="9"/>
      <c r="G3384" s="9"/>
      <c r="H3384" s="9"/>
      <c r="I3384" s="9"/>
      <c r="J3384" s="9"/>
      <c r="K3384" s="9"/>
      <c r="L3384" s="9"/>
      <c r="M3384" s="9"/>
      <c r="N3384" s="9"/>
      <c r="O3384" s="9"/>
      <c r="P3384" s="9"/>
      <c r="Q3384" s="9"/>
      <c r="R3384" s="9"/>
      <c r="S3384" s="9"/>
      <c r="T3384" s="9"/>
      <c r="U3384" s="9"/>
      <c r="V3384" s="9"/>
      <c r="W3384" s="9"/>
    </row>
    <row r="3385">
      <c r="A3385" s="123"/>
      <c r="B3385" s="5"/>
      <c r="C3385" s="116"/>
      <c r="D3385" s="9"/>
      <c r="E3385" s="9"/>
      <c r="F3385" s="9"/>
      <c r="G3385" s="9"/>
      <c r="H3385" s="9"/>
      <c r="I3385" s="9"/>
      <c r="J3385" s="9"/>
      <c r="K3385" s="9"/>
      <c r="L3385" s="9"/>
      <c r="M3385" s="9"/>
      <c r="N3385" s="9"/>
      <c r="O3385" s="9"/>
      <c r="P3385" s="9"/>
      <c r="Q3385" s="9"/>
      <c r="R3385" s="9"/>
      <c r="S3385" s="9"/>
      <c r="T3385" s="9"/>
      <c r="U3385" s="9"/>
      <c r="V3385" s="9"/>
      <c r="W3385" s="9"/>
    </row>
    <row r="3386">
      <c r="A3386" s="123"/>
      <c r="B3386" s="5"/>
      <c r="C3386" s="116"/>
      <c r="D3386" s="9"/>
      <c r="E3386" s="9"/>
      <c r="F3386" s="9"/>
      <c r="G3386" s="9"/>
      <c r="H3386" s="9"/>
      <c r="I3386" s="9"/>
      <c r="J3386" s="9"/>
      <c r="K3386" s="9"/>
      <c r="L3386" s="9"/>
      <c r="M3386" s="9"/>
      <c r="N3386" s="9"/>
      <c r="O3386" s="9"/>
      <c r="P3386" s="9"/>
      <c r="Q3386" s="9"/>
      <c r="R3386" s="9"/>
      <c r="S3386" s="9"/>
      <c r="T3386" s="9"/>
      <c r="U3386" s="9"/>
      <c r="V3386" s="9"/>
      <c r="W3386" s="9"/>
    </row>
    <row r="3387">
      <c r="A3387" s="123"/>
      <c r="B3387" s="5"/>
      <c r="C3387" s="116"/>
      <c r="D3387" s="9"/>
      <c r="E3387" s="9"/>
      <c r="F3387" s="9"/>
      <c r="G3387" s="9"/>
      <c r="H3387" s="9"/>
      <c r="I3387" s="9"/>
      <c r="J3387" s="9"/>
      <c r="K3387" s="9"/>
      <c r="L3387" s="9"/>
      <c r="M3387" s="9"/>
      <c r="N3387" s="9"/>
      <c r="O3387" s="9"/>
      <c r="P3387" s="9"/>
      <c r="Q3387" s="9"/>
      <c r="R3387" s="9"/>
      <c r="S3387" s="9"/>
      <c r="T3387" s="9"/>
      <c r="U3387" s="9"/>
      <c r="V3387" s="9"/>
      <c r="W3387" s="9"/>
    </row>
    <row r="3388">
      <c r="A3388" s="123"/>
      <c r="B3388" s="5"/>
      <c r="C3388" s="116"/>
      <c r="D3388" s="9"/>
      <c r="E3388" s="9"/>
      <c r="F3388" s="9"/>
      <c r="G3388" s="9"/>
      <c r="H3388" s="9"/>
      <c r="I3388" s="9"/>
      <c r="J3388" s="9"/>
      <c r="K3388" s="9"/>
      <c r="L3388" s="9"/>
      <c r="M3388" s="9"/>
      <c r="N3388" s="9"/>
      <c r="O3388" s="9"/>
      <c r="P3388" s="9"/>
      <c r="Q3388" s="9"/>
      <c r="R3388" s="9"/>
      <c r="S3388" s="9"/>
      <c r="T3388" s="9"/>
      <c r="U3388" s="9"/>
      <c r="V3388" s="9"/>
      <c r="W3388" s="9"/>
    </row>
    <row r="3389">
      <c r="A3389" s="123"/>
      <c r="B3389" s="5"/>
      <c r="C3389" s="116"/>
      <c r="D3389" s="9"/>
      <c r="E3389" s="9"/>
      <c r="F3389" s="9"/>
      <c r="G3389" s="9"/>
      <c r="H3389" s="9"/>
      <c r="I3389" s="9"/>
      <c r="J3389" s="9"/>
      <c r="K3389" s="9"/>
      <c r="L3389" s="9"/>
      <c r="M3389" s="9"/>
      <c r="N3389" s="9"/>
      <c r="O3389" s="9"/>
      <c r="P3389" s="9"/>
      <c r="Q3389" s="9"/>
      <c r="R3389" s="9"/>
      <c r="S3389" s="9"/>
      <c r="T3389" s="9"/>
      <c r="U3389" s="9"/>
      <c r="V3389" s="9"/>
      <c r="W3389" s="9"/>
    </row>
    <row r="3390">
      <c r="A3390" s="123"/>
      <c r="B3390" s="5"/>
      <c r="C3390" s="116"/>
      <c r="D3390" s="9"/>
      <c r="E3390" s="9"/>
      <c r="F3390" s="9"/>
      <c r="G3390" s="9"/>
      <c r="H3390" s="9"/>
      <c r="I3390" s="9"/>
      <c r="J3390" s="9"/>
      <c r="K3390" s="9"/>
      <c r="L3390" s="9"/>
      <c r="M3390" s="9"/>
      <c r="N3390" s="9"/>
      <c r="O3390" s="9"/>
      <c r="P3390" s="9"/>
      <c r="Q3390" s="9"/>
      <c r="R3390" s="9"/>
      <c r="S3390" s="9"/>
      <c r="T3390" s="9"/>
      <c r="U3390" s="9"/>
      <c r="V3390" s="9"/>
      <c r="W3390" s="9"/>
    </row>
    <row r="3391">
      <c r="A3391" s="123"/>
      <c r="B3391" s="5"/>
      <c r="C3391" s="116"/>
      <c r="D3391" s="9"/>
      <c r="E3391" s="9"/>
      <c r="F3391" s="9"/>
      <c r="G3391" s="9"/>
      <c r="H3391" s="9"/>
      <c r="I3391" s="9"/>
      <c r="J3391" s="9"/>
      <c r="K3391" s="9"/>
      <c r="L3391" s="9"/>
      <c r="M3391" s="9"/>
      <c r="N3391" s="9"/>
      <c r="O3391" s="9"/>
      <c r="P3391" s="9"/>
      <c r="Q3391" s="9"/>
      <c r="R3391" s="9"/>
      <c r="S3391" s="9"/>
      <c r="T3391" s="9"/>
      <c r="U3391" s="9"/>
      <c r="V3391" s="9"/>
      <c r="W3391" s="9"/>
    </row>
    <row r="3392">
      <c r="A3392" s="123"/>
      <c r="B3392" s="5"/>
      <c r="C3392" s="116"/>
      <c r="D3392" s="9"/>
      <c r="E3392" s="9"/>
      <c r="F3392" s="9"/>
      <c r="G3392" s="9"/>
      <c r="H3392" s="9"/>
      <c r="I3392" s="9"/>
      <c r="J3392" s="9"/>
      <c r="K3392" s="9"/>
      <c r="L3392" s="9"/>
      <c r="M3392" s="9"/>
      <c r="N3392" s="9"/>
      <c r="O3392" s="9"/>
      <c r="P3392" s="9"/>
      <c r="Q3392" s="9"/>
      <c r="R3392" s="9"/>
      <c r="S3392" s="9"/>
      <c r="T3392" s="9"/>
      <c r="U3392" s="9"/>
      <c r="V3392" s="9"/>
      <c r="W3392" s="9"/>
    </row>
    <row r="3393">
      <c r="A3393" s="123"/>
      <c r="B3393" s="5"/>
      <c r="C3393" s="116"/>
      <c r="D3393" s="9"/>
      <c r="E3393" s="9"/>
      <c r="F3393" s="9"/>
      <c r="G3393" s="9"/>
      <c r="H3393" s="9"/>
      <c r="I3393" s="9"/>
      <c r="J3393" s="9"/>
      <c r="K3393" s="9"/>
      <c r="L3393" s="9"/>
      <c r="M3393" s="9"/>
      <c r="N3393" s="9"/>
      <c r="O3393" s="9"/>
      <c r="P3393" s="9"/>
      <c r="Q3393" s="9"/>
      <c r="R3393" s="9"/>
      <c r="S3393" s="9"/>
      <c r="T3393" s="9"/>
      <c r="U3393" s="9"/>
      <c r="V3393" s="9"/>
      <c r="W3393" s="9"/>
    </row>
    <row r="3394">
      <c r="A3394" s="123"/>
      <c r="B3394" s="5"/>
      <c r="C3394" s="116"/>
      <c r="D3394" s="9"/>
      <c r="E3394" s="9"/>
      <c r="F3394" s="9"/>
      <c r="G3394" s="9"/>
      <c r="H3394" s="9"/>
      <c r="I3394" s="9"/>
      <c r="J3394" s="9"/>
      <c r="K3394" s="9"/>
      <c r="L3394" s="9"/>
      <c r="M3394" s="9"/>
      <c r="N3394" s="9"/>
      <c r="O3394" s="9"/>
      <c r="P3394" s="9"/>
      <c r="Q3394" s="9"/>
      <c r="R3394" s="9"/>
      <c r="S3394" s="9"/>
      <c r="T3394" s="9"/>
      <c r="U3394" s="9"/>
      <c r="V3394" s="9"/>
      <c r="W3394" s="9"/>
    </row>
    <row r="3395">
      <c r="A3395" s="123"/>
      <c r="B3395" s="5"/>
      <c r="C3395" s="116"/>
      <c r="D3395" s="9"/>
      <c r="E3395" s="9"/>
      <c r="F3395" s="9"/>
      <c r="G3395" s="9"/>
      <c r="H3395" s="9"/>
      <c r="I3395" s="9"/>
      <c r="J3395" s="9"/>
      <c r="K3395" s="9"/>
      <c r="L3395" s="9"/>
      <c r="M3395" s="9"/>
      <c r="N3395" s="9"/>
      <c r="O3395" s="9"/>
      <c r="P3395" s="9"/>
      <c r="Q3395" s="9"/>
      <c r="R3395" s="9"/>
      <c r="S3395" s="9"/>
      <c r="T3395" s="9"/>
      <c r="U3395" s="9"/>
      <c r="V3395" s="9"/>
      <c r="W3395" s="9"/>
    </row>
    <row r="3396">
      <c r="A3396" s="123"/>
      <c r="B3396" s="5"/>
      <c r="C3396" s="116"/>
      <c r="D3396" s="9"/>
      <c r="E3396" s="9"/>
      <c r="F3396" s="9"/>
      <c r="G3396" s="9"/>
      <c r="H3396" s="9"/>
      <c r="I3396" s="9"/>
      <c r="J3396" s="9"/>
      <c r="K3396" s="9"/>
      <c r="L3396" s="9"/>
      <c r="M3396" s="9"/>
      <c r="N3396" s="9"/>
      <c r="O3396" s="9"/>
      <c r="P3396" s="9"/>
      <c r="Q3396" s="9"/>
      <c r="R3396" s="9"/>
      <c r="S3396" s="9"/>
      <c r="T3396" s="9"/>
      <c r="U3396" s="9"/>
      <c r="V3396" s="9"/>
      <c r="W3396" s="9"/>
    </row>
    <row r="3397">
      <c r="A3397" s="123"/>
      <c r="B3397" s="5"/>
      <c r="C3397" s="116"/>
      <c r="D3397" s="9"/>
      <c r="E3397" s="9"/>
      <c r="F3397" s="9"/>
      <c r="G3397" s="9"/>
      <c r="H3397" s="9"/>
      <c r="I3397" s="9"/>
      <c r="J3397" s="9"/>
      <c r="K3397" s="9"/>
      <c r="L3397" s="9"/>
      <c r="M3397" s="9"/>
      <c r="N3397" s="9"/>
      <c r="O3397" s="9"/>
      <c r="P3397" s="9"/>
      <c r="Q3397" s="9"/>
      <c r="R3397" s="9"/>
      <c r="S3397" s="9"/>
      <c r="T3397" s="9"/>
      <c r="U3397" s="9"/>
      <c r="V3397" s="9"/>
      <c r="W3397" s="9"/>
    </row>
    <row r="3398">
      <c r="A3398" s="123"/>
      <c r="B3398" s="5"/>
      <c r="C3398" s="116"/>
      <c r="D3398" s="9"/>
      <c r="E3398" s="9"/>
      <c r="F3398" s="9"/>
      <c r="G3398" s="9"/>
      <c r="H3398" s="9"/>
      <c r="I3398" s="9"/>
      <c r="J3398" s="9"/>
      <c r="K3398" s="9"/>
      <c r="L3398" s="9"/>
      <c r="M3398" s="9"/>
      <c r="N3398" s="9"/>
      <c r="O3398" s="9"/>
      <c r="P3398" s="9"/>
      <c r="Q3398" s="9"/>
      <c r="R3398" s="9"/>
      <c r="S3398" s="9"/>
      <c r="T3398" s="9"/>
      <c r="U3398" s="9"/>
      <c r="V3398" s="9"/>
      <c r="W3398" s="9"/>
    </row>
    <row r="3399">
      <c r="A3399" s="123"/>
      <c r="B3399" s="5"/>
      <c r="C3399" s="116"/>
      <c r="D3399" s="9"/>
      <c r="E3399" s="9"/>
      <c r="F3399" s="9"/>
      <c r="G3399" s="9"/>
      <c r="H3399" s="9"/>
      <c r="I3399" s="9"/>
      <c r="J3399" s="9"/>
      <c r="K3399" s="9"/>
      <c r="L3399" s="9"/>
      <c r="M3399" s="9"/>
      <c r="N3399" s="9"/>
      <c r="O3399" s="9"/>
      <c r="P3399" s="9"/>
      <c r="Q3399" s="9"/>
      <c r="R3399" s="9"/>
      <c r="S3399" s="9"/>
      <c r="T3399" s="9"/>
      <c r="U3399" s="9"/>
      <c r="V3399" s="9"/>
      <c r="W3399" s="9"/>
    </row>
    <row r="3400">
      <c r="A3400" s="123"/>
      <c r="B3400" s="5"/>
      <c r="C3400" s="116"/>
      <c r="D3400" s="9"/>
      <c r="E3400" s="9"/>
      <c r="F3400" s="9"/>
      <c r="G3400" s="9"/>
      <c r="H3400" s="9"/>
      <c r="I3400" s="9"/>
      <c r="J3400" s="9"/>
      <c r="K3400" s="9"/>
      <c r="L3400" s="9"/>
      <c r="M3400" s="9"/>
      <c r="N3400" s="9"/>
      <c r="O3400" s="9"/>
      <c r="P3400" s="9"/>
      <c r="Q3400" s="9"/>
      <c r="R3400" s="9"/>
      <c r="S3400" s="9"/>
      <c r="T3400" s="9"/>
      <c r="U3400" s="9"/>
      <c r="V3400" s="9"/>
      <c r="W3400" s="9"/>
    </row>
    <row r="3401">
      <c r="A3401" s="123"/>
      <c r="B3401" s="5"/>
      <c r="C3401" s="116"/>
      <c r="D3401" s="9"/>
      <c r="E3401" s="9"/>
      <c r="F3401" s="9"/>
      <c r="G3401" s="9"/>
      <c r="H3401" s="9"/>
      <c r="I3401" s="9"/>
      <c r="J3401" s="9"/>
      <c r="K3401" s="9"/>
      <c r="L3401" s="9"/>
      <c r="M3401" s="9"/>
      <c r="N3401" s="9"/>
      <c r="O3401" s="9"/>
      <c r="P3401" s="9"/>
      <c r="Q3401" s="9"/>
      <c r="R3401" s="9"/>
      <c r="S3401" s="9"/>
      <c r="T3401" s="9"/>
      <c r="U3401" s="9"/>
      <c r="V3401" s="9"/>
      <c r="W3401" s="9"/>
    </row>
    <row r="3402">
      <c r="A3402" s="123"/>
      <c r="B3402" s="5"/>
      <c r="C3402" s="116"/>
      <c r="D3402" s="9"/>
      <c r="E3402" s="9"/>
      <c r="F3402" s="9"/>
      <c r="G3402" s="9"/>
      <c r="H3402" s="9"/>
      <c r="I3402" s="9"/>
      <c r="J3402" s="9"/>
      <c r="K3402" s="9"/>
      <c r="L3402" s="9"/>
      <c r="M3402" s="9"/>
      <c r="N3402" s="9"/>
      <c r="O3402" s="9"/>
      <c r="P3402" s="9"/>
      <c r="Q3402" s="9"/>
      <c r="R3402" s="9"/>
      <c r="S3402" s="9"/>
      <c r="T3402" s="9"/>
      <c r="U3402" s="9"/>
      <c r="V3402" s="9"/>
      <c r="W3402" s="9"/>
    </row>
    <row r="3403">
      <c r="A3403" s="123"/>
      <c r="B3403" s="5"/>
      <c r="C3403" s="116"/>
      <c r="D3403" s="9"/>
      <c r="E3403" s="9"/>
      <c r="F3403" s="9"/>
      <c r="G3403" s="9"/>
      <c r="H3403" s="9"/>
      <c r="I3403" s="9"/>
      <c r="J3403" s="9"/>
      <c r="K3403" s="9"/>
      <c r="L3403" s="9"/>
      <c r="M3403" s="9"/>
      <c r="N3403" s="9"/>
      <c r="O3403" s="9"/>
      <c r="P3403" s="9"/>
      <c r="Q3403" s="9"/>
      <c r="R3403" s="9"/>
      <c r="S3403" s="9"/>
      <c r="T3403" s="9"/>
      <c r="U3403" s="9"/>
      <c r="V3403" s="9"/>
      <c r="W3403" s="9"/>
    </row>
    <row r="3404">
      <c r="A3404" s="123"/>
      <c r="B3404" s="5"/>
      <c r="C3404" s="116"/>
      <c r="D3404" s="9"/>
      <c r="E3404" s="9"/>
      <c r="F3404" s="9"/>
      <c r="G3404" s="9"/>
      <c r="H3404" s="9"/>
      <c r="I3404" s="9"/>
      <c r="J3404" s="9"/>
      <c r="K3404" s="9"/>
      <c r="L3404" s="9"/>
      <c r="M3404" s="9"/>
      <c r="N3404" s="9"/>
      <c r="O3404" s="9"/>
      <c r="P3404" s="9"/>
      <c r="Q3404" s="9"/>
      <c r="R3404" s="9"/>
      <c r="S3404" s="9"/>
      <c r="T3404" s="9"/>
      <c r="U3404" s="9"/>
      <c r="V3404" s="9"/>
      <c r="W3404" s="9"/>
    </row>
    <row r="3405">
      <c r="A3405" s="123"/>
      <c r="B3405" s="5"/>
      <c r="C3405" s="116"/>
      <c r="D3405" s="9"/>
      <c r="E3405" s="9"/>
      <c r="F3405" s="9"/>
      <c r="G3405" s="9"/>
      <c r="H3405" s="9"/>
      <c r="I3405" s="9"/>
      <c r="J3405" s="9"/>
      <c r="K3405" s="9"/>
      <c r="L3405" s="9"/>
      <c r="M3405" s="9"/>
      <c r="N3405" s="9"/>
      <c r="O3405" s="9"/>
      <c r="P3405" s="9"/>
      <c r="Q3405" s="9"/>
      <c r="R3405" s="9"/>
      <c r="S3405" s="9"/>
      <c r="T3405" s="9"/>
      <c r="U3405" s="9"/>
      <c r="V3405" s="9"/>
      <c r="W3405" s="9"/>
    </row>
    <row r="3406">
      <c r="A3406" s="123"/>
      <c r="B3406" s="5"/>
      <c r="C3406" s="116"/>
      <c r="D3406" s="9"/>
      <c r="E3406" s="9"/>
      <c r="F3406" s="9"/>
      <c r="G3406" s="9"/>
      <c r="H3406" s="9"/>
      <c r="I3406" s="9"/>
      <c r="J3406" s="9"/>
      <c r="K3406" s="9"/>
      <c r="L3406" s="9"/>
      <c r="M3406" s="9"/>
      <c r="N3406" s="9"/>
      <c r="O3406" s="9"/>
      <c r="P3406" s="9"/>
      <c r="Q3406" s="9"/>
      <c r="R3406" s="9"/>
      <c r="S3406" s="9"/>
      <c r="T3406" s="9"/>
      <c r="U3406" s="9"/>
      <c r="V3406" s="9"/>
      <c r="W3406" s="9"/>
    </row>
    <row r="3407">
      <c r="A3407" s="123"/>
      <c r="B3407" s="5"/>
      <c r="C3407" s="116"/>
      <c r="D3407" s="9"/>
      <c r="E3407" s="9"/>
      <c r="F3407" s="9"/>
      <c r="G3407" s="9"/>
      <c r="H3407" s="9"/>
      <c r="I3407" s="9"/>
      <c r="J3407" s="9"/>
      <c r="K3407" s="9"/>
      <c r="L3407" s="9"/>
      <c r="M3407" s="9"/>
      <c r="N3407" s="9"/>
      <c r="O3407" s="9"/>
      <c r="P3407" s="9"/>
      <c r="Q3407" s="9"/>
      <c r="R3407" s="9"/>
      <c r="S3407" s="9"/>
      <c r="T3407" s="9"/>
      <c r="U3407" s="9"/>
      <c r="V3407" s="9"/>
      <c r="W3407" s="9"/>
    </row>
    <row r="3408">
      <c r="A3408" s="123"/>
      <c r="B3408" s="5"/>
      <c r="C3408" s="116"/>
      <c r="D3408" s="9"/>
      <c r="E3408" s="9"/>
      <c r="F3408" s="9"/>
      <c r="G3408" s="9"/>
      <c r="H3408" s="9"/>
      <c r="I3408" s="9"/>
      <c r="J3408" s="9"/>
      <c r="K3408" s="9"/>
      <c r="L3408" s="9"/>
      <c r="M3408" s="9"/>
      <c r="N3408" s="9"/>
      <c r="O3408" s="9"/>
      <c r="P3408" s="9"/>
      <c r="Q3408" s="9"/>
      <c r="R3408" s="9"/>
      <c r="S3408" s="9"/>
      <c r="T3408" s="9"/>
      <c r="U3408" s="9"/>
      <c r="V3408" s="9"/>
      <c r="W3408" s="9"/>
    </row>
    <row r="3409">
      <c r="A3409" s="123"/>
      <c r="B3409" s="5"/>
      <c r="C3409" s="116"/>
      <c r="D3409" s="9"/>
      <c r="E3409" s="9"/>
      <c r="F3409" s="9"/>
      <c r="G3409" s="9"/>
      <c r="H3409" s="9"/>
      <c r="I3409" s="9"/>
      <c r="J3409" s="9"/>
      <c r="K3409" s="9"/>
      <c r="L3409" s="9"/>
      <c r="M3409" s="9"/>
      <c r="N3409" s="9"/>
      <c r="O3409" s="9"/>
      <c r="P3409" s="9"/>
      <c r="Q3409" s="9"/>
      <c r="R3409" s="9"/>
      <c r="S3409" s="9"/>
      <c r="T3409" s="9"/>
      <c r="U3409" s="9"/>
      <c r="V3409" s="9"/>
      <c r="W3409" s="9"/>
    </row>
    <row r="3410">
      <c r="A3410" s="123"/>
      <c r="B3410" s="5"/>
      <c r="C3410" s="116"/>
      <c r="D3410" s="9"/>
      <c r="E3410" s="9"/>
      <c r="F3410" s="9"/>
      <c r="G3410" s="9"/>
      <c r="H3410" s="9"/>
      <c r="I3410" s="9"/>
      <c r="J3410" s="9"/>
      <c r="K3410" s="9"/>
      <c r="L3410" s="9"/>
      <c r="M3410" s="9"/>
      <c r="N3410" s="9"/>
      <c r="O3410" s="9"/>
      <c r="P3410" s="9"/>
      <c r="Q3410" s="9"/>
      <c r="R3410" s="9"/>
      <c r="S3410" s="9"/>
      <c r="T3410" s="9"/>
      <c r="U3410" s="9"/>
      <c r="V3410" s="9"/>
      <c r="W3410" s="9"/>
    </row>
    <row r="3411">
      <c r="A3411" s="123"/>
      <c r="B3411" s="5"/>
      <c r="C3411" s="116"/>
      <c r="D3411" s="9"/>
      <c r="E3411" s="9"/>
      <c r="F3411" s="9"/>
      <c r="G3411" s="9"/>
      <c r="H3411" s="9"/>
      <c r="I3411" s="9"/>
      <c r="J3411" s="9"/>
      <c r="K3411" s="9"/>
      <c r="L3411" s="9"/>
      <c r="M3411" s="9"/>
      <c r="N3411" s="9"/>
      <c r="O3411" s="9"/>
      <c r="P3411" s="9"/>
      <c r="Q3411" s="9"/>
      <c r="R3411" s="9"/>
      <c r="S3411" s="9"/>
      <c r="T3411" s="9"/>
      <c r="U3411" s="9"/>
      <c r="V3411" s="9"/>
      <c r="W3411" s="9"/>
    </row>
    <row r="3412">
      <c r="A3412" s="123"/>
      <c r="B3412" s="5"/>
      <c r="C3412" s="116"/>
      <c r="D3412" s="9"/>
      <c r="E3412" s="9"/>
      <c r="F3412" s="9"/>
      <c r="G3412" s="9"/>
      <c r="H3412" s="9"/>
      <c r="I3412" s="9"/>
      <c r="J3412" s="9"/>
      <c r="K3412" s="9"/>
      <c r="L3412" s="9"/>
      <c r="M3412" s="9"/>
      <c r="N3412" s="9"/>
      <c r="O3412" s="9"/>
      <c r="P3412" s="9"/>
      <c r="Q3412" s="9"/>
      <c r="R3412" s="9"/>
      <c r="S3412" s="9"/>
      <c r="T3412" s="9"/>
      <c r="U3412" s="9"/>
      <c r="V3412" s="9"/>
      <c r="W3412" s="9"/>
    </row>
    <row r="3413">
      <c r="A3413" s="123"/>
      <c r="B3413" s="5"/>
      <c r="C3413" s="116"/>
      <c r="D3413" s="9"/>
      <c r="E3413" s="9"/>
      <c r="F3413" s="9"/>
      <c r="G3413" s="9"/>
      <c r="H3413" s="9"/>
      <c r="I3413" s="9"/>
      <c r="J3413" s="9"/>
      <c r="K3413" s="9"/>
      <c r="L3413" s="9"/>
      <c r="M3413" s="9"/>
      <c r="N3413" s="9"/>
      <c r="O3413" s="9"/>
      <c r="P3413" s="9"/>
      <c r="Q3413" s="9"/>
      <c r="R3413" s="9"/>
      <c r="S3413" s="9"/>
      <c r="T3413" s="9"/>
      <c r="U3413" s="9"/>
      <c r="V3413" s="9"/>
      <c r="W3413" s="9"/>
    </row>
    <row r="3414">
      <c r="A3414" s="123"/>
      <c r="B3414" s="5"/>
      <c r="C3414" s="116"/>
      <c r="D3414" s="9"/>
      <c r="E3414" s="9"/>
      <c r="F3414" s="9"/>
      <c r="G3414" s="9"/>
      <c r="H3414" s="9"/>
      <c r="I3414" s="9"/>
      <c r="J3414" s="9"/>
      <c r="K3414" s="9"/>
      <c r="L3414" s="9"/>
      <c r="M3414" s="9"/>
      <c r="N3414" s="9"/>
      <c r="O3414" s="9"/>
      <c r="P3414" s="9"/>
      <c r="Q3414" s="9"/>
      <c r="R3414" s="9"/>
      <c r="S3414" s="9"/>
      <c r="T3414" s="9"/>
      <c r="U3414" s="9"/>
      <c r="V3414" s="9"/>
      <c r="W3414" s="9"/>
    </row>
    <row r="3415">
      <c r="A3415" s="123"/>
      <c r="B3415" s="5"/>
      <c r="C3415" s="116"/>
      <c r="D3415" s="9"/>
      <c r="E3415" s="9"/>
      <c r="F3415" s="9"/>
      <c r="G3415" s="9"/>
      <c r="H3415" s="9"/>
      <c r="I3415" s="9"/>
      <c r="J3415" s="9"/>
      <c r="K3415" s="9"/>
      <c r="L3415" s="9"/>
      <c r="M3415" s="9"/>
      <c r="N3415" s="9"/>
      <c r="O3415" s="9"/>
      <c r="P3415" s="9"/>
      <c r="Q3415" s="9"/>
      <c r="R3415" s="9"/>
      <c r="S3415" s="9"/>
      <c r="T3415" s="9"/>
      <c r="U3415" s="9"/>
      <c r="V3415" s="9"/>
      <c r="W3415" s="9"/>
    </row>
    <row r="3416">
      <c r="A3416" s="123"/>
      <c r="B3416" s="5"/>
      <c r="C3416" s="116"/>
      <c r="D3416" s="9"/>
      <c r="E3416" s="9"/>
      <c r="F3416" s="9"/>
      <c r="G3416" s="9"/>
      <c r="H3416" s="9"/>
      <c r="I3416" s="9"/>
      <c r="J3416" s="9"/>
      <c r="K3416" s="9"/>
      <c r="L3416" s="9"/>
      <c r="M3416" s="9"/>
      <c r="N3416" s="9"/>
      <c r="O3416" s="9"/>
      <c r="P3416" s="9"/>
      <c r="Q3416" s="9"/>
      <c r="R3416" s="9"/>
      <c r="S3416" s="9"/>
      <c r="T3416" s="9"/>
      <c r="U3416" s="9"/>
      <c r="V3416" s="9"/>
      <c r="W3416" s="9"/>
    </row>
    <row r="3417">
      <c r="A3417" s="123"/>
      <c r="B3417" s="5"/>
      <c r="C3417" s="116"/>
      <c r="D3417" s="9"/>
      <c r="E3417" s="9"/>
      <c r="F3417" s="9"/>
      <c r="G3417" s="9"/>
      <c r="H3417" s="9"/>
      <c r="I3417" s="9"/>
      <c r="J3417" s="9"/>
      <c r="K3417" s="9"/>
      <c r="L3417" s="9"/>
      <c r="M3417" s="9"/>
      <c r="N3417" s="9"/>
      <c r="O3417" s="9"/>
      <c r="P3417" s="9"/>
      <c r="Q3417" s="9"/>
      <c r="R3417" s="9"/>
      <c r="S3417" s="9"/>
      <c r="T3417" s="9"/>
      <c r="U3417" s="9"/>
      <c r="V3417" s="9"/>
      <c r="W3417" s="9"/>
    </row>
    <row r="3418">
      <c r="A3418" s="123"/>
      <c r="B3418" s="5"/>
      <c r="C3418" s="116"/>
      <c r="D3418" s="9"/>
      <c r="E3418" s="9"/>
      <c r="F3418" s="9"/>
      <c r="G3418" s="9"/>
      <c r="H3418" s="9"/>
      <c r="I3418" s="9"/>
      <c r="J3418" s="9"/>
      <c r="K3418" s="9"/>
      <c r="L3418" s="9"/>
      <c r="M3418" s="9"/>
      <c r="N3418" s="9"/>
      <c r="O3418" s="9"/>
      <c r="P3418" s="9"/>
      <c r="Q3418" s="9"/>
      <c r="R3418" s="9"/>
      <c r="S3418" s="9"/>
      <c r="T3418" s="9"/>
      <c r="U3418" s="9"/>
      <c r="V3418" s="9"/>
      <c r="W3418" s="9"/>
    </row>
    <row r="3419">
      <c r="A3419" s="123"/>
      <c r="B3419" s="5"/>
      <c r="C3419" s="116"/>
      <c r="D3419" s="9"/>
      <c r="E3419" s="9"/>
      <c r="F3419" s="9"/>
      <c r="G3419" s="9"/>
      <c r="H3419" s="9"/>
      <c r="I3419" s="9"/>
      <c r="J3419" s="9"/>
      <c r="K3419" s="9"/>
      <c r="L3419" s="9"/>
      <c r="M3419" s="9"/>
      <c r="N3419" s="9"/>
      <c r="O3419" s="9"/>
      <c r="P3419" s="9"/>
      <c r="Q3419" s="9"/>
      <c r="R3419" s="9"/>
      <c r="S3419" s="9"/>
      <c r="T3419" s="9"/>
      <c r="U3419" s="9"/>
      <c r="V3419" s="9"/>
      <c r="W3419" s="9"/>
    </row>
    <row r="3420">
      <c r="A3420" s="123"/>
      <c r="B3420" s="5"/>
      <c r="C3420" s="116"/>
      <c r="D3420" s="9"/>
      <c r="E3420" s="9"/>
      <c r="F3420" s="9"/>
      <c r="G3420" s="9"/>
      <c r="H3420" s="9"/>
      <c r="I3420" s="9"/>
      <c r="J3420" s="9"/>
      <c r="K3420" s="9"/>
      <c r="L3420" s="9"/>
      <c r="M3420" s="9"/>
      <c r="N3420" s="9"/>
      <c r="O3420" s="9"/>
      <c r="P3420" s="9"/>
      <c r="Q3420" s="9"/>
      <c r="R3420" s="9"/>
      <c r="S3420" s="9"/>
      <c r="T3420" s="9"/>
      <c r="U3420" s="9"/>
      <c r="V3420" s="9"/>
      <c r="W3420" s="9"/>
    </row>
    <row r="3421">
      <c r="A3421" s="123"/>
      <c r="B3421" s="5"/>
      <c r="C3421" s="116"/>
      <c r="D3421" s="9"/>
      <c r="E3421" s="9"/>
      <c r="F3421" s="9"/>
      <c r="G3421" s="9"/>
      <c r="H3421" s="9"/>
      <c r="I3421" s="9"/>
      <c r="J3421" s="9"/>
      <c r="K3421" s="9"/>
      <c r="L3421" s="9"/>
      <c r="M3421" s="9"/>
      <c r="N3421" s="9"/>
      <c r="O3421" s="9"/>
      <c r="P3421" s="9"/>
      <c r="Q3421" s="9"/>
      <c r="R3421" s="9"/>
      <c r="S3421" s="9"/>
      <c r="T3421" s="9"/>
      <c r="U3421" s="9"/>
      <c r="V3421" s="9"/>
      <c r="W3421" s="9"/>
    </row>
    <row r="3422">
      <c r="A3422" s="123"/>
      <c r="B3422" s="118"/>
      <c r="C3422" s="116"/>
      <c r="D3422" s="9"/>
      <c r="E3422" s="9"/>
      <c r="F3422" s="9"/>
      <c r="G3422" s="9"/>
      <c r="H3422" s="9"/>
      <c r="I3422" s="9"/>
      <c r="J3422" s="9"/>
      <c r="K3422" s="9"/>
      <c r="L3422" s="9"/>
      <c r="M3422" s="9"/>
      <c r="N3422" s="9"/>
      <c r="O3422" s="9"/>
      <c r="P3422" s="9"/>
      <c r="Q3422" s="9"/>
      <c r="R3422" s="9"/>
      <c r="S3422" s="9"/>
      <c r="T3422" s="9"/>
      <c r="U3422" s="9"/>
      <c r="V3422" s="9"/>
      <c r="W3422" s="9"/>
    </row>
    <row r="3423">
      <c r="A3423" s="123"/>
      <c r="B3423" s="118"/>
      <c r="C3423" s="116"/>
      <c r="D3423" s="9"/>
      <c r="E3423" s="9"/>
      <c r="F3423" s="9"/>
      <c r="G3423" s="9"/>
      <c r="H3423" s="9"/>
      <c r="I3423" s="9"/>
      <c r="J3423" s="9"/>
      <c r="K3423" s="9"/>
      <c r="L3423" s="9"/>
      <c r="M3423" s="9"/>
      <c r="N3423" s="9"/>
      <c r="O3423" s="9"/>
      <c r="P3423" s="9"/>
      <c r="Q3423" s="9"/>
      <c r="R3423" s="9"/>
      <c r="S3423" s="9"/>
      <c r="T3423" s="9"/>
      <c r="U3423" s="9"/>
      <c r="V3423" s="9"/>
      <c r="W3423" s="9"/>
    </row>
    <row r="3424">
      <c r="A3424" s="123"/>
      <c r="B3424" s="118"/>
      <c r="C3424" s="116"/>
      <c r="D3424" s="9"/>
      <c r="E3424" s="9"/>
      <c r="F3424" s="9"/>
      <c r="G3424" s="9"/>
      <c r="H3424" s="9"/>
      <c r="I3424" s="9"/>
      <c r="J3424" s="9"/>
      <c r="K3424" s="9"/>
      <c r="L3424" s="9"/>
      <c r="M3424" s="9"/>
      <c r="N3424" s="9"/>
      <c r="O3424" s="9"/>
      <c r="P3424" s="9"/>
      <c r="Q3424" s="9"/>
      <c r="R3424" s="9"/>
      <c r="S3424" s="9"/>
      <c r="T3424" s="9"/>
      <c r="U3424" s="9"/>
      <c r="V3424" s="9"/>
      <c r="W3424" s="9"/>
    </row>
    <row r="3425">
      <c r="A3425" s="123"/>
      <c r="B3425" s="118"/>
      <c r="C3425" s="116"/>
      <c r="D3425" s="9"/>
      <c r="E3425" s="9"/>
      <c r="F3425" s="9"/>
      <c r="G3425" s="9"/>
      <c r="H3425" s="9"/>
      <c r="I3425" s="9"/>
      <c r="J3425" s="9"/>
      <c r="K3425" s="9"/>
      <c r="L3425" s="9"/>
      <c r="M3425" s="9"/>
      <c r="N3425" s="9"/>
      <c r="O3425" s="9"/>
      <c r="P3425" s="9"/>
      <c r="Q3425" s="9"/>
      <c r="R3425" s="9"/>
      <c r="S3425" s="9"/>
      <c r="T3425" s="9"/>
      <c r="U3425" s="9"/>
      <c r="V3425" s="9"/>
      <c r="W3425" s="9"/>
    </row>
    <row r="3426">
      <c r="A3426" s="123"/>
      <c r="B3426" s="118"/>
      <c r="C3426" s="116"/>
      <c r="D3426" s="9"/>
      <c r="E3426" s="9"/>
      <c r="F3426" s="9"/>
      <c r="G3426" s="9"/>
      <c r="H3426" s="9"/>
      <c r="I3426" s="9"/>
      <c r="J3426" s="9"/>
      <c r="K3426" s="9"/>
      <c r="L3426" s="9"/>
      <c r="M3426" s="9"/>
      <c r="N3426" s="9"/>
      <c r="O3426" s="9"/>
      <c r="P3426" s="9"/>
      <c r="Q3426" s="9"/>
      <c r="R3426" s="9"/>
      <c r="S3426" s="9"/>
      <c r="T3426" s="9"/>
      <c r="U3426" s="9"/>
      <c r="V3426" s="9"/>
      <c r="W3426" s="9"/>
    </row>
    <row r="3427">
      <c r="A3427" s="123"/>
      <c r="B3427" s="118"/>
      <c r="C3427" s="116"/>
      <c r="D3427" s="9"/>
      <c r="E3427" s="9"/>
      <c r="F3427" s="9"/>
      <c r="G3427" s="9"/>
      <c r="H3427" s="9"/>
      <c r="I3427" s="9"/>
      <c r="J3427" s="9"/>
      <c r="K3427" s="9"/>
      <c r="L3427" s="9"/>
      <c r="M3427" s="9"/>
      <c r="N3427" s="9"/>
      <c r="O3427" s="9"/>
      <c r="P3427" s="9"/>
      <c r="Q3427" s="9"/>
      <c r="R3427" s="9"/>
      <c r="S3427" s="9"/>
      <c r="T3427" s="9"/>
      <c r="U3427" s="9"/>
      <c r="V3427" s="9"/>
      <c r="W3427" s="9"/>
    </row>
    <row r="3428">
      <c r="A3428" s="123"/>
      <c r="B3428" s="118"/>
      <c r="C3428" s="116"/>
      <c r="D3428" s="9"/>
      <c r="E3428" s="9"/>
      <c r="F3428" s="9"/>
      <c r="G3428" s="9"/>
      <c r="H3428" s="9"/>
      <c r="I3428" s="9"/>
      <c r="J3428" s="9"/>
      <c r="K3428" s="9"/>
      <c r="L3428" s="9"/>
      <c r="M3428" s="9"/>
      <c r="N3428" s="9"/>
      <c r="O3428" s="9"/>
      <c r="P3428" s="9"/>
      <c r="Q3428" s="9"/>
      <c r="R3428" s="9"/>
      <c r="S3428" s="9"/>
      <c r="T3428" s="9"/>
      <c r="U3428" s="9"/>
      <c r="V3428" s="9"/>
      <c r="W3428" s="9"/>
    </row>
    <row r="3429">
      <c r="A3429" s="123"/>
      <c r="B3429" s="118"/>
      <c r="C3429" s="116"/>
      <c r="D3429" s="9"/>
      <c r="E3429" s="9"/>
      <c r="F3429" s="9"/>
      <c r="G3429" s="9"/>
      <c r="H3429" s="9"/>
      <c r="I3429" s="9"/>
      <c r="J3429" s="9"/>
      <c r="K3429" s="9"/>
      <c r="L3429" s="9"/>
      <c r="M3429" s="9"/>
      <c r="N3429" s="9"/>
      <c r="O3429" s="9"/>
      <c r="P3429" s="9"/>
      <c r="Q3429" s="9"/>
      <c r="R3429" s="9"/>
      <c r="S3429" s="9"/>
      <c r="T3429" s="9"/>
      <c r="U3429" s="9"/>
      <c r="V3429" s="9"/>
      <c r="W3429" s="9"/>
    </row>
    <row r="3430">
      <c r="A3430" s="123"/>
      <c r="B3430" s="118"/>
      <c r="C3430" s="116"/>
      <c r="D3430" s="9"/>
      <c r="E3430" s="9"/>
      <c r="F3430" s="9"/>
      <c r="G3430" s="9"/>
      <c r="H3430" s="9"/>
      <c r="I3430" s="9"/>
      <c r="J3430" s="9"/>
      <c r="K3430" s="9"/>
      <c r="L3430" s="9"/>
      <c r="M3430" s="9"/>
      <c r="N3430" s="9"/>
      <c r="O3430" s="9"/>
      <c r="P3430" s="9"/>
      <c r="Q3430" s="9"/>
      <c r="R3430" s="9"/>
      <c r="S3430" s="9"/>
      <c r="T3430" s="9"/>
      <c r="U3430" s="9"/>
      <c r="V3430" s="9"/>
      <c r="W3430" s="9"/>
    </row>
    <row r="3431">
      <c r="A3431" s="123"/>
      <c r="B3431" s="118"/>
      <c r="C3431" s="116"/>
      <c r="D3431" s="9"/>
      <c r="E3431" s="9"/>
      <c r="F3431" s="9"/>
      <c r="G3431" s="9"/>
      <c r="H3431" s="9"/>
      <c r="I3431" s="9"/>
      <c r="J3431" s="9"/>
      <c r="K3431" s="9"/>
      <c r="L3431" s="9"/>
      <c r="M3431" s="9"/>
      <c r="N3431" s="9"/>
      <c r="O3431" s="9"/>
      <c r="P3431" s="9"/>
      <c r="Q3431" s="9"/>
      <c r="R3431" s="9"/>
      <c r="S3431" s="9"/>
      <c r="T3431" s="9"/>
      <c r="U3431" s="9"/>
      <c r="V3431" s="9"/>
      <c r="W3431" s="9"/>
    </row>
    <row r="3432">
      <c r="A3432" s="123"/>
      <c r="B3432" s="118"/>
      <c r="C3432" s="116"/>
      <c r="D3432" s="9"/>
      <c r="E3432" s="9"/>
      <c r="F3432" s="9"/>
      <c r="G3432" s="9"/>
      <c r="H3432" s="9"/>
      <c r="I3432" s="9"/>
      <c r="J3432" s="9"/>
      <c r="K3432" s="9"/>
      <c r="L3432" s="9"/>
      <c r="M3432" s="9"/>
      <c r="N3432" s="9"/>
      <c r="O3432" s="9"/>
      <c r="P3432" s="9"/>
      <c r="Q3432" s="9"/>
      <c r="R3432" s="9"/>
      <c r="S3432" s="9"/>
      <c r="T3432" s="9"/>
      <c r="U3432" s="9"/>
      <c r="V3432" s="9"/>
      <c r="W3432" s="9"/>
    </row>
    <row r="3433">
      <c r="A3433" s="123"/>
      <c r="B3433" s="118"/>
      <c r="C3433" s="116"/>
      <c r="D3433" s="9"/>
      <c r="E3433" s="9"/>
      <c r="F3433" s="9"/>
      <c r="G3433" s="9"/>
      <c r="H3433" s="9"/>
      <c r="I3433" s="9"/>
      <c r="J3433" s="9"/>
      <c r="K3433" s="9"/>
      <c r="L3433" s="9"/>
      <c r="M3433" s="9"/>
      <c r="N3433" s="9"/>
      <c r="O3433" s="9"/>
      <c r="P3433" s="9"/>
      <c r="Q3433" s="9"/>
      <c r="R3433" s="9"/>
      <c r="S3433" s="9"/>
      <c r="T3433" s="9"/>
      <c r="U3433" s="9"/>
      <c r="V3433" s="9"/>
      <c r="W3433" s="9"/>
    </row>
    <row r="3434">
      <c r="A3434" s="123"/>
      <c r="B3434" s="118"/>
      <c r="C3434" s="116"/>
      <c r="D3434" s="9"/>
      <c r="E3434" s="9"/>
      <c r="F3434" s="9"/>
      <c r="G3434" s="9"/>
      <c r="H3434" s="9"/>
      <c r="I3434" s="9"/>
      <c r="J3434" s="9"/>
      <c r="K3434" s="9"/>
      <c r="L3434" s="9"/>
      <c r="M3434" s="9"/>
      <c r="N3434" s="9"/>
      <c r="O3434" s="9"/>
      <c r="P3434" s="9"/>
      <c r="Q3434" s="9"/>
      <c r="R3434" s="9"/>
      <c r="S3434" s="9"/>
      <c r="T3434" s="9"/>
      <c r="U3434" s="9"/>
      <c r="V3434" s="9"/>
      <c r="W3434" s="9"/>
    </row>
    <row r="3435">
      <c r="A3435" s="123"/>
      <c r="B3435" s="118"/>
      <c r="C3435" s="116"/>
      <c r="D3435" s="9"/>
      <c r="E3435" s="9"/>
      <c r="F3435" s="9"/>
      <c r="G3435" s="9"/>
      <c r="H3435" s="9"/>
      <c r="I3435" s="9"/>
      <c r="J3435" s="9"/>
      <c r="K3435" s="9"/>
      <c r="L3435" s="9"/>
      <c r="M3435" s="9"/>
      <c r="N3435" s="9"/>
      <c r="O3435" s="9"/>
      <c r="P3435" s="9"/>
      <c r="Q3435" s="9"/>
      <c r="R3435" s="9"/>
      <c r="S3435" s="9"/>
      <c r="T3435" s="9"/>
      <c r="U3435" s="9"/>
      <c r="V3435" s="9"/>
      <c r="W3435" s="9"/>
    </row>
    <row r="3436">
      <c r="A3436" s="123"/>
      <c r="B3436" s="118"/>
      <c r="C3436" s="116"/>
      <c r="D3436" s="9"/>
      <c r="E3436" s="9"/>
      <c r="F3436" s="9"/>
      <c r="G3436" s="9"/>
      <c r="H3436" s="9"/>
      <c r="I3436" s="9"/>
      <c r="J3436" s="9"/>
      <c r="K3436" s="9"/>
      <c r="L3436" s="9"/>
      <c r="M3436" s="9"/>
      <c r="N3436" s="9"/>
      <c r="O3436" s="9"/>
      <c r="P3436" s="9"/>
      <c r="Q3436" s="9"/>
      <c r="R3436" s="9"/>
      <c r="S3436" s="9"/>
      <c r="T3436" s="9"/>
      <c r="U3436" s="9"/>
      <c r="V3436" s="9"/>
      <c r="W3436" s="9"/>
    </row>
    <row r="3437">
      <c r="A3437" s="123"/>
      <c r="B3437" s="118"/>
      <c r="C3437" s="116"/>
      <c r="D3437" s="9"/>
      <c r="E3437" s="9"/>
      <c r="F3437" s="9"/>
      <c r="G3437" s="9"/>
      <c r="H3437" s="9"/>
      <c r="I3437" s="9"/>
      <c r="J3437" s="9"/>
      <c r="K3437" s="9"/>
      <c r="L3437" s="9"/>
      <c r="M3437" s="9"/>
      <c r="N3437" s="9"/>
      <c r="O3437" s="9"/>
      <c r="P3437" s="9"/>
      <c r="Q3437" s="9"/>
      <c r="R3437" s="9"/>
      <c r="S3437" s="9"/>
      <c r="T3437" s="9"/>
      <c r="U3437" s="9"/>
      <c r="V3437" s="9"/>
      <c r="W3437" s="9"/>
    </row>
    <row r="3438">
      <c r="A3438" s="123"/>
      <c r="B3438" s="118"/>
      <c r="C3438" s="116"/>
      <c r="D3438" s="9"/>
      <c r="E3438" s="9"/>
      <c r="F3438" s="9"/>
      <c r="G3438" s="9"/>
      <c r="H3438" s="9"/>
      <c r="I3438" s="9"/>
      <c r="J3438" s="9"/>
      <c r="K3438" s="9"/>
      <c r="L3438" s="9"/>
      <c r="M3438" s="9"/>
      <c r="N3438" s="9"/>
      <c r="O3438" s="9"/>
      <c r="P3438" s="9"/>
      <c r="Q3438" s="9"/>
      <c r="R3438" s="9"/>
      <c r="S3438" s="9"/>
      <c r="T3438" s="9"/>
      <c r="U3438" s="9"/>
      <c r="V3438" s="9"/>
      <c r="W3438" s="9"/>
    </row>
    <row r="3439">
      <c r="A3439" s="123"/>
      <c r="B3439" s="118"/>
      <c r="C3439" s="116"/>
      <c r="D3439" s="9"/>
      <c r="E3439" s="9"/>
      <c r="F3439" s="9"/>
      <c r="G3439" s="9"/>
      <c r="H3439" s="9"/>
      <c r="I3439" s="9"/>
      <c r="J3439" s="9"/>
      <c r="K3439" s="9"/>
      <c r="L3439" s="9"/>
      <c r="M3439" s="9"/>
      <c r="N3439" s="9"/>
      <c r="O3439" s="9"/>
      <c r="P3439" s="9"/>
      <c r="Q3439" s="9"/>
      <c r="R3439" s="9"/>
      <c r="S3439" s="9"/>
      <c r="T3439" s="9"/>
      <c r="U3439" s="9"/>
      <c r="V3439" s="9"/>
      <c r="W3439" s="9"/>
    </row>
    <row r="3440">
      <c r="A3440" s="123"/>
      <c r="B3440" s="118"/>
      <c r="C3440" s="116"/>
      <c r="D3440" s="9"/>
      <c r="E3440" s="9"/>
      <c r="F3440" s="9"/>
      <c r="G3440" s="9"/>
      <c r="H3440" s="9"/>
      <c r="I3440" s="9"/>
      <c r="J3440" s="9"/>
      <c r="K3440" s="9"/>
      <c r="L3440" s="9"/>
      <c r="M3440" s="9"/>
      <c r="N3440" s="9"/>
      <c r="O3440" s="9"/>
      <c r="P3440" s="9"/>
      <c r="Q3440" s="9"/>
      <c r="R3440" s="9"/>
      <c r="S3440" s="9"/>
      <c r="T3440" s="9"/>
      <c r="U3440" s="9"/>
      <c r="V3440" s="9"/>
      <c r="W3440" s="9"/>
    </row>
    <row r="3441">
      <c r="A3441" s="123"/>
      <c r="B3441" s="118"/>
      <c r="C3441" s="116"/>
      <c r="D3441" s="9"/>
      <c r="E3441" s="9"/>
      <c r="F3441" s="9"/>
      <c r="G3441" s="9"/>
      <c r="H3441" s="9"/>
      <c r="I3441" s="9"/>
      <c r="J3441" s="9"/>
      <c r="K3441" s="9"/>
      <c r="L3441" s="9"/>
      <c r="M3441" s="9"/>
      <c r="N3441" s="9"/>
      <c r="O3441" s="9"/>
      <c r="P3441" s="9"/>
      <c r="Q3441" s="9"/>
      <c r="R3441" s="9"/>
      <c r="S3441" s="9"/>
      <c r="T3441" s="9"/>
      <c r="U3441" s="9"/>
      <c r="V3441" s="9"/>
      <c r="W3441" s="9"/>
    </row>
    <row r="3442">
      <c r="A3442" s="123"/>
      <c r="B3442" s="118"/>
      <c r="C3442" s="116"/>
      <c r="D3442" s="9"/>
      <c r="E3442" s="9"/>
      <c r="F3442" s="9"/>
      <c r="G3442" s="9"/>
      <c r="H3442" s="9"/>
      <c r="I3442" s="9"/>
      <c r="J3442" s="9"/>
      <c r="K3442" s="9"/>
      <c r="L3442" s="9"/>
      <c r="M3442" s="9"/>
      <c r="N3442" s="9"/>
      <c r="O3442" s="9"/>
      <c r="P3442" s="9"/>
      <c r="Q3442" s="9"/>
      <c r="R3442" s="9"/>
      <c r="S3442" s="9"/>
      <c r="T3442" s="9"/>
      <c r="U3442" s="9"/>
      <c r="V3442" s="9"/>
      <c r="W3442" s="9"/>
    </row>
    <row r="3443">
      <c r="A3443" s="123"/>
      <c r="B3443" s="118"/>
      <c r="C3443" s="116"/>
      <c r="D3443" s="9"/>
      <c r="E3443" s="9"/>
      <c r="F3443" s="9"/>
      <c r="G3443" s="9"/>
      <c r="H3443" s="9"/>
      <c r="I3443" s="9"/>
      <c r="J3443" s="9"/>
      <c r="K3443" s="9"/>
      <c r="L3443" s="9"/>
      <c r="M3443" s="9"/>
      <c r="N3443" s="9"/>
      <c r="O3443" s="9"/>
      <c r="P3443" s="9"/>
      <c r="Q3443" s="9"/>
      <c r="R3443" s="9"/>
      <c r="S3443" s="9"/>
      <c r="T3443" s="9"/>
      <c r="U3443" s="9"/>
      <c r="V3443" s="9"/>
      <c r="W3443" s="9"/>
    </row>
    <row r="3444">
      <c r="A3444" s="123"/>
      <c r="B3444" s="118"/>
      <c r="C3444" s="116"/>
      <c r="D3444" s="9"/>
      <c r="E3444" s="9"/>
      <c r="F3444" s="9"/>
      <c r="G3444" s="9"/>
      <c r="H3444" s="9"/>
      <c r="I3444" s="9"/>
      <c r="J3444" s="9"/>
      <c r="K3444" s="9"/>
      <c r="L3444" s="9"/>
      <c r="M3444" s="9"/>
      <c r="N3444" s="9"/>
      <c r="O3444" s="9"/>
      <c r="P3444" s="9"/>
      <c r="Q3444" s="9"/>
      <c r="R3444" s="9"/>
      <c r="S3444" s="9"/>
      <c r="T3444" s="9"/>
      <c r="U3444" s="9"/>
      <c r="V3444" s="9"/>
      <c r="W3444" s="9"/>
    </row>
    <row r="3445">
      <c r="A3445" s="123"/>
      <c r="B3445" s="118"/>
      <c r="C3445" s="116"/>
      <c r="D3445" s="9"/>
      <c r="E3445" s="9"/>
      <c r="F3445" s="9"/>
      <c r="G3445" s="9"/>
      <c r="H3445" s="9"/>
      <c r="I3445" s="9"/>
      <c r="J3445" s="9"/>
      <c r="K3445" s="9"/>
      <c r="L3445" s="9"/>
      <c r="M3445" s="9"/>
      <c r="N3445" s="9"/>
      <c r="O3445" s="9"/>
      <c r="P3445" s="9"/>
      <c r="Q3445" s="9"/>
      <c r="R3445" s="9"/>
      <c r="S3445" s="9"/>
      <c r="T3445" s="9"/>
      <c r="U3445" s="9"/>
      <c r="V3445" s="9"/>
      <c r="W3445" s="9"/>
    </row>
    <row r="3446">
      <c r="A3446" s="123"/>
      <c r="B3446" s="118"/>
      <c r="C3446" s="116"/>
      <c r="D3446" s="9"/>
      <c r="E3446" s="9"/>
      <c r="F3446" s="9"/>
      <c r="G3446" s="9"/>
      <c r="H3446" s="9"/>
      <c r="I3446" s="9"/>
      <c r="J3446" s="9"/>
      <c r="K3446" s="9"/>
      <c r="L3446" s="9"/>
      <c r="M3446" s="9"/>
      <c r="N3446" s="9"/>
      <c r="O3446" s="9"/>
      <c r="P3446" s="9"/>
      <c r="Q3446" s="9"/>
      <c r="R3446" s="9"/>
      <c r="S3446" s="9"/>
      <c r="T3446" s="9"/>
      <c r="U3446" s="9"/>
      <c r="V3446" s="9"/>
      <c r="W3446" s="9"/>
    </row>
    <row r="3447">
      <c r="A3447" s="123"/>
      <c r="B3447" s="118"/>
      <c r="C3447" s="116"/>
      <c r="D3447" s="9"/>
      <c r="E3447" s="9"/>
      <c r="F3447" s="9"/>
      <c r="G3447" s="9"/>
      <c r="H3447" s="9"/>
      <c r="I3447" s="9"/>
      <c r="J3447" s="9"/>
      <c r="K3447" s="9"/>
      <c r="L3447" s="9"/>
      <c r="M3447" s="9"/>
      <c r="N3447" s="9"/>
      <c r="O3447" s="9"/>
      <c r="P3447" s="9"/>
      <c r="Q3447" s="9"/>
      <c r="R3447" s="9"/>
      <c r="S3447" s="9"/>
      <c r="T3447" s="9"/>
      <c r="U3447" s="9"/>
      <c r="V3447" s="9"/>
      <c r="W3447" s="9"/>
    </row>
    <row r="3448">
      <c r="A3448" s="123"/>
      <c r="B3448" s="118"/>
      <c r="C3448" s="116"/>
      <c r="D3448" s="9"/>
      <c r="E3448" s="9"/>
      <c r="F3448" s="9"/>
      <c r="G3448" s="9"/>
      <c r="H3448" s="9"/>
      <c r="I3448" s="9"/>
      <c r="J3448" s="9"/>
      <c r="K3448" s="9"/>
      <c r="L3448" s="9"/>
      <c r="M3448" s="9"/>
      <c r="N3448" s="9"/>
      <c r="O3448" s="9"/>
      <c r="P3448" s="9"/>
      <c r="Q3448" s="9"/>
      <c r="R3448" s="9"/>
      <c r="S3448" s="9"/>
      <c r="T3448" s="9"/>
      <c r="U3448" s="9"/>
      <c r="V3448" s="9"/>
      <c r="W3448" s="9"/>
    </row>
    <row r="3449">
      <c r="A3449" s="123"/>
      <c r="B3449" s="118"/>
      <c r="C3449" s="116"/>
      <c r="D3449" s="9"/>
      <c r="E3449" s="9"/>
      <c r="F3449" s="9"/>
      <c r="G3449" s="9"/>
      <c r="H3449" s="9"/>
      <c r="I3449" s="9"/>
      <c r="J3449" s="9"/>
      <c r="K3449" s="9"/>
      <c r="L3449" s="9"/>
      <c r="M3449" s="9"/>
      <c r="N3449" s="9"/>
      <c r="O3449" s="9"/>
      <c r="P3449" s="9"/>
      <c r="Q3449" s="9"/>
      <c r="R3449" s="9"/>
      <c r="S3449" s="9"/>
      <c r="T3449" s="9"/>
      <c r="U3449" s="9"/>
      <c r="V3449" s="9"/>
      <c r="W3449" s="9"/>
    </row>
    <row r="3450">
      <c r="A3450" s="123"/>
      <c r="B3450" s="5"/>
      <c r="C3450" s="116"/>
      <c r="D3450" s="9"/>
      <c r="E3450" s="9"/>
      <c r="F3450" s="9"/>
      <c r="G3450" s="9"/>
      <c r="H3450" s="9"/>
      <c r="I3450" s="9"/>
      <c r="J3450" s="9"/>
      <c r="K3450" s="9"/>
      <c r="L3450" s="9"/>
      <c r="M3450" s="9"/>
      <c r="N3450" s="9"/>
      <c r="O3450" s="9"/>
      <c r="P3450" s="9"/>
      <c r="Q3450" s="9"/>
      <c r="R3450" s="9"/>
      <c r="S3450" s="9"/>
      <c r="T3450" s="9"/>
      <c r="U3450" s="9"/>
      <c r="V3450" s="9"/>
      <c r="W3450" s="9"/>
    </row>
    <row r="3451">
      <c r="A3451" s="123"/>
      <c r="B3451" s="5"/>
      <c r="C3451" s="116"/>
      <c r="D3451" s="9"/>
      <c r="E3451" s="9"/>
      <c r="F3451" s="9"/>
      <c r="G3451" s="9"/>
      <c r="H3451" s="9"/>
      <c r="I3451" s="9"/>
      <c r="J3451" s="9"/>
      <c r="K3451" s="9"/>
      <c r="L3451" s="9"/>
      <c r="M3451" s="9"/>
      <c r="N3451" s="9"/>
      <c r="O3451" s="9"/>
      <c r="P3451" s="9"/>
      <c r="Q3451" s="9"/>
      <c r="R3451" s="9"/>
      <c r="S3451" s="9"/>
      <c r="T3451" s="9"/>
      <c r="U3451" s="9"/>
      <c r="V3451" s="9"/>
      <c r="W3451" s="9"/>
    </row>
    <row r="3452">
      <c r="A3452" s="123"/>
      <c r="B3452" s="5"/>
      <c r="C3452" s="116"/>
      <c r="D3452" s="9"/>
      <c r="E3452" s="9"/>
      <c r="F3452" s="9"/>
      <c r="G3452" s="9"/>
      <c r="H3452" s="9"/>
      <c r="I3452" s="9"/>
      <c r="J3452" s="9"/>
      <c r="K3452" s="9"/>
      <c r="L3452" s="9"/>
      <c r="M3452" s="9"/>
      <c r="N3452" s="9"/>
      <c r="O3452" s="9"/>
      <c r="P3452" s="9"/>
      <c r="Q3452" s="9"/>
      <c r="R3452" s="9"/>
      <c r="S3452" s="9"/>
      <c r="T3452" s="9"/>
      <c r="U3452" s="9"/>
      <c r="V3452" s="9"/>
      <c r="W3452" s="9"/>
    </row>
    <row r="3453">
      <c r="A3453" s="123"/>
      <c r="B3453" s="5"/>
      <c r="C3453" s="116"/>
      <c r="D3453" s="9"/>
      <c r="E3453" s="9"/>
      <c r="F3453" s="9"/>
      <c r="G3453" s="9"/>
      <c r="H3453" s="9"/>
      <c r="I3453" s="9"/>
      <c r="J3453" s="9"/>
      <c r="K3453" s="9"/>
      <c r="L3453" s="9"/>
      <c r="M3453" s="9"/>
      <c r="N3453" s="9"/>
      <c r="O3453" s="9"/>
      <c r="P3453" s="9"/>
      <c r="Q3453" s="9"/>
      <c r="R3453" s="9"/>
      <c r="S3453" s="9"/>
      <c r="T3453" s="9"/>
      <c r="U3453" s="9"/>
      <c r="V3453" s="9"/>
      <c r="W3453" s="9"/>
    </row>
    <row r="3454">
      <c r="A3454" s="123"/>
      <c r="B3454" s="5"/>
      <c r="C3454" s="116"/>
      <c r="D3454" s="9"/>
      <c r="E3454" s="9"/>
      <c r="F3454" s="9"/>
      <c r="G3454" s="9"/>
      <c r="H3454" s="9"/>
      <c r="I3454" s="9"/>
      <c r="J3454" s="9"/>
      <c r="K3454" s="9"/>
      <c r="L3454" s="9"/>
      <c r="M3454" s="9"/>
      <c r="N3454" s="9"/>
      <c r="O3454" s="9"/>
      <c r="P3454" s="9"/>
      <c r="Q3454" s="9"/>
      <c r="R3454" s="9"/>
      <c r="S3454" s="9"/>
      <c r="T3454" s="9"/>
      <c r="U3454" s="9"/>
      <c r="V3454" s="9"/>
      <c r="W3454" s="9"/>
    </row>
    <row r="3455">
      <c r="A3455" s="123"/>
      <c r="B3455" s="5"/>
      <c r="C3455" s="116"/>
      <c r="D3455" s="9"/>
      <c r="E3455" s="9"/>
      <c r="F3455" s="9"/>
      <c r="G3455" s="9"/>
      <c r="H3455" s="9"/>
      <c r="I3455" s="9"/>
      <c r="J3455" s="9"/>
      <c r="K3455" s="9"/>
      <c r="L3455" s="9"/>
      <c r="M3455" s="9"/>
      <c r="N3455" s="9"/>
      <c r="O3455" s="9"/>
      <c r="P3455" s="9"/>
      <c r="Q3455" s="9"/>
      <c r="R3455" s="9"/>
      <c r="S3455" s="9"/>
      <c r="T3455" s="9"/>
      <c r="U3455" s="9"/>
      <c r="V3455" s="9"/>
      <c r="W3455" s="9"/>
    </row>
    <row r="3456">
      <c r="A3456" s="123"/>
      <c r="B3456" s="5"/>
      <c r="C3456" s="116"/>
      <c r="D3456" s="9"/>
      <c r="E3456" s="9"/>
      <c r="F3456" s="9"/>
      <c r="G3456" s="9"/>
      <c r="H3456" s="9"/>
      <c r="I3456" s="9"/>
      <c r="J3456" s="9"/>
      <c r="K3456" s="9"/>
      <c r="L3456" s="9"/>
      <c r="M3456" s="9"/>
      <c r="N3456" s="9"/>
      <c r="O3456" s="9"/>
      <c r="P3456" s="9"/>
      <c r="Q3456" s="9"/>
      <c r="R3456" s="9"/>
      <c r="S3456" s="9"/>
      <c r="T3456" s="9"/>
      <c r="U3456" s="9"/>
      <c r="V3456" s="9"/>
      <c r="W3456" s="9"/>
    </row>
    <row r="3457">
      <c r="A3457" s="123"/>
      <c r="B3457" s="5"/>
      <c r="C3457" s="116"/>
      <c r="D3457" s="9"/>
      <c r="E3457" s="9"/>
      <c r="F3457" s="9"/>
      <c r="G3457" s="9"/>
      <c r="H3457" s="9"/>
      <c r="I3457" s="9"/>
      <c r="J3457" s="9"/>
      <c r="K3457" s="9"/>
      <c r="L3457" s="9"/>
      <c r="M3457" s="9"/>
      <c r="N3457" s="9"/>
      <c r="O3457" s="9"/>
      <c r="P3457" s="9"/>
      <c r="Q3457" s="9"/>
      <c r="R3457" s="9"/>
      <c r="S3457" s="9"/>
      <c r="T3457" s="9"/>
      <c r="U3457" s="9"/>
      <c r="V3457" s="9"/>
      <c r="W3457" s="9"/>
    </row>
    <row r="3458">
      <c r="A3458" s="123"/>
      <c r="B3458" s="5"/>
      <c r="C3458" s="116"/>
      <c r="D3458" s="9"/>
      <c r="E3458" s="9"/>
      <c r="F3458" s="9"/>
      <c r="G3458" s="9"/>
      <c r="H3458" s="9"/>
      <c r="I3458" s="9"/>
      <c r="J3458" s="9"/>
      <c r="K3458" s="9"/>
      <c r="L3458" s="9"/>
      <c r="M3458" s="9"/>
      <c r="N3458" s="9"/>
      <c r="O3458" s="9"/>
      <c r="P3458" s="9"/>
      <c r="Q3458" s="9"/>
      <c r="R3458" s="9"/>
      <c r="S3458" s="9"/>
      <c r="T3458" s="9"/>
      <c r="U3458" s="9"/>
      <c r="V3458" s="9"/>
      <c r="W3458" s="9"/>
    </row>
    <row r="3459">
      <c r="A3459" s="123"/>
      <c r="B3459" s="5"/>
      <c r="C3459" s="116"/>
      <c r="D3459" s="9"/>
      <c r="E3459" s="9"/>
      <c r="F3459" s="9"/>
      <c r="G3459" s="9"/>
      <c r="H3459" s="9"/>
      <c r="I3459" s="9"/>
      <c r="J3459" s="9"/>
      <c r="K3459" s="9"/>
      <c r="L3459" s="9"/>
      <c r="M3459" s="9"/>
      <c r="N3459" s="9"/>
      <c r="O3459" s="9"/>
      <c r="P3459" s="9"/>
      <c r="Q3459" s="9"/>
      <c r="R3459" s="9"/>
      <c r="S3459" s="9"/>
      <c r="T3459" s="9"/>
      <c r="U3459" s="9"/>
      <c r="V3459" s="9"/>
      <c r="W3459" s="9"/>
    </row>
    <row r="3460">
      <c r="A3460" s="123"/>
      <c r="B3460" s="5"/>
      <c r="C3460" s="116"/>
      <c r="D3460" s="9"/>
      <c r="E3460" s="9"/>
      <c r="F3460" s="9"/>
      <c r="G3460" s="9"/>
      <c r="H3460" s="9"/>
      <c r="I3460" s="9"/>
      <c r="J3460" s="9"/>
      <c r="K3460" s="9"/>
      <c r="L3460" s="9"/>
      <c r="M3460" s="9"/>
      <c r="N3460" s="9"/>
      <c r="O3460" s="9"/>
      <c r="P3460" s="9"/>
      <c r="Q3460" s="9"/>
      <c r="R3460" s="9"/>
      <c r="S3460" s="9"/>
      <c r="T3460" s="9"/>
      <c r="U3460" s="9"/>
      <c r="V3460" s="9"/>
      <c r="W3460" s="9"/>
    </row>
    <row r="3461">
      <c r="A3461" s="123"/>
      <c r="B3461" s="5"/>
      <c r="C3461" s="116"/>
      <c r="D3461" s="9"/>
      <c r="E3461" s="9"/>
      <c r="F3461" s="9"/>
      <c r="G3461" s="9"/>
      <c r="H3461" s="9"/>
      <c r="I3461" s="9"/>
      <c r="J3461" s="9"/>
      <c r="K3461" s="9"/>
      <c r="L3461" s="9"/>
      <c r="M3461" s="9"/>
      <c r="N3461" s="9"/>
      <c r="O3461" s="9"/>
      <c r="P3461" s="9"/>
      <c r="Q3461" s="9"/>
      <c r="R3461" s="9"/>
      <c r="S3461" s="9"/>
      <c r="T3461" s="9"/>
      <c r="U3461" s="9"/>
      <c r="V3461" s="9"/>
      <c r="W3461" s="9"/>
    </row>
    <row r="3462">
      <c r="A3462" s="123"/>
      <c r="B3462" s="5"/>
      <c r="C3462" s="116"/>
      <c r="D3462" s="9"/>
      <c r="E3462" s="9"/>
      <c r="F3462" s="9"/>
      <c r="G3462" s="9"/>
      <c r="H3462" s="9"/>
      <c r="I3462" s="9"/>
      <c r="J3462" s="9"/>
      <c r="K3462" s="9"/>
      <c r="L3462" s="9"/>
      <c r="M3462" s="9"/>
      <c r="N3462" s="9"/>
      <c r="O3462" s="9"/>
      <c r="P3462" s="9"/>
      <c r="Q3462" s="9"/>
      <c r="R3462" s="9"/>
      <c r="S3462" s="9"/>
      <c r="T3462" s="9"/>
      <c r="U3462" s="9"/>
      <c r="V3462" s="9"/>
      <c r="W3462" s="9"/>
    </row>
    <row r="3463">
      <c r="A3463" s="123"/>
      <c r="B3463" s="5"/>
      <c r="C3463" s="116"/>
      <c r="D3463" s="9"/>
      <c r="E3463" s="9"/>
      <c r="F3463" s="9"/>
      <c r="G3463" s="9"/>
      <c r="H3463" s="9"/>
      <c r="I3463" s="9"/>
      <c r="J3463" s="9"/>
      <c r="K3463" s="9"/>
      <c r="L3463" s="9"/>
      <c r="M3463" s="9"/>
      <c r="N3463" s="9"/>
      <c r="O3463" s="9"/>
      <c r="P3463" s="9"/>
      <c r="Q3463" s="9"/>
      <c r="R3463" s="9"/>
      <c r="S3463" s="9"/>
      <c r="T3463" s="9"/>
      <c r="U3463" s="9"/>
      <c r="V3463" s="9"/>
      <c r="W3463" s="9"/>
    </row>
    <row r="3464">
      <c r="A3464" s="123"/>
      <c r="B3464" s="5"/>
      <c r="C3464" s="116"/>
      <c r="D3464" s="9"/>
      <c r="E3464" s="9"/>
      <c r="F3464" s="9"/>
      <c r="G3464" s="9"/>
      <c r="H3464" s="9"/>
      <c r="I3464" s="9"/>
      <c r="J3464" s="9"/>
      <c r="K3464" s="9"/>
      <c r="L3464" s="9"/>
      <c r="M3464" s="9"/>
      <c r="N3464" s="9"/>
      <c r="O3464" s="9"/>
      <c r="P3464" s="9"/>
      <c r="Q3464" s="9"/>
      <c r="R3464" s="9"/>
      <c r="S3464" s="9"/>
      <c r="T3464" s="9"/>
      <c r="U3464" s="9"/>
      <c r="V3464" s="9"/>
      <c r="W3464" s="9"/>
    </row>
    <row r="3465">
      <c r="A3465" s="123"/>
      <c r="B3465" s="5"/>
      <c r="C3465" s="116"/>
      <c r="D3465" s="9"/>
      <c r="E3465" s="9"/>
      <c r="F3465" s="9"/>
      <c r="G3465" s="9"/>
      <c r="H3465" s="9"/>
      <c r="I3465" s="9"/>
      <c r="J3465" s="9"/>
      <c r="K3465" s="9"/>
      <c r="L3465" s="9"/>
      <c r="M3465" s="9"/>
      <c r="N3465" s="9"/>
      <c r="O3465" s="9"/>
      <c r="P3465" s="9"/>
      <c r="Q3465" s="9"/>
      <c r="R3465" s="9"/>
      <c r="S3465" s="9"/>
      <c r="T3465" s="9"/>
      <c r="U3465" s="9"/>
      <c r="V3465" s="9"/>
      <c r="W3465" s="9"/>
    </row>
    <row r="3466">
      <c r="A3466" s="123"/>
      <c r="B3466" s="5"/>
      <c r="C3466" s="116"/>
      <c r="D3466" s="9"/>
      <c r="E3466" s="9"/>
      <c r="F3466" s="9"/>
      <c r="G3466" s="9"/>
      <c r="H3466" s="9"/>
      <c r="I3466" s="9"/>
      <c r="J3466" s="9"/>
      <c r="K3466" s="9"/>
      <c r="L3466" s="9"/>
      <c r="M3466" s="9"/>
      <c r="N3466" s="9"/>
      <c r="O3466" s="9"/>
      <c r="P3466" s="9"/>
      <c r="Q3466" s="9"/>
      <c r="R3466" s="9"/>
      <c r="S3466" s="9"/>
      <c r="T3466" s="9"/>
      <c r="U3466" s="9"/>
      <c r="V3466" s="9"/>
      <c r="W3466" s="9"/>
    </row>
    <row r="3467">
      <c r="A3467" s="123"/>
      <c r="B3467" s="5"/>
      <c r="C3467" s="116"/>
      <c r="D3467" s="9"/>
      <c r="E3467" s="9"/>
      <c r="F3467" s="9"/>
      <c r="G3467" s="9"/>
      <c r="H3467" s="9"/>
      <c r="I3467" s="9"/>
      <c r="J3467" s="9"/>
      <c r="K3467" s="9"/>
      <c r="L3467" s="9"/>
      <c r="M3467" s="9"/>
      <c r="N3467" s="9"/>
      <c r="O3467" s="9"/>
      <c r="P3467" s="9"/>
      <c r="Q3467" s="9"/>
      <c r="R3467" s="9"/>
      <c r="S3467" s="9"/>
      <c r="T3467" s="9"/>
      <c r="U3467" s="9"/>
      <c r="V3467" s="9"/>
      <c r="W3467" s="9"/>
    </row>
    <row r="3468">
      <c r="A3468" s="123"/>
      <c r="B3468" s="5"/>
      <c r="C3468" s="116"/>
      <c r="D3468" s="9"/>
      <c r="E3468" s="9"/>
      <c r="F3468" s="9"/>
      <c r="G3468" s="9"/>
      <c r="H3468" s="9"/>
      <c r="I3468" s="9"/>
      <c r="J3468" s="9"/>
      <c r="K3468" s="9"/>
      <c r="L3468" s="9"/>
      <c r="M3468" s="9"/>
      <c r="N3468" s="9"/>
      <c r="O3468" s="9"/>
      <c r="P3468" s="9"/>
      <c r="Q3468" s="9"/>
      <c r="R3468" s="9"/>
      <c r="S3468" s="9"/>
      <c r="T3468" s="9"/>
      <c r="U3468" s="9"/>
      <c r="V3468" s="9"/>
      <c r="W3468" s="9"/>
    </row>
    <row r="3469">
      <c r="A3469" s="123"/>
      <c r="B3469" s="5"/>
      <c r="C3469" s="116"/>
      <c r="D3469" s="9"/>
      <c r="E3469" s="9"/>
      <c r="F3469" s="9"/>
      <c r="G3469" s="9"/>
      <c r="H3469" s="9"/>
      <c r="I3469" s="9"/>
      <c r="J3469" s="9"/>
      <c r="K3469" s="9"/>
      <c r="L3469" s="9"/>
      <c r="M3469" s="9"/>
      <c r="N3469" s="9"/>
      <c r="O3469" s="9"/>
      <c r="P3469" s="9"/>
      <c r="Q3469" s="9"/>
      <c r="R3469" s="9"/>
      <c r="S3469" s="9"/>
      <c r="T3469" s="9"/>
      <c r="U3469" s="9"/>
      <c r="V3469" s="9"/>
      <c r="W3469" s="9"/>
    </row>
    <row r="3470">
      <c r="A3470" s="123"/>
      <c r="B3470" s="5"/>
      <c r="C3470" s="116"/>
      <c r="D3470" s="9"/>
      <c r="E3470" s="9"/>
      <c r="F3470" s="9"/>
      <c r="G3470" s="9"/>
      <c r="H3470" s="9"/>
      <c r="I3470" s="9"/>
      <c r="J3470" s="9"/>
      <c r="K3470" s="9"/>
      <c r="L3470" s="9"/>
      <c r="M3470" s="9"/>
      <c r="N3470" s="9"/>
      <c r="O3470" s="9"/>
      <c r="P3470" s="9"/>
      <c r="Q3470" s="9"/>
      <c r="R3470" s="9"/>
      <c r="S3470" s="9"/>
      <c r="T3470" s="9"/>
      <c r="U3470" s="9"/>
      <c r="V3470" s="9"/>
      <c r="W3470" s="9"/>
    </row>
    <row r="3471">
      <c r="A3471" s="124"/>
      <c r="B3471" s="120"/>
      <c r="C3471" s="116"/>
      <c r="D3471" s="9"/>
      <c r="E3471" s="9"/>
      <c r="F3471" s="9"/>
      <c r="G3471" s="9"/>
      <c r="H3471" s="9"/>
      <c r="I3471" s="9"/>
      <c r="J3471" s="9"/>
      <c r="K3471" s="9"/>
      <c r="L3471" s="9"/>
      <c r="M3471" s="9"/>
      <c r="N3471" s="9"/>
      <c r="O3471" s="9"/>
      <c r="P3471" s="9"/>
      <c r="Q3471" s="9"/>
      <c r="R3471" s="9"/>
      <c r="S3471" s="9"/>
      <c r="T3471" s="9"/>
      <c r="U3471" s="9"/>
      <c r="V3471" s="9"/>
      <c r="W3471" s="9"/>
    </row>
    <row r="3472">
      <c r="A3472" s="123"/>
      <c r="B3472" s="5"/>
      <c r="C3472" s="116"/>
      <c r="D3472" s="79"/>
      <c r="E3472" s="79"/>
      <c r="F3472" s="79"/>
      <c r="G3472" s="79"/>
      <c r="H3472" s="79"/>
      <c r="I3472" s="79"/>
      <c r="J3472" s="79"/>
      <c r="K3472" s="79"/>
      <c r="L3472" s="79"/>
      <c r="M3472" s="79"/>
      <c r="N3472" s="79"/>
      <c r="O3472" s="79"/>
      <c r="P3472" s="79"/>
      <c r="Q3472" s="79"/>
      <c r="R3472" s="79"/>
      <c r="S3472" s="79"/>
      <c r="T3472" s="79"/>
      <c r="U3472" s="79"/>
      <c r="V3472" s="79"/>
      <c r="W3472" s="79"/>
    </row>
    <row r="3473">
      <c r="A3473" s="123"/>
      <c r="B3473" s="5"/>
      <c r="C3473" s="116"/>
      <c r="D3473" s="9"/>
      <c r="E3473" s="9"/>
      <c r="F3473" s="9"/>
      <c r="G3473" s="9"/>
      <c r="H3473" s="9"/>
      <c r="I3473" s="9"/>
      <c r="J3473" s="9"/>
      <c r="K3473" s="9"/>
      <c r="L3473" s="9"/>
      <c r="M3473" s="9"/>
      <c r="N3473" s="9"/>
      <c r="O3473" s="9"/>
      <c r="P3473" s="9"/>
      <c r="Q3473" s="9"/>
      <c r="R3473" s="9"/>
      <c r="S3473" s="9"/>
      <c r="T3473" s="9"/>
      <c r="U3473" s="9"/>
      <c r="V3473" s="9"/>
      <c r="W3473" s="9"/>
    </row>
    <row r="3474">
      <c r="A3474" s="123"/>
      <c r="B3474" s="5"/>
      <c r="C3474" s="116"/>
      <c r="D3474" s="9"/>
      <c r="E3474" s="9"/>
      <c r="F3474" s="9"/>
      <c r="G3474" s="9"/>
      <c r="H3474" s="9"/>
      <c r="I3474" s="9"/>
      <c r="J3474" s="9"/>
      <c r="K3474" s="9"/>
      <c r="L3474" s="9"/>
      <c r="M3474" s="9"/>
      <c r="N3474" s="9"/>
      <c r="O3474" s="9"/>
      <c r="P3474" s="9"/>
      <c r="Q3474" s="9"/>
      <c r="R3474" s="9"/>
      <c r="S3474" s="9"/>
      <c r="T3474" s="9"/>
      <c r="U3474" s="9"/>
      <c r="V3474" s="9"/>
      <c r="W3474" s="9"/>
    </row>
    <row r="3475">
      <c r="A3475" s="123"/>
      <c r="B3475" s="5"/>
      <c r="C3475" s="116"/>
      <c r="D3475" s="9"/>
      <c r="E3475" s="9"/>
      <c r="F3475" s="9"/>
      <c r="G3475" s="9"/>
      <c r="H3475" s="9"/>
      <c r="I3475" s="9"/>
      <c r="J3475" s="9"/>
      <c r="K3475" s="9"/>
      <c r="L3475" s="9"/>
      <c r="M3475" s="9"/>
      <c r="N3475" s="9"/>
      <c r="O3475" s="9"/>
      <c r="P3475" s="9"/>
      <c r="Q3475" s="9"/>
      <c r="R3475" s="9"/>
      <c r="S3475" s="9"/>
      <c r="T3475" s="9"/>
      <c r="U3475" s="9"/>
      <c r="V3475" s="9"/>
      <c r="W3475" s="9"/>
    </row>
    <row r="3476">
      <c r="A3476" s="124"/>
      <c r="B3476" s="120"/>
      <c r="C3476" s="119"/>
      <c r="D3476" s="9"/>
      <c r="E3476" s="9"/>
      <c r="F3476" s="9"/>
      <c r="G3476" s="9"/>
      <c r="H3476" s="9"/>
      <c r="I3476" s="9"/>
      <c r="J3476" s="9"/>
      <c r="K3476" s="9"/>
      <c r="L3476" s="9"/>
      <c r="M3476" s="9"/>
      <c r="N3476" s="9"/>
      <c r="O3476" s="9"/>
      <c r="P3476" s="9"/>
      <c r="Q3476" s="9"/>
      <c r="R3476" s="9"/>
      <c r="S3476" s="9"/>
      <c r="T3476" s="9"/>
      <c r="U3476" s="9"/>
      <c r="V3476" s="9"/>
      <c r="W3476" s="9"/>
    </row>
    <row r="3477">
      <c r="A3477" s="124"/>
      <c r="B3477" s="120"/>
      <c r="C3477" s="119"/>
      <c r="D3477" s="79"/>
      <c r="E3477" s="79"/>
      <c r="F3477" s="79"/>
      <c r="G3477" s="79"/>
      <c r="H3477" s="79"/>
      <c r="I3477" s="79"/>
      <c r="J3477" s="79"/>
      <c r="K3477" s="79"/>
      <c r="L3477" s="79"/>
      <c r="M3477" s="79"/>
      <c r="N3477" s="79"/>
      <c r="O3477" s="79"/>
      <c r="P3477" s="79"/>
      <c r="Q3477" s="79"/>
      <c r="R3477" s="79"/>
      <c r="S3477" s="79"/>
      <c r="T3477" s="79"/>
      <c r="U3477" s="79"/>
      <c r="V3477" s="79"/>
      <c r="W3477" s="79"/>
    </row>
    <row r="3478">
      <c r="A3478" s="123"/>
      <c r="B3478" s="5"/>
      <c r="C3478" s="116"/>
      <c r="D3478" s="79"/>
      <c r="E3478" s="79"/>
      <c r="F3478" s="79"/>
      <c r="G3478" s="79"/>
      <c r="H3478" s="79"/>
      <c r="I3478" s="79"/>
      <c r="J3478" s="79"/>
      <c r="K3478" s="79"/>
      <c r="L3478" s="79"/>
      <c r="M3478" s="79"/>
      <c r="N3478" s="79"/>
      <c r="O3478" s="79"/>
      <c r="P3478" s="79"/>
      <c r="Q3478" s="79"/>
      <c r="R3478" s="79"/>
      <c r="S3478" s="79"/>
      <c r="T3478" s="79"/>
      <c r="U3478" s="79"/>
      <c r="V3478" s="79"/>
      <c r="W3478" s="79"/>
    </row>
    <row r="3479">
      <c r="A3479" s="123"/>
      <c r="B3479" s="5"/>
      <c r="C3479" s="116"/>
      <c r="D3479" s="9"/>
      <c r="E3479" s="9"/>
      <c r="F3479" s="9"/>
      <c r="G3479" s="9"/>
      <c r="H3479" s="9"/>
      <c r="I3479" s="9"/>
      <c r="J3479" s="9"/>
      <c r="K3479" s="9"/>
      <c r="L3479" s="9"/>
      <c r="M3479" s="9"/>
      <c r="N3479" s="9"/>
      <c r="O3479" s="9"/>
      <c r="P3479" s="9"/>
      <c r="Q3479" s="9"/>
      <c r="R3479" s="9"/>
      <c r="S3479" s="9"/>
      <c r="T3479" s="9"/>
      <c r="U3479" s="9"/>
      <c r="V3479" s="9"/>
      <c r="W3479" s="9"/>
    </row>
    <row r="3480">
      <c r="A3480" s="123"/>
      <c r="B3480" s="5"/>
      <c r="C3480" s="116"/>
      <c r="D3480" s="9"/>
      <c r="E3480" s="9"/>
      <c r="F3480" s="9"/>
      <c r="G3480" s="9"/>
      <c r="H3480" s="9"/>
      <c r="I3480" s="9"/>
      <c r="J3480" s="9"/>
      <c r="K3480" s="9"/>
      <c r="L3480" s="9"/>
      <c r="M3480" s="9"/>
      <c r="N3480" s="9"/>
      <c r="O3480" s="9"/>
      <c r="P3480" s="9"/>
      <c r="Q3480" s="9"/>
      <c r="R3480" s="9"/>
      <c r="S3480" s="9"/>
      <c r="T3480" s="9"/>
      <c r="U3480" s="9"/>
      <c r="V3480" s="9"/>
      <c r="W3480" s="9"/>
    </row>
    <row r="3481">
      <c r="A3481" s="124"/>
      <c r="B3481" s="120"/>
      <c r="C3481" s="119"/>
      <c r="D3481" s="9"/>
      <c r="E3481" s="9"/>
      <c r="F3481" s="9"/>
      <c r="G3481" s="9"/>
      <c r="H3481" s="9"/>
      <c r="I3481" s="9"/>
      <c r="J3481" s="9"/>
      <c r="K3481" s="9"/>
      <c r="L3481" s="9"/>
      <c r="M3481" s="9"/>
      <c r="N3481" s="9"/>
      <c r="O3481" s="9"/>
      <c r="P3481" s="9"/>
      <c r="Q3481" s="9"/>
      <c r="R3481" s="9"/>
      <c r="S3481" s="9"/>
      <c r="T3481" s="9"/>
      <c r="U3481" s="9"/>
      <c r="V3481" s="9"/>
      <c r="W3481" s="9"/>
    </row>
    <row r="3482">
      <c r="A3482" s="123"/>
      <c r="B3482" s="5"/>
      <c r="C3482" s="116"/>
      <c r="D3482" s="79"/>
      <c r="E3482" s="79"/>
      <c r="F3482" s="79"/>
      <c r="G3482" s="79"/>
      <c r="H3482" s="79"/>
      <c r="I3482" s="79"/>
      <c r="J3482" s="79"/>
      <c r="K3482" s="79"/>
      <c r="L3482" s="79"/>
      <c r="M3482" s="79"/>
      <c r="N3482" s="79"/>
      <c r="O3482" s="79"/>
      <c r="P3482" s="79"/>
      <c r="Q3482" s="79"/>
      <c r="R3482" s="79"/>
      <c r="S3482" s="79"/>
      <c r="T3482" s="79"/>
      <c r="U3482" s="79"/>
      <c r="V3482" s="79"/>
      <c r="W3482" s="79"/>
    </row>
    <row r="3483">
      <c r="A3483" s="123"/>
      <c r="B3483" s="5"/>
      <c r="C3483" s="116"/>
      <c r="D3483" s="9"/>
      <c r="E3483" s="9"/>
      <c r="F3483" s="9"/>
      <c r="G3483" s="9"/>
      <c r="H3483" s="9"/>
      <c r="I3483" s="9"/>
      <c r="J3483" s="9"/>
      <c r="K3483" s="9"/>
      <c r="L3483" s="9"/>
      <c r="M3483" s="9"/>
      <c r="N3483" s="9"/>
      <c r="O3483" s="9"/>
      <c r="P3483" s="9"/>
      <c r="Q3483" s="9"/>
      <c r="R3483" s="9"/>
      <c r="S3483" s="9"/>
      <c r="T3483" s="9"/>
      <c r="U3483" s="9"/>
      <c r="V3483" s="9"/>
      <c r="W3483" s="9"/>
    </row>
    <row r="3484">
      <c r="A3484" s="123"/>
      <c r="B3484" s="5"/>
      <c r="C3484" s="116"/>
      <c r="D3484" s="9"/>
      <c r="E3484" s="9"/>
      <c r="F3484" s="9"/>
      <c r="G3484" s="9"/>
      <c r="H3484" s="9"/>
      <c r="I3484" s="9"/>
      <c r="J3484" s="9"/>
      <c r="K3484" s="9"/>
      <c r="L3484" s="9"/>
      <c r="M3484" s="9"/>
      <c r="N3484" s="9"/>
      <c r="O3484" s="9"/>
      <c r="P3484" s="9"/>
      <c r="Q3484" s="9"/>
      <c r="R3484" s="9"/>
      <c r="S3484" s="9"/>
      <c r="T3484" s="9"/>
      <c r="U3484" s="9"/>
      <c r="V3484" s="9"/>
      <c r="W3484" s="9"/>
    </row>
    <row r="3485">
      <c r="A3485" s="123"/>
      <c r="B3485" s="5"/>
      <c r="C3485" s="116"/>
      <c r="D3485" s="9"/>
      <c r="E3485" s="9"/>
      <c r="F3485" s="9"/>
      <c r="G3485" s="9"/>
      <c r="H3485" s="9"/>
      <c r="I3485" s="9"/>
      <c r="J3485" s="9"/>
      <c r="K3485" s="9"/>
      <c r="L3485" s="9"/>
      <c r="M3485" s="9"/>
      <c r="N3485" s="9"/>
      <c r="O3485" s="9"/>
      <c r="P3485" s="9"/>
      <c r="Q3485" s="9"/>
      <c r="R3485" s="9"/>
      <c r="S3485" s="9"/>
      <c r="T3485" s="9"/>
      <c r="U3485" s="9"/>
      <c r="V3485" s="9"/>
      <c r="W3485" s="9"/>
    </row>
    <row r="3486">
      <c r="A3486" s="123"/>
      <c r="B3486" s="5"/>
      <c r="C3486" s="116"/>
      <c r="D3486" s="9"/>
      <c r="E3486" s="9"/>
      <c r="F3486" s="9"/>
      <c r="G3486" s="9"/>
      <c r="H3486" s="9"/>
      <c r="I3486" s="9"/>
      <c r="J3486" s="9"/>
      <c r="K3486" s="9"/>
      <c r="L3486" s="9"/>
      <c r="M3486" s="9"/>
      <c r="N3486" s="9"/>
      <c r="O3486" s="9"/>
      <c r="P3486" s="9"/>
      <c r="Q3486" s="9"/>
      <c r="R3486" s="9"/>
      <c r="S3486" s="9"/>
      <c r="T3486" s="9"/>
      <c r="U3486" s="9"/>
      <c r="V3486" s="9"/>
      <c r="W3486" s="9"/>
    </row>
    <row r="3487">
      <c r="A3487" s="123"/>
      <c r="B3487" s="5"/>
      <c r="C3487" s="133"/>
      <c r="D3487" s="9"/>
      <c r="E3487" s="9"/>
      <c r="F3487" s="9"/>
      <c r="G3487" s="9"/>
      <c r="H3487" s="9"/>
      <c r="I3487" s="9"/>
      <c r="J3487" s="9"/>
      <c r="K3487" s="9"/>
      <c r="L3487" s="9"/>
      <c r="M3487" s="9"/>
      <c r="N3487" s="9"/>
      <c r="O3487" s="9"/>
      <c r="P3487" s="9"/>
      <c r="Q3487" s="9"/>
      <c r="R3487" s="9"/>
      <c r="S3487" s="9"/>
      <c r="T3487" s="9"/>
      <c r="U3487" s="9"/>
      <c r="V3487" s="9"/>
      <c r="W3487" s="9"/>
    </row>
    <row r="3488">
      <c r="A3488" s="123"/>
      <c r="B3488" s="5"/>
      <c r="C3488" s="116"/>
      <c r="D3488" s="9"/>
      <c r="E3488" s="9"/>
      <c r="F3488" s="9"/>
      <c r="G3488" s="9"/>
      <c r="H3488" s="9"/>
      <c r="I3488" s="9"/>
      <c r="J3488" s="9"/>
      <c r="K3488" s="9"/>
      <c r="L3488" s="9"/>
      <c r="M3488" s="9"/>
      <c r="N3488" s="9"/>
      <c r="O3488" s="9"/>
      <c r="P3488" s="9"/>
      <c r="Q3488" s="9"/>
      <c r="R3488" s="9"/>
      <c r="S3488" s="9"/>
      <c r="T3488" s="9"/>
      <c r="U3488" s="9"/>
      <c r="V3488" s="9"/>
      <c r="W3488" s="9"/>
    </row>
    <row r="3489">
      <c r="A3489" s="123"/>
      <c r="B3489" s="5"/>
      <c r="C3489" s="116"/>
      <c r="D3489" s="9"/>
      <c r="E3489" s="9"/>
      <c r="F3489" s="9"/>
      <c r="G3489" s="9"/>
      <c r="H3489" s="9"/>
      <c r="I3489" s="9"/>
      <c r="J3489" s="9"/>
      <c r="K3489" s="9"/>
      <c r="L3489" s="9"/>
      <c r="M3489" s="9"/>
      <c r="N3489" s="9"/>
      <c r="O3489" s="9"/>
      <c r="P3489" s="9"/>
      <c r="Q3489" s="9"/>
      <c r="R3489" s="9"/>
      <c r="S3489" s="9"/>
      <c r="T3489" s="9"/>
      <c r="U3489" s="9"/>
      <c r="V3489" s="9"/>
      <c r="W3489" s="9"/>
    </row>
    <row r="3490">
      <c r="A3490" s="123"/>
      <c r="B3490" s="5"/>
      <c r="C3490" s="116"/>
      <c r="D3490" s="9"/>
      <c r="E3490" s="9"/>
      <c r="F3490" s="9"/>
      <c r="G3490" s="9"/>
      <c r="H3490" s="9"/>
      <c r="I3490" s="9"/>
      <c r="J3490" s="9"/>
      <c r="K3490" s="9"/>
      <c r="L3490" s="9"/>
      <c r="M3490" s="9"/>
      <c r="N3490" s="9"/>
      <c r="O3490" s="9"/>
      <c r="P3490" s="9"/>
      <c r="Q3490" s="9"/>
      <c r="R3490" s="9"/>
      <c r="S3490" s="9"/>
      <c r="T3490" s="9"/>
      <c r="U3490" s="9"/>
      <c r="V3490" s="9"/>
      <c r="W3490" s="9"/>
    </row>
    <row r="3491">
      <c r="A3491" s="123"/>
      <c r="B3491" s="5"/>
      <c r="C3491" s="116"/>
      <c r="D3491" s="9"/>
      <c r="E3491" s="9"/>
      <c r="F3491" s="9"/>
      <c r="G3491" s="9"/>
      <c r="H3491" s="9"/>
      <c r="I3491" s="9"/>
      <c r="J3491" s="9"/>
      <c r="K3491" s="9"/>
      <c r="L3491" s="9"/>
      <c r="M3491" s="9"/>
      <c r="N3491" s="9"/>
      <c r="O3491" s="9"/>
      <c r="P3491" s="9"/>
      <c r="Q3491" s="9"/>
      <c r="R3491" s="9"/>
      <c r="S3491" s="9"/>
      <c r="T3491" s="9"/>
      <c r="U3491" s="9"/>
      <c r="V3491" s="9"/>
      <c r="W3491" s="9"/>
    </row>
    <row r="3492">
      <c r="A3492" s="123"/>
      <c r="B3492" s="5"/>
      <c r="C3492" s="116"/>
      <c r="D3492" s="9"/>
      <c r="E3492" s="9"/>
      <c r="F3492" s="9"/>
      <c r="G3492" s="9"/>
      <c r="H3492" s="9"/>
      <c r="I3492" s="9"/>
      <c r="J3492" s="9"/>
      <c r="K3492" s="9"/>
      <c r="L3492" s="9"/>
      <c r="M3492" s="9"/>
      <c r="N3492" s="9"/>
      <c r="O3492" s="9"/>
      <c r="P3492" s="9"/>
      <c r="Q3492" s="9"/>
      <c r="R3492" s="9"/>
      <c r="S3492" s="9"/>
      <c r="T3492" s="9"/>
      <c r="U3492" s="9"/>
      <c r="V3492" s="9"/>
      <c r="W3492" s="9"/>
    </row>
    <row r="3493">
      <c r="A3493" s="123"/>
      <c r="B3493" s="5"/>
      <c r="C3493" s="116"/>
      <c r="D3493" s="9"/>
      <c r="E3493" s="9"/>
      <c r="F3493" s="9"/>
      <c r="G3493" s="9"/>
      <c r="H3493" s="9"/>
      <c r="I3493" s="9"/>
      <c r="J3493" s="9"/>
      <c r="K3493" s="9"/>
      <c r="L3493" s="9"/>
      <c r="M3493" s="9"/>
      <c r="N3493" s="9"/>
      <c r="O3493" s="9"/>
      <c r="P3493" s="9"/>
      <c r="Q3493" s="9"/>
      <c r="R3493" s="9"/>
      <c r="S3493" s="9"/>
      <c r="T3493" s="9"/>
      <c r="U3493" s="9"/>
      <c r="V3493" s="9"/>
      <c r="W3493" s="9"/>
    </row>
    <row r="3494">
      <c r="A3494" s="123"/>
      <c r="B3494" s="5"/>
      <c r="C3494" s="116"/>
      <c r="D3494" s="9"/>
      <c r="E3494" s="9"/>
      <c r="F3494" s="9"/>
      <c r="G3494" s="9"/>
      <c r="H3494" s="9"/>
      <c r="I3494" s="9"/>
      <c r="J3494" s="9"/>
      <c r="K3494" s="9"/>
      <c r="L3494" s="9"/>
      <c r="M3494" s="9"/>
      <c r="N3494" s="9"/>
      <c r="O3494" s="9"/>
      <c r="P3494" s="9"/>
      <c r="Q3494" s="9"/>
      <c r="R3494" s="9"/>
      <c r="S3494" s="9"/>
      <c r="T3494" s="9"/>
      <c r="U3494" s="9"/>
      <c r="V3494" s="9"/>
      <c r="W3494" s="9"/>
    </row>
    <row r="3495">
      <c r="A3495" s="123"/>
      <c r="B3495" s="5"/>
      <c r="C3495" s="116"/>
      <c r="D3495" s="9"/>
      <c r="E3495" s="9"/>
      <c r="F3495" s="9"/>
      <c r="G3495" s="9"/>
      <c r="H3495" s="9"/>
      <c r="I3495" s="9"/>
      <c r="J3495" s="9"/>
      <c r="K3495" s="9"/>
      <c r="L3495" s="9"/>
      <c r="M3495" s="9"/>
      <c r="N3495" s="9"/>
      <c r="O3495" s="9"/>
      <c r="P3495" s="9"/>
      <c r="Q3495" s="9"/>
      <c r="R3495" s="9"/>
      <c r="S3495" s="9"/>
      <c r="T3495" s="9"/>
      <c r="U3495" s="9"/>
      <c r="V3495" s="9"/>
      <c r="W3495" s="9"/>
    </row>
    <row r="3496">
      <c r="A3496" s="123"/>
      <c r="B3496" s="5"/>
      <c r="C3496" s="116"/>
      <c r="D3496" s="9"/>
      <c r="E3496" s="9"/>
      <c r="F3496" s="9"/>
      <c r="G3496" s="9"/>
      <c r="H3496" s="9"/>
      <c r="I3496" s="9"/>
      <c r="J3496" s="9"/>
      <c r="K3496" s="9"/>
      <c r="L3496" s="9"/>
      <c r="M3496" s="9"/>
      <c r="N3496" s="9"/>
      <c r="O3496" s="9"/>
      <c r="P3496" s="9"/>
      <c r="Q3496" s="9"/>
      <c r="R3496" s="9"/>
      <c r="S3496" s="9"/>
      <c r="T3496" s="9"/>
      <c r="U3496" s="9"/>
      <c r="V3496" s="9"/>
      <c r="W3496" s="9"/>
    </row>
    <row r="3497">
      <c r="A3497" s="123"/>
      <c r="B3497" s="5"/>
      <c r="C3497" s="116"/>
      <c r="D3497" s="9"/>
      <c r="E3497" s="9"/>
      <c r="F3497" s="9"/>
      <c r="G3497" s="9"/>
      <c r="H3497" s="9"/>
      <c r="I3497" s="9"/>
      <c r="J3497" s="9"/>
      <c r="K3497" s="9"/>
      <c r="L3497" s="9"/>
      <c r="M3497" s="9"/>
      <c r="N3497" s="9"/>
      <c r="O3497" s="9"/>
      <c r="P3497" s="9"/>
      <c r="Q3497" s="9"/>
      <c r="R3497" s="9"/>
      <c r="S3497" s="9"/>
      <c r="T3497" s="9"/>
      <c r="U3497" s="9"/>
      <c r="V3497" s="9"/>
      <c r="W3497" s="9"/>
    </row>
    <row r="3498">
      <c r="A3498" s="123"/>
      <c r="B3498" s="5"/>
      <c r="C3498" s="116"/>
      <c r="D3498" s="9"/>
      <c r="E3498" s="9"/>
      <c r="F3498" s="9"/>
      <c r="G3498" s="9"/>
      <c r="H3498" s="9"/>
      <c r="I3498" s="9"/>
      <c r="J3498" s="9"/>
      <c r="K3498" s="9"/>
      <c r="L3498" s="9"/>
      <c r="M3498" s="9"/>
      <c r="N3498" s="9"/>
      <c r="O3498" s="9"/>
      <c r="P3498" s="9"/>
      <c r="Q3498" s="9"/>
      <c r="R3498" s="9"/>
      <c r="S3498" s="9"/>
      <c r="T3498" s="9"/>
      <c r="U3498" s="9"/>
      <c r="V3498" s="9"/>
      <c r="W3498" s="9"/>
    </row>
    <row r="3499">
      <c r="A3499" s="123"/>
      <c r="B3499" s="5"/>
      <c r="C3499" s="116"/>
      <c r="D3499" s="9"/>
      <c r="E3499" s="9"/>
      <c r="F3499" s="9"/>
      <c r="G3499" s="9"/>
      <c r="H3499" s="9"/>
      <c r="I3499" s="9"/>
      <c r="J3499" s="9"/>
      <c r="K3499" s="9"/>
      <c r="L3499" s="9"/>
      <c r="M3499" s="9"/>
      <c r="N3499" s="9"/>
      <c r="O3499" s="9"/>
      <c r="P3499" s="9"/>
      <c r="Q3499" s="9"/>
      <c r="R3499" s="9"/>
      <c r="S3499" s="9"/>
      <c r="T3499" s="9"/>
      <c r="U3499" s="9"/>
      <c r="V3499" s="9"/>
      <c r="W3499" s="9"/>
    </row>
    <row r="3500">
      <c r="A3500" s="123"/>
      <c r="B3500" s="5"/>
      <c r="C3500" s="116"/>
      <c r="D3500" s="9"/>
      <c r="E3500" s="9"/>
      <c r="F3500" s="9"/>
      <c r="G3500" s="9"/>
      <c r="H3500" s="9"/>
      <c r="I3500" s="9"/>
      <c r="J3500" s="9"/>
      <c r="K3500" s="9"/>
      <c r="L3500" s="9"/>
      <c r="M3500" s="9"/>
      <c r="N3500" s="9"/>
      <c r="O3500" s="9"/>
      <c r="P3500" s="9"/>
      <c r="Q3500" s="9"/>
      <c r="R3500" s="9"/>
      <c r="S3500" s="9"/>
      <c r="T3500" s="9"/>
      <c r="U3500" s="9"/>
      <c r="V3500" s="9"/>
      <c r="W3500" s="9"/>
    </row>
    <row r="3501">
      <c r="A3501" s="123"/>
      <c r="B3501" s="5"/>
      <c r="C3501" s="116"/>
      <c r="D3501" s="9"/>
      <c r="E3501" s="9"/>
      <c r="F3501" s="9"/>
      <c r="G3501" s="9"/>
      <c r="H3501" s="9"/>
      <c r="I3501" s="9"/>
      <c r="J3501" s="9"/>
      <c r="K3501" s="9"/>
      <c r="L3501" s="9"/>
      <c r="M3501" s="9"/>
      <c r="N3501" s="9"/>
      <c r="O3501" s="9"/>
      <c r="P3501" s="9"/>
      <c r="Q3501" s="9"/>
      <c r="R3501" s="9"/>
      <c r="S3501" s="9"/>
      <c r="T3501" s="9"/>
      <c r="U3501" s="9"/>
      <c r="V3501" s="9"/>
      <c r="W3501" s="9"/>
    </row>
    <row r="3502">
      <c r="A3502" s="123"/>
      <c r="B3502" s="5"/>
      <c r="C3502" s="116"/>
      <c r="D3502" s="9"/>
      <c r="E3502" s="9"/>
      <c r="F3502" s="9"/>
      <c r="G3502" s="9"/>
      <c r="H3502" s="9"/>
      <c r="I3502" s="9"/>
      <c r="J3502" s="9"/>
      <c r="K3502" s="9"/>
      <c r="L3502" s="9"/>
      <c r="M3502" s="9"/>
      <c r="N3502" s="9"/>
      <c r="O3502" s="9"/>
      <c r="P3502" s="9"/>
      <c r="Q3502" s="9"/>
      <c r="R3502" s="9"/>
      <c r="S3502" s="9"/>
      <c r="T3502" s="9"/>
      <c r="U3502" s="9"/>
      <c r="V3502" s="9"/>
      <c r="W3502" s="9"/>
    </row>
    <row r="3503">
      <c r="A3503" s="123"/>
      <c r="B3503" s="5"/>
      <c r="C3503" s="116"/>
      <c r="D3503" s="9"/>
      <c r="E3503" s="9"/>
      <c r="F3503" s="9"/>
      <c r="G3503" s="9"/>
      <c r="H3503" s="9"/>
      <c r="I3503" s="9"/>
      <c r="J3503" s="9"/>
      <c r="K3503" s="9"/>
      <c r="L3503" s="9"/>
      <c r="M3503" s="9"/>
      <c r="N3503" s="9"/>
      <c r="O3503" s="9"/>
      <c r="P3503" s="9"/>
      <c r="Q3503" s="9"/>
      <c r="R3503" s="9"/>
      <c r="S3503" s="9"/>
      <c r="T3503" s="9"/>
      <c r="U3503" s="9"/>
      <c r="V3503" s="9"/>
      <c r="W3503" s="9"/>
    </row>
    <row r="3504">
      <c r="A3504" s="123"/>
      <c r="B3504" s="5"/>
      <c r="C3504" s="116"/>
      <c r="D3504" s="9"/>
      <c r="E3504" s="9"/>
      <c r="F3504" s="9"/>
      <c r="G3504" s="9"/>
      <c r="H3504" s="9"/>
      <c r="I3504" s="9"/>
      <c r="J3504" s="9"/>
      <c r="K3504" s="9"/>
      <c r="L3504" s="9"/>
      <c r="M3504" s="9"/>
      <c r="N3504" s="9"/>
      <c r="O3504" s="9"/>
      <c r="P3504" s="9"/>
      <c r="Q3504" s="9"/>
      <c r="R3504" s="9"/>
      <c r="S3504" s="9"/>
      <c r="T3504" s="9"/>
      <c r="U3504" s="9"/>
      <c r="V3504" s="9"/>
      <c r="W3504" s="9"/>
    </row>
    <row r="3505">
      <c r="A3505" s="123"/>
      <c r="B3505" s="5"/>
      <c r="C3505" s="116"/>
      <c r="D3505" s="9"/>
      <c r="E3505" s="9"/>
      <c r="F3505" s="9"/>
      <c r="G3505" s="9"/>
      <c r="H3505" s="9"/>
      <c r="I3505" s="9"/>
      <c r="J3505" s="9"/>
      <c r="K3505" s="9"/>
      <c r="L3505" s="9"/>
      <c r="M3505" s="9"/>
      <c r="N3505" s="9"/>
      <c r="O3505" s="9"/>
      <c r="P3505" s="9"/>
      <c r="Q3505" s="9"/>
      <c r="R3505" s="9"/>
      <c r="S3505" s="9"/>
      <c r="T3505" s="9"/>
      <c r="U3505" s="9"/>
      <c r="V3505" s="9"/>
      <c r="W3505" s="9"/>
    </row>
    <row r="3506">
      <c r="A3506" s="123"/>
      <c r="B3506" s="5"/>
      <c r="C3506" s="116"/>
      <c r="D3506" s="9"/>
      <c r="E3506" s="9"/>
      <c r="F3506" s="9"/>
      <c r="G3506" s="9"/>
      <c r="H3506" s="9"/>
      <c r="I3506" s="9"/>
      <c r="J3506" s="9"/>
      <c r="K3506" s="9"/>
      <c r="L3506" s="9"/>
      <c r="M3506" s="9"/>
      <c r="N3506" s="9"/>
      <c r="O3506" s="9"/>
      <c r="P3506" s="9"/>
      <c r="Q3506" s="9"/>
      <c r="R3506" s="9"/>
      <c r="S3506" s="9"/>
      <c r="T3506" s="9"/>
      <c r="U3506" s="9"/>
      <c r="V3506" s="9"/>
      <c r="W3506" s="9"/>
    </row>
    <row r="3507">
      <c r="A3507" s="123"/>
      <c r="B3507" s="5"/>
      <c r="C3507" s="116"/>
      <c r="D3507" s="9"/>
      <c r="E3507" s="9"/>
      <c r="F3507" s="9"/>
      <c r="G3507" s="9"/>
      <c r="H3507" s="9"/>
      <c r="I3507" s="9"/>
      <c r="J3507" s="9"/>
      <c r="K3507" s="9"/>
      <c r="L3507" s="9"/>
      <c r="M3507" s="9"/>
      <c r="N3507" s="9"/>
      <c r="O3507" s="9"/>
      <c r="P3507" s="9"/>
      <c r="Q3507" s="9"/>
      <c r="R3507" s="9"/>
      <c r="S3507" s="9"/>
      <c r="T3507" s="9"/>
      <c r="U3507" s="9"/>
      <c r="V3507" s="9"/>
      <c r="W3507" s="9"/>
    </row>
    <row r="3508">
      <c r="A3508" s="123"/>
      <c r="B3508" s="5"/>
      <c r="C3508" s="116"/>
      <c r="D3508" s="9"/>
      <c r="E3508" s="9"/>
      <c r="F3508" s="9"/>
      <c r="G3508" s="9"/>
      <c r="H3508" s="9"/>
      <c r="I3508" s="9"/>
      <c r="J3508" s="9"/>
      <c r="K3508" s="9"/>
      <c r="L3508" s="9"/>
      <c r="M3508" s="9"/>
      <c r="N3508" s="9"/>
      <c r="O3508" s="9"/>
      <c r="P3508" s="9"/>
      <c r="Q3508" s="9"/>
      <c r="R3508" s="9"/>
      <c r="S3508" s="9"/>
      <c r="T3508" s="9"/>
      <c r="U3508" s="9"/>
      <c r="V3508" s="9"/>
      <c r="W3508" s="9"/>
    </row>
    <row r="3509">
      <c r="A3509" s="123"/>
      <c r="B3509" s="5"/>
      <c r="C3509" s="116"/>
      <c r="D3509" s="9"/>
      <c r="E3509" s="9"/>
      <c r="F3509" s="9"/>
      <c r="G3509" s="9"/>
      <c r="H3509" s="9"/>
      <c r="I3509" s="9"/>
      <c r="J3509" s="9"/>
      <c r="K3509" s="9"/>
      <c r="L3509" s="9"/>
      <c r="M3509" s="9"/>
      <c r="N3509" s="9"/>
      <c r="O3509" s="9"/>
      <c r="P3509" s="9"/>
      <c r="Q3509" s="9"/>
      <c r="R3509" s="9"/>
      <c r="S3509" s="9"/>
      <c r="T3509" s="9"/>
      <c r="U3509" s="9"/>
      <c r="V3509" s="9"/>
      <c r="W3509" s="9"/>
    </row>
    <row r="3510">
      <c r="A3510" s="123"/>
      <c r="B3510" s="5"/>
      <c r="C3510" s="116"/>
      <c r="D3510" s="9"/>
      <c r="E3510" s="9"/>
      <c r="F3510" s="9"/>
      <c r="G3510" s="9"/>
      <c r="H3510" s="9"/>
      <c r="I3510" s="9"/>
      <c r="J3510" s="9"/>
      <c r="K3510" s="9"/>
      <c r="L3510" s="9"/>
      <c r="M3510" s="9"/>
      <c r="N3510" s="9"/>
      <c r="O3510" s="9"/>
      <c r="P3510" s="9"/>
      <c r="Q3510" s="9"/>
      <c r="R3510" s="9"/>
      <c r="S3510" s="9"/>
      <c r="T3510" s="9"/>
      <c r="U3510" s="9"/>
      <c r="V3510" s="9"/>
      <c r="W3510" s="9"/>
    </row>
    <row r="3511">
      <c r="A3511" s="123"/>
      <c r="B3511" s="5"/>
      <c r="C3511" s="116"/>
      <c r="D3511" s="9"/>
      <c r="E3511" s="9"/>
      <c r="F3511" s="9"/>
      <c r="G3511" s="9"/>
      <c r="H3511" s="9"/>
      <c r="I3511" s="9"/>
      <c r="J3511" s="9"/>
      <c r="K3511" s="9"/>
      <c r="L3511" s="9"/>
      <c r="M3511" s="9"/>
      <c r="N3511" s="9"/>
      <c r="O3511" s="9"/>
      <c r="P3511" s="9"/>
      <c r="Q3511" s="9"/>
      <c r="R3511" s="9"/>
      <c r="S3511" s="9"/>
      <c r="T3511" s="9"/>
      <c r="U3511" s="9"/>
      <c r="V3511" s="9"/>
      <c r="W3511" s="9"/>
    </row>
    <row r="3512">
      <c r="A3512" s="123"/>
      <c r="B3512" s="5"/>
      <c r="C3512" s="116"/>
      <c r="D3512" s="9"/>
      <c r="E3512" s="9"/>
      <c r="F3512" s="9"/>
      <c r="G3512" s="9"/>
      <c r="H3512" s="9"/>
      <c r="I3512" s="9"/>
      <c r="J3512" s="9"/>
      <c r="K3512" s="9"/>
      <c r="L3512" s="9"/>
      <c r="M3512" s="9"/>
      <c r="N3512" s="9"/>
      <c r="O3512" s="9"/>
      <c r="P3512" s="9"/>
      <c r="Q3512" s="9"/>
      <c r="R3512" s="9"/>
      <c r="S3512" s="9"/>
      <c r="T3512" s="9"/>
      <c r="U3512" s="9"/>
      <c r="V3512" s="9"/>
      <c r="W3512" s="9"/>
    </row>
    <row r="3513">
      <c r="A3513" s="123"/>
      <c r="B3513" s="5"/>
      <c r="C3513" s="116"/>
      <c r="D3513" s="9"/>
      <c r="E3513" s="9"/>
      <c r="F3513" s="9"/>
      <c r="G3513" s="9"/>
      <c r="H3513" s="9"/>
      <c r="I3513" s="9"/>
      <c r="J3513" s="9"/>
      <c r="K3513" s="9"/>
      <c r="L3513" s="9"/>
      <c r="M3513" s="9"/>
      <c r="N3513" s="9"/>
      <c r="O3513" s="9"/>
      <c r="P3513" s="9"/>
      <c r="Q3513" s="9"/>
      <c r="R3513" s="9"/>
      <c r="S3513" s="9"/>
      <c r="T3513" s="9"/>
      <c r="U3513" s="9"/>
      <c r="V3513" s="9"/>
      <c r="W3513" s="9"/>
    </row>
    <row r="3514">
      <c r="A3514" s="123"/>
      <c r="B3514" s="5"/>
      <c r="C3514" s="116"/>
      <c r="D3514" s="9"/>
      <c r="E3514" s="9"/>
      <c r="F3514" s="9"/>
      <c r="G3514" s="9"/>
      <c r="H3514" s="9"/>
      <c r="I3514" s="9"/>
      <c r="J3514" s="9"/>
      <c r="K3514" s="9"/>
      <c r="L3514" s="9"/>
      <c r="M3514" s="9"/>
      <c r="N3514" s="9"/>
      <c r="O3514" s="9"/>
      <c r="P3514" s="9"/>
      <c r="Q3514" s="9"/>
      <c r="R3514" s="9"/>
      <c r="S3514" s="9"/>
      <c r="T3514" s="9"/>
      <c r="U3514" s="9"/>
      <c r="V3514" s="9"/>
      <c r="W3514" s="9"/>
    </row>
    <row r="3515">
      <c r="A3515" s="123"/>
      <c r="B3515" s="5"/>
      <c r="C3515" s="116"/>
      <c r="D3515" s="9"/>
      <c r="E3515" s="9"/>
      <c r="F3515" s="9"/>
      <c r="G3515" s="9"/>
      <c r="H3515" s="9"/>
      <c r="I3515" s="9"/>
      <c r="J3515" s="9"/>
      <c r="K3515" s="9"/>
      <c r="L3515" s="9"/>
      <c r="M3515" s="9"/>
      <c r="N3515" s="9"/>
      <c r="O3515" s="9"/>
      <c r="P3515" s="9"/>
      <c r="Q3515" s="9"/>
      <c r="R3515" s="9"/>
      <c r="S3515" s="9"/>
      <c r="T3515" s="9"/>
      <c r="U3515" s="9"/>
      <c r="V3515" s="9"/>
      <c r="W3515" s="9"/>
    </row>
    <row r="3516">
      <c r="A3516" s="123"/>
      <c r="B3516" s="5"/>
      <c r="C3516" s="116"/>
      <c r="D3516" s="9"/>
      <c r="E3516" s="9"/>
      <c r="F3516" s="9"/>
      <c r="G3516" s="9"/>
      <c r="H3516" s="9"/>
      <c r="I3516" s="9"/>
      <c r="J3516" s="9"/>
      <c r="K3516" s="9"/>
      <c r="L3516" s="9"/>
      <c r="M3516" s="9"/>
      <c r="N3516" s="9"/>
      <c r="O3516" s="9"/>
      <c r="P3516" s="9"/>
      <c r="Q3516" s="9"/>
      <c r="R3516" s="9"/>
      <c r="S3516" s="9"/>
      <c r="T3516" s="9"/>
      <c r="U3516" s="9"/>
      <c r="V3516" s="9"/>
      <c r="W3516" s="9"/>
    </row>
    <row r="3517">
      <c r="A3517" s="123"/>
      <c r="B3517" s="5"/>
      <c r="C3517" s="116"/>
      <c r="D3517" s="9"/>
      <c r="E3517" s="9"/>
      <c r="F3517" s="9"/>
      <c r="G3517" s="9"/>
      <c r="H3517" s="9"/>
      <c r="I3517" s="9"/>
      <c r="J3517" s="9"/>
      <c r="K3517" s="9"/>
      <c r="L3517" s="9"/>
      <c r="M3517" s="9"/>
      <c r="N3517" s="9"/>
      <c r="O3517" s="9"/>
      <c r="P3517" s="9"/>
      <c r="Q3517" s="9"/>
      <c r="R3517" s="9"/>
      <c r="S3517" s="9"/>
      <c r="T3517" s="9"/>
      <c r="U3517" s="9"/>
      <c r="V3517" s="9"/>
      <c r="W3517" s="9"/>
    </row>
    <row r="3518">
      <c r="A3518" s="123"/>
      <c r="B3518" s="5"/>
      <c r="C3518" s="116"/>
      <c r="D3518" s="9"/>
      <c r="E3518" s="9"/>
      <c r="F3518" s="9"/>
      <c r="G3518" s="9"/>
      <c r="H3518" s="9"/>
      <c r="I3518" s="9"/>
      <c r="J3518" s="9"/>
      <c r="K3518" s="9"/>
      <c r="L3518" s="9"/>
      <c r="M3518" s="9"/>
      <c r="N3518" s="9"/>
      <c r="O3518" s="9"/>
      <c r="P3518" s="9"/>
      <c r="Q3518" s="9"/>
      <c r="R3518" s="9"/>
      <c r="S3518" s="9"/>
      <c r="T3518" s="9"/>
      <c r="U3518" s="9"/>
      <c r="V3518" s="9"/>
      <c r="W3518" s="9"/>
    </row>
    <row r="3519">
      <c r="A3519" s="123"/>
      <c r="B3519" s="5"/>
      <c r="C3519" s="116"/>
      <c r="D3519" s="9"/>
      <c r="E3519" s="9"/>
      <c r="F3519" s="9"/>
      <c r="G3519" s="9"/>
      <c r="H3519" s="9"/>
      <c r="I3519" s="9"/>
      <c r="J3519" s="9"/>
      <c r="K3519" s="9"/>
      <c r="L3519" s="9"/>
      <c r="M3519" s="9"/>
      <c r="N3519" s="9"/>
      <c r="O3519" s="9"/>
      <c r="P3519" s="9"/>
      <c r="Q3519" s="9"/>
      <c r="R3519" s="9"/>
      <c r="S3519" s="9"/>
      <c r="T3519" s="9"/>
      <c r="U3519" s="9"/>
      <c r="V3519" s="9"/>
      <c r="W3519" s="9"/>
    </row>
    <row r="3520">
      <c r="A3520" s="123"/>
      <c r="B3520" s="5"/>
      <c r="C3520" s="116"/>
      <c r="D3520" s="9"/>
      <c r="E3520" s="9"/>
      <c r="F3520" s="9"/>
      <c r="G3520" s="9"/>
      <c r="H3520" s="9"/>
      <c r="I3520" s="9"/>
      <c r="J3520" s="9"/>
      <c r="K3520" s="9"/>
      <c r="L3520" s="9"/>
      <c r="M3520" s="9"/>
      <c r="N3520" s="9"/>
      <c r="O3520" s="9"/>
      <c r="P3520" s="9"/>
      <c r="Q3520" s="9"/>
      <c r="R3520" s="9"/>
      <c r="S3520" s="9"/>
      <c r="T3520" s="9"/>
      <c r="U3520" s="9"/>
      <c r="V3520" s="9"/>
      <c r="W3520" s="9"/>
    </row>
    <row r="3521">
      <c r="A3521" s="123"/>
      <c r="B3521" s="5"/>
      <c r="C3521" s="116"/>
      <c r="D3521" s="9"/>
      <c r="E3521" s="9"/>
      <c r="F3521" s="9"/>
      <c r="G3521" s="9"/>
      <c r="H3521" s="9"/>
      <c r="I3521" s="9"/>
      <c r="J3521" s="9"/>
      <c r="K3521" s="9"/>
      <c r="L3521" s="9"/>
      <c r="M3521" s="9"/>
      <c r="N3521" s="9"/>
      <c r="O3521" s="9"/>
      <c r="P3521" s="9"/>
      <c r="Q3521" s="9"/>
      <c r="R3521" s="9"/>
      <c r="S3521" s="9"/>
      <c r="T3521" s="9"/>
      <c r="U3521" s="9"/>
      <c r="V3521" s="9"/>
      <c r="W3521" s="9"/>
    </row>
    <row r="3522">
      <c r="A3522" s="123"/>
      <c r="B3522" s="5"/>
      <c r="C3522" s="116"/>
      <c r="D3522" s="9"/>
      <c r="E3522" s="9"/>
      <c r="F3522" s="9"/>
      <c r="G3522" s="9"/>
      <c r="H3522" s="9"/>
      <c r="I3522" s="9"/>
      <c r="J3522" s="9"/>
      <c r="K3522" s="9"/>
      <c r="L3522" s="9"/>
      <c r="M3522" s="9"/>
      <c r="N3522" s="9"/>
      <c r="O3522" s="9"/>
      <c r="P3522" s="9"/>
      <c r="Q3522" s="9"/>
      <c r="R3522" s="9"/>
      <c r="S3522" s="9"/>
      <c r="T3522" s="9"/>
      <c r="U3522" s="9"/>
      <c r="V3522" s="9"/>
      <c r="W3522" s="9"/>
    </row>
    <row r="3523">
      <c r="A3523" s="123"/>
      <c r="B3523" s="118"/>
      <c r="C3523" s="116"/>
      <c r="D3523" s="9"/>
      <c r="E3523" s="9"/>
      <c r="F3523" s="9"/>
      <c r="G3523" s="9"/>
      <c r="H3523" s="9"/>
      <c r="I3523" s="9"/>
      <c r="J3523" s="9"/>
      <c r="K3523" s="9"/>
      <c r="L3523" s="9"/>
      <c r="M3523" s="9"/>
      <c r="N3523" s="9"/>
      <c r="O3523" s="9"/>
      <c r="P3523" s="9"/>
      <c r="Q3523" s="9"/>
      <c r="R3523" s="9"/>
      <c r="S3523" s="9"/>
      <c r="T3523" s="9"/>
      <c r="U3523" s="9"/>
      <c r="V3523" s="9"/>
      <c r="W3523" s="9"/>
    </row>
    <row r="3524">
      <c r="A3524" s="123"/>
      <c r="B3524" s="118"/>
      <c r="C3524" s="116"/>
      <c r="D3524" s="9"/>
      <c r="E3524" s="9"/>
      <c r="F3524" s="9"/>
      <c r="G3524" s="9"/>
      <c r="H3524" s="9"/>
      <c r="I3524" s="9"/>
      <c r="J3524" s="9"/>
      <c r="K3524" s="9"/>
      <c r="L3524" s="9"/>
      <c r="M3524" s="9"/>
      <c r="N3524" s="9"/>
      <c r="O3524" s="9"/>
      <c r="P3524" s="9"/>
      <c r="Q3524" s="9"/>
      <c r="R3524" s="9"/>
      <c r="S3524" s="9"/>
      <c r="T3524" s="9"/>
      <c r="U3524" s="9"/>
      <c r="V3524" s="9"/>
      <c r="W3524" s="9"/>
    </row>
    <row r="3525">
      <c r="A3525" s="123"/>
      <c r="B3525" s="118"/>
      <c r="C3525" s="116"/>
      <c r="D3525" s="9"/>
      <c r="E3525" s="9"/>
      <c r="F3525" s="9"/>
      <c r="G3525" s="9"/>
      <c r="H3525" s="9"/>
      <c r="I3525" s="9"/>
      <c r="J3525" s="9"/>
      <c r="K3525" s="9"/>
      <c r="L3525" s="9"/>
      <c r="M3525" s="9"/>
      <c r="N3525" s="9"/>
      <c r="O3525" s="9"/>
      <c r="P3525" s="9"/>
      <c r="Q3525" s="9"/>
      <c r="R3525" s="9"/>
      <c r="S3525" s="9"/>
      <c r="T3525" s="9"/>
      <c r="U3525" s="9"/>
      <c r="V3525" s="9"/>
      <c r="W3525" s="9"/>
    </row>
    <row r="3526">
      <c r="A3526" s="123"/>
      <c r="B3526" s="118"/>
      <c r="C3526" s="116"/>
      <c r="D3526" s="9"/>
      <c r="E3526" s="9"/>
      <c r="F3526" s="9"/>
      <c r="G3526" s="9"/>
      <c r="H3526" s="9"/>
      <c r="I3526" s="9"/>
      <c r="J3526" s="9"/>
      <c r="K3526" s="9"/>
      <c r="L3526" s="9"/>
      <c r="M3526" s="9"/>
      <c r="N3526" s="9"/>
      <c r="O3526" s="9"/>
      <c r="P3526" s="9"/>
      <c r="Q3526" s="9"/>
      <c r="R3526" s="9"/>
      <c r="S3526" s="9"/>
      <c r="T3526" s="9"/>
      <c r="U3526" s="9"/>
      <c r="V3526" s="9"/>
      <c r="W3526" s="9"/>
    </row>
    <row r="3527">
      <c r="A3527" s="123"/>
      <c r="B3527" s="118"/>
      <c r="C3527" s="116"/>
      <c r="D3527" s="9"/>
      <c r="E3527" s="9"/>
      <c r="F3527" s="9"/>
      <c r="G3527" s="9"/>
      <c r="H3527" s="9"/>
      <c r="I3527" s="9"/>
      <c r="J3527" s="9"/>
      <c r="K3527" s="9"/>
      <c r="L3527" s="9"/>
      <c r="M3527" s="9"/>
      <c r="N3527" s="9"/>
      <c r="O3527" s="9"/>
      <c r="P3527" s="9"/>
      <c r="Q3527" s="9"/>
      <c r="R3527" s="9"/>
      <c r="S3527" s="9"/>
      <c r="T3527" s="9"/>
      <c r="U3527" s="9"/>
      <c r="V3527" s="9"/>
      <c r="W3527" s="9"/>
    </row>
    <row r="3528">
      <c r="A3528" s="123"/>
      <c r="B3528" s="118"/>
      <c r="C3528" s="116"/>
      <c r="D3528" s="9"/>
      <c r="E3528" s="9"/>
      <c r="F3528" s="9"/>
      <c r="G3528" s="9"/>
      <c r="H3528" s="9"/>
      <c r="I3528" s="9"/>
      <c r="J3528" s="9"/>
      <c r="K3528" s="9"/>
      <c r="L3528" s="9"/>
      <c r="M3528" s="9"/>
      <c r="N3528" s="9"/>
      <c r="O3528" s="9"/>
      <c r="P3528" s="9"/>
      <c r="Q3528" s="9"/>
      <c r="R3528" s="9"/>
      <c r="S3528" s="9"/>
      <c r="T3528" s="9"/>
      <c r="U3528" s="9"/>
      <c r="V3528" s="9"/>
      <c r="W3528" s="9"/>
    </row>
    <row r="3529">
      <c r="A3529" s="123"/>
      <c r="B3529" s="118"/>
      <c r="C3529" s="116"/>
      <c r="D3529" s="9"/>
      <c r="E3529" s="9"/>
      <c r="F3529" s="9"/>
      <c r="G3529" s="9"/>
      <c r="H3529" s="9"/>
      <c r="I3529" s="9"/>
      <c r="J3529" s="9"/>
      <c r="K3529" s="9"/>
      <c r="L3529" s="9"/>
      <c r="M3529" s="9"/>
      <c r="N3529" s="9"/>
      <c r="O3529" s="9"/>
      <c r="P3529" s="9"/>
      <c r="Q3529" s="9"/>
      <c r="R3529" s="9"/>
      <c r="S3529" s="9"/>
      <c r="T3529" s="9"/>
      <c r="U3529" s="9"/>
      <c r="V3529" s="9"/>
      <c r="W3529" s="9"/>
    </row>
    <row r="3530">
      <c r="A3530" s="123"/>
      <c r="B3530" s="118"/>
      <c r="C3530" s="116"/>
      <c r="D3530" s="9"/>
      <c r="E3530" s="9"/>
      <c r="F3530" s="9"/>
      <c r="G3530" s="9"/>
      <c r="H3530" s="9"/>
      <c r="I3530" s="9"/>
      <c r="J3530" s="9"/>
      <c r="K3530" s="9"/>
      <c r="L3530" s="9"/>
      <c r="M3530" s="9"/>
      <c r="N3530" s="9"/>
      <c r="O3530" s="9"/>
      <c r="P3530" s="9"/>
      <c r="Q3530" s="9"/>
      <c r="R3530" s="9"/>
      <c r="S3530" s="9"/>
      <c r="T3530" s="9"/>
      <c r="U3530" s="9"/>
      <c r="V3530" s="9"/>
      <c r="W3530" s="9"/>
    </row>
    <row r="3531">
      <c r="A3531" s="123"/>
      <c r="B3531" s="118"/>
      <c r="C3531" s="116"/>
      <c r="D3531" s="9"/>
      <c r="E3531" s="9"/>
      <c r="F3531" s="9"/>
      <c r="G3531" s="9"/>
      <c r="H3531" s="9"/>
      <c r="I3531" s="9"/>
      <c r="J3531" s="9"/>
      <c r="K3531" s="9"/>
      <c r="L3531" s="9"/>
      <c r="M3531" s="9"/>
      <c r="N3531" s="9"/>
      <c r="O3531" s="9"/>
      <c r="P3531" s="9"/>
      <c r="Q3531" s="9"/>
      <c r="R3531" s="9"/>
      <c r="S3531" s="9"/>
      <c r="T3531" s="9"/>
      <c r="U3531" s="9"/>
      <c r="V3531" s="9"/>
      <c r="W3531" s="9"/>
    </row>
    <row r="3532">
      <c r="A3532" s="123"/>
      <c r="B3532" s="118"/>
      <c r="C3532" s="116"/>
      <c r="D3532" s="9"/>
      <c r="E3532" s="9"/>
      <c r="F3532" s="9"/>
      <c r="G3532" s="9"/>
      <c r="H3532" s="9"/>
      <c r="I3532" s="9"/>
      <c r="J3532" s="9"/>
      <c r="K3532" s="9"/>
      <c r="L3532" s="9"/>
      <c r="M3532" s="9"/>
      <c r="N3532" s="9"/>
      <c r="O3532" s="9"/>
      <c r="P3532" s="9"/>
      <c r="Q3532" s="9"/>
      <c r="R3532" s="9"/>
      <c r="S3532" s="9"/>
      <c r="T3532" s="9"/>
      <c r="U3532" s="9"/>
      <c r="V3532" s="9"/>
      <c r="W3532" s="9"/>
    </row>
    <row r="3533">
      <c r="A3533" s="123"/>
      <c r="B3533" s="118"/>
      <c r="C3533" s="116"/>
      <c r="D3533" s="9"/>
      <c r="E3533" s="9"/>
      <c r="F3533" s="9"/>
      <c r="G3533" s="9"/>
      <c r="H3533" s="9"/>
      <c r="I3533" s="9"/>
      <c r="J3533" s="9"/>
      <c r="K3533" s="9"/>
      <c r="L3533" s="9"/>
      <c r="M3533" s="9"/>
      <c r="N3533" s="9"/>
      <c r="O3533" s="9"/>
      <c r="P3533" s="9"/>
      <c r="Q3533" s="9"/>
      <c r="R3533" s="9"/>
      <c r="S3533" s="9"/>
      <c r="T3533" s="9"/>
      <c r="U3533" s="9"/>
      <c r="V3533" s="9"/>
      <c r="W3533" s="9"/>
    </row>
    <row r="3534">
      <c r="A3534" s="123"/>
      <c r="B3534" s="118"/>
      <c r="C3534" s="116"/>
      <c r="D3534" s="9"/>
      <c r="E3534" s="9"/>
      <c r="F3534" s="9"/>
      <c r="G3534" s="9"/>
      <c r="H3534" s="9"/>
      <c r="I3534" s="9"/>
      <c r="J3534" s="9"/>
      <c r="K3534" s="9"/>
      <c r="L3534" s="9"/>
      <c r="M3534" s="9"/>
      <c r="N3534" s="9"/>
      <c r="O3534" s="9"/>
      <c r="P3534" s="9"/>
      <c r="Q3534" s="9"/>
      <c r="R3534" s="9"/>
      <c r="S3534" s="9"/>
      <c r="T3534" s="9"/>
      <c r="U3534" s="9"/>
      <c r="V3534" s="9"/>
      <c r="W3534" s="9"/>
    </row>
    <row r="3535">
      <c r="A3535" s="123"/>
      <c r="B3535" s="118"/>
      <c r="C3535" s="116"/>
      <c r="D3535" s="9"/>
      <c r="E3535" s="9"/>
      <c r="F3535" s="9"/>
      <c r="G3535" s="9"/>
      <c r="H3535" s="9"/>
      <c r="I3535" s="9"/>
      <c r="J3535" s="9"/>
      <c r="K3535" s="9"/>
      <c r="L3535" s="9"/>
      <c r="M3535" s="9"/>
      <c r="N3535" s="9"/>
      <c r="O3535" s="9"/>
      <c r="P3535" s="9"/>
      <c r="Q3535" s="9"/>
      <c r="R3535" s="9"/>
      <c r="S3535" s="9"/>
      <c r="T3535" s="9"/>
      <c r="U3535" s="9"/>
      <c r="V3535" s="9"/>
      <c r="W3535" s="9"/>
    </row>
    <row r="3536">
      <c r="A3536" s="123"/>
      <c r="B3536" s="118"/>
      <c r="C3536" s="116"/>
      <c r="D3536" s="9"/>
      <c r="E3536" s="9"/>
      <c r="F3536" s="9"/>
      <c r="G3536" s="9"/>
      <c r="H3536" s="9"/>
      <c r="I3536" s="9"/>
      <c r="J3536" s="9"/>
      <c r="K3536" s="9"/>
      <c r="L3536" s="9"/>
      <c r="M3536" s="9"/>
      <c r="N3536" s="9"/>
      <c r="O3536" s="9"/>
      <c r="P3536" s="9"/>
      <c r="Q3536" s="9"/>
      <c r="R3536" s="9"/>
      <c r="S3536" s="9"/>
      <c r="T3536" s="9"/>
      <c r="U3536" s="9"/>
      <c r="V3536" s="9"/>
      <c r="W3536" s="9"/>
    </row>
    <row r="3537">
      <c r="A3537" s="123"/>
      <c r="B3537" s="118"/>
      <c r="C3537" s="116"/>
      <c r="D3537" s="9"/>
      <c r="E3537" s="9"/>
      <c r="F3537" s="9"/>
      <c r="G3537" s="9"/>
      <c r="H3537" s="9"/>
      <c r="I3537" s="9"/>
      <c r="J3537" s="9"/>
      <c r="K3537" s="9"/>
      <c r="L3537" s="9"/>
      <c r="M3537" s="9"/>
      <c r="N3537" s="9"/>
      <c r="O3537" s="9"/>
      <c r="P3537" s="9"/>
      <c r="Q3537" s="9"/>
      <c r="R3537" s="9"/>
      <c r="S3537" s="9"/>
      <c r="T3537" s="9"/>
      <c r="U3537" s="9"/>
      <c r="V3537" s="9"/>
      <c r="W3537" s="9"/>
    </row>
    <row r="3538">
      <c r="A3538" s="123"/>
      <c r="B3538" s="118"/>
      <c r="C3538" s="116"/>
      <c r="D3538" s="9"/>
      <c r="E3538" s="9"/>
      <c r="F3538" s="9"/>
      <c r="G3538" s="9"/>
      <c r="H3538" s="9"/>
      <c r="I3538" s="9"/>
      <c r="J3538" s="9"/>
      <c r="K3538" s="9"/>
      <c r="L3538" s="9"/>
      <c r="M3538" s="9"/>
      <c r="N3538" s="9"/>
      <c r="O3538" s="9"/>
      <c r="P3538" s="9"/>
      <c r="Q3538" s="9"/>
      <c r="R3538" s="9"/>
      <c r="S3538" s="9"/>
      <c r="T3538" s="9"/>
      <c r="U3538" s="9"/>
      <c r="V3538" s="9"/>
      <c r="W3538" s="9"/>
    </row>
    <row r="3539">
      <c r="A3539" s="123"/>
      <c r="B3539" s="5"/>
      <c r="C3539" s="116"/>
      <c r="D3539" s="9"/>
      <c r="E3539" s="9"/>
      <c r="F3539" s="9"/>
      <c r="G3539" s="9"/>
      <c r="H3539" s="9"/>
      <c r="I3539" s="9"/>
      <c r="J3539" s="9"/>
      <c r="K3539" s="9"/>
      <c r="L3539" s="9"/>
      <c r="M3539" s="9"/>
      <c r="N3539" s="9"/>
      <c r="O3539" s="9"/>
      <c r="P3539" s="9"/>
      <c r="Q3539" s="9"/>
      <c r="R3539" s="9"/>
      <c r="S3539" s="9"/>
      <c r="T3539" s="9"/>
      <c r="U3539" s="9"/>
      <c r="V3539" s="9"/>
      <c r="W3539" s="9"/>
    </row>
    <row r="3540">
      <c r="A3540" s="123"/>
      <c r="B3540" s="5"/>
      <c r="C3540" s="116"/>
      <c r="D3540" s="9"/>
      <c r="E3540" s="9"/>
      <c r="F3540" s="9"/>
      <c r="G3540" s="9"/>
      <c r="H3540" s="9"/>
      <c r="I3540" s="9"/>
      <c r="J3540" s="9"/>
      <c r="K3540" s="9"/>
      <c r="L3540" s="9"/>
      <c r="M3540" s="9"/>
      <c r="N3540" s="9"/>
      <c r="O3540" s="9"/>
      <c r="P3540" s="9"/>
      <c r="Q3540" s="9"/>
      <c r="R3540" s="9"/>
      <c r="S3540" s="9"/>
      <c r="T3540" s="9"/>
      <c r="U3540" s="9"/>
      <c r="V3540" s="9"/>
      <c r="W3540" s="9"/>
    </row>
    <row r="3541">
      <c r="A3541" s="123"/>
      <c r="B3541" s="5"/>
      <c r="C3541" s="116"/>
      <c r="D3541" s="9"/>
      <c r="E3541" s="9"/>
      <c r="F3541" s="9"/>
      <c r="G3541" s="9"/>
      <c r="H3541" s="9"/>
      <c r="I3541" s="9"/>
      <c r="J3541" s="9"/>
      <c r="K3541" s="9"/>
      <c r="L3541" s="9"/>
      <c r="M3541" s="9"/>
      <c r="N3541" s="9"/>
      <c r="O3541" s="9"/>
      <c r="P3541" s="9"/>
      <c r="Q3541" s="9"/>
      <c r="R3541" s="9"/>
      <c r="S3541" s="9"/>
      <c r="T3541" s="9"/>
      <c r="U3541" s="9"/>
      <c r="V3541" s="9"/>
      <c r="W3541" s="9"/>
    </row>
    <row r="3542">
      <c r="A3542" s="123"/>
      <c r="B3542" s="5"/>
      <c r="C3542" s="116"/>
      <c r="D3542" s="9"/>
      <c r="E3542" s="9"/>
      <c r="F3542" s="9"/>
      <c r="G3542" s="9"/>
      <c r="H3542" s="9"/>
      <c r="I3542" s="9"/>
      <c r="J3542" s="9"/>
      <c r="K3542" s="9"/>
      <c r="L3542" s="9"/>
      <c r="M3542" s="9"/>
      <c r="N3542" s="9"/>
      <c r="O3542" s="9"/>
      <c r="P3542" s="9"/>
      <c r="Q3542" s="9"/>
      <c r="R3542" s="9"/>
      <c r="S3542" s="9"/>
      <c r="T3542" s="9"/>
      <c r="U3542" s="9"/>
      <c r="V3542" s="9"/>
      <c r="W3542" s="9"/>
    </row>
    <row r="3543">
      <c r="A3543" s="123"/>
      <c r="B3543" s="5"/>
      <c r="C3543" s="116"/>
      <c r="D3543" s="9"/>
      <c r="E3543" s="9"/>
      <c r="F3543" s="9"/>
      <c r="G3543" s="9"/>
      <c r="H3543" s="9"/>
      <c r="I3543" s="9"/>
      <c r="J3543" s="9"/>
      <c r="K3543" s="9"/>
      <c r="L3543" s="9"/>
      <c r="M3543" s="9"/>
      <c r="N3543" s="9"/>
      <c r="O3543" s="9"/>
      <c r="P3543" s="9"/>
      <c r="Q3543" s="9"/>
      <c r="R3543" s="9"/>
      <c r="S3543" s="9"/>
      <c r="T3543" s="9"/>
      <c r="U3543" s="9"/>
      <c r="V3543" s="9"/>
      <c r="W3543" s="9"/>
    </row>
    <row r="3544">
      <c r="A3544" s="123"/>
      <c r="B3544" s="5"/>
      <c r="C3544" s="116"/>
      <c r="D3544" s="9"/>
      <c r="E3544" s="9"/>
      <c r="F3544" s="9"/>
      <c r="G3544" s="9"/>
      <c r="H3544" s="9"/>
      <c r="I3544" s="9"/>
      <c r="J3544" s="9"/>
      <c r="K3544" s="9"/>
      <c r="L3544" s="9"/>
      <c r="M3544" s="9"/>
      <c r="N3544" s="9"/>
      <c r="O3544" s="9"/>
      <c r="P3544" s="9"/>
      <c r="Q3544" s="9"/>
      <c r="R3544" s="9"/>
      <c r="S3544" s="9"/>
      <c r="T3544" s="9"/>
      <c r="U3544" s="9"/>
      <c r="V3544" s="9"/>
      <c r="W3544" s="9"/>
    </row>
    <row r="3545">
      <c r="A3545" s="123"/>
      <c r="B3545" s="5"/>
      <c r="C3545" s="116"/>
      <c r="D3545" s="9"/>
      <c r="E3545" s="9"/>
      <c r="F3545" s="9"/>
      <c r="G3545" s="9"/>
      <c r="H3545" s="9"/>
      <c r="I3545" s="9"/>
      <c r="J3545" s="9"/>
      <c r="K3545" s="9"/>
      <c r="L3545" s="9"/>
      <c r="M3545" s="9"/>
      <c r="N3545" s="9"/>
      <c r="O3545" s="9"/>
      <c r="P3545" s="9"/>
      <c r="Q3545" s="9"/>
      <c r="R3545" s="9"/>
      <c r="S3545" s="9"/>
      <c r="T3545" s="9"/>
      <c r="U3545" s="9"/>
      <c r="V3545" s="9"/>
      <c r="W3545" s="9"/>
    </row>
    <row r="3546">
      <c r="A3546" s="123"/>
      <c r="B3546" s="5"/>
      <c r="C3546" s="116"/>
      <c r="D3546" s="9"/>
      <c r="E3546" s="9"/>
      <c r="F3546" s="9"/>
      <c r="G3546" s="9"/>
      <c r="H3546" s="9"/>
      <c r="I3546" s="9"/>
      <c r="J3546" s="9"/>
      <c r="K3546" s="9"/>
      <c r="L3546" s="9"/>
      <c r="M3546" s="9"/>
      <c r="N3546" s="9"/>
      <c r="O3546" s="9"/>
      <c r="P3546" s="9"/>
      <c r="Q3546" s="9"/>
      <c r="R3546" s="9"/>
      <c r="S3546" s="9"/>
      <c r="T3546" s="9"/>
      <c r="U3546" s="9"/>
      <c r="V3546" s="9"/>
      <c r="W3546" s="9"/>
    </row>
    <row r="3547">
      <c r="A3547" s="123"/>
      <c r="B3547" s="5"/>
      <c r="C3547" s="116"/>
      <c r="D3547" s="9"/>
      <c r="E3547" s="9"/>
      <c r="F3547" s="9"/>
      <c r="G3547" s="9"/>
      <c r="H3547" s="9"/>
      <c r="I3547" s="9"/>
      <c r="J3547" s="9"/>
      <c r="K3547" s="9"/>
      <c r="L3547" s="9"/>
      <c r="M3547" s="9"/>
      <c r="N3547" s="9"/>
      <c r="O3547" s="9"/>
      <c r="P3547" s="9"/>
      <c r="Q3547" s="9"/>
      <c r="R3547" s="9"/>
      <c r="S3547" s="9"/>
      <c r="T3547" s="9"/>
      <c r="U3547" s="9"/>
      <c r="V3547" s="9"/>
      <c r="W3547" s="9"/>
    </row>
    <row r="3548">
      <c r="A3548" s="123"/>
      <c r="B3548" s="5"/>
      <c r="C3548" s="116"/>
      <c r="D3548" s="9"/>
      <c r="E3548" s="9"/>
      <c r="F3548" s="9"/>
      <c r="G3548" s="9"/>
      <c r="H3548" s="9"/>
      <c r="I3548" s="9"/>
      <c r="J3548" s="9"/>
      <c r="K3548" s="9"/>
      <c r="L3548" s="9"/>
      <c r="M3548" s="9"/>
      <c r="N3548" s="9"/>
      <c r="O3548" s="9"/>
      <c r="P3548" s="9"/>
      <c r="Q3548" s="9"/>
      <c r="R3548" s="9"/>
      <c r="S3548" s="9"/>
      <c r="T3548" s="9"/>
      <c r="U3548" s="9"/>
      <c r="V3548" s="9"/>
      <c r="W3548" s="9"/>
    </row>
    <row r="3549">
      <c r="A3549" s="123"/>
      <c r="B3549" s="5"/>
      <c r="C3549" s="116"/>
      <c r="D3549" s="9"/>
      <c r="E3549" s="9"/>
      <c r="F3549" s="9"/>
      <c r="G3549" s="9"/>
      <c r="H3549" s="9"/>
      <c r="I3549" s="9"/>
      <c r="J3549" s="9"/>
      <c r="K3549" s="9"/>
      <c r="L3549" s="9"/>
      <c r="M3549" s="9"/>
      <c r="N3549" s="9"/>
      <c r="O3549" s="9"/>
      <c r="P3549" s="9"/>
      <c r="Q3549" s="9"/>
      <c r="R3549" s="9"/>
      <c r="S3549" s="9"/>
      <c r="T3549" s="9"/>
      <c r="U3549" s="9"/>
      <c r="V3549" s="9"/>
      <c r="W3549" s="9"/>
    </row>
    <row r="3550">
      <c r="A3550" s="123"/>
      <c r="B3550" s="5"/>
      <c r="C3550" s="116"/>
      <c r="D3550" s="9"/>
      <c r="E3550" s="9"/>
      <c r="F3550" s="9"/>
      <c r="G3550" s="9"/>
      <c r="H3550" s="9"/>
      <c r="I3550" s="9"/>
      <c r="J3550" s="9"/>
      <c r="K3550" s="9"/>
      <c r="L3550" s="9"/>
      <c r="M3550" s="9"/>
      <c r="N3550" s="9"/>
      <c r="O3550" s="9"/>
      <c r="P3550" s="9"/>
      <c r="Q3550" s="9"/>
      <c r="R3550" s="9"/>
      <c r="S3550" s="9"/>
      <c r="T3550" s="9"/>
      <c r="U3550" s="9"/>
      <c r="V3550" s="9"/>
      <c r="W3550" s="9"/>
    </row>
    <row r="3551">
      <c r="A3551" s="123"/>
      <c r="B3551" s="5"/>
      <c r="C3551" s="116"/>
      <c r="D3551" s="9"/>
      <c r="E3551" s="9"/>
      <c r="F3551" s="9"/>
      <c r="G3551" s="9"/>
      <c r="H3551" s="9"/>
      <c r="I3551" s="9"/>
      <c r="J3551" s="9"/>
      <c r="K3551" s="9"/>
      <c r="L3551" s="9"/>
      <c r="M3551" s="9"/>
      <c r="N3551" s="9"/>
      <c r="O3551" s="9"/>
      <c r="P3551" s="9"/>
      <c r="Q3551" s="9"/>
      <c r="R3551" s="9"/>
      <c r="S3551" s="9"/>
      <c r="T3551" s="9"/>
      <c r="U3551" s="9"/>
      <c r="V3551" s="9"/>
      <c r="W3551" s="9"/>
    </row>
    <row r="3552">
      <c r="A3552" s="123"/>
      <c r="B3552" s="5"/>
      <c r="C3552" s="116"/>
      <c r="D3552" s="9"/>
      <c r="E3552" s="9"/>
      <c r="F3552" s="9"/>
      <c r="G3552" s="9"/>
      <c r="H3552" s="9"/>
      <c r="I3552" s="9"/>
      <c r="J3552" s="9"/>
      <c r="K3552" s="9"/>
      <c r="L3552" s="9"/>
      <c r="M3552" s="9"/>
      <c r="N3552" s="9"/>
      <c r="O3552" s="9"/>
      <c r="P3552" s="9"/>
      <c r="Q3552" s="9"/>
      <c r="R3552" s="9"/>
      <c r="S3552" s="9"/>
      <c r="T3552" s="9"/>
      <c r="U3552" s="9"/>
      <c r="V3552" s="9"/>
      <c r="W3552" s="9"/>
    </row>
    <row r="3553">
      <c r="A3553" s="123"/>
      <c r="B3553" s="5"/>
      <c r="C3553" s="116"/>
      <c r="D3553" s="9"/>
      <c r="E3553" s="9"/>
      <c r="F3553" s="9"/>
      <c r="G3553" s="9"/>
      <c r="H3553" s="9"/>
      <c r="I3553" s="9"/>
      <c r="J3553" s="9"/>
      <c r="K3553" s="9"/>
      <c r="L3553" s="9"/>
      <c r="M3553" s="9"/>
      <c r="N3553" s="9"/>
      <c r="O3553" s="9"/>
      <c r="P3553" s="9"/>
      <c r="Q3553" s="9"/>
      <c r="R3553" s="9"/>
      <c r="S3553" s="9"/>
      <c r="T3553" s="9"/>
      <c r="U3553" s="9"/>
      <c r="V3553" s="9"/>
      <c r="W3553" s="9"/>
    </row>
    <row r="3554">
      <c r="A3554" s="123"/>
      <c r="B3554" s="5"/>
      <c r="C3554" s="116"/>
      <c r="D3554" s="9"/>
      <c r="E3554" s="9"/>
      <c r="F3554" s="9"/>
      <c r="G3554" s="9"/>
      <c r="H3554" s="9"/>
      <c r="I3554" s="9"/>
      <c r="J3554" s="9"/>
      <c r="K3554" s="9"/>
      <c r="L3554" s="9"/>
      <c r="M3554" s="9"/>
      <c r="N3554" s="9"/>
      <c r="O3554" s="9"/>
      <c r="P3554" s="9"/>
      <c r="Q3554" s="9"/>
      <c r="R3554" s="9"/>
      <c r="S3554" s="9"/>
      <c r="T3554" s="9"/>
      <c r="U3554" s="9"/>
      <c r="V3554" s="9"/>
      <c r="W3554" s="9"/>
    </row>
    <row r="3555">
      <c r="A3555" s="123"/>
      <c r="B3555" s="5"/>
      <c r="C3555" s="116"/>
      <c r="D3555" s="9"/>
      <c r="E3555" s="9"/>
      <c r="F3555" s="9"/>
      <c r="G3555" s="9"/>
      <c r="H3555" s="9"/>
      <c r="I3555" s="9"/>
      <c r="J3555" s="9"/>
      <c r="K3555" s="9"/>
      <c r="L3555" s="9"/>
      <c r="M3555" s="9"/>
      <c r="N3555" s="9"/>
      <c r="O3555" s="9"/>
      <c r="P3555" s="9"/>
      <c r="Q3555" s="9"/>
      <c r="R3555" s="9"/>
      <c r="S3555" s="9"/>
      <c r="T3555" s="9"/>
      <c r="U3555" s="9"/>
      <c r="V3555" s="9"/>
      <c r="W3555" s="9"/>
    </row>
    <row r="3556">
      <c r="A3556" s="124"/>
      <c r="B3556" s="120"/>
      <c r="C3556" s="119"/>
      <c r="D3556" s="9"/>
      <c r="E3556" s="9"/>
      <c r="F3556" s="9"/>
      <c r="G3556" s="9"/>
      <c r="H3556" s="9"/>
      <c r="I3556" s="9"/>
      <c r="J3556" s="9"/>
      <c r="K3556" s="9"/>
      <c r="L3556" s="9"/>
      <c r="M3556" s="9"/>
      <c r="N3556" s="9"/>
      <c r="O3556" s="9"/>
      <c r="P3556" s="9"/>
      <c r="Q3556" s="9"/>
      <c r="R3556" s="9"/>
      <c r="S3556" s="9"/>
      <c r="T3556" s="9"/>
      <c r="U3556" s="9"/>
      <c r="V3556" s="9"/>
      <c r="W3556" s="9"/>
    </row>
    <row r="3557">
      <c r="A3557" s="123"/>
      <c r="B3557" s="5"/>
      <c r="C3557" s="116"/>
      <c r="D3557" s="9"/>
      <c r="E3557" s="9"/>
      <c r="F3557" s="9"/>
      <c r="G3557" s="9"/>
      <c r="H3557" s="9"/>
      <c r="I3557" s="9"/>
      <c r="J3557" s="9"/>
      <c r="K3557" s="9"/>
      <c r="L3557" s="9"/>
      <c r="M3557" s="9"/>
      <c r="N3557" s="9"/>
      <c r="O3557" s="9"/>
      <c r="P3557" s="9"/>
      <c r="Q3557" s="9"/>
      <c r="R3557" s="9"/>
      <c r="S3557" s="9"/>
      <c r="T3557" s="9"/>
      <c r="U3557" s="9"/>
      <c r="V3557" s="9"/>
      <c r="W3557" s="9"/>
    </row>
    <row r="3558">
      <c r="A3558" s="123"/>
      <c r="B3558" s="5"/>
      <c r="C3558" s="116"/>
      <c r="D3558" s="9"/>
      <c r="E3558" s="9"/>
      <c r="F3558" s="9"/>
      <c r="G3558" s="9"/>
      <c r="H3558" s="9"/>
      <c r="I3558" s="9"/>
      <c r="J3558" s="9"/>
      <c r="K3558" s="9"/>
      <c r="L3558" s="9"/>
      <c r="M3558" s="9"/>
      <c r="N3558" s="9"/>
      <c r="O3558" s="9"/>
      <c r="P3558" s="9"/>
      <c r="Q3558" s="9"/>
      <c r="R3558" s="9"/>
      <c r="S3558" s="9"/>
      <c r="T3558" s="9"/>
      <c r="U3558" s="9"/>
      <c r="V3558" s="9"/>
      <c r="W3558" s="9"/>
    </row>
    <row r="3559">
      <c r="A3559" s="123"/>
      <c r="B3559" s="5"/>
      <c r="C3559" s="116"/>
      <c r="D3559" s="9"/>
      <c r="E3559" s="9"/>
      <c r="F3559" s="9"/>
      <c r="G3559" s="9"/>
      <c r="H3559" s="9"/>
      <c r="I3559" s="9"/>
      <c r="J3559" s="9"/>
      <c r="K3559" s="9"/>
      <c r="L3559" s="9"/>
      <c r="M3559" s="9"/>
      <c r="N3559" s="9"/>
      <c r="O3559" s="9"/>
      <c r="P3559" s="9"/>
      <c r="Q3559" s="9"/>
      <c r="R3559" s="9"/>
      <c r="S3559" s="9"/>
      <c r="T3559" s="9"/>
      <c r="U3559" s="9"/>
      <c r="V3559" s="9"/>
      <c r="W3559" s="9"/>
    </row>
    <row r="3560">
      <c r="A3560" s="123"/>
      <c r="B3560" s="5"/>
      <c r="C3560" s="116"/>
      <c r="D3560" s="9"/>
      <c r="E3560" s="9"/>
      <c r="F3560" s="9"/>
      <c r="G3560" s="9"/>
      <c r="H3560" s="9"/>
      <c r="I3560" s="9"/>
      <c r="J3560" s="9"/>
      <c r="K3560" s="9"/>
      <c r="L3560" s="9"/>
      <c r="M3560" s="9"/>
      <c r="N3560" s="9"/>
      <c r="O3560" s="9"/>
      <c r="P3560" s="9"/>
      <c r="Q3560" s="9"/>
      <c r="R3560" s="9"/>
      <c r="S3560" s="9"/>
      <c r="T3560" s="9"/>
      <c r="U3560" s="9"/>
      <c r="V3560" s="9"/>
      <c r="W3560" s="9"/>
    </row>
    <row r="3561">
      <c r="A3561" s="123"/>
      <c r="B3561" s="5"/>
      <c r="C3561" s="116"/>
      <c r="D3561" s="9"/>
      <c r="E3561" s="9"/>
      <c r="F3561" s="9"/>
      <c r="G3561" s="9"/>
      <c r="H3561" s="9"/>
      <c r="I3561" s="9"/>
      <c r="J3561" s="9"/>
      <c r="K3561" s="9"/>
      <c r="L3561" s="9"/>
      <c r="M3561" s="9"/>
      <c r="N3561" s="9"/>
      <c r="O3561" s="9"/>
      <c r="P3561" s="9"/>
      <c r="Q3561" s="9"/>
      <c r="R3561" s="9"/>
      <c r="S3561" s="9"/>
      <c r="T3561" s="9"/>
      <c r="U3561" s="9"/>
      <c r="V3561" s="9"/>
      <c r="W3561" s="9"/>
    </row>
    <row r="3562">
      <c r="A3562" s="123"/>
      <c r="B3562" s="5"/>
      <c r="C3562" s="116"/>
      <c r="D3562" s="9"/>
      <c r="E3562" s="9"/>
      <c r="F3562" s="9"/>
      <c r="G3562" s="9"/>
      <c r="H3562" s="9"/>
      <c r="I3562" s="9"/>
      <c r="J3562" s="9"/>
      <c r="K3562" s="9"/>
      <c r="L3562" s="9"/>
      <c r="M3562" s="9"/>
      <c r="N3562" s="9"/>
      <c r="O3562" s="9"/>
      <c r="P3562" s="9"/>
      <c r="Q3562" s="9"/>
      <c r="R3562" s="9"/>
      <c r="S3562" s="9"/>
      <c r="T3562" s="9"/>
      <c r="U3562" s="9"/>
      <c r="V3562" s="9"/>
      <c r="W3562" s="9"/>
    </row>
    <row r="3563">
      <c r="A3563" s="123"/>
      <c r="B3563" s="5"/>
      <c r="C3563" s="116"/>
      <c r="D3563" s="9"/>
      <c r="E3563" s="9"/>
      <c r="F3563" s="9"/>
      <c r="G3563" s="9"/>
      <c r="H3563" s="9"/>
      <c r="I3563" s="9"/>
      <c r="J3563" s="9"/>
      <c r="K3563" s="9"/>
      <c r="L3563" s="9"/>
      <c r="M3563" s="9"/>
      <c r="N3563" s="9"/>
      <c r="O3563" s="9"/>
      <c r="P3563" s="9"/>
      <c r="Q3563" s="9"/>
      <c r="R3563" s="9"/>
      <c r="S3563" s="9"/>
      <c r="T3563" s="9"/>
      <c r="U3563" s="9"/>
      <c r="V3563" s="9"/>
      <c r="W3563" s="9"/>
    </row>
    <row r="3564">
      <c r="A3564" s="123"/>
      <c r="B3564" s="5"/>
      <c r="C3564" s="116"/>
      <c r="D3564" s="9"/>
      <c r="E3564" s="9"/>
      <c r="F3564" s="9"/>
      <c r="G3564" s="9"/>
      <c r="H3564" s="9"/>
      <c r="I3564" s="9"/>
      <c r="J3564" s="9"/>
      <c r="K3564" s="9"/>
      <c r="L3564" s="9"/>
      <c r="M3564" s="9"/>
      <c r="N3564" s="9"/>
      <c r="O3564" s="9"/>
      <c r="P3564" s="9"/>
      <c r="Q3564" s="9"/>
      <c r="R3564" s="9"/>
      <c r="S3564" s="9"/>
      <c r="T3564" s="9"/>
      <c r="U3564" s="9"/>
      <c r="V3564" s="9"/>
      <c r="W3564" s="9"/>
    </row>
    <row r="3565">
      <c r="A3565" s="124"/>
      <c r="B3565" s="120"/>
      <c r="C3565" s="116"/>
      <c r="D3565" s="9"/>
      <c r="E3565" s="9"/>
      <c r="F3565" s="9"/>
      <c r="G3565" s="9"/>
      <c r="H3565" s="9"/>
      <c r="I3565" s="9"/>
      <c r="J3565" s="9"/>
      <c r="K3565" s="9"/>
      <c r="L3565" s="9"/>
      <c r="M3565" s="9"/>
      <c r="N3565" s="9"/>
      <c r="O3565" s="9"/>
      <c r="P3565" s="9"/>
      <c r="Q3565" s="9"/>
      <c r="R3565" s="9"/>
      <c r="S3565" s="9"/>
      <c r="T3565" s="9"/>
      <c r="U3565" s="9"/>
      <c r="V3565" s="9"/>
      <c r="W3565" s="9"/>
    </row>
    <row r="3566">
      <c r="A3566" s="123"/>
      <c r="B3566" s="5"/>
      <c r="C3566" s="116"/>
      <c r="D3566" s="9"/>
      <c r="E3566" s="9"/>
      <c r="F3566" s="9"/>
      <c r="G3566" s="9"/>
      <c r="H3566" s="9"/>
      <c r="I3566" s="9"/>
      <c r="J3566" s="9"/>
      <c r="K3566" s="9"/>
      <c r="L3566" s="9"/>
      <c r="M3566" s="9"/>
      <c r="N3566" s="9"/>
      <c r="O3566" s="9"/>
      <c r="P3566" s="9"/>
      <c r="Q3566" s="9"/>
      <c r="R3566" s="9"/>
      <c r="S3566" s="9"/>
      <c r="T3566" s="9"/>
      <c r="U3566" s="9"/>
      <c r="V3566" s="9"/>
      <c r="W3566" s="9"/>
    </row>
    <row r="3567">
      <c r="A3567" s="123"/>
      <c r="B3567" s="5"/>
      <c r="C3567" s="116"/>
      <c r="D3567" s="9"/>
      <c r="E3567" s="9"/>
      <c r="F3567" s="9"/>
      <c r="G3567" s="9"/>
      <c r="H3567" s="9"/>
      <c r="I3567" s="9"/>
      <c r="J3567" s="9"/>
      <c r="K3567" s="9"/>
      <c r="L3567" s="9"/>
      <c r="M3567" s="9"/>
      <c r="N3567" s="9"/>
      <c r="O3567" s="9"/>
      <c r="P3567" s="9"/>
      <c r="Q3567" s="9"/>
      <c r="R3567" s="9"/>
      <c r="S3567" s="9"/>
      <c r="T3567" s="9"/>
      <c r="U3567" s="9"/>
      <c r="V3567" s="9"/>
      <c r="W3567" s="9"/>
    </row>
    <row r="3568">
      <c r="A3568" s="123"/>
      <c r="B3568" s="5"/>
      <c r="C3568" s="116"/>
      <c r="D3568" s="9"/>
      <c r="E3568" s="9"/>
      <c r="F3568" s="9"/>
      <c r="G3568" s="9"/>
      <c r="H3568" s="9"/>
      <c r="I3568" s="9"/>
      <c r="J3568" s="9"/>
      <c r="K3568" s="9"/>
      <c r="L3568" s="9"/>
      <c r="M3568" s="9"/>
      <c r="N3568" s="9"/>
      <c r="O3568" s="9"/>
      <c r="P3568" s="9"/>
      <c r="Q3568" s="9"/>
      <c r="R3568" s="9"/>
      <c r="S3568" s="9"/>
      <c r="T3568" s="9"/>
      <c r="U3568" s="9"/>
      <c r="V3568" s="9"/>
      <c r="W3568" s="9"/>
    </row>
    <row r="3569">
      <c r="A3569" s="123"/>
      <c r="B3569" s="5"/>
      <c r="C3569" s="116"/>
      <c r="D3569" s="9"/>
      <c r="E3569" s="9"/>
      <c r="F3569" s="9"/>
      <c r="G3569" s="9"/>
      <c r="H3569" s="9"/>
      <c r="I3569" s="9"/>
      <c r="J3569" s="9"/>
      <c r="K3569" s="9"/>
      <c r="L3569" s="9"/>
      <c r="M3569" s="9"/>
      <c r="N3569" s="9"/>
      <c r="O3569" s="9"/>
      <c r="P3569" s="9"/>
      <c r="Q3569" s="9"/>
      <c r="R3569" s="9"/>
      <c r="S3569" s="9"/>
      <c r="T3569" s="9"/>
      <c r="U3569" s="9"/>
      <c r="V3569" s="9"/>
      <c r="W3569" s="9"/>
    </row>
    <row r="3570">
      <c r="A3570" s="123"/>
      <c r="B3570" s="5"/>
      <c r="C3570" s="116"/>
      <c r="D3570" s="9"/>
      <c r="E3570" s="9"/>
      <c r="F3570" s="9"/>
      <c r="G3570" s="9"/>
      <c r="H3570" s="9"/>
      <c r="I3570" s="9"/>
      <c r="J3570" s="9"/>
      <c r="K3570" s="9"/>
      <c r="L3570" s="9"/>
      <c r="M3570" s="9"/>
      <c r="N3570" s="9"/>
      <c r="O3570" s="9"/>
      <c r="P3570" s="9"/>
      <c r="Q3570" s="9"/>
      <c r="R3570" s="9"/>
      <c r="S3570" s="9"/>
      <c r="T3570" s="9"/>
      <c r="U3570" s="9"/>
      <c r="V3570" s="9"/>
      <c r="W3570" s="9"/>
    </row>
    <row r="3571">
      <c r="A3571" s="123"/>
      <c r="B3571" s="5"/>
      <c r="C3571" s="116"/>
      <c r="D3571" s="9"/>
      <c r="E3571" s="9"/>
      <c r="F3571" s="9"/>
      <c r="G3571" s="9"/>
      <c r="H3571" s="9"/>
      <c r="I3571" s="9"/>
      <c r="J3571" s="9"/>
      <c r="K3571" s="9"/>
      <c r="L3571" s="9"/>
      <c r="M3571" s="9"/>
      <c r="N3571" s="9"/>
      <c r="O3571" s="9"/>
      <c r="P3571" s="9"/>
      <c r="Q3571" s="9"/>
      <c r="R3571" s="9"/>
      <c r="S3571" s="9"/>
      <c r="T3571" s="9"/>
      <c r="U3571" s="9"/>
      <c r="V3571" s="9"/>
      <c r="W3571" s="9"/>
    </row>
    <row r="3572">
      <c r="A3572" s="123"/>
      <c r="B3572" s="5"/>
      <c r="C3572" s="116"/>
      <c r="D3572" s="9"/>
      <c r="E3572" s="9"/>
      <c r="F3572" s="9"/>
      <c r="G3572" s="9"/>
      <c r="H3572" s="9"/>
      <c r="I3572" s="9"/>
      <c r="J3572" s="9"/>
      <c r="K3572" s="9"/>
      <c r="L3572" s="9"/>
      <c r="M3572" s="9"/>
      <c r="N3572" s="9"/>
      <c r="O3572" s="9"/>
      <c r="P3572" s="9"/>
      <c r="Q3572" s="9"/>
      <c r="R3572" s="9"/>
      <c r="S3572" s="9"/>
      <c r="T3572" s="9"/>
      <c r="U3572" s="9"/>
      <c r="V3572" s="9"/>
      <c r="W3572" s="9"/>
    </row>
    <row r="3573">
      <c r="A3573" s="123"/>
      <c r="B3573" s="5"/>
      <c r="C3573" s="116"/>
      <c r="D3573" s="9"/>
      <c r="E3573" s="9"/>
      <c r="F3573" s="9"/>
      <c r="G3573" s="9"/>
      <c r="H3573" s="9"/>
      <c r="I3573" s="9"/>
      <c r="J3573" s="9"/>
      <c r="K3573" s="9"/>
      <c r="L3573" s="9"/>
      <c r="M3573" s="9"/>
      <c r="N3573" s="9"/>
      <c r="O3573" s="9"/>
      <c r="P3573" s="9"/>
      <c r="Q3573" s="9"/>
      <c r="R3573" s="9"/>
      <c r="S3573" s="9"/>
      <c r="T3573" s="9"/>
      <c r="U3573" s="9"/>
      <c r="V3573" s="9"/>
      <c r="W3573" s="9"/>
    </row>
    <row r="3574">
      <c r="A3574" s="123"/>
      <c r="B3574" s="5"/>
      <c r="C3574" s="116"/>
      <c r="D3574" s="9"/>
      <c r="E3574" s="9"/>
      <c r="F3574" s="9"/>
      <c r="G3574" s="9"/>
      <c r="H3574" s="9"/>
      <c r="I3574" s="9"/>
      <c r="J3574" s="9"/>
      <c r="K3574" s="9"/>
      <c r="L3574" s="9"/>
      <c r="M3574" s="9"/>
      <c r="N3574" s="9"/>
      <c r="O3574" s="9"/>
      <c r="P3574" s="9"/>
      <c r="Q3574" s="9"/>
      <c r="R3574" s="9"/>
      <c r="S3574" s="9"/>
      <c r="T3574" s="9"/>
      <c r="U3574" s="9"/>
      <c r="V3574" s="9"/>
      <c r="W3574" s="9"/>
    </row>
    <row r="3575">
      <c r="A3575" s="123"/>
      <c r="B3575" s="5"/>
      <c r="C3575" s="116"/>
      <c r="D3575" s="79"/>
      <c r="E3575" s="79"/>
      <c r="F3575" s="79"/>
      <c r="G3575" s="79"/>
      <c r="H3575" s="79"/>
      <c r="I3575" s="79"/>
      <c r="J3575" s="79"/>
      <c r="K3575" s="79"/>
      <c r="L3575" s="79"/>
      <c r="M3575" s="79"/>
      <c r="N3575" s="79"/>
      <c r="O3575" s="79"/>
      <c r="P3575" s="79"/>
      <c r="Q3575" s="79"/>
      <c r="R3575" s="79"/>
      <c r="S3575" s="79"/>
      <c r="T3575" s="79"/>
      <c r="U3575" s="79"/>
      <c r="V3575" s="79"/>
      <c r="W3575" s="79"/>
    </row>
    <row r="3576">
      <c r="A3576" s="123"/>
      <c r="B3576" s="5"/>
      <c r="C3576" s="116"/>
      <c r="D3576" s="9"/>
      <c r="E3576" s="9"/>
      <c r="F3576" s="9"/>
      <c r="G3576" s="9"/>
      <c r="H3576" s="9"/>
      <c r="I3576" s="9"/>
      <c r="J3576" s="9"/>
      <c r="K3576" s="9"/>
      <c r="L3576" s="9"/>
      <c r="M3576" s="9"/>
      <c r="N3576" s="9"/>
      <c r="O3576" s="9"/>
      <c r="P3576" s="9"/>
      <c r="Q3576" s="9"/>
      <c r="R3576" s="9"/>
      <c r="S3576" s="9"/>
      <c r="T3576" s="9"/>
      <c r="U3576" s="9"/>
      <c r="V3576" s="9"/>
      <c r="W3576" s="9"/>
    </row>
    <row r="3577">
      <c r="A3577" s="123"/>
      <c r="B3577" s="5"/>
      <c r="C3577" s="116"/>
      <c r="D3577" s="9"/>
      <c r="E3577" s="9"/>
      <c r="F3577" s="9"/>
      <c r="G3577" s="9"/>
      <c r="H3577" s="9"/>
      <c r="I3577" s="9"/>
      <c r="J3577" s="9"/>
      <c r="K3577" s="9"/>
      <c r="L3577" s="9"/>
      <c r="M3577" s="9"/>
      <c r="N3577" s="9"/>
      <c r="O3577" s="9"/>
      <c r="P3577" s="9"/>
      <c r="Q3577" s="9"/>
      <c r="R3577" s="9"/>
      <c r="S3577" s="9"/>
      <c r="T3577" s="9"/>
      <c r="U3577" s="9"/>
      <c r="V3577" s="9"/>
      <c r="W3577" s="9"/>
    </row>
    <row r="3578">
      <c r="A3578" s="123"/>
      <c r="B3578" s="5"/>
      <c r="C3578" s="116"/>
      <c r="D3578" s="9"/>
      <c r="E3578" s="9"/>
      <c r="F3578" s="9"/>
      <c r="G3578" s="9"/>
      <c r="H3578" s="9"/>
      <c r="I3578" s="9"/>
      <c r="J3578" s="9"/>
      <c r="K3578" s="9"/>
      <c r="L3578" s="9"/>
      <c r="M3578" s="9"/>
      <c r="N3578" s="9"/>
      <c r="O3578" s="9"/>
      <c r="P3578" s="9"/>
      <c r="Q3578" s="9"/>
      <c r="R3578" s="9"/>
      <c r="S3578" s="9"/>
      <c r="T3578" s="9"/>
      <c r="U3578" s="9"/>
      <c r="V3578" s="9"/>
      <c r="W3578" s="9"/>
    </row>
    <row r="3579">
      <c r="A3579" s="123"/>
      <c r="B3579" s="5"/>
      <c r="C3579" s="116"/>
      <c r="D3579" s="9"/>
      <c r="E3579" s="9"/>
      <c r="F3579" s="9"/>
      <c r="G3579" s="9"/>
      <c r="H3579" s="9"/>
      <c r="I3579" s="9"/>
      <c r="J3579" s="9"/>
      <c r="K3579" s="9"/>
      <c r="L3579" s="9"/>
      <c r="M3579" s="9"/>
      <c r="N3579" s="9"/>
      <c r="O3579" s="9"/>
      <c r="P3579" s="9"/>
      <c r="Q3579" s="9"/>
      <c r="R3579" s="9"/>
      <c r="S3579" s="9"/>
      <c r="T3579" s="9"/>
      <c r="U3579" s="9"/>
      <c r="V3579" s="9"/>
      <c r="W3579" s="9"/>
    </row>
    <row r="3580">
      <c r="A3580" s="123"/>
      <c r="B3580" s="5"/>
      <c r="C3580" s="116"/>
      <c r="D3580" s="9"/>
      <c r="E3580" s="9"/>
      <c r="F3580" s="9"/>
      <c r="G3580" s="9"/>
      <c r="H3580" s="9"/>
      <c r="I3580" s="9"/>
      <c r="J3580" s="9"/>
      <c r="K3580" s="9"/>
      <c r="L3580" s="9"/>
      <c r="M3580" s="9"/>
      <c r="N3580" s="9"/>
      <c r="O3580" s="9"/>
      <c r="P3580" s="9"/>
      <c r="Q3580" s="9"/>
      <c r="R3580" s="9"/>
      <c r="S3580" s="9"/>
      <c r="T3580" s="9"/>
      <c r="U3580" s="9"/>
      <c r="V3580" s="9"/>
      <c r="W3580" s="9"/>
    </row>
    <row r="3581">
      <c r="A3581" s="123"/>
      <c r="B3581" s="5"/>
      <c r="C3581" s="116"/>
      <c r="D3581" s="9"/>
      <c r="E3581" s="9"/>
      <c r="F3581" s="9"/>
      <c r="G3581" s="9"/>
      <c r="H3581" s="9"/>
      <c r="I3581" s="9"/>
      <c r="J3581" s="9"/>
      <c r="K3581" s="9"/>
      <c r="L3581" s="9"/>
      <c r="M3581" s="9"/>
      <c r="N3581" s="9"/>
      <c r="O3581" s="9"/>
      <c r="P3581" s="9"/>
      <c r="Q3581" s="9"/>
      <c r="R3581" s="9"/>
      <c r="S3581" s="9"/>
      <c r="T3581" s="9"/>
      <c r="U3581" s="9"/>
      <c r="V3581" s="9"/>
      <c r="W3581" s="9"/>
    </row>
    <row r="3582">
      <c r="A3582" s="123"/>
      <c r="B3582" s="5"/>
      <c r="C3582" s="116"/>
      <c r="D3582" s="9"/>
      <c r="E3582" s="9"/>
      <c r="F3582" s="9"/>
      <c r="G3582" s="9"/>
      <c r="H3582" s="9"/>
      <c r="I3582" s="9"/>
      <c r="J3582" s="9"/>
      <c r="K3582" s="9"/>
      <c r="L3582" s="9"/>
      <c r="M3582" s="9"/>
      <c r="N3582" s="9"/>
      <c r="O3582" s="9"/>
      <c r="P3582" s="9"/>
      <c r="Q3582" s="9"/>
      <c r="R3582" s="9"/>
      <c r="S3582" s="9"/>
      <c r="T3582" s="9"/>
      <c r="U3582" s="9"/>
      <c r="V3582" s="9"/>
      <c r="W3582" s="9"/>
    </row>
    <row r="3583">
      <c r="A3583" s="123"/>
      <c r="B3583" s="5"/>
      <c r="C3583" s="116"/>
      <c r="D3583" s="9"/>
      <c r="E3583" s="9"/>
      <c r="F3583" s="9"/>
      <c r="G3583" s="9"/>
      <c r="H3583" s="9"/>
      <c r="I3583" s="9"/>
      <c r="J3583" s="9"/>
      <c r="K3583" s="9"/>
      <c r="L3583" s="9"/>
      <c r="M3583" s="9"/>
      <c r="N3583" s="9"/>
      <c r="O3583" s="9"/>
      <c r="P3583" s="9"/>
      <c r="Q3583" s="9"/>
      <c r="R3583" s="9"/>
      <c r="S3583" s="9"/>
      <c r="T3583" s="9"/>
      <c r="U3583" s="9"/>
      <c r="V3583" s="9"/>
      <c r="W3583" s="9"/>
    </row>
    <row r="3584">
      <c r="A3584" s="123"/>
      <c r="B3584" s="5"/>
      <c r="C3584" s="116"/>
      <c r="D3584" s="9"/>
      <c r="E3584" s="9"/>
      <c r="F3584" s="9"/>
      <c r="G3584" s="9"/>
      <c r="H3584" s="9"/>
      <c r="I3584" s="9"/>
      <c r="J3584" s="9"/>
      <c r="K3584" s="9"/>
      <c r="L3584" s="9"/>
      <c r="M3584" s="9"/>
      <c r="N3584" s="9"/>
      <c r="O3584" s="9"/>
      <c r="P3584" s="9"/>
      <c r="Q3584" s="9"/>
      <c r="R3584" s="9"/>
      <c r="S3584" s="9"/>
      <c r="T3584" s="9"/>
      <c r="U3584" s="9"/>
      <c r="V3584" s="9"/>
      <c r="W3584" s="9"/>
    </row>
    <row r="3585">
      <c r="A3585" s="123"/>
      <c r="B3585" s="5"/>
      <c r="C3585" s="116"/>
      <c r="D3585" s="9"/>
      <c r="E3585" s="9"/>
      <c r="F3585" s="9"/>
      <c r="G3585" s="9"/>
      <c r="H3585" s="9"/>
      <c r="I3585" s="9"/>
      <c r="J3585" s="9"/>
      <c r="K3585" s="9"/>
      <c r="L3585" s="9"/>
      <c r="M3585" s="9"/>
      <c r="N3585" s="9"/>
      <c r="O3585" s="9"/>
      <c r="P3585" s="9"/>
      <c r="Q3585" s="9"/>
      <c r="R3585" s="9"/>
      <c r="S3585" s="9"/>
      <c r="T3585" s="9"/>
      <c r="U3585" s="9"/>
      <c r="V3585" s="9"/>
      <c r="W3585" s="9"/>
    </row>
    <row r="3586">
      <c r="A3586" s="123"/>
      <c r="B3586" s="5"/>
      <c r="C3586" s="116"/>
      <c r="D3586" s="9"/>
      <c r="E3586" s="9"/>
      <c r="F3586" s="9"/>
      <c r="G3586" s="9"/>
      <c r="H3586" s="9"/>
      <c r="I3586" s="9"/>
      <c r="J3586" s="9"/>
      <c r="K3586" s="9"/>
      <c r="L3586" s="9"/>
      <c r="M3586" s="9"/>
      <c r="N3586" s="9"/>
      <c r="O3586" s="9"/>
      <c r="P3586" s="9"/>
      <c r="Q3586" s="9"/>
      <c r="R3586" s="9"/>
      <c r="S3586" s="9"/>
      <c r="T3586" s="9"/>
      <c r="U3586" s="9"/>
      <c r="V3586" s="9"/>
      <c r="W3586" s="9"/>
    </row>
    <row r="3587">
      <c r="A3587" s="123"/>
      <c r="B3587" s="5"/>
      <c r="C3587" s="116"/>
      <c r="D3587" s="9"/>
      <c r="E3587" s="9"/>
      <c r="F3587" s="9"/>
      <c r="G3587" s="9"/>
      <c r="H3587" s="9"/>
      <c r="I3587" s="9"/>
      <c r="J3587" s="9"/>
      <c r="K3587" s="9"/>
      <c r="L3587" s="9"/>
      <c r="M3587" s="9"/>
      <c r="N3587" s="9"/>
      <c r="O3587" s="9"/>
      <c r="P3587" s="9"/>
      <c r="Q3587" s="9"/>
      <c r="R3587" s="9"/>
      <c r="S3587" s="9"/>
      <c r="T3587" s="9"/>
      <c r="U3587" s="9"/>
      <c r="V3587" s="9"/>
      <c r="W3587" s="9"/>
    </row>
    <row r="3588">
      <c r="A3588" s="123"/>
      <c r="B3588" s="5"/>
      <c r="C3588" s="116"/>
      <c r="D3588" s="9"/>
      <c r="E3588" s="9"/>
      <c r="F3588" s="9"/>
      <c r="G3588" s="9"/>
      <c r="H3588" s="9"/>
      <c r="I3588" s="9"/>
      <c r="J3588" s="9"/>
      <c r="K3588" s="9"/>
      <c r="L3588" s="9"/>
      <c r="M3588" s="9"/>
      <c r="N3588" s="9"/>
      <c r="O3588" s="9"/>
      <c r="P3588" s="9"/>
      <c r="Q3588" s="9"/>
      <c r="R3588" s="9"/>
      <c r="S3588" s="9"/>
      <c r="T3588" s="9"/>
      <c r="U3588" s="9"/>
      <c r="V3588" s="9"/>
      <c r="W3588" s="9"/>
    </row>
    <row r="3589">
      <c r="A3589" s="123"/>
      <c r="B3589" s="5"/>
      <c r="C3589" s="116"/>
      <c r="D3589" s="9"/>
      <c r="E3589" s="9"/>
      <c r="F3589" s="9"/>
      <c r="G3589" s="9"/>
      <c r="H3589" s="9"/>
      <c r="I3589" s="9"/>
      <c r="J3589" s="9"/>
      <c r="K3589" s="9"/>
      <c r="L3589" s="9"/>
      <c r="M3589" s="9"/>
      <c r="N3589" s="9"/>
      <c r="O3589" s="9"/>
      <c r="P3589" s="9"/>
      <c r="Q3589" s="9"/>
      <c r="R3589" s="9"/>
      <c r="S3589" s="9"/>
      <c r="T3589" s="9"/>
      <c r="U3589" s="9"/>
      <c r="V3589" s="9"/>
      <c r="W3589" s="9"/>
    </row>
    <row r="3590">
      <c r="A3590" s="123"/>
      <c r="B3590" s="5"/>
      <c r="C3590" s="116"/>
      <c r="D3590" s="9"/>
      <c r="E3590" s="9"/>
      <c r="F3590" s="9"/>
      <c r="G3590" s="9"/>
      <c r="H3590" s="9"/>
      <c r="I3590" s="9"/>
      <c r="J3590" s="9"/>
      <c r="K3590" s="9"/>
      <c r="L3590" s="9"/>
      <c r="M3590" s="9"/>
      <c r="N3590" s="9"/>
      <c r="O3590" s="9"/>
      <c r="P3590" s="9"/>
      <c r="Q3590" s="9"/>
      <c r="R3590" s="9"/>
      <c r="S3590" s="9"/>
      <c r="T3590" s="9"/>
      <c r="U3590" s="9"/>
      <c r="V3590" s="9"/>
      <c r="W3590" s="9"/>
    </row>
    <row r="3591">
      <c r="A3591" s="123"/>
      <c r="B3591" s="5"/>
      <c r="C3591" s="116"/>
      <c r="D3591" s="9"/>
      <c r="E3591" s="9"/>
      <c r="F3591" s="9"/>
      <c r="G3591" s="9"/>
      <c r="H3591" s="9"/>
      <c r="I3591" s="9"/>
      <c r="J3591" s="9"/>
      <c r="K3591" s="9"/>
      <c r="L3591" s="9"/>
      <c r="M3591" s="9"/>
      <c r="N3591" s="9"/>
      <c r="O3591" s="9"/>
      <c r="P3591" s="9"/>
      <c r="Q3591" s="9"/>
      <c r="R3591" s="9"/>
      <c r="S3591" s="9"/>
      <c r="T3591" s="9"/>
      <c r="U3591" s="9"/>
      <c r="V3591" s="9"/>
      <c r="W3591" s="9"/>
    </row>
    <row r="3592">
      <c r="A3592" s="123"/>
      <c r="B3592" s="5"/>
      <c r="C3592" s="116"/>
      <c r="D3592" s="9"/>
      <c r="E3592" s="9"/>
      <c r="F3592" s="9"/>
      <c r="G3592" s="9"/>
      <c r="H3592" s="9"/>
      <c r="I3592" s="9"/>
      <c r="J3592" s="9"/>
      <c r="K3592" s="9"/>
      <c r="L3592" s="9"/>
      <c r="M3592" s="9"/>
      <c r="N3592" s="9"/>
      <c r="O3592" s="9"/>
      <c r="P3592" s="9"/>
      <c r="Q3592" s="9"/>
      <c r="R3592" s="9"/>
      <c r="S3592" s="9"/>
      <c r="T3592" s="9"/>
      <c r="U3592" s="9"/>
      <c r="V3592" s="9"/>
      <c r="W3592" s="9"/>
    </row>
    <row r="3593">
      <c r="A3593" s="123"/>
      <c r="B3593" s="5"/>
      <c r="C3593" s="116"/>
      <c r="D3593" s="9"/>
      <c r="E3593" s="9"/>
      <c r="F3593" s="9"/>
      <c r="G3593" s="9"/>
      <c r="H3593" s="9"/>
      <c r="I3593" s="9"/>
      <c r="J3593" s="9"/>
      <c r="K3593" s="9"/>
      <c r="L3593" s="9"/>
      <c r="M3593" s="9"/>
      <c r="N3593" s="9"/>
      <c r="O3593" s="9"/>
      <c r="P3593" s="9"/>
      <c r="Q3593" s="9"/>
      <c r="R3593" s="9"/>
      <c r="S3593" s="9"/>
      <c r="T3593" s="9"/>
      <c r="U3593" s="9"/>
      <c r="V3593" s="9"/>
      <c r="W3593" s="9"/>
    </row>
    <row r="3594">
      <c r="A3594" s="123"/>
      <c r="B3594" s="5"/>
      <c r="C3594" s="116"/>
      <c r="D3594" s="9"/>
      <c r="E3594" s="9"/>
      <c r="F3594" s="9"/>
      <c r="G3594" s="9"/>
      <c r="H3594" s="9"/>
      <c r="I3594" s="9"/>
      <c r="J3594" s="9"/>
      <c r="K3594" s="9"/>
      <c r="L3594" s="9"/>
      <c r="M3594" s="9"/>
      <c r="N3594" s="9"/>
      <c r="O3594" s="9"/>
      <c r="P3594" s="9"/>
      <c r="Q3594" s="9"/>
      <c r="R3594" s="9"/>
      <c r="S3594" s="9"/>
      <c r="T3594" s="9"/>
      <c r="U3594" s="9"/>
      <c r="V3594" s="9"/>
      <c r="W3594" s="9"/>
    </row>
    <row r="3595">
      <c r="A3595" s="123"/>
      <c r="B3595" s="5"/>
      <c r="C3595" s="116"/>
      <c r="D3595" s="9"/>
      <c r="E3595" s="9"/>
      <c r="F3595" s="9"/>
      <c r="G3595" s="9"/>
      <c r="H3595" s="9"/>
      <c r="I3595" s="9"/>
      <c r="J3595" s="9"/>
      <c r="K3595" s="9"/>
      <c r="L3595" s="9"/>
      <c r="M3595" s="9"/>
      <c r="N3595" s="9"/>
      <c r="O3595" s="9"/>
      <c r="P3595" s="9"/>
      <c r="Q3595" s="9"/>
      <c r="R3595" s="9"/>
      <c r="S3595" s="9"/>
      <c r="T3595" s="9"/>
      <c r="U3595" s="9"/>
      <c r="V3595" s="9"/>
      <c r="W3595" s="9"/>
    </row>
    <row r="3596">
      <c r="A3596" s="123"/>
      <c r="B3596" s="5"/>
      <c r="C3596" s="116"/>
      <c r="D3596" s="9"/>
      <c r="E3596" s="9"/>
      <c r="F3596" s="9"/>
      <c r="G3596" s="9"/>
      <c r="H3596" s="9"/>
      <c r="I3596" s="9"/>
      <c r="J3596" s="9"/>
      <c r="K3596" s="9"/>
      <c r="L3596" s="9"/>
      <c r="M3596" s="9"/>
      <c r="N3596" s="9"/>
      <c r="O3596" s="9"/>
      <c r="P3596" s="9"/>
      <c r="Q3596" s="9"/>
      <c r="R3596" s="9"/>
      <c r="S3596" s="9"/>
      <c r="T3596" s="9"/>
      <c r="U3596" s="9"/>
      <c r="V3596" s="9"/>
      <c r="W3596" s="9"/>
    </row>
    <row r="3597">
      <c r="A3597" s="123"/>
      <c r="B3597" s="5"/>
      <c r="C3597" s="116"/>
      <c r="D3597" s="9"/>
      <c r="E3597" s="9"/>
      <c r="F3597" s="9"/>
      <c r="G3597" s="9"/>
      <c r="H3597" s="9"/>
      <c r="I3597" s="9"/>
      <c r="J3597" s="9"/>
      <c r="K3597" s="9"/>
      <c r="L3597" s="9"/>
      <c r="M3597" s="9"/>
      <c r="N3597" s="9"/>
      <c r="O3597" s="9"/>
      <c r="P3597" s="9"/>
      <c r="Q3597" s="9"/>
      <c r="R3597" s="9"/>
      <c r="S3597" s="9"/>
      <c r="T3597" s="9"/>
      <c r="U3597" s="9"/>
      <c r="V3597" s="9"/>
      <c r="W3597" s="9"/>
    </row>
    <row r="3598">
      <c r="A3598" s="123"/>
      <c r="B3598" s="5"/>
      <c r="C3598" s="116"/>
      <c r="D3598" s="9"/>
      <c r="E3598" s="9"/>
      <c r="F3598" s="9"/>
      <c r="G3598" s="9"/>
      <c r="H3598" s="9"/>
      <c r="I3598" s="9"/>
      <c r="J3598" s="9"/>
      <c r="K3598" s="9"/>
      <c r="L3598" s="9"/>
      <c r="M3598" s="9"/>
      <c r="N3598" s="9"/>
      <c r="O3598" s="9"/>
      <c r="P3598" s="9"/>
      <c r="Q3598" s="9"/>
      <c r="R3598" s="9"/>
      <c r="S3598" s="9"/>
      <c r="T3598" s="9"/>
      <c r="U3598" s="9"/>
      <c r="V3598" s="9"/>
      <c r="W3598" s="9"/>
    </row>
    <row r="3599">
      <c r="A3599" s="123"/>
      <c r="B3599" s="5"/>
      <c r="C3599" s="116"/>
      <c r="D3599" s="9"/>
      <c r="E3599" s="9"/>
      <c r="F3599" s="9"/>
      <c r="G3599" s="9"/>
      <c r="H3599" s="9"/>
      <c r="I3599" s="9"/>
      <c r="J3599" s="9"/>
      <c r="K3599" s="9"/>
      <c r="L3599" s="9"/>
      <c r="M3599" s="9"/>
      <c r="N3599" s="9"/>
      <c r="O3599" s="9"/>
      <c r="P3599" s="9"/>
      <c r="Q3599" s="9"/>
      <c r="R3599" s="9"/>
      <c r="S3599" s="9"/>
      <c r="T3599" s="9"/>
      <c r="U3599" s="9"/>
      <c r="V3599" s="9"/>
      <c r="W3599" s="9"/>
    </row>
    <row r="3600">
      <c r="A3600" s="123"/>
      <c r="B3600" s="5"/>
      <c r="C3600" s="116"/>
      <c r="D3600" s="9"/>
      <c r="E3600" s="9"/>
      <c r="F3600" s="9"/>
      <c r="G3600" s="9"/>
      <c r="H3600" s="9"/>
      <c r="I3600" s="9"/>
      <c r="J3600" s="9"/>
      <c r="K3600" s="9"/>
      <c r="L3600" s="9"/>
      <c r="M3600" s="9"/>
      <c r="N3600" s="9"/>
      <c r="O3600" s="9"/>
      <c r="P3600" s="9"/>
      <c r="Q3600" s="9"/>
      <c r="R3600" s="9"/>
      <c r="S3600" s="9"/>
      <c r="T3600" s="9"/>
      <c r="U3600" s="9"/>
      <c r="V3600" s="9"/>
      <c r="W3600" s="9"/>
    </row>
    <row r="3601">
      <c r="A3601" s="123"/>
      <c r="B3601" s="5"/>
      <c r="C3601" s="116"/>
      <c r="D3601" s="9"/>
      <c r="E3601" s="9"/>
      <c r="F3601" s="9"/>
      <c r="G3601" s="9"/>
      <c r="H3601" s="9"/>
      <c r="I3601" s="9"/>
      <c r="J3601" s="9"/>
      <c r="K3601" s="9"/>
      <c r="L3601" s="9"/>
      <c r="M3601" s="9"/>
      <c r="N3601" s="9"/>
      <c r="O3601" s="9"/>
      <c r="P3601" s="9"/>
      <c r="Q3601" s="9"/>
      <c r="R3601" s="9"/>
      <c r="S3601" s="9"/>
      <c r="T3601" s="9"/>
      <c r="U3601" s="9"/>
      <c r="V3601" s="9"/>
      <c r="W3601" s="9"/>
    </row>
    <row r="3602">
      <c r="A3602" s="123"/>
      <c r="B3602" s="5"/>
      <c r="C3602" s="116"/>
      <c r="D3602" s="9"/>
      <c r="E3602" s="9"/>
      <c r="F3602" s="9"/>
      <c r="G3602" s="9"/>
      <c r="H3602" s="9"/>
      <c r="I3602" s="9"/>
      <c r="J3602" s="9"/>
      <c r="K3602" s="9"/>
      <c r="L3602" s="9"/>
      <c r="M3602" s="9"/>
      <c r="N3602" s="9"/>
      <c r="O3602" s="9"/>
      <c r="P3602" s="9"/>
      <c r="Q3602" s="9"/>
      <c r="R3602" s="9"/>
      <c r="S3602" s="9"/>
      <c r="T3602" s="9"/>
      <c r="U3602" s="9"/>
      <c r="V3602" s="9"/>
      <c r="W3602" s="9"/>
    </row>
    <row r="3603">
      <c r="A3603" s="123"/>
      <c r="B3603" s="5"/>
      <c r="C3603" s="116"/>
      <c r="D3603" s="9"/>
      <c r="E3603" s="9"/>
      <c r="F3603" s="9"/>
      <c r="G3603" s="9"/>
      <c r="H3603" s="9"/>
      <c r="I3603" s="9"/>
      <c r="J3603" s="9"/>
      <c r="K3603" s="9"/>
      <c r="L3603" s="9"/>
      <c r="M3603" s="9"/>
      <c r="N3603" s="9"/>
      <c r="O3603" s="9"/>
      <c r="P3603" s="9"/>
      <c r="Q3603" s="9"/>
      <c r="R3603" s="9"/>
      <c r="S3603" s="9"/>
      <c r="T3603" s="9"/>
      <c r="U3603" s="9"/>
      <c r="V3603" s="9"/>
      <c r="W3603" s="9"/>
    </row>
    <row r="3604">
      <c r="A3604" s="123"/>
      <c r="B3604" s="5"/>
      <c r="C3604" s="116"/>
      <c r="D3604" s="9"/>
      <c r="E3604" s="9"/>
      <c r="F3604" s="9"/>
      <c r="G3604" s="9"/>
      <c r="H3604" s="9"/>
      <c r="I3604" s="9"/>
      <c r="J3604" s="9"/>
      <c r="K3604" s="9"/>
      <c r="L3604" s="9"/>
      <c r="M3604" s="9"/>
      <c r="N3604" s="9"/>
      <c r="O3604" s="9"/>
      <c r="P3604" s="9"/>
      <c r="Q3604" s="9"/>
      <c r="R3604" s="9"/>
      <c r="S3604" s="9"/>
      <c r="T3604" s="9"/>
      <c r="U3604" s="9"/>
      <c r="V3604" s="9"/>
      <c r="W3604" s="9"/>
    </row>
    <row r="3605">
      <c r="A3605" s="123"/>
      <c r="B3605" s="5"/>
      <c r="C3605" s="116"/>
      <c r="D3605" s="9"/>
      <c r="E3605" s="9"/>
      <c r="F3605" s="9"/>
      <c r="G3605" s="9"/>
      <c r="H3605" s="9"/>
      <c r="I3605" s="9"/>
      <c r="J3605" s="9"/>
      <c r="K3605" s="9"/>
      <c r="L3605" s="9"/>
      <c r="M3605" s="9"/>
      <c r="N3605" s="9"/>
      <c r="O3605" s="9"/>
      <c r="P3605" s="9"/>
      <c r="Q3605" s="9"/>
      <c r="R3605" s="9"/>
      <c r="S3605" s="9"/>
      <c r="T3605" s="9"/>
      <c r="U3605" s="9"/>
      <c r="V3605" s="9"/>
      <c r="W3605" s="9"/>
    </row>
    <row r="3606">
      <c r="A3606" s="123"/>
      <c r="B3606" s="5"/>
      <c r="C3606" s="116"/>
      <c r="D3606" s="9"/>
      <c r="E3606" s="9"/>
      <c r="F3606" s="9"/>
      <c r="G3606" s="9"/>
      <c r="H3606" s="9"/>
      <c r="I3606" s="9"/>
      <c r="J3606" s="9"/>
      <c r="K3606" s="9"/>
      <c r="L3606" s="9"/>
      <c r="M3606" s="9"/>
      <c r="N3606" s="9"/>
      <c r="O3606" s="9"/>
      <c r="P3606" s="9"/>
      <c r="Q3606" s="9"/>
      <c r="R3606" s="9"/>
      <c r="S3606" s="9"/>
      <c r="T3606" s="9"/>
      <c r="U3606" s="9"/>
      <c r="V3606" s="9"/>
      <c r="W3606" s="9"/>
    </row>
    <row r="3607">
      <c r="A3607" s="123"/>
      <c r="B3607" s="5"/>
      <c r="C3607" s="116"/>
      <c r="D3607" s="9"/>
      <c r="E3607" s="9"/>
      <c r="F3607" s="9"/>
      <c r="G3607" s="9"/>
      <c r="H3607" s="9"/>
      <c r="I3607" s="9"/>
      <c r="J3607" s="9"/>
      <c r="K3607" s="9"/>
      <c r="L3607" s="9"/>
      <c r="M3607" s="9"/>
      <c r="N3607" s="9"/>
      <c r="O3607" s="9"/>
      <c r="P3607" s="9"/>
      <c r="Q3607" s="9"/>
      <c r="R3607" s="9"/>
      <c r="S3607" s="9"/>
      <c r="T3607" s="9"/>
      <c r="U3607" s="9"/>
      <c r="V3607" s="9"/>
      <c r="W3607" s="9"/>
    </row>
    <row r="3608">
      <c r="A3608" s="123"/>
      <c r="B3608" s="5"/>
      <c r="C3608" s="116"/>
      <c r="D3608" s="9"/>
      <c r="E3608" s="9"/>
      <c r="F3608" s="9"/>
      <c r="G3608" s="9"/>
      <c r="H3608" s="9"/>
      <c r="I3608" s="9"/>
      <c r="J3608" s="9"/>
      <c r="K3608" s="9"/>
      <c r="L3608" s="9"/>
      <c r="M3608" s="9"/>
      <c r="N3608" s="9"/>
      <c r="O3608" s="9"/>
      <c r="P3608" s="9"/>
      <c r="Q3608" s="9"/>
      <c r="R3608" s="9"/>
      <c r="S3608" s="9"/>
      <c r="T3608" s="9"/>
      <c r="U3608" s="9"/>
      <c r="V3608" s="9"/>
      <c r="W3608" s="9"/>
    </row>
    <row r="3609">
      <c r="A3609" s="123"/>
      <c r="B3609" s="5"/>
      <c r="C3609" s="116"/>
      <c r="D3609" s="9"/>
      <c r="E3609" s="9"/>
      <c r="F3609" s="9"/>
      <c r="G3609" s="9"/>
      <c r="H3609" s="9"/>
      <c r="I3609" s="9"/>
      <c r="J3609" s="9"/>
      <c r="K3609" s="9"/>
      <c r="L3609" s="9"/>
      <c r="M3609" s="9"/>
      <c r="N3609" s="9"/>
      <c r="O3609" s="9"/>
      <c r="P3609" s="9"/>
      <c r="Q3609" s="9"/>
      <c r="R3609" s="9"/>
      <c r="S3609" s="9"/>
      <c r="T3609" s="9"/>
      <c r="U3609" s="9"/>
      <c r="V3609" s="9"/>
      <c r="W3609" s="9"/>
    </row>
    <row r="3610">
      <c r="A3610" s="123"/>
      <c r="B3610" s="5"/>
      <c r="C3610" s="116"/>
      <c r="D3610" s="9"/>
      <c r="E3610" s="9"/>
      <c r="F3610" s="9"/>
      <c r="G3610" s="9"/>
      <c r="H3610" s="9"/>
      <c r="I3610" s="9"/>
      <c r="J3610" s="9"/>
      <c r="K3610" s="9"/>
      <c r="L3610" s="9"/>
      <c r="M3610" s="9"/>
      <c r="N3610" s="9"/>
      <c r="O3610" s="9"/>
      <c r="P3610" s="9"/>
      <c r="Q3610" s="9"/>
      <c r="R3610" s="9"/>
      <c r="S3610" s="9"/>
      <c r="T3610" s="9"/>
      <c r="U3610" s="9"/>
      <c r="V3610" s="9"/>
      <c r="W3610" s="9"/>
    </row>
    <row r="3611">
      <c r="A3611" s="123"/>
      <c r="B3611" s="5"/>
      <c r="C3611" s="116"/>
      <c r="D3611" s="9"/>
      <c r="E3611" s="9"/>
      <c r="F3611" s="9"/>
      <c r="G3611" s="9"/>
      <c r="H3611" s="9"/>
      <c r="I3611" s="9"/>
      <c r="J3611" s="9"/>
      <c r="K3611" s="9"/>
      <c r="L3611" s="9"/>
      <c r="M3611" s="9"/>
      <c r="N3611" s="9"/>
      <c r="O3611" s="9"/>
      <c r="P3611" s="9"/>
      <c r="Q3611" s="9"/>
      <c r="R3611" s="9"/>
      <c r="S3611" s="9"/>
      <c r="T3611" s="9"/>
      <c r="U3611" s="9"/>
      <c r="V3611" s="9"/>
      <c r="W3611" s="9"/>
    </row>
    <row r="3612">
      <c r="A3612" s="123"/>
      <c r="B3612" s="5"/>
      <c r="C3612" s="116"/>
      <c r="D3612" s="9"/>
      <c r="E3612" s="9"/>
      <c r="F3612" s="9"/>
      <c r="G3612" s="9"/>
      <c r="H3612" s="9"/>
      <c r="I3612" s="9"/>
      <c r="J3612" s="9"/>
      <c r="K3612" s="9"/>
      <c r="L3612" s="9"/>
      <c r="M3612" s="9"/>
      <c r="N3612" s="9"/>
      <c r="O3612" s="9"/>
      <c r="P3612" s="9"/>
      <c r="Q3612" s="9"/>
      <c r="R3612" s="9"/>
      <c r="S3612" s="9"/>
      <c r="T3612" s="9"/>
      <c r="U3612" s="9"/>
      <c r="V3612" s="9"/>
      <c r="W3612" s="9"/>
    </row>
    <row r="3613">
      <c r="A3613" s="123"/>
      <c r="B3613" s="5"/>
      <c r="C3613" s="116"/>
      <c r="D3613" s="9"/>
      <c r="E3613" s="9"/>
      <c r="F3613" s="9"/>
      <c r="G3613" s="9"/>
      <c r="H3613" s="9"/>
      <c r="I3613" s="9"/>
      <c r="J3613" s="9"/>
      <c r="K3613" s="9"/>
      <c r="L3613" s="9"/>
      <c r="M3613" s="9"/>
      <c r="N3613" s="9"/>
      <c r="O3613" s="9"/>
      <c r="P3613" s="9"/>
      <c r="Q3613" s="9"/>
      <c r="R3613" s="9"/>
      <c r="S3613" s="9"/>
      <c r="T3613" s="9"/>
      <c r="U3613" s="9"/>
      <c r="V3613" s="9"/>
      <c r="W3613" s="9"/>
    </row>
    <row r="3614">
      <c r="A3614" s="123"/>
      <c r="B3614" s="5"/>
      <c r="C3614" s="116"/>
      <c r="D3614" s="9"/>
      <c r="E3614" s="9"/>
      <c r="F3614" s="9"/>
      <c r="G3614" s="9"/>
      <c r="H3614" s="9"/>
      <c r="I3614" s="9"/>
      <c r="J3614" s="9"/>
      <c r="K3614" s="9"/>
      <c r="L3614" s="9"/>
      <c r="M3614" s="9"/>
      <c r="N3614" s="9"/>
      <c r="O3614" s="9"/>
      <c r="P3614" s="9"/>
      <c r="Q3614" s="9"/>
      <c r="R3614" s="9"/>
      <c r="S3614" s="9"/>
      <c r="T3614" s="9"/>
      <c r="U3614" s="9"/>
      <c r="V3614" s="9"/>
      <c r="W3614" s="9"/>
    </row>
    <row r="3615">
      <c r="A3615" s="123"/>
      <c r="B3615" s="5"/>
      <c r="C3615" s="116"/>
      <c r="D3615" s="9"/>
      <c r="E3615" s="9"/>
      <c r="F3615" s="9"/>
      <c r="G3615" s="9"/>
      <c r="H3615" s="9"/>
      <c r="I3615" s="9"/>
      <c r="J3615" s="9"/>
      <c r="K3615" s="9"/>
      <c r="L3615" s="9"/>
      <c r="M3615" s="9"/>
      <c r="N3615" s="9"/>
      <c r="O3615" s="9"/>
      <c r="P3615" s="9"/>
      <c r="Q3615" s="9"/>
      <c r="R3615" s="9"/>
      <c r="S3615" s="9"/>
      <c r="T3615" s="9"/>
      <c r="U3615" s="9"/>
      <c r="V3615" s="9"/>
      <c r="W3615" s="9"/>
    </row>
    <row r="3616">
      <c r="A3616" s="123"/>
      <c r="B3616" s="5"/>
      <c r="C3616" s="116"/>
      <c r="D3616" s="9"/>
      <c r="E3616" s="9"/>
      <c r="F3616" s="9"/>
      <c r="G3616" s="9"/>
      <c r="H3616" s="9"/>
      <c r="I3616" s="9"/>
      <c r="J3616" s="9"/>
      <c r="K3616" s="9"/>
      <c r="L3616" s="9"/>
      <c r="M3616" s="9"/>
      <c r="N3616" s="9"/>
      <c r="O3616" s="9"/>
      <c r="P3616" s="9"/>
      <c r="Q3616" s="9"/>
      <c r="R3616" s="9"/>
      <c r="S3616" s="9"/>
      <c r="T3616" s="9"/>
      <c r="U3616" s="9"/>
      <c r="V3616" s="9"/>
      <c r="W3616" s="9"/>
    </row>
    <row r="3617">
      <c r="A3617" s="123"/>
      <c r="B3617" s="5"/>
      <c r="C3617" s="116"/>
      <c r="D3617" s="9"/>
      <c r="E3617" s="9"/>
      <c r="F3617" s="9"/>
      <c r="G3617" s="9"/>
      <c r="H3617" s="9"/>
      <c r="I3617" s="9"/>
      <c r="J3617" s="9"/>
      <c r="K3617" s="9"/>
      <c r="L3617" s="9"/>
      <c r="M3617" s="9"/>
      <c r="N3617" s="9"/>
      <c r="O3617" s="9"/>
      <c r="P3617" s="9"/>
      <c r="Q3617" s="9"/>
      <c r="R3617" s="9"/>
      <c r="S3617" s="9"/>
      <c r="T3617" s="9"/>
      <c r="U3617" s="9"/>
      <c r="V3617" s="9"/>
      <c r="W3617" s="9"/>
    </row>
    <row r="3618">
      <c r="A3618" s="123"/>
      <c r="B3618" s="5"/>
      <c r="C3618" s="116"/>
      <c r="D3618" s="9"/>
      <c r="E3618" s="9"/>
      <c r="F3618" s="9"/>
      <c r="G3618" s="9"/>
      <c r="H3618" s="9"/>
      <c r="I3618" s="9"/>
      <c r="J3618" s="9"/>
      <c r="K3618" s="9"/>
      <c r="L3618" s="9"/>
      <c r="M3618" s="9"/>
      <c r="N3618" s="9"/>
      <c r="O3618" s="9"/>
      <c r="P3618" s="9"/>
      <c r="Q3618" s="9"/>
      <c r="R3618" s="9"/>
      <c r="S3618" s="9"/>
      <c r="T3618" s="9"/>
      <c r="U3618" s="9"/>
      <c r="V3618" s="9"/>
      <c r="W3618" s="9"/>
    </row>
    <row r="3619">
      <c r="A3619" s="123"/>
      <c r="B3619" s="5"/>
      <c r="C3619" s="116"/>
      <c r="D3619" s="9"/>
      <c r="E3619" s="9"/>
      <c r="F3619" s="9"/>
      <c r="G3619" s="9"/>
      <c r="H3619" s="9"/>
      <c r="I3619" s="9"/>
      <c r="J3619" s="9"/>
      <c r="K3619" s="9"/>
      <c r="L3619" s="9"/>
      <c r="M3619" s="9"/>
      <c r="N3619" s="9"/>
      <c r="O3619" s="9"/>
      <c r="P3619" s="9"/>
      <c r="Q3619" s="9"/>
      <c r="R3619" s="9"/>
      <c r="S3619" s="9"/>
      <c r="T3619" s="9"/>
      <c r="U3619" s="9"/>
      <c r="V3619" s="9"/>
      <c r="W3619" s="9"/>
    </row>
    <row r="3620">
      <c r="A3620" s="123"/>
      <c r="B3620" s="5"/>
      <c r="C3620" s="116"/>
      <c r="D3620" s="9"/>
      <c r="E3620" s="9"/>
      <c r="F3620" s="9"/>
      <c r="G3620" s="9"/>
      <c r="H3620" s="9"/>
      <c r="I3620" s="9"/>
      <c r="J3620" s="9"/>
      <c r="K3620" s="9"/>
      <c r="L3620" s="9"/>
      <c r="M3620" s="9"/>
      <c r="N3620" s="9"/>
      <c r="O3620" s="9"/>
      <c r="P3620" s="9"/>
      <c r="Q3620" s="9"/>
      <c r="R3620" s="9"/>
      <c r="S3620" s="9"/>
      <c r="T3620" s="9"/>
      <c r="U3620" s="9"/>
      <c r="V3620" s="9"/>
      <c r="W3620" s="9"/>
    </row>
    <row r="3621">
      <c r="A3621" s="123"/>
      <c r="B3621" s="5"/>
      <c r="C3621" s="116"/>
      <c r="D3621" s="9"/>
      <c r="E3621" s="9"/>
      <c r="F3621" s="9"/>
      <c r="G3621" s="9"/>
      <c r="H3621" s="9"/>
      <c r="I3621" s="9"/>
      <c r="J3621" s="9"/>
      <c r="K3621" s="9"/>
      <c r="L3621" s="9"/>
      <c r="M3621" s="9"/>
      <c r="N3621" s="9"/>
      <c r="O3621" s="9"/>
      <c r="P3621" s="9"/>
      <c r="Q3621" s="9"/>
      <c r="R3621" s="9"/>
      <c r="S3621" s="9"/>
      <c r="T3621" s="9"/>
      <c r="U3621" s="9"/>
      <c r="V3621" s="9"/>
      <c r="W3621" s="9"/>
    </row>
    <row r="3622">
      <c r="A3622" s="123"/>
      <c r="B3622" s="5"/>
      <c r="C3622" s="116"/>
      <c r="D3622" s="9"/>
      <c r="E3622" s="9"/>
      <c r="F3622" s="9"/>
      <c r="G3622" s="9"/>
      <c r="H3622" s="9"/>
      <c r="I3622" s="9"/>
      <c r="J3622" s="9"/>
      <c r="K3622" s="9"/>
      <c r="L3622" s="9"/>
      <c r="M3622" s="9"/>
      <c r="N3622" s="9"/>
      <c r="O3622" s="9"/>
      <c r="P3622" s="9"/>
      <c r="Q3622" s="9"/>
      <c r="R3622" s="9"/>
      <c r="S3622" s="9"/>
      <c r="T3622" s="9"/>
      <c r="U3622" s="9"/>
      <c r="V3622" s="9"/>
      <c r="W3622" s="9"/>
    </row>
    <row r="3623">
      <c r="A3623" s="123"/>
      <c r="B3623" s="5"/>
      <c r="C3623" s="116"/>
      <c r="D3623" s="9"/>
      <c r="E3623" s="9"/>
      <c r="F3623" s="9"/>
      <c r="G3623" s="9"/>
      <c r="H3623" s="9"/>
      <c r="I3623" s="9"/>
      <c r="J3623" s="9"/>
      <c r="K3623" s="9"/>
      <c r="L3623" s="9"/>
      <c r="M3623" s="9"/>
      <c r="N3623" s="9"/>
      <c r="O3623" s="9"/>
      <c r="P3623" s="9"/>
      <c r="Q3623" s="9"/>
      <c r="R3623" s="9"/>
      <c r="S3623" s="9"/>
      <c r="T3623" s="9"/>
      <c r="U3623" s="9"/>
      <c r="V3623" s="9"/>
      <c r="W3623" s="9"/>
    </row>
    <row r="3624">
      <c r="A3624" s="123"/>
      <c r="B3624" s="5"/>
      <c r="C3624" s="116"/>
      <c r="D3624" s="9"/>
      <c r="E3624" s="9"/>
      <c r="F3624" s="9"/>
      <c r="G3624" s="9"/>
      <c r="H3624" s="9"/>
      <c r="I3624" s="9"/>
      <c r="J3624" s="9"/>
      <c r="K3624" s="9"/>
      <c r="L3624" s="9"/>
      <c r="M3624" s="9"/>
      <c r="N3624" s="9"/>
      <c r="O3624" s="9"/>
      <c r="P3624" s="9"/>
      <c r="Q3624" s="9"/>
      <c r="R3624" s="9"/>
      <c r="S3624" s="9"/>
      <c r="T3624" s="9"/>
      <c r="U3624" s="9"/>
      <c r="V3624" s="9"/>
      <c r="W3624" s="9"/>
    </row>
    <row r="3625">
      <c r="A3625" s="123"/>
      <c r="B3625" s="5"/>
      <c r="C3625" s="116"/>
      <c r="D3625" s="9"/>
      <c r="E3625" s="9"/>
      <c r="F3625" s="9"/>
      <c r="G3625" s="9"/>
      <c r="H3625" s="9"/>
      <c r="I3625" s="9"/>
      <c r="J3625" s="9"/>
      <c r="K3625" s="9"/>
      <c r="L3625" s="9"/>
      <c r="M3625" s="9"/>
      <c r="N3625" s="9"/>
      <c r="O3625" s="9"/>
      <c r="P3625" s="9"/>
      <c r="Q3625" s="9"/>
      <c r="R3625" s="9"/>
      <c r="S3625" s="9"/>
      <c r="T3625" s="9"/>
      <c r="U3625" s="9"/>
      <c r="V3625" s="9"/>
      <c r="W3625" s="9"/>
    </row>
    <row r="3626">
      <c r="A3626" s="123"/>
      <c r="B3626" s="5"/>
      <c r="C3626" s="116"/>
      <c r="D3626" s="9"/>
      <c r="E3626" s="9"/>
      <c r="F3626" s="9"/>
      <c r="G3626" s="9"/>
      <c r="H3626" s="9"/>
      <c r="I3626" s="9"/>
      <c r="J3626" s="9"/>
      <c r="K3626" s="9"/>
      <c r="L3626" s="9"/>
      <c r="M3626" s="9"/>
      <c r="N3626" s="9"/>
      <c r="O3626" s="9"/>
      <c r="P3626" s="9"/>
      <c r="Q3626" s="9"/>
      <c r="R3626" s="9"/>
      <c r="S3626" s="9"/>
      <c r="T3626" s="9"/>
      <c r="U3626" s="9"/>
      <c r="V3626" s="9"/>
      <c r="W3626" s="9"/>
    </row>
    <row r="3627">
      <c r="A3627" s="123"/>
      <c r="B3627" s="5"/>
      <c r="C3627" s="116"/>
      <c r="D3627" s="9"/>
      <c r="E3627" s="9"/>
      <c r="F3627" s="9"/>
      <c r="G3627" s="9"/>
      <c r="H3627" s="9"/>
      <c r="I3627" s="9"/>
      <c r="J3627" s="9"/>
      <c r="K3627" s="9"/>
      <c r="L3627" s="9"/>
      <c r="M3627" s="9"/>
      <c r="N3627" s="9"/>
      <c r="O3627" s="9"/>
      <c r="P3627" s="9"/>
      <c r="Q3627" s="9"/>
      <c r="R3627" s="9"/>
      <c r="S3627" s="9"/>
      <c r="T3627" s="9"/>
      <c r="U3627" s="9"/>
      <c r="V3627" s="9"/>
      <c r="W3627" s="9"/>
    </row>
    <row r="3628">
      <c r="A3628" s="123"/>
      <c r="B3628" s="5"/>
      <c r="C3628" s="116"/>
      <c r="D3628" s="9"/>
      <c r="E3628" s="9"/>
      <c r="F3628" s="9"/>
      <c r="G3628" s="9"/>
      <c r="H3628" s="9"/>
      <c r="I3628" s="9"/>
      <c r="J3628" s="9"/>
      <c r="K3628" s="9"/>
      <c r="L3628" s="9"/>
      <c r="M3628" s="9"/>
      <c r="N3628" s="9"/>
      <c r="O3628" s="9"/>
      <c r="P3628" s="9"/>
      <c r="Q3628" s="9"/>
      <c r="R3628" s="9"/>
      <c r="S3628" s="9"/>
      <c r="T3628" s="9"/>
      <c r="U3628" s="9"/>
      <c r="V3628" s="9"/>
      <c r="W3628" s="9"/>
    </row>
    <row r="3629">
      <c r="A3629" s="123"/>
      <c r="B3629" s="5"/>
      <c r="C3629" s="116"/>
      <c r="D3629" s="9"/>
      <c r="E3629" s="9"/>
      <c r="F3629" s="9"/>
      <c r="G3629" s="9"/>
      <c r="H3629" s="9"/>
      <c r="I3629" s="9"/>
      <c r="J3629" s="9"/>
      <c r="K3629" s="9"/>
      <c r="L3629" s="9"/>
      <c r="M3629" s="9"/>
      <c r="N3629" s="9"/>
      <c r="O3629" s="9"/>
      <c r="P3629" s="9"/>
      <c r="Q3629" s="9"/>
      <c r="R3629" s="9"/>
      <c r="S3629" s="9"/>
      <c r="T3629" s="9"/>
      <c r="U3629" s="9"/>
      <c r="V3629" s="9"/>
      <c r="W3629" s="9"/>
    </row>
    <row r="3630">
      <c r="A3630" s="123"/>
      <c r="B3630" s="5"/>
      <c r="C3630" s="116"/>
      <c r="D3630" s="9"/>
      <c r="E3630" s="9"/>
      <c r="F3630" s="9"/>
      <c r="G3630" s="9"/>
      <c r="H3630" s="9"/>
      <c r="I3630" s="9"/>
      <c r="J3630" s="9"/>
      <c r="K3630" s="9"/>
      <c r="L3630" s="9"/>
      <c r="M3630" s="9"/>
      <c r="N3630" s="9"/>
      <c r="O3630" s="9"/>
      <c r="P3630" s="9"/>
      <c r="Q3630" s="9"/>
      <c r="R3630" s="9"/>
      <c r="S3630" s="9"/>
      <c r="T3630" s="9"/>
      <c r="U3630" s="9"/>
      <c r="V3630" s="9"/>
      <c r="W3630" s="9"/>
    </row>
    <row r="3631">
      <c r="A3631" s="123"/>
      <c r="B3631" s="5"/>
      <c r="C3631" s="116"/>
      <c r="D3631" s="9"/>
      <c r="E3631" s="9"/>
      <c r="F3631" s="9"/>
      <c r="G3631" s="9"/>
      <c r="H3631" s="9"/>
      <c r="I3631" s="9"/>
      <c r="J3631" s="9"/>
      <c r="K3631" s="9"/>
      <c r="L3631" s="9"/>
      <c r="M3631" s="9"/>
      <c r="N3631" s="9"/>
      <c r="O3631" s="9"/>
      <c r="P3631" s="9"/>
      <c r="Q3631" s="9"/>
      <c r="R3631" s="9"/>
      <c r="S3631" s="9"/>
      <c r="T3631" s="9"/>
      <c r="U3631" s="9"/>
      <c r="V3631" s="9"/>
      <c r="W3631" s="9"/>
    </row>
    <row r="3632">
      <c r="A3632" s="123"/>
      <c r="B3632" s="5"/>
      <c r="C3632" s="116"/>
      <c r="D3632" s="9"/>
      <c r="E3632" s="9"/>
      <c r="F3632" s="9"/>
      <c r="G3632" s="9"/>
      <c r="H3632" s="9"/>
      <c r="I3632" s="9"/>
      <c r="J3632" s="9"/>
      <c r="K3632" s="9"/>
      <c r="L3632" s="9"/>
      <c r="M3632" s="9"/>
      <c r="N3632" s="9"/>
      <c r="O3632" s="9"/>
      <c r="P3632" s="9"/>
      <c r="Q3632" s="9"/>
      <c r="R3632" s="9"/>
      <c r="S3632" s="9"/>
      <c r="T3632" s="9"/>
      <c r="U3632" s="9"/>
      <c r="V3632" s="9"/>
      <c r="W3632" s="9"/>
    </row>
    <row r="3633">
      <c r="A3633" s="123"/>
      <c r="B3633" s="5"/>
      <c r="C3633" s="116"/>
      <c r="D3633" s="9"/>
      <c r="E3633" s="9"/>
      <c r="F3633" s="9"/>
      <c r="G3633" s="9"/>
      <c r="H3633" s="9"/>
      <c r="I3633" s="9"/>
      <c r="J3633" s="9"/>
      <c r="K3633" s="9"/>
      <c r="L3633" s="9"/>
      <c r="M3633" s="9"/>
      <c r="N3633" s="9"/>
      <c r="O3633" s="9"/>
      <c r="P3633" s="9"/>
      <c r="Q3633" s="9"/>
      <c r="R3633" s="9"/>
      <c r="S3633" s="9"/>
      <c r="T3633" s="9"/>
      <c r="U3633" s="9"/>
      <c r="V3633" s="9"/>
      <c r="W3633" s="9"/>
    </row>
    <row r="3634">
      <c r="A3634" s="123"/>
      <c r="B3634" s="5"/>
      <c r="C3634" s="116"/>
      <c r="D3634" s="9"/>
      <c r="E3634" s="9"/>
      <c r="F3634" s="9"/>
      <c r="G3634" s="9"/>
      <c r="H3634" s="9"/>
      <c r="I3634" s="9"/>
      <c r="J3634" s="9"/>
      <c r="K3634" s="9"/>
      <c r="L3634" s="9"/>
      <c r="M3634" s="9"/>
      <c r="N3634" s="9"/>
      <c r="O3634" s="9"/>
      <c r="P3634" s="9"/>
      <c r="Q3634" s="9"/>
      <c r="R3634" s="9"/>
      <c r="S3634" s="9"/>
      <c r="T3634" s="9"/>
      <c r="U3634" s="9"/>
      <c r="V3634" s="9"/>
      <c r="W3634" s="9"/>
    </row>
    <row r="3635">
      <c r="A3635" s="123"/>
      <c r="B3635" s="5"/>
      <c r="C3635" s="116"/>
      <c r="D3635" s="9"/>
      <c r="E3635" s="9"/>
      <c r="F3635" s="9"/>
      <c r="G3635" s="9"/>
      <c r="H3635" s="9"/>
      <c r="I3635" s="9"/>
      <c r="J3635" s="9"/>
      <c r="K3635" s="9"/>
      <c r="L3635" s="9"/>
      <c r="M3635" s="9"/>
      <c r="N3635" s="9"/>
      <c r="O3635" s="9"/>
      <c r="P3635" s="9"/>
      <c r="Q3635" s="9"/>
      <c r="R3635" s="9"/>
      <c r="S3635" s="9"/>
      <c r="T3635" s="9"/>
      <c r="U3635" s="9"/>
      <c r="V3635" s="9"/>
      <c r="W3635" s="9"/>
    </row>
    <row r="3636">
      <c r="A3636" s="123"/>
      <c r="B3636" s="5"/>
      <c r="C3636" s="116"/>
      <c r="D3636" s="9"/>
      <c r="E3636" s="9"/>
      <c r="F3636" s="9"/>
      <c r="G3636" s="9"/>
      <c r="H3636" s="9"/>
      <c r="I3636" s="9"/>
      <c r="J3636" s="9"/>
      <c r="K3636" s="9"/>
      <c r="L3636" s="9"/>
      <c r="M3636" s="9"/>
      <c r="N3636" s="9"/>
      <c r="O3636" s="9"/>
      <c r="P3636" s="9"/>
      <c r="Q3636" s="9"/>
      <c r="R3636" s="9"/>
      <c r="S3636" s="9"/>
      <c r="T3636" s="9"/>
      <c r="U3636" s="9"/>
      <c r="V3636" s="9"/>
      <c r="W3636" s="9"/>
    </row>
    <row r="3637">
      <c r="A3637" s="123"/>
      <c r="B3637" s="5"/>
      <c r="C3637" s="116"/>
      <c r="D3637" s="9"/>
      <c r="E3637" s="9"/>
      <c r="F3637" s="9"/>
      <c r="G3637" s="9"/>
      <c r="H3637" s="9"/>
      <c r="I3637" s="9"/>
      <c r="J3637" s="9"/>
      <c r="K3637" s="9"/>
      <c r="L3637" s="9"/>
      <c r="M3637" s="9"/>
      <c r="N3637" s="9"/>
      <c r="O3637" s="9"/>
      <c r="P3637" s="9"/>
      <c r="Q3637" s="9"/>
      <c r="R3637" s="9"/>
      <c r="S3637" s="9"/>
      <c r="T3637" s="9"/>
      <c r="U3637" s="9"/>
      <c r="V3637" s="9"/>
      <c r="W3637" s="9"/>
    </row>
    <row r="3638">
      <c r="A3638" s="123"/>
      <c r="B3638" s="5"/>
      <c r="C3638" s="116"/>
      <c r="D3638" s="9"/>
      <c r="E3638" s="9"/>
      <c r="F3638" s="9"/>
      <c r="G3638" s="9"/>
      <c r="H3638" s="9"/>
      <c r="I3638" s="9"/>
      <c r="J3638" s="9"/>
      <c r="K3638" s="9"/>
      <c r="L3638" s="9"/>
      <c r="M3638" s="9"/>
      <c r="N3638" s="9"/>
      <c r="O3638" s="9"/>
      <c r="P3638" s="9"/>
      <c r="Q3638" s="9"/>
      <c r="R3638" s="9"/>
      <c r="S3638" s="9"/>
      <c r="T3638" s="9"/>
      <c r="U3638" s="9"/>
      <c r="V3638" s="9"/>
      <c r="W3638" s="9"/>
    </row>
    <row r="3639">
      <c r="A3639" s="123"/>
      <c r="B3639" s="5"/>
      <c r="C3639" s="116"/>
      <c r="D3639" s="9"/>
      <c r="E3639" s="9"/>
      <c r="F3639" s="9"/>
      <c r="G3639" s="9"/>
      <c r="H3639" s="9"/>
      <c r="I3639" s="9"/>
      <c r="J3639" s="9"/>
      <c r="K3639" s="9"/>
      <c r="L3639" s="9"/>
      <c r="M3639" s="9"/>
      <c r="N3639" s="9"/>
      <c r="O3639" s="9"/>
      <c r="P3639" s="9"/>
      <c r="Q3639" s="9"/>
      <c r="R3639" s="9"/>
      <c r="S3639" s="9"/>
      <c r="T3639" s="9"/>
      <c r="U3639" s="9"/>
      <c r="V3639" s="9"/>
      <c r="W3639" s="9"/>
    </row>
    <row r="3640">
      <c r="A3640" s="123"/>
      <c r="B3640" s="5"/>
      <c r="C3640" s="116"/>
      <c r="D3640" s="9"/>
      <c r="E3640" s="9"/>
      <c r="F3640" s="9"/>
      <c r="G3640" s="9"/>
      <c r="H3640" s="9"/>
      <c r="I3640" s="9"/>
      <c r="J3640" s="9"/>
      <c r="K3640" s="9"/>
      <c r="L3640" s="9"/>
      <c r="M3640" s="9"/>
      <c r="N3640" s="9"/>
      <c r="O3640" s="9"/>
      <c r="P3640" s="9"/>
      <c r="Q3640" s="9"/>
      <c r="R3640" s="9"/>
      <c r="S3640" s="9"/>
      <c r="T3640" s="9"/>
      <c r="U3640" s="9"/>
      <c r="V3640" s="9"/>
      <c r="W3640" s="9"/>
    </row>
    <row r="3641">
      <c r="A3641" s="123"/>
      <c r="B3641" s="5"/>
      <c r="C3641" s="116"/>
      <c r="D3641" s="9"/>
      <c r="E3641" s="9"/>
      <c r="F3641" s="9"/>
      <c r="G3641" s="9"/>
      <c r="H3641" s="9"/>
      <c r="I3641" s="9"/>
      <c r="J3641" s="9"/>
      <c r="K3641" s="9"/>
      <c r="L3641" s="9"/>
      <c r="M3641" s="9"/>
      <c r="N3641" s="9"/>
      <c r="O3641" s="9"/>
      <c r="P3641" s="9"/>
      <c r="Q3641" s="9"/>
      <c r="R3641" s="9"/>
      <c r="S3641" s="9"/>
      <c r="T3641" s="9"/>
      <c r="U3641" s="9"/>
      <c r="V3641" s="9"/>
      <c r="W3641" s="9"/>
    </row>
    <row r="3642">
      <c r="A3642" s="123"/>
      <c r="B3642" s="5"/>
      <c r="C3642" s="116"/>
      <c r="D3642" s="9"/>
      <c r="E3642" s="9"/>
      <c r="F3642" s="9"/>
      <c r="G3642" s="9"/>
      <c r="H3642" s="9"/>
      <c r="I3642" s="9"/>
      <c r="J3642" s="9"/>
      <c r="K3642" s="9"/>
      <c r="L3642" s="9"/>
      <c r="M3642" s="9"/>
      <c r="N3642" s="9"/>
      <c r="O3642" s="9"/>
      <c r="P3642" s="9"/>
      <c r="Q3642" s="9"/>
      <c r="R3642" s="9"/>
      <c r="S3642" s="9"/>
      <c r="T3642" s="9"/>
      <c r="U3642" s="9"/>
      <c r="V3642" s="9"/>
      <c r="W3642" s="9"/>
    </row>
    <row r="3643">
      <c r="A3643" s="123"/>
      <c r="B3643" s="5"/>
      <c r="C3643" s="116"/>
      <c r="D3643" s="9"/>
      <c r="E3643" s="9"/>
      <c r="F3643" s="9"/>
      <c r="G3643" s="9"/>
      <c r="H3643" s="9"/>
      <c r="I3643" s="9"/>
      <c r="J3643" s="9"/>
      <c r="K3643" s="9"/>
      <c r="L3643" s="9"/>
      <c r="M3643" s="9"/>
      <c r="N3643" s="9"/>
      <c r="O3643" s="9"/>
      <c r="P3643" s="9"/>
      <c r="Q3643" s="9"/>
      <c r="R3643" s="9"/>
      <c r="S3643" s="9"/>
      <c r="T3643" s="9"/>
      <c r="U3643" s="9"/>
      <c r="V3643" s="9"/>
      <c r="W3643" s="9"/>
    </row>
    <row r="3644">
      <c r="A3644" s="123"/>
      <c r="B3644" s="5"/>
      <c r="C3644" s="116"/>
      <c r="D3644" s="9"/>
      <c r="E3644" s="9"/>
      <c r="F3644" s="9"/>
      <c r="G3644" s="9"/>
      <c r="H3644" s="9"/>
      <c r="I3644" s="9"/>
      <c r="J3644" s="9"/>
      <c r="K3644" s="9"/>
      <c r="L3644" s="9"/>
      <c r="M3644" s="9"/>
      <c r="N3644" s="9"/>
      <c r="O3644" s="9"/>
      <c r="P3644" s="9"/>
      <c r="Q3644" s="9"/>
      <c r="R3644" s="9"/>
      <c r="S3644" s="9"/>
      <c r="T3644" s="9"/>
      <c r="U3644" s="9"/>
      <c r="V3644" s="9"/>
      <c r="W3644" s="9"/>
    </row>
    <row r="3645">
      <c r="A3645" s="123"/>
      <c r="B3645" s="5"/>
      <c r="C3645" s="116"/>
      <c r="D3645" s="9"/>
      <c r="E3645" s="9"/>
      <c r="F3645" s="9"/>
      <c r="G3645" s="9"/>
      <c r="H3645" s="9"/>
      <c r="I3645" s="9"/>
      <c r="J3645" s="9"/>
      <c r="K3645" s="9"/>
      <c r="L3645" s="9"/>
      <c r="M3645" s="9"/>
      <c r="N3645" s="9"/>
      <c r="O3645" s="9"/>
      <c r="P3645" s="9"/>
      <c r="Q3645" s="9"/>
      <c r="R3645" s="9"/>
      <c r="S3645" s="9"/>
      <c r="T3645" s="9"/>
      <c r="U3645" s="9"/>
      <c r="V3645" s="9"/>
      <c r="W3645" s="9"/>
    </row>
    <row r="3646">
      <c r="A3646" s="123"/>
      <c r="B3646" s="5"/>
      <c r="C3646" s="116"/>
      <c r="D3646" s="9"/>
      <c r="E3646" s="9"/>
      <c r="F3646" s="9"/>
      <c r="G3646" s="9"/>
      <c r="H3646" s="9"/>
      <c r="I3646" s="9"/>
      <c r="J3646" s="9"/>
      <c r="K3646" s="9"/>
      <c r="L3646" s="9"/>
      <c r="M3646" s="9"/>
      <c r="N3646" s="9"/>
      <c r="O3646" s="9"/>
      <c r="P3646" s="9"/>
      <c r="Q3646" s="9"/>
      <c r="R3646" s="9"/>
      <c r="S3646" s="9"/>
      <c r="T3646" s="9"/>
      <c r="U3646" s="9"/>
      <c r="V3646" s="9"/>
      <c r="W3646" s="9"/>
    </row>
    <row r="3647">
      <c r="A3647" s="123"/>
      <c r="B3647" s="5"/>
      <c r="C3647" s="116"/>
      <c r="D3647" s="9"/>
      <c r="E3647" s="9"/>
      <c r="F3647" s="9"/>
      <c r="G3647" s="9"/>
      <c r="H3647" s="9"/>
      <c r="I3647" s="9"/>
      <c r="J3647" s="9"/>
      <c r="K3647" s="9"/>
      <c r="L3647" s="9"/>
      <c r="M3647" s="9"/>
      <c r="N3647" s="9"/>
      <c r="O3647" s="9"/>
      <c r="P3647" s="9"/>
      <c r="Q3647" s="9"/>
      <c r="R3647" s="9"/>
      <c r="S3647" s="9"/>
      <c r="T3647" s="9"/>
      <c r="U3647" s="9"/>
      <c r="V3647" s="9"/>
      <c r="W3647" s="9"/>
    </row>
    <row r="3648">
      <c r="A3648" s="123"/>
      <c r="B3648" s="5"/>
      <c r="C3648" s="116"/>
      <c r="D3648" s="9"/>
      <c r="E3648" s="9"/>
      <c r="F3648" s="9"/>
      <c r="G3648" s="9"/>
      <c r="H3648" s="9"/>
      <c r="I3648" s="9"/>
      <c r="J3648" s="9"/>
      <c r="K3648" s="9"/>
      <c r="L3648" s="9"/>
      <c r="M3648" s="9"/>
      <c r="N3648" s="9"/>
      <c r="O3648" s="9"/>
      <c r="P3648" s="9"/>
      <c r="Q3648" s="9"/>
      <c r="R3648" s="9"/>
      <c r="S3648" s="9"/>
      <c r="T3648" s="9"/>
      <c r="U3648" s="9"/>
      <c r="V3648" s="9"/>
      <c r="W3648" s="9"/>
    </row>
    <row r="3649">
      <c r="A3649" s="123"/>
      <c r="B3649" s="5"/>
      <c r="C3649" s="116"/>
      <c r="D3649" s="9"/>
      <c r="E3649" s="9"/>
      <c r="F3649" s="9"/>
      <c r="G3649" s="9"/>
      <c r="H3649" s="9"/>
      <c r="I3649" s="9"/>
      <c r="J3649" s="9"/>
      <c r="K3649" s="9"/>
      <c r="L3649" s="9"/>
      <c r="M3649" s="9"/>
      <c r="N3649" s="9"/>
      <c r="O3649" s="9"/>
      <c r="P3649" s="9"/>
      <c r="Q3649" s="9"/>
      <c r="R3649" s="9"/>
      <c r="S3649" s="9"/>
      <c r="T3649" s="9"/>
      <c r="U3649" s="9"/>
      <c r="V3649" s="9"/>
      <c r="W3649" s="9"/>
    </row>
    <row r="3650">
      <c r="A3650" s="123"/>
      <c r="B3650" s="5"/>
      <c r="C3650" s="116"/>
      <c r="D3650" s="9"/>
      <c r="E3650" s="9"/>
      <c r="F3650" s="9"/>
      <c r="G3650" s="9"/>
      <c r="H3650" s="9"/>
      <c r="I3650" s="9"/>
      <c r="J3650" s="9"/>
      <c r="K3650" s="9"/>
      <c r="L3650" s="9"/>
      <c r="M3650" s="9"/>
      <c r="N3650" s="9"/>
      <c r="O3650" s="9"/>
      <c r="P3650" s="9"/>
      <c r="Q3650" s="9"/>
      <c r="R3650" s="9"/>
      <c r="S3650" s="9"/>
      <c r="T3650" s="9"/>
      <c r="U3650" s="9"/>
      <c r="V3650" s="9"/>
      <c r="W3650" s="9"/>
    </row>
    <row r="3651">
      <c r="A3651" s="123"/>
      <c r="B3651" s="5"/>
      <c r="C3651" s="116"/>
      <c r="D3651" s="9"/>
      <c r="E3651" s="9"/>
      <c r="F3651" s="9"/>
      <c r="G3651" s="9"/>
      <c r="H3651" s="9"/>
      <c r="I3651" s="9"/>
      <c r="J3651" s="9"/>
      <c r="K3651" s="9"/>
      <c r="L3651" s="9"/>
      <c r="M3651" s="9"/>
      <c r="N3651" s="9"/>
      <c r="O3651" s="9"/>
      <c r="P3651" s="9"/>
      <c r="Q3651" s="9"/>
      <c r="R3651" s="9"/>
      <c r="S3651" s="9"/>
      <c r="T3651" s="9"/>
      <c r="U3651" s="9"/>
      <c r="V3651" s="9"/>
      <c r="W3651" s="9"/>
    </row>
    <row r="3652">
      <c r="A3652" s="123"/>
      <c r="B3652" s="5"/>
      <c r="C3652" s="116"/>
      <c r="D3652" s="9"/>
      <c r="E3652" s="9"/>
      <c r="F3652" s="9"/>
      <c r="G3652" s="9"/>
      <c r="H3652" s="9"/>
      <c r="I3652" s="9"/>
      <c r="J3652" s="9"/>
      <c r="K3652" s="9"/>
      <c r="L3652" s="9"/>
      <c r="M3652" s="9"/>
      <c r="N3652" s="9"/>
      <c r="O3652" s="9"/>
      <c r="P3652" s="9"/>
      <c r="Q3652" s="9"/>
      <c r="R3652" s="9"/>
      <c r="S3652" s="9"/>
      <c r="T3652" s="9"/>
      <c r="U3652" s="9"/>
      <c r="V3652" s="9"/>
      <c r="W3652" s="9"/>
    </row>
    <row r="3653">
      <c r="A3653" s="123"/>
      <c r="B3653" s="5"/>
      <c r="C3653" s="116"/>
      <c r="D3653" s="9"/>
      <c r="E3653" s="9"/>
      <c r="F3653" s="9"/>
      <c r="G3653" s="9"/>
      <c r="H3653" s="9"/>
      <c r="I3653" s="9"/>
      <c r="J3653" s="9"/>
      <c r="K3653" s="9"/>
      <c r="L3653" s="9"/>
      <c r="M3653" s="9"/>
      <c r="N3653" s="9"/>
      <c r="O3653" s="9"/>
      <c r="P3653" s="9"/>
      <c r="Q3653" s="9"/>
      <c r="R3653" s="9"/>
      <c r="S3653" s="9"/>
      <c r="T3653" s="9"/>
      <c r="U3653" s="9"/>
      <c r="V3653" s="9"/>
      <c r="W3653" s="9"/>
    </row>
    <row r="3654">
      <c r="A3654" s="123"/>
      <c r="B3654" s="5"/>
      <c r="C3654" s="116"/>
      <c r="D3654" s="9"/>
      <c r="E3654" s="9"/>
      <c r="F3654" s="9"/>
      <c r="G3654" s="9"/>
      <c r="H3654" s="9"/>
      <c r="I3654" s="9"/>
      <c r="J3654" s="9"/>
      <c r="K3654" s="9"/>
      <c r="L3654" s="9"/>
      <c r="M3654" s="9"/>
      <c r="N3654" s="9"/>
      <c r="O3654" s="9"/>
      <c r="P3654" s="9"/>
      <c r="Q3654" s="9"/>
      <c r="R3654" s="9"/>
      <c r="S3654" s="9"/>
      <c r="T3654" s="9"/>
      <c r="U3654" s="9"/>
      <c r="V3654" s="9"/>
      <c r="W3654" s="9"/>
    </row>
    <row r="3655">
      <c r="A3655" s="123"/>
      <c r="B3655" s="5"/>
      <c r="C3655" s="116"/>
      <c r="D3655" s="9"/>
      <c r="E3655" s="9"/>
      <c r="F3655" s="9"/>
      <c r="G3655" s="9"/>
      <c r="H3655" s="9"/>
      <c r="I3655" s="9"/>
      <c r="J3655" s="9"/>
      <c r="K3655" s="9"/>
      <c r="L3655" s="9"/>
      <c r="M3655" s="9"/>
      <c r="N3655" s="9"/>
      <c r="O3655" s="9"/>
      <c r="P3655" s="9"/>
      <c r="Q3655" s="9"/>
      <c r="R3655" s="9"/>
      <c r="S3655" s="9"/>
      <c r="T3655" s="9"/>
      <c r="U3655" s="9"/>
      <c r="V3655" s="9"/>
      <c r="W3655" s="9"/>
    </row>
    <row r="3656">
      <c r="A3656" s="123"/>
      <c r="B3656" s="5"/>
      <c r="C3656" s="116"/>
      <c r="D3656" s="9"/>
      <c r="E3656" s="9"/>
      <c r="F3656" s="9"/>
      <c r="G3656" s="9"/>
      <c r="H3656" s="9"/>
      <c r="I3656" s="9"/>
      <c r="J3656" s="9"/>
      <c r="K3656" s="9"/>
      <c r="L3656" s="9"/>
      <c r="M3656" s="9"/>
      <c r="N3656" s="9"/>
      <c r="O3656" s="9"/>
      <c r="P3656" s="9"/>
      <c r="Q3656" s="9"/>
      <c r="R3656" s="9"/>
      <c r="S3656" s="9"/>
      <c r="T3656" s="9"/>
      <c r="U3656" s="9"/>
      <c r="V3656" s="9"/>
      <c r="W3656" s="9"/>
    </row>
    <row r="3657">
      <c r="A3657" s="123"/>
      <c r="B3657" s="5"/>
      <c r="C3657" s="116"/>
      <c r="D3657" s="9"/>
      <c r="E3657" s="9"/>
      <c r="F3657" s="9"/>
      <c r="G3657" s="9"/>
      <c r="H3657" s="9"/>
      <c r="I3657" s="9"/>
      <c r="J3657" s="9"/>
      <c r="K3657" s="9"/>
      <c r="L3657" s="9"/>
      <c r="M3657" s="9"/>
      <c r="N3657" s="9"/>
      <c r="O3657" s="9"/>
      <c r="P3657" s="9"/>
      <c r="Q3657" s="9"/>
      <c r="R3657" s="9"/>
      <c r="S3657" s="9"/>
      <c r="T3657" s="9"/>
      <c r="U3657" s="9"/>
      <c r="V3657" s="9"/>
      <c r="W3657" s="9"/>
    </row>
    <row r="3658">
      <c r="A3658" s="123"/>
      <c r="B3658" s="5"/>
      <c r="C3658" s="116"/>
      <c r="D3658" s="9"/>
      <c r="E3658" s="9"/>
      <c r="F3658" s="9"/>
      <c r="G3658" s="9"/>
      <c r="H3658" s="9"/>
      <c r="I3658" s="9"/>
      <c r="J3658" s="9"/>
      <c r="K3658" s="9"/>
      <c r="L3658" s="9"/>
      <c r="M3658" s="9"/>
      <c r="N3658" s="9"/>
      <c r="O3658" s="9"/>
      <c r="P3658" s="9"/>
      <c r="Q3658" s="9"/>
      <c r="R3658" s="9"/>
      <c r="S3658" s="9"/>
      <c r="T3658" s="9"/>
      <c r="U3658" s="9"/>
      <c r="V3658" s="9"/>
      <c r="W3658" s="9"/>
    </row>
    <row r="3659">
      <c r="A3659" s="123"/>
      <c r="B3659" s="5"/>
      <c r="C3659" s="116"/>
      <c r="D3659" s="9"/>
      <c r="E3659" s="9"/>
      <c r="F3659" s="9"/>
      <c r="G3659" s="9"/>
      <c r="H3659" s="9"/>
      <c r="I3659" s="9"/>
      <c r="J3659" s="9"/>
      <c r="K3659" s="9"/>
      <c r="L3659" s="9"/>
      <c r="M3659" s="9"/>
      <c r="N3659" s="9"/>
      <c r="O3659" s="9"/>
      <c r="P3659" s="9"/>
      <c r="Q3659" s="9"/>
      <c r="R3659" s="9"/>
      <c r="S3659" s="9"/>
      <c r="T3659" s="9"/>
      <c r="U3659" s="9"/>
      <c r="V3659" s="9"/>
      <c r="W3659" s="9"/>
    </row>
    <row r="3660">
      <c r="A3660" s="123"/>
      <c r="B3660" s="5"/>
      <c r="C3660" s="116"/>
      <c r="D3660" s="9"/>
      <c r="E3660" s="9"/>
      <c r="F3660" s="9"/>
      <c r="G3660" s="9"/>
      <c r="H3660" s="9"/>
      <c r="I3660" s="9"/>
      <c r="J3660" s="9"/>
      <c r="K3660" s="9"/>
      <c r="L3660" s="9"/>
      <c r="M3660" s="9"/>
      <c r="N3660" s="9"/>
      <c r="O3660" s="9"/>
      <c r="P3660" s="9"/>
      <c r="Q3660" s="9"/>
      <c r="R3660" s="9"/>
      <c r="S3660" s="9"/>
      <c r="T3660" s="9"/>
      <c r="U3660" s="9"/>
      <c r="V3660" s="9"/>
      <c r="W3660" s="9"/>
    </row>
    <row r="3661">
      <c r="A3661" s="123"/>
      <c r="B3661" s="5"/>
      <c r="C3661" s="116"/>
      <c r="D3661" s="9"/>
      <c r="E3661" s="9"/>
      <c r="F3661" s="9"/>
      <c r="G3661" s="9"/>
      <c r="H3661" s="9"/>
      <c r="I3661" s="9"/>
      <c r="J3661" s="9"/>
      <c r="K3661" s="9"/>
      <c r="L3661" s="9"/>
      <c r="M3661" s="9"/>
      <c r="N3661" s="9"/>
      <c r="O3661" s="9"/>
      <c r="P3661" s="9"/>
      <c r="Q3661" s="9"/>
      <c r="R3661" s="9"/>
      <c r="S3661" s="9"/>
      <c r="T3661" s="9"/>
      <c r="U3661" s="9"/>
      <c r="V3661" s="9"/>
      <c r="W3661" s="9"/>
    </row>
    <row r="3662">
      <c r="A3662" s="123"/>
      <c r="B3662" s="5"/>
      <c r="C3662" s="116"/>
      <c r="D3662" s="9"/>
      <c r="E3662" s="9"/>
      <c r="F3662" s="9"/>
      <c r="G3662" s="9"/>
      <c r="H3662" s="9"/>
      <c r="I3662" s="9"/>
      <c r="J3662" s="9"/>
      <c r="K3662" s="9"/>
      <c r="L3662" s="9"/>
      <c r="M3662" s="9"/>
      <c r="N3662" s="9"/>
      <c r="O3662" s="9"/>
      <c r="P3662" s="9"/>
      <c r="Q3662" s="9"/>
      <c r="R3662" s="9"/>
      <c r="S3662" s="9"/>
      <c r="T3662" s="9"/>
      <c r="U3662" s="9"/>
      <c r="V3662" s="9"/>
      <c r="W3662" s="9"/>
    </row>
    <row r="3663">
      <c r="A3663" s="123"/>
      <c r="B3663" s="5"/>
      <c r="C3663" s="116"/>
      <c r="D3663" s="9"/>
      <c r="E3663" s="9"/>
      <c r="F3663" s="9"/>
      <c r="G3663" s="9"/>
      <c r="H3663" s="9"/>
      <c r="I3663" s="9"/>
      <c r="J3663" s="9"/>
      <c r="K3663" s="9"/>
      <c r="L3663" s="9"/>
      <c r="M3663" s="9"/>
      <c r="N3663" s="9"/>
      <c r="O3663" s="9"/>
      <c r="P3663" s="9"/>
      <c r="Q3663" s="9"/>
      <c r="R3663" s="9"/>
      <c r="S3663" s="9"/>
      <c r="T3663" s="9"/>
      <c r="U3663" s="9"/>
      <c r="V3663" s="9"/>
      <c r="W3663" s="9"/>
    </row>
    <row r="3664">
      <c r="A3664" s="123"/>
      <c r="B3664" s="5"/>
      <c r="C3664" s="116"/>
      <c r="D3664" s="9"/>
      <c r="E3664" s="9"/>
      <c r="F3664" s="9"/>
      <c r="G3664" s="9"/>
      <c r="H3664" s="9"/>
      <c r="I3664" s="9"/>
      <c r="J3664" s="9"/>
      <c r="K3664" s="9"/>
      <c r="L3664" s="9"/>
      <c r="M3664" s="9"/>
      <c r="N3664" s="9"/>
      <c r="O3664" s="9"/>
      <c r="P3664" s="9"/>
      <c r="Q3664" s="9"/>
      <c r="R3664" s="9"/>
      <c r="S3664" s="9"/>
      <c r="T3664" s="9"/>
      <c r="U3664" s="9"/>
      <c r="V3664" s="9"/>
      <c r="W3664" s="9"/>
    </row>
    <row r="3665">
      <c r="A3665" s="123"/>
      <c r="B3665" s="5"/>
      <c r="C3665" s="116"/>
      <c r="D3665" s="9"/>
      <c r="E3665" s="9"/>
      <c r="F3665" s="9"/>
      <c r="G3665" s="9"/>
      <c r="H3665" s="9"/>
      <c r="I3665" s="9"/>
      <c r="J3665" s="9"/>
      <c r="K3665" s="9"/>
      <c r="L3665" s="9"/>
      <c r="M3665" s="9"/>
      <c r="N3665" s="9"/>
      <c r="O3665" s="9"/>
      <c r="P3665" s="9"/>
      <c r="Q3665" s="9"/>
      <c r="R3665" s="9"/>
      <c r="S3665" s="9"/>
      <c r="T3665" s="9"/>
      <c r="U3665" s="9"/>
      <c r="V3665" s="9"/>
      <c r="W3665" s="9"/>
    </row>
    <row r="3666">
      <c r="A3666" s="123"/>
      <c r="B3666" s="5"/>
      <c r="C3666" s="116"/>
      <c r="D3666" s="9"/>
      <c r="E3666" s="9"/>
      <c r="F3666" s="9"/>
      <c r="G3666" s="9"/>
      <c r="H3666" s="9"/>
      <c r="I3666" s="9"/>
      <c r="J3666" s="9"/>
      <c r="K3666" s="9"/>
      <c r="L3666" s="9"/>
      <c r="M3666" s="9"/>
      <c r="N3666" s="9"/>
      <c r="O3666" s="9"/>
      <c r="P3666" s="9"/>
      <c r="Q3666" s="9"/>
      <c r="R3666" s="9"/>
      <c r="S3666" s="9"/>
      <c r="T3666" s="9"/>
      <c r="U3666" s="9"/>
      <c r="V3666" s="9"/>
      <c r="W3666" s="9"/>
    </row>
    <row r="3667">
      <c r="A3667" s="123"/>
      <c r="B3667" s="5"/>
      <c r="C3667" s="116"/>
      <c r="D3667" s="9"/>
      <c r="E3667" s="9"/>
      <c r="F3667" s="9"/>
      <c r="G3667" s="9"/>
      <c r="H3667" s="9"/>
      <c r="I3667" s="9"/>
      <c r="J3667" s="9"/>
      <c r="K3667" s="9"/>
      <c r="L3667" s="9"/>
      <c r="M3667" s="9"/>
      <c r="N3667" s="9"/>
      <c r="O3667" s="9"/>
      <c r="P3667" s="9"/>
      <c r="Q3667" s="9"/>
      <c r="R3667" s="9"/>
      <c r="S3667" s="9"/>
      <c r="T3667" s="9"/>
      <c r="U3667" s="9"/>
      <c r="V3667" s="9"/>
      <c r="W3667" s="9"/>
    </row>
    <row r="3668">
      <c r="A3668" s="123"/>
      <c r="B3668" s="5"/>
      <c r="C3668" s="116"/>
      <c r="D3668" s="9"/>
      <c r="E3668" s="9"/>
      <c r="F3668" s="9"/>
      <c r="G3668" s="9"/>
      <c r="H3668" s="9"/>
      <c r="I3668" s="9"/>
      <c r="J3668" s="9"/>
      <c r="K3668" s="9"/>
      <c r="L3668" s="9"/>
      <c r="M3668" s="9"/>
      <c r="N3668" s="9"/>
      <c r="O3668" s="9"/>
      <c r="P3668" s="9"/>
      <c r="Q3668" s="9"/>
      <c r="R3668" s="9"/>
      <c r="S3668" s="9"/>
      <c r="T3668" s="9"/>
      <c r="U3668" s="9"/>
      <c r="V3668" s="9"/>
      <c r="W3668" s="9"/>
    </row>
    <row r="3669">
      <c r="A3669" s="123"/>
      <c r="B3669" s="5"/>
      <c r="C3669" s="116"/>
      <c r="D3669" s="9"/>
      <c r="E3669" s="9"/>
      <c r="F3669" s="9"/>
      <c r="G3669" s="9"/>
      <c r="H3669" s="9"/>
      <c r="I3669" s="9"/>
      <c r="J3669" s="9"/>
      <c r="K3669" s="9"/>
      <c r="L3669" s="9"/>
      <c r="M3669" s="9"/>
      <c r="N3669" s="9"/>
      <c r="O3669" s="9"/>
      <c r="P3669" s="9"/>
      <c r="Q3669" s="9"/>
      <c r="R3669" s="9"/>
      <c r="S3669" s="9"/>
      <c r="T3669" s="9"/>
      <c r="U3669" s="9"/>
      <c r="V3669" s="9"/>
      <c r="W3669" s="9"/>
    </row>
    <row r="3670">
      <c r="A3670" s="123"/>
      <c r="B3670" s="5"/>
      <c r="C3670" s="116"/>
      <c r="D3670" s="9"/>
      <c r="E3670" s="9"/>
      <c r="F3670" s="9"/>
      <c r="G3670" s="9"/>
      <c r="H3670" s="9"/>
      <c r="I3670" s="9"/>
      <c r="J3670" s="9"/>
      <c r="K3670" s="9"/>
      <c r="L3670" s="9"/>
      <c r="M3670" s="9"/>
      <c r="N3670" s="9"/>
      <c r="O3670" s="9"/>
      <c r="P3670" s="9"/>
      <c r="Q3670" s="9"/>
      <c r="R3670" s="9"/>
      <c r="S3670" s="9"/>
      <c r="T3670" s="9"/>
      <c r="U3670" s="9"/>
      <c r="V3670" s="9"/>
      <c r="W3670" s="9"/>
    </row>
    <row r="3671">
      <c r="A3671" s="123"/>
      <c r="B3671" s="5"/>
      <c r="C3671" s="116"/>
      <c r="D3671" s="9"/>
      <c r="E3671" s="9"/>
      <c r="F3671" s="9"/>
      <c r="G3671" s="9"/>
      <c r="H3671" s="9"/>
      <c r="I3671" s="9"/>
      <c r="J3671" s="9"/>
      <c r="K3671" s="9"/>
      <c r="L3671" s="9"/>
      <c r="M3671" s="9"/>
      <c r="N3671" s="9"/>
      <c r="O3671" s="9"/>
      <c r="P3671" s="9"/>
      <c r="Q3671" s="9"/>
      <c r="R3671" s="9"/>
      <c r="S3671" s="9"/>
      <c r="T3671" s="9"/>
      <c r="U3671" s="9"/>
      <c r="V3671" s="9"/>
      <c r="W3671" s="9"/>
    </row>
    <row r="3672">
      <c r="A3672" s="123"/>
      <c r="B3672" s="5"/>
      <c r="C3672" s="116"/>
      <c r="D3672" s="9"/>
      <c r="E3672" s="9"/>
      <c r="F3672" s="9"/>
      <c r="G3672" s="9"/>
      <c r="H3672" s="9"/>
      <c r="I3672" s="9"/>
      <c r="J3672" s="9"/>
      <c r="K3672" s="9"/>
      <c r="L3672" s="9"/>
      <c r="M3672" s="9"/>
      <c r="N3672" s="9"/>
      <c r="O3672" s="9"/>
      <c r="P3672" s="9"/>
      <c r="Q3672" s="9"/>
      <c r="R3672" s="9"/>
      <c r="S3672" s="9"/>
      <c r="T3672" s="9"/>
      <c r="U3672" s="9"/>
      <c r="V3672" s="9"/>
      <c r="W3672" s="9"/>
    </row>
    <row r="3673">
      <c r="A3673" s="123"/>
      <c r="B3673" s="5"/>
      <c r="C3673" s="116"/>
      <c r="D3673" s="9"/>
      <c r="E3673" s="9"/>
      <c r="F3673" s="9"/>
      <c r="G3673" s="9"/>
      <c r="H3673" s="9"/>
      <c r="I3673" s="9"/>
      <c r="J3673" s="9"/>
      <c r="K3673" s="9"/>
      <c r="L3673" s="9"/>
      <c r="M3673" s="9"/>
      <c r="N3673" s="9"/>
      <c r="O3673" s="9"/>
      <c r="P3673" s="9"/>
      <c r="Q3673" s="9"/>
      <c r="R3673" s="9"/>
      <c r="S3673" s="9"/>
      <c r="T3673" s="9"/>
      <c r="U3673" s="9"/>
      <c r="V3673" s="9"/>
      <c r="W3673" s="9"/>
    </row>
    <row r="3674">
      <c r="A3674" s="123"/>
      <c r="B3674" s="5"/>
      <c r="C3674" s="116"/>
      <c r="D3674" s="9"/>
      <c r="E3674" s="9"/>
      <c r="F3674" s="9"/>
      <c r="G3674" s="9"/>
      <c r="H3674" s="9"/>
      <c r="I3674" s="9"/>
      <c r="J3674" s="9"/>
      <c r="K3674" s="9"/>
      <c r="L3674" s="9"/>
      <c r="M3674" s="9"/>
      <c r="N3674" s="9"/>
      <c r="O3674" s="9"/>
      <c r="P3674" s="9"/>
      <c r="Q3674" s="9"/>
      <c r="R3674" s="9"/>
      <c r="S3674" s="9"/>
      <c r="T3674" s="9"/>
      <c r="U3674" s="9"/>
      <c r="V3674" s="9"/>
      <c r="W3674" s="9"/>
    </row>
    <row r="3675">
      <c r="A3675" s="123"/>
      <c r="B3675" s="5"/>
      <c r="C3675" s="116"/>
      <c r="D3675" s="9"/>
      <c r="E3675" s="9"/>
      <c r="F3675" s="9"/>
      <c r="G3675" s="9"/>
      <c r="H3675" s="9"/>
      <c r="I3675" s="9"/>
      <c r="J3675" s="9"/>
      <c r="K3675" s="9"/>
      <c r="L3675" s="9"/>
      <c r="M3675" s="9"/>
      <c r="N3675" s="9"/>
      <c r="O3675" s="9"/>
      <c r="P3675" s="9"/>
      <c r="Q3675" s="9"/>
      <c r="R3675" s="9"/>
      <c r="S3675" s="9"/>
      <c r="T3675" s="9"/>
      <c r="U3675" s="9"/>
      <c r="V3675" s="9"/>
      <c r="W3675" s="9"/>
    </row>
    <row r="3676">
      <c r="A3676" s="123"/>
      <c r="B3676" s="5"/>
      <c r="C3676" s="116"/>
      <c r="D3676" s="9"/>
      <c r="E3676" s="9"/>
      <c r="F3676" s="9"/>
      <c r="G3676" s="9"/>
      <c r="H3676" s="9"/>
      <c r="I3676" s="9"/>
      <c r="J3676" s="9"/>
      <c r="K3676" s="9"/>
      <c r="L3676" s="9"/>
      <c r="M3676" s="9"/>
      <c r="N3676" s="9"/>
      <c r="O3676" s="9"/>
      <c r="P3676" s="9"/>
      <c r="Q3676" s="9"/>
      <c r="R3676" s="9"/>
      <c r="S3676" s="9"/>
      <c r="T3676" s="9"/>
      <c r="U3676" s="9"/>
      <c r="V3676" s="9"/>
      <c r="W3676" s="9"/>
    </row>
    <row r="3677">
      <c r="A3677" s="123"/>
      <c r="B3677" s="5"/>
      <c r="C3677" s="116"/>
      <c r="D3677" s="9"/>
      <c r="E3677" s="9"/>
      <c r="F3677" s="9"/>
      <c r="G3677" s="9"/>
      <c r="H3677" s="9"/>
      <c r="I3677" s="9"/>
      <c r="J3677" s="9"/>
      <c r="K3677" s="9"/>
      <c r="L3677" s="9"/>
      <c r="M3677" s="9"/>
      <c r="N3677" s="9"/>
      <c r="O3677" s="9"/>
      <c r="P3677" s="9"/>
      <c r="Q3677" s="9"/>
      <c r="R3677" s="9"/>
      <c r="S3677" s="9"/>
      <c r="T3677" s="9"/>
      <c r="U3677" s="9"/>
      <c r="V3677" s="9"/>
      <c r="W3677" s="9"/>
    </row>
    <row r="3678">
      <c r="A3678" s="123"/>
      <c r="B3678" s="5"/>
      <c r="C3678" s="116"/>
      <c r="D3678" s="9"/>
      <c r="E3678" s="9"/>
      <c r="F3678" s="9"/>
      <c r="G3678" s="9"/>
      <c r="H3678" s="9"/>
      <c r="I3678" s="9"/>
      <c r="J3678" s="9"/>
      <c r="K3678" s="9"/>
      <c r="L3678" s="9"/>
      <c r="M3678" s="9"/>
      <c r="N3678" s="9"/>
      <c r="O3678" s="9"/>
      <c r="P3678" s="9"/>
      <c r="Q3678" s="9"/>
      <c r="R3678" s="9"/>
      <c r="S3678" s="9"/>
      <c r="T3678" s="9"/>
      <c r="U3678" s="9"/>
      <c r="V3678" s="9"/>
      <c r="W3678" s="9"/>
    </row>
    <row r="3679">
      <c r="A3679" s="123"/>
      <c r="B3679" s="5"/>
      <c r="C3679" s="116"/>
      <c r="D3679" s="9"/>
      <c r="E3679" s="9"/>
      <c r="F3679" s="9"/>
      <c r="G3679" s="9"/>
      <c r="H3679" s="9"/>
      <c r="I3679" s="9"/>
      <c r="J3679" s="9"/>
      <c r="K3679" s="9"/>
      <c r="L3679" s="9"/>
      <c r="M3679" s="9"/>
      <c r="N3679" s="9"/>
      <c r="O3679" s="9"/>
      <c r="P3679" s="9"/>
      <c r="Q3679" s="9"/>
      <c r="R3679" s="9"/>
      <c r="S3679" s="9"/>
      <c r="T3679" s="9"/>
      <c r="U3679" s="9"/>
      <c r="V3679" s="9"/>
      <c r="W3679" s="9"/>
    </row>
    <row r="3680">
      <c r="A3680" s="123"/>
      <c r="B3680" s="5"/>
      <c r="C3680" s="116"/>
      <c r="D3680" s="9"/>
      <c r="E3680" s="9"/>
      <c r="F3680" s="9"/>
      <c r="G3680" s="9"/>
      <c r="H3680" s="9"/>
      <c r="I3680" s="9"/>
      <c r="J3680" s="9"/>
      <c r="K3680" s="9"/>
      <c r="L3680" s="9"/>
      <c r="M3680" s="9"/>
      <c r="N3680" s="9"/>
      <c r="O3680" s="9"/>
      <c r="P3680" s="9"/>
      <c r="Q3680" s="9"/>
      <c r="R3680" s="9"/>
      <c r="S3680" s="9"/>
      <c r="T3680" s="9"/>
      <c r="U3680" s="9"/>
      <c r="V3680" s="9"/>
      <c r="W3680" s="9"/>
    </row>
    <row r="3681">
      <c r="A3681" s="123"/>
      <c r="B3681" s="5"/>
      <c r="C3681" s="116"/>
      <c r="D3681" s="9"/>
      <c r="E3681" s="9"/>
      <c r="F3681" s="9"/>
      <c r="G3681" s="9"/>
      <c r="H3681" s="9"/>
      <c r="I3681" s="9"/>
      <c r="J3681" s="9"/>
      <c r="K3681" s="9"/>
      <c r="L3681" s="9"/>
      <c r="M3681" s="9"/>
      <c r="N3681" s="9"/>
      <c r="O3681" s="9"/>
      <c r="P3681" s="9"/>
      <c r="Q3681" s="9"/>
      <c r="R3681" s="9"/>
      <c r="S3681" s="9"/>
      <c r="T3681" s="9"/>
      <c r="U3681" s="9"/>
      <c r="V3681" s="9"/>
      <c r="W3681" s="9"/>
    </row>
    <row r="3682">
      <c r="A3682" s="123"/>
      <c r="B3682" s="5"/>
      <c r="C3682" s="116"/>
      <c r="D3682" s="9"/>
      <c r="E3682" s="9"/>
      <c r="F3682" s="9"/>
      <c r="G3682" s="9"/>
      <c r="H3682" s="9"/>
      <c r="I3682" s="9"/>
      <c r="J3682" s="9"/>
      <c r="K3682" s="9"/>
      <c r="L3682" s="9"/>
      <c r="M3682" s="9"/>
      <c r="N3682" s="9"/>
      <c r="O3682" s="9"/>
      <c r="P3682" s="9"/>
      <c r="Q3682" s="9"/>
      <c r="R3682" s="9"/>
      <c r="S3682" s="9"/>
      <c r="T3682" s="9"/>
      <c r="U3682" s="9"/>
      <c r="V3682" s="9"/>
      <c r="W3682" s="9"/>
    </row>
    <row r="3683">
      <c r="A3683" s="123"/>
      <c r="B3683" s="5"/>
      <c r="C3683" s="116"/>
      <c r="D3683" s="9"/>
      <c r="E3683" s="9"/>
      <c r="F3683" s="9"/>
      <c r="G3683" s="9"/>
      <c r="H3683" s="9"/>
      <c r="I3683" s="9"/>
      <c r="J3683" s="9"/>
      <c r="K3683" s="9"/>
      <c r="L3683" s="9"/>
      <c r="M3683" s="9"/>
      <c r="N3683" s="9"/>
      <c r="O3683" s="9"/>
      <c r="P3683" s="9"/>
      <c r="Q3683" s="9"/>
      <c r="R3683" s="9"/>
      <c r="S3683" s="9"/>
      <c r="T3683" s="9"/>
      <c r="U3683" s="9"/>
      <c r="V3683" s="9"/>
      <c r="W3683" s="9"/>
    </row>
    <row r="3684">
      <c r="A3684" s="123"/>
      <c r="B3684" s="5"/>
      <c r="C3684" s="116"/>
      <c r="D3684" s="9"/>
      <c r="E3684" s="9"/>
      <c r="F3684" s="9"/>
      <c r="G3684" s="9"/>
      <c r="H3684" s="9"/>
      <c r="I3684" s="9"/>
      <c r="J3684" s="9"/>
      <c r="K3684" s="9"/>
      <c r="L3684" s="9"/>
      <c r="M3684" s="9"/>
      <c r="N3684" s="9"/>
      <c r="O3684" s="9"/>
      <c r="P3684" s="9"/>
      <c r="Q3684" s="9"/>
      <c r="R3684" s="9"/>
      <c r="S3684" s="9"/>
      <c r="T3684" s="9"/>
      <c r="U3684" s="9"/>
      <c r="V3684" s="9"/>
      <c r="W3684" s="9"/>
    </row>
    <row r="3685">
      <c r="A3685" s="123"/>
      <c r="B3685" s="5"/>
      <c r="C3685" s="116"/>
      <c r="D3685" s="9"/>
      <c r="E3685" s="9"/>
      <c r="F3685" s="9"/>
      <c r="G3685" s="9"/>
      <c r="H3685" s="9"/>
      <c r="I3685" s="9"/>
      <c r="J3685" s="9"/>
      <c r="K3685" s="9"/>
      <c r="L3685" s="9"/>
      <c r="M3685" s="9"/>
      <c r="N3685" s="9"/>
      <c r="O3685" s="9"/>
      <c r="P3685" s="9"/>
      <c r="Q3685" s="9"/>
      <c r="R3685" s="9"/>
      <c r="S3685" s="9"/>
      <c r="T3685" s="9"/>
      <c r="U3685" s="9"/>
      <c r="V3685" s="9"/>
      <c r="W3685" s="9"/>
    </row>
    <row r="3686">
      <c r="A3686" s="123"/>
      <c r="B3686" s="5"/>
      <c r="C3686" s="116"/>
      <c r="D3686" s="9"/>
      <c r="E3686" s="9"/>
      <c r="F3686" s="9"/>
      <c r="G3686" s="9"/>
      <c r="H3686" s="9"/>
      <c r="I3686" s="9"/>
      <c r="J3686" s="9"/>
      <c r="K3686" s="9"/>
      <c r="L3686" s="9"/>
      <c r="M3686" s="9"/>
      <c r="N3686" s="9"/>
      <c r="O3686" s="9"/>
      <c r="P3686" s="9"/>
      <c r="Q3686" s="9"/>
      <c r="R3686" s="9"/>
      <c r="S3686" s="9"/>
      <c r="T3686" s="9"/>
      <c r="U3686" s="9"/>
      <c r="V3686" s="9"/>
      <c r="W3686" s="9"/>
    </row>
    <row r="3687">
      <c r="A3687" s="123"/>
      <c r="B3687" s="5"/>
      <c r="C3687" s="116"/>
      <c r="D3687" s="9"/>
      <c r="E3687" s="9"/>
      <c r="F3687" s="9"/>
      <c r="G3687" s="9"/>
      <c r="H3687" s="9"/>
      <c r="I3687" s="9"/>
      <c r="J3687" s="9"/>
      <c r="K3687" s="9"/>
      <c r="L3687" s="9"/>
      <c r="M3687" s="9"/>
      <c r="N3687" s="9"/>
      <c r="O3687" s="9"/>
      <c r="P3687" s="9"/>
      <c r="Q3687" s="9"/>
      <c r="R3687" s="9"/>
      <c r="S3687" s="9"/>
      <c r="T3687" s="9"/>
      <c r="U3687" s="9"/>
      <c r="V3687" s="9"/>
      <c r="W3687" s="9"/>
    </row>
    <row r="3688">
      <c r="A3688" s="123"/>
      <c r="B3688" s="5"/>
      <c r="C3688" s="116"/>
      <c r="D3688" s="9"/>
      <c r="E3688" s="9"/>
      <c r="F3688" s="9"/>
      <c r="G3688" s="9"/>
      <c r="H3688" s="9"/>
      <c r="I3688" s="9"/>
      <c r="J3688" s="9"/>
      <c r="K3688" s="9"/>
      <c r="L3688" s="9"/>
      <c r="M3688" s="9"/>
      <c r="N3688" s="9"/>
      <c r="O3688" s="9"/>
      <c r="P3688" s="9"/>
      <c r="Q3688" s="9"/>
      <c r="R3688" s="9"/>
      <c r="S3688" s="9"/>
      <c r="T3688" s="9"/>
      <c r="U3688" s="9"/>
      <c r="V3688" s="9"/>
      <c r="W3688" s="9"/>
    </row>
    <row r="3689">
      <c r="A3689" s="123"/>
      <c r="B3689" s="5"/>
      <c r="C3689" s="116"/>
      <c r="D3689" s="9"/>
      <c r="E3689" s="9"/>
      <c r="F3689" s="9"/>
      <c r="G3689" s="9"/>
      <c r="H3689" s="9"/>
      <c r="I3689" s="9"/>
      <c r="J3689" s="9"/>
      <c r="K3689" s="9"/>
      <c r="L3689" s="9"/>
      <c r="M3689" s="9"/>
      <c r="N3689" s="9"/>
      <c r="O3689" s="9"/>
      <c r="P3689" s="9"/>
      <c r="Q3689" s="9"/>
      <c r="R3689" s="9"/>
      <c r="S3689" s="9"/>
      <c r="T3689" s="9"/>
      <c r="U3689" s="9"/>
      <c r="V3689" s="9"/>
      <c r="W3689" s="9"/>
    </row>
    <row r="3690">
      <c r="A3690" s="123"/>
      <c r="B3690" s="5"/>
      <c r="C3690" s="116"/>
      <c r="D3690" s="9"/>
      <c r="E3690" s="9"/>
      <c r="F3690" s="9"/>
      <c r="G3690" s="9"/>
      <c r="H3690" s="9"/>
      <c r="I3690" s="9"/>
      <c r="J3690" s="9"/>
      <c r="K3690" s="9"/>
      <c r="L3690" s="9"/>
      <c r="M3690" s="9"/>
      <c r="N3690" s="9"/>
      <c r="O3690" s="9"/>
      <c r="P3690" s="9"/>
      <c r="Q3690" s="9"/>
      <c r="R3690" s="9"/>
      <c r="S3690" s="9"/>
      <c r="T3690" s="9"/>
      <c r="U3690" s="9"/>
      <c r="V3690" s="9"/>
      <c r="W3690" s="9"/>
    </row>
    <row r="3691">
      <c r="A3691" s="123"/>
      <c r="B3691" s="5"/>
      <c r="C3691" s="116"/>
      <c r="D3691" s="9"/>
      <c r="E3691" s="9"/>
      <c r="F3691" s="9"/>
      <c r="G3691" s="9"/>
      <c r="H3691" s="9"/>
      <c r="I3691" s="9"/>
      <c r="J3691" s="9"/>
      <c r="K3691" s="9"/>
      <c r="L3691" s="9"/>
      <c r="M3691" s="9"/>
      <c r="N3691" s="9"/>
      <c r="O3691" s="9"/>
      <c r="P3691" s="9"/>
      <c r="Q3691" s="9"/>
      <c r="R3691" s="9"/>
      <c r="S3691" s="9"/>
      <c r="T3691" s="9"/>
      <c r="U3691" s="9"/>
      <c r="V3691" s="9"/>
      <c r="W3691" s="9"/>
    </row>
    <row r="3692">
      <c r="A3692" s="123"/>
      <c r="B3692" s="5"/>
      <c r="C3692" s="116"/>
      <c r="D3692" s="9"/>
      <c r="E3692" s="9"/>
      <c r="F3692" s="9"/>
      <c r="G3692" s="9"/>
      <c r="H3692" s="9"/>
      <c r="I3692" s="9"/>
      <c r="J3692" s="9"/>
      <c r="K3692" s="9"/>
      <c r="L3692" s="9"/>
      <c r="M3692" s="9"/>
      <c r="N3692" s="9"/>
      <c r="O3692" s="9"/>
      <c r="P3692" s="9"/>
      <c r="Q3692" s="9"/>
      <c r="R3692" s="9"/>
      <c r="S3692" s="9"/>
      <c r="T3692" s="9"/>
      <c r="U3692" s="9"/>
      <c r="V3692" s="9"/>
      <c r="W3692" s="9"/>
    </row>
    <row r="3693">
      <c r="A3693" s="123"/>
      <c r="B3693" s="5"/>
      <c r="C3693" s="116"/>
      <c r="D3693" s="9"/>
      <c r="E3693" s="9"/>
      <c r="F3693" s="9"/>
      <c r="G3693" s="9"/>
      <c r="H3693" s="9"/>
      <c r="I3693" s="9"/>
      <c r="J3693" s="9"/>
      <c r="K3693" s="9"/>
      <c r="L3693" s="9"/>
      <c r="M3693" s="9"/>
      <c r="N3693" s="9"/>
      <c r="O3693" s="9"/>
      <c r="P3693" s="9"/>
      <c r="Q3693" s="9"/>
      <c r="R3693" s="9"/>
      <c r="S3693" s="9"/>
      <c r="T3693" s="9"/>
      <c r="U3693" s="9"/>
      <c r="V3693" s="9"/>
      <c r="W3693" s="9"/>
    </row>
    <row r="3694">
      <c r="A3694" s="123"/>
      <c r="B3694" s="5"/>
      <c r="C3694" s="116"/>
      <c r="D3694" s="9"/>
      <c r="E3694" s="9"/>
      <c r="F3694" s="9"/>
      <c r="G3694" s="9"/>
      <c r="H3694" s="9"/>
      <c r="I3694" s="9"/>
      <c r="J3694" s="9"/>
      <c r="K3694" s="9"/>
      <c r="L3694" s="9"/>
      <c r="M3694" s="9"/>
      <c r="N3694" s="9"/>
      <c r="O3694" s="9"/>
      <c r="P3694" s="9"/>
      <c r="Q3694" s="9"/>
      <c r="R3694" s="9"/>
      <c r="S3694" s="9"/>
      <c r="T3694" s="9"/>
      <c r="U3694" s="9"/>
      <c r="V3694" s="9"/>
      <c r="W3694" s="9"/>
    </row>
    <row r="3695">
      <c r="A3695" s="123"/>
      <c r="B3695" s="5"/>
      <c r="C3695" s="116"/>
      <c r="D3695" s="9"/>
      <c r="E3695" s="9"/>
      <c r="F3695" s="9"/>
      <c r="G3695" s="9"/>
      <c r="H3695" s="9"/>
      <c r="I3695" s="9"/>
      <c r="J3695" s="9"/>
      <c r="K3695" s="9"/>
      <c r="L3695" s="9"/>
      <c r="M3695" s="9"/>
      <c r="N3695" s="9"/>
      <c r="O3695" s="9"/>
      <c r="P3695" s="9"/>
      <c r="Q3695" s="9"/>
      <c r="R3695" s="9"/>
      <c r="S3695" s="9"/>
      <c r="T3695" s="9"/>
      <c r="U3695" s="9"/>
      <c r="V3695" s="9"/>
      <c r="W3695" s="9"/>
    </row>
    <row r="3696">
      <c r="A3696" s="123"/>
      <c r="B3696" s="5"/>
      <c r="C3696" s="116"/>
      <c r="D3696" s="9"/>
      <c r="E3696" s="9"/>
      <c r="F3696" s="9"/>
      <c r="G3696" s="9"/>
      <c r="H3696" s="9"/>
      <c r="I3696" s="9"/>
      <c r="J3696" s="9"/>
      <c r="K3696" s="9"/>
      <c r="L3696" s="9"/>
      <c r="M3696" s="9"/>
      <c r="N3696" s="9"/>
      <c r="O3696" s="9"/>
      <c r="P3696" s="9"/>
      <c r="Q3696" s="9"/>
      <c r="R3696" s="9"/>
      <c r="S3696" s="9"/>
      <c r="T3696" s="9"/>
      <c r="U3696" s="9"/>
      <c r="V3696" s="9"/>
      <c r="W3696" s="9"/>
    </row>
    <row r="3697">
      <c r="A3697" s="123"/>
      <c r="B3697" s="5"/>
      <c r="C3697" s="116"/>
      <c r="D3697" s="9"/>
      <c r="E3697" s="9"/>
      <c r="F3697" s="9"/>
      <c r="G3697" s="9"/>
      <c r="H3697" s="9"/>
      <c r="I3697" s="9"/>
      <c r="J3697" s="9"/>
      <c r="K3697" s="9"/>
      <c r="L3697" s="9"/>
      <c r="M3697" s="9"/>
      <c r="N3697" s="9"/>
      <c r="O3697" s="9"/>
      <c r="P3697" s="9"/>
      <c r="Q3697" s="9"/>
      <c r="R3697" s="9"/>
      <c r="S3697" s="9"/>
      <c r="T3697" s="9"/>
      <c r="U3697" s="9"/>
      <c r="V3697" s="9"/>
      <c r="W3697" s="9"/>
    </row>
    <row r="3698">
      <c r="A3698" s="123"/>
      <c r="B3698" s="5"/>
      <c r="C3698" s="116"/>
      <c r="D3698" s="9"/>
      <c r="E3698" s="9"/>
      <c r="F3698" s="9"/>
      <c r="G3698" s="9"/>
      <c r="H3698" s="9"/>
      <c r="I3698" s="9"/>
      <c r="J3698" s="9"/>
      <c r="K3698" s="9"/>
      <c r="L3698" s="9"/>
      <c r="M3698" s="9"/>
      <c r="N3698" s="9"/>
      <c r="O3698" s="9"/>
      <c r="P3698" s="9"/>
      <c r="Q3698" s="9"/>
      <c r="R3698" s="9"/>
      <c r="S3698" s="9"/>
      <c r="T3698" s="9"/>
      <c r="U3698" s="9"/>
      <c r="V3698" s="9"/>
      <c r="W3698" s="9"/>
    </row>
    <row r="3699">
      <c r="A3699" s="123"/>
      <c r="B3699" s="5"/>
      <c r="C3699" s="116"/>
      <c r="D3699" s="9"/>
      <c r="E3699" s="9"/>
      <c r="F3699" s="9"/>
      <c r="G3699" s="9"/>
      <c r="H3699" s="9"/>
      <c r="I3699" s="9"/>
      <c r="J3699" s="9"/>
      <c r="K3699" s="9"/>
      <c r="L3699" s="9"/>
      <c r="M3699" s="9"/>
      <c r="N3699" s="9"/>
      <c r="O3699" s="9"/>
      <c r="P3699" s="9"/>
      <c r="Q3699" s="9"/>
      <c r="R3699" s="9"/>
      <c r="S3699" s="9"/>
      <c r="T3699" s="9"/>
      <c r="U3699" s="9"/>
      <c r="V3699" s="9"/>
      <c r="W3699" s="9"/>
    </row>
    <row r="3700">
      <c r="A3700" s="123"/>
      <c r="B3700" s="5"/>
      <c r="C3700" s="116"/>
      <c r="D3700" s="9"/>
      <c r="E3700" s="9"/>
      <c r="F3700" s="9"/>
      <c r="G3700" s="9"/>
      <c r="H3700" s="9"/>
      <c r="I3700" s="9"/>
      <c r="J3700" s="9"/>
      <c r="K3700" s="9"/>
      <c r="L3700" s="9"/>
      <c r="M3700" s="9"/>
      <c r="N3700" s="9"/>
      <c r="O3700" s="9"/>
      <c r="P3700" s="9"/>
      <c r="Q3700" s="9"/>
      <c r="R3700" s="9"/>
      <c r="S3700" s="9"/>
      <c r="T3700" s="9"/>
      <c r="U3700" s="9"/>
      <c r="V3700" s="9"/>
      <c r="W3700" s="9"/>
    </row>
    <row r="3701">
      <c r="A3701" s="123"/>
      <c r="B3701" s="5"/>
      <c r="C3701" s="116"/>
      <c r="D3701" s="9"/>
      <c r="E3701" s="9"/>
      <c r="F3701" s="9"/>
      <c r="G3701" s="9"/>
      <c r="H3701" s="9"/>
      <c r="I3701" s="9"/>
      <c r="J3701" s="9"/>
      <c r="K3701" s="9"/>
      <c r="L3701" s="9"/>
      <c r="M3701" s="9"/>
      <c r="N3701" s="9"/>
      <c r="O3701" s="9"/>
      <c r="P3701" s="9"/>
      <c r="Q3701" s="9"/>
      <c r="R3701" s="9"/>
      <c r="S3701" s="9"/>
      <c r="T3701" s="9"/>
      <c r="U3701" s="9"/>
      <c r="V3701" s="9"/>
      <c r="W3701" s="9"/>
    </row>
    <row r="3702">
      <c r="A3702" s="123"/>
      <c r="B3702" s="5"/>
      <c r="C3702" s="116"/>
      <c r="D3702" s="9"/>
      <c r="E3702" s="9"/>
      <c r="F3702" s="9"/>
      <c r="G3702" s="9"/>
      <c r="H3702" s="9"/>
      <c r="I3702" s="9"/>
      <c r="J3702" s="9"/>
      <c r="K3702" s="9"/>
      <c r="L3702" s="9"/>
      <c r="M3702" s="9"/>
      <c r="N3702" s="9"/>
      <c r="O3702" s="9"/>
      <c r="P3702" s="9"/>
      <c r="Q3702" s="9"/>
      <c r="R3702" s="9"/>
      <c r="S3702" s="9"/>
      <c r="T3702" s="9"/>
      <c r="U3702" s="9"/>
      <c r="V3702" s="9"/>
      <c r="W3702" s="9"/>
    </row>
    <row r="3703">
      <c r="A3703" s="123"/>
      <c r="B3703" s="5"/>
      <c r="C3703" s="116"/>
      <c r="D3703" s="9"/>
      <c r="E3703" s="9"/>
      <c r="F3703" s="9"/>
      <c r="G3703" s="9"/>
      <c r="H3703" s="9"/>
      <c r="I3703" s="9"/>
      <c r="J3703" s="9"/>
      <c r="K3703" s="9"/>
      <c r="L3703" s="9"/>
      <c r="M3703" s="9"/>
      <c r="N3703" s="9"/>
      <c r="O3703" s="9"/>
      <c r="P3703" s="9"/>
      <c r="Q3703" s="9"/>
      <c r="R3703" s="9"/>
      <c r="S3703" s="9"/>
      <c r="T3703" s="9"/>
      <c r="U3703" s="9"/>
      <c r="V3703" s="9"/>
      <c r="W3703" s="9"/>
    </row>
    <row r="3704">
      <c r="A3704" s="123"/>
      <c r="B3704" s="5"/>
      <c r="C3704" s="116"/>
      <c r="D3704" s="9"/>
      <c r="E3704" s="9"/>
      <c r="F3704" s="9"/>
      <c r="G3704" s="9"/>
      <c r="H3704" s="9"/>
      <c r="I3704" s="9"/>
      <c r="J3704" s="9"/>
      <c r="K3704" s="9"/>
      <c r="L3704" s="9"/>
      <c r="M3704" s="9"/>
      <c r="N3704" s="9"/>
      <c r="O3704" s="9"/>
      <c r="P3704" s="9"/>
      <c r="Q3704" s="9"/>
      <c r="R3704" s="9"/>
      <c r="S3704" s="9"/>
      <c r="T3704" s="9"/>
      <c r="U3704" s="9"/>
      <c r="V3704" s="9"/>
      <c r="W3704" s="9"/>
    </row>
    <row r="3705">
      <c r="A3705" s="123"/>
      <c r="B3705" s="5"/>
      <c r="C3705" s="116"/>
      <c r="D3705" s="9"/>
      <c r="E3705" s="9"/>
      <c r="F3705" s="9"/>
      <c r="G3705" s="9"/>
      <c r="H3705" s="9"/>
      <c r="I3705" s="9"/>
      <c r="J3705" s="9"/>
      <c r="K3705" s="9"/>
      <c r="L3705" s="9"/>
      <c r="M3705" s="9"/>
      <c r="N3705" s="9"/>
      <c r="O3705" s="9"/>
      <c r="P3705" s="9"/>
      <c r="Q3705" s="9"/>
      <c r="R3705" s="9"/>
      <c r="S3705" s="9"/>
      <c r="T3705" s="9"/>
      <c r="U3705" s="9"/>
      <c r="V3705" s="9"/>
      <c r="W3705" s="9"/>
    </row>
    <row r="3706">
      <c r="A3706" s="123"/>
      <c r="B3706" s="5"/>
      <c r="C3706" s="116"/>
      <c r="D3706" s="9"/>
      <c r="E3706" s="9"/>
      <c r="F3706" s="9"/>
      <c r="G3706" s="9"/>
      <c r="H3706" s="9"/>
      <c r="I3706" s="9"/>
      <c r="J3706" s="9"/>
      <c r="K3706" s="9"/>
      <c r="L3706" s="9"/>
      <c r="M3706" s="9"/>
      <c r="N3706" s="9"/>
      <c r="O3706" s="9"/>
      <c r="P3706" s="9"/>
      <c r="Q3706" s="9"/>
      <c r="R3706" s="9"/>
      <c r="S3706" s="9"/>
      <c r="T3706" s="9"/>
      <c r="U3706" s="9"/>
      <c r="V3706" s="9"/>
      <c r="W3706" s="9"/>
    </row>
    <row r="3707">
      <c r="A3707" s="123"/>
      <c r="B3707" s="5"/>
      <c r="C3707" s="116"/>
      <c r="D3707" s="9"/>
      <c r="E3707" s="9"/>
      <c r="F3707" s="9"/>
      <c r="G3707" s="9"/>
      <c r="H3707" s="9"/>
      <c r="I3707" s="9"/>
      <c r="J3707" s="9"/>
      <c r="K3707" s="9"/>
      <c r="L3707" s="9"/>
      <c r="M3707" s="9"/>
      <c r="N3707" s="9"/>
      <c r="O3707" s="9"/>
      <c r="P3707" s="9"/>
      <c r="Q3707" s="9"/>
      <c r="R3707" s="9"/>
      <c r="S3707" s="9"/>
      <c r="T3707" s="9"/>
      <c r="U3707" s="9"/>
      <c r="V3707" s="9"/>
      <c r="W3707" s="9"/>
    </row>
    <row r="3708">
      <c r="A3708" s="123"/>
      <c r="B3708" s="5"/>
      <c r="C3708" s="116"/>
      <c r="D3708" s="9"/>
      <c r="E3708" s="9"/>
      <c r="F3708" s="9"/>
      <c r="G3708" s="9"/>
      <c r="H3708" s="9"/>
      <c r="I3708" s="9"/>
      <c r="J3708" s="9"/>
      <c r="K3708" s="9"/>
      <c r="L3708" s="9"/>
      <c r="M3708" s="9"/>
      <c r="N3708" s="9"/>
      <c r="O3708" s="9"/>
      <c r="P3708" s="9"/>
      <c r="Q3708" s="9"/>
      <c r="R3708" s="9"/>
      <c r="S3708" s="9"/>
      <c r="T3708" s="9"/>
      <c r="U3708" s="9"/>
      <c r="V3708" s="9"/>
      <c r="W3708" s="9"/>
    </row>
    <row r="3709">
      <c r="A3709" s="123"/>
      <c r="B3709" s="5"/>
      <c r="C3709" s="116"/>
      <c r="D3709" s="9"/>
      <c r="E3709" s="9"/>
      <c r="F3709" s="9"/>
      <c r="G3709" s="9"/>
      <c r="H3709" s="9"/>
      <c r="I3709" s="9"/>
      <c r="J3709" s="9"/>
      <c r="K3709" s="9"/>
      <c r="L3709" s="9"/>
      <c r="M3709" s="9"/>
      <c r="N3709" s="9"/>
      <c r="O3709" s="9"/>
      <c r="P3709" s="9"/>
      <c r="Q3709" s="9"/>
      <c r="R3709" s="9"/>
      <c r="S3709" s="9"/>
      <c r="T3709" s="9"/>
      <c r="U3709" s="9"/>
      <c r="V3709" s="9"/>
      <c r="W3709" s="9"/>
    </row>
    <row r="3710">
      <c r="A3710" s="123"/>
      <c r="B3710" s="5"/>
      <c r="C3710" s="116"/>
      <c r="D3710" s="9"/>
      <c r="E3710" s="9"/>
      <c r="F3710" s="9"/>
      <c r="G3710" s="9"/>
      <c r="H3710" s="9"/>
      <c r="I3710" s="9"/>
      <c r="J3710" s="9"/>
      <c r="K3710" s="9"/>
      <c r="L3710" s="9"/>
      <c r="M3710" s="9"/>
      <c r="N3710" s="9"/>
      <c r="O3710" s="9"/>
      <c r="P3710" s="9"/>
      <c r="Q3710" s="9"/>
      <c r="R3710" s="9"/>
      <c r="S3710" s="9"/>
      <c r="T3710" s="9"/>
      <c r="U3710" s="9"/>
      <c r="V3710" s="9"/>
      <c r="W3710" s="9"/>
    </row>
    <row r="3711">
      <c r="A3711" s="123"/>
      <c r="B3711" s="5"/>
      <c r="C3711" s="116"/>
      <c r="D3711" s="9"/>
      <c r="E3711" s="9"/>
      <c r="F3711" s="9"/>
      <c r="G3711" s="9"/>
      <c r="H3711" s="9"/>
      <c r="I3711" s="9"/>
      <c r="J3711" s="9"/>
      <c r="K3711" s="9"/>
      <c r="L3711" s="9"/>
      <c r="M3711" s="9"/>
      <c r="N3711" s="9"/>
      <c r="O3711" s="9"/>
      <c r="P3711" s="9"/>
      <c r="Q3711" s="9"/>
      <c r="R3711" s="9"/>
      <c r="S3711" s="9"/>
      <c r="T3711" s="9"/>
      <c r="U3711" s="9"/>
      <c r="V3711" s="9"/>
      <c r="W3711" s="9"/>
    </row>
    <row r="3712">
      <c r="A3712" s="123"/>
      <c r="B3712" s="5"/>
      <c r="C3712" s="116"/>
      <c r="D3712" s="9"/>
      <c r="E3712" s="9"/>
      <c r="F3712" s="9"/>
      <c r="G3712" s="9"/>
      <c r="H3712" s="9"/>
      <c r="I3712" s="9"/>
      <c r="J3712" s="9"/>
      <c r="K3712" s="9"/>
      <c r="L3712" s="9"/>
      <c r="M3712" s="9"/>
      <c r="N3712" s="9"/>
      <c r="O3712" s="9"/>
      <c r="P3712" s="9"/>
      <c r="Q3712" s="9"/>
      <c r="R3712" s="9"/>
      <c r="S3712" s="9"/>
      <c r="T3712" s="9"/>
      <c r="U3712" s="9"/>
      <c r="V3712" s="9"/>
      <c r="W3712" s="9"/>
    </row>
    <row r="3713">
      <c r="A3713" s="123"/>
      <c r="B3713" s="5"/>
      <c r="C3713" s="116"/>
      <c r="D3713" s="9"/>
      <c r="E3713" s="9"/>
      <c r="F3713" s="9"/>
      <c r="G3713" s="9"/>
      <c r="H3713" s="9"/>
      <c r="I3713" s="9"/>
      <c r="J3713" s="9"/>
      <c r="K3713" s="9"/>
      <c r="L3713" s="9"/>
      <c r="M3713" s="9"/>
      <c r="N3713" s="9"/>
      <c r="O3713" s="9"/>
      <c r="P3713" s="9"/>
      <c r="Q3713" s="9"/>
      <c r="R3713" s="9"/>
      <c r="S3713" s="9"/>
      <c r="T3713" s="9"/>
      <c r="U3713" s="9"/>
      <c r="V3713" s="9"/>
      <c r="W3713" s="9"/>
    </row>
    <row r="3714">
      <c r="A3714" s="123"/>
      <c r="B3714" s="5"/>
      <c r="C3714" s="116"/>
      <c r="D3714" s="9"/>
      <c r="E3714" s="9"/>
      <c r="F3714" s="9"/>
      <c r="G3714" s="9"/>
      <c r="H3714" s="9"/>
      <c r="I3714" s="9"/>
      <c r="J3714" s="9"/>
      <c r="K3714" s="9"/>
      <c r="L3714" s="9"/>
      <c r="M3714" s="9"/>
      <c r="N3714" s="9"/>
      <c r="O3714" s="9"/>
      <c r="P3714" s="9"/>
      <c r="Q3714" s="9"/>
      <c r="R3714" s="9"/>
      <c r="S3714" s="9"/>
      <c r="T3714" s="9"/>
      <c r="U3714" s="9"/>
      <c r="V3714" s="9"/>
      <c r="W3714" s="9"/>
    </row>
    <row r="3715">
      <c r="A3715" s="123"/>
      <c r="B3715" s="5"/>
      <c r="C3715" s="116"/>
      <c r="D3715" s="9"/>
      <c r="E3715" s="9"/>
      <c r="F3715" s="9"/>
      <c r="G3715" s="9"/>
      <c r="H3715" s="9"/>
      <c r="I3715" s="9"/>
      <c r="J3715" s="9"/>
      <c r="K3715" s="9"/>
      <c r="L3715" s="9"/>
      <c r="M3715" s="9"/>
      <c r="N3715" s="9"/>
      <c r="O3715" s="9"/>
      <c r="P3715" s="9"/>
      <c r="Q3715" s="9"/>
      <c r="R3715" s="9"/>
      <c r="S3715" s="9"/>
      <c r="T3715" s="9"/>
      <c r="U3715" s="9"/>
      <c r="V3715" s="9"/>
      <c r="W3715" s="9"/>
    </row>
    <row r="3716">
      <c r="A3716" s="123"/>
      <c r="B3716" s="5"/>
      <c r="C3716" s="116"/>
      <c r="D3716" s="9"/>
      <c r="E3716" s="9"/>
      <c r="F3716" s="9"/>
      <c r="G3716" s="9"/>
      <c r="H3716" s="9"/>
      <c r="I3716" s="9"/>
      <c r="J3716" s="9"/>
      <c r="K3716" s="9"/>
      <c r="L3716" s="9"/>
      <c r="M3716" s="9"/>
      <c r="N3716" s="9"/>
      <c r="O3716" s="9"/>
      <c r="P3716" s="9"/>
      <c r="Q3716" s="9"/>
      <c r="R3716" s="9"/>
      <c r="S3716" s="9"/>
      <c r="T3716" s="9"/>
      <c r="U3716" s="9"/>
      <c r="V3716" s="9"/>
      <c r="W3716" s="9"/>
    </row>
    <row r="3717">
      <c r="A3717" s="123"/>
      <c r="B3717" s="5"/>
      <c r="C3717" s="116"/>
      <c r="D3717" s="9"/>
      <c r="E3717" s="9"/>
      <c r="F3717" s="9"/>
      <c r="G3717" s="9"/>
      <c r="H3717" s="9"/>
      <c r="I3717" s="9"/>
      <c r="J3717" s="9"/>
      <c r="K3717" s="9"/>
      <c r="L3717" s="9"/>
      <c r="M3717" s="9"/>
      <c r="N3717" s="9"/>
      <c r="O3717" s="9"/>
      <c r="P3717" s="9"/>
      <c r="Q3717" s="9"/>
      <c r="R3717" s="9"/>
      <c r="S3717" s="9"/>
      <c r="T3717" s="9"/>
      <c r="U3717" s="9"/>
      <c r="V3717" s="9"/>
      <c r="W3717" s="9"/>
    </row>
    <row r="3718">
      <c r="A3718" s="123"/>
      <c r="B3718" s="5"/>
      <c r="C3718" s="116"/>
      <c r="D3718" s="9"/>
      <c r="E3718" s="9"/>
      <c r="F3718" s="9"/>
      <c r="G3718" s="9"/>
      <c r="H3718" s="9"/>
      <c r="I3718" s="9"/>
      <c r="J3718" s="9"/>
      <c r="K3718" s="9"/>
      <c r="L3718" s="9"/>
      <c r="M3718" s="9"/>
      <c r="N3718" s="9"/>
      <c r="O3718" s="9"/>
      <c r="P3718" s="9"/>
      <c r="Q3718" s="9"/>
      <c r="R3718" s="9"/>
      <c r="S3718" s="9"/>
      <c r="T3718" s="9"/>
      <c r="U3718" s="9"/>
      <c r="V3718" s="9"/>
      <c r="W3718" s="9"/>
    </row>
    <row r="3719">
      <c r="A3719" s="123"/>
      <c r="B3719" s="5"/>
      <c r="C3719" s="116"/>
      <c r="D3719" s="9"/>
      <c r="E3719" s="9"/>
      <c r="F3719" s="9"/>
      <c r="G3719" s="9"/>
      <c r="H3719" s="9"/>
      <c r="I3719" s="9"/>
      <c r="J3719" s="9"/>
      <c r="K3719" s="9"/>
      <c r="L3719" s="9"/>
      <c r="M3719" s="9"/>
      <c r="N3719" s="9"/>
      <c r="O3719" s="9"/>
      <c r="P3719" s="9"/>
      <c r="Q3719" s="9"/>
      <c r="R3719" s="9"/>
      <c r="S3719" s="9"/>
      <c r="T3719" s="9"/>
      <c r="U3719" s="9"/>
      <c r="V3719" s="9"/>
      <c r="W3719" s="9"/>
    </row>
    <row r="3720">
      <c r="A3720" s="123"/>
      <c r="B3720" s="5"/>
      <c r="C3720" s="116"/>
      <c r="D3720" s="9"/>
      <c r="E3720" s="9"/>
      <c r="F3720" s="9"/>
      <c r="G3720" s="9"/>
      <c r="H3720" s="9"/>
      <c r="I3720" s="9"/>
      <c r="J3720" s="9"/>
      <c r="K3720" s="9"/>
      <c r="L3720" s="9"/>
      <c r="M3720" s="9"/>
      <c r="N3720" s="9"/>
      <c r="O3720" s="9"/>
      <c r="P3720" s="9"/>
      <c r="Q3720" s="9"/>
      <c r="R3720" s="9"/>
      <c r="S3720" s="9"/>
      <c r="T3720" s="9"/>
      <c r="U3720" s="9"/>
      <c r="V3720" s="9"/>
      <c r="W3720" s="9"/>
    </row>
    <row r="3721">
      <c r="A3721" s="123"/>
      <c r="B3721" s="5"/>
      <c r="C3721" s="116"/>
      <c r="D3721" s="9"/>
      <c r="E3721" s="9"/>
      <c r="F3721" s="9"/>
      <c r="G3721" s="9"/>
      <c r="H3721" s="9"/>
      <c r="I3721" s="9"/>
      <c r="J3721" s="9"/>
      <c r="K3721" s="9"/>
      <c r="L3721" s="9"/>
      <c r="M3721" s="9"/>
      <c r="N3721" s="9"/>
      <c r="O3721" s="9"/>
      <c r="P3721" s="9"/>
      <c r="Q3721" s="9"/>
      <c r="R3721" s="9"/>
      <c r="S3721" s="9"/>
      <c r="T3721" s="9"/>
      <c r="U3721" s="9"/>
      <c r="V3721" s="9"/>
      <c r="W3721" s="9"/>
    </row>
    <row r="3722">
      <c r="A3722" s="123"/>
      <c r="B3722" s="5"/>
      <c r="C3722" s="116"/>
      <c r="D3722" s="9"/>
      <c r="E3722" s="9"/>
      <c r="F3722" s="9"/>
      <c r="G3722" s="9"/>
      <c r="H3722" s="9"/>
      <c r="I3722" s="9"/>
      <c r="J3722" s="9"/>
      <c r="K3722" s="9"/>
      <c r="L3722" s="9"/>
      <c r="M3722" s="9"/>
      <c r="N3722" s="9"/>
      <c r="O3722" s="9"/>
      <c r="P3722" s="9"/>
      <c r="Q3722" s="9"/>
      <c r="R3722" s="9"/>
      <c r="S3722" s="9"/>
      <c r="T3722" s="9"/>
      <c r="U3722" s="9"/>
      <c r="V3722" s="9"/>
      <c r="W3722" s="9"/>
    </row>
    <row r="3723">
      <c r="A3723" s="123"/>
      <c r="B3723" s="5"/>
      <c r="C3723" s="116"/>
      <c r="D3723" s="9"/>
      <c r="E3723" s="9"/>
      <c r="F3723" s="9"/>
      <c r="G3723" s="9"/>
      <c r="H3723" s="9"/>
      <c r="I3723" s="9"/>
      <c r="J3723" s="9"/>
      <c r="K3723" s="9"/>
      <c r="L3723" s="9"/>
      <c r="M3723" s="9"/>
      <c r="N3723" s="9"/>
      <c r="O3723" s="9"/>
      <c r="P3723" s="9"/>
      <c r="Q3723" s="9"/>
      <c r="R3723" s="9"/>
      <c r="S3723" s="9"/>
      <c r="T3723" s="9"/>
      <c r="U3723" s="9"/>
      <c r="V3723" s="9"/>
      <c r="W3723" s="9"/>
    </row>
    <row r="3724">
      <c r="A3724" s="123"/>
      <c r="B3724" s="5"/>
      <c r="C3724" s="116"/>
      <c r="D3724" s="9"/>
      <c r="E3724" s="9"/>
      <c r="F3724" s="9"/>
      <c r="G3724" s="9"/>
      <c r="H3724" s="9"/>
      <c r="I3724" s="9"/>
      <c r="J3724" s="9"/>
      <c r="K3724" s="9"/>
      <c r="L3724" s="9"/>
      <c r="M3724" s="9"/>
      <c r="N3724" s="9"/>
      <c r="O3724" s="9"/>
      <c r="P3724" s="9"/>
      <c r="Q3724" s="9"/>
      <c r="R3724" s="9"/>
      <c r="S3724" s="9"/>
      <c r="T3724" s="9"/>
      <c r="U3724" s="9"/>
      <c r="V3724" s="9"/>
      <c r="W3724" s="9"/>
    </row>
    <row r="3725">
      <c r="A3725" s="123"/>
      <c r="B3725" s="5"/>
      <c r="C3725" s="116"/>
      <c r="D3725" s="9"/>
      <c r="E3725" s="9"/>
      <c r="F3725" s="9"/>
      <c r="G3725" s="9"/>
      <c r="H3725" s="9"/>
      <c r="I3725" s="9"/>
      <c r="J3725" s="9"/>
      <c r="K3725" s="9"/>
      <c r="L3725" s="9"/>
      <c r="M3725" s="9"/>
      <c r="N3725" s="9"/>
      <c r="O3725" s="9"/>
      <c r="P3725" s="9"/>
      <c r="Q3725" s="9"/>
      <c r="R3725" s="9"/>
      <c r="S3725" s="9"/>
      <c r="T3725" s="9"/>
      <c r="U3725" s="9"/>
      <c r="V3725" s="9"/>
      <c r="W3725" s="9"/>
    </row>
    <row r="3726">
      <c r="A3726" s="123"/>
      <c r="B3726" s="5"/>
      <c r="C3726" s="116"/>
      <c r="D3726" s="9"/>
      <c r="E3726" s="9"/>
      <c r="F3726" s="9"/>
      <c r="G3726" s="9"/>
      <c r="H3726" s="9"/>
      <c r="I3726" s="9"/>
      <c r="J3726" s="9"/>
      <c r="K3726" s="9"/>
      <c r="L3726" s="9"/>
      <c r="M3726" s="9"/>
      <c r="N3726" s="9"/>
      <c r="O3726" s="9"/>
      <c r="P3726" s="9"/>
      <c r="Q3726" s="9"/>
      <c r="R3726" s="9"/>
      <c r="S3726" s="9"/>
      <c r="T3726" s="9"/>
      <c r="U3726" s="9"/>
      <c r="V3726" s="9"/>
      <c r="W3726" s="9"/>
    </row>
    <row r="3727">
      <c r="A3727" s="123"/>
      <c r="B3727" s="5"/>
      <c r="C3727" s="116"/>
      <c r="D3727" s="9"/>
      <c r="E3727" s="9"/>
      <c r="F3727" s="9"/>
      <c r="G3727" s="9"/>
      <c r="H3727" s="9"/>
      <c r="I3727" s="9"/>
      <c r="J3727" s="9"/>
      <c r="K3727" s="9"/>
      <c r="L3727" s="9"/>
      <c r="M3727" s="9"/>
      <c r="N3727" s="9"/>
      <c r="O3727" s="9"/>
      <c r="P3727" s="9"/>
      <c r="Q3727" s="9"/>
      <c r="R3727" s="9"/>
      <c r="S3727" s="9"/>
      <c r="T3727" s="9"/>
      <c r="U3727" s="9"/>
      <c r="V3727" s="9"/>
      <c r="W3727" s="9"/>
    </row>
    <row r="3728">
      <c r="A3728" s="123"/>
      <c r="B3728" s="5"/>
      <c r="C3728" s="116"/>
      <c r="D3728" s="9"/>
      <c r="E3728" s="9"/>
      <c r="F3728" s="9"/>
      <c r="G3728" s="9"/>
      <c r="H3728" s="9"/>
      <c r="I3728" s="9"/>
      <c r="J3728" s="9"/>
      <c r="K3728" s="9"/>
      <c r="L3728" s="9"/>
      <c r="M3728" s="9"/>
      <c r="N3728" s="9"/>
      <c r="O3728" s="9"/>
      <c r="P3728" s="9"/>
      <c r="Q3728" s="9"/>
      <c r="R3728" s="9"/>
      <c r="S3728" s="9"/>
      <c r="T3728" s="9"/>
      <c r="U3728" s="9"/>
      <c r="V3728" s="9"/>
      <c r="W3728" s="9"/>
    </row>
    <row r="3729">
      <c r="A3729" s="123"/>
      <c r="B3729" s="5"/>
      <c r="C3729" s="116"/>
      <c r="D3729" s="9"/>
      <c r="E3729" s="9"/>
      <c r="F3729" s="9"/>
      <c r="G3729" s="9"/>
      <c r="H3729" s="9"/>
      <c r="I3729" s="9"/>
      <c r="J3729" s="9"/>
      <c r="K3729" s="9"/>
      <c r="L3729" s="9"/>
      <c r="M3729" s="9"/>
      <c r="N3729" s="9"/>
      <c r="O3729" s="9"/>
      <c r="P3729" s="9"/>
      <c r="Q3729" s="9"/>
      <c r="R3729" s="9"/>
      <c r="S3729" s="9"/>
      <c r="T3729" s="9"/>
      <c r="U3729" s="9"/>
      <c r="V3729" s="9"/>
      <c r="W3729" s="9"/>
    </row>
    <row r="3730">
      <c r="A3730" s="123"/>
      <c r="B3730" s="5"/>
      <c r="C3730" s="116"/>
      <c r="D3730" s="9"/>
      <c r="E3730" s="9"/>
      <c r="F3730" s="9"/>
      <c r="G3730" s="9"/>
      <c r="H3730" s="9"/>
      <c r="I3730" s="9"/>
      <c r="J3730" s="9"/>
      <c r="K3730" s="9"/>
      <c r="L3730" s="9"/>
      <c r="M3730" s="9"/>
      <c r="N3730" s="9"/>
      <c r="O3730" s="9"/>
      <c r="P3730" s="9"/>
      <c r="Q3730" s="9"/>
      <c r="R3730" s="9"/>
      <c r="S3730" s="9"/>
      <c r="T3730" s="9"/>
      <c r="U3730" s="9"/>
      <c r="V3730" s="9"/>
      <c r="W3730" s="9"/>
    </row>
    <row r="3731">
      <c r="A3731" s="123"/>
      <c r="B3731" s="5"/>
      <c r="C3731" s="116"/>
      <c r="D3731" s="9"/>
      <c r="E3731" s="9"/>
      <c r="F3731" s="9"/>
      <c r="G3731" s="9"/>
      <c r="H3731" s="9"/>
      <c r="I3731" s="9"/>
      <c r="J3731" s="9"/>
      <c r="K3731" s="9"/>
      <c r="L3731" s="9"/>
      <c r="M3731" s="9"/>
      <c r="N3731" s="9"/>
      <c r="O3731" s="9"/>
      <c r="P3731" s="9"/>
      <c r="Q3731" s="9"/>
      <c r="R3731" s="9"/>
      <c r="S3731" s="9"/>
      <c r="T3731" s="9"/>
      <c r="U3731" s="9"/>
      <c r="V3731" s="9"/>
      <c r="W3731" s="9"/>
    </row>
    <row r="3732">
      <c r="A3732" s="123"/>
      <c r="B3732" s="5"/>
      <c r="C3732" s="116"/>
      <c r="D3732" s="9"/>
      <c r="E3732" s="9"/>
      <c r="F3732" s="9"/>
      <c r="G3732" s="9"/>
      <c r="H3732" s="9"/>
      <c r="I3732" s="9"/>
      <c r="J3732" s="9"/>
      <c r="K3732" s="9"/>
      <c r="L3732" s="9"/>
      <c r="M3732" s="9"/>
      <c r="N3732" s="9"/>
      <c r="O3732" s="9"/>
      <c r="P3732" s="9"/>
      <c r="Q3732" s="9"/>
      <c r="R3732" s="9"/>
      <c r="S3732" s="9"/>
      <c r="T3732" s="9"/>
      <c r="U3732" s="9"/>
      <c r="V3732" s="9"/>
      <c r="W3732" s="9"/>
    </row>
    <row r="3733">
      <c r="A3733" s="123"/>
      <c r="B3733" s="5"/>
      <c r="C3733" s="116"/>
      <c r="D3733" s="9"/>
      <c r="E3733" s="9"/>
      <c r="F3733" s="9"/>
      <c r="G3733" s="9"/>
      <c r="H3733" s="9"/>
      <c r="I3733" s="9"/>
      <c r="J3733" s="9"/>
      <c r="K3733" s="9"/>
      <c r="L3733" s="9"/>
      <c r="M3733" s="9"/>
      <c r="N3733" s="9"/>
      <c r="O3733" s="9"/>
      <c r="P3733" s="9"/>
      <c r="Q3733" s="9"/>
      <c r="R3733" s="9"/>
      <c r="S3733" s="9"/>
      <c r="T3733" s="9"/>
      <c r="U3733" s="9"/>
      <c r="V3733" s="9"/>
      <c r="W3733" s="9"/>
    </row>
    <row r="3734">
      <c r="A3734" s="123"/>
      <c r="B3734" s="5"/>
      <c r="C3734" s="116"/>
      <c r="D3734" s="9"/>
      <c r="E3734" s="9"/>
      <c r="F3734" s="9"/>
      <c r="G3734" s="9"/>
      <c r="H3734" s="9"/>
      <c r="I3734" s="9"/>
      <c r="J3734" s="9"/>
      <c r="K3734" s="9"/>
      <c r="L3734" s="9"/>
      <c r="M3734" s="9"/>
      <c r="N3734" s="9"/>
      <c r="O3734" s="9"/>
      <c r="P3734" s="9"/>
      <c r="Q3734" s="9"/>
      <c r="R3734" s="9"/>
      <c r="S3734" s="9"/>
      <c r="T3734" s="9"/>
      <c r="U3734" s="9"/>
      <c r="V3734" s="9"/>
      <c r="W3734" s="9"/>
    </row>
    <row r="3735">
      <c r="A3735" s="123"/>
      <c r="B3735" s="5"/>
      <c r="C3735" s="116"/>
      <c r="D3735" s="9"/>
      <c r="E3735" s="9"/>
      <c r="F3735" s="9"/>
      <c r="G3735" s="9"/>
      <c r="H3735" s="9"/>
      <c r="I3735" s="9"/>
      <c r="J3735" s="9"/>
      <c r="K3735" s="9"/>
      <c r="L3735" s="9"/>
      <c r="M3735" s="9"/>
      <c r="N3735" s="9"/>
      <c r="O3735" s="9"/>
      <c r="P3735" s="9"/>
      <c r="Q3735" s="9"/>
      <c r="R3735" s="9"/>
      <c r="S3735" s="9"/>
      <c r="T3735" s="9"/>
      <c r="U3735" s="9"/>
      <c r="V3735" s="9"/>
      <c r="W3735" s="9"/>
    </row>
    <row r="3736">
      <c r="A3736" s="123"/>
      <c r="B3736" s="5"/>
      <c r="C3736" s="116"/>
      <c r="D3736" s="9"/>
      <c r="E3736" s="9"/>
      <c r="F3736" s="9"/>
      <c r="G3736" s="9"/>
      <c r="H3736" s="9"/>
      <c r="I3736" s="9"/>
      <c r="J3736" s="9"/>
      <c r="K3736" s="9"/>
      <c r="L3736" s="9"/>
      <c r="M3736" s="9"/>
      <c r="N3736" s="9"/>
      <c r="O3736" s="9"/>
      <c r="P3736" s="9"/>
      <c r="Q3736" s="9"/>
      <c r="R3736" s="9"/>
      <c r="S3736" s="9"/>
      <c r="T3736" s="9"/>
      <c r="U3736" s="9"/>
      <c r="V3736" s="9"/>
      <c r="W3736" s="9"/>
    </row>
    <row r="3737">
      <c r="A3737" s="123"/>
      <c r="B3737" s="5"/>
      <c r="C3737" s="116"/>
      <c r="D3737" s="9"/>
      <c r="E3737" s="9"/>
      <c r="F3737" s="9"/>
      <c r="G3737" s="9"/>
      <c r="H3737" s="9"/>
      <c r="I3737" s="9"/>
      <c r="J3737" s="9"/>
      <c r="K3737" s="9"/>
      <c r="L3737" s="9"/>
      <c r="M3737" s="9"/>
      <c r="N3737" s="9"/>
      <c r="O3737" s="9"/>
      <c r="P3737" s="9"/>
      <c r="Q3737" s="9"/>
      <c r="R3737" s="9"/>
      <c r="S3737" s="9"/>
      <c r="T3737" s="9"/>
      <c r="U3737" s="9"/>
      <c r="V3737" s="9"/>
      <c r="W3737" s="9"/>
    </row>
    <row r="3738">
      <c r="A3738" s="123"/>
      <c r="B3738" s="5"/>
      <c r="C3738" s="116"/>
      <c r="D3738" s="9"/>
      <c r="E3738" s="9"/>
      <c r="F3738" s="9"/>
      <c r="G3738" s="9"/>
      <c r="H3738" s="9"/>
      <c r="I3738" s="9"/>
      <c r="J3738" s="9"/>
      <c r="K3738" s="9"/>
      <c r="L3738" s="9"/>
      <c r="M3738" s="9"/>
      <c r="N3738" s="9"/>
      <c r="O3738" s="9"/>
      <c r="P3738" s="9"/>
      <c r="Q3738" s="9"/>
      <c r="R3738" s="9"/>
      <c r="S3738" s="9"/>
      <c r="T3738" s="9"/>
      <c r="U3738" s="9"/>
      <c r="V3738" s="9"/>
      <c r="W3738" s="9"/>
    </row>
    <row r="3739">
      <c r="A3739" s="123"/>
      <c r="B3739" s="5"/>
      <c r="C3739" s="116"/>
      <c r="D3739" s="9"/>
      <c r="E3739" s="9"/>
      <c r="F3739" s="9"/>
      <c r="G3739" s="9"/>
      <c r="H3739" s="9"/>
      <c r="I3739" s="9"/>
      <c r="J3739" s="9"/>
      <c r="K3739" s="9"/>
      <c r="L3739" s="9"/>
      <c r="M3739" s="9"/>
      <c r="N3739" s="9"/>
      <c r="O3739" s="9"/>
      <c r="P3739" s="9"/>
      <c r="Q3739" s="9"/>
      <c r="R3739" s="9"/>
      <c r="S3739" s="9"/>
      <c r="T3739" s="9"/>
      <c r="U3739" s="9"/>
      <c r="V3739" s="9"/>
      <c r="W3739" s="9"/>
    </row>
    <row r="3740">
      <c r="A3740" s="123"/>
      <c r="B3740" s="5"/>
      <c r="C3740" s="116"/>
      <c r="D3740" s="9"/>
      <c r="E3740" s="9"/>
      <c r="F3740" s="9"/>
      <c r="G3740" s="9"/>
      <c r="H3740" s="9"/>
      <c r="I3740" s="9"/>
      <c r="J3740" s="9"/>
      <c r="K3740" s="9"/>
      <c r="L3740" s="9"/>
      <c r="M3740" s="9"/>
      <c r="N3740" s="9"/>
      <c r="O3740" s="9"/>
      <c r="P3740" s="9"/>
      <c r="Q3740" s="9"/>
      <c r="R3740" s="9"/>
      <c r="S3740" s="9"/>
      <c r="T3740" s="9"/>
      <c r="U3740" s="9"/>
      <c r="V3740" s="9"/>
      <c r="W3740" s="9"/>
    </row>
    <row r="3741">
      <c r="A3741" s="123"/>
      <c r="B3741" s="5"/>
      <c r="C3741" s="116"/>
      <c r="D3741" s="9"/>
      <c r="E3741" s="9"/>
      <c r="F3741" s="9"/>
      <c r="G3741" s="9"/>
      <c r="H3741" s="9"/>
      <c r="I3741" s="9"/>
      <c r="J3741" s="9"/>
      <c r="K3741" s="9"/>
      <c r="L3741" s="9"/>
      <c r="M3741" s="9"/>
      <c r="N3741" s="9"/>
      <c r="O3741" s="9"/>
      <c r="P3741" s="9"/>
      <c r="Q3741" s="9"/>
      <c r="R3741" s="9"/>
      <c r="S3741" s="9"/>
      <c r="T3741" s="9"/>
      <c r="U3741" s="9"/>
      <c r="V3741" s="9"/>
      <c r="W3741" s="9"/>
    </row>
    <row r="3742">
      <c r="A3742" s="123"/>
      <c r="B3742" s="5"/>
      <c r="C3742" s="116"/>
      <c r="D3742" s="9"/>
      <c r="E3742" s="9"/>
      <c r="F3742" s="9"/>
      <c r="G3742" s="9"/>
      <c r="H3742" s="9"/>
      <c r="I3742" s="9"/>
      <c r="J3742" s="9"/>
      <c r="K3742" s="9"/>
      <c r="L3742" s="9"/>
      <c r="M3742" s="9"/>
      <c r="N3742" s="9"/>
      <c r="O3742" s="9"/>
      <c r="P3742" s="9"/>
      <c r="Q3742" s="9"/>
      <c r="R3742" s="9"/>
      <c r="S3742" s="9"/>
      <c r="T3742" s="9"/>
      <c r="U3742" s="9"/>
      <c r="V3742" s="9"/>
      <c r="W3742" s="9"/>
    </row>
    <row r="3743">
      <c r="A3743" s="123"/>
      <c r="B3743" s="5"/>
      <c r="C3743" s="116"/>
      <c r="D3743" s="9"/>
      <c r="E3743" s="9"/>
      <c r="F3743" s="9"/>
      <c r="G3743" s="9"/>
      <c r="H3743" s="9"/>
      <c r="I3743" s="9"/>
      <c r="J3743" s="9"/>
      <c r="K3743" s="9"/>
      <c r="L3743" s="9"/>
      <c r="M3743" s="9"/>
      <c r="N3743" s="9"/>
      <c r="O3743" s="9"/>
      <c r="P3743" s="9"/>
      <c r="Q3743" s="9"/>
      <c r="R3743" s="9"/>
      <c r="S3743" s="9"/>
      <c r="T3743" s="9"/>
      <c r="U3743" s="9"/>
      <c r="V3743" s="9"/>
      <c r="W3743" s="9"/>
    </row>
    <row r="3744">
      <c r="A3744" s="123"/>
      <c r="B3744" s="5"/>
      <c r="C3744" s="116"/>
      <c r="D3744" s="9"/>
      <c r="E3744" s="9"/>
      <c r="F3744" s="9"/>
      <c r="G3744" s="9"/>
      <c r="H3744" s="9"/>
      <c r="I3744" s="9"/>
      <c r="J3744" s="9"/>
      <c r="K3744" s="9"/>
      <c r="L3744" s="9"/>
      <c r="M3744" s="9"/>
      <c r="N3744" s="9"/>
      <c r="O3744" s="9"/>
      <c r="P3744" s="9"/>
      <c r="Q3744" s="9"/>
      <c r="R3744" s="9"/>
      <c r="S3744" s="9"/>
      <c r="T3744" s="9"/>
      <c r="U3744" s="9"/>
      <c r="V3744" s="9"/>
      <c r="W3744" s="9"/>
    </row>
    <row r="3745">
      <c r="A3745" s="123"/>
      <c r="B3745" s="5"/>
      <c r="C3745" s="116"/>
      <c r="D3745" s="9"/>
      <c r="E3745" s="9"/>
      <c r="F3745" s="9"/>
      <c r="G3745" s="9"/>
      <c r="H3745" s="9"/>
      <c r="I3745" s="9"/>
      <c r="J3745" s="9"/>
      <c r="K3745" s="9"/>
      <c r="L3745" s="9"/>
      <c r="M3745" s="9"/>
      <c r="N3745" s="9"/>
      <c r="O3745" s="9"/>
      <c r="P3745" s="9"/>
      <c r="Q3745" s="9"/>
      <c r="R3745" s="9"/>
      <c r="S3745" s="9"/>
      <c r="T3745" s="9"/>
      <c r="U3745" s="9"/>
      <c r="V3745" s="9"/>
      <c r="W3745" s="9"/>
    </row>
    <row r="3746">
      <c r="A3746" s="123"/>
      <c r="B3746" s="5"/>
      <c r="C3746" s="116"/>
      <c r="D3746" s="9"/>
      <c r="E3746" s="9"/>
      <c r="F3746" s="9"/>
      <c r="G3746" s="9"/>
      <c r="H3746" s="9"/>
      <c r="I3746" s="9"/>
      <c r="J3746" s="9"/>
      <c r="K3746" s="9"/>
      <c r="L3746" s="9"/>
      <c r="M3746" s="9"/>
      <c r="N3746" s="9"/>
      <c r="O3746" s="9"/>
      <c r="P3746" s="9"/>
      <c r="Q3746" s="9"/>
      <c r="R3746" s="9"/>
      <c r="S3746" s="9"/>
      <c r="T3746" s="9"/>
      <c r="U3746" s="9"/>
      <c r="V3746" s="9"/>
      <c r="W3746" s="9"/>
    </row>
    <row r="3747">
      <c r="A3747" s="123"/>
      <c r="B3747" s="5"/>
      <c r="C3747" s="116"/>
      <c r="D3747" s="9"/>
      <c r="E3747" s="9"/>
      <c r="F3747" s="9"/>
      <c r="G3747" s="9"/>
      <c r="H3747" s="9"/>
      <c r="I3747" s="9"/>
      <c r="J3747" s="9"/>
      <c r="K3747" s="9"/>
      <c r="L3747" s="9"/>
      <c r="M3747" s="9"/>
      <c r="N3747" s="9"/>
      <c r="O3747" s="9"/>
      <c r="P3747" s="9"/>
      <c r="Q3747" s="9"/>
      <c r="R3747" s="9"/>
      <c r="S3747" s="9"/>
      <c r="T3747" s="9"/>
      <c r="U3747" s="9"/>
      <c r="V3747" s="9"/>
      <c r="W3747" s="9"/>
    </row>
    <row r="3748">
      <c r="A3748" s="123"/>
      <c r="B3748" s="5"/>
      <c r="C3748" s="116"/>
      <c r="D3748" s="9"/>
      <c r="E3748" s="9"/>
      <c r="F3748" s="9"/>
      <c r="G3748" s="9"/>
      <c r="H3748" s="9"/>
      <c r="I3748" s="9"/>
      <c r="J3748" s="9"/>
      <c r="K3748" s="9"/>
      <c r="L3748" s="9"/>
      <c r="M3748" s="9"/>
      <c r="N3748" s="9"/>
      <c r="O3748" s="9"/>
      <c r="P3748" s="9"/>
      <c r="Q3748" s="9"/>
      <c r="R3748" s="9"/>
      <c r="S3748" s="9"/>
      <c r="T3748" s="9"/>
      <c r="U3748" s="9"/>
      <c r="V3748" s="9"/>
      <c r="W3748" s="9"/>
    </row>
    <row r="3749">
      <c r="A3749" s="123"/>
      <c r="B3749" s="5"/>
      <c r="C3749" s="116"/>
      <c r="D3749" s="9"/>
      <c r="E3749" s="9"/>
      <c r="F3749" s="9"/>
      <c r="G3749" s="9"/>
      <c r="H3749" s="9"/>
      <c r="I3749" s="9"/>
      <c r="J3749" s="9"/>
      <c r="K3749" s="9"/>
      <c r="L3749" s="9"/>
      <c r="M3749" s="9"/>
      <c r="N3749" s="9"/>
      <c r="O3749" s="9"/>
      <c r="P3749" s="9"/>
      <c r="Q3749" s="9"/>
      <c r="R3749" s="9"/>
      <c r="S3749" s="9"/>
      <c r="T3749" s="9"/>
      <c r="U3749" s="9"/>
      <c r="V3749" s="9"/>
      <c r="W3749" s="9"/>
    </row>
    <row r="3750">
      <c r="A3750" s="123"/>
      <c r="B3750" s="5"/>
      <c r="C3750" s="116"/>
      <c r="D3750" s="9"/>
      <c r="E3750" s="9"/>
      <c r="F3750" s="9"/>
      <c r="G3750" s="9"/>
      <c r="H3750" s="9"/>
      <c r="I3750" s="9"/>
      <c r="J3750" s="9"/>
      <c r="K3750" s="9"/>
      <c r="L3750" s="9"/>
      <c r="M3750" s="9"/>
      <c r="N3750" s="9"/>
      <c r="O3750" s="9"/>
      <c r="P3750" s="9"/>
      <c r="Q3750" s="9"/>
      <c r="R3750" s="9"/>
      <c r="S3750" s="9"/>
      <c r="T3750" s="9"/>
      <c r="U3750" s="9"/>
      <c r="V3750" s="9"/>
      <c r="W3750" s="9"/>
    </row>
    <row r="3751">
      <c r="A3751" s="123"/>
      <c r="B3751" s="5"/>
      <c r="C3751" s="116"/>
      <c r="D3751" s="9"/>
      <c r="E3751" s="9"/>
      <c r="F3751" s="9"/>
      <c r="G3751" s="9"/>
      <c r="H3751" s="9"/>
      <c r="I3751" s="9"/>
      <c r="J3751" s="9"/>
      <c r="K3751" s="9"/>
      <c r="L3751" s="9"/>
      <c r="M3751" s="9"/>
      <c r="N3751" s="9"/>
      <c r="O3751" s="9"/>
      <c r="P3751" s="9"/>
      <c r="Q3751" s="9"/>
      <c r="R3751" s="9"/>
      <c r="S3751" s="9"/>
      <c r="T3751" s="9"/>
      <c r="U3751" s="9"/>
      <c r="V3751" s="9"/>
      <c r="W3751" s="9"/>
    </row>
    <row r="3752">
      <c r="A3752" s="123"/>
      <c r="B3752" s="5"/>
      <c r="C3752" s="116"/>
      <c r="D3752" s="9"/>
      <c r="E3752" s="9"/>
      <c r="F3752" s="9"/>
      <c r="G3752" s="9"/>
      <c r="H3752" s="9"/>
      <c r="I3752" s="9"/>
      <c r="J3752" s="9"/>
      <c r="K3752" s="9"/>
      <c r="L3752" s="9"/>
      <c r="M3752" s="9"/>
      <c r="N3752" s="9"/>
      <c r="O3752" s="9"/>
      <c r="P3752" s="9"/>
      <c r="Q3752" s="9"/>
      <c r="R3752" s="9"/>
      <c r="S3752" s="9"/>
      <c r="T3752" s="9"/>
      <c r="U3752" s="9"/>
      <c r="V3752" s="9"/>
      <c r="W3752" s="9"/>
    </row>
    <row r="3753">
      <c r="A3753" s="123"/>
      <c r="B3753" s="5"/>
      <c r="C3753" s="116"/>
      <c r="D3753" s="9"/>
      <c r="E3753" s="9"/>
      <c r="F3753" s="9"/>
      <c r="G3753" s="9"/>
      <c r="H3753" s="9"/>
      <c r="I3753" s="9"/>
      <c r="J3753" s="9"/>
      <c r="K3753" s="9"/>
      <c r="L3753" s="9"/>
      <c r="M3753" s="9"/>
      <c r="N3753" s="9"/>
      <c r="O3753" s="9"/>
      <c r="P3753" s="9"/>
      <c r="Q3753" s="9"/>
      <c r="R3753" s="9"/>
      <c r="S3753" s="9"/>
      <c r="T3753" s="9"/>
      <c r="U3753" s="9"/>
      <c r="V3753" s="9"/>
      <c r="W3753" s="9"/>
    </row>
    <row r="3754">
      <c r="A3754" s="123"/>
      <c r="B3754" s="5"/>
      <c r="C3754" s="116"/>
      <c r="D3754" s="9"/>
      <c r="E3754" s="9"/>
      <c r="F3754" s="9"/>
      <c r="G3754" s="9"/>
      <c r="H3754" s="9"/>
      <c r="I3754" s="9"/>
      <c r="J3754" s="9"/>
      <c r="K3754" s="9"/>
      <c r="L3754" s="9"/>
      <c r="M3754" s="9"/>
      <c r="N3754" s="9"/>
      <c r="O3754" s="9"/>
      <c r="P3754" s="9"/>
      <c r="Q3754" s="9"/>
      <c r="R3754" s="9"/>
      <c r="S3754" s="9"/>
      <c r="T3754" s="9"/>
      <c r="U3754" s="9"/>
      <c r="V3754" s="9"/>
      <c r="W3754" s="9"/>
    </row>
    <row r="3755">
      <c r="A3755" s="123"/>
      <c r="B3755" s="5"/>
      <c r="C3755" s="116"/>
      <c r="D3755" s="9"/>
      <c r="E3755" s="9"/>
      <c r="F3755" s="9"/>
      <c r="G3755" s="9"/>
      <c r="H3755" s="9"/>
      <c r="I3755" s="9"/>
      <c r="J3755" s="9"/>
      <c r="K3755" s="9"/>
      <c r="L3755" s="9"/>
      <c r="M3755" s="9"/>
      <c r="N3755" s="9"/>
      <c r="O3755" s="9"/>
      <c r="P3755" s="9"/>
      <c r="Q3755" s="9"/>
      <c r="R3755" s="9"/>
      <c r="S3755" s="9"/>
      <c r="T3755" s="9"/>
      <c r="U3755" s="9"/>
      <c r="V3755" s="9"/>
      <c r="W3755" s="9"/>
    </row>
    <row r="3756">
      <c r="A3756" s="123"/>
      <c r="B3756" s="5"/>
      <c r="C3756" s="116"/>
      <c r="D3756" s="9"/>
      <c r="E3756" s="9"/>
      <c r="F3756" s="9"/>
      <c r="G3756" s="9"/>
      <c r="H3756" s="9"/>
      <c r="I3756" s="9"/>
      <c r="J3756" s="9"/>
      <c r="K3756" s="9"/>
      <c r="L3756" s="9"/>
      <c r="M3756" s="9"/>
      <c r="N3756" s="9"/>
      <c r="O3756" s="9"/>
      <c r="P3756" s="9"/>
      <c r="Q3756" s="9"/>
      <c r="R3756" s="9"/>
      <c r="S3756" s="9"/>
      <c r="T3756" s="9"/>
      <c r="U3756" s="9"/>
      <c r="V3756" s="9"/>
      <c r="W3756" s="9"/>
    </row>
    <row r="3757">
      <c r="A3757" s="123"/>
      <c r="B3757" s="5"/>
      <c r="C3757" s="116"/>
      <c r="D3757" s="9"/>
      <c r="E3757" s="9"/>
      <c r="F3757" s="9"/>
      <c r="G3757" s="9"/>
      <c r="H3757" s="9"/>
      <c r="I3757" s="9"/>
      <c r="J3757" s="9"/>
      <c r="K3757" s="9"/>
      <c r="L3757" s="9"/>
      <c r="M3757" s="9"/>
      <c r="N3757" s="9"/>
      <c r="O3757" s="9"/>
      <c r="P3757" s="9"/>
      <c r="Q3757" s="9"/>
      <c r="R3757" s="9"/>
      <c r="S3757" s="9"/>
      <c r="T3757" s="9"/>
      <c r="U3757" s="9"/>
      <c r="V3757" s="9"/>
      <c r="W3757" s="9"/>
    </row>
    <row r="3758">
      <c r="A3758" s="123"/>
      <c r="B3758" s="5"/>
      <c r="C3758" s="116"/>
      <c r="D3758" s="9"/>
      <c r="E3758" s="9"/>
      <c r="F3758" s="9"/>
      <c r="G3758" s="9"/>
      <c r="H3758" s="9"/>
      <c r="I3758" s="9"/>
      <c r="J3758" s="9"/>
      <c r="K3758" s="9"/>
      <c r="L3758" s="9"/>
      <c r="M3758" s="9"/>
      <c r="N3758" s="9"/>
      <c r="O3758" s="9"/>
      <c r="P3758" s="9"/>
      <c r="Q3758" s="9"/>
      <c r="R3758" s="9"/>
      <c r="S3758" s="9"/>
      <c r="T3758" s="9"/>
      <c r="U3758" s="9"/>
      <c r="V3758" s="9"/>
      <c r="W3758" s="9"/>
    </row>
    <row r="3759">
      <c r="A3759" s="123"/>
      <c r="B3759" s="5"/>
      <c r="C3759" s="116"/>
      <c r="D3759" s="9"/>
      <c r="E3759" s="9"/>
      <c r="F3759" s="9"/>
      <c r="G3759" s="9"/>
      <c r="H3759" s="9"/>
      <c r="I3759" s="9"/>
      <c r="J3759" s="9"/>
      <c r="K3759" s="9"/>
      <c r="L3759" s="9"/>
      <c r="M3759" s="9"/>
      <c r="N3759" s="9"/>
      <c r="O3759" s="9"/>
      <c r="P3759" s="9"/>
      <c r="Q3759" s="9"/>
      <c r="R3759" s="9"/>
      <c r="S3759" s="9"/>
      <c r="T3759" s="9"/>
      <c r="U3759" s="9"/>
      <c r="V3759" s="9"/>
      <c r="W3759" s="9"/>
    </row>
    <row r="3760">
      <c r="A3760" s="123"/>
      <c r="B3760" s="5"/>
      <c r="C3760" s="116"/>
      <c r="D3760" s="9"/>
      <c r="E3760" s="9"/>
      <c r="F3760" s="9"/>
      <c r="G3760" s="9"/>
      <c r="H3760" s="9"/>
      <c r="I3760" s="9"/>
      <c r="J3760" s="9"/>
      <c r="K3760" s="9"/>
      <c r="L3760" s="9"/>
      <c r="M3760" s="9"/>
      <c r="N3760" s="9"/>
      <c r="O3760" s="9"/>
      <c r="P3760" s="9"/>
      <c r="Q3760" s="9"/>
      <c r="R3760" s="9"/>
      <c r="S3760" s="9"/>
      <c r="T3760" s="9"/>
      <c r="U3760" s="9"/>
      <c r="V3760" s="9"/>
      <c r="W3760" s="9"/>
    </row>
    <row r="3761">
      <c r="A3761" s="123"/>
      <c r="B3761" s="5"/>
      <c r="C3761" s="116"/>
      <c r="D3761" s="9"/>
      <c r="E3761" s="9"/>
      <c r="F3761" s="9"/>
      <c r="G3761" s="9"/>
      <c r="H3761" s="9"/>
      <c r="I3761" s="9"/>
      <c r="J3761" s="9"/>
      <c r="K3761" s="9"/>
      <c r="L3761" s="9"/>
      <c r="M3761" s="9"/>
      <c r="N3761" s="9"/>
      <c r="O3761" s="9"/>
      <c r="P3761" s="9"/>
      <c r="Q3761" s="9"/>
      <c r="R3761" s="9"/>
      <c r="S3761" s="9"/>
      <c r="T3761" s="9"/>
      <c r="U3761" s="9"/>
      <c r="V3761" s="9"/>
      <c r="W3761" s="9"/>
    </row>
    <row r="3762">
      <c r="A3762" s="123"/>
      <c r="B3762" s="5"/>
      <c r="C3762" s="116"/>
      <c r="D3762" s="9"/>
      <c r="E3762" s="9"/>
      <c r="F3762" s="9"/>
      <c r="G3762" s="9"/>
      <c r="H3762" s="9"/>
      <c r="I3762" s="9"/>
      <c r="J3762" s="9"/>
      <c r="K3762" s="9"/>
      <c r="L3762" s="9"/>
      <c r="M3762" s="9"/>
      <c r="N3762" s="9"/>
      <c r="O3762" s="9"/>
      <c r="P3762" s="9"/>
      <c r="Q3762" s="9"/>
      <c r="R3762" s="9"/>
      <c r="S3762" s="9"/>
      <c r="T3762" s="9"/>
      <c r="U3762" s="9"/>
      <c r="V3762" s="9"/>
      <c r="W3762" s="9"/>
    </row>
    <row r="3763">
      <c r="A3763" s="123"/>
      <c r="B3763" s="5"/>
      <c r="C3763" s="116"/>
      <c r="D3763" s="9"/>
      <c r="E3763" s="9"/>
      <c r="F3763" s="9"/>
      <c r="G3763" s="9"/>
      <c r="H3763" s="9"/>
      <c r="I3763" s="9"/>
      <c r="J3763" s="9"/>
      <c r="K3763" s="9"/>
      <c r="L3763" s="9"/>
      <c r="M3763" s="9"/>
      <c r="N3763" s="9"/>
      <c r="O3763" s="9"/>
      <c r="P3763" s="9"/>
      <c r="Q3763" s="9"/>
      <c r="R3763" s="9"/>
      <c r="S3763" s="9"/>
      <c r="T3763" s="9"/>
      <c r="U3763" s="9"/>
      <c r="V3763" s="9"/>
      <c r="W3763" s="9"/>
    </row>
    <row r="3764">
      <c r="A3764" s="123"/>
      <c r="B3764" s="5"/>
      <c r="C3764" s="116"/>
      <c r="D3764" s="9"/>
      <c r="E3764" s="9"/>
      <c r="F3764" s="9"/>
      <c r="G3764" s="9"/>
      <c r="H3764" s="9"/>
      <c r="I3764" s="9"/>
      <c r="J3764" s="9"/>
      <c r="K3764" s="9"/>
      <c r="L3764" s="9"/>
      <c r="M3764" s="9"/>
      <c r="N3764" s="9"/>
      <c r="O3764" s="9"/>
      <c r="P3764" s="9"/>
      <c r="Q3764" s="9"/>
      <c r="R3764" s="9"/>
      <c r="S3764" s="9"/>
      <c r="T3764" s="9"/>
      <c r="U3764" s="9"/>
      <c r="V3764" s="9"/>
      <c r="W3764" s="9"/>
    </row>
    <row r="3765">
      <c r="A3765" s="123"/>
      <c r="B3765" s="5"/>
      <c r="C3765" s="116"/>
      <c r="D3765" s="9"/>
      <c r="E3765" s="9"/>
      <c r="F3765" s="9"/>
      <c r="G3765" s="9"/>
      <c r="H3765" s="9"/>
      <c r="I3765" s="9"/>
      <c r="J3765" s="9"/>
      <c r="K3765" s="9"/>
      <c r="L3765" s="9"/>
      <c r="M3765" s="9"/>
      <c r="N3765" s="9"/>
      <c r="O3765" s="9"/>
      <c r="P3765" s="9"/>
      <c r="Q3765" s="9"/>
      <c r="R3765" s="9"/>
      <c r="S3765" s="9"/>
      <c r="T3765" s="9"/>
      <c r="U3765" s="9"/>
      <c r="V3765" s="9"/>
      <c r="W3765" s="9"/>
    </row>
    <row r="3766">
      <c r="A3766" s="123"/>
      <c r="B3766" s="5"/>
      <c r="C3766" s="116"/>
      <c r="D3766" s="9"/>
      <c r="E3766" s="9"/>
      <c r="F3766" s="9"/>
      <c r="G3766" s="9"/>
      <c r="H3766" s="9"/>
      <c r="I3766" s="9"/>
      <c r="J3766" s="9"/>
      <c r="K3766" s="9"/>
      <c r="L3766" s="9"/>
      <c r="M3766" s="9"/>
      <c r="N3766" s="9"/>
      <c r="O3766" s="9"/>
      <c r="P3766" s="9"/>
      <c r="Q3766" s="9"/>
      <c r="R3766" s="9"/>
      <c r="S3766" s="9"/>
      <c r="T3766" s="9"/>
      <c r="U3766" s="9"/>
      <c r="V3766" s="9"/>
      <c r="W3766" s="9"/>
    </row>
    <row r="3767">
      <c r="A3767" s="123"/>
      <c r="B3767" s="5"/>
      <c r="C3767" s="116"/>
      <c r="D3767" s="9"/>
      <c r="E3767" s="9"/>
      <c r="F3767" s="9"/>
      <c r="G3767" s="9"/>
      <c r="H3767" s="9"/>
      <c r="I3767" s="9"/>
      <c r="J3767" s="9"/>
      <c r="K3767" s="9"/>
      <c r="L3767" s="9"/>
      <c r="M3767" s="9"/>
      <c r="N3767" s="9"/>
      <c r="O3767" s="9"/>
      <c r="P3767" s="9"/>
      <c r="Q3767" s="9"/>
      <c r="R3767" s="9"/>
      <c r="S3767" s="9"/>
      <c r="T3767" s="9"/>
      <c r="U3767" s="9"/>
      <c r="V3767" s="9"/>
      <c r="W3767" s="9"/>
    </row>
    <row r="3768">
      <c r="A3768" s="123"/>
      <c r="B3768" s="5"/>
      <c r="C3768" s="116"/>
      <c r="D3768" s="9"/>
      <c r="E3768" s="9"/>
      <c r="F3768" s="9"/>
      <c r="G3768" s="9"/>
      <c r="H3768" s="9"/>
      <c r="I3768" s="9"/>
      <c r="J3768" s="9"/>
      <c r="K3768" s="9"/>
      <c r="L3768" s="9"/>
      <c r="M3768" s="9"/>
      <c r="N3768" s="9"/>
      <c r="O3768" s="9"/>
      <c r="P3768" s="9"/>
      <c r="Q3768" s="9"/>
      <c r="R3768" s="9"/>
      <c r="S3768" s="9"/>
      <c r="T3768" s="9"/>
      <c r="U3768" s="9"/>
      <c r="V3768" s="9"/>
      <c r="W3768" s="9"/>
    </row>
    <row r="3769">
      <c r="A3769" s="123"/>
      <c r="B3769" s="5"/>
      <c r="C3769" s="116"/>
      <c r="D3769" s="9"/>
      <c r="E3769" s="9"/>
      <c r="F3769" s="9"/>
      <c r="G3769" s="9"/>
      <c r="H3769" s="9"/>
      <c r="I3769" s="9"/>
      <c r="J3769" s="9"/>
      <c r="K3769" s="9"/>
      <c r="L3769" s="9"/>
      <c r="M3769" s="9"/>
      <c r="N3769" s="9"/>
      <c r="O3769" s="9"/>
      <c r="P3769" s="9"/>
      <c r="Q3769" s="9"/>
      <c r="R3769" s="9"/>
      <c r="S3769" s="9"/>
      <c r="T3769" s="9"/>
      <c r="U3769" s="9"/>
      <c r="V3769" s="9"/>
      <c r="W3769" s="9"/>
    </row>
    <row r="3770">
      <c r="A3770" s="123"/>
      <c r="B3770" s="5"/>
      <c r="C3770" s="116"/>
      <c r="D3770" s="9"/>
      <c r="E3770" s="9"/>
      <c r="F3770" s="9"/>
      <c r="G3770" s="9"/>
      <c r="H3770" s="9"/>
      <c r="I3770" s="9"/>
      <c r="J3770" s="9"/>
      <c r="K3770" s="9"/>
      <c r="L3770" s="9"/>
      <c r="M3770" s="9"/>
      <c r="N3770" s="9"/>
      <c r="O3770" s="9"/>
      <c r="P3770" s="9"/>
      <c r="Q3770" s="9"/>
      <c r="R3770" s="9"/>
      <c r="S3770" s="9"/>
      <c r="T3770" s="9"/>
      <c r="U3770" s="9"/>
      <c r="V3770" s="9"/>
      <c r="W3770" s="9"/>
    </row>
    <row r="3771">
      <c r="A3771" s="123"/>
      <c r="B3771" s="5"/>
      <c r="C3771" s="116"/>
      <c r="D3771" s="9"/>
      <c r="E3771" s="9"/>
      <c r="F3771" s="9"/>
      <c r="G3771" s="9"/>
      <c r="H3771" s="9"/>
      <c r="I3771" s="9"/>
      <c r="J3771" s="9"/>
      <c r="K3771" s="9"/>
      <c r="L3771" s="9"/>
      <c r="M3771" s="9"/>
      <c r="N3771" s="9"/>
      <c r="O3771" s="9"/>
      <c r="P3771" s="9"/>
      <c r="Q3771" s="9"/>
      <c r="R3771" s="9"/>
      <c r="S3771" s="9"/>
      <c r="T3771" s="9"/>
      <c r="U3771" s="9"/>
      <c r="V3771" s="9"/>
      <c r="W3771" s="9"/>
    </row>
    <row r="3772">
      <c r="A3772" s="123"/>
      <c r="B3772" s="5"/>
      <c r="C3772" s="116"/>
      <c r="D3772" s="9"/>
      <c r="E3772" s="9"/>
      <c r="F3772" s="9"/>
      <c r="G3772" s="9"/>
      <c r="H3772" s="9"/>
      <c r="I3772" s="9"/>
      <c r="J3772" s="9"/>
      <c r="K3772" s="9"/>
      <c r="L3772" s="9"/>
      <c r="M3772" s="9"/>
      <c r="N3772" s="9"/>
      <c r="O3772" s="9"/>
      <c r="P3772" s="9"/>
      <c r="Q3772" s="9"/>
      <c r="R3772" s="9"/>
      <c r="S3772" s="9"/>
      <c r="T3772" s="9"/>
      <c r="U3772" s="9"/>
      <c r="V3772" s="9"/>
      <c r="W3772" s="9"/>
    </row>
    <row r="3773">
      <c r="A3773" s="123"/>
      <c r="B3773" s="5"/>
      <c r="C3773" s="116"/>
      <c r="D3773" s="9"/>
      <c r="E3773" s="9"/>
      <c r="F3773" s="9"/>
      <c r="G3773" s="9"/>
      <c r="H3773" s="9"/>
      <c r="I3773" s="9"/>
      <c r="J3773" s="9"/>
      <c r="K3773" s="9"/>
      <c r="L3773" s="9"/>
      <c r="M3773" s="9"/>
      <c r="N3773" s="9"/>
      <c r="O3773" s="9"/>
      <c r="P3773" s="9"/>
      <c r="Q3773" s="9"/>
      <c r="R3773" s="9"/>
      <c r="S3773" s="9"/>
      <c r="T3773" s="9"/>
      <c r="U3773" s="9"/>
      <c r="V3773" s="9"/>
      <c r="W3773" s="9"/>
    </row>
    <row r="3774">
      <c r="A3774" s="123"/>
      <c r="B3774" s="5"/>
      <c r="C3774" s="116"/>
      <c r="D3774" s="9"/>
      <c r="E3774" s="9"/>
      <c r="F3774" s="9"/>
      <c r="G3774" s="9"/>
      <c r="H3774" s="9"/>
      <c r="I3774" s="9"/>
      <c r="J3774" s="9"/>
      <c r="K3774" s="9"/>
      <c r="L3774" s="9"/>
      <c r="M3774" s="9"/>
      <c r="N3774" s="9"/>
      <c r="O3774" s="9"/>
      <c r="P3774" s="9"/>
      <c r="Q3774" s="9"/>
      <c r="R3774" s="9"/>
      <c r="S3774" s="9"/>
      <c r="T3774" s="9"/>
      <c r="U3774" s="9"/>
      <c r="V3774" s="9"/>
      <c r="W3774" s="9"/>
    </row>
    <row r="3775">
      <c r="A3775" s="123"/>
      <c r="B3775" s="5"/>
      <c r="C3775" s="116"/>
      <c r="D3775" s="9"/>
      <c r="E3775" s="9"/>
      <c r="F3775" s="9"/>
      <c r="G3775" s="9"/>
      <c r="H3775" s="9"/>
      <c r="I3775" s="9"/>
      <c r="J3775" s="9"/>
      <c r="K3775" s="9"/>
      <c r="L3775" s="9"/>
      <c r="M3775" s="9"/>
      <c r="N3775" s="9"/>
      <c r="O3775" s="9"/>
      <c r="P3775" s="9"/>
      <c r="Q3775" s="9"/>
      <c r="R3775" s="9"/>
      <c r="S3775" s="9"/>
      <c r="T3775" s="9"/>
      <c r="U3775" s="9"/>
      <c r="V3775" s="9"/>
      <c r="W3775" s="9"/>
    </row>
    <row r="3776">
      <c r="A3776" s="123"/>
      <c r="B3776" s="5"/>
      <c r="C3776" s="116"/>
      <c r="D3776" s="9"/>
      <c r="E3776" s="9"/>
      <c r="F3776" s="9"/>
      <c r="G3776" s="9"/>
      <c r="H3776" s="9"/>
      <c r="I3776" s="9"/>
      <c r="J3776" s="9"/>
      <c r="K3776" s="9"/>
      <c r="L3776" s="9"/>
      <c r="M3776" s="9"/>
      <c r="N3776" s="9"/>
      <c r="O3776" s="9"/>
      <c r="P3776" s="9"/>
      <c r="Q3776" s="9"/>
      <c r="R3776" s="9"/>
      <c r="S3776" s="9"/>
      <c r="T3776" s="9"/>
      <c r="U3776" s="9"/>
      <c r="V3776" s="9"/>
      <c r="W3776" s="9"/>
    </row>
    <row r="3777">
      <c r="A3777" s="123"/>
      <c r="B3777" s="5"/>
      <c r="C3777" s="116"/>
      <c r="D3777" s="9"/>
      <c r="E3777" s="9"/>
      <c r="F3777" s="9"/>
      <c r="G3777" s="9"/>
      <c r="H3777" s="9"/>
      <c r="I3777" s="9"/>
      <c r="J3777" s="9"/>
      <c r="K3777" s="9"/>
      <c r="L3777" s="9"/>
      <c r="M3777" s="9"/>
      <c r="N3777" s="9"/>
      <c r="O3777" s="9"/>
      <c r="P3777" s="9"/>
      <c r="Q3777" s="9"/>
      <c r="R3777" s="9"/>
      <c r="S3777" s="9"/>
      <c r="T3777" s="9"/>
      <c r="U3777" s="9"/>
      <c r="V3777" s="9"/>
      <c r="W3777" s="9"/>
    </row>
    <row r="3778">
      <c r="A3778" s="123"/>
      <c r="B3778" s="5"/>
      <c r="C3778" s="116"/>
      <c r="D3778" s="9"/>
      <c r="E3778" s="9"/>
      <c r="F3778" s="9"/>
      <c r="G3778" s="9"/>
      <c r="H3778" s="9"/>
      <c r="I3778" s="9"/>
      <c r="J3778" s="9"/>
      <c r="K3778" s="9"/>
      <c r="L3778" s="9"/>
      <c r="M3778" s="9"/>
      <c r="N3778" s="9"/>
      <c r="O3778" s="9"/>
      <c r="P3778" s="9"/>
      <c r="Q3778" s="9"/>
      <c r="R3778" s="9"/>
      <c r="S3778" s="9"/>
      <c r="T3778" s="9"/>
      <c r="U3778" s="9"/>
      <c r="V3778" s="9"/>
      <c r="W3778" s="9"/>
    </row>
    <row r="3779">
      <c r="A3779" s="123"/>
      <c r="B3779" s="5"/>
      <c r="C3779" s="116"/>
      <c r="D3779" s="9"/>
      <c r="E3779" s="9"/>
      <c r="F3779" s="9"/>
      <c r="G3779" s="9"/>
      <c r="H3779" s="9"/>
      <c r="I3779" s="9"/>
      <c r="J3779" s="9"/>
      <c r="K3779" s="9"/>
      <c r="L3779" s="9"/>
      <c r="M3779" s="9"/>
      <c r="N3779" s="9"/>
      <c r="O3779" s="9"/>
      <c r="P3779" s="9"/>
      <c r="Q3779" s="9"/>
      <c r="R3779" s="9"/>
      <c r="S3779" s="9"/>
      <c r="T3779" s="9"/>
      <c r="U3779" s="9"/>
      <c r="V3779" s="9"/>
      <c r="W3779" s="9"/>
    </row>
    <row r="3780">
      <c r="A3780" s="123"/>
      <c r="B3780" s="5"/>
      <c r="C3780" s="116"/>
      <c r="D3780" s="9"/>
      <c r="E3780" s="9"/>
      <c r="F3780" s="9"/>
      <c r="G3780" s="9"/>
      <c r="H3780" s="9"/>
      <c r="I3780" s="9"/>
      <c r="J3780" s="9"/>
      <c r="K3780" s="9"/>
      <c r="L3780" s="9"/>
      <c r="M3780" s="9"/>
      <c r="N3780" s="9"/>
      <c r="O3780" s="9"/>
      <c r="P3780" s="9"/>
      <c r="Q3780" s="9"/>
      <c r="R3780" s="9"/>
      <c r="S3780" s="9"/>
      <c r="T3780" s="9"/>
      <c r="U3780" s="9"/>
      <c r="V3780" s="9"/>
      <c r="W3780" s="9"/>
    </row>
    <row r="3781">
      <c r="A3781" s="123"/>
      <c r="B3781" s="5"/>
      <c r="C3781" s="116"/>
      <c r="D3781" s="9"/>
      <c r="E3781" s="9"/>
      <c r="F3781" s="9"/>
      <c r="G3781" s="9"/>
      <c r="H3781" s="9"/>
      <c r="I3781" s="9"/>
      <c r="J3781" s="9"/>
      <c r="K3781" s="9"/>
      <c r="L3781" s="9"/>
      <c r="M3781" s="9"/>
      <c r="N3781" s="9"/>
      <c r="O3781" s="9"/>
      <c r="P3781" s="9"/>
      <c r="Q3781" s="9"/>
      <c r="R3781" s="9"/>
      <c r="S3781" s="9"/>
      <c r="T3781" s="9"/>
      <c r="U3781" s="9"/>
      <c r="V3781" s="9"/>
      <c r="W3781" s="9"/>
    </row>
    <row r="3782">
      <c r="A3782" s="123"/>
      <c r="B3782" s="5"/>
      <c r="C3782" s="116"/>
      <c r="D3782" s="9"/>
      <c r="E3782" s="9"/>
      <c r="F3782" s="9"/>
      <c r="G3782" s="9"/>
      <c r="H3782" s="9"/>
      <c r="I3782" s="9"/>
      <c r="J3782" s="9"/>
      <c r="K3782" s="9"/>
      <c r="L3782" s="9"/>
      <c r="M3782" s="9"/>
      <c r="N3782" s="9"/>
      <c r="O3782" s="9"/>
      <c r="P3782" s="9"/>
      <c r="Q3782" s="9"/>
      <c r="R3782" s="9"/>
      <c r="S3782" s="9"/>
      <c r="T3782" s="9"/>
      <c r="U3782" s="9"/>
      <c r="V3782" s="9"/>
      <c r="W3782" s="9"/>
    </row>
    <row r="3783">
      <c r="A3783" s="123"/>
      <c r="B3783" s="5"/>
      <c r="C3783" s="116"/>
      <c r="D3783" s="9"/>
      <c r="E3783" s="9"/>
      <c r="F3783" s="9"/>
      <c r="G3783" s="9"/>
      <c r="H3783" s="9"/>
      <c r="I3783" s="9"/>
      <c r="J3783" s="9"/>
      <c r="K3783" s="9"/>
      <c r="L3783" s="9"/>
      <c r="M3783" s="9"/>
      <c r="N3783" s="9"/>
      <c r="O3783" s="9"/>
      <c r="P3783" s="9"/>
      <c r="Q3783" s="9"/>
      <c r="R3783" s="9"/>
      <c r="S3783" s="9"/>
      <c r="T3783" s="9"/>
      <c r="U3783" s="9"/>
      <c r="V3783" s="9"/>
      <c r="W3783" s="9"/>
    </row>
    <row r="3784">
      <c r="A3784" s="123"/>
      <c r="B3784" s="5"/>
      <c r="C3784" s="116"/>
      <c r="D3784" s="9"/>
      <c r="E3784" s="9"/>
      <c r="F3784" s="9"/>
      <c r="G3784" s="9"/>
      <c r="H3784" s="9"/>
      <c r="I3784" s="9"/>
      <c r="J3784" s="9"/>
      <c r="K3784" s="9"/>
      <c r="L3784" s="9"/>
      <c r="M3784" s="9"/>
      <c r="N3784" s="9"/>
      <c r="O3784" s="9"/>
      <c r="P3784" s="9"/>
      <c r="Q3784" s="9"/>
      <c r="R3784" s="9"/>
      <c r="S3784" s="9"/>
      <c r="T3784" s="9"/>
      <c r="U3784" s="9"/>
      <c r="V3784" s="9"/>
      <c r="W3784" s="9"/>
    </row>
    <row r="3785">
      <c r="A3785" s="123"/>
      <c r="B3785" s="5"/>
      <c r="C3785" s="116"/>
      <c r="D3785" s="9"/>
      <c r="E3785" s="9"/>
      <c r="F3785" s="9"/>
      <c r="G3785" s="9"/>
      <c r="H3785" s="9"/>
      <c r="I3785" s="9"/>
      <c r="J3785" s="9"/>
      <c r="K3785" s="9"/>
      <c r="L3785" s="9"/>
      <c r="M3785" s="9"/>
      <c r="N3785" s="9"/>
      <c r="O3785" s="9"/>
      <c r="P3785" s="9"/>
      <c r="Q3785" s="9"/>
      <c r="R3785" s="9"/>
      <c r="S3785" s="9"/>
      <c r="T3785" s="9"/>
      <c r="U3785" s="9"/>
      <c r="V3785" s="9"/>
      <c r="W3785" s="9"/>
    </row>
    <row r="3786">
      <c r="A3786" s="123"/>
      <c r="B3786" s="5"/>
      <c r="C3786" s="116"/>
      <c r="D3786" s="9"/>
      <c r="E3786" s="9"/>
      <c r="F3786" s="9"/>
      <c r="G3786" s="9"/>
      <c r="H3786" s="9"/>
      <c r="I3786" s="9"/>
      <c r="J3786" s="9"/>
      <c r="K3786" s="9"/>
      <c r="L3786" s="9"/>
      <c r="M3786" s="9"/>
      <c r="N3786" s="9"/>
      <c r="O3786" s="9"/>
      <c r="P3786" s="9"/>
      <c r="Q3786" s="9"/>
      <c r="R3786" s="9"/>
      <c r="S3786" s="9"/>
      <c r="T3786" s="9"/>
      <c r="U3786" s="9"/>
      <c r="V3786" s="9"/>
      <c r="W3786" s="9"/>
    </row>
    <row r="3787">
      <c r="A3787" s="123"/>
      <c r="B3787" s="5"/>
      <c r="C3787" s="116"/>
      <c r="D3787" s="9"/>
      <c r="E3787" s="9"/>
      <c r="F3787" s="9"/>
      <c r="G3787" s="9"/>
      <c r="H3787" s="9"/>
      <c r="I3787" s="9"/>
      <c r="J3787" s="9"/>
      <c r="K3787" s="9"/>
      <c r="L3787" s="9"/>
      <c r="M3787" s="9"/>
      <c r="N3787" s="9"/>
      <c r="O3787" s="9"/>
      <c r="P3787" s="9"/>
      <c r="Q3787" s="9"/>
      <c r="R3787" s="9"/>
      <c r="S3787" s="9"/>
      <c r="T3787" s="9"/>
      <c r="U3787" s="9"/>
      <c r="V3787" s="9"/>
      <c r="W3787" s="9"/>
    </row>
    <row r="3788">
      <c r="A3788" s="123"/>
      <c r="B3788" s="5"/>
      <c r="C3788" s="116"/>
      <c r="D3788" s="9"/>
      <c r="E3788" s="9"/>
      <c r="F3788" s="9"/>
      <c r="G3788" s="9"/>
      <c r="H3788" s="9"/>
      <c r="I3788" s="9"/>
      <c r="J3788" s="9"/>
      <c r="K3788" s="9"/>
      <c r="L3788" s="9"/>
      <c r="M3788" s="9"/>
      <c r="N3788" s="9"/>
      <c r="O3788" s="9"/>
      <c r="P3788" s="9"/>
      <c r="Q3788" s="9"/>
      <c r="R3788" s="9"/>
      <c r="S3788" s="9"/>
      <c r="T3788" s="9"/>
      <c r="U3788" s="9"/>
      <c r="V3788" s="9"/>
      <c r="W3788" s="9"/>
    </row>
    <row r="3789">
      <c r="A3789" s="123"/>
      <c r="B3789" s="5"/>
      <c r="C3789" s="116"/>
      <c r="D3789" s="9"/>
      <c r="E3789" s="9"/>
      <c r="F3789" s="9"/>
      <c r="G3789" s="9"/>
      <c r="H3789" s="9"/>
      <c r="I3789" s="9"/>
      <c r="J3789" s="9"/>
      <c r="K3789" s="9"/>
      <c r="L3789" s="9"/>
      <c r="M3789" s="9"/>
      <c r="N3789" s="9"/>
      <c r="O3789" s="9"/>
      <c r="P3789" s="9"/>
      <c r="Q3789" s="9"/>
      <c r="R3789" s="9"/>
      <c r="S3789" s="9"/>
      <c r="T3789" s="9"/>
      <c r="U3789" s="9"/>
      <c r="V3789" s="9"/>
      <c r="W3789" s="9"/>
    </row>
    <row r="3790">
      <c r="A3790" s="123"/>
      <c r="B3790" s="5"/>
      <c r="C3790" s="116"/>
      <c r="D3790" s="9"/>
      <c r="E3790" s="9"/>
      <c r="F3790" s="9"/>
      <c r="G3790" s="9"/>
      <c r="H3790" s="9"/>
      <c r="I3790" s="9"/>
      <c r="J3790" s="9"/>
      <c r="K3790" s="9"/>
      <c r="L3790" s="9"/>
      <c r="M3790" s="9"/>
      <c r="N3790" s="9"/>
      <c r="O3790" s="9"/>
      <c r="P3790" s="9"/>
      <c r="Q3790" s="9"/>
      <c r="R3790" s="9"/>
      <c r="S3790" s="9"/>
      <c r="T3790" s="9"/>
      <c r="U3790" s="9"/>
      <c r="V3790" s="9"/>
      <c r="W3790" s="9"/>
    </row>
    <row r="3791">
      <c r="A3791" s="123"/>
      <c r="B3791" s="5"/>
      <c r="C3791" s="116"/>
      <c r="D3791" s="9"/>
      <c r="E3791" s="9"/>
      <c r="F3791" s="9"/>
      <c r="G3791" s="9"/>
      <c r="H3791" s="9"/>
      <c r="I3791" s="9"/>
      <c r="J3791" s="9"/>
      <c r="K3791" s="9"/>
      <c r="L3791" s="9"/>
      <c r="M3791" s="9"/>
      <c r="N3791" s="9"/>
      <c r="O3791" s="9"/>
      <c r="P3791" s="9"/>
      <c r="Q3791" s="9"/>
      <c r="R3791" s="9"/>
      <c r="S3791" s="9"/>
      <c r="T3791" s="9"/>
      <c r="U3791" s="9"/>
      <c r="V3791" s="9"/>
      <c r="W3791" s="9"/>
    </row>
    <row r="3792">
      <c r="A3792" s="123"/>
      <c r="B3792" s="5"/>
      <c r="C3792" s="116"/>
      <c r="D3792" s="9"/>
      <c r="E3792" s="9"/>
      <c r="F3792" s="9"/>
      <c r="G3792" s="9"/>
      <c r="H3792" s="9"/>
      <c r="I3792" s="9"/>
      <c r="J3792" s="9"/>
      <c r="K3792" s="9"/>
      <c r="L3792" s="9"/>
      <c r="M3792" s="9"/>
      <c r="N3792" s="9"/>
      <c r="O3792" s="9"/>
      <c r="P3792" s="9"/>
      <c r="Q3792" s="9"/>
      <c r="R3792" s="9"/>
      <c r="S3792" s="9"/>
      <c r="T3792" s="9"/>
      <c r="U3792" s="9"/>
      <c r="V3792" s="9"/>
      <c r="W3792" s="9"/>
    </row>
    <row r="3793">
      <c r="A3793" s="123"/>
      <c r="B3793" s="5"/>
      <c r="C3793" s="116"/>
      <c r="D3793" s="9"/>
      <c r="E3793" s="9"/>
      <c r="F3793" s="9"/>
      <c r="G3793" s="9"/>
      <c r="H3793" s="9"/>
      <c r="I3793" s="9"/>
      <c r="J3793" s="9"/>
      <c r="K3793" s="9"/>
      <c r="L3793" s="9"/>
      <c r="M3793" s="9"/>
      <c r="N3793" s="9"/>
      <c r="O3793" s="9"/>
      <c r="P3793" s="9"/>
      <c r="Q3793" s="9"/>
      <c r="R3793" s="9"/>
      <c r="S3793" s="9"/>
      <c r="T3793" s="9"/>
      <c r="U3793" s="9"/>
      <c r="V3793" s="9"/>
      <c r="W3793" s="9"/>
    </row>
    <row r="3794">
      <c r="A3794" s="123"/>
      <c r="B3794" s="5"/>
      <c r="C3794" s="116"/>
      <c r="D3794" s="9"/>
      <c r="E3794" s="9"/>
      <c r="F3794" s="9"/>
      <c r="G3794" s="9"/>
      <c r="H3794" s="9"/>
      <c r="I3794" s="9"/>
      <c r="J3794" s="9"/>
      <c r="K3794" s="9"/>
      <c r="L3794" s="9"/>
      <c r="M3794" s="9"/>
      <c r="N3794" s="9"/>
      <c r="O3794" s="9"/>
      <c r="P3794" s="9"/>
      <c r="Q3794" s="9"/>
      <c r="R3794" s="9"/>
      <c r="S3794" s="9"/>
      <c r="T3794" s="9"/>
      <c r="U3794" s="9"/>
      <c r="V3794" s="9"/>
      <c r="W3794" s="9"/>
    </row>
    <row r="3795">
      <c r="A3795" s="123"/>
      <c r="B3795" s="5"/>
      <c r="C3795" s="116"/>
      <c r="D3795" s="9"/>
      <c r="E3795" s="9"/>
      <c r="F3795" s="9"/>
      <c r="G3795" s="9"/>
      <c r="H3795" s="9"/>
      <c r="I3795" s="9"/>
      <c r="J3795" s="9"/>
      <c r="K3795" s="9"/>
      <c r="L3795" s="9"/>
      <c r="M3795" s="9"/>
      <c r="N3795" s="9"/>
      <c r="O3795" s="9"/>
      <c r="P3795" s="9"/>
      <c r="Q3795" s="9"/>
      <c r="R3795" s="9"/>
      <c r="S3795" s="9"/>
      <c r="T3795" s="9"/>
      <c r="U3795" s="9"/>
      <c r="V3795" s="9"/>
      <c r="W3795" s="9"/>
    </row>
    <row r="3796">
      <c r="A3796" s="123"/>
      <c r="B3796" s="5"/>
      <c r="C3796" s="116"/>
      <c r="D3796" s="9"/>
      <c r="E3796" s="9"/>
      <c r="F3796" s="9"/>
      <c r="G3796" s="9"/>
      <c r="H3796" s="9"/>
      <c r="I3796" s="9"/>
      <c r="J3796" s="9"/>
      <c r="K3796" s="9"/>
      <c r="L3796" s="9"/>
      <c r="M3796" s="9"/>
      <c r="N3796" s="9"/>
      <c r="O3796" s="9"/>
      <c r="P3796" s="9"/>
      <c r="Q3796" s="9"/>
      <c r="R3796" s="9"/>
      <c r="S3796" s="9"/>
      <c r="T3796" s="9"/>
      <c r="U3796" s="9"/>
      <c r="V3796" s="9"/>
      <c r="W3796" s="9"/>
    </row>
    <row r="3797">
      <c r="A3797" s="123"/>
      <c r="B3797" s="5"/>
      <c r="C3797" s="116"/>
      <c r="D3797" s="9"/>
      <c r="E3797" s="9"/>
      <c r="F3797" s="9"/>
      <c r="G3797" s="9"/>
      <c r="H3797" s="9"/>
      <c r="I3797" s="9"/>
      <c r="J3797" s="9"/>
      <c r="K3797" s="9"/>
      <c r="L3797" s="9"/>
      <c r="M3797" s="9"/>
      <c r="N3797" s="9"/>
      <c r="O3797" s="9"/>
      <c r="P3797" s="9"/>
      <c r="Q3797" s="9"/>
      <c r="R3797" s="9"/>
      <c r="S3797" s="9"/>
      <c r="T3797" s="9"/>
      <c r="U3797" s="9"/>
      <c r="V3797" s="9"/>
      <c r="W3797" s="9"/>
    </row>
    <row r="3798">
      <c r="A3798" s="123"/>
      <c r="B3798" s="5"/>
      <c r="C3798" s="116"/>
      <c r="D3798" s="9"/>
      <c r="E3798" s="9"/>
      <c r="F3798" s="9"/>
      <c r="G3798" s="9"/>
      <c r="H3798" s="9"/>
      <c r="I3798" s="9"/>
      <c r="J3798" s="9"/>
      <c r="K3798" s="9"/>
      <c r="L3798" s="9"/>
      <c r="M3798" s="9"/>
      <c r="N3798" s="9"/>
      <c r="O3798" s="9"/>
      <c r="P3798" s="9"/>
      <c r="Q3798" s="9"/>
      <c r="R3798" s="9"/>
      <c r="S3798" s="9"/>
      <c r="T3798" s="9"/>
      <c r="U3798" s="9"/>
      <c r="V3798" s="9"/>
      <c r="W3798" s="9"/>
    </row>
    <row r="3799">
      <c r="A3799" s="123"/>
      <c r="B3799" s="5"/>
      <c r="C3799" s="116"/>
      <c r="D3799" s="9"/>
      <c r="E3799" s="9"/>
      <c r="F3799" s="9"/>
      <c r="G3799" s="9"/>
      <c r="H3799" s="9"/>
      <c r="I3799" s="9"/>
      <c r="J3799" s="9"/>
      <c r="K3799" s="9"/>
      <c r="L3799" s="9"/>
      <c r="M3799" s="9"/>
      <c r="N3799" s="9"/>
      <c r="O3799" s="9"/>
      <c r="P3799" s="9"/>
      <c r="Q3799" s="9"/>
      <c r="R3799" s="9"/>
      <c r="S3799" s="9"/>
      <c r="T3799" s="9"/>
      <c r="U3799" s="9"/>
      <c r="V3799" s="9"/>
      <c r="W3799" s="9"/>
    </row>
    <row r="3800">
      <c r="A3800" s="123"/>
      <c r="B3800" s="5"/>
      <c r="C3800" s="116"/>
      <c r="D3800" s="9"/>
      <c r="E3800" s="9"/>
      <c r="F3800" s="9"/>
      <c r="G3800" s="9"/>
      <c r="H3800" s="9"/>
      <c r="I3800" s="9"/>
      <c r="J3800" s="9"/>
      <c r="K3800" s="9"/>
      <c r="L3800" s="9"/>
      <c r="M3800" s="9"/>
      <c r="N3800" s="9"/>
      <c r="O3800" s="9"/>
      <c r="P3800" s="9"/>
      <c r="Q3800" s="9"/>
      <c r="R3800" s="9"/>
      <c r="S3800" s="9"/>
      <c r="T3800" s="9"/>
      <c r="U3800" s="9"/>
      <c r="V3800" s="9"/>
      <c r="W3800" s="9"/>
    </row>
    <row r="3801">
      <c r="A3801" s="123"/>
      <c r="B3801" s="5"/>
      <c r="C3801" s="116"/>
      <c r="D3801" s="9"/>
      <c r="E3801" s="9"/>
      <c r="F3801" s="9"/>
      <c r="G3801" s="9"/>
      <c r="H3801" s="9"/>
      <c r="I3801" s="9"/>
      <c r="J3801" s="9"/>
      <c r="K3801" s="9"/>
      <c r="L3801" s="9"/>
      <c r="M3801" s="9"/>
      <c r="N3801" s="9"/>
      <c r="O3801" s="9"/>
      <c r="P3801" s="9"/>
      <c r="Q3801" s="9"/>
      <c r="R3801" s="9"/>
      <c r="S3801" s="9"/>
      <c r="T3801" s="9"/>
      <c r="U3801" s="9"/>
      <c r="V3801" s="9"/>
      <c r="W3801" s="9"/>
    </row>
    <row r="3802">
      <c r="A3802" s="123"/>
      <c r="B3802" s="5"/>
      <c r="C3802" s="116"/>
      <c r="D3802" s="9"/>
      <c r="E3802" s="9"/>
      <c r="F3802" s="9"/>
      <c r="G3802" s="9"/>
      <c r="H3802" s="9"/>
      <c r="I3802" s="9"/>
      <c r="J3802" s="9"/>
      <c r="K3802" s="9"/>
      <c r="L3802" s="9"/>
      <c r="M3802" s="9"/>
      <c r="N3802" s="9"/>
      <c r="O3802" s="9"/>
      <c r="P3802" s="9"/>
      <c r="Q3802" s="9"/>
      <c r="R3802" s="9"/>
      <c r="S3802" s="9"/>
      <c r="T3802" s="9"/>
      <c r="U3802" s="9"/>
      <c r="V3802" s="9"/>
      <c r="W3802" s="9"/>
    </row>
    <row r="3803">
      <c r="A3803" s="123"/>
      <c r="B3803" s="5"/>
      <c r="C3803" s="116"/>
      <c r="D3803" s="9"/>
      <c r="E3803" s="9"/>
      <c r="F3803" s="9"/>
      <c r="G3803" s="9"/>
      <c r="H3803" s="9"/>
      <c r="I3803" s="9"/>
      <c r="J3803" s="9"/>
      <c r="K3803" s="9"/>
      <c r="L3803" s="9"/>
      <c r="M3803" s="9"/>
      <c r="N3803" s="9"/>
      <c r="O3803" s="9"/>
      <c r="P3803" s="9"/>
      <c r="Q3803" s="9"/>
      <c r="R3803" s="9"/>
      <c r="S3803" s="9"/>
      <c r="T3803" s="9"/>
      <c r="U3803" s="9"/>
      <c r="V3803" s="9"/>
      <c r="W3803" s="9"/>
    </row>
    <row r="3804">
      <c r="A3804" s="123"/>
      <c r="B3804" s="5"/>
      <c r="C3804" s="116"/>
      <c r="D3804" s="9"/>
      <c r="E3804" s="9"/>
      <c r="F3804" s="9"/>
      <c r="G3804" s="9"/>
      <c r="H3804" s="9"/>
      <c r="I3804" s="9"/>
      <c r="J3804" s="9"/>
      <c r="K3804" s="9"/>
      <c r="L3804" s="9"/>
      <c r="M3804" s="9"/>
      <c r="N3804" s="9"/>
      <c r="O3804" s="9"/>
      <c r="P3804" s="9"/>
      <c r="Q3804" s="9"/>
      <c r="R3804" s="9"/>
      <c r="S3804" s="9"/>
      <c r="T3804" s="9"/>
      <c r="U3804" s="9"/>
      <c r="V3804" s="9"/>
      <c r="W3804" s="9"/>
    </row>
    <row r="3805">
      <c r="A3805" s="123"/>
      <c r="B3805" s="5"/>
      <c r="C3805" s="116"/>
      <c r="D3805" s="9"/>
      <c r="E3805" s="9"/>
      <c r="F3805" s="9"/>
      <c r="G3805" s="9"/>
      <c r="H3805" s="9"/>
      <c r="I3805" s="9"/>
      <c r="J3805" s="9"/>
      <c r="K3805" s="9"/>
      <c r="L3805" s="9"/>
      <c r="M3805" s="9"/>
      <c r="N3805" s="9"/>
      <c r="O3805" s="9"/>
      <c r="P3805" s="9"/>
      <c r="Q3805" s="9"/>
      <c r="R3805" s="9"/>
      <c r="S3805" s="9"/>
      <c r="T3805" s="9"/>
      <c r="U3805" s="9"/>
      <c r="V3805" s="9"/>
      <c r="W3805" s="9"/>
    </row>
    <row r="3806">
      <c r="A3806" s="123"/>
      <c r="B3806" s="5"/>
      <c r="C3806" s="116"/>
      <c r="D3806" s="9"/>
      <c r="E3806" s="9"/>
      <c r="F3806" s="9"/>
      <c r="G3806" s="9"/>
      <c r="H3806" s="9"/>
      <c r="I3806" s="9"/>
      <c r="J3806" s="9"/>
      <c r="K3806" s="9"/>
      <c r="L3806" s="9"/>
      <c r="M3806" s="9"/>
      <c r="N3806" s="9"/>
      <c r="O3806" s="9"/>
      <c r="P3806" s="9"/>
      <c r="Q3806" s="9"/>
      <c r="R3806" s="9"/>
      <c r="S3806" s="9"/>
      <c r="T3806" s="9"/>
      <c r="U3806" s="9"/>
      <c r="V3806" s="9"/>
      <c r="W3806" s="9"/>
    </row>
    <row r="3807">
      <c r="A3807" s="123"/>
      <c r="B3807" s="5"/>
      <c r="C3807" s="116"/>
      <c r="D3807" s="9"/>
      <c r="E3807" s="9"/>
      <c r="F3807" s="9"/>
      <c r="G3807" s="9"/>
      <c r="H3807" s="9"/>
      <c r="I3807" s="9"/>
      <c r="J3807" s="9"/>
      <c r="K3807" s="9"/>
      <c r="L3807" s="9"/>
      <c r="M3807" s="9"/>
      <c r="N3807" s="9"/>
      <c r="O3807" s="9"/>
      <c r="P3807" s="9"/>
      <c r="Q3807" s="9"/>
      <c r="R3807" s="9"/>
      <c r="S3807" s="9"/>
      <c r="T3807" s="9"/>
      <c r="U3807" s="9"/>
      <c r="V3807" s="9"/>
      <c r="W3807" s="9"/>
    </row>
    <row r="3808">
      <c r="A3808" s="123"/>
      <c r="B3808" s="5"/>
      <c r="C3808" s="116"/>
      <c r="D3808" s="9"/>
      <c r="E3808" s="9"/>
      <c r="F3808" s="9"/>
      <c r="G3808" s="9"/>
      <c r="H3808" s="9"/>
      <c r="I3808" s="9"/>
      <c r="J3808" s="9"/>
      <c r="K3808" s="9"/>
      <c r="L3808" s="9"/>
      <c r="M3808" s="9"/>
      <c r="N3808" s="9"/>
      <c r="O3808" s="9"/>
      <c r="P3808" s="9"/>
      <c r="Q3808" s="9"/>
      <c r="R3808" s="9"/>
      <c r="S3808" s="9"/>
      <c r="T3808" s="9"/>
      <c r="U3808" s="9"/>
      <c r="V3808" s="9"/>
      <c r="W3808" s="9"/>
    </row>
    <row r="3809">
      <c r="A3809" s="123"/>
      <c r="B3809" s="5"/>
      <c r="C3809" s="116"/>
      <c r="D3809" s="9"/>
      <c r="E3809" s="9"/>
      <c r="F3809" s="9"/>
      <c r="G3809" s="9"/>
      <c r="H3809" s="9"/>
      <c r="I3809" s="9"/>
      <c r="J3809" s="9"/>
      <c r="K3809" s="9"/>
      <c r="L3809" s="9"/>
      <c r="M3809" s="9"/>
      <c r="N3809" s="9"/>
      <c r="O3809" s="9"/>
      <c r="P3809" s="9"/>
      <c r="Q3809" s="9"/>
      <c r="R3809" s="9"/>
      <c r="S3809" s="9"/>
      <c r="T3809" s="9"/>
      <c r="U3809" s="9"/>
      <c r="V3809" s="9"/>
      <c r="W3809" s="9"/>
    </row>
    <row r="3810">
      <c r="A3810" s="123"/>
      <c r="B3810" s="5"/>
      <c r="C3810" s="116"/>
      <c r="D3810" s="9"/>
      <c r="E3810" s="9"/>
      <c r="F3810" s="9"/>
      <c r="G3810" s="9"/>
      <c r="H3810" s="9"/>
      <c r="I3810" s="9"/>
      <c r="J3810" s="9"/>
      <c r="K3810" s="9"/>
      <c r="L3810" s="9"/>
      <c r="M3810" s="9"/>
      <c r="N3810" s="9"/>
      <c r="O3810" s="9"/>
      <c r="P3810" s="9"/>
      <c r="Q3810" s="9"/>
      <c r="R3810" s="9"/>
      <c r="S3810" s="9"/>
      <c r="T3810" s="9"/>
      <c r="U3810" s="9"/>
      <c r="V3810" s="9"/>
      <c r="W3810" s="9"/>
    </row>
    <row r="3811">
      <c r="A3811" s="123"/>
      <c r="B3811" s="5"/>
      <c r="C3811" s="116"/>
      <c r="D3811" s="9"/>
      <c r="E3811" s="9"/>
      <c r="F3811" s="9"/>
      <c r="G3811" s="9"/>
      <c r="H3811" s="9"/>
      <c r="I3811" s="9"/>
      <c r="J3811" s="9"/>
      <c r="K3811" s="9"/>
      <c r="L3811" s="9"/>
      <c r="M3811" s="9"/>
      <c r="N3811" s="9"/>
      <c r="O3811" s="9"/>
      <c r="P3811" s="9"/>
      <c r="Q3811" s="9"/>
      <c r="R3811" s="9"/>
      <c r="S3811" s="9"/>
      <c r="T3811" s="9"/>
      <c r="U3811" s="9"/>
      <c r="V3811" s="9"/>
      <c r="W3811" s="9"/>
    </row>
    <row r="3812">
      <c r="A3812" s="123"/>
      <c r="B3812" s="5"/>
      <c r="C3812" s="116"/>
      <c r="D3812" s="9"/>
      <c r="E3812" s="9"/>
      <c r="F3812" s="9"/>
      <c r="G3812" s="9"/>
      <c r="H3812" s="9"/>
      <c r="I3812" s="9"/>
      <c r="J3812" s="9"/>
      <c r="K3812" s="9"/>
      <c r="L3812" s="9"/>
      <c r="M3812" s="9"/>
      <c r="N3812" s="9"/>
      <c r="O3812" s="9"/>
      <c r="P3812" s="9"/>
      <c r="Q3812" s="9"/>
      <c r="R3812" s="9"/>
      <c r="S3812" s="9"/>
      <c r="T3812" s="9"/>
      <c r="U3812" s="9"/>
      <c r="V3812" s="9"/>
      <c r="W3812" s="9"/>
    </row>
    <row r="3813">
      <c r="A3813" s="123"/>
      <c r="B3813" s="5"/>
      <c r="C3813" s="116"/>
      <c r="D3813" s="9"/>
      <c r="E3813" s="9"/>
      <c r="F3813" s="9"/>
      <c r="G3813" s="9"/>
      <c r="H3813" s="9"/>
      <c r="I3813" s="9"/>
      <c r="J3813" s="9"/>
      <c r="K3813" s="9"/>
      <c r="L3813" s="9"/>
      <c r="M3813" s="9"/>
      <c r="N3813" s="9"/>
      <c r="O3813" s="9"/>
      <c r="P3813" s="9"/>
      <c r="Q3813" s="9"/>
      <c r="R3813" s="9"/>
      <c r="S3813" s="9"/>
      <c r="T3813" s="9"/>
      <c r="U3813" s="9"/>
      <c r="V3813" s="9"/>
      <c r="W3813" s="9"/>
    </row>
    <row r="3814">
      <c r="A3814" s="123"/>
      <c r="B3814" s="5"/>
      <c r="C3814" s="116"/>
      <c r="D3814" s="9"/>
      <c r="E3814" s="9"/>
      <c r="F3814" s="9"/>
      <c r="G3814" s="9"/>
      <c r="H3814" s="9"/>
      <c r="I3814" s="9"/>
      <c r="J3814" s="9"/>
      <c r="K3814" s="9"/>
      <c r="L3814" s="9"/>
      <c r="M3814" s="9"/>
      <c r="N3814" s="9"/>
      <c r="O3814" s="9"/>
      <c r="P3814" s="9"/>
      <c r="Q3814" s="9"/>
      <c r="R3814" s="9"/>
      <c r="S3814" s="9"/>
      <c r="T3814" s="9"/>
      <c r="U3814" s="9"/>
      <c r="V3814" s="9"/>
      <c r="W3814" s="9"/>
    </row>
    <row r="3815">
      <c r="A3815" s="123"/>
      <c r="B3815" s="5"/>
      <c r="C3815" s="116"/>
      <c r="D3815" s="9"/>
      <c r="E3815" s="9"/>
      <c r="F3815" s="9"/>
      <c r="G3815" s="9"/>
      <c r="H3815" s="9"/>
      <c r="I3815" s="9"/>
      <c r="J3815" s="9"/>
      <c r="K3815" s="9"/>
      <c r="L3815" s="9"/>
      <c r="M3815" s="9"/>
      <c r="N3815" s="9"/>
      <c r="O3815" s="9"/>
      <c r="P3815" s="9"/>
      <c r="Q3815" s="9"/>
      <c r="R3815" s="9"/>
      <c r="S3815" s="9"/>
      <c r="T3815" s="9"/>
      <c r="U3815" s="9"/>
      <c r="V3815" s="9"/>
      <c r="W3815" s="9"/>
    </row>
    <row r="3816">
      <c r="A3816" s="123"/>
      <c r="B3816" s="5"/>
      <c r="C3816" s="116"/>
      <c r="D3816" s="9"/>
      <c r="E3816" s="9"/>
      <c r="F3816" s="9"/>
      <c r="G3816" s="9"/>
      <c r="H3816" s="9"/>
      <c r="I3816" s="9"/>
      <c r="J3816" s="9"/>
      <c r="K3816" s="9"/>
      <c r="L3816" s="9"/>
      <c r="M3816" s="9"/>
      <c r="N3816" s="9"/>
      <c r="O3816" s="9"/>
      <c r="P3816" s="9"/>
      <c r="Q3816" s="9"/>
      <c r="R3816" s="9"/>
      <c r="S3816" s="9"/>
      <c r="T3816" s="9"/>
      <c r="U3816" s="9"/>
      <c r="V3816" s="9"/>
      <c r="W3816" s="9"/>
    </row>
    <row r="3817">
      <c r="A3817" s="123"/>
      <c r="B3817" s="5"/>
      <c r="C3817" s="116"/>
      <c r="D3817" s="9"/>
      <c r="E3817" s="9"/>
      <c r="F3817" s="9"/>
      <c r="G3817" s="9"/>
      <c r="H3817" s="9"/>
      <c r="I3817" s="9"/>
      <c r="J3817" s="9"/>
      <c r="K3817" s="9"/>
      <c r="L3817" s="9"/>
      <c r="M3817" s="9"/>
      <c r="N3817" s="9"/>
      <c r="O3817" s="9"/>
      <c r="P3817" s="9"/>
      <c r="Q3817" s="9"/>
      <c r="R3817" s="9"/>
      <c r="S3817" s="9"/>
      <c r="T3817" s="9"/>
      <c r="U3817" s="9"/>
      <c r="V3817" s="9"/>
      <c r="W3817" s="9"/>
    </row>
    <row r="3818">
      <c r="A3818" s="123"/>
      <c r="B3818" s="5"/>
      <c r="C3818" s="116"/>
      <c r="D3818" s="9"/>
      <c r="E3818" s="9"/>
      <c r="F3818" s="9"/>
      <c r="G3818" s="9"/>
      <c r="H3818" s="9"/>
      <c r="I3818" s="9"/>
      <c r="J3818" s="9"/>
      <c r="K3818" s="9"/>
      <c r="L3818" s="9"/>
      <c r="M3818" s="9"/>
      <c r="N3818" s="9"/>
      <c r="O3818" s="9"/>
      <c r="P3818" s="9"/>
      <c r="Q3818" s="9"/>
      <c r="R3818" s="9"/>
      <c r="S3818" s="9"/>
      <c r="T3818" s="9"/>
      <c r="U3818" s="9"/>
      <c r="V3818" s="9"/>
      <c r="W3818" s="9"/>
    </row>
    <row r="3819">
      <c r="A3819" s="123"/>
      <c r="B3819" s="5"/>
      <c r="C3819" s="116"/>
      <c r="D3819" s="9"/>
      <c r="E3819" s="9"/>
      <c r="F3819" s="9"/>
      <c r="G3819" s="9"/>
      <c r="H3819" s="9"/>
      <c r="I3819" s="9"/>
      <c r="J3819" s="9"/>
      <c r="K3819" s="9"/>
      <c r="L3819" s="9"/>
      <c r="M3819" s="9"/>
      <c r="N3819" s="9"/>
      <c r="O3819" s="9"/>
      <c r="P3819" s="9"/>
      <c r="Q3819" s="9"/>
      <c r="R3819" s="9"/>
      <c r="S3819" s="9"/>
      <c r="T3819" s="9"/>
      <c r="U3819" s="9"/>
      <c r="V3819" s="9"/>
      <c r="W3819" s="9"/>
    </row>
    <row r="3820">
      <c r="A3820" s="123"/>
      <c r="B3820" s="5"/>
      <c r="C3820" s="116"/>
      <c r="D3820" s="9"/>
      <c r="E3820" s="9"/>
      <c r="F3820" s="9"/>
      <c r="G3820" s="9"/>
      <c r="H3820" s="9"/>
      <c r="I3820" s="9"/>
      <c r="J3820" s="9"/>
      <c r="K3820" s="9"/>
      <c r="L3820" s="9"/>
      <c r="M3820" s="9"/>
      <c r="N3820" s="9"/>
      <c r="O3820" s="9"/>
      <c r="P3820" s="9"/>
      <c r="Q3820" s="9"/>
      <c r="R3820" s="9"/>
      <c r="S3820" s="9"/>
      <c r="T3820" s="9"/>
      <c r="U3820" s="9"/>
      <c r="V3820" s="9"/>
      <c r="W3820" s="9"/>
    </row>
    <row r="3821">
      <c r="A3821" s="123"/>
      <c r="B3821" s="5"/>
      <c r="C3821" s="116"/>
      <c r="D3821" s="9"/>
      <c r="E3821" s="9"/>
      <c r="F3821" s="9"/>
      <c r="G3821" s="9"/>
      <c r="H3821" s="9"/>
      <c r="I3821" s="9"/>
      <c r="J3821" s="9"/>
      <c r="K3821" s="9"/>
      <c r="L3821" s="9"/>
      <c r="M3821" s="9"/>
      <c r="N3821" s="9"/>
      <c r="O3821" s="9"/>
      <c r="P3821" s="9"/>
      <c r="Q3821" s="9"/>
      <c r="R3821" s="9"/>
      <c r="S3821" s="9"/>
      <c r="T3821" s="9"/>
      <c r="U3821" s="9"/>
      <c r="V3821" s="9"/>
      <c r="W3821" s="9"/>
    </row>
    <row r="3822">
      <c r="A3822" s="123"/>
      <c r="B3822" s="5"/>
      <c r="C3822" s="116"/>
      <c r="D3822" s="9"/>
      <c r="E3822" s="9"/>
      <c r="F3822" s="9"/>
      <c r="G3822" s="9"/>
      <c r="H3822" s="9"/>
      <c r="I3822" s="9"/>
      <c r="J3822" s="9"/>
      <c r="K3822" s="9"/>
      <c r="L3822" s="9"/>
      <c r="M3822" s="9"/>
      <c r="N3822" s="9"/>
      <c r="O3822" s="9"/>
      <c r="P3822" s="9"/>
      <c r="Q3822" s="9"/>
      <c r="R3822" s="9"/>
      <c r="S3822" s="9"/>
      <c r="T3822" s="9"/>
      <c r="U3822" s="9"/>
      <c r="V3822" s="9"/>
      <c r="W3822" s="9"/>
    </row>
    <row r="3823">
      <c r="A3823" s="123"/>
      <c r="B3823" s="5"/>
      <c r="C3823" s="116"/>
      <c r="D3823" s="9"/>
      <c r="E3823" s="9"/>
      <c r="F3823" s="9"/>
      <c r="G3823" s="9"/>
      <c r="H3823" s="9"/>
      <c r="I3823" s="9"/>
      <c r="J3823" s="9"/>
      <c r="K3823" s="9"/>
      <c r="L3823" s="9"/>
      <c r="M3823" s="9"/>
      <c r="N3823" s="9"/>
      <c r="O3823" s="9"/>
      <c r="P3823" s="9"/>
      <c r="Q3823" s="9"/>
      <c r="R3823" s="9"/>
      <c r="S3823" s="9"/>
      <c r="T3823" s="9"/>
      <c r="U3823" s="9"/>
      <c r="V3823" s="9"/>
      <c r="W3823" s="9"/>
    </row>
    <row r="3824">
      <c r="A3824" s="123"/>
      <c r="B3824" s="5"/>
      <c r="C3824" s="116"/>
      <c r="D3824" s="9"/>
      <c r="E3824" s="9"/>
      <c r="F3824" s="9"/>
      <c r="G3824" s="9"/>
      <c r="H3824" s="9"/>
      <c r="I3824" s="9"/>
      <c r="J3824" s="9"/>
      <c r="K3824" s="9"/>
      <c r="L3824" s="9"/>
      <c r="M3824" s="9"/>
      <c r="N3824" s="9"/>
      <c r="O3824" s="9"/>
      <c r="P3824" s="9"/>
      <c r="Q3824" s="9"/>
      <c r="R3824" s="9"/>
      <c r="S3824" s="9"/>
      <c r="T3824" s="9"/>
      <c r="U3824" s="9"/>
      <c r="V3824" s="9"/>
      <c r="W3824" s="9"/>
    </row>
    <row r="3825">
      <c r="A3825" s="123"/>
      <c r="B3825" s="5"/>
      <c r="C3825" s="116"/>
      <c r="D3825" s="9"/>
      <c r="E3825" s="9"/>
      <c r="F3825" s="9"/>
      <c r="G3825" s="9"/>
      <c r="H3825" s="9"/>
      <c r="I3825" s="9"/>
      <c r="J3825" s="9"/>
      <c r="K3825" s="9"/>
      <c r="L3825" s="9"/>
      <c r="M3825" s="9"/>
      <c r="N3825" s="9"/>
      <c r="O3825" s="9"/>
      <c r="P3825" s="9"/>
      <c r="Q3825" s="9"/>
      <c r="R3825" s="9"/>
      <c r="S3825" s="9"/>
      <c r="T3825" s="9"/>
      <c r="U3825" s="9"/>
      <c r="V3825" s="9"/>
      <c r="W3825" s="9"/>
    </row>
    <row r="3826">
      <c r="A3826" s="123"/>
      <c r="B3826" s="5"/>
      <c r="C3826" s="116"/>
      <c r="D3826" s="9"/>
      <c r="E3826" s="9"/>
      <c r="F3826" s="9"/>
      <c r="G3826" s="9"/>
      <c r="H3826" s="9"/>
      <c r="I3826" s="9"/>
      <c r="J3826" s="9"/>
      <c r="K3826" s="9"/>
      <c r="L3826" s="9"/>
      <c r="M3826" s="9"/>
      <c r="N3826" s="9"/>
      <c r="O3826" s="9"/>
      <c r="P3826" s="9"/>
      <c r="Q3826" s="9"/>
      <c r="R3826" s="9"/>
      <c r="S3826" s="9"/>
      <c r="T3826" s="9"/>
      <c r="U3826" s="9"/>
      <c r="V3826" s="9"/>
      <c r="W3826" s="9"/>
    </row>
    <row r="3827">
      <c r="A3827" s="123"/>
      <c r="B3827" s="5"/>
      <c r="C3827" s="116"/>
      <c r="D3827" s="9"/>
      <c r="E3827" s="9"/>
      <c r="F3827" s="9"/>
      <c r="G3827" s="9"/>
      <c r="H3827" s="9"/>
      <c r="I3827" s="9"/>
      <c r="J3827" s="9"/>
      <c r="K3827" s="9"/>
      <c r="L3827" s="9"/>
      <c r="M3827" s="9"/>
      <c r="N3827" s="9"/>
      <c r="O3827" s="9"/>
      <c r="P3827" s="9"/>
      <c r="Q3827" s="9"/>
      <c r="R3827" s="9"/>
      <c r="S3827" s="9"/>
      <c r="T3827" s="9"/>
      <c r="U3827" s="9"/>
      <c r="V3827" s="9"/>
      <c r="W3827" s="9"/>
    </row>
    <row r="3828">
      <c r="A3828" s="123"/>
      <c r="B3828" s="5"/>
      <c r="C3828" s="116"/>
      <c r="D3828" s="9"/>
      <c r="E3828" s="9"/>
      <c r="F3828" s="9"/>
      <c r="G3828" s="9"/>
      <c r="H3828" s="9"/>
      <c r="I3828" s="9"/>
      <c r="J3828" s="9"/>
      <c r="K3828" s="9"/>
      <c r="L3828" s="9"/>
      <c r="M3828" s="9"/>
      <c r="N3828" s="9"/>
      <c r="O3828" s="9"/>
      <c r="P3828" s="9"/>
      <c r="Q3828" s="9"/>
      <c r="R3828" s="9"/>
      <c r="S3828" s="9"/>
      <c r="T3828" s="9"/>
      <c r="U3828" s="9"/>
      <c r="V3828" s="9"/>
      <c r="W3828" s="9"/>
    </row>
    <row r="3829">
      <c r="A3829" s="123"/>
      <c r="B3829" s="5"/>
      <c r="C3829" s="116"/>
      <c r="D3829" s="9"/>
      <c r="E3829" s="9"/>
      <c r="F3829" s="9"/>
      <c r="G3829" s="9"/>
      <c r="H3829" s="9"/>
      <c r="I3829" s="9"/>
      <c r="J3829" s="9"/>
      <c r="K3829" s="9"/>
      <c r="L3829" s="9"/>
      <c r="M3829" s="9"/>
      <c r="N3829" s="9"/>
      <c r="O3829" s="9"/>
      <c r="P3829" s="9"/>
      <c r="Q3829" s="9"/>
      <c r="R3829" s="9"/>
      <c r="S3829" s="9"/>
      <c r="T3829" s="9"/>
      <c r="U3829" s="9"/>
      <c r="V3829" s="9"/>
      <c r="W3829" s="9"/>
    </row>
    <row r="3830">
      <c r="A3830" s="123"/>
      <c r="B3830" s="5"/>
      <c r="C3830" s="116"/>
      <c r="D3830" s="9"/>
      <c r="E3830" s="9"/>
      <c r="F3830" s="9"/>
      <c r="G3830" s="9"/>
      <c r="H3830" s="9"/>
      <c r="I3830" s="9"/>
      <c r="J3830" s="9"/>
      <c r="K3830" s="9"/>
      <c r="L3830" s="9"/>
      <c r="M3830" s="9"/>
      <c r="N3830" s="9"/>
      <c r="O3830" s="9"/>
      <c r="P3830" s="9"/>
      <c r="Q3830" s="9"/>
      <c r="R3830" s="9"/>
      <c r="S3830" s="9"/>
      <c r="T3830" s="9"/>
      <c r="U3830" s="9"/>
      <c r="V3830" s="9"/>
      <c r="W3830" s="9"/>
    </row>
    <row r="3831">
      <c r="A3831" s="123"/>
      <c r="B3831" s="5"/>
      <c r="C3831" s="116"/>
      <c r="D3831" s="9"/>
      <c r="E3831" s="9"/>
      <c r="F3831" s="9"/>
      <c r="G3831" s="9"/>
      <c r="H3831" s="9"/>
      <c r="I3831" s="9"/>
      <c r="J3831" s="9"/>
      <c r="K3831" s="9"/>
      <c r="L3831" s="9"/>
      <c r="M3831" s="9"/>
      <c r="N3831" s="9"/>
      <c r="O3831" s="9"/>
      <c r="P3831" s="9"/>
      <c r="Q3831" s="9"/>
      <c r="R3831" s="9"/>
      <c r="S3831" s="9"/>
      <c r="T3831" s="9"/>
      <c r="U3831" s="9"/>
      <c r="V3831" s="9"/>
      <c r="W3831" s="9"/>
    </row>
    <row r="3832">
      <c r="A3832" s="123"/>
      <c r="B3832" s="5"/>
      <c r="C3832" s="116"/>
      <c r="D3832" s="9"/>
      <c r="E3832" s="9"/>
      <c r="F3832" s="9"/>
      <c r="G3832" s="9"/>
      <c r="H3832" s="9"/>
      <c r="I3832" s="9"/>
      <c r="J3832" s="9"/>
      <c r="K3832" s="9"/>
      <c r="L3832" s="9"/>
      <c r="M3832" s="9"/>
      <c r="N3832" s="9"/>
      <c r="O3832" s="9"/>
      <c r="P3832" s="9"/>
      <c r="Q3832" s="9"/>
      <c r="R3832" s="9"/>
      <c r="S3832" s="9"/>
      <c r="T3832" s="9"/>
      <c r="U3832" s="9"/>
      <c r="V3832" s="9"/>
      <c r="W3832" s="9"/>
    </row>
    <row r="3833">
      <c r="A3833" s="123"/>
      <c r="B3833" s="5"/>
      <c r="C3833" s="116"/>
      <c r="D3833" s="9"/>
      <c r="E3833" s="9"/>
      <c r="F3833" s="9"/>
      <c r="G3833" s="9"/>
      <c r="H3833" s="9"/>
      <c r="I3833" s="9"/>
      <c r="J3833" s="9"/>
      <c r="K3833" s="9"/>
      <c r="L3833" s="9"/>
      <c r="M3833" s="9"/>
      <c r="N3833" s="9"/>
      <c r="O3833" s="9"/>
      <c r="P3833" s="9"/>
      <c r="Q3833" s="9"/>
      <c r="R3833" s="9"/>
      <c r="S3833" s="9"/>
      <c r="T3833" s="9"/>
      <c r="U3833" s="9"/>
      <c r="V3833" s="9"/>
      <c r="W3833" s="9"/>
    </row>
    <row r="3834">
      <c r="A3834" s="123"/>
      <c r="B3834" s="5"/>
      <c r="C3834" s="116"/>
      <c r="D3834" s="9"/>
      <c r="E3834" s="9"/>
      <c r="F3834" s="9"/>
      <c r="G3834" s="9"/>
      <c r="H3834" s="9"/>
      <c r="I3834" s="9"/>
      <c r="J3834" s="9"/>
      <c r="K3834" s="9"/>
      <c r="L3834" s="9"/>
      <c r="M3834" s="9"/>
      <c r="N3834" s="9"/>
      <c r="O3834" s="9"/>
      <c r="P3834" s="9"/>
      <c r="Q3834" s="9"/>
      <c r="R3834" s="9"/>
      <c r="S3834" s="9"/>
      <c r="T3834" s="9"/>
      <c r="U3834" s="9"/>
      <c r="V3834" s="9"/>
      <c r="W3834" s="9"/>
    </row>
    <row r="3835">
      <c r="A3835" s="123"/>
      <c r="B3835" s="5"/>
      <c r="C3835" s="116"/>
      <c r="D3835" s="9"/>
      <c r="E3835" s="9"/>
      <c r="F3835" s="9"/>
      <c r="G3835" s="9"/>
      <c r="H3835" s="9"/>
      <c r="I3835" s="9"/>
      <c r="J3835" s="9"/>
      <c r="K3835" s="9"/>
      <c r="L3835" s="9"/>
      <c r="M3835" s="9"/>
      <c r="N3835" s="9"/>
      <c r="O3835" s="9"/>
      <c r="P3835" s="9"/>
      <c r="Q3835" s="9"/>
      <c r="R3835" s="9"/>
      <c r="S3835" s="9"/>
      <c r="T3835" s="9"/>
      <c r="U3835" s="9"/>
      <c r="V3835" s="9"/>
      <c r="W3835" s="9"/>
    </row>
    <row r="3836">
      <c r="A3836" s="123"/>
      <c r="B3836" s="5"/>
      <c r="C3836" s="116"/>
      <c r="D3836" s="9"/>
      <c r="E3836" s="9"/>
      <c r="F3836" s="9"/>
      <c r="G3836" s="9"/>
      <c r="H3836" s="9"/>
      <c r="I3836" s="9"/>
      <c r="J3836" s="9"/>
      <c r="K3836" s="9"/>
      <c r="L3836" s="9"/>
      <c r="M3836" s="9"/>
      <c r="N3836" s="9"/>
      <c r="O3836" s="9"/>
      <c r="P3836" s="9"/>
      <c r="Q3836" s="9"/>
      <c r="R3836" s="9"/>
      <c r="S3836" s="9"/>
      <c r="T3836" s="9"/>
      <c r="U3836" s="9"/>
      <c r="V3836" s="9"/>
      <c r="W3836" s="9"/>
    </row>
    <row r="3837">
      <c r="A3837" s="123"/>
      <c r="B3837" s="5"/>
      <c r="C3837" s="116"/>
      <c r="D3837" s="9"/>
      <c r="E3837" s="9"/>
      <c r="F3837" s="9"/>
      <c r="G3837" s="9"/>
      <c r="H3837" s="9"/>
      <c r="I3837" s="9"/>
      <c r="J3837" s="9"/>
      <c r="K3837" s="9"/>
      <c r="L3837" s="9"/>
      <c r="M3837" s="9"/>
      <c r="N3837" s="9"/>
      <c r="O3837" s="9"/>
      <c r="P3837" s="9"/>
      <c r="Q3837" s="9"/>
      <c r="R3837" s="9"/>
      <c r="S3837" s="9"/>
      <c r="T3837" s="9"/>
      <c r="U3837" s="9"/>
      <c r="V3837" s="9"/>
      <c r="W3837" s="9"/>
    </row>
    <row r="3838">
      <c r="A3838" s="123"/>
      <c r="B3838" s="5"/>
      <c r="C3838" s="116"/>
      <c r="D3838" s="9"/>
      <c r="E3838" s="9"/>
      <c r="F3838" s="9"/>
      <c r="G3838" s="9"/>
      <c r="H3838" s="9"/>
      <c r="I3838" s="9"/>
      <c r="J3838" s="9"/>
      <c r="K3838" s="9"/>
      <c r="L3838" s="9"/>
      <c r="M3838" s="9"/>
      <c r="N3838" s="9"/>
      <c r="O3838" s="9"/>
      <c r="P3838" s="9"/>
      <c r="Q3838" s="9"/>
      <c r="R3838" s="9"/>
      <c r="S3838" s="9"/>
      <c r="T3838" s="9"/>
      <c r="U3838" s="9"/>
      <c r="V3838" s="9"/>
      <c r="W3838" s="9"/>
    </row>
    <row r="3839">
      <c r="A3839" s="123"/>
      <c r="B3839" s="5"/>
      <c r="C3839" s="116"/>
      <c r="D3839" s="9"/>
      <c r="E3839" s="9"/>
      <c r="F3839" s="9"/>
      <c r="G3839" s="9"/>
      <c r="H3839" s="9"/>
      <c r="I3839" s="9"/>
      <c r="J3839" s="9"/>
      <c r="K3839" s="9"/>
      <c r="L3839" s="9"/>
      <c r="M3839" s="9"/>
      <c r="N3839" s="9"/>
      <c r="O3839" s="9"/>
      <c r="P3839" s="9"/>
      <c r="Q3839" s="9"/>
      <c r="R3839" s="9"/>
      <c r="S3839" s="9"/>
      <c r="T3839" s="9"/>
      <c r="U3839" s="9"/>
      <c r="V3839" s="9"/>
      <c r="W3839" s="9"/>
    </row>
    <row r="3840">
      <c r="A3840" s="123"/>
      <c r="B3840" s="5"/>
      <c r="C3840" s="116"/>
      <c r="D3840" s="9"/>
      <c r="E3840" s="9"/>
      <c r="F3840" s="9"/>
      <c r="G3840" s="9"/>
      <c r="H3840" s="9"/>
      <c r="I3840" s="9"/>
      <c r="J3840" s="9"/>
      <c r="K3840" s="9"/>
      <c r="L3840" s="9"/>
      <c r="M3840" s="9"/>
      <c r="N3840" s="9"/>
      <c r="O3840" s="9"/>
      <c r="P3840" s="9"/>
      <c r="Q3840" s="9"/>
      <c r="R3840" s="9"/>
      <c r="S3840" s="9"/>
      <c r="T3840" s="9"/>
      <c r="U3840" s="9"/>
      <c r="V3840" s="9"/>
      <c r="W3840" s="9"/>
    </row>
    <row r="3841">
      <c r="A3841" s="123"/>
      <c r="B3841" s="5"/>
      <c r="C3841" s="116"/>
      <c r="D3841" s="9"/>
      <c r="E3841" s="9"/>
      <c r="F3841" s="9"/>
      <c r="G3841" s="9"/>
      <c r="H3841" s="9"/>
      <c r="I3841" s="9"/>
      <c r="J3841" s="9"/>
      <c r="K3841" s="9"/>
      <c r="L3841" s="9"/>
      <c r="M3841" s="9"/>
      <c r="N3841" s="9"/>
      <c r="O3841" s="9"/>
      <c r="P3841" s="9"/>
      <c r="Q3841" s="9"/>
      <c r="R3841" s="9"/>
      <c r="S3841" s="9"/>
      <c r="T3841" s="9"/>
      <c r="U3841" s="9"/>
      <c r="V3841" s="9"/>
      <c r="W3841" s="9"/>
    </row>
    <row r="3842">
      <c r="A3842" s="123"/>
      <c r="B3842" s="5"/>
      <c r="C3842" s="116"/>
      <c r="D3842" s="9"/>
      <c r="E3842" s="9"/>
      <c r="F3842" s="9"/>
      <c r="G3842" s="9"/>
      <c r="H3842" s="9"/>
      <c r="I3842" s="9"/>
      <c r="J3842" s="9"/>
      <c r="K3842" s="9"/>
      <c r="L3842" s="9"/>
      <c r="M3842" s="9"/>
      <c r="N3842" s="9"/>
      <c r="O3842" s="9"/>
      <c r="P3842" s="9"/>
      <c r="Q3842" s="9"/>
      <c r="R3842" s="9"/>
      <c r="S3842" s="9"/>
      <c r="T3842" s="9"/>
      <c r="U3842" s="9"/>
      <c r="V3842" s="9"/>
      <c r="W3842" s="9"/>
    </row>
    <row r="3843">
      <c r="A3843" s="123"/>
      <c r="B3843" s="5"/>
      <c r="C3843" s="116"/>
      <c r="D3843" s="9"/>
      <c r="E3843" s="9"/>
      <c r="F3843" s="9"/>
      <c r="G3843" s="9"/>
      <c r="H3843" s="9"/>
      <c r="I3843" s="9"/>
      <c r="J3843" s="9"/>
      <c r="K3843" s="9"/>
      <c r="L3843" s="9"/>
      <c r="M3843" s="9"/>
      <c r="N3843" s="9"/>
      <c r="O3843" s="9"/>
      <c r="P3843" s="9"/>
      <c r="Q3843" s="9"/>
      <c r="R3843" s="9"/>
      <c r="S3843" s="9"/>
      <c r="T3843" s="9"/>
      <c r="U3843" s="9"/>
      <c r="V3843" s="9"/>
      <c r="W3843" s="9"/>
    </row>
    <row r="3844">
      <c r="A3844" s="123"/>
      <c r="B3844" s="5"/>
      <c r="C3844" s="116"/>
      <c r="D3844" s="9"/>
      <c r="E3844" s="9"/>
      <c r="F3844" s="9"/>
      <c r="G3844" s="9"/>
      <c r="H3844" s="9"/>
      <c r="I3844" s="9"/>
      <c r="J3844" s="9"/>
      <c r="K3844" s="9"/>
      <c r="L3844" s="9"/>
      <c r="M3844" s="9"/>
      <c r="N3844" s="9"/>
      <c r="O3844" s="9"/>
      <c r="P3844" s="9"/>
      <c r="Q3844" s="9"/>
      <c r="R3844" s="9"/>
      <c r="S3844" s="9"/>
      <c r="T3844" s="9"/>
      <c r="U3844" s="9"/>
      <c r="V3844" s="9"/>
      <c r="W3844" s="9"/>
    </row>
    <row r="3845">
      <c r="A3845" s="123"/>
      <c r="B3845" s="5"/>
      <c r="C3845" s="116"/>
      <c r="D3845" s="9"/>
      <c r="E3845" s="9"/>
      <c r="F3845" s="9"/>
      <c r="G3845" s="9"/>
      <c r="H3845" s="9"/>
      <c r="I3845" s="9"/>
      <c r="J3845" s="9"/>
      <c r="K3845" s="9"/>
      <c r="L3845" s="9"/>
      <c r="M3845" s="9"/>
      <c r="N3845" s="9"/>
      <c r="O3845" s="9"/>
      <c r="P3845" s="9"/>
      <c r="Q3845" s="9"/>
      <c r="R3845" s="9"/>
      <c r="S3845" s="9"/>
      <c r="T3845" s="9"/>
      <c r="U3845" s="9"/>
      <c r="V3845" s="9"/>
      <c r="W3845" s="9"/>
    </row>
    <row r="3846">
      <c r="A3846" s="123"/>
      <c r="B3846" s="5"/>
      <c r="C3846" s="116"/>
      <c r="D3846" s="9"/>
      <c r="E3846" s="9"/>
      <c r="F3846" s="9"/>
      <c r="G3846" s="9"/>
      <c r="H3846" s="9"/>
      <c r="I3846" s="9"/>
      <c r="J3846" s="9"/>
      <c r="K3846" s="9"/>
      <c r="L3846" s="9"/>
      <c r="M3846" s="9"/>
      <c r="N3846" s="9"/>
      <c r="O3846" s="9"/>
      <c r="P3846" s="9"/>
      <c r="Q3846" s="9"/>
      <c r="R3846" s="9"/>
      <c r="S3846" s="9"/>
      <c r="T3846" s="9"/>
      <c r="U3846" s="9"/>
      <c r="V3846" s="9"/>
      <c r="W3846" s="9"/>
    </row>
    <row r="3847">
      <c r="A3847" s="123"/>
      <c r="B3847" s="5"/>
      <c r="C3847" s="116"/>
      <c r="D3847" s="9"/>
      <c r="E3847" s="9"/>
      <c r="F3847" s="9"/>
      <c r="G3847" s="9"/>
      <c r="H3847" s="9"/>
      <c r="I3847" s="9"/>
      <c r="J3847" s="9"/>
      <c r="K3847" s="9"/>
      <c r="L3847" s="9"/>
      <c r="M3847" s="9"/>
      <c r="N3847" s="9"/>
      <c r="O3847" s="9"/>
      <c r="P3847" s="9"/>
      <c r="Q3847" s="9"/>
      <c r="R3847" s="9"/>
      <c r="S3847" s="9"/>
      <c r="T3847" s="9"/>
      <c r="U3847" s="9"/>
      <c r="V3847" s="9"/>
      <c r="W3847" s="9"/>
    </row>
    <row r="3848">
      <c r="A3848" s="123"/>
      <c r="B3848" s="5"/>
      <c r="C3848" s="116"/>
      <c r="D3848" s="9"/>
      <c r="E3848" s="9"/>
      <c r="F3848" s="9"/>
      <c r="G3848" s="9"/>
      <c r="H3848" s="9"/>
      <c r="I3848" s="9"/>
      <c r="J3848" s="9"/>
      <c r="K3848" s="9"/>
      <c r="L3848" s="9"/>
      <c r="M3848" s="9"/>
      <c r="N3848" s="9"/>
      <c r="O3848" s="9"/>
      <c r="P3848" s="9"/>
      <c r="Q3848" s="9"/>
      <c r="R3848" s="9"/>
      <c r="S3848" s="9"/>
      <c r="T3848" s="9"/>
      <c r="U3848" s="9"/>
      <c r="V3848" s="9"/>
      <c r="W3848" s="9"/>
    </row>
    <row r="3849">
      <c r="A3849" s="123"/>
      <c r="B3849" s="5"/>
      <c r="C3849" s="116"/>
      <c r="D3849" s="9"/>
      <c r="E3849" s="9"/>
      <c r="F3849" s="9"/>
      <c r="G3849" s="9"/>
      <c r="H3849" s="9"/>
      <c r="I3849" s="9"/>
      <c r="J3849" s="9"/>
      <c r="K3849" s="9"/>
      <c r="L3849" s="9"/>
      <c r="M3849" s="9"/>
      <c r="N3849" s="9"/>
      <c r="O3849" s="9"/>
      <c r="P3849" s="9"/>
      <c r="Q3849" s="9"/>
      <c r="R3849" s="9"/>
      <c r="S3849" s="9"/>
      <c r="T3849" s="9"/>
      <c r="U3849" s="9"/>
      <c r="V3849" s="9"/>
      <c r="W3849" s="9"/>
    </row>
    <row r="3850">
      <c r="A3850" s="123"/>
      <c r="B3850" s="5"/>
      <c r="C3850" s="116"/>
      <c r="D3850" s="9"/>
      <c r="E3850" s="9"/>
      <c r="F3850" s="9"/>
      <c r="G3850" s="9"/>
      <c r="H3850" s="9"/>
      <c r="I3850" s="9"/>
      <c r="J3850" s="9"/>
      <c r="K3850" s="9"/>
      <c r="L3850" s="9"/>
      <c r="M3850" s="9"/>
      <c r="N3850" s="9"/>
      <c r="O3850" s="9"/>
      <c r="P3850" s="9"/>
      <c r="Q3850" s="9"/>
      <c r="R3850" s="9"/>
      <c r="S3850" s="9"/>
      <c r="T3850" s="9"/>
      <c r="U3850" s="9"/>
      <c r="V3850" s="9"/>
      <c r="W3850" s="9"/>
    </row>
    <row r="3851">
      <c r="A3851" s="123"/>
      <c r="B3851" s="5"/>
      <c r="C3851" s="116"/>
      <c r="D3851" s="9"/>
      <c r="E3851" s="9"/>
      <c r="F3851" s="9"/>
      <c r="G3851" s="9"/>
      <c r="H3851" s="9"/>
      <c r="I3851" s="9"/>
      <c r="J3851" s="9"/>
      <c r="K3851" s="9"/>
      <c r="L3851" s="9"/>
      <c r="M3851" s="9"/>
      <c r="N3851" s="9"/>
      <c r="O3851" s="9"/>
      <c r="P3851" s="9"/>
      <c r="Q3851" s="9"/>
      <c r="R3851" s="9"/>
      <c r="S3851" s="9"/>
      <c r="T3851" s="9"/>
      <c r="U3851" s="9"/>
      <c r="V3851" s="9"/>
      <c r="W3851" s="9"/>
    </row>
    <row r="3852">
      <c r="A3852" s="123"/>
      <c r="B3852" s="5"/>
      <c r="C3852" s="116"/>
      <c r="D3852" s="9"/>
      <c r="E3852" s="9"/>
      <c r="F3852" s="9"/>
      <c r="G3852" s="9"/>
      <c r="H3852" s="9"/>
      <c r="I3852" s="9"/>
      <c r="J3852" s="9"/>
      <c r="K3852" s="9"/>
      <c r="L3852" s="9"/>
      <c r="M3852" s="9"/>
      <c r="N3852" s="9"/>
      <c r="O3852" s="9"/>
      <c r="P3852" s="9"/>
      <c r="Q3852" s="9"/>
      <c r="R3852" s="9"/>
      <c r="S3852" s="9"/>
      <c r="T3852" s="9"/>
      <c r="U3852" s="9"/>
      <c r="V3852" s="9"/>
      <c r="W3852" s="9"/>
    </row>
    <row r="3853">
      <c r="A3853" s="123"/>
      <c r="B3853" s="5"/>
      <c r="C3853" s="116"/>
      <c r="D3853" s="9"/>
      <c r="E3853" s="9"/>
      <c r="F3853" s="9"/>
      <c r="G3853" s="9"/>
      <c r="H3853" s="9"/>
      <c r="I3853" s="9"/>
      <c r="J3853" s="9"/>
      <c r="K3853" s="9"/>
      <c r="L3853" s="9"/>
      <c r="M3853" s="9"/>
      <c r="N3853" s="9"/>
      <c r="O3853" s="9"/>
      <c r="P3853" s="9"/>
      <c r="Q3853" s="9"/>
      <c r="R3853" s="9"/>
      <c r="S3853" s="9"/>
      <c r="T3853" s="9"/>
      <c r="U3853" s="9"/>
      <c r="V3853" s="9"/>
      <c r="W3853" s="9"/>
    </row>
    <row r="3854">
      <c r="A3854" s="123"/>
      <c r="B3854" s="5"/>
      <c r="C3854" s="116"/>
      <c r="D3854" s="9"/>
      <c r="E3854" s="9"/>
      <c r="F3854" s="9"/>
      <c r="G3854" s="9"/>
      <c r="H3854" s="9"/>
      <c r="I3854" s="9"/>
      <c r="J3854" s="9"/>
      <c r="K3854" s="9"/>
      <c r="L3854" s="9"/>
      <c r="M3854" s="9"/>
      <c r="N3854" s="9"/>
      <c r="O3854" s="9"/>
      <c r="P3854" s="9"/>
      <c r="Q3854" s="9"/>
      <c r="R3854" s="9"/>
      <c r="S3854" s="9"/>
      <c r="T3854" s="9"/>
      <c r="U3854" s="9"/>
      <c r="V3854" s="9"/>
      <c r="W3854" s="9"/>
    </row>
    <row r="3855">
      <c r="A3855" s="123"/>
      <c r="B3855" s="5"/>
      <c r="C3855" s="116"/>
      <c r="D3855" s="9"/>
      <c r="E3855" s="9"/>
      <c r="F3855" s="9"/>
      <c r="G3855" s="9"/>
      <c r="H3855" s="9"/>
      <c r="I3855" s="9"/>
      <c r="J3855" s="9"/>
      <c r="K3855" s="9"/>
      <c r="L3855" s="9"/>
      <c r="M3855" s="9"/>
      <c r="N3855" s="9"/>
      <c r="O3855" s="9"/>
      <c r="P3855" s="9"/>
      <c r="Q3855" s="9"/>
      <c r="R3855" s="9"/>
      <c r="S3855" s="9"/>
      <c r="T3855" s="9"/>
      <c r="U3855" s="9"/>
      <c r="V3855" s="9"/>
      <c r="W3855" s="9"/>
    </row>
    <row r="3856">
      <c r="A3856" s="123"/>
      <c r="B3856" s="5"/>
      <c r="C3856" s="116"/>
      <c r="D3856" s="9"/>
      <c r="E3856" s="9"/>
      <c r="F3856" s="9"/>
      <c r="G3856" s="9"/>
      <c r="H3856" s="9"/>
      <c r="I3856" s="9"/>
      <c r="J3856" s="9"/>
      <c r="K3856" s="9"/>
      <c r="L3856" s="9"/>
      <c r="M3856" s="9"/>
      <c r="N3856" s="9"/>
      <c r="O3856" s="9"/>
      <c r="P3856" s="9"/>
      <c r="Q3856" s="9"/>
      <c r="R3856" s="9"/>
      <c r="S3856" s="9"/>
      <c r="T3856" s="9"/>
      <c r="U3856" s="9"/>
      <c r="V3856" s="9"/>
      <c r="W3856" s="9"/>
    </row>
    <row r="3857">
      <c r="A3857" s="123"/>
      <c r="B3857" s="5"/>
      <c r="C3857" s="116"/>
      <c r="D3857" s="9"/>
      <c r="E3857" s="9"/>
      <c r="F3857" s="9"/>
      <c r="G3857" s="9"/>
      <c r="H3857" s="9"/>
      <c r="I3857" s="9"/>
      <c r="J3857" s="9"/>
      <c r="K3857" s="9"/>
      <c r="L3857" s="9"/>
      <c r="M3857" s="9"/>
      <c r="N3857" s="9"/>
      <c r="O3857" s="9"/>
      <c r="P3857" s="9"/>
      <c r="Q3857" s="9"/>
      <c r="R3857" s="9"/>
      <c r="S3857" s="9"/>
      <c r="T3857" s="9"/>
      <c r="U3857" s="9"/>
      <c r="V3857" s="9"/>
      <c r="W3857" s="9"/>
    </row>
    <row r="3858">
      <c r="A3858" s="123"/>
      <c r="B3858" s="5"/>
      <c r="C3858" s="116"/>
      <c r="D3858" s="9"/>
      <c r="E3858" s="9"/>
      <c r="F3858" s="9"/>
      <c r="G3858" s="9"/>
      <c r="H3858" s="9"/>
      <c r="I3858" s="9"/>
      <c r="J3858" s="9"/>
      <c r="K3858" s="9"/>
      <c r="L3858" s="9"/>
      <c r="M3858" s="9"/>
      <c r="N3858" s="9"/>
      <c r="O3858" s="9"/>
      <c r="P3858" s="9"/>
      <c r="Q3858" s="9"/>
      <c r="R3858" s="9"/>
      <c r="S3858" s="9"/>
      <c r="T3858" s="9"/>
      <c r="U3858" s="9"/>
      <c r="V3858" s="9"/>
      <c r="W3858" s="9"/>
    </row>
    <row r="3859">
      <c r="A3859" s="123"/>
      <c r="B3859" s="5"/>
      <c r="C3859" s="116"/>
      <c r="D3859" s="9"/>
      <c r="E3859" s="9"/>
      <c r="F3859" s="9"/>
      <c r="G3859" s="9"/>
      <c r="H3859" s="9"/>
      <c r="I3859" s="9"/>
      <c r="J3859" s="9"/>
      <c r="K3859" s="9"/>
      <c r="L3859" s="9"/>
      <c r="M3859" s="9"/>
      <c r="N3859" s="9"/>
      <c r="O3859" s="9"/>
      <c r="P3859" s="9"/>
      <c r="Q3859" s="9"/>
      <c r="R3859" s="9"/>
      <c r="S3859" s="9"/>
      <c r="T3859" s="9"/>
      <c r="U3859" s="9"/>
      <c r="V3859" s="9"/>
      <c r="W3859" s="9"/>
    </row>
    <row r="3860">
      <c r="A3860" s="123"/>
      <c r="B3860" s="5"/>
      <c r="C3860" s="116"/>
      <c r="D3860" s="9"/>
      <c r="E3860" s="9"/>
      <c r="F3860" s="9"/>
      <c r="G3860" s="9"/>
      <c r="H3860" s="9"/>
      <c r="I3860" s="9"/>
      <c r="J3860" s="9"/>
      <c r="K3860" s="9"/>
      <c r="L3860" s="9"/>
      <c r="M3860" s="9"/>
      <c r="N3860" s="9"/>
      <c r="O3860" s="9"/>
      <c r="P3860" s="9"/>
      <c r="Q3860" s="9"/>
      <c r="R3860" s="9"/>
      <c r="S3860" s="9"/>
      <c r="T3860" s="9"/>
      <c r="U3860" s="9"/>
      <c r="V3860" s="9"/>
      <c r="W3860" s="9"/>
    </row>
    <row r="3861">
      <c r="A3861" s="123"/>
      <c r="B3861" s="5"/>
      <c r="C3861" s="116"/>
      <c r="D3861" s="9"/>
      <c r="E3861" s="9"/>
      <c r="F3861" s="9"/>
      <c r="G3861" s="9"/>
      <c r="H3861" s="9"/>
      <c r="I3861" s="9"/>
      <c r="J3861" s="9"/>
      <c r="K3861" s="9"/>
      <c r="L3861" s="9"/>
      <c r="M3861" s="9"/>
      <c r="N3861" s="9"/>
      <c r="O3861" s="9"/>
      <c r="P3861" s="9"/>
      <c r="Q3861" s="9"/>
      <c r="R3861" s="9"/>
      <c r="S3861" s="9"/>
      <c r="T3861" s="9"/>
      <c r="U3861" s="9"/>
      <c r="V3861" s="9"/>
      <c r="W3861" s="9"/>
    </row>
    <row r="3862">
      <c r="A3862" s="123"/>
      <c r="B3862" s="5"/>
      <c r="C3862" s="116"/>
      <c r="D3862" s="9"/>
      <c r="E3862" s="9"/>
      <c r="F3862" s="9"/>
      <c r="G3862" s="9"/>
      <c r="H3862" s="9"/>
      <c r="I3862" s="9"/>
      <c r="J3862" s="9"/>
      <c r="K3862" s="9"/>
      <c r="L3862" s="9"/>
      <c r="M3862" s="9"/>
      <c r="N3862" s="9"/>
      <c r="O3862" s="9"/>
      <c r="P3862" s="9"/>
      <c r="Q3862" s="9"/>
      <c r="R3862" s="9"/>
      <c r="S3862" s="9"/>
      <c r="T3862" s="9"/>
      <c r="U3862" s="9"/>
      <c r="V3862" s="9"/>
      <c r="W3862" s="9"/>
    </row>
    <row r="3863">
      <c r="A3863" s="123"/>
      <c r="B3863" s="5"/>
      <c r="C3863" s="116"/>
      <c r="D3863" s="9"/>
      <c r="E3863" s="9"/>
      <c r="F3863" s="9"/>
      <c r="G3863" s="9"/>
      <c r="H3863" s="9"/>
      <c r="I3863" s="9"/>
      <c r="J3863" s="9"/>
      <c r="K3863" s="9"/>
      <c r="L3863" s="9"/>
      <c r="M3863" s="9"/>
      <c r="N3863" s="9"/>
      <c r="O3863" s="9"/>
      <c r="P3863" s="9"/>
      <c r="Q3863" s="9"/>
      <c r="R3863" s="9"/>
      <c r="S3863" s="9"/>
      <c r="T3863" s="9"/>
      <c r="U3863" s="9"/>
      <c r="V3863" s="9"/>
      <c r="W3863" s="9"/>
    </row>
    <row r="3864">
      <c r="A3864" s="123"/>
      <c r="B3864" s="5"/>
      <c r="C3864" s="116"/>
      <c r="D3864" s="9"/>
      <c r="E3864" s="9"/>
      <c r="F3864" s="9"/>
      <c r="G3864" s="9"/>
      <c r="H3864" s="9"/>
      <c r="I3864" s="9"/>
      <c r="J3864" s="9"/>
      <c r="K3864" s="9"/>
      <c r="L3864" s="9"/>
      <c r="M3864" s="9"/>
      <c r="N3864" s="9"/>
      <c r="O3864" s="9"/>
      <c r="P3864" s="9"/>
      <c r="Q3864" s="9"/>
      <c r="R3864" s="9"/>
      <c r="S3864" s="9"/>
      <c r="T3864" s="9"/>
      <c r="U3864" s="9"/>
      <c r="V3864" s="9"/>
      <c r="W3864" s="9"/>
    </row>
    <row r="3865">
      <c r="A3865" s="123"/>
      <c r="B3865" s="5"/>
      <c r="C3865" s="116"/>
      <c r="D3865" s="9"/>
      <c r="E3865" s="9"/>
      <c r="F3865" s="9"/>
      <c r="G3865" s="9"/>
      <c r="H3865" s="9"/>
      <c r="I3865" s="9"/>
      <c r="J3865" s="9"/>
      <c r="K3865" s="9"/>
      <c r="L3865" s="9"/>
      <c r="M3865" s="9"/>
      <c r="N3865" s="9"/>
      <c r="O3865" s="9"/>
      <c r="P3865" s="9"/>
      <c r="Q3865" s="9"/>
      <c r="R3865" s="9"/>
      <c r="S3865" s="9"/>
      <c r="T3865" s="9"/>
      <c r="U3865" s="9"/>
      <c r="V3865" s="9"/>
      <c r="W3865" s="9"/>
    </row>
    <row r="3866">
      <c r="A3866" s="123"/>
      <c r="B3866" s="5"/>
      <c r="C3866" s="116"/>
      <c r="D3866" s="9"/>
      <c r="E3866" s="9"/>
      <c r="F3866" s="9"/>
      <c r="G3866" s="9"/>
      <c r="H3866" s="9"/>
      <c r="I3866" s="9"/>
      <c r="J3866" s="9"/>
      <c r="K3866" s="9"/>
      <c r="L3866" s="9"/>
      <c r="M3866" s="9"/>
      <c r="N3866" s="9"/>
      <c r="O3866" s="9"/>
      <c r="P3866" s="9"/>
      <c r="Q3866" s="9"/>
      <c r="R3866" s="9"/>
      <c r="S3866" s="9"/>
      <c r="T3866" s="9"/>
      <c r="U3866" s="9"/>
      <c r="V3866" s="9"/>
      <c r="W3866" s="9"/>
    </row>
    <row r="3867">
      <c r="A3867" s="123"/>
      <c r="B3867" s="5"/>
      <c r="C3867" s="116"/>
      <c r="D3867" s="9"/>
      <c r="E3867" s="9"/>
      <c r="F3867" s="9"/>
      <c r="G3867" s="9"/>
      <c r="H3867" s="9"/>
      <c r="I3867" s="9"/>
      <c r="J3867" s="9"/>
      <c r="K3867" s="9"/>
      <c r="L3867" s="9"/>
      <c r="M3867" s="9"/>
      <c r="N3867" s="9"/>
      <c r="O3867" s="9"/>
      <c r="P3867" s="9"/>
      <c r="Q3867" s="9"/>
      <c r="R3867" s="9"/>
      <c r="S3867" s="9"/>
      <c r="T3867" s="9"/>
      <c r="U3867" s="9"/>
      <c r="V3867" s="9"/>
      <c r="W3867" s="9"/>
    </row>
    <row r="3868">
      <c r="A3868" s="123"/>
      <c r="B3868" s="5"/>
      <c r="C3868" s="116"/>
      <c r="D3868" s="9"/>
      <c r="E3868" s="9"/>
      <c r="F3868" s="9"/>
      <c r="G3868" s="9"/>
      <c r="H3868" s="9"/>
      <c r="I3868" s="9"/>
      <c r="J3868" s="9"/>
      <c r="K3868" s="9"/>
      <c r="L3868" s="9"/>
      <c r="M3868" s="9"/>
      <c r="N3868" s="9"/>
      <c r="O3868" s="9"/>
      <c r="P3868" s="9"/>
      <c r="Q3868" s="9"/>
      <c r="R3868" s="9"/>
      <c r="S3868" s="9"/>
      <c r="T3868" s="9"/>
      <c r="U3868" s="9"/>
      <c r="V3868" s="9"/>
      <c r="W3868" s="9"/>
    </row>
    <row r="3869">
      <c r="A3869" s="123"/>
      <c r="B3869" s="5"/>
      <c r="C3869" s="116"/>
      <c r="D3869" s="9"/>
      <c r="E3869" s="9"/>
      <c r="F3869" s="9"/>
      <c r="G3869" s="9"/>
      <c r="H3869" s="9"/>
      <c r="I3869" s="9"/>
      <c r="J3869" s="9"/>
      <c r="K3869" s="9"/>
      <c r="L3869" s="9"/>
      <c r="M3869" s="9"/>
      <c r="N3869" s="9"/>
      <c r="O3869" s="9"/>
      <c r="P3869" s="9"/>
      <c r="Q3869" s="9"/>
      <c r="R3869" s="9"/>
      <c r="S3869" s="9"/>
      <c r="T3869" s="9"/>
      <c r="U3869" s="9"/>
      <c r="V3869" s="9"/>
      <c r="W3869" s="9"/>
    </row>
    <row r="3870">
      <c r="A3870" s="123"/>
      <c r="B3870" s="5"/>
      <c r="C3870" s="116"/>
      <c r="D3870" s="9"/>
      <c r="E3870" s="9"/>
      <c r="F3870" s="9"/>
      <c r="G3870" s="9"/>
      <c r="H3870" s="9"/>
      <c r="I3870" s="9"/>
      <c r="J3870" s="9"/>
      <c r="K3870" s="9"/>
      <c r="L3870" s="9"/>
      <c r="M3870" s="9"/>
      <c r="N3870" s="9"/>
      <c r="O3870" s="9"/>
      <c r="P3870" s="9"/>
      <c r="Q3870" s="9"/>
      <c r="R3870" s="9"/>
      <c r="S3870" s="9"/>
      <c r="T3870" s="9"/>
      <c r="U3870" s="9"/>
      <c r="V3870" s="9"/>
      <c r="W3870" s="9"/>
    </row>
    <row r="3871">
      <c r="A3871" s="123"/>
      <c r="B3871" s="5"/>
      <c r="C3871" s="116"/>
      <c r="D3871" s="9"/>
      <c r="E3871" s="9"/>
      <c r="F3871" s="9"/>
      <c r="G3871" s="9"/>
      <c r="H3871" s="9"/>
      <c r="I3871" s="9"/>
      <c r="J3871" s="9"/>
      <c r="K3871" s="9"/>
      <c r="L3871" s="9"/>
      <c r="M3871" s="9"/>
      <c r="N3871" s="9"/>
      <c r="O3871" s="9"/>
      <c r="P3871" s="9"/>
      <c r="Q3871" s="9"/>
      <c r="R3871" s="9"/>
      <c r="S3871" s="9"/>
      <c r="T3871" s="9"/>
      <c r="U3871" s="9"/>
      <c r="V3871" s="9"/>
      <c r="W3871" s="9"/>
    </row>
    <row r="3872">
      <c r="A3872" s="123"/>
      <c r="B3872" s="5"/>
      <c r="C3872" s="116"/>
      <c r="D3872" s="9"/>
      <c r="E3872" s="9"/>
      <c r="F3872" s="9"/>
      <c r="G3872" s="9"/>
      <c r="H3872" s="9"/>
      <c r="I3872" s="9"/>
      <c r="J3872" s="9"/>
      <c r="K3872" s="9"/>
      <c r="L3872" s="9"/>
      <c r="M3872" s="9"/>
      <c r="N3872" s="9"/>
      <c r="O3872" s="9"/>
      <c r="P3872" s="9"/>
      <c r="Q3872" s="9"/>
      <c r="R3872" s="9"/>
      <c r="S3872" s="9"/>
      <c r="T3872" s="9"/>
      <c r="U3872" s="9"/>
      <c r="V3872" s="9"/>
      <c r="W3872" s="9"/>
    </row>
    <row r="3873">
      <c r="A3873" s="123"/>
      <c r="B3873" s="5"/>
      <c r="C3873" s="116"/>
      <c r="D3873" s="9"/>
      <c r="E3873" s="9"/>
      <c r="F3873" s="9"/>
      <c r="G3873" s="9"/>
      <c r="H3873" s="9"/>
      <c r="I3873" s="9"/>
      <c r="J3873" s="9"/>
      <c r="K3873" s="9"/>
      <c r="L3873" s="9"/>
      <c r="M3873" s="9"/>
      <c r="N3873" s="9"/>
      <c r="O3873" s="9"/>
      <c r="P3873" s="9"/>
      <c r="Q3873" s="9"/>
      <c r="R3873" s="9"/>
      <c r="S3873" s="9"/>
      <c r="T3873" s="9"/>
      <c r="U3873" s="9"/>
      <c r="V3873" s="9"/>
      <c r="W3873" s="9"/>
    </row>
    <row r="3874">
      <c r="A3874" s="123"/>
      <c r="B3874" s="5"/>
      <c r="C3874" s="116"/>
      <c r="D3874" s="9"/>
      <c r="E3874" s="9"/>
      <c r="F3874" s="9"/>
      <c r="G3874" s="9"/>
      <c r="H3874" s="9"/>
      <c r="I3874" s="9"/>
      <c r="J3874" s="9"/>
      <c r="K3874" s="9"/>
      <c r="L3874" s="9"/>
      <c r="M3874" s="9"/>
      <c r="N3874" s="9"/>
      <c r="O3874" s="9"/>
      <c r="P3874" s="9"/>
      <c r="Q3874" s="9"/>
      <c r="R3874" s="9"/>
      <c r="S3874" s="9"/>
      <c r="T3874" s="9"/>
      <c r="U3874" s="9"/>
      <c r="V3874" s="9"/>
      <c r="W3874" s="9"/>
    </row>
    <row r="3875">
      <c r="A3875" s="123"/>
      <c r="B3875" s="5"/>
      <c r="C3875" s="116"/>
      <c r="D3875" s="9"/>
      <c r="E3875" s="9"/>
      <c r="F3875" s="9"/>
      <c r="G3875" s="9"/>
      <c r="H3875" s="9"/>
      <c r="I3875" s="9"/>
      <c r="J3875" s="9"/>
      <c r="K3875" s="9"/>
      <c r="L3875" s="9"/>
      <c r="M3875" s="9"/>
      <c r="N3875" s="9"/>
      <c r="O3875" s="9"/>
      <c r="P3875" s="9"/>
      <c r="Q3875" s="9"/>
      <c r="R3875" s="9"/>
      <c r="S3875" s="9"/>
      <c r="T3875" s="9"/>
      <c r="U3875" s="9"/>
      <c r="V3875" s="9"/>
      <c r="W3875" s="9"/>
    </row>
    <row r="3876">
      <c r="A3876" s="123"/>
      <c r="B3876" s="5"/>
      <c r="C3876" s="116"/>
      <c r="D3876" s="9"/>
      <c r="E3876" s="9"/>
      <c r="F3876" s="9"/>
      <c r="G3876" s="9"/>
      <c r="H3876" s="9"/>
      <c r="I3876" s="9"/>
      <c r="J3876" s="9"/>
      <c r="K3876" s="9"/>
      <c r="L3876" s="9"/>
      <c r="M3876" s="9"/>
      <c r="N3876" s="9"/>
      <c r="O3876" s="9"/>
      <c r="P3876" s="9"/>
      <c r="Q3876" s="9"/>
      <c r="R3876" s="9"/>
      <c r="S3876" s="9"/>
      <c r="T3876" s="9"/>
      <c r="U3876" s="9"/>
      <c r="V3876" s="9"/>
      <c r="W3876" s="9"/>
    </row>
    <row r="3877">
      <c r="A3877" s="123"/>
      <c r="B3877" s="5"/>
      <c r="C3877" s="116"/>
      <c r="D3877" s="9"/>
      <c r="E3877" s="9"/>
      <c r="F3877" s="9"/>
      <c r="G3877" s="9"/>
      <c r="H3877" s="9"/>
      <c r="I3877" s="9"/>
      <c r="J3877" s="9"/>
      <c r="K3877" s="9"/>
      <c r="L3877" s="9"/>
      <c r="M3877" s="9"/>
      <c r="N3877" s="9"/>
      <c r="O3877" s="9"/>
      <c r="P3877" s="9"/>
      <c r="Q3877" s="9"/>
      <c r="R3877" s="9"/>
      <c r="S3877" s="9"/>
      <c r="T3877" s="9"/>
      <c r="U3877" s="9"/>
      <c r="V3877" s="9"/>
      <c r="W3877" s="9"/>
    </row>
    <row r="3878">
      <c r="A3878" s="123"/>
      <c r="B3878" s="5"/>
      <c r="C3878" s="116"/>
      <c r="D3878" s="9"/>
      <c r="E3878" s="9"/>
      <c r="F3878" s="9"/>
      <c r="G3878" s="9"/>
      <c r="H3878" s="9"/>
      <c r="I3878" s="9"/>
      <c r="J3878" s="9"/>
      <c r="K3878" s="9"/>
      <c r="L3878" s="9"/>
      <c r="M3878" s="9"/>
      <c r="N3878" s="9"/>
      <c r="O3878" s="9"/>
      <c r="P3878" s="9"/>
      <c r="Q3878" s="9"/>
      <c r="R3878" s="9"/>
      <c r="S3878" s="9"/>
      <c r="T3878" s="9"/>
      <c r="U3878" s="9"/>
      <c r="V3878" s="9"/>
      <c r="W3878" s="9"/>
    </row>
    <row r="3879">
      <c r="A3879" s="123"/>
      <c r="B3879" s="5"/>
      <c r="C3879" s="116"/>
      <c r="D3879" s="9"/>
      <c r="E3879" s="9"/>
      <c r="F3879" s="9"/>
      <c r="G3879" s="9"/>
      <c r="H3879" s="9"/>
      <c r="I3879" s="9"/>
      <c r="J3879" s="9"/>
      <c r="K3879" s="9"/>
      <c r="L3879" s="9"/>
      <c r="M3879" s="9"/>
      <c r="N3879" s="9"/>
      <c r="O3879" s="9"/>
      <c r="P3879" s="9"/>
      <c r="Q3879" s="9"/>
      <c r="R3879" s="9"/>
      <c r="S3879" s="9"/>
      <c r="T3879" s="9"/>
      <c r="U3879" s="9"/>
      <c r="V3879" s="9"/>
      <c r="W3879" s="9"/>
    </row>
    <row r="3880">
      <c r="A3880" s="123"/>
      <c r="B3880" s="5"/>
      <c r="C3880" s="116"/>
      <c r="D3880" s="9"/>
      <c r="E3880" s="9"/>
      <c r="F3880" s="9"/>
      <c r="G3880" s="9"/>
      <c r="H3880" s="9"/>
      <c r="I3880" s="9"/>
      <c r="J3880" s="9"/>
      <c r="K3880" s="9"/>
      <c r="L3880" s="9"/>
      <c r="M3880" s="9"/>
      <c r="N3880" s="9"/>
      <c r="O3880" s="9"/>
      <c r="P3880" s="9"/>
      <c r="Q3880" s="9"/>
      <c r="R3880" s="9"/>
      <c r="S3880" s="9"/>
      <c r="T3880" s="9"/>
      <c r="U3880" s="9"/>
      <c r="V3880" s="9"/>
      <c r="W3880" s="9"/>
    </row>
    <row r="3881">
      <c r="A3881" s="123"/>
      <c r="B3881" s="5"/>
      <c r="C3881" s="116"/>
      <c r="D3881" s="9"/>
      <c r="E3881" s="9"/>
      <c r="F3881" s="9"/>
      <c r="G3881" s="9"/>
      <c r="H3881" s="9"/>
      <c r="I3881" s="9"/>
      <c r="J3881" s="9"/>
      <c r="K3881" s="9"/>
      <c r="L3881" s="9"/>
      <c r="M3881" s="9"/>
      <c r="N3881" s="9"/>
      <c r="O3881" s="9"/>
      <c r="P3881" s="9"/>
      <c r="Q3881" s="9"/>
      <c r="R3881" s="9"/>
      <c r="S3881" s="9"/>
      <c r="T3881" s="9"/>
      <c r="U3881" s="9"/>
      <c r="V3881" s="9"/>
      <c r="W3881" s="9"/>
    </row>
    <row r="3882">
      <c r="A3882" s="123"/>
      <c r="B3882" s="5"/>
      <c r="C3882" s="116"/>
      <c r="D3882" s="9"/>
      <c r="E3882" s="9"/>
      <c r="F3882" s="9"/>
      <c r="G3882" s="9"/>
      <c r="H3882" s="9"/>
      <c r="I3882" s="9"/>
      <c r="J3882" s="9"/>
      <c r="K3882" s="9"/>
      <c r="L3882" s="9"/>
      <c r="M3882" s="9"/>
      <c r="N3882" s="9"/>
      <c r="O3882" s="9"/>
      <c r="P3882" s="9"/>
      <c r="Q3882" s="9"/>
      <c r="R3882" s="9"/>
      <c r="S3882" s="9"/>
      <c r="T3882" s="9"/>
      <c r="U3882" s="9"/>
      <c r="V3882" s="9"/>
      <c r="W3882" s="9"/>
    </row>
    <row r="3883">
      <c r="A3883" s="123"/>
      <c r="B3883" s="5"/>
      <c r="C3883" s="116"/>
      <c r="D3883" s="9"/>
      <c r="E3883" s="9"/>
      <c r="F3883" s="9"/>
      <c r="G3883" s="9"/>
      <c r="H3883" s="9"/>
      <c r="I3883" s="9"/>
      <c r="J3883" s="9"/>
      <c r="K3883" s="9"/>
      <c r="L3883" s="9"/>
      <c r="M3883" s="9"/>
      <c r="N3883" s="9"/>
      <c r="O3883" s="9"/>
      <c r="P3883" s="9"/>
      <c r="Q3883" s="9"/>
      <c r="R3883" s="9"/>
      <c r="S3883" s="9"/>
      <c r="T3883" s="9"/>
      <c r="U3883" s="9"/>
      <c r="V3883" s="9"/>
      <c r="W3883" s="9"/>
    </row>
    <row r="3884">
      <c r="A3884" s="123"/>
      <c r="B3884" s="5"/>
      <c r="C3884" s="116"/>
      <c r="D3884" s="9"/>
      <c r="E3884" s="9"/>
      <c r="F3884" s="9"/>
      <c r="G3884" s="9"/>
      <c r="H3884" s="9"/>
      <c r="I3884" s="9"/>
      <c r="J3884" s="9"/>
      <c r="K3884" s="9"/>
      <c r="L3884" s="9"/>
      <c r="M3884" s="9"/>
      <c r="N3884" s="9"/>
      <c r="O3884" s="9"/>
      <c r="P3884" s="9"/>
      <c r="Q3884" s="9"/>
      <c r="R3884" s="9"/>
      <c r="S3884" s="9"/>
      <c r="T3884" s="9"/>
      <c r="U3884" s="9"/>
      <c r="V3884" s="9"/>
      <c r="W3884" s="9"/>
    </row>
    <row r="3885">
      <c r="A3885" s="123"/>
      <c r="B3885" s="5"/>
      <c r="C3885" s="116"/>
      <c r="D3885" s="9"/>
      <c r="E3885" s="9"/>
      <c r="F3885" s="9"/>
      <c r="G3885" s="9"/>
      <c r="H3885" s="9"/>
      <c r="I3885" s="9"/>
      <c r="J3885" s="9"/>
      <c r="K3885" s="9"/>
      <c r="L3885" s="9"/>
      <c r="M3885" s="9"/>
      <c r="N3885" s="9"/>
      <c r="O3885" s="9"/>
      <c r="P3885" s="9"/>
      <c r="Q3885" s="9"/>
      <c r="R3885" s="9"/>
      <c r="S3885" s="9"/>
      <c r="T3885" s="9"/>
      <c r="U3885" s="9"/>
      <c r="V3885" s="9"/>
      <c r="W3885" s="9"/>
    </row>
    <row r="3886">
      <c r="A3886" s="123"/>
      <c r="B3886" s="5"/>
      <c r="C3886" s="116"/>
      <c r="D3886" s="9"/>
      <c r="E3886" s="9"/>
      <c r="F3886" s="9"/>
      <c r="G3886" s="9"/>
      <c r="H3886" s="9"/>
      <c r="I3886" s="9"/>
      <c r="J3886" s="9"/>
      <c r="K3886" s="9"/>
      <c r="L3886" s="9"/>
      <c r="M3886" s="9"/>
      <c r="N3886" s="9"/>
      <c r="O3886" s="9"/>
      <c r="P3886" s="9"/>
      <c r="Q3886" s="9"/>
      <c r="R3886" s="9"/>
      <c r="S3886" s="9"/>
      <c r="T3886" s="9"/>
      <c r="U3886" s="9"/>
      <c r="V3886" s="9"/>
      <c r="W3886" s="9"/>
    </row>
    <row r="3887">
      <c r="A3887" s="123"/>
      <c r="B3887" s="5"/>
      <c r="C3887" s="116"/>
      <c r="D3887" s="9"/>
      <c r="E3887" s="9"/>
      <c r="F3887" s="9"/>
      <c r="G3887" s="9"/>
      <c r="H3887" s="9"/>
      <c r="I3887" s="9"/>
      <c r="J3887" s="9"/>
      <c r="K3887" s="9"/>
      <c r="L3887" s="9"/>
      <c r="M3887" s="9"/>
      <c r="N3887" s="9"/>
      <c r="O3887" s="9"/>
      <c r="P3887" s="9"/>
      <c r="Q3887" s="9"/>
      <c r="R3887" s="9"/>
      <c r="S3887" s="9"/>
      <c r="T3887" s="9"/>
      <c r="U3887" s="9"/>
      <c r="V3887" s="9"/>
      <c r="W3887" s="9"/>
    </row>
    <row r="3888">
      <c r="A3888" s="123"/>
      <c r="B3888" s="5"/>
      <c r="C3888" s="116"/>
      <c r="D3888" s="9"/>
      <c r="E3888" s="9"/>
      <c r="F3888" s="9"/>
      <c r="G3888" s="9"/>
      <c r="H3888" s="9"/>
      <c r="I3888" s="9"/>
      <c r="J3888" s="9"/>
      <c r="K3888" s="9"/>
      <c r="L3888" s="9"/>
      <c r="M3888" s="9"/>
      <c r="N3888" s="9"/>
      <c r="O3888" s="9"/>
      <c r="P3888" s="9"/>
      <c r="Q3888" s="9"/>
      <c r="R3888" s="9"/>
      <c r="S3888" s="9"/>
      <c r="T3888" s="9"/>
      <c r="U3888" s="9"/>
      <c r="V3888" s="9"/>
      <c r="W3888" s="9"/>
    </row>
    <row r="3889">
      <c r="A3889" s="123"/>
      <c r="B3889" s="5"/>
      <c r="C3889" s="116"/>
      <c r="D3889" s="9"/>
      <c r="E3889" s="9"/>
      <c r="F3889" s="9"/>
      <c r="G3889" s="9"/>
      <c r="H3889" s="9"/>
      <c r="I3889" s="9"/>
      <c r="J3889" s="9"/>
      <c r="K3889" s="9"/>
      <c r="L3889" s="9"/>
      <c r="M3889" s="9"/>
      <c r="N3889" s="9"/>
      <c r="O3889" s="9"/>
      <c r="P3889" s="9"/>
      <c r="Q3889" s="9"/>
      <c r="R3889" s="9"/>
      <c r="S3889" s="9"/>
      <c r="T3889" s="9"/>
      <c r="U3889" s="9"/>
      <c r="V3889" s="9"/>
      <c r="W3889" s="9"/>
    </row>
    <row r="3890">
      <c r="A3890" s="123"/>
      <c r="B3890" s="5"/>
      <c r="C3890" s="116"/>
      <c r="D3890" s="9"/>
      <c r="E3890" s="9"/>
      <c r="F3890" s="9"/>
      <c r="G3890" s="9"/>
      <c r="H3890" s="9"/>
      <c r="I3890" s="9"/>
      <c r="J3890" s="9"/>
      <c r="K3890" s="9"/>
      <c r="L3890" s="9"/>
      <c r="M3890" s="9"/>
      <c r="N3890" s="9"/>
      <c r="O3890" s="9"/>
      <c r="P3890" s="9"/>
      <c r="Q3890" s="9"/>
      <c r="R3890" s="9"/>
      <c r="S3890" s="9"/>
      <c r="T3890" s="9"/>
      <c r="U3890" s="9"/>
      <c r="V3890" s="9"/>
      <c r="W3890" s="9"/>
    </row>
    <row r="3891">
      <c r="A3891" s="123"/>
      <c r="B3891" s="5"/>
      <c r="C3891" s="116"/>
      <c r="D3891" s="9"/>
      <c r="E3891" s="9"/>
      <c r="F3891" s="9"/>
      <c r="G3891" s="9"/>
      <c r="H3891" s="9"/>
      <c r="I3891" s="9"/>
      <c r="J3891" s="9"/>
      <c r="K3891" s="9"/>
      <c r="L3891" s="9"/>
      <c r="M3891" s="9"/>
      <c r="N3891" s="9"/>
      <c r="O3891" s="9"/>
      <c r="P3891" s="9"/>
      <c r="Q3891" s="9"/>
      <c r="R3891" s="9"/>
      <c r="S3891" s="9"/>
      <c r="T3891" s="9"/>
      <c r="U3891" s="9"/>
      <c r="V3891" s="9"/>
      <c r="W3891" s="9"/>
    </row>
    <row r="3892">
      <c r="A3892" s="123"/>
      <c r="B3892" s="5"/>
      <c r="C3892" s="116"/>
      <c r="D3892" s="9"/>
      <c r="E3892" s="9"/>
      <c r="F3892" s="9"/>
      <c r="G3892" s="9"/>
      <c r="H3892" s="9"/>
      <c r="I3892" s="9"/>
      <c r="J3892" s="9"/>
      <c r="K3892" s="9"/>
      <c r="L3892" s="9"/>
      <c r="M3892" s="9"/>
      <c r="N3892" s="9"/>
      <c r="O3892" s="9"/>
      <c r="P3892" s="9"/>
      <c r="Q3892" s="9"/>
      <c r="R3892" s="9"/>
      <c r="S3892" s="9"/>
      <c r="T3892" s="9"/>
      <c r="U3892" s="9"/>
      <c r="V3892" s="9"/>
      <c r="W3892" s="9"/>
    </row>
    <row r="3893">
      <c r="A3893" s="123"/>
      <c r="B3893" s="5"/>
      <c r="C3893" s="116"/>
      <c r="D3893" s="9"/>
      <c r="E3893" s="9"/>
      <c r="F3893" s="9"/>
      <c r="G3893" s="9"/>
      <c r="H3893" s="9"/>
      <c r="I3893" s="9"/>
      <c r="J3893" s="9"/>
      <c r="K3893" s="9"/>
      <c r="L3893" s="9"/>
      <c r="M3893" s="9"/>
      <c r="N3893" s="9"/>
      <c r="O3893" s="9"/>
      <c r="P3893" s="9"/>
      <c r="Q3893" s="9"/>
      <c r="R3893" s="9"/>
      <c r="S3893" s="9"/>
      <c r="T3893" s="9"/>
      <c r="U3893" s="9"/>
      <c r="V3893" s="9"/>
      <c r="W3893" s="9"/>
    </row>
    <row r="3894">
      <c r="A3894" s="123"/>
      <c r="B3894" s="5"/>
      <c r="C3894" s="116"/>
      <c r="D3894" s="9"/>
      <c r="E3894" s="9"/>
      <c r="F3894" s="9"/>
      <c r="G3894" s="9"/>
      <c r="H3894" s="9"/>
      <c r="I3894" s="9"/>
      <c r="J3894" s="9"/>
      <c r="K3894" s="9"/>
      <c r="L3894" s="9"/>
      <c r="M3894" s="9"/>
      <c r="N3894" s="9"/>
      <c r="O3894" s="9"/>
      <c r="P3894" s="9"/>
      <c r="Q3894" s="9"/>
      <c r="R3894" s="9"/>
      <c r="S3894" s="9"/>
      <c r="T3894" s="9"/>
      <c r="U3894" s="9"/>
      <c r="V3894" s="9"/>
      <c r="W3894" s="9"/>
    </row>
    <row r="3895">
      <c r="A3895" s="123"/>
      <c r="B3895" s="5"/>
      <c r="C3895" s="116"/>
      <c r="D3895" s="9"/>
      <c r="E3895" s="9"/>
      <c r="F3895" s="9"/>
      <c r="G3895" s="9"/>
      <c r="H3895" s="9"/>
      <c r="I3895" s="9"/>
      <c r="J3895" s="9"/>
      <c r="K3895" s="9"/>
      <c r="L3895" s="9"/>
      <c r="M3895" s="9"/>
      <c r="N3895" s="9"/>
      <c r="O3895" s="9"/>
      <c r="P3895" s="9"/>
      <c r="Q3895" s="9"/>
      <c r="R3895" s="9"/>
      <c r="S3895" s="9"/>
      <c r="T3895" s="9"/>
      <c r="U3895" s="9"/>
      <c r="V3895" s="9"/>
      <c r="W3895" s="9"/>
    </row>
    <row r="3896">
      <c r="A3896" s="123"/>
      <c r="B3896" s="5"/>
      <c r="C3896" s="116"/>
      <c r="D3896" s="9"/>
      <c r="E3896" s="9"/>
      <c r="F3896" s="9"/>
      <c r="G3896" s="9"/>
      <c r="H3896" s="9"/>
      <c r="I3896" s="9"/>
      <c r="J3896" s="9"/>
      <c r="K3896" s="9"/>
      <c r="L3896" s="9"/>
      <c r="M3896" s="9"/>
      <c r="N3896" s="9"/>
      <c r="O3896" s="9"/>
      <c r="P3896" s="9"/>
      <c r="Q3896" s="9"/>
      <c r="R3896" s="9"/>
      <c r="S3896" s="9"/>
      <c r="T3896" s="9"/>
      <c r="U3896" s="9"/>
      <c r="V3896" s="9"/>
      <c r="W3896" s="9"/>
    </row>
    <row r="3897">
      <c r="A3897" s="123"/>
      <c r="B3897" s="5"/>
      <c r="C3897" s="116"/>
      <c r="D3897" s="9"/>
      <c r="E3897" s="9"/>
      <c r="F3897" s="9"/>
      <c r="G3897" s="9"/>
      <c r="H3897" s="9"/>
      <c r="I3897" s="9"/>
      <c r="J3897" s="9"/>
      <c r="K3897" s="9"/>
      <c r="L3897" s="9"/>
      <c r="M3897" s="9"/>
      <c r="N3897" s="9"/>
      <c r="O3897" s="9"/>
      <c r="P3897" s="9"/>
      <c r="Q3897" s="9"/>
      <c r="R3897" s="9"/>
      <c r="S3897" s="9"/>
      <c r="T3897" s="9"/>
      <c r="U3897" s="9"/>
      <c r="V3897" s="9"/>
      <c r="W3897" s="9"/>
    </row>
    <row r="3898">
      <c r="A3898" s="123"/>
      <c r="B3898" s="5"/>
      <c r="C3898" s="116"/>
      <c r="D3898" s="9"/>
      <c r="E3898" s="9"/>
      <c r="F3898" s="9"/>
      <c r="G3898" s="9"/>
      <c r="H3898" s="9"/>
      <c r="I3898" s="9"/>
      <c r="J3898" s="9"/>
      <c r="K3898" s="9"/>
      <c r="L3898" s="9"/>
      <c r="M3898" s="9"/>
      <c r="N3898" s="9"/>
      <c r="O3898" s="9"/>
      <c r="P3898" s="9"/>
      <c r="Q3898" s="9"/>
      <c r="R3898" s="9"/>
      <c r="S3898" s="9"/>
      <c r="T3898" s="9"/>
      <c r="U3898" s="9"/>
      <c r="V3898" s="9"/>
      <c r="W3898" s="9"/>
    </row>
    <row r="3899">
      <c r="A3899" s="123"/>
      <c r="B3899" s="5"/>
      <c r="C3899" s="116"/>
      <c r="D3899" s="9"/>
      <c r="E3899" s="9"/>
      <c r="F3899" s="9"/>
      <c r="G3899" s="9"/>
      <c r="H3899" s="9"/>
      <c r="I3899" s="9"/>
      <c r="J3899" s="9"/>
      <c r="K3899" s="9"/>
      <c r="L3899" s="9"/>
      <c r="M3899" s="9"/>
      <c r="N3899" s="9"/>
      <c r="O3899" s="9"/>
      <c r="P3899" s="9"/>
      <c r="Q3899" s="9"/>
      <c r="R3899" s="9"/>
      <c r="S3899" s="9"/>
      <c r="T3899" s="9"/>
      <c r="U3899" s="9"/>
      <c r="V3899" s="9"/>
      <c r="W3899" s="9"/>
    </row>
    <row r="3900">
      <c r="A3900" s="123"/>
      <c r="B3900" s="5"/>
      <c r="C3900" s="116"/>
      <c r="D3900" s="9"/>
      <c r="E3900" s="9"/>
      <c r="F3900" s="9"/>
      <c r="G3900" s="9"/>
      <c r="H3900" s="9"/>
      <c r="I3900" s="9"/>
      <c r="J3900" s="9"/>
      <c r="K3900" s="9"/>
      <c r="L3900" s="9"/>
      <c r="M3900" s="9"/>
      <c r="N3900" s="9"/>
      <c r="O3900" s="9"/>
      <c r="P3900" s="9"/>
      <c r="Q3900" s="9"/>
      <c r="R3900" s="9"/>
      <c r="S3900" s="9"/>
      <c r="T3900" s="9"/>
      <c r="U3900" s="9"/>
      <c r="V3900" s="9"/>
      <c r="W3900" s="9"/>
    </row>
    <row r="3901">
      <c r="A3901" s="123"/>
      <c r="B3901" s="5"/>
      <c r="C3901" s="116"/>
      <c r="D3901" s="9"/>
      <c r="E3901" s="9"/>
      <c r="F3901" s="9"/>
      <c r="G3901" s="9"/>
      <c r="H3901" s="9"/>
      <c r="I3901" s="9"/>
      <c r="J3901" s="9"/>
      <c r="K3901" s="9"/>
      <c r="L3901" s="9"/>
      <c r="M3901" s="9"/>
      <c r="N3901" s="9"/>
      <c r="O3901" s="9"/>
      <c r="P3901" s="9"/>
      <c r="Q3901" s="9"/>
      <c r="R3901" s="9"/>
      <c r="S3901" s="9"/>
      <c r="T3901" s="9"/>
      <c r="U3901" s="9"/>
      <c r="V3901" s="9"/>
      <c r="W3901" s="9"/>
    </row>
    <row r="3902">
      <c r="A3902" s="123"/>
      <c r="B3902" s="5"/>
      <c r="C3902" s="116"/>
      <c r="D3902" s="9"/>
      <c r="E3902" s="9"/>
      <c r="F3902" s="9"/>
      <c r="G3902" s="9"/>
      <c r="H3902" s="9"/>
      <c r="I3902" s="9"/>
      <c r="J3902" s="9"/>
      <c r="K3902" s="9"/>
      <c r="L3902" s="9"/>
      <c r="M3902" s="9"/>
      <c r="N3902" s="9"/>
      <c r="O3902" s="9"/>
      <c r="P3902" s="9"/>
      <c r="Q3902" s="9"/>
      <c r="R3902" s="9"/>
      <c r="S3902" s="9"/>
      <c r="T3902" s="9"/>
      <c r="U3902" s="9"/>
      <c r="V3902" s="9"/>
      <c r="W3902" s="9"/>
    </row>
    <row r="3903">
      <c r="A3903" s="123"/>
      <c r="B3903" s="5"/>
      <c r="C3903" s="116"/>
      <c r="D3903" s="9"/>
      <c r="E3903" s="9"/>
      <c r="F3903" s="9"/>
      <c r="G3903" s="9"/>
      <c r="H3903" s="9"/>
      <c r="I3903" s="9"/>
      <c r="J3903" s="9"/>
      <c r="K3903" s="9"/>
      <c r="L3903" s="9"/>
      <c r="M3903" s="9"/>
      <c r="N3903" s="9"/>
      <c r="O3903" s="9"/>
      <c r="P3903" s="9"/>
      <c r="Q3903" s="9"/>
      <c r="R3903" s="9"/>
      <c r="S3903" s="9"/>
      <c r="T3903" s="9"/>
      <c r="U3903" s="9"/>
      <c r="V3903" s="9"/>
      <c r="W3903" s="9"/>
    </row>
    <row r="3904">
      <c r="A3904" s="123"/>
      <c r="B3904" s="5"/>
      <c r="C3904" s="116"/>
      <c r="D3904" s="9"/>
      <c r="E3904" s="9"/>
      <c r="F3904" s="9"/>
      <c r="G3904" s="9"/>
      <c r="H3904" s="9"/>
      <c r="I3904" s="9"/>
      <c r="J3904" s="9"/>
      <c r="K3904" s="9"/>
      <c r="L3904" s="9"/>
      <c r="M3904" s="9"/>
      <c r="N3904" s="9"/>
      <c r="O3904" s="9"/>
      <c r="P3904" s="9"/>
      <c r="Q3904" s="9"/>
      <c r="R3904" s="9"/>
      <c r="S3904" s="9"/>
      <c r="T3904" s="9"/>
      <c r="U3904" s="9"/>
      <c r="V3904" s="9"/>
      <c r="W3904" s="9"/>
    </row>
    <row r="3905">
      <c r="A3905" s="123"/>
      <c r="B3905" s="5"/>
      <c r="C3905" s="116"/>
      <c r="D3905" s="9"/>
      <c r="E3905" s="9"/>
      <c r="F3905" s="9"/>
      <c r="G3905" s="9"/>
      <c r="H3905" s="9"/>
      <c r="I3905" s="9"/>
      <c r="J3905" s="9"/>
      <c r="K3905" s="9"/>
      <c r="L3905" s="9"/>
      <c r="M3905" s="9"/>
      <c r="N3905" s="9"/>
      <c r="O3905" s="9"/>
      <c r="P3905" s="9"/>
      <c r="Q3905" s="9"/>
      <c r="R3905" s="9"/>
      <c r="S3905" s="9"/>
      <c r="T3905" s="9"/>
      <c r="U3905" s="9"/>
      <c r="V3905" s="9"/>
      <c r="W3905" s="9"/>
    </row>
    <row r="3906">
      <c r="A3906" s="123"/>
      <c r="B3906" s="5"/>
      <c r="C3906" s="116"/>
      <c r="D3906" s="9"/>
      <c r="E3906" s="9"/>
      <c r="F3906" s="9"/>
      <c r="G3906" s="9"/>
      <c r="H3906" s="9"/>
      <c r="I3906" s="9"/>
      <c r="J3906" s="9"/>
      <c r="K3906" s="9"/>
      <c r="L3906" s="9"/>
      <c r="M3906" s="9"/>
      <c r="N3906" s="9"/>
      <c r="O3906" s="9"/>
      <c r="P3906" s="9"/>
      <c r="Q3906" s="9"/>
      <c r="R3906" s="9"/>
      <c r="S3906" s="9"/>
      <c r="T3906" s="9"/>
      <c r="U3906" s="9"/>
      <c r="V3906" s="9"/>
      <c r="W3906" s="9"/>
    </row>
    <row r="3907">
      <c r="A3907" s="123"/>
      <c r="B3907" s="5"/>
      <c r="C3907" s="116"/>
      <c r="D3907" s="9"/>
      <c r="E3907" s="9"/>
      <c r="F3907" s="9"/>
      <c r="G3907" s="9"/>
      <c r="H3907" s="9"/>
      <c r="I3907" s="9"/>
      <c r="J3907" s="9"/>
      <c r="K3907" s="9"/>
      <c r="L3907" s="9"/>
      <c r="M3907" s="9"/>
      <c r="N3907" s="9"/>
      <c r="O3907" s="9"/>
      <c r="P3907" s="9"/>
      <c r="Q3907" s="9"/>
      <c r="R3907" s="9"/>
      <c r="S3907" s="9"/>
      <c r="T3907" s="9"/>
      <c r="U3907" s="9"/>
      <c r="V3907" s="9"/>
      <c r="W3907" s="9"/>
    </row>
    <row r="3908">
      <c r="A3908" s="123"/>
      <c r="B3908" s="5"/>
      <c r="C3908" s="116"/>
      <c r="D3908" s="9"/>
      <c r="E3908" s="9"/>
      <c r="F3908" s="9"/>
      <c r="G3908" s="9"/>
      <c r="H3908" s="9"/>
      <c r="I3908" s="9"/>
      <c r="J3908" s="9"/>
      <c r="K3908" s="9"/>
      <c r="L3908" s="9"/>
      <c r="M3908" s="9"/>
      <c r="N3908" s="9"/>
      <c r="O3908" s="9"/>
      <c r="P3908" s="9"/>
      <c r="Q3908" s="9"/>
      <c r="R3908" s="9"/>
      <c r="S3908" s="9"/>
      <c r="T3908" s="9"/>
      <c r="U3908" s="9"/>
      <c r="V3908" s="9"/>
      <c r="W3908" s="9"/>
    </row>
    <row r="3909">
      <c r="A3909" s="123"/>
      <c r="B3909" s="5"/>
      <c r="C3909" s="116"/>
      <c r="D3909" s="9"/>
      <c r="E3909" s="9"/>
      <c r="F3909" s="9"/>
      <c r="G3909" s="9"/>
      <c r="H3909" s="9"/>
      <c r="I3909" s="9"/>
      <c r="J3909" s="9"/>
      <c r="K3909" s="9"/>
      <c r="L3909" s="9"/>
      <c r="M3909" s="9"/>
      <c r="N3909" s="9"/>
      <c r="O3909" s="9"/>
      <c r="P3909" s="9"/>
      <c r="Q3909" s="9"/>
      <c r="R3909" s="9"/>
      <c r="S3909" s="9"/>
      <c r="T3909" s="9"/>
      <c r="U3909" s="9"/>
      <c r="V3909" s="9"/>
      <c r="W3909" s="9"/>
    </row>
    <row r="3910">
      <c r="A3910" s="123"/>
      <c r="B3910" s="5"/>
      <c r="C3910" s="116"/>
      <c r="D3910" s="9"/>
      <c r="E3910" s="9"/>
      <c r="F3910" s="9"/>
      <c r="G3910" s="9"/>
      <c r="H3910" s="9"/>
      <c r="I3910" s="9"/>
      <c r="J3910" s="9"/>
      <c r="K3910" s="9"/>
      <c r="L3910" s="9"/>
      <c r="M3910" s="9"/>
      <c r="N3910" s="9"/>
      <c r="O3910" s="9"/>
      <c r="P3910" s="9"/>
      <c r="Q3910" s="9"/>
      <c r="R3910" s="9"/>
      <c r="S3910" s="9"/>
      <c r="T3910" s="9"/>
      <c r="U3910" s="9"/>
      <c r="V3910" s="9"/>
      <c r="W3910" s="9"/>
    </row>
    <row r="3911">
      <c r="A3911" s="123"/>
      <c r="B3911" s="5"/>
      <c r="C3911" s="116"/>
      <c r="D3911" s="9"/>
      <c r="E3911" s="9"/>
      <c r="F3911" s="9"/>
      <c r="G3911" s="9"/>
      <c r="H3911" s="9"/>
      <c r="I3911" s="9"/>
      <c r="J3911" s="9"/>
      <c r="K3911" s="9"/>
      <c r="L3911" s="9"/>
      <c r="M3911" s="9"/>
      <c r="N3911" s="9"/>
      <c r="O3911" s="9"/>
      <c r="P3911" s="9"/>
      <c r="Q3911" s="9"/>
      <c r="R3911" s="9"/>
      <c r="S3911" s="9"/>
      <c r="T3911" s="9"/>
      <c r="U3911" s="9"/>
      <c r="V3911" s="9"/>
      <c r="W3911" s="9"/>
    </row>
    <row r="3912">
      <c r="A3912" s="123"/>
      <c r="B3912" s="5"/>
      <c r="C3912" s="116"/>
      <c r="D3912" s="9"/>
      <c r="E3912" s="9"/>
      <c r="F3912" s="9"/>
      <c r="G3912" s="9"/>
      <c r="H3912" s="9"/>
      <c r="I3912" s="9"/>
      <c r="J3912" s="9"/>
      <c r="K3912" s="9"/>
      <c r="L3912" s="9"/>
      <c r="M3912" s="9"/>
      <c r="N3912" s="9"/>
      <c r="O3912" s="9"/>
      <c r="P3912" s="9"/>
      <c r="Q3912" s="9"/>
      <c r="R3912" s="9"/>
      <c r="S3912" s="9"/>
      <c r="T3912" s="9"/>
      <c r="U3912" s="9"/>
      <c r="V3912" s="9"/>
      <c r="W3912" s="9"/>
    </row>
    <row r="3913">
      <c r="A3913" s="123"/>
      <c r="B3913" s="5"/>
      <c r="C3913" s="116"/>
      <c r="D3913" s="9"/>
      <c r="E3913" s="9"/>
      <c r="F3913" s="9"/>
      <c r="G3913" s="9"/>
      <c r="H3913" s="9"/>
      <c r="I3913" s="9"/>
      <c r="J3913" s="9"/>
      <c r="K3913" s="9"/>
      <c r="L3913" s="9"/>
      <c r="M3913" s="9"/>
      <c r="N3913" s="9"/>
      <c r="O3913" s="9"/>
      <c r="P3913" s="9"/>
      <c r="Q3913" s="9"/>
      <c r="R3913" s="9"/>
      <c r="S3913" s="9"/>
      <c r="T3913" s="9"/>
      <c r="U3913" s="9"/>
      <c r="V3913" s="9"/>
      <c r="W3913" s="9"/>
    </row>
    <row r="3914">
      <c r="A3914" s="123"/>
      <c r="B3914" s="5"/>
      <c r="C3914" s="116"/>
      <c r="D3914" s="9"/>
      <c r="E3914" s="9"/>
      <c r="F3914" s="9"/>
      <c r="G3914" s="9"/>
      <c r="H3914" s="9"/>
      <c r="I3914" s="9"/>
      <c r="J3914" s="9"/>
      <c r="K3914" s="9"/>
      <c r="L3914" s="9"/>
      <c r="M3914" s="9"/>
      <c r="N3914" s="9"/>
      <c r="O3914" s="9"/>
      <c r="P3914" s="9"/>
      <c r="Q3914" s="9"/>
      <c r="R3914" s="9"/>
      <c r="S3914" s="9"/>
      <c r="T3914" s="9"/>
      <c r="U3914" s="9"/>
      <c r="V3914" s="9"/>
      <c r="W3914" s="9"/>
    </row>
    <row r="3915">
      <c r="A3915" s="123"/>
      <c r="B3915" s="5"/>
      <c r="C3915" s="116"/>
      <c r="D3915" s="9"/>
      <c r="E3915" s="9"/>
      <c r="F3915" s="9"/>
      <c r="G3915" s="9"/>
      <c r="H3915" s="9"/>
      <c r="I3915" s="9"/>
      <c r="J3915" s="9"/>
      <c r="K3915" s="9"/>
      <c r="L3915" s="9"/>
      <c r="M3915" s="9"/>
      <c r="N3915" s="9"/>
      <c r="O3915" s="9"/>
      <c r="P3915" s="9"/>
      <c r="Q3915" s="9"/>
      <c r="R3915" s="9"/>
      <c r="S3915" s="9"/>
      <c r="T3915" s="9"/>
      <c r="U3915" s="9"/>
      <c r="V3915" s="9"/>
      <c r="W3915" s="9"/>
    </row>
    <row r="3916">
      <c r="A3916" s="123"/>
      <c r="B3916" s="5"/>
      <c r="C3916" s="116"/>
      <c r="D3916" s="9"/>
      <c r="E3916" s="9"/>
      <c r="F3916" s="9"/>
      <c r="G3916" s="9"/>
      <c r="H3916" s="9"/>
      <c r="I3916" s="9"/>
      <c r="J3916" s="9"/>
      <c r="K3916" s="9"/>
      <c r="L3916" s="9"/>
      <c r="M3916" s="9"/>
      <c r="N3916" s="9"/>
      <c r="O3916" s="9"/>
      <c r="P3916" s="9"/>
      <c r="Q3916" s="9"/>
      <c r="R3916" s="9"/>
      <c r="S3916" s="9"/>
      <c r="T3916" s="9"/>
      <c r="U3916" s="9"/>
      <c r="V3916" s="9"/>
      <c r="W3916" s="9"/>
    </row>
    <row r="3917">
      <c r="A3917" s="123"/>
      <c r="B3917" s="5"/>
      <c r="C3917" s="116"/>
      <c r="D3917" s="9"/>
      <c r="E3917" s="9"/>
      <c r="F3917" s="9"/>
      <c r="G3917" s="9"/>
      <c r="H3917" s="9"/>
      <c r="I3917" s="9"/>
      <c r="J3917" s="9"/>
      <c r="K3917" s="9"/>
      <c r="L3917" s="9"/>
      <c r="M3917" s="9"/>
      <c r="N3917" s="9"/>
      <c r="O3917" s="9"/>
      <c r="P3917" s="9"/>
      <c r="Q3917" s="9"/>
      <c r="R3917" s="9"/>
      <c r="S3917" s="9"/>
      <c r="T3917" s="9"/>
      <c r="U3917" s="9"/>
      <c r="V3917" s="9"/>
      <c r="W3917" s="9"/>
    </row>
    <row r="3918">
      <c r="A3918" s="123"/>
      <c r="B3918" s="5"/>
      <c r="C3918" s="116"/>
      <c r="D3918" s="9"/>
      <c r="E3918" s="9"/>
      <c r="F3918" s="9"/>
      <c r="G3918" s="9"/>
      <c r="H3918" s="9"/>
      <c r="I3918" s="9"/>
      <c r="J3918" s="9"/>
      <c r="K3918" s="9"/>
      <c r="L3918" s="9"/>
      <c r="M3918" s="9"/>
      <c r="N3918" s="9"/>
      <c r="O3918" s="9"/>
      <c r="P3918" s="9"/>
      <c r="Q3918" s="9"/>
      <c r="R3918" s="9"/>
      <c r="S3918" s="9"/>
      <c r="T3918" s="9"/>
      <c r="U3918" s="9"/>
      <c r="V3918" s="9"/>
      <c r="W3918" s="9"/>
    </row>
    <row r="3919">
      <c r="A3919" s="123"/>
      <c r="B3919" s="5"/>
      <c r="C3919" s="116"/>
      <c r="D3919" s="9"/>
      <c r="E3919" s="9"/>
      <c r="F3919" s="9"/>
      <c r="G3919" s="9"/>
      <c r="H3919" s="9"/>
      <c r="I3919" s="9"/>
      <c r="J3919" s="9"/>
      <c r="K3919" s="9"/>
      <c r="L3919" s="9"/>
      <c r="M3919" s="9"/>
      <c r="N3919" s="9"/>
      <c r="O3919" s="9"/>
      <c r="P3919" s="9"/>
      <c r="Q3919" s="9"/>
      <c r="R3919" s="9"/>
      <c r="S3919" s="9"/>
      <c r="T3919" s="9"/>
      <c r="U3919" s="9"/>
      <c r="V3919" s="9"/>
      <c r="W3919" s="9"/>
    </row>
    <row r="3920">
      <c r="A3920" s="123"/>
      <c r="B3920" s="5"/>
      <c r="C3920" s="116"/>
      <c r="D3920" s="9"/>
      <c r="E3920" s="9"/>
      <c r="F3920" s="9"/>
      <c r="G3920" s="9"/>
      <c r="H3920" s="9"/>
      <c r="I3920" s="9"/>
      <c r="J3920" s="9"/>
      <c r="K3920" s="9"/>
      <c r="L3920" s="9"/>
      <c r="M3920" s="9"/>
      <c r="N3920" s="9"/>
      <c r="O3920" s="9"/>
      <c r="P3920" s="9"/>
      <c r="Q3920" s="9"/>
      <c r="R3920" s="9"/>
      <c r="S3920" s="9"/>
      <c r="T3920" s="9"/>
      <c r="U3920" s="9"/>
      <c r="V3920" s="9"/>
      <c r="W3920" s="9"/>
    </row>
    <row r="3921">
      <c r="A3921" s="123"/>
      <c r="B3921" s="5"/>
      <c r="C3921" s="116"/>
      <c r="D3921" s="9"/>
      <c r="E3921" s="9"/>
      <c r="F3921" s="9"/>
      <c r="G3921" s="9"/>
      <c r="H3921" s="9"/>
      <c r="I3921" s="9"/>
      <c r="J3921" s="9"/>
      <c r="K3921" s="9"/>
      <c r="L3921" s="9"/>
      <c r="M3921" s="9"/>
      <c r="N3921" s="9"/>
      <c r="O3921" s="9"/>
      <c r="P3921" s="9"/>
      <c r="Q3921" s="9"/>
      <c r="R3921" s="9"/>
      <c r="S3921" s="9"/>
      <c r="T3921" s="9"/>
      <c r="U3921" s="9"/>
      <c r="V3921" s="9"/>
      <c r="W3921" s="9"/>
    </row>
    <row r="3922">
      <c r="A3922" s="123"/>
      <c r="B3922" s="5"/>
      <c r="C3922" s="116"/>
      <c r="D3922" s="9"/>
      <c r="E3922" s="9"/>
      <c r="F3922" s="9"/>
      <c r="G3922" s="9"/>
      <c r="H3922" s="9"/>
      <c r="I3922" s="9"/>
      <c r="J3922" s="9"/>
      <c r="K3922" s="9"/>
      <c r="L3922" s="9"/>
      <c r="M3922" s="9"/>
      <c r="N3922" s="9"/>
      <c r="O3922" s="9"/>
      <c r="P3922" s="9"/>
      <c r="Q3922" s="9"/>
      <c r="R3922" s="9"/>
      <c r="S3922" s="9"/>
      <c r="T3922" s="9"/>
      <c r="U3922" s="9"/>
      <c r="V3922" s="9"/>
      <c r="W3922" s="9"/>
    </row>
    <row r="3923">
      <c r="A3923" s="123"/>
      <c r="B3923" s="5"/>
      <c r="C3923" s="116"/>
      <c r="D3923" s="9"/>
      <c r="E3923" s="9"/>
      <c r="F3923" s="9"/>
      <c r="G3923" s="9"/>
      <c r="H3923" s="9"/>
      <c r="I3923" s="9"/>
      <c r="J3923" s="9"/>
      <c r="K3923" s="9"/>
      <c r="L3923" s="9"/>
      <c r="M3923" s="9"/>
      <c r="N3923" s="9"/>
      <c r="O3923" s="9"/>
      <c r="P3923" s="9"/>
      <c r="Q3923" s="9"/>
      <c r="R3923" s="9"/>
      <c r="S3923" s="9"/>
      <c r="T3923" s="9"/>
      <c r="U3923" s="9"/>
      <c r="V3923" s="9"/>
      <c r="W3923" s="9"/>
    </row>
    <row r="3924">
      <c r="A3924" s="123"/>
      <c r="B3924" s="5"/>
      <c r="C3924" s="116"/>
      <c r="D3924" s="9"/>
      <c r="E3924" s="9"/>
      <c r="F3924" s="9"/>
      <c r="G3924" s="9"/>
      <c r="H3924" s="9"/>
      <c r="I3924" s="9"/>
      <c r="J3924" s="9"/>
      <c r="K3924" s="9"/>
      <c r="L3924" s="9"/>
      <c r="M3924" s="9"/>
      <c r="N3924" s="9"/>
      <c r="O3924" s="9"/>
      <c r="P3924" s="9"/>
      <c r="Q3924" s="9"/>
      <c r="R3924" s="9"/>
      <c r="S3924" s="9"/>
      <c r="T3924" s="9"/>
      <c r="U3924" s="9"/>
      <c r="V3924" s="9"/>
      <c r="W3924" s="9"/>
    </row>
    <row r="3925">
      <c r="A3925" s="123"/>
      <c r="B3925" s="5"/>
      <c r="C3925" s="116"/>
      <c r="D3925" s="9"/>
      <c r="E3925" s="9"/>
      <c r="F3925" s="9"/>
      <c r="G3925" s="9"/>
      <c r="H3925" s="9"/>
      <c r="I3925" s="9"/>
      <c r="J3925" s="9"/>
      <c r="K3925" s="9"/>
      <c r="L3925" s="9"/>
      <c r="M3925" s="9"/>
      <c r="N3925" s="9"/>
      <c r="O3925" s="9"/>
      <c r="P3925" s="9"/>
      <c r="Q3925" s="9"/>
      <c r="R3925" s="9"/>
      <c r="S3925" s="9"/>
      <c r="T3925" s="9"/>
      <c r="U3925" s="9"/>
      <c r="V3925" s="9"/>
      <c r="W3925" s="9"/>
    </row>
    <row r="3926">
      <c r="A3926" s="123"/>
      <c r="B3926" s="5"/>
      <c r="C3926" s="116"/>
      <c r="D3926" s="9"/>
      <c r="E3926" s="9"/>
      <c r="F3926" s="9"/>
      <c r="G3926" s="9"/>
      <c r="H3926" s="9"/>
      <c r="I3926" s="9"/>
      <c r="J3926" s="9"/>
      <c r="K3926" s="9"/>
      <c r="L3926" s="9"/>
      <c r="M3926" s="9"/>
      <c r="N3926" s="9"/>
      <c r="O3926" s="9"/>
      <c r="P3926" s="9"/>
      <c r="Q3926" s="9"/>
      <c r="R3926" s="9"/>
      <c r="S3926" s="9"/>
      <c r="T3926" s="9"/>
      <c r="U3926" s="9"/>
      <c r="V3926" s="9"/>
      <c r="W3926" s="9"/>
    </row>
    <row r="3927">
      <c r="A3927" s="123"/>
      <c r="B3927" s="5"/>
      <c r="C3927" s="116"/>
      <c r="D3927" s="9"/>
      <c r="E3927" s="9"/>
      <c r="F3927" s="9"/>
      <c r="G3927" s="9"/>
      <c r="H3927" s="9"/>
      <c r="I3927" s="9"/>
      <c r="J3927" s="9"/>
      <c r="K3927" s="9"/>
      <c r="L3927" s="9"/>
      <c r="M3927" s="9"/>
      <c r="N3927" s="9"/>
      <c r="O3927" s="9"/>
      <c r="P3927" s="9"/>
      <c r="Q3927" s="9"/>
      <c r="R3927" s="9"/>
      <c r="S3927" s="9"/>
      <c r="T3927" s="9"/>
      <c r="U3927" s="9"/>
      <c r="V3927" s="9"/>
      <c r="W3927" s="9"/>
    </row>
    <row r="3928">
      <c r="A3928" s="123"/>
      <c r="B3928" s="5"/>
      <c r="C3928" s="116"/>
      <c r="D3928" s="9"/>
      <c r="E3928" s="9"/>
      <c r="F3928" s="9"/>
      <c r="G3928" s="9"/>
      <c r="H3928" s="9"/>
      <c r="I3928" s="9"/>
      <c r="J3928" s="9"/>
      <c r="K3928" s="9"/>
      <c r="L3928" s="9"/>
      <c r="M3928" s="9"/>
      <c r="N3928" s="9"/>
      <c r="O3928" s="9"/>
      <c r="P3928" s="9"/>
      <c r="Q3928" s="9"/>
      <c r="R3928" s="9"/>
      <c r="S3928" s="9"/>
      <c r="T3928" s="9"/>
      <c r="U3928" s="9"/>
      <c r="V3928" s="9"/>
      <c r="W3928" s="9"/>
    </row>
    <row r="3929">
      <c r="A3929" s="123"/>
      <c r="B3929" s="5"/>
      <c r="C3929" s="116"/>
      <c r="D3929" s="9"/>
      <c r="E3929" s="9"/>
      <c r="F3929" s="9"/>
      <c r="G3929" s="9"/>
      <c r="H3929" s="9"/>
      <c r="I3929" s="9"/>
      <c r="J3929" s="9"/>
      <c r="K3929" s="9"/>
      <c r="L3929" s="9"/>
      <c r="M3929" s="9"/>
      <c r="N3929" s="9"/>
      <c r="O3929" s="9"/>
      <c r="P3929" s="9"/>
      <c r="Q3929" s="9"/>
      <c r="R3929" s="9"/>
      <c r="S3929" s="9"/>
      <c r="T3929" s="9"/>
      <c r="U3929" s="9"/>
      <c r="V3929" s="9"/>
      <c r="W3929" s="9"/>
    </row>
    <row r="3930">
      <c r="A3930" s="123"/>
      <c r="B3930" s="5"/>
      <c r="C3930" s="116"/>
      <c r="D3930" s="9"/>
      <c r="E3930" s="9"/>
      <c r="F3930" s="9"/>
      <c r="G3930" s="9"/>
      <c r="H3930" s="9"/>
      <c r="I3930" s="9"/>
      <c r="J3930" s="9"/>
      <c r="K3930" s="9"/>
      <c r="L3930" s="9"/>
      <c r="M3930" s="9"/>
      <c r="N3930" s="9"/>
      <c r="O3930" s="9"/>
      <c r="P3930" s="9"/>
      <c r="Q3930" s="9"/>
      <c r="R3930" s="9"/>
      <c r="S3930" s="9"/>
      <c r="T3930" s="9"/>
      <c r="U3930" s="9"/>
      <c r="V3930" s="9"/>
      <c r="W3930" s="9"/>
    </row>
    <row r="3931">
      <c r="A3931" s="123"/>
      <c r="B3931" s="5"/>
      <c r="C3931" s="116"/>
      <c r="D3931" s="9"/>
      <c r="E3931" s="9"/>
      <c r="F3931" s="9"/>
      <c r="G3931" s="9"/>
      <c r="H3931" s="9"/>
      <c r="I3931" s="9"/>
      <c r="J3931" s="9"/>
      <c r="K3931" s="9"/>
      <c r="L3931" s="9"/>
      <c r="M3931" s="9"/>
      <c r="N3931" s="9"/>
      <c r="O3931" s="9"/>
      <c r="P3931" s="9"/>
      <c r="Q3931" s="9"/>
      <c r="R3931" s="9"/>
      <c r="S3931" s="9"/>
      <c r="T3931" s="9"/>
      <c r="U3931" s="9"/>
      <c r="V3931" s="9"/>
      <c r="W3931" s="9"/>
    </row>
    <row r="3932">
      <c r="A3932" s="123"/>
      <c r="B3932" s="5"/>
      <c r="C3932" s="116"/>
      <c r="D3932" s="9"/>
      <c r="E3932" s="9"/>
      <c r="F3932" s="9"/>
      <c r="G3932" s="9"/>
      <c r="H3932" s="9"/>
      <c r="I3932" s="9"/>
      <c r="J3932" s="9"/>
      <c r="K3932" s="9"/>
      <c r="L3932" s="9"/>
      <c r="M3932" s="9"/>
      <c r="N3932" s="9"/>
      <c r="O3932" s="9"/>
      <c r="P3932" s="9"/>
      <c r="Q3932" s="9"/>
      <c r="R3932" s="9"/>
      <c r="S3932" s="9"/>
      <c r="T3932" s="9"/>
      <c r="U3932" s="9"/>
      <c r="V3932" s="9"/>
      <c r="W3932" s="9"/>
    </row>
    <row r="3933">
      <c r="A3933" s="123"/>
      <c r="B3933" s="5"/>
      <c r="C3933" s="116"/>
      <c r="D3933" s="9"/>
      <c r="E3933" s="9"/>
      <c r="F3933" s="9"/>
      <c r="G3933" s="9"/>
      <c r="H3933" s="9"/>
      <c r="I3933" s="9"/>
      <c r="J3933" s="9"/>
      <c r="K3933" s="9"/>
      <c r="L3933" s="9"/>
      <c r="M3933" s="9"/>
      <c r="N3933" s="9"/>
      <c r="O3933" s="9"/>
      <c r="P3933" s="9"/>
      <c r="Q3933" s="9"/>
      <c r="R3933" s="9"/>
      <c r="S3933" s="9"/>
      <c r="T3933" s="9"/>
      <c r="U3933" s="9"/>
      <c r="V3933" s="9"/>
      <c r="W3933" s="9"/>
    </row>
    <row r="3934">
      <c r="A3934" s="123"/>
      <c r="B3934" s="5"/>
      <c r="C3934" s="116"/>
      <c r="D3934" s="9"/>
      <c r="E3934" s="9"/>
      <c r="F3934" s="9"/>
      <c r="G3934" s="9"/>
      <c r="H3934" s="9"/>
      <c r="I3934" s="9"/>
      <c r="J3934" s="9"/>
      <c r="K3934" s="9"/>
      <c r="L3934" s="9"/>
      <c r="M3934" s="9"/>
      <c r="N3934" s="9"/>
      <c r="O3934" s="9"/>
      <c r="P3934" s="9"/>
      <c r="Q3934" s="9"/>
      <c r="R3934" s="9"/>
      <c r="S3934" s="9"/>
      <c r="T3934" s="9"/>
      <c r="U3934" s="9"/>
      <c r="V3934" s="9"/>
      <c r="W3934" s="9"/>
    </row>
    <row r="3935">
      <c r="A3935" s="123"/>
      <c r="B3935" s="5"/>
      <c r="C3935" s="116"/>
      <c r="D3935" s="9"/>
      <c r="E3935" s="9"/>
      <c r="F3935" s="9"/>
      <c r="G3935" s="9"/>
      <c r="H3935" s="9"/>
      <c r="I3935" s="9"/>
      <c r="J3935" s="9"/>
      <c r="K3935" s="9"/>
      <c r="L3935" s="9"/>
      <c r="M3935" s="9"/>
      <c r="N3935" s="9"/>
      <c r="O3935" s="9"/>
      <c r="P3935" s="9"/>
      <c r="Q3935" s="9"/>
      <c r="R3935" s="9"/>
      <c r="S3935" s="9"/>
      <c r="T3935" s="9"/>
      <c r="U3935" s="9"/>
      <c r="V3935" s="9"/>
      <c r="W3935" s="9"/>
    </row>
    <row r="3936">
      <c r="A3936" s="123"/>
      <c r="B3936" s="5"/>
      <c r="C3936" s="116"/>
      <c r="D3936" s="9"/>
      <c r="E3936" s="9"/>
      <c r="F3936" s="9"/>
      <c r="G3936" s="9"/>
      <c r="H3936" s="9"/>
      <c r="I3936" s="9"/>
      <c r="J3936" s="9"/>
      <c r="K3936" s="9"/>
      <c r="L3936" s="9"/>
      <c r="M3936" s="9"/>
      <c r="N3936" s="9"/>
      <c r="O3936" s="9"/>
      <c r="P3936" s="9"/>
      <c r="Q3936" s="9"/>
      <c r="R3936" s="9"/>
      <c r="S3936" s="9"/>
      <c r="T3936" s="9"/>
      <c r="U3936" s="9"/>
      <c r="V3936" s="9"/>
      <c r="W3936" s="9"/>
    </row>
    <row r="3937">
      <c r="A3937" s="123"/>
      <c r="B3937" s="5"/>
      <c r="C3937" s="116"/>
      <c r="D3937" s="9"/>
      <c r="E3937" s="9"/>
      <c r="F3937" s="9"/>
      <c r="G3937" s="9"/>
      <c r="H3937" s="9"/>
      <c r="I3937" s="9"/>
      <c r="J3937" s="9"/>
      <c r="K3937" s="9"/>
      <c r="L3937" s="9"/>
      <c r="M3937" s="9"/>
      <c r="N3937" s="9"/>
      <c r="O3937" s="9"/>
      <c r="P3937" s="9"/>
      <c r="Q3937" s="9"/>
      <c r="R3937" s="9"/>
      <c r="S3937" s="9"/>
      <c r="T3937" s="9"/>
      <c r="U3937" s="9"/>
      <c r="V3937" s="9"/>
      <c r="W3937" s="9"/>
    </row>
    <row r="3938">
      <c r="A3938" s="123"/>
      <c r="B3938" s="5"/>
      <c r="C3938" s="116"/>
      <c r="D3938" s="9"/>
      <c r="E3938" s="9"/>
      <c r="F3938" s="9"/>
      <c r="G3938" s="9"/>
      <c r="H3938" s="9"/>
      <c r="I3938" s="9"/>
      <c r="J3938" s="9"/>
      <c r="K3938" s="9"/>
      <c r="L3938" s="9"/>
      <c r="M3938" s="9"/>
      <c r="N3938" s="9"/>
      <c r="O3938" s="9"/>
      <c r="P3938" s="9"/>
      <c r="Q3938" s="9"/>
      <c r="R3938" s="9"/>
      <c r="S3938" s="9"/>
      <c r="T3938" s="9"/>
      <c r="U3938" s="9"/>
      <c r="V3938" s="9"/>
      <c r="W3938" s="9"/>
    </row>
    <row r="3939">
      <c r="A3939" s="123"/>
      <c r="B3939" s="5"/>
      <c r="C3939" s="116"/>
      <c r="D3939" s="9"/>
      <c r="E3939" s="9"/>
      <c r="F3939" s="9"/>
      <c r="G3939" s="9"/>
      <c r="H3939" s="9"/>
      <c r="I3939" s="9"/>
      <c r="J3939" s="9"/>
      <c r="K3939" s="9"/>
      <c r="L3939" s="9"/>
      <c r="M3939" s="9"/>
      <c r="N3939" s="9"/>
      <c r="O3939" s="9"/>
      <c r="P3939" s="9"/>
      <c r="Q3939" s="9"/>
      <c r="R3939" s="9"/>
      <c r="S3939" s="9"/>
      <c r="T3939" s="9"/>
      <c r="U3939" s="9"/>
      <c r="V3939" s="9"/>
      <c r="W3939" s="9"/>
    </row>
    <row r="3940">
      <c r="A3940" s="123"/>
      <c r="B3940" s="5"/>
      <c r="C3940" s="116"/>
      <c r="D3940" s="9"/>
      <c r="E3940" s="9"/>
      <c r="F3940" s="9"/>
      <c r="G3940" s="9"/>
      <c r="H3940" s="9"/>
      <c r="I3940" s="9"/>
      <c r="J3940" s="9"/>
      <c r="K3940" s="9"/>
      <c r="L3940" s="9"/>
      <c r="M3940" s="9"/>
      <c r="N3940" s="9"/>
      <c r="O3940" s="9"/>
      <c r="P3940" s="9"/>
      <c r="Q3940" s="9"/>
      <c r="R3940" s="9"/>
      <c r="S3940" s="9"/>
      <c r="T3940" s="9"/>
      <c r="U3940" s="9"/>
      <c r="V3940" s="9"/>
      <c r="W3940" s="9"/>
    </row>
    <row r="3941">
      <c r="A3941" s="123"/>
      <c r="B3941" s="5"/>
      <c r="C3941" s="116"/>
      <c r="D3941" s="9"/>
      <c r="E3941" s="9"/>
      <c r="F3941" s="9"/>
      <c r="G3941" s="9"/>
      <c r="H3941" s="9"/>
      <c r="I3941" s="9"/>
      <c r="J3941" s="9"/>
      <c r="K3941" s="9"/>
      <c r="L3941" s="9"/>
      <c r="M3941" s="9"/>
      <c r="N3941" s="9"/>
      <c r="O3941" s="9"/>
      <c r="P3941" s="9"/>
      <c r="Q3941" s="9"/>
      <c r="R3941" s="9"/>
      <c r="S3941" s="9"/>
      <c r="T3941" s="9"/>
      <c r="U3941" s="9"/>
      <c r="V3941" s="9"/>
      <c r="W3941" s="9"/>
    </row>
    <row r="3942">
      <c r="A3942" s="123"/>
      <c r="B3942" s="5"/>
      <c r="C3942" s="116"/>
      <c r="D3942" s="9"/>
      <c r="E3942" s="9"/>
      <c r="F3942" s="9"/>
      <c r="G3942" s="9"/>
      <c r="H3942" s="9"/>
      <c r="I3942" s="9"/>
      <c r="J3942" s="9"/>
      <c r="K3942" s="9"/>
      <c r="L3942" s="9"/>
      <c r="M3942" s="9"/>
      <c r="N3942" s="9"/>
      <c r="O3942" s="9"/>
      <c r="P3942" s="9"/>
      <c r="Q3942" s="9"/>
      <c r="R3942" s="9"/>
      <c r="S3942" s="9"/>
      <c r="T3942" s="9"/>
      <c r="U3942" s="9"/>
      <c r="V3942" s="9"/>
      <c r="W3942" s="9"/>
    </row>
    <row r="3943">
      <c r="A3943" s="123"/>
      <c r="B3943" s="5"/>
      <c r="C3943" s="116"/>
      <c r="D3943" s="9"/>
      <c r="E3943" s="9"/>
      <c r="F3943" s="9"/>
      <c r="G3943" s="9"/>
      <c r="H3943" s="9"/>
      <c r="I3943" s="9"/>
      <c r="J3943" s="9"/>
      <c r="K3943" s="9"/>
      <c r="L3943" s="9"/>
      <c r="M3943" s="9"/>
      <c r="N3943" s="9"/>
      <c r="O3943" s="9"/>
      <c r="P3943" s="9"/>
      <c r="Q3943" s="9"/>
      <c r="R3943" s="9"/>
      <c r="S3943" s="9"/>
      <c r="T3943" s="9"/>
      <c r="U3943" s="9"/>
      <c r="V3943" s="9"/>
      <c r="W3943" s="9"/>
    </row>
    <row r="3944">
      <c r="A3944" s="123"/>
      <c r="B3944" s="5"/>
      <c r="C3944" s="116"/>
      <c r="D3944" s="9"/>
      <c r="E3944" s="9"/>
      <c r="F3944" s="9"/>
      <c r="G3944" s="9"/>
      <c r="H3944" s="9"/>
      <c r="I3944" s="9"/>
      <c r="J3944" s="9"/>
      <c r="K3944" s="9"/>
      <c r="L3944" s="9"/>
      <c r="M3944" s="9"/>
      <c r="N3944" s="9"/>
      <c r="O3944" s="9"/>
      <c r="P3944" s="9"/>
      <c r="Q3944" s="9"/>
      <c r="R3944" s="9"/>
      <c r="S3944" s="9"/>
      <c r="T3944" s="9"/>
      <c r="U3944" s="9"/>
      <c r="V3944" s="9"/>
      <c r="W3944" s="9"/>
    </row>
    <row r="3945">
      <c r="A3945" s="123"/>
      <c r="B3945" s="5"/>
      <c r="C3945" s="116"/>
      <c r="D3945" s="9"/>
      <c r="E3945" s="9"/>
      <c r="F3945" s="9"/>
      <c r="G3945" s="9"/>
      <c r="H3945" s="9"/>
      <c r="I3945" s="9"/>
      <c r="J3945" s="9"/>
      <c r="K3945" s="9"/>
      <c r="L3945" s="9"/>
      <c r="M3945" s="9"/>
      <c r="N3945" s="9"/>
      <c r="O3945" s="9"/>
      <c r="P3945" s="9"/>
      <c r="Q3945" s="9"/>
      <c r="R3945" s="9"/>
      <c r="S3945" s="9"/>
      <c r="T3945" s="9"/>
      <c r="U3945" s="9"/>
      <c r="V3945" s="9"/>
      <c r="W3945" s="9"/>
    </row>
    <row r="3946">
      <c r="A3946" s="123"/>
      <c r="B3946" s="5"/>
      <c r="C3946" s="116"/>
      <c r="D3946" s="9"/>
      <c r="E3946" s="9"/>
      <c r="F3946" s="9"/>
      <c r="G3946" s="9"/>
      <c r="H3946" s="9"/>
      <c r="I3946" s="9"/>
      <c r="J3946" s="9"/>
      <c r="K3946" s="9"/>
      <c r="L3946" s="9"/>
      <c r="M3946" s="9"/>
      <c r="N3946" s="9"/>
      <c r="O3946" s="9"/>
      <c r="P3946" s="9"/>
      <c r="Q3946" s="9"/>
      <c r="R3946" s="9"/>
      <c r="S3946" s="9"/>
      <c r="T3946" s="9"/>
      <c r="U3946" s="9"/>
      <c r="V3946" s="9"/>
      <c r="W3946" s="9"/>
    </row>
    <row r="3947">
      <c r="A3947" s="123"/>
      <c r="B3947" s="5"/>
      <c r="C3947" s="116"/>
      <c r="D3947" s="9"/>
      <c r="E3947" s="9"/>
      <c r="F3947" s="9"/>
      <c r="G3947" s="9"/>
      <c r="H3947" s="9"/>
      <c r="I3947" s="9"/>
      <c r="J3947" s="9"/>
      <c r="K3947" s="9"/>
      <c r="L3947" s="9"/>
      <c r="M3947" s="9"/>
      <c r="N3947" s="9"/>
      <c r="O3947" s="9"/>
      <c r="P3947" s="9"/>
      <c r="Q3947" s="9"/>
      <c r="R3947" s="9"/>
      <c r="S3947" s="9"/>
      <c r="T3947" s="9"/>
      <c r="U3947" s="9"/>
      <c r="V3947" s="9"/>
      <c r="W3947" s="9"/>
    </row>
    <row r="3948">
      <c r="A3948" s="123"/>
      <c r="B3948" s="5"/>
      <c r="C3948" s="116"/>
      <c r="D3948" s="9"/>
      <c r="E3948" s="9"/>
      <c r="F3948" s="9"/>
      <c r="G3948" s="9"/>
      <c r="H3948" s="9"/>
      <c r="I3948" s="9"/>
      <c r="J3948" s="9"/>
      <c r="K3948" s="9"/>
      <c r="L3948" s="9"/>
      <c r="M3948" s="9"/>
      <c r="N3948" s="9"/>
      <c r="O3948" s="9"/>
      <c r="P3948" s="9"/>
      <c r="Q3948" s="9"/>
      <c r="R3948" s="9"/>
      <c r="S3948" s="9"/>
      <c r="T3948" s="9"/>
      <c r="U3948" s="9"/>
      <c r="V3948" s="9"/>
      <c r="W3948" s="9"/>
    </row>
    <row r="3949">
      <c r="A3949" s="123"/>
      <c r="B3949" s="5"/>
      <c r="C3949" s="116"/>
      <c r="D3949" s="9"/>
      <c r="E3949" s="9"/>
      <c r="F3949" s="9"/>
      <c r="G3949" s="9"/>
      <c r="H3949" s="9"/>
      <c r="I3949" s="9"/>
      <c r="J3949" s="9"/>
      <c r="K3949" s="9"/>
      <c r="L3949" s="9"/>
      <c r="M3949" s="9"/>
      <c r="N3949" s="9"/>
      <c r="O3949" s="9"/>
      <c r="P3949" s="9"/>
      <c r="Q3949" s="9"/>
      <c r="R3949" s="9"/>
      <c r="S3949" s="9"/>
      <c r="T3949" s="9"/>
      <c r="U3949" s="9"/>
      <c r="V3949" s="9"/>
      <c r="W3949" s="9"/>
    </row>
    <row r="3950">
      <c r="A3950" s="123"/>
      <c r="B3950" s="5"/>
      <c r="C3950" s="116"/>
      <c r="D3950" s="9"/>
      <c r="E3950" s="9"/>
      <c r="F3950" s="9"/>
      <c r="G3950" s="9"/>
      <c r="H3950" s="9"/>
      <c r="I3950" s="9"/>
      <c r="J3950" s="9"/>
      <c r="K3950" s="9"/>
      <c r="L3950" s="9"/>
      <c r="M3950" s="9"/>
      <c r="N3950" s="9"/>
      <c r="O3950" s="9"/>
      <c r="P3950" s="9"/>
      <c r="Q3950" s="9"/>
      <c r="R3950" s="9"/>
      <c r="S3950" s="9"/>
      <c r="T3950" s="9"/>
      <c r="U3950" s="9"/>
      <c r="V3950" s="9"/>
      <c r="W3950" s="9"/>
    </row>
    <row r="3951">
      <c r="A3951" s="123"/>
      <c r="B3951" s="5"/>
      <c r="C3951" s="116"/>
      <c r="D3951" s="9"/>
      <c r="E3951" s="9"/>
      <c r="F3951" s="9"/>
      <c r="G3951" s="9"/>
      <c r="H3951" s="9"/>
      <c r="I3951" s="9"/>
      <c r="J3951" s="9"/>
      <c r="K3951" s="9"/>
      <c r="L3951" s="9"/>
      <c r="M3951" s="9"/>
      <c r="N3951" s="9"/>
      <c r="O3951" s="9"/>
      <c r="P3951" s="9"/>
      <c r="Q3951" s="9"/>
      <c r="R3951" s="9"/>
      <c r="S3951" s="9"/>
      <c r="T3951" s="9"/>
      <c r="U3951" s="9"/>
      <c r="V3951" s="9"/>
      <c r="W3951" s="9"/>
    </row>
    <row r="3952">
      <c r="A3952" s="123"/>
      <c r="B3952" s="5"/>
      <c r="C3952" s="116"/>
      <c r="D3952" s="9"/>
      <c r="E3952" s="9"/>
      <c r="F3952" s="9"/>
      <c r="G3952" s="9"/>
      <c r="H3952" s="9"/>
      <c r="I3952" s="9"/>
      <c r="J3952" s="9"/>
      <c r="K3952" s="9"/>
      <c r="L3952" s="9"/>
      <c r="M3952" s="9"/>
      <c r="N3952" s="9"/>
      <c r="O3952" s="9"/>
      <c r="P3952" s="9"/>
      <c r="Q3952" s="9"/>
      <c r="R3952" s="9"/>
      <c r="S3952" s="9"/>
      <c r="T3952" s="9"/>
      <c r="U3952" s="9"/>
      <c r="V3952" s="9"/>
      <c r="W3952" s="9"/>
    </row>
    <row r="3953">
      <c r="A3953" s="123"/>
      <c r="B3953" s="5"/>
      <c r="C3953" s="116"/>
      <c r="D3953" s="9"/>
      <c r="E3953" s="9"/>
      <c r="F3953" s="9"/>
      <c r="G3953" s="9"/>
      <c r="H3953" s="9"/>
      <c r="I3953" s="9"/>
      <c r="J3953" s="9"/>
      <c r="K3953" s="9"/>
      <c r="L3953" s="9"/>
      <c r="M3953" s="9"/>
      <c r="N3953" s="9"/>
      <c r="O3953" s="9"/>
      <c r="P3953" s="9"/>
      <c r="Q3953" s="9"/>
      <c r="R3953" s="9"/>
      <c r="S3953" s="9"/>
      <c r="T3953" s="9"/>
      <c r="U3953" s="9"/>
      <c r="V3953" s="9"/>
      <c r="W3953" s="9"/>
    </row>
    <row r="3954">
      <c r="A3954" s="123"/>
      <c r="B3954" s="5"/>
      <c r="C3954" s="116"/>
      <c r="D3954" s="9"/>
      <c r="E3954" s="9"/>
      <c r="F3954" s="9"/>
      <c r="G3954" s="9"/>
      <c r="H3954" s="9"/>
      <c r="I3954" s="9"/>
      <c r="J3954" s="9"/>
      <c r="K3954" s="9"/>
      <c r="L3954" s="9"/>
      <c r="M3954" s="9"/>
      <c r="N3954" s="9"/>
      <c r="O3954" s="9"/>
      <c r="P3954" s="9"/>
      <c r="Q3954" s="9"/>
      <c r="R3954" s="9"/>
      <c r="S3954" s="9"/>
      <c r="T3954" s="9"/>
      <c r="U3954" s="9"/>
      <c r="V3954" s="9"/>
      <c r="W3954" s="9"/>
    </row>
    <row r="3955">
      <c r="A3955" s="123"/>
      <c r="B3955" s="5"/>
      <c r="C3955" s="116"/>
      <c r="D3955" s="9"/>
      <c r="E3955" s="9"/>
      <c r="F3955" s="9"/>
      <c r="G3955" s="9"/>
      <c r="H3955" s="9"/>
      <c r="I3955" s="9"/>
      <c r="J3955" s="9"/>
      <c r="K3955" s="9"/>
      <c r="L3955" s="9"/>
      <c r="M3955" s="9"/>
      <c r="N3955" s="9"/>
      <c r="O3955" s="9"/>
      <c r="P3955" s="9"/>
      <c r="Q3955" s="9"/>
      <c r="R3955" s="9"/>
      <c r="S3955" s="9"/>
      <c r="T3955" s="9"/>
      <c r="U3955" s="9"/>
      <c r="V3955" s="9"/>
      <c r="W3955" s="9"/>
    </row>
    <row r="3956">
      <c r="A3956" s="123"/>
      <c r="B3956" s="5"/>
      <c r="C3956" s="116"/>
      <c r="D3956" s="9"/>
      <c r="E3956" s="9"/>
      <c r="F3956" s="9"/>
      <c r="G3956" s="9"/>
      <c r="H3956" s="9"/>
      <c r="I3956" s="9"/>
      <c r="J3956" s="9"/>
      <c r="K3956" s="9"/>
      <c r="L3956" s="9"/>
      <c r="M3956" s="9"/>
      <c r="N3956" s="9"/>
      <c r="O3956" s="9"/>
      <c r="P3956" s="9"/>
      <c r="Q3956" s="9"/>
      <c r="R3956" s="9"/>
      <c r="S3956" s="9"/>
      <c r="T3956" s="9"/>
      <c r="U3956" s="9"/>
      <c r="V3956" s="9"/>
      <c r="W3956" s="9"/>
    </row>
    <row r="3957">
      <c r="A3957" s="123"/>
      <c r="B3957" s="5"/>
      <c r="C3957" s="116"/>
      <c r="D3957" s="9"/>
      <c r="E3957" s="9"/>
      <c r="F3957" s="9"/>
      <c r="G3957" s="9"/>
      <c r="H3957" s="9"/>
      <c r="I3957" s="9"/>
      <c r="J3957" s="9"/>
      <c r="K3957" s="9"/>
      <c r="L3957" s="9"/>
      <c r="M3957" s="9"/>
      <c r="N3957" s="9"/>
      <c r="O3957" s="9"/>
      <c r="P3957" s="9"/>
      <c r="Q3957" s="9"/>
      <c r="R3957" s="9"/>
      <c r="S3957" s="9"/>
      <c r="T3957" s="9"/>
      <c r="U3957" s="9"/>
      <c r="V3957" s="9"/>
      <c r="W3957" s="9"/>
    </row>
    <row r="3958">
      <c r="A3958" s="123"/>
      <c r="B3958" s="5"/>
      <c r="C3958" s="116"/>
      <c r="D3958" s="9"/>
      <c r="E3958" s="9"/>
      <c r="F3958" s="9"/>
      <c r="G3958" s="9"/>
      <c r="H3958" s="9"/>
      <c r="I3958" s="9"/>
      <c r="J3958" s="9"/>
      <c r="K3958" s="9"/>
      <c r="L3958" s="9"/>
      <c r="M3958" s="9"/>
      <c r="N3958" s="9"/>
      <c r="O3958" s="9"/>
      <c r="P3958" s="9"/>
      <c r="Q3958" s="9"/>
      <c r="R3958" s="9"/>
      <c r="S3958" s="9"/>
      <c r="T3958" s="9"/>
      <c r="U3958" s="9"/>
      <c r="V3958" s="9"/>
      <c r="W3958" s="9"/>
    </row>
    <row r="3959">
      <c r="A3959" s="123"/>
      <c r="B3959" s="5"/>
      <c r="C3959" s="116"/>
      <c r="D3959" s="9"/>
      <c r="E3959" s="9"/>
      <c r="F3959" s="9"/>
      <c r="G3959" s="9"/>
      <c r="H3959" s="9"/>
      <c r="I3959" s="9"/>
      <c r="J3959" s="9"/>
      <c r="K3959" s="9"/>
      <c r="L3959" s="9"/>
      <c r="M3959" s="9"/>
      <c r="N3959" s="9"/>
      <c r="O3959" s="9"/>
      <c r="P3959" s="9"/>
      <c r="Q3959" s="9"/>
      <c r="R3959" s="9"/>
      <c r="S3959" s="9"/>
      <c r="T3959" s="9"/>
      <c r="U3959" s="9"/>
      <c r="V3959" s="9"/>
      <c r="W3959" s="9"/>
    </row>
    <row r="3960">
      <c r="A3960" s="123"/>
      <c r="B3960" s="5"/>
      <c r="C3960" s="116"/>
      <c r="D3960" s="9"/>
      <c r="E3960" s="9"/>
      <c r="F3960" s="9"/>
      <c r="G3960" s="9"/>
      <c r="H3960" s="9"/>
      <c r="I3960" s="9"/>
      <c r="J3960" s="9"/>
      <c r="K3960" s="9"/>
      <c r="L3960" s="9"/>
      <c r="M3960" s="9"/>
      <c r="N3960" s="9"/>
      <c r="O3960" s="9"/>
      <c r="P3960" s="9"/>
      <c r="Q3960" s="9"/>
      <c r="R3960" s="9"/>
      <c r="S3960" s="9"/>
      <c r="T3960" s="9"/>
      <c r="U3960" s="9"/>
      <c r="V3960" s="9"/>
      <c r="W3960" s="9"/>
    </row>
    <row r="3961">
      <c r="A3961" s="123"/>
      <c r="B3961" s="5"/>
      <c r="C3961" s="116"/>
      <c r="D3961" s="9"/>
      <c r="E3961" s="9"/>
      <c r="F3961" s="9"/>
      <c r="G3961" s="9"/>
      <c r="H3961" s="9"/>
      <c r="I3961" s="9"/>
      <c r="J3961" s="9"/>
      <c r="K3961" s="9"/>
      <c r="L3961" s="9"/>
      <c r="M3961" s="9"/>
      <c r="N3961" s="9"/>
      <c r="O3961" s="9"/>
      <c r="P3961" s="9"/>
      <c r="Q3961" s="9"/>
      <c r="R3961" s="9"/>
      <c r="S3961" s="9"/>
      <c r="T3961" s="9"/>
      <c r="U3961" s="9"/>
      <c r="V3961" s="9"/>
      <c r="W3961" s="9"/>
    </row>
    <row r="3962">
      <c r="A3962" s="123"/>
      <c r="B3962" s="5"/>
      <c r="C3962" s="116"/>
      <c r="D3962" s="9"/>
      <c r="E3962" s="9"/>
      <c r="F3962" s="9"/>
      <c r="G3962" s="9"/>
      <c r="H3962" s="9"/>
      <c r="I3962" s="9"/>
      <c r="J3962" s="9"/>
      <c r="K3962" s="9"/>
      <c r="L3962" s="9"/>
      <c r="M3962" s="9"/>
      <c r="N3962" s="9"/>
      <c r="O3962" s="9"/>
      <c r="P3962" s="9"/>
      <c r="Q3962" s="9"/>
      <c r="R3962" s="9"/>
      <c r="S3962" s="9"/>
      <c r="T3962" s="9"/>
      <c r="U3962" s="9"/>
      <c r="V3962" s="9"/>
      <c r="W3962" s="9"/>
    </row>
    <row r="3963">
      <c r="A3963" s="123"/>
      <c r="B3963" s="5"/>
      <c r="C3963" s="116"/>
      <c r="D3963" s="9"/>
      <c r="E3963" s="9"/>
      <c r="F3963" s="9"/>
      <c r="G3963" s="9"/>
      <c r="H3963" s="9"/>
      <c r="I3963" s="9"/>
      <c r="J3963" s="9"/>
      <c r="K3963" s="9"/>
      <c r="L3963" s="9"/>
      <c r="M3963" s="9"/>
      <c r="N3963" s="9"/>
      <c r="O3963" s="9"/>
      <c r="P3963" s="9"/>
      <c r="Q3963" s="9"/>
      <c r="R3963" s="9"/>
      <c r="S3963" s="9"/>
      <c r="T3963" s="9"/>
      <c r="U3963" s="9"/>
      <c r="V3963" s="9"/>
      <c r="W3963" s="9"/>
    </row>
    <row r="3964">
      <c r="A3964" s="123"/>
      <c r="B3964" s="5"/>
      <c r="C3964" s="116"/>
      <c r="D3964" s="9"/>
      <c r="E3964" s="9"/>
      <c r="F3964" s="9"/>
      <c r="G3964" s="9"/>
      <c r="H3964" s="9"/>
      <c r="I3964" s="9"/>
      <c r="J3964" s="9"/>
      <c r="K3964" s="9"/>
      <c r="L3964" s="9"/>
      <c r="M3964" s="9"/>
      <c r="N3964" s="9"/>
      <c r="O3964" s="9"/>
      <c r="P3964" s="9"/>
      <c r="Q3964" s="9"/>
      <c r="R3964" s="9"/>
      <c r="S3964" s="9"/>
      <c r="T3964" s="9"/>
      <c r="U3964" s="9"/>
      <c r="V3964" s="9"/>
      <c r="W3964" s="9"/>
    </row>
    <row r="3965">
      <c r="A3965" s="123"/>
      <c r="B3965" s="5"/>
      <c r="C3965" s="116"/>
      <c r="D3965" s="9"/>
      <c r="E3965" s="9"/>
      <c r="F3965" s="9"/>
      <c r="G3965" s="9"/>
      <c r="H3965" s="9"/>
      <c r="I3965" s="9"/>
      <c r="J3965" s="9"/>
      <c r="K3965" s="9"/>
      <c r="L3965" s="9"/>
      <c r="M3965" s="9"/>
      <c r="N3965" s="9"/>
      <c r="O3965" s="9"/>
      <c r="P3965" s="9"/>
      <c r="Q3965" s="9"/>
      <c r="R3965" s="9"/>
      <c r="S3965" s="9"/>
      <c r="T3965" s="9"/>
      <c r="U3965" s="9"/>
      <c r="V3965" s="9"/>
      <c r="W3965" s="9"/>
    </row>
    <row r="3966">
      <c r="A3966" s="123"/>
      <c r="B3966" s="5"/>
      <c r="C3966" s="116"/>
      <c r="D3966" s="9"/>
      <c r="E3966" s="9"/>
      <c r="F3966" s="9"/>
      <c r="G3966" s="9"/>
      <c r="H3966" s="9"/>
      <c r="I3966" s="9"/>
      <c r="J3966" s="9"/>
      <c r="K3966" s="9"/>
      <c r="L3966" s="9"/>
      <c r="M3966" s="9"/>
      <c r="N3966" s="9"/>
      <c r="O3966" s="9"/>
      <c r="P3966" s="9"/>
      <c r="Q3966" s="9"/>
      <c r="R3966" s="9"/>
      <c r="S3966" s="9"/>
      <c r="T3966" s="9"/>
      <c r="U3966" s="9"/>
      <c r="V3966" s="9"/>
      <c r="W3966" s="9"/>
    </row>
    <row r="3967">
      <c r="A3967" s="123"/>
      <c r="B3967" s="5"/>
      <c r="C3967" s="116"/>
      <c r="D3967" s="9"/>
      <c r="E3967" s="9"/>
      <c r="F3967" s="9"/>
      <c r="G3967" s="9"/>
      <c r="H3967" s="9"/>
      <c r="I3967" s="9"/>
      <c r="J3967" s="9"/>
      <c r="K3967" s="9"/>
      <c r="L3967" s="9"/>
      <c r="M3967" s="9"/>
      <c r="N3967" s="9"/>
      <c r="O3967" s="9"/>
      <c r="P3967" s="9"/>
      <c r="Q3967" s="9"/>
      <c r="R3967" s="9"/>
      <c r="S3967" s="9"/>
      <c r="T3967" s="9"/>
      <c r="U3967" s="9"/>
      <c r="V3967" s="9"/>
      <c r="W3967" s="9"/>
    </row>
    <row r="3968">
      <c r="A3968" s="123"/>
      <c r="B3968" s="5"/>
      <c r="C3968" s="116"/>
      <c r="D3968" s="9"/>
      <c r="E3968" s="9"/>
      <c r="F3968" s="9"/>
      <c r="G3968" s="9"/>
      <c r="H3968" s="9"/>
      <c r="I3968" s="9"/>
      <c r="J3968" s="9"/>
      <c r="K3968" s="9"/>
      <c r="L3968" s="9"/>
      <c r="M3968" s="9"/>
      <c r="N3968" s="9"/>
      <c r="O3968" s="9"/>
      <c r="P3968" s="9"/>
      <c r="Q3968" s="9"/>
      <c r="R3968" s="9"/>
      <c r="S3968" s="9"/>
      <c r="T3968" s="9"/>
      <c r="U3968" s="9"/>
      <c r="V3968" s="9"/>
      <c r="W3968" s="9"/>
    </row>
    <row r="3969">
      <c r="A3969" s="123"/>
      <c r="B3969" s="5"/>
      <c r="C3969" s="116"/>
      <c r="D3969" s="9"/>
      <c r="E3969" s="9"/>
      <c r="F3969" s="9"/>
      <c r="G3969" s="9"/>
      <c r="H3969" s="9"/>
      <c r="I3969" s="9"/>
      <c r="J3969" s="9"/>
      <c r="K3969" s="9"/>
      <c r="L3969" s="9"/>
      <c r="M3969" s="9"/>
      <c r="N3969" s="9"/>
      <c r="O3969" s="9"/>
      <c r="P3969" s="9"/>
      <c r="Q3969" s="9"/>
      <c r="R3969" s="9"/>
      <c r="S3969" s="9"/>
      <c r="T3969" s="9"/>
      <c r="U3969" s="9"/>
      <c r="V3969" s="9"/>
      <c r="W3969" s="9"/>
    </row>
    <row r="3970">
      <c r="A3970" s="123"/>
      <c r="B3970" s="5"/>
      <c r="C3970" s="116"/>
      <c r="D3970" s="9"/>
      <c r="E3970" s="9"/>
      <c r="F3970" s="9"/>
      <c r="G3970" s="9"/>
      <c r="H3970" s="9"/>
      <c r="I3970" s="9"/>
      <c r="J3970" s="9"/>
      <c r="K3970" s="9"/>
      <c r="L3970" s="9"/>
      <c r="M3970" s="9"/>
      <c r="N3970" s="9"/>
      <c r="O3970" s="9"/>
      <c r="P3970" s="9"/>
      <c r="Q3970" s="9"/>
      <c r="R3970" s="9"/>
      <c r="S3970" s="9"/>
      <c r="T3970" s="9"/>
      <c r="U3970" s="9"/>
      <c r="V3970" s="9"/>
      <c r="W3970" s="9"/>
    </row>
    <row r="3971">
      <c r="A3971" s="123"/>
      <c r="B3971" s="5"/>
      <c r="C3971" s="116"/>
      <c r="D3971" s="9"/>
      <c r="E3971" s="9"/>
      <c r="F3971" s="9"/>
      <c r="G3971" s="9"/>
      <c r="H3971" s="9"/>
      <c r="I3971" s="9"/>
      <c r="J3971" s="9"/>
      <c r="K3971" s="9"/>
      <c r="L3971" s="9"/>
      <c r="M3971" s="9"/>
      <c r="N3971" s="9"/>
      <c r="O3971" s="9"/>
      <c r="P3971" s="9"/>
      <c r="Q3971" s="9"/>
      <c r="R3971" s="9"/>
      <c r="S3971" s="9"/>
      <c r="T3971" s="9"/>
      <c r="U3971" s="9"/>
      <c r="V3971" s="9"/>
      <c r="W3971" s="9"/>
    </row>
    <row r="3972">
      <c r="A3972" s="123"/>
      <c r="B3972" s="5"/>
      <c r="C3972" s="116"/>
      <c r="D3972" s="9"/>
      <c r="E3972" s="9"/>
      <c r="F3972" s="9"/>
      <c r="G3972" s="9"/>
      <c r="H3972" s="9"/>
      <c r="I3972" s="9"/>
      <c r="J3972" s="9"/>
      <c r="K3972" s="9"/>
      <c r="L3972" s="9"/>
      <c r="M3972" s="9"/>
      <c r="N3972" s="9"/>
      <c r="O3972" s="9"/>
      <c r="P3972" s="9"/>
      <c r="Q3972" s="9"/>
      <c r="R3972" s="9"/>
      <c r="S3972" s="9"/>
      <c r="T3972" s="9"/>
      <c r="U3972" s="9"/>
      <c r="V3972" s="9"/>
      <c r="W3972" s="9"/>
    </row>
    <row r="3973">
      <c r="A3973" s="123"/>
      <c r="B3973" s="5"/>
      <c r="C3973" s="116"/>
      <c r="D3973" s="9"/>
      <c r="E3973" s="9"/>
      <c r="F3973" s="9"/>
      <c r="G3973" s="9"/>
      <c r="H3973" s="9"/>
      <c r="I3973" s="9"/>
      <c r="J3973" s="9"/>
      <c r="K3973" s="9"/>
      <c r="L3973" s="9"/>
      <c r="M3973" s="9"/>
      <c r="N3973" s="9"/>
      <c r="O3973" s="9"/>
      <c r="P3973" s="9"/>
      <c r="Q3973" s="9"/>
      <c r="R3973" s="9"/>
      <c r="S3973" s="9"/>
      <c r="T3973" s="9"/>
      <c r="U3973" s="9"/>
      <c r="V3973" s="9"/>
      <c r="W3973" s="9"/>
    </row>
    <row r="3974">
      <c r="A3974" s="123"/>
      <c r="B3974" s="5"/>
      <c r="C3974" s="116"/>
      <c r="D3974" s="9"/>
      <c r="E3974" s="9"/>
      <c r="F3974" s="9"/>
      <c r="G3974" s="9"/>
      <c r="H3974" s="9"/>
      <c r="I3974" s="9"/>
      <c r="J3974" s="9"/>
      <c r="K3974" s="9"/>
      <c r="L3974" s="9"/>
      <c r="M3974" s="9"/>
      <c r="N3974" s="9"/>
      <c r="O3974" s="9"/>
      <c r="P3974" s="9"/>
      <c r="Q3974" s="9"/>
      <c r="R3974" s="9"/>
      <c r="S3974" s="9"/>
      <c r="T3974" s="9"/>
      <c r="U3974" s="9"/>
      <c r="V3974" s="9"/>
      <c r="W3974" s="9"/>
    </row>
    <row r="3975">
      <c r="A3975" s="123"/>
      <c r="B3975" s="5"/>
      <c r="C3975" s="116"/>
      <c r="D3975" s="9"/>
      <c r="E3975" s="9"/>
      <c r="F3975" s="9"/>
      <c r="G3975" s="9"/>
      <c r="H3975" s="9"/>
      <c r="I3975" s="9"/>
      <c r="J3975" s="9"/>
      <c r="K3975" s="9"/>
      <c r="L3975" s="9"/>
      <c r="M3975" s="9"/>
      <c r="N3975" s="9"/>
      <c r="O3975" s="9"/>
      <c r="P3975" s="9"/>
      <c r="Q3975" s="9"/>
      <c r="R3975" s="9"/>
      <c r="S3975" s="9"/>
      <c r="T3975" s="9"/>
      <c r="U3975" s="9"/>
      <c r="V3975" s="9"/>
      <c r="W3975" s="9"/>
    </row>
    <row r="3976">
      <c r="A3976" s="123"/>
      <c r="B3976" s="5"/>
      <c r="C3976" s="116"/>
      <c r="D3976" s="9"/>
      <c r="E3976" s="9"/>
      <c r="F3976" s="9"/>
      <c r="G3976" s="9"/>
      <c r="H3976" s="9"/>
      <c r="I3976" s="9"/>
      <c r="J3976" s="9"/>
      <c r="K3976" s="9"/>
      <c r="L3976" s="9"/>
      <c r="M3976" s="9"/>
      <c r="N3976" s="9"/>
      <c r="O3976" s="9"/>
      <c r="P3976" s="9"/>
      <c r="Q3976" s="9"/>
      <c r="R3976" s="9"/>
      <c r="S3976" s="9"/>
      <c r="T3976" s="9"/>
      <c r="U3976" s="9"/>
      <c r="V3976" s="9"/>
      <c r="W3976" s="9"/>
    </row>
    <row r="3977">
      <c r="A3977" s="123"/>
      <c r="B3977" s="5"/>
      <c r="C3977" s="116"/>
      <c r="D3977" s="9"/>
      <c r="E3977" s="9"/>
      <c r="F3977" s="9"/>
      <c r="G3977" s="9"/>
      <c r="H3977" s="9"/>
      <c r="I3977" s="9"/>
      <c r="J3977" s="9"/>
      <c r="K3977" s="9"/>
      <c r="L3977" s="9"/>
      <c r="M3977" s="9"/>
      <c r="N3977" s="9"/>
      <c r="O3977" s="9"/>
      <c r="P3977" s="9"/>
      <c r="Q3977" s="9"/>
      <c r="R3977" s="9"/>
      <c r="S3977" s="9"/>
      <c r="T3977" s="9"/>
      <c r="U3977" s="9"/>
      <c r="V3977" s="9"/>
      <c r="W3977" s="9"/>
    </row>
    <row r="3978">
      <c r="A3978" s="123"/>
      <c r="B3978" s="5"/>
      <c r="C3978" s="116"/>
      <c r="D3978" s="9"/>
      <c r="E3978" s="9"/>
      <c r="F3978" s="9"/>
      <c r="G3978" s="9"/>
      <c r="H3978" s="9"/>
      <c r="I3978" s="9"/>
      <c r="J3978" s="9"/>
      <c r="K3978" s="9"/>
      <c r="L3978" s="9"/>
      <c r="M3978" s="9"/>
      <c r="N3978" s="9"/>
      <c r="O3978" s="9"/>
      <c r="P3978" s="9"/>
      <c r="Q3978" s="9"/>
      <c r="R3978" s="9"/>
      <c r="S3978" s="9"/>
      <c r="T3978" s="9"/>
      <c r="U3978" s="9"/>
      <c r="V3978" s="9"/>
      <c r="W3978" s="9"/>
    </row>
    <row r="3979">
      <c r="A3979" s="123"/>
      <c r="B3979" s="5"/>
      <c r="C3979" s="116"/>
      <c r="D3979" s="9"/>
      <c r="E3979" s="9"/>
      <c r="F3979" s="9"/>
      <c r="G3979" s="9"/>
      <c r="H3979" s="9"/>
      <c r="I3979" s="9"/>
      <c r="J3979" s="9"/>
      <c r="K3979" s="9"/>
      <c r="L3979" s="9"/>
      <c r="M3979" s="9"/>
      <c r="N3979" s="9"/>
      <c r="O3979" s="9"/>
      <c r="P3979" s="9"/>
      <c r="Q3979" s="9"/>
      <c r="R3979" s="9"/>
      <c r="S3979" s="9"/>
      <c r="T3979" s="9"/>
      <c r="U3979" s="9"/>
      <c r="V3979" s="9"/>
      <c r="W3979" s="9"/>
    </row>
    <row r="3980">
      <c r="A3980" s="123"/>
      <c r="B3980" s="5"/>
      <c r="C3980" s="116"/>
      <c r="D3980" s="9"/>
      <c r="E3980" s="9"/>
      <c r="F3980" s="9"/>
      <c r="G3980" s="9"/>
      <c r="H3980" s="9"/>
      <c r="I3980" s="9"/>
      <c r="J3980" s="9"/>
      <c r="K3980" s="9"/>
      <c r="L3980" s="9"/>
      <c r="M3980" s="9"/>
      <c r="N3980" s="9"/>
      <c r="O3980" s="9"/>
      <c r="P3980" s="9"/>
      <c r="Q3980" s="9"/>
      <c r="R3980" s="9"/>
      <c r="S3980" s="9"/>
      <c r="T3980" s="9"/>
      <c r="U3980" s="9"/>
      <c r="V3980" s="9"/>
      <c r="W3980" s="9"/>
    </row>
    <row r="3981">
      <c r="A3981" s="123"/>
      <c r="B3981" s="5"/>
      <c r="C3981" s="116"/>
      <c r="D3981" s="9"/>
      <c r="E3981" s="9"/>
      <c r="F3981" s="9"/>
      <c r="G3981" s="9"/>
      <c r="H3981" s="9"/>
      <c r="I3981" s="9"/>
      <c r="J3981" s="9"/>
      <c r="K3981" s="9"/>
      <c r="L3981" s="9"/>
      <c r="M3981" s="9"/>
      <c r="N3981" s="9"/>
      <c r="O3981" s="9"/>
      <c r="P3981" s="9"/>
      <c r="Q3981" s="9"/>
      <c r="R3981" s="9"/>
      <c r="S3981" s="9"/>
      <c r="T3981" s="9"/>
      <c r="U3981" s="9"/>
      <c r="V3981" s="9"/>
      <c r="W3981" s="9"/>
    </row>
    <row r="3982">
      <c r="A3982" s="123"/>
      <c r="B3982" s="5"/>
      <c r="C3982" s="116"/>
      <c r="D3982" s="9"/>
      <c r="E3982" s="9"/>
      <c r="F3982" s="9"/>
      <c r="G3982" s="9"/>
      <c r="H3982" s="9"/>
      <c r="I3982" s="9"/>
      <c r="J3982" s="9"/>
      <c r="K3982" s="9"/>
      <c r="L3982" s="9"/>
      <c r="M3982" s="9"/>
      <c r="N3982" s="9"/>
      <c r="O3982" s="9"/>
      <c r="P3982" s="9"/>
      <c r="Q3982" s="9"/>
      <c r="R3982" s="9"/>
      <c r="S3982" s="9"/>
      <c r="T3982" s="9"/>
      <c r="U3982" s="9"/>
      <c r="V3982" s="9"/>
      <c r="W3982" s="9"/>
    </row>
    <row r="3983">
      <c r="A3983" s="123"/>
      <c r="B3983" s="5"/>
      <c r="C3983" s="116"/>
      <c r="D3983" s="9"/>
      <c r="E3983" s="9"/>
      <c r="F3983" s="9"/>
      <c r="G3983" s="9"/>
      <c r="H3983" s="9"/>
      <c r="I3983" s="9"/>
      <c r="J3983" s="9"/>
      <c r="K3983" s="9"/>
      <c r="L3983" s="9"/>
      <c r="M3983" s="9"/>
      <c r="N3983" s="9"/>
      <c r="O3983" s="9"/>
      <c r="P3983" s="9"/>
      <c r="Q3983" s="9"/>
      <c r="R3983" s="9"/>
      <c r="S3983" s="9"/>
      <c r="T3983" s="9"/>
      <c r="U3983" s="9"/>
      <c r="V3983" s="9"/>
      <c r="W3983" s="9"/>
    </row>
    <row r="3984">
      <c r="A3984" s="123"/>
      <c r="B3984" s="5"/>
      <c r="C3984" s="116"/>
      <c r="D3984" s="9"/>
      <c r="E3984" s="9"/>
      <c r="F3984" s="9"/>
      <c r="G3984" s="9"/>
      <c r="H3984" s="9"/>
      <c r="I3984" s="9"/>
      <c r="J3984" s="9"/>
      <c r="K3984" s="9"/>
      <c r="L3984" s="9"/>
      <c r="M3984" s="9"/>
      <c r="N3984" s="9"/>
      <c r="O3984" s="9"/>
      <c r="P3984" s="9"/>
      <c r="Q3984" s="9"/>
      <c r="R3984" s="9"/>
      <c r="S3984" s="9"/>
      <c r="T3984" s="9"/>
      <c r="U3984" s="9"/>
      <c r="V3984" s="9"/>
      <c r="W3984" s="9"/>
    </row>
    <row r="3985">
      <c r="A3985" s="123"/>
      <c r="B3985" s="5"/>
      <c r="C3985" s="116"/>
      <c r="D3985" s="9"/>
      <c r="E3985" s="9"/>
      <c r="F3985" s="9"/>
      <c r="G3985" s="9"/>
      <c r="H3985" s="9"/>
      <c r="I3985" s="9"/>
      <c r="J3985" s="9"/>
      <c r="K3985" s="9"/>
      <c r="L3985" s="9"/>
      <c r="M3985" s="9"/>
      <c r="N3985" s="9"/>
      <c r="O3985" s="9"/>
      <c r="P3985" s="9"/>
      <c r="Q3985" s="9"/>
      <c r="R3985" s="9"/>
      <c r="S3985" s="9"/>
      <c r="T3985" s="9"/>
      <c r="U3985" s="9"/>
      <c r="V3985" s="9"/>
      <c r="W3985" s="9"/>
    </row>
    <row r="3986">
      <c r="A3986" s="123"/>
      <c r="B3986" s="5"/>
      <c r="C3986" s="116"/>
      <c r="D3986" s="9"/>
      <c r="E3986" s="9"/>
      <c r="F3986" s="9"/>
      <c r="G3986" s="9"/>
      <c r="H3986" s="9"/>
      <c r="I3986" s="9"/>
      <c r="J3986" s="9"/>
      <c r="K3986" s="9"/>
      <c r="L3986" s="9"/>
      <c r="M3986" s="9"/>
      <c r="N3986" s="9"/>
      <c r="O3986" s="9"/>
      <c r="P3986" s="9"/>
      <c r="Q3986" s="9"/>
      <c r="R3986" s="9"/>
      <c r="S3986" s="9"/>
      <c r="T3986" s="9"/>
      <c r="U3986" s="9"/>
      <c r="V3986" s="9"/>
      <c r="W3986" s="9"/>
    </row>
    <row r="3987">
      <c r="A3987" s="123"/>
      <c r="B3987" s="5"/>
      <c r="C3987" s="116"/>
      <c r="D3987" s="9"/>
      <c r="E3987" s="9"/>
      <c r="F3987" s="9"/>
      <c r="G3987" s="9"/>
      <c r="H3987" s="9"/>
      <c r="I3987" s="9"/>
      <c r="J3987" s="9"/>
      <c r="K3987" s="9"/>
      <c r="L3987" s="9"/>
      <c r="M3987" s="9"/>
      <c r="N3987" s="9"/>
      <c r="O3987" s="9"/>
      <c r="P3987" s="9"/>
      <c r="Q3987" s="9"/>
      <c r="R3987" s="9"/>
      <c r="S3987" s="9"/>
      <c r="T3987" s="9"/>
      <c r="U3987" s="9"/>
      <c r="V3987" s="9"/>
      <c r="W3987" s="9"/>
    </row>
    <row r="3988">
      <c r="A3988" s="123"/>
      <c r="B3988" s="5"/>
      <c r="C3988" s="116"/>
      <c r="D3988" s="9"/>
      <c r="E3988" s="9"/>
      <c r="F3988" s="9"/>
      <c r="G3988" s="9"/>
      <c r="H3988" s="9"/>
      <c r="I3988" s="9"/>
      <c r="J3988" s="9"/>
      <c r="K3988" s="9"/>
      <c r="L3988" s="9"/>
      <c r="M3988" s="9"/>
      <c r="N3988" s="9"/>
      <c r="O3988" s="9"/>
      <c r="P3988" s="9"/>
      <c r="Q3988" s="9"/>
      <c r="R3988" s="9"/>
      <c r="S3988" s="9"/>
      <c r="T3988" s="9"/>
      <c r="U3988" s="9"/>
      <c r="V3988" s="9"/>
      <c r="W3988" s="9"/>
    </row>
    <row r="3989">
      <c r="A3989" s="123"/>
      <c r="B3989" s="5"/>
      <c r="C3989" s="116"/>
      <c r="D3989" s="9"/>
      <c r="E3989" s="9"/>
      <c r="F3989" s="9"/>
      <c r="G3989" s="9"/>
      <c r="H3989" s="9"/>
      <c r="I3989" s="9"/>
      <c r="J3989" s="9"/>
      <c r="K3989" s="9"/>
      <c r="L3989" s="9"/>
      <c r="M3989" s="9"/>
      <c r="N3989" s="9"/>
      <c r="O3989" s="9"/>
      <c r="P3989" s="9"/>
      <c r="Q3989" s="9"/>
      <c r="R3989" s="9"/>
      <c r="S3989" s="9"/>
      <c r="T3989" s="9"/>
      <c r="U3989" s="9"/>
      <c r="V3989" s="9"/>
      <c r="W3989" s="9"/>
    </row>
    <row r="3990">
      <c r="A3990" s="123"/>
      <c r="B3990" s="5"/>
      <c r="C3990" s="116"/>
      <c r="D3990" s="9"/>
      <c r="E3990" s="9"/>
      <c r="F3990" s="9"/>
      <c r="G3990" s="9"/>
      <c r="H3990" s="9"/>
      <c r="I3990" s="9"/>
      <c r="J3990" s="9"/>
      <c r="K3990" s="9"/>
      <c r="L3990" s="9"/>
      <c r="M3990" s="9"/>
      <c r="N3990" s="9"/>
      <c r="O3990" s="9"/>
      <c r="P3990" s="9"/>
      <c r="Q3990" s="9"/>
      <c r="R3990" s="9"/>
      <c r="S3990" s="9"/>
      <c r="T3990" s="9"/>
      <c r="U3990" s="9"/>
      <c r="V3990" s="9"/>
      <c r="W3990" s="9"/>
    </row>
    <row r="3991">
      <c r="A3991" s="123"/>
      <c r="B3991" s="5"/>
      <c r="C3991" s="116"/>
      <c r="D3991" s="9"/>
      <c r="E3991" s="9"/>
      <c r="F3991" s="9"/>
      <c r="G3991" s="9"/>
      <c r="H3991" s="9"/>
      <c r="I3991" s="9"/>
      <c r="J3991" s="9"/>
      <c r="K3991" s="9"/>
      <c r="L3991" s="9"/>
      <c r="M3991" s="9"/>
      <c r="N3991" s="9"/>
      <c r="O3991" s="9"/>
      <c r="P3991" s="9"/>
      <c r="Q3991" s="9"/>
      <c r="R3991" s="9"/>
      <c r="S3991" s="9"/>
      <c r="T3991" s="9"/>
      <c r="U3991" s="9"/>
      <c r="V3991" s="9"/>
      <c r="W3991" s="9"/>
    </row>
    <row r="3992">
      <c r="A3992" s="123"/>
      <c r="B3992" s="5"/>
      <c r="C3992" s="116"/>
      <c r="D3992" s="9"/>
      <c r="E3992" s="9"/>
      <c r="F3992" s="9"/>
      <c r="G3992" s="9"/>
      <c r="H3992" s="9"/>
      <c r="I3992" s="9"/>
      <c r="J3992" s="9"/>
      <c r="K3992" s="9"/>
      <c r="L3992" s="9"/>
      <c r="M3992" s="9"/>
      <c r="N3992" s="9"/>
      <c r="O3992" s="9"/>
      <c r="P3992" s="9"/>
      <c r="Q3992" s="9"/>
      <c r="R3992" s="9"/>
      <c r="S3992" s="9"/>
      <c r="T3992" s="9"/>
      <c r="U3992" s="9"/>
      <c r="V3992" s="9"/>
      <c r="W3992" s="9"/>
    </row>
    <row r="3993">
      <c r="A3993" s="123"/>
      <c r="B3993" s="5"/>
      <c r="C3993" s="116"/>
      <c r="D3993" s="9"/>
      <c r="E3993" s="9"/>
      <c r="F3993" s="9"/>
      <c r="G3993" s="9"/>
      <c r="H3993" s="9"/>
      <c r="I3993" s="9"/>
      <c r="J3993" s="9"/>
      <c r="K3993" s="9"/>
      <c r="L3993" s="9"/>
      <c r="M3993" s="9"/>
      <c r="N3993" s="9"/>
      <c r="O3993" s="9"/>
      <c r="P3993" s="9"/>
      <c r="Q3993" s="9"/>
      <c r="R3993" s="9"/>
      <c r="S3993" s="9"/>
      <c r="T3993" s="9"/>
      <c r="U3993" s="9"/>
      <c r="V3993" s="9"/>
      <c r="W3993" s="9"/>
    </row>
    <row r="3994">
      <c r="A3994" s="123"/>
      <c r="B3994" s="5"/>
      <c r="C3994" s="116"/>
      <c r="D3994" s="9"/>
      <c r="E3994" s="9"/>
      <c r="F3994" s="9"/>
      <c r="G3994" s="9"/>
      <c r="H3994" s="9"/>
      <c r="I3994" s="9"/>
      <c r="J3994" s="9"/>
      <c r="K3994" s="9"/>
      <c r="L3994" s="9"/>
      <c r="M3994" s="9"/>
      <c r="N3994" s="9"/>
      <c r="O3994" s="9"/>
      <c r="P3994" s="9"/>
      <c r="Q3994" s="9"/>
      <c r="R3994" s="9"/>
      <c r="S3994" s="9"/>
      <c r="T3994" s="9"/>
      <c r="U3994" s="9"/>
      <c r="V3994" s="9"/>
      <c r="W3994" s="9"/>
    </row>
    <row r="3995">
      <c r="A3995" s="123"/>
      <c r="B3995" s="5"/>
      <c r="C3995" s="116"/>
      <c r="D3995" s="9"/>
      <c r="E3995" s="9"/>
      <c r="F3995" s="9"/>
      <c r="G3995" s="9"/>
      <c r="H3995" s="9"/>
      <c r="I3995" s="9"/>
      <c r="J3995" s="9"/>
      <c r="K3995" s="9"/>
      <c r="L3995" s="9"/>
      <c r="M3995" s="9"/>
      <c r="N3995" s="9"/>
      <c r="O3995" s="9"/>
      <c r="P3995" s="9"/>
      <c r="Q3995" s="9"/>
      <c r="R3995" s="9"/>
      <c r="S3995" s="9"/>
      <c r="T3995" s="9"/>
      <c r="U3995" s="9"/>
      <c r="V3995" s="9"/>
      <c r="W3995" s="9"/>
    </row>
    <row r="3996">
      <c r="A3996" s="123"/>
      <c r="B3996" s="5"/>
      <c r="C3996" s="116"/>
      <c r="D3996" s="9"/>
      <c r="E3996" s="9"/>
      <c r="F3996" s="9"/>
      <c r="G3996" s="9"/>
      <c r="H3996" s="9"/>
      <c r="I3996" s="9"/>
      <c r="J3996" s="9"/>
      <c r="K3996" s="9"/>
      <c r="L3996" s="9"/>
      <c r="M3996" s="9"/>
      <c r="N3996" s="9"/>
      <c r="O3996" s="9"/>
      <c r="P3996" s="9"/>
      <c r="Q3996" s="9"/>
      <c r="R3996" s="9"/>
      <c r="S3996" s="9"/>
      <c r="T3996" s="9"/>
      <c r="U3996" s="9"/>
      <c r="V3996" s="9"/>
      <c r="W3996" s="9"/>
    </row>
    <row r="3997">
      <c r="A3997" s="123"/>
      <c r="B3997" s="5"/>
      <c r="C3997" s="116"/>
      <c r="D3997" s="9"/>
      <c r="E3997" s="9"/>
      <c r="F3997" s="9"/>
      <c r="G3997" s="9"/>
      <c r="H3997" s="9"/>
      <c r="I3997" s="9"/>
      <c r="J3997" s="9"/>
      <c r="K3997" s="9"/>
      <c r="L3997" s="9"/>
      <c r="M3997" s="9"/>
      <c r="N3997" s="9"/>
      <c r="O3997" s="9"/>
      <c r="P3997" s="9"/>
      <c r="Q3997" s="9"/>
      <c r="R3997" s="9"/>
      <c r="S3997" s="9"/>
      <c r="T3997" s="9"/>
      <c r="U3997" s="9"/>
      <c r="V3997" s="9"/>
      <c r="W3997" s="9"/>
    </row>
    <row r="3998">
      <c r="A3998" s="123"/>
      <c r="B3998" s="5"/>
      <c r="C3998" s="116"/>
      <c r="D3998" s="9"/>
      <c r="E3998" s="9"/>
      <c r="F3998" s="9"/>
      <c r="G3998" s="9"/>
      <c r="H3998" s="9"/>
      <c r="I3998" s="9"/>
      <c r="J3998" s="9"/>
      <c r="K3998" s="9"/>
      <c r="L3998" s="9"/>
      <c r="M3998" s="9"/>
      <c r="N3998" s="9"/>
      <c r="O3998" s="9"/>
      <c r="P3998" s="9"/>
      <c r="Q3998" s="9"/>
      <c r="R3998" s="9"/>
      <c r="S3998" s="9"/>
      <c r="T3998" s="9"/>
      <c r="U3998" s="9"/>
      <c r="V3998" s="9"/>
      <c r="W3998" s="9"/>
    </row>
    <row r="3999">
      <c r="A3999" s="123"/>
      <c r="B3999" s="5"/>
      <c r="C3999" s="116"/>
      <c r="D3999" s="9"/>
      <c r="E3999" s="9"/>
      <c r="F3999" s="9"/>
      <c r="G3999" s="9"/>
      <c r="H3999" s="9"/>
      <c r="I3999" s="9"/>
      <c r="J3999" s="9"/>
      <c r="K3999" s="9"/>
      <c r="L3999" s="9"/>
      <c r="M3999" s="9"/>
      <c r="N3999" s="9"/>
      <c r="O3999" s="9"/>
      <c r="P3999" s="9"/>
      <c r="Q3999" s="9"/>
      <c r="R3999" s="9"/>
      <c r="S3999" s="9"/>
      <c r="T3999" s="9"/>
      <c r="U3999" s="9"/>
      <c r="V3999" s="9"/>
      <c r="W3999" s="9"/>
    </row>
    <row r="4000">
      <c r="A4000" s="123"/>
      <c r="B4000" s="5"/>
      <c r="C4000" s="116"/>
      <c r="D4000" s="9"/>
      <c r="E4000" s="9"/>
      <c r="F4000" s="9"/>
      <c r="G4000" s="9"/>
      <c r="H4000" s="9"/>
      <c r="I4000" s="9"/>
      <c r="J4000" s="9"/>
      <c r="K4000" s="9"/>
      <c r="L4000" s="9"/>
      <c r="M4000" s="9"/>
      <c r="N4000" s="9"/>
      <c r="O4000" s="9"/>
      <c r="P4000" s="9"/>
      <c r="Q4000" s="9"/>
      <c r="R4000" s="9"/>
      <c r="S4000" s="9"/>
      <c r="T4000" s="9"/>
      <c r="U4000" s="9"/>
      <c r="V4000" s="9"/>
      <c r="W4000" s="9"/>
    </row>
    <row r="4001">
      <c r="A4001" s="123"/>
      <c r="B4001" s="5"/>
      <c r="C4001" s="116"/>
      <c r="D4001" s="9"/>
      <c r="E4001" s="9"/>
      <c r="F4001" s="9"/>
      <c r="G4001" s="9"/>
      <c r="H4001" s="9"/>
      <c r="I4001" s="9"/>
      <c r="J4001" s="9"/>
      <c r="K4001" s="9"/>
      <c r="L4001" s="9"/>
      <c r="M4001" s="9"/>
      <c r="N4001" s="9"/>
      <c r="O4001" s="9"/>
      <c r="P4001" s="9"/>
      <c r="Q4001" s="9"/>
      <c r="R4001" s="9"/>
      <c r="S4001" s="9"/>
      <c r="T4001" s="9"/>
      <c r="U4001" s="9"/>
      <c r="V4001" s="9"/>
      <c r="W4001" s="9"/>
    </row>
    <row r="4002">
      <c r="A4002" s="123"/>
      <c r="B4002" s="5"/>
      <c r="C4002" s="116"/>
      <c r="D4002" s="9"/>
      <c r="E4002" s="9"/>
      <c r="F4002" s="9"/>
      <c r="G4002" s="9"/>
      <c r="H4002" s="9"/>
      <c r="I4002" s="9"/>
      <c r="J4002" s="9"/>
      <c r="K4002" s="9"/>
      <c r="L4002" s="9"/>
      <c r="M4002" s="9"/>
      <c r="N4002" s="9"/>
      <c r="O4002" s="9"/>
      <c r="P4002" s="9"/>
      <c r="Q4002" s="9"/>
      <c r="R4002" s="9"/>
      <c r="S4002" s="9"/>
      <c r="T4002" s="9"/>
      <c r="U4002" s="9"/>
      <c r="V4002" s="9"/>
      <c r="W4002" s="9"/>
    </row>
    <row r="4003">
      <c r="A4003" s="123"/>
      <c r="B4003" s="5"/>
      <c r="C4003" s="116"/>
      <c r="D4003" s="9"/>
      <c r="E4003" s="9"/>
      <c r="F4003" s="9"/>
      <c r="G4003" s="9"/>
      <c r="H4003" s="9"/>
      <c r="I4003" s="9"/>
      <c r="J4003" s="9"/>
      <c r="K4003" s="9"/>
      <c r="L4003" s="9"/>
      <c r="M4003" s="9"/>
      <c r="N4003" s="9"/>
      <c r="O4003" s="9"/>
      <c r="P4003" s="9"/>
      <c r="Q4003" s="9"/>
      <c r="R4003" s="9"/>
      <c r="S4003" s="9"/>
      <c r="T4003" s="9"/>
      <c r="U4003" s="9"/>
      <c r="V4003" s="9"/>
      <c r="W4003" s="9"/>
    </row>
    <row r="4004">
      <c r="A4004" s="123"/>
      <c r="B4004" s="5"/>
      <c r="C4004" s="116"/>
      <c r="D4004" s="9"/>
      <c r="E4004" s="9"/>
      <c r="F4004" s="9"/>
      <c r="G4004" s="9"/>
      <c r="H4004" s="9"/>
      <c r="I4004" s="9"/>
      <c r="J4004" s="9"/>
      <c r="K4004" s="9"/>
      <c r="L4004" s="9"/>
      <c r="M4004" s="9"/>
      <c r="N4004" s="9"/>
      <c r="O4004" s="9"/>
      <c r="P4004" s="9"/>
      <c r="Q4004" s="9"/>
      <c r="R4004" s="9"/>
      <c r="S4004" s="9"/>
      <c r="T4004" s="9"/>
      <c r="U4004" s="9"/>
      <c r="V4004" s="9"/>
      <c r="W4004" s="9"/>
    </row>
    <row r="4005">
      <c r="A4005" s="123"/>
      <c r="B4005" s="5"/>
      <c r="C4005" s="116"/>
      <c r="D4005" s="9"/>
      <c r="E4005" s="9"/>
      <c r="F4005" s="9"/>
      <c r="G4005" s="9"/>
      <c r="H4005" s="9"/>
      <c r="I4005" s="9"/>
      <c r="J4005" s="9"/>
      <c r="K4005" s="9"/>
      <c r="L4005" s="9"/>
      <c r="M4005" s="9"/>
      <c r="N4005" s="9"/>
      <c r="O4005" s="9"/>
      <c r="P4005" s="9"/>
      <c r="Q4005" s="9"/>
      <c r="R4005" s="9"/>
      <c r="S4005" s="9"/>
      <c r="T4005" s="9"/>
      <c r="U4005" s="9"/>
      <c r="V4005" s="9"/>
      <c r="W4005" s="9"/>
    </row>
    <row r="4006">
      <c r="A4006" s="123"/>
      <c r="B4006" s="5"/>
      <c r="C4006" s="116"/>
      <c r="D4006" s="9"/>
      <c r="E4006" s="9"/>
      <c r="F4006" s="9"/>
      <c r="G4006" s="9"/>
      <c r="H4006" s="9"/>
      <c r="I4006" s="9"/>
      <c r="J4006" s="9"/>
      <c r="K4006" s="9"/>
      <c r="L4006" s="9"/>
      <c r="M4006" s="9"/>
      <c r="N4006" s="9"/>
      <c r="O4006" s="9"/>
      <c r="P4006" s="9"/>
      <c r="Q4006" s="9"/>
      <c r="R4006" s="9"/>
      <c r="S4006" s="9"/>
      <c r="T4006" s="9"/>
      <c r="U4006" s="9"/>
      <c r="V4006" s="9"/>
      <c r="W4006" s="9"/>
    </row>
    <row r="4007">
      <c r="A4007" s="123"/>
      <c r="B4007" s="5"/>
      <c r="C4007" s="116"/>
      <c r="D4007" s="9"/>
      <c r="E4007" s="9"/>
      <c r="F4007" s="9"/>
      <c r="G4007" s="9"/>
      <c r="H4007" s="9"/>
      <c r="I4007" s="9"/>
      <c r="J4007" s="9"/>
      <c r="K4007" s="9"/>
      <c r="L4007" s="9"/>
      <c r="M4007" s="9"/>
      <c r="N4007" s="9"/>
      <c r="O4007" s="9"/>
      <c r="P4007" s="9"/>
      <c r="Q4007" s="9"/>
      <c r="R4007" s="9"/>
      <c r="S4007" s="9"/>
      <c r="T4007" s="9"/>
      <c r="U4007" s="9"/>
      <c r="V4007" s="9"/>
      <c r="W4007" s="9"/>
    </row>
    <row r="4008">
      <c r="A4008" s="123"/>
      <c r="B4008" s="5"/>
      <c r="C4008" s="116"/>
      <c r="D4008" s="9"/>
      <c r="E4008" s="9"/>
      <c r="F4008" s="9"/>
      <c r="G4008" s="9"/>
      <c r="H4008" s="9"/>
      <c r="I4008" s="9"/>
      <c r="J4008" s="9"/>
      <c r="K4008" s="9"/>
      <c r="L4008" s="9"/>
      <c r="M4008" s="9"/>
      <c r="N4008" s="9"/>
      <c r="O4008" s="9"/>
      <c r="P4008" s="9"/>
      <c r="Q4008" s="9"/>
      <c r="R4008" s="9"/>
      <c r="S4008" s="9"/>
      <c r="T4008" s="9"/>
      <c r="U4008" s="9"/>
      <c r="V4008" s="9"/>
      <c r="W4008" s="9"/>
    </row>
    <row r="4009">
      <c r="A4009" s="123"/>
      <c r="B4009" s="5"/>
      <c r="C4009" s="116"/>
      <c r="D4009" s="9"/>
      <c r="E4009" s="9"/>
      <c r="F4009" s="9"/>
      <c r="G4009" s="9"/>
      <c r="H4009" s="9"/>
      <c r="I4009" s="9"/>
      <c r="J4009" s="9"/>
      <c r="K4009" s="9"/>
      <c r="L4009" s="9"/>
      <c r="M4009" s="9"/>
      <c r="N4009" s="9"/>
      <c r="O4009" s="9"/>
      <c r="P4009" s="9"/>
      <c r="Q4009" s="9"/>
      <c r="R4009" s="9"/>
      <c r="S4009" s="9"/>
      <c r="T4009" s="9"/>
      <c r="U4009" s="9"/>
      <c r="V4009" s="9"/>
      <c r="W4009" s="9"/>
    </row>
    <row r="4010">
      <c r="A4010" s="123"/>
      <c r="B4010" s="5"/>
      <c r="C4010" s="116"/>
      <c r="D4010" s="9"/>
      <c r="E4010" s="9"/>
      <c r="F4010" s="9"/>
      <c r="G4010" s="9"/>
      <c r="H4010" s="9"/>
      <c r="I4010" s="9"/>
      <c r="J4010" s="9"/>
      <c r="K4010" s="9"/>
      <c r="L4010" s="9"/>
      <c r="M4010" s="9"/>
      <c r="N4010" s="9"/>
      <c r="O4010" s="9"/>
      <c r="P4010" s="9"/>
      <c r="Q4010" s="9"/>
      <c r="R4010" s="9"/>
      <c r="S4010" s="9"/>
      <c r="T4010" s="9"/>
      <c r="U4010" s="9"/>
      <c r="V4010" s="9"/>
      <c r="W4010" s="9"/>
    </row>
    <row r="4011">
      <c r="A4011" s="123"/>
      <c r="B4011" s="5"/>
      <c r="C4011" s="116"/>
      <c r="D4011" s="9"/>
      <c r="E4011" s="9"/>
      <c r="F4011" s="9"/>
      <c r="G4011" s="9"/>
      <c r="H4011" s="9"/>
      <c r="I4011" s="9"/>
      <c r="J4011" s="9"/>
      <c r="K4011" s="9"/>
      <c r="L4011" s="9"/>
      <c r="M4011" s="9"/>
      <c r="N4011" s="9"/>
      <c r="O4011" s="9"/>
      <c r="P4011" s="9"/>
      <c r="Q4011" s="9"/>
      <c r="R4011" s="9"/>
      <c r="S4011" s="9"/>
      <c r="T4011" s="9"/>
      <c r="U4011" s="9"/>
      <c r="V4011" s="9"/>
      <c r="W4011" s="9"/>
    </row>
    <row r="4012">
      <c r="A4012" s="123"/>
      <c r="B4012" s="5"/>
      <c r="C4012" s="116"/>
      <c r="D4012" s="9"/>
      <c r="E4012" s="9"/>
      <c r="F4012" s="9"/>
      <c r="G4012" s="9"/>
      <c r="H4012" s="9"/>
      <c r="I4012" s="9"/>
      <c r="J4012" s="9"/>
      <c r="K4012" s="9"/>
      <c r="L4012" s="9"/>
      <c r="M4012" s="9"/>
      <c r="N4012" s="9"/>
      <c r="O4012" s="9"/>
      <c r="P4012" s="9"/>
      <c r="Q4012" s="9"/>
      <c r="R4012" s="9"/>
      <c r="S4012" s="9"/>
      <c r="T4012" s="9"/>
      <c r="U4012" s="9"/>
      <c r="V4012" s="9"/>
      <c r="W4012" s="9"/>
    </row>
    <row r="4013">
      <c r="A4013" s="123"/>
      <c r="B4013" s="5"/>
      <c r="C4013" s="116"/>
      <c r="D4013" s="9"/>
      <c r="E4013" s="9"/>
      <c r="F4013" s="9"/>
      <c r="G4013" s="9"/>
      <c r="H4013" s="9"/>
      <c r="I4013" s="9"/>
      <c r="J4013" s="9"/>
      <c r="K4013" s="9"/>
      <c r="L4013" s="9"/>
      <c r="M4013" s="9"/>
      <c r="N4013" s="9"/>
      <c r="O4013" s="9"/>
      <c r="P4013" s="9"/>
      <c r="Q4013" s="9"/>
      <c r="R4013" s="9"/>
      <c r="S4013" s="9"/>
      <c r="T4013" s="9"/>
      <c r="U4013" s="9"/>
      <c r="V4013" s="9"/>
      <c r="W4013" s="9"/>
    </row>
    <row r="4014">
      <c r="A4014" s="123"/>
      <c r="B4014" s="5"/>
      <c r="C4014" s="116"/>
      <c r="D4014" s="9"/>
      <c r="E4014" s="9"/>
      <c r="F4014" s="9"/>
      <c r="G4014" s="9"/>
      <c r="H4014" s="9"/>
      <c r="I4014" s="9"/>
      <c r="J4014" s="9"/>
      <c r="K4014" s="9"/>
      <c r="L4014" s="9"/>
      <c r="M4014" s="9"/>
      <c r="N4014" s="9"/>
      <c r="O4014" s="9"/>
      <c r="P4014" s="9"/>
      <c r="Q4014" s="9"/>
      <c r="R4014" s="9"/>
      <c r="S4014" s="9"/>
      <c r="T4014" s="9"/>
      <c r="U4014" s="9"/>
      <c r="V4014" s="9"/>
      <c r="W4014" s="9"/>
    </row>
    <row r="4015">
      <c r="A4015" s="123"/>
      <c r="B4015" s="5"/>
      <c r="C4015" s="116"/>
      <c r="D4015" s="9"/>
      <c r="E4015" s="9"/>
      <c r="F4015" s="9"/>
      <c r="G4015" s="9"/>
      <c r="H4015" s="9"/>
      <c r="I4015" s="9"/>
      <c r="J4015" s="9"/>
      <c r="K4015" s="9"/>
      <c r="L4015" s="9"/>
      <c r="M4015" s="9"/>
      <c r="N4015" s="9"/>
      <c r="O4015" s="9"/>
      <c r="P4015" s="9"/>
      <c r="Q4015" s="9"/>
      <c r="R4015" s="9"/>
      <c r="S4015" s="9"/>
      <c r="T4015" s="9"/>
      <c r="U4015" s="9"/>
      <c r="V4015" s="9"/>
      <c r="W4015" s="9"/>
    </row>
    <row r="4016">
      <c r="A4016" s="123"/>
      <c r="B4016" s="5"/>
      <c r="C4016" s="116"/>
      <c r="D4016" s="9"/>
      <c r="E4016" s="9"/>
      <c r="F4016" s="9"/>
      <c r="G4016" s="9"/>
      <c r="H4016" s="9"/>
      <c r="I4016" s="9"/>
      <c r="J4016" s="9"/>
      <c r="K4016" s="9"/>
      <c r="L4016" s="9"/>
      <c r="M4016" s="9"/>
      <c r="N4016" s="9"/>
      <c r="O4016" s="9"/>
      <c r="P4016" s="9"/>
      <c r="Q4016" s="9"/>
      <c r="R4016" s="9"/>
      <c r="S4016" s="9"/>
      <c r="T4016" s="9"/>
      <c r="U4016" s="9"/>
      <c r="V4016" s="9"/>
      <c r="W4016" s="9"/>
    </row>
    <row r="4017">
      <c r="A4017" s="123"/>
      <c r="B4017" s="5"/>
      <c r="C4017" s="116"/>
      <c r="D4017" s="9"/>
      <c r="E4017" s="9"/>
      <c r="F4017" s="9"/>
      <c r="G4017" s="9"/>
      <c r="H4017" s="9"/>
      <c r="I4017" s="9"/>
      <c r="J4017" s="9"/>
      <c r="K4017" s="9"/>
      <c r="L4017" s="9"/>
      <c r="M4017" s="9"/>
      <c r="N4017" s="9"/>
      <c r="O4017" s="9"/>
      <c r="P4017" s="9"/>
      <c r="Q4017" s="9"/>
      <c r="R4017" s="9"/>
      <c r="S4017" s="9"/>
      <c r="T4017" s="9"/>
      <c r="U4017" s="9"/>
      <c r="V4017" s="9"/>
      <c r="W4017" s="9"/>
    </row>
    <row r="4018">
      <c r="A4018" s="123"/>
      <c r="B4018" s="5"/>
      <c r="C4018" s="116"/>
      <c r="D4018" s="9"/>
      <c r="E4018" s="9"/>
      <c r="F4018" s="9"/>
      <c r="G4018" s="9"/>
      <c r="H4018" s="9"/>
      <c r="I4018" s="9"/>
      <c r="J4018" s="9"/>
      <c r="K4018" s="9"/>
      <c r="L4018" s="9"/>
      <c r="M4018" s="9"/>
      <c r="N4018" s="9"/>
      <c r="O4018" s="9"/>
      <c r="P4018" s="9"/>
      <c r="Q4018" s="9"/>
      <c r="R4018" s="9"/>
      <c r="S4018" s="9"/>
      <c r="T4018" s="9"/>
      <c r="U4018" s="9"/>
      <c r="V4018" s="9"/>
      <c r="W4018" s="9"/>
    </row>
    <row r="4019">
      <c r="A4019" s="123"/>
      <c r="B4019" s="5"/>
      <c r="C4019" s="116"/>
      <c r="D4019" s="9"/>
      <c r="E4019" s="9"/>
      <c r="F4019" s="9"/>
      <c r="G4019" s="9"/>
      <c r="H4019" s="9"/>
      <c r="I4019" s="9"/>
      <c r="J4019" s="9"/>
      <c r="K4019" s="9"/>
      <c r="L4019" s="9"/>
      <c r="M4019" s="9"/>
      <c r="N4019" s="9"/>
      <c r="O4019" s="9"/>
      <c r="P4019" s="9"/>
      <c r="Q4019" s="9"/>
      <c r="R4019" s="9"/>
      <c r="S4019" s="9"/>
      <c r="T4019" s="9"/>
      <c r="U4019" s="9"/>
      <c r="V4019" s="9"/>
      <c r="W4019" s="9"/>
    </row>
    <row r="4020">
      <c r="A4020" s="123"/>
      <c r="B4020" s="5"/>
      <c r="C4020" s="116"/>
      <c r="D4020" s="9"/>
      <c r="E4020" s="9"/>
      <c r="F4020" s="9"/>
      <c r="G4020" s="9"/>
      <c r="H4020" s="9"/>
      <c r="I4020" s="9"/>
      <c r="J4020" s="9"/>
      <c r="K4020" s="9"/>
      <c r="L4020" s="9"/>
      <c r="M4020" s="9"/>
      <c r="N4020" s="9"/>
      <c r="O4020" s="9"/>
      <c r="P4020" s="9"/>
      <c r="Q4020" s="9"/>
      <c r="R4020" s="9"/>
      <c r="S4020" s="9"/>
      <c r="T4020" s="9"/>
      <c r="U4020" s="9"/>
      <c r="V4020" s="9"/>
      <c r="W4020" s="9"/>
    </row>
    <row r="4021">
      <c r="A4021" s="123"/>
      <c r="B4021" s="5"/>
      <c r="C4021" s="116"/>
      <c r="D4021" s="9"/>
      <c r="E4021" s="9"/>
      <c r="F4021" s="9"/>
      <c r="G4021" s="9"/>
      <c r="H4021" s="9"/>
      <c r="I4021" s="9"/>
      <c r="J4021" s="9"/>
      <c r="K4021" s="9"/>
      <c r="L4021" s="9"/>
      <c r="M4021" s="9"/>
      <c r="N4021" s="9"/>
      <c r="O4021" s="9"/>
      <c r="P4021" s="9"/>
      <c r="Q4021" s="9"/>
      <c r="R4021" s="9"/>
      <c r="S4021" s="9"/>
      <c r="T4021" s="9"/>
      <c r="U4021" s="9"/>
      <c r="V4021" s="9"/>
      <c r="W4021" s="9"/>
    </row>
    <row r="4022">
      <c r="A4022" s="123"/>
      <c r="B4022" s="5"/>
      <c r="C4022" s="116"/>
      <c r="D4022" s="9"/>
      <c r="E4022" s="9"/>
      <c r="F4022" s="9"/>
      <c r="G4022" s="9"/>
      <c r="H4022" s="9"/>
      <c r="I4022" s="9"/>
      <c r="J4022" s="9"/>
      <c r="K4022" s="9"/>
      <c r="L4022" s="9"/>
      <c r="M4022" s="9"/>
      <c r="N4022" s="9"/>
      <c r="O4022" s="9"/>
      <c r="P4022" s="9"/>
      <c r="Q4022" s="9"/>
      <c r="R4022" s="9"/>
      <c r="S4022" s="9"/>
      <c r="T4022" s="9"/>
      <c r="U4022" s="9"/>
      <c r="V4022" s="9"/>
      <c r="W4022" s="9"/>
    </row>
    <row r="4023">
      <c r="A4023" s="123"/>
      <c r="B4023" s="5"/>
      <c r="C4023" s="116"/>
      <c r="D4023" s="9"/>
      <c r="E4023" s="9"/>
      <c r="F4023" s="9"/>
      <c r="G4023" s="9"/>
      <c r="H4023" s="9"/>
      <c r="I4023" s="9"/>
      <c r="J4023" s="9"/>
      <c r="K4023" s="9"/>
      <c r="L4023" s="9"/>
      <c r="M4023" s="9"/>
      <c r="N4023" s="9"/>
      <c r="O4023" s="9"/>
      <c r="P4023" s="9"/>
      <c r="Q4023" s="9"/>
      <c r="R4023" s="9"/>
      <c r="S4023" s="9"/>
      <c r="T4023" s="9"/>
      <c r="U4023" s="9"/>
      <c r="V4023" s="9"/>
      <c r="W4023" s="9"/>
    </row>
    <row r="4024">
      <c r="A4024" s="123"/>
      <c r="B4024" s="5"/>
      <c r="C4024" s="116"/>
      <c r="D4024" s="9"/>
      <c r="E4024" s="9"/>
      <c r="F4024" s="9"/>
      <c r="G4024" s="9"/>
      <c r="H4024" s="9"/>
      <c r="I4024" s="9"/>
      <c r="J4024" s="9"/>
      <c r="K4024" s="9"/>
      <c r="L4024" s="9"/>
      <c r="M4024" s="9"/>
      <c r="N4024" s="9"/>
      <c r="O4024" s="9"/>
      <c r="P4024" s="9"/>
      <c r="Q4024" s="9"/>
      <c r="R4024" s="9"/>
      <c r="S4024" s="9"/>
      <c r="T4024" s="9"/>
      <c r="U4024" s="9"/>
      <c r="V4024" s="9"/>
      <c r="W4024" s="9"/>
    </row>
    <row r="4025">
      <c r="A4025" s="123"/>
      <c r="B4025" s="5"/>
      <c r="C4025" s="116"/>
      <c r="D4025" s="9"/>
      <c r="E4025" s="9"/>
      <c r="F4025" s="9"/>
      <c r="G4025" s="9"/>
      <c r="H4025" s="9"/>
      <c r="I4025" s="9"/>
      <c r="J4025" s="9"/>
      <c r="K4025" s="9"/>
      <c r="L4025" s="9"/>
      <c r="M4025" s="9"/>
      <c r="N4025" s="9"/>
      <c r="O4025" s="9"/>
      <c r="P4025" s="9"/>
      <c r="Q4025" s="9"/>
      <c r="R4025" s="9"/>
      <c r="S4025" s="9"/>
      <c r="T4025" s="9"/>
      <c r="U4025" s="9"/>
      <c r="V4025" s="9"/>
      <c r="W4025" s="9"/>
    </row>
    <row r="4026">
      <c r="A4026" s="123"/>
      <c r="B4026" s="5"/>
      <c r="C4026" s="116"/>
      <c r="D4026" s="9"/>
      <c r="E4026" s="9"/>
      <c r="F4026" s="9"/>
      <c r="G4026" s="9"/>
      <c r="H4026" s="9"/>
      <c r="I4026" s="9"/>
      <c r="J4026" s="9"/>
      <c r="K4026" s="9"/>
      <c r="L4026" s="9"/>
      <c r="M4026" s="9"/>
      <c r="N4026" s="9"/>
      <c r="O4026" s="9"/>
      <c r="P4026" s="9"/>
      <c r="Q4026" s="9"/>
      <c r="R4026" s="9"/>
      <c r="S4026" s="9"/>
      <c r="T4026" s="9"/>
      <c r="U4026" s="9"/>
      <c r="V4026" s="9"/>
      <c r="W4026" s="9"/>
    </row>
    <row r="4027">
      <c r="A4027" s="123"/>
      <c r="B4027" s="5"/>
      <c r="C4027" s="116"/>
      <c r="D4027" s="9"/>
      <c r="E4027" s="9"/>
      <c r="F4027" s="9"/>
      <c r="G4027" s="9"/>
      <c r="H4027" s="9"/>
      <c r="I4027" s="9"/>
      <c r="J4027" s="9"/>
      <c r="K4027" s="9"/>
      <c r="L4027" s="9"/>
      <c r="M4027" s="9"/>
      <c r="N4027" s="9"/>
      <c r="O4027" s="9"/>
      <c r="P4027" s="9"/>
      <c r="Q4027" s="9"/>
      <c r="R4027" s="9"/>
      <c r="S4027" s="9"/>
      <c r="T4027" s="9"/>
      <c r="U4027" s="9"/>
      <c r="V4027" s="9"/>
      <c r="W4027" s="9"/>
    </row>
    <row r="4028">
      <c r="A4028" s="123"/>
      <c r="B4028" s="5"/>
      <c r="C4028" s="116"/>
      <c r="D4028" s="9"/>
      <c r="E4028" s="9"/>
      <c r="F4028" s="9"/>
      <c r="G4028" s="9"/>
      <c r="H4028" s="9"/>
      <c r="I4028" s="9"/>
      <c r="J4028" s="9"/>
      <c r="K4028" s="9"/>
      <c r="L4028" s="9"/>
      <c r="M4028" s="9"/>
      <c r="N4028" s="9"/>
      <c r="O4028" s="9"/>
      <c r="P4028" s="9"/>
      <c r="Q4028" s="9"/>
      <c r="R4028" s="9"/>
      <c r="S4028" s="9"/>
      <c r="T4028" s="9"/>
      <c r="U4028" s="9"/>
      <c r="V4028" s="9"/>
      <c r="W4028" s="9"/>
    </row>
    <row r="4029">
      <c r="A4029" s="123"/>
      <c r="B4029" s="5"/>
      <c r="C4029" s="116"/>
      <c r="D4029" s="9"/>
      <c r="E4029" s="9"/>
      <c r="F4029" s="9"/>
      <c r="G4029" s="9"/>
      <c r="H4029" s="9"/>
      <c r="I4029" s="9"/>
      <c r="J4029" s="9"/>
      <c r="K4029" s="9"/>
      <c r="L4029" s="9"/>
      <c r="M4029" s="9"/>
      <c r="N4029" s="9"/>
      <c r="O4029" s="9"/>
      <c r="P4029" s="9"/>
      <c r="Q4029" s="9"/>
      <c r="R4029" s="9"/>
      <c r="S4029" s="9"/>
      <c r="T4029" s="9"/>
      <c r="U4029" s="9"/>
      <c r="V4029" s="9"/>
      <c r="W4029" s="9"/>
    </row>
    <row r="4030">
      <c r="A4030" s="123"/>
      <c r="B4030" s="5"/>
      <c r="C4030" s="116"/>
      <c r="D4030" s="9"/>
      <c r="E4030" s="9"/>
      <c r="F4030" s="9"/>
      <c r="G4030" s="9"/>
      <c r="H4030" s="9"/>
      <c r="I4030" s="9"/>
      <c r="J4030" s="9"/>
      <c r="K4030" s="9"/>
      <c r="L4030" s="9"/>
      <c r="M4030" s="9"/>
      <c r="N4030" s="9"/>
      <c r="O4030" s="9"/>
      <c r="P4030" s="9"/>
      <c r="Q4030" s="9"/>
      <c r="R4030" s="9"/>
      <c r="S4030" s="9"/>
      <c r="T4030" s="9"/>
      <c r="U4030" s="9"/>
      <c r="V4030" s="9"/>
      <c r="W4030" s="9"/>
    </row>
    <row r="4031">
      <c r="A4031" s="123"/>
      <c r="B4031" s="5"/>
      <c r="C4031" s="116"/>
      <c r="D4031" s="9"/>
      <c r="E4031" s="9"/>
      <c r="F4031" s="9"/>
      <c r="G4031" s="9"/>
      <c r="H4031" s="9"/>
      <c r="I4031" s="9"/>
      <c r="J4031" s="9"/>
      <c r="K4031" s="9"/>
      <c r="L4031" s="9"/>
      <c r="M4031" s="9"/>
      <c r="N4031" s="9"/>
      <c r="O4031" s="9"/>
      <c r="P4031" s="9"/>
      <c r="Q4031" s="9"/>
      <c r="R4031" s="9"/>
      <c r="S4031" s="9"/>
      <c r="T4031" s="9"/>
      <c r="U4031" s="9"/>
      <c r="V4031" s="9"/>
      <c r="W4031" s="9"/>
    </row>
    <row r="4032">
      <c r="A4032" s="123"/>
      <c r="B4032" s="5"/>
      <c r="C4032" s="116"/>
      <c r="D4032" s="9"/>
      <c r="E4032" s="9"/>
      <c r="F4032" s="9"/>
      <c r="G4032" s="9"/>
      <c r="H4032" s="9"/>
      <c r="I4032" s="9"/>
      <c r="J4032" s="9"/>
      <c r="K4032" s="9"/>
      <c r="L4032" s="9"/>
      <c r="M4032" s="9"/>
      <c r="N4032" s="9"/>
      <c r="O4032" s="9"/>
      <c r="P4032" s="9"/>
      <c r="Q4032" s="9"/>
      <c r="R4032" s="9"/>
      <c r="S4032" s="9"/>
      <c r="T4032" s="9"/>
      <c r="U4032" s="9"/>
      <c r="V4032" s="9"/>
      <c r="W4032" s="9"/>
    </row>
    <row r="4033">
      <c r="A4033" s="123"/>
      <c r="B4033" s="5"/>
      <c r="C4033" s="116"/>
      <c r="D4033" s="9"/>
      <c r="E4033" s="9"/>
      <c r="F4033" s="9"/>
      <c r="G4033" s="9"/>
      <c r="H4033" s="9"/>
      <c r="I4033" s="9"/>
      <c r="J4033" s="9"/>
      <c r="K4033" s="9"/>
      <c r="L4033" s="9"/>
      <c r="M4033" s="9"/>
      <c r="N4033" s="9"/>
      <c r="O4033" s="9"/>
      <c r="P4033" s="9"/>
      <c r="Q4033" s="9"/>
      <c r="R4033" s="9"/>
      <c r="S4033" s="9"/>
      <c r="T4033" s="9"/>
      <c r="U4033" s="9"/>
      <c r="V4033" s="9"/>
      <c r="W4033" s="9"/>
    </row>
    <row r="4034">
      <c r="A4034" s="123"/>
      <c r="B4034" s="5"/>
      <c r="C4034" s="116"/>
      <c r="D4034" s="9"/>
      <c r="E4034" s="9"/>
      <c r="F4034" s="9"/>
      <c r="G4034" s="9"/>
      <c r="H4034" s="9"/>
      <c r="I4034" s="9"/>
      <c r="J4034" s="9"/>
      <c r="K4034" s="9"/>
      <c r="L4034" s="9"/>
      <c r="M4034" s="9"/>
      <c r="N4034" s="9"/>
      <c r="O4034" s="9"/>
      <c r="P4034" s="9"/>
      <c r="Q4034" s="9"/>
      <c r="R4034" s="9"/>
      <c r="S4034" s="9"/>
      <c r="T4034" s="9"/>
      <c r="U4034" s="9"/>
      <c r="V4034" s="9"/>
      <c r="W4034" s="9"/>
    </row>
    <row r="4035">
      <c r="A4035" s="123"/>
      <c r="B4035" s="5"/>
      <c r="C4035" s="116"/>
      <c r="D4035" s="9"/>
      <c r="E4035" s="9"/>
      <c r="F4035" s="9"/>
      <c r="G4035" s="9"/>
      <c r="H4035" s="9"/>
      <c r="I4035" s="9"/>
      <c r="J4035" s="9"/>
      <c r="K4035" s="9"/>
      <c r="L4035" s="9"/>
      <c r="M4035" s="9"/>
      <c r="N4035" s="9"/>
      <c r="O4035" s="9"/>
      <c r="P4035" s="9"/>
      <c r="Q4035" s="9"/>
      <c r="R4035" s="9"/>
      <c r="S4035" s="9"/>
      <c r="T4035" s="9"/>
      <c r="U4035" s="9"/>
      <c r="V4035" s="9"/>
      <c r="W4035" s="9"/>
    </row>
    <row r="4036">
      <c r="A4036" s="123"/>
      <c r="B4036" s="5"/>
      <c r="C4036" s="116"/>
      <c r="D4036" s="9"/>
      <c r="E4036" s="9"/>
      <c r="F4036" s="9"/>
      <c r="G4036" s="9"/>
      <c r="H4036" s="9"/>
      <c r="I4036" s="9"/>
      <c r="J4036" s="9"/>
      <c r="K4036" s="9"/>
      <c r="L4036" s="9"/>
      <c r="M4036" s="9"/>
      <c r="N4036" s="9"/>
      <c r="O4036" s="9"/>
      <c r="P4036" s="9"/>
      <c r="Q4036" s="9"/>
      <c r="R4036" s="9"/>
      <c r="S4036" s="9"/>
      <c r="T4036" s="9"/>
      <c r="U4036" s="9"/>
      <c r="V4036" s="9"/>
      <c r="W4036" s="9"/>
    </row>
    <row r="4037">
      <c r="A4037" s="123"/>
      <c r="B4037" s="5"/>
      <c r="C4037" s="116"/>
      <c r="D4037" s="9"/>
      <c r="E4037" s="9"/>
      <c r="F4037" s="9"/>
      <c r="G4037" s="9"/>
      <c r="H4037" s="9"/>
      <c r="I4037" s="9"/>
      <c r="J4037" s="9"/>
      <c r="K4037" s="9"/>
      <c r="L4037" s="9"/>
      <c r="M4037" s="9"/>
      <c r="N4037" s="9"/>
      <c r="O4037" s="9"/>
      <c r="P4037" s="9"/>
      <c r="Q4037" s="9"/>
      <c r="R4037" s="9"/>
      <c r="S4037" s="9"/>
      <c r="T4037" s="9"/>
      <c r="U4037" s="9"/>
      <c r="V4037" s="9"/>
      <c r="W4037" s="9"/>
    </row>
    <row r="4038">
      <c r="A4038" s="123"/>
      <c r="B4038" s="5"/>
      <c r="C4038" s="116"/>
      <c r="D4038" s="9"/>
      <c r="E4038" s="9"/>
      <c r="F4038" s="9"/>
      <c r="G4038" s="9"/>
      <c r="H4038" s="9"/>
      <c r="I4038" s="9"/>
      <c r="J4038" s="9"/>
      <c r="K4038" s="9"/>
      <c r="L4038" s="9"/>
      <c r="M4038" s="9"/>
      <c r="N4038" s="9"/>
      <c r="O4038" s="9"/>
      <c r="P4038" s="9"/>
      <c r="Q4038" s="9"/>
      <c r="R4038" s="9"/>
      <c r="S4038" s="9"/>
      <c r="T4038" s="9"/>
      <c r="U4038" s="9"/>
      <c r="V4038" s="9"/>
      <c r="W4038" s="9"/>
    </row>
    <row r="4039">
      <c r="A4039" s="123"/>
      <c r="B4039" s="5"/>
      <c r="C4039" s="116"/>
      <c r="D4039" s="9"/>
      <c r="E4039" s="9"/>
      <c r="F4039" s="9"/>
      <c r="G4039" s="9"/>
      <c r="H4039" s="9"/>
      <c r="I4039" s="9"/>
      <c r="J4039" s="9"/>
      <c r="K4039" s="9"/>
      <c r="L4039" s="9"/>
      <c r="M4039" s="9"/>
      <c r="N4039" s="9"/>
      <c r="O4039" s="9"/>
      <c r="P4039" s="9"/>
      <c r="Q4039" s="9"/>
      <c r="R4039" s="9"/>
      <c r="S4039" s="9"/>
      <c r="T4039" s="9"/>
      <c r="U4039" s="9"/>
      <c r="V4039" s="9"/>
      <c r="W4039" s="9"/>
    </row>
    <row r="4040">
      <c r="A4040" s="123"/>
      <c r="B4040" s="5"/>
      <c r="C4040" s="116"/>
      <c r="D4040" s="9"/>
      <c r="E4040" s="9"/>
      <c r="F4040" s="9"/>
      <c r="G4040" s="9"/>
      <c r="H4040" s="9"/>
      <c r="I4040" s="9"/>
      <c r="J4040" s="9"/>
      <c r="K4040" s="9"/>
      <c r="L4040" s="9"/>
      <c r="M4040" s="9"/>
      <c r="N4040" s="9"/>
      <c r="O4040" s="9"/>
      <c r="P4040" s="9"/>
      <c r="Q4040" s="9"/>
      <c r="R4040" s="9"/>
      <c r="S4040" s="9"/>
      <c r="T4040" s="9"/>
      <c r="U4040" s="9"/>
      <c r="V4040" s="9"/>
      <c r="W4040" s="9"/>
    </row>
    <row r="4041">
      <c r="A4041" s="123"/>
      <c r="B4041" s="5"/>
      <c r="C4041" s="116"/>
      <c r="D4041" s="9"/>
      <c r="E4041" s="9"/>
      <c r="F4041" s="9"/>
      <c r="G4041" s="9"/>
      <c r="H4041" s="9"/>
      <c r="I4041" s="9"/>
      <c r="J4041" s="9"/>
      <c r="K4041" s="9"/>
      <c r="L4041" s="9"/>
      <c r="M4041" s="9"/>
      <c r="N4041" s="9"/>
      <c r="O4041" s="9"/>
      <c r="P4041" s="9"/>
      <c r="Q4041" s="9"/>
      <c r="R4041" s="9"/>
      <c r="S4041" s="9"/>
      <c r="T4041" s="9"/>
      <c r="U4041" s="9"/>
      <c r="V4041" s="9"/>
      <c r="W4041" s="9"/>
    </row>
    <row r="4042">
      <c r="A4042" s="123"/>
      <c r="B4042" s="5"/>
      <c r="C4042" s="116"/>
      <c r="D4042" s="9"/>
      <c r="E4042" s="9"/>
      <c r="F4042" s="9"/>
      <c r="G4042" s="9"/>
      <c r="H4042" s="9"/>
      <c r="I4042" s="9"/>
      <c r="J4042" s="9"/>
      <c r="K4042" s="9"/>
      <c r="L4042" s="9"/>
      <c r="M4042" s="9"/>
      <c r="N4042" s="9"/>
      <c r="O4042" s="9"/>
      <c r="P4042" s="9"/>
      <c r="Q4042" s="9"/>
      <c r="R4042" s="9"/>
      <c r="S4042" s="9"/>
      <c r="T4042" s="9"/>
      <c r="U4042" s="9"/>
      <c r="V4042" s="9"/>
      <c r="W4042" s="9"/>
    </row>
    <row r="4043">
      <c r="A4043" s="123"/>
      <c r="B4043" s="5"/>
      <c r="C4043" s="116"/>
      <c r="D4043" s="9"/>
      <c r="E4043" s="9"/>
      <c r="F4043" s="9"/>
      <c r="G4043" s="9"/>
      <c r="H4043" s="9"/>
      <c r="I4043" s="9"/>
      <c r="J4043" s="9"/>
      <c r="K4043" s="9"/>
      <c r="L4043" s="9"/>
      <c r="M4043" s="9"/>
      <c r="N4043" s="9"/>
      <c r="O4043" s="9"/>
      <c r="P4043" s="9"/>
      <c r="Q4043" s="9"/>
      <c r="R4043" s="9"/>
      <c r="S4043" s="9"/>
      <c r="T4043" s="9"/>
      <c r="U4043" s="9"/>
      <c r="V4043" s="9"/>
      <c r="W4043" s="9"/>
    </row>
    <row r="4044">
      <c r="A4044" s="123"/>
      <c r="B4044" s="5"/>
      <c r="C4044" s="116"/>
      <c r="D4044" s="9"/>
      <c r="E4044" s="9"/>
      <c r="F4044" s="9"/>
      <c r="G4044" s="9"/>
      <c r="H4044" s="9"/>
      <c r="I4044" s="9"/>
      <c r="J4044" s="9"/>
      <c r="K4044" s="9"/>
      <c r="L4044" s="9"/>
      <c r="M4044" s="9"/>
      <c r="N4044" s="9"/>
      <c r="O4044" s="9"/>
      <c r="P4044" s="9"/>
      <c r="Q4044" s="9"/>
      <c r="R4044" s="9"/>
      <c r="S4044" s="9"/>
      <c r="T4044" s="9"/>
      <c r="U4044" s="9"/>
      <c r="V4044" s="9"/>
      <c r="W4044" s="9"/>
    </row>
    <row r="4045">
      <c r="A4045" s="123"/>
      <c r="B4045" s="5"/>
      <c r="C4045" s="116"/>
      <c r="D4045" s="9"/>
      <c r="E4045" s="9"/>
      <c r="F4045" s="9"/>
      <c r="G4045" s="9"/>
      <c r="H4045" s="9"/>
      <c r="I4045" s="9"/>
      <c r="J4045" s="9"/>
      <c r="K4045" s="9"/>
      <c r="L4045" s="9"/>
      <c r="M4045" s="9"/>
      <c r="N4045" s="9"/>
      <c r="O4045" s="9"/>
      <c r="P4045" s="9"/>
      <c r="Q4045" s="9"/>
      <c r="R4045" s="9"/>
      <c r="S4045" s="9"/>
      <c r="T4045" s="9"/>
      <c r="U4045" s="9"/>
      <c r="V4045" s="9"/>
      <c r="W4045" s="9"/>
    </row>
    <row r="4046">
      <c r="A4046" s="123"/>
      <c r="B4046" s="5"/>
      <c r="C4046" s="116"/>
      <c r="D4046" s="9"/>
      <c r="E4046" s="9"/>
      <c r="F4046" s="9"/>
      <c r="G4046" s="9"/>
      <c r="H4046" s="9"/>
      <c r="I4046" s="9"/>
      <c r="J4046" s="9"/>
      <c r="K4046" s="9"/>
      <c r="L4046" s="9"/>
      <c r="M4046" s="9"/>
      <c r="N4046" s="9"/>
      <c r="O4046" s="9"/>
      <c r="P4046" s="9"/>
      <c r="Q4046" s="9"/>
      <c r="R4046" s="9"/>
      <c r="S4046" s="9"/>
      <c r="T4046" s="9"/>
      <c r="U4046" s="9"/>
      <c r="V4046" s="9"/>
      <c r="W4046" s="9"/>
    </row>
    <row r="4047">
      <c r="A4047" s="123"/>
      <c r="B4047" s="5"/>
      <c r="C4047" s="116"/>
      <c r="D4047" s="9"/>
      <c r="E4047" s="9"/>
      <c r="F4047" s="9"/>
      <c r="G4047" s="9"/>
      <c r="H4047" s="9"/>
      <c r="I4047" s="9"/>
      <c r="J4047" s="9"/>
      <c r="K4047" s="9"/>
      <c r="L4047" s="9"/>
      <c r="M4047" s="9"/>
      <c r="N4047" s="9"/>
      <c r="O4047" s="9"/>
      <c r="P4047" s="9"/>
      <c r="Q4047" s="9"/>
      <c r="R4047" s="9"/>
      <c r="S4047" s="9"/>
      <c r="T4047" s="9"/>
      <c r="U4047" s="9"/>
      <c r="V4047" s="9"/>
      <c r="W4047" s="9"/>
    </row>
    <row r="4048">
      <c r="A4048" s="123"/>
      <c r="B4048" s="5"/>
      <c r="C4048" s="116"/>
      <c r="D4048" s="9"/>
      <c r="E4048" s="9"/>
      <c r="F4048" s="9"/>
      <c r="G4048" s="9"/>
      <c r="H4048" s="9"/>
      <c r="I4048" s="9"/>
      <c r="J4048" s="9"/>
      <c r="K4048" s="9"/>
      <c r="L4048" s="9"/>
      <c r="M4048" s="9"/>
      <c r="N4048" s="9"/>
      <c r="O4048" s="9"/>
      <c r="P4048" s="9"/>
      <c r="Q4048" s="9"/>
      <c r="R4048" s="9"/>
      <c r="S4048" s="9"/>
      <c r="T4048" s="9"/>
      <c r="U4048" s="9"/>
      <c r="V4048" s="9"/>
      <c r="W4048" s="9"/>
    </row>
    <row r="4049">
      <c r="A4049" s="123"/>
      <c r="B4049" s="5"/>
      <c r="C4049" s="116"/>
      <c r="D4049" s="9"/>
      <c r="E4049" s="9"/>
      <c r="F4049" s="9"/>
      <c r="G4049" s="9"/>
      <c r="H4049" s="9"/>
      <c r="I4049" s="9"/>
      <c r="J4049" s="9"/>
      <c r="K4049" s="9"/>
      <c r="L4049" s="9"/>
      <c r="M4049" s="9"/>
      <c r="N4049" s="9"/>
      <c r="O4049" s="9"/>
      <c r="P4049" s="9"/>
      <c r="Q4049" s="9"/>
      <c r="R4049" s="9"/>
      <c r="S4049" s="9"/>
      <c r="T4049" s="9"/>
      <c r="U4049" s="9"/>
      <c r="V4049" s="9"/>
      <c r="W4049" s="9"/>
    </row>
    <row r="4050">
      <c r="A4050" s="123"/>
      <c r="B4050" s="5"/>
      <c r="C4050" s="116"/>
      <c r="D4050" s="9"/>
      <c r="E4050" s="9"/>
      <c r="F4050" s="9"/>
      <c r="G4050" s="9"/>
      <c r="H4050" s="9"/>
      <c r="I4050" s="9"/>
      <c r="J4050" s="9"/>
      <c r="K4050" s="9"/>
      <c r="L4050" s="9"/>
      <c r="M4050" s="9"/>
      <c r="N4050" s="9"/>
      <c r="O4050" s="9"/>
      <c r="P4050" s="9"/>
      <c r="Q4050" s="9"/>
      <c r="R4050" s="9"/>
      <c r="S4050" s="9"/>
      <c r="T4050" s="9"/>
      <c r="U4050" s="9"/>
      <c r="V4050" s="9"/>
      <c r="W4050" s="9"/>
    </row>
    <row r="4051">
      <c r="A4051" s="123"/>
      <c r="B4051" s="5"/>
      <c r="C4051" s="116"/>
      <c r="D4051" s="9"/>
      <c r="E4051" s="9"/>
      <c r="F4051" s="9"/>
      <c r="G4051" s="9"/>
      <c r="H4051" s="9"/>
      <c r="I4051" s="9"/>
      <c r="J4051" s="9"/>
      <c r="K4051" s="9"/>
      <c r="L4051" s="9"/>
      <c r="M4051" s="9"/>
      <c r="N4051" s="9"/>
      <c r="O4051" s="9"/>
      <c r="P4051" s="9"/>
      <c r="Q4051" s="9"/>
      <c r="R4051" s="9"/>
      <c r="S4051" s="9"/>
      <c r="T4051" s="9"/>
      <c r="U4051" s="9"/>
      <c r="V4051" s="9"/>
      <c r="W4051" s="9"/>
    </row>
    <row r="4052">
      <c r="A4052" s="123"/>
      <c r="B4052" s="5"/>
      <c r="C4052" s="116"/>
      <c r="D4052" s="9"/>
      <c r="E4052" s="9"/>
      <c r="F4052" s="9"/>
      <c r="G4052" s="9"/>
      <c r="H4052" s="9"/>
      <c r="I4052" s="9"/>
      <c r="J4052" s="9"/>
      <c r="K4052" s="9"/>
      <c r="L4052" s="9"/>
      <c r="M4052" s="9"/>
      <c r="N4052" s="9"/>
      <c r="O4052" s="9"/>
      <c r="P4052" s="9"/>
      <c r="Q4052" s="9"/>
      <c r="R4052" s="9"/>
      <c r="S4052" s="9"/>
      <c r="T4052" s="9"/>
      <c r="U4052" s="9"/>
      <c r="V4052" s="9"/>
      <c r="W4052" s="9"/>
    </row>
    <row r="4053">
      <c r="A4053" s="123"/>
      <c r="B4053" s="5"/>
      <c r="C4053" s="116"/>
      <c r="D4053" s="9"/>
      <c r="E4053" s="9"/>
      <c r="F4053" s="9"/>
      <c r="G4053" s="9"/>
      <c r="H4053" s="9"/>
      <c r="I4053" s="9"/>
      <c r="J4053" s="9"/>
      <c r="K4053" s="9"/>
      <c r="L4053" s="9"/>
      <c r="M4053" s="9"/>
      <c r="N4053" s="9"/>
      <c r="O4053" s="9"/>
      <c r="P4053" s="9"/>
      <c r="Q4053" s="9"/>
      <c r="R4053" s="9"/>
      <c r="S4053" s="9"/>
      <c r="T4053" s="9"/>
      <c r="U4053" s="9"/>
      <c r="V4053" s="9"/>
      <c r="W4053" s="9"/>
    </row>
    <row r="4054">
      <c r="A4054" s="123"/>
      <c r="B4054" s="5"/>
      <c r="C4054" s="116"/>
      <c r="D4054" s="9"/>
      <c r="E4054" s="9"/>
      <c r="F4054" s="9"/>
      <c r="G4054" s="9"/>
      <c r="H4054" s="9"/>
      <c r="I4054" s="9"/>
      <c r="J4054" s="9"/>
      <c r="K4054" s="9"/>
      <c r="L4054" s="9"/>
      <c r="M4054" s="9"/>
      <c r="N4054" s="9"/>
      <c r="O4054" s="9"/>
      <c r="P4054" s="9"/>
      <c r="Q4054" s="9"/>
      <c r="R4054" s="9"/>
      <c r="S4054" s="9"/>
      <c r="T4054" s="9"/>
      <c r="U4054" s="9"/>
      <c r="V4054" s="9"/>
      <c r="W4054" s="9"/>
    </row>
    <row r="4055">
      <c r="A4055" s="123"/>
      <c r="B4055" s="5"/>
      <c r="C4055" s="116"/>
      <c r="D4055" s="9"/>
      <c r="E4055" s="9"/>
      <c r="F4055" s="9"/>
      <c r="G4055" s="9"/>
      <c r="H4055" s="9"/>
      <c r="I4055" s="9"/>
      <c r="J4055" s="9"/>
      <c r="K4055" s="9"/>
      <c r="L4055" s="9"/>
      <c r="M4055" s="9"/>
      <c r="N4055" s="9"/>
      <c r="O4055" s="9"/>
      <c r="P4055" s="9"/>
      <c r="Q4055" s="9"/>
      <c r="R4055" s="9"/>
      <c r="S4055" s="9"/>
      <c r="T4055" s="9"/>
      <c r="U4055" s="9"/>
      <c r="V4055" s="9"/>
      <c r="W4055" s="9"/>
    </row>
    <row r="4056">
      <c r="A4056" s="123"/>
      <c r="B4056" s="5"/>
      <c r="C4056" s="116"/>
      <c r="D4056" s="9"/>
      <c r="E4056" s="9"/>
      <c r="F4056" s="9"/>
      <c r="G4056" s="9"/>
      <c r="H4056" s="9"/>
      <c r="I4056" s="9"/>
      <c r="J4056" s="9"/>
      <c r="K4056" s="9"/>
      <c r="L4056" s="9"/>
      <c r="M4056" s="9"/>
      <c r="N4056" s="9"/>
      <c r="O4056" s="9"/>
      <c r="P4056" s="9"/>
      <c r="Q4056" s="9"/>
      <c r="R4056" s="9"/>
      <c r="S4056" s="9"/>
      <c r="T4056" s="9"/>
      <c r="U4056" s="9"/>
      <c r="V4056" s="9"/>
      <c r="W4056" s="9"/>
    </row>
    <row r="4057">
      <c r="A4057" s="123"/>
      <c r="B4057" s="5"/>
      <c r="C4057" s="116"/>
      <c r="D4057" s="9"/>
      <c r="E4057" s="9"/>
      <c r="F4057" s="9"/>
      <c r="G4057" s="9"/>
      <c r="H4057" s="9"/>
      <c r="I4057" s="9"/>
      <c r="J4057" s="9"/>
      <c r="K4057" s="9"/>
      <c r="L4057" s="9"/>
      <c r="M4057" s="9"/>
      <c r="N4057" s="9"/>
      <c r="O4057" s="9"/>
      <c r="P4057" s="9"/>
      <c r="Q4057" s="9"/>
      <c r="R4057" s="9"/>
      <c r="S4057" s="9"/>
      <c r="T4057" s="9"/>
      <c r="U4057" s="9"/>
      <c r="V4057" s="9"/>
      <c r="W4057" s="9"/>
    </row>
    <row r="4058">
      <c r="A4058" s="123"/>
      <c r="B4058" s="5"/>
      <c r="C4058" s="116"/>
      <c r="D4058" s="9"/>
      <c r="E4058" s="9"/>
      <c r="F4058" s="9"/>
      <c r="G4058" s="9"/>
      <c r="H4058" s="9"/>
      <c r="I4058" s="9"/>
      <c r="J4058" s="9"/>
      <c r="K4058" s="9"/>
      <c r="L4058" s="9"/>
      <c r="M4058" s="9"/>
      <c r="N4058" s="9"/>
      <c r="O4058" s="9"/>
      <c r="P4058" s="9"/>
      <c r="Q4058" s="9"/>
      <c r="R4058" s="9"/>
      <c r="S4058" s="9"/>
      <c r="T4058" s="9"/>
      <c r="U4058" s="9"/>
      <c r="V4058" s="9"/>
      <c r="W4058" s="9"/>
    </row>
    <row r="4059">
      <c r="A4059" s="123"/>
      <c r="B4059" s="5"/>
      <c r="C4059" s="116"/>
      <c r="D4059" s="9"/>
      <c r="E4059" s="9"/>
      <c r="F4059" s="9"/>
      <c r="G4059" s="9"/>
      <c r="H4059" s="9"/>
      <c r="I4059" s="9"/>
      <c r="J4059" s="9"/>
      <c r="K4059" s="9"/>
      <c r="L4059" s="9"/>
      <c r="M4059" s="9"/>
      <c r="N4059" s="9"/>
      <c r="O4059" s="9"/>
      <c r="P4059" s="9"/>
      <c r="Q4059" s="9"/>
      <c r="R4059" s="9"/>
      <c r="S4059" s="9"/>
      <c r="T4059" s="9"/>
      <c r="U4059" s="9"/>
      <c r="V4059" s="9"/>
      <c r="W4059" s="9"/>
    </row>
    <row r="4060">
      <c r="A4060" s="123"/>
      <c r="B4060" s="5"/>
      <c r="C4060" s="116"/>
      <c r="D4060" s="9"/>
      <c r="E4060" s="9"/>
      <c r="F4060" s="9"/>
      <c r="G4060" s="9"/>
      <c r="H4060" s="9"/>
      <c r="I4060" s="9"/>
      <c r="J4060" s="9"/>
      <c r="K4060" s="9"/>
      <c r="L4060" s="9"/>
      <c r="M4060" s="9"/>
      <c r="N4060" s="9"/>
      <c r="O4060" s="9"/>
      <c r="P4060" s="9"/>
      <c r="Q4060" s="9"/>
      <c r="R4060" s="9"/>
      <c r="S4060" s="9"/>
      <c r="T4060" s="9"/>
      <c r="U4060" s="9"/>
      <c r="V4060" s="9"/>
      <c r="W4060" s="9"/>
    </row>
    <row r="4061">
      <c r="A4061" s="123"/>
      <c r="B4061" s="5"/>
      <c r="C4061" s="116"/>
      <c r="D4061" s="9"/>
      <c r="E4061" s="9"/>
      <c r="F4061" s="9"/>
      <c r="G4061" s="9"/>
      <c r="H4061" s="9"/>
      <c r="I4061" s="9"/>
      <c r="J4061" s="9"/>
      <c r="K4061" s="9"/>
      <c r="L4061" s="9"/>
      <c r="M4061" s="9"/>
      <c r="N4061" s="9"/>
      <c r="O4061" s="9"/>
      <c r="P4061" s="9"/>
      <c r="Q4061" s="9"/>
      <c r="R4061" s="9"/>
      <c r="S4061" s="9"/>
      <c r="T4061" s="9"/>
      <c r="U4061" s="9"/>
      <c r="V4061" s="9"/>
      <c r="W4061" s="9"/>
    </row>
    <row r="4062">
      <c r="A4062" s="123"/>
      <c r="B4062" s="5"/>
      <c r="C4062" s="116"/>
      <c r="D4062" s="9"/>
      <c r="E4062" s="9"/>
      <c r="F4062" s="9"/>
      <c r="G4062" s="9"/>
      <c r="H4062" s="9"/>
      <c r="I4062" s="9"/>
      <c r="J4062" s="9"/>
      <c r="K4062" s="9"/>
      <c r="L4062" s="9"/>
      <c r="M4062" s="9"/>
      <c r="N4062" s="9"/>
      <c r="O4062" s="9"/>
      <c r="P4062" s="9"/>
      <c r="Q4062" s="9"/>
      <c r="R4062" s="9"/>
      <c r="S4062" s="9"/>
      <c r="T4062" s="9"/>
      <c r="U4062" s="9"/>
      <c r="V4062" s="9"/>
      <c r="W4062" s="9"/>
    </row>
    <row r="4063">
      <c r="A4063" s="123"/>
      <c r="B4063" s="5"/>
      <c r="C4063" s="116"/>
      <c r="D4063" s="9"/>
      <c r="E4063" s="9"/>
      <c r="F4063" s="9"/>
      <c r="G4063" s="9"/>
      <c r="H4063" s="9"/>
      <c r="I4063" s="9"/>
      <c r="J4063" s="9"/>
      <c r="K4063" s="9"/>
      <c r="L4063" s="9"/>
      <c r="M4063" s="9"/>
      <c r="N4063" s="9"/>
      <c r="O4063" s="9"/>
      <c r="P4063" s="9"/>
      <c r="Q4063" s="9"/>
      <c r="R4063" s="9"/>
      <c r="S4063" s="9"/>
      <c r="T4063" s="9"/>
      <c r="U4063" s="9"/>
      <c r="V4063" s="9"/>
      <c r="W4063" s="9"/>
    </row>
    <row r="4064">
      <c r="A4064" s="123"/>
      <c r="B4064" s="5"/>
      <c r="C4064" s="116"/>
      <c r="D4064" s="9"/>
      <c r="E4064" s="9"/>
      <c r="F4064" s="9"/>
      <c r="G4064" s="9"/>
      <c r="H4064" s="9"/>
      <c r="I4064" s="9"/>
      <c r="J4064" s="9"/>
      <c r="K4064" s="9"/>
      <c r="L4064" s="9"/>
      <c r="M4064" s="9"/>
      <c r="N4064" s="9"/>
      <c r="O4064" s="9"/>
      <c r="P4064" s="9"/>
      <c r="Q4064" s="9"/>
      <c r="R4064" s="9"/>
      <c r="S4064" s="9"/>
      <c r="T4064" s="9"/>
      <c r="U4064" s="9"/>
      <c r="V4064" s="9"/>
      <c r="W4064" s="9"/>
    </row>
    <row r="4065">
      <c r="A4065" s="123"/>
      <c r="B4065" s="5"/>
      <c r="C4065" s="116"/>
      <c r="D4065" s="9"/>
      <c r="E4065" s="9"/>
      <c r="F4065" s="9"/>
      <c r="G4065" s="9"/>
      <c r="H4065" s="9"/>
      <c r="I4065" s="9"/>
      <c r="J4065" s="9"/>
      <c r="K4065" s="9"/>
      <c r="L4065" s="9"/>
      <c r="M4065" s="9"/>
      <c r="N4065" s="9"/>
      <c r="O4065" s="9"/>
      <c r="P4065" s="9"/>
      <c r="Q4065" s="9"/>
      <c r="R4065" s="9"/>
      <c r="S4065" s="9"/>
      <c r="T4065" s="9"/>
      <c r="U4065" s="9"/>
      <c r="V4065" s="9"/>
      <c r="W4065" s="9"/>
    </row>
    <row r="4066">
      <c r="A4066" s="123"/>
      <c r="B4066" s="5"/>
      <c r="C4066" s="116"/>
      <c r="D4066" s="9"/>
      <c r="E4066" s="9"/>
      <c r="F4066" s="9"/>
      <c r="G4066" s="9"/>
      <c r="H4066" s="9"/>
      <c r="I4066" s="9"/>
      <c r="J4066" s="9"/>
      <c r="K4066" s="9"/>
      <c r="L4066" s="9"/>
      <c r="M4066" s="9"/>
      <c r="N4066" s="9"/>
      <c r="O4066" s="9"/>
      <c r="P4066" s="9"/>
      <c r="Q4066" s="9"/>
      <c r="R4066" s="9"/>
      <c r="S4066" s="9"/>
      <c r="T4066" s="9"/>
      <c r="U4066" s="9"/>
      <c r="V4066" s="9"/>
      <c r="W4066" s="9"/>
    </row>
    <row r="4067">
      <c r="A4067" s="123"/>
      <c r="B4067" s="5"/>
      <c r="C4067" s="116"/>
      <c r="D4067" s="9"/>
      <c r="E4067" s="9"/>
      <c r="F4067" s="9"/>
      <c r="G4067" s="9"/>
      <c r="H4067" s="9"/>
      <c r="I4067" s="9"/>
      <c r="J4067" s="9"/>
      <c r="K4067" s="9"/>
      <c r="L4067" s="9"/>
      <c r="M4067" s="9"/>
      <c r="N4067" s="9"/>
      <c r="O4067" s="9"/>
      <c r="P4067" s="9"/>
      <c r="Q4067" s="9"/>
      <c r="R4067" s="9"/>
      <c r="S4067" s="9"/>
      <c r="T4067" s="9"/>
      <c r="U4067" s="9"/>
      <c r="V4067" s="9"/>
      <c r="W4067" s="9"/>
    </row>
    <row r="4068">
      <c r="A4068" s="123"/>
      <c r="B4068" s="5"/>
      <c r="C4068" s="116"/>
      <c r="D4068" s="9"/>
      <c r="E4068" s="9"/>
      <c r="F4068" s="9"/>
      <c r="G4068" s="9"/>
      <c r="H4068" s="9"/>
      <c r="I4068" s="9"/>
      <c r="J4068" s="9"/>
      <c r="K4068" s="9"/>
      <c r="L4068" s="9"/>
      <c r="M4068" s="9"/>
      <c r="N4068" s="9"/>
      <c r="O4068" s="9"/>
      <c r="P4068" s="9"/>
      <c r="Q4068" s="9"/>
      <c r="R4068" s="9"/>
      <c r="S4068" s="9"/>
      <c r="T4068" s="9"/>
      <c r="U4068" s="9"/>
      <c r="V4068" s="9"/>
      <c r="W4068" s="9"/>
    </row>
    <row r="4069">
      <c r="A4069" s="123"/>
      <c r="B4069" s="5"/>
      <c r="C4069" s="116"/>
      <c r="D4069" s="9"/>
      <c r="E4069" s="9"/>
      <c r="F4069" s="9"/>
      <c r="G4069" s="9"/>
      <c r="H4069" s="9"/>
      <c r="I4069" s="9"/>
      <c r="J4069" s="9"/>
      <c r="K4069" s="9"/>
      <c r="L4069" s="9"/>
      <c r="M4069" s="9"/>
      <c r="N4069" s="9"/>
      <c r="O4069" s="9"/>
      <c r="P4069" s="9"/>
      <c r="Q4069" s="9"/>
      <c r="R4069" s="9"/>
      <c r="S4069" s="9"/>
      <c r="T4069" s="9"/>
      <c r="U4069" s="9"/>
      <c r="V4069" s="9"/>
      <c r="W4069" s="9"/>
    </row>
    <row r="4070">
      <c r="A4070" s="123"/>
      <c r="B4070" s="5"/>
      <c r="C4070" s="116"/>
      <c r="D4070" s="9"/>
      <c r="E4070" s="9"/>
      <c r="F4070" s="9"/>
      <c r="G4070" s="9"/>
      <c r="H4070" s="9"/>
      <c r="I4070" s="9"/>
      <c r="J4070" s="9"/>
      <c r="K4070" s="9"/>
      <c r="L4070" s="9"/>
      <c r="M4070" s="9"/>
      <c r="N4070" s="9"/>
      <c r="O4070" s="9"/>
      <c r="P4070" s="9"/>
      <c r="Q4070" s="9"/>
      <c r="R4070" s="9"/>
      <c r="S4070" s="9"/>
      <c r="T4070" s="9"/>
      <c r="U4070" s="9"/>
      <c r="V4070" s="9"/>
      <c r="W4070" s="9"/>
    </row>
    <row r="4071">
      <c r="A4071" s="123"/>
      <c r="B4071" s="5"/>
      <c r="C4071" s="116"/>
      <c r="D4071" s="9"/>
      <c r="E4071" s="9"/>
      <c r="F4071" s="9"/>
      <c r="G4071" s="9"/>
      <c r="H4071" s="9"/>
      <c r="I4071" s="9"/>
      <c r="J4071" s="9"/>
      <c r="K4071" s="9"/>
      <c r="L4071" s="9"/>
      <c r="M4071" s="9"/>
      <c r="N4071" s="9"/>
      <c r="O4071" s="9"/>
      <c r="P4071" s="9"/>
      <c r="Q4071" s="9"/>
      <c r="R4071" s="9"/>
      <c r="S4071" s="9"/>
      <c r="T4071" s="9"/>
      <c r="U4071" s="9"/>
      <c r="V4071" s="9"/>
      <c r="W4071" s="9"/>
    </row>
    <row r="4072">
      <c r="A4072" s="123"/>
      <c r="B4072" s="5"/>
      <c r="C4072" s="116"/>
      <c r="D4072" s="9"/>
      <c r="E4072" s="9"/>
      <c r="F4072" s="9"/>
      <c r="G4072" s="9"/>
      <c r="H4072" s="9"/>
      <c r="I4072" s="9"/>
      <c r="J4072" s="9"/>
      <c r="K4072" s="9"/>
      <c r="L4072" s="9"/>
      <c r="M4072" s="9"/>
      <c r="N4072" s="9"/>
      <c r="O4072" s="9"/>
      <c r="P4072" s="9"/>
      <c r="Q4072" s="9"/>
      <c r="R4072" s="9"/>
      <c r="S4072" s="9"/>
      <c r="T4072" s="9"/>
      <c r="U4072" s="9"/>
      <c r="V4072" s="9"/>
      <c r="W4072" s="9"/>
    </row>
    <row r="4073">
      <c r="A4073" s="123"/>
      <c r="B4073" s="5"/>
      <c r="C4073" s="116"/>
      <c r="D4073" s="9"/>
      <c r="E4073" s="9"/>
      <c r="F4073" s="9"/>
      <c r="G4073" s="9"/>
      <c r="H4073" s="9"/>
      <c r="I4073" s="9"/>
      <c r="J4073" s="9"/>
      <c r="K4073" s="9"/>
      <c r="L4073" s="9"/>
      <c r="M4073" s="9"/>
      <c r="N4073" s="9"/>
      <c r="O4073" s="9"/>
      <c r="P4073" s="9"/>
      <c r="Q4073" s="9"/>
      <c r="R4073" s="9"/>
      <c r="S4073" s="9"/>
      <c r="T4073" s="9"/>
      <c r="U4073" s="9"/>
      <c r="V4073" s="9"/>
      <c r="W4073" s="9"/>
    </row>
    <row r="4074">
      <c r="A4074" s="123"/>
      <c r="B4074" s="5"/>
      <c r="C4074" s="116"/>
      <c r="D4074" s="9"/>
      <c r="E4074" s="9"/>
      <c r="F4074" s="9"/>
      <c r="G4074" s="9"/>
      <c r="H4074" s="9"/>
      <c r="I4074" s="9"/>
      <c r="J4074" s="9"/>
      <c r="K4074" s="9"/>
      <c r="L4074" s="9"/>
      <c r="M4074" s="9"/>
      <c r="N4074" s="9"/>
      <c r="O4074" s="9"/>
      <c r="P4074" s="9"/>
      <c r="Q4074" s="9"/>
      <c r="R4074" s="9"/>
      <c r="S4074" s="9"/>
      <c r="T4074" s="9"/>
      <c r="U4074" s="9"/>
      <c r="V4074" s="9"/>
      <c r="W4074" s="9"/>
    </row>
    <row r="4075">
      <c r="A4075" s="123"/>
      <c r="B4075" s="5"/>
      <c r="C4075" s="116"/>
      <c r="D4075" s="9"/>
      <c r="E4075" s="9"/>
      <c r="F4075" s="9"/>
      <c r="G4075" s="9"/>
      <c r="H4075" s="9"/>
      <c r="I4075" s="9"/>
      <c r="J4075" s="9"/>
      <c r="K4075" s="9"/>
      <c r="L4075" s="9"/>
      <c r="M4075" s="9"/>
      <c r="N4075" s="9"/>
      <c r="O4075" s="9"/>
      <c r="P4075" s="9"/>
      <c r="Q4075" s="9"/>
      <c r="R4075" s="9"/>
      <c r="S4075" s="9"/>
      <c r="T4075" s="9"/>
      <c r="U4075" s="9"/>
      <c r="V4075" s="9"/>
      <c r="W4075" s="9"/>
    </row>
    <row r="4076">
      <c r="A4076" s="123"/>
      <c r="B4076" s="5"/>
      <c r="C4076" s="116"/>
      <c r="D4076" s="9"/>
      <c r="E4076" s="9"/>
      <c r="F4076" s="9"/>
      <c r="G4076" s="9"/>
      <c r="H4076" s="9"/>
      <c r="I4076" s="9"/>
      <c r="J4076" s="9"/>
      <c r="K4076" s="9"/>
      <c r="L4076" s="9"/>
      <c r="M4076" s="9"/>
      <c r="N4076" s="9"/>
      <c r="O4076" s="9"/>
      <c r="P4076" s="9"/>
      <c r="Q4076" s="9"/>
      <c r="R4076" s="9"/>
      <c r="S4076" s="9"/>
      <c r="T4076" s="9"/>
      <c r="U4076" s="9"/>
      <c r="V4076" s="9"/>
      <c r="W4076" s="9"/>
    </row>
    <row r="4077">
      <c r="A4077" s="123"/>
      <c r="B4077" s="5"/>
      <c r="C4077" s="116"/>
      <c r="D4077" s="9"/>
      <c r="E4077" s="9"/>
      <c r="F4077" s="9"/>
      <c r="G4077" s="9"/>
      <c r="H4077" s="9"/>
      <c r="I4077" s="9"/>
      <c r="J4077" s="9"/>
      <c r="K4077" s="9"/>
      <c r="L4077" s="9"/>
      <c r="M4077" s="9"/>
      <c r="N4077" s="9"/>
      <c r="O4077" s="9"/>
      <c r="P4077" s="9"/>
      <c r="Q4077" s="9"/>
      <c r="R4077" s="9"/>
      <c r="S4077" s="9"/>
      <c r="T4077" s="9"/>
      <c r="U4077" s="9"/>
      <c r="V4077" s="9"/>
      <c r="W4077" s="9"/>
    </row>
    <row r="4078">
      <c r="A4078" s="123"/>
      <c r="B4078" s="5"/>
      <c r="C4078" s="116"/>
      <c r="D4078" s="9"/>
      <c r="E4078" s="9"/>
      <c r="F4078" s="9"/>
      <c r="G4078" s="9"/>
      <c r="H4078" s="9"/>
      <c r="I4078" s="9"/>
      <c r="J4078" s="9"/>
      <c r="K4078" s="9"/>
      <c r="L4078" s="9"/>
      <c r="M4078" s="9"/>
      <c r="N4078" s="9"/>
      <c r="O4078" s="9"/>
      <c r="P4078" s="9"/>
      <c r="Q4078" s="9"/>
      <c r="R4078" s="9"/>
      <c r="S4078" s="9"/>
      <c r="T4078" s="9"/>
      <c r="U4078" s="9"/>
      <c r="V4078" s="9"/>
      <c r="W4078" s="9"/>
    </row>
    <row r="4079">
      <c r="A4079" s="123"/>
      <c r="B4079" s="5"/>
      <c r="C4079" s="116"/>
      <c r="D4079" s="9"/>
      <c r="E4079" s="9"/>
      <c r="F4079" s="9"/>
      <c r="G4079" s="9"/>
      <c r="H4079" s="9"/>
      <c r="I4079" s="9"/>
      <c r="J4079" s="9"/>
      <c r="K4079" s="9"/>
      <c r="L4079" s="9"/>
      <c r="M4079" s="9"/>
      <c r="N4079" s="9"/>
      <c r="O4079" s="9"/>
      <c r="P4079" s="9"/>
      <c r="Q4079" s="9"/>
      <c r="R4079" s="9"/>
      <c r="S4079" s="9"/>
      <c r="T4079" s="9"/>
      <c r="U4079" s="9"/>
      <c r="V4079" s="9"/>
      <c r="W4079" s="9"/>
    </row>
    <row r="4080">
      <c r="A4080" s="123"/>
      <c r="B4080" s="5"/>
      <c r="C4080" s="116"/>
      <c r="D4080" s="9"/>
      <c r="E4080" s="9"/>
      <c r="F4080" s="9"/>
      <c r="G4080" s="9"/>
      <c r="H4080" s="9"/>
      <c r="I4080" s="9"/>
      <c r="J4080" s="9"/>
      <c r="K4080" s="9"/>
      <c r="L4080" s="9"/>
      <c r="M4080" s="9"/>
      <c r="N4080" s="9"/>
      <c r="O4080" s="9"/>
      <c r="P4080" s="9"/>
      <c r="Q4080" s="9"/>
      <c r="R4080" s="9"/>
      <c r="S4080" s="9"/>
      <c r="T4080" s="9"/>
      <c r="U4080" s="9"/>
      <c r="V4080" s="9"/>
      <c r="W4080" s="9"/>
    </row>
    <row r="4081">
      <c r="A4081" s="123"/>
      <c r="B4081" s="5"/>
      <c r="C4081" s="116"/>
      <c r="D4081" s="9"/>
      <c r="E4081" s="9"/>
      <c r="F4081" s="9"/>
      <c r="G4081" s="9"/>
      <c r="H4081" s="9"/>
      <c r="I4081" s="9"/>
      <c r="J4081" s="9"/>
      <c r="K4081" s="9"/>
      <c r="L4081" s="9"/>
      <c r="M4081" s="9"/>
      <c r="N4081" s="9"/>
      <c r="O4081" s="9"/>
      <c r="P4081" s="9"/>
      <c r="Q4081" s="9"/>
      <c r="R4081" s="9"/>
      <c r="S4081" s="9"/>
      <c r="T4081" s="9"/>
      <c r="U4081" s="9"/>
      <c r="V4081" s="9"/>
      <c r="W4081" s="9"/>
    </row>
    <row r="4082">
      <c r="A4082" s="123"/>
      <c r="B4082" s="5"/>
      <c r="C4082" s="116"/>
      <c r="D4082" s="9"/>
      <c r="E4082" s="9"/>
      <c r="F4082" s="9"/>
      <c r="G4082" s="9"/>
      <c r="H4082" s="9"/>
      <c r="I4082" s="9"/>
      <c r="J4082" s="9"/>
      <c r="K4082" s="9"/>
      <c r="L4082" s="9"/>
      <c r="M4082" s="9"/>
      <c r="N4082" s="9"/>
      <c r="O4082" s="9"/>
      <c r="P4082" s="9"/>
      <c r="Q4082" s="9"/>
      <c r="R4082" s="9"/>
      <c r="S4082" s="9"/>
      <c r="T4082" s="9"/>
      <c r="U4082" s="9"/>
      <c r="V4082" s="9"/>
      <c r="W4082" s="9"/>
    </row>
    <row r="4083">
      <c r="A4083" s="123"/>
      <c r="B4083" s="5"/>
      <c r="C4083" s="116"/>
      <c r="D4083" s="9"/>
      <c r="E4083" s="9"/>
      <c r="F4083" s="9"/>
      <c r="G4083" s="9"/>
      <c r="H4083" s="9"/>
      <c r="I4083" s="9"/>
      <c r="J4083" s="9"/>
      <c r="K4083" s="9"/>
      <c r="L4083" s="9"/>
      <c r="M4083" s="9"/>
      <c r="N4083" s="9"/>
      <c r="O4083" s="9"/>
      <c r="P4083" s="9"/>
      <c r="Q4083" s="9"/>
      <c r="R4083" s="9"/>
      <c r="S4083" s="9"/>
      <c r="T4083" s="9"/>
      <c r="U4083" s="9"/>
      <c r="V4083" s="9"/>
      <c r="W4083" s="9"/>
    </row>
    <row r="4084">
      <c r="A4084" s="123"/>
      <c r="B4084" s="5"/>
      <c r="C4084" s="116"/>
      <c r="D4084" s="9"/>
      <c r="E4084" s="9"/>
      <c r="F4084" s="9"/>
      <c r="G4084" s="9"/>
      <c r="H4084" s="9"/>
      <c r="I4084" s="9"/>
      <c r="J4084" s="9"/>
      <c r="K4084" s="9"/>
      <c r="L4084" s="9"/>
      <c r="M4084" s="9"/>
      <c r="N4084" s="9"/>
      <c r="O4084" s="9"/>
      <c r="P4084" s="9"/>
      <c r="Q4084" s="9"/>
      <c r="R4084" s="9"/>
      <c r="S4084" s="9"/>
      <c r="T4084" s="9"/>
      <c r="U4084" s="9"/>
      <c r="V4084" s="9"/>
      <c r="W4084" s="9"/>
    </row>
    <row r="4085">
      <c r="A4085" s="123"/>
      <c r="B4085" s="5"/>
      <c r="C4085" s="116"/>
      <c r="D4085" s="9"/>
      <c r="E4085" s="9"/>
      <c r="F4085" s="9"/>
      <c r="G4085" s="9"/>
      <c r="H4085" s="9"/>
      <c r="I4085" s="9"/>
      <c r="J4085" s="9"/>
      <c r="K4085" s="9"/>
      <c r="L4085" s="9"/>
      <c r="M4085" s="9"/>
      <c r="N4085" s="9"/>
      <c r="O4085" s="9"/>
      <c r="P4085" s="9"/>
      <c r="Q4085" s="9"/>
      <c r="R4085" s="9"/>
      <c r="S4085" s="9"/>
      <c r="T4085" s="9"/>
      <c r="U4085" s="9"/>
      <c r="V4085" s="9"/>
      <c r="W4085" s="9"/>
    </row>
    <row r="4086">
      <c r="A4086" s="123"/>
      <c r="B4086" s="5"/>
      <c r="C4086" s="116"/>
      <c r="D4086" s="9"/>
      <c r="E4086" s="9"/>
      <c r="F4086" s="9"/>
      <c r="G4086" s="9"/>
      <c r="H4086" s="9"/>
      <c r="I4086" s="9"/>
      <c r="J4086" s="9"/>
      <c r="K4086" s="9"/>
      <c r="L4086" s="9"/>
      <c r="M4086" s="9"/>
      <c r="N4086" s="9"/>
      <c r="O4086" s="9"/>
      <c r="P4086" s="9"/>
      <c r="Q4086" s="9"/>
      <c r="R4086" s="9"/>
      <c r="S4086" s="9"/>
      <c r="T4086" s="9"/>
      <c r="U4086" s="9"/>
      <c r="V4086" s="9"/>
      <c r="W4086" s="9"/>
    </row>
    <row r="4087">
      <c r="A4087" s="123"/>
      <c r="B4087" s="5"/>
      <c r="C4087" s="116"/>
      <c r="D4087" s="9"/>
      <c r="E4087" s="9"/>
      <c r="F4087" s="9"/>
      <c r="G4087" s="9"/>
      <c r="H4087" s="9"/>
      <c r="I4087" s="9"/>
      <c r="J4087" s="9"/>
      <c r="K4087" s="9"/>
      <c r="L4087" s="9"/>
      <c r="M4087" s="9"/>
      <c r="N4087" s="9"/>
      <c r="O4087" s="9"/>
      <c r="P4087" s="9"/>
      <c r="Q4087" s="9"/>
      <c r="R4087" s="9"/>
      <c r="S4087" s="9"/>
      <c r="T4087" s="9"/>
      <c r="U4087" s="9"/>
      <c r="V4087" s="9"/>
      <c r="W4087" s="9"/>
    </row>
    <row r="4088">
      <c r="A4088" s="123"/>
      <c r="B4088" s="5"/>
      <c r="C4088" s="116"/>
      <c r="D4088" s="9"/>
      <c r="E4088" s="9"/>
      <c r="F4088" s="9"/>
      <c r="G4088" s="9"/>
      <c r="H4088" s="9"/>
      <c r="I4088" s="9"/>
      <c r="J4088" s="9"/>
      <c r="K4088" s="9"/>
      <c r="L4088" s="9"/>
      <c r="M4088" s="9"/>
      <c r="N4088" s="9"/>
      <c r="O4088" s="9"/>
      <c r="P4088" s="9"/>
      <c r="Q4088" s="9"/>
      <c r="R4088" s="9"/>
      <c r="S4088" s="9"/>
      <c r="T4088" s="9"/>
      <c r="U4088" s="9"/>
      <c r="V4088" s="9"/>
      <c r="W4088" s="9"/>
    </row>
    <row r="4089">
      <c r="A4089" s="123"/>
      <c r="B4089" s="5"/>
      <c r="C4089" s="116"/>
      <c r="D4089" s="9"/>
      <c r="E4089" s="9"/>
      <c r="F4089" s="9"/>
      <c r="G4089" s="9"/>
      <c r="H4089" s="9"/>
      <c r="I4089" s="9"/>
      <c r="J4089" s="9"/>
      <c r="K4089" s="9"/>
      <c r="L4089" s="9"/>
      <c r="M4089" s="9"/>
      <c r="N4089" s="9"/>
      <c r="O4089" s="9"/>
      <c r="P4089" s="9"/>
      <c r="Q4089" s="9"/>
      <c r="R4089" s="9"/>
      <c r="S4089" s="9"/>
      <c r="T4089" s="9"/>
      <c r="U4089" s="9"/>
      <c r="V4089" s="9"/>
      <c r="W4089" s="9"/>
    </row>
    <row r="4090" ht="16.5" customHeight="1">
      <c r="A4090" s="123"/>
      <c r="B4090" s="5"/>
      <c r="C4090" s="116"/>
      <c r="D4090" s="9"/>
      <c r="E4090" s="9"/>
      <c r="F4090" s="9"/>
      <c r="G4090" s="9"/>
      <c r="H4090" s="9"/>
      <c r="I4090" s="9"/>
      <c r="J4090" s="9"/>
      <c r="K4090" s="9"/>
      <c r="L4090" s="9"/>
      <c r="M4090" s="9"/>
      <c r="N4090" s="9"/>
      <c r="O4090" s="9"/>
      <c r="P4090" s="9"/>
      <c r="Q4090" s="9"/>
      <c r="R4090" s="9"/>
      <c r="S4090" s="9"/>
      <c r="T4090" s="9"/>
      <c r="U4090" s="9"/>
      <c r="V4090" s="9"/>
      <c r="W4090" s="9"/>
    </row>
    <row r="4091" ht="16.5" customHeight="1">
      <c r="A4091" s="123"/>
      <c r="B4091" s="5"/>
      <c r="C4091" s="116"/>
      <c r="D4091" s="9"/>
      <c r="E4091" s="9"/>
      <c r="F4091" s="9"/>
      <c r="G4091" s="9"/>
      <c r="H4091" s="9"/>
      <c r="I4091" s="9"/>
      <c r="J4091" s="9"/>
      <c r="K4091" s="9"/>
      <c r="L4091" s="9"/>
      <c r="M4091" s="9"/>
      <c r="N4091" s="9"/>
      <c r="O4091" s="9"/>
      <c r="P4091" s="9"/>
      <c r="Q4091" s="9"/>
      <c r="R4091" s="9"/>
      <c r="S4091" s="9"/>
      <c r="T4091" s="9"/>
      <c r="U4091" s="9"/>
      <c r="V4091" s="9"/>
      <c r="W4091" s="9"/>
    </row>
    <row r="4092">
      <c r="A4092" s="123"/>
      <c r="B4092" s="5"/>
      <c r="C4092" s="116"/>
      <c r="D4092" s="9"/>
      <c r="E4092" s="9"/>
      <c r="F4092" s="9"/>
      <c r="G4092" s="9"/>
      <c r="H4092" s="9"/>
      <c r="I4092" s="9"/>
      <c r="J4092" s="9"/>
      <c r="K4092" s="9"/>
      <c r="L4092" s="9"/>
      <c r="M4092" s="9"/>
      <c r="N4092" s="9"/>
      <c r="O4092" s="9"/>
      <c r="P4092" s="9"/>
      <c r="Q4092" s="9"/>
      <c r="R4092" s="9"/>
      <c r="S4092" s="9"/>
      <c r="T4092" s="9"/>
      <c r="U4092" s="9"/>
      <c r="V4092" s="9"/>
      <c r="W4092" s="9"/>
    </row>
    <row r="4093">
      <c r="A4093" s="123"/>
      <c r="B4093" s="5"/>
      <c r="C4093" s="116"/>
      <c r="D4093" s="9"/>
      <c r="E4093" s="9"/>
      <c r="F4093" s="9"/>
      <c r="G4093" s="9"/>
      <c r="H4093" s="9"/>
      <c r="I4093" s="9"/>
      <c r="J4093" s="9"/>
      <c r="K4093" s="9"/>
      <c r="L4093" s="9"/>
      <c r="M4093" s="9"/>
      <c r="N4093" s="9"/>
      <c r="O4093" s="9"/>
      <c r="P4093" s="9"/>
      <c r="Q4093" s="9"/>
      <c r="R4093" s="9"/>
      <c r="S4093" s="9"/>
      <c r="T4093" s="9"/>
      <c r="U4093" s="9"/>
      <c r="V4093" s="9"/>
      <c r="W4093" s="9"/>
    </row>
    <row r="4094">
      <c r="A4094" s="123"/>
      <c r="B4094" s="5"/>
      <c r="C4094" s="116"/>
      <c r="D4094" s="9"/>
      <c r="E4094" s="9"/>
      <c r="F4094" s="9"/>
      <c r="G4094" s="9"/>
      <c r="H4094" s="9"/>
      <c r="I4094" s="9"/>
      <c r="J4094" s="9"/>
      <c r="K4094" s="9"/>
      <c r="L4094" s="9"/>
      <c r="M4094" s="9"/>
      <c r="N4094" s="9"/>
      <c r="O4094" s="9"/>
      <c r="P4094" s="9"/>
      <c r="Q4094" s="9"/>
      <c r="R4094" s="9"/>
      <c r="S4094" s="9"/>
      <c r="T4094" s="9"/>
      <c r="U4094" s="9"/>
      <c r="V4094" s="9"/>
      <c r="W4094" s="9"/>
    </row>
    <row r="4095">
      <c r="A4095" s="123"/>
      <c r="B4095" s="5"/>
      <c r="C4095" s="116"/>
      <c r="D4095" s="9"/>
      <c r="E4095" s="9"/>
      <c r="F4095" s="9"/>
      <c r="G4095" s="9"/>
      <c r="H4095" s="9"/>
      <c r="I4095" s="9"/>
      <c r="J4095" s="9"/>
      <c r="K4095" s="9"/>
      <c r="L4095" s="9"/>
      <c r="M4095" s="9"/>
      <c r="N4095" s="9"/>
      <c r="O4095" s="9"/>
      <c r="P4095" s="9"/>
      <c r="Q4095" s="9"/>
      <c r="R4095" s="9"/>
      <c r="S4095" s="9"/>
      <c r="T4095" s="9"/>
      <c r="U4095" s="9"/>
      <c r="V4095" s="9"/>
      <c r="W4095" s="9"/>
    </row>
    <row r="4096">
      <c r="A4096" s="123"/>
      <c r="B4096" s="5"/>
      <c r="C4096" s="116"/>
      <c r="D4096" s="9"/>
      <c r="E4096" s="9"/>
      <c r="F4096" s="9"/>
      <c r="G4096" s="9"/>
      <c r="H4096" s="9"/>
      <c r="I4096" s="9"/>
      <c r="J4096" s="9"/>
      <c r="K4096" s="9"/>
      <c r="L4096" s="9"/>
      <c r="M4096" s="9"/>
      <c r="N4096" s="9"/>
      <c r="O4096" s="9"/>
      <c r="P4096" s="9"/>
      <c r="Q4096" s="9"/>
      <c r="R4096" s="9"/>
      <c r="S4096" s="9"/>
      <c r="T4096" s="9"/>
      <c r="U4096" s="9"/>
      <c r="V4096" s="9"/>
      <c r="W4096" s="9"/>
    </row>
    <row r="4097">
      <c r="A4097" s="123"/>
      <c r="B4097" s="5"/>
      <c r="C4097" s="116"/>
      <c r="D4097" s="9"/>
      <c r="E4097" s="9"/>
      <c r="F4097" s="9"/>
      <c r="G4097" s="9"/>
      <c r="H4097" s="9"/>
      <c r="I4097" s="9"/>
      <c r="J4097" s="9"/>
      <c r="K4097" s="9"/>
      <c r="L4097" s="9"/>
      <c r="M4097" s="9"/>
      <c r="N4097" s="9"/>
      <c r="O4097" s="9"/>
      <c r="P4097" s="9"/>
      <c r="Q4097" s="9"/>
      <c r="R4097" s="9"/>
      <c r="S4097" s="9"/>
      <c r="T4097" s="9"/>
      <c r="U4097" s="9"/>
      <c r="V4097" s="9"/>
      <c r="W4097" s="9"/>
    </row>
    <row r="4098">
      <c r="A4098" s="123"/>
      <c r="B4098" s="5"/>
      <c r="C4098" s="116"/>
      <c r="D4098" s="9"/>
      <c r="E4098" s="9"/>
      <c r="F4098" s="9"/>
      <c r="G4098" s="9"/>
      <c r="H4098" s="9"/>
      <c r="I4098" s="9"/>
      <c r="J4098" s="9"/>
      <c r="K4098" s="9"/>
      <c r="L4098" s="9"/>
      <c r="M4098" s="9"/>
      <c r="N4098" s="9"/>
      <c r="O4098" s="9"/>
      <c r="P4098" s="9"/>
      <c r="Q4098" s="9"/>
      <c r="R4098" s="9"/>
      <c r="S4098" s="9"/>
      <c r="T4098" s="9"/>
      <c r="U4098" s="9"/>
      <c r="V4098" s="9"/>
      <c r="W4098" s="9"/>
    </row>
    <row r="4099">
      <c r="A4099" s="123"/>
      <c r="B4099" s="5"/>
      <c r="C4099" s="116"/>
      <c r="D4099" s="9"/>
      <c r="E4099" s="9"/>
      <c r="F4099" s="9"/>
      <c r="G4099" s="9"/>
      <c r="H4099" s="9"/>
      <c r="I4099" s="9"/>
      <c r="J4099" s="9"/>
      <c r="K4099" s="9"/>
      <c r="L4099" s="9"/>
      <c r="M4099" s="9"/>
      <c r="N4099" s="9"/>
      <c r="O4099" s="9"/>
      <c r="P4099" s="9"/>
      <c r="Q4099" s="9"/>
      <c r="R4099" s="9"/>
      <c r="S4099" s="9"/>
      <c r="T4099" s="9"/>
      <c r="U4099" s="9"/>
      <c r="V4099" s="9"/>
      <c r="W4099" s="9"/>
    </row>
    <row r="4100">
      <c r="A4100" s="123"/>
      <c r="B4100" s="5"/>
      <c r="C4100" s="116"/>
      <c r="D4100" s="9"/>
      <c r="E4100" s="9"/>
      <c r="F4100" s="9"/>
      <c r="G4100" s="9"/>
      <c r="H4100" s="9"/>
      <c r="I4100" s="9"/>
      <c r="J4100" s="9"/>
      <c r="K4100" s="9"/>
      <c r="L4100" s="9"/>
      <c r="M4100" s="9"/>
      <c r="N4100" s="9"/>
      <c r="O4100" s="9"/>
      <c r="P4100" s="9"/>
      <c r="Q4100" s="9"/>
      <c r="R4100" s="9"/>
      <c r="S4100" s="9"/>
      <c r="T4100" s="9"/>
      <c r="U4100" s="9"/>
      <c r="V4100" s="9"/>
      <c r="W4100" s="9"/>
    </row>
    <row r="4101">
      <c r="A4101" s="123"/>
      <c r="B4101" s="5"/>
      <c r="C4101" s="116"/>
      <c r="D4101" s="9"/>
      <c r="E4101" s="9"/>
      <c r="F4101" s="9"/>
      <c r="G4101" s="9"/>
      <c r="H4101" s="9"/>
      <c r="I4101" s="9"/>
      <c r="J4101" s="9"/>
      <c r="K4101" s="9"/>
      <c r="L4101" s="9"/>
      <c r="M4101" s="9"/>
      <c r="N4101" s="9"/>
      <c r="O4101" s="9"/>
      <c r="P4101" s="9"/>
      <c r="Q4101" s="9"/>
      <c r="R4101" s="9"/>
      <c r="S4101" s="9"/>
      <c r="T4101" s="9"/>
      <c r="U4101" s="9"/>
      <c r="V4101" s="9"/>
      <c r="W4101" s="9"/>
    </row>
    <row r="4102">
      <c r="A4102" s="123"/>
      <c r="B4102" s="5"/>
      <c r="C4102" s="116"/>
      <c r="D4102" s="9"/>
      <c r="E4102" s="9"/>
      <c r="F4102" s="9"/>
      <c r="G4102" s="9"/>
      <c r="H4102" s="9"/>
      <c r="I4102" s="9"/>
      <c r="J4102" s="9"/>
      <c r="K4102" s="9"/>
      <c r="L4102" s="9"/>
      <c r="M4102" s="9"/>
      <c r="N4102" s="9"/>
      <c r="O4102" s="9"/>
      <c r="P4102" s="9"/>
      <c r="Q4102" s="9"/>
      <c r="R4102" s="9"/>
      <c r="S4102" s="9"/>
      <c r="T4102" s="9"/>
      <c r="U4102" s="9"/>
      <c r="V4102" s="9"/>
      <c r="W4102" s="9"/>
    </row>
    <row r="4103">
      <c r="A4103" s="123"/>
      <c r="B4103" s="5"/>
      <c r="C4103" s="116"/>
      <c r="D4103" s="9"/>
      <c r="E4103" s="9"/>
      <c r="F4103" s="9"/>
      <c r="G4103" s="9"/>
      <c r="H4103" s="9"/>
      <c r="I4103" s="9"/>
      <c r="J4103" s="9"/>
      <c r="K4103" s="9"/>
      <c r="L4103" s="9"/>
      <c r="M4103" s="9"/>
      <c r="N4103" s="9"/>
      <c r="O4103" s="9"/>
      <c r="P4103" s="9"/>
      <c r="Q4103" s="9"/>
      <c r="R4103" s="9"/>
      <c r="S4103" s="9"/>
      <c r="T4103" s="9"/>
      <c r="U4103" s="9"/>
      <c r="V4103" s="9"/>
      <c r="W4103" s="9"/>
    </row>
    <row r="4104">
      <c r="A4104" s="123"/>
      <c r="B4104" s="5"/>
      <c r="C4104" s="116"/>
      <c r="D4104" s="9"/>
      <c r="E4104" s="9"/>
      <c r="F4104" s="9"/>
      <c r="G4104" s="9"/>
      <c r="H4104" s="9"/>
      <c r="I4104" s="9"/>
      <c r="J4104" s="9"/>
      <c r="K4104" s="9"/>
      <c r="L4104" s="9"/>
      <c r="M4104" s="9"/>
      <c r="N4104" s="9"/>
      <c r="O4104" s="9"/>
      <c r="P4104" s="9"/>
      <c r="Q4104" s="9"/>
      <c r="R4104" s="9"/>
      <c r="S4104" s="9"/>
      <c r="T4104" s="9"/>
      <c r="U4104" s="9"/>
      <c r="V4104" s="9"/>
      <c r="W4104" s="9"/>
    </row>
    <row r="4105">
      <c r="A4105" s="123"/>
      <c r="B4105" s="5"/>
      <c r="C4105" s="116"/>
      <c r="D4105" s="9"/>
      <c r="E4105" s="9"/>
      <c r="F4105" s="9"/>
      <c r="G4105" s="9"/>
      <c r="H4105" s="9"/>
      <c r="I4105" s="9"/>
      <c r="J4105" s="9"/>
      <c r="K4105" s="9"/>
      <c r="L4105" s="9"/>
      <c r="M4105" s="9"/>
      <c r="N4105" s="9"/>
      <c r="O4105" s="9"/>
      <c r="P4105" s="9"/>
      <c r="Q4105" s="9"/>
      <c r="R4105" s="9"/>
      <c r="S4105" s="9"/>
      <c r="T4105" s="9"/>
      <c r="U4105" s="9"/>
      <c r="V4105" s="9"/>
      <c r="W4105" s="9"/>
    </row>
    <row r="4106">
      <c r="A4106" s="123"/>
      <c r="B4106" s="5"/>
      <c r="C4106" s="116"/>
      <c r="D4106" s="9"/>
      <c r="E4106" s="9"/>
      <c r="F4106" s="9"/>
      <c r="G4106" s="9"/>
      <c r="H4106" s="9"/>
      <c r="I4106" s="9"/>
      <c r="J4106" s="9"/>
      <c r="K4106" s="9"/>
      <c r="L4106" s="9"/>
      <c r="M4106" s="9"/>
      <c r="N4106" s="9"/>
      <c r="O4106" s="9"/>
      <c r="P4106" s="9"/>
      <c r="Q4106" s="9"/>
      <c r="R4106" s="9"/>
      <c r="S4106" s="9"/>
      <c r="T4106" s="9"/>
      <c r="U4106" s="9"/>
      <c r="V4106" s="9"/>
      <c r="W4106" s="9"/>
    </row>
    <row r="4107">
      <c r="A4107" s="123"/>
      <c r="B4107" s="5"/>
      <c r="C4107" s="116"/>
      <c r="D4107" s="9"/>
      <c r="E4107" s="9"/>
      <c r="F4107" s="9"/>
      <c r="G4107" s="9"/>
      <c r="H4107" s="9"/>
      <c r="I4107" s="9"/>
      <c r="J4107" s="9"/>
      <c r="K4107" s="9"/>
      <c r="L4107" s="9"/>
      <c r="M4107" s="9"/>
      <c r="N4107" s="9"/>
      <c r="O4107" s="9"/>
      <c r="P4107" s="9"/>
      <c r="Q4107" s="9"/>
      <c r="R4107" s="9"/>
      <c r="S4107" s="9"/>
      <c r="T4107" s="9"/>
      <c r="U4107" s="9"/>
      <c r="V4107" s="9"/>
      <c r="W4107" s="9"/>
    </row>
    <row r="4108">
      <c r="A4108" s="123"/>
      <c r="B4108" s="5"/>
      <c r="C4108" s="116"/>
      <c r="D4108" s="9"/>
      <c r="E4108" s="9"/>
      <c r="F4108" s="9"/>
      <c r="G4108" s="9"/>
      <c r="H4108" s="9"/>
      <c r="I4108" s="9"/>
      <c r="J4108" s="9"/>
      <c r="K4108" s="9"/>
      <c r="L4108" s="9"/>
      <c r="M4108" s="9"/>
      <c r="N4108" s="9"/>
      <c r="O4108" s="9"/>
      <c r="P4108" s="9"/>
      <c r="Q4108" s="9"/>
      <c r="R4108" s="9"/>
      <c r="S4108" s="9"/>
      <c r="T4108" s="9"/>
      <c r="U4108" s="9"/>
      <c r="V4108" s="9"/>
      <c r="W4108" s="9"/>
    </row>
    <row r="4109">
      <c r="A4109" s="123"/>
      <c r="B4109" s="5"/>
      <c r="C4109" s="116"/>
      <c r="D4109" s="9"/>
      <c r="E4109" s="9"/>
      <c r="F4109" s="9"/>
      <c r="G4109" s="9"/>
      <c r="H4109" s="9"/>
      <c r="I4109" s="9"/>
      <c r="J4109" s="9"/>
      <c r="K4109" s="9"/>
      <c r="L4109" s="9"/>
      <c r="M4109" s="9"/>
      <c r="N4109" s="9"/>
      <c r="O4109" s="9"/>
      <c r="P4109" s="9"/>
      <c r="Q4109" s="9"/>
      <c r="R4109" s="9"/>
      <c r="S4109" s="9"/>
      <c r="T4109" s="9"/>
      <c r="U4109" s="9"/>
      <c r="V4109" s="9"/>
      <c r="W4109" s="9"/>
    </row>
    <row r="4110">
      <c r="A4110" s="123"/>
      <c r="B4110" s="5"/>
      <c r="C4110" s="116"/>
      <c r="D4110" s="9"/>
      <c r="E4110" s="9"/>
      <c r="F4110" s="9"/>
      <c r="G4110" s="9"/>
      <c r="H4110" s="9"/>
      <c r="I4110" s="9"/>
      <c r="J4110" s="9"/>
      <c r="K4110" s="9"/>
      <c r="L4110" s="9"/>
      <c r="M4110" s="9"/>
      <c r="N4110" s="9"/>
      <c r="O4110" s="9"/>
      <c r="P4110" s="9"/>
      <c r="Q4110" s="9"/>
      <c r="R4110" s="9"/>
      <c r="S4110" s="9"/>
      <c r="T4110" s="9"/>
      <c r="U4110" s="9"/>
      <c r="V4110" s="9"/>
      <c r="W4110" s="9"/>
    </row>
    <row r="4111">
      <c r="A4111" s="123"/>
      <c r="B4111" s="5"/>
      <c r="C4111" s="116"/>
      <c r="D4111" s="9"/>
      <c r="E4111" s="9"/>
      <c r="F4111" s="9"/>
      <c r="G4111" s="9"/>
      <c r="H4111" s="9"/>
      <c r="I4111" s="9"/>
      <c r="J4111" s="9"/>
      <c r="K4111" s="9"/>
      <c r="L4111" s="9"/>
      <c r="M4111" s="9"/>
      <c r="N4111" s="9"/>
      <c r="O4111" s="9"/>
      <c r="P4111" s="9"/>
      <c r="Q4111" s="9"/>
      <c r="R4111" s="9"/>
      <c r="S4111" s="9"/>
      <c r="T4111" s="9"/>
      <c r="U4111" s="9"/>
      <c r="V4111" s="9"/>
      <c r="W4111" s="9"/>
    </row>
    <row r="4112">
      <c r="A4112" s="123"/>
      <c r="B4112" s="5"/>
      <c r="C4112" s="116"/>
      <c r="D4112" s="9"/>
      <c r="E4112" s="9"/>
      <c r="F4112" s="9"/>
      <c r="G4112" s="9"/>
      <c r="H4112" s="9"/>
      <c r="I4112" s="9"/>
      <c r="J4112" s="9"/>
      <c r="K4112" s="9"/>
      <c r="L4112" s="9"/>
      <c r="M4112" s="9"/>
      <c r="N4112" s="9"/>
      <c r="O4112" s="9"/>
      <c r="P4112" s="9"/>
      <c r="Q4112" s="9"/>
      <c r="R4112" s="9"/>
      <c r="S4112" s="9"/>
      <c r="T4112" s="9"/>
      <c r="U4112" s="9"/>
      <c r="V4112" s="9"/>
      <c r="W4112" s="9"/>
    </row>
    <row r="4113">
      <c r="A4113" s="123"/>
      <c r="B4113" s="5"/>
      <c r="C4113" s="116"/>
      <c r="D4113" s="9"/>
      <c r="E4113" s="9"/>
      <c r="F4113" s="9"/>
      <c r="G4113" s="9"/>
      <c r="H4113" s="9"/>
      <c r="I4113" s="9"/>
      <c r="J4113" s="9"/>
      <c r="K4113" s="9"/>
      <c r="L4113" s="9"/>
      <c r="M4113" s="9"/>
      <c r="N4113" s="9"/>
      <c r="O4113" s="9"/>
      <c r="P4113" s="9"/>
      <c r="Q4113" s="9"/>
      <c r="R4113" s="9"/>
      <c r="S4113" s="9"/>
      <c r="T4113" s="9"/>
      <c r="U4113" s="9"/>
      <c r="V4113" s="9"/>
      <c r="W4113" s="9"/>
    </row>
    <row r="4114">
      <c r="A4114" s="123"/>
      <c r="B4114" s="5"/>
      <c r="C4114" s="116"/>
      <c r="D4114" s="9"/>
      <c r="E4114" s="9"/>
      <c r="F4114" s="9"/>
      <c r="G4114" s="9"/>
      <c r="H4114" s="9"/>
      <c r="I4114" s="9"/>
      <c r="J4114" s="9"/>
      <c r="K4114" s="9"/>
      <c r="L4114" s="9"/>
      <c r="M4114" s="9"/>
      <c r="N4114" s="9"/>
      <c r="O4114" s="9"/>
      <c r="P4114" s="9"/>
      <c r="Q4114" s="9"/>
      <c r="R4114" s="9"/>
      <c r="S4114" s="9"/>
      <c r="T4114" s="9"/>
      <c r="U4114" s="9"/>
      <c r="V4114" s="9"/>
      <c r="W4114" s="9"/>
    </row>
    <row r="4115">
      <c r="A4115" s="123"/>
      <c r="B4115" s="5"/>
      <c r="C4115" s="116"/>
      <c r="D4115" s="9"/>
      <c r="E4115" s="9"/>
      <c r="F4115" s="9"/>
      <c r="G4115" s="9"/>
      <c r="H4115" s="9"/>
      <c r="I4115" s="9"/>
      <c r="J4115" s="9"/>
      <c r="K4115" s="9"/>
      <c r="L4115" s="9"/>
      <c r="M4115" s="9"/>
      <c r="N4115" s="9"/>
      <c r="O4115" s="9"/>
      <c r="P4115" s="9"/>
      <c r="Q4115" s="9"/>
      <c r="R4115" s="9"/>
      <c r="S4115" s="9"/>
      <c r="T4115" s="9"/>
      <c r="U4115" s="9"/>
      <c r="V4115" s="9"/>
      <c r="W4115" s="9"/>
    </row>
    <row r="4116">
      <c r="A4116" s="123"/>
      <c r="B4116" s="5"/>
      <c r="C4116" s="116"/>
      <c r="D4116" s="9"/>
      <c r="E4116" s="9"/>
      <c r="F4116" s="9"/>
      <c r="G4116" s="9"/>
      <c r="H4116" s="9"/>
      <c r="I4116" s="9"/>
      <c r="J4116" s="9"/>
      <c r="K4116" s="9"/>
      <c r="L4116" s="9"/>
      <c r="M4116" s="9"/>
      <c r="N4116" s="9"/>
      <c r="O4116" s="9"/>
      <c r="P4116" s="9"/>
      <c r="Q4116" s="9"/>
      <c r="R4116" s="9"/>
      <c r="S4116" s="9"/>
      <c r="T4116" s="9"/>
      <c r="U4116" s="9"/>
      <c r="V4116" s="9"/>
      <c r="W4116" s="9"/>
    </row>
    <row r="4117">
      <c r="A4117" s="123"/>
      <c r="B4117" s="5"/>
      <c r="C4117" s="116"/>
      <c r="D4117" s="9"/>
      <c r="E4117" s="9"/>
      <c r="F4117" s="9"/>
      <c r="G4117" s="9"/>
      <c r="H4117" s="9"/>
      <c r="I4117" s="9"/>
      <c r="J4117" s="9"/>
      <c r="K4117" s="9"/>
      <c r="L4117" s="9"/>
      <c r="M4117" s="9"/>
      <c r="N4117" s="9"/>
      <c r="O4117" s="9"/>
      <c r="P4117" s="9"/>
      <c r="Q4117" s="9"/>
      <c r="R4117" s="9"/>
      <c r="S4117" s="9"/>
      <c r="T4117" s="9"/>
      <c r="U4117" s="9"/>
      <c r="V4117" s="9"/>
      <c r="W4117" s="9"/>
    </row>
    <row r="4118">
      <c r="A4118" s="123"/>
      <c r="B4118" s="5"/>
      <c r="C4118" s="116"/>
      <c r="D4118" s="9"/>
      <c r="E4118" s="9"/>
      <c r="F4118" s="9"/>
      <c r="G4118" s="9"/>
      <c r="H4118" s="9"/>
      <c r="I4118" s="9"/>
      <c r="J4118" s="9"/>
      <c r="K4118" s="9"/>
      <c r="L4118" s="9"/>
      <c r="M4118" s="9"/>
      <c r="N4118" s="9"/>
      <c r="O4118" s="9"/>
      <c r="P4118" s="9"/>
      <c r="Q4118" s="9"/>
      <c r="R4118" s="9"/>
      <c r="S4118" s="9"/>
      <c r="T4118" s="9"/>
      <c r="U4118" s="9"/>
      <c r="V4118" s="9"/>
      <c r="W4118" s="9"/>
    </row>
    <row r="4119">
      <c r="A4119" s="123"/>
      <c r="B4119" s="5"/>
      <c r="C4119" s="116"/>
      <c r="D4119" s="9"/>
      <c r="E4119" s="9"/>
      <c r="F4119" s="9"/>
      <c r="G4119" s="9"/>
      <c r="H4119" s="9"/>
      <c r="I4119" s="9"/>
      <c r="J4119" s="9"/>
      <c r="K4119" s="9"/>
      <c r="L4119" s="9"/>
      <c r="M4119" s="9"/>
      <c r="N4119" s="9"/>
      <c r="O4119" s="9"/>
      <c r="P4119" s="9"/>
      <c r="Q4119" s="9"/>
      <c r="R4119" s="9"/>
      <c r="S4119" s="9"/>
      <c r="T4119" s="9"/>
      <c r="U4119" s="9"/>
      <c r="V4119" s="9"/>
      <c r="W4119" s="9"/>
    </row>
    <row r="4120">
      <c r="A4120" s="123"/>
      <c r="B4120" s="5"/>
      <c r="C4120" s="116"/>
      <c r="D4120" s="9"/>
      <c r="E4120" s="9"/>
      <c r="F4120" s="9"/>
      <c r="G4120" s="9"/>
      <c r="H4120" s="9"/>
      <c r="I4120" s="9"/>
      <c r="J4120" s="9"/>
      <c r="K4120" s="9"/>
      <c r="L4120" s="9"/>
      <c r="M4120" s="9"/>
      <c r="N4120" s="9"/>
      <c r="O4120" s="9"/>
      <c r="P4120" s="9"/>
      <c r="Q4120" s="9"/>
      <c r="R4120" s="9"/>
      <c r="S4120" s="9"/>
      <c r="T4120" s="9"/>
      <c r="U4120" s="9"/>
      <c r="V4120" s="9"/>
      <c r="W4120" s="9"/>
    </row>
    <row r="4121">
      <c r="A4121" s="123"/>
      <c r="B4121" s="5"/>
      <c r="C4121" s="116"/>
      <c r="D4121" s="9"/>
      <c r="E4121" s="9"/>
      <c r="F4121" s="9"/>
      <c r="G4121" s="9"/>
      <c r="H4121" s="9"/>
      <c r="I4121" s="9"/>
      <c r="J4121" s="9"/>
      <c r="K4121" s="9"/>
      <c r="L4121" s="9"/>
      <c r="M4121" s="9"/>
      <c r="N4121" s="9"/>
      <c r="O4121" s="9"/>
      <c r="P4121" s="9"/>
      <c r="Q4121" s="9"/>
      <c r="R4121" s="9"/>
      <c r="S4121" s="9"/>
      <c r="T4121" s="9"/>
      <c r="U4121" s="9"/>
      <c r="V4121" s="9"/>
      <c r="W4121" s="9"/>
    </row>
    <row r="4122">
      <c r="A4122" s="123"/>
      <c r="B4122" s="5"/>
      <c r="C4122" s="116"/>
      <c r="D4122" s="9"/>
      <c r="E4122" s="9"/>
      <c r="F4122" s="9"/>
      <c r="G4122" s="9"/>
      <c r="H4122" s="9"/>
      <c r="I4122" s="9"/>
      <c r="J4122" s="9"/>
      <c r="K4122" s="9"/>
      <c r="L4122" s="9"/>
      <c r="M4122" s="9"/>
      <c r="N4122" s="9"/>
      <c r="O4122" s="9"/>
      <c r="P4122" s="9"/>
      <c r="Q4122" s="9"/>
      <c r="R4122" s="9"/>
      <c r="S4122" s="9"/>
      <c r="T4122" s="9"/>
      <c r="U4122" s="9"/>
      <c r="V4122" s="9"/>
      <c r="W4122" s="9"/>
    </row>
    <row r="4123">
      <c r="A4123" s="123"/>
      <c r="B4123" s="5"/>
      <c r="C4123" s="116"/>
      <c r="D4123" s="9"/>
      <c r="E4123" s="9"/>
      <c r="F4123" s="9"/>
      <c r="G4123" s="9"/>
      <c r="H4123" s="9"/>
      <c r="I4123" s="9"/>
      <c r="J4123" s="9"/>
      <c r="K4123" s="9"/>
      <c r="L4123" s="9"/>
      <c r="M4123" s="9"/>
      <c r="N4123" s="9"/>
      <c r="O4123" s="9"/>
      <c r="P4123" s="9"/>
      <c r="Q4123" s="9"/>
      <c r="R4123" s="9"/>
      <c r="S4123" s="9"/>
      <c r="T4123" s="9"/>
      <c r="U4123" s="9"/>
      <c r="V4123" s="9"/>
      <c r="W4123" s="9"/>
    </row>
    <row r="4124">
      <c r="A4124" s="123"/>
      <c r="B4124" s="5"/>
      <c r="C4124" s="116"/>
      <c r="D4124" s="9"/>
      <c r="E4124" s="9"/>
      <c r="F4124" s="9"/>
      <c r="G4124" s="9"/>
      <c r="H4124" s="9"/>
      <c r="I4124" s="9"/>
      <c r="J4124" s="9"/>
      <c r="K4124" s="9"/>
      <c r="L4124" s="9"/>
      <c r="M4124" s="9"/>
      <c r="N4124" s="9"/>
      <c r="O4124" s="9"/>
      <c r="P4124" s="9"/>
      <c r="Q4124" s="9"/>
      <c r="R4124" s="9"/>
      <c r="S4124" s="9"/>
      <c r="T4124" s="9"/>
      <c r="U4124" s="9"/>
      <c r="V4124" s="9"/>
      <c r="W4124" s="9"/>
    </row>
    <row r="4125">
      <c r="A4125" s="123"/>
      <c r="B4125" s="5"/>
      <c r="C4125" s="116"/>
      <c r="D4125" s="9"/>
      <c r="E4125" s="9"/>
      <c r="F4125" s="9"/>
      <c r="G4125" s="9"/>
      <c r="H4125" s="9"/>
      <c r="I4125" s="9"/>
      <c r="J4125" s="9"/>
      <c r="K4125" s="9"/>
      <c r="L4125" s="9"/>
      <c r="M4125" s="9"/>
      <c r="N4125" s="9"/>
      <c r="O4125" s="9"/>
      <c r="P4125" s="9"/>
      <c r="Q4125" s="9"/>
      <c r="R4125" s="9"/>
      <c r="S4125" s="9"/>
      <c r="T4125" s="9"/>
      <c r="U4125" s="9"/>
      <c r="V4125" s="9"/>
      <c r="W4125" s="9"/>
    </row>
    <row r="4126">
      <c r="A4126" s="123"/>
      <c r="B4126" s="5"/>
      <c r="C4126" s="116"/>
      <c r="D4126" s="9"/>
      <c r="E4126" s="9"/>
      <c r="F4126" s="9"/>
      <c r="G4126" s="9"/>
      <c r="H4126" s="9"/>
      <c r="I4126" s="9"/>
      <c r="J4126" s="9"/>
      <c r="K4126" s="9"/>
      <c r="L4126" s="9"/>
      <c r="M4126" s="9"/>
      <c r="N4126" s="9"/>
      <c r="O4126" s="9"/>
      <c r="P4126" s="9"/>
      <c r="Q4126" s="9"/>
      <c r="R4126" s="9"/>
      <c r="S4126" s="9"/>
      <c r="T4126" s="9"/>
      <c r="U4126" s="9"/>
      <c r="V4126" s="9"/>
      <c r="W4126" s="9"/>
    </row>
    <row r="4127">
      <c r="A4127" s="123"/>
      <c r="B4127" s="5"/>
      <c r="C4127" s="116"/>
      <c r="D4127" s="9"/>
      <c r="E4127" s="9"/>
      <c r="F4127" s="9"/>
      <c r="G4127" s="9"/>
      <c r="H4127" s="9"/>
      <c r="I4127" s="9"/>
      <c r="J4127" s="9"/>
      <c r="K4127" s="9"/>
      <c r="L4127" s="9"/>
      <c r="M4127" s="9"/>
      <c r="N4127" s="9"/>
      <c r="O4127" s="9"/>
      <c r="P4127" s="9"/>
      <c r="Q4127" s="9"/>
      <c r="R4127" s="9"/>
      <c r="S4127" s="9"/>
      <c r="T4127" s="9"/>
      <c r="U4127" s="9"/>
      <c r="V4127" s="9"/>
      <c r="W4127" s="9"/>
    </row>
    <row r="4128">
      <c r="A4128" s="123"/>
      <c r="B4128" s="5"/>
      <c r="C4128" s="116"/>
      <c r="D4128" s="9"/>
      <c r="E4128" s="9"/>
      <c r="F4128" s="9"/>
      <c r="G4128" s="9"/>
      <c r="H4128" s="9"/>
      <c r="I4128" s="9"/>
      <c r="J4128" s="9"/>
      <c r="K4128" s="9"/>
      <c r="L4128" s="9"/>
      <c r="M4128" s="9"/>
      <c r="N4128" s="9"/>
      <c r="O4128" s="9"/>
      <c r="P4128" s="9"/>
      <c r="Q4128" s="9"/>
      <c r="R4128" s="9"/>
      <c r="S4128" s="9"/>
      <c r="T4128" s="9"/>
      <c r="U4128" s="9"/>
      <c r="V4128" s="9"/>
      <c r="W4128" s="9"/>
    </row>
    <row r="4129">
      <c r="A4129" s="123"/>
      <c r="B4129" s="5"/>
      <c r="C4129" s="116"/>
      <c r="D4129" s="9"/>
      <c r="E4129" s="9"/>
      <c r="F4129" s="9"/>
      <c r="G4129" s="9"/>
      <c r="H4129" s="9"/>
      <c r="I4129" s="9"/>
      <c r="J4129" s="9"/>
      <c r="K4129" s="9"/>
      <c r="L4129" s="9"/>
      <c r="M4129" s="9"/>
      <c r="N4129" s="9"/>
      <c r="O4129" s="9"/>
      <c r="P4129" s="9"/>
      <c r="Q4129" s="9"/>
      <c r="R4129" s="9"/>
      <c r="S4129" s="9"/>
      <c r="T4129" s="9"/>
      <c r="U4129" s="9"/>
      <c r="V4129" s="9"/>
      <c r="W4129" s="9"/>
    </row>
    <row r="4130">
      <c r="A4130" s="123"/>
      <c r="B4130" s="5"/>
      <c r="C4130" s="116"/>
      <c r="D4130" s="9"/>
      <c r="E4130" s="9"/>
      <c r="F4130" s="9"/>
      <c r="G4130" s="9"/>
      <c r="H4130" s="9"/>
      <c r="I4130" s="9"/>
      <c r="J4130" s="9"/>
      <c r="K4130" s="9"/>
      <c r="L4130" s="9"/>
      <c r="M4130" s="9"/>
      <c r="N4130" s="9"/>
      <c r="O4130" s="9"/>
      <c r="P4130" s="9"/>
      <c r="Q4130" s="9"/>
      <c r="R4130" s="9"/>
      <c r="S4130" s="9"/>
      <c r="T4130" s="9"/>
      <c r="U4130" s="9"/>
      <c r="V4130" s="9"/>
      <c r="W4130" s="9"/>
    </row>
    <row r="4131">
      <c r="A4131" s="123"/>
      <c r="B4131" s="5"/>
      <c r="C4131" s="116"/>
      <c r="D4131" s="9"/>
      <c r="E4131" s="9"/>
      <c r="F4131" s="9"/>
      <c r="G4131" s="9"/>
      <c r="H4131" s="9"/>
      <c r="I4131" s="9"/>
      <c r="J4131" s="9"/>
      <c r="K4131" s="9"/>
      <c r="L4131" s="9"/>
      <c r="M4131" s="9"/>
      <c r="N4131" s="9"/>
      <c r="O4131" s="9"/>
      <c r="P4131" s="9"/>
      <c r="Q4131" s="9"/>
      <c r="R4131" s="9"/>
      <c r="S4131" s="9"/>
      <c r="T4131" s="9"/>
      <c r="U4131" s="9"/>
      <c r="V4131" s="9"/>
      <c r="W4131" s="9"/>
    </row>
    <row r="4132">
      <c r="A4132" s="123"/>
      <c r="B4132" s="5"/>
      <c r="C4132" s="116"/>
      <c r="D4132" s="9"/>
      <c r="E4132" s="9"/>
      <c r="F4132" s="9"/>
      <c r="G4132" s="9"/>
      <c r="H4132" s="9"/>
      <c r="I4132" s="9"/>
      <c r="J4132" s="9"/>
      <c r="K4132" s="9"/>
      <c r="L4132" s="9"/>
      <c r="M4132" s="9"/>
      <c r="N4132" s="9"/>
      <c r="O4132" s="9"/>
      <c r="P4132" s="9"/>
      <c r="Q4132" s="9"/>
      <c r="R4132" s="9"/>
      <c r="S4132" s="9"/>
      <c r="T4132" s="9"/>
      <c r="U4132" s="9"/>
      <c r="V4132" s="9"/>
      <c r="W4132" s="9"/>
    </row>
    <row r="4133">
      <c r="A4133" s="123"/>
      <c r="B4133" s="5"/>
      <c r="C4133" s="116"/>
      <c r="D4133" s="9"/>
      <c r="E4133" s="9"/>
      <c r="F4133" s="9"/>
      <c r="G4133" s="9"/>
      <c r="H4133" s="9"/>
      <c r="I4133" s="9"/>
      <c r="J4133" s="9"/>
      <c r="K4133" s="9"/>
      <c r="L4133" s="9"/>
      <c r="M4133" s="9"/>
      <c r="N4133" s="9"/>
      <c r="O4133" s="9"/>
      <c r="P4133" s="9"/>
      <c r="Q4133" s="9"/>
      <c r="R4133" s="9"/>
      <c r="S4133" s="9"/>
      <c r="T4133" s="9"/>
      <c r="U4133" s="9"/>
      <c r="V4133" s="9"/>
      <c r="W4133" s="9"/>
    </row>
    <row r="4134">
      <c r="A4134" s="123"/>
      <c r="B4134" s="5"/>
      <c r="C4134" s="116"/>
      <c r="D4134" s="9"/>
      <c r="E4134" s="9"/>
      <c r="F4134" s="9"/>
      <c r="G4134" s="9"/>
      <c r="H4134" s="9"/>
      <c r="I4134" s="9"/>
      <c r="J4134" s="9"/>
      <c r="K4134" s="9"/>
      <c r="L4134" s="9"/>
      <c r="M4134" s="9"/>
      <c r="N4134" s="9"/>
      <c r="O4134" s="9"/>
      <c r="P4134" s="9"/>
      <c r="Q4134" s="9"/>
      <c r="R4134" s="9"/>
      <c r="S4134" s="9"/>
      <c r="T4134" s="9"/>
      <c r="U4134" s="9"/>
      <c r="V4134" s="9"/>
      <c r="W4134" s="9"/>
    </row>
    <row r="4135">
      <c r="A4135" s="123"/>
      <c r="B4135" s="5"/>
      <c r="C4135" s="116"/>
      <c r="D4135" s="9"/>
      <c r="E4135" s="9"/>
      <c r="F4135" s="9"/>
      <c r="G4135" s="9"/>
      <c r="H4135" s="9"/>
      <c r="I4135" s="9"/>
      <c r="J4135" s="9"/>
      <c r="K4135" s="9"/>
      <c r="L4135" s="9"/>
      <c r="M4135" s="9"/>
      <c r="N4135" s="9"/>
      <c r="O4135" s="9"/>
      <c r="P4135" s="9"/>
      <c r="Q4135" s="9"/>
      <c r="R4135" s="9"/>
      <c r="S4135" s="9"/>
      <c r="T4135" s="9"/>
      <c r="U4135" s="9"/>
      <c r="V4135" s="9"/>
      <c r="W4135" s="9"/>
    </row>
    <row r="4136">
      <c r="A4136" s="123"/>
      <c r="B4136" s="5"/>
      <c r="C4136" s="116"/>
      <c r="D4136" s="9"/>
      <c r="E4136" s="9"/>
      <c r="F4136" s="9"/>
      <c r="G4136" s="9"/>
      <c r="H4136" s="9"/>
      <c r="I4136" s="9"/>
      <c r="J4136" s="9"/>
      <c r="K4136" s="9"/>
      <c r="L4136" s="9"/>
      <c r="M4136" s="9"/>
      <c r="N4136" s="9"/>
      <c r="O4136" s="9"/>
      <c r="P4136" s="9"/>
      <c r="Q4136" s="9"/>
      <c r="R4136" s="9"/>
      <c r="S4136" s="9"/>
      <c r="T4136" s="9"/>
      <c r="U4136" s="9"/>
      <c r="V4136" s="9"/>
      <c r="W4136" s="9"/>
    </row>
    <row r="4137">
      <c r="A4137" s="123"/>
      <c r="B4137" s="5"/>
      <c r="C4137" s="116"/>
      <c r="D4137" s="9"/>
      <c r="E4137" s="9"/>
      <c r="F4137" s="9"/>
      <c r="G4137" s="9"/>
      <c r="H4137" s="9"/>
      <c r="I4137" s="9"/>
      <c r="J4137" s="9"/>
      <c r="K4137" s="9"/>
      <c r="L4137" s="9"/>
      <c r="M4137" s="9"/>
      <c r="N4137" s="9"/>
      <c r="O4137" s="9"/>
      <c r="P4137" s="9"/>
      <c r="Q4137" s="9"/>
      <c r="R4137" s="9"/>
      <c r="S4137" s="9"/>
      <c r="T4137" s="9"/>
      <c r="U4137" s="9"/>
      <c r="V4137" s="9"/>
      <c r="W4137" s="9"/>
    </row>
    <row r="4138">
      <c r="A4138" s="123"/>
      <c r="B4138" s="5"/>
      <c r="C4138" s="116"/>
      <c r="D4138" s="9"/>
      <c r="E4138" s="9"/>
      <c r="F4138" s="9"/>
      <c r="G4138" s="9"/>
      <c r="H4138" s="9"/>
      <c r="I4138" s="9"/>
      <c r="J4138" s="9"/>
      <c r="K4138" s="9"/>
      <c r="L4138" s="9"/>
      <c r="M4138" s="9"/>
      <c r="N4138" s="9"/>
      <c r="O4138" s="9"/>
      <c r="P4138" s="9"/>
      <c r="Q4138" s="9"/>
      <c r="R4138" s="9"/>
      <c r="S4138" s="9"/>
      <c r="T4138" s="9"/>
      <c r="U4138" s="9"/>
      <c r="V4138" s="9"/>
      <c r="W4138" s="9"/>
    </row>
    <row r="4139">
      <c r="A4139" s="123"/>
      <c r="B4139" s="5"/>
      <c r="C4139" s="116"/>
      <c r="D4139" s="9"/>
      <c r="E4139" s="9"/>
      <c r="F4139" s="9"/>
      <c r="G4139" s="9"/>
      <c r="H4139" s="9"/>
      <c r="I4139" s="9"/>
      <c r="J4139" s="9"/>
      <c r="K4139" s="9"/>
      <c r="L4139" s="9"/>
      <c r="M4139" s="9"/>
      <c r="N4139" s="9"/>
      <c r="O4139" s="9"/>
      <c r="P4139" s="9"/>
      <c r="Q4139" s="9"/>
      <c r="R4139" s="9"/>
      <c r="S4139" s="9"/>
      <c r="T4139" s="9"/>
      <c r="U4139" s="9"/>
      <c r="V4139" s="9"/>
      <c r="W4139" s="9"/>
    </row>
    <row r="4140">
      <c r="A4140" s="123"/>
      <c r="B4140" s="5"/>
      <c r="C4140" s="116"/>
      <c r="D4140" s="9"/>
      <c r="E4140" s="9"/>
      <c r="F4140" s="9"/>
      <c r="G4140" s="9"/>
      <c r="H4140" s="9"/>
      <c r="I4140" s="9"/>
      <c r="J4140" s="9"/>
      <c r="K4140" s="9"/>
      <c r="L4140" s="9"/>
      <c r="M4140" s="9"/>
      <c r="N4140" s="9"/>
      <c r="O4140" s="9"/>
      <c r="P4140" s="9"/>
      <c r="Q4140" s="9"/>
      <c r="R4140" s="9"/>
      <c r="S4140" s="9"/>
      <c r="T4140" s="9"/>
      <c r="U4140" s="9"/>
      <c r="V4140" s="9"/>
      <c r="W4140" s="9"/>
    </row>
    <row r="4141">
      <c r="A4141" s="123"/>
      <c r="B4141" s="5"/>
      <c r="C4141" s="116"/>
      <c r="D4141" s="9"/>
      <c r="E4141" s="9"/>
      <c r="F4141" s="9"/>
      <c r="G4141" s="9"/>
      <c r="H4141" s="9"/>
      <c r="I4141" s="9"/>
      <c r="J4141" s="9"/>
      <c r="K4141" s="9"/>
      <c r="L4141" s="9"/>
      <c r="M4141" s="9"/>
      <c r="N4141" s="9"/>
      <c r="O4141" s="9"/>
      <c r="P4141" s="9"/>
      <c r="Q4141" s="9"/>
      <c r="R4141" s="9"/>
      <c r="S4141" s="9"/>
      <c r="T4141" s="9"/>
      <c r="U4141" s="9"/>
      <c r="V4141" s="9"/>
      <c r="W4141" s="9"/>
    </row>
    <row r="4142">
      <c r="A4142" s="123"/>
      <c r="B4142" s="5"/>
      <c r="C4142" s="116"/>
      <c r="D4142" s="9"/>
      <c r="E4142" s="9"/>
      <c r="F4142" s="9"/>
      <c r="G4142" s="9"/>
      <c r="H4142" s="9"/>
      <c r="I4142" s="9"/>
      <c r="J4142" s="9"/>
      <c r="K4142" s="9"/>
      <c r="L4142" s="9"/>
      <c r="M4142" s="9"/>
      <c r="N4142" s="9"/>
      <c r="O4142" s="9"/>
      <c r="P4142" s="9"/>
      <c r="Q4142" s="9"/>
      <c r="R4142" s="9"/>
      <c r="S4142" s="9"/>
      <c r="T4142" s="9"/>
      <c r="U4142" s="9"/>
      <c r="V4142" s="9"/>
      <c r="W4142" s="9"/>
    </row>
    <row r="4143">
      <c r="A4143" s="123"/>
      <c r="B4143" s="5"/>
      <c r="C4143" s="116"/>
      <c r="D4143" s="9"/>
      <c r="E4143" s="9"/>
      <c r="F4143" s="9"/>
      <c r="G4143" s="9"/>
      <c r="H4143" s="9"/>
      <c r="I4143" s="9"/>
      <c r="J4143" s="9"/>
      <c r="K4143" s="9"/>
      <c r="L4143" s="9"/>
      <c r="M4143" s="9"/>
      <c r="N4143" s="9"/>
      <c r="O4143" s="9"/>
      <c r="P4143" s="9"/>
      <c r="Q4143" s="9"/>
      <c r="R4143" s="9"/>
      <c r="S4143" s="9"/>
      <c r="T4143" s="9"/>
      <c r="U4143" s="9"/>
      <c r="V4143" s="9"/>
      <c r="W4143" s="9"/>
    </row>
    <row r="4144">
      <c r="A4144" s="123"/>
      <c r="B4144" s="5"/>
      <c r="C4144" s="116"/>
      <c r="D4144" s="9"/>
      <c r="E4144" s="9"/>
      <c r="F4144" s="9"/>
      <c r="G4144" s="9"/>
      <c r="H4144" s="9"/>
      <c r="I4144" s="9"/>
      <c r="J4144" s="9"/>
      <c r="K4144" s="9"/>
      <c r="L4144" s="9"/>
      <c r="M4144" s="9"/>
      <c r="N4144" s="9"/>
      <c r="O4144" s="9"/>
      <c r="P4144" s="9"/>
      <c r="Q4144" s="9"/>
      <c r="R4144" s="9"/>
      <c r="S4144" s="9"/>
      <c r="T4144" s="9"/>
      <c r="U4144" s="9"/>
      <c r="V4144" s="9"/>
      <c r="W4144" s="9"/>
    </row>
    <row r="4145">
      <c r="A4145" s="123"/>
      <c r="B4145" s="5"/>
      <c r="C4145" s="116"/>
      <c r="D4145" s="9"/>
      <c r="E4145" s="9"/>
      <c r="F4145" s="9"/>
      <c r="G4145" s="9"/>
      <c r="H4145" s="9"/>
      <c r="I4145" s="9"/>
      <c r="J4145" s="9"/>
      <c r="K4145" s="9"/>
      <c r="L4145" s="9"/>
      <c r="M4145" s="9"/>
      <c r="N4145" s="9"/>
      <c r="O4145" s="9"/>
      <c r="P4145" s="9"/>
      <c r="Q4145" s="9"/>
      <c r="R4145" s="9"/>
      <c r="S4145" s="9"/>
      <c r="T4145" s="9"/>
      <c r="U4145" s="9"/>
      <c r="V4145" s="9"/>
      <c r="W4145" s="9"/>
    </row>
    <row r="4146">
      <c r="A4146" s="123"/>
      <c r="B4146" s="5"/>
      <c r="C4146" s="116"/>
      <c r="D4146" s="9"/>
      <c r="E4146" s="9"/>
      <c r="F4146" s="9"/>
      <c r="G4146" s="9"/>
      <c r="H4146" s="9"/>
      <c r="I4146" s="9"/>
      <c r="J4146" s="9"/>
      <c r="K4146" s="9"/>
      <c r="L4146" s="9"/>
      <c r="M4146" s="9"/>
      <c r="N4146" s="9"/>
      <c r="O4146" s="9"/>
      <c r="P4146" s="9"/>
      <c r="Q4146" s="9"/>
      <c r="R4146" s="9"/>
      <c r="S4146" s="9"/>
      <c r="T4146" s="9"/>
      <c r="U4146" s="9"/>
      <c r="V4146" s="9"/>
      <c r="W4146" s="9"/>
    </row>
    <row r="4147">
      <c r="A4147" s="123"/>
      <c r="B4147" s="5"/>
      <c r="C4147" s="116"/>
      <c r="D4147" s="9"/>
      <c r="E4147" s="9"/>
      <c r="F4147" s="9"/>
      <c r="G4147" s="9"/>
      <c r="H4147" s="9"/>
      <c r="I4147" s="9"/>
      <c r="J4147" s="9"/>
      <c r="K4147" s="9"/>
      <c r="L4147" s="9"/>
      <c r="M4147" s="9"/>
      <c r="N4147" s="9"/>
      <c r="O4147" s="9"/>
      <c r="P4147" s="9"/>
      <c r="Q4147" s="9"/>
      <c r="R4147" s="9"/>
      <c r="S4147" s="9"/>
      <c r="T4147" s="9"/>
      <c r="U4147" s="9"/>
      <c r="V4147" s="9"/>
      <c r="W4147" s="9"/>
    </row>
    <row r="4148">
      <c r="A4148" s="123"/>
      <c r="B4148" s="5"/>
      <c r="C4148" s="116"/>
      <c r="D4148" s="9"/>
      <c r="E4148" s="9"/>
      <c r="F4148" s="9"/>
      <c r="G4148" s="9"/>
      <c r="H4148" s="9"/>
      <c r="I4148" s="9"/>
      <c r="J4148" s="9"/>
      <c r="K4148" s="9"/>
      <c r="L4148" s="9"/>
      <c r="M4148" s="9"/>
      <c r="N4148" s="9"/>
      <c r="O4148" s="9"/>
      <c r="P4148" s="9"/>
      <c r="Q4148" s="9"/>
      <c r="R4148" s="9"/>
      <c r="S4148" s="9"/>
      <c r="T4148" s="9"/>
      <c r="U4148" s="9"/>
      <c r="V4148" s="9"/>
      <c r="W4148" s="9"/>
    </row>
    <row r="4149">
      <c r="A4149" s="123"/>
      <c r="B4149" s="5"/>
      <c r="C4149" s="116"/>
      <c r="D4149" s="9"/>
      <c r="E4149" s="9"/>
      <c r="F4149" s="9"/>
      <c r="G4149" s="9"/>
      <c r="H4149" s="9"/>
      <c r="I4149" s="9"/>
      <c r="J4149" s="9"/>
      <c r="K4149" s="9"/>
      <c r="L4149" s="9"/>
      <c r="M4149" s="9"/>
      <c r="N4149" s="9"/>
      <c r="O4149" s="9"/>
      <c r="P4149" s="9"/>
      <c r="Q4149" s="9"/>
      <c r="R4149" s="9"/>
      <c r="S4149" s="9"/>
      <c r="T4149" s="9"/>
      <c r="U4149" s="9"/>
      <c r="V4149" s="9"/>
      <c r="W4149" s="9"/>
    </row>
    <row r="4150">
      <c r="A4150" s="123"/>
      <c r="B4150" s="5"/>
      <c r="C4150" s="116"/>
      <c r="D4150" s="9"/>
      <c r="E4150" s="9"/>
      <c r="F4150" s="9"/>
      <c r="G4150" s="9"/>
      <c r="H4150" s="9"/>
      <c r="I4150" s="9"/>
      <c r="J4150" s="9"/>
      <c r="K4150" s="9"/>
      <c r="L4150" s="9"/>
      <c r="M4150" s="9"/>
      <c r="N4150" s="9"/>
      <c r="O4150" s="9"/>
      <c r="P4150" s="9"/>
      <c r="Q4150" s="9"/>
      <c r="R4150" s="9"/>
      <c r="S4150" s="9"/>
      <c r="T4150" s="9"/>
      <c r="U4150" s="9"/>
      <c r="V4150" s="9"/>
      <c r="W4150" s="9"/>
    </row>
    <row r="4151">
      <c r="A4151" s="123"/>
      <c r="B4151" s="5"/>
      <c r="C4151" s="116"/>
      <c r="D4151" s="9"/>
      <c r="E4151" s="9"/>
      <c r="F4151" s="9"/>
      <c r="G4151" s="9"/>
      <c r="H4151" s="9"/>
      <c r="I4151" s="9"/>
      <c r="J4151" s="9"/>
      <c r="K4151" s="9"/>
      <c r="L4151" s="9"/>
      <c r="M4151" s="9"/>
      <c r="N4151" s="9"/>
      <c r="O4151" s="9"/>
      <c r="P4151" s="9"/>
      <c r="Q4151" s="9"/>
      <c r="R4151" s="9"/>
      <c r="S4151" s="9"/>
      <c r="T4151" s="9"/>
      <c r="U4151" s="9"/>
      <c r="V4151" s="9"/>
      <c r="W4151" s="9"/>
    </row>
    <row r="4152">
      <c r="A4152" s="123"/>
      <c r="B4152" s="5"/>
      <c r="C4152" s="116"/>
      <c r="D4152" s="9"/>
      <c r="E4152" s="9"/>
      <c r="F4152" s="9"/>
      <c r="G4152" s="9"/>
      <c r="H4152" s="9"/>
      <c r="I4152" s="9"/>
      <c r="J4152" s="9"/>
      <c r="K4152" s="9"/>
      <c r="L4152" s="9"/>
      <c r="M4152" s="9"/>
      <c r="N4152" s="9"/>
      <c r="O4152" s="9"/>
      <c r="P4152" s="9"/>
      <c r="Q4152" s="9"/>
      <c r="R4152" s="9"/>
      <c r="S4152" s="9"/>
      <c r="T4152" s="9"/>
      <c r="U4152" s="9"/>
      <c r="V4152" s="9"/>
      <c r="W4152" s="9"/>
    </row>
    <row r="4153">
      <c r="A4153" s="123"/>
      <c r="B4153" s="5"/>
      <c r="C4153" s="116"/>
      <c r="D4153" s="9"/>
      <c r="E4153" s="9"/>
      <c r="F4153" s="9"/>
      <c r="G4153" s="9"/>
      <c r="H4153" s="9"/>
      <c r="I4153" s="9"/>
      <c r="J4153" s="9"/>
      <c r="K4153" s="9"/>
      <c r="L4153" s="9"/>
      <c r="M4153" s="9"/>
      <c r="N4153" s="9"/>
      <c r="O4153" s="9"/>
      <c r="P4153" s="9"/>
      <c r="Q4153" s="9"/>
      <c r="R4153" s="9"/>
      <c r="S4153" s="9"/>
      <c r="T4153" s="9"/>
      <c r="U4153" s="9"/>
      <c r="V4153" s="9"/>
      <c r="W4153" s="9"/>
    </row>
    <row r="4154">
      <c r="A4154" s="123"/>
      <c r="B4154" s="5"/>
      <c r="C4154" s="116"/>
      <c r="D4154" s="9"/>
      <c r="E4154" s="9"/>
      <c r="F4154" s="9"/>
      <c r="G4154" s="9"/>
      <c r="H4154" s="9"/>
      <c r="I4154" s="9"/>
      <c r="J4154" s="9"/>
      <c r="K4154" s="9"/>
      <c r="L4154" s="9"/>
      <c r="M4154" s="9"/>
      <c r="N4154" s="9"/>
      <c r="O4154" s="9"/>
      <c r="P4154" s="9"/>
      <c r="Q4154" s="9"/>
      <c r="R4154" s="9"/>
      <c r="S4154" s="9"/>
      <c r="T4154" s="9"/>
      <c r="U4154" s="9"/>
      <c r="V4154" s="9"/>
      <c r="W4154" s="9"/>
    </row>
    <row r="4155">
      <c r="A4155" s="123"/>
      <c r="B4155" s="5"/>
      <c r="C4155" s="116"/>
      <c r="D4155" s="9"/>
      <c r="E4155" s="9"/>
      <c r="F4155" s="9"/>
      <c r="G4155" s="9"/>
      <c r="H4155" s="9"/>
      <c r="I4155" s="9"/>
      <c r="J4155" s="9"/>
      <c r="K4155" s="9"/>
      <c r="L4155" s="9"/>
      <c r="M4155" s="9"/>
      <c r="N4155" s="9"/>
      <c r="O4155" s="9"/>
      <c r="P4155" s="9"/>
      <c r="Q4155" s="9"/>
      <c r="R4155" s="9"/>
      <c r="S4155" s="9"/>
      <c r="T4155" s="9"/>
      <c r="U4155" s="9"/>
      <c r="V4155" s="9"/>
      <c r="W4155" s="9"/>
    </row>
    <row r="4156">
      <c r="A4156" s="123"/>
      <c r="B4156" s="5"/>
      <c r="C4156" s="116"/>
      <c r="D4156" s="9"/>
      <c r="E4156" s="9"/>
      <c r="F4156" s="9"/>
      <c r="G4156" s="9"/>
      <c r="H4156" s="9"/>
      <c r="I4156" s="9"/>
      <c r="J4156" s="9"/>
      <c r="K4156" s="9"/>
      <c r="L4156" s="9"/>
      <c r="M4156" s="9"/>
      <c r="N4156" s="9"/>
      <c r="O4156" s="9"/>
      <c r="P4156" s="9"/>
      <c r="Q4156" s="9"/>
      <c r="R4156" s="9"/>
      <c r="S4156" s="9"/>
      <c r="T4156" s="9"/>
      <c r="U4156" s="9"/>
      <c r="V4156" s="9"/>
      <c r="W4156" s="9"/>
    </row>
    <row r="4157">
      <c r="A4157" s="123"/>
      <c r="B4157" s="5"/>
      <c r="C4157" s="116"/>
      <c r="D4157" s="9"/>
      <c r="E4157" s="9"/>
      <c r="F4157" s="9"/>
      <c r="G4157" s="9"/>
      <c r="H4157" s="9"/>
      <c r="I4157" s="9"/>
      <c r="J4157" s="9"/>
      <c r="K4157" s="9"/>
      <c r="L4157" s="9"/>
      <c r="M4157" s="9"/>
      <c r="N4157" s="9"/>
      <c r="O4157" s="9"/>
      <c r="P4157" s="9"/>
      <c r="Q4157" s="9"/>
      <c r="R4157" s="9"/>
      <c r="S4157" s="9"/>
      <c r="T4157" s="9"/>
      <c r="U4157" s="9"/>
      <c r="V4157" s="9"/>
      <c r="W4157" s="9"/>
    </row>
    <row r="4158">
      <c r="A4158" s="123"/>
      <c r="B4158" s="5"/>
      <c r="C4158" s="116"/>
      <c r="D4158" s="9"/>
      <c r="E4158" s="9"/>
      <c r="F4158" s="9"/>
      <c r="G4158" s="9"/>
      <c r="H4158" s="9"/>
      <c r="I4158" s="9"/>
      <c r="J4158" s="9"/>
      <c r="K4158" s="9"/>
      <c r="L4158" s="9"/>
      <c r="M4158" s="9"/>
      <c r="N4158" s="9"/>
      <c r="O4158" s="9"/>
      <c r="P4158" s="9"/>
      <c r="Q4158" s="9"/>
      <c r="R4158" s="9"/>
      <c r="S4158" s="9"/>
      <c r="T4158" s="9"/>
      <c r="U4158" s="9"/>
      <c r="V4158" s="9"/>
      <c r="W4158" s="9"/>
    </row>
    <row r="4159">
      <c r="A4159" s="123"/>
      <c r="B4159" s="5"/>
      <c r="C4159" s="116"/>
      <c r="D4159" s="9"/>
      <c r="E4159" s="9"/>
      <c r="F4159" s="9"/>
      <c r="G4159" s="9"/>
      <c r="H4159" s="9"/>
      <c r="I4159" s="9"/>
      <c r="J4159" s="9"/>
      <c r="K4159" s="9"/>
      <c r="L4159" s="9"/>
      <c r="M4159" s="9"/>
      <c r="N4159" s="9"/>
      <c r="O4159" s="9"/>
      <c r="P4159" s="9"/>
      <c r="Q4159" s="9"/>
      <c r="R4159" s="9"/>
      <c r="S4159" s="9"/>
      <c r="T4159" s="9"/>
      <c r="U4159" s="9"/>
      <c r="V4159" s="9"/>
      <c r="W4159" s="9"/>
    </row>
    <row r="4160">
      <c r="A4160" s="123"/>
      <c r="B4160" s="5"/>
      <c r="C4160" s="116"/>
      <c r="D4160" s="9"/>
      <c r="E4160" s="9"/>
      <c r="F4160" s="9"/>
      <c r="G4160" s="9"/>
      <c r="H4160" s="9"/>
      <c r="I4160" s="9"/>
      <c r="J4160" s="9"/>
      <c r="K4160" s="9"/>
      <c r="L4160" s="9"/>
      <c r="M4160" s="9"/>
      <c r="N4160" s="9"/>
      <c r="O4160" s="9"/>
      <c r="P4160" s="9"/>
      <c r="Q4160" s="9"/>
      <c r="R4160" s="9"/>
      <c r="S4160" s="9"/>
      <c r="T4160" s="9"/>
      <c r="U4160" s="9"/>
      <c r="V4160" s="9"/>
      <c r="W4160" s="9"/>
    </row>
    <row r="4161">
      <c r="A4161" s="123"/>
      <c r="B4161" s="5"/>
      <c r="C4161" s="116"/>
      <c r="D4161" s="9"/>
      <c r="E4161" s="9"/>
      <c r="F4161" s="9"/>
      <c r="G4161" s="9"/>
      <c r="H4161" s="9"/>
      <c r="I4161" s="9"/>
      <c r="J4161" s="9"/>
      <c r="K4161" s="9"/>
      <c r="L4161" s="9"/>
      <c r="M4161" s="9"/>
      <c r="N4161" s="9"/>
      <c r="O4161" s="9"/>
      <c r="P4161" s="9"/>
      <c r="Q4161" s="9"/>
      <c r="R4161" s="9"/>
      <c r="S4161" s="9"/>
      <c r="T4161" s="9"/>
      <c r="U4161" s="9"/>
      <c r="V4161" s="9"/>
      <c r="W4161" s="9"/>
    </row>
    <row r="4162">
      <c r="A4162" s="123"/>
      <c r="B4162" s="5"/>
      <c r="C4162" s="116"/>
      <c r="D4162" s="9"/>
      <c r="E4162" s="9"/>
      <c r="F4162" s="9"/>
      <c r="G4162" s="9"/>
      <c r="H4162" s="9"/>
      <c r="I4162" s="9"/>
      <c r="J4162" s="9"/>
      <c r="K4162" s="9"/>
      <c r="L4162" s="9"/>
      <c r="M4162" s="9"/>
      <c r="N4162" s="9"/>
      <c r="O4162" s="9"/>
      <c r="P4162" s="9"/>
      <c r="Q4162" s="9"/>
      <c r="R4162" s="9"/>
      <c r="S4162" s="9"/>
      <c r="T4162" s="9"/>
      <c r="U4162" s="9"/>
      <c r="V4162" s="9"/>
      <c r="W4162" s="9"/>
    </row>
    <row r="4163">
      <c r="A4163" s="123"/>
      <c r="B4163" s="5"/>
      <c r="C4163" s="116"/>
      <c r="D4163" s="9"/>
      <c r="E4163" s="9"/>
      <c r="F4163" s="9"/>
      <c r="G4163" s="9"/>
      <c r="H4163" s="9"/>
      <c r="I4163" s="9"/>
      <c r="J4163" s="9"/>
      <c r="K4163" s="9"/>
      <c r="L4163" s="9"/>
      <c r="M4163" s="9"/>
      <c r="N4163" s="9"/>
      <c r="O4163" s="9"/>
      <c r="P4163" s="9"/>
      <c r="Q4163" s="9"/>
      <c r="R4163" s="9"/>
      <c r="S4163" s="9"/>
      <c r="T4163" s="9"/>
      <c r="U4163" s="9"/>
      <c r="V4163" s="9"/>
      <c r="W4163" s="9"/>
    </row>
    <row r="4164">
      <c r="A4164" s="123"/>
      <c r="B4164" s="5"/>
      <c r="C4164" s="116"/>
      <c r="D4164" s="9"/>
      <c r="E4164" s="9"/>
      <c r="F4164" s="9"/>
      <c r="G4164" s="9"/>
      <c r="H4164" s="9"/>
      <c r="I4164" s="9"/>
      <c r="J4164" s="9"/>
      <c r="K4164" s="9"/>
      <c r="L4164" s="9"/>
      <c r="M4164" s="9"/>
      <c r="N4164" s="9"/>
      <c r="O4164" s="9"/>
      <c r="P4164" s="9"/>
      <c r="Q4164" s="9"/>
      <c r="R4164" s="9"/>
      <c r="S4164" s="9"/>
      <c r="T4164" s="9"/>
      <c r="U4164" s="9"/>
      <c r="V4164" s="9"/>
      <c r="W4164" s="9"/>
    </row>
    <row r="4165">
      <c r="A4165" s="123"/>
      <c r="B4165" s="5"/>
      <c r="C4165" s="116"/>
      <c r="D4165" s="9"/>
      <c r="E4165" s="9"/>
      <c r="F4165" s="9"/>
      <c r="G4165" s="9"/>
      <c r="H4165" s="9"/>
      <c r="I4165" s="9"/>
      <c r="J4165" s="9"/>
      <c r="K4165" s="9"/>
      <c r="L4165" s="9"/>
      <c r="M4165" s="9"/>
      <c r="N4165" s="9"/>
      <c r="O4165" s="9"/>
      <c r="P4165" s="9"/>
      <c r="Q4165" s="9"/>
      <c r="R4165" s="9"/>
      <c r="S4165" s="9"/>
      <c r="T4165" s="9"/>
      <c r="U4165" s="9"/>
      <c r="V4165" s="9"/>
      <c r="W4165" s="9"/>
    </row>
    <row r="4166">
      <c r="A4166" s="123"/>
      <c r="B4166" s="5"/>
      <c r="C4166" s="116"/>
      <c r="D4166" s="9"/>
      <c r="E4166" s="9"/>
      <c r="F4166" s="9"/>
      <c r="G4166" s="9"/>
      <c r="H4166" s="9"/>
      <c r="I4166" s="9"/>
      <c r="J4166" s="9"/>
      <c r="K4166" s="9"/>
      <c r="L4166" s="9"/>
      <c r="M4166" s="9"/>
      <c r="N4166" s="9"/>
      <c r="O4166" s="9"/>
      <c r="P4166" s="9"/>
      <c r="Q4166" s="9"/>
      <c r="R4166" s="9"/>
      <c r="S4166" s="9"/>
      <c r="T4166" s="9"/>
      <c r="U4166" s="9"/>
      <c r="V4166" s="9"/>
      <c r="W4166" s="9"/>
    </row>
    <row r="4167">
      <c r="A4167" s="123"/>
      <c r="B4167" s="5"/>
      <c r="C4167" s="116"/>
      <c r="D4167" s="9"/>
      <c r="E4167" s="9"/>
      <c r="F4167" s="9"/>
      <c r="G4167" s="9"/>
      <c r="H4167" s="9"/>
      <c r="I4167" s="9"/>
      <c r="J4167" s="9"/>
      <c r="K4167" s="9"/>
      <c r="L4167" s="9"/>
      <c r="M4167" s="9"/>
      <c r="N4167" s="9"/>
      <c r="O4167" s="9"/>
      <c r="P4167" s="9"/>
      <c r="Q4167" s="9"/>
      <c r="R4167" s="9"/>
      <c r="S4167" s="9"/>
      <c r="T4167" s="9"/>
      <c r="U4167" s="9"/>
      <c r="V4167" s="9"/>
      <c r="W4167" s="9"/>
    </row>
    <row r="4168">
      <c r="A4168" s="123"/>
      <c r="B4168" s="5"/>
      <c r="C4168" s="116"/>
      <c r="D4168" s="9"/>
      <c r="E4168" s="9"/>
      <c r="F4168" s="9"/>
      <c r="G4168" s="9"/>
      <c r="H4168" s="9"/>
      <c r="I4168" s="9"/>
      <c r="J4168" s="9"/>
      <c r="K4168" s="9"/>
      <c r="L4168" s="9"/>
      <c r="M4168" s="9"/>
      <c r="N4168" s="9"/>
      <c r="O4168" s="9"/>
      <c r="P4168" s="9"/>
      <c r="Q4168" s="9"/>
      <c r="R4168" s="9"/>
      <c r="S4168" s="9"/>
      <c r="T4168" s="9"/>
      <c r="U4168" s="9"/>
      <c r="V4168" s="9"/>
      <c r="W4168" s="9"/>
    </row>
    <row r="4169">
      <c r="A4169" s="123"/>
      <c r="B4169" s="5"/>
      <c r="C4169" s="116"/>
      <c r="D4169" s="9"/>
      <c r="E4169" s="9"/>
      <c r="F4169" s="9"/>
      <c r="G4169" s="9"/>
      <c r="H4169" s="9"/>
      <c r="I4169" s="9"/>
      <c r="J4169" s="9"/>
      <c r="K4169" s="9"/>
      <c r="L4169" s="9"/>
      <c r="M4169" s="9"/>
      <c r="N4169" s="9"/>
      <c r="O4169" s="9"/>
      <c r="P4169" s="9"/>
      <c r="Q4169" s="9"/>
      <c r="R4169" s="9"/>
      <c r="S4169" s="9"/>
      <c r="T4169" s="9"/>
      <c r="U4169" s="9"/>
      <c r="V4169" s="9"/>
      <c r="W4169" s="9"/>
    </row>
    <row r="4170">
      <c r="A4170" s="123"/>
      <c r="B4170" s="5"/>
      <c r="C4170" s="116"/>
      <c r="D4170" s="9"/>
      <c r="E4170" s="9"/>
      <c r="F4170" s="9"/>
      <c r="G4170" s="9"/>
      <c r="H4170" s="9"/>
      <c r="I4170" s="9"/>
      <c r="J4170" s="9"/>
      <c r="K4170" s="9"/>
      <c r="L4170" s="9"/>
      <c r="M4170" s="9"/>
      <c r="N4170" s="9"/>
      <c r="O4170" s="9"/>
      <c r="P4170" s="9"/>
      <c r="Q4170" s="9"/>
      <c r="R4170" s="9"/>
      <c r="S4170" s="9"/>
      <c r="T4170" s="9"/>
      <c r="U4170" s="9"/>
      <c r="V4170" s="9"/>
      <c r="W4170" s="9"/>
    </row>
    <row r="4171">
      <c r="A4171" s="123"/>
      <c r="B4171" s="5"/>
      <c r="C4171" s="116"/>
      <c r="D4171" s="9"/>
      <c r="E4171" s="9"/>
      <c r="F4171" s="9"/>
      <c r="G4171" s="9"/>
      <c r="H4171" s="9"/>
      <c r="I4171" s="9"/>
      <c r="J4171" s="9"/>
      <c r="K4171" s="9"/>
      <c r="L4171" s="9"/>
      <c r="M4171" s="9"/>
      <c r="N4171" s="9"/>
      <c r="O4171" s="9"/>
      <c r="P4171" s="9"/>
      <c r="Q4171" s="9"/>
      <c r="R4171" s="9"/>
      <c r="S4171" s="9"/>
      <c r="T4171" s="9"/>
      <c r="U4171" s="9"/>
      <c r="V4171" s="9"/>
      <c r="W4171" s="9"/>
    </row>
    <row r="4172">
      <c r="A4172" s="123"/>
      <c r="B4172" s="5"/>
      <c r="C4172" s="116"/>
      <c r="D4172" s="9"/>
      <c r="E4172" s="9"/>
      <c r="F4172" s="9"/>
      <c r="G4172" s="9"/>
      <c r="H4172" s="9"/>
      <c r="I4172" s="9"/>
      <c r="J4172" s="9"/>
      <c r="K4172" s="9"/>
      <c r="L4172" s="9"/>
      <c r="M4172" s="9"/>
      <c r="N4172" s="9"/>
      <c r="O4172" s="9"/>
      <c r="P4172" s="9"/>
      <c r="Q4172" s="9"/>
      <c r="R4172" s="9"/>
      <c r="S4172" s="9"/>
      <c r="T4172" s="9"/>
      <c r="U4172" s="9"/>
      <c r="V4172" s="9"/>
      <c r="W4172" s="9"/>
    </row>
    <row r="4173">
      <c r="A4173" s="123"/>
      <c r="B4173" s="5"/>
      <c r="C4173" s="116"/>
      <c r="D4173" s="9"/>
      <c r="E4173" s="9"/>
      <c r="F4173" s="9"/>
      <c r="G4173" s="9"/>
      <c r="H4173" s="9"/>
      <c r="I4173" s="9"/>
      <c r="J4173" s="9"/>
      <c r="K4173" s="9"/>
      <c r="L4173" s="9"/>
      <c r="M4173" s="9"/>
      <c r="N4173" s="9"/>
      <c r="O4173" s="9"/>
      <c r="P4173" s="9"/>
      <c r="Q4173" s="9"/>
      <c r="R4173" s="9"/>
      <c r="S4173" s="9"/>
      <c r="T4173" s="9"/>
      <c r="U4173" s="9"/>
      <c r="V4173" s="9"/>
      <c r="W4173" s="9"/>
    </row>
    <row r="4174">
      <c r="A4174" s="123"/>
      <c r="B4174" s="5"/>
      <c r="C4174" s="116"/>
      <c r="D4174" s="9"/>
      <c r="E4174" s="9"/>
      <c r="F4174" s="9"/>
      <c r="G4174" s="9"/>
      <c r="H4174" s="9"/>
      <c r="I4174" s="9"/>
      <c r="J4174" s="9"/>
      <c r="K4174" s="9"/>
      <c r="L4174" s="9"/>
      <c r="M4174" s="9"/>
      <c r="N4174" s="9"/>
      <c r="O4174" s="9"/>
      <c r="P4174" s="9"/>
      <c r="Q4174" s="9"/>
      <c r="R4174" s="9"/>
      <c r="S4174" s="9"/>
      <c r="T4174" s="9"/>
      <c r="U4174" s="9"/>
      <c r="V4174" s="9"/>
      <c r="W4174" s="9"/>
    </row>
    <row r="4175">
      <c r="A4175" s="123"/>
      <c r="B4175" s="5"/>
      <c r="C4175" s="116"/>
      <c r="D4175" s="9"/>
      <c r="E4175" s="9"/>
      <c r="F4175" s="9"/>
      <c r="G4175" s="9"/>
      <c r="H4175" s="9"/>
      <c r="I4175" s="9"/>
      <c r="J4175" s="9"/>
      <c r="K4175" s="9"/>
      <c r="L4175" s="9"/>
      <c r="M4175" s="9"/>
      <c r="N4175" s="9"/>
      <c r="O4175" s="9"/>
      <c r="P4175" s="9"/>
      <c r="Q4175" s="9"/>
      <c r="R4175" s="9"/>
      <c r="S4175" s="9"/>
      <c r="T4175" s="9"/>
      <c r="U4175" s="9"/>
      <c r="V4175" s="9"/>
      <c r="W4175" s="9"/>
    </row>
    <row r="4176">
      <c r="A4176" s="123"/>
      <c r="B4176" s="5"/>
      <c r="C4176" s="116"/>
      <c r="D4176" s="9"/>
      <c r="E4176" s="9"/>
      <c r="F4176" s="9"/>
      <c r="G4176" s="9"/>
      <c r="H4176" s="9"/>
      <c r="I4176" s="9"/>
      <c r="J4176" s="9"/>
      <c r="K4176" s="9"/>
      <c r="L4176" s="9"/>
      <c r="M4176" s="9"/>
      <c r="N4176" s="9"/>
      <c r="O4176" s="9"/>
      <c r="P4176" s="9"/>
      <c r="Q4176" s="9"/>
      <c r="R4176" s="9"/>
      <c r="S4176" s="9"/>
      <c r="T4176" s="9"/>
      <c r="U4176" s="9"/>
      <c r="V4176" s="9"/>
      <c r="W4176" s="9"/>
    </row>
    <row r="4177">
      <c r="A4177" s="123"/>
      <c r="B4177" s="5"/>
      <c r="C4177" s="116"/>
      <c r="D4177" s="9"/>
      <c r="E4177" s="9"/>
      <c r="F4177" s="9"/>
      <c r="G4177" s="9"/>
      <c r="H4177" s="9"/>
      <c r="I4177" s="9"/>
      <c r="J4177" s="9"/>
      <c r="K4177" s="9"/>
      <c r="L4177" s="9"/>
      <c r="M4177" s="9"/>
      <c r="N4177" s="9"/>
      <c r="O4177" s="9"/>
      <c r="P4177" s="9"/>
      <c r="Q4177" s="9"/>
      <c r="R4177" s="9"/>
      <c r="S4177" s="9"/>
      <c r="T4177" s="9"/>
      <c r="U4177" s="9"/>
      <c r="V4177" s="9"/>
      <c r="W4177" s="9"/>
    </row>
    <row r="4178">
      <c r="A4178" s="123"/>
      <c r="B4178" s="5"/>
      <c r="C4178" s="116"/>
      <c r="D4178" s="9"/>
      <c r="E4178" s="9"/>
      <c r="F4178" s="9"/>
      <c r="G4178" s="9"/>
      <c r="H4178" s="9"/>
      <c r="I4178" s="9"/>
      <c r="J4178" s="9"/>
      <c r="K4178" s="9"/>
      <c r="L4178" s="9"/>
      <c r="M4178" s="9"/>
      <c r="N4178" s="9"/>
      <c r="O4178" s="9"/>
      <c r="P4178" s="9"/>
      <c r="Q4178" s="9"/>
      <c r="R4178" s="9"/>
      <c r="S4178" s="9"/>
      <c r="T4178" s="9"/>
      <c r="U4178" s="9"/>
      <c r="V4178" s="9"/>
      <c r="W4178" s="9"/>
    </row>
    <row r="4179">
      <c r="A4179" s="123"/>
      <c r="B4179" s="5"/>
      <c r="C4179" s="116"/>
      <c r="D4179" s="9"/>
      <c r="E4179" s="9"/>
      <c r="F4179" s="9"/>
      <c r="G4179" s="9"/>
      <c r="H4179" s="9"/>
      <c r="I4179" s="9"/>
      <c r="J4179" s="9"/>
      <c r="K4179" s="9"/>
      <c r="L4179" s="9"/>
      <c r="M4179" s="9"/>
      <c r="N4179" s="9"/>
      <c r="O4179" s="9"/>
      <c r="P4179" s="9"/>
      <c r="Q4179" s="9"/>
      <c r="R4179" s="9"/>
      <c r="S4179" s="9"/>
      <c r="T4179" s="9"/>
      <c r="U4179" s="9"/>
      <c r="V4179" s="9"/>
      <c r="W4179" s="9"/>
    </row>
    <row r="4180">
      <c r="A4180" s="123"/>
      <c r="B4180" s="5"/>
      <c r="C4180" s="116"/>
      <c r="D4180" s="9"/>
      <c r="E4180" s="9"/>
      <c r="F4180" s="9"/>
      <c r="G4180" s="9"/>
      <c r="H4180" s="9"/>
      <c r="I4180" s="9"/>
      <c r="J4180" s="9"/>
      <c r="K4180" s="9"/>
      <c r="L4180" s="9"/>
      <c r="M4180" s="9"/>
      <c r="N4180" s="9"/>
      <c r="O4180" s="9"/>
      <c r="P4180" s="9"/>
      <c r="Q4180" s="9"/>
      <c r="R4180" s="9"/>
      <c r="S4180" s="9"/>
      <c r="T4180" s="9"/>
      <c r="U4180" s="9"/>
      <c r="V4180" s="9"/>
      <c r="W4180" s="9"/>
    </row>
    <row r="4181">
      <c r="A4181" s="123"/>
      <c r="B4181" s="5"/>
      <c r="C4181" s="116"/>
      <c r="D4181" s="9"/>
      <c r="E4181" s="9"/>
      <c r="F4181" s="9"/>
      <c r="G4181" s="9"/>
      <c r="H4181" s="9"/>
      <c r="I4181" s="9"/>
      <c r="J4181" s="9"/>
      <c r="K4181" s="9"/>
      <c r="L4181" s="9"/>
      <c r="M4181" s="9"/>
      <c r="N4181" s="9"/>
      <c r="O4181" s="9"/>
      <c r="P4181" s="9"/>
      <c r="Q4181" s="9"/>
      <c r="R4181" s="9"/>
      <c r="S4181" s="9"/>
      <c r="T4181" s="9"/>
      <c r="U4181" s="9"/>
      <c r="V4181" s="9"/>
      <c r="W4181" s="9"/>
    </row>
    <row r="4182">
      <c r="A4182" s="123"/>
      <c r="B4182" s="5"/>
      <c r="C4182" s="116"/>
      <c r="D4182" s="9"/>
      <c r="E4182" s="9"/>
      <c r="F4182" s="9"/>
      <c r="G4182" s="9"/>
      <c r="H4182" s="9"/>
      <c r="I4182" s="9"/>
      <c r="J4182" s="9"/>
      <c r="K4182" s="9"/>
      <c r="L4182" s="9"/>
      <c r="M4182" s="9"/>
      <c r="N4182" s="9"/>
      <c r="O4182" s="9"/>
      <c r="P4182" s="9"/>
      <c r="Q4182" s="9"/>
      <c r="R4182" s="9"/>
      <c r="S4182" s="9"/>
      <c r="T4182" s="9"/>
      <c r="U4182" s="9"/>
      <c r="V4182" s="9"/>
      <c r="W4182" s="9"/>
    </row>
    <row r="4183">
      <c r="A4183" s="123"/>
      <c r="B4183" s="5"/>
      <c r="C4183" s="116"/>
      <c r="D4183" s="9"/>
      <c r="E4183" s="9"/>
      <c r="F4183" s="9"/>
      <c r="G4183" s="9"/>
      <c r="H4183" s="9"/>
      <c r="I4183" s="9"/>
      <c r="J4183" s="9"/>
      <c r="K4183" s="9"/>
      <c r="L4183" s="9"/>
      <c r="M4183" s="9"/>
      <c r="N4183" s="9"/>
      <c r="O4183" s="9"/>
      <c r="P4183" s="9"/>
      <c r="Q4183" s="9"/>
      <c r="R4183" s="9"/>
      <c r="S4183" s="9"/>
      <c r="T4183" s="9"/>
      <c r="U4183" s="9"/>
      <c r="V4183" s="9"/>
      <c r="W4183" s="9"/>
    </row>
    <row r="4184">
      <c r="A4184" s="123"/>
      <c r="B4184" s="5"/>
      <c r="C4184" s="116"/>
      <c r="D4184" s="9"/>
      <c r="E4184" s="9"/>
      <c r="F4184" s="9"/>
      <c r="G4184" s="9"/>
      <c r="H4184" s="9"/>
      <c r="I4184" s="9"/>
      <c r="J4184" s="9"/>
      <c r="K4184" s="9"/>
      <c r="L4184" s="9"/>
      <c r="M4184" s="9"/>
      <c r="N4184" s="9"/>
      <c r="O4184" s="9"/>
      <c r="P4184" s="9"/>
      <c r="Q4184" s="9"/>
      <c r="R4184" s="9"/>
      <c r="S4184" s="9"/>
      <c r="T4184" s="9"/>
      <c r="U4184" s="9"/>
      <c r="V4184" s="9"/>
      <c r="W4184" s="9"/>
    </row>
    <row r="4185">
      <c r="A4185" s="123"/>
      <c r="B4185" s="5"/>
      <c r="C4185" s="116"/>
      <c r="D4185" s="9"/>
      <c r="E4185" s="9"/>
      <c r="F4185" s="9"/>
      <c r="G4185" s="9"/>
      <c r="H4185" s="9"/>
      <c r="I4185" s="9"/>
      <c r="J4185" s="9"/>
      <c r="K4185" s="9"/>
      <c r="L4185" s="9"/>
      <c r="M4185" s="9"/>
      <c r="N4185" s="9"/>
      <c r="O4185" s="9"/>
      <c r="P4185" s="9"/>
      <c r="Q4185" s="9"/>
      <c r="R4185" s="9"/>
      <c r="S4185" s="9"/>
      <c r="T4185" s="9"/>
      <c r="U4185" s="9"/>
      <c r="V4185" s="9"/>
      <c r="W4185" s="9"/>
    </row>
    <row r="4186">
      <c r="A4186" s="123"/>
      <c r="B4186" s="5"/>
      <c r="C4186" s="116"/>
      <c r="D4186" s="9"/>
      <c r="E4186" s="9"/>
      <c r="F4186" s="9"/>
      <c r="G4186" s="9"/>
      <c r="H4186" s="9"/>
      <c r="I4186" s="9"/>
      <c r="J4186" s="9"/>
      <c r="K4186" s="9"/>
      <c r="L4186" s="9"/>
      <c r="M4186" s="9"/>
      <c r="N4186" s="9"/>
      <c r="O4186" s="9"/>
      <c r="P4186" s="9"/>
      <c r="Q4186" s="9"/>
      <c r="R4186" s="9"/>
      <c r="S4186" s="9"/>
      <c r="T4186" s="9"/>
      <c r="U4186" s="9"/>
      <c r="V4186" s="9"/>
      <c r="W4186" s="9"/>
    </row>
    <row r="4187">
      <c r="A4187" s="123"/>
      <c r="B4187" s="5"/>
      <c r="C4187" s="116"/>
      <c r="D4187" s="9"/>
      <c r="E4187" s="9"/>
      <c r="F4187" s="9"/>
      <c r="G4187" s="9"/>
      <c r="H4187" s="9"/>
      <c r="I4187" s="9"/>
      <c r="J4187" s="9"/>
      <c r="K4187" s="9"/>
      <c r="L4187" s="9"/>
      <c r="M4187" s="9"/>
      <c r="N4187" s="9"/>
      <c r="O4187" s="9"/>
      <c r="P4187" s="9"/>
      <c r="Q4187" s="9"/>
      <c r="R4187" s="9"/>
      <c r="S4187" s="9"/>
      <c r="T4187" s="9"/>
      <c r="U4187" s="9"/>
      <c r="V4187" s="9"/>
      <c r="W4187" s="9"/>
    </row>
    <row r="4188">
      <c r="A4188" s="123"/>
      <c r="B4188" s="5"/>
      <c r="C4188" s="116"/>
      <c r="D4188" s="9"/>
      <c r="E4188" s="9"/>
      <c r="F4188" s="9"/>
      <c r="G4188" s="9"/>
      <c r="H4188" s="9"/>
      <c r="I4188" s="9"/>
      <c r="J4188" s="9"/>
      <c r="K4188" s="9"/>
      <c r="L4188" s="9"/>
      <c r="M4188" s="9"/>
      <c r="N4188" s="9"/>
      <c r="O4188" s="9"/>
      <c r="P4188" s="9"/>
      <c r="Q4188" s="9"/>
      <c r="R4188" s="9"/>
      <c r="S4188" s="9"/>
      <c r="T4188" s="9"/>
      <c r="U4188" s="9"/>
      <c r="V4188" s="9"/>
      <c r="W4188" s="9"/>
    </row>
    <row r="4189">
      <c r="A4189" s="123"/>
      <c r="B4189" s="5"/>
      <c r="C4189" s="116"/>
      <c r="D4189" s="9"/>
      <c r="E4189" s="9"/>
      <c r="F4189" s="9"/>
      <c r="G4189" s="9"/>
      <c r="H4189" s="9"/>
      <c r="I4189" s="9"/>
      <c r="J4189" s="9"/>
      <c r="K4189" s="9"/>
      <c r="L4189" s="9"/>
      <c r="M4189" s="9"/>
      <c r="N4189" s="9"/>
      <c r="O4189" s="9"/>
      <c r="P4189" s="9"/>
      <c r="Q4189" s="9"/>
      <c r="R4189" s="9"/>
      <c r="S4189" s="9"/>
      <c r="T4189" s="9"/>
      <c r="U4189" s="9"/>
      <c r="V4189" s="9"/>
      <c r="W4189" s="9"/>
    </row>
    <row r="4190">
      <c r="A4190" s="123"/>
      <c r="B4190" s="5"/>
      <c r="C4190" s="116"/>
      <c r="D4190" s="9"/>
      <c r="E4190" s="9"/>
      <c r="F4190" s="9"/>
      <c r="G4190" s="9"/>
      <c r="H4190" s="9"/>
      <c r="I4190" s="9"/>
      <c r="J4190" s="9"/>
      <c r="K4190" s="9"/>
      <c r="L4190" s="9"/>
      <c r="M4190" s="9"/>
      <c r="N4190" s="9"/>
      <c r="O4190" s="9"/>
      <c r="P4190" s="9"/>
      <c r="Q4190" s="9"/>
      <c r="R4190" s="9"/>
      <c r="S4190" s="9"/>
      <c r="T4190" s="9"/>
      <c r="U4190" s="9"/>
      <c r="V4190" s="9"/>
      <c r="W4190" s="9"/>
    </row>
    <row r="4191">
      <c r="A4191" s="123"/>
      <c r="B4191" s="5"/>
      <c r="C4191" s="116"/>
      <c r="D4191" s="9"/>
      <c r="E4191" s="9"/>
      <c r="F4191" s="9"/>
      <c r="G4191" s="9"/>
      <c r="H4191" s="9"/>
      <c r="I4191" s="9"/>
      <c r="J4191" s="9"/>
      <c r="K4191" s="9"/>
      <c r="L4191" s="9"/>
      <c r="M4191" s="9"/>
      <c r="N4191" s="9"/>
      <c r="O4191" s="9"/>
      <c r="P4191" s="9"/>
      <c r="Q4191" s="9"/>
      <c r="R4191" s="9"/>
      <c r="S4191" s="9"/>
      <c r="T4191" s="9"/>
      <c r="U4191" s="9"/>
      <c r="V4191" s="9"/>
      <c r="W4191" s="9"/>
    </row>
    <row r="4192">
      <c r="A4192" s="123"/>
      <c r="B4192" s="5"/>
      <c r="C4192" s="116"/>
      <c r="D4192" s="9"/>
      <c r="E4192" s="9"/>
      <c r="F4192" s="9"/>
      <c r="G4192" s="9"/>
      <c r="H4192" s="9"/>
      <c r="I4192" s="9"/>
      <c r="J4192" s="9"/>
      <c r="K4192" s="9"/>
      <c r="L4192" s="9"/>
      <c r="M4192" s="9"/>
      <c r="N4192" s="9"/>
      <c r="O4192" s="9"/>
      <c r="P4192" s="9"/>
      <c r="Q4192" s="9"/>
      <c r="R4192" s="9"/>
      <c r="S4192" s="9"/>
      <c r="T4192" s="9"/>
      <c r="U4192" s="9"/>
      <c r="V4192" s="9"/>
      <c r="W4192" s="9"/>
    </row>
    <row r="4193">
      <c r="A4193" s="123"/>
      <c r="B4193" s="5"/>
      <c r="C4193" s="116"/>
      <c r="D4193" s="9"/>
      <c r="E4193" s="9"/>
      <c r="F4193" s="9"/>
      <c r="G4193" s="9"/>
      <c r="H4193" s="9"/>
      <c r="I4193" s="9"/>
      <c r="J4193" s="9"/>
      <c r="K4193" s="9"/>
      <c r="L4193" s="9"/>
      <c r="M4193" s="9"/>
      <c r="N4193" s="9"/>
      <c r="O4193" s="9"/>
      <c r="P4193" s="9"/>
      <c r="Q4193" s="9"/>
      <c r="R4193" s="9"/>
      <c r="S4193" s="9"/>
      <c r="T4193" s="9"/>
      <c r="U4193" s="9"/>
      <c r="V4193" s="9"/>
      <c r="W4193" s="9"/>
    </row>
    <row r="4194">
      <c r="A4194" s="123"/>
      <c r="B4194" s="5"/>
      <c r="C4194" s="116"/>
      <c r="D4194" s="9"/>
      <c r="E4194" s="9"/>
      <c r="F4194" s="9"/>
      <c r="G4194" s="9"/>
      <c r="H4194" s="9"/>
      <c r="I4194" s="9"/>
      <c r="J4194" s="9"/>
      <c r="K4194" s="9"/>
      <c r="L4194" s="9"/>
      <c r="M4194" s="9"/>
      <c r="N4194" s="9"/>
      <c r="O4194" s="9"/>
      <c r="P4194" s="9"/>
      <c r="Q4194" s="9"/>
      <c r="R4194" s="9"/>
      <c r="S4194" s="9"/>
      <c r="T4194" s="9"/>
      <c r="U4194" s="9"/>
      <c r="V4194" s="9"/>
      <c r="W4194" s="9"/>
    </row>
    <row r="4195">
      <c r="A4195" s="123"/>
      <c r="B4195" s="5"/>
      <c r="C4195" s="116"/>
      <c r="D4195" s="9"/>
      <c r="E4195" s="9"/>
      <c r="F4195" s="9"/>
      <c r="G4195" s="9"/>
      <c r="H4195" s="9"/>
      <c r="I4195" s="9"/>
      <c r="J4195" s="9"/>
      <c r="K4195" s="9"/>
      <c r="L4195" s="9"/>
      <c r="M4195" s="9"/>
      <c r="N4195" s="9"/>
      <c r="O4195" s="9"/>
      <c r="P4195" s="9"/>
      <c r="Q4195" s="9"/>
      <c r="R4195" s="9"/>
      <c r="S4195" s="9"/>
      <c r="T4195" s="9"/>
      <c r="U4195" s="9"/>
      <c r="V4195" s="9"/>
      <c r="W4195" s="9"/>
    </row>
    <row r="4196">
      <c r="A4196" s="123"/>
      <c r="B4196" s="5"/>
      <c r="C4196" s="116"/>
      <c r="D4196" s="9"/>
      <c r="E4196" s="9"/>
      <c r="F4196" s="9"/>
      <c r="G4196" s="9"/>
      <c r="H4196" s="9"/>
      <c r="I4196" s="9"/>
      <c r="J4196" s="9"/>
      <c r="K4196" s="9"/>
      <c r="L4196" s="9"/>
      <c r="M4196" s="9"/>
      <c r="N4196" s="9"/>
      <c r="O4196" s="9"/>
      <c r="P4196" s="9"/>
      <c r="Q4196" s="9"/>
      <c r="R4196" s="9"/>
      <c r="S4196" s="9"/>
      <c r="T4196" s="9"/>
      <c r="U4196" s="9"/>
      <c r="V4196" s="9"/>
      <c r="W4196" s="9"/>
    </row>
    <row r="4197">
      <c r="A4197" s="123"/>
      <c r="B4197" s="5"/>
      <c r="C4197" s="116"/>
      <c r="D4197" s="9"/>
      <c r="E4197" s="9"/>
      <c r="F4197" s="9"/>
      <c r="G4197" s="9"/>
      <c r="H4197" s="9"/>
      <c r="I4197" s="9"/>
      <c r="J4197" s="9"/>
      <c r="K4197" s="9"/>
      <c r="L4197" s="9"/>
      <c r="M4197" s="9"/>
      <c r="N4197" s="9"/>
      <c r="O4197" s="9"/>
      <c r="P4197" s="9"/>
      <c r="Q4197" s="9"/>
      <c r="R4197" s="9"/>
      <c r="S4197" s="9"/>
      <c r="T4197" s="9"/>
      <c r="U4197" s="9"/>
      <c r="V4197" s="9"/>
      <c r="W4197" s="9"/>
    </row>
    <row r="4198">
      <c r="A4198" s="123"/>
      <c r="B4198" s="5"/>
      <c r="C4198" s="116"/>
      <c r="D4198" s="9"/>
      <c r="E4198" s="9"/>
      <c r="F4198" s="9"/>
      <c r="G4198" s="9"/>
      <c r="H4198" s="9"/>
      <c r="I4198" s="9"/>
      <c r="J4198" s="9"/>
      <c r="K4198" s="9"/>
      <c r="L4198" s="9"/>
      <c r="M4198" s="9"/>
      <c r="N4198" s="9"/>
      <c r="O4198" s="9"/>
      <c r="P4198" s="9"/>
      <c r="Q4198" s="9"/>
      <c r="R4198" s="9"/>
      <c r="S4198" s="9"/>
      <c r="T4198" s="9"/>
      <c r="U4198" s="9"/>
      <c r="V4198" s="9"/>
      <c r="W4198" s="9"/>
    </row>
    <row r="4199">
      <c r="A4199" s="123"/>
      <c r="B4199" s="5"/>
      <c r="C4199" s="116"/>
      <c r="D4199" s="9"/>
      <c r="E4199" s="9"/>
      <c r="F4199" s="9"/>
      <c r="G4199" s="9"/>
      <c r="H4199" s="9"/>
      <c r="I4199" s="9"/>
      <c r="J4199" s="9"/>
      <c r="K4199" s="9"/>
      <c r="L4199" s="9"/>
      <c r="M4199" s="9"/>
      <c r="N4199" s="9"/>
      <c r="O4199" s="9"/>
      <c r="P4199" s="9"/>
      <c r="Q4199" s="9"/>
      <c r="R4199" s="9"/>
      <c r="S4199" s="9"/>
      <c r="T4199" s="9"/>
      <c r="U4199" s="9"/>
      <c r="V4199" s="9"/>
      <c r="W4199" s="9"/>
    </row>
    <row r="4200">
      <c r="A4200" s="123"/>
      <c r="B4200" s="5"/>
      <c r="C4200" s="116"/>
      <c r="D4200" s="9"/>
      <c r="E4200" s="9"/>
      <c r="F4200" s="9"/>
      <c r="G4200" s="9"/>
      <c r="H4200" s="9"/>
      <c r="I4200" s="9"/>
      <c r="J4200" s="9"/>
      <c r="K4200" s="9"/>
      <c r="L4200" s="9"/>
      <c r="M4200" s="9"/>
      <c r="N4200" s="9"/>
      <c r="O4200" s="9"/>
      <c r="P4200" s="9"/>
      <c r="Q4200" s="9"/>
      <c r="R4200" s="9"/>
      <c r="S4200" s="9"/>
      <c r="T4200" s="9"/>
      <c r="U4200" s="9"/>
      <c r="V4200" s="9"/>
      <c r="W4200" s="9"/>
    </row>
    <row r="4201">
      <c r="A4201" s="123"/>
      <c r="B4201" s="5"/>
      <c r="C4201" s="116"/>
      <c r="D4201" s="9"/>
      <c r="E4201" s="9"/>
      <c r="F4201" s="9"/>
      <c r="G4201" s="9"/>
      <c r="H4201" s="9"/>
      <c r="I4201" s="9"/>
      <c r="J4201" s="9"/>
      <c r="K4201" s="9"/>
      <c r="L4201" s="9"/>
      <c r="M4201" s="9"/>
      <c r="N4201" s="9"/>
      <c r="O4201" s="9"/>
      <c r="P4201" s="9"/>
      <c r="Q4201" s="9"/>
      <c r="R4201" s="9"/>
      <c r="S4201" s="9"/>
      <c r="T4201" s="9"/>
      <c r="U4201" s="9"/>
      <c r="V4201" s="9"/>
      <c r="W4201" s="9"/>
    </row>
    <row r="4202">
      <c r="A4202" s="123"/>
      <c r="B4202" s="5"/>
      <c r="C4202" s="116"/>
      <c r="D4202" s="9"/>
      <c r="E4202" s="9"/>
      <c r="F4202" s="9"/>
      <c r="G4202" s="9"/>
      <c r="H4202" s="9"/>
      <c r="I4202" s="9"/>
      <c r="J4202" s="9"/>
      <c r="K4202" s="9"/>
      <c r="L4202" s="9"/>
      <c r="M4202" s="9"/>
      <c r="N4202" s="9"/>
      <c r="O4202" s="9"/>
      <c r="P4202" s="9"/>
      <c r="Q4202" s="9"/>
      <c r="R4202" s="9"/>
      <c r="S4202" s="9"/>
      <c r="T4202" s="9"/>
      <c r="U4202" s="9"/>
      <c r="V4202" s="9"/>
      <c r="W4202" s="9"/>
    </row>
    <row r="4203">
      <c r="A4203" s="123"/>
      <c r="B4203" s="5"/>
      <c r="C4203" s="116"/>
      <c r="D4203" s="9"/>
      <c r="E4203" s="9"/>
      <c r="F4203" s="9"/>
      <c r="G4203" s="9"/>
      <c r="H4203" s="9"/>
      <c r="I4203" s="9"/>
      <c r="J4203" s="9"/>
      <c r="K4203" s="9"/>
      <c r="L4203" s="9"/>
      <c r="M4203" s="9"/>
      <c r="N4203" s="9"/>
      <c r="O4203" s="9"/>
      <c r="P4203" s="9"/>
      <c r="Q4203" s="9"/>
      <c r="R4203" s="9"/>
      <c r="S4203" s="9"/>
      <c r="T4203" s="9"/>
      <c r="U4203" s="9"/>
      <c r="V4203" s="9"/>
      <c r="W4203" s="9"/>
    </row>
    <row r="4204">
      <c r="A4204" s="123"/>
      <c r="B4204" s="5"/>
      <c r="C4204" s="116"/>
      <c r="D4204" s="9"/>
      <c r="E4204" s="9"/>
      <c r="F4204" s="9"/>
      <c r="G4204" s="9"/>
      <c r="H4204" s="9"/>
      <c r="I4204" s="9"/>
      <c r="J4204" s="9"/>
      <c r="K4204" s="9"/>
      <c r="L4204" s="9"/>
      <c r="M4204" s="9"/>
      <c r="N4204" s="9"/>
      <c r="O4204" s="9"/>
      <c r="P4204" s="9"/>
      <c r="Q4204" s="9"/>
      <c r="R4204" s="9"/>
      <c r="S4204" s="9"/>
      <c r="T4204" s="9"/>
      <c r="U4204" s="9"/>
      <c r="V4204" s="9"/>
      <c r="W4204" s="9"/>
    </row>
    <row r="4205">
      <c r="A4205" s="123"/>
      <c r="B4205" s="5"/>
      <c r="C4205" s="116"/>
      <c r="D4205" s="9"/>
      <c r="E4205" s="9"/>
      <c r="F4205" s="9"/>
      <c r="G4205" s="9"/>
      <c r="H4205" s="9"/>
      <c r="I4205" s="9"/>
      <c r="J4205" s="9"/>
      <c r="K4205" s="9"/>
      <c r="L4205" s="9"/>
      <c r="M4205" s="9"/>
      <c r="N4205" s="9"/>
      <c r="O4205" s="9"/>
      <c r="P4205" s="9"/>
      <c r="Q4205" s="9"/>
      <c r="R4205" s="9"/>
      <c r="S4205" s="9"/>
      <c r="T4205" s="9"/>
      <c r="U4205" s="9"/>
      <c r="V4205" s="9"/>
      <c r="W4205" s="9"/>
    </row>
    <row r="4206">
      <c r="A4206" s="123"/>
      <c r="B4206" s="5"/>
      <c r="C4206" s="116"/>
      <c r="D4206" s="9"/>
      <c r="E4206" s="9"/>
      <c r="F4206" s="9"/>
      <c r="G4206" s="9"/>
      <c r="H4206" s="9"/>
      <c r="I4206" s="9"/>
      <c r="J4206" s="9"/>
      <c r="K4206" s="9"/>
      <c r="L4206" s="9"/>
      <c r="M4206" s="9"/>
      <c r="N4206" s="9"/>
      <c r="O4206" s="9"/>
      <c r="P4206" s="9"/>
      <c r="Q4206" s="9"/>
      <c r="R4206" s="9"/>
      <c r="S4206" s="9"/>
      <c r="T4206" s="9"/>
      <c r="U4206" s="9"/>
      <c r="V4206" s="9"/>
      <c r="W4206" s="9"/>
    </row>
    <row r="4207">
      <c r="A4207" s="123"/>
      <c r="B4207" s="5"/>
      <c r="C4207" s="116"/>
      <c r="D4207" s="9"/>
      <c r="E4207" s="9"/>
      <c r="F4207" s="9"/>
      <c r="G4207" s="9"/>
      <c r="H4207" s="9"/>
      <c r="I4207" s="9"/>
      <c r="J4207" s="9"/>
      <c r="K4207" s="9"/>
      <c r="L4207" s="9"/>
      <c r="M4207" s="9"/>
      <c r="N4207" s="9"/>
      <c r="O4207" s="9"/>
      <c r="P4207" s="9"/>
      <c r="Q4207" s="9"/>
      <c r="R4207" s="9"/>
      <c r="S4207" s="9"/>
      <c r="T4207" s="9"/>
      <c r="U4207" s="9"/>
      <c r="V4207" s="9"/>
      <c r="W4207" s="9"/>
    </row>
    <row r="4208">
      <c r="A4208" s="123"/>
      <c r="B4208" s="5"/>
      <c r="C4208" s="116"/>
      <c r="D4208" s="9"/>
      <c r="E4208" s="9"/>
      <c r="F4208" s="9"/>
      <c r="G4208" s="9"/>
      <c r="H4208" s="9"/>
      <c r="I4208" s="9"/>
      <c r="J4208" s="9"/>
      <c r="K4208" s="9"/>
      <c r="L4208" s="9"/>
      <c r="M4208" s="9"/>
      <c r="N4208" s="9"/>
      <c r="O4208" s="9"/>
      <c r="P4208" s="9"/>
      <c r="Q4208" s="9"/>
      <c r="R4208" s="9"/>
      <c r="S4208" s="9"/>
      <c r="T4208" s="9"/>
      <c r="U4208" s="9"/>
      <c r="V4208" s="9"/>
      <c r="W4208" s="9"/>
    </row>
    <row r="4209">
      <c r="A4209" s="123"/>
      <c r="B4209" s="5"/>
      <c r="C4209" s="116"/>
      <c r="D4209" s="9"/>
      <c r="E4209" s="9"/>
      <c r="F4209" s="9"/>
      <c r="G4209" s="9"/>
      <c r="H4209" s="9"/>
      <c r="I4209" s="9"/>
      <c r="J4209" s="9"/>
      <c r="K4209" s="9"/>
      <c r="L4209" s="9"/>
      <c r="M4209" s="9"/>
      <c r="N4209" s="9"/>
      <c r="O4209" s="9"/>
      <c r="P4209" s="9"/>
      <c r="Q4209" s="9"/>
      <c r="R4209" s="9"/>
      <c r="S4209" s="9"/>
      <c r="T4209" s="9"/>
      <c r="U4209" s="9"/>
      <c r="V4209" s="9"/>
      <c r="W4209" s="9"/>
    </row>
    <row r="4210">
      <c r="A4210" s="123"/>
      <c r="B4210" s="5"/>
      <c r="C4210" s="116"/>
      <c r="D4210" s="9"/>
      <c r="E4210" s="9"/>
      <c r="F4210" s="9"/>
      <c r="G4210" s="9"/>
      <c r="H4210" s="9"/>
      <c r="I4210" s="9"/>
      <c r="J4210" s="9"/>
      <c r="K4210" s="9"/>
      <c r="L4210" s="9"/>
      <c r="M4210" s="9"/>
      <c r="N4210" s="9"/>
      <c r="O4210" s="9"/>
      <c r="P4210" s="9"/>
      <c r="Q4210" s="9"/>
      <c r="R4210" s="9"/>
      <c r="S4210" s="9"/>
      <c r="T4210" s="9"/>
      <c r="U4210" s="9"/>
      <c r="V4210" s="9"/>
      <c r="W4210" s="9"/>
    </row>
    <row r="4211">
      <c r="A4211" s="123"/>
      <c r="B4211" s="5"/>
      <c r="C4211" s="116"/>
      <c r="D4211" s="9"/>
      <c r="E4211" s="9"/>
      <c r="F4211" s="9"/>
      <c r="G4211" s="9"/>
      <c r="H4211" s="9"/>
      <c r="I4211" s="9"/>
      <c r="J4211" s="9"/>
      <c r="K4211" s="9"/>
      <c r="L4211" s="9"/>
      <c r="M4211" s="9"/>
      <c r="N4211" s="9"/>
      <c r="O4211" s="9"/>
      <c r="P4211" s="9"/>
      <c r="Q4211" s="9"/>
      <c r="R4211" s="9"/>
      <c r="S4211" s="9"/>
      <c r="T4211" s="9"/>
      <c r="U4211" s="9"/>
      <c r="V4211" s="9"/>
      <c r="W4211" s="9"/>
    </row>
    <row r="4212">
      <c r="A4212" s="123"/>
      <c r="B4212" s="5"/>
      <c r="C4212" s="116"/>
      <c r="D4212" s="9"/>
      <c r="E4212" s="9"/>
      <c r="F4212" s="9"/>
      <c r="G4212" s="9"/>
      <c r="H4212" s="9"/>
      <c r="I4212" s="9"/>
      <c r="J4212" s="9"/>
      <c r="K4212" s="9"/>
      <c r="L4212" s="9"/>
      <c r="M4212" s="9"/>
      <c r="N4212" s="9"/>
      <c r="O4212" s="9"/>
      <c r="P4212" s="9"/>
      <c r="Q4212" s="9"/>
      <c r="R4212" s="9"/>
      <c r="S4212" s="9"/>
      <c r="T4212" s="9"/>
      <c r="U4212" s="9"/>
      <c r="V4212" s="9"/>
      <c r="W4212" s="9"/>
    </row>
    <row r="4213">
      <c r="A4213" s="123"/>
      <c r="B4213" s="5"/>
      <c r="C4213" s="116"/>
      <c r="D4213" s="9"/>
      <c r="E4213" s="9"/>
      <c r="F4213" s="9"/>
      <c r="G4213" s="9"/>
      <c r="H4213" s="9"/>
      <c r="I4213" s="9"/>
      <c r="J4213" s="9"/>
      <c r="K4213" s="9"/>
      <c r="L4213" s="9"/>
      <c r="M4213" s="9"/>
      <c r="N4213" s="9"/>
      <c r="O4213" s="9"/>
      <c r="P4213" s="9"/>
      <c r="Q4213" s="9"/>
      <c r="R4213" s="9"/>
      <c r="S4213" s="9"/>
      <c r="T4213" s="9"/>
      <c r="U4213" s="9"/>
      <c r="V4213" s="9"/>
      <c r="W4213" s="9"/>
    </row>
    <row r="4214">
      <c r="A4214" s="123"/>
      <c r="B4214" s="5"/>
      <c r="C4214" s="116"/>
      <c r="D4214" s="9"/>
      <c r="E4214" s="9"/>
      <c r="F4214" s="9"/>
      <c r="G4214" s="9"/>
      <c r="H4214" s="9"/>
      <c r="I4214" s="9"/>
      <c r="J4214" s="9"/>
      <c r="K4214" s="9"/>
      <c r="L4214" s="9"/>
      <c r="M4214" s="9"/>
      <c r="N4214" s="9"/>
      <c r="O4214" s="9"/>
      <c r="P4214" s="9"/>
      <c r="Q4214" s="9"/>
      <c r="R4214" s="9"/>
      <c r="S4214" s="9"/>
      <c r="T4214" s="9"/>
      <c r="U4214" s="9"/>
      <c r="V4214" s="9"/>
      <c r="W4214" s="9"/>
    </row>
    <row r="4215">
      <c r="A4215" s="123"/>
      <c r="B4215" s="5"/>
      <c r="C4215" s="116"/>
      <c r="D4215" s="9"/>
      <c r="E4215" s="9"/>
      <c r="F4215" s="9"/>
      <c r="G4215" s="9"/>
      <c r="H4215" s="9"/>
      <c r="I4215" s="9"/>
      <c r="J4215" s="9"/>
      <c r="K4215" s="9"/>
      <c r="L4215" s="9"/>
      <c r="M4215" s="9"/>
      <c r="N4215" s="9"/>
      <c r="O4215" s="9"/>
      <c r="P4215" s="9"/>
      <c r="Q4215" s="9"/>
      <c r="R4215" s="9"/>
      <c r="S4215" s="9"/>
      <c r="T4215" s="9"/>
      <c r="U4215" s="9"/>
      <c r="V4215" s="9"/>
      <c r="W4215" s="9"/>
    </row>
    <row r="4216">
      <c r="A4216" s="123"/>
      <c r="B4216" s="5"/>
      <c r="C4216" s="116"/>
      <c r="D4216" s="9"/>
      <c r="E4216" s="9"/>
      <c r="F4216" s="9"/>
      <c r="G4216" s="9"/>
      <c r="H4216" s="9"/>
      <c r="I4216" s="9"/>
      <c r="J4216" s="9"/>
      <c r="K4216" s="9"/>
      <c r="L4216" s="9"/>
      <c r="M4216" s="9"/>
      <c r="N4216" s="9"/>
      <c r="O4216" s="9"/>
      <c r="P4216" s="9"/>
      <c r="Q4216" s="9"/>
      <c r="R4216" s="9"/>
      <c r="S4216" s="9"/>
      <c r="T4216" s="9"/>
      <c r="U4216" s="9"/>
      <c r="V4216" s="9"/>
      <c r="W4216" s="9"/>
    </row>
    <row r="4217">
      <c r="A4217" s="123"/>
      <c r="B4217" s="5"/>
      <c r="C4217" s="116"/>
      <c r="D4217" s="9"/>
      <c r="E4217" s="9"/>
      <c r="F4217" s="9"/>
      <c r="G4217" s="9"/>
      <c r="H4217" s="9"/>
      <c r="I4217" s="9"/>
      <c r="J4217" s="9"/>
      <c r="K4217" s="9"/>
      <c r="L4217" s="9"/>
      <c r="M4217" s="9"/>
      <c r="N4217" s="9"/>
      <c r="O4217" s="9"/>
      <c r="P4217" s="9"/>
      <c r="Q4217" s="9"/>
      <c r="R4217" s="9"/>
      <c r="S4217" s="9"/>
      <c r="T4217" s="9"/>
      <c r="U4217" s="9"/>
      <c r="V4217" s="9"/>
      <c r="W4217" s="9"/>
    </row>
    <row r="4218">
      <c r="A4218" s="123"/>
      <c r="B4218" s="5"/>
      <c r="C4218" s="116"/>
      <c r="D4218" s="9"/>
      <c r="E4218" s="9"/>
      <c r="F4218" s="9"/>
      <c r="G4218" s="9"/>
      <c r="H4218" s="9"/>
      <c r="I4218" s="9"/>
      <c r="J4218" s="9"/>
      <c r="K4218" s="9"/>
      <c r="L4218" s="9"/>
      <c r="M4218" s="9"/>
      <c r="N4218" s="9"/>
      <c r="O4218" s="9"/>
      <c r="P4218" s="9"/>
      <c r="Q4218" s="9"/>
      <c r="R4218" s="9"/>
      <c r="S4218" s="9"/>
      <c r="T4218" s="9"/>
      <c r="U4218" s="9"/>
      <c r="V4218" s="9"/>
      <c r="W4218" s="9"/>
    </row>
    <row r="4219">
      <c r="A4219" s="123"/>
      <c r="B4219" s="5"/>
      <c r="C4219" s="116"/>
      <c r="D4219" s="9"/>
      <c r="E4219" s="9"/>
      <c r="F4219" s="9"/>
      <c r="G4219" s="9"/>
      <c r="H4219" s="9"/>
      <c r="I4219" s="9"/>
      <c r="J4219" s="9"/>
      <c r="K4219" s="9"/>
      <c r="L4219" s="9"/>
      <c r="M4219" s="9"/>
      <c r="N4219" s="9"/>
      <c r="O4219" s="9"/>
      <c r="P4219" s="9"/>
      <c r="Q4219" s="9"/>
      <c r="R4219" s="9"/>
      <c r="S4219" s="9"/>
      <c r="T4219" s="9"/>
      <c r="U4219" s="9"/>
      <c r="V4219" s="9"/>
      <c r="W4219" s="9"/>
    </row>
    <row r="4220">
      <c r="A4220" s="123"/>
      <c r="B4220" s="5"/>
      <c r="C4220" s="116"/>
      <c r="D4220" s="9"/>
      <c r="E4220" s="9"/>
      <c r="F4220" s="9"/>
      <c r="G4220" s="9"/>
      <c r="H4220" s="9"/>
      <c r="I4220" s="9"/>
      <c r="J4220" s="9"/>
      <c r="K4220" s="9"/>
      <c r="L4220" s="9"/>
      <c r="M4220" s="9"/>
      <c r="N4220" s="9"/>
      <c r="O4220" s="9"/>
      <c r="P4220" s="9"/>
      <c r="Q4220" s="9"/>
      <c r="R4220" s="9"/>
      <c r="S4220" s="9"/>
      <c r="T4220" s="9"/>
      <c r="U4220" s="9"/>
      <c r="V4220" s="9"/>
      <c r="W4220" s="9"/>
    </row>
    <row r="4221">
      <c r="A4221" s="123"/>
      <c r="B4221" s="5"/>
      <c r="C4221" s="116"/>
      <c r="D4221" s="9"/>
      <c r="E4221" s="9"/>
      <c r="F4221" s="9"/>
      <c r="G4221" s="9"/>
      <c r="H4221" s="9"/>
      <c r="I4221" s="9"/>
      <c r="J4221" s="9"/>
      <c r="K4221" s="9"/>
      <c r="L4221" s="9"/>
      <c r="M4221" s="9"/>
      <c r="N4221" s="9"/>
      <c r="O4221" s="9"/>
      <c r="P4221" s="9"/>
      <c r="Q4221" s="9"/>
      <c r="R4221" s="9"/>
      <c r="S4221" s="9"/>
      <c r="T4221" s="9"/>
      <c r="U4221" s="9"/>
      <c r="V4221" s="9"/>
      <c r="W4221" s="9"/>
    </row>
    <row r="4222">
      <c r="A4222" s="123"/>
      <c r="B4222" s="5"/>
      <c r="C4222" s="116"/>
      <c r="D4222" s="9"/>
      <c r="E4222" s="9"/>
      <c r="F4222" s="9"/>
      <c r="G4222" s="9"/>
      <c r="H4222" s="9"/>
      <c r="I4222" s="9"/>
      <c r="J4222" s="9"/>
      <c r="K4222" s="9"/>
      <c r="L4222" s="9"/>
      <c r="M4222" s="9"/>
      <c r="N4222" s="9"/>
      <c r="O4222" s="9"/>
      <c r="P4222" s="9"/>
      <c r="Q4222" s="9"/>
      <c r="R4222" s="9"/>
      <c r="S4222" s="9"/>
      <c r="T4222" s="9"/>
      <c r="U4222" s="9"/>
      <c r="V4222" s="9"/>
      <c r="W4222" s="9"/>
    </row>
    <row r="4223">
      <c r="A4223" s="123"/>
      <c r="B4223" s="5"/>
      <c r="C4223" s="116"/>
      <c r="D4223" s="9"/>
      <c r="E4223" s="9"/>
      <c r="F4223" s="9"/>
      <c r="G4223" s="9"/>
      <c r="H4223" s="9"/>
      <c r="I4223" s="9"/>
      <c r="J4223" s="9"/>
      <c r="K4223" s="9"/>
      <c r="L4223" s="9"/>
      <c r="M4223" s="9"/>
      <c r="N4223" s="9"/>
      <c r="O4223" s="9"/>
      <c r="P4223" s="9"/>
      <c r="Q4223" s="9"/>
      <c r="R4223" s="9"/>
      <c r="S4223" s="9"/>
      <c r="T4223" s="9"/>
      <c r="U4223" s="9"/>
      <c r="V4223" s="9"/>
      <c r="W4223" s="9"/>
    </row>
    <row r="4224">
      <c r="A4224" s="123"/>
      <c r="B4224" s="5"/>
      <c r="C4224" s="116"/>
      <c r="D4224" s="9"/>
      <c r="E4224" s="9"/>
      <c r="F4224" s="9"/>
      <c r="G4224" s="9"/>
      <c r="H4224" s="9"/>
      <c r="I4224" s="9"/>
      <c r="J4224" s="9"/>
      <c r="K4224" s="9"/>
      <c r="L4224" s="9"/>
      <c r="M4224" s="9"/>
      <c r="N4224" s="9"/>
      <c r="O4224" s="9"/>
      <c r="P4224" s="9"/>
      <c r="Q4224" s="9"/>
      <c r="R4224" s="9"/>
      <c r="S4224" s="9"/>
      <c r="T4224" s="9"/>
      <c r="U4224" s="9"/>
      <c r="V4224" s="9"/>
      <c r="W4224" s="9"/>
    </row>
    <row r="4225">
      <c r="A4225" s="123"/>
      <c r="B4225" s="5"/>
      <c r="C4225" s="116"/>
      <c r="D4225" s="9"/>
      <c r="E4225" s="9"/>
      <c r="F4225" s="9"/>
      <c r="G4225" s="9"/>
      <c r="H4225" s="9"/>
      <c r="I4225" s="9"/>
      <c r="J4225" s="9"/>
      <c r="K4225" s="9"/>
      <c r="L4225" s="9"/>
      <c r="M4225" s="9"/>
      <c r="N4225" s="9"/>
      <c r="O4225" s="9"/>
      <c r="P4225" s="9"/>
      <c r="Q4225" s="9"/>
      <c r="R4225" s="9"/>
      <c r="S4225" s="9"/>
      <c r="T4225" s="9"/>
      <c r="U4225" s="9"/>
      <c r="V4225" s="9"/>
      <c r="W4225" s="9"/>
    </row>
    <row r="4226">
      <c r="A4226" s="123"/>
      <c r="B4226" s="5"/>
      <c r="C4226" s="116"/>
      <c r="D4226" s="9"/>
      <c r="E4226" s="9"/>
      <c r="F4226" s="9"/>
      <c r="G4226" s="9"/>
      <c r="H4226" s="9"/>
      <c r="I4226" s="9"/>
      <c r="J4226" s="9"/>
      <c r="K4226" s="9"/>
      <c r="L4226" s="9"/>
      <c r="M4226" s="9"/>
      <c r="N4226" s="9"/>
      <c r="O4226" s="9"/>
      <c r="P4226" s="9"/>
      <c r="Q4226" s="9"/>
      <c r="R4226" s="9"/>
      <c r="S4226" s="9"/>
      <c r="T4226" s="9"/>
      <c r="U4226" s="9"/>
      <c r="V4226" s="9"/>
      <c r="W4226" s="9"/>
    </row>
    <row r="4227">
      <c r="A4227" s="123"/>
      <c r="B4227" s="5"/>
      <c r="C4227" s="116"/>
      <c r="D4227" s="9"/>
      <c r="E4227" s="9"/>
      <c r="F4227" s="9"/>
      <c r="G4227" s="9"/>
      <c r="H4227" s="9"/>
      <c r="I4227" s="9"/>
      <c r="J4227" s="9"/>
      <c r="K4227" s="9"/>
      <c r="L4227" s="9"/>
      <c r="M4227" s="9"/>
      <c r="N4227" s="9"/>
      <c r="O4227" s="9"/>
      <c r="P4227" s="9"/>
      <c r="Q4227" s="9"/>
      <c r="R4227" s="9"/>
      <c r="S4227" s="9"/>
      <c r="T4227" s="9"/>
      <c r="U4227" s="9"/>
      <c r="V4227" s="9"/>
      <c r="W4227" s="9"/>
    </row>
    <row r="4228">
      <c r="A4228" s="123"/>
      <c r="B4228" s="5"/>
      <c r="C4228" s="116"/>
      <c r="D4228" s="9"/>
      <c r="E4228" s="9"/>
      <c r="F4228" s="9"/>
      <c r="G4228" s="9"/>
      <c r="H4228" s="9"/>
      <c r="I4228" s="9"/>
      <c r="J4228" s="9"/>
      <c r="K4228" s="9"/>
      <c r="L4228" s="9"/>
      <c r="M4228" s="9"/>
      <c r="N4228" s="9"/>
      <c r="O4228" s="9"/>
      <c r="P4228" s="9"/>
      <c r="Q4228" s="9"/>
      <c r="R4228" s="9"/>
      <c r="S4228" s="9"/>
      <c r="T4228" s="9"/>
      <c r="U4228" s="9"/>
      <c r="V4228" s="9"/>
      <c r="W4228" s="9"/>
    </row>
    <row r="4229">
      <c r="A4229" s="123"/>
      <c r="B4229" s="5"/>
      <c r="C4229" s="116"/>
      <c r="D4229" s="9"/>
      <c r="E4229" s="9"/>
      <c r="F4229" s="9"/>
      <c r="G4229" s="9"/>
      <c r="H4229" s="9"/>
      <c r="I4229" s="9"/>
      <c r="J4229" s="9"/>
      <c r="K4229" s="9"/>
      <c r="L4229" s="9"/>
      <c r="M4229" s="9"/>
      <c r="N4229" s="9"/>
      <c r="O4229" s="9"/>
      <c r="P4229" s="9"/>
      <c r="Q4229" s="9"/>
      <c r="R4229" s="9"/>
      <c r="S4229" s="9"/>
      <c r="T4229" s="9"/>
      <c r="U4229" s="9"/>
      <c r="V4229" s="9"/>
      <c r="W4229" s="9"/>
    </row>
    <row r="4230">
      <c r="A4230" s="123"/>
      <c r="B4230" s="5"/>
      <c r="C4230" s="116"/>
      <c r="D4230" s="9"/>
      <c r="E4230" s="9"/>
      <c r="F4230" s="9"/>
      <c r="G4230" s="9"/>
      <c r="H4230" s="9"/>
      <c r="I4230" s="9"/>
      <c r="J4230" s="9"/>
      <c r="K4230" s="9"/>
      <c r="L4230" s="9"/>
      <c r="M4230" s="9"/>
      <c r="N4230" s="9"/>
      <c r="O4230" s="9"/>
      <c r="P4230" s="9"/>
      <c r="Q4230" s="9"/>
      <c r="R4230" s="9"/>
      <c r="S4230" s="9"/>
      <c r="T4230" s="9"/>
      <c r="U4230" s="9"/>
      <c r="V4230" s="9"/>
      <c r="W4230" s="9"/>
    </row>
    <row r="4231">
      <c r="A4231" s="123"/>
      <c r="B4231" s="5"/>
      <c r="C4231" s="116"/>
      <c r="D4231" s="9"/>
      <c r="E4231" s="9"/>
      <c r="F4231" s="9"/>
      <c r="G4231" s="9"/>
      <c r="H4231" s="9"/>
      <c r="I4231" s="9"/>
      <c r="J4231" s="9"/>
      <c r="K4231" s="9"/>
      <c r="L4231" s="9"/>
      <c r="M4231" s="9"/>
      <c r="N4231" s="9"/>
      <c r="O4231" s="9"/>
      <c r="P4231" s="9"/>
      <c r="Q4231" s="9"/>
      <c r="R4231" s="9"/>
      <c r="S4231" s="9"/>
      <c r="T4231" s="9"/>
      <c r="U4231" s="9"/>
      <c r="V4231" s="9"/>
      <c r="W4231" s="9"/>
    </row>
    <row r="4232">
      <c r="A4232" s="123"/>
      <c r="B4232" s="5"/>
      <c r="C4232" s="116"/>
      <c r="D4232" s="9"/>
      <c r="E4232" s="9"/>
      <c r="F4232" s="9"/>
      <c r="G4232" s="9"/>
      <c r="H4232" s="9"/>
      <c r="I4232" s="9"/>
      <c r="J4232" s="9"/>
      <c r="K4232" s="9"/>
      <c r="L4232" s="9"/>
      <c r="M4232" s="9"/>
      <c r="N4232" s="9"/>
      <c r="O4232" s="9"/>
      <c r="P4232" s="9"/>
      <c r="Q4232" s="9"/>
      <c r="R4232" s="9"/>
      <c r="S4232" s="9"/>
      <c r="T4232" s="9"/>
      <c r="U4232" s="9"/>
      <c r="V4232" s="9"/>
      <c r="W4232" s="9"/>
    </row>
    <row r="4233">
      <c r="A4233" s="123"/>
      <c r="B4233" s="5"/>
      <c r="C4233" s="116"/>
      <c r="D4233" s="9"/>
      <c r="E4233" s="9"/>
      <c r="F4233" s="9"/>
      <c r="G4233" s="9"/>
      <c r="H4233" s="9"/>
      <c r="I4233" s="9"/>
      <c r="J4233" s="9"/>
      <c r="K4233" s="9"/>
      <c r="L4233" s="9"/>
      <c r="M4233" s="9"/>
      <c r="N4233" s="9"/>
      <c r="O4233" s="9"/>
      <c r="P4233" s="9"/>
      <c r="Q4233" s="9"/>
      <c r="R4233" s="9"/>
      <c r="S4233" s="9"/>
      <c r="T4233" s="9"/>
      <c r="U4233" s="9"/>
      <c r="V4233" s="9"/>
      <c r="W4233" s="9"/>
    </row>
    <row r="4234">
      <c r="A4234" s="123"/>
      <c r="B4234" s="5"/>
      <c r="C4234" s="116"/>
      <c r="D4234" s="9"/>
      <c r="E4234" s="9"/>
      <c r="F4234" s="9"/>
      <c r="G4234" s="9"/>
      <c r="H4234" s="9"/>
      <c r="I4234" s="9"/>
      <c r="J4234" s="9"/>
      <c r="K4234" s="9"/>
      <c r="L4234" s="9"/>
      <c r="M4234" s="9"/>
      <c r="N4234" s="9"/>
      <c r="O4234" s="9"/>
      <c r="P4234" s="9"/>
      <c r="Q4234" s="9"/>
      <c r="R4234" s="9"/>
      <c r="S4234" s="9"/>
      <c r="T4234" s="9"/>
      <c r="U4234" s="9"/>
      <c r="V4234" s="9"/>
      <c r="W4234" s="9"/>
    </row>
    <row r="4235">
      <c r="A4235" s="123"/>
      <c r="B4235" s="5"/>
      <c r="C4235" s="116"/>
      <c r="D4235" s="9"/>
      <c r="E4235" s="9"/>
      <c r="F4235" s="9"/>
      <c r="G4235" s="9"/>
      <c r="H4235" s="9"/>
      <c r="I4235" s="9"/>
      <c r="J4235" s="9"/>
      <c r="K4235" s="9"/>
      <c r="L4235" s="9"/>
      <c r="M4235" s="9"/>
      <c r="N4235" s="9"/>
      <c r="O4235" s="9"/>
      <c r="P4235" s="9"/>
      <c r="Q4235" s="9"/>
      <c r="R4235" s="9"/>
      <c r="S4235" s="9"/>
      <c r="T4235" s="9"/>
      <c r="U4235" s="9"/>
      <c r="V4235" s="9"/>
      <c r="W4235" s="9"/>
    </row>
    <row r="4236">
      <c r="A4236" s="123"/>
      <c r="B4236" s="5"/>
      <c r="C4236" s="116"/>
      <c r="D4236" s="9"/>
      <c r="E4236" s="9"/>
      <c r="F4236" s="9"/>
      <c r="G4236" s="9"/>
      <c r="H4236" s="9"/>
      <c r="I4236" s="9"/>
      <c r="J4236" s="9"/>
      <c r="K4236" s="9"/>
      <c r="L4236" s="9"/>
      <c r="M4236" s="9"/>
      <c r="N4236" s="9"/>
      <c r="O4236" s="9"/>
      <c r="P4236" s="9"/>
      <c r="Q4236" s="9"/>
      <c r="R4236" s="9"/>
      <c r="S4236" s="9"/>
      <c r="T4236" s="9"/>
      <c r="U4236" s="9"/>
      <c r="V4236" s="9"/>
      <c r="W4236" s="9"/>
    </row>
    <row r="4237">
      <c r="A4237" s="123"/>
      <c r="B4237" s="5"/>
      <c r="C4237" s="116"/>
      <c r="D4237" s="9"/>
      <c r="E4237" s="9"/>
      <c r="F4237" s="9"/>
      <c r="G4237" s="9"/>
      <c r="H4237" s="9"/>
      <c r="I4237" s="9"/>
      <c r="J4237" s="9"/>
      <c r="K4237" s="9"/>
      <c r="L4237" s="9"/>
      <c r="M4237" s="9"/>
      <c r="N4237" s="9"/>
      <c r="O4237" s="9"/>
      <c r="P4237" s="9"/>
      <c r="Q4237" s="9"/>
      <c r="R4237" s="9"/>
      <c r="S4237" s="9"/>
      <c r="T4237" s="9"/>
      <c r="U4237" s="9"/>
      <c r="V4237" s="9"/>
      <c r="W4237" s="9"/>
    </row>
    <row r="4238">
      <c r="A4238" s="123"/>
      <c r="B4238" s="5"/>
      <c r="C4238" s="116"/>
      <c r="D4238" s="9"/>
      <c r="E4238" s="9"/>
      <c r="F4238" s="9"/>
      <c r="G4238" s="9"/>
      <c r="H4238" s="9"/>
      <c r="I4238" s="9"/>
      <c r="J4238" s="9"/>
      <c r="K4238" s="9"/>
      <c r="L4238" s="9"/>
      <c r="M4238" s="9"/>
      <c r="N4238" s="9"/>
      <c r="O4238" s="9"/>
      <c r="P4238" s="9"/>
      <c r="Q4238" s="9"/>
      <c r="R4238" s="9"/>
      <c r="S4238" s="9"/>
      <c r="T4238" s="9"/>
      <c r="U4238" s="9"/>
      <c r="V4238" s="9"/>
      <c r="W4238" s="9"/>
    </row>
    <row r="4239">
      <c r="A4239" s="123"/>
      <c r="B4239" s="5"/>
      <c r="C4239" s="116"/>
      <c r="D4239" s="9"/>
      <c r="E4239" s="9"/>
      <c r="F4239" s="9"/>
      <c r="G4239" s="9"/>
      <c r="H4239" s="9"/>
      <c r="I4239" s="9"/>
      <c r="J4239" s="9"/>
      <c r="K4239" s="9"/>
      <c r="L4239" s="9"/>
      <c r="M4239" s="9"/>
      <c r="N4239" s="9"/>
      <c r="O4239" s="9"/>
      <c r="P4239" s="9"/>
      <c r="Q4239" s="9"/>
      <c r="R4239" s="9"/>
      <c r="S4239" s="9"/>
      <c r="T4239" s="9"/>
      <c r="U4239" s="9"/>
      <c r="V4239" s="9"/>
      <c r="W4239" s="9"/>
    </row>
    <row r="4240">
      <c r="A4240" s="123"/>
      <c r="B4240" s="5"/>
      <c r="C4240" s="116"/>
      <c r="D4240" s="9"/>
      <c r="E4240" s="9"/>
      <c r="F4240" s="9"/>
      <c r="G4240" s="9"/>
      <c r="H4240" s="9"/>
      <c r="I4240" s="9"/>
      <c r="J4240" s="9"/>
      <c r="K4240" s="9"/>
      <c r="L4240" s="9"/>
      <c r="M4240" s="9"/>
      <c r="N4240" s="9"/>
      <c r="O4240" s="9"/>
      <c r="P4240" s="9"/>
      <c r="Q4240" s="9"/>
      <c r="R4240" s="9"/>
      <c r="S4240" s="9"/>
      <c r="T4240" s="9"/>
      <c r="U4240" s="9"/>
      <c r="V4240" s="9"/>
      <c r="W4240" s="9"/>
    </row>
    <row r="4241">
      <c r="A4241" s="123"/>
      <c r="B4241" s="5"/>
      <c r="C4241" s="116"/>
      <c r="D4241" s="9"/>
      <c r="E4241" s="9"/>
      <c r="F4241" s="9"/>
      <c r="G4241" s="9"/>
      <c r="H4241" s="9"/>
      <c r="I4241" s="9"/>
      <c r="J4241" s="9"/>
      <c r="K4241" s="9"/>
      <c r="L4241" s="9"/>
      <c r="M4241" s="9"/>
      <c r="N4241" s="9"/>
      <c r="O4241" s="9"/>
      <c r="P4241" s="9"/>
      <c r="Q4241" s="9"/>
      <c r="R4241" s="9"/>
      <c r="S4241" s="9"/>
      <c r="T4241" s="9"/>
      <c r="U4241" s="9"/>
      <c r="V4241" s="9"/>
      <c r="W4241" s="9"/>
    </row>
    <row r="4242">
      <c r="A4242" s="123"/>
      <c r="B4242" s="5"/>
      <c r="C4242" s="116"/>
      <c r="D4242" s="9"/>
      <c r="E4242" s="9"/>
      <c r="F4242" s="9"/>
      <c r="G4242" s="9"/>
      <c r="H4242" s="9"/>
      <c r="I4242" s="9"/>
      <c r="J4242" s="9"/>
      <c r="K4242" s="9"/>
      <c r="L4242" s="9"/>
      <c r="M4242" s="9"/>
      <c r="N4242" s="9"/>
      <c r="O4242" s="9"/>
      <c r="P4242" s="9"/>
      <c r="Q4242" s="9"/>
      <c r="R4242" s="9"/>
      <c r="S4242" s="9"/>
      <c r="T4242" s="9"/>
      <c r="U4242" s="9"/>
      <c r="V4242" s="9"/>
      <c r="W4242" s="9"/>
    </row>
    <row r="4243">
      <c r="A4243" s="123"/>
      <c r="B4243" s="5"/>
      <c r="C4243" s="116"/>
      <c r="D4243" s="9"/>
      <c r="E4243" s="9"/>
      <c r="F4243" s="9"/>
      <c r="G4243" s="9"/>
      <c r="H4243" s="9"/>
      <c r="I4243" s="9"/>
      <c r="J4243" s="9"/>
      <c r="K4243" s="9"/>
      <c r="L4243" s="9"/>
      <c r="M4243" s="9"/>
      <c r="N4243" s="9"/>
      <c r="O4243" s="9"/>
      <c r="P4243" s="9"/>
      <c r="Q4243" s="9"/>
      <c r="R4243" s="9"/>
      <c r="S4243" s="9"/>
      <c r="T4243" s="9"/>
      <c r="U4243" s="9"/>
      <c r="V4243" s="9"/>
      <c r="W4243" s="9"/>
    </row>
    <row r="4244">
      <c r="A4244" s="123"/>
      <c r="B4244" s="5"/>
      <c r="C4244" s="116"/>
      <c r="D4244" s="9"/>
      <c r="E4244" s="9"/>
      <c r="F4244" s="9"/>
      <c r="G4244" s="9"/>
      <c r="H4244" s="9"/>
      <c r="I4244" s="9"/>
      <c r="J4244" s="9"/>
      <c r="K4244" s="9"/>
      <c r="L4244" s="9"/>
      <c r="M4244" s="9"/>
      <c r="N4244" s="9"/>
      <c r="O4244" s="9"/>
      <c r="P4244" s="9"/>
      <c r="Q4244" s="9"/>
      <c r="R4244" s="9"/>
      <c r="S4244" s="9"/>
      <c r="T4244" s="9"/>
      <c r="U4244" s="9"/>
      <c r="V4244" s="9"/>
      <c r="W4244" s="9"/>
    </row>
    <row r="4245">
      <c r="A4245" s="123"/>
      <c r="B4245" s="5"/>
      <c r="C4245" s="116"/>
      <c r="D4245" s="9"/>
      <c r="E4245" s="9"/>
      <c r="F4245" s="9"/>
      <c r="G4245" s="9"/>
      <c r="H4245" s="9"/>
      <c r="I4245" s="9"/>
      <c r="J4245" s="9"/>
      <c r="K4245" s="9"/>
      <c r="L4245" s="9"/>
      <c r="M4245" s="9"/>
      <c r="N4245" s="9"/>
      <c r="O4245" s="9"/>
      <c r="P4245" s="9"/>
      <c r="Q4245" s="9"/>
      <c r="R4245" s="9"/>
      <c r="S4245" s="9"/>
      <c r="T4245" s="9"/>
      <c r="U4245" s="9"/>
      <c r="V4245" s="9"/>
      <c r="W4245" s="9"/>
    </row>
    <row r="4246">
      <c r="A4246" s="123"/>
      <c r="B4246" s="5"/>
      <c r="C4246" s="116"/>
      <c r="D4246" s="9"/>
      <c r="E4246" s="9"/>
      <c r="F4246" s="9"/>
      <c r="G4246" s="9"/>
      <c r="H4246" s="9"/>
      <c r="I4246" s="9"/>
      <c r="J4246" s="9"/>
      <c r="K4246" s="9"/>
      <c r="L4246" s="9"/>
      <c r="M4246" s="9"/>
      <c r="N4246" s="9"/>
      <c r="O4246" s="9"/>
      <c r="P4246" s="9"/>
      <c r="Q4246" s="9"/>
      <c r="R4246" s="9"/>
      <c r="S4246" s="9"/>
      <c r="T4246" s="9"/>
      <c r="U4246" s="9"/>
      <c r="V4246" s="9"/>
      <c r="W4246" s="9"/>
    </row>
    <row r="4247">
      <c r="A4247" s="123"/>
      <c r="B4247" s="5"/>
      <c r="C4247" s="116"/>
      <c r="D4247" s="9"/>
      <c r="E4247" s="9"/>
      <c r="F4247" s="9"/>
      <c r="G4247" s="9"/>
      <c r="H4247" s="9"/>
      <c r="I4247" s="9"/>
      <c r="J4247" s="9"/>
      <c r="K4247" s="9"/>
      <c r="L4247" s="9"/>
      <c r="M4247" s="9"/>
      <c r="N4247" s="9"/>
      <c r="O4247" s="9"/>
      <c r="P4247" s="9"/>
      <c r="Q4247" s="9"/>
      <c r="R4247" s="9"/>
      <c r="S4247" s="9"/>
      <c r="T4247" s="9"/>
      <c r="U4247" s="9"/>
      <c r="V4247" s="9"/>
      <c r="W4247" s="9"/>
    </row>
    <row r="4248">
      <c r="A4248" s="123"/>
      <c r="B4248" s="5"/>
      <c r="C4248" s="116"/>
      <c r="D4248" s="9"/>
      <c r="E4248" s="9"/>
      <c r="F4248" s="9"/>
      <c r="G4248" s="9"/>
      <c r="H4248" s="9"/>
      <c r="I4248" s="9"/>
      <c r="J4248" s="9"/>
      <c r="K4248" s="9"/>
      <c r="L4248" s="9"/>
      <c r="M4248" s="9"/>
      <c r="N4248" s="9"/>
      <c r="O4248" s="9"/>
      <c r="P4248" s="9"/>
      <c r="Q4248" s="9"/>
      <c r="R4248" s="9"/>
      <c r="S4248" s="9"/>
      <c r="T4248" s="9"/>
      <c r="U4248" s="9"/>
      <c r="V4248" s="9"/>
      <c r="W4248" s="9"/>
    </row>
    <row r="4249">
      <c r="A4249" s="123"/>
      <c r="B4249" s="5"/>
      <c r="C4249" s="116"/>
      <c r="D4249" s="9"/>
      <c r="E4249" s="9"/>
      <c r="F4249" s="9"/>
      <c r="G4249" s="9"/>
      <c r="H4249" s="9"/>
      <c r="I4249" s="9"/>
      <c r="J4249" s="9"/>
      <c r="K4249" s="9"/>
      <c r="L4249" s="9"/>
      <c r="M4249" s="9"/>
      <c r="N4249" s="9"/>
      <c r="O4249" s="9"/>
      <c r="P4249" s="9"/>
      <c r="Q4249" s="9"/>
      <c r="R4249" s="9"/>
      <c r="S4249" s="9"/>
      <c r="T4249" s="9"/>
      <c r="U4249" s="9"/>
      <c r="V4249" s="9"/>
      <c r="W4249" s="9"/>
    </row>
    <row r="4250">
      <c r="A4250" s="123"/>
      <c r="B4250" s="5"/>
      <c r="C4250" s="116"/>
      <c r="D4250" s="9"/>
      <c r="E4250" s="9"/>
      <c r="F4250" s="9"/>
      <c r="G4250" s="9"/>
      <c r="H4250" s="9"/>
      <c r="I4250" s="9"/>
      <c r="J4250" s="9"/>
      <c r="K4250" s="9"/>
      <c r="L4250" s="9"/>
      <c r="M4250" s="9"/>
      <c r="N4250" s="9"/>
      <c r="O4250" s="9"/>
      <c r="P4250" s="9"/>
      <c r="Q4250" s="9"/>
      <c r="R4250" s="9"/>
      <c r="S4250" s="9"/>
      <c r="T4250" s="9"/>
      <c r="U4250" s="9"/>
      <c r="V4250" s="9"/>
      <c r="W4250" s="9"/>
    </row>
    <row r="4251">
      <c r="A4251" s="123"/>
      <c r="B4251" s="5"/>
      <c r="C4251" s="116"/>
      <c r="D4251" s="9"/>
      <c r="E4251" s="9"/>
      <c r="F4251" s="9"/>
      <c r="G4251" s="9"/>
      <c r="H4251" s="9"/>
      <c r="I4251" s="9"/>
      <c r="J4251" s="9"/>
      <c r="K4251" s="9"/>
      <c r="L4251" s="9"/>
      <c r="M4251" s="9"/>
      <c r="N4251" s="9"/>
      <c r="O4251" s="9"/>
      <c r="P4251" s="9"/>
      <c r="Q4251" s="9"/>
      <c r="R4251" s="9"/>
      <c r="S4251" s="9"/>
      <c r="T4251" s="9"/>
      <c r="U4251" s="9"/>
      <c r="V4251" s="9"/>
      <c r="W4251" s="9"/>
    </row>
    <row r="4252">
      <c r="A4252" s="123"/>
      <c r="B4252" s="5"/>
      <c r="C4252" s="116"/>
      <c r="D4252" s="9"/>
      <c r="E4252" s="9"/>
      <c r="F4252" s="9"/>
      <c r="G4252" s="9"/>
      <c r="H4252" s="9"/>
      <c r="I4252" s="9"/>
      <c r="J4252" s="9"/>
      <c r="K4252" s="9"/>
      <c r="L4252" s="9"/>
      <c r="M4252" s="9"/>
      <c r="N4252" s="9"/>
      <c r="O4252" s="9"/>
      <c r="P4252" s="9"/>
      <c r="Q4252" s="9"/>
      <c r="R4252" s="9"/>
      <c r="S4252" s="9"/>
      <c r="T4252" s="9"/>
      <c r="U4252" s="9"/>
      <c r="V4252" s="9"/>
      <c r="W4252" s="9"/>
    </row>
    <row r="4253">
      <c r="A4253" s="123"/>
      <c r="B4253" s="5"/>
      <c r="C4253" s="116"/>
      <c r="D4253" s="9"/>
      <c r="E4253" s="9"/>
      <c r="F4253" s="9"/>
      <c r="G4253" s="9"/>
      <c r="H4253" s="9"/>
      <c r="I4253" s="9"/>
      <c r="J4253" s="9"/>
      <c r="K4253" s="9"/>
      <c r="L4253" s="9"/>
      <c r="M4253" s="9"/>
      <c r="N4253" s="9"/>
      <c r="O4253" s="9"/>
      <c r="P4253" s="9"/>
      <c r="Q4253" s="9"/>
      <c r="R4253" s="9"/>
      <c r="S4253" s="9"/>
      <c r="T4253" s="9"/>
      <c r="U4253" s="9"/>
      <c r="V4253" s="9"/>
      <c r="W4253" s="9"/>
    </row>
    <row r="4254">
      <c r="A4254" s="123"/>
      <c r="B4254" s="5"/>
      <c r="C4254" s="116"/>
      <c r="D4254" s="9"/>
      <c r="E4254" s="9"/>
      <c r="F4254" s="9"/>
      <c r="G4254" s="9"/>
      <c r="H4254" s="9"/>
      <c r="I4254" s="9"/>
      <c r="J4254" s="9"/>
      <c r="K4254" s="9"/>
      <c r="L4254" s="9"/>
      <c r="M4254" s="9"/>
      <c r="N4254" s="9"/>
      <c r="O4254" s="9"/>
      <c r="P4254" s="9"/>
      <c r="Q4254" s="9"/>
      <c r="R4254" s="9"/>
      <c r="S4254" s="9"/>
      <c r="T4254" s="9"/>
      <c r="U4254" s="9"/>
      <c r="V4254" s="9"/>
      <c r="W4254" s="9"/>
    </row>
    <row r="4255">
      <c r="A4255" s="123"/>
      <c r="B4255" s="5"/>
      <c r="C4255" s="116"/>
      <c r="D4255" s="9"/>
      <c r="E4255" s="9"/>
      <c r="F4255" s="9"/>
      <c r="G4255" s="9"/>
      <c r="H4255" s="9"/>
      <c r="I4255" s="9"/>
      <c r="J4255" s="9"/>
      <c r="K4255" s="9"/>
      <c r="L4255" s="9"/>
      <c r="M4255" s="9"/>
      <c r="N4255" s="9"/>
      <c r="O4255" s="9"/>
      <c r="P4255" s="9"/>
      <c r="Q4255" s="9"/>
      <c r="R4255" s="9"/>
      <c r="S4255" s="9"/>
      <c r="T4255" s="9"/>
      <c r="U4255" s="9"/>
      <c r="V4255" s="9"/>
      <c r="W4255" s="9"/>
    </row>
    <row r="4256">
      <c r="A4256" s="123"/>
      <c r="B4256" s="5"/>
      <c r="C4256" s="116"/>
      <c r="D4256" s="9"/>
      <c r="E4256" s="9"/>
      <c r="F4256" s="9"/>
      <c r="G4256" s="9"/>
      <c r="H4256" s="9"/>
      <c r="I4256" s="9"/>
      <c r="J4256" s="9"/>
      <c r="K4256" s="9"/>
      <c r="L4256" s="9"/>
      <c r="M4256" s="9"/>
      <c r="N4256" s="9"/>
      <c r="O4256" s="9"/>
      <c r="P4256" s="9"/>
      <c r="Q4256" s="9"/>
      <c r="R4256" s="9"/>
      <c r="S4256" s="9"/>
      <c r="T4256" s="9"/>
      <c r="U4256" s="9"/>
      <c r="V4256" s="9"/>
      <c r="W4256" s="9"/>
    </row>
    <row r="4257">
      <c r="A4257" s="123"/>
      <c r="B4257" s="5"/>
      <c r="C4257" s="116"/>
      <c r="D4257" s="9"/>
      <c r="E4257" s="9"/>
      <c r="F4257" s="9"/>
      <c r="G4257" s="9"/>
      <c r="H4257" s="9"/>
      <c r="I4257" s="9"/>
      <c r="J4257" s="9"/>
      <c r="K4257" s="9"/>
      <c r="L4257" s="9"/>
      <c r="M4257" s="9"/>
      <c r="N4257" s="9"/>
      <c r="O4257" s="9"/>
      <c r="P4257" s="9"/>
      <c r="Q4257" s="9"/>
      <c r="R4257" s="9"/>
      <c r="S4257" s="9"/>
      <c r="T4257" s="9"/>
      <c r="U4257" s="9"/>
      <c r="V4257" s="9"/>
      <c r="W4257" s="9"/>
    </row>
    <row r="4258">
      <c r="A4258" s="123"/>
      <c r="B4258" s="5"/>
      <c r="C4258" s="116"/>
      <c r="D4258" s="9"/>
      <c r="E4258" s="9"/>
      <c r="F4258" s="9"/>
      <c r="G4258" s="9"/>
      <c r="H4258" s="9"/>
      <c r="I4258" s="9"/>
      <c r="J4258" s="9"/>
      <c r="K4258" s="9"/>
      <c r="L4258" s="9"/>
      <c r="M4258" s="9"/>
      <c r="N4258" s="9"/>
      <c r="O4258" s="9"/>
      <c r="P4258" s="9"/>
      <c r="Q4258" s="9"/>
      <c r="R4258" s="9"/>
      <c r="S4258" s="9"/>
      <c r="T4258" s="9"/>
      <c r="U4258" s="9"/>
      <c r="V4258" s="9"/>
      <c r="W4258" s="9"/>
    </row>
    <row r="4259">
      <c r="A4259" s="123"/>
      <c r="B4259" s="5"/>
      <c r="C4259" s="116"/>
      <c r="D4259" s="9"/>
      <c r="E4259" s="9"/>
      <c r="F4259" s="9"/>
      <c r="G4259" s="9"/>
      <c r="H4259" s="9"/>
      <c r="I4259" s="9"/>
      <c r="J4259" s="9"/>
      <c r="K4259" s="9"/>
      <c r="L4259" s="9"/>
      <c r="M4259" s="9"/>
      <c r="N4259" s="9"/>
      <c r="O4259" s="9"/>
      <c r="P4259" s="9"/>
      <c r="Q4259" s="9"/>
      <c r="R4259" s="9"/>
      <c r="S4259" s="9"/>
      <c r="T4259" s="9"/>
      <c r="U4259" s="9"/>
      <c r="V4259" s="9"/>
      <c r="W4259" s="9"/>
    </row>
    <row r="4260">
      <c r="A4260" s="123"/>
      <c r="B4260" s="5"/>
      <c r="C4260" s="116"/>
      <c r="D4260" s="9"/>
      <c r="E4260" s="9"/>
      <c r="F4260" s="9"/>
      <c r="G4260" s="9"/>
      <c r="H4260" s="9"/>
      <c r="I4260" s="9"/>
      <c r="J4260" s="9"/>
      <c r="K4260" s="9"/>
      <c r="L4260" s="9"/>
      <c r="M4260" s="9"/>
      <c r="N4260" s="9"/>
      <c r="O4260" s="9"/>
      <c r="P4260" s="9"/>
      <c r="Q4260" s="9"/>
      <c r="R4260" s="9"/>
      <c r="S4260" s="9"/>
      <c r="T4260" s="9"/>
      <c r="U4260" s="9"/>
      <c r="V4260" s="9"/>
      <c r="W4260" s="9"/>
    </row>
    <row r="4261">
      <c r="A4261" s="123"/>
      <c r="B4261" s="5"/>
      <c r="C4261" s="116"/>
      <c r="D4261" s="9"/>
      <c r="E4261" s="9"/>
      <c r="F4261" s="9"/>
      <c r="G4261" s="9"/>
      <c r="H4261" s="9"/>
      <c r="I4261" s="9"/>
      <c r="J4261" s="9"/>
      <c r="K4261" s="9"/>
      <c r="L4261" s="9"/>
      <c r="M4261" s="9"/>
      <c r="N4261" s="9"/>
      <c r="O4261" s="9"/>
      <c r="P4261" s="9"/>
      <c r="Q4261" s="9"/>
      <c r="R4261" s="9"/>
      <c r="S4261" s="9"/>
      <c r="T4261" s="9"/>
      <c r="U4261" s="9"/>
      <c r="V4261" s="9"/>
      <c r="W4261" s="9"/>
    </row>
    <row r="4262">
      <c r="A4262" s="123"/>
      <c r="B4262" s="5"/>
      <c r="C4262" s="116"/>
      <c r="D4262" s="9"/>
      <c r="E4262" s="9"/>
      <c r="F4262" s="9"/>
      <c r="G4262" s="9"/>
      <c r="H4262" s="9"/>
      <c r="I4262" s="9"/>
      <c r="J4262" s="9"/>
      <c r="K4262" s="9"/>
      <c r="L4262" s="9"/>
      <c r="M4262" s="9"/>
      <c r="N4262" s="9"/>
      <c r="O4262" s="9"/>
      <c r="P4262" s="9"/>
      <c r="Q4262" s="9"/>
      <c r="R4262" s="9"/>
      <c r="S4262" s="9"/>
      <c r="T4262" s="9"/>
      <c r="U4262" s="9"/>
      <c r="V4262" s="9"/>
      <c r="W4262" s="9"/>
    </row>
    <row r="4263">
      <c r="A4263" s="123"/>
      <c r="B4263" s="5"/>
      <c r="C4263" s="116"/>
      <c r="D4263" s="9"/>
      <c r="E4263" s="9"/>
      <c r="F4263" s="9"/>
      <c r="G4263" s="9"/>
      <c r="H4263" s="9"/>
      <c r="I4263" s="9"/>
      <c r="J4263" s="9"/>
      <c r="K4263" s="9"/>
      <c r="L4263" s="9"/>
      <c r="M4263" s="9"/>
      <c r="N4263" s="9"/>
      <c r="O4263" s="9"/>
      <c r="P4263" s="9"/>
      <c r="Q4263" s="9"/>
      <c r="R4263" s="9"/>
      <c r="S4263" s="9"/>
      <c r="T4263" s="9"/>
      <c r="U4263" s="9"/>
      <c r="V4263" s="9"/>
      <c r="W4263" s="9"/>
    </row>
    <row r="4264">
      <c r="A4264" s="123"/>
      <c r="B4264" s="5"/>
      <c r="C4264" s="116"/>
      <c r="D4264" s="9"/>
      <c r="E4264" s="9"/>
      <c r="F4264" s="9"/>
      <c r="G4264" s="9"/>
      <c r="H4264" s="9"/>
      <c r="I4264" s="9"/>
      <c r="J4264" s="9"/>
      <c r="K4264" s="9"/>
      <c r="L4264" s="9"/>
      <c r="M4264" s="9"/>
      <c r="N4264" s="9"/>
      <c r="O4264" s="9"/>
      <c r="P4264" s="9"/>
      <c r="Q4264" s="9"/>
      <c r="R4264" s="9"/>
      <c r="S4264" s="9"/>
      <c r="T4264" s="9"/>
      <c r="U4264" s="9"/>
      <c r="V4264" s="9"/>
      <c r="W4264" s="9"/>
    </row>
    <row r="4265">
      <c r="A4265" s="123"/>
      <c r="B4265" s="5"/>
      <c r="C4265" s="116"/>
      <c r="D4265" s="9"/>
      <c r="E4265" s="9"/>
      <c r="F4265" s="9"/>
      <c r="G4265" s="9"/>
      <c r="H4265" s="9"/>
      <c r="I4265" s="9"/>
      <c r="J4265" s="9"/>
      <c r="K4265" s="9"/>
      <c r="L4265" s="9"/>
      <c r="M4265" s="9"/>
      <c r="N4265" s="9"/>
      <c r="O4265" s="9"/>
      <c r="P4265" s="9"/>
      <c r="Q4265" s="9"/>
      <c r="R4265" s="9"/>
      <c r="S4265" s="9"/>
      <c r="T4265" s="9"/>
      <c r="U4265" s="9"/>
      <c r="V4265" s="9"/>
      <c r="W4265" s="9"/>
    </row>
    <row r="4266">
      <c r="A4266" s="123"/>
      <c r="B4266" s="5"/>
      <c r="C4266" s="116"/>
      <c r="D4266" s="9"/>
      <c r="E4266" s="9"/>
      <c r="F4266" s="9"/>
      <c r="G4266" s="9"/>
      <c r="H4266" s="9"/>
      <c r="I4266" s="9"/>
      <c r="J4266" s="9"/>
      <c r="K4266" s="9"/>
      <c r="L4266" s="9"/>
      <c r="M4266" s="9"/>
      <c r="N4266" s="9"/>
      <c r="O4266" s="9"/>
      <c r="P4266" s="9"/>
      <c r="Q4266" s="9"/>
      <c r="R4266" s="9"/>
      <c r="S4266" s="9"/>
      <c r="T4266" s="9"/>
      <c r="U4266" s="9"/>
      <c r="V4266" s="9"/>
      <c r="W4266" s="9"/>
    </row>
    <row r="4267">
      <c r="A4267" s="123"/>
      <c r="B4267" s="5"/>
      <c r="C4267" s="116"/>
      <c r="D4267" s="9"/>
      <c r="E4267" s="9"/>
      <c r="F4267" s="9"/>
      <c r="G4267" s="9"/>
      <c r="H4267" s="9"/>
      <c r="I4267" s="9"/>
      <c r="J4267" s="9"/>
      <c r="K4267" s="9"/>
      <c r="L4267" s="9"/>
      <c r="M4267" s="9"/>
      <c r="N4267" s="9"/>
      <c r="O4267" s="9"/>
      <c r="P4267" s="9"/>
      <c r="Q4267" s="9"/>
      <c r="R4267" s="9"/>
      <c r="S4267" s="9"/>
      <c r="T4267" s="9"/>
      <c r="U4267" s="9"/>
      <c r="V4267" s="9"/>
      <c r="W4267" s="9"/>
    </row>
    <row r="4268">
      <c r="A4268" s="123"/>
      <c r="B4268" s="5"/>
      <c r="C4268" s="116"/>
      <c r="D4268" s="9"/>
      <c r="E4268" s="9"/>
      <c r="F4268" s="9"/>
      <c r="G4268" s="9"/>
      <c r="H4268" s="9"/>
      <c r="I4268" s="9"/>
      <c r="J4268" s="9"/>
      <c r="K4268" s="9"/>
      <c r="L4268" s="9"/>
      <c r="M4268" s="9"/>
      <c r="N4268" s="9"/>
      <c r="O4268" s="9"/>
      <c r="P4268" s="9"/>
      <c r="Q4268" s="9"/>
      <c r="R4268" s="9"/>
      <c r="S4268" s="9"/>
      <c r="T4268" s="9"/>
      <c r="U4268" s="9"/>
      <c r="V4268" s="9"/>
      <c r="W4268" s="9"/>
    </row>
    <row r="4269">
      <c r="A4269" s="123"/>
      <c r="B4269" s="5"/>
      <c r="C4269" s="116"/>
      <c r="D4269" s="9"/>
      <c r="E4269" s="9"/>
      <c r="F4269" s="9"/>
      <c r="G4269" s="9"/>
      <c r="H4269" s="9"/>
      <c r="I4269" s="9"/>
      <c r="J4269" s="9"/>
      <c r="K4269" s="9"/>
      <c r="L4269" s="9"/>
      <c r="M4269" s="9"/>
      <c r="N4269" s="9"/>
      <c r="O4269" s="9"/>
      <c r="P4269" s="9"/>
      <c r="Q4269" s="9"/>
      <c r="R4269" s="9"/>
      <c r="S4269" s="9"/>
      <c r="T4269" s="9"/>
      <c r="U4269" s="9"/>
      <c r="V4269" s="9"/>
      <c r="W4269" s="9"/>
    </row>
    <row r="4270">
      <c r="A4270" s="123"/>
      <c r="B4270" s="5"/>
      <c r="C4270" s="116"/>
      <c r="D4270" s="9"/>
      <c r="E4270" s="9"/>
      <c r="F4270" s="9"/>
      <c r="G4270" s="9"/>
      <c r="H4270" s="9"/>
      <c r="I4270" s="9"/>
      <c r="J4270" s="9"/>
      <c r="K4270" s="9"/>
      <c r="L4270" s="9"/>
      <c r="M4270" s="9"/>
      <c r="N4270" s="9"/>
      <c r="O4270" s="9"/>
      <c r="P4270" s="9"/>
      <c r="Q4270" s="9"/>
      <c r="R4270" s="9"/>
      <c r="S4270" s="9"/>
      <c r="T4270" s="9"/>
      <c r="U4270" s="9"/>
      <c r="V4270" s="9"/>
      <c r="W4270" s="9"/>
    </row>
    <row r="4271">
      <c r="A4271" s="123"/>
      <c r="B4271" s="5"/>
      <c r="C4271" s="116"/>
      <c r="D4271" s="9"/>
      <c r="E4271" s="9"/>
      <c r="F4271" s="9"/>
      <c r="G4271" s="9"/>
      <c r="H4271" s="9"/>
      <c r="I4271" s="9"/>
      <c r="J4271" s="9"/>
      <c r="K4271" s="9"/>
      <c r="L4271" s="9"/>
      <c r="M4271" s="9"/>
      <c r="N4271" s="9"/>
      <c r="O4271" s="9"/>
      <c r="P4271" s="9"/>
      <c r="Q4271" s="9"/>
      <c r="R4271" s="9"/>
      <c r="S4271" s="9"/>
      <c r="T4271" s="9"/>
      <c r="U4271" s="9"/>
      <c r="V4271" s="9"/>
      <c r="W4271" s="9"/>
    </row>
    <row r="4272">
      <c r="A4272" s="123"/>
      <c r="B4272" s="5"/>
      <c r="C4272" s="116"/>
      <c r="D4272" s="9"/>
      <c r="E4272" s="9"/>
      <c r="F4272" s="9"/>
      <c r="G4272" s="9"/>
      <c r="H4272" s="9"/>
      <c r="I4272" s="9"/>
      <c r="J4272" s="9"/>
      <c r="K4272" s="9"/>
      <c r="L4272" s="9"/>
      <c r="M4272" s="9"/>
      <c r="N4272" s="9"/>
      <c r="O4272" s="9"/>
      <c r="P4272" s="9"/>
      <c r="Q4272" s="9"/>
      <c r="R4272" s="9"/>
      <c r="S4272" s="9"/>
      <c r="T4272" s="9"/>
      <c r="U4272" s="9"/>
      <c r="V4272" s="9"/>
      <c r="W4272" s="9"/>
    </row>
    <row r="4273">
      <c r="A4273" s="123"/>
      <c r="B4273" s="5"/>
      <c r="C4273" s="116"/>
      <c r="D4273" s="9"/>
      <c r="E4273" s="9"/>
      <c r="F4273" s="9"/>
      <c r="G4273" s="9"/>
      <c r="H4273" s="9"/>
      <c r="I4273" s="9"/>
      <c r="J4273" s="9"/>
      <c r="K4273" s="9"/>
      <c r="L4273" s="9"/>
      <c r="M4273" s="9"/>
      <c r="N4273" s="9"/>
      <c r="O4273" s="9"/>
      <c r="P4273" s="9"/>
      <c r="Q4273" s="9"/>
      <c r="R4273" s="9"/>
      <c r="S4273" s="9"/>
      <c r="T4273" s="9"/>
      <c r="U4273" s="9"/>
      <c r="V4273" s="9"/>
      <c r="W4273" s="9"/>
    </row>
    <row r="4274">
      <c r="A4274" s="123"/>
      <c r="B4274" s="5"/>
      <c r="C4274" s="116"/>
      <c r="D4274" s="9"/>
      <c r="E4274" s="9"/>
      <c r="F4274" s="9"/>
      <c r="G4274" s="9"/>
      <c r="H4274" s="9"/>
      <c r="I4274" s="9"/>
      <c r="J4274" s="9"/>
      <c r="K4274" s="9"/>
      <c r="L4274" s="9"/>
      <c r="M4274" s="9"/>
      <c r="N4274" s="9"/>
      <c r="O4274" s="9"/>
      <c r="P4274" s="9"/>
      <c r="Q4274" s="9"/>
      <c r="R4274" s="9"/>
      <c r="S4274" s="9"/>
      <c r="T4274" s="9"/>
      <c r="U4274" s="9"/>
      <c r="V4274" s="9"/>
      <c r="W4274" s="9"/>
    </row>
    <row r="4275">
      <c r="A4275" s="123"/>
      <c r="B4275" s="5"/>
      <c r="C4275" s="116"/>
      <c r="D4275" s="9"/>
      <c r="E4275" s="9"/>
      <c r="F4275" s="9"/>
      <c r="G4275" s="9"/>
      <c r="H4275" s="9"/>
      <c r="I4275" s="9"/>
      <c r="J4275" s="9"/>
      <c r="K4275" s="9"/>
      <c r="L4275" s="9"/>
      <c r="M4275" s="9"/>
      <c r="N4275" s="9"/>
      <c r="O4275" s="9"/>
      <c r="P4275" s="9"/>
      <c r="Q4275" s="9"/>
      <c r="R4275" s="9"/>
      <c r="S4275" s="9"/>
      <c r="T4275" s="9"/>
      <c r="U4275" s="9"/>
      <c r="V4275" s="9"/>
      <c r="W4275" s="9"/>
    </row>
    <row r="4276">
      <c r="A4276" s="123"/>
      <c r="B4276" s="5"/>
      <c r="C4276" s="116"/>
      <c r="D4276" s="9"/>
      <c r="E4276" s="9"/>
      <c r="F4276" s="9"/>
      <c r="G4276" s="9"/>
      <c r="H4276" s="9"/>
      <c r="I4276" s="9"/>
      <c r="J4276" s="9"/>
      <c r="K4276" s="9"/>
      <c r="L4276" s="9"/>
      <c r="M4276" s="9"/>
      <c r="N4276" s="9"/>
      <c r="O4276" s="9"/>
      <c r="P4276" s="9"/>
      <c r="Q4276" s="9"/>
      <c r="R4276" s="9"/>
      <c r="S4276" s="9"/>
      <c r="T4276" s="9"/>
      <c r="U4276" s="9"/>
      <c r="V4276" s="9"/>
      <c r="W4276" s="9"/>
    </row>
    <row r="4277">
      <c r="A4277" s="123"/>
      <c r="B4277" s="5"/>
      <c r="C4277" s="116"/>
      <c r="D4277" s="9"/>
      <c r="E4277" s="9"/>
      <c r="F4277" s="9"/>
      <c r="G4277" s="9"/>
      <c r="H4277" s="9"/>
      <c r="I4277" s="9"/>
      <c r="J4277" s="9"/>
      <c r="K4277" s="9"/>
      <c r="L4277" s="9"/>
      <c r="M4277" s="9"/>
      <c r="N4277" s="9"/>
      <c r="O4277" s="9"/>
      <c r="P4277" s="9"/>
      <c r="Q4277" s="9"/>
      <c r="R4277" s="9"/>
      <c r="S4277" s="9"/>
      <c r="T4277" s="9"/>
      <c r="U4277" s="9"/>
      <c r="V4277" s="9"/>
      <c r="W4277" s="9"/>
    </row>
    <row r="4278">
      <c r="A4278" s="123"/>
      <c r="B4278" s="5"/>
      <c r="C4278" s="116"/>
      <c r="D4278" s="9"/>
      <c r="E4278" s="9"/>
      <c r="F4278" s="9"/>
      <c r="G4278" s="9"/>
      <c r="H4278" s="9"/>
      <c r="I4278" s="9"/>
      <c r="J4278" s="9"/>
      <c r="K4278" s="9"/>
      <c r="L4278" s="9"/>
      <c r="M4278" s="9"/>
      <c r="N4278" s="9"/>
      <c r="O4278" s="9"/>
      <c r="P4278" s="9"/>
      <c r="Q4278" s="9"/>
      <c r="R4278" s="9"/>
      <c r="S4278" s="9"/>
      <c r="T4278" s="9"/>
      <c r="U4278" s="9"/>
      <c r="V4278" s="9"/>
      <c r="W4278" s="9"/>
    </row>
    <row r="4279">
      <c r="A4279" s="123"/>
      <c r="B4279" s="5"/>
      <c r="C4279" s="116"/>
      <c r="D4279" s="9"/>
      <c r="E4279" s="9"/>
      <c r="F4279" s="9"/>
      <c r="G4279" s="9"/>
      <c r="H4279" s="9"/>
      <c r="I4279" s="9"/>
      <c r="J4279" s="9"/>
      <c r="K4279" s="9"/>
      <c r="L4279" s="9"/>
      <c r="M4279" s="9"/>
      <c r="N4279" s="9"/>
      <c r="O4279" s="9"/>
      <c r="P4279" s="9"/>
      <c r="Q4279" s="9"/>
      <c r="R4279" s="9"/>
      <c r="S4279" s="9"/>
      <c r="T4279" s="9"/>
      <c r="U4279" s="9"/>
      <c r="V4279" s="9"/>
      <c r="W4279" s="9"/>
    </row>
    <row r="4280">
      <c r="A4280" s="123"/>
      <c r="B4280" s="5"/>
      <c r="C4280" s="116"/>
      <c r="D4280" s="9"/>
      <c r="E4280" s="9"/>
      <c r="F4280" s="9"/>
      <c r="G4280" s="9"/>
      <c r="H4280" s="9"/>
      <c r="I4280" s="9"/>
      <c r="J4280" s="9"/>
      <c r="K4280" s="9"/>
      <c r="L4280" s="9"/>
      <c r="M4280" s="9"/>
      <c r="N4280" s="9"/>
      <c r="O4280" s="9"/>
      <c r="P4280" s="9"/>
      <c r="Q4280" s="9"/>
      <c r="R4280" s="9"/>
      <c r="S4280" s="9"/>
      <c r="T4280" s="9"/>
      <c r="U4280" s="9"/>
      <c r="V4280" s="9"/>
      <c r="W4280" s="9"/>
    </row>
    <row r="4281">
      <c r="A4281" s="123"/>
      <c r="B4281" s="5"/>
      <c r="C4281" s="116"/>
      <c r="D4281" s="9"/>
      <c r="E4281" s="9"/>
      <c r="F4281" s="9"/>
      <c r="G4281" s="9"/>
      <c r="H4281" s="9"/>
      <c r="I4281" s="9"/>
      <c r="J4281" s="9"/>
      <c r="K4281" s="9"/>
      <c r="L4281" s="9"/>
      <c r="M4281" s="9"/>
      <c r="N4281" s="9"/>
      <c r="O4281" s="9"/>
      <c r="P4281" s="9"/>
      <c r="Q4281" s="9"/>
      <c r="R4281" s="9"/>
      <c r="S4281" s="9"/>
      <c r="T4281" s="9"/>
      <c r="U4281" s="9"/>
      <c r="V4281" s="9"/>
      <c r="W4281" s="9"/>
    </row>
    <row r="4282">
      <c r="A4282" s="123"/>
      <c r="B4282" s="5"/>
      <c r="C4282" s="116"/>
      <c r="D4282" s="9"/>
      <c r="E4282" s="9"/>
      <c r="F4282" s="9"/>
      <c r="G4282" s="9"/>
      <c r="H4282" s="9"/>
      <c r="I4282" s="9"/>
      <c r="J4282" s="9"/>
      <c r="K4282" s="9"/>
      <c r="L4282" s="9"/>
      <c r="M4282" s="9"/>
      <c r="N4282" s="9"/>
      <c r="O4282" s="9"/>
      <c r="P4282" s="9"/>
      <c r="Q4282" s="9"/>
      <c r="R4282" s="9"/>
      <c r="S4282" s="9"/>
      <c r="T4282" s="9"/>
      <c r="U4282" s="9"/>
      <c r="V4282" s="9"/>
      <c r="W4282" s="9"/>
    </row>
    <row r="4283">
      <c r="A4283" s="123"/>
      <c r="B4283" s="5"/>
      <c r="C4283" s="116"/>
      <c r="D4283" s="9"/>
      <c r="E4283" s="9"/>
      <c r="F4283" s="9"/>
      <c r="G4283" s="9"/>
      <c r="H4283" s="9"/>
      <c r="I4283" s="9"/>
      <c r="J4283" s="9"/>
      <c r="K4283" s="9"/>
      <c r="L4283" s="9"/>
      <c r="M4283" s="9"/>
      <c r="N4283" s="9"/>
      <c r="O4283" s="9"/>
      <c r="P4283" s="9"/>
      <c r="Q4283" s="9"/>
      <c r="R4283" s="9"/>
      <c r="S4283" s="9"/>
      <c r="T4283" s="9"/>
      <c r="U4283" s="9"/>
      <c r="V4283" s="9"/>
      <c r="W4283" s="9"/>
    </row>
    <row r="4284">
      <c r="A4284" s="123"/>
      <c r="B4284" s="5"/>
      <c r="C4284" s="116"/>
      <c r="D4284" s="9"/>
      <c r="E4284" s="9"/>
      <c r="F4284" s="9"/>
      <c r="G4284" s="9"/>
      <c r="H4284" s="9"/>
      <c r="I4284" s="9"/>
      <c r="J4284" s="9"/>
      <c r="K4284" s="9"/>
      <c r="L4284" s="9"/>
      <c r="M4284" s="9"/>
      <c r="N4284" s="9"/>
      <c r="O4284" s="9"/>
      <c r="P4284" s="9"/>
      <c r="Q4284" s="9"/>
      <c r="R4284" s="9"/>
      <c r="S4284" s="9"/>
      <c r="T4284" s="9"/>
      <c r="U4284" s="9"/>
      <c r="V4284" s="9"/>
      <c r="W4284" s="9"/>
    </row>
    <row r="4285">
      <c r="A4285" s="123"/>
      <c r="B4285" s="5"/>
      <c r="C4285" s="116"/>
      <c r="D4285" s="9"/>
      <c r="E4285" s="9"/>
      <c r="F4285" s="9"/>
      <c r="G4285" s="9"/>
      <c r="H4285" s="9"/>
      <c r="I4285" s="9"/>
      <c r="J4285" s="9"/>
      <c r="K4285" s="9"/>
      <c r="L4285" s="9"/>
      <c r="M4285" s="9"/>
      <c r="N4285" s="9"/>
      <c r="O4285" s="9"/>
      <c r="P4285" s="9"/>
      <c r="Q4285" s="9"/>
      <c r="R4285" s="9"/>
      <c r="S4285" s="9"/>
      <c r="T4285" s="9"/>
      <c r="U4285" s="9"/>
      <c r="V4285" s="9"/>
      <c r="W4285" s="9"/>
    </row>
    <row r="4286">
      <c r="A4286" s="123"/>
      <c r="B4286" s="5"/>
      <c r="C4286" s="116"/>
      <c r="D4286" s="9"/>
      <c r="E4286" s="9"/>
      <c r="F4286" s="9"/>
      <c r="G4286" s="9"/>
      <c r="H4286" s="9"/>
      <c r="I4286" s="9"/>
      <c r="J4286" s="9"/>
      <c r="K4286" s="9"/>
      <c r="L4286" s="9"/>
      <c r="M4286" s="9"/>
      <c r="N4286" s="9"/>
      <c r="O4286" s="9"/>
      <c r="P4286" s="9"/>
      <c r="Q4286" s="9"/>
      <c r="R4286" s="9"/>
      <c r="S4286" s="9"/>
      <c r="T4286" s="9"/>
      <c r="U4286" s="9"/>
      <c r="V4286" s="9"/>
      <c r="W4286" s="9"/>
    </row>
    <row r="4287">
      <c r="A4287" s="123"/>
      <c r="B4287" s="5"/>
      <c r="C4287" s="116"/>
      <c r="D4287" s="9"/>
      <c r="E4287" s="9"/>
      <c r="F4287" s="9"/>
      <c r="G4287" s="9"/>
      <c r="H4287" s="9"/>
      <c r="I4287" s="9"/>
      <c r="J4287" s="9"/>
      <c r="K4287" s="9"/>
      <c r="L4287" s="9"/>
      <c r="M4287" s="9"/>
      <c r="N4287" s="9"/>
      <c r="O4287" s="9"/>
      <c r="P4287" s="9"/>
      <c r="Q4287" s="9"/>
      <c r="R4287" s="9"/>
      <c r="S4287" s="9"/>
      <c r="T4287" s="9"/>
      <c r="U4287" s="9"/>
      <c r="V4287" s="9"/>
      <c r="W4287" s="9"/>
    </row>
    <row r="4288">
      <c r="A4288" s="123"/>
      <c r="B4288" s="5"/>
      <c r="C4288" s="116"/>
      <c r="D4288" s="9"/>
      <c r="E4288" s="9"/>
      <c r="F4288" s="9"/>
      <c r="G4288" s="9"/>
      <c r="H4288" s="9"/>
      <c r="I4288" s="9"/>
      <c r="J4288" s="9"/>
      <c r="K4288" s="9"/>
      <c r="L4288" s="9"/>
      <c r="M4288" s="9"/>
      <c r="N4288" s="9"/>
      <c r="O4288" s="9"/>
      <c r="P4288" s="9"/>
      <c r="Q4288" s="9"/>
      <c r="R4288" s="9"/>
      <c r="S4288" s="9"/>
      <c r="T4288" s="9"/>
      <c r="U4288" s="9"/>
      <c r="V4288" s="9"/>
      <c r="W4288" s="9"/>
    </row>
    <row r="4289">
      <c r="A4289" s="123"/>
      <c r="B4289" s="5"/>
      <c r="C4289" s="116"/>
      <c r="D4289" s="9"/>
      <c r="E4289" s="9"/>
      <c r="F4289" s="9"/>
      <c r="G4289" s="9"/>
      <c r="H4289" s="9"/>
      <c r="I4289" s="9"/>
      <c r="J4289" s="9"/>
      <c r="K4289" s="9"/>
      <c r="L4289" s="9"/>
      <c r="M4289" s="9"/>
      <c r="N4289" s="9"/>
      <c r="O4289" s="9"/>
      <c r="P4289" s="9"/>
      <c r="Q4289" s="9"/>
      <c r="R4289" s="9"/>
      <c r="S4289" s="9"/>
      <c r="T4289" s="9"/>
      <c r="U4289" s="9"/>
      <c r="V4289" s="9"/>
      <c r="W4289" s="9"/>
    </row>
    <row r="4290">
      <c r="A4290" s="123"/>
      <c r="B4290" s="5"/>
      <c r="C4290" s="116"/>
      <c r="D4290" s="9"/>
      <c r="E4290" s="9"/>
      <c r="F4290" s="9"/>
      <c r="G4290" s="9"/>
      <c r="H4290" s="9"/>
      <c r="I4290" s="9"/>
      <c r="J4290" s="9"/>
      <c r="K4290" s="9"/>
      <c r="L4290" s="9"/>
      <c r="M4290" s="9"/>
      <c r="N4290" s="9"/>
      <c r="O4290" s="9"/>
      <c r="P4290" s="9"/>
      <c r="Q4290" s="9"/>
      <c r="R4290" s="9"/>
      <c r="S4290" s="9"/>
      <c r="T4290" s="9"/>
      <c r="U4290" s="9"/>
      <c r="V4290" s="9"/>
      <c r="W4290" s="9"/>
    </row>
    <row r="4291">
      <c r="A4291" s="123"/>
      <c r="B4291" s="5"/>
      <c r="C4291" s="116"/>
      <c r="D4291" s="9"/>
      <c r="E4291" s="9"/>
      <c r="F4291" s="9"/>
      <c r="G4291" s="9"/>
      <c r="H4291" s="9"/>
      <c r="I4291" s="9"/>
      <c r="J4291" s="9"/>
      <c r="K4291" s="9"/>
      <c r="L4291" s="9"/>
      <c r="M4291" s="9"/>
      <c r="N4291" s="9"/>
      <c r="O4291" s="9"/>
      <c r="P4291" s="9"/>
      <c r="Q4291" s="9"/>
      <c r="R4291" s="9"/>
      <c r="S4291" s="9"/>
      <c r="T4291" s="9"/>
      <c r="U4291" s="9"/>
      <c r="V4291" s="9"/>
      <c r="W4291" s="9"/>
    </row>
    <row r="4292">
      <c r="A4292" s="134"/>
      <c r="B4292" s="25"/>
      <c r="C4292" s="116"/>
      <c r="D4292" s="9"/>
      <c r="E4292" s="9"/>
      <c r="F4292" s="9"/>
      <c r="G4292" s="9"/>
      <c r="H4292" s="9"/>
      <c r="I4292" s="9"/>
      <c r="J4292" s="9"/>
      <c r="K4292" s="9"/>
      <c r="L4292" s="9"/>
      <c r="M4292" s="9"/>
      <c r="N4292" s="9"/>
      <c r="O4292" s="9"/>
      <c r="P4292" s="9"/>
      <c r="Q4292" s="9"/>
      <c r="R4292" s="9"/>
      <c r="S4292" s="9"/>
      <c r="T4292" s="9"/>
      <c r="U4292" s="9"/>
      <c r="V4292" s="9"/>
      <c r="W4292" s="9"/>
    </row>
    <row r="4293">
      <c r="A4293" s="134"/>
      <c r="B4293" s="25"/>
      <c r="C4293" s="116"/>
      <c r="D4293" s="9"/>
      <c r="E4293" s="9"/>
      <c r="F4293" s="9"/>
      <c r="G4293" s="9"/>
      <c r="H4293" s="9"/>
      <c r="I4293" s="9"/>
      <c r="J4293" s="9"/>
      <c r="K4293" s="9"/>
      <c r="L4293" s="9"/>
      <c r="M4293" s="9"/>
      <c r="N4293" s="9"/>
      <c r="O4293" s="9"/>
      <c r="P4293" s="9"/>
      <c r="Q4293" s="9"/>
      <c r="R4293" s="9"/>
      <c r="S4293" s="9"/>
      <c r="T4293" s="9"/>
      <c r="U4293" s="9"/>
      <c r="V4293" s="9"/>
      <c r="W4293" s="9"/>
    </row>
    <row r="4294">
      <c r="A4294" s="134"/>
      <c r="B4294" s="25"/>
      <c r="C4294" s="116"/>
      <c r="D4294" s="9"/>
      <c r="E4294" s="9"/>
      <c r="F4294" s="9"/>
      <c r="G4294" s="9"/>
      <c r="H4294" s="9"/>
      <c r="I4294" s="9"/>
      <c r="J4294" s="9"/>
      <c r="K4294" s="9"/>
      <c r="L4294" s="9"/>
      <c r="M4294" s="9"/>
      <c r="N4294" s="9"/>
      <c r="O4294" s="9"/>
      <c r="P4294" s="9"/>
      <c r="Q4294" s="9"/>
      <c r="R4294" s="9"/>
      <c r="S4294" s="9"/>
      <c r="T4294" s="9"/>
      <c r="U4294" s="9"/>
      <c r="V4294" s="9"/>
      <c r="W4294" s="9"/>
    </row>
    <row r="4295">
      <c r="A4295" s="134"/>
      <c r="B4295" s="25"/>
      <c r="C4295" s="116"/>
      <c r="D4295" s="9"/>
      <c r="E4295" s="9"/>
      <c r="F4295" s="9"/>
      <c r="G4295" s="9"/>
      <c r="H4295" s="9"/>
      <c r="I4295" s="9"/>
      <c r="J4295" s="9"/>
      <c r="K4295" s="9"/>
      <c r="L4295" s="9"/>
      <c r="M4295" s="9"/>
      <c r="N4295" s="9"/>
      <c r="O4295" s="9"/>
      <c r="P4295" s="9"/>
      <c r="Q4295" s="9"/>
      <c r="R4295" s="9"/>
      <c r="S4295" s="9"/>
      <c r="T4295" s="9"/>
      <c r="U4295" s="9"/>
      <c r="V4295" s="9"/>
      <c r="W4295" s="9"/>
    </row>
    <row r="4296">
      <c r="A4296" s="134"/>
      <c r="B4296" s="25"/>
      <c r="C4296" s="116"/>
      <c r="D4296" s="9"/>
      <c r="E4296" s="9"/>
      <c r="F4296" s="9"/>
      <c r="G4296" s="9"/>
      <c r="H4296" s="9"/>
      <c r="I4296" s="9"/>
      <c r="J4296" s="9"/>
      <c r="K4296" s="9"/>
      <c r="L4296" s="9"/>
      <c r="M4296" s="9"/>
      <c r="N4296" s="9"/>
      <c r="O4296" s="9"/>
      <c r="P4296" s="9"/>
      <c r="Q4296" s="9"/>
      <c r="R4296" s="9"/>
      <c r="S4296" s="9"/>
      <c r="T4296" s="9"/>
      <c r="U4296" s="9"/>
      <c r="V4296" s="9"/>
      <c r="W4296" s="9"/>
    </row>
    <row r="4297">
      <c r="A4297" s="134"/>
      <c r="B4297" s="25"/>
      <c r="C4297" s="116"/>
      <c r="D4297" s="9"/>
      <c r="E4297" s="9"/>
      <c r="F4297" s="9"/>
      <c r="G4297" s="9"/>
      <c r="H4297" s="9"/>
      <c r="I4297" s="9"/>
      <c r="J4297" s="9"/>
      <c r="K4297" s="9"/>
      <c r="L4297" s="9"/>
      <c r="M4297" s="9"/>
      <c r="N4297" s="9"/>
      <c r="O4297" s="9"/>
      <c r="P4297" s="9"/>
      <c r="Q4297" s="9"/>
      <c r="R4297" s="9"/>
      <c r="S4297" s="9"/>
      <c r="T4297" s="9"/>
      <c r="U4297" s="9"/>
      <c r="V4297" s="9"/>
      <c r="W4297" s="9"/>
    </row>
    <row r="4298">
      <c r="A4298" s="134"/>
      <c r="B4298" s="25"/>
      <c r="C4298" s="116"/>
      <c r="D4298" s="9"/>
      <c r="E4298" s="9"/>
      <c r="F4298" s="9"/>
      <c r="G4298" s="9"/>
      <c r="H4298" s="9"/>
      <c r="I4298" s="9"/>
      <c r="J4298" s="9"/>
      <c r="K4298" s="9"/>
      <c r="L4298" s="9"/>
      <c r="M4298" s="9"/>
      <c r="N4298" s="9"/>
      <c r="O4298" s="9"/>
      <c r="P4298" s="9"/>
      <c r="Q4298" s="9"/>
      <c r="R4298" s="9"/>
      <c r="S4298" s="9"/>
      <c r="T4298" s="9"/>
      <c r="U4298" s="9"/>
      <c r="V4298" s="9"/>
      <c r="W4298" s="9"/>
    </row>
    <row r="4299">
      <c r="A4299" s="134"/>
      <c r="B4299" s="25"/>
      <c r="C4299" s="116"/>
      <c r="D4299" s="9"/>
      <c r="E4299" s="9"/>
      <c r="F4299" s="9"/>
      <c r="G4299" s="9"/>
      <c r="H4299" s="9"/>
      <c r="I4299" s="9"/>
      <c r="J4299" s="9"/>
      <c r="K4299" s="9"/>
      <c r="L4299" s="9"/>
      <c r="M4299" s="9"/>
      <c r="N4299" s="9"/>
      <c r="O4299" s="9"/>
      <c r="P4299" s="9"/>
      <c r="Q4299" s="9"/>
      <c r="R4299" s="9"/>
      <c r="S4299" s="9"/>
      <c r="T4299" s="9"/>
      <c r="U4299" s="9"/>
      <c r="V4299" s="9"/>
      <c r="W4299" s="9"/>
    </row>
    <row r="4300">
      <c r="A4300" s="134"/>
      <c r="B4300" s="25"/>
      <c r="C4300" s="116"/>
      <c r="D4300" s="9"/>
      <c r="E4300" s="9"/>
      <c r="F4300" s="9"/>
      <c r="G4300" s="9"/>
      <c r="H4300" s="9"/>
      <c r="I4300" s="9"/>
      <c r="J4300" s="9"/>
      <c r="K4300" s="9"/>
      <c r="L4300" s="9"/>
      <c r="M4300" s="9"/>
      <c r="N4300" s="9"/>
      <c r="O4300" s="9"/>
      <c r="P4300" s="9"/>
      <c r="Q4300" s="9"/>
      <c r="R4300" s="9"/>
      <c r="S4300" s="9"/>
      <c r="T4300" s="9"/>
      <c r="U4300" s="9"/>
      <c r="V4300" s="9"/>
      <c r="W4300" s="9"/>
    </row>
    <row r="4301">
      <c r="A4301" s="134"/>
      <c r="B4301" s="25"/>
      <c r="C4301" s="116"/>
      <c r="D4301" s="9"/>
      <c r="E4301" s="9"/>
      <c r="F4301" s="9"/>
      <c r="G4301" s="9"/>
      <c r="H4301" s="9"/>
      <c r="I4301" s="9"/>
      <c r="J4301" s="9"/>
      <c r="K4301" s="9"/>
      <c r="L4301" s="9"/>
      <c r="M4301" s="9"/>
      <c r="N4301" s="9"/>
      <c r="O4301" s="9"/>
      <c r="P4301" s="9"/>
      <c r="Q4301" s="9"/>
      <c r="R4301" s="9"/>
      <c r="S4301" s="9"/>
      <c r="T4301" s="9"/>
      <c r="U4301" s="9"/>
      <c r="V4301" s="9"/>
      <c r="W4301" s="9"/>
    </row>
    <row r="4302">
      <c r="A4302" s="134"/>
      <c r="B4302" s="25"/>
      <c r="C4302" s="116"/>
      <c r="D4302" s="9"/>
      <c r="E4302" s="9"/>
      <c r="F4302" s="9"/>
      <c r="G4302" s="9"/>
      <c r="H4302" s="9"/>
      <c r="I4302" s="9"/>
      <c r="J4302" s="9"/>
      <c r="K4302" s="9"/>
      <c r="L4302" s="9"/>
      <c r="M4302" s="9"/>
      <c r="N4302" s="9"/>
      <c r="O4302" s="9"/>
      <c r="P4302" s="9"/>
      <c r="Q4302" s="9"/>
      <c r="R4302" s="9"/>
      <c r="S4302" s="9"/>
      <c r="T4302" s="9"/>
      <c r="U4302" s="9"/>
      <c r="V4302" s="9"/>
      <c r="W4302" s="9"/>
    </row>
    <row r="4303">
      <c r="A4303" s="134"/>
      <c r="B4303" s="25"/>
      <c r="C4303" s="116"/>
      <c r="D4303" s="9"/>
      <c r="E4303" s="9"/>
      <c r="F4303" s="9"/>
      <c r="G4303" s="9"/>
      <c r="H4303" s="9"/>
      <c r="I4303" s="9"/>
      <c r="J4303" s="9"/>
      <c r="K4303" s="9"/>
      <c r="L4303" s="9"/>
      <c r="M4303" s="9"/>
      <c r="N4303" s="9"/>
      <c r="O4303" s="9"/>
      <c r="P4303" s="9"/>
      <c r="Q4303" s="9"/>
      <c r="R4303" s="9"/>
      <c r="S4303" s="9"/>
      <c r="T4303" s="9"/>
      <c r="U4303" s="9"/>
      <c r="V4303" s="9"/>
      <c r="W4303" s="9"/>
    </row>
    <row r="4304">
      <c r="A4304" s="134"/>
      <c r="B4304" s="25"/>
      <c r="C4304" s="116"/>
      <c r="D4304" s="9"/>
      <c r="E4304" s="9"/>
      <c r="F4304" s="9"/>
      <c r="G4304" s="9"/>
      <c r="H4304" s="9"/>
      <c r="I4304" s="9"/>
      <c r="J4304" s="9"/>
      <c r="K4304" s="9"/>
      <c r="L4304" s="9"/>
      <c r="M4304" s="9"/>
      <c r="N4304" s="9"/>
      <c r="O4304" s="9"/>
      <c r="P4304" s="9"/>
      <c r="Q4304" s="9"/>
      <c r="R4304" s="9"/>
      <c r="S4304" s="9"/>
      <c r="T4304" s="9"/>
      <c r="U4304" s="9"/>
      <c r="V4304" s="9"/>
      <c r="W4304" s="9"/>
    </row>
    <row r="4305">
      <c r="A4305" s="134"/>
      <c r="B4305" s="25"/>
      <c r="C4305" s="116"/>
      <c r="D4305" s="9"/>
      <c r="E4305" s="9"/>
      <c r="F4305" s="9"/>
      <c r="G4305" s="9"/>
      <c r="H4305" s="9"/>
      <c r="I4305" s="9"/>
      <c r="J4305" s="9"/>
      <c r="K4305" s="9"/>
      <c r="L4305" s="9"/>
      <c r="M4305" s="9"/>
      <c r="N4305" s="9"/>
      <c r="O4305" s="9"/>
      <c r="P4305" s="9"/>
      <c r="Q4305" s="9"/>
      <c r="R4305" s="9"/>
      <c r="S4305" s="9"/>
      <c r="T4305" s="9"/>
      <c r="U4305" s="9"/>
      <c r="V4305" s="9"/>
      <c r="W4305" s="9"/>
    </row>
    <row r="4306">
      <c r="A4306" s="123"/>
      <c r="B4306" s="5"/>
      <c r="C4306" s="116"/>
      <c r="D4306" s="9"/>
      <c r="E4306" s="9"/>
      <c r="F4306" s="9"/>
      <c r="G4306" s="9"/>
      <c r="H4306" s="9"/>
      <c r="I4306" s="9"/>
      <c r="J4306" s="9"/>
      <c r="K4306" s="9"/>
      <c r="L4306" s="9"/>
      <c r="M4306" s="9"/>
      <c r="N4306" s="9"/>
      <c r="O4306" s="9"/>
      <c r="P4306" s="9"/>
      <c r="Q4306" s="9"/>
      <c r="R4306" s="9"/>
      <c r="S4306" s="9"/>
      <c r="T4306" s="9"/>
      <c r="U4306" s="9"/>
      <c r="V4306" s="9"/>
      <c r="W4306" s="9"/>
    </row>
    <row r="4307">
      <c r="A4307" s="123"/>
      <c r="B4307" s="5"/>
      <c r="C4307" s="116"/>
      <c r="D4307" s="9"/>
      <c r="E4307" s="9"/>
      <c r="F4307" s="9"/>
      <c r="G4307" s="9"/>
      <c r="H4307" s="9"/>
      <c r="I4307" s="9"/>
      <c r="J4307" s="9"/>
      <c r="K4307" s="9"/>
      <c r="L4307" s="9"/>
      <c r="M4307" s="9"/>
      <c r="N4307" s="9"/>
      <c r="O4307" s="9"/>
      <c r="P4307" s="9"/>
      <c r="Q4307" s="9"/>
      <c r="R4307" s="9"/>
      <c r="S4307" s="9"/>
      <c r="T4307" s="9"/>
      <c r="U4307" s="9"/>
      <c r="V4307" s="9"/>
      <c r="W4307" s="9"/>
    </row>
    <row r="4308">
      <c r="A4308" s="123"/>
      <c r="B4308" s="5"/>
      <c r="C4308" s="116"/>
      <c r="D4308" s="9"/>
      <c r="E4308" s="9"/>
      <c r="F4308" s="9"/>
      <c r="G4308" s="9"/>
      <c r="H4308" s="9"/>
      <c r="I4308" s="9"/>
      <c r="J4308" s="9"/>
      <c r="K4308" s="9"/>
      <c r="L4308" s="9"/>
      <c r="M4308" s="9"/>
      <c r="N4308" s="9"/>
      <c r="O4308" s="9"/>
      <c r="P4308" s="9"/>
      <c r="Q4308" s="9"/>
      <c r="R4308" s="9"/>
      <c r="S4308" s="9"/>
      <c r="T4308" s="9"/>
      <c r="U4308" s="9"/>
      <c r="V4308" s="9"/>
      <c r="W4308" s="9"/>
    </row>
    <row r="4309">
      <c r="A4309" s="123"/>
      <c r="B4309" s="5"/>
      <c r="C4309" s="116"/>
      <c r="D4309" s="9"/>
      <c r="E4309" s="9"/>
      <c r="F4309" s="9"/>
      <c r="G4309" s="9"/>
      <c r="H4309" s="9"/>
      <c r="I4309" s="9"/>
      <c r="J4309" s="9"/>
      <c r="K4309" s="9"/>
      <c r="L4309" s="9"/>
      <c r="M4309" s="9"/>
      <c r="N4309" s="9"/>
      <c r="O4309" s="9"/>
      <c r="P4309" s="9"/>
      <c r="Q4309" s="9"/>
      <c r="R4309" s="9"/>
      <c r="S4309" s="9"/>
      <c r="T4309" s="9"/>
      <c r="U4309" s="9"/>
      <c r="V4309" s="9"/>
      <c r="W4309" s="9"/>
    </row>
    <row r="4310">
      <c r="A4310" s="123"/>
      <c r="B4310" s="5"/>
      <c r="C4310" s="116"/>
      <c r="D4310" s="9"/>
      <c r="E4310" s="9"/>
      <c r="F4310" s="9"/>
      <c r="G4310" s="9"/>
      <c r="H4310" s="9"/>
      <c r="I4310" s="9"/>
      <c r="J4310" s="9"/>
      <c r="K4310" s="9"/>
      <c r="L4310" s="9"/>
      <c r="M4310" s="9"/>
      <c r="N4310" s="9"/>
      <c r="O4310" s="9"/>
      <c r="P4310" s="9"/>
      <c r="Q4310" s="9"/>
      <c r="R4310" s="9"/>
      <c r="S4310" s="9"/>
      <c r="T4310" s="9"/>
      <c r="U4310" s="9"/>
      <c r="V4310" s="9"/>
      <c r="W4310" s="9"/>
    </row>
    <row r="4311">
      <c r="A4311" s="123"/>
      <c r="B4311" s="5"/>
      <c r="C4311" s="116"/>
      <c r="D4311" s="9"/>
      <c r="E4311" s="9"/>
      <c r="F4311" s="9"/>
      <c r="G4311" s="9"/>
      <c r="H4311" s="9"/>
      <c r="I4311" s="9"/>
      <c r="J4311" s="9"/>
      <c r="K4311" s="9"/>
      <c r="L4311" s="9"/>
      <c r="M4311" s="9"/>
      <c r="N4311" s="9"/>
      <c r="O4311" s="9"/>
      <c r="P4311" s="9"/>
      <c r="Q4311" s="9"/>
      <c r="R4311" s="9"/>
      <c r="S4311" s="9"/>
      <c r="T4311" s="9"/>
      <c r="U4311" s="9"/>
      <c r="V4311" s="9"/>
      <c r="W4311" s="9"/>
    </row>
    <row r="4312">
      <c r="A4312" s="123"/>
      <c r="B4312" s="5"/>
      <c r="C4312" s="116"/>
      <c r="D4312" s="9"/>
      <c r="E4312" s="9"/>
      <c r="F4312" s="9"/>
      <c r="G4312" s="9"/>
      <c r="H4312" s="9"/>
      <c r="I4312" s="9"/>
      <c r="J4312" s="9"/>
      <c r="K4312" s="9"/>
      <c r="L4312" s="9"/>
      <c r="M4312" s="9"/>
      <c r="N4312" s="9"/>
      <c r="O4312" s="9"/>
      <c r="P4312" s="9"/>
      <c r="Q4312" s="9"/>
      <c r="R4312" s="9"/>
      <c r="S4312" s="9"/>
      <c r="T4312" s="9"/>
      <c r="U4312" s="9"/>
      <c r="V4312" s="9"/>
      <c r="W4312" s="9"/>
    </row>
    <row r="4313">
      <c r="A4313" s="123"/>
      <c r="B4313" s="5"/>
      <c r="C4313" s="116"/>
      <c r="D4313" s="9"/>
      <c r="E4313" s="9"/>
      <c r="F4313" s="9"/>
      <c r="G4313" s="9"/>
      <c r="H4313" s="9"/>
      <c r="I4313" s="9"/>
      <c r="J4313" s="9"/>
      <c r="K4313" s="9"/>
      <c r="L4313" s="9"/>
      <c r="M4313" s="9"/>
      <c r="N4313" s="9"/>
      <c r="O4313" s="9"/>
      <c r="P4313" s="9"/>
      <c r="Q4313" s="9"/>
      <c r="R4313" s="9"/>
      <c r="S4313" s="9"/>
      <c r="T4313" s="9"/>
      <c r="U4313" s="9"/>
      <c r="V4313" s="9"/>
      <c r="W4313" s="9"/>
    </row>
    <row r="4314">
      <c r="A4314" s="123"/>
      <c r="B4314" s="5"/>
      <c r="C4314" s="116"/>
      <c r="D4314" s="9"/>
      <c r="E4314" s="9"/>
      <c r="F4314" s="9"/>
      <c r="G4314" s="9"/>
      <c r="H4314" s="9"/>
      <c r="I4314" s="9"/>
      <c r="J4314" s="9"/>
      <c r="K4314" s="9"/>
      <c r="L4314" s="9"/>
      <c r="M4314" s="9"/>
      <c r="N4314" s="9"/>
      <c r="O4314" s="9"/>
      <c r="P4314" s="9"/>
      <c r="Q4314" s="9"/>
      <c r="R4314" s="9"/>
      <c r="S4314" s="9"/>
      <c r="T4314" s="9"/>
      <c r="U4314" s="9"/>
      <c r="V4314" s="9"/>
      <c r="W4314" s="9"/>
    </row>
    <row r="4315">
      <c r="A4315" s="123"/>
      <c r="B4315" s="5"/>
      <c r="C4315" s="116"/>
      <c r="D4315" s="9"/>
      <c r="E4315" s="9"/>
      <c r="F4315" s="9"/>
      <c r="G4315" s="9"/>
      <c r="H4315" s="9"/>
      <c r="I4315" s="9"/>
      <c r="J4315" s="9"/>
      <c r="K4315" s="9"/>
      <c r="L4315" s="9"/>
      <c r="M4315" s="9"/>
      <c r="N4315" s="9"/>
      <c r="O4315" s="9"/>
      <c r="P4315" s="9"/>
      <c r="Q4315" s="9"/>
      <c r="R4315" s="9"/>
      <c r="S4315" s="9"/>
      <c r="T4315" s="9"/>
      <c r="U4315" s="9"/>
      <c r="V4315" s="9"/>
      <c r="W4315" s="9"/>
    </row>
    <row r="4316">
      <c r="A4316" s="123"/>
      <c r="B4316" s="5"/>
      <c r="C4316" s="116"/>
      <c r="D4316" s="9"/>
      <c r="E4316" s="9"/>
      <c r="F4316" s="9"/>
      <c r="G4316" s="9"/>
      <c r="H4316" s="9"/>
      <c r="I4316" s="9"/>
      <c r="J4316" s="9"/>
      <c r="K4316" s="9"/>
      <c r="L4316" s="9"/>
      <c r="M4316" s="9"/>
      <c r="N4316" s="9"/>
      <c r="O4316" s="9"/>
      <c r="P4316" s="9"/>
      <c r="Q4316" s="9"/>
      <c r="R4316" s="9"/>
      <c r="S4316" s="9"/>
      <c r="T4316" s="9"/>
      <c r="U4316" s="9"/>
      <c r="V4316" s="9"/>
      <c r="W4316" s="9"/>
    </row>
    <row r="4317">
      <c r="A4317" s="123"/>
      <c r="B4317" s="5"/>
      <c r="C4317" s="116"/>
      <c r="D4317" s="9"/>
      <c r="E4317" s="9"/>
      <c r="F4317" s="9"/>
      <c r="G4317" s="9"/>
      <c r="H4317" s="9"/>
      <c r="I4317" s="9"/>
      <c r="J4317" s="9"/>
      <c r="K4317" s="9"/>
      <c r="L4317" s="9"/>
      <c r="M4317" s="9"/>
      <c r="N4317" s="9"/>
      <c r="O4317" s="9"/>
      <c r="P4317" s="9"/>
      <c r="Q4317" s="9"/>
      <c r="R4317" s="9"/>
      <c r="S4317" s="9"/>
      <c r="T4317" s="9"/>
      <c r="U4317" s="9"/>
      <c r="V4317" s="9"/>
      <c r="W4317" s="9"/>
    </row>
    <row r="4318">
      <c r="A4318" s="123"/>
      <c r="B4318" s="5"/>
      <c r="C4318" s="116"/>
      <c r="D4318" s="9"/>
      <c r="E4318" s="9"/>
      <c r="F4318" s="9"/>
      <c r="G4318" s="9"/>
      <c r="H4318" s="9"/>
      <c r="I4318" s="9"/>
      <c r="J4318" s="9"/>
      <c r="K4318" s="9"/>
      <c r="L4318" s="9"/>
      <c r="M4318" s="9"/>
      <c r="N4318" s="9"/>
      <c r="O4318" s="9"/>
      <c r="P4318" s="9"/>
      <c r="Q4318" s="9"/>
      <c r="R4318" s="9"/>
      <c r="S4318" s="9"/>
      <c r="T4318" s="9"/>
      <c r="U4318" s="9"/>
      <c r="V4318" s="9"/>
      <c r="W4318" s="9"/>
    </row>
    <row r="4319">
      <c r="A4319" s="123"/>
      <c r="B4319" s="5"/>
      <c r="C4319" s="116"/>
      <c r="D4319" s="9"/>
      <c r="E4319" s="9"/>
      <c r="F4319" s="9"/>
      <c r="G4319" s="9"/>
      <c r="H4319" s="9"/>
      <c r="I4319" s="9"/>
      <c r="J4319" s="9"/>
      <c r="K4319" s="9"/>
      <c r="L4319" s="9"/>
      <c r="M4319" s="9"/>
      <c r="N4319" s="9"/>
      <c r="O4319" s="9"/>
      <c r="P4319" s="9"/>
      <c r="Q4319" s="9"/>
      <c r="R4319" s="9"/>
      <c r="S4319" s="9"/>
      <c r="T4319" s="9"/>
      <c r="U4319" s="9"/>
      <c r="V4319" s="9"/>
      <c r="W4319" s="9"/>
    </row>
    <row r="4320">
      <c r="A4320" s="123"/>
      <c r="B4320" s="5"/>
      <c r="C4320" s="116"/>
      <c r="D4320" s="9"/>
      <c r="E4320" s="9"/>
      <c r="F4320" s="9"/>
      <c r="G4320" s="9"/>
      <c r="H4320" s="9"/>
      <c r="I4320" s="9"/>
      <c r="J4320" s="9"/>
      <c r="K4320" s="9"/>
      <c r="L4320" s="9"/>
      <c r="M4320" s="9"/>
      <c r="N4320" s="9"/>
      <c r="O4320" s="9"/>
      <c r="P4320" s="9"/>
      <c r="Q4320" s="9"/>
      <c r="R4320" s="9"/>
      <c r="S4320" s="9"/>
      <c r="T4320" s="9"/>
      <c r="U4320" s="9"/>
      <c r="V4320" s="9"/>
      <c r="W4320" s="9"/>
    </row>
    <row r="4321">
      <c r="A4321" s="123"/>
      <c r="B4321" s="5"/>
      <c r="C4321" s="116"/>
      <c r="D4321" s="9"/>
      <c r="E4321" s="9"/>
      <c r="F4321" s="9"/>
      <c r="G4321" s="9"/>
      <c r="H4321" s="9"/>
      <c r="I4321" s="9"/>
      <c r="J4321" s="9"/>
      <c r="K4321" s="9"/>
      <c r="L4321" s="9"/>
      <c r="M4321" s="9"/>
      <c r="N4321" s="9"/>
      <c r="O4321" s="9"/>
      <c r="P4321" s="9"/>
      <c r="Q4321" s="9"/>
      <c r="R4321" s="9"/>
      <c r="S4321" s="9"/>
      <c r="T4321" s="9"/>
      <c r="U4321" s="9"/>
      <c r="V4321" s="9"/>
      <c r="W4321" s="9"/>
    </row>
    <row r="4322">
      <c r="A4322" s="123"/>
      <c r="B4322" s="5"/>
      <c r="C4322" s="116"/>
      <c r="D4322" s="9"/>
      <c r="E4322" s="9"/>
      <c r="F4322" s="9"/>
      <c r="G4322" s="9"/>
      <c r="H4322" s="9"/>
      <c r="I4322" s="9"/>
      <c r="J4322" s="9"/>
      <c r="K4322" s="9"/>
      <c r="L4322" s="9"/>
      <c r="M4322" s="9"/>
      <c r="N4322" s="9"/>
      <c r="O4322" s="9"/>
      <c r="P4322" s="9"/>
      <c r="Q4322" s="9"/>
      <c r="R4322" s="9"/>
      <c r="S4322" s="9"/>
      <c r="T4322" s="9"/>
      <c r="U4322" s="9"/>
      <c r="V4322" s="9"/>
      <c r="W4322" s="9"/>
    </row>
    <row r="4323">
      <c r="A4323" s="123"/>
      <c r="B4323" s="5"/>
      <c r="C4323" s="116"/>
      <c r="D4323" s="9"/>
      <c r="E4323" s="9"/>
      <c r="F4323" s="9"/>
      <c r="G4323" s="9"/>
      <c r="H4323" s="9"/>
      <c r="I4323" s="9"/>
      <c r="J4323" s="9"/>
      <c r="K4323" s="9"/>
      <c r="L4323" s="9"/>
      <c r="M4323" s="9"/>
      <c r="N4323" s="9"/>
      <c r="O4323" s="9"/>
      <c r="P4323" s="9"/>
      <c r="Q4323" s="9"/>
      <c r="R4323" s="9"/>
      <c r="S4323" s="9"/>
      <c r="T4323" s="9"/>
      <c r="U4323" s="9"/>
      <c r="V4323" s="9"/>
      <c r="W4323" s="9"/>
    </row>
    <row r="4324">
      <c r="A4324" s="123"/>
      <c r="B4324" s="5"/>
      <c r="C4324" s="116"/>
      <c r="D4324" s="9"/>
      <c r="E4324" s="9"/>
      <c r="F4324" s="9"/>
      <c r="G4324" s="9"/>
      <c r="H4324" s="9"/>
      <c r="I4324" s="9"/>
      <c r="J4324" s="9"/>
      <c r="K4324" s="9"/>
      <c r="L4324" s="9"/>
      <c r="M4324" s="9"/>
      <c r="N4324" s="9"/>
      <c r="O4324" s="9"/>
      <c r="P4324" s="9"/>
      <c r="Q4324" s="9"/>
      <c r="R4324" s="9"/>
      <c r="S4324" s="9"/>
      <c r="T4324" s="9"/>
      <c r="U4324" s="9"/>
      <c r="V4324" s="9"/>
      <c r="W4324" s="9"/>
    </row>
    <row r="4325">
      <c r="A4325" s="123"/>
      <c r="B4325" s="5"/>
      <c r="C4325" s="116"/>
      <c r="D4325" s="9"/>
      <c r="E4325" s="9"/>
      <c r="F4325" s="9"/>
      <c r="G4325" s="9"/>
      <c r="H4325" s="9"/>
      <c r="I4325" s="9"/>
      <c r="J4325" s="9"/>
      <c r="K4325" s="9"/>
      <c r="L4325" s="9"/>
      <c r="M4325" s="9"/>
      <c r="N4325" s="9"/>
      <c r="O4325" s="9"/>
      <c r="P4325" s="9"/>
      <c r="Q4325" s="9"/>
      <c r="R4325" s="9"/>
      <c r="S4325" s="9"/>
      <c r="T4325" s="9"/>
      <c r="U4325" s="9"/>
      <c r="V4325" s="9"/>
      <c r="W4325" s="9"/>
    </row>
    <row r="4326">
      <c r="A4326" s="123"/>
      <c r="B4326" s="5"/>
      <c r="C4326" s="116"/>
      <c r="D4326" s="9"/>
      <c r="E4326" s="9"/>
      <c r="F4326" s="9"/>
      <c r="G4326" s="9"/>
      <c r="H4326" s="9"/>
      <c r="I4326" s="9"/>
      <c r="J4326" s="9"/>
      <c r="K4326" s="9"/>
      <c r="L4326" s="9"/>
      <c r="M4326" s="9"/>
      <c r="N4326" s="9"/>
      <c r="O4326" s="9"/>
      <c r="P4326" s="9"/>
      <c r="Q4326" s="9"/>
      <c r="R4326" s="9"/>
      <c r="S4326" s="9"/>
      <c r="T4326" s="9"/>
      <c r="U4326" s="9"/>
      <c r="V4326" s="9"/>
      <c r="W4326" s="9"/>
    </row>
    <row r="4327">
      <c r="A4327" s="123"/>
      <c r="B4327" s="5"/>
      <c r="C4327" s="116"/>
      <c r="D4327" s="9"/>
      <c r="E4327" s="9"/>
      <c r="F4327" s="9"/>
      <c r="G4327" s="9"/>
      <c r="H4327" s="9"/>
      <c r="I4327" s="9"/>
      <c r="J4327" s="9"/>
      <c r="K4327" s="9"/>
      <c r="L4327" s="9"/>
      <c r="M4327" s="9"/>
      <c r="N4327" s="9"/>
      <c r="O4327" s="9"/>
      <c r="P4327" s="9"/>
      <c r="Q4327" s="9"/>
      <c r="R4327" s="9"/>
      <c r="S4327" s="9"/>
      <c r="T4327" s="9"/>
      <c r="U4327" s="9"/>
      <c r="V4327" s="9"/>
      <c r="W4327" s="9"/>
    </row>
    <row r="4328">
      <c r="A4328" s="123"/>
      <c r="B4328" s="5"/>
      <c r="C4328" s="116"/>
      <c r="D4328" s="9"/>
      <c r="E4328" s="9"/>
      <c r="F4328" s="9"/>
      <c r="G4328" s="9"/>
      <c r="H4328" s="9"/>
      <c r="I4328" s="9"/>
      <c r="J4328" s="9"/>
      <c r="K4328" s="9"/>
      <c r="L4328" s="9"/>
      <c r="M4328" s="9"/>
      <c r="N4328" s="9"/>
      <c r="O4328" s="9"/>
      <c r="P4328" s="9"/>
      <c r="Q4328" s="9"/>
      <c r="R4328" s="9"/>
      <c r="S4328" s="9"/>
      <c r="T4328" s="9"/>
      <c r="U4328" s="9"/>
      <c r="V4328" s="9"/>
      <c r="W4328" s="9"/>
    </row>
    <row r="4329">
      <c r="A4329" s="123"/>
      <c r="B4329" s="5"/>
      <c r="C4329" s="116"/>
      <c r="D4329" s="9"/>
      <c r="E4329" s="9"/>
      <c r="F4329" s="9"/>
      <c r="G4329" s="9"/>
      <c r="H4329" s="9"/>
      <c r="I4329" s="9"/>
      <c r="J4329" s="9"/>
      <c r="K4329" s="9"/>
      <c r="L4329" s="9"/>
      <c r="M4329" s="9"/>
      <c r="N4329" s="9"/>
      <c r="O4329" s="9"/>
      <c r="P4329" s="9"/>
      <c r="Q4329" s="9"/>
      <c r="R4329" s="9"/>
      <c r="S4329" s="9"/>
      <c r="T4329" s="9"/>
      <c r="U4329" s="9"/>
      <c r="V4329" s="9"/>
      <c r="W4329" s="9"/>
    </row>
    <row r="4330">
      <c r="A4330" s="123"/>
      <c r="B4330" s="5"/>
      <c r="C4330" s="116"/>
      <c r="D4330" s="9"/>
      <c r="E4330" s="9"/>
      <c r="F4330" s="9"/>
      <c r="G4330" s="9"/>
      <c r="H4330" s="9"/>
      <c r="I4330" s="9"/>
      <c r="J4330" s="9"/>
      <c r="K4330" s="9"/>
      <c r="L4330" s="9"/>
      <c r="M4330" s="9"/>
      <c r="N4330" s="9"/>
      <c r="O4330" s="9"/>
      <c r="P4330" s="9"/>
      <c r="Q4330" s="9"/>
      <c r="R4330" s="9"/>
      <c r="S4330" s="9"/>
      <c r="T4330" s="9"/>
      <c r="U4330" s="9"/>
      <c r="V4330" s="9"/>
      <c r="W4330" s="9"/>
    </row>
    <row r="4331">
      <c r="A4331" s="123"/>
      <c r="B4331" s="5"/>
      <c r="C4331" s="116"/>
      <c r="D4331" s="9"/>
      <c r="E4331" s="9"/>
      <c r="F4331" s="9"/>
      <c r="G4331" s="9"/>
      <c r="H4331" s="9"/>
      <c r="I4331" s="9"/>
      <c r="J4331" s="9"/>
      <c r="K4331" s="9"/>
      <c r="L4331" s="9"/>
      <c r="M4331" s="9"/>
      <c r="N4331" s="9"/>
      <c r="O4331" s="9"/>
      <c r="P4331" s="9"/>
      <c r="Q4331" s="9"/>
      <c r="R4331" s="9"/>
      <c r="S4331" s="9"/>
      <c r="T4331" s="9"/>
      <c r="U4331" s="9"/>
      <c r="V4331" s="9"/>
      <c r="W4331" s="9"/>
    </row>
    <row r="4332">
      <c r="A4332" s="123"/>
      <c r="B4332" s="5"/>
      <c r="C4332" s="116"/>
      <c r="D4332" s="9"/>
      <c r="E4332" s="9"/>
      <c r="F4332" s="9"/>
      <c r="G4332" s="9"/>
      <c r="H4332" s="9"/>
      <c r="I4332" s="9"/>
      <c r="J4332" s="9"/>
      <c r="K4332" s="9"/>
      <c r="L4332" s="9"/>
      <c r="M4332" s="9"/>
      <c r="N4332" s="9"/>
      <c r="O4332" s="9"/>
      <c r="P4332" s="9"/>
      <c r="Q4332" s="9"/>
      <c r="R4332" s="9"/>
      <c r="S4332" s="9"/>
      <c r="T4332" s="9"/>
      <c r="U4332" s="9"/>
      <c r="V4332" s="9"/>
      <c r="W4332" s="9"/>
    </row>
    <row r="4333">
      <c r="A4333" s="123"/>
      <c r="B4333" s="5"/>
      <c r="C4333" s="116"/>
      <c r="D4333" s="9"/>
      <c r="E4333" s="9"/>
      <c r="F4333" s="9"/>
      <c r="G4333" s="9"/>
      <c r="H4333" s="9"/>
      <c r="I4333" s="9"/>
      <c r="J4333" s="9"/>
      <c r="K4333" s="9"/>
      <c r="L4333" s="9"/>
      <c r="M4333" s="9"/>
      <c r="N4333" s="9"/>
      <c r="O4333" s="9"/>
      <c r="P4333" s="9"/>
      <c r="Q4333" s="9"/>
      <c r="R4333" s="9"/>
      <c r="S4333" s="9"/>
      <c r="T4333" s="9"/>
      <c r="U4333" s="9"/>
      <c r="V4333" s="9"/>
      <c r="W4333" s="9"/>
    </row>
    <row r="4334">
      <c r="A4334" s="123"/>
      <c r="B4334" s="5"/>
      <c r="C4334" s="116"/>
      <c r="D4334" s="9"/>
      <c r="E4334" s="9"/>
      <c r="F4334" s="9"/>
      <c r="G4334" s="9"/>
      <c r="H4334" s="9"/>
      <c r="I4334" s="9"/>
      <c r="J4334" s="9"/>
      <c r="K4334" s="9"/>
      <c r="L4334" s="9"/>
      <c r="M4334" s="9"/>
      <c r="N4334" s="9"/>
      <c r="O4334" s="9"/>
      <c r="P4334" s="9"/>
      <c r="Q4334" s="9"/>
      <c r="R4334" s="9"/>
      <c r="S4334" s="9"/>
      <c r="T4334" s="9"/>
      <c r="U4334" s="9"/>
      <c r="V4334" s="9"/>
      <c r="W4334" s="9"/>
    </row>
    <row r="4335">
      <c r="A4335" s="123"/>
      <c r="B4335" s="5"/>
      <c r="C4335" s="116"/>
      <c r="D4335" s="9"/>
      <c r="E4335" s="9"/>
      <c r="F4335" s="9"/>
      <c r="G4335" s="9"/>
      <c r="H4335" s="9"/>
      <c r="I4335" s="9"/>
      <c r="J4335" s="9"/>
      <c r="K4335" s="9"/>
      <c r="L4335" s="9"/>
      <c r="M4335" s="9"/>
      <c r="N4335" s="9"/>
      <c r="O4335" s="9"/>
      <c r="P4335" s="9"/>
      <c r="Q4335" s="9"/>
      <c r="R4335" s="9"/>
      <c r="S4335" s="9"/>
      <c r="T4335" s="9"/>
      <c r="U4335" s="9"/>
      <c r="V4335" s="9"/>
      <c r="W4335" s="9"/>
    </row>
    <row r="4336">
      <c r="A4336" s="123"/>
      <c r="B4336" s="5"/>
      <c r="C4336" s="116"/>
      <c r="D4336" s="9"/>
      <c r="E4336" s="9"/>
      <c r="F4336" s="9"/>
      <c r="G4336" s="9"/>
      <c r="H4336" s="9"/>
      <c r="I4336" s="9"/>
      <c r="J4336" s="9"/>
      <c r="K4336" s="9"/>
      <c r="L4336" s="9"/>
      <c r="M4336" s="9"/>
      <c r="N4336" s="9"/>
      <c r="O4336" s="9"/>
      <c r="P4336" s="9"/>
      <c r="Q4336" s="9"/>
      <c r="R4336" s="9"/>
      <c r="S4336" s="9"/>
      <c r="T4336" s="9"/>
      <c r="U4336" s="9"/>
      <c r="V4336" s="9"/>
      <c r="W4336" s="9"/>
    </row>
    <row r="4337">
      <c r="A4337" s="123"/>
      <c r="B4337" s="5"/>
      <c r="C4337" s="116"/>
      <c r="D4337" s="9"/>
      <c r="E4337" s="9"/>
      <c r="F4337" s="9"/>
      <c r="G4337" s="9"/>
      <c r="H4337" s="9"/>
      <c r="I4337" s="9"/>
      <c r="J4337" s="9"/>
      <c r="K4337" s="9"/>
      <c r="L4337" s="9"/>
      <c r="M4337" s="9"/>
      <c r="N4337" s="9"/>
      <c r="O4337" s="9"/>
      <c r="P4337" s="9"/>
      <c r="Q4337" s="9"/>
      <c r="R4337" s="9"/>
      <c r="S4337" s="9"/>
      <c r="T4337" s="9"/>
      <c r="U4337" s="9"/>
      <c r="V4337" s="9"/>
      <c r="W4337" s="9"/>
    </row>
    <row r="4338">
      <c r="A4338" s="123"/>
      <c r="B4338" s="5"/>
      <c r="C4338" s="116"/>
      <c r="D4338" s="9"/>
      <c r="E4338" s="9"/>
      <c r="F4338" s="9"/>
      <c r="G4338" s="9"/>
      <c r="H4338" s="9"/>
      <c r="I4338" s="9"/>
      <c r="J4338" s="9"/>
      <c r="K4338" s="9"/>
      <c r="L4338" s="9"/>
      <c r="M4338" s="9"/>
      <c r="N4338" s="9"/>
      <c r="O4338" s="9"/>
      <c r="P4338" s="9"/>
      <c r="Q4338" s="9"/>
      <c r="R4338" s="9"/>
      <c r="S4338" s="9"/>
      <c r="T4338" s="9"/>
      <c r="U4338" s="9"/>
      <c r="V4338" s="9"/>
      <c r="W4338" s="9"/>
    </row>
    <row r="4339">
      <c r="A4339" s="123"/>
      <c r="B4339" s="5"/>
      <c r="C4339" s="116"/>
      <c r="D4339" s="9"/>
      <c r="E4339" s="9"/>
      <c r="F4339" s="9"/>
      <c r="G4339" s="9"/>
      <c r="H4339" s="9"/>
      <c r="I4339" s="9"/>
      <c r="J4339" s="9"/>
      <c r="K4339" s="9"/>
      <c r="L4339" s="9"/>
      <c r="M4339" s="9"/>
      <c r="N4339" s="9"/>
      <c r="O4339" s="9"/>
      <c r="P4339" s="9"/>
      <c r="Q4339" s="9"/>
      <c r="R4339" s="9"/>
      <c r="S4339" s="9"/>
      <c r="T4339" s="9"/>
      <c r="U4339" s="9"/>
      <c r="V4339" s="9"/>
      <c r="W4339" s="9"/>
    </row>
    <row r="4340">
      <c r="A4340" s="123"/>
      <c r="B4340" s="5"/>
      <c r="C4340" s="116"/>
      <c r="D4340" s="9"/>
      <c r="E4340" s="9"/>
      <c r="F4340" s="9"/>
      <c r="G4340" s="9"/>
      <c r="H4340" s="9"/>
      <c r="I4340" s="9"/>
      <c r="J4340" s="9"/>
      <c r="K4340" s="9"/>
      <c r="L4340" s="9"/>
      <c r="M4340" s="9"/>
      <c r="N4340" s="9"/>
      <c r="O4340" s="9"/>
      <c r="P4340" s="9"/>
      <c r="Q4340" s="9"/>
      <c r="R4340" s="9"/>
      <c r="S4340" s="9"/>
      <c r="T4340" s="9"/>
      <c r="U4340" s="9"/>
      <c r="V4340" s="9"/>
      <c r="W4340" s="9"/>
    </row>
    <row r="4341">
      <c r="A4341" s="123"/>
      <c r="B4341" s="5"/>
      <c r="C4341" s="116"/>
      <c r="D4341" s="9"/>
      <c r="E4341" s="9"/>
      <c r="F4341" s="9"/>
      <c r="G4341" s="9"/>
      <c r="H4341" s="9"/>
      <c r="I4341" s="9"/>
      <c r="J4341" s="9"/>
      <c r="K4341" s="9"/>
      <c r="L4341" s="9"/>
      <c r="M4341" s="9"/>
      <c r="N4341" s="9"/>
      <c r="O4341" s="9"/>
      <c r="P4341" s="9"/>
      <c r="Q4341" s="9"/>
      <c r="R4341" s="9"/>
      <c r="S4341" s="9"/>
      <c r="T4341" s="9"/>
      <c r="U4341" s="9"/>
      <c r="V4341" s="9"/>
      <c r="W4341" s="9"/>
    </row>
    <row r="4342">
      <c r="A4342" s="123"/>
      <c r="B4342" s="5"/>
      <c r="C4342" s="116"/>
      <c r="D4342" s="9"/>
      <c r="E4342" s="9"/>
      <c r="F4342" s="9"/>
      <c r="G4342" s="9"/>
      <c r="H4342" s="9"/>
      <c r="I4342" s="9"/>
      <c r="J4342" s="9"/>
      <c r="K4342" s="9"/>
      <c r="L4342" s="9"/>
      <c r="M4342" s="9"/>
      <c r="N4342" s="9"/>
      <c r="O4342" s="9"/>
      <c r="P4342" s="9"/>
      <c r="Q4342" s="9"/>
      <c r="R4342" s="9"/>
      <c r="S4342" s="9"/>
      <c r="T4342" s="9"/>
      <c r="U4342" s="9"/>
      <c r="V4342" s="9"/>
      <c r="W4342" s="9"/>
    </row>
    <row r="4343">
      <c r="A4343" s="123"/>
      <c r="B4343" s="5"/>
      <c r="C4343" s="116"/>
      <c r="D4343" s="9"/>
      <c r="E4343" s="9"/>
      <c r="F4343" s="9"/>
      <c r="G4343" s="9"/>
      <c r="H4343" s="9"/>
      <c r="I4343" s="9"/>
      <c r="J4343" s="9"/>
      <c r="K4343" s="9"/>
      <c r="L4343" s="9"/>
      <c r="M4343" s="9"/>
      <c r="N4343" s="9"/>
      <c r="O4343" s="9"/>
      <c r="P4343" s="9"/>
      <c r="Q4343" s="9"/>
      <c r="R4343" s="9"/>
      <c r="S4343" s="9"/>
      <c r="T4343" s="9"/>
      <c r="U4343" s="9"/>
      <c r="V4343" s="9"/>
      <c r="W4343" s="9"/>
    </row>
    <row r="4344">
      <c r="A4344" s="123"/>
      <c r="B4344" s="5"/>
      <c r="C4344" s="116"/>
      <c r="D4344" s="9"/>
      <c r="E4344" s="9"/>
      <c r="F4344" s="9"/>
      <c r="G4344" s="9"/>
      <c r="H4344" s="9"/>
      <c r="I4344" s="9"/>
      <c r="J4344" s="9"/>
      <c r="K4344" s="9"/>
      <c r="L4344" s="9"/>
      <c r="M4344" s="9"/>
      <c r="N4344" s="9"/>
      <c r="O4344" s="9"/>
      <c r="P4344" s="9"/>
      <c r="Q4344" s="9"/>
      <c r="R4344" s="9"/>
      <c r="S4344" s="9"/>
      <c r="T4344" s="9"/>
      <c r="U4344" s="9"/>
      <c r="V4344" s="9"/>
      <c r="W4344" s="9"/>
    </row>
    <row r="4345">
      <c r="A4345" s="123"/>
      <c r="B4345" s="5"/>
      <c r="C4345" s="116"/>
      <c r="D4345" s="9"/>
      <c r="E4345" s="9"/>
      <c r="F4345" s="9"/>
      <c r="G4345" s="9"/>
      <c r="H4345" s="9"/>
      <c r="I4345" s="9"/>
      <c r="J4345" s="9"/>
      <c r="K4345" s="9"/>
      <c r="L4345" s="9"/>
      <c r="M4345" s="9"/>
      <c r="N4345" s="9"/>
      <c r="O4345" s="9"/>
      <c r="P4345" s="9"/>
      <c r="Q4345" s="9"/>
      <c r="R4345" s="9"/>
      <c r="S4345" s="9"/>
      <c r="T4345" s="9"/>
      <c r="U4345" s="9"/>
      <c r="V4345" s="9"/>
      <c r="W4345" s="9"/>
    </row>
    <row r="4346">
      <c r="A4346" s="123"/>
      <c r="B4346" s="5"/>
      <c r="C4346" s="116"/>
      <c r="D4346" s="9"/>
      <c r="E4346" s="9"/>
      <c r="F4346" s="9"/>
      <c r="G4346" s="9"/>
      <c r="H4346" s="9"/>
      <c r="I4346" s="9"/>
      <c r="J4346" s="9"/>
      <c r="K4346" s="9"/>
      <c r="L4346" s="9"/>
      <c r="M4346" s="9"/>
      <c r="N4346" s="9"/>
      <c r="O4346" s="9"/>
      <c r="P4346" s="9"/>
      <c r="Q4346" s="9"/>
      <c r="R4346" s="9"/>
      <c r="S4346" s="9"/>
      <c r="T4346" s="9"/>
      <c r="U4346" s="9"/>
      <c r="V4346" s="9"/>
      <c r="W4346" s="9"/>
    </row>
    <row r="4347">
      <c r="A4347" s="123"/>
      <c r="B4347" s="5"/>
      <c r="C4347" s="116"/>
      <c r="D4347" s="9"/>
      <c r="E4347" s="9"/>
      <c r="F4347" s="9"/>
      <c r="G4347" s="9"/>
      <c r="H4347" s="9"/>
      <c r="I4347" s="9"/>
      <c r="J4347" s="9"/>
      <c r="K4347" s="9"/>
      <c r="L4347" s="9"/>
      <c r="M4347" s="9"/>
      <c r="N4347" s="9"/>
      <c r="O4347" s="9"/>
      <c r="P4347" s="9"/>
      <c r="Q4347" s="9"/>
      <c r="R4347" s="9"/>
      <c r="S4347" s="9"/>
      <c r="T4347" s="9"/>
      <c r="U4347" s="9"/>
      <c r="V4347" s="9"/>
      <c r="W4347" s="9"/>
    </row>
    <row r="4348">
      <c r="A4348" s="123"/>
      <c r="B4348" s="25"/>
      <c r="C4348" s="116"/>
      <c r="D4348" s="9"/>
      <c r="E4348" s="9"/>
      <c r="F4348" s="9"/>
      <c r="G4348" s="9"/>
      <c r="H4348" s="9"/>
      <c r="I4348" s="9"/>
      <c r="J4348" s="9"/>
      <c r="K4348" s="9"/>
      <c r="L4348" s="9"/>
      <c r="M4348" s="9"/>
      <c r="N4348" s="9"/>
      <c r="O4348" s="9"/>
      <c r="P4348" s="9"/>
      <c r="Q4348" s="9"/>
      <c r="R4348" s="9"/>
      <c r="S4348" s="9"/>
      <c r="T4348" s="9"/>
      <c r="U4348" s="9"/>
      <c r="V4348" s="9"/>
      <c r="W4348" s="9"/>
    </row>
    <row r="4349">
      <c r="A4349" s="123"/>
      <c r="B4349" s="25"/>
      <c r="C4349" s="116"/>
      <c r="D4349" s="9"/>
      <c r="E4349" s="9"/>
      <c r="F4349" s="9"/>
      <c r="G4349" s="9"/>
      <c r="H4349" s="9"/>
      <c r="I4349" s="9"/>
      <c r="J4349" s="9"/>
      <c r="K4349" s="9"/>
      <c r="L4349" s="9"/>
      <c r="M4349" s="9"/>
      <c r="N4349" s="9"/>
      <c r="O4349" s="9"/>
      <c r="P4349" s="9"/>
      <c r="Q4349" s="9"/>
      <c r="R4349" s="9"/>
      <c r="S4349" s="9"/>
      <c r="T4349" s="9"/>
      <c r="U4349" s="9"/>
      <c r="V4349" s="9"/>
      <c r="W4349" s="9"/>
    </row>
    <row r="4350">
      <c r="A4350" s="123"/>
      <c r="B4350" s="25"/>
      <c r="C4350" s="116"/>
      <c r="D4350" s="9"/>
      <c r="E4350" s="9"/>
      <c r="F4350" s="9"/>
      <c r="G4350" s="9"/>
      <c r="H4350" s="9"/>
      <c r="I4350" s="9"/>
      <c r="J4350" s="9"/>
      <c r="K4350" s="9"/>
      <c r="L4350" s="9"/>
      <c r="M4350" s="9"/>
      <c r="N4350" s="9"/>
      <c r="O4350" s="9"/>
      <c r="P4350" s="9"/>
      <c r="Q4350" s="9"/>
      <c r="R4350" s="9"/>
      <c r="S4350" s="9"/>
      <c r="T4350" s="9"/>
      <c r="U4350" s="9"/>
      <c r="V4350" s="9"/>
      <c r="W4350" s="9"/>
    </row>
    <row r="4351">
      <c r="A4351" s="123"/>
      <c r="B4351" s="25"/>
      <c r="C4351" s="116"/>
      <c r="D4351" s="9"/>
      <c r="E4351" s="9"/>
      <c r="F4351" s="9"/>
      <c r="G4351" s="9"/>
      <c r="H4351" s="9"/>
      <c r="I4351" s="9"/>
      <c r="J4351" s="9"/>
      <c r="K4351" s="9"/>
      <c r="L4351" s="9"/>
      <c r="M4351" s="9"/>
      <c r="N4351" s="9"/>
      <c r="O4351" s="9"/>
      <c r="P4351" s="9"/>
      <c r="Q4351" s="9"/>
      <c r="R4351" s="9"/>
      <c r="S4351" s="9"/>
      <c r="T4351" s="9"/>
      <c r="U4351" s="9"/>
      <c r="V4351" s="9"/>
      <c r="W4351" s="9"/>
    </row>
    <row r="4352">
      <c r="A4352" s="123"/>
      <c r="B4352" s="25"/>
      <c r="C4352" s="116"/>
      <c r="D4352" s="9"/>
      <c r="E4352" s="9"/>
      <c r="F4352" s="9"/>
      <c r="G4352" s="9"/>
      <c r="H4352" s="9"/>
      <c r="I4352" s="9"/>
      <c r="J4352" s="9"/>
      <c r="K4352" s="9"/>
      <c r="L4352" s="9"/>
      <c r="M4352" s="9"/>
      <c r="N4352" s="9"/>
      <c r="O4352" s="9"/>
      <c r="P4352" s="9"/>
      <c r="Q4352" s="9"/>
      <c r="R4352" s="9"/>
      <c r="S4352" s="9"/>
      <c r="T4352" s="9"/>
      <c r="U4352" s="9"/>
      <c r="V4352" s="9"/>
      <c r="W4352" s="9"/>
    </row>
    <row r="4353">
      <c r="A4353" s="123"/>
      <c r="B4353" s="25"/>
      <c r="C4353" s="116"/>
      <c r="D4353" s="9"/>
      <c r="E4353" s="9"/>
      <c r="F4353" s="9"/>
      <c r="G4353" s="9"/>
      <c r="H4353" s="9"/>
      <c r="I4353" s="9"/>
      <c r="J4353" s="9"/>
      <c r="K4353" s="9"/>
      <c r="L4353" s="9"/>
      <c r="M4353" s="9"/>
      <c r="N4353" s="9"/>
      <c r="O4353" s="9"/>
      <c r="P4353" s="9"/>
      <c r="Q4353" s="9"/>
      <c r="R4353" s="9"/>
      <c r="S4353" s="9"/>
      <c r="T4353" s="9"/>
      <c r="U4353" s="9"/>
      <c r="V4353" s="9"/>
      <c r="W4353" s="9"/>
    </row>
    <row r="4354">
      <c r="A4354" s="123"/>
      <c r="B4354" s="25"/>
      <c r="C4354" s="116"/>
      <c r="D4354" s="9"/>
      <c r="E4354" s="9"/>
      <c r="F4354" s="9"/>
      <c r="G4354" s="9"/>
      <c r="H4354" s="9"/>
      <c r="I4354" s="9"/>
      <c r="J4354" s="9"/>
      <c r="K4354" s="9"/>
      <c r="L4354" s="9"/>
      <c r="M4354" s="9"/>
      <c r="N4354" s="9"/>
      <c r="O4354" s="9"/>
      <c r="P4354" s="9"/>
      <c r="Q4354" s="9"/>
      <c r="R4354" s="9"/>
      <c r="S4354" s="9"/>
      <c r="T4354" s="9"/>
      <c r="U4354" s="9"/>
      <c r="V4354" s="9"/>
      <c r="W4354" s="9"/>
    </row>
    <row r="4355">
      <c r="A4355" s="123"/>
      <c r="B4355" s="25"/>
      <c r="C4355" s="116"/>
      <c r="D4355" s="9"/>
      <c r="E4355" s="9"/>
      <c r="F4355" s="9"/>
      <c r="G4355" s="9"/>
      <c r="H4355" s="9"/>
      <c r="I4355" s="9"/>
      <c r="J4355" s="9"/>
      <c r="K4355" s="9"/>
      <c r="L4355" s="9"/>
      <c r="M4355" s="9"/>
      <c r="N4355" s="9"/>
      <c r="O4355" s="9"/>
      <c r="P4355" s="9"/>
      <c r="Q4355" s="9"/>
      <c r="R4355" s="9"/>
      <c r="S4355" s="9"/>
      <c r="T4355" s="9"/>
      <c r="U4355" s="9"/>
      <c r="V4355" s="9"/>
      <c r="W4355" s="9"/>
    </row>
    <row r="4356">
      <c r="A4356" s="123"/>
      <c r="B4356" s="25"/>
      <c r="C4356" s="116"/>
      <c r="D4356" s="9"/>
      <c r="E4356" s="9"/>
      <c r="F4356" s="9"/>
      <c r="G4356" s="9"/>
      <c r="H4356" s="9"/>
      <c r="I4356" s="9"/>
      <c r="J4356" s="9"/>
      <c r="K4356" s="9"/>
      <c r="L4356" s="9"/>
      <c r="M4356" s="9"/>
      <c r="N4356" s="9"/>
      <c r="O4356" s="9"/>
      <c r="P4356" s="9"/>
      <c r="Q4356" s="9"/>
      <c r="R4356" s="9"/>
      <c r="S4356" s="9"/>
      <c r="T4356" s="9"/>
      <c r="U4356" s="9"/>
      <c r="V4356" s="9"/>
      <c r="W4356" s="9"/>
    </row>
    <row r="4357">
      <c r="A4357" s="123"/>
      <c r="B4357" s="25"/>
      <c r="C4357" s="116"/>
      <c r="D4357" s="9"/>
      <c r="E4357" s="9"/>
      <c r="F4357" s="9"/>
      <c r="G4357" s="9"/>
      <c r="H4357" s="9"/>
      <c r="I4357" s="9"/>
      <c r="J4357" s="9"/>
      <c r="K4357" s="9"/>
      <c r="L4357" s="9"/>
      <c r="M4357" s="9"/>
      <c r="N4357" s="9"/>
      <c r="O4357" s="9"/>
      <c r="P4357" s="9"/>
      <c r="Q4357" s="9"/>
      <c r="R4357" s="9"/>
      <c r="S4357" s="9"/>
      <c r="T4357" s="9"/>
      <c r="U4357" s="9"/>
      <c r="V4357" s="9"/>
      <c r="W4357" s="9"/>
    </row>
    <row r="4358">
      <c r="A4358" s="123"/>
      <c r="B4358" s="25"/>
      <c r="C4358" s="116"/>
      <c r="D4358" s="9"/>
      <c r="E4358" s="9"/>
      <c r="F4358" s="9"/>
      <c r="G4358" s="9"/>
      <c r="H4358" s="9"/>
      <c r="I4358" s="9"/>
      <c r="J4358" s="9"/>
      <c r="K4358" s="9"/>
      <c r="L4358" s="9"/>
      <c r="M4358" s="9"/>
      <c r="N4358" s="9"/>
      <c r="O4358" s="9"/>
      <c r="P4358" s="9"/>
      <c r="Q4358" s="9"/>
      <c r="R4358" s="9"/>
      <c r="S4358" s="9"/>
      <c r="T4358" s="9"/>
      <c r="U4358" s="9"/>
      <c r="V4358" s="9"/>
      <c r="W4358" s="9"/>
    </row>
    <row r="4359">
      <c r="A4359" s="123"/>
      <c r="B4359" s="25"/>
      <c r="C4359" s="116"/>
      <c r="D4359" s="9"/>
      <c r="E4359" s="9"/>
      <c r="F4359" s="9"/>
      <c r="G4359" s="9"/>
      <c r="H4359" s="9"/>
      <c r="I4359" s="9"/>
      <c r="J4359" s="9"/>
      <c r="K4359" s="9"/>
      <c r="L4359" s="9"/>
      <c r="M4359" s="9"/>
      <c r="N4359" s="9"/>
      <c r="O4359" s="9"/>
      <c r="P4359" s="9"/>
      <c r="Q4359" s="9"/>
      <c r="R4359" s="9"/>
      <c r="S4359" s="9"/>
      <c r="T4359" s="9"/>
      <c r="U4359" s="9"/>
      <c r="V4359" s="9"/>
      <c r="W4359" s="9"/>
    </row>
    <row r="4360">
      <c r="A4360" s="123"/>
      <c r="B4360" s="25"/>
      <c r="C4360" s="116"/>
      <c r="D4360" s="9"/>
      <c r="E4360" s="9"/>
      <c r="F4360" s="9"/>
      <c r="G4360" s="9"/>
      <c r="H4360" s="9"/>
      <c r="I4360" s="9"/>
      <c r="J4360" s="9"/>
      <c r="K4360" s="9"/>
      <c r="L4360" s="9"/>
      <c r="M4360" s="9"/>
      <c r="N4360" s="9"/>
      <c r="O4360" s="9"/>
      <c r="P4360" s="9"/>
      <c r="Q4360" s="9"/>
      <c r="R4360" s="9"/>
      <c r="S4360" s="9"/>
      <c r="T4360" s="9"/>
      <c r="U4360" s="9"/>
      <c r="V4360" s="9"/>
      <c r="W4360" s="9"/>
    </row>
    <row r="4361">
      <c r="A4361" s="123"/>
      <c r="B4361" s="25"/>
      <c r="C4361" s="116"/>
      <c r="D4361" s="9"/>
      <c r="E4361" s="9"/>
      <c r="F4361" s="9"/>
      <c r="G4361" s="9"/>
      <c r="H4361" s="9"/>
      <c r="I4361" s="9"/>
      <c r="J4361" s="9"/>
      <c r="K4361" s="9"/>
      <c r="L4361" s="9"/>
      <c r="M4361" s="9"/>
      <c r="N4361" s="9"/>
      <c r="O4361" s="9"/>
      <c r="P4361" s="9"/>
      <c r="Q4361" s="9"/>
      <c r="R4361" s="9"/>
      <c r="S4361" s="9"/>
      <c r="T4361" s="9"/>
      <c r="U4361" s="9"/>
      <c r="V4361" s="9"/>
      <c r="W4361" s="9"/>
    </row>
    <row r="4362">
      <c r="A4362" s="123"/>
      <c r="B4362" s="25"/>
      <c r="C4362" s="116"/>
      <c r="D4362" s="9"/>
      <c r="E4362" s="9"/>
      <c r="F4362" s="9"/>
      <c r="G4362" s="9"/>
      <c r="H4362" s="9"/>
      <c r="I4362" s="9"/>
      <c r="J4362" s="9"/>
      <c r="K4362" s="9"/>
      <c r="L4362" s="9"/>
      <c r="M4362" s="9"/>
      <c r="N4362" s="9"/>
      <c r="O4362" s="9"/>
      <c r="P4362" s="9"/>
      <c r="Q4362" s="9"/>
      <c r="R4362" s="9"/>
      <c r="S4362" s="9"/>
      <c r="T4362" s="9"/>
      <c r="U4362" s="9"/>
      <c r="V4362" s="9"/>
      <c r="W4362" s="9"/>
    </row>
    <row r="4363">
      <c r="A4363" s="123"/>
      <c r="B4363" s="25"/>
      <c r="C4363" s="116"/>
      <c r="D4363" s="9"/>
      <c r="E4363" s="9"/>
      <c r="F4363" s="9"/>
      <c r="G4363" s="9"/>
      <c r="H4363" s="9"/>
      <c r="I4363" s="9"/>
      <c r="J4363" s="9"/>
      <c r="K4363" s="9"/>
      <c r="L4363" s="9"/>
      <c r="M4363" s="9"/>
      <c r="N4363" s="9"/>
      <c r="O4363" s="9"/>
      <c r="P4363" s="9"/>
      <c r="Q4363" s="9"/>
      <c r="R4363" s="9"/>
      <c r="S4363" s="9"/>
      <c r="T4363" s="9"/>
      <c r="U4363" s="9"/>
      <c r="V4363" s="9"/>
      <c r="W4363" s="9"/>
    </row>
    <row r="4364">
      <c r="A4364" s="123"/>
      <c r="B4364" s="25"/>
      <c r="C4364" s="116"/>
      <c r="D4364" s="9"/>
      <c r="E4364" s="9"/>
      <c r="F4364" s="9"/>
      <c r="G4364" s="9"/>
      <c r="H4364" s="9"/>
      <c r="I4364" s="9"/>
      <c r="J4364" s="9"/>
      <c r="K4364" s="9"/>
      <c r="L4364" s="9"/>
      <c r="M4364" s="9"/>
      <c r="N4364" s="9"/>
      <c r="O4364" s="9"/>
      <c r="P4364" s="9"/>
      <c r="Q4364" s="9"/>
      <c r="R4364" s="9"/>
      <c r="S4364" s="9"/>
      <c r="T4364" s="9"/>
      <c r="U4364" s="9"/>
      <c r="V4364" s="9"/>
      <c r="W4364" s="9"/>
    </row>
    <row r="4365">
      <c r="A4365" s="123"/>
      <c r="B4365" s="25"/>
      <c r="C4365" s="116"/>
      <c r="D4365" s="9"/>
      <c r="E4365" s="9"/>
      <c r="F4365" s="9"/>
      <c r="G4365" s="9"/>
      <c r="H4365" s="9"/>
      <c r="I4365" s="9"/>
      <c r="J4365" s="9"/>
      <c r="K4365" s="9"/>
      <c r="L4365" s="9"/>
      <c r="M4365" s="9"/>
      <c r="N4365" s="9"/>
      <c r="O4365" s="9"/>
      <c r="P4365" s="9"/>
      <c r="Q4365" s="9"/>
      <c r="R4365" s="9"/>
      <c r="S4365" s="9"/>
      <c r="T4365" s="9"/>
      <c r="U4365" s="9"/>
      <c r="V4365" s="9"/>
      <c r="W4365" s="9"/>
    </row>
    <row r="4366">
      <c r="A4366" s="123"/>
      <c r="B4366" s="25"/>
      <c r="C4366" s="116"/>
      <c r="D4366" s="9"/>
      <c r="E4366" s="9"/>
      <c r="F4366" s="9"/>
      <c r="G4366" s="9"/>
      <c r="H4366" s="9"/>
      <c r="I4366" s="9"/>
      <c r="J4366" s="9"/>
      <c r="K4366" s="9"/>
      <c r="L4366" s="9"/>
      <c r="M4366" s="9"/>
      <c r="N4366" s="9"/>
      <c r="O4366" s="9"/>
      <c r="P4366" s="9"/>
      <c r="Q4366" s="9"/>
      <c r="R4366" s="9"/>
      <c r="S4366" s="9"/>
      <c r="T4366" s="9"/>
      <c r="U4366" s="9"/>
      <c r="V4366" s="9"/>
      <c r="W4366" s="9"/>
    </row>
    <row r="4367">
      <c r="A4367" s="123"/>
      <c r="B4367" s="25"/>
      <c r="C4367" s="116"/>
      <c r="D4367" s="9"/>
      <c r="E4367" s="9"/>
      <c r="F4367" s="9"/>
      <c r="G4367" s="9"/>
      <c r="H4367" s="9"/>
      <c r="I4367" s="9"/>
      <c r="J4367" s="9"/>
      <c r="K4367" s="9"/>
      <c r="L4367" s="9"/>
      <c r="M4367" s="9"/>
      <c r="N4367" s="9"/>
      <c r="O4367" s="9"/>
      <c r="P4367" s="9"/>
      <c r="Q4367" s="9"/>
      <c r="R4367" s="9"/>
      <c r="S4367" s="9"/>
      <c r="T4367" s="9"/>
      <c r="U4367" s="9"/>
      <c r="V4367" s="9"/>
      <c r="W4367" s="9"/>
    </row>
    <row r="4368">
      <c r="A4368" s="123"/>
      <c r="B4368" s="25"/>
      <c r="C4368" s="116"/>
      <c r="D4368" s="9"/>
      <c r="E4368" s="9"/>
      <c r="F4368" s="9"/>
      <c r="G4368" s="9"/>
      <c r="H4368" s="9"/>
      <c r="I4368" s="9"/>
      <c r="J4368" s="9"/>
      <c r="K4368" s="9"/>
      <c r="L4368" s="9"/>
      <c r="M4368" s="9"/>
      <c r="N4368" s="9"/>
      <c r="O4368" s="9"/>
      <c r="P4368" s="9"/>
      <c r="Q4368" s="9"/>
      <c r="R4368" s="9"/>
      <c r="S4368" s="9"/>
      <c r="T4368" s="9"/>
      <c r="U4368" s="9"/>
      <c r="V4368" s="9"/>
      <c r="W4368" s="9"/>
    </row>
    <row r="4369">
      <c r="A4369" s="123"/>
      <c r="B4369" s="25"/>
      <c r="C4369" s="116"/>
      <c r="D4369" s="9"/>
      <c r="E4369" s="9"/>
      <c r="F4369" s="9"/>
      <c r="G4369" s="9"/>
      <c r="H4369" s="9"/>
      <c r="I4369" s="9"/>
      <c r="J4369" s="9"/>
      <c r="K4369" s="9"/>
      <c r="L4369" s="9"/>
      <c r="M4369" s="9"/>
      <c r="N4369" s="9"/>
      <c r="O4369" s="9"/>
      <c r="P4369" s="9"/>
      <c r="Q4369" s="9"/>
      <c r="R4369" s="9"/>
      <c r="S4369" s="9"/>
      <c r="T4369" s="9"/>
      <c r="U4369" s="9"/>
      <c r="V4369" s="9"/>
      <c r="W4369" s="9"/>
    </row>
    <row r="4370">
      <c r="A4370" s="123"/>
      <c r="B4370" s="25"/>
      <c r="C4370" s="116"/>
      <c r="D4370" s="9"/>
      <c r="E4370" s="9"/>
      <c r="F4370" s="9"/>
      <c r="G4370" s="9"/>
      <c r="H4370" s="9"/>
      <c r="I4370" s="9"/>
      <c r="J4370" s="9"/>
      <c r="K4370" s="9"/>
      <c r="L4370" s="9"/>
      <c r="M4370" s="9"/>
      <c r="N4370" s="9"/>
      <c r="O4370" s="9"/>
      <c r="P4370" s="9"/>
      <c r="Q4370" s="9"/>
      <c r="R4370" s="9"/>
      <c r="S4370" s="9"/>
      <c r="T4370" s="9"/>
      <c r="U4370" s="9"/>
      <c r="V4370" s="9"/>
      <c r="W4370" s="9"/>
    </row>
    <row r="4371">
      <c r="A4371" s="123"/>
      <c r="B4371" s="25"/>
      <c r="C4371" s="116"/>
      <c r="D4371" s="9"/>
      <c r="E4371" s="9"/>
      <c r="F4371" s="9"/>
      <c r="G4371" s="9"/>
      <c r="H4371" s="9"/>
      <c r="I4371" s="9"/>
      <c r="J4371" s="9"/>
      <c r="K4371" s="9"/>
      <c r="L4371" s="9"/>
      <c r="M4371" s="9"/>
      <c r="N4371" s="9"/>
      <c r="O4371" s="9"/>
      <c r="P4371" s="9"/>
      <c r="Q4371" s="9"/>
      <c r="R4371" s="9"/>
      <c r="S4371" s="9"/>
      <c r="T4371" s="9"/>
      <c r="U4371" s="9"/>
      <c r="V4371" s="9"/>
      <c r="W4371" s="9"/>
    </row>
    <row r="4372">
      <c r="A4372" s="123"/>
      <c r="B4372" s="25"/>
      <c r="C4372" s="116"/>
      <c r="D4372" s="9"/>
      <c r="E4372" s="9"/>
      <c r="F4372" s="9"/>
      <c r="G4372" s="9"/>
      <c r="H4372" s="9"/>
      <c r="I4372" s="9"/>
      <c r="J4372" s="9"/>
      <c r="K4372" s="9"/>
      <c r="L4372" s="9"/>
      <c r="M4372" s="9"/>
      <c r="N4372" s="9"/>
      <c r="O4372" s="9"/>
      <c r="P4372" s="9"/>
      <c r="Q4372" s="9"/>
      <c r="R4372" s="9"/>
      <c r="S4372" s="9"/>
      <c r="T4372" s="9"/>
      <c r="U4372" s="9"/>
      <c r="V4372" s="9"/>
      <c r="W4372" s="9"/>
    </row>
    <row r="4373">
      <c r="A4373" s="123"/>
      <c r="B4373" s="25"/>
      <c r="C4373" s="116"/>
      <c r="D4373" s="9"/>
      <c r="E4373" s="9"/>
      <c r="F4373" s="9"/>
      <c r="G4373" s="9"/>
      <c r="H4373" s="9"/>
      <c r="I4373" s="9"/>
      <c r="J4373" s="9"/>
      <c r="K4373" s="9"/>
      <c r="L4373" s="9"/>
      <c r="M4373" s="9"/>
      <c r="N4373" s="9"/>
      <c r="O4373" s="9"/>
      <c r="P4373" s="9"/>
      <c r="Q4373" s="9"/>
      <c r="R4373" s="9"/>
      <c r="S4373" s="9"/>
      <c r="T4373" s="9"/>
      <c r="U4373" s="9"/>
      <c r="V4373" s="9"/>
      <c r="W4373" s="9"/>
    </row>
    <row r="4374">
      <c r="A4374" s="123"/>
      <c r="B4374" s="25"/>
      <c r="C4374" s="116"/>
      <c r="D4374" s="9"/>
      <c r="E4374" s="9"/>
      <c r="F4374" s="9"/>
      <c r="G4374" s="9"/>
      <c r="H4374" s="9"/>
      <c r="I4374" s="9"/>
      <c r="J4374" s="9"/>
      <c r="K4374" s="9"/>
      <c r="L4374" s="9"/>
      <c r="M4374" s="9"/>
      <c r="N4374" s="9"/>
      <c r="O4374" s="9"/>
      <c r="P4374" s="9"/>
      <c r="Q4374" s="9"/>
      <c r="R4374" s="9"/>
      <c r="S4374" s="9"/>
      <c r="T4374" s="9"/>
      <c r="U4374" s="9"/>
      <c r="V4374" s="9"/>
      <c r="W4374" s="9"/>
    </row>
    <row r="4375">
      <c r="A4375" s="123"/>
      <c r="B4375" s="25"/>
      <c r="C4375" s="116"/>
      <c r="D4375" s="9"/>
      <c r="E4375" s="9"/>
      <c r="F4375" s="9"/>
      <c r="G4375" s="9"/>
      <c r="H4375" s="9"/>
      <c r="I4375" s="9"/>
      <c r="J4375" s="9"/>
      <c r="K4375" s="9"/>
      <c r="L4375" s="9"/>
      <c r="M4375" s="9"/>
      <c r="N4375" s="9"/>
      <c r="O4375" s="9"/>
      <c r="P4375" s="9"/>
      <c r="Q4375" s="9"/>
      <c r="R4375" s="9"/>
      <c r="S4375" s="9"/>
      <c r="T4375" s="9"/>
      <c r="U4375" s="9"/>
      <c r="V4375" s="9"/>
      <c r="W4375" s="9"/>
    </row>
    <row r="4376">
      <c r="A4376" s="123"/>
      <c r="B4376" s="25"/>
      <c r="C4376" s="116"/>
      <c r="D4376" s="9"/>
      <c r="E4376" s="9"/>
      <c r="F4376" s="9"/>
      <c r="G4376" s="9"/>
      <c r="H4376" s="9"/>
      <c r="I4376" s="9"/>
      <c r="J4376" s="9"/>
      <c r="K4376" s="9"/>
      <c r="L4376" s="9"/>
      <c r="M4376" s="9"/>
      <c r="N4376" s="9"/>
      <c r="O4376" s="9"/>
      <c r="P4376" s="9"/>
      <c r="Q4376" s="9"/>
      <c r="R4376" s="9"/>
      <c r="S4376" s="9"/>
      <c r="T4376" s="9"/>
      <c r="U4376" s="9"/>
      <c r="V4376" s="9"/>
      <c r="W4376" s="9"/>
    </row>
    <row r="4377">
      <c r="A4377" s="123"/>
      <c r="B4377" s="25"/>
      <c r="C4377" s="116"/>
      <c r="D4377" s="9"/>
      <c r="E4377" s="9"/>
      <c r="F4377" s="9"/>
      <c r="G4377" s="9"/>
      <c r="H4377" s="9"/>
      <c r="I4377" s="9"/>
      <c r="J4377" s="9"/>
      <c r="K4377" s="9"/>
      <c r="L4377" s="9"/>
      <c r="M4377" s="9"/>
      <c r="N4377" s="9"/>
      <c r="O4377" s="9"/>
      <c r="P4377" s="9"/>
      <c r="Q4377" s="9"/>
      <c r="R4377" s="9"/>
      <c r="S4377" s="9"/>
      <c r="T4377" s="9"/>
      <c r="U4377" s="9"/>
      <c r="V4377" s="9"/>
      <c r="W4377" s="9"/>
    </row>
    <row r="4378">
      <c r="A4378" s="123"/>
      <c r="B4378" s="25"/>
      <c r="C4378" s="116"/>
      <c r="D4378" s="9"/>
      <c r="E4378" s="9"/>
      <c r="F4378" s="9"/>
      <c r="G4378" s="9"/>
      <c r="H4378" s="9"/>
      <c r="I4378" s="9"/>
      <c r="J4378" s="9"/>
      <c r="K4378" s="9"/>
      <c r="L4378" s="9"/>
      <c r="M4378" s="9"/>
      <c r="N4378" s="9"/>
      <c r="O4378" s="9"/>
      <c r="P4378" s="9"/>
      <c r="Q4378" s="9"/>
      <c r="R4378" s="9"/>
      <c r="S4378" s="9"/>
      <c r="T4378" s="9"/>
      <c r="U4378" s="9"/>
      <c r="V4378" s="9"/>
      <c r="W4378" s="9"/>
    </row>
    <row r="4379">
      <c r="A4379" s="123"/>
      <c r="B4379" s="25"/>
      <c r="C4379" s="116"/>
      <c r="D4379" s="9"/>
      <c r="E4379" s="9"/>
      <c r="F4379" s="9"/>
      <c r="G4379" s="9"/>
      <c r="H4379" s="9"/>
      <c r="I4379" s="9"/>
      <c r="J4379" s="9"/>
      <c r="K4379" s="9"/>
      <c r="L4379" s="9"/>
      <c r="M4379" s="9"/>
      <c r="N4379" s="9"/>
      <c r="O4379" s="9"/>
      <c r="P4379" s="9"/>
      <c r="Q4379" s="9"/>
      <c r="R4379" s="9"/>
      <c r="S4379" s="9"/>
      <c r="T4379" s="9"/>
      <c r="U4379" s="9"/>
      <c r="V4379" s="9"/>
      <c r="W4379" s="9"/>
    </row>
    <row r="4380">
      <c r="A4380" s="123"/>
      <c r="B4380" s="25"/>
      <c r="C4380" s="116"/>
      <c r="D4380" s="9"/>
      <c r="E4380" s="9"/>
      <c r="F4380" s="9"/>
      <c r="G4380" s="9"/>
      <c r="H4380" s="9"/>
      <c r="I4380" s="9"/>
      <c r="J4380" s="9"/>
      <c r="K4380" s="9"/>
      <c r="L4380" s="9"/>
      <c r="M4380" s="9"/>
      <c r="N4380" s="9"/>
      <c r="O4380" s="9"/>
      <c r="P4380" s="9"/>
      <c r="Q4380" s="9"/>
      <c r="R4380" s="9"/>
      <c r="S4380" s="9"/>
      <c r="T4380" s="9"/>
      <c r="U4380" s="9"/>
      <c r="V4380" s="9"/>
      <c r="W4380" s="9"/>
    </row>
    <row r="4381">
      <c r="A4381" s="123"/>
      <c r="B4381" s="25"/>
      <c r="C4381" s="116"/>
      <c r="D4381" s="9"/>
      <c r="E4381" s="9"/>
      <c r="F4381" s="9"/>
      <c r="G4381" s="9"/>
      <c r="H4381" s="9"/>
      <c r="I4381" s="9"/>
      <c r="J4381" s="9"/>
      <c r="K4381" s="9"/>
      <c r="L4381" s="9"/>
      <c r="M4381" s="9"/>
      <c r="N4381" s="9"/>
      <c r="O4381" s="9"/>
      <c r="P4381" s="9"/>
      <c r="Q4381" s="9"/>
      <c r="R4381" s="9"/>
      <c r="S4381" s="9"/>
      <c r="T4381" s="9"/>
      <c r="U4381" s="9"/>
      <c r="V4381" s="9"/>
      <c r="W4381" s="9"/>
    </row>
    <row r="4382">
      <c r="A4382" s="123"/>
      <c r="B4382" s="25"/>
      <c r="C4382" s="116"/>
      <c r="D4382" s="9"/>
      <c r="E4382" s="9"/>
      <c r="F4382" s="9"/>
      <c r="G4382" s="9"/>
      <c r="H4382" s="9"/>
      <c r="I4382" s="9"/>
      <c r="J4382" s="9"/>
      <c r="K4382" s="9"/>
      <c r="L4382" s="9"/>
      <c r="M4382" s="9"/>
      <c r="N4382" s="9"/>
      <c r="O4382" s="9"/>
      <c r="P4382" s="9"/>
      <c r="Q4382" s="9"/>
      <c r="R4382" s="9"/>
      <c r="S4382" s="9"/>
      <c r="T4382" s="9"/>
      <c r="U4382" s="9"/>
      <c r="V4382" s="9"/>
      <c r="W4382" s="9"/>
    </row>
    <row r="4383">
      <c r="A4383" s="123"/>
      <c r="B4383" s="25"/>
      <c r="C4383" s="116"/>
      <c r="D4383" s="9"/>
      <c r="E4383" s="9"/>
      <c r="F4383" s="9"/>
      <c r="G4383" s="9"/>
      <c r="H4383" s="9"/>
      <c r="I4383" s="9"/>
      <c r="J4383" s="9"/>
      <c r="K4383" s="9"/>
      <c r="L4383" s="9"/>
      <c r="M4383" s="9"/>
      <c r="N4383" s="9"/>
      <c r="O4383" s="9"/>
      <c r="P4383" s="9"/>
      <c r="Q4383" s="9"/>
      <c r="R4383" s="9"/>
      <c r="S4383" s="9"/>
      <c r="T4383" s="9"/>
      <c r="U4383" s="9"/>
      <c r="V4383" s="9"/>
      <c r="W4383" s="9"/>
    </row>
    <row r="4384">
      <c r="A4384" s="123"/>
      <c r="B4384" s="25"/>
      <c r="C4384" s="116"/>
      <c r="D4384" s="9"/>
      <c r="E4384" s="9"/>
      <c r="F4384" s="9"/>
      <c r="G4384" s="9"/>
      <c r="H4384" s="9"/>
      <c r="I4384" s="9"/>
      <c r="J4384" s="9"/>
      <c r="K4384" s="9"/>
      <c r="L4384" s="9"/>
      <c r="M4384" s="9"/>
      <c r="N4384" s="9"/>
      <c r="O4384" s="9"/>
      <c r="P4384" s="9"/>
      <c r="Q4384" s="9"/>
      <c r="R4384" s="9"/>
      <c r="S4384" s="9"/>
      <c r="T4384" s="9"/>
      <c r="U4384" s="9"/>
      <c r="V4384" s="9"/>
      <c r="W4384" s="9"/>
    </row>
    <row r="4385">
      <c r="A4385" s="123"/>
      <c r="B4385" s="25"/>
      <c r="C4385" s="116"/>
      <c r="D4385" s="9"/>
      <c r="E4385" s="9"/>
      <c r="F4385" s="9"/>
      <c r="G4385" s="9"/>
      <c r="H4385" s="9"/>
      <c r="I4385" s="9"/>
      <c r="J4385" s="9"/>
      <c r="K4385" s="9"/>
      <c r="L4385" s="9"/>
      <c r="M4385" s="9"/>
      <c r="N4385" s="9"/>
      <c r="O4385" s="9"/>
      <c r="P4385" s="9"/>
      <c r="Q4385" s="9"/>
      <c r="R4385" s="9"/>
      <c r="S4385" s="9"/>
      <c r="T4385" s="9"/>
      <c r="U4385" s="9"/>
      <c r="V4385" s="9"/>
      <c r="W4385" s="9"/>
    </row>
    <row r="4386">
      <c r="A4386" s="123"/>
      <c r="B4386" s="25"/>
      <c r="C4386" s="116"/>
      <c r="D4386" s="9"/>
      <c r="E4386" s="9"/>
      <c r="F4386" s="9"/>
      <c r="G4386" s="9"/>
      <c r="H4386" s="9"/>
      <c r="I4386" s="9"/>
      <c r="J4386" s="9"/>
      <c r="K4386" s="9"/>
      <c r="L4386" s="9"/>
      <c r="M4386" s="9"/>
      <c r="N4386" s="9"/>
      <c r="O4386" s="9"/>
      <c r="P4386" s="9"/>
      <c r="Q4386" s="9"/>
      <c r="R4386" s="9"/>
      <c r="S4386" s="9"/>
      <c r="T4386" s="9"/>
      <c r="U4386" s="9"/>
      <c r="V4386" s="9"/>
      <c r="W4386" s="9"/>
    </row>
    <row r="4387">
      <c r="A4387" s="123"/>
      <c r="B4387" s="25"/>
      <c r="C4387" s="116"/>
      <c r="D4387" s="9"/>
      <c r="E4387" s="9"/>
      <c r="F4387" s="9"/>
      <c r="G4387" s="9"/>
      <c r="H4387" s="9"/>
      <c r="I4387" s="9"/>
      <c r="J4387" s="9"/>
      <c r="K4387" s="9"/>
      <c r="L4387" s="9"/>
      <c r="M4387" s="9"/>
      <c r="N4387" s="9"/>
      <c r="O4387" s="9"/>
      <c r="P4387" s="9"/>
      <c r="Q4387" s="9"/>
      <c r="R4387" s="9"/>
      <c r="S4387" s="9"/>
      <c r="T4387" s="9"/>
      <c r="U4387" s="9"/>
      <c r="V4387" s="9"/>
      <c r="W4387" s="9"/>
    </row>
    <row r="4388">
      <c r="A4388" s="123"/>
      <c r="B4388" s="25"/>
      <c r="C4388" s="116"/>
      <c r="D4388" s="9"/>
      <c r="E4388" s="9"/>
      <c r="F4388" s="9"/>
      <c r="G4388" s="9"/>
      <c r="H4388" s="9"/>
      <c r="I4388" s="9"/>
      <c r="J4388" s="9"/>
      <c r="K4388" s="9"/>
      <c r="L4388" s="9"/>
      <c r="M4388" s="9"/>
      <c r="N4388" s="9"/>
      <c r="O4388" s="9"/>
      <c r="P4388" s="9"/>
      <c r="Q4388" s="9"/>
      <c r="R4388" s="9"/>
      <c r="S4388" s="9"/>
      <c r="T4388" s="9"/>
      <c r="U4388" s="9"/>
      <c r="V4388" s="9"/>
      <c r="W4388" s="9"/>
    </row>
    <row r="4389">
      <c r="A4389" s="123"/>
      <c r="B4389" s="25"/>
      <c r="C4389" s="116"/>
      <c r="D4389" s="9"/>
      <c r="E4389" s="9"/>
      <c r="F4389" s="9"/>
      <c r="G4389" s="9"/>
      <c r="H4389" s="9"/>
      <c r="I4389" s="9"/>
      <c r="J4389" s="9"/>
      <c r="K4389" s="9"/>
      <c r="L4389" s="9"/>
      <c r="M4389" s="9"/>
      <c r="N4389" s="9"/>
      <c r="O4389" s="9"/>
      <c r="P4389" s="9"/>
      <c r="Q4389" s="9"/>
      <c r="R4389" s="9"/>
      <c r="S4389" s="9"/>
      <c r="T4389" s="9"/>
      <c r="U4389" s="9"/>
      <c r="V4389" s="9"/>
      <c r="W4389" s="9"/>
    </row>
    <row r="4390">
      <c r="A4390" s="123"/>
      <c r="B4390" s="25"/>
      <c r="C4390" s="116"/>
      <c r="D4390" s="9"/>
      <c r="E4390" s="9"/>
      <c r="F4390" s="9"/>
      <c r="G4390" s="9"/>
      <c r="H4390" s="9"/>
      <c r="I4390" s="9"/>
      <c r="J4390" s="9"/>
      <c r="K4390" s="9"/>
      <c r="L4390" s="9"/>
      <c r="M4390" s="9"/>
      <c r="N4390" s="9"/>
      <c r="O4390" s="9"/>
      <c r="P4390" s="9"/>
      <c r="Q4390" s="9"/>
      <c r="R4390" s="9"/>
      <c r="S4390" s="9"/>
      <c r="T4390" s="9"/>
      <c r="U4390" s="9"/>
      <c r="V4390" s="9"/>
      <c r="W4390" s="9"/>
    </row>
    <row r="4391">
      <c r="A4391" s="123"/>
      <c r="B4391" s="25"/>
      <c r="C4391" s="116"/>
      <c r="D4391" s="9"/>
      <c r="E4391" s="9"/>
      <c r="F4391" s="9"/>
      <c r="G4391" s="9"/>
      <c r="H4391" s="9"/>
      <c r="I4391" s="9"/>
      <c r="J4391" s="9"/>
      <c r="K4391" s="9"/>
      <c r="L4391" s="9"/>
      <c r="M4391" s="9"/>
      <c r="N4391" s="9"/>
      <c r="O4391" s="9"/>
      <c r="P4391" s="9"/>
      <c r="Q4391" s="9"/>
      <c r="R4391" s="9"/>
      <c r="S4391" s="9"/>
      <c r="T4391" s="9"/>
      <c r="U4391" s="9"/>
      <c r="V4391" s="9"/>
      <c r="W4391" s="9"/>
    </row>
    <row r="4392">
      <c r="A4392" s="123"/>
      <c r="B4392" s="25"/>
      <c r="C4392" s="116"/>
      <c r="D4392" s="9"/>
      <c r="E4392" s="9"/>
      <c r="F4392" s="9"/>
      <c r="G4392" s="9"/>
      <c r="H4392" s="9"/>
      <c r="I4392" s="9"/>
      <c r="J4392" s="9"/>
      <c r="K4392" s="9"/>
      <c r="L4392" s="9"/>
      <c r="M4392" s="9"/>
      <c r="N4392" s="9"/>
      <c r="O4392" s="9"/>
      <c r="P4392" s="9"/>
      <c r="Q4392" s="9"/>
      <c r="R4392" s="9"/>
      <c r="S4392" s="9"/>
      <c r="T4392" s="9"/>
      <c r="U4392" s="9"/>
      <c r="V4392" s="9"/>
      <c r="W4392" s="9"/>
    </row>
    <row r="4393">
      <c r="A4393" s="123"/>
      <c r="B4393" s="25"/>
      <c r="C4393" s="116"/>
      <c r="D4393" s="9"/>
      <c r="E4393" s="9"/>
      <c r="F4393" s="9"/>
      <c r="G4393" s="9"/>
      <c r="H4393" s="9"/>
      <c r="I4393" s="9"/>
      <c r="J4393" s="9"/>
      <c r="K4393" s="9"/>
      <c r="L4393" s="9"/>
      <c r="M4393" s="9"/>
      <c r="N4393" s="9"/>
      <c r="O4393" s="9"/>
      <c r="P4393" s="9"/>
      <c r="Q4393" s="9"/>
      <c r="R4393" s="9"/>
      <c r="S4393" s="9"/>
      <c r="T4393" s="9"/>
      <c r="U4393" s="9"/>
      <c r="V4393" s="9"/>
      <c r="W4393" s="9"/>
    </row>
    <row r="4394">
      <c r="A4394" s="123"/>
      <c r="B4394" s="25"/>
      <c r="C4394" s="116"/>
      <c r="D4394" s="9"/>
      <c r="E4394" s="9"/>
      <c r="F4394" s="9"/>
      <c r="G4394" s="9"/>
      <c r="H4394" s="9"/>
      <c r="I4394" s="9"/>
      <c r="J4394" s="9"/>
      <c r="K4394" s="9"/>
      <c r="L4394" s="9"/>
      <c r="M4394" s="9"/>
      <c r="N4394" s="9"/>
      <c r="O4394" s="9"/>
      <c r="P4394" s="9"/>
      <c r="Q4394" s="9"/>
      <c r="R4394" s="9"/>
      <c r="S4394" s="9"/>
      <c r="T4394" s="9"/>
      <c r="U4394" s="9"/>
      <c r="V4394" s="9"/>
      <c r="W4394" s="9"/>
    </row>
    <row r="4395">
      <c r="A4395" s="123"/>
      <c r="B4395" s="25"/>
      <c r="C4395" s="116"/>
      <c r="D4395" s="9"/>
      <c r="E4395" s="9"/>
      <c r="F4395" s="9"/>
      <c r="G4395" s="9"/>
      <c r="H4395" s="9"/>
      <c r="I4395" s="9"/>
      <c r="J4395" s="9"/>
      <c r="K4395" s="9"/>
      <c r="L4395" s="9"/>
      <c r="M4395" s="9"/>
      <c r="N4395" s="9"/>
      <c r="O4395" s="9"/>
      <c r="P4395" s="9"/>
      <c r="Q4395" s="9"/>
      <c r="R4395" s="9"/>
      <c r="S4395" s="9"/>
      <c r="T4395" s="9"/>
      <c r="U4395" s="9"/>
      <c r="V4395" s="9"/>
      <c r="W4395" s="9"/>
    </row>
    <row r="4396">
      <c r="A4396" s="123"/>
      <c r="B4396" s="25"/>
      <c r="C4396" s="116"/>
      <c r="D4396" s="9"/>
      <c r="E4396" s="9"/>
      <c r="F4396" s="9"/>
      <c r="G4396" s="9"/>
      <c r="H4396" s="9"/>
      <c r="I4396" s="9"/>
      <c r="J4396" s="9"/>
      <c r="K4396" s="9"/>
      <c r="L4396" s="9"/>
      <c r="M4396" s="9"/>
      <c r="N4396" s="9"/>
      <c r="O4396" s="9"/>
      <c r="P4396" s="9"/>
      <c r="Q4396" s="9"/>
      <c r="R4396" s="9"/>
      <c r="S4396" s="9"/>
      <c r="T4396" s="9"/>
      <c r="U4396" s="9"/>
      <c r="V4396" s="9"/>
      <c r="W4396" s="9"/>
    </row>
    <row r="4397">
      <c r="A4397" s="123"/>
      <c r="B4397" s="25"/>
      <c r="C4397" s="116"/>
      <c r="D4397" s="9"/>
      <c r="E4397" s="9"/>
      <c r="F4397" s="9"/>
      <c r="G4397" s="9"/>
      <c r="H4397" s="9"/>
      <c r="I4397" s="9"/>
      <c r="J4397" s="9"/>
      <c r="K4397" s="9"/>
      <c r="L4397" s="9"/>
      <c r="M4397" s="9"/>
      <c r="N4397" s="9"/>
      <c r="O4397" s="9"/>
      <c r="P4397" s="9"/>
      <c r="Q4397" s="9"/>
      <c r="R4397" s="9"/>
      <c r="S4397" s="9"/>
      <c r="T4397" s="9"/>
      <c r="U4397" s="9"/>
      <c r="V4397" s="9"/>
      <c r="W4397" s="9"/>
    </row>
    <row r="4398">
      <c r="A4398" s="123"/>
      <c r="B4398" s="25"/>
      <c r="C4398" s="116"/>
      <c r="D4398" s="9"/>
      <c r="E4398" s="9"/>
      <c r="F4398" s="9"/>
      <c r="G4398" s="9"/>
      <c r="H4398" s="9"/>
      <c r="I4398" s="9"/>
      <c r="J4398" s="9"/>
      <c r="K4398" s="9"/>
      <c r="L4398" s="9"/>
      <c r="M4398" s="9"/>
      <c r="N4398" s="9"/>
      <c r="O4398" s="9"/>
      <c r="P4398" s="9"/>
      <c r="Q4398" s="9"/>
      <c r="R4398" s="9"/>
      <c r="S4398" s="9"/>
      <c r="T4398" s="9"/>
      <c r="U4398" s="9"/>
      <c r="V4398" s="9"/>
      <c r="W4398" s="9"/>
    </row>
    <row r="4399">
      <c r="A4399" s="123"/>
      <c r="B4399" s="25"/>
      <c r="C4399" s="116"/>
      <c r="D4399" s="9"/>
      <c r="E4399" s="9"/>
      <c r="F4399" s="9"/>
      <c r="G4399" s="9"/>
      <c r="H4399" s="9"/>
      <c r="I4399" s="9"/>
      <c r="J4399" s="9"/>
      <c r="K4399" s="9"/>
      <c r="L4399" s="9"/>
      <c r="M4399" s="9"/>
      <c r="N4399" s="9"/>
      <c r="O4399" s="9"/>
      <c r="P4399" s="9"/>
      <c r="Q4399" s="9"/>
      <c r="R4399" s="9"/>
      <c r="S4399" s="9"/>
      <c r="T4399" s="9"/>
      <c r="U4399" s="9"/>
      <c r="V4399" s="9"/>
      <c r="W4399" s="9"/>
    </row>
    <row r="4400">
      <c r="A4400" s="123"/>
      <c r="B4400" s="25"/>
      <c r="C4400" s="116"/>
      <c r="D4400" s="9"/>
      <c r="E4400" s="9"/>
      <c r="F4400" s="9"/>
      <c r="G4400" s="9"/>
      <c r="H4400" s="9"/>
      <c r="I4400" s="9"/>
      <c r="J4400" s="9"/>
      <c r="K4400" s="9"/>
      <c r="L4400" s="9"/>
      <c r="M4400" s="9"/>
      <c r="N4400" s="9"/>
      <c r="O4400" s="9"/>
      <c r="P4400" s="9"/>
      <c r="Q4400" s="9"/>
      <c r="R4400" s="9"/>
      <c r="S4400" s="9"/>
      <c r="T4400" s="9"/>
      <c r="U4400" s="9"/>
      <c r="V4400" s="9"/>
      <c r="W4400" s="9"/>
    </row>
    <row r="4401">
      <c r="A4401" s="123"/>
      <c r="B4401" s="25"/>
      <c r="C4401" s="116"/>
      <c r="D4401" s="9"/>
      <c r="E4401" s="9"/>
      <c r="F4401" s="9"/>
      <c r="G4401" s="9"/>
      <c r="H4401" s="9"/>
      <c r="I4401" s="9"/>
      <c r="J4401" s="9"/>
      <c r="K4401" s="9"/>
      <c r="L4401" s="9"/>
      <c r="M4401" s="9"/>
      <c r="N4401" s="9"/>
      <c r="O4401" s="9"/>
      <c r="P4401" s="9"/>
      <c r="Q4401" s="9"/>
      <c r="R4401" s="9"/>
      <c r="S4401" s="9"/>
      <c r="T4401" s="9"/>
      <c r="U4401" s="9"/>
      <c r="V4401" s="9"/>
      <c r="W4401" s="9"/>
    </row>
    <row r="4402">
      <c r="A4402" s="123"/>
      <c r="B4402" s="25"/>
      <c r="C4402" s="116"/>
      <c r="D4402" s="9"/>
      <c r="E4402" s="9"/>
      <c r="F4402" s="9"/>
      <c r="G4402" s="9"/>
      <c r="H4402" s="9"/>
      <c r="I4402" s="9"/>
      <c r="J4402" s="9"/>
      <c r="K4402" s="9"/>
      <c r="L4402" s="9"/>
      <c r="M4402" s="9"/>
      <c r="N4402" s="9"/>
      <c r="O4402" s="9"/>
      <c r="P4402" s="9"/>
      <c r="Q4402" s="9"/>
      <c r="R4402" s="9"/>
      <c r="S4402" s="9"/>
      <c r="T4402" s="9"/>
      <c r="U4402" s="9"/>
      <c r="V4402" s="9"/>
      <c r="W4402" s="9"/>
    </row>
    <row r="4403">
      <c r="A4403" s="123"/>
      <c r="B4403" s="25"/>
      <c r="C4403" s="116"/>
      <c r="D4403" s="9"/>
      <c r="E4403" s="9"/>
      <c r="F4403" s="9"/>
      <c r="G4403" s="9"/>
      <c r="H4403" s="9"/>
      <c r="I4403" s="9"/>
      <c r="J4403" s="9"/>
      <c r="K4403" s="9"/>
      <c r="L4403" s="9"/>
      <c r="M4403" s="9"/>
      <c r="N4403" s="9"/>
      <c r="O4403" s="9"/>
      <c r="P4403" s="9"/>
      <c r="Q4403" s="9"/>
      <c r="R4403" s="9"/>
      <c r="S4403" s="9"/>
      <c r="T4403" s="9"/>
      <c r="U4403" s="9"/>
      <c r="V4403" s="9"/>
      <c r="W4403" s="9"/>
    </row>
    <row r="4404">
      <c r="A4404" s="123"/>
      <c r="B4404" s="25"/>
      <c r="C4404" s="116"/>
      <c r="D4404" s="9"/>
      <c r="E4404" s="9"/>
      <c r="F4404" s="9"/>
      <c r="G4404" s="9"/>
      <c r="H4404" s="9"/>
      <c r="I4404" s="9"/>
      <c r="J4404" s="9"/>
      <c r="K4404" s="9"/>
      <c r="L4404" s="9"/>
      <c r="M4404" s="9"/>
      <c r="N4404" s="9"/>
      <c r="O4404" s="9"/>
      <c r="P4404" s="9"/>
      <c r="Q4404" s="9"/>
      <c r="R4404" s="9"/>
      <c r="S4404" s="9"/>
      <c r="T4404" s="9"/>
      <c r="U4404" s="9"/>
      <c r="V4404" s="9"/>
      <c r="W4404" s="9"/>
    </row>
    <row r="4405">
      <c r="A4405" s="123"/>
      <c r="B4405" s="25"/>
      <c r="C4405" s="116"/>
      <c r="D4405" s="9"/>
      <c r="E4405" s="9"/>
      <c r="F4405" s="9"/>
      <c r="G4405" s="9"/>
      <c r="H4405" s="9"/>
      <c r="I4405" s="9"/>
      <c r="J4405" s="9"/>
      <c r="K4405" s="9"/>
      <c r="L4405" s="9"/>
      <c r="M4405" s="9"/>
      <c r="N4405" s="9"/>
      <c r="O4405" s="9"/>
      <c r="P4405" s="9"/>
      <c r="Q4405" s="9"/>
      <c r="R4405" s="9"/>
      <c r="S4405" s="9"/>
      <c r="T4405" s="9"/>
      <c r="U4405" s="9"/>
      <c r="V4405" s="9"/>
      <c r="W4405" s="9"/>
    </row>
    <row r="4406">
      <c r="A4406" s="123"/>
      <c r="B4406" s="25"/>
      <c r="C4406" s="116"/>
      <c r="D4406" s="9"/>
      <c r="E4406" s="9"/>
      <c r="F4406" s="9"/>
      <c r="G4406" s="9"/>
      <c r="H4406" s="9"/>
      <c r="I4406" s="9"/>
      <c r="J4406" s="9"/>
      <c r="K4406" s="9"/>
      <c r="L4406" s="9"/>
      <c r="M4406" s="9"/>
      <c r="N4406" s="9"/>
      <c r="O4406" s="9"/>
      <c r="P4406" s="9"/>
      <c r="Q4406" s="9"/>
      <c r="R4406" s="9"/>
      <c r="S4406" s="9"/>
      <c r="T4406" s="9"/>
      <c r="U4406" s="9"/>
      <c r="V4406" s="9"/>
      <c r="W4406" s="9"/>
    </row>
    <row r="4407">
      <c r="A4407" s="123"/>
      <c r="B4407" s="25"/>
      <c r="C4407" s="116"/>
      <c r="D4407" s="9"/>
      <c r="E4407" s="9"/>
      <c r="F4407" s="9"/>
      <c r="G4407" s="9"/>
      <c r="H4407" s="9"/>
      <c r="I4407" s="9"/>
      <c r="J4407" s="9"/>
      <c r="K4407" s="9"/>
      <c r="L4407" s="9"/>
      <c r="M4407" s="9"/>
      <c r="N4407" s="9"/>
      <c r="O4407" s="9"/>
      <c r="P4407" s="9"/>
      <c r="Q4407" s="9"/>
      <c r="R4407" s="9"/>
      <c r="S4407" s="9"/>
      <c r="T4407" s="9"/>
      <c r="U4407" s="9"/>
      <c r="V4407" s="9"/>
      <c r="W4407" s="9"/>
    </row>
    <row r="4408">
      <c r="A4408" s="123"/>
      <c r="B4408" s="25"/>
      <c r="C4408" s="116"/>
      <c r="D4408" s="9"/>
      <c r="E4408" s="9"/>
      <c r="F4408" s="9"/>
      <c r="G4408" s="9"/>
      <c r="H4408" s="9"/>
      <c r="I4408" s="9"/>
      <c r="J4408" s="9"/>
      <c r="K4408" s="9"/>
      <c r="L4408" s="9"/>
      <c r="M4408" s="9"/>
      <c r="N4408" s="9"/>
      <c r="O4408" s="9"/>
      <c r="P4408" s="9"/>
      <c r="Q4408" s="9"/>
      <c r="R4408" s="9"/>
      <c r="S4408" s="9"/>
      <c r="T4408" s="9"/>
      <c r="U4408" s="9"/>
      <c r="V4408" s="9"/>
      <c r="W4408" s="9"/>
    </row>
    <row r="4409">
      <c r="A4409" s="123"/>
      <c r="B4409" s="25"/>
      <c r="C4409" s="116"/>
      <c r="D4409" s="9"/>
      <c r="E4409" s="9"/>
      <c r="F4409" s="9"/>
      <c r="G4409" s="9"/>
      <c r="H4409" s="9"/>
      <c r="I4409" s="9"/>
      <c r="J4409" s="9"/>
      <c r="K4409" s="9"/>
      <c r="L4409" s="9"/>
      <c r="M4409" s="9"/>
      <c r="N4409" s="9"/>
      <c r="O4409" s="9"/>
      <c r="P4409" s="9"/>
      <c r="Q4409" s="9"/>
      <c r="R4409" s="9"/>
      <c r="S4409" s="9"/>
      <c r="T4409" s="9"/>
      <c r="U4409" s="9"/>
      <c r="V4409" s="9"/>
      <c r="W4409" s="9"/>
    </row>
    <row r="4410">
      <c r="A4410" s="123"/>
      <c r="B4410" s="25"/>
      <c r="C4410" s="116"/>
      <c r="D4410" s="9"/>
      <c r="E4410" s="9"/>
      <c r="F4410" s="9"/>
      <c r="G4410" s="9"/>
      <c r="H4410" s="9"/>
      <c r="I4410" s="9"/>
      <c r="J4410" s="9"/>
      <c r="K4410" s="9"/>
      <c r="L4410" s="9"/>
      <c r="M4410" s="9"/>
      <c r="N4410" s="9"/>
      <c r="O4410" s="9"/>
      <c r="P4410" s="9"/>
      <c r="Q4410" s="9"/>
      <c r="R4410" s="9"/>
      <c r="S4410" s="9"/>
      <c r="T4410" s="9"/>
      <c r="U4410" s="9"/>
      <c r="V4410" s="9"/>
      <c r="W4410" s="9"/>
    </row>
    <row r="4411">
      <c r="A4411" s="123"/>
      <c r="B4411" s="25"/>
      <c r="C4411" s="116"/>
      <c r="D4411" s="9"/>
      <c r="E4411" s="9"/>
      <c r="F4411" s="9"/>
      <c r="G4411" s="9"/>
      <c r="H4411" s="9"/>
      <c r="I4411" s="9"/>
      <c r="J4411" s="9"/>
      <c r="K4411" s="9"/>
      <c r="L4411" s="9"/>
      <c r="M4411" s="9"/>
      <c r="N4411" s="9"/>
      <c r="O4411" s="9"/>
      <c r="P4411" s="9"/>
      <c r="Q4411" s="9"/>
      <c r="R4411" s="9"/>
      <c r="S4411" s="9"/>
      <c r="T4411" s="9"/>
      <c r="U4411" s="9"/>
      <c r="V4411" s="9"/>
      <c r="W4411" s="9"/>
    </row>
    <row r="4412">
      <c r="A4412" s="123"/>
      <c r="B4412" s="25"/>
      <c r="C4412" s="116"/>
      <c r="D4412" s="9"/>
      <c r="E4412" s="9"/>
      <c r="F4412" s="9"/>
      <c r="G4412" s="9"/>
      <c r="H4412" s="9"/>
      <c r="I4412" s="9"/>
      <c r="J4412" s="9"/>
      <c r="K4412" s="9"/>
      <c r="L4412" s="9"/>
      <c r="M4412" s="9"/>
      <c r="N4412" s="9"/>
      <c r="O4412" s="9"/>
      <c r="P4412" s="9"/>
      <c r="Q4412" s="9"/>
      <c r="R4412" s="9"/>
      <c r="S4412" s="9"/>
      <c r="T4412" s="9"/>
      <c r="U4412" s="9"/>
      <c r="V4412" s="9"/>
      <c r="W4412" s="9"/>
    </row>
    <row r="4413">
      <c r="A4413" s="123"/>
      <c r="B4413" s="25"/>
      <c r="C4413" s="116"/>
      <c r="D4413" s="9"/>
      <c r="E4413" s="9"/>
      <c r="F4413" s="9"/>
      <c r="G4413" s="9"/>
      <c r="H4413" s="9"/>
      <c r="I4413" s="9"/>
      <c r="J4413" s="9"/>
      <c r="K4413" s="9"/>
      <c r="L4413" s="9"/>
      <c r="M4413" s="9"/>
      <c r="N4413" s="9"/>
      <c r="O4413" s="9"/>
      <c r="P4413" s="9"/>
      <c r="Q4413" s="9"/>
      <c r="R4413" s="9"/>
      <c r="S4413" s="9"/>
      <c r="T4413" s="9"/>
      <c r="U4413" s="9"/>
      <c r="V4413" s="9"/>
      <c r="W4413" s="9"/>
    </row>
    <row r="4414">
      <c r="A4414" s="123"/>
      <c r="B4414" s="25"/>
      <c r="C4414" s="116"/>
      <c r="D4414" s="9"/>
      <c r="E4414" s="9"/>
      <c r="F4414" s="9"/>
      <c r="G4414" s="9"/>
      <c r="H4414" s="9"/>
      <c r="I4414" s="9"/>
      <c r="J4414" s="9"/>
      <c r="K4414" s="9"/>
      <c r="L4414" s="9"/>
      <c r="M4414" s="9"/>
      <c r="N4414" s="9"/>
      <c r="O4414" s="9"/>
      <c r="P4414" s="9"/>
      <c r="Q4414" s="9"/>
      <c r="R4414" s="9"/>
      <c r="S4414" s="9"/>
      <c r="T4414" s="9"/>
      <c r="U4414" s="9"/>
      <c r="V4414" s="9"/>
      <c r="W4414" s="9"/>
    </row>
    <row r="4415">
      <c r="A4415" s="123"/>
      <c r="B4415" s="25"/>
      <c r="C4415" s="116"/>
      <c r="D4415" s="9"/>
      <c r="E4415" s="9"/>
      <c r="F4415" s="9"/>
      <c r="G4415" s="9"/>
      <c r="H4415" s="9"/>
      <c r="I4415" s="9"/>
      <c r="J4415" s="9"/>
      <c r="K4415" s="9"/>
      <c r="L4415" s="9"/>
      <c r="M4415" s="9"/>
      <c r="N4415" s="9"/>
      <c r="O4415" s="9"/>
      <c r="P4415" s="9"/>
      <c r="Q4415" s="9"/>
      <c r="R4415" s="9"/>
      <c r="S4415" s="9"/>
      <c r="T4415" s="9"/>
      <c r="U4415" s="9"/>
      <c r="V4415" s="9"/>
      <c r="W4415" s="9"/>
    </row>
    <row r="4416">
      <c r="A4416" s="123"/>
      <c r="B4416" s="25"/>
      <c r="C4416" s="116"/>
      <c r="D4416" s="9"/>
      <c r="E4416" s="9"/>
      <c r="F4416" s="9"/>
      <c r="G4416" s="9"/>
      <c r="H4416" s="9"/>
      <c r="I4416" s="9"/>
      <c r="J4416" s="9"/>
      <c r="K4416" s="9"/>
      <c r="L4416" s="9"/>
      <c r="M4416" s="9"/>
      <c r="N4416" s="9"/>
      <c r="O4416" s="9"/>
      <c r="P4416" s="9"/>
      <c r="Q4416" s="9"/>
      <c r="R4416" s="9"/>
      <c r="S4416" s="9"/>
      <c r="T4416" s="9"/>
      <c r="U4416" s="9"/>
      <c r="V4416" s="9"/>
      <c r="W4416" s="9"/>
    </row>
    <row r="4417">
      <c r="A4417" s="123"/>
      <c r="B4417" s="25"/>
      <c r="C4417" s="116"/>
      <c r="D4417" s="9"/>
      <c r="E4417" s="9"/>
      <c r="F4417" s="9"/>
      <c r="G4417" s="9"/>
      <c r="H4417" s="9"/>
      <c r="I4417" s="9"/>
      <c r="J4417" s="9"/>
      <c r="K4417" s="9"/>
      <c r="L4417" s="9"/>
      <c r="M4417" s="9"/>
      <c r="N4417" s="9"/>
      <c r="O4417" s="9"/>
      <c r="P4417" s="9"/>
      <c r="Q4417" s="9"/>
      <c r="R4417" s="9"/>
      <c r="S4417" s="9"/>
      <c r="T4417" s="9"/>
      <c r="U4417" s="9"/>
      <c r="V4417" s="9"/>
      <c r="W4417" s="9"/>
    </row>
    <row r="4418">
      <c r="A4418" s="123"/>
      <c r="B4418" s="25"/>
      <c r="C4418" s="116"/>
      <c r="D4418" s="9"/>
      <c r="E4418" s="9"/>
      <c r="F4418" s="9"/>
      <c r="G4418" s="9"/>
      <c r="H4418" s="9"/>
      <c r="I4418" s="9"/>
      <c r="J4418" s="9"/>
      <c r="K4418" s="9"/>
      <c r="L4418" s="9"/>
      <c r="M4418" s="9"/>
      <c r="N4418" s="9"/>
      <c r="O4418" s="9"/>
      <c r="P4418" s="9"/>
      <c r="Q4418" s="9"/>
      <c r="R4418" s="9"/>
      <c r="S4418" s="9"/>
      <c r="T4418" s="9"/>
      <c r="U4418" s="9"/>
      <c r="V4418" s="9"/>
      <c r="W4418" s="9"/>
    </row>
    <row r="4419">
      <c r="A4419" s="123"/>
      <c r="B4419" s="25"/>
      <c r="C4419" s="116"/>
      <c r="D4419" s="9"/>
      <c r="E4419" s="9"/>
      <c r="F4419" s="9"/>
      <c r="G4419" s="9"/>
      <c r="H4419" s="9"/>
      <c r="I4419" s="9"/>
      <c r="J4419" s="9"/>
      <c r="K4419" s="9"/>
      <c r="L4419" s="9"/>
      <c r="M4419" s="9"/>
      <c r="N4419" s="9"/>
      <c r="O4419" s="9"/>
      <c r="P4419" s="9"/>
      <c r="Q4419" s="9"/>
      <c r="R4419" s="9"/>
      <c r="S4419" s="9"/>
      <c r="T4419" s="9"/>
      <c r="U4419" s="9"/>
      <c r="V4419" s="9"/>
      <c r="W4419" s="9"/>
    </row>
    <row r="4420">
      <c r="A4420" s="123"/>
      <c r="B4420" s="25"/>
      <c r="C4420" s="116"/>
      <c r="D4420" s="9"/>
      <c r="E4420" s="9"/>
      <c r="F4420" s="9"/>
      <c r="G4420" s="9"/>
      <c r="H4420" s="9"/>
      <c r="I4420" s="9"/>
      <c r="J4420" s="9"/>
      <c r="K4420" s="9"/>
      <c r="L4420" s="9"/>
      <c r="M4420" s="9"/>
      <c r="N4420" s="9"/>
      <c r="O4420" s="9"/>
      <c r="P4420" s="9"/>
      <c r="Q4420" s="9"/>
      <c r="R4420" s="9"/>
      <c r="S4420" s="9"/>
      <c r="T4420" s="9"/>
      <c r="U4420" s="9"/>
      <c r="V4420" s="9"/>
      <c r="W4420" s="9"/>
    </row>
    <row r="4421">
      <c r="A4421" s="123"/>
      <c r="B4421" s="25"/>
      <c r="C4421" s="116"/>
      <c r="D4421" s="9"/>
      <c r="E4421" s="9"/>
      <c r="F4421" s="9"/>
      <c r="G4421" s="9"/>
      <c r="H4421" s="9"/>
      <c r="I4421" s="9"/>
      <c r="J4421" s="9"/>
      <c r="K4421" s="9"/>
      <c r="L4421" s="9"/>
      <c r="M4421" s="9"/>
      <c r="N4421" s="9"/>
      <c r="O4421" s="9"/>
      <c r="P4421" s="9"/>
      <c r="Q4421" s="9"/>
      <c r="R4421" s="9"/>
      <c r="S4421" s="9"/>
      <c r="T4421" s="9"/>
      <c r="U4421" s="9"/>
      <c r="V4421" s="9"/>
      <c r="W4421" s="9"/>
    </row>
    <row r="4422">
      <c r="A4422" s="123"/>
      <c r="B4422" s="25"/>
      <c r="C4422" s="116"/>
      <c r="D4422" s="9"/>
      <c r="E4422" s="9"/>
      <c r="F4422" s="9"/>
      <c r="G4422" s="9"/>
      <c r="H4422" s="9"/>
      <c r="I4422" s="9"/>
      <c r="J4422" s="9"/>
      <c r="K4422" s="9"/>
      <c r="L4422" s="9"/>
      <c r="M4422" s="9"/>
      <c r="N4422" s="9"/>
      <c r="O4422" s="9"/>
      <c r="P4422" s="9"/>
      <c r="Q4422" s="9"/>
      <c r="R4422" s="9"/>
      <c r="S4422" s="9"/>
      <c r="T4422" s="9"/>
      <c r="U4422" s="9"/>
      <c r="V4422" s="9"/>
      <c r="W4422" s="9"/>
    </row>
    <row r="4423">
      <c r="A4423" s="123"/>
      <c r="B4423" s="25"/>
      <c r="C4423" s="116"/>
      <c r="D4423" s="9"/>
      <c r="E4423" s="9"/>
      <c r="F4423" s="9"/>
      <c r="G4423" s="9"/>
      <c r="H4423" s="9"/>
      <c r="I4423" s="9"/>
      <c r="J4423" s="9"/>
      <c r="K4423" s="9"/>
      <c r="L4423" s="9"/>
      <c r="M4423" s="9"/>
      <c r="N4423" s="9"/>
      <c r="O4423" s="9"/>
      <c r="P4423" s="9"/>
      <c r="Q4423" s="9"/>
      <c r="R4423" s="9"/>
      <c r="S4423" s="9"/>
      <c r="T4423" s="9"/>
      <c r="U4423" s="9"/>
      <c r="V4423" s="9"/>
      <c r="W4423" s="9"/>
    </row>
    <row r="4424">
      <c r="A4424" s="123"/>
      <c r="B4424" s="25"/>
      <c r="C4424" s="116"/>
      <c r="D4424" s="9"/>
      <c r="E4424" s="9"/>
      <c r="F4424" s="9"/>
      <c r="G4424" s="9"/>
      <c r="H4424" s="9"/>
      <c r="I4424" s="9"/>
      <c r="J4424" s="9"/>
      <c r="K4424" s="9"/>
      <c r="L4424" s="9"/>
      <c r="M4424" s="9"/>
      <c r="N4424" s="9"/>
      <c r="O4424" s="9"/>
      <c r="P4424" s="9"/>
      <c r="Q4424" s="9"/>
      <c r="R4424" s="9"/>
      <c r="S4424" s="9"/>
      <c r="T4424" s="9"/>
      <c r="U4424" s="9"/>
      <c r="V4424" s="9"/>
      <c r="W4424" s="9"/>
    </row>
    <row r="4425">
      <c r="A4425" s="123"/>
      <c r="B4425" s="25"/>
      <c r="C4425" s="116"/>
      <c r="D4425" s="9"/>
      <c r="E4425" s="9"/>
      <c r="F4425" s="9"/>
      <c r="G4425" s="9"/>
      <c r="H4425" s="9"/>
      <c r="I4425" s="9"/>
      <c r="J4425" s="9"/>
      <c r="K4425" s="9"/>
      <c r="L4425" s="9"/>
      <c r="M4425" s="9"/>
      <c r="N4425" s="9"/>
      <c r="O4425" s="9"/>
      <c r="P4425" s="9"/>
      <c r="Q4425" s="9"/>
      <c r="R4425" s="9"/>
      <c r="S4425" s="9"/>
      <c r="T4425" s="9"/>
      <c r="U4425" s="9"/>
      <c r="V4425" s="9"/>
      <c r="W4425" s="9"/>
    </row>
    <row r="4426">
      <c r="A4426" s="123"/>
      <c r="B4426" s="25"/>
      <c r="C4426" s="116"/>
      <c r="D4426" s="9"/>
      <c r="E4426" s="9"/>
      <c r="F4426" s="9"/>
      <c r="G4426" s="9"/>
      <c r="H4426" s="9"/>
      <c r="I4426" s="9"/>
      <c r="J4426" s="9"/>
      <c r="K4426" s="9"/>
      <c r="L4426" s="9"/>
      <c r="M4426" s="9"/>
      <c r="N4426" s="9"/>
      <c r="O4426" s="9"/>
      <c r="P4426" s="9"/>
      <c r="Q4426" s="9"/>
      <c r="R4426" s="9"/>
      <c r="S4426" s="9"/>
      <c r="T4426" s="9"/>
      <c r="U4426" s="9"/>
      <c r="V4426" s="9"/>
      <c r="W4426" s="9"/>
    </row>
    <row r="4427">
      <c r="A4427" s="123"/>
      <c r="B4427" s="25"/>
      <c r="C4427" s="116"/>
      <c r="D4427" s="9"/>
      <c r="E4427" s="9"/>
      <c r="F4427" s="9"/>
      <c r="G4427" s="9"/>
      <c r="H4427" s="9"/>
      <c r="I4427" s="9"/>
      <c r="J4427" s="9"/>
      <c r="K4427" s="9"/>
      <c r="L4427" s="9"/>
      <c r="M4427" s="9"/>
      <c r="N4427" s="9"/>
      <c r="O4427" s="9"/>
      <c r="P4427" s="9"/>
      <c r="Q4427" s="9"/>
      <c r="R4427" s="9"/>
      <c r="S4427" s="9"/>
      <c r="T4427" s="9"/>
      <c r="U4427" s="9"/>
      <c r="V4427" s="9"/>
      <c r="W4427" s="9"/>
    </row>
    <row r="4428">
      <c r="A4428" s="123"/>
      <c r="B4428" s="25"/>
      <c r="C4428" s="116"/>
      <c r="D4428" s="9"/>
      <c r="E4428" s="9"/>
      <c r="F4428" s="9"/>
      <c r="G4428" s="9"/>
      <c r="H4428" s="9"/>
      <c r="I4428" s="9"/>
      <c r="J4428" s="9"/>
      <c r="K4428" s="9"/>
      <c r="L4428" s="9"/>
      <c r="M4428" s="9"/>
      <c r="N4428" s="9"/>
      <c r="O4428" s="9"/>
      <c r="P4428" s="9"/>
      <c r="Q4428" s="9"/>
      <c r="R4428" s="9"/>
      <c r="S4428" s="9"/>
      <c r="T4428" s="9"/>
      <c r="U4428" s="9"/>
      <c r="V4428" s="9"/>
      <c r="W4428" s="9"/>
    </row>
    <row r="4429">
      <c r="A4429" s="123"/>
      <c r="B4429" s="25"/>
      <c r="C4429" s="116"/>
      <c r="D4429" s="9"/>
      <c r="E4429" s="9"/>
      <c r="F4429" s="9"/>
      <c r="G4429" s="9"/>
      <c r="H4429" s="9"/>
      <c r="I4429" s="9"/>
      <c r="J4429" s="9"/>
      <c r="K4429" s="9"/>
      <c r="L4429" s="9"/>
      <c r="M4429" s="9"/>
      <c r="N4429" s="9"/>
      <c r="O4429" s="9"/>
      <c r="P4429" s="9"/>
      <c r="Q4429" s="9"/>
      <c r="R4429" s="9"/>
      <c r="S4429" s="9"/>
      <c r="T4429" s="9"/>
      <c r="U4429" s="9"/>
      <c r="V4429" s="9"/>
      <c r="W4429" s="9"/>
    </row>
    <row r="4430">
      <c r="A4430" s="123"/>
      <c r="B4430" s="25"/>
      <c r="C4430" s="116"/>
      <c r="D4430" s="9"/>
      <c r="E4430" s="9"/>
      <c r="F4430" s="9"/>
      <c r="G4430" s="9"/>
      <c r="H4430" s="9"/>
      <c r="I4430" s="9"/>
      <c r="J4430" s="9"/>
      <c r="K4430" s="9"/>
      <c r="L4430" s="9"/>
      <c r="M4430" s="9"/>
      <c r="N4430" s="9"/>
      <c r="O4430" s="9"/>
      <c r="P4430" s="9"/>
      <c r="Q4430" s="9"/>
      <c r="R4430" s="9"/>
      <c r="S4430" s="9"/>
      <c r="T4430" s="9"/>
      <c r="U4430" s="9"/>
      <c r="V4430" s="9"/>
      <c r="W4430" s="9"/>
    </row>
    <row r="4431">
      <c r="A4431" s="123"/>
      <c r="B4431" s="25"/>
      <c r="C4431" s="116"/>
      <c r="D4431" s="9"/>
      <c r="E4431" s="9"/>
      <c r="F4431" s="9"/>
      <c r="G4431" s="9"/>
      <c r="H4431" s="9"/>
      <c r="I4431" s="9"/>
      <c r="J4431" s="9"/>
      <c r="K4431" s="9"/>
      <c r="L4431" s="9"/>
      <c r="M4431" s="9"/>
      <c r="N4431" s="9"/>
      <c r="O4431" s="9"/>
      <c r="P4431" s="9"/>
      <c r="Q4431" s="9"/>
      <c r="R4431" s="9"/>
      <c r="S4431" s="9"/>
      <c r="T4431" s="9"/>
      <c r="U4431" s="9"/>
      <c r="V4431" s="9"/>
      <c r="W4431" s="9"/>
    </row>
    <row r="4432">
      <c r="A4432" s="123"/>
      <c r="B4432" s="25"/>
      <c r="C4432" s="116"/>
      <c r="D4432" s="9"/>
      <c r="E4432" s="9"/>
      <c r="F4432" s="9"/>
      <c r="G4432" s="9"/>
      <c r="H4432" s="9"/>
      <c r="I4432" s="9"/>
      <c r="J4432" s="9"/>
      <c r="K4432" s="9"/>
      <c r="L4432" s="9"/>
      <c r="M4432" s="9"/>
      <c r="N4432" s="9"/>
      <c r="O4432" s="9"/>
      <c r="P4432" s="9"/>
      <c r="Q4432" s="9"/>
      <c r="R4432" s="9"/>
      <c r="S4432" s="9"/>
      <c r="T4432" s="9"/>
      <c r="U4432" s="9"/>
      <c r="V4432" s="9"/>
      <c r="W4432" s="9"/>
    </row>
    <row r="4433">
      <c r="A4433" s="123"/>
      <c r="B4433" s="25"/>
      <c r="C4433" s="116"/>
      <c r="D4433" s="9"/>
      <c r="E4433" s="9"/>
      <c r="F4433" s="9"/>
      <c r="G4433" s="9"/>
      <c r="H4433" s="9"/>
      <c r="I4433" s="9"/>
      <c r="J4433" s="9"/>
      <c r="K4433" s="9"/>
      <c r="L4433" s="9"/>
      <c r="M4433" s="9"/>
      <c r="N4433" s="9"/>
      <c r="O4433" s="9"/>
      <c r="P4433" s="9"/>
      <c r="Q4433" s="9"/>
      <c r="R4433" s="9"/>
      <c r="S4433" s="9"/>
      <c r="T4433" s="9"/>
      <c r="U4433" s="9"/>
      <c r="V4433" s="9"/>
      <c r="W4433" s="9"/>
    </row>
    <row r="4434">
      <c r="A4434" s="123"/>
      <c r="B4434" s="25"/>
      <c r="C4434" s="116"/>
      <c r="D4434" s="9"/>
      <c r="E4434" s="9"/>
      <c r="F4434" s="9"/>
      <c r="G4434" s="9"/>
      <c r="H4434" s="9"/>
      <c r="I4434" s="9"/>
      <c r="J4434" s="9"/>
      <c r="K4434" s="9"/>
      <c r="L4434" s="9"/>
      <c r="M4434" s="9"/>
      <c r="N4434" s="9"/>
      <c r="O4434" s="9"/>
      <c r="P4434" s="9"/>
      <c r="Q4434" s="9"/>
      <c r="R4434" s="9"/>
      <c r="S4434" s="9"/>
      <c r="T4434" s="9"/>
      <c r="U4434" s="9"/>
      <c r="V4434" s="9"/>
      <c r="W4434" s="9"/>
    </row>
    <row r="4435">
      <c r="A4435" s="123"/>
      <c r="B4435" s="25"/>
      <c r="C4435" s="116"/>
      <c r="D4435" s="9"/>
      <c r="E4435" s="9"/>
      <c r="F4435" s="9"/>
      <c r="G4435" s="9"/>
      <c r="H4435" s="9"/>
      <c r="I4435" s="9"/>
      <c r="J4435" s="9"/>
      <c r="K4435" s="9"/>
      <c r="L4435" s="9"/>
      <c r="M4435" s="9"/>
      <c r="N4435" s="9"/>
      <c r="O4435" s="9"/>
      <c r="P4435" s="9"/>
      <c r="Q4435" s="9"/>
      <c r="R4435" s="9"/>
      <c r="S4435" s="9"/>
      <c r="T4435" s="9"/>
      <c r="U4435" s="9"/>
      <c r="V4435" s="9"/>
      <c r="W4435" s="9"/>
    </row>
    <row r="4436">
      <c r="A4436" s="123"/>
      <c r="B4436" s="25"/>
      <c r="C4436" s="116"/>
      <c r="D4436" s="9"/>
      <c r="E4436" s="9"/>
      <c r="F4436" s="9"/>
      <c r="G4436" s="9"/>
      <c r="H4436" s="9"/>
      <c r="I4436" s="9"/>
      <c r="J4436" s="9"/>
      <c r="K4436" s="9"/>
      <c r="L4436" s="9"/>
      <c r="M4436" s="9"/>
      <c r="N4436" s="9"/>
      <c r="O4436" s="9"/>
      <c r="P4436" s="9"/>
      <c r="Q4436" s="9"/>
      <c r="R4436" s="9"/>
      <c r="S4436" s="9"/>
      <c r="T4436" s="9"/>
      <c r="U4436" s="9"/>
      <c r="V4436" s="9"/>
      <c r="W4436" s="9"/>
    </row>
    <row r="4437">
      <c r="A4437" s="123"/>
      <c r="B4437" s="25"/>
      <c r="C4437" s="116"/>
      <c r="D4437" s="9"/>
      <c r="E4437" s="9"/>
      <c r="F4437" s="9"/>
      <c r="G4437" s="9"/>
      <c r="H4437" s="9"/>
      <c r="I4437" s="9"/>
      <c r="J4437" s="9"/>
      <c r="K4437" s="9"/>
      <c r="L4437" s="9"/>
      <c r="M4437" s="9"/>
      <c r="N4437" s="9"/>
      <c r="O4437" s="9"/>
      <c r="P4437" s="9"/>
      <c r="Q4437" s="9"/>
      <c r="R4437" s="9"/>
      <c r="S4437" s="9"/>
      <c r="T4437" s="9"/>
      <c r="U4437" s="9"/>
      <c r="V4437" s="9"/>
      <c r="W4437" s="9"/>
    </row>
    <row r="4438">
      <c r="A4438" s="123"/>
      <c r="B4438" s="25"/>
      <c r="C4438" s="116"/>
      <c r="D4438" s="9"/>
      <c r="E4438" s="9"/>
      <c r="F4438" s="9"/>
      <c r="G4438" s="9"/>
      <c r="H4438" s="9"/>
      <c r="I4438" s="9"/>
      <c r="J4438" s="9"/>
      <c r="K4438" s="9"/>
      <c r="L4438" s="9"/>
      <c r="M4438" s="9"/>
      <c r="N4438" s="9"/>
      <c r="O4438" s="9"/>
      <c r="P4438" s="9"/>
      <c r="Q4438" s="9"/>
      <c r="R4438" s="9"/>
      <c r="S4438" s="9"/>
      <c r="T4438" s="9"/>
      <c r="U4438" s="9"/>
      <c r="V4438" s="9"/>
      <c r="W4438" s="9"/>
    </row>
    <row r="4439">
      <c r="A4439" s="123"/>
      <c r="B4439" s="25"/>
      <c r="C4439" s="116"/>
      <c r="D4439" s="9"/>
      <c r="E4439" s="9"/>
      <c r="F4439" s="9"/>
      <c r="G4439" s="9"/>
      <c r="H4439" s="9"/>
      <c r="I4439" s="9"/>
      <c r="J4439" s="9"/>
      <c r="K4439" s="9"/>
      <c r="L4439" s="9"/>
      <c r="M4439" s="9"/>
      <c r="N4439" s="9"/>
      <c r="O4439" s="9"/>
      <c r="P4439" s="9"/>
      <c r="Q4439" s="9"/>
      <c r="R4439" s="9"/>
      <c r="S4439" s="9"/>
      <c r="T4439" s="9"/>
      <c r="U4439" s="9"/>
      <c r="V4439" s="9"/>
      <c r="W4439" s="9"/>
    </row>
    <row r="4440">
      <c r="A4440" s="123"/>
      <c r="B4440" s="25"/>
      <c r="C4440" s="116"/>
      <c r="D4440" s="9"/>
      <c r="E4440" s="9"/>
      <c r="F4440" s="9"/>
      <c r="G4440" s="9"/>
      <c r="H4440" s="9"/>
      <c r="I4440" s="9"/>
      <c r="J4440" s="9"/>
      <c r="K4440" s="9"/>
      <c r="L4440" s="9"/>
      <c r="M4440" s="9"/>
      <c r="N4440" s="9"/>
      <c r="O4440" s="9"/>
      <c r="P4440" s="9"/>
      <c r="Q4440" s="9"/>
      <c r="R4440" s="9"/>
      <c r="S4440" s="9"/>
      <c r="T4440" s="9"/>
      <c r="U4440" s="9"/>
      <c r="V4440" s="9"/>
      <c r="W4440" s="9"/>
    </row>
    <row r="4441">
      <c r="A4441" s="123"/>
      <c r="B4441" s="25"/>
      <c r="C4441" s="116"/>
      <c r="D4441" s="9"/>
      <c r="E4441" s="9"/>
      <c r="F4441" s="9"/>
      <c r="G4441" s="9"/>
      <c r="H4441" s="9"/>
      <c r="I4441" s="9"/>
      <c r="J4441" s="9"/>
      <c r="K4441" s="9"/>
      <c r="L4441" s="9"/>
      <c r="M4441" s="9"/>
      <c r="N4441" s="9"/>
      <c r="O4441" s="9"/>
      <c r="P4441" s="9"/>
      <c r="Q4441" s="9"/>
      <c r="R4441" s="9"/>
      <c r="S4441" s="9"/>
      <c r="T4441" s="9"/>
      <c r="U4441" s="9"/>
      <c r="V4441" s="9"/>
      <c r="W4441" s="9"/>
    </row>
    <row r="4442">
      <c r="A4442" s="123"/>
      <c r="B4442" s="25"/>
      <c r="C4442" s="116"/>
      <c r="D4442" s="9"/>
      <c r="E4442" s="9"/>
      <c r="F4442" s="9"/>
      <c r="G4442" s="9"/>
      <c r="H4442" s="9"/>
      <c r="I4442" s="9"/>
      <c r="J4442" s="9"/>
      <c r="K4442" s="9"/>
      <c r="L4442" s="9"/>
      <c r="M4442" s="9"/>
      <c r="N4442" s="9"/>
      <c r="O4442" s="9"/>
      <c r="P4442" s="9"/>
      <c r="Q4442" s="9"/>
      <c r="R4442" s="9"/>
      <c r="S4442" s="9"/>
      <c r="T4442" s="9"/>
      <c r="U4442" s="9"/>
      <c r="V4442" s="9"/>
      <c r="W4442" s="9"/>
    </row>
    <row r="4443">
      <c r="A4443" s="123"/>
      <c r="B4443" s="25"/>
      <c r="C4443" s="116"/>
      <c r="D4443" s="9"/>
      <c r="E4443" s="9"/>
      <c r="F4443" s="9"/>
      <c r="G4443" s="9"/>
      <c r="H4443" s="9"/>
      <c r="I4443" s="9"/>
      <c r="J4443" s="9"/>
      <c r="K4443" s="9"/>
      <c r="L4443" s="9"/>
      <c r="M4443" s="9"/>
      <c r="N4443" s="9"/>
      <c r="O4443" s="9"/>
      <c r="P4443" s="9"/>
      <c r="Q4443" s="9"/>
      <c r="R4443" s="9"/>
      <c r="S4443" s="9"/>
      <c r="T4443" s="9"/>
      <c r="U4443" s="9"/>
      <c r="V4443" s="9"/>
      <c r="W4443" s="9"/>
    </row>
    <row r="4444">
      <c r="A4444" s="123"/>
      <c r="B4444" s="25"/>
      <c r="C4444" s="116"/>
      <c r="D4444" s="9"/>
      <c r="E4444" s="9"/>
      <c r="F4444" s="9"/>
      <c r="G4444" s="9"/>
      <c r="H4444" s="9"/>
      <c r="I4444" s="9"/>
      <c r="J4444" s="9"/>
      <c r="K4444" s="9"/>
      <c r="L4444" s="9"/>
      <c r="M4444" s="9"/>
      <c r="N4444" s="9"/>
      <c r="O4444" s="9"/>
      <c r="P4444" s="9"/>
      <c r="Q4444" s="9"/>
      <c r="R4444" s="9"/>
      <c r="S4444" s="9"/>
      <c r="T4444" s="9"/>
      <c r="U4444" s="9"/>
      <c r="V4444" s="9"/>
      <c r="W4444" s="9"/>
    </row>
    <row r="4445">
      <c r="A4445" s="123"/>
      <c r="B4445" s="25"/>
      <c r="C4445" s="116"/>
      <c r="D4445" s="9"/>
      <c r="E4445" s="9"/>
      <c r="F4445" s="9"/>
      <c r="G4445" s="9"/>
      <c r="H4445" s="9"/>
      <c r="I4445" s="9"/>
      <c r="J4445" s="9"/>
      <c r="K4445" s="9"/>
      <c r="L4445" s="9"/>
      <c r="M4445" s="9"/>
      <c r="N4445" s="9"/>
      <c r="O4445" s="9"/>
      <c r="P4445" s="9"/>
      <c r="Q4445" s="9"/>
      <c r="R4445" s="9"/>
      <c r="S4445" s="9"/>
      <c r="T4445" s="9"/>
      <c r="U4445" s="9"/>
      <c r="V4445" s="9"/>
      <c r="W4445" s="9"/>
    </row>
    <row r="4446">
      <c r="A4446" s="123"/>
      <c r="B4446" s="25"/>
      <c r="C4446" s="116"/>
      <c r="D4446" s="9"/>
      <c r="E4446" s="9"/>
      <c r="F4446" s="9"/>
      <c r="G4446" s="9"/>
      <c r="H4446" s="9"/>
      <c r="I4446" s="9"/>
      <c r="J4446" s="9"/>
      <c r="K4446" s="9"/>
      <c r="L4446" s="9"/>
      <c r="M4446" s="9"/>
      <c r="N4446" s="9"/>
      <c r="O4446" s="9"/>
      <c r="P4446" s="9"/>
      <c r="Q4446" s="9"/>
      <c r="R4446" s="9"/>
      <c r="S4446" s="9"/>
      <c r="T4446" s="9"/>
      <c r="U4446" s="9"/>
      <c r="V4446" s="9"/>
      <c r="W4446" s="9"/>
    </row>
    <row r="4447">
      <c r="A4447" s="123"/>
      <c r="B4447" s="25"/>
      <c r="C4447" s="116"/>
      <c r="D4447" s="9"/>
      <c r="E4447" s="9"/>
      <c r="F4447" s="9"/>
      <c r="G4447" s="9"/>
      <c r="H4447" s="9"/>
      <c r="I4447" s="9"/>
      <c r="J4447" s="9"/>
      <c r="K4447" s="9"/>
      <c r="L4447" s="9"/>
      <c r="M4447" s="9"/>
      <c r="N4447" s="9"/>
      <c r="O4447" s="9"/>
      <c r="P4447" s="9"/>
      <c r="Q4447" s="9"/>
      <c r="R4447" s="9"/>
      <c r="S4447" s="9"/>
      <c r="T4447" s="9"/>
      <c r="U4447" s="9"/>
      <c r="V4447" s="9"/>
      <c r="W4447" s="9"/>
    </row>
    <row r="4448">
      <c r="A4448" s="123"/>
      <c r="B4448" s="25"/>
      <c r="C4448" s="116"/>
      <c r="D4448" s="9"/>
      <c r="E4448" s="9"/>
      <c r="F4448" s="9"/>
      <c r="G4448" s="9"/>
      <c r="H4448" s="9"/>
      <c r="I4448" s="9"/>
      <c r="J4448" s="9"/>
      <c r="K4448" s="9"/>
      <c r="L4448" s="9"/>
      <c r="M4448" s="9"/>
      <c r="N4448" s="9"/>
      <c r="O4448" s="9"/>
      <c r="P4448" s="9"/>
      <c r="Q4448" s="9"/>
      <c r="R4448" s="9"/>
      <c r="S4448" s="9"/>
      <c r="T4448" s="9"/>
      <c r="U4448" s="9"/>
      <c r="V4448" s="9"/>
      <c r="W4448" s="9"/>
    </row>
    <row r="4449">
      <c r="A4449" s="123"/>
      <c r="B4449" s="25"/>
      <c r="C4449" s="116"/>
      <c r="D4449" s="9"/>
      <c r="E4449" s="9"/>
      <c r="F4449" s="9"/>
      <c r="G4449" s="9"/>
      <c r="H4449" s="9"/>
      <c r="I4449" s="9"/>
      <c r="J4449" s="9"/>
      <c r="K4449" s="9"/>
      <c r="L4449" s="9"/>
      <c r="M4449" s="9"/>
      <c r="N4449" s="9"/>
      <c r="O4449" s="9"/>
      <c r="P4449" s="9"/>
      <c r="Q4449" s="9"/>
      <c r="R4449" s="9"/>
      <c r="S4449" s="9"/>
      <c r="T4449" s="9"/>
      <c r="U4449" s="9"/>
      <c r="V4449" s="9"/>
      <c r="W4449" s="9"/>
    </row>
    <row r="4450">
      <c r="A4450" s="123"/>
      <c r="B4450" s="25"/>
      <c r="C4450" s="116"/>
      <c r="D4450" s="9"/>
      <c r="E4450" s="9"/>
      <c r="F4450" s="9"/>
      <c r="G4450" s="9"/>
      <c r="H4450" s="9"/>
      <c r="I4450" s="9"/>
      <c r="J4450" s="9"/>
      <c r="K4450" s="9"/>
      <c r="L4450" s="9"/>
      <c r="M4450" s="9"/>
      <c r="N4450" s="9"/>
      <c r="O4450" s="9"/>
      <c r="P4450" s="9"/>
      <c r="Q4450" s="9"/>
      <c r="R4450" s="9"/>
      <c r="S4450" s="9"/>
      <c r="T4450" s="9"/>
      <c r="U4450" s="9"/>
      <c r="V4450" s="9"/>
      <c r="W4450" s="9"/>
    </row>
    <row r="4451">
      <c r="A4451" s="123"/>
      <c r="B4451" s="25"/>
      <c r="C4451" s="116"/>
      <c r="D4451" s="9"/>
      <c r="E4451" s="9"/>
      <c r="F4451" s="9"/>
      <c r="G4451" s="9"/>
      <c r="H4451" s="9"/>
      <c r="I4451" s="9"/>
      <c r="J4451" s="9"/>
      <c r="K4451" s="9"/>
      <c r="L4451" s="9"/>
      <c r="M4451" s="9"/>
      <c r="N4451" s="9"/>
      <c r="O4451" s="9"/>
      <c r="P4451" s="9"/>
      <c r="Q4451" s="9"/>
      <c r="R4451" s="9"/>
      <c r="S4451" s="9"/>
      <c r="T4451" s="9"/>
      <c r="U4451" s="9"/>
      <c r="V4451" s="9"/>
      <c r="W4451" s="9"/>
    </row>
    <row r="4452">
      <c r="A4452" s="123"/>
      <c r="B4452" s="25"/>
      <c r="C4452" s="116"/>
      <c r="D4452" s="9"/>
      <c r="E4452" s="9"/>
      <c r="F4452" s="9"/>
      <c r="G4452" s="9"/>
      <c r="H4452" s="9"/>
      <c r="I4452" s="9"/>
      <c r="J4452" s="9"/>
      <c r="K4452" s="9"/>
      <c r="L4452" s="9"/>
      <c r="M4452" s="9"/>
      <c r="N4452" s="9"/>
      <c r="O4452" s="9"/>
      <c r="P4452" s="9"/>
      <c r="Q4452" s="9"/>
      <c r="R4452" s="9"/>
      <c r="S4452" s="9"/>
      <c r="T4452" s="9"/>
      <c r="U4452" s="9"/>
      <c r="V4452" s="9"/>
      <c r="W4452" s="9"/>
    </row>
    <row r="4453">
      <c r="A4453" s="123"/>
      <c r="B4453" s="25"/>
      <c r="C4453" s="116"/>
      <c r="D4453" s="9"/>
      <c r="E4453" s="9"/>
      <c r="F4453" s="9"/>
      <c r="G4453" s="9"/>
      <c r="H4453" s="9"/>
      <c r="I4453" s="9"/>
      <c r="J4453" s="9"/>
      <c r="K4453" s="9"/>
      <c r="L4453" s="9"/>
      <c r="M4453" s="9"/>
      <c r="N4453" s="9"/>
      <c r="O4453" s="9"/>
      <c r="P4453" s="9"/>
      <c r="Q4453" s="9"/>
      <c r="R4453" s="9"/>
      <c r="S4453" s="9"/>
      <c r="T4453" s="9"/>
      <c r="U4453" s="9"/>
      <c r="V4453" s="9"/>
      <c r="W4453" s="9"/>
    </row>
    <row r="4454">
      <c r="A4454" s="123"/>
      <c r="B4454" s="25"/>
      <c r="C4454" s="116"/>
      <c r="D4454" s="9"/>
      <c r="E4454" s="9"/>
      <c r="F4454" s="9"/>
      <c r="G4454" s="9"/>
      <c r="H4454" s="9"/>
      <c r="I4454" s="9"/>
      <c r="J4454" s="9"/>
      <c r="K4454" s="9"/>
      <c r="L4454" s="9"/>
      <c r="M4454" s="9"/>
      <c r="N4454" s="9"/>
      <c r="O4454" s="9"/>
      <c r="P4454" s="9"/>
      <c r="Q4454" s="9"/>
      <c r="R4454" s="9"/>
      <c r="S4454" s="9"/>
      <c r="T4454" s="9"/>
      <c r="U4454" s="9"/>
      <c r="V4454" s="9"/>
      <c r="W4454" s="9"/>
    </row>
    <row r="4455">
      <c r="A4455" s="123"/>
      <c r="B4455" s="25"/>
      <c r="C4455" s="116"/>
      <c r="D4455" s="9"/>
      <c r="E4455" s="9"/>
      <c r="F4455" s="9"/>
      <c r="G4455" s="9"/>
      <c r="H4455" s="9"/>
      <c r="I4455" s="9"/>
      <c r="J4455" s="9"/>
      <c r="K4455" s="9"/>
      <c r="L4455" s="9"/>
      <c r="M4455" s="9"/>
      <c r="N4455" s="9"/>
      <c r="O4455" s="9"/>
      <c r="P4455" s="9"/>
      <c r="Q4455" s="9"/>
      <c r="R4455" s="9"/>
      <c r="S4455" s="9"/>
      <c r="T4455" s="9"/>
      <c r="U4455" s="9"/>
      <c r="V4455" s="9"/>
      <c r="W4455" s="9"/>
    </row>
    <row r="4456">
      <c r="A4456" s="123"/>
      <c r="B4456" s="25"/>
      <c r="C4456" s="116"/>
      <c r="D4456" s="9"/>
      <c r="E4456" s="9"/>
      <c r="F4456" s="9"/>
      <c r="G4456" s="9"/>
      <c r="H4456" s="9"/>
      <c r="I4456" s="9"/>
      <c r="J4456" s="9"/>
      <c r="K4456" s="9"/>
      <c r="L4456" s="9"/>
      <c r="M4456" s="9"/>
      <c r="N4456" s="9"/>
      <c r="O4456" s="9"/>
      <c r="P4456" s="9"/>
      <c r="Q4456" s="9"/>
      <c r="R4456" s="9"/>
      <c r="S4456" s="9"/>
      <c r="T4456" s="9"/>
      <c r="U4456" s="9"/>
      <c r="V4456" s="9"/>
      <c r="W4456" s="9"/>
    </row>
    <row r="4457">
      <c r="A4457" s="123"/>
      <c r="B4457" s="25"/>
      <c r="C4457" s="116"/>
      <c r="D4457" s="9"/>
      <c r="E4457" s="9"/>
      <c r="F4457" s="9"/>
      <c r="G4457" s="9"/>
      <c r="H4457" s="9"/>
      <c r="I4457" s="9"/>
      <c r="J4457" s="9"/>
      <c r="K4457" s="9"/>
      <c r="L4457" s="9"/>
      <c r="M4457" s="9"/>
      <c r="N4457" s="9"/>
      <c r="O4457" s="9"/>
      <c r="P4457" s="9"/>
      <c r="Q4457" s="9"/>
      <c r="R4457" s="9"/>
      <c r="S4457" s="9"/>
      <c r="T4457" s="9"/>
      <c r="U4457" s="9"/>
      <c r="V4457" s="9"/>
      <c r="W4457" s="9"/>
    </row>
    <row r="4458">
      <c r="A4458" s="123"/>
      <c r="B4458" s="25"/>
      <c r="C4458" s="116"/>
      <c r="D4458" s="9"/>
      <c r="E4458" s="9"/>
      <c r="F4458" s="9"/>
      <c r="G4458" s="9"/>
      <c r="H4458" s="9"/>
      <c r="I4458" s="9"/>
      <c r="J4458" s="9"/>
      <c r="K4458" s="9"/>
      <c r="L4458" s="9"/>
      <c r="M4458" s="9"/>
      <c r="N4458" s="9"/>
      <c r="O4458" s="9"/>
      <c r="P4458" s="9"/>
      <c r="Q4458" s="9"/>
      <c r="R4458" s="9"/>
      <c r="S4458" s="9"/>
      <c r="T4458" s="9"/>
      <c r="U4458" s="9"/>
      <c r="V4458" s="9"/>
      <c r="W4458" s="9"/>
    </row>
    <row r="4459">
      <c r="A4459" s="123"/>
      <c r="B4459" s="25"/>
      <c r="C4459" s="116"/>
      <c r="D4459" s="9"/>
      <c r="E4459" s="9"/>
      <c r="F4459" s="9"/>
      <c r="G4459" s="9"/>
      <c r="H4459" s="9"/>
      <c r="I4459" s="9"/>
      <c r="J4459" s="9"/>
      <c r="K4459" s="9"/>
      <c r="L4459" s="9"/>
      <c r="M4459" s="9"/>
      <c r="N4459" s="9"/>
      <c r="O4459" s="9"/>
      <c r="P4459" s="9"/>
      <c r="Q4459" s="9"/>
      <c r="R4459" s="9"/>
      <c r="S4459" s="9"/>
      <c r="T4459" s="9"/>
      <c r="U4459" s="9"/>
      <c r="V4459" s="9"/>
      <c r="W4459" s="9"/>
    </row>
    <row r="4460">
      <c r="A4460" s="123"/>
      <c r="B4460" s="25"/>
      <c r="C4460" s="116"/>
      <c r="D4460" s="9"/>
      <c r="E4460" s="9"/>
      <c r="F4460" s="9"/>
      <c r="G4460" s="9"/>
      <c r="H4460" s="9"/>
      <c r="I4460" s="9"/>
      <c r="J4460" s="9"/>
      <c r="K4460" s="9"/>
      <c r="L4460" s="9"/>
      <c r="M4460" s="9"/>
      <c r="N4460" s="9"/>
      <c r="O4460" s="9"/>
      <c r="P4460" s="9"/>
      <c r="Q4460" s="9"/>
      <c r="R4460" s="9"/>
      <c r="S4460" s="9"/>
      <c r="T4460" s="9"/>
      <c r="U4460" s="9"/>
      <c r="V4460" s="9"/>
      <c r="W4460" s="9"/>
    </row>
    <row r="4461">
      <c r="A4461" s="123"/>
      <c r="B4461" s="25"/>
      <c r="C4461" s="116"/>
      <c r="D4461" s="9"/>
      <c r="E4461" s="9"/>
      <c r="F4461" s="9"/>
      <c r="G4461" s="9"/>
      <c r="H4461" s="9"/>
      <c r="I4461" s="9"/>
      <c r="J4461" s="9"/>
      <c r="K4461" s="9"/>
      <c r="L4461" s="9"/>
      <c r="M4461" s="9"/>
      <c r="N4461" s="9"/>
      <c r="O4461" s="9"/>
      <c r="P4461" s="9"/>
      <c r="Q4461" s="9"/>
      <c r="R4461" s="9"/>
      <c r="S4461" s="9"/>
      <c r="T4461" s="9"/>
      <c r="U4461" s="9"/>
      <c r="V4461" s="9"/>
      <c r="W4461" s="9"/>
    </row>
    <row r="4462">
      <c r="A4462" s="123"/>
      <c r="B4462" s="25"/>
      <c r="C4462" s="116"/>
      <c r="D4462" s="9"/>
      <c r="E4462" s="9"/>
      <c r="F4462" s="9"/>
      <c r="G4462" s="9"/>
      <c r="H4462" s="9"/>
      <c r="I4462" s="9"/>
      <c r="J4462" s="9"/>
      <c r="K4462" s="9"/>
      <c r="L4462" s="9"/>
      <c r="M4462" s="9"/>
      <c r="N4462" s="9"/>
      <c r="O4462" s="9"/>
      <c r="P4462" s="9"/>
      <c r="Q4462" s="9"/>
      <c r="R4462" s="9"/>
      <c r="S4462" s="9"/>
      <c r="T4462" s="9"/>
      <c r="U4462" s="9"/>
      <c r="V4462" s="9"/>
      <c r="W4462" s="9"/>
    </row>
    <row r="4463">
      <c r="A4463" s="123"/>
      <c r="B4463" s="25"/>
      <c r="C4463" s="116"/>
      <c r="D4463" s="9"/>
      <c r="E4463" s="9"/>
      <c r="F4463" s="9"/>
      <c r="G4463" s="9"/>
      <c r="H4463" s="9"/>
      <c r="I4463" s="9"/>
      <c r="J4463" s="9"/>
      <c r="K4463" s="9"/>
      <c r="L4463" s="9"/>
      <c r="M4463" s="9"/>
      <c r="N4463" s="9"/>
      <c r="O4463" s="9"/>
      <c r="P4463" s="9"/>
      <c r="Q4463" s="9"/>
      <c r="R4463" s="9"/>
      <c r="S4463" s="9"/>
      <c r="T4463" s="9"/>
      <c r="U4463" s="9"/>
      <c r="V4463" s="9"/>
      <c r="W4463" s="9"/>
    </row>
    <row r="4464">
      <c r="A4464" s="123"/>
      <c r="B4464" s="25"/>
      <c r="C4464" s="116"/>
      <c r="D4464" s="9"/>
      <c r="E4464" s="9"/>
      <c r="F4464" s="9"/>
      <c r="G4464" s="9"/>
      <c r="H4464" s="9"/>
      <c r="I4464" s="9"/>
      <c r="J4464" s="9"/>
      <c r="K4464" s="9"/>
      <c r="L4464" s="9"/>
      <c r="M4464" s="9"/>
      <c r="N4464" s="9"/>
      <c r="O4464" s="9"/>
      <c r="P4464" s="9"/>
      <c r="Q4464" s="9"/>
      <c r="R4464" s="9"/>
      <c r="S4464" s="9"/>
      <c r="T4464" s="9"/>
      <c r="U4464" s="9"/>
      <c r="V4464" s="9"/>
      <c r="W4464" s="9"/>
    </row>
    <row r="4465">
      <c r="A4465" s="123"/>
      <c r="B4465" s="25"/>
      <c r="C4465" s="116"/>
      <c r="D4465" s="9"/>
      <c r="E4465" s="9"/>
      <c r="F4465" s="9"/>
      <c r="G4465" s="9"/>
      <c r="H4465" s="9"/>
      <c r="I4465" s="9"/>
      <c r="J4465" s="9"/>
      <c r="K4465" s="9"/>
      <c r="L4465" s="9"/>
      <c r="M4465" s="9"/>
      <c r="N4465" s="9"/>
      <c r="O4465" s="9"/>
      <c r="P4465" s="9"/>
      <c r="Q4465" s="9"/>
      <c r="R4465" s="9"/>
      <c r="S4465" s="9"/>
      <c r="T4465" s="9"/>
      <c r="U4465" s="9"/>
      <c r="V4465" s="9"/>
      <c r="W4465" s="9"/>
    </row>
    <row r="4466">
      <c r="A4466" s="123"/>
      <c r="B4466" s="25"/>
      <c r="C4466" s="116"/>
      <c r="D4466" s="9"/>
      <c r="E4466" s="9"/>
      <c r="F4466" s="9"/>
      <c r="G4466" s="9"/>
      <c r="H4466" s="9"/>
      <c r="I4466" s="9"/>
      <c r="J4466" s="9"/>
      <c r="K4466" s="9"/>
      <c r="L4466" s="9"/>
      <c r="M4466" s="9"/>
      <c r="N4466" s="9"/>
      <c r="O4466" s="9"/>
      <c r="P4466" s="9"/>
      <c r="Q4466" s="9"/>
      <c r="R4466" s="9"/>
      <c r="S4466" s="9"/>
      <c r="T4466" s="9"/>
      <c r="U4466" s="9"/>
      <c r="V4466" s="9"/>
      <c r="W4466" s="9"/>
    </row>
    <row r="4467">
      <c r="A4467" s="123"/>
      <c r="B4467" s="25"/>
      <c r="C4467" s="116"/>
      <c r="D4467" s="9"/>
      <c r="E4467" s="9"/>
      <c r="F4467" s="9"/>
      <c r="G4467" s="9"/>
      <c r="H4467" s="9"/>
      <c r="I4467" s="9"/>
      <c r="J4467" s="9"/>
      <c r="K4467" s="9"/>
      <c r="L4467" s="9"/>
      <c r="M4467" s="9"/>
      <c r="N4467" s="9"/>
      <c r="O4467" s="9"/>
      <c r="P4467" s="9"/>
      <c r="Q4467" s="9"/>
      <c r="R4467" s="9"/>
      <c r="S4467" s="9"/>
      <c r="T4467" s="9"/>
      <c r="U4467" s="9"/>
      <c r="V4467" s="9"/>
      <c r="W4467" s="9"/>
    </row>
    <row r="4468">
      <c r="A4468" s="123"/>
      <c r="B4468" s="25"/>
      <c r="C4468" s="116"/>
      <c r="D4468" s="9"/>
      <c r="E4468" s="9"/>
      <c r="F4468" s="9"/>
      <c r="G4468" s="9"/>
      <c r="H4468" s="9"/>
      <c r="I4468" s="9"/>
      <c r="J4468" s="9"/>
      <c r="K4468" s="9"/>
      <c r="L4468" s="9"/>
      <c r="M4468" s="9"/>
      <c r="N4468" s="9"/>
      <c r="O4468" s="9"/>
      <c r="P4468" s="9"/>
      <c r="Q4468" s="9"/>
      <c r="R4468" s="9"/>
      <c r="S4468" s="9"/>
      <c r="T4468" s="9"/>
      <c r="U4468" s="9"/>
      <c r="V4468" s="9"/>
      <c r="W4468" s="9"/>
    </row>
    <row r="4469">
      <c r="A4469" s="123"/>
      <c r="B4469" s="25"/>
      <c r="C4469" s="116"/>
      <c r="D4469" s="9"/>
      <c r="E4469" s="9"/>
      <c r="F4469" s="9"/>
      <c r="G4469" s="9"/>
      <c r="H4469" s="9"/>
      <c r="I4469" s="9"/>
      <c r="J4469" s="9"/>
      <c r="K4469" s="9"/>
      <c r="L4469" s="9"/>
      <c r="M4469" s="9"/>
      <c r="N4469" s="9"/>
      <c r="O4469" s="9"/>
      <c r="P4469" s="9"/>
      <c r="Q4469" s="9"/>
      <c r="R4469" s="9"/>
      <c r="S4469" s="9"/>
      <c r="T4469" s="9"/>
      <c r="U4469" s="9"/>
      <c r="V4469" s="9"/>
      <c r="W4469" s="9"/>
    </row>
    <row r="4470">
      <c r="A4470" s="123"/>
      <c r="B4470" s="25"/>
      <c r="C4470" s="116"/>
      <c r="D4470" s="9"/>
      <c r="E4470" s="9"/>
      <c r="F4470" s="9"/>
      <c r="G4470" s="9"/>
      <c r="H4470" s="9"/>
      <c r="I4470" s="9"/>
      <c r="J4470" s="9"/>
      <c r="K4470" s="9"/>
      <c r="L4470" s="9"/>
      <c r="M4470" s="9"/>
      <c r="N4470" s="9"/>
      <c r="O4470" s="9"/>
      <c r="P4470" s="9"/>
      <c r="Q4470" s="9"/>
      <c r="R4470" s="9"/>
      <c r="S4470" s="9"/>
      <c r="T4470" s="9"/>
      <c r="U4470" s="9"/>
      <c r="V4470" s="9"/>
      <c r="W4470" s="9"/>
    </row>
    <row r="4471">
      <c r="A4471" s="123"/>
      <c r="B4471" s="25"/>
      <c r="C4471" s="116"/>
      <c r="D4471" s="9"/>
      <c r="E4471" s="9"/>
      <c r="F4471" s="9"/>
      <c r="G4471" s="9"/>
      <c r="H4471" s="9"/>
      <c r="I4471" s="9"/>
      <c r="J4471" s="9"/>
      <c r="K4471" s="9"/>
      <c r="L4471" s="9"/>
      <c r="M4471" s="9"/>
      <c r="N4471" s="9"/>
      <c r="O4471" s="9"/>
      <c r="P4471" s="9"/>
      <c r="Q4471" s="9"/>
      <c r="R4471" s="9"/>
      <c r="S4471" s="9"/>
      <c r="T4471" s="9"/>
      <c r="U4471" s="9"/>
      <c r="V4471" s="9"/>
      <c r="W4471" s="9"/>
    </row>
    <row r="4472">
      <c r="A4472" s="123"/>
      <c r="B4472" s="25"/>
      <c r="C4472" s="116"/>
      <c r="D4472" s="9"/>
      <c r="E4472" s="9"/>
      <c r="F4472" s="9"/>
      <c r="G4472" s="9"/>
      <c r="H4472" s="9"/>
      <c r="I4472" s="9"/>
      <c r="J4472" s="9"/>
      <c r="K4472" s="9"/>
      <c r="L4472" s="9"/>
      <c r="M4472" s="9"/>
      <c r="N4472" s="9"/>
      <c r="O4472" s="9"/>
      <c r="P4472" s="9"/>
      <c r="Q4472" s="9"/>
      <c r="R4472" s="9"/>
      <c r="S4472" s="9"/>
      <c r="T4472" s="9"/>
      <c r="U4472" s="9"/>
      <c r="V4472" s="9"/>
      <c r="W4472" s="9"/>
    </row>
    <row r="4473">
      <c r="A4473" s="123"/>
      <c r="B4473" s="25"/>
      <c r="C4473" s="116"/>
      <c r="D4473" s="9"/>
      <c r="E4473" s="9"/>
      <c r="F4473" s="9"/>
      <c r="G4473" s="9"/>
      <c r="H4473" s="9"/>
      <c r="I4473" s="9"/>
      <c r="J4473" s="9"/>
      <c r="K4473" s="9"/>
      <c r="L4473" s="9"/>
      <c r="M4473" s="9"/>
      <c r="N4473" s="9"/>
      <c r="O4473" s="9"/>
      <c r="P4473" s="9"/>
      <c r="Q4473" s="9"/>
      <c r="R4473" s="9"/>
      <c r="S4473" s="9"/>
      <c r="T4473" s="9"/>
      <c r="U4473" s="9"/>
      <c r="V4473" s="9"/>
      <c r="W4473" s="9"/>
    </row>
    <row r="4474">
      <c r="A4474" s="123"/>
      <c r="B4474" s="25"/>
      <c r="C4474" s="116"/>
      <c r="D4474" s="9"/>
      <c r="E4474" s="9"/>
      <c r="F4474" s="9"/>
      <c r="G4474" s="9"/>
      <c r="H4474" s="9"/>
      <c r="I4474" s="9"/>
      <c r="J4474" s="9"/>
      <c r="K4474" s="9"/>
      <c r="L4474" s="9"/>
      <c r="M4474" s="9"/>
      <c r="N4474" s="9"/>
      <c r="O4474" s="9"/>
      <c r="P4474" s="9"/>
      <c r="Q4474" s="9"/>
      <c r="R4474" s="9"/>
      <c r="S4474" s="9"/>
      <c r="T4474" s="9"/>
      <c r="U4474" s="9"/>
      <c r="V4474" s="9"/>
      <c r="W4474" s="9"/>
    </row>
    <row r="4475">
      <c r="A4475" s="123"/>
      <c r="B4475" s="25"/>
      <c r="C4475" s="116"/>
      <c r="D4475" s="9"/>
      <c r="E4475" s="9"/>
      <c r="F4475" s="9"/>
      <c r="G4475" s="9"/>
      <c r="H4475" s="9"/>
      <c r="I4475" s="9"/>
      <c r="J4475" s="9"/>
      <c r="K4475" s="9"/>
      <c r="L4475" s="9"/>
      <c r="M4475" s="9"/>
      <c r="N4475" s="9"/>
      <c r="O4475" s="9"/>
      <c r="P4475" s="9"/>
      <c r="Q4475" s="9"/>
      <c r="R4475" s="9"/>
      <c r="S4475" s="9"/>
      <c r="T4475" s="9"/>
      <c r="U4475" s="9"/>
      <c r="V4475" s="9"/>
      <c r="W4475" s="9"/>
    </row>
    <row r="4476">
      <c r="A4476" s="123"/>
      <c r="B4476" s="25"/>
      <c r="C4476" s="116"/>
      <c r="D4476" s="9"/>
      <c r="E4476" s="9"/>
      <c r="F4476" s="9"/>
      <c r="G4476" s="9"/>
      <c r="H4476" s="9"/>
      <c r="I4476" s="9"/>
      <c r="J4476" s="9"/>
      <c r="K4476" s="9"/>
      <c r="L4476" s="9"/>
      <c r="M4476" s="9"/>
      <c r="N4476" s="9"/>
      <c r="O4476" s="9"/>
      <c r="P4476" s="9"/>
      <c r="Q4476" s="9"/>
      <c r="R4476" s="9"/>
      <c r="S4476" s="9"/>
      <c r="T4476" s="9"/>
      <c r="U4476" s="9"/>
      <c r="V4476" s="9"/>
      <c r="W4476" s="9"/>
    </row>
    <row r="4477">
      <c r="A4477" s="123"/>
      <c r="B4477" s="25"/>
      <c r="C4477" s="116"/>
      <c r="D4477" s="9"/>
      <c r="E4477" s="9"/>
      <c r="F4477" s="9"/>
      <c r="G4477" s="9"/>
      <c r="H4477" s="9"/>
      <c r="I4477" s="9"/>
      <c r="J4477" s="9"/>
      <c r="K4477" s="9"/>
      <c r="L4477" s="9"/>
      <c r="M4477" s="9"/>
      <c r="N4477" s="9"/>
      <c r="O4477" s="9"/>
      <c r="P4477" s="9"/>
      <c r="Q4477" s="9"/>
      <c r="R4477" s="9"/>
      <c r="S4477" s="9"/>
      <c r="T4477" s="9"/>
      <c r="U4477" s="9"/>
      <c r="V4477" s="9"/>
      <c r="W4477" s="9"/>
    </row>
    <row r="4478">
      <c r="A4478" s="123"/>
      <c r="B4478" s="25"/>
      <c r="C4478" s="116"/>
      <c r="D4478" s="9"/>
      <c r="E4478" s="9"/>
      <c r="F4478" s="9"/>
      <c r="G4478" s="9"/>
      <c r="H4478" s="9"/>
      <c r="I4478" s="9"/>
      <c r="J4478" s="9"/>
      <c r="K4478" s="9"/>
      <c r="L4478" s="9"/>
      <c r="M4478" s="9"/>
      <c r="N4478" s="9"/>
      <c r="O4478" s="9"/>
      <c r="P4478" s="9"/>
      <c r="Q4478" s="9"/>
      <c r="R4478" s="9"/>
      <c r="S4478" s="9"/>
      <c r="T4478" s="9"/>
      <c r="U4478" s="9"/>
      <c r="V4478" s="9"/>
      <c r="W4478" s="9"/>
    </row>
    <row r="4479">
      <c r="A4479" s="123"/>
      <c r="B4479" s="25"/>
      <c r="C4479" s="116"/>
      <c r="D4479" s="9"/>
      <c r="E4479" s="9"/>
      <c r="F4479" s="9"/>
      <c r="G4479" s="9"/>
      <c r="H4479" s="9"/>
      <c r="I4479" s="9"/>
      <c r="J4479" s="9"/>
      <c r="K4479" s="9"/>
      <c r="L4479" s="9"/>
      <c r="M4479" s="9"/>
      <c r="N4479" s="9"/>
      <c r="O4479" s="9"/>
      <c r="P4479" s="9"/>
      <c r="Q4479" s="9"/>
      <c r="R4479" s="9"/>
      <c r="S4479" s="9"/>
      <c r="T4479" s="9"/>
      <c r="U4479" s="9"/>
      <c r="V4479" s="9"/>
      <c r="W4479" s="9"/>
    </row>
    <row r="4480">
      <c r="A4480" s="123"/>
      <c r="B4480" s="25"/>
      <c r="C4480" s="116"/>
      <c r="D4480" s="9"/>
      <c r="E4480" s="9"/>
      <c r="F4480" s="9"/>
      <c r="G4480" s="9"/>
      <c r="H4480" s="9"/>
      <c r="I4480" s="9"/>
      <c r="J4480" s="9"/>
      <c r="K4480" s="9"/>
      <c r="L4480" s="9"/>
      <c r="M4480" s="9"/>
      <c r="N4480" s="9"/>
      <c r="O4480" s="9"/>
      <c r="P4480" s="9"/>
      <c r="Q4480" s="9"/>
      <c r="R4480" s="9"/>
      <c r="S4480" s="9"/>
      <c r="T4480" s="9"/>
      <c r="U4480" s="9"/>
      <c r="V4480" s="9"/>
      <c r="W4480" s="9"/>
    </row>
    <row r="4481">
      <c r="A4481" s="123"/>
      <c r="B4481" s="25"/>
      <c r="C4481" s="116"/>
      <c r="D4481" s="9"/>
      <c r="E4481" s="9"/>
      <c r="F4481" s="9"/>
      <c r="G4481" s="9"/>
      <c r="H4481" s="9"/>
      <c r="I4481" s="9"/>
      <c r="J4481" s="9"/>
      <c r="K4481" s="9"/>
      <c r="L4481" s="9"/>
      <c r="M4481" s="9"/>
      <c r="N4481" s="9"/>
      <c r="O4481" s="9"/>
      <c r="P4481" s="9"/>
      <c r="Q4481" s="9"/>
      <c r="R4481" s="9"/>
      <c r="S4481" s="9"/>
      <c r="T4481" s="9"/>
      <c r="U4481" s="9"/>
      <c r="V4481" s="9"/>
      <c r="W4481" s="9"/>
    </row>
    <row r="4482">
      <c r="A4482" s="123"/>
      <c r="B4482" s="25"/>
      <c r="C4482" s="116"/>
      <c r="D4482" s="9"/>
      <c r="E4482" s="9"/>
      <c r="F4482" s="9"/>
      <c r="G4482" s="9"/>
      <c r="H4482" s="9"/>
      <c r="I4482" s="9"/>
      <c r="J4482" s="9"/>
      <c r="K4482" s="9"/>
      <c r="L4482" s="9"/>
      <c r="M4482" s="9"/>
      <c r="N4482" s="9"/>
      <c r="O4482" s="9"/>
      <c r="P4482" s="9"/>
      <c r="Q4482" s="9"/>
      <c r="R4482" s="9"/>
      <c r="S4482" s="9"/>
      <c r="T4482" s="9"/>
      <c r="U4482" s="9"/>
      <c r="V4482" s="9"/>
      <c r="W4482" s="9"/>
    </row>
    <row r="4483">
      <c r="A4483" s="123"/>
      <c r="B4483" s="25"/>
      <c r="C4483" s="116"/>
      <c r="D4483" s="9"/>
      <c r="E4483" s="9"/>
      <c r="F4483" s="9"/>
      <c r="G4483" s="9"/>
      <c r="H4483" s="9"/>
      <c r="I4483" s="9"/>
      <c r="J4483" s="9"/>
      <c r="K4483" s="9"/>
      <c r="L4483" s="9"/>
      <c r="M4483" s="9"/>
      <c r="N4483" s="9"/>
      <c r="O4483" s="9"/>
      <c r="P4483" s="9"/>
      <c r="Q4483" s="9"/>
      <c r="R4483" s="9"/>
      <c r="S4483" s="9"/>
      <c r="T4483" s="9"/>
      <c r="U4483" s="9"/>
      <c r="V4483" s="9"/>
      <c r="W4483" s="9"/>
    </row>
    <row r="4484">
      <c r="A4484" s="123"/>
      <c r="B4484" s="25"/>
      <c r="C4484" s="116"/>
      <c r="D4484" s="9"/>
      <c r="E4484" s="9"/>
      <c r="F4484" s="9"/>
      <c r="G4484" s="9"/>
      <c r="H4484" s="9"/>
      <c r="I4484" s="9"/>
      <c r="J4484" s="9"/>
      <c r="K4484" s="9"/>
      <c r="L4484" s="9"/>
      <c r="M4484" s="9"/>
      <c r="N4484" s="9"/>
      <c r="O4484" s="9"/>
      <c r="P4484" s="9"/>
      <c r="Q4484" s="9"/>
      <c r="R4484" s="9"/>
      <c r="S4484" s="9"/>
      <c r="T4484" s="9"/>
      <c r="U4484" s="9"/>
      <c r="V4484" s="9"/>
      <c r="W4484" s="9"/>
    </row>
    <row r="4485">
      <c r="A4485" s="123"/>
      <c r="B4485" s="25"/>
      <c r="C4485" s="116"/>
      <c r="D4485" s="9"/>
      <c r="E4485" s="9"/>
      <c r="F4485" s="9"/>
      <c r="G4485" s="9"/>
      <c r="H4485" s="9"/>
      <c r="I4485" s="9"/>
      <c r="J4485" s="9"/>
      <c r="K4485" s="9"/>
      <c r="L4485" s="9"/>
      <c r="M4485" s="9"/>
      <c r="N4485" s="9"/>
      <c r="O4485" s="9"/>
      <c r="P4485" s="9"/>
      <c r="Q4485" s="9"/>
      <c r="R4485" s="9"/>
      <c r="S4485" s="9"/>
      <c r="T4485" s="9"/>
      <c r="U4485" s="9"/>
      <c r="V4485" s="9"/>
      <c r="W4485" s="9"/>
    </row>
    <row r="4486">
      <c r="A4486" s="123"/>
      <c r="B4486" s="25"/>
      <c r="C4486" s="116"/>
      <c r="D4486" s="9"/>
      <c r="E4486" s="9"/>
      <c r="F4486" s="9"/>
      <c r="G4486" s="9"/>
      <c r="H4486" s="9"/>
      <c r="I4486" s="9"/>
      <c r="J4486" s="9"/>
      <c r="K4486" s="9"/>
      <c r="L4486" s="9"/>
      <c r="M4486" s="9"/>
      <c r="N4486" s="9"/>
      <c r="O4486" s="9"/>
      <c r="P4486" s="9"/>
      <c r="Q4486" s="9"/>
      <c r="R4486" s="9"/>
      <c r="S4486" s="9"/>
      <c r="T4486" s="9"/>
      <c r="U4486" s="9"/>
      <c r="V4486" s="9"/>
      <c r="W4486" s="9"/>
    </row>
    <row r="4487">
      <c r="A4487" s="123"/>
      <c r="B4487" s="25"/>
      <c r="C4487" s="116"/>
      <c r="D4487" s="9"/>
      <c r="E4487" s="9"/>
      <c r="F4487" s="9"/>
      <c r="G4487" s="9"/>
      <c r="H4487" s="9"/>
      <c r="I4487" s="9"/>
      <c r="J4487" s="9"/>
      <c r="K4487" s="9"/>
      <c r="L4487" s="9"/>
      <c r="M4487" s="9"/>
      <c r="N4487" s="9"/>
      <c r="O4487" s="9"/>
      <c r="P4487" s="9"/>
      <c r="Q4487" s="9"/>
      <c r="R4487" s="9"/>
      <c r="S4487" s="9"/>
      <c r="T4487" s="9"/>
      <c r="U4487" s="9"/>
      <c r="V4487" s="9"/>
      <c r="W4487" s="9"/>
    </row>
    <row r="4488">
      <c r="A4488" s="123"/>
      <c r="B4488" s="25"/>
      <c r="C4488" s="116"/>
      <c r="D4488" s="9"/>
      <c r="E4488" s="9"/>
      <c r="F4488" s="9"/>
      <c r="G4488" s="9"/>
      <c r="H4488" s="9"/>
      <c r="I4488" s="9"/>
      <c r="J4488" s="9"/>
      <c r="K4488" s="9"/>
      <c r="L4488" s="9"/>
      <c r="M4488" s="9"/>
      <c r="N4488" s="9"/>
      <c r="O4488" s="9"/>
      <c r="P4488" s="9"/>
      <c r="Q4488" s="9"/>
      <c r="R4488" s="9"/>
      <c r="S4488" s="9"/>
      <c r="T4488" s="9"/>
      <c r="U4488" s="9"/>
      <c r="V4488" s="9"/>
      <c r="W4488" s="9"/>
    </row>
    <row r="4489">
      <c r="A4489" s="123"/>
      <c r="B4489" s="25"/>
      <c r="C4489" s="116"/>
      <c r="D4489" s="9"/>
      <c r="E4489" s="9"/>
      <c r="F4489" s="9"/>
      <c r="G4489" s="9"/>
      <c r="H4489" s="9"/>
      <c r="I4489" s="9"/>
      <c r="J4489" s="9"/>
      <c r="K4489" s="9"/>
      <c r="L4489" s="9"/>
      <c r="M4489" s="9"/>
      <c r="N4489" s="9"/>
      <c r="O4489" s="9"/>
      <c r="P4489" s="9"/>
      <c r="Q4489" s="9"/>
      <c r="R4489" s="9"/>
      <c r="S4489" s="9"/>
      <c r="T4489" s="9"/>
      <c r="U4489" s="9"/>
      <c r="V4489" s="9"/>
      <c r="W4489" s="9"/>
    </row>
    <row r="4490">
      <c r="A4490" s="123"/>
      <c r="B4490" s="25"/>
      <c r="C4490" s="116"/>
      <c r="D4490" s="9"/>
      <c r="E4490" s="9"/>
      <c r="F4490" s="9"/>
      <c r="G4490" s="9"/>
      <c r="H4490" s="9"/>
      <c r="I4490" s="9"/>
      <c r="J4490" s="9"/>
      <c r="K4490" s="9"/>
      <c r="L4490" s="9"/>
      <c r="M4490" s="9"/>
      <c r="N4490" s="9"/>
      <c r="O4490" s="9"/>
      <c r="P4490" s="9"/>
      <c r="Q4490" s="9"/>
      <c r="R4490" s="9"/>
      <c r="S4490" s="9"/>
      <c r="T4490" s="9"/>
      <c r="U4490" s="9"/>
      <c r="V4490" s="9"/>
      <c r="W4490" s="9"/>
    </row>
    <row r="4491">
      <c r="A4491" s="123"/>
      <c r="B4491" s="25"/>
      <c r="C4491" s="116"/>
      <c r="D4491" s="9"/>
      <c r="E4491" s="9"/>
      <c r="F4491" s="9"/>
      <c r="G4491" s="9"/>
      <c r="H4491" s="9"/>
      <c r="I4491" s="9"/>
      <c r="J4491" s="9"/>
      <c r="K4491" s="9"/>
      <c r="L4491" s="9"/>
      <c r="M4491" s="9"/>
      <c r="N4491" s="9"/>
      <c r="O4491" s="9"/>
      <c r="P4491" s="9"/>
      <c r="Q4491" s="9"/>
      <c r="R4491" s="9"/>
      <c r="S4491" s="9"/>
      <c r="T4491" s="9"/>
      <c r="U4491" s="9"/>
      <c r="V4491" s="9"/>
      <c r="W4491" s="9"/>
    </row>
    <row r="4492">
      <c r="A4492" s="123"/>
      <c r="B4492" s="25"/>
      <c r="C4492" s="116"/>
      <c r="D4492" s="9"/>
      <c r="E4492" s="9"/>
      <c r="F4492" s="9"/>
      <c r="G4492" s="9"/>
      <c r="H4492" s="9"/>
      <c r="I4492" s="9"/>
      <c r="J4492" s="9"/>
      <c r="K4492" s="9"/>
      <c r="L4492" s="9"/>
      <c r="M4492" s="9"/>
      <c r="N4492" s="9"/>
      <c r="O4492" s="9"/>
      <c r="P4492" s="9"/>
      <c r="Q4492" s="9"/>
      <c r="R4492" s="9"/>
      <c r="S4492" s="9"/>
      <c r="T4492" s="9"/>
      <c r="U4492" s="9"/>
      <c r="V4492" s="9"/>
      <c r="W4492" s="9"/>
    </row>
    <row r="4493">
      <c r="A4493" s="123"/>
      <c r="B4493" s="25"/>
      <c r="C4493" s="116"/>
      <c r="D4493" s="9"/>
      <c r="E4493" s="9"/>
      <c r="F4493" s="9"/>
      <c r="G4493" s="9"/>
      <c r="H4493" s="9"/>
      <c r="I4493" s="9"/>
      <c r="J4493" s="9"/>
      <c r="K4493" s="9"/>
      <c r="L4493" s="9"/>
      <c r="M4493" s="9"/>
      <c r="N4493" s="9"/>
      <c r="O4493" s="9"/>
      <c r="P4493" s="9"/>
      <c r="Q4493" s="9"/>
      <c r="R4493" s="9"/>
      <c r="S4493" s="9"/>
      <c r="T4493" s="9"/>
      <c r="U4493" s="9"/>
      <c r="V4493" s="9"/>
      <c r="W4493" s="9"/>
    </row>
    <row r="4494">
      <c r="A4494" s="123"/>
      <c r="B4494" s="25"/>
      <c r="C4494" s="116"/>
      <c r="D4494" s="9"/>
      <c r="E4494" s="9"/>
      <c r="F4494" s="9"/>
      <c r="G4494" s="9"/>
      <c r="H4494" s="9"/>
      <c r="I4494" s="9"/>
      <c r="J4494" s="9"/>
      <c r="K4494" s="9"/>
      <c r="L4494" s="9"/>
      <c r="M4494" s="9"/>
      <c r="N4494" s="9"/>
      <c r="O4494" s="9"/>
      <c r="P4494" s="9"/>
      <c r="Q4494" s="9"/>
      <c r="R4494" s="9"/>
      <c r="S4494" s="9"/>
      <c r="T4494" s="9"/>
      <c r="U4494" s="9"/>
      <c r="V4494" s="9"/>
      <c r="W4494" s="9"/>
    </row>
    <row r="4495">
      <c r="A4495" s="123"/>
      <c r="B4495" s="25"/>
      <c r="C4495" s="116"/>
      <c r="D4495" s="9"/>
      <c r="E4495" s="9"/>
      <c r="F4495" s="9"/>
      <c r="G4495" s="9"/>
      <c r="H4495" s="9"/>
      <c r="I4495" s="9"/>
      <c r="J4495" s="9"/>
      <c r="K4495" s="9"/>
      <c r="L4495" s="9"/>
      <c r="M4495" s="9"/>
      <c r="N4495" s="9"/>
      <c r="O4495" s="9"/>
      <c r="P4495" s="9"/>
      <c r="Q4495" s="9"/>
      <c r="R4495" s="9"/>
      <c r="S4495" s="9"/>
      <c r="T4495" s="9"/>
      <c r="U4495" s="9"/>
      <c r="V4495" s="9"/>
      <c r="W4495" s="9"/>
    </row>
    <row r="4496">
      <c r="A4496" s="123"/>
      <c r="B4496" s="25"/>
      <c r="C4496" s="116"/>
      <c r="D4496" s="9"/>
      <c r="E4496" s="9"/>
      <c r="F4496" s="9"/>
      <c r="G4496" s="9"/>
      <c r="H4496" s="9"/>
      <c r="I4496" s="9"/>
      <c r="J4496" s="9"/>
      <c r="K4496" s="9"/>
      <c r="L4496" s="9"/>
      <c r="M4496" s="9"/>
      <c r="N4496" s="9"/>
      <c r="O4496" s="9"/>
      <c r="P4496" s="9"/>
      <c r="Q4496" s="9"/>
      <c r="R4496" s="9"/>
      <c r="S4496" s="9"/>
      <c r="T4496" s="9"/>
      <c r="U4496" s="9"/>
      <c r="V4496" s="9"/>
      <c r="W4496" s="9"/>
    </row>
    <row r="4497">
      <c r="A4497" s="123"/>
      <c r="B4497" s="25"/>
      <c r="C4497" s="116"/>
      <c r="D4497" s="9"/>
      <c r="E4497" s="9"/>
      <c r="F4497" s="9"/>
      <c r="G4497" s="9"/>
      <c r="H4497" s="9"/>
      <c r="I4497" s="9"/>
      <c r="J4497" s="9"/>
      <c r="K4497" s="9"/>
      <c r="L4497" s="9"/>
      <c r="M4497" s="9"/>
      <c r="N4497" s="9"/>
      <c r="O4497" s="9"/>
      <c r="P4497" s="9"/>
      <c r="Q4497" s="9"/>
      <c r="R4497" s="9"/>
      <c r="S4497" s="9"/>
      <c r="T4497" s="9"/>
      <c r="U4497" s="9"/>
      <c r="V4497" s="9"/>
      <c r="W4497" s="9"/>
    </row>
    <row r="4498">
      <c r="A4498" s="123"/>
      <c r="B4498" s="25"/>
      <c r="C4498" s="116"/>
      <c r="D4498" s="9"/>
      <c r="E4498" s="9"/>
      <c r="F4498" s="9"/>
      <c r="G4498" s="9"/>
      <c r="H4498" s="9"/>
      <c r="I4498" s="9"/>
      <c r="J4498" s="9"/>
      <c r="K4498" s="9"/>
      <c r="L4498" s="9"/>
      <c r="M4498" s="9"/>
      <c r="N4498" s="9"/>
      <c r="O4498" s="9"/>
      <c r="P4498" s="9"/>
      <c r="Q4498" s="9"/>
      <c r="R4498" s="9"/>
      <c r="S4498" s="9"/>
      <c r="T4498" s="9"/>
      <c r="U4498" s="9"/>
      <c r="V4498" s="9"/>
      <c r="W4498" s="9"/>
    </row>
    <row r="4499">
      <c r="A4499" s="123"/>
      <c r="B4499" s="25"/>
      <c r="C4499" s="116"/>
      <c r="D4499" s="9"/>
      <c r="E4499" s="9"/>
      <c r="F4499" s="9"/>
      <c r="G4499" s="9"/>
      <c r="H4499" s="9"/>
      <c r="I4499" s="9"/>
      <c r="J4499" s="9"/>
      <c r="K4499" s="9"/>
      <c r="L4499" s="9"/>
      <c r="M4499" s="9"/>
      <c r="N4499" s="9"/>
      <c r="O4499" s="9"/>
      <c r="P4499" s="9"/>
      <c r="Q4499" s="9"/>
      <c r="R4499" s="9"/>
      <c r="S4499" s="9"/>
      <c r="T4499" s="9"/>
      <c r="U4499" s="9"/>
      <c r="V4499" s="9"/>
      <c r="W4499" s="9"/>
    </row>
    <row r="4500">
      <c r="A4500" s="123"/>
      <c r="B4500" s="25"/>
      <c r="C4500" s="116"/>
      <c r="D4500" s="9"/>
      <c r="E4500" s="9"/>
      <c r="F4500" s="9"/>
      <c r="G4500" s="9"/>
      <c r="H4500" s="9"/>
      <c r="I4500" s="9"/>
      <c r="J4500" s="9"/>
      <c r="K4500" s="9"/>
      <c r="L4500" s="9"/>
      <c r="M4500" s="9"/>
      <c r="N4500" s="9"/>
      <c r="O4500" s="9"/>
      <c r="P4500" s="9"/>
      <c r="Q4500" s="9"/>
      <c r="R4500" s="9"/>
      <c r="S4500" s="9"/>
      <c r="T4500" s="9"/>
      <c r="U4500" s="9"/>
      <c r="V4500" s="9"/>
      <c r="W4500" s="9"/>
    </row>
    <row r="4501">
      <c r="A4501" s="123"/>
      <c r="B4501" s="25"/>
      <c r="C4501" s="116"/>
      <c r="D4501" s="9"/>
      <c r="E4501" s="9"/>
      <c r="F4501" s="9"/>
      <c r="G4501" s="9"/>
      <c r="H4501" s="9"/>
      <c r="I4501" s="9"/>
      <c r="J4501" s="9"/>
      <c r="K4501" s="9"/>
      <c r="L4501" s="9"/>
      <c r="M4501" s="9"/>
      <c r="N4501" s="9"/>
      <c r="O4501" s="9"/>
      <c r="P4501" s="9"/>
      <c r="Q4501" s="9"/>
      <c r="R4501" s="9"/>
      <c r="S4501" s="9"/>
      <c r="T4501" s="9"/>
      <c r="U4501" s="9"/>
      <c r="V4501" s="9"/>
      <c r="W4501" s="9"/>
    </row>
    <row r="4502">
      <c r="A4502" s="123"/>
      <c r="B4502" s="25"/>
      <c r="C4502" s="116"/>
      <c r="D4502" s="9"/>
      <c r="E4502" s="9"/>
      <c r="F4502" s="9"/>
      <c r="G4502" s="9"/>
      <c r="H4502" s="9"/>
      <c r="I4502" s="9"/>
      <c r="J4502" s="9"/>
      <c r="K4502" s="9"/>
      <c r="L4502" s="9"/>
      <c r="M4502" s="9"/>
      <c r="N4502" s="9"/>
      <c r="O4502" s="9"/>
      <c r="P4502" s="9"/>
      <c r="Q4502" s="9"/>
      <c r="R4502" s="9"/>
      <c r="S4502" s="9"/>
      <c r="T4502" s="9"/>
      <c r="U4502" s="9"/>
      <c r="V4502" s="9"/>
      <c r="W4502" s="9"/>
    </row>
    <row r="4503">
      <c r="A4503" s="123"/>
      <c r="B4503" s="25"/>
      <c r="C4503" s="116"/>
      <c r="D4503" s="9"/>
      <c r="E4503" s="9"/>
      <c r="F4503" s="9"/>
      <c r="G4503" s="9"/>
      <c r="H4503" s="9"/>
      <c r="I4503" s="9"/>
      <c r="J4503" s="9"/>
      <c r="K4503" s="9"/>
      <c r="L4503" s="9"/>
      <c r="M4503" s="9"/>
      <c r="N4503" s="9"/>
      <c r="O4503" s="9"/>
      <c r="P4503" s="9"/>
      <c r="Q4503" s="9"/>
      <c r="R4503" s="9"/>
      <c r="S4503" s="9"/>
      <c r="T4503" s="9"/>
      <c r="U4503" s="9"/>
      <c r="V4503" s="9"/>
      <c r="W4503" s="9"/>
    </row>
    <row r="4504">
      <c r="A4504" s="123"/>
      <c r="B4504" s="25"/>
      <c r="C4504" s="116"/>
      <c r="D4504" s="9"/>
      <c r="E4504" s="9"/>
      <c r="F4504" s="9"/>
      <c r="G4504" s="9"/>
      <c r="H4504" s="9"/>
      <c r="I4504" s="9"/>
      <c r="J4504" s="9"/>
      <c r="K4504" s="9"/>
      <c r="L4504" s="9"/>
      <c r="M4504" s="9"/>
      <c r="N4504" s="9"/>
      <c r="O4504" s="9"/>
      <c r="P4504" s="9"/>
      <c r="Q4504" s="9"/>
      <c r="R4504" s="9"/>
      <c r="S4504" s="9"/>
      <c r="T4504" s="9"/>
      <c r="U4504" s="9"/>
      <c r="V4504" s="9"/>
      <c r="W4504" s="9"/>
    </row>
    <row r="4505">
      <c r="A4505" s="123"/>
      <c r="B4505" s="25"/>
      <c r="C4505" s="116"/>
      <c r="D4505" s="9"/>
      <c r="E4505" s="9"/>
      <c r="F4505" s="9"/>
      <c r="G4505" s="9"/>
      <c r="H4505" s="9"/>
      <c r="I4505" s="9"/>
      <c r="J4505" s="9"/>
      <c r="K4505" s="9"/>
      <c r="L4505" s="9"/>
      <c r="M4505" s="9"/>
      <c r="N4505" s="9"/>
      <c r="O4505" s="9"/>
      <c r="P4505" s="9"/>
      <c r="Q4505" s="9"/>
      <c r="R4505" s="9"/>
      <c r="S4505" s="9"/>
      <c r="T4505" s="9"/>
      <c r="U4505" s="9"/>
      <c r="V4505" s="9"/>
      <c r="W4505" s="9"/>
    </row>
    <row r="4506">
      <c r="A4506" s="123"/>
      <c r="B4506" s="25"/>
      <c r="C4506" s="116"/>
      <c r="D4506" s="9"/>
      <c r="E4506" s="9"/>
      <c r="F4506" s="9"/>
      <c r="G4506" s="9"/>
      <c r="H4506" s="9"/>
      <c r="I4506" s="9"/>
      <c r="J4506" s="9"/>
      <c r="K4506" s="9"/>
      <c r="L4506" s="9"/>
      <c r="M4506" s="9"/>
      <c r="N4506" s="9"/>
      <c r="O4506" s="9"/>
      <c r="P4506" s="9"/>
      <c r="Q4506" s="9"/>
      <c r="R4506" s="9"/>
      <c r="S4506" s="9"/>
      <c r="T4506" s="9"/>
      <c r="U4506" s="9"/>
      <c r="V4506" s="9"/>
      <c r="W4506" s="9"/>
    </row>
    <row r="4507">
      <c r="A4507" s="123"/>
      <c r="B4507" s="25"/>
      <c r="C4507" s="116"/>
      <c r="D4507" s="9"/>
      <c r="E4507" s="9"/>
      <c r="F4507" s="9"/>
      <c r="G4507" s="9"/>
      <c r="H4507" s="9"/>
      <c r="I4507" s="9"/>
      <c r="J4507" s="9"/>
      <c r="K4507" s="9"/>
      <c r="L4507" s="9"/>
      <c r="M4507" s="9"/>
      <c r="N4507" s="9"/>
      <c r="O4507" s="9"/>
      <c r="P4507" s="9"/>
      <c r="Q4507" s="9"/>
      <c r="R4507" s="9"/>
      <c r="S4507" s="9"/>
      <c r="T4507" s="9"/>
      <c r="U4507" s="9"/>
      <c r="V4507" s="9"/>
      <c r="W4507" s="9"/>
    </row>
    <row r="4508">
      <c r="A4508" s="123"/>
      <c r="B4508" s="25"/>
      <c r="C4508" s="116"/>
      <c r="D4508" s="9"/>
      <c r="E4508" s="9"/>
      <c r="F4508" s="9"/>
      <c r="G4508" s="9"/>
      <c r="H4508" s="9"/>
      <c r="I4508" s="9"/>
      <c r="J4508" s="9"/>
      <c r="K4508" s="9"/>
      <c r="L4508" s="9"/>
      <c r="M4508" s="9"/>
      <c r="N4508" s="9"/>
      <c r="O4508" s="9"/>
      <c r="P4508" s="9"/>
      <c r="Q4508" s="9"/>
      <c r="R4508" s="9"/>
      <c r="S4508" s="9"/>
      <c r="T4508" s="9"/>
      <c r="U4508" s="9"/>
      <c r="V4508" s="9"/>
      <c r="W4508" s="9"/>
    </row>
    <row r="4509">
      <c r="A4509" s="123"/>
      <c r="B4509" s="25"/>
      <c r="C4509" s="116"/>
      <c r="D4509" s="9"/>
      <c r="E4509" s="9"/>
      <c r="F4509" s="9"/>
      <c r="G4509" s="9"/>
      <c r="H4509" s="9"/>
      <c r="I4509" s="9"/>
      <c r="J4509" s="9"/>
      <c r="K4509" s="9"/>
      <c r="L4509" s="9"/>
      <c r="M4509" s="9"/>
      <c r="N4509" s="9"/>
      <c r="O4509" s="9"/>
      <c r="P4509" s="9"/>
      <c r="Q4509" s="9"/>
      <c r="R4509" s="9"/>
      <c r="S4509" s="9"/>
      <c r="T4509" s="9"/>
      <c r="U4509" s="9"/>
      <c r="V4509" s="9"/>
      <c r="W4509" s="9"/>
    </row>
    <row r="4510">
      <c r="A4510" s="123"/>
      <c r="B4510" s="25"/>
      <c r="C4510" s="116"/>
      <c r="D4510" s="9"/>
      <c r="E4510" s="9"/>
      <c r="F4510" s="9"/>
      <c r="G4510" s="9"/>
      <c r="H4510" s="9"/>
      <c r="I4510" s="9"/>
      <c r="J4510" s="9"/>
      <c r="K4510" s="9"/>
      <c r="L4510" s="9"/>
      <c r="M4510" s="9"/>
      <c r="N4510" s="9"/>
      <c r="O4510" s="9"/>
      <c r="P4510" s="9"/>
      <c r="Q4510" s="9"/>
      <c r="R4510" s="9"/>
      <c r="S4510" s="9"/>
      <c r="T4510" s="9"/>
      <c r="U4510" s="9"/>
      <c r="V4510" s="9"/>
      <c r="W4510" s="9"/>
    </row>
    <row r="4511">
      <c r="A4511" s="123"/>
      <c r="B4511" s="25"/>
      <c r="C4511" s="116"/>
      <c r="D4511" s="9"/>
      <c r="E4511" s="9"/>
      <c r="F4511" s="9"/>
      <c r="G4511" s="9"/>
      <c r="H4511" s="9"/>
      <c r="I4511" s="9"/>
      <c r="J4511" s="9"/>
      <c r="K4511" s="9"/>
      <c r="L4511" s="9"/>
      <c r="M4511" s="9"/>
      <c r="N4511" s="9"/>
      <c r="O4511" s="9"/>
      <c r="P4511" s="9"/>
      <c r="Q4511" s="9"/>
      <c r="R4511" s="9"/>
      <c r="S4511" s="9"/>
      <c r="T4511" s="9"/>
      <c r="U4511" s="9"/>
      <c r="V4511" s="9"/>
      <c r="W4511" s="9"/>
    </row>
    <row r="4512">
      <c r="A4512" s="123"/>
      <c r="B4512" s="25"/>
      <c r="C4512" s="116"/>
      <c r="D4512" s="9"/>
      <c r="E4512" s="9"/>
      <c r="F4512" s="9"/>
      <c r="G4512" s="9"/>
      <c r="H4512" s="9"/>
      <c r="I4512" s="9"/>
      <c r="J4512" s="9"/>
      <c r="K4512" s="9"/>
      <c r="L4512" s="9"/>
      <c r="M4512" s="9"/>
      <c r="N4512" s="9"/>
      <c r="O4512" s="9"/>
      <c r="P4512" s="9"/>
      <c r="Q4512" s="9"/>
      <c r="R4512" s="9"/>
      <c r="S4512" s="9"/>
      <c r="T4512" s="9"/>
      <c r="U4512" s="9"/>
      <c r="V4512" s="9"/>
      <c r="W4512" s="9"/>
    </row>
    <row r="4513">
      <c r="A4513" s="123"/>
      <c r="B4513" s="25"/>
      <c r="C4513" s="116"/>
      <c r="D4513" s="9"/>
      <c r="E4513" s="9"/>
      <c r="F4513" s="9"/>
      <c r="G4513" s="9"/>
      <c r="H4513" s="9"/>
      <c r="I4513" s="9"/>
      <c r="J4513" s="9"/>
      <c r="K4513" s="9"/>
      <c r="L4513" s="9"/>
      <c r="M4513" s="9"/>
      <c r="N4513" s="9"/>
      <c r="O4513" s="9"/>
      <c r="P4513" s="9"/>
      <c r="Q4513" s="9"/>
      <c r="R4513" s="9"/>
      <c r="S4513" s="9"/>
      <c r="T4513" s="9"/>
      <c r="U4513" s="9"/>
      <c r="V4513" s="9"/>
      <c r="W4513" s="9"/>
    </row>
    <row r="4514">
      <c r="A4514" s="123"/>
      <c r="B4514" s="25"/>
      <c r="C4514" s="116"/>
      <c r="D4514" s="9"/>
      <c r="E4514" s="9"/>
      <c r="F4514" s="9"/>
      <c r="G4514" s="9"/>
      <c r="H4514" s="9"/>
      <c r="I4514" s="9"/>
      <c r="J4514" s="9"/>
      <c r="K4514" s="9"/>
      <c r="L4514" s="9"/>
      <c r="M4514" s="9"/>
      <c r="N4514" s="9"/>
      <c r="O4514" s="9"/>
      <c r="P4514" s="9"/>
      <c r="Q4514" s="9"/>
      <c r="R4514" s="9"/>
      <c r="S4514" s="9"/>
      <c r="T4514" s="9"/>
      <c r="U4514" s="9"/>
      <c r="V4514" s="9"/>
      <c r="W4514" s="9"/>
    </row>
    <row r="4515">
      <c r="A4515" s="123"/>
      <c r="B4515" s="25"/>
      <c r="C4515" s="116"/>
      <c r="D4515" s="9"/>
      <c r="E4515" s="9"/>
      <c r="F4515" s="9"/>
      <c r="G4515" s="9"/>
      <c r="H4515" s="9"/>
      <c r="I4515" s="9"/>
      <c r="J4515" s="9"/>
      <c r="K4515" s="9"/>
      <c r="L4515" s="9"/>
      <c r="M4515" s="9"/>
      <c r="N4515" s="9"/>
      <c r="O4515" s="9"/>
      <c r="P4515" s="9"/>
      <c r="Q4515" s="9"/>
      <c r="R4515" s="9"/>
      <c r="S4515" s="9"/>
      <c r="T4515" s="9"/>
      <c r="U4515" s="9"/>
      <c r="V4515" s="9"/>
      <c r="W4515" s="9"/>
    </row>
    <row r="4516">
      <c r="A4516" s="123"/>
      <c r="B4516" s="25"/>
      <c r="C4516" s="116"/>
      <c r="D4516" s="9"/>
      <c r="E4516" s="9"/>
      <c r="F4516" s="9"/>
      <c r="G4516" s="9"/>
      <c r="H4516" s="9"/>
      <c r="I4516" s="9"/>
      <c r="J4516" s="9"/>
      <c r="K4516" s="9"/>
      <c r="L4516" s="9"/>
      <c r="M4516" s="9"/>
      <c r="N4516" s="9"/>
      <c r="O4516" s="9"/>
      <c r="P4516" s="9"/>
      <c r="Q4516" s="9"/>
      <c r="R4516" s="9"/>
      <c r="S4516" s="9"/>
      <c r="T4516" s="9"/>
      <c r="U4516" s="9"/>
      <c r="V4516" s="9"/>
      <c r="W4516" s="9"/>
    </row>
    <row r="4517">
      <c r="A4517" s="123"/>
      <c r="B4517" s="25"/>
      <c r="C4517" s="116"/>
      <c r="D4517" s="9"/>
      <c r="E4517" s="9"/>
      <c r="F4517" s="9"/>
      <c r="G4517" s="9"/>
      <c r="H4517" s="9"/>
      <c r="I4517" s="9"/>
      <c r="J4517" s="9"/>
      <c r="K4517" s="9"/>
      <c r="L4517" s="9"/>
      <c r="M4517" s="9"/>
      <c r="N4517" s="9"/>
      <c r="O4517" s="9"/>
      <c r="P4517" s="9"/>
      <c r="Q4517" s="9"/>
      <c r="R4517" s="9"/>
      <c r="S4517" s="9"/>
      <c r="T4517" s="9"/>
      <c r="U4517" s="9"/>
      <c r="V4517" s="9"/>
      <c r="W4517" s="9"/>
    </row>
    <row r="4518">
      <c r="A4518" s="123"/>
      <c r="B4518" s="25"/>
      <c r="C4518" s="116"/>
      <c r="D4518" s="9"/>
      <c r="E4518" s="9"/>
      <c r="F4518" s="9"/>
      <c r="G4518" s="9"/>
      <c r="H4518" s="9"/>
      <c r="I4518" s="9"/>
      <c r="J4518" s="9"/>
      <c r="K4518" s="9"/>
      <c r="L4518" s="9"/>
      <c r="M4518" s="9"/>
      <c r="N4518" s="9"/>
      <c r="O4518" s="9"/>
      <c r="P4518" s="9"/>
      <c r="Q4518" s="9"/>
      <c r="R4518" s="9"/>
      <c r="S4518" s="9"/>
      <c r="T4518" s="9"/>
      <c r="U4518" s="9"/>
      <c r="V4518" s="9"/>
      <c r="W4518" s="9"/>
    </row>
    <row r="4519">
      <c r="A4519" s="123"/>
      <c r="B4519" s="25"/>
      <c r="C4519" s="116"/>
      <c r="D4519" s="9"/>
      <c r="E4519" s="9"/>
      <c r="F4519" s="9"/>
      <c r="G4519" s="9"/>
      <c r="H4519" s="9"/>
      <c r="I4519" s="9"/>
      <c r="J4519" s="9"/>
      <c r="K4519" s="9"/>
      <c r="L4519" s="9"/>
      <c r="M4519" s="9"/>
      <c r="N4519" s="9"/>
      <c r="O4519" s="9"/>
      <c r="P4519" s="9"/>
      <c r="Q4519" s="9"/>
      <c r="R4519" s="9"/>
      <c r="S4519" s="9"/>
      <c r="T4519" s="9"/>
      <c r="U4519" s="9"/>
      <c r="V4519" s="9"/>
      <c r="W4519" s="9"/>
    </row>
    <row r="4520">
      <c r="A4520" s="123"/>
      <c r="B4520" s="25"/>
      <c r="C4520" s="116"/>
      <c r="D4520" s="9"/>
      <c r="E4520" s="9"/>
      <c r="F4520" s="9"/>
      <c r="G4520" s="9"/>
      <c r="H4520" s="9"/>
      <c r="I4520" s="9"/>
      <c r="J4520" s="9"/>
      <c r="K4520" s="9"/>
      <c r="L4520" s="9"/>
      <c r="M4520" s="9"/>
      <c r="N4520" s="9"/>
      <c r="O4520" s="9"/>
      <c r="P4520" s="9"/>
      <c r="Q4520" s="9"/>
      <c r="R4520" s="9"/>
      <c r="S4520" s="9"/>
      <c r="T4520" s="9"/>
      <c r="U4520" s="9"/>
      <c r="V4520" s="9"/>
      <c r="W4520" s="9"/>
    </row>
    <row r="4521">
      <c r="A4521" s="123"/>
      <c r="B4521" s="25"/>
      <c r="C4521" s="116"/>
      <c r="D4521" s="9"/>
      <c r="E4521" s="9"/>
      <c r="F4521" s="9"/>
      <c r="G4521" s="9"/>
      <c r="H4521" s="9"/>
      <c r="I4521" s="9"/>
      <c r="J4521" s="9"/>
      <c r="K4521" s="9"/>
      <c r="L4521" s="9"/>
      <c r="M4521" s="9"/>
      <c r="N4521" s="9"/>
      <c r="O4521" s="9"/>
      <c r="P4521" s="9"/>
      <c r="Q4521" s="9"/>
      <c r="R4521" s="9"/>
      <c r="S4521" s="9"/>
      <c r="T4521" s="9"/>
      <c r="U4521" s="9"/>
      <c r="V4521" s="9"/>
      <c r="W4521" s="9"/>
    </row>
    <row r="4522">
      <c r="A4522" s="123"/>
      <c r="B4522" s="25"/>
      <c r="C4522" s="116"/>
      <c r="D4522" s="9"/>
      <c r="E4522" s="9"/>
      <c r="F4522" s="9"/>
      <c r="G4522" s="9"/>
      <c r="H4522" s="9"/>
      <c r="I4522" s="9"/>
      <c r="J4522" s="9"/>
      <c r="K4522" s="9"/>
      <c r="L4522" s="9"/>
      <c r="M4522" s="9"/>
      <c r="N4522" s="9"/>
      <c r="O4522" s="9"/>
      <c r="P4522" s="9"/>
      <c r="Q4522" s="9"/>
      <c r="R4522" s="9"/>
      <c r="S4522" s="9"/>
      <c r="T4522" s="9"/>
      <c r="U4522" s="9"/>
      <c r="V4522" s="9"/>
      <c r="W4522" s="9"/>
    </row>
    <row r="4523">
      <c r="A4523" s="123"/>
      <c r="B4523" s="25"/>
      <c r="C4523" s="116"/>
      <c r="D4523" s="9"/>
      <c r="E4523" s="9"/>
      <c r="F4523" s="9"/>
      <c r="G4523" s="9"/>
      <c r="H4523" s="9"/>
      <c r="I4523" s="9"/>
      <c r="J4523" s="9"/>
      <c r="K4523" s="9"/>
      <c r="L4523" s="9"/>
      <c r="M4523" s="9"/>
      <c r="N4523" s="9"/>
      <c r="O4523" s="9"/>
      <c r="P4523" s="9"/>
      <c r="Q4523" s="9"/>
      <c r="R4523" s="9"/>
      <c r="S4523" s="9"/>
      <c r="T4523" s="9"/>
      <c r="U4523" s="9"/>
      <c r="V4523" s="9"/>
      <c r="W4523" s="9"/>
    </row>
    <row r="4524">
      <c r="A4524" s="123"/>
      <c r="B4524" s="25"/>
      <c r="C4524" s="116"/>
      <c r="D4524" s="9"/>
      <c r="E4524" s="9"/>
      <c r="F4524" s="9"/>
      <c r="G4524" s="9"/>
      <c r="H4524" s="9"/>
      <c r="I4524" s="9"/>
      <c r="J4524" s="9"/>
      <c r="K4524" s="9"/>
      <c r="L4524" s="9"/>
      <c r="M4524" s="9"/>
      <c r="N4524" s="9"/>
      <c r="O4524" s="9"/>
      <c r="P4524" s="9"/>
      <c r="Q4524" s="9"/>
      <c r="R4524" s="9"/>
      <c r="S4524" s="9"/>
      <c r="T4524" s="9"/>
      <c r="U4524" s="9"/>
      <c r="V4524" s="9"/>
      <c r="W4524" s="9"/>
    </row>
    <row r="4525">
      <c r="A4525" s="123"/>
      <c r="B4525" s="25"/>
      <c r="C4525" s="116"/>
      <c r="D4525" s="9"/>
      <c r="E4525" s="9"/>
      <c r="F4525" s="9"/>
      <c r="G4525" s="9"/>
      <c r="H4525" s="9"/>
      <c r="I4525" s="9"/>
      <c r="J4525" s="9"/>
      <c r="K4525" s="9"/>
      <c r="L4525" s="9"/>
      <c r="M4525" s="9"/>
      <c r="N4525" s="9"/>
      <c r="O4525" s="9"/>
      <c r="P4525" s="9"/>
      <c r="Q4525" s="9"/>
      <c r="R4525" s="9"/>
      <c r="S4525" s="9"/>
      <c r="T4525" s="9"/>
      <c r="U4525" s="9"/>
      <c r="V4525" s="9"/>
      <c r="W4525" s="9"/>
    </row>
    <row r="4526">
      <c r="A4526" s="123"/>
      <c r="B4526" s="25"/>
      <c r="C4526" s="116"/>
      <c r="D4526" s="9"/>
      <c r="E4526" s="9"/>
      <c r="F4526" s="9"/>
      <c r="G4526" s="9"/>
      <c r="H4526" s="9"/>
      <c r="I4526" s="9"/>
      <c r="J4526" s="9"/>
      <c r="K4526" s="9"/>
      <c r="L4526" s="9"/>
      <c r="M4526" s="9"/>
      <c r="N4526" s="9"/>
      <c r="O4526" s="9"/>
      <c r="P4526" s="9"/>
      <c r="Q4526" s="9"/>
      <c r="R4526" s="9"/>
      <c r="S4526" s="9"/>
      <c r="T4526" s="9"/>
      <c r="U4526" s="9"/>
      <c r="V4526" s="9"/>
      <c r="W4526" s="9"/>
    </row>
    <row r="4527">
      <c r="A4527" s="123"/>
      <c r="B4527" s="25"/>
      <c r="C4527" s="116"/>
      <c r="D4527" s="9"/>
      <c r="E4527" s="9"/>
      <c r="F4527" s="9"/>
      <c r="G4527" s="9"/>
      <c r="H4527" s="9"/>
      <c r="I4527" s="9"/>
      <c r="J4527" s="9"/>
      <c r="K4527" s="9"/>
      <c r="L4527" s="9"/>
      <c r="M4527" s="9"/>
      <c r="N4527" s="9"/>
      <c r="O4527" s="9"/>
      <c r="P4527" s="9"/>
      <c r="Q4527" s="9"/>
      <c r="R4527" s="9"/>
      <c r="S4527" s="9"/>
      <c r="T4527" s="9"/>
      <c r="U4527" s="9"/>
      <c r="V4527" s="9"/>
      <c r="W4527" s="9"/>
    </row>
    <row r="4528">
      <c r="A4528" s="123"/>
      <c r="B4528" s="25"/>
      <c r="C4528" s="116"/>
      <c r="D4528" s="9"/>
      <c r="E4528" s="9"/>
      <c r="F4528" s="9"/>
      <c r="G4528" s="9"/>
      <c r="H4528" s="9"/>
      <c r="I4528" s="9"/>
      <c r="J4528" s="9"/>
      <c r="K4528" s="9"/>
      <c r="L4528" s="9"/>
      <c r="M4528" s="9"/>
      <c r="N4528" s="9"/>
      <c r="O4528" s="9"/>
      <c r="P4528" s="9"/>
      <c r="Q4528" s="9"/>
      <c r="R4528" s="9"/>
      <c r="S4528" s="9"/>
      <c r="T4528" s="9"/>
      <c r="U4528" s="9"/>
      <c r="V4528" s="9"/>
      <c r="W4528" s="9"/>
    </row>
    <row r="4529">
      <c r="A4529" s="123"/>
      <c r="B4529" s="25"/>
      <c r="C4529" s="116"/>
      <c r="D4529" s="9"/>
      <c r="E4529" s="9"/>
      <c r="F4529" s="9"/>
      <c r="G4529" s="9"/>
      <c r="H4529" s="9"/>
      <c r="I4529" s="9"/>
      <c r="J4529" s="9"/>
      <c r="K4529" s="9"/>
      <c r="L4529" s="9"/>
      <c r="M4529" s="9"/>
      <c r="N4529" s="9"/>
      <c r="O4529" s="9"/>
      <c r="P4529" s="9"/>
      <c r="Q4529" s="9"/>
      <c r="R4529" s="9"/>
      <c r="S4529" s="9"/>
      <c r="T4529" s="9"/>
      <c r="U4529" s="9"/>
      <c r="V4529" s="9"/>
      <c r="W4529" s="9"/>
    </row>
    <row r="4530">
      <c r="A4530" s="123"/>
      <c r="B4530" s="25"/>
      <c r="C4530" s="116"/>
      <c r="D4530" s="9"/>
      <c r="E4530" s="9"/>
      <c r="F4530" s="9"/>
      <c r="G4530" s="9"/>
      <c r="H4530" s="9"/>
      <c r="I4530" s="9"/>
      <c r="J4530" s="9"/>
      <c r="K4530" s="9"/>
      <c r="L4530" s="9"/>
      <c r="M4530" s="9"/>
      <c r="N4530" s="9"/>
      <c r="O4530" s="9"/>
      <c r="P4530" s="9"/>
      <c r="Q4530" s="9"/>
      <c r="R4530" s="9"/>
      <c r="S4530" s="9"/>
      <c r="T4530" s="9"/>
      <c r="U4530" s="9"/>
      <c r="V4530" s="9"/>
      <c r="W4530" s="9"/>
    </row>
    <row r="4531">
      <c r="A4531" s="123"/>
      <c r="B4531" s="25"/>
      <c r="C4531" s="116"/>
      <c r="D4531" s="9"/>
      <c r="E4531" s="9"/>
      <c r="F4531" s="9"/>
      <c r="G4531" s="9"/>
      <c r="H4531" s="9"/>
      <c r="I4531" s="9"/>
      <c r="J4531" s="9"/>
      <c r="K4531" s="9"/>
      <c r="L4531" s="9"/>
      <c r="M4531" s="9"/>
      <c r="N4531" s="9"/>
      <c r="O4531" s="9"/>
      <c r="P4531" s="9"/>
      <c r="Q4531" s="9"/>
      <c r="R4531" s="9"/>
      <c r="S4531" s="9"/>
      <c r="T4531" s="9"/>
      <c r="U4531" s="9"/>
      <c r="V4531" s="9"/>
      <c r="W4531" s="9"/>
    </row>
    <row r="4532">
      <c r="A4532" s="123"/>
      <c r="B4532" s="25"/>
      <c r="C4532" s="116"/>
      <c r="D4532" s="9"/>
      <c r="E4532" s="9"/>
      <c r="F4532" s="9"/>
      <c r="G4532" s="9"/>
      <c r="H4532" s="9"/>
      <c r="I4532" s="9"/>
      <c r="J4532" s="9"/>
      <c r="K4532" s="9"/>
      <c r="L4532" s="9"/>
      <c r="M4532" s="9"/>
      <c r="N4532" s="9"/>
      <c r="O4532" s="9"/>
      <c r="P4532" s="9"/>
      <c r="Q4532" s="9"/>
      <c r="R4532" s="9"/>
      <c r="S4532" s="9"/>
      <c r="T4532" s="9"/>
      <c r="U4532" s="9"/>
      <c r="V4532" s="9"/>
      <c r="W4532" s="9"/>
    </row>
    <row r="4533">
      <c r="A4533" s="123"/>
      <c r="B4533" s="25"/>
      <c r="C4533" s="116"/>
      <c r="D4533" s="9"/>
      <c r="E4533" s="9"/>
      <c r="F4533" s="9"/>
      <c r="G4533" s="9"/>
      <c r="H4533" s="9"/>
      <c r="I4533" s="9"/>
      <c r="J4533" s="9"/>
      <c r="K4533" s="9"/>
      <c r="L4533" s="9"/>
      <c r="M4533" s="9"/>
      <c r="N4533" s="9"/>
      <c r="O4533" s="9"/>
      <c r="P4533" s="9"/>
      <c r="Q4533" s="9"/>
      <c r="R4533" s="9"/>
      <c r="S4533" s="9"/>
      <c r="T4533" s="9"/>
      <c r="U4533" s="9"/>
      <c r="V4533" s="9"/>
      <c r="W4533" s="9"/>
    </row>
    <row r="4534">
      <c r="A4534" s="123"/>
      <c r="B4534" s="25"/>
      <c r="C4534" s="116"/>
      <c r="D4534" s="9"/>
      <c r="E4534" s="9"/>
      <c r="F4534" s="9"/>
      <c r="G4534" s="9"/>
      <c r="H4534" s="9"/>
      <c r="I4534" s="9"/>
      <c r="J4534" s="9"/>
      <c r="K4534" s="9"/>
      <c r="L4534" s="9"/>
      <c r="M4534" s="9"/>
      <c r="N4534" s="9"/>
      <c r="O4534" s="9"/>
      <c r="P4534" s="9"/>
      <c r="Q4534" s="9"/>
      <c r="R4534" s="9"/>
      <c r="S4534" s="9"/>
      <c r="T4534" s="9"/>
      <c r="U4534" s="9"/>
      <c r="V4534" s="9"/>
      <c r="W4534" s="9"/>
    </row>
    <row r="4535">
      <c r="A4535" s="123"/>
      <c r="B4535" s="25"/>
      <c r="C4535" s="116"/>
      <c r="D4535" s="9"/>
      <c r="E4535" s="9"/>
      <c r="F4535" s="9"/>
      <c r="G4535" s="9"/>
      <c r="H4535" s="9"/>
      <c r="I4535" s="9"/>
      <c r="J4535" s="9"/>
      <c r="K4535" s="9"/>
      <c r="L4535" s="9"/>
      <c r="M4535" s="9"/>
      <c r="N4535" s="9"/>
      <c r="O4535" s="9"/>
      <c r="P4535" s="9"/>
      <c r="Q4535" s="9"/>
      <c r="R4535" s="9"/>
      <c r="S4535" s="9"/>
      <c r="T4535" s="9"/>
      <c r="U4535" s="9"/>
      <c r="V4535" s="9"/>
      <c r="W4535" s="9"/>
    </row>
    <row r="4536">
      <c r="A4536" s="123"/>
      <c r="B4536" s="25"/>
      <c r="C4536" s="116"/>
      <c r="D4536" s="9"/>
      <c r="E4536" s="9"/>
      <c r="F4536" s="9"/>
      <c r="G4536" s="9"/>
      <c r="H4536" s="9"/>
      <c r="I4536" s="9"/>
      <c r="J4536" s="9"/>
      <c r="K4536" s="9"/>
      <c r="L4536" s="9"/>
      <c r="M4536" s="9"/>
      <c r="N4536" s="9"/>
      <c r="O4536" s="9"/>
      <c r="P4536" s="9"/>
      <c r="Q4536" s="9"/>
      <c r="R4536" s="9"/>
      <c r="S4536" s="9"/>
      <c r="T4536" s="9"/>
      <c r="U4536" s="9"/>
      <c r="V4536" s="9"/>
      <c r="W4536" s="9"/>
    </row>
    <row r="4537">
      <c r="A4537" s="123"/>
      <c r="B4537" s="25"/>
      <c r="C4537" s="116"/>
      <c r="D4537" s="9"/>
      <c r="E4537" s="9"/>
      <c r="F4537" s="9"/>
      <c r="G4537" s="9"/>
      <c r="H4537" s="9"/>
      <c r="I4537" s="9"/>
      <c r="J4537" s="9"/>
      <c r="K4537" s="9"/>
      <c r="L4537" s="9"/>
      <c r="M4537" s="9"/>
      <c r="N4537" s="9"/>
      <c r="O4537" s="9"/>
      <c r="P4537" s="9"/>
      <c r="Q4537" s="9"/>
      <c r="R4537" s="9"/>
      <c r="S4537" s="9"/>
      <c r="T4537" s="9"/>
      <c r="U4537" s="9"/>
      <c r="V4537" s="9"/>
      <c r="W4537" s="9"/>
    </row>
    <row r="4538">
      <c r="A4538" s="123"/>
      <c r="B4538" s="25"/>
      <c r="C4538" s="116"/>
      <c r="D4538" s="9"/>
      <c r="E4538" s="9"/>
      <c r="F4538" s="9"/>
      <c r="G4538" s="9"/>
      <c r="H4538" s="9"/>
      <c r="I4538" s="9"/>
      <c r="J4538" s="9"/>
      <c r="K4538" s="9"/>
      <c r="L4538" s="9"/>
      <c r="M4538" s="9"/>
      <c r="N4538" s="9"/>
      <c r="O4538" s="9"/>
      <c r="P4538" s="9"/>
      <c r="Q4538" s="9"/>
      <c r="R4538" s="9"/>
      <c r="S4538" s="9"/>
      <c r="T4538" s="9"/>
      <c r="U4538" s="9"/>
      <c r="V4538" s="9"/>
      <c r="W4538" s="9"/>
    </row>
    <row r="4539">
      <c r="A4539" s="123"/>
      <c r="B4539" s="25"/>
      <c r="C4539" s="116"/>
      <c r="D4539" s="9"/>
      <c r="E4539" s="9"/>
      <c r="F4539" s="9"/>
      <c r="G4539" s="9"/>
      <c r="H4539" s="9"/>
      <c r="I4539" s="9"/>
      <c r="J4539" s="9"/>
      <c r="K4539" s="9"/>
      <c r="L4539" s="9"/>
      <c r="M4539" s="9"/>
      <c r="N4539" s="9"/>
      <c r="O4539" s="9"/>
      <c r="P4539" s="9"/>
      <c r="Q4539" s="9"/>
      <c r="R4539" s="9"/>
      <c r="S4539" s="9"/>
      <c r="T4539" s="9"/>
      <c r="U4539" s="9"/>
      <c r="V4539" s="9"/>
      <c r="W4539" s="9"/>
    </row>
    <row r="4540">
      <c r="A4540" s="123"/>
      <c r="B4540" s="25"/>
      <c r="C4540" s="116"/>
      <c r="D4540" s="9"/>
      <c r="E4540" s="9"/>
      <c r="F4540" s="9"/>
      <c r="G4540" s="9"/>
      <c r="H4540" s="9"/>
      <c r="I4540" s="9"/>
      <c r="J4540" s="9"/>
      <c r="K4540" s="9"/>
      <c r="L4540" s="9"/>
      <c r="M4540" s="9"/>
      <c r="N4540" s="9"/>
      <c r="O4540" s="9"/>
      <c r="P4540" s="9"/>
      <c r="Q4540" s="9"/>
      <c r="R4540" s="9"/>
      <c r="S4540" s="9"/>
      <c r="T4540" s="9"/>
      <c r="U4540" s="9"/>
      <c r="V4540" s="9"/>
      <c r="W4540" s="9"/>
    </row>
    <row r="4541">
      <c r="A4541" s="123"/>
      <c r="B4541" s="25"/>
      <c r="C4541" s="116"/>
      <c r="D4541" s="9"/>
      <c r="E4541" s="9"/>
      <c r="F4541" s="9"/>
      <c r="G4541" s="9"/>
      <c r="H4541" s="9"/>
      <c r="I4541" s="9"/>
      <c r="J4541" s="9"/>
      <c r="K4541" s="9"/>
      <c r="L4541" s="9"/>
      <c r="M4541" s="9"/>
      <c r="N4541" s="9"/>
      <c r="O4541" s="9"/>
      <c r="P4541" s="9"/>
      <c r="Q4541" s="9"/>
      <c r="R4541" s="9"/>
      <c r="S4541" s="9"/>
      <c r="T4541" s="9"/>
      <c r="U4541" s="9"/>
      <c r="V4541" s="9"/>
      <c r="W4541" s="9"/>
    </row>
    <row r="4542">
      <c r="A4542" s="123"/>
      <c r="B4542" s="25"/>
      <c r="C4542" s="116"/>
      <c r="D4542" s="9"/>
      <c r="E4542" s="9"/>
      <c r="F4542" s="9"/>
      <c r="G4542" s="9"/>
      <c r="H4542" s="9"/>
      <c r="I4542" s="9"/>
      <c r="J4542" s="9"/>
      <c r="K4542" s="9"/>
      <c r="L4542" s="9"/>
      <c r="M4542" s="9"/>
      <c r="N4542" s="9"/>
      <c r="O4542" s="9"/>
      <c r="P4542" s="9"/>
      <c r="Q4542" s="9"/>
      <c r="R4542" s="9"/>
      <c r="S4542" s="9"/>
      <c r="T4542" s="9"/>
      <c r="U4542" s="9"/>
      <c r="V4542" s="9"/>
      <c r="W4542" s="9"/>
    </row>
    <row r="4543">
      <c r="A4543" s="123"/>
      <c r="B4543" s="25"/>
      <c r="C4543" s="116"/>
      <c r="D4543" s="9"/>
      <c r="E4543" s="9"/>
      <c r="F4543" s="9"/>
      <c r="G4543" s="9"/>
      <c r="H4543" s="9"/>
      <c r="I4543" s="9"/>
      <c r="J4543" s="9"/>
      <c r="K4543" s="9"/>
      <c r="L4543" s="9"/>
      <c r="M4543" s="9"/>
      <c r="N4543" s="9"/>
      <c r="O4543" s="9"/>
      <c r="P4543" s="9"/>
      <c r="Q4543" s="9"/>
      <c r="R4543" s="9"/>
      <c r="S4543" s="9"/>
      <c r="T4543" s="9"/>
      <c r="U4543" s="9"/>
      <c r="V4543" s="9"/>
      <c r="W4543" s="9"/>
    </row>
    <row r="4544">
      <c r="A4544" s="123"/>
      <c r="B4544" s="25"/>
      <c r="C4544" s="116"/>
      <c r="D4544" s="9"/>
      <c r="E4544" s="9"/>
      <c r="F4544" s="9"/>
      <c r="G4544" s="9"/>
      <c r="H4544" s="9"/>
      <c r="I4544" s="9"/>
      <c r="J4544" s="9"/>
      <c r="K4544" s="9"/>
      <c r="L4544" s="9"/>
      <c r="M4544" s="9"/>
      <c r="N4544" s="9"/>
      <c r="O4544" s="9"/>
      <c r="P4544" s="9"/>
      <c r="Q4544" s="9"/>
      <c r="R4544" s="9"/>
      <c r="S4544" s="9"/>
      <c r="T4544" s="9"/>
      <c r="U4544" s="9"/>
      <c r="V4544" s="9"/>
      <c r="W4544" s="9"/>
    </row>
    <row r="4545">
      <c r="A4545" s="123"/>
      <c r="B4545" s="25"/>
      <c r="C4545" s="116"/>
      <c r="D4545" s="9"/>
      <c r="E4545" s="9"/>
      <c r="F4545" s="9"/>
      <c r="G4545" s="9"/>
      <c r="H4545" s="9"/>
      <c r="I4545" s="9"/>
      <c r="J4545" s="9"/>
      <c r="K4545" s="9"/>
      <c r="L4545" s="9"/>
      <c r="M4545" s="9"/>
      <c r="N4545" s="9"/>
      <c r="O4545" s="9"/>
      <c r="P4545" s="9"/>
      <c r="Q4545" s="9"/>
      <c r="R4545" s="9"/>
      <c r="S4545" s="9"/>
      <c r="T4545" s="9"/>
      <c r="U4545" s="9"/>
      <c r="V4545" s="9"/>
      <c r="W4545" s="9"/>
    </row>
    <row r="4546">
      <c r="A4546" s="123"/>
      <c r="B4546" s="25"/>
      <c r="C4546" s="116"/>
      <c r="D4546" s="9"/>
      <c r="E4546" s="9"/>
      <c r="F4546" s="9"/>
      <c r="G4546" s="9"/>
      <c r="H4546" s="9"/>
      <c r="I4546" s="9"/>
      <c r="J4546" s="9"/>
      <c r="K4546" s="9"/>
      <c r="L4546" s="9"/>
      <c r="M4546" s="9"/>
      <c r="N4546" s="9"/>
      <c r="O4546" s="9"/>
      <c r="P4546" s="9"/>
      <c r="Q4546" s="9"/>
      <c r="R4546" s="9"/>
      <c r="S4546" s="9"/>
      <c r="T4546" s="9"/>
      <c r="U4546" s="9"/>
      <c r="V4546" s="9"/>
      <c r="W4546" s="9"/>
    </row>
    <row r="4547">
      <c r="A4547" s="123"/>
      <c r="B4547" s="25"/>
      <c r="C4547" s="116"/>
      <c r="D4547" s="9"/>
      <c r="E4547" s="9"/>
      <c r="F4547" s="9"/>
      <c r="G4547" s="9"/>
      <c r="H4547" s="9"/>
      <c r="I4547" s="9"/>
      <c r="J4547" s="9"/>
      <c r="K4547" s="9"/>
      <c r="L4547" s="9"/>
      <c r="M4547" s="9"/>
      <c r="N4547" s="9"/>
      <c r="O4547" s="9"/>
      <c r="P4547" s="9"/>
      <c r="Q4547" s="9"/>
      <c r="R4547" s="9"/>
      <c r="S4547" s="9"/>
      <c r="T4547" s="9"/>
      <c r="U4547" s="9"/>
      <c r="V4547" s="9"/>
      <c r="W4547" s="9"/>
    </row>
    <row r="4548">
      <c r="A4548" s="123"/>
      <c r="B4548" s="25"/>
      <c r="C4548" s="116"/>
      <c r="D4548" s="9"/>
      <c r="E4548" s="9"/>
      <c r="F4548" s="9"/>
      <c r="G4548" s="9"/>
      <c r="H4548" s="9"/>
      <c r="I4548" s="9"/>
      <c r="J4548" s="9"/>
      <c r="K4548" s="9"/>
      <c r="L4548" s="9"/>
      <c r="M4548" s="9"/>
      <c r="N4548" s="9"/>
      <c r="O4548" s="9"/>
      <c r="P4548" s="9"/>
      <c r="Q4548" s="9"/>
      <c r="R4548" s="9"/>
      <c r="S4548" s="9"/>
      <c r="T4548" s="9"/>
      <c r="U4548" s="9"/>
      <c r="V4548" s="9"/>
      <c r="W4548" s="9"/>
    </row>
    <row r="4549">
      <c r="A4549" s="123"/>
      <c r="B4549" s="25"/>
      <c r="C4549" s="116"/>
      <c r="D4549" s="9"/>
      <c r="E4549" s="9"/>
      <c r="F4549" s="9"/>
      <c r="G4549" s="9"/>
      <c r="H4549" s="9"/>
      <c r="I4549" s="9"/>
      <c r="J4549" s="9"/>
      <c r="K4549" s="9"/>
      <c r="L4549" s="9"/>
      <c r="M4549" s="9"/>
      <c r="N4549" s="9"/>
      <c r="O4549" s="9"/>
      <c r="P4549" s="9"/>
      <c r="Q4549" s="9"/>
      <c r="R4549" s="9"/>
      <c r="S4549" s="9"/>
      <c r="T4549" s="9"/>
      <c r="U4549" s="9"/>
      <c r="V4549" s="9"/>
      <c r="W4549" s="9"/>
    </row>
    <row r="4550">
      <c r="A4550" s="123"/>
      <c r="B4550" s="25"/>
      <c r="C4550" s="116"/>
      <c r="D4550" s="9"/>
      <c r="E4550" s="9"/>
      <c r="F4550" s="9"/>
      <c r="G4550" s="9"/>
      <c r="H4550" s="9"/>
      <c r="I4550" s="9"/>
      <c r="J4550" s="9"/>
      <c r="K4550" s="9"/>
      <c r="L4550" s="9"/>
      <c r="M4550" s="9"/>
      <c r="N4550" s="9"/>
      <c r="O4550" s="9"/>
      <c r="P4550" s="9"/>
      <c r="Q4550" s="9"/>
      <c r="R4550" s="9"/>
      <c r="S4550" s="9"/>
      <c r="T4550" s="9"/>
      <c r="U4550" s="9"/>
      <c r="V4550" s="9"/>
      <c r="W4550" s="9"/>
    </row>
    <row r="4551">
      <c r="A4551" s="123"/>
      <c r="B4551" s="25"/>
      <c r="C4551" s="116"/>
      <c r="D4551" s="9"/>
      <c r="E4551" s="9"/>
      <c r="F4551" s="9"/>
      <c r="G4551" s="9"/>
      <c r="H4551" s="9"/>
      <c r="I4551" s="9"/>
      <c r="J4551" s="9"/>
      <c r="K4551" s="9"/>
      <c r="L4551" s="9"/>
      <c r="M4551" s="9"/>
      <c r="N4551" s="9"/>
      <c r="O4551" s="9"/>
      <c r="P4551" s="9"/>
      <c r="Q4551" s="9"/>
      <c r="R4551" s="9"/>
      <c r="S4551" s="9"/>
      <c r="T4551" s="9"/>
      <c r="U4551" s="9"/>
      <c r="V4551" s="9"/>
      <c r="W4551" s="9"/>
    </row>
    <row r="4552">
      <c r="A4552" s="123"/>
      <c r="B4552" s="25"/>
      <c r="C4552" s="116"/>
      <c r="D4552" s="9"/>
      <c r="E4552" s="9"/>
      <c r="F4552" s="9"/>
      <c r="G4552" s="9"/>
      <c r="H4552" s="9"/>
      <c r="I4552" s="9"/>
      <c r="J4552" s="9"/>
      <c r="K4552" s="9"/>
      <c r="L4552" s="9"/>
      <c r="M4552" s="9"/>
      <c r="N4552" s="9"/>
      <c r="O4552" s="9"/>
      <c r="P4552" s="9"/>
      <c r="Q4552" s="9"/>
      <c r="R4552" s="9"/>
      <c r="S4552" s="9"/>
      <c r="T4552" s="9"/>
      <c r="U4552" s="9"/>
      <c r="V4552" s="9"/>
      <c r="W4552" s="9"/>
    </row>
    <row r="4553">
      <c r="A4553" s="123"/>
      <c r="B4553" s="25"/>
      <c r="C4553" s="116"/>
      <c r="D4553" s="9"/>
      <c r="E4553" s="9"/>
      <c r="F4553" s="9"/>
      <c r="G4553" s="9"/>
      <c r="H4553" s="9"/>
      <c r="I4553" s="9"/>
      <c r="J4553" s="9"/>
      <c r="K4553" s="9"/>
      <c r="L4553" s="9"/>
      <c r="M4553" s="9"/>
      <c r="N4553" s="9"/>
      <c r="O4553" s="9"/>
      <c r="P4553" s="9"/>
      <c r="Q4553" s="9"/>
      <c r="R4553" s="9"/>
      <c r="S4553" s="9"/>
      <c r="T4553" s="9"/>
      <c r="U4553" s="9"/>
      <c r="V4553" s="9"/>
      <c r="W4553" s="9"/>
    </row>
    <row r="4554">
      <c r="A4554" s="123"/>
      <c r="B4554" s="25"/>
      <c r="C4554" s="116"/>
      <c r="D4554" s="9"/>
      <c r="E4554" s="9"/>
      <c r="F4554" s="9"/>
      <c r="G4554" s="9"/>
      <c r="H4554" s="9"/>
      <c r="I4554" s="9"/>
      <c r="J4554" s="9"/>
      <c r="K4554" s="9"/>
      <c r="L4554" s="9"/>
      <c r="M4554" s="9"/>
      <c r="N4554" s="9"/>
      <c r="O4554" s="9"/>
      <c r="P4554" s="9"/>
      <c r="Q4554" s="9"/>
      <c r="R4554" s="9"/>
      <c r="S4554" s="9"/>
      <c r="T4554" s="9"/>
      <c r="U4554" s="9"/>
      <c r="V4554" s="9"/>
      <c r="W4554" s="9"/>
    </row>
    <row r="4555">
      <c r="A4555" s="123"/>
      <c r="B4555" s="25"/>
      <c r="C4555" s="116"/>
      <c r="D4555" s="9"/>
      <c r="E4555" s="9"/>
      <c r="F4555" s="9"/>
      <c r="G4555" s="9"/>
      <c r="H4555" s="9"/>
      <c r="I4555" s="9"/>
      <c r="J4555" s="9"/>
      <c r="K4555" s="9"/>
      <c r="L4555" s="9"/>
      <c r="M4555" s="9"/>
      <c r="N4555" s="9"/>
      <c r="O4555" s="9"/>
      <c r="P4555" s="9"/>
      <c r="Q4555" s="9"/>
      <c r="R4555" s="9"/>
      <c r="S4555" s="9"/>
      <c r="T4555" s="9"/>
      <c r="U4555" s="9"/>
      <c r="V4555" s="9"/>
      <c r="W4555" s="9"/>
    </row>
    <row r="4556">
      <c r="A4556" s="123"/>
      <c r="B4556" s="25"/>
      <c r="C4556" s="116"/>
      <c r="D4556" s="9"/>
      <c r="E4556" s="9"/>
      <c r="F4556" s="9"/>
      <c r="G4556" s="9"/>
      <c r="H4556" s="9"/>
      <c r="I4556" s="9"/>
      <c r="J4556" s="9"/>
      <c r="K4556" s="9"/>
      <c r="L4556" s="9"/>
      <c r="M4556" s="9"/>
      <c r="N4556" s="9"/>
      <c r="O4556" s="9"/>
      <c r="P4556" s="9"/>
      <c r="Q4556" s="9"/>
      <c r="R4556" s="9"/>
      <c r="S4556" s="9"/>
      <c r="T4556" s="9"/>
      <c r="U4556" s="9"/>
      <c r="V4556" s="9"/>
      <c r="W4556" s="9"/>
    </row>
    <row r="4557">
      <c r="A4557" s="123"/>
      <c r="B4557" s="25"/>
      <c r="C4557" s="116"/>
      <c r="D4557" s="9"/>
      <c r="E4557" s="9"/>
      <c r="F4557" s="9"/>
      <c r="G4557" s="9"/>
      <c r="H4557" s="9"/>
      <c r="I4557" s="9"/>
      <c r="J4557" s="9"/>
      <c r="K4557" s="9"/>
      <c r="L4557" s="9"/>
      <c r="M4557" s="9"/>
      <c r="N4557" s="9"/>
      <c r="O4557" s="9"/>
      <c r="P4557" s="9"/>
      <c r="Q4557" s="9"/>
      <c r="R4557" s="9"/>
      <c r="S4557" s="9"/>
      <c r="T4557" s="9"/>
      <c r="U4557" s="9"/>
      <c r="V4557" s="9"/>
      <c r="W4557" s="9"/>
    </row>
    <row r="4558">
      <c r="A4558" s="123"/>
      <c r="B4558" s="25"/>
      <c r="C4558" s="116"/>
      <c r="D4558" s="9"/>
      <c r="E4558" s="9"/>
      <c r="F4558" s="9"/>
      <c r="G4558" s="9"/>
      <c r="H4558" s="9"/>
      <c r="I4558" s="9"/>
      <c r="J4558" s="9"/>
      <c r="K4558" s="9"/>
      <c r="L4558" s="9"/>
      <c r="M4558" s="9"/>
      <c r="N4558" s="9"/>
      <c r="O4558" s="9"/>
      <c r="P4558" s="9"/>
      <c r="Q4558" s="9"/>
      <c r="R4558" s="9"/>
      <c r="S4558" s="9"/>
      <c r="T4558" s="9"/>
      <c r="U4558" s="9"/>
      <c r="V4558" s="9"/>
      <c r="W4558" s="9"/>
    </row>
    <row r="4559">
      <c r="A4559" s="123"/>
      <c r="B4559" s="25"/>
      <c r="C4559" s="116"/>
      <c r="D4559" s="9"/>
      <c r="E4559" s="9"/>
      <c r="F4559" s="9"/>
      <c r="G4559" s="9"/>
      <c r="H4559" s="9"/>
      <c r="I4559" s="9"/>
      <c r="J4559" s="9"/>
      <c r="K4559" s="9"/>
      <c r="L4559" s="9"/>
      <c r="M4559" s="9"/>
      <c r="N4559" s="9"/>
      <c r="O4559" s="9"/>
      <c r="P4559" s="9"/>
      <c r="Q4559" s="9"/>
      <c r="R4559" s="9"/>
      <c r="S4559" s="9"/>
      <c r="T4559" s="9"/>
      <c r="U4559" s="9"/>
      <c r="V4559" s="9"/>
      <c r="W4559" s="9"/>
    </row>
    <row r="4560">
      <c r="A4560" s="123"/>
      <c r="B4560" s="25"/>
      <c r="C4560" s="116"/>
      <c r="D4560" s="9"/>
      <c r="E4560" s="9"/>
      <c r="F4560" s="9"/>
      <c r="G4560" s="9"/>
      <c r="H4560" s="9"/>
      <c r="I4560" s="9"/>
      <c r="J4560" s="9"/>
      <c r="K4560" s="9"/>
      <c r="L4560" s="9"/>
      <c r="M4560" s="9"/>
      <c r="N4560" s="9"/>
      <c r="O4560" s="9"/>
      <c r="P4560" s="9"/>
      <c r="Q4560" s="9"/>
      <c r="R4560" s="9"/>
      <c r="S4560" s="9"/>
      <c r="T4560" s="9"/>
      <c r="U4560" s="9"/>
      <c r="V4560" s="9"/>
      <c r="W4560" s="9"/>
    </row>
    <row r="4561">
      <c r="A4561" s="123"/>
      <c r="B4561" s="25"/>
      <c r="C4561" s="116"/>
      <c r="D4561" s="9"/>
      <c r="E4561" s="9"/>
      <c r="F4561" s="9"/>
      <c r="G4561" s="9"/>
      <c r="H4561" s="9"/>
      <c r="I4561" s="9"/>
      <c r="J4561" s="9"/>
      <c r="K4561" s="9"/>
      <c r="L4561" s="9"/>
      <c r="M4561" s="9"/>
      <c r="N4561" s="9"/>
      <c r="O4561" s="9"/>
      <c r="P4561" s="9"/>
      <c r="Q4561" s="9"/>
      <c r="R4561" s="9"/>
      <c r="S4561" s="9"/>
      <c r="T4561" s="9"/>
      <c r="U4561" s="9"/>
      <c r="V4561" s="9"/>
      <c r="W4561" s="9"/>
    </row>
    <row r="4562">
      <c r="A4562" s="123"/>
      <c r="B4562" s="25"/>
      <c r="C4562" s="116"/>
      <c r="D4562" s="9"/>
      <c r="E4562" s="9"/>
      <c r="F4562" s="9"/>
      <c r="G4562" s="9"/>
      <c r="H4562" s="9"/>
      <c r="I4562" s="9"/>
      <c r="J4562" s="9"/>
      <c r="K4562" s="9"/>
      <c r="L4562" s="9"/>
      <c r="M4562" s="9"/>
      <c r="N4562" s="9"/>
      <c r="O4562" s="9"/>
      <c r="P4562" s="9"/>
      <c r="Q4562" s="9"/>
      <c r="R4562" s="9"/>
      <c r="S4562" s="9"/>
      <c r="T4562" s="9"/>
      <c r="U4562" s="9"/>
      <c r="V4562" s="9"/>
      <c r="W4562" s="9"/>
    </row>
    <row r="4563">
      <c r="A4563" s="123"/>
      <c r="B4563" s="25"/>
      <c r="C4563" s="116"/>
      <c r="D4563" s="9"/>
      <c r="E4563" s="9"/>
      <c r="F4563" s="9"/>
      <c r="G4563" s="9"/>
      <c r="H4563" s="9"/>
      <c r="I4563" s="9"/>
      <c r="J4563" s="9"/>
      <c r="K4563" s="9"/>
      <c r="L4563" s="9"/>
      <c r="M4563" s="9"/>
      <c r="N4563" s="9"/>
      <c r="O4563" s="9"/>
      <c r="P4563" s="9"/>
      <c r="Q4563" s="9"/>
      <c r="R4563" s="9"/>
      <c r="S4563" s="9"/>
      <c r="T4563" s="9"/>
      <c r="U4563" s="9"/>
      <c r="V4563" s="9"/>
      <c r="W4563" s="9"/>
    </row>
    <row r="4564">
      <c r="A4564" s="123"/>
      <c r="B4564" s="25"/>
      <c r="C4564" s="116"/>
      <c r="D4564" s="9"/>
      <c r="E4564" s="9"/>
      <c r="F4564" s="9"/>
      <c r="G4564" s="9"/>
      <c r="H4564" s="9"/>
      <c r="I4564" s="9"/>
      <c r="J4564" s="9"/>
      <c r="K4564" s="9"/>
      <c r="L4564" s="9"/>
      <c r="M4564" s="9"/>
      <c r="N4564" s="9"/>
      <c r="O4564" s="9"/>
      <c r="P4564" s="9"/>
      <c r="Q4564" s="9"/>
      <c r="R4564" s="9"/>
      <c r="S4564" s="9"/>
      <c r="T4564" s="9"/>
      <c r="U4564" s="9"/>
      <c r="V4564" s="9"/>
      <c r="W4564" s="9"/>
    </row>
    <row r="4565">
      <c r="A4565" s="123"/>
      <c r="B4565" s="25"/>
      <c r="C4565" s="116"/>
      <c r="D4565" s="9"/>
      <c r="E4565" s="9"/>
      <c r="F4565" s="9"/>
      <c r="G4565" s="9"/>
      <c r="H4565" s="9"/>
      <c r="I4565" s="9"/>
      <c r="J4565" s="9"/>
      <c r="K4565" s="9"/>
      <c r="L4565" s="9"/>
      <c r="M4565" s="9"/>
      <c r="N4565" s="9"/>
      <c r="O4565" s="9"/>
      <c r="P4565" s="9"/>
      <c r="Q4565" s="9"/>
      <c r="R4565" s="9"/>
      <c r="S4565" s="9"/>
      <c r="T4565" s="9"/>
      <c r="U4565" s="9"/>
      <c r="V4565" s="9"/>
      <c r="W4565" s="9"/>
    </row>
    <row r="4566">
      <c r="A4566" s="123"/>
      <c r="B4566" s="25"/>
      <c r="C4566" s="116"/>
      <c r="D4566" s="9"/>
      <c r="E4566" s="9"/>
      <c r="F4566" s="9"/>
      <c r="G4566" s="9"/>
      <c r="H4566" s="9"/>
      <c r="I4566" s="9"/>
      <c r="J4566" s="9"/>
      <c r="K4566" s="9"/>
      <c r="L4566" s="9"/>
      <c r="M4566" s="9"/>
      <c r="N4566" s="9"/>
      <c r="O4566" s="9"/>
      <c r="P4566" s="9"/>
      <c r="Q4566" s="9"/>
      <c r="R4566" s="9"/>
      <c r="S4566" s="9"/>
      <c r="T4566" s="9"/>
      <c r="U4566" s="9"/>
      <c r="V4566" s="9"/>
      <c r="W4566" s="9"/>
    </row>
    <row r="4567">
      <c r="A4567" s="123"/>
      <c r="B4567" s="25"/>
      <c r="C4567" s="116"/>
      <c r="D4567" s="9"/>
      <c r="E4567" s="9"/>
      <c r="F4567" s="9"/>
      <c r="G4567" s="9"/>
      <c r="H4567" s="9"/>
      <c r="I4567" s="9"/>
      <c r="J4567" s="9"/>
      <c r="K4567" s="9"/>
      <c r="L4567" s="9"/>
      <c r="M4567" s="9"/>
      <c r="N4567" s="9"/>
      <c r="O4567" s="9"/>
      <c r="P4567" s="9"/>
      <c r="Q4567" s="9"/>
      <c r="R4567" s="9"/>
      <c r="S4567" s="9"/>
      <c r="T4567" s="9"/>
      <c r="U4567" s="9"/>
      <c r="V4567" s="9"/>
      <c r="W4567" s="9"/>
    </row>
    <row r="4568">
      <c r="A4568" s="123"/>
      <c r="B4568" s="25"/>
      <c r="C4568" s="116"/>
      <c r="D4568" s="9"/>
      <c r="E4568" s="9"/>
      <c r="F4568" s="9"/>
      <c r="G4568" s="9"/>
      <c r="H4568" s="9"/>
      <c r="I4568" s="9"/>
      <c r="J4568" s="9"/>
      <c r="K4568" s="9"/>
      <c r="L4568" s="9"/>
      <c r="M4568" s="9"/>
      <c r="N4568" s="9"/>
      <c r="O4568" s="9"/>
      <c r="P4568" s="9"/>
      <c r="Q4568" s="9"/>
      <c r="R4568" s="9"/>
      <c r="S4568" s="9"/>
      <c r="T4568" s="9"/>
      <c r="U4568" s="9"/>
      <c r="V4568" s="9"/>
      <c r="W4568" s="9"/>
    </row>
    <row r="4569">
      <c r="A4569" s="123"/>
      <c r="B4569" s="25"/>
      <c r="C4569" s="116"/>
      <c r="D4569" s="9"/>
      <c r="E4569" s="9"/>
      <c r="F4569" s="9"/>
      <c r="G4569" s="9"/>
      <c r="H4569" s="9"/>
      <c r="I4569" s="9"/>
      <c r="J4569" s="9"/>
      <c r="K4569" s="9"/>
      <c r="L4569" s="9"/>
      <c r="M4569" s="9"/>
      <c r="N4569" s="9"/>
      <c r="O4569" s="9"/>
      <c r="P4569" s="9"/>
      <c r="Q4569" s="9"/>
      <c r="R4569" s="9"/>
      <c r="S4569" s="9"/>
      <c r="T4569" s="9"/>
      <c r="U4569" s="9"/>
      <c r="V4569" s="9"/>
      <c r="W4569" s="9"/>
    </row>
    <row r="4570">
      <c r="A4570" s="123"/>
      <c r="B4570" s="25"/>
      <c r="C4570" s="116"/>
      <c r="D4570" s="9"/>
      <c r="E4570" s="9"/>
      <c r="F4570" s="9"/>
      <c r="G4570" s="9"/>
      <c r="H4570" s="9"/>
      <c r="I4570" s="9"/>
      <c r="J4570" s="9"/>
      <c r="K4570" s="9"/>
      <c r="L4570" s="9"/>
      <c r="M4570" s="9"/>
      <c r="N4570" s="9"/>
      <c r="O4570" s="9"/>
      <c r="P4570" s="9"/>
      <c r="Q4570" s="9"/>
      <c r="R4570" s="9"/>
      <c r="S4570" s="9"/>
      <c r="T4570" s="9"/>
      <c r="U4570" s="9"/>
      <c r="V4570" s="9"/>
      <c r="W4570" s="9"/>
    </row>
    <row r="4571">
      <c r="A4571" s="123"/>
      <c r="B4571" s="25"/>
      <c r="C4571" s="116"/>
      <c r="D4571" s="9"/>
      <c r="E4571" s="9"/>
      <c r="F4571" s="9"/>
      <c r="G4571" s="9"/>
      <c r="H4571" s="9"/>
      <c r="I4571" s="9"/>
      <c r="J4571" s="9"/>
      <c r="K4571" s="9"/>
      <c r="L4571" s="9"/>
      <c r="M4571" s="9"/>
      <c r="N4571" s="9"/>
      <c r="O4571" s="9"/>
      <c r="P4571" s="9"/>
      <c r="Q4571" s="9"/>
      <c r="R4571" s="9"/>
      <c r="S4571" s="9"/>
      <c r="T4571" s="9"/>
      <c r="U4571" s="9"/>
      <c r="V4571" s="9"/>
      <c r="W4571" s="9"/>
    </row>
    <row r="4572">
      <c r="A4572" s="123"/>
      <c r="B4572" s="25"/>
      <c r="C4572" s="116"/>
      <c r="D4572" s="9"/>
      <c r="E4572" s="9"/>
      <c r="F4572" s="9"/>
      <c r="G4572" s="9"/>
      <c r="H4572" s="9"/>
      <c r="I4572" s="9"/>
      <c r="J4572" s="9"/>
      <c r="K4572" s="9"/>
      <c r="L4572" s="9"/>
      <c r="M4572" s="9"/>
      <c r="N4572" s="9"/>
      <c r="O4572" s="9"/>
      <c r="P4572" s="9"/>
      <c r="Q4572" s="9"/>
      <c r="R4572" s="9"/>
      <c r="S4572" s="9"/>
      <c r="T4572" s="9"/>
      <c r="U4572" s="9"/>
      <c r="V4572" s="9"/>
      <c r="W4572" s="9"/>
    </row>
    <row r="4573">
      <c r="A4573" s="123"/>
      <c r="B4573" s="25"/>
      <c r="C4573" s="116"/>
      <c r="D4573" s="9"/>
      <c r="E4573" s="9"/>
      <c r="F4573" s="9"/>
      <c r="G4573" s="9"/>
      <c r="H4573" s="9"/>
      <c r="I4573" s="9"/>
      <c r="J4573" s="9"/>
      <c r="K4573" s="9"/>
      <c r="L4573" s="9"/>
      <c r="M4573" s="9"/>
      <c r="N4573" s="9"/>
      <c r="O4573" s="9"/>
      <c r="P4573" s="9"/>
      <c r="Q4573" s="9"/>
      <c r="R4573" s="9"/>
      <c r="S4573" s="9"/>
      <c r="T4573" s="9"/>
      <c r="U4573" s="9"/>
      <c r="V4573" s="9"/>
      <c r="W4573" s="9"/>
    </row>
    <row r="4574">
      <c r="A4574" s="123"/>
      <c r="B4574" s="25"/>
      <c r="C4574" s="116"/>
      <c r="D4574" s="9"/>
      <c r="E4574" s="9"/>
      <c r="F4574" s="9"/>
      <c r="G4574" s="9"/>
      <c r="H4574" s="9"/>
      <c r="I4574" s="9"/>
      <c r="J4574" s="9"/>
      <c r="K4574" s="9"/>
      <c r="L4574" s="9"/>
      <c r="M4574" s="9"/>
      <c r="N4574" s="9"/>
      <c r="O4574" s="9"/>
      <c r="P4574" s="9"/>
      <c r="Q4574" s="9"/>
      <c r="R4574" s="9"/>
      <c r="S4574" s="9"/>
      <c r="T4574" s="9"/>
      <c r="U4574" s="9"/>
      <c r="V4574" s="9"/>
      <c r="W4574" s="9"/>
    </row>
    <row r="4575">
      <c r="A4575" s="123"/>
      <c r="B4575" s="25"/>
      <c r="C4575" s="116"/>
      <c r="D4575" s="9"/>
      <c r="E4575" s="9"/>
      <c r="F4575" s="9"/>
      <c r="G4575" s="9"/>
      <c r="H4575" s="9"/>
      <c r="I4575" s="9"/>
      <c r="J4575" s="9"/>
      <c r="K4575" s="9"/>
      <c r="L4575" s="9"/>
      <c r="M4575" s="9"/>
      <c r="N4575" s="9"/>
      <c r="O4575" s="9"/>
      <c r="P4575" s="9"/>
      <c r="Q4575" s="9"/>
      <c r="R4575" s="9"/>
      <c r="S4575" s="9"/>
      <c r="T4575" s="9"/>
      <c r="U4575" s="9"/>
      <c r="V4575" s="9"/>
      <c r="W4575" s="9"/>
    </row>
    <row r="4576">
      <c r="A4576" s="123"/>
      <c r="B4576" s="25"/>
      <c r="C4576" s="116"/>
      <c r="D4576" s="9"/>
      <c r="E4576" s="9"/>
      <c r="F4576" s="9"/>
      <c r="G4576" s="9"/>
      <c r="H4576" s="9"/>
      <c r="I4576" s="9"/>
      <c r="J4576" s="9"/>
      <c r="K4576" s="9"/>
      <c r="L4576" s="9"/>
      <c r="M4576" s="9"/>
      <c r="N4576" s="9"/>
      <c r="O4576" s="9"/>
      <c r="P4576" s="9"/>
      <c r="Q4576" s="9"/>
      <c r="R4576" s="9"/>
      <c r="S4576" s="9"/>
      <c r="T4576" s="9"/>
      <c r="U4576" s="9"/>
      <c r="V4576" s="9"/>
      <c r="W4576" s="9"/>
    </row>
    <row r="4577">
      <c r="A4577" s="123"/>
      <c r="B4577" s="25"/>
      <c r="C4577" s="116"/>
      <c r="D4577" s="9"/>
      <c r="E4577" s="9"/>
      <c r="F4577" s="9"/>
      <c r="G4577" s="9"/>
      <c r="H4577" s="9"/>
      <c r="I4577" s="9"/>
      <c r="J4577" s="9"/>
      <c r="K4577" s="9"/>
      <c r="L4577" s="9"/>
      <c r="M4577" s="9"/>
      <c r="N4577" s="9"/>
      <c r="O4577" s="9"/>
      <c r="P4577" s="9"/>
      <c r="Q4577" s="9"/>
      <c r="R4577" s="9"/>
      <c r="S4577" s="9"/>
      <c r="T4577" s="9"/>
      <c r="U4577" s="9"/>
      <c r="V4577" s="9"/>
      <c r="W4577" s="9"/>
    </row>
    <row r="4578">
      <c r="A4578" s="123"/>
      <c r="B4578" s="25"/>
      <c r="C4578" s="116"/>
      <c r="D4578" s="9"/>
      <c r="E4578" s="9"/>
      <c r="F4578" s="9"/>
      <c r="G4578" s="9"/>
      <c r="H4578" s="9"/>
      <c r="I4578" s="9"/>
      <c r="J4578" s="9"/>
      <c r="K4578" s="9"/>
      <c r="L4578" s="9"/>
      <c r="M4578" s="9"/>
      <c r="N4578" s="9"/>
      <c r="O4578" s="9"/>
      <c r="P4578" s="9"/>
      <c r="Q4578" s="9"/>
      <c r="R4578" s="9"/>
      <c r="S4578" s="9"/>
      <c r="T4578" s="9"/>
      <c r="U4578" s="9"/>
      <c r="V4578" s="9"/>
      <c r="W4578" s="9"/>
    </row>
    <row r="4579">
      <c r="A4579" s="123"/>
      <c r="B4579" s="25"/>
      <c r="C4579" s="116"/>
      <c r="D4579" s="9"/>
      <c r="E4579" s="9"/>
      <c r="F4579" s="9"/>
      <c r="G4579" s="9"/>
      <c r="H4579" s="9"/>
      <c r="I4579" s="9"/>
      <c r="J4579" s="9"/>
      <c r="K4579" s="9"/>
      <c r="L4579" s="9"/>
      <c r="M4579" s="9"/>
      <c r="N4579" s="9"/>
      <c r="O4579" s="9"/>
      <c r="P4579" s="9"/>
      <c r="Q4579" s="9"/>
      <c r="R4579" s="9"/>
      <c r="S4579" s="9"/>
      <c r="T4579" s="9"/>
      <c r="U4579" s="9"/>
      <c r="V4579" s="9"/>
      <c r="W4579" s="9"/>
    </row>
    <row r="4580">
      <c r="A4580" s="123"/>
      <c r="B4580" s="25"/>
      <c r="C4580" s="116"/>
      <c r="D4580" s="9"/>
      <c r="E4580" s="9"/>
      <c r="F4580" s="9"/>
      <c r="G4580" s="9"/>
      <c r="H4580" s="9"/>
      <c r="I4580" s="9"/>
      <c r="J4580" s="9"/>
      <c r="K4580" s="9"/>
      <c r="L4580" s="9"/>
      <c r="M4580" s="9"/>
      <c r="N4580" s="9"/>
      <c r="O4580" s="9"/>
      <c r="P4580" s="9"/>
      <c r="Q4580" s="9"/>
      <c r="R4580" s="9"/>
      <c r="S4580" s="9"/>
      <c r="T4580" s="9"/>
      <c r="U4580" s="9"/>
      <c r="V4580" s="9"/>
      <c r="W4580" s="9"/>
    </row>
    <row r="4581">
      <c r="A4581" s="123"/>
      <c r="B4581" s="25"/>
      <c r="C4581" s="116"/>
      <c r="D4581" s="9"/>
      <c r="E4581" s="9"/>
      <c r="F4581" s="9"/>
      <c r="G4581" s="9"/>
      <c r="H4581" s="9"/>
      <c r="I4581" s="9"/>
      <c r="J4581" s="9"/>
      <c r="K4581" s="9"/>
      <c r="L4581" s="9"/>
      <c r="M4581" s="9"/>
      <c r="N4581" s="9"/>
      <c r="O4581" s="9"/>
      <c r="P4581" s="9"/>
      <c r="Q4581" s="9"/>
      <c r="R4581" s="9"/>
      <c r="S4581" s="9"/>
      <c r="T4581" s="9"/>
      <c r="U4581" s="9"/>
      <c r="V4581" s="9"/>
      <c r="W4581" s="9"/>
    </row>
    <row r="4582">
      <c r="A4582" s="123"/>
      <c r="B4582" s="25"/>
      <c r="C4582" s="116"/>
      <c r="D4582" s="9"/>
      <c r="E4582" s="9"/>
      <c r="F4582" s="9"/>
      <c r="G4582" s="9"/>
      <c r="H4582" s="9"/>
      <c r="I4582" s="9"/>
      <c r="J4582" s="9"/>
      <c r="K4582" s="9"/>
      <c r="L4582" s="9"/>
      <c r="M4582" s="9"/>
      <c r="N4582" s="9"/>
      <c r="O4582" s="9"/>
      <c r="P4582" s="9"/>
      <c r="Q4582" s="9"/>
      <c r="R4582" s="9"/>
      <c r="S4582" s="9"/>
      <c r="T4582" s="9"/>
      <c r="U4582" s="9"/>
      <c r="V4582" s="9"/>
      <c r="W4582" s="9"/>
    </row>
    <row r="4583">
      <c r="A4583" s="123"/>
      <c r="B4583" s="25"/>
      <c r="C4583" s="116"/>
      <c r="D4583" s="9"/>
      <c r="E4583" s="9"/>
      <c r="F4583" s="9"/>
      <c r="G4583" s="9"/>
      <c r="H4583" s="9"/>
      <c r="I4583" s="9"/>
      <c r="J4583" s="9"/>
      <c r="K4583" s="9"/>
      <c r="L4583" s="9"/>
      <c r="M4583" s="9"/>
      <c r="N4583" s="9"/>
      <c r="O4583" s="9"/>
      <c r="P4583" s="9"/>
      <c r="Q4583" s="9"/>
      <c r="R4583" s="9"/>
      <c r="S4583" s="9"/>
      <c r="T4583" s="9"/>
      <c r="U4583" s="9"/>
      <c r="V4583" s="9"/>
      <c r="W4583" s="9"/>
    </row>
    <row r="4584">
      <c r="A4584" s="123"/>
      <c r="B4584" s="25"/>
      <c r="C4584" s="116"/>
      <c r="D4584" s="9"/>
      <c r="E4584" s="9"/>
      <c r="F4584" s="9"/>
      <c r="G4584" s="9"/>
      <c r="H4584" s="9"/>
      <c r="I4584" s="9"/>
      <c r="J4584" s="9"/>
      <c r="K4584" s="9"/>
      <c r="L4584" s="9"/>
      <c r="M4584" s="9"/>
      <c r="N4584" s="9"/>
      <c r="O4584" s="9"/>
      <c r="P4584" s="9"/>
      <c r="Q4584" s="9"/>
      <c r="R4584" s="9"/>
      <c r="S4584" s="9"/>
      <c r="T4584" s="9"/>
      <c r="U4584" s="9"/>
      <c r="V4584" s="9"/>
      <c r="W4584" s="9"/>
    </row>
    <row r="4585">
      <c r="A4585" s="123"/>
      <c r="B4585" s="25"/>
      <c r="C4585" s="116"/>
      <c r="D4585" s="9"/>
      <c r="E4585" s="9"/>
      <c r="F4585" s="9"/>
      <c r="G4585" s="9"/>
      <c r="H4585" s="9"/>
      <c r="I4585" s="9"/>
      <c r="J4585" s="9"/>
      <c r="K4585" s="9"/>
      <c r="L4585" s="9"/>
      <c r="M4585" s="9"/>
      <c r="N4585" s="9"/>
      <c r="O4585" s="9"/>
      <c r="P4585" s="9"/>
      <c r="Q4585" s="9"/>
      <c r="R4585" s="9"/>
      <c r="S4585" s="9"/>
      <c r="T4585" s="9"/>
      <c r="U4585" s="9"/>
      <c r="V4585" s="9"/>
      <c r="W4585" s="9"/>
    </row>
    <row r="4586">
      <c r="A4586" s="123"/>
      <c r="B4586" s="25"/>
      <c r="C4586" s="116"/>
      <c r="D4586" s="9"/>
      <c r="E4586" s="9"/>
      <c r="F4586" s="9"/>
      <c r="G4586" s="9"/>
      <c r="H4586" s="9"/>
      <c r="I4586" s="9"/>
      <c r="J4586" s="9"/>
      <c r="K4586" s="9"/>
      <c r="L4586" s="9"/>
      <c r="M4586" s="9"/>
      <c r="N4586" s="9"/>
      <c r="O4586" s="9"/>
      <c r="P4586" s="9"/>
      <c r="Q4586" s="9"/>
      <c r="R4586" s="9"/>
      <c r="S4586" s="9"/>
      <c r="T4586" s="9"/>
      <c r="U4586" s="9"/>
      <c r="V4586" s="9"/>
      <c r="W4586" s="9"/>
    </row>
    <row r="4587">
      <c r="A4587" s="123"/>
      <c r="B4587" s="25"/>
      <c r="C4587" s="116"/>
      <c r="D4587" s="9"/>
      <c r="E4587" s="9"/>
      <c r="F4587" s="9"/>
      <c r="G4587" s="9"/>
      <c r="H4587" s="9"/>
      <c r="I4587" s="9"/>
      <c r="J4587" s="9"/>
      <c r="K4587" s="9"/>
      <c r="L4587" s="9"/>
      <c r="M4587" s="9"/>
      <c r="N4587" s="9"/>
      <c r="O4587" s="9"/>
      <c r="P4587" s="9"/>
      <c r="Q4587" s="9"/>
      <c r="R4587" s="9"/>
      <c r="S4587" s="9"/>
      <c r="T4587" s="9"/>
      <c r="U4587" s="9"/>
      <c r="V4587" s="9"/>
      <c r="W4587" s="9"/>
    </row>
    <row r="4588">
      <c r="A4588" s="123"/>
      <c r="B4588" s="25"/>
      <c r="C4588" s="116"/>
      <c r="D4588" s="9"/>
      <c r="E4588" s="9"/>
      <c r="F4588" s="9"/>
      <c r="G4588" s="9"/>
      <c r="H4588" s="9"/>
      <c r="I4588" s="9"/>
      <c r="J4588" s="9"/>
      <c r="K4588" s="9"/>
      <c r="L4588" s="9"/>
      <c r="M4588" s="9"/>
      <c r="N4588" s="9"/>
      <c r="O4588" s="9"/>
      <c r="P4588" s="9"/>
      <c r="Q4588" s="9"/>
      <c r="R4588" s="9"/>
      <c r="S4588" s="9"/>
      <c r="T4588" s="9"/>
      <c r="U4588" s="9"/>
      <c r="V4588" s="9"/>
      <c r="W4588" s="9"/>
    </row>
    <row r="4589">
      <c r="A4589" s="123"/>
      <c r="B4589" s="25"/>
      <c r="C4589" s="116"/>
      <c r="D4589" s="9"/>
      <c r="E4589" s="9"/>
      <c r="F4589" s="9"/>
      <c r="G4589" s="9"/>
      <c r="H4589" s="9"/>
      <c r="I4589" s="9"/>
      <c r="J4589" s="9"/>
      <c r="K4589" s="9"/>
      <c r="L4589" s="9"/>
      <c r="M4589" s="9"/>
      <c r="N4589" s="9"/>
      <c r="O4589" s="9"/>
      <c r="P4589" s="9"/>
      <c r="Q4589" s="9"/>
      <c r="R4589" s="9"/>
      <c r="S4589" s="9"/>
      <c r="T4589" s="9"/>
      <c r="U4589" s="9"/>
      <c r="V4589" s="9"/>
      <c r="W4589" s="9"/>
    </row>
    <row r="4590">
      <c r="A4590" s="123"/>
      <c r="B4590" s="25"/>
      <c r="C4590" s="116"/>
      <c r="D4590" s="9"/>
      <c r="E4590" s="9"/>
      <c r="F4590" s="9"/>
      <c r="G4590" s="9"/>
      <c r="H4590" s="9"/>
      <c r="I4590" s="9"/>
      <c r="J4590" s="9"/>
      <c r="K4590" s="9"/>
      <c r="L4590" s="9"/>
      <c r="M4590" s="9"/>
      <c r="N4590" s="9"/>
      <c r="O4590" s="9"/>
      <c r="P4590" s="9"/>
      <c r="Q4590" s="9"/>
      <c r="R4590" s="9"/>
      <c r="S4590" s="9"/>
      <c r="T4590" s="9"/>
      <c r="U4590" s="9"/>
      <c r="V4590" s="9"/>
      <c r="W4590" s="9"/>
    </row>
    <row r="4591">
      <c r="A4591" s="123"/>
      <c r="B4591" s="25"/>
      <c r="C4591" s="116"/>
      <c r="D4591" s="9"/>
      <c r="E4591" s="9"/>
      <c r="F4591" s="9"/>
      <c r="G4591" s="9"/>
      <c r="H4591" s="9"/>
      <c r="I4591" s="9"/>
      <c r="J4591" s="9"/>
      <c r="K4591" s="9"/>
      <c r="L4591" s="9"/>
      <c r="M4591" s="9"/>
      <c r="N4591" s="9"/>
      <c r="O4591" s="9"/>
      <c r="P4591" s="9"/>
      <c r="Q4591" s="9"/>
      <c r="R4591" s="9"/>
      <c r="S4591" s="9"/>
      <c r="T4591" s="9"/>
      <c r="U4591" s="9"/>
      <c r="V4591" s="9"/>
      <c r="W4591" s="9"/>
    </row>
    <row r="4592">
      <c r="A4592" s="123"/>
      <c r="B4592" s="25"/>
      <c r="C4592" s="116"/>
      <c r="D4592" s="9"/>
      <c r="E4592" s="9"/>
      <c r="F4592" s="9"/>
      <c r="G4592" s="9"/>
      <c r="H4592" s="9"/>
      <c r="I4592" s="9"/>
      <c r="J4592" s="9"/>
      <c r="K4592" s="9"/>
      <c r="L4592" s="9"/>
      <c r="M4592" s="9"/>
      <c r="N4592" s="9"/>
      <c r="O4592" s="9"/>
      <c r="P4592" s="9"/>
      <c r="Q4592" s="9"/>
      <c r="R4592" s="9"/>
      <c r="S4592" s="9"/>
      <c r="T4592" s="9"/>
      <c r="U4592" s="9"/>
      <c r="V4592" s="9"/>
      <c r="W4592" s="9"/>
    </row>
    <row r="4593">
      <c r="A4593" s="123"/>
      <c r="B4593" s="25"/>
      <c r="C4593" s="116"/>
      <c r="D4593" s="9"/>
      <c r="E4593" s="9"/>
      <c r="F4593" s="9"/>
      <c r="G4593" s="9"/>
      <c r="H4593" s="9"/>
      <c r="I4593" s="9"/>
      <c r="J4593" s="9"/>
      <c r="K4593" s="9"/>
      <c r="L4593" s="9"/>
      <c r="M4593" s="9"/>
      <c r="N4593" s="9"/>
      <c r="O4593" s="9"/>
      <c r="P4593" s="9"/>
      <c r="Q4593" s="9"/>
      <c r="R4593" s="9"/>
      <c r="S4593" s="9"/>
      <c r="T4593" s="9"/>
      <c r="U4593" s="9"/>
      <c r="V4593" s="9"/>
      <c r="W4593" s="9"/>
    </row>
    <row r="4594">
      <c r="A4594" s="123"/>
      <c r="B4594" s="25"/>
      <c r="C4594" s="116"/>
      <c r="D4594" s="9"/>
      <c r="E4594" s="9"/>
      <c r="F4594" s="9"/>
      <c r="G4594" s="9"/>
      <c r="H4594" s="9"/>
      <c r="I4594" s="9"/>
      <c r="J4594" s="9"/>
      <c r="K4594" s="9"/>
      <c r="L4594" s="9"/>
      <c r="M4594" s="9"/>
      <c r="N4594" s="9"/>
      <c r="O4594" s="9"/>
      <c r="P4594" s="9"/>
      <c r="Q4594" s="9"/>
      <c r="R4594" s="9"/>
      <c r="S4594" s="9"/>
      <c r="T4594" s="9"/>
      <c r="U4594" s="9"/>
      <c r="V4594" s="9"/>
      <c r="W4594" s="9"/>
    </row>
    <row r="4595">
      <c r="A4595" s="123"/>
      <c r="B4595" s="25"/>
      <c r="C4595" s="116"/>
      <c r="D4595" s="9"/>
      <c r="E4595" s="9"/>
      <c r="F4595" s="9"/>
      <c r="G4595" s="9"/>
      <c r="H4595" s="9"/>
      <c r="I4595" s="9"/>
      <c r="J4595" s="9"/>
      <c r="K4595" s="9"/>
      <c r="L4595" s="9"/>
      <c r="M4595" s="9"/>
      <c r="N4595" s="9"/>
      <c r="O4595" s="9"/>
      <c r="P4595" s="9"/>
      <c r="Q4595" s="9"/>
      <c r="R4595" s="9"/>
      <c r="S4595" s="9"/>
      <c r="T4595" s="9"/>
      <c r="U4595" s="9"/>
      <c r="V4595" s="9"/>
      <c r="W4595" s="9"/>
    </row>
    <row r="4596">
      <c r="A4596" s="123"/>
      <c r="B4596" s="25"/>
      <c r="C4596" s="116"/>
      <c r="D4596" s="9"/>
      <c r="E4596" s="9"/>
      <c r="F4596" s="9"/>
      <c r="G4596" s="9"/>
      <c r="H4596" s="9"/>
      <c r="I4596" s="9"/>
      <c r="J4596" s="9"/>
      <c r="K4596" s="9"/>
      <c r="L4596" s="9"/>
      <c r="M4596" s="9"/>
      <c r="N4596" s="9"/>
      <c r="O4596" s="9"/>
      <c r="P4596" s="9"/>
      <c r="Q4596" s="9"/>
      <c r="R4596" s="9"/>
      <c r="S4596" s="9"/>
      <c r="T4596" s="9"/>
      <c r="U4596" s="9"/>
      <c r="V4596" s="9"/>
      <c r="W4596" s="9"/>
    </row>
    <row r="4597">
      <c r="A4597" s="123"/>
      <c r="B4597" s="25"/>
      <c r="C4597" s="116"/>
      <c r="D4597" s="9"/>
      <c r="E4597" s="9"/>
      <c r="F4597" s="9"/>
      <c r="G4597" s="9"/>
      <c r="H4597" s="9"/>
      <c r="I4597" s="9"/>
      <c r="J4597" s="9"/>
      <c r="K4597" s="9"/>
      <c r="L4597" s="9"/>
      <c r="M4597" s="9"/>
      <c r="N4597" s="9"/>
      <c r="O4597" s="9"/>
      <c r="P4597" s="9"/>
      <c r="Q4597" s="9"/>
      <c r="R4597" s="9"/>
      <c r="S4597" s="9"/>
      <c r="T4597" s="9"/>
      <c r="U4597" s="9"/>
      <c r="V4597" s="9"/>
      <c r="W4597" s="9"/>
    </row>
    <row r="4598">
      <c r="A4598" s="123"/>
      <c r="B4598" s="25"/>
      <c r="C4598" s="116"/>
      <c r="D4598" s="9"/>
      <c r="E4598" s="9"/>
      <c r="F4598" s="9"/>
      <c r="G4598" s="9"/>
      <c r="H4598" s="9"/>
      <c r="I4598" s="9"/>
      <c r="J4598" s="9"/>
      <c r="K4598" s="9"/>
      <c r="L4598" s="9"/>
      <c r="M4598" s="9"/>
      <c r="N4598" s="9"/>
      <c r="O4598" s="9"/>
      <c r="P4598" s="9"/>
      <c r="Q4598" s="9"/>
      <c r="R4598" s="9"/>
      <c r="S4598" s="9"/>
      <c r="T4598" s="9"/>
      <c r="U4598" s="9"/>
      <c r="V4598" s="9"/>
      <c r="W4598" s="9"/>
    </row>
    <row r="4599">
      <c r="A4599" s="123"/>
      <c r="B4599" s="25"/>
      <c r="C4599" s="116"/>
      <c r="D4599" s="9"/>
      <c r="E4599" s="9"/>
      <c r="F4599" s="9"/>
      <c r="G4599" s="9"/>
      <c r="H4599" s="9"/>
      <c r="I4599" s="9"/>
      <c r="J4599" s="9"/>
      <c r="K4599" s="9"/>
      <c r="L4599" s="9"/>
      <c r="M4599" s="9"/>
      <c r="N4599" s="9"/>
      <c r="O4599" s="9"/>
      <c r="P4599" s="9"/>
      <c r="Q4599" s="9"/>
      <c r="R4599" s="9"/>
      <c r="S4599" s="9"/>
      <c r="T4599" s="9"/>
      <c r="U4599" s="9"/>
      <c r="V4599" s="9"/>
      <c r="W4599" s="9"/>
    </row>
    <row r="4600">
      <c r="A4600" s="123"/>
      <c r="B4600" s="25"/>
      <c r="C4600" s="116"/>
      <c r="D4600" s="9"/>
      <c r="E4600" s="9"/>
      <c r="F4600" s="9"/>
      <c r="G4600" s="9"/>
      <c r="H4600" s="9"/>
      <c r="I4600" s="9"/>
      <c r="J4600" s="9"/>
      <c r="K4600" s="9"/>
      <c r="L4600" s="9"/>
      <c r="M4600" s="9"/>
      <c r="N4600" s="9"/>
      <c r="O4600" s="9"/>
      <c r="P4600" s="9"/>
      <c r="Q4600" s="9"/>
      <c r="R4600" s="9"/>
      <c r="S4600" s="9"/>
      <c r="T4600" s="9"/>
      <c r="U4600" s="9"/>
      <c r="V4600" s="9"/>
      <c r="W4600" s="9"/>
    </row>
    <row r="4601">
      <c r="A4601" s="123"/>
      <c r="B4601" s="25"/>
      <c r="C4601" s="116"/>
      <c r="D4601" s="9"/>
      <c r="E4601" s="9"/>
      <c r="F4601" s="9"/>
      <c r="G4601" s="9"/>
      <c r="H4601" s="9"/>
      <c r="I4601" s="9"/>
      <c r="J4601" s="9"/>
      <c r="K4601" s="9"/>
      <c r="L4601" s="9"/>
      <c r="M4601" s="9"/>
      <c r="N4601" s="9"/>
      <c r="O4601" s="9"/>
      <c r="P4601" s="9"/>
      <c r="Q4601" s="9"/>
      <c r="R4601" s="9"/>
      <c r="S4601" s="9"/>
      <c r="T4601" s="9"/>
      <c r="U4601" s="9"/>
      <c r="V4601" s="9"/>
      <c r="W4601" s="9"/>
    </row>
    <row r="4602">
      <c r="A4602" s="123"/>
      <c r="B4602" s="25"/>
      <c r="C4602" s="116"/>
      <c r="D4602" s="9"/>
      <c r="E4602" s="9"/>
      <c r="F4602" s="9"/>
      <c r="G4602" s="9"/>
      <c r="H4602" s="9"/>
      <c r="I4602" s="9"/>
      <c r="J4602" s="9"/>
      <c r="K4602" s="9"/>
      <c r="L4602" s="9"/>
      <c r="M4602" s="9"/>
      <c r="N4602" s="9"/>
      <c r="O4602" s="9"/>
      <c r="P4602" s="9"/>
      <c r="Q4602" s="9"/>
      <c r="R4602" s="9"/>
      <c r="S4602" s="9"/>
      <c r="T4602" s="9"/>
      <c r="U4602" s="9"/>
      <c r="V4602" s="9"/>
      <c r="W4602" s="9"/>
    </row>
    <row r="4603">
      <c r="A4603" s="123"/>
      <c r="B4603" s="25"/>
      <c r="C4603" s="116"/>
      <c r="D4603" s="9"/>
      <c r="E4603" s="9"/>
      <c r="F4603" s="9"/>
      <c r="G4603" s="9"/>
      <c r="H4603" s="9"/>
      <c r="I4603" s="9"/>
      <c r="J4603" s="9"/>
      <c r="K4603" s="9"/>
      <c r="L4603" s="9"/>
      <c r="M4603" s="9"/>
      <c r="N4603" s="9"/>
      <c r="O4603" s="9"/>
      <c r="P4603" s="9"/>
      <c r="Q4603" s="9"/>
      <c r="R4603" s="9"/>
      <c r="S4603" s="9"/>
      <c r="T4603" s="9"/>
      <c r="U4603" s="9"/>
      <c r="V4603" s="9"/>
      <c r="W4603" s="9"/>
    </row>
    <row r="4604">
      <c r="A4604" s="123"/>
      <c r="B4604" s="25"/>
      <c r="C4604" s="116"/>
      <c r="D4604" s="9"/>
      <c r="E4604" s="9"/>
      <c r="F4604" s="9"/>
      <c r="G4604" s="9"/>
      <c r="H4604" s="9"/>
      <c r="I4604" s="9"/>
      <c r="J4604" s="9"/>
      <c r="K4604" s="9"/>
      <c r="L4604" s="9"/>
      <c r="M4604" s="9"/>
      <c r="N4604" s="9"/>
      <c r="O4604" s="9"/>
      <c r="P4604" s="9"/>
      <c r="Q4604" s="9"/>
      <c r="R4604" s="9"/>
      <c r="S4604" s="9"/>
      <c r="T4604" s="9"/>
      <c r="U4604" s="9"/>
      <c r="V4604" s="9"/>
      <c r="W4604" s="9"/>
    </row>
    <row r="4605">
      <c r="A4605" s="123"/>
      <c r="B4605" s="25"/>
      <c r="C4605" s="116"/>
      <c r="D4605" s="9"/>
      <c r="E4605" s="9"/>
      <c r="F4605" s="9"/>
      <c r="G4605" s="9"/>
      <c r="H4605" s="9"/>
      <c r="I4605" s="9"/>
      <c r="J4605" s="9"/>
      <c r="K4605" s="9"/>
      <c r="L4605" s="9"/>
      <c r="M4605" s="9"/>
      <c r="N4605" s="9"/>
      <c r="O4605" s="9"/>
      <c r="P4605" s="9"/>
      <c r="Q4605" s="9"/>
      <c r="R4605" s="9"/>
      <c r="S4605" s="9"/>
      <c r="T4605" s="9"/>
      <c r="U4605" s="9"/>
      <c r="V4605" s="9"/>
      <c r="W4605" s="9"/>
    </row>
    <row r="4606">
      <c r="A4606" s="123"/>
      <c r="B4606" s="25"/>
      <c r="C4606" s="116"/>
      <c r="D4606" s="9"/>
      <c r="E4606" s="9"/>
      <c r="F4606" s="9"/>
      <c r="G4606" s="9"/>
      <c r="H4606" s="9"/>
      <c r="I4606" s="9"/>
      <c r="J4606" s="9"/>
      <c r="K4606" s="9"/>
      <c r="L4606" s="9"/>
      <c r="M4606" s="9"/>
      <c r="N4606" s="9"/>
      <c r="O4606" s="9"/>
      <c r="P4606" s="9"/>
      <c r="Q4606" s="9"/>
      <c r="R4606" s="9"/>
      <c r="S4606" s="9"/>
      <c r="T4606" s="9"/>
      <c r="U4606" s="9"/>
      <c r="V4606" s="9"/>
      <c r="W4606" s="9"/>
    </row>
    <row r="4607">
      <c r="A4607" s="123"/>
      <c r="B4607" s="25"/>
      <c r="C4607" s="116"/>
      <c r="D4607" s="9"/>
      <c r="E4607" s="9"/>
      <c r="F4607" s="9"/>
      <c r="G4607" s="9"/>
      <c r="H4607" s="9"/>
      <c r="I4607" s="9"/>
      <c r="J4607" s="9"/>
      <c r="K4607" s="9"/>
      <c r="L4607" s="9"/>
      <c r="M4607" s="9"/>
      <c r="N4607" s="9"/>
      <c r="O4607" s="9"/>
      <c r="P4607" s="9"/>
      <c r="Q4607" s="9"/>
      <c r="R4607" s="9"/>
      <c r="S4607" s="9"/>
      <c r="T4607" s="9"/>
      <c r="U4607" s="9"/>
      <c r="V4607" s="9"/>
      <c r="W4607" s="9"/>
    </row>
    <row r="4608">
      <c r="A4608" s="123"/>
      <c r="B4608" s="25"/>
      <c r="C4608" s="116"/>
      <c r="D4608" s="9"/>
      <c r="E4608" s="9"/>
      <c r="F4608" s="9"/>
      <c r="G4608" s="9"/>
      <c r="H4608" s="9"/>
      <c r="I4608" s="9"/>
      <c r="J4608" s="9"/>
      <c r="K4608" s="9"/>
      <c r="L4608" s="9"/>
      <c r="M4608" s="9"/>
      <c r="N4608" s="9"/>
      <c r="O4608" s="9"/>
      <c r="P4608" s="9"/>
      <c r="Q4608" s="9"/>
      <c r="R4608" s="9"/>
      <c r="S4608" s="9"/>
      <c r="T4608" s="9"/>
      <c r="U4608" s="9"/>
      <c r="V4608" s="9"/>
      <c r="W4608" s="9"/>
    </row>
    <row r="4609">
      <c r="A4609" s="123"/>
      <c r="B4609" s="25"/>
      <c r="C4609" s="116"/>
      <c r="D4609" s="9"/>
      <c r="E4609" s="9"/>
      <c r="F4609" s="9"/>
      <c r="G4609" s="9"/>
      <c r="H4609" s="9"/>
      <c r="I4609" s="9"/>
      <c r="J4609" s="9"/>
      <c r="K4609" s="9"/>
      <c r="L4609" s="9"/>
      <c r="M4609" s="9"/>
      <c r="N4609" s="9"/>
      <c r="O4609" s="9"/>
      <c r="P4609" s="9"/>
      <c r="Q4609" s="9"/>
      <c r="R4609" s="9"/>
      <c r="S4609" s="9"/>
      <c r="T4609" s="9"/>
      <c r="U4609" s="9"/>
      <c r="V4609" s="9"/>
      <c r="W4609" s="9"/>
    </row>
    <row r="4610">
      <c r="A4610" s="123"/>
      <c r="B4610" s="25"/>
      <c r="C4610" s="116"/>
      <c r="D4610" s="9"/>
      <c r="E4610" s="9"/>
      <c r="F4610" s="9"/>
      <c r="G4610" s="9"/>
      <c r="H4610" s="9"/>
      <c r="I4610" s="9"/>
      <c r="J4610" s="9"/>
      <c r="K4610" s="9"/>
      <c r="L4610" s="9"/>
      <c r="M4610" s="9"/>
      <c r="N4610" s="9"/>
      <c r="O4610" s="9"/>
      <c r="P4610" s="9"/>
      <c r="Q4610" s="9"/>
      <c r="R4610" s="9"/>
      <c r="S4610" s="9"/>
      <c r="T4610" s="9"/>
      <c r="U4610" s="9"/>
      <c r="V4610" s="9"/>
      <c r="W4610" s="9"/>
    </row>
    <row r="4611">
      <c r="A4611" s="123"/>
      <c r="B4611" s="25"/>
      <c r="C4611" s="116"/>
      <c r="D4611" s="9"/>
      <c r="E4611" s="9"/>
      <c r="F4611" s="9"/>
      <c r="G4611" s="9"/>
      <c r="H4611" s="9"/>
      <c r="I4611" s="9"/>
      <c r="J4611" s="9"/>
      <c r="K4611" s="9"/>
      <c r="L4611" s="9"/>
      <c r="M4611" s="9"/>
      <c r="N4611" s="9"/>
      <c r="O4611" s="9"/>
      <c r="P4611" s="9"/>
      <c r="Q4611" s="9"/>
      <c r="R4611" s="9"/>
      <c r="S4611" s="9"/>
      <c r="T4611" s="9"/>
      <c r="U4611" s="9"/>
      <c r="V4611" s="9"/>
      <c r="W4611" s="9"/>
    </row>
    <row r="4612">
      <c r="A4612" s="123"/>
      <c r="B4612" s="25"/>
      <c r="C4612" s="116"/>
      <c r="D4612" s="9"/>
      <c r="E4612" s="9"/>
      <c r="F4612" s="9"/>
      <c r="G4612" s="9"/>
      <c r="H4612" s="9"/>
      <c r="I4612" s="9"/>
      <c r="J4612" s="9"/>
      <c r="K4612" s="9"/>
      <c r="L4612" s="9"/>
      <c r="M4612" s="9"/>
      <c r="N4612" s="9"/>
      <c r="O4612" s="9"/>
      <c r="P4612" s="9"/>
      <c r="Q4612" s="9"/>
      <c r="R4612" s="9"/>
      <c r="S4612" s="9"/>
      <c r="T4612" s="9"/>
      <c r="U4612" s="9"/>
      <c r="V4612" s="9"/>
      <c r="W4612" s="9"/>
    </row>
    <row r="4613">
      <c r="A4613" s="123"/>
      <c r="B4613" s="25"/>
      <c r="C4613" s="116"/>
      <c r="D4613" s="9"/>
      <c r="E4613" s="9"/>
      <c r="F4613" s="9"/>
      <c r="G4613" s="9"/>
      <c r="H4613" s="9"/>
      <c r="I4613" s="9"/>
      <c r="J4613" s="9"/>
      <c r="K4613" s="9"/>
      <c r="L4613" s="9"/>
      <c r="M4613" s="9"/>
      <c r="N4613" s="9"/>
      <c r="O4613" s="9"/>
      <c r="P4613" s="9"/>
      <c r="Q4613" s="9"/>
      <c r="R4613" s="9"/>
      <c r="S4613" s="9"/>
      <c r="T4613" s="9"/>
      <c r="U4613" s="9"/>
      <c r="V4613" s="9"/>
      <c r="W4613" s="9"/>
    </row>
    <row r="4614">
      <c r="A4614" s="123"/>
      <c r="B4614" s="25"/>
      <c r="C4614" s="116"/>
      <c r="D4614" s="9"/>
      <c r="E4614" s="9"/>
      <c r="F4614" s="9"/>
      <c r="G4614" s="9"/>
      <c r="H4614" s="9"/>
      <c r="I4614" s="9"/>
      <c r="J4614" s="9"/>
      <c r="K4614" s="9"/>
      <c r="L4614" s="9"/>
      <c r="M4614" s="9"/>
      <c r="N4614" s="9"/>
      <c r="O4614" s="9"/>
      <c r="P4614" s="9"/>
      <c r="Q4614" s="9"/>
      <c r="R4614" s="9"/>
      <c r="S4614" s="9"/>
      <c r="T4614" s="9"/>
      <c r="U4614" s="9"/>
      <c r="V4614" s="9"/>
      <c r="W4614" s="9"/>
    </row>
    <row r="4615">
      <c r="A4615" s="123"/>
      <c r="B4615" s="25"/>
      <c r="C4615" s="116"/>
      <c r="D4615" s="9"/>
      <c r="E4615" s="9"/>
      <c r="F4615" s="9"/>
      <c r="G4615" s="9"/>
      <c r="H4615" s="9"/>
      <c r="I4615" s="9"/>
      <c r="J4615" s="9"/>
      <c r="K4615" s="9"/>
      <c r="L4615" s="9"/>
      <c r="M4615" s="9"/>
      <c r="N4615" s="9"/>
      <c r="O4615" s="9"/>
      <c r="P4615" s="9"/>
      <c r="Q4615" s="9"/>
      <c r="R4615" s="9"/>
      <c r="S4615" s="9"/>
      <c r="T4615" s="9"/>
      <c r="U4615" s="9"/>
      <c r="V4615" s="9"/>
      <c r="W4615" s="9"/>
    </row>
    <row r="4616">
      <c r="A4616" s="123"/>
      <c r="B4616" s="25"/>
      <c r="C4616" s="116"/>
      <c r="D4616" s="9"/>
      <c r="E4616" s="9"/>
      <c r="F4616" s="9"/>
      <c r="G4616" s="9"/>
      <c r="H4616" s="9"/>
      <c r="I4616" s="9"/>
      <c r="J4616" s="9"/>
      <c r="K4616" s="9"/>
      <c r="L4616" s="9"/>
      <c r="M4616" s="9"/>
      <c r="N4616" s="9"/>
      <c r="O4616" s="9"/>
      <c r="P4616" s="9"/>
      <c r="Q4616" s="9"/>
      <c r="R4616" s="9"/>
      <c r="S4616" s="9"/>
      <c r="T4616" s="9"/>
      <c r="U4616" s="9"/>
      <c r="V4616" s="9"/>
      <c r="W4616" s="9"/>
    </row>
    <row r="4617">
      <c r="A4617" s="123"/>
      <c r="B4617" s="25"/>
      <c r="C4617" s="116"/>
      <c r="D4617" s="9"/>
      <c r="E4617" s="9"/>
      <c r="F4617" s="9"/>
      <c r="G4617" s="9"/>
      <c r="H4617" s="9"/>
      <c r="I4617" s="9"/>
      <c r="J4617" s="9"/>
      <c r="K4617" s="9"/>
      <c r="L4617" s="9"/>
      <c r="M4617" s="9"/>
      <c r="N4617" s="9"/>
      <c r="O4617" s="9"/>
      <c r="P4617" s="9"/>
      <c r="Q4617" s="9"/>
      <c r="R4617" s="9"/>
      <c r="S4617" s="9"/>
      <c r="T4617" s="9"/>
      <c r="U4617" s="9"/>
      <c r="V4617" s="9"/>
      <c r="W4617" s="9"/>
    </row>
    <row r="4618">
      <c r="A4618" s="123"/>
      <c r="B4618" s="25"/>
      <c r="C4618" s="116"/>
      <c r="D4618" s="9"/>
      <c r="E4618" s="9"/>
      <c r="F4618" s="9"/>
      <c r="G4618" s="9"/>
      <c r="H4618" s="9"/>
      <c r="I4618" s="9"/>
      <c r="J4618" s="9"/>
      <c r="K4618" s="9"/>
      <c r="L4618" s="9"/>
      <c r="M4618" s="9"/>
      <c r="N4618" s="9"/>
      <c r="O4618" s="9"/>
      <c r="P4618" s="9"/>
      <c r="Q4618" s="9"/>
      <c r="R4618" s="9"/>
      <c r="S4618" s="9"/>
      <c r="T4618" s="9"/>
      <c r="U4618" s="9"/>
      <c r="V4618" s="9"/>
      <c r="W4618" s="9"/>
    </row>
    <row r="4619">
      <c r="A4619" s="123"/>
      <c r="B4619" s="25"/>
      <c r="C4619" s="116"/>
      <c r="D4619" s="9"/>
      <c r="E4619" s="9"/>
      <c r="F4619" s="9"/>
      <c r="G4619" s="9"/>
      <c r="H4619" s="9"/>
      <c r="I4619" s="9"/>
      <c r="J4619" s="9"/>
      <c r="K4619" s="9"/>
      <c r="L4619" s="9"/>
      <c r="M4619" s="9"/>
      <c r="N4619" s="9"/>
      <c r="O4619" s="9"/>
      <c r="P4619" s="9"/>
      <c r="Q4619" s="9"/>
      <c r="R4619" s="9"/>
      <c r="S4619" s="9"/>
      <c r="T4619" s="9"/>
      <c r="U4619" s="9"/>
      <c r="V4619" s="9"/>
      <c r="W4619" s="9"/>
    </row>
    <row r="4620">
      <c r="A4620" s="123"/>
      <c r="B4620" s="25"/>
      <c r="C4620" s="116"/>
      <c r="D4620" s="9"/>
      <c r="E4620" s="9"/>
      <c r="F4620" s="9"/>
      <c r="G4620" s="9"/>
      <c r="H4620" s="9"/>
      <c r="I4620" s="9"/>
      <c r="J4620" s="9"/>
      <c r="K4620" s="9"/>
      <c r="L4620" s="9"/>
      <c r="M4620" s="9"/>
      <c r="N4620" s="9"/>
      <c r="O4620" s="9"/>
      <c r="P4620" s="9"/>
      <c r="Q4620" s="9"/>
      <c r="R4620" s="9"/>
      <c r="S4620" s="9"/>
      <c r="T4620" s="9"/>
      <c r="U4620" s="9"/>
      <c r="V4620" s="9"/>
      <c r="W4620" s="9"/>
    </row>
    <row r="4621">
      <c r="A4621" s="123"/>
      <c r="B4621" s="25"/>
      <c r="C4621" s="116"/>
      <c r="D4621" s="9"/>
      <c r="E4621" s="9"/>
      <c r="F4621" s="9"/>
      <c r="G4621" s="9"/>
      <c r="H4621" s="9"/>
      <c r="I4621" s="9"/>
      <c r="J4621" s="9"/>
      <c r="K4621" s="9"/>
      <c r="L4621" s="9"/>
      <c r="M4621" s="9"/>
      <c r="N4621" s="9"/>
      <c r="O4621" s="9"/>
      <c r="P4621" s="9"/>
      <c r="Q4621" s="9"/>
      <c r="R4621" s="9"/>
      <c r="S4621" s="9"/>
      <c r="T4621" s="9"/>
      <c r="U4621" s="9"/>
      <c r="V4621" s="9"/>
      <c r="W4621" s="9"/>
    </row>
    <row r="4622">
      <c r="A4622" s="123"/>
      <c r="B4622" s="25"/>
      <c r="C4622" s="116"/>
      <c r="D4622" s="9"/>
      <c r="E4622" s="9"/>
      <c r="F4622" s="9"/>
      <c r="G4622" s="9"/>
      <c r="H4622" s="9"/>
      <c r="I4622" s="9"/>
      <c r="J4622" s="9"/>
      <c r="K4622" s="9"/>
      <c r="L4622" s="9"/>
      <c r="M4622" s="9"/>
      <c r="N4622" s="9"/>
      <c r="O4622" s="9"/>
      <c r="P4622" s="9"/>
      <c r="Q4622" s="9"/>
      <c r="R4622" s="9"/>
      <c r="S4622" s="9"/>
      <c r="T4622" s="9"/>
      <c r="U4622" s="9"/>
      <c r="V4622" s="9"/>
      <c r="W4622" s="9"/>
    </row>
    <row r="4623">
      <c r="A4623" s="123"/>
      <c r="B4623" s="25"/>
      <c r="C4623" s="116"/>
      <c r="D4623" s="9"/>
      <c r="E4623" s="9"/>
      <c r="F4623" s="9"/>
      <c r="G4623" s="9"/>
      <c r="H4623" s="9"/>
      <c r="I4623" s="9"/>
      <c r="J4623" s="9"/>
      <c r="K4623" s="9"/>
      <c r="L4623" s="9"/>
      <c r="M4623" s="9"/>
      <c r="N4623" s="9"/>
      <c r="O4623" s="9"/>
      <c r="P4623" s="9"/>
      <c r="Q4623" s="9"/>
      <c r="R4623" s="9"/>
      <c r="S4623" s="9"/>
      <c r="T4623" s="9"/>
      <c r="U4623" s="9"/>
      <c r="V4623" s="9"/>
      <c r="W4623" s="9"/>
    </row>
    <row r="4624">
      <c r="A4624" s="123"/>
      <c r="B4624" s="25"/>
      <c r="C4624" s="116"/>
      <c r="D4624" s="9"/>
      <c r="E4624" s="9"/>
      <c r="F4624" s="9"/>
      <c r="G4624" s="9"/>
      <c r="H4624" s="9"/>
      <c r="I4624" s="9"/>
      <c r="J4624" s="9"/>
      <c r="K4624" s="9"/>
      <c r="L4624" s="9"/>
      <c r="M4624" s="9"/>
      <c r="N4624" s="9"/>
      <c r="O4624" s="9"/>
      <c r="P4624" s="9"/>
      <c r="Q4624" s="9"/>
      <c r="R4624" s="9"/>
      <c r="S4624" s="9"/>
      <c r="T4624" s="9"/>
      <c r="U4624" s="9"/>
      <c r="V4624" s="9"/>
      <c r="W4624" s="9"/>
    </row>
    <row r="4625">
      <c r="A4625" s="123"/>
      <c r="B4625" s="25"/>
      <c r="C4625" s="116"/>
      <c r="D4625" s="9"/>
      <c r="E4625" s="9"/>
      <c r="F4625" s="9"/>
      <c r="G4625" s="9"/>
      <c r="H4625" s="9"/>
      <c r="I4625" s="9"/>
      <c r="J4625" s="9"/>
      <c r="K4625" s="9"/>
      <c r="L4625" s="9"/>
      <c r="M4625" s="9"/>
      <c r="N4625" s="9"/>
      <c r="O4625" s="9"/>
      <c r="P4625" s="9"/>
      <c r="Q4625" s="9"/>
      <c r="R4625" s="9"/>
      <c r="S4625" s="9"/>
      <c r="T4625" s="9"/>
      <c r="U4625" s="9"/>
      <c r="V4625" s="9"/>
      <c r="W4625" s="9"/>
    </row>
    <row r="4626">
      <c r="A4626" s="123"/>
      <c r="B4626" s="25"/>
      <c r="C4626" s="116"/>
      <c r="D4626" s="9"/>
      <c r="E4626" s="9"/>
      <c r="F4626" s="9"/>
      <c r="G4626" s="9"/>
      <c r="H4626" s="9"/>
      <c r="I4626" s="9"/>
      <c r="J4626" s="9"/>
      <c r="K4626" s="9"/>
      <c r="L4626" s="9"/>
      <c r="M4626" s="9"/>
      <c r="N4626" s="9"/>
      <c r="O4626" s="9"/>
      <c r="P4626" s="9"/>
      <c r="Q4626" s="9"/>
      <c r="R4626" s="9"/>
      <c r="S4626" s="9"/>
      <c r="T4626" s="9"/>
      <c r="U4626" s="9"/>
      <c r="V4626" s="9"/>
      <c r="W4626" s="9"/>
    </row>
    <row r="4627">
      <c r="A4627" s="123"/>
      <c r="B4627" s="25"/>
      <c r="C4627" s="116"/>
      <c r="D4627" s="9"/>
      <c r="E4627" s="9"/>
      <c r="F4627" s="9"/>
      <c r="G4627" s="9"/>
      <c r="H4627" s="9"/>
      <c r="I4627" s="9"/>
      <c r="J4627" s="9"/>
      <c r="K4627" s="9"/>
      <c r="L4627" s="9"/>
      <c r="M4627" s="9"/>
      <c r="N4627" s="9"/>
      <c r="O4627" s="9"/>
      <c r="P4627" s="9"/>
      <c r="Q4627" s="9"/>
      <c r="R4627" s="9"/>
      <c r="S4627" s="9"/>
      <c r="T4627" s="9"/>
      <c r="U4627" s="9"/>
      <c r="V4627" s="9"/>
      <c r="W4627" s="9"/>
    </row>
    <row r="4628">
      <c r="A4628" s="123"/>
      <c r="B4628" s="25"/>
      <c r="C4628" s="116"/>
      <c r="D4628" s="9"/>
      <c r="E4628" s="9"/>
      <c r="F4628" s="9"/>
      <c r="G4628" s="9"/>
      <c r="H4628" s="9"/>
      <c r="I4628" s="9"/>
      <c r="J4628" s="9"/>
      <c r="K4628" s="9"/>
      <c r="L4628" s="9"/>
      <c r="M4628" s="9"/>
      <c r="N4628" s="9"/>
      <c r="O4628" s="9"/>
      <c r="P4628" s="9"/>
      <c r="Q4628" s="9"/>
      <c r="R4628" s="9"/>
      <c r="S4628" s="9"/>
      <c r="T4628" s="9"/>
      <c r="U4628" s="9"/>
      <c r="V4628" s="9"/>
      <c r="W4628" s="9"/>
    </row>
    <row r="4629">
      <c r="A4629" s="123"/>
      <c r="B4629" s="25"/>
      <c r="C4629" s="116"/>
      <c r="D4629" s="9"/>
      <c r="E4629" s="9"/>
      <c r="F4629" s="9"/>
      <c r="G4629" s="9"/>
      <c r="H4629" s="9"/>
      <c r="I4629" s="9"/>
      <c r="J4629" s="9"/>
      <c r="K4629" s="9"/>
      <c r="L4629" s="9"/>
      <c r="M4629" s="9"/>
      <c r="N4629" s="9"/>
      <c r="O4629" s="9"/>
      <c r="P4629" s="9"/>
      <c r="Q4629" s="9"/>
      <c r="R4629" s="9"/>
      <c r="S4629" s="9"/>
      <c r="T4629" s="9"/>
      <c r="U4629" s="9"/>
      <c r="V4629" s="9"/>
      <c r="W4629" s="9"/>
    </row>
    <row r="4630">
      <c r="A4630" s="123"/>
      <c r="B4630" s="25"/>
      <c r="C4630" s="116"/>
      <c r="D4630" s="9"/>
      <c r="E4630" s="9"/>
      <c r="F4630" s="9"/>
      <c r="G4630" s="9"/>
      <c r="H4630" s="9"/>
      <c r="I4630" s="9"/>
      <c r="J4630" s="9"/>
      <c r="K4630" s="9"/>
      <c r="L4630" s="9"/>
      <c r="M4630" s="9"/>
      <c r="N4630" s="9"/>
      <c r="O4630" s="9"/>
      <c r="P4630" s="9"/>
      <c r="Q4630" s="9"/>
      <c r="R4630" s="9"/>
      <c r="S4630" s="9"/>
      <c r="T4630" s="9"/>
      <c r="U4630" s="9"/>
      <c r="V4630" s="9"/>
      <c r="W4630" s="9"/>
    </row>
    <row r="4631">
      <c r="A4631" s="123"/>
      <c r="B4631" s="25"/>
      <c r="C4631" s="116"/>
      <c r="D4631" s="9"/>
      <c r="E4631" s="9"/>
      <c r="F4631" s="9"/>
      <c r="G4631" s="9"/>
      <c r="H4631" s="9"/>
      <c r="I4631" s="9"/>
      <c r="J4631" s="9"/>
      <c r="K4631" s="9"/>
      <c r="L4631" s="9"/>
      <c r="M4631" s="9"/>
      <c r="N4631" s="9"/>
      <c r="O4631" s="9"/>
      <c r="P4631" s="9"/>
      <c r="Q4631" s="9"/>
      <c r="R4631" s="9"/>
      <c r="S4631" s="9"/>
      <c r="T4631" s="9"/>
      <c r="U4631" s="9"/>
      <c r="V4631" s="9"/>
      <c r="W4631" s="9"/>
    </row>
    <row r="4632">
      <c r="A4632" s="123"/>
      <c r="B4632" s="25"/>
      <c r="C4632" s="116"/>
      <c r="D4632" s="9"/>
      <c r="E4632" s="9"/>
      <c r="F4632" s="9"/>
      <c r="G4632" s="9"/>
      <c r="H4632" s="9"/>
      <c r="I4632" s="9"/>
      <c r="J4632" s="9"/>
      <c r="K4632" s="9"/>
      <c r="L4632" s="9"/>
      <c r="M4632" s="9"/>
      <c r="N4632" s="9"/>
      <c r="O4632" s="9"/>
      <c r="P4632" s="9"/>
      <c r="Q4632" s="9"/>
      <c r="R4632" s="9"/>
      <c r="S4632" s="9"/>
      <c r="T4632" s="9"/>
      <c r="U4632" s="9"/>
      <c r="V4632" s="9"/>
      <c r="W4632" s="9"/>
    </row>
    <row r="4633">
      <c r="A4633" s="123"/>
      <c r="B4633" s="25"/>
      <c r="C4633" s="116"/>
      <c r="D4633" s="9"/>
      <c r="E4633" s="9"/>
      <c r="F4633" s="9"/>
      <c r="G4633" s="9"/>
      <c r="H4633" s="9"/>
      <c r="I4633" s="9"/>
      <c r="J4633" s="9"/>
      <c r="K4633" s="9"/>
      <c r="L4633" s="9"/>
      <c r="M4633" s="9"/>
      <c r="N4633" s="9"/>
      <c r="O4633" s="9"/>
      <c r="P4633" s="9"/>
      <c r="Q4633" s="9"/>
      <c r="R4633" s="9"/>
      <c r="S4633" s="9"/>
      <c r="T4633" s="9"/>
      <c r="U4633" s="9"/>
      <c r="V4633" s="9"/>
      <c r="W4633" s="9"/>
    </row>
    <row r="4634">
      <c r="A4634" s="123"/>
      <c r="B4634" s="25"/>
      <c r="C4634" s="116"/>
      <c r="D4634" s="9"/>
      <c r="E4634" s="9"/>
      <c r="F4634" s="9"/>
      <c r="G4634" s="9"/>
      <c r="H4634" s="9"/>
      <c r="I4634" s="9"/>
      <c r="J4634" s="9"/>
      <c r="K4634" s="9"/>
      <c r="L4634" s="9"/>
      <c r="M4634" s="9"/>
      <c r="N4634" s="9"/>
      <c r="O4634" s="9"/>
      <c r="P4634" s="9"/>
      <c r="Q4634" s="9"/>
      <c r="R4634" s="9"/>
      <c r="S4634" s="9"/>
      <c r="T4634" s="9"/>
      <c r="U4634" s="9"/>
      <c r="V4634" s="9"/>
      <c r="W4634" s="9"/>
    </row>
    <row r="4635">
      <c r="A4635" s="123"/>
      <c r="B4635" s="25"/>
      <c r="C4635" s="116"/>
      <c r="D4635" s="9"/>
      <c r="E4635" s="9"/>
      <c r="F4635" s="9"/>
      <c r="G4635" s="9"/>
      <c r="H4635" s="9"/>
      <c r="I4635" s="9"/>
      <c r="J4635" s="9"/>
      <c r="K4635" s="9"/>
      <c r="L4635" s="9"/>
      <c r="M4635" s="9"/>
      <c r="N4635" s="9"/>
      <c r="O4635" s="9"/>
      <c r="P4635" s="9"/>
      <c r="Q4635" s="9"/>
      <c r="R4635" s="9"/>
      <c r="S4635" s="9"/>
      <c r="T4635" s="9"/>
      <c r="U4635" s="9"/>
      <c r="V4635" s="9"/>
      <c r="W4635" s="9"/>
    </row>
    <row r="4636">
      <c r="A4636" s="123"/>
      <c r="B4636" s="25"/>
      <c r="C4636" s="116"/>
      <c r="D4636" s="9"/>
      <c r="E4636" s="9"/>
      <c r="F4636" s="9"/>
      <c r="G4636" s="9"/>
      <c r="H4636" s="9"/>
      <c r="I4636" s="9"/>
      <c r="J4636" s="9"/>
      <c r="K4636" s="9"/>
      <c r="L4636" s="9"/>
      <c r="M4636" s="9"/>
      <c r="N4636" s="9"/>
      <c r="O4636" s="9"/>
      <c r="P4636" s="9"/>
      <c r="Q4636" s="9"/>
      <c r="R4636" s="9"/>
      <c r="S4636" s="9"/>
      <c r="T4636" s="9"/>
      <c r="U4636" s="9"/>
      <c r="V4636" s="9"/>
      <c r="W4636" s="9"/>
    </row>
    <row r="4637">
      <c r="A4637" s="123"/>
      <c r="B4637" s="25"/>
      <c r="C4637" s="116"/>
      <c r="D4637" s="9"/>
      <c r="E4637" s="9"/>
      <c r="F4637" s="9"/>
      <c r="G4637" s="9"/>
      <c r="H4637" s="9"/>
      <c r="I4637" s="9"/>
      <c r="J4637" s="9"/>
      <c r="K4637" s="9"/>
      <c r="L4637" s="9"/>
      <c r="M4637" s="9"/>
      <c r="N4637" s="9"/>
      <c r="O4637" s="9"/>
      <c r="P4637" s="9"/>
      <c r="Q4637" s="9"/>
      <c r="R4637" s="9"/>
      <c r="S4637" s="9"/>
      <c r="T4637" s="9"/>
      <c r="U4637" s="9"/>
      <c r="V4637" s="9"/>
      <c r="W4637" s="9"/>
    </row>
    <row r="4638">
      <c r="A4638" s="123"/>
      <c r="B4638" s="25"/>
      <c r="C4638" s="116"/>
      <c r="D4638" s="9"/>
      <c r="E4638" s="9"/>
      <c r="F4638" s="9"/>
      <c r="G4638" s="9"/>
      <c r="H4638" s="9"/>
      <c r="I4638" s="9"/>
      <c r="J4638" s="9"/>
      <c r="K4638" s="9"/>
      <c r="L4638" s="9"/>
      <c r="M4638" s="9"/>
      <c r="N4638" s="9"/>
      <c r="O4638" s="9"/>
      <c r="P4638" s="9"/>
      <c r="Q4638" s="9"/>
      <c r="R4638" s="9"/>
      <c r="S4638" s="9"/>
      <c r="T4638" s="9"/>
      <c r="U4638" s="9"/>
      <c r="V4638" s="9"/>
      <c r="W4638" s="9"/>
    </row>
    <row r="4639">
      <c r="A4639" s="123"/>
      <c r="B4639" s="25"/>
      <c r="C4639" s="116"/>
      <c r="D4639" s="9"/>
      <c r="E4639" s="9"/>
      <c r="F4639" s="9"/>
      <c r="G4639" s="9"/>
      <c r="H4639" s="9"/>
      <c r="I4639" s="9"/>
      <c r="J4639" s="9"/>
      <c r="K4639" s="9"/>
      <c r="L4639" s="9"/>
      <c r="M4639" s="9"/>
      <c r="N4639" s="9"/>
      <c r="O4639" s="9"/>
      <c r="P4639" s="9"/>
      <c r="Q4639" s="9"/>
      <c r="R4639" s="9"/>
      <c r="S4639" s="9"/>
      <c r="T4639" s="9"/>
      <c r="U4639" s="9"/>
      <c r="V4639" s="9"/>
      <c r="W4639" s="9"/>
    </row>
    <row r="4640">
      <c r="A4640" s="123"/>
      <c r="B4640" s="25"/>
      <c r="C4640" s="116"/>
      <c r="D4640" s="9"/>
      <c r="E4640" s="9"/>
      <c r="F4640" s="9"/>
      <c r="G4640" s="9"/>
      <c r="H4640" s="9"/>
      <c r="I4640" s="9"/>
      <c r="J4640" s="9"/>
      <c r="K4640" s="9"/>
      <c r="L4640" s="9"/>
      <c r="M4640" s="9"/>
      <c r="N4640" s="9"/>
      <c r="O4640" s="9"/>
      <c r="P4640" s="9"/>
      <c r="Q4640" s="9"/>
      <c r="R4640" s="9"/>
      <c r="S4640" s="9"/>
      <c r="T4640" s="9"/>
      <c r="U4640" s="9"/>
      <c r="V4640" s="9"/>
      <c r="W4640" s="9"/>
    </row>
    <row r="4641">
      <c r="A4641" s="123"/>
      <c r="B4641" s="25"/>
      <c r="C4641" s="116"/>
      <c r="D4641" s="9"/>
      <c r="E4641" s="9"/>
      <c r="F4641" s="9"/>
      <c r="G4641" s="9"/>
      <c r="H4641" s="9"/>
      <c r="I4641" s="9"/>
      <c r="J4641" s="9"/>
      <c r="K4641" s="9"/>
      <c r="L4641" s="9"/>
      <c r="M4641" s="9"/>
      <c r="N4641" s="9"/>
      <c r="O4641" s="9"/>
      <c r="P4641" s="9"/>
      <c r="Q4641" s="9"/>
      <c r="R4641" s="9"/>
      <c r="S4641" s="9"/>
      <c r="T4641" s="9"/>
      <c r="U4641" s="9"/>
      <c r="V4641" s="9"/>
      <c r="W4641" s="9"/>
    </row>
    <row r="4642">
      <c r="A4642" s="123"/>
      <c r="B4642" s="25"/>
      <c r="C4642" s="116"/>
      <c r="D4642" s="9"/>
      <c r="E4642" s="9"/>
      <c r="F4642" s="9"/>
      <c r="G4642" s="9"/>
      <c r="H4642" s="9"/>
      <c r="I4642" s="9"/>
      <c r="J4642" s="9"/>
      <c r="K4642" s="9"/>
      <c r="L4642" s="9"/>
      <c r="M4642" s="9"/>
      <c r="N4642" s="9"/>
      <c r="O4642" s="9"/>
      <c r="P4642" s="9"/>
      <c r="Q4642" s="9"/>
      <c r="R4642" s="9"/>
      <c r="S4642" s="9"/>
      <c r="T4642" s="9"/>
      <c r="U4642" s="9"/>
      <c r="V4642" s="9"/>
      <c r="W4642" s="9"/>
    </row>
    <row r="4643">
      <c r="A4643" s="123"/>
      <c r="B4643" s="25"/>
      <c r="C4643" s="116"/>
      <c r="D4643" s="9"/>
      <c r="E4643" s="9"/>
      <c r="F4643" s="9"/>
      <c r="G4643" s="9"/>
      <c r="H4643" s="9"/>
      <c r="I4643" s="9"/>
      <c r="J4643" s="9"/>
      <c r="K4643" s="9"/>
      <c r="L4643" s="9"/>
      <c r="M4643" s="9"/>
      <c r="N4643" s="9"/>
      <c r="O4643" s="9"/>
      <c r="P4643" s="9"/>
      <c r="Q4643" s="9"/>
      <c r="R4643" s="9"/>
      <c r="S4643" s="9"/>
      <c r="T4643" s="9"/>
      <c r="U4643" s="9"/>
      <c r="V4643" s="9"/>
      <c r="W4643" s="9"/>
    </row>
    <row r="4644">
      <c r="A4644" s="123"/>
      <c r="B4644" s="25"/>
      <c r="C4644" s="116"/>
      <c r="D4644" s="9"/>
      <c r="E4644" s="9"/>
      <c r="F4644" s="9"/>
      <c r="G4644" s="9"/>
      <c r="H4644" s="9"/>
      <c r="I4644" s="9"/>
      <c r="J4644" s="9"/>
      <c r="K4644" s="9"/>
      <c r="L4644" s="9"/>
      <c r="M4644" s="9"/>
      <c r="N4644" s="9"/>
      <c r="O4644" s="9"/>
      <c r="P4644" s="9"/>
      <c r="Q4644" s="9"/>
      <c r="R4644" s="9"/>
      <c r="S4644" s="9"/>
      <c r="T4644" s="9"/>
      <c r="U4644" s="9"/>
      <c r="V4644" s="9"/>
      <c r="W4644" s="9"/>
    </row>
    <row r="4645">
      <c r="A4645" s="123"/>
      <c r="B4645" s="25"/>
      <c r="C4645" s="116"/>
      <c r="D4645" s="9"/>
      <c r="E4645" s="9"/>
      <c r="F4645" s="9"/>
      <c r="G4645" s="9"/>
      <c r="H4645" s="9"/>
      <c r="I4645" s="9"/>
      <c r="J4645" s="9"/>
      <c r="K4645" s="9"/>
      <c r="L4645" s="9"/>
      <c r="M4645" s="9"/>
      <c r="N4645" s="9"/>
      <c r="O4645" s="9"/>
      <c r="P4645" s="9"/>
      <c r="Q4645" s="9"/>
      <c r="R4645" s="9"/>
      <c r="S4645" s="9"/>
      <c r="T4645" s="9"/>
      <c r="U4645" s="9"/>
      <c r="V4645" s="9"/>
      <c r="W4645" s="9"/>
    </row>
    <row r="4646">
      <c r="A4646" s="123"/>
      <c r="B4646" s="25"/>
      <c r="C4646" s="116"/>
      <c r="D4646" s="9"/>
      <c r="E4646" s="9"/>
      <c r="F4646" s="9"/>
      <c r="G4646" s="9"/>
      <c r="H4646" s="9"/>
      <c r="I4646" s="9"/>
      <c r="J4646" s="9"/>
      <c r="K4646" s="9"/>
      <c r="L4646" s="9"/>
      <c r="M4646" s="9"/>
      <c r="N4646" s="9"/>
      <c r="O4646" s="9"/>
      <c r="P4646" s="9"/>
      <c r="Q4646" s="9"/>
      <c r="R4646" s="9"/>
      <c r="S4646" s="9"/>
      <c r="T4646" s="9"/>
      <c r="U4646" s="9"/>
      <c r="V4646" s="9"/>
      <c r="W4646" s="9"/>
    </row>
    <row r="4647">
      <c r="A4647" s="123"/>
      <c r="B4647" s="25"/>
      <c r="C4647" s="116"/>
      <c r="D4647" s="9"/>
      <c r="E4647" s="9"/>
      <c r="F4647" s="9"/>
      <c r="G4647" s="9"/>
      <c r="H4647" s="9"/>
      <c r="I4647" s="9"/>
      <c r="J4647" s="9"/>
      <c r="K4647" s="9"/>
      <c r="L4647" s="9"/>
      <c r="M4647" s="9"/>
      <c r="N4647" s="9"/>
      <c r="O4647" s="9"/>
      <c r="P4647" s="9"/>
      <c r="Q4647" s="9"/>
      <c r="R4647" s="9"/>
      <c r="S4647" s="9"/>
      <c r="T4647" s="9"/>
      <c r="U4647" s="9"/>
      <c r="V4647" s="9"/>
      <c r="W4647" s="9"/>
    </row>
    <row r="4648">
      <c r="A4648" s="123"/>
      <c r="B4648" s="25"/>
      <c r="C4648" s="116"/>
      <c r="D4648" s="9"/>
      <c r="E4648" s="9"/>
      <c r="F4648" s="9"/>
      <c r="G4648" s="9"/>
      <c r="H4648" s="9"/>
      <c r="I4648" s="9"/>
      <c r="J4648" s="9"/>
      <c r="K4648" s="9"/>
      <c r="L4648" s="9"/>
      <c r="M4648" s="9"/>
      <c r="N4648" s="9"/>
      <c r="O4648" s="9"/>
      <c r="P4648" s="9"/>
      <c r="Q4648" s="9"/>
      <c r="R4648" s="9"/>
      <c r="S4648" s="9"/>
      <c r="T4648" s="9"/>
      <c r="U4648" s="9"/>
      <c r="V4648" s="9"/>
      <c r="W4648" s="9"/>
    </row>
    <row r="4649">
      <c r="A4649" s="123"/>
      <c r="B4649" s="25"/>
      <c r="C4649" s="116"/>
      <c r="D4649" s="9"/>
      <c r="E4649" s="9"/>
      <c r="F4649" s="9"/>
      <c r="G4649" s="9"/>
      <c r="H4649" s="9"/>
      <c r="I4649" s="9"/>
      <c r="J4649" s="9"/>
      <c r="K4649" s="9"/>
      <c r="L4649" s="9"/>
      <c r="M4649" s="9"/>
      <c r="N4649" s="9"/>
      <c r="O4649" s="9"/>
      <c r="P4649" s="9"/>
      <c r="Q4649" s="9"/>
      <c r="R4649" s="9"/>
      <c r="S4649" s="9"/>
      <c r="T4649" s="9"/>
      <c r="U4649" s="9"/>
      <c r="V4649" s="9"/>
      <c r="W4649" s="9"/>
    </row>
    <row r="4650">
      <c r="A4650" s="123"/>
      <c r="B4650" s="25"/>
      <c r="C4650" s="116"/>
      <c r="D4650" s="9"/>
      <c r="E4650" s="9"/>
      <c r="F4650" s="9"/>
      <c r="G4650" s="9"/>
      <c r="H4650" s="9"/>
      <c r="I4650" s="9"/>
      <c r="J4650" s="9"/>
      <c r="K4650" s="9"/>
      <c r="L4650" s="9"/>
      <c r="M4650" s="9"/>
      <c r="N4650" s="9"/>
      <c r="O4650" s="9"/>
      <c r="P4650" s="9"/>
      <c r="Q4650" s="9"/>
      <c r="R4650" s="9"/>
      <c r="S4650" s="9"/>
      <c r="T4650" s="9"/>
      <c r="U4650" s="9"/>
      <c r="V4650" s="9"/>
      <c r="W4650" s="9"/>
    </row>
    <row r="4651">
      <c r="A4651" s="123"/>
      <c r="B4651" s="25"/>
      <c r="C4651" s="116"/>
      <c r="D4651" s="9"/>
      <c r="E4651" s="9"/>
      <c r="F4651" s="9"/>
      <c r="G4651" s="9"/>
      <c r="H4651" s="9"/>
      <c r="I4651" s="9"/>
      <c r="J4651" s="9"/>
      <c r="K4651" s="9"/>
      <c r="L4651" s="9"/>
      <c r="M4651" s="9"/>
      <c r="N4651" s="9"/>
      <c r="O4651" s="9"/>
      <c r="P4651" s="9"/>
      <c r="Q4651" s="9"/>
      <c r="R4651" s="9"/>
      <c r="S4651" s="9"/>
      <c r="T4651" s="9"/>
      <c r="U4651" s="9"/>
      <c r="V4651" s="9"/>
      <c r="W4651" s="9"/>
    </row>
    <row r="4652">
      <c r="A4652" s="123"/>
      <c r="B4652" s="25"/>
      <c r="C4652" s="116"/>
      <c r="D4652" s="9"/>
      <c r="E4652" s="9"/>
      <c r="F4652" s="9"/>
      <c r="G4652" s="9"/>
      <c r="H4652" s="9"/>
      <c r="I4652" s="9"/>
      <c r="J4652" s="9"/>
      <c r="K4652" s="9"/>
      <c r="L4652" s="9"/>
      <c r="M4652" s="9"/>
      <c r="N4652" s="9"/>
      <c r="O4652" s="9"/>
      <c r="P4652" s="9"/>
      <c r="Q4652" s="9"/>
      <c r="R4652" s="9"/>
      <c r="S4652" s="9"/>
      <c r="T4652" s="9"/>
      <c r="U4652" s="9"/>
      <c r="V4652" s="9"/>
      <c r="W4652" s="9"/>
    </row>
    <row r="4653">
      <c r="A4653" s="123"/>
      <c r="B4653" s="25"/>
      <c r="C4653" s="116"/>
      <c r="D4653" s="9"/>
      <c r="E4653" s="9"/>
      <c r="F4653" s="9"/>
      <c r="G4653" s="9"/>
      <c r="H4653" s="9"/>
      <c r="I4653" s="9"/>
      <c r="J4653" s="9"/>
      <c r="K4653" s="9"/>
      <c r="L4653" s="9"/>
      <c r="M4653" s="9"/>
      <c r="N4653" s="9"/>
      <c r="O4653" s="9"/>
      <c r="P4653" s="9"/>
      <c r="Q4653" s="9"/>
      <c r="R4653" s="9"/>
      <c r="S4653" s="9"/>
      <c r="T4653" s="9"/>
      <c r="U4653" s="9"/>
      <c r="V4653" s="9"/>
      <c r="W4653" s="9"/>
    </row>
    <row r="4654">
      <c r="A4654" s="123"/>
      <c r="B4654" s="25"/>
      <c r="C4654" s="116"/>
      <c r="D4654" s="9"/>
      <c r="E4654" s="9"/>
      <c r="F4654" s="9"/>
      <c r="G4654" s="9"/>
      <c r="H4654" s="9"/>
      <c r="I4654" s="9"/>
      <c r="J4654" s="9"/>
      <c r="K4654" s="9"/>
      <c r="L4654" s="9"/>
      <c r="M4654" s="9"/>
      <c r="N4654" s="9"/>
      <c r="O4654" s="9"/>
      <c r="P4654" s="9"/>
      <c r="Q4654" s="9"/>
      <c r="R4654" s="9"/>
      <c r="S4654" s="9"/>
      <c r="T4654" s="9"/>
      <c r="U4654" s="9"/>
      <c r="V4654" s="9"/>
      <c r="W4654" s="9"/>
    </row>
    <row r="4655">
      <c r="A4655" s="123"/>
      <c r="B4655" s="25"/>
      <c r="C4655" s="116"/>
      <c r="D4655" s="9"/>
      <c r="E4655" s="9"/>
      <c r="F4655" s="9"/>
      <c r="G4655" s="9"/>
      <c r="H4655" s="9"/>
      <c r="I4655" s="9"/>
      <c r="J4655" s="9"/>
      <c r="K4655" s="9"/>
      <c r="L4655" s="9"/>
      <c r="M4655" s="9"/>
      <c r="N4655" s="9"/>
      <c r="O4655" s="9"/>
      <c r="P4655" s="9"/>
      <c r="Q4655" s="9"/>
      <c r="R4655" s="9"/>
      <c r="S4655" s="9"/>
      <c r="T4655" s="9"/>
      <c r="U4655" s="9"/>
      <c r="V4655" s="9"/>
      <c r="W4655" s="9"/>
    </row>
    <row r="4656">
      <c r="A4656" s="123"/>
      <c r="B4656" s="25"/>
      <c r="C4656" s="116"/>
      <c r="D4656" s="9"/>
      <c r="E4656" s="9"/>
      <c r="F4656" s="9"/>
      <c r="G4656" s="9"/>
      <c r="H4656" s="9"/>
      <c r="I4656" s="9"/>
      <c r="J4656" s="9"/>
      <c r="K4656" s="9"/>
      <c r="L4656" s="9"/>
      <c r="M4656" s="9"/>
      <c r="N4656" s="9"/>
      <c r="O4656" s="9"/>
      <c r="P4656" s="9"/>
      <c r="Q4656" s="9"/>
      <c r="R4656" s="9"/>
      <c r="S4656" s="9"/>
      <c r="T4656" s="9"/>
      <c r="U4656" s="9"/>
      <c r="V4656" s="9"/>
      <c r="W4656" s="9"/>
    </row>
    <row r="4657">
      <c r="A4657" s="123"/>
      <c r="B4657" s="25"/>
      <c r="C4657" s="116"/>
      <c r="D4657" s="9"/>
      <c r="E4657" s="9"/>
      <c r="F4657" s="9"/>
      <c r="G4657" s="9"/>
      <c r="H4657" s="9"/>
      <c r="I4657" s="9"/>
      <c r="J4657" s="9"/>
      <c r="K4657" s="9"/>
      <c r="L4657" s="9"/>
      <c r="M4657" s="9"/>
      <c r="N4657" s="9"/>
      <c r="O4657" s="9"/>
      <c r="P4657" s="9"/>
      <c r="Q4657" s="9"/>
      <c r="R4657" s="9"/>
      <c r="S4657" s="9"/>
      <c r="T4657" s="9"/>
      <c r="U4657" s="9"/>
      <c r="V4657" s="9"/>
      <c r="W4657" s="9"/>
    </row>
    <row r="4658">
      <c r="A4658" s="123"/>
      <c r="B4658" s="25"/>
      <c r="C4658" s="116"/>
      <c r="D4658" s="9"/>
      <c r="E4658" s="9"/>
      <c r="F4658" s="9"/>
      <c r="G4658" s="9"/>
      <c r="H4658" s="9"/>
      <c r="I4658" s="9"/>
      <c r="J4658" s="9"/>
      <c r="K4658" s="9"/>
      <c r="L4658" s="9"/>
      <c r="M4658" s="9"/>
      <c r="N4658" s="9"/>
      <c r="O4658" s="9"/>
      <c r="P4658" s="9"/>
      <c r="Q4658" s="9"/>
      <c r="R4658" s="9"/>
      <c r="S4658" s="9"/>
      <c r="T4658" s="9"/>
      <c r="U4658" s="9"/>
      <c r="V4658" s="9"/>
      <c r="W4658" s="9"/>
    </row>
    <row r="4659">
      <c r="A4659" s="123"/>
      <c r="B4659" s="25"/>
      <c r="C4659" s="116"/>
      <c r="D4659" s="9"/>
      <c r="E4659" s="9"/>
      <c r="F4659" s="9"/>
      <c r="G4659" s="9"/>
      <c r="H4659" s="9"/>
      <c r="I4659" s="9"/>
      <c r="J4659" s="9"/>
      <c r="K4659" s="9"/>
      <c r="L4659" s="9"/>
      <c r="M4659" s="9"/>
      <c r="N4659" s="9"/>
      <c r="O4659" s="9"/>
      <c r="P4659" s="9"/>
      <c r="Q4659" s="9"/>
      <c r="R4659" s="9"/>
      <c r="S4659" s="9"/>
      <c r="T4659" s="9"/>
      <c r="U4659" s="9"/>
      <c r="V4659" s="9"/>
      <c r="W4659" s="9"/>
    </row>
    <row r="4660">
      <c r="A4660" s="123"/>
      <c r="B4660" s="25"/>
      <c r="C4660" s="116"/>
      <c r="D4660" s="9"/>
      <c r="E4660" s="9"/>
      <c r="F4660" s="9"/>
      <c r="G4660" s="9"/>
      <c r="H4660" s="9"/>
      <c r="I4660" s="9"/>
      <c r="J4660" s="9"/>
      <c r="K4660" s="9"/>
      <c r="L4660" s="9"/>
      <c r="M4660" s="9"/>
      <c r="N4660" s="9"/>
      <c r="O4660" s="9"/>
      <c r="P4660" s="9"/>
      <c r="Q4660" s="9"/>
      <c r="R4660" s="9"/>
      <c r="S4660" s="9"/>
      <c r="T4660" s="9"/>
      <c r="U4660" s="9"/>
      <c r="V4660" s="9"/>
      <c r="W4660" s="9"/>
    </row>
    <row r="4661">
      <c r="A4661" s="123"/>
      <c r="B4661" s="25"/>
      <c r="C4661" s="116"/>
      <c r="D4661" s="9"/>
      <c r="E4661" s="9"/>
      <c r="F4661" s="9"/>
      <c r="G4661" s="9"/>
      <c r="H4661" s="9"/>
      <c r="I4661" s="9"/>
      <c r="J4661" s="9"/>
      <c r="K4661" s="9"/>
      <c r="L4661" s="9"/>
      <c r="M4661" s="9"/>
      <c r="N4661" s="9"/>
      <c r="O4661" s="9"/>
      <c r="P4661" s="9"/>
      <c r="Q4661" s="9"/>
      <c r="R4661" s="9"/>
      <c r="S4661" s="9"/>
      <c r="T4661" s="9"/>
      <c r="U4661" s="9"/>
      <c r="V4661" s="9"/>
      <c r="W4661" s="9"/>
    </row>
    <row r="4662">
      <c r="A4662" s="123"/>
      <c r="B4662" s="25"/>
      <c r="C4662" s="116"/>
      <c r="D4662" s="9"/>
      <c r="E4662" s="9"/>
      <c r="F4662" s="9"/>
      <c r="G4662" s="9"/>
      <c r="H4662" s="9"/>
      <c r="I4662" s="9"/>
      <c r="J4662" s="9"/>
      <c r="K4662" s="9"/>
      <c r="L4662" s="9"/>
      <c r="M4662" s="9"/>
      <c r="N4662" s="9"/>
      <c r="O4662" s="9"/>
      <c r="P4662" s="9"/>
      <c r="Q4662" s="9"/>
      <c r="R4662" s="9"/>
      <c r="S4662" s="9"/>
      <c r="T4662" s="9"/>
      <c r="U4662" s="9"/>
      <c r="V4662" s="9"/>
      <c r="W4662" s="9"/>
    </row>
    <row r="4663">
      <c r="A4663" s="123"/>
      <c r="B4663" s="25"/>
      <c r="C4663" s="116"/>
      <c r="D4663" s="9"/>
      <c r="E4663" s="9"/>
      <c r="F4663" s="9"/>
      <c r="G4663" s="9"/>
      <c r="H4663" s="9"/>
      <c r="I4663" s="9"/>
      <c r="J4663" s="9"/>
      <c r="K4663" s="9"/>
      <c r="L4663" s="9"/>
      <c r="M4663" s="9"/>
      <c r="N4663" s="9"/>
      <c r="O4663" s="9"/>
      <c r="P4663" s="9"/>
      <c r="Q4663" s="9"/>
      <c r="R4663" s="9"/>
      <c r="S4663" s="9"/>
      <c r="T4663" s="9"/>
      <c r="U4663" s="9"/>
      <c r="V4663" s="9"/>
      <c r="W4663" s="9"/>
    </row>
    <row r="4664">
      <c r="A4664" s="123"/>
      <c r="B4664" s="25"/>
      <c r="C4664" s="116"/>
      <c r="D4664" s="9"/>
      <c r="E4664" s="9"/>
      <c r="F4664" s="9"/>
      <c r="G4664" s="9"/>
      <c r="H4664" s="9"/>
      <c r="I4664" s="9"/>
      <c r="J4664" s="9"/>
      <c r="K4664" s="9"/>
      <c r="L4664" s="9"/>
      <c r="M4664" s="9"/>
      <c r="N4664" s="9"/>
      <c r="O4664" s="9"/>
      <c r="P4664" s="9"/>
      <c r="Q4664" s="9"/>
      <c r="R4664" s="9"/>
      <c r="S4664" s="9"/>
      <c r="T4664" s="9"/>
      <c r="U4664" s="9"/>
      <c r="V4664" s="9"/>
      <c r="W4664" s="9"/>
    </row>
    <row r="4665">
      <c r="A4665" s="123"/>
      <c r="B4665" s="25"/>
      <c r="C4665" s="116"/>
      <c r="D4665" s="9"/>
      <c r="E4665" s="9"/>
      <c r="F4665" s="9"/>
      <c r="G4665" s="9"/>
      <c r="H4665" s="9"/>
      <c r="I4665" s="9"/>
      <c r="J4665" s="9"/>
      <c r="K4665" s="9"/>
      <c r="L4665" s="9"/>
      <c r="M4665" s="9"/>
      <c r="N4665" s="9"/>
      <c r="O4665" s="9"/>
      <c r="P4665" s="9"/>
      <c r="Q4665" s="9"/>
      <c r="R4665" s="9"/>
      <c r="S4665" s="9"/>
      <c r="T4665" s="9"/>
      <c r="U4665" s="9"/>
      <c r="V4665" s="9"/>
      <c r="W4665" s="9"/>
    </row>
    <row r="4666">
      <c r="A4666" s="123"/>
      <c r="B4666" s="25"/>
      <c r="C4666" s="116"/>
      <c r="D4666" s="9"/>
      <c r="E4666" s="9"/>
      <c r="F4666" s="9"/>
      <c r="G4666" s="9"/>
      <c r="H4666" s="9"/>
      <c r="I4666" s="9"/>
      <c r="J4666" s="9"/>
      <c r="K4666" s="9"/>
      <c r="L4666" s="9"/>
      <c r="M4666" s="9"/>
      <c r="N4666" s="9"/>
      <c r="O4666" s="9"/>
      <c r="P4666" s="9"/>
      <c r="Q4666" s="9"/>
      <c r="R4666" s="9"/>
      <c r="S4666" s="9"/>
      <c r="T4666" s="9"/>
      <c r="U4666" s="9"/>
      <c r="V4666" s="9"/>
      <c r="W4666" s="9"/>
    </row>
    <row r="4667">
      <c r="A4667" s="123"/>
      <c r="B4667" s="25"/>
      <c r="C4667" s="116"/>
      <c r="D4667" s="9"/>
      <c r="E4667" s="9"/>
      <c r="F4667" s="9"/>
      <c r="G4667" s="9"/>
      <c r="H4667" s="9"/>
      <c r="I4667" s="9"/>
      <c r="J4667" s="9"/>
      <c r="K4667" s="9"/>
      <c r="L4667" s="9"/>
      <c r="M4667" s="9"/>
      <c r="N4667" s="9"/>
      <c r="O4667" s="9"/>
      <c r="P4667" s="9"/>
      <c r="Q4667" s="9"/>
      <c r="R4667" s="9"/>
      <c r="S4667" s="9"/>
      <c r="T4667" s="9"/>
      <c r="U4667" s="9"/>
      <c r="V4667" s="9"/>
      <c r="W4667" s="9"/>
    </row>
    <row r="4668">
      <c r="A4668" s="123"/>
      <c r="B4668" s="25"/>
      <c r="C4668" s="116"/>
      <c r="D4668" s="9"/>
      <c r="E4668" s="9"/>
      <c r="F4668" s="9"/>
      <c r="G4668" s="9"/>
      <c r="H4668" s="9"/>
      <c r="I4668" s="9"/>
      <c r="J4668" s="9"/>
      <c r="K4668" s="9"/>
      <c r="L4668" s="9"/>
      <c r="M4668" s="9"/>
      <c r="N4668" s="9"/>
      <c r="O4668" s="9"/>
      <c r="P4668" s="9"/>
      <c r="Q4668" s="9"/>
      <c r="R4668" s="9"/>
      <c r="S4668" s="9"/>
      <c r="T4668" s="9"/>
      <c r="U4668" s="9"/>
      <c r="V4668" s="9"/>
      <c r="W4668" s="9"/>
    </row>
    <row r="4669">
      <c r="A4669" s="123"/>
      <c r="B4669" s="25"/>
      <c r="C4669" s="116"/>
      <c r="D4669" s="9"/>
      <c r="E4669" s="9"/>
      <c r="F4669" s="9"/>
      <c r="G4669" s="9"/>
      <c r="H4669" s="9"/>
      <c r="I4669" s="9"/>
      <c r="J4669" s="9"/>
      <c r="K4669" s="9"/>
      <c r="L4669" s="9"/>
      <c r="M4669" s="9"/>
      <c r="N4669" s="9"/>
      <c r="O4669" s="9"/>
      <c r="P4669" s="9"/>
      <c r="Q4669" s="9"/>
      <c r="R4669" s="9"/>
      <c r="S4669" s="9"/>
      <c r="T4669" s="9"/>
      <c r="U4669" s="9"/>
      <c r="V4669" s="9"/>
      <c r="W4669" s="9"/>
    </row>
    <row r="4670">
      <c r="A4670" s="123"/>
      <c r="B4670" s="25"/>
      <c r="C4670" s="116"/>
      <c r="D4670" s="9"/>
      <c r="E4670" s="9"/>
      <c r="F4670" s="9"/>
      <c r="G4670" s="9"/>
      <c r="H4670" s="9"/>
      <c r="I4670" s="9"/>
      <c r="J4670" s="9"/>
      <c r="K4670" s="9"/>
      <c r="L4670" s="9"/>
      <c r="M4670" s="9"/>
      <c r="N4670" s="9"/>
      <c r="O4670" s="9"/>
      <c r="P4670" s="9"/>
      <c r="Q4670" s="9"/>
      <c r="R4670" s="9"/>
      <c r="S4670" s="9"/>
      <c r="T4670" s="9"/>
      <c r="U4670" s="9"/>
      <c r="V4670" s="9"/>
      <c r="W4670" s="9"/>
    </row>
    <row r="4671">
      <c r="A4671" s="123"/>
      <c r="B4671" s="25"/>
      <c r="C4671" s="116"/>
      <c r="D4671" s="9"/>
      <c r="E4671" s="9"/>
      <c r="F4671" s="9"/>
      <c r="G4671" s="9"/>
      <c r="H4671" s="9"/>
      <c r="I4671" s="9"/>
      <c r="J4671" s="9"/>
      <c r="K4671" s="9"/>
      <c r="L4671" s="9"/>
      <c r="M4671" s="9"/>
      <c r="N4671" s="9"/>
      <c r="O4671" s="9"/>
      <c r="P4671" s="9"/>
      <c r="Q4671" s="9"/>
      <c r="R4671" s="9"/>
      <c r="S4671" s="9"/>
      <c r="T4671" s="9"/>
      <c r="U4671" s="9"/>
      <c r="V4671" s="9"/>
      <c r="W4671" s="9"/>
    </row>
    <row r="4672">
      <c r="A4672" s="123"/>
      <c r="B4672" s="25"/>
      <c r="C4672" s="116"/>
      <c r="D4672" s="9"/>
      <c r="E4672" s="9"/>
      <c r="F4672" s="9"/>
      <c r="G4672" s="9"/>
      <c r="H4672" s="9"/>
      <c r="I4672" s="9"/>
      <c r="J4672" s="9"/>
      <c r="K4672" s="9"/>
      <c r="L4672" s="9"/>
      <c r="M4672" s="9"/>
      <c r="N4672" s="9"/>
      <c r="O4672" s="9"/>
      <c r="P4672" s="9"/>
      <c r="Q4672" s="9"/>
      <c r="R4672" s="9"/>
      <c r="S4672" s="9"/>
      <c r="T4672" s="9"/>
      <c r="U4672" s="9"/>
      <c r="V4672" s="9"/>
      <c r="W4672" s="9"/>
    </row>
    <row r="4673">
      <c r="A4673" s="123"/>
      <c r="B4673" s="25"/>
      <c r="C4673" s="116"/>
      <c r="D4673" s="9"/>
      <c r="E4673" s="9"/>
      <c r="F4673" s="9"/>
      <c r="G4673" s="9"/>
      <c r="H4673" s="9"/>
      <c r="I4673" s="9"/>
      <c r="J4673" s="9"/>
      <c r="K4673" s="9"/>
      <c r="L4673" s="9"/>
      <c r="M4673" s="9"/>
      <c r="N4673" s="9"/>
      <c r="O4673" s="9"/>
      <c r="P4673" s="9"/>
      <c r="Q4673" s="9"/>
      <c r="R4673" s="9"/>
      <c r="S4673" s="9"/>
      <c r="T4673" s="9"/>
      <c r="U4673" s="9"/>
      <c r="V4673" s="9"/>
      <c r="W4673" s="9"/>
    </row>
    <row r="4674">
      <c r="A4674" s="123"/>
      <c r="B4674" s="25"/>
      <c r="C4674" s="116"/>
      <c r="D4674" s="9"/>
      <c r="E4674" s="9"/>
      <c r="F4674" s="9"/>
      <c r="G4674" s="9"/>
      <c r="H4674" s="9"/>
      <c r="I4674" s="9"/>
      <c r="J4674" s="9"/>
      <c r="K4674" s="9"/>
      <c r="L4674" s="9"/>
      <c r="M4674" s="9"/>
      <c r="N4674" s="9"/>
      <c r="O4674" s="9"/>
      <c r="P4674" s="9"/>
      <c r="Q4674" s="9"/>
      <c r="R4674" s="9"/>
      <c r="S4674" s="9"/>
      <c r="T4674" s="9"/>
      <c r="U4674" s="9"/>
      <c r="V4674" s="9"/>
      <c r="W4674" s="9"/>
    </row>
    <row r="4675">
      <c r="A4675" s="123"/>
      <c r="B4675" s="25"/>
      <c r="C4675" s="116"/>
      <c r="D4675" s="9"/>
      <c r="E4675" s="9"/>
      <c r="F4675" s="9"/>
      <c r="G4675" s="9"/>
      <c r="H4675" s="9"/>
      <c r="I4675" s="9"/>
      <c r="J4675" s="9"/>
      <c r="K4675" s="9"/>
      <c r="L4675" s="9"/>
      <c r="M4675" s="9"/>
      <c r="N4675" s="9"/>
      <c r="O4675" s="9"/>
      <c r="P4675" s="9"/>
      <c r="Q4675" s="9"/>
      <c r="R4675" s="9"/>
      <c r="S4675" s="9"/>
      <c r="T4675" s="9"/>
      <c r="U4675" s="9"/>
      <c r="V4675" s="9"/>
      <c r="W4675" s="9"/>
    </row>
    <row r="4676">
      <c r="A4676" s="123"/>
      <c r="B4676" s="25"/>
      <c r="C4676" s="116"/>
      <c r="D4676" s="9"/>
      <c r="E4676" s="9"/>
      <c r="F4676" s="9"/>
      <c r="G4676" s="9"/>
      <c r="H4676" s="9"/>
      <c r="I4676" s="9"/>
      <c r="J4676" s="9"/>
      <c r="K4676" s="9"/>
      <c r="L4676" s="9"/>
      <c r="M4676" s="9"/>
      <c r="N4676" s="9"/>
      <c r="O4676" s="9"/>
      <c r="P4676" s="9"/>
      <c r="Q4676" s="9"/>
      <c r="R4676" s="9"/>
      <c r="S4676" s="9"/>
      <c r="T4676" s="9"/>
      <c r="U4676" s="9"/>
      <c r="V4676" s="9"/>
      <c r="W4676" s="9"/>
    </row>
    <row r="4677">
      <c r="A4677" s="123"/>
      <c r="B4677" s="25"/>
      <c r="C4677" s="116"/>
      <c r="D4677" s="9"/>
      <c r="E4677" s="9"/>
      <c r="F4677" s="9"/>
      <c r="G4677" s="9"/>
      <c r="H4677" s="9"/>
      <c r="I4677" s="9"/>
      <c r="J4677" s="9"/>
      <c r="K4677" s="9"/>
      <c r="L4677" s="9"/>
      <c r="M4677" s="9"/>
      <c r="N4677" s="9"/>
      <c r="O4677" s="9"/>
      <c r="P4677" s="9"/>
      <c r="Q4677" s="9"/>
      <c r="R4677" s="9"/>
      <c r="S4677" s="9"/>
      <c r="T4677" s="9"/>
      <c r="U4677" s="9"/>
      <c r="V4677" s="9"/>
      <c r="W4677" s="9"/>
    </row>
    <row r="4678">
      <c r="A4678" s="123"/>
      <c r="B4678" s="25"/>
      <c r="C4678" s="116"/>
      <c r="D4678" s="9"/>
      <c r="E4678" s="9"/>
      <c r="F4678" s="9"/>
      <c r="G4678" s="9"/>
      <c r="H4678" s="9"/>
      <c r="I4678" s="9"/>
      <c r="J4678" s="9"/>
      <c r="K4678" s="9"/>
      <c r="L4678" s="9"/>
      <c r="M4678" s="9"/>
      <c r="N4678" s="9"/>
      <c r="O4678" s="9"/>
      <c r="P4678" s="9"/>
      <c r="Q4678" s="9"/>
      <c r="R4678" s="9"/>
      <c r="S4678" s="9"/>
      <c r="T4678" s="9"/>
      <c r="U4678" s="9"/>
      <c r="V4678" s="9"/>
      <c r="W4678" s="9"/>
    </row>
    <row r="4679">
      <c r="A4679" s="123"/>
      <c r="B4679" s="25"/>
      <c r="C4679" s="116"/>
      <c r="D4679" s="9"/>
      <c r="E4679" s="9"/>
      <c r="F4679" s="9"/>
      <c r="G4679" s="9"/>
      <c r="H4679" s="9"/>
      <c r="I4679" s="9"/>
      <c r="J4679" s="9"/>
      <c r="K4679" s="9"/>
      <c r="L4679" s="9"/>
      <c r="M4679" s="9"/>
      <c r="N4679" s="9"/>
      <c r="O4679" s="9"/>
      <c r="P4679" s="9"/>
      <c r="Q4679" s="9"/>
      <c r="R4679" s="9"/>
      <c r="S4679" s="9"/>
      <c r="T4679" s="9"/>
      <c r="U4679" s="9"/>
      <c r="V4679" s="9"/>
      <c r="W4679" s="9"/>
    </row>
    <row r="4680">
      <c r="A4680" s="123"/>
      <c r="B4680" s="25"/>
      <c r="C4680" s="116"/>
      <c r="D4680" s="9"/>
      <c r="E4680" s="9"/>
      <c r="F4680" s="9"/>
      <c r="G4680" s="9"/>
      <c r="H4680" s="9"/>
      <c r="I4680" s="9"/>
      <c r="J4680" s="9"/>
      <c r="K4680" s="9"/>
      <c r="L4680" s="9"/>
      <c r="M4680" s="9"/>
      <c r="N4680" s="9"/>
      <c r="O4680" s="9"/>
      <c r="P4680" s="9"/>
      <c r="Q4680" s="9"/>
      <c r="R4680" s="9"/>
      <c r="S4680" s="9"/>
      <c r="T4680" s="9"/>
      <c r="U4680" s="9"/>
      <c r="V4680" s="9"/>
      <c r="W4680" s="9"/>
    </row>
    <row r="4681">
      <c r="A4681" s="123"/>
      <c r="B4681" s="25"/>
      <c r="C4681" s="116"/>
      <c r="D4681" s="9"/>
      <c r="E4681" s="9"/>
      <c r="F4681" s="9"/>
      <c r="G4681" s="9"/>
      <c r="H4681" s="9"/>
      <c r="I4681" s="9"/>
      <c r="J4681" s="9"/>
      <c r="K4681" s="9"/>
      <c r="L4681" s="9"/>
      <c r="M4681" s="9"/>
      <c r="N4681" s="9"/>
      <c r="O4681" s="9"/>
      <c r="P4681" s="9"/>
      <c r="Q4681" s="9"/>
      <c r="R4681" s="9"/>
      <c r="S4681" s="9"/>
      <c r="T4681" s="9"/>
      <c r="U4681" s="9"/>
      <c r="V4681" s="9"/>
      <c r="W4681" s="9"/>
    </row>
    <row r="4682">
      <c r="A4682" s="123"/>
      <c r="B4682" s="25"/>
      <c r="C4682" s="116"/>
      <c r="D4682" s="9"/>
      <c r="E4682" s="9"/>
      <c r="F4682" s="9"/>
      <c r="G4682" s="9"/>
      <c r="H4682" s="9"/>
      <c r="I4682" s="9"/>
      <c r="J4682" s="9"/>
      <c r="K4682" s="9"/>
      <c r="L4682" s="9"/>
      <c r="M4682" s="9"/>
      <c r="N4682" s="9"/>
      <c r="O4682" s="9"/>
      <c r="P4682" s="9"/>
      <c r="Q4682" s="9"/>
      <c r="R4682" s="9"/>
      <c r="S4682" s="9"/>
      <c r="T4682" s="9"/>
      <c r="U4682" s="9"/>
      <c r="V4682" s="9"/>
      <c r="W4682" s="9"/>
    </row>
    <row r="4683">
      <c r="A4683" s="123"/>
      <c r="B4683" s="25"/>
      <c r="C4683" s="116"/>
      <c r="D4683" s="9"/>
      <c r="E4683" s="9"/>
      <c r="F4683" s="9"/>
      <c r="G4683" s="9"/>
      <c r="H4683" s="9"/>
      <c r="I4683" s="9"/>
      <c r="J4683" s="9"/>
      <c r="K4683" s="9"/>
      <c r="L4683" s="9"/>
      <c r="M4683" s="9"/>
      <c r="N4683" s="9"/>
      <c r="O4683" s="9"/>
      <c r="P4683" s="9"/>
      <c r="Q4683" s="9"/>
      <c r="R4683" s="9"/>
      <c r="S4683" s="9"/>
      <c r="T4683" s="9"/>
      <c r="U4683" s="9"/>
      <c r="V4683" s="9"/>
      <c r="W4683" s="9"/>
    </row>
    <row r="4684">
      <c r="A4684" s="123"/>
      <c r="B4684" s="25"/>
      <c r="C4684" s="116"/>
      <c r="D4684" s="9"/>
      <c r="E4684" s="9"/>
      <c r="F4684" s="9"/>
      <c r="G4684" s="9"/>
      <c r="H4684" s="9"/>
      <c r="I4684" s="9"/>
      <c r="J4684" s="9"/>
      <c r="K4684" s="9"/>
      <c r="L4684" s="9"/>
      <c r="M4684" s="9"/>
      <c r="N4684" s="9"/>
      <c r="O4684" s="9"/>
      <c r="P4684" s="9"/>
      <c r="Q4684" s="9"/>
      <c r="R4684" s="9"/>
      <c r="S4684" s="9"/>
      <c r="T4684" s="9"/>
      <c r="U4684" s="9"/>
      <c r="V4684" s="9"/>
      <c r="W4684" s="9"/>
    </row>
    <row r="4685">
      <c r="A4685" s="123"/>
      <c r="B4685" s="25"/>
      <c r="C4685" s="116"/>
      <c r="D4685" s="9"/>
      <c r="E4685" s="9"/>
      <c r="F4685" s="9"/>
      <c r="G4685" s="9"/>
      <c r="H4685" s="9"/>
      <c r="I4685" s="9"/>
      <c r="J4685" s="9"/>
      <c r="K4685" s="9"/>
      <c r="L4685" s="9"/>
      <c r="M4685" s="9"/>
      <c r="N4685" s="9"/>
      <c r="O4685" s="9"/>
      <c r="P4685" s="9"/>
      <c r="Q4685" s="9"/>
      <c r="R4685" s="9"/>
      <c r="S4685" s="9"/>
      <c r="T4685" s="9"/>
      <c r="U4685" s="9"/>
      <c r="V4685" s="9"/>
      <c r="W4685" s="9"/>
    </row>
    <row r="4686">
      <c r="A4686" s="123"/>
      <c r="B4686" s="25"/>
      <c r="C4686" s="116"/>
      <c r="D4686" s="9"/>
      <c r="E4686" s="9"/>
      <c r="F4686" s="9"/>
      <c r="G4686" s="9"/>
      <c r="H4686" s="9"/>
      <c r="I4686" s="9"/>
      <c r="J4686" s="9"/>
      <c r="K4686" s="9"/>
      <c r="L4686" s="9"/>
      <c r="M4686" s="9"/>
      <c r="N4686" s="9"/>
      <c r="O4686" s="9"/>
      <c r="P4686" s="9"/>
      <c r="Q4686" s="9"/>
      <c r="R4686" s="9"/>
      <c r="S4686" s="9"/>
      <c r="T4686" s="9"/>
      <c r="U4686" s="9"/>
      <c r="V4686" s="9"/>
      <c r="W4686" s="9"/>
    </row>
    <row r="4687">
      <c r="A4687" s="123"/>
      <c r="B4687" s="25"/>
      <c r="C4687" s="116"/>
      <c r="D4687" s="9"/>
      <c r="E4687" s="9"/>
      <c r="F4687" s="9"/>
      <c r="G4687" s="9"/>
      <c r="H4687" s="9"/>
      <c r="I4687" s="9"/>
      <c r="J4687" s="9"/>
      <c r="K4687" s="9"/>
      <c r="L4687" s="9"/>
      <c r="M4687" s="9"/>
      <c r="N4687" s="9"/>
      <c r="O4687" s="9"/>
      <c r="P4687" s="9"/>
      <c r="Q4687" s="9"/>
      <c r="R4687" s="9"/>
      <c r="S4687" s="9"/>
      <c r="T4687" s="9"/>
      <c r="U4687" s="9"/>
      <c r="V4687" s="9"/>
      <c r="W4687" s="9"/>
    </row>
    <row r="4688">
      <c r="A4688" s="123"/>
      <c r="B4688" s="25"/>
      <c r="C4688" s="116"/>
      <c r="D4688" s="9"/>
      <c r="E4688" s="9"/>
      <c r="F4688" s="9"/>
      <c r="G4688" s="9"/>
      <c r="H4688" s="9"/>
      <c r="I4688" s="9"/>
      <c r="J4688" s="9"/>
      <c r="K4688" s="9"/>
      <c r="L4688" s="9"/>
      <c r="M4688" s="9"/>
      <c r="N4688" s="9"/>
      <c r="O4688" s="9"/>
      <c r="P4688" s="9"/>
      <c r="Q4688" s="9"/>
      <c r="R4688" s="9"/>
      <c r="S4688" s="9"/>
      <c r="T4688" s="9"/>
      <c r="U4688" s="9"/>
      <c r="V4688" s="9"/>
      <c r="W4688" s="9"/>
    </row>
    <row r="4689">
      <c r="A4689" s="123"/>
      <c r="B4689" s="25"/>
      <c r="C4689" s="116"/>
      <c r="D4689" s="9"/>
      <c r="E4689" s="9"/>
      <c r="F4689" s="9"/>
      <c r="G4689" s="9"/>
      <c r="H4689" s="9"/>
      <c r="I4689" s="9"/>
      <c r="J4689" s="9"/>
      <c r="K4689" s="9"/>
      <c r="L4689" s="9"/>
      <c r="M4689" s="9"/>
      <c r="N4689" s="9"/>
      <c r="O4689" s="9"/>
      <c r="P4689" s="9"/>
      <c r="Q4689" s="9"/>
      <c r="R4689" s="9"/>
      <c r="S4689" s="9"/>
      <c r="T4689" s="9"/>
      <c r="U4689" s="9"/>
      <c r="V4689" s="9"/>
      <c r="W4689" s="9"/>
    </row>
    <row r="4690">
      <c r="A4690" s="123"/>
      <c r="B4690" s="25"/>
      <c r="C4690" s="116"/>
      <c r="D4690" s="9"/>
      <c r="E4690" s="9"/>
      <c r="F4690" s="9"/>
      <c r="G4690" s="9"/>
      <c r="H4690" s="9"/>
      <c r="I4690" s="9"/>
      <c r="J4690" s="9"/>
      <c r="K4690" s="9"/>
      <c r="L4690" s="9"/>
      <c r="M4690" s="9"/>
      <c r="N4690" s="9"/>
      <c r="O4690" s="9"/>
      <c r="P4690" s="9"/>
      <c r="Q4690" s="9"/>
      <c r="R4690" s="9"/>
      <c r="S4690" s="9"/>
      <c r="T4690" s="9"/>
      <c r="U4690" s="9"/>
      <c r="V4690" s="9"/>
      <c r="W4690" s="9"/>
    </row>
    <row r="4691">
      <c r="A4691" s="123"/>
      <c r="B4691" s="25"/>
      <c r="C4691" s="116"/>
      <c r="D4691" s="9"/>
      <c r="E4691" s="9"/>
      <c r="F4691" s="9"/>
      <c r="G4691" s="9"/>
      <c r="H4691" s="9"/>
      <c r="I4691" s="9"/>
      <c r="J4691" s="9"/>
      <c r="K4691" s="9"/>
      <c r="L4691" s="9"/>
      <c r="M4691" s="9"/>
      <c r="N4691" s="9"/>
      <c r="O4691" s="9"/>
      <c r="P4691" s="9"/>
      <c r="Q4691" s="9"/>
      <c r="R4691" s="9"/>
      <c r="S4691" s="9"/>
      <c r="T4691" s="9"/>
      <c r="U4691" s="9"/>
      <c r="V4691" s="9"/>
      <c r="W4691" s="9"/>
    </row>
    <row r="4692">
      <c r="A4692" s="123"/>
      <c r="B4692" s="25"/>
      <c r="C4692" s="116"/>
      <c r="D4692" s="9"/>
      <c r="E4692" s="9"/>
      <c r="F4692" s="9"/>
      <c r="G4692" s="9"/>
      <c r="H4692" s="9"/>
      <c r="I4692" s="9"/>
      <c r="J4692" s="9"/>
      <c r="K4692" s="9"/>
      <c r="L4692" s="9"/>
      <c r="M4692" s="9"/>
      <c r="N4692" s="9"/>
      <c r="O4692" s="9"/>
      <c r="P4692" s="9"/>
      <c r="Q4692" s="9"/>
      <c r="R4692" s="9"/>
      <c r="S4692" s="9"/>
      <c r="T4692" s="9"/>
      <c r="U4692" s="9"/>
      <c r="V4692" s="9"/>
      <c r="W4692" s="9"/>
    </row>
    <row r="4693">
      <c r="A4693" s="123"/>
      <c r="B4693" s="25"/>
      <c r="C4693" s="116"/>
      <c r="D4693" s="9"/>
      <c r="E4693" s="9"/>
      <c r="F4693" s="9"/>
      <c r="G4693" s="9"/>
      <c r="H4693" s="9"/>
      <c r="I4693" s="9"/>
      <c r="J4693" s="9"/>
      <c r="K4693" s="9"/>
      <c r="L4693" s="9"/>
      <c r="M4693" s="9"/>
      <c r="N4693" s="9"/>
      <c r="O4693" s="9"/>
      <c r="P4693" s="9"/>
      <c r="Q4693" s="9"/>
      <c r="R4693" s="9"/>
      <c r="S4693" s="9"/>
      <c r="T4693" s="9"/>
      <c r="U4693" s="9"/>
      <c r="V4693" s="9"/>
      <c r="W4693" s="9"/>
    </row>
    <row r="4694">
      <c r="A4694" s="123"/>
      <c r="B4694" s="25"/>
      <c r="C4694" s="116"/>
      <c r="D4694" s="9"/>
      <c r="E4694" s="9"/>
      <c r="F4694" s="9"/>
      <c r="G4694" s="9"/>
      <c r="H4694" s="9"/>
      <c r="I4694" s="9"/>
      <c r="J4694" s="9"/>
      <c r="K4694" s="9"/>
      <c r="L4694" s="9"/>
      <c r="M4694" s="9"/>
      <c r="N4694" s="9"/>
      <c r="O4694" s="9"/>
      <c r="P4694" s="9"/>
      <c r="Q4694" s="9"/>
      <c r="R4694" s="9"/>
      <c r="S4694" s="9"/>
      <c r="T4694" s="9"/>
      <c r="U4694" s="9"/>
      <c r="V4694" s="9"/>
      <c r="W4694" s="9"/>
    </row>
    <row r="4695">
      <c r="A4695" s="123"/>
      <c r="B4695" s="25"/>
      <c r="C4695" s="116"/>
      <c r="D4695" s="9"/>
      <c r="E4695" s="9"/>
      <c r="F4695" s="9"/>
      <c r="G4695" s="9"/>
      <c r="H4695" s="9"/>
      <c r="I4695" s="9"/>
      <c r="J4695" s="9"/>
      <c r="K4695" s="9"/>
      <c r="L4695" s="9"/>
      <c r="M4695" s="9"/>
      <c r="N4695" s="9"/>
      <c r="O4695" s="9"/>
      <c r="P4695" s="9"/>
      <c r="Q4695" s="9"/>
      <c r="R4695" s="9"/>
      <c r="S4695" s="9"/>
      <c r="T4695" s="9"/>
      <c r="U4695" s="9"/>
      <c r="V4695" s="9"/>
      <c r="W4695" s="9"/>
    </row>
    <row r="4696">
      <c r="A4696" s="123"/>
      <c r="B4696" s="25"/>
      <c r="C4696" s="116"/>
      <c r="D4696" s="9"/>
      <c r="E4696" s="9"/>
      <c r="F4696" s="9"/>
      <c r="G4696" s="9"/>
      <c r="H4696" s="9"/>
      <c r="I4696" s="9"/>
      <c r="J4696" s="9"/>
      <c r="K4696" s="9"/>
      <c r="L4696" s="9"/>
      <c r="M4696" s="9"/>
      <c r="N4696" s="9"/>
      <c r="O4696" s="9"/>
      <c r="P4696" s="9"/>
      <c r="Q4696" s="9"/>
      <c r="R4696" s="9"/>
      <c r="S4696" s="9"/>
      <c r="T4696" s="9"/>
      <c r="U4696" s="9"/>
      <c r="V4696" s="9"/>
      <c r="W4696" s="9"/>
    </row>
    <row r="4697">
      <c r="A4697" s="123"/>
      <c r="B4697" s="25"/>
      <c r="C4697" s="116"/>
      <c r="D4697" s="9"/>
      <c r="E4697" s="9"/>
      <c r="F4697" s="9"/>
      <c r="G4697" s="9"/>
      <c r="H4697" s="9"/>
      <c r="I4697" s="9"/>
      <c r="J4697" s="9"/>
      <c r="K4697" s="9"/>
      <c r="L4697" s="9"/>
      <c r="M4697" s="9"/>
      <c r="N4697" s="9"/>
      <c r="O4697" s="9"/>
      <c r="P4697" s="9"/>
      <c r="Q4697" s="9"/>
      <c r="R4697" s="9"/>
      <c r="S4697" s="9"/>
      <c r="T4697" s="9"/>
      <c r="U4697" s="9"/>
      <c r="V4697" s="9"/>
      <c r="W4697" s="9"/>
    </row>
    <row r="4698">
      <c r="A4698" s="123"/>
      <c r="B4698" s="25"/>
      <c r="C4698" s="116"/>
      <c r="D4698" s="9"/>
      <c r="E4698" s="9"/>
      <c r="F4698" s="9"/>
      <c r="G4698" s="9"/>
      <c r="H4698" s="9"/>
      <c r="I4698" s="9"/>
      <c r="J4698" s="9"/>
      <c r="K4698" s="9"/>
      <c r="L4698" s="9"/>
      <c r="M4698" s="9"/>
      <c r="N4698" s="9"/>
      <c r="O4698" s="9"/>
      <c r="P4698" s="9"/>
      <c r="Q4698" s="9"/>
      <c r="R4698" s="9"/>
      <c r="S4698" s="9"/>
      <c r="T4698" s="9"/>
      <c r="U4698" s="9"/>
      <c r="V4698" s="9"/>
      <c r="W4698" s="9"/>
    </row>
    <row r="4699">
      <c r="A4699" s="123"/>
      <c r="B4699" s="25"/>
      <c r="C4699" s="116"/>
      <c r="D4699" s="9"/>
      <c r="E4699" s="9"/>
      <c r="F4699" s="9"/>
      <c r="G4699" s="9"/>
      <c r="H4699" s="9"/>
      <c r="I4699" s="9"/>
      <c r="J4699" s="9"/>
      <c r="K4699" s="9"/>
      <c r="L4699" s="9"/>
      <c r="M4699" s="9"/>
      <c r="N4699" s="9"/>
      <c r="O4699" s="9"/>
      <c r="P4699" s="9"/>
      <c r="Q4699" s="9"/>
      <c r="R4699" s="9"/>
      <c r="S4699" s="9"/>
      <c r="T4699" s="9"/>
      <c r="U4699" s="9"/>
      <c r="V4699" s="9"/>
      <c r="W4699" s="9"/>
    </row>
    <row r="4700">
      <c r="A4700" s="123"/>
      <c r="B4700" s="25"/>
      <c r="C4700" s="116"/>
      <c r="D4700" s="9"/>
      <c r="E4700" s="9"/>
      <c r="F4700" s="9"/>
      <c r="G4700" s="9"/>
      <c r="H4700" s="9"/>
      <c r="I4700" s="9"/>
      <c r="J4700" s="9"/>
      <c r="K4700" s="9"/>
      <c r="L4700" s="9"/>
      <c r="M4700" s="9"/>
      <c r="N4700" s="9"/>
      <c r="O4700" s="9"/>
      <c r="P4700" s="9"/>
      <c r="Q4700" s="9"/>
      <c r="R4700" s="9"/>
      <c r="S4700" s="9"/>
      <c r="T4700" s="9"/>
      <c r="U4700" s="9"/>
      <c r="V4700" s="9"/>
      <c r="W4700" s="9"/>
    </row>
    <row r="4701">
      <c r="A4701" s="123"/>
      <c r="B4701" s="25"/>
      <c r="C4701" s="116"/>
      <c r="D4701" s="9"/>
      <c r="E4701" s="9"/>
      <c r="F4701" s="9"/>
      <c r="G4701" s="9"/>
      <c r="H4701" s="9"/>
      <c r="I4701" s="9"/>
      <c r="J4701" s="9"/>
      <c r="K4701" s="9"/>
      <c r="L4701" s="9"/>
      <c r="M4701" s="9"/>
      <c r="N4701" s="9"/>
      <c r="O4701" s="9"/>
      <c r="P4701" s="9"/>
      <c r="Q4701" s="9"/>
      <c r="R4701" s="9"/>
      <c r="S4701" s="9"/>
      <c r="T4701" s="9"/>
      <c r="U4701" s="9"/>
      <c r="V4701" s="9"/>
      <c r="W4701" s="9"/>
    </row>
    <row r="4702">
      <c r="A4702" s="123"/>
      <c r="B4702" s="25"/>
      <c r="C4702" s="116"/>
      <c r="D4702" s="9"/>
      <c r="E4702" s="9"/>
      <c r="F4702" s="9"/>
      <c r="G4702" s="9"/>
      <c r="H4702" s="9"/>
      <c r="I4702" s="9"/>
      <c r="J4702" s="9"/>
      <c r="K4702" s="9"/>
      <c r="L4702" s="9"/>
      <c r="M4702" s="9"/>
      <c r="N4702" s="9"/>
      <c r="O4702" s="9"/>
      <c r="P4702" s="9"/>
      <c r="Q4702" s="9"/>
      <c r="R4702" s="9"/>
      <c r="S4702" s="9"/>
      <c r="T4702" s="9"/>
      <c r="U4702" s="9"/>
      <c r="V4702" s="9"/>
      <c r="W4702" s="9"/>
    </row>
    <row r="4703">
      <c r="A4703" s="123"/>
      <c r="B4703" s="25"/>
      <c r="C4703" s="116"/>
      <c r="D4703" s="9"/>
      <c r="E4703" s="9"/>
      <c r="F4703" s="9"/>
      <c r="G4703" s="9"/>
      <c r="H4703" s="9"/>
      <c r="I4703" s="9"/>
      <c r="J4703" s="9"/>
      <c r="K4703" s="9"/>
      <c r="L4703" s="9"/>
      <c r="M4703" s="9"/>
      <c r="N4703" s="9"/>
      <c r="O4703" s="9"/>
      <c r="P4703" s="9"/>
      <c r="Q4703" s="9"/>
      <c r="R4703" s="9"/>
      <c r="S4703" s="9"/>
      <c r="T4703" s="9"/>
      <c r="U4703" s="9"/>
      <c r="V4703" s="9"/>
      <c r="W4703" s="9"/>
    </row>
    <row r="4704">
      <c r="A4704" s="123"/>
      <c r="B4704" s="25"/>
      <c r="C4704" s="116"/>
      <c r="D4704" s="9"/>
      <c r="E4704" s="9"/>
      <c r="F4704" s="9"/>
      <c r="G4704" s="9"/>
      <c r="H4704" s="9"/>
      <c r="I4704" s="9"/>
      <c r="J4704" s="9"/>
      <c r="K4704" s="9"/>
      <c r="L4704" s="9"/>
      <c r="M4704" s="9"/>
      <c r="N4704" s="9"/>
      <c r="O4704" s="9"/>
      <c r="P4704" s="9"/>
      <c r="Q4704" s="9"/>
      <c r="R4704" s="9"/>
      <c r="S4704" s="9"/>
      <c r="T4704" s="9"/>
      <c r="U4704" s="9"/>
      <c r="V4704" s="9"/>
      <c r="W4704" s="9"/>
    </row>
    <row r="4705">
      <c r="A4705" s="123"/>
      <c r="B4705" s="25"/>
      <c r="C4705" s="116"/>
      <c r="D4705" s="9"/>
      <c r="E4705" s="9"/>
      <c r="F4705" s="9"/>
      <c r="G4705" s="9"/>
      <c r="H4705" s="9"/>
      <c r="I4705" s="9"/>
      <c r="J4705" s="9"/>
      <c r="K4705" s="9"/>
      <c r="L4705" s="9"/>
      <c r="M4705" s="9"/>
      <c r="N4705" s="9"/>
      <c r="O4705" s="9"/>
      <c r="P4705" s="9"/>
      <c r="Q4705" s="9"/>
      <c r="R4705" s="9"/>
      <c r="S4705" s="9"/>
      <c r="T4705" s="9"/>
      <c r="U4705" s="9"/>
      <c r="V4705" s="9"/>
      <c r="W4705" s="9"/>
    </row>
    <row r="4706">
      <c r="A4706" s="123"/>
      <c r="B4706" s="25"/>
      <c r="C4706" s="116"/>
      <c r="D4706" s="9"/>
      <c r="E4706" s="9"/>
      <c r="F4706" s="9"/>
      <c r="G4706" s="9"/>
      <c r="H4706" s="9"/>
      <c r="I4706" s="9"/>
      <c r="J4706" s="9"/>
      <c r="K4706" s="9"/>
      <c r="L4706" s="9"/>
      <c r="M4706" s="9"/>
      <c r="N4706" s="9"/>
      <c r="O4706" s="9"/>
      <c r="P4706" s="9"/>
      <c r="Q4706" s="9"/>
      <c r="R4706" s="9"/>
      <c r="S4706" s="9"/>
      <c r="T4706" s="9"/>
      <c r="U4706" s="9"/>
      <c r="V4706" s="9"/>
      <c r="W4706" s="9"/>
    </row>
    <row r="4707">
      <c r="A4707" s="123"/>
      <c r="B4707" s="25"/>
      <c r="C4707" s="116"/>
      <c r="D4707" s="9"/>
      <c r="E4707" s="9"/>
      <c r="F4707" s="9"/>
      <c r="G4707" s="9"/>
      <c r="H4707" s="9"/>
      <c r="I4707" s="9"/>
      <c r="J4707" s="9"/>
      <c r="K4707" s="9"/>
      <c r="L4707" s="9"/>
      <c r="M4707" s="9"/>
      <c r="N4707" s="9"/>
      <c r="O4707" s="9"/>
      <c r="P4707" s="9"/>
      <c r="Q4707" s="9"/>
      <c r="R4707" s="9"/>
      <c r="S4707" s="9"/>
      <c r="T4707" s="9"/>
      <c r="U4707" s="9"/>
      <c r="V4707" s="9"/>
      <c r="W4707" s="9"/>
    </row>
    <row r="4708">
      <c r="A4708" s="123"/>
      <c r="B4708" s="25"/>
      <c r="C4708" s="116"/>
      <c r="D4708" s="9"/>
      <c r="E4708" s="9"/>
      <c r="F4708" s="9"/>
      <c r="G4708" s="9"/>
      <c r="H4708" s="9"/>
      <c r="I4708" s="9"/>
      <c r="J4708" s="9"/>
      <c r="K4708" s="9"/>
      <c r="L4708" s="9"/>
      <c r="M4708" s="9"/>
      <c r="N4708" s="9"/>
      <c r="O4708" s="9"/>
      <c r="P4708" s="9"/>
      <c r="Q4708" s="9"/>
      <c r="R4708" s="9"/>
      <c r="S4708" s="9"/>
      <c r="T4708" s="9"/>
      <c r="U4708" s="9"/>
      <c r="V4708" s="9"/>
      <c r="W4708" s="9"/>
    </row>
    <row r="4709">
      <c r="A4709" s="123"/>
      <c r="B4709" s="25"/>
      <c r="C4709" s="116"/>
      <c r="D4709" s="9"/>
      <c r="E4709" s="9"/>
      <c r="F4709" s="9"/>
      <c r="G4709" s="9"/>
      <c r="H4709" s="9"/>
      <c r="I4709" s="9"/>
      <c r="J4709" s="9"/>
      <c r="K4709" s="9"/>
      <c r="L4709" s="9"/>
      <c r="M4709" s="9"/>
      <c r="N4709" s="9"/>
      <c r="O4709" s="9"/>
      <c r="P4709" s="9"/>
      <c r="Q4709" s="9"/>
      <c r="R4709" s="9"/>
      <c r="S4709" s="9"/>
      <c r="T4709" s="9"/>
      <c r="U4709" s="9"/>
      <c r="V4709" s="9"/>
      <c r="W4709" s="9"/>
    </row>
    <row r="4710">
      <c r="A4710" s="123"/>
      <c r="B4710" s="25"/>
      <c r="C4710" s="116"/>
      <c r="D4710" s="9"/>
      <c r="E4710" s="9"/>
      <c r="F4710" s="9"/>
      <c r="G4710" s="9"/>
      <c r="H4710" s="9"/>
      <c r="I4710" s="9"/>
      <c r="J4710" s="9"/>
      <c r="K4710" s="9"/>
      <c r="L4710" s="9"/>
      <c r="M4710" s="9"/>
      <c r="N4710" s="9"/>
      <c r="O4710" s="9"/>
      <c r="P4710" s="9"/>
      <c r="Q4710" s="9"/>
      <c r="R4710" s="9"/>
      <c r="S4710" s="9"/>
      <c r="T4710" s="9"/>
      <c r="U4710" s="9"/>
      <c r="V4710" s="9"/>
      <c r="W4710" s="9"/>
    </row>
    <row r="4711">
      <c r="A4711" s="123"/>
      <c r="B4711" s="25"/>
      <c r="C4711" s="116"/>
      <c r="D4711" s="9"/>
      <c r="E4711" s="9"/>
      <c r="F4711" s="9"/>
      <c r="G4711" s="9"/>
      <c r="H4711" s="9"/>
      <c r="I4711" s="9"/>
      <c r="J4711" s="9"/>
      <c r="K4711" s="9"/>
      <c r="L4711" s="9"/>
      <c r="M4711" s="9"/>
      <c r="N4711" s="9"/>
      <c r="O4711" s="9"/>
      <c r="P4711" s="9"/>
      <c r="Q4711" s="9"/>
      <c r="R4711" s="9"/>
      <c r="S4711" s="9"/>
      <c r="T4711" s="9"/>
      <c r="U4711" s="9"/>
      <c r="V4711" s="9"/>
      <c r="W4711" s="9"/>
    </row>
    <row r="4712">
      <c r="A4712" s="123"/>
      <c r="B4712" s="25"/>
      <c r="C4712" s="116"/>
      <c r="D4712" s="9"/>
      <c r="E4712" s="9"/>
      <c r="F4712" s="9"/>
      <c r="G4712" s="9"/>
      <c r="H4712" s="9"/>
      <c r="I4712" s="9"/>
      <c r="J4712" s="9"/>
      <c r="K4712" s="9"/>
      <c r="L4712" s="9"/>
      <c r="M4712" s="9"/>
      <c r="N4712" s="9"/>
      <c r="O4712" s="9"/>
      <c r="P4712" s="9"/>
      <c r="Q4712" s="9"/>
      <c r="R4712" s="9"/>
      <c r="S4712" s="9"/>
      <c r="T4712" s="9"/>
      <c r="U4712" s="9"/>
      <c r="V4712" s="9"/>
      <c r="W4712" s="9"/>
    </row>
    <row r="4713">
      <c r="A4713" s="123"/>
      <c r="B4713" s="25"/>
      <c r="C4713" s="116"/>
      <c r="D4713" s="9"/>
      <c r="E4713" s="9"/>
      <c r="F4713" s="9"/>
      <c r="G4713" s="9"/>
      <c r="H4713" s="9"/>
      <c r="I4713" s="9"/>
      <c r="J4713" s="9"/>
      <c r="K4713" s="9"/>
      <c r="L4713" s="9"/>
      <c r="M4713" s="9"/>
      <c r="N4713" s="9"/>
      <c r="O4713" s="9"/>
      <c r="P4713" s="9"/>
      <c r="Q4713" s="9"/>
      <c r="R4713" s="9"/>
      <c r="S4713" s="9"/>
      <c r="T4713" s="9"/>
      <c r="U4713" s="9"/>
      <c r="V4713" s="9"/>
      <c r="W4713" s="9"/>
    </row>
    <row r="4714">
      <c r="A4714" s="123"/>
      <c r="B4714" s="25"/>
      <c r="C4714" s="116"/>
      <c r="D4714" s="9"/>
      <c r="E4714" s="9"/>
      <c r="F4714" s="9"/>
      <c r="G4714" s="9"/>
      <c r="H4714" s="9"/>
      <c r="I4714" s="9"/>
      <c r="J4714" s="9"/>
      <c r="K4714" s="9"/>
      <c r="L4714" s="9"/>
      <c r="M4714" s="9"/>
      <c r="N4714" s="9"/>
      <c r="O4714" s="9"/>
      <c r="P4714" s="9"/>
      <c r="Q4714" s="9"/>
      <c r="R4714" s="9"/>
      <c r="S4714" s="9"/>
      <c r="T4714" s="9"/>
      <c r="U4714" s="9"/>
      <c r="V4714" s="9"/>
      <c r="W4714" s="9"/>
    </row>
    <row r="4715">
      <c r="A4715" s="123"/>
      <c r="B4715" s="25"/>
      <c r="C4715" s="116"/>
      <c r="D4715" s="9"/>
      <c r="E4715" s="9"/>
      <c r="F4715" s="9"/>
      <c r="G4715" s="9"/>
      <c r="H4715" s="9"/>
      <c r="I4715" s="9"/>
      <c r="J4715" s="9"/>
      <c r="K4715" s="9"/>
      <c r="L4715" s="9"/>
      <c r="M4715" s="9"/>
      <c r="N4715" s="9"/>
      <c r="O4715" s="9"/>
      <c r="P4715" s="9"/>
      <c r="Q4715" s="9"/>
      <c r="R4715" s="9"/>
      <c r="S4715" s="9"/>
      <c r="T4715" s="9"/>
      <c r="U4715" s="9"/>
      <c r="V4715" s="9"/>
      <c r="W4715" s="9"/>
    </row>
    <row r="4716">
      <c r="A4716" s="123"/>
      <c r="B4716" s="25"/>
      <c r="C4716" s="116"/>
      <c r="D4716" s="9"/>
      <c r="E4716" s="9"/>
      <c r="F4716" s="9"/>
      <c r="G4716" s="9"/>
      <c r="H4716" s="9"/>
      <c r="I4716" s="9"/>
      <c r="J4716" s="9"/>
      <c r="K4716" s="9"/>
      <c r="L4716" s="9"/>
      <c r="M4716" s="9"/>
      <c r="N4716" s="9"/>
      <c r="O4716" s="9"/>
      <c r="P4716" s="9"/>
      <c r="Q4716" s="9"/>
      <c r="R4716" s="9"/>
      <c r="S4716" s="9"/>
      <c r="T4716" s="9"/>
      <c r="U4716" s="9"/>
      <c r="V4716" s="9"/>
      <c r="W4716" s="9"/>
    </row>
    <row r="4717">
      <c r="A4717" s="123"/>
      <c r="B4717" s="25"/>
      <c r="C4717" s="116"/>
      <c r="D4717" s="9"/>
      <c r="E4717" s="9"/>
      <c r="F4717" s="9"/>
      <c r="G4717" s="9"/>
      <c r="H4717" s="9"/>
      <c r="I4717" s="9"/>
      <c r="J4717" s="9"/>
      <c r="K4717" s="9"/>
      <c r="L4717" s="9"/>
      <c r="M4717" s="9"/>
      <c r="N4717" s="9"/>
      <c r="O4717" s="9"/>
      <c r="P4717" s="9"/>
      <c r="Q4717" s="9"/>
      <c r="R4717" s="9"/>
      <c r="S4717" s="9"/>
      <c r="T4717" s="9"/>
      <c r="U4717" s="9"/>
      <c r="V4717" s="9"/>
      <c r="W4717" s="9"/>
    </row>
    <row r="4718">
      <c r="A4718" s="123"/>
      <c r="B4718" s="25"/>
      <c r="C4718" s="116"/>
      <c r="D4718" s="9"/>
      <c r="E4718" s="9"/>
      <c r="F4718" s="9"/>
      <c r="G4718" s="9"/>
      <c r="H4718" s="9"/>
      <c r="I4718" s="9"/>
      <c r="J4718" s="9"/>
      <c r="K4718" s="9"/>
      <c r="L4718" s="9"/>
      <c r="M4718" s="9"/>
      <c r="N4718" s="9"/>
      <c r="O4718" s="9"/>
      <c r="P4718" s="9"/>
      <c r="Q4718" s="9"/>
      <c r="R4718" s="9"/>
      <c r="S4718" s="9"/>
      <c r="T4718" s="9"/>
      <c r="U4718" s="9"/>
      <c r="V4718" s="9"/>
      <c r="W4718" s="9"/>
    </row>
    <row r="4719">
      <c r="A4719" s="123"/>
      <c r="B4719" s="25"/>
      <c r="C4719" s="116"/>
      <c r="D4719" s="9"/>
      <c r="E4719" s="9"/>
      <c r="F4719" s="9"/>
      <c r="G4719" s="9"/>
      <c r="H4719" s="9"/>
      <c r="I4719" s="9"/>
      <c r="J4719" s="9"/>
      <c r="K4719" s="9"/>
      <c r="L4719" s="9"/>
      <c r="M4719" s="9"/>
      <c r="N4719" s="9"/>
      <c r="O4719" s="9"/>
      <c r="P4719" s="9"/>
      <c r="Q4719" s="9"/>
      <c r="R4719" s="9"/>
      <c r="S4719" s="9"/>
      <c r="T4719" s="9"/>
      <c r="U4719" s="9"/>
      <c r="V4719" s="9"/>
      <c r="W4719" s="9"/>
    </row>
    <row r="4720">
      <c r="A4720" s="123"/>
      <c r="B4720" s="25"/>
      <c r="C4720" s="116"/>
      <c r="D4720" s="9"/>
      <c r="E4720" s="9"/>
      <c r="F4720" s="9"/>
      <c r="G4720" s="9"/>
      <c r="H4720" s="9"/>
      <c r="I4720" s="9"/>
      <c r="J4720" s="9"/>
      <c r="K4720" s="9"/>
      <c r="L4720" s="9"/>
      <c r="M4720" s="9"/>
      <c r="N4720" s="9"/>
      <c r="O4720" s="9"/>
      <c r="P4720" s="9"/>
      <c r="Q4720" s="9"/>
      <c r="R4720" s="9"/>
      <c r="S4720" s="9"/>
      <c r="T4720" s="9"/>
      <c r="U4720" s="9"/>
      <c r="V4720" s="9"/>
      <c r="W4720" s="9"/>
    </row>
    <row r="4721">
      <c r="A4721" s="123"/>
      <c r="B4721" s="25"/>
      <c r="C4721" s="116"/>
      <c r="D4721" s="9"/>
      <c r="E4721" s="9"/>
      <c r="F4721" s="9"/>
      <c r="G4721" s="9"/>
      <c r="H4721" s="9"/>
      <c r="I4721" s="9"/>
      <c r="J4721" s="9"/>
      <c r="K4721" s="9"/>
      <c r="L4721" s="9"/>
      <c r="M4721" s="9"/>
      <c r="N4721" s="9"/>
      <c r="O4721" s="9"/>
      <c r="P4721" s="9"/>
      <c r="Q4721" s="9"/>
      <c r="R4721" s="9"/>
      <c r="S4721" s="9"/>
      <c r="T4721" s="9"/>
      <c r="U4721" s="9"/>
      <c r="V4721" s="9"/>
      <c r="W4721" s="9"/>
    </row>
    <row r="4722">
      <c r="A4722" s="123"/>
      <c r="B4722" s="25"/>
      <c r="C4722" s="116"/>
      <c r="D4722" s="9"/>
      <c r="E4722" s="9"/>
      <c r="F4722" s="9"/>
      <c r="G4722" s="9"/>
      <c r="H4722" s="9"/>
      <c r="I4722" s="9"/>
      <c r="J4722" s="9"/>
      <c r="K4722" s="9"/>
      <c r="L4722" s="9"/>
      <c r="M4722" s="9"/>
      <c r="N4722" s="9"/>
      <c r="O4722" s="9"/>
      <c r="P4722" s="9"/>
      <c r="Q4722" s="9"/>
      <c r="R4722" s="9"/>
      <c r="S4722" s="9"/>
      <c r="T4722" s="9"/>
      <c r="U4722" s="9"/>
      <c r="V4722" s="9"/>
      <c r="W4722" s="9"/>
    </row>
    <row r="4723">
      <c r="A4723" s="123"/>
      <c r="B4723" s="25"/>
      <c r="C4723" s="116"/>
      <c r="D4723" s="9"/>
      <c r="E4723" s="9"/>
      <c r="F4723" s="9"/>
      <c r="G4723" s="9"/>
      <c r="H4723" s="9"/>
      <c r="I4723" s="9"/>
      <c r="J4723" s="9"/>
      <c r="K4723" s="9"/>
      <c r="L4723" s="9"/>
      <c r="M4723" s="9"/>
      <c r="N4723" s="9"/>
      <c r="O4723" s="9"/>
      <c r="P4723" s="9"/>
      <c r="Q4723" s="9"/>
      <c r="R4723" s="9"/>
      <c r="S4723" s="9"/>
      <c r="T4723" s="9"/>
      <c r="U4723" s="9"/>
      <c r="V4723" s="9"/>
      <c r="W4723" s="9"/>
    </row>
    <row r="4724">
      <c r="A4724" s="123"/>
      <c r="B4724" s="25"/>
      <c r="C4724" s="116"/>
      <c r="D4724" s="9"/>
      <c r="E4724" s="9"/>
      <c r="F4724" s="9"/>
      <c r="G4724" s="9"/>
      <c r="H4724" s="9"/>
      <c r="I4724" s="9"/>
      <c r="J4724" s="9"/>
      <c r="K4724" s="9"/>
      <c r="L4724" s="9"/>
      <c r="M4724" s="9"/>
      <c r="N4724" s="9"/>
      <c r="O4724" s="9"/>
      <c r="P4724" s="9"/>
      <c r="Q4724" s="9"/>
      <c r="R4724" s="9"/>
      <c r="S4724" s="9"/>
      <c r="T4724" s="9"/>
      <c r="U4724" s="9"/>
      <c r="V4724" s="9"/>
      <c r="W4724" s="9"/>
    </row>
    <row r="4725">
      <c r="A4725" s="123"/>
      <c r="B4725" s="25"/>
      <c r="C4725" s="116"/>
      <c r="D4725" s="9"/>
      <c r="E4725" s="9"/>
      <c r="F4725" s="9"/>
      <c r="G4725" s="9"/>
      <c r="H4725" s="9"/>
      <c r="I4725" s="9"/>
      <c r="J4725" s="9"/>
      <c r="K4725" s="9"/>
      <c r="L4725" s="9"/>
      <c r="M4725" s="9"/>
      <c r="N4725" s="9"/>
      <c r="O4725" s="9"/>
      <c r="P4725" s="9"/>
      <c r="Q4725" s="9"/>
      <c r="R4725" s="9"/>
      <c r="S4725" s="9"/>
      <c r="T4725" s="9"/>
      <c r="U4725" s="9"/>
      <c r="V4725" s="9"/>
      <c r="W4725" s="9"/>
    </row>
    <row r="4726">
      <c r="A4726" s="123"/>
      <c r="B4726" s="25"/>
      <c r="C4726" s="116"/>
      <c r="D4726" s="9"/>
      <c r="E4726" s="9"/>
      <c r="F4726" s="9"/>
      <c r="G4726" s="9"/>
      <c r="H4726" s="9"/>
      <c r="I4726" s="9"/>
      <c r="J4726" s="9"/>
      <c r="K4726" s="9"/>
      <c r="L4726" s="9"/>
      <c r="M4726" s="9"/>
      <c r="N4726" s="9"/>
      <c r="O4726" s="9"/>
      <c r="P4726" s="9"/>
      <c r="Q4726" s="9"/>
      <c r="R4726" s="9"/>
      <c r="S4726" s="9"/>
      <c r="T4726" s="9"/>
      <c r="U4726" s="9"/>
      <c r="V4726" s="9"/>
      <c r="W4726" s="9"/>
    </row>
    <row r="4727">
      <c r="A4727" s="123"/>
      <c r="B4727" s="25"/>
      <c r="C4727" s="116"/>
      <c r="D4727" s="9"/>
      <c r="E4727" s="9"/>
      <c r="F4727" s="9"/>
      <c r="G4727" s="9"/>
      <c r="H4727" s="9"/>
      <c r="I4727" s="9"/>
      <c r="J4727" s="9"/>
      <c r="K4727" s="9"/>
      <c r="L4727" s="9"/>
      <c r="M4727" s="9"/>
      <c r="N4727" s="9"/>
      <c r="O4727" s="9"/>
      <c r="P4727" s="9"/>
      <c r="Q4727" s="9"/>
      <c r="R4727" s="9"/>
      <c r="S4727" s="9"/>
      <c r="T4727" s="9"/>
      <c r="U4727" s="9"/>
      <c r="V4727" s="9"/>
      <c r="W4727" s="9"/>
    </row>
    <row r="4728">
      <c r="A4728" s="123"/>
      <c r="B4728" s="25"/>
      <c r="C4728" s="116"/>
      <c r="D4728" s="9"/>
      <c r="E4728" s="9"/>
      <c r="F4728" s="9"/>
      <c r="G4728" s="9"/>
      <c r="H4728" s="9"/>
      <c r="I4728" s="9"/>
      <c r="J4728" s="9"/>
      <c r="K4728" s="9"/>
      <c r="L4728" s="9"/>
      <c r="M4728" s="9"/>
      <c r="N4728" s="9"/>
      <c r="O4728" s="9"/>
      <c r="P4728" s="9"/>
      <c r="Q4728" s="9"/>
      <c r="R4728" s="9"/>
      <c r="S4728" s="9"/>
      <c r="T4728" s="9"/>
      <c r="U4728" s="9"/>
      <c r="V4728" s="9"/>
      <c r="W4728" s="9"/>
    </row>
    <row r="4729">
      <c r="A4729" s="123"/>
      <c r="B4729" s="25"/>
      <c r="C4729" s="116"/>
      <c r="D4729" s="9"/>
      <c r="E4729" s="9"/>
      <c r="F4729" s="9"/>
      <c r="G4729" s="9"/>
      <c r="H4729" s="9"/>
      <c r="I4729" s="9"/>
      <c r="J4729" s="9"/>
      <c r="K4729" s="9"/>
      <c r="L4729" s="9"/>
      <c r="M4729" s="9"/>
      <c r="N4729" s="9"/>
      <c r="O4729" s="9"/>
      <c r="P4729" s="9"/>
      <c r="Q4729" s="9"/>
      <c r="R4729" s="9"/>
      <c r="S4729" s="9"/>
      <c r="T4729" s="9"/>
      <c r="U4729" s="9"/>
      <c r="V4729" s="9"/>
      <c r="W4729" s="9"/>
    </row>
    <row r="4730">
      <c r="A4730" s="123"/>
      <c r="B4730" s="25"/>
      <c r="C4730" s="116"/>
      <c r="D4730" s="9"/>
      <c r="E4730" s="9"/>
      <c r="F4730" s="9"/>
      <c r="G4730" s="9"/>
      <c r="H4730" s="9"/>
      <c r="I4730" s="9"/>
      <c r="J4730" s="9"/>
      <c r="K4730" s="9"/>
      <c r="L4730" s="9"/>
      <c r="M4730" s="9"/>
      <c r="N4730" s="9"/>
      <c r="O4730" s="9"/>
      <c r="P4730" s="9"/>
      <c r="Q4730" s="9"/>
      <c r="R4730" s="9"/>
      <c r="S4730" s="9"/>
      <c r="T4730" s="9"/>
      <c r="U4730" s="9"/>
      <c r="V4730" s="9"/>
      <c r="W4730" s="9"/>
    </row>
    <row r="4731">
      <c r="A4731" s="123"/>
      <c r="B4731" s="25"/>
      <c r="C4731" s="116"/>
      <c r="D4731" s="9"/>
      <c r="E4731" s="9"/>
      <c r="F4731" s="9"/>
      <c r="G4731" s="9"/>
      <c r="H4731" s="9"/>
      <c r="I4731" s="9"/>
      <c r="J4731" s="9"/>
      <c r="K4731" s="9"/>
      <c r="L4731" s="9"/>
      <c r="M4731" s="9"/>
      <c r="N4731" s="9"/>
      <c r="O4731" s="9"/>
      <c r="P4731" s="9"/>
      <c r="Q4731" s="9"/>
      <c r="R4731" s="9"/>
      <c r="S4731" s="9"/>
      <c r="T4731" s="9"/>
      <c r="U4731" s="9"/>
      <c r="V4731" s="9"/>
      <c r="W4731" s="9"/>
    </row>
    <row r="4732">
      <c r="A4732" s="123"/>
      <c r="B4732" s="25"/>
      <c r="C4732" s="116"/>
      <c r="D4732" s="9"/>
      <c r="E4732" s="9"/>
      <c r="F4732" s="9"/>
      <c r="G4732" s="9"/>
      <c r="H4732" s="9"/>
      <c r="I4732" s="9"/>
      <c r="J4732" s="9"/>
      <c r="K4732" s="9"/>
      <c r="L4732" s="9"/>
      <c r="M4732" s="9"/>
      <c r="N4732" s="9"/>
      <c r="O4732" s="9"/>
      <c r="P4732" s="9"/>
      <c r="Q4732" s="9"/>
      <c r="R4732" s="9"/>
      <c r="S4732" s="9"/>
      <c r="T4732" s="9"/>
      <c r="U4732" s="9"/>
      <c r="V4732" s="9"/>
      <c r="W4732" s="9"/>
    </row>
    <row r="4733">
      <c r="A4733" s="123"/>
      <c r="B4733" s="25"/>
      <c r="C4733" s="116"/>
      <c r="D4733" s="9"/>
      <c r="E4733" s="9"/>
      <c r="F4733" s="9"/>
      <c r="G4733" s="9"/>
      <c r="H4733" s="9"/>
      <c r="I4733" s="9"/>
      <c r="J4733" s="9"/>
      <c r="K4733" s="9"/>
      <c r="L4733" s="9"/>
      <c r="M4733" s="9"/>
      <c r="N4733" s="9"/>
      <c r="O4733" s="9"/>
      <c r="P4733" s="9"/>
      <c r="Q4733" s="9"/>
      <c r="R4733" s="9"/>
      <c r="S4733" s="9"/>
      <c r="T4733" s="9"/>
      <c r="U4733" s="9"/>
      <c r="V4733" s="9"/>
      <c r="W4733" s="9"/>
    </row>
    <row r="4734">
      <c r="A4734" s="123"/>
      <c r="B4734" s="25"/>
      <c r="C4734" s="116"/>
      <c r="D4734" s="9"/>
      <c r="E4734" s="9"/>
      <c r="F4734" s="9"/>
      <c r="G4734" s="9"/>
      <c r="H4734" s="9"/>
      <c r="I4734" s="9"/>
      <c r="J4734" s="9"/>
      <c r="K4734" s="9"/>
      <c r="L4734" s="9"/>
      <c r="M4734" s="9"/>
      <c r="N4734" s="9"/>
      <c r="O4734" s="9"/>
      <c r="P4734" s="9"/>
      <c r="Q4734" s="9"/>
      <c r="R4734" s="9"/>
      <c r="S4734" s="9"/>
      <c r="T4734" s="9"/>
      <c r="U4734" s="9"/>
      <c r="V4734" s="9"/>
      <c r="W4734" s="9"/>
    </row>
    <row r="4735">
      <c r="A4735" s="123"/>
      <c r="B4735" s="25"/>
      <c r="C4735" s="116"/>
      <c r="D4735" s="9"/>
      <c r="E4735" s="9"/>
      <c r="F4735" s="9"/>
      <c r="G4735" s="9"/>
      <c r="H4735" s="9"/>
      <c r="I4735" s="9"/>
      <c r="J4735" s="9"/>
      <c r="K4735" s="9"/>
      <c r="L4735" s="9"/>
      <c r="M4735" s="9"/>
      <c r="N4735" s="9"/>
      <c r="O4735" s="9"/>
      <c r="P4735" s="9"/>
      <c r="Q4735" s="9"/>
      <c r="R4735" s="9"/>
      <c r="S4735" s="9"/>
      <c r="T4735" s="9"/>
      <c r="U4735" s="9"/>
      <c r="V4735" s="9"/>
      <c r="W4735" s="9"/>
    </row>
    <row r="4736">
      <c r="A4736" s="123"/>
      <c r="B4736" s="25"/>
      <c r="C4736" s="116"/>
      <c r="D4736" s="9"/>
      <c r="E4736" s="9"/>
      <c r="F4736" s="9"/>
      <c r="G4736" s="9"/>
      <c r="H4736" s="9"/>
      <c r="I4736" s="9"/>
      <c r="J4736" s="9"/>
      <c r="K4736" s="9"/>
      <c r="L4736" s="9"/>
      <c r="M4736" s="9"/>
      <c r="N4736" s="9"/>
      <c r="O4736" s="9"/>
      <c r="P4736" s="9"/>
      <c r="Q4736" s="9"/>
      <c r="R4736" s="9"/>
      <c r="S4736" s="9"/>
      <c r="T4736" s="9"/>
      <c r="U4736" s="9"/>
      <c r="V4736" s="9"/>
      <c r="W4736" s="9"/>
    </row>
    <row r="4737">
      <c r="A4737" s="123"/>
      <c r="B4737" s="25"/>
      <c r="C4737" s="116"/>
      <c r="D4737" s="9"/>
      <c r="E4737" s="9"/>
      <c r="F4737" s="9"/>
      <c r="G4737" s="9"/>
      <c r="H4737" s="9"/>
      <c r="I4737" s="9"/>
      <c r="J4737" s="9"/>
      <c r="K4737" s="9"/>
      <c r="L4737" s="9"/>
      <c r="M4737" s="9"/>
      <c r="N4737" s="9"/>
      <c r="O4737" s="9"/>
      <c r="P4737" s="9"/>
      <c r="Q4737" s="9"/>
      <c r="R4737" s="9"/>
      <c r="S4737" s="9"/>
      <c r="T4737" s="9"/>
      <c r="U4737" s="9"/>
      <c r="V4737" s="9"/>
      <c r="W4737" s="9"/>
    </row>
    <row r="4738">
      <c r="A4738" s="123"/>
      <c r="B4738" s="25"/>
      <c r="C4738" s="116"/>
      <c r="D4738" s="9"/>
      <c r="E4738" s="9"/>
      <c r="F4738" s="9"/>
      <c r="G4738" s="9"/>
      <c r="H4738" s="9"/>
      <c r="I4738" s="9"/>
      <c r="J4738" s="9"/>
      <c r="K4738" s="9"/>
      <c r="L4738" s="9"/>
      <c r="M4738" s="9"/>
      <c r="N4738" s="9"/>
      <c r="O4738" s="9"/>
      <c r="P4738" s="9"/>
      <c r="Q4738" s="9"/>
      <c r="R4738" s="9"/>
      <c r="S4738" s="9"/>
      <c r="T4738" s="9"/>
      <c r="U4738" s="9"/>
      <c r="V4738" s="9"/>
      <c r="W4738" s="9"/>
    </row>
    <row r="4739">
      <c r="A4739" s="123"/>
      <c r="B4739" s="25"/>
      <c r="C4739" s="116"/>
      <c r="D4739" s="9"/>
      <c r="E4739" s="9"/>
      <c r="F4739" s="9"/>
      <c r="G4739" s="9"/>
      <c r="H4739" s="9"/>
      <c r="I4739" s="9"/>
      <c r="J4739" s="9"/>
      <c r="K4739" s="9"/>
      <c r="L4739" s="9"/>
      <c r="M4739" s="9"/>
      <c r="N4739" s="9"/>
      <c r="O4739" s="9"/>
      <c r="P4739" s="9"/>
      <c r="Q4739" s="9"/>
      <c r="R4739" s="9"/>
      <c r="S4739" s="9"/>
      <c r="T4739" s="9"/>
      <c r="U4739" s="9"/>
      <c r="V4739" s="9"/>
      <c r="W4739" s="9"/>
    </row>
    <row r="4740">
      <c r="A4740" s="123"/>
      <c r="B4740" s="25"/>
      <c r="C4740" s="116"/>
      <c r="D4740" s="9"/>
      <c r="E4740" s="9"/>
      <c r="F4740" s="9"/>
      <c r="G4740" s="9"/>
      <c r="H4740" s="9"/>
      <c r="I4740" s="9"/>
      <c r="J4740" s="9"/>
      <c r="K4740" s="9"/>
      <c r="L4740" s="9"/>
      <c r="M4740" s="9"/>
      <c r="N4740" s="9"/>
      <c r="O4740" s="9"/>
      <c r="P4740" s="9"/>
      <c r="Q4740" s="9"/>
      <c r="R4740" s="9"/>
      <c r="S4740" s="9"/>
      <c r="T4740" s="9"/>
      <c r="U4740" s="9"/>
      <c r="V4740" s="9"/>
      <c r="W4740" s="9"/>
    </row>
    <row r="4741">
      <c r="A4741" s="123"/>
      <c r="B4741" s="25"/>
      <c r="C4741" s="116"/>
      <c r="D4741" s="9"/>
      <c r="E4741" s="9"/>
      <c r="F4741" s="9"/>
      <c r="G4741" s="9"/>
      <c r="H4741" s="9"/>
      <c r="I4741" s="9"/>
      <c r="J4741" s="9"/>
      <c r="K4741" s="9"/>
      <c r="L4741" s="9"/>
      <c r="M4741" s="9"/>
      <c r="N4741" s="9"/>
      <c r="O4741" s="9"/>
      <c r="P4741" s="9"/>
      <c r="Q4741" s="9"/>
      <c r="R4741" s="9"/>
      <c r="S4741" s="9"/>
      <c r="T4741" s="9"/>
      <c r="U4741" s="9"/>
      <c r="V4741" s="9"/>
      <c r="W4741" s="9"/>
    </row>
    <row r="4742">
      <c r="A4742" s="123"/>
      <c r="B4742" s="25"/>
      <c r="C4742" s="116"/>
      <c r="D4742" s="9"/>
      <c r="E4742" s="9"/>
      <c r="F4742" s="9"/>
      <c r="G4742" s="9"/>
      <c r="H4742" s="9"/>
      <c r="I4742" s="9"/>
      <c r="J4742" s="9"/>
      <c r="K4742" s="9"/>
      <c r="L4742" s="9"/>
      <c r="M4742" s="9"/>
      <c r="N4742" s="9"/>
      <c r="O4742" s="9"/>
      <c r="P4742" s="9"/>
      <c r="Q4742" s="9"/>
      <c r="R4742" s="9"/>
      <c r="S4742" s="9"/>
      <c r="T4742" s="9"/>
      <c r="U4742" s="9"/>
      <c r="V4742" s="9"/>
      <c r="W4742" s="9"/>
    </row>
    <row r="4743">
      <c r="A4743" s="123"/>
      <c r="B4743" s="25"/>
      <c r="C4743" s="116"/>
      <c r="D4743" s="9"/>
      <c r="E4743" s="9"/>
      <c r="F4743" s="9"/>
      <c r="G4743" s="9"/>
      <c r="H4743" s="9"/>
      <c r="I4743" s="9"/>
      <c r="J4743" s="9"/>
      <c r="K4743" s="9"/>
      <c r="L4743" s="9"/>
      <c r="M4743" s="9"/>
      <c r="N4743" s="9"/>
      <c r="O4743" s="9"/>
      <c r="P4743" s="9"/>
      <c r="Q4743" s="9"/>
      <c r="R4743" s="9"/>
      <c r="S4743" s="9"/>
      <c r="T4743" s="9"/>
      <c r="U4743" s="9"/>
      <c r="V4743" s="9"/>
      <c r="W4743" s="9"/>
    </row>
    <row r="4744">
      <c r="A4744" s="123"/>
      <c r="B4744" s="25"/>
      <c r="C4744" s="116"/>
      <c r="D4744" s="9"/>
      <c r="E4744" s="9"/>
      <c r="F4744" s="9"/>
      <c r="G4744" s="9"/>
      <c r="H4744" s="9"/>
      <c r="I4744" s="9"/>
      <c r="J4744" s="9"/>
      <c r="K4744" s="9"/>
      <c r="L4744" s="9"/>
      <c r="M4744" s="9"/>
      <c r="N4744" s="9"/>
      <c r="O4744" s="9"/>
      <c r="P4744" s="9"/>
      <c r="Q4744" s="9"/>
      <c r="R4744" s="9"/>
      <c r="S4744" s="9"/>
      <c r="T4744" s="9"/>
      <c r="U4744" s="9"/>
      <c r="V4744" s="9"/>
      <c r="W4744" s="9"/>
    </row>
    <row r="4745">
      <c r="A4745" s="123"/>
      <c r="B4745" s="25"/>
      <c r="C4745" s="116"/>
      <c r="D4745" s="9"/>
      <c r="E4745" s="9"/>
      <c r="F4745" s="9"/>
      <c r="G4745" s="9"/>
      <c r="H4745" s="9"/>
      <c r="I4745" s="9"/>
      <c r="J4745" s="9"/>
      <c r="K4745" s="9"/>
      <c r="L4745" s="9"/>
      <c r="M4745" s="9"/>
      <c r="N4745" s="9"/>
      <c r="O4745" s="9"/>
      <c r="P4745" s="9"/>
      <c r="Q4745" s="9"/>
      <c r="R4745" s="9"/>
      <c r="S4745" s="9"/>
      <c r="T4745" s="9"/>
      <c r="U4745" s="9"/>
      <c r="V4745" s="9"/>
      <c r="W4745" s="9"/>
    </row>
    <row r="4746">
      <c r="A4746" s="123"/>
      <c r="B4746" s="25"/>
      <c r="C4746" s="116"/>
      <c r="D4746" s="9"/>
      <c r="E4746" s="9"/>
      <c r="F4746" s="9"/>
      <c r="G4746" s="9"/>
      <c r="H4746" s="9"/>
      <c r="I4746" s="9"/>
      <c r="J4746" s="9"/>
      <c r="K4746" s="9"/>
      <c r="L4746" s="9"/>
      <c r="M4746" s="9"/>
      <c r="N4746" s="9"/>
      <c r="O4746" s="9"/>
      <c r="P4746" s="9"/>
      <c r="Q4746" s="9"/>
      <c r="R4746" s="9"/>
      <c r="S4746" s="9"/>
      <c r="T4746" s="9"/>
      <c r="U4746" s="9"/>
      <c r="V4746" s="9"/>
      <c r="W4746" s="9"/>
    </row>
    <row r="4747">
      <c r="A4747" s="123"/>
      <c r="B4747" s="25"/>
      <c r="C4747" s="116"/>
      <c r="D4747" s="9"/>
      <c r="E4747" s="9"/>
      <c r="F4747" s="9"/>
      <c r="G4747" s="9"/>
      <c r="H4747" s="9"/>
      <c r="I4747" s="9"/>
      <c r="J4747" s="9"/>
      <c r="K4747" s="9"/>
      <c r="L4747" s="9"/>
      <c r="M4747" s="9"/>
      <c r="N4747" s="9"/>
      <c r="O4747" s="9"/>
      <c r="P4747" s="9"/>
      <c r="Q4747" s="9"/>
      <c r="R4747" s="9"/>
      <c r="S4747" s="9"/>
      <c r="T4747" s="9"/>
      <c r="U4747" s="9"/>
      <c r="V4747" s="9"/>
      <c r="W4747" s="9"/>
    </row>
    <row r="4748">
      <c r="A4748" s="123"/>
      <c r="B4748" s="25"/>
      <c r="C4748" s="116"/>
      <c r="D4748" s="9"/>
      <c r="E4748" s="9"/>
      <c r="F4748" s="9"/>
      <c r="G4748" s="9"/>
      <c r="H4748" s="9"/>
      <c r="I4748" s="9"/>
      <c r="J4748" s="9"/>
      <c r="K4748" s="9"/>
      <c r="L4748" s="9"/>
      <c r="M4748" s="9"/>
      <c r="N4748" s="9"/>
      <c r="O4748" s="9"/>
      <c r="P4748" s="9"/>
      <c r="Q4748" s="9"/>
      <c r="R4748" s="9"/>
      <c r="S4748" s="9"/>
      <c r="T4748" s="9"/>
      <c r="U4748" s="9"/>
      <c r="V4748" s="9"/>
      <c r="W4748" s="9"/>
    </row>
    <row r="4749">
      <c r="A4749" s="123"/>
      <c r="B4749" s="25"/>
      <c r="C4749" s="116"/>
      <c r="D4749" s="9"/>
      <c r="E4749" s="9"/>
      <c r="F4749" s="9"/>
      <c r="G4749" s="9"/>
      <c r="H4749" s="9"/>
      <c r="I4749" s="9"/>
      <c r="J4749" s="9"/>
      <c r="K4749" s="9"/>
      <c r="L4749" s="9"/>
      <c r="M4749" s="9"/>
      <c r="N4749" s="9"/>
      <c r="O4749" s="9"/>
      <c r="P4749" s="9"/>
      <c r="Q4749" s="9"/>
      <c r="R4749" s="9"/>
      <c r="S4749" s="9"/>
      <c r="T4749" s="9"/>
      <c r="U4749" s="9"/>
      <c r="V4749" s="9"/>
      <c r="W4749" s="9"/>
    </row>
    <row r="4750">
      <c r="A4750" s="123"/>
      <c r="B4750" s="25"/>
      <c r="C4750" s="116"/>
      <c r="D4750" s="9"/>
      <c r="E4750" s="9"/>
      <c r="F4750" s="9"/>
      <c r="G4750" s="9"/>
      <c r="H4750" s="9"/>
      <c r="I4750" s="9"/>
      <c r="J4750" s="9"/>
      <c r="K4750" s="9"/>
      <c r="L4750" s="9"/>
      <c r="M4750" s="9"/>
      <c r="N4750" s="9"/>
      <c r="O4750" s="9"/>
      <c r="P4750" s="9"/>
      <c r="Q4750" s="9"/>
      <c r="R4750" s="9"/>
      <c r="S4750" s="9"/>
      <c r="T4750" s="9"/>
      <c r="U4750" s="9"/>
      <c r="V4750" s="9"/>
      <c r="W4750" s="9"/>
    </row>
    <row r="4751">
      <c r="A4751" s="123"/>
      <c r="B4751" s="25"/>
      <c r="C4751" s="116"/>
      <c r="D4751" s="9"/>
      <c r="E4751" s="9"/>
      <c r="F4751" s="9"/>
      <c r="G4751" s="9"/>
      <c r="H4751" s="9"/>
      <c r="I4751" s="9"/>
      <c r="J4751" s="9"/>
      <c r="K4751" s="9"/>
      <c r="L4751" s="9"/>
      <c r="M4751" s="9"/>
      <c r="N4751" s="9"/>
      <c r="O4751" s="9"/>
      <c r="P4751" s="9"/>
      <c r="Q4751" s="9"/>
      <c r="R4751" s="9"/>
      <c r="S4751" s="9"/>
      <c r="T4751" s="9"/>
      <c r="U4751" s="9"/>
      <c r="V4751" s="9"/>
      <c r="W4751" s="9"/>
    </row>
    <row r="4752">
      <c r="A4752" s="123"/>
      <c r="B4752" s="25"/>
      <c r="C4752" s="116"/>
      <c r="D4752" s="9"/>
      <c r="E4752" s="9"/>
      <c r="F4752" s="9"/>
      <c r="G4752" s="9"/>
      <c r="H4752" s="9"/>
      <c r="I4752" s="9"/>
      <c r="J4752" s="9"/>
      <c r="K4752" s="9"/>
      <c r="L4752" s="9"/>
      <c r="M4752" s="9"/>
      <c r="N4752" s="9"/>
      <c r="O4752" s="9"/>
      <c r="P4752" s="9"/>
      <c r="Q4752" s="9"/>
      <c r="R4752" s="9"/>
      <c r="S4752" s="9"/>
      <c r="T4752" s="9"/>
      <c r="U4752" s="9"/>
      <c r="V4752" s="9"/>
      <c r="W4752" s="9"/>
    </row>
    <row r="4753">
      <c r="A4753" s="123"/>
      <c r="B4753" s="25"/>
      <c r="C4753" s="116"/>
      <c r="D4753" s="9"/>
      <c r="E4753" s="9"/>
      <c r="F4753" s="9"/>
      <c r="G4753" s="9"/>
      <c r="H4753" s="9"/>
      <c r="I4753" s="9"/>
      <c r="J4753" s="9"/>
      <c r="K4753" s="9"/>
      <c r="L4753" s="9"/>
      <c r="M4753" s="9"/>
      <c r="N4753" s="9"/>
      <c r="O4753" s="9"/>
      <c r="P4753" s="9"/>
      <c r="Q4753" s="9"/>
      <c r="R4753" s="9"/>
      <c r="S4753" s="9"/>
      <c r="T4753" s="9"/>
      <c r="U4753" s="9"/>
      <c r="V4753" s="9"/>
      <c r="W4753" s="9"/>
    </row>
    <row r="4754">
      <c r="A4754" s="123"/>
      <c r="B4754" s="25"/>
      <c r="C4754" s="116"/>
      <c r="D4754" s="9"/>
      <c r="E4754" s="9"/>
      <c r="F4754" s="9"/>
      <c r="G4754" s="9"/>
      <c r="H4754" s="9"/>
      <c r="I4754" s="9"/>
      <c r="J4754" s="9"/>
      <c r="K4754" s="9"/>
      <c r="L4754" s="9"/>
      <c r="M4754" s="9"/>
      <c r="N4754" s="9"/>
      <c r="O4754" s="9"/>
      <c r="P4754" s="9"/>
      <c r="Q4754" s="9"/>
      <c r="R4754" s="9"/>
      <c r="S4754" s="9"/>
      <c r="T4754" s="9"/>
      <c r="U4754" s="9"/>
      <c r="V4754" s="9"/>
      <c r="W4754" s="9"/>
    </row>
    <row r="4755">
      <c r="A4755" s="123"/>
      <c r="B4755" s="25"/>
      <c r="C4755" s="116"/>
      <c r="D4755" s="9"/>
      <c r="E4755" s="9"/>
      <c r="F4755" s="9"/>
      <c r="G4755" s="9"/>
      <c r="H4755" s="9"/>
      <c r="I4755" s="9"/>
      <c r="J4755" s="9"/>
      <c r="K4755" s="9"/>
      <c r="L4755" s="9"/>
      <c r="M4755" s="9"/>
      <c r="N4755" s="9"/>
      <c r="O4755" s="9"/>
      <c r="P4755" s="9"/>
      <c r="Q4755" s="9"/>
      <c r="R4755" s="9"/>
      <c r="S4755" s="9"/>
      <c r="T4755" s="9"/>
      <c r="U4755" s="9"/>
      <c r="V4755" s="9"/>
      <c r="W4755" s="9"/>
    </row>
    <row r="4756">
      <c r="A4756" s="123"/>
      <c r="B4756" s="25"/>
      <c r="C4756" s="116"/>
      <c r="D4756" s="9"/>
      <c r="E4756" s="9"/>
      <c r="F4756" s="9"/>
      <c r="G4756" s="9"/>
      <c r="H4756" s="9"/>
      <c r="I4756" s="9"/>
      <c r="J4756" s="9"/>
      <c r="K4756" s="9"/>
      <c r="L4756" s="9"/>
      <c r="M4756" s="9"/>
      <c r="N4756" s="9"/>
      <c r="O4756" s="9"/>
      <c r="P4756" s="9"/>
      <c r="Q4756" s="9"/>
      <c r="R4756" s="9"/>
      <c r="S4756" s="9"/>
      <c r="T4756" s="9"/>
      <c r="U4756" s="9"/>
      <c r="V4756" s="9"/>
      <c r="W4756" s="9"/>
    </row>
    <row r="4757">
      <c r="A4757" s="123"/>
      <c r="B4757" s="25"/>
      <c r="C4757" s="116"/>
      <c r="D4757" s="9"/>
      <c r="E4757" s="9"/>
      <c r="F4757" s="9"/>
      <c r="G4757" s="9"/>
      <c r="H4757" s="9"/>
      <c r="I4757" s="9"/>
      <c r="J4757" s="9"/>
      <c r="K4757" s="9"/>
      <c r="L4757" s="9"/>
      <c r="M4757" s="9"/>
      <c r="N4757" s="9"/>
      <c r="O4757" s="9"/>
      <c r="P4757" s="9"/>
      <c r="Q4757" s="9"/>
      <c r="R4757" s="9"/>
      <c r="S4757" s="9"/>
      <c r="T4757" s="9"/>
      <c r="U4757" s="9"/>
      <c r="V4757" s="9"/>
      <c r="W4757" s="9"/>
    </row>
    <row r="4758">
      <c r="A4758" s="123"/>
      <c r="B4758" s="25"/>
      <c r="C4758" s="116"/>
      <c r="D4758" s="9"/>
      <c r="E4758" s="9"/>
      <c r="F4758" s="9"/>
      <c r="G4758" s="9"/>
      <c r="H4758" s="9"/>
      <c r="I4758" s="9"/>
      <c r="J4758" s="9"/>
      <c r="K4758" s="9"/>
      <c r="L4758" s="9"/>
      <c r="M4758" s="9"/>
      <c r="N4758" s="9"/>
      <c r="O4758" s="9"/>
      <c r="P4758" s="9"/>
      <c r="Q4758" s="9"/>
      <c r="R4758" s="9"/>
      <c r="S4758" s="9"/>
      <c r="T4758" s="9"/>
      <c r="U4758" s="9"/>
      <c r="V4758" s="9"/>
      <c r="W4758" s="9"/>
    </row>
    <row r="4759">
      <c r="A4759" s="123"/>
      <c r="B4759" s="25"/>
      <c r="C4759" s="116"/>
      <c r="D4759" s="9"/>
      <c r="E4759" s="9"/>
      <c r="F4759" s="9"/>
      <c r="G4759" s="9"/>
      <c r="H4759" s="9"/>
      <c r="I4759" s="9"/>
      <c r="J4759" s="9"/>
      <c r="K4759" s="9"/>
      <c r="L4759" s="9"/>
      <c r="M4759" s="9"/>
      <c r="N4759" s="9"/>
      <c r="O4759" s="9"/>
      <c r="P4759" s="9"/>
      <c r="Q4759" s="9"/>
      <c r="R4759" s="9"/>
      <c r="S4759" s="9"/>
      <c r="T4759" s="9"/>
      <c r="U4759" s="9"/>
      <c r="V4759" s="9"/>
      <c r="W4759" s="9"/>
    </row>
    <row r="4760">
      <c r="A4760" s="123"/>
      <c r="B4760" s="25"/>
      <c r="C4760" s="116"/>
      <c r="D4760" s="9"/>
      <c r="E4760" s="9"/>
      <c r="F4760" s="9"/>
      <c r="G4760" s="9"/>
      <c r="H4760" s="9"/>
      <c r="I4760" s="9"/>
      <c r="J4760" s="9"/>
      <c r="K4760" s="9"/>
      <c r="L4760" s="9"/>
      <c r="M4760" s="9"/>
      <c r="N4760" s="9"/>
      <c r="O4760" s="9"/>
      <c r="P4760" s="9"/>
      <c r="Q4760" s="9"/>
      <c r="R4760" s="9"/>
      <c r="S4760" s="9"/>
      <c r="T4760" s="9"/>
      <c r="U4760" s="9"/>
      <c r="V4760" s="9"/>
      <c r="W4760" s="9"/>
    </row>
    <row r="4761">
      <c r="A4761" s="123"/>
      <c r="B4761" s="25"/>
      <c r="C4761" s="116"/>
      <c r="D4761" s="9"/>
      <c r="E4761" s="9"/>
      <c r="F4761" s="9"/>
      <c r="G4761" s="9"/>
      <c r="H4761" s="9"/>
      <c r="I4761" s="9"/>
      <c r="J4761" s="9"/>
      <c r="K4761" s="9"/>
      <c r="L4761" s="9"/>
      <c r="M4761" s="9"/>
      <c r="N4761" s="9"/>
      <c r="O4761" s="9"/>
      <c r="P4761" s="9"/>
      <c r="Q4761" s="9"/>
      <c r="R4761" s="9"/>
      <c r="S4761" s="9"/>
      <c r="T4761" s="9"/>
      <c r="U4761" s="9"/>
      <c r="V4761" s="9"/>
      <c r="W4761" s="9"/>
    </row>
    <row r="4762">
      <c r="A4762" s="123"/>
      <c r="B4762" s="25"/>
      <c r="C4762" s="116"/>
      <c r="D4762" s="9"/>
      <c r="E4762" s="9"/>
      <c r="F4762" s="9"/>
      <c r="G4762" s="9"/>
      <c r="H4762" s="9"/>
      <c r="I4762" s="9"/>
      <c r="J4762" s="9"/>
      <c r="K4762" s="9"/>
      <c r="L4762" s="9"/>
      <c r="M4762" s="9"/>
      <c r="N4762" s="9"/>
      <c r="O4762" s="9"/>
      <c r="P4762" s="9"/>
      <c r="Q4762" s="9"/>
      <c r="R4762" s="9"/>
      <c r="S4762" s="9"/>
      <c r="T4762" s="9"/>
      <c r="U4762" s="9"/>
      <c r="V4762" s="9"/>
      <c r="W4762" s="9"/>
    </row>
    <row r="4763">
      <c r="A4763" s="123"/>
      <c r="B4763" s="25"/>
      <c r="C4763" s="116"/>
      <c r="D4763" s="9"/>
      <c r="E4763" s="9"/>
      <c r="F4763" s="9"/>
      <c r="G4763" s="9"/>
      <c r="H4763" s="9"/>
      <c r="I4763" s="9"/>
      <c r="J4763" s="9"/>
      <c r="K4763" s="9"/>
      <c r="L4763" s="9"/>
      <c r="M4763" s="9"/>
      <c r="N4763" s="9"/>
      <c r="O4763" s="9"/>
      <c r="P4763" s="9"/>
      <c r="Q4763" s="9"/>
      <c r="R4763" s="9"/>
      <c r="S4763" s="9"/>
      <c r="T4763" s="9"/>
      <c r="U4763" s="9"/>
      <c r="V4763" s="9"/>
      <c r="W4763" s="9"/>
    </row>
    <row r="4764">
      <c r="A4764" s="123"/>
      <c r="B4764" s="25"/>
      <c r="C4764" s="116"/>
      <c r="D4764" s="9"/>
      <c r="E4764" s="9"/>
      <c r="F4764" s="9"/>
      <c r="G4764" s="9"/>
      <c r="H4764" s="9"/>
      <c r="I4764" s="9"/>
      <c r="J4764" s="9"/>
      <c r="K4764" s="9"/>
      <c r="L4764" s="9"/>
      <c r="M4764" s="9"/>
      <c r="N4764" s="9"/>
      <c r="O4764" s="9"/>
      <c r="P4764" s="9"/>
      <c r="Q4764" s="9"/>
      <c r="R4764" s="9"/>
      <c r="S4764" s="9"/>
      <c r="T4764" s="9"/>
      <c r="U4764" s="9"/>
      <c r="V4764" s="9"/>
      <c r="W4764" s="9"/>
    </row>
    <row r="4765">
      <c r="A4765" s="123"/>
      <c r="B4765" s="25"/>
      <c r="C4765" s="116"/>
      <c r="D4765" s="9"/>
      <c r="E4765" s="9"/>
      <c r="F4765" s="9"/>
      <c r="G4765" s="9"/>
      <c r="H4765" s="9"/>
      <c r="I4765" s="9"/>
      <c r="J4765" s="9"/>
      <c r="K4765" s="9"/>
      <c r="L4765" s="9"/>
      <c r="M4765" s="9"/>
      <c r="N4765" s="9"/>
      <c r="O4765" s="9"/>
      <c r="P4765" s="9"/>
      <c r="Q4765" s="9"/>
      <c r="R4765" s="9"/>
      <c r="S4765" s="9"/>
      <c r="T4765" s="9"/>
      <c r="U4765" s="9"/>
      <c r="V4765" s="9"/>
      <c r="W4765" s="9"/>
    </row>
    <row r="4766">
      <c r="A4766" s="123"/>
      <c r="B4766" s="25"/>
      <c r="C4766" s="116"/>
      <c r="D4766" s="9"/>
      <c r="E4766" s="9"/>
      <c r="F4766" s="9"/>
      <c r="G4766" s="9"/>
      <c r="H4766" s="9"/>
      <c r="I4766" s="9"/>
      <c r="J4766" s="9"/>
      <c r="K4766" s="9"/>
      <c r="L4766" s="9"/>
      <c r="M4766" s="9"/>
      <c r="N4766" s="9"/>
      <c r="O4766" s="9"/>
      <c r="P4766" s="9"/>
      <c r="Q4766" s="9"/>
      <c r="R4766" s="9"/>
      <c r="S4766" s="9"/>
      <c r="T4766" s="9"/>
      <c r="U4766" s="9"/>
      <c r="V4766" s="9"/>
      <c r="W4766" s="9"/>
    </row>
    <row r="4767">
      <c r="A4767" s="123"/>
      <c r="B4767" s="25"/>
      <c r="C4767" s="116"/>
      <c r="D4767" s="9"/>
      <c r="E4767" s="9"/>
      <c r="F4767" s="9"/>
      <c r="G4767" s="9"/>
      <c r="H4767" s="9"/>
      <c r="I4767" s="9"/>
      <c r="J4767" s="9"/>
      <c r="K4767" s="9"/>
      <c r="L4767" s="9"/>
      <c r="M4767" s="9"/>
      <c r="N4767" s="9"/>
      <c r="O4767" s="9"/>
      <c r="P4767" s="9"/>
      <c r="Q4767" s="9"/>
      <c r="R4767" s="9"/>
      <c r="S4767" s="9"/>
      <c r="T4767" s="9"/>
      <c r="U4767" s="9"/>
      <c r="V4767" s="9"/>
      <c r="W4767" s="9"/>
    </row>
    <row r="4768">
      <c r="A4768" s="123"/>
      <c r="B4768" s="25"/>
      <c r="C4768" s="116"/>
      <c r="D4768" s="9"/>
      <c r="E4768" s="9"/>
      <c r="F4768" s="9"/>
      <c r="G4768" s="9"/>
      <c r="H4768" s="9"/>
      <c r="I4768" s="9"/>
      <c r="J4768" s="9"/>
      <c r="K4768" s="9"/>
      <c r="L4768" s="9"/>
      <c r="M4768" s="9"/>
      <c r="N4768" s="9"/>
      <c r="O4768" s="9"/>
      <c r="P4768" s="9"/>
      <c r="Q4768" s="9"/>
      <c r="R4768" s="9"/>
      <c r="S4768" s="9"/>
      <c r="T4768" s="9"/>
      <c r="U4768" s="9"/>
      <c r="V4768" s="9"/>
      <c r="W4768" s="9"/>
    </row>
    <row r="4769">
      <c r="A4769" s="123"/>
      <c r="B4769" s="25"/>
      <c r="C4769" s="116"/>
      <c r="D4769" s="9"/>
      <c r="E4769" s="9"/>
      <c r="F4769" s="9"/>
      <c r="G4769" s="9"/>
      <c r="H4769" s="9"/>
      <c r="I4769" s="9"/>
      <c r="J4769" s="9"/>
      <c r="K4769" s="9"/>
      <c r="L4769" s="9"/>
      <c r="M4769" s="9"/>
      <c r="N4769" s="9"/>
      <c r="O4769" s="9"/>
      <c r="P4769" s="9"/>
      <c r="Q4769" s="9"/>
      <c r="R4769" s="9"/>
      <c r="S4769" s="9"/>
      <c r="T4769" s="9"/>
      <c r="U4769" s="9"/>
      <c r="V4769" s="9"/>
      <c r="W4769" s="9"/>
    </row>
    <row r="4770">
      <c r="A4770" s="123"/>
      <c r="B4770" s="25"/>
      <c r="C4770" s="116"/>
      <c r="D4770" s="9"/>
      <c r="E4770" s="9"/>
      <c r="F4770" s="9"/>
      <c r="G4770" s="9"/>
      <c r="H4770" s="9"/>
      <c r="I4770" s="9"/>
      <c r="J4770" s="9"/>
      <c r="K4770" s="9"/>
      <c r="L4770" s="9"/>
      <c r="M4770" s="9"/>
      <c r="N4770" s="9"/>
      <c r="O4770" s="9"/>
      <c r="P4770" s="9"/>
      <c r="Q4770" s="9"/>
      <c r="R4770" s="9"/>
      <c r="S4770" s="9"/>
      <c r="T4770" s="9"/>
      <c r="U4770" s="9"/>
      <c r="V4770" s="9"/>
      <c r="W4770" s="9"/>
    </row>
    <row r="4771">
      <c r="A4771" s="123"/>
      <c r="B4771" s="25"/>
      <c r="C4771" s="116"/>
      <c r="D4771" s="9"/>
      <c r="E4771" s="9"/>
      <c r="F4771" s="9"/>
      <c r="G4771" s="9"/>
      <c r="H4771" s="9"/>
      <c r="I4771" s="9"/>
      <c r="J4771" s="9"/>
      <c r="K4771" s="9"/>
      <c r="L4771" s="9"/>
      <c r="M4771" s="9"/>
      <c r="N4771" s="9"/>
      <c r="O4771" s="9"/>
      <c r="P4771" s="9"/>
      <c r="Q4771" s="9"/>
      <c r="R4771" s="9"/>
      <c r="S4771" s="9"/>
      <c r="T4771" s="9"/>
      <c r="U4771" s="9"/>
      <c r="V4771" s="9"/>
      <c r="W4771" s="9"/>
    </row>
    <row r="4772">
      <c r="A4772" s="123"/>
      <c r="B4772" s="25"/>
      <c r="C4772" s="116"/>
      <c r="D4772" s="9"/>
      <c r="E4772" s="9"/>
      <c r="F4772" s="9"/>
      <c r="G4772" s="9"/>
      <c r="H4772" s="9"/>
      <c r="I4772" s="9"/>
      <c r="J4772" s="9"/>
      <c r="K4772" s="9"/>
      <c r="L4772" s="9"/>
      <c r="M4772" s="9"/>
      <c r="N4772" s="9"/>
      <c r="O4772" s="9"/>
      <c r="P4772" s="9"/>
      <c r="Q4772" s="9"/>
      <c r="R4772" s="9"/>
      <c r="S4772" s="9"/>
      <c r="T4772" s="9"/>
      <c r="U4772" s="9"/>
      <c r="V4772" s="9"/>
      <c r="W4772" s="9"/>
    </row>
    <row r="4773">
      <c r="A4773" s="123"/>
      <c r="B4773" s="25"/>
      <c r="C4773" s="116"/>
      <c r="D4773" s="9"/>
      <c r="E4773" s="9"/>
      <c r="F4773" s="9"/>
      <c r="G4773" s="9"/>
      <c r="H4773" s="9"/>
      <c r="I4773" s="9"/>
      <c r="J4773" s="9"/>
      <c r="K4773" s="9"/>
      <c r="L4773" s="9"/>
      <c r="M4773" s="9"/>
      <c r="N4773" s="9"/>
      <c r="O4773" s="9"/>
      <c r="P4773" s="9"/>
      <c r="Q4773" s="9"/>
      <c r="R4773" s="9"/>
      <c r="S4773" s="9"/>
      <c r="T4773" s="9"/>
      <c r="U4773" s="9"/>
      <c r="V4773" s="9"/>
      <c r="W4773" s="9"/>
    </row>
    <row r="4774">
      <c r="A4774" s="123"/>
      <c r="B4774" s="25"/>
      <c r="C4774" s="116"/>
      <c r="D4774" s="9"/>
      <c r="E4774" s="9"/>
      <c r="F4774" s="9"/>
      <c r="G4774" s="9"/>
      <c r="H4774" s="9"/>
      <c r="I4774" s="9"/>
      <c r="J4774" s="9"/>
      <c r="K4774" s="9"/>
      <c r="L4774" s="9"/>
      <c r="M4774" s="9"/>
      <c r="N4774" s="9"/>
      <c r="O4774" s="9"/>
      <c r="P4774" s="9"/>
      <c r="Q4774" s="9"/>
      <c r="R4774" s="9"/>
      <c r="S4774" s="9"/>
      <c r="T4774" s="9"/>
      <c r="U4774" s="9"/>
      <c r="V4774" s="9"/>
      <c r="W4774" s="9"/>
    </row>
    <row r="4775">
      <c r="A4775" s="123"/>
      <c r="B4775" s="25"/>
      <c r="C4775" s="116"/>
      <c r="D4775" s="9"/>
      <c r="E4775" s="9"/>
      <c r="F4775" s="9"/>
      <c r="G4775" s="9"/>
      <c r="H4775" s="9"/>
      <c r="I4775" s="9"/>
      <c r="J4775" s="9"/>
      <c r="K4775" s="9"/>
      <c r="L4775" s="9"/>
      <c r="M4775" s="9"/>
      <c r="N4775" s="9"/>
      <c r="O4775" s="9"/>
      <c r="P4775" s="9"/>
      <c r="Q4775" s="9"/>
      <c r="R4775" s="9"/>
      <c r="S4775" s="9"/>
      <c r="T4775" s="9"/>
      <c r="U4775" s="9"/>
      <c r="V4775" s="9"/>
      <c r="W4775" s="9"/>
    </row>
    <row r="4776">
      <c r="A4776" s="123"/>
      <c r="B4776" s="25"/>
      <c r="C4776" s="116"/>
      <c r="D4776" s="9"/>
      <c r="E4776" s="9"/>
      <c r="F4776" s="9"/>
      <c r="G4776" s="9"/>
      <c r="H4776" s="9"/>
      <c r="I4776" s="9"/>
      <c r="J4776" s="9"/>
      <c r="K4776" s="9"/>
      <c r="L4776" s="9"/>
      <c r="M4776" s="9"/>
      <c r="N4776" s="9"/>
      <c r="O4776" s="9"/>
      <c r="P4776" s="9"/>
      <c r="Q4776" s="9"/>
      <c r="R4776" s="9"/>
      <c r="S4776" s="9"/>
      <c r="T4776" s="9"/>
      <c r="U4776" s="9"/>
      <c r="V4776" s="9"/>
      <c r="W4776" s="9"/>
    </row>
    <row r="4777">
      <c r="A4777" s="123"/>
      <c r="B4777" s="25"/>
      <c r="C4777" s="116"/>
      <c r="D4777" s="9"/>
      <c r="E4777" s="9"/>
      <c r="F4777" s="9"/>
      <c r="G4777" s="9"/>
      <c r="H4777" s="9"/>
      <c r="I4777" s="9"/>
      <c r="J4777" s="9"/>
      <c r="K4777" s="9"/>
      <c r="L4777" s="9"/>
      <c r="M4777" s="9"/>
      <c r="N4777" s="9"/>
      <c r="O4777" s="9"/>
      <c r="P4777" s="9"/>
      <c r="Q4777" s="9"/>
      <c r="R4777" s="9"/>
      <c r="S4777" s="9"/>
      <c r="T4777" s="9"/>
      <c r="U4777" s="9"/>
      <c r="V4777" s="9"/>
      <c r="W4777" s="9"/>
    </row>
    <row r="4778">
      <c r="A4778" s="123"/>
      <c r="B4778" s="25"/>
      <c r="C4778" s="116"/>
      <c r="D4778" s="9"/>
      <c r="E4778" s="9"/>
      <c r="F4778" s="9"/>
      <c r="G4778" s="9"/>
      <c r="H4778" s="9"/>
      <c r="I4778" s="9"/>
      <c r="J4778" s="9"/>
      <c r="K4778" s="9"/>
      <c r="L4778" s="9"/>
      <c r="M4778" s="9"/>
      <c r="N4778" s="9"/>
      <c r="O4778" s="9"/>
      <c r="P4778" s="9"/>
      <c r="Q4778" s="9"/>
      <c r="R4778" s="9"/>
      <c r="S4778" s="9"/>
      <c r="T4778" s="9"/>
      <c r="U4778" s="9"/>
      <c r="V4778" s="9"/>
      <c r="W4778" s="9"/>
    </row>
    <row r="4779">
      <c r="A4779" s="123"/>
      <c r="B4779" s="25"/>
      <c r="C4779" s="116"/>
      <c r="D4779" s="9"/>
      <c r="E4779" s="9"/>
      <c r="F4779" s="9"/>
      <c r="G4779" s="9"/>
      <c r="H4779" s="9"/>
      <c r="I4779" s="9"/>
      <c r="J4779" s="9"/>
      <c r="K4779" s="9"/>
      <c r="L4779" s="9"/>
      <c r="M4779" s="9"/>
      <c r="N4779" s="9"/>
      <c r="O4779" s="9"/>
      <c r="P4779" s="9"/>
      <c r="Q4779" s="9"/>
      <c r="R4779" s="9"/>
      <c r="S4779" s="9"/>
      <c r="T4779" s="9"/>
      <c r="U4779" s="9"/>
      <c r="V4779" s="9"/>
      <c r="W4779" s="9"/>
    </row>
    <row r="4780">
      <c r="A4780" s="123"/>
      <c r="B4780" s="25"/>
      <c r="C4780" s="116"/>
      <c r="D4780" s="9"/>
      <c r="E4780" s="9"/>
      <c r="F4780" s="9"/>
      <c r="G4780" s="9"/>
      <c r="H4780" s="9"/>
      <c r="I4780" s="9"/>
      <c r="J4780" s="9"/>
      <c r="K4780" s="9"/>
      <c r="L4780" s="9"/>
      <c r="M4780" s="9"/>
      <c r="N4780" s="9"/>
      <c r="O4780" s="9"/>
      <c r="P4780" s="9"/>
      <c r="Q4780" s="9"/>
      <c r="R4780" s="9"/>
      <c r="S4780" s="9"/>
      <c r="T4780" s="9"/>
      <c r="U4780" s="9"/>
      <c r="V4780" s="9"/>
      <c r="W4780" s="9"/>
    </row>
    <row r="4781">
      <c r="A4781" s="123"/>
      <c r="B4781" s="25"/>
      <c r="C4781" s="116"/>
      <c r="D4781" s="9"/>
      <c r="E4781" s="9"/>
      <c r="F4781" s="9"/>
      <c r="G4781" s="9"/>
      <c r="H4781" s="9"/>
      <c r="I4781" s="9"/>
      <c r="J4781" s="9"/>
      <c r="K4781" s="9"/>
      <c r="L4781" s="9"/>
      <c r="M4781" s="9"/>
      <c r="N4781" s="9"/>
      <c r="O4781" s="9"/>
      <c r="P4781" s="9"/>
      <c r="Q4781" s="9"/>
      <c r="R4781" s="9"/>
      <c r="S4781" s="9"/>
      <c r="T4781" s="9"/>
      <c r="U4781" s="9"/>
      <c r="V4781" s="9"/>
      <c r="W4781" s="9"/>
    </row>
    <row r="4782">
      <c r="A4782" s="123"/>
      <c r="B4782" s="25"/>
      <c r="C4782" s="116"/>
      <c r="D4782" s="9"/>
      <c r="E4782" s="9"/>
      <c r="F4782" s="9"/>
      <c r="G4782" s="9"/>
      <c r="H4782" s="9"/>
      <c r="I4782" s="9"/>
      <c r="J4782" s="9"/>
      <c r="K4782" s="9"/>
      <c r="L4782" s="9"/>
      <c r="M4782" s="9"/>
      <c r="N4782" s="9"/>
      <c r="O4782" s="9"/>
      <c r="P4782" s="9"/>
      <c r="Q4782" s="9"/>
      <c r="R4782" s="9"/>
      <c r="S4782" s="9"/>
      <c r="T4782" s="9"/>
      <c r="U4782" s="9"/>
      <c r="V4782" s="9"/>
      <c r="W4782" s="9"/>
    </row>
    <row r="4783">
      <c r="A4783" s="123"/>
      <c r="B4783" s="25"/>
      <c r="C4783" s="116"/>
      <c r="D4783" s="9"/>
      <c r="E4783" s="9"/>
      <c r="F4783" s="9"/>
      <c r="G4783" s="9"/>
      <c r="H4783" s="9"/>
      <c r="I4783" s="9"/>
      <c r="J4783" s="9"/>
      <c r="K4783" s="9"/>
      <c r="L4783" s="9"/>
      <c r="M4783" s="9"/>
      <c r="N4783" s="9"/>
      <c r="O4783" s="9"/>
      <c r="P4783" s="9"/>
      <c r="Q4783" s="9"/>
      <c r="R4783" s="9"/>
      <c r="S4783" s="9"/>
      <c r="T4783" s="9"/>
      <c r="U4783" s="9"/>
      <c r="V4783" s="9"/>
      <c r="W4783" s="9"/>
    </row>
    <row r="4784">
      <c r="A4784" s="123"/>
      <c r="B4784" s="25"/>
      <c r="C4784" s="116"/>
      <c r="D4784" s="9"/>
      <c r="E4784" s="9"/>
      <c r="F4784" s="9"/>
      <c r="G4784" s="9"/>
      <c r="H4784" s="9"/>
      <c r="I4784" s="9"/>
      <c r="J4784" s="9"/>
      <c r="K4784" s="9"/>
      <c r="L4784" s="9"/>
      <c r="M4784" s="9"/>
      <c r="N4784" s="9"/>
      <c r="O4784" s="9"/>
      <c r="P4784" s="9"/>
      <c r="Q4784" s="9"/>
      <c r="R4784" s="9"/>
      <c r="S4784" s="9"/>
      <c r="T4784" s="9"/>
      <c r="U4784" s="9"/>
      <c r="V4784" s="9"/>
      <c r="W4784" s="9"/>
    </row>
    <row r="4785">
      <c r="A4785" s="123"/>
      <c r="B4785" s="25"/>
      <c r="C4785" s="116"/>
      <c r="D4785" s="9"/>
      <c r="E4785" s="9"/>
      <c r="F4785" s="9"/>
      <c r="G4785" s="9"/>
      <c r="H4785" s="9"/>
      <c r="I4785" s="9"/>
      <c r="J4785" s="9"/>
      <c r="K4785" s="9"/>
      <c r="L4785" s="9"/>
      <c r="M4785" s="9"/>
      <c r="N4785" s="9"/>
      <c r="O4785" s="9"/>
      <c r="P4785" s="9"/>
      <c r="Q4785" s="9"/>
      <c r="R4785" s="9"/>
      <c r="S4785" s="9"/>
      <c r="T4785" s="9"/>
      <c r="U4785" s="9"/>
      <c r="V4785" s="9"/>
      <c r="W4785" s="9"/>
    </row>
    <row r="4786">
      <c r="A4786" s="123"/>
      <c r="B4786" s="25"/>
      <c r="C4786" s="116"/>
      <c r="D4786" s="9"/>
      <c r="E4786" s="9"/>
      <c r="F4786" s="9"/>
      <c r="G4786" s="9"/>
      <c r="H4786" s="9"/>
      <c r="I4786" s="9"/>
      <c r="J4786" s="9"/>
      <c r="K4786" s="9"/>
      <c r="L4786" s="9"/>
      <c r="M4786" s="9"/>
      <c r="N4786" s="9"/>
      <c r="O4786" s="9"/>
      <c r="P4786" s="9"/>
      <c r="Q4786" s="9"/>
      <c r="R4786" s="9"/>
      <c r="S4786" s="9"/>
      <c r="T4786" s="9"/>
      <c r="U4786" s="9"/>
      <c r="V4786" s="9"/>
      <c r="W4786" s="9"/>
    </row>
    <row r="4787">
      <c r="A4787" s="123"/>
      <c r="B4787" s="25"/>
      <c r="C4787" s="116"/>
      <c r="D4787" s="9"/>
      <c r="E4787" s="9"/>
      <c r="F4787" s="9"/>
      <c r="G4787" s="9"/>
      <c r="H4787" s="9"/>
      <c r="I4787" s="9"/>
      <c r="J4787" s="9"/>
      <c r="K4787" s="9"/>
      <c r="L4787" s="9"/>
      <c r="M4787" s="9"/>
      <c r="N4787" s="9"/>
      <c r="O4787" s="9"/>
      <c r="P4787" s="9"/>
      <c r="Q4787" s="9"/>
      <c r="R4787" s="9"/>
      <c r="S4787" s="9"/>
      <c r="T4787" s="9"/>
      <c r="U4787" s="9"/>
      <c r="V4787" s="9"/>
      <c r="W4787" s="9"/>
    </row>
    <row r="4788">
      <c r="A4788" s="123"/>
      <c r="B4788" s="25"/>
      <c r="C4788" s="116"/>
      <c r="D4788" s="9"/>
      <c r="E4788" s="9"/>
      <c r="F4788" s="9"/>
      <c r="G4788" s="9"/>
      <c r="H4788" s="9"/>
      <c r="I4788" s="9"/>
      <c r="J4788" s="9"/>
      <c r="K4788" s="9"/>
      <c r="L4788" s="9"/>
      <c r="M4788" s="9"/>
      <c r="N4788" s="9"/>
      <c r="O4788" s="9"/>
      <c r="P4788" s="9"/>
      <c r="Q4788" s="9"/>
      <c r="R4788" s="9"/>
      <c r="S4788" s="9"/>
      <c r="T4788" s="9"/>
      <c r="U4788" s="9"/>
      <c r="V4788" s="9"/>
      <c r="W4788" s="9"/>
    </row>
    <row r="4789">
      <c r="A4789" s="123"/>
      <c r="B4789" s="25"/>
      <c r="C4789" s="116"/>
      <c r="D4789" s="9"/>
      <c r="E4789" s="9"/>
      <c r="F4789" s="9"/>
      <c r="G4789" s="9"/>
      <c r="H4789" s="9"/>
      <c r="I4789" s="9"/>
      <c r="J4789" s="9"/>
      <c r="K4789" s="9"/>
      <c r="L4789" s="9"/>
      <c r="M4789" s="9"/>
      <c r="N4789" s="9"/>
      <c r="O4789" s="9"/>
      <c r="P4789" s="9"/>
      <c r="Q4789" s="9"/>
      <c r="R4789" s="9"/>
      <c r="S4789" s="9"/>
      <c r="T4789" s="9"/>
      <c r="U4789" s="9"/>
      <c r="V4789" s="9"/>
      <c r="W4789" s="9"/>
    </row>
    <row r="4790">
      <c r="A4790" s="123"/>
      <c r="B4790" s="25"/>
      <c r="C4790" s="116"/>
      <c r="D4790" s="9"/>
      <c r="E4790" s="9"/>
      <c r="F4790" s="9"/>
      <c r="G4790" s="9"/>
      <c r="H4790" s="9"/>
      <c r="I4790" s="9"/>
      <c r="J4790" s="9"/>
      <c r="K4790" s="9"/>
      <c r="L4790" s="9"/>
      <c r="M4790" s="9"/>
      <c r="N4790" s="9"/>
      <c r="O4790" s="9"/>
      <c r="P4790" s="9"/>
      <c r="Q4790" s="9"/>
      <c r="R4790" s="9"/>
      <c r="S4790" s="9"/>
      <c r="T4790" s="9"/>
      <c r="U4790" s="9"/>
      <c r="V4790" s="9"/>
      <c r="W4790" s="9"/>
    </row>
    <row r="4791">
      <c r="A4791" s="123"/>
      <c r="B4791" s="25"/>
      <c r="C4791" s="116"/>
      <c r="D4791" s="9"/>
      <c r="E4791" s="9"/>
      <c r="F4791" s="9"/>
      <c r="G4791" s="9"/>
      <c r="H4791" s="9"/>
      <c r="I4791" s="9"/>
      <c r="J4791" s="9"/>
      <c r="K4791" s="9"/>
      <c r="L4791" s="9"/>
      <c r="M4791" s="9"/>
      <c r="N4791" s="9"/>
      <c r="O4791" s="9"/>
      <c r="P4791" s="9"/>
      <c r="Q4791" s="9"/>
      <c r="R4791" s="9"/>
      <c r="S4791" s="9"/>
      <c r="T4791" s="9"/>
      <c r="U4791" s="9"/>
      <c r="V4791" s="9"/>
      <c r="W4791" s="9"/>
    </row>
    <row r="4792">
      <c r="A4792" s="123"/>
      <c r="B4792" s="25"/>
      <c r="C4792" s="116"/>
      <c r="D4792" s="9"/>
      <c r="E4792" s="9"/>
      <c r="F4792" s="9"/>
      <c r="G4792" s="9"/>
      <c r="H4792" s="9"/>
      <c r="I4792" s="9"/>
      <c r="J4792" s="9"/>
      <c r="K4792" s="9"/>
      <c r="L4792" s="9"/>
      <c r="M4792" s="9"/>
      <c r="N4792" s="9"/>
      <c r="O4792" s="9"/>
      <c r="P4792" s="9"/>
      <c r="Q4792" s="9"/>
      <c r="R4792" s="9"/>
      <c r="S4792" s="9"/>
      <c r="T4792" s="9"/>
      <c r="U4792" s="9"/>
      <c r="V4792" s="9"/>
      <c r="W4792" s="9"/>
    </row>
    <row r="4793">
      <c r="A4793" s="123"/>
      <c r="B4793" s="25"/>
      <c r="C4793" s="116"/>
      <c r="D4793" s="9"/>
      <c r="E4793" s="9"/>
      <c r="F4793" s="9"/>
      <c r="G4793" s="9"/>
      <c r="H4793" s="9"/>
      <c r="I4793" s="9"/>
      <c r="J4793" s="9"/>
      <c r="K4793" s="9"/>
      <c r="L4793" s="9"/>
      <c r="M4793" s="9"/>
      <c r="N4793" s="9"/>
      <c r="O4793" s="9"/>
      <c r="P4793" s="9"/>
      <c r="Q4793" s="9"/>
      <c r="R4793" s="9"/>
      <c r="S4793" s="9"/>
      <c r="T4793" s="9"/>
      <c r="U4793" s="9"/>
      <c r="V4793" s="9"/>
      <c r="W4793" s="9"/>
    </row>
    <row r="4794">
      <c r="A4794" s="123"/>
      <c r="B4794" s="25"/>
      <c r="C4794" s="116"/>
      <c r="D4794" s="9"/>
      <c r="E4794" s="9"/>
      <c r="F4794" s="9"/>
      <c r="G4794" s="9"/>
      <c r="H4794" s="9"/>
      <c r="I4794" s="9"/>
      <c r="J4794" s="9"/>
      <c r="K4794" s="9"/>
      <c r="L4794" s="9"/>
      <c r="M4794" s="9"/>
      <c r="N4794" s="9"/>
      <c r="O4794" s="9"/>
      <c r="P4794" s="9"/>
      <c r="Q4794" s="9"/>
      <c r="R4794" s="9"/>
      <c r="S4794" s="9"/>
      <c r="T4794" s="9"/>
      <c r="U4794" s="9"/>
      <c r="V4794" s="9"/>
      <c r="W4794" s="9"/>
    </row>
    <row r="4795">
      <c r="A4795" s="123"/>
      <c r="B4795" s="25"/>
      <c r="C4795" s="116"/>
      <c r="D4795" s="9"/>
      <c r="E4795" s="9"/>
      <c r="F4795" s="9"/>
      <c r="G4795" s="9"/>
      <c r="H4795" s="9"/>
      <c r="I4795" s="9"/>
      <c r="J4795" s="9"/>
      <c r="K4795" s="9"/>
      <c r="L4795" s="9"/>
      <c r="M4795" s="9"/>
      <c r="N4795" s="9"/>
      <c r="O4795" s="9"/>
      <c r="P4795" s="9"/>
      <c r="Q4795" s="9"/>
      <c r="R4795" s="9"/>
      <c r="S4795" s="9"/>
      <c r="T4795" s="9"/>
      <c r="U4795" s="9"/>
      <c r="V4795" s="9"/>
      <c r="W4795" s="9"/>
    </row>
    <row r="4796">
      <c r="A4796" s="123"/>
      <c r="B4796" s="25"/>
      <c r="C4796" s="116"/>
      <c r="D4796" s="9"/>
      <c r="E4796" s="9"/>
      <c r="F4796" s="9"/>
      <c r="G4796" s="9"/>
      <c r="H4796" s="9"/>
      <c r="I4796" s="9"/>
      <c r="J4796" s="9"/>
      <c r="K4796" s="9"/>
      <c r="L4796" s="9"/>
      <c r="M4796" s="9"/>
      <c r="N4796" s="9"/>
      <c r="O4796" s="9"/>
      <c r="P4796" s="9"/>
      <c r="Q4796" s="9"/>
      <c r="R4796" s="9"/>
      <c r="S4796" s="9"/>
      <c r="T4796" s="9"/>
      <c r="U4796" s="9"/>
      <c r="V4796" s="9"/>
      <c r="W4796" s="9"/>
    </row>
    <row r="4797">
      <c r="A4797" s="123"/>
      <c r="B4797" s="25"/>
      <c r="C4797" s="116"/>
      <c r="D4797" s="9"/>
      <c r="E4797" s="9"/>
      <c r="F4797" s="9"/>
      <c r="G4797" s="9"/>
      <c r="H4797" s="9"/>
      <c r="I4797" s="9"/>
      <c r="J4797" s="9"/>
      <c r="K4797" s="9"/>
      <c r="L4797" s="9"/>
      <c r="M4797" s="9"/>
      <c r="N4797" s="9"/>
      <c r="O4797" s="9"/>
      <c r="P4797" s="9"/>
      <c r="Q4797" s="9"/>
      <c r="R4797" s="9"/>
      <c r="S4797" s="9"/>
      <c r="T4797" s="9"/>
      <c r="U4797" s="9"/>
      <c r="V4797" s="9"/>
      <c r="W4797" s="9"/>
    </row>
    <row r="4798">
      <c r="A4798" s="123"/>
      <c r="B4798" s="25"/>
      <c r="C4798" s="116"/>
      <c r="D4798" s="9"/>
      <c r="E4798" s="9"/>
      <c r="F4798" s="9"/>
      <c r="G4798" s="9"/>
      <c r="H4798" s="9"/>
      <c r="I4798" s="9"/>
      <c r="J4798" s="9"/>
      <c r="K4798" s="9"/>
      <c r="L4798" s="9"/>
      <c r="M4798" s="9"/>
      <c r="N4798" s="9"/>
      <c r="O4798" s="9"/>
      <c r="P4798" s="9"/>
      <c r="Q4798" s="9"/>
      <c r="R4798" s="9"/>
      <c r="S4798" s="9"/>
      <c r="T4798" s="9"/>
      <c r="U4798" s="9"/>
      <c r="V4798" s="9"/>
      <c r="W4798" s="9"/>
    </row>
    <row r="4799">
      <c r="A4799" s="123"/>
      <c r="B4799" s="25"/>
      <c r="C4799" s="116"/>
      <c r="D4799" s="9"/>
      <c r="E4799" s="9"/>
      <c r="F4799" s="9"/>
      <c r="G4799" s="9"/>
      <c r="H4799" s="9"/>
      <c r="I4799" s="9"/>
      <c r="J4799" s="9"/>
      <c r="K4799" s="9"/>
      <c r="L4799" s="9"/>
      <c r="M4799" s="9"/>
      <c r="N4799" s="9"/>
      <c r="O4799" s="9"/>
      <c r="P4799" s="9"/>
      <c r="Q4799" s="9"/>
      <c r="R4799" s="9"/>
      <c r="S4799" s="9"/>
      <c r="T4799" s="9"/>
      <c r="U4799" s="9"/>
      <c r="V4799" s="9"/>
      <c r="W4799" s="9"/>
    </row>
    <row r="4800">
      <c r="A4800" s="123"/>
      <c r="B4800" s="25"/>
      <c r="C4800" s="116"/>
      <c r="D4800" s="9"/>
      <c r="E4800" s="9"/>
      <c r="F4800" s="9"/>
      <c r="G4800" s="9"/>
      <c r="H4800" s="9"/>
      <c r="I4800" s="9"/>
      <c r="J4800" s="9"/>
      <c r="K4800" s="9"/>
      <c r="L4800" s="9"/>
      <c r="M4800" s="9"/>
      <c r="N4800" s="9"/>
      <c r="O4800" s="9"/>
      <c r="P4800" s="9"/>
      <c r="Q4800" s="9"/>
      <c r="R4800" s="9"/>
      <c r="S4800" s="9"/>
      <c r="T4800" s="9"/>
      <c r="U4800" s="9"/>
      <c r="V4800" s="9"/>
      <c r="W4800" s="9"/>
    </row>
    <row r="4801">
      <c r="A4801" s="123"/>
      <c r="B4801" s="25"/>
      <c r="C4801" s="116"/>
      <c r="D4801" s="9"/>
      <c r="E4801" s="9"/>
      <c r="F4801" s="9"/>
      <c r="G4801" s="9"/>
      <c r="H4801" s="9"/>
      <c r="I4801" s="9"/>
      <c r="J4801" s="9"/>
      <c r="K4801" s="9"/>
      <c r="L4801" s="9"/>
      <c r="M4801" s="9"/>
      <c r="N4801" s="9"/>
      <c r="O4801" s="9"/>
      <c r="P4801" s="9"/>
      <c r="Q4801" s="9"/>
      <c r="R4801" s="9"/>
      <c r="S4801" s="9"/>
      <c r="T4801" s="9"/>
      <c r="U4801" s="9"/>
      <c r="V4801" s="9"/>
      <c r="W4801" s="9"/>
    </row>
    <row r="4802">
      <c r="A4802" s="123"/>
      <c r="B4802" s="25"/>
      <c r="C4802" s="116"/>
      <c r="D4802" s="9"/>
      <c r="E4802" s="9"/>
      <c r="F4802" s="9"/>
      <c r="G4802" s="9"/>
      <c r="H4802" s="9"/>
      <c r="I4802" s="9"/>
      <c r="J4802" s="9"/>
      <c r="K4802" s="9"/>
      <c r="L4802" s="9"/>
      <c r="M4802" s="9"/>
      <c r="N4802" s="9"/>
      <c r="O4802" s="9"/>
      <c r="P4802" s="9"/>
      <c r="Q4802" s="9"/>
      <c r="R4802" s="9"/>
      <c r="S4802" s="9"/>
      <c r="T4802" s="9"/>
      <c r="U4802" s="9"/>
      <c r="V4802" s="9"/>
      <c r="W4802" s="9"/>
    </row>
    <row r="4803">
      <c r="A4803" s="123"/>
      <c r="B4803" s="25"/>
      <c r="C4803" s="116"/>
      <c r="D4803" s="9"/>
      <c r="E4803" s="9"/>
      <c r="F4803" s="9"/>
      <c r="G4803" s="9"/>
      <c r="H4803" s="9"/>
      <c r="I4803" s="9"/>
      <c r="J4803" s="9"/>
      <c r="K4803" s="9"/>
      <c r="L4803" s="9"/>
      <c r="M4803" s="9"/>
      <c r="N4803" s="9"/>
      <c r="O4803" s="9"/>
      <c r="P4803" s="9"/>
      <c r="Q4803" s="9"/>
      <c r="R4803" s="9"/>
      <c r="S4803" s="9"/>
      <c r="T4803" s="9"/>
      <c r="U4803" s="9"/>
      <c r="V4803" s="9"/>
      <c r="W4803" s="9"/>
    </row>
    <row r="4804">
      <c r="A4804" s="123"/>
      <c r="B4804" s="25"/>
      <c r="C4804" s="116"/>
      <c r="D4804" s="9"/>
      <c r="E4804" s="9"/>
      <c r="F4804" s="9"/>
      <c r="G4804" s="9"/>
      <c r="H4804" s="9"/>
      <c r="I4804" s="9"/>
      <c r="J4804" s="9"/>
      <c r="K4804" s="9"/>
      <c r="L4804" s="9"/>
      <c r="M4804" s="9"/>
      <c r="N4804" s="9"/>
      <c r="O4804" s="9"/>
      <c r="P4804" s="9"/>
      <c r="Q4804" s="9"/>
      <c r="R4804" s="9"/>
      <c r="S4804" s="9"/>
      <c r="T4804" s="9"/>
      <c r="U4804" s="9"/>
      <c r="V4804" s="9"/>
      <c r="W4804" s="9"/>
    </row>
    <row r="4805">
      <c r="A4805" s="123"/>
      <c r="B4805" s="25"/>
      <c r="C4805" s="116"/>
      <c r="D4805" s="9"/>
      <c r="E4805" s="9"/>
      <c r="F4805" s="9"/>
      <c r="G4805" s="9"/>
      <c r="H4805" s="9"/>
      <c r="I4805" s="9"/>
      <c r="J4805" s="9"/>
      <c r="K4805" s="9"/>
      <c r="L4805" s="9"/>
      <c r="M4805" s="9"/>
      <c r="N4805" s="9"/>
      <c r="O4805" s="9"/>
      <c r="P4805" s="9"/>
      <c r="Q4805" s="9"/>
      <c r="R4805" s="9"/>
      <c r="S4805" s="9"/>
      <c r="T4805" s="9"/>
      <c r="U4805" s="9"/>
      <c r="V4805" s="9"/>
      <c r="W4805" s="9"/>
    </row>
    <row r="4806">
      <c r="A4806" s="123"/>
      <c r="B4806" s="25"/>
      <c r="C4806" s="116"/>
      <c r="D4806" s="9"/>
      <c r="E4806" s="9"/>
      <c r="F4806" s="9"/>
      <c r="G4806" s="9"/>
      <c r="H4806" s="9"/>
      <c r="I4806" s="9"/>
      <c r="J4806" s="9"/>
      <c r="K4806" s="9"/>
      <c r="L4806" s="9"/>
      <c r="M4806" s="9"/>
      <c r="N4806" s="9"/>
      <c r="O4806" s="9"/>
      <c r="P4806" s="9"/>
      <c r="Q4806" s="9"/>
      <c r="R4806" s="9"/>
      <c r="S4806" s="9"/>
      <c r="T4806" s="9"/>
      <c r="U4806" s="9"/>
      <c r="V4806" s="9"/>
      <c r="W4806" s="9"/>
    </row>
    <row r="4807">
      <c r="A4807" s="123"/>
      <c r="B4807" s="25"/>
      <c r="C4807" s="116"/>
      <c r="D4807" s="9"/>
      <c r="E4807" s="9"/>
      <c r="F4807" s="9"/>
      <c r="G4807" s="9"/>
      <c r="H4807" s="9"/>
      <c r="I4807" s="9"/>
      <c r="J4807" s="9"/>
      <c r="K4807" s="9"/>
      <c r="L4807" s="9"/>
      <c r="M4807" s="9"/>
      <c r="N4807" s="9"/>
      <c r="O4807" s="9"/>
      <c r="P4807" s="9"/>
      <c r="Q4807" s="9"/>
      <c r="R4807" s="9"/>
      <c r="S4807" s="9"/>
      <c r="T4807" s="9"/>
      <c r="U4807" s="9"/>
      <c r="V4807" s="9"/>
      <c r="W4807" s="9"/>
    </row>
    <row r="4808">
      <c r="A4808" s="123"/>
      <c r="B4808" s="25"/>
      <c r="C4808" s="116"/>
      <c r="D4808" s="9"/>
      <c r="E4808" s="9"/>
      <c r="F4808" s="9"/>
      <c r="G4808" s="9"/>
      <c r="H4808" s="9"/>
      <c r="I4808" s="9"/>
      <c r="J4808" s="9"/>
      <c r="K4808" s="9"/>
      <c r="L4808" s="9"/>
      <c r="M4808" s="9"/>
      <c r="N4808" s="9"/>
      <c r="O4808" s="9"/>
      <c r="P4808" s="9"/>
      <c r="Q4808" s="9"/>
      <c r="R4808" s="9"/>
      <c r="S4808" s="9"/>
      <c r="T4808" s="9"/>
      <c r="U4808" s="9"/>
      <c r="V4808" s="9"/>
      <c r="W4808" s="9"/>
    </row>
    <row r="4809">
      <c r="A4809" s="123"/>
      <c r="B4809" s="25"/>
      <c r="C4809" s="116"/>
      <c r="D4809" s="9"/>
      <c r="E4809" s="9"/>
      <c r="F4809" s="9"/>
      <c r="G4809" s="9"/>
      <c r="H4809" s="9"/>
      <c r="I4809" s="9"/>
      <c r="J4809" s="9"/>
      <c r="K4809" s="9"/>
      <c r="L4809" s="9"/>
      <c r="M4809" s="9"/>
      <c r="N4809" s="9"/>
      <c r="O4809" s="9"/>
      <c r="P4809" s="9"/>
      <c r="Q4809" s="9"/>
      <c r="R4809" s="9"/>
      <c r="S4809" s="9"/>
      <c r="T4809" s="9"/>
      <c r="U4809" s="9"/>
      <c r="V4809" s="9"/>
      <c r="W4809" s="9"/>
    </row>
    <row r="4810">
      <c r="A4810" s="123"/>
      <c r="B4810" s="25"/>
      <c r="C4810" s="116"/>
      <c r="D4810" s="9"/>
      <c r="E4810" s="9"/>
      <c r="F4810" s="9"/>
      <c r="G4810" s="9"/>
      <c r="H4810" s="9"/>
      <c r="I4810" s="9"/>
      <c r="J4810" s="9"/>
      <c r="K4810" s="9"/>
      <c r="L4810" s="9"/>
      <c r="M4810" s="9"/>
      <c r="N4810" s="9"/>
      <c r="O4810" s="9"/>
      <c r="P4810" s="9"/>
      <c r="Q4810" s="9"/>
      <c r="R4810" s="9"/>
      <c r="S4810" s="9"/>
      <c r="T4810" s="9"/>
      <c r="U4810" s="9"/>
      <c r="V4810" s="9"/>
      <c r="W4810" s="9"/>
    </row>
    <row r="4811">
      <c r="A4811" s="123"/>
      <c r="B4811" s="25"/>
      <c r="C4811" s="116"/>
      <c r="D4811" s="9"/>
      <c r="E4811" s="9"/>
      <c r="F4811" s="9"/>
      <c r="G4811" s="9"/>
      <c r="H4811" s="9"/>
      <c r="I4811" s="9"/>
      <c r="J4811" s="9"/>
      <c r="K4811" s="9"/>
      <c r="L4811" s="9"/>
      <c r="M4811" s="9"/>
      <c r="N4811" s="9"/>
      <c r="O4811" s="9"/>
      <c r="P4811" s="9"/>
      <c r="Q4811" s="9"/>
      <c r="R4811" s="9"/>
      <c r="S4811" s="9"/>
      <c r="T4811" s="9"/>
      <c r="U4811" s="9"/>
      <c r="V4811" s="9"/>
      <c r="W4811" s="9"/>
    </row>
    <row r="4812">
      <c r="A4812" s="123"/>
      <c r="B4812" s="25"/>
      <c r="C4812" s="116"/>
      <c r="D4812" s="9"/>
      <c r="E4812" s="9"/>
      <c r="F4812" s="9"/>
      <c r="G4812" s="9"/>
      <c r="H4812" s="9"/>
      <c r="I4812" s="9"/>
      <c r="J4812" s="9"/>
      <c r="K4812" s="9"/>
      <c r="L4812" s="9"/>
      <c r="M4812" s="9"/>
      <c r="N4812" s="9"/>
      <c r="O4812" s="9"/>
      <c r="P4812" s="9"/>
      <c r="Q4812" s="9"/>
      <c r="R4812" s="9"/>
      <c r="S4812" s="9"/>
      <c r="T4812" s="9"/>
      <c r="U4812" s="9"/>
      <c r="V4812" s="9"/>
      <c r="W4812" s="9"/>
    </row>
    <row r="4813">
      <c r="A4813" s="123"/>
      <c r="B4813" s="25"/>
      <c r="C4813" s="116"/>
      <c r="D4813" s="9"/>
      <c r="E4813" s="9"/>
      <c r="F4813" s="9"/>
      <c r="G4813" s="9"/>
      <c r="H4813" s="9"/>
      <c r="I4813" s="9"/>
      <c r="J4813" s="9"/>
      <c r="K4813" s="9"/>
      <c r="L4813" s="9"/>
      <c r="M4813" s="9"/>
      <c r="N4813" s="9"/>
      <c r="O4813" s="9"/>
      <c r="P4813" s="9"/>
      <c r="Q4813" s="9"/>
      <c r="R4813" s="9"/>
      <c r="S4813" s="9"/>
      <c r="T4813" s="9"/>
      <c r="U4813" s="9"/>
      <c r="V4813" s="9"/>
      <c r="W4813" s="9"/>
    </row>
    <row r="4814">
      <c r="A4814" s="123"/>
      <c r="B4814" s="25"/>
      <c r="C4814" s="116"/>
      <c r="D4814" s="9"/>
      <c r="E4814" s="9"/>
      <c r="F4814" s="9"/>
      <c r="G4814" s="9"/>
      <c r="H4814" s="9"/>
      <c r="I4814" s="9"/>
      <c r="J4814" s="9"/>
      <c r="K4814" s="9"/>
      <c r="L4814" s="9"/>
      <c r="M4814" s="9"/>
      <c r="N4814" s="9"/>
      <c r="O4814" s="9"/>
      <c r="P4814" s="9"/>
      <c r="Q4814" s="9"/>
      <c r="R4814" s="9"/>
      <c r="S4814" s="9"/>
      <c r="T4814" s="9"/>
      <c r="U4814" s="9"/>
      <c r="V4814" s="9"/>
      <c r="W4814" s="9"/>
    </row>
    <row r="4815">
      <c r="A4815" s="123"/>
      <c r="B4815" s="25"/>
      <c r="C4815" s="116"/>
      <c r="D4815" s="9"/>
      <c r="E4815" s="9"/>
      <c r="F4815" s="9"/>
      <c r="G4815" s="9"/>
      <c r="H4815" s="9"/>
      <c r="I4815" s="9"/>
      <c r="J4815" s="9"/>
      <c r="K4815" s="9"/>
      <c r="L4815" s="9"/>
      <c r="M4815" s="9"/>
      <c r="N4815" s="9"/>
      <c r="O4815" s="9"/>
      <c r="P4815" s="9"/>
      <c r="Q4815" s="9"/>
      <c r="R4815" s="9"/>
      <c r="S4815" s="9"/>
      <c r="T4815" s="9"/>
      <c r="U4815" s="9"/>
      <c r="V4815" s="9"/>
      <c r="W4815" s="9"/>
    </row>
    <row r="4816">
      <c r="A4816" s="123"/>
      <c r="B4816" s="25"/>
      <c r="C4816" s="116"/>
      <c r="D4816" s="9"/>
      <c r="E4816" s="9"/>
      <c r="F4816" s="9"/>
      <c r="G4816" s="9"/>
      <c r="H4816" s="9"/>
      <c r="I4816" s="9"/>
      <c r="J4816" s="9"/>
      <c r="K4816" s="9"/>
      <c r="L4816" s="9"/>
      <c r="M4816" s="9"/>
      <c r="N4816" s="9"/>
      <c r="O4816" s="9"/>
      <c r="P4816" s="9"/>
      <c r="Q4816" s="9"/>
      <c r="R4816" s="9"/>
      <c r="S4816" s="9"/>
      <c r="T4816" s="9"/>
      <c r="U4816" s="9"/>
      <c r="V4816" s="9"/>
      <c r="W4816" s="9"/>
    </row>
    <row r="4817">
      <c r="A4817" s="123"/>
      <c r="B4817" s="25"/>
      <c r="C4817" s="116"/>
      <c r="D4817" s="9"/>
      <c r="E4817" s="9"/>
      <c r="F4817" s="9"/>
      <c r="G4817" s="9"/>
      <c r="H4817" s="9"/>
      <c r="I4817" s="9"/>
      <c r="J4817" s="9"/>
      <c r="K4817" s="9"/>
      <c r="L4817" s="9"/>
      <c r="M4817" s="9"/>
      <c r="N4817" s="9"/>
      <c r="O4817" s="9"/>
      <c r="P4817" s="9"/>
      <c r="Q4817" s="9"/>
      <c r="R4817" s="9"/>
      <c r="S4817" s="9"/>
      <c r="T4817" s="9"/>
      <c r="U4817" s="9"/>
      <c r="V4817" s="9"/>
      <c r="W4817" s="9"/>
    </row>
    <row r="4818">
      <c r="A4818" s="123"/>
      <c r="B4818" s="25"/>
      <c r="C4818" s="116"/>
      <c r="D4818" s="9"/>
      <c r="E4818" s="9"/>
      <c r="F4818" s="9"/>
      <c r="G4818" s="9"/>
      <c r="H4818" s="9"/>
      <c r="I4818" s="9"/>
      <c r="J4818" s="9"/>
      <c r="K4818" s="9"/>
      <c r="L4818" s="9"/>
      <c r="M4818" s="9"/>
      <c r="N4818" s="9"/>
      <c r="O4818" s="9"/>
      <c r="P4818" s="9"/>
      <c r="Q4818" s="9"/>
      <c r="R4818" s="9"/>
      <c r="S4818" s="9"/>
      <c r="T4818" s="9"/>
      <c r="U4818" s="9"/>
      <c r="V4818" s="9"/>
      <c r="W4818" s="9"/>
    </row>
    <row r="4819">
      <c r="A4819" s="123"/>
      <c r="B4819" s="25"/>
      <c r="C4819" s="116"/>
      <c r="D4819" s="9"/>
      <c r="E4819" s="9"/>
      <c r="F4819" s="9"/>
      <c r="G4819" s="9"/>
      <c r="H4819" s="9"/>
      <c r="I4819" s="9"/>
      <c r="J4819" s="9"/>
      <c r="K4819" s="9"/>
      <c r="L4819" s="9"/>
      <c r="M4819" s="9"/>
      <c r="N4819" s="9"/>
      <c r="O4819" s="9"/>
      <c r="P4819" s="9"/>
      <c r="Q4819" s="9"/>
      <c r="R4819" s="9"/>
      <c r="S4819" s="9"/>
      <c r="T4819" s="9"/>
      <c r="U4819" s="9"/>
      <c r="V4819" s="9"/>
      <c r="W4819" s="9"/>
    </row>
    <row r="4820">
      <c r="A4820" s="123"/>
      <c r="B4820" s="25"/>
      <c r="C4820" s="116"/>
      <c r="D4820" s="9"/>
      <c r="E4820" s="9"/>
      <c r="F4820" s="9"/>
      <c r="G4820" s="9"/>
      <c r="H4820" s="9"/>
      <c r="I4820" s="9"/>
      <c r="J4820" s="9"/>
      <c r="K4820" s="9"/>
      <c r="L4820" s="9"/>
      <c r="M4820" s="9"/>
      <c r="N4820" s="9"/>
      <c r="O4820" s="9"/>
      <c r="P4820" s="9"/>
      <c r="Q4820" s="9"/>
      <c r="R4820" s="9"/>
      <c r="S4820" s="9"/>
      <c r="T4820" s="9"/>
      <c r="U4820" s="9"/>
      <c r="V4820" s="9"/>
      <c r="W4820" s="9"/>
    </row>
    <row r="4821">
      <c r="A4821" s="123"/>
      <c r="B4821" s="25"/>
      <c r="C4821" s="116"/>
      <c r="D4821" s="9"/>
      <c r="E4821" s="9"/>
      <c r="F4821" s="9"/>
      <c r="G4821" s="9"/>
      <c r="H4821" s="9"/>
      <c r="I4821" s="9"/>
      <c r="J4821" s="9"/>
      <c r="K4821" s="9"/>
      <c r="L4821" s="9"/>
      <c r="M4821" s="9"/>
      <c r="N4821" s="9"/>
      <c r="O4821" s="9"/>
      <c r="P4821" s="9"/>
      <c r="Q4821" s="9"/>
      <c r="R4821" s="9"/>
      <c r="S4821" s="9"/>
      <c r="T4821" s="9"/>
      <c r="U4821" s="9"/>
      <c r="V4821" s="9"/>
      <c r="W4821" s="9"/>
    </row>
    <row r="4822">
      <c r="A4822" s="123"/>
      <c r="B4822" s="25"/>
      <c r="C4822" s="116"/>
      <c r="D4822" s="9"/>
      <c r="E4822" s="9"/>
      <c r="F4822" s="9"/>
      <c r="G4822" s="9"/>
      <c r="H4822" s="9"/>
      <c r="I4822" s="9"/>
      <c r="J4822" s="9"/>
      <c r="K4822" s="9"/>
      <c r="L4822" s="9"/>
      <c r="M4822" s="9"/>
      <c r="N4822" s="9"/>
      <c r="O4822" s="9"/>
      <c r="P4822" s="9"/>
      <c r="Q4822" s="9"/>
      <c r="R4822" s="9"/>
      <c r="S4822" s="9"/>
      <c r="T4822" s="9"/>
      <c r="U4822" s="9"/>
      <c r="V4822" s="9"/>
      <c r="W4822" s="9"/>
    </row>
    <row r="4823">
      <c r="A4823" s="123"/>
      <c r="B4823" s="25"/>
      <c r="C4823" s="116"/>
      <c r="D4823" s="9"/>
      <c r="E4823" s="9"/>
      <c r="F4823" s="9"/>
      <c r="G4823" s="9"/>
      <c r="H4823" s="9"/>
      <c r="I4823" s="9"/>
      <c r="J4823" s="9"/>
      <c r="K4823" s="9"/>
      <c r="L4823" s="9"/>
      <c r="M4823" s="9"/>
      <c r="N4823" s="9"/>
      <c r="O4823" s="9"/>
      <c r="P4823" s="9"/>
      <c r="Q4823" s="9"/>
      <c r="R4823" s="9"/>
      <c r="S4823" s="9"/>
      <c r="T4823" s="9"/>
      <c r="U4823" s="9"/>
      <c r="V4823" s="9"/>
      <c r="W4823" s="9"/>
    </row>
    <row r="4824">
      <c r="A4824" s="123"/>
      <c r="B4824" s="25"/>
      <c r="C4824" s="116"/>
      <c r="D4824" s="9"/>
      <c r="E4824" s="9"/>
      <c r="F4824" s="9"/>
      <c r="G4824" s="9"/>
      <c r="H4824" s="9"/>
      <c r="I4824" s="9"/>
      <c r="J4824" s="9"/>
      <c r="K4824" s="9"/>
      <c r="L4824" s="9"/>
      <c r="M4824" s="9"/>
      <c r="N4824" s="9"/>
      <c r="O4824" s="9"/>
      <c r="P4824" s="9"/>
      <c r="Q4824" s="9"/>
      <c r="R4824" s="9"/>
      <c r="S4824" s="9"/>
      <c r="T4824" s="9"/>
      <c r="U4824" s="9"/>
      <c r="V4824" s="9"/>
      <c r="W4824" s="9"/>
    </row>
    <row r="4825">
      <c r="A4825" s="123"/>
      <c r="B4825" s="25"/>
      <c r="C4825" s="116"/>
      <c r="D4825" s="9"/>
      <c r="E4825" s="9"/>
      <c r="F4825" s="9"/>
      <c r="G4825" s="9"/>
      <c r="H4825" s="9"/>
      <c r="I4825" s="9"/>
      <c r="J4825" s="9"/>
      <c r="K4825" s="9"/>
      <c r="L4825" s="9"/>
      <c r="M4825" s="9"/>
      <c r="N4825" s="9"/>
      <c r="O4825" s="9"/>
      <c r="P4825" s="9"/>
      <c r="Q4825" s="9"/>
      <c r="R4825" s="9"/>
      <c r="S4825" s="9"/>
      <c r="T4825" s="9"/>
      <c r="U4825" s="9"/>
      <c r="V4825" s="9"/>
      <c r="W4825" s="9"/>
    </row>
    <row r="4826">
      <c r="A4826" s="123"/>
      <c r="B4826" s="25"/>
      <c r="C4826" s="116"/>
      <c r="D4826" s="9"/>
      <c r="E4826" s="9"/>
      <c r="F4826" s="9"/>
      <c r="G4826" s="9"/>
      <c r="H4826" s="9"/>
      <c r="I4826" s="9"/>
      <c r="J4826" s="9"/>
      <c r="K4826" s="9"/>
      <c r="L4826" s="9"/>
      <c r="M4826" s="9"/>
      <c r="N4826" s="9"/>
      <c r="O4826" s="9"/>
      <c r="P4826" s="9"/>
      <c r="Q4826" s="9"/>
      <c r="R4826" s="9"/>
      <c r="S4826" s="9"/>
      <c r="T4826" s="9"/>
      <c r="U4826" s="9"/>
      <c r="V4826" s="9"/>
      <c r="W4826" s="9"/>
    </row>
    <row r="4827">
      <c r="A4827" s="123"/>
      <c r="B4827" s="25"/>
      <c r="C4827" s="116"/>
      <c r="D4827" s="9"/>
      <c r="E4827" s="9"/>
      <c r="F4827" s="9"/>
      <c r="G4827" s="9"/>
      <c r="H4827" s="9"/>
      <c r="I4827" s="9"/>
      <c r="J4827" s="9"/>
      <c r="K4827" s="9"/>
      <c r="L4827" s="9"/>
      <c r="M4827" s="9"/>
      <c r="N4827" s="9"/>
      <c r="O4827" s="9"/>
      <c r="P4827" s="9"/>
      <c r="Q4827" s="9"/>
      <c r="R4827" s="9"/>
      <c r="S4827" s="9"/>
      <c r="T4827" s="9"/>
      <c r="U4827" s="9"/>
      <c r="V4827" s="9"/>
      <c r="W4827" s="9"/>
    </row>
    <row r="4828">
      <c r="A4828" s="123"/>
      <c r="B4828" s="25"/>
      <c r="C4828" s="116"/>
      <c r="D4828" s="9"/>
      <c r="E4828" s="9"/>
      <c r="F4828" s="9"/>
      <c r="G4828" s="9"/>
      <c r="H4828" s="9"/>
      <c r="I4828" s="9"/>
      <c r="J4828" s="9"/>
      <c r="K4828" s="9"/>
      <c r="L4828" s="9"/>
      <c r="M4828" s="9"/>
      <c r="N4828" s="9"/>
      <c r="O4828" s="9"/>
      <c r="P4828" s="9"/>
      <c r="Q4828" s="9"/>
      <c r="R4828" s="9"/>
      <c r="S4828" s="9"/>
      <c r="T4828" s="9"/>
      <c r="U4828" s="9"/>
      <c r="V4828" s="9"/>
      <c r="W4828" s="9"/>
    </row>
    <row r="4829">
      <c r="A4829" s="123"/>
      <c r="B4829" s="25"/>
      <c r="C4829" s="116"/>
      <c r="D4829" s="9"/>
      <c r="E4829" s="9"/>
      <c r="F4829" s="9"/>
      <c r="G4829" s="9"/>
      <c r="H4829" s="9"/>
      <c r="I4829" s="9"/>
      <c r="J4829" s="9"/>
      <c r="K4829" s="9"/>
      <c r="L4829" s="9"/>
      <c r="M4829" s="9"/>
      <c r="N4829" s="9"/>
      <c r="O4829" s="9"/>
      <c r="P4829" s="9"/>
      <c r="Q4829" s="9"/>
      <c r="R4829" s="9"/>
      <c r="S4829" s="9"/>
      <c r="T4829" s="9"/>
      <c r="U4829" s="9"/>
      <c r="V4829" s="9"/>
      <c r="W4829" s="9"/>
    </row>
    <row r="4830">
      <c r="A4830" s="123"/>
      <c r="B4830" s="25"/>
      <c r="C4830" s="116"/>
      <c r="D4830" s="9"/>
      <c r="E4830" s="9"/>
      <c r="F4830" s="9"/>
      <c r="G4830" s="9"/>
      <c r="H4830" s="9"/>
      <c r="I4830" s="9"/>
      <c r="J4830" s="9"/>
      <c r="K4830" s="9"/>
      <c r="L4830" s="9"/>
      <c r="M4830" s="9"/>
      <c r="N4830" s="9"/>
      <c r="O4830" s="9"/>
      <c r="P4830" s="9"/>
      <c r="Q4830" s="9"/>
      <c r="R4830" s="9"/>
      <c r="S4830" s="9"/>
      <c r="T4830" s="9"/>
      <c r="U4830" s="9"/>
      <c r="V4830" s="9"/>
      <c r="W4830" s="9"/>
    </row>
    <row r="4831">
      <c r="A4831" s="123"/>
      <c r="B4831" s="25"/>
      <c r="C4831" s="116"/>
      <c r="D4831" s="9"/>
      <c r="E4831" s="9"/>
      <c r="F4831" s="9"/>
      <c r="G4831" s="9"/>
      <c r="H4831" s="9"/>
      <c r="I4831" s="9"/>
      <c r="J4831" s="9"/>
      <c r="K4831" s="9"/>
      <c r="L4831" s="9"/>
      <c r="M4831" s="9"/>
      <c r="N4831" s="9"/>
      <c r="O4831" s="9"/>
      <c r="P4831" s="9"/>
      <c r="Q4831" s="9"/>
      <c r="R4831" s="9"/>
      <c r="S4831" s="9"/>
      <c r="T4831" s="9"/>
      <c r="U4831" s="9"/>
      <c r="V4831" s="9"/>
      <c r="W4831" s="9"/>
    </row>
    <row r="4832">
      <c r="A4832" s="123"/>
      <c r="B4832" s="25"/>
      <c r="C4832" s="116"/>
      <c r="D4832" s="9"/>
      <c r="E4832" s="9"/>
      <c r="F4832" s="9"/>
      <c r="G4832" s="9"/>
      <c r="H4832" s="9"/>
      <c r="I4832" s="9"/>
      <c r="J4832" s="9"/>
      <c r="K4832" s="9"/>
      <c r="L4832" s="9"/>
      <c r="M4832" s="9"/>
      <c r="N4832" s="9"/>
      <c r="O4832" s="9"/>
      <c r="P4832" s="9"/>
      <c r="Q4832" s="9"/>
      <c r="R4832" s="9"/>
      <c r="S4832" s="9"/>
      <c r="T4832" s="9"/>
      <c r="U4832" s="9"/>
      <c r="V4832" s="9"/>
      <c r="W4832" s="9"/>
    </row>
    <row r="4833">
      <c r="A4833" s="123"/>
      <c r="B4833" s="25"/>
      <c r="C4833" s="116"/>
      <c r="D4833" s="9"/>
      <c r="E4833" s="9"/>
      <c r="F4833" s="9"/>
      <c r="G4833" s="9"/>
      <c r="H4833" s="9"/>
      <c r="I4833" s="9"/>
      <c r="J4833" s="9"/>
      <c r="K4833" s="9"/>
      <c r="L4833" s="9"/>
      <c r="M4833" s="9"/>
      <c r="N4833" s="9"/>
      <c r="O4833" s="9"/>
      <c r="P4833" s="9"/>
      <c r="Q4833" s="9"/>
      <c r="R4833" s="9"/>
      <c r="S4833" s="9"/>
      <c r="T4833" s="9"/>
      <c r="U4833" s="9"/>
      <c r="V4833" s="9"/>
      <c r="W4833" s="9"/>
    </row>
    <row r="4834">
      <c r="A4834" s="123"/>
      <c r="B4834" s="25"/>
      <c r="C4834" s="116"/>
      <c r="D4834" s="9"/>
      <c r="E4834" s="9"/>
      <c r="F4834" s="9"/>
      <c r="G4834" s="9"/>
      <c r="H4834" s="9"/>
      <c r="I4834" s="9"/>
      <c r="J4834" s="9"/>
      <c r="K4834" s="9"/>
      <c r="L4834" s="9"/>
      <c r="M4834" s="9"/>
      <c r="N4834" s="9"/>
      <c r="O4834" s="9"/>
      <c r="P4834" s="9"/>
      <c r="Q4834" s="9"/>
      <c r="R4834" s="9"/>
      <c r="S4834" s="9"/>
      <c r="T4834" s="9"/>
      <c r="U4834" s="9"/>
      <c r="V4834" s="9"/>
      <c r="W4834" s="9"/>
    </row>
    <row r="4835">
      <c r="A4835" s="123"/>
      <c r="B4835" s="25"/>
      <c r="C4835" s="116"/>
      <c r="D4835" s="9"/>
      <c r="E4835" s="9"/>
      <c r="F4835" s="9"/>
      <c r="G4835" s="9"/>
      <c r="H4835" s="9"/>
      <c r="I4835" s="9"/>
      <c r="J4835" s="9"/>
      <c r="K4835" s="9"/>
      <c r="L4835" s="9"/>
      <c r="M4835" s="9"/>
      <c r="N4835" s="9"/>
      <c r="O4835" s="9"/>
      <c r="P4835" s="9"/>
      <c r="Q4835" s="9"/>
      <c r="R4835" s="9"/>
      <c r="S4835" s="9"/>
      <c r="T4835" s="9"/>
      <c r="U4835" s="9"/>
      <c r="V4835" s="9"/>
      <c r="W4835" s="9"/>
    </row>
    <row r="4836">
      <c r="A4836" s="123"/>
      <c r="B4836" s="25"/>
      <c r="C4836" s="116"/>
      <c r="D4836" s="9"/>
      <c r="E4836" s="9"/>
      <c r="F4836" s="9"/>
      <c r="G4836" s="9"/>
      <c r="H4836" s="9"/>
      <c r="I4836" s="9"/>
      <c r="J4836" s="9"/>
      <c r="K4836" s="9"/>
      <c r="L4836" s="9"/>
      <c r="M4836" s="9"/>
      <c r="N4836" s="9"/>
      <c r="O4836" s="9"/>
      <c r="P4836" s="9"/>
      <c r="Q4836" s="9"/>
      <c r="R4836" s="9"/>
      <c r="S4836" s="9"/>
      <c r="T4836" s="9"/>
      <c r="U4836" s="9"/>
      <c r="V4836" s="9"/>
      <c r="W4836" s="9"/>
    </row>
    <row r="4837">
      <c r="A4837" s="123"/>
      <c r="B4837" s="25"/>
      <c r="C4837" s="116"/>
      <c r="D4837" s="9"/>
      <c r="E4837" s="9"/>
      <c r="F4837" s="9"/>
      <c r="G4837" s="9"/>
      <c r="H4837" s="9"/>
      <c r="I4837" s="9"/>
      <c r="J4837" s="9"/>
      <c r="K4837" s="9"/>
      <c r="L4837" s="9"/>
      <c r="M4837" s="9"/>
      <c r="N4837" s="9"/>
      <c r="O4837" s="9"/>
      <c r="P4837" s="9"/>
      <c r="Q4837" s="9"/>
      <c r="R4837" s="9"/>
      <c r="S4837" s="9"/>
      <c r="T4837" s="9"/>
      <c r="U4837" s="9"/>
      <c r="V4837" s="9"/>
      <c r="W4837" s="9"/>
    </row>
    <row r="4838">
      <c r="A4838" s="123"/>
      <c r="B4838" s="25"/>
      <c r="C4838" s="116"/>
      <c r="D4838" s="9"/>
      <c r="E4838" s="9"/>
      <c r="F4838" s="9"/>
      <c r="G4838" s="9"/>
      <c r="H4838" s="9"/>
      <c r="I4838" s="9"/>
      <c r="J4838" s="9"/>
      <c r="K4838" s="9"/>
      <c r="L4838" s="9"/>
      <c r="M4838" s="9"/>
      <c r="N4838" s="9"/>
      <c r="O4838" s="9"/>
      <c r="P4838" s="9"/>
      <c r="Q4838" s="9"/>
      <c r="R4838" s="9"/>
      <c r="S4838" s="9"/>
      <c r="T4838" s="9"/>
      <c r="U4838" s="9"/>
      <c r="V4838" s="9"/>
      <c r="W4838" s="9"/>
    </row>
    <row r="4839">
      <c r="A4839" s="123"/>
      <c r="B4839" s="25"/>
      <c r="C4839" s="116"/>
      <c r="D4839" s="9"/>
      <c r="E4839" s="9"/>
      <c r="F4839" s="9"/>
      <c r="G4839" s="9"/>
      <c r="H4839" s="9"/>
      <c r="I4839" s="9"/>
      <c r="J4839" s="9"/>
      <c r="K4839" s="9"/>
      <c r="L4839" s="9"/>
      <c r="M4839" s="9"/>
      <c r="N4839" s="9"/>
      <c r="O4839" s="9"/>
      <c r="P4839" s="9"/>
      <c r="Q4839" s="9"/>
      <c r="R4839" s="9"/>
      <c r="S4839" s="9"/>
      <c r="T4839" s="9"/>
      <c r="U4839" s="9"/>
      <c r="V4839" s="9"/>
      <c r="W4839" s="9"/>
    </row>
    <row r="4840">
      <c r="A4840" s="123"/>
      <c r="B4840" s="25"/>
      <c r="C4840" s="116"/>
      <c r="D4840" s="9"/>
      <c r="E4840" s="9"/>
      <c r="F4840" s="9"/>
      <c r="G4840" s="9"/>
      <c r="H4840" s="9"/>
      <c r="I4840" s="9"/>
      <c r="J4840" s="9"/>
      <c r="K4840" s="9"/>
      <c r="L4840" s="9"/>
      <c r="M4840" s="9"/>
      <c r="N4840" s="9"/>
      <c r="O4840" s="9"/>
      <c r="P4840" s="9"/>
      <c r="Q4840" s="9"/>
      <c r="R4840" s="9"/>
      <c r="S4840" s="9"/>
      <c r="T4840" s="9"/>
      <c r="U4840" s="9"/>
      <c r="V4840" s="9"/>
      <c r="W4840" s="9"/>
    </row>
    <row r="4841">
      <c r="A4841" s="123"/>
      <c r="B4841" s="25"/>
      <c r="C4841" s="116"/>
      <c r="D4841" s="9"/>
      <c r="E4841" s="9"/>
      <c r="F4841" s="9"/>
      <c r="G4841" s="9"/>
      <c r="H4841" s="9"/>
      <c r="I4841" s="9"/>
      <c r="J4841" s="9"/>
      <c r="K4841" s="9"/>
      <c r="L4841" s="9"/>
      <c r="M4841" s="9"/>
      <c r="N4841" s="9"/>
      <c r="O4841" s="9"/>
      <c r="P4841" s="9"/>
      <c r="Q4841" s="9"/>
      <c r="R4841" s="9"/>
      <c r="S4841" s="9"/>
      <c r="T4841" s="9"/>
      <c r="U4841" s="9"/>
      <c r="V4841" s="9"/>
      <c r="W4841" s="9"/>
    </row>
    <row r="4842">
      <c r="A4842" s="123"/>
      <c r="B4842" s="25"/>
      <c r="C4842" s="116"/>
      <c r="D4842" s="9"/>
      <c r="E4842" s="9"/>
      <c r="F4842" s="9"/>
      <c r="G4842" s="9"/>
      <c r="H4842" s="9"/>
      <c r="I4842" s="9"/>
      <c r="J4842" s="9"/>
      <c r="K4842" s="9"/>
      <c r="L4842" s="9"/>
      <c r="M4842" s="9"/>
      <c r="N4842" s="9"/>
      <c r="O4842" s="9"/>
      <c r="P4842" s="9"/>
      <c r="Q4842" s="9"/>
      <c r="R4842" s="9"/>
      <c r="S4842" s="9"/>
      <c r="T4842" s="9"/>
      <c r="U4842" s="9"/>
      <c r="V4842" s="9"/>
      <c r="W4842" s="9"/>
    </row>
    <row r="4843">
      <c r="A4843" s="123"/>
      <c r="B4843" s="25"/>
      <c r="C4843" s="116"/>
      <c r="D4843" s="9"/>
      <c r="E4843" s="9"/>
      <c r="F4843" s="9"/>
      <c r="G4843" s="9"/>
      <c r="H4843" s="9"/>
      <c r="I4843" s="9"/>
      <c r="J4843" s="9"/>
      <c r="K4843" s="9"/>
      <c r="L4843" s="9"/>
      <c r="M4843" s="9"/>
      <c r="N4843" s="9"/>
      <c r="O4843" s="9"/>
      <c r="P4843" s="9"/>
      <c r="Q4843" s="9"/>
      <c r="R4843" s="9"/>
      <c r="S4843" s="9"/>
      <c r="T4843" s="9"/>
      <c r="U4843" s="9"/>
      <c r="V4843" s="9"/>
      <c r="W4843" s="9"/>
    </row>
    <row r="4844">
      <c r="A4844" s="123"/>
      <c r="B4844" s="25"/>
      <c r="C4844" s="116"/>
      <c r="D4844" s="9"/>
      <c r="E4844" s="9"/>
      <c r="F4844" s="9"/>
      <c r="G4844" s="9"/>
      <c r="H4844" s="9"/>
      <c r="I4844" s="9"/>
      <c r="J4844" s="9"/>
      <c r="K4844" s="9"/>
      <c r="L4844" s="9"/>
      <c r="M4844" s="9"/>
      <c r="N4844" s="9"/>
      <c r="O4844" s="9"/>
      <c r="P4844" s="9"/>
      <c r="Q4844" s="9"/>
      <c r="R4844" s="9"/>
      <c r="S4844" s="9"/>
      <c r="T4844" s="9"/>
      <c r="U4844" s="9"/>
      <c r="V4844" s="9"/>
      <c r="W4844" s="9"/>
    </row>
    <row r="4845">
      <c r="A4845" s="123"/>
      <c r="B4845" s="25"/>
      <c r="C4845" s="116"/>
      <c r="D4845" s="9"/>
      <c r="E4845" s="9"/>
      <c r="F4845" s="9"/>
      <c r="G4845" s="9"/>
      <c r="H4845" s="9"/>
      <c r="I4845" s="9"/>
      <c r="J4845" s="9"/>
      <c r="K4845" s="9"/>
      <c r="L4845" s="9"/>
      <c r="M4845" s="9"/>
      <c r="N4845" s="9"/>
      <c r="O4845" s="9"/>
      <c r="P4845" s="9"/>
      <c r="Q4845" s="9"/>
      <c r="R4845" s="9"/>
      <c r="S4845" s="9"/>
      <c r="T4845" s="9"/>
      <c r="U4845" s="9"/>
      <c r="V4845" s="9"/>
      <c r="W4845" s="9"/>
    </row>
    <row r="4846">
      <c r="A4846" s="123"/>
      <c r="B4846" s="25"/>
      <c r="C4846" s="116"/>
      <c r="D4846" s="9"/>
      <c r="E4846" s="9"/>
      <c r="F4846" s="9"/>
      <c r="G4846" s="9"/>
      <c r="H4846" s="9"/>
      <c r="I4846" s="9"/>
      <c r="J4846" s="9"/>
      <c r="K4846" s="9"/>
      <c r="L4846" s="9"/>
      <c r="M4846" s="9"/>
      <c r="N4846" s="9"/>
      <c r="O4846" s="9"/>
      <c r="P4846" s="9"/>
      <c r="Q4846" s="9"/>
      <c r="R4846" s="9"/>
      <c r="S4846" s="9"/>
      <c r="T4846" s="9"/>
      <c r="U4846" s="9"/>
      <c r="V4846" s="9"/>
      <c r="W4846" s="9"/>
    </row>
    <row r="4847">
      <c r="A4847" s="123"/>
      <c r="B4847" s="25"/>
      <c r="C4847" s="116"/>
      <c r="D4847" s="9"/>
      <c r="E4847" s="9"/>
      <c r="F4847" s="9"/>
      <c r="G4847" s="9"/>
      <c r="H4847" s="9"/>
      <c r="I4847" s="9"/>
      <c r="J4847" s="9"/>
      <c r="K4847" s="9"/>
      <c r="L4847" s="9"/>
      <c r="M4847" s="9"/>
      <c r="N4847" s="9"/>
      <c r="O4847" s="9"/>
      <c r="P4847" s="9"/>
      <c r="Q4847" s="9"/>
      <c r="R4847" s="9"/>
      <c r="S4847" s="9"/>
      <c r="T4847" s="9"/>
      <c r="U4847" s="9"/>
      <c r="V4847" s="9"/>
      <c r="W4847" s="9"/>
    </row>
    <row r="4848">
      <c r="A4848" s="123"/>
      <c r="B4848" s="25"/>
      <c r="C4848" s="116"/>
      <c r="D4848" s="9"/>
      <c r="E4848" s="9"/>
      <c r="F4848" s="9"/>
      <c r="G4848" s="9"/>
      <c r="H4848" s="9"/>
      <c r="I4848" s="9"/>
      <c r="J4848" s="9"/>
      <c r="K4848" s="9"/>
      <c r="L4848" s="9"/>
      <c r="M4848" s="9"/>
      <c r="N4848" s="9"/>
      <c r="O4848" s="9"/>
      <c r="P4848" s="9"/>
      <c r="Q4848" s="9"/>
      <c r="R4848" s="9"/>
      <c r="S4848" s="9"/>
      <c r="T4848" s="9"/>
      <c r="U4848" s="9"/>
      <c r="V4848" s="9"/>
      <c r="W4848" s="9"/>
    </row>
    <row r="4849">
      <c r="A4849" s="123"/>
      <c r="B4849" s="25"/>
      <c r="C4849" s="116"/>
      <c r="D4849" s="9"/>
      <c r="E4849" s="9"/>
      <c r="F4849" s="9"/>
      <c r="G4849" s="9"/>
      <c r="H4849" s="9"/>
      <c r="I4849" s="9"/>
      <c r="J4849" s="9"/>
      <c r="K4849" s="9"/>
      <c r="L4849" s="9"/>
      <c r="M4849" s="9"/>
      <c r="N4849" s="9"/>
      <c r="O4849" s="9"/>
      <c r="P4849" s="9"/>
      <c r="Q4849" s="9"/>
      <c r="R4849" s="9"/>
      <c r="S4849" s="9"/>
      <c r="T4849" s="9"/>
      <c r="U4849" s="9"/>
      <c r="V4849" s="9"/>
      <c r="W4849" s="9"/>
    </row>
    <row r="4850">
      <c r="A4850" s="123"/>
      <c r="B4850" s="25"/>
      <c r="C4850" s="116"/>
      <c r="D4850" s="9"/>
      <c r="E4850" s="9"/>
      <c r="F4850" s="9"/>
      <c r="G4850" s="9"/>
      <c r="H4850" s="9"/>
      <c r="I4850" s="9"/>
      <c r="J4850" s="9"/>
      <c r="K4850" s="9"/>
      <c r="L4850" s="9"/>
      <c r="M4850" s="9"/>
      <c r="N4850" s="9"/>
      <c r="O4850" s="9"/>
      <c r="P4850" s="9"/>
      <c r="Q4850" s="9"/>
      <c r="R4850" s="9"/>
      <c r="S4850" s="9"/>
      <c r="T4850" s="9"/>
      <c r="U4850" s="9"/>
      <c r="V4850" s="9"/>
      <c r="W4850" s="9"/>
    </row>
    <row r="4851">
      <c r="A4851" s="123"/>
      <c r="B4851" s="25"/>
      <c r="C4851" s="116"/>
      <c r="D4851" s="9"/>
      <c r="E4851" s="9"/>
      <c r="F4851" s="9"/>
      <c r="G4851" s="9"/>
      <c r="H4851" s="9"/>
      <c r="I4851" s="9"/>
      <c r="J4851" s="9"/>
      <c r="K4851" s="9"/>
      <c r="L4851" s="9"/>
      <c r="M4851" s="9"/>
      <c r="N4851" s="9"/>
      <c r="O4851" s="9"/>
      <c r="P4851" s="9"/>
      <c r="Q4851" s="9"/>
      <c r="R4851" s="9"/>
      <c r="S4851" s="9"/>
      <c r="T4851" s="9"/>
      <c r="U4851" s="9"/>
      <c r="V4851" s="9"/>
      <c r="W4851" s="9"/>
    </row>
    <row r="4852">
      <c r="A4852" s="123"/>
      <c r="B4852" s="25"/>
      <c r="C4852" s="116"/>
      <c r="D4852" s="9"/>
      <c r="E4852" s="9"/>
      <c r="F4852" s="9"/>
      <c r="G4852" s="9"/>
      <c r="H4852" s="9"/>
      <c r="I4852" s="9"/>
      <c r="J4852" s="9"/>
      <c r="K4852" s="9"/>
      <c r="L4852" s="9"/>
      <c r="M4852" s="9"/>
      <c r="N4852" s="9"/>
      <c r="O4852" s="9"/>
      <c r="P4852" s="9"/>
      <c r="Q4852" s="9"/>
      <c r="R4852" s="9"/>
      <c r="S4852" s="9"/>
      <c r="T4852" s="9"/>
      <c r="U4852" s="9"/>
      <c r="V4852" s="9"/>
      <c r="W4852" s="9"/>
    </row>
    <row r="4853">
      <c r="A4853" s="123"/>
      <c r="B4853" s="25"/>
      <c r="C4853" s="116"/>
      <c r="D4853" s="9"/>
      <c r="E4853" s="9"/>
      <c r="F4853" s="9"/>
      <c r="G4853" s="9"/>
      <c r="H4853" s="9"/>
      <c r="I4853" s="9"/>
      <c r="J4853" s="9"/>
      <c r="K4853" s="9"/>
      <c r="L4853" s="9"/>
      <c r="M4853" s="9"/>
      <c r="N4853" s="9"/>
      <c r="O4853" s="9"/>
      <c r="P4853" s="9"/>
      <c r="Q4853" s="9"/>
      <c r="R4853" s="9"/>
      <c r="S4853" s="9"/>
      <c r="T4853" s="9"/>
      <c r="U4853" s="9"/>
      <c r="V4853" s="9"/>
      <c r="W4853" s="9"/>
    </row>
    <row r="4854">
      <c r="A4854" s="123"/>
      <c r="B4854" s="25"/>
      <c r="C4854" s="116"/>
      <c r="D4854" s="9"/>
      <c r="E4854" s="9"/>
      <c r="F4854" s="9"/>
      <c r="G4854" s="9"/>
      <c r="H4854" s="9"/>
      <c r="I4854" s="9"/>
      <c r="J4854" s="9"/>
      <c r="K4854" s="9"/>
      <c r="L4854" s="9"/>
      <c r="M4854" s="9"/>
      <c r="N4854" s="9"/>
      <c r="O4854" s="9"/>
      <c r="P4854" s="9"/>
      <c r="Q4854" s="9"/>
      <c r="R4854" s="9"/>
      <c r="S4854" s="9"/>
      <c r="T4854" s="9"/>
      <c r="U4854" s="9"/>
      <c r="V4854" s="9"/>
      <c r="W4854" s="9"/>
    </row>
    <row r="4855">
      <c r="A4855" s="123"/>
      <c r="B4855" s="25"/>
      <c r="C4855" s="116"/>
      <c r="D4855" s="9"/>
      <c r="E4855" s="9"/>
      <c r="F4855" s="9"/>
      <c r="G4855" s="9"/>
      <c r="H4855" s="9"/>
      <c r="I4855" s="9"/>
      <c r="J4855" s="9"/>
      <c r="K4855" s="9"/>
      <c r="L4855" s="9"/>
      <c r="M4855" s="9"/>
      <c r="N4855" s="9"/>
      <c r="O4855" s="9"/>
      <c r="P4855" s="9"/>
      <c r="Q4855" s="9"/>
      <c r="R4855" s="9"/>
      <c r="S4855" s="9"/>
      <c r="T4855" s="9"/>
      <c r="U4855" s="9"/>
      <c r="V4855" s="9"/>
      <c r="W4855" s="9"/>
    </row>
    <row r="4856">
      <c r="A4856" s="123"/>
      <c r="B4856" s="25"/>
      <c r="C4856" s="116"/>
      <c r="D4856" s="9"/>
      <c r="E4856" s="9"/>
      <c r="F4856" s="9"/>
      <c r="G4856" s="9"/>
      <c r="H4856" s="9"/>
      <c r="I4856" s="9"/>
      <c r="J4856" s="9"/>
      <c r="K4856" s="9"/>
      <c r="L4856" s="9"/>
      <c r="M4856" s="9"/>
      <c r="N4856" s="9"/>
      <c r="O4856" s="9"/>
      <c r="P4856" s="9"/>
      <c r="Q4856" s="9"/>
      <c r="R4856" s="9"/>
      <c r="S4856" s="9"/>
      <c r="T4856" s="9"/>
      <c r="U4856" s="9"/>
      <c r="V4856" s="9"/>
      <c r="W4856" s="9"/>
    </row>
    <row r="4857">
      <c r="A4857" s="123"/>
      <c r="B4857" s="25"/>
      <c r="C4857" s="116"/>
      <c r="D4857" s="9"/>
      <c r="E4857" s="9"/>
      <c r="F4857" s="9"/>
      <c r="G4857" s="9"/>
      <c r="H4857" s="9"/>
      <c r="I4857" s="9"/>
      <c r="J4857" s="9"/>
      <c r="K4857" s="9"/>
      <c r="L4857" s="9"/>
      <c r="M4857" s="9"/>
      <c r="N4857" s="9"/>
      <c r="O4857" s="9"/>
      <c r="P4857" s="9"/>
      <c r="Q4857" s="9"/>
      <c r="R4857" s="9"/>
      <c r="S4857" s="9"/>
      <c r="T4857" s="9"/>
      <c r="U4857" s="9"/>
      <c r="V4857" s="9"/>
      <c r="W4857" s="9"/>
    </row>
    <row r="4858">
      <c r="A4858" s="123"/>
      <c r="B4858" s="25"/>
      <c r="C4858" s="116"/>
      <c r="D4858" s="9"/>
      <c r="E4858" s="9"/>
      <c r="F4858" s="9"/>
      <c r="G4858" s="9"/>
      <c r="H4858" s="9"/>
      <c r="I4858" s="9"/>
      <c r="J4858" s="9"/>
      <c r="K4858" s="9"/>
      <c r="L4858" s="9"/>
      <c r="M4858" s="9"/>
      <c r="N4858" s="9"/>
      <c r="O4858" s="9"/>
      <c r="P4858" s="9"/>
      <c r="Q4858" s="9"/>
      <c r="R4858" s="9"/>
      <c r="S4858" s="9"/>
      <c r="T4858" s="9"/>
      <c r="U4858" s="9"/>
      <c r="V4858" s="9"/>
      <c r="W4858" s="9"/>
    </row>
    <row r="4859">
      <c r="A4859" s="123"/>
      <c r="B4859" s="25"/>
      <c r="C4859" s="116"/>
      <c r="D4859" s="9"/>
      <c r="E4859" s="9"/>
      <c r="F4859" s="9"/>
      <c r="G4859" s="9"/>
      <c r="H4859" s="9"/>
      <c r="I4859" s="9"/>
      <c r="J4859" s="9"/>
      <c r="K4859" s="9"/>
      <c r="L4859" s="9"/>
      <c r="M4859" s="9"/>
      <c r="N4859" s="9"/>
      <c r="O4859" s="9"/>
      <c r="P4859" s="9"/>
      <c r="Q4859" s="9"/>
      <c r="R4859" s="9"/>
      <c r="S4859" s="9"/>
      <c r="T4859" s="9"/>
      <c r="U4859" s="9"/>
      <c r="V4859" s="9"/>
      <c r="W4859" s="9"/>
    </row>
    <row r="4860">
      <c r="A4860" s="123"/>
      <c r="B4860" s="25"/>
      <c r="C4860" s="116"/>
      <c r="D4860" s="9"/>
      <c r="E4860" s="9"/>
      <c r="F4860" s="9"/>
      <c r="G4860" s="9"/>
      <c r="H4860" s="9"/>
      <c r="I4860" s="9"/>
      <c r="J4860" s="9"/>
      <c r="K4860" s="9"/>
      <c r="L4860" s="9"/>
      <c r="M4860" s="9"/>
      <c r="N4860" s="9"/>
      <c r="O4860" s="9"/>
      <c r="P4860" s="9"/>
      <c r="Q4860" s="9"/>
      <c r="R4860" s="9"/>
      <c r="S4860" s="9"/>
      <c r="T4860" s="9"/>
      <c r="U4860" s="9"/>
      <c r="V4860" s="9"/>
      <c r="W4860" s="9"/>
    </row>
    <row r="4861">
      <c r="A4861" s="123"/>
      <c r="B4861" s="25"/>
      <c r="C4861" s="116"/>
      <c r="D4861" s="9"/>
      <c r="E4861" s="9"/>
      <c r="F4861" s="9"/>
      <c r="G4861" s="9"/>
      <c r="H4861" s="9"/>
      <c r="I4861" s="9"/>
      <c r="J4861" s="9"/>
      <c r="K4861" s="9"/>
      <c r="L4861" s="9"/>
      <c r="M4861" s="9"/>
      <c r="N4861" s="9"/>
      <c r="O4861" s="9"/>
      <c r="P4861" s="9"/>
      <c r="Q4861" s="9"/>
      <c r="R4861" s="9"/>
      <c r="S4861" s="9"/>
      <c r="T4861" s="9"/>
      <c r="U4861" s="9"/>
      <c r="V4861" s="9"/>
      <c r="W4861" s="9"/>
    </row>
    <row r="4862">
      <c r="A4862" s="123"/>
      <c r="B4862" s="25"/>
      <c r="C4862" s="116"/>
      <c r="D4862" s="9"/>
      <c r="E4862" s="9"/>
      <c r="F4862" s="9"/>
      <c r="G4862" s="9"/>
      <c r="H4862" s="9"/>
      <c r="I4862" s="9"/>
      <c r="J4862" s="9"/>
      <c r="K4862" s="9"/>
      <c r="L4862" s="9"/>
      <c r="M4862" s="9"/>
      <c r="N4862" s="9"/>
      <c r="O4862" s="9"/>
      <c r="P4862" s="9"/>
      <c r="Q4862" s="9"/>
      <c r="R4862" s="9"/>
      <c r="S4862" s="9"/>
      <c r="T4862" s="9"/>
      <c r="U4862" s="9"/>
      <c r="V4862" s="9"/>
      <c r="W4862" s="9"/>
    </row>
    <row r="4863">
      <c r="A4863" s="123"/>
      <c r="B4863" s="25"/>
      <c r="C4863" s="116"/>
      <c r="D4863" s="9"/>
      <c r="E4863" s="9"/>
      <c r="F4863" s="9"/>
      <c r="G4863" s="9"/>
      <c r="H4863" s="9"/>
      <c r="I4863" s="9"/>
      <c r="J4863" s="9"/>
      <c r="K4863" s="9"/>
      <c r="L4863" s="9"/>
      <c r="M4863" s="9"/>
      <c r="N4863" s="9"/>
      <c r="O4863" s="9"/>
      <c r="P4863" s="9"/>
      <c r="Q4863" s="9"/>
      <c r="R4863" s="9"/>
      <c r="S4863" s="9"/>
      <c r="T4863" s="9"/>
      <c r="U4863" s="9"/>
      <c r="V4863" s="9"/>
      <c r="W4863" s="9"/>
    </row>
    <row r="4864">
      <c r="A4864" s="123"/>
      <c r="B4864" s="25"/>
      <c r="C4864" s="116"/>
      <c r="D4864" s="9"/>
      <c r="E4864" s="9"/>
      <c r="F4864" s="9"/>
      <c r="G4864" s="9"/>
      <c r="H4864" s="9"/>
      <c r="I4864" s="9"/>
      <c r="J4864" s="9"/>
      <c r="K4864" s="9"/>
      <c r="L4864" s="9"/>
      <c r="M4864" s="9"/>
      <c r="N4864" s="9"/>
      <c r="O4864" s="9"/>
      <c r="P4864" s="9"/>
      <c r="Q4864" s="9"/>
      <c r="R4864" s="9"/>
      <c r="S4864" s="9"/>
      <c r="T4864" s="9"/>
      <c r="U4864" s="9"/>
      <c r="V4864" s="9"/>
      <c r="W4864" s="9"/>
    </row>
    <row r="4865">
      <c r="A4865" s="123"/>
      <c r="B4865" s="25"/>
      <c r="C4865" s="116"/>
      <c r="D4865" s="9"/>
      <c r="E4865" s="9"/>
      <c r="F4865" s="9"/>
      <c r="G4865" s="9"/>
      <c r="H4865" s="9"/>
      <c r="I4865" s="9"/>
      <c r="J4865" s="9"/>
      <c r="K4865" s="9"/>
      <c r="L4865" s="9"/>
      <c r="M4865" s="9"/>
      <c r="N4865" s="9"/>
      <c r="O4865" s="9"/>
      <c r="P4865" s="9"/>
      <c r="Q4865" s="9"/>
      <c r="R4865" s="9"/>
      <c r="S4865" s="9"/>
      <c r="T4865" s="9"/>
      <c r="U4865" s="9"/>
      <c r="V4865" s="9"/>
      <c r="W4865" s="9"/>
    </row>
    <row r="4866">
      <c r="A4866" s="123"/>
      <c r="B4866" s="25"/>
      <c r="C4866" s="116"/>
      <c r="D4866" s="9"/>
      <c r="E4866" s="9"/>
      <c r="F4866" s="9"/>
      <c r="G4866" s="9"/>
      <c r="H4866" s="9"/>
      <c r="I4866" s="9"/>
      <c r="J4866" s="9"/>
      <c r="K4866" s="9"/>
      <c r="L4866" s="9"/>
      <c r="M4866" s="9"/>
      <c r="N4866" s="9"/>
      <c r="O4866" s="9"/>
      <c r="P4866" s="9"/>
      <c r="Q4866" s="9"/>
      <c r="R4866" s="9"/>
      <c r="S4866" s="9"/>
      <c r="T4866" s="9"/>
      <c r="U4866" s="9"/>
      <c r="V4866" s="9"/>
      <c r="W4866" s="9"/>
    </row>
    <row r="4867">
      <c r="A4867" s="123"/>
      <c r="B4867" s="25"/>
      <c r="C4867" s="116"/>
      <c r="D4867" s="9"/>
      <c r="E4867" s="9"/>
      <c r="F4867" s="9"/>
      <c r="G4867" s="9"/>
      <c r="H4867" s="9"/>
      <c r="I4867" s="9"/>
      <c r="J4867" s="9"/>
      <c r="K4867" s="9"/>
      <c r="L4867" s="9"/>
      <c r="M4867" s="9"/>
      <c r="N4867" s="9"/>
      <c r="O4867" s="9"/>
      <c r="P4867" s="9"/>
      <c r="Q4867" s="9"/>
      <c r="R4867" s="9"/>
      <c r="S4867" s="9"/>
      <c r="T4867" s="9"/>
      <c r="U4867" s="9"/>
      <c r="V4867" s="9"/>
      <c r="W4867" s="9"/>
    </row>
    <row r="4868">
      <c r="A4868" s="123"/>
      <c r="B4868" s="25"/>
      <c r="C4868" s="116"/>
      <c r="D4868" s="9"/>
      <c r="E4868" s="9"/>
      <c r="F4868" s="9"/>
      <c r="G4868" s="9"/>
      <c r="H4868" s="9"/>
      <c r="I4868" s="9"/>
      <c r="J4868" s="9"/>
      <c r="K4868" s="9"/>
      <c r="L4868" s="9"/>
      <c r="M4868" s="9"/>
      <c r="N4868" s="9"/>
      <c r="O4868" s="9"/>
      <c r="P4868" s="9"/>
      <c r="Q4868" s="9"/>
      <c r="R4868" s="9"/>
      <c r="S4868" s="9"/>
      <c r="T4868" s="9"/>
      <c r="U4868" s="9"/>
      <c r="V4868" s="9"/>
      <c r="W4868" s="9"/>
    </row>
    <row r="4869">
      <c r="A4869" s="123"/>
      <c r="B4869" s="25"/>
      <c r="C4869" s="116"/>
      <c r="D4869" s="9"/>
      <c r="E4869" s="9"/>
      <c r="F4869" s="9"/>
      <c r="G4869" s="9"/>
      <c r="H4869" s="9"/>
      <c r="I4869" s="9"/>
      <c r="J4869" s="9"/>
      <c r="K4869" s="9"/>
      <c r="L4869" s="9"/>
      <c r="M4869" s="9"/>
      <c r="N4869" s="9"/>
      <c r="O4869" s="9"/>
      <c r="P4869" s="9"/>
      <c r="Q4869" s="9"/>
      <c r="R4869" s="9"/>
      <c r="S4869" s="9"/>
      <c r="T4869" s="9"/>
      <c r="U4869" s="9"/>
      <c r="V4869" s="9"/>
      <c r="W4869" s="9"/>
    </row>
    <row r="4870">
      <c r="A4870" s="123"/>
      <c r="B4870" s="25"/>
      <c r="C4870" s="116"/>
      <c r="D4870" s="9"/>
      <c r="E4870" s="9"/>
      <c r="F4870" s="9"/>
      <c r="G4870" s="9"/>
      <c r="H4870" s="9"/>
      <c r="I4870" s="9"/>
      <c r="J4870" s="9"/>
      <c r="K4870" s="9"/>
      <c r="L4870" s="9"/>
      <c r="M4870" s="9"/>
      <c r="N4870" s="9"/>
      <c r="O4870" s="9"/>
      <c r="P4870" s="9"/>
      <c r="Q4870" s="9"/>
      <c r="R4870" s="9"/>
      <c r="S4870" s="9"/>
      <c r="T4870" s="9"/>
      <c r="U4870" s="9"/>
      <c r="V4870" s="9"/>
      <c r="W4870" s="9"/>
    </row>
    <row r="4871">
      <c r="A4871" s="123"/>
      <c r="B4871" s="25"/>
      <c r="C4871" s="116"/>
      <c r="D4871" s="9"/>
      <c r="E4871" s="9"/>
      <c r="F4871" s="9"/>
      <c r="G4871" s="9"/>
      <c r="H4871" s="9"/>
      <c r="I4871" s="9"/>
      <c r="J4871" s="9"/>
      <c r="K4871" s="9"/>
      <c r="L4871" s="9"/>
      <c r="M4871" s="9"/>
      <c r="N4871" s="9"/>
      <c r="O4871" s="9"/>
      <c r="P4871" s="9"/>
      <c r="Q4871" s="9"/>
      <c r="R4871" s="9"/>
      <c r="S4871" s="9"/>
      <c r="T4871" s="9"/>
      <c r="U4871" s="9"/>
      <c r="V4871" s="9"/>
      <c r="W4871" s="9"/>
    </row>
    <row r="4872">
      <c r="A4872" s="123"/>
      <c r="B4872" s="25"/>
      <c r="C4872" s="116"/>
      <c r="D4872" s="9"/>
      <c r="E4872" s="9"/>
      <c r="F4872" s="9"/>
      <c r="G4872" s="9"/>
      <c r="H4872" s="9"/>
      <c r="I4872" s="9"/>
      <c r="J4872" s="9"/>
      <c r="K4872" s="9"/>
      <c r="L4872" s="9"/>
      <c r="M4872" s="9"/>
      <c r="N4872" s="9"/>
      <c r="O4872" s="9"/>
      <c r="P4872" s="9"/>
      <c r="Q4872" s="9"/>
      <c r="R4872" s="9"/>
      <c r="S4872" s="9"/>
      <c r="T4872" s="9"/>
      <c r="U4872" s="9"/>
      <c r="V4872" s="9"/>
      <c r="W4872" s="9"/>
    </row>
    <row r="4873">
      <c r="A4873" s="123"/>
      <c r="B4873" s="25"/>
      <c r="C4873" s="116"/>
      <c r="D4873" s="9"/>
      <c r="E4873" s="9"/>
      <c r="F4873" s="9"/>
      <c r="G4873" s="9"/>
      <c r="H4873" s="9"/>
      <c r="I4873" s="9"/>
      <c r="J4873" s="9"/>
      <c r="K4873" s="9"/>
      <c r="L4873" s="9"/>
      <c r="M4873" s="9"/>
      <c r="N4873" s="9"/>
      <c r="O4873" s="9"/>
      <c r="P4873" s="9"/>
      <c r="Q4873" s="9"/>
      <c r="R4873" s="9"/>
      <c r="S4873" s="9"/>
      <c r="T4873" s="9"/>
      <c r="U4873" s="9"/>
      <c r="V4873" s="9"/>
      <c r="W4873" s="9"/>
    </row>
    <row r="4874">
      <c r="A4874" s="123"/>
      <c r="B4874" s="25"/>
      <c r="C4874" s="116"/>
      <c r="D4874" s="9"/>
      <c r="E4874" s="9"/>
      <c r="F4874" s="9"/>
      <c r="G4874" s="9"/>
      <c r="H4874" s="9"/>
      <c r="I4874" s="9"/>
      <c r="J4874" s="9"/>
      <c r="K4874" s="9"/>
      <c r="L4874" s="9"/>
      <c r="M4874" s="9"/>
      <c r="N4874" s="9"/>
      <c r="O4874" s="9"/>
      <c r="P4874" s="9"/>
      <c r="Q4874" s="9"/>
      <c r="R4874" s="9"/>
      <c r="S4874" s="9"/>
      <c r="T4874" s="9"/>
      <c r="U4874" s="9"/>
      <c r="V4874" s="9"/>
      <c r="W4874" s="9"/>
    </row>
    <row r="4875">
      <c r="A4875" s="123"/>
      <c r="B4875" s="25"/>
      <c r="C4875" s="116"/>
      <c r="D4875" s="9"/>
      <c r="E4875" s="9"/>
      <c r="F4875" s="9"/>
      <c r="G4875" s="9"/>
      <c r="H4875" s="9"/>
      <c r="I4875" s="9"/>
      <c r="J4875" s="9"/>
      <c r="K4875" s="9"/>
      <c r="L4875" s="9"/>
      <c r="M4875" s="9"/>
      <c r="N4875" s="9"/>
      <c r="O4875" s="9"/>
      <c r="P4875" s="9"/>
      <c r="Q4875" s="9"/>
      <c r="R4875" s="9"/>
      <c r="S4875" s="9"/>
      <c r="T4875" s="9"/>
      <c r="U4875" s="9"/>
      <c r="V4875" s="9"/>
      <c r="W4875" s="9"/>
    </row>
    <row r="4876">
      <c r="A4876" s="123"/>
      <c r="B4876" s="25"/>
      <c r="C4876" s="116"/>
      <c r="D4876" s="9"/>
      <c r="E4876" s="9"/>
      <c r="F4876" s="9"/>
      <c r="G4876" s="9"/>
      <c r="H4876" s="9"/>
      <c r="I4876" s="9"/>
      <c r="J4876" s="9"/>
      <c r="K4876" s="9"/>
      <c r="L4876" s="9"/>
      <c r="M4876" s="9"/>
      <c r="N4876" s="9"/>
      <c r="O4876" s="9"/>
      <c r="P4876" s="9"/>
      <c r="Q4876" s="9"/>
      <c r="R4876" s="9"/>
      <c r="S4876" s="9"/>
      <c r="T4876" s="9"/>
      <c r="U4876" s="9"/>
      <c r="V4876" s="9"/>
      <c r="W4876" s="9"/>
    </row>
    <row r="4877">
      <c r="A4877" s="123"/>
      <c r="B4877" s="25"/>
      <c r="C4877" s="116"/>
      <c r="D4877" s="9"/>
      <c r="E4877" s="9"/>
      <c r="F4877" s="9"/>
      <c r="G4877" s="9"/>
      <c r="H4877" s="9"/>
      <c r="I4877" s="9"/>
      <c r="J4877" s="9"/>
      <c r="K4877" s="9"/>
      <c r="L4877" s="9"/>
      <c r="M4877" s="9"/>
      <c r="N4877" s="9"/>
      <c r="O4877" s="9"/>
      <c r="P4877" s="9"/>
      <c r="Q4877" s="9"/>
      <c r="R4877" s="9"/>
      <c r="S4877" s="9"/>
      <c r="T4877" s="9"/>
      <c r="U4877" s="9"/>
      <c r="V4877" s="9"/>
      <c r="W4877" s="9"/>
    </row>
    <row r="4878">
      <c r="A4878" s="123"/>
      <c r="B4878" s="25"/>
      <c r="C4878" s="116"/>
      <c r="D4878" s="9"/>
      <c r="E4878" s="9"/>
      <c r="F4878" s="9"/>
      <c r="G4878" s="9"/>
      <c r="H4878" s="9"/>
      <c r="I4878" s="9"/>
      <c r="J4878" s="9"/>
      <c r="K4878" s="9"/>
      <c r="L4878" s="9"/>
      <c r="M4878" s="9"/>
      <c r="N4878" s="9"/>
      <c r="O4878" s="9"/>
      <c r="P4878" s="9"/>
      <c r="Q4878" s="9"/>
      <c r="R4878" s="9"/>
      <c r="S4878" s="9"/>
      <c r="T4878" s="9"/>
      <c r="U4878" s="9"/>
      <c r="V4878" s="9"/>
      <c r="W4878" s="9"/>
    </row>
    <row r="4879">
      <c r="A4879" s="123"/>
      <c r="B4879" s="25"/>
      <c r="C4879" s="116"/>
      <c r="D4879" s="9"/>
      <c r="E4879" s="9"/>
      <c r="F4879" s="9"/>
      <c r="G4879" s="9"/>
      <c r="H4879" s="9"/>
      <c r="I4879" s="9"/>
      <c r="J4879" s="9"/>
      <c r="K4879" s="9"/>
      <c r="L4879" s="9"/>
      <c r="M4879" s="9"/>
      <c r="N4879" s="9"/>
      <c r="O4879" s="9"/>
      <c r="P4879" s="9"/>
      <c r="Q4879" s="9"/>
      <c r="R4879" s="9"/>
      <c r="S4879" s="9"/>
      <c r="T4879" s="9"/>
      <c r="U4879" s="9"/>
      <c r="V4879" s="9"/>
      <c r="W4879" s="9"/>
    </row>
    <row r="4880">
      <c r="A4880" s="123"/>
      <c r="B4880" s="25"/>
      <c r="C4880" s="116"/>
      <c r="D4880" s="9"/>
      <c r="E4880" s="9"/>
      <c r="F4880" s="9"/>
      <c r="G4880" s="9"/>
      <c r="H4880" s="9"/>
      <c r="I4880" s="9"/>
      <c r="J4880" s="9"/>
      <c r="K4880" s="9"/>
      <c r="L4880" s="9"/>
      <c r="M4880" s="9"/>
      <c r="N4880" s="9"/>
      <c r="O4880" s="9"/>
      <c r="P4880" s="9"/>
      <c r="Q4880" s="9"/>
      <c r="R4880" s="9"/>
      <c r="S4880" s="9"/>
      <c r="T4880" s="9"/>
      <c r="U4880" s="9"/>
      <c r="V4880" s="9"/>
      <c r="W4880" s="9"/>
    </row>
    <row r="4881">
      <c r="A4881" s="123"/>
      <c r="B4881" s="25"/>
      <c r="C4881" s="116"/>
      <c r="D4881" s="9"/>
      <c r="E4881" s="9"/>
      <c r="F4881" s="9"/>
      <c r="G4881" s="9"/>
      <c r="H4881" s="9"/>
      <c r="I4881" s="9"/>
      <c r="J4881" s="9"/>
      <c r="K4881" s="9"/>
      <c r="L4881" s="9"/>
      <c r="M4881" s="9"/>
      <c r="N4881" s="9"/>
      <c r="O4881" s="9"/>
      <c r="P4881" s="9"/>
      <c r="Q4881" s="9"/>
      <c r="R4881" s="9"/>
      <c r="S4881" s="9"/>
      <c r="T4881" s="9"/>
      <c r="U4881" s="9"/>
      <c r="V4881" s="9"/>
      <c r="W4881" s="9"/>
    </row>
    <row r="4882">
      <c r="A4882" s="123"/>
      <c r="B4882" s="25"/>
      <c r="C4882" s="116"/>
      <c r="D4882" s="9"/>
      <c r="E4882" s="9"/>
      <c r="F4882" s="9"/>
      <c r="G4882" s="9"/>
      <c r="H4882" s="9"/>
      <c r="I4882" s="9"/>
      <c r="J4882" s="9"/>
      <c r="K4882" s="9"/>
      <c r="L4882" s="9"/>
      <c r="M4882" s="9"/>
      <c r="N4882" s="9"/>
      <c r="O4882" s="9"/>
      <c r="P4882" s="9"/>
      <c r="Q4882" s="9"/>
      <c r="R4882" s="9"/>
      <c r="S4882" s="9"/>
      <c r="T4882" s="9"/>
      <c r="U4882" s="9"/>
      <c r="V4882" s="9"/>
      <c r="W4882" s="9"/>
    </row>
    <row r="4883">
      <c r="A4883" s="123"/>
      <c r="B4883" s="25"/>
      <c r="C4883" s="116"/>
      <c r="D4883" s="9"/>
      <c r="E4883" s="9"/>
      <c r="F4883" s="9"/>
      <c r="G4883" s="9"/>
      <c r="H4883" s="9"/>
      <c r="I4883" s="9"/>
      <c r="J4883" s="9"/>
      <c r="K4883" s="9"/>
      <c r="L4883" s="9"/>
      <c r="M4883" s="9"/>
      <c r="N4883" s="9"/>
      <c r="O4883" s="9"/>
      <c r="P4883" s="9"/>
      <c r="Q4883" s="9"/>
      <c r="R4883" s="9"/>
      <c r="S4883" s="9"/>
      <c r="T4883" s="9"/>
      <c r="U4883" s="9"/>
      <c r="V4883" s="9"/>
      <c r="W4883" s="9"/>
    </row>
    <row r="4884">
      <c r="A4884" s="123"/>
      <c r="B4884" s="25"/>
      <c r="C4884" s="116"/>
      <c r="D4884" s="9"/>
      <c r="E4884" s="9"/>
      <c r="F4884" s="9"/>
      <c r="G4884" s="9"/>
      <c r="H4884" s="9"/>
      <c r="I4884" s="9"/>
      <c r="J4884" s="9"/>
      <c r="K4884" s="9"/>
      <c r="L4884" s="9"/>
      <c r="M4884" s="9"/>
      <c r="N4884" s="9"/>
      <c r="O4884" s="9"/>
      <c r="P4884" s="9"/>
      <c r="Q4884" s="9"/>
      <c r="R4884" s="9"/>
      <c r="S4884" s="9"/>
      <c r="T4884" s="9"/>
      <c r="U4884" s="9"/>
      <c r="V4884" s="9"/>
      <c r="W4884" s="9"/>
    </row>
    <row r="4885">
      <c r="A4885" s="123"/>
      <c r="B4885" s="25"/>
      <c r="C4885" s="116"/>
      <c r="D4885" s="9"/>
      <c r="E4885" s="9"/>
      <c r="F4885" s="9"/>
      <c r="G4885" s="9"/>
      <c r="H4885" s="9"/>
      <c r="I4885" s="9"/>
      <c r="J4885" s="9"/>
      <c r="K4885" s="9"/>
      <c r="L4885" s="9"/>
      <c r="M4885" s="9"/>
      <c r="N4885" s="9"/>
      <c r="O4885" s="9"/>
      <c r="P4885" s="9"/>
      <c r="Q4885" s="9"/>
      <c r="R4885" s="9"/>
      <c r="S4885" s="9"/>
      <c r="T4885" s="9"/>
      <c r="U4885" s="9"/>
      <c r="V4885" s="9"/>
      <c r="W4885" s="9"/>
    </row>
    <row r="4886">
      <c r="A4886" s="123"/>
      <c r="B4886" s="25"/>
      <c r="C4886" s="116"/>
      <c r="D4886" s="9"/>
      <c r="E4886" s="9"/>
      <c r="F4886" s="9"/>
      <c r="G4886" s="9"/>
      <c r="H4886" s="9"/>
      <c r="I4886" s="9"/>
      <c r="J4886" s="9"/>
      <c r="K4886" s="9"/>
      <c r="L4886" s="9"/>
      <c r="M4886" s="9"/>
      <c r="N4886" s="9"/>
      <c r="O4886" s="9"/>
      <c r="P4886" s="9"/>
      <c r="Q4886" s="9"/>
      <c r="R4886" s="9"/>
      <c r="S4886" s="9"/>
      <c r="T4886" s="9"/>
      <c r="U4886" s="9"/>
      <c r="V4886" s="9"/>
      <c r="W4886" s="9"/>
    </row>
    <row r="4887">
      <c r="A4887" s="123"/>
      <c r="B4887" s="25"/>
      <c r="C4887" s="116"/>
      <c r="D4887" s="9"/>
      <c r="E4887" s="9"/>
      <c r="F4887" s="9"/>
      <c r="G4887" s="9"/>
      <c r="H4887" s="9"/>
      <c r="I4887" s="9"/>
      <c r="J4887" s="9"/>
      <c r="K4887" s="9"/>
      <c r="L4887" s="9"/>
      <c r="M4887" s="9"/>
      <c r="N4887" s="9"/>
      <c r="O4887" s="9"/>
      <c r="P4887" s="9"/>
      <c r="Q4887" s="9"/>
      <c r="R4887" s="9"/>
      <c r="S4887" s="9"/>
      <c r="T4887" s="9"/>
      <c r="U4887" s="9"/>
      <c r="V4887" s="9"/>
      <c r="W4887" s="9"/>
    </row>
    <row r="4888">
      <c r="A4888" s="123"/>
      <c r="B4888" s="25"/>
      <c r="C4888" s="116"/>
      <c r="D4888" s="9"/>
      <c r="E4888" s="9"/>
      <c r="F4888" s="9"/>
      <c r="G4888" s="9"/>
      <c r="H4888" s="9"/>
      <c r="I4888" s="9"/>
      <c r="J4888" s="9"/>
      <c r="K4888" s="9"/>
      <c r="L4888" s="9"/>
      <c r="M4888" s="9"/>
      <c r="N4888" s="9"/>
      <c r="O4888" s="9"/>
      <c r="P4888" s="9"/>
      <c r="Q4888" s="9"/>
      <c r="R4888" s="9"/>
      <c r="S4888" s="9"/>
      <c r="T4888" s="9"/>
      <c r="U4888" s="9"/>
      <c r="V4888" s="9"/>
      <c r="W4888" s="9"/>
    </row>
    <row r="4889">
      <c r="A4889" s="123"/>
      <c r="B4889" s="25"/>
      <c r="C4889" s="116"/>
      <c r="D4889" s="9"/>
      <c r="E4889" s="9"/>
      <c r="F4889" s="9"/>
      <c r="G4889" s="9"/>
      <c r="H4889" s="9"/>
      <c r="I4889" s="9"/>
      <c r="J4889" s="9"/>
      <c r="K4889" s="9"/>
      <c r="L4889" s="9"/>
      <c r="M4889" s="9"/>
      <c r="N4889" s="9"/>
      <c r="O4889" s="9"/>
      <c r="P4889" s="9"/>
      <c r="Q4889" s="9"/>
      <c r="R4889" s="9"/>
      <c r="S4889" s="9"/>
      <c r="T4889" s="9"/>
      <c r="U4889" s="9"/>
      <c r="V4889" s="9"/>
      <c r="W4889" s="9"/>
    </row>
    <row r="4890">
      <c r="A4890" s="123"/>
      <c r="B4890" s="25"/>
      <c r="C4890" s="116"/>
      <c r="D4890" s="9"/>
      <c r="E4890" s="9"/>
      <c r="F4890" s="9"/>
      <c r="G4890" s="9"/>
      <c r="H4890" s="9"/>
      <c r="I4890" s="9"/>
      <c r="J4890" s="9"/>
      <c r="K4890" s="9"/>
      <c r="L4890" s="9"/>
      <c r="M4890" s="9"/>
      <c r="N4890" s="9"/>
      <c r="O4890" s="9"/>
      <c r="P4890" s="9"/>
      <c r="Q4890" s="9"/>
      <c r="R4890" s="9"/>
      <c r="S4890" s="9"/>
      <c r="T4890" s="9"/>
      <c r="U4890" s="9"/>
      <c r="V4890" s="9"/>
      <c r="W4890" s="9"/>
    </row>
    <row r="4891">
      <c r="A4891" s="123"/>
      <c r="B4891" s="25"/>
      <c r="C4891" s="116"/>
      <c r="D4891" s="9"/>
      <c r="E4891" s="9"/>
      <c r="F4891" s="9"/>
      <c r="G4891" s="9"/>
      <c r="H4891" s="9"/>
      <c r="I4891" s="9"/>
      <c r="J4891" s="9"/>
      <c r="K4891" s="9"/>
      <c r="L4891" s="9"/>
      <c r="M4891" s="9"/>
      <c r="N4891" s="9"/>
      <c r="O4891" s="9"/>
      <c r="P4891" s="9"/>
      <c r="Q4891" s="9"/>
      <c r="R4891" s="9"/>
      <c r="S4891" s="9"/>
      <c r="T4891" s="9"/>
      <c r="U4891" s="9"/>
      <c r="V4891" s="9"/>
      <c r="W4891" s="9"/>
    </row>
    <row r="4892">
      <c r="A4892" s="123"/>
      <c r="B4892" s="25"/>
      <c r="C4892" s="116"/>
      <c r="D4892" s="9"/>
      <c r="E4892" s="9"/>
      <c r="F4892" s="9"/>
      <c r="G4892" s="9"/>
      <c r="H4892" s="9"/>
      <c r="I4892" s="9"/>
      <c r="J4892" s="9"/>
      <c r="K4892" s="9"/>
      <c r="L4892" s="9"/>
      <c r="M4892" s="9"/>
      <c r="N4892" s="9"/>
      <c r="O4892" s="9"/>
      <c r="P4892" s="9"/>
      <c r="Q4892" s="9"/>
      <c r="R4892" s="9"/>
      <c r="S4892" s="9"/>
      <c r="T4892" s="9"/>
      <c r="U4892" s="9"/>
      <c r="V4892" s="9"/>
      <c r="W4892" s="9"/>
    </row>
    <row r="4893">
      <c r="A4893" s="123"/>
      <c r="B4893" s="25"/>
      <c r="C4893" s="116"/>
      <c r="D4893" s="9"/>
      <c r="E4893" s="9"/>
      <c r="F4893" s="9"/>
      <c r="G4893" s="9"/>
      <c r="H4893" s="9"/>
      <c r="I4893" s="9"/>
      <c r="J4893" s="9"/>
      <c r="K4893" s="9"/>
      <c r="L4893" s="9"/>
      <c r="M4893" s="9"/>
      <c r="N4893" s="9"/>
      <c r="O4893" s="9"/>
      <c r="P4893" s="9"/>
      <c r="Q4893" s="9"/>
      <c r="R4893" s="9"/>
      <c r="S4893" s="9"/>
      <c r="T4893" s="9"/>
      <c r="U4893" s="9"/>
      <c r="V4893" s="9"/>
      <c r="W4893" s="9"/>
    </row>
    <row r="4894">
      <c r="A4894" s="123"/>
      <c r="B4894" s="25"/>
      <c r="C4894" s="116"/>
      <c r="D4894" s="9"/>
      <c r="E4894" s="9"/>
      <c r="F4894" s="9"/>
      <c r="G4894" s="9"/>
      <c r="H4894" s="9"/>
      <c r="I4894" s="9"/>
      <c r="J4894" s="9"/>
      <c r="K4894" s="9"/>
      <c r="L4894" s="9"/>
      <c r="M4894" s="9"/>
      <c r="N4894" s="9"/>
      <c r="O4894" s="9"/>
      <c r="P4894" s="9"/>
      <c r="Q4894" s="9"/>
      <c r="R4894" s="9"/>
      <c r="S4894" s="9"/>
      <c r="T4894" s="9"/>
      <c r="U4894" s="9"/>
      <c r="V4894" s="9"/>
      <c r="W4894" s="9"/>
    </row>
    <row r="4895">
      <c r="A4895" s="123"/>
      <c r="B4895" s="25"/>
      <c r="C4895" s="116"/>
      <c r="D4895" s="9"/>
      <c r="E4895" s="9"/>
      <c r="F4895" s="9"/>
      <c r="G4895" s="9"/>
      <c r="H4895" s="9"/>
      <c r="I4895" s="9"/>
      <c r="J4895" s="9"/>
      <c r="K4895" s="9"/>
      <c r="L4895" s="9"/>
      <c r="M4895" s="9"/>
      <c r="N4895" s="9"/>
      <c r="O4895" s="9"/>
      <c r="P4895" s="9"/>
      <c r="Q4895" s="9"/>
      <c r="R4895" s="9"/>
      <c r="S4895" s="9"/>
      <c r="T4895" s="9"/>
      <c r="U4895" s="9"/>
      <c r="V4895" s="9"/>
      <c r="W4895" s="9"/>
    </row>
    <row r="4896">
      <c r="A4896" s="123"/>
      <c r="B4896" s="25"/>
      <c r="C4896" s="116"/>
      <c r="D4896" s="9"/>
      <c r="E4896" s="9"/>
      <c r="F4896" s="9"/>
      <c r="G4896" s="9"/>
      <c r="H4896" s="9"/>
      <c r="I4896" s="9"/>
      <c r="J4896" s="9"/>
      <c r="K4896" s="9"/>
      <c r="L4896" s="9"/>
      <c r="M4896" s="9"/>
      <c r="N4896" s="9"/>
      <c r="O4896" s="9"/>
      <c r="P4896" s="9"/>
      <c r="Q4896" s="9"/>
      <c r="R4896" s="9"/>
      <c r="S4896" s="9"/>
      <c r="T4896" s="9"/>
      <c r="U4896" s="9"/>
      <c r="V4896" s="9"/>
      <c r="W4896" s="9"/>
    </row>
    <row r="4897">
      <c r="A4897" s="123"/>
      <c r="B4897" s="25"/>
      <c r="C4897" s="116"/>
      <c r="D4897" s="9"/>
      <c r="E4897" s="9"/>
      <c r="F4897" s="9"/>
      <c r="G4897" s="9"/>
      <c r="H4897" s="9"/>
      <c r="I4897" s="9"/>
      <c r="J4897" s="9"/>
      <c r="K4897" s="9"/>
      <c r="L4897" s="9"/>
      <c r="M4897" s="9"/>
      <c r="N4897" s="9"/>
      <c r="O4897" s="9"/>
      <c r="P4897" s="9"/>
      <c r="Q4897" s="9"/>
      <c r="R4897" s="9"/>
      <c r="S4897" s="9"/>
      <c r="T4897" s="9"/>
      <c r="U4897" s="9"/>
      <c r="V4897" s="9"/>
      <c r="W4897" s="9"/>
    </row>
    <row r="4898">
      <c r="A4898" s="123"/>
      <c r="B4898" s="25"/>
      <c r="C4898" s="116"/>
      <c r="D4898" s="9"/>
      <c r="E4898" s="9"/>
      <c r="F4898" s="9"/>
      <c r="G4898" s="9"/>
      <c r="H4898" s="9"/>
      <c r="I4898" s="9"/>
      <c r="J4898" s="9"/>
      <c r="K4898" s="9"/>
      <c r="L4898" s="9"/>
      <c r="M4898" s="9"/>
      <c r="N4898" s="9"/>
      <c r="O4898" s="9"/>
      <c r="P4898" s="9"/>
      <c r="Q4898" s="9"/>
      <c r="R4898" s="9"/>
      <c r="S4898" s="9"/>
      <c r="T4898" s="9"/>
      <c r="U4898" s="9"/>
      <c r="V4898" s="9"/>
      <c r="W4898" s="9"/>
    </row>
    <row r="4899">
      <c r="A4899" s="123"/>
      <c r="B4899" s="25"/>
      <c r="C4899" s="116"/>
      <c r="D4899" s="9"/>
      <c r="E4899" s="9"/>
      <c r="F4899" s="9"/>
      <c r="G4899" s="9"/>
      <c r="H4899" s="9"/>
      <c r="I4899" s="9"/>
      <c r="J4899" s="9"/>
      <c r="K4899" s="9"/>
      <c r="L4899" s="9"/>
      <c r="M4899" s="9"/>
      <c r="N4899" s="9"/>
      <c r="O4899" s="9"/>
      <c r="P4899" s="9"/>
      <c r="Q4899" s="9"/>
      <c r="R4899" s="9"/>
      <c r="S4899" s="9"/>
      <c r="T4899" s="9"/>
      <c r="U4899" s="9"/>
      <c r="V4899" s="9"/>
      <c r="W4899" s="9"/>
    </row>
    <row r="4900">
      <c r="A4900" s="123"/>
      <c r="B4900" s="25"/>
      <c r="C4900" s="116"/>
      <c r="D4900" s="9"/>
      <c r="E4900" s="9"/>
      <c r="F4900" s="9"/>
      <c r="G4900" s="9"/>
      <c r="H4900" s="9"/>
      <c r="I4900" s="9"/>
      <c r="J4900" s="9"/>
      <c r="K4900" s="9"/>
      <c r="L4900" s="9"/>
      <c r="M4900" s="9"/>
      <c r="N4900" s="9"/>
      <c r="O4900" s="9"/>
      <c r="P4900" s="9"/>
      <c r="Q4900" s="9"/>
      <c r="R4900" s="9"/>
      <c r="S4900" s="9"/>
      <c r="T4900" s="9"/>
      <c r="U4900" s="9"/>
      <c r="V4900" s="9"/>
      <c r="W4900" s="9"/>
    </row>
    <row r="4901">
      <c r="A4901" s="123"/>
      <c r="B4901" s="25"/>
      <c r="C4901" s="116"/>
      <c r="D4901" s="9"/>
      <c r="E4901" s="9"/>
      <c r="F4901" s="9"/>
      <c r="G4901" s="9"/>
      <c r="H4901" s="9"/>
      <c r="I4901" s="9"/>
      <c r="J4901" s="9"/>
      <c r="K4901" s="9"/>
      <c r="L4901" s="9"/>
      <c r="M4901" s="9"/>
      <c r="N4901" s="9"/>
      <c r="O4901" s="9"/>
      <c r="P4901" s="9"/>
      <c r="Q4901" s="9"/>
      <c r="R4901" s="9"/>
      <c r="S4901" s="9"/>
      <c r="T4901" s="9"/>
      <c r="U4901" s="9"/>
      <c r="V4901" s="9"/>
      <c r="W4901" s="9"/>
    </row>
    <row r="4902">
      <c r="A4902" s="123"/>
      <c r="B4902" s="25"/>
      <c r="C4902" s="116"/>
      <c r="D4902" s="9"/>
      <c r="E4902" s="9"/>
      <c r="F4902" s="9"/>
      <c r="G4902" s="9"/>
      <c r="H4902" s="9"/>
      <c r="I4902" s="9"/>
      <c r="J4902" s="9"/>
      <c r="K4902" s="9"/>
      <c r="L4902" s="9"/>
      <c r="M4902" s="9"/>
      <c r="N4902" s="9"/>
      <c r="O4902" s="9"/>
      <c r="P4902" s="9"/>
      <c r="Q4902" s="9"/>
      <c r="R4902" s="9"/>
      <c r="S4902" s="9"/>
      <c r="T4902" s="9"/>
      <c r="U4902" s="9"/>
      <c r="V4902" s="9"/>
      <c r="W4902" s="9"/>
    </row>
    <row r="4903">
      <c r="A4903" s="123"/>
      <c r="B4903" s="25"/>
      <c r="C4903" s="116"/>
      <c r="D4903" s="9"/>
      <c r="E4903" s="9"/>
      <c r="F4903" s="9"/>
      <c r="G4903" s="9"/>
      <c r="H4903" s="9"/>
      <c r="I4903" s="9"/>
      <c r="J4903" s="9"/>
      <c r="K4903" s="9"/>
      <c r="L4903" s="9"/>
      <c r="M4903" s="9"/>
      <c r="N4903" s="9"/>
      <c r="O4903" s="9"/>
      <c r="P4903" s="9"/>
      <c r="Q4903" s="9"/>
      <c r="R4903" s="9"/>
      <c r="S4903" s="9"/>
      <c r="T4903" s="9"/>
      <c r="U4903" s="9"/>
      <c r="V4903" s="9"/>
      <c r="W4903" s="9"/>
    </row>
    <row r="4904">
      <c r="A4904" s="123"/>
      <c r="B4904" s="25"/>
      <c r="C4904" s="116"/>
      <c r="D4904" s="9"/>
      <c r="E4904" s="9"/>
      <c r="F4904" s="9"/>
      <c r="G4904" s="9"/>
      <c r="H4904" s="9"/>
      <c r="I4904" s="9"/>
      <c r="J4904" s="9"/>
      <c r="K4904" s="9"/>
      <c r="L4904" s="9"/>
      <c r="M4904" s="9"/>
      <c r="N4904" s="9"/>
      <c r="O4904" s="9"/>
      <c r="P4904" s="9"/>
      <c r="Q4904" s="9"/>
      <c r="R4904" s="9"/>
      <c r="S4904" s="9"/>
      <c r="T4904" s="9"/>
      <c r="U4904" s="9"/>
      <c r="V4904" s="9"/>
      <c r="W4904" s="9"/>
    </row>
    <row r="4905">
      <c r="A4905" s="123"/>
      <c r="B4905" s="25"/>
      <c r="C4905" s="116"/>
      <c r="D4905" s="9"/>
      <c r="E4905" s="9"/>
      <c r="F4905" s="9"/>
      <c r="G4905" s="9"/>
      <c r="H4905" s="9"/>
      <c r="I4905" s="9"/>
      <c r="J4905" s="9"/>
      <c r="K4905" s="9"/>
      <c r="L4905" s="9"/>
      <c r="M4905" s="9"/>
      <c r="N4905" s="9"/>
      <c r="O4905" s="9"/>
      <c r="P4905" s="9"/>
      <c r="Q4905" s="9"/>
      <c r="R4905" s="9"/>
      <c r="S4905" s="9"/>
      <c r="T4905" s="9"/>
      <c r="U4905" s="9"/>
      <c r="V4905" s="9"/>
      <c r="W4905" s="9"/>
    </row>
    <row r="4906">
      <c r="A4906" s="123"/>
      <c r="B4906" s="25"/>
      <c r="C4906" s="116"/>
      <c r="D4906" s="9"/>
      <c r="E4906" s="9"/>
      <c r="F4906" s="9"/>
      <c r="G4906" s="9"/>
      <c r="H4906" s="9"/>
      <c r="I4906" s="9"/>
      <c r="J4906" s="9"/>
      <c r="K4906" s="9"/>
      <c r="L4906" s="9"/>
      <c r="M4906" s="9"/>
      <c r="N4906" s="9"/>
      <c r="O4906" s="9"/>
      <c r="P4906" s="9"/>
      <c r="Q4906" s="9"/>
      <c r="R4906" s="9"/>
      <c r="S4906" s="9"/>
      <c r="T4906" s="9"/>
      <c r="U4906" s="9"/>
      <c r="V4906" s="9"/>
      <c r="W4906" s="9"/>
    </row>
    <row r="4907">
      <c r="A4907" s="123"/>
      <c r="B4907" s="25"/>
      <c r="C4907" s="116"/>
      <c r="D4907" s="9"/>
      <c r="E4907" s="9"/>
      <c r="F4907" s="9"/>
      <c r="G4907" s="9"/>
      <c r="H4907" s="9"/>
      <c r="I4907" s="9"/>
      <c r="J4907" s="9"/>
      <c r="K4907" s="9"/>
      <c r="L4907" s="9"/>
      <c r="M4907" s="9"/>
      <c r="N4907" s="9"/>
      <c r="O4907" s="9"/>
      <c r="P4907" s="9"/>
      <c r="Q4907" s="9"/>
      <c r="R4907" s="9"/>
      <c r="S4907" s="9"/>
      <c r="T4907" s="9"/>
      <c r="U4907" s="9"/>
      <c r="V4907" s="9"/>
      <c r="W4907" s="9"/>
    </row>
    <row r="4908">
      <c r="A4908" s="123"/>
      <c r="B4908" s="25"/>
      <c r="C4908" s="116"/>
      <c r="D4908" s="9"/>
      <c r="E4908" s="9"/>
      <c r="F4908" s="9"/>
      <c r="G4908" s="9"/>
      <c r="H4908" s="9"/>
      <c r="I4908" s="9"/>
      <c r="J4908" s="9"/>
      <c r="K4908" s="9"/>
      <c r="L4908" s="9"/>
      <c r="M4908" s="9"/>
      <c r="N4908" s="9"/>
      <c r="O4908" s="9"/>
      <c r="P4908" s="9"/>
      <c r="Q4908" s="9"/>
      <c r="R4908" s="9"/>
      <c r="S4908" s="9"/>
      <c r="T4908" s="9"/>
      <c r="U4908" s="9"/>
      <c r="V4908" s="9"/>
      <c r="W4908" s="9"/>
    </row>
    <row r="4909">
      <c r="A4909" s="123"/>
      <c r="B4909" s="25"/>
      <c r="C4909" s="116"/>
      <c r="D4909" s="9"/>
      <c r="E4909" s="9"/>
      <c r="F4909" s="9"/>
      <c r="G4909" s="9"/>
      <c r="H4909" s="9"/>
      <c r="I4909" s="9"/>
      <c r="J4909" s="9"/>
      <c r="K4909" s="9"/>
      <c r="L4909" s="9"/>
      <c r="M4909" s="9"/>
      <c r="N4909" s="9"/>
      <c r="O4909" s="9"/>
      <c r="P4909" s="9"/>
      <c r="Q4909" s="9"/>
      <c r="R4909" s="9"/>
      <c r="S4909" s="9"/>
      <c r="T4909" s="9"/>
      <c r="U4909" s="9"/>
      <c r="V4909" s="9"/>
      <c r="W4909" s="9"/>
    </row>
    <row r="4910">
      <c r="A4910" s="123"/>
      <c r="B4910" s="25"/>
      <c r="C4910" s="116"/>
      <c r="D4910" s="9"/>
      <c r="E4910" s="9"/>
      <c r="F4910" s="9"/>
      <c r="G4910" s="9"/>
      <c r="H4910" s="9"/>
      <c r="I4910" s="9"/>
      <c r="J4910" s="9"/>
      <c r="K4910" s="9"/>
      <c r="L4910" s="9"/>
      <c r="M4910" s="9"/>
      <c r="N4910" s="9"/>
      <c r="O4910" s="9"/>
      <c r="P4910" s="9"/>
      <c r="Q4910" s="9"/>
      <c r="R4910" s="9"/>
      <c r="S4910" s="9"/>
      <c r="T4910" s="9"/>
      <c r="U4910" s="9"/>
      <c r="V4910" s="9"/>
      <c r="W4910" s="9"/>
    </row>
    <row r="4911">
      <c r="A4911" s="123"/>
      <c r="B4911" s="25"/>
      <c r="C4911" s="116"/>
      <c r="D4911" s="9"/>
      <c r="E4911" s="9"/>
      <c r="F4911" s="9"/>
      <c r="G4911" s="9"/>
      <c r="H4911" s="9"/>
      <c r="I4911" s="9"/>
      <c r="J4911" s="9"/>
      <c r="K4911" s="9"/>
      <c r="L4911" s="9"/>
      <c r="M4911" s="9"/>
      <c r="N4911" s="9"/>
      <c r="O4911" s="9"/>
      <c r="P4911" s="9"/>
      <c r="Q4911" s="9"/>
      <c r="R4911" s="9"/>
      <c r="S4911" s="9"/>
      <c r="T4911" s="9"/>
      <c r="U4911" s="9"/>
      <c r="V4911" s="9"/>
      <c r="W4911" s="9"/>
    </row>
    <row r="4912">
      <c r="A4912" s="123"/>
      <c r="B4912" s="25"/>
      <c r="C4912" s="116"/>
      <c r="D4912" s="9"/>
      <c r="E4912" s="9"/>
      <c r="F4912" s="9"/>
      <c r="G4912" s="9"/>
      <c r="H4912" s="9"/>
      <c r="I4912" s="9"/>
      <c r="J4912" s="9"/>
      <c r="K4912" s="9"/>
      <c r="L4912" s="9"/>
      <c r="M4912" s="9"/>
      <c r="N4912" s="9"/>
      <c r="O4912" s="9"/>
      <c r="P4912" s="9"/>
      <c r="Q4912" s="9"/>
      <c r="R4912" s="9"/>
      <c r="S4912" s="9"/>
      <c r="T4912" s="9"/>
      <c r="U4912" s="9"/>
      <c r="V4912" s="9"/>
      <c r="W4912" s="9"/>
    </row>
    <row r="4913">
      <c r="A4913" s="123"/>
      <c r="B4913" s="25"/>
      <c r="C4913" s="116"/>
      <c r="D4913" s="9"/>
      <c r="E4913" s="9"/>
      <c r="F4913" s="9"/>
      <c r="G4913" s="9"/>
      <c r="H4913" s="9"/>
      <c r="I4913" s="9"/>
      <c r="J4913" s="9"/>
      <c r="K4913" s="9"/>
      <c r="L4913" s="9"/>
      <c r="M4913" s="9"/>
      <c r="N4913" s="9"/>
      <c r="O4913" s="9"/>
      <c r="P4913" s="9"/>
      <c r="Q4913" s="9"/>
      <c r="R4913" s="9"/>
      <c r="S4913" s="9"/>
      <c r="T4913" s="9"/>
      <c r="U4913" s="9"/>
      <c r="V4913" s="9"/>
      <c r="W4913" s="9"/>
    </row>
    <row r="4914">
      <c r="A4914" s="123"/>
      <c r="B4914" s="25"/>
      <c r="C4914" s="116"/>
      <c r="D4914" s="9"/>
      <c r="E4914" s="9"/>
      <c r="F4914" s="9"/>
      <c r="G4914" s="9"/>
      <c r="H4914" s="9"/>
      <c r="I4914" s="9"/>
      <c r="J4914" s="9"/>
      <c r="K4914" s="9"/>
      <c r="L4914" s="9"/>
      <c r="M4914" s="9"/>
      <c r="N4914" s="9"/>
      <c r="O4914" s="9"/>
      <c r="P4914" s="9"/>
      <c r="Q4914" s="9"/>
      <c r="R4914" s="9"/>
      <c r="S4914" s="9"/>
      <c r="T4914" s="9"/>
      <c r="U4914" s="9"/>
      <c r="V4914" s="9"/>
      <c r="W4914" s="9"/>
    </row>
    <row r="4915">
      <c r="A4915" s="123"/>
      <c r="B4915" s="25"/>
      <c r="C4915" s="116"/>
      <c r="D4915" s="9"/>
      <c r="E4915" s="9"/>
      <c r="F4915" s="9"/>
      <c r="G4915" s="9"/>
      <c r="H4915" s="9"/>
      <c r="I4915" s="9"/>
      <c r="J4915" s="9"/>
      <c r="K4915" s="9"/>
      <c r="L4915" s="9"/>
      <c r="M4915" s="9"/>
      <c r="N4915" s="9"/>
      <c r="O4915" s="9"/>
      <c r="P4915" s="9"/>
      <c r="Q4915" s="9"/>
      <c r="R4915" s="9"/>
      <c r="S4915" s="9"/>
      <c r="T4915" s="9"/>
      <c r="U4915" s="9"/>
      <c r="V4915" s="9"/>
      <c r="W4915" s="9"/>
    </row>
    <row r="4916">
      <c r="A4916" s="123"/>
      <c r="B4916" s="25"/>
      <c r="C4916" s="116"/>
      <c r="D4916" s="9"/>
      <c r="E4916" s="9"/>
      <c r="F4916" s="9"/>
      <c r="G4916" s="9"/>
      <c r="H4916" s="9"/>
      <c r="I4916" s="9"/>
      <c r="J4916" s="9"/>
      <c r="K4916" s="9"/>
      <c r="L4916" s="9"/>
      <c r="M4916" s="9"/>
      <c r="N4916" s="9"/>
      <c r="O4916" s="9"/>
      <c r="P4916" s="9"/>
      <c r="Q4916" s="9"/>
      <c r="R4916" s="9"/>
      <c r="S4916" s="9"/>
      <c r="T4916" s="9"/>
      <c r="U4916" s="9"/>
      <c r="V4916" s="9"/>
      <c r="W4916" s="9"/>
    </row>
    <row r="4917">
      <c r="A4917" s="123"/>
      <c r="B4917" s="25"/>
      <c r="C4917" s="116"/>
      <c r="D4917" s="9"/>
      <c r="E4917" s="9"/>
      <c r="F4917" s="9"/>
      <c r="G4917" s="9"/>
      <c r="H4917" s="9"/>
      <c r="I4917" s="9"/>
      <c r="J4917" s="9"/>
      <c r="K4917" s="9"/>
      <c r="L4917" s="9"/>
      <c r="M4917" s="9"/>
      <c r="N4917" s="9"/>
      <c r="O4917" s="9"/>
      <c r="P4917" s="9"/>
      <c r="Q4917" s="9"/>
      <c r="R4917" s="9"/>
      <c r="S4917" s="9"/>
      <c r="T4917" s="9"/>
      <c r="U4917" s="9"/>
      <c r="V4917" s="9"/>
      <c r="W4917" s="9"/>
    </row>
    <row r="4918">
      <c r="A4918" s="123"/>
      <c r="B4918" s="25"/>
      <c r="C4918" s="116"/>
      <c r="D4918" s="9"/>
      <c r="E4918" s="9"/>
      <c r="F4918" s="9"/>
      <c r="G4918" s="9"/>
      <c r="H4918" s="9"/>
      <c r="I4918" s="9"/>
      <c r="J4918" s="9"/>
      <c r="K4918" s="9"/>
      <c r="L4918" s="9"/>
      <c r="M4918" s="9"/>
      <c r="N4918" s="9"/>
      <c r="O4918" s="9"/>
      <c r="P4918" s="9"/>
      <c r="Q4918" s="9"/>
      <c r="R4918" s="9"/>
      <c r="S4918" s="9"/>
      <c r="T4918" s="9"/>
      <c r="U4918" s="9"/>
      <c r="V4918" s="9"/>
      <c r="W4918" s="9"/>
    </row>
    <row r="4919">
      <c r="A4919" s="123"/>
      <c r="B4919" s="25"/>
      <c r="C4919" s="116"/>
      <c r="D4919" s="9"/>
      <c r="E4919" s="9"/>
      <c r="F4919" s="9"/>
      <c r="G4919" s="9"/>
      <c r="H4919" s="9"/>
      <c r="I4919" s="9"/>
      <c r="J4919" s="9"/>
      <c r="K4919" s="9"/>
      <c r="L4919" s="9"/>
      <c r="M4919" s="9"/>
      <c r="N4919" s="9"/>
      <c r="O4919" s="9"/>
      <c r="P4919" s="9"/>
      <c r="Q4919" s="9"/>
      <c r="R4919" s="9"/>
      <c r="S4919" s="9"/>
      <c r="T4919" s="9"/>
      <c r="U4919" s="9"/>
      <c r="V4919" s="9"/>
      <c r="W4919" s="9"/>
    </row>
    <row r="4920">
      <c r="A4920" s="123"/>
      <c r="B4920" s="25"/>
      <c r="C4920" s="116"/>
      <c r="D4920" s="9"/>
      <c r="E4920" s="9"/>
      <c r="F4920" s="9"/>
      <c r="G4920" s="9"/>
      <c r="H4920" s="9"/>
      <c r="I4920" s="9"/>
      <c r="J4920" s="9"/>
      <c r="K4920" s="9"/>
      <c r="L4920" s="9"/>
      <c r="M4920" s="9"/>
      <c r="N4920" s="9"/>
      <c r="O4920" s="9"/>
      <c r="P4920" s="9"/>
      <c r="Q4920" s="9"/>
      <c r="R4920" s="9"/>
      <c r="S4920" s="9"/>
      <c r="T4920" s="9"/>
      <c r="U4920" s="9"/>
      <c r="V4920" s="9"/>
      <c r="W4920" s="9"/>
    </row>
    <row r="4921">
      <c r="A4921" s="123"/>
      <c r="B4921" s="25"/>
      <c r="C4921" s="116"/>
      <c r="D4921" s="9"/>
      <c r="E4921" s="9"/>
      <c r="F4921" s="9"/>
      <c r="G4921" s="9"/>
      <c r="H4921" s="9"/>
      <c r="I4921" s="9"/>
      <c r="J4921" s="9"/>
      <c r="K4921" s="9"/>
      <c r="L4921" s="9"/>
      <c r="M4921" s="9"/>
      <c r="N4921" s="9"/>
      <c r="O4921" s="9"/>
      <c r="P4921" s="9"/>
      <c r="Q4921" s="9"/>
      <c r="R4921" s="9"/>
      <c r="S4921" s="9"/>
      <c r="T4921" s="9"/>
      <c r="U4921" s="9"/>
      <c r="V4921" s="9"/>
      <c r="W4921" s="9"/>
    </row>
    <row r="4922">
      <c r="A4922" s="123"/>
      <c r="B4922" s="25"/>
      <c r="C4922" s="116"/>
      <c r="D4922" s="9"/>
      <c r="E4922" s="9"/>
      <c r="F4922" s="9"/>
      <c r="G4922" s="9"/>
      <c r="H4922" s="9"/>
      <c r="I4922" s="9"/>
      <c r="J4922" s="9"/>
      <c r="K4922" s="9"/>
      <c r="L4922" s="9"/>
      <c r="M4922" s="9"/>
      <c r="N4922" s="9"/>
      <c r="O4922" s="9"/>
      <c r="P4922" s="9"/>
      <c r="Q4922" s="9"/>
      <c r="R4922" s="9"/>
      <c r="S4922" s="9"/>
      <c r="T4922" s="9"/>
      <c r="U4922" s="9"/>
      <c r="V4922" s="9"/>
      <c r="W4922" s="9"/>
    </row>
    <row r="4923">
      <c r="A4923" s="123"/>
      <c r="B4923" s="25"/>
      <c r="C4923" s="116"/>
      <c r="D4923" s="9"/>
      <c r="E4923" s="9"/>
      <c r="F4923" s="9"/>
      <c r="G4923" s="9"/>
      <c r="H4923" s="9"/>
      <c r="I4923" s="9"/>
      <c r="J4923" s="9"/>
      <c r="K4923" s="9"/>
      <c r="L4923" s="9"/>
      <c r="M4923" s="9"/>
      <c r="N4923" s="9"/>
      <c r="O4923" s="9"/>
      <c r="P4923" s="9"/>
      <c r="Q4923" s="9"/>
      <c r="R4923" s="9"/>
      <c r="S4923" s="9"/>
      <c r="T4923" s="9"/>
      <c r="U4923" s="9"/>
      <c r="V4923" s="9"/>
      <c r="W4923" s="9"/>
    </row>
    <row r="4924">
      <c r="A4924" s="123"/>
      <c r="B4924" s="25"/>
      <c r="C4924" s="116"/>
      <c r="D4924" s="9"/>
      <c r="E4924" s="9"/>
      <c r="F4924" s="9"/>
      <c r="G4924" s="9"/>
      <c r="H4924" s="9"/>
      <c r="I4924" s="9"/>
      <c r="J4924" s="9"/>
      <c r="K4924" s="9"/>
      <c r="L4924" s="9"/>
      <c r="M4924" s="9"/>
      <c r="N4924" s="9"/>
      <c r="O4924" s="9"/>
      <c r="P4924" s="9"/>
      <c r="Q4924" s="9"/>
      <c r="R4924" s="9"/>
      <c r="S4924" s="9"/>
      <c r="T4924" s="9"/>
      <c r="U4924" s="9"/>
      <c r="V4924" s="9"/>
      <c r="W4924" s="9"/>
    </row>
    <row r="4925">
      <c r="A4925" s="123"/>
      <c r="B4925" s="25"/>
      <c r="C4925" s="116"/>
      <c r="D4925" s="9"/>
      <c r="E4925" s="9"/>
      <c r="F4925" s="9"/>
      <c r="G4925" s="9"/>
      <c r="H4925" s="9"/>
      <c r="I4925" s="9"/>
      <c r="J4925" s="9"/>
      <c r="K4925" s="9"/>
      <c r="L4925" s="9"/>
      <c r="M4925" s="9"/>
      <c r="N4925" s="9"/>
      <c r="O4925" s="9"/>
      <c r="P4925" s="9"/>
      <c r="Q4925" s="9"/>
      <c r="R4925" s="9"/>
      <c r="S4925" s="9"/>
      <c r="T4925" s="9"/>
      <c r="U4925" s="9"/>
      <c r="V4925" s="9"/>
      <c r="W4925" s="9"/>
    </row>
    <row r="4926">
      <c r="A4926" s="123"/>
      <c r="B4926" s="25"/>
      <c r="C4926" s="116"/>
      <c r="D4926" s="9"/>
      <c r="E4926" s="9"/>
      <c r="F4926" s="9"/>
      <c r="G4926" s="9"/>
      <c r="H4926" s="9"/>
      <c r="I4926" s="9"/>
      <c r="J4926" s="9"/>
      <c r="K4926" s="9"/>
      <c r="L4926" s="9"/>
      <c r="M4926" s="9"/>
      <c r="N4926" s="9"/>
      <c r="O4926" s="9"/>
      <c r="P4926" s="9"/>
      <c r="Q4926" s="9"/>
      <c r="R4926" s="9"/>
      <c r="S4926" s="9"/>
      <c r="T4926" s="9"/>
      <c r="U4926" s="9"/>
      <c r="V4926" s="9"/>
      <c r="W4926" s="9"/>
    </row>
    <row r="4927">
      <c r="A4927" s="123"/>
      <c r="B4927" s="25"/>
      <c r="C4927" s="116"/>
      <c r="D4927" s="9"/>
      <c r="E4927" s="9"/>
      <c r="F4927" s="9"/>
      <c r="G4927" s="9"/>
      <c r="H4927" s="9"/>
      <c r="I4927" s="9"/>
      <c r="J4927" s="9"/>
      <c r="K4927" s="9"/>
      <c r="L4927" s="9"/>
      <c r="M4927" s="9"/>
      <c r="N4927" s="9"/>
      <c r="O4927" s="9"/>
      <c r="P4927" s="9"/>
      <c r="Q4927" s="9"/>
      <c r="R4927" s="9"/>
      <c r="S4927" s="9"/>
      <c r="T4927" s="9"/>
      <c r="U4927" s="9"/>
      <c r="V4927" s="9"/>
      <c r="W4927" s="9"/>
    </row>
    <row r="4928">
      <c r="A4928" s="123"/>
      <c r="B4928" s="25"/>
      <c r="C4928" s="116"/>
      <c r="D4928" s="9"/>
      <c r="E4928" s="9"/>
      <c r="F4928" s="9"/>
      <c r="G4928" s="9"/>
      <c r="H4928" s="9"/>
      <c r="I4928" s="9"/>
      <c r="J4928" s="9"/>
      <c r="K4928" s="9"/>
      <c r="L4928" s="9"/>
      <c r="M4928" s="9"/>
      <c r="N4928" s="9"/>
      <c r="O4928" s="9"/>
      <c r="P4928" s="9"/>
      <c r="Q4928" s="9"/>
      <c r="R4928" s="9"/>
      <c r="S4928" s="9"/>
      <c r="T4928" s="9"/>
      <c r="U4928" s="9"/>
      <c r="V4928" s="9"/>
      <c r="W4928" s="9"/>
    </row>
    <row r="4929">
      <c r="A4929" s="123"/>
      <c r="B4929" s="25"/>
      <c r="C4929" s="116"/>
      <c r="D4929" s="9"/>
      <c r="E4929" s="9"/>
      <c r="F4929" s="9"/>
      <c r="G4929" s="9"/>
      <c r="H4929" s="9"/>
      <c r="I4929" s="9"/>
      <c r="J4929" s="9"/>
      <c r="K4929" s="9"/>
      <c r="L4929" s="9"/>
      <c r="M4929" s="9"/>
      <c r="N4929" s="9"/>
      <c r="O4929" s="9"/>
      <c r="P4929" s="9"/>
      <c r="Q4929" s="9"/>
      <c r="R4929" s="9"/>
      <c r="S4929" s="9"/>
      <c r="T4929" s="9"/>
      <c r="U4929" s="9"/>
      <c r="V4929" s="9"/>
      <c r="W4929" s="9"/>
    </row>
    <row r="4930">
      <c r="A4930" s="123"/>
      <c r="B4930" s="25"/>
      <c r="C4930" s="116"/>
      <c r="D4930" s="9"/>
      <c r="E4930" s="9"/>
      <c r="F4930" s="9"/>
      <c r="G4930" s="9"/>
      <c r="H4930" s="9"/>
      <c r="I4930" s="9"/>
      <c r="J4930" s="9"/>
      <c r="K4930" s="9"/>
      <c r="L4930" s="9"/>
      <c r="M4930" s="9"/>
      <c r="N4930" s="9"/>
      <c r="O4930" s="9"/>
      <c r="P4930" s="9"/>
      <c r="Q4930" s="9"/>
      <c r="R4930" s="9"/>
      <c r="S4930" s="9"/>
      <c r="T4930" s="9"/>
      <c r="U4930" s="9"/>
      <c r="V4930" s="9"/>
      <c r="W4930" s="9"/>
    </row>
    <row r="4931">
      <c r="A4931" s="123"/>
      <c r="B4931" s="25"/>
      <c r="C4931" s="116"/>
      <c r="D4931" s="9"/>
      <c r="E4931" s="9"/>
      <c r="F4931" s="9"/>
      <c r="G4931" s="9"/>
      <c r="H4931" s="9"/>
      <c r="I4931" s="9"/>
      <c r="J4931" s="9"/>
      <c r="K4931" s="9"/>
      <c r="L4931" s="9"/>
      <c r="M4931" s="9"/>
      <c r="N4931" s="9"/>
      <c r="O4931" s="9"/>
      <c r="P4931" s="9"/>
      <c r="Q4931" s="9"/>
      <c r="R4931" s="9"/>
      <c r="S4931" s="9"/>
      <c r="T4931" s="9"/>
      <c r="U4931" s="9"/>
      <c r="V4931" s="9"/>
      <c r="W4931" s="9"/>
    </row>
    <row r="4932">
      <c r="A4932" s="123"/>
      <c r="B4932" s="25"/>
      <c r="C4932" s="116"/>
      <c r="D4932" s="9"/>
      <c r="E4932" s="9"/>
      <c r="F4932" s="9"/>
      <c r="G4932" s="9"/>
      <c r="H4932" s="9"/>
      <c r="I4932" s="9"/>
      <c r="J4932" s="9"/>
      <c r="K4932" s="9"/>
      <c r="L4932" s="9"/>
      <c r="M4932" s="9"/>
      <c r="N4932" s="9"/>
      <c r="O4932" s="9"/>
      <c r="P4932" s="9"/>
      <c r="Q4932" s="9"/>
      <c r="R4932" s="9"/>
      <c r="S4932" s="9"/>
      <c r="T4932" s="9"/>
      <c r="U4932" s="9"/>
      <c r="V4932" s="9"/>
      <c r="W4932" s="9"/>
    </row>
    <row r="4933">
      <c r="A4933" s="123"/>
      <c r="B4933" s="25"/>
      <c r="C4933" s="116"/>
      <c r="D4933" s="9"/>
      <c r="E4933" s="9"/>
      <c r="F4933" s="9"/>
      <c r="G4933" s="9"/>
      <c r="H4933" s="9"/>
      <c r="I4933" s="9"/>
      <c r="J4933" s="9"/>
      <c r="K4933" s="9"/>
      <c r="L4933" s="9"/>
      <c r="M4933" s="9"/>
      <c r="N4933" s="9"/>
      <c r="O4933" s="9"/>
      <c r="P4933" s="9"/>
      <c r="Q4933" s="9"/>
      <c r="R4933" s="9"/>
      <c r="S4933" s="9"/>
      <c r="T4933" s="9"/>
      <c r="U4933" s="9"/>
      <c r="V4933" s="9"/>
      <c r="W4933" s="9"/>
    </row>
    <row r="4934">
      <c r="A4934" s="123"/>
      <c r="B4934" s="25"/>
      <c r="C4934" s="116"/>
      <c r="D4934" s="9"/>
      <c r="E4934" s="9"/>
      <c r="F4934" s="9"/>
      <c r="G4934" s="9"/>
      <c r="H4934" s="9"/>
      <c r="I4934" s="9"/>
      <c r="J4934" s="9"/>
      <c r="K4934" s="9"/>
      <c r="L4934" s="9"/>
      <c r="M4934" s="9"/>
      <c r="N4934" s="9"/>
      <c r="O4934" s="9"/>
      <c r="P4934" s="9"/>
      <c r="Q4934" s="9"/>
      <c r="R4934" s="9"/>
      <c r="S4934" s="9"/>
      <c r="T4934" s="9"/>
      <c r="U4934" s="9"/>
      <c r="V4934" s="9"/>
      <c r="W4934" s="9"/>
    </row>
    <row r="4935">
      <c r="A4935" s="123"/>
      <c r="B4935" s="25"/>
      <c r="C4935" s="116"/>
      <c r="D4935" s="9"/>
      <c r="E4935" s="9"/>
      <c r="F4935" s="9"/>
      <c r="G4935" s="9"/>
      <c r="H4935" s="9"/>
      <c r="I4935" s="9"/>
      <c r="J4935" s="9"/>
      <c r="K4935" s="9"/>
      <c r="L4935" s="9"/>
      <c r="M4935" s="9"/>
      <c r="N4935" s="9"/>
      <c r="O4935" s="9"/>
      <c r="P4935" s="9"/>
      <c r="Q4935" s="9"/>
      <c r="R4935" s="9"/>
      <c r="S4935" s="9"/>
      <c r="T4935" s="9"/>
      <c r="U4935" s="9"/>
      <c r="V4935" s="9"/>
      <c r="W4935" s="9"/>
    </row>
    <row r="4936">
      <c r="A4936" s="123"/>
      <c r="B4936" s="25"/>
      <c r="C4936" s="116"/>
      <c r="D4936" s="9"/>
      <c r="E4936" s="9"/>
      <c r="F4936" s="9"/>
      <c r="G4936" s="9"/>
      <c r="H4936" s="9"/>
      <c r="I4936" s="9"/>
      <c r="J4936" s="9"/>
      <c r="K4936" s="9"/>
      <c r="L4936" s="9"/>
      <c r="M4936" s="9"/>
      <c r="N4936" s="9"/>
      <c r="O4936" s="9"/>
      <c r="P4936" s="9"/>
      <c r="Q4936" s="9"/>
      <c r="R4936" s="9"/>
      <c r="S4936" s="9"/>
      <c r="T4936" s="9"/>
      <c r="U4936" s="9"/>
      <c r="V4936" s="9"/>
      <c r="W4936" s="9"/>
    </row>
    <row r="4937">
      <c r="A4937" s="123"/>
      <c r="B4937" s="25"/>
      <c r="C4937" s="116"/>
      <c r="D4937" s="9"/>
      <c r="E4937" s="9"/>
      <c r="F4937" s="9"/>
      <c r="G4937" s="9"/>
      <c r="H4937" s="9"/>
      <c r="I4937" s="9"/>
      <c r="J4937" s="9"/>
      <c r="K4937" s="9"/>
      <c r="L4937" s="9"/>
      <c r="M4937" s="9"/>
      <c r="N4937" s="9"/>
      <c r="O4937" s="9"/>
      <c r="P4937" s="9"/>
      <c r="Q4937" s="9"/>
      <c r="R4937" s="9"/>
      <c r="S4937" s="9"/>
      <c r="T4937" s="9"/>
      <c r="U4937" s="9"/>
      <c r="V4937" s="9"/>
      <c r="W4937" s="9"/>
    </row>
    <row r="4938">
      <c r="A4938" s="123"/>
      <c r="B4938" s="25"/>
      <c r="C4938" s="116"/>
      <c r="D4938" s="9"/>
      <c r="E4938" s="9"/>
      <c r="F4938" s="9"/>
      <c r="G4938" s="9"/>
      <c r="H4938" s="9"/>
      <c r="I4938" s="9"/>
      <c r="J4938" s="9"/>
      <c r="K4938" s="9"/>
      <c r="L4938" s="9"/>
      <c r="M4938" s="9"/>
      <c r="N4938" s="9"/>
      <c r="O4938" s="9"/>
      <c r="P4938" s="9"/>
      <c r="Q4938" s="9"/>
      <c r="R4938" s="9"/>
      <c r="S4938" s="9"/>
      <c r="T4938" s="9"/>
      <c r="U4938" s="9"/>
      <c r="V4938" s="9"/>
      <c r="W4938" s="9"/>
    </row>
    <row r="4939">
      <c r="A4939" s="123"/>
      <c r="B4939" s="25"/>
      <c r="C4939" s="116"/>
      <c r="D4939" s="9"/>
      <c r="E4939" s="9"/>
      <c r="F4939" s="9"/>
      <c r="G4939" s="9"/>
      <c r="H4939" s="9"/>
      <c r="I4939" s="9"/>
      <c r="J4939" s="9"/>
      <c r="K4939" s="9"/>
      <c r="L4939" s="9"/>
      <c r="M4939" s="9"/>
      <c r="N4939" s="9"/>
      <c r="O4939" s="9"/>
      <c r="P4939" s="9"/>
      <c r="Q4939" s="9"/>
      <c r="R4939" s="9"/>
      <c r="S4939" s="9"/>
      <c r="T4939" s="9"/>
      <c r="U4939" s="9"/>
      <c r="V4939" s="9"/>
      <c r="W4939" s="9"/>
    </row>
    <row r="4940">
      <c r="A4940" s="123"/>
      <c r="B4940" s="25"/>
      <c r="C4940" s="116"/>
      <c r="D4940" s="9"/>
      <c r="E4940" s="9"/>
      <c r="F4940" s="9"/>
      <c r="G4940" s="9"/>
      <c r="H4940" s="9"/>
      <c r="I4940" s="9"/>
      <c r="J4940" s="9"/>
      <c r="K4940" s="9"/>
      <c r="L4940" s="9"/>
      <c r="M4940" s="9"/>
      <c r="N4940" s="9"/>
      <c r="O4940" s="9"/>
      <c r="P4940" s="9"/>
      <c r="Q4940" s="9"/>
      <c r="R4940" s="9"/>
      <c r="S4940" s="9"/>
      <c r="T4940" s="9"/>
      <c r="U4940" s="9"/>
      <c r="V4940" s="9"/>
      <c r="W4940" s="9"/>
    </row>
    <row r="4941">
      <c r="A4941" s="123"/>
      <c r="B4941" s="25"/>
      <c r="C4941" s="116"/>
      <c r="D4941" s="9"/>
      <c r="E4941" s="9"/>
      <c r="F4941" s="9"/>
      <c r="G4941" s="9"/>
      <c r="H4941" s="9"/>
      <c r="I4941" s="9"/>
      <c r="J4941" s="9"/>
      <c r="K4941" s="9"/>
      <c r="L4941" s="9"/>
      <c r="M4941" s="9"/>
      <c r="N4941" s="9"/>
      <c r="O4941" s="9"/>
      <c r="P4941" s="9"/>
      <c r="Q4941" s="9"/>
      <c r="R4941" s="9"/>
      <c r="S4941" s="9"/>
      <c r="T4941" s="9"/>
      <c r="U4941" s="9"/>
      <c r="V4941" s="9"/>
      <c r="W4941" s="9"/>
    </row>
    <row r="4942">
      <c r="A4942" s="123"/>
      <c r="B4942" s="25"/>
      <c r="C4942" s="116"/>
      <c r="D4942" s="9"/>
      <c r="E4942" s="9"/>
      <c r="F4942" s="9"/>
      <c r="G4942" s="9"/>
      <c r="H4942" s="9"/>
      <c r="I4942" s="9"/>
      <c r="J4942" s="9"/>
      <c r="K4942" s="9"/>
      <c r="L4942" s="9"/>
      <c r="M4942" s="9"/>
      <c r="N4942" s="9"/>
      <c r="O4942" s="9"/>
      <c r="P4942" s="9"/>
      <c r="Q4942" s="9"/>
      <c r="R4942" s="9"/>
      <c r="S4942" s="9"/>
      <c r="T4942" s="9"/>
      <c r="U4942" s="9"/>
      <c r="V4942" s="9"/>
      <c r="W4942" s="9"/>
    </row>
    <row r="4943">
      <c r="A4943" s="123"/>
      <c r="B4943" s="25"/>
      <c r="C4943" s="116"/>
      <c r="D4943" s="9"/>
      <c r="E4943" s="9"/>
      <c r="F4943" s="9"/>
      <c r="G4943" s="9"/>
      <c r="H4943" s="9"/>
      <c r="I4943" s="9"/>
      <c r="J4943" s="9"/>
      <c r="K4943" s="9"/>
      <c r="L4943" s="9"/>
      <c r="M4943" s="9"/>
      <c r="N4943" s="9"/>
      <c r="O4943" s="9"/>
      <c r="P4943" s="9"/>
      <c r="Q4943" s="9"/>
      <c r="R4943" s="9"/>
      <c r="S4943" s="9"/>
      <c r="T4943" s="9"/>
      <c r="U4943" s="9"/>
      <c r="V4943" s="9"/>
      <c r="W4943" s="9"/>
    </row>
    <row r="4944">
      <c r="A4944" s="123"/>
      <c r="B4944" s="25"/>
      <c r="C4944" s="116"/>
      <c r="D4944" s="9"/>
      <c r="E4944" s="9"/>
      <c r="F4944" s="9"/>
      <c r="G4944" s="9"/>
      <c r="H4944" s="9"/>
      <c r="I4944" s="9"/>
      <c r="J4944" s="9"/>
      <c r="K4944" s="9"/>
      <c r="L4944" s="9"/>
      <c r="M4944" s="9"/>
      <c r="N4944" s="9"/>
      <c r="O4944" s="9"/>
      <c r="P4944" s="9"/>
      <c r="Q4944" s="9"/>
      <c r="R4944" s="9"/>
      <c r="S4944" s="9"/>
      <c r="T4944" s="9"/>
      <c r="U4944" s="9"/>
      <c r="V4944" s="9"/>
      <c r="W4944" s="9"/>
    </row>
    <row r="4945">
      <c r="A4945" s="123"/>
      <c r="B4945" s="25"/>
      <c r="C4945" s="116"/>
      <c r="D4945" s="9"/>
      <c r="E4945" s="9"/>
      <c r="F4945" s="9"/>
      <c r="G4945" s="9"/>
      <c r="H4945" s="9"/>
      <c r="I4945" s="9"/>
      <c r="J4945" s="9"/>
      <c r="K4945" s="9"/>
      <c r="L4945" s="9"/>
      <c r="M4945" s="9"/>
      <c r="N4945" s="9"/>
      <c r="O4945" s="9"/>
      <c r="P4945" s="9"/>
      <c r="Q4945" s="9"/>
      <c r="R4945" s="9"/>
      <c r="S4945" s="9"/>
      <c r="T4945" s="9"/>
      <c r="U4945" s="9"/>
      <c r="V4945" s="9"/>
      <c r="W4945" s="9"/>
    </row>
    <row r="4946">
      <c r="A4946" s="123"/>
      <c r="B4946" s="25"/>
      <c r="C4946" s="116"/>
      <c r="D4946" s="9"/>
      <c r="E4946" s="9"/>
      <c r="F4946" s="9"/>
      <c r="G4946" s="9"/>
      <c r="H4946" s="9"/>
      <c r="I4946" s="9"/>
      <c r="J4946" s="9"/>
      <c r="K4946" s="9"/>
      <c r="L4946" s="9"/>
      <c r="M4946" s="9"/>
      <c r="N4946" s="9"/>
      <c r="O4946" s="9"/>
      <c r="P4946" s="9"/>
      <c r="Q4946" s="9"/>
      <c r="R4946" s="9"/>
      <c r="S4946" s="9"/>
      <c r="T4946" s="9"/>
      <c r="U4946" s="9"/>
      <c r="V4946" s="9"/>
      <c r="W4946" s="9"/>
    </row>
    <row r="4947">
      <c r="A4947" s="123"/>
      <c r="B4947" s="25"/>
      <c r="C4947" s="116"/>
      <c r="D4947" s="9"/>
      <c r="E4947" s="9"/>
      <c r="F4947" s="9"/>
      <c r="G4947" s="9"/>
      <c r="H4947" s="9"/>
      <c r="I4947" s="9"/>
      <c r="J4947" s="9"/>
      <c r="K4947" s="9"/>
      <c r="L4947" s="9"/>
      <c r="M4947" s="9"/>
      <c r="N4947" s="9"/>
      <c r="O4947" s="9"/>
      <c r="P4947" s="9"/>
      <c r="Q4947" s="9"/>
      <c r="R4947" s="9"/>
      <c r="S4947" s="9"/>
      <c r="T4947" s="9"/>
      <c r="U4947" s="9"/>
      <c r="V4947" s="9"/>
      <c r="W4947" s="9"/>
    </row>
    <row r="4948">
      <c r="A4948" s="123"/>
      <c r="B4948" s="25"/>
      <c r="C4948" s="116"/>
      <c r="D4948" s="9"/>
      <c r="E4948" s="9"/>
      <c r="F4948" s="9"/>
      <c r="G4948" s="9"/>
      <c r="H4948" s="9"/>
      <c r="I4948" s="9"/>
      <c r="J4948" s="9"/>
      <c r="K4948" s="9"/>
      <c r="L4948" s="9"/>
      <c r="M4948" s="9"/>
      <c r="N4948" s="9"/>
      <c r="O4948" s="9"/>
      <c r="P4948" s="9"/>
      <c r="Q4948" s="9"/>
      <c r="R4948" s="9"/>
      <c r="S4948" s="9"/>
      <c r="T4948" s="9"/>
      <c r="U4948" s="9"/>
      <c r="V4948" s="9"/>
      <c r="W4948" s="9"/>
    </row>
    <row r="4949">
      <c r="A4949" s="123"/>
      <c r="B4949" s="25"/>
      <c r="C4949" s="116"/>
      <c r="D4949" s="9"/>
      <c r="E4949" s="9"/>
      <c r="F4949" s="9"/>
      <c r="G4949" s="9"/>
      <c r="H4949" s="9"/>
      <c r="I4949" s="9"/>
      <c r="J4949" s="9"/>
      <c r="K4949" s="9"/>
      <c r="L4949" s="9"/>
      <c r="M4949" s="9"/>
      <c r="N4949" s="9"/>
      <c r="O4949" s="9"/>
      <c r="P4949" s="9"/>
      <c r="Q4949" s="9"/>
      <c r="R4949" s="9"/>
      <c r="S4949" s="9"/>
      <c r="T4949" s="9"/>
      <c r="U4949" s="9"/>
      <c r="V4949" s="9"/>
      <c r="W4949" s="9"/>
    </row>
    <row r="4950">
      <c r="A4950" s="123"/>
      <c r="B4950" s="25"/>
      <c r="C4950" s="116"/>
      <c r="D4950" s="9"/>
      <c r="E4950" s="9"/>
      <c r="F4950" s="9"/>
      <c r="G4950" s="9"/>
      <c r="H4950" s="9"/>
      <c r="I4950" s="9"/>
      <c r="J4950" s="9"/>
      <c r="K4950" s="9"/>
      <c r="L4950" s="9"/>
      <c r="M4950" s="9"/>
      <c r="N4950" s="9"/>
      <c r="O4950" s="9"/>
      <c r="P4950" s="9"/>
      <c r="Q4950" s="9"/>
      <c r="R4950" s="9"/>
      <c r="S4950" s="9"/>
      <c r="T4950" s="9"/>
      <c r="U4950" s="9"/>
      <c r="V4950" s="9"/>
      <c r="W4950" s="9"/>
    </row>
    <row r="4951">
      <c r="A4951" s="123"/>
      <c r="B4951" s="25"/>
      <c r="C4951" s="116"/>
      <c r="D4951" s="9"/>
      <c r="E4951" s="9"/>
      <c r="F4951" s="9"/>
      <c r="G4951" s="9"/>
      <c r="H4951" s="9"/>
      <c r="I4951" s="9"/>
      <c r="J4951" s="9"/>
      <c r="K4951" s="9"/>
      <c r="L4951" s="9"/>
      <c r="M4951" s="9"/>
      <c r="N4951" s="9"/>
      <c r="O4951" s="9"/>
      <c r="P4951" s="9"/>
      <c r="Q4951" s="9"/>
      <c r="R4951" s="9"/>
      <c r="S4951" s="9"/>
      <c r="T4951" s="9"/>
      <c r="U4951" s="9"/>
      <c r="V4951" s="9"/>
      <c r="W4951" s="9"/>
    </row>
    <row r="4952">
      <c r="A4952" s="123"/>
      <c r="B4952" s="25"/>
      <c r="C4952" s="116"/>
      <c r="D4952" s="9"/>
      <c r="E4952" s="9"/>
      <c r="F4952" s="9"/>
      <c r="G4952" s="9"/>
      <c r="H4952" s="9"/>
      <c r="I4952" s="9"/>
      <c r="J4952" s="9"/>
      <c r="K4952" s="9"/>
      <c r="L4952" s="9"/>
      <c r="M4952" s="9"/>
      <c r="N4952" s="9"/>
      <c r="O4952" s="9"/>
      <c r="P4952" s="9"/>
      <c r="Q4952" s="9"/>
      <c r="R4952" s="9"/>
      <c r="S4952" s="9"/>
      <c r="T4952" s="9"/>
      <c r="U4952" s="9"/>
      <c r="V4952" s="9"/>
      <c r="W4952" s="9"/>
    </row>
    <row r="4953">
      <c r="A4953" s="123"/>
      <c r="B4953" s="25"/>
      <c r="C4953" s="116"/>
      <c r="D4953" s="9"/>
      <c r="E4953" s="9"/>
      <c r="F4953" s="9"/>
      <c r="G4953" s="9"/>
      <c r="H4953" s="9"/>
      <c r="I4953" s="9"/>
      <c r="J4953" s="9"/>
      <c r="K4953" s="9"/>
      <c r="L4953" s="9"/>
      <c r="M4953" s="9"/>
      <c r="N4953" s="9"/>
      <c r="O4953" s="9"/>
      <c r="P4953" s="9"/>
      <c r="Q4953" s="9"/>
      <c r="R4953" s="9"/>
      <c r="S4953" s="9"/>
      <c r="T4953" s="9"/>
      <c r="U4953" s="9"/>
      <c r="V4953" s="9"/>
      <c r="W4953" s="9"/>
    </row>
    <row r="4954">
      <c r="A4954" s="123"/>
      <c r="B4954" s="25"/>
      <c r="C4954" s="116"/>
      <c r="D4954" s="9"/>
      <c r="E4954" s="9"/>
      <c r="F4954" s="9"/>
      <c r="G4954" s="9"/>
      <c r="H4954" s="9"/>
      <c r="I4954" s="9"/>
      <c r="J4954" s="9"/>
      <c r="K4954" s="9"/>
      <c r="L4954" s="9"/>
      <c r="M4954" s="9"/>
      <c r="N4954" s="9"/>
      <c r="O4954" s="9"/>
      <c r="P4954" s="9"/>
      <c r="Q4954" s="9"/>
      <c r="R4954" s="9"/>
      <c r="S4954" s="9"/>
      <c r="T4954" s="9"/>
      <c r="U4954" s="9"/>
      <c r="V4954" s="9"/>
      <c r="W4954" s="9"/>
    </row>
    <row r="4955">
      <c r="A4955" s="123"/>
      <c r="B4955" s="25"/>
      <c r="C4955" s="116"/>
      <c r="D4955" s="9"/>
      <c r="E4955" s="9"/>
      <c r="F4955" s="9"/>
      <c r="G4955" s="9"/>
      <c r="H4955" s="9"/>
      <c r="I4955" s="9"/>
      <c r="J4955" s="9"/>
      <c r="K4955" s="9"/>
      <c r="L4955" s="9"/>
      <c r="M4955" s="9"/>
      <c r="N4955" s="9"/>
      <c r="O4955" s="9"/>
      <c r="P4955" s="9"/>
      <c r="Q4955" s="9"/>
      <c r="R4955" s="9"/>
      <c r="S4955" s="9"/>
      <c r="T4955" s="9"/>
      <c r="U4955" s="9"/>
      <c r="V4955" s="9"/>
      <c r="W4955" s="9"/>
    </row>
    <row r="4956">
      <c r="A4956" s="123"/>
      <c r="B4956" s="25"/>
      <c r="C4956" s="116"/>
      <c r="D4956" s="9"/>
      <c r="E4956" s="9"/>
      <c r="F4956" s="9"/>
      <c r="G4956" s="9"/>
      <c r="H4956" s="9"/>
      <c r="I4956" s="9"/>
      <c r="J4956" s="9"/>
      <c r="K4956" s="9"/>
      <c r="L4956" s="9"/>
      <c r="M4956" s="9"/>
      <c r="N4956" s="9"/>
      <c r="O4956" s="9"/>
      <c r="P4956" s="9"/>
      <c r="Q4956" s="9"/>
      <c r="R4956" s="9"/>
      <c r="S4956" s="9"/>
      <c r="T4956" s="9"/>
      <c r="U4956" s="9"/>
      <c r="V4956" s="9"/>
      <c r="W4956" s="9"/>
    </row>
    <row r="4957">
      <c r="A4957" s="123"/>
      <c r="B4957" s="25"/>
      <c r="C4957" s="116"/>
      <c r="D4957" s="9"/>
      <c r="E4957" s="9"/>
      <c r="F4957" s="9"/>
      <c r="G4957" s="9"/>
      <c r="H4957" s="9"/>
      <c r="I4957" s="9"/>
      <c r="J4957" s="9"/>
      <c r="K4957" s="9"/>
      <c r="L4957" s="9"/>
      <c r="M4957" s="9"/>
      <c r="N4957" s="9"/>
      <c r="O4957" s="9"/>
      <c r="P4957" s="9"/>
      <c r="Q4957" s="9"/>
      <c r="R4957" s="9"/>
      <c r="S4957" s="9"/>
      <c r="T4957" s="9"/>
      <c r="U4957" s="9"/>
      <c r="V4957" s="9"/>
      <c r="W4957" s="9"/>
    </row>
    <row r="4958">
      <c r="A4958" s="123"/>
      <c r="B4958" s="25"/>
      <c r="C4958" s="116"/>
      <c r="D4958" s="9"/>
      <c r="E4958" s="9"/>
      <c r="F4958" s="9"/>
      <c r="G4958" s="9"/>
      <c r="H4958" s="9"/>
      <c r="I4958" s="9"/>
      <c r="J4958" s="9"/>
      <c r="K4958" s="9"/>
      <c r="L4958" s="9"/>
      <c r="M4958" s="9"/>
      <c r="N4958" s="9"/>
      <c r="O4958" s="9"/>
      <c r="P4958" s="9"/>
      <c r="Q4958" s="9"/>
      <c r="R4958" s="9"/>
      <c r="S4958" s="9"/>
      <c r="T4958" s="9"/>
      <c r="U4958" s="9"/>
      <c r="V4958" s="9"/>
      <c r="W4958" s="9"/>
    </row>
    <row r="4959">
      <c r="A4959" s="123"/>
      <c r="B4959" s="25"/>
      <c r="C4959" s="116"/>
      <c r="D4959" s="9"/>
      <c r="E4959" s="9"/>
      <c r="F4959" s="9"/>
      <c r="G4959" s="9"/>
      <c r="H4959" s="9"/>
      <c r="I4959" s="9"/>
      <c r="J4959" s="9"/>
      <c r="K4959" s="9"/>
      <c r="L4959" s="9"/>
      <c r="M4959" s="9"/>
      <c r="N4959" s="9"/>
      <c r="O4959" s="9"/>
      <c r="P4959" s="9"/>
      <c r="Q4959" s="9"/>
      <c r="R4959" s="9"/>
      <c r="S4959" s="9"/>
      <c r="T4959" s="9"/>
      <c r="U4959" s="9"/>
      <c r="V4959" s="9"/>
      <c r="W4959" s="9"/>
    </row>
    <row r="4960">
      <c r="A4960" s="123"/>
      <c r="B4960" s="25"/>
      <c r="C4960" s="116"/>
      <c r="D4960" s="9"/>
      <c r="E4960" s="9"/>
      <c r="F4960" s="9"/>
      <c r="G4960" s="9"/>
      <c r="H4960" s="9"/>
      <c r="I4960" s="9"/>
      <c r="J4960" s="9"/>
      <c r="K4960" s="9"/>
      <c r="L4960" s="9"/>
      <c r="M4960" s="9"/>
      <c r="N4960" s="9"/>
      <c r="O4960" s="9"/>
      <c r="P4960" s="9"/>
      <c r="Q4960" s="9"/>
      <c r="R4960" s="9"/>
      <c r="S4960" s="9"/>
      <c r="T4960" s="9"/>
      <c r="U4960" s="9"/>
      <c r="V4960" s="9"/>
      <c r="W4960" s="9"/>
    </row>
    <row r="4961">
      <c r="A4961" s="123"/>
      <c r="B4961" s="25"/>
      <c r="C4961" s="116"/>
      <c r="D4961" s="9"/>
      <c r="E4961" s="9"/>
      <c r="F4961" s="9"/>
      <c r="G4961" s="9"/>
      <c r="H4961" s="9"/>
      <c r="I4961" s="9"/>
      <c r="J4961" s="9"/>
      <c r="K4961" s="9"/>
      <c r="L4961" s="9"/>
      <c r="M4961" s="9"/>
      <c r="N4961" s="9"/>
      <c r="O4961" s="9"/>
      <c r="P4961" s="9"/>
      <c r="Q4961" s="9"/>
      <c r="R4961" s="9"/>
      <c r="S4961" s="9"/>
      <c r="T4961" s="9"/>
      <c r="U4961" s="9"/>
      <c r="V4961" s="9"/>
      <c r="W4961" s="9"/>
    </row>
    <row r="4962">
      <c r="A4962" s="123"/>
      <c r="B4962" s="25"/>
      <c r="C4962" s="116"/>
      <c r="D4962" s="9"/>
      <c r="E4962" s="9"/>
      <c r="F4962" s="9"/>
      <c r="G4962" s="9"/>
      <c r="H4962" s="9"/>
      <c r="I4962" s="9"/>
      <c r="J4962" s="9"/>
      <c r="K4962" s="9"/>
      <c r="L4962" s="9"/>
      <c r="M4962" s="9"/>
      <c r="N4962" s="9"/>
      <c r="O4962" s="9"/>
      <c r="P4962" s="9"/>
      <c r="Q4962" s="9"/>
      <c r="R4962" s="9"/>
      <c r="S4962" s="9"/>
      <c r="T4962" s="9"/>
      <c r="U4962" s="9"/>
      <c r="V4962" s="9"/>
      <c r="W4962" s="9"/>
    </row>
    <row r="4963">
      <c r="A4963" s="123"/>
      <c r="B4963" s="25"/>
      <c r="C4963" s="116"/>
      <c r="D4963" s="9"/>
      <c r="E4963" s="9"/>
      <c r="F4963" s="9"/>
      <c r="G4963" s="9"/>
      <c r="H4963" s="9"/>
      <c r="I4963" s="9"/>
      <c r="J4963" s="9"/>
      <c r="K4963" s="9"/>
      <c r="L4963" s="9"/>
      <c r="M4963" s="9"/>
      <c r="N4963" s="9"/>
      <c r="O4963" s="9"/>
      <c r="P4963" s="9"/>
      <c r="Q4963" s="9"/>
      <c r="R4963" s="9"/>
      <c r="S4963" s="9"/>
      <c r="T4963" s="9"/>
      <c r="U4963" s="9"/>
      <c r="V4963" s="9"/>
      <c r="W4963" s="9"/>
    </row>
    <row r="4964">
      <c r="A4964" s="123"/>
      <c r="B4964" s="25"/>
      <c r="C4964" s="116"/>
      <c r="D4964" s="9"/>
      <c r="E4964" s="9"/>
      <c r="F4964" s="9"/>
      <c r="G4964" s="9"/>
      <c r="H4964" s="9"/>
      <c r="I4964" s="9"/>
      <c r="J4964" s="9"/>
      <c r="K4964" s="9"/>
      <c r="L4964" s="9"/>
      <c r="M4964" s="9"/>
      <c r="N4964" s="9"/>
      <c r="O4964" s="9"/>
      <c r="P4964" s="9"/>
      <c r="Q4964" s="9"/>
      <c r="R4964" s="9"/>
      <c r="S4964" s="9"/>
      <c r="T4964" s="9"/>
      <c r="U4964" s="9"/>
      <c r="V4964" s="9"/>
      <c r="W4964" s="9"/>
    </row>
    <row r="4965">
      <c r="A4965" s="123"/>
      <c r="B4965" s="25"/>
      <c r="C4965" s="116"/>
      <c r="D4965" s="9"/>
      <c r="E4965" s="9"/>
      <c r="F4965" s="9"/>
      <c r="G4965" s="9"/>
      <c r="H4965" s="9"/>
      <c r="I4965" s="9"/>
      <c r="J4965" s="9"/>
      <c r="K4965" s="9"/>
      <c r="L4965" s="9"/>
      <c r="M4965" s="9"/>
      <c r="N4965" s="9"/>
      <c r="O4965" s="9"/>
      <c r="P4965" s="9"/>
      <c r="Q4965" s="9"/>
      <c r="R4965" s="9"/>
      <c r="S4965" s="9"/>
      <c r="T4965" s="9"/>
      <c r="U4965" s="9"/>
      <c r="V4965" s="9"/>
      <c r="W4965" s="9"/>
    </row>
    <row r="4966">
      <c r="A4966" s="123"/>
      <c r="B4966" s="25"/>
      <c r="C4966" s="116"/>
      <c r="D4966" s="9"/>
      <c r="E4966" s="9"/>
      <c r="F4966" s="9"/>
      <c r="G4966" s="9"/>
      <c r="H4966" s="9"/>
      <c r="I4966" s="9"/>
      <c r="J4966" s="9"/>
      <c r="K4966" s="9"/>
      <c r="L4966" s="9"/>
      <c r="M4966" s="9"/>
      <c r="N4966" s="9"/>
      <c r="O4966" s="9"/>
      <c r="P4966" s="9"/>
      <c r="Q4966" s="9"/>
      <c r="R4966" s="9"/>
      <c r="S4966" s="9"/>
      <c r="T4966" s="9"/>
      <c r="U4966" s="9"/>
      <c r="V4966" s="9"/>
      <c r="W4966" s="9"/>
    </row>
    <row r="4967">
      <c r="A4967" s="123"/>
      <c r="B4967" s="25"/>
      <c r="C4967" s="116"/>
      <c r="D4967" s="9"/>
      <c r="E4967" s="9"/>
      <c r="F4967" s="9"/>
      <c r="G4967" s="9"/>
      <c r="H4967" s="9"/>
      <c r="I4967" s="9"/>
      <c r="J4967" s="9"/>
      <c r="K4967" s="9"/>
      <c r="L4967" s="9"/>
      <c r="M4967" s="9"/>
      <c r="N4967" s="9"/>
      <c r="O4967" s="9"/>
      <c r="P4967" s="9"/>
      <c r="Q4967" s="9"/>
      <c r="R4967" s="9"/>
      <c r="S4967" s="9"/>
      <c r="T4967" s="9"/>
      <c r="U4967" s="9"/>
      <c r="V4967" s="9"/>
      <c r="W4967" s="9"/>
    </row>
    <row r="4968">
      <c r="A4968" s="123"/>
      <c r="B4968" s="25"/>
      <c r="C4968" s="116"/>
      <c r="D4968" s="9"/>
      <c r="E4968" s="9"/>
      <c r="F4968" s="9"/>
      <c r="G4968" s="9"/>
      <c r="H4968" s="9"/>
      <c r="I4968" s="9"/>
      <c r="J4968" s="9"/>
      <c r="K4968" s="9"/>
      <c r="L4968" s="9"/>
      <c r="M4968" s="9"/>
      <c r="N4968" s="9"/>
      <c r="O4968" s="9"/>
      <c r="P4968" s="9"/>
      <c r="Q4968" s="9"/>
      <c r="R4968" s="9"/>
      <c r="S4968" s="9"/>
      <c r="T4968" s="9"/>
      <c r="U4968" s="9"/>
      <c r="V4968" s="9"/>
      <c r="W4968" s="9"/>
    </row>
    <row r="4969">
      <c r="A4969" s="123"/>
      <c r="B4969" s="25"/>
      <c r="C4969" s="116"/>
      <c r="D4969" s="9"/>
      <c r="E4969" s="9"/>
      <c r="F4969" s="9"/>
      <c r="G4969" s="9"/>
      <c r="H4969" s="9"/>
      <c r="I4969" s="9"/>
      <c r="J4969" s="9"/>
      <c r="K4969" s="9"/>
      <c r="L4969" s="9"/>
      <c r="M4969" s="9"/>
      <c r="N4969" s="9"/>
      <c r="O4969" s="9"/>
      <c r="P4969" s="9"/>
      <c r="Q4969" s="9"/>
      <c r="R4969" s="9"/>
      <c r="S4969" s="9"/>
      <c r="T4969" s="9"/>
      <c r="U4969" s="9"/>
      <c r="V4969" s="9"/>
      <c r="W4969" s="9"/>
    </row>
    <row r="4970">
      <c r="A4970" s="123"/>
      <c r="B4970" s="25"/>
      <c r="C4970" s="116"/>
      <c r="D4970" s="9"/>
      <c r="E4970" s="9"/>
      <c r="F4970" s="9"/>
      <c r="G4970" s="9"/>
      <c r="H4970" s="9"/>
      <c r="I4970" s="9"/>
      <c r="J4970" s="9"/>
      <c r="K4970" s="9"/>
      <c r="L4970" s="9"/>
      <c r="M4970" s="9"/>
      <c r="N4970" s="9"/>
      <c r="O4970" s="9"/>
      <c r="P4970" s="9"/>
      <c r="Q4970" s="9"/>
      <c r="R4970" s="9"/>
      <c r="S4970" s="9"/>
      <c r="T4970" s="9"/>
      <c r="U4970" s="9"/>
      <c r="V4970" s="9"/>
      <c r="W4970" s="9"/>
    </row>
    <row r="4971">
      <c r="A4971" s="123"/>
      <c r="B4971" s="25"/>
      <c r="C4971" s="116"/>
      <c r="D4971" s="9"/>
      <c r="E4971" s="9"/>
      <c r="F4971" s="9"/>
      <c r="G4971" s="9"/>
      <c r="H4971" s="9"/>
      <c r="I4971" s="9"/>
      <c r="J4971" s="9"/>
      <c r="K4971" s="9"/>
      <c r="L4971" s="9"/>
      <c r="M4971" s="9"/>
      <c r="N4971" s="9"/>
      <c r="O4971" s="9"/>
      <c r="P4971" s="9"/>
      <c r="Q4971" s="9"/>
      <c r="R4971" s="9"/>
      <c r="S4971" s="9"/>
      <c r="T4971" s="9"/>
      <c r="U4971" s="9"/>
      <c r="V4971" s="9"/>
      <c r="W4971" s="9"/>
    </row>
    <row r="4972">
      <c r="A4972" s="123"/>
      <c r="B4972" s="25"/>
      <c r="C4972" s="116"/>
      <c r="D4972" s="9"/>
      <c r="E4972" s="9"/>
      <c r="F4972" s="9"/>
      <c r="G4972" s="9"/>
      <c r="H4972" s="9"/>
      <c r="I4972" s="9"/>
      <c r="J4972" s="9"/>
      <c r="K4972" s="9"/>
      <c r="L4972" s="9"/>
      <c r="M4972" s="9"/>
      <c r="N4972" s="9"/>
      <c r="O4972" s="9"/>
      <c r="P4972" s="9"/>
      <c r="Q4972" s="9"/>
      <c r="R4972" s="9"/>
      <c r="S4972" s="9"/>
      <c r="T4972" s="9"/>
      <c r="U4972" s="9"/>
      <c r="V4972" s="9"/>
      <c r="W4972" s="9"/>
    </row>
    <row r="4973">
      <c r="A4973" s="123"/>
      <c r="B4973" s="25"/>
      <c r="C4973" s="116"/>
      <c r="D4973" s="9"/>
      <c r="E4973" s="9"/>
      <c r="F4973" s="9"/>
      <c r="G4973" s="9"/>
      <c r="H4973" s="9"/>
      <c r="I4973" s="9"/>
      <c r="J4973" s="9"/>
      <c r="K4973" s="9"/>
      <c r="L4973" s="9"/>
      <c r="M4973" s="9"/>
      <c r="N4973" s="9"/>
      <c r="O4973" s="9"/>
      <c r="P4973" s="9"/>
      <c r="Q4973" s="9"/>
      <c r="R4973" s="9"/>
      <c r="S4973" s="9"/>
      <c r="T4973" s="9"/>
      <c r="U4973" s="9"/>
      <c r="V4973" s="9"/>
      <c r="W4973" s="9"/>
    </row>
    <row r="4974">
      <c r="A4974" s="123"/>
      <c r="B4974" s="25"/>
      <c r="C4974" s="116"/>
      <c r="D4974" s="9"/>
      <c r="E4974" s="9"/>
      <c r="F4974" s="9"/>
      <c r="G4974" s="9"/>
      <c r="H4974" s="9"/>
      <c r="I4974" s="9"/>
      <c r="J4974" s="9"/>
      <c r="K4974" s="9"/>
      <c r="L4974" s="9"/>
      <c r="M4974" s="9"/>
      <c r="N4974" s="9"/>
      <c r="O4974" s="9"/>
      <c r="P4974" s="9"/>
      <c r="Q4974" s="9"/>
      <c r="R4974" s="9"/>
      <c r="S4974" s="9"/>
      <c r="T4974" s="9"/>
      <c r="U4974" s="9"/>
      <c r="V4974" s="9"/>
      <c r="W4974" s="9"/>
    </row>
    <row r="4975">
      <c r="A4975" s="123"/>
      <c r="B4975" s="25"/>
      <c r="C4975" s="116"/>
      <c r="D4975" s="9"/>
      <c r="E4975" s="9"/>
      <c r="F4975" s="9"/>
      <c r="G4975" s="9"/>
      <c r="H4975" s="9"/>
      <c r="I4975" s="9"/>
      <c r="J4975" s="9"/>
      <c r="K4975" s="9"/>
      <c r="L4975" s="9"/>
      <c r="M4975" s="9"/>
      <c r="N4975" s="9"/>
      <c r="O4975" s="9"/>
      <c r="P4975" s="9"/>
      <c r="Q4975" s="9"/>
      <c r="R4975" s="9"/>
      <c r="S4975" s="9"/>
      <c r="T4975" s="9"/>
      <c r="U4975" s="9"/>
      <c r="V4975" s="9"/>
      <c r="W4975" s="9"/>
    </row>
    <row r="4976">
      <c r="A4976" s="123"/>
      <c r="B4976" s="25"/>
      <c r="C4976" s="116"/>
      <c r="D4976" s="9"/>
      <c r="E4976" s="9"/>
      <c r="F4976" s="9"/>
      <c r="G4976" s="9"/>
      <c r="H4976" s="9"/>
      <c r="I4976" s="9"/>
      <c r="J4976" s="9"/>
      <c r="K4976" s="9"/>
      <c r="L4976" s="9"/>
      <c r="M4976" s="9"/>
      <c r="N4976" s="9"/>
      <c r="O4976" s="9"/>
      <c r="P4976" s="9"/>
      <c r="Q4976" s="9"/>
      <c r="R4976" s="9"/>
      <c r="S4976" s="9"/>
      <c r="T4976" s="9"/>
      <c r="U4976" s="9"/>
      <c r="V4976" s="9"/>
      <c r="W4976" s="9"/>
    </row>
    <row r="4977">
      <c r="A4977" s="123"/>
      <c r="B4977" s="25"/>
      <c r="C4977" s="116"/>
      <c r="D4977" s="9"/>
      <c r="E4977" s="9"/>
      <c r="F4977" s="9"/>
      <c r="G4977" s="9"/>
      <c r="H4977" s="9"/>
      <c r="I4977" s="9"/>
      <c r="J4977" s="9"/>
      <c r="K4977" s="9"/>
      <c r="L4977" s="9"/>
      <c r="M4977" s="9"/>
      <c r="N4977" s="9"/>
      <c r="O4977" s="9"/>
      <c r="P4977" s="9"/>
      <c r="Q4977" s="9"/>
      <c r="R4977" s="9"/>
      <c r="S4977" s="9"/>
      <c r="T4977" s="9"/>
      <c r="U4977" s="9"/>
      <c r="V4977" s="9"/>
      <c r="W4977" s="9"/>
    </row>
    <row r="4978">
      <c r="A4978" s="123"/>
      <c r="B4978" s="25"/>
      <c r="C4978" s="116"/>
      <c r="D4978" s="9"/>
      <c r="E4978" s="9"/>
      <c r="F4978" s="9"/>
      <c r="G4978" s="9"/>
      <c r="H4978" s="9"/>
      <c r="I4978" s="9"/>
      <c r="J4978" s="9"/>
      <c r="K4978" s="9"/>
      <c r="L4978" s="9"/>
      <c r="M4978" s="9"/>
      <c r="N4978" s="9"/>
      <c r="O4978" s="9"/>
      <c r="P4978" s="9"/>
      <c r="Q4978" s="9"/>
      <c r="R4978" s="9"/>
      <c r="S4978" s="9"/>
      <c r="T4978" s="9"/>
      <c r="U4978" s="9"/>
      <c r="V4978" s="9"/>
      <c r="W4978" s="9"/>
    </row>
    <row r="4979">
      <c r="A4979" s="123"/>
      <c r="B4979" s="25"/>
      <c r="C4979" s="116"/>
      <c r="D4979" s="9"/>
      <c r="E4979" s="9"/>
      <c r="F4979" s="9"/>
      <c r="G4979" s="9"/>
      <c r="H4979" s="9"/>
      <c r="I4979" s="9"/>
      <c r="J4979" s="9"/>
      <c r="K4979" s="9"/>
      <c r="L4979" s="9"/>
      <c r="M4979" s="9"/>
      <c r="N4979" s="9"/>
      <c r="O4979" s="9"/>
      <c r="P4979" s="9"/>
      <c r="Q4979" s="9"/>
      <c r="R4979" s="9"/>
      <c r="S4979" s="9"/>
      <c r="T4979" s="9"/>
      <c r="U4979" s="9"/>
      <c r="V4979" s="9"/>
      <c r="W4979" s="9"/>
    </row>
    <row r="4980">
      <c r="A4980" s="123"/>
      <c r="B4980" s="25"/>
      <c r="C4980" s="116"/>
      <c r="D4980" s="9"/>
      <c r="E4980" s="9"/>
      <c r="F4980" s="9"/>
      <c r="G4980" s="9"/>
      <c r="H4980" s="9"/>
      <c r="I4980" s="9"/>
      <c r="J4980" s="9"/>
      <c r="K4980" s="9"/>
      <c r="L4980" s="9"/>
      <c r="M4980" s="9"/>
      <c r="N4980" s="9"/>
      <c r="O4980" s="9"/>
      <c r="P4980" s="9"/>
      <c r="Q4980" s="9"/>
      <c r="R4980" s="9"/>
      <c r="S4980" s="9"/>
      <c r="T4980" s="9"/>
      <c r="U4980" s="9"/>
      <c r="V4980" s="9"/>
      <c r="W4980" s="9"/>
    </row>
    <row r="4981">
      <c r="A4981" s="123"/>
      <c r="B4981" s="25"/>
      <c r="C4981" s="116"/>
      <c r="D4981" s="9"/>
      <c r="E4981" s="9"/>
      <c r="F4981" s="9"/>
      <c r="G4981" s="9"/>
      <c r="H4981" s="9"/>
      <c r="I4981" s="9"/>
      <c r="J4981" s="9"/>
      <c r="K4981" s="9"/>
      <c r="L4981" s="9"/>
      <c r="M4981" s="9"/>
      <c r="N4981" s="9"/>
      <c r="O4981" s="9"/>
      <c r="P4981" s="9"/>
      <c r="Q4981" s="9"/>
      <c r="R4981" s="9"/>
      <c r="S4981" s="9"/>
      <c r="T4981" s="9"/>
      <c r="U4981" s="9"/>
      <c r="V4981" s="9"/>
      <c r="W4981" s="9"/>
    </row>
    <row r="4982">
      <c r="A4982" s="123"/>
      <c r="B4982" s="25"/>
      <c r="C4982" s="116"/>
      <c r="D4982" s="9"/>
      <c r="E4982" s="9"/>
      <c r="F4982" s="9"/>
      <c r="G4982" s="9"/>
      <c r="H4982" s="9"/>
      <c r="I4982" s="9"/>
      <c r="J4982" s="9"/>
      <c r="K4982" s="9"/>
      <c r="L4982" s="9"/>
      <c r="M4982" s="9"/>
      <c r="N4982" s="9"/>
      <c r="O4982" s="9"/>
      <c r="P4982" s="9"/>
      <c r="Q4982" s="9"/>
      <c r="R4982" s="9"/>
      <c r="S4982" s="9"/>
      <c r="T4982" s="9"/>
      <c r="U4982" s="9"/>
      <c r="V4982" s="9"/>
      <c r="W4982" s="9"/>
    </row>
    <row r="4983">
      <c r="A4983" s="123"/>
      <c r="B4983" s="25"/>
      <c r="C4983" s="116"/>
      <c r="D4983" s="9"/>
      <c r="E4983" s="9"/>
      <c r="F4983" s="9"/>
      <c r="G4983" s="9"/>
      <c r="H4983" s="9"/>
      <c r="I4983" s="9"/>
      <c r="J4983" s="9"/>
      <c r="K4983" s="9"/>
      <c r="L4983" s="9"/>
      <c r="M4983" s="9"/>
      <c r="N4983" s="9"/>
      <c r="O4983" s="9"/>
      <c r="P4983" s="9"/>
      <c r="Q4983" s="9"/>
      <c r="R4983" s="9"/>
      <c r="S4983" s="9"/>
      <c r="T4983" s="9"/>
      <c r="U4983" s="9"/>
      <c r="V4983" s="9"/>
      <c r="W4983" s="9"/>
    </row>
    <row r="4984">
      <c r="A4984" s="123"/>
      <c r="B4984" s="25"/>
      <c r="C4984" s="116"/>
      <c r="D4984" s="9"/>
      <c r="E4984" s="9"/>
      <c r="F4984" s="9"/>
      <c r="G4984" s="9"/>
      <c r="H4984" s="9"/>
      <c r="I4984" s="9"/>
      <c r="J4984" s="9"/>
      <c r="K4984" s="9"/>
      <c r="L4984" s="9"/>
      <c r="M4984" s="9"/>
      <c r="N4984" s="9"/>
      <c r="O4984" s="9"/>
      <c r="P4984" s="9"/>
      <c r="Q4984" s="9"/>
      <c r="R4984" s="9"/>
      <c r="S4984" s="9"/>
      <c r="T4984" s="9"/>
      <c r="U4984" s="9"/>
      <c r="V4984" s="9"/>
      <c r="W4984" s="9"/>
    </row>
    <row r="4985">
      <c r="A4985" s="123"/>
      <c r="B4985" s="25"/>
      <c r="C4985" s="116"/>
      <c r="D4985" s="9"/>
      <c r="E4985" s="9"/>
      <c r="F4985" s="9"/>
      <c r="G4985" s="9"/>
      <c r="H4985" s="9"/>
      <c r="I4985" s="9"/>
      <c r="J4985" s="9"/>
      <c r="K4985" s="9"/>
      <c r="L4985" s="9"/>
      <c r="M4985" s="9"/>
      <c r="N4985" s="9"/>
      <c r="O4985" s="9"/>
      <c r="P4985" s="9"/>
      <c r="Q4985" s="9"/>
      <c r="R4985" s="9"/>
      <c r="S4985" s="9"/>
      <c r="T4985" s="9"/>
      <c r="U4985" s="9"/>
      <c r="V4985" s="9"/>
      <c r="W4985" s="9"/>
    </row>
    <row r="4986">
      <c r="A4986" s="123"/>
      <c r="B4986" s="25"/>
      <c r="C4986" s="116"/>
      <c r="D4986" s="9"/>
      <c r="E4986" s="9"/>
      <c r="F4986" s="9"/>
      <c r="G4986" s="9"/>
      <c r="H4986" s="9"/>
      <c r="I4986" s="9"/>
      <c r="J4986" s="9"/>
      <c r="K4986" s="9"/>
      <c r="L4986" s="9"/>
      <c r="M4986" s="9"/>
      <c r="N4986" s="9"/>
      <c r="O4986" s="9"/>
      <c r="P4986" s="9"/>
      <c r="Q4986" s="9"/>
      <c r="R4986" s="9"/>
      <c r="S4986" s="9"/>
      <c r="T4986" s="9"/>
      <c r="U4986" s="9"/>
      <c r="V4986" s="9"/>
      <c r="W4986" s="9"/>
    </row>
    <row r="4987">
      <c r="A4987" s="123"/>
      <c r="B4987" s="25"/>
      <c r="C4987" s="116"/>
      <c r="D4987" s="9"/>
      <c r="E4987" s="9"/>
      <c r="F4987" s="9"/>
      <c r="G4987" s="9"/>
      <c r="H4987" s="9"/>
      <c r="I4987" s="9"/>
      <c r="J4987" s="9"/>
      <c r="K4987" s="9"/>
      <c r="L4987" s="9"/>
      <c r="M4987" s="9"/>
      <c r="N4987" s="9"/>
      <c r="O4987" s="9"/>
      <c r="P4987" s="9"/>
      <c r="Q4987" s="9"/>
      <c r="R4987" s="9"/>
      <c r="S4987" s="9"/>
      <c r="T4987" s="9"/>
      <c r="U4987" s="9"/>
      <c r="V4987" s="9"/>
      <c r="W4987" s="9"/>
    </row>
    <row r="4988">
      <c r="A4988" s="123"/>
      <c r="B4988" s="25"/>
      <c r="C4988" s="116"/>
      <c r="D4988" s="9"/>
      <c r="E4988" s="9"/>
      <c r="F4988" s="9"/>
      <c r="G4988" s="9"/>
      <c r="H4988" s="9"/>
      <c r="I4988" s="9"/>
      <c r="J4988" s="9"/>
      <c r="K4988" s="9"/>
      <c r="L4988" s="9"/>
      <c r="M4988" s="9"/>
      <c r="N4988" s="9"/>
      <c r="O4988" s="9"/>
      <c r="P4988" s="9"/>
      <c r="Q4988" s="9"/>
      <c r="R4988" s="9"/>
      <c r="S4988" s="9"/>
      <c r="T4988" s="9"/>
      <c r="U4988" s="9"/>
      <c r="V4988" s="9"/>
      <c r="W4988" s="9"/>
    </row>
    <row r="4989">
      <c r="A4989" s="123"/>
      <c r="B4989" s="25"/>
      <c r="C4989" s="116"/>
      <c r="D4989" s="9"/>
      <c r="E4989" s="9"/>
      <c r="F4989" s="9"/>
      <c r="G4989" s="9"/>
      <c r="H4989" s="9"/>
      <c r="I4989" s="9"/>
      <c r="J4989" s="9"/>
      <c r="K4989" s="9"/>
      <c r="L4989" s="9"/>
      <c r="M4989" s="9"/>
      <c r="N4989" s="9"/>
      <c r="O4989" s="9"/>
      <c r="P4989" s="9"/>
      <c r="Q4989" s="9"/>
      <c r="R4989" s="9"/>
      <c r="S4989" s="9"/>
      <c r="T4989" s="9"/>
      <c r="U4989" s="9"/>
      <c r="V4989" s="9"/>
      <c r="W4989" s="9"/>
    </row>
    <row r="4990">
      <c r="A4990" s="123"/>
      <c r="B4990" s="25"/>
      <c r="C4990" s="116"/>
      <c r="D4990" s="9"/>
      <c r="E4990" s="9"/>
      <c r="F4990" s="9"/>
      <c r="G4990" s="9"/>
      <c r="H4990" s="9"/>
      <c r="I4990" s="9"/>
      <c r="J4990" s="9"/>
      <c r="K4990" s="9"/>
      <c r="L4990" s="9"/>
      <c r="M4990" s="9"/>
      <c r="N4990" s="9"/>
      <c r="O4990" s="9"/>
      <c r="P4990" s="9"/>
      <c r="Q4990" s="9"/>
      <c r="R4990" s="9"/>
      <c r="S4990" s="9"/>
      <c r="T4990" s="9"/>
      <c r="U4990" s="9"/>
      <c r="V4990" s="9"/>
      <c r="W4990" s="9"/>
    </row>
    <row r="4991">
      <c r="A4991" s="123"/>
      <c r="B4991" s="25"/>
      <c r="C4991" s="116"/>
      <c r="D4991" s="9"/>
      <c r="E4991" s="9"/>
      <c r="F4991" s="9"/>
      <c r="G4991" s="9"/>
      <c r="H4991" s="9"/>
      <c r="I4991" s="9"/>
      <c r="J4991" s="9"/>
      <c r="K4991" s="9"/>
      <c r="L4991" s="9"/>
      <c r="M4991" s="9"/>
      <c r="N4991" s="9"/>
      <c r="O4991" s="9"/>
      <c r="P4991" s="9"/>
      <c r="Q4991" s="9"/>
      <c r="R4991" s="9"/>
      <c r="S4991" s="9"/>
      <c r="T4991" s="9"/>
      <c r="U4991" s="9"/>
      <c r="V4991" s="9"/>
      <c r="W4991" s="9"/>
    </row>
    <row r="4992">
      <c r="A4992" s="123"/>
      <c r="B4992" s="25"/>
      <c r="C4992" s="116"/>
      <c r="D4992" s="9"/>
      <c r="E4992" s="9"/>
      <c r="F4992" s="9"/>
      <c r="G4992" s="9"/>
      <c r="H4992" s="9"/>
      <c r="I4992" s="9"/>
      <c r="J4992" s="9"/>
      <c r="K4992" s="9"/>
      <c r="L4992" s="9"/>
      <c r="M4992" s="9"/>
      <c r="N4992" s="9"/>
      <c r="O4992" s="9"/>
      <c r="P4992" s="9"/>
      <c r="Q4992" s="9"/>
      <c r="R4992" s="9"/>
      <c r="S4992" s="9"/>
      <c r="T4992" s="9"/>
      <c r="U4992" s="9"/>
      <c r="V4992" s="9"/>
      <c r="W4992" s="9"/>
    </row>
    <row r="4993">
      <c r="A4993" s="123"/>
      <c r="B4993" s="25"/>
      <c r="C4993" s="116"/>
      <c r="D4993" s="9"/>
      <c r="E4993" s="9"/>
      <c r="F4993" s="9"/>
      <c r="G4993" s="9"/>
      <c r="H4993" s="9"/>
      <c r="I4993" s="9"/>
      <c r="J4993" s="9"/>
      <c r="K4993" s="9"/>
      <c r="L4993" s="9"/>
      <c r="M4993" s="9"/>
      <c r="N4993" s="9"/>
      <c r="O4993" s="9"/>
      <c r="P4993" s="9"/>
      <c r="Q4993" s="9"/>
      <c r="R4993" s="9"/>
      <c r="S4993" s="9"/>
      <c r="T4993" s="9"/>
      <c r="U4993" s="9"/>
      <c r="V4993" s="9"/>
      <c r="W4993" s="9"/>
    </row>
    <row r="4994">
      <c r="A4994" s="123"/>
      <c r="B4994" s="25"/>
      <c r="C4994" s="116"/>
      <c r="D4994" s="9"/>
      <c r="E4994" s="9"/>
      <c r="F4994" s="9"/>
      <c r="G4994" s="9"/>
      <c r="H4994" s="9"/>
      <c r="I4994" s="9"/>
      <c r="J4994" s="9"/>
      <c r="K4994" s="9"/>
      <c r="L4994" s="9"/>
      <c r="M4994" s="9"/>
      <c r="N4994" s="9"/>
      <c r="O4994" s="9"/>
      <c r="P4994" s="9"/>
      <c r="Q4994" s="9"/>
      <c r="R4994" s="9"/>
      <c r="S4994" s="9"/>
      <c r="T4994" s="9"/>
      <c r="U4994" s="9"/>
      <c r="V4994" s="9"/>
      <c r="W4994" s="9"/>
    </row>
    <row r="4995">
      <c r="A4995" s="123"/>
      <c r="B4995" s="25"/>
      <c r="C4995" s="116"/>
      <c r="D4995" s="9"/>
      <c r="E4995" s="9"/>
      <c r="F4995" s="9"/>
      <c r="G4995" s="9"/>
      <c r="H4995" s="9"/>
      <c r="I4995" s="9"/>
      <c r="J4995" s="9"/>
      <c r="K4995" s="9"/>
      <c r="L4995" s="9"/>
      <c r="M4995" s="9"/>
      <c r="N4995" s="9"/>
      <c r="O4995" s="9"/>
      <c r="P4995" s="9"/>
      <c r="Q4995" s="9"/>
      <c r="R4995" s="9"/>
      <c r="S4995" s="9"/>
      <c r="T4995" s="9"/>
      <c r="U4995" s="9"/>
      <c r="V4995" s="9"/>
      <c r="W4995" s="9"/>
    </row>
    <row r="4996">
      <c r="A4996" s="123"/>
      <c r="B4996" s="25"/>
      <c r="C4996" s="116"/>
      <c r="D4996" s="9"/>
      <c r="E4996" s="9"/>
      <c r="F4996" s="9"/>
      <c r="G4996" s="9"/>
      <c r="H4996" s="9"/>
      <c r="I4996" s="9"/>
      <c r="J4996" s="9"/>
      <c r="K4996" s="9"/>
      <c r="L4996" s="9"/>
      <c r="M4996" s="9"/>
      <c r="N4996" s="9"/>
      <c r="O4996" s="9"/>
      <c r="P4996" s="9"/>
      <c r="Q4996" s="9"/>
      <c r="R4996" s="9"/>
      <c r="S4996" s="9"/>
      <c r="T4996" s="9"/>
      <c r="U4996" s="9"/>
      <c r="V4996" s="9"/>
      <c r="W4996" s="9"/>
    </row>
    <row r="4997">
      <c r="A4997" s="123"/>
      <c r="B4997" s="25"/>
      <c r="C4997" s="116"/>
      <c r="D4997" s="9"/>
      <c r="E4997" s="9"/>
      <c r="F4997" s="9"/>
      <c r="G4997" s="9"/>
      <c r="H4997" s="9"/>
      <c r="I4997" s="9"/>
      <c r="J4997" s="9"/>
      <c r="K4997" s="9"/>
      <c r="L4997" s="9"/>
      <c r="M4997" s="9"/>
      <c r="N4997" s="9"/>
      <c r="O4997" s="9"/>
      <c r="P4997" s="9"/>
      <c r="Q4997" s="9"/>
      <c r="R4997" s="9"/>
      <c r="S4997" s="9"/>
      <c r="T4997" s="9"/>
      <c r="U4997" s="9"/>
      <c r="V4997" s="9"/>
      <c r="W4997" s="9"/>
    </row>
    <row r="4998">
      <c r="A4998" s="123"/>
      <c r="B4998" s="25"/>
      <c r="C4998" s="116"/>
      <c r="D4998" s="9"/>
      <c r="E4998" s="9"/>
      <c r="F4998" s="9"/>
      <c r="G4998" s="9"/>
      <c r="H4998" s="9"/>
      <c r="I4998" s="9"/>
      <c r="J4998" s="9"/>
      <c r="K4998" s="9"/>
      <c r="L4998" s="9"/>
      <c r="M4998" s="9"/>
      <c r="N4998" s="9"/>
      <c r="O4998" s="9"/>
      <c r="P4998" s="9"/>
      <c r="Q4998" s="9"/>
      <c r="R4998" s="9"/>
      <c r="S4998" s="9"/>
      <c r="T4998" s="9"/>
      <c r="U4998" s="9"/>
      <c r="V4998" s="9"/>
      <c r="W4998" s="9"/>
    </row>
    <row r="4999">
      <c r="A4999" s="123"/>
      <c r="B4999" s="25"/>
      <c r="C4999" s="116"/>
      <c r="D4999" s="9"/>
      <c r="E4999" s="9"/>
      <c r="F4999" s="9"/>
      <c r="G4999" s="9"/>
      <c r="H4999" s="9"/>
      <c r="I4999" s="9"/>
      <c r="J4999" s="9"/>
      <c r="K4999" s="9"/>
      <c r="L4999" s="9"/>
      <c r="M4999" s="9"/>
      <c r="N4999" s="9"/>
      <c r="O4999" s="9"/>
      <c r="P4999" s="9"/>
      <c r="Q4999" s="9"/>
      <c r="R4999" s="9"/>
      <c r="S4999" s="9"/>
      <c r="T4999" s="9"/>
      <c r="U4999" s="9"/>
      <c r="V4999" s="9"/>
      <c r="W4999" s="9"/>
    </row>
    <row r="5000">
      <c r="A5000" s="123"/>
      <c r="B5000" s="25"/>
      <c r="C5000" s="116"/>
      <c r="D5000" s="9"/>
      <c r="E5000" s="9"/>
      <c r="F5000" s="9"/>
      <c r="G5000" s="9"/>
      <c r="H5000" s="9"/>
      <c r="I5000" s="9"/>
      <c r="J5000" s="9"/>
      <c r="K5000" s="9"/>
      <c r="L5000" s="9"/>
      <c r="M5000" s="9"/>
      <c r="N5000" s="9"/>
      <c r="O5000" s="9"/>
      <c r="P5000" s="9"/>
      <c r="Q5000" s="9"/>
      <c r="R5000" s="9"/>
      <c r="S5000" s="9"/>
      <c r="T5000" s="9"/>
      <c r="U5000" s="9"/>
      <c r="V5000" s="9"/>
      <c r="W5000" s="9"/>
    </row>
    <row r="5001">
      <c r="A5001" s="123"/>
      <c r="B5001" s="25"/>
      <c r="C5001" s="116"/>
      <c r="D5001" s="9"/>
      <c r="E5001" s="9"/>
      <c r="F5001" s="9"/>
      <c r="G5001" s="9"/>
      <c r="H5001" s="9"/>
      <c r="I5001" s="9"/>
      <c r="J5001" s="9"/>
      <c r="K5001" s="9"/>
      <c r="L5001" s="9"/>
      <c r="M5001" s="9"/>
      <c r="N5001" s="9"/>
      <c r="O5001" s="9"/>
      <c r="P5001" s="9"/>
      <c r="Q5001" s="9"/>
      <c r="R5001" s="9"/>
      <c r="S5001" s="9"/>
      <c r="T5001" s="9"/>
      <c r="U5001" s="9"/>
      <c r="V5001" s="9"/>
      <c r="W5001" s="9"/>
    </row>
    <row r="5002">
      <c r="A5002" s="123"/>
      <c r="B5002" s="25"/>
      <c r="C5002" s="116"/>
      <c r="D5002" s="9"/>
      <c r="E5002" s="9"/>
      <c r="F5002" s="9"/>
      <c r="G5002" s="9"/>
      <c r="H5002" s="9"/>
      <c r="I5002" s="9"/>
      <c r="J5002" s="9"/>
      <c r="K5002" s="9"/>
      <c r="L5002" s="9"/>
      <c r="M5002" s="9"/>
      <c r="N5002" s="9"/>
      <c r="O5002" s="9"/>
      <c r="P5002" s="9"/>
      <c r="Q5002" s="9"/>
      <c r="R5002" s="9"/>
      <c r="S5002" s="9"/>
      <c r="T5002" s="9"/>
      <c r="U5002" s="9"/>
      <c r="V5002" s="9"/>
      <c r="W5002" s="9"/>
    </row>
    <row r="5003">
      <c r="A5003" s="123"/>
      <c r="B5003" s="25"/>
      <c r="C5003" s="116"/>
      <c r="D5003" s="9"/>
      <c r="E5003" s="9"/>
      <c r="F5003" s="9"/>
      <c r="G5003" s="9"/>
      <c r="H5003" s="9"/>
      <c r="I5003" s="9"/>
      <c r="J5003" s="9"/>
      <c r="K5003" s="9"/>
      <c r="L5003" s="9"/>
      <c r="M5003" s="9"/>
      <c r="N5003" s="9"/>
      <c r="O5003" s="9"/>
      <c r="P5003" s="9"/>
      <c r="Q5003" s="9"/>
      <c r="R5003" s="9"/>
      <c r="S5003" s="9"/>
      <c r="T5003" s="9"/>
      <c r="U5003" s="9"/>
      <c r="V5003" s="9"/>
      <c r="W5003" s="9"/>
    </row>
    <row r="5004">
      <c r="A5004" s="123"/>
      <c r="B5004" s="25"/>
      <c r="C5004" s="116"/>
      <c r="D5004" s="9"/>
      <c r="E5004" s="9"/>
      <c r="F5004" s="9"/>
      <c r="G5004" s="9"/>
      <c r="H5004" s="9"/>
      <c r="I5004" s="9"/>
      <c r="J5004" s="9"/>
      <c r="K5004" s="9"/>
      <c r="L5004" s="9"/>
      <c r="M5004" s="9"/>
      <c r="N5004" s="9"/>
      <c r="O5004" s="9"/>
      <c r="P5004" s="9"/>
      <c r="Q5004" s="9"/>
      <c r="R5004" s="9"/>
      <c r="S5004" s="9"/>
      <c r="T5004" s="9"/>
      <c r="U5004" s="9"/>
      <c r="V5004" s="9"/>
      <c r="W5004" s="9"/>
    </row>
    <row r="5005">
      <c r="A5005" s="123"/>
      <c r="B5005" s="25"/>
      <c r="C5005" s="116"/>
      <c r="D5005" s="9"/>
      <c r="E5005" s="9"/>
      <c r="F5005" s="9"/>
      <c r="G5005" s="9"/>
      <c r="H5005" s="9"/>
      <c r="I5005" s="9"/>
      <c r="J5005" s="9"/>
      <c r="K5005" s="9"/>
      <c r="L5005" s="9"/>
      <c r="M5005" s="9"/>
      <c r="N5005" s="9"/>
      <c r="O5005" s="9"/>
      <c r="P5005" s="9"/>
      <c r="Q5005" s="9"/>
      <c r="R5005" s="9"/>
      <c r="S5005" s="9"/>
      <c r="T5005" s="9"/>
      <c r="U5005" s="9"/>
      <c r="V5005" s="9"/>
      <c r="W5005" s="9"/>
    </row>
    <row r="5006">
      <c r="A5006" s="123"/>
      <c r="B5006" s="25"/>
      <c r="C5006" s="116"/>
      <c r="D5006" s="9"/>
      <c r="E5006" s="9"/>
      <c r="F5006" s="9"/>
      <c r="G5006" s="9"/>
      <c r="H5006" s="9"/>
      <c r="I5006" s="9"/>
      <c r="J5006" s="9"/>
      <c r="K5006" s="9"/>
      <c r="L5006" s="9"/>
      <c r="M5006" s="9"/>
      <c r="N5006" s="9"/>
      <c r="O5006" s="9"/>
      <c r="P5006" s="9"/>
      <c r="Q5006" s="9"/>
      <c r="R5006" s="9"/>
      <c r="S5006" s="9"/>
      <c r="T5006" s="9"/>
      <c r="U5006" s="9"/>
      <c r="V5006" s="9"/>
      <c r="W5006" s="9"/>
    </row>
    <row r="5007">
      <c r="A5007" s="123"/>
      <c r="B5007" s="25"/>
      <c r="C5007" s="116"/>
      <c r="D5007" s="9"/>
      <c r="E5007" s="9"/>
      <c r="F5007" s="9"/>
      <c r="G5007" s="9"/>
      <c r="H5007" s="9"/>
      <c r="I5007" s="9"/>
      <c r="J5007" s="9"/>
      <c r="K5007" s="9"/>
      <c r="L5007" s="9"/>
      <c r="M5007" s="9"/>
      <c r="N5007" s="9"/>
      <c r="O5007" s="9"/>
      <c r="P5007" s="9"/>
      <c r="Q5007" s="9"/>
      <c r="R5007" s="9"/>
      <c r="S5007" s="9"/>
      <c r="T5007" s="9"/>
      <c r="U5007" s="9"/>
      <c r="V5007" s="9"/>
      <c r="W5007" s="9"/>
    </row>
    <row r="5008">
      <c r="A5008" s="123"/>
      <c r="B5008" s="25"/>
      <c r="C5008" s="116"/>
      <c r="D5008" s="9"/>
      <c r="E5008" s="9"/>
      <c r="F5008" s="9"/>
      <c r="G5008" s="9"/>
      <c r="H5008" s="9"/>
      <c r="I5008" s="9"/>
      <c r="J5008" s="9"/>
      <c r="K5008" s="9"/>
      <c r="L5008" s="9"/>
      <c r="M5008" s="9"/>
      <c r="N5008" s="9"/>
      <c r="O5008" s="9"/>
      <c r="P5008" s="9"/>
      <c r="Q5008" s="9"/>
      <c r="R5008" s="9"/>
      <c r="S5008" s="9"/>
      <c r="T5008" s="9"/>
      <c r="U5008" s="9"/>
      <c r="V5008" s="9"/>
      <c r="W5008" s="9"/>
    </row>
    <row r="5009">
      <c r="A5009" s="123"/>
      <c r="B5009" s="25"/>
      <c r="C5009" s="116"/>
      <c r="D5009" s="9"/>
      <c r="E5009" s="9"/>
      <c r="F5009" s="9"/>
      <c r="G5009" s="9"/>
      <c r="H5009" s="9"/>
      <c r="I5009" s="9"/>
      <c r="J5009" s="9"/>
      <c r="K5009" s="9"/>
      <c r="L5009" s="9"/>
      <c r="M5009" s="9"/>
      <c r="N5009" s="9"/>
      <c r="O5009" s="9"/>
      <c r="P5009" s="9"/>
      <c r="Q5009" s="9"/>
      <c r="R5009" s="9"/>
      <c r="S5009" s="9"/>
      <c r="T5009" s="9"/>
      <c r="U5009" s="9"/>
      <c r="V5009" s="9"/>
      <c r="W5009" s="9"/>
    </row>
    <row r="5010">
      <c r="A5010" s="123"/>
      <c r="B5010" s="25"/>
      <c r="C5010" s="116"/>
      <c r="D5010" s="9"/>
      <c r="E5010" s="9"/>
      <c r="F5010" s="9"/>
      <c r="G5010" s="9"/>
      <c r="H5010" s="9"/>
      <c r="I5010" s="9"/>
      <c r="J5010" s="9"/>
      <c r="K5010" s="9"/>
      <c r="L5010" s="9"/>
      <c r="M5010" s="9"/>
      <c r="N5010" s="9"/>
      <c r="O5010" s="9"/>
      <c r="P5010" s="9"/>
      <c r="Q5010" s="9"/>
      <c r="R5010" s="9"/>
      <c r="S5010" s="9"/>
      <c r="T5010" s="9"/>
      <c r="U5010" s="9"/>
      <c r="V5010" s="9"/>
      <c r="W5010" s="9"/>
    </row>
    <row r="5011">
      <c r="A5011" s="123"/>
      <c r="B5011" s="25"/>
      <c r="C5011" s="116"/>
      <c r="D5011" s="9"/>
      <c r="E5011" s="9"/>
      <c r="F5011" s="9"/>
      <c r="G5011" s="9"/>
      <c r="H5011" s="9"/>
      <c r="I5011" s="9"/>
      <c r="J5011" s="9"/>
      <c r="K5011" s="9"/>
      <c r="L5011" s="9"/>
      <c r="M5011" s="9"/>
      <c r="N5011" s="9"/>
      <c r="O5011" s="9"/>
      <c r="P5011" s="9"/>
      <c r="Q5011" s="9"/>
      <c r="R5011" s="9"/>
      <c r="S5011" s="9"/>
      <c r="T5011" s="9"/>
      <c r="U5011" s="9"/>
      <c r="V5011" s="9"/>
      <c r="W5011" s="9"/>
    </row>
    <row r="5012">
      <c r="A5012" s="123"/>
      <c r="B5012" s="25"/>
      <c r="C5012" s="116"/>
      <c r="D5012" s="9"/>
      <c r="E5012" s="9"/>
      <c r="F5012" s="9"/>
      <c r="G5012" s="9"/>
      <c r="H5012" s="9"/>
      <c r="I5012" s="9"/>
      <c r="J5012" s="9"/>
      <c r="K5012" s="9"/>
      <c r="L5012" s="9"/>
      <c r="M5012" s="9"/>
      <c r="N5012" s="9"/>
      <c r="O5012" s="9"/>
      <c r="P5012" s="9"/>
      <c r="Q5012" s="9"/>
      <c r="R5012" s="9"/>
      <c r="S5012" s="9"/>
      <c r="T5012" s="9"/>
      <c r="U5012" s="9"/>
      <c r="V5012" s="9"/>
      <c r="W5012" s="9"/>
    </row>
    <row r="5013">
      <c r="A5013" s="123"/>
      <c r="B5013" s="25"/>
      <c r="C5013" s="116"/>
      <c r="D5013" s="9"/>
      <c r="E5013" s="9"/>
      <c r="F5013" s="9"/>
      <c r="G5013" s="9"/>
      <c r="H5013" s="9"/>
      <c r="I5013" s="9"/>
      <c r="J5013" s="9"/>
      <c r="K5013" s="9"/>
      <c r="L5013" s="9"/>
      <c r="M5013" s="9"/>
      <c r="N5013" s="9"/>
      <c r="O5013" s="9"/>
      <c r="P5013" s="9"/>
      <c r="Q5013" s="9"/>
      <c r="R5013" s="9"/>
      <c r="S5013" s="9"/>
      <c r="T5013" s="9"/>
      <c r="U5013" s="9"/>
      <c r="V5013" s="9"/>
      <c r="W5013" s="9"/>
    </row>
    <row r="5014">
      <c r="A5014" s="123"/>
      <c r="B5014" s="25"/>
      <c r="C5014" s="116"/>
      <c r="D5014" s="9"/>
      <c r="E5014" s="9"/>
      <c r="F5014" s="9"/>
      <c r="G5014" s="9"/>
      <c r="H5014" s="9"/>
      <c r="I5014" s="9"/>
      <c r="J5014" s="9"/>
      <c r="K5014" s="9"/>
      <c r="L5014" s="9"/>
      <c r="M5014" s="9"/>
      <c r="N5014" s="9"/>
      <c r="O5014" s="9"/>
      <c r="P5014" s="9"/>
      <c r="Q5014" s="9"/>
      <c r="R5014" s="9"/>
      <c r="S5014" s="9"/>
      <c r="T5014" s="9"/>
      <c r="U5014" s="9"/>
      <c r="V5014" s="9"/>
      <c r="W5014" s="9"/>
    </row>
    <row r="5015">
      <c r="A5015" s="123"/>
      <c r="B5015" s="25"/>
      <c r="C5015" s="116"/>
      <c r="D5015" s="9"/>
      <c r="E5015" s="9"/>
      <c r="F5015" s="9"/>
      <c r="G5015" s="9"/>
      <c r="H5015" s="9"/>
      <c r="I5015" s="9"/>
      <c r="J5015" s="9"/>
      <c r="K5015" s="9"/>
      <c r="L5015" s="9"/>
      <c r="M5015" s="9"/>
      <c r="N5015" s="9"/>
      <c r="O5015" s="9"/>
      <c r="P5015" s="9"/>
      <c r="Q5015" s="9"/>
      <c r="R5015" s="9"/>
      <c r="S5015" s="9"/>
      <c r="T5015" s="9"/>
      <c r="U5015" s="9"/>
      <c r="V5015" s="9"/>
      <c r="W5015" s="9"/>
    </row>
    <row r="5016">
      <c r="A5016" s="123"/>
      <c r="B5016" s="25"/>
      <c r="C5016" s="116"/>
      <c r="D5016" s="9"/>
      <c r="E5016" s="9"/>
      <c r="F5016" s="9"/>
      <c r="G5016" s="9"/>
      <c r="H5016" s="9"/>
      <c r="I5016" s="9"/>
      <c r="J5016" s="9"/>
      <c r="K5016" s="9"/>
      <c r="L5016" s="9"/>
      <c r="M5016" s="9"/>
      <c r="N5016" s="9"/>
      <c r="O5016" s="9"/>
      <c r="P5016" s="9"/>
      <c r="Q5016" s="9"/>
      <c r="R5016" s="9"/>
      <c r="S5016" s="9"/>
      <c r="T5016" s="9"/>
      <c r="U5016" s="9"/>
      <c r="V5016" s="9"/>
      <c r="W5016" s="9"/>
    </row>
    <row r="5017">
      <c r="A5017" s="123"/>
      <c r="B5017" s="25"/>
      <c r="C5017" s="116"/>
      <c r="D5017" s="9"/>
      <c r="E5017" s="9"/>
      <c r="F5017" s="9"/>
      <c r="G5017" s="9"/>
      <c r="H5017" s="9"/>
      <c r="I5017" s="9"/>
      <c r="J5017" s="9"/>
      <c r="K5017" s="9"/>
      <c r="L5017" s="9"/>
      <c r="M5017" s="9"/>
      <c r="N5017" s="9"/>
      <c r="O5017" s="9"/>
      <c r="P5017" s="9"/>
      <c r="Q5017" s="9"/>
      <c r="R5017" s="9"/>
      <c r="S5017" s="9"/>
      <c r="T5017" s="9"/>
      <c r="U5017" s="9"/>
      <c r="V5017" s="9"/>
      <c r="W5017" s="9"/>
    </row>
    <row r="5018">
      <c r="A5018" s="123"/>
      <c r="B5018" s="25"/>
      <c r="C5018" s="116"/>
      <c r="D5018" s="9"/>
      <c r="E5018" s="9"/>
      <c r="F5018" s="9"/>
      <c r="G5018" s="9"/>
      <c r="H5018" s="9"/>
      <c r="I5018" s="9"/>
      <c r="J5018" s="9"/>
      <c r="K5018" s="9"/>
      <c r="L5018" s="9"/>
      <c r="M5018" s="9"/>
      <c r="N5018" s="9"/>
      <c r="O5018" s="9"/>
      <c r="P5018" s="9"/>
      <c r="Q5018" s="9"/>
      <c r="R5018" s="9"/>
      <c r="S5018" s="9"/>
      <c r="T5018" s="9"/>
      <c r="U5018" s="9"/>
      <c r="V5018" s="9"/>
      <c r="W5018" s="9"/>
    </row>
    <row r="5019">
      <c r="A5019" s="123"/>
      <c r="B5019" s="25"/>
      <c r="C5019" s="116"/>
      <c r="D5019" s="9"/>
      <c r="E5019" s="9"/>
      <c r="F5019" s="9"/>
      <c r="G5019" s="9"/>
      <c r="H5019" s="9"/>
      <c r="I5019" s="9"/>
      <c r="J5019" s="9"/>
      <c r="K5019" s="9"/>
      <c r="L5019" s="9"/>
      <c r="M5019" s="9"/>
      <c r="N5019" s="9"/>
      <c r="O5019" s="9"/>
      <c r="P5019" s="9"/>
      <c r="Q5019" s="9"/>
      <c r="R5019" s="9"/>
      <c r="S5019" s="9"/>
      <c r="T5019" s="9"/>
      <c r="U5019" s="9"/>
      <c r="V5019" s="9"/>
      <c r="W5019" s="9"/>
    </row>
    <row r="5020">
      <c r="A5020" s="123"/>
      <c r="B5020" s="25"/>
      <c r="C5020" s="116"/>
      <c r="D5020" s="9"/>
      <c r="E5020" s="9"/>
      <c r="F5020" s="9"/>
      <c r="G5020" s="9"/>
      <c r="H5020" s="9"/>
      <c r="I5020" s="9"/>
      <c r="J5020" s="9"/>
      <c r="K5020" s="9"/>
      <c r="L5020" s="9"/>
      <c r="M5020" s="9"/>
      <c r="N5020" s="9"/>
      <c r="O5020" s="9"/>
      <c r="P5020" s="9"/>
      <c r="Q5020" s="9"/>
      <c r="R5020" s="9"/>
      <c r="S5020" s="9"/>
      <c r="T5020" s="9"/>
      <c r="U5020" s="9"/>
      <c r="V5020" s="9"/>
      <c r="W5020" s="9"/>
    </row>
    <row r="5021">
      <c r="A5021" s="123"/>
      <c r="B5021" s="25"/>
      <c r="C5021" s="116"/>
      <c r="D5021" s="9"/>
      <c r="E5021" s="9"/>
      <c r="F5021" s="9"/>
      <c r="G5021" s="9"/>
      <c r="H5021" s="9"/>
      <c r="I5021" s="9"/>
      <c r="J5021" s="9"/>
      <c r="K5021" s="9"/>
      <c r="L5021" s="9"/>
      <c r="M5021" s="9"/>
      <c r="N5021" s="9"/>
      <c r="O5021" s="9"/>
      <c r="P5021" s="9"/>
      <c r="Q5021" s="9"/>
      <c r="R5021" s="9"/>
      <c r="S5021" s="9"/>
      <c r="T5021" s="9"/>
      <c r="U5021" s="9"/>
      <c r="V5021" s="9"/>
      <c r="W5021" s="9"/>
    </row>
    <row r="5022">
      <c r="A5022" s="123"/>
      <c r="B5022" s="25"/>
      <c r="C5022" s="116"/>
      <c r="D5022" s="9"/>
      <c r="E5022" s="9"/>
      <c r="F5022" s="9"/>
      <c r="G5022" s="9"/>
      <c r="H5022" s="9"/>
      <c r="I5022" s="9"/>
      <c r="J5022" s="9"/>
      <c r="K5022" s="9"/>
      <c r="L5022" s="9"/>
      <c r="M5022" s="9"/>
      <c r="N5022" s="9"/>
      <c r="O5022" s="9"/>
      <c r="P5022" s="9"/>
      <c r="Q5022" s="9"/>
      <c r="R5022" s="9"/>
      <c r="S5022" s="9"/>
      <c r="T5022" s="9"/>
      <c r="U5022" s="9"/>
      <c r="V5022" s="9"/>
      <c r="W5022" s="9"/>
    </row>
    <row r="5023">
      <c r="A5023" s="123"/>
      <c r="B5023" s="25"/>
      <c r="C5023" s="116"/>
      <c r="D5023" s="9"/>
      <c r="E5023" s="9"/>
      <c r="F5023" s="9"/>
      <c r="G5023" s="9"/>
      <c r="H5023" s="9"/>
      <c r="I5023" s="9"/>
      <c r="J5023" s="9"/>
      <c r="K5023" s="9"/>
      <c r="L5023" s="9"/>
      <c r="M5023" s="9"/>
      <c r="N5023" s="9"/>
      <c r="O5023" s="9"/>
      <c r="P5023" s="9"/>
      <c r="Q5023" s="9"/>
      <c r="R5023" s="9"/>
      <c r="S5023" s="9"/>
      <c r="T5023" s="9"/>
      <c r="U5023" s="9"/>
      <c r="V5023" s="9"/>
      <c r="W5023" s="9"/>
    </row>
    <row r="5024">
      <c r="A5024" s="123"/>
      <c r="B5024" s="25"/>
      <c r="C5024" s="116"/>
      <c r="D5024" s="9"/>
      <c r="E5024" s="9"/>
      <c r="F5024" s="9"/>
      <c r="G5024" s="9"/>
      <c r="H5024" s="9"/>
      <c r="I5024" s="9"/>
      <c r="J5024" s="9"/>
      <c r="K5024" s="9"/>
      <c r="L5024" s="9"/>
      <c r="M5024" s="9"/>
      <c r="N5024" s="9"/>
      <c r="O5024" s="9"/>
      <c r="P5024" s="9"/>
      <c r="Q5024" s="9"/>
      <c r="R5024" s="9"/>
      <c r="S5024" s="9"/>
      <c r="T5024" s="9"/>
      <c r="U5024" s="9"/>
      <c r="V5024" s="9"/>
      <c r="W5024" s="9"/>
    </row>
    <row r="5025">
      <c r="A5025" s="123"/>
      <c r="B5025" s="25"/>
      <c r="C5025" s="116"/>
      <c r="D5025" s="9"/>
      <c r="E5025" s="9"/>
      <c r="F5025" s="9"/>
      <c r="G5025" s="9"/>
      <c r="H5025" s="9"/>
      <c r="I5025" s="9"/>
      <c r="J5025" s="9"/>
      <c r="K5025" s="9"/>
      <c r="L5025" s="9"/>
      <c r="M5025" s="9"/>
      <c r="N5025" s="9"/>
      <c r="O5025" s="9"/>
      <c r="P5025" s="9"/>
      <c r="Q5025" s="9"/>
      <c r="R5025" s="9"/>
      <c r="S5025" s="9"/>
      <c r="T5025" s="9"/>
      <c r="U5025" s="9"/>
      <c r="V5025" s="9"/>
      <c r="W5025" s="9"/>
    </row>
    <row r="5026">
      <c r="A5026" s="123"/>
      <c r="B5026" s="25"/>
      <c r="C5026" s="116"/>
      <c r="D5026" s="9"/>
      <c r="E5026" s="9"/>
      <c r="F5026" s="9"/>
      <c r="G5026" s="9"/>
      <c r="H5026" s="9"/>
      <c r="I5026" s="9"/>
      <c r="J5026" s="9"/>
      <c r="K5026" s="9"/>
      <c r="L5026" s="9"/>
      <c r="M5026" s="9"/>
      <c r="N5026" s="9"/>
      <c r="O5026" s="9"/>
      <c r="P5026" s="9"/>
      <c r="Q5026" s="9"/>
      <c r="R5026" s="9"/>
      <c r="S5026" s="9"/>
      <c r="T5026" s="9"/>
      <c r="U5026" s="9"/>
      <c r="V5026" s="9"/>
      <c r="W5026" s="9"/>
    </row>
    <row r="5027">
      <c r="A5027" s="123"/>
      <c r="B5027" s="25"/>
      <c r="C5027" s="116"/>
      <c r="D5027" s="9"/>
      <c r="E5027" s="9"/>
      <c r="F5027" s="9"/>
      <c r="G5027" s="9"/>
      <c r="H5027" s="9"/>
      <c r="I5027" s="9"/>
      <c r="J5027" s="9"/>
      <c r="K5027" s="9"/>
      <c r="L5027" s="9"/>
      <c r="M5027" s="9"/>
      <c r="N5027" s="9"/>
      <c r="O5027" s="9"/>
      <c r="P5027" s="9"/>
      <c r="Q5027" s="9"/>
      <c r="R5027" s="9"/>
      <c r="S5027" s="9"/>
      <c r="T5027" s="9"/>
      <c r="U5027" s="9"/>
      <c r="V5027" s="9"/>
      <c r="W5027" s="9"/>
    </row>
    <row r="5028">
      <c r="A5028" s="123"/>
      <c r="B5028" s="25"/>
      <c r="C5028" s="116"/>
      <c r="D5028" s="9"/>
      <c r="E5028" s="9"/>
      <c r="F5028" s="9"/>
      <c r="G5028" s="9"/>
      <c r="H5028" s="9"/>
      <c r="I5028" s="9"/>
      <c r="J5028" s="9"/>
      <c r="K5028" s="9"/>
      <c r="L5028" s="9"/>
      <c r="M5028" s="9"/>
      <c r="N5028" s="9"/>
      <c r="O5028" s="9"/>
      <c r="P5028" s="9"/>
      <c r="Q5028" s="9"/>
      <c r="R5028" s="9"/>
      <c r="S5028" s="9"/>
      <c r="T5028" s="9"/>
      <c r="U5028" s="9"/>
      <c r="V5028" s="9"/>
      <c r="W5028" s="9"/>
    </row>
    <row r="5029">
      <c r="A5029" s="123"/>
      <c r="B5029" s="25"/>
      <c r="C5029" s="116"/>
      <c r="D5029" s="9"/>
      <c r="E5029" s="9"/>
      <c r="F5029" s="9"/>
      <c r="G5029" s="9"/>
      <c r="H5029" s="9"/>
      <c r="I5029" s="9"/>
      <c r="J5029" s="9"/>
      <c r="K5029" s="9"/>
      <c r="L5029" s="9"/>
      <c r="M5029" s="9"/>
      <c r="N5029" s="9"/>
      <c r="O5029" s="9"/>
      <c r="P5029" s="9"/>
      <c r="Q5029" s="9"/>
      <c r="R5029" s="9"/>
      <c r="S5029" s="9"/>
      <c r="T5029" s="9"/>
      <c r="U5029" s="9"/>
      <c r="V5029" s="9"/>
      <c r="W5029" s="9"/>
    </row>
    <row r="5030">
      <c r="A5030" s="123"/>
      <c r="B5030" s="25"/>
      <c r="C5030" s="116"/>
      <c r="D5030" s="9"/>
      <c r="E5030" s="9"/>
      <c r="F5030" s="9"/>
      <c r="G5030" s="9"/>
      <c r="H5030" s="9"/>
      <c r="I5030" s="9"/>
      <c r="J5030" s="9"/>
      <c r="K5030" s="9"/>
      <c r="L5030" s="9"/>
      <c r="M5030" s="9"/>
      <c r="N5030" s="9"/>
      <c r="O5030" s="9"/>
      <c r="P5030" s="9"/>
      <c r="Q5030" s="9"/>
      <c r="R5030" s="9"/>
      <c r="S5030" s="9"/>
      <c r="T5030" s="9"/>
      <c r="U5030" s="9"/>
      <c r="V5030" s="9"/>
      <c r="W5030" s="9"/>
    </row>
    <row r="5031">
      <c r="A5031" s="123"/>
      <c r="B5031" s="25"/>
      <c r="C5031" s="116"/>
      <c r="D5031" s="9"/>
      <c r="E5031" s="9"/>
      <c r="F5031" s="9"/>
      <c r="G5031" s="9"/>
      <c r="H5031" s="9"/>
      <c r="I5031" s="9"/>
      <c r="J5031" s="9"/>
      <c r="K5031" s="9"/>
      <c r="L5031" s="9"/>
      <c r="M5031" s="9"/>
      <c r="N5031" s="9"/>
      <c r="O5031" s="9"/>
      <c r="P5031" s="9"/>
      <c r="Q5031" s="9"/>
      <c r="R5031" s="9"/>
      <c r="S5031" s="9"/>
      <c r="T5031" s="9"/>
      <c r="U5031" s="9"/>
      <c r="V5031" s="9"/>
      <c r="W5031" s="9"/>
    </row>
    <row r="5032">
      <c r="A5032" s="123"/>
      <c r="B5032" s="25"/>
      <c r="C5032" s="116"/>
      <c r="D5032" s="9"/>
      <c r="E5032" s="9"/>
      <c r="F5032" s="9"/>
      <c r="G5032" s="9"/>
      <c r="H5032" s="9"/>
      <c r="I5032" s="9"/>
      <c r="J5032" s="9"/>
      <c r="K5032" s="9"/>
      <c r="L5032" s="9"/>
      <c r="M5032" s="9"/>
      <c r="N5032" s="9"/>
      <c r="O5032" s="9"/>
      <c r="P5032" s="9"/>
      <c r="Q5032" s="9"/>
      <c r="R5032" s="9"/>
      <c r="S5032" s="9"/>
      <c r="T5032" s="9"/>
      <c r="U5032" s="9"/>
      <c r="V5032" s="9"/>
      <c r="W5032" s="9"/>
    </row>
    <row r="5033">
      <c r="A5033" s="123"/>
      <c r="B5033" s="25"/>
      <c r="C5033" s="116"/>
      <c r="D5033" s="9"/>
      <c r="E5033" s="9"/>
      <c r="F5033" s="9"/>
      <c r="G5033" s="9"/>
      <c r="H5033" s="9"/>
      <c r="I5033" s="9"/>
      <c r="J5033" s="9"/>
      <c r="K5033" s="9"/>
      <c r="L5033" s="9"/>
      <c r="M5033" s="9"/>
      <c r="N5033" s="9"/>
      <c r="O5033" s="9"/>
      <c r="P5033" s="9"/>
      <c r="Q5033" s="9"/>
      <c r="R5033" s="9"/>
      <c r="S5033" s="9"/>
      <c r="T5033" s="9"/>
      <c r="U5033" s="9"/>
      <c r="V5033" s="9"/>
      <c r="W5033" s="9"/>
    </row>
    <row r="5034">
      <c r="A5034" s="123"/>
      <c r="B5034" s="25"/>
      <c r="C5034" s="116"/>
      <c r="D5034" s="9"/>
      <c r="E5034" s="9"/>
      <c r="F5034" s="9"/>
      <c r="G5034" s="9"/>
      <c r="H5034" s="9"/>
      <c r="I5034" s="9"/>
      <c r="J5034" s="9"/>
      <c r="K5034" s="9"/>
      <c r="L5034" s="9"/>
      <c r="M5034" s="9"/>
      <c r="N5034" s="9"/>
      <c r="O5034" s="9"/>
      <c r="P5034" s="9"/>
      <c r="Q5034" s="9"/>
      <c r="R5034" s="9"/>
      <c r="S5034" s="9"/>
      <c r="T5034" s="9"/>
      <c r="U5034" s="9"/>
      <c r="V5034" s="9"/>
      <c r="W5034" s="9"/>
    </row>
    <row r="5035">
      <c r="A5035" s="123"/>
      <c r="B5035" s="25"/>
      <c r="C5035" s="116"/>
      <c r="D5035" s="9"/>
      <c r="E5035" s="9"/>
      <c r="F5035" s="9"/>
      <c r="G5035" s="9"/>
      <c r="H5035" s="9"/>
      <c r="I5035" s="9"/>
      <c r="J5035" s="9"/>
      <c r="K5035" s="9"/>
      <c r="L5035" s="9"/>
      <c r="M5035" s="9"/>
      <c r="N5035" s="9"/>
      <c r="O5035" s="9"/>
      <c r="P5035" s="9"/>
      <c r="Q5035" s="9"/>
      <c r="R5035" s="9"/>
      <c r="S5035" s="9"/>
      <c r="T5035" s="9"/>
      <c r="U5035" s="9"/>
      <c r="V5035" s="9"/>
      <c r="W5035" s="9"/>
    </row>
    <row r="5036">
      <c r="A5036" s="123"/>
      <c r="B5036" s="25"/>
      <c r="C5036" s="116"/>
      <c r="D5036" s="9"/>
      <c r="E5036" s="9"/>
      <c r="F5036" s="9"/>
      <c r="G5036" s="9"/>
      <c r="H5036" s="9"/>
      <c r="I5036" s="9"/>
      <c r="J5036" s="9"/>
      <c r="K5036" s="9"/>
      <c r="L5036" s="9"/>
      <c r="M5036" s="9"/>
      <c r="N5036" s="9"/>
      <c r="O5036" s="9"/>
      <c r="P5036" s="9"/>
      <c r="Q5036" s="9"/>
      <c r="R5036" s="9"/>
      <c r="S5036" s="9"/>
      <c r="T5036" s="9"/>
      <c r="U5036" s="9"/>
      <c r="V5036" s="9"/>
      <c r="W5036" s="9"/>
    </row>
    <row r="5037">
      <c r="A5037" s="123"/>
      <c r="B5037" s="25"/>
      <c r="C5037" s="116"/>
      <c r="D5037" s="9"/>
      <c r="E5037" s="9"/>
      <c r="F5037" s="9"/>
      <c r="G5037" s="9"/>
      <c r="H5037" s="9"/>
      <c r="I5037" s="9"/>
      <c r="J5037" s="9"/>
      <c r="K5037" s="9"/>
      <c r="L5037" s="9"/>
      <c r="M5037" s="9"/>
      <c r="N5037" s="9"/>
      <c r="O5037" s="9"/>
      <c r="P5037" s="9"/>
      <c r="Q5037" s="9"/>
      <c r="R5037" s="9"/>
      <c r="S5037" s="9"/>
      <c r="T5037" s="9"/>
      <c r="U5037" s="9"/>
      <c r="V5037" s="9"/>
      <c r="W5037" s="9"/>
    </row>
    <row r="5038">
      <c r="A5038" s="123"/>
      <c r="B5038" s="25"/>
      <c r="C5038" s="116"/>
      <c r="D5038" s="9"/>
      <c r="E5038" s="9"/>
      <c r="F5038" s="9"/>
      <c r="G5038" s="9"/>
      <c r="H5038" s="9"/>
      <c r="I5038" s="9"/>
      <c r="J5038" s="9"/>
      <c r="K5038" s="9"/>
      <c r="L5038" s="9"/>
      <c r="M5038" s="9"/>
      <c r="N5038" s="9"/>
      <c r="O5038" s="9"/>
      <c r="P5038" s="9"/>
      <c r="Q5038" s="9"/>
      <c r="R5038" s="9"/>
      <c r="S5038" s="9"/>
      <c r="T5038" s="9"/>
      <c r="U5038" s="9"/>
      <c r="V5038" s="9"/>
      <c r="W5038" s="9"/>
    </row>
    <row r="5039">
      <c r="A5039" s="123"/>
      <c r="B5039" s="25"/>
      <c r="C5039" s="116"/>
      <c r="D5039" s="9"/>
      <c r="E5039" s="9"/>
      <c r="F5039" s="9"/>
      <c r="G5039" s="9"/>
      <c r="H5039" s="9"/>
      <c r="I5039" s="9"/>
      <c r="J5039" s="9"/>
      <c r="K5039" s="9"/>
      <c r="L5039" s="9"/>
      <c r="M5039" s="9"/>
      <c r="N5039" s="9"/>
      <c r="O5039" s="9"/>
      <c r="P5039" s="9"/>
      <c r="Q5039" s="9"/>
      <c r="R5039" s="9"/>
      <c r="S5039" s="9"/>
      <c r="T5039" s="9"/>
      <c r="U5039" s="9"/>
      <c r="V5039" s="9"/>
      <c r="W5039" s="9"/>
    </row>
    <row r="5040">
      <c r="A5040" s="123"/>
      <c r="B5040" s="25"/>
      <c r="C5040" s="116"/>
      <c r="D5040" s="9"/>
      <c r="E5040" s="9"/>
      <c r="F5040" s="9"/>
      <c r="G5040" s="9"/>
      <c r="H5040" s="9"/>
      <c r="I5040" s="9"/>
      <c r="J5040" s="9"/>
      <c r="K5040" s="9"/>
      <c r="L5040" s="9"/>
      <c r="M5040" s="9"/>
      <c r="N5040" s="9"/>
      <c r="O5040" s="9"/>
      <c r="P5040" s="9"/>
      <c r="Q5040" s="9"/>
      <c r="R5040" s="9"/>
      <c r="S5040" s="9"/>
      <c r="T5040" s="9"/>
      <c r="U5040" s="9"/>
      <c r="V5040" s="9"/>
      <c r="W5040" s="9"/>
    </row>
    <row r="5041">
      <c r="A5041" s="123"/>
      <c r="B5041" s="25"/>
      <c r="C5041" s="116"/>
      <c r="D5041" s="9"/>
      <c r="E5041" s="9"/>
      <c r="F5041" s="9"/>
      <c r="G5041" s="9"/>
      <c r="H5041" s="9"/>
      <c r="I5041" s="9"/>
      <c r="J5041" s="9"/>
      <c r="K5041" s="9"/>
      <c r="L5041" s="9"/>
      <c r="M5041" s="9"/>
      <c r="N5041" s="9"/>
      <c r="O5041" s="9"/>
      <c r="P5041" s="9"/>
      <c r="Q5041" s="9"/>
      <c r="R5041" s="9"/>
      <c r="S5041" s="9"/>
      <c r="T5041" s="9"/>
      <c r="U5041" s="9"/>
      <c r="V5041" s="9"/>
      <c r="W5041" s="9"/>
    </row>
    <row r="5042">
      <c r="A5042" s="123"/>
      <c r="B5042" s="25"/>
      <c r="C5042" s="116"/>
      <c r="D5042" s="9"/>
      <c r="E5042" s="9"/>
      <c r="F5042" s="9"/>
      <c r="G5042" s="9"/>
      <c r="H5042" s="9"/>
      <c r="I5042" s="9"/>
      <c r="J5042" s="9"/>
      <c r="K5042" s="9"/>
      <c r="L5042" s="9"/>
      <c r="M5042" s="9"/>
      <c r="N5042" s="9"/>
      <c r="O5042" s="9"/>
      <c r="P5042" s="9"/>
      <c r="Q5042" s="9"/>
      <c r="R5042" s="9"/>
      <c r="S5042" s="9"/>
      <c r="T5042" s="9"/>
      <c r="U5042" s="9"/>
      <c r="V5042" s="9"/>
      <c r="W5042" s="9"/>
    </row>
    <row r="5043">
      <c r="A5043" s="123"/>
      <c r="B5043" s="25"/>
      <c r="C5043" s="116"/>
      <c r="D5043" s="9"/>
      <c r="E5043" s="9"/>
      <c r="F5043" s="9"/>
      <c r="G5043" s="9"/>
      <c r="H5043" s="9"/>
      <c r="I5043" s="9"/>
      <c r="J5043" s="9"/>
      <c r="K5043" s="9"/>
      <c r="L5043" s="9"/>
      <c r="M5043" s="9"/>
      <c r="N5043" s="9"/>
      <c r="O5043" s="9"/>
      <c r="P5043" s="9"/>
      <c r="Q5043" s="9"/>
      <c r="R5043" s="9"/>
      <c r="S5043" s="9"/>
      <c r="T5043" s="9"/>
      <c r="U5043" s="9"/>
      <c r="V5043" s="9"/>
      <c r="W5043" s="9"/>
    </row>
    <row r="5044">
      <c r="A5044" s="123"/>
      <c r="B5044" s="25"/>
      <c r="C5044" s="116"/>
      <c r="D5044" s="9"/>
      <c r="E5044" s="9"/>
      <c r="F5044" s="9"/>
      <c r="G5044" s="9"/>
      <c r="H5044" s="9"/>
      <c r="I5044" s="9"/>
      <c r="J5044" s="9"/>
      <c r="K5044" s="9"/>
      <c r="L5044" s="9"/>
      <c r="M5044" s="9"/>
      <c r="N5044" s="9"/>
      <c r="O5044" s="9"/>
      <c r="P5044" s="9"/>
      <c r="Q5044" s="9"/>
      <c r="R5044" s="9"/>
      <c r="S5044" s="9"/>
      <c r="T5044" s="9"/>
      <c r="U5044" s="9"/>
      <c r="V5044" s="9"/>
      <c r="W5044" s="9"/>
    </row>
    <row r="5045">
      <c r="A5045" s="123"/>
      <c r="B5045" s="25"/>
      <c r="C5045" s="116"/>
      <c r="D5045" s="9"/>
      <c r="E5045" s="9"/>
      <c r="F5045" s="9"/>
      <c r="G5045" s="9"/>
      <c r="H5045" s="9"/>
      <c r="I5045" s="9"/>
      <c r="J5045" s="9"/>
      <c r="K5045" s="9"/>
      <c r="L5045" s="9"/>
      <c r="M5045" s="9"/>
      <c r="N5045" s="9"/>
      <c r="O5045" s="9"/>
      <c r="P5045" s="9"/>
      <c r="Q5045" s="9"/>
      <c r="R5045" s="9"/>
      <c r="S5045" s="9"/>
      <c r="T5045" s="9"/>
      <c r="U5045" s="9"/>
      <c r="V5045" s="9"/>
      <c r="W5045" s="9"/>
    </row>
    <row r="5046">
      <c r="A5046" s="123"/>
      <c r="B5046" s="25"/>
      <c r="C5046" s="116"/>
      <c r="D5046" s="9"/>
      <c r="E5046" s="9"/>
      <c r="F5046" s="9"/>
      <c r="G5046" s="9"/>
      <c r="H5046" s="9"/>
      <c r="I5046" s="9"/>
      <c r="J5046" s="9"/>
      <c r="K5046" s="9"/>
      <c r="L5046" s="9"/>
      <c r="M5046" s="9"/>
      <c r="N5046" s="9"/>
      <c r="O5046" s="9"/>
      <c r="P5046" s="9"/>
      <c r="Q5046" s="9"/>
      <c r="R5046" s="9"/>
      <c r="S5046" s="9"/>
      <c r="T5046" s="9"/>
      <c r="U5046" s="9"/>
      <c r="V5046" s="9"/>
      <c r="W5046" s="9"/>
    </row>
    <row r="5047">
      <c r="A5047" s="123"/>
      <c r="B5047" s="25"/>
      <c r="C5047" s="116"/>
      <c r="D5047" s="9"/>
      <c r="E5047" s="9"/>
      <c r="F5047" s="9"/>
      <c r="G5047" s="9"/>
      <c r="H5047" s="9"/>
      <c r="I5047" s="9"/>
      <c r="J5047" s="9"/>
      <c r="K5047" s="9"/>
      <c r="L5047" s="9"/>
      <c r="M5047" s="9"/>
      <c r="N5047" s="9"/>
      <c r="O5047" s="9"/>
      <c r="P5047" s="9"/>
      <c r="Q5047" s="9"/>
      <c r="R5047" s="9"/>
      <c r="S5047" s="9"/>
      <c r="T5047" s="9"/>
      <c r="U5047" s="9"/>
      <c r="V5047" s="9"/>
      <c r="W5047" s="9"/>
    </row>
    <row r="5048">
      <c r="A5048" s="123"/>
      <c r="B5048" s="25"/>
      <c r="C5048" s="116"/>
      <c r="D5048" s="9"/>
      <c r="E5048" s="9"/>
      <c r="F5048" s="9"/>
      <c r="G5048" s="9"/>
      <c r="H5048" s="9"/>
      <c r="I5048" s="9"/>
      <c r="J5048" s="9"/>
      <c r="K5048" s="9"/>
      <c r="L5048" s="9"/>
      <c r="M5048" s="9"/>
      <c r="N5048" s="9"/>
      <c r="O5048" s="9"/>
      <c r="P5048" s="9"/>
      <c r="Q5048" s="9"/>
      <c r="R5048" s="9"/>
      <c r="S5048" s="9"/>
      <c r="T5048" s="9"/>
      <c r="U5048" s="9"/>
      <c r="V5048" s="9"/>
      <c r="W5048" s="9"/>
    </row>
    <row r="5049">
      <c r="A5049" s="123"/>
      <c r="B5049" s="25"/>
      <c r="C5049" s="116"/>
      <c r="D5049" s="9"/>
      <c r="E5049" s="9"/>
      <c r="F5049" s="9"/>
      <c r="G5049" s="9"/>
      <c r="H5049" s="9"/>
      <c r="I5049" s="9"/>
      <c r="J5049" s="9"/>
      <c r="K5049" s="9"/>
      <c r="L5049" s="9"/>
      <c r="M5049" s="9"/>
      <c r="N5049" s="9"/>
      <c r="O5049" s="9"/>
      <c r="P5049" s="9"/>
      <c r="Q5049" s="9"/>
      <c r="R5049" s="9"/>
      <c r="S5049" s="9"/>
      <c r="T5049" s="9"/>
      <c r="U5049" s="9"/>
      <c r="V5049" s="9"/>
      <c r="W5049" s="9"/>
    </row>
    <row r="5050">
      <c r="A5050" s="123"/>
      <c r="B5050" s="25"/>
      <c r="C5050" s="116"/>
      <c r="D5050" s="9"/>
      <c r="E5050" s="9"/>
      <c r="F5050" s="9"/>
      <c r="G5050" s="9"/>
      <c r="H5050" s="9"/>
      <c r="I5050" s="9"/>
      <c r="J5050" s="9"/>
      <c r="K5050" s="9"/>
      <c r="L5050" s="9"/>
      <c r="M5050" s="9"/>
      <c r="N5050" s="9"/>
      <c r="O5050" s="9"/>
      <c r="P5050" s="9"/>
      <c r="Q5050" s="9"/>
      <c r="R5050" s="9"/>
      <c r="S5050" s="9"/>
      <c r="T5050" s="9"/>
      <c r="U5050" s="9"/>
      <c r="V5050" s="9"/>
      <c r="W5050" s="9"/>
    </row>
    <row r="5051">
      <c r="A5051" s="123"/>
      <c r="B5051" s="25"/>
      <c r="C5051" s="116"/>
      <c r="D5051" s="9"/>
      <c r="E5051" s="9"/>
      <c r="F5051" s="9"/>
      <c r="G5051" s="9"/>
      <c r="H5051" s="9"/>
      <c r="I5051" s="9"/>
      <c r="J5051" s="9"/>
      <c r="K5051" s="9"/>
      <c r="L5051" s="9"/>
      <c r="M5051" s="9"/>
      <c r="N5051" s="9"/>
      <c r="O5051" s="9"/>
      <c r="P5051" s="9"/>
      <c r="Q5051" s="9"/>
      <c r="R5051" s="9"/>
      <c r="S5051" s="9"/>
      <c r="T5051" s="9"/>
      <c r="U5051" s="9"/>
      <c r="V5051" s="9"/>
      <c r="W5051" s="9"/>
    </row>
    <row r="5052">
      <c r="A5052" s="123"/>
      <c r="B5052" s="25"/>
      <c r="C5052" s="116"/>
      <c r="D5052" s="9"/>
      <c r="E5052" s="9"/>
      <c r="F5052" s="9"/>
      <c r="G5052" s="9"/>
      <c r="H5052" s="9"/>
      <c r="I5052" s="9"/>
      <c r="J5052" s="9"/>
      <c r="K5052" s="9"/>
      <c r="L5052" s="9"/>
      <c r="M5052" s="9"/>
      <c r="N5052" s="9"/>
      <c r="O5052" s="9"/>
      <c r="P5052" s="9"/>
      <c r="Q5052" s="9"/>
      <c r="R5052" s="9"/>
      <c r="S5052" s="9"/>
      <c r="T5052" s="9"/>
      <c r="U5052" s="9"/>
      <c r="V5052" s="9"/>
      <c r="W5052" s="9"/>
    </row>
    <row r="5053">
      <c r="A5053" s="123"/>
      <c r="B5053" s="25"/>
      <c r="C5053" s="116"/>
      <c r="D5053" s="9"/>
      <c r="E5053" s="9"/>
      <c r="F5053" s="9"/>
      <c r="G5053" s="9"/>
      <c r="H5053" s="9"/>
      <c r="I5053" s="9"/>
      <c r="J5053" s="9"/>
      <c r="K5053" s="9"/>
      <c r="L5053" s="9"/>
      <c r="M5053" s="9"/>
      <c r="N5053" s="9"/>
      <c r="O5053" s="9"/>
      <c r="P5053" s="9"/>
      <c r="Q5053" s="9"/>
      <c r="R5053" s="9"/>
      <c r="S5053" s="9"/>
      <c r="T5053" s="9"/>
      <c r="U5053" s="9"/>
      <c r="V5053" s="9"/>
      <c r="W5053" s="9"/>
    </row>
    <row r="5054">
      <c r="A5054" s="123"/>
      <c r="B5054" s="25"/>
      <c r="C5054" s="116"/>
      <c r="D5054" s="9"/>
      <c r="E5054" s="9"/>
      <c r="F5054" s="9"/>
      <c r="G5054" s="9"/>
      <c r="H5054" s="9"/>
      <c r="I5054" s="9"/>
      <c r="J5054" s="9"/>
      <c r="K5054" s="9"/>
      <c r="L5054" s="9"/>
      <c r="M5054" s="9"/>
      <c r="N5054" s="9"/>
      <c r="O5054" s="9"/>
      <c r="P5054" s="9"/>
      <c r="Q5054" s="9"/>
      <c r="R5054" s="9"/>
      <c r="S5054" s="9"/>
      <c r="T5054" s="9"/>
      <c r="U5054" s="9"/>
      <c r="V5054" s="9"/>
      <c r="W5054" s="9"/>
    </row>
    <row r="5055">
      <c r="A5055" s="123"/>
      <c r="B5055" s="25"/>
      <c r="C5055" s="116"/>
      <c r="D5055" s="9"/>
      <c r="E5055" s="9"/>
      <c r="F5055" s="9"/>
      <c r="G5055" s="9"/>
      <c r="H5055" s="9"/>
      <c r="I5055" s="9"/>
      <c r="J5055" s="9"/>
      <c r="K5055" s="9"/>
      <c r="L5055" s="9"/>
      <c r="M5055" s="9"/>
      <c r="N5055" s="9"/>
      <c r="O5055" s="9"/>
      <c r="P5055" s="9"/>
      <c r="Q5055" s="9"/>
      <c r="R5055" s="9"/>
      <c r="S5055" s="9"/>
      <c r="T5055" s="9"/>
      <c r="U5055" s="9"/>
      <c r="V5055" s="9"/>
      <c r="W5055" s="9"/>
    </row>
    <row r="5056">
      <c r="A5056" s="123"/>
      <c r="B5056" s="25"/>
      <c r="C5056" s="116"/>
      <c r="D5056" s="9"/>
      <c r="E5056" s="9"/>
      <c r="F5056" s="9"/>
      <c r="G5056" s="9"/>
      <c r="H5056" s="9"/>
      <c r="I5056" s="9"/>
      <c r="J5056" s="9"/>
      <c r="K5056" s="9"/>
      <c r="L5056" s="9"/>
      <c r="M5056" s="9"/>
      <c r="N5056" s="9"/>
      <c r="O5056" s="9"/>
      <c r="P5056" s="9"/>
      <c r="Q5056" s="9"/>
      <c r="R5056" s="9"/>
      <c r="S5056" s="9"/>
      <c r="T5056" s="9"/>
      <c r="U5056" s="9"/>
      <c r="V5056" s="9"/>
      <c r="W5056" s="9"/>
    </row>
    <row r="5057">
      <c r="A5057" s="123"/>
      <c r="B5057" s="25"/>
      <c r="C5057" s="116"/>
      <c r="D5057" s="9"/>
      <c r="E5057" s="9"/>
      <c r="F5057" s="9"/>
      <c r="G5057" s="9"/>
      <c r="H5057" s="9"/>
      <c r="I5057" s="9"/>
      <c r="J5057" s="9"/>
      <c r="K5057" s="9"/>
      <c r="L5057" s="9"/>
      <c r="M5057" s="9"/>
      <c r="N5057" s="9"/>
      <c r="O5057" s="9"/>
      <c r="P5057" s="9"/>
      <c r="Q5057" s="9"/>
      <c r="R5057" s="9"/>
      <c r="S5057" s="9"/>
      <c r="T5057" s="9"/>
      <c r="U5057" s="9"/>
      <c r="V5057" s="9"/>
      <c r="W5057" s="9"/>
    </row>
    <row r="5058">
      <c r="A5058" s="123"/>
      <c r="B5058" s="25"/>
      <c r="C5058" s="116"/>
      <c r="D5058" s="9"/>
      <c r="E5058" s="9"/>
      <c r="F5058" s="9"/>
      <c r="G5058" s="9"/>
      <c r="H5058" s="9"/>
      <c r="I5058" s="9"/>
      <c r="J5058" s="9"/>
      <c r="K5058" s="9"/>
      <c r="L5058" s="9"/>
      <c r="M5058" s="9"/>
      <c r="N5058" s="9"/>
      <c r="O5058" s="9"/>
      <c r="P5058" s="9"/>
      <c r="Q5058" s="9"/>
      <c r="R5058" s="9"/>
      <c r="S5058" s="9"/>
      <c r="T5058" s="9"/>
      <c r="U5058" s="9"/>
      <c r="V5058" s="9"/>
      <c r="W5058" s="9"/>
    </row>
    <row r="5059">
      <c r="A5059" s="123"/>
      <c r="B5059" s="25"/>
      <c r="C5059" s="116"/>
      <c r="D5059" s="9"/>
      <c r="E5059" s="9"/>
      <c r="F5059" s="9"/>
      <c r="G5059" s="9"/>
      <c r="H5059" s="9"/>
      <c r="I5059" s="9"/>
      <c r="J5059" s="9"/>
      <c r="K5059" s="9"/>
      <c r="L5059" s="9"/>
      <c r="M5059" s="9"/>
      <c r="N5059" s="9"/>
      <c r="O5059" s="9"/>
      <c r="P5059" s="9"/>
      <c r="Q5059" s="9"/>
      <c r="R5059" s="9"/>
      <c r="S5059" s="9"/>
      <c r="T5059" s="9"/>
      <c r="U5059" s="9"/>
      <c r="V5059" s="9"/>
      <c r="W5059" s="9"/>
    </row>
    <row r="5060">
      <c r="A5060" s="123"/>
      <c r="B5060" s="25"/>
      <c r="C5060" s="116"/>
      <c r="D5060" s="9"/>
      <c r="E5060" s="9"/>
      <c r="F5060" s="9"/>
      <c r="G5060" s="9"/>
      <c r="H5060" s="9"/>
      <c r="I5060" s="9"/>
      <c r="J5060" s="9"/>
      <c r="K5060" s="9"/>
      <c r="L5060" s="9"/>
      <c r="M5060" s="9"/>
      <c r="N5060" s="9"/>
      <c r="O5060" s="9"/>
      <c r="P5060" s="9"/>
      <c r="Q5060" s="9"/>
      <c r="R5060" s="9"/>
      <c r="S5060" s="9"/>
      <c r="T5060" s="9"/>
      <c r="U5060" s="9"/>
      <c r="V5060" s="9"/>
      <c r="W5060" s="9"/>
    </row>
    <row r="5061">
      <c r="A5061" s="123"/>
      <c r="B5061" s="25"/>
      <c r="C5061" s="116"/>
      <c r="D5061" s="9"/>
      <c r="E5061" s="9"/>
      <c r="F5061" s="9"/>
      <c r="G5061" s="9"/>
      <c r="H5061" s="9"/>
      <c r="I5061" s="9"/>
      <c r="J5061" s="9"/>
      <c r="K5061" s="9"/>
      <c r="L5061" s="9"/>
      <c r="M5061" s="9"/>
      <c r="N5061" s="9"/>
      <c r="O5061" s="9"/>
      <c r="P5061" s="9"/>
      <c r="Q5061" s="9"/>
      <c r="R5061" s="9"/>
      <c r="S5061" s="9"/>
      <c r="T5061" s="9"/>
      <c r="U5061" s="9"/>
      <c r="V5061" s="9"/>
      <c r="W5061" s="9"/>
    </row>
    <row r="5062">
      <c r="A5062" s="123"/>
      <c r="B5062" s="25"/>
      <c r="C5062" s="116"/>
      <c r="D5062" s="9"/>
      <c r="E5062" s="9"/>
      <c r="F5062" s="9"/>
      <c r="G5062" s="9"/>
      <c r="H5062" s="9"/>
      <c r="I5062" s="9"/>
      <c r="J5062" s="9"/>
      <c r="K5062" s="9"/>
      <c r="L5062" s="9"/>
      <c r="M5062" s="9"/>
      <c r="N5062" s="9"/>
      <c r="O5062" s="9"/>
      <c r="P5062" s="9"/>
      <c r="Q5062" s="9"/>
      <c r="R5062" s="9"/>
      <c r="S5062" s="9"/>
      <c r="T5062" s="9"/>
      <c r="U5062" s="9"/>
      <c r="V5062" s="9"/>
      <c r="W5062" s="9"/>
    </row>
    <row r="5063">
      <c r="A5063" s="123"/>
      <c r="B5063" s="25"/>
      <c r="C5063" s="116"/>
      <c r="D5063" s="9"/>
      <c r="E5063" s="9"/>
      <c r="F5063" s="9"/>
      <c r="G5063" s="9"/>
      <c r="H5063" s="9"/>
      <c r="I5063" s="9"/>
      <c r="J5063" s="9"/>
      <c r="K5063" s="9"/>
      <c r="L5063" s="9"/>
      <c r="M5063" s="9"/>
      <c r="N5063" s="9"/>
      <c r="O5063" s="9"/>
      <c r="P5063" s="9"/>
      <c r="Q5063" s="9"/>
      <c r="R5063" s="9"/>
      <c r="S5063" s="9"/>
      <c r="T5063" s="9"/>
      <c r="U5063" s="9"/>
      <c r="V5063" s="9"/>
      <c r="W5063" s="9"/>
    </row>
    <row r="5064">
      <c r="A5064" s="123"/>
      <c r="B5064" s="25"/>
      <c r="C5064" s="116"/>
      <c r="D5064" s="9"/>
      <c r="E5064" s="9"/>
      <c r="F5064" s="9"/>
      <c r="G5064" s="9"/>
      <c r="H5064" s="9"/>
      <c r="I5064" s="9"/>
      <c r="J5064" s="9"/>
      <c r="K5064" s="9"/>
      <c r="L5064" s="9"/>
      <c r="M5064" s="9"/>
      <c r="N5064" s="9"/>
      <c r="O5064" s="9"/>
      <c r="P5064" s="9"/>
      <c r="Q5064" s="9"/>
      <c r="R5064" s="9"/>
      <c r="S5064" s="9"/>
      <c r="T5064" s="9"/>
      <c r="U5064" s="9"/>
      <c r="V5064" s="9"/>
      <c r="W5064" s="9"/>
    </row>
    <row r="5065">
      <c r="A5065" s="123"/>
      <c r="B5065" s="25"/>
      <c r="C5065" s="116"/>
      <c r="D5065" s="9"/>
      <c r="E5065" s="9"/>
      <c r="F5065" s="9"/>
      <c r="G5065" s="9"/>
      <c r="H5065" s="9"/>
      <c r="I5065" s="9"/>
      <c r="J5065" s="9"/>
      <c r="K5065" s="9"/>
      <c r="L5065" s="9"/>
      <c r="M5065" s="9"/>
      <c r="N5065" s="9"/>
      <c r="O5065" s="9"/>
      <c r="P5065" s="9"/>
      <c r="Q5065" s="9"/>
      <c r="R5065" s="9"/>
      <c r="S5065" s="9"/>
      <c r="T5065" s="9"/>
      <c r="U5065" s="9"/>
      <c r="V5065" s="9"/>
      <c r="W5065" s="9"/>
    </row>
    <row r="5066">
      <c r="A5066" s="123"/>
      <c r="B5066" s="25"/>
      <c r="C5066" s="116"/>
      <c r="D5066" s="9"/>
      <c r="E5066" s="9"/>
      <c r="F5066" s="9"/>
      <c r="G5066" s="9"/>
      <c r="H5066" s="9"/>
      <c r="I5066" s="9"/>
      <c r="J5066" s="9"/>
      <c r="K5066" s="9"/>
      <c r="L5066" s="9"/>
      <c r="M5066" s="9"/>
      <c r="N5066" s="9"/>
      <c r="O5066" s="9"/>
      <c r="P5066" s="9"/>
      <c r="Q5066" s="9"/>
      <c r="R5066" s="9"/>
      <c r="S5066" s="9"/>
      <c r="T5066" s="9"/>
      <c r="U5066" s="9"/>
      <c r="V5066" s="9"/>
      <c r="W5066" s="9"/>
    </row>
    <row r="5067">
      <c r="A5067" s="123"/>
      <c r="B5067" s="25"/>
      <c r="C5067" s="116"/>
      <c r="D5067" s="9"/>
      <c r="E5067" s="9"/>
      <c r="F5067" s="9"/>
      <c r="G5067" s="9"/>
      <c r="H5067" s="9"/>
      <c r="I5067" s="9"/>
      <c r="J5067" s="9"/>
      <c r="K5067" s="9"/>
      <c r="L5067" s="9"/>
      <c r="M5067" s="9"/>
      <c r="N5067" s="9"/>
      <c r="O5067" s="9"/>
      <c r="P5067" s="9"/>
      <c r="Q5067" s="9"/>
      <c r="R5067" s="9"/>
      <c r="S5067" s="9"/>
      <c r="T5067" s="9"/>
      <c r="U5067" s="9"/>
      <c r="V5067" s="9"/>
      <c r="W5067" s="9"/>
    </row>
    <row r="5068">
      <c r="A5068" s="123"/>
      <c r="B5068" s="25"/>
      <c r="C5068" s="116"/>
      <c r="D5068" s="9"/>
      <c r="E5068" s="9"/>
      <c r="F5068" s="9"/>
      <c r="G5068" s="9"/>
      <c r="H5068" s="9"/>
      <c r="I5068" s="9"/>
      <c r="J5068" s="9"/>
      <c r="K5068" s="9"/>
      <c r="L5068" s="9"/>
      <c r="M5068" s="9"/>
      <c r="N5068" s="9"/>
      <c r="O5068" s="9"/>
      <c r="P5068" s="9"/>
      <c r="Q5068" s="9"/>
      <c r="R5068" s="9"/>
      <c r="S5068" s="9"/>
      <c r="T5068" s="9"/>
      <c r="U5068" s="9"/>
      <c r="V5068" s="9"/>
      <c r="W5068" s="9"/>
    </row>
    <row r="5069">
      <c r="A5069" s="123"/>
      <c r="B5069" s="25"/>
      <c r="C5069" s="116"/>
      <c r="D5069" s="9"/>
      <c r="E5069" s="9"/>
      <c r="F5069" s="9"/>
      <c r="G5069" s="9"/>
      <c r="H5069" s="9"/>
      <c r="I5069" s="9"/>
      <c r="J5069" s="9"/>
      <c r="K5069" s="9"/>
      <c r="L5069" s="9"/>
      <c r="M5069" s="9"/>
      <c r="N5069" s="9"/>
      <c r="O5069" s="9"/>
      <c r="P5069" s="9"/>
      <c r="Q5069" s="9"/>
      <c r="R5069" s="9"/>
      <c r="S5069" s="9"/>
      <c r="T5069" s="9"/>
      <c r="U5069" s="9"/>
      <c r="V5069" s="9"/>
      <c r="W5069" s="9"/>
    </row>
    <row r="5070">
      <c r="A5070" s="123"/>
      <c r="B5070" s="25"/>
      <c r="C5070" s="116"/>
      <c r="D5070" s="9"/>
      <c r="E5070" s="9"/>
      <c r="F5070" s="9"/>
      <c r="G5070" s="9"/>
      <c r="H5070" s="9"/>
      <c r="I5070" s="9"/>
      <c r="J5070" s="9"/>
      <c r="K5070" s="9"/>
      <c r="L5070" s="9"/>
      <c r="M5070" s="9"/>
      <c r="N5070" s="9"/>
      <c r="O5070" s="9"/>
      <c r="P5070" s="9"/>
      <c r="Q5070" s="9"/>
      <c r="R5070" s="9"/>
      <c r="S5070" s="9"/>
      <c r="T5070" s="9"/>
      <c r="U5070" s="9"/>
      <c r="V5070" s="9"/>
      <c r="W5070" s="9"/>
    </row>
    <row r="5071">
      <c r="A5071" s="123"/>
      <c r="B5071" s="25"/>
      <c r="C5071" s="116"/>
      <c r="D5071" s="9"/>
      <c r="E5071" s="9"/>
      <c r="F5071" s="9"/>
      <c r="G5071" s="9"/>
      <c r="H5071" s="9"/>
      <c r="I5071" s="9"/>
      <c r="J5071" s="9"/>
      <c r="K5071" s="9"/>
      <c r="L5071" s="9"/>
      <c r="M5071" s="9"/>
      <c r="N5071" s="9"/>
      <c r="O5071" s="9"/>
      <c r="P5071" s="9"/>
      <c r="Q5071" s="9"/>
      <c r="R5071" s="9"/>
      <c r="S5071" s="9"/>
      <c r="T5071" s="9"/>
      <c r="U5071" s="9"/>
      <c r="V5071" s="9"/>
      <c r="W5071" s="9"/>
    </row>
    <row r="5072">
      <c r="A5072" s="123"/>
      <c r="B5072" s="25"/>
      <c r="C5072" s="116"/>
      <c r="D5072" s="9"/>
      <c r="E5072" s="9"/>
      <c r="F5072" s="9"/>
      <c r="G5072" s="9"/>
      <c r="H5072" s="9"/>
      <c r="I5072" s="9"/>
      <c r="J5072" s="9"/>
      <c r="K5072" s="9"/>
      <c r="L5072" s="9"/>
      <c r="M5072" s="9"/>
      <c r="N5072" s="9"/>
      <c r="O5072" s="9"/>
      <c r="P5072" s="9"/>
      <c r="Q5072" s="9"/>
      <c r="R5072" s="9"/>
      <c r="S5072" s="9"/>
      <c r="T5072" s="9"/>
      <c r="U5072" s="9"/>
      <c r="V5072" s="9"/>
      <c r="W5072" s="9"/>
    </row>
    <row r="5073">
      <c r="A5073" s="123"/>
      <c r="B5073" s="25"/>
      <c r="C5073" s="116"/>
      <c r="D5073" s="9"/>
      <c r="E5073" s="9"/>
      <c r="F5073" s="9"/>
      <c r="G5073" s="9"/>
      <c r="H5073" s="9"/>
      <c r="I5073" s="9"/>
      <c r="J5073" s="9"/>
      <c r="K5073" s="9"/>
      <c r="L5073" s="9"/>
      <c r="M5073" s="9"/>
      <c r="N5073" s="9"/>
      <c r="O5073" s="9"/>
      <c r="P5073" s="9"/>
      <c r="Q5073" s="9"/>
      <c r="R5073" s="9"/>
      <c r="S5073" s="9"/>
      <c r="T5073" s="9"/>
      <c r="U5073" s="9"/>
      <c r="V5073" s="9"/>
      <c r="W5073" s="9"/>
    </row>
    <row r="5074">
      <c r="A5074" s="123"/>
      <c r="B5074" s="25"/>
      <c r="C5074" s="116"/>
      <c r="D5074" s="9"/>
      <c r="E5074" s="9"/>
      <c r="F5074" s="9"/>
      <c r="G5074" s="9"/>
      <c r="H5074" s="9"/>
      <c r="I5074" s="9"/>
      <c r="J5074" s="9"/>
      <c r="K5074" s="9"/>
      <c r="L5074" s="9"/>
      <c r="M5074" s="9"/>
      <c r="N5074" s="9"/>
      <c r="O5074" s="9"/>
      <c r="P5074" s="9"/>
      <c r="Q5074" s="9"/>
      <c r="R5074" s="9"/>
      <c r="S5074" s="9"/>
      <c r="T5074" s="9"/>
      <c r="U5074" s="9"/>
      <c r="V5074" s="9"/>
      <c r="W5074" s="9"/>
    </row>
    <row r="5075">
      <c r="A5075" s="123"/>
      <c r="B5075" s="25"/>
      <c r="C5075" s="116"/>
      <c r="D5075" s="9"/>
      <c r="E5075" s="9"/>
      <c r="F5075" s="9"/>
      <c r="G5075" s="9"/>
      <c r="H5075" s="9"/>
      <c r="I5075" s="9"/>
      <c r="J5075" s="9"/>
      <c r="K5075" s="9"/>
      <c r="L5075" s="9"/>
      <c r="M5075" s="9"/>
      <c r="N5075" s="9"/>
      <c r="O5075" s="9"/>
      <c r="P5075" s="9"/>
      <c r="Q5075" s="9"/>
      <c r="R5075" s="9"/>
      <c r="S5075" s="9"/>
      <c r="T5075" s="9"/>
      <c r="U5075" s="9"/>
      <c r="V5075" s="9"/>
      <c r="W5075" s="9"/>
    </row>
    <row r="5076">
      <c r="A5076" s="123"/>
      <c r="B5076" s="25"/>
      <c r="C5076" s="116"/>
      <c r="D5076" s="9"/>
      <c r="E5076" s="9"/>
      <c r="F5076" s="9"/>
      <c r="G5076" s="9"/>
      <c r="H5076" s="9"/>
      <c r="I5076" s="9"/>
      <c r="J5076" s="9"/>
      <c r="K5076" s="9"/>
      <c r="L5076" s="9"/>
      <c r="M5076" s="9"/>
      <c r="N5076" s="9"/>
      <c r="O5076" s="9"/>
      <c r="P5076" s="9"/>
      <c r="Q5076" s="9"/>
      <c r="R5076" s="9"/>
      <c r="S5076" s="9"/>
      <c r="T5076" s="9"/>
      <c r="U5076" s="9"/>
      <c r="V5076" s="9"/>
      <c r="W5076" s="9"/>
    </row>
    <row r="5077">
      <c r="A5077" s="123"/>
      <c r="B5077" s="25"/>
      <c r="C5077" s="116"/>
      <c r="D5077" s="9"/>
      <c r="E5077" s="9"/>
      <c r="F5077" s="9"/>
      <c r="G5077" s="9"/>
      <c r="H5077" s="9"/>
      <c r="I5077" s="9"/>
      <c r="J5077" s="9"/>
      <c r="K5077" s="9"/>
      <c r="L5077" s="9"/>
      <c r="M5077" s="9"/>
      <c r="N5077" s="9"/>
      <c r="O5077" s="9"/>
      <c r="P5077" s="9"/>
      <c r="Q5077" s="9"/>
      <c r="R5077" s="9"/>
      <c r="S5077" s="9"/>
      <c r="T5077" s="9"/>
      <c r="U5077" s="9"/>
      <c r="V5077" s="9"/>
      <c r="W5077" s="9"/>
    </row>
    <row r="5078">
      <c r="A5078" s="123"/>
      <c r="B5078" s="25"/>
      <c r="C5078" s="116"/>
      <c r="D5078" s="9"/>
      <c r="E5078" s="9"/>
      <c r="F5078" s="9"/>
      <c r="G5078" s="9"/>
      <c r="H5078" s="9"/>
      <c r="I5078" s="9"/>
      <c r="J5078" s="9"/>
      <c r="K5078" s="9"/>
      <c r="L5078" s="9"/>
      <c r="M5078" s="9"/>
      <c r="N5078" s="9"/>
      <c r="O5078" s="9"/>
      <c r="P5078" s="9"/>
      <c r="Q5078" s="9"/>
      <c r="R5078" s="9"/>
      <c r="S5078" s="9"/>
      <c r="T5078" s="9"/>
      <c r="U5078" s="9"/>
      <c r="V5078" s="9"/>
      <c r="W5078" s="9"/>
    </row>
    <row r="5079">
      <c r="A5079" s="123"/>
      <c r="B5079" s="25"/>
      <c r="C5079" s="116"/>
      <c r="D5079" s="9"/>
      <c r="E5079" s="9"/>
      <c r="F5079" s="9"/>
      <c r="G5079" s="9"/>
      <c r="H5079" s="9"/>
      <c r="I5079" s="9"/>
      <c r="J5079" s="9"/>
      <c r="K5079" s="9"/>
      <c r="L5079" s="9"/>
      <c r="M5079" s="9"/>
      <c r="N5079" s="9"/>
      <c r="O5079" s="9"/>
      <c r="P5079" s="9"/>
      <c r="Q5079" s="9"/>
      <c r="R5079" s="9"/>
      <c r="S5079" s="9"/>
      <c r="T5079" s="9"/>
      <c r="U5079" s="9"/>
      <c r="V5079" s="9"/>
      <c r="W5079" s="9"/>
    </row>
    <row r="5080">
      <c r="A5080" s="123"/>
      <c r="B5080" s="25"/>
      <c r="C5080" s="116"/>
      <c r="D5080" s="9"/>
      <c r="E5080" s="9"/>
      <c r="F5080" s="9"/>
      <c r="G5080" s="9"/>
      <c r="H5080" s="9"/>
      <c r="I5080" s="9"/>
      <c r="J5080" s="9"/>
      <c r="K5080" s="9"/>
      <c r="L5080" s="9"/>
      <c r="M5080" s="9"/>
      <c r="N5080" s="9"/>
      <c r="O5080" s="9"/>
      <c r="P5080" s="9"/>
      <c r="Q5080" s="9"/>
      <c r="R5080" s="9"/>
      <c r="S5080" s="9"/>
      <c r="T5080" s="9"/>
      <c r="U5080" s="9"/>
      <c r="V5080" s="9"/>
      <c r="W5080" s="9"/>
    </row>
    <row r="5081">
      <c r="A5081" s="123"/>
      <c r="B5081" s="25"/>
      <c r="C5081" s="116"/>
      <c r="D5081" s="9"/>
      <c r="E5081" s="9"/>
      <c r="F5081" s="9"/>
      <c r="G5081" s="9"/>
      <c r="H5081" s="9"/>
      <c r="I5081" s="9"/>
      <c r="J5081" s="9"/>
      <c r="K5081" s="9"/>
      <c r="L5081" s="9"/>
      <c r="M5081" s="9"/>
      <c r="N5081" s="9"/>
      <c r="O5081" s="9"/>
      <c r="P5081" s="9"/>
      <c r="Q5081" s="9"/>
      <c r="R5081" s="9"/>
      <c r="S5081" s="9"/>
      <c r="T5081" s="9"/>
      <c r="U5081" s="9"/>
      <c r="V5081" s="9"/>
      <c r="W5081" s="9"/>
    </row>
    <row r="5082">
      <c r="A5082" s="123"/>
      <c r="B5082" s="25"/>
      <c r="C5082" s="116"/>
      <c r="D5082" s="9"/>
      <c r="E5082" s="9"/>
      <c r="F5082" s="9"/>
      <c r="G5082" s="9"/>
      <c r="H5082" s="9"/>
      <c r="I5082" s="9"/>
      <c r="J5082" s="9"/>
      <c r="K5082" s="9"/>
      <c r="L5082" s="9"/>
      <c r="M5082" s="9"/>
      <c r="N5082" s="9"/>
      <c r="O5082" s="9"/>
      <c r="P5082" s="9"/>
      <c r="Q5082" s="9"/>
      <c r="R5082" s="9"/>
      <c r="S5082" s="9"/>
      <c r="T5082" s="9"/>
      <c r="U5082" s="9"/>
      <c r="V5082" s="9"/>
      <c r="W5082" s="9"/>
    </row>
    <row r="5083">
      <c r="A5083" s="123"/>
      <c r="B5083" s="25"/>
      <c r="C5083" s="116"/>
      <c r="D5083" s="9"/>
      <c r="E5083" s="9"/>
      <c r="F5083" s="9"/>
      <c r="G5083" s="9"/>
      <c r="H5083" s="9"/>
      <c r="I5083" s="9"/>
      <c r="J5083" s="9"/>
      <c r="K5083" s="9"/>
      <c r="L5083" s="9"/>
      <c r="M5083" s="9"/>
      <c r="N5083" s="9"/>
      <c r="O5083" s="9"/>
      <c r="P5083" s="9"/>
      <c r="Q5083" s="9"/>
      <c r="R5083" s="9"/>
      <c r="S5083" s="9"/>
      <c r="T5083" s="9"/>
      <c r="U5083" s="9"/>
      <c r="V5083" s="9"/>
      <c r="W5083" s="9"/>
    </row>
    <row r="5084">
      <c r="A5084" s="123"/>
      <c r="B5084" s="25"/>
      <c r="C5084" s="116"/>
      <c r="D5084" s="9"/>
      <c r="E5084" s="9"/>
      <c r="F5084" s="9"/>
      <c r="G5084" s="9"/>
      <c r="H5084" s="9"/>
      <c r="I5084" s="9"/>
      <c r="J5084" s="9"/>
      <c r="K5084" s="9"/>
      <c r="L5084" s="9"/>
      <c r="M5084" s="9"/>
      <c r="N5084" s="9"/>
      <c r="O5084" s="9"/>
      <c r="P5084" s="9"/>
      <c r="Q5084" s="9"/>
      <c r="R5084" s="9"/>
      <c r="S5084" s="9"/>
      <c r="T5084" s="9"/>
      <c r="U5084" s="9"/>
      <c r="V5084" s="9"/>
      <c r="W5084" s="9"/>
    </row>
    <row r="5085">
      <c r="A5085" s="123"/>
      <c r="B5085" s="25"/>
      <c r="C5085" s="116"/>
      <c r="D5085" s="9"/>
      <c r="E5085" s="9"/>
      <c r="F5085" s="9"/>
      <c r="G5085" s="9"/>
      <c r="H5085" s="9"/>
      <c r="I5085" s="9"/>
      <c r="J5085" s="9"/>
      <c r="K5085" s="9"/>
      <c r="L5085" s="9"/>
      <c r="M5085" s="9"/>
      <c r="N5085" s="9"/>
      <c r="O5085" s="9"/>
      <c r="P5085" s="9"/>
      <c r="Q5085" s="9"/>
      <c r="R5085" s="9"/>
      <c r="S5085" s="9"/>
      <c r="T5085" s="9"/>
      <c r="U5085" s="9"/>
      <c r="V5085" s="9"/>
      <c r="W5085" s="9"/>
    </row>
    <row r="5086">
      <c r="A5086" s="123"/>
      <c r="B5086" s="25"/>
      <c r="C5086" s="116"/>
      <c r="D5086" s="9"/>
      <c r="E5086" s="9"/>
      <c r="F5086" s="9"/>
      <c r="G5086" s="9"/>
      <c r="H5086" s="9"/>
      <c r="I5086" s="9"/>
      <c r="J5086" s="9"/>
      <c r="K5086" s="9"/>
      <c r="L5086" s="9"/>
      <c r="M5086" s="9"/>
      <c r="N5086" s="9"/>
      <c r="O5086" s="9"/>
      <c r="P5086" s="9"/>
      <c r="Q5086" s="9"/>
      <c r="R5086" s="9"/>
      <c r="S5086" s="9"/>
      <c r="T5086" s="9"/>
      <c r="U5086" s="9"/>
      <c r="V5086" s="9"/>
      <c r="W5086" s="9"/>
    </row>
    <row r="5087">
      <c r="A5087" s="123"/>
      <c r="B5087" s="25"/>
      <c r="C5087" s="116"/>
      <c r="D5087" s="9"/>
      <c r="E5087" s="9"/>
      <c r="F5087" s="9"/>
      <c r="G5087" s="9"/>
      <c r="H5087" s="9"/>
      <c r="I5087" s="9"/>
      <c r="J5087" s="9"/>
      <c r="K5087" s="9"/>
      <c r="L5087" s="9"/>
      <c r="M5087" s="9"/>
      <c r="N5087" s="9"/>
      <c r="O5087" s="9"/>
      <c r="P5087" s="9"/>
      <c r="Q5087" s="9"/>
      <c r="R5087" s="9"/>
      <c r="S5087" s="9"/>
      <c r="T5087" s="9"/>
      <c r="U5087" s="9"/>
      <c r="V5087" s="9"/>
      <c r="W5087" s="9"/>
    </row>
    <row r="5088">
      <c r="A5088" s="123"/>
      <c r="B5088" s="25"/>
      <c r="C5088" s="116"/>
      <c r="D5088" s="9"/>
      <c r="E5088" s="9"/>
      <c r="F5088" s="9"/>
      <c r="G5088" s="9"/>
      <c r="H5088" s="9"/>
      <c r="I5088" s="9"/>
      <c r="J5088" s="9"/>
      <c r="K5088" s="9"/>
      <c r="L5088" s="9"/>
      <c r="M5088" s="9"/>
      <c r="N5088" s="9"/>
      <c r="O5088" s="9"/>
      <c r="P5088" s="9"/>
      <c r="Q5088" s="9"/>
      <c r="R5088" s="9"/>
      <c r="S5088" s="9"/>
      <c r="T5088" s="9"/>
      <c r="U5088" s="9"/>
      <c r="V5088" s="9"/>
      <c r="W5088" s="9"/>
    </row>
    <row r="5089">
      <c r="A5089" s="123"/>
      <c r="B5089" s="25"/>
      <c r="C5089" s="116"/>
      <c r="D5089" s="9"/>
      <c r="E5089" s="9"/>
      <c r="F5089" s="9"/>
      <c r="G5089" s="9"/>
      <c r="H5089" s="9"/>
      <c r="I5089" s="9"/>
      <c r="J5089" s="9"/>
      <c r="K5089" s="9"/>
      <c r="L5089" s="9"/>
      <c r="M5089" s="9"/>
      <c r="N5089" s="9"/>
      <c r="O5089" s="9"/>
      <c r="P5089" s="9"/>
      <c r="Q5089" s="9"/>
      <c r="R5089" s="9"/>
      <c r="S5089" s="9"/>
      <c r="T5089" s="9"/>
      <c r="U5089" s="9"/>
      <c r="V5089" s="9"/>
      <c r="W5089" s="9"/>
    </row>
    <row r="5090">
      <c r="A5090" s="123"/>
      <c r="B5090" s="25"/>
      <c r="C5090" s="116"/>
      <c r="D5090" s="9"/>
      <c r="E5090" s="9"/>
      <c r="F5090" s="9"/>
      <c r="G5090" s="9"/>
      <c r="H5090" s="9"/>
      <c r="I5090" s="9"/>
      <c r="J5090" s="9"/>
      <c r="K5090" s="9"/>
      <c r="L5090" s="9"/>
      <c r="M5090" s="9"/>
      <c r="N5090" s="9"/>
      <c r="O5090" s="9"/>
      <c r="P5090" s="9"/>
      <c r="Q5090" s="9"/>
      <c r="R5090" s="9"/>
      <c r="S5090" s="9"/>
      <c r="T5090" s="9"/>
      <c r="U5090" s="9"/>
      <c r="V5090" s="9"/>
      <c r="W5090" s="9"/>
    </row>
    <row r="5091">
      <c r="A5091" s="123"/>
      <c r="B5091" s="25"/>
      <c r="C5091" s="116"/>
      <c r="D5091" s="9"/>
      <c r="E5091" s="9"/>
      <c r="F5091" s="9"/>
      <c r="G5091" s="9"/>
      <c r="H5091" s="9"/>
      <c r="I5091" s="9"/>
      <c r="J5091" s="9"/>
      <c r="K5091" s="9"/>
      <c r="L5091" s="9"/>
      <c r="M5091" s="9"/>
      <c r="N5091" s="9"/>
      <c r="O5091" s="9"/>
      <c r="P5091" s="9"/>
      <c r="Q5091" s="9"/>
      <c r="R5091" s="9"/>
      <c r="S5091" s="9"/>
      <c r="T5091" s="9"/>
      <c r="U5091" s="9"/>
      <c r="V5091" s="9"/>
      <c r="W5091" s="9"/>
    </row>
    <row r="5092">
      <c r="A5092" s="123"/>
      <c r="B5092" s="25"/>
      <c r="C5092" s="116"/>
      <c r="D5092" s="9"/>
      <c r="E5092" s="9"/>
      <c r="F5092" s="9"/>
      <c r="G5092" s="9"/>
      <c r="H5092" s="9"/>
      <c r="I5092" s="9"/>
      <c r="J5092" s="9"/>
      <c r="K5092" s="9"/>
      <c r="L5092" s="9"/>
      <c r="M5092" s="9"/>
      <c r="N5092" s="9"/>
      <c r="O5092" s="9"/>
      <c r="P5092" s="9"/>
      <c r="Q5092" s="9"/>
      <c r="R5092" s="9"/>
      <c r="S5092" s="9"/>
      <c r="T5092" s="9"/>
      <c r="U5092" s="9"/>
      <c r="V5092" s="9"/>
      <c r="W5092" s="9"/>
    </row>
    <row r="5093">
      <c r="A5093" s="123"/>
      <c r="B5093" s="25"/>
      <c r="C5093" s="116"/>
      <c r="D5093" s="9"/>
      <c r="E5093" s="9"/>
      <c r="F5093" s="9"/>
      <c r="G5093" s="9"/>
      <c r="H5093" s="9"/>
      <c r="I5093" s="9"/>
      <c r="J5093" s="9"/>
      <c r="K5093" s="9"/>
      <c r="L5093" s="9"/>
      <c r="M5093" s="9"/>
      <c r="N5093" s="9"/>
      <c r="O5093" s="9"/>
      <c r="P5093" s="9"/>
      <c r="Q5093" s="9"/>
      <c r="R5093" s="9"/>
      <c r="S5093" s="9"/>
      <c r="T5093" s="9"/>
      <c r="U5093" s="9"/>
      <c r="V5093" s="9"/>
      <c r="W5093" s="9"/>
    </row>
    <row r="5094">
      <c r="A5094" s="123"/>
      <c r="B5094" s="25"/>
      <c r="C5094" s="116"/>
      <c r="D5094" s="9"/>
      <c r="E5094" s="9"/>
      <c r="F5094" s="9"/>
      <c r="G5094" s="9"/>
      <c r="H5094" s="9"/>
      <c r="I5094" s="9"/>
      <c r="J5094" s="9"/>
      <c r="K5094" s="9"/>
      <c r="L5094" s="9"/>
      <c r="M5094" s="9"/>
      <c r="N5094" s="9"/>
      <c r="O5094" s="9"/>
      <c r="P5094" s="9"/>
      <c r="Q5094" s="9"/>
      <c r="R5094" s="9"/>
      <c r="S5094" s="9"/>
      <c r="T5094" s="9"/>
      <c r="U5094" s="9"/>
      <c r="V5094" s="9"/>
      <c r="W5094" s="9"/>
    </row>
    <row r="5095">
      <c r="A5095" s="123"/>
      <c r="B5095" s="25"/>
      <c r="C5095" s="116"/>
      <c r="D5095" s="9"/>
      <c r="E5095" s="9"/>
      <c r="F5095" s="9"/>
      <c r="G5095" s="9"/>
      <c r="H5095" s="9"/>
      <c r="I5095" s="9"/>
      <c r="J5095" s="9"/>
      <c r="K5095" s="9"/>
      <c r="L5095" s="9"/>
      <c r="M5095" s="9"/>
      <c r="N5095" s="9"/>
      <c r="O5095" s="9"/>
      <c r="P5095" s="9"/>
      <c r="Q5095" s="9"/>
      <c r="R5095" s="9"/>
      <c r="S5095" s="9"/>
      <c r="T5095" s="9"/>
      <c r="U5095" s="9"/>
      <c r="V5095" s="9"/>
      <c r="W5095" s="9"/>
    </row>
    <row r="5096">
      <c r="A5096" s="123"/>
      <c r="B5096" s="25"/>
      <c r="C5096" s="116"/>
      <c r="D5096" s="9"/>
      <c r="E5096" s="9"/>
      <c r="F5096" s="9"/>
      <c r="G5096" s="9"/>
      <c r="H5096" s="9"/>
      <c r="I5096" s="9"/>
      <c r="J5096" s="9"/>
      <c r="K5096" s="9"/>
      <c r="L5096" s="9"/>
      <c r="M5096" s="9"/>
      <c r="N5096" s="9"/>
      <c r="O5096" s="9"/>
      <c r="P5096" s="9"/>
      <c r="Q5096" s="9"/>
      <c r="R5096" s="9"/>
      <c r="S5096" s="9"/>
      <c r="T5096" s="9"/>
      <c r="U5096" s="9"/>
      <c r="V5096" s="9"/>
      <c r="W5096" s="9"/>
    </row>
    <row r="5097">
      <c r="A5097" s="123"/>
      <c r="B5097" s="25"/>
      <c r="C5097" s="116"/>
      <c r="D5097" s="9"/>
      <c r="E5097" s="9"/>
      <c r="F5097" s="9"/>
      <c r="G5097" s="9"/>
      <c r="H5097" s="9"/>
      <c r="I5097" s="9"/>
      <c r="J5097" s="9"/>
      <c r="K5097" s="9"/>
      <c r="L5097" s="9"/>
      <c r="M5097" s="9"/>
      <c r="N5097" s="9"/>
      <c r="O5097" s="9"/>
      <c r="P5097" s="9"/>
      <c r="Q5097" s="9"/>
      <c r="R5097" s="9"/>
      <c r="S5097" s="9"/>
      <c r="T5097" s="9"/>
      <c r="U5097" s="9"/>
      <c r="V5097" s="9"/>
      <c r="W5097" s="9"/>
    </row>
    <row r="5098">
      <c r="A5098" s="123"/>
      <c r="B5098" s="25"/>
      <c r="C5098" s="116"/>
      <c r="D5098" s="9"/>
      <c r="E5098" s="9"/>
      <c r="F5098" s="9"/>
      <c r="G5098" s="9"/>
      <c r="H5098" s="9"/>
      <c r="I5098" s="9"/>
      <c r="J5098" s="9"/>
      <c r="K5098" s="9"/>
      <c r="L5098" s="9"/>
      <c r="M5098" s="9"/>
      <c r="N5098" s="9"/>
      <c r="O5098" s="9"/>
      <c r="P5098" s="9"/>
      <c r="Q5098" s="9"/>
      <c r="R5098" s="9"/>
      <c r="S5098" s="9"/>
      <c r="T5098" s="9"/>
      <c r="U5098" s="9"/>
      <c r="V5098" s="9"/>
      <c r="W5098" s="9"/>
    </row>
    <row r="5099">
      <c r="A5099" s="123"/>
      <c r="B5099" s="25"/>
      <c r="C5099" s="116"/>
      <c r="D5099" s="9"/>
      <c r="E5099" s="9"/>
      <c r="F5099" s="9"/>
      <c r="G5099" s="9"/>
      <c r="H5099" s="9"/>
      <c r="I5099" s="9"/>
      <c r="J5099" s="9"/>
      <c r="K5099" s="9"/>
      <c r="L5099" s="9"/>
      <c r="M5099" s="9"/>
      <c r="N5099" s="9"/>
      <c r="O5099" s="9"/>
      <c r="P5099" s="9"/>
      <c r="Q5099" s="9"/>
      <c r="R5099" s="9"/>
      <c r="S5099" s="9"/>
      <c r="T5099" s="9"/>
      <c r="U5099" s="9"/>
      <c r="V5099" s="9"/>
      <c r="W5099" s="9"/>
    </row>
    <row r="5100">
      <c r="A5100" s="123"/>
      <c r="B5100" s="25"/>
      <c r="C5100" s="116"/>
      <c r="D5100" s="9"/>
      <c r="E5100" s="9"/>
      <c r="F5100" s="9"/>
      <c r="G5100" s="9"/>
      <c r="H5100" s="9"/>
      <c r="I5100" s="9"/>
      <c r="J5100" s="9"/>
      <c r="K5100" s="9"/>
      <c r="L5100" s="9"/>
      <c r="M5100" s="9"/>
      <c r="N5100" s="9"/>
      <c r="O5100" s="9"/>
      <c r="P5100" s="9"/>
      <c r="Q5100" s="9"/>
      <c r="R5100" s="9"/>
      <c r="S5100" s="9"/>
      <c r="T5100" s="9"/>
      <c r="U5100" s="9"/>
      <c r="V5100" s="9"/>
      <c r="W5100" s="9"/>
    </row>
    <row r="5101">
      <c r="A5101" s="123"/>
      <c r="B5101" s="25"/>
      <c r="C5101" s="116"/>
      <c r="D5101" s="9"/>
      <c r="E5101" s="9"/>
      <c r="F5101" s="9"/>
      <c r="G5101" s="9"/>
      <c r="H5101" s="9"/>
      <c r="I5101" s="9"/>
      <c r="J5101" s="9"/>
      <c r="K5101" s="9"/>
      <c r="L5101" s="9"/>
      <c r="M5101" s="9"/>
      <c r="N5101" s="9"/>
      <c r="O5101" s="9"/>
      <c r="P5101" s="9"/>
      <c r="Q5101" s="9"/>
      <c r="R5101" s="9"/>
      <c r="S5101" s="9"/>
      <c r="T5101" s="9"/>
      <c r="U5101" s="9"/>
      <c r="V5101" s="9"/>
      <c r="W5101" s="9"/>
    </row>
    <row r="5102">
      <c r="A5102" s="123"/>
      <c r="B5102" s="25"/>
      <c r="C5102" s="116"/>
      <c r="D5102" s="9"/>
      <c r="E5102" s="9"/>
      <c r="F5102" s="9"/>
      <c r="G5102" s="9"/>
      <c r="H5102" s="9"/>
      <c r="I5102" s="9"/>
      <c r="J5102" s="9"/>
      <c r="K5102" s="9"/>
      <c r="L5102" s="9"/>
      <c r="M5102" s="9"/>
      <c r="N5102" s="9"/>
      <c r="O5102" s="9"/>
      <c r="P5102" s="9"/>
      <c r="Q5102" s="9"/>
      <c r="R5102" s="9"/>
      <c r="S5102" s="9"/>
      <c r="T5102" s="9"/>
      <c r="U5102" s="9"/>
      <c r="V5102" s="9"/>
      <c r="W5102" s="9"/>
    </row>
    <row r="5103">
      <c r="A5103" s="123"/>
      <c r="B5103" s="25"/>
      <c r="C5103" s="116"/>
      <c r="D5103" s="9"/>
      <c r="E5103" s="9"/>
      <c r="F5103" s="9"/>
      <c r="G5103" s="9"/>
      <c r="H5103" s="9"/>
      <c r="I5103" s="9"/>
      <c r="J5103" s="9"/>
      <c r="K5103" s="9"/>
      <c r="L5103" s="9"/>
      <c r="M5103" s="9"/>
      <c r="N5103" s="9"/>
      <c r="O5103" s="9"/>
      <c r="P5103" s="9"/>
      <c r="Q5103" s="9"/>
      <c r="R5103" s="9"/>
      <c r="S5103" s="9"/>
      <c r="T5103" s="9"/>
      <c r="U5103" s="9"/>
      <c r="V5103" s="9"/>
      <c r="W5103" s="9"/>
    </row>
    <row r="5104">
      <c r="A5104" s="123"/>
      <c r="B5104" s="25"/>
      <c r="C5104" s="116"/>
      <c r="D5104" s="9"/>
      <c r="E5104" s="9"/>
      <c r="F5104" s="9"/>
      <c r="G5104" s="9"/>
      <c r="H5104" s="9"/>
      <c r="I5104" s="9"/>
      <c r="J5104" s="9"/>
      <c r="K5104" s="9"/>
      <c r="L5104" s="9"/>
      <c r="M5104" s="9"/>
      <c r="N5104" s="9"/>
      <c r="O5104" s="9"/>
      <c r="P5104" s="9"/>
      <c r="Q5104" s="9"/>
      <c r="R5104" s="9"/>
      <c r="S5104" s="9"/>
      <c r="T5104" s="9"/>
      <c r="U5104" s="9"/>
      <c r="V5104" s="9"/>
      <c r="W5104" s="9"/>
    </row>
    <row r="5105">
      <c r="A5105" s="123"/>
      <c r="B5105" s="25"/>
      <c r="C5105" s="116"/>
      <c r="D5105" s="9"/>
      <c r="E5105" s="9"/>
      <c r="F5105" s="9"/>
      <c r="G5105" s="9"/>
      <c r="H5105" s="9"/>
      <c r="I5105" s="9"/>
      <c r="J5105" s="9"/>
      <c r="K5105" s="9"/>
      <c r="L5105" s="9"/>
      <c r="M5105" s="9"/>
      <c r="N5105" s="9"/>
      <c r="O5105" s="9"/>
      <c r="P5105" s="9"/>
      <c r="Q5105" s="9"/>
      <c r="R5105" s="9"/>
      <c r="S5105" s="9"/>
      <c r="T5105" s="9"/>
      <c r="U5105" s="9"/>
      <c r="V5105" s="9"/>
      <c r="W5105" s="9"/>
    </row>
    <row r="5106">
      <c r="A5106" s="123"/>
      <c r="B5106" s="25"/>
      <c r="C5106" s="116"/>
      <c r="D5106" s="9"/>
      <c r="E5106" s="9"/>
      <c r="F5106" s="9"/>
      <c r="G5106" s="9"/>
      <c r="H5106" s="9"/>
      <c r="I5106" s="9"/>
      <c r="J5106" s="9"/>
      <c r="K5106" s="9"/>
      <c r="L5106" s="9"/>
      <c r="M5106" s="9"/>
      <c r="N5106" s="9"/>
      <c r="O5106" s="9"/>
      <c r="P5106" s="9"/>
      <c r="Q5106" s="9"/>
      <c r="R5106" s="9"/>
      <c r="S5106" s="9"/>
      <c r="T5106" s="9"/>
      <c r="U5106" s="9"/>
      <c r="V5106" s="9"/>
      <c r="W5106" s="9"/>
    </row>
    <row r="5107">
      <c r="A5107" s="123"/>
      <c r="B5107" s="25"/>
      <c r="C5107" s="116"/>
      <c r="D5107" s="9"/>
      <c r="E5107" s="9"/>
      <c r="F5107" s="9"/>
      <c r="G5107" s="9"/>
      <c r="H5107" s="9"/>
      <c r="I5107" s="9"/>
      <c r="J5107" s="9"/>
      <c r="K5107" s="9"/>
      <c r="L5107" s="9"/>
      <c r="M5107" s="9"/>
      <c r="N5107" s="9"/>
      <c r="O5107" s="9"/>
      <c r="P5107" s="9"/>
      <c r="Q5107" s="9"/>
      <c r="R5107" s="9"/>
      <c r="S5107" s="9"/>
      <c r="T5107" s="9"/>
      <c r="U5107" s="9"/>
      <c r="V5107" s="9"/>
      <c r="W5107" s="9"/>
    </row>
    <row r="5108">
      <c r="A5108" s="123"/>
      <c r="B5108" s="25"/>
      <c r="C5108" s="116"/>
      <c r="D5108" s="9"/>
      <c r="E5108" s="9"/>
      <c r="F5108" s="9"/>
      <c r="G5108" s="9"/>
      <c r="H5108" s="9"/>
      <c r="I5108" s="9"/>
      <c r="J5108" s="9"/>
      <c r="K5108" s="9"/>
      <c r="L5108" s="9"/>
      <c r="M5108" s="9"/>
      <c r="N5108" s="9"/>
      <c r="O5108" s="9"/>
      <c r="P5108" s="9"/>
      <c r="Q5108" s="9"/>
      <c r="R5108" s="9"/>
      <c r="S5108" s="9"/>
      <c r="T5108" s="9"/>
      <c r="U5108" s="9"/>
      <c r="V5108" s="9"/>
      <c r="W5108" s="9"/>
    </row>
    <row r="5109">
      <c r="A5109" s="123"/>
      <c r="B5109" s="25"/>
      <c r="C5109" s="116"/>
      <c r="D5109" s="9"/>
      <c r="E5109" s="9"/>
      <c r="F5109" s="9"/>
      <c r="G5109" s="9"/>
      <c r="H5109" s="9"/>
      <c r="I5109" s="9"/>
      <c r="J5109" s="9"/>
      <c r="K5109" s="9"/>
      <c r="L5109" s="9"/>
      <c r="M5109" s="9"/>
      <c r="N5109" s="9"/>
      <c r="O5109" s="9"/>
      <c r="P5109" s="9"/>
      <c r="Q5109" s="9"/>
      <c r="R5109" s="9"/>
      <c r="S5109" s="9"/>
      <c r="T5109" s="9"/>
      <c r="U5109" s="9"/>
      <c r="V5109" s="9"/>
      <c r="W5109" s="9"/>
    </row>
    <row r="5110">
      <c r="A5110" s="123"/>
      <c r="B5110" s="25"/>
      <c r="C5110" s="116"/>
      <c r="D5110" s="9"/>
      <c r="E5110" s="9"/>
      <c r="F5110" s="9"/>
      <c r="G5110" s="9"/>
      <c r="H5110" s="9"/>
      <c r="I5110" s="9"/>
      <c r="J5110" s="9"/>
      <c r="K5110" s="9"/>
      <c r="L5110" s="9"/>
      <c r="M5110" s="9"/>
      <c r="N5110" s="9"/>
      <c r="O5110" s="9"/>
      <c r="P5110" s="9"/>
      <c r="Q5110" s="9"/>
      <c r="R5110" s="9"/>
      <c r="S5110" s="9"/>
      <c r="T5110" s="9"/>
      <c r="U5110" s="9"/>
      <c r="V5110" s="9"/>
      <c r="W5110" s="9"/>
    </row>
    <row r="5111">
      <c r="A5111" s="123"/>
      <c r="B5111" s="25"/>
      <c r="C5111" s="116"/>
      <c r="D5111" s="9"/>
      <c r="E5111" s="9"/>
      <c r="F5111" s="9"/>
      <c r="G5111" s="9"/>
      <c r="H5111" s="9"/>
      <c r="I5111" s="9"/>
      <c r="J5111" s="9"/>
      <c r="K5111" s="9"/>
      <c r="L5111" s="9"/>
      <c r="M5111" s="9"/>
      <c r="N5111" s="9"/>
      <c r="O5111" s="9"/>
      <c r="P5111" s="9"/>
      <c r="Q5111" s="9"/>
      <c r="R5111" s="9"/>
      <c r="S5111" s="9"/>
      <c r="T5111" s="9"/>
      <c r="U5111" s="9"/>
      <c r="V5111" s="9"/>
      <c r="W5111" s="9"/>
    </row>
    <row r="5112">
      <c r="A5112" s="123"/>
      <c r="B5112" s="25"/>
      <c r="C5112" s="116"/>
      <c r="D5112" s="9"/>
      <c r="E5112" s="9"/>
      <c r="F5112" s="9"/>
      <c r="G5112" s="9"/>
      <c r="H5112" s="9"/>
      <c r="I5112" s="9"/>
      <c r="J5112" s="9"/>
      <c r="K5112" s="9"/>
      <c r="L5112" s="9"/>
      <c r="M5112" s="9"/>
      <c r="N5112" s="9"/>
      <c r="O5112" s="9"/>
      <c r="P5112" s="9"/>
      <c r="Q5112" s="9"/>
      <c r="R5112" s="9"/>
      <c r="S5112" s="9"/>
      <c r="T5112" s="9"/>
      <c r="U5112" s="9"/>
      <c r="V5112" s="9"/>
      <c r="W5112" s="9"/>
    </row>
    <row r="5113">
      <c r="A5113" s="123"/>
      <c r="B5113" s="25"/>
      <c r="C5113" s="116"/>
      <c r="D5113" s="9"/>
      <c r="E5113" s="9"/>
      <c r="F5113" s="9"/>
      <c r="G5113" s="9"/>
      <c r="H5113" s="9"/>
      <c r="I5113" s="9"/>
      <c r="J5113" s="9"/>
      <c r="K5113" s="9"/>
      <c r="L5113" s="9"/>
      <c r="M5113" s="9"/>
      <c r="N5113" s="9"/>
      <c r="O5113" s="9"/>
      <c r="P5113" s="9"/>
      <c r="Q5113" s="9"/>
      <c r="R5113" s="9"/>
      <c r="S5113" s="9"/>
      <c r="T5113" s="9"/>
      <c r="U5113" s="9"/>
      <c r="V5113" s="9"/>
      <c r="W5113" s="9"/>
    </row>
    <row r="5114">
      <c r="A5114" s="123"/>
      <c r="B5114" s="25"/>
      <c r="C5114" s="116"/>
      <c r="D5114" s="9"/>
      <c r="E5114" s="9"/>
      <c r="F5114" s="9"/>
      <c r="G5114" s="9"/>
      <c r="H5114" s="9"/>
      <c r="I5114" s="9"/>
      <c r="J5114" s="9"/>
      <c r="K5114" s="9"/>
      <c r="L5114" s="9"/>
      <c r="M5114" s="9"/>
      <c r="N5114" s="9"/>
      <c r="O5114" s="9"/>
      <c r="P5114" s="9"/>
      <c r="Q5114" s="9"/>
      <c r="R5114" s="9"/>
      <c r="S5114" s="9"/>
      <c r="T5114" s="9"/>
      <c r="U5114" s="9"/>
      <c r="V5114" s="9"/>
      <c r="W5114" s="9"/>
    </row>
    <row r="5115">
      <c r="A5115" s="123"/>
      <c r="B5115" s="25"/>
      <c r="C5115" s="116"/>
      <c r="D5115" s="9"/>
      <c r="E5115" s="9"/>
      <c r="F5115" s="9"/>
      <c r="G5115" s="9"/>
      <c r="H5115" s="9"/>
      <c r="I5115" s="9"/>
      <c r="J5115" s="9"/>
      <c r="K5115" s="9"/>
      <c r="L5115" s="9"/>
      <c r="M5115" s="9"/>
      <c r="N5115" s="9"/>
      <c r="O5115" s="9"/>
      <c r="P5115" s="9"/>
      <c r="Q5115" s="9"/>
      <c r="R5115" s="9"/>
      <c r="S5115" s="9"/>
      <c r="T5115" s="9"/>
      <c r="U5115" s="9"/>
      <c r="V5115" s="9"/>
      <c r="W5115" s="9"/>
    </row>
    <row r="5116">
      <c r="A5116" s="123"/>
      <c r="B5116" s="25"/>
      <c r="C5116" s="116"/>
      <c r="D5116" s="9"/>
      <c r="E5116" s="9"/>
      <c r="F5116" s="9"/>
      <c r="G5116" s="9"/>
      <c r="H5116" s="9"/>
      <c r="I5116" s="9"/>
      <c r="J5116" s="9"/>
      <c r="K5116" s="9"/>
      <c r="L5116" s="9"/>
      <c r="M5116" s="9"/>
      <c r="N5116" s="9"/>
      <c r="O5116" s="9"/>
      <c r="P5116" s="9"/>
      <c r="Q5116" s="9"/>
      <c r="R5116" s="9"/>
      <c r="S5116" s="9"/>
      <c r="T5116" s="9"/>
      <c r="U5116" s="9"/>
      <c r="V5116" s="9"/>
      <c r="W5116" s="9"/>
    </row>
    <row r="5117">
      <c r="A5117" s="123"/>
      <c r="B5117" s="25"/>
      <c r="C5117" s="116"/>
      <c r="D5117" s="9"/>
      <c r="E5117" s="9"/>
      <c r="F5117" s="9"/>
      <c r="G5117" s="9"/>
      <c r="H5117" s="9"/>
      <c r="I5117" s="9"/>
      <c r="J5117" s="9"/>
      <c r="K5117" s="9"/>
      <c r="L5117" s="9"/>
      <c r="M5117" s="9"/>
      <c r="N5117" s="9"/>
      <c r="O5117" s="9"/>
      <c r="P5117" s="9"/>
      <c r="Q5117" s="9"/>
      <c r="R5117" s="9"/>
      <c r="S5117" s="9"/>
      <c r="T5117" s="9"/>
      <c r="U5117" s="9"/>
      <c r="V5117" s="9"/>
      <c r="W5117" s="9"/>
    </row>
    <row r="5118">
      <c r="A5118" s="123"/>
      <c r="B5118" s="25"/>
      <c r="C5118" s="116"/>
      <c r="D5118" s="9"/>
      <c r="E5118" s="9"/>
      <c r="F5118" s="9"/>
      <c r="G5118" s="9"/>
      <c r="H5118" s="9"/>
      <c r="I5118" s="9"/>
      <c r="J5118" s="9"/>
      <c r="K5118" s="9"/>
      <c r="L5118" s="9"/>
      <c r="M5118" s="9"/>
      <c r="N5118" s="9"/>
      <c r="O5118" s="9"/>
      <c r="P5118" s="9"/>
      <c r="Q5118" s="9"/>
      <c r="R5118" s="9"/>
      <c r="S5118" s="9"/>
      <c r="T5118" s="9"/>
      <c r="U5118" s="9"/>
      <c r="V5118" s="9"/>
      <c r="W5118" s="9"/>
    </row>
    <row r="5119">
      <c r="A5119" s="123"/>
      <c r="B5119" s="25"/>
      <c r="C5119" s="116"/>
      <c r="D5119" s="9"/>
      <c r="E5119" s="9"/>
      <c r="F5119" s="9"/>
      <c r="G5119" s="9"/>
      <c r="H5119" s="9"/>
      <c r="I5119" s="9"/>
      <c r="J5119" s="9"/>
      <c r="K5119" s="9"/>
      <c r="L5119" s="9"/>
      <c r="M5119" s="9"/>
      <c r="N5119" s="9"/>
      <c r="O5119" s="9"/>
      <c r="P5119" s="9"/>
      <c r="Q5119" s="9"/>
      <c r="R5119" s="9"/>
      <c r="S5119" s="9"/>
      <c r="T5119" s="9"/>
      <c r="U5119" s="9"/>
      <c r="V5119" s="9"/>
      <c r="W5119" s="9"/>
    </row>
    <row r="5120">
      <c r="A5120" s="123"/>
      <c r="B5120" s="25"/>
      <c r="C5120" s="116"/>
      <c r="D5120" s="9"/>
      <c r="E5120" s="9"/>
      <c r="F5120" s="9"/>
      <c r="G5120" s="9"/>
      <c r="H5120" s="9"/>
      <c r="I5120" s="9"/>
      <c r="J5120" s="9"/>
      <c r="K5120" s="9"/>
      <c r="L5120" s="9"/>
      <c r="M5120" s="9"/>
      <c r="N5120" s="9"/>
      <c r="O5120" s="9"/>
      <c r="P5120" s="9"/>
      <c r="Q5120" s="9"/>
      <c r="R5120" s="9"/>
      <c r="S5120" s="9"/>
      <c r="T5120" s="9"/>
      <c r="U5120" s="9"/>
      <c r="V5120" s="9"/>
      <c r="W5120" s="9"/>
    </row>
    <row r="5121">
      <c r="A5121" s="123"/>
      <c r="B5121" s="25"/>
      <c r="C5121" s="116"/>
      <c r="D5121" s="9"/>
      <c r="E5121" s="9"/>
      <c r="F5121" s="9"/>
      <c r="G5121" s="9"/>
      <c r="H5121" s="9"/>
      <c r="I5121" s="9"/>
      <c r="J5121" s="9"/>
      <c r="K5121" s="9"/>
      <c r="L5121" s="9"/>
      <c r="M5121" s="9"/>
      <c r="N5121" s="9"/>
      <c r="O5121" s="9"/>
      <c r="P5121" s="9"/>
      <c r="Q5121" s="9"/>
      <c r="R5121" s="9"/>
      <c r="S5121" s="9"/>
      <c r="T5121" s="9"/>
      <c r="U5121" s="9"/>
      <c r="V5121" s="9"/>
      <c r="W5121" s="9"/>
    </row>
    <row r="5122">
      <c r="A5122" s="123"/>
      <c r="B5122" s="25"/>
      <c r="C5122" s="116"/>
      <c r="D5122" s="9"/>
      <c r="E5122" s="9"/>
      <c r="F5122" s="9"/>
      <c r="G5122" s="9"/>
      <c r="H5122" s="9"/>
      <c r="I5122" s="9"/>
      <c r="J5122" s="9"/>
      <c r="K5122" s="9"/>
      <c r="L5122" s="9"/>
      <c r="M5122" s="9"/>
      <c r="N5122" s="9"/>
      <c r="O5122" s="9"/>
      <c r="P5122" s="9"/>
      <c r="Q5122" s="9"/>
      <c r="R5122" s="9"/>
      <c r="S5122" s="9"/>
      <c r="T5122" s="9"/>
      <c r="U5122" s="9"/>
      <c r="V5122" s="9"/>
      <c r="W5122" s="9"/>
    </row>
    <row r="5123">
      <c r="A5123" s="123"/>
      <c r="B5123" s="25"/>
      <c r="C5123" s="116"/>
      <c r="D5123" s="9"/>
      <c r="E5123" s="9"/>
      <c r="F5123" s="9"/>
      <c r="G5123" s="9"/>
      <c r="H5123" s="9"/>
      <c r="I5123" s="9"/>
      <c r="J5123" s="9"/>
      <c r="K5123" s="9"/>
      <c r="L5123" s="9"/>
      <c r="M5123" s="9"/>
      <c r="N5123" s="9"/>
      <c r="O5123" s="9"/>
      <c r="P5123" s="9"/>
      <c r="Q5123" s="9"/>
      <c r="R5123" s="9"/>
      <c r="S5123" s="9"/>
      <c r="T5123" s="9"/>
      <c r="U5123" s="9"/>
      <c r="V5123" s="9"/>
      <c r="W5123" s="9"/>
    </row>
    <row r="5124">
      <c r="A5124" s="123"/>
      <c r="B5124" s="25"/>
      <c r="C5124" s="116"/>
      <c r="D5124" s="9"/>
      <c r="E5124" s="9"/>
      <c r="F5124" s="9"/>
      <c r="G5124" s="9"/>
      <c r="H5124" s="9"/>
      <c r="I5124" s="9"/>
      <c r="J5124" s="9"/>
      <c r="K5124" s="9"/>
      <c r="L5124" s="9"/>
      <c r="M5124" s="9"/>
      <c r="N5124" s="9"/>
      <c r="O5124" s="9"/>
      <c r="P5124" s="9"/>
      <c r="Q5124" s="9"/>
      <c r="R5124" s="9"/>
      <c r="S5124" s="9"/>
      <c r="T5124" s="9"/>
      <c r="U5124" s="9"/>
      <c r="V5124" s="9"/>
      <c r="W5124" s="9"/>
    </row>
    <row r="5125">
      <c r="A5125" s="123"/>
      <c r="B5125" s="25"/>
      <c r="C5125" s="116"/>
      <c r="D5125" s="9"/>
      <c r="E5125" s="9"/>
      <c r="F5125" s="9"/>
      <c r="G5125" s="9"/>
      <c r="H5125" s="9"/>
      <c r="I5125" s="9"/>
      <c r="J5125" s="9"/>
      <c r="K5125" s="9"/>
      <c r="L5125" s="9"/>
      <c r="M5125" s="9"/>
      <c r="N5125" s="9"/>
      <c r="O5125" s="9"/>
      <c r="P5125" s="9"/>
      <c r="Q5125" s="9"/>
      <c r="R5125" s="9"/>
      <c r="S5125" s="9"/>
      <c r="T5125" s="9"/>
      <c r="U5125" s="9"/>
      <c r="V5125" s="9"/>
      <c r="W5125" s="9"/>
    </row>
    <row r="5126">
      <c r="A5126" s="123"/>
      <c r="B5126" s="25"/>
      <c r="C5126" s="116"/>
      <c r="D5126" s="9"/>
      <c r="E5126" s="9"/>
      <c r="F5126" s="9"/>
      <c r="G5126" s="9"/>
      <c r="H5126" s="9"/>
      <c r="I5126" s="9"/>
      <c r="J5126" s="9"/>
      <c r="K5126" s="9"/>
      <c r="L5126" s="9"/>
      <c r="M5126" s="9"/>
      <c r="N5126" s="9"/>
      <c r="O5126" s="9"/>
      <c r="P5126" s="9"/>
      <c r="Q5126" s="9"/>
      <c r="R5126" s="9"/>
      <c r="S5126" s="9"/>
      <c r="T5126" s="9"/>
      <c r="U5126" s="9"/>
      <c r="V5126" s="9"/>
      <c r="W5126" s="9"/>
    </row>
    <row r="5127">
      <c r="A5127" s="123"/>
      <c r="B5127" s="25"/>
      <c r="C5127" s="116"/>
      <c r="D5127" s="9"/>
      <c r="E5127" s="9"/>
      <c r="F5127" s="9"/>
      <c r="G5127" s="9"/>
      <c r="H5127" s="9"/>
      <c r="I5127" s="9"/>
      <c r="J5127" s="9"/>
      <c r="K5127" s="9"/>
      <c r="L5127" s="9"/>
      <c r="M5127" s="9"/>
      <c r="N5127" s="9"/>
      <c r="O5127" s="9"/>
      <c r="P5127" s="9"/>
      <c r="Q5127" s="9"/>
      <c r="R5127" s="9"/>
      <c r="S5127" s="9"/>
      <c r="T5127" s="9"/>
      <c r="U5127" s="9"/>
      <c r="V5127" s="9"/>
      <c r="W5127" s="9"/>
    </row>
    <row r="5128">
      <c r="A5128" s="123"/>
      <c r="B5128" s="25"/>
      <c r="C5128" s="116"/>
      <c r="D5128" s="9"/>
      <c r="E5128" s="9"/>
      <c r="F5128" s="9"/>
      <c r="G5128" s="9"/>
      <c r="H5128" s="9"/>
      <c r="I5128" s="9"/>
      <c r="J5128" s="9"/>
      <c r="K5128" s="9"/>
      <c r="L5128" s="9"/>
      <c r="M5128" s="9"/>
      <c r="N5128" s="9"/>
      <c r="O5128" s="9"/>
      <c r="P5128" s="9"/>
      <c r="Q5128" s="9"/>
      <c r="R5128" s="9"/>
      <c r="S5128" s="9"/>
      <c r="T5128" s="9"/>
      <c r="U5128" s="9"/>
      <c r="V5128" s="9"/>
      <c r="W5128" s="9"/>
    </row>
    <row r="5129">
      <c r="A5129" s="123"/>
      <c r="B5129" s="25"/>
      <c r="C5129" s="116"/>
      <c r="D5129" s="9"/>
      <c r="E5129" s="9"/>
      <c r="F5129" s="9"/>
      <c r="G5129" s="9"/>
      <c r="H5129" s="9"/>
      <c r="I5129" s="9"/>
      <c r="J5129" s="9"/>
      <c r="K5129" s="9"/>
      <c r="L5129" s="9"/>
      <c r="M5129" s="9"/>
      <c r="N5129" s="9"/>
      <c r="O5129" s="9"/>
      <c r="P5129" s="9"/>
      <c r="Q5129" s="9"/>
      <c r="R5129" s="9"/>
      <c r="S5129" s="9"/>
      <c r="T5129" s="9"/>
      <c r="U5129" s="9"/>
      <c r="V5129" s="9"/>
      <c r="W5129" s="9"/>
    </row>
    <row r="5130">
      <c r="A5130" s="123"/>
      <c r="B5130" s="25"/>
      <c r="C5130" s="116"/>
      <c r="D5130" s="9"/>
      <c r="E5130" s="9"/>
      <c r="F5130" s="9"/>
      <c r="G5130" s="9"/>
      <c r="H5130" s="9"/>
      <c r="I5130" s="9"/>
      <c r="J5130" s="9"/>
      <c r="K5130" s="9"/>
      <c r="L5130" s="9"/>
      <c r="M5130" s="9"/>
      <c r="N5130" s="9"/>
      <c r="O5130" s="9"/>
      <c r="P5130" s="9"/>
      <c r="Q5130" s="9"/>
      <c r="R5130" s="9"/>
      <c r="S5130" s="9"/>
      <c r="T5130" s="9"/>
      <c r="U5130" s="9"/>
      <c r="V5130" s="9"/>
      <c r="W5130" s="9"/>
    </row>
    <row r="5131">
      <c r="A5131" s="123"/>
      <c r="B5131" s="25"/>
      <c r="C5131" s="116"/>
      <c r="D5131" s="9"/>
      <c r="E5131" s="9"/>
      <c r="F5131" s="9"/>
      <c r="G5131" s="9"/>
      <c r="H5131" s="9"/>
      <c r="I5131" s="9"/>
      <c r="J5131" s="9"/>
      <c r="K5131" s="9"/>
      <c r="L5131" s="9"/>
      <c r="M5131" s="9"/>
      <c r="N5131" s="9"/>
      <c r="O5131" s="9"/>
      <c r="P5131" s="9"/>
      <c r="Q5131" s="9"/>
      <c r="R5131" s="9"/>
      <c r="S5131" s="9"/>
      <c r="T5131" s="9"/>
      <c r="U5131" s="9"/>
      <c r="V5131" s="9"/>
      <c r="W5131" s="9"/>
    </row>
    <row r="5132">
      <c r="A5132" s="123"/>
      <c r="B5132" s="25"/>
      <c r="C5132" s="116"/>
      <c r="D5132" s="9"/>
      <c r="E5132" s="9"/>
      <c r="F5132" s="9"/>
      <c r="G5132" s="9"/>
      <c r="H5132" s="9"/>
      <c r="I5132" s="9"/>
      <c r="J5132" s="9"/>
      <c r="K5132" s="9"/>
      <c r="L5132" s="9"/>
      <c r="M5132" s="9"/>
      <c r="N5132" s="9"/>
      <c r="O5132" s="9"/>
      <c r="P5132" s="9"/>
      <c r="Q5132" s="9"/>
      <c r="R5132" s="9"/>
      <c r="S5132" s="9"/>
      <c r="T5132" s="9"/>
      <c r="U5132" s="9"/>
      <c r="V5132" s="9"/>
      <c r="W5132" s="9"/>
    </row>
    <row r="5133">
      <c r="A5133" s="123"/>
      <c r="B5133" s="25"/>
      <c r="C5133" s="116"/>
      <c r="D5133" s="9"/>
      <c r="E5133" s="9"/>
      <c r="F5133" s="9"/>
      <c r="G5133" s="9"/>
      <c r="H5133" s="9"/>
      <c r="I5133" s="9"/>
      <c r="J5133" s="9"/>
      <c r="K5133" s="9"/>
      <c r="L5133" s="9"/>
      <c r="M5133" s="9"/>
      <c r="N5133" s="9"/>
      <c r="O5133" s="9"/>
      <c r="P5133" s="9"/>
      <c r="Q5133" s="9"/>
      <c r="R5133" s="9"/>
      <c r="S5133" s="9"/>
      <c r="T5133" s="9"/>
      <c r="U5133" s="9"/>
      <c r="V5133" s="9"/>
      <c r="W5133" s="9"/>
    </row>
    <row r="5134">
      <c r="A5134" s="123"/>
      <c r="B5134" s="25"/>
      <c r="C5134" s="116"/>
      <c r="D5134" s="9"/>
      <c r="E5134" s="9"/>
      <c r="F5134" s="9"/>
      <c r="G5134" s="9"/>
      <c r="H5134" s="9"/>
      <c r="I5134" s="9"/>
      <c r="J5134" s="9"/>
      <c r="K5134" s="9"/>
      <c r="L5134" s="9"/>
      <c r="M5134" s="9"/>
      <c r="N5134" s="9"/>
      <c r="O5134" s="9"/>
      <c r="P5134" s="9"/>
      <c r="Q5134" s="9"/>
      <c r="R5134" s="9"/>
      <c r="S5134" s="9"/>
      <c r="T5134" s="9"/>
      <c r="U5134" s="9"/>
      <c r="V5134" s="9"/>
      <c r="W5134" s="9"/>
    </row>
    <row r="5135">
      <c r="A5135" s="123"/>
      <c r="B5135" s="25"/>
      <c r="C5135" s="116"/>
      <c r="D5135" s="9"/>
      <c r="E5135" s="9"/>
      <c r="F5135" s="9"/>
      <c r="G5135" s="9"/>
      <c r="H5135" s="9"/>
      <c r="I5135" s="9"/>
      <c r="J5135" s="9"/>
      <c r="K5135" s="9"/>
      <c r="L5135" s="9"/>
      <c r="M5135" s="9"/>
      <c r="N5135" s="9"/>
      <c r="O5135" s="9"/>
      <c r="P5135" s="9"/>
      <c r="Q5135" s="9"/>
      <c r="R5135" s="9"/>
      <c r="S5135" s="9"/>
      <c r="T5135" s="9"/>
      <c r="U5135" s="9"/>
      <c r="V5135" s="9"/>
      <c r="W5135" s="9"/>
    </row>
    <row r="5136">
      <c r="A5136" s="123"/>
      <c r="B5136" s="25"/>
      <c r="C5136" s="116"/>
      <c r="D5136" s="9"/>
      <c r="E5136" s="9"/>
      <c r="F5136" s="9"/>
      <c r="G5136" s="9"/>
      <c r="H5136" s="9"/>
      <c r="I5136" s="9"/>
      <c r="J5136" s="9"/>
      <c r="K5136" s="9"/>
      <c r="L5136" s="9"/>
      <c r="M5136" s="9"/>
      <c r="N5136" s="9"/>
      <c r="O5136" s="9"/>
      <c r="P5136" s="9"/>
      <c r="Q5136" s="9"/>
      <c r="R5136" s="9"/>
      <c r="S5136" s="9"/>
      <c r="T5136" s="9"/>
      <c r="U5136" s="9"/>
      <c r="V5136" s="9"/>
      <c r="W5136" s="9"/>
    </row>
    <row r="5137">
      <c r="A5137" s="123"/>
      <c r="B5137" s="25"/>
      <c r="C5137" s="116"/>
      <c r="D5137" s="9"/>
      <c r="E5137" s="9"/>
      <c r="F5137" s="9"/>
      <c r="G5137" s="9"/>
      <c r="H5137" s="9"/>
      <c r="I5137" s="9"/>
      <c r="J5137" s="9"/>
      <c r="K5137" s="9"/>
      <c r="L5137" s="9"/>
      <c r="M5137" s="9"/>
      <c r="N5137" s="9"/>
      <c r="O5137" s="9"/>
      <c r="P5137" s="9"/>
      <c r="Q5137" s="9"/>
      <c r="R5137" s="9"/>
      <c r="S5137" s="9"/>
      <c r="T5137" s="9"/>
      <c r="U5137" s="9"/>
      <c r="V5137" s="9"/>
      <c r="W5137" s="9"/>
    </row>
    <row r="5138">
      <c r="A5138" s="123"/>
      <c r="B5138" s="25"/>
      <c r="C5138" s="116"/>
      <c r="D5138" s="9"/>
      <c r="E5138" s="9"/>
      <c r="F5138" s="9"/>
      <c r="G5138" s="9"/>
      <c r="H5138" s="9"/>
      <c r="I5138" s="9"/>
      <c r="J5138" s="9"/>
      <c r="K5138" s="9"/>
      <c r="L5138" s="9"/>
      <c r="M5138" s="9"/>
      <c r="N5138" s="9"/>
      <c r="O5138" s="9"/>
      <c r="P5138" s="9"/>
      <c r="Q5138" s="9"/>
      <c r="R5138" s="9"/>
      <c r="S5138" s="9"/>
      <c r="T5138" s="9"/>
      <c r="U5138" s="9"/>
      <c r="V5138" s="9"/>
      <c r="W5138" s="9"/>
    </row>
    <row r="5139">
      <c r="A5139" s="123"/>
      <c r="B5139" s="25"/>
      <c r="C5139" s="116"/>
      <c r="D5139" s="9"/>
      <c r="E5139" s="9"/>
      <c r="F5139" s="9"/>
      <c r="G5139" s="9"/>
      <c r="H5139" s="9"/>
      <c r="I5139" s="9"/>
      <c r="J5139" s="9"/>
      <c r="K5139" s="9"/>
      <c r="L5139" s="9"/>
      <c r="M5139" s="9"/>
      <c r="N5139" s="9"/>
      <c r="O5139" s="9"/>
      <c r="P5139" s="9"/>
      <c r="Q5139" s="9"/>
      <c r="R5139" s="9"/>
      <c r="S5139" s="9"/>
      <c r="T5139" s="9"/>
      <c r="U5139" s="9"/>
      <c r="V5139" s="9"/>
      <c r="W5139" s="9"/>
    </row>
    <row r="5140">
      <c r="A5140" s="123"/>
      <c r="B5140" s="25"/>
      <c r="C5140" s="116"/>
      <c r="D5140" s="9"/>
      <c r="E5140" s="9"/>
      <c r="F5140" s="9"/>
      <c r="G5140" s="9"/>
      <c r="H5140" s="9"/>
      <c r="I5140" s="9"/>
      <c r="J5140" s="9"/>
      <c r="K5140" s="9"/>
      <c r="L5140" s="9"/>
      <c r="M5140" s="9"/>
      <c r="N5140" s="9"/>
      <c r="O5140" s="9"/>
      <c r="P5140" s="9"/>
      <c r="Q5140" s="9"/>
      <c r="R5140" s="9"/>
      <c r="S5140" s="9"/>
      <c r="T5140" s="9"/>
      <c r="U5140" s="9"/>
      <c r="V5140" s="9"/>
      <c r="W5140" s="9"/>
    </row>
    <row r="5141">
      <c r="A5141" s="123"/>
      <c r="B5141" s="25"/>
      <c r="C5141" s="116"/>
      <c r="D5141" s="9"/>
      <c r="E5141" s="9"/>
      <c r="F5141" s="9"/>
      <c r="G5141" s="9"/>
      <c r="H5141" s="9"/>
      <c r="I5141" s="9"/>
      <c r="J5141" s="9"/>
      <c r="K5141" s="9"/>
      <c r="L5141" s="9"/>
      <c r="M5141" s="9"/>
      <c r="N5141" s="9"/>
      <c r="O5141" s="9"/>
      <c r="P5141" s="9"/>
      <c r="Q5141" s="9"/>
      <c r="R5141" s="9"/>
      <c r="S5141" s="9"/>
      <c r="T5141" s="9"/>
      <c r="U5141" s="9"/>
      <c r="V5141" s="9"/>
      <c r="W5141" s="9"/>
    </row>
    <row r="5142">
      <c r="A5142" s="123"/>
      <c r="B5142" s="25"/>
      <c r="C5142" s="116"/>
      <c r="D5142" s="9"/>
      <c r="E5142" s="9"/>
      <c r="F5142" s="9"/>
      <c r="G5142" s="9"/>
      <c r="H5142" s="9"/>
      <c r="I5142" s="9"/>
      <c r="J5142" s="9"/>
      <c r="K5142" s="9"/>
      <c r="L5142" s="9"/>
      <c r="M5142" s="9"/>
      <c r="N5142" s="9"/>
      <c r="O5142" s="9"/>
      <c r="P5142" s="9"/>
      <c r="Q5142" s="9"/>
      <c r="R5142" s="9"/>
      <c r="S5142" s="9"/>
      <c r="T5142" s="9"/>
      <c r="U5142" s="9"/>
      <c r="V5142" s="9"/>
      <c r="W5142" s="9"/>
    </row>
    <row r="5143">
      <c r="A5143" s="123"/>
      <c r="B5143" s="25"/>
      <c r="C5143" s="116"/>
      <c r="D5143" s="9"/>
      <c r="E5143" s="9"/>
      <c r="F5143" s="9"/>
      <c r="G5143" s="9"/>
      <c r="H5143" s="9"/>
      <c r="I5143" s="9"/>
      <c r="J5143" s="9"/>
      <c r="K5143" s="9"/>
      <c r="L5143" s="9"/>
      <c r="M5143" s="9"/>
      <c r="N5143" s="9"/>
      <c r="O5143" s="9"/>
      <c r="P5143" s="9"/>
      <c r="Q5143" s="9"/>
      <c r="R5143" s="9"/>
      <c r="S5143" s="9"/>
      <c r="T5143" s="9"/>
      <c r="U5143" s="9"/>
      <c r="V5143" s="9"/>
      <c r="W5143" s="9"/>
    </row>
    <row r="5144">
      <c r="A5144" s="123"/>
      <c r="B5144" s="25"/>
      <c r="C5144" s="116"/>
      <c r="D5144" s="9"/>
      <c r="E5144" s="9"/>
      <c r="F5144" s="9"/>
      <c r="G5144" s="9"/>
      <c r="H5144" s="9"/>
      <c r="I5144" s="9"/>
      <c r="J5144" s="9"/>
      <c r="K5144" s="9"/>
      <c r="L5144" s="9"/>
      <c r="M5144" s="9"/>
      <c r="N5144" s="9"/>
      <c r="O5144" s="9"/>
      <c r="P5144" s="9"/>
      <c r="Q5144" s="9"/>
      <c r="R5144" s="9"/>
      <c r="S5144" s="9"/>
      <c r="T5144" s="9"/>
      <c r="U5144" s="9"/>
      <c r="V5144" s="9"/>
      <c r="W5144" s="9"/>
    </row>
    <row r="5145">
      <c r="A5145" s="123"/>
      <c r="B5145" s="25"/>
      <c r="C5145" s="116"/>
      <c r="D5145" s="9"/>
      <c r="E5145" s="9"/>
      <c r="F5145" s="9"/>
      <c r="G5145" s="9"/>
      <c r="H5145" s="9"/>
      <c r="I5145" s="9"/>
      <c r="J5145" s="9"/>
      <c r="K5145" s="9"/>
      <c r="L5145" s="9"/>
      <c r="M5145" s="9"/>
      <c r="N5145" s="9"/>
      <c r="O5145" s="9"/>
      <c r="P5145" s="9"/>
      <c r="Q5145" s="9"/>
      <c r="R5145" s="9"/>
      <c r="S5145" s="9"/>
      <c r="T5145" s="9"/>
      <c r="U5145" s="9"/>
      <c r="V5145" s="9"/>
      <c r="W5145" s="9"/>
    </row>
    <row r="5146">
      <c r="A5146" s="123"/>
      <c r="B5146" s="25"/>
      <c r="C5146" s="116"/>
      <c r="D5146" s="9"/>
      <c r="E5146" s="9"/>
      <c r="F5146" s="9"/>
      <c r="G5146" s="9"/>
      <c r="H5146" s="9"/>
      <c r="I5146" s="9"/>
      <c r="J5146" s="9"/>
      <c r="K5146" s="9"/>
      <c r="L5146" s="9"/>
      <c r="M5146" s="9"/>
      <c r="N5146" s="9"/>
      <c r="O5146" s="9"/>
      <c r="P5146" s="9"/>
      <c r="Q5146" s="9"/>
      <c r="R5146" s="9"/>
      <c r="S5146" s="9"/>
      <c r="T5146" s="9"/>
      <c r="U5146" s="9"/>
      <c r="V5146" s="9"/>
      <c r="W5146" s="9"/>
    </row>
    <row r="5147">
      <c r="A5147" s="123"/>
      <c r="B5147" s="25"/>
      <c r="C5147" s="116"/>
      <c r="D5147" s="9"/>
      <c r="E5147" s="9"/>
      <c r="F5147" s="9"/>
      <c r="G5147" s="9"/>
      <c r="H5147" s="9"/>
      <c r="I5147" s="9"/>
      <c r="J5147" s="9"/>
      <c r="K5147" s="9"/>
      <c r="L5147" s="9"/>
      <c r="M5147" s="9"/>
      <c r="N5147" s="9"/>
      <c r="O5147" s="9"/>
      <c r="P5147" s="9"/>
      <c r="Q5147" s="9"/>
      <c r="R5147" s="9"/>
      <c r="S5147" s="9"/>
      <c r="T5147" s="9"/>
      <c r="U5147" s="9"/>
      <c r="V5147" s="9"/>
      <c r="W5147" s="9"/>
    </row>
    <row r="5148">
      <c r="A5148" s="123"/>
      <c r="B5148" s="25"/>
      <c r="C5148" s="116"/>
      <c r="D5148" s="9"/>
      <c r="E5148" s="9"/>
      <c r="F5148" s="9"/>
      <c r="G5148" s="9"/>
      <c r="H5148" s="9"/>
      <c r="I5148" s="9"/>
      <c r="J5148" s="9"/>
      <c r="K5148" s="9"/>
      <c r="L5148" s="9"/>
      <c r="M5148" s="9"/>
      <c r="N5148" s="9"/>
      <c r="O5148" s="9"/>
      <c r="P5148" s="9"/>
      <c r="Q5148" s="9"/>
      <c r="R5148" s="9"/>
      <c r="S5148" s="9"/>
      <c r="T5148" s="9"/>
      <c r="U5148" s="9"/>
      <c r="V5148" s="9"/>
      <c r="W5148" s="9"/>
    </row>
    <row r="5149">
      <c r="A5149" s="123"/>
      <c r="B5149" s="25"/>
      <c r="C5149" s="116"/>
      <c r="D5149" s="9"/>
      <c r="E5149" s="9"/>
      <c r="F5149" s="9"/>
      <c r="G5149" s="9"/>
      <c r="H5149" s="9"/>
      <c r="I5149" s="9"/>
      <c r="J5149" s="9"/>
      <c r="K5149" s="9"/>
      <c r="L5149" s="9"/>
      <c r="M5149" s="9"/>
      <c r="N5149" s="9"/>
      <c r="O5149" s="9"/>
      <c r="P5149" s="9"/>
      <c r="Q5149" s="9"/>
      <c r="R5149" s="9"/>
      <c r="S5149" s="9"/>
      <c r="T5149" s="9"/>
      <c r="U5149" s="9"/>
      <c r="V5149" s="9"/>
      <c r="W5149" s="9"/>
    </row>
    <row r="5150">
      <c r="A5150" s="123"/>
      <c r="B5150" s="25"/>
      <c r="C5150" s="116"/>
      <c r="D5150" s="9"/>
      <c r="E5150" s="9"/>
      <c r="F5150" s="9"/>
      <c r="G5150" s="9"/>
      <c r="H5150" s="9"/>
      <c r="I5150" s="9"/>
      <c r="J5150" s="9"/>
      <c r="K5150" s="9"/>
      <c r="L5150" s="9"/>
      <c r="M5150" s="9"/>
      <c r="N5150" s="9"/>
      <c r="O5150" s="9"/>
      <c r="P5150" s="9"/>
      <c r="Q5150" s="9"/>
      <c r="R5150" s="9"/>
      <c r="S5150" s="9"/>
      <c r="T5150" s="9"/>
      <c r="U5150" s="9"/>
      <c r="V5150" s="9"/>
      <c r="W5150" s="9"/>
    </row>
    <row r="5151">
      <c r="A5151" s="123"/>
      <c r="B5151" s="25"/>
      <c r="C5151" s="116"/>
      <c r="D5151" s="9"/>
      <c r="E5151" s="9"/>
      <c r="F5151" s="9"/>
      <c r="G5151" s="9"/>
      <c r="H5151" s="9"/>
      <c r="I5151" s="9"/>
      <c r="J5151" s="9"/>
      <c r="K5151" s="9"/>
      <c r="L5151" s="9"/>
      <c r="M5151" s="9"/>
      <c r="N5151" s="9"/>
      <c r="O5151" s="9"/>
      <c r="P5151" s="9"/>
      <c r="Q5151" s="9"/>
      <c r="R5151" s="9"/>
      <c r="S5151" s="9"/>
      <c r="T5151" s="9"/>
      <c r="U5151" s="9"/>
      <c r="V5151" s="9"/>
      <c r="W5151" s="9"/>
    </row>
    <row r="5152">
      <c r="A5152" s="123"/>
      <c r="B5152" s="25"/>
      <c r="C5152" s="116"/>
      <c r="D5152" s="9"/>
      <c r="E5152" s="9"/>
      <c r="F5152" s="9"/>
      <c r="G5152" s="9"/>
      <c r="H5152" s="9"/>
      <c r="I5152" s="9"/>
      <c r="J5152" s="9"/>
      <c r="K5152" s="9"/>
      <c r="L5152" s="9"/>
      <c r="M5152" s="9"/>
      <c r="N5152" s="9"/>
      <c r="O5152" s="9"/>
      <c r="P5152" s="9"/>
      <c r="Q5152" s="9"/>
      <c r="R5152" s="9"/>
      <c r="S5152" s="9"/>
      <c r="T5152" s="9"/>
      <c r="U5152" s="9"/>
      <c r="V5152" s="9"/>
      <c r="W5152" s="9"/>
    </row>
    <row r="5153">
      <c r="A5153" s="123"/>
      <c r="B5153" s="25"/>
      <c r="C5153" s="116"/>
      <c r="D5153" s="9"/>
      <c r="E5153" s="9"/>
      <c r="F5153" s="9"/>
      <c r="G5153" s="9"/>
      <c r="H5153" s="9"/>
      <c r="I5153" s="9"/>
      <c r="J5153" s="9"/>
      <c r="K5153" s="9"/>
      <c r="L5153" s="9"/>
      <c r="M5153" s="9"/>
      <c r="N5153" s="9"/>
      <c r="O5153" s="9"/>
      <c r="P5153" s="9"/>
      <c r="Q5153" s="9"/>
      <c r="R5153" s="9"/>
      <c r="S5153" s="9"/>
      <c r="T5153" s="9"/>
      <c r="U5153" s="9"/>
      <c r="V5153" s="9"/>
      <c r="W5153" s="9"/>
    </row>
    <row r="5154">
      <c r="A5154" s="123"/>
      <c r="B5154" s="25"/>
      <c r="C5154" s="116"/>
      <c r="D5154" s="9"/>
      <c r="E5154" s="9"/>
      <c r="F5154" s="9"/>
      <c r="G5154" s="9"/>
      <c r="H5154" s="9"/>
      <c r="I5154" s="9"/>
      <c r="J5154" s="9"/>
      <c r="K5154" s="9"/>
      <c r="L5154" s="9"/>
      <c r="M5154" s="9"/>
      <c r="N5154" s="9"/>
      <c r="O5154" s="9"/>
      <c r="P5154" s="9"/>
      <c r="Q5154" s="9"/>
      <c r="R5154" s="9"/>
      <c r="S5154" s="9"/>
      <c r="T5154" s="9"/>
      <c r="U5154" s="9"/>
      <c r="V5154" s="9"/>
      <c r="W5154" s="9"/>
    </row>
    <row r="5155">
      <c r="A5155" s="123"/>
      <c r="B5155" s="25"/>
      <c r="C5155" s="116"/>
      <c r="D5155" s="9"/>
      <c r="E5155" s="9"/>
      <c r="F5155" s="9"/>
      <c r="G5155" s="9"/>
      <c r="H5155" s="9"/>
      <c r="I5155" s="9"/>
      <c r="J5155" s="9"/>
      <c r="K5155" s="9"/>
      <c r="L5155" s="9"/>
      <c r="M5155" s="9"/>
      <c r="N5155" s="9"/>
      <c r="O5155" s="9"/>
      <c r="P5155" s="9"/>
      <c r="Q5155" s="9"/>
      <c r="R5155" s="9"/>
      <c r="S5155" s="9"/>
      <c r="T5155" s="9"/>
      <c r="U5155" s="9"/>
      <c r="V5155" s="9"/>
      <c r="W5155" s="9"/>
    </row>
    <row r="5156">
      <c r="A5156" s="123"/>
      <c r="B5156" s="25"/>
      <c r="C5156" s="116"/>
      <c r="D5156" s="9"/>
      <c r="E5156" s="9"/>
      <c r="F5156" s="9"/>
      <c r="G5156" s="9"/>
      <c r="H5156" s="9"/>
      <c r="I5156" s="9"/>
      <c r="J5156" s="9"/>
      <c r="K5156" s="9"/>
      <c r="L5156" s="9"/>
      <c r="M5156" s="9"/>
      <c r="N5156" s="9"/>
      <c r="O5156" s="9"/>
      <c r="P5156" s="9"/>
      <c r="Q5156" s="9"/>
      <c r="R5156" s="9"/>
      <c r="S5156" s="9"/>
      <c r="T5156" s="9"/>
      <c r="U5156" s="9"/>
      <c r="V5156" s="9"/>
      <c r="W5156" s="9"/>
    </row>
    <row r="5157">
      <c r="A5157" s="123"/>
      <c r="B5157" s="25"/>
      <c r="C5157" s="116"/>
      <c r="D5157" s="9"/>
      <c r="E5157" s="9"/>
      <c r="F5157" s="9"/>
      <c r="G5157" s="9"/>
      <c r="H5157" s="9"/>
      <c r="I5157" s="9"/>
      <c r="J5157" s="9"/>
      <c r="K5157" s="9"/>
      <c r="L5157" s="9"/>
      <c r="M5157" s="9"/>
      <c r="N5157" s="9"/>
      <c r="O5157" s="9"/>
      <c r="P5157" s="9"/>
      <c r="Q5157" s="9"/>
      <c r="R5157" s="9"/>
      <c r="S5157" s="9"/>
      <c r="T5157" s="9"/>
      <c r="U5157" s="9"/>
      <c r="V5157" s="9"/>
      <c r="W5157" s="9"/>
    </row>
    <row r="5158">
      <c r="A5158" s="123"/>
      <c r="B5158" s="25"/>
      <c r="C5158" s="116"/>
      <c r="D5158" s="9"/>
      <c r="E5158" s="9"/>
      <c r="F5158" s="9"/>
      <c r="G5158" s="9"/>
      <c r="H5158" s="9"/>
      <c r="I5158" s="9"/>
      <c r="J5158" s="9"/>
      <c r="K5158" s="9"/>
      <c r="L5158" s="9"/>
      <c r="M5158" s="9"/>
      <c r="N5158" s="9"/>
      <c r="O5158" s="9"/>
      <c r="P5158" s="9"/>
      <c r="Q5158" s="9"/>
      <c r="R5158" s="9"/>
      <c r="S5158" s="9"/>
      <c r="T5158" s="9"/>
      <c r="U5158" s="9"/>
      <c r="V5158" s="9"/>
      <c r="W5158" s="9"/>
    </row>
    <row r="5159">
      <c r="A5159" s="123"/>
      <c r="B5159" s="25"/>
      <c r="C5159" s="116"/>
      <c r="D5159" s="9"/>
      <c r="E5159" s="9"/>
      <c r="F5159" s="9"/>
      <c r="G5159" s="9"/>
      <c r="H5159" s="9"/>
      <c r="I5159" s="9"/>
      <c r="J5159" s="9"/>
      <c r="K5159" s="9"/>
      <c r="L5159" s="9"/>
      <c r="M5159" s="9"/>
      <c r="N5159" s="9"/>
      <c r="O5159" s="9"/>
      <c r="P5159" s="9"/>
      <c r="Q5159" s="9"/>
      <c r="R5159" s="9"/>
      <c r="S5159" s="9"/>
      <c r="T5159" s="9"/>
      <c r="U5159" s="9"/>
      <c r="V5159" s="9"/>
      <c r="W5159" s="9"/>
    </row>
    <row r="5160">
      <c r="A5160" s="123"/>
      <c r="B5160" s="25"/>
      <c r="C5160" s="116"/>
      <c r="D5160" s="9"/>
      <c r="E5160" s="9"/>
      <c r="F5160" s="9"/>
      <c r="G5160" s="9"/>
      <c r="H5160" s="9"/>
      <c r="I5160" s="9"/>
      <c r="J5160" s="9"/>
      <c r="K5160" s="9"/>
      <c r="L5160" s="9"/>
      <c r="M5160" s="9"/>
      <c r="N5160" s="9"/>
      <c r="O5160" s="9"/>
      <c r="P5160" s="9"/>
      <c r="Q5160" s="9"/>
      <c r="R5160" s="9"/>
      <c r="S5160" s="9"/>
      <c r="T5160" s="9"/>
      <c r="U5160" s="9"/>
      <c r="V5160" s="9"/>
      <c r="W5160" s="9"/>
    </row>
    <row r="5161">
      <c r="A5161" s="123"/>
      <c r="B5161" s="25"/>
      <c r="C5161" s="116"/>
      <c r="D5161" s="9"/>
      <c r="E5161" s="9"/>
      <c r="F5161" s="9"/>
      <c r="G5161" s="9"/>
      <c r="H5161" s="9"/>
      <c r="I5161" s="9"/>
      <c r="J5161" s="9"/>
      <c r="K5161" s="9"/>
      <c r="L5161" s="9"/>
      <c r="M5161" s="9"/>
      <c r="N5161" s="9"/>
      <c r="O5161" s="9"/>
      <c r="P5161" s="9"/>
      <c r="Q5161" s="9"/>
      <c r="R5161" s="9"/>
      <c r="S5161" s="9"/>
      <c r="T5161" s="9"/>
      <c r="U5161" s="9"/>
      <c r="V5161" s="9"/>
      <c r="W5161" s="9"/>
    </row>
    <row r="5162">
      <c r="A5162" s="123"/>
      <c r="B5162" s="25"/>
      <c r="C5162" s="116"/>
      <c r="D5162" s="9"/>
      <c r="E5162" s="9"/>
      <c r="F5162" s="9"/>
      <c r="G5162" s="9"/>
      <c r="H5162" s="9"/>
      <c r="I5162" s="9"/>
      <c r="J5162" s="9"/>
      <c r="K5162" s="9"/>
      <c r="L5162" s="9"/>
      <c r="M5162" s="9"/>
      <c r="N5162" s="9"/>
      <c r="O5162" s="9"/>
      <c r="P5162" s="9"/>
      <c r="Q5162" s="9"/>
      <c r="R5162" s="9"/>
      <c r="S5162" s="9"/>
      <c r="T5162" s="9"/>
      <c r="U5162" s="9"/>
      <c r="V5162" s="9"/>
      <c r="W5162" s="9"/>
    </row>
    <row r="5163">
      <c r="A5163" s="123"/>
      <c r="B5163" s="25"/>
      <c r="C5163" s="116"/>
      <c r="D5163" s="9"/>
      <c r="E5163" s="9"/>
      <c r="F5163" s="9"/>
      <c r="G5163" s="9"/>
      <c r="H5163" s="9"/>
      <c r="I5163" s="9"/>
      <c r="J5163" s="9"/>
      <c r="K5163" s="9"/>
      <c r="L5163" s="9"/>
      <c r="M5163" s="9"/>
      <c r="N5163" s="9"/>
      <c r="O5163" s="9"/>
      <c r="P5163" s="9"/>
      <c r="Q5163" s="9"/>
      <c r="R5163" s="9"/>
      <c r="S5163" s="9"/>
      <c r="T5163" s="9"/>
      <c r="U5163" s="9"/>
      <c r="V5163" s="9"/>
      <c r="W5163" s="9"/>
    </row>
    <row r="5164">
      <c r="A5164" s="123"/>
      <c r="B5164" s="25"/>
      <c r="C5164" s="116"/>
      <c r="D5164" s="9"/>
      <c r="E5164" s="9"/>
      <c r="F5164" s="9"/>
      <c r="G5164" s="9"/>
      <c r="H5164" s="9"/>
      <c r="I5164" s="9"/>
      <c r="J5164" s="9"/>
      <c r="K5164" s="9"/>
      <c r="L5164" s="9"/>
      <c r="M5164" s="9"/>
      <c r="N5164" s="9"/>
      <c r="O5164" s="9"/>
      <c r="P5164" s="9"/>
      <c r="Q5164" s="9"/>
      <c r="R5164" s="9"/>
      <c r="S5164" s="9"/>
      <c r="T5164" s="9"/>
      <c r="U5164" s="9"/>
      <c r="V5164" s="9"/>
      <c r="W5164" s="9"/>
    </row>
    <row r="5165">
      <c r="A5165" s="123"/>
      <c r="B5165" s="25"/>
      <c r="C5165" s="116"/>
      <c r="D5165" s="9"/>
      <c r="E5165" s="9"/>
      <c r="F5165" s="9"/>
      <c r="G5165" s="9"/>
      <c r="H5165" s="9"/>
      <c r="I5165" s="9"/>
      <c r="J5165" s="9"/>
      <c r="K5165" s="9"/>
      <c r="L5165" s="9"/>
      <c r="M5165" s="9"/>
      <c r="N5165" s="9"/>
      <c r="O5165" s="9"/>
      <c r="P5165" s="9"/>
      <c r="Q5165" s="9"/>
      <c r="R5165" s="9"/>
      <c r="S5165" s="9"/>
      <c r="T5165" s="9"/>
      <c r="U5165" s="9"/>
      <c r="V5165" s="9"/>
      <c r="W5165" s="9"/>
    </row>
    <row r="5166">
      <c r="A5166" s="123"/>
      <c r="B5166" s="25"/>
      <c r="C5166" s="116"/>
      <c r="D5166" s="9"/>
      <c r="E5166" s="9"/>
      <c r="F5166" s="9"/>
      <c r="G5166" s="9"/>
      <c r="H5166" s="9"/>
      <c r="I5166" s="9"/>
      <c r="J5166" s="9"/>
      <c r="K5166" s="9"/>
      <c r="L5166" s="9"/>
      <c r="M5166" s="9"/>
      <c r="N5166" s="9"/>
      <c r="O5166" s="9"/>
      <c r="P5166" s="9"/>
      <c r="Q5166" s="9"/>
      <c r="R5166" s="9"/>
      <c r="S5166" s="9"/>
      <c r="T5166" s="9"/>
      <c r="U5166" s="9"/>
      <c r="V5166" s="9"/>
      <c r="W5166" s="9"/>
    </row>
    <row r="5167">
      <c r="A5167" s="123"/>
      <c r="B5167" s="25"/>
      <c r="C5167" s="116"/>
      <c r="D5167" s="9"/>
      <c r="E5167" s="9"/>
      <c r="F5167" s="9"/>
      <c r="G5167" s="9"/>
      <c r="H5167" s="9"/>
      <c r="I5167" s="9"/>
      <c r="J5167" s="9"/>
      <c r="K5167" s="9"/>
      <c r="L5167" s="9"/>
      <c r="M5167" s="9"/>
      <c r="N5167" s="9"/>
      <c r="O5167" s="9"/>
      <c r="P5167" s="9"/>
      <c r="Q5167" s="9"/>
      <c r="R5167" s="9"/>
      <c r="S5167" s="9"/>
      <c r="T5167" s="9"/>
      <c r="U5167" s="9"/>
      <c r="V5167" s="9"/>
      <c r="W5167" s="9"/>
    </row>
    <row r="5168">
      <c r="A5168" s="123"/>
      <c r="B5168" s="25"/>
      <c r="C5168" s="116"/>
      <c r="D5168" s="9"/>
      <c r="E5168" s="9"/>
      <c r="F5168" s="9"/>
      <c r="G5168" s="9"/>
      <c r="H5168" s="9"/>
      <c r="I5168" s="9"/>
      <c r="J5168" s="9"/>
      <c r="K5168" s="9"/>
      <c r="L5168" s="9"/>
      <c r="M5168" s="9"/>
      <c r="N5168" s="9"/>
      <c r="O5168" s="9"/>
      <c r="P5168" s="9"/>
      <c r="Q5168" s="9"/>
      <c r="R5168" s="9"/>
      <c r="S5168" s="9"/>
      <c r="T5168" s="9"/>
      <c r="U5168" s="9"/>
      <c r="V5168" s="9"/>
      <c r="W5168" s="9"/>
    </row>
    <row r="5169">
      <c r="A5169" s="123"/>
      <c r="B5169" s="25"/>
      <c r="C5169" s="116"/>
      <c r="D5169" s="9"/>
      <c r="E5169" s="9"/>
      <c r="F5169" s="9"/>
      <c r="G5169" s="9"/>
      <c r="H5169" s="9"/>
      <c r="I5169" s="9"/>
      <c r="J5169" s="9"/>
      <c r="K5169" s="9"/>
      <c r="L5169" s="9"/>
      <c r="M5169" s="9"/>
      <c r="N5169" s="9"/>
      <c r="O5169" s="9"/>
      <c r="P5169" s="9"/>
      <c r="Q5169" s="9"/>
      <c r="R5169" s="9"/>
      <c r="S5169" s="9"/>
      <c r="T5169" s="9"/>
      <c r="U5169" s="9"/>
      <c r="V5169" s="9"/>
      <c r="W5169" s="9"/>
    </row>
    <row r="5170">
      <c r="A5170" s="123"/>
      <c r="B5170" s="25"/>
      <c r="C5170" s="116"/>
      <c r="D5170" s="9"/>
      <c r="E5170" s="9"/>
      <c r="F5170" s="9"/>
      <c r="G5170" s="9"/>
      <c r="H5170" s="9"/>
      <c r="I5170" s="9"/>
      <c r="J5170" s="9"/>
      <c r="K5170" s="9"/>
      <c r="L5170" s="9"/>
      <c r="M5170" s="9"/>
      <c r="N5170" s="9"/>
      <c r="O5170" s="9"/>
      <c r="P5170" s="9"/>
      <c r="Q5170" s="9"/>
      <c r="R5170" s="9"/>
      <c r="S5170" s="9"/>
      <c r="T5170" s="9"/>
      <c r="U5170" s="9"/>
      <c r="V5170" s="9"/>
      <c r="W5170" s="9"/>
    </row>
    <row r="5171">
      <c r="A5171" s="123"/>
      <c r="B5171" s="25"/>
      <c r="C5171" s="116"/>
      <c r="D5171" s="9"/>
      <c r="E5171" s="9"/>
      <c r="F5171" s="9"/>
      <c r="G5171" s="9"/>
      <c r="H5171" s="9"/>
      <c r="I5171" s="9"/>
      <c r="J5171" s="9"/>
      <c r="K5171" s="9"/>
      <c r="L5171" s="9"/>
      <c r="M5171" s="9"/>
      <c r="N5171" s="9"/>
      <c r="O5171" s="9"/>
      <c r="P5171" s="9"/>
      <c r="Q5171" s="9"/>
      <c r="R5171" s="9"/>
      <c r="S5171" s="9"/>
      <c r="T5171" s="9"/>
      <c r="U5171" s="9"/>
      <c r="V5171" s="9"/>
      <c r="W5171" s="9"/>
    </row>
    <row r="5172">
      <c r="A5172" s="123"/>
      <c r="B5172" s="25"/>
      <c r="C5172" s="116"/>
      <c r="D5172" s="9"/>
      <c r="E5172" s="9"/>
      <c r="F5172" s="9"/>
      <c r="G5172" s="9"/>
      <c r="H5172" s="9"/>
      <c r="I5172" s="9"/>
      <c r="J5172" s="9"/>
      <c r="K5172" s="9"/>
      <c r="L5172" s="9"/>
      <c r="M5172" s="9"/>
      <c r="N5172" s="9"/>
      <c r="O5172" s="9"/>
      <c r="P5172" s="9"/>
      <c r="Q5172" s="9"/>
      <c r="R5172" s="9"/>
      <c r="S5172" s="9"/>
      <c r="T5172" s="9"/>
      <c r="U5172" s="9"/>
      <c r="V5172" s="9"/>
      <c r="W5172" s="9"/>
    </row>
    <row r="5173">
      <c r="A5173" s="123"/>
      <c r="B5173" s="25"/>
      <c r="C5173" s="116"/>
      <c r="D5173" s="9"/>
      <c r="E5173" s="9"/>
      <c r="F5173" s="9"/>
      <c r="G5173" s="9"/>
      <c r="H5173" s="9"/>
      <c r="I5173" s="9"/>
      <c r="J5173" s="9"/>
      <c r="K5173" s="9"/>
      <c r="L5173" s="9"/>
      <c r="M5173" s="9"/>
      <c r="N5173" s="9"/>
      <c r="O5173" s="9"/>
      <c r="P5173" s="9"/>
      <c r="Q5173" s="9"/>
      <c r="R5173" s="9"/>
      <c r="S5173" s="9"/>
      <c r="T5173" s="9"/>
      <c r="U5173" s="9"/>
      <c r="V5173" s="9"/>
      <c r="W5173" s="9"/>
    </row>
    <row r="5174">
      <c r="A5174" s="123"/>
      <c r="B5174" s="25"/>
      <c r="C5174" s="116"/>
      <c r="D5174" s="9"/>
      <c r="E5174" s="9"/>
      <c r="F5174" s="9"/>
      <c r="G5174" s="9"/>
      <c r="H5174" s="9"/>
      <c r="I5174" s="9"/>
      <c r="J5174" s="9"/>
      <c r="K5174" s="9"/>
      <c r="L5174" s="9"/>
      <c r="M5174" s="9"/>
      <c r="N5174" s="9"/>
      <c r="O5174" s="9"/>
      <c r="P5174" s="9"/>
      <c r="Q5174" s="9"/>
      <c r="R5174" s="9"/>
      <c r="S5174" s="9"/>
      <c r="T5174" s="9"/>
      <c r="U5174" s="9"/>
      <c r="V5174" s="9"/>
      <c r="W5174" s="9"/>
    </row>
    <row r="5175">
      <c r="A5175" s="123"/>
      <c r="B5175" s="25"/>
      <c r="C5175" s="116"/>
      <c r="D5175" s="9"/>
      <c r="E5175" s="9"/>
      <c r="F5175" s="9"/>
      <c r="G5175" s="9"/>
      <c r="H5175" s="9"/>
      <c r="I5175" s="9"/>
      <c r="J5175" s="9"/>
      <c r="K5175" s="9"/>
      <c r="L5175" s="9"/>
      <c r="M5175" s="9"/>
      <c r="N5175" s="9"/>
      <c r="O5175" s="9"/>
      <c r="P5175" s="9"/>
      <c r="Q5175" s="9"/>
      <c r="R5175" s="9"/>
      <c r="S5175" s="9"/>
      <c r="T5175" s="9"/>
      <c r="U5175" s="9"/>
      <c r="V5175" s="9"/>
      <c r="W5175" s="9"/>
    </row>
    <row r="5176">
      <c r="A5176" s="123"/>
      <c r="B5176" s="25"/>
      <c r="C5176" s="116"/>
      <c r="D5176" s="9"/>
      <c r="E5176" s="9"/>
      <c r="F5176" s="9"/>
      <c r="G5176" s="9"/>
      <c r="H5176" s="9"/>
      <c r="I5176" s="9"/>
      <c r="J5176" s="9"/>
      <c r="K5176" s="9"/>
      <c r="L5176" s="9"/>
      <c r="M5176" s="9"/>
      <c r="N5176" s="9"/>
      <c r="O5176" s="9"/>
      <c r="P5176" s="9"/>
      <c r="Q5176" s="9"/>
      <c r="R5176" s="9"/>
      <c r="S5176" s="9"/>
      <c r="T5176" s="9"/>
      <c r="U5176" s="9"/>
      <c r="V5176" s="9"/>
      <c r="W5176" s="9"/>
    </row>
    <row r="5177">
      <c r="A5177" s="123"/>
      <c r="B5177" s="25"/>
      <c r="C5177" s="116"/>
      <c r="D5177" s="9"/>
      <c r="E5177" s="9"/>
      <c r="F5177" s="9"/>
      <c r="G5177" s="9"/>
      <c r="H5177" s="9"/>
      <c r="I5177" s="9"/>
      <c r="J5177" s="9"/>
      <c r="K5177" s="9"/>
      <c r="L5177" s="9"/>
      <c r="M5177" s="9"/>
      <c r="N5177" s="9"/>
      <c r="O5177" s="9"/>
      <c r="P5177" s="9"/>
      <c r="Q5177" s="9"/>
      <c r="R5177" s="9"/>
      <c r="S5177" s="9"/>
      <c r="T5177" s="9"/>
      <c r="U5177" s="9"/>
      <c r="V5177" s="9"/>
      <c r="W5177" s="9"/>
    </row>
    <row r="5178">
      <c r="A5178" s="123"/>
      <c r="B5178" s="25"/>
      <c r="C5178" s="116"/>
      <c r="D5178" s="9"/>
      <c r="E5178" s="9"/>
      <c r="F5178" s="9"/>
      <c r="G5178" s="9"/>
      <c r="H5178" s="9"/>
      <c r="I5178" s="9"/>
      <c r="J5178" s="9"/>
      <c r="K5178" s="9"/>
      <c r="L5178" s="9"/>
      <c r="M5178" s="9"/>
      <c r="N5178" s="9"/>
      <c r="O5178" s="9"/>
      <c r="P5178" s="9"/>
      <c r="Q5178" s="9"/>
      <c r="R5178" s="9"/>
      <c r="S5178" s="9"/>
      <c r="T5178" s="9"/>
      <c r="U5178" s="9"/>
      <c r="V5178" s="9"/>
      <c r="W5178" s="9"/>
    </row>
    <row r="5179">
      <c r="A5179" s="123"/>
      <c r="B5179" s="25"/>
      <c r="C5179" s="116"/>
      <c r="D5179" s="9"/>
      <c r="E5179" s="9"/>
      <c r="F5179" s="9"/>
      <c r="G5179" s="9"/>
      <c r="H5179" s="9"/>
      <c r="I5179" s="9"/>
      <c r="J5179" s="9"/>
      <c r="K5179" s="9"/>
      <c r="L5179" s="9"/>
      <c r="M5179" s="9"/>
      <c r="N5179" s="9"/>
      <c r="O5179" s="9"/>
      <c r="P5179" s="9"/>
      <c r="Q5179" s="9"/>
      <c r="R5179" s="9"/>
      <c r="S5179" s="9"/>
      <c r="T5179" s="9"/>
      <c r="U5179" s="9"/>
      <c r="V5179" s="9"/>
      <c r="W5179" s="9"/>
    </row>
    <row r="5180">
      <c r="A5180" s="123"/>
      <c r="B5180" s="25"/>
      <c r="C5180" s="116"/>
      <c r="D5180" s="9"/>
      <c r="E5180" s="9"/>
      <c r="F5180" s="9"/>
      <c r="G5180" s="9"/>
      <c r="H5180" s="9"/>
      <c r="I5180" s="9"/>
      <c r="J5180" s="9"/>
      <c r="K5180" s="9"/>
      <c r="L5180" s="9"/>
      <c r="M5180" s="9"/>
      <c r="N5180" s="9"/>
      <c r="O5180" s="9"/>
      <c r="P5180" s="9"/>
      <c r="Q5180" s="9"/>
      <c r="R5180" s="9"/>
      <c r="S5180" s="9"/>
      <c r="T5180" s="9"/>
      <c r="U5180" s="9"/>
      <c r="V5180" s="9"/>
      <c r="W5180" s="9"/>
    </row>
    <row r="5181">
      <c r="A5181" s="123"/>
      <c r="B5181" s="25"/>
      <c r="C5181" s="116"/>
      <c r="D5181" s="9"/>
      <c r="E5181" s="9"/>
      <c r="F5181" s="9"/>
      <c r="G5181" s="9"/>
      <c r="H5181" s="9"/>
      <c r="I5181" s="9"/>
      <c r="J5181" s="9"/>
      <c r="K5181" s="9"/>
      <c r="L5181" s="9"/>
      <c r="M5181" s="9"/>
      <c r="N5181" s="9"/>
      <c r="O5181" s="9"/>
      <c r="P5181" s="9"/>
      <c r="Q5181" s="9"/>
      <c r="R5181" s="9"/>
      <c r="S5181" s="9"/>
      <c r="T5181" s="9"/>
      <c r="U5181" s="9"/>
      <c r="V5181" s="9"/>
      <c r="W5181" s="9"/>
    </row>
    <row r="5182">
      <c r="A5182" s="123"/>
      <c r="B5182" s="25"/>
      <c r="C5182" s="116"/>
      <c r="D5182" s="9"/>
      <c r="E5182" s="9"/>
      <c r="F5182" s="9"/>
      <c r="G5182" s="9"/>
      <c r="H5182" s="9"/>
      <c r="I5182" s="9"/>
      <c r="J5182" s="9"/>
      <c r="K5182" s="9"/>
      <c r="L5182" s="9"/>
      <c r="M5182" s="9"/>
      <c r="N5182" s="9"/>
      <c r="O5182" s="9"/>
      <c r="P5182" s="9"/>
      <c r="Q5182" s="9"/>
      <c r="R5182" s="9"/>
      <c r="S5182" s="9"/>
      <c r="T5182" s="9"/>
      <c r="U5182" s="9"/>
      <c r="V5182" s="9"/>
      <c r="W5182" s="9"/>
    </row>
    <row r="5183">
      <c r="A5183" s="123"/>
      <c r="B5183" s="25"/>
      <c r="C5183" s="116"/>
      <c r="D5183" s="9"/>
      <c r="E5183" s="9"/>
      <c r="F5183" s="9"/>
      <c r="G5183" s="9"/>
      <c r="H5183" s="9"/>
      <c r="I5183" s="9"/>
      <c r="J5183" s="9"/>
      <c r="K5183" s="9"/>
      <c r="L5183" s="9"/>
      <c r="M5183" s="9"/>
      <c r="N5183" s="9"/>
      <c r="O5183" s="9"/>
      <c r="P5183" s="9"/>
      <c r="Q5183" s="9"/>
      <c r="R5183" s="9"/>
      <c r="S5183" s="9"/>
      <c r="T5183" s="9"/>
      <c r="U5183" s="9"/>
      <c r="V5183" s="9"/>
      <c r="W5183" s="9"/>
    </row>
    <row r="5184">
      <c r="A5184" s="123"/>
      <c r="B5184" s="25"/>
      <c r="C5184" s="116"/>
      <c r="D5184" s="9"/>
      <c r="E5184" s="9"/>
      <c r="F5184" s="9"/>
      <c r="G5184" s="9"/>
      <c r="H5184" s="9"/>
      <c r="I5184" s="9"/>
      <c r="J5184" s="9"/>
      <c r="K5184" s="9"/>
      <c r="L5184" s="9"/>
      <c r="M5184" s="9"/>
      <c r="N5184" s="9"/>
      <c r="O5184" s="9"/>
      <c r="P5184" s="9"/>
      <c r="Q5184" s="9"/>
      <c r="R5184" s="9"/>
      <c r="S5184" s="9"/>
      <c r="T5184" s="9"/>
      <c r="U5184" s="9"/>
      <c r="V5184" s="9"/>
      <c r="W5184" s="9"/>
    </row>
    <row r="5185">
      <c r="A5185" s="123"/>
      <c r="B5185" s="25"/>
      <c r="C5185" s="116"/>
      <c r="D5185" s="9"/>
      <c r="E5185" s="9"/>
      <c r="F5185" s="9"/>
      <c r="G5185" s="9"/>
      <c r="H5185" s="9"/>
      <c r="I5185" s="9"/>
      <c r="J5185" s="9"/>
      <c r="K5185" s="9"/>
      <c r="L5185" s="9"/>
      <c r="M5185" s="9"/>
      <c r="N5185" s="9"/>
      <c r="O5185" s="9"/>
      <c r="P5185" s="9"/>
      <c r="Q5185" s="9"/>
      <c r="R5185" s="9"/>
      <c r="S5185" s="9"/>
      <c r="T5185" s="9"/>
      <c r="U5185" s="9"/>
      <c r="V5185" s="9"/>
      <c r="W5185" s="9"/>
    </row>
    <row r="5186">
      <c r="A5186" s="123"/>
      <c r="B5186" s="25"/>
      <c r="C5186" s="116"/>
      <c r="D5186" s="9"/>
      <c r="E5186" s="9"/>
      <c r="F5186" s="9"/>
      <c r="G5186" s="9"/>
      <c r="H5186" s="9"/>
      <c r="I5186" s="9"/>
      <c r="J5186" s="9"/>
      <c r="K5186" s="9"/>
      <c r="L5186" s="9"/>
      <c r="M5186" s="9"/>
      <c r="N5186" s="9"/>
      <c r="O5186" s="9"/>
      <c r="P5186" s="9"/>
      <c r="Q5186" s="9"/>
      <c r="R5186" s="9"/>
      <c r="S5186" s="9"/>
      <c r="T5186" s="9"/>
      <c r="U5186" s="9"/>
      <c r="V5186" s="9"/>
      <c r="W5186" s="9"/>
    </row>
    <row r="5187">
      <c r="A5187" s="123"/>
      <c r="B5187" s="25"/>
      <c r="C5187" s="116"/>
      <c r="D5187" s="9"/>
      <c r="E5187" s="9"/>
      <c r="F5187" s="9"/>
      <c r="G5187" s="9"/>
      <c r="H5187" s="9"/>
      <c r="I5187" s="9"/>
      <c r="J5187" s="9"/>
      <c r="K5187" s="9"/>
      <c r="L5187" s="9"/>
      <c r="M5187" s="9"/>
      <c r="N5187" s="9"/>
      <c r="O5187" s="9"/>
      <c r="P5187" s="9"/>
      <c r="Q5187" s="9"/>
      <c r="R5187" s="9"/>
      <c r="S5187" s="9"/>
      <c r="T5187" s="9"/>
      <c r="U5187" s="9"/>
      <c r="V5187" s="9"/>
      <c r="W5187" s="9"/>
    </row>
    <row r="5188">
      <c r="A5188" s="123"/>
      <c r="B5188" s="25"/>
      <c r="C5188" s="116"/>
      <c r="D5188" s="9"/>
      <c r="E5188" s="9"/>
      <c r="F5188" s="9"/>
      <c r="G5188" s="9"/>
      <c r="H5188" s="9"/>
      <c r="I5188" s="9"/>
      <c r="J5188" s="9"/>
      <c r="K5188" s="9"/>
      <c r="L5188" s="9"/>
      <c r="M5188" s="9"/>
      <c r="N5188" s="9"/>
      <c r="O5188" s="9"/>
      <c r="P5188" s="9"/>
      <c r="Q5188" s="9"/>
      <c r="R5188" s="9"/>
      <c r="S5188" s="9"/>
      <c r="T5188" s="9"/>
      <c r="U5188" s="9"/>
      <c r="V5188" s="9"/>
      <c r="W5188" s="9"/>
    </row>
    <row r="5189">
      <c r="A5189" s="123"/>
      <c r="B5189" s="25"/>
      <c r="C5189" s="116"/>
      <c r="D5189" s="9"/>
      <c r="E5189" s="9"/>
      <c r="F5189" s="9"/>
      <c r="G5189" s="9"/>
      <c r="H5189" s="9"/>
      <c r="I5189" s="9"/>
      <c r="J5189" s="9"/>
      <c r="K5189" s="9"/>
      <c r="L5189" s="9"/>
      <c r="M5189" s="9"/>
      <c r="N5189" s="9"/>
      <c r="O5189" s="9"/>
      <c r="P5189" s="9"/>
      <c r="Q5189" s="9"/>
      <c r="R5189" s="9"/>
      <c r="S5189" s="9"/>
      <c r="T5189" s="9"/>
      <c r="U5189" s="9"/>
      <c r="V5189" s="9"/>
      <c r="W5189" s="9"/>
    </row>
    <row r="5190">
      <c r="A5190" s="123"/>
      <c r="B5190" s="25"/>
      <c r="C5190" s="116"/>
      <c r="D5190" s="9"/>
      <c r="E5190" s="9"/>
      <c r="F5190" s="9"/>
      <c r="G5190" s="9"/>
      <c r="H5190" s="9"/>
      <c r="I5190" s="9"/>
      <c r="J5190" s="9"/>
      <c r="K5190" s="9"/>
      <c r="L5190" s="9"/>
      <c r="M5190" s="9"/>
      <c r="N5190" s="9"/>
      <c r="O5190" s="9"/>
      <c r="P5190" s="9"/>
      <c r="Q5190" s="9"/>
      <c r="R5190" s="9"/>
      <c r="S5190" s="9"/>
      <c r="T5190" s="9"/>
      <c r="U5190" s="9"/>
      <c r="V5190" s="9"/>
      <c r="W5190" s="9"/>
    </row>
    <row r="5191">
      <c r="A5191" s="123"/>
      <c r="B5191" s="25"/>
      <c r="C5191" s="116"/>
      <c r="D5191" s="9"/>
      <c r="E5191" s="9"/>
      <c r="F5191" s="9"/>
      <c r="G5191" s="9"/>
      <c r="H5191" s="9"/>
      <c r="I5191" s="9"/>
      <c r="J5191" s="9"/>
      <c r="K5191" s="9"/>
      <c r="L5191" s="9"/>
      <c r="M5191" s="9"/>
      <c r="N5191" s="9"/>
      <c r="O5191" s="9"/>
      <c r="P5191" s="9"/>
      <c r="Q5191" s="9"/>
      <c r="R5191" s="9"/>
      <c r="S5191" s="9"/>
      <c r="T5191" s="9"/>
      <c r="U5191" s="9"/>
      <c r="V5191" s="9"/>
      <c r="W5191" s="9"/>
    </row>
    <row r="5192">
      <c r="A5192" s="123"/>
      <c r="B5192" s="25"/>
      <c r="C5192" s="116"/>
      <c r="D5192" s="9"/>
      <c r="E5192" s="9"/>
      <c r="F5192" s="9"/>
      <c r="G5192" s="9"/>
      <c r="H5192" s="9"/>
      <c r="I5192" s="9"/>
      <c r="J5192" s="9"/>
      <c r="K5192" s="9"/>
      <c r="L5192" s="9"/>
      <c r="M5192" s="9"/>
      <c r="N5192" s="9"/>
      <c r="O5192" s="9"/>
      <c r="P5192" s="9"/>
      <c r="Q5192" s="9"/>
      <c r="R5192" s="9"/>
      <c r="S5192" s="9"/>
      <c r="T5192" s="9"/>
      <c r="U5192" s="9"/>
      <c r="V5192" s="9"/>
      <c r="W5192" s="9"/>
    </row>
    <row r="5193">
      <c r="A5193" s="123"/>
      <c r="B5193" s="25"/>
      <c r="C5193" s="116"/>
      <c r="D5193" s="9"/>
      <c r="E5193" s="9"/>
      <c r="F5193" s="9"/>
      <c r="G5193" s="9"/>
      <c r="H5193" s="9"/>
      <c r="I5193" s="9"/>
      <c r="J5193" s="9"/>
      <c r="K5193" s="9"/>
      <c r="L5193" s="9"/>
      <c r="M5193" s="9"/>
      <c r="N5193" s="9"/>
      <c r="O5193" s="9"/>
      <c r="P5193" s="9"/>
      <c r="Q5193" s="9"/>
      <c r="R5193" s="9"/>
      <c r="S5193" s="9"/>
      <c r="T5193" s="9"/>
      <c r="U5193" s="9"/>
      <c r="V5193" s="9"/>
      <c r="W5193" s="9"/>
    </row>
    <row r="5194">
      <c r="A5194" s="123"/>
      <c r="B5194" s="25"/>
      <c r="C5194" s="116"/>
      <c r="D5194" s="9"/>
      <c r="E5194" s="9"/>
      <c r="F5194" s="9"/>
      <c r="G5194" s="9"/>
      <c r="H5194" s="9"/>
      <c r="I5194" s="9"/>
      <c r="J5194" s="9"/>
      <c r="K5194" s="9"/>
      <c r="L5194" s="9"/>
      <c r="M5194" s="9"/>
      <c r="N5194" s="9"/>
      <c r="O5194" s="9"/>
      <c r="P5194" s="9"/>
      <c r="Q5194" s="9"/>
      <c r="R5194" s="9"/>
      <c r="S5194" s="9"/>
      <c r="T5194" s="9"/>
      <c r="U5194" s="9"/>
      <c r="V5194" s="9"/>
      <c r="W5194" s="9"/>
    </row>
    <row r="5195">
      <c r="A5195" s="123"/>
      <c r="B5195" s="25"/>
      <c r="C5195" s="116"/>
      <c r="D5195" s="9"/>
      <c r="E5195" s="9"/>
      <c r="F5195" s="9"/>
      <c r="G5195" s="9"/>
      <c r="H5195" s="9"/>
      <c r="I5195" s="9"/>
      <c r="J5195" s="9"/>
      <c r="K5195" s="9"/>
      <c r="L5195" s="9"/>
      <c r="M5195" s="9"/>
      <c r="N5195" s="9"/>
      <c r="O5195" s="9"/>
      <c r="P5195" s="9"/>
      <c r="Q5195" s="9"/>
      <c r="R5195" s="9"/>
      <c r="S5195" s="9"/>
      <c r="T5195" s="9"/>
      <c r="U5195" s="9"/>
      <c r="V5195" s="9"/>
      <c r="W5195" s="9"/>
    </row>
    <row r="5196">
      <c r="A5196" s="123"/>
      <c r="B5196" s="25"/>
      <c r="C5196" s="116"/>
      <c r="D5196" s="9"/>
      <c r="E5196" s="9"/>
      <c r="F5196" s="9"/>
      <c r="G5196" s="9"/>
      <c r="H5196" s="9"/>
      <c r="I5196" s="9"/>
      <c r="J5196" s="9"/>
      <c r="K5196" s="9"/>
      <c r="L5196" s="9"/>
      <c r="M5196" s="9"/>
      <c r="N5196" s="9"/>
      <c r="O5196" s="9"/>
      <c r="P5196" s="9"/>
      <c r="Q5196" s="9"/>
      <c r="R5196" s="9"/>
      <c r="S5196" s="9"/>
      <c r="T5196" s="9"/>
      <c r="U5196" s="9"/>
      <c r="V5196" s="9"/>
      <c r="W5196" s="9"/>
    </row>
    <row r="5197">
      <c r="A5197" s="123"/>
      <c r="B5197" s="25"/>
      <c r="C5197" s="116"/>
      <c r="D5197" s="9"/>
      <c r="E5197" s="9"/>
      <c r="F5197" s="9"/>
      <c r="G5197" s="9"/>
      <c r="H5197" s="9"/>
      <c r="I5197" s="9"/>
      <c r="J5197" s="9"/>
      <c r="K5197" s="9"/>
      <c r="L5197" s="9"/>
      <c r="M5197" s="9"/>
      <c r="N5197" s="9"/>
      <c r="O5197" s="9"/>
      <c r="P5197" s="9"/>
      <c r="Q5197" s="9"/>
      <c r="R5197" s="9"/>
      <c r="S5197" s="9"/>
      <c r="T5197" s="9"/>
      <c r="U5197" s="9"/>
      <c r="V5197" s="9"/>
      <c r="W5197" s="9"/>
    </row>
    <row r="5198">
      <c r="A5198" s="123"/>
      <c r="B5198" s="25"/>
      <c r="C5198" s="116"/>
      <c r="D5198" s="9"/>
      <c r="E5198" s="9"/>
      <c r="F5198" s="9"/>
      <c r="G5198" s="9"/>
      <c r="H5198" s="9"/>
      <c r="I5198" s="9"/>
      <c r="J5198" s="9"/>
      <c r="K5198" s="9"/>
      <c r="L5198" s="9"/>
      <c r="M5198" s="9"/>
      <c r="N5198" s="9"/>
      <c r="O5198" s="9"/>
      <c r="P5198" s="9"/>
      <c r="Q5198" s="9"/>
      <c r="R5198" s="9"/>
      <c r="S5198" s="9"/>
      <c r="T5198" s="9"/>
      <c r="U5198" s="9"/>
      <c r="V5198" s="9"/>
      <c r="W5198" s="9"/>
    </row>
    <row r="5199">
      <c r="A5199" s="123"/>
      <c r="B5199" s="25"/>
      <c r="C5199" s="116"/>
      <c r="D5199" s="9"/>
      <c r="E5199" s="9"/>
      <c r="F5199" s="9"/>
      <c r="G5199" s="9"/>
      <c r="H5199" s="9"/>
      <c r="I5199" s="9"/>
      <c r="J5199" s="9"/>
      <c r="K5199" s="9"/>
      <c r="L5199" s="9"/>
      <c r="M5199" s="9"/>
      <c r="N5199" s="9"/>
      <c r="O5199" s="9"/>
      <c r="P5199" s="9"/>
      <c r="Q5199" s="9"/>
      <c r="R5199" s="9"/>
      <c r="S5199" s="9"/>
      <c r="T5199" s="9"/>
      <c r="U5199" s="9"/>
      <c r="V5199" s="9"/>
      <c r="W5199" s="9"/>
    </row>
    <row r="5200">
      <c r="A5200" s="123"/>
      <c r="B5200" s="25"/>
      <c r="C5200" s="116"/>
      <c r="D5200" s="9"/>
      <c r="E5200" s="9"/>
      <c r="F5200" s="9"/>
      <c r="G5200" s="9"/>
      <c r="H5200" s="9"/>
      <c r="I5200" s="9"/>
      <c r="J5200" s="9"/>
      <c r="K5200" s="9"/>
      <c r="L5200" s="9"/>
      <c r="M5200" s="9"/>
      <c r="N5200" s="9"/>
      <c r="O5200" s="9"/>
      <c r="P5200" s="9"/>
      <c r="Q5200" s="9"/>
      <c r="R5200" s="9"/>
      <c r="S5200" s="9"/>
      <c r="T5200" s="9"/>
      <c r="U5200" s="9"/>
      <c r="V5200" s="9"/>
      <c r="W5200" s="9"/>
    </row>
    <row r="5201">
      <c r="A5201" s="123"/>
      <c r="B5201" s="25"/>
      <c r="C5201" s="116"/>
      <c r="D5201" s="9"/>
      <c r="E5201" s="9"/>
      <c r="F5201" s="9"/>
      <c r="G5201" s="9"/>
      <c r="H5201" s="9"/>
      <c r="I5201" s="9"/>
      <c r="J5201" s="9"/>
      <c r="K5201" s="9"/>
      <c r="L5201" s="9"/>
      <c r="M5201" s="9"/>
      <c r="N5201" s="9"/>
      <c r="O5201" s="9"/>
      <c r="P5201" s="9"/>
      <c r="Q5201" s="9"/>
      <c r="R5201" s="9"/>
      <c r="S5201" s="9"/>
      <c r="T5201" s="9"/>
      <c r="U5201" s="9"/>
      <c r="V5201" s="9"/>
      <c r="W5201" s="9"/>
    </row>
    <row r="5202">
      <c r="A5202" s="123"/>
      <c r="B5202" s="25"/>
      <c r="C5202" s="116"/>
      <c r="D5202" s="9"/>
      <c r="E5202" s="9"/>
      <c r="F5202" s="9"/>
      <c r="G5202" s="9"/>
      <c r="H5202" s="9"/>
      <c r="I5202" s="9"/>
      <c r="J5202" s="9"/>
      <c r="K5202" s="9"/>
      <c r="L5202" s="9"/>
      <c r="M5202" s="9"/>
      <c r="N5202" s="9"/>
      <c r="O5202" s="9"/>
      <c r="P5202" s="9"/>
      <c r="Q5202" s="9"/>
      <c r="R5202" s="9"/>
      <c r="S5202" s="9"/>
      <c r="T5202" s="9"/>
      <c r="U5202" s="9"/>
      <c r="V5202" s="9"/>
      <c r="W5202" s="9"/>
    </row>
    <row r="5203">
      <c r="A5203" s="123"/>
      <c r="B5203" s="25"/>
      <c r="C5203" s="116"/>
      <c r="D5203" s="9"/>
      <c r="E5203" s="9"/>
      <c r="F5203" s="9"/>
      <c r="G5203" s="9"/>
      <c r="H5203" s="9"/>
      <c r="I5203" s="9"/>
      <c r="J5203" s="9"/>
      <c r="K5203" s="9"/>
      <c r="L5203" s="9"/>
      <c r="M5203" s="9"/>
      <c r="N5203" s="9"/>
      <c r="O5203" s="9"/>
      <c r="P5203" s="9"/>
      <c r="Q5203" s="9"/>
      <c r="R5203" s="9"/>
      <c r="S5203" s="9"/>
      <c r="T5203" s="9"/>
      <c r="U5203" s="9"/>
      <c r="V5203" s="9"/>
      <c r="W5203" s="9"/>
    </row>
    <row r="5204">
      <c r="A5204" s="123"/>
      <c r="B5204" s="25"/>
      <c r="C5204" s="116"/>
      <c r="D5204" s="9"/>
      <c r="E5204" s="9"/>
      <c r="F5204" s="9"/>
      <c r="G5204" s="9"/>
      <c r="H5204" s="9"/>
      <c r="I5204" s="9"/>
      <c r="J5204" s="9"/>
      <c r="K5204" s="9"/>
      <c r="L5204" s="9"/>
      <c r="M5204" s="9"/>
      <c r="N5204" s="9"/>
      <c r="O5204" s="9"/>
      <c r="P5204" s="9"/>
      <c r="Q5204" s="9"/>
      <c r="R5204" s="9"/>
      <c r="S5204" s="9"/>
      <c r="T5204" s="9"/>
      <c r="U5204" s="9"/>
      <c r="V5204" s="9"/>
      <c r="W5204" s="9"/>
    </row>
    <row r="5205">
      <c r="A5205" s="123"/>
      <c r="B5205" s="25"/>
      <c r="C5205" s="116"/>
      <c r="D5205" s="9"/>
      <c r="E5205" s="9"/>
      <c r="F5205" s="9"/>
      <c r="G5205" s="9"/>
      <c r="H5205" s="9"/>
      <c r="I5205" s="9"/>
      <c r="J5205" s="9"/>
      <c r="K5205" s="9"/>
      <c r="L5205" s="9"/>
      <c r="M5205" s="9"/>
      <c r="N5205" s="9"/>
      <c r="O5205" s="9"/>
      <c r="P5205" s="9"/>
      <c r="Q5205" s="9"/>
      <c r="R5205" s="9"/>
      <c r="S5205" s="9"/>
      <c r="T5205" s="9"/>
      <c r="U5205" s="9"/>
      <c r="V5205" s="9"/>
      <c r="W5205" s="9"/>
    </row>
    <row r="5206">
      <c r="A5206" s="123"/>
      <c r="B5206" s="25"/>
      <c r="C5206" s="116"/>
      <c r="D5206" s="9"/>
      <c r="E5206" s="9"/>
      <c r="F5206" s="9"/>
      <c r="G5206" s="9"/>
      <c r="H5206" s="9"/>
      <c r="I5206" s="9"/>
      <c r="J5206" s="9"/>
      <c r="K5206" s="9"/>
      <c r="L5206" s="9"/>
      <c r="M5206" s="9"/>
      <c r="N5206" s="9"/>
      <c r="O5206" s="9"/>
      <c r="P5206" s="9"/>
      <c r="Q5206" s="9"/>
      <c r="R5206" s="9"/>
      <c r="S5206" s="9"/>
      <c r="T5206" s="9"/>
      <c r="U5206" s="9"/>
      <c r="V5206" s="9"/>
      <c r="W5206" s="9"/>
    </row>
    <row r="5207">
      <c r="A5207" s="123"/>
      <c r="B5207" s="25"/>
      <c r="C5207" s="116"/>
      <c r="D5207" s="9"/>
      <c r="E5207" s="9"/>
      <c r="F5207" s="9"/>
      <c r="G5207" s="9"/>
      <c r="H5207" s="9"/>
      <c r="I5207" s="9"/>
      <c r="J5207" s="9"/>
      <c r="K5207" s="9"/>
      <c r="L5207" s="9"/>
      <c r="M5207" s="9"/>
      <c r="N5207" s="9"/>
      <c r="O5207" s="9"/>
      <c r="P5207" s="9"/>
      <c r="Q5207" s="9"/>
      <c r="R5207" s="9"/>
      <c r="S5207" s="9"/>
      <c r="T5207" s="9"/>
      <c r="U5207" s="9"/>
      <c r="V5207" s="9"/>
      <c r="W5207" s="9"/>
    </row>
    <row r="5208">
      <c r="A5208" s="123"/>
      <c r="B5208" s="25"/>
      <c r="C5208" s="116"/>
      <c r="D5208" s="9"/>
      <c r="E5208" s="9"/>
      <c r="F5208" s="9"/>
      <c r="G5208" s="9"/>
      <c r="H5208" s="9"/>
      <c r="I5208" s="9"/>
      <c r="J5208" s="9"/>
      <c r="K5208" s="9"/>
      <c r="L5208" s="9"/>
      <c r="M5208" s="9"/>
      <c r="N5208" s="9"/>
      <c r="O5208" s="9"/>
      <c r="P5208" s="9"/>
      <c r="Q5208" s="9"/>
      <c r="R5208" s="9"/>
      <c r="S5208" s="9"/>
      <c r="T5208" s="9"/>
      <c r="U5208" s="9"/>
      <c r="V5208" s="9"/>
      <c r="W5208" s="9"/>
    </row>
    <row r="5209">
      <c r="A5209" s="123"/>
      <c r="B5209" s="25"/>
      <c r="C5209" s="116"/>
      <c r="D5209" s="9"/>
      <c r="E5209" s="9"/>
      <c r="F5209" s="9"/>
      <c r="G5209" s="9"/>
      <c r="H5209" s="9"/>
      <c r="I5209" s="9"/>
      <c r="J5209" s="9"/>
      <c r="K5209" s="9"/>
      <c r="L5209" s="9"/>
      <c r="M5209" s="9"/>
      <c r="N5209" s="9"/>
      <c r="O5209" s="9"/>
      <c r="P5209" s="9"/>
      <c r="Q5209" s="9"/>
      <c r="R5209" s="9"/>
      <c r="S5209" s="9"/>
      <c r="T5209" s="9"/>
      <c r="U5209" s="9"/>
      <c r="V5209" s="9"/>
      <c r="W5209" s="9"/>
    </row>
    <row r="5210">
      <c r="A5210" s="123"/>
      <c r="B5210" s="25"/>
      <c r="C5210" s="116"/>
      <c r="D5210" s="9"/>
      <c r="E5210" s="9"/>
      <c r="F5210" s="9"/>
      <c r="G5210" s="9"/>
      <c r="H5210" s="9"/>
      <c r="I5210" s="9"/>
      <c r="J5210" s="9"/>
      <c r="K5210" s="9"/>
      <c r="L5210" s="9"/>
      <c r="M5210" s="9"/>
      <c r="N5210" s="9"/>
      <c r="O5210" s="9"/>
      <c r="P5210" s="9"/>
      <c r="Q5210" s="9"/>
      <c r="R5210" s="9"/>
      <c r="S5210" s="9"/>
      <c r="T5210" s="9"/>
      <c r="U5210" s="9"/>
      <c r="V5210" s="9"/>
      <c r="W5210" s="9"/>
    </row>
    <row r="5211">
      <c r="A5211" s="123"/>
      <c r="B5211" s="25"/>
      <c r="C5211" s="116"/>
      <c r="D5211" s="9"/>
      <c r="E5211" s="9"/>
      <c r="F5211" s="9"/>
      <c r="G5211" s="9"/>
      <c r="H5211" s="9"/>
      <c r="I5211" s="9"/>
      <c r="J5211" s="9"/>
      <c r="K5211" s="9"/>
      <c r="L5211" s="9"/>
      <c r="M5211" s="9"/>
      <c r="N5211" s="9"/>
      <c r="O5211" s="9"/>
      <c r="P5211" s="9"/>
      <c r="Q5211" s="9"/>
      <c r="R5211" s="9"/>
      <c r="S5211" s="9"/>
      <c r="T5211" s="9"/>
      <c r="U5211" s="9"/>
      <c r="V5211" s="9"/>
      <c r="W5211" s="9"/>
    </row>
    <row r="5212">
      <c r="A5212" s="123"/>
      <c r="B5212" s="25"/>
      <c r="C5212" s="116"/>
      <c r="D5212" s="9"/>
      <c r="E5212" s="9"/>
      <c r="F5212" s="9"/>
      <c r="G5212" s="9"/>
      <c r="H5212" s="9"/>
      <c r="I5212" s="9"/>
      <c r="J5212" s="9"/>
      <c r="K5212" s="9"/>
      <c r="L5212" s="9"/>
      <c r="M5212" s="9"/>
      <c r="N5212" s="9"/>
      <c r="O5212" s="9"/>
      <c r="P5212" s="9"/>
      <c r="Q5212" s="9"/>
      <c r="R5212" s="9"/>
      <c r="S5212" s="9"/>
      <c r="T5212" s="9"/>
      <c r="U5212" s="9"/>
      <c r="V5212" s="9"/>
      <c r="W5212" s="9"/>
    </row>
    <row r="5213">
      <c r="A5213" s="123"/>
      <c r="B5213" s="25"/>
      <c r="C5213" s="116"/>
      <c r="D5213" s="9"/>
      <c r="E5213" s="9"/>
      <c r="F5213" s="9"/>
      <c r="G5213" s="9"/>
      <c r="H5213" s="9"/>
      <c r="I5213" s="9"/>
      <c r="J5213" s="9"/>
      <c r="K5213" s="9"/>
      <c r="L5213" s="9"/>
      <c r="M5213" s="9"/>
      <c r="N5213" s="9"/>
      <c r="O5213" s="9"/>
      <c r="P5213" s="9"/>
      <c r="Q5213" s="9"/>
      <c r="R5213" s="9"/>
      <c r="S5213" s="9"/>
      <c r="T5213" s="9"/>
      <c r="U5213" s="9"/>
      <c r="V5213" s="9"/>
      <c r="W5213" s="9"/>
    </row>
    <row r="5214">
      <c r="A5214" s="123"/>
      <c r="B5214" s="25"/>
      <c r="C5214" s="116"/>
      <c r="D5214" s="9"/>
      <c r="E5214" s="9"/>
      <c r="F5214" s="9"/>
      <c r="G5214" s="9"/>
      <c r="H5214" s="9"/>
      <c r="I5214" s="9"/>
      <c r="J5214" s="9"/>
      <c r="K5214" s="9"/>
      <c r="L5214" s="9"/>
      <c r="M5214" s="9"/>
      <c r="N5214" s="9"/>
      <c r="O5214" s="9"/>
      <c r="P5214" s="9"/>
      <c r="Q5214" s="9"/>
      <c r="R5214" s="9"/>
      <c r="S5214" s="9"/>
      <c r="T5214" s="9"/>
      <c r="U5214" s="9"/>
      <c r="V5214" s="9"/>
      <c r="W5214" s="9"/>
    </row>
    <row r="5215">
      <c r="A5215" s="123"/>
      <c r="B5215" s="25"/>
      <c r="C5215" s="116"/>
      <c r="D5215" s="9"/>
      <c r="E5215" s="9"/>
      <c r="F5215" s="9"/>
      <c r="G5215" s="9"/>
      <c r="H5215" s="9"/>
      <c r="I5215" s="9"/>
      <c r="J5215" s="9"/>
      <c r="K5215" s="9"/>
      <c r="L5215" s="9"/>
      <c r="M5215" s="9"/>
      <c r="N5215" s="9"/>
      <c r="O5215" s="9"/>
      <c r="P5215" s="9"/>
      <c r="Q5215" s="9"/>
      <c r="R5215" s="9"/>
      <c r="S5215" s="9"/>
      <c r="T5215" s="9"/>
      <c r="U5215" s="9"/>
      <c r="V5215" s="9"/>
      <c r="W5215" s="9"/>
    </row>
    <row r="5216">
      <c r="A5216" s="123"/>
      <c r="B5216" s="25"/>
      <c r="C5216" s="116"/>
      <c r="D5216" s="9"/>
      <c r="E5216" s="9"/>
      <c r="F5216" s="9"/>
      <c r="G5216" s="9"/>
      <c r="H5216" s="9"/>
      <c r="I5216" s="9"/>
      <c r="J5216" s="9"/>
      <c r="K5216" s="9"/>
      <c r="L5216" s="9"/>
      <c r="M5216" s="9"/>
      <c r="N5216" s="9"/>
      <c r="O5216" s="9"/>
      <c r="P5216" s="9"/>
      <c r="Q5216" s="9"/>
      <c r="R5216" s="9"/>
      <c r="S5216" s="9"/>
      <c r="T5216" s="9"/>
      <c r="U5216" s="9"/>
      <c r="V5216" s="9"/>
      <c r="W5216" s="9"/>
    </row>
    <row r="5217">
      <c r="A5217" s="123"/>
      <c r="B5217" s="25"/>
      <c r="C5217" s="116"/>
      <c r="D5217" s="9"/>
      <c r="E5217" s="9"/>
      <c r="F5217" s="9"/>
      <c r="G5217" s="9"/>
      <c r="H5217" s="9"/>
      <c r="I5217" s="9"/>
      <c r="J5217" s="9"/>
      <c r="K5217" s="9"/>
      <c r="L5217" s="9"/>
      <c r="M5217" s="9"/>
      <c r="N5217" s="9"/>
      <c r="O5217" s="9"/>
      <c r="P5217" s="9"/>
      <c r="Q5217" s="9"/>
      <c r="R5217" s="9"/>
      <c r="S5217" s="9"/>
      <c r="T5217" s="9"/>
      <c r="U5217" s="9"/>
      <c r="V5217" s="9"/>
      <c r="W5217" s="9"/>
    </row>
    <row r="5218">
      <c r="A5218" s="123"/>
      <c r="B5218" s="25"/>
      <c r="C5218" s="116"/>
      <c r="D5218" s="9"/>
      <c r="E5218" s="9"/>
      <c r="F5218" s="9"/>
      <c r="G5218" s="9"/>
      <c r="H5218" s="9"/>
      <c r="I5218" s="9"/>
      <c r="J5218" s="9"/>
      <c r="K5218" s="9"/>
      <c r="L5218" s="9"/>
      <c r="M5218" s="9"/>
      <c r="N5218" s="9"/>
      <c r="O5218" s="9"/>
      <c r="P5218" s="9"/>
      <c r="Q5218" s="9"/>
      <c r="R5218" s="9"/>
      <c r="S5218" s="9"/>
      <c r="T5218" s="9"/>
      <c r="U5218" s="9"/>
      <c r="V5218" s="9"/>
      <c r="W5218" s="9"/>
    </row>
    <row r="5219">
      <c r="A5219" s="123"/>
      <c r="B5219" s="25"/>
      <c r="C5219" s="116"/>
      <c r="D5219" s="9"/>
      <c r="E5219" s="9"/>
      <c r="F5219" s="9"/>
      <c r="G5219" s="9"/>
      <c r="H5219" s="9"/>
      <c r="I5219" s="9"/>
      <c r="J5219" s="9"/>
      <c r="K5219" s="9"/>
      <c r="L5219" s="9"/>
      <c r="M5219" s="9"/>
      <c r="N5219" s="9"/>
      <c r="O5219" s="9"/>
      <c r="P5219" s="9"/>
      <c r="Q5219" s="9"/>
      <c r="R5219" s="9"/>
      <c r="S5219" s="9"/>
      <c r="T5219" s="9"/>
      <c r="U5219" s="9"/>
      <c r="V5219" s="9"/>
      <c r="W5219" s="9"/>
    </row>
    <row r="5220">
      <c r="A5220" s="123"/>
      <c r="B5220" s="25"/>
      <c r="C5220" s="116"/>
      <c r="D5220" s="9"/>
      <c r="E5220" s="9"/>
      <c r="F5220" s="9"/>
      <c r="G5220" s="9"/>
      <c r="H5220" s="9"/>
      <c r="I5220" s="9"/>
      <c r="J5220" s="9"/>
      <c r="K5220" s="9"/>
      <c r="L5220" s="9"/>
      <c r="M5220" s="9"/>
      <c r="N5220" s="9"/>
      <c r="O5220" s="9"/>
      <c r="P5220" s="9"/>
      <c r="Q5220" s="9"/>
      <c r="R5220" s="9"/>
      <c r="S5220" s="9"/>
      <c r="T5220" s="9"/>
      <c r="U5220" s="9"/>
      <c r="V5220" s="9"/>
      <c r="W5220" s="9"/>
    </row>
    <row r="5221">
      <c r="A5221" s="123"/>
      <c r="B5221" s="25"/>
      <c r="C5221" s="116"/>
      <c r="D5221" s="9"/>
      <c r="E5221" s="9"/>
      <c r="F5221" s="9"/>
      <c r="G5221" s="9"/>
      <c r="H5221" s="9"/>
      <c r="I5221" s="9"/>
      <c r="J5221" s="9"/>
      <c r="K5221" s="9"/>
      <c r="L5221" s="9"/>
      <c r="M5221" s="9"/>
      <c r="N5221" s="9"/>
      <c r="O5221" s="9"/>
      <c r="P5221" s="9"/>
      <c r="Q5221" s="9"/>
      <c r="R5221" s="9"/>
      <c r="S5221" s="9"/>
      <c r="T5221" s="9"/>
      <c r="U5221" s="9"/>
      <c r="V5221" s="9"/>
      <c r="W5221" s="9"/>
    </row>
    <row r="5222">
      <c r="A5222" s="123"/>
      <c r="B5222" s="25"/>
      <c r="C5222" s="116"/>
      <c r="D5222" s="9"/>
      <c r="E5222" s="9"/>
      <c r="F5222" s="9"/>
      <c r="G5222" s="9"/>
      <c r="H5222" s="9"/>
      <c r="I5222" s="9"/>
      <c r="J5222" s="9"/>
      <c r="K5222" s="9"/>
      <c r="L5222" s="9"/>
      <c r="M5222" s="9"/>
      <c r="N5222" s="9"/>
      <c r="O5222" s="9"/>
      <c r="P5222" s="9"/>
      <c r="Q5222" s="9"/>
      <c r="R5222" s="9"/>
      <c r="S5222" s="9"/>
      <c r="T5222" s="9"/>
      <c r="U5222" s="9"/>
      <c r="V5222" s="9"/>
      <c r="W5222" s="9"/>
    </row>
    <row r="5223">
      <c r="A5223" s="123"/>
      <c r="B5223" s="25"/>
      <c r="C5223" s="116"/>
      <c r="D5223" s="9"/>
      <c r="E5223" s="9"/>
      <c r="F5223" s="9"/>
      <c r="G5223" s="9"/>
      <c r="H5223" s="9"/>
      <c r="I5223" s="9"/>
      <c r="J5223" s="9"/>
      <c r="K5223" s="9"/>
      <c r="L5223" s="9"/>
      <c r="M5223" s="9"/>
      <c r="N5223" s="9"/>
      <c r="O5223" s="9"/>
      <c r="P5223" s="9"/>
      <c r="Q5223" s="9"/>
      <c r="R5223" s="9"/>
      <c r="S5223" s="9"/>
      <c r="T5223" s="9"/>
      <c r="U5223" s="9"/>
      <c r="V5223" s="9"/>
      <c r="W5223" s="9"/>
    </row>
    <row r="5224">
      <c r="A5224" s="123"/>
      <c r="B5224" s="25"/>
      <c r="C5224" s="116"/>
      <c r="D5224" s="9"/>
      <c r="E5224" s="9"/>
      <c r="F5224" s="9"/>
      <c r="G5224" s="9"/>
      <c r="H5224" s="9"/>
      <c r="I5224" s="9"/>
      <c r="J5224" s="9"/>
      <c r="K5224" s="9"/>
      <c r="L5224" s="9"/>
      <c r="M5224" s="9"/>
      <c r="N5224" s="9"/>
      <c r="O5224" s="9"/>
      <c r="P5224" s="9"/>
      <c r="Q5224" s="9"/>
      <c r="R5224" s="9"/>
      <c r="S5224" s="9"/>
      <c r="T5224" s="9"/>
      <c r="U5224" s="9"/>
      <c r="V5224" s="9"/>
      <c r="W5224" s="9"/>
    </row>
    <row r="5225">
      <c r="A5225" s="123"/>
      <c r="B5225" s="25"/>
      <c r="C5225" s="116"/>
      <c r="D5225" s="9"/>
      <c r="E5225" s="9"/>
      <c r="F5225" s="9"/>
      <c r="G5225" s="9"/>
      <c r="H5225" s="9"/>
      <c r="I5225" s="9"/>
      <c r="J5225" s="9"/>
      <c r="K5225" s="9"/>
      <c r="L5225" s="9"/>
      <c r="M5225" s="9"/>
      <c r="N5225" s="9"/>
      <c r="O5225" s="9"/>
      <c r="P5225" s="9"/>
      <c r="Q5225" s="9"/>
      <c r="R5225" s="9"/>
      <c r="S5225" s="9"/>
      <c r="T5225" s="9"/>
      <c r="U5225" s="9"/>
      <c r="V5225" s="9"/>
      <c r="W5225" s="9"/>
    </row>
    <row r="5226">
      <c r="A5226" s="123"/>
      <c r="B5226" s="25"/>
      <c r="C5226" s="116"/>
      <c r="D5226" s="9"/>
      <c r="E5226" s="9"/>
      <c r="F5226" s="9"/>
      <c r="G5226" s="9"/>
      <c r="H5226" s="9"/>
      <c r="I5226" s="9"/>
      <c r="J5226" s="9"/>
      <c r="K5226" s="9"/>
      <c r="L5226" s="9"/>
      <c r="M5226" s="9"/>
      <c r="N5226" s="9"/>
      <c r="O5226" s="9"/>
      <c r="P5226" s="9"/>
      <c r="Q5226" s="9"/>
      <c r="R5226" s="9"/>
      <c r="S5226" s="9"/>
      <c r="T5226" s="9"/>
      <c r="U5226" s="9"/>
      <c r="V5226" s="9"/>
      <c r="W5226" s="9"/>
    </row>
    <row r="5227">
      <c r="A5227" s="123"/>
      <c r="B5227" s="25"/>
      <c r="C5227" s="116"/>
      <c r="D5227" s="9"/>
      <c r="E5227" s="9"/>
      <c r="F5227" s="9"/>
      <c r="G5227" s="9"/>
      <c r="H5227" s="9"/>
      <c r="I5227" s="9"/>
      <c r="J5227" s="9"/>
      <c r="K5227" s="9"/>
      <c r="L5227" s="9"/>
      <c r="M5227" s="9"/>
      <c r="N5227" s="9"/>
      <c r="O5227" s="9"/>
      <c r="P5227" s="9"/>
      <c r="Q5227" s="9"/>
      <c r="R5227" s="9"/>
      <c r="S5227" s="9"/>
      <c r="T5227" s="9"/>
      <c r="U5227" s="9"/>
      <c r="V5227" s="9"/>
      <c r="W5227" s="9"/>
    </row>
    <row r="5228">
      <c r="A5228" s="123"/>
      <c r="B5228" s="25"/>
      <c r="C5228" s="116"/>
      <c r="D5228" s="9"/>
      <c r="E5228" s="9"/>
      <c r="F5228" s="9"/>
      <c r="G5228" s="9"/>
      <c r="H5228" s="9"/>
      <c r="I5228" s="9"/>
      <c r="J5228" s="9"/>
      <c r="K5228" s="9"/>
      <c r="L5228" s="9"/>
      <c r="M5228" s="9"/>
      <c r="N5228" s="9"/>
      <c r="O5228" s="9"/>
      <c r="P5228" s="9"/>
      <c r="Q5228" s="9"/>
      <c r="R5228" s="9"/>
      <c r="S5228" s="9"/>
      <c r="T5228" s="9"/>
      <c r="U5228" s="9"/>
      <c r="V5228" s="9"/>
      <c r="W5228" s="9"/>
    </row>
    <row r="5229">
      <c r="A5229" s="123"/>
      <c r="B5229" s="25"/>
      <c r="C5229" s="116"/>
      <c r="D5229" s="9"/>
      <c r="E5229" s="9"/>
      <c r="F5229" s="9"/>
      <c r="G5229" s="9"/>
      <c r="H5229" s="9"/>
      <c r="I5229" s="9"/>
      <c r="J5229" s="9"/>
      <c r="K5229" s="9"/>
      <c r="L5229" s="9"/>
      <c r="M5229" s="9"/>
      <c r="N5229" s="9"/>
      <c r="O5229" s="9"/>
      <c r="P5229" s="9"/>
      <c r="Q5229" s="9"/>
      <c r="R5229" s="9"/>
      <c r="S5229" s="9"/>
      <c r="T5229" s="9"/>
      <c r="U5229" s="9"/>
      <c r="V5229" s="9"/>
      <c r="W5229" s="9"/>
    </row>
    <row r="5230">
      <c r="A5230" s="123"/>
      <c r="B5230" s="25"/>
      <c r="C5230" s="116"/>
      <c r="D5230" s="9"/>
      <c r="E5230" s="9"/>
      <c r="F5230" s="9"/>
      <c r="G5230" s="9"/>
      <c r="H5230" s="9"/>
      <c r="I5230" s="9"/>
      <c r="J5230" s="9"/>
      <c r="K5230" s="9"/>
      <c r="L5230" s="9"/>
      <c r="M5230" s="9"/>
      <c r="N5230" s="9"/>
      <c r="O5230" s="9"/>
      <c r="P5230" s="9"/>
      <c r="Q5230" s="9"/>
      <c r="R5230" s="9"/>
      <c r="S5230" s="9"/>
      <c r="T5230" s="9"/>
      <c r="U5230" s="9"/>
      <c r="V5230" s="9"/>
      <c r="W5230" s="9"/>
    </row>
    <row r="5231">
      <c r="A5231" s="123"/>
      <c r="B5231" s="25"/>
      <c r="C5231" s="116"/>
      <c r="D5231" s="9"/>
      <c r="E5231" s="9"/>
      <c r="F5231" s="9"/>
      <c r="G5231" s="9"/>
      <c r="H5231" s="9"/>
      <c r="I5231" s="9"/>
      <c r="J5231" s="9"/>
      <c r="K5231" s="9"/>
      <c r="L5231" s="9"/>
      <c r="M5231" s="9"/>
      <c r="N5231" s="9"/>
      <c r="O5231" s="9"/>
      <c r="P5231" s="9"/>
      <c r="Q5231" s="9"/>
      <c r="R5231" s="9"/>
      <c r="S5231" s="9"/>
      <c r="T5231" s="9"/>
      <c r="U5231" s="9"/>
      <c r="V5231" s="9"/>
      <c r="W5231" s="9"/>
    </row>
    <row r="5232">
      <c r="A5232" s="123"/>
      <c r="B5232" s="25"/>
      <c r="C5232" s="116"/>
      <c r="D5232" s="9"/>
      <c r="E5232" s="9"/>
      <c r="F5232" s="9"/>
      <c r="G5232" s="9"/>
      <c r="H5232" s="9"/>
      <c r="I5232" s="9"/>
      <c r="J5232" s="9"/>
      <c r="K5232" s="9"/>
      <c r="L5232" s="9"/>
      <c r="M5232" s="9"/>
      <c r="N5232" s="9"/>
      <c r="O5232" s="9"/>
      <c r="P5232" s="9"/>
      <c r="Q5232" s="9"/>
      <c r="R5232" s="9"/>
      <c r="S5232" s="9"/>
      <c r="T5232" s="9"/>
      <c r="U5232" s="9"/>
      <c r="V5232" s="9"/>
      <c r="W5232" s="9"/>
    </row>
    <row r="5233">
      <c r="A5233" s="123"/>
      <c r="B5233" s="25"/>
      <c r="C5233" s="116"/>
      <c r="D5233" s="9"/>
      <c r="E5233" s="9"/>
      <c r="F5233" s="9"/>
      <c r="G5233" s="9"/>
      <c r="H5233" s="9"/>
      <c r="I5233" s="9"/>
      <c r="J5233" s="9"/>
      <c r="K5233" s="9"/>
      <c r="L5233" s="9"/>
      <c r="M5233" s="9"/>
      <c r="N5233" s="9"/>
      <c r="O5233" s="9"/>
      <c r="P5233" s="9"/>
      <c r="Q5233" s="9"/>
      <c r="R5233" s="9"/>
      <c r="S5233" s="9"/>
      <c r="T5233" s="9"/>
      <c r="U5233" s="9"/>
      <c r="V5233" s="9"/>
      <c r="W5233" s="9"/>
    </row>
    <row r="5234">
      <c r="A5234" s="123"/>
      <c r="B5234" s="25"/>
      <c r="C5234" s="116"/>
      <c r="D5234" s="9"/>
      <c r="E5234" s="9"/>
      <c r="F5234" s="9"/>
      <c r="G5234" s="9"/>
      <c r="H5234" s="9"/>
      <c r="I5234" s="9"/>
      <c r="J5234" s="9"/>
      <c r="K5234" s="9"/>
      <c r="L5234" s="9"/>
      <c r="M5234" s="9"/>
      <c r="N5234" s="9"/>
      <c r="O5234" s="9"/>
      <c r="P5234" s="9"/>
      <c r="Q5234" s="9"/>
      <c r="R5234" s="9"/>
      <c r="S5234" s="9"/>
      <c r="T5234" s="9"/>
      <c r="U5234" s="9"/>
      <c r="V5234" s="9"/>
      <c r="W5234" s="9"/>
    </row>
    <row r="5235">
      <c r="A5235" s="123"/>
      <c r="B5235" s="25"/>
      <c r="C5235" s="116"/>
      <c r="D5235" s="9"/>
      <c r="E5235" s="9"/>
      <c r="F5235" s="9"/>
      <c r="G5235" s="9"/>
      <c r="H5235" s="9"/>
      <c r="I5235" s="9"/>
      <c r="J5235" s="9"/>
      <c r="K5235" s="9"/>
      <c r="L5235" s="9"/>
      <c r="M5235" s="9"/>
      <c r="N5235" s="9"/>
      <c r="O5235" s="9"/>
      <c r="P5235" s="9"/>
      <c r="Q5235" s="9"/>
      <c r="R5235" s="9"/>
      <c r="S5235" s="9"/>
      <c r="T5235" s="9"/>
      <c r="U5235" s="9"/>
      <c r="V5235" s="9"/>
      <c r="W5235" s="9"/>
    </row>
    <row r="5236">
      <c r="A5236" s="123"/>
      <c r="B5236" s="25"/>
      <c r="C5236" s="116"/>
      <c r="D5236" s="9"/>
      <c r="E5236" s="9"/>
      <c r="F5236" s="9"/>
      <c r="G5236" s="9"/>
      <c r="H5236" s="9"/>
      <c r="I5236" s="9"/>
      <c r="J5236" s="9"/>
      <c r="K5236" s="9"/>
      <c r="L5236" s="9"/>
      <c r="M5236" s="9"/>
      <c r="N5236" s="9"/>
      <c r="O5236" s="9"/>
      <c r="P5236" s="9"/>
      <c r="Q5236" s="9"/>
      <c r="R5236" s="9"/>
      <c r="S5236" s="9"/>
      <c r="T5236" s="9"/>
      <c r="U5236" s="9"/>
      <c r="V5236" s="9"/>
      <c r="W5236" s="9"/>
    </row>
    <row r="5237">
      <c r="A5237" s="123"/>
      <c r="B5237" s="25"/>
      <c r="C5237" s="116"/>
      <c r="D5237" s="9"/>
      <c r="E5237" s="9"/>
      <c r="F5237" s="9"/>
      <c r="G5237" s="9"/>
      <c r="H5237" s="9"/>
      <c r="I5237" s="9"/>
      <c r="J5237" s="9"/>
      <c r="K5237" s="9"/>
      <c r="L5237" s="9"/>
      <c r="M5237" s="9"/>
      <c r="N5237" s="9"/>
      <c r="O5237" s="9"/>
      <c r="P5237" s="9"/>
      <c r="Q5237" s="9"/>
      <c r="R5237" s="9"/>
      <c r="S5237" s="9"/>
      <c r="T5237" s="9"/>
      <c r="U5237" s="9"/>
      <c r="V5237" s="9"/>
      <c r="W5237" s="9"/>
    </row>
    <row r="5238">
      <c r="A5238" s="123"/>
      <c r="B5238" s="25"/>
      <c r="C5238" s="116"/>
      <c r="D5238" s="9"/>
      <c r="E5238" s="9"/>
      <c r="F5238" s="9"/>
      <c r="G5238" s="9"/>
      <c r="H5238" s="9"/>
      <c r="I5238" s="9"/>
      <c r="J5238" s="9"/>
      <c r="K5238" s="9"/>
      <c r="L5238" s="9"/>
      <c r="M5238" s="9"/>
      <c r="N5238" s="9"/>
      <c r="O5238" s="9"/>
      <c r="P5238" s="9"/>
      <c r="Q5238" s="9"/>
      <c r="R5238" s="9"/>
      <c r="S5238" s="9"/>
      <c r="T5238" s="9"/>
      <c r="U5238" s="9"/>
      <c r="V5238" s="9"/>
      <c r="W5238" s="9"/>
    </row>
    <row r="5239">
      <c r="A5239" s="123"/>
      <c r="B5239" s="25"/>
      <c r="C5239" s="116"/>
      <c r="D5239" s="9"/>
      <c r="E5239" s="9"/>
      <c r="F5239" s="9"/>
      <c r="G5239" s="9"/>
      <c r="H5239" s="9"/>
      <c r="I5239" s="9"/>
      <c r="J5239" s="9"/>
      <c r="K5239" s="9"/>
      <c r="L5239" s="9"/>
      <c r="M5239" s="9"/>
      <c r="N5239" s="9"/>
      <c r="O5239" s="9"/>
      <c r="P5239" s="9"/>
      <c r="Q5239" s="9"/>
      <c r="R5239" s="9"/>
      <c r="S5239" s="9"/>
      <c r="T5239" s="9"/>
      <c r="U5239" s="9"/>
      <c r="V5239" s="9"/>
      <c r="W5239" s="9"/>
    </row>
    <row r="5240">
      <c r="A5240" s="123"/>
      <c r="B5240" s="25"/>
      <c r="C5240" s="116"/>
      <c r="D5240" s="9"/>
      <c r="E5240" s="9"/>
      <c r="F5240" s="9"/>
      <c r="G5240" s="9"/>
      <c r="H5240" s="9"/>
      <c r="I5240" s="9"/>
      <c r="J5240" s="9"/>
      <c r="K5240" s="9"/>
      <c r="L5240" s="9"/>
      <c r="M5240" s="9"/>
      <c r="N5240" s="9"/>
      <c r="O5240" s="9"/>
      <c r="P5240" s="9"/>
      <c r="Q5240" s="9"/>
      <c r="R5240" s="9"/>
      <c r="S5240" s="9"/>
      <c r="T5240" s="9"/>
      <c r="U5240" s="9"/>
      <c r="V5240" s="9"/>
      <c r="W5240" s="9"/>
    </row>
    <row r="5241">
      <c r="A5241" s="123"/>
      <c r="B5241" s="25"/>
      <c r="C5241" s="116"/>
      <c r="D5241" s="9"/>
      <c r="E5241" s="9"/>
      <c r="F5241" s="9"/>
      <c r="G5241" s="9"/>
      <c r="H5241" s="9"/>
      <c r="I5241" s="9"/>
      <c r="J5241" s="9"/>
      <c r="K5241" s="9"/>
      <c r="L5241" s="9"/>
      <c r="M5241" s="9"/>
      <c r="N5241" s="9"/>
      <c r="O5241" s="9"/>
      <c r="P5241" s="9"/>
      <c r="Q5241" s="9"/>
      <c r="R5241" s="9"/>
      <c r="S5241" s="9"/>
      <c r="T5241" s="9"/>
      <c r="U5241" s="9"/>
      <c r="V5241" s="9"/>
      <c r="W5241" s="9"/>
    </row>
    <row r="5242">
      <c r="A5242" s="123"/>
      <c r="B5242" s="25"/>
      <c r="C5242" s="116"/>
      <c r="D5242" s="9"/>
      <c r="E5242" s="9"/>
      <c r="F5242" s="9"/>
      <c r="G5242" s="9"/>
      <c r="H5242" s="9"/>
      <c r="I5242" s="9"/>
      <c r="J5242" s="9"/>
      <c r="K5242" s="9"/>
      <c r="L5242" s="9"/>
      <c r="M5242" s="9"/>
      <c r="N5242" s="9"/>
      <c r="O5242" s="9"/>
      <c r="P5242" s="9"/>
      <c r="Q5242" s="9"/>
      <c r="R5242" s="9"/>
      <c r="S5242" s="9"/>
      <c r="T5242" s="9"/>
      <c r="U5242" s="9"/>
      <c r="V5242" s="9"/>
      <c r="W5242" s="9"/>
    </row>
    <row r="5243">
      <c r="A5243" s="123"/>
      <c r="B5243" s="25"/>
      <c r="C5243" s="116"/>
      <c r="D5243" s="9"/>
      <c r="E5243" s="9"/>
      <c r="F5243" s="9"/>
      <c r="G5243" s="9"/>
      <c r="H5243" s="9"/>
      <c r="I5243" s="9"/>
      <c r="J5243" s="9"/>
      <c r="K5243" s="9"/>
      <c r="L5243" s="9"/>
      <c r="M5243" s="9"/>
      <c r="N5243" s="9"/>
      <c r="O5243" s="9"/>
      <c r="P5243" s="9"/>
      <c r="Q5243" s="9"/>
      <c r="R5243" s="9"/>
      <c r="S5243" s="9"/>
      <c r="T5243" s="9"/>
      <c r="U5243" s="9"/>
      <c r="V5243" s="9"/>
      <c r="W5243" s="9"/>
    </row>
    <row r="5244">
      <c r="A5244" s="123"/>
      <c r="B5244" s="25"/>
      <c r="C5244" s="116"/>
      <c r="D5244" s="9"/>
      <c r="E5244" s="9"/>
      <c r="F5244" s="9"/>
      <c r="G5244" s="9"/>
      <c r="H5244" s="9"/>
      <c r="I5244" s="9"/>
      <c r="J5244" s="9"/>
      <c r="K5244" s="9"/>
      <c r="L5244" s="9"/>
      <c r="M5244" s="9"/>
      <c r="N5244" s="9"/>
      <c r="O5244" s="9"/>
      <c r="P5244" s="9"/>
      <c r="Q5244" s="9"/>
      <c r="R5244" s="9"/>
      <c r="S5244" s="9"/>
      <c r="T5244" s="9"/>
      <c r="U5244" s="9"/>
      <c r="V5244" s="9"/>
      <c r="W5244" s="9"/>
    </row>
    <row r="5245">
      <c r="A5245" s="123"/>
      <c r="B5245" s="25"/>
      <c r="C5245" s="116"/>
      <c r="D5245" s="9"/>
      <c r="E5245" s="9"/>
      <c r="F5245" s="9"/>
      <c r="G5245" s="9"/>
      <c r="H5245" s="9"/>
      <c r="I5245" s="9"/>
      <c r="J5245" s="9"/>
      <c r="K5245" s="9"/>
      <c r="L5245" s="9"/>
      <c r="M5245" s="9"/>
      <c r="N5245" s="9"/>
      <c r="O5245" s="9"/>
      <c r="P5245" s="9"/>
      <c r="Q5245" s="9"/>
      <c r="R5245" s="9"/>
      <c r="S5245" s="9"/>
      <c r="T5245" s="9"/>
      <c r="U5245" s="9"/>
      <c r="V5245" s="9"/>
      <c r="W5245" s="9"/>
    </row>
    <row r="5246">
      <c r="A5246" s="123"/>
      <c r="B5246" s="25"/>
      <c r="C5246" s="116"/>
      <c r="D5246" s="9"/>
      <c r="E5246" s="9"/>
      <c r="F5246" s="9"/>
      <c r="G5246" s="9"/>
      <c r="H5246" s="9"/>
      <c r="I5246" s="9"/>
      <c r="J5246" s="9"/>
      <c r="K5246" s="9"/>
      <c r="L5246" s="9"/>
      <c r="M5246" s="9"/>
      <c r="N5246" s="9"/>
      <c r="O5246" s="9"/>
      <c r="P5246" s="9"/>
      <c r="Q5246" s="9"/>
      <c r="R5246" s="9"/>
      <c r="S5246" s="9"/>
      <c r="T5246" s="9"/>
      <c r="U5246" s="9"/>
      <c r="V5246" s="9"/>
      <c r="W5246" s="9"/>
    </row>
    <row r="5247">
      <c r="A5247" s="123"/>
      <c r="B5247" s="25"/>
      <c r="C5247" s="116"/>
      <c r="D5247" s="9"/>
      <c r="E5247" s="9"/>
      <c r="F5247" s="9"/>
      <c r="G5247" s="9"/>
      <c r="H5247" s="9"/>
      <c r="I5247" s="9"/>
      <c r="J5247" s="9"/>
      <c r="K5247" s="9"/>
      <c r="L5247" s="9"/>
      <c r="M5247" s="9"/>
      <c r="N5247" s="9"/>
      <c r="O5247" s="9"/>
      <c r="P5247" s="9"/>
      <c r="Q5247" s="9"/>
      <c r="R5247" s="9"/>
      <c r="S5247" s="9"/>
      <c r="T5247" s="9"/>
      <c r="U5247" s="9"/>
      <c r="V5247" s="9"/>
      <c r="W5247" s="9"/>
    </row>
    <row r="5248">
      <c r="A5248" s="123"/>
      <c r="B5248" s="25"/>
      <c r="C5248" s="116"/>
      <c r="D5248" s="9"/>
      <c r="E5248" s="9"/>
      <c r="F5248" s="9"/>
      <c r="G5248" s="9"/>
      <c r="H5248" s="9"/>
      <c r="I5248" s="9"/>
      <c r="J5248" s="9"/>
      <c r="K5248" s="9"/>
      <c r="L5248" s="9"/>
      <c r="M5248" s="9"/>
      <c r="N5248" s="9"/>
      <c r="O5248" s="9"/>
      <c r="P5248" s="9"/>
      <c r="Q5248" s="9"/>
      <c r="R5248" s="9"/>
      <c r="S5248" s="9"/>
      <c r="T5248" s="9"/>
      <c r="U5248" s="9"/>
      <c r="V5248" s="9"/>
      <c r="W5248" s="9"/>
    </row>
    <row r="5249">
      <c r="A5249" s="123"/>
      <c r="B5249" s="25"/>
      <c r="C5249" s="116"/>
      <c r="D5249" s="9"/>
      <c r="E5249" s="9"/>
      <c r="F5249" s="9"/>
      <c r="G5249" s="9"/>
      <c r="H5249" s="9"/>
      <c r="I5249" s="9"/>
      <c r="J5249" s="9"/>
      <c r="K5249" s="9"/>
      <c r="L5249" s="9"/>
      <c r="M5249" s="9"/>
      <c r="N5249" s="9"/>
      <c r="O5249" s="9"/>
      <c r="P5249" s="9"/>
      <c r="Q5249" s="9"/>
      <c r="R5249" s="9"/>
      <c r="S5249" s="9"/>
      <c r="T5249" s="9"/>
      <c r="U5249" s="9"/>
      <c r="V5249" s="9"/>
      <c r="W5249" s="9"/>
    </row>
    <row r="5250">
      <c r="A5250" s="123"/>
      <c r="B5250" s="25"/>
      <c r="C5250" s="116"/>
      <c r="D5250" s="9"/>
      <c r="E5250" s="9"/>
      <c r="F5250" s="9"/>
      <c r="G5250" s="9"/>
      <c r="H5250" s="9"/>
      <c r="I5250" s="9"/>
      <c r="J5250" s="9"/>
      <c r="K5250" s="9"/>
      <c r="L5250" s="9"/>
      <c r="M5250" s="9"/>
      <c r="N5250" s="9"/>
      <c r="O5250" s="9"/>
      <c r="P5250" s="9"/>
      <c r="Q5250" s="9"/>
      <c r="R5250" s="9"/>
      <c r="S5250" s="9"/>
      <c r="T5250" s="9"/>
      <c r="U5250" s="9"/>
      <c r="V5250" s="9"/>
      <c r="W5250" s="9"/>
    </row>
    <row r="5251">
      <c r="A5251" s="123"/>
      <c r="B5251" s="25"/>
      <c r="C5251" s="116"/>
      <c r="D5251" s="9"/>
      <c r="E5251" s="9"/>
      <c r="F5251" s="9"/>
      <c r="G5251" s="9"/>
      <c r="H5251" s="9"/>
      <c r="I5251" s="9"/>
      <c r="J5251" s="9"/>
      <c r="K5251" s="9"/>
      <c r="L5251" s="9"/>
      <c r="M5251" s="9"/>
      <c r="N5251" s="9"/>
      <c r="O5251" s="9"/>
      <c r="P5251" s="9"/>
      <c r="Q5251" s="9"/>
      <c r="R5251" s="9"/>
      <c r="S5251" s="9"/>
      <c r="T5251" s="9"/>
      <c r="U5251" s="9"/>
      <c r="V5251" s="9"/>
      <c r="W5251" s="9"/>
    </row>
    <row r="5252">
      <c r="A5252" s="123"/>
      <c r="B5252" s="25"/>
      <c r="C5252" s="116"/>
      <c r="D5252" s="9"/>
      <c r="E5252" s="9"/>
      <c r="F5252" s="9"/>
      <c r="G5252" s="9"/>
      <c r="H5252" s="9"/>
      <c r="I5252" s="9"/>
      <c r="J5252" s="9"/>
      <c r="K5252" s="9"/>
      <c r="L5252" s="9"/>
      <c r="M5252" s="9"/>
      <c r="N5252" s="9"/>
      <c r="O5252" s="9"/>
      <c r="P5252" s="9"/>
      <c r="Q5252" s="9"/>
      <c r="R5252" s="9"/>
      <c r="S5252" s="9"/>
      <c r="T5252" s="9"/>
      <c r="U5252" s="9"/>
      <c r="V5252" s="9"/>
      <c r="W5252" s="9"/>
    </row>
    <row r="5253">
      <c r="A5253" s="123"/>
      <c r="B5253" s="25"/>
      <c r="C5253" s="116"/>
      <c r="D5253" s="9"/>
      <c r="E5253" s="9"/>
      <c r="F5253" s="9"/>
      <c r="G5253" s="9"/>
      <c r="H5253" s="9"/>
      <c r="I5253" s="9"/>
      <c r="J5253" s="9"/>
      <c r="K5253" s="9"/>
      <c r="L5253" s="9"/>
      <c r="M5253" s="9"/>
      <c r="N5253" s="9"/>
      <c r="O5253" s="9"/>
      <c r="P5253" s="9"/>
      <c r="Q5253" s="9"/>
      <c r="R5253" s="9"/>
      <c r="S5253" s="9"/>
      <c r="T5253" s="9"/>
      <c r="U5253" s="9"/>
      <c r="V5253" s="9"/>
      <c r="W5253" s="9"/>
    </row>
    <row r="5254">
      <c r="A5254" s="123"/>
      <c r="B5254" s="25"/>
      <c r="C5254" s="116"/>
      <c r="D5254" s="9"/>
      <c r="E5254" s="9"/>
      <c r="F5254" s="9"/>
      <c r="G5254" s="9"/>
      <c r="H5254" s="9"/>
      <c r="I5254" s="9"/>
      <c r="J5254" s="9"/>
      <c r="K5254" s="9"/>
      <c r="L5254" s="9"/>
      <c r="M5254" s="9"/>
      <c r="N5254" s="9"/>
      <c r="O5254" s="9"/>
      <c r="P5254" s="9"/>
      <c r="Q5254" s="9"/>
      <c r="R5254" s="9"/>
      <c r="S5254" s="9"/>
      <c r="T5254" s="9"/>
      <c r="U5254" s="9"/>
      <c r="V5254" s="9"/>
      <c r="W5254" s="9"/>
    </row>
    <row r="5255">
      <c r="A5255" s="123"/>
      <c r="B5255" s="25"/>
      <c r="C5255" s="116"/>
      <c r="D5255" s="9"/>
      <c r="E5255" s="9"/>
      <c r="F5255" s="9"/>
      <c r="G5255" s="9"/>
      <c r="H5255" s="9"/>
      <c r="I5255" s="9"/>
      <c r="J5255" s="9"/>
      <c r="K5255" s="9"/>
      <c r="L5255" s="9"/>
      <c r="M5255" s="9"/>
      <c r="N5255" s="9"/>
      <c r="O5255" s="9"/>
      <c r="P5255" s="9"/>
      <c r="Q5255" s="9"/>
      <c r="R5255" s="9"/>
      <c r="S5255" s="9"/>
      <c r="T5255" s="9"/>
      <c r="U5255" s="9"/>
      <c r="V5255" s="9"/>
      <c r="W5255" s="9"/>
    </row>
    <row r="5256">
      <c r="A5256" s="123"/>
      <c r="B5256" s="25"/>
      <c r="C5256" s="116"/>
      <c r="D5256" s="9"/>
      <c r="E5256" s="9"/>
      <c r="F5256" s="9"/>
      <c r="G5256" s="9"/>
      <c r="H5256" s="9"/>
      <c r="I5256" s="9"/>
      <c r="J5256" s="9"/>
      <c r="K5256" s="9"/>
      <c r="L5256" s="9"/>
      <c r="M5256" s="9"/>
      <c r="N5256" s="9"/>
      <c r="O5256" s="9"/>
      <c r="P5256" s="9"/>
      <c r="Q5256" s="9"/>
      <c r="R5256" s="9"/>
      <c r="S5256" s="9"/>
      <c r="T5256" s="9"/>
      <c r="U5256" s="9"/>
      <c r="V5256" s="9"/>
      <c r="W5256" s="9"/>
    </row>
    <row r="5257">
      <c r="A5257" s="123"/>
      <c r="B5257" s="25"/>
      <c r="C5257" s="116"/>
      <c r="D5257" s="9"/>
      <c r="E5257" s="9"/>
      <c r="F5257" s="9"/>
      <c r="G5257" s="9"/>
      <c r="H5257" s="9"/>
      <c r="I5257" s="9"/>
      <c r="J5257" s="9"/>
      <c r="K5257" s="9"/>
      <c r="L5257" s="9"/>
      <c r="M5257" s="9"/>
      <c r="N5257" s="9"/>
      <c r="O5257" s="9"/>
      <c r="P5257" s="9"/>
      <c r="Q5257" s="9"/>
      <c r="R5257" s="9"/>
      <c r="S5257" s="9"/>
      <c r="T5257" s="9"/>
      <c r="U5257" s="9"/>
      <c r="V5257" s="9"/>
      <c r="W5257" s="9"/>
    </row>
    <row r="5258">
      <c r="A5258" s="123"/>
      <c r="B5258" s="25"/>
      <c r="C5258" s="116"/>
      <c r="D5258" s="9"/>
      <c r="E5258" s="9"/>
      <c r="F5258" s="9"/>
      <c r="G5258" s="9"/>
      <c r="H5258" s="9"/>
      <c r="I5258" s="9"/>
      <c r="J5258" s="9"/>
      <c r="K5258" s="9"/>
      <c r="L5258" s="9"/>
      <c r="M5258" s="9"/>
      <c r="N5258" s="9"/>
      <c r="O5258" s="9"/>
      <c r="P5258" s="9"/>
      <c r="Q5258" s="9"/>
      <c r="R5258" s="9"/>
      <c r="S5258" s="9"/>
      <c r="T5258" s="9"/>
      <c r="U5258" s="9"/>
      <c r="V5258" s="9"/>
      <c r="W5258" s="9"/>
    </row>
    <row r="5259">
      <c r="A5259" s="123"/>
      <c r="B5259" s="25"/>
      <c r="C5259" s="116"/>
      <c r="D5259" s="9"/>
      <c r="E5259" s="9"/>
      <c r="F5259" s="9"/>
      <c r="G5259" s="9"/>
      <c r="H5259" s="9"/>
      <c r="I5259" s="9"/>
      <c r="J5259" s="9"/>
      <c r="K5259" s="9"/>
      <c r="L5259" s="9"/>
      <c r="M5259" s="9"/>
      <c r="N5259" s="9"/>
      <c r="O5259" s="9"/>
      <c r="P5259" s="9"/>
      <c r="Q5259" s="9"/>
      <c r="R5259" s="9"/>
      <c r="S5259" s="9"/>
      <c r="T5259" s="9"/>
      <c r="U5259" s="9"/>
      <c r="V5259" s="9"/>
      <c r="W5259" s="9"/>
    </row>
    <row r="5260">
      <c r="A5260" s="123"/>
      <c r="B5260" s="25"/>
      <c r="C5260" s="116"/>
      <c r="D5260" s="9"/>
      <c r="E5260" s="9"/>
      <c r="F5260" s="9"/>
      <c r="G5260" s="9"/>
      <c r="H5260" s="9"/>
      <c r="I5260" s="9"/>
      <c r="J5260" s="9"/>
      <c r="K5260" s="9"/>
      <c r="L5260" s="9"/>
      <c r="M5260" s="9"/>
      <c r="N5260" s="9"/>
      <c r="O5260" s="9"/>
      <c r="P5260" s="9"/>
      <c r="Q5260" s="9"/>
      <c r="R5260" s="9"/>
      <c r="S5260" s="9"/>
      <c r="T5260" s="9"/>
      <c r="U5260" s="9"/>
      <c r="V5260" s="9"/>
      <c r="W5260" s="9"/>
    </row>
    <row r="5261">
      <c r="A5261" s="123"/>
      <c r="B5261" s="25"/>
      <c r="C5261" s="116"/>
      <c r="D5261" s="9"/>
      <c r="E5261" s="9"/>
      <c r="F5261" s="9"/>
      <c r="G5261" s="9"/>
      <c r="H5261" s="9"/>
      <c r="I5261" s="9"/>
      <c r="J5261" s="9"/>
      <c r="K5261" s="9"/>
      <c r="L5261" s="9"/>
      <c r="M5261" s="9"/>
      <c r="N5261" s="9"/>
      <c r="O5261" s="9"/>
      <c r="P5261" s="9"/>
      <c r="Q5261" s="9"/>
      <c r="R5261" s="9"/>
      <c r="S5261" s="9"/>
      <c r="T5261" s="9"/>
      <c r="U5261" s="9"/>
      <c r="V5261" s="9"/>
      <c r="W5261" s="9"/>
    </row>
    <row r="5262">
      <c r="A5262" s="123"/>
      <c r="B5262" s="25"/>
      <c r="C5262" s="116"/>
      <c r="D5262" s="9"/>
      <c r="E5262" s="9"/>
      <c r="F5262" s="9"/>
      <c r="G5262" s="9"/>
      <c r="H5262" s="9"/>
      <c r="I5262" s="9"/>
      <c r="J5262" s="9"/>
      <c r="K5262" s="9"/>
      <c r="L5262" s="9"/>
      <c r="M5262" s="9"/>
      <c r="N5262" s="9"/>
      <c r="O5262" s="9"/>
      <c r="P5262" s="9"/>
      <c r="Q5262" s="9"/>
      <c r="R5262" s="9"/>
      <c r="S5262" s="9"/>
      <c r="T5262" s="9"/>
      <c r="U5262" s="9"/>
      <c r="V5262" s="9"/>
      <c r="W5262" s="9"/>
    </row>
    <row r="5263">
      <c r="A5263" s="123"/>
      <c r="B5263" s="25"/>
      <c r="C5263" s="116"/>
      <c r="D5263" s="9"/>
      <c r="E5263" s="9"/>
      <c r="F5263" s="9"/>
      <c r="G5263" s="9"/>
      <c r="H5263" s="9"/>
      <c r="I5263" s="9"/>
      <c r="J5263" s="9"/>
      <c r="K5263" s="9"/>
      <c r="L5263" s="9"/>
      <c r="M5263" s="9"/>
      <c r="N5263" s="9"/>
      <c r="O5263" s="9"/>
      <c r="P5263" s="9"/>
      <c r="Q5263" s="9"/>
      <c r="R5263" s="9"/>
      <c r="S5263" s="9"/>
      <c r="T5263" s="9"/>
      <c r="U5263" s="9"/>
      <c r="V5263" s="9"/>
      <c r="W5263" s="9"/>
    </row>
    <row r="5264">
      <c r="A5264" s="123"/>
      <c r="B5264" s="25"/>
      <c r="C5264" s="116"/>
      <c r="D5264" s="9"/>
      <c r="E5264" s="9"/>
      <c r="F5264" s="9"/>
      <c r="G5264" s="9"/>
      <c r="H5264" s="9"/>
      <c r="I5264" s="9"/>
      <c r="J5264" s="9"/>
      <c r="K5264" s="9"/>
      <c r="L5264" s="9"/>
      <c r="M5264" s="9"/>
      <c r="N5264" s="9"/>
      <c r="O5264" s="9"/>
      <c r="P5264" s="9"/>
      <c r="Q5264" s="9"/>
      <c r="R5264" s="9"/>
      <c r="S5264" s="9"/>
      <c r="T5264" s="9"/>
      <c r="U5264" s="9"/>
      <c r="V5264" s="9"/>
      <c r="W5264" s="9"/>
    </row>
    <row r="5265">
      <c r="A5265" s="123"/>
      <c r="B5265" s="25"/>
      <c r="C5265" s="116"/>
      <c r="D5265" s="9"/>
      <c r="E5265" s="9"/>
      <c r="F5265" s="9"/>
      <c r="G5265" s="9"/>
      <c r="H5265" s="9"/>
      <c r="I5265" s="9"/>
      <c r="J5265" s="9"/>
      <c r="K5265" s="9"/>
      <c r="L5265" s="9"/>
      <c r="M5265" s="9"/>
      <c r="N5265" s="9"/>
      <c r="O5265" s="9"/>
      <c r="P5265" s="9"/>
      <c r="Q5265" s="9"/>
      <c r="R5265" s="9"/>
      <c r="S5265" s="9"/>
      <c r="T5265" s="9"/>
      <c r="U5265" s="9"/>
      <c r="V5265" s="9"/>
      <c r="W5265" s="9"/>
    </row>
    <row r="5266">
      <c r="A5266" s="123"/>
      <c r="B5266" s="25"/>
      <c r="C5266" s="116"/>
      <c r="D5266" s="9"/>
      <c r="E5266" s="9"/>
      <c r="F5266" s="9"/>
      <c r="G5266" s="9"/>
      <c r="H5266" s="9"/>
      <c r="I5266" s="9"/>
      <c r="J5266" s="9"/>
      <c r="K5266" s="9"/>
      <c r="L5266" s="9"/>
      <c r="M5266" s="9"/>
      <c r="N5266" s="9"/>
      <c r="O5266" s="9"/>
      <c r="P5266" s="9"/>
      <c r="Q5266" s="9"/>
      <c r="R5266" s="9"/>
      <c r="S5266" s="9"/>
      <c r="T5266" s="9"/>
      <c r="U5266" s="9"/>
      <c r="V5266" s="9"/>
      <c r="W5266" s="9"/>
    </row>
    <row r="5267">
      <c r="A5267" s="123"/>
      <c r="B5267" s="25"/>
      <c r="C5267" s="116"/>
      <c r="D5267" s="9"/>
      <c r="E5267" s="9"/>
      <c r="F5267" s="9"/>
      <c r="G5267" s="9"/>
      <c r="H5267" s="9"/>
      <c r="I5267" s="9"/>
      <c r="J5267" s="9"/>
      <c r="K5267" s="9"/>
      <c r="L5267" s="9"/>
      <c r="M5267" s="9"/>
      <c r="N5267" s="9"/>
      <c r="O5267" s="9"/>
      <c r="P5267" s="9"/>
      <c r="Q5267" s="9"/>
      <c r="R5267" s="9"/>
      <c r="S5267" s="9"/>
      <c r="T5267" s="9"/>
      <c r="U5267" s="9"/>
      <c r="V5267" s="9"/>
      <c r="W5267" s="9"/>
    </row>
    <row r="5268">
      <c r="A5268" s="123"/>
      <c r="B5268" s="25"/>
      <c r="C5268" s="116"/>
      <c r="D5268" s="9"/>
      <c r="E5268" s="9"/>
      <c r="F5268" s="9"/>
      <c r="G5268" s="9"/>
      <c r="H5268" s="9"/>
      <c r="I5268" s="9"/>
      <c r="J5268" s="9"/>
      <c r="K5268" s="9"/>
      <c r="L5268" s="9"/>
      <c r="M5268" s="9"/>
      <c r="N5268" s="9"/>
      <c r="O5268" s="9"/>
      <c r="P5268" s="9"/>
      <c r="Q5268" s="9"/>
      <c r="R5268" s="9"/>
      <c r="S5268" s="9"/>
      <c r="T5268" s="9"/>
      <c r="U5268" s="9"/>
      <c r="V5268" s="9"/>
      <c r="W5268" s="9"/>
    </row>
    <row r="5269">
      <c r="A5269" s="123"/>
      <c r="B5269" s="25"/>
      <c r="C5269" s="116"/>
      <c r="D5269" s="9"/>
      <c r="E5269" s="9"/>
      <c r="F5269" s="9"/>
      <c r="G5269" s="9"/>
      <c r="H5269" s="9"/>
      <c r="I5269" s="9"/>
      <c r="J5269" s="9"/>
      <c r="K5269" s="9"/>
      <c r="L5269" s="9"/>
      <c r="M5269" s="9"/>
      <c r="N5269" s="9"/>
      <c r="O5269" s="9"/>
      <c r="P5269" s="9"/>
      <c r="Q5269" s="9"/>
      <c r="R5269" s="9"/>
      <c r="S5269" s="9"/>
      <c r="T5269" s="9"/>
      <c r="U5269" s="9"/>
      <c r="V5269" s="9"/>
      <c r="W5269" s="9"/>
    </row>
    <row r="5270">
      <c r="A5270" s="123"/>
      <c r="B5270" s="25"/>
      <c r="C5270" s="116"/>
      <c r="D5270" s="9"/>
      <c r="E5270" s="9"/>
      <c r="F5270" s="9"/>
      <c r="G5270" s="9"/>
      <c r="H5270" s="9"/>
      <c r="I5270" s="9"/>
      <c r="J5270" s="9"/>
      <c r="K5270" s="9"/>
      <c r="L5270" s="9"/>
      <c r="M5270" s="9"/>
      <c r="N5270" s="9"/>
      <c r="O5270" s="9"/>
      <c r="P5270" s="9"/>
      <c r="Q5270" s="9"/>
      <c r="R5270" s="9"/>
      <c r="S5270" s="9"/>
      <c r="T5270" s="9"/>
      <c r="U5270" s="9"/>
      <c r="V5270" s="9"/>
      <c r="W5270" s="9"/>
    </row>
    <row r="5271">
      <c r="A5271" s="123"/>
      <c r="B5271" s="25"/>
      <c r="C5271" s="116"/>
      <c r="D5271" s="9"/>
      <c r="E5271" s="9"/>
      <c r="F5271" s="9"/>
      <c r="G5271" s="9"/>
      <c r="H5271" s="9"/>
      <c r="I5271" s="9"/>
      <c r="J5271" s="9"/>
      <c r="K5271" s="9"/>
      <c r="L5271" s="9"/>
      <c r="M5271" s="9"/>
      <c r="N5271" s="9"/>
      <c r="O5271" s="9"/>
      <c r="P5271" s="9"/>
      <c r="Q5271" s="9"/>
      <c r="R5271" s="9"/>
      <c r="S5271" s="9"/>
      <c r="T5271" s="9"/>
      <c r="U5271" s="9"/>
      <c r="V5271" s="9"/>
      <c r="W5271" s="9"/>
    </row>
    <row r="5272">
      <c r="A5272" s="123"/>
      <c r="B5272" s="25"/>
      <c r="C5272" s="116"/>
      <c r="D5272" s="9"/>
      <c r="E5272" s="9"/>
      <c r="F5272" s="9"/>
      <c r="G5272" s="9"/>
      <c r="H5272" s="9"/>
      <c r="I5272" s="9"/>
      <c r="J5272" s="9"/>
      <c r="K5272" s="9"/>
      <c r="L5272" s="9"/>
      <c r="M5272" s="9"/>
      <c r="N5272" s="9"/>
      <c r="O5272" s="9"/>
      <c r="P5272" s="9"/>
      <c r="Q5272" s="9"/>
      <c r="R5272" s="9"/>
      <c r="S5272" s="9"/>
      <c r="T5272" s="9"/>
      <c r="U5272" s="9"/>
      <c r="V5272" s="9"/>
      <c r="W5272" s="9"/>
    </row>
    <row r="5273">
      <c r="A5273" s="123"/>
      <c r="B5273" s="25"/>
      <c r="C5273" s="116"/>
      <c r="D5273" s="9"/>
      <c r="E5273" s="9"/>
      <c r="F5273" s="9"/>
      <c r="G5273" s="9"/>
      <c r="H5273" s="9"/>
      <c r="I5273" s="9"/>
      <c r="J5273" s="9"/>
      <c r="K5273" s="9"/>
      <c r="L5273" s="9"/>
      <c r="M5273" s="9"/>
      <c r="N5273" s="9"/>
      <c r="O5273" s="9"/>
      <c r="P5273" s="9"/>
      <c r="Q5273" s="9"/>
      <c r="R5273" s="9"/>
      <c r="S5273" s="9"/>
      <c r="T5273" s="9"/>
      <c r="U5273" s="9"/>
      <c r="V5273" s="9"/>
      <c r="W5273" s="9"/>
    </row>
    <row r="5274">
      <c r="A5274" s="123"/>
      <c r="B5274" s="25"/>
      <c r="C5274" s="116"/>
      <c r="D5274" s="9"/>
      <c r="E5274" s="9"/>
      <c r="F5274" s="9"/>
      <c r="G5274" s="9"/>
      <c r="H5274" s="9"/>
      <c r="I5274" s="9"/>
      <c r="J5274" s="9"/>
      <c r="K5274" s="9"/>
      <c r="L5274" s="9"/>
      <c r="M5274" s="9"/>
      <c r="N5274" s="9"/>
      <c r="O5274" s="9"/>
      <c r="P5274" s="9"/>
      <c r="Q5274" s="9"/>
      <c r="R5274" s="9"/>
      <c r="S5274" s="9"/>
      <c r="T5274" s="9"/>
      <c r="U5274" s="9"/>
      <c r="V5274" s="9"/>
      <c r="W5274" s="9"/>
    </row>
    <row r="5275">
      <c r="A5275" s="123"/>
      <c r="B5275" s="25"/>
      <c r="C5275" s="116"/>
      <c r="D5275" s="9"/>
      <c r="E5275" s="9"/>
      <c r="F5275" s="9"/>
      <c r="G5275" s="9"/>
      <c r="H5275" s="9"/>
      <c r="I5275" s="9"/>
      <c r="J5275" s="9"/>
      <c r="K5275" s="9"/>
      <c r="L5275" s="9"/>
      <c r="M5275" s="9"/>
      <c r="N5275" s="9"/>
      <c r="O5275" s="9"/>
      <c r="P5275" s="9"/>
      <c r="Q5275" s="9"/>
      <c r="R5275" s="9"/>
      <c r="S5275" s="9"/>
      <c r="T5275" s="9"/>
      <c r="U5275" s="9"/>
      <c r="V5275" s="9"/>
      <c r="W5275" s="9"/>
    </row>
    <row r="5276">
      <c r="A5276" s="123"/>
      <c r="B5276" s="25"/>
      <c r="C5276" s="116"/>
      <c r="D5276" s="9"/>
      <c r="E5276" s="9"/>
      <c r="F5276" s="9"/>
      <c r="G5276" s="9"/>
      <c r="H5276" s="9"/>
      <c r="I5276" s="9"/>
      <c r="J5276" s="9"/>
      <c r="K5276" s="9"/>
      <c r="L5276" s="9"/>
      <c r="M5276" s="9"/>
      <c r="N5276" s="9"/>
      <c r="O5276" s="9"/>
      <c r="P5276" s="9"/>
      <c r="Q5276" s="9"/>
      <c r="R5276" s="9"/>
      <c r="S5276" s="9"/>
      <c r="T5276" s="9"/>
      <c r="U5276" s="9"/>
      <c r="V5276" s="9"/>
      <c r="W5276" s="9"/>
    </row>
    <row r="5277">
      <c r="A5277" s="123"/>
      <c r="B5277" s="25"/>
      <c r="C5277" s="116"/>
      <c r="D5277" s="9"/>
      <c r="E5277" s="9"/>
      <c r="F5277" s="9"/>
      <c r="G5277" s="9"/>
      <c r="H5277" s="9"/>
      <c r="I5277" s="9"/>
      <c r="J5277" s="9"/>
      <c r="K5277" s="9"/>
      <c r="L5277" s="9"/>
      <c r="M5277" s="9"/>
      <c r="N5277" s="9"/>
      <c r="O5277" s="9"/>
      <c r="P5277" s="9"/>
      <c r="Q5277" s="9"/>
      <c r="R5277" s="9"/>
      <c r="S5277" s="9"/>
      <c r="T5277" s="9"/>
      <c r="U5277" s="9"/>
      <c r="V5277" s="9"/>
      <c r="W5277" s="9"/>
    </row>
    <row r="5278">
      <c r="A5278" s="123"/>
      <c r="B5278" s="25"/>
      <c r="C5278" s="116"/>
      <c r="D5278" s="9"/>
      <c r="E5278" s="9"/>
      <c r="F5278" s="9"/>
      <c r="G5278" s="9"/>
      <c r="H5278" s="9"/>
      <c r="I5278" s="9"/>
      <c r="J5278" s="9"/>
      <c r="K5278" s="9"/>
      <c r="L5278" s="9"/>
      <c r="M5278" s="9"/>
      <c r="N5278" s="9"/>
      <c r="O5278" s="9"/>
      <c r="P5278" s="9"/>
      <c r="Q5278" s="9"/>
      <c r="R5278" s="9"/>
      <c r="S5278" s="9"/>
      <c r="T5278" s="9"/>
      <c r="U5278" s="9"/>
      <c r="V5278" s="9"/>
      <c r="W5278" s="9"/>
    </row>
    <row r="5279">
      <c r="A5279" s="123"/>
      <c r="B5279" s="25"/>
      <c r="C5279" s="116"/>
      <c r="D5279" s="9"/>
      <c r="E5279" s="9"/>
      <c r="F5279" s="9"/>
      <c r="G5279" s="9"/>
      <c r="H5279" s="9"/>
      <c r="I5279" s="9"/>
      <c r="J5279" s="9"/>
      <c r="K5279" s="9"/>
      <c r="L5279" s="9"/>
      <c r="M5279" s="9"/>
      <c r="N5279" s="9"/>
      <c r="O5279" s="9"/>
      <c r="P5279" s="9"/>
      <c r="Q5279" s="9"/>
      <c r="R5279" s="9"/>
      <c r="S5279" s="9"/>
      <c r="T5279" s="9"/>
      <c r="U5279" s="9"/>
      <c r="V5279" s="9"/>
      <c r="W5279" s="9"/>
    </row>
    <row r="5280">
      <c r="A5280" s="123"/>
      <c r="B5280" s="25"/>
      <c r="C5280" s="116"/>
      <c r="D5280" s="9"/>
      <c r="E5280" s="9"/>
      <c r="F5280" s="9"/>
      <c r="G5280" s="9"/>
      <c r="H5280" s="9"/>
      <c r="I5280" s="9"/>
      <c r="J5280" s="9"/>
      <c r="K5280" s="9"/>
      <c r="L5280" s="9"/>
      <c r="M5280" s="9"/>
      <c r="N5280" s="9"/>
      <c r="O5280" s="9"/>
      <c r="P5280" s="9"/>
      <c r="Q5280" s="9"/>
      <c r="R5280" s="9"/>
      <c r="S5280" s="9"/>
      <c r="T5280" s="9"/>
      <c r="U5280" s="9"/>
      <c r="V5280" s="9"/>
      <c r="W5280" s="9"/>
    </row>
    <row r="5281">
      <c r="A5281" s="123"/>
      <c r="B5281" s="25"/>
      <c r="C5281" s="116"/>
      <c r="D5281" s="9"/>
      <c r="E5281" s="9"/>
      <c r="F5281" s="9"/>
      <c r="G5281" s="9"/>
      <c r="H5281" s="9"/>
      <c r="I5281" s="9"/>
      <c r="J5281" s="9"/>
      <c r="K5281" s="9"/>
      <c r="L5281" s="9"/>
      <c r="M5281" s="9"/>
      <c r="N5281" s="9"/>
      <c r="O5281" s="9"/>
      <c r="P5281" s="9"/>
      <c r="Q5281" s="9"/>
      <c r="R5281" s="9"/>
      <c r="S5281" s="9"/>
      <c r="T5281" s="9"/>
      <c r="U5281" s="9"/>
      <c r="V5281" s="9"/>
      <c r="W5281" s="9"/>
    </row>
    <row r="5282">
      <c r="A5282" s="123"/>
      <c r="B5282" s="25"/>
      <c r="C5282" s="116"/>
      <c r="D5282" s="9"/>
      <c r="E5282" s="9"/>
      <c r="F5282" s="9"/>
      <c r="G5282" s="9"/>
      <c r="H5282" s="9"/>
      <c r="I5282" s="9"/>
      <c r="J5282" s="9"/>
      <c r="K5282" s="9"/>
      <c r="L5282" s="9"/>
      <c r="M5282" s="9"/>
      <c r="N5282" s="9"/>
      <c r="O5282" s="9"/>
      <c r="P5282" s="9"/>
      <c r="Q5282" s="9"/>
      <c r="R5282" s="9"/>
      <c r="S5282" s="9"/>
      <c r="T5282" s="9"/>
      <c r="U5282" s="9"/>
      <c r="V5282" s="9"/>
      <c r="W5282" s="9"/>
    </row>
    <row r="5283">
      <c r="A5283" s="123"/>
      <c r="B5283" s="25"/>
      <c r="C5283" s="116"/>
      <c r="D5283" s="9"/>
      <c r="E5283" s="9"/>
      <c r="F5283" s="9"/>
      <c r="G5283" s="9"/>
      <c r="H5283" s="9"/>
      <c r="I5283" s="9"/>
      <c r="J5283" s="9"/>
      <c r="K5283" s="9"/>
      <c r="L5283" s="9"/>
      <c r="M5283" s="9"/>
      <c r="N5283" s="9"/>
      <c r="O5283" s="9"/>
      <c r="P5283" s="9"/>
      <c r="Q5283" s="9"/>
      <c r="R5283" s="9"/>
      <c r="S5283" s="9"/>
      <c r="T5283" s="9"/>
      <c r="U5283" s="9"/>
      <c r="V5283" s="9"/>
      <c r="W5283" s="9"/>
    </row>
    <row r="5284">
      <c r="A5284" s="123"/>
      <c r="B5284" s="25"/>
      <c r="C5284" s="116"/>
      <c r="D5284" s="9"/>
      <c r="E5284" s="9"/>
      <c r="F5284" s="9"/>
      <c r="G5284" s="9"/>
      <c r="H5284" s="9"/>
      <c r="I5284" s="9"/>
      <c r="J5284" s="9"/>
      <c r="K5284" s="9"/>
      <c r="L5284" s="9"/>
      <c r="M5284" s="9"/>
      <c r="N5284" s="9"/>
      <c r="O5284" s="9"/>
      <c r="P5284" s="9"/>
      <c r="Q5284" s="9"/>
      <c r="R5284" s="9"/>
      <c r="S5284" s="9"/>
      <c r="T5284" s="9"/>
      <c r="U5284" s="9"/>
      <c r="V5284" s="9"/>
      <c r="W5284" s="9"/>
    </row>
    <row r="5285">
      <c r="A5285" s="123"/>
      <c r="B5285" s="25"/>
      <c r="C5285" s="116"/>
      <c r="D5285" s="9"/>
      <c r="E5285" s="9"/>
      <c r="F5285" s="9"/>
      <c r="G5285" s="9"/>
      <c r="H5285" s="9"/>
      <c r="I5285" s="9"/>
      <c r="J5285" s="9"/>
      <c r="K5285" s="9"/>
      <c r="L5285" s="9"/>
      <c r="M5285" s="9"/>
      <c r="N5285" s="9"/>
      <c r="O5285" s="9"/>
      <c r="P5285" s="9"/>
      <c r="Q5285" s="9"/>
      <c r="R5285" s="9"/>
      <c r="S5285" s="9"/>
      <c r="T5285" s="9"/>
      <c r="U5285" s="9"/>
      <c r="V5285" s="9"/>
      <c r="W5285" s="9"/>
    </row>
    <row r="5286">
      <c r="A5286" s="123"/>
      <c r="B5286" s="25"/>
      <c r="C5286" s="116"/>
      <c r="D5286" s="9"/>
      <c r="E5286" s="9"/>
      <c r="F5286" s="9"/>
      <c r="G5286" s="9"/>
      <c r="H5286" s="9"/>
      <c r="I5286" s="9"/>
      <c r="J5286" s="9"/>
      <c r="K5286" s="9"/>
      <c r="L5286" s="9"/>
      <c r="M5286" s="9"/>
      <c r="N5286" s="9"/>
      <c r="O5286" s="9"/>
      <c r="P5286" s="9"/>
      <c r="Q5286" s="9"/>
      <c r="R5286" s="9"/>
      <c r="S5286" s="9"/>
      <c r="T5286" s="9"/>
      <c r="U5286" s="9"/>
      <c r="V5286" s="9"/>
      <c r="W5286" s="9"/>
    </row>
    <row r="5287">
      <c r="A5287" s="123"/>
      <c r="B5287" s="25"/>
      <c r="C5287" s="116"/>
      <c r="D5287" s="9"/>
      <c r="E5287" s="9"/>
      <c r="F5287" s="9"/>
      <c r="G5287" s="9"/>
      <c r="H5287" s="9"/>
      <c r="I5287" s="9"/>
      <c r="J5287" s="9"/>
      <c r="K5287" s="9"/>
      <c r="L5287" s="9"/>
      <c r="M5287" s="9"/>
      <c r="N5287" s="9"/>
      <c r="O5287" s="9"/>
      <c r="P5287" s="9"/>
      <c r="Q5287" s="9"/>
      <c r="R5287" s="9"/>
      <c r="S5287" s="9"/>
      <c r="T5287" s="9"/>
      <c r="U5287" s="9"/>
      <c r="V5287" s="9"/>
      <c r="W5287" s="9"/>
    </row>
    <row r="5288">
      <c r="A5288" s="123"/>
      <c r="B5288" s="25"/>
      <c r="C5288" s="116"/>
      <c r="D5288" s="9"/>
      <c r="E5288" s="9"/>
      <c r="F5288" s="9"/>
      <c r="G5288" s="9"/>
      <c r="H5288" s="9"/>
      <c r="I5288" s="9"/>
      <c r="J5288" s="9"/>
      <c r="K5288" s="9"/>
      <c r="L5288" s="9"/>
      <c r="M5288" s="9"/>
      <c r="N5288" s="9"/>
      <c r="O5288" s="9"/>
      <c r="P5288" s="9"/>
      <c r="Q5288" s="9"/>
      <c r="R5288" s="9"/>
      <c r="S5288" s="9"/>
      <c r="T5288" s="9"/>
      <c r="U5288" s="9"/>
      <c r="V5288" s="9"/>
      <c r="W5288" s="9"/>
    </row>
    <row r="5289">
      <c r="A5289" s="123"/>
      <c r="B5289" s="25"/>
      <c r="C5289" s="116"/>
      <c r="D5289" s="9"/>
      <c r="E5289" s="9"/>
      <c r="F5289" s="9"/>
      <c r="G5289" s="9"/>
      <c r="H5289" s="9"/>
      <c r="I5289" s="9"/>
      <c r="J5289" s="9"/>
      <c r="K5289" s="9"/>
      <c r="L5289" s="9"/>
      <c r="M5289" s="9"/>
      <c r="N5289" s="9"/>
      <c r="O5289" s="9"/>
      <c r="P5289" s="9"/>
      <c r="Q5289" s="9"/>
      <c r="R5289" s="9"/>
      <c r="S5289" s="9"/>
      <c r="T5289" s="9"/>
      <c r="U5289" s="9"/>
      <c r="V5289" s="9"/>
      <c r="W5289" s="9"/>
    </row>
    <row r="5290">
      <c r="A5290" s="123"/>
      <c r="B5290" s="25"/>
      <c r="C5290" s="116"/>
      <c r="D5290" s="9"/>
      <c r="E5290" s="9"/>
      <c r="F5290" s="9"/>
      <c r="G5290" s="9"/>
      <c r="H5290" s="9"/>
      <c r="I5290" s="9"/>
      <c r="J5290" s="9"/>
      <c r="K5290" s="9"/>
      <c r="L5290" s="9"/>
      <c r="M5290" s="9"/>
      <c r="N5290" s="9"/>
      <c r="O5290" s="9"/>
      <c r="P5290" s="9"/>
      <c r="Q5290" s="9"/>
      <c r="R5290" s="9"/>
      <c r="S5290" s="9"/>
      <c r="T5290" s="9"/>
      <c r="U5290" s="9"/>
      <c r="V5290" s="9"/>
      <c r="W5290" s="9"/>
    </row>
    <row r="5291">
      <c r="A5291" s="123"/>
      <c r="B5291" s="25"/>
      <c r="C5291" s="116"/>
      <c r="D5291" s="9"/>
      <c r="E5291" s="9"/>
      <c r="F5291" s="9"/>
      <c r="G5291" s="9"/>
      <c r="H5291" s="9"/>
      <c r="I5291" s="9"/>
      <c r="J5291" s="9"/>
      <c r="K5291" s="9"/>
      <c r="L5291" s="9"/>
      <c r="M5291" s="9"/>
      <c r="N5291" s="9"/>
      <c r="O5291" s="9"/>
      <c r="P5291" s="9"/>
      <c r="Q5291" s="9"/>
      <c r="R5291" s="9"/>
      <c r="S5291" s="9"/>
      <c r="T5291" s="9"/>
      <c r="U5291" s="9"/>
      <c r="V5291" s="9"/>
      <c r="W5291" s="9"/>
    </row>
    <row r="5292">
      <c r="A5292" s="123"/>
      <c r="B5292" s="25"/>
      <c r="C5292" s="116"/>
      <c r="D5292" s="9"/>
      <c r="E5292" s="9"/>
      <c r="F5292" s="9"/>
      <c r="G5292" s="9"/>
      <c r="H5292" s="9"/>
      <c r="I5292" s="9"/>
      <c r="J5292" s="9"/>
      <c r="K5292" s="9"/>
      <c r="L5292" s="9"/>
      <c r="M5292" s="9"/>
      <c r="N5292" s="9"/>
      <c r="O5292" s="9"/>
      <c r="P5292" s="9"/>
      <c r="Q5292" s="9"/>
      <c r="R5292" s="9"/>
      <c r="S5292" s="9"/>
      <c r="T5292" s="9"/>
      <c r="U5292" s="9"/>
      <c r="V5292" s="9"/>
      <c r="W5292" s="9"/>
    </row>
    <row r="5293">
      <c r="A5293" s="123"/>
      <c r="B5293" s="25"/>
      <c r="C5293" s="116"/>
      <c r="D5293" s="9"/>
      <c r="E5293" s="9"/>
      <c r="F5293" s="9"/>
      <c r="G5293" s="9"/>
      <c r="H5293" s="9"/>
      <c r="I5293" s="9"/>
      <c r="J5293" s="9"/>
      <c r="K5293" s="9"/>
      <c r="L5293" s="9"/>
      <c r="M5293" s="9"/>
      <c r="N5293" s="9"/>
      <c r="O5293" s="9"/>
      <c r="P5293" s="9"/>
      <c r="Q5293" s="9"/>
      <c r="R5293" s="9"/>
      <c r="S5293" s="9"/>
      <c r="T5293" s="9"/>
      <c r="U5293" s="9"/>
      <c r="V5293" s="9"/>
      <c r="W5293" s="9"/>
    </row>
    <row r="5294">
      <c r="A5294" s="123"/>
      <c r="B5294" s="25"/>
      <c r="C5294" s="116"/>
      <c r="D5294" s="9"/>
      <c r="E5294" s="9"/>
      <c r="F5294" s="9"/>
      <c r="G5294" s="9"/>
      <c r="H5294" s="9"/>
      <c r="I5294" s="9"/>
      <c r="J5294" s="9"/>
      <c r="K5294" s="9"/>
      <c r="L5294" s="9"/>
      <c r="M5294" s="9"/>
      <c r="N5294" s="9"/>
      <c r="O5294" s="9"/>
      <c r="P5294" s="9"/>
      <c r="Q5294" s="9"/>
      <c r="R5294" s="9"/>
      <c r="S5294" s="9"/>
      <c r="T5294" s="9"/>
      <c r="U5294" s="9"/>
      <c r="V5294" s="9"/>
      <c r="W5294" s="9"/>
    </row>
    <row r="5295">
      <c r="A5295" s="123"/>
      <c r="B5295" s="25"/>
      <c r="C5295" s="116"/>
      <c r="D5295" s="9"/>
      <c r="E5295" s="9"/>
      <c r="F5295" s="9"/>
      <c r="G5295" s="9"/>
      <c r="H5295" s="9"/>
      <c r="I5295" s="9"/>
      <c r="J5295" s="9"/>
      <c r="K5295" s="9"/>
      <c r="L5295" s="9"/>
      <c r="M5295" s="9"/>
      <c r="N5295" s="9"/>
      <c r="O5295" s="9"/>
      <c r="P5295" s="9"/>
      <c r="Q5295" s="9"/>
      <c r="R5295" s="9"/>
      <c r="S5295" s="9"/>
      <c r="T5295" s="9"/>
      <c r="U5295" s="9"/>
      <c r="V5295" s="9"/>
      <c r="W5295" s="9"/>
    </row>
    <row r="5296">
      <c r="A5296" s="123"/>
      <c r="B5296" s="25"/>
      <c r="C5296" s="116"/>
      <c r="D5296" s="9"/>
      <c r="E5296" s="9"/>
      <c r="F5296" s="9"/>
      <c r="G5296" s="9"/>
      <c r="H5296" s="9"/>
      <c r="I5296" s="9"/>
      <c r="J5296" s="9"/>
      <c r="K5296" s="9"/>
      <c r="L5296" s="9"/>
      <c r="M5296" s="9"/>
      <c r="N5296" s="9"/>
      <c r="O5296" s="9"/>
      <c r="P5296" s="9"/>
      <c r="Q5296" s="9"/>
      <c r="R5296" s="9"/>
      <c r="S5296" s="9"/>
      <c r="T5296" s="9"/>
      <c r="U5296" s="9"/>
      <c r="V5296" s="9"/>
      <c r="W5296" s="9"/>
    </row>
    <row r="5297">
      <c r="A5297" s="123"/>
      <c r="B5297" s="25"/>
      <c r="C5297" s="116"/>
      <c r="D5297" s="9"/>
      <c r="E5297" s="9"/>
      <c r="F5297" s="9"/>
      <c r="G5297" s="9"/>
      <c r="H5297" s="9"/>
      <c r="I5297" s="9"/>
      <c r="J5297" s="9"/>
      <c r="K5297" s="9"/>
      <c r="L5297" s="9"/>
      <c r="M5297" s="9"/>
      <c r="N5297" s="9"/>
      <c r="O5297" s="9"/>
      <c r="P5297" s="9"/>
      <c r="Q5297" s="9"/>
      <c r="R5297" s="9"/>
      <c r="S5297" s="9"/>
      <c r="T5297" s="9"/>
      <c r="U5297" s="9"/>
      <c r="V5297" s="9"/>
      <c r="W5297" s="9"/>
    </row>
    <row r="5298">
      <c r="A5298" s="123"/>
      <c r="B5298" s="25"/>
      <c r="C5298" s="116"/>
      <c r="D5298" s="9"/>
      <c r="E5298" s="9"/>
      <c r="F5298" s="9"/>
      <c r="G5298" s="9"/>
      <c r="H5298" s="9"/>
      <c r="I5298" s="9"/>
      <c r="J5298" s="9"/>
      <c r="K5298" s="9"/>
      <c r="L5298" s="9"/>
      <c r="M5298" s="9"/>
      <c r="N5298" s="9"/>
      <c r="O5298" s="9"/>
      <c r="P5298" s="9"/>
      <c r="Q5298" s="9"/>
      <c r="R5298" s="9"/>
      <c r="S5298" s="9"/>
      <c r="T5298" s="9"/>
      <c r="U5298" s="9"/>
      <c r="V5298" s="9"/>
      <c r="W5298" s="9"/>
    </row>
    <row r="5299">
      <c r="A5299" s="123"/>
      <c r="B5299" s="25"/>
      <c r="C5299" s="116"/>
      <c r="D5299" s="9"/>
      <c r="E5299" s="9"/>
      <c r="F5299" s="9"/>
      <c r="G5299" s="9"/>
      <c r="H5299" s="9"/>
      <c r="I5299" s="9"/>
      <c r="J5299" s="9"/>
      <c r="K5299" s="9"/>
      <c r="L5299" s="9"/>
      <c r="M5299" s="9"/>
      <c r="N5299" s="9"/>
      <c r="O5299" s="9"/>
      <c r="P5299" s="9"/>
      <c r="Q5299" s="9"/>
      <c r="R5299" s="9"/>
      <c r="S5299" s="9"/>
      <c r="T5299" s="9"/>
      <c r="U5299" s="9"/>
      <c r="V5299" s="9"/>
      <c r="W5299" s="9"/>
    </row>
    <row r="5300">
      <c r="A5300" s="123"/>
      <c r="B5300" s="25"/>
      <c r="C5300" s="116"/>
      <c r="D5300" s="9"/>
      <c r="E5300" s="9"/>
      <c r="F5300" s="9"/>
      <c r="G5300" s="9"/>
      <c r="H5300" s="9"/>
      <c r="I5300" s="9"/>
      <c r="J5300" s="9"/>
      <c r="K5300" s="9"/>
      <c r="L5300" s="9"/>
      <c r="M5300" s="9"/>
      <c r="N5300" s="9"/>
      <c r="O5300" s="9"/>
      <c r="P5300" s="9"/>
      <c r="Q5300" s="9"/>
      <c r="R5300" s="9"/>
      <c r="S5300" s="9"/>
      <c r="T5300" s="9"/>
      <c r="U5300" s="9"/>
      <c r="V5300" s="9"/>
      <c r="W5300" s="9"/>
    </row>
    <row r="5301">
      <c r="A5301" s="123"/>
      <c r="B5301" s="25"/>
      <c r="C5301" s="116"/>
      <c r="D5301" s="9"/>
      <c r="E5301" s="9"/>
      <c r="F5301" s="9"/>
      <c r="G5301" s="9"/>
      <c r="H5301" s="9"/>
      <c r="I5301" s="9"/>
      <c r="J5301" s="9"/>
      <c r="K5301" s="9"/>
      <c r="L5301" s="9"/>
      <c r="M5301" s="9"/>
      <c r="N5301" s="9"/>
      <c r="O5301" s="9"/>
      <c r="P5301" s="9"/>
      <c r="Q5301" s="9"/>
      <c r="R5301" s="9"/>
      <c r="S5301" s="9"/>
      <c r="T5301" s="9"/>
      <c r="U5301" s="9"/>
      <c r="V5301" s="9"/>
      <c r="W5301" s="9"/>
    </row>
    <row r="5302">
      <c r="A5302" s="123"/>
      <c r="B5302" s="25"/>
      <c r="C5302" s="116"/>
      <c r="D5302" s="9"/>
      <c r="E5302" s="9"/>
      <c r="F5302" s="9"/>
      <c r="G5302" s="9"/>
      <c r="H5302" s="9"/>
      <c r="I5302" s="9"/>
      <c r="J5302" s="9"/>
      <c r="K5302" s="9"/>
      <c r="L5302" s="9"/>
      <c r="M5302" s="9"/>
      <c r="N5302" s="9"/>
      <c r="O5302" s="9"/>
      <c r="P5302" s="9"/>
      <c r="Q5302" s="9"/>
      <c r="R5302" s="9"/>
      <c r="S5302" s="9"/>
      <c r="T5302" s="9"/>
      <c r="U5302" s="9"/>
      <c r="V5302" s="9"/>
      <c r="W5302" s="9"/>
    </row>
    <row r="5303">
      <c r="A5303" s="123"/>
      <c r="B5303" s="25"/>
      <c r="C5303" s="116"/>
      <c r="D5303" s="9"/>
      <c r="E5303" s="9"/>
      <c r="F5303" s="9"/>
      <c r="G5303" s="9"/>
      <c r="H5303" s="9"/>
      <c r="I5303" s="9"/>
      <c r="J5303" s="9"/>
      <c r="K5303" s="9"/>
      <c r="L5303" s="9"/>
      <c r="M5303" s="9"/>
      <c r="N5303" s="9"/>
      <c r="O5303" s="9"/>
      <c r="P5303" s="9"/>
      <c r="Q5303" s="9"/>
      <c r="R5303" s="9"/>
      <c r="S5303" s="9"/>
      <c r="T5303" s="9"/>
      <c r="U5303" s="9"/>
      <c r="V5303" s="9"/>
      <c r="W5303" s="9"/>
    </row>
    <row r="5304">
      <c r="A5304" s="123"/>
      <c r="B5304" s="25"/>
      <c r="C5304" s="116"/>
      <c r="D5304" s="9"/>
      <c r="E5304" s="9"/>
      <c r="F5304" s="9"/>
      <c r="G5304" s="9"/>
      <c r="H5304" s="9"/>
      <c r="I5304" s="9"/>
      <c r="J5304" s="9"/>
      <c r="K5304" s="9"/>
      <c r="L5304" s="9"/>
      <c r="M5304" s="9"/>
      <c r="N5304" s="9"/>
      <c r="O5304" s="9"/>
      <c r="P5304" s="9"/>
      <c r="Q5304" s="9"/>
      <c r="R5304" s="9"/>
      <c r="S5304" s="9"/>
      <c r="T5304" s="9"/>
      <c r="U5304" s="9"/>
      <c r="V5304" s="9"/>
      <c r="W5304" s="9"/>
    </row>
    <row r="5305">
      <c r="A5305" s="123"/>
      <c r="B5305" s="25"/>
      <c r="C5305" s="116"/>
      <c r="D5305" s="9"/>
      <c r="E5305" s="9"/>
      <c r="F5305" s="9"/>
      <c r="G5305" s="9"/>
      <c r="H5305" s="9"/>
      <c r="I5305" s="9"/>
      <c r="J5305" s="9"/>
      <c r="K5305" s="9"/>
      <c r="L5305" s="9"/>
      <c r="M5305" s="9"/>
      <c r="N5305" s="9"/>
      <c r="O5305" s="9"/>
      <c r="P5305" s="9"/>
      <c r="Q5305" s="9"/>
      <c r="R5305" s="9"/>
      <c r="S5305" s="9"/>
      <c r="T5305" s="9"/>
      <c r="U5305" s="9"/>
      <c r="V5305" s="9"/>
      <c r="W5305" s="9"/>
    </row>
    <row r="5306">
      <c r="A5306" s="123"/>
      <c r="B5306" s="25"/>
      <c r="C5306" s="116"/>
      <c r="D5306" s="9"/>
      <c r="E5306" s="9"/>
      <c r="F5306" s="9"/>
      <c r="G5306" s="9"/>
      <c r="H5306" s="9"/>
      <c r="I5306" s="9"/>
      <c r="J5306" s="9"/>
      <c r="K5306" s="9"/>
      <c r="L5306" s="9"/>
      <c r="M5306" s="9"/>
      <c r="N5306" s="9"/>
      <c r="O5306" s="9"/>
      <c r="P5306" s="9"/>
      <c r="Q5306" s="9"/>
      <c r="R5306" s="9"/>
      <c r="S5306" s="9"/>
      <c r="T5306" s="9"/>
      <c r="U5306" s="9"/>
      <c r="V5306" s="9"/>
      <c r="W5306" s="9"/>
    </row>
    <row r="5307">
      <c r="A5307" s="123"/>
      <c r="B5307" s="25"/>
      <c r="C5307" s="116"/>
      <c r="D5307" s="9"/>
      <c r="E5307" s="9"/>
      <c r="F5307" s="9"/>
      <c r="G5307" s="9"/>
      <c r="H5307" s="9"/>
      <c r="I5307" s="9"/>
      <c r="J5307" s="9"/>
      <c r="K5307" s="9"/>
      <c r="L5307" s="9"/>
      <c r="M5307" s="9"/>
      <c r="N5307" s="9"/>
      <c r="O5307" s="9"/>
      <c r="P5307" s="9"/>
      <c r="Q5307" s="9"/>
      <c r="R5307" s="9"/>
      <c r="S5307" s="9"/>
      <c r="T5307" s="9"/>
      <c r="U5307" s="9"/>
      <c r="V5307" s="9"/>
      <c r="W5307" s="9"/>
    </row>
    <row r="5308">
      <c r="A5308" s="123"/>
      <c r="B5308" s="25"/>
      <c r="C5308" s="116"/>
      <c r="D5308" s="9"/>
      <c r="E5308" s="9"/>
      <c r="F5308" s="9"/>
      <c r="G5308" s="9"/>
      <c r="H5308" s="9"/>
      <c r="I5308" s="9"/>
      <c r="J5308" s="9"/>
      <c r="K5308" s="9"/>
      <c r="L5308" s="9"/>
      <c r="M5308" s="9"/>
      <c r="N5308" s="9"/>
      <c r="O5308" s="9"/>
      <c r="P5308" s="9"/>
      <c r="Q5308" s="9"/>
      <c r="R5308" s="9"/>
      <c r="S5308" s="9"/>
      <c r="T5308" s="9"/>
      <c r="U5308" s="9"/>
      <c r="V5308" s="9"/>
      <c r="W5308" s="9"/>
    </row>
    <row r="5309">
      <c r="A5309" s="123"/>
      <c r="B5309" s="25"/>
      <c r="C5309" s="116"/>
      <c r="D5309" s="9"/>
      <c r="E5309" s="9"/>
      <c r="F5309" s="9"/>
      <c r="G5309" s="9"/>
      <c r="H5309" s="9"/>
      <c r="I5309" s="9"/>
      <c r="J5309" s="9"/>
      <c r="K5309" s="9"/>
      <c r="L5309" s="9"/>
      <c r="M5309" s="9"/>
      <c r="N5309" s="9"/>
      <c r="O5309" s="9"/>
      <c r="P5309" s="9"/>
      <c r="Q5309" s="9"/>
      <c r="R5309" s="9"/>
      <c r="S5309" s="9"/>
      <c r="T5309" s="9"/>
      <c r="U5309" s="9"/>
      <c r="V5309" s="9"/>
      <c r="W5309" s="9"/>
    </row>
    <row r="5310">
      <c r="A5310" s="123"/>
      <c r="B5310" s="25"/>
      <c r="C5310" s="116"/>
      <c r="D5310" s="9"/>
      <c r="E5310" s="9"/>
      <c r="F5310" s="9"/>
      <c r="G5310" s="9"/>
      <c r="H5310" s="9"/>
      <c r="I5310" s="9"/>
      <c r="J5310" s="9"/>
      <c r="K5310" s="9"/>
      <c r="L5310" s="9"/>
      <c r="M5310" s="9"/>
      <c r="N5310" s="9"/>
      <c r="O5310" s="9"/>
      <c r="P5310" s="9"/>
      <c r="Q5310" s="9"/>
      <c r="R5310" s="9"/>
      <c r="S5310" s="9"/>
      <c r="T5310" s="9"/>
      <c r="U5310" s="9"/>
      <c r="V5310" s="9"/>
      <c r="W5310" s="9"/>
    </row>
    <row r="5311">
      <c r="A5311" s="123"/>
      <c r="B5311" s="25"/>
      <c r="C5311" s="116"/>
      <c r="D5311" s="9"/>
      <c r="E5311" s="9"/>
      <c r="F5311" s="9"/>
      <c r="G5311" s="9"/>
      <c r="H5311" s="9"/>
      <c r="I5311" s="9"/>
      <c r="J5311" s="9"/>
      <c r="K5311" s="9"/>
      <c r="L5311" s="9"/>
      <c r="M5311" s="9"/>
      <c r="N5311" s="9"/>
      <c r="O5311" s="9"/>
      <c r="P5311" s="9"/>
      <c r="Q5311" s="9"/>
      <c r="R5311" s="9"/>
      <c r="S5311" s="9"/>
      <c r="T5311" s="9"/>
      <c r="U5311" s="9"/>
      <c r="V5311" s="9"/>
      <c r="W5311" s="9"/>
    </row>
    <row r="5312">
      <c r="A5312" s="123"/>
      <c r="B5312" s="25"/>
      <c r="C5312" s="116"/>
      <c r="D5312" s="9"/>
      <c r="E5312" s="9"/>
      <c r="F5312" s="9"/>
      <c r="G5312" s="9"/>
      <c r="H5312" s="9"/>
      <c r="I5312" s="9"/>
      <c r="J5312" s="9"/>
      <c r="K5312" s="9"/>
      <c r="L5312" s="9"/>
      <c r="M5312" s="9"/>
      <c r="N5312" s="9"/>
      <c r="O5312" s="9"/>
      <c r="P5312" s="9"/>
      <c r="Q5312" s="9"/>
      <c r="R5312" s="9"/>
      <c r="S5312" s="9"/>
      <c r="T5312" s="9"/>
      <c r="U5312" s="9"/>
      <c r="V5312" s="9"/>
      <c r="W5312" s="9"/>
    </row>
    <row r="5313">
      <c r="A5313" s="123"/>
      <c r="B5313" s="25"/>
      <c r="C5313" s="116"/>
      <c r="D5313" s="9"/>
      <c r="E5313" s="9"/>
      <c r="F5313" s="9"/>
      <c r="G5313" s="9"/>
      <c r="H5313" s="9"/>
      <c r="I5313" s="9"/>
      <c r="J5313" s="9"/>
      <c r="K5313" s="9"/>
      <c r="L5313" s="9"/>
      <c r="M5313" s="9"/>
      <c r="N5313" s="9"/>
      <c r="O5313" s="9"/>
      <c r="P5313" s="9"/>
      <c r="Q5313" s="9"/>
      <c r="R5313" s="9"/>
      <c r="S5313" s="9"/>
      <c r="T5313" s="9"/>
      <c r="U5313" s="9"/>
      <c r="V5313" s="9"/>
      <c r="W5313" s="9"/>
    </row>
    <row r="5314">
      <c r="A5314" s="123"/>
      <c r="B5314" s="25"/>
      <c r="C5314" s="116"/>
      <c r="D5314" s="9"/>
      <c r="E5314" s="9"/>
      <c r="F5314" s="9"/>
      <c r="G5314" s="9"/>
      <c r="H5314" s="9"/>
      <c r="I5314" s="9"/>
      <c r="J5314" s="9"/>
      <c r="K5314" s="9"/>
      <c r="L5314" s="9"/>
      <c r="M5314" s="9"/>
      <c r="N5314" s="9"/>
      <c r="O5314" s="9"/>
      <c r="P5314" s="9"/>
      <c r="Q5314" s="9"/>
      <c r="R5314" s="9"/>
      <c r="S5314" s="9"/>
      <c r="T5314" s="9"/>
      <c r="U5314" s="9"/>
      <c r="V5314" s="9"/>
      <c r="W5314" s="9"/>
    </row>
    <row r="5315">
      <c r="A5315" s="123"/>
      <c r="B5315" s="25"/>
      <c r="C5315" s="116"/>
      <c r="D5315" s="9"/>
      <c r="E5315" s="9"/>
      <c r="F5315" s="9"/>
      <c r="G5315" s="9"/>
      <c r="H5315" s="9"/>
      <c r="I5315" s="9"/>
      <c r="J5315" s="9"/>
      <c r="K5315" s="9"/>
      <c r="L5315" s="9"/>
      <c r="M5315" s="9"/>
      <c r="N5315" s="9"/>
      <c r="O5315" s="9"/>
      <c r="P5315" s="9"/>
      <c r="Q5315" s="9"/>
      <c r="R5315" s="9"/>
      <c r="S5315" s="9"/>
      <c r="T5315" s="9"/>
      <c r="U5315" s="9"/>
      <c r="V5315" s="9"/>
      <c r="W5315" s="9"/>
    </row>
    <row r="5316">
      <c r="A5316" s="123"/>
      <c r="B5316" s="25"/>
      <c r="C5316" s="116"/>
      <c r="D5316" s="9"/>
      <c r="E5316" s="9"/>
      <c r="F5316" s="9"/>
      <c r="G5316" s="9"/>
      <c r="H5316" s="9"/>
      <c r="I5316" s="9"/>
      <c r="J5316" s="9"/>
      <c r="K5316" s="9"/>
      <c r="L5316" s="9"/>
      <c r="M5316" s="9"/>
      <c r="N5316" s="9"/>
      <c r="O5316" s="9"/>
      <c r="P5316" s="9"/>
      <c r="Q5316" s="9"/>
      <c r="R5316" s="9"/>
      <c r="S5316" s="9"/>
      <c r="T5316" s="9"/>
      <c r="U5316" s="9"/>
      <c r="V5316" s="9"/>
      <c r="W5316" s="9"/>
    </row>
    <row r="5317">
      <c r="A5317" s="123"/>
      <c r="B5317" s="25"/>
      <c r="C5317" s="116"/>
      <c r="D5317" s="9"/>
      <c r="E5317" s="9"/>
      <c r="F5317" s="9"/>
      <c r="G5317" s="9"/>
      <c r="H5317" s="9"/>
      <c r="I5317" s="9"/>
      <c r="J5317" s="9"/>
      <c r="K5317" s="9"/>
      <c r="L5317" s="9"/>
      <c r="M5317" s="9"/>
      <c r="N5317" s="9"/>
      <c r="O5317" s="9"/>
      <c r="P5317" s="9"/>
      <c r="Q5317" s="9"/>
      <c r="R5317" s="9"/>
      <c r="S5317" s="9"/>
      <c r="T5317" s="9"/>
      <c r="U5317" s="9"/>
      <c r="V5317" s="9"/>
      <c r="W5317" s="9"/>
    </row>
    <row r="5318">
      <c r="A5318" s="123"/>
      <c r="B5318" s="25"/>
      <c r="C5318" s="116"/>
      <c r="D5318" s="9"/>
      <c r="E5318" s="9"/>
      <c r="F5318" s="9"/>
      <c r="G5318" s="9"/>
      <c r="H5318" s="9"/>
      <c r="I5318" s="9"/>
      <c r="J5318" s="9"/>
      <c r="K5318" s="9"/>
      <c r="L5318" s="9"/>
      <c r="M5318" s="9"/>
      <c r="N5318" s="9"/>
      <c r="O5318" s="9"/>
      <c r="P5318" s="9"/>
      <c r="Q5318" s="9"/>
      <c r="R5318" s="9"/>
      <c r="S5318" s="9"/>
      <c r="T5318" s="9"/>
      <c r="U5318" s="9"/>
      <c r="V5318" s="9"/>
      <c r="W5318" s="9"/>
    </row>
    <row r="5319">
      <c r="A5319" s="123"/>
      <c r="B5319" s="25"/>
      <c r="C5319" s="116"/>
      <c r="D5319" s="9"/>
      <c r="E5319" s="9"/>
      <c r="F5319" s="9"/>
      <c r="G5319" s="9"/>
      <c r="H5319" s="9"/>
      <c r="I5319" s="9"/>
      <c r="J5319" s="9"/>
      <c r="K5319" s="9"/>
      <c r="L5319" s="9"/>
      <c r="M5319" s="9"/>
      <c r="N5319" s="9"/>
      <c r="O5319" s="9"/>
      <c r="P5319" s="9"/>
      <c r="Q5319" s="9"/>
      <c r="R5319" s="9"/>
      <c r="S5319" s="9"/>
      <c r="T5319" s="9"/>
      <c r="U5319" s="9"/>
      <c r="V5319" s="9"/>
      <c r="W5319" s="9"/>
    </row>
    <row r="5320">
      <c r="A5320" s="123"/>
      <c r="B5320" s="25"/>
      <c r="C5320" s="116"/>
      <c r="D5320" s="9"/>
      <c r="E5320" s="9"/>
      <c r="F5320" s="9"/>
      <c r="G5320" s="9"/>
      <c r="H5320" s="9"/>
      <c r="I5320" s="9"/>
      <c r="J5320" s="9"/>
      <c r="K5320" s="9"/>
      <c r="L5320" s="9"/>
      <c r="M5320" s="9"/>
      <c r="N5320" s="9"/>
      <c r="O5320" s="9"/>
      <c r="P5320" s="9"/>
      <c r="Q5320" s="9"/>
      <c r="R5320" s="9"/>
      <c r="S5320" s="9"/>
      <c r="T5320" s="9"/>
      <c r="U5320" s="9"/>
      <c r="V5320" s="9"/>
      <c r="W5320" s="9"/>
    </row>
    <row r="5321">
      <c r="A5321" s="123"/>
      <c r="B5321" s="25"/>
      <c r="C5321" s="116"/>
      <c r="D5321" s="9"/>
      <c r="E5321" s="9"/>
      <c r="F5321" s="9"/>
      <c r="G5321" s="9"/>
      <c r="H5321" s="9"/>
      <c r="I5321" s="9"/>
      <c r="J5321" s="9"/>
      <c r="K5321" s="9"/>
      <c r="L5321" s="9"/>
      <c r="M5321" s="9"/>
      <c r="N5321" s="9"/>
      <c r="O5321" s="9"/>
      <c r="P5321" s="9"/>
      <c r="Q5321" s="9"/>
      <c r="R5321" s="9"/>
      <c r="S5321" s="9"/>
      <c r="T5321" s="9"/>
      <c r="U5321" s="9"/>
      <c r="V5321" s="9"/>
      <c r="W5321" s="9"/>
    </row>
    <row r="5322">
      <c r="A5322" s="123"/>
      <c r="B5322" s="25"/>
      <c r="C5322" s="116"/>
      <c r="D5322" s="9"/>
      <c r="E5322" s="9"/>
      <c r="F5322" s="9"/>
      <c r="G5322" s="9"/>
      <c r="H5322" s="9"/>
      <c r="I5322" s="9"/>
      <c r="J5322" s="9"/>
      <c r="K5322" s="9"/>
      <c r="L5322" s="9"/>
      <c r="M5322" s="9"/>
      <c r="N5322" s="9"/>
      <c r="O5322" s="9"/>
      <c r="P5322" s="9"/>
      <c r="Q5322" s="9"/>
      <c r="R5322" s="9"/>
      <c r="S5322" s="9"/>
      <c r="T5322" s="9"/>
      <c r="U5322" s="9"/>
      <c r="V5322" s="9"/>
      <c r="W5322" s="9"/>
    </row>
    <row r="5323">
      <c r="A5323" s="123"/>
      <c r="B5323" s="25"/>
      <c r="C5323" s="116"/>
      <c r="D5323" s="9"/>
      <c r="E5323" s="9"/>
      <c r="F5323" s="9"/>
      <c r="G5323" s="9"/>
      <c r="H5323" s="9"/>
      <c r="I5323" s="9"/>
      <c r="J5323" s="9"/>
      <c r="K5323" s="9"/>
      <c r="L5323" s="9"/>
      <c r="M5323" s="9"/>
      <c r="N5323" s="9"/>
      <c r="O5323" s="9"/>
      <c r="P5323" s="9"/>
      <c r="Q5323" s="9"/>
      <c r="R5323" s="9"/>
      <c r="S5323" s="9"/>
      <c r="T5323" s="9"/>
      <c r="U5323" s="9"/>
      <c r="V5323" s="9"/>
      <c r="W5323" s="9"/>
    </row>
    <row r="5324">
      <c r="A5324" s="123"/>
      <c r="B5324" s="25"/>
      <c r="C5324" s="116"/>
      <c r="D5324" s="9"/>
      <c r="E5324" s="9"/>
      <c r="F5324" s="9"/>
      <c r="G5324" s="9"/>
      <c r="H5324" s="9"/>
      <c r="I5324" s="9"/>
      <c r="J5324" s="9"/>
      <c r="K5324" s="9"/>
      <c r="L5324" s="9"/>
      <c r="M5324" s="9"/>
      <c r="N5324" s="9"/>
      <c r="O5324" s="9"/>
      <c r="P5324" s="9"/>
      <c r="Q5324" s="9"/>
      <c r="R5324" s="9"/>
      <c r="S5324" s="9"/>
      <c r="T5324" s="9"/>
      <c r="U5324" s="9"/>
      <c r="V5324" s="9"/>
      <c r="W5324" s="9"/>
    </row>
    <row r="5325">
      <c r="A5325" s="123"/>
      <c r="B5325" s="25"/>
      <c r="C5325" s="116"/>
      <c r="D5325" s="9"/>
      <c r="E5325" s="9"/>
      <c r="F5325" s="9"/>
      <c r="G5325" s="9"/>
      <c r="H5325" s="9"/>
      <c r="I5325" s="9"/>
      <c r="J5325" s="9"/>
      <c r="K5325" s="9"/>
      <c r="L5325" s="9"/>
      <c r="M5325" s="9"/>
      <c r="N5325" s="9"/>
      <c r="O5325" s="9"/>
      <c r="P5325" s="9"/>
      <c r="Q5325" s="9"/>
      <c r="R5325" s="9"/>
      <c r="S5325" s="9"/>
      <c r="T5325" s="9"/>
      <c r="U5325" s="9"/>
      <c r="V5325" s="9"/>
      <c r="W5325" s="9"/>
    </row>
    <row r="5326">
      <c r="A5326" s="123"/>
      <c r="B5326" s="25"/>
      <c r="C5326" s="116"/>
      <c r="D5326" s="9"/>
      <c r="E5326" s="9"/>
      <c r="F5326" s="9"/>
      <c r="G5326" s="9"/>
      <c r="H5326" s="9"/>
      <c r="I5326" s="9"/>
      <c r="J5326" s="9"/>
      <c r="K5326" s="9"/>
      <c r="L5326" s="9"/>
      <c r="M5326" s="9"/>
      <c r="N5326" s="9"/>
      <c r="O5326" s="9"/>
      <c r="P5326" s="9"/>
      <c r="Q5326" s="9"/>
      <c r="R5326" s="9"/>
      <c r="S5326" s="9"/>
      <c r="T5326" s="9"/>
      <c r="U5326" s="9"/>
      <c r="V5326" s="9"/>
      <c r="W5326" s="9"/>
    </row>
    <row r="5327">
      <c r="A5327" s="123"/>
      <c r="B5327" s="25"/>
      <c r="C5327" s="116"/>
      <c r="D5327" s="9"/>
      <c r="E5327" s="9"/>
      <c r="F5327" s="9"/>
      <c r="G5327" s="9"/>
      <c r="H5327" s="9"/>
      <c r="I5327" s="9"/>
      <c r="J5327" s="9"/>
      <c r="K5327" s="9"/>
      <c r="L5327" s="9"/>
      <c r="M5327" s="9"/>
      <c r="N5327" s="9"/>
      <c r="O5327" s="9"/>
      <c r="P5327" s="9"/>
      <c r="Q5327" s="9"/>
      <c r="R5327" s="9"/>
      <c r="S5327" s="9"/>
      <c r="T5327" s="9"/>
      <c r="U5327" s="9"/>
      <c r="V5327" s="9"/>
      <c r="W5327" s="9"/>
    </row>
    <row r="5328">
      <c r="A5328" s="123"/>
      <c r="B5328" s="25"/>
      <c r="C5328" s="116"/>
      <c r="D5328" s="9"/>
      <c r="E5328" s="9"/>
      <c r="F5328" s="9"/>
      <c r="G5328" s="9"/>
      <c r="H5328" s="9"/>
      <c r="I5328" s="9"/>
      <c r="J5328" s="9"/>
      <c r="K5328" s="9"/>
      <c r="L5328" s="9"/>
      <c r="M5328" s="9"/>
      <c r="N5328" s="9"/>
      <c r="O5328" s="9"/>
      <c r="P5328" s="9"/>
      <c r="Q5328" s="9"/>
      <c r="R5328" s="9"/>
      <c r="S5328" s="9"/>
      <c r="T5328" s="9"/>
      <c r="U5328" s="9"/>
      <c r="V5328" s="9"/>
      <c r="W5328" s="9"/>
    </row>
    <row r="5329">
      <c r="A5329" s="123"/>
      <c r="B5329" s="25"/>
      <c r="C5329" s="116"/>
      <c r="D5329" s="9"/>
      <c r="E5329" s="9"/>
      <c r="F5329" s="9"/>
      <c r="G5329" s="9"/>
      <c r="H5329" s="9"/>
      <c r="I5329" s="9"/>
      <c r="J5329" s="9"/>
      <c r="K5329" s="9"/>
      <c r="L5329" s="9"/>
      <c r="M5329" s="9"/>
      <c r="N5329" s="9"/>
      <c r="O5329" s="9"/>
      <c r="P5329" s="9"/>
      <c r="Q5329" s="9"/>
      <c r="R5329" s="9"/>
      <c r="S5329" s="9"/>
      <c r="T5329" s="9"/>
      <c r="U5329" s="9"/>
      <c r="V5329" s="9"/>
      <c r="W5329" s="9"/>
    </row>
    <row r="5330">
      <c r="A5330" s="123"/>
      <c r="B5330" s="25"/>
      <c r="C5330" s="116"/>
      <c r="D5330" s="9"/>
      <c r="E5330" s="9"/>
      <c r="F5330" s="9"/>
      <c r="G5330" s="9"/>
      <c r="H5330" s="9"/>
      <c r="I5330" s="9"/>
      <c r="J5330" s="9"/>
      <c r="K5330" s="9"/>
      <c r="L5330" s="9"/>
      <c r="M5330" s="9"/>
      <c r="N5330" s="9"/>
      <c r="O5330" s="9"/>
      <c r="P5330" s="9"/>
      <c r="Q5330" s="9"/>
      <c r="R5330" s="9"/>
      <c r="S5330" s="9"/>
      <c r="T5330" s="9"/>
      <c r="U5330" s="9"/>
      <c r="V5330" s="9"/>
      <c r="W5330" s="9"/>
    </row>
    <row r="5331">
      <c r="A5331" s="123"/>
      <c r="B5331" s="25"/>
      <c r="C5331" s="116"/>
      <c r="D5331" s="9"/>
      <c r="E5331" s="9"/>
      <c r="F5331" s="9"/>
      <c r="G5331" s="9"/>
      <c r="H5331" s="9"/>
      <c r="I5331" s="9"/>
      <c r="J5331" s="9"/>
      <c r="K5331" s="9"/>
      <c r="L5331" s="9"/>
      <c r="M5331" s="9"/>
      <c r="N5331" s="9"/>
      <c r="O5331" s="9"/>
      <c r="P5331" s="9"/>
      <c r="Q5331" s="9"/>
      <c r="R5331" s="9"/>
      <c r="S5331" s="9"/>
      <c r="T5331" s="9"/>
      <c r="U5331" s="9"/>
      <c r="V5331" s="9"/>
      <c r="W5331" s="9"/>
    </row>
    <row r="5332">
      <c r="A5332" s="123"/>
      <c r="B5332" s="25"/>
      <c r="C5332" s="116"/>
      <c r="D5332" s="9"/>
      <c r="E5332" s="9"/>
      <c r="F5332" s="9"/>
      <c r="G5332" s="9"/>
      <c r="H5332" s="9"/>
      <c r="I5332" s="9"/>
      <c r="J5332" s="9"/>
      <c r="K5332" s="9"/>
      <c r="L5332" s="9"/>
      <c r="M5332" s="9"/>
      <c r="N5332" s="9"/>
      <c r="O5332" s="9"/>
      <c r="P5332" s="9"/>
      <c r="Q5332" s="9"/>
      <c r="R5332" s="9"/>
      <c r="S5332" s="9"/>
      <c r="T5332" s="9"/>
      <c r="U5332" s="9"/>
      <c r="V5332" s="9"/>
      <c r="W5332" s="9"/>
    </row>
    <row r="5333">
      <c r="A5333" s="123"/>
      <c r="B5333" s="25"/>
      <c r="C5333" s="116"/>
      <c r="D5333" s="9"/>
      <c r="E5333" s="9"/>
      <c r="F5333" s="9"/>
      <c r="G5333" s="9"/>
      <c r="H5333" s="9"/>
      <c r="I5333" s="9"/>
      <c r="J5333" s="9"/>
      <c r="K5333" s="9"/>
      <c r="L5333" s="9"/>
      <c r="M5333" s="9"/>
      <c r="N5333" s="9"/>
      <c r="O5333" s="9"/>
      <c r="P5333" s="9"/>
      <c r="Q5333" s="9"/>
      <c r="R5333" s="9"/>
      <c r="S5333" s="9"/>
      <c r="T5333" s="9"/>
      <c r="U5333" s="9"/>
      <c r="V5333" s="9"/>
      <c r="W5333" s="9"/>
    </row>
    <row r="5334">
      <c r="A5334" s="123"/>
      <c r="B5334" s="25"/>
      <c r="C5334" s="116"/>
      <c r="D5334" s="9"/>
      <c r="E5334" s="9"/>
      <c r="F5334" s="9"/>
      <c r="G5334" s="9"/>
      <c r="H5334" s="9"/>
      <c r="I5334" s="9"/>
      <c r="J5334" s="9"/>
      <c r="K5334" s="9"/>
      <c r="L5334" s="9"/>
      <c r="M5334" s="9"/>
      <c r="N5334" s="9"/>
      <c r="O5334" s="9"/>
      <c r="P5334" s="9"/>
      <c r="Q5334" s="9"/>
      <c r="R5334" s="9"/>
      <c r="S5334" s="9"/>
      <c r="T5334" s="9"/>
      <c r="U5334" s="9"/>
      <c r="V5334" s="9"/>
      <c r="W5334" s="9"/>
    </row>
    <row r="5335">
      <c r="A5335" s="123"/>
      <c r="B5335" s="25"/>
      <c r="C5335" s="116"/>
      <c r="D5335" s="9"/>
      <c r="E5335" s="9"/>
      <c r="F5335" s="9"/>
      <c r="G5335" s="9"/>
      <c r="H5335" s="9"/>
      <c r="I5335" s="9"/>
      <c r="J5335" s="9"/>
      <c r="K5335" s="9"/>
      <c r="L5335" s="9"/>
      <c r="M5335" s="9"/>
      <c r="N5335" s="9"/>
      <c r="O5335" s="9"/>
      <c r="P5335" s="9"/>
      <c r="Q5335" s="9"/>
      <c r="R5335" s="9"/>
      <c r="S5335" s="9"/>
      <c r="T5335" s="9"/>
      <c r="U5335" s="9"/>
      <c r="V5335" s="9"/>
      <c r="W5335" s="9"/>
    </row>
    <row r="5336">
      <c r="A5336" s="123"/>
      <c r="B5336" s="25"/>
      <c r="C5336" s="116"/>
      <c r="D5336" s="9"/>
      <c r="E5336" s="9"/>
      <c r="F5336" s="9"/>
      <c r="G5336" s="9"/>
      <c r="H5336" s="9"/>
      <c r="I5336" s="9"/>
      <c r="J5336" s="9"/>
      <c r="K5336" s="9"/>
      <c r="L5336" s="9"/>
      <c r="M5336" s="9"/>
      <c r="N5336" s="9"/>
      <c r="O5336" s="9"/>
      <c r="P5336" s="9"/>
      <c r="Q5336" s="9"/>
      <c r="R5336" s="9"/>
      <c r="S5336" s="9"/>
      <c r="T5336" s="9"/>
      <c r="U5336" s="9"/>
      <c r="V5336" s="9"/>
      <c r="W5336" s="9"/>
    </row>
    <row r="5337">
      <c r="A5337" s="123"/>
      <c r="B5337" s="25"/>
      <c r="C5337" s="116"/>
      <c r="D5337" s="9"/>
      <c r="E5337" s="9"/>
      <c r="F5337" s="9"/>
      <c r="G5337" s="9"/>
      <c r="H5337" s="9"/>
      <c r="I5337" s="9"/>
      <c r="J5337" s="9"/>
      <c r="K5337" s="9"/>
      <c r="L5337" s="9"/>
      <c r="M5337" s="9"/>
      <c r="N5337" s="9"/>
      <c r="O5337" s="9"/>
      <c r="P5337" s="9"/>
      <c r="Q5337" s="9"/>
      <c r="R5337" s="9"/>
      <c r="S5337" s="9"/>
      <c r="T5337" s="9"/>
      <c r="U5337" s="9"/>
      <c r="V5337" s="9"/>
      <c r="W5337" s="9"/>
    </row>
    <row r="5338">
      <c r="A5338" s="123"/>
      <c r="B5338" s="25"/>
      <c r="C5338" s="116"/>
      <c r="D5338" s="9"/>
      <c r="E5338" s="9"/>
      <c r="F5338" s="9"/>
      <c r="G5338" s="9"/>
      <c r="H5338" s="9"/>
      <c r="I5338" s="9"/>
      <c r="J5338" s="9"/>
      <c r="K5338" s="9"/>
      <c r="L5338" s="9"/>
      <c r="M5338" s="9"/>
      <c r="N5338" s="9"/>
      <c r="O5338" s="9"/>
      <c r="P5338" s="9"/>
      <c r="Q5338" s="9"/>
      <c r="R5338" s="9"/>
      <c r="S5338" s="9"/>
      <c r="T5338" s="9"/>
      <c r="U5338" s="9"/>
      <c r="V5338" s="9"/>
      <c r="W5338" s="9"/>
    </row>
    <row r="5339">
      <c r="A5339" s="123"/>
      <c r="B5339" s="25"/>
      <c r="C5339" s="116"/>
      <c r="D5339" s="9"/>
      <c r="E5339" s="9"/>
      <c r="F5339" s="9"/>
      <c r="G5339" s="9"/>
      <c r="H5339" s="9"/>
      <c r="I5339" s="9"/>
      <c r="J5339" s="9"/>
      <c r="K5339" s="9"/>
      <c r="L5339" s="9"/>
      <c r="M5339" s="9"/>
      <c r="N5339" s="9"/>
      <c r="O5339" s="9"/>
      <c r="P5339" s="9"/>
      <c r="Q5339" s="9"/>
      <c r="R5339" s="9"/>
      <c r="S5339" s="9"/>
      <c r="T5339" s="9"/>
      <c r="U5339" s="9"/>
      <c r="V5339" s="9"/>
      <c r="W5339" s="9"/>
    </row>
    <row r="5340">
      <c r="A5340" s="123"/>
      <c r="B5340" s="25"/>
      <c r="C5340" s="116"/>
      <c r="D5340" s="9"/>
      <c r="E5340" s="9"/>
      <c r="F5340" s="9"/>
      <c r="G5340" s="9"/>
      <c r="H5340" s="9"/>
      <c r="I5340" s="9"/>
      <c r="J5340" s="9"/>
      <c r="K5340" s="9"/>
      <c r="L5340" s="9"/>
      <c r="M5340" s="9"/>
      <c r="N5340" s="9"/>
      <c r="O5340" s="9"/>
      <c r="P5340" s="9"/>
      <c r="Q5340" s="9"/>
      <c r="R5340" s="9"/>
      <c r="S5340" s="9"/>
      <c r="T5340" s="9"/>
      <c r="U5340" s="9"/>
      <c r="V5340" s="9"/>
      <c r="W5340" s="9"/>
    </row>
    <row r="5341">
      <c r="A5341" s="123"/>
      <c r="B5341" s="25"/>
      <c r="C5341" s="116"/>
      <c r="D5341" s="9"/>
      <c r="E5341" s="9"/>
      <c r="F5341" s="9"/>
      <c r="G5341" s="9"/>
      <c r="H5341" s="9"/>
      <c r="I5341" s="9"/>
      <c r="J5341" s="9"/>
      <c r="K5341" s="9"/>
      <c r="L5341" s="9"/>
      <c r="M5341" s="9"/>
      <c r="N5341" s="9"/>
      <c r="O5341" s="9"/>
      <c r="P5341" s="9"/>
      <c r="Q5341" s="9"/>
      <c r="R5341" s="9"/>
      <c r="S5341" s="9"/>
      <c r="T5341" s="9"/>
      <c r="U5341" s="9"/>
      <c r="V5341" s="9"/>
      <c r="W5341" s="9"/>
    </row>
    <row r="5342">
      <c r="A5342" s="123"/>
      <c r="B5342" s="25"/>
      <c r="C5342" s="116"/>
      <c r="D5342" s="9"/>
      <c r="E5342" s="9"/>
      <c r="F5342" s="9"/>
      <c r="G5342" s="9"/>
      <c r="H5342" s="9"/>
      <c r="I5342" s="9"/>
      <c r="J5342" s="9"/>
      <c r="K5342" s="9"/>
      <c r="L5342" s="9"/>
      <c r="M5342" s="9"/>
      <c r="N5342" s="9"/>
      <c r="O5342" s="9"/>
      <c r="P5342" s="9"/>
      <c r="Q5342" s="9"/>
      <c r="R5342" s="9"/>
      <c r="S5342" s="9"/>
      <c r="T5342" s="9"/>
      <c r="U5342" s="9"/>
      <c r="V5342" s="9"/>
      <c r="W5342" s="9"/>
    </row>
    <row r="5343">
      <c r="A5343" s="123"/>
      <c r="B5343" s="25"/>
      <c r="C5343" s="116"/>
      <c r="D5343" s="9"/>
      <c r="E5343" s="9"/>
      <c r="F5343" s="9"/>
      <c r="G5343" s="9"/>
      <c r="H5343" s="9"/>
      <c r="I5343" s="9"/>
      <c r="J5343" s="9"/>
      <c r="K5343" s="9"/>
      <c r="L5343" s="9"/>
      <c r="M5343" s="9"/>
      <c r="N5343" s="9"/>
      <c r="O5343" s="9"/>
      <c r="P5343" s="9"/>
      <c r="Q5343" s="9"/>
      <c r="R5343" s="9"/>
      <c r="S5343" s="9"/>
      <c r="T5343" s="9"/>
      <c r="U5343" s="9"/>
      <c r="V5343" s="9"/>
      <c r="W5343" s="9"/>
    </row>
    <row r="5344">
      <c r="A5344" s="123"/>
      <c r="B5344" s="25"/>
      <c r="C5344" s="116"/>
      <c r="D5344" s="9"/>
      <c r="E5344" s="9"/>
      <c r="F5344" s="9"/>
      <c r="G5344" s="9"/>
      <c r="H5344" s="9"/>
      <c r="I5344" s="9"/>
      <c r="J5344" s="9"/>
      <c r="K5344" s="9"/>
      <c r="L5344" s="9"/>
      <c r="M5344" s="9"/>
      <c r="N5344" s="9"/>
      <c r="O5344" s="9"/>
      <c r="P5344" s="9"/>
      <c r="Q5344" s="9"/>
      <c r="R5344" s="9"/>
      <c r="S5344" s="9"/>
      <c r="T5344" s="9"/>
      <c r="U5344" s="9"/>
      <c r="V5344" s="9"/>
      <c r="W5344" s="9"/>
    </row>
    <row r="5345">
      <c r="A5345" s="123"/>
      <c r="B5345" s="25"/>
      <c r="C5345" s="116"/>
      <c r="D5345" s="9"/>
      <c r="E5345" s="9"/>
      <c r="F5345" s="9"/>
      <c r="G5345" s="9"/>
      <c r="H5345" s="9"/>
      <c r="I5345" s="9"/>
      <c r="J5345" s="9"/>
      <c r="K5345" s="9"/>
      <c r="L5345" s="9"/>
      <c r="M5345" s="9"/>
      <c r="N5345" s="9"/>
      <c r="O5345" s="9"/>
      <c r="P5345" s="9"/>
      <c r="Q5345" s="9"/>
      <c r="R5345" s="9"/>
      <c r="S5345" s="9"/>
      <c r="T5345" s="9"/>
      <c r="U5345" s="9"/>
      <c r="V5345" s="9"/>
      <c r="W5345" s="9"/>
    </row>
    <row r="5346">
      <c r="A5346" s="123"/>
      <c r="B5346" s="25"/>
      <c r="C5346" s="116"/>
      <c r="D5346" s="9"/>
      <c r="E5346" s="9"/>
      <c r="F5346" s="9"/>
      <c r="G5346" s="9"/>
      <c r="H5346" s="9"/>
      <c r="I5346" s="9"/>
      <c r="J5346" s="9"/>
      <c r="K5346" s="9"/>
      <c r="L5346" s="9"/>
      <c r="M5346" s="9"/>
      <c r="N5346" s="9"/>
      <c r="O5346" s="9"/>
      <c r="P5346" s="9"/>
      <c r="Q5346" s="9"/>
      <c r="R5346" s="9"/>
      <c r="S5346" s="9"/>
      <c r="T5346" s="9"/>
      <c r="U5346" s="9"/>
      <c r="V5346" s="9"/>
      <c r="W5346" s="9"/>
    </row>
    <row r="5347">
      <c r="A5347" s="123"/>
      <c r="B5347" s="25"/>
      <c r="C5347" s="116"/>
      <c r="D5347" s="9"/>
      <c r="E5347" s="9"/>
      <c r="F5347" s="9"/>
      <c r="G5347" s="9"/>
      <c r="H5347" s="9"/>
      <c r="I5347" s="9"/>
      <c r="J5347" s="9"/>
      <c r="K5347" s="9"/>
      <c r="L5347" s="9"/>
      <c r="M5347" s="9"/>
      <c r="N5347" s="9"/>
      <c r="O5347" s="9"/>
      <c r="P5347" s="9"/>
      <c r="Q5347" s="9"/>
      <c r="R5347" s="9"/>
      <c r="S5347" s="9"/>
      <c r="T5347" s="9"/>
      <c r="U5347" s="9"/>
      <c r="V5347" s="9"/>
      <c r="W5347" s="9"/>
    </row>
    <row r="5348">
      <c r="A5348" s="123"/>
      <c r="B5348" s="25"/>
      <c r="C5348" s="116"/>
      <c r="D5348" s="9"/>
      <c r="E5348" s="9"/>
      <c r="F5348" s="9"/>
      <c r="G5348" s="9"/>
      <c r="H5348" s="9"/>
      <c r="I5348" s="9"/>
      <c r="J5348" s="9"/>
      <c r="K5348" s="9"/>
      <c r="L5348" s="9"/>
      <c r="M5348" s="9"/>
      <c r="N5348" s="9"/>
      <c r="O5348" s="9"/>
      <c r="P5348" s="9"/>
      <c r="Q5348" s="9"/>
      <c r="R5348" s="9"/>
      <c r="S5348" s="9"/>
      <c r="T5348" s="9"/>
      <c r="U5348" s="9"/>
      <c r="V5348" s="9"/>
      <c r="W5348" s="9"/>
    </row>
    <row r="5349">
      <c r="A5349" s="123"/>
      <c r="B5349" s="25"/>
      <c r="C5349" s="116"/>
      <c r="D5349" s="9"/>
      <c r="E5349" s="9"/>
      <c r="F5349" s="9"/>
      <c r="G5349" s="9"/>
      <c r="H5349" s="9"/>
      <c r="I5349" s="9"/>
      <c r="J5349" s="9"/>
      <c r="K5349" s="9"/>
      <c r="L5349" s="9"/>
      <c r="M5349" s="9"/>
      <c r="N5349" s="9"/>
      <c r="O5349" s="9"/>
      <c r="P5349" s="9"/>
      <c r="Q5349" s="9"/>
      <c r="R5349" s="9"/>
      <c r="S5349" s="9"/>
      <c r="T5349" s="9"/>
      <c r="U5349" s="9"/>
      <c r="V5349" s="9"/>
      <c r="W5349" s="9"/>
    </row>
    <row r="5350">
      <c r="A5350" s="123"/>
      <c r="B5350" s="25"/>
      <c r="C5350" s="116"/>
      <c r="D5350" s="9"/>
      <c r="E5350" s="9"/>
      <c r="F5350" s="9"/>
      <c r="G5350" s="9"/>
      <c r="H5350" s="9"/>
      <c r="I5350" s="9"/>
      <c r="J5350" s="9"/>
      <c r="K5350" s="9"/>
      <c r="L5350" s="9"/>
      <c r="M5350" s="9"/>
      <c r="N5350" s="9"/>
      <c r="O5350" s="9"/>
      <c r="P5350" s="9"/>
      <c r="Q5350" s="9"/>
      <c r="R5350" s="9"/>
      <c r="S5350" s="9"/>
      <c r="T5350" s="9"/>
      <c r="U5350" s="9"/>
      <c r="V5350" s="9"/>
      <c r="W5350" s="9"/>
    </row>
    <row r="5351">
      <c r="A5351" s="123"/>
      <c r="B5351" s="25"/>
      <c r="C5351" s="116"/>
      <c r="D5351" s="9"/>
      <c r="E5351" s="9"/>
      <c r="F5351" s="9"/>
      <c r="G5351" s="9"/>
      <c r="H5351" s="9"/>
      <c r="I5351" s="9"/>
      <c r="J5351" s="9"/>
      <c r="K5351" s="9"/>
      <c r="L5351" s="9"/>
      <c r="M5351" s="9"/>
      <c r="N5351" s="9"/>
      <c r="O5351" s="9"/>
      <c r="P5351" s="9"/>
      <c r="Q5351" s="9"/>
      <c r="R5351" s="9"/>
      <c r="S5351" s="9"/>
      <c r="T5351" s="9"/>
      <c r="U5351" s="9"/>
      <c r="V5351" s="9"/>
      <c r="W5351" s="9"/>
    </row>
    <row r="5352">
      <c r="A5352" s="123"/>
      <c r="B5352" s="25"/>
      <c r="C5352" s="116"/>
      <c r="D5352" s="9"/>
      <c r="E5352" s="9"/>
      <c r="F5352" s="9"/>
      <c r="G5352" s="9"/>
      <c r="H5352" s="9"/>
      <c r="I5352" s="9"/>
      <c r="J5352" s="9"/>
      <c r="K5352" s="9"/>
      <c r="L5352" s="9"/>
      <c r="M5352" s="9"/>
      <c r="N5352" s="9"/>
      <c r="O5352" s="9"/>
      <c r="P5352" s="9"/>
      <c r="Q5352" s="9"/>
      <c r="R5352" s="9"/>
      <c r="S5352" s="9"/>
      <c r="T5352" s="9"/>
      <c r="U5352" s="9"/>
      <c r="V5352" s="9"/>
      <c r="W5352" s="9"/>
    </row>
    <row r="5353">
      <c r="A5353" s="123"/>
      <c r="B5353" s="25"/>
      <c r="C5353" s="116"/>
      <c r="D5353" s="9"/>
      <c r="E5353" s="9"/>
      <c r="F5353" s="9"/>
      <c r="G5353" s="9"/>
      <c r="H5353" s="9"/>
      <c r="I5353" s="9"/>
      <c r="J5353" s="9"/>
      <c r="K5353" s="9"/>
      <c r="L5353" s="9"/>
      <c r="M5353" s="9"/>
      <c r="N5353" s="9"/>
      <c r="O5353" s="9"/>
      <c r="P5353" s="9"/>
      <c r="Q5353" s="9"/>
      <c r="R5353" s="9"/>
      <c r="S5353" s="9"/>
      <c r="T5353" s="9"/>
      <c r="U5353" s="9"/>
      <c r="V5353" s="9"/>
      <c r="W5353" s="9"/>
    </row>
    <row r="5354">
      <c r="A5354" s="123"/>
      <c r="B5354" s="25"/>
      <c r="C5354" s="116"/>
      <c r="D5354" s="9"/>
      <c r="E5354" s="9"/>
      <c r="F5354" s="9"/>
      <c r="G5354" s="9"/>
      <c r="H5354" s="9"/>
      <c r="I5354" s="9"/>
      <c r="J5354" s="9"/>
      <c r="K5354" s="9"/>
      <c r="L5354" s="9"/>
      <c r="M5354" s="9"/>
      <c r="N5354" s="9"/>
      <c r="O5354" s="9"/>
      <c r="P5354" s="9"/>
      <c r="Q5354" s="9"/>
      <c r="R5354" s="9"/>
      <c r="S5354" s="9"/>
      <c r="T5354" s="9"/>
      <c r="U5354" s="9"/>
      <c r="V5354" s="9"/>
      <c r="W5354" s="9"/>
    </row>
    <row r="5355">
      <c r="A5355" s="123"/>
      <c r="B5355" s="25"/>
      <c r="C5355" s="116"/>
      <c r="D5355" s="9"/>
      <c r="E5355" s="9"/>
      <c r="F5355" s="9"/>
      <c r="G5355" s="9"/>
      <c r="H5355" s="9"/>
      <c r="I5355" s="9"/>
      <c r="J5355" s="9"/>
      <c r="K5355" s="9"/>
      <c r="L5355" s="9"/>
      <c r="M5355" s="9"/>
      <c r="N5355" s="9"/>
      <c r="O5355" s="9"/>
      <c r="P5355" s="9"/>
      <c r="Q5355" s="9"/>
      <c r="R5355" s="9"/>
      <c r="S5355" s="9"/>
      <c r="T5355" s="9"/>
      <c r="U5355" s="9"/>
      <c r="V5355" s="9"/>
      <c r="W5355" s="9"/>
    </row>
    <row r="5356">
      <c r="A5356" s="123"/>
      <c r="B5356" s="25"/>
      <c r="C5356" s="116"/>
      <c r="D5356" s="9"/>
      <c r="E5356" s="9"/>
      <c r="F5356" s="9"/>
      <c r="G5356" s="9"/>
      <c r="H5356" s="9"/>
      <c r="I5356" s="9"/>
      <c r="J5356" s="9"/>
      <c r="K5356" s="9"/>
      <c r="L5356" s="9"/>
      <c r="M5356" s="9"/>
      <c r="N5356" s="9"/>
      <c r="O5356" s="9"/>
      <c r="P5356" s="9"/>
      <c r="Q5356" s="9"/>
      <c r="R5356" s="9"/>
      <c r="S5356" s="9"/>
      <c r="T5356" s="9"/>
      <c r="U5356" s="9"/>
      <c r="V5356" s="9"/>
      <c r="W5356" s="9"/>
    </row>
    <row r="5357">
      <c r="A5357" s="123"/>
      <c r="B5357" s="25"/>
      <c r="C5357" s="116"/>
      <c r="D5357" s="9"/>
      <c r="E5357" s="9"/>
      <c r="F5357" s="9"/>
      <c r="G5357" s="9"/>
      <c r="H5357" s="9"/>
      <c r="I5357" s="9"/>
      <c r="J5357" s="9"/>
      <c r="K5357" s="9"/>
      <c r="L5357" s="9"/>
      <c r="M5357" s="9"/>
      <c r="N5357" s="9"/>
      <c r="O5357" s="9"/>
      <c r="P5357" s="9"/>
      <c r="Q5357" s="9"/>
      <c r="R5357" s="9"/>
      <c r="S5357" s="9"/>
      <c r="T5357" s="9"/>
      <c r="U5357" s="9"/>
      <c r="V5357" s="9"/>
      <c r="W5357" s="9"/>
    </row>
    <row r="5358">
      <c r="A5358" s="123"/>
      <c r="B5358" s="25"/>
      <c r="C5358" s="116"/>
      <c r="D5358" s="9"/>
      <c r="E5358" s="9"/>
      <c r="F5358" s="9"/>
      <c r="G5358" s="9"/>
      <c r="H5358" s="9"/>
      <c r="I5358" s="9"/>
      <c r="J5358" s="9"/>
      <c r="K5358" s="9"/>
      <c r="L5358" s="9"/>
      <c r="M5358" s="9"/>
      <c r="N5358" s="9"/>
      <c r="O5358" s="9"/>
      <c r="P5358" s="9"/>
      <c r="Q5358" s="9"/>
      <c r="R5358" s="9"/>
      <c r="S5358" s="9"/>
      <c r="T5358" s="9"/>
      <c r="U5358" s="9"/>
      <c r="V5358" s="9"/>
      <c r="W5358" s="9"/>
    </row>
    <row r="5359">
      <c r="A5359" s="123"/>
      <c r="B5359" s="25"/>
      <c r="C5359" s="116"/>
      <c r="D5359" s="9"/>
      <c r="E5359" s="9"/>
      <c r="F5359" s="9"/>
      <c r="G5359" s="9"/>
      <c r="H5359" s="9"/>
      <c r="I5359" s="9"/>
      <c r="J5359" s="9"/>
      <c r="K5359" s="9"/>
      <c r="L5359" s="9"/>
      <c r="M5359" s="9"/>
      <c r="N5359" s="9"/>
      <c r="O5359" s="9"/>
      <c r="P5359" s="9"/>
      <c r="Q5359" s="9"/>
      <c r="R5359" s="9"/>
      <c r="S5359" s="9"/>
      <c r="T5359" s="9"/>
      <c r="U5359" s="9"/>
      <c r="V5359" s="9"/>
      <c r="W5359" s="9"/>
    </row>
    <row r="5360">
      <c r="A5360" s="123"/>
      <c r="B5360" s="25"/>
      <c r="C5360" s="116"/>
      <c r="D5360" s="9"/>
      <c r="E5360" s="9"/>
      <c r="F5360" s="9"/>
      <c r="G5360" s="9"/>
      <c r="H5360" s="9"/>
      <c r="I5360" s="9"/>
      <c r="J5360" s="9"/>
      <c r="K5360" s="9"/>
      <c r="L5360" s="9"/>
      <c r="M5360" s="9"/>
      <c r="N5360" s="9"/>
      <c r="O5360" s="9"/>
      <c r="P5360" s="9"/>
      <c r="Q5360" s="9"/>
      <c r="R5360" s="9"/>
      <c r="S5360" s="9"/>
      <c r="T5360" s="9"/>
      <c r="U5360" s="9"/>
      <c r="V5360" s="9"/>
      <c r="W5360" s="9"/>
    </row>
    <row r="5361">
      <c r="A5361" s="123"/>
      <c r="B5361" s="25"/>
      <c r="C5361" s="116"/>
      <c r="D5361" s="9"/>
      <c r="E5361" s="9"/>
      <c r="F5361" s="9"/>
      <c r="G5361" s="9"/>
      <c r="H5361" s="9"/>
      <c r="I5361" s="9"/>
      <c r="J5361" s="9"/>
      <c r="K5361" s="9"/>
      <c r="L5361" s="9"/>
      <c r="M5361" s="9"/>
      <c r="N5361" s="9"/>
      <c r="O5361" s="9"/>
      <c r="P5361" s="9"/>
      <c r="Q5361" s="9"/>
      <c r="R5361" s="9"/>
      <c r="S5361" s="9"/>
      <c r="T5361" s="9"/>
      <c r="U5361" s="9"/>
      <c r="V5361" s="9"/>
      <c r="W5361" s="9"/>
    </row>
    <row r="5362">
      <c r="A5362" s="123"/>
      <c r="B5362" s="25"/>
      <c r="C5362" s="116"/>
      <c r="D5362" s="9"/>
      <c r="E5362" s="9"/>
      <c r="F5362" s="9"/>
      <c r="G5362" s="9"/>
      <c r="H5362" s="9"/>
      <c r="I5362" s="9"/>
      <c r="J5362" s="9"/>
      <c r="K5362" s="9"/>
      <c r="L5362" s="9"/>
      <c r="M5362" s="9"/>
      <c r="N5362" s="9"/>
      <c r="O5362" s="9"/>
      <c r="P5362" s="9"/>
      <c r="Q5362" s="9"/>
      <c r="R5362" s="9"/>
      <c r="S5362" s="9"/>
      <c r="T5362" s="9"/>
      <c r="U5362" s="9"/>
      <c r="V5362" s="9"/>
      <c r="W5362" s="9"/>
    </row>
    <row r="5363">
      <c r="A5363" s="123"/>
      <c r="B5363" s="25"/>
      <c r="C5363" s="116"/>
      <c r="D5363" s="9"/>
      <c r="E5363" s="9"/>
      <c r="F5363" s="9"/>
      <c r="G5363" s="9"/>
      <c r="H5363" s="9"/>
      <c r="I5363" s="9"/>
      <c r="J5363" s="9"/>
      <c r="K5363" s="9"/>
      <c r="L5363" s="9"/>
      <c r="M5363" s="9"/>
      <c r="N5363" s="9"/>
      <c r="O5363" s="9"/>
      <c r="P5363" s="9"/>
      <c r="Q5363" s="9"/>
      <c r="R5363" s="9"/>
      <c r="S5363" s="9"/>
      <c r="T5363" s="9"/>
      <c r="U5363" s="9"/>
      <c r="V5363" s="9"/>
      <c r="W5363" s="9"/>
    </row>
    <row r="5364">
      <c r="A5364" s="123"/>
      <c r="B5364" s="25"/>
      <c r="C5364" s="116"/>
      <c r="D5364" s="9"/>
      <c r="E5364" s="9"/>
      <c r="F5364" s="9"/>
      <c r="G5364" s="9"/>
      <c r="H5364" s="9"/>
      <c r="I5364" s="9"/>
      <c r="J5364" s="9"/>
      <c r="K5364" s="9"/>
      <c r="L5364" s="9"/>
      <c r="M5364" s="9"/>
      <c r="N5364" s="9"/>
      <c r="O5364" s="9"/>
      <c r="P5364" s="9"/>
      <c r="Q5364" s="9"/>
      <c r="R5364" s="9"/>
      <c r="S5364" s="9"/>
      <c r="T5364" s="9"/>
      <c r="U5364" s="9"/>
      <c r="V5364" s="9"/>
      <c r="W5364" s="9"/>
    </row>
    <row r="5365">
      <c r="A5365" s="123"/>
      <c r="B5365" s="25"/>
      <c r="C5365" s="116"/>
      <c r="D5365" s="9"/>
      <c r="E5365" s="9"/>
      <c r="F5365" s="9"/>
      <c r="G5365" s="9"/>
      <c r="H5365" s="9"/>
      <c r="I5365" s="9"/>
      <c r="J5365" s="9"/>
      <c r="K5365" s="9"/>
      <c r="L5365" s="9"/>
      <c r="M5365" s="9"/>
      <c r="N5365" s="9"/>
      <c r="O5365" s="9"/>
      <c r="P5365" s="9"/>
      <c r="Q5365" s="9"/>
      <c r="R5365" s="9"/>
      <c r="S5365" s="9"/>
      <c r="T5365" s="9"/>
      <c r="U5365" s="9"/>
      <c r="V5365" s="9"/>
      <c r="W5365" s="9"/>
    </row>
    <row r="5366">
      <c r="A5366" s="123"/>
      <c r="B5366" s="25"/>
      <c r="C5366" s="116"/>
      <c r="D5366" s="9"/>
      <c r="E5366" s="9"/>
      <c r="F5366" s="9"/>
      <c r="G5366" s="9"/>
      <c r="H5366" s="9"/>
      <c r="I5366" s="9"/>
      <c r="J5366" s="9"/>
      <c r="K5366" s="9"/>
      <c r="L5366" s="9"/>
      <c r="M5366" s="9"/>
      <c r="N5366" s="9"/>
      <c r="O5366" s="9"/>
      <c r="P5366" s="9"/>
      <c r="Q5366" s="9"/>
      <c r="R5366" s="9"/>
      <c r="S5366" s="9"/>
      <c r="T5366" s="9"/>
      <c r="U5366" s="9"/>
      <c r="V5366" s="9"/>
      <c r="W5366" s="9"/>
    </row>
    <row r="5367">
      <c r="A5367" s="123"/>
      <c r="B5367" s="25"/>
      <c r="C5367" s="116"/>
      <c r="D5367" s="9"/>
      <c r="E5367" s="9"/>
      <c r="F5367" s="9"/>
      <c r="G5367" s="9"/>
      <c r="H5367" s="9"/>
      <c r="I5367" s="9"/>
      <c r="J5367" s="9"/>
      <c r="K5367" s="9"/>
      <c r="L5367" s="9"/>
      <c r="M5367" s="9"/>
      <c r="N5367" s="9"/>
      <c r="O5367" s="9"/>
      <c r="P5367" s="9"/>
      <c r="Q5367" s="9"/>
      <c r="R5367" s="9"/>
      <c r="S5367" s="9"/>
      <c r="T5367" s="9"/>
      <c r="U5367" s="9"/>
      <c r="V5367" s="9"/>
      <c r="W5367" s="9"/>
    </row>
    <row r="5368">
      <c r="A5368" s="123"/>
      <c r="B5368" s="25"/>
      <c r="C5368" s="116"/>
      <c r="D5368" s="9"/>
      <c r="E5368" s="9"/>
      <c r="F5368" s="9"/>
      <c r="G5368" s="9"/>
      <c r="H5368" s="9"/>
      <c r="I5368" s="9"/>
      <c r="J5368" s="9"/>
      <c r="K5368" s="9"/>
      <c r="L5368" s="9"/>
      <c r="M5368" s="9"/>
      <c r="N5368" s="9"/>
      <c r="O5368" s="9"/>
      <c r="P5368" s="9"/>
      <c r="Q5368" s="9"/>
      <c r="R5368" s="9"/>
      <c r="S5368" s="9"/>
      <c r="T5368" s="9"/>
      <c r="U5368" s="9"/>
      <c r="V5368" s="9"/>
      <c r="W5368" s="9"/>
    </row>
    <row r="5369">
      <c r="A5369" s="123"/>
      <c r="B5369" s="25"/>
      <c r="C5369" s="116"/>
      <c r="D5369" s="9"/>
      <c r="E5369" s="9"/>
      <c r="F5369" s="9"/>
      <c r="G5369" s="9"/>
      <c r="H5369" s="9"/>
      <c r="I5369" s="9"/>
      <c r="J5369" s="9"/>
      <c r="K5369" s="9"/>
      <c r="L5369" s="9"/>
      <c r="M5369" s="9"/>
      <c r="N5369" s="9"/>
      <c r="O5369" s="9"/>
      <c r="P5369" s="9"/>
      <c r="Q5369" s="9"/>
      <c r="R5369" s="9"/>
      <c r="S5369" s="9"/>
      <c r="T5369" s="9"/>
      <c r="U5369" s="9"/>
      <c r="V5369" s="9"/>
      <c r="W5369" s="9"/>
    </row>
    <row r="5370">
      <c r="A5370" s="123"/>
      <c r="B5370" s="25"/>
      <c r="C5370" s="116"/>
      <c r="D5370" s="9"/>
      <c r="E5370" s="9"/>
      <c r="F5370" s="9"/>
      <c r="G5370" s="9"/>
      <c r="H5370" s="9"/>
      <c r="I5370" s="9"/>
      <c r="J5370" s="9"/>
      <c r="K5370" s="9"/>
      <c r="L5370" s="9"/>
      <c r="M5370" s="9"/>
      <c r="N5370" s="9"/>
      <c r="O5370" s="9"/>
      <c r="P5370" s="9"/>
      <c r="Q5370" s="9"/>
      <c r="R5370" s="9"/>
      <c r="S5370" s="9"/>
      <c r="T5370" s="9"/>
      <c r="U5370" s="9"/>
      <c r="V5370" s="9"/>
      <c r="W5370" s="9"/>
    </row>
    <row r="5371">
      <c r="A5371" s="123"/>
      <c r="B5371" s="25"/>
      <c r="C5371" s="116"/>
      <c r="D5371" s="9"/>
      <c r="E5371" s="9"/>
      <c r="F5371" s="9"/>
      <c r="G5371" s="9"/>
      <c r="H5371" s="9"/>
      <c r="I5371" s="9"/>
      <c r="J5371" s="9"/>
      <c r="K5371" s="9"/>
      <c r="L5371" s="9"/>
      <c r="M5371" s="9"/>
      <c r="N5371" s="9"/>
      <c r="O5371" s="9"/>
      <c r="P5371" s="9"/>
      <c r="Q5371" s="9"/>
      <c r="R5371" s="9"/>
      <c r="S5371" s="9"/>
      <c r="T5371" s="9"/>
      <c r="U5371" s="9"/>
      <c r="V5371" s="9"/>
      <c r="W5371" s="9"/>
    </row>
    <row r="5372">
      <c r="A5372" s="123"/>
      <c r="B5372" s="25"/>
      <c r="C5372" s="116"/>
      <c r="D5372" s="9"/>
      <c r="E5372" s="9"/>
      <c r="F5372" s="9"/>
      <c r="G5372" s="9"/>
      <c r="H5372" s="9"/>
      <c r="I5372" s="9"/>
      <c r="J5372" s="9"/>
      <c r="K5372" s="9"/>
      <c r="L5372" s="9"/>
      <c r="M5372" s="9"/>
      <c r="N5372" s="9"/>
      <c r="O5372" s="9"/>
      <c r="P5372" s="9"/>
      <c r="Q5372" s="9"/>
      <c r="R5372" s="9"/>
      <c r="S5372" s="9"/>
      <c r="T5372" s="9"/>
      <c r="U5372" s="9"/>
      <c r="V5372" s="9"/>
      <c r="W5372" s="9"/>
    </row>
    <row r="5373">
      <c r="A5373" s="123"/>
      <c r="B5373" s="25"/>
      <c r="C5373" s="116"/>
      <c r="D5373" s="9"/>
      <c r="E5373" s="9"/>
      <c r="F5373" s="9"/>
      <c r="G5373" s="9"/>
      <c r="H5373" s="9"/>
      <c r="I5373" s="9"/>
      <c r="J5373" s="9"/>
      <c r="K5373" s="9"/>
      <c r="L5373" s="9"/>
      <c r="M5373" s="9"/>
      <c r="N5373" s="9"/>
      <c r="O5373" s="9"/>
      <c r="P5373" s="9"/>
      <c r="Q5373" s="9"/>
      <c r="R5373" s="9"/>
      <c r="S5373" s="9"/>
      <c r="T5373" s="9"/>
      <c r="U5373" s="9"/>
      <c r="V5373" s="9"/>
      <c r="W5373" s="9"/>
    </row>
    <row r="5374">
      <c r="A5374" s="123"/>
      <c r="B5374" s="25"/>
      <c r="C5374" s="116"/>
      <c r="D5374" s="9"/>
      <c r="E5374" s="9"/>
      <c r="F5374" s="9"/>
      <c r="G5374" s="9"/>
      <c r="H5374" s="9"/>
      <c r="I5374" s="9"/>
      <c r="J5374" s="9"/>
      <c r="K5374" s="9"/>
      <c r="L5374" s="9"/>
      <c r="M5374" s="9"/>
      <c r="N5374" s="9"/>
      <c r="O5374" s="9"/>
      <c r="P5374" s="9"/>
      <c r="Q5374" s="9"/>
      <c r="R5374" s="9"/>
      <c r="S5374" s="9"/>
      <c r="T5374" s="9"/>
      <c r="U5374" s="9"/>
      <c r="V5374" s="9"/>
      <c r="W5374" s="9"/>
    </row>
    <row r="5375">
      <c r="A5375" s="123"/>
      <c r="B5375" s="25"/>
      <c r="C5375" s="116"/>
      <c r="D5375" s="9"/>
      <c r="E5375" s="9"/>
      <c r="F5375" s="9"/>
      <c r="G5375" s="9"/>
      <c r="H5375" s="9"/>
      <c r="I5375" s="9"/>
      <c r="J5375" s="9"/>
      <c r="K5375" s="9"/>
      <c r="L5375" s="9"/>
      <c r="M5375" s="9"/>
      <c r="N5375" s="9"/>
      <c r="O5375" s="9"/>
      <c r="P5375" s="9"/>
      <c r="Q5375" s="9"/>
      <c r="R5375" s="9"/>
      <c r="S5375" s="9"/>
      <c r="T5375" s="9"/>
      <c r="U5375" s="9"/>
      <c r="V5375" s="9"/>
      <c r="W5375" s="9"/>
    </row>
    <row r="5376">
      <c r="A5376" s="123"/>
      <c r="B5376" s="25"/>
      <c r="C5376" s="116"/>
      <c r="D5376" s="9"/>
      <c r="E5376" s="9"/>
      <c r="F5376" s="9"/>
      <c r="G5376" s="9"/>
      <c r="H5376" s="9"/>
      <c r="I5376" s="9"/>
      <c r="J5376" s="9"/>
      <c r="K5376" s="9"/>
      <c r="L5376" s="9"/>
      <c r="M5376" s="9"/>
      <c r="N5376" s="9"/>
      <c r="O5376" s="9"/>
      <c r="P5376" s="9"/>
      <c r="Q5376" s="9"/>
      <c r="R5376" s="9"/>
      <c r="S5376" s="9"/>
      <c r="T5376" s="9"/>
      <c r="U5376" s="9"/>
      <c r="V5376" s="9"/>
      <c r="W5376" s="9"/>
    </row>
    <row r="5377">
      <c r="A5377" s="123"/>
      <c r="B5377" s="25"/>
      <c r="C5377" s="116"/>
      <c r="D5377" s="9"/>
      <c r="E5377" s="9"/>
      <c r="F5377" s="9"/>
      <c r="G5377" s="9"/>
      <c r="H5377" s="9"/>
      <c r="I5377" s="9"/>
      <c r="J5377" s="9"/>
      <c r="K5377" s="9"/>
      <c r="L5377" s="9"/>
      <c r="M5377" s="9"/>
      <c r="N5377" s="9"/>
      <c r="O5377" s="9"/>
      <c r="P5377" s="9"/>
      <c r="Q5377" s="9"/>
      <c r="R5377" s="9"/>
      <c r="S5377" s="9"/>
      <c r="T5377" s="9"/>
      <c r="U5377" s="9"/>
      <c r="V5377" s="9"/>
      <c r="W5377" s="9"/>
    </row>
    <row r="5378">
      <c r="A5378" s="123"/>
      <c r="B5378" s="25"/>
      <c r="C5378" s="116"/>
      <c r="D5378" s="9"/>
      <c r="E5378" s="9"/>
      <c r="F5378" s="9"/>
      <c r="G5378" s="9"/>
      <c r="H5378" s="9"/>
      <c r="I5378" s="9"/>
      <c r="J5378" s="9"/>
      <c r="K5378" s="9"/>
      <c r="L5378" s="9"/>
      <c r="M5378" s="9"/>
      <c r="N5378" s="9"/>
      <c r="O5378" s="9"/>
      <c r="P5378" s="9"/>
      <c r="Q5378" s="9"/>
      <c r="R5378" s="9"/>
      <c r="S5378" s="9"/>
      <c r="T5378" s="9"/>
      <c r="U5378" s="9"/>
      <c r="V5378" s="9"/>
      <c r="W5378" s="9"/>
    </row>
    <row r="5379">
      <c r="A5379" s="123"/>
      <c r="B5379" s="25"/>
      <c r="C5379" s="116"/>
      <c r="D5379" s="9"/>
      <c r="E5379" s="9"/>
      <c r="F5379" s="9"/>
      <c r="G5379" s="9"/>
      <c r="H5379" s="9"/>
      <c r="I5379" s="9"/>
      <c r="J5379" s="9"/>
      <c r="K5379" s="9"/>
      <c r="L5379" s="9"/>
      <c r="M5379" s="9"/>
      <c r="N5379" s="9"/>
      <c r="O5379" s="9"/>
      <c r="P5379" s="9"/>
      <c r="Q5379" s="9"/>
      <c r="R5379" s="9"/>
      <c r="S5379" s="9"/>
      <c r="T5379" s="9"/>
      <c r="U5379" s="9"/>
      <c r="V5379" s="9"/>
      <c r="W5379" s="9"/>
    </row>
    <row r="5380">
      <c r="A5380" s="123"/>
      <c r="B5380" s="25"/>
      <c r="C5380" s="116"/>
      <c r="D5380" s="9"/>
      <c r="E5380" s="9"/>
      <c r="F5380" s="9"/>
      <c r="G5380" s="9"/>
      <c r="H5380" s="9"/>
      <c r="I5380" s="9"/>
      <c r="J5380" s="9"/>
      <c r="K5380" s="9"/>
      <c r="L5380" s="9"/>
      <c r="M5380" s="9"/>
      <c r="N5380" s="9"/>
      <c r="O5380" s="9"/>
      <c r="P5380" s="9"/>
      <c r="Q5380" s="9"/>
      <c r="R5380" s="9"/>
      <c r="S5380" s="9"/>
      <c r="T5380" s="9"/>
      <c r="U5380" s="9"/>
      <c r="V5380" s="9"/>
      <c r="W5380" s="9"/>
    </row>
    <row r="5381">
      <c r="A5381" s="123"/>
      <c r="B5381" s="25"/>
      <c r="C5381" s="116"/>
      <c r="D5381" s="9"/>
      <c r="E5381" s="9"/>
      <c r="F5381" s="9"/>
      <c r="G5381" s="9"/>
      <c r="H5381" s="9"/>
      <c r="I5381" s="9"/>
      <c r="J5381" s="9"/>
      <c r="K5381" s="9"/>
      <c r="L5381" s="9"/>
      <c r="M5381" s="9"/>
      <c r="N5381" s="9"/>
      <c r="O5381" s="9"/>
      <c r="P5381" s="9"/>
      <c r="Q5381" s="9"/>
      <c r="R5381" s="9"/>
      <c r="S5381" s="9"/>
      <c r="T5381" s="9"/>
      <c r="U5381" s="9"/>
      <c r="V5381" s="9"/>
      <c r="W5381" s="9"/>
    </row>
    <row r="5382">
      <c r="A5382" s="123"/>
      <c r="B5382" s="25"/>
      <c r="C5382" s="116"/>
      <c r="D5382" s="9"/>
      <c r="E5382" s="9"/>
      <c r="F5382" s="9"/>
      <c r="G5382" s="9"/>
      <c r="H5382" s="9"/>
      <c r="I5382" s="9"/>
      <c r="J5382" s="9"/>
      <c r="K5382" s="9"/>
      <c r="L5382" s="9"/>
      <c r="M5382" s="9"/>
      <c r="N5382" s="9"/>
      <c r="O5382" s="9"/>
      <c r="P5382" s="9"/>
      <c r="Q5382" s="9"/>
      <c r="R5382" s="9"/>
      <c r="S5382" s="9"/>
      <c r="T5382" s="9"/>
      <c r="U5382" s="9"/>
      <c r="V5382" s="9"/>
      <c r="W5382" s="9"/>
    </row>
    <row r="5383">
      <c r="A5383" s="123"/>
      <c r="B5383" s="25"/>
      <c r="C5383" s="116"/>
      <c r="D5383" s="9"/>
      <c r="E5383" s="9"/>
      <c r="F5383" s="9"/>
      <c r="G5383" s="9"/>
      <c r="H5383" s="9"/>
      <c r="I5383" s="9"/>
      <c r="J5383" s="9"/>
      <c r="K5383" s="9"/>
      <c r="L5383" s="9"/>
      <c r="M5383" s="9"/>
      <c r="N5383" s="9"/>
      <c r="O5383" s="9"/>
      <c r="P5383" s="9"/>
      <c r="Q5383" s="9"/>
      <c r="R5383" s="9"/>
      <c r="S5383" s="9"/>
      <c r="T5383" s="9"/>
      <c r="U5383" s="9"/>
      <c r="V5383" s="9"/>
      <c r="W5383" s="9"/>
    </row>
    <row r="5384">
      <c r="A5384" s="123"/>
      <c r="B5384" s="25"/>
      <c r="C5384" s="116"/>
      <c r="D5384" s="9"/>
      <c r="E5384" s="9"/>
      <c r="F5384" s="9"/>
      <c r="G5384" s="9"/>
      <c r="H5384" s="9"/>
      <c r="I5384" s="9"/>
      <c r="J5384" s="9"/>
      <c r="K5384" s="9"/>
      <c r="L5384" s="9"/>
      <c r="M5384" s="9"/>
      <c r="N5384" s="9"/>
      <c r="O5384" s="9"/>
      <c r="P5384" s="9"/>
      <c r="Q5384" s="9"/>
      <c r="R5384" s="9"/>
      <c r="S5384" s="9"/>
      <c r="T5384" s="9"/>
      <c r="U5384" s="9"/>
      <c r="V5384" s="9"/>
      <c r="W5384" s="9"/>
    </row>
    <row r="5385">
      <c r="A5385" s="123"/>
      <c r="B5385" s="25"/>
      <c r="C5385" s="116"/>
      <c r="D5385" s="9"/>
      <c r="E5385" s="9"/>
      <c r="F5385" s="9"/>
      <c r="G5385" s="9"/>
      <c r="H5385" s="9"/>
      <c r="I5385" s="9"/>
      <c r="J5385" s="9"/>
      <c r="K5385" s="9"/>
      <c r="L5385" s="9"/>
      <c r="M5385" s="9"/>
      <c r="N5385" s="9"/>
      <c r="O5385" s="9"/>
      <c r="P5385" s="9"/>
      <c r="Q5385" s="9"/>
      <c r="R5385" s="9"/>
      <c r="S5385" s="9"/>
      <c r="T5385" s="9"/>
      <c r="U5385" s="9"/>
      <c r="V5385" s="9"/>
      <c r="W5385" s="9"/>
    </row>
    <row r="5386">
      <c r="A5386" s="123"/>
      <c r="B5386" s="25"/>
      <c r="C5386" s="116"/>
      <c r="D5386" s="9"/>
      <c r="E5386" s="9"/>
      <c r="F5386" s="9"/>
      <c r="G5386" s="9"/>
      <c r="H5386" s="9"/>
      <c r="I5386" s="9"/>
      <c r="J5386" s="9"/>
      <c r="K5386" s="9"/>
      <c r="L5386" s="9"/>
      <c r="M5386" s="9"/>
      <c r="N5386" s="9"/>
      <c r="O5386" s="9"/>
      <c r="P5386" s="9"/>
      <c r="Q5386" s="9"/>
      <c r="R5386" s="9"/>
      <c r="S5386" s="9"/>
      <c r="T5386" s="9"/>
      <c r="U5386" s="9"/>
      <c r="V5386" s="9"/>
      <c r="W5386" s="9"/>
    </row>
    <row r="5387">
      <c r="A5387" s="123"/>
      <c r="B5387" s="25"/>
      <c r="C5387" s="116"/>
      <c r="D5387" s="9"/>
      <c r="E5387" s="9"/>
      <c r="F5387" s="9"/>
      <c r="G5387" s="9"/>
      <c r="H5387" s="9"/>
      <c r="I5387" s="9"/>
      <c r="J5387" s="9"/>
      <c r="K5387" s="9"/>
      <c r="L5387" s="9"/>
      <c r="M5387" s="9"/>
      <c r="N5387" s="9"/>
      <c r="O5387" s="9"/>
      <c r="P5387" s="9"/>
      <c r="Q5387" s="9"/>
      <c r="R5387" s="9"/>
      <c r="S5387" s="9"/>
      <c r="T5387" s="9"/>
      <c r="U5387" s="9"/>
      <c r="V5387" s="9"/>
      <c r="W5387" s="9"/>
    </row>
    <row r="5388">
      <c r="A5388" s="123"/>
      <c r="B5388" s="25"/>
      <c r="C5388" s="116"/>
      <c r="D5388" s="9"/>
      <c r="E5388" s="9"/>
      <c r="F5388" s="9"/>
      <c r="G5388" s="9"/>
      <c r="H5388" s="9"/>
      <c r="I5388" s="9"/>
      <c r="J5388" s="9"/>
      <c r="K5388" s="9"/>
      <c r="L5388" s="9"/>
      <c r="M5388" s="9"/>
      <c r="N5388" s="9"/>
      <c r="O5388" s="9"/>
      <c r="P5388" s="9"/>
      <c r="Q5388" s="9"/>
      <c r="R5388" s="9"/>
      <c r="S5388" s="9"/>
      <c r="T5388" s="9"/>
      <c r="U5388" s="9"/>
      <c r="V5388" s="9"/>
      <c r="W5388" s="9"/>
    </row>
    <row r="5389">
      <c r="A5389" s="123"/>
      <c r="B5389" s="25"/>
      <c r="C5389" s="116"/>
      <c r="D5389" s="9"/>
      <c r="E5389" s="9"/>
      <c r="F5389" s="9"/>
      <c r="G5389" s="9"/>
      <c r="H5389" s="9"/>
      <c r="I5389" s="9"/>
      <c r="J5389" s="9"/>
      <c r="K5389" s="9"/>
      <c r="L5389" s="9"/>
      <c r="M5389" s="9"/>
      <c r="N5389" s="9"/>
      <c r="O5389" s="9"/>
      <c r="P5389" s="9"/>
      <c r="Q5389" s="9"/>
      <c r="R5389" s="9"/>
      <c r="S5389" s="9"/>
      <c r="T5389" s="9"/>
      <c r="U5389" s="9"/>
      <c r="V5389" s="9"/>
      <c r="W5389" s="9"/>
    </row>
    <row r="5390">
      <c r="A5390" s="123"/>
      <c r="B5390" s="25"/>
      <c r="C5390" s="116"/>
      <c r="D5390" s="9"/>
      <c r="E5390" s="9"/>
      <c r="F5390" s="9"/>
      <c r="G5390" s="9"/>
      <c r="H5390" s="9"/>
      <c r="I5390" s="9"/>
      <c r="J5390" s="9"/>
      <c r="K5390" s="9"/>
      <c r="L5390" s="9"/>
      <c r="M5390" s="9"/>
      <c r="N5390" s="9"/>
      <c r="O5390" s="9"/>
      <c r="P5390" s="9"/>
      <c r="Q5390" s="9"/>
      <c r="R5390" s="9"/>
      <c r="S5390" s="9"/>
      <c r="T5390" s="9"/>
      <c r="U5390" s="9"/>
      <c r="V5390" s="9"/>
      <c r="W5390" s="9"/>
    </row>
    <row r="5391">
      <c r="A5391" s="123"/>
      <c r="B5391" s="25"/>
      <c r="C5391" s="116"/>
      <c r="D5391" s="9"/>
      <c r="E5391" s="9"/>
      <c r="F5391" s="9"/>
      <c r="G5391" s="9"/>
      <c r="H5391" s="9"/>
      <c r="I5391" s="9"/>
      <c r="J5391" s="9"/>
      <c r="K5391" s="9"/>
      <c r="L5391" s="9"/>
      <c r="M5391" s="9"/>
      <c r="N5391" s="9"/>
      <c r="O5391" s="9"/>
      <c r="P5391" s="9"/>
      <c r="Q5391" s="9"/>
      <c r="R5391" s="9"/>
      <c r="S5391" s="9"/>
      <c r="T5391" s="9"/>
      <c r="U5391" s="9"/>
      <c r="V5391" s="9"/>
      <c r="W5391" s="9"/>
    </row>
    <row r="5392">
      <c r="A5392" s="123"/>
      <c r="B5392" s="25"/>
      <c r="C5392" s="116"/>
      <c r="D5392" s="9"/>
      <c r="E5392" s="9"/>
      <c r="F5392" s="9"/>
      <c r="G5392" s="9"/>
      <c r="H5392" s="9"/>
      <c r="I5392" s="9"/>
      <c r="J5392" s="9"/>
      <c r="K5392" s="9"/>
      <c r="L5392" s="9"/>
      <c r="M5392" s="9"/>
      <c r="N5392" s="9"/>
      <c r="O5392" s="9"/>
      <c r="P5392" s="9"/>
      <c r="Q5392" s="9"/>
      <c r="R5392" s="9"/>
      <c r="S5392" s="9"/>
      <c r="T5392" s="9"/>
      <c r="U5392" s="9"/>
      <c r="V5392" s="9"/>
      <c r="W5392" s="9"/>
    </row>
    <row r="5393">
      <c r="A5393" s="123"/>
      <c r="B5393" s="25"/>
      <c r="C5393" s="116"/>
      <c r="D5393" s="9"/>
      <c r="E5393" s="9"/>
      <c r="F5393" s="9"/>
      <c r="G5393" s="9"/>
      <c r="H5393" s="9"/>
      <c r="I5393" s="9"/>
      <c r="J5393" s="9"/>
      <c r="K5393" s="9"/>
      <c r="L5393" s="9"/>
      <c r="M5393" s="9"/>
      <c r="N5393" s="9"/>
      <c r="O5393" s="9"/>
      <c r="P5393" s="9"/>
      <c r="Q5393" s="9"/>
      <c r="R5393" s="9"/>
      <c r="S5393" s="9"/>
      <c r="T5393" s="9"/>
      <c r="U5393" s="9"/>
      <c r="V5393" s="9"/>
      <c r="W5393" s="9"/>
    </row>
    <row r="5394">
      <c r="A5394" s="123"/>
      <c r="B5394" s="25"/>
      <c r="C5394" s="116"/>
      <c r="D5394" s="9"/>
      <c r="E5394" s="9"/>
      <c r="F5394" s="9"/>
      <c r="G5394" s="9"/>
      <c r="H5394" s="9"/>
      <c r="I5394" s="9"/>
      <c r="J5394" s="9"/>
      <c r="K5394" s="9"/>
      <c r="L5394" s="9"/>
      <c r="M5394" s="9"/>
      <c r="N5394" s="9"/>
      <c r="O5394" s="9"/>
      <c r="P5394" s="9"/>
      <c r="Q5394" s="9"/>
      <c r="R5394" s="9"/>
      <c r="S5394" s="9"/>
      <c r="T5394" s="9"/>
      <c r="U5394" s="9"/>
      <c r="V5394" s="9"/>
      <c r="W5394" s="9"/>
    </row>
    <row r="5395">
      <c r="A5395" s="123"/>
      <c r="B5395" s="25"/>
      <c r="C5395" s="116"/>
      <c r="D5395" s="9"/>
      <c r="E5395" s="9"/>
      <c r="F5395" s="9"/>
      <c r="G5395" s="9"/>
      <c r="H5395" s="9"/>
      <c r="I5395" s="9"/>
      <c r="J5395" s="9"/>
      <c r="K5395" s="9"/>
      <c r="L5395" s="9"/>
      <c r="M5395" s="9"/>
      <c r="N5395" s="9"/>
      <c r="O5395" s="9"/>
      <c r="P5395" s="9"/>
      <c r="Q5395" s="9"/>
      <c r="R5395" s="9"/>
      <c r="S5395" s="9"/>
      <c r="T5395" s="9"/>
      <c r="U5395" s="9"/>
      <c r="V5395" s="9"/>
      <c r="W5395" s="9"/>
    </row>
    <row r="5396">
      <c r="A5396" s="123"/>
      <c r="B5396" s="25"/>
      <c r="C5396" s="116"/>
      <c r="D5396" s="9"/>
      <c r="E5396" s="9"/>
      <c r="F5396" s="9"/>
      <c r="G5396" s="9"/>
      <c r="H5396" s="9"/>
      <c r="I5396" s="9"/>
      <c r="J5396" s="9"/>
      <c r="K5396" s="9"/>
      <c r="L5396" s="9"/>
      <c r="M5396" s="9"/>
      <c r="N5396" s="9"/>
      <c r="O5396" s="9"/>
      <c r="P5396" s="9"/>
      <c r="Q5396" s="9"/>
      <c r="R5396" s="9"/>
      <c r="S5396" s="9"/>
      <c r="T5396" s="9"/>
      <c r="U5396" s="9"/>
      <c r="V5396" s="9"/>
      <c r="W5396" s="9"/>
    </row>
    <row r="5397">
      <c r="A5397" s="123"/>
      <c r="B5397" s="25"/>
      <c r="C5397" s="116"/>
      <c r="D5397" s="9"/>
      <c r="E5397" s="9"/>
      <c r="F5397" s="9"/>
      <c r="G5397" s="9"/>
      <c r="H5397" s="9"/>
      <c r="I5397" s="9"/>
      <c r="J5397" s="9"/>
      <c r="K5397" s="9"/>
      <c r="L5397" s="9"/>
      <c r="M5397" s="9"/>
      <c r="N5397" s="9"/>
      <c r="O5397" s="9"/>
      <c r="P5397" s="9"/>
      <c r="Q5397" s="9"/>
      <c r="R5397" s="9"/>
      <c r="S5397" s="9"/>
      <c r="T5397" s="9"/>
      <c r="U5397" s="9"/>
      <c r="V5397" s="9"/>
      <c r="W5397" s="9"/>
    </row>
    <row r="5398">
      <c r="A5398" s="123"/>
      <c r="B5398" s="25"/>
      <c r="C5398" s="116"/>
      <c r="D5398" s="9"/>
      <c r="E5398" s="9"/>
      <c r="F5398" s="9"/>
      <c r="G5398" s="9"/>
      <c r="H5398" s="9"/>
      <c r="I5398" s="9"/>
      <c r="J5398" s="9"/>
      <c r="K5398" s="9"/>
      <c r="L5398" s="9"/>
      <c r="M5398" s="9"/>
      <c r="N5398" s="9"/>
      <c r="O5398" s="9"/>
      <c r="P5398" s="9"/>
      <c r="Q5398" s="9"/>
      <c r="R5398" s="9"/>
      <c r="S5398" s="9"/>
      <c r="T5398" s="9"/>
      <c r="U5398" s="9"/>
      <c r="V5398" s="9"/>
      <c r="W5398" s="9"/>
    </row>
    <row r="5399">
      <c r="A5399" s="123"/>
      <c r="B5399" s="25"/>
      <c r="C5399" s="116"/>
      <c r="D5399" s="9"/>
      <c r="E5399" s="9"/>
      <c r="F5399" s="9"/>
      <c r="G5399" s="9"/>
      <c r="H5399" s="9"/>
      <c r="I5399" s="9"/>
      <c r="J5399" s="9"/>
      <c r="K5399" s="9"/>
      <c r="L5399" s="9"/>
      <c r="M5399" s="9"/>
      <c r="N5399" s="9"/>
      <c r="O5399" s="9"/>
      <c r="P5399" s="9"/>
      <c r="Q5399" s="9"/>
      <c r="R5399" s="9"/>
      <c r="S5399" s="9"/>
      <c r="T5399" s="9"/>
      <c r="U5399" s="9"/>
      <c r="V5399" s="9"/>
      <c r="W5399" s="9"/>
    </row>
    <row r="5400">
      <c r="A5400" s="123"/>
      <c r="B5400" s="25"/>
      <c r="C5400" s="116"/>
      <c r="D5400" s="9"/>
      <c r="E5400" s="9"/>
      <c r="F5400" s="9"/>
      <c r="G5400" s="9"/>
      <c r="H5400" s="9"/>
      <c r="I5400" s="9"/>
      <c r="J5400" s="9"/>
      <c r="K5400" s="9"/>
      <c r="L5400" s="9"/>
      <c r="M5400" s="9"/>
      <c r="N5400" s="9"/>
      <c r="O5400" s="9"/>
      <c r="P5400" s="9"/>
      <c r="Q5400" s="9"/>
      <c r="R5400" s="9"/>
      <c r="S5400" s="9"/>
      <c r="T5400" s="9"/>
      <c r="U5400" s="9"/>
      <c r="V5400" s="9"/>
      <c r="W5400" s="9"/>
    </row>
    <row r="5401">
      <c r="A5401" s="123"/>
      <c r="B5401" s="25"/>
      <c r="C5401" s="116"/>
      <c r="D5401" s="9"/>
      <c r="E5401" s="9"/>
      <c r="F5401" s="9"/>
      <c r="G5401" s="9"/>
      <c r="H5401" s="9"/>
      <c r="I5401" s="9"/>
      <c r="J5401" s="9"/>
      <c r="K5401" s="9"/>
      <c r="L5401" s="9"/>
      <c r="M5401" s="9"/>
      <c r="N5401" s="9"/>
      <c r="O5401" s="9"/>
      <c r="P5401" s="9"/>
      <c r="Q5401" s="9"/>
      <c r="R5401" s="9"/>
      <c r="S5401" s="9"/>
      <c r="T5401" s="9"/>
      <c r="U5401" s="9"/>
      <c r="V5401" s="9"/>
      <c r="W5401" s="9"/>
    </row>
    <row r="5402">
      <c r="A5402" s="123"/>
      <c r="B5402" s="25"/>
      <c r="C5402" s="116"/>
      <c r="D5402" s="9"/>
      <c r="E5402" s="9"/>
      <c r="F5402" s="9"/>
      <c r="G5402" s="9"/>
      <c r="H5402" s="9"/>
      <c r="I5402" s="9"/>
      <c r="J5402" s="9"/>
      <c r="K5402" s="9"/>
      <c r="L5402" s="9"/>
      <c r="M5402" s="9"/>
      <c r="N5402" s="9"/>
      <c r="O5402" s="9"/>
      <c r="P5402" s="9"/>
      <c r="Q5402" s="9"/>
      <c r="R5402" s="9"/>
      <c r="S5402" s="9"/>
      <c r="T5402" s="9"/>
      <c r="U5402" s="9"/>
      <c r="V5402" s="9"/>
      <c r="W5402" s="9"/>
    </row>
    <row r="5403">
      <c r="A5403" s="123"/>
      <c r="B5403" s="25"/>
      <c r="C5403" s="116"/>
      <c r="D5403" s="9"/>
      <c r="E5403" s="9"/>
      <c r="F5403" s="9"/>
      <c r="G5403" s="9"/>
      <c r="H5403" s="9"/>
      <c r="I5403" s="9"/>
      <c r="J5403" s="9"/>
      <c r="K5403" s="9"/>
      <c r="L5403" s="9"/>
      <c r="M5403" s="9"/>
      <c r="N5403" s="9"/>
      <c r="O5403" s="9"/>
      <c r="P5403" s="9"/>
      <c r="Q5403" s="9"/>
      <c r="R5403" s="9"/>
      <c r="S5403" s="9"/>
      <c r="T5403" s="9"/>
      <c r="U5403" s="9"/>
      <c r="V5403" s="9"/>
      <c r="W5403" s="9"/>
    </row>
    <row r="5404">
      <c r="A5404" s="123"/>
      <c r="B5404" s="25"/>
      <c r="C5404" s="116"/>
      <c r="D5404" s="9"/>
      <c r="E5404" s="9"/>
      <c r="F5404" s="9"/>
      <c r="G5404" s="9"/>
      <c r="H5404" s="9"/>
      <c r="I5404" s="9"/>
      <c r="J5404" s="9"/>
      <c r="K5404" s="9"/>
      <c r="L5404" s="9"/>
      <c r="M5404" s="9"/>
      <c r="N5404" s="9"/>
      <c r="O5404" s="9"/>
      <c r="P5404" s="9"/>
      <c r="Q5404" s="9"/>
      <c r="R5404" s="9"/>
      <c r="S5404" s="9"/>
      <c r="T5404" s="9"/>
      <c r="U5404" s="9"/>
      <c r="V5404" s="9"/>
      <c r="W5404" s="9"/>
    </row>
    <row r="5405">
      <c r="A5405" s="123"/>
      <c r="B5405" s="25"/>
      <c r="C5405" s="116"/>
      <c r="D5405" s="9"/>
      <c r="E5405" s="9"/>
      <c r="F5405" s="9"/>
      <c r="G5405" s="9"/>
      <c r="H5405" s="9"/>
      <c r="I5405" s="9"/>
      <c r="J5405" s="9"/>
      <c r="K5405" s="9"/>
      <c r="L5405" s="9"/>
      <c r="M5405" s="9"/>
      <c r="N5405" s="9"/>
      <c r="O5405" s="9"/>
      <c r="P5405" s="9"/>
      <c r="Q5405" s="9"/>
      <c r="R5405" s="9"/>
      <c r="S5405" s="9"/>
      <c r="T5405" s="9"/>
      <c r="U5405" s="9"/>
      <c r="V5405" s="9"/>
      <c r="W5405" s="9"/>
    </row>
    <row r="5406">
      <c r="A5406" s="123"/>
      <c r="B5406" s="25"/>
      <c r="C5406" s="116"/>
      <c r="D5406" s="9"/>
      <c r="E5406" s="9"/>
      <c r="F5406" s="9"/>
      <c r="G5406" s="9"/>
      <c r="H5406" s="9"/>
      <c r="I5406" s="9"/>
      <c r="J5406" s="9"/>
      <c r="K5406" s="9"/>
      <c r="L5406" s="9"/>
      <c r="M5406" s="9"/>
      <c r="N5406" s="9"/>
      <c r="O5406" s="9"/>
      <c r="P5406" s="9"/>
      <c r="Q5406" s="9"/>
      <c r="R5406" s="9"/>
      <c r="S5406" s="9"/>
      <c r="T5406" s="9"/>
      <c r="U5406" s="9"/>
      <c r="V5406" s="9"/>
      <c r="W5406" s="9"/>
    </row>
    <row r="5407">
      <c r="A5407" s="123"/>
      <c r="B5407" s="25"/>
      <c r="C5407" s="116"/>
      <c r="D5407" s="9"/>
      <c r="E5407" s="9"/>
      <c r="F5407" s="9"/>
      <c r="G5407" s="9"/>
      <c r="H5407" s="9"/>
      <c r="I5407" s="9"/>
      <c r="J5407" s="9"/>
      <c r="K5407" s="9"/>
      <c r="L5407" s="9"/>
      <c r="M5407" s="9"/>
      <c r="N5407" s="9"/>
      <c r="O5407" s="9"/>
      <c r="P5407" s="9"/>
      <c r="Q5407" s="9"/>
      <c r="R5407" s="9"/>
      <c r="S5407" s="9"/>
      <c r="T5407" s="9"/>
      <c r="U5407" s="9"/>
      <c r="V5407" s="9"/>
      <c r="W5407" s="9"/>
    </row>
    <row r="5408">
      <c r="A5408" s="123"/>
      <c r="B5408" s="25"/>
      <c r="C5408" s="116"/>
      <c r="D5408" s="9"/>
      <c r="E5408" s="9"/>
      <c r="F5408" s="9"/>
      <c r="G5408" s="9"/>
      <c r="H5408" s="9"/>
      <c r="I5408" s="9"/>
      <c r="J5408" s="9"/>
      <c r="K5408" s="9"/>
      <c r="L5408" s="9"/>
      <c r="M5408" s="9"/>
      <c r="N5408" s="9"/>
      <c r="O5408" s="9"/>
      <c r="P5408" s="9"/>
      <c r="Q5408" s="9"/>
      <c r="R5408" s="9"/>
      <c r="S5408" s="9"/>
      <c r="T5408" s="9"/>
      <c r="U5408" s="9"/>
      <c r="V5408" s="9"/>
      <c r="W5408" s="9"/>
    </row>
    <row r="5409">
      <c r="A5409" s="123"/>
      <c r="B5409" s="25"/>
      <c r="C5409" s="116"/>
      <c r="D5409" s="9"/>
      <c r="E5409" s="9"/>
      <c r="F5409" s="9"/>
      <c r="G5409" s="9"/>
      <c r="H5409" s="9"/>
      <c r="I5409" s="9"/>
      <c r="J5409" s="9"/>
      <c r="K5409" s="9"/>
      <c r="L5409" s="9"/>
      <c r="M5409" s="9"/>
      <c r="N5409" s="9"/>
      <c r="O5409" s="9"/>
      <c r="P5409" s="9"/>
      <c r="Q5409" s="9"/>
      <c r="R5409" s="9"/>
      <c r="S5409" s="9"/>
      <c r="T5409" s="9"/>
      <c r="U5409" s="9"/>
      <c r="V5409" s="9"/>
      <c r="W5409" s="9"/>
    </row>
    <row r="5410">
      <c r="A5410" s="123"/>
      <c r="B5410" s="25"/>
      <c r="C5410" s="116"/>
      <c r="D5410" s="9"/>
      <c r="E5410" s="9"/>
      <c r="F5410" s="9"/>
      <c r="G5410" s="9"/>
      <c r="H5410" s="9"/>
      <c r="I5410" s="9"/>
      <c r="J5410" s="9"/>
      <c r="K5410" s="9"/>
      <c r="L5410" s="9"/>
      <c r="M5410" s="9"/>
      <c r="N5410" s="9"/>
      <c r="O5410" s="9"/>
      <c r="P5410" s="9"/>
      <c r="Q5410" s="9"/>
      <c r="R5410" s="9"/>
      <c r="S5410" s="9"/>
      <c r="T5410" s="9"/>
      <c r="U5410" s="9"/>
      <c r="V5410" s="9"/>
      <c r="W5410" s="9"/>
    </row>
    <row r="5411">
      <c r="A5411" s="123"/>
      <c r="B5411" s="25"/>
      <c r="C5411" s="116"/>
      <c r="D5411" s="9"/>
      <c r="E5411" s="9"/>
      <c r="F5411" s="9"/>
      <c r="G5411" s="9"/>
      <c r="H5411" s="9"/>
      <c r="I5411" s="9"/>
      <c r="J5411" s="9"/>
      <c r="K5411" s="9"/>
      <c r="L5411" s="9"/>
      <c r="M5411" s="9"/>
      <c r="N5411" s="9"/>
      <c r="O5411" s="9"/>
      <c r="P5411" s="9"/>
      <c r="Q5411" s="9"/>
      <c r="R5411" s="9"/>
      <c r="S5411" s="9"/>
      <c r="T5411" s="9"/>
      <c r="U5411" s="9"/>
      <c r="V5411" s="9"/>
      <c r="W5411" s="9"/>
    </row>
    <row r="5412">
      <c r="A5412" s="123"/>
      <c r="B5412" s="25"/>
      <c r="C5412" s="116"/>
      <c r="D5412" s="9"/>
      <c r="E5412" s="9"/>
      <c r="F5412" s="9"/>
      <c r="G5412" s="9"/>
      <c r="H5412" s="9"/>
      <c r="I5412" s="9"/>
      <c r="J5412" s="9"/>
      <c r="K5412" s="9"/>
      <c r="L5412" s="9"/>
      <c r="M5412" s="9"/>
      <c r="N5412" s="9"/>
      <c r="O5412" s="9"/>
      <c r="P5412" s="9"/>
      <c r="Q5412" s="9"/>
      <c r="R5412" s="9"/>
      <c r="S5412" s="9"/>
      <c r="T5412" s="9"/>
      <c r="U5412" s="9"/>
      <c r="V5412" s="9"/>
      <c r="W5412" s="9"/>
    </row>
    <row r="5413">
      <c r="A5413" s="123"/>
      <c r="B5413" s="25"/>
      <c r="C5413" s="116"/>
      <c r="D5413" s="9"/>
      <c r="E5413" s="9"/>
      <c r="F5413" s="9"/>
      <c r="G5413" s="9"/>
      <c r="H5413" s="9"/>
      <c r="I5413" s="9"/>
      <c r="J5413" s="9"/>
      <c r="K5413" s="9"/>
      <c r="L5413" s="9"/>
      <c r="M5413" s="9"/>
      <c r="N5413" s="9"/>
      <c r="O5413" s="9"/>
      <c r="P5413" s="9"/>
      <c r="Q5413" s="9"/>
      <c r="R5413" s="9"/>
      <c r="S5413" s="9"/>
      <c r="T5413" s="9"/>
      <c r="U5413" s="9"/>
      <c r="V5413" s="9"/>
      <c r="W5413" s="9"/>
    </row>
    <row r="5414">
      <c r="A5414" s="123"/>
      <c r="B5414" s="25"/>
      <c r="C5414" s="116"/>
      <c r="D5414" s="9"/>
      <c r="E5414" s="9"/>
      <c r="F5414" s="9"/>
      <c r="G5414" s="9"/>
      <c r="H5414" s="9"/>
      <c r="I5414" s="9"/>
      <c r="J5414" s="9"/>
      <c r="K5414" s="9"/>
      <c r="L5414" s="9"/>
      <c r="M5414" s="9"/>
      <c r="N5414" s="9"/>
      <c r="O5414" s="9"/>
      <c r="P5414" s="9"/>
      <c r="Q5414" s="9"/>
      <c r="R5414" s="9"/>
      <c r="S5414" s="9"/>
      <c r="T5414" s="9"/>
      <c r="U5414" s="9"/>
      <c r="V5414" s="9"/>
      <c r="W5414" s="9"/>
    </row>
    <row r="5415">
      <c r="A5415" s="123"/>
      <c r="B5415" s="25"/>
      <c r="C5415" s="116"/>
      <c r="D5415" s="9"/>
      <c r="E5415" s="9"/>
      <c r="F5415" s="9"/>
      <c r="G5415" s="9"/>
      <c r="H5415" s="9"/>
      <c r="I5415" s="9"/>
      <c r="J5415" s="9"/>
      <c r="K5415" s="9"/>
      <c r="L5415" s="9"/>
      <c r="M5415" s="9"/>
      <c r="N5415" s="9"/>
      <c r="O5415" s="9"/>
      <c r="P5415" s="9"/>
      <c r="Q5415" s="9"/>
      <c r="R5415" s="9"/>
      <c r="S5415" s="9"/>
      <c r="T5415" s="9"/>
      <c r="U5415" s="9"/>
      <c r="V5415" s="9"/>
      <c r="W5415" s="9"/>
    </row>
    <row r="5416">
      <c r="A5416" s="123"/>
      <c r="B5416" s="25"/>
      <c r="C5416" s="116"/>
      <c r="D5416" s="9"/>
      <c r="E5416" s="9"/>
      <c r="F5416" s="9"/>
      <c r="G5416" s="9"/>
      <c r="H5416" s="9"/>
      <c r="I5416" s="9"/>
      <c r="J5416" s="9"/>
      <c r="K5416" s="9"/>
      <c r="L5416" s="9"/>
      <c r="M5416" s="9"/>
      <c r="N5416" s="9"/>
      <c r="O5416" s="9"/>
      <c r="P5416" s="9"/>
      <c r="Q5416" s="9"/>
      <c r="R5416" s="9"/>
      <c r="S5416" s="9"/>
      <c r="T5416" s="9"/>
      <c r="U5416" s="9"/>
      <c r="V5416" s="9"/>
      <c r="W5416" s="9"/>
    </row>
    <row r="5417">
      <c r="A5417" s="123"/>
      <c r="B5417" s="25"/>
      <c r="C5417" s="116"/>
      <c r="D5417" s="9"/>
      <c r="E5417" s="9"/>
      <c r="F5417" s="9"/>
      <c r="G5417" s="9"/>
      <c r="H5417" s="9"/>
      <c r="I5417" s="9"/>
      <c r="J5417" s="9"/>
      <c r="K5417" s="9"/>
      <c r="L5417" s="9"/>
      <c r="M5417" s="9"/>
      <c r="N5417" s="9"/>
      <c r="O5417" s="9"/>
      <c r="P5417" s="9"/>
      <c r="Q5417" s="9"/>
      <c r="R5417" s="9"/>
      <c r="S5417" s="9"/>
      <c r="T5417" s="9"/>
      <c r="U5417" s="9"/>
      <c r="V5417" s="9"/>
      <c r="W5417" s="9"/>
    </row>
    <row r="5418">
      <c r="A5418" s="123"/>
      <c r="B5418" s="25"/>
      <c r="C5418" s="116"/>
      <c r="D5418" s="9"/>
      <c r="E5418" s="9"/>
      <c r="F5418" s="9"/>
      <c r="G5418" s="9"/>
      <c r="H5418" s="9"/>
      <c r="I5418" s="9"/>
      <c r="J5418" s="9"/>
      <c r="K5418" s="9"/>
      <c r="L5418" s="9"/>
      <c r="M5418" s="9"/>
      <c r="N5418" s="9"/>
      <c r="O5418" s="9"/>
      <c r="P5418" s="9"/>
      <c r="Q5418" s="9"/>
      <c r="R5418" s="9"/>
      <c r="S5418" s="9"/>
      <c r="T5418" s="9"/>
      <c r="U5418" s="9"/>
      <c r="V5418" s="9"/>
      <c r="W5418" s="9"/>
    </row>
    <row r="5419">
      <c r="A5419" s="123"/>
      <c r="B5419" s="25"/>
      <c r="C5419" s="116"/>
      <c r="D5419" s="9"/>
      <c r="E5419" s="9"/>
      <c r="F5419" s="9"/>
      <c r="G5419" s="9"/>
      <c r="H5419" s="9"/>
      <c r="I5419" s="9"/>
      <c r="J5419" s="9"/>
      <c r="K5419" s="9"/>
      <c r="L5419" s="9"/>
      <c r="M5419" s="9"/>
      <c r="N5419" s="9"/>
      <c r="O5419" s="9"/>
      <c r="P5419" s="9"/>
      <c r="Q5419" s="9"/>
      <c r="R5419" s="9"/>
      <c r="S5419" s="9"/>
      <c r="T5419" s="9"/>
      <c r="U5419" s="9"/>
      <c r="V5419" s="9"/>
      <c r="W5419" s="9"/>
    </row>
    <row r="5420">
      <c r="A5420" s="123"/>
      <c r="B5420" s="25"/>
      <c r="C5420" s="116"/>
      <c r="D5420" s="9"/>
      <c r="E5420" s="9"/>
      <c r="F5420" s="9"/>
      <c r="G5420" s="9"/>
      <c r="H5420" s="9"/>
      <c r="I5420" s="9"/>
      <c r="J5420" s="9"/>
      <c r="K5420" s="9"/>
      <c r="L5420" s="9"/>
      <c r="M5420" s="9"/>
      <c r="N5420" s="9"/>
      <c r="O5420" s="9"/>
      <c r="P5420" s="9"/>
      <c r="Q5420" s="9"/>
      <c r="R5420" s="9"/>
      <c r="S5420" s="9"/>
      <c r="T5420" s="9"/>
      <c r="U5420" s="9"/>
      <c r="V5420" s="9"/>
      <c r="W5420" s="9"/>
    </row>
    <row r="5421">
      <c r="A5421" s="123"/>
      <c r="B5421" s="25"/>
      <c r="C5421" s="116"/>
      <c r="D5421" s="9"/>
      <c r="E5421" s="9"/>
      <c r="F5421" s="9"/>
      <c r="G5421" s="9"/>
      <c r="H5421" s="9"/>
      <c r="I5421" s="9"/>
      <c r="J5421" s="9"/>
      <c r="K5421" s="9"/>
      <c r="L5421" s="9"/>
      <c r="M5421" s="9"/>
      <c r="N5421" s="9"/>
      <c r="O5421" s="9"/>
      <c r="P5421" s="9"/>
      <c r="Q5421" s="9"/>
      <c r="R5421" s="9"/>
      <c r="S5421" s="9"/>
      <c r="T5421" s="9"/>
      <c r="U5421" s="9"/>
      <c r="V5421" s="9"/>
      <c r="W5421" s="9"/>
    </row>
    <row r="5422">
      <c r="A5422" s="123"/>
      <c r="B5422" s="25"/>
      <c r="C5422" s="116"/>
      <c r="D5422" s="9"/>
      <c r="E5422" s="9"/>
      <c r="F5422" s="9"/>
      <c r="G5422" s="9"/>
      <c r="H5422" s="9"/>
      <c r="I5422" s="9"/>
      <c r="J5422" s="9"/>
      <c r="K5422" s="9"/>
      <c r="L5422" s="9"/>
      <c r="M5422" s="9"/>
      <c r="N5422" s="9"/>
      <c r="O5422" s="9"/>
      <c r="P5422" s="9"/>
      <c r="Q5422" s="9"/>
      <c r="R5422" s="9"/>
      <c r="S5422" s="9"/>
      <c r="T5422" s="9"/>
      <c r="U5422" s="9"/>
      <c r="V5422" s="9"/>
      <c r="W5422" s="9"/>
    </row>
    <row r="5423">
      <c r="A5423" s="123"/>
      <c r="B5423" s="25"/>
      <c r="C5423" s="116"/>
      <c r="D5423" s="9"/>
      <c r="E5423" s="9"/>
      <c r="F5423" s="9"/>
      <c r="G5423" s="9"/>
      <c r="H5423" s="9"/>
      <c r="I5423" s="9"/>
      <c r="J5423" s="9"/>
      <c r="K5423" s="9"/>
      <c r="L5423" s="9"/>
      <c r="M5423" s="9"/>
      <c r="N5423" s="9"/>
      <c r="O5423" s="9"/>
      <c r="P5423" s="9"/>
      <c r="Q5423" s="9"/>
      <c r="R5423" s="9"/>
      <c r="S5423" s="9"/>
      <c r="T5423" s="9"/>
      <c r="U5423" s="9"/>
      <c r="V5423" s="9"/>
      <c r="W5423" s="9"/>
    </row>
    <row r="5424">
      <c r="A5424" s="123"/>
      <c r="B5424" s="25"/>
      <c r="C5424" s="116"/>
      <c r="D5424" s="9"/>
      <c r="E5424" s="9"/>
      <c r="F5424" s="9"/>
      <c r="G5424" s="9"/>
      <c r="H5424" s="9"/>
      <c r="I5424" s="9"/>
      <c r="J5424" s="9"/>
      <c r="K5424" s="9"/>
      <c r="L5424" s="9"/>
      <c r="M5424" s="9"/>
      <c r="N5424" s="9"/>
      <c r="O5424" s="9"/>
      <c r="P5424" s="9"/>
      <c r="Q5424" s="9"/>
      <c r="R5424" s="9"/>
      <c r="S5424" s="9"/>
      <c r="T5424" s="9"/>
      <c r="U5424" s="9"/>
      <c r="V5424" s="9"/>
      <c r="W5424" s="9"/>
    </row>
    <row r="5425">
      <c r="A5425" s="123"/>
      <c r="B5425" s="25"/>
      <c r="C5425" s="116"/>
      <c r="D5425" s="9"/>
      <c r="E5425" s="9"/>
      <c r="F5425" s="9"/>
      <c r="G5425" s="9"/>
      <c r="H5425" s="9"/>
      <c r="I5425" s="9"/>
      <c r="J5425" s="9"/>
      <c r="K5425" s="9"/>
      <c r="L5425" s="9"/>
      <c r="M5425" s="9"/>
      <c r="N5425" s="9"/>
      <c r="O5425" s="9"/>
      <c r="P5425" s="9"/>
      <c r="Q5425" s="9"/>
      <c r="R5425" s="9"/>
      <c r="S5425" s="9"/>
      <c r="T5425" s="9"/>
      <c r="U5425" s="9"/>
      <c r="V5425" s="9"/>
      <c r="W5425" s="9"/>
    </row>
    <row r="5426">
      <c r="A5426" s="123"/>
      <c r="B5426" s="25"/>
      <c r="C5426" s="116"/>
      <c r="D5426" s="9"/>
      <c r="E5426" s="9"/>
      <c r="F5426" s="9"/>
      <c r="G5426" s="9"/>
      <c r="H5426" s="9"/>
      <c r="I5426" s="9"/>
      <c r="J5426" s="9"/>
      <c r="K5426" s="9"/>
      <c r="L5426" s="9"/>
      <c r="M5426" s="9"/>
      <c r="N5426" s="9"/>
      <c r="O5426" s="9"/>
      <c r="P5426" s="9"/>
      <c r="Q5426" s="9"/>
      <c r="R5426" s="9"/>
      <c r="S5426" s="9"/>
      <c r="T5426" s="9"/>
      <c r="U5426" s="9"/>
      <c r="V5426" s="9"/>
      <c r="W5426" s="9"/>
    </row>
    <row r="5427">
      <c r="A5427" s="123"/>
      <c r="B5427" s="25"/>
      <c r="C5427" s="116"/>
      <c r="D5427" s="9"/>
      <c r="E5427" s="9"/>
      <c r="F5427" s="9"/>
      <c r="G5427" s="9"/>
      <c r="H5427" s="9"/>
      <c r="I5427" s="9"/>
      <c r="J5427" s="9"/>
      <c r="K5427" s="9"/>
      <c r="L5427" s="9"/>
      <c r="M5427" s="9"/>
      <c r="N5427" s="9"/>
      <c r="O5427" s="9"/>
      <c r="P5427" s="9"/>
      <c r="Q5427" s="9"/>
      <c r="R5427" s="9"/>
      <c r="S5427" s="9"/>
      <c r="T5427" s="9"/>
      <c r="U5427" s="9"/>
      <c r="V5427" s="9"/>
      <c r="W5427" s="9"/>
    </row>
    <row r="5428">
      <c r="A5428" s="123"/>
      <c r="B5428" s="25"/>
      <c r="C5428" s="116"/>
      <c r="D5428" s="9"/>
      <c r="E5428" s="9"/>
      <c r="F5428" s="9"/>
      <c r="G5428" s="9"/>
      <c r="H5428" s="9"/>
      <c r="I5428" s="9"/>
      <c r="J5428" s="9"/>
      <c r="K5428" s="9"/>
      <c r="L5428" s="9"/>
      <c r="M5428" s="9"/>
      <c r="N5428" s="9"/>
      <c r="O5428" s="9"/>
      <c r="P5428" s="9"/>
      <c r="Q5428" s="9"/>
      <c r="R5428" s="9"/>
      <c r="S5428" s="9"/>
      <c r="T5428" s="9"/>
      <c r="U5428" s="9"/>
      <c r="V5428" s="9"/>
      <c r="W5428" s="9"/>
    </row>
    <row r="5429">
      <c r="A5429" s="123"/>
      <c r="B5429" s="25"/>
      <c r="C5429" s="116"/>
      <c r="D5429" s="9"/>
      <c r="E5429" s="9"/>
      <c r="F5429" s="9"/>
      <c r="G5429" s="9"/>
      <c r="H5429" s="9"/>
      <c r="I5429" s="9"/>
      <c r="J5429" s="9"/>
      <c r="K5429" s="9"/>
      <c r="L5429" s="9"/>
      <c r="M5429" s="9"/>
      <c r="N5429" s="9"/>
      <c r="O5429" s="9"/>
      <c r="P5429" s="9"/>
      <c r="Q5429" s="9"/>
      <c r="R5429" s="9"/>
      <c r="S5429" s="9"/>
      <c r="T5429" s="9"/>
      <c r="U5429" s="9"/>
      <c r="V5429" s="9"/>
      <c r="W5429" s="9"/>
    </row>
    <row r="5430">
      <c r="A5430" s="123"/>
      <c r="B5430" s="25"/>
      <c r="C5430" s="116"/>
      <c r="D5430" s="9"/>
      <c r="E5430" s="9"/>
      <c r="F5430" s="9"/>
      <c r="G5430" s="9"/>
      <c r="H5430" s="9"/>
      <c r="I5430" s="9"/>
      <c r="J5430" s="9"/>
      <c r="K5430" s="9"/>
      <c r="L5430" s="9"/>
      <c r="M5430" s="9"/>
      <c r="N5430" s="9"/>
      <c r="O5430" s="9"/>
      <c r="P5430" s="9"/>
      <c r="Q5430" s="9"/>
      <c r="R5430" s="9"/>
      <c r="S5430" s="9"/>
      <c r="T5430" s="9"/>
      <c r="U5430" s="9"/>
      <c r="V5430" s="9"/>
      <c r="W5430" s="9"/>
    </row>
    <row r="5431">
      <c r="A5431" s="123"/>
      <c r="B5431" s="25"/>
      <c r="C5431" s="116"/>
      <c r="D5431" s="9"/>
      <c r="E5431" s="9"/>
      <c r="F5431" s="9"/>
      <c r="G5431" s="9"/>
      <c r="H5431" s="9"/>
      <c r="I5431" s="9"/>
      <c r="J5431" s="9"/>
      <c r="K5431" s="9"/>
      <c r="L5431" s="9"/>
      <c r="M5431" s="9"/>
      <c r="N5431" s="9"/>
      <c r="O5431" s="9"/>
      <c r="P5431" s="9"/>
      <c r="Q5431" s="9"/>
      <c r="R5431" s="9"/>
      <c r="S5431" s="9"/>
      <c r="T5431" s="9"/>
      <c r="U5431" s="9"/>
      <c r="V5431" s="9"/>
      <c r="W5431" s="9"/>
    </row>
    <row r="5432">
      <c r="A5432" s="123"/>
      <c r="B5432" s="25"/>
      <c r="C5432" s="116"/>
      <c r="D5432" s="9"/>
      <c r="E5432" s="9"/>
      <c r="F5432" s="9"/>
      <c r="G5432" s="9"/>
      <c r="H5432" s="9"/>
      <c r="I5432" s="9"/>
      <c r="J5432" s="9"/>
      <c r="K5432" s="9"/>
      <c r="L5432" s="9"/>
      <c r="M5432" s="9"/>
      <c r="N5432" s="9"/>
      <c r="O5432" s="9"/>
      <c r="P5432" s="9"/>
      <c r="Q5432" s="9"/>
      <c r="R5432" s="9"/>
      <c r="S5432" s="9"/>
      <c r="T5432" s="9"/>
      <c r="U5432" s="9"/>
      <c r="V5432" s="9"/>
      <c r="W5432" s="9"/>
    </row>
    <row r="5433">
      <c r="A5433" s="123"/>
      <c r="B5433" s="25"/>
      <c r="C5433" s="116"/>
      <c r="D5433" s="9"/>
      <c r="E5433" s="9"/>
      <c r="F5433" s="9"/>
      <c r="G5433" s="9"/>
      <c r="H5433" s="9"/>
      <c r="I5433" s="9"/>
      <c r="J5433" s="9"/>
      <c r="K5433" s="9"/>
      <c r="L5433" s="9"/>
      <c r="M5433" s="9"/>
      <c r="N5433" s="9"/>
      <c r="O5433" s="9"/>
      <c r="P5433" s="9"/>
      <c r="Q5433" s="9"/>
      <c r="R5433" s="9"/>
      <c r="S5433" s="9"/>
      <c r="T5433" s="9"/>
      <c r="U5433" s="9"/>
      <c r="V5433" s="9"/>
      <c r="W5433" s="9"/>
    </row>
    <row r="5434">
      <c r="A5434" s="123"/>
      <c r="B5434" s="25"/>
      <c r="C5434" s="116"/>
      <c r="D5434" s="9"/>
      <c r="E5434" s="9"/>
      <c r="F5434" s="9"/>
      <c r="G5434" s="9"/>
      <c r="H5434" s="9"/>
      <c r="I5434" s="9"/>
      <c r="J5434" s="9"/>
      <c r="K5434" s="9"/>
      <c r="L5434" s="9"/>
      <c r="M5434" s="9"/>
      <c r="N5434" s="9"/>
      <c r="O5434" s="9"/>
      <c r="P5434" s="9"/>
      <c r="Q5434" s="9"/>
      <c r="R5434" s="9"/>
      <c r="S5434" s="9"/>
      <c r="T5434" s="9"/>
      <c r="U5434" s="9"/>
      <c r="V5434" s="9"/>
      <c r="W5434" s="9"/>
    </row>
    <row r="5435">
      <c r="A5435" s="123"/>
      <c r="B5435" s="25"/>
      <c r="C5435" s="116"/>
      <c r="D5435" s="9"/>
      <c r="E5435" s="9"/>
      <c r="F5435" s="9"/>
      <c r="G5435" s="9"/>
      <c r="H5435" s="9"/>
      <c r="I5435" s="9"/>
      <c r="J5435" s="9"/>
      <c r="K5435" s="9"/>
      <c r="L5435" s="9"/>
      <c r="M5435" s="9"/>
      <c r="N5435" s="9"/>
      <c r="O5435" s="9"/>
      <c r="P5435" s="9"/>
      <c r="Q5435" s="9"/>
      <c r="R5435" s="9"/>
      <c r="S5435" s="9"/>
      <c r="T5435" s="9"/>
      <c r="U5435" s="9"/>
      <c r="V5435" s="9"/>
      <c r="W5435" s="9"/>
    </row>
    <row r="5436">
      <c r="A5436" s="123"/>
      <c r="B5436" s="25"/>
      <c r="C5436" s="116"/>
      <c r="D5436" s="9"/>
      <c r="E5436" s="9"/>
      <c r="F5436" s="9"/>
      <c r="G5436" s="9"/>
      <c r="H5436" s="9"/>
      <c r="I5436" s="9"/>
      <c r="J5436" s="9"/>
      <c r="K5436" s="9"/>
      <c r="L5436" s="9"/>
      <c r="M5436" s="9"/>
      <c r="N5436" s="9"/>
      <c r="O5436" s="9"/>
      <c r="P5436" s="9"/>
      <c r="Q5436" s="9"/>
      <c r="R5436" s="9"/>
      <c r="S5436" s="9"/>
      <c r="T5436" s="9"/>
      <c r="U5436" s="9"/>
      <c r="V5436" s="9"/>
      <c r="W5436" s="9"/>
    </row>
    <row r="5437">
      <c r="A5437" s="123"/>
      <c r="B5437" s="25"/>
      <c r="C5437" s="116"/>
      <c r="D5437" s="9"/>
      <c r="E5437" s="9"/>
      <c r="F5437" s="9"/>
      <c r="G5437" s="9"/>
      <c r="H5437" s="9"/>
      <c r="I5437" s="9"/>
      <c r="J5437" s="9"/>
      <c r="K5437" s="9"/>
      <c r="L5437" s="9"/>
      <c r="M5437" s="9"/>
      <c r="N5437" s="9"/>
      <c r="O5437" s="9"/>
      <c r="P5437" s="9"/>
      <c r="Q5437" s="9"/>
      <c r="R5437" s="9"/>
      <c r="S5437" s="9"/>
      <c r="T5437" s="9"/>
      <c r="U5437" s="9"/>
      <c r="V5437" s="9"/>
      <c r="W5437" s="9"/>
    </row>
    <row r="5438">
      <c r="A5438" s="123"/>
      <c r="B5438" s="25"/>
      <c r="C5438" s="116"/>
      <c r="D5438" s="9"/>
      <c r="E5438" s="9"/>
      <c r="F5438" s="9"/>
      <c r="G5438" s="9"/>
      <c r="H5438" s="9"/>
      <c r="I5438" s="9"/>
      <c r="J5438" s="9"/>
      <c r="K5438" s="9"/>
      <c r="L5438" s="9"/>
      <c r="M5438" s="9"/>
      <c r="N5438" s="9"/>
      <c r="O5438" s="9"/>
      <c r="P5438" s="9"/>
      <c r="Q5438" s="9"/>
      <c r="R5438" s="9"/>
      <c r="S5438" s="9"/>
      <c r="T5438" s="9"/>
      <c r="U5438" s="9"/>
      <c r="V5438" s="9"/>
      <c r="W5438" s="9"/>
    </row>
    <row r="5439">
      <c r="A5439" s="123"/>
      <c r="B5439" s="25"/>
      <c r="C5439" s="116"/>
      <c r="D5439" s="9"/>
      <c r="E5439" s="9"/>
      <c r="F5439" s="9"/>
      <c r="G5439" s="9"/>
      <c r="H5439" s="9"/>
      <c r="I5439" s="9"/>
      <c r="J5439" s="9"/>
      <c r="K5439" s="9"/>
      <c r="L5439" s="9"/>
      <c r="M5439" s="9"/>
      <c r="N5439" s="9"/>
      <c r="O5439" s="9"/>
      <c r="P5439" s="9"/>
      <c r="Q5439" s="9"/>
      <c r="R5439" s="9"/>
      <c r="S5439" s="9"/>
      <c r="T5439" s="9"/>
      <c r="U5439" s="9"/>
      <c r="V5439" s="9"/>
      <c r="W5439" s="9"/>
    </row>
    <row r="5440">
      <c r="A5440" s="123"/>
      <c r="B5440" s="25"/>
      <c r="C5440" s="116"/>
      <c r="D5440" s="9"/>
      <c r="E5440" s="9"/>
      <c r="F5440" s="9"/>
      <c r="G5440" s="9"/>
      <c r="H5440" s="9"/>
      <c r="I5440" s="9"/>
      <c r="J5440" s="9"/>
      <c r="K5440" s="9"/>
      <c r="L5440" s="9"/>
      <c r="M5440" s="9"/>
      <c r="N5440" s="9"/>
      <c r="O5440" s="9"/>
      <c r="P5440" s="9"/>
      <c r="Q5440" s="9"/>
      <c r="R5440" s="9"/>
      <c r="S5440" s="9"/>
      <c r="T5440" s="9"/>
      <c r="U5440" s="9"/>
      <c r="V5440" s="9"/>
      <c r="W5440" s="9"/>
    </row>
    <row r="5441">
      <c r="A5441" s="123"/>
      <c r="B5441" s="25"/>
      <c r="C5441" s="116"/>
      <c r="D5441" s="9"/>
      <c r="E5441" s="9"/>
      <c r="F5441" s="9"/>
      <c r="G5441" s="9"/>
      <c r="H5441" s="9"/>
      <c r="I5441" s="9"/>
      <c r="J5441" s="9"/>
      <c r="K5441" s="9"/>
      <c r="L5441" s="9"/>
      <c r="M5441" s="9"/>
      <c r="N5441" s="9"/>
      <c r="O5441" s="9"/>
      <c r="P5441" s="9"/>
      <c r="Q5441" s="9"/>
      <c r="R5441" s="9"/>
      <c r="S5441" s="9"/>
      <c r="T5441" s="9"/>
      <c r="U5441" s="9"/>
      <c r="V5441" s="9"/>
      <c r="W5441" s="9"/>
    </row>
    <row r="5442">
      <c r="A5442" s="123"/>
      <c r="B5442" s="25"/>
      <c r="C5442" s="116"/>
      <c r="D5442" s="9"/>
      <c r="E5442" s="9"/>
      <c r="F5442" s="9"/>
      <c r="G5442" s="9"/>
      <c r="H5442" s="9"/>
      <c r="I5442" s="9"/>
      <c r="J5442" s="9"/>
      <c r="K5442" s="9"/>
      <c r="L5442" s="9"/>
      <c r="M5442" s="9"/>
      <c r="N5442" s="9"/>
      <c r="O5442" s="9"/>
      <c r="P5442" s="9"/>
      <c r="Q5442" s="9"/>
      <c r="R5442" s="9"/>
      <c r="S5442" s="9"/>
      <c r="T5442" s="9"/>
      <c r="U5442" s="9"/>
      <c r="V5442" s="9"/>
      <c r="W5442" s="9"/>
    </row>
    <row r="5443">
      <c r="A5443" s="123"/>
      <c r="B5443" s="25"/>
      <c r="C5443" s="116"/>
      <c r="D5443" s="9"/>
      <c r="E5443" s="9"/>
      <c r="F5443" s="9"/>
      <c r="G5443" s="9"/>
      <c r="H5443" s="9"/>
      <c r="I5443" s="9"/>
      <c r="J5443" s="9"/>
      <c r="K5443" s="9"/>
      <c r="L5443" s="9"/>
      <c r="M5443" s="9"/>
      <c r="N5443" s="9"/>
      <c r="O5443" s="9"/>
      <c r="P5443" s="9"/>
      <c r="Q5443" s="9"/>
      <c r="R5443" s="9"/>
      <c r="S5443" s="9"/>
      <c r="T5443" s="9"/>
      <c r="U5443" s="9"/>
      <c r="V5443" s="9"/>
      <c r="W5443" s="9"/>
    </row>
    <row r="5444">
      <c r="A5444" s="123"/>
      <c r="B5444" s="25"/>
      <c r="C5444" s="116"/>
      <c r="D5444" s="9"/>
      <c r="E5444" s="9"/>
      <c r="F5444" s="9"/>
      <c r="G5444" s="9"/>
      <c r="H5444" s="9"/>
      <c r="I5444" s="9"/>
      <c r="J5444" s="9"/>
      <c r="K5444" s="9"/>
      <c r="L5444" s="9"/>
      <c r="M5444" s="9"/>
      <c r="N5444" s="9"/>
      <c r="O5444" s="9"/>
      <c r="P5444" s="9"/>
      <c r="Q5444" s="9"/>
      <c r="R5444" s="9"/>
      <c r="S5444" s="9"/>
      <c r="T5444" s="9"/>
      <c r="U5444" s="9"/>
      <c r="V5444" s="9"/>
      <c r="W5444" s="9"/>
    </row>
    <row r="5445">
      <c r="A5445" s="123"/>
      <c r="B5445" s="25"/>
      <c r="C5445" s="116"/>
      <c r="D5445" s="9"/>
      <c r="E5445" s="9"/>
      <c r="F5445" s="9"/>
      <c r="G5445" s="9"/>
      <c r="H5445" s="9"/>
      <c r="I5445" s="9"/>
      <c r="J5445" s="9"/>
      <c r="K5445" s="9"/>
      <c r="L5445" s="9"/>
      <c r="M5445" s="9"/>
      <c r="N5445" s="9"/>
      <c r="O5445" s="9"/>
      <c r="P5445" s="9"/>
      <c r="Q5445" s="9"/>
      <c r="R5445" s="9"/>
      <c r="S5445" s="9"/>
      <c r="T5445" s="9"/>
      <c r="U5445" s="9"/>
      <c r="V5445" s="9"/>
      <c r="W5445" s="9"/>
    </row>
    <row r="5446">
      <c r="A5446" s="123"/>
      <c r="B5446" s="25"/>
      <c r="C5446" s="116"/>
      <c r="D5446" s="9"/>
      <c r="E5446" s="9"/>
      <c r="F5446" s="9"/>
      <c r="G5446" s="9"/>
      <c r="H5446" s="9"/>
      <c r="I5446" s="9"/>
      <c r="J5446" s="9"/>
      <c r="K5446" s="9"/>
      <c r="L5446" s="9"/>
      <c r="M5446" s="9"/>
      <c r="N5446" s="9"/>
      <c r="O5446" s="9"/>
      <c r="P5446" s="9"/>
      <c r="Q5446" s="9"/>
      <c r="R5446" s="9"/>
      <c r="S5446" s="9"/>
      <c r="T5446" s="9"/>
      <c r="U5446" s="9"/>
      <c r="V5446" s="9"/>
      <c r="W5446" s="9"/>
    </row>
    <row r="5447">
      <c r="A5447" s="123"/>
      <c r="B5447" s="25"/>
      <c r="C5447" s="116"/>
      <c r="D5447" s="9"/>
      <c r="E5447" s="9"/>
      <c r="F5447" s="9"/>
      <c r="G5447" s="9"/>
      <c r="H5447" s="9"/>
      <c r="I5447" s="9"/>
      <c r="J5447" s="9"/>
      <c r="K5447" s="9"/>
      <c r="L5447" s="9"/>
      <c r="M5447" s="9"/>
      <c r="N5447" s="9"/>
      <c r="O5447" s="9"/>
      <c r="P5447" s="9"/>
      <c r="Q5447" s="9"/>
      <c r="R5447" s="9"/>
      <c r="S5447" s="9"/>
      <c r="T5447" s="9"/>
      <c r="U5447" s="9"/>
      <c r="V5447" s="9"/>
      <c r="W5447" s="9"/>
    </row>
    <row r="5448">
      <c r="A5448" s="123"/>
      <c r="B5448" s="25"/>
      <c r="C5448" s="116"/>
      <c r="D5448" s="9"/>
      <c r="E5448" s="9"/>
      <c r="F5448" s="9"/>
      <c r="G5448" s="9"/>
      <c r="H5448" s="9"/>
      <c r="I5448" s="9"/>
      <c r="J5448" s="9"/>
      <c r="K5448" s="9"/>
      <c r="L5448" s="9"/>
      <c r="M5448" s="9"/>
      <c r="N5448" s="9"/>
      <c r="O5448" s="9"/>
      <c r="P5448" s="9"/>
      <c r="Q5448" s="9"/>
      <c r="R5448" s="9"/>
      <c r="S5448" s="9"/>
      <c r="T5448" s="9"/>
      <c r="U5448" s="9"/>
      <c r="V5448" s="9"/>
      <c r="W5448" s="9"/>
    </row>
    <row r="5449">
      <c r="A5449" s="123"/>
      <c r="B5449" s="25"/>
      <c r="C5449" s="116"/>
      <c r="D5449" s="9"/>
      <c r="E5449" s="9"/>
      <c r="F5449" s="9"/>
      <c r="G5449" s="9"/>
      <c r="H5449" s="9"/>
      <c r="I5449" s="9"/>
      <c r="J5449" s="9"/>
      <c r="K5449" s="9"/>
      <c r="L5449" s="9"/>
      <c r="M5449" s="9"/>
      <c r="N5449" s="9"/>
      <c r="O5449" s="9"/>
      <c r="P5449" s="9"/>
      <c r="Q5449" s="9"/>
      <c r="R5449" s="9"/>
      <c r="S5449" s="9"/>
      <c r="T5449" s="9"/>
      <c r="U5449" s="9"/>
      <c r="V5449" s="9"/>
      <c r="W5449" s="9"/>
    </row>
    <row r="5450">
      <c r="A5450" s="123"/>
      <c r="B5450" s="25"/>
      <c r="C5450" s="116"/>
      <c r="D5450" s="9"/>
      <c r="E5450" s="9"/>
      <c r="F5450" s="9"/>
      <c r="G5450" s="9"/>
      <c r="H5450" s="9"/>
      <c r="I5450" s="9"/>
      <c r="J5450" s="9"/>
      <c r="K5450" s="9"/>
      <c r="L5450" s="9"/>
      <c r="M5450" s="9"/>
      <c r="N5450" s="9"/>
      <c r="O5450" s="9"/>
      <c r="P5450" s="9"/>
      <c r="Q5450" s="9"/>
      <c r="R5450" s="9"/>
      <c r="S5450" s="9"/>
      <c r="T5450" s="9"/>
      <c r="U5450" s="9"/>
      <c r="V5450" s="9"/>
      <c r="W5450" s="9"/>
    </row>
    <row r="5451">
      <c r="A5451" s="123"/>
      <c r="B5451" s="25"/>
      <c r="C5451" s="116"/>
      <c r="D5451" s="9"/>
      <c r="E5451" s="9"/>
      <c r="F5451" s="9"/>
      <c r="G5451" s="9"/>
      <c r="H5451" s="9"/>
      <c r="I5451" s="9"/>
      <c r="J5451" s="9"/>
      <c r="K5451" s="9"/>
      <c r="L5451" s="9"/>
      <c r="M5451" s="9"/>
      <c r="N5451" s="9"/>
      <c r="O5451" s="9"/>
      <c r="P5451" s="9"/>
      <c r="Q5451" s="9"/>
      <c r="R5451" s="9"/>
      <c r="S5451" s="9"/>
      <c r="T5451" s="9"/>
      <c r="U5451" s="9"/>
      <c r="V5451" s="9"/>
      <c r="W5451" s="9"/>
    </row>
    <row r="5452">
      <c r="A5452" s="123"/>
      <c r="B5452" s="25"/>
      <c r="C5452" s="116"/>
      <c r="D5452" s="9"/>
      <c r="E5452" s="9"/>
      <c r="F5452" s="9"/>
      <c r="G5452" s="9"/>
      <c r="H5452" s="9"/>
      <c r="I5452" s="9"/>
      <c r="J5452" s="9"/>
      <c r="K5452" s="9"/>
      <c r="L5452" s="9"/>
      <c r="M5452" s="9"/>
      <c r="N5452" s="9"/>
      <c r="O5452" s="9"/>
      <c r="P5452" s="9"/>
      <c r="Q5452" s="9"/>
      <c r="R5452" s="9"/>
      <c r="S5452" s="9"/>
      <c r="T5452" s="9"/>
      <c r="U5452" s="9"/>
      <c r="V5452" s="9"/>
      <c r="W5452" s="9"/>
    </row>
    <row r="5453">
      <c r="A5453" s="123"/>
      <c r="B5453" s="25"/>
      <c r="C5453" s="116"/>
      <c r="D5453" s="9"/>
      <c r="E5453" s="9"/>
      <c r="F5453" s="9"/>
      <c r="G5453" s="9"/>
      <c r="H5453" s="9"/>
      <c r="I5453" s="9"/>
      <c r="J5453" s="9"/>
      <c r="K5453" s="9"/>
      <c r="L5453" s="9"/>
      <c r="M5453" s="9"/>
      <c r="N5453" s="9"/>
      <c r="O5453" s="9"/>
      <c r="P5453" s="9"/>
      <c r="Q5453" s="9"/>
      <c r="R5453" s="9"/>
      <c r="S5453" s="9"/>
      <c r="T5453" s="9"/>
      <c r="U5453" s="9"/>
      <c r="V5453" s="9"/>
      <c r="W5453" s="9"/>
    </row>
    <row r="5454">
      <c r="A5454" s="123"/>
      <c r="B5454" s="25"/>
      <c r="C5454" s="116"/>
      <c r="D5454" s="9"/>
      <c r="E5454" s="9"/>
      <c r="F5454" s="9"/>
      <c r="G5454" s="9"/>
      <c r="H5454" s="9"/>
      <c r="I5454" s="9"/>
      <c r="J5454" s="9"/>
      <c r="K5454" s="9"/>
      <c r="L5454" s="9"/>
      <c r="M5454" s="9"/>
      <c r="N5454" s="9"/>
      <c r="O5454" s="9"/>
      <c r="P5454" s="9"/>
      <c r="Q5454" s="9"/>
      <c r="R5454" s="9"/>
      <c r="S5454" s="9"/>
      <c r="T5454" s="9"/>
      <c r="U5454" s="9"/>
      <c r="V5454" s="9"/>
      <c r="W5454" s="9"/>
    </row>
    <row r="5455">
      <c r="A5455" s="123"/>
      <c r="B5455" s="25"/>
      <c r="C5455" s="116"/>
      <c r="D5455" s="9"/>
      <c r="E5455" s="9"/>
      <c r="F5455" s="9"/>
      <c r="G5455" s="9"/>
      <c r="H5455" s="9"/>
      <c r="I5455" s="9"/>
      <c r="J5455" s="9"/>
      <c r="K5455" s="9"/>
      <c r="L5455" s="9"/>
      <c r="M5455" s="9"/>
      <c r="N5455" s="9"/>
      <c r="O5455" s="9"/>
      <c r="P5455" s="9"/>
      <c r="Q5455" s="9"/>
      <c r="R5455" s="9"/>
      <c r="S5455" s="9"/>
      <c r="T5455" s="9"/>
      <c r="U5455" s="9"/>
      <c r="V5455" s="9"/>
      <c r="W5455" s="9"/>
    </row>
    <row r="5456">
      <c r="A5456" s="123"/>
      <c r="B5456" s="25"/>
      <c r="C5456" s="116"/>
      <c r="D5456" s="9"/>
      <c r="E5456" s="9"/>
      <c r="F5456" s="9"/>
      <c r="G5456" s="9"/>
      <c r="H5456" s="9"/>
      <c r="I5456" s="9"/>
      <c r="J5456" s="9"/>
      <c r="K5456" s="9"/>
      <c r="L5456" s="9"/>
      <c r="M5456" s="9"/>
      <c r="N5456" s="9"/>
      <c r="O5456" s="9"/>
      <c r="P5456" s="9"/>
      <c r="Q5456" s="9"/>
      <c r="R5456" s="9"/>
      <c r="S5456" s="9"/>
      <c r="T5456" s="9"/>
      <c r="U5456" s="9"/>
      <c r="V5456" s="9"/>
      <c r="W5456" s="9"/>
    </row>
    <row r="5457">
      <c r="A5457" s="123"/>
      <c r="B5457" s="25"/>
      <c r="C5457" s="116"/>
      <c r="D5457" s="9"/>
      <c r="E5457" s="9"/>
      <c r="F5457" s="9"/>
      <c r="G5457" s="9"/>
      <c r="H5457" s="9"/>
      <c r="I5457" s="9"/>
      <c r="J5457" s="9"/>
      <c r="K5457" s="9"/>
      <c r="L5457" s="9"/>
      <c r="M5457" s="9"/>
      <c r="N5457" s="9"/>
      <c r="O5457" s="9"/>
      <c r="P5457" s="9"/>
      <c r="Q5457" s="9"/>
      <c r="R5457" s="9"/>
      <c r="S5457" s="9"/>
      <c r="T5457" s="9"/>
      <c r="U5457" s="9"/>
      <c r="V5457" s="9"/>
      <c r="W5457" s="9"/>
    </row>
    <row r="5458">
      <c r="A5458" s="123"/>
      <c r="B5458" s="25"/>
      <c r="C5458" s="116"/>
      <c r="D5458" s="9"/>
      <c r="E5458" s="9"/>
      <c r="F5458" s="9"/>
      <c r="G5458" s="9"/>
      <c r="H5458" s="9"/>
      <c r="I5458" s="9"/>
      <c r="J5458" s="9"/>
      <c r="K5458" s="9"/>
      <c r="L5458" s="9"/>
      <c r="M5458" s="9"/>
      <c r="N5458" s="9"/>
      <c r="O5458" s="9"/>
      <c r="P5458" s="9"/>
      <c r="Q5458" s="9"/>
      <c r="R5458" s="9"/>
      <c r="S5458" s="9"/>
      <c r="T5458" s="9"/>
      <c r="U5458" s="9"/>
      <c r="V5458" s="9"/>
      <c r="W5458" s="9"/>
    </row>
    <row r="5459">
      <c r="A5459" s="123"/>
      <c r="B5459" s="25"/>
      <c r="C5459" s="116"/>
      <c r="D5459" s="9"/>
      <c r="E5459" s="9"/>
      <c r="F5459" s="9"/>
      <c r="G5459" s="9"/>
      <c r="H5459" s="9"/>
      <c r="I5459" s="9"/>
      <c r="J5459" s="9"/>
      <c r="K5459" s="9"/>
      <c r="L5459" s="9"/>
      <c r="M5459" s="9"/>
      <c r="N5459" s="9"/>
      <c r="O5459" s="9"/>
      <c r="P5459" s="9"/>
      <c r="Q5459" s="9"/>
      <c r="R5459" s="9"/>
      <c r="S5459" s="9"/>
      <c r="T5459" s="9"/>
      <c r="U5459" s="9"/>
      <c r="V5459" s="9"/>
      <c r="W5459" s="9"/>
    </row>
    <row r="5460">
      <c r="A5460" s="123"/>
      <c r="B5460" s="25"/>
      <c r="C5460" s="116"/>
      <c r="D5460" s="9"/>
      <c r="E5460" s="9"/>
      <c r="F5460" s="9"/>
      <c r="G5460" s="9"/>
      <c r="H5460" s="9"/>
      <c r="I5460" s="9"/>
      <c r="J5460" s="9"/>
      <c r="K5460" s="9"/>
      <c r="L5460" s="9"/>
      <c r="M5460" s="9"/>
      <c r="N5460" s="9"/>
      <c r="O5460" s="9"/>
      <c r="P5460" s="9"/>
      <c r="Q5460" s="9"/>
      <c r="R5460" s="9"/>
      <c r="S5460" s="9"/>
      <c r="T5460" s="9"/>
      <c r="U5460" s="9"/>
      <c r="V5460" s="9"/>
      <c r="W5460" s="9"/>
    </row>
    <row r="5461">
      <c r="A5461" s="123"/>
      <c r="B5461" s="25"/>
      <c r="C5461" s="116"/>
      <c r="D5461" s="9"/>
      <c r="E5461" s="9"/>
      <c r="F5461" s="9"/>
      <c r="G5461" s="9"/>
      <c r="H5461" s="9"/>
      <c r="I5461" s="9"/>
      <c r="J5461" s="9"/>
      <c r="K5461" s="9"/>
      <c r="L5461" s="9"/>
      <c r="M5461" s="9"/>
      <c r="N5461" s="9"/>
      <c r="O5461" s="9"/>
      <c r="P5461" s="9"/>
      <c r="Q5461" s="9"/>
      <c r="R5461" s="9"/>
      <c r="S5461" s="9"/>
      <c r="T5461" s="9"/>
      <c r="U5461" s="9"/>
      <c r="V5461" s="9"/>
      <c r="W5461" s="9"/>
    </row>
    <row r="5462">
      <c r="A5462" s="123"/>
      <c r="B5462" s="25"/>
      <c r="C5462" s="116"/>
      <c r="D5462" s="9"/>
      <c r="E5462" s="9"/>
      <c r="F5462" s="9"/>
      <c r="G5462" s="9"/>
      <c r="H5462" s="9"/>
      <c r="I5462" s="9"/>
      <c r="J5462" s="9"/>
      <c r="K5462" s="9"/>
      <c r="L5462" s="9"/>
      <c r="M5462" s="9"/>
      <c r="N5462" s="9"/>
      <c r="O5462" s="9"/>
      <c r="P5462" s="9"/>
      <c r="Q5462" s="9"/>
      <c r="R5462" s="9"/>
      <c r="S5462" s="9"/>
      <c r="T5462" s="9"/>
      <c r="U5462" s="9"/>
      <c r="V5462" s="9"/>
      <c r="W5462" s="9"/>
    </row>
    <row r="5463">
      <c r="A5463" s="123"/>
      <c r="B5463" s="25"/>
      <c r="C5463" s="116"/>
      <c r="D5463" s="9"/>
      <c r="E5463" s="9"/>
      <c r="F5463" s="9"/>
      <c r="G5463" s="9"/>
      <c r="H5463" s="9"/>
      <c r="I5463" s="9"/>
      <c r="J5463" s="9"/>
      <c r="K5463" s="9"/>
      <c r="L5463" s="9"/>
      <c r="M5463" s="9"/>
      <c r="N5463" s="9"/>
      <c r="O5463" s="9"/>
      <c r="P5463" s="9"/>
      <c r="Q5463" s="9"/>
      <c r="R5463" s="9"/>
      <c r="S5463" s="9"/>
      <c r="T5463" s="9"/>
      <c r="U5463" s="9"/>
      <c r="V5463" s="9"/>
      <c r="W5463" s="9"/>
    </row>
    <row r="5464">
      <c r="A5464" s="123"/>
      <c r="B5464" s="25"/>
      <c r="C5464" s="116"/>
      <c r="D5464" s="9"/>
      <c r="E5464" s="9"/>
      <c r="F5464" s="9"/>
      <c r="G5464" s="9"/>
      <c r="H5464" s="9"/>
      <c r="I5464" s="9"/>
      <c r="J5464" s="9"/>
      <c r="K5464" s="9"/>
      <c r="L5464" s="9"/>
      <c r="M5464" s="9"/>
      <c r="N5464" s="9"/>
      <c r="O5464" s="9"/>
      <c r="P5464" s="9"/>
      <c r="Q5464" s="9"/>
      <c r="R5464" s="9"/>
      <c r="S5464" s="9"/>
      <c r="T5464" s="9"/>
      <c r="U5464" s="9"/>
      <c r="V5464" s="9"/>
      <c r="W5464" s="9"/>
    </row>
    <row r="5465">
      <c r="A5465" s="123"/>
      <c r="B5465" s="25"/>
      <c r="C5465" s="116"/>
      <c r="D5465" s="9"/>
      <c r="E5465" s="9"/>
      <c r="F5465" s="9"/>
      <c r="G5465" s="9"/>
      <c r="H5465" s="9"/>
      <c r="I5465" s="9"/>
      <c r="J5465" s="9"/>
      <c r="K5465" s="9"/>
      <c r="L5465" s="9"/>
      <c r="M5465" s="9"/>
      <c r="N5465" s="9"/>
      <c r="O5465" s="9"/>
      <c r="P5465" s="9"/>
      <c r="Q5465" s="9"/>
      <c r="R5465" s="9"/>
      <c r="S5465" s="9"/>
      <c r="T5465" s="9"/>
      <c r="U5465" s="9"/>
      <c r="V5465" s="9"/>
      <c r="W5465" s="9"/>
    </row>
    <row r="5466">
      <c r="A5466" s="123"/>
      <c r="B5466" s="25"/>
      <c r="C5466" s="116"/>
      <c r="D5466" s="9"/>
      <c r="E5466" s="9"/>
      <c r="F5466" s="9"/>
      <c r="G5466" s="9"/>
      <c r="H5466" s="9"/>
      <c r="I5466" s="9"/>
      <c r="J5466" s="9"/>
      <c r="K5466" s="9"/>
      <c r="L5466" s="9"/>
      <c r="M5466" s="9"/>
      <c r="N5466" s="9"/>
      <c r="O5466" s="9"/>
      <c r="P5466" s="9"/>
      <c r="Q5466" s="9"/>
      <c r="R5466" s="9"/>
      <c r="S5466" s="9"/>
      <c r="T5466" s="9"/>
      <c r="U5466" s="9"/>
      <c r="V5466" s="9"/>
      <c r="W5466" s="9"/>
    </row>
    <row r="5467">
      <c r="A5467" s="123"/>
      <c r="B5467" s="25"/>
      <c r="C5467" s="116"/>
      <c r="D5467" s="9"/>
      <c r="E5467" s="9"/>
      <c r="F5467" s="9"/>
      <c r="G5467" s="9"/>
      <c r="H5467" s="9"/>
      <c r="I5467" s="9"/>
      <c r="J5467" s="9"/>
      <c r="K5467" s="9"/>
      <c r="L5467" s="9"/>
      <c r="M5467" s="9"/>
      <c r="N5467" s="9"/>
      <c r="O5467" s="9"/>
      <c r="P5467" s="9"/>
      <c r="Q5467" s="9"/>
      <c r="R5467" s="9"/>
      <c r="S5467" s="9"/>
      <c r="T5467" s="9"/>
      <c r="U5467" s="9"/>
      <c r="V5467" s="9"/>
      <c r="W5467" s="9"/>
    </row>
    <row r="5468">
      <c r="A5468" s="123"/>
      <c r="B5468" s="25"/>
      <c r="C5468" s="116"/>
      <c r="D5468" s="9"/>
      <c r="E5468" s="9"/>
      <c r="F5468" s="9"/>
      <c r="G5468" s="9"/>
      <c r="H5468" s="9"/>
      <c r="I5468" s="9"/>
      <c r="J5468" s="9"/>
      <c r="K5468" s="9"/>
      <c r="L5468" s="9"/>
      <c r="M5468" s="9"/>
      <c r="N5468" s="9"/>
      <c r="O5468" s="9"/>
      <c r="P5468" s="9"/>
      <c r="Q5468" s="9"/>
      <c r="R5468" s="9"/>
      <c r="S5468" s="9"/>
      <c r="T5468" s="9"/>
      <c r="U5468" s="9"/>
      <c r="V5468" s="9"/>
      <c r="W5468" s="9"/>
    </row>
    <row r="5469">
      <c r="A5469" s="123"/>
      <c r="B5469" s="25"/>
      <c r="C5469" s="116"/>
      <c r="D5469" s="9"/>
      <c r="E5469" s="9"/>
      <c r="F5469" s="9"/>
      <c r="G5469" s="9"/>
      <c r="H5469" s="9"/>
      <c r="I5469" s="9"/>
      <c r="J5469" s="9"/>
      <c r="K5469" s="9"/>
      <c r="L5469" s="9"/>
      <c r="M5469" s="9"/>
      <c r="N5469" s="9"/>
      <c r="O5469" s="9"/>
      <c r="P5469" s="9"/>
      <c r="Q5469" s="9"/>
      <c r="R5469" s="9"/>
      <c r="S5469" s="9"/>
      <c r="T5469" s="9"/>
      <c r="U5469" s="9"/>
      <c r="V5469" s="9"/>
      <c r="W5469" s="9"/>
    </row>
    <row r="5470">
      <c r="A5470" s="123"/>
      <c r="B5470" s="25"/>
      <c r="C5470" s="116"/>
      <c r="D5470" s="9"/>
      <c r="E5470" s="9"/>
      <c r="F5470" s="9"/>
      <c r="G5470" s="9"/>
      <c r="H5470" s="9"/>
      <c r="I5470" s="9"/>
      <c r="J5470" s="9"/>
      <c r="K5470" s="9"/>
      <c r="L5470" s="9"/>
      <c r="M5470" s="9"/>
      <c r="N5470" s="9"/>
      <c r="O5470" s="9"/>
      <c r="P5470" s="9"/>
      <c r="Q5470" s="9"/>
      <c r="R5470" s="9"/>
      <c r="S5470" s="9"/>
      <c r="T5470" s="9"/>
      <c r="U5470" s="9"/>
      <c r="V5470" s="9"/>
      <c r="W5470" s="9"/>
    </row>
    <row r="5471">
      <c r="A5471" s="123"/>
      <c r="B5471" s="25"/>
      <c r="C5471" s="116"/>
      <c r="D5471" s="9"/>
      <c r="E5471" s="9"/>
      <c r="F5471" s="9"/>
      <c r="G5471" s="9"/>
      <c r="H5471" s="9"/>
      <c r="I5471" s="9"/>
      <c r="J5471" s="9"/>
      <c r="K5471" s="9"/>
      <c r="L5471" s="9"/>
      <c r="M5471" s="9"/>
      <c r="N5471" s="9"/>
      <c r="O5471" s="9"/>
      <c r="P5471" s="9"/>
      <c r="Q5471" s="9"/>
      <c r="R5471" s="9"/>
      <c r="S5471" s="9"/>
      <c r="T5471" s="9"/>
      <c r="U5471" s="9"/>
      <c r="V5471" s="9"/>
      <c r="W5471" s="9"/>
    </row>
    <row r="5472">
      <c r="A5472" s="123"/>
      <c r="B5472" s="25"/>
      <c r="C5472" s="116"/>
      <c r="D5472" s="9"/>
      <c r="E5472" s="9"/>
      <c r="F5472" s="9"/>
      <c r="G5472" s="9"/>
      <c r="H5472" s="9"/>
      <c r="I5472" s="9"/>
      <c r="J5472" s="9"/>
      <c r="K5472" s="9"/>
      <c r="L5472" s="9"/>
      <c r="M5472" s="9"/>
      <c r="N5472" s="9"/>
      <c r="O5472" s="9"/>
      <c r="P5472" s="9"/>
      <c r="Q5472" s="9"/>
      <c r="R5472" s="9"/>
      <c r="S5472" s="9"/>
      <c r="T5472" s="9"/>
      <c r="U5472" s="9"/>
      <c r="V5472" s="9"/>
      <c r="W5472" s="9"/>
    </row>
    <row r="5473">
      <c r="A5473" s="123"/>
      <c r="B5473" s="25"/>
      <c r="C5473" s="116"/>
      <c r="D5473" s="9"/>
      <c r="E5473" s="9"/>
      <c r="F5473" s="9"/>
      <c r="G5473" s="9"/>
      <c r="H5473" s="9"/>
      <c r="I5473" s="9"/>
      <c r="J5473" s="9"/>
      <c r="K5473" s="9"/>
      <c r="L5473" s="9"/>
      <c r="M5473" s="9"/>
      <c r="N5473" s="9"/>
      <c r="O5473" s="9"/>
      <c r="P5473" s="9"/>
      <c r="Q5473" s="9"/>
      <c r="R5473" s="9"/>
      <c r="S5473" s="9"/>
      <c r="T5473" s="9"/>
      <c r="U5473" s="9"/>
      <c r="V5473" s="9"/>
      <c r="W5473" s="9"/>
    </row>
    <row r="5474">
      <c r="A5474" s="123"/>
      <c r="B5474" s="25"/>
      <c r="C5474" s="116"/>
      <c r="D5474" s="9"/>
      <c r="E5474" s="9"/>
      <c r="F5474" s="9"/>
      <c r="G5474" s="9"/>
      <c r="H5474" s="9"/>
      <c r="I5474" s="9"/>
      <c r="J5474" s="9"/>
      <c r="K5474" s="9"/>
      <c r="L5474" s="9"/>
      <c r="M5474" s="9"/>
      <c r="N5474" s="9"/>
      <c r="O5474" s="9"/>
      <c r="P5474" s="9"/>
      <c r="Q5474" s="9"/>
      <c r="R5474" s="9"/>
      <c r="S5474" s="9"/>
      <c r="T5474" s="9"/>
      <c r="U5474" s="9"/>
      <c r="V5474" s="9"/>
      <c r="W5474" s="9"/>
    </row>
    <row r="5475">
      <c r="A5475" s="123"/>
      <c r="B5475" s="25"/>
      <c r="C5475" s="116"/>
      <c r="D5475" s="9"/>
      <c r="E5475" s="9"/>
      <c r="F5475" s="9"/>
      <c r="G5475" s="9"/>
      <c r="H5475" s="9"/>
      <c r="I5475" s="9"/>
      <c r="J5475" s="9"/>
      <c r="K5475" s="9"/>
      <c r="L5475" s="9"/>
      <c r="M5475" s="9"/>
      <c r="N5475" s="9"/>
      <c r="O5475" s="9"/>
      <c r="P5475" s="9"/>
      <c r="Q5475" s="9"/>
      <c r="R5475" s="9"/>
      <c r="S5475" s="9"/>
      <c r="T5475" s="9"/>
      <c r="U5475" s="9"/>
      <c r="V5475" s="9"/>
      <c r="W5475" s="9"/>
    </row>
    <row r="5476">
      <c r="A5476" s="123"/>
      <c r="B5476" s="25"/>
      <c r="C5476" s="116"/>
      <c r="D5476" s="9"/>
      <c r="E5476" s="9"/>
      <c r="F5476" s="9"/>
      <c r="G5476" s="9"/>
      <c r="H5476" s="9"/>
      <c r="I5476" s="9"/>
      <c r="J5476" s="9"/>
      <c r="K5476" s="9"/>
      <c r="L5476" s="9"/>
      <c r="M5476" s="9"/>
      <c r="N5476" s="9"/>
      <c r="O5476" s="9"/>
      <c r="P5476" s="9"/>
      <c r="Q5476" s="9"/>
      <c r="R5476" s="9"/>
      <c r="S5476" s="9"/>
      <c r="T5476" s="9"/>
      <c r="U5476" s="9"/>
      <c r="V5476" s="9"/>
      <c r="W5476" s="9"/>
    </row>
    <row r="5477">
      <c r="A5477" s="123"/>
      <c r="B5477" s="25"/>
      <c r="C5477" s="116"/>
      <c r="D5477" s="9"/>
      <c r="E5477" s="9"/>
      <c r="F5477" s="9"/>
      <c r="G5477" s="9"/>
      <c r="H5477" s="9"/>
      <c r="I5477" s="9"/>
      <c r="J5477" s="9"/>
      <c r="K5477" s="9"/>
      <c r="L5477" s="9"/>
      <c r="M5477" s="9"/>
      <c r="N5477" s="9"/>
      <c r="O5477" s="9"/>
      <c r="P5477" s="9"/>
      <c r="Q5477" s="9"/>
      <c r="R5477" s="9"/>
      <c r="S5477" s="9"/>
      <c r="T5477" s="9"/>
      <c r="U5477" s="9"/>
      <c r="V5477" s="9"/>
      <c r="W5477" s="9"/>
    </row>
    <row r="5478">
      <c r="A5478" s="123"/>
      <c r="B5478" s="25"/>
      <c r="C5478" s="116"/>
      <c r="D5478" s="9"/>
      <c r="E5478" s="9"/>
      <c r="F5478" s="9"/>
      <c r="G5478" s="9"/>
      <c r="H5478" s="9"/>
      <c r="I5478" s="9"/>
      <c r="J5478" s="9"/>
      <c r="K5478" s="9"/>
      <c r="L5478" s="9"/>
      <c r="M5478" s="9"/>
      <c r="N5478" s="9"/>
      <c r="O5478" s="9"/>
      <c r="P5478" s="9"/>
      <c r="Q5478" s="9"/>
      <c r="R5478" s="9"/>
      <c r="S5478" s="9"/>
      <c r="T5478" s="9"/>
      <c r="U5478" s="9"/>
      <c r="V5478" s="9"/>
      <c r="W5478" s="9"/>
    </row>
    <row r="5479">
      <c r="A5479" s="123"/>
      <c r="B5479" s="25"/>
      <c r="C5479" s="116"/>
      <c r="D5479" s="9"/>
      <c r="E5479" s="9"/>
      <c r="F5479" s="9"/>
      <c r="G5479" s="9"/>
      <c r="H5479" s="9"/>
      <c r="I5479" s="9"/>
      <c r="J5479" s="9"/>
      <c r="K5479" s="9"/>
      <c r="L5479" s="9"/>
      <c r="M5479" s="9"/>
      <c r="N5479" s="9"/>
      <c r="O5479" s="9"/>
      <c r="P5479" s="9"/>
      <c r="Q5479" s="9"/>
      <c r="R5479" s="9"/>
      <c r="S5479" s="9"/>
      <c r="T5479" s="9"/>
      <c r="U5479" s="9"/>
      <c r="V5479" s="9"/>
      <c r="W5479" s="9"/>
    </row>
    <row r="5480">
      <c r="A5480" s="123"/>
      <c r="B5480" s="25"/>
      <c r="C5480" s="116"/>
      <c r="D5480" s="9"/>
      <c r="E5480" s="9"/>
      <c r="F5480" s="9"/>
      <c r="G5480" s="9"/>
      <c r="H5480" s="9"/>
      <c r="I5480" s="9"/>
      <c r="J5480" s="9"/>
      <c r="K5480" s="9"/>
      <c r="L5480" s="9"/>
      <c r="M5480" s="9"/>
      <c r="N5480" s="9"/>
      <c r="O5480" s="9"/>
      <c r="P5480" s="9"/>
      <c r="Q5480" s="9"/>
      <c r="R5480" s="9"/>
      <c r="S5480" s="9"/>
      <c r="T5480" s="9"/>
      <c r="U5480" s="9"/>
      <c r="V5480" s="9"/>
      <c r="W5480" s="9"/>
    </row>
    <row r="5481">
      <c r="A5481" s="123"/>
      <c r="B5481" s="25"/>
      <c r="C5481" s="116"/>
      <c r="D5481" s="9"/>
      <c r="E5481" s="9"/>
      <c r="F5481" s="9"/>
      <c r="G5481" s="9"/>
      <c r="H5481" s="9"/>
      <c r="I5481" s="9"/>
      <c r="J5481" s="9"/>
      <c r="K5481" s="9"/>
      <c r="L5481" s="9"/>
      <c r="M5481" s="9"/>
      <c r="N5481" s="9"/>
      <c r="O5481" s="9"/>
      <c r="P5481" s="9"/>
      <c r="Q5481" s="9"/>
      <c r="R5481" s="9"/>
      <c r="S5481" s="9"/>
      <c r="T5481" s="9"/>
      <c r="U5481" s="9"/>
      <c r="V5481" s="9"/>
      <c r="W5481" s="9"/>
    </row>
    <row r="5482">
      <c r="A5482" s="123"/>
      <c r="B5482" s="25"/>
      <c r="C5482" s="116"/>
      <c r="D5482" s="9"/>
      <c r="E5482" s="9"/>
      <c r="F5482" s="9"/>
      <c r="G5482" s="9"/>
      <c r="H5482" s="9"/>
      <c r="I5482" s="9"/>
      <c r="J5482" s="9"/>
      <c r="K5482" s="9"/>
      <c r="L5482" s="9"/>
      <c r="M5482" s="9"/>
      <c r="N5482" s="9"/>
      <c r="O5482" s="9"/>
      <c r="P5482" s="9"/>
      <c r="Q5482" s="9"/>
      <c r="R5482" s="9"/>
      <c r="S5482" s="9"/>
      <c r="T5482" s="9"/>
      <c r="U5482" s="9"/>
      <c r="V5482" s="9"/>
      <c r="W5482" s="9"/>
    </row>
    <row r="5483">
      <c r="A5483" s="123"/>
      <c r="B5483" s="25"/>
      <c r="C5483" s="116"/>
      <c r="D5483" s="9"/>
      <c r="E5483" s="9"/>
      <c r="F5483" s="9"/>
      <c r="G5483" s="9"/>
      <c r="H5483" s="9"/>
      <c r="I5483" s="9"/>
      <c r="J5483" s="9"/>
      <c r="K5483" s="9"/>
      <c r="L5483" s="9"/>
      <c r="M5483" s="9"/>
      <c r="N5483" s="9"/>
      <c r="O5483" s="9"/>
      <c r="P5483" s="9"/>
      <c r="Q5483" s="9"/>
      <c r="R5483" s="9"/>
      <c r="S5483" s="9"/>
      <c r="T5483" s="9"/>
      <c r="U5483" s="9"/>
      <c r="V5483" s="9"/>
      <c r="W5483" s="9"/>
    </row>
    <row r="5484">
      <c r="A5484" s="123"/>
      <c r="B5484" s="25"/>
      <c r="C5484" s="116"/>
      <c r="D5484" s="9"/>
      <c r="E5484" s="9"/>
      <c r="F5484" s="9"/>
      <c r="G5484" s="9"/>
      <c r="H5484" s="9"/>
      <c r="I5484" s="9"/>
      <c r="J5484" s="9"/>
      <c r="K5484" s="9"/>
      <c r="L5484" s="9"/>
      <c r="M5484" s="9"/>
      <c r="N5484" s="9"/>
      <c r="O5484" s="9"/>
      <c r="P5484" s="9"/>
      <c r="Q5484" s="9"/>
      <c r="R5484" s="9"/>
      <c r="S5484" s="9"/>
      <c r="T5484" s="9"/>
      <c r="U5484" s="9"/>
      <c r="V5484" s="9"/>
      <c r="W5484" s="9"/>
    </row>
    <row r="5485">
      <c r="A5485" s="123"/>
      <c r="B5485" s="25"/>
      <c r="C5485" s="116"/>
      <c r="D5485" s="9"/>
      <c r="E5485" s="9"/>
      <c r="F5485" s="9"/>
      <c r="G5485" s="9"/>
      <c r="H5485" s="9"/>
      <c r="I5485" s="9"/>
      <c r="J5485" s="9"/>
      <c r="K5485" s="9"/>
      <c r="L5485" s="9"/>
      <c r="M5485" s="9"/>
      <c r="N5485" s="9"/>
      <c r="O5485" s="9"/>
      <c r="P5485" s="9"/>
      <c r="Q5485" s="9"/>
      <c r="R5485" s="9"/>
      <c r="S5485" s="9"/>
      <c r="T5485" s="9"/>
      <c r="U5485" s="9"/>
      <c r="V5485" s="9"/>
      <c r="W5485" s="9"/>
    </row>
    <row r="5486">
      <c r="A5486" s="123"/>
      <c r="B5486" s="25"/>
      <c r="C5486" s="116"/>
      <c r="D5486" s="9"/>
      <c r="E5486" s="9"/>
      <c r="F5486" s="9"/>
      <c r="G5486" s="9"/>
      <c r="H5486" s="9"/>
      <c r="I5486" s="9"/>
      <c r="J5486" s="9"/>
      <c r="K5486" s="9"/>
      <c r="L5486" s="9"/>
      <c r="M5486" s="9"/>
      <c r="N5486" s="9"/>
      <c r="O5486" s="9"/>
      <c r="P5486" s="9"/>
      <c r="Q5486" s="9"/>
      <c r="R5486" s="9"/>
      <c r="S5486" s="9"/>
      <c r="T5486" s="9"/>
      <c r="U5486" s="9"/>
      <c r="V5486" s="9"/>
      <c r="W5486" s="9"/>
    </row>
    <row r="5487">
      <c r="A5487" s="123"/>
      <c r="B5487" s="25"/>
      <c r="C5487" s="116"/>
      <c r="D5487" s="9"/>
      <c r="E5487" s="9"/>
      <c r="F5487" s="9"/>
      <c r="G5487" s="9"/>
      <c r="H5487" s="9"/>
      <c r="I5487" s="9"/>
      <c r="J5487" s="9"/>
      <c r="K5487" s="9"/>
      <c r="L5487" s="9"/>
      <c r="M5487" s="9"/>
      <c r="N5487" s="9"/>
      <c r="O5487" s="9"/>
      <c r="P5487" s="9"/>
      <c r="Q5487" s="9"/>
      <c r="R5487" s="9"/>
      <c r="S5487" s="9"/>
      <c r="T5487" s="9"/>
      <c r="U5487" s="9"/>
      <c r="V5487" s="9"/>
      <c r="W5487" s="9"/>
    </row>
    <row r="5488">
      <c r="A5488" s="123"/>
      <c r="B5488" s="25"/>
      <c r="C5488" s="116"/>
      <c r="D5488" s="9"/>
      <c r="E5488" s="9"/>
      <c r="F5488" s="9"/>
      <c r="G5488" s="9"/>
      <c r="H5488" s="9"/>
      <c r="I5488" s="9"/>
      <c r="J5488" s="9"/>
      <c r="K5488" s="9"/>
      <c r="L5488" s="9"/>
      <c r="M5488" s="9"/>
      <c r="N5488" s="9"/>
      <c r="O5488" s="9"/>
      <c r="P5488" s="9"/>
      <c r="Q5488" s="9"/>
      <c r="R5488" s="9"/>
      <c r="S5488" s="9"/>
      <c r="T5488" s="9"/>
      <c r="U5488" s="9"/>
      <c r="V5488" s="9"/>
      <c r="W5488" s="9"/>
    </row>
    <row r="5489">
      <c r="A5489" s="123"/>
      <c r="B5489" s="25"/>
      <c r="C5489" s="116"/>
      <c r="D5489" s="9"/>
      <c r="E5489" s="9"/>
      <c r="F5489" s="9"/>
      <c r="G5489" s="9"/>
      <c r="H5489" s="9"/>
      <c r="I5489" s="9"/>
      <c r="J5489" s="9"/>
      <c r="K5489" s="9"/>
      <c r="L5489" s="9"/>
      <c r="M5489" s="9"/>
      <c r="N5489" s="9"/>
      <c r="O5489" s="9"/>
      <c r="P5489" s="9"/>
      <c r="Q5489" s="9"/>
      <c r="R5489" s="9"/>
      <c r="S5489" s="9"/>
      <c r="T5489" s="9"/>
      <c r="U5489" s="9"/>
      <c r="V5489" s="9"/>
      <c r="W5489" s="9"/>
    </row>
    <row r="5490">
      <c r="A5490" s="123"/>
      <c r="B5490" s="25"/>
      <c r="C5490" s="116"/>
      <c r="D5490" s="9"/>
      <c r="E5490" s="9"/>
      <c r="F5490" s="9"/>
      <c r="G5490" s="9"/>
      <c r="H5490" s="9"/>
      <c r="I5490" s="9"/>
      <c r="J5490" s="9"/>
      <c r="K5490" s="9"/>
      <c r="L5490" s="9"/>
      <c r="M5490" s="9"/>
      <c r="N5490" s="9"/>
      <c r="O5490" s="9"/>
      <c r="P5490" s="9"/>
      <c r="Q5490" s="9"/>
      <c r="R5490" s="9"/>
      <c r="S5490" s="9"/>
      <c r="T5490" s="9"/>
      <c r="U5490" s="9"/>
      <c r="V5490" s="9"/>
      <c r="W5490" s="9"/>
    </row>
    <row r="5491">
      <c r="A5491" s="123"/>
      <c r="B5491" s="25"/>
      <c r="C5491" s="116"/>
      <c r="D5491" s="9"/>
      <c r="E5491" s="9"/>
      <c r="F5491" s="9"/>
      <c r="G5491" s="9"/>
      <c r="H5491" s="9"/>
      <c r="I5491" s="9"/>
      <c r="J5491" s="9"/>
      <c r="K5491" s="9"/>
      <c r="L5491" s="9"/>
      <c r="M5491" s="9"/>
      <c r="N5491" s="9"/>
      <c r="O5491" s="9"/>
      <c r="P5491" s="9"/>
      <c r="Q5491" s="9"/>
      <c r="R5491" s="9"/>
      <c r="S5491" s="9"/>
      <c r="T5491" s="9"/>
      <c r="U5491" s="9"/>
      <c r="V5491" s="9"/>
      <c r="W5491" s="9"/>
    </row>
    <row r="5492">
      <c r="A5492" s="123"/>
      <c r="B5492" s="25"/>
      <c r="C5492" s="116"/>
      <c r="D5492" s="9"/>
      <c r="E5492" s="9"/>
      <c r="F5492" s="9"/>
      <c r="G5492" s="9"/>
      <c r="H5492" s="9"/>
      <c r="I5492" s="9"/>
      <c r="J5492" s="9"/>
      <c r="K5492" s="9"/>
      <c r="L5492" s="9"/>
      <c r="M5492" s="9"/>
      <c r="N5492" s="9"/>
      <c r="O5492" s="9"/>
      <c r="P5492" s="9"/>
      <c r="Q5492" s="9"/>
      <c r="R5492" s="9"/>
      <c r="S5492" s="9"/>
      <c r="T5492" s="9"/>
      <c r="U5492" s="9"/>
      <c r="V5492" s="9"/>
      <c r="W5492" s="9"/>
    </row>
    <row r="5493">
      <c r="A5493" s="123"/>
      <c r="B5493" s="25"/>
      <c r="C5493" s="116"/>
      <c r="D5493" s="9"/>
      <c r="E5493" s="9"/>
      <c r="F5493" s="9"/>
      <c r="G5493" s="9"/>
      <c r="H5493" s="9"/>
      <c r="I5493" s="9"/>
      <c r="J5493" s="9"/>
      <c r="K5493" s="9"/>
      <c r="L5493" s="9"/>
      <c r="M5493" s="9"/>
      <c r="N5493" s="9"/>
      <c r="O5493" s="9"/>
      <c r="P5493" s="9"/>
      <c r="Q5493" s="9"/>
      <c r="R5493" s="9"/>
      <c r="S5493" s="9"/>
      <c r="T5493" s="9"/>
      <c r="U5493" s="9"/>
      <c r="V5493" s="9"/>
      <c r="W5493" s="9"/>
    </row>
    <row r="5494">
      <c r="A5494" s="123"/>
      <c r="B5494" s="25"/>
      <c r="C5494" s="116"/>
      <c r="D5494" s="9"/>
      <c r="E5494" s="9"/>
      <c r="F5494" s="9"/>
      <c r="G5494" s="9"/>
      <c r="H5494" s="9"/>
      <c r="I5494" s="9"/>
      <c r="J5494" s="9"/>
      <c r="K5494" s="9"/>
      <c r="L5494" s="9"/>
      <c r="M5494" s="9"/>
      <c r="N5494" s="9"/>
      <c r="O5494" s="9"/>
      <c r="P5494" s="9"/>
      <c r="Q5494" s="9"/>
      <c r="R5494" s="9"/>
      <c r="S5494" s="9"/>
      <c r="T5494" s="9"/>
      <c r="U5494" s="9"/>
      <c r="V5494" s="9"/>
      <c r="W5494" s="9"/>
    </row>
    <row r="5495">
      <c r="A5495" s="123"/>
      <c r="B5495" s="25"/>
      <c r="C5495" s="116"/>
      <c r="D5495" s="9"/>
      <c r="E5495" s="9"/>
      <c r="F5495" s="9"/>
      <c r="G5495" s="9"/>
      <c r="H5495" s="9"/>
      <c r="I5495" s="9"/>
      <c r="J5495" s="9"/>
      <c r="K5495" s="9"/>
      <c r="L5495" s="9"/>
      <c r="M5495" s="9"/>
      <c r="N5495" s="9"/>
      <c r="O5495" s="9"/>
      <c r="P5495" s="9"/>
      <c r="Q5495" s="9"/>
      <c r="R5495" s="9"/>
      <c r="S5495" s="9"/>
      <c r="T5495" s="9"/>
      <c r="U5495" s="9"/>
      <c r="V5495" s="9"/>
      <c r="W5495" s="9"/>
    </row>
    <row r="5496">
      <c r="A5496" s="123"/>
      <c r="B5496" s="25"/>
      <c r="C5496" s="116"/>
      <c r="D5496" s="9"/>
      <c r="E5496" s="9"/>
      <c r="F5496" s="9"/>
      <c r="G5496" s="9"/>
      <c r="H5496" s="9"/>
      <c r="I5496" s="9"/>
      <c r="J5496" s="9"/>
      <c r="K5496" s="9"/>
      <c r="L5496" s="9"/>
      <c r="M5496" s="9"/>
      <c r="N5496" s="9"/>
      <c r="O5496" s="9"/>
      <c r="P5496" s="9"/>
      <c r="Q5496" s="9"/>
      <c r="R5496" s="9"/>
      <c r="S5496" s="9"/>
      <c r="T5496" s="9"/>
      <c r="U5496" s="9"/>
      <c r="V5496" s="9"/>
      <c r="W5496" s="9"/>
    </row>
    <row r="5497">
      <c r="A5497" s="123"/>
      <c r="B5497" s="25"/>
      <c r="C5497" s="116"/>
      <c r="D5497" s="9"/>
      <c r="E5497" s="9"/>
      <c r="F5497" s="9"/>
      <c r="G5497" s="9"/>
      <c r="H5497" s="9"/>
      <c r="I5497" s="9"/>
      <c r="J5497" s="9"/>
      <c r="K5497" s="9"/>
      <c r="L5497" s="9"/>
      <c r="M5497" s="9"/>
      <c r="N5497" s="9"/>
      <c r="O5497" s="9"/>
      <c r="P5497" s="9"/>
      <c r="Q5497" s="9"/>
      <c r="R5497" s="9"/>
      <c r="S5497" s="9"/>
      <c r="T5497" s="9"/>
      <c r="U5497" s="9"/>
      <c r="V5497" s="9"/>
      <c r="W5497" s="9"/>
    </row>
    <row r="5498">
      <c r="A5498" s="123"/>
      <c r="B5498" s="25"/>
      <c r="C5498" s="116"/>
      <c r="D5498" s="9"/>
      <c r="E5498" s="9"/>
      <c r="F5498" s="9"/>
      <c r="G5498" s="9"/>
      <c r="H5498" s="9"/>
      <c r="I5498" s="9"/>
      <c r="J5498" s="9"/>
      <c r="K5498" s="9"/>
      <c r="L5498" s="9"/>
      <c r="M5498" s="9"/>
      <c r="N5498" s="9"/>
      <c r="O5498" s="9"/>
      <c r="P5498" s="9"/>
      <c r="Q5498" s="9"/>
      <c r="R5498" s="9"/>
      <c r="S5498" s="9"/>
      <c r="T5498" s="9"/>
      <c r="U5498" s="9"/>
      <c r="V5498" s="9"/>
      <c r="W5498" s="9"/>
    </row>
    <row r="5499">
      <c r="A5499" s="123"/>
      <c r="B5499" s="25"/>
      <c r="C5499" s="116"/>
      <c r="D5499" s="9"/>
      <c r="E5499" s="9"/>
      <c r="F5499" s="9"/>
      <c r="G5499" s="9"/>
      <c r="H5499" s="9"/>
      <c r="I5499" s="9"/>
      <c r="J5499" s="9"/>
      <c r="K5499" s="9"/>
      <c r="L5499" s="9"/>
      <c r="M5499" s="9"/>
      <c r="N5499" s="9"/>
      <c r="O5499" s="9"/>
      <c r="P5499" s="9"/>
      <c r="Q5499" s="9"/>
      <c r="R5499" s="9"/>
      <c r="S5499" s="9"/>
      <c r="T5499" s="9"/>
      <c r="U5499" s="9"/>
      <c r="V5499" s="9"/>
      <c r="W5499" s="9"/>
    </row>
    <row r="5500">
      <c r="A5500" s="123"/>
      <c r="B5500" s="25"/>
      <c r="C5500" s="116"/>
      <c r="D5500" s="9"/>
      <c r="E5500" s="9"/>
      <c r="F5500" s="9"/>
      <c r="G5500" s="9"/>
      <c r="H5500" s="9"/>
      <c r="I5500" s="9"/>
      <c r="J5500" s="9"/>
      <c r="K5500" s="9"/>
      <c r="L5500" s="9"/>
      <c r="M5500" s="9"/>
      <c r="N5500" s="9"/>
      <c r="O5500" s="9"/>
      <c r="P5500" s="9"/>
      <c r="Q5500" s="9"/>
      <c r="R5500" s="9"/>
      <c r="S5500" s="9"/>
      <c r="T5500" s="9"/>
      <c r="U5500" s="9"/>
      <c r="V5500" s="9"/>
      <c r="W5500" s="9"/>
    </row>
    <row r="5501">
      <c r="A5501" s="123"/>
      <c r="B5501" s="25"/>
      <c r="C5501" s="116"/>
      <c r="D5501" s="9"/>
      <c r="E5501" s="9"/>
      <c r="F5501" s="9"/>
      <c r="G5501" s="9"/>
      <c r="H5501" s="9"/>
      <c r="I5501" s="9"/>
      <c r="J5501" s="9"/>
      <c r="K5501" s="9"/>
      <c r="L5501" s="9"/>
      <c r="M5501" s="9"/>
      <c r="N5501" s="9"/>
      <c r="O5501" s="9"/>
      <c r="P5501" s="9"/>
      <c r="Q5501" s="9"/>
      <c r="R5501" s="9"/>
      <c r="S5501" s="9"/>
      <c r="T5501" s="9"/>
      <c r="U5501" s="9"/>
      <c r="V5501" s="9"/>
      <c r="W5501" s="9"/>
    </row>
    <row r="5502">
      <c r="A5502" s="123"/>
      <c r="B5502" s="25"/>
      <c r="C5502" s="116"/>
      <c r="D5502" s="9"/>
      <c r="E5502" s="9"/>
      <c r="F5502" s="9"/>
      <c r="G5502" s="9"/>
      <c r="H5502" s="9"/>
      <c r="I5502" s="9"/>
      <c r="J5502" s="9"/>
      <c r="K5502" s="9"/>
      <c r="L5502" s="9"/>
      <c r="M5502" s="9"/>
      <c r="N5502" s="9"/>
      <c r="O5502" s="9"/>
      <c r="P5502" s="9"/>
      <c r="Q5502" s="9"/>
      <c r="R5502" s="9"/>
      <c r="S5502" s="9"/>
      <c r="T5502" s="9"/>
      <c r="U5502" s="9"/>
      <c r="V5502" s="9"/>
      <c r="W5502" s="9"/>
    </row>
    <row r="5503">
      <c r="A5503" s="123"/>
      <c r="B5503" s="25"/>
      <c r="C5503" s="116"/>
      <c r="D5503" s="9"/>
      <c r="E5503" s="9"/>
      <c r="F5503" s="9"/>
      <c r="G5503" s="9"/>
      <c r="H5503" s="9"/>
      <c r="I5503" s="9"/>
      <c r="J5503" s="9"/>
      <c r="K5503" s="9"/>
      <c r="L5503" s="9"/>
      <c r="M5503" s="9"/>
      <c r="N5503" s="9"/>
      <c r="O5503" s="9"/>
      <c r="P5503" s="9"/>
      <c r="Q5503" s="9"/>
      <c r="R5503" s="9"/>
      <c r="S5503" s="9"/>
      <c r="T5503" s="9"/>
      <c r="U5503" s="9"/>
      <c r="V5503" s="9"/>
      <c r="W5503" s="9"/>
    </row>
    <row r="5504">
      <c r="A5504" s="123"/>
      <c r="B5504" s="25"/>
      <c r="C5504" s="116"/>
      <c r="D5504" s="9"/>
      <c r="E5504" s="9"/>
      <c r="F5504" s="9"/>
      <c r="G5504" s="9"/>
      <c r="H5504" s="9"/>
      <c r="I5504" s="9"/>
      <c r="J5504" s="9"/>
      <c r="K5504" s="9"/>
      <c r="L5504" s="9"/>
      <c r="M5504" s="9"/>
      <c r="N5504" s="9"/>
      <c r="O5504" s="9"/>
      <c r="P5504" s="9"/>
      <c r="Q5504" s="9"/>
      <c r="R5504" s="9"/>
      <c r="S5504" s="9"/>
      <c r="T5504" s="9"/>
      <c r="U5504" s="9"/>
      <c r="V5504" s="9"/>
      <c r="W5504" s="9"/>
    </row>
    <row r="5505">
      <c r="A5505" s="123"/>
      <c r="B5505" s="25"/>
      <c r="C5505" s="116"/>
      <c r="D5505" s="9"/>
      <c r="E5505" s="9"/>
      <c r="F5505" s="9"/>
      <c r="G5505" s="9"/>
      <c r="H5505" s="9"/>
      <c r="I5505" s="9"/>
      <c r="J5505" s="9"/>
      <c r="K5505" s="9"/>
      <c r="L5505" s="9"/>
      <c r="M5505" s="9"/>
      <c r="N5505" s="9"/>
      <c r="O5505" s="9"/>
      <c r="P5505" s="9"/>
      <c r="Q5505" s="9"/>
      <c r="R5505" s="9"/>
      <c r="S5505" s="9"/>
      <c r="T5505" s="9"/>
      <c r="U5505" s="9"/>
      <c r="V5505" s="9"/>
      <c r="W5505" s="9"/>
    </row>
    <row r="5506">
      <c r="A5506" s="123"/>
      <c r="B5506" s="25"/>
      <c r="C5506" s="116"/>
      <c r="D5506" s="9"/>
      <c r="E5506" s="9"/>
      <c r="F5506" s="9"/>
      <c r="G5506" s="9"/>
      <c r="H5506" s="9"/>
      <c r="I5506" s="9"/>
      <c r="J5506" s="9"/>
      <c r="K5506" s="9"/>
      <c r="L5506" s="9"/>
      <c r="M5506" s="9"/>
      <c r="N5506" s="9"/>
      <c r="O5506" s="9"/>
      <c r="P5506" s="9"/>
      <c r="Q5506" s="9"/>
      <c r="R5506" s="9"/>
      <c r="S5506" s="9"/>
      <c r="T5506" s="9"/>
      <c r="U5506" s="9"/>
      <c r="V5506" s="9"/>
      <c r="W5506" s="9"/>
    </row>
    <row r="5507">
      <c r="A5507" s="123"/>
      <c r="B5507" s="25"/>
      <c r="C5507" s="116"/>
      <c r="D5507" s="9"/>
      <c r="E5507" s="9"/>
      <c r="F5507" s="9"/>
      <c r="G5507" s="9"/>
      <c r="H5507" s="9"/>
      <c r="I5507" s="9"/>
      <c r="J5507" s="9"/>
      <c r="K5507" s="9"/>
      <c r="L5507" s="9"/>
      <c r="M5507" s="9"/>
      <c r="N5507" s="9"/>
      <c r="O5507" s="9"/>
      <c r="P5507" s="9"/>
      <c r="Q5507" s="9"/>
      <c r="R5507" s="9"/>
      <c r="S5507" s="9"/>
      <c r="T5507" s="9"/>
      <c r="U5507" s="9"/>
      <c r="V5507" s="9"/>
      <c r="W5507" s="9"/>
    </row>
    <row r="5508">
      <c r="A5508" s="123"/>
      <c r="B5508" s="25"/>
      <c r="C5508" s="116"/>
      <c r="D5508" s="9"/>
      <c r="E5508" s="9"/>
      <c r="F5508" s="9"/>
      <c r="G5508" s="9"/>
      <c r="H5508" s="9"/>
      <c r="I5508" s="9"/>
      <c r="J5508" s="9"/>
      <c r="K5508" s="9"/>
      <c r="L5508" s="9"/>
      <c r="M5508" s="9"/>
      <c r="N5508" s="9"/>
      <c r="O5508" s="9"/>
      <c r="P5508" s="9"/>
      <c r="Q5508" s="9"/>
      <c r="R5508" s="9"/>
      <c r="S5508" s="9"/>
      <c r="T5508" s="9"/>
      <c r="U5508" s="9"/>
      <c r="V5508" s="9"/>
      <c r="W5508" s="9"/>
    </row>
    <row r="5509">
      <c r="A5509" s="123"/>
      <c r="B5509" s="25"/>
      <c r="C5509" s="116"/>
      <c r="D5509" s="9"/>
      <c r="E5509" s="9"/>
      <c r="F5509" s="9"/>
      <c r="G5509" s="9"/>
      <c r="H5509" s="9"/>
      <c r="I5509" s="9"/>
      <c r="J5509" s="9"/>
      <c r="K5509" s="9"/>
      <c r="L5509" s="9"/>
      <c r="M5509" s="9"/>
      <c r="N5509" s="9"/>
      <c r="O5509" s="9"/>
      <c r="P5509" s="9"/>
      <c r="Q5509" s="9"/>
      <c r="R5509" s="9"/>
      <c r="S5509" s="9"/>
      <c r="T5509" s="9"/>
      <c r="U5509" s="9"/>
      <c r="V5509" s="9"/>
      <c r="W5509" s="9"/>
    </row>
    <row r="5510">
      <c r="A5510" s="123"/>
      <c r="B5510" s="25"/>
      <c r="C5510" s="116"/>
      <c r="D5510" s="9"/>
      <c r="E5510" s="9"/>
      <c r="F5510" s="9"/>
      <c r="G5510" s="9"/>
      <c r="H5510" s="9"/>
      <c r="I5510" s="9"/>
      <c r="J5510" s="9"/>
      <c r="K5510" s="9"/>
      <c r="L5510" s="9"/>
      <c r="M5510" s="9"/>
      <c r="N5510" s="9"/>
      <c r="O5510" s="9"/>
      <c r="P5510" s="9"/>
      <c r="Q5510" s="9"/>
      <c r="R5510" s="9"/>
      <c r="S5510" s="9"/>
      <c r="T5510" s="9"/>
      <c r="U5510" s="9"/>
      <c r="V5510" s="9"/>
      <c r="W5510" s="9"/>
    </row>
    <row r="5511">
      <c r="A5511" s="123"/>
      <c r="B5511" s="25"/>
      <c r="C5511" s="116"/>
      <c r="D5511" s="9"/>
      <c r="E5511" s="9"/>
      <c r="F5511" s="9"/>
      <c r="G5511" s="9"/>
      <c r="H5511" s="9"/>
      <c r="I5511" s="9"/>
      <c r="J5511" s="9"/>
      <c r="K5511" s="9"/>
      <c r="L5511" s="9"/>
      <c r="M5511" s="9"/>
      <c r="N5511" s="9"/>
      <c r="O5511" s="9"/>
      <c r="P5511" s="9"/>
      <c r="Q5511" s="9"/>
      <c r="R5511" s="9"/>
      <c r="S5511" s="9"/>
      <c r="T5511" s="9"/>
      <c r="U5511" s="9"/>
      <c r="V5511" s="9"/>
      <c r="W5511" s="9"/>
    </row>
    <row r="5512">
      <c r="A5512" s="123"/>
      <c r="B5512" s="25"/>
      <c r="C5512" s="116"/>
      <c r="D5512" s="9"/>
      <c r="E5512" s="9"/>
      <c r="F5512" s="9"/>
      <c r="G5512" s="9"/>
      <c r="H5512" s="9"/>
      <c r="I5512" s="9"/>
      <c r="J5512" s="9"/>
      <c r="K5512" s="9"/>
      <c r="L5512" s="9"/>
      <c r="M5512" s="9"/>
      <c r="N5512" s="9"/>
      <c r="O5512" s="9"/>
      <c r="P5512" s="9"/>
      <c r="Q5512" s="9"/>
      <c r="R5512" s="9"/>
      <c r="S5512" s="9"/>
      <c r="T5512" s="9"/>
      <c r="U5512" s="9"/>
      <c r="V5512" s="9"/>
      <c r="W5512" s="9"/>
    </row>
    <row r="5513">
      <c r="A5513" s="123"/>
      <c r="B5513" s="25"/>
      <c r="C5513" s="116"/>
      <c r="D5513" s="9"/>
      <c r="E5513" s="9"/>
      <c r="F5513" s="9"/>
      <c r="G5513" s="9"/>
      <c r="H5513" s="9"/>
      <c r="I5513" s="9"/>
      <c r="J5513" s="9"/>
      <c r="K5513" s="9"/>
      <c r="L5513" s="9"/>
      <c r="M5513" s="9"/>
      <c r="N5513" s="9"/>
      <c r="O5513" s="9"/>
      <c r="P5513" s="9"/>
      <c r="Q5513" s="9"/>
      <c r="R5513" s="9"/>
      <c r="S5513" s="9"/>
      <c r="T5513" s="9"/>
      <c r="U5513" s="9"/>
      <c r="V5513" s="9"/>
      <c r="W5513" s="9"/>
    </row>
    <row r="5514">
      <c r="A5514" s="123"/>
      <c r="B5514" s="25"/>
      <c r="C5514" s="116"/>
      <c r="D5514" s="9"/>
      <c r="E5514" s="9"/>
      <c r="F5514" s="9"/>
      <c r="G5514" s="9"/>
      <c r="H5514" s="9"/>
      <c r="I5514" s="9"/>
      <c r="J5514" s="9"/>
      <c r="K5514" s="9"/>
      <c r="L5514" s="9"/>
      <c r="M5514" s="9"/>
      <c r="N5514" s="9"/>
      <c r="O5514" s="9"/>
      <c r="P5514" s="9"/>
      <c r="Q5514" s="9"/>
      <c r="R5514" s="9"/>
      <c r="S5514" s="9"/>
      <c r="T5514" s="9"/>
      <c r="U5514" s="9"/>
      <c r="V5514" s="9"/>
      <c r="W5514" s="9"/>
    </row>
    <row r="5515">
      <c r="A5515" s="123"/>
      <c r="B5515" s="25"/>
      <c r="C5515" s="116"/>
      <c r="D5515" s="9"/>
      <c r="E5515" s="9"/>
      <c r="F5515" s="9"/>
      <c r="G5515" s="9"/>
      <c r="H5515" s="9"/>
      <c r="I5515" s="9"/>
      <c r="J5515" s="9"/>
      <c r="K5515" s="9"/>
      <c r="L5515" s="9"/>
      <c r="M5515" s="9"/>
      <c r="N5515" s="9"/>
      <c r="O5515" s="9"/>
      <c r="P5515" s="9"/>
      <c r="Q5515" s="9"/>
      <c r="R5515" s="9"/>
      <c r="S5515" s="9"/>
      <c r="T5515" s="9"/>
      <c r="U5515" s="9"/>
      <c r="V5515" s="9"/>
      <c r="W5515" s="9"/>
    </row>
    <row r="5516">
      <c r="A5516" s="123"/>
      <c r="B5516" s="25"/>
      <c r="C5516" s="116"/>
      <c r="D5516" s="9"/>
      <c r="E5516" s="9"/>
      <c r="F5516" s="9"/>
      <c r="G5516" s="9"/>
      <c r="H5516" s="9"/>
      <c r="I5516" s="9"/>
      <c r="J5516" s="9"/>
      <c r="K5516" s="9"/>
      <c r="L5516" s="9"/>
      <c r="M5516" s="9"/>
      <c r="N5516" s="9"/>
      <c r="O5516" s="9"/>
      <c r="P5516" s="9"/>
      <c r="Q5516" s="9"/>
      <c r="R5516" s="9"/>
      <c r="S5516" s="9"/>
      <c r="T5516" s="9"/>
      <c r="U5516" s="9"/>
      <c r="V5516" s="9"/>
      <c r="W5516" s="9"/>
    </row>
    <row r="5517">
      <c r="A5517" s="123"/>
      <c r="B5517" s="25"/>
      <c r="C5517" s="116"/>
      <c r="D5517" s="9"/>
      <c r="E5517" s="9"/>
      <c r="F5517" s="9"/>
      <c r="G5517" s="9"/>
      <c r="H5517" s="9"/>
      <c r="I5517" s="9"/>
      <c r="J5517" s="9"/>
      <c r="K5517" s="9"/>
      <c r="L5517" s="9"/>
      <c r="M5517" s="9"/>
      <c r="N5517" s="9"/>
      <c r="O5517" s="9"/>
      <c r="P5517" s="9"/>
      <c r="Q5517" s="9"/>
      <c r="R5517" s="9"/>
      <c r="S5517" s="9"/>
      <c r="T5517" s="9"/>
      <c r="U5517" s="9"/>
      <c r="V5517" s="9"/>
      <c r="W5517" s="9"/>
    </row>
    <row r="5518">
      <c r="A5518" s="123"/>
      <c r="B5518" s="25"/>
      <c r="C5518" s="116"/>
      <c r="D5518" s="9"/>
      <c r="E5518" s="9"/>
      <c r="F5518" s="9"/>
      <c r="G5518" s="9"/>
      <c r="H5518" s="9"/>
      <c r="I5518" s="9"/>
      <c r="J5518" s="9"/>
      <c r="K5518" s="9"/>
      <c r="L5518" s="9"/>
      <c r="M5518" s="9"/>
      <c r="N5518" s="9"/>
      <c r="O5518" s="9"/>
      <c r="P5518" s="9"/>
      <c r="Q5518" s="9"/>
      <c r="R5518" s="9"/>
      <c r="S5518" s="9"/>
      <c r="T5518" s="9"/>
      <c r="U5518" s="9"/>
      <c r="V5518" s="9"/>
      <c r="W5518" s="9"/>
    </row>
    <row r="5519">
      <c r="A5519" s="123"/>
      <c r="B5519" s="25"/>
      <c r="C5519" s="116"/>
      <c r="D5519" s="9"/>
      <c r="E5519" s="9"/>
      <c r="F5519" s="9"/>
      <c r="G5519" s="9"/>
      <c r="H5519" s="9"/>
      <c r="I5519" s="9"/>
      <c r="J5519" s="9"/>
      <c r="K5519" s="9"/>
      <c r="L5519" s="9"/>
      <c r="M5519" s="9"/>
      <c r="N5519" s="9"/>
      <c r="O5519" s="9"/>
      <c r="P5519" s="9"/>
      <c r="Q5519" s="9"/>
      <c r="R5519" s="9"/>
      <c r="S5519" s="9"/>
      <c r="T5519" s="9"/>
      <c r="U5519" s="9"/>
      <c r="V5519" s="9"/>
      <c r="W5519" s="9"/>
    </row>
    <row r="5520">
      <c r="A5520" s="123"/>
      <c r="B5520" s="25"/>
      <c r="C5520" s="116"/>
      <c r="D5520" s="9"/>
      <c r="E5520" s="9"/>
      <c r="F5520" s="9"/>
      <c r="G5520" s="9"/>
      <c r="H5520" s="9"/>
      <c r="I5520" s="9"/>
      <c r="J5520" s="9"/>
      <c r="K5520" s="9"/>
      <c r="L5520" s="9"/>
      <c r="M5520" s="9"/>
      <c r="N5520" s="9"/>
      <c r="O5520" s="9"/>
      <c r="P5520" s="9"/>
      <c r="Q5520" s="9"/>
      <c r="R5520" s="9"/>
      <c r="S5520" s="9"/>
      <c r="T5520" s="9"/>
      <c r="U5520" s="9"/>
      <c r="V5520" s="9"/>
      <c r="W5520" s="9"/>
    </row>
    <row r="5521">
      <c r="A5521" s="123"/>
      <c r="B5521" s="25"/>
      <c r="C5521" s="116"/>
      <c r="D5521" s="9"/>
      <c r="E5521" s="9"/>
      <c r="F5521" s="9"/>
      <c r="G5521" s="9"/>
      <c r="H5521" s="9"/>
      <c r="I5521" s="9"/>
      <c r="J5521" s="9"/>
      <c r="K5521" s="9"/>
      <c r="L5521" s="9"/>
      <c r="M5521" s="9"/>
      <c r="N5521" s="9"/>
      <c r="O5521" s="9"/>
      <c r="P5521" s="9"/>
      <c r="Q5521" s="9"/>
      <c r="R5521" s="9"/>
      <c r="S5521" s="9"/>
      <c r="T5521" s="9"/>
      <c r="U5521" s="9"/>
      <c r="V5521" s="9"/>
      <c r="W5521" s="9"/>
    </row>
    <row r="5522">
      <c r="A5522" s="123"/>
      <c r="B5522" s="25"/>
      <c r="C5522" s="116"/>
      <c r="D5522" s="9"/>
      <c r="E5522" s="9"/>
      <c r="F5522" s="9"/>
      <c r="G5522" s="9"/>
      <c r="H5522" s="9"/>
      <c r="I5522" s="9"/>
      <c r="J5522" s="9"/>
      <c r="K5522" s="9"/>
      <c r="L5522" s="9"/>
      <c r="M5522" s="9"/>
      <c r="N5522" s="9"/>
      <c r="O5522" s="9"/>
      <c r="P5522" s="9"/>
      <c r="Q5522" s="9"/>
      <c r="R5522" s="9"/>
      <c r="S5522" s="9"/>
      <c r="T5522" s="9"/>
      <c r="U5522" s="9"/>
      <c r="V5522" s="9"/>
      <c r="W5522" s="9"/>
    </row>
    <row r="5523">
      <c r="A5523" s="123"/>
      <c r="B5523" s="25"/>
      <c r="C5523" s="116"/>
      <c r="D5523" s="9"/>
      <c r="E5523" s="9"/>
      <c r="F5523" s="9"/>
      <c r="G5523" s="9"/>
      <c r="H5523" s="9"/>
      <c r="I5523" s="9"/>
      <c r="J5523" s="9"/>
      <c r="K5523" s="9"/>
      <c r="L5523" s="9"/>
      <c r="M5523" s="9"/>
      <c r="N5523" s="9"/>
      <c r="O5523" s="9"/>
      <c r="P5523" s="9"/>
      <c r="Q5523" s="9"/>
      <c r="R5523" s="9"/>
      <c r="S5523" s="9"/>
      <c r="T5523" s="9"/>
      <c r="U5523" s="9"/>
      <c r="V5523" s="9"/>
      <c r="W5523" s="9"/>
    </row>
    <row r="5524">
      <c r="A5524" s="123"/>
      <c r="B5524" s="25"/>
      <c r="C5524" s="116"/>
      <c r="D5524" s="9"/>
      <c r="E5524" s="9"/>
      <c r="F5524" s="9"/>
      <c r="G5524" s="9"/>
      <c r="H5524" s="9"/>
      <c r="I5524" s="9"/>
      <c r="J5524" s="9"/>
      <c r="K5524" s="9"/>
      <c r="L5524" s="9"/>
      <c r="M5524" s="9"/>
      <c r="N5524" s="9"/>
      <c r="O5524" s="9"/>
      <c r="P5524" s="9"/>
      <c r="Q5524" s="9"/>
      <c r="R5524" s="9"/>
      <c r="S5524" s="9"/>
      <c r="T5524" s="9"/>
      <c r="U5524" s="9"/>
      <c r="V5524" s="9"/>
      <c r="W5524" s="9"/>
    </row>
    <row r="5525">
      <c r="A5525" s="123"/>
      <c r="B5525" s="25"/>
      <c r="C5525" s="116"/>
      <c r="D5525" s="9"/>
      <c r="E5525" s="9"/>
      <c r="F5525" s="9"/>
      <c r="G5525" s="9"/>
      <c r="H5525" s="9"/>
      <c r="I5525" s="9"/>
      <c r="J5525" s="9"/>
      <c r="K5525" s="9"/>
      <c r="L5525" s="9"/>
      <c r="M5525" s="9"/>
      <c r="N5525" s="9"/>
      <c r="O5525" s="9"/>
      <c r="P5525" s="9"/>
      <c r="Q5525" s="9"/>
      <c r="R5525" s="9"/>
      <c r="S5525" s="9"/>
      <c r="T5525" s="9"/>
      <c r="U5525" s="9"/>
      <c r="V5525" s="9"/>
      <c r="W5525" s="9"/>
    </row>
    <row r="5526">
      <c r="A5526" s="123"/>
      <c r="B5526" s="25"/>
      <c r="C5526" s="116"/>
      <c r="D5526" s="9"/>
      <c r="E5526" s="9"/>
      <c r="F5526" s="9"/>
      <c r="G5526" s="9"/>
      <c r="H5526" s="9"/>
      <c r="I5526" s="9"/>
      <c r="J5526" s="9"/>
      <c r="K5526" s="9"/>
      <c r="L5526" s="9"/>
      <c r="M5526" s="9"/>
      <c r="N5526" s="9"/>
      <c r="O5526" s="9"/>
      <c r="P5526" s="9"/>
      <c r="Q5526" s="9"/>
      <c r="R5526" s="9"/>
      <c r="S5526" s="9"/>
      <c r="T5526" s="9"/>
      <c r="U5526" s="9"/>
      <c r="V5526" s="9"/>
      <c r="W5526" s="9"/>
    </row>
    <row r="5527">
      <c r="A5527" s="123"/>
      <c r="B5527" s="25"/>
      <c r="C5527" s="116"/>
      <c r="D5527" s="9"/>
      <c r="E5527" s="9"/>
      <c r="F5527" s="9"/>
      <c r="G5527" s="9"/>
      <c r="H5527" s="9"/>
      <c r="I5527" s="9"/>
      <c r="J5527" s="9"/>
      <c r="K5527" s="9"/>
      <c r="L5527" s="9"/>
      <c r="M5527" s="9"/>
      <c r="N5527" s="9"/>
      <c r="O5527" s="9"/>
      <c r="P5527" s="9"/>
      <c r="Q5527" s="9"/>
      <c r="R5527" s="9"/>
      <c r="S5527" s="9"/>
      <c r="T5527" s="9"/>
      <c r="U5527" s="9"/>
      <c r="V5527" s="9"/>
      <c r="W5527" s="9"/>
    </row>
    <row r="5528">
      <c r="A5528" s="123"/>
      <c r="B5528" s="25"/>
      <c r="C5528" s="116"/>
      <c r="D5528" s="9"/>
      <c r="E5528" s="9"/>
      <c r="F5528" s="9"/>
      <c r="G5528" s="9"/>
      <c r="H5528" s="9"/>
      <c r="I5528" s="9"/>
      <c r="J5528" s="9"/>
      <c r="K5528" s="9"/>
      <c r="L5528" s="9"/>
      <c r="M5528" s="9"/>
      <c r="N5528" s="9"/>
      <c r="O5528" s="9"/>
      <c r="P5528" s="9"/>
      <c r="Q5528" s="9"/>
      <c r="R5528" s="9"/>
      <c r="S5528" s="9"/>
      <c r="T5528" s="9"/>
      <c r="U5528" s="9"/>
      <c r="V5528" s="9"/>
      <c r="W5528" s="9"/>
    </row>
    <row r="5529">
      <c r="A5529" s="123"/>
      <c r="B5529" s="25"/>
      <c r="C5529" s="116"/>
      <c r="D5529" s="9"/>
      <c r="E5529" s="9"/>
      <c r="F5529" s="9"/>
      <c r="G5529" s="9"/>
      <c r="H5529" s="9"/>
      <c r="I5529" s="9"/>
      <c r="J5529" s="9"/>
      <c r="K5529" s="9"/>
      <c r="L5529" s="9"/>
      <c r="M5529" s="9"/>
      <c r="N5529" s="9"/>
      <c r="O5529" s="9"/>
      <c r="P5529" s="9"/>
      <c r="Q5529" s="9"/>
      <c r="R5529" s="9"/>
      <c r="S5529" s="9"/>
      <c r="T5529" s="9"/>
      <c r="U5529" s="9"/>
      <c r="V5529" s="9"/>
      <c r="W5529" s="9"/>
    </row>
    <row r="5530">
      <c r="A5530" s="123"/>
      <c r="B5530" s="25"/>
      <c r="C5530" s="116"/>
      <c r="D5530" s="9"/>
      <c r="E5530" s="9"/>
      <c r="F5530" s="9"/>
      <c r="G5530" s="9"/>
      <c r="H5530" s="9"/>
      <c r="I5530" s="9"/>
      <c r="J5530" s="9"/>
      <c r="K5530" s="9"/>
      <c r="L5530" s="9"/>
      <c r="M5530" s="9"/>
      <c r="N5530" s="9"/>
      <c r="O5530" s="9"/>
      <c r="P5530" s="9"/>
      <c r="Q5530" s="9"/>
      <c r="R5530" s="9"/>
      <c r="S5530" s="9"/>
      <c r="T5530" s="9"/>
      <c r="U5530" s="9"/>
      <c r="V5530" s="9"/>
      <c r="W5530" s="9"/>
    </row>
    <row r="5531">
      <c r="A5531" s="123"/>
      <c r="B5531" s="25"/>
      <c r="C5531" s="116"/>
      <c r="D5531" s="9"/>
      <c r="E5531" s="9"/>
      <c r="F5531" s="9"/>
      <c r="G5531" s="9"/>
      <c r="H5531" s="9"/>
      <c r="I5531" s="9"/>
      <c r="J5531" s="9"/>
      <c r="K5531" s="9"/>
      <c r="L5531" s="9"/>
      <c r="M5531" s="9"/>
      <c r="N5531" s="9"/>
      <c r="O5531" s="9"/>
      <c r="P5531" s="9"/>
      <c r="Q5531" s="9"/>
      <c r="R5531" s="9"/>
      <c r="S5531" s="9"/>
      <c r="T5531" s="9"/>
      <c r="U5531" s="9"/>
      <c r="V5531" s="9"/>
      <c r="W5531" s="9"/>
    </row>
    <row r="5532">
      <c r="A5532" s="123"/>
      <c r="B5532" s="25"/>
      <c r="C5532" s="116"/>
      <c r="D5532" s="9"/>
      <c r="E5532" s="9"/>
      <c r="F5532" s="9"/>
      <c r="G5532" s="9"/>
      <c r="H5532" s="9"/>
      <c r="I5532" s="9"/>
      <c r="J5532" s="9"/>
      <c r="K5532" s="9"/>
      <c r="L5532" s="9"/>
      <c r="M5532" s="9"/>
      <c r="N5532" s="9"/>
      <c r="O5532" s="9"/>
      <c r="P5532" s="9"/>
      <c r="Q5532" s="9"/>
      <c r="R5532" s="9"/>
      <c r="S5532" s="9"/>
      <c r="T5532" s="9"/>
      <c r="U5532" s="9"/>
      <c r="V5532" s="9"/>
      <c r="W5532" s="9"/>
    </row>
    <row r="5533">
      <c r="A5533" s="123"/>
      <c r="B5533" s="25"/>
      <c r="C5533" s="116"/>
      <c r="D5533" s="9"/>
      <c r="E5533" s="9"/>
      <c r="F5533" s="9"/>
      <c r="G5533" s="9"/>
      <c r="H5533" s="9"/>
      <c r="I5533" s="9"/>
      <c r="J5533" s="9"/>
      <c r="K5533" s="9"/>
      <c r="L5533" s="9"/>
      <c r="M5533" s="9"/>
      <c r="N5533" s="9"/>
      <c r="O5533" s="9"/>
      <c r="P5533" s="9"/>
      <c r="Q5533" s="9"/>
      <c r="R5533" s="9"/>
      <c r="S5533" s="9"/>
      <c r="T5533" s="9"/>
      <c r="U5533" s="9"/>
      <c r="V5533" s="9"/>
      <c r="W5533" s="9"/>
    </row>
    <row r="5534">
      <c r="A5534" s="123"/>
      <c r="B5534" s="25"/>
      <c r="C5534" s="116"/>
      <c r="D5534" s="9"/>
      <c r="E5534" s="9"/>
      <c r="F5534" s="9"/>
      <c r="G5534" s="9"/>
      <c r="H5534" s="9"/>
      <c r="I5534" s="9"/>
      <c r="J5534" s="9"/>
      <c r="K5534" s="9"/>
      <c r="L5534" s="9"/>
      <c r="M5534" s="9"/>
      <c r="N5534" s="9"/>
      <c r="O5534" s="9"/>
      <c r="P5534" s="9"/>
      <c r="Q5534" s="9"/>
      <c r="R5534" s="9"/>
      <c r="S5534" s="9"/>
      <c r="T5534" s="9"/>
      <c r="U5534" s="9"/>
      <c r="V5534" s="9"/>
      <c r="W5534" s="9"/>
    </row>
    <row r="5535">
      <c r="A5535" s="123"/>
      <c r="B5535" s="25"/>
      <c r="C5535" s="116"/>
      <c r="D5535" s="9"/>
      <c r="E5535" s="9"/>
      <c r="F5535" s="9"/>
      <c r="G5535" s="9"/>
      <c r="H5535" s="9"/>
      <c r="I5535" s="9"/>
      <c r="J5535" s="9"/>
      <c r="K5535" s="9"/>
      <c r="L5535" s="9"/>
      <c r="M5535" s="9"/>
      <c r="N5535" s="9"/>
      <c r="O5535" s="9"/>
      <c r="P5535" s="9"/>
      <c r="Q5535" s="9"/>
      <c r="R5535" s="9"/>
      <c r="S5535" s="9"/>
      <c r="T5535" s="9"/>
      <c r="U5535" s="9"/>
      <c r="V5535" s="9"/>
      <c r="W5535" s="9"/>
    </row>
    <row r="5536">
      <c r="A5536" s="123"/>
      <c r="B5536" s="25"/>
      <c r="C5536" s="116"/>
      <c r="D5536" s="9"/>
      <c r="E5536" s="9"/>
      <c r="F5536" s="9"/>
      <c r="G5536" s="9"/>
      <c r="H5536" s="9"/>
      <c r="I5536" s="9"/>
      <c r="J5536" s="9"/>
      <c r="K5536" s="9"/>
      <c r="L5536" s="9"/>
      <c r="M5536" s="9"/>
      <c r="N5536" s="9"/>
      <c r="O5536" s="9"/>
      <c r="P5536" s="9"/>
      <c r="Q5536" s="9"/>
      <c r="R5536" s="9"/>
      <c r="S5536" s="9"/>
      <c r="T5536" s="9"/>
      <c r="U5536" s="9"/>
      <c r="V5536" s="9"/>
      <c r="W5536" s="9"/>
    </row>
    <row r="5537">
      <c r="A5537" s="123"/>
      <c r="B5537" s="25"/>
      <c r="C5537" s="116"/>
      <c r="D5537" s="9"/>
      <c r="E5537" s="9"/>
      <c r="F5537" s="9"/>
      <c r="G5537" s="9"/>
      <c r="H5537" s="9"/>
      <c r="I5537" s="9"/>
      <c r="J5537" s="9"/>
      <c r="K5537" s="9"/>
      <c r="L5537" s="9"/>
      <c r="M5537" s="9"/>
      <c r="N5537" s="9"/>
      <c r="O5537" s="9"/>
      <c r="P5537" s="9"/>
      <c r="Q5537" s="9"/>
      <c r="R5537" s="9"/>
      <c r="S5537" s="9"/>
      <c r="T5537" s="9"/>
      <c r="U5537" s="9"/>
      <c r="V5537" s="9"/>
      <c r="W5537" s="9"/>
    </row>
    <row r="5538">
      <c r="A5538" s="123"/>
      <c r="B5538" s="25"/>
      <c r="C5538" s="116"/>
      <c r="D5538" s="9"/>
      <c r="E5538" s="9"/>
      <c r="F5538" s="9"/>
      <c r="G5538" s="9"/>
      <c r="H5538" s="9"/>
      <c r="I5538" s="9"/>
      <c r="J5538" s="9"/>
      <c r="K5538" s="9"/>
      <c r="L5538" s="9"/>
      <c r="M5538" s="9"/>
      <c r="N5538" s="9"/>
      <c r="O5538" s="9"/>
      <c r="P5538" s="9"/>
      <c r="Q5538" s="9"/>
      <c r="R5538" s="9"/>
      <c r="S5538" s="9"/>
      <c r="T5538" s="9"/>
      <c r="U5538" s="9"/>
      <c r="V5538" s="9"/>
      <c r="W5538" s="9"/>
    </row>
    <row r="5539">
      <c r="A5539" s="123"/>
      <c r="B5539" s="25"/>
      <c r="C5539" s="116"/>
      <c r="D5539" s="9"/>
      <c r="E5539" s="9"/>
      <c r="F5539" s="9"/>
      <c r="G5539" s="9"/>
      <c r="H5539" s="9"/>
      <c r="I5539" s="9"/>
      <c r="J5539" s="9"/>
      <c r="K5539" s="9"/>
      <c r="L5539" s="9"/>
      <c r="M5539" s="9"/>
      <c r="N5539" s="9"/>
      <c r="O5539" s="9"/>
      <c r="P5539" s="9"/>
      <c r="Q5539" s="9"/>
      <c r="R5539" s="9"/>
      <c r="S5539" s="9"/>
      <c r="T5539" s="9"/>
      <c r="U5539" s="9"/>
      <c r="V5539" s="9"/>
      <c r="W5539" s="9"/>
    </row>
    <row r="5540">
      <c r="A5540" s="123"/>
      <c r="B5540" s="25"/>
      <c r="C5540" s="116"/>
      <c r="D5540" s="9"/>
      <c r="E5540" s="9"/>
      <c r="F5540" s="9"/>
      <c r="G5540" s="9"/>
      <c r="H5540" s="9"/>
      <c r="I5540" s="9"/>
      <c r="J5540" s="9"/>
      <c r="K5540" s="9"/>
      <c r="L5540" s="9"/>
      <c r="M5540" s="9"/>
      <c r="N5540" s="9"/>
      <c r="O5540" s="9"/>
      <c r="P5540" s="9"/>
      <c r="Q5540" s="9"/>
      <c r="R5540" s="9"/>
      <c r="S5540" s="9"/>
      <c r="T5540" s="9"/>
      <c r="U5540" s="9"/>
      <c r="V5540" s="9"/>
      <c r="W5540" s="9"/>
    </row>
    <row r="5541">
      <c r="A5541" s="123"/>
      <c r="B5541" s="25"/>
      <c r="C5541" s="116"/>
      <c r="D5541" s="9"/>
      <c r="E5541" s="9"/>
      <c r="F5541" s="9"/>
      <c r="G5541" s="9"/>
      <c r="H5541" s="9"/>
      <c r="I5541" s="9"/>
      <c r="J5541" s="9"/>
      <c r="K5541" s="9"/>
      <c r="L5541" s="9"/>
      <c r="M5541" s="9"/>
      <c r="N5541" s="9"/>
      <c r="O5541" s="9"/>
      <c r="P5541" s="9"/>
      <c r="Q5541" s="9"/>
      <c r="R5541" s="9"/>
      <c r="S5541" s="9"/>
      <c r="T5541" s="9"/>
      <c r="U5541" s="9"/>
      <c r="V5541" s="9"/>
      <c r="W5541" s="9"/>
    </row>
    <row r="5542">
      <c r="A5542" s="123"/>
      <c r="B5542" s="25"/>
      <c r="C5542" s="116"/>
      <c r="D5542" s="9"/>
      <c r="E5542" s="9"/>
      <c r="F5542" s="9"/>
      <c r="G5542" s="9"/>
      <c r="H5542" s="9"/>
      <c r="I5542" s="9"/>
      <c r="J5542" s="9"/>
      <c r="K5542" s="9"/>
      <c r="L5542" s="9"/>
      <c r="M5542" s="9"/>
      <c r="N5542" s="9"/>
      <c r="O5542" s="9"/>
      <c r="P5542" s="9"/>
      <c r="Q5542" s="9"/>
      <c r="R5542" s="9"/>
      <c r="S5542" s="9"/>
      <c r="T5542" s="9"/>
      <c r="U5542" s="9"/>
      <c r="V5542" s="9"/>
      <c r="W5542" s="9"/>
    </row>
    <row r="5543">
      <c r="A5543" s="123"/>
      <c r="B5543" s="25"/>
      <c r="C5543" s="116"/>
      <c r="D5543" s="9"/>
      <c r="E5543" s="9"/>
      <c r="F5543" s="9"/>
      <c r="G5543" s="9"/>
      <c r="H5543" s="9"/>
      <c r="I5543" s="9"/>
      <c r="J5543" s="9"/>
      <c r="K5543" s="9"/>
      <c r="L5543" s="9"/>
      <c r="M5543" s="9"/>
      <c r="N5543" s="9"/>
      <c r="O5543" s="9"/>
      <c r="P5543" s="9"/>
      <c r="Q5543" s="9"/>
      <c r="R5543" s="9"/>
      <c r="S5543" s="9"/>
      <c r="T5543" s="9"/>
      <c r="U5543" s="9"/>
      <c r="V5543" s="9"/>
      <c r="W5543" s="9"/>
    </row>
    <row r="5544">
      <c r="A5544" s="123"/>
      <c r="B5544" s="25"/>
      <c r="C5544" s="116"/>
      <c r="D5544" s="9"/>
      <c r="E5544" s="9"/>
      <c r="F5544" s="9"/>
      <c r="G5544" s="9"/>
      <c r="H5544" s="9"/>
      <c r="I5544" s="9"/>
      <c r="J5544" s="9"/>
      <c r="K5544" s="9"/>
      <c r="L5544" s="9"/>
      <c r="M5544" s="9"/>
      <c r="N5544" s="9"/>
      <c r="O5544" s="9"/>
      <c r="P5544" s="9"/>
      <c r="Q5544" s="9"/>
      <c r="R5544" s="9"/>
      <c r="S5544" s="9"/>
      <c r="T5544" s="9"/>
      <c r="U5544" s="9"/>
      <c r="V5544" s="9"/>
      <c r="W5544" s="9"/>
    </row>
    <row r="5545">
      <c r="A5545" s="123"/>
      <c r="B5545" s="25"/>
      <c r="C5545" s="116"/>
      <c r="D5545" s="9"/>
      <c r="E5545" s="9"/>
      <c r="F5545" s="9"/>
      <c r="G5545" s="9"/>
      <c r="H5545" s="9"/>
      <c r="I5545" s="9"/>
      <c r="J5545" s="9"/>
      <c r="K5545" s="9"/>
      <c r="L5545" s="9"/>
      <c r="M5545" s="9"/>
      <c r="N5545" s="9"/>
      <c r="O5545" s="9"/>
      <c r="P5545" s="9"/>
      <c r="Q5545" s="9"/>
      <c r="R5545" s="9"/>
      <c r="S5545" s="9"/>
      <c r="T5545" s="9"/>
      <c r="U5545" s="9"/>
      <c r="V5545" s="9"/>
      <c r="W5545" s="9"/>
    </row>
    <row r="5546">
      <c r="A5546" s="123"/>
      <c r="B5546" s="25"/>
      <c r="C5546" s="116"/>
      <c r="D5546" s="9"/>
      <c r="E5546" s="9"/>
      <c r="F5546" s="9"/>
      <c r="G5546" s="9"/>
      <c r="H5546" s="9"/>
      <c r="I5546" s="9"/>
      <c r="J5546" s="9"/>
      <c r="K5546" s="9"/>
      <c r="L5546" s="9"/>
      <c r="M5546" s="9"/>
      <c r="N5546" s="9"/>
      <c r="O5546" s="9"/>
      <c r="P5546" s="9"/>
      <c r="Q5546" s="9"/>
      <c r="R5546" s="9"/>
      <c r="S5546" s="9"/>
      <c r="T5546" s="9"/>
      <c r="U5546" s="9"/>
      <c r="V5546" s="9"/>
      <c r="W5546" s="9"/>
    </row>
    <row r="5547">
      <c r="A5547" s="123"/>
      <c r="B5547" s="25"/>
      <c r="C5547" s="116"/>
      <c r="D5547" s="9"/>
      <c r="E5547" s="9"/>
      <c r="F5547" s="9"/>
      <c r="G5547" s="9"/>
      <c r="H5547" s="9"/>
      <c r="I5547" s="9"/>
      <c r="J5547" s="9"/>
      <c r="K5547" s="9"/>
      <c r="L5547" s="9"/>
      <c r="M5547" s="9"/>
      <c r="N5547" s="9"/>
      <c r="O5547" s="9"/>
      <c r="P5547" s="9"/>
      <c r="Q5547" s="9"/>
      <c r="R5547" s="9"/>
      <c r="S5547" s="9"/>
      <c r="T5547" s="9"/>
      <c r="U5547" s="9"/>
      <c r="V5547" s="9"/>
      <c r="W5547" s="9"/>
    </row>
    <row r="5548">
      <c r="A5548" s="123"/>
      <c r="B5548" s="25"/>
      <c r="C5548" s="116"/>
      <c r="D5548" s="9"/>
      <c r="E5548" s="9"/>
      <c r="F5548" s="9"/>
      <c r="G5548" s="9"/>
      <c r="H5548" s="9"/>
      <c r="I5548" s="9"/>
      <c r="J5548" s="9"/>
      <c r="K5548" s="9"/>
      <c r="L5548" s="9"/>
      <c r="M5548" s="9"/>
      <c r="N5548" s="9"/>
      <c r="O5548" s="9"/>
      <c r="P5548" s="9"/>
      <c r="Q5548" s="9"/>
      <c r="R5548" s="9"/>
      <c r="S5548" s="9"/>
      <c r="T5548" s="9"/>
      <c r="U5548" s="9"/>
      <c r="V5548" s="9"/>
      <c r="W5548" s="9"/>
    </row>
    <row r="5549">
      <c r="A5549" s="123"/>
      <c r="B5549" s="25"/>
      <c r="C5549" s="116"/>
      <c r="D5549" s="9"/>
      <c r="E5549" s="9"/>
      <c r="F5549" s="9"/>
      <c r="G5549" s="9"/>
      <c r="H5549" s="9"/>
      <c r="I5549" s="9"/>
      <c r="J5549" s="9"/>
      <c r="K5549" s="9"/>
      <c r="L5549" s="9"/>
      <c r="M5549" s="9"/>
      <c r="N5549" s="9"/>
      <c r="O5549" s="9"/>
      <c r="P5549" s="9"/>
      <c r="Q5549" s="9"/>
      <c r="R5549" s="9"/>
      <c r="S5549" s="9"/>
      <c r="T5549" s="9"/>
      <c r="U5549" s="9"/>
      <c r="V5549" s="9"/>
      <c r="W5549" s="9"/>
    </row>
    <row r="5550">
      <c r="A5550" s="123"/>
      <c r="B5550" s="25"/>
      <c r="C5550" s="116"/>
      <c r="D5550" s="9"/>
      <c r="E5550" s="9"/>
      <c r="F5550" s="9"/>
      <c r="G5550" s="9"/>
      <c r="H5550" s="9"/>
      <c r="I5550" s="9"/>
      <c r="J5550" s="9"/>
      <c r="K5550" s="9"/>
      <c r="L5550" s="9"/>
      <c r="M5550" s="9"/>
      <c r="N5550" s="9"/>
      <c r="O5550" s="9"/>
      <c r="P5550" s="9"/>
      <c r="Q5550" s="9"/>
      <c r="R5550" s="9"/>
      <c r="S5550" s="9"/>
      <c r="T5550" s="9"/>
      <c r="U5550" s="9"/>
      <c r="V5550" s="9"/>
      <c r="W5550" s="9"/>
    </row>
    <row r="5551">
      <c r="A5551" s="123"/>
      <c r="B5551" s="25"/>
      <c r="C5551" s="116"/>
      <c r="D5551" s="9"/>
      <c r="E5551" s="9"/>
      <c r="F5551" s="9"/>
      <c r="G5551" s="9"/>
      <c r="H5551" s="9"/>
      <c r="I5551" s="9"/>
      <c r="J5551" s="9"/>
      <c r="K5551" s="9"/>
      <c r="L5551" s="9"/>
      <c r="M5551" s="9"/>
      <c r="N5551" s="9"/>
      <c r="O5551" s="9"/>
      <c r="P5551" s="9"/>
      <c r="Q5551" s="9"/>
      <c r="R5551" s="9"/>
      <c r="S5551" s="9"/>
      <c r="T5551" s="9"/>
      <c r="U5551" s="9"/>
      <c r="V5551" s="9"/>
      <c r="W5551" s="9"/>
    </row>
    <row r="5552">
      <c r="A5552" s="123"/>
      <c r="B5552" s="25"/>
      <c r="C5552" s="116"/>
      <c r="D5552" s="9"/>
      <c r="E5552" s="9"/>
      <c r="F5552" s="9"/>
      <c r="G5552" s="9"/>
      <c r="H5552" s="9"/>
      <c r="I5552" s="9"/>
      <c r="J5552" s="9"/>
      <c r="K5552" s="9"/>
      <c r="L5552" s="9"/>
      <c r="M5552" s="9"/>
      <c r="N5552" s="9"/>
      <c r="O5552" s="9"/>
      <c r="P5552" s="9"/>
      <c r="Q5552" s="9"/>
      <c r="R5552" s="9"/>
      <c r="S5552" s="9"/>
      <c r="T5552" s="9"/>
      <c r="U5552" s="9"/>
      <c r="V5552" s="9"/>
      <c r="W5552" s="9"/>
    </row>
    <row r="5553">
      <c r="A5553" s="123"/>
      <c r="B5553" s="25"/>
      <c r="C5553" s="116"/>
      <c r="D5553" s="9"/>
      <c r="E5553" s="9"/>
      <c r="F5553" s="9"/>
      <c r="G5553" s="9"/>
      <c r="H5553" s="9"/>
      <c r="I5553" s="9"/>
      <c r="J5553" s="9"/>
      <c r="K5553" s="9"/>
      <c r="L5553" s="9"/>
      <c r="M5553" s="9"/>
      <c r="N5553" s="9"/>
      <c r="O5553" s="9"/>
      <c r="P5553" s="9"/>
      <c r="Q5553" s="9"/>
      <c r="R5553" s="9"/>
      <c r="S5553" s="9"/>
      <c r="T5553" s="9"/>
      <c r="U5553" s="9"/>
      <c r="V5553" s="9"/>
      <c r="W5553" s="9"/>
    </row>
    <row r="5554">
      <c r="A5554" s="123"/>
      <c r="B5554" s="25"/>
      <c r="C5554" s="116"/>
      <c r="D5554" s="9"/>
      <c r="E5554" s="9"/>
      <c r="F5554" s="9"/>
      <c r="G5554" s="9"/>
      <c r="H5554" s="9"/>
      <c r="I5554" s="9"/>
      <c r="J5554" s="9"/>
      <c r="K5554" s="9"/>
      <c r="L5554" s="9"/>
      <c r="M5554" s="9"/>
      <c r="N5554" s="9"/>
      <c r="O5554" s="9"/>
      <c r="P5554" s="9"/>
      <c r="Q5554" s="9"/>
      <c r="R5554" s="9"/>
      <c r="S5554" s="9"/>
      <c r="T5554" s="9"/>
      <c r="U5554" s="9"/>
      <c r="V5554" s="9"/>
      <c r="W5554" s="9"/>
    </row>
    <row r="5555">
      <c r="A5555" s="123"/>
      <c r="B5555" s="25"/>
      <c r="C5555" s="116"/>
      <c r="D5555" s="9"/>
      <c r="E5555" s="9"/>
      <c r="F5555" s="9"/>
      <c r="G5555" s="9"/>
      <c r="H5555" s="9"/>
      <c r="I5555" s="9"/>
      <c r="J5555" s="9"/>
      <c r="K5555" s="9"/>
      <c r="L5555" s="9"/>
      <c r="M5555" s="9"/>
      <c r="N5555" s="9"/>
      <c r="O5555" s="9"/>
      <c r="P5555" s="9"/>
      <c r="Q5555" s="9"/>
      <c r="R5555" s="9"/>
      <c r="S5555" s="9"/>
      <c r="T5555" s="9"/>
      <c r="U5555" s="9"/>
      <c r="V5555" s="9"/>
      <c r="W5555" s="9"/>
    </row>
    <row r="5556">
      <c r="A5556" s="123"/>
      <c r="B5556" s="25"/>
      <c r="C5556" s="116"/>
      <c r="D5556" s="9"/>
      <c r="E5556" s="9"/>
      <c r="F5556" s="9"/>
      <c r="G5556" s="9"/>
      <c r="H5556" s="9"/>
      <c r="I5556" s="9"/>
      <c r="J5556" s="9"/>
      <c r="K5556" s="9"/>
      <c r="L5556" s="9"/>
      <c r="M5556" s="9"/>
      <c r="N5556" s="9"/>
      <c r="O5556" s="9"/>
      <c r="P5556" s="9"/>
      <c r="Q5556" s="9"/>
      <c r="R5556" s="9"/>
      <c r="S5556" s="9"/>
      <c r="T5556" s="9"/>
      <c r="U5556" s="9"/>
      <c r="V5556" s="9"/>
      <c r="W5556" s="9"/>
    </row>
    <row r="5557">
      <c r="A5557" s="123"/>
      <c r="B5557" s="25"/>
      <c r="C5557" s="116"/>
      <c r="D5557" s="9"/>
      <c r="E5557" s="9"/>
      <c r="F5557" s="9"/>
      <c r="G5557" s="9"/>
      <c r="H5557" s="9"/>
      <c r="I5557" s="9"/>
      <c r="J5557" s="9"/>
      <c r="K5557" s="9"/>
      <c r="L5557" s="9"/>
      <c r="M5557" s="9"/>
      <c r="N5557" s="9"/>
      <c r="O5557" s="9"/>
      <c r="P5557" s="9"/>
      <c r="Q5557" s="9"/>
      <c r="R5557" s="9"/>
      <c r="S5557" s="9"/>
      <c r="T5557" s="9"/>
      <c r="U5557" s="9"/>
      <c r="V5557" s="9"/>
      <c r="W5557" s="9"/>
    </row>
    <row r="5558">
      <c r="A5558" s="123"/>
      <c r="B5558" s="25"/>
      <c r="C5558" s="116"/>
      <c r="D5558" s="9"/>
      <c r="E5558" s="9"/>
      <c r="F5558" s="9"/>
      <c r="G5558" s="9"/>
      <c r="H5558" s="9"/>
      <c r="I5558" s="9"/>
      <c r="J5558" s="9"/>
      <c r="K5558" s="9"/>
      <c r="L5558" s="9"/>
      <c r="M5558" s="9"/>
      <c r="N5558" s="9"/>
      <c r="O5558" s="9"/>
      <c r="P5558" s="9"/>
      <c r="Q5558" s="9"/>
      <c r="R5558" s="9"/>
      <c r="S5558" s="9"/>
      <c r="T5558" s="9"/>
      <c r="U5558" s="9"/>
      <c r="V5558" s="9"/>
      <c r="W5558" s="9"/>
    </row>
    <row r="5559">
      <c r="A5559" s="123"/>
      <c r="B5559" s="25"/>
      <c r="C5559" s="116"/>
      <c r="D5559" s="9"/>
      <c r="E5559" s="9"/>
      <c r="F5559" s="9"/>
      <c r="G5559" s="9"/>
      <c r="H5559" s="9"/>
      <c r="I5559" s="9"/>
      <c r="J5559" s="9"/>
      <c r="K5559" s="9"/>
      <c r="L5559" s="9"/>
      <c r="M5559" s="9"/>
      <c r="N5559" s="9"/>
      <c r="O5559" s="9"/>
      <c r="P5559" s="9"/>
      <c r="Q5559" s="9"/>
      <c r="R5559" s="9"/>
      <c r="S5559" s="9"/>
      <c r="T5559" s="9"/>
      <c r="U5559" s="9"/>
      <c r="V5559" s="9"/>
      <c r="W5559" s="9"/>
    </row>
    <row r="5560">
      <c r="A5560" s="123"/>
      <c r="B5560" s="25"/>
      <c r="C5560" s="116"/>
      <c r="D5560" s="9"/>
      <c r="E5560" s="9"/>
      <c r="F5560" s="9"/>
      <c r="G5560" s="9"/>
      <c r="H5560" s="9"/>
      <c r="I5560" s="9"/>
      <c r="J5560" s="9"/>
      <c r="K5560" s="9"/>
      <c r="L5560" s="9"/>
      <c r="M5560" s="9"/>
      <c r="N5560" s="9"/>
      <c r="O5560" s="9"/>
      <c r="P5560" s="9"/>
      <c r="Q5560" s="9"/>
      <c r="R5560" s="9"/>
      <c r="S5560" s="9"/>
      <c r="T5560" s="9"/>
      <c r="U5560" s="9"/>
      <c r="V5560" s="9"/>
      <c r="W5560" s="9"/>
    </row>
    <row r="5561">
      <c r="A5561" s="123"/>
      <c r="B5561" s="25"/>
      <c r="C5561" s="116"/>
      <c r="D5561" s="9"/>
      <c r="E5561" s="9"/>
      <c r="F5561" s="9"/>
      <c r="G5561" s="9"/>
      <c r="H5561" s="9"/>
      <c r="I5561" s="9"/>
      <c r="J5561" s="9"/>
      <c r="K5561" s="9"/>
      <c r="L5561" s="9"/>
      <c r="M5561" s="9"/>
      <c r="N5561" s="9"/>
      <c r="O5561" s="9"/>
      <c r="P5561" s="9"/>
      <c r="Q5561" s="9"/>
      <c r="R5561" s="9"/>
      <c r="S5561" s="9"/>
      <c r="T5561" s="9"/>
      <c r="U5561" s="9"/>
      <c r="V5561" s="9"/>
      <c r="W5561" s="9"/>
    </row>
    <row r="5562">
      <c r="A5562" s="123"/>
      <c r="B5562" s="25"/>
      <c r="C5562" s="116"/>
      <c r="D5562" s="9"/>
      <c r="E5562" s="9"/>
      <c r="F5562" s="9"/>
      <c r="G5562" s="9"/>
      <c r="H5562" s="9"/>
      <c r="I5562" s="9"/>
      <c r="J5562" s="9"/>
      <c r="K5562" s="9"/>
      <c r="L5562" s="9"/>
      <c r="M5562" s="9"/>
      <c r="N5562" s="9"/>
      <c r="O5562" s="9"/>
      <c r="P5562" s="9"/>
      <c r="Q5562" s="9"/>
      <c r="R5562" s="9"/>
      <c r="S5562" s="9"/>
      <c r="T5562" s="9"/>
      <c r="U5562" s="9"/>
      <c r="V5562" s="9"/>
      <c r="W5562" s="9"/>
    </row>
    <row r="5563">
      <c r="A5563" s="123"/>
      <c r="B5563" s="25"/>
      <c r="C5563" s="116"/>
      <c r="D5563" s="9"/>
      <c r="E5563" s="9"/>
      <c r="F5563" s="9"/>
      <c r="G5563" s="9"/>
      <c r="H5563" s="9"/>
      <c r="I5563" s="9"/>
      <c r="J5563" s="9"/>
      <c r="K5563" s="9"/>
      <c r="L5563" s="9"/>
      <c r="M5563" s="9"/>
      <c r="N5563" s="9"/>
      <c r="O5563" s="9"/>
      <c r="P5563" s="9"/>
      <c r="Q5563" s="9"/>
      <c r="R5563" s="9"/>
      <c r="S5563" s="9"/>
      <c r="T5563" s="9"/>
      <c r="U5563" s="9"/>
      <c r="V5563" s="9"/>
      <c r="W5563" s="9"/>
    </row>
    <row r="5564">
      <c r="A5564" s="123"/>
      <c r="B5564" s="25"/>
      <c r="C5564" s="116"/>
      <c r="D5564" s="9"/>
      <c r="E5564" s="9"/>
      <c r="F5564" s="9"/>
      <c r="G5564" s="9"/>
      <c r="H5564" s="9"/>
      <c r="I5564" s="9"/>
      <c r="J5564" s="9"/>
      <c r="K5564" s="9"/>
      <c r="L5564" s="9"/>
      <c r="M5564" s="9"/>
      <c r="N5564" s="9"/>
      <c r="O5564" s="9"/>
      <c r="P5564" s="9"/>
      <c r="Q5564" s="9"/>
      <c r="R5564" s="9"/>
      <c r="S5564" s="9"/>
      <c r="T5564" s="9"/>
      <c r="U5564" s="9"/>
      <c r="V5564" s="9"/>
      <c r="W5564" s="9"/>
    </row>
    <row r="5565">
      <c r="A5565" s="123"/>
      <c r="B5565" s="25"/>
      <c r="C5565" s="116"/>
      <c r="D5565" s="9"/>
      <c r="E5565" s="9"/>
      <c r="F5565" s="9"/>
      <c r="G5565" s="9"/>
      <c r="H5565" s="9"/>
      <c r="I5565" s="9"/>
      <c r="J5565" s="9"/>
      <c r="K5565" s="9"/>
      <c r="L5565" s="9"/>
      <c r="M5565" s="9"/>
      <c r="N5565" s="9"/>
      <c r="O5565" s="9"/>
      <c r="P5565" s="9"/>
      <c r="Q5565" s="9"/>
      <c r="R5565" s="9"/>
      <c r="S5565" s="9"/>
      <c r="T5565" s="9"/>
      <c r="U5565" s="9"/>
      <c r="V5565" s="9"/>
      <c r="W5565" s="9"/>
    </row>
    <row r="5566">
      <c r="A5566" s="123"/>
      <c r="B5566" s="25"/>
      <c r="C5566" s="116"/>
      <c r="D5566" s="9"/>
      <c r="E5566" s="9"/>
      <c r="F5566" s="9"/>
      <c r="G5566" s="9"/>
      <c r="H5566" s="9"/>
      <c r="I5566" s="9"/>
      <c r="J5566" s="9"/>
      <c r="K5566" s="9"/>
      <c r="L5566" s="9"/>
      <c r="M5566" s="9"/>
      <c r="N5566" s="9"/>
      <c r="O5566" s="9"/>
      <c r="P5566" s="9"/>
      <c r="Q5566" s="9"/>
      <c r="R5566" s="9"/>
      <c r="S5566" s="9"/>
      <c r="T5566" s="9"/>
      <c r="U5566" s="9"/>
      <c r="V5566" s="9"/>
      <c r="W5566" s="9"/>
    </row>
    <row r="5567">
      <c r="A5567" s="123"/>
      <c r="B5567" s="25"/>
      <c r="C5567" s="116"/>
      <c r="D5567" s="9"/>
      <c r="E5567" s="9"/>
      <c r="F5567" s="9"/>
      <c r="G5567" s="9"/>
      <c r="H5567" s="9"/>
      <c r="I5567" s="9"/>
      <c r="J5567" s="9"/>
      <c r="K5567" s="9"/>
      <c r="L5567" s="9"/>
      <c r="M5567" s="9"/>
      <c r="N5567" s="9"/>
      <c r="O5567" s="9"/>
      <c r="P5567" s="9"/>
      <c r="Q5567" s="9"/>
      <c r="R5567" s="9"/>
      <c r="S5567" s="9"/>
      <c r="T5567" s="9"/>
      <c r="U5567" s="9"/>
      <c r="V5567" s="9"/>
      <c r="W5567" s="9"/>
    </row>
    <row r="5568">
      <c r="A5568" s="123"/>
      <c r="B5568" s="25"/>
      <c r="C5568" s="116"/>
      <c r="D5568" s="9"/>
      <c r="E5568" s="9"/>
      <c r="F5568" s="9"/>
      <c r="G5568" s="9"/>
      <c r="H5568" s="9"/>
      <c r="I5568" s="9"/>
      <c r="J5568" s="9"/>
      <c r="K5568" s="9"/>
      <c r="L5568" s="9"/>
      <c r="M5568" s="9"/>
      <c r="N5568" s="9"/>
      <c r="O5568" s="9"/>
      <c r="P5568" s="9"/>
      <c r="Q5568" s="9"/>
      <c r="R5568" s="9"/>
      <c r="S5568" s="9"/>
      <c r="T5568" s="9"/>
      <c r="U5568" s="9"/>
      <c r="V5568" s="9"/>
      <c r="W5568" s="9"/>
    </row>
    <row r="5569">
      <c r="A5569" s="123"/>
      <c r="B5569" s="25"/>
      <c r="C5569" s="116"/>
      <c r="D5569" s="9"/>
      <c r="E5569" s="9"/>
      <c r="F5569" s="9"/>
      <c r="G5569" s="9"/>
      <c r="H5569" s="9"/>
      <c r="I5569" s="9"/>
      <c r="J5569" s="9"/>
      <c r="K5569" s="9"/>
      <c r="L5569" s="9"/>
      <c r="M5569" s="9"/>
      <c r="N5569" s="9"/>
      <c r="O5569" s="9"/>
      <c r="P5569" s="9"/>
      <c r="Q5569" s="9"/>
      <c r="R5569" s="9"/>
      <c r="S5569" s="9"/>
      <c r="T5569" s="9"/>
      <c r="U5569" s="9"/>
      <c r="V5569" s="9"/>
      <c r="W5569" s="9"/>
    </row>
    <row r="5570">
      <c r="A5570" s="123"/>
      <c r="B5570" s="25"/>
      <c r="C5570" s="116"/>
      <c r="D5570" s="9"/>
      <c r="E5570" s="9"/>
      <c r="F5570" s="9"/>
      <c r="G5570" s="9"/>
      <c r="H5570" s="9"/>
      <c r="I5570" s="9"/>
      <c r="J5570" s="9"/>
      <c r="K5570" s="9"/>
      <c r="L5570" s="9"/>
      <c r="M5570" s="9"/>
      <c r="N5570" s="9"/>
      <c r="O5570" s="9"/>
      <c r="P5570" s="9"/>
      <c r="Q5570" s="9"/>
      <c r="R5570" s="9"/>
      <c r="S5570" s="9"/>
      <c r="T5570" s="9"/>
      <c r="U5570" s="9"/>
      <c r="V5570" s="9"/>
      <c r="W5570" s="9"/>
    </row>
    <row r="5571">
      <c r="A5571" s="123"/>
      <c r="B5571" s="25"/>
      <c r="C5571" s="116"/>
      <c r="D5571" s="9"/>
      <c r="E5571" s="9"/>
      <c r="F5571" s="9"/>
      <c r="G5571" s="9"/>
      <c r="H5571" s="9"/>
      <c r="I5571" s="9"/>
      <c r="J5571" s="9"/>
      <c r="K5571" s="9"/>
      <c r="L5571" s="9"/>
      <c r="M5571" s="9"/>
      <c r="N5571" s="9"/>
      <c r="O5571" s="9"/>
      <c r="P5571" s="9"/>
      <c r="Q5571" s="9"/>
      <c r="R5571" s="9"/>
      <c r="S5571" s="9"/>
      <c r="T5571" s="9"/>
      <c r="U5571" s="9"/>
      <c r="V5571" s="9"/>
      <c r="W5571" s="9"/>
    </row>
    <row r="5572">
      <c r="A5572" s="123"/>
      <c r="B5572" s="25"/>
      <c r="C5572" s="116"/>
      <c r="D5572" s="9"/>
      <c r="E5572" s="9"/>
      <c r="F5572" s="9"/>
      <c r="G5572" s="9"/>
      <c r="H5572" s="9"/>
      <c r="I5572" s="9"/>
      <c r="J5572" s="9"/>
      <c r="K5572" s="9"/>
      <c r="L5572" s="9"/>
      <c r="M5572" s="9"/>
      <c r="N5572" s="9"/>
      <c r="O5572" s="9"/>
      <c r="P5572" s="9"/>
      <c r="Q5572" s="9"/>
      <c r="R5572" s="9"/>
      <c r="S5572" s="9"/>
      <c r="T5572" s="9"/>
      <c r="U5572" s="9"/>
      <c r="V5572" s="9"/>
      <c r="W5572" s="9"/>
    </row>
    <row r="5573">
      <c r="A5573" s="123"/>
      <c r="B5573" s="25"/>
      <c r="C5573" s="116"/>
      <c r="D5573" s="9"/>
      <c r="E5573" s="9"/>
      <c r="F5573" s="9"/>
      <c r="G5573" s="9"/>
      <c r="H5573" s="9"/>
      <c r="I5573" s="9"/>
      <c r="J5573" s="9"/>
      <c r="K5573" s="9"/>
      <c r="L5573" s="9"/>
      <c r="M5573" s="9"/>
      <c r="N5573" s="9"/>
      <c r="O5573" s="9"/>
      <c r="P5573" s="9"/>
      <c r="Q5573" s="9"/>
      <c r="R5573" s="9"/>
      <c r="S5573" s="9"/>
      <c r="T5573" s="9"/>
      <c r="U5573" s="9"/>
      <c r="V5573" s="9"/>
      <c r="W5573" s="9"/>
    </row>
    <row r="5574">
      <c r="A5574" s="123"/>
      <c r="B5574" s="25"/>
      <c r="C5574" s="116"/>
      <c r="D5574" s="9"/>
      <c r="E5574" s="9"/>
      <c r="F5574" s="9"/>
      <c r="G5574" s="9"/>
      <c r="H5574" s="9"/>
      <c r="I5574" s="9"/>
      <c r="J5574" s="9"/>
      <c r="K5574" s="9"/>
      <c r="L5574" s="9"/>
      <c r="M5574" s="9"/>
      <c r="N5574" s="9"/>
      <c r="O5574" s="9"/>
      <c r="P5574" s="9"/>
      <c r="Q5574" s="9"/>
      <c r="R5574" s="9"/>
      <c r="S5574" s="9"/>
      <c r="T5574" s="9"/>
      <c r="U5574" s="9"/>
      <c r="V5574" s="9"/>
      <c r="W5574" s="9"/>
    </row>
    <row r="5575">
      <c r="A5575" s="123"/>
      <c r="B5575" s="25"/>
      <c r="C5575" s="116"/>
      <c r="D5575" s="9"/>
      <c r="E5575" s="9"/>
      <c r="F5575" s="9"/>
      <c r="G5575" s="9"/>
      <c r="H5575" s="9"/>
      <c r="I5575" s="9"/>
      <c r="J5575" s="9"/>
      <c r="K5575" s="9"/>
      <c r="L5575" s="9"/>
      <c r="M5575" s="9"/>
      <c r="N5575" s="9"/>
      <c r="O5575" s="9"/>
      <c r="P5575" s="9"/>
      <c r="Q5575" s="9"/>
      <c r="R5575" s="9"/>
      <c r="S5575" s="9"/>
      <c r="T5575" s="9"/>
      <c r="U5575" s="9"/>
      <c r="V5575" s="9"/>
      <c r="W5575" s="9"/>
    </row>
    <row r="5576">
      <c r="A5576" s="123"/>
      <c r="B5576" s="25"/>
      <c r="C5576" s="116"/>
      <c r="D5576" s="9"/>
      <c r="E5576" s="9"/>
      <c r="F5576" s="9"/>
      <c r="G5576" s="9"/>
      <c r="H5576" s="9"/>
      <c r="I5576" s="9"/>
      <c r="J5576" s="9"/>
      <c r="K5576" s="9"/>
      <c r="L5576" s="9"/>
      <c r="M5576" s="9"/>
      <c r="N5576" s="9"/>
      <c r="O5576" s="9"/>
      <c r="P5576" s="9"/>
      <c r="Q5576" s="9"/>
      <c r="R5576" s="9"/>
      <c r="S5576" s="9"/>
      <c r="T5576" s="9"/>
      <c r="U5576" s="9"/>
      <c r="V5576" s="9"/>
      <c r="W5576" s="9"/>
    </row>
    <row r="5577">
      <c r="A5577" s="123"/>
      <c r="B5577" s="25"/>
      <c r="C5577" s="116"/>
      <c r="D5577" s="9"/>
      <c r="E5577" s="9"/>
      <c r="F5577" s="9"/>
      <c r="G5577" s="9"/>
      <c r="H5577" s="9"/>
      <c r="I5577" s="9"/>
      <c r="J5577" s="9"/>
      <c r="K5577" s="9"/>
      <c r="L5577" s="9"/>
      <c r="M5577" s="9"/>
      <c r="N5577" s="9"/>
      <c r="O5577" s="9"/>
      <c r="P5577" s="9"/>
      <c r="Q5577" s="9"/>
      <c r="R5577" s="9"/>
      <c r="S5577" s="9"/>
      <c r="T5577" s="9"/>
      <c r="U5577" s="9"/>
      <c r="V5577" s="9"/>
      <c r="W5577" s="9"/>
    </row>
    <row r="5578">
      <c r="A5578" s="123"/>
      <c r="B5578" s="25"/>
      <c r="C5578" s="116"/>
      <c r="D5578" s="9"/>
      <c r="E5578" s="9"/>
      <c r="F5578" s="9"/>
      <c r="G5578" s="9"/>
      <c r="H5578" s="9"/>
      <c r="I5578" s="9"/>
      <c r="J5578" s="9"/>
      <c r="K5578" s="9"/>
      <c r="L5578" s="9"/>
      <c r="M5578" s="9"/>
      <c r="N5578" s="9"/>
      <c r="O5578" s="9"/>
      <c r="P5578" s="9"/>
      <c r="Q5578" s="9"/>
      <c r="R5578" s="9"/>
      <c r="S5578" s="9"/>
      <c r="T5578" s="9"/>
      <c r="U5578" s="9"/>
      <c r="V5578" s="9"/>
      <c r="W5578" s="9"/>
    </row>
    <row r="5579">
      <c r="A5579" s="123"/>
      <c r="B5579" s="25"/>
      <c r="C5579" s="116"/>
      <c r="D5579" s="9"/>
      <c r="E5579" s="9"/>
      <c r="F5579" s="9"/>
      <c r="G5579" s="9"/>
      <c r="H5579" s="9"/>
      <c r="I5579" s="9"/>
      <c r="J5579" s="9"/>
      <c r="K5579" s="9"/>
      <c r="L5579" s="9"/>
      <c r="M5579" s="9"/>
      <c r="N5579" s="9"/>
      <c r="O5579" s="9"/>
      <c r="P5579" s="9"/>
      <c r="Q5579" s="9"/>
      <c r="R5579" s="9"/>
      <c r="S5579" s="9"/>
      <c r="T5579" s="9"/>
      <c r="U5579" s="9"/>
      <c r="V5579" s="9"/>
      <c r="W5579" s="9"/>
    </row>
    <row r="5580">
      <c r="A5580" s="123"/>
      <c r="B5580" s="25"/>
      <c r="C5580" s="116"/>
      <c r="D5580" s="9"/>
      <c r="E5580" s="9"/>
      <c r="F5580" s="9"/>
      <c r="G5580" s="9"/>
      <c r="H5580" s="9"/>
      <c r="I5580" s="9"/>
      <c r="J5580" s="9"/>
      <c r="K5580" s="9"/>
      <c r="L5580" s="9"/>
      <c r="M5580" s="9"/>
      <c r="N5580" s="9"/>
      <c r="O5580" s="9"/>
      <c r="P5580" s="9"/>
      <c r="Q5580" s="9"/>
      <c r="R5580" s="9"/>
      <c r="S5580" s="9"/>
      <c r="T5580" s="9"/>
      <c r="U5580" s="9"/>
      <c r="V5580" s="9"/>
      <c r="W5580" s="9"/>
    </row>
    <row r="5581">
      <c r="A5581" s="123"/>
      <c r="B5581" s="25"/>
      <c r="C5581" s="116"/>
      <c r="D5581" s="9"/>
      <c r="E5581" s="9"/>
      <c r="F5581" s="9"/>
      <c r="G5581" s="9"/>
      <c r="H5581" s="9"/>
      <c r="I5581" s="9"/>
      <c r="J5581" s="9"/>
      <c r="K5581" s="9"/>
      <c r="L5581" s="9"/>
      <c r="M5581" s="9"/>
      <c r="N5581" s="9"/>
      <c r="O5581" s="9"/>
      <c r="P5581" s="9"/>
      <c r="Q5581" s="9"/>
      <c r="R5581" s="9"/>
      <c r="S5581" s="9"/>
      <c r="T5581" s="9"/>
      <c r="U5581" s="9"/>
      <c r="V5581" s="9"/>
      <c r="W5581" s="9"/>
    </row>
    <row r="5582">
      <c r="A5582" s="123"/>
      <c r="B5582" s="25"/>
      <c r="C5582" s="116"/>
      <c r="D5582" s="9"/>
      <c r="E5582" s="9"/>
      <c r="F5582" s="9"/>
      <c r="G5582" s="9"/>
      <c r="H5582" s="9"/>
      <c r="I5582" s="9"/>
      <c r="J5582" s="9"/>
      <c r="K5582" s="9"/>
      <c r="L5582" s="9"/>
      <c r="M5582" s="9"/>
      <c r="N5582" s="9"/>
      <c r="O5582" s="9"/>
      <c r="P5582" s="9"/>
      <c r="Q5582" s="9"/>
      <c r="R5582" s="9"/>
      <c r="S5582" s="9"/>
      <c r="T5582" s="9"/>
      <c r="U5582" s="9"/>
      <c r="V5582" s="9"/>
      <c r="W5582" s="9"/>
    </row>
    <row r="5583">
      <c r="A5583" s="123"/>
      <c r="B5583" s="25"/>
      <c r="C5583" s="116"/>
      <c r="D5583" s="9"/>
      <c r="E5583" s="9"/>
      <c r="F5583" s="9"/>
      <c r="G5583" s="9"/>
      <c r="H5583" s="9"/>
      <c r="I5583" s="9"/>
      <c r="J5583" s="9"/>
      <c r="K5583" s="9"/>
      <c r="L5583" s="9"/>
      <c r="M5583" s="9"/>
      <c r="N5583" s="9"/>
      <c r="O5583" s="9"/>
      <c r="P5583" s="9"/>
      <c r="Q5583" s="9"/>
      <c r="R5583" s="9"/>
      <c r="S5583" s="9"/>
      <c r="T5583" s="9"/>
      <c r="U5583" s="9"/>
      <c r="V5583" s="9"/>
      <c r="W5583" s="9"/>
    </row>
    <row r="5584">
      <c r="A5584" s="123"/>
      <c r="B5584" s="25"/>
      <c r="C5584" s="116"/>
      <c r="D5584" s="9"/>
      <c r="E5584" s="9"/>
      <c r="F5584" s="9"/>
      <c r="G5584" s="9"/>
      <c r="H5584" s="9"/>
      <c r="I5584" s="9"/>
      <c r="J5584" s="9"/>
      <c r="K5584" s="9"/>
      <c r="L5584" s="9"/>
      <c r="M5584" s="9"/>
      <c r="N5584" s="9"/>
      <c r="O5584" s="9"/>
      <c r="P5584" s="9"/>
      <c r="Q5584" s="9"/>
      <c r="R5584" s="9"/>
      <c r="S5584" s="9"/>
      <c r="T5584" s="9"/>
      <c r="U5584" s="9"/>
      <c r="V5584" s="9"/>
      <c r="W5584" s="9"/>
    </row>
    <row r="5585">
      <c r="A5585" s="123"/>
      <c r="B5585" s="25"/>
      <c r="C5585" s="116"/>
      <c r="D5585" s="9"/>
      <c r="E5585" s="9"/>
      <c r="F5585" s="9"/>
      <c r="G5585" s="9"/>
      <c r="H5585" s="9"/>
      <c r="I5585" s="9"/>
      <c r="J5585" s="9"/>
      <c r="K5585" s="9"/>
      <c r="L5585" s="9"/>
      <c r="M5585" s="9"/>
      <c r="N5585" s="9"/>
      <c r="O5585" s="9"/>
      <c r="P5585" s="9"/>
      <c r="Q5585" s="9"/>
      <c r="R5585" s="9"/>
      <c r="S5585" s="9"/>
      <c r="T5585" s="9"/>
      <c r="U5585" s="9"/>
      <c r="V5585" s="9"/>
      <c r="W5585" s="9"/>
    </row>
    <row r="5586">
      <c r="A5586" s="123"/>
      <c r="B5586" s="25"/>
      <c r="C5586" s="116"/>
      <c r="D5586" s="9"/>
      <c r="E5586" s="9"/>
      <c r="F5586" s="9"/>
      <c r="G5586" s="9"/>
      <c r="H5586" s="9"/>
      <c r="I5586" s="9"/>
      <c r="J5586" s="9"/>
      <c r="K5586" s="9"/>
      <c r="L5586" s="9"/>
      <c r="M5586" s="9"/>
      <c r="N5586" s="9"/>
      <c r="O5586" s="9"/>
      <c r="P5586" s="9"/>
      <c r="Q5586" s="9"/>
      <c r="R5586" s="9"/>
      <c r="S5586" s="9"/>
      <c r="T5586" s="9"/>
      <c r="U5586" s="9"/>
      <c r="V5586" s="9"/>
      <c r="W5586" s="9"/>
    </row>
    <row r="5587">
      <c r="A5587" s="123"/>
      <c r="B5587" s="25"/>
      <c r="C5587" s="116"/>
      <c r="D5587" s="9"/>
      <c r="E5587" s="9"/>
      <c r="F5587" s="9"/>
      <c r="G5587" s="9"/>
      <c r="H5587" s="9"/>
      <c r="I5587" s="9"/>
      <c r="J5587" s="9"/>
      <c r="K5587" s="9"/>
      <c r="L5587" s="9"/>
      <c r="M5587" s="9"/>
      <c r="N5587" s="9"/>
      <c r="O5587" s="9"/>
      <c r="P5587" s="9"/>
      <c r="Q5587" s="9"/>
      <c r="R5587" s="9"/>
      <c r="S5587" s="9"/>
      <c r="T5587" s="9"/>
      <c r="U5587" s="9"/>
      <c r="V5587" s="9"/>
      <c r="W5587" s="9"/>
    </row>
    <row r="5588">
      <c r="A5588" s="123"/>
      <c r="B5588" s="25"/>
      <c r="C5588" s="116"/>
      <c r="D5588" s="9"/>
      <c r="E5588" s="9"/>
      <c r="F5588" s="9"/>
      <c r="G5588" s="9"/>
      <c r="H5588" s="9"/>
      <c r="I5588" s="9"/>
      <c r="J5588" s="9"/>
      <c r="K5588" s="9"/>
      <c r="L5588" s="9"/>
      <c r="M5588" s="9"/>
      <c r="N5588" s="9"/>
      <c r="O5588" s="9"/>
      <c r="P5588" s="9"/>
      <c r="Q5588" s="9"/>
      <c r="R5588" s="9"/>
      <c r="S5588" s="9"/>
      <c r="T5588" s="9"/>
      <c r="U5588" s="9"/>
      <c r="V5588" s="9"/>
      <c r="W5588" s="9"/>
    </row>
    <row r="5589">
      <c r="A5589" s="123"/>
      <c r="B5589" s="25"/>
      <c r="C5589" s="116"/>
      <c r="D5589" s="9"/>
      <c r="E5589" s="9"/>
      <c r="F5589" s="9"/>
      <c r="G5589" s="9"/>
      <c r="H5589" s="9"/>
      <c r="I5589" s="9"/>
      <c r="J5589" s="9"/>
      <c r="K5589" s="9"/>
      <c r="L5589" s="9"/>
      <c r="M5589" s="9"/>
      <c r="N5589" s="9"/>
      <c r="O5589" s="9"/>
      <c r="P5589" s="9"/>
      <c r="Q5589" s="9"/>
      <c r="R5589" s="9"/>
      <c r="S5589" s="9"/>
      <c r="T5589" s="9"/>
      <c r="U5589" s="9"/>
      <c r="V5589" s="9"/>
      <c r="W5589" s="9"/>
    </row>
    <row r="5590">
      <c r="A5590" s="123"/>
      <c r="B5590" s="25"/>
      <c r="C5590" s="116"/>
      <c r="D5590" s="9"/>
      <c r="E5590" s="9"/>
      <c r="F5590" s="9"/>
      <c r="G5590" s="9"/>
      <c r="H5590" s="9"/>
      <c r="I5590" s="9"/>
      <c r="J5590" s="9"/>
      <c r="K5590" s="9"/>
      <c r="L5590" s="9"/>
      <c r="M5590" s="9"/>
      <c r="N5590" s="9"/>
      <c r="O5590" s="9"/>
      <c r="P5590" s="9"/>
      <c r="Q5590" s="9"/>
      <c r="R5590" s="9"/>
      <c r="S5590" s="9"/>
      <c r="T5590" s="9"/>
      <c r="U5590" s="9"/>
      <c r="V5590" s="9"/>
      <c r="W5590" s="9"/>
    </row>
    <row r="5591">
      <c r="A5591" s="123"/>
      <c r="B5591" s="25"/>
      <c r="C5591" s="116"/>
      <c r="D5591" s="9"/>
      <c r="E5591" s="9"/>
      <c r="F5591" s="9"/>
      <c r="G5591" s="9"/>
      <c r="H5591" s="9"/>
      <c r="I5591" s="9"/>
      <c r="J5591" s="9"/>
      <c r="K5591" s="9"/>
      <c r="L5591" s="9"/>
      <c r="M5591" s="9"/>
      <c r="N5591" s="9"/>
      <c r="O5591" s="9"/>
      <c r="P5591" s="9"/>
      <c r="Q5591" s="9"/>
      <c r="R5591" s="9"/>
      <c r="S5591" s="9"/>
      <c r="T5591" s="9"/>
      <c r="U5591" s="9"/>
      <c r="V5591" s="9"/>
      <c r="W5591" s="9"/>
    </row>
    <row r="5592">
      <c r="A5592" s="123"/>
      <c r="B5592" s="25"/>
      <c r="C5592" s="116"/>
      <c r="D5592" s="9"/>
      <c r="E5592" s="9"/>
      <c r="F5592" s="9"/>
      <c r="G5592" s="9"/>
      <c r="H5592" s="9"/>
      <c r="I5592" s="9"/>
      <c r="J5592" s="9"/>
      <c r="K5592" s="9"/>
      <c r="L5592" s="9"/>
      <c r="M5592" s="9"/>
      <c r="N5592" s="9"/>
      <c r="O5592" s="9"/>
      <c r="P5592" s="9"/>
      <c r="Q5592" s="9"/>
      <c r="R5592" s="9"/>
      <c r="S5592" s="9"/>
      <c r="T5592" s="9"/>
      <c r="U5592" s="9"/>
      <c r="V5592" s="9"/>
      <c r="W5592" s="9"/>
    </row>
    <row r="5593">
      <c r="A5593" s="123"/>
      <c r="B5593" s="25"/>
      <c r="C5593" s="116"/>
      <c r="D5593" s="9"/>
      <c r="E5593" s="9"/>
      <c r="F5593" s="9"/>
      <c r="G5593" s="9"/>
      <c r="H5593" s="9"/>
      <c r="I5593" s="9"/>
      <c r="J5593" s="9"/>
      <c r="K5593" s="9"/>
      <c r="L5593" s="9"/>
      <c r="M5593" s="9"/>
      <c r="N5593" s="9"/>
      <c r="O5593" s="9"/>
      <c r="P5593" s="9"/>
      <c r="Q5593" s="9"/>
      <c r="R5593" s="9"/>
      <c r="S5593" s="9"/>
      <c r="T5593" s="9"/>
      <c r="U5593" s="9"/>
      <c r="V5593" s="9"/>
      <c r="W5593" s="9"/>
    </row>
    <row r="5594">
      <c r="A5594" s="123"/>
      <c r="B5594" s="25"/>
      <c r="C5594" s="116"/>
      <c r="D5594" s="9"/>
      <c r="E5594" s="9"/>
      <c r="F5594" s="9"/>
      <c r="G5594" s="9"/>
      <c r="H5594" s="9"/>
      <c r="I5594" s="9"/>
      <c r="J5594" s="9"/>
      <c r="K5594" s="9"/>
      <c r="L5594" s="9"/>
      <c r="M5594" s="9"/>
      <c r="N5594" s="9"/>
      <c r="O5594" s="9"/>
      <c r="P5594" s="9"/>
      <c r="Q5594" s="9"/>
      <c r="R5594" s="9"/>
      <c r="S5594" s="9"/>
      <c r="T5594" s="9"/>
      <c r="U5594" s="9"/>
      <c r="V5594" s="9"/>
      <c r="W5594" s="9"/>
    </row>
    <row r="5595">
      <c r="A5595" s="123"/>
      <c r="B5595" s="25"/>
      <c r="C5595" s="116"/>
      <c r="D5595" s="9"/>
      <c r="E5595" s="9"/>
      <c r="F5595" s="9"/>
      <c r="G5595" s="9"/>
      <c r="H5595" s="9"/>
      <c r="I5595" s="9"/>
      <c r="J5595" s="9"/>
      <c r="K5595" s="9"/>
      <c r="L5595" s="9"/>
      <c r="M5595" s="9"/>
      <c r="N5595" s="9"/>
      <c r="O5595" s="9"/>
      <c r="P5595" s="9"/>
      <c r="Q5595" s="9"/>
      <c r="R5595" s="9"/>
      <c r="S5595" s="9"/>
      <c r="T5595" s="9"/>
      <c r="U5595" s="9"/>
      <c r="V5595" s="9"/>
      <c r="W5595" s="9"/>
    </row>
    <row r="5596">
      <c r="A5596" s="123"/>
      <c r="B5596" s="25"/>
      <c r="C5596" s="116"/>
      <c r="D5596" s="9"/>
      <c r="E5596" s="9"/>
      <c r="F5596" s="9"/>
      <c r="G5596" s="9"/>
      <c r="H5596" s="9"/>
      <c r="I5596" s="9"/>
      <c r="J5596" s="9"/>
      <c r="K5596" s="9"/>
      <c r="L5596" s="9"/>
      <c r="M5596" s="9"/>
      <c r="N5596" s="9"/>
      <c r="O5596" s="9"/>
      <c r="P5596" s="9"/>
      <c r="Q5596" s="9"/>
      <c r="R5596" s="9"/>
      <c r="S5596" s="9"/>
      <c r="T5596" s="9"/>
      <c r="U5596" s="9"/>
      <c r="V5596" s="9"/>
      <c r="W5596" s="9"/>
    </row>
    <row r="5597">
      <c r="A5597" s="123"/>
      <c r="B5597" s="25"/>
      <c r="C5597" s="116"/>
      <c r="D5597" s="9"/>
      <c r="E5597" s="9"/>
      <c r="F5597" s="9"/>
      <c r="G5597" s="9"/>
      <c r="H5597" s="9"/>
      <c r="I5597" s="9"/>
      <c r="J5597" s="9"/>
      <c r="K5597" s="9"/>
      <c r="L5597" s="9"/>
      <c r="M5597" s="9"/>
      <c r="N5597" s="9"/>
      <c r="O5597" s="9"/>
      <c r="P5597" s="9"/>
      <c r="Q5597" s="9"/>
      <c r="R5597" s="9"/>
      <c r="S5597" s="9"/>
      <c r="T5597" s="9"/>
      <c r="U5597" s="9"/>
      <c r="V5597" s="9"/>
      <c r="W5597" s="9"/>
    </row>
    <row r="5598">
      <c r="A5598" s="123"/>
      <c r="B5598" s="25"/>
      <c r="C5598" s="116"/>
      <c r="D5598" s="9"/>
      <c r="E5598" s="9"/>
      <c r="F5598" s="9"/>
      <c r="G5598" s="9"/>
      <c r="H5598" s="9"/>
      <c r="I5598" s="9"/>
      <c r="J5598" s="9"/>
      <c r="K5598" s="9"/>
      <c r="L5598" s="9"/>
      <c r="M5598" s="9"/>
      <c r="N5598" s="9"/>
      <c r="O5598" s="9"/>
      <c r="P5598" s="9"/>
      <c r="Q5598" s="9"/>
      <c r="R5598" s="9"/>
      <c r="S5598" s="9"/>
      <c r="T5598" s="9"/>
      <c r="U5598" s="9"/>
      <c r="V5598" s="9"/>
      <c r="W5598" s="9"/>
    </row>
    <row r="5599">
      <c r="A5599" s="123"/>
      <c r="B5599" s="25"/>
      <c r="C5599" s="116"/>
      <c r="D5599" s="9"/>
      <c r="E5599" s="9"/>
      <c r="F5599" s="9"/>
      <c r="G5599" s="9"/>
      <c r="H5599" s="9"/>
      <c r="I5599" s="9"/>
      <c r="J5599" s="9"/>
      <c r="K5599" s="9"/>
      <c r="L5599" s="9"/>
      <c r="M5599" s="9"/>
      <c r="N5599" s="9"/>
      <c r="O5599" s="9"/>
      <c r="P5599" s="9"/>
      <c r="Q5599" s="9"/>
      <c r="R5599" s="9"/>
      <c r="S5599" s="9"/>
      <c r="T5599" s="9"/>
      <c r="U5599" s="9"/>
      <c r="V5599" s="9"/>
      <c r="W5599" s="9"/>
    </row>
    <row r="5600">
      <c r="A5600" s="123"/>
      <c r="B5600" s="25"/>
      <c r="C5600" s="116"/>
      <c r="D5600" s="9"/>
      <c r="E5600" s="9"/>
      <c r="F5600" s="9"/>
      <c r="G5600" s="9"/>
      <c r="H5600" s="9"/>
      <c r="I5600" s="9"/>
      <c r="J5600" s="9"/>
      <c r="K5600" s="9"/>
      <c r="L5600" s="9"/>
      <c r="M5600" s="9"/>
      <c r="N5600" s="9"/>
      <c r="O5600" s="9"/>
      <c r="P5600" s="9"/>
      <c r="Q5600" s="9"/>
      <c r="R5600" s="9"/>
      <c r="S5600" s="9"/>
      <c r="T5600" s="9"/>
      <c r="U5600" s="9"/>
      <c r="V5600" s="9"/>
      <c r="W5600" s="9"/>
    </row>
    <row r="5601">
      <c r="A5601" s="123"/>
      <c r="B5601" s="25"/>
      <c r="C5601" s="116"/>
      <c r="D5601" s="9"/>
      <c r="E5601" s="9"/>
      <c r="F5601" s="9"/>
      <c r="G5601" s="9"/>
      <c r="H5601" s="9"/>
      <c r="I5601" s="9"/>
      <c r="J5601" s="9"/>
      <c r="K5601" s="9"/>
      <c r="L5601" s="9"/>
      <c r="M5601" s="9"/>
      <c r="N5601" s="9"/>
      <c r="O5601" s="9"/>
      <c r="P5601" s="9"/>
      <c r="Q5601" s="9"/>
      <c r="R5601" s="9"/>
      <c r="S5601" s="9"/>
      <c r="T5601" s="9"/>
      <c r="U5601" s="9"/>
      <c r="V5601" s="9"/>
      <c r="W5601" s="9"/>
    </row>
    <row r="5602">
      <c r="A5602" s="123"/>
      <c r="B5602" s="25"/>
      <c r="C5602" s="116"/>
      <c r="D5602" s="9"/>
      <c r="E5602" s="9"/>
      <c r="F5602" s="9"/>
      <c r="G5602" s="9"/>
      <c r="H5602" s="9"/>
      <c r="I5602" s="9"/>
      <c r="J5602" s="9"/>
      <c r="K5602" s="9"/>
      <c r="L5602" s="9"/>
      <c r="M5602" s="9"/>
      <c r="N5602" s="9"/>
      <c r="O5602" s="9"/>
      <c r="P5602" s="9"/>
      <c r="Q5602" s="9"/>
      <c r="R5602" s="9"/>
      <c r="S5602" s="9"/>
      <c r="T5602" s="9"/>
      <c r="U5602" s="9"/>
      <c r="V5602" s="9"/>
      <c r="W5602" s="9"/>
    </row>
    <row r="5603">
      <c r="A5603" s="123"/>
      <c r="B5603" s="25"/>
      <c r="C5603" s="116"/>
      <c r="D5603" s="9"/>
      <c r="E5603" s="9"/>
      <c r="F5603" s="9"/>
      <c r="G5603" s="9"/>
      <c r="H5603" s="9"/>
      <c r="I5603" s="9"/>
      <c r="J5603" s="9"/>
      <c r="K5603" s="9"/>
      <c r="L5603" s="9"/>
      <c r="M5603" s="9"/>
      <c r="N5603" s="9"/>
      <c r="O5603" s="9"/>
      <c r="P5603" s="9"/>
      <c r="Q5603" s="9"/>
      <c r="R5603" s="9"/>
      <c r="S5603" s="9"/>
      <c r="T5603" s="9"/>
      <c r="U5603" s="9"/>
      <c r="V5603" s="9"/>
      <c r="W5603" s="9"/>
    </row>
    <row r="5604">
      <c r="A5604" s="123"/>
      <c r="B5604" s="25"/>
      <c r="C5604" s="116"/>
      <c r="D5604" s="9"/>
      <c r="E5604" s="9"/>
      <c r="F5604" s="9"/>
      <c r="G5604" s="9"/>
      <c r="H5604" s="9"/>
      <c r="I5604" s="9"/>
      <c r="J5604" s="9"/>
      <c r="K5604" s="9"/>
      <c r="L5604" s="9"/>
      <c r="M5604" s="9"/>
      <c r="N5604" s="9"/>
      <c r="O5604" s="9"/>
      <c r="P5604" s="9"/>
      <c r="Q5604" s="9"/>
      <c r="R5604" s="9"/>
      <c r="S5604" s="9"/>
      <c r="T5604" s="9"/>
      <c r="U5604" s="9"/>
      <c r="V5604" s="9"/>
      <c r="W5604" s="9"/>
    </row>
    <row r="5605">
      <c r="A5605" s="123"/>
      <c r="B5605" s="25"/>
      <c r="C5605" s="116"/>
      <c r="D5605" s="9"/>
      <c r="E5605" s="9"/>
      <c r="F5605" s="9"/>
      <c r="G5605" s="9"/>
      <c r="H5605" s="9"/>
      <c r="I5605" s="9"/>
      <c r="J5605" s="9"/>
      <c r="K5605" s="9"/>
      <c r="L5605" s="9"/>
      <c r="M5605" s="9"/>
      <c r="N5605" s="9"/>
      <c r="O5605" s="9"/>
      <c r="P5605" s="9"/>
      <c r="Q5605" s="9"/>
      <c r="R5605" s="9"/>
      <c r="S5605" s="9"/>
      <c r="T5605" s="9"/>
      <c r="U5605" s="9"/>
      <c r="V5605" s="9"/>
      <c r="W5605" s="9"/>
    </row>
    <row r="5606">
      <c r="A5606" s="123"/>
      <c r="B5606" s="25"/>
      <c r="C5606" s="116"/>
      <c r="D5606" s="9"/>
      <c r="E5606" s="9"/>
      <c r="F5606" s="9"/>
      <c r="G5606" s="9"/>
      <c r="H5606" s="9"/>
      <c r="I5606" s="9"/>
      <c r="J5606" s="9"/>
      <c r="K5606" s="9"/>
      <c r="L5606" s="9"/>
      <c r="M5606" s="9"/>
      <c r="N5606" s="9"/>
      <c r="O5606" s="9"/>
      <c r="P5606" s="9"/>
      <c r="Q5606" s="9"/>
      <c r="R5606" s="9"/>
      <c r="S5606" s="9"/>
      <c r="T5606" s="9"/>
      <c r="U5606" s="9"/>
      <c r="V5606" s="9"/>
      <c r="W5606" s="9"/>
    </row>
    <row r="5607">
      <c r="A5607" s="123"/>
      <c r="B5607" s="25"/>
      <c r="C5607" s="116"/>
      <c r="D5607" s="9"/>
      <c r="E5607" s="9"/>
      <c r="F5607" s="9"/>
      <c r="G5607" s="9"/>
      <c r="H5607" s="9"/>
      <c r="I5607" s="9"/>
      <c r="J5607" s="9"/>
      <c r="K5607" s="9"/>
      <c r="L5607" s="9"/>
      <c r="M5607" s="9"/>
      <c r="N5607" s="9"/>
      <c r="O5607" s="9"/>
      <c r="P5607" s="9"/>
      <c r="Q5607" s="9"/>
      <c r="R5607" s="9"/>
      <c r="S5607" s="9"/>
      <c r="T5607" s="9"/>
      <c r="U5607" s="9"/>
      <c r="V5607" s="9"/>
      <c r="W5607" s="9"/>
    </row>
    <row r="5608">
      <c r="A5608" s="123"/>
      <c r="B5608" s="25"/>
      <c r="C5608" s="116"/>
      <c r="D5608" s="9"/>
      <c r="E5608" s="9"/>
      <c r="F5608" s="9"/>
      <c r="G5608" s="9"/>
      <c r="H5608" s="9"/>
      <c r="I5608" s="9"/>
      <c r="J5608" s="9"/>
      <c r="K5608" s="9"/>
      <c r="L5608" s="9"/>
      <c r="M5608" s="9"/>
      <c r="N5608" s="9"/>
      <c r="O5608" s="9"/>
      <c r="P5608" s="9"/>
      <c r="Q5608" s="9"/>
      <c r="R5608" s="9"/>
      <c r="S5608" s="9"/>
      <c r="T5608" s="9"/>
      <c r="U5608" s="9"/>
      <c r="V5608" s="9"/>
      <c r="W5608" s="9"/>
    </row>
    <row r="5609">
      <c r="A5609" s="123"/>
      <c r="B5609" s="25"/>
      <c r="C5609" s="116"/>
      <c r="D5609" s="9"/>
      <c r="E5609" s="9"/>
      <c r="F5609" s="9"/>
      <c r="G5609" s="9"/>
      <c r="H5609" s="9"/>
      <c r="I5609" s="9"/>
      <c r="J5609" s="9"/>
      <c r="K5609" s="9"/>
      <c r="L5609" s="9"/>
      <c r="M5609" s="9"/>
      <c r="N5609" s="9"/>
      <c r="O5609" s="9"/>
      <c r="P5609" s="9"/>
      <c r="Q5609" s="9"/>
      <c r="R5609" s="9"/>
      <c r="S5609" s="9"/>
      <c r="T5609" s="9"/>
      <c r="U5609" s="9"/>
      <c r="V5609" s="9"/>
      <c r="W5609" s="9"/>
    </row>
    <row r="5610">
      <c r="A5610" s="123"/>
      <c r="B5610" s="25"/>
      <c r="C5610" s="116"/>
      <c r="D5610" s="9"/>
      <c r="E5610" s="9"/>
      <c r="F5610" s="9"/>
      <c r="G5610" s="9"/>
      <c r="H5610" s="9"/>
      <c r="I5610" s="9"/>
      <c r="J5610" s="9"/>
      <c r="K5610" s="9"/>
      <c r="L5610" s="9"/>
      <c r="M5610" s="9"/>
      <c r="N5610" s="9"/>
      <c r="O5610" s="9"/>
      <c r="P5610" s="9"/>
      <c r="Q5610" s="9"/>
      <c r="R5610" s="9"/>
      <c r="S5610" s="9"/>
      <c r="T5610" s="9"/>
      <c r="U5610" s="9"/>
      <c r="V5610" s="9"/>
      <c r="W5610" s="9"/>
    </row>
    <row r="5611">
      <c r="A5611" s="123"/>
      <c r="B5611" s="25"/>
      <c r="C5611" s="116"/>
      <c r="D5611" s="9"/>
      <c r="E5611" s="9"/>
      <c r="F5611" s="9"/>
      <c r="G5611" s="9"/>
      <c r="H5611" s="9"/>
      <c r="I5611" s="9"/>
      <c r="J5611" s="9"/>
      <c r="K5611" s="9"/>
      <c r="L5611" s="9"/>
      <c r="M5611" s="9"/>
      <c r="N5611" s="9"/>
      <c r="O5611" s="9"/>
      <c r="P5611" s="9"/>
      <c r="Q5611" s="9"/>
      <c r="R5611" s="9"/>
      <c r="S5611" s="9"/>
      <c r="T5611" s="9"/>
      <c r="U5611" s="9"/>
      <c r="V5611" s="9"/>
      <c r="W5611" s="9"/>
    </row>
    <row r="5612">
      <c r="A5612" s="123"/>
      <c r="B5612" s="25"/>
      <c r="C5612" s="116"/>
      <c r="D5612" s="9"/>
      <c r="E5612" s="9"/>
      <c r="F5612" s="9"/>
      <c r="G5612" s="9"/>
      <c r="H5612" s="9"/>
      <c r="I5612" s="9"/>
      <c r="J5612" s="9"/>
      <c r="K5612" s="9"/>
      <c r="L5612" s="9"/>
      <c r="M5612" s="9"/>
      <c r="N5612" s="9"/>
      <c r="O5612" s="9"/>
      <c r="P5612" s="9"/>
      <c r="Q5612" s="9"/>
      <c r="R5612" s="9"/>
      <c r="S5612" s="9"/>
      <c r="T5612" s="9"/>
      <c r="U5612" s="9"/>
      <c r="V5612" s="9"/>
      <c r="W5612" s="9"/>
    </row>
    <row r="5613">
      <c r="A5613" s="123"/>
      <c r="B5613" s="25"/>
      <c r="C5613" s="116"/>
      <c r="D5613" s="9"/>
      <c r="E5613" s="9"/>
      <c r="F5613" s="9"/>
      <c r="G5613" s="9"/>
      <c r="H5613" s="9"/>
      <c r="I5613" s="9"/>
      <c r="J5613" s="9"/>
      <c r="K5613" s="9"/>
      <c r="L5613" s="9"/>
      <c r="M5613" s="9"/>
      <c r="N5613" s="9"/>
      <c r="O5613" s="9"/>
      <c r="P5613" s="9"/>
      <c r="Q5613" s="9"/>
      <c r="R5613" s="9"/>
      <c r="S5613" s="9"/>
      <c r="T5613" s="9"/>
      <c r="U5613" s="9"/>
      <c r="V5613" s="9"/>
      <c r="W5613" s="9"/>
    </row>
    <row r="5614">
      <c r="A5614" s="123"/>
      <c r="B5614" s="25"/>
      <c r="C5614" s="116"/>
      <c r="D5614" s="9"/>
      <c r="E5614" s="9"/>
      <c r="F5614" s="9"/>
      <c r="G5614" s="9"/>
      <c r="H5614" s="9"/>
      <c r="I5614" s="9"/>
      <c r="J5614" s="9"/>
      <c r="K5614" s="9"/>
      <c r="L5614" s="9"/>
      <c r="M5614" s="9"/>
      <c r="N5614" s="9"/>
      <c r="O5614" s="9"/>
      <c r="P5614" s="9"/>
      <c r="Q5614" s="9"/>
      <c r="R5614" s="9"/>
      <c r="S5614" s="9"/>
      <c r="T5614" s="9"/>
      <c r="U5614" s="9"/>
      <c r="V5614" s="9"/>
      <c r="W5614" s="9"/>
    </row>
    <row r="5615">
      <c r="A5615" s="123"/>
      <c r="B5615" s="25"/>
      <c r="C5615" s="116"/>
      <c r="D5615" s="9"/>
      <c r="E5615" s="9"/>
      <c r="F5615" s="9"/>
      <c r="G5615" s="9"/>
      <c r="H5615" s="9"/>
      <c r="I5615" s="9"/>
      <c r="J5615" s="9"/>
      <c r="K5615" s="9"/>
      <c r="L5615" s="9"/>
      <c r="M5615" s="9"/>
      <c r="N5615" s="9"/>
      <c r="O5615" s="9"/>
      <c r="P5615" s="9"/>
      <c r="Q5615" s="9"/>
      <c r="R5615" s="9"/>
      <c r="S5615" s="9"/>
      <c r="T5615" s="9"/>
      <c r="U5615" s="9"/>
      <c r="V5615" s="9"/>
      <c r="W5615" s="9"/>
    </row>
    <row r="5616">
      <c r="A5616" s="123"/>
      <c r="B5616" s="25"/>
      <c r="C5616" s="116"/>
      <c r="D5616" s="9"/>
      <c r="E5616" s="9"/>
      <c r="F5616" s="9"/>
      <c r="G5616" s="9"/>
      <c r="H5616" s="9"/>
      <c r="I5616" s="9"/>
      <c r="J5616" s="9"/>
      <c r="K5616" s="9"/>
      <c r="L5616" s="9"/>
      <c r="M5616" s="9"/>
      <c r="N5616" s="9"/>
      <c r="O5616" s="9"/>
      <c r="P5616" s="9"/>
      <c r="Q5616" s="9"/>
      <c r="R5616" s="9"/>
      <c r="S5616" s="9"/>
      <c r="T5616" s="9"/>
      <c r="U5616" s="9"/>
      <c r="V5616" s="9"/>
      <c r="W5616" s="9"/>
    </row>
    <row r="5617">
      <c r="A5617" s="123"/>
      <c r="B5617" s="25"/>
      <c r="C5617" s="116"/>
      <c r="D5617" s="9"/>
      <c r="E5617" s="9"/>
      <c r="F5617" s="9"/>
      <c r="G5617" s="9"/>
      <c r="H5617" s="9"/>
      <c r="I5617" s="9"/>
      <c r="J5617" s="9"/>
      <c r="K5617" s="9"/>
      <c r="L5617" s="9"/>
      <c r="M5617" s="9"/>
      <c r="N5617" s="9"/>
      <c r="O5617" s="9"/>
      <c r="P5617" s="9"/>
      <c r="Q5617" s="9"/>
      <c r="R5617" s="9"/>
      <c r="S5617" s="9"/>
      <c r="T5617" s="9"/>
      <c r="U5617" s="9"/>
      <c r="V5617" s="9"/>
      <c r="W5617" s="9"/>
    </row>
    <row r="5618">
      <c r="A5618" s="123"/>
      <c r="B5618" s="25"/>
      <c r="C5618" s="116"/>
      <c r="D5618" s="9"/>
      <c r="E5618" s="9"/>
      <c r="F5618" s="9"/>
      <c r="G5618" s="9"/>
      <c r="H5618" s="9"/>
      <c r="I5618" s="9"/>
      <c r="J5618" s="9"/>
      <c r="K5618" s="9"/>
      <c r="L5618" s="9"/>
      <c r="M5618" s="9"/>
      <c r="N5618" s="9"/>
      <c r="O5618" s="9"/>
      <c r="P5618" s="9"/>
      <c r="Q5618" s="9"/>
      <c r="R5618" s="9"/>
      <c r="S5618" s="9"/>
      <c r="T5618" s="9"/>
      <c r="U5618" s="9"/>
      <c r="V5618" s="9"/>
      <c r="W5618" s="9"/>
    </row>
    <row r="5619">
      <c r="A5619" s="123"/>
      <c r="B5619" s="25"/>
      <c r="C5619" s="116"/>
      <c r="D5619" s="9"/>
      <c r="E5619" s="9"/>
      <c r="F5619" s="9"/>
      <c r="G5619" s="9"/>
      <c r="H5619" s="9"/>
      <c r="I5619" s="9"/>
      <c r="J5619" s="9"/>
      <c r="K5619" s="9"/>
      <c r="L5619" s="9"/>
      <c r="M5619" s="9"/>
      <c r="N5619" s="9"/>
      <c r="O5619" s="9"/>
      <c r="P5619" s="9"/>
      <c r="Q5619" s="9"/>
      <c r="R5619" s="9"/>
      <c r="S5619" s="9"/>
      <c r="T5619" s="9"/>
      <c r="U5619" s="9"/>
      <c r="V5619" s="9"/>
      <c r="W5619" s="9"/>
    </row>
    <row r="5620">
      <c r="A5620" s="123"/>
      <c r="B5620" s="25"/>
      <c r="C5620" s="116"/>
      <c r="D5620" s="9"/>
      <c r="E5620" s="9"/>
      <c r="F5620" s="9"/>
      <c r="G5620" s="9"/>
      <c r="H5620" s="9"/>
      <c r="I5620" s="9"/>
      <c r="J5620" s="9"/>
      <c r="K5620" s="9"/>
      <c r="L5620" s="9"/>
      <c r="M5620" s="9"/>
      <c r="N5620" s="9"/>
      <c r="O5620" s="9"/>
      <c r="P5620" s="9"/>
      <c r="Q5620" s="9"/>
      <c r="R5620" s="9"/>
      <c r="S5620" s="9"/>
      <c r="T5620" s="9"/>
      <c r="U5620" s="9"/>
      <c r="V5620" s="9"/>
      <c r="W5620" s="9"/>
    </row>
    <row r="5621">
      <c r="A5621" s="123"/>
      <c r="B5621" s="25"/>
      <c r="C5621" s="116"/>
      <c r="D5621" s="9"/>
      <c r="E5621" s="9"/>
      <c r="F5621" s="9"/>
      <c r="G5621" s="9"/>
      <c r="H5621" s="9"/>
      <c r="I5621" s="9"/>
      <c r="J5621" s="9"/>
      <c r="K5621" s="9"/>
      <c r="L5621" s="9"/>
      <c r="M5621" s="9"/>
      <c r="N5621" s="9"/>
      <c r="O5621" s="9"/>
      <c r="P5621" s="9"/>
      <c r="Q5621" s="9"/>
      <c r="R5621" s="9"/>
      <c r="S5621" s="9"/>
      <c r="T5621" s="9"/>
      <c r="U5621" s="9"/>
      <c r="V5621" s="9"/>
      <c r="W5621" s="9"/>
    </row>
    <row r="5622">
      <c r="A5622" s="123"/>
      <c r="B5622" s="25"/>
      <c r="C5622" s="116"/>
      <c r="D5622" s="9"/>
      <c r="E5622" s="9"/>
      <c r="F5622" s="9"/>
      <c r="G5622" s="9"/>
      <c r="H5622" s="9"/>
      <c r="I5622" s="9"/>
      <c r="J5622" s="9"/>
      <c r="K5622" s="9"/>
      <c r="L5622" s="9"/>
      <c r="M5622" s="9"/>
      <c r="N5622" s="9"/>
      <c r="O5622" s="9"/>
      <c r="P5622" s="9"/>
      <c r="Q5622" s="9"/>
      <c r="R5622" s="9"/>
      <c r="S5622" s="9"/>
      <c r="T5622" s="9"/>
      <c r="U5622" s="9"/>
      <c r="V5622" s="9"/>
      <c r="W5622" s="9"/>
    </row>
    <row r="5623">
      <c r="A5623" s="123"/>
      <c r="B5623" s="25"/>
      <c r="C5623" s="116"/>
      <c r="D5623" s="9"/>
      <c r="E5623" s="9"/>
      <c r="F5623" s="9"/>
      <c r="G5623" s="9"/>
      <c r="H5623" s="9"/>
      <c r="I5623" s="9"/>
      <c r="J5623" s="9"/>
      <c r="K5623" s="9"/>
      <c r="L5623" s="9"/>
      <c r="M5623" s="9"/>
      <c r="N5623" s="9"/>
      <c r="O5623" s="9"/>
      <c r="P5623" s="9"/>
      <c r="Q5623" s="9"/>
      <c r="R5623" s="9"/>
      <c r="S5623" s="9"/>
      <c r="T5623" s="9"/>
      <c r="U5623" s="9"/>
      <c r="V5623" s="9"/>
      <c r="W5623" s="9"/>
    </row>
    <row r="5624">
      <c r="A5624" s="123"/>
      <c r="B5624" s="25"/>
      <c r="C5624" s="116"/>
      <c r="D5624" s="9"/>
      <c r="E5624" s="9"/>
      <c r="F5624" s="9"/>
      <c r="G5624" s="9"/>
      <c r="H5624" s="9"/>
      <c r="I5624" s="9"/>
      <c r="J5624" s="9"/>
      <c r="K5624" s="9"/>
      <c r="L5624" s="9"/>
      <c r="M5624" s="9"/>
      <c r="N5624" s="9"/>
      <c r="O5624" s="9"/>
      <c r="P5624" s="9"/>
      <c r="Q5624" s="9"/>
      <c r="R5624" s="9"/>
      <c r="S5624" s="9"/>
      <c r="T5624" s="9"/>
      <c r="U5624" s="9"/>
      <c r="V5624" s="9"/>
      <c r="W5624" s="9"/>
    </row>
    <row r="5625">
      <c r="A5625" s="123"/>
      <c r="B5625" s="25"/>
      <c r="C5625" s="116"/>
      <c r="D5625" s="9"/>
      <c r="E5625" s="9"/>
      <c r="F5625" s="9"/>
      <c r="G5625" s="9"/>
      <c r="H5625" s="9"/>
      <c r="I5625" s="9"/>
      <c r="J5625" s="9"/>
      <c r="K5625" s="9"/>
      <c r="L5625" s="9"/>
      <c r="M5625" s="9"/>
      <c r="N5625" s="9"/>
      <c r="O5625" s="9"/>
      <c r="P5625" s="9"/>
      <c r="Q5625" s="9"/>
      <c r="R5625" s="9"/>
      <c r="S5625" s="9"/>
      <c r="T5625" s="9"/>
      <c r="U5625" s="9"/>
      <c r="V5625" s="9"/>
      <c r="W5625" s="9"/>
    </row>
    <row r="5626">
      <c r="A5626" s="123"/>
      <c r="B5626" s="25"/>
      <c r="C5626" s="116"/>
      <c r="D5626" s="9"/>
      <c r="E5626" s="9"/>
      <c r="F5626" s="9"/>
      <c r="G5626" s="9"/>
      <c r="H5626" s="9"/>
      <c r="I5626" s="9"/>
      <c r="J5626" s="9"/>
      <c r="K5626" s="9"/>
      <c r="L5626" s="9"/>
      <c r="M5626" s="9"/>
      <c r="N5626" s="9"/>
      <c r="O5626" s="9"/>
      <c r="P5626" s="9"/>
      <c r="Q5626" s="9"/>
      <c r="R5626" s="9"/>
      <c r="S5626" s="9"/>
      <c r="T5626" s="9"/>
      <c r="U5626" s="9"/>
      <c r="V5626" s="9"/>
      <c r="W5626" s="9"/>
    </row>
    <row r="5627">
      <c r="A5627" s="123"/>
      <c r="B5627" s="25"/>
      <c r="C5627" s="116"/>
      <c r="D5627" s="9"/>
      <c r="E5627" s="9"/>
      <c r="F5627" s="9"/>
      <c r="G5627" s="9"/>
      <c r="H5627" s="9"/>
      <c r="I5627" s="9"/>
      <c r="J5627" s="9"/>
      <c r="K5627" s="9"/>
      <c r="L5627" s="9"/>
      <c r="M5627" s="9"/>
      <c r="N5627" s="9"/>
      <c r="O5627" s="9"/>
      <c r="P5627" s="9"/>
      <c r="Q5627" s="9"/>
      <c r="R5627" s="9"/>
      <c r="S5627" s="9"/>
      <c r="T5627" s="9"/>
      <c r="U5627" s="9"/>
      <c r="V5627" s="9"/>
      <c r="W5627" s="9"/>
    </row>
    <row r="5628">
      <c r="A5628" s="123"/>
      <c r="B5628" s="25"/>
      <c r="C5628" s="116"/>
      <c r="D5628" s="9"/>
      <c r="E5628" s="9"/>
      <c r="F5628" s="9"/>
      <c r="G5628" s="9"/>
      <c r="H5628" s="9"/>
      <c r="I5628" s="9"/>
      <c r="J5628" s="9"/>
      <c r="K5628" s="9"/>
      <c r="L5628" s="9"/>
      <c r="M5628" s="9"/>
      <c r="N5628" s="9"/>
      <c r="O5628" s="9"/>
      <c r="P5628" s="9"/>
      <c r="Q5628" s="9"/>
      <c r="R5628" s="9"/>
      <c r="S5628" s="9"/>
      <c r="T5628" s="9"/>
      <c r="U5628" s="9"/>
      <c r="V5628" s="9"/>
      <c r="W5628" s="9"/>
    </row>
    <row r="5629">
      <c r="A5629" s="123"/>
      <c r="B5629" s="25"/>
      <c r="C5629" s="116"/>
      <c r="D5629" s="9"/>
      <c r="E5629" s="9"/>
      <c r="F5629" s="9"/>
      <c r="G5629" s="9"/>
      <c r="H5629" s="9"/>
      <c r="I5629" s="9"/>
      <c r="J5629" s="9"/>
      <c r="K5629" s="9"/>
      <c r="L5629" s="9"/>
      <c r="M5629" s="9"/>
      <c r="N5629" s="9"/>
      <c r="O5629" s="9"/>
      <c r="P5629" s="9"/>
      <c r="Q5629" s="9"/>
      <c r="R5629" s="9"/>
      <c r="S5629" s="9"/>
      <c r="T5629" s="9"/>
      <c r="U5629" s="9"/>
      <c r="V5629" s="9"/>
      <c r="W5629" s="9"/>
    </row>
    <row r="5630">
      <c r="A5630" s="123"/>
      <c r="B5630" s="25"/>
      <c r="C5630" s="116"/>
      <c r="D5630" s="9"/>
      <c r="E5630" s="9"/>
      <c r="F5630" s="9"/>
      <c r="G5630" s="9"/>
      <c r="H5630" s="9"/>
      <c r="I5630" s="9"/>
      <c r="J5630" s="9"/>
      <c r="K5630" s="9"/>
      <c r="L5630" s="9"/>
      <c r="M5630" s="9"/>
      <c r="N5630" s="9"/>
      <c r="O5630" s="9"/>
      <c r="P5630" s="9"/>
      <c r="Q5630" s="9"/>
      <c r="R5630" s="9"/>
      <c r="S5630" s="9"/>
      <c r="T5630" s="9"/>
      <c r="U5630" s="9"/>
      <c r="V5630" s="9"/>
      <c r="W5630" s="9"/>
    </row>
    <row r="5631">
      <c r="A5631" s="123"/>
      <c r="B5631" s="25"/>
      <c r="C5631" s="116"/>
      <c r="D5631" s="9"/>
      <c r="E5631" s="9"/>
      <c r="F5631" s="9"/>
      <c r="G5631" s="9"/>
      <c r="H5631" s="9"/>
      <c r="I5631" s="9"/>
      <c r="J5631" s="9"/>
      <c r="K5631" s="9"/>
      <c r="L5631" s="9"/>
      <c r="M5631" s="9"/>
      <c r="N5631" s="9"/>
      <c r="O5631" s="9"/>
      <c r="P5631" s="9"/>
      <c r="Q5631" s="9"/>
      <c r="R5631" s="9"/>
      <c r="S5631" s="9"/>
      <c r="T5631" s="9"/>
      <c r="U5631" s="9"/>
      <c r="V5631" s="9"/>
      <c r="W5631" s="9"/>
    </row>
    <row r="5632">
      <c r="A5632" s="123"/>
      <c r="B5632" s="25"/>
      <c r="C5632" s="116"/>
      <c r="D5632" s="9"/>
      <c r="E5632" s="9"/>
      <c r="F5632" s="9"/>
      <c r="G5632" s="9"/>
      <c r="H5632" s="9"/>
      <c r="I5632" s="9"/>
      <c r="J5632" s="9"/>
      <c r="K5632" s="9"/>
      <c r="L5632" s="9"/>
      <c r="M5632" s="9"/>
      <c r="N5632" s="9"/>
      <c r="O5632" s="9"/>
      <c r="P5632" s="9"/>
      <c r="Q5632" s="9"/>
      <c r="R5632" s="9"/>
      <c r="S5632" s="9"/>
      <c r="T5632" s="9"/>
      <c r="U5632" s="9"/>
      <c r="V5632" s="9"/>
      <c r="W5632" s="9"/>
    </row>
    <row r="5633">
      <c r="A5633" s="123"/>
      <c r="B5633" s="25"/>
      <c r="C5633" s="116"/>
      <c r="D5633" s="9"/>
      <c r="E5633" s="9"/>
      <c r="F5633" s="9"/>
      <c r="G5633" s="9"/>
      <c r="H5633" s="9"/>
      <c r="I5633" s="9"/>
      <c r="J5633" s="9"/>
      <c r="K5633" s="9"/>
      <c r="L5633" s="9"/>
      <c r="M5633" s="9"/>
      <c r="N5633" s="9"/>
      <c r="O5633" s="9"/>
      <c r="P5633" s="9"/>
      <c r="Q5633" s="9"/>
      <c r="R5633" s="9"/>
      <c r="S5633" s="9"/>
      <c r="T5633" s="9"/>
      <c r="U5633" s="9"/>
      <c r="V5633" s="9"/>
      <c r="W5633" s="9"/>
    </row>
    <row r="5634">
      <c r="A5634" s="123"/>
      <c r="B5634" s="25"/>
      <c r="C5634" s="116"/>
      <c r="D5634" s="9"/>
      <c r="E5634" s="9"/>
      <c r="F5634" s="9"/>
      <c r="G5634" s="9"/>
      <c r="H5634" s="9"/>
      <c r="I5634" s="9"/>
      <c r="J5634" s="9"/>
      <c r="K5634" s="9"/>
      <c r="L5634" s="9"/>
      <c r="M5634" s="9"/>
      <c r="N5634" s="9"/>
      <c r="O5634" s="9"/>
      <c r="P5634" s="9"/>
      <c r="Q5634" s="9"/>
      <c r="R5634" s="9"/>
      <c r="S5634" s="9"/>
      <c r="T5634" s="9"/>
      <c r="U5634" s="9"/>
      <c r="V5634" s="9"/>
      <c r="W5634" s="9"/>
    </row>
    <row r="5635">
      <c r="A5635" s="123"/>
      <c r="B5635" s="25"/>
      <c r="C5635" s="116"/>
      <c r="D5635" s="9"/>
      <c r="E5635" s="9"/>
      <c r="F5635" s="9"/>
      <c r="G5635" s="9"/>
      <c r="H5635" s="9"/>
      <c r="I5635" s="9"/>
      <c r="J5635" s="9"/>
      <c r="K5635" s="9"/>
      <c r="L5635" s="9"/>
      <c r="M5635" s="9"/>
      <c r="N5635" s="9"/>
      <c r="O5635" s="9"/>
      <c r="P5635" s="9"/>
      <c r="Q5635" s="9"/>
      <c r="R5635" s="9"/>
      <c r="S5635" s="9"/>
      <c r="T5635" s="9"/>
      <c r="U5635" s="9"/>
      <c r="V5635" s="9"/>
      <c r="W5635" s="9"/>
    </row>
    <row r="5636">
      <c r="A5636" s="123"/>
      <c r="B5636" s="25"/>
      <c r="C5636" s="116"/>
      <c r="D5636" s="9"/>
      <c r="E5636" s="9"/>
      <c r="F5636" s="9"/>
      <c r="G5636" s="9"/>
      <c r="H5636" s="9"/>
      <c r="I5636" s="9"/>
      <c r="J5636" s="9"/>
      <c r="K5636" s="9"/>
      <c r="L5636" s="9"/>
      <c r="M5636" s="9"/>
      <c r="N5636" s="9"/>
      <c r="O5636" s="9"/>
      <c r="P5636" s="9"/>
      <c r="Q5636" s="9"/>
      <c r="R5636" s="9"/>
      <c r="S5636" s="9"/>
      <c r="T5636" s="9"/>
      <c r="U5636" s="9"/>
      <c r="V5636" s="9"/>
      <c r="W5636" s="9"/>
    </row>
    <row r="5637">
      <c r="A5637" s="123"/>
      <c r="B5637" s="25"/>
      <c r="C5637" s="116"/>
      <c r="D5637" s="9"/>
      <c r="E5637" s="9"/>
      <c r="F5637" s="9"/>
      <c r="G5637" s="9"/>
      <c r="H5637" s="9"/>
      <c r="I5637" s="9"/>
      <c r="J5637" s="9"/>
      <c r="K5637" s="9"/>
      <c r="L5637" s="9"/>
      <c r="M5637" s="9"/>
      <c r="N5637" s="9"/>
      <c r="O5637" s="9"/>
      <c r="P5637" s="9"/>
      <c r="Q5637" s="9"/>
      <c r="R5637" s="9"/>
      <c r="S5637" s="9"/>
      <c r="T5637" s="9"/>
      <c r="U5637" s="9"/>
      <c r="V5637" s="9"/>
      <c r="W5637" s="9"/>
    </row>
    <row r="5638">
      <c r="A5638" s="123"/>
      <c r="B5638" s="25"/>
      <c r="C5638" s="116"/>
      <c r="D5638" s="9"/>
      <c r="E5638" s="9"/>
      <c r="F5638" s="9"/>
      <c r="G5638" s="9"/>
      <c r="H5638" s="9"/>
      <c r="I5638" s="9"/>
      <c r="J5638" s="9"/>
      <c r="K5638" s="9"/>
      <c r="L5638" s="9"/>
      <c r="M5638" s="9"/>
      <c r="N5638" s="9"/>
      <c r="O5638" s="9"/>
      <c r="P5638" s="9"/>
      <c r="Q5638" s="9"/>
      <c r="R5638" s="9"/>
      <c r="S5638" s="9"/>
      <c r="T5638" s="9"/>
      <c r="U5638" s="9"/>
      <c r="V5638" s="9"/>
      <c r="W5638" s="9"/>
    </row>
    <row r="5639">
      <c r="A5639" s="123"/>
      <c r="B5639" s="25"/>
      <c r="C5639" s="116"/>
      <c r="D5639" s="9"/>
      <c r="E5639" s="9"/>
      <c r="F5639" s="9"/>
      <c r="G5639" s="9"/>
      <c r="H5639" s="9"/>
      <c r="I5639" s="9"/>
      <c r="J5639" s="9"/>
      <c r="K5639" s="9"/>
      <c r="L5639" s="9"/>
      <c r="M5639" s="9"/>
      <c r="N5639" s="9"/>
      <c r="O5639" s="9"/>
      <c r="P5639" s="9"/>
      <c r="Q5639" s="9"/>
      <c r="R5639" s="9"/>
      <c r="S5639" s="9"/>
      <c r="T5639" s="9"/>
      <c r="U5639" s="9"/>
      <c r="V5639" s="9"/>
      <c r="W5639" s="9"/>
    </row>
    <row r="5640">
      <c r="A5640" s="123"/>
      <c r="B5640" s="25"/>
      <c r="C5640" s="116"/>
      <c r="D5640" s="9"/>
      <c r="E5640" s="9"/>
      <c r="F5640" s="9"/>
      <c r="G5640" s="9"/>
      <c r="H5640" s="9"/>
      <c r="I5640" s="9"/>
      <c r="J5640" s="9"/>
      <c r="K5640" s="9"/>
      <c r="L5640" s="9"/>
      <c r="M5640" s="9"/>
      <c r="N5640" s="9"/>
      <c r="O5640" s="9"/>
      <c r="P5640" s="9"/>
      <c r="Q5640" s="9"/>
      <c r="R5640" s="9"/>
      <c r="S5640" s="9"/>
      <c r="T5640" s="9"/>
      <c r="U5640" s="9"/>
      <c r="V5640" s="9"/>
      <c r="W5640" s="9"/>
    </row>
    <row r="5641">
      <c r="A5641" s="123"/>
      <c r="B5641" s="25"/>
      <c r="C5641" s="116"/>
      <c r="D5641" s="9"/>
      <c r="E5641" s="9"/>
      <c r="F5641" s="9"/>
      <c r="G5641" s="9"/>
      <c r="H5641" s="9"/>
      <c r="I5641" s="9"/>
      <c r="J5641" s="9"/>
      <c r="K5641" s="9"/>
      <c r="L5641" s="9"/>
      <c r="M5641" s="9"/>
      <c r="N5641" s="9"/>
      <c r="O5641" s="9"/>
      <c r="P5641" s="9"/>
      <c r="Q5641" s="9"/>
      <c r="R5641" s="9"/>
      <c r="S5641" s="9"/>
      <c r="T5641" s="9"/>
      <c r="U5641" s="9"/>
      <c r="V5641" s="9"/>
      <c r="W5641" s="9"/>
    </row>
    <row r="5642">
      <c r="A5642" s="123"/>
      <c r="B5642" s="25"/>
      <c r="C5642" s="116"/>
      <c r="D5642" s="9"/>
      <c r="E5642" s="9"/>
      <c r="F5642" s="9"/>
      <c r="G5642" s="9"/>
      <c r="H5642" s="9"/>
      <c r="I5642" s="9"/>
      <c r="J5642" s="9"/>
      <c r="K5642" s="9"/>
      <c r="L5642" s="9"/>
      <c r="M5642" s="9"/>
      <c r="N5642" s="9"/>
      <c r="O5642" s="9"/>
      <c r="P5642" s="9"/>
      <c r="Q5642" s="9"/>
      <c r="R5642" s="9"/>
      <c r="S5642" s="9"/>
      <c r="T5642" s="9"/>
      <c r="U5642" s="9"/>
      <c r="V5642" s="9"/>
      <c r="W5642" s="9"/>
    </row>
    <row r="5643">
      <c r="A5643" s="123"/>
      <c r="B5643" s="25"/>
      <c r="C5643" s="116"/>
      <c r="D5643" s="9"/>
      <c r="E5643" s="9"/>
      <c r="F5643" s="9"/>
      <c r="G5643" s="9"/>
      <c r="H5643" s="9"/>
      <c r="I5643" s="9"/>
      <c r="J5643" s="9"/>
      <c r="K5643" s="9"/>
      <c r="L5643" s="9"/>
      <c r="M5643" s="9"/>
      <c r="N5643" s="9"/>
      <c r="O5643" s="9"/>
      <c r="P5643" s="9"/>
      <c r="Q5643" s="9"/>
      <c r="R5643" s="9"/>
      <c r="S5643" s="9"/>
      <c r="T5643" s="9"/>
      <c r="U5643" s="9"/>
      <c r="V5643" s="9"/>
      <c r="W5643" s="9"/>
    </row>
    <row r="5644">
      <c r="A5644" s="123"/>
      <c r="B5644" s="25"/>
      <c r="C5644" s="116"/>
      <c r="D5644" s="9"/>
      <c r="E5644" s="9"/>
      <c r="F5644" s="9"/>
      <c r="G5644" s="9"/>
      <c r="H5644" s="9"/>
      <c r="I5644" s="9"/>
      <c r="J5644" s="9"/>
      <c r="K5644" s="9"/>
      <c r="L5644" s="9"/>
      <c r="M5644" s="9"/>
      <c r="N5644" s="9"/>
      <c r="O5644" s="9"/>
      <c r="P5644" s="9"/>
      <c r="Q5644" s="9"/>
      <c r="R5644" s="9"/>
      <c r="S5644" s="9"/>
      <c r="T5644" s="9"/>
      <c r="U5644" s="9"/>
      <c r="V5644" s="9"/>
      <c r="W5644" s="9"/>
    </row>
    <row r="5645">
      <c r="A5645" s="123"/>
      <c r="B5645" s="25"/>
      <c r="C5645" s="116"/>
      <c r="D5645" s="9"/>
      <c r="E5645" s="9"/>
      <c r="F5645" s="9"/>
      <c r="G5645" s="9"/>
      <c r="H5645" s="9"/>
      <c r="I5645" s="9"/>
      <c r="J5645" s="9"/>
      <c r="K5645" s="9"/>
      <c r="L5645" s="9"/>
      <c r="M5645" s="9"/>
      <c r="N5645" s="9"/>
      <c r="O5645" s="9"/>
      <c r="P5645" s="9"/>
      <c r="Q5645" s="9"/>
      <c r="R5645" s="9"/>
      <c r="S5645" s="9"/>
      <c r="T5645" s="9"/>
      <c r="U5645" s="9"/>
      <c r="V5645" s="9"/>
      <c r="W5645" s="9"/>
    </row>
    <row r="5646">
      <c r="A5646" s="123"/>
      <c r="B5646" s="25"/>
      <c r="C5646" s="116"/>
      <c r="D5646" s="9"/>
      <c r="E5646" s="9"/>
      <c r="F5646" s="9"/>
      <c r="G5646" s="9"/>
      <c r="H5646" s="9"/>
      <c r="I5646" s="9"/>
      <c r="J5646" s="9"/>
      <c r="K5646" s="9"/>
      <c r="L5646" s="9"/>
      <c r="M5646" s="9"/>
      <c r="N5646" s="9"/>
      <c r="O5646" s="9"/>
      <c r="P5646" s="9"/>
      <c r="Q5646" s="9"/>
      <c r="R5646" s="9"/>
      <c r="S5646" s="9"/>
      <c r="T5646" s="9"/>
      <c r="U5646" s="9"/>
      <c r="V5646" s="9"/>
      <c r="W5646" s="9"/>
    </row>
    <row r="5647">
      <c r="A5647" s="123"/>
      <c r="B5647" s="25"/>
      <c r="C5647" s="116"/>
      <c r="D5647" s="9"/>
      <c r="E5647" s="9"/>
      <c r="F5647" s="9"/>
      <c r="G5647" s="9"/>
      <c r="H5647" s="9"/>
      <c r="I5647" s="9"/>
      <c r="J5647" s="9"/>
      <c r="K5647" s="9"/>
      <c r="L5647" s="9"/>
      <c r="M5647" s="9"/>
      <c r="N5647" s="9"/>
      <c r="O5647" s="9"/>
      <c r="P5647" s="9"/>
      <c r="Q5647" s="9"/>
      <c r="R5647" s="9"/>
      <c r="S5647" s="9"/>
      <c r="T5647" s="9"/>
      <c r="U5647" s="9"/>
      <c r="V5647" s="9"/>
      <c r="W5647" s="9"/>
    </row>
    <row r="5648">
      <c r="A5648" s="123"/>
      <c r="B5648" s="25"/>
      <c r="C5648" s="116"/>
      <c r="D5648" s="9"/>
      <c r="E5648" s="9"/>
      <c r="F5648" s="9"/>
      <c r="G5648" s="9"/>
      <c r="H5648" s="9"/>
      <c r="I5648" s="9"/>
      <c r="J5648" s="9"/>
      <c r="K5648" s="9"/>
      <c r="L5648" s="9"/>
      <c r="M5648" s="9"/>
      <c r="N5648" s="9"/>
      <c r="O5648" s="9"/>
      <c r="P5648" s="9"/>
      <c r="Q5648" s="9"/>
      <c r="R5648" s="9"/>
      <c r="S5648" s="9"/>
      <c r="T5648" s="9"/>
      <c r="U5648" s="9"/>
      <c r="V5648" s="9"/>
      <c r="W5648" s="9"/>
    </row>
    <row r="5649">
      <c r="A5649" s="123"/>
      <c r="B5649" s="25"/>
      <c r="C5649" s="116"/>
      <c r="D5649" s="9"/>
      <c r="E5649" s="9"/>
      <c r="F5649" s="9"/>
      <c r="G5649" s="9"/>
      <c r="H5649" s="9"/>
      <c r="I5649" s="9"/>
      <c r="J5649" s="9"/>
      <c r="K5649" s="9"/>
      <c r="L5649" s="9"/>
      <c r="M5649" s="9"/>
      <c r="N5649" s="9"/>
      <c r="O5649" s="9"/>
      <c r="P5649" s="9"/>
      <c r="Q5649" s="9"/>
      <c r="R5649" s="9"/>
      <c r="S5649" s="9"/>
      <c r="T5649" s="9"/>
      <c r="U5649" s="9"/>
      <c r="V5649" s="9"/>
      <c r="W5649" s="9"/>
    </row>
    <row r="5650">
      <c r="A5650" s="123"/>
      <c r="B5650" s="25"/>
      <c r="C5650" s="116"/>
      <c r="D5650" s="9"/>
      <c r="E5650" s="9"/>
      <c r="F5650" s="9"/>
      <c r="G5650" s="9"/>
      <c r="H5650" s="9"/>
      <c r="I5650" s="9"/>
      <c r="J5650" s="9"/>
      <c r="K5650" s="9"/>
      <c r="L5650" s="9"/>
      <c r="M5650" s="9"/>
      <c r="N5650" s="9"/>
      <c r="O5650" s="9"/>
      <c r="P5650" s="9"/>
      <c r="Q5650" s="9"/>
      <c r="R5650" s="9"/>
      <c r="S5650" s="9"/>
      <c r="T5650" s="9"/>
      <c r="U5650" s="9"/>
      <c r="V5650" s="9"/>
      <c r="W5650" s="9"/>
    </row>
    <row r="5651">
      <c r="A5651" s="123"/>
      <c r="B5651" s="25"/>
      <c r="C5651" s="116"/>
      <c r="D5651" s="9"/>
      <c r="E5651" s="9"/>
      <c r="F5651" s="9"/>
      <c r="G5651" s="9"/>
      <c r="H5651" s="9"/>
      <c r="I5651" s="9"/>
      <c r="J5651" s="9"/>
      <c r="K5651" s="9"/>
      <c r="L5651" s="9"/>
      <c r="M5651" s="9"/>
      <c r="N5651" s="9"/>
      <c r="O5651" s="9"/>
      <c r="P5651" s="9"/>
      <c r="Q5651" s="9"/>
      <c r="R5651" s="9"/>
      <c r="S5651" s="9"/>
      <c r="T5651" s="9"/>
      <c r="U5651" s="9"/>
      <c r="V5651" s="9"/>
      <c r="W5651" s="9"/>
    </row>
    <row r="5652">
      <c r="A5652" s="123"/>
      <c r="B5652" s="25"/>
      <c r="C5652" s="116"/>
      <c r="D5652" s="9"/>
      <c r="E5652" s="9"/>
      <c r="F5652" s="9"/>
      <c r="G5652" s="9"/>
      <c r="H5652" s="9"/>
      <c r="I5652" s="9"/>
      <c r="J5652" s="9"/>
      <c r="K5652" s="9"/>
      <c r="L5652" s="9"/>
      <c r="M5652" s="9"/>
      <c r="N5652" s="9"/>
      <c r="O5652" s="9"/>
      <c r="P5652" s="9"/>
      <c r="Q5652" s="9"/>
      <c r="R5652" s="9"/>
      <c r="S5652" s="9"/>
      <c r="T5652" s="9"/>
      <c r="U5652" s="9"/>
      <c r="V5652" s="9"/>
      <c r="W5652" s="9"/>
    </row>
    <row r="5653">
      <c r="A5653" s="123"/>
      <c r="B5653" s="25"/>
      <c r="C5653" s="116"/>
      <c r="D5653" s="9"/>
      <c r="E5653" s="9"/>
      <c r="F5653" s="9"/>
      <c r="G5653" s="9"/>
      <c r="H5653" s="9"/>
      <c r="I5653" s="9"/>
      <c r="J5653" s="9"/>
      <c r="K5653" s="9"/>
      <c r="L5653" s="9"/>
      <c r="M5653" s="9"/>
      <c r="N5653" s="9"/>
      <c r="O5653" s="9"/>
      <c r="P5653" s="9"/>
      <c r="Q5653" s="9"/>
      <c r="R5653" s="9"/>
      <c r="S5653" s="9"/>
      <c r="T5653" s="9"/>
      <c r="U5653" s="9"/>
      <c r="V5653" s="9"/>
      <c r="W5653" s="9"/>
    </row>
    <row r="5654">
      <c r="A5654" s="123"/>
      <c r="B5654" s="25"/>
      <c r="C5654" s="116"/>
      <c r="D5654" s="9"/>
      <c r="E5654" s="9"/>
      <c r="F5654" s="9"/>
      <c r="G5654" s="9"/>
      <c r="H5654" s="9"/>
      <c r="I5654" s="9"/>
      <c r="J5654" s="9"/>
      <c r="K5654" s="9"/>
      <c r="L5654" s="9"/>
      <c r="M5654" s="9"/>
      <c r="N5654" s="9"/>
      <c r="O5654" s="9"/>
      <c r="P5654" s="9"/>
      <c r="Q5654" s="9"/>
      <c r="R5654" s="9"/>
      <c r="S5654" s="9"/>
      <c r="T5654" s="9"/>
      <c r="U5654" s="9"/>
      <c r="V5654" s="9"/>
      <c r="W5654" s="9"/>
    </row>
    <row r="5655">
      <c r="A5655" s="123"/>
      <c r="B5655" s="25"/>
      <c r="C5655" s="116"/>
      <c r="D5655" s="9"/>
      <c r="E5655" s="9"/>
      <c r="F5655" s="9"/>
      <c r="G5655" s="9"/>
      <c r="H5655" s="9"/>
      <c r="I5655" s="9"/>
      <c r="J5655" s="9"/>
      <c r="K5655" s="9"/>
      <c r="L5655" s="9"/>
      <c r="M5655" s="9"/>
      <c r="N5655" s="9"/>
      <c r="O5655" s="9"/>
      <c r="P5655" s="9"/>
      <c r="Q5655" s="9"/>
      <c r="R5655" s="9"/>
      <c r="S5655" s="9"/>
      <c r="T5655" s="9"/>
      <c r="U5655" s="9"/>
      <c r="V5655" s="9"/>
      <c r="W5655" s="9"/>
    </row>
    <row r="5656">
      <c r="A5656" s="123"/>
      <c r="B5656" s="25"/>
      <c r="C5656" s="116"/>
      <c r="D5656" s="9"/>
      <c r="E5656" s="9"/>
      <c r="F5656" s="9"/>
      <c r="G5656" s="9"/>
      <c r="H5656" s="9"/>
      <c r="I5656" s="9"/>
      <c r="J5656" s="9"/>
      <c r="K5656" s="9"/>
      <c r="L5656" s="9"/>
      <c r="M5656" s="9"/>
      <c r="N5656" s="9"/>
      <c r="O5656" s="9"/>
      <c r="P5656" s="9"/>
      <c r="Q5656" s="9"/>
      <c r="R5656" s="9"/>
      <c r="S5656" s="9"/>
      <c r="T5656" s="9"/>
      <c r="U5656" s="9"/>
      <c r="V5656" s="9"/>
      <c r="W5656" s="9"/>
    </row>
    <row r="5657">
      <c r="A5657" s="123"/>
      <c r="B5657" s="25"/>
      <c r="C5657" s="116"/>
      <c r="D5657" s="9"/>
      <c r="E5657" s="9"/>
      <c r="F5657" s="9"/>
      <c r="G5657" s="9"/>
      <c r="H5657" s="9"/>
      <c r="I5657" s="9"/>
      <c r="J5657" s="9"/>
      <c r="K5657" s="9"/>
      <c r="L5657" s="9"/>
      <c r="M5657" s="9"/>
      <c r="N5657" s="9"/>
      <c r="O5657" s="9"/>
      <c r="P5657" s="9"/>
      <c r="Q5657" s="9"/>
      <c r="R5657" s="9"/>
      <c r="S5657" s="9"/>
      <c r="T5657" s="9"/>
      <c r="U5657" s="9"/>
      <c r="V5657" s="9"/>
      <c r="W5657" s="9"/>
    </row>
    <row r="5658">
      <c r="A5658" s="123"/>
      <c r="B5658" s="25"/>
      <c r="C5658" s="116"/>
      <c r="D5658" s="9"/>
      <c r="E5658" s="9"/>
      <c r="F5658" s="9"/>
      <c r="G5658" s="9"/>
      <c r="H5658" s="9"/>
      <c r="I5658" s="9"/>
      <c r="J5658" s="9"/>
      <c r="K5658" s="9"/>
      <c r="L5658" s="9"/>
      <c r="M5658" s="9"/>
      <c r="N5658" s="9"/>
      <c r="O5658" s="9"/>
      <c r="P5658" s="9"/>
      <c r="Q5658" s="9"/>
      <c r="R5658" s="9"/>
      <c r="S5658" s="9"/>
      <c r="T5658" s="9"/>
      <c r="U5658" s="9"/>
      <c r="V5658" s="9"/>
      <c r="W5658" s="9"/>
    </row>
    <row r="5659">
      <c r="A5659" s="123"/>
      <c r="B5659" s="25"/>
      <c r="C5659" s="116"/>
      <c r="D5659" s="9"/>
      <c r="E5659" s="9"/>
      <c r="F5659" s="9"/>
      <c r="G5659" s="9"/>
      <c r="H5659" s="9"/>
      <c r="I5659" s="9"/>
      <c r="J5659" s="9"/>
      <c r="K5659" s="9"/>
      <c r="L5659" s="9"/>
      <c r="M5659" s="9"/>
      <c r="N5659" s="9"/>
      <c r="O5659" s="9"/>
      <c r="P5659" s="9"/>
      <c r="Q5659" s="9"/>
      <c r="R5659" s="9"/>
      <c r="S5659" s="9"/>
      <c r="T5659" s="9"/>
      <c r="U5659" s="9"/>
      <c r="V5659" s="9"/>
      <c r="W5659" s="9"/>
    </row>
    <row r="5660">
      <c r="A5660" s="123"/>
      <c r="B5660" s="25"/>
      <c r="C5660" s="116"/>
      <c r="D5660" s="9"/>
      <c r="E5660" s="9"/>
      <c r="F5660" s="9"/>
      <c r="G5660" s="9"/>
      <c r="H5660" s="9"/>
      <c r="I5660" s="9"/>
      <c r="J5660" s="9"/>
      <c r="K5660" s="9"/>
      <c r="L5660" s="9"/>
      <c r="M5660" s="9"/>
      <c r="N5660" s="9"/>
      <c r="O5660" s="9"/>
      <c r="P5660" s="9"/>
      <c r="Q5660" s="9"/>
      <c r="R5660" s="9"/>
      <c r="S5660" s="9"/>
      <c r="T5660" s="9"/>
      <c r="U5660" s="9"/>
      <c r="V5660" s="9"/>
      <c r="W5660" s="9"/>
    </row>
    <row r="5661">
      <c r="A5661" s="123"/>
      <c r="B5661" s="25"/>
      <c r="C5661" s="116"/>
      <c r="D5661" s="9"/>
      <c r="E5661" s="9"/>
      <c r="F5661" s="9"/>
      <c r="G5661" s="9"/>
      <c r="H5661" s="9"/>
      <c r="I5661" s="9"/>
      <c r="J5661" s="9"/>
      <c r="K5661" s="9"/>
      <c r="L5661" s="9"/>
      <c r="M5661" s="9"/>
      <c r="N5661" s="9"/>
      <c r="O5661" s="9"/>
      <c r="P5661" s="9"/>
      <c r="Q5661" s="9"/>
      <c r="R5661" s="9"/>
      <c r="S5661" s="9"/>
      <c r="T5661" s="9"/>
      <c r="U5661" s="9"/>
      <c r="V5661" s="9"/>
      <c r="W5661" s="9"/>
    </row>
    <row r="5662">
      <c r="A5662" s="123"/>
      <c r="B5662" s="25"/>
      <c r="C5662" s="116"/>
      <c r="D5662" s="9"/>
      <c r="E5662" s="9"/>
      <c r="F5662" s="9"/>
      <c r="G5662" s="9"/>
      <c r="H5662" s="9"/>
      <c r="I5662" s="9"/>
      <c r="J5662" s="9"/>
      <c r="K5662" s="9"/>
      <c r="L5662" s="9"/>
      <c r="M5662" s="9"/>
      <c r="N5662" s="9"/>
      <c r="O5662" s="9"/>
      <c r="P5662" s="9"/>
      <c r="Q5662" s="9"/>
      <c r="R5662" s="9"/>
      <c r="S5662" s="9"/>
      <c r="T5662" s="9"/>
      <c r="U5662" s="9"/>
      <c r="V5662" s="9"/>
      <c r="W5662" s="9"/>
    </row>
    <row r="5663">
      <c r="A5663" s="123"/>
      <c r="B5663" s="25"/>
      <c r="C5663" s="116"/>
      <c r="D5663" s="9"/>
      <c r="E5663" s="9"/>
      <c r="F5663" s="9"/>
      <c r="G5663" s="9"/>
      <c r="H5663" s="9"/>
      <c r="I5663" s="9"/>
      <c r="J5663" s="9"/>
      <c r="K5663" s="9"/>
      <c r="L5663" s="9"/>
      <c r="M5663" s="9"/>
      <c r="N5663" s="9"/>
      <c r="O5663" s="9"/>
      <c r="P5663" s="9"/>
      <c r="Q5663" s="9"/>
      <c r="R5663" s="9"/>
      <c r="S5663" s="9"/>
      <c r="T5663" s="9"/>
      <c r="U5663" s="9"/>
      <c r="V5663" s="9"/>
      <c r="W5663" s="9"/>
    </row>
    <row r="5664">
      <c r="A5664" s="123"/>
      <c r="B5664" s="25"/>
      <c r="C5664" s="116"/>
      <c r="D5664" s="9"/>
      <c r="E5664" s="9"/>
      <c r="F5664" s="9"/>
      <c r="G5664" s="9"/>
      <c r="H5664" s="9"/>
      <c r="I5664" s="9"/>
      <c r="J5664" s="9"/>
      <c r="K5664" s="9"/>
      <c r="L5664" s="9"/>
      <c r="M5664" s="9"/>
      <c r="N5664" s="9"/>
      <c r="O5664" s="9"/>
      <c r="P5664" s="9"/>
      <c r="Q5664" s="9"/>
      <c r="R5664" s="9"/>
      <c r="S5664" s="9"/>
      <c r="T5664" s="9"/>
      <c r="U5664" s="9"/>
      <c r="V5664" s="9"/>
      <c r="W5664" s="9"/>
    </row>
    <row r="5665">
      <c r="A5665" s="123"/>
      <c r="B5665" s="25"/>
      <c r="C5665" s="116"/>
      <c r="D5665" s="9"/>
      <c r="E5665" s="9"/>
      <c r="F5665" s="9"/>
      <c r="G5665" s="9"/>
      <c r="H5665" s="9"/>
      <c r="I5665" s="9"/>
      <c r="J5665" s="9"/>
      <c r="K5665" s="9"/>
      <c r="L5665" s="9"/>
      <c r="M5665" s="9"/>
      <c r="N5665" s="9"/>
      <c r="O5665" s="9"/>
      <c r="P5665" s="9"/>
      <c r="Q5665" s="9"/>
      <c r="R5665" s="9"/>
      <c r="S5665" s="9"/>
      <c r="T5665" s="9"/>
      <c r="U5665" s="9"/>
      <c r="V5665" s="9"/>
      <c r="W5665" s="9"/>
    </row>
    <row r="5666">
      <c r="A5666" s="123"/>
      <c r="B5666" s="25"/>
      <c r="C5666" s="116"/>
      <c r="D5666" s="9"/>
      <c r="E5666" s="9"/>
      <c r="F5666" s="9"/>
      <c r="G5666" s="9"/>
      <c r="H5666" s="9"/>
      <c r="I5666" s="9"/>
      <c r="J5666" s="9"/>
      <c r="K5666" s="9"/>
      <c r="L5666" s="9"/>
      <c r="M5666" s="9"/>
      <c r="N5666" s="9"/>
      <c r="O5666" s="9"/>
      <c r="P5666" s="9"/>
      <c r="Q5666" s="9"/>
      <c r="R5666" s="9"/>
      <c r="S5666" s="9"/>
      <c r="T5666" s="9"/>
      <c r="U5666" s="9"/>
      <c r="V5666" s="9"/>
      <c r="W5666" s="9"/>
    </row>
    <row r="5667">
      <c r="A5667" s="123"/>
      <c r="B5667" s="25"/>
      <c r="C5667" s="116"/>
      <c r="D5667" s="9"/>
      <c r="E5667" s="9"/>
      <c r="F5667" s="9"/>
      <c r="G5667" s="9"/>
      <c r="H5667" s="9"/>
      <c r="I5667" s="9"/>
      <c r="J5667" s="9"/>
      <c r="K5667" s="9"/>
      <c r="L5667" s="9"/>
      <c r="M5667" s="9"/>
      <c r="N5667" s="9"/>
      <c r="O5667" s="9"/>
      <c r="P5667" s="9"/>
      <c r="Q5667" s="9"/>
      <c r="R5667" s="9"/>
      <c r="S5667" s="9"/>
      <c r="T5667" s="9"/>
      <c r="U5667" s="9"/>
      <c r="V5667" s="9"/>
      <c r="W5667" s="9"/>
    </row>
    <row r="5668">
      <c r="A5668" s="123"/>
      <c r="B5668" s="25"/>
      <c r="C5668" s="116"/>
      <c r="D5668" s="9"/>
      <c r="E5668" s="9"/>
      <c r="F5668" s="9"/>
      <c r="G5668" s="9"/>
      <c r="H5668" s="9"/>
      <c r="I5668" s="9"/>
      <c r="J5668" s="9"/>
      <c r="K5668" s="9"/>
      <c r="L5668" s="9"/>
      <c r="M5668" s="9"/>
      <c r="N5668" s="9"/>
      <c r="O5668" s="9"/>
      <c r="P5668" s="9"/>
      <c r="Q5668" s="9"/>
      <c r="R5668" s="9"/>
      <c r="S5668" s="9"/>
      <c r="T5668" s="9"/>
      <c r="U5668" s="9"/>
      <c r="V5668" s="9"/>
      <c r="W5668" s="9"/>
    </row>
    <row r="5669">
      <c r="A5669" s="123"/>
      <c r="B5669" s="25"/>
      <c r="C5669" s="116"/>
      <c r="D5669" s="9"/>
      <c r="E5669" s="9"/>
      <c r="F5669" s="9"/>
      <c r="G5669" s="9"/>
      <c r="H5669" s="9"/>
      <c r="I5669" s="9"/>
      <c r="J5669" s="9"/>
      <c r="K5669" s="9"/>
      <c r="L5669" s="9"/>
      <c r="M5669" s="9"/>
      <c r="N5669" s="9"/>
      <c r="O5669" s="9"/>
      <c r="P5669" s="9"/>
      <c r="Q5669" s="9"/>
      <c r="R5669" s="9"/>
      <c r="S5669" s="9"/>
      <c r="T5669" s="9"/>
      <c r="U5669" s="9"/>
      <c r="V5669" s="9"/>
      <c r="W5669" s="9"/>
    </row>
    <row r="5670">
      <c r="A5670" s="123"/>
      <c r="B5670" s="25"/>
      <c r="C5670" s="116"/>
      <c r="D5670" s="9"/>
      <c r="E5670" s="9"/>
      <c r="F5670" s="9"/>
      <c r="G5670" s="9"/>
      <c r="H5670" s="9"/>
      <c r="I5670" s="9"/>
      <c r="J5670" s="9"/>
      <c r="K5670" s="9"/>
      <c r="L5670" s="9"/>
      <c r="M5670" s="9"/>
      <c r="N5670" s="9"/>
      <c r="O5670" s="9"/>
      <c r="P5670" s="9"/>
      <c r="Q5670" s="9"/>
      <c r="R5670" s="9"/>
      <c r="S5670" s="9"/>
      <c r="T5670" s="9"/>
      <c r="U5670" s="9"/>
      <c r="V5670" s="9"/>
      <c r="W5670" s="9"/>
    </row>
    <row r="5671">
      <c r="A5671" s="123"/>
      <c r="B5671" s="25"/>
      <c r="C5671" s="116"/>
      <c r="D5671" s="9"/>
      <c r="E5671" s="9"/>
      <c r="F5671" s="9"/>
      <c r="G5671" s="9"/>
      <c r="H5671" s="9"/>
      <c r="I5671" s="9"/>
      <c r="J5671" s="9"/>
      <c r="K5671" s="9"/>
      <c r="L5671" s="9"/>
      <c r="M5671" s="9"/>
      <c r="N5671" s="9"/>
      <c r="O5671" s="9"/>
      <c r="P5671" s="9"/>
      <c r="Q5671" s="9"/>
      <c r="R5671" s="9"/>
      <c r="S5671" s="9"/>
      <c r="T5671" s="9"/>
      <c r="U5671" s="9"/>
      <c r="V5671" s="9"/>
      <c r="W5671" s="9"/>
    </row>
    <row r="5672">
      <c r="A5672" s="123"/>
      <c r="B5672" s="25"/>
      <c r="C5672" s="116"/>
      <c r="D5672" s="9"/>
      <c r="E5672" s="9"/>
      <c r="F5672" s="9"/>
      <c r="G5672" s="9"/>
      <c r="H5672" s="9"/>
      <c r="I5672" s="9"/>
      <c r="J5672" s="9"/>
      <c r="K5672" s="9"/>
      <c r="L5672" s="9"/>
      <c r="M5672" s="9"/>
      <c r="N5672" s="9"/>
      <c r="O5672" s="9"/>
      <c r="P5672" s="9"/>
      <c r="Q5672" s="9"/>
      <c r="R5672" s="9"/>
      <c r="S5672" s="9"/>
      <c r="T5672" s="9"/>
      <c r="U5672" s="9"/>
      <c r="V5672" s="9"/>
      <c r="W5672" s="9"/>
    </row>
    <row r="5673">
      <c r="A5673" s="123"/>
      <c r="B5673" s="25"/>
      <c r="C5673" s="116"/>
      <c r="D5673" s="9"/>
      <c r="E5673" s="9"/>
      <c r="F5673" s="9"/>
      <c r="G5673" s="9"/>
      <c r="H5673" s="9"/>
      <c r="I5673" s="9"/>
      <c r="J5673" s="9"/>
      <c r="K5673" s="9"/>
      <c r="L5673" s="9"/>
      <c r="M5673" s="9"/>
      <c r="N5673" s="9"/>
      <c r="O5673" s="9"/>
      <c r="P5673" s="9"/>
      <c r="Q5673" s="9"/>
      <c r="R5673" s="9"/>
      <c r="S5673" s="9"/>
      <c r="T5673" s="9"/>
      <c r="U5673" s="9"/>
      <c r="V5673" s="9"/>
      <c r="W5673" s="9"/>
    </row>
    <row r="5674">
      <c r="A5674" s="123"/>
      <c r="B5674" s="25"/>
      <c r="C5674" s="116"/>
      <c r="D5674" s="9"/>
      <c r="E5674" s="9"/>
      <c r="F5674" s="9"/>
      <c r="G5674" s="9"/>
      <c r="H5674" s="9"/>
      <c r="I5674" s="9"/>
      <c r="J5674" s="9"/>
      <c r="K5674" s="9"/>
      <c r="L5674" s="9"/>
      <c r="M5674" s="9"/>
      <c r="N5674" s="9"/>
      <c r="O5674" s="9"/>
      <c r="P5674" s="9"/>
      <c r="Q5674" s="9"/>
      <c r="R5674" s="9"/>
      <c r="S5674" s="9"/>
      <c r="T5674" s="9"/>
      <c r="U5674" s="9"/>
      <c r="V5674" s="9"/>
      <c r="W5674" s="9"/>
    </row>
    <row r="5675">
      <c r="A5675" s="123"/>
      <c r="B5675" s="25"/>
      <c r="C5675" s="116"/>
      <c r="D5675" s="9"/>
      <c r="E5675" s="9"/>
      <c r="F5675" s="9"/>
      <c r="G5675" s="9"/>
      <c r="H5675" s="9"/>
      <c r="I5675" s="9"/>
      <c r="J5675" s="9"/>
      <c r="K5675" s="9"/>
      <c r="L5675" s="9"/>
      <c r="M5675" s="9"/>
      <c r="N5675" s="9"/>
      <c r="O5675" s="9"/>
      <c r="P5675" s="9"/>
      <c r="Q5675" s="9"/>
      <c r="R5675" s="9"/>
      <c r="S5675" s="9"/>
      <c r="T5675" s="9"/>
      <c r="U5675" s="9"/>
      <c r="V5675" s="9"/>
      <c r="W5675" s="9"/>
    </row>
    <row r="5676">
      <c r="A5676" s="123"/>
      <c r="B5676" s="25"/>
      <c r="C5676" s="116"/>
      <c r="D5676" s="9"/>
      <c r="E5676" s="9"/>
      <c r="F5676" s="9"/>
      <c r="G5676" s="9"/>
      <c r="H5676" s="9"/>
      <c r="I5676" s="9"/>
      <c r="J5676" s="9"/>
      <c r="K5676" s="9"/>
      <c r="L5676" s="9"/>
      <c r="M5676" s="9"/>
      <c r="N5676" s="9"/>
      <c r="O5676" s="9"/>
      <c r="P5676" s="9"/>
      <c r="Q5676" s="9"/>
      <c r="R5676" s="9"/>
      <c r="S5676" s="9"/>
      <c r="T5676" s="9"/>
      <c r="U5676" s="9"/>
      <c r="V5676" s="9"/>
      <c r="W5676" s="9"/>
    </row>
    <row r="5677">
      <c r="A5677" s="123"/>
      <c r="B5677" s="25"/>
      <c r="C5677" s="116"/>
      <c r="D5677" s="9"/>
      <c r="E5677" s="9"/>
      <c r="F5677" s="9"/>
      <c r="G5677" s="9"/>
      <c r="H5677" s="9"/>
      <c r="I5677" s="9"/>
      <c r="J5677" s="9"/>
      <c r="K5677" s="9"/>
      <c r="L5677" s="9"/>
      <c r="M5677" s="9"/>
      <c r="N5677" s="9"/>
      <c r="O5677" s="9"/>
      <c r="P5677" s="9"/>
      <c r="Q5677" s="9"/>
      <c r="R5677" s="9"/>
      <c r="S5677" s="9"/>
      <c r="T5677" s="9"/>
      <c r="U5677" s="9"/>
      <c r="V5677" s="9"/>
      <c r="W5677" s="9"/>
    </row>
    <row r="5678">
      <c r="A5678" s="123"/>
      <c r="B5678" s="25"/>
      <c r="C5678" s="116"/>
      <c r="D5678" s="9"/>
      <c r="E5678" s="9"/>
      <c r="F5678" s="9"/>
      <c r="G5678" s="9"/>
      <c r="H5678" s="9"/>
      <c r="I5678" s="9"/>
      <c r="J5678" s="9"/>
      <c r="K5678" s="9"/>
      <c r="L5678" s="9"/>
      <c r="M5678" s="9"/>
      <c r="N5678" s="9"/>
      <c r="O5678" s="9"/>
      <c r="P5678" s="9"/>
      <c r="Q5678" s="9"/>
      <c r="R5678" s="9"/>
      <c r="S5678" s="9"/>
      <c r="T5678" s="9"/>
      <c r="U5678" s="9"/>
      <c r="V5678" s="9"/>
      <c r="W5678" s="9"/>
    </row>
    <row r="5679">
      <c r="A5679" s="123"/>
      <c r="B5679" s="25"/>
      <c r="C5679" s="116"/>
      <c r="D5679" s="9"/>
      <c r="E5679" s="9"/>
      <c r="F5679" s="9"/>
      <c r="G5679" s="9"/>
      <c r="H5679" s="9"/>
      <c r="I5679" s="9"/>
      <c r="J5679" s="9"/>
      <c r="K5679" s="9"/>
      <c r="L5679" s="9"/>
      <c r="M5679" s="9"/>
      <c r="N5679" s="9"/>
      <c r="O5679" s="9"/>
      <c r="P5679" s="9"/>
      <c r="Q5679" s="9"/>
      <c r="R5679" s="9"/>
      <c r="S5679" s="9"/>
      <c r="T5679" s="9"/>
      <c r="U5679" s="9"/>
      <c r="V5679" s="9"/>
      <c r="W5679" s="9"/>
    </row>
    <row r="5680">
      <c r="A5680" s="123"/>
      <c r="B5680" s="25"/>
      <c r="C5680" s="116"/>
      <c r="D5680" s="9"/>
      <c r="E5680" s="9"/>
      <c r="F5680" s="9"/>
      <c r="G5680" s="9"/>
      <c r="H5680" s="9"/>
      <c r="I5680" s="9"/>
      <c r="J5680" s="9"/>
      <c r="K5680" s="9"/>
      <c r="L5680" s="9"/>
      <c r="M5680" s="9"/>
      <c r="N5680" s="9"/>
      <c r="O5680" s="9"/>
      <c r="P5680" s="9"/>
      <c r="Q5680" s="9"/>
      <c r="R5680" s="9"/>
      <c r="S5680" s="9"/>
      <c r="T5680" s="9"/>
      <c r="U5680" s="9"/>
      <c r="V5680" s="9"/>
      <c r="W5680" s="9"/>
    </row>
    <row r="5681">
      <c r="A5681" s="123"/>
      <c r="B5681" s="25"/>
      <c r="C5681" s="116"/>
      <c r="D5681" s="9"/>
      <c r="E5681" s="9"/>
      <c r="F5681" s="9"/>
      <c r="G5681" s="9"/>
      <c r="H5681" s="9"/>
      <c r="I5681" s="9"/>
      <c r="J5681" s="9"/>
      <c r="K5681" s="9"/>
      <c r="L5681" s="9"/>
      <c r="M5681" s="9"/>
      <c r="N5681" s="9"/>
      <c r="O5681" s="9"/>
      <c r="P5681" s="9"/>
      <c r="Q5681" s="9"/>
      <c r="R5681" s="9"/>
      <c r="S5681" s="9"/>
      <c r="T5681" s="9"/>
      <c r="U5681" s="9"/>
      <c r="V5681" s="9"/>
      <c r="W5681" s="9"/>
    </row>
    <row r="5682">
      <c r="A5682" s="123"/>
      <c r="B5682" s="25"/>
      <c r="C5682" s="116"/>
      <c r="D5682" s="9"/>
      <c r="E5682" s="9"/>
      <c r="F5682" s="9"/>
      <c r="G5682" s="9"/>
      <c r="H5682" s="9"/>
      <c r="I5682" s="9"/>
      <c r="J5682" s="9"/>
      <c r="K5682" s="9"/>
      <c r="L5682" s="9"/>
      <c r="M5682" s="9"/>
      <c r="N5682" s="9"/>
      <c r="O5682" s="9"/>
      <c r="P5682" s="9"/>
      <c r="Q5682" s="9"/>
      <c r="R5682" s="9"/>
      <c r="S5682" s="9"/>
      <c r="T5682" s="9"/>
      <c r="U5682" s="9"/>
      <c r="V5682" s="9"/>
      <c r="W5682" s="9"/>
    </row>
    <row r="5683">
      <c r="A5683" s="123"/>
      <c r="B5683" s="25"/>
      <c r="C5683" s="116"/>
      <c r="D5683" s="9"/>
      <c r="E5683" s="9"/>
      <c r="F5683" s="9"/>
      <c r="G5683" s="9"/>
      <c r="H5683" s="9"/>
      <c r="I5683" s="9"/>
      <c r="J5683" s="9"/>
      <c r="K5683" s="9"/>
      <c r="L5683" s="9"/>
      <c r="M5683" s="9"/>
      <c r="N5683" s="9"/>
      <c r="O5683" s="9"/>
      <c r="P5683" s="9"/>
      <c r="Q5683" s="9"/>
      <c r="R5683" s="9"/>
      <c r="S5683" s="9"/>
      <c r="T5683" s="9"/>
      <c r="U5683" s="9"/>
      <c r="V5683" s="9"/>
      <c r="W5683" s="9"/>
    </row>
    <row r="5684">
      <c r="A5684" s="123"/>
      <c r="B5684" s="25"/>
      <c r="C5684" s="116"/>
      <c r="D5684" s="9"/>
      <c r="E5684" s="9"/>
      <c r="F5684" s="9"/>
      <c r="G5684" s="9"/>
      <c r="H5684" s="9"/>
      <c r="I5684" s="9"/>
      <c r="J5684" s="9"/>
      <c r="K5684" s="9"/>
      <c r="L5684" s="9"/>
      <c r="M5684" s="9"/>
      <c r="N5684" s="9"/>
      <c r="O5684" s="9"/>
      <c r="P5684" s="9"/>
      <c r="Q5684" s="9"/>
      <c r="R5684" s="9"/>
      <c r="S5684" s="9"/>
      <c r="T5684" s="9"/>
      <c r="U5684" s="9"/>
      <c r="V5684" s="9"/>
      <c r="W5684" s="9"/>
    </row>
    <row r="5685">
      <c r="A5685" s="123"/>
      <c r="B5685" s="25"/>
      <c r="C5685" s="116"/>
      <c r="D5685" s="9"/>
      <c r="E5685" s="9"/>
      <c r="F5685" s="9"/>
      <c r="G5685" s="9"/>
      <c r="H5685" s="9"/>
      <c r="I5685" s="9"/>
      <c r="J5685" s="9"/>
      <c r="K5685" s="9"/>
      <c r="L5685" s="9"/>
      <c r="M5685" s="9"/>
      <c r="N5685" s="9"/>
      <c r="O5685" s="9"/>
      <c r="P5685" s="9"/>
      <c r="Q5685" s="9"/>
      <c r="R5685" s="9"/>
      <c r="S5685" s="9"/>
      <c r="T5685" s="9"/>
      <c r="U5685" s="9"/>
      <c r="V5685" s="9"/>
      <c r="W5685" s="9"/>
    </row>
    <row r="5686">
      <c r="A5686" s="123"/>
      <c r="B5686" s="25"/>
      <c r="C5686" s="116"/>
      <c r="D5686" s="9"/>
      <c r="E5686" s="9"/>
      <c r="F5686" s="9"/>
      <c r="G5686" s="9"/>
      <c r="H5686" s="9"/>
      <c r="I5686" s="9"/>
      <c r="J5686" s="9"/>
      <c r="K5686" s="9"/>
      <c r="L5686" s="9"/>
      <c r="M5686" s="9"/>
      <c r="N5686" s="9"/>
      <c r="O5686" s="9"/>
      <c r="P5686" s="9"/>
      <c r="Q5686" s="9"/>
      <c r="R5686" s="9"/>
      <c r="S5686" s="9"/>
      <c r="T5686" s="9"/>
      <c r="U5686" s="9"/>
      <c r="V5686" s="9"/>
      <c r="W5686" s="9"/>
    </row>
    <row r="5687">
      <c r="A5687" s="123"/>
      <c r="B5687" s="25"/>
      <c r="C5687" s="116"/>
      <c r="D5687" s="9"/>
      <c r="E5687" s="9"/>
      <c r="F5687" s="9"/>
      <c r="G5687" s="9"/>
      <c r="H5687" s="9"/>
      <c r="I5687" s="9"/>
      <c r="J5687" s="9"/>
      <c r="K5687" s="9"/>
      <c r="L5687" s="9"/>
      <c r="M5687" s="9"/>
      <c r="N5687" s="9"/>
      <c r="O5687" s="9"/>
      <c r="P5687" s="9"/>
      <c r="Q5687" s="9"/>
      <c r="R5687" s="9"/>
      <c r="S5687" s="9"/>
      <c r="T5687" s="9"/>
      <c r="U5687" s="9"/>
      <c r="V5687" s="9"/>
      <c r="W5687" s="9"/>
    </row>
    <row r="5688">
      <c r="A5688" s="123"/>
      <c r="B5688" s="25"/>
      <c r="C5688" s="116"/>
      <c r="D5688" s="9"/>
      <c r="E5688" s="9"/>
      <c r="F5688" s="9"/>
      <c r="G5688" s="9"/>
      <c r="H5688" s="9"/>
      <c r="I5688" s="9"/>
      <c r="J5688" s="9"/>
      <c r="K5688" s="9"/>
      <c r="L5688" s="9"/>
      <c r="M5688" s="9"/>
      <c r="N5688" s="9"/>
      <c r="O5688" s="9"/>
      <c r="P5688" s="9"/>
      <c r="Q5688" s="9"/>
      <c r="R5688" s="9"/>
      <c r="S5688" s="9"/>
      <c r="T5688" s="9"/>
      <c r="U5688" s="9"/>
      <c r="V5688" s="9"/>
      <c r="W5688" s="9"/>
    </row>
    <row r="5689">
      <c r="A5689" s="123"/>
      <c r="B5689" s="25"/>
      <c r="C5689" s="116"/>
      <c r="D5689" s="9"/>
      <c r="E5689" s="9"/>
      <c r="F5689" s="9"/>
      <c r="G5689" s="9"/>
      <c r="H5689" s="9"/>
      <c r="I5689" s="9"/>
      <c r="J5689" s="9"/>
      <c r="K5689" s="9"/>
      <c r="L5689" s="9"/>
      <c r="M5689" s="9"/>
      <c r="N5689" s="9"/>
      <c r="O5689" s="9"/>
      <c r="P5689" s="9"/>
      <c r="Q5689" s="9"/>
      <c r="R5689" s="9"/>
      <c r="S5689" s="9"/>
      <c r="T5689" s="9"/>
      <c r="U5689" s="9"/>
      <c r="V5689" s="9"/>
      <c r="W5689" s="9"/>
    </row>
    <row r="5690">
      <c r="A5690" s="123"/>
      <c r="B5690" s="25"/>
      <c r="C5690" s="116"/>
      <c r="D5690" s="9"/>
      <c r="E5690" s="9"/>
      <c r="F5690" s="9"/>
      <c r="G5690" s="9"/>
      <c r="H5690" s="9"/>
      <c r="I5690" s="9"/>
      <c r="J5690" s="9"/>
      <c r="K5690" s="9"/>
      <c r="L5690" s="9"/>
      <c r="M5690" s="9"/>
      <c r="N5690" s="9"/>
      <c r="O5690" s="9"/>
      <c r="P5690" s="9"/>
      <c r="Q5690" s="9"/>
      <c r="R5690" s="9"/>
      <c r="S5690" s="9"/>
      <c r="T5690" s="9"/>
      <c r="U5690" s="9"/>
      <c r="V5690" s="9"/>
      <c r="W5690" s="9"/>
    </row>
    <row r="5691">
      <c r="A5691" s="123"/>
      <c r="B5691" s="25"/>
      <c r="C5691" s="116"/>
      <c r="D5691" s="9"/>
      <c r="E5691" s="9"/>
      <c r="F5691" s="9"/>
      <c r="G5691" s="9"/>
      <c r="H5691" s="9"/>
      <c r="I5691" s="9"/>
      <c r="J5691" s="9"/>
      <c r="K5691" s="9"/>
      <c r="L5691" s="9"/>
      <c r="M5691" s="9"/>
      <c r="N5691" s="9"/>
      <c r="O5691" s="9"/>
      <c r="P5691" s="9"/>
      <c r="Q5691" s="9"/>
      <c r="R5691" s="9"/>
      <c r="S5691" s="9"/>
      <c r="T5691" s="9"/>
      <c r="U5691" s="9"/>
      <c r="V5691" s="9"/>
      <c r="W5691" s="9"/>
    </row>
    <row r="5692">
      <c r="A5692" s="123"/>
      <c r="B5692" s="25"/>
      <c r="C5692" s="116"/>
      <c r="D5692" s="9"/>
      <c r="E5692" s="9"/>
      <c r="F5692" s="9"/>
      <c r="G5692" s="9"/>
      <c r="H5692" s="9"/>
      <c r="I5692" s="9"/>
      <c r="J5692" s="9"/>
      <c r="K5692" s="9"/>
      <c r="L5692" s="9"/>
      <c r="M5692" s="9"/>
      <c r="N5692" s="9"/>
      <c r="O5692" s="9"/>
      <c r="P5692" s="9"/>
      <c r="Q5692" s="9"/>
      <c r="R5692" s="9"/>
      <c r="S5692" s="9"/>
      <c r="T5692" s="9"/>
      <c r="U5692" s="9"/>
      <c r="V5692" s="9"/>
      <c r="W5692" s="9"/>
    </row>
    <row r="5693">
      <c r="A5693" s="123"/>
      <c r="B5693" s="25"/>
      <c r="C5693" s="116"/>
      <c r="D5693" s="9"/>
      <c r="E5693" s="9"/>
      <c r="F5693" s="9"/>
      <c r="G5693" s="9"/>
      <c r="H5693" s="9"/>
      <c r="I5693" s="9"/>
      <c r="J5693" s="9"/>
      <c r="K5693" s="9"/>
      <c r="L5693" s="9"/>
      <c r="M5693" s="9"/>
      <c r="N5693" s="9"/>
      <c r="O5693" s="9"/>
      <c r="P5693" s="9"/>
      <c r="Q5693" s="9"/>
      <c r="R5693" s="9"/>
      <c r="S5693" s="9"/>
      <c r="T5693" s="9"/>
      <c r="U5693" s="9"/>
      <c r="V5693" s="9"/>
      <c r="W5693" s="9"/>
    </row>
    <row r="5694">
      <c r="A5694" s="123"/>
      <c r="B5694" s="25"/>
      <c r="C5694" s="116"/>
      <c r="D5694" s="9"/>
      <c r="E5694" s="9"/>
      <c r="F5694" s="9"/>
      <c r="G5694" s="9"/>
      <c r="H5694" s="9"/>
      <c r="I5694" s="9"/>
      <c r="J5694" s="9"/>
      <c r="K5694" s="9"/>
      <c r="L5694" s="9"/>
      <c r="M5694" s="9"/>
      <c r="N5694" s="9"/>
      <c r="O5694" s="9"/>
      <c r="P5694" s="9"/>
      <c r="Q5694" s="9"/>
      <c r="R5694" s="9"/>
      <c r="S5694" s="9"/>
      <c r="T5694" s="9"/>
      <c r="U5694" s="9"/>
      <c r="V5694" s="9"/>
      <c r="W5694" s="9"/>
    </row>
    <row r="5695">
      <c r="A5695" s="123"/>
      <c r="B5695" s="25"/>
      <c r="C5695" s="116"/>
      <c r="D5695" s="9"/>
      <c r="E5695" s="9"/>
      <c r="F5695" s="9"/>
      <c r="G5695" s="9"/>
      <c r="H5695" s="9"/>
      <c r="I5695" s="9"/>
      <c r="J5695" s="9"/>
      <c r="K5695" s="9"/>
      <c r="L5695" s="9"/>
      <c r="M5695" s="9"/>
      <c r="N5695" s="9"/>
      <c r="O5695" s="9"/>
      <c r="P5695" s="9"/>
      <c r="Q5695" s="9"/>
      <c r="R5695" s="9"/>
      <c r="S5695" s="9"/>
      <c r="T5695" s="9"/>
      <c r="U5695" s="9"/>
      <c r="V5695" s="9"/>
      <c r="W5695" s="9"/>
    </row>
    <row r="5696">
      <c r="A5696" s="123"/>
      <c r="B5696" s="25"/>
      <c r="C5696" s="116"/>
      <c r="D5696" s="9"/>
      <c r="E5696" s="9"/>
      <c r="F5696" s="9"/>
      <c r="G5696" s="9"/>
      <c r="H5696" s="9"/>
      <c r="I5696" s="9"/>
      <c r="J5696" s="9"/>
      <c r="K5696" s="9"/>
      <c r="L5696" s="9"/>
      <c r="M5696" s="9"/>
      <c r="N5696" s="9"/>
      <c r="O5696" s="9"/>
      <c r="P5696" s="9"/>
      <c r="Q5696" s="9"/>
      <c r="R5696" s="9"/>
      <c r="S5696" s="9"/>
      <c r="T5696" s="9"/>
      <c r="U5696" s="9"/>
      <c r="V5696" s="9"/>
      <c r="W5696" s="9"/>
    </row>
    <row r="5697">
      <c r="A5697" s="123"/>
      <c r="B5697" s="25"/>
      <c r="C5697" s="116"/>
      <c r="D5697" s="9"/>
      <c r="E5697" s="9"/>
      <c r="F5697" s="9"/>
      <c r="G5697" s="9"/>
      <c r="H5697" s="9"/>
      <c r="I5697" s="9"/>
      <c r="J5697" s="9"/>
      <c r="K5697" s="9"/>
      <c r="L5697" s="9"/>
      <c r="M5697" s="9"/>
      <c r="N5697" s="9"/>
      <c r="O5697" s="9"/>
      <c r="P5697" s="9"/>
      <c r="Q5697" s="9"/>
      <c r="R5697" s="9"/>
      <c r="S5697" s="9"/>
      <c r="T5697" s="9"/>
      <c r="U5697" s="9"/>
      <c r="V5697" s="9"/>
      <c r="W5697" s="9"/>
    </row>
    <row r="5698">
      <c r="A5698" s="123"/>
      <c r="B5698" s="25"/>
      <c r="C5698" s="116"/>
      <c r="D5698" s="9"/>
      <c r="E5698" s="9"/>
      <c r="F5698" s="9"/>
      <c r="G5698" s="9"/>
      <c r="H5698" s="9"/>
      <c r="I5698" s="9"/>
      <c r="J5698" s="9"/>
      <c r="K5698" s="9"/>
      <c r="L5698" s="9"/>
      <c r="M5698" s="9"/>
      <c r="N5698" s="9"/>
      <c r="O5698" s="9"/>
      <c r="P5698" s="9"/>
      <c r="Q5698" s="9"/>
      <c r="R5698" s="9"/>
      <c r="S5698" s="9"/>
      <c r="T5698" s="9"/>
      <c r="U5698" s="9"/>
      <c r="V5698" s="9"/>
      <c r="W5698" s="9"/>
    </row>
    <row r="5699">
      <c r="A5699" s="123"/>
      <c r="B5699" s="25"/>
      <c r="C5699" s="116"/>
      <c r="D5699" s="9"/>
      <c r="E5699" s="9"/>
      <c r="F5699" s="9"/>
      <c r="G5699" s="9"/>
      <c r="H5699" s="9"/>
      <c r="I5699" s="9"/>
      <c r="J5699" s="9"/>
      <c r="K5699" s="9"/>
      <c r="L5699" s="9"/>
      <c r="M5699" s="9"/>
      <c r="N5699" s="9"/>
      <c r="O5699" s="9"/>
      <c r="P5699" s="9"/>
      <c r="Q5699" s="9"/>
      <c r="R5699" s="9"/>
      <c r="S5699" s="9"/>
      <c r="T5699" s="9"/>
      <c r="U5699" s="9"/>
      <c r="V5699" s="9"/>
      <c r="W5699" s="9"/>
    </row>
    <row r="5700">
      <c r="A5700" s="123"/>
      <c r="B5700" s="25"/>
      <c r="C5700" s="116"/>
      <c r="D5700" s="9"/>
      <c r="E5700" s="9"/>
      <c r="F5700" s="9"/>
      <c r="G5700" s="9"/>
      <c r="H5700" s="9"/>
      <c r="I5700" s="9"/>
      <c r="J5700" s="9"/>
      <c r="K5700" s="9"/>
      <c r="L5700" s="9"/>
      <c r="M5700" s="9"/>
      <c r="N5700" s="9"/>
      <c r="O5700" s="9"/>
      <c r="P5700" s="9"/>
      <c r="Q5700" s="9"/>
      <c r="R5700" s="9"/>
      <c r="S5700" s="9"/>
      <c r="T5700" s="9"/>
      <c r="U5700" s="9"/>
      <c r="V5700" s="9"/>
      <c r="W5700" s="9"/>
    </row>
    <row r="5701">
      <c r="A5701" s="123"/>
      <c r="B5701" s="25"/>
      <c r="C5701" s="116"/>
      <c r="D5701" s="9"/>
      <c r="E5701" s="9"/>
      <c r="F5701" s="9"/>
      <c r="G5701" s="9"/>
      <c r="H5701" s="9"/>
      <c r="I5701" s="9"/>
      <c r="J5701" s="9"/>
      <c r="K5701" s="9"/>
      <c r="L5701" s="9"/>
      <c r="M5701" s="9"/>
      <c r="N5701" s="9"/>
      <c r="O5701" s="9"/>
      <c r="P5701" s="9"/>
      <c r="Q5701" s="9"/>
      <c r="R5701" s="9"/>
      <c r="S5701" s="9"/>
      <c r="T5701" s="9"/>
      <c r="U5701" s="9"/>
      <c r="V5701" s="9"/>
      <c r="W5701" s="9"/>
    </row>
    <row r="5702">
      <c r="A5702" s="123"/>
      <c r="B5702" s="25"/>
      <c r="C5702" s="116"/>
      <c r="D5702" s="9"/>
      <c r="E5702" s="9"/>
      <c r="F5702" s="9"/>
      <c r="G5702" s="9"/>
      <c r="H5702" s="9"/>
      <c r="I5702" s="9"/>
      <c r="J5702" s="9"/>
      <c r="K5702" s="9"/>
      <c r="L5702" s="9"/>
      <c r="M5702" s="9"/>
      <c r="N5702" s="9"/>
      <c r="O5702" s="9"/>
      <c r="P5702" s="9"/>
      <c r="Q5702" s="9"/>
      <c r="R5702" s="9"/>
      <c r="S5702" s="9"/>
      <c r="T5702" s="9"/>
      <c r="U5702" s="9"/>
      <c r="V5702" s="9"/>
      <c r="W5702" s="9"/>
    </row>
    <row r="5703">
      <c r="A5703" s="123"/>
      <c r="B5703" s="25"/>
      <c r="C5703" s="116"/>
      <c r="D5703" s="9"/>
      <c r="E5703" s="9"/>
      <c r="F5703" s="9"/>
      <c r="G5703" s="9"/>
      <c r="H5703" s="9"/>
      <c r="I5703" s="9"/>
      <c r="J5703" s="9"/>
      <c r="K5703" s="9"/>
      <c r="L5703" s="9"/>
      <c r="M5703" s="9"/>
      <c r="N5703" s="9"/>
      <c r="O5703" s="9"/>
      <c r="P5703" s="9"/>
      <c r="Q5703" s="9"/>
      <c r="R5703" s="9"/>
      <c r="S5703" s="9"/>
      <c r="T5703" s="9"/>
      <c r="U5703" s="9"/>
      <c r="V5703" s="9"/>
      <c r="W5703" s="9"/>
    </row>
    <row r="5704">
      <c r="A5704" s="123"/>
      <c r="B5704" s="25"/>
      <c r="C5704" s="116"/>
      <c r="D5704" s="9"/>
      <c r="E5704" s="9"/>
      <c r="F5704" s="9"/>
      <c r="G5704" s="9"/>
      <c r="H5704" s="9"/>
      <c r="I5704" s="9"/>
      <c r="J5704" s="9"/>
      <c r="K5704" s="9"/>
      <c r="L5704" s="9"/>
      <c r="M5704" s="9"/>
      <c r="N5704" s="9"/>
      <c r="O5704" s="9"/>
      <c r="P5704" s="9"/>
      <c r="Q5704" s="9"/>
      <c r="R5704" s="9"/>
      <c r="S5704" s="9"/>
      <c r="T5704" s="9"/>
      <c r="U5704" s="9"/>
      <c r="V5704" s="9"/>
      <c r="W5704" s="9"/>
    </row>
    <row r="5705">
      <c r="A5705" s="123"/>
      <c r="B5705" s="25"/>
      <c r="C5705" s="116"/>
      <c r="D5705" s="9"/>
      <c r="E5705" s="9"/>
      <c r="F5705" s="9"/>
      <c r="G5705" s="9"/>
      <c r="H5705" s="9"/>
      <c r="I5705" s="9"/>
      <c r="J5705" s="9"/>
      <c r="K5705" s="9"/>
      <c r="L5705" s="9"/>
      <c r="M5705" s="9"/>
      <c r="N5705" s="9"/>
      <c r="O5705" s="9"/>
      <c r="P5705" s="9"/>
      <c r="Q5705" s="9"/>
      <c r="R5705" s="9"/>
      <c r="S5705" s="9"/>
      <c r="T5705" s="9"/>
      <c r="U5705" s="9"/>
      <c r="V5705" s="9"/>
      <c r="W5705" s="9"/>
    </row>
    <row r="5706">
      <c r="A5706" s="123"/>
      <c r="B5706" s="25"/>
      <c r="C5706" s="116"/>
      <c r="D5706" s="9"/>
      <c r="E5706" s="9"/>
      <c r="F5706" s="9"/>
      <c r="G5706" s="9"/>
      <c r="H5706" s="9"/>
      <c r="I5706" s="9"/>
      <c r="J5706" s="9"/>
      <c r="K5706" s="9"/>
      <c r="L5706" s="9"/>
      <c r="M5706" s="9"/>
      <c r="N5706" s="9"/>
      <c r="O5706" s="9"/>
      <c r="P5706" s="9"/>
      <c r="Q5706" s="9"/>
      <c r="R5706" s="9"/>
      <c r="S5706" s="9"/>
      <c r="T5706" s="9"/>
      <c r="U5706" s="9"/>
      <c r="V5706" s="9"/>
      <c r="W5706" s="9"/>
    </row>
    <row r="5707">
      <c r="A5707" s="123"/>
      <c r="B5707" s="25"/>
      <c r="C5707" s="116"/>
      <c r="D5707" s="9"/>
      <c r="E5707" s="9"/>
      <c r="F5707" s="9"/>
      <c r="G5707" s="9"/>
      <c r="H5707" s="9"/>
      <c r="I5707" s="9"/>
      <c r="J5707" s="9"/>
      <c r="K5707" s="9"/>
      <c r="L5707" s="9"/>
      <c r="M5707" s="9"/>
      <c r="N5707" s="9"/>
      <c r="O5707" s="9"/>
      <c r="P5707" s="9"/>
      <c r="Q5707" s="9"/>
      <c r="R5707" s="9"/>
      <c r="S5707" s="9"/>
      <c r="T5707" s="9"/>
      <c r="U5707" s="9"/>
      <c r="V5707" s="9"/>
      <c r="W5707" s="9"/>
    </row>
    <row r="5708">
      <c r="A5708" s="123"/>
      <c r="B5708" s="25"/>
      <c r="C5708" s="116"/>
      <c r="D5708" s="9"/>
      <c r="E5708" s="9"/>
      <c r="F5708" s="9"/>
      <c r="G5708" s="9"/>
      <c r="H5708" s="9"/>
      <c r="I5708" s="9"/>
      <c r="J5708" s="9"/>
      <c r="K5708" s="9"/>
      <c r="L5708" s="9"/>
      <c r="M5708" s="9"/>
      <c r="N5708" s="9"/>
      <c r="O5708" s="9"/>
      <c r="P5708" s="9"/>
      <c r="Q5708" s="9"/>
      <c r="R5708" s="9"/>
      <c r="S5708" s="9"/>
      <c r="T5708" s="9"/>
      <c r="U5708" s="9"/>
      <c r="V5708" s="9"/>
      <c r="W5708" s="9"/>
    </row>
    <row r="5709">
      <c r="A5709" s="123"/>
      <c r="B5709" s="25"/>
      <c r="C5709" s="116"/>
      <c r="D5709" s="9"/>
      <c r="E5709" s="9"/>
      <c r="F5709" s="9"/>
      <c r="G5709" s="9"/>
      <c r="H5709" s="9"/>
      <c r="I5709" s="9"/>
      <c r="J5709" s="9"/>
      <c r="K5709" s="9"/>
      <c r="L5709" s="9"/>
      <c r="M5709" s="9"/>
      <c r="N5709" s="9"/>
      <c r="O5709" s="9"/>
      <c r="P5709" s="9"/>
      <c r="Q5709" s="9"/>
      <c r="R5709" s="9"/>
      <c r="S5709" s="9"/>
      <c r="T5709" s="9"/>
      <c r="U5709" s="9"/>
      <c r="V5709" s="9"/>
      <c r="W5709" s="9"/>
    </row>
    <row r="5710">
      <c r="A5710" s="123"/>
      <c r="B5710" s="25"/>
      <c r="C5710" s="116"/>
      <c r="D5710" s="9"/>
      <c r="E5710" s="9"/>
      <c r="F5710" s="9"/>
      <c r="G5710" s="9"/>
      <c r="H5710" s="9"/>
      <c r="I5710" s="9"/>
      <c r="J5710" s="9"/>
      <c r="K5710" s="9"/>
      <c r="L5710" s="9"/>
      <c r="M5710" s="9"/>
      <c r="N5710" s="9"/>
      <c r="O5710" s="9"/>
      <c r="P5710" s="9"/>
      <c r="Q5710" s="9"/>
      <c r="R5710" s="9"/>
      <c r="S5710" s="9"/>
      <c r="T5710" s="9"/>
      <c r="U5710" s="9"/>
      <c r="V5710" s="9"/>
      <c r="W5710" s="9"/>
    </row>
    <row r="5711">
      <c r="A5711" s="123"/>
      <c r="B5711" s="25"/>
      <c r="C5711" s="116"/>
      <c r="D5711" s="9"/>
      <c r="E5711" s="9"/>
      <c r="F5711" s="9"/>
      <c r="G5711" s="9"/>
      <c r="H5711" s="9"/>
      <c r="I5711" s="9"/>
      <c r="J5711" s="9"/>
      <c r="K5711" s="9"/>
      <c r="L5711" s="9"/>
      <c r="M5711" s="9"/>
      <c r="N5711" s="9"/>
      <c r="O5711" s="9"/>
      <c r="P5711" s="9"/>
      <c r="Q5711" s="9"/>
      <c r="R5711" s="9"/>
      <c r="S5711" s="9"/>
      <c r="T5711" s="9"/>
      <c r="U5711" s="9"/>
      <c r="V5711" s="9"/>
      <c r="W5711" s="9"/>
    </row>
    <row r="5712">
      <c r="A5712" s="123"/>
      <c r="B5712" s="25"/>
      <c r="C5712" s="116"/>
      <c r="D5712" s="9"/>
      <c r="E5712" s="9"/>
      <c r="F5712" s="9"/>
      <c r="G5712" s="9"/>
      <c r="H5712" s="9"/>
      <c r="I5712" s="9"/>
      <c r="J5712" s="9"/>
      <c r="K5712" s="9"/>
      <c r="L5712" s="9"/>
      <c r="M5712" s="9"/>
      <c r="N5712" s="9"/>
      <c r="O5712" s="9"/>
      <c r="P5712" s="9"/>
      <c r="Q5712" s="9"/>
      <c r="R5712" s="9"/>
      <c r="S5712" s="9"/>
      <c r="T5712" s="9"/>
      <c r="U5712" s="9"/>
      <c r="V5712" s="9"/>
      <c r="W5712" s="9"/>
    </row>
    <row r="5713">
      <c r="A5713" s="123"/>
      <c r="B5713" s="25"/>
      <c r="C5713" s="116"/>
      <c r="D5713" s="9"/>
      <c r="E5713" s="9"/>
      <c r="F5713" s="9"/>
      <c r="G5713" s="9"/>
      <c r="H5713" s="9"/>
      <c r="I5713" s="9"/>
      <c r="J5713" s="9"/>
      <c r="K5713" s="9"/>
      <c r="L5713" s="9"/>
      <c r="M5713" s="9"/>
      <c r="N5713" s="9"/>
      <c r="O5713" s="9"/>
      <c r="P5713" s="9"/>
      <c r="Q5713" s="9"/>
      <c r="R5713" s="9"/>
      <c r="S5713" s="9"/>
      <c r="T5713" s="9"/>
      <c r="U5713" s="9"/>
      <c r="V5713" s="9"/>
      <c r="W5713" s="9"/>
    </row>
    <row r="5714">
      <c r="A5714" s="123"/>
      <c r="B5714" s="25"/>
      <c r="C5714" s="116"/>
      <c r="D5714" s="9"/>
      <c r="E5714" s="9"/>
      <c r="F5714" s="9"/>
      <c r="G5714" s="9"/>
      <c r="H5714" s="9"/>
      <c r="I5714" s="9"/>
      <c r="J5714" s="9"/>
      <c r="K5714" s="9"/>
      <c r="L5714" s="9"/>
      <c r="M5714" s="9"/>
      <c r="N5714" s="9"/>
      <c r="O5714" s="9"/>
      <c r="P5714" s="9"/>
      <c r="Q5714" s="9"/>
      <c r="R5714" s="9"/>
      <c r="S5714" s="9"/>
      <c r="T5714" s="9"/>
      <c r="U5714" s="9"/>
      <c r="V5714" s="9"/>
      <c r="W5714" s="9"/>
    </row>
    <row r="5715">
      <c r="A5715" s="123"/>
      <c r="B5715" s="25"/>
      <c r="C5715" s="116"/>
      <c r="D5715" s="9"/>
      <c r="E5715" s="9"/>
      <c r="F5715" s="9"/>
      <c r="G5715" s="9"/>
      <c r="H5715" s="9"/>
      <c r="I5715" s="9"/>
      <c r="J5715" s="9"/>
      <c r="K5715" s="9"/>
      <c r="L5715" s="9"/>
      <c r="M5715" s="9"/>
      <c r="N5715" s="9"/>
      <c r="O5715" s="9"/>
      <c r="P5715" s="9"/>
      <c r="Q5715" s="9"/>
      <c r="R5715" s="9"/>
      <c r="S5715" s="9"/>
      <c r="T5715" s="9"/>
      <c r="U5715" s="9"/>
      <c r="V5715" s="9"/>
      <c r="W5715" s="9"/>
    </row>
    <row r="5716">
      <c r="A5716" s="123"/>
      <c r="B5716" s="25"/>
      <c r="C5716" s="116"/>
      <c r="D5716" s="9"/>
      <c r="E5716" s="9"/>
      <c r="F5716" s="9"/>
      <c r="G5716" s="9"/>
      <c r="H5716" s="9"/>
      <c r="I5716" s="9"/>
      <c r="J5716" s="9"/>
      <c r="K5716" s="9"/>
      <c r="L5716" s="9"/>
      <c r="M5716" s="9"/>
      <c r="N5716" s="9"/>
      <c r="O5716" s="9"/>
      <c r="P5716" s="9"/>
      <c r="Q5716" s="9"/>
      <c r="R5716" s="9"/>
      <c r="S5716" s="9"/>
      <c r="T5716" s="9"/>
      <c r="U5716" s="9"/>
      <c r="V5716" s="9"/>
      <c r="W5716" s="9"/>
    </row>
    <row r="5717">
      <c r="A5717" s="123"/>
      <c r="B5717" s="25"/>
      <c r="C5717" s="116"/>
      <c r="D5717" s="9"/>
      <c r="E5717" s="9"/>
      <c r="F5717" s="9"/>
      <c r="G5717" s="9"/>
      <c r="H5717" s="9"/>
      <c r="I5717" s="9"/>
      <c r="J5717" s="9"/>
      <c r="K5717" s="9"/>
      <c r="L5717" s="9"/>
      <c r="M5717" s="9"/>
      <c r="N5717" s="9"/>
      <c r="O5717" s="9"/>
      <c r="P5717" s="9"/>
      <c r="Q5717" s="9"/>
      <c r="R5717" s="9"/>
      <c r="S5717" s="9"/>
      <c r="T5717" s="9"/>
      <c r="U5717" s="9"/>
      <c r="V5717" s="9"/>
      <c r="W5717" s="9"/>
    </row>
    <row r="5718">
      <c r="A5718" s="123"/>
      <c r="B5718" s="25"/>
      <c r="C5718" s="116"/>
      <c r="D5718" s="9"/>
      <c r="E5718" s="9"/>
      <c r="F5718" s="9"/>
      <c r="G5718" s="9"/>
      <c r="H5718" s="9"/>
      <c r="I5718" s="9"/>
      <c r="J5718" s="9"/>
      <c r="K5718" s="9"/>
      <c r="L5718" s="9"/>
      <c r="M5718" s="9"/>
      <c r="N5718" s="9"/>
      <c r="O5718" s="9"/>
      <c r="P5718" s="9"/>
      <c r="Q5718" s="9"/>
      <c r="R5718" s="9"/>
      <c r="S5718" s="9"/>
      <c r="T5718" s="9"/>
      <c r="U5718" s="9"/>
      <c r="V5718" s="9"/>
      <c r="W5718" s="9"/>
    </row>
    <row r="5719">
      <c r="A5719" s="123"/>
      <c r="B5719" s="25"/>
      <c r="C5719" s="116"/>
      <c r="D5719" s="9"/>
      <c r="E5719" s="9"/>
      <c r="F5719" s="9"/>
      <c r="G5719" s="9"/>
      <c r="H5719" s="9"/>
      <c r="I5719" s="9"/>
      <c r="J5719" s="9"/>
      <c r="K5719" s="9"/>
      <c r="L5719" s="9"/>
      <c r="M5719" s="9"/>
      <c r="N5719" s="9"/>
      <c r="O5719" s="9"/>
      <c r="P5719" s="9"/>
      <c r="Q5719" s="9"/>
      <c r="R5719" s="9"/>
      <c r="S5719" s="9"/>
      <c r="T5719" s="9"/>
      <c r="U5719" s="9"/>
      <c r="V5719" s="9"/>
      <c r="W5719" s="9"/>
    </row>
    <row r="5720">
      <c r="A5720" s="123"/>
      <c r="B5720" s="25"/>
      <c r="C5720" s="116"/>
      <c r="D5720" s="9"/>
      <c r="E5720" s="9"/>
      <c r="F5720" s="9"/>
      <c r="G5720" s="9"/>
      <c r="H5720" s="9"/>
      <c r="I5720" s="9"/>
      <c r="J5720" s="9"/>
      <c r="K5720" s="9"/>
      <c r="L5720" s="9"/>
      <c r="M5720" s="9"/>
      <c r="N5720" s="9"/>
      <c r="O5720" s="9"/>
      <c r="P5720" s="9"/>
      <c r="Q5720" s="9"/>
      <c r="R5720" s="9"/>
      <c r="S5720" s="9"/>
      <c r="T5720" s="9"/>
      <c r="U5720" s="9"/>
      <c r="V5720" s="9"/>
      <c r="W5720" s="9"/>
    </row>
    <row r="5721">
      <c r="A5721" s="123"/>
      <c r="B5721" s="25"/>
      <c r="C5721" s="116"/>
      <c r="D5721" s="9"/>
      <c r="E5721" s="9"/>
      <c r="F5721" s="9"/>
      <c r="G5721" s="9"/>
      <c r="H5721" s="9"/>
      <c r="I5721" s="9"/>
      <c r="J5721" s="9"/>
      <c r="K5721" s="9"/>
      <c r="L5721" s="9"/>
      <c r="M5721" s="9"/>
      <c r="N5721" s="9"/>
      <c r="O5721" s="9"/>
      <c r="P5721" s="9"/>
      <c r="Q5721" s="9"/>
      <c r="R5721" s="9"/>
      <c r="S5721" s="9"/>
      <c r="T5721" s="9"/>
      <c r="U5721" s="9"/>
      <c r="V5721" s="9"/>
      <c r="W5721" s="9"/>
    </row>
    <row r="5722">
      <c r="A5722" s="123"/>
      <c r="B5722" s="25"/>
      <c r="C5722" s="116"/>
      <c r="D5722" s="9"/>
      <c r="E5722" s="9"/>
      <c r="F5722" s="9"/>
      <c r="G5722" s="9"/>
      <c r="H5722" s="9"/>
      <c r="I5722" s="9"/>
      <c r="J5722" s="9"/>
      <c r="K5722" s="9"/>
      <c r="L5722" s="9"/>
      <c r="M5722" s="9"/>
      <c r="N5722" s="9"/>
      <c r="O5722" s="9"/>
      <c r="P5722" s="9"/>
      <c r="Q5722" s="9"/>
      <c r="R5722" s="9"/>
      <c r="S5722" s="9"/>
      <c r="T5722" s="9"/>
      <c r="U5722" s="9"/>
      <c r="V5722" s="9"/>
      <c r="W5722" s="9"/>
    </row>
    <row r="5723">
      <c r="A5723" s="123"/>
      <c r="B5723" s="25"/>
      <c r="C5723" s="116"/>
      <c r="D5723" s="9"/>
      <c r="E5723" s="9"/>
      <c r="F5723" s="9"/>
      <c r="G5723" s="9"/>
      <c r="H5723" s="9"/>
      <c r="I5723" s="9"/>
      <c r="J5723" s="9"/>
      <c r="K5723" s="9"/>
      <c r="L5723" s="9"/>
      <c r="M5723" s="9"/>
      <c r="N5723" s="9"/>
      <c r="O5723" s="9"/>
      <c r="P5723" s="9"/>
      <c r="Q5723" s="9"/>
      <c r="R5723" s="9"/>
      <c r="S5723" s="9"/>
      <c r="T5723" s="9"/>
      <c r="U5723" s="9"/>
      <c r="V5723" s="9"/>
      <c r="W5723" s="9"/>
    </row>
    <row r="5724">
      <c r="A5724" s="123"/>
      <c r="B5724" s="25"/>
      <c r="C5724" s="116"/>
      <c r="D5724" s="9"/>
      <c r="E5724" s="9"/>
      <c r="F5724" s="9"/>
      <c r="G5724" s="9"/>
      <c r="H5724" s="9"/>
      <c r="I5724" s="9"/>
      <c r="J5724" s="9"/>
      <c r="K5724" s="9"/>
      <c r="L5724" s="9"/>
      <c r="M5724" s="9"/>
      <c r="N5724" s="9"/>
      <c r="O5724" s="9"/>
      <c r="P5724" s="9"/>
      <c r="Q5724" s="9"/>
      <c r="R5724" s="9"/>
      <c r="S5724" s="9"/>
      <c r="T5724" s="9"/>
      <c r="U5724" s="9"/>
      <c r="V5724" s="9"/>
      <c r="W5724" s="9"/>
    </row>
    <row r="5725">
      <c r="A5725" s="123"/>
      <c r="B5725" s="25"/>
      <c r="C5725" s="116"/>
      <c r="D5725" s="9"/>
      <c r="E5725" s="9"/>
      <c r="F5725" s="9"/>
      <c r="G5725" s="9"/>
      <c r="H5725" s="9"/>
      <c r="I5725" s="9"/>
      <c r="J5725" s="9"/>
      <c r="K5725" s="9"/>
      <c r="L5725" s="9"/>
      <c r="M5725" s="9"/>
      <c r="N5725" s="9"/>
      <c r="O5725" s="9"/>
      <c r="P5725" s="9"/>
      <c r="Q5725" s="9"/>
      <c r="R5725" s="9"/>
      <c r="S5725" s="9"/>
      <c r="T5725" s="9"/>
      <c r="U5725" s="9"/>
      <c r="V5725" s="9"/>
      <c r="W5725" s="9"/>
    </row>
    <row r="5726">
      <c r="A5726" s="123"/>
      <c r="B5726" s="25"/>
      <c r="C5726" s="116"/>
      <c r="D5726" s="9"/>
      <c r="E5726" s="9"/>
      <c r="F5726" s="9"/>
      <c r="G5726" s="9"/>
      <c r="H5726" s="9"/>
      <c r="I5726" s="9"/>
      <c r="J5726" s="9"/>
      <c r="K5726" s="9"/>
      <c r="L5726" s="9"/>
      <c r="M5726" s="9"/>
      <c r="N5726" s="9"/>
      <c r="O5726" s="9"/>
      <c r="P5726" s="9"/>
      <c r="Q5726" s="9"/>
      <c r="R5726" s="9"/>
      <c r="S5726" s="9"/>
      <c r="T5726" s="9"/>
      <c r="U5726" s="9"/>
      <c r="V5726" s="9"/>
      <c r="W5726" s="9"/>
    </row>
    <row r="5727">
      <c r="A5727" s="123"/>
      <c r="B5727" s="25"/>
      <c r="C5727" s="116"/>
      <c r="D5727" s="9"/>
      <c r="E5727" s="9"/>
      <c r="F5727" s="9"/>
      <c r="G5727" s="9"/>
      <c r="H5727" s="9"/>
      <c r="I5727" s="9"/>
      <c r="J5727" s="9"/>
      <c r="K5727" s="9"/>
      <c r="L5727" s="9"/>
      <c r="M5727" s="9"/>
      <c r="N5727" s="9"/>
      <c r="O5727" s="9"/>
      <c r="P5727" s="9"/>
      <c r="Q5727" s="9"/>
      <c r="R5727" s="9"/>
      <c r="S5727" s="9"/>
      <c r="T5727" s="9"/>
      <c r="U5727" s="9"/>
      <c r="V5727" s="9"/>
      <c r="W5727" s="9"/>
    </row>
    <row r="5728">
      <c r="A5728" s="123"/>
      <c r="B5728" s="25"/>
      <c r="C5728" s="116"/>
      <c r="D5728" s="9"/>
      <c r="E5728" s="9"/>
      <c r="F5728" s="9"/>
      <c r="G5728" s="9"/>
      <c r="H5728" s="9"/>
      <c r="I5728" s="9"/>
      <c r="J5728" s="9"/>
      <c r="K5728" s="9"/>
      <c r="L5728" s="9"/>
      <c r="M5728" s="9"/>
      <c r="N5728" s="9"/>
      <c r="O5728" s="9"/>
      <c r="P5728" s="9"/>
      <c r="Q5728" s="9"/>
      <c r="R5728" s="9"/>
      <c r="S5728" s="9"/>
      <c r="T5728" s="9"/>
      <c r="U5728" s="9"/>
      <c r="V5728" s="9"/>
      <c r="W5728" s="9"/>
    </row>
    <row r="5729">
      <c r="A5729" s="123"/>
      <c r="B5729" s="25"/>
      <c r="C5729" s="116"/>
      <c r="D5729" s="9"/>
      <c r="E5729" s="9"/>
      <c r="F5729" s="9"/>
      <c r="G5729" s="9"/>
      <c r="H5729" s="9"/>
      <c r="I5729" s="9"/>
      <c r="J5729" s="9"/>
      <c r="K5729" s="9"/>
      <c r="L5729" s="9"/>
      <c r="M5729" s="9"/>
      <c r="N5729" s="9"/>
      <c r="O5729" s="9"/>
      <c r="P5729" s="9"/>
      <c r="Q5729" s="9"/>
      <c r="R5729" s="9"/>
      <c r="S5729" s="9"/>
      <c r="T5729" s="9"/>
      <c r="U5729" s="9"/>
      <c r="V5729" s="9"/>
      <c r="W5729" s="9"/>
    </row>
    <row r="5730">
      <c r="A5730" s="123"/>
      <c r="B5730" s="25"/>
      <c r="C5730" s="116"/>
      <c r="D5730" s="9"/>
      <c r="E5730" s="9"/>
      <c r="F5730" s="9"/>
      <c r="G5730" s="9"/>
      <c r="H5730" s="9"/>
      <c r="I5730" s="9"/>
      <c r="J5730" s="9"/>
      <c r="K5730" s="9"/>
      <c r="L5730" s="9"/>
      <c r="M5730" s="9"/>
      <c r="N5730" s="9"/>
      <c r="O5730" s="9"/>
      <c r="P5730" s="9"/>
      <c r="Q5730" s="9"/>
      <c r="R5730" s="9"/>
      <c r="S5730" s="9"/>
      <c r="T5730" s="9"/>
      <c r="U5730" s="9"/>
      <c r="V5730" s="9"/>
      <c r="W5730" s="9"/>
    </row>
    <row r="5731">
      <c r="A5731" s="123"/>
      <c r="B5731" s="25"/>
      <c r="C5731" s="116"/>
      <c r="D5731" s="9"/>
      <c r="E5731" s="9"/>
      <c r="F5731" s="9"/>
      <c r="G5731" s="9"/>
      <c r="H5731" s="9"/>
      <c r="I5731" s="9"/>
      <c r="J5731" s="9"/>
      <c r="K5731" s="9"/>
      <c r="L5731" s="9"/>
      <c r="M5731" s="9"/>
      <c r="N5731" s="9"/>
      <c r="O5731" s="9"/>
      <c r="P5731" s="9"/>
      <c r="Q5731" s="9"/>
      <c r="R5731" s="9"/>
      <c r="S5731" s="9"/>
      <c r="T5731" s="9"/>
      <c r="U5731" s="9"/>
      <c r="V5731" s="9"/>
      <c r="W5731" s="9"/>
    </row>
    <row r="5732">
      <c r="A5732" s="123"/>
      <c r="B5732" s="25"/>
      <c r="C5732" s="116"/>
      <c r="D5732" s="9"/>
      <c r="E5732" s="9"/>
      <c r="F5732" s="9"/>
      <c r="G5732" s="9"/>
      <c r="H5732" s="9"/>
      <c r="I5732" s="9"/>
      <c r="J5732" s="9"/>
      <c r="K5732" s="9"/>
      <c r="L5732" s="9"/>
      <c r="M5732" s="9"/>
      <c r="N5732" s="9"/>
      <c r="O5732" s="9"/>
      <c r="P5732" s="9"/>
      <c r="Q5732" s="9"/>
      <c r="R5732" s="9"/>
      <c r="S5732" s="9"/>
      <c r="T5732" s="9"/>
      <c r="U5732" s="9"/>
      <c r="V5732" s="9"/>
      <c r="W5732" s="9"/>
    </row>
    <row r="5733">
      <c r="A5733" s="123"/>
      <c r="B5733" s="25"/>
      <c r="C5733" s="116"/>
      <c r="D5733" s="9"/>
      <c r="E5733" s="9"/>
      <c r="F5733" s="9"/>
      <c r="G5733" s="9"/>
      <c r="H5733" s="9"/>
      <c r="I5733" s="9"/>
      <c r="J5733" s="9"/>
      <c r="K5733" s="9"/>
      <c r="L5733" s="9"/>
      <c r="M5733" s="9"/>
      <c r="N5733" s="9"/>
      <c r="O5733" s="9"/>
      <c r="P5733" s="9"/>
      <c r="Q5733" s="9"/>
      <c r="R5733" s="9"/>
      <c r="S5733" s="9"/>
      <c r="T5733" s="9"/>
      <c r="U5733" s="9"/>
      <c r="V5733" s="9"/>
      <c r="W5733" s="9"/>
    </row>
    <row r="5734">
      <c r="A5734" s="123"/>
      <c r="B5734" s="25"/>
      <c r="C5734" s="116"/>
      <c r="D5734" s="9"/>
      <c r="E5734" s="9"/>
      <c r="F5734" s="9"/>
      <c r="G5734" s="9"/>
      <c r="H5734" s="9"/>
      <c r="I5734" s="9"/>
      <c r="J5734" s="9"/>
      <c r="K5734" s="9"/>
      <c r="L5734" s="9"/>
      <c r="M5734" s="9"/>
      <c r="N5734" s="9"/>
      <c r="O5734" s="9"/>
      <c r="P5734" s="9"/>
      <c r="Q5734" s="9"/>
      <c r="R5734" s="9"/>
      <c r="S5734" s="9"/>
      <c r="T5734" s="9"/>
      <c r="U5734" s="9"/>
      <c r="V5734" s="9"/>
      <c r="W5734" s="9"/>
    </row>
    <row r="5735">
      <c r="A5735" s="123"/>
      <c r="B5735" s="25"/>
      <c r="C5735" s="116"/>
      <c r="D5735" s="9"/>
      <c r="E5735" s="9"/>
      <c r="F5735" s="9"/>
      <c r="G5735" s="9"/>
      <c r="H5735" s="9"/>
      <c r="I5735" s="9"/>
      <c r="J5735" s="9"/>
      <c r="K5735" s="9"/>
      <c r="L5735" s="9"/>
      <c r="M5735" s="9"/>
      <c r="N5735" s="9"/>
      <c r="O5735" s="9"/>
      <c r="P5735" s="9"/>
      <c r="Q5735" s="9"/>
      <c r="R5735" s="9"/>
      <c r="S5735" s="9"/>
      <c r="T5735" s="9"/>
      <c r="U5735" s="9"/>
      <c r="V5735" s="9"/>
      <c r="W5735" s="9"/>
    </row>
    <row r="5736">
      <c r="A5736" s="123"/>
      <c r="B5736" s="25"/>
      <c r="C5736" s="116"/>
      <c r="D5736" s="9"/>
      <c r="E5736" s="9"/>
      <c r="F5736" s="9"/>
      <c r="G5736" s="9"/>
      <c r="H5736" s="9"/>
      <c r="I5736" s="9"/>
      <c r="J5736" s="9"/>
      <c r="K5736" s="9"/>
      <c r="L5736" s="9"/>
      <c r="M5736" s="9"/>
      <c r="N5736" s="9"/>
      <c r="O5736" s="9"/>
      <c r="P5736" s="9"/>
      <c r="Q5736" s="9"/>
      <c r="R5736" s="9"/>
      <c r="S5736" s="9"/>
      <c r="T5736" s="9"/>
      <c r="U5736" s="9"/>
      <c r="V5736" s="9"/>
      <c r="W5736" s="9"/>
    </row>
    <row r="5737">
      <c r="A5737" s="123"/>
      <c r="B5737" s="25"/>
      <c r="C5737" s="116"/>
      <c r="D5737" s="9"/>
      <c r="E5737" s="9"/>
      <c r="F5737" s="9"/>
      <c r="G5737" s="9"/>
      <c r="H5737" s="9"/>
      <c r="I5737" s="9"/>
      <c r="J5737" s="9"/>
      <c r="K5737" s="9"/>
      <c r="L5737" s="9"/>
      <c r="M5737" s="9"/>
      <c r="N5737" s="9"/>
      <c r="O5737" s="9"/>
      <c r="P5737" s="9"/>
      <c r="Q5737" s="9"/>
      <c r="R5737" s="9"/>
      <c r="S5737" s="9"/>
      <c r="T5737" s="9"/>
      <c r="U5737" s="9"/>
      <c r="V5737" s="9"/>
      <c r="W5737" s="9"/>
    </row>
    <row r="5738">
      <c r="A5738" s="123"/>
      <c r="B5738" s="25"/>
      <c r="C5738" s="116"/>
      <c r="D5738" s="9"/>
      <c r="E5738" s="9"/>
      <c r="F5738" s="9"/>
      <c r="G5738" s="9"/>
      <c r="H5738" s="9"/>
      <c r="I5738" s="9"/>
      <c r="J5738" s="9"/>
      <c r="K5738" s="9"/>
      <c r="L5738" s="9"/>
      <c r="M5738" s="9"/>
      <c r="N5738" s="9"/>
      <c r="O5738" s="9"/>
      <c r="P5738" s="9"/>
      <c r="Q5738" s="9"/>
      <c r="R5738" s="9"/>
      <c r="S5738" s="9"/>
      <c r="T5738" s="9"/>
      <c r="U5738" s="9"/>
      <c r="V5738" s="9"/>
      <c r="W5738" s="9"/>
    </row>
    <row r="5739">
      <c r="A5739" s="123"/>
      <c r="B5739" s="25"/>
      <c r="C5739" s="116"/>
      <c r="D5739" s="9"/>
      <c r="E5739" s="9"/>
      <c r="F5739" s="9"/>
      <c r="G5739" s="9"/>
      <c r="H5739" s="9"/>
      <c r="I5739" s="9"/>
      <c r="J5739" s="9"/>
      <c r="K5739" s="9"/>
      <c r="L5739" s="9"/>
      <c r="M5739" s="9"/>
      <c r="N5739" s="9"/>
      <c r="O5739" s="9"/>
      <c r="P5739" s="9"/>
      <c r="Q5739" s="9"/>
      <c r="R5739" s="9"/>
      <c r="S5739" s="9"/>
      <c r="T5739" s="9"/>
      <c r="U5739" s="9"/>
      <c r="V5739" s="9"/>
      <c r="W5739" s="9"/>
    </row>
    <row r="5740">
      <c r="A5740" s="123"/>
      <c r="B5740" s="25"/>
      <c r="C5740" s="116"/>
      <c r="D5740" s="9"/>
      <c r="E5740" s="9"/>
      <c r="F5740" s="9"/>
      <c r="G5740" s="9"/>
      <c r="H5740" s="9"/>
      <c r="I5740" s="9"/>
      <c r="J5740" s="9"/>
      <c r="K5740" s="9"/>
      <c r="L5740" s="9"/>
      <c r="M5740" s="9"/>
      <c r="N5740" s="9"/>
      <c r="O5740" s="9"/>
      <c r="P5740" s="9"/>
      <c r="Q5740" s="9"/>
      <c r="R5740" s="9"/>
      <c r="S5740" s="9"/>
      <c r="T5740" s="9"/>
      <c r="U5740" s="9"/>
      <c r="V5740" s="9"/>
      <c r="W5740" s="9"/>
    </row>
    <row r="5741">
      <c r="A5741" s="123"/>
      <c r="B5741" s="25"/>
      <c r="C5741" s="116"/>
      <c r="D5741" s="9"/>
      <c r="E5741" s="9"/>
      <c r="F5741" s="9"/>
      <c r="G5741" s="9"/>
      <c r="H5741" s="9"/>
      <c r="I5741" s="9"/>
      <c r="J5741" s="9"/>
      <c r="K5741" s="9"/>
      <c r="L5741" s="9"/>
      <c r="M5741" s="9"/>
      <c r="N5741" s="9"/>
      <c r="O5741" s="9"/>
      <c r="P5741" s="9"/>
      <c r="Q5741" s="9"/>
      <c r="R5741" s="9"/>
      <c r="S5741" s="9"/>
      <c r="T5741" s="9"/>
      <c r="U5741" s="9"/>
      <c r="V5741" s="9"/>
      <c r="W5741" s="9"/>
    </row>
    <row r="5742">
      <c r="A5742" s="123"/>
      <c r="B5742" s="25"/>
      <c r="C5742" s="116"/>
      <c r="D5742" s="9"/>
      <c r="E5742" s="9"/>
      <c r="F5742" s="9"/>
      <c r="G5742" s="9"/>
      <c r="H5742" s="9"/>
      <c r="I5742" s="9"/>
      <c r="J5742" s="9"/>
      <c r="K5742" s="9"/>
      <c r="L5742" s="9"/>
      <c r="M5742" s="9"/>
      <c r="N5742" s="9"/>
      <c r="O5742" s="9"/>
      <c r="P5742" s="9"/>
      <c r="Q5742" s="9"/>
      <c r="R5742" s="9"/>
      <c r="S5742" s="9"/>
      <c r="T5742" s="9"/>
      <c r="U5742" s="9"/>
      <c r="V5742" s="9"/>
      <c r="W5742" s="9"/>
    </row>
    <row r="5743">
      <c r="A5743" s="123"/>
      <c r="B5743" s="25"/>
      <c r="C5743" s="116"/>
      <c r="D5743" s="9"/>
      <c r="E5743" s="9"/>
      <c r="F5743" s="9"/>
      <c r="G5743" s="9"/>
      <c r="H5743" s="9"/>
      <c r="I5743" s="9"/>
      <c r="J5743" s="9"/>
      <c r="K5743" s="9"/>
      <c r="L5743" s="9"/>
      <c r="M5743" s="9"/>
      <c r="N5743" s="9"/>
      <c r="O5743" s="9"/>
      <c r="P5743" s="9"/>
      <c r="Q5743" s="9"/>
      <c r="R5743" s="9"/>
      <c r="S5743" s="9"/>
      <c r="T5743" s="9"/>
      <c r="U5743" s="9"/>
      <c r="V5743" s="9"/>
      <c r="W5743" s="9"/>
    </row>
    <row r="5744">
      <c r="A5744" s="123"/>
      <c r="B5744" s="25"/>
      <c r="C5744" s="116"/>
      <c r="D5744" s="9"/>
      <c r="E5744" s="9"/>
      <c r="F5744" s="9"/>
      <c r="G5744" s="9"/>
      <c r="H5744" s="9"/>
      <c r="I5744" s="9"/>
      <c r="J5744" s="9"/>
      <c r="K5744" s="9"/>
      <c r="L5744" s="9"/>
      <c r="M5744" s="9"/>
      <c r="N5744" s="9"/>
      <c r="O5744" s="9"/>
      <c r="P5744" s="9"/>
      <c r="Q5744" s="9"/>
      <c r="R5744" s="9"/>
      <c r="S5744" s="9"/>
      <c r="T5744" s="9"/>
      <c r="U5744" s="9"/>
      <c r="V5744" s="9"/>
      <c r="W5744" s="9"/>
    </row>
    <row r="5745">
      <c r="A5745" s="123"/>
      <c r="B5745" s="25"/>
      <c r="C5745" s="116"/>
      <c r="D5745" s="9"/>
      <c r="E5745" s="9"/>
      <c r="F5745" s="9"/>
      <c r="G5745" s="9"/>
      <c r="H5745" s="9"/>
      <c r="I5745" s="9"/>
      <c r="J5745" s="9"/>
      <c r="K5745" s="9"/>
      <c r="L5745" s="9"/>
      <c r="M5745" s="9"/>
      <c r="N5745" s="9"/>
      <c r="O5745" s="9"/>
      <c r="P5745" s="9"/>
      <c r="Q5745" s="9"/>
      <c r="R5745" s="9"/>
      <c r="S5745" s="9"/>
      <c r="T5745" s="9"/>
      <c r="U5745" s="9"/>
      <c r="V5745" s="9"/>
      <c r="W5745" s="9"/>
    </row>
    <row r="5746">
      <c r="A5746" s="123"/>
      <c r="B5746" s="25"/>
      <c r="C5746" s="116"/>
      <c r="D5746" s="9"/>
      <c r="E5746" s="9"/>
      <c r="F5746" s="9"/>
      <c r="G5746" s="9"/>
      <c r="H5746" s="9"/>
      <c r="I5746" s="9"/>
      <c r="J5746" s="9"/>
      <c r="K5746" s="9"/>
      <c r="L5746" s="9"/>
      <c r="M5746" s="9"/>
      <c r="N5746" s="9"/>
      <c r="O5746" s="9"/>
      <c r="P5746" s="9"/>
      <c r="Q5746" s="9"/>
      <c r="R5746" s="9"/>
      <c r="S5746" s="9"/>
      <c r="T5746" s="9"/>
      <c r="U5746" s="9"/>
      <c r="V5746" s="9"/>
      <c r="W5746" s="9"/>
    </row>
    <row r="5747">
      <c r="A5747" s="123"/>
      <c r="B5747" s="25"/>
      <c r="C5747" s="116"/>
      <c r="D5747" s="9"/>
      <c r="E5747" s="9"/>
      <c r="F5747" s="9"/>
      <c r="G5747" s="9"/>
      <c r="H5747" s="9"/>
      <c r="I5747" s="9"/>
      <c r="J5747" s="9"/>
      <c r="K5747" s="9"/>
      <c r="L5747" s="9"/>
      <c r="M5747" s="9"/>
      <c r="N5747" s="9"/>
      <c r="O5747" s="9"/>
      <c r="P5747" s="9"/>
      <c r="Q5747" s="9"/>
      <c r="R5747" s="9"/>
      <c r="S5747" s="9"/>
      <c r="T5747" s="9"/>
      <c r="U5747" s="9"/>
      <c r="V5747" s="9"/>
      <c r="W5747" s="9"/>
    </row>
    <row r="5748">
      <c r="A5748" s="123"/>
      <c r="B5748" s="25"/>
      <c r="C5748" s="116"/>
      <c r="D5748" s="9"/>
      <c r="E5748" s="9"/>
      <c r="F5748" s="9"/>
      <c r="G5748" s="9"/>
      <c r="H5748" s="9"/>
      <c r="I5748" s="9"/>
      <c r="J5748" s="9"/>
      <c r="K5748" s="9"/>
      <c r="L5748" s="9"/>
      <c r="M5748" s="9"/>
      <c r="N5748" s="9"/>
      <c r="O5748" s="9"/>
      <c r="P5748" s="9"/>
      <c r="Q5748" s="9"/>
      <c r="R5748" s="9"/>
      <c r="S5748" s="9"/>
      <c r="T5748" s="9"/>
      <c r="U5748" s="9"/>
      <c r="V5748" s="9"/>
      <c r="W5748" s="9"/>
    </row>
    <row r="5749">
      <c r="A5749" s="123"/>
      <c r="B5749" s="25"/>
      <c r="C5749" s="116"/>
      <c r="D5749" s="9"/>
      <c r="E5749" s="9"/>
      <c r="F5749" s="9"/>
      <c r="G5749" s="9"/>
      <c r="H5749" s="9"/>
      <c r="I5749" s="9"/>
      <c r="J5749" s="9"/>
      <c r="K5749" s="9"/>
      <c r="L5749" s="9"/>
      <c r="M5749" s="9"/>
      <c r="N5749" s="9"/>
      <c r="O5749" s="9"/>
      <c r="P5749" s="9"/>
      <c r="Q5749" s="9"/>
      <c r="R5749" s="9"/>
      <c r="S5749" s="9"/>
      <c r="T5749" s="9"/>
      <c r="U5749" s="9"/>
      <c r="V5749" s="9"/>
      <c r="W5749" s="9"/>
    </row>
    <row r="5750">
      <c r="A5750" s="123"/>
      <c r="B5750" s="25"/>
      <c r="C5750" s="116"/>
      <c r="D5750" s="9"/>
      <c r="E5750" s="9"/>
      <c r="F5750" s="9"/>
      <c r="G5750" s="9"/>
      <c r="H5750" s="9"/>
      <c r="I5750" s="9"/>
      <c r="J5750" s="9"/>
      <c r="K5750" s="9"/>
      <c r="L5750" s="9"/>
      <c r="M5750" s="9"/>
      <c r="N5750" s="9"/>
      <c r="O5750" s="9"/>
      <c r="P5750" s="9"/>
      <c r="Q5750" s="9"/>
      <c r="R5750" s="9"/>
      <c r="S5750" s="9"/>
      <c r="T5750" s="9"/>
      <c r="U5750" s="9"/>
      <c r="V5750" s="9"/>
      <c r="W5750" s="9"/>
    </row>
    <row r="5751">
      <c r="A5751" s="123"/>
      <c r="B5751" s="25"/>
      <c r="C5751" s="116"/>
      <c r="D5751" s="9"/>
      <c r="E5751" s="9"/>
      <c r="F5751" s="9"/>
      <c r="G5751" s="9"/>
      <c r="H5751" s="9"/>
      <c r="I5751" s="9"/>
      <c r="J5751" s="9"/>
      <c r="K5751" s="9"/>
      <c r="L5751" s="9"/>
      <c r="M5751" s="9"/>
      <c r="N5751" s="9"/>
      <c r="O5751" s="9"/>
      <c r="P5751" s="9"/>
      <c r="Q5751" s="9"/>
      <c r="R5751" s="9"/>
      <c r="S5751" s="9"/>
      <c r="T5751" s="9"/>
      <c r="U5751" s="9"/>
      <c r="V5751" s="9"/>
      <c r="W5751" s="9"/>
    </row>
    <row r="5752">
      <c r="A5752" s="123"/>
      <c r="B5752" s="25"/>
      <c r="C5752" s="116"/>
      <c r="D5752" s="9"/>
      <c r="E5752" s="9"/>
      <c r="F5752" s="9"/>
      <c r="G5752" s="9"/>
      <c r="H5752" s="9"/>
      <c r="I5752" s="9"/>
      <c r="J5752" s="9"/>
      <c r="K5752" s="9"/>
      <c r="L5752" s="9"/>
      <c r="M5752" s="9"/>
      <c r="N5752" s="9"/>
      <c r="O5752" s="9"/>
      <c r="P5752" s="9"/>
      <c r="Q5752" s="9"/>
      <c r="R5752" s="9"/>
      <c r="S5752" s="9"/>
      <c r="T5752" s="9"/>
      <c r="U5752" s="9"/>
      <c r="V5752" s="9"/>
      <c r="W5752" s="9"/>
    </row>
    <row r="5753">
      <c r="A5753" s="123"/>
      <c r="B5753" s="25"/>
      <c r="C5753" s="116"/>
      <c r="D5753" s="9"/>
      <c r="E5753" s="9"/>
      <c r="F5753" s="9"/>
      <c r="G5753" s="9"/>
      <c r="H5753" s="9"/>
      <c r="I5753" s="9"/>
      <c r="J5753" s="9"/>
      <c r="K5753" s="9"/>
      <c r="L5753" s="9"/>
      <c r="M5753" s="9"/>
      <c r="N5753" s="9"/>
      <c r="O5753" s="9"/>
      <c r="P5753" s="9"/>
      <c r="Q5753" s="9"/>
      <c r="R5753" s="9"/>
      <c r="S5753" s="9"/>
      <c r="T5753" s="9"/>
      <c r="U5753" s="9"/>
      <c r="V5753" s="9"/>
      <c r="W5753" s="9"/>
    </row>
    <row r="5754">
      <c r="A5754" s="123"/>
      <c r="B5754" s="25"/>
      <c r="C5754" s="116"/>
      <c r="D5754" s="9"/>
      <c r="E5754" s="9"/>
      <c r="F5754" s="9"/>
      <c r="G5754" s="9"/>
      <c r="H5754" s="9"/>
      <c r="I5754" s="9"/>
      <c r="J5754" s="9"/>
      <c r="K5754" s="9"/>
      <c r="L5754" s="9"/>
      <c r="M5754" s="9"/>
      <c r="N5754" s="9"/>
      <c r="O5754" s="9"/>
      <c r="P5754" s="9"/>
      <c r="Q5754" s="9"/>
      <c r="R5754" s="9"/>
      <c r="S5754" s="9"/>
      <c r="T5754" s="9"/>
      <c r="U5754" s="9"/>
      <c r="V5754" s="9"/>
      <c r="W5754" s="9"/>
    </row>
    <row r="5755">
      <c r="A5755" s="123"/>
      <c r="B5755" s="25"/>
      <c r="C5755" s="116"/>
      <c r="D5755" s="9"/>
      <c r="E5755" s="9"/>
      <c r="F5755" s="9"/>
      <c r="G5755" s="9"/>
      <c r="H5755" s="9"/>
      <c r="I5755" s="9"/>
      <c r="J5755" s="9"/>
      <c r="K5755" s="9"/>
      <c r="L5755" s="9"/>
      <c r="M5755" s="9"/>
      <c r="N5755" s="9"/>
      <c r="O5755" s="9"/>
      <c r="P5755" s="9"/>
      <c r="Q5755" s="9"/>
      <c r="R5755" s="9"/>
      <c r="S5755" s="9"/>
      <c r="T5755" s="9"/>
      <c r="U5755" s="9"/>
      <c r="V5755" s="9"/>
      <c r="W5755" s="9"/>
    </row>
    <row r="5756">
      <c r="A5756" s="123"/>
      <c r="B5756" s="25"/>
      <c r="C5756" s="116"/>
      <c r="D5756" s="9"/>
      <c r="E5756" s="9"/>
      <c r="F5756" s="9"/>
      <c r="G5756" s="9"/>
      <c r="H5756" s="9"/>
      <c r="I5756" s="9"/>
      <c r="J5756" s="9"/>
      <c r="K5756" s="9"/>
      <c r="L5756" s="9"/>
      <c r="M5756" s="9"/>
      <c r="N5756" s="9"/>
      <c r="O5756" s="9"/>
      <c r="P5756" s="9"/>
      <c r="Q5756" s="9"/>
      <c r="R5756" s="9"/>
      <c r="S5756" s="9"/>
      <c r="T5756" s="9"/>
      <c r="U5756" s="9"/>
      <c r="V5756" s="9"/>
      <c r="W5756" s="9"/>
    </row>
    <row r="5757">
      <c r="A5757" s="123"/>
      <c r="B5757" s="25"/>
      <c r="C5757" s="116"/>
      <c r="D5757" s="9"/>
      <c r="E5757" s="9"/>
      <c r="F5757" s="9"/>
      <c r="G5757" s="9"/>
      <c r="H5757" s="9"/>
      <c r="I5757" s="9"/>
      <c r="J5757" s="9"/>
      <c r="K5757" s="9"/>
      <c r="L5757" s="9"/>
      <c r="M5757" s="9"/>
      <c r="N5757" s="9"/>
      <c r="O5757" s="9"/>
      <c r="P5757" s="9"/>
      <c r="Q5757" s="9"/>
      <c r="R5757" s="9"/>
      <c r="S5757" s="9"/>
      <c r="T5757" s="9"/>
      <c r="U5757" s="9"/>
      <c r="V5757" s="9"/>
      <c r="W5757" s="9"/>
    </row>
    <row r="5758">
      <c r="A5758" s="123"/>
      <c r="B5758" s="25"/>
      <c r="C5758" s="116"/>
      <c r="D5758" s="9"/>
      <c r="E5758" s="9"/>
      <c r="F5758" s="9"/>
      <c r="G5758" s="9"/>
      <c r="H5758" s="9"/>
      <c r="I5758" s="9"/>
      <c r="J5758" s="9"/>
      <c r="K5758" s="9"/>
      <c r="L5758" s="9"/>
      <c r="M5758" s="9"/>
      <c r="N5758" s="9"/>
      <c r="O5758" s="9"/>
      <c r="P5758" s="9"/>
      <c r="Q5758" s="9"/>
      <c r="R5758" s="9"/>
      <c r="S5758" s="9"/>
      <c r="T5758" s="9"/>
      <c r="U5758" s="9"/>
      <c r="V5758" s="9"/>
      <c r="W5758" s="9"/>
    </row>
    <row r="5759">
      <c r="A5759" s="123"/>
      <c r="B5759" s="25"/>
      <c r="C5759" s="116"/>
      <c r="D5759" s="9"/>
      <c r="E5759" s="9"/>
      <c r="F5759" s="9"/>
      <c r="G5759" s="9"/>
      <c r="H5759" s="9"/>
      <c r="I5759" s="9"/>
      <c r="J5759" s="9"/>
      <c r="K5759" s="9"/>
      <c r="L5759" s="9"/>
      <c r="M5759" s="9"/>
      <c r="N5759" s="9"/>
      <c r="O5759" s="9"/>
      <c r="P5759" s="9"/>
      <c r="Q5759" s="9"/>
      <c r="R5759" s="9"/>
      <c r="S5759" s="9"/>
      <c r="T5759" s="9"/>
      <c r="U5759" s="9"/>
      <c r="V5759" s="9"/>
      <c r="W5759" s="9"/>
    </row>
    <row r="5760">
      <c r="A5760" s="123"/>
      <c r="B5760" s="25"/>
      <c r="C5760" s="116"/>
      <c r="D5760" s="9"/>
      <c r="E5760" s="9"/>
      <c r="F5760" s="9"/>
      <c r="G5760" s="9"/>
      <c r="H5760" s="9"/>
      <c r="I5760" s="9"/>
      <c r="J5760" s="9"/>
      <c r="K5760" s="9"/>
      <c r="L5760" s="9"/>
      <c r="M5760" s="9"/>
      <c r="N5760" s="9"/>
      <c r="O5760" s="9"/>
      <c r="P5760" s="9"/>
      <c r="Q5760" s="9"/>
      <c r="R5760" s="9"/>
      <c r="S5760" s="9"/>
      <c r="T5760" s="9"/>
      <c r="U5760" s="9"/>
      <c r="V5760" s="9"/>
      <c r="W5760" s="9"/>
    </row>
    <row r="5761">
      <c r="A5761" s="123"/>
      <c r="B5761" s="25"/>
      <c r="C5761" s="116"/>
      <c r="D5761" s="9"/>
      <c r="E5761" s="9"/>
      <c r="F5761" s="9"/>
      <c r="G5761" s="9"/>
      <c r="H5761" s="9"/>
      <c r="I5761" s="9"/>
      <c r="J5761" s="9"/>
      <c r="K5761" s="9"/>
      <c r="L5761" s="9"/>
      <c r="M5761" s="9"/>
      <c r="N5761" s="9"/>
      <c r="O5761" s="9"/>
      <c r="P5761" s="9"/>
      <c r="Q5761" s="9"/>
      <c r="R5761" s="9"/>
      <c r="S5761" s="9"/>
      <c r="T5761" s="9"/>
      <c r="U5761" s="9"/>
      <c r="V5761" s="9"/>
      <c r="W5761" s="9"/>
    </row>
    <row r="5762">
      <c r="A5762" s="123"/>
      <c r="B5762" s="25"/>
      <c r="C5762" s="116"/>
      <c r="D5762" s="9"/>
      <c r="E5762" s="9"/>
      <c r="F5762" s="9"/>
      <c r="G5762" s="9"/>
      <c r="H5762" s="9"/>
      <c r="I5762" s="9"/>
      <c r="J5762" s="9"/>
      <c r="K5762" s="9"/>
      <c r="L5762" s="9"/>
      <c r="M5762" s="9"/>
      <c r="N5762" s="9"/>
      <c r="O5762" s="9"/>
      <c r="P5762" s="9"/>
      <c r="Q5762" s="9"/>
      <c r="R5762" s="9"/>
      <c r="S5762" s="9"/>
      <c r="T5762" s="9"/>
      <c r="U5762" s="9"/>
      <c r="V5762" s="9"/>
      <c r="W5762" s="9"/>
    </row>
    <row r="5763">
      <c r="A5763" s="123"/>
      <c r="B5763" s="25"/>
      <c r="C5763" s="116"/>
      <c r="D5763" s="9"/>
      <c r="E5763" s="9"/>
      <c r="F5763" s="9"/>
      <c r="G5763" s="9"/>
      <c r="H5763" s="9"/>
      <c r="I5763" s="9"/>
      <c r="J5763" s="9"/>
      <c r="K5763" s="9"/>
      <c r="L5763" s="9"/>
      <c r="M5763" s="9"/>
      <c r="N5763" s="9"/>
      <c r="O5763" s="9"/>
      <c r="P5763" s="9"/>
      <c r="Q5763" s="9"/>
      <c r="R5763" s="9"/>
      <c r="S5763" s="9"/>
      <c r="T5763" s="9"/>
      <c r="U5763" s="9"/>
      <c r="V5763" s="9"/>
      <c r="W5763" s="9"/>
    </row>
    <row r="5764">
      <c r="A5764" s="123"/>
      <c r="B5764" s="25"/>
      <c r="C5764" s="116"/>
      <c r="D5764" s="9"/>
      <c r="E5764" s="9"/>
      <c r="F5764" s="9"/>
      <c r="G5764" s="9"/>
      <c r="H5764" s="9"/>
      <c r="I5764" s="9"/>
      <c r="J5764" s="9"/>
      <c r="K5764" s="9"/>
      <c r="L5764" s="9"/>
      <c r="M5764" s="9"/>
      <c r="N5764" s="9"/>
      <c r="O5764" s="9"/>
      <c r="P5764" s="9"/>
      <c r="Q5764" s="9"/>
      <c r="R5764" s="9"/>
      <c r="S5764" s="9"/>
      <c r="T5764" s="9"/>
      <c r="U5764" s="9"/>
      <c r="V5764" s="9"/>
      <c r="W5764" s="9"/>
    </row>
    <row r="5765">
      <c r="A5765" s="123"/>
      <c r="B5765" s="25"/>
      <c r="C5765" s="116"/>
      <c r="D5765" s="9"/>
      <c r="E5765" s="9"/>
      <c r="F5765" s="9"/>
      <c r="G5765" s="9"/>
      <c r="H5765" s="9"/>
      <c r="I5765" s="9"/>
      <c r="J5765" s="9"/>
      <c r="K5765" s="9"/>
      <c r="L5765" s="9"/>
      <c r="M5765" s="9"/>
      <c r="N5765" s="9"/>
      <c r="O5765" s="9"/>
      <c r="P5765" s="9"/>
      <c r="Q5765" s="9"/>
      <c r="R5765" s="9"/>
      <c r="S5765" s="9"/>
      <c r="T5765" s="9"/>
      <c r="U5765" s="9"/>
      <c r="V5765" s="9"/>
      <c r="W5765" s="9"/>
    </row>
    <row r="5766">
      <c r="A5766" s="123"/>
      <c r="B5766" s="25"/>
      <c r="C5766" s="116"/>
      <c r="D5766" s="9"/>
      <c r="E5766" s="9"/>
      <c r="F5766" s="9"/>
      <c r="G5766" s="9"/>
      <c r="H5766" s="9"/>
      <c r="I5766" s="9"/>
      <c r="J5766" s="9"/>
      <c r="K5766" s="9"/>
      <c r="L5766" s="9"/>
      <c r="M5766" s="9"/>
      <c r="N5766" s="9"/>
      <c r="O5766" s="9"/>
      <c r="P5766" s="9"/>
      <c r="Q5766" s="9"/>
      <c r="R5766" s="9"/>
      <c r="S5766" s="9"/>
      <c r="T5766" s="9"/>
      <c r="U5766" s="9"/>
      <c r="V5766" s="9"/>
      <c r="W5766" s="9"/>
    </row>
    <row r="5767">
      <c r="A5767" s="123"/>
      <c r="B5767" s="25"/>
      <c r="C5767" s="116"/>
      <c r="D5767" s="9"/>
      <c r="E5767" s="9"/>
      <c r="F5767" s="9"/>
      <c r="G5767" s="9"/>
      <c r="H5767" s="9"/>
      <c r="I5767" s="9"/>
      <c r="J5767" s="9"/>
      <c r="K5767" s="9"/>
      <c r="L5767" s="9"/>
      <c r="M5767" s="9"/>
      <c r="N5767" s="9"/>
      <c r="O5767" s="9"/>
      <c r="P5767" s="9"/>
      <c r="Q5767" s="9"/>
      <c r="R5767" s="9"/>
      <c r="S5767" s="9"/>
      <c r="T5767" s="9"/>
      <c r="U5767" s="9"/>
      <c r="V5767" s="9"/>
      <c r="W5767" s="9"/>
    </row>
    <row r="5768">
      <c r="A5768" s="123"/>
      <c r="B5768" s="25"/>
      <c r="C5768" s="116"/>
      <c r="D5768" s="9"/>
      <c r="E5768" s="9"/>
      <c r="F5768" s="9"/>
      <c r="G5768" s="9"/>
      <c r="H5768" s="9"/>
      <c r="I5768" s="9"/>
      <c r="J5768" s="9"/>
      <c r="K5768" s="9"/>
      <c r="L5768" s="9"/>
      <c r="M5768" s="9"/>
      <c r="N5768" s="9"/>
      <c r="O5768" s="9"/>
      <c r="P5768" s="9"/>
      <c r="Q5768" s="9"/>
      <c r="R5768" s="9"/>
      <c r="S5768" s="9"/>
      <c r="T5768" s="9"/>
      <c r="U5768" s="9"/>
      <c r="V5768" s="9"/>
      <c r="W5768" s="9"/>
    </row>
    <row r="5769">
      <c r="A5769" s="123"/>
      <c r="B5769" s="25"/>
      <c r="C5769" s="116"/>
      <c r="D5769" s="9"/>
      <c r="E5769" s="9"/>
      <c r="F5769" s="9"/>
      <c r="G5769" s="9"/>
      <c r="H5769" s="9"/>
      <c r="I5769" s="9"/>
      <c r="J5769" s="9"/>
      <c r="K5769" s="9"/>
      <c r="L5769" s="9"/>
      <c r="M5769" s="9"/>
      <c r="N5769" s="9"/>
      <c r="O5769" s="9"/>
      <c r="P5769" s="9"/>
      <c r="Q5769" s="9"/>
      <c r="R5769" s="9"/>
      <c r="S5769" s="9"/>
      <c r="T5769" s="9"/>
      <c r="U5769" s="9"/>
      <c r="V5769" s="9"/>
      <c r="W5769" s="9"/>
    </row>
    <row r="5770">
      <c r="A5770" s="123"/>
      <c r="B5770" s="25"/>
      <c r="C5770" s="116"/>
      <c r="D5770" s="9"/>
      <c r="E5770" s="9"/>
      <c r="F5770" s="9"/>
      <c r="G5770" s="9"/>
      <c r="H5770" s="9"/>
      <c r="I5770" s="9"/>
      <c r="J5770" s="9"/>
      <c r="K5770" s="9"/>
      <c r="L5770" s="9"/>
      <c r="M5770" s="9"/>
      <c r="N5770" s="9"/>
      <c r="O5770" s="9"/>
      <c r="P5770" s="9"/>
      <c r="Q5770" s="9"/>
      <c r="R5770" s="9"/>
      <c r="S5770" s="9"/>
      <c r="T5770" s="9"/>
      <c r="U5770" s="9"/>
      <c r="V5770" s="9"/>
      <c r="W5770" s="9"/>
    </row>
    <row r="5771">
      <c r="A5771" s="123"/>
      <c r="B5771" s="25"/>
      <c r="C5771" s="116"/>
      <c r="D5771" s="9"/>
      <c r="E5771" s="9"/>
      <c r="F5771" s="9"/>
      <c r="G5771" s="9"/>
      <c r="H5771" s="9"/>
      <c r="I5771" s="9"/>
      <c r="J5771" s="9"/>
      <c r="K5771" s="9"/>
      <c r="L5771" s="9"/>
      <c r="M5771" s="9"/>
      <c r="N5771" s="9"/>
      <c r="O5771" s="9"/>
      <c r="P5771" s="9"/>
      <c r="Q5771" s="9"/>
      <c r="R5771" s="9"/>
      <c r="S5771" s="9"/>
      <c r="T5771" s="9"/>
      <c r="U5771" s="9"/>
      <c r="V5771" s="9"/>
      <c r="W5771" s="9"/>
    </row>
    <row r="5772">
      <c r="A5772" s="123"/>
      <c r="B5772" s="25"/>
      <c r="C5772" s="116"/>
      <c r="D5772" s="9"/>
      <c r="E5772" s="9"/>
      <c r="F5772" s="9"/>
      <c r="G5772" s="9"/>
      <c r="H5772" s="9"/>
      <c r="I5772" s="9"/>
      <c r="J5772" s="9"/>
      <c r="K5772" s="9"/>
      <c r="L5772" s="9"/>
      <c r="M5772" s="9"/>
      <c r="N5772" s="9"/>
      <c r="O5772" s="9"/>
      <c r="P5772" s="9"/>
      <c r="Q5772" s="9"/>
      <c r="R5772" s="9"/>
      <c r="S5772" s="9"/>
      <c r="T5772" s="9"/>
      <c r="U5772" s="9"/>
      <c r="V5772" s="9"/>
      <c r="W5772" s="9"/>
    </row>
    <row r="5773">
      <c r="A5773" s="123"/>
      <c r="B5773" s="25"/>
      <c r="C5773" s="116"/>
      <c r="D5773" s="9"/>
      <c r="E5773" s="9"/>
      <c r="F5773" s="9"/>
      <c r="G5773" s="9"/>
      <c r="H5773" s="9"/>
      <c r="I5773" s="9"/>
      <c r="J5773" s="9"/>
      <c r="K5773" s="9"/>
      <c r="L5773" s="9"/>
      <c r="M5773" s="9"/>
      <c r="N5773" s="9"/>
      <c r="O5773" s="9"/>
      <c r="P5773" s="9"/>
      <c r="Q5773" s="9"/>
      <c r="R5773" s="9"/>
      <c r="S5773" s="9"/>
      <c r="T5773" s="9"/>
      <c r="U5773" s="9"/>
      <c r="V5773" s="9"/>
      <c r="W5773" s="9"/>
    </row>
    <row r="5774">
      <c r="A5774" s="123"/>
      <c r="B5774" s="25"/>
      <c r="C5774" s="116"/>
      <c r="D5774" s="9"/>
      <c r="E5774" s="9"/>
      <c r="F5774" s="9"/>
      <c r="G5774" s="9"/>
      <c r="H5774" s="9"/>
      <c r="I5774" s="9"/>
      <c r="J5774" s="9"/>
      <c r="K5774" s="9"/>
      <c r="L5774" s="9"/>
      <c r="M5774" s="9"/>
      <c r="N5774" s="9"/>
      <c r="O5774" s="9"/>
      <c r="P5774" s="9"/>
      <c r="Q5774" s="9"/>
      <c r="R5774" s="9"/>
      <c r="S5774" s="9"/>
      <c r="T5774" s="9"/>
      <c r="U5774" s="9"/>
      <c r="V5774" s="9"/>
      <c r="W5774" s="9"/>
    </row>
    <row r="5775">
      <c r="A5775" s="123"/>
      <c r="B5775" s="25"/>
      <c r="C5775" s="116"/>
      <c r="D5775" s="9"/>
      <c r="E5775" s="9"/>
      <c r="F5775" s="9"/>
      <c r="G5775" s="9"/>
      <c r="H5775" s="9"/>
      <c r="I5775" s="9"/>
      <c r="J5775" s="9"/>
      <c r="K5775" s="9"/>
      <c r="L5775" s="9"/>
      <c r="M5775" s="9"/>
      <c r="N5775" s="9"/>
      <c r="O5775" s="9"/>
      <c r="P5775" s="9"/>
      <c r="Q5775" s="9"/>
      <c r="R5775" s="9"/>
      <c r="S5775" s="9"/>
      <c r="T5775" s="9"/>
      <c r="U5775" s="9"/>
      <c r="V5775" s="9"/>
      <c r="W5775" s="9"/>
    </row>
    <row r="5776">
      <c r="A5776" s="123"/>
      <c r="B5776" s="25"/>
      <c r="C5776" s="116"/>
      <c r="D5776" s="9"/>
      <c r="E5776" s="9"/>
      <c r="F5776" s="9"/>
      <c r="G5776" s="9"/>
      <c r="H5776" s="9"/>
      <c r="I5776" s="9"/>
      <c r="J5776" s="9"/>
      <c r="K5776" s="9"/>
      <c r="L5776" s="9"/>
      <c r="M5776" s="9"/>
      <c r="N5776" s="9"/>
      <c r="O5776" s="9"/>
      <c r="P5776" s="9"/>
      <c r="Q5776" s="9"/>
      <c r="R5776" s="9"/>
      <c r="S5776" s="9"/>
      <c r="T5776" s="9"/>
      <c r="U5776" s="9"/>
      <c r="V5776" s="9"/>
      <c r="W5776" s="9"/>
    </row>
    <row r="5777">
      <c r="A5777" s="123"/>
      <c r="B5777" s="25"/>
      <c r="C5777" s="116"/>
      <c r="D5777" s="9"/>
      <c r="E5777" s="9"/>
      <c r="F5777" s="9"/>
      <c r="G5777" s="9"/>
      <c r="H5777" s="9"/>
      <c r="I5777" s="9"/>
      <c r="J5777" s="9"/>
      <c r="K5777" s="9"/>
      <c r="L5777" s="9"/>
      <c r="M5777" s="9"/>
      <c r="N5777" s="9"/>
      <c r="O5777" s="9"/>
      <c r="P5777" s="9"/>
      <c r="Q5777" s="9"/>
      <c r="R5777" s="9"/>
      <c r="S5777" s="9"/>
      <c r="T5777" s="9"/>
      <c r="U5777" s="9"/>
      <c r="V5777" s="9"/>
      <c r="W5777" s="9"/>
    </row>
    <row r="5778">
      <c r="A5778" s="123"/>
      <c r="B5778" s="25"/>
      <c r="C5778" s="116"/>
      <c r="D5778" s="9"/>
      <c r="E5778" s="9"/>
      <c r="F5778" s="9"/>
      <c r="G5778" s="9"/>
      <c r="H5778" s="9"/>
      <c r="I5778" s="9"/>
      <c r="J5778" s="9"/>
      <c r="K5778" s="9"/>
      <c r="L5778" s="9"/>
      <c r="M5778" s="9"/>
      <c r="N5778" s="9"/>
      <c r="O5778" s="9"/>
      <c r="P5778" s="9"/>
      <c r="Q5778" s="9"/>
      <c r="R5778" s="9"/>
      <c r="S5778" s="9"/>
      <c r="T5778" s="9"/>
      <c r="U5778" s="9"/>
      <c r="V5778" s="9"/>
      <c r="W5778" s="9"/>
    </row>
    <row r="5779">
      <c r="A5779" s="123"/>
      <c r="B5779" s="25"/>
      <c r="C5779" s="116"/>
      <c r="D5779" s="9"/>
      <c r="E5779" s="9"/>
      <c r="F5779" s="9"/>
      <c r="G5779" s="9"/>
      <c r="H5779" s="9"/>
      <c r="I5779" s="9"/>
      <c r="J5779" s="9"/>
      <c r="K5779" s="9"/>
      <c r="L5779" s="9"/>
      <c r="M5779" s="9"/>
      <c r="N5779" s="9"/>
      <c r="O5779" s="9"/>
      <c r="P5779" s="9"/>
      <c r="Q5779" s="9"/>
      <c r="R5779" s="9"/>
      <c r="S5779" s="9"/>
      <c r="T5779" s="9"/>
      <c r="U5779" s="9"/>
      <c r="V5779" s="9"/>
      <c r="W5779" s="9"/>
    </row>
    <row r="5780">
      <c r="A5780" s="123"/>
      <c r="B5780" s="25"/>
      <c r="C5780" s="116"/>
      <c r="D5780" s="9"/>
      <c r="E5780" s="9"/>
      <c r="F5780" s="9"/>
      <c r="G5780" s="9"/>
      <c r="H5780" s="9"/>
      <c r="I5780" s="9"/>
      <c r="J5780" s="9"/>
      <c r="K5780" s="9"/>
      <c r="L5780" s="9"/>
      <c r="M5780" s="9"/>
      <c r="N5780" s="9"/>
      <c r="O5780" s="9"/>
      <c r="P5780" s="9"/>
      <c r="Q5780" s="9"/>
      <c r="R5780" s="9"/>
      <c r="S5780" s="9"/>
      <c r="T5780" s="9"/>
      <c r="U5780" s="9"/>
      <c r="V5780" s="9"/>
      <c r="W5780" s="9"/>
    </row>
    <row r="5781">
      <c r="A5781" s="123"/>
      <c r="B5781" s="25"/>
      <c r="C5781" s="116"/>
      <c r="D5781" s="9"/>
      <c r="E5781" s="9"/>
      <c r="F5781" s="9"/>
      <c r="G5781" s="9"/>
      <c r="H5781" s="9"/>
      <c r="I5781" s="9"/>
      <c r="J5781" s="9"/>
      <c r="K5781" s="9"/>
      <c r="L5781" s="9"/>
      <c r="M5781" s="9"/>
      <c r="N5781" s="9"/>
      <c r="O5781" s="9"/>
      <c r="P5781" s="9"/>
      <c r="Q5781" s="9"/>
      <c r="R5781" s="9"/>
      <c r="S5781" s="9"/>
      <c r="T5781" s="9"/>
      <c r="U5781" s="9"/>
      <c r="V5781" s="9"/>
      <c r="W5781" s="9"/>
    </row>
    <row r="5782">
      <c r="A5782" s="123"/>
      <c r="B5782" s="25"/>
      <c r="C5782" s="116"/>
      <c r="D5782" s="9"/>
      <c r="E5782" s="9"/>
      <c r="F5782" s="9"/>
      <c r="G5782" s="9"/>
      <c r="H5782" s="9"/>
      <c r="I5782" s="9"/>
      <c r="J5782" s="9"/>
      <c r="K5782" s="9"/>
      <c r="L5782" s="9"/>
      <c r="M5782" s="9"/>
      <c r="N5782" s="9"/>
      <c r="O5782" s="9"/>
      <c r="P5782" s="9"/>
      <c r="Q5782" s="9"/>
      <c r="R5782" s="9"/>
      <c r="S5782" s="9"/>
      <c r="T5782" s="9"/>
      <c r="U5782" s="9"/>
      <c r="V5782" s="9"/>
      <c r="W5782" s="9"/>
    </row>
    <row r="5783">
      <c r="A5783" s="123"/>
      <c r="B5783" s="25"/>
      <c r="C5783" s="116"/>
      <c r="D5783" s="9"/>
      <c r="E5783" s="9"/>
      <c r="F5783" s="9"/>
      <c r="G5783" s="9"/>
      <c r="H5783" s="9"/>
      <c r="I5783" s="9"/>
      <c r="J5783" s="9"/>
      <c r="K5783" s="9"/>
      <c r="L5783" s="9"/>
      <c r="M5783" s="9"/>
      <c r="N5783" s="9"/>
      <c r="O5783" s="9"/>
      <c r="P5783" s="9"/>
      <c r="Q5783" s="9"/>
      <c r="R5783" s="9"/>
      <c r="S5783" s="9"/>
      <c r="T5783" s="9"/>
      <c r="U5783" s="9"/>
      <c r="V5783" s="9"/>
      <c r="W5783" s="9"/>
    </row>
    <row r="5784">
      <c r="A5784" s="123"/>
      <c r="B5784" s="25"/>
      <c r="C5784" s="116"/>
      <c r="D5784" s="9"/>
      <c r="E5784" s="9"/>
      <c r="F5784" s="9"/>
      <c r="G5784" s="9"/>
      <c r="H5784" s="9"/>
      <c r="I5784" s="9"/>
      <c r="J5784" s="9"/>
      <c r="K5784" s="9"/>
      <c r="L5784" s="9"/>
      <c r="M5784" s="9"/>
      <c r="N5784" s="9"/>
      <c r="O5784" s="9"/>
      <c r="P5784" s="9"/>
      <c r="Q5784" s="9"/>
      <c r="R5784" s="9"/>
      <c r="S5784" s="9"/>
      <c r="T5784" s="9"/>
      <c r="U5784" s="9"/>
      <c r="V5784" s="9"/>
      <c r="W5784" s="9"/>
    </row>
    <row r="5785">
      <c r="A5785" s="123"/>
      <c r="B5785" s="25"/>
      <c r="C5785" s="116"/>
      <c r="D5785" s="9"/>
      <c r="E5785" s="9"/>
      <c r="F5785" s="9"/>
      <c r="G5785" s="9"/>
      <c r="H5785" s="9"/>
      <c r="I5785" s="9"/>
      <c r="J5785" s="9"/>
      <c r="K5785" s="9"/>
      <c r="L5785" s="9"/>
      <c r="M5785" s="9"/>
      <c r="N5785" s="9"/>
      <c r="O5785" s="9"/>
      <c r="P5785" s="9"/>
      <c r="Q5785" s="9"/>
      <c r="R5785" s="9"/>
      <c r="S5785" s="9"/>
      <c r="T5785" s="9"/>
      <c r="U5785" s="9"/>
      <c r="V5785" s="9"/>
      <c r="W5785" s="9"/>
    </row>
    <row r="5786">
      <c r="A5786" s="123"/>
      <c r="B5786" s="25"/>
      <c r="C5786" s="116"/>
      <c r="D5786" s="9"/>
      <c r="E5786" s="9"/>
      <c r="F5786" s="9"/>
      <c r="G5786" s="9"/>
      <c r="H5786" s="9"/>
      <c r="I5786" s="9"/>
      <c r="J5786" s="9"/>
      <c r="K5786" s="9"/>
      <c r="L5786" s="9"/>
      <c r="M5786" s="9"/>
      <c r="N5786" s="9"/>
      <c r="O5786" s="9"/>
      <c r="P5786" s="9"/>
      <c r="Q5786" s="9"/>
      <c r="R5786" s="9"/>
      <c r="S5786" s="9"/>
      <c r="T5786" s="9"/>
      <c r="U5786" s="9"/>
      <c r="V5786" s="9"/>
      <c r="W5786" s="9"/>
    </row>
    <row r="5787">
      <c r="A5787" s="123"/>
      <c r="B5787" s="25"/>
      <c r="C5787" s="116"/>
      <c r="D5787" s="9"/>
      <c r="E5787" s="9"/>
      <c r="F5787" s="9"/>
      <c r="G5787" s="9"/>
      <c r="H5787" s="9"/>
      <c r="I5787" s="9"/>
      <c r="J5787" s="9"/>
      <c r="K5787" s="9"/>
      <c r="L5787" s="9"/>
      <c r="M5787" s="9"/>
      <c r="N5787" s="9"/>
      <c r="O5787" s="9"/>
      <c r="P5787" s="9"/>
      <c r="Q5787" s="9"/>
      <c r="R5787" s="9"/>
      <c r="S5787" s="9"/>
      <c r="T5787" s="9"/>
      <c r="U5787" s="9"/>
      <c r="V5787" s="9"/>
      <c r="W5787" s="9"/>
    </row>
    <row r="5788">
      <c r="A5788" s="123"/>
      <c r="B5788" s="25"/>
      <c r="C5788" s="116"/>
      <c r="D5788" s="9"/>
      <c r="E5788" s="9"/>
      <c r="F5788" s="9"/>
      <c r="G5788" s="9"/>
      <c r="H5788" s="9"/>
      <c r="I5788" s="9"/>
      <c r="J5788" s="9"/>
      <c r="K5788" s="9"/>
      <c r="L5788" s="9"/>
      <c r="M5788" s="9"/>
      <c r="N5788" s="9"/>
      <c r="O5788" s="9"/>
      <c r="P5788" s="9"/>
      <c r="Q5788" s="9"/>
      <c r="R5788" s="9"/>
      <c r="S5788" s="9"/>
      <c r="T5788" s="9"/>
      <c r="U5788" s="9"/>
      <c r="V5788" s="9"/>
      <c r="W5788" s="9"/>
    </row>
    <row r="5789">
      <c r="A5789" s="123"/>
      <c r="B5789" s="25"/>
      <c r="C5789" s="116"/>
      <c r="D5789" s="9"/>
      <c r="E5789" s="9"/>
      <c r="F5789" s="9"/>
      <c r="G5789" s="9"/>
      <c r="H5789" s="9"/>
      <c r="I5789" s="9"/>
      <c r="J5789" s="9"/>
      <c r="K5789" s="9"/>
      <c r="L5789" s="9"/>
      <c r="M5789" s="9"/>
      <c r="N5789" s="9"/>
      <c r="O5789" s="9"/>
      <c r="P5789" s="9"/>
      <c r="Q5789" s="9"/>
      <c r="R5789" s="9"/>
      <c r="S5789" s="9"/>
      <c r="T5789" s="9"/>
      <c r="U5789" s="9"/>
      <c r="V5789" s="9"/>
      <c r="W5789" s="9"/>
    </row>
    <row r="5790">
      <c r="A5790" s="123"/>
      <c r="B5790" s="25"/>
      <c r="C5790" s="116"/>
      <c r="D5790" s="9"/>
      <c r="E5790" s="9"/>
      <c r="F5790" s="9"/>
      <c r="G5790" s="9"/>
      <c r="H5790" s="9"/>
      <c r="I5790" s="9"/>
      <c r="J5790" s="9"/>
      <c r="K5790" s="9"/>
      <c r="L5790" s="9"/>
      <c r="M5790" s="9"/>
      <c r="N5790" s="9"/>
      <c r="O5790" s="9"/>
      <c r="P5790" s="9"/>
      <c r="Q5790" s="9"/>
      <c r="R5790" s="9"/>
      <c r="S5790" s="9"/>
      <c r="T5790" s="9"/>
      <c r="U5790" s="9"/>
      <c r="V5790" s="9"/>
      <c r="W5790" s="9"/>
    </row>
    <row r="5791">
      <c r="A5791" s="123"/>
      <c r="B5791" s="25"/>
      <c r="C5791" s="116"/>
      <c r="D5791" s="9"/>
      <c r="E5791" s="9"/>
      <c r="F5791" s="9"/>
      <c r="G5791" s="9"/>
      <c r="H5791" s="9"/>
      <c r="I5791" s="9"/>
      <c r="J5791" s="9"/>
      <c r="K5791" s="9"/>
      <c r="L5791" s="9"/>
      <c r="M5791" s="9"/>
      <c r="N5791" s="9"/>
      <c r="O5791" s="9"/>
      <c r="P5791" s="9"/>
      <c r="Q5791" s="9"/>
      <c r="R5791" s="9"/>
      <c r="S5791" s="9"/>
      <c r="T5791" s="9"/>
      <c r="U5791" s="9"/>
      <c r="V5791" s="9"/>
      <c r="W5791" s="9"/>
    </row>
    <row r="5792">
      <c r="A5792" s="123"/>
      <c r="B5792" s="25"/>
      <c r="C5792" s="116"/>
      <c r="D5792" s="9"/>
      <c r="E5792" s="9"/>
      <c r="F5792" s="9"/>
      <c r="G5792" s="9"/>
      <c r="H5792" s="9"/>
      <c r="I5792" s="9"/>
      <c r="J5792" s="9"/>
      <c r="K5792" s="9"/>
      <c r="L5792" s="9"/>
      <c r="M5792" s="9"/>
      <c r="N5792" s="9"/>
      <c r="O5792" s="9"/>
      <c r="P5792" s="9"/>
      <c r="Q5792" s="9"/>
      <c r="R5792" s="9"/>
      <c r="S5792" s="9"/>
      <c r="T5792" s="9"/>
      <c r="U5792" s="9"/>
      <c r="V5792" s="9"/>
      <c r="W5792" s="9"/>
    </row>
    <row r="5793">
      <c r="A5793" s="123"/>
      <c r="B5793" s="25"/>
      <c r="C5793" s="116"/>
      <c r="D5793" s="9"/>
      <c r="E5793" s="9"/>
      <c r="F5793" s="9"/>
      <c r="G5793" s="9"/>
      <c r="H5793" s="9"/>
      <c r="I5793" s="9"/>
      <c r="J5793" s="9"/>
      <c r="K5793" s="9"/>
      <c r="L5793" s="9"/>
      <c r="M5793" s="9"/>
      <c r="N5793" s="9"/>
      <c r="O5793" s="9"/>
      <c r="P5793" s="9"/>
      <c r="Q5793" s="9"/>
      <c r="R5793" s="9"/>
      <c r="S5793" s="9"/>
      <c r="T5793" s="9"/>
      <c r="U5793" s="9"/>
      <c r="V5793" s="9"/>
      <c r="W5793" s="9"/>
    </row>
    <row r="5794">
      <c r="A5794" s="123"/>
      <c r="B5794" s="25"/>
      <c r="C5794" s="116"/>
      <c r="D5794" s="9"/>
      <c r="E5794" s="9"/>
      <c r="F5794" s="9"/>
      <c r="G5794" s="9"/>
      <c r="H5794" s="9"/>
      <c r="I5794" s="9"/>
      <c r="J5794" s="9"/>
      <c r="K5794" s="9"/>
      <c r="L5794" s="9"/>
      <c r="M5794" s="9"/>
      <c r="N5794" s="9"/>
      <c r="O5794" s="9"/>
      <c r="P5794" s="9"/>
      <c r="Q5794" s="9"/>
      <c r="R5794" s="9"/>
      <c r="S5794" s="9"/>
      <c r="T5794" s="9"/>
      <c r="U5794" s="9"/>
      <c r="V5794" s="9"/>
      <c r="W5794" s="9"/>
    </row>
    <row r="5795">
      <c r="A5795" s="123"/>
      <c r="B5795" s="25"/>
      <c r="C5795" s="116"/>
      <c r="D5795" s="9"/>
      <c r="E5795" s="9"/>
      <c r="F5795" s="9"/>
      <c r="G5795" s="9"/>
      <c r="H5795" s="9"/>
      <c r="I5795" s="9"/>
      <c r="J5795" s="9"/>
      <c r="K5795" s="9"/>
      <c r="L5795" s="9"/>
      <c r="M5795" s="9"/>
      <c r="N5795" s="9"/>
      <c r="O5795" s="9"/>
      <c r="P5795" s="9"/>
      <c r="Q5795" s="9"/>
      <c r="R5795" s="9"/>
      <c r="S5795" s="9"/>
      <c r="T5795" s="9"/>
      <c r="U5795" s="9"/>
      <c r="V5795" s="9"/>
      <c r="W5795" s="9"/>
    </row>
    <row r="5796">
      <c r="A5796" s="123"/>
      <c r="B5796" s="25"/>
      <c r="C5796" s="116"/>
      <c r="D5796" s="9"/>
      <c r="E5796" s="9"/>
      <c r="F5796" s="9"/>
      <c r="G5796" s="9"/>
      <c r="H5796" s="9"/>
      <c r="I5796" s="9"/>
      <c r="J5796" s="9"/>
      <c r="K5796" s="9"/>
      <c r="L5796" s="9"/>
      <c r="M5796" s="9"/>
      <c r="N5796" s="9"/>
      <c r="O5796" s="9"/>
      <c r="P5796" s="9"/>
      <c r="Q5796" s="9"/>
      <c r="R5796" s="9"/>
      <c r="S5796" s="9"/>
      <c r="T5796" s="9"/>
      <c r="U5796" s="9"/>
      <c r="V5796" s="9"/>
      <c r="W5796" s="9"/>
    </row>
    <row r="5797">
      <c r="A5797" s="123"/>
      <c r="B5797" s="25"/>
      <c r="C5797" s="116"/>
      <c r="D5797" s="9"/>
      <c r="E5797" s="9"/>
      <c r="F5797" s="9"/>
      <c r="G5797" s="9"/>
      <c r="H5797" s="9"/>
      <c r="I5797" s="9"/>
      <c r="J5797" s="9"/>
      <c r="K5797" s="9"/>
      <c r="L5797" s="9"/>
      <c r="M5797" s="9"/>
      <c r="N5797" s="9"/>
      <c r="O5797" s="9"/>
      <c r="P5797" s="9"/>
      <c r="Q5797" s="9"/>
      <c r="R5797" s="9"/>
      <c r="S5797" s="9"/>
      <c r="T5797" s="9"/>
      <c r="U5797" s="9"/>
      <c r="V5797" s="9"/>
      <c r="W5797" s="9"/>
    </row>
    <row r="5798">
      <c r="A5798" s="123"/>
      <c r="B5798" s="25"/>
      <c r="C5798" s="116"/>
      <c r="D5798" s="9"/>
      <c r="E5798" s="9"/>
      <c r="F5798" s="9"/>
      <c r="G5798" s="9"/>
      <c r="H5798" s="9"/>
      <c r="I5798" s="9"/>
      <c r="J5798" s="9"/>
      <c r="K5798" s="9"/>
      <c r="L5798" s="9"/>
      <c r="M5798" s="9"/>
      <c r="N5798" s="9"/>
      <c r="O5798" s="9"/>
      <c r="P5798" s="9"/>
      <c r="Q5798" s="9"/>
      <c r="R5798" s="9"/>
      <c r="S5798" s="9"/>
      <c r="T5798" s="9"/>
      <c r="U5798" s="9"/>
      <c r="V5798" s="9"/>
      <c r="W5798" s="9"/>
    </row>
    <row r="5799">
      <c r="A5799" s="123"/>
      <c r="B5799" s="25"/>
      <c r="C5799" s="116"/>
      <c r="D5799" s="9"/>
      <c r="E5799" s="9"/>
      <c r="F5799" s="9"/>
      <c r="G5799" s="9"/>
      <c r="H5799" s="9"/>
      <c r="I5799" s="9"/>
      <c r="J5799" s="9"/>
      <c r="K5799" s="9"/>
      <c r="L5799" s="9"/>
      <c r="M5799" s="9"/>
      <c r="N5799" s="9"/>
      <c r="O5799" s="9"/>
      <c r="P5799" s="9"/>
      <c r="Q5799" s="9"/>
      <c r="R5799" s="9"/>
      <c r="S5799" s="9"/>
      <c r="T5799" s="9"/>
      <c r="U5799" s="9"/>
      <c r="V5799" s="9"/>
      <c r="W5799" s="9"/>
    </row>
    <row r="5800">
      <c r="A5800" s="123"/>
      <c r="B5800" s="25"/>
      <c r="C5800" s="116"/>
      <c r="D5800" s="9"/>
      <c r="E5800" s="9"/>
      <c r="F5800" s="9"/>
      <c r="G5800" s="9"/>
      <c r="H5800" s="9"/>
      <c r="I5800" s="9"/>
      <c r="J5800" s="9"/>
      <c r="K5800" s="9"/>
      <c r="L5800" s="9"/>
      <c r="M5800" s="9"/>
      <c r="N5800" s="9"/>
      <c r="O5800" s="9"/>
      <c r="P5800" s="9"/>
      <c r="Q5800" s="9"/>
      <c r="R5800" s="9"/>
      <c r="S5800" s="9"/>
      <c r="T5800" s="9"/>
      <c r="U5800" s="9"/>
      <c r="V5800" s="9"/>
      <c r="W5800" s="9"/>
    </row>
    <row r="5801">
      <c r="A5801" s="123"/>
      <c r="B5801" s="25"/>
      <c r="C5801" s="116"/>
      <c r="D5801" s="9"/>
      <c r="E5801" s="9"/>
      <c r="F5801" s="9"/>
      <c r="G5801" s="9"/>
      <c r="H5801" s="9"/>
      <c r="I5801" s="9"/>
      <c r="J5801" s="9"/>
      <c r="K5801" s="9"/>
      <c r="L5801" s="9"/>
      <c r="M5801" s="9"/>
      <c r="N5801" s="9"/>
      <c r="O5801" s="9"/>
      <c r="P5801" s="9"/>
      <c r="Q5801" s="9"/>
      <c r="R5801" s="9"/>
      <c r="S5801" s="9"/>
      <c r="T5801" s="9"/>
      <c r="U5801" s="9"/>
      <c r="V5801" s="9"/>
      <c r="W5801" s="9"/>
    </row>
    <row r="5802">
      <c r="A5802" s="123"/>
      <c r="B5802" s="25"/>
      <c r="C5802" s="116"/>
      <c r="D5802" s="9"/>
      <c r="E5802" s="9"/>
      <c r="F5802" s="9"/>
      <c r="G5802" s="9"/>
      <c r="H5802" s="9"/>
      <c r="I5802" s="9"/>
      <c r="J5802" s="9"/>
      <c r="K5802" s="9"/>
      <c r="L5802" s="9"/>
      <c r="M5802" s="9"/>
      <c r="N5802" s="9"/>
      <c r="O5802" s="9"/>
      <c r="P5802" s="9"/>
      <c r="Q5802" s="9"/>
      <c r="R5802" s="9"/>
      <c r="S5802" s="9"/>
      <c r="T5802" s="9"/>
      <c r="U5802" s="9"/>
      <c r="V5802" s="9"/>
      <c r="W5802" s="9"/>
    </row>
    <row r="5803">
      <c r="A5803" s="123"/>
      <c r="B5803" s="25"/>
      <c r="C5803" s="116"/>
      <c r="D5803" s="9"/>
      <c r="E5803" s="9"/>
      <c r="F5803" s="9"/>
      <c r="G5803" s="9"/>
      <c r="H5803" s="9"/>
      <c r="I5803" s="9"/>
      <c r="J5803" s="9"/>
      <c r="K5803" s="9"/>
      <c r="L5803" s="9"/>
      <c r="M5803" s="9"/>
      <c r="N5803" s="9"/>
      <c r="O5803" s="9"/>
      <c r="P5803" s="9"/>
      <c r="Q5803" s="9"/>
      <c r="R5803" s="9"/>
      <c r="S5803" s="9"/>
      <c r="T5803" s="9"/>
      <c r="U5803" s="9"/>
      <c r="V5803" s="9"/>
      <c r="W5803" s="9"/>
    </row>
    <row r="5804">
      <c r="A5804" s="123"/>
      <c r="B5804" s="25"/>
      <c r="C5804" s="116"/>
      <c r="D5804" s="9"/>
      <c r="E5804" s="9"/>
      <c r="F5804" s="9"/>
      <c r="G5804" s="9"/>
      <c r="H5804" s="9"/>
      <c r="I5804" s="9"/>
      <c r="J5804" s="9"/>
      <c r="K5804" s="9"/>
      <c r="L5804" s="9"/>
      <c r="M5804" s="9"/>
      <c r="N5804" s="9"/>
      <c r="O5804" s="9"/>
      <c r="P5804" s="9"/>
      <c r="Q5804" s="9"/>
      <c r="R5804" s="9"/>
      <c r="S5804" s="9"/>
      <c r="T5804" s="9"/>
      <c r="U5804" s="9"/>
      <c r="V5804" s="9"/>
      <c r="W5804" s="9"/>
    </row>
    <row r="5805">
      <c r="A5805" s="123"/>
      <c r="B5805" s="25"/>
      <c r="C5805" s="116"/>
      <c r="D5805" s="9"/>
      <c r="E5805" s="9"/>
      <c r="F5805" s="9"/>
      <c r="G5805" s="9"/>
      <c r="H5805" s="9"/>
      <c r="I5805" s="9"/>
      <c r="J5805" s="9"/>
      <c r="K5805" s="9"/>
      <c r="L5805" s="9"/>
      <c r="M5805" s="9"/>
      <c r="N5805" s="9"/>
      <c r="O5805" s="9"/>
      <c r="P5805" s="9"/>
      <c r="Q5805" s="9"/>
      <c r="R5805" s="9"/>
      <c r="S5805" s="9"/>
      <c r="T5805" s="9"/>
      <c r="U5805" s="9"/>
      <c r="V5805" s="9"/>
      <c r="W5805" s="9"/>
    </row>
    <row r="5806">
      <c r="A5806" s="123"/>
      <c r="B5806" s="25"/>
      <c r="C5806" s="116"/>
      <c r="D5806" s="9"/>
      <c r="E5806" s="9"/>
      <c r="F5806" s="9"/>
      <c r="G5806" s="9"/>
      <c r="H5806" s="9"/>
      <c r="I5806" s="9"/>
      <c r="J5806" s="9"/>
      <c r="K5806" s="9"/>
      <c r="L5806" s="9"/>
      <c r="M5806" s="9"/>
      <c r="N5806" s="9"/>
      <c r="O5806" s="9"/>
      <c r="P5806" s="9"/>
      <c r="Q5806" s="9"/>
      <c r="R5806" s="9"/>
      <c r="S5806" s="9"/>
      <c r="T5806" s="9"/>
      <c r="U5806" s="9"/>
      <c r="V5806" s="9"/>
      <c r="W5806" s="9"/>
    </row>
    <row r="5807">
      <c r="A5807" s="123"/>
      <c r="B5807" s="25"/>
      <c r="C5807" s="116"/>
      <c r="D5807" s="9"/>
      <c r="E5807" s="9"/>
      <c r="F5807" s="9"/>
      <c r="G5807" s="9"/>
      <c r="H5807" s="9"/>
      <c r="I5807" s="9"/>
      <c r="J5807" s="9"/>
      <c r="K5807" s="9"/>
      <c r="L5807" s="9"/>
      <c r="M5807" s="9"/>
      <c r="N5807" s="9"/>
      <c r="O5807" s="9"/>
      <c r="P5807" s="9"/>
      <c r="Q5807" s="9"/>
      <c r="R5807" s="9"/>
      <c r="S5807" s="9"/>
      <c r="T5807" s="9"/>
      <c r="U5807" s="9"/>
      <c r="V5807" s="9"/>
      <c r="W5807" s="9"/>
    </row>
    <row r="5808">
      <c r="A5808" s="123"/>
      <c r="B5808" s="25"/>
      <c r="C5808" s="116"/>
      <c r="D5808" s="9"/>
      <c r="E5808" s="9"/>
      <c r="F5808" s="9"/>
      <c r="G5808" s="9"/>
      <c r="H5808" s="9"/>
      <c r="I5808" s="9"/>
      <c r="J5808" s="9"/>
      <c r="K5808" s="9"/>
      <c r="L5808" s="9"/>
      <c r="M5808" s="9"/>
      <c r="N5808" s="9"/>
      <c r="O5808" s="9"/>
      <c r="P5808" s="9"/>
      <c r="Q5808" s="9"/>
      <c r="R5808" s="9"/>
      <c r="S5808" s="9"/>
      <c r="T5808" s="9"/>
      <c r="U5808" s="9"/>
      <c r="V5808" s="9"/>
      <c r="W5808" s="9"/>
    </row>
    <row r="5809">
      <c r="A5809" s="123"/>
      <c r="B5809" s="25"/>
      <c r="C5809" s="116"/>
      <c r="D5809" s="9"/>
      <c r="E5809" s="9"/>
      <c r="F5809" s="9"/>
      <c r="G5809" s="9"/>
      <c r="H5809" s="9"/>
      <c r="I5809" s="9"/>
      <c r="J5809" s="9"/>
      <c r="K5809" s="9"/>
      <c r="L5809" s="9"/>
      <c r="M5809" s="9"/>
      <c r="N5809" s="9"/>
      <c r="O5809" s="9"/>
      <c r="P5809" s="9"/>
      <c r="Q5809" s="9"/>
      <c r="R5809" s="9"/>
      <c r="S5809" s="9"/>
      <c r="T5809" s="9"/>
      <c r="U5809" s="9"/>
      <c r="V5809" s="9"/>
      <c r="W5809" s="9"/>
    </row>
    <row r="5810">
      <c r="A5810" s="123"/>
      <c r="B5810" s="25"/>
      <c r="C5810" s="116"/>
      <c r="D5810" s="9"/>
      <c r="E5810" s="9"/>
      <c r="F5810" s="9"/>
      <c r="G5810" s="9"/>
      <c r="H5810" s="9"/>
      <c r="I5810" s="9"/>
      <c r="J5810" s="9"/>
      <c r="K5810" s="9"/>
      <c r="L5810" s="9"/>
      <c r="M5810" s="9"/>
      <c r="N5810" s="9"/>
      <c r="O5810" s="9"/>
      <c r="P5810" s="9"/>
      <c r="Q5810" s="9"/>
      <c r="R5810" s="9"/>
      <c r="S5810" s="9"/>
      <c r="T5810" s="9"/>
      <c r="U5810" s="9"/>
      <c r="V5810" s="9"/>
      <c r="W5810" s="9"/>
    </row>
    <row r="5811">
      <c r="A5811" s="123"/>
      <c r="B5811" s="25"/>
      <c r="C5811" s="116"/>
      <c r="D5811" s="9"/>
      <c r="E5811" s="9"/>
      <c r="F5811" s="9"/>
      <c r="G5811" s="9"/>
      <c r="H5811" s="9"/>
      <c r="I5811" s="9"/>
      <c r="J5811" s="9"/>
      <c r="K5811" s="9"/>
      <c r="L5811" s="9"/>
      <c r="M5811" s="9"/>
      <c r="N5811" s="9"/>
      <c r="O5811" s="9"/>
      <c r="P5811" s="9"/>
      <c r="Q5811" s="9"/>
      <c r="R5811" s="9"/>
      <c r="S5811" s="9"/>
      <c r="T5811" s="9"/>
      <c r="U5811" s="9"/>
      <c r="V5811" s="9"/>
      <c r="W5811" s="9"/>
    </row>
    <row r="5812">
      <c r="A5812" s="123"/>
      <c r="B5812" s="25"/>
      <c r="C5812" s="116"/>
      <c r="D5812" s="9"/>
      <c r="E5812" s="9"/>
      <c r="F5812" s="9"/>
      <c r="G5812" s="9"/>
      <c r="H5812" s="9"/>
      <c r="I5812" s="9"/>
      <c r="J5812" s="9"/>
      <c r="K5812" s="9"/>
      <c r="L5812" s="9"/>
      <c r="M5812" s="9"/>
      <c r="N5812" s="9"/>
      <c r="O5812" s="9"/>
      <c r="P5812" s="9"/>
      <c r="Q5812" s="9"/>
      <c r="R5812" s="9"/>
      <c r="S5812" s="9"/>
      <c r="T5812" s="9"/>
      <c r="U5812" s="9"/>
      <c r="V5812" s="9"/>
      <c r="W5812" s="9"/>
    </row>
    <row r="5813">
      <c r="A5813" s="123"/>
      <c r="B5813" s="25"/>
      <c r="C5813" s="116"/>
      <c r="D5813" s="9"/>
      <c r="E5813" s="9"/>
      <c r="F5813" s="9"/>
      <c r="G5813" s="9"/>
      <c r="H5813" s="9"/>
      <c r="I5813" s="9"/>
      <c r="J5813" s="9"/>
      <c r="K5813" s="9"/>
      <c r="L5813" s="9"/>
      <c r="M5813" s="9"/>
      <c r="N5813" s="9"/>
      <c r="O5813" s="9"/>
      <c r="P5813" s="9"/>
      <c r="Q5813" s="9"/>
      <c r="R5813" s="9"/>
      <c r="S5813" s="9"/>
      <c r="T5813" s="9"/>
      <c r="U5813" s="9"/>
      <c r="V5813" s="9"/>
      <c r="W5813" s="9"/>
    </row>
    <row r="5814">
      <c r="A5814" s="123"/>
      <c r="B5814" s="25"/>
      <c r="C5814" s="116"/>
      <c r="D5814" s="9"/>
      <c r="E5814" s="9"/>
      <c r="F5814" s="9"/>
      <c r="G5814" s="9"/>
      <c r="H5814" s="9"/>
      <c r="I5814" s="9"/>
      <c r="J5814" s="9"/>
      <c r="K5814" s="9"/>
      <c r="L5814" s="9"/>
      <c r="M5814" s="9"/>
      <c r="N5814" s="9"/>
      <c r="O5814" s="9"/>
      <c r="P5814" s="9"/>
      <c r="Q5814" s="9"/>
      <c r="R5814" s="9"/>
      <c r="S5814" s="9"/>
      <c r="T5814" s="9"/>
      <c r="U5814" s="9"/>
      <c r="V5814" s="9"/>
      <c r="W5814" s="9"/>
    </row>
    <row r="5815">
      <c r="A5815" s="123"/>
      <c r="B5815" s="25"/>
      <c r="C5815" s="116"/>
      <c r="D5815" s="9"/>
      <c r="E5815" s="9"/>
      <c r="F5815" s="9"/>
      <c r="G5815" s="9"/>
      <c r="H5815" s="9"/>
      <c r="I5815" s="9"/>
      <c r="J5815" s="9"/>
      <c r="K5815" s="9"/>
      <c r="L5815" s="9"/>
      <c r="M5815" s="9"/>
      <c r="N5815" s="9"/>
      <c r="O5815" s="9"/>
      <c r="P5815" s="9"/>
      <c r="Q5815" s="9"/>
      <c r="R5815" s="9"/>
      <c r="S5815" s="9"/>
      <c r="T5815" s="9"/>
      <c r="U5815" s="9"/>
      <c r="V5815" s="9"/>
      <c r="W5815" s="9"/>
    </row>
    <row r="5816">
      <c r="A5816" s="123"/>
      <c r="B5816" s="25"/>
      <c r="C5816" s="116"/>
      <c r="D5816" s="9"/>
      <c r="E5816" s="9"/>
      <c r="F5816" s="9"/>
      <c r="G5816" s="9"/>
      <c r="H5816" s="9"/>
      <c r="I5816" s="9"/>
      <c r="J5816" s="9"/>
      <c r="K5816" s="9"/>
      <c r="L5816" s="9"/>
      <c r="M5816" s="9"/>
      <c r="N5816" s="9"/>
      <c r="O5816" s="9"/>
      <c r="P5816" s="9"/>
      <c r="Q5816" s="9"/>
      <c r="R5816" s="9"/>
      <c r="S5816" s="9"/>
      <c r="T5816" s="9"/>
      <c r="U5816" s="9"/>
      <c r="V5816" s="9"/>
      <c r="W5816" s="9"/>
    </row>
    <row r="5817">
      <c r="A5817" s="123"/>
      <c r="B5817" s="25"/>
      <c r="C5817" s="116"/>
      <c r="D5817" s="9"/>
      <c r="E5817" s="9"/>
      <c r="F5817" s="9"/>
      <c r="G5817" s="9"/>
      <c r="H5817" s="9"/>
      <c r="I5817" s="9"/>
      <c r="J5817" s="9"/>
      <c r="K5817" s="9"/>
      <c r="L5817" s="9"/>
      <c r="M5817" s="9"/>
      <c r="N5817" s="9"/>
      <c r="O5817" s="9"/>
      <c r="P5817" s="9"/>
      <c r="Q5817" s="9"/>
      <c r="R5817" s="9"/>
      <c r="S5817" s="9"/>
      <c r="T5817" s="9"/>
      <c r="U5817" s="9"/>
      <c r="V5817" s="9"/>
      <c r="W5817" s="9"/>
    </row>
    <row r="5818">
      <c r="A5818" s="123"/>
      <c r="B5818" s="25"/>
      <c r="C5818" s="116"/>
      <c r="D5818" s="9"/>
      <c r="E5818" s="9"/>
      <c r="F5818" s="9"/>
      <c r="G5818" s="9"/>
      <c r="H5818" s="9"/>
      <c r="I5818" s="9"/>
      <c r="J5818" s="9"/>
      <c r="K5818" s="9"/>
      <c r="L5818" s="9"/>
      <c r="M5818" s="9"/>
      <c r="N5818" s="9"/>
      <c r="O5818" s="9"/>
      <c r="P5818" s="9"/>
      <c r="Q5818" s="9"/>
      <c r="R5818" s="9"/>
      <c r="S5818" s="9"/>
      <c r="T5818" s="9"/>
      <c r="U5818" s="9"/>
      <c r="V5818" s="9"/>
      <c r="W5818" s="9"/>
    </row>
    <row r="5819">
      <c r="A5819" s="123"/>
      <c r="B5819" s="25"/>
      <c r="C5819" s="116"/>
      <c r="D5819" s="9"/>
      <c r="E5819" s="9"/>
      <c r="F5819" s="9"/>
      <c r="G5819" s="9"/>
      <c r="H5819" s="9"/>
      <c r="I5819" s="9"/>
      <c r="J5819" s="9"/>
      <c r="K5819" s="9"/>
      <c r="L5819" s="9"/>
      <c r="M5819" s="9"/>
      <c r="N5819" s="9"/>
      <c r="O5819" s="9"/>
      <c r="P5819" s="9"/>
      <c r="Q5819" s="9"/>
      <c r="R5819" s="9"/>
      <c r="S5819" s="9"/>
      <c r="T5819" s="9"/>
      <c r="U5819" s="9"/>
      <c r="V5819" s="9"/>
      <c r="W5819" s="9"/>
    </row>
    <row r="5820">
      <c r="A5820" s="123"/>
      <c r="B5820" s="25"/>
      <c r="C5820" s="116"/>
      <c r="D5820" s="9"/>
      <c r="E5820" s="9"/>
      <c r="F5820" s="9"/>
      <c r="G5820" s="9"/>
      <c r="H5820" s="9"/>
      <c r="I5820" s="9"/>
      <c r="J5820" s="9"/>
      <c r="K5820" s="9"/>
      <c r="L5820" s="9"/>
      <c r="M5820" s="9"/>
      <c r="N5820" s="9"/>
      <c r="O5820" s="9"/>
      <c r="P5820" s="9"/>
      <c r="Q5820" s="9"/>
      <c r="R5820" s="9"/>
      <c r="S5820" s="9"/>
      <c r="T5820" s="9"/>
      <c r="U5820" s="9"/>
      <c r="V5820" s="9"/>
      <c r="W5820" s="9"/>
    </row>
    <row r="5821">
      <c r="A5821" s="123"/>
      <c r="B5821" s="25"/>
      <c r="C5821" s="116"/>
      <c r="D5821" s="9"/>
      <c r="E5821" s="9"/>
      <c r="F5821" s="9"/>
      <c r="G5821" s="9"/>
      <c r="H5821" s="9"/>
      <c r="I5821" s="9"/>
      <c r="J5821" s="9"/>
      <c r="K5821" s="9"/>
      <c r="L5821" s="9"/>
      <c r="M5821" s="9"/>
      <c r="N5821" s="9"/>
      <c r="O5821" s="9"/>
      <c r="P5821" s="9"/>
      <c r="Q5821" s="9"/>
      <c r="R5821" s="9"/>
      <c r="S5821" s="9"/>
      <c r="T5821" s="9"/>
      <c r="U5821" s="9"/>
      <c r="V5821" s="9"/>
      <c r="W5821" s="9"/>
    </row>
    <row r="5822">
      <c r="A5822" s="123"/>
      <c r="B5822" s="25"/>
      <c r="C5822" s="116"/>
      <c r="D5822" s="9"/>
      <c r="E5822" s="9"/>
      <c r="F5822" s="9"/>
      <c r="G5822" s="9"/>
      <c r="H5822" s="9"/>
      <c r="I5822" s="9"/>
      <c r="J5822" s="9"/>
      <c r="K5822" s="9"/>
      <c r="L5822" s="9"/>
      <c r="M5822" s="9"/>
      <c r="N5822" s="9"/>
      <c r="O5822" s="9"/>
      <c r="P5822" s="9"/>
      <c r="Q5822" s="9"/>
      <c r="R5822" s="9"/>
      <c r="S5822" s="9"/>
      <c r="T5822" s="9"/>
      <c r="U5822" s="9"/>
      <c r="V5822" s="9"/>
      <c r="W5822" s="9"/>
    </row>
    <row r="5823">
      <c r="A5823" s="123"/>
      <c r="B5823" s="25"/>
      <c r="C5823" s="116"/>
      <c r="D5823" s="9"/>
      <c r="E5823" s="9"/>
      <c r="F5823" s="9"/>
      <c r="G5823" s="9"/>
      <c r="H5823" s="9"/>
      <c r="I5823" s="9"/>
      <c r="J5823" s="9"/>
      <c r="K5823" s="9"/>
      <c r="L5823" s="9"/>
      <c r="M5823" s="9"/>
      <c r="N5823" s="9"/>
      <c r="O5823" s="9"/>
      <c r="P5823" s="9"/>
      <c r="Q5823" s="9"/>
      <c r="R5823" s="9"/>
      <c r="S5823" s="9"/>
      <c r="T5823" s="9"/>
      <c r="U5823" s="9"/>
      <c r="V5823" s="9"/>
      <c r="W5823" s="9"/>
    </row>
    <row r="5824">
      <c r="A5824" s="123"/>
      <c r="B5824" s="25"/>
      <c r="C5824" s="116"/>
      <c r="D5824" s="9"/>
      <c r="E5824" s="9"/>
      <c r="F5824" s="9"/>
      <c r="G5824" s="9"/>
      <c r="H5824" s="9"/>
      <c r="I5824" s="9"/>
      <c r="J5824" s="9"/>
      <c r="K5824" s="9"/>
      <c r="L5824" s="9"/>
      <c r="M5824" s="9"/>
      <c r="N5824" s="9"/>
      <c r="O5824" s="9"/>
      <c r="P5824" s="9"/>
      <c r="Q5824" s="9"/>
      <c r="R5824" s="9"/>
      <c r="S5824" s="9"/>
      <c r="T5824" s="9"/>
      <c r="U5824" s="9"/>
      <c r="V5824" s="9"/>
      <c r="W5824" s="9"/>
    </row>
    <row r="5825">
      <c r="A5825" s="123"/>
      <c r="B5825" s="25"/>
      <c r="C5825" s="116"/>
      <c r="D5825" s="9"/>
      <c r="E5825" s="9"/>
      <c r="F5825" s="9"/>
      <c r="G5825" s="9"/>
      <c r="H5825" s="9"/>
      <c r="I5825" s="9"/>
      <c r="J5825" s="9"/>
      <c r="K5825" s="9"/>
      <c r="L5825" s="9"/>
      <c r="M5825" s="9"/>
      <c r="N5825" s="9"/>
      <c r="O5825" s="9"/>
      <c r="P5825" s="9"/>
      <c r="Q5825" s="9"/>
      <c r="R5825" s="9"/>
      <c r="S5825" s="9"/>
      <c r="T5825" s="9"/>
      <c r="U5825" s="9"/>
      <c r="V5825" s="9"/>
      <c r="W5825" s="9"/>
    </row>
    <row r="5826">
      <c r="A5826" s="123"/>
      <c r="B5826" s="25"/>
      <c r="C5826" s="116"/>
      <c r="D5826" s="9"/>
      <c r="E5826" s="9"/>
      <c r="F5826" s="9"/>
      <c r="G5826" s="9"/>
      <c r="H5826" s="9"/>
      <c r="I5826" s="9"/>
      <c r="J5826" s="9"/>
      <c r="K5826" s="9"/>
      <c r="L5826" s="9"/>
      <c r="M5826" s="9"/>
      <c r="N5826" s="9"/>
      <c r="O5826" s="9"/>
      <c r="P5826" s="9"/>
      <c r="Q5826" s="9"/>
      <c r="R5826" s="9"/>
      <c r="S5826" s="9"/>
      <c r="T5826" s="9"/>
      <c r="U5826" s="9"/>
      <c r="V5826" s="9"/>
      <c r="W5826" s="9"/>
    </row>
    <row r="5827">
      <c r="A5827" s="123"/>
      <c r="B5827" s="25"/>
      <c r="C5827" s="116"/>
      <c r="D5827" s="9"/>
      <c r="E5827" s="9"/>
      <c r="F5827" s="9"/>
      <c r="G5827" s="9"/>
      <c r="H5827" s="9"/>
      <c r="I5827" s="9"/>
      <c r="J5827" s="9"/>
      <c r="K5827" s="9"/>
      <c r="L5827" s="9"/>
      <c r="M5827" s="9"/>
      <c r="N5827" s="9"/>
      <c r="O5827" s="9"/>
      <c r="P5827" s="9"/>
      <c r="Q5827" s="9"/>
      <c r="R5827" s="9"/>
      <c r="S5827" s="9"/>
      <c r="T5827" s="9"/>
      <c r="U5827" s="9"/>
      <c r="V5827" s="9"/>
      <c r="W5827" s="9"/>
    </row>
    <row r="5828">
      <c r="A5828" s="123"/>
      <c r="B5828" s="25"/>
      <c r="C5828" s="116"/>
      <c r="D5828" s="9"/>
      <c r="E5828" s="9"/>
      <c r="F5828" s="9"/>
      <c r="G5828" s="9"/>
      <c r="H5828" s="9"/>
      <c r="I5828" s="9"/>
      <c r="J5828" s="9"/>
      <c r="K5828" s="9"/>
      <c r="L5828" s="9"/>
      <c r="M5828" s="9"/>
      <c r="N5828" s="9"/>
      <c r="O5828" s="9"/>
      <c r="P5828" s="9"/>
      <c r="Q5828" s="9"/>
      <c r="R5828" s="9"/>
      <c r="S5828" s="9"/>
      <c r="T5828" s="9"/>
      <c r="U5828" s="9"/>
      <c r="V5828" s="9"/>
      <c r="W5828" s="9"/>
    </row>
    <row r="5829">
      <c r="A5829" s="123"/>
      <c r="B5829" s="25"/>
      <c r="C5829" s="116"/>
      <c r="D5829" s="9"/>
      <c r="E5829" s="9"/>
      <c r="F5829" s="9"/>
      <c r="G5829" s="9"/>
      <c r="H5829" s="9"/>
      <c r="I5829" s="9"/>
      <c r="J5829" s="9"/>
      <c r="K5829" s="9"/>
      <c r="L5829" s="9"/>
      <c r="M5829" s="9"/>
      <c r="N5829" s="9"/>
      <c r="O5829" s="9"/>
      <c r="P5829" s="9"/>
      <c r="Q5829" s="9"/>
      <c r="R5829" s="9"/>
      <c r="S5829" s="9"/>
      <c r="T5829" s="9"/>
      <c r="U5829" s="9"/>
      <c r="V5829" s="9"/>
      <c r="W5829" s="9"/>
    </row>
    <row r="5830">
      <c r="A5830" s="123"/>
      <c r="B5830" s="25"/>
      <c r="C5830" s="116"/>
      <c r="D5830" s="9"/>
      <c r="E5830" s="9"/>
      <c r="F5830" s="9"/>
      <c r="G5830" s="9"/>
      <c r="H5830" s="9"/>
      <c r="I5830" s="9"/>
      <c r="J5830" s="9"/>
      <c r="K5830" s="9"/>
      <c r="L5830" s="9"/>
      <c r="M5830" s="9"/>
      <c r="N5830" s="9"/>
      <c r="O5830" s="9"/>
      <c r="P5830" s="9"/>
      <c r="Q5830" s="9"/>
      <c r="R5830" s="9"/>
      <c r="S5830" s="9"/>
      <c r="T5830" s="9"/>
      <c r="U5830" s="9"/>
      <c r="V5830" s="9"/>
      <c r="W5830" s="9"/>
    </row>
    <row r="5831">
      <c r="A5831" s="123"/>
      <c r="B5831" s="25"/>
      <c r="C5831" s="116"/>
      <c r="D5831" s="9"/>
      <c r="E5831" s="9"/>
      <c r="F5831" s="9"/>
      <c r="G5831" s="9"/>
      <c r="H5831" s="9"/>
      <c r="I5831" s="9"/>
      <c r="J5831" s="9"/>
      <c r="K5831" s="9"/>
      <c r="L5831" s="9"/>
      <c r="M5831" s="9"/>
      <c r="N5831" s="9"/>
      <c r="O5831" s="9"/>
      <c r="P5831" s="9"/>
      <c r="Q5831" s="9"/>
      <c r="R5831" s="9"/>
      <c r="S5831" s="9"/>
      <c r="T5831" s="9"/>
      <c r="U5831" s="9"/>
      <c r="V5831" s="9"/>
      <c r="W5831" s="9"/>
    </row>
    <row r="5832">
      <c r="A5832" s="123"/>
      <c r="B5832" s="25"/>
      <c r="C5832" s="116"/>
      <c r="D5832" s="9"/>
      <c r="E5832" s="9"/>
      <c r="F5832" s="9"/>
      <c r="G5832" s="9"/>
      <c r="H5832" s="9"/>
      <c r="I5832" s="9"/>
      <c r="J5832" s="9"/>
      <c r="K5832" s="9"/>
      <c r="L5832" s="9"/>
      <c r="M5832" s="9"/>
      <c r="N5832" s="9"/>
      <c r="O5832" s="9"/>
      <c r="P5832" s="9"/>
      <c r="Q5832" s="9"/>
      <c r="R5832" s="9"/>
      <c r="S5832" s="9"/>
      <c r="T5832" s="9"/>
      <c r="U5832" s="9"/>
      <c r="V5832" s="9"/>
      <c r="W5832" s="9"/>
    </row>
    <row r="5833">
      <c r="A5833" s="123"/>
      <c r="B5833" s="25"/>
      <c r="C5833" s="116"/>
      <c r="D5833" s="9"/>
      <c r="E5833" s="9"/>
      <c r="F5833" s="9"/>
      <c r="G5833" s="9"/>
      <c r="H5833" s="9"/>
      <c r="I5833" s="9"/>
      <c r="J5833" s="9"/>
      <c r="K5833" s="9"/>
      <c r="L5833" s="9"/>
      <c r="M5833" s="9"/>
      <c r="N5833" s="9"/>
      <c r="O5833" s="9"/>
      <c r="P5833" s="9"/>
      <c r="Q5833" s="9"/>
      <c r="R5833" s="9"/>
      <c r="S5833" s="9"/>
      <c r="T5833" s="9"/>
      <c r="U5833" s="9"/>
      <c r="V5833" s="9"/>
      <c r="W5833" s="9"/>
    </row>
    <row r="5834">
      <c r="A5834" s="123"/>
      <c r="B5834" s="25"/>
      <c r="C5834" s="116"/>
      <c r="D5834" s="9"/>
      <c r="E5834" s="9"/>
      <c r="F5834" s="9"/>
      <c r="G5834" s="9"/>
      <c r="H5834" s="9"/>
      <c r="I5834" s="9"/>
      <c r="J5834" s="9"/>
      <c r="K5834" s="9"/>
      <c r="L5834" s="9"/>
      <c r="M5834" s="9"/>
      <c r="N5834" s="9"/>
      <c r="O5834" s="9"/>
      <c r="P5834" s="9"/>
      <c r="Q5834" s="9"/>
      <c r="R5834" s="9"/>
      <c r="S5834" s="9"/>
      <c r="T5834" s="9"/>
      <c r="U5834" s="9"/>
      <c r="V5834" s="9"/>
      <c r="W5834" s="9"/>
    </row>
    <row r="5835">
      <c r="A5835" s="123"/>
      <c r="B5835" s="25"/>
      <c r="C5835" s="116"/>
      <c r="D5835" s="9"/>
      <c r="E5835" s="9"/>
      <c r="F5835" s="9"/>
      <c r="G5835" s="9"/>
      <c r="H5835" s="9"/>
      <c r="I5835" s="9"/>
      <c r="J5835" s="9"/>
      <c r="K5835" s="9"/>
      <c r="L5835" s="9"/>
      <c r="M5835" s="9"/>
      <c r="N5835" s="9"/>
      <c r="O5835" s="9"/>
      <c r="P5835" s="9"/>
      <c r="Q5835" s="9"/>
      <c r="R5835" s="9"/>
      <c r="S5835" s="9"/>
      <c r="T5835" s="9"/>
      <c r="U5835" s="9"/>
      <c r="V5835" s="9"/>
      <c r="W5835" s="9"/>
    </row>
    <row r="5836">
      <c r="A5836" s="123"/>
      <c r="B5836" s="25"/>
      <c r="C5836" s="116"/>
      <c r="D5836" s="9"/>
      <c r="E5836" s="9"/>
      <c r="F5836" s="9"/>
      <c r="G5836" s="9"/>
      <c r="H5836" s="9"/>
      <c r="I5836" s="9"/>
      <c r="J5836" s="9"/>
      <c r="K5836" s="9"/>
      <c r="L5836" s="9"/>
      <c r="M5836" s="9"/>
      <c r="N5836" s="9"/>
      <c r="O5836" s="9"/>
      <c r="P5836" s="9"/>
      <c r="Q5836" s="9"/>
      <c r="R5836" s="9"/>
      <c r="S5836" s="9"/>
      <c r="T5836" s="9"/>
      <c r="U5836" s="9"/>
      <c r="V5836" s="9"/>
      <c r="W5836" s="9"/>
    </row>
    <row r="5837">
      <c r="A5837" s="123"/>
      <c r="B5837" s="25"/>
      <c r="C5837" s="116"/>
      <c r="D5837" s="9"/>
      <c r="E5837" s="9"/>
      <c r="F5837" s="9"/>
      <c r="G5837" s="9"/>
      <c r="H5837" s="9"/>
      <c r="I5837" s="9"/>
      <c r="J5837" s="9"/>
      <c r="K5837" s="9"/>
      <c r="L5837" s="9"/>
      <c r="M5837" s="9"/>
      <c r="N5837" s="9"/>
      <c r="O5837" s="9"/>
      <c r="P5837" s="9"/>
      <c r="Q5837" s="9"/>
      <c r="R5837" s="9"/>
      <c r="S5837" s="9"/>
      <c r="T5837" s="9"/>
      <c r="U5837" s="9"/>
      <c r="V5837" s="9"/>
      <c r="W5837" s="9"/>
    </row>
    <row r="5838">
      <c r="A5838" s="123"/>
      <c r="B5838" s="25"/>
      <c r="C5838" s="116"/>
      <c r="D5838" s="9"/>
      <c r="E5838" s="9"/>
      <c r="F5838" s="9"/>
      <c r="G5838" s="9"/>
      <c r="H5838" s="9"/>
      <c r="I5838" s="9"/>
      <c r="J5838" s="9"/>
      <c r="K5838" s="9"/>
      <c r="L5838" s="9"/>
      <c r="M5838" s="9"/>
      <c r="N5838" s="9"/>
      <c r="O5838" s="9"/>
      <c r="P5838" s="9"/>
      <c r="Q5838" s="9"/>
      <c r="R5838" s="9"/>
      <c r="S5838" s="9"/>
      <c r="T5838" s="9"/>
      <c r="U5838" s="9"/>
      <c r="V5838" s="9"/>
      <c r="W5838" s="9"/>
    </row>
    <row r="5839">
      <c r="A5839" s="123"/>
      <c r="B5839" s="25"/>
      <c r="C5839" s="116"/>
      <c r="D5839" s="9"/>
      <c r="E5839" s="9"/>
      <c r="F5839" s="9"/>
      <c r="G5839" s="9"/>
      <c r="H5839" s="9"/>
      <c r="I5839" s="9"/>
      <c r="J5839" s="9"/>
      <c r="K5839" s="9"/>
      <c r="L5839" s="9"/>
      <c r="M5839" s="9"/>
      <c r="N5839" s="9"/>
      <c r="O5839" s="9"/>
      <c r="P5839" s="9"/>
      <c r="Q5839" s="9"/>
      <c r="R5839" s="9"/>
      <c r="S5839" s="9"/>
      <c r="T5839" s="9"/>
      <c r="U5839" s="9"/>
      <c r="V5839" s="9"/>
      <c r="W5839" s="9"/>
    </row>
    <row r="5840">
      <c r="A5840" s="123"/>
      <c r="B5840" s="25"/>
      <c r="C5840" s="116"/>
      <c r="D5840" s="9"/>
      <c r="E5840" s="9"/>
      <c r="F5840" s="9"/>
      <c r="G5840" s="9"/>
      <c r="H5840" s="9"/>
      <c r="I5840" s="9"/>
      <c r="J5840" s="9"/>
      <c r="K5840" s="9"/>
      <c r="L5840" s="9"/>
      <c r="M5840" s="9"/>
      <c r="N5840" s="9"/>
      <c r="O5840" s="9"/>
      <c r="P5840" s="9"/>
      <c r="Q5840" s="9"/>
      <c r="R5840" s="9"/>
      <c r="S5840" s="9"/>
      <c r="T5840" s="9"/>
      <c r="U5840" s="9"/>
      <c r="V5840" s="9"/>
      <c r="W5840" s="9"/>
    </row>
    <row r="5841">
      <c r="A5841" s="123"/>
      <c r="B5841" s="25"/>
      <c r="C5841" s="116"/>
      <c r="D5841" s="9"/>
      <c r="E5841" s="9"/>
      <c r="F5841" s="9"/>
      <c r="G5841" s="9"/>
      <c r="H5841" s="9"/>
      <c r="I5841" s="9"/>
      <c r="J5841" s="9"/>
      <c r="K5841" s="9"/>
      <c r="L5841" s="9"/>
      <c r="M5841" s="9"/>
      <c r="N5841" s="9"/>
      <c r="O5841" s="9"/>
      <c r="P5841" s="9"/>
      <c r="Q5841" s="9"/>
      <c r="R5841" s="9"/>
      <c r="S5841" s="9"/>
      <c r="T5841" s="9"/>
      <c r="U5841" s="9"/>
      <c r="V5841" s="9"/>
      <c r="W5841" s="9"/>
    </row>
    <row r="5842">
      <c r="A5842" s="123"/>
      <c r="B5842" s="25"/>
      <c r="C5842" s="116"/>
      <c r="D5842" s="9"/>
      <c r="E5842" s="9"/>
      <c r="F5842" s="9"/>
      <c r="G5842" s="9"/>
      <c r="H5842" s="9"/>
      <c r="I5842" s="9"/>
      <c r="J5842" s="9"/>
      <c r="K5842" s="9"/>
      <c r="L5842" s="9"/>
      <c r="M5842" s="9"/>
      <c r="N5842" s="9"/>
      <c r="O5842" s="9"/>
      <c r="P5842" s="9"/>
      <c r="Q5842" s="9"/>
      <c r="R5842" s="9"/>
      <c r="S5842" s="9"/>
      <c r="T5842" s="9"/>
      <c r="U5842" s="9"/>
      <c r="V5842" s="9"/>
      <c r="W5842" s="9"/>
    </row>
    <row r="5843">
      <c r="A5843" s="123"/>
      <c r="B5843" s="25"/>
      <c r="C5843" s="116"/>
      <c r="D5843" s="9"/>
      <c r="E5843" s="9"/>
      <c r="F5843" s="9"/>
      <c r="G5843" s="9"/>
      <c r="H5843" s="9"/>
      <c r="I5843" s="9"/>
      <c r="J5843" s="9"/>
      <c r="K5843" s="9"/>
      <c r="L5843" s="9"/>
      <c r="M5843" s="9"/>
      <c r="N5843" s="9"/>
      <c r="O5843" s="9"/>
      <c r="P5843" s="9"/>
      <c r="Q5843" s="9"/>
      <c r="R5843" s="9"/>
      <c r="S5843" s="9"/>
      <c r="T5843" s="9"/>
      <c r="U5843" s="9"/>
      <c r="V5843" s="9"/>
      <c r="W5843" s="9"/>
    </row>
    <row r="5844">
      <c r="A5844" s="123"/>
      <c r="B5844" s="25"/>
      <c r="C5844" s="116"/>
      <c r="D5844" s="9"/>
      <c r="E5844" s="9"/>
      <c r="F5844" s="9"/>
      <c r="G5844" s="9"/>
      <c r="H5844" s="9"/>
      <c r="I5844" s="9"/>
      <c r="J5844" s="9"/>
      <c r="K5844" s="9"/>
      <c r="L5844" s="9"/>
      <c r="M5844" s="9"/>
      <c r="N5844" s="9"/>
      <c r="O5844" s="9"/>
      <c r="P5844" s="9"/>
      <c r="Q5844" s="9"/>
      <c r="R5844" s="9"/>
      <c r="S5844" s="9"/>
      <c r="T5844" s="9"/>
      <c r="U5844" s="9"/>
      <c r="V5844" s="9"/>
      <c r="W5844" s="9"/>
    </row>
    <row r="5845">
      <c r="A5845" s="123"/>
      <c r="B5845" s="25"/>
      <c r="C5845" s="116"/>
      <c r="D5845" s="9"/>
      <c r="E5845" s="9"/>
      <c r="F5845" s="9"/>
      <c r="G5845" s="9"/>
      <c r="H5845" s="9"/>
      <c r="I5845" s="9"/>
      <c r="J5845" s="9"/>
      <c r="K5845" s="9"/>
      <c r="L5845" s="9"/>
      <c r="M5845" s="9"/>
      <c r="N5845" s="9"/>
      <c r="O5845" s="9"/>
      <c r="P5845" s="9"/>
      <c r="Q5845" s="9"/>
      <c r="R5845" s="9"/>
      <c r="S5845" s="9"/>
      <c r="T5845" s="9"/>
      <c r="U5845" s="9"/>
      <c r="V5845" s="9"/>
      <c r="W5845" s="9"/>
    </row>
    <row r="5846">
      <c r="A5846" s="123"/>
      <c r="B5846" s="25"/>
      <c r="C5846" s="116"/>
      <c r="D5846" s="9"/>
      <c r="E5846" s="9"/>
      <c r="F5846" s="9"/>
      <c r="G5846" s="9"/>
      <c r="H5846" s="9"/>
      <c r="I5846" s="9"/>
      <c r="J5846" s="9"/>
      <c r="K5846" s="9"/>
      <c r="L5846" s="9"/>
      <c r="M5846" s="9"/>
      <c r="N5846" s="9"/>
      <c r="O5846" s="9"/>
      <c r="P5846" s="9"/>
      <c r="Q5846" s="9"/>
      <c r="R5846" s="9"/>
      <c r="S5846" s="9"/>
      <c r="T5846" s="9"/>
      <c r="U5846" s="9"/>
      <c r="V5846" s="9"/>
      <c r="W5846" s="9"/>
    </row>
    <row r="5847">
      <c r="A5847" s="123"/>
      <c r="B5847" s="25"/>
      <c r="C5847" s="116"/>
      <c r="D5847" s="9"/>
      <c r="E5847" s="9"/>
      <c r="F5847" s="9"/>
      <c r="G5847" s="9"/>
      <c r="H5847" s="9"/>
      <c r="I5847" s="9"/>
      <c r="J5847" s="9"/>
      <c r="K5847" s="9"/>
      <c r="L5847" s="9"/>
      <c r="M5847" s="9"/>
      <c r="N5847" s="9"/>
      <c r="O5847" s="9"/>
      <c r="P5847" s="9"/>
      <c r="Q5847" s="9"/>
      <c r="R5847" s="9"/>
      <c r="S5847" s="9"/>
      <c r="T5847" s="9"/>
      <c r="U5847" s="9"/>
      <c r="V5847" s="9"/>
      <c r="W5847" s="9"/>
    </row>
    <row r="5848">
      <c r="A5848" s="123"/>
      <c r="B5848" s="25"/>
      <c r="C5848" s="116"/>
      <c r="D5848" s="9"/>
      <c r="E5848" s="9"/>
      <c r="F5848" s="9"/>
      <c r="G5848" s="9"/>
      <c r="H5848" s="9"/>
      <c r="I5848" s="9"/>
      <c r="J5848" s="9"/>
      <c r="K5848" s="9"/>
      <c r="L5848" s="9"/>
      <c r="M5848" s="9"/>
      <c r="N5848" s="9"/>
      <c r="O5848" s="9"/>
      <c r="P5848" s="9"/>
      <c r="Q5848" s="9"/>
      <c r="R5848" s="9"/>
      <c r="S5848" s="9"/>
      <c r="T5848" s="9"/>
      <c r="U5848" s="9"/>
      <c r="V5848" s="9"/>
      <c r="W5848" s="9"/>
    </row>
    <row r="5849">
      <c r="A5849" s="123"/>
      <c r="B5849" s="25"/>
      <c r="C5849" s="116"/>
      <c r="D5849" s="9"/>
      <c r="E5849" s="9"/>
      <c r="F5849" s="9"/>
      <c r="G5849" s="9"/>
      <c r="H5849" s="9"/>
      <c r="I5849" s="9"/>
      <c r="J5849" s="9"/>
      <c r="K5849" s="9"/>
      <c r="L5849" s="9"/>
      <c r="M5849" s="9"/>
      <c r="N5849" s="9"/>
      <c r="O5849" s="9"/>
      <c r="P5849" s="9"/>
      <c r="Q5849" s="9"/>
      <c r="R5849" s="9"/>
      <c r="S5849" s="9"/>
      <c r="T5849" s="9"/>
      <c r="U5849" s="9"/>
      <c r="V5849" s="9"/>
      <c r="W5849" s="9"/>
    </row>
    <row r="5850">
      <c r="A5850" s="123"/>
      <c r="B5850" s="25"/>
      <c r="C5850" s="116"/>
      <c r="D5850" s="9"/>
      <c r="E5850" s="9"/>
      <c r="F5850" s="9"/>
      <c r="G5850" s="9"/>
      <c r="H5850" s="9"/>
      <c r="I5850" s="9"/>
      <c r="J5850" s="9"/>
      <c r="K5850" s="9"/>
      <c r="L5850" s="9"/>
      <c r="M5850" s="9"/>
      <c r="N5850" s="9"/>
      <c r="O5850" s="9"/>
      <c r="P5850" s="9"/>
      <c r="Q5850" s="9"/>
      <c r="R5850" s="9"/>
      <c r="S5850" s="9"/>
      <c r="T5850" s="9"/>
      <c r="U5850" s="9"/>
      <c r="V5850" s="9"/>
      <c r="W5850" s="9"/>
    </row>
    <row r="5851">
      <c r="A5851" s="123"/>
      <c r="B5851" s="25"/>
      <c r="C5851" s="116"/>
      <c r="D5851" s="9"/>
      <c r="E5851" s="9"/>
      <c r="F5851" s="9"/>
      <c r="G5851" s="9"/>
      <c r="H5851" s="9"/>
      <c r="I5851" s="9"/>
      <c r="J5851" s="9"/>
      <c r="K5851" s="9"/>
      <c r="L5851" s="9"/>
      <c r="M5851" s="9"/>
      <c r="N5851" s="9"/>
      <c r="O5851" s="9"/>
      <c r="P5851" s="9"/>
      <c r="Q5851" s="9"/>
      <c r="R5851" s="9"/>
      <c r="S5851" s="9"/>
      <c r="T5851" s="9"/>
      <c r="U5851" s="9"/>
      <c r="V5851" s="9"/>
      <c r="W5851" s="9"/>
    </row>
    <row r="5852">
      <c r="A5852" s="123"/>
      <c r="B5852" s="25"/>
      <c r="C5852" s="116"/>
      <c r="D5852" s="9"/>
      <c r="E5852" s="9"/>
      <c r="F5852" s="9"/>
      <c r="G5852" s="9"/>
      <c r="H5852" s="9"/>
      <c r="I5852" s="9"/>
      <c r="J5852" s="9"/>
      <c r="K5852" s="9"/>
      <c r="L5852" s="9"/>
      <c r="M5852" s="9"/>
      <c r="N5852" s="9"/>
      <c r="O5852" s="9"/>
      <c r="P5852" s="9"/>
      <c r="Q5852" s="9"/>
      <c r="R5852" s="9"/>
      <c r="S5852" s="9"/>
      <c r="T5852" s="9"/>
      <c r="U5852" s="9"/>
      <c r="V5852" s="9"/>
      <c r="W5852" s="9"/>
    </row>
    <row r="5853">
      <c r="A5853" s="123"/>
      <c r="B5853" s="25"/>
      <c r="C5853" s="116"/>
      <c r="D5853" s="9"/>
      <c r="E5853" s="9"/>
      <c r="F5853" s="9"/>
      <c r="G5853" s="9"/>
      <c r="H5853" s="9"/>
      <c r="I5853" s="9"/>
      <c r="J5853" s="9"/>
      <c r="K5853" s="9"/>
      <c r="L5853" s="9"/>
      <c r="M5853" s="9"/>
      <c r="N5853" s="9"/>
      <c r="O5853" s="9"/>
      <c r="P5853" s="9"/>
      <c r="Q5853" s="9"/>
      <c r="R5853" s="9"/>
      <c r="S5853" s="9"/>
      <c r="T5853" s="9"/>
      <c r="U5853" s="9"/>
      <c r="V5853" s="9"/>
      <c r="W5853" s="9"/>
    </row>
    <row r="5854">
      <c r="A5854" s="123"/>
      <c r="B5854" s="25"/>
      <c r="C5854" s="116"/>
      <c r="D5854" s="9"/>
      <c r="E5854" s="9"/>
      <c r="F5854" s="9"/>
      <c r="G5854" s="9"/>
      <c r="H5854" s="9"/>
      <c r="I5854" s="9"/>
      <c r="J5854" s="9"/>
      <c r="K5854" s="9"/>
      <c r="L5854" s="9"/>
      <c r="M5854" s="9"/>
      <c r="N5854" s="9"/>
      <c r="O5854" s="9"/>
      <c r="P5854" s="9"/>
      <c r="Q5854" s="9"/>
      <c r="R5854" s="9"/>
      <c r="S5854" s="9"/>
      <c r="T5854" s="9"/>
      <c r="U5854" s="9"/>
      <c r="V5854" s="9"/>
      <c r="W5854" s="9"/>
    </row>
    <row r="5855">
      <c r="A5855" s="123"/>
      <c r="B5855" s="25"/>
      <c r="C5855" s="116"/>
      <c r="D5855" s="9"/>
      <c r="E5855" s="9"/>
      <c r="F5855" s="9"/>
      <c r="G5855" s="9"/>
      <c r="H5855" s="9"/>
      <c r="I5855" s="9"/>
      <c r="J5855" s="9"/>
      <c r="K5855" s="9"/>
      <c r="L5855" s="9"/>
      <c r="M5855" s="9"/>
      <c r="N5855" s="9"/>
      <c r="O5855" s="9"/>
      <c r="P5855" s="9"/>
      <c r="Q5855" s="9"/>
      <c r="R5855" s="9"/>
      <c r="S5855" s="9"/>
      <c r="T5855" s="9"/>
      <c r="U5855" s="9"/>
      <c r="V5855" s="9"/>
      <c r="W5855" s="9"/>
    </row>
    <row r="5856">
      <c r="A5856" s="123"/>
      <c r="B5856" s="25"/>
      <c r="C5856" s="116"/>
      <c r="D5856" s="9"/>
      <c r="E5856" s="9"/>
      <c r="F5856" s="9"/>
      <c r="G5856" s="9"/>
      <c r="H5856" s="9"/>
      <c r="I5856" s="9"/>
      <c r="J5856" s="9"/>
      <c r="K5856" s="9"/>
      <c r="L5856" s="9"/>
      <c r="M5856" s="9"/>
      <c r="N5856" s="9"/>
      <c r="O5856" s="9"/>
      <c r="P5856" s="9"/>
      <c r="Q5856" s="9"/>
      <c r="R5856" s="9"/>
      <c r="S5856" s="9"/>
      <c r="T5856" s="9"/>
      <c r="U5856" s="9"/>
      <c r="V5856" s="9"/>
      <c r="W5856" s="9"/>
    </row>
    <row r="5857">
      <c r="A5857" s="123"/>
      <c r="B5857" s="25"/>
      <c r="C5857" s="116"/>
      <c r="D5857" s="9"/>
      <c r="E5857" s="9"/>
      <c r="F5857" s="9"/>
      <c r="G5857" s="9"/>
      <c r="H5857" s="9"/>
      <c r="I5857" s="9"/>
      <c r="J5857" s="9"/>
      <c r="K5857" s="9"/>
      <c r="L5857" s="9"/>
      <c r="M5857" s="9"/>
      <c r="N5857" s="9"/>
      <c r="O5857" s="9"/>
      <c r="P5857" s="9"/>
      <c r="Q5857" s="9"/>
      <c r="R5857" s="9"/>
      <c r="S5857" s="9"/>
      <c r="T5857" s="9"/>
      <c r="U5857" s="9"/>
      <c r="V5857" s="9"/>
      <c r="W5857" s="9"/>
    </row>
    <row r="5858">
      <c r="A5858" s="123"/>
      <c r="B5858" s="25"/>
      <c r="C5858" s="116"/>
      <c r="D5858" s="9"/>
      <c r="E5858" s="9"/>
      <c r="F5858" s="9"/>
      <c r="G5858" s="9"/>
      <c r="H5858" s="9"/>
      <c r="I5858" s="9"/>
      <c r="J5858" s="9"/>
      <c r="K5858" s="9"/>
      <c r="L5858" s="9"/>
      <c r="M5858" s="9"/>
      <c r="N5858" s="9"/>
      <c r="O5858" s="9"/>
      <c r="P5858" s="9"/>
      <c r="Q5858" s="9"/>
      <c r="R5858" s="9"/>
      <c r="S5858" s="9"/>
      <c r="T5858" s="9"/>
      <c r="U5858" s="9"/>
      <c r="V5858" s="9"/>
      <c r="W5858" s="9"/>
    </row>
    <row r="5859">
      <c r="A5859" s="123"/>
      <c r="B5859" s="25"/>
      <c r="C5859" s="116"/>
      <c r="D5859" s="9"/>
      <c r="E5859" s="9"/>
      <c r="F5859" s="9"/>
      <c r="G5859" s="9"/>
      <c r="H5859" s="9"/>
      <c r="I5859" s="9"/>
      <c r="J5859" s="9"/>
      <c r="K5859" s="9"/>
      <c r="L5859" s="9"/>
      <c r="M5859" s="9"/>
      <c r="N5859" s="9"/>
      <c r="O5859" s="9"/>
      <c r="P5859" s="9"/>
      <c r="Q5859" s="9"/>
      <c r="R5859" s="9"/>
      <c r="S5859" s="9"/>
      <c r="T5859" s="9"/>
      <c r="U5859" s="9"/>
      <c r="V5859" s="9"/>
      <c r="W5859" s="9"/>
    </row>
    <row r="5860">
      <c r="A5860" s="123"/>
      <c r="B5860" s="25"/>
      <c r="C5860" s="116"/>
      <c r="D5860" s="9"/>
      <c r="E5860" s="9"/>
      <c r="F5860" s="9"/>
      <c r="G5860" s="9"/>
      <c r="H5860" s="9"/>
      <c r="I5860" s="9"/>
      <c r="J5860" s="9"/>
      <c r="K5860" s="9"/>
      <c r="L5860" s="9"/>
      <c r="M5860" s="9"/>
      <c r="N5860" s="9"/>
      <c r="O5860" s="9"/>
      <c r="P5860" s="9"/>
      <c r="Q5860" s="9"/>
      <c r="R5860" s="9"/>
      <c r="S5860" s="9"/>
      <c r="T5860" s="9"/>
      <c r="U5860" s="9"/>
      <c r="V5860" s="9"/>
      <c r="W5860" s="9"/>
    </row>
    <row r="5861">
      <c r="A5861" s="123"/>
      <c r="B5861" s="25"/>
      <c r="C5861" s="116"/>
      <c r="D5861" s="9"/>
      <c r="E5861" s="9"/>
      <c r="F5861" s="9"/>
      <c r="G5861" s="9"/>
      <c r="H5861" s="9"/>
      <c r="I5861" s="9"/>
      <c r="J5861" s="9"/>
      <c r="K5861" s="9"/>
      <c r="L5861" s="9"/>
      <c r="M5861" s="9"/>
      <c r="N5861" s="9"/>
      <c r="O5861" s="9"/>
      <c r="P5861" s="9"/>
      <c r="Q5861" s="9"/>
      <c r="R5861" s="9"/>
      <c r="S5861" s="9"/>
      <c r="T5861" s="9"/>
      <c r="U5861" s="9"/>
      <c r="V5861" s="9"/>
      <c r="W5861" s="9"/>
    </row>
    <row r="5862">
      <c r="A5862" s="123"/>
      <c r="B5862" s="25"/>
      <c r="C5862" s="116"/>
      <c r="D5862" s="9"/>
      <c r="E5862" s="9"/>
      <c r="F5862" s="9"/>
      <c r="G5862" s="9"/>
      <c r="H5862" s="9"/>
      <c r="I5862" s="9"/>
      <c r="J5862" s="9"/>
      <c r="K5862" s="9"/>
      <c r="L5862" s="9"/>
      <c r="M5862" s="9"/>
      <c r="N5862" s="9"/>
      <c r="O5862" s="9"/>
      <c r="P5862" s="9"/>
      <c r="Q5862" s="9"/>
      <c r="R5862" s="9"/>
      <c r="S5862" s="9"/>
      <c r="T5862" s="9"/>
      <c r="U5862" s="9"/>
      <c r="V5862" s="9"/>
      <c r="W5862" s="9"/>
    </row>
    <row r="5863">
      <c r="A5863" s="123"/>
      <c r="B5863" s="25"/>
      <c r="C5863" s="116"/>
      <c r="D5863" s="9"/>
      <c r="E5863" s="9"/>
      <c r="F5863" s="9"/>
      <c r="G5863" s="9"/>
      <c r="H5863" s="9"/>
      <c r="I5863" s="9"/>
      <c r="J5863" s="9"/>
      <c r="K5863" s="9"/>
      <c r="L5863" s="9"/>
      <c r="M5863" s="9"/>
      <c r="N5863" s="9"/>
      <c r="O5863" s="9"/>
      <c r="P5863" s="9"/>
      <c r="Q5863" s="9"/>
      <c r="R5863" s="9"/>
      <c r="S5863" s="9"/>
      <c r="T5863" s="9"/>
      <c r="U5863" s="9"/>
      <c r="V5863" s="9"/>
      <c r="W5863" s="9"/>
    </row>
    <row r="5864">
      <c r="A5864" s="123"/>
      <c r="B5864" s="25"/>
      <c r="C5864" s="116"/>
      <c r="D5864" s="9"/>
      <c r="E5864" s="9"/>
      <c r="F5864" s="9"/>
      <c r="G5864" s="9"/>
      <c r="H5864" s="9"/>
      <c r="I5864" s="9"/>
      <c r="J5864" s="9"/>
      <c r="K5864" s="9"/>
      <c r="L5864" s="9"/>
      <c r="M5864" s="9"/>
      <c r="N5864" s="9"/>
      <c r="O5864" s="9"/>
      <c r="P5864" s="9"/>
      <c r="Q5864" s="9"/>
      <c r="R5864" s="9"/>
      <c r="S5864" s="9"/>
      <c r="T5864" s="9"/>
      <c r="U5864" s="9"/>
      <c r="V5864" s="9"/>
      <c r="W5864" s="9"/>
    </row>
    <row r="5865">
      <c r="A5865" s="123"/>
      <c r="B5865" s="25"/>
      <c r="C5865" s="116"/>
      <c r="D5865" s="9"/>
      <c r="E5865" s="9"/>
      <c r="F5865" s="9"/>
      <c r="G5865" s="9"/>
      <c r="H5865" s="9"/>
      <c r="I5865" s="9"/>
      <c r="J5865" s="9"/>
      <c r="K5865" s="9"/>
      <c r="L5865" s="9"/>
      <c r="M5865" s="9"/>
      <c r="N5865" s="9"/>
      <c r="O5865" s="9"/>
      <c r="P5865" s="9"/>
      <c r="Q5865" s="9"/>
      <c r="R5865" s="9"/>
      <c r="S5865" s="9"/>
      <c r="T5865" s="9"/>
      <c r="U5865" s="9"/>
      <c r="V5865" s="9"/>
      <c r="W5865" s="9"/>
    </row>
    <row r="5866">
      <c r="A5866" s="123"/>
      <c r="B5866" s="25"/>
      <c r="C5866" s="116"/>
      <c r="D5866" s="9"/>
      <c r="E5866" s="9"/>
      <c r="F5866" s="9"/>
      <c r="G5866" s="9"/>
      <c r="H5866" s="9"/>
      <c r="I5866" s="9"/>
      <c r="J5866" s="9"/>
      <c r="K5866" s="9"/>
      <c r="L5866" s="9"/>
      <c r="M5866" s="9"/>
      <c r="N5866" s="9"/>
      <c r="O5866" s="9"/>
      <c r="P5866" s="9"/>
      <c r="Q5866" s="9"/>
      <c r="R5866" s="9"/>
      <c r="S5866" s="9"/>
      <c r="T5866" s="9"/>
      <c r="U5866" s="9"/>
      <c r="V5866" s="9"/>
      <c r="W5866" s="9"/>
    </row>
    <row r="5867">
      <c r="A5867" s="123"/>
      <c r="B5867" s="25"/>
      <c r="C5867" s="116"/>
      <c r="D5867" s="9"/>
      <c r="E5867" s="9"/>
      <c r="F5867" s="9"/>
      <c r="G5867" s="9"/>
      <c r="H5867" s="9"/>
      <c r="I5867" s="9"/>
      <c r="J5867" s="9"/>
      <c r="K5867" s="9"/>
      <c r="L5867" s="9"/>
      <c r="M5867" s="9"/>
      <c r="N5867" s="9"/>
      <c r="O5867" s="9"/>
      <c r="P5867" s="9"/>
      <c r="Q5867" s="9"/>
      <c r="R5867" s="9"/>
      <c r="S5867" s="9"/>
      <c r="T5867" s="9"/>
      <c r="U5867" s="9"/>
      <c r="V5867" s="9"/>
      <c r="W5867" s="9"/>
    </row>
    <row r="5868">
      <c r="A5868" s="123"/>
      <c r="B5868" s="25"/>
      <c r="C5868" s="116"/>
      <c r="D5868" s="9"/>
      <c r="E5868" s="9"/>
      <c r="F5868" s="9"/>
      <c r="G5868" s="9"/>
      <c r="H5868" s="9"/>
      <c r="I5868" s="9"/>
      <c r="J5868" s="9"/>
      <c r="K5868" s="9"/>
      <c r="L5868" s="9"/>
      <c r="M5868" s="9"/>
      <c r="N5868" s="9"/>
      <c r="O5868" s="9"/>
      <c r="P5868" s="9"/>
      <c r="Q5868" s="9"/>
      <c r="R5868" s="9"/>
      <c r="S5868" s="9"/>
      <c r="T5868" s="9"/>
      <c r="U5868" s="9"/>
      <c r="V5868" s="9"/>
      <c r="W5868" s="9"/>
    </row>
    <row r="5869">
      <c r="A5869" s="123"/>
      <c r="B5869" s="25"/>
      <c r="C5869" s="116"/>
      <c r="D5869" s="9"/>
      <c r="E5869" s="9"/>
      <c r="F5869" s="9"/>
      <c r="G5869" s="9"/>
      <c r="H5869" s="9"/>
      <c r="I5869" s="9"/>
      <c r="J5869" s="9"/>
      <c r="K5869" s="9"/>
      <c r="L5869" s="9"/>
      <c r="M5869" s="9"/>
      <c r="N5869" s="9"/>
      <c r="O5869" s="9"/>
      <c r="P5869" s="9"/>
      <c r="Q5869" s="9"/>
      <c r="R5869" s="9"/>
      <c r="S5869" s="9"/>
      <c r="T5869" s="9"/>
      <c r="U5869" s="9"/>
      <c r="V5869" s="9"/>
      <c r="W5869" s="9"/>
    </row>
    <row r="5870">
      <c r="A5870" s="123"/>
      <c r="B5870" s="25"/>
      <c r="C5870" s="116"/>
      <c r="D5870" s="9"/>
      <c r="E5870" s="9"/>
      <c r="F5870" s="9"/>
      <c r="G5870" s="9"/>
      <c r="H5870" s="9"/>
      <c r="I5870" s="9"/>
      <c r="J5870" s="9"/>
      <c r="K5870" s="9"/>
      <c r="L5870" s="9"/>
      <c r="M5870" s="9"/>
      <c r="N5870" s="9"/>
      <c r="O5870" s="9"/>
      <c r="P5870" s="9"/>
      <c r="Q5870" s="9"/>
      <c r="R5870" s="9"/>
      <c r="S5870" s="9"/>
      <c r="T5870" s="9"/>
      <c r="U5870" s="9"/>
      <c r="V5870" s="9"/>
      <c r="W5870" s="9"/>
    </row>
    <row r="5871">
      <c r="A5871" s="123"/>
      <c r="B5871" s="25"/>
      <c r="C5871" s="116"/>
      <c r="D5871" s="9"/>
      <c r="E5871" s="9"/>
      <c r="F5871" s="9"/>
      <c r="G5871" s="9"/>
      <c r="H5871" s="9"/>
      <c r="I5871" s="9"/>
      <c r="J5871" s="9"/>
      <c r="K5871" s="9"/>
      <c r="L5871" s="9"/>
      <c r="M5871" s="9"/>
      <c r="N5871" s="9"/>
      <c r="O5871" s="9"/>
      <c r="P5871" s="9"/>
      <c r="Q5871" s="9"/>
      <c r="R5871" s="9"/>
      <c r="S5871" s="9"/>
      <c r="T5871" s="9"/>
      <c r="U5871" s="9"/>
      <c r="V5871" s="9"/>
      <c r="W5871" s="9"/>
    </row>
    <row r="5872">
      <c r="A5872" s="123"/>
      <c r="B5872" s="25"/>
      <c r="C5872" s="116"/>
      <c r="D5872" s="9"/>
      <c r="E5872" s="9"/>
      <c r="F5872" s="9"/>
      <c r="G5872" s="9"/>
      <c r="H5872" s="9"/>
      <c r="I5872" s="9"/>
      <c r="J5872" s="9"/>
      <c r="K5872" s="9"/>
      <c r="L5872" s="9"/>
      <c r="M5872" s="9"/>
      <c r="N5872" s="9"/>
      <c r="O5872" s="9"/>
      <c r="P5872" s="9"/>
      <c r="Q5872" s="9"/>
      <c r="R5872" s="9"/>
      <c r="S5872" s="9"/>
      <c r="T5872" s="9"/>
      <c r="U5872" s="9"/>
      <c r="V5872" s="9"/>
      <c r="W5872" s="9"/>
    </row>
    <row r="5873">
      <c r="A5873" s="123"/>
      <c r="B5873" s="25"/>
      <c r="C5873" s="116"/>
      <c r="D5873" s="9"/>
      <c r="E5873" s="9"/>
      <c r="F5873" s="9"/>
      <c r="G5873" s="9"/>
      <c r="H5873" s="9"/>
      <c r="I5873" s="9"/>
      <c r="J5873" s="9"/>
      <c r="K5873" s="9"/>
      <c r="L5873" s="9"/>
      <c r="M5873" s="9"/>
      <c r="N5873" s="9"/>
      <c r="O5873" s="9"/>
      <c r="P5873" s="9"/>
      <c r="Q5873" s="9"/>
      <c r="R5873" s="9"/>
      <c r="S5873" s="9"/>
      <c r="T5873" s="9"/>
      <c r="U5873" s="9"/>
      <c r="V5873" s="9"/>
      <c r="W5873" s="9"/>
    </row>
    <row r="5874">
      <c r="A5874" s="123"/>
      <c r="B5874" s="25"/>
      <c r="C5874" s="116"/>
      <c r="D5874" s="9"/>
      <c r="E5874" s="9"/>
      <c r="F5874" s="9"/>
      <c r="G5874" s="9"/>
      <c r="H5874" s="9"/>
      <c r="I5874" s="9"/>
      <c r="J5874" s="9"/>
      <c r="K5874" s="9"/>
      <c r="L5874" s="9"/>
      <c r="M5874" s="9"/>
      <c r="N5874" s="9"/>
      <c r="O5874" s="9"/>
      <c r="P5874" s="9"/>
      <c r="Q5874" s="9"/>
      <c r="R5874" s="9"/>
      <c r="S5874" s="9"/>
      <c r="T5874" s="9"/>
      <c r="U5874" s="9"/>
      <c r="V5874" s="9"/>
      <c r="W5874" s="9"/>
    </row>
    <row r="5875">
      <c r="A5875" s="123"/>
      <c r="B5875" s="25"/>
      <c r="C5875" s="116"/>
      <c r="D5875" s="9"/>
      <c r="E5875" s="9"/>
      <c r="F5875" s="9"/>
      <c r="G5875" s="9"/>
      <c r="H5875" s="9"/>
      <c r="I5875" s="9"/>
      <c r="J5875" s="9"/>
      <c r="K5875" s="9"/>
      <c r="L5875" s="9"/>
      <c r="M5875" s="9"/>
      <c r="N5875" s="9"/>
      <c r="O5875" s="9"/>
      <c r="P5875" s="9"/>
      <c r="Q5875" s="9"/>
      <c r="R5875" s="9"/>
      <c r="S5875" s="9"/>
      <c r="T5875" s="9"/>
      <c r="U5875" s="9"/>
      <c r="V5875" s="9"/>
      <c r="W5875" s="9"/>
    </row>
    <row r="5876">
      <c r="A5876" s="123"/>
      <c r="B5876" s="25"/>
      <c r="C5876" s="116"/>
      <c r="D5876" s="9"/>
      <c r="E5876" s="9"/>
      <c r="F5876" s="9"/>
      <c r="G5876" s="9"/>
      <c r="H5876" s="9"/>
      <c r="I5876" s="9"/>
      <c r="J5876" s="9"/>
      <c r="K5876" s="9"/>
      <c r="L5876" s="9"/>
      <c r="M5876" s="9"/>
      <c r="N5876" s="9"/>
      <c r="O5876" s="9"/>
      <c r="P5876" s="9"/>
      <c r="Q5876" s="9"/>
      <c r="R5876" s="9"/>
      <c r="S5876" s="9"/>
      <c r="T5876" s="9"/>
      <c r="U5876" s="9"/>
      <c r="V5876" s="9"/>
      <c r="W5876" s="9"/>
    </row>
    <row r="5877">
      <c r="A5877" s="123"/>
      <c r="B5877" s="25"/>
      <c r="C5877" s="116"/>
      <c r="D5877" s="9"/>
      <c r="E5877" s="9"/>
      <c r="F5877" s="9"/>
      <c r="G5877" s="9"/>
      <c r="H5877" s="9"/>
      <c r="I5877" s="9"/>
      <c r="J5877" s="9"/>
      <c r="K5877" s="9"/>
      <c r="L5877" s="9"/>
      <c r="M5877" s="9"/>
      <c r="N5877" s="9"/>
      <c r="O5877" s="9"/>
      <c r="P5877" s="9"/>
      <c r="Q5877" s="9"/>
      <c r="R5877" s="9"/>
      <c r="S5877" s="9"/>
      <c r="T5877" s="9"/>
      <c r="U5877" s="9"/>
      <c r="V5877" s="9"/>
      <c r="W5877" s="9"/>
    </row>
    <row r="5878">
      <c r="A5878" s="123"/>
      <c r="B5878" s="25"/>
      <c r="C5878" s="116"/>
      <c r="D5878" s="9"/>
      <c r="E5878" s="9"/>
      <c r="F5878" s="9"/>
      <c r="G5878" s="9"/>
      <c r="H5878" s="9"/>
      <c r="I5878" s="9"/>
      <c r="J5878" s="9"/>
      <c r="K5878" s="9"/>
      <c r="L5878" s="9"/>
      <c r="M5878" s="9"/>
      <c r="N5878" s="9"/>
      <c r="O5878" s="9"/>
      <c r="P5878" s="9"/>
      <c r="Q5878" s="9"/>
      <c r="R5878" s="9"/>
      <c r="S5878" s="9"/>
      <c r="T5878" s="9"/>
      <c r="U5878" s="9"/>
      <c r="V5878" s="9"/>
      <c r="W5878" s="9"/>
    </row>
    <row r="5879">
      <c r="A5879" s="123"/>
      <c r="B5879" s="25"/>
      <c r="C5879" s="116"/>
      <c r="D5879" s="9"/>
      <c r="E5879" s="9"/>
      <c r="F5879" s="9"/>
      <c r="G5879" s="9"/>
      <c r="H5879" s="9"/>
      <c r="I5879" s="9"/>
      <c r="J5879" s="9"/>
      <c r="K5879" s="9"/>
      <c r="L5879" s="9"/>
      <c r="M5879" s="9"/>
      <c r="N5879" s="9"/>
      <c r="O5879" s="9"/>
      <c r="P5879" s="9"/>
      <c r="Q5879" s="9"/>
      <c r="R5879" s="9"/>
      <c r="S5879" s="9"/>
      <c r="T5879" s="9"/>
      <c r="U5879" s="9"/>
      <c r="V5879" s="9"/>
      <c r="W5879" s="9"/>
    </row>
    <row r="5880">
      <c r="A5880" s="123"/>
      <c r="B5880" s="25"/>
      <c r="C5880" s="116"/>
      <c r="D5880" s="9"/>
      <c r="E5880" s="9"/>
      <c r="F5880" s="9"/>
      <c r="G5880" s="9"/>
      <c r="H5880" s="9"/>
      <c r="I5880" s="9"/>
      <c r="J5880" s="9"/>
      <c r="K5880" s="9"/>
      <c r="L5880" s="9"/>
      <c r="M5880" s="9"/>
      <c r="N5880" s="9"/>
      <c r="O5880" s="9"/>
      <c r="P5880" s="9"/>
      <c r="Q5880" s="9"/>
      <c r="R5880" s="9"/>
      <c r="S5880" s="9"/>
      <c r="T5880" s="9"/>
      <c r="U5880" s="9"/>
      <c r="V5880" s="9"/>
      <c r="W5880" s="9"/>
    </row>
    <row r="5881">
      <c r="A5881" s="123"/>
      <c r="B5881" s="25"/>
      <c r="C5881" s="116"/>
      <c r="D5881" s="9"/>
      <c r="E5881" s="9"/>
      <c r="F5881" s="9"/>
      <c r="G5881" s="9"/>
      <c r="H5881" s="9"/>
      <c r="I5881" s="9"/>
      <c r="J5881" s="9"/>
      <c r="K5881" s="9"/>
      <c r="L5881" s="9"/>
      <c r="M5881" s="9"/>
      <c r="N5881" s="9"/>
      <c r="O5881" s="9"/>
      <c r="P5881" s="9"/>
      <c r="Q5881" s="9"/>
      <c r="R5881" s="9"/>
      <c r="S5881" s="9"/>
      <c r="T5881" s="9"/>
      <c r="U5881" s="9"/>
      <c r="V5881" s="9"/>
      <c r="W5881" s="9"/>
    </row>
    <row r="5882">
      <c r="A5882" s="123"/>
      <c r="B5882" s="25"/>
      <c r="C5882" s="116"/>
      <c r="D5882" s="9"/>
      <c r="E5882" s="9"/>
      <c r="F5882" s="9"/>
      <c r="G5882" s="9"/>
      <c r="H5882" s="9"/>
      <c r="I5882" s="9"/>
      <c r="J5882" s="9"/>
      <c r="K5882" s="9"/>
      <c r="L5882" s="9"/>
      <c r="M5882" s="9"/>
      <c r="N5882" s="9"/>
      <c r="O5882" s="9"/>
      <c r="P5882" s="9"/>
      <c r="Q5882" s="9"/>
      <c r="R5882" s="9"/>
      <c r="S5882" s="9"/>
      <c r="T5882" s="9"/>
      <c r="U5882" s="9"/>
      <c r="V5882" s="9"/>
      <c r="W5882" s="9"/>
    </row>
    <row r="5883">
      <c r="A5883" s="123"/>
      <c r="B5883" s="25"/>
      <c r="C5883" s="116"/>
      <c r="D5883" s="9"/>
      <c r="E5883" s="9"/>
      <c r="F5883" s="9"/>
      <c r="G5883" s="9"/>
      <c r="H5883" s="9"/>
      <c r="I5883" s="9"/>
      <c r="J5883" s="9"/>
      <c r="K5883" s="9"/>
      <c r="L5883" s="9"/>
      <c r="M5883" s="9"/>
      <c r="N5883" s="9"/>
      <c r="O5883" s="9"/>
      <c r="P5883" s="9"/>
      <c r="Q5883" s="9"/>
      <c r="R5883" s="9"/>
      <c r="S5883" s="9"/>
      <c r="T5883" s="9"/>
      <c r="U5883" s="9"/>
      <c r="V5883" s="9"/>
      <c r="W5883" s="9"/>
    </row>
    <row r="5884">
      <c r="A5884" s="123"/>
      <c r="B5884" s="25"/>
      <c r="C5884" s="116"/>
      <c r="D5884" s="9"/>
      <c r="E5884" s="9"/>
      <c r="F5884" s="9"/>
      <c r="G5884" s="9"/>
      <c r="H5884" s="9"/>
      <c r="I5884" s="9"/>
      <c r="J5884" s="9"/>
      <c r="K5884" s="9"/>
      <c r="L5884" s="9"/>
      <c r="M5884" s="9"/>
      <c r="N5884" s="9"/>
      <c r="O5884" s="9"/>
      <c r="P5884" s="9"/>
      <c r="Q5884" s="9"/>
      <c r="R5884" s="9"/>
      <c r="S5884" s="9"/>
      <c r="T5884" s="9"/>
      <c r="U5884" s="9"/>
      <c r="V5884" s="9"/>
      <c r="W5884" s="9"/>
    </row>
    <row r="5885">
      <c r="A5885" s="123"/>
      <c r="B5885" s="25"/>
      <c r="C5885" s="116"/>
      <c r="D5885" s="9"/>
      <c r="E5885" s="9"/>
      <c r="F5885" s="9"/>
      <c r="G5885" s="9"/>
      <c r="H5885" s="9"/>
      <c r="I5885" s="9"/>
      <c r="J5885" s="9"/>
      <c r="K5885" s="9"/>
      <c r="L5885" s="9"/>
      <c r="M5885" s="9"/>
      <c r="N5885" s="9"/>
      <c r="O5885" s="9"/>
      <c r="P5885" s="9"/>
      <c r="Q5885" s="9"/>
      <c r="R5885" s="9"/>
      <c r="S5885" s="9"/>
      <c r="T5885" s="9"/>
      <c r="U5885" s="9"/>
      <c r="V5885" s="9"/>
      <c r="W5885" s="9"/>
    </row>
    <row r="5886">
      <c r="A5886" s="123"/>
      <c r="B5886" s="25"/>
      <c r="C5886" s="116"/>
      <c r="D5886" s="9"/>
      <c r="E5886" s="9"/>
      <c r="F5886" s="9"/>
      <c r="G5886" s="9"/>
      <c r="H5886" s="9"/>
      <c r="I5886" s="9"/>
      <c r="J5886" s="9"/>
      <c r="K5886" s="9"/>
      <c r="L5886" s="9"/>
      <c r="M5886" s="9"/>
      <c r="N5886" s="9"/>
      <c r="O5886" s="9"/>
      <c r="P5886" s="9"/>
      <c r="Q5886" s="9"/>
      <c r="R5886" s="9"/>
      <c r="S5886" s="9"/>
      <c r="T5886" s="9"/>
      <c r="U5886" s="9"/>
      <c r="V5886" s="9"/>
      <c r="W5886" s="9"/>
    </row>
    <row r="5887">
      <c r="A5887" s="123"/>
      <c r="B5887" s="25"/>
      <c r="C5887" s="116"/>
      <c r="D5887" s="9"/>
      <c r="E5887" s="9"/>
      <c r="F5887" s="9"/>
      <c r="G5887" s="9"/>
      <c r="H5887" s="9"/>
      <c r="I5887" s="9"/>
      <c r="J5887" s="9"/>
      <c r="K5887" s="9"/>
      <c r="L5887" s="9"/>
      <c r="M5887" s="9"/>
      <c r="N5887" s="9"/>
      <c r="O5887" s="9"/>
      <c r="P5887" s="9"/>
      <c r="Q5887" s="9"/>
      <c r="R5887" s="9"/>
      <c r="S5887" s="9"/>
      <c r="T5887" s="9"/>
      <c r="U5887" s="9"/>
      <c r="V5887" s="9"/>
      <c r="W5887" s="9"/>
    </row>
    <row r="5888">
      <c r="A5888" s="123"/>
      <c r="B5888" s="25"/>
      <c r="C5888" s="116"/>
      <c r="D5888" s="9"/>
      <c r="E5888" s="9"/>
      <c r="F5888" s="9"/>
      <c r="G5888" s="9"/>
      <c r="H5888" s="9"/>
      <c r="I5888" s="9"/>
      <c r="J5888" s="9"/>
      <c r="K5888" s="9"/>
      <c r="L5888" s="9"/>
      <c r="M5888" s="9"/>
      <c r="N5888" s="9"/>
      <c r="O5888" s="9"/>
      <c r="P5888" s="9"/>
      <c r="Q5888" s="9"/>
      <c r="R5888" s="9"/>
      <c r="S5888" s="9"/>
      <c r="T5888" s="9"/>
      <c r="U5888" s="9"/>
      <c r="V5888" s="9"/>
      <c r="W5888" s="9"/>
    </row>
    <row r="5889">
      <c r="A5889" s="123"/>
      <c r="B5889" s="25"/>
      <c r="C5889" s="116"/>
      <c r="D5889" s="9"/>
      <c r="E5889" s="9"/>
      <c r="F5889" s="9"/>
      <c r="G5889" s="9"/>
      <c r="H5889" s="9"/>
      <c r="I5889" s="9"/>
      <c r="J5889" s="9"/>
      <c r="K5889" s="9"/>
      <c r="L5889" s="9"/>
      <c r="M5889" s="9"/>
      <c r="N5889" s="9"/>
      <c r="O5889" s="9"/>
      <c r="P5889" s="9"/>
      <c r="Q5889" s="9"/>
      <c r="R5889" s="9"/>
      <c r="S5889" s="9"/>
      <c r="T5889" s="9"/>
      <c r="U5889" s="9"/>
      <c r="V5889" s="9"/>
      <c r="W5889" s="9"/>
    </row>
    <row r="5890">
      <c r="A5890" s="123"/>
      <c r="B5890" s="25"/>
      <c r="C5890" s="116"/>
      <c r="D5890" s="9"/>
      <c r="E5890" s="9"/>
      <c r="F5890" s="9"/>
      <c r="G5890" s="9"/>
      <c r="H5890" s="9"/>
      <c r="I5890" s="9"/>
      <c r="J5890" s="9"/>
      <c r="K5890" s="9"/>
      <c r="L5890" s="9"/>
      <c r="M5890" s="9"/>
      <c r="N5890" s="9"/>
      <c r="O5890" s="9"/>
      <c r="P5890" s="9"/>
      <c r="Q5890" s="9"/>
      <c r="R5890" s="9"/>
      <c r="S5890" s="9"/>
      <c r="T5890" s="9"/>
      <c r="U5890" s="9"/>
      <c r="V5890" s="9"/>
      <c r="W5890" s="9"/>
    </row>
    <row r="5891">
      <c r="A5891" s="123"/>
      <c r="B5891" s="25"/>
      <c r="C5891" s="116"/>
      <c r="D5891" s="9"/>
      <c r="E5891" s="9"/>
      <c r="F5891" s="9"/>
      <c r="G5891" s="9"/>
      <c r="H5891" s="9"/>
      <c r="I5891" s="9"/>
      <c r="J5891" s="9"/>
      <c r="K5891" s="9"/>
      <c r="L5891" s="9"/>
      <c r="M5891" s="9"/>
      <c r="N5891" s="9"/>
      <c r="O5891" s="9"/>
      <c r="P5891" s="9"/>
      <c r="Q5891" s="9"/>
      <c r="R5891" s="9"/>
      <c r="S5891" s="9"/>
      <c r="T5891" s="9"/>
      <c r="U5891" s="9"/>
      <c r="V5891" s="9"/>
      <c r="W5891" s="9"/>
    </row>
    <row r="5892">
      <c r="A5892" s="123"/>
      <c r="B5892" s="25"/>
      <c r="C5892" s="116"/>
      <c r="D5892" s="9"/>
      <c r="E5892" s="9"/>
      <c r="F5892" s="9"/>
      <c r="G5892" s="9"/>
      <c r="H5892" s="9"/>
      <c r="I5892" s="9"/>
      <c r="J5892" s="9"/>
      <c r="K5892" s="9"/>
      <c r="L5892" s="9"/>
      <c r="M5892" s="9"/>
      <c r="N5892" s="9"/>
      <c r="O5892" s="9"/>
      <c r="P5892" s="9"/>
      <c r="Q5892" s="9"/>
      <c r="R5892" s="9"/>
      <c r="S5892" s="9"/>
      <c r="T5892" s="9"/>
      <c r="U5892" s="9"/>
      <c r="V5892" s="9"/>
      <c r="W5892" s="9"/>
    </row>
    <row r="5893">
      <c r="A5893" s="123"/>
      <c r="B5893" s="25"/>
      <c r="C5893" s="116"/>
      <c r="D5893" s="9"/>
      <c r="E5893" s="9"/>
      <c r="F5893" s="9"/>
      <c r="G5893" s="9"/>
      <c r="H5893" s="9"/>
      <c r="I5893" s="9"/>
      <c r="J5893" s="9"/>
      <c r="K5893" s="9"/>
      <c r="L5893" s="9"/>
      <c r="M5893" s="9"/>
      <c r="N5893" s="9"/>
      <c r="O5893" s="9"/>
      <c r="P5893" s="9"/>
      <c r="Q5893" s="9"/>
      <c r="R5893" s="9"/>
      <c r="S5893" s="9"/>
      <c r="T5893" s="9"/>
      <c r="U5893" s="9"/>
      <c r="V5893" s="9"/>
      <c r="W5893" s="9"/>
    </row>
    <row r="5894">
      <c r="A5894" s="123"/>
      <c r="B5894" s="25"/>
      <c r="C5894" s="116"/>
      <c r="D5894" s="9"/>
      <c r="E5894" s="9"/>
      <c r="F5894" s="9"/>
      <c r="G5894" s="9"/>
      <c r="H5894" s="9"/>
      <c r="I5894" s="9"/>
      <c r="J5894" s="9"/>
      <c r="K5894" s="9"/>
      <c r="L5894" s="9"/>
      <c r="M5894" s="9"/>
      <c r="N5894" s="9"/>
      <c r="O5894" s="9"/>
      <c r="P5894" s="9"/>
      <c r="Q5894" s="9"/>
      <c r="R5894" s="9"/>
      <c r="S5894" s="9"/>
      <c r="T5894" s="9"/>
      <c r="U5894" s="9"/>
      <c r="V5894" s="9"/>
      <c r="W5894" s="9"/>
    </row>
    <row r="5895">
      <c r="A5895" s="123"/>
      <c r="B5895" s="25"/>
      <c r="C5895" s="116"/>
      <c r="D5895" s="9"/>
      <c r="E5895" s="9"/>
      <c r="F5895" s="9"/>
      <c r="G5895" s="9"/>
      <c r="H5895" s="9"/>
      <c r="I5895" s="9"/>
      <c r="J5895" s="9"/>
      <c r="K5895" s="9"/>
      <c r="L5895" s="9"/>
      <c r="M5895" s="9"/>
      <c r="N5895" s="9"/>
      <c r="O5895" s="9"/>
      <c r="P5895" s="9"/>
      <c r="Q5895" s="9"/>
      <c r="R5895" s="9"/>
      <c r="S5895" s="9"/>
      <c r="T5895" s="9"/>
      <c r="U5895" s="9"/>
      <c r="V5895" s="9"/>
      <c r="W5895" s="9"/>
    </row>
    <row r="5896">
      <c r="A5896" s="123"/>
      <c r="B5896" s="25"/>
      <c r="C5896" s="116"/>
      <c r="D5896" s="9"/>
      <c r="E5896" s="9"/>
      <c r="F5896" s="9"/>
      <c r="G5896" s="9"/>
      <c r="H5896" s="9"/>
      <c r="I5896" s="9"/>
      <c r="J5896" s="9"/>
      <c r="K5896" s="9"/>
      <c r="L5896" s="9"/>
      <c r="M5896" s="9"/>
      <c r="N5896" s="9"/>
      <c r="O5896" s="9"/>
      <c r="P5896" s="9"/>
      <c r="Q5896" s="9"/>
      <c r="R5896" s="9"/>
      <c r="S5896" s="9"/>
      <c r="T5896" s="9"/>
      <c r="U5896" s="9"/>
      <c r="V5896" s="9"/>
      <c r="W5896" s="9"/>
    </row>
    <row r="5897">
      <c r="A5897" s="123"/>
      <c r="B5897" s="25"/>
      <c r="C5897" s="116"/>
      <c r="D5897" s="9"/>
      <c r="E5897" s="9"/>
      <c r="F5897" s="9"/>
      <c r="G5897" s="9"/>
      <c r="H5897" s="9"/>
      <c r="I5897" s="9"/>
      <c r="J5897" s="9"/>
      <c r="K5897" s="9"/>
      <c r="L5897" s="9"/>
      <c r="M5897" s="9"/>
      <c r="N5897" s="9"/>
      <c r="O5897" s="9"/>
      <c r="P5897" s="9"/>
      <c r="Q5897" s="9"/>
      <c r="R5897" s="9"/>
      <c r="S5897" s="9"/>
      <c r="T5897" s="9"/>
      <c r="U5897" s="9"/>
      <c r="V5897" s="9"/>
      <c r="W5897" s="9"/>
    </row>
    <row r="5898">
      <c r="A5898" s="123"/>
      <c r="B5898" s="25"/>
      <c r="C5898" s="116"/>
      <c r="D5898" s="9"/>
      <c r="E5898" s="9"/>
      <c r="F5898" s="9"/>
      <c r="G5898" s="9"/>
      <c r="H5898" s="9"/>
      <c r="I5898" s="9"/>
      <c r="J5898" s="9"/>
      <c r="K5898" s="9"/>
      <c r="L5898" s="9"/>
      <c r="M5898" s="9"/>
      <c r="N5898" s="9"/>
      <c r="O5898" s="9"/>
      <c r="P5898" s="9"/>
      <c r="Q5898" s="9"/>
      <c r="R5898" s="9"/>
      <c r="S5898" s="9"/>
      <c r="T5898" s="9"/>
      <c r="U5898" s="9"/>
      <c r="V5898" s="9"/>
      <c r="W5898" s="9"/>
    </row>
    <row r="5899">
      <c r="A5899" s="123"/>
      <c r="B5899" s="25"/>
      <c r="C5899" s="116"/>
      <c r="D5899" s="9"/>
      <c r="E5899" s="9"/>
      <c r="F5899" s="9"/>
      <c r="G5899" s="9"/>
      <c r="H5899" s="9"/>
      <c r="I5899" s="9"/>
      <c r="J5899" s="9"/>
      <c r="K5899" s="9"/>
      <c r="L5899" s="9"/>
      <c r="M5899" s="9"/>
      <c r="N5899" s="9"/>
      <c r="O5899" s="9"/>
      <c r="P5899" s="9"/>
      <c r="Q5899" s="9"/>
      <c r="R5899" s="9"/>
      <c r="S5899" s="9"/>
      <c r="T5899" s="9"/>
      <c r="U5899" s="9"/>
      <c r="V5899" s="9"/>
      <c r="W5899" s="9"/>
    </row>
    <row r="5900">
      <c r="A5900" s="123"/>
      <c r="B5900" s="25"/>
      <c r="C5900" s="116"/>
      <c r="D5900" s="9"/>
      <c r="E5900" s="9"/>
      <c r="F5900" s="9"/>
      <c r="G5900" s="9"/>
      <c r="H5900" s="9"/>
      <c r="I5900" s="9"/>
      <c r="J5900" s="9"/>
      <c r="K5900" s="9"/>
      <c r="L5900" s="9"/>
      <c r="M5900" s="9"/>
      <c r="N5900" s="9"/>
      <c r="O5900" s="9"/>
      <c r="P5900" s="9"/>
      <c r="Q5900" s="9"/>
      <c r="R5900" s="9"/>
      <c r="S5900" s="9"/>
      <c r="T5900" s="9"/>
      <c r="U5900" s="9"/>
      <c r="V5900" s="9"/>
      <c r="W5900" s="9"/>
    </row>
    <row r="5901">
      <c r="A5901" s="123"/>
      <c r="B5901" s="25"/>
      <c r="C5901" s="116"/>
      <c r="D5901" s="9"/>
      <c r="E5901" s="9"/>
      <c r="F5901" s="9"/>
      <c r="G5901" s="9"/>
      <c r="H5901" s="9"/>
      <c r="I5901" s="9"/>
      <c r="J5901" s="9"/>
      <c r="K5901" s="9"/>
      <c r="L5901" s="9"/>
      <c r="M5901" s="9"/>
      <c r="N5901" s="9"/>
      <c r="O5901" s="9"/>
      <c r="P5901" s="9"/>
      <c r="Q5901" s="9"/>
      <c r="R5901" s="9"/>
      <c r="S5901" s="9"/>
      <c r="T5901" s="9"/>
      <c r="U5901" s="9"/>
      <c r="V5901" s="9"/>
      <c r="W5901" s="9"/>
    </row>
    <row r="5902">
      <c r="A5902" s="123"/>
      <c r="B5902" s="25"/>
      <c r="C5902" s="116"/>
      <c r="D5902" s="9"/>
      <c r="E5902" s="9"/>
      <c r="F5902" s="9"/>
      <c r="G5902" s="9"/>
      <c r="H5902" s="9"/>
      <c r="I5902" s="9"/>
      <c r="J5902" s="9"/>
      <c r="K5902" s="9"/>
      <c r="L5902" s="9"/>
      <c r="M5902" s="9"/>
      <c r="N5902" s="9"/>
      <c r="O5902" s="9"/>
      <c r="P5902" s="9"/>
      <c r="Q5902" s="9"/>
      <c r="R5902" s="9"/>
      <c r="S5902" s="9"/>
      <c r="T5902" s="9"/>
      <c r="U5902" s="9"/>
      <c r="V5902" s="9"/>
      <c r="W5902" s="9"/>
    </row>
    <row r="5903">
      <c r="A5903" s="123"/>
      <c r="B5903" s="25"/>
      <c r="C5903" s="116"/>
      <c r="D5903" s="9"/>
      <c r="E5903" s="9"/>
      <c r="F5903" s="9"/>
      <c r="G5903" s="9"/>
      <c r="H5903" s="9"/>
      <c r="I5903" s="9"/>
      <c r="J5903" s="9"/>
      <c r="K5903" s="9"/>
      <c r="L5903" s="9"/>
      <c r="M5903" s="9"/>
      <c r="N5903" s="9"/>
      <c r="O5903" s="9"/>
      <c r="P5903" s="9"/>
      <c r="Q5903" s="9"/>
      <c r="R5903" s="9"/>
      <c r="S5903" s="9"/>
      <c r="T5903" s="9"/>
      <c r="U5903" s="9"/>
      <c r="V5903" s="9"/>
      <c r="W5903" s="9"/>
    </row>
    <row r="5904">
      <c r="A5904" s="123"/>
      <c r="B5904" s="25"/>
      <c r="C5904" s="116"/>
      <c r="D5904" s="9"/>
      <c r="E5904" s="9"/>
      <c r="F5904" s="9"/>
      <c r="G5904" s="9"/>
      <c r="H5904" s="9"/>
      <c r="I5904" s="9"/>
      <c r="J5904" s="9"/>
      <c r="K5904" s="9"/>
      <c r="L5904" s="9"/>
      <c r="M5904" s="9"/>
      <c r="N5904" s="9"/>
      <c r="O5904" s="9"/>
      <c r="P5904" s="9"/>
      <c r="Q5904" s="9"/>
      <c r="R5904" s="9"/>
      <c r="S5904" s="9"/>
      <c r="T5904" s="9"/>
      <c r="U5904" s="9"/>
      <c r="V5904" s="9"/>
      <c r="W5904" s="9"/>
    </row>
    <row r="5905">
      <c r="A5905" s="123"/>
      <c r="B5905" s="25"/>
      <c r="C5905" s="116"/>
      <c r="D5905" s="9"/>
      <c r="E5905" s="9"/>
      <c r="F5905" s="9"/>
      <c r="G5905" s="9"/>
      <c r="H5905" s="9"/>
      <c r="I5905" s="9"/>
      <c r="J5905" s="9"/>
      <c r="K5905" s="9"/>
      <c r="L5905" s="9"/>
      <c r="M5905" s="9"/>
      <c r="N5905" s="9"/>
      <c r="O5905" s="9"/>
      <c r="P5905" s="9"/>
      <c r="Q5905" s="9"/>
      <c r="R5905" s="9"/>
      <c r="S5905" s="9"/>
      <c r="T5905" s="9"/>
      <c r="U5905" s="9"/>
      <c r="V5905" s="9"/>
      <c r="W5905" s="9"/>
    </row>
    <row r="5906">
      <c r="A5906" s="123"/>
      <c r="B5906" s="25"/>
      <c r="C5906" s="116"/>
      <c r="D5906" s="9"/>
      <c r="E5906" s="9"/>
      <c r="F5906" s="9"/>
      <c r="G5906" s="9"/>
      <c r="H5906" s="9"/>
      <c r="I5906" s="9"/>
      <c r="J5906" s="9"/>
      <c r="K5906" s="9"/>
      <c r="L5906" s="9"/>
      <c r="M5906" s="9"/>
      <c r="N5906" s="9"/>
      <c r="O5906" s="9"/>
      <c r="P5906" s="9"/>
      <c r="Q5906" s="9"/>
      <c r="R5906" s="9"/>
      <c r="S5906" s="9"/>
      <c r="T5906" s="9"/>
      <c r="U5906" s="9"/>
      <c r="V5906" s="9"/>
      <c r="W5906" s="9"/>
    </row>
    <row r="5907">
      <c r="A5907" s="123"/>
      <c r="B5907" s="25"/>
      <c r="C5907" s="116"/>
      <c r="D5907" s="9"/>
      <c r="E5907" s="9"/>
      <c r="F5907" s="9"/>
      <c r="G5907" s="9"/>
      <c r="H5907" s="9"/>
      <c r="I5907" s="9"/>
      <c r="J5907" s="9"/>
      <c r="K5907" s="9"/>
      <c r="L5907" s="9"/>
      <c r="M5907" s="9"/>
      <c r="N5907" s="9"/>
      <c r="O5907" s="9"/>
      <c r="P5907" s="9"/>
      <c r="Q5907" s="9"/>
      <c r="R5907" s="9"/>
      <c r="S5907" s="9"/>
      <c r="T5907" s="9"/>
      <c r="U5907" s="9"/>
      <c r="V5907" s="9"/>
      <c r="W5907" s="9"/>
    </row>
    <row r="5908">
      <c r="A5908" s="123"/>
      <c r="B5908" s="25"/>
      <c r="C5908" s="116"/>
      <c r="D5908" s="9"/>
      <c r="E5908" s="9"/>
      <c r="F5908" s="9"/>
      <c r="G5908" s="9"/>
      <c r="H5908" s="9"/>
      <c r="I5908" s="9"/>
      <c r="J5908" s="9"/>
      <c r="K5908" s="9"/>
      <c r="L5908" s="9"/>
      <c r="M5908" s="9"/>
      <c r="N5908" s="9"/>
      <c r="O5908" s="9"/>
      <c r="P5908" s="9"/>
      <c r="Q5908" s="9"/>
      <c r="R5908" s="9"/>
      <c r="S5908" s="9"/>
      <c r="T5908" s="9"/>
      <c r="U5908" s="9"/>
      <c r="V5908" s="9"/>
      <c r="W5908" s="9"/>
    </row>
    <row r="5909">
      <c r="A5909" s="123"/>
      <c r="B5909" s="25"/>
      <c r="C5909" s="116"/>
      <c r="D5909" s="9"/>
      <c r="E5909" s="9"/>
      <c r="F5909" s="9"/>
      <c r="G5909" s="9"/>
      <c r="H5909" s="9"/>
      <c r="I5909" s="9"/>
      <c r="J5909" s="9"/>
      <c r="K5909" s="9"/>
      <c r="L5909" s="9"/>
      <c r="M5909" s="9"/>
      <c r="N5909" s="9"/>
      <c r="O5909" s="9"/>
      <c r="P5909" s="9"/>
      <c r="Q5909" s="9"/>
      <c r="R5909" s="9"/>
      <c r="S5909" s="9"/>
      <c r="T5909" s="9"/>
      <c r="U5909" s="9"/>
      <c r="V5909" s="9"/>
      <c r="W5909" s="9"/>
    </row>
    <row r="5910">
      <c r="A5910" s="123"/>
      <c r="B5910" s="25"/>
      <c r="C5910" s="116"/>
      <c r="D5910" s="9"/>
      <c r="E5910" s="9"/>
      <c r="F5910" s="9"/>
      <c r="G5910" s="9"/>
      <c r="H5910" s="9"/>
      <c r="I5910" s="9"/>
      <c r="J5910" s="9"/>
      <c r="K5910" s="9"/>
      <c r="L5910" s="9"/>
      <c r="M5910" s="9"/>
      <c r="N5910" s="9"/>
      <c r="O5910" s="9"/>
      <c r="P5910" s="9"/>
      <c r="Q5910" s="9"/>
      <c r="R5910" s="9"/>
      <c r="S5910" s="9"/>
      <c r="T5910" s="9"/>
      <c r="U5910" s="9"/>
      <c r="V5910" s="9"/>
      <c r="W5910" s="9"/>
    </row>
    <row r="5911">
      <c r="A5911" s="123"/>
      <c r="B5911" s="25"/>
      <c r="C5911" s="116"/>
      <c r="D5911" s="9"/>
      <c r="E5911" s="9"/>
      <c r="F5911" s="9"/>
      <c r="G5911" s="9"/>
      <c r="H5911" s="9"/>
      <c r="I5911" s="9"/>
      <c r="J5911" s="9"/>
      <c r="K5911" s="9"/>
      <c r="L5911" s="9"/>
      <c r="M5911" s="9"/>
      <c r="N5911" s="9"/>
      <c r="O5911" s="9"/>
      <c r="P5911" s="9"/>
      <c r="Q5911" s="9"/>
      <c r="R5911" s="9"/>
      <c r="S5911" s="9"/>
      <c r="T5911" s="9"/>
      <c r="U5911" s="9"/>
      <c r="V5911" s="9"/>
      <c r="W5911" s="9"/>
    </row>
    <row r="5912">
      <c r="A5912" s="123"/>
      <c r="B5912" s="25"/>
      <c r="C5912" s="116"/>
      <c r="D5912" s="9"/>
      <c r="E5912" s="9"/>
      <c r="F5912" s="9"/>
      <c r="G5912" s="9"/>
      <c r="H5912" s="9"/>
      <c r="I5912" s="9"/>
      <c r="J5912" s="9"/>
      <c r="K5912" s="9"/>
      <c r="L5912" s="9"/>
      <c r="M5912" s="9"/>
      <c r="N5912" s="9"/>
      <c r="O5912" s="9"/>
      <c r="P5912" s="9"/>
      <c r="Q5912" s="9"/>
      <c r="R5912" s="9"/>
      <c r="S5912" s="9"/>
      <c r="T5912" s="9"/>
      <c r="U5912" s="9"/>
      <c r="V5912" s="9"/>
      <c r="W5912" s="9"/>
    </row>
    <row r="5913">
      <c r="A5913" s="123"/>
      <c r="B5913" s="25"/>
      <c r="C5913" s="116"/>
      <c r="D5913" s="9"/>
      <c r="E5913" s="9"/>
      <c r="F5913" s="9"/>
      <c r="G5913" s="9"/>
      <c r="H5913" s="9"/>
      <c r="I5913" s="9"/>
      <c r="J5913" s="9"/>
      <c r="K5913" s="9"/>
      <c r="L5913" s="9"/>
      <c r="M5913" s="9"/>
      <c r="N5913" s="9"/>
      <c r="O5913" s="9"/>
      <c r="P5913" s="9"/>
      <c r="Q5913" s="9"/>
      <c r="R5913" s="9"/>
      <c r="S5913" s="9"/>
      <c r="T5913" s="9"/>
      <c r="U5913" s="9"/>
      <c r="V5913" s="9"/>
      <c r="W5913" s="9"/>
    </row>
    <row r="5914">
      <c r="A5914" s="123"/>
      <c r="B5914" s="25"/>
      <c r="C5914" s="116"/>
      <c r="D5914" s="9"/>
      <c r="E5914" s="9"/>
      <c r="F5914" s="9"/>
      <c r="G5914" s="9"/>
      <c r="H5914" s="9"/>
      <c r="I5914" s="9"/>
      <c r="J5914" s="9"/>
      <c r="K5914" s="9"/>
      <c r="L5914" s="9"/>
      <c r="M5914" s="9"/>
      <c r="N5914" s="9"/>
      <c r="O5914" s="9"/>
      <c r="P5914" s="9"/>
      <c r="Q5914" s="9"/>
      <c r="R5914" s="9"/>
      <c r="S5914" s="9"/>
      <c r="T5914" s="9"/>
      <c r="U5914" s="9"/>
      <c r="V5914" s="9"/>
      <c r="W5914" s="9"/>
    </row>
    <row r="5915">
      <c r="A5915" s="123"/>
      <c r="B5915" s="25"/>
      <c r="C5915" s="116"/>
      <c r="D5915" s="9"/>
      <c r="E5915" s="9"/>
      <c r="F5915" s="9"/>
      <c r="G5915" s="9"/>
      <c r="H5915" s="9"/>
      <c r="I5915" s="9"/>
      <c r="J5915" s="9"/>
      <c r="K5915" s="9"/>
      <c r="L5915" s="9"/>
      <c r="M5915" s="9"/>
      <c r="N5915" s="9"/>
      <c r="O5915" s="9"/>
      <c r="P5915" s="9"/>
      <c r="Q5915" s="9"/>
      <c r="R5915" s="9"/>
      <c r="S5915" s="9"/>
      <c r="T5915" s="9"/>
      <c r="U5915" s="9"/>
      <c r="V5915" s="9"/>
      <c r="W5915" s="9"/>
    </row>
    <row r="5916">
      <c r="A5916" s="123"/>
      <c r="B5916" s="25"/>
      <c r="C5916" s="116"/>
      <c r="D5916" s="9"/>
      <c r="E5916" s="9"/>
      <c r="F5916" s="9"/>
      <c r="G5916" s="9"/>
      <c r="H5916" s="9"/>
      <c r="I5916" s="9"/>
      <c r="J5916" s="9"/>
      <c r="K5916" s="9"/>
      <c r="L5916" s="9"/>
      <c r="M5916" s="9"/>
      <c r="N5916" s="9"/>
      <c r="O5916" s="9"/>
      <c r="P5916" s="9"/>
      <c r="Q5916" s="9"/>
      <c r="R5916" s="9"/>
      <c r="S5916" s="9"/>
      <c r="T5916" s="9"/>
      <c r="U5916" s="9"/>
      <c r="V5916" s="9"/>
      <c r="W5916" s="9"/>
    </row>
    <row r="5917">
      <c r="A5917" s="123"/>
      <c r="B5917" s="25"/>
      <c r="C5917" s="116"/>
      <c r="D5917" s="9"/>
      <c r="E5917" s="9"/>
      <c r="F5917" s="9"/>
      <c r="G5917" s="9"/>
      <c r="H5917" s="9"/>
      <c r="I5917" s="9"/>
      <c r="J5917" s="9"/>
      <c r="K5917" s="9"/>
      <c r="L5917" s="9"/>
      <c r="M5917" s="9"/>
      <c r="N5917" s="9"/>
      <c r="O5917" s="9"/>
      <c r="P5917" s="9"/>
      <c r="Q5917" s="9"/>
      <c r="R5917" s="9"/>
      <c r="S5917" s="9"/>
      <c r="T5917" s="9"/>
      <c r="U5917" s="9"/>
      <c r="V5917" s="9"/>
      <c r="W5917" s="9"/>
    </row>
    <row r="5918">
      <c r="A5918" s="123"/>
      <c r="B5918" s="25"/>
      <c r="C5918" s="116"/>
      <c r="D5918" s="9"/>
      <c r="E5918" s="9"/>
      <c r="F5918" s="9"/>
      <c r="G5918" s="9"/>
      <c r="H5918" s="9"/>
      <c r="I5918" s="9"/>
      <c r="J5918" s="9"/>
      <c r="K5918" s="9"/>
      <c r="L5918" s="9"/>
      <c r="M5918" s="9"/>
      <c r="N5918" s="9"/>
      <c r="O5918" s="9"/>
      <c r="P5918" s="9"/>
      <c r="Q5918" s="9"/>
      <c r="R5918" s="9"/>
      <c r="S5918" s="9"/>
      <c r="T5918" s="9"/>
      <c r="U5918" s="9"/>
      <c r="V5918" s="9"/>
      <c r="W5918" s="9"/>
    </row>
    <row r="5919">
      <c r="A5919" s="123"/>
      <c r="B5919" s="25"/>
      <c r="C5919" s="116"/>
      <c r="D5919" s="9"/>
      <c r="E5919" s="9"/>
      <c r="F5919" s="9"/>
      <c r="G5919" s="9"/>
      <c r="H5919" s="9"/>
      <c r="I5919" s="9"/>
      <c r="J5919" s="9"/>
      <c r="K5919" s="9"/>
      <c r="L5919" s="9"/>
      <c r="M5919" s="9"/>
      <c r="N5919" s="9"/>
      <c r="O5919" s="9"/>
      <c r="P5919" s="9"/>
      <c r="Q5919" s="9"/>
      <c r="R5919" s="9"/>
      <c r="S5919" s="9"/>
      <c r="T5919" s="9"/>
      <c r="U5919" s="9"/>
      <c r="V5919" s="9"/>
      <c r="W5919" s="9"/>
    </row>
    <row r="5920">
      <c r="A5920" s="123"/>
      <c r="B5920" s="25"/>
      <c r="C5920" s="116"/>
      <c r="D5920" s="9"/>
      <c r="E5920" s="9"/>
      <c r="F5920" s="9"/>
      <c r="G5920" s="9"/>
      <c r="H5920" s="9"/>
      <c r="I5920" s="9"/>
      <c r="J5920" s="9"/>
      <c r="K5920" s="9"/>
      <c r="L5920" s="9"/>
      <c r="M5920" s="9"/>
      <c r="N5920" s="9"/>
      <c r="O5920" s="9"/>
      <c r="P5920" s="9"/>
      <c r="Q5920" s="9"/>
      <c r="R5920" s="9"/>
      <c r="S5920" s="9"/>
      <c r="T5920" s="9"/>
      <c r="U5920" s="9"/>
      <c r="V5920" s="9"/>
      <c r="W5920" s="9"/>
    </row>
    <row r="5921">
      <c r="A5921" s="123"/>
      <c r="B5921" s="25"/>
      <c r="C5921" s="116"/>
      <c r="D5921" s="9"/>
      <c r="E5921" s="9"/>
      <c r="F5921" s="9"/>
      <c r="G5921" s="9"/>
      <c r="H5921" s="9"/>
      <c r="I5921" s="9"/>
      <c r="J5921" s="9"/>
      <c r="K5921" s="9"/>
      <c r="L5921" s="9"/>
      <c r="M5921" s="9"/>
      <c r="N5921" s="9"/>
      <c r="O5921" s="9"/>
      <c r="P5921" s="9"/>
      <c r="Q5921" s="9"/>
      <c r="R5921" s="9"/>
      <c r="S5921" s="9"/>
      <c r="T5921" s="9"/>
      <c r="U5921" s="9"/>
      <c r="V5921" s="9"/>
      <c r="W5921" s="9"/>
    </row>
    <row r="5922">
      <c r="A5922" s="123"/>
      <c r="B5922" s="25"/>
      <c r="C5922" s="116"/>
      <c r="D5922" s="9"/>
      <c r="E5922" s="9"/>
      <c r="F5922" s="9"/>
      <c r="G5922" s="9"/>
      <c r="H5922" s="9"/>
      <c r="I5922" s="9"/>
      <c r="J5922" s="9"/>
      <c r="K5922" s="9"/>
      <c r="L5922" s="9"/>
      <c r="M5922" s="9"/>
      <c r="N5922" s="9"/>
      <c r="O5922" s="9"/>
      <c r="P5922" s="9"/>
      <c r="Q5922" s="9"/>
      <c r="R5922" s="9"/>
      <c r="S5922" s="9"/>
      <c r="T5922" s="9"/>
      <c r="U5922" s="9"/>
      <c r="V5922" s="9"/>
      <c r="W5922" s="9"/>
    </row>
    <row r="5923">
      <c r="A5923" s="123"/>
      <c r="B5923" s="25"/>
      <c r="C5923" s="116"/>
      <c r="D5923" s="9"/>
      <c r="E5923" s="9"/>
      <c r="F5923" s="9"/>
      <c r="G5923" s="9"/>
      <c r="H5923" s="9"/>
      <c r="I5923" s="9"/>
      <c r="J5923" s="9"/>
      <c r="K5923" s="9"/>
      <c r="L5923" s="9"/>
      <c r="M5923" s="9"/>
      <c r="N5923" s="9"/>
      <c r="O5923" s="9"/>
      <c r="P5923" s="9"/>
      <c r="Q5923" s="9"/>
      <c r="R5923" s="9"/>
      <c r="S5923" s="9"/>
      <c r="T5923" s="9"/>
      <c r="U5923" s="9"/>
      <c r="V5923" s="9"/>
      <c r="W5923" s="9"/>
    </row>
    <row r="5924">
      <c r="A5924" s="123"/>
      <c r="B5924" s="25"/>
      <c r="C5924" s="116"/>
      <c r="D5924" s="9"/>
      <c r="E5924" s="9"/>
      <c r="F5924" s="9"/>
      <c r="G5924" s="9"/>
      <c r="H5924" s="9"/>
      <c r="I5924" s="9"/>
      <c r="J5924" s="9"/>
      <c r="K5924" s="9"/>
      <c r="L5924" s="9"/>
      <c r="M5924" s="9"/>
      <c r="N5924" s="9"/>
      <c r="O5924" s="9"/>
      <c r="P5924" s="9"/>
      <c r="Q5924" s="9"/>
      <c r="R5924" s="9"/>
      <c r="S5924" s="9"/>
      <c r="T5924" s="9"/>
      <c r="U5924" s="9"/>
      <c r="V5924" s="9"/>
      <c r="W5924" s="9"/>
    </row>
    <row r="5925">
      <c r="A5925" s="123"/>
      <c r="B5925" s="25"/>
      <c r="C5925" s="116"/>
      <c r="D5925" s="9"/>
      <c r="E5925" s="9"/>
      <c r="F5925" s="9"/>
      <c r="G5925" s="9"/>
      <c r="H5925" s="9"/>
      <c r="I5925" s="9"/>
      <c r="J5925" s="9"/>
      <c r="K5925" s="9"/>
      <c r="L5925" s="9"/>
      <c r="M5925" s="9"/>
      <c r="N5925" s="9"/>
      <c r="O5925" s="9"/>
      <c r="P5925" s="9"/>
      <c r="Q5925" s="9"/>
      <c r="R5925" s="9"/>
      <c r="S5925" s="9"/>
      <c r="T5925" s="9"/>
      <c r="U5925" s="9"/>
      <c r="V5925" s="9"/>
      <c r="W5925" s="9"/>
    </row>
    <row r="5926">
      <c r="A5926" s="123"/>
      <c r="B5926" s="25"/>
      <c r="C5926" s="116"/>
      <c r="D5926" s="9"/>
      <c r="E5926" s="9"/>
      <c r="F5926" s="9"/>
      <c r="G5926" s="9"/>
      <c r="H5926" s="9"/>
      <c r="I5926" s="9"/>
      <c r="J5926" s="9"/>
      <c r="K5926" s="9"/>
      <c r="L5926" s="9"/>
      <c r="M5926" s="9"/>
      <c r="N5926" s="9"/>
      <c r="O5926" s="9"/>
      <c r="P5926" s="9"/>
      <c r="Q5926" s="9"/>
      <c r="R5926" s="9"/>
      <c r="S5926" s="9"/>
      <c r="T5926" s="9"/>
      <c r="U5926" s="9"/>
      <c r="V5926" s="9"/>
      <c r="W5926" s="9"/>
    </row>
    <row r="5927">
      <c r="A5927" s="123"/>
      <c r="B5927" s="25"/>
      <c r="C5927" s="116"/>
      <c r="D5927" s="9"/>
      <c r="E5927" s="9"/>
      <c r="F5927" s="9"/>
      <c r="G5927" s="9"/>
      <c r="H5927" s="9"/>
      <c r="I5927" s="9"/>
      <c r="J5927" s="9"/>
      <c r="K5927" s="9"/>
      <c r="L5927" s="9"/>
      <c r="M5927" s="9"/>
      <c r="N5927" s="9"/>
      <c r="O5927" s="9"/>
      <c r="P5927" s="9"/>
      <c r="Q5927" s="9"/>
      <c r="R5927" s="9"/>
      <c r="S5927" s="9"/>
      <c r="T5927" s="9"/>
      <c r="U5927" s="9"/>
      <c r="V5927" s="9"/>
      <c r="W5927" s="9"/>
    </row>
    <row r="5928">
      <c r="A5928" s="123"/>
      <c r="B5928" s="25"/>
      <c r="C5928" s="116"/>
      <c r="D5928" s="9"/>
      <c r="E5928" s="9"/>
      <c r="F5928" s="9"/>
      <c r="G5928" s="9"/>
      <c r="H5928" s="9"/>
      <c r="I5928" s="9"/>
      <c r="J5928" s="9"/>
      <c r="K5928" s="9"/>
      <c r="L5928" s="9"/>
      <c r="M5928" s="9"/>
      <c r="N5928" s="9"/>
      <c r="O5928" s="9"/>
      <c r="P5928" s="9"/>
      <c r="Q5928" s="9"/>
      <c r="R5928" s="9"/>
      <c r="S5928" s="9"/>
      <c r="T5928" s="9"/>
      <c r="U5928" s="9"/>
      <c r="V5928" s="9"/>
      <c r="W5928" s="9"/>
    </row>
    <row r="5929">
      <c r="A5929" s="123"/>
      <c r="B5929" s="25"/>
      <c r="C5929" s="116"/>
      <c r="D5929" s="9"/>
      <c r="E5929" s="9"/>
      <c r="F5929" s="9"/>
      <c r="G5929" s="9"/>
      <c r="H5929" s="9"/>
      <c r="I5929" s="9"/>
      <c r="J5929" s="9"/>
      <c r="K5929" s="9"/>
      <c r="L5929" s="9"/>
      <c r="M5929" s="9"/>
      <c r="N5929" s="9"/>
      <c r="O5929" s="9"/>
      <c r="P5929" s="9"/>
      <c r="Q5929" s="9"/>
      <c r="R5929" s="9"/>
      <c r="S5929" s="9"/>
      <c r="T5929" s="9"/>
      <c r="U5929" s="9"/>
      <c r="V5929" s="9"/>
      <c r="W5929" s="9"/>
    </row>
    <row r="5930">
      <c r="A5930" s="123"/>
      <c r="B5930" s="25"/>
      <c r="C5930" s="116"/>
      <c r="D5930" s="9"/>
      <c r="E5930" s="9"/>
      <c r="F5930" s="9"/>
      <c r="G5930" s="9"/>
      <c r="H5930" s="9"/>
      <c r="I5930" s="9"/>
      <c r="J5930" s="9"/>
      <c r="K5930" s="9"/>
      <c r="L5930" s="9"/>
      <c r="M5930" s="9"/>
      <c r="N5930" s="9"/>
      <c r="O5930" s="9"/>
      <c r="P5930" s="9"/>
      <c r="Q5930" s="9"/>
      <c r="R5930" s="9"/>
      <c r="S5930" s="9"/>
      <c r="T5930" s="9"/>
      <c r="U5930" s="9"/>
      <c r="V5930" s="9"/>
      <c r="W5930" s="9"/>
    </row>
    <row r="5931">
      <c r="A5931" s="123"/>
      <c r="B5931" s="25"/>
      <c r="C5931" s="116"/>
      <c r="D5931" s="9"/>
      <c r="E5931" s="9"/>
      <c r="F5931" s="9"/>
      <c r="G5931" s="9"/>
      <c r="H5931" s="9"/>
      <c r="I5931" s="9"/>
      <c r="J5931" s="9"/>
      <c r="K5931" s="9"/>
      <c r="L5931" s="9"/>
      <c r="M5931" s="9"/>
      <c r="N5931" s="9"/>
      <c r="O5931" s="9"/>
      <c r="P5931" s="9"/>
      <c r="Q5931" s="9"/>
      <c r="R5931" s="9"/>
      <c r="S5931" s="9"/>
      <c r="T5931" s="9"/>
      <c r="U5931" s="9"/>
      <c r="V5931" s="9"/>
      <c r="W5931" s="9"/>
    </row>
    <row r="5932">
      <c r="A5932" s="123"/>
      <c r="B5932" s="25"/>
      <c r="C5932" s="116"/>
      <c r="D5932" s="9"/>
      <c r="E5932" s="9"/>
      <c r="F5932" s="9"/>
      <c r="G5932" s="9"/>
      <c r="H5932" s="9"/>
      <c r="I5932" s="9"/>
      <c r="J5932" s="9"/>
      <c r="K5932" s="9"/>
      <c r="L5932" s="9"/>
      <c r="M5932" s="9"/>
      <c r="N5932" s="9"/>
      <c r="O5932" s="9"/>
      <c r="P5932" s="9"/>
      <c r="Q5932" s="9"/>
      <c r="R5932" s="9"/>
      <c r="S5932" s="9"/>
      <c r="T5932" s="9"/>
      <c r="U5932" s="9"/>
      <c r="V5932" s="9"/>
      <c r="W5932" s="9"/>
    </row>
    <row r="5933">
      <c r="A5933" s="123"/>
      <c r="B5933" s="25"/>
      <c r="C5933" s="116"/>
      <c r="D5933" s="9"/>
      <c r="E5933" s="9"/>
      <c r="F5933" s="9"/>
      <c r="G5933" s="9"/>
      <c r="H5933" s="9"/>
      <c r="I5933" s="9"/>
      <c r="J5933" s="9"/>
      <c r="K5933" s="9"/>
      <c r="L5933" s="9"/>
      <c r="M5933" s="9"/>
      <c r="N5933" s="9"/>
      <c r="O5933" s="9"/>
      <c r="P5933" s="9"/>
      <c r="Q5933" s="9"/>
      <c r="R5933" s="9"/>
      <c r="S5933" s="9"/>
      <c r="T5933" s="9"/>
      <c r="U5933" s="9"/>
      <c r="V5933" s="9"/>
      <c r="W5933" s="9"/>
    </row>
    <row r="5934">
      <c r="A5934" s="123"/>
      <c r="B5934" s="25"/>
      <c r="C5934" s="116"/>
      <c r="D5934" s="9"/>
      <c r="E5934" s="9"/>
      <c r="F5934" s="9"/>
      <c r="G5934" s="9"/>
      <c r="H5934" s="9"/>
      <c r="I5934" s="9"/>
      <c r="J5934" s="9"/>
      <c r="K5934" s="9"/>
      <c r="L5934" s="9"/>
      <c r="M5934" s="9"/>
      <c r="N5934" s="9"/>
      <c r="O5934" s="9"/>
      <c r="P5934" s="9"/>
      <c r="Q5934" s="9"/>
      <c r="R5934" s="9"/>
      <c r="S5934" s="9"/>
      <c r="T5934" s="9"/>
      <c r="U5934" s="9"/>
      <c r="V5934" s="9"/>
      <c r="W5934" s="9"/>
    </row>
    <row r="5935">
      <c r="A5935" s="123"/>
      <c r="B5935" s="25"/>
      <c r="C5935" s="116"/>
      <c r="D5935" s="9"/>
      <c r="E5935" s="9"/>
      <c r="F5935" s="9"/>
      <c r="G5935" s="9"/>
      <c r="H5935" s="9"/>
      <c r="I5935" s="9"/>
      <c r="J5935" s="9"/>
      <c r="K5935" s="9"/>
      <c r="L5935" s="9"/>
      <c r="M5935" s="9"/>
      <c r="N5935" s="9"/>
      <c r="O5935" s="9"/>
      <c r="P5935" s="9"/>
      <c r="Q5935" s="9"/>
      <c r="R5935" s="9"/>
      <c r="S5935" s="9"/>
      <c r="T5935" s="9"/>
      <c r="U5935" s="9"/>
      <c r="V5935" s="9"/>
      <c r="W5935" s="9"/>
    </row>
    <row r="5936">
      <c r="A5936" s="123"/>
      <c r="B5936" s="25"/>
      <c r="C5936" s="116"/>
      <c r="D5936" s="9"/>
      <c r="E5936" s="9"/>
      <c r="F5936" s="9"/>
      <c r="G5936" s="9"/>
      <c r="H5936" s="9"/>
      <c r="I5936" s="9"/>
      <c r="J5936" s="9"/>
      <c r="K5936" s="9"/>
      <c r="L5936" s="9"/>
      <c r="M5936" s="9"/>
      <c r="N5936" s="9"/>
      <c r="O5936" s="9"/>
      <c r="P5936" s="9"/>
      <c r="Q5936" s="9"/>
      <c r="R5936" s="9"/>
      <c r="S5936" s="9"/>
      <c r="T5936" s="9"/>
      <c r="U5936" s="9"/>
      <c r="V5936" s="9"/>
      <c r="W5936" s="9"/>
    </row>
    <row r="5937">
      <c r="A5937" s="123"/>
      <c r="B5937" s="25"/>
      <c r="C5937" s="116"/>
      <c r="D5937" s="9"/>
      <c r="E5937" s="9"/>
      <c r="F5937" s="9"/>
      <c r="G5937" s="9"/>
      <c r="H5937" s="9"/>
      <c r="I5937" s="9"/>
      <c r="J5937" s="9"/>
      <c r="K5937" s="9"/>
      <c r="L5937" s="9"/>
      <c r="M5937" s="9"/>
      <c r="N5937" s="9"/>
      <c r="O5937" s="9"/>
      <c r="P5937" s="9"/>
      <c r="Q5937" s="9"/>
      <c r="R5937" s="9"/>
      <c r="S5937" s="9"/>
      <c r="T5937" s="9"/>
      <c r="U5937" s="9"/>
      <c r="V5937" s="9"/>
      <c r="W5937" s="9"/>
    </row>
    <row r="5938">
      <c r="A5938" s="123"/>
      <c r="B5938" s="25"/>
      <c r="C5938" s="116"/>
      <c r="D5938" s="9"/>
      <c r="E5938" s="9"/>
      <c r="F5938" s="9"/>
      <c r="G5938" s="9"/>
      <c r="H5938" s="9"/>
      <c r="I5938" s="9"/>
      <c r="J5938" s="9"/>
      <c r="K5938" s="9"/>
      <c r="L5938" s="9"/>
      <c r="M5938" s="9"/>
      <c r="N5938" s="9"/>
      <c r="O5938" s="9"/>
      <c r="P5938" s="9"/>
      <c r="Q5938" s="9"/>
      <c r="R5938" s="9"/>
      <c r="S5938" s="9"/>
      <c r="T5938" s="9"/>
      <c r="U5938" s="9"/>
      <c r="V5938" s="9"/>
      <c r="W5938" s="9"/>
    </row>
    <row r="5939">
      <c r="A5939" s="123"/>
      <c r="B5939" s="25"/>
      <c r="C5939" s="116"/>
      <c r="D5939" s="9"/>
      <c r="E5939" s="9"/>
      <c r="F5939" s="9"/>
      <c r="G5939" s="9"/>
      <c r="H5939" s="9"/>
      <c r="I5939" s="9"/>
      <c r="J5939" s="9"/>
      <c r="K5939" s="9"/>
      <c r="L5939" s="9"/>
      <c r="M5939" s="9"/>
      <c r="N5939" s="9"/>
      <c r="O5939" s="9"/>
      <c r="P5939" s="9"/>
      <c r="Q5939" s="9"/>
      <c r="R5939" s="9"/>
      <c r="S5939" s="9"/>
      <c r="T5939" s="9"/>
      <c r="U5939" s="9"/>
      <c r="V5939" s="9"/>
      <c r="W5939" s="9"/>
    </row>
    <row r="5940">
      <c r="A5940" s="123"/>
      <c r="B5940" s="25"/>
      <c r="C5940" s="116"/>
      <c r="D5940" s="9"/>
      <c r="E5940" s="9"/>
      <c r="F5940" s="9"/>
      <c r="G5940" s="9"/>
      <c r="H5940" s="9"/>
      <c r="I5940" s="9"/>
      <c r="J5940" s="9"/>
      <c r="K5940" s="9"/>
      <c r="L5940" s="9"/>
      <c r="M5940" s="9"/>
      <c r="N5940" s="9"/>
      <c r="O5940" s="9"/>
      <c r="P5940" s="9"/>
      <c r="Q5940" s="9"/>
      <c r="R5940" s="9"/>
      <c r="S5940" s="9"/>
      <c r="T5940" s="9"/>
      <c r="U5940" s="9"/>
      <c r="V5940" s="9"/>
      <c r="W5940" s="9"/>
    </row>
    <row r="5941">
      <c r="A5941" s="123"/>
      <c r="B5941" s="25"/>
      <c r="C5941" s="116"/>
      <c r="D5941" s="9"/>
      <c r="E5941" s="9"/>
      <c r="F5941" s="9"/>
      <c r="G5941" s="9"/>
      <c r="H5941" s="9"/>
      <c r="I5941" s="9"/>
      <c r="J5941" s="9"/>
      <c r="K5941" s="9"/>
      <c r="L5941" s="9"/>
      <c r="M5941" s="9"/>
      <c r="N5941" s="9"/>
      <c r="O5941" s="9"/>
      <c r="P5941" s="9"/>
      <c r="Q5941" s="9"/>
      <c r="R5941" s="9"/>
      <c r="S5941" s="9"/>
      <c r="T5941" s="9"/>
      <c r="U5941" s="9"/>
      <c r="V5941" s="9"/>
      <c r="W5941" s="9"/>
    </row>
    <row r="5942">
      <c r="A5942" s="123"/>
      <c r="B5942" s="25"/>
      <c r="C5942" s="116"/>
      <c r="D5942" s="9"/>
      <c r="E5942" s="9"/>
      <c r="F5942" s="9"/>
      <c r="G5942" s="9"/>
      <c r="H5942" s="9"/>
      <c r="I5942" s="9"/>
      <c r="J5942" s="9"/>
      <c r="K5942" s="9"/>
      <c r="L5942" s="9"/>
      <c r="M5942" s="9"/>
      <c r="N5942" s="9"/>
      <c r="O5942" s="9"/>
      <c r="P5942" s="9"/>
      <c r="Q5942" s="9"/>
      <c r="R5942" s="9"/>
      <c r="S5942" s="9"/>
      <c r="T5942" s="9"/>
      <c r="U5942" s="9"/>
      <c r="V5942" s="9"/>
      <c r="W5942" s="9"/>
    </row>
    <row r="5943">
      <c r="A5943" s="123"/>
      <c r="B5943" s="25"/>
      <c r="C5943" s="116"/>
      <c r="D5943" s="9"/>
      <c r="E5943" s="9"/>
      <c r="F5943" s="9"/>
      <c r="G5943" s="9"/>
      <c r="H5943" s="9"/>
      <c r="I5943" s="9"/>
      <c r="J5943" s="9"/>
      <c r="K5943" s="9"/>
      <c r="L5943" s="9"/>
      <c r="M5943" s="9"/>
      <c r="N5943" s="9"/>
      <c r="O5943" s="9"/>
      <c r="P5943" s="9"/>
      <c r="Q5943" s="9"/>
      <c r="R5943" s="9"/>
      <c r="S5943" s="9"/>
      <c r="T5943" s="9"/>
      <c r="U5943" s="9"/>
      <c r="V5943" s="9"/>
      <c r="W5943" s="9"/>
    </row>
    <row r="5944">
      <c r="A5944" s="123"/>
      <c r="B5944" s="25"/>
      <c r="C5944" s="116"/>
      <c r="D5944" s="9"/>
      <c r="E5944" s="9"/>
      <c r="F5944" s="9"/>
      <c r="G5944" s="9"/>
      <c r="H5944" s="9"/>
      <c r="I5944" s="9"/>
      <c r="J5944" s="9"/>
      <c r="K5944" s="9"/>
      <c r="L5944" s="9"/>
      <c r="M5944" s="9"/>
      <c r="N5944" s="9"/>
      <c r="O5944" s="9"/>
      <c r="P5944" s="9"/>
      <c r="Q5944" s="9"/>
      <c r="R5944" s="9"/>
      <c r="S5944" s="9"/>
      <c r="T5944" s="9"/>
      <c r="U5944" s="9"/>
      <c r="V5944" s="9"/>
      <c r="W5944" s="9"/>
    </row>
    <row r="5945">
      <c r="A5945" s="123"/>
      <c r="B5945" s="25"/>
      <c r="C5945" s="116"/>
      <c r="D5945" s="9"/>
      <c r="E5945" s="9"/>
      <c r="F5945" s="9"/>
      <c r="G5945" s="9"/>
      <c r="H5945" s="9"/>
      <c r="I5945" s="9"/>
      <c r="J5945" s="9"/>
      <c r="K5945" s="9"/>
      <c r="L5945" s="9"/>
      <c r="M5945" s="9"/>
      <c r="N5945" s="9"/>
      <c r="O5945" s="9"/>
      <c r="P5945" s="9"/>
      <c r="Q5945" s="9"/>
      <c r="R5945" s="9"/>
      <c r="S5945" s="9"/>
      <c r="T5945" s="9"/>
      <c r="U5945" s="9"/>
      <c r="V5945" s="9"/>
      <c r="W5945" s="9"/>
    </row>
    <row r="5946">
      <c r="A5946" s="123"/>
      <c r="B5946" s="25"/>
      <c r="C5946" s="116"/>
      <c r="D5946" s="9"/>
      <c r="E5946" s="9"/>
      <c r="F5946" s="9"/>
      <c r="G5946" s="9"/>
      <c r="H5946" s="9"/>
      <c r="I5946" s="9"/>
      <c r="J5946" s="9"/>
      <c r="K5946" s="9"/>
      <c r="L5946" s="9"/>
      <c r="M5946" s="9"/>
      <c r="N5946" s="9"/>
      <c r="O5946" s="9"/>
      <c r="P5946" s="9"/>
      <c r="Q5946" s="9"/>
      <c r="R5946" s="9"/>
      <c r="S5946" s="9"/>
      <c r="T5946" s="9"/>
      <c r="U5946" s="9"/>
      <c r="V5946" s="9"/>
      <c r="W5946" s="9"/>
    </row>
    <row r="5947">
      <c r="A5947" s="123"/>
      <c r="B5947" s="25"/>
      <c r="C5947" s="116"/>
      <c r="D5947" s="9"/>
      <c r="E5947" s="9"/>
      <c r="F5947" s="9"/>
      <c r="G5947" s="9"/>
      <c r="H5947" s="9"/>
      <c r="I5947" s="9"/>
      <c r="J5947" s="9"/>
      <c r="K5947" s="9"/>
      <c r="L5947" s="9"/>
      <c r="M5947" s="9"/>
      <c r="N5947" s="9"/>
      <c r="O5947" s="9"/>
      <c r="P5947" s="9"/>
      <c r="Q5947" s="9"/>
      <c r="R5947" s="9"/>
      <c r="S5947" s="9"/>
      <c r="T5947" s="9"/>
      <c r="U5947" s="9"/>
      <c r="V5947" s="9"/>
      <c r="W5947" s="9"/>
    </row>
    <row r="5948">
      <c r="A5948" s="123"/>
      <c r="B5948" s="25"/>
      <c r="C5948" s="116"/>
      <c r="D5948" s="9"/>
      <c r="E5948" s="9"/>
      <c r="F5948" s="9"/>
      <c r="G5948" s="9"/>
      <c r="H5948" s="9"/>
      <c r="I5948" s="9"/>
      <c r="J5948" s="9"/>
      <c r="K5948" s="9"/>
      <c r="L5948" s="9"/>
      <c r="M5948" s="9"/>
      <c r="N5948" s="9"/>
      <c r="O5948" s="9"/>
      <c r="P5948" s="9"/>
      <c r="Q5948" s="9"/>
      <c r="R5948" s="9"/>
      <c r="S5948" s="9"/>
      <c r="T5948" s="9"/>
      <c r="U5948" s="9"/>
      <c r="V5948" s="9"/>
      <c r="W5948" s="9"/>
    </row>
    <row r="5949">
      <c r="A5949" s="123"/>
      <c r="B5949" s="25"/>
      <c r="C5949" s="116"/>
      <c r="D5949" s="9"/>
      <c r="E5949" s="9"/>
      <c r="F5949" s="9"/>
      <c r="G5949" s="9"/>
      <c r="H5949" s="9"/>
      <c r="I5949" s="9"/>
      <c r="J5949" s="9"/>
      <c r="K5949" s="9"/>
      <c r="L5949" s="9"/>
      <c r="M5949" s="9"/>
      <c r="N5949" s="9"/>
      <c r="O5949" s="9"/>
      <c r="P5949" s="9"/>
      <c r="Q5949" s="9"/>
      <c r="R5949" s="9"/>
      <c r="S5949" s="9"/>
      <c r="T5949" s="9"/>
      <c r="U5949" s="9"/>
      <c r="V5949" s="9"/>
      <c r="W5949" s="9"/>
    </row>
    <row r="5950">
      <c r="A5950" s="123"/>
      <c r="B5950" s="25"/>
      <c r="C5950" s="116"/>
      <c r="D5950" s="9"/>
      <c r="E5950" s="9"/>
      <c r="F5950" s="9"/>
      <c r="G5950" s="9"/>
      <c r="H5950" s="9"/>
      <c r="I5950" s="9"/>
      <c r="J5950" s="9"/>
      <c r="K5950" s="9"/>
      <c r="L5950" s="9"/>
      <c r="M5950" s="9"/>
      <c r="N5950" s="9"/>
      <c r="O5950" s="9"/>
      <c r="P5950" s="9"/>
      <c r="Q5950" s="9"/>
      <c r="R5950" s="9"/>
      <c r="S5950" s="9"/>
      <c r="T5950" s="9"/>
      <c r="U5950" s="9"/>
      <c r="V5950" s="9"/>
      <c r="W5950" s="9"/>
    </row>
    <row r="5951">
      <c r="A5951" s="123"/>
      <c r="B5951" s="25"/>
      <c r="C5951" s="116"/>
      <c r="D5951" s="9"/>
      <c r="E5951" s="9"/>
      <c r="F5951" s="9"/>
      <c r="G5951" s="9"/>
      <c r="H5951" s="9"/>
      <c r="I5951" s="9"/>
      <c r="J5951" s="9"/>
      <c r="K5951" s="9"/>
      <c r="L5951" s="9"/>
      <c r="M5951" s="9"/>
      <c r="N5951" s="9"/>
      <c r="O5951" s="9"/>
      <c r="P5951" s="9"/>
      <c r="Q5951" s="9"/>
      <c r="R5951" s="9"/>
      <c r="S5951" s="9"/>
      <c r="T5951" s="9"/>
      <c r="U5951" s="9"/>
      <c r="V5951" s="9"/>
      <c r="W5951" s="9"/>
    </row>
    <row r="5952">
      <c r="A5952" s="123"/>
      <c r="B5952" s="25"/>
      <c r="C5952" s="116"/>
      <c r="D5952" s="9"/>
      <c r="E5952" s="9"/>
      <c r="F5952" s="9"/>
      <c r="G5952" s="9"/>
      <c r="H5952" s="9"/>
      <c r="I5952" s="9"/>
      <c r="J5952" s="9"/>
      <c r="K5952" s="9"/>
      <c r="L5952" s="9"/>
      <c r="M5952" s="9"/>
      <c r="N5952" s="9"/>
      <c r="O5952" s="9"/>
      <c r="P5952" s="9"/>
      <c r="Q5952" s="9"/>
      <c r="R5952" s="9"/>
      <c r="S5952" s="9"/>
      <c r="T5952" s="9"/>
      <c r="U5952" s="9"/>
      <c r="V5952" s="9"/>
      <c r="W5952" s="9"/>
    </row>
    <row r="5953">
      <c r="A5953" s="123"/>
      <c r="B5953" s="25"/>
      <c r="C5953" s="116"/>
      <c r="D5953" s="9"/>
      <c r="E5953" s="9"/>
      <c r="F5953" s="9"/>
      <c r="G5953" s="9"/>
      <c r="H5953" s="9"/>
      <c r="I5953" s="9"/>
      <c r="J5953" s="9"/>
      <c r="K5953" s="9"/>
      <c r="L5953" s="9"/>
      <c r="M5953" s="9"/>
      <c r="N5953" s="9"/>
      <c r="O5953" s="9"/>
      <c r="P5953" s="9"/>
      <c r="Q5953" s="9"/>
      <c r="R5953" s="9"/>
      <c r="S5953" s="9"/>
      <c r="T5953" s="9"/>
      <c r="U5953" s="9"/>
      <c r="V5953" s="9"/>
      <c r="W5953" s="9"/>
    </row>
    <row r="5954">
      <c r="A5954" s="123"/>
      <c r="B5954" s="25"/>
      <c r="C5954" s="116"/>
      <c r="D5954" s="9"/>
      <c r="E5954" s="9"/>
      <c r="F5954" s="9"/>
      <c r="G5954" s="9"/>
      <c r="H5954" s="9"/>
      <c r="I5954" s="9"/>
      <c r="J5954" s="9"/>
      <c r="K5954" s="9"/>
      <c r="L5954" s="9"/>
      <c r="M5954" s="9"/>
      <c r="N5954" s="9"/>
      <c r="O5954" s="9"/>
      <c r="P5954" s="9"/>
      <c r="Q5954" s="9"/>
      <c r="R5954" s="9"/>
      <c r="S5954" s="9"/>
      <c r="T5954" s="9"/>
      <c r="U5954" s="9"/>
      <c r="V5954" s="9"/>
      <c r="W5954" s="9"/>
    </row>
    <row r="5955">
      <c r="A5955" s="123"/>
      <c r="B5955" s="25"/>
      <c r="C5955" s="116"/>
      <c r="D5955" s="9"/>
      <c r="E5955" s="9"/>
      <c r="F5955" s="9"/>
      <c r="G5955" s="9"/>
      <c r="H5955" s="9"/>
      <c r="I5955" s="9"/>
      <c r="J5955" s="9"/>
      <c r="K5955" s="9"/>
      <c r="L5955" s="9"/>
      <c r="M5955" s="9"/>
      <c r="N5955" s="9"/>
      <c r="O5955" s="9"/>
      <c r="P5955" s="9"/>
      <c r="Q5955" s="9"/>
      <c r="R5955" s="9"/>
      <c r="S5955" s="9"/>
      <c r="T5955" s="9"/>
      <c r="U5955" s="9"/>
      <c r="V5955" s="9"/>
      <c r="W5955" s="9"/>
    </row>
    <row r="5956">
      <c r="A5956" s="123"/>
      <c r="B5956" s="25"/>
      <c r="C5956" s="116"/>
      <c r="D5956" s="9"/>
      <c r="E5956" s="9"/>
      <c r="F5956" s="9"/>
      <c r="G5956" s="9"/>
      <c r="H5956" s="9"/>
      <c r="I5956" s="9"/>
      <c r="J5956" s="9"/>
      <c r="K5956" s="9"/>
      <c r="L5956" s="9"/>
      <c r="M5956" s="9"/>
      <c r="N5956" s="9"/>
      <c r="O5956" s="9"/>
      <c r="P5956" s="9"/>
      <c r="Q5956" s="9"/>
      <c r="R5956" s="9"/>
      <c r="S5956" s="9"/>
      <c r="T5956" s="9"/>
      <c r="U5956" s="9"/>
      <c r="V5956" s="9"/>
      <c r="W5956" s="9"/>
    </row>
    <row r="5957">
      <c r="A5957" s="123"/>
      <c r="B5957" s="25"/>
      <c r="C5957" s="116"/>
      <c r="D5957" s="9"/>
      <c r="E5957" s="9"/>
      <c r="F5957" s="9"/>
      <c r="G5957" s="9"/>
      <c r="H5957" s="9"/>
      <c r="I5957" s="9"/>
      <c r="J5957" s="9"/>
      <c r="K5957" s="9"/>
      <c r="L5957" s="9"/>
      <c r="M5957" s="9"/>
      <c r="N5957" s="9"/>
      <c r="O5957" s="9"/>
      <c r="P5957" s="9"/>
      <c r="Q5957" s="9"/>
      <c r="R5957" s="9"/>
      <c r="S5957" s="9"/>
      <c r="T5957" s="9"/>
      <c r="U5957" s="9"/>
      <c r="V5957" s="9"/>
      <c r="W5957" s="9"/>
    </row>
    <row r="5958">
      <c r="A5958" s="123"/>
      <c r="B5958" s="25"/>
      <c r="C5958" s="116"/>
      <c r="D5958" s="9"/>
      <c r="E5958" s="9"/>
      <c r="F5958" s="9"/>
      <c r="G5958" s="9"/>
      <c r="H5958" s="9"/>
      <c r="I5958" s="9"/>
      <c r="J5958" s="9"/>
      <c r="K5958" s="9"/>
      <c r="L5958" s="9"/>
      <c r="M5958" s="9"/>
      <c r="N5958" s="9"/>
      <c r="O5958" s="9"/>
      <c r="P5958" s="9"/>
      <c r="Q5958" s="9"/>
      <c r="R5958" s="9"/>
      <c r="S5958" s="9"/>
      <c r="T5958" s="9"/>
      <c r="U5958" s="9"/>
      <c r="V5958" s="9"/>
      <c r="W5958" s="9"/>
    </row>
    <row r="5959">
      <c r="A5959" s="123"/>
      <c r="B5959" s="25"/>
      <c r="C5959" s="116"/>
      <c r="D5959" s="9"/>
      <c r="E5959" s="9"/>
      <c r="F5959" s="9"/>
      <c r="G5959" s="9"/>
      <c r="H5959" s="9"/>
      <c r="I5959" s="9"/>
      <c r="J5959" s="9"/>
      <c r="K5959" s="9"/>
      <c r="L5959" s="9"/>
      <c r="M5959" s="9"/>
      <c r="N5959" s="9"/>
      <c r="O5959" s="9"/>
      <c r="P5959" s="9"/>
      <c r="Q5959" s="9"/>
      <c r="R5959" s="9"/>
      <c r="S5959" s="9"/>
      <c r="T5959" s="9"/>
      <c r="U5959" s="9"/>
      <c r="V5959" s="9"/>
      <c r="W5959" s="9"/>
    </row>
    <row r="5960">
      <c r="A5960" s="123"/>
      <c r="B5960" s="25"/>
      <c r="C5960" s="116"/>
      <c r="D5960" s="9"/>
      <c r="E5960" s="9"/>
      <c r="F5960" s="9"/>
      <c r="G5960" s="9"/>
      <c r="H5960" s="9"/>
      <c r="I5960" s="9"/>
      <c r="J5960" s="9"/>
      <c r="K5960" s="9"/>
      <c r="L5960" s="9"/>
      <c r="M5960" s="9"/>
      <c r="N5960" s="9"/>
      <c r="O5960" s="9"/>
      <c r="P5960" s="9"/>
      <c r="Q5960" s="9"/>
      <c r="R5960" s="9"/>
      <c r="S5960" s="9"/>
      <c r="T5960" s="9"/>
      <c r="U5960" s="9"/>
      <c r="V5960" s="9"/>
      <c r="W5960" s="9"/>
    </row>
    <row r="5961">
      <c r="A5961" s="123"/>
      <c r="B5961" s="25"/>
      <c r="C5961" s="116"/>
      <c r="D5961" s="9"/>
      <c r="E5961" s="9"/>
      <c r="F5961" s="9"/>
      <c r="G5961" s="9"/>
      <c r="H5961" s="9"/>
      <c r="I5961" s="9"/>
      <c r="J5961" s="9"/>
      <c r="K5961" s="9"/>
      <c r="L5961" s="9"/>
      <c r="M5961" s="9"/>
      <c r="N5961" s="9"/>
      <c r="O5961" s="9"/>
      <c r="P5961" s="9"/>
      <c r="Q5961" s="9"/>
      <c r="R5961" s="9"/>
      <c r="S5961" s="9"/>
      <c r="T5961" s="9"/>
      <c r="U5961" s="9"/>
      <c r="V5961" s="9"/>
      <c r="W5961" s="9"/>
    </row>
    <row r="5962">
      <c r="A5962" s="123"/>
      <c r="B5962" s="25"/>
      <c r="C5962" s="116"/>
      <c r="D5962" s="9"/>
      <c r="E5962" s="9"/>
      <c r="F5962" s="9"/>
      <c r="G5962" s="9"/>
      <c r="H5962" s="9"/>
      <c r="I5962" s="9"/>
      <c r="J5962" s="9"/>
      <c r="K5962" s="9"/>
      <c r="L5962" s="9"/>
      <c r="M5962" s="9"/>
      <c r="N5962" s="9"/>
      <c r="O5962" s="9"/>
      <c r="P5962" s="9"/>
      <c r="Q5962" s="9"/>
      <c r="R5962" s="9"/>
      <c r="S5962" s="9"/>
      <c r="T5962" s="9"/>
      <c r="U5962" s="9"/>
      <c r="V5962" s="9"/>
      <c r="W5962" s="9"/>
    </row>
    <row r="5963">
      <c r="A5963" s="123"/>
      <c r="B5963" s="25"/>
      <c r="C5963" s="116"/>
      <c r="D5963" s="9"/>
      <c r="E5963" s="9"/>
      <c r="F5963" s="9"/>
      <c r="G5963" s="9"/>
      <c r="H5963" s="9"/>
      <c r="I5963" s="9"/>
      <c r="J5963" s="9"/>
      <c r="K5963" s="9"/>
      <c r="L5963" s="9"/>
      <c r="M5963" s="9"/>
      <c r="N5963" s="9"/>
      <c r="O5963" s="9"/>
      <c r="P5963" s="9"/>
      <c r="Q5963" s="9"/>
      <c r="R5963" s="9"/>
      <c r="S5963" s="9"/>
      <c r="T5963" s="9"/>
      <c r="U5963" s="9"/>
      <c r="V5963" s="9"/>
      <c r="W5963" s="9"/>
    </row>
    <row r="5964">
      <c r="A5964" s="123"/>
      <c r="B5964" s="25"/>
      <c r="C5964" s="116"/>
      <c r="D5964" s="9"/>
      <c r="E5964" s="9"/>
      <c r="F5964" s="9"/>
      <c r="G5964" s="9"/>
      <c r="H5964" s="9"/>
      <c r="I5964" s="9"/>
      <c r="J5964" s="9"/>
      <c r="K5964" s="9"/>
      <c r="L5964" s="9"/>
      <c r="M5964" s="9"/>
      <c r="N5964" s="9"/>
      <c r="O5964" s="9"/>
      <c r="P5964" s="9"/>
      <c r="Q5964" s="9"/>
      <c r="R5964" s="9"/>
      <c r="S5964" s="9"/>
      <c r="T5964" s="9"/>
      <c r="U5964" s="9"/>
      <c r="V5964" s="9"/>
      <c r="W5964" s="9"/>
    </row>
    <row r="5965">
      <c r="A5965" s="123"/>
      <c r="B5965" s="25"/>
      <c r="C5965" s="116"/>
      <c r="D5965" s="9"/>
      <c r="E5965" s="9"/>
      <c r="F5965" s="9"/>
      <c r="G5965" s="9"/>
      <c r="H5965" s="9"/>
      <c r="I5965" s="9"/>
      <c r="J5965" s="9"/>
      <c r="K5965" s="9"/>
      <c r="L5965" s="9"/>
      <c r="M5965" s="9"/>
      <c r="N5965" s="9"/>
      <c r="O5965" s="9"/>
      <c r="P5965" s="9"/>
      <c r="Q5965" s="9"/>
      <c r="R5965" s="9"/>
      <c r="S5965" s="9"/>
      <c r="T5965" s="9"/>
      <c r="U5965" s="9"/>
      <c r="V5965" s="9"/>
      <c r="W5965" s="9"/>
    </row>
    <row r="5966">
      <c r="A5966" s="123"/>
      <c r="B5966" s="25"/>
      <c r="C5966" s="116"/>
      <c r="D5966" s="9"/>
      <c r="E5966" s="9"/>
      <c r="F5966" s="9"/>
      <c r="G5966" s="9"/>
      <c r="H5966" s="9"/>
      <c r="I5966" s="9"/>
      <c r="J5966" s="9"/>
      <c r="K5966" s="9"/>
      <c r="L5966" s="9"/>
      <c r="M5966" s="9"/>
      <c r="N5966" s="9"/>
      <c r="O5966" s="9"/>
      <c r="P5966" s="9"/>
      <c r="Q5966" s="9"/>
      <c r="R5966" s="9"/>
      <c r="S5966" s="9"/>
      <c r="T5966" s="9"/>
      <c r="U5966" s="9"/>
      <c r="V5966" s="9"/>
      <c r="W5966" s="9"/>
    </row>
    <row r="5967">
      <c r="A5967" s="123"/>
      <c r="B5967" s="25"/>
      <c r="C5967" s="116"/>
      <c r="D5967" s="9"/>
      <c r="E5967" s="9"/>
      <c r="F5967" s="9"/>
      <c r="G5967" s="9"/>
      <c r="H5967" s="9"/>
      <c r="I5967" s="9"/>
      <c r="J5967" s="9"/>
      <c r="K5967" s="9"/>
      <c r="L5967" s="9"/>
      <c r="M5967" s="9"/>
      <c r="N5967" s="9"/>
      <c r="O5967" s="9"/>
      <c r="P5967" s="9"/>
      <c r="Q5967" s="9"/>
      <c r="R5967" s="9"/>
      <c r="S5967" s="9"/>
      <c r="T5967" s="9"/>
      <c r="U5967" s="9"/>
      <c r="V5967" s="9"/>
      <c r="W5967" s="9"/>
    </row>
    <row r="5968">
      <c r="A5968" s="123"/>
      <c r="B5968" s="25"/>
      <c r="C5968" s="116"/>
      <c r="D5968" s="9"/>
      <c r="E5968" s="9"/>
      <c r="F5968" s="9"/>
      <c r="G5968" s="9"/>
      <c r="H5968" s="9"/>
      <c r="I5968" s="9"/>
      <c r="J5968" s="9"/>
      <c r="K5968" s="9"/>
      <c r="L5968" s="9"/>
      <c r="M5968" s="9"/>
      <c r="N5968" s="9"/>
      <c r="O5968" s="9"/>
      <c r="P5968" s="9"/>
      <c r="Q5968" s="9"/>
      <c r="R5968" s="9"/>
      <c r="S5968" s="9"/>
      <c r="T5968" s="9"/>
      <c r="U5968" s="9"/>
      <c r="V5968" s="9"/>
      <c r="W5968" s="9"/>
    </row>
    <row r="5969">
      <c r="A5969" s="123"/>
      <c r="B5969" s="25"/>
      <c r="C5969" s="116"/>
      <c r="D5969" s="9"/>
      <c r="E5969" s="9"/>
      <c r="F5969" s="9"/>
      <c r="G5969" s="9"/>
      <c r="H5969" s="9"/>
      <c r="I5969" s="9"/>
      <c r="J5969" s="9"/>
      <c r="K5969" s="9"/>
      <c r="L5969" s="9"/>
      <c r="M5969" s="9"/>
      <c r="N5969" s="9"/>
      <c r="O5969" s="9"/>
      <c r="P5969" s="9"/>
      <c r="Q5969" s="9"/>
      <c r="R5969" s="9"/>
      <c r="S5969" s="9"/>
      <c r="T5969" s="9"/>
      <c r="U5969" s="9"/>
      <c r="V5969" s="9"/>
      <c r="W5969" s="9"/>
    </row>
    <row r="5970">
      <c r="A5970" s="123"/>
      <c r="B5970" s="25"/>
      <c r="C5970" s="116"/>
      <c r="D5970" s="9"/>
      <c r="E5970" s="9"/>
      <c r="F5970" s="9"/>
      <c r="G5970" s="9"/>
      <c r="H5970" s="9"/>
      <c r="I5970" s="9"/>
      <c r="J5970" s="9"/>
      <c r="K5970" s="9"/>
      <c r="L5970" s="9"/>
      <c r="M5970" s="9"/>
      <c r="N5970" s="9"/>
      <c r="O5970" s="9"/>
      <c r="P5970" s="9"/>
      <c r="Q5970" s="9"/>
      <c r="R5970" s="9"/>
      <c r="S5970" s="9"/>
      <c r="T5970" s="9"/>
      <c r="U5970" s="9"/>
      <c r="V5970" s="9"/>
      <c r="W5970" s="9"/>
    </row>
    <row r="5971">
      <c r="A5971" s="123"/>
      <c r="B5971" s="25"/>
      <c r="C5971" s="116"/>
      <c r="D5971" s="9"/>
      <c r="E5971" s="9"/>
      <c r="F5971" s="9"/>
      <c r="G5971" s="9"/>
      <c r="H5971" s="9"/>
      <c r="I5971" s="9"/>
      <c r="J5971" s="9"/>
      <c r="K5971" s="9"/>
      <c r="L5971" s="9"/>
      <c r="M5971" s="9"/>
      <c r="N5971" s="9"/>
      <c r="O5971" s="9"/>
      <c r="P5971" s="9"/>
      <c r="Q5971" s="9"/>
      <c r="R5971" s="9"/>
      <c r="S5971" s="9"/>
      <c r="T5971" s="9"/>
      <c r="U5971" s="9"/>
      <c r="V5971" s="9"/>
      <c r="W5971" s="9"/>
    </row>
    <row r="5972">
      <c r="A5972" s="123"/>
      <c r="B5972" s="25"/>
      <c r="C5972" s="116"/>
      <c r="D5972" s="9"/>
      <c r="E5972" s="9"/>
      <c r="F5972" s="9"/>
      <c r="G5972" s="9"/>
      <c r="H5972" s="9"/>
      <c r="I5972" s="9"/>
      <c r="J5972" s="9"/>
      <c r="K5972" s="9"/>
      <c r="L5972" s="9"/>
      <c r="M5972" s="9"/>
      <c r="N5972" s="9"/>
      <c r="O5972" s="9"/>
      <c r="P5972" s="9"/>
      <c r="Q5972" s="9"/>
      <c r="R5972" s="9"/>
      <c r="S5972" s="9"/>
      <c r="T5972" s="9"/>
      <c r="U5972" s="9"/>
      <c r="V5972" s="9"/>
      <c r="W5972" s="9"/>
    </row>
    <row r="5973">
      <c r="A5973" s="123"/>
      <c r="B5973" s="25"/>
      <c r="C5973" s="116"/>
      <c r="D5973" s="9"/>
      <c r="E5973" s="9"/>
      <c r="F5973" s="9"/>
      <c r="G5973" s="9"/>
      <c r="H5973" s="9"/>
      <c r="I5973" s="9"/>
      <c r="J5973" s="9"/>
      <c r="K5973" s="9"/>
      <c r="L5973" s="9"/>
      <c r="M5973" s="9"/>
      <c r="N5973" s="9"/>
      <c r="O5973" s="9"/>
      <c r="P5973" s="9"/>
      <c r="Q5973" s="9"/>
      <c r="R5973" s="9"/>
      <c r="S5973" s="9"/>
      <c r="T5973" s="9"/>
      <c r="U5973" s="9"/>
      <c r="V5973" s="9"/>
      <c r="W5973" s="9"/>
    </row>
    <row r="5974">
      <c r="A5974" s="123"/>
      <c r="B5974" s="25"/>
      <c r="C5974" s="116"/>
      <c r="D5974" s="9"/>
      <c r="E5974" s="9"/>
      <c r="F5974" s="9"/>
      <c r="G5974" s="9"/>
      <c r="H5974" s="9"/>
      <c r="I5974" s="9"/>
      <c r="J5974" s="9"/>
      <c r="K5974" s="9"/>
      <c r="L5974" s="9"/>
      <c r="M5974" s="9"/>
      <c r="N5974" s="9"/>
      <c r="O5974" s="9"/>
      <c r="P5974" s="9"/>
      <c r="Q5974" s="9"/>
      <c r="R5974" s="9"/>
      <c r="S5974" s="9"/>
      <c r="T5974" s="9"/>
      <c r="U5974" s="9"/>
      <c r="V5974" s="9"/>
      <c r="W5974" s="9"/>
    </row>
    <row r="5975">
      <c r="A5975" s="123"/>
      <c r="B5975" s="25"/>
      <c r="C5975" s="116"/>
      <c r="D5975" s="9"/>
      <c r="E5975" s="9"/>
      <c r="F5975" s="9"/>
      <c r="G5975" s="9"/>
      <c r="H5975" s="9"/>
      <c r="I5975" s="9"/>
      <c r="J5975" s="9"/>
      <c r="K5975" s="9"/>
      <c r="L5975" s="9"/>
      <c r="M5975" s="9"/>
      <c r="N5975" s="9"/>
      <c r="O5975" s="9"/>
      <c r="P5975" s="9"/>
      <c r="Q5975" s="9"/>
      <c r="R5975" s="9"/>
      <c r="S5975" s="9"/>
      <c r="T5975" s="9"/>
      <c r="U5975" s="9"/>
      <c r="V5975" s="9"/>
      <c r="W5975" s="9"/>
    </row>
    <row r="5976">
      <c r="A5976" s="123"/>
      <c r="B5976" s="25"/>
      <c r="C5976" s="116"/>
      <c r="D5976" s="9"/>
      <c r="E5976" s="9"/>
      <c r="F5976" s="9"/>
      <c r="G5976" s="9"/>
      <c r="H5976" s="9"/>
      <c r="I5976" s="9"/>
      <c r="J5976" s="9"/>
      <c r="K5976" s="9"/>
      <c r="L5976" s="9"/>
      <c r="M5976" s="9"/>
      <c r="N5976" s="9"/>
      <c r="O5976" s="9"/>
      <c r="P5976" s="9"/>
      <c r="Q5976" s="9"/>
      <c r="R5976" s="9"/>
      <c r="S5976" s="9"/>
      <c r="T5976" s="9"/>
      <c r="U5976" s="9"/>
      <c r="V5976" s="9"/>
      <c r="W5976" s="9"/>
    </row>
    <row r="5977">
      <c r="A5977" s="123"/>
      <c r="B5977" s="25"/>
      <c r="C5977" s="116"/>
      <c r="D5977" s="9"/>
      <c r="E5977" s="9"/>
      <c r="F5977" s="9"/>
      <c r="G5977" s="9"/>
      <c r="H5977" s="9"/>
      <c r="I5977" s="9"/>
      <c r="J5977" s="9"/>
      <c r="K5977" s="9"/>
      <c r="L5977" s="9"/>
      <c r="M5977" s="9"/>
      <c r="N5977" s="9"/>
      <c r="O5977" s="9"/>
      <c r="P5977" s="9"/>
      <c r="Q5977" s="9"/>
      <c r="R5977" s="9"/>
      <c r="S5977" s="9"/>
      <c r="T5977" s="9"/>
      <c r="U5977" s="9"/>
      <c r="V5977" s="9"/>
      <c r="W5977" s="9"/>
    </row>
    <row r="5978">
      <c r="A5978" s="123"/>
      <c r="B5978" s="25"/>
      <c r="C5978" s="116"/>
      <c r="D5978" s="9"/>
      <c r="E5978" s="9"/>
      <c r="F5978" s="9"/>
      <c r="G5978" s="9"/>
      <c r="H5978" s="9"/>
      <c r="I5978" s="9"/>
      <c r="J5978" s="9"/>
      <c r="K5978" s="9"/>
      <c r="L5978" s="9"/>
      <c r="M5978" s="9"/>
      <c r="N5978" s="9"/>
      <c r="O5978" s="9"/>
      <c r="P5978" s="9"/>
      <c r="Q5978" s="9"/>
      <c r="R5978" s="9"/>
      <c r="S5978" s="9"/>
      <c r="T5978" s="9"/>
      <c r="U5978" s="9"/>
      <c r="V5978" s="9"/>
      <c r="W5978" s="9"/>
    </row>
    <row r="5979">
      <c r="A5979" s="123"/>
      <c r="B5979" s="25"/>
      <c r="C5979" s="116"/>
      <c r="D5979" s="9"/>
      <c r="E5979" s="9"/>
      <c r="F5979" s="9"/>
      <c r="G5979" s="9"/>
      <c r="H5979" s="9"/>
      <c r="I5979" s="9"/>
      <c r="J5979" s="9"/>
      <c r="K5979" s="9"/>
      <c r="L5979" s="9"/>
      <c r="M5979" s="9"/>
      <c r="N5979" s="9"/>
      <c r="O5979" s="9"/>
      <c r="P5979" s="9"/>
      <c r="Q5979" s="9"/>
      <c r="R5979" s="9"/>
      <c r="S5979" s="9"/>
      <c r="T5979" s="9"/>
      <c r="U5979" s="9"/>
      <c r="V5979" s="9"/>
      <c r="W5979" s="9"/>
    </row>
    <row r="5980">
      <c r="A5980" s="123"/>
      <c r="B5980" s="25"/>
      <c r="C5980" s="116"/>
      <c r="D5980" s="9"/>
      <c r="E5980" s="9"/>
      <c r="F5980" s="9"/>
      <c r="G5980" s="9"/>
      <c r="H5980" s="9"/>
      <c r="I5980" s="9"/>
      <c r="J5980" s="9"/>
      <c r="K5980" s="9"/>
      <c r="L5980" s="9"/>
      <c r="M5980" s="9"/>
      <c r="N5980" s="9"/>
      <c r="O5980" s="9"/>
      <c r="P5980" s="9"/>
      <c r="Q5980" s="9"/>
      <c r="R5980" s="9"/>
      <c r="S5980" s="9"/>
      <c r="T5980" s="9"/>
      <c r="U5980" s="9"/>
      <c r="V5980" s="9"/>
      <c r="W5980" s="9"/>
    </row>
    <row r="5981">
      <c r="A5981" s="123"/>
      <c r="B5981" s="25"/>
      <c r="C5981" s="116"/>
      <c r="D5981" s="9"/>
      <c r="E5981" s="9"/>
      <c r="F5981" s="9"/>
      <c r="G5981" s="9"/>
      <c r="H5981" s="9"/>
      <c r="I5981" s="9"/>
      <c r="J5981" s="9"/>
      <c r="K5981" s="9"/>
      <c r="L5981" s="9"/>
      <c r="M5981" s="9"/>
      <c r="N5981" s="9"/>
      <c r="O5981" s="9"/>
      <c r="P5981" s="9"/>
      <c r="Q5981" s="9"/>
      <c r="R5981" s="9"/>
      <c r="S5981" s="9"/>
      <c r="T5981" s="9"/>
      <c r="U5981" s="9"/>
      <c r="V5981" s="9"/>
      <c r="W5981" s="9"/>
    </row>
    <row r="5982">
      <c r="A5982" s="123"/>
      <c r="B5982" s="25"/>
      <c r="C5982" s="116"/>
      <c r="D5982" s="9"/>
      <c r="E5982" s="9"/>
      <c r="F5982" s="9"/>
      <c r="G5982" s="9"/>
      <c r="H5982" s="9"/>
      <c r="I5982" s="9"/>
      <c r="J5982" s="9"/>
      <c r="K5982" s="9"/>
      <c r="L5982" s="9"/>
      <c r="M5982" s="9"/>
      <c r="N5982" s="9"/>
      <c r="O5982" s="9"/>
      <c r="P5982" s="9"/>
      <c r="Q5982" s="9"/>
      <c r="R5982" s="9"/>
      <c r="S5982" s="9"/>
      <c r="T5982" s="9"/>
      <c r="U5982" s="9"/>
      <c r="V5982" s="9"/>
      <c r="W5982" s="9"/>
    </row>
    <row r="5983">
      <c r="A5983" s="123"/>
      <c r="B5983" s="25"/>
      <c r="C5983" s="116"/>
      <c r="D5983" s="9"/>
      <c r="E5983" s="9"/>
      <c r="F5983" s="9"/>
      <c r="G5983" s="9"/>
      <c r="H5983" s="9"/>
      <c r="I5983" s="9"/>
      <c r="J5983" s="9"/>
      <c r="K5983" s="9"/>
      <c r="L5983" s="9"/>
      <c r="M5983" s="9"/>
      <c r="N5983" s="9"/>
      <c r="O5983" s="9"/>
      <c r="P5983" s="9"/>
      <c r="Q5983" s="9"/>
      <c r="R5983" s="9"/>
      <c r="S5983" s="9"/>
      <c r="T5983" s="9"/>
      <c r="U5983" s="9"/>
      <c r="V5983" s="9"/>
      <c r="W5983" s="9"/>
    </row>
    <row r="5984">
      <c r="A5984" s="123"/>
      <c r="B5984" s="25"/>
      <c r="C5984" s="116"/>
      <c r="D5984" s="9"/>
      <c r="E5984" s="9"/>
      <c r="F5984" s="9"/>
      <c r="G5984" s="9"/>
      <c r="H5984" s="9"/>
      <c r="I5984" s="9"/>
      <c r="J5984" s="9"/>
      <c r="K5984" s="9"/>
      <c r="L5984" s="9"/>
      <c r="M5984" s="9"/>
      <c r="N5984" s="9"/>
      <c r="O5984" s="9"/>
      <c r="P5984" s="9"/>
      <c r="Q5984" s="9"/>
      <c r="R5984" s="9"/>
      <c r="S5984" s="9"/>
      <c r="T5984" s="9"/>
      <c r="U5984" s="9"/>
      <c r="V5984" s="9"/>
      <c r="W5984" s="9"/>
    </row>
    <row r="5985">
      <c r="A5985" s="123"/>
      <c r="B5985" s="25"/>
      <c r="C5985" s="116"/>
      <c r="D5985" s="9"/>
      <c r="E5985" s="9"/>
      <c r="F5985" s="9"/>
      <c r="G5985" s="9"/>
      <c r="H5985" s="9"/>
      <c r="I5985" s="9"/>
      <c r="J5985" s="9"/>
      <c r="K5985" s="9"/>
      <c r="L5985" s="9"/>
      <c r="M5985" s="9"/>
      <c r="N5985" s="9"/>
      <c r="O5985" s="9"/>
      <c r="P5985" s="9"/>
      <c r="Q5985" s="9"/>
      <c r="R5985" s="9"/>
      <c r="S5985" s="9"/>
      <c r="T5985" s="9"/>
      <c r="U5985" s="9"/>
      <c r="V5985" s="9"/>
      <c r="W5985" s="9"/>
    </row>
    <row r="5986">
      <c r="A5986" s="123"/>
      <c r="B5986" s="25"/>
      <c r="C5986" s="116"/>
      <c r="D5986" s="9"/>
      <c r="E5986" s="9"/>
      <c r="F5986" s="9"/>
      <c r="G5986" s="9"/>
      <c r="H5986" s="9"/>
      <c r="I5986" s="9"/>
      <c r="J5986" s="9"/>
      <c r="K5986" s="9"/>
      <c r="L5986" s="9"/>
      <c r="M5986" s="9"/>
      <c r="N5986" s="9"/>
      <c r="O5986" s="9"/>
      <c r="P5986" s="9"/>
      <c r="Q5986" s="9"/>
      <c r="R5986" s="9"/>
      <c r="S5986" s="9"/>
      <c r="T5986" s="9"/>
      <c r="U5986" s="9"/>
      <c r="V5986" s="9"/>
      <c r="W5986" s="9"/>
    </row>
    <row r="5987">
      <c r="A5987" s="123"/>
      <c r="B5987" s="25"/>
      <c r="C5987" s="116"/>
      <c r="D5987" s="9"/>
      <c r="E5987" s="9"/>
      <c r="F5987" s="9"/>
      <c r="G5987" s="9"/>
      <c r="H5987" s="9"/>
      <c r="I5987" s="9"/>
      <c r="J5987" s="9"/>
      <c r="K5987" s="9"/>
      <c r="L5987" s="9"/>
      <c r="M5987" s="9"/>
      <c r="N5987" s="9"/>
      <c r="O5987" s="9"/>
      <c r="P5987" s="9"/>
      <c r="Q5987" s="9"/>
      <c r="R5987" s="9"/>
      <c r="S5987" s="9"/>
      <c r="T5987" s="9"/>
      <c r="U5987" s="9"/>
      <c r="V5987" s="9"/>
      <c r="W5987" s="9"/>
    </row>
    <row r="5988">
      <c r="A5988" s="123"/>
      <c r="B5988" s="25"/>
      <c r="C5988" s="116"/>
      <c r="D5988" s="9"/>
      <c r="E5988" s="9"/>
      <c r="F5988" s="9"/>
      <c r="G5988" s="9"/>
      <c r="H5988" s="9"/>
      <c r="I5988" s="9"/>
      <c r="J5988" s="9"/>
      <c r="K5988" s="9"/>
      <c r="L5988" s="9"/>
      <c r="M5988" s="9"/>
      <c r="N5988" s="9"/>
      <c r="O5988" s="9"/>
      <c r="P5988" s="9"/>
      <c r="Q5988" s="9"/>
      <c r="R5988" s="9"/>
      <c r="S5988" s="9"/>
      <c r="T5988" s="9"/>
      <c r="U5988" s="9"/>
      <c r="V5988" s="9"/>
      <c r="W5988" s="9"/>
    </row>
    <row r="5989">
      <c r="A5989" s="123"/>
      <c r="B5989" s="25"/>
      <c r="C5989" s="116"/>
      <c r="D5989" s="9"/>
      <c r="E5989" s="9"/>
      <c r="F5989" s="9"/>
      <c r="G5989" s="9"/>
      <c r="H5989" s="9"/>
      <c r="I5989" s="9"/>
      <c r="J5989" s="9"/>
      <c r="K5989" s="9"/>
      <c r="L5989" s="9"/>
      <c r="M5989" s="9"/>
      <c r="N5989" s="9"/>
      <c r="O5989" s="9"/>
      <c r="P5989" s="9"/>
      <c r="Q5989" s="9"/>
      <c r="R5989" s="9"/>
      <c r="S5989" s="9"/>
      <c r="T5989" s="9"/>
      <c r="U5989" s="9"/>
      <c r="V5989" s="9"/>
      <c r="W5989" s="9"/>
    </row>
    <row r="5990">
      <c r="A5990" s="123"/>
      <c r="B5990" s="25"/>
      <c r="C5990" s="116"/>
      <c r="D5990" s="9"/>
      <c r="E5990" s="9"/>
      <c r="F5990" s="9"/>
      <c r="G5990" s="9"/>
      <c r="H5990" s="9"/>
      <c r="I5990" s="9"/>
      <c r="J5990" s="9"/>
      <c r="K5990" s="9"/>
      <c r="L5990" s="9"/>
      <c r="M5990" s="9"/>
      <c r="N5990" s="9"/>
      <c r="O5990" s="9"/>
      <c r="P5990" s="9"/>
      <c r="Q5990" s="9"/>
      <c r="R5990" s="9"/>
      <c r="S5990" s="9"/>
      <c r="T5990" s="9"/>
      <c r="U5990" s="9"/>
      <c r="V5990" s="9"/>
      <c r="W5990" s="9"/>
    </row>
    <row r="5991">
      <c r="A5991" s="123"/>
      <c r="B5991" s="25"/>
      <c r="C5991" s="116"/>
      <c r="D5991" s="9"/>
      <c r="E5991" s="9"/>
      <c r="F5991" s="9"/>
      <c r="G5991" s="9"/>
      <c r="H5991" s="9"/>
      <c r="I5991" s="9"/>
      <c r="J5991" s="9"/>
      <c r="K5991" s="9"/>
      <c r="L5991" s="9"/>
      <c r="M5991" s="9"/>
      <c r="N5991" s="9"/>
      <c r="O5991" s="9"/>
      <c r="P5991" s="9"/>
      <c r="Q5991" s="9"/>
      <c r="R5991" s="9"/>
      <c r="S5991" s="9"/>
      <c r="T5991" s="9"/>
      <c r="U5991" s="9"/>
      <c r="V5991" s="9"/>
      <c r="W5991" s="9"/>
    </row>
    <row r="5992">
      <c r="A5992" s="123"/>
      <c r="B5992" s="25"/>
      <c r="C5992" s="116"/>
      <c r="D5992" s="9"/>
      <c r="E5992" s="9"/>
      <c r="F5992" s="9"/>
      <c r="G5992" s="9"/>
      <c r="H5992" s="9"/>
      <c r="I5992" s="9"/>
      <c r="J5992" s="9"/>
      <c r="K5992" s="9"/>
      <c r="L5992" s="9"/>
      <c r="M5992" s="9"/>
      <c r="N5992" s="9"/>
      <c r="O5992" s="9"/>
      <c r="P5992" s="9"/>
      <c r="Q5992" s="9"/>
      <c r="R5992" s="9"/>
      <c r="S5992" s="9"/>
      <c r="T5992" s="9"/>
      <c r="U5992" s="9"/>
      <c r="V5992" s="9"/>
      <c r="W5992" s="9"/>
    </row>
    <row r="5993">
      <c r="A5993" s="123"/>
      <c r="B5993" s="25"/>
      <c r="C5993" s="116"/>
      <c r="D5993" s="9"/>
      <c r="E5993" s="9"/>
      <c r="F5993" s="9"/>
      <c r="G5993" s="9"/>
      <c r="H5993" s="9"/>
      <c r="I5993" s="9"/>
      <c r="J5993" s="9"/>
      <c r="K5993" s="9"/>
      <c r="L5993" s="9"/>
      <c r="M5993" s="9"/>
      <c r="N5993" s="9"/>
      <c r="O5993" s="9"/>
      <c r="P5993" s="9"/>
      <c r="Q5993" s="9"/>
      <c r="R5993" s="9"/>
      <c r="S5993" s="9"/>
      <c r="T5993" s="9"/>
      <c r="U5993" s="9"/>
      <c r="V5993" s="9"/>
      <c r="W5993" s="9"/>
    </row>
    <row r="5994">
      <c r="A5994" s="123"/>
      <c r="B5994" s="25"/>
      <c r="C5994" s="116"/>
      <c r="D5994" s="9"/>
      <c r="E5994" s="9"/>
      <c r="F5994" s="9"/>
      <c r="G5994" s="9"/>
      <c r="H5994" s="9"/>
      <c r="I5994" s="9"/>
      <c r="J5994" s="9"/>
      <c r="K5994" s="9"/>
      <c r="L5994" s="9"/>
      <c r="M5994" s="9"/>
      <c r="N5994" s="9"/>
      <c r="O5994" s="9"/>
      <c r="P5994" s="9"/>
      <c r="Q5994" s="9"/>
      <c r="R5994" s="9"/>
      <c r="S5994" s="9"/>
      <c r="T5994" s="9"/>
      <c r="U5994" s="9"/>
      <c r="V5994" s="9"/>
      <c r="W5994" s="9"/>
    </row>
    <row r="5995">
      <c r="A5995" s="123"/>
      <c r="B5995" s="25"/>
      <c r="C5995" s="116"/>
      <c r="D5995" s="9"/>
      <c r="E5995" s="9"/>
      <c r="F5995" s="9"/>
      <c r="G5995" s="9"/>
      <c r="H5995" s="9"/>
      <c r="I5995" s="9"/>
      <c r="J5995" s="9"/>
      <c r="K5995" s="9"/>
      <c r="L5995" s="9"/>
      <c r="M5995" s="9"/>
      <c r="N5995" s="9"/>
      <c r="O5995" s="9"/>
      <c r="P5995" s="9"/>
      <c r="Q5995" s="9"/>
      <c r="R5995" s="9"/>
      <c r="S5995" s="9"/>
      <c r="T5995" s="9"/>
      <c r="U5995" s="9"/>
      <c r="V5995" s="9"/>
      <c r="W5995" s="9"/>
    </row>
    <row r="5996">
      <c r="A5996" s="123"/>
      <c r="B5996" s="25"/>
      <c r="C5996" s="116"/>
      <c r="D5996" s="9"/>
      <c r="E5996" s="9"/>
      <c r="F5996" s="9"/>
      <c r="G5996" s="9"/>
      <c r="H5996" s="9"/>
      <c r="I5996" s="9"/>
      <c r="J5996" s="9"/>
      <c r="K5996" s="9"/>
      <c r="L5996" s="9"/>
      <c r="M5996" s="9"/>
      <c r="N5996" s="9"/>
      <c r="O5996" s="9"/>
      <c r="P5996" s="9"/>
      <c r="Q5996" s="9"/>
      <c r="R5996" s="9"/>
      <c r="S5996" s="9"/>
      <c r="T5996" s="9"/>
      <c r="U5996" s="9"/>
      <c r="V5996" s="9"/>
      <c r="W5996" s="9"/>
    </row>
    <row r="5997">
      <c r="A5997" s="123"/>
      <c r="B5997" s="25"/>
      <c r="C5997" s="116"/>
      <c r="D5997" s="9"/>
      <c r="E5997" s="9"/>
      <c r="F5997" s="9"/>
      <c r="G5997" s="9"/>
      <c r="H5997" s="9"/>
      <c r="I5997" s="9"/>
      <c r="J5997" s="9"/>
      <c r="K5997" s="9"/>
      <c r="L5997" s="9"/>
      <c r="M5997" s="9"/>
      <c r="N5997" s="9"/>
      <c r="O5997" s="9"/>
      <c r="P5997" s="9"/>
      <c r="Q5997" s="9"/>
      <c r="R5997" s="9"/>
      <c r="S5997" s="9"/>
      <c r="T5997" s="9"/>
      <c r="U5997" s="9"/>
      <c r="V5997" s="9"/>
      <c r="W5997" s="9"/>
    </row>
    <row r="5998">
      <c r="A5998" s="123"/>
      <c r="B5998" s="25"/>
      <c r="C5998" s="116"/>
      <c r="D5998" s="9"/>
      <c r="E5998" s="9"/>
      <c r="F5998" s="9"/>
      <c r="G5998" s="9"/>
      <c r="H5998" s="9"/>
      <c r="I5998" s="9"/>
      <c r="J5998" s="9"/>
      <c r="K5998" s="9"/>
      <c r="L5998" s="9"/>
      <c r="M5998" s="9"/>
      <c r="N5998" s="9"/>
      <c r="O5998" s="9"/>
      <c r="P5998" s="9"/>
      <c r="Q5998" s="9"/>
      <c r="R5998" s="9"/>
      <c r="S5998" s="9"/>
      <c r="T5998" s="9"/>
      <c r="U5998" s="9"/>
      <c r="V5998" s="9"/>
      <c r="W5998" s="9"/>
    </row>
    <row r="5999">
      <c r="A5999" s="123"/>
      <c r="B5999" s="25"/>
      <c r="C5999" s="116"/>
      <c r="D5999" s="9"/>
      <c r="E5999" s="9"/>
      <c r="F5999" s="9"/>
      <c r="G5999" s="9"/>
      <c r="H5999" s="9"/>
      <c r="I5999" s="9"/>
      <c r="J5999" s="9"/>
      <c r="K5999" s="9"/>
      <c r="L5999" s="9"/>
      <c r="M5999" s="9"/>
      <c r="N5999" s="9"/>
      <c r="O5999" s="9"/>
      <c r="P5999" s="9"/>
      <c r="Q5999" s="9"/>
      <c r="R5999" s="9"/>
      <c r="S5999" s="9"/>
      <c r="T5999" s="9"/>
      <c r="U5999" s="9"/>
      <c r="V5999" s="9"/>
      <c r="W5999" s="9"/>
    </row>
    <row r="6000">
      <c r="A6000" s="123"/>
      <c r="B6000" s="25"/>
      <c r="C6000" s="116"/>
      <c r="D6000" s="9"/>
      <c r="E6000" s="9"/>
      <c r="F6000" s="9"/>
      <c r="G6000" s="9"/>
      <c r="H6000" s="9"/>
      <c r="I6000" s="9"/>
      <c r="J6000" s="9"/>
      <c r="K6000" s="9"/>
      <c r="L6000" s="9"/>
      <c r="M6000" s="9"/>
      <c r="N6000" s="9"/>
      <c r="O6000" s="9"/>
      <c r="P6000" s="9"/>
      <c r="Q6000" s="9"/>
      <c r="R6000" s="9"/>
      <c r="S6000" s="9"/>
      <c r="T6000" s="9"/>
      <c r="U6000" s="9"/>
      <c r="V6000" s="9"/>
      <c r="W6000" s="9"/>
    </row>
    <row r="6001">
      <c r="A6001" s="123"/>
      <c r="B6001" s="25"/>
      <c r="C6001" s="116"/>
      <c r="D6001" s="9"/>
      <c r="E6001" s="9"/>
      <c r="F6001" s="9"/>
      <c r="G6001" s="9"/>
      <c r="H6001" s="9"/>
      <c r="I6001" s="9"/>
      <c r="J6001" s="9"/>
      <c r="K6001" s="9"/>
      <c r="L6001" s="9"/>
      <c r="M6001" s="9"/>
      <c r="N6001" s="9"/>
      <c r="O6001" s="9"/>
      <c r="P6001" s="9"/>
      <c r="Q6001" s="9"/>
      <c r="R6001" s="9"/>
      <c r="S6001" s="9"/>
      <c r="T6001" s="9"/>
      <c r="U6001" s="9"/>
      <c r="V6001" s="9"/>
      <c r="W6001" s="9"/>
    </row>
    <row r="6002">
      <c r="A6002" s="123"/>
      <c r="B6002" s="25"/>
      <c r="C6002" s="116"/>
      <c r="D6002" s="9"/>
      <c r="E6002" s="9"/>
      <c r="F6002" s="9"/>
      <c r="G6002" s="9"/>
      <c r="H6002" s="9"/>
      <c r="I6002" s="9"/>
      <c r="J6002" s="9"/>
      <c r="K6002" s="9"/>
      <c r="L6002" s="9"/>
      <c r="M6002" s="9"/>
      <c r="N6002" s="9"/>
      <c r="O6002" s="9"/>
      <c r="P6002" s="9"/>
      <c r="Q6002" s="9"/>
      <c r="R6002" s="9"/>
      <c r="S6002" s="9"/>
      <c r="T6002" s="9"/>
      <c r="U6002" s="9"/>
      <c r="V6002" s="9"/>
      <c r="W6002" s="9"/>
    </row>
    <row r="6003">
      <c r="A6003" s="123"/>
      <c r="B6003" s="25"/>
      <c r="C6003" s="116"/>
      <c r="D6003" s="9"/>
      <c r="E6003" s="9"/>
      <c r="F6003" s="9"/>
      <c r="G6003" s="9"/>
      <c r="H6003" s="9"/>
      <c r="I6003" s="9"/>
      <c r="J6003" s="9"/>
      <c r="K6003" s="9"/>
      <c r="L6003" s="9"/>
      <c r="M6003" s="9"/>
      <c r="N6003" s="9"/>
      <c r="O6003" s="9"/>
      <c r="P6003" s="9"/>
      <c r="Q6003" s="9"/>
      <c r="R6003" s="9"/>
      <c r="S6003" s="9"/>
      <c r="T6003" s="9"/>
      <c r="U6003" s="9"/>
      <c r="V6003" s="9"/>
      <c r="W6003" s="9"/>
    </row>
    <row r="6004">
      <c r="A6004" s="123"/>
      <c r="B6004" s="25"/>
      <c r="C6004" s="116"/>
      <c r="D6004" s="9"/>
      <c r="E6004" s="9"/>
      <c r="F6004" s="9"/>
      <c r="G6004" s="9"/>
      <c r="H6004" s="9"/>
      <c r="I6004" s="9"/>
      <c r="J6004" s="9"/>
      <c r="K6004" s="9"/>
      <c r="L6004" s="9"/>
      <c r="M6004" s="9"/>
      <c r="N6004" s="9"/>
      <c r="O6004" s="9"/>
      <c r="P6004" s="9"/>
      <c r="Q6004" s="9"/>
      <c r="R6004" s="9"/>
      <c r="S6004" s="9"/>
      <c r="T6004" s="9"/>
      <c r="U6004" s="9"/>
      <c r="V6004" s="9"/>
      <c r="W6004" s="9"/>
    </row>
    <row r="6005">
      <c r="A6005" s="123"/>
      <c r="B6005" s="25"/>
      <c r="C6005" s="116"/>
      <c r="D6005" s="9"/>
      <c r="E6005" s="9"/>
      <c r="F6005" s="9"/>
      <c r="G6005" s="9"/>
      <c r="H6005" s="9"/>
      <c r="I6005" s="9"/>
      <c r="J6005" s="9"/>
      <c r="K6005" s="9"/>
      <c r="L6005" s="9"/>
      <c r="M6005" s="9"/>
      <c r="N6005" s="9"/>
      <c r="O6005" s="9"/>
      <c r="P6005" s="9"/>
      <c r="Q6005" s="9"/>
      <c r="R6005" s="9"/>
      <c r="S6005" s="9"/>
      <c r="T6005" s="9"/>
      <c r="U6005" s="9"/>
      <c r="V6005" s="9"/>
      <c r="W6005" s="9"/>
    </row>
    <row r="6006">
      <c r="A6006" s="123"/>
      <c r="B6006" s="25"/>
      <c r="C6006" s="116"/>
      <c r="D6006" s="9"/>
      <c r="E6006" s="9"/>
      <c r="F6006" s="9"/>
      <c r="G6006" s="9"/>
      <c r="H6006" s="9"/>
      <c r="I6006" s="9"/>
      <c r="J6006" s="9"/>
      <c r="K6006" s="9"/>
      <c r="L6006" s="9"/>
      <c r="M6006" s="9"/>
      <c r="N6006" s="9"/>
      <c r="O6006" s="9"/>
      <c r="P6006" s="9"/>
      <c r="Q6006" s="9"/>
      <c r="R6006" s="9"/>
      <c r="S6006" s="9"/>
      <c r="T6006" s="9"/>
      <c r="U6006" s="9"/>
      <c r="V6006" s="9"/>
      <c r="W6006" s="9"/>
    </row>
    <row r="6007">
      <c r="A6007" s="123"/>
      <c r="B6007" s="25"/>
      <c r="C6007" s="116"/>
      <c r="D6007" s="9"/>
      <c r="E6007" s="9"/>
      <c r="F6007" s="9"/>
      <c r="G6007" s="9"/>
      <c r="H6007" s="9"/>
      <c r="I6007" s="9"/>
      <c r="J6007" s="9"/>
      <c r="K6007" s="9"/>
      <c r="L6007" s="9"/>
      <c r="M6007" s="9"/>
      <c r="N6007" s="9"/>
      <c r="O6007" s="9"/>
      <c r="P6007" s="9"/>
      <c r="Q6007" s="9"/>
      <c r="R6007" s="9"/>
      <c r="S6007" s="9"/>
      <c r="T6007" s="9"/>
      <c r="U6007" s="9"/>
      <c r="V6007" s="9"/>
      <c r="W6007" s="9"/>
    </row>
    <row r="6008">
      <c r="A6008" s="123"/>
      <c r="B6008" s="25"/>
      <c r="C6008" s="116"/>
      <c r="D6008" s="9"/>
      <c r="E6008" s="9"/>
      <c r="F6008" s="9"/>
      <c r="G6008" s="9"/>
      <c r="H6008" s="9"/>
      <c r="I6008" s="9"/>
      <c r="J6008" s="9"/>
      <c r="K6008" s="9"/>
      <c r="L6008" s="9"/>
      <c r="M6008" s="9"/>
      <c r="N6008" s="9"/>
      <c r="O6008" s="9"/>
      <c r="P6008" s="9"/>
      <c r="Q6008" s="9"/>
      <c r="R6008" s="9"/>
      <c r="S6008" s="9"/>
      <c r="T6008" s="9"/>
      <c r="U6008" s="9"/>
      <c r="V6008" s="9"/>
      <c r="W6008" s="9"/>
    </row>
    <row r="6009">
      <c r="A6009" s="123"/>
      <c r="B6009" s="25"/>
      <c r="C6009" s="116"/>
      <c r="D6009" s="9"/>
      <c r="E6009" s="9"/>
      <c r="F6009" s="9"/>
      <c r="G6009" s="9"/>
      <c r="H6009" s="9"/>
      <c r="I6009" s="9"/>
      <c r="J6009" s="9"/>
      <c r="K6009" s="9"/>
      <c r="L6009" s="9"/>
      <c r="M6009" s="9"/>
      <c r="N6009" s="9"/>
      <c r="O6009" s="9"/>
      <c r="P6009" s="9"/>
      <c r="Q6009" s="9"/>
      <c r="R6009" s="9"/>
      <c r="S6009" s="9"/>
      <c r="T6009" s="9"/>
      <c r="U6009" s="9"/>
      <c r="V6009" s="9"/>
      <c r="W6009" s="9"/>
    </row>
    <row r="6010">
      <c r="A6010" s="123"/>
      <c r="B6010" s="25"/>
      <c r="C6010" s="116"/>
      <c r="D6010" s="9"/>
      <c r="E6010" s="9"/>
      <c r="F6010" s="9"/>
      <c r="G6010" s="9"/>
      <c r="H6010" s="9"/>
      <c r="I6010" s="9"/>
      <c r="J6010" s="9"/>
      <c r="K6010" s="9"/>
      <c r="L6010" s="9"/>
      <c r="M6010" s="9"/>
      <c r="N6010" s="9"/>
      <c r="O6010" s="9"/>
      <c r="P6010" s="9"/>
      <c r="Q6010" s="9"/>
      <c r="R6010" s="9"/>
      <c r="S6010" s="9"/>
      <c r="T6010" s="9"/>
      <c r="U6010" s="9"/>
      <c r="V6010" s="9"/>
      <c r="W6010" s="9"/>
    </row>
    <row r="6011">
      <c r="A6011" s="123"/>
      <c r="B6011" s="25"/>
      <c r="C6011" s="116"/>
      <c r="D6011" s="9"/>
      <c r="E6011" s="9"/>
      <c r="F6011" s="9"/>
      <c r="G6011" s="9"/>
      <c r="H6011" s="9"/>
      <c r="I6011" s="9"/>
      <c r="J6011" s="9"/>
      <c r="K6011" s="9"/>
      <c r="L6011" s="9"/>
      <c r="M6011" s="9"/>
      <c r="N6011" s="9"/>
      <c r="O6011" s="9"/>
      <c r="P6011" s="9"/>
      <c r="Q6011" s="9"/>
      <c r="R6011" s="9"/>
      <c r="S6011" s="9"/>
      <c r="T6011" s="9"/>
      <c r="U6011" s="9"/>
      <c r="V6011" s="9"/>
      <c r="W6011" s="9"/>
    </row>
    <row r="6012">
      <c r="A6012" s="123"/>
      <c r="B6012" s="25"/>
      <c r="C6012" s="116"/>
      <c r="D6012" s="9"/>
      <c r="E6012" s="9"/>
      <c r="F6012" s="9"/>
      <c r="G6012" s="9"/>
      <c r="H6012" s="9"/>
      <c r="I6012" s="9"/>
      <c r="J6012" s="9"/>
      <c r="K6012" s="9"/>
      <c r="L6012" s="9"/>
      <c r="M6012" s="9"/>
      <c r="N6012" s="9"/>
      <c r="O6012" s="9"/>
      <c r="P6012" s="9"/>
      <c r="Q6012" s="9"/>
      <c r="R6012" s="9"/>
      <c r="S6012" s="9"/>
      <c r="T6012" s="9"/>
      <c r="U6012" s="9"/>
      <c r="V6012" s="9"/>
      <c r="W6012" s="9"/>
    </row>
    <row r="6013">
      <c r="A6013" s="123"/>
      <c r="B6013" s="25"/>
      <c r="C6013" s="116"/>
      <c r="D6013" s="9"/>
      <c r="E6013" s="9"/>
      <c r="F6013" s="9"/>
      <c r="G6013" s="9"/>
      <c r="H6013" s="9"/>
      <c r="I6013" s="9"/>
      <c r="J6013" s="9"/>
      <c r="K6013" s="9"/>
      <c r="L6013" s="9"/>
      <c r="M6013" s="9"/>
      <c r="N6013" s="9"/>
      <c r="O6013" s="9"/>
      <c r="P6013" s="9"/>
      <c r="Q6013" s="9"/>
      <c r="R6013" s="9"/>
      <c r="S6013" s="9"/>
      <c r="T6013" s="9"/>
      <c r="U6013" s="9"/>
      <c r="V6013" s="9"/>
      <c r="W6013" s="9"/>
    </row>
    <row r="6014">
      <c r="A6014" s="123"/>
      <c r="B6014" s="25"/>
      <c r="C6014" s="116"/>
      <c r="D6014" s="9"/>
      <c r="E6014" s="9"/>
      <c r="F6014" s="9"/>
      <c r="G6014" s="9"/>
      <c r="H6014" s="9"/>
      <c r="I6014" s="9"/>
      <c r="J6014" s="9"/>
      <c r="K6014" s="9"/>
      <c r="L6014" s="9"/>
      <c r="M6014" s="9"/>
      <c r="N6014" s="9"/>
      <c r="O6014" s="9"/>
      <c r="P6014" s="9"/>
      <c r="Q6014" s="9"/>
      <c r="R6014" s="9"/>
      <c r="S6014" s="9"/>
      <c r="T6014" s="9"/>
      <c r="U6014" s="9"/>
      <c r="V6014" s="9"/>
      <c r="W6014" s="9"/>
    </row>
    <row r="6015">
      <c r="A6015" s="123"/>
      <c r="B6015" s="25"/>
      <c r="C6015" s="116"/>
      <c r="D6015" s="9"/>
      <c r="E6015" s="9"/>
      <c r="F6015" s="9"/>
      <c r="G6015" s="9"/>
      <c r="H6015" s="9"/>
      <c r="I6015" s="9"/>
      <c r="J6015" s="9"/>
      <c r="K6015" s="9"/>
      <c r="L6015" s="9"/>
      <c r="M6015" s="9"/>
      <c r="N6015" s="9"/>
      <c r="O6015" s="9"/>
      <c r="P6015" s="9"/>
      <c r="Q6015" s="9"/>
      <c r="R6015" s="9"/>
      <c r="S6015" s="9"/>
      <c r="T6015" s="9"/>
      <c r="U6015" s="9"/>
      <c r="V6015" s="9"/>
      <c r="W6015" s="9"/>
    </row>
    <row r="6016">
      <c r="A6016" s="123"/>
      <c r="B6016" s="25"/>
      <c r="C6016" s="116"/>
      <c r="D6016" s="9"/>
      <c r="E6016" s="9"/>
      <c r="F6016" s="9"/>
      <c r="G6016" s="9"/>
      <c r="H6016" s="9"/>
      <c r="I6016" s="9"/>
      <c r="J6016" s="9"/>
      <c r="K6016" s="9"/>
      <c r="L6016" s="9"/>
      <c r="M6016" s="9"/>
      <c r="N6016" s="9"/>
      <c r="O6016" s="9"/>
      <c r="P6016" s="9"/>
      <c r="Q6016" s="9"/>
      <c r="R6016" s="9"/>
      <c r="S6016" s="9"/>
      <c r="T6016" s="9"/>
      <c r="U6016" s="9"/>
      <c r="V6016" s="9"/>
      <c r="W6016" s="9"/>
    </row>
    <row r="6017">
      <c r="A6017" s="123"/>
      <c r="B6017" s="25"/>
      <c r="C6017" s="116"/>
      <c r="D6017" s="9"/>
      <c r="E6017" s="9"/>
      <c r="F6017" s="9"/>
      <c r="G6017" s="9"/>
      <c r="H6017" s="9"/>
      <c r="I6017" s="9"/>
      <c r="J6017" s="9"/>
      <c r="K6017" s="9"/>
      <c r="L6017" s="9"/>
      <c r="M6017" s="9"/>
      <c r="N6017" s="9"/>
      <c r="O6017" s="9"/>
      <c r="P6017" s="9"/>
      <c r="Q6017" s="9"/>
      <c r="R6017" s="9"/>
      <c r="S6017" s="9"/>
      <c r="T6017" s="9"/>
      <c r="U6017" s="9"/>
      <c r="V6017" s="9"/>
      <c r="W6017" s="9"/>
    </row>
    <row r="6018">
      <c r="A6018" s="123"/>
      <c r="B6018" s="25"/>
      <c r="C6018" s="116"/>
      <c r="D6018" s="9"/>
      <c r="E6018" s="9"/>
      <c r="F6018" s="9"/>
      <c r="G6018" s="9"/>
      <c r="H6018" s="9"/>
      <c r="I6018" s="9"/>
      <c r="J6018" s="9"/>
      <c r="K6018" s="9"/>
      <c r="L6018" s="9"/>
      <c r="M6018" s="9"/>
      <c r="N6018" s="9"/>
      <c r="O6018" s="9"/>
      <c r="P6018" s="9"/>
      <c r="Q6018" s="9"/>
      <c r="R6018" s="9"/>
      <c r="S6018" s="9"/>
      <c r="T6018" s="9"/>
      <c r="U6018" s="9"/>
      <c r="V6018" s="9"/>
      <c r="W6018" s="9"/>
    </row>
    <row r="6019">
      <c r="A6019" s="123"/>
      <c r="B6019" s="25"/>
      <c r="C6019" s="116"/>
      <c r="D6019" s="9"/>
      <c r="E6019" s="9"/>
      <c r="F6019" s="9"/>
      <c r="G6019" s="9"/>
      <c r="H6019" s="9"/>
      <c r="I6019" s="9"/>
      <c r="J6019" s="9"/>
      <c r="K6019" s="9"/>
      <c r="L6019" s="9"/>
      <c r="M6019" s="9"/>
      <c r="N6019" s="9"/>
      <c r="O6019" s="9"/>
      <c r="P6019" s="9"/>
      <c r="Q6019" s="9"/>
      <c r="R6019" s="9"/>
      <c r="S6019" s="9"/>
      <c r="T6019" s="9"/>
      <c r="U6019" s="9"/>
      <c r="V6019" s="9"/>
      <c r="W6019" s="9"/>
    </row>
    <row r="6020">
      <c r="A6020" s="123"/>
      <c r="B6020" s="25"/>
      <c r="C6020" s="116"/>
      <c r="D6020" s="9"/>
      <c r="E6020" s="9"/>
      <c r="F6020" s="9"/>
      <c r="G6020" s="9"/>
      <c r="H6020" s="9"/>
      <c r="I6020" s="9"/>
      <c r="J6020" s="9"/>
      <c r="K6020" s="9"/>
      <c r="L6020" s="9"/>
      <c r="M6020" s="9"/>
      <c r="N6020" s="9"/>
      <c r="O6020" s="9"/>
      <c r="P6020" s="9"/>
      <c r="Q6020" s="9"/>
      <c r="R6020" s="9"/>
      <c r="S6020" s="9"/>
      <c r="T6020" s="9"/>
      <c r="U6020" s="9"/>
      <c r="V6020" s="9"/>
      <c r="W6020" s="9"/>
    </row>
    <row r="6021">
      <c r="A6021" s="123"/>
      <c r="B6021" s="25"/>
      <c r="C6021" s="116"/>
      <c r="D6021" s="9"/>
      <c r="E6021" s="9"/>
      <c r="F6021" s="9"/>
      <c r="G6021" s="9"/>
      <c r="H6021" s="9"/>
      <c r="I6021" s="9"/>
      <c r="J6021" s="9"/>
      <c r="K6021" s="9"/>
      <c r="L6021" s="9"/>
      <c r="M6021" s="9"/>
      <c r="N6021" s="9"/>
      <c r="O6021" s="9"/>
      <c r="P6021" s="9"/>
      <c r="Q6021" s="9"/>
      <c r="R6021" s="9"/>
      <c r="S6021" s="9"/>
      <c r="T6021" s="9"/>
      <c r="U6021" s="9"/>
      <c r="V6021" s="9"/>
      <c r="W6021" s="9"/>
    </row>
    <row r="6022">
      <c r="A6022" s="123"/>
      <c r="B6022" s="25"/>
      <c r="C6022" s="116"/>
      <c r="D6022" s="9"/>
      <c r="E6022" s="9"/>
      <c r="F6022" s="9"/>
      <c r="G6022" s="9"/>
      <c r="H6022" s="9"/>
      <c r="I6022" s="9"/>
      <c r="J6022" s="9"/>
      <c r="K6022" s="9"/>
      <c r="L6022" s="9"/>
      <c r="M6022" s="9"/>
      <c r="N6022" s="9"/>
      <c r="O6022" s="9"/>
      <c r="P6022" s="9"/>
      <c r="Q6022" s="9"/>
      <c r="R6022" s="9"/>
      <c r="S6022" s="9"/>
      <c r="T6022" s="9"/>
      <c r="U6022" s="9"/>
      <c r="V6022" s="9"/>
      <c r="W6022" s="9"/>
    </row>
    <row r="6023">
      <c r="A6023" s="123"/>
      <c r="B6023" s="25"/>
      <c r="C6023" s="116"/>
      <c r="D6023" s="9"/>
      <c r="E6023" s="9"/>
      <c r="F6023" s="9"/>
      <c r="G6023" s="9"/>
      <c r="H6023" s="9"/>
      <c r="I6023" s="9"/>
      <c r="J6023" s="9"/>
      <c r="K6023" s="9"/>
      <c r="L6023" s="9"/>
      <c r="M6023" s="9"/>
      <c r="N6023" s="9"/>
      <c r="O6023" s="9"/>
      <c r="P6023" s="9"/>
      <c r="Q6023" s="9"/>
      <c r="R6023" s="9"/>
      <c r="S6023" s="9"/>
      <c r="T6023" s="9"/>
      <c r="U6023" s="9"/>
      <c r="V6023" s="9"/>
      <c r="W6023" s="9"/>
    </row>
    <row r="6024">
      <c r="A6024" s="123"/>
      <c r="B6024" s="25"/>
      <c r="C6024" s="116"/>
      <c r="D6024" s="9"/>
      <c r="E6024" s="9"/>
      <c r="F6024" s="9"/>
      <c r="G6024" s="9"/>
      <c r="H6024" s="9"/>
      <c r="I6024" s="9"/>
      <c r="J6024" s="9"/>
      <c r="K6024" s="9"/>
      <c r="L6024" s="9"/>
      <c r="M6024" s="9"/>
      <c r="N6024" s="9"/>
      <c r="O6024" s="9"/>
      <c r="P6024" s="9"/>
      <c r="Q6024" s="9"/>
      <c r="R6024" s="9"/>
      <c r="S6024" s="9"/>
      <c r="T6024" s="9"/>
      <c r="U6024" s="9"/>
      <c r="V6024" s="9"/>
      <c r="W6024" s="9"/>
    </row>
    <row r="6025">
      <c r="A6025" s="123"/>
      <c r="B6025" s="25"/>
      <c r="C6025" s="116"/>
      <c r="D6025" s="9"/>
      <c r="E6025" s="9"/>
      <c r="F6025" s="9"/>
      <c r="G6025" s="9"/>
      <c r="H6025" s="9"/>
      <c r="I6025" s="9"/>
      <c r="J6025" s="9"/>
      <c r="K6025" s="9"/>
      <c r="L6025" s="9"/>
      <c r="M6025" s="9"/>
      <c r="N6025" s="9"/>
      <c r="O6025" s="9"/>
      <c r="P6025" s="9"/>
      <c r="Q6025" s="9"/>
      <c r="R6025" s="9"/>
      <c r="S6025" s="9"/>
      <c r="T6025" s="9"/>
      <c r="U6025" s="9"/>
      <c r="V6025" s="9"/>
      <c r="W6025" s="9"/>
    </row>
    <row r="6026">
      <c r="A6026" s="123"/>
      <c r="B6026" s="25"/>
      <c r="C6026" s="116"/>
      <c r="D6026" s="9"/>
      <c r="E6026" s="9"/>
      <c r="F6026" s="9"/>
      <c r="G6026" s="9"/>
      <c r="H6026" s="9"/>
      <c r="I6026" s="9"/>
      <c r="J6026" s="9"/>
      <c r="K6026" s="9"/>
      <c r="L6026" s="9"/>
      <c r="M6026" s="9"/>
      <c r="N6026" s="9"/>
      <c r="O6026" s="9"/>
      <c r="P6026" s="9"/>
      <c r="Q6026" s="9"/>
      <c r="R6026" s="9"/>
      <c r="S6026" s="9"/>
      <c r="T6026" s="9"/>
      <c r="U6026" s="9"/>
      <c r="V6026" s="9"/>
      <c r="W6026" s="9"/>
    </row>
    <row r="6027">
      <c r="A6027" s="123"/>
      <c r="B6027" s="25"/>
      <c r="C6027" s="116"/>
      <c r="D6027" s="9"/>
      <c r="E6027" s="9"/>
      <c r="F6027" s="9"/>
      <c r="G6027" s="9"/>
      <c r="H6027" s="9"/>
      <c r="I6027" s="9"/>
      <c r="J6027" s="9"/>
      <c r="K6027" s="9"/>
      <c r="L6027" s="9"/>
      <c r="M6027" s="9"/>
      <c r="N6027" s="9"/>
      <c r="O6027" s="9"/>
      <c r="P6027" s="9"/>
      <c r="Q6027" s="9"/>
      <c r="R6027" s="9"/>
      <c r="S6027" s="9"/>
      <c r="T6027" s="9"/>
      <c r="U6027" s="9"/>
      <c r="V6027" s="9"/>
      <c r="W6027" s="9"/>
    </row>
    <row r="6028">
      <c r="A6028" s="123"/>
      <c r="B6028" s="25"/>
      <c r="C6028" s="116"/>
      <c r="D6028" s="9"/>
      <c r="E6028" s="9"/>
      <c r="F6028" s="9"/>
      <c r="G6028" s="9"/>
      <c r="H6028" s="9"/>
      <c r="I6028" s="9"/>
      <c r="J6028" s="9"/>
      <c r="K6028" s="9"/>
      <c r="L6028" s="9"/>
      <c r="M6028" s="9"/>
      <c r="N6028" s="9"/>
      <c r="O6028" s="9"/>
      <c r="P6028" s="9"/>
      <c r="Q6028" s="9"/>
      <c r="R6028" s="9"/>
      <c r="S6028" s="9"/>
      <c r="T6028" s="9"/>
      <c r="U6028" s="9"/>
      <c r="V6028" s="9"/>
      <c r="W6028" s="9"/>
    </row>
    <row r="6029">
      <c r="A6029" s="123"/>
      <c r="B6029" s="25"/>
      <c r="C6029" s="116"/>
      <c r="D6029" s="9"/>
      <c r="E6029" s="9"/>
      <c r="F6029" s="9"/>
      <c r="G6029" s="9"/>
      <c r="H6029" s="9"/>
      <c r="I6029" s="9"/>
      <c r="J6029" s="9"/>
      <c r="K6029" s="9"/>
      <c r="L6029" s="9"/>
      <c r="M6029" s="9"/>
      <c r="N6029" s="9"/>
      <c r="O6029" s="9"/>
      <c r="P6029" s="9"/>
      <c r="Q6029" s="9"/>
      <c r="R6029" s="9"/>
      <c r="S6029" s="9"/>
      <c r="T6029" s="9"/>
      <c r="U6029" s="9"/>
      <c r="V6029" s="9"/>
      <c r="W6029" s="9"/>
    </row>
    <row r="6030">
      <c r="A6030" s="123"/>
      <c r="B6030" s="25"/>
      <c r="C6030" s="116"/>
      <c r="D6030" s="9"/>
      <c r="E6030" s="9"/>
      <c r="F6030" s="9"/>
      <c r="G6030" s="9"/>
      <c r="H6030" s="9"/>
      <c r="I6030" s="9"/>
      <c r="J6030" s="9"/>
      <c r="K6030" s="9"/>
      <c r="L6030" s="9"/>
      <c r="M6030" s="9"/>
      <c r="N6030" s="9"/>
      <c r="O6030" s="9"/>
      <c r="P6030" s="9"/>
      <c r="Q6030" s="9"/>
      <c r="R6030" s="9"/>
      <c r="S6030" s="9"/>
      <c r="T6030" s="9"/>
      <c r="U6030" s="9"/>
      <c r="V6030" s="9"/>
      <c r="W6030" s="9"/>
    </row>
    <row r="6031">
      <c r="A6031" s="123"/>
      <c r="B6031" s="25"/>
      <c r="C6031" s="116"/>
      <c r="D6031" s="9"/>
      <c r="E6031" s="9"/>
      <c r="F6031" s="9"/>
      <c r="G6031" s="9"/>
      <c r="H6031" s="9"/>
      <c r="I6031" s="9"/>
      <c r="J6031" s="9"/>
      <c r="K6031" s="9"/>
      <c r="L6031" s="9"/>
      <c r="M6031" s="9"/>
      <c r="N6031" s="9"/>
      <c r="O6031" s="9"/>
      <c r="P6031" s="9"/>
      <c r="Q6031" s="9"/>
      <c r="R6031" s="9"/>
      <c r="S6031" s="9"/>
      <c r="T6031" s="9"/>
      <c r="U6031" s="9"/>
      <c r="V6031" s="9"/>
      <c r="W6031" s="9"/>
    </row>
    <row r="6032">
      <c r="A6032" s="123"/>
      <c r="B6032" s="25"/>
      <c r="C6032" s="116"/>
      <c r="D6032" s="9"/>
      <c r="E6032" s="9"/>
      <c r="F6032" s="9"/>
      <c r="G6032" s="9"/>
      <c r="H6032" s="9"/>
      <c r="I6032" s="9"/>
      <c r="J6032" s="9"/>
      <c r="K6032" s="9"/>
      <c r="L6032" s="9"/>
      <c r="M6032" s="9"/>
      <c r="N6032" s="9"/>
      <c r="O6032" s="9"/>
      <c r="P6032" s="9"/>
      <c r="Q6032" s="9"/>
      <c r="R6032" s="9"/>
      <c r="S6032" s="9"/>
      <c r="T6032" s="9"/>
      <c r="U6032" s="9"/>
      <c r="V6032" s="9"/>
      <c r="W6032" s="9"/>
    </row>
    <row r="6033">
      <c r="A6033" s="123"/>
      <c r="B6033" s="25"/>
      <c r="C6033" s="116"/>
      <c r="D6033" s="9"/>
      <c r="E6033" s="9"/>
      <c r="F6033" s="9"/>
      <c r="G6033" s="9"/>
      <c r="H6033" s="9"/>
      <c r="I6033" s="9"/>
      <c r="J6033" s="9"/>
      <c r="K6033" s="9"/>
      <c r="L6033" s="9"/>
      <c r="M6033" s="9"/>
      <c r="N6033" s="9"/>
      <c r="O6033" s="9"/>
      <c r="P6033" s="9"/>
      <c r="Q6033" s="9"/>
      <c r="R6033" s="9"/>
      <c r="S6033" s="9"/>
      <c r="T6033" s="9"/>
      <c r="U6033" s="9"/>
      <c r="V6033" s="9"/>
      <c r="W6033" s="9"/>
    </row>
    <row r="6034">
      <c r="A6034" s="123"/>
      <c r="B6034" s="25"/>
      <c r="C6034" s="116"/>
      <c r="D6034" s="9"/>
      <c r="E6034" s="9"/>
      <c r="F6034" s="9"/>
      <c r="G6034" s="9"/>
      <c r="H6034" s="9"/>
      <c r="I6034" s="9"/>
      <c r="J6034" s="9"/>
      <c r="K6034" s="9"/>
      <c r="L6034" s="9"/>
      <c r="M6034" s="9"/>
      <c r="N6034" s="9"/>
      <c r="O6034" s="9"/>
      <c r="P6034" s="9"/>
      <c r="Q6034" s="9"/>
      <c r="R6034" s="9"/>
      <c r="S6034" s="9"/>
      <c r="T6034" s="9"/>
      <c r="U6034" s="9"/>
      <c r="V6034" s="9"/>
      <c r="W6034" s="9"/>
    </row>
    <row r="6035">
      <c r="A6035" s="123"/>
      <c r="B6035" s="25"/>
      <c r="C6035" s="116"/>
      <c r="D6035" s="9"/>
      <c r="E6035" s="9"/>
      <c r="F6035" s="9"/>
      <c r="G6035" s="9"/>
      <c r="H6035" s="9"/>
      <c r="I6035" s="9"/>
      <c r="J6035" s="9"/>
      <c r="K6035" s="9"/>
      <c r="L6035" s="9"/>
      <c r="M6035" s="9"/>
      <c r="N6035" s="9"/>
      <c r="O6035" s="9"/>
      <c r="P6035" s="9"/>
      <c r="Q6035" s="9"/>
      <c r="R6035" s="9"/>
      <c r="S6035" s="9"/>
      <c r="T6035" s="9"/>
      <c r="U6035" s="9"/>
      <c r="V6035" s="9"/>
      <c r="W6035" s="9"/>
    </row>
    <row r="6036">
      <c r="A6036" s="123"/>
      <c r="B6036" s="25"/>
      <c r="C6036" s="116"/>
      <c r="D6036" s="9"/>
      <c r="E6036" s="9"/>
      <c r="F6036" s="9"/>
      <c r="G6036" s="9"/>
      <c r="H6036" s="9"/>
      <c r="I6036" s="9"/>
      <c r="J6036" s="9"/>
      <c r="K6036" s="9"/>
      <c r="L6036" s="9"/>
      <c r="M6036" s="9"/>
      <c r="N6036" s="9"/>
      <c r="O6036" s="9"/>
      <c r="P6036" s="9"/>
      <c r="Q6036" s="9"/>
      <c r="R6036" s="9"/>
      <c r="S6036" s="9"/>
      <c r="T6036" s="9"/>
      <c r="U6036" s="9"/>
      <c r="V6036" s="9"/>
      <c r="W6036" s="9"/>
    </row>
    <row r="6037">
      <c r="A6037" s="123"/>
      <c r="B6037" s="25"/>
      <c r="C6037" s="116"/>
      <c r="D6037" s="9"/>
      <c r="E6037" s="9"/>
      <c r="F6037" s="9"/>
      <c r="G6037" s="9"/>
      <c r="H6037" s="9"/>
      <c r="I6037" s="9"/>
      <c r="J6037" s="9"/>
      <c r="K6037" s="9"/>
      <c r="L6037" s="9"/>
      <c r="M6037" s="9"/>
      <c r="N6037" s="9"/>
      <c r="O6037" s="9"/>
      <c r="P6037" s="9"/>
      <c r="Q6037" s="9"/>
      <c r="R6037" s="9"/>
      <c r="S6037" s="9"/>
      <c r="T6037" s="9"/>
      <c r="U6037" s="9"/>
      <c r="V6037" s="9"/>
      <c r="W6037" s="9"/>
    </row>
    <row r="6038">
      <c r="A6038" s="123"/>
      <c r="B6038" s="25"/>
      <c r="C6038" s="116"/>
      <c r="D6038" s="9"/>
      <c r="E6038" s="9"/>
      <c r="F6038" s="9"/>
      <c r="G6038" s="9"/>
      <c r="H6038" s="9"/>
      <c r="I6038" s="9"/>
      <c r="J6038" s="9"/>
      <c r="K6038" s="9"/>
      <c r="L6038" s="9"/>
      <c r="M6038" s="9"/>
      <c r="N6038" s="9"/>
      <c r="O6038" s="9"/>
      <c r="P6038" s="9"/>
      <c r="Q6038" s="9"/>
      <c r="R6038" s="9"/>
      <c r="S6038" s="9"/>
      <c r="T6038" s="9"/>
      <c r="U6038" s="9"/>
      <c r="V6038" s="9"/>
      <c r="W6038" s="9"/>
    </row>
    <row r="6039">
      <c r="A6039" s="123"/>
      <c r="B6039" s="25"/>
      <c r="C6039" s="116"/>
      <c r="D6039" s="9"/>
      <c r="E6039" s="9"/>
      <c r="F6039" s="9"/>
      <c r="G6039" s="9"/>
      <c r="H6039" s="9"/>
      <c r="I6039" s="9"/>
      <c r="J6039" s="9"/>
      <c r="K6039" s="9"/>
      <c r="L6039" s="9"/>
      <c r="M6039" s="9"/>
      <c r="N6039" s="9"/>
      <c r="O6039" s="9"/>
      <c r="P6039" s="9"/>
      <c r="Q6039" s="9"/>
      <c r="R6039" s="9"/>
      <c r="S6039" s="9"/>
      <c r="T6039" s="9"/>
      <c r="U6039" s="9"/>
      <c r="V6039" s="9"/>
      <c r="W6039" s="9"/>
    </row>
    <row r="6040">
      <c r="A6040" s="123"/>
      <c r="B6040" s="25"/>
      <c r="C6040" s="116"/>
      <c r="D6040" s="9"/>
      <c r="E6040" s="9"/>
      <c r="F6040" s="9"/>
      <c r="G6040" s="9"/>
      <c r="H6040" s="9"/>
      <c r="I6040" s="9"/>
      <c r="J6040" s="9"/>
      <c r="K6040" s="9"/>
      <c r="L6040" s="9"/>
      <c r="M6040" s="9"/>
      <c r="N6040" s="9"/>
      <c r="O6040" s="9"/>
      <c r="P6040" s="9"/>
      <c r="Q6040" s="9"/>
      <c r="R6040" s="9"/>
      <c r="S6040" s="9"/>
      <c r="T6040" s="9"/>
      <c r="U6040" s="9"/>
      <c r="V6040" s="9"/>
      <c r="W6040" s="9"/>
    </row>
    <row r="6041">
      <c r="A6041" s="123"/>
      <c r="B6041" s="25"/>
      <c r="C6041" s="116"/>
      <c r="D6041" s="9"/>
      <c r="E6041" s="9"/>
      <c r="F6041" s="9"/>
      <c r="G6041" s="9"/>
      <c r="H6041" s="9"/>
      <c r="I6041" s="9"/>
      <c r="J6041" s="9"/>
      <c r="K6041" s="9"/>
      <c r="L6041" s="9"/>
      <c r="M6041" s="9"/>
      <c r="N6041" s="9"/>
      <c r="O6041" s="9"/>
      <c r="P6041" s="9"/>
      <c r="Q6041" s="9"/>
      <c r="R6041" s="9"/>
      <c r="S6041" s="9"/>
      <c r="T6041" s="9"/>
      <c r="U6041" s="9"/>
      <c r="V6041" s="9"/>
      <c r="W6041" s="9"/>
    </row>
    <row r="6042">
      <c r="A6042" s="123"/>
      <c r="B6042" s="25"/>
      <c r="C6042" s="116"/>
      <c r="D6042" s="9"/>
      <c r="E6042" s="9"/>
      <c r="F6042" s="9"/>
      <c r="G6042" s="9"/>
      <c r="H6042" s="9"/>
      <c r="I6042" s="9"/>
      <c r="J6042" s="9"/>
      <c r="K6042" s="9"/>
      <c r="L6042" s="9"/>
      <c r="M6042" s="9"/>
      <c r="N6042" s="9"/>
      <c r="O6042" s="9"/>
      <c r="P6042" s="9"/>
      <c r="Q6042" s="9"/>
      <c r="R6042" s="9"/>
      <c r="S6042" s="9"/>
      <c r="T6042" s="9"/>
      <c r="U6042" s="9"/>
      <c r="V6042" s="9"/>
      <c r="W6042" s="9"/>
    </row>
    <row r="6043">
      <c r="A6043" s="123"/>
      <c r="B6043" s="25"/>
      <c r="C6043" s="116"/>
      <c r="D6043" s="9"/>
      <c r="E6043" s="9"/>
      <c r="F6043" s="9"/>
      <c r="G6043" s="9"/>
      <c r="H6043" s="9"/>
      <c r="I6043" s="9"/>
      <c r="J6043" s="9"/>
      <c r="K6043" s="9"/>
      <c r="L6043" s="9"/>
      <c r="M6043" s="9"/>
      <c r="N6043" s="9"/>
      <c r="O6043" s="9"/>
      <c r="P6043" s="9"/>
      <c r="Q6043" s="9"/>
      <c r="R6043" s="9"/>
      <c r="S6043" s="9"/>
      <c r="T6043" s="9"/>
      <c r="U6043" s="9"/>
      <c r="V6043" s="9"/>
      <c r="W6043" s="9"/>
    </row>
    <row r="6044">
      <c r="A6044" s="123"/>
      <c r="B6044" s="25"/>
      <c r="C6044" s="116"/>
      <c r="D6044" s="9"/>
      <c r="E6044" s="9"/>
      <c r="F6044" s="9"/>
      <c r="G6044" s="9"/>
      <c r="H6044" s="9"/>
      <c r="I6044" s="9"/>
      <c r="J6044" s="9"/>
      <c r="K6044" s="9"/>
      <c r="L6044" s="9"/>
      <c r="M6044" s="9"/>
      <c r="N6044" s="9"/>
      <c r="O6044" s="9"/>
      <c r="P6044" s="9"/>
      <c r="Q6044" s="9"/>
      <c r="R6044" s="9"/>
      <c r="S6044" s="9"/>
      <c r="T6044" s="9"/>
      <c r="U6044" s="9"/>
      <c r="V6044" s="9"/>
      <c r="W6044" s="9"/>
    </row>
    <row r="6045">
      <c r="A6045" s="123"/>
      <c r="B6045" s="25"/>
      <c r="C6045" s="116"/>
      <c r="D6045" s="9"/>
      <c r="E6045" s="9"/>
      <c r="F6045" s="9"/>
      <c r="G6045" s="9"/>
      <c r="H6045" s="9"/>
      <c r="I6045" s="9"/>
      <c r="J6045" s="9"/>
      <c r="K6045" s="9"/>
      <c r="L6045" s="9"/>
      <c r="M6045" s="9"/>
      <c r="N6045" s="9"/>
      <c r="O6045" s="9"/>
      <c r="P6045" s="9"/>
      <c r="Q6045" s="9"/>
      <c r="R6045" s="9"/>
      <c r="S6045" s="9"/>
      <c r="T6045" s="9"/>
      <c r="U6045" s="9"/>
      <c r="V6045" s="9"/>
      <c r="W6045" s="9"/>
    </row>
    <row r="6046">
      <c r="A6046" s="123"/>
      <c r="B6046" s="25"/>
      <c r="C6046" s="116"/>
      <c r="D6046" s="9"/>
      <c r="E6046" s="9"/>
      <c r="F6046" s="9"/>
      <c r="G6046" s="9"/>
      <c r="H6046" s="9"/>
      <c r="I6046" s="9"/>
      <c r="J6046" s="9"/>
      <c r="K6046" s="9"/>
      <c r="L6046" s="9"/>
      <c r="M6046" s="9"/>
      <c r="N6046" s="9"/>
      <c r="O6046" s="9"/>
      <c r="P6046" s="9"/>
      <c r="Q6046" s="9"/>
      <c r="R6046" s="9"/>
      <c r="S6046" s="9"/>
      <c r="T6046" s="9"/>
      <c r="U6046" s="9"/>
      <c r="V6046" s="9"/>
      <c r="W6046" s="9"/>
    </row>
    <row r="6047">
      <c r="A6047" s="123"/>
      <c r="B6047" s="25"/>
      <c r="C6047" s="116"/>
      <c r="D6047" s="9"/>
      <c r="E6047" s="9"/>
      <c r="F6047" s="9"/>
      <c r="G6047" s="9"/>
      <c r="H6047" s="9"/>
      <c r="I6047" s="9"/>
      <c r="J6047" s="9"/>
      <c r="K6047" s="9"/>
      <c r="L6047" s="9"/>
      <c r="M6047" s="9"/>
      <c r="N6047" s="9"/>
      <c r="O6047" s="9"/>
      <c r="P6047" s="9"/>
      <c r="Q6047" s="9"/>
      <c r="R6047" s="9"/>
      <c r="S6047" s="9"/>
      <c r="T6047" s="9"/>
      <c r="U6047" s="9"/>
      <c r="V6047" s="9"/>
      <c r="W6047" s="9"/>
    </row>
    <row r="6048">
      <c r="A6048" s="123"/>
      <c r="B6048" s="25"/>
      <c r="C6048" s="116"/>
      <c r="D6048" s="9"/>
      <c r="E6048" s="9"/>
      <c r="F6048" s="9"/>
      <c r="G6048" s="9"/>
      <c r="H6048" s="9"/>
      <c r="I6048" s="9"/>
      <c r="J6048" s="9"/>
      <c r="K6048" s="9"/>
      <c r="L6048" s="9"/>
      <c r="M6048" s="9"/>
      <c r="N6048" s="9"/>
      <c r="O6048" s="9"/>
      <c r="P6048" s="9"/>
      <c r="Q6048" s="9"/>
      <c r="R6048" s="9"/>
      <c r="S6048" s="9"/>
      <c r="T6048" s="9"/>
      <c r="U6048" s="9"/>
      <c r="V6048" s="9"/>
      <c r="W6048" s="9"/>
    </row>
    <row r="6049">
      <c r="A6049" s="123"/>
      <c r="B6049" s="25"/>
      <c r="C6049" s="116"/>
      <c r="D6049" s="9"/>
      <c r="E6049" s="9"/>
      <c r="F6049" s="9"/>
      <c r="G6049" s="9"/>
      <c r="H6049" s="9"/>
      <c r="I6049" s="9"/>
      <c r="J6049" s="9"/>
      <c r="K6049" s="9"/>
      <c r="L6049" s="9"/>
      <c r="M6049" s="9"/>
      <c r="N6049" s="9"/>
      <c r="O6049" s="9"/>
      <c r="P6049" s="9"/>
      <c r="Q6049" s="9"/>
      <c r="R6049" s="9"/>
      <c r="S6049" s="9"/>
      <c r="T6049" s="9"/>
      <c r="U6049" s="9"/>
      <c r="V6049" s="9"/>
      <c r="W6049" s="9"/>
    </row>
    <row r="6050">
      <c r="A6050" s="123"/>
      <c r="B6050" s="25"/>
      <c r="C6050" s="116"/>
      <c r="D6050" s="9"/>
      <c r="E6050" s="9"/>
      <c r="F6050" s="9"/>
      <c r="G6050" s="9"/>
      <c r="H6050" s="9"/>
      <c r="I6050" s="9"/>
      <c r="J6050" s="9"/>
      <c r="K6050" s="9"/>
      <c r="L6050" s="9"/>
      <c r="M6050" s="9"/>
      <c r="N6050" s="9"/>
      <c r="O6050" s="9"/>
      <c r="P6050" s="9"/>
      <c r="Q6050" s="9"/>
      <c r="R6050" s="9"/>
      <c r="S6050" s="9"/>
      <c r="T6050" s="9"/>
      <c r="U6050" s="9"/>
      <c r="V6050" s="9"/>
      <c r="W6050" s="9"/>
    </row>
    <row r="6051">
      <c r="A6051" s="123"/>
      <c r="B6051" s="25"/>
      <c r="C6051" s="116"/>
      <c r="D6051" s="9"/>
      <c r="E6051" s="9"/>
      <c r="F6051" s="9"/>
      <c r="G6051" s="9"/>
      <c r="H6051" s="9"/>
      <c r="I6051" s="9"/>
      <c r="J6051" s="9"/>
      <c r="K6051" s="9"/>
      <c r="L6051" s="9"/>
      <c r="M6051" s="9"/>
      <c r="N6051" s="9"/>
      <c r="O6051" s="9"/>
      <c r="P6051" s="9"/>
      <c r="Q6051" s="9"/>
      <c r="R6051" s="9"/>
      <c r="S6051" s="9"/>
      <c r="T6051" s="9"/>
      <c r="U6051" s="9"/>
      <c r="V6051" s="9"/>
      <c r="W6051" s="9"/>
    </row>
    <row r="6052">
      <c r="A6052" s="123"/>
      <c r="B6052" s="25"/>
      <c r="C6052" s="116"/>
      <c r="D6052" s="9"/>
      <c r="E6052" s="9"/>
      <c r="F6052" s="9"/>
      <c r="G6052" s="9"/>
      <c r="H6052" s="9"/>
      <c r="I6052" s="9"/>
      <c r="J6052" s="9"/>
      <c r="K6052" s="9"/>
      <c r="L6052" s="9"/>
      <c r="M6052" s="9"/>
      <c r="N6052" s="9"/>
      <c r="O6052" s="9"/>
      <c r="P6052" s="9"/>
      <c r="Q6052" s="9"/>
      <c r="R6052" s="9"/>
      <c r="S6052" s="9"/>
      <c r="T6052" s="9"/>
      <c r="U6052" s="9"/>
      <c r="V6052" s="9"/>
      <c r="W6052" s="9"/>
    </row>
    <row r="6053">
      <c r="A6053" s="123"/>
      <c r="B6053" s="25"/>
      <c r="C6053" s="116"/>
      <c r="D6053" s="9"/>
      <c r="E6053" s="9"/>
      <c r="F6053" s="9"/>
      <c r="G6053" s="9"/>
      <c r="H6053" s="9"/>
      <c r="I6053" s="9"/>
      <c r="J6053" s="9"/>
      <c r="K6053" s="9"/>
      <c r="L6053" s="9"/>
      <c r="M6053" s="9"/>
      <c r="N6053" s="9"/>
      <c r="O6053" s="9"/>
      <c r="P6053" s="9"/>
      <c r="Q6053" s="9"/>
      <c r="R6053" s="9"/>
      <c r="S6053" s="9"/>
      <c r="T6053" s="9"/>
      <c r="U6053" s="9"/>
      <c r="V6053" s="9"/>
      <c r="W6053" s="9"/>
    </row>
    <row r="6054">
      <c r="A6054" s="123"/>
      <c r="B6054" s="25"/>
      <c r="C6054" s="116"/>
      <c r="D6054" s="9"/>
      <c r="E6054" s="9"/>
      <c r="F6054" s="9"/>
      <c r="G6054" s="9"/>
      <c r="H6054" s="9"/>
      <c r="I6054" s="9"/>
      <c r="J6054" s="9"/>
      <c r="K6054" s="9"/>
      <c r="L6054" s="9"/>
      <c r="M6054" s="9"/>
      <c r="N6054" s="9"/>
      <c r="O6054" s="9"/>
      <c r="P6054" s="9"/>
      <c r="Q6054" s="9"/>
      <c r="R6054" s="9"/>
      <c r="S6054" s="9"/>
      <c r="T6054" s="9"/>
      <c r="U6054" s="9"/>
      <c r="V6054" s="9"/>
      <c r="W6054" s="9"/>
    </row>
    <row r="6055">
      <c r="A6055" s="123"/>
      <c r="B6055" s="25"/>
      <c r="C6055" s="116"/>
      <c r="D6055" s="9"/>
      <c r="E6055" s="9"/>
      <c r="F6055" s="9"/>
      <c r="G6055" s="9"/>
      <c r="H6055" s="9"/>
      <c r="I6055" s="9"/>
      <c r="J6055" s="9"/>
      <c r="K6055" s="9"/>
      <c r="L6055" s="9"/>
      <c r="M6055" s="9"/>
      <c r="N6055" s="9"/>
      <c r="O6055" s="9"/>
      <c r="P6055" s="9"/>
      <c r="Q6055" s="9"/>
      <c r="R6055" s="9"/>
      <c r="S6055" s="9"/>
      <c r="T6055" s="9"/>
      <c r="U6055" s="9"/>
      <c r="V6055" s="9"/>
      <c r="W6055" s="9"/>
    </row>
    <row r="6056">
      <c r="A6056" s="123"/>
      <c r="B6056" s="25"/>
      <c r="C6056" s="116"/>
      <c r="D6056" s="9"/>
      <c r="E6056" s="9"/>
      <c r="F6056" s="9"/>
      <c r="G6056" s="9"/>
      <c r="H6056" s="9"/>
      <c r="I6056" s="9"/>
      <c r="J6056" s="9"/>
      <c r="K6056" s="9"/>
      <c r="L6056" s="9"/>
      <c r="M6056" s="9"/>
      <c r="N6056" s="9"/>
      <c r="O6056" s="9"/>
      <c r="P6056" s="9"/>
      <c r="Q6056" s="9"/>
      <c r="R6056" s="9"/>
      <c r="S6056" s="9"/>
      <c r="T6056" s="9"/>
      <c r="U6056" s="9"/>
      <c r="V6056" s="9"/>
      <c r="W6056" s="9"/>
    </row>
    <row r="6057">
      <c r="A6057" s="123"/>
      <c r="B6057" s="25"/>
      <c r="C6057" s="116"/>
      <c r="D6057" s="9"/>
      <c r="E6057" s="9"/>
      <c r="F6057" s="9"/>
      <c r="G6057" s="9"/>
      <c r="H6057" s="9"/>
      <c r="I6057" s="9"/>
      <c r="J6057" s="9"/>
      <c r="K6057" s="9"/>
      <c r="L6057" s="9"/>
      <c r="M6057" s="9"/>
      <c r="N6057" s="9"/>
      <c r="O6057" s="9"/>
      <c r="P6057" s="9"/>
      <c r="Q6057" s="9"/>
      <c r="R6057" s="9"/>
      <c r="S6057" s="9"/>
      <c r="T6057" s="9"/>
      <c r="U6057" s="9"/>
      <c r="V6057" s="9"/>
      <c r="W6057" s="9"/>
    </row>
    <row r="6058">
      <c r="A6058" s="123"/>
      <c r="B6058" s="135"/>
      <c r="D6058" s="9"/>
      <c r="E6058" s="9"/>
      <c r="F6058" s="9"/>
      <c r="G6058" s="9"/>
      <c r="H6058" s="9"/>
      <c r="I6058" s="9"/>
      <c r="J6058" s="9"/>
      <c r="K6058" s="9"/>
      <c r="L6058" s="9"/>
      <c r="M6058" s="9"/>
      <c r="N6058" s="9"/>
      <c r="O6058" s="9"/>
      <c r="P6058" s="9"/>
      <c r="Q6058" s="9"/>
      <c r="R6058" s="9"/>
      <c r="S6058" s="9"/>
      <c r="T6058" s="9"/>
      <c r="U6058" s="9"/>
      <c r="V6058" s="9"/>
      <c r="W6058" s="9"/>
    </row>
    <row r="6059">
      <c r="A6059" s="123"/>
      <c r="B6059" s="135"/>
      <c r="D6059" s="9"/>
      <c r="E6059" s="9"/>
      <c r="F6059" s="9"/>
      <c r="G6059" s="9"/>
      <c r="H6059" s="9"/>
      <c r="I6059" s="9"/>
      <c r="J6059" s="9"/>
      <c r="K6059" s="9"/>
      <c r="L6059" s="9"/>
      <c r="M6059" s="9"/>
      <c r="N6059" s="9"/>
      <c r="O6059" s="9"/>
      <c r="P6059" s="9"/>
      <c r="Q6059" s="9"/>
      <c r="R6059" s="9"/>
      <c r="S6059" s="9"/>
      <c r="T6059" s="9"/>
      <c r="U6059" s="9"/>
      <c r="V6059" s="9"/>
      <c r="W6059" s="9"/>
    </row>
    <row r="6060">
      <c r="A6060" s="123"/>
      <c r="B6060" s="135"/>
      <c r="D6060" s="9"/>
      <c r="E6060" s="9"/>
      <c r="F6060" s="9"/>
      <c r="G6060" s="9"/>
      <c r="H6060" s="9"/>
      <c r="I6060" s="9"/>
      <c r="J6060" s="9"/>
      <c r="K6060" s="9"/>
      <c r="L6060" s="9"/>
      <c r="M6060" s="9"/>
      <c r="N6060" s="9"/>
      <c r="O6060" s="9"/>
      <c r="P6060" s="9"/>
      <c r="Q6060" s="9"/>
      <c r="R6060" s="9"/>
      <c r="S6060" s="9"/>
      <c r="T6060" s="9"/>
      <c r="U6060" s="9"/>
      <c r="V6060" s="9"/>
      <c r="W6060" s="9"/>
    </row>
    <row r="6061">
      <c r="A6061" s="123"/>
      <c r="B6061" s="135"/>
      <c r="D6061" s="9"/>
      <c r="E6061" s="9"/>
      <c r="F6061" s="9"/>
      <c r="G6061" s="9"/>
      <c r="H6061" s="9"/>
      <c r="I6061" s="9"/>
      <c r="J6061" s="9"/>
      <c r="K6061" s="9"/>
      <c r="L6061" s="9"/>
      <c r="M6061" s="9"/>
      <c r="N6061" s="9"/>
      <c r="O6061" s="9"/>
      <c r="P6061" s="9"/>
      <c r="Q6061" s="9"/>
      <c r="R6061" s="9"/>
      <c r="S6061" s="9"/>
      <c r="T6061" s="9"/>
      <c r="U6061" s="9"/>
      <c r="V6061" s="9"/>
      <c r="W6061" s="9"/>
    </row>
    <row r="6062">
      <c r="A6062" s="123"/>
      <c r="B6062" s="135"/>
      <c r="D6062" s="9"/>
      <c r="E6062" s="9"/>
      <c r="F6062" s="9"/>
      <c r="G6062" s="9"/>
      <c r="H6062" s="9"/>
      <c r="I6062" s="9"/>
      <c r="J6062" s="9"/>
      <c r="K6062" s="9"/>
      <c r="L6062" s="9"/>
      <c r="M6062" s="9"/>
      <c r="N6062" s="9"/>
      <c r="O6062" s="9"/>
      <c r="P6062" s="9"/>
      <c r="Q6062" s="9"/>
      <c r="R6062" s="9"/>
      <c r="S6062" s="9"/>
      <c r="T6062" s="9"/>
      <c r="U6062" s="9"/>
      <c r="V6062" s="9"/>
      <c r="W6062" s="9"/>
    </row>
    <row r="6063">
      <c r="A6063" s="123"/>
      <c r="B6063" s="135"/>
      <c r="D6063" s="9"/>
      <c r="E6063" s="9"/>
      <c r="F6063" s="9"/>
      <c r="G6063" s="9"/>
      <c r="H6063" s="9"/>
      <c r="I6063" s="9"/>
      <c r="J6063" s="9"/>
      <c r="K6063" s="9"/>
      <c r="L6063" s="9"/>
      <c r="M6063" s="9"/>
      <c r="N6063" s="9"/>
      <c r="O6063" s="9"/>
      <c r="P6063" s="9"/>
      <c r="Q6063" s="9"/>
      <c r="R6063" s="9"/>
      <c r="S6063" s="9"/>
      <c r="T6063" s="9"/>
      <c r="U6063" s="9"/>
      <c r="V6063" s="9"/>
      <c r="W6063" s="9"/>
    </row>
    <row r="6064">
      <c r="A6064" s="123"/>
      <c r="B6064" s="135"/>
      <c r="D6064" s="9"/>
      <c r="E6064" s="9"/>
      <c r="F6064" s="9"/>
      <c r="G6064" s="9"/>
      <c r="H6064" s="9"/>
      <c r="I6064" s="9"/>
      <c r="J6064" s="9"/>
      <c r="K6064" s="9"/>
      <c r="L6064" s="9"/>
      <c r="M6064" s="9"/>
      <c r="N6064" s="9"/>
      <c r="O6064" s="9"/>
      <c r="P6064" s="9"/>
      <c r="Q6064" s="9"/>
      <c r="R6064" s="9"/>
      <c r="S6064" s="9"/>
      <c r="T6064" s="9"/>
      <c r="U6064" s="9"/>
      <c r="V6064" s="9"/>
      <c r="W6064" s="9"/>
    </row>
    <row r="6065">
      <c r="A6065" s="123"/>
      <c r="B6065" s="135"/>
      <c r="D6065" s="9"/>
      <c r="E6065" s="9"/>
      <c r="F6065" s="9"/>
      <c r="G6065" s="9"/>
      <c r="H6065" s="9"/>
      <c r="I6065" s="9"/>
      <c r="J6065" s="9"/>
      <c r="K6065" s="9"/>
      <c r="L6065" s="9"/>
      <c r="M6065" s="9"/>
      <c r="N6065" s="9"/>
      <c r="O6065" s="9"/>
      <c r="P6065" s="9"/>
      <c r="Q6065" s="9"/>
      <c r="R6065" s="9"/>
      <c r="S6065" s="9"/>
      <c r="T6065" s="9"/>
      <c r="U6065" s="9"/>
      <c r="V6065" s="9"/>
      <c r="W6065" s="9"/>
    </row>
    <row r="6066">
      <c r="A6066" s="123"/>
      <c r="B6066" s="135"/>
      <c r="D6066" s="9"/>
      <c r="E6066" s="9"/>
      <c r="F6066" s="9"/>
      <c r="G6066" s="9"/>
      <c r="H6066" s="9"/>
      <c r="I6066" s="9"/>
      <c r="J6066" s="9"/>
      <c r="K6066" s="9"/>
      <c r="L6066" s="9"/>
      <c r="M6066" s="9"/>
      <c r="N6066" s="9"/>
      <c r="O6066" s="9"/>
      <c r="P6066" s="9"/>
      <c r="Q6066" s="9"/>
      <c r="R6066" s="9"/>
      <c r="S6066" s="9"/>
      <c r="T6066" s="9"/>
      <c r="U6066" s="9"/>
      <c r="V6066" s="9"/>
      <c r="W6066" s="9"/>
    </row>
    <row r="6067">
      <c r="A6067" s="123"/>
      <c r="B6067" s="135"/>
      <c r="D6067" s="9"/>
      <c r="E6067" s="9"/>
      <c r="F6067" s="9"/>
      <c r="G6067" s="9"/>
      <c r="H6067" s="9"/>
      <c r="I6067" s="9"/>
      <c r="J6067" s="9"/>
      <c r="K6067" s="9"/>
      <c r="L6067" s="9"/>
      <c r="M6067" s="9"/>
      <c r="N6067" s="9"/>
      <c r="O6067" s="9"/>
      <c r="P6067" s="9"/>
      <c r="Q6067" s="9"/>
      <c r="R6067" s="9"/>
      <c r="S6067" s="9"/>
      <c r="T6067" s="9"/>
      <c r="U6067" s="9"/>
      <c r="V6067" s="9"/>
      <c r="W6067" s="9"/>
    </row>
    <row r="6068">
      <c r="A6068" s="123"/>
      <c r="B6068" s="135"/>
      <c r="D6068" s="9"/>
      <c r="E6068" s="9"/>
      <c r="F6068" s="9"/>
      <c r="G6068" s="9"/>
      <c r="H6068" s="9"/>
      <c r="I6068" s="9"/>
      <c r="J6068" s="9"/>
      <c r="K6068" s="9"/>
      <c r="L6068" s="9"/>
      <c r="M6068" s="9"/>
      <c r="N6068" s="9"/>
      <c r="O6068" s="9"/>
      <c r="P6068" s="9"/>
      <c r="Q6068" s="9"/>
      <c r="R6068" s="9"/>
      <c r="S6068" s="9"/>
      <c r="T6068" s="9"/>
      <c r="U6068" s="9"/>
      <c r="V6068" s="9"/>
      <c r="W6068" s="9"/>
    </row>
    <row r="6069">
      <c r="A6069" s="123"/>
      <c r="B6069" s="135"/>
      <c r="D6069" s="9"/>
      <c r="E6069" s="9"/>
      <c r="F6069" s="9"/>
      <c r="G6069" s="9"/>
      <c r="H6069" s="9"/>
      <c r="I6069" s="9"/>
      <c r="J6069" s="9"/>
      <c r="K6069" s="9"/>
      <c r="L6069" s="9"/>
      <c r="M6069" s="9"/>
      <c r="N6069" s="9"/>
      <c r="O6069" s="9"/>
      <c r="P6069" s="9"/>
      <c r="Q6069" s="9"/>
      <c r="R6069" s="9"/>
      <c r="S6069" s="9"/>
      <c r="T6069" s="9"/>
      <c r="U6069" s="9"/>
      <c r="V6069" s="9"/>
      <c r="W6069" s="9"/>
    </row>
    <row r="6070">
      <c r="A6070" s="123"/>
      <c r="B6070" s="135"/>
      <c r="D6070" s="9"/>
      <c r="E6070" s="9"/>
      <c r="F6070" s="9"/>
      <c r="G6070" s="9"/>
      <c r="H6070" s="9"/>
      <c r="I6070" s="9"/>
      <c r="J6070" s="9"/>
      <c r="K6070" s="9"/>
      <c r="L6070" s="9"/>
      <c r="M6070" s="9"/>
      <c r="N6070" s="9"/>
      <c r="O6070" s="9"/>
      <c r="P6070" s="9"/>
      <c r="Q6070" s="9"/>
      <c r="R6070" s="9"/>
      <c r="S6070" s="9"/>
      <c r="T6070" s="9"/>
      <c r="U6070" s="9"/>
      <c r="V6070" s="9"/>
      <c r="W6070" s="9"/>
    </row>
    <row r="6071">
      <c r="A6071" s="123"/>
      <c r="B6071" s="135"/>
      <c r="D6071" s="9"/>
      <c r="E6071" s="9"/>
      <c r="F6071" s="9"/>
      <c r="G6071" s="9"/>
      <c r="H6071" s="9"/>
      <c r="I6071" s="9"/>
      <c r="J6071" s="9"/>
      <c r="K6071" s="9"/>
      <c r="L6071" s="9"/>
      <c r="M6071" s="9"/>
      <c r="N6071" s="9"/>
      <c r="O6071" s="9"/>
      <c r="P6071" s="9"/>
      <c r="Q6071" s="9"/>
      <c r="R6071" s="9"/>
      <c r="S6071" s="9"/>
      <c r="T6071" s="9"/>
      <c r="U6071" s="9"/>
      <c r="V6071" s="9"/>
      <c r="W6071" s="9"/>
    </row>
    <row r="6072">
      <c r="A6072" s="123"/>
      <c r="B6072" s="135"/>
      <c r="D6072" s="9"/>
      <c r="E6072" s="9"/>
      <c r="F6072" s="9"/>
      <c r="G6072" s="9"/>
      <c r="H6072" s="9"/>
      <c r="I6072" s="9"/>
      <c r="J6072" s="9"/>
      <c r="K6072" s="9"/>
      <c r="L6072" s="9"/>
      <c r="M6072" s="9"/>
      <c r="N6072" s="9"/>
      <c r="O6072" s="9"/>
      <c r="P6072" s="9"/>
      <c r="Q6072" s="9"/>
      <c r="R6072" s="9"/>
      <c r="S6072" s="9"/>
      <c r="T6072" s="9"/>
      <c r="U6072" s="9"/>
      <c r="V6072" s="9"/>
      <c r="W6072" s="9"/>
    </row>
    <row r="6073">
      <c r="A6073" s="123"/>
      <c r="B6073" s="135"/>
      <c r="D6073" s="9"/>
      <c r="E6073" s="9"/>
      <c r="F6073" s="9"/>
      <c r="G6073" s="9"/>
      <c r="H6073" s="9"/>
      <c r="I6073" s="9"/>
      <c r="J6073" s="9"/>
      <c r="K6073" s="9"/>
      <c r="L6073" s="9"/>
      <c r="M6073" s="9"/>
      <c r="N6073" s="9"/>
      <c r="O6073" s="9"/>
      <c r="P6073" s="9"/>
      <c r="Q6073" s="9"/>
      <c r="R6073" s="9"/>
      <c r="S6073" s="9"/>
      <c r="T6073" s="9"/>
      <c r="U6073" s="9"/>
      <c r="V6073" s="9"/>
      <c r="W6073" s="9"/>
    </row>
    <row r="6074">
      <c r="A6074" s="123"/>
      <c r="B6074" s="135"/>
      <c r="D6074" s="9"/>
      <c r="E6074" s="9"/>
      <c r="F6074" s="9"/>
      <c r="G6074" s="9"/>
      <c r="H6074" s="9"/>
      <c r="I6074" s="9"/>
      <c r="J6074" s="9"/>
      <c r="K6074" s="9"/>
      <c r="L6074" s="9"/>
      <c r="M6074" s="9"/>
      <c r="N6074" s="9"/>
      <c r="O6074" s="9"/>
      <c r="P6074" s="9"/>
      <c r="Q6074" s="9"/>
      <c r="R6074" s="9"/>
      <c r="S6074" s="9"/>
      <c r="T6074" s="9"/>
      <c r="U6074" s="9"/>
      <c r="V6074" s="9"/>
      <c r="W6074" s="9"/>
    </row>
    <row r="6075">
      <c r="A6075" s="123"/>
      <c r="B6075" s="135"/>
      <c r="D6075" s="9"/>
      <c r="E6075" s="9"/>
      <c r="F6075" s="9"/>
      <c r="G6075" s="9"/>
      <c r="H6075" s="9"/>
      <c r="I6075" s="9"/>
      <c r="J6075" s="9"/>
      <c r="K6075" s="9"/>
      <c r="L6075" s="9"/>
      <c r="M6075" s="9"/>
      <c r="N6075" s="9"/>
      <c r="O6075" s="9"/>
      <c r="P6075" s="9"/>
      <c r="Q6075" s="9"/>
      <c r="R6075" s="9"/>
      <c r="S6075" s="9"/>
      <c r="T6075" s="9"/>
      <c r="U6075" s="9"/>
      <c r="V6075" s="9"/>
      <c r="W6075" s="9"/>
    </row>
    <row r="6076">
      <c r="A6076" s="123"/>
      <c r="B6076" s="135"/>
      <c r="D6076" s="9"/>
      <c r="E6076" s="9"/>
      <c r="F6076" s="9"/>
      <c r="G6076" s="9"/>
      <c r="H6076" s="9"/>
      <c r="I6076" s="9"/>
      <c r="J6076" s="9"/>
      <c r="K6076" s="9"/>
      <c r="L6076" s="9"/>
      <c r="M6076" s="9"/>
      <c r="N6076" s="9"/>
      <c r="O6076" s="9"/>
      <c r="P6076" s="9"/>
      <c r="Q6076" s="9"/>
      <c r="R6076" s="9"/>
      <c r="S6076" s="9"/>
      <c r="T6076" s="9"/>
      <c r="U6076" s="9"/>
      <c r="V6076" s="9"/>
      <c r="W6076" s="9"/>
    </row>
    <row r="6077">
      <c r="A6077" s="123"/>
      <c r="B6077" s="135"/>
      <c r="D6077" s="9"/>
      <c r="E6077" s="9"/>
      <c r="F6077" s="9"/>
      <c r="G6077" s="9"/>
      <c r="H6077" s="9"/>
      <c r="I6077" s="9"/>
      <c r="J6077" s="9"/>
      <c r="K6077" s="9"/>
      <c r="L6077" s="9"/>
      <c r="M6077" s="9"/>
      <c r="N6077" s="9"/>
      <c r="O6077" s="9"/>
      <c r="P6077" s="9"/>
      <c r="Q6077" s="9"/>
      <c r="R6077" s="9"/>
      <c r="S6077" s="9"/>
      <c r="T6077" s="9"/>
      <c r="U6077" s="9"/>
      <c r="V6077" s="9"/>
      <c r="W6077" s="9"/>
    </row>
    <row r="6078">
      <c r="A6078" s="123"/>
      <c r="B6078" s="135"/>
      <c r="D6078" s="9"/>
      <c r="E6078" s="9"/>
      <c r="F6078" s="9"/>
      <c r="G6078" s="9"/>
      <c r="H6078" s="9"/>
      <c r="I6078" s="9"/>
      <c r="J6078" s="9"/>
      <c r="K6078" s="9"/>
      <c r="L6078" s="9"/>
      <c r="M6078" s="9"/>
      <c r="N6078" s="9"/>
      <c r="O6078" s="9"/>
      <c r="P6078" s="9"/>
      <c r="Q6078" s="9"/>
      <c r="R6078" s="9"/>
      <c r="S6078" s="9"/>
      <c r="T6078" s="9"/>
      <c r="U6078" s="9"/>
      <c r="V6078" s="9"/>
      <c r="W6078" s="9"/>
    </row>
    <row r="6079">
      <c r="A6079" s="123"/>
      <c r="B6079" s="135"/>
      <c r="D6079" s="9"/>
      <c r="E6079" s="9"/>
      <c r="F6079" s="9"/>
      <c r="G6079" s="9"/>
      <c r="H6079" s="9"/>
      <c r="I6079" s="9"/>
      <c r="J6079" s="9"/>
      <c r="K6079" s="9"/>
      <c r="L6079" s="9"/>
      <c r="M6079" s="9"/>
      <c r="N6079" s="9"/>
      <c r="O6079" s="9"/>
      <c r="P6079" s="9"/>
      <c r="Q6079" s="9"/>
      <c r="R6079" s="9"/>
      <c r="S6079" s="9"/>
      <c r="T6079" s="9"/>
      <c r="U6079" s="9"/>
      <c r="V6079" s="9"/>
      <c r="W6079" s="9"/>
    </row>
    <row r="6080">
      <c r="A6080" s="123"/>
      <c r="B6080" s="135"/>
      <c r="D6080" s="9"/>
      <c r="E6080" s="9"/>
      <c r="F6080" s="9"/>
      <c r="G6080" s="9"/>
      <c r="H6080" s="9"/>
      <c r="I6080" s="9"/>
      <c r="J6080" s="9"/>
      <c r="K6080" s="9"/>
      <c r="L6080" s="9"/>
      <c r="M6080" s="9"/>
      <c r="N6080" s="9"/>
      <c r="O6080" s="9"/>
      <c r="P6080" s="9"/>
      <c r="Q6080" s="9"/>
      <c r="R6080" s="9"/>
      <c r="S6080" s="9"/>
      <c r="T6080" s="9"/>
      <c r="U6080" s="9"/>
      <c r="V6080" s="9"/>
      <c r="W6080" s="9"/>
    </row>
    <row r="6081">
      <c r="A6081" s="123"/>
      <c r="B6081" s="135"/>
      <c r="D6081" s="9"/>
      <c r="E6081" s="9"/>
      <c r="F6081" s="9"/>
      <c r="G6081" s="9"/>
      <c r="H6081" s="9"/>
      <c r="I6081" s="9"/>
      <c r="J6081" s="9"/>
      <c r="K6081" s="9"/>
      <c r="L6081" s="9"/>
      <c r="M6081" s="9"/>
      <c r="N6081" s="9"/>
      <c r="O6081" s="9"/>
      <c r="P6081" s="9"/>
      <c r="Q6081" s="9"/>
      <c r="R6081" s="9"/>
      <c r="S6081" s="9"/>
      <c r="T6081" s="9"/>
      <c r="U6081" s="9"/>
      <c r="V6081" s="9"/>
      <c r="W6081" s="9"/>
    </row>
    <row r="6082">
      <c r="A6082" s="123"/>
      <c r="B6082" s="135"/>
      <c r="D6082" s="9"/>
      <c r="E6082" s="9"/>
      <c r="F6082" s="9"/>
      <c r="G6082" s="9"/>
      <c r="H6082" s="9"/>
      <c r="I6082" s="9"/>
      <c r="J6082" s="9"/>
      <c r="K6082" s="9"/>
      <c r="L6082" s="9"/>
      <c r="M6082" s="9"/>
      <c r="N6082" s="9"/>
      <c r="O6082" s="9"/>
      <c r="P6082" s="9"/>
      <c r="Q6082" s="9"/>
      <c r="R6082" s="9"/>
      <c r="S6082" s="9"/>
      <c r="T6082" s="9"/>
      <c r="U6082" s="9"/>
      <c r="V6082" s="9"/>
      <c r="W6082" s="9"/>
    </row>
    <row r="6083">
      <c r="A6083" s="123"/>
      <c r="B6083" s="135"/>
      <c r="D6083" s="9"/>
      <c r="E6083" s="9"/>
      <c r="F6083" s="9"/>
      <c r="G6083" s="9"/>
      <c r="H6083" s="9"/>
      <c r="I6083" s="9"/>
      <c r="J6083" s="9"/>
      <c r="K6083" s="9"/>
      <c r="L6083" s="9"/>
      <c r="M6083" s="9"/>
      <c r="N6083" s="9"/>
      <c r="O6083" s="9"/>
      <c r="P6083" s="9"/>
      <c r="Q6083" s="9"/>
      <c r="R6083" s="9"/>
      <c r="S6083" s="9"/>
      <c r="T6083" s="9"/>
      <c r="U6083" s="9"/>
      <c r="V6083" s="9"/>
      <c r="W6083" s="9"/>
    </row>
    <row r="6084">
      <c r="A6084" s="123"/>
      <c r="B6084" s="135"/>
      <c r="D6084" s="9"/>
      <c r="E6084" s="9"/>
      <c r="F6084" s="9"/>
      <c r="G6084" s="9"/>
      <c r="H6084" s="9"/>
      <c r="I6084" s="9"/>
      <c r="J6084" s="9"/>
      <c r="K6084" s="9"/>
      <c r="L6084" s="9"/>
      <c r="M6084" s="9"/>
      <c r="N6084" s="9"/>
      <c r="O6084" s="9"/>
      <c r="P6084" s="9"/>
      <c r="Q6084" s="9"/>
      <c r="R6084" s="9"/>
      <c r="S6084" s="9"/>
      <c r="T6084" s="9"/>
      <c r="U6084" s="9"/>
      <c r="V6084" s="9"/>
      <c r="W6084" s="9"/>
    </row>
    <row r="6085">
      <c r="A6085" s="123"/>
      <c r="B6085" s="135"/>
      <c r="D6085" s="9"/>
      <c r="E6085" s="9"/>
      <c r="F6085" s="9"/>
      <c r="G6085" s="9"/>
      <c r="H6085" s="9"/>
      <c r="I6085" s="9"/>
      <c r="J6085" s="9"/>
      <c r="K6085" s="9"/>
      <c r="L6085" s="9"/>
      <c r="M6085" s="9"/>
      <c r="N6085" s="9"/>
      <c r="O6085" s="9"/>
      <c r="P6085" s="9"/>
      <c r="Q6085" s="9"/>
      <c r="R6085" s="9"/>
      <c r="S6085" s="9"/>
      <c r="T6085" s="9"/>
      <c r="U6085" s="9"/>
      <c r="V6085" s="9"/>
      <c r="W6085" s="9"/>
    </row>
    <row r="6086">
      <c r="A6086" s="123"/>
      <c r="B6086" s="135"/>
      <c r="D6086" s="9"/>
      <c r="E6086" s="9"/>
      <c r="F6086" s="9"/>
      <c r="G6086" s="9"/>
      <c r="H6086" s="9"/>
      <c r="I6086" s="9"/>
      <c r="J6086" s="9"/>
      <c r="K6086" s="9"/>
      <c r="L6086" s="9"/>
      <c r="M6086" s="9"/>
      <c r="N6086" s="9"/>
      <c r="O6086" s="9"/>
      <c r="P6086" s="9"/>
      <c r="Q6086" s="9"/>
      <c r="R6086" s="9"/>
      <c r="S6086" s="9"/>
      <c r="T6086" s="9"/>
      <c r="U6086" s="9"/>
      <c r="V6086" s="9"/>
      <c r="W6086" s="9"/>
    </row>
    <row r="6087">
      <c r="A6087" s="123"/>
      <c r="B6087" s="135"/>
      <c r="D6087" s="9"/>
      <c r="E6087" s="9"/>
      <c r="F6087" s="9"/>
      <c r="G6087" s="9"/>
      <c r="H6087" s="9"/>
      <c r="I6087" s="9"/>
      <c r="J6087" s="9"/>
      <c r="K6087" s="9"/>
      <c r="L6087" s="9"/>
      <c r="M6087" s="9"/>
      <c r="N6087" s="9"/>
      <c r="O6087" s="9"/>
      <c r="P6087" s="9"/>
      <c r="Q6087" s="9"/>
      <c r="R6087" s="9"/>
      <c r="S6087" s="9"/>
      <c r="T6087" s="9"/>
      <c r="U6087" s="9"/>
      <c r="V6087" s="9"/>
      <c r="W6087" s="9"/>
    </row>
    <row r="6088">
      <c r="A6088" s="123"/>
      <c r="B6088" s="135"/>
      <c r="D6088" s="9"/>
      <c r="E6088" s="9"/>
      <c r="F6088" s="9"/>
      <c r="G6088" s="9"/>
      <c r="H6088" s="9"/>
      <c r="I6088" s="9"/>
      <c r="J6088" s="9"/>
      <c r="K6088" s="9"/>
      <c r="L6088" s="9"/>
      <c r="M6088" s="9"/>
      <c r="N6088" s="9"/>
      <c r="O6088" s="9"/>
      <c r="P6088" s="9"/>
      <c r="Q6088" s="9"/>
      <c r="R6088" s="9"/>
      <c r="S6088" s="9"/>
      <c r="T6088" s="9"/>
      <c r="U6088" s="9"/>
      <c r="V6088" s="9"/>
      <c r="W6088" s="9"/>
    </row>
    <row r="6089">
      <c r="A6089" s="123"/>
      <c r="B6089" s="135"/>
      <c r="D6089" s="9"/>
      <c r="E6089" s="9"/>
      <c r="F6089" s="9"/>
      <c r="G6089" s="9"/>
      <c r="H6089" s="9"/>
      <c r="I6089" s="9"/>
      <c r="J6089" s="9"/>
      <c r="K6089" s="9"/>
      <c r="L6089" s="9"/>
      <c r="M6089" s="9"/>
      <c r="N6089" s="9"/>
      <c r="O6089" s="9"/>
      <c r="P6089" s="9"/>
      <c r="Q6089" s="9"/>
      <c r="R6089" s="9"/>
      <c r="S6089" s="9"/>
      <c r="T6089" s="9"/>
      <c r="U6089" s="9"/>
      <c r="V6089" s="9"/>
      <c r="W6089" s="9"/>
    </row>
    <row r="6090">
      <c r="A6090" s="123"/>
      <c r="B6090" s="135"/>
      <c r="D6090" s="9"/>
      <c r="E6090" s="9"/>
      <c r="F6090" s="9"/>
      <c r="G6090" s="9"/>
      <c r="H6090" s="9"/>
      <c r="I6090" s="9"/>
      <c r="J6090" s="9"/>
      <c r="K6090" s="9"/>
      <c r="L6090" s="9"/>
      <c r="M6090" s="9"/>
      <c r="N6090" s="9"/>
      <c r="O6090" s="9"/>
      <c r="P6090" s="9"/>
      <c r="Q6090" s="9"/>
      <c r="R6090" s="9"/>
      <c r="S6090" s="9"/>
      <c r="T6090" s="9"/>
      <c r="U6090" s="9"/>
      <c r="V6090" s="9"/>
      <c r="W6090" s="9"/>
    </row>
    <row r="6091">
      <c r="A6091" s="123"/>
      <c r="B6091" s="135"/>
      <c r="D6091" s="9"/>
      <c r="E6091" s="9"/>
      <c r="F6091" s="9"/>
      <c r="G6091" s="9"/>
      <c r="H6091" s="9"/>
      <c r="I6091" s="9"/>
      <c r="J6091" s="9"/>
      <c r="K6091" s="9"/>
      <c r="L6091" s="9"/>
      <c r="M6091" s="9"/>
      <c r="N6091" s="9"/>
      <c r="O6091" s="9"/>
      <c r="P6091" s="9"/>
      <c r="Q6091" s="9"/>
      <c r="R6091" s="9"/>
      <c r="S6091" s="9"/>
      <c r="T6091" s="9"/>
      <c r="U6091" s="9"/>
      <c r="V6091" s="9"/>
      <c r="W6091" s="9"/>
    </row>
    <row r="6092">
      <c r="A6092" s="123"/>
      <c r="B6092" s="135"/>
      <c r="D6092" s="9"/>
      <c r="E6092" s="9"/>
      <c r="F6092" s="9"/>
      <c r="G6092" s="9"/>
      <c r="H6092" s="9"/>
      <c r="I6092" s="9"/>
      <c r="J6092" s="9"/>
      <c r="K6092" s="9"/>
      <c r="L6092" s="9"/>
      <c r="M6092" s="9"/>
      <c r="N6092" s="9"/>
      <c r="O6092" s="9"/>
      <c r="P6092" s="9"/>
      <c r="Q6092" s="9"/>
      <c r="R6092" s="9"/>
      <c r="S6092" s="9"/>
      <c r="T6092" s="9"/>
      <c r="U6092" s="9"/>
      <c r="V6092" s="9"/>
      <c r="W6092" s="9"/>
    </row>
    <row r="6093">
      <c r="A6093" s="123"/>
      <c r="B6093" s="135"/>
      <c r="D6093" s="9"/>
      <c r="E6093" s="9"/>
      <c r="F6093" s="9"/>
      <c r="G6093" s="9"/>
      <c r="H6093" s="9"/>
      <c r="I6093" s="9"/>
      <c r="J6093" s="9"/>
      <c r="K6093" s="9"/>
      <c r="L6093" s="9"/>
      <c r="M6093" s="9"/>
      <c r="N6093" s="9"/>
      <c r="O6093" s="9"/>
      <c r="P6093" s="9"/>
      <c r="Q6093" s="9"/>
      <c r="R6093" s="9"/>
      <c r="S6093" s="9"/>
      <c r="T6093" s="9"/>
      <c r="U6093" s="9"/>
      <c r="V6093" s="9"/>
      <c r="W6093" s="9"/>
    </row>
    <row r="6094">
      <c r="A6094" s="123"/>
      <c r="B6094" s="135"/>
      <c r="D6094" s="9"/>
      <c r="E6094" s="9"/>
      <c r="F6094" s="9"/>
      <c r="G6094" s="9"/>
      <c r="H6094" s="9"/>
      <c r="I6094" s="9"/>
      <c r="J6094" s="9"/>
      <c r="K6094" s="9"/>
      <c r="L6094" s="9"/>
      <c r="M6094" s="9"/>
      <c r="N6094" s="9"/>
      <c r="O6094" s="9"/>
      <c r="P6094" s="9"/>
      <c r="Q6094" s="9"/>
      <c r="R6094" s="9"/>
      <c r="S6094" s="9"/>
      <c r="T6094" s="9"/>
      <c r="U6094" s="9"/>
      <c r="V6094" s="9"/>
      <c r="W6094" s="9"/>
    </row>
    <row r="6095">
      <c r="A6095" s="123"/>
      <c r="B6095" s="135"/>
      <c r="D6095" s="9"/>
      <c r="E6095" s="9"/>
      <c r="F6095" s="9"/>
      <c r="G6095" s="9"/>
      <c r="H6095" s="9"/>
      <c r="I6095" s="9"/>
      <c r="J6095" s="9"/>
      <c r="K6095" s="9"/>
      <c r="L6095" s="9"/>
      <c r="M6095" s="9"/>
      <c r="N6095" s="9"/>
      <c r="O6095" s="9"/>
      <c r="P6095" s="9"/>
      <c r="Q6095" s="9"/>
      <c r="R6095" s="9"/>
      <c r="S6095" s="9"/>
      <c r="T6095" s="9"/>
      <c r="U6095" s="9"/>
      <c r="V6095" s="9"/>
      <c r="W6095" s="9"/>
    </row>
    <row r="6096">
      <c r="A6096" s="123"/>
      <c r="B6096" s="135"/>
      <c r="D6096" s="9"/>
      <c r="E6096" s="9"/>
      <c r="F6096" s="9"/>
      <c r="G6096" s="9"/>
      <c r="H6096" s="9"/>
      <c r="I6096" s="9"/>
      <c r="J6096" s="9"/>
      <c r="K6096" s="9"/>
      <c r="L6096" s="9"/>
      <c r="M6096" s="9"/>
      <c r="N6096" s="9"/>
      <c r="O6096" s="9"/>
      <c r="P6096" s="9"/>
      <c r="Q6096" s="9"/>
      <c r="R6096" s="9"/>
      <c r="S6096" s="9"/>
      <c r="T6096" s="9"/>
      <c r="U6096" s="9"/>
      <c r="V6096" s="9"/>
      <c r="W6096" s="9"/>
    </row>
    <row r="6097">
      <c r="A6097" s="123"/>
      <c r="B6097" s="135"/>
      <c r="D6097" s="9"/>
      <c r="E6097" s="9"/>
      <c r="F6097" s="9"/>
      <c r="G6097" s="9"/>
      <c r="H6097" s="9"/>
      <c r="I6097" s="9"/>
      <c r="J6097" s="9"/>
      <c r="K6097" s="9"/>
      <c r="L6097" s="9"/>
      <c r="M6097" s="9"/>
      <c r="N6097" s="9"/>
      <c r="O6097" s="9"/>
      <c r="P6097" s="9"/>
      <c r="Q6097" s="9"/>
      <c r="R6097" s="9"/>
      <c r="S6097" s="9"/>
      <c r="T6097" s="9"/>
      <c r="U6097" s="9"/>
      <c r="V6097" s="9"/>
      <c r="W6097" s="9"/>
    </row>
    <row r="6098">
      <c r="A6098" s="123"/>
      <c r="B6098" s="135"/>
      <c r="D6098" s="9"/>
      <c r="E6098" s="9"/>
      <c r="F6098" s="9"/>
      <c r="G6098" s="9"/>
      <c r="H6098" s="9"/>
      <c r="I6098" s="9"/>
      <c r="J6098" s="9"/>
      <c r="K6098" s="9"/>
      <c r="L6098" s="9"/>
      <c r="M6098" s="9"/>
      <c r="N6098" s="9"/>
      <c r="O6098" s="9"/>
      <c r="P6098" s="9"/>
      <c r="Q6098" s="9"/>
      <c r="R6098" s="9"/>
      <c r="S6098" s="9"/>
      <c r="T6098" s="9"/>
      <c r="U6098" s="9"/>
      <c r="V6098" s="9"/>
      <c r="W6098" s="9"/>
    </row>
    <row r="6099">
      <c r="A6099" s="123"/>
      <c r="B6099" s="135"/>
      <c r="D6099" s="9"/>
      <c r="E6099" s="9"/>
      <c r="F6099" s="9"/>
      <c r="G6099" s="9"/>
      <c r="H6099" s="9"/>
      <c r="I6099" s="9"/>
      <c r="J6099" s="9"/>
      <c r="K6099" s="9"/>
      <c r="L6099" s="9"/>
      <c r="M6099" s="9"/>
      <c r="N6099" s="9"/>
      <c r="O6099" s="9"/>
      <c r="P6099" s="9"/>
      <c r="Q6099" s="9"/>
      <c r="R6099" s="9"/>
      <c r="S6099" s="9"/>
      <c r="T6099" s="9"/>
      <c r="U6099" s="9"/>
      <c r="V6099" s="9"/>
      <c r="W6099" s="9"/>
    </row>
    <row r="6100">
      <c r="A6100" s="123"/>
      <c r="B6100" s="135"/>
      <c r="D6100" s="9"/>
      <c r="E6100" s="9"/>
      <c r="F6100" s="9"/>
      <c r="G6100" s="9"/>
      <c r="H6100" s="9"/>
      <c r="I6100" s="9"/>
      <c r="J6100" s="9"/>
      <c r="K6100" s="9"/>
      <c r="L6100" s="9"/>
      <c r="M6100" s="9"/>
      <c r="N6100" s="9"/>
      <c r="O6100" s="9"/>
      <c r="P6100" s="9"/>
      <c r="Q6100" s="9"/>
      <c r="R6100" s="9"/>
      <c r="S6100" s="9"/>
      <c r="T6100" s="9"/>
      <c r="U6100" s="9"/>
      <c r="V6100" s="9"/>
      <c r="W6100" s="9"/>
    </row>
    <row r="6101">
      <c r="A6101" s="123"/>
      <c r="B6101" s="135"/>
      <c r="D6101" s="9"/>
      <c r="E6101" s="9"/>
      <c r="F6101" s="9"/>
      <c r="G6101" s="9"/>
      <c r="H6101" s="9"/>
      <c r="I6101" s="9"/>
      <c r="J6101" s="9"/>
      <c r="K6101" s="9"/>
      <c r="L6101" s="9"/>
      <c r="M6101" s="9"/>
      <c r="N6101" s="9"/>
      <c r="O6101" s="9"/>
      <c r="P6101" s="9"/>
      <c r="Q6101" s="9"/>
      <c r="R6101" s="9"/>
      <c r="S6101" s="9"/>
      <c r="T6101" s="9"/>
      <c r="U6101" s="9"/>
      <c r="V6101" s="9"/>
      <c r="W6101" s="9"/>
    </row>
    <row r="6102">
      <c r="A6102" s="123"/>
      <c r="B6102" s="135"/>
      <c r="D6102" s="9"/>
      <c r="E6102" s="9"/>
      <c r="F6102" s="9"/>
      <c r="G6102" s="9"/>
      <c r="H6102" s="9"/>
      <c r="I6102" s="9"/>
      <c r="J6102" s="9"/>
      <c r="K6102" s="9"/>
      <c r="L6102" s="9"/>
      <c r="M6102" s="9"/>
      <c r="N6102" s="9"/>
      <c r="O6102" s="9"/>
      <c r="P6102" s="9"/>
      <c r="Q6102" s="9"/>
      <c r="R6102" s="9"/>
      <c r="S6102" s="9"/>
      <c r="T6102" s="9"/>
      <c r="U6102" s="9"/>
      <c r="V6102" s="9"/>
      <c r="W6102" s="9"/>
    </row>
    <row r="6103">
      <c r="A6103" s="123"/>
      <c r="B6103" s="135"/>
      <c r="D6103" s="9"/>
      <c r="E6103" s="9"/>
      <c r="F6103" s="9"/>
      <c r="G6103" s="9"/>
      <c r="H6103" s="9"/>
      <c r="I6103" s="9"/>
      <c r="J6103" s="9"/>
      <c r="K6103" s="9"/>
      <c r="L6103" s="9"/>
      <c r="M6103" s="9"/>
      <c r="N6103" s="9"/>
      <c r="O6103" s="9"/>
      <c r="P6103" s="9"/>
      <c r="Q6103" s="9"/>
      <c r="R6103" s="9"/>
      <c r="S6103" s="9"/>
      <c r="T6103" s="9"/>
      <c r="U6103" s="9"/>
      <c r="V6103" s="9"/>
      <c r="W6103" s="9"/>
    </row>
    <row r="6104">
      <c r="A6104" s="123"/>
      <c r="B6104" s="135"/>
      <c r="D6104" s="9"/>
      <c r="E6104" s="9"/>
      <c r="F6104" s="9"/>
      <c r="G6104" s="9"/>
      <c r="H6104" s="9"/>
      <c r="I6104" s="9"/>
      <c r="J6104" s="9"/>
      <c r="K6104" s="9"/>
      <c r="L6104" s="9"/>
      <c r="M6104" s="9"/>
      <c r="N6104" s="9"/>
      <c r="O6104" s="9"/>
      <c r="P6104" s="9"/>
      <c r="Q6104" s="9"/>
      <c r="R6104" s="9"/>
      <c r="S6104" s="9"/>
      <c r="T6104" s="9"/>
      <c r="U6104" s="9"/>
      <c r="V6104" s="9"/>
      <c r="W6104" s="9"/>
    </row>
    <row r="6105">
      <c r="A6105" s="123"/>
      <c r="B6105" s="135"/>
      <c r="D6105" s="9"/>
      <c r="E6105" s="9"/>
      <c r="F6105" s="9"/>
      <c r="G6105" s="9"/>
      <c r="H6105" s="9"/>
      <c r="I6105" s="9"/>
      <c r="J6105" s="9"/>
      <c r="K6105" s="9"/>
      <c r="L6105" s="9"/>
      <c r="M6105" s="9"/>
      <c r="N6105" s="9"/>
      <c r="O6105" s="9"/>
      <c r="P6105" s="9"/>
      <c r="Q6105" s="9"/>
      <c r="R6105" s="9"/>
      <c r="S6105" s="9"/>
      <c r="T6105" s="9"/>
      <c r="U6105" s="9"/>
      <c r="V6105" s="9"/>
      <c r="W6105" s="9"/>
    </row>
    <row r="6106">
      <c r="A6106" s="123"/>
      <c r="B6106" s="135"/>
      <c r="D6106" s="9"/>
      <c r="E6106" s="9"/>
      <c r="F6106" s="9"/>
      <c r="G6106" s="9"/>
      <c r="H6106" s="9"/>
      <c r="I6106" s="9"/>
      <c r="J6106" s="9"/>
      <c r="K6106" s="9"/>
      <c r="L6106" s="9"/>
      <c r="M6106" s="9"/>
      <c r="N6106" s="9"/>
      <c r="O6106" s="9"/>
      <c r="P6106" s="9"/>
      <c r="Q6106" s="9"/>
      <c r="R6106" s="9"/>
      <c r="S6106" s="9"/>
      <c r="T6106" s="9"/>
      <c r="U6106" s="9"/>
      <c r="V6106" s="9"/>
      <c r="W6106" s="9"/>
    </row>
    <row r="6107">
      <c r="A6107" s="123"/>
      <c r="B6107" s="135"/>
      <c r="D6107" s="9"/>
      <c r="E6107" s="9"/>
      <c r="F6107" s="9"/>
      <c r="G6107" s="9"/>
      <c r="H6107" s="9"/>
      <c r="I6107" s="9"/>
      <c r="J6107" s="9"/>
      <c r="K6107" s="9"/>
      <c r="L6107" s="9"/>
      <c r="M6107" s="9"/>
      <c r="N6107" s="9"/>
      <c r="O6107" s="9"/>
      <c r="P6107" s="9"/>
      <c r="Q6107" s="9"/>
      <c r="R6107" s="9"/>
      <c r="S6107" s="9"/>
      <c r="T6107" s="9"/>
      <c r="U6107" s="9"/>
      <c r="V6107" s="9"/>
      <c r="W6107" s="9"/>
    </row>
    <row r="6108">
      <c r="A6108" s="123"/>
      <c r="B6108" s="135"/>
      <c r="D6108" s="9"/>
      <c r="E6108" s="9"/>
      <c r="F6108" s="9"/>
      <c r="G6108" s="9"/>
      <c r="H6108" s="9"/>
      <c r="I6108" s="9"/>
      <c r="J6108" s="9"/>
      <c r="K6108" s="9"/>
      <c r="L6108" s="9"/>
      <c r="M6108" s="9"/>
      <c r="N6108" s="9"/>
      <c r="O6108" s="9"/>
      <c r="P6108" s="9"/>
      <c r="Q6108" s="9"/>
      <c r="R6108" s="9"/>
      <c r="S6108" s="9"/>
      <c r="T6108" s="9"/>
      <c r="U6108" s="9"/>
      <c r="V6108" s="9"/>
      <c r="W6108" s="9"/>
    </row>
    <row r="6109">
      <c r="A6109" s="123"/>
      <c r="B6109" s="135"/>
      <c r="D6109" s="9"/>
      <c r="E6109" s="9"/>
      <c r="F6109" s="9"/>
      <c r="G6109" s="9"/>
      <c r="H6109" s="9"/>
      <c r="I6109" s="9"/>
      <c r="J6109" s="9"/>
      <c r="K6109" s="9"/>
      <c r="L6109" s="9"/>
      <c r="M6109" s="9"/>
      <c r="N6109" s="9"/>
      <c r="O6109" s="9"/>
      <c r="P6109" s="9"/>
      <c r="Q6109" s="9"/>
      <c r="R6109" s="9"/>
      <c r="S6109" s="9"/>
      <c r="T6109" s="9"/>
      <c r="U6109" s="9"/>
      <c r="V6109" s="9"/>
      <c r="W6109" s="9"/>
    </row>
    <row r="6110">
      <c r="A6110" s="123"/>
      <c r="B6110" s="135"/>
      <c r="D6110" s="9"/>
      <c r="E6110" s="9"/>
      <c r="F6110" s="9"/>
      <c r="G6110" s="9"/>
      <c r="H6110" s="9"/>
      <c r="I6110" s="9"/>
      <c r="J6110" s="9"/>
      <c r="K6110" s="9"/>
      <c r="L6110" s="9"/>
      <c r="M6110" s="9"/>
      <c r="N6110" s="9"/>
      <c r="O6110" s="9"/>
      <c r="P6110" s="9"/>
      <c r="Q6110" s="9"/>
      <c r="R6110" s="9"/>
      <c r="S6110" s="9"/>
      <c r="T6110" s="9"/>
      <c r="U6110" s="9"/>
      <c r="V6110" s="9"/>
      <c r="W6110" s="9"/>
    </row>
    <row r="6111">
      <c r="A6111" s="123"/>
      <c r="B6111" s="135"/>
      <c r="D6111" s="9"/>
      <c r="E6111" s="9"/>
      <c r="F6111" s="9"/>
      <c r="G6111" s="9"/>
      <c r="H6111" s="9"/>
      <c r="I6111" s="9"/>
      <c r="J6111" s="9"/>
      <c r="K6111" s="9"/>
      <c r="L6111" s="9"/>
      <c r="M6111" s="9"/>
      <c r="N6111" s="9"/>
      <c r="O6111" s="9"/>
      <c r="P6111" s="9"/>
      <c r="Q6111" s="9"/>
      <c r="R6111" s="9"/>
      <c r="S6111" s="9"/>
      <c r="T6111" s="9"/>
      <c r="U6111" s="9"/>
      <c r="V6111" s="9"/>
      <c r="W6111" s="9"/>
    </row>
    <row r="6112">
      <c r="A6112" s="123"/>
      <c r="B6112" s="135"/>
      <c r="D6112" s="9"/>
      <c r="E6112" s="9"/>
      <c r="F6112" s="9"/>
      <c r="G6112" s="9"/>
      <c r="H6112" s="9"/>
      <c r="I6112" s="9"/>
      <c r="J6112" s="9"/>
      <c r="K6112" s="9"/>
      <c r="L6112" s="9"/>
      <c r="M6112" s="9"/>
      <c r="N6112" s="9"/>
      <c r="O6112" s="9"/>
      <c r="P6112" s="9"/>
      <c r="Q6112" s="9"/>
      <c r="R6112" s="9"/>
      <c r="S6112" s="9"/>
      <c r="T6112" s="9"/>
      <c r="U6112" s="9"/>
      <c r="V6112" s="9"/>
      <c r="W6112" s="9"/>
    </row>
    <row r="6113">
      <c r="A6113" s="123"/>
      <c r="B6113" s="135"/>
      <c r="D6113" s="9"/>
      <c r="E6113" s="9"/>
      <c r="F6113" s="9"/>
      <c r="G6113" s="9"/>
      <c r="H6113" s="9"/>
      <c r="I6113" s="9"/>
      <c r="J6113" s="9"/>
      <c r="K6113" s="9"/>
      <c r="L6113" s="9"/>
      <c r="M6113" s="9"/>
      <c r="N6113" s="9"/>
      <c r="O6113" s="9"/>
      <c r="P6113" s="9"/>
      <c r="Q6113" s="9"/>
      <c r="R6113" s="9"/>
      <c r="S6113" s="9"/>
      <c r="T6113" s="9"/>
      <c r="U6113" s="9"/>
      <c r="V6113" s="9"/>
      <c r="W6113" s="9"/>
    </row>
    <row r="6114">
      <c r="A6114" s="123"/>
      <c r="B6114" s="135"/>
      <c r="D6114" s="9"/>
      <c r="E6114" s="9"/>
      <c r="F6114" s="9"/>
      <c r="G6114" s="9"/>
      <c r="H6114" s="9"/>
      <c r="I6114" s="9"/>
      <c r="J6114" s="9"/>
      <c r="K6114" s="9"/>
      <c r="L6114" s="9"/>
      <c r="M6114" s="9"/>
      <c r="N6114" s="9"/>
      <c r="O6114" s="9"/>
      <c r="P6114" s="9"/>
      <c r="Q6114" s="9"/>
      <c r="R6114" s="9"/>
      <c r="S6114" s="9"/>
      <c r="T6114" s="9"/>
      <c r="U6114" s="9"/>
      <c r="V6114" s="9"/>
      <c r="W6114" s="9"/>
    </row>
    <row r="6115">
      <c r="A6115" s="123"/>
      <c r="B6115" s="135"/>
      <c r="D6115" s="9"/>
      <c r="E6115" s="9"/>
      <c r="F6115" s="9"/>
      <c r="G6115" s="9"/>
      <c r="H6115" s="9"/>
      <c r="I6115" s="9"/>
      <c r="J6115" s="9"/>
      <c r="K6115" s="9"/>
      <c r="L6115" s="9"/>
      <c r="M6115" s="9"/>
      <c r="N6115" s="9"/>
      <c r="O6115" s="9"/>
      <c r="P6115" s="9"/>
      <c r="Q6115" s="9"/>
      <c r="R6115" s="9"/>
      <c r="S6115" s="9"/>
      <c r="T6115" s="9"/>
      <c r="U6115" s="9"/>
      <c r="V6115" s="9"/>
      <c r="W6115" s="9"/>
    </row>
    <row r="6116">
      <c r="A6116" s="123"/>
      <c r="B6116" s="135"/>
      <c r="D6116" s="9"/>
      <c r="E6116" s="9"/>
      <c r="F6116" s="9"/>
      <c r="G6116" s="9"/>
      <c r="H6116" s="9"/>
      <c r="I6116" s="9"/>
      <c r="J6116" s="9"/>
      <c r="K6116" s="9"/>
      <c r="L6116" s="9"/>
      <c r="M6116" s="9"/>
      <c r="N6116" s="9"/>
      <c r="O6116" s="9"/>
      <c r="P6116" s="9"/>
      <c r="Q6116" s="9"/>
      <c r="R6116" s="9"/>
      <c r="S6116" s="9"/>
      <c r="T6116" s="9"/>
      <c r="U6116" s="9"/>
      <c r="V6116" s="9"/>
      <c r="W6116" s="9"/>
    </row>
    <row r="6117">
      <c r="A6117" s="123"/>
      <c r="B6117" s="135"/>
      <c r="D6117" s="9"/>
      <c r="E6117" s="9"/>
      <c r="F6117" s="9"/>
      <c r="G6117" s="9"/>
      <c r="H6117" s="9"/>
      <c r="I6117" s="9"/>
      <c r="J6117" s="9"/>
      <c r="K6117" s="9"/>
      <c r="L6117" s="9"/>
      <c r="M6117" s="9"/>
      <c r="N6117" s="9"/>
      <c r="O6117" s="9"/>
      <c r="P6117" s="9"/>
      <c r="Q6117" s="9"/>
      <c r="R6117" s="9"/>
      <c r="S6117" s="9"/>
      <c r="T6117" s="9"/>
      <c r="U6117" s="9"/>
      <c r="V6117" s="9"/>
      <c r="W6117" s="9"/>
    </row>
    <row r="6118">
      <c r="A6118" s="123"/>
      <c r="B6118" s="135"/>
      <c r="D6118" s="9"/>
      <c r="E6118" s="9"/>
      <c r="F6118" s="9"/>
      <c r="G6118" s="9"/>
      <c r="H6118" s="9"/>
      <c r="I6118" s="9"/>
      <c r="J6118" s="9"/>
      <c r="K6118" s="9"/>
      <c r="L6118" s="9"/>
      <c r="M6118" s="9"/>
      <c r="N6118" s="9"/>
      <c r="O6118" s="9"/>
      <c r="P6118" s="9"/>
      <c r="Q6118" s="9"/>
      <c r="R6118" s="9"/>
      <c r="S6118" s="9"/>
      <c r="T6118" s="9"/>
      <c r="U6118" s="9"/>
      <c r="V6118" s="9"/>
      <c r="W6118" s="9"/>
    </row>
    <row r="6119">
      <c r="A6119" s="123"/>
      <c r="B6119" s="135"/>
      <c r="D6119" s="9"/>
      <c r="E6119" s="9"/>
      <c r="F6119" s="9"/>
      <c r="G6119" s="9"/>
      <c r="H6119" s="9"/>
      <c r="I6119" s="9"/>
      <c r="J6119" s="9"/>
      <c r="K6119" s="9"/>
      <c r="L6119" s="9"/>
      <c r="M6119" s="9"/>
      <c r="N6119" s="9"/>
      <c r="O6119" s="9"/>
      <c r="P6119" s="9"/>
      <c r="Q6119" s="9"/>
      <c r="R6119" s="9"/>
      <c r="S6119" s="9"/>
      <c r="T6119" s="9"/>
      <c r="U6119" s="9"/>
      <c r="V6119" s="9"/>
      <c r="W6119" s="9"/>
    </row>
    <row r="6120">
      <c r="A6120" s="123"/>
      <c r="B6120" s="135"/>
      <c r="D6120" s="9"/>
      <c r="E6120" s="9"/>
      <c r="F6120" s="9"/>
      <c r="G6120" s="9"/>
      <c r="H6120" s="9"/>
      <c r="I6120" s="9"/>
      <c r="J6120" s="9"/>
      <c r="K6120" s="9"/>
      <c r="L6120" s="9"/>
      <c r="M6120" s="9"/>
      <c r="N6120" s="9"/>
      <c r="O6120" s="9"/>
      <c r="P6120" s="9"/>
      <c r="Q6120" s="9"/>
      <c r="R6120" s="9"/>
      <c r="S6120" s="9"/>
      <c r="T6120" s="9"/>
      <c r="U6120" s="9"/>
      <c r="V6120" s="9"/>
      <c r="W6120" s="9"/>
    </row>
    <row r="6121">
      <c r="A6121" s="123"/>
      <c r="B6121" s="135"/>
      <c r="D6121" s="9"/>
      <c r="E6121" s="9"/>
      <c r="F6121" s="9"/>
      <c r="G6121" s="9"/>
      <c r="H6121" s="9"/>
      <c r="I6121" s="9"/>
      <c r="J6121" s="9"/>
      <c r="K6121" s="9"/>
      <c r="L6121" s="9"/>
      <c r="M6121" s="9"/>
      <c r="N6121" s="9"/>
      <c r="O6121" s="9"/>
      <c r="P6121" s="9"/>
      <c r="Q6121" s="9"/>
      <c r="R6121" s="9"/>
      <c r="S6121" s="9"/>
      <c r="T6121" s="9"/>
      <c r="U6121" s="9"/>
      <c r="V6121" s="9"/>
      <c r="W6121" s="9"/>
    </row>
    <row r="6122">
      <c r="A6122" s="123"/>
      <c r="B6122" s="135"/>
      <c r="D6122" s="9"/>
      <c r="E6122" s="9"/>
      <c r="F6122" s="9"/>
      <c r="G6122" s="9"/>
      <c r="H6122" s="9"/>
      <c r="I6122" s="9"/>
      <c r="J6122" s="9"/>
      <c r="K6122" s="9"/>
      <c r="L6122" s="9"/>
      <c r="M6122" s="9"/>
      <c r="N6122" s="9"/>
      <c r="O6122" s="9"/>
      <c r="P6122" s="9"/>
      <c r="Q6122" s="9"/>
      <c r="R6122" s="9"/>
      <c r="S6122" s="9"/>
      <c r="T6122" s="9"/>
      <c r="U6122" s="9"/>
      <c r="V6122" s="9"/>
      <c r="W6122" s="9"/>
    </row>
    <row r="6123">
      <c r="A6123" s="123"/>
      <c r="B6123" s="135"/>
      <c r="D6123" s="9"/>
      <c r="E6123" s="9"/>
      <c r="F6123" s="9"/>
      <c r="G6123" s="9"/>
      <c r="H6123" s="9"/>
      <c r="I6123" s="9"/>
      <c r="J6123" s="9"/>
      <c r="K6123" s="9"/>
      <c r="L6123" s="9"/>
      <c r="M6123" s="9"/>
      <c r="N6123" s="9"/>
      <c r="O6123" s="9"/>
      <c r="P6123" s="9"/>
      <c r="Q6123" s="9"/>
      <c r="R6123" s="9"/>
      <c r="S6123" s="9"/>
      <c r="T6123" s="9"/>
      <c r="U6123" s="9"/>
      <c r="V6123" s="9"/>
      <c r="W6123" s="9"/>
    </row>
    <row r="6124">
      <c r="A6124" s="123"/>
      <c r="B6124" s="135"/>
      <c r="D6124" s="9"/>
      <c r="E6124" s="9"/>
      <c r="F6124" s="9"/>
      <c r="G6124" s="9"/>
      <c r="H6124" s="9"/>
      <c r="I6124" s="9"/>
      <c r="J6124" s="9"/>
      <c r="K6124" s="9"/>
      <c r="L6124" s="9"/>
      <c r="M6124" s="9"/>
      <c r="N6124" s="9"/>
      <c r="O6124" s="9"/>
      <c r="P6124" s="9"/>
      <c r="Q6124" s="9"/>
      <c r="R6124" s="9"/>
      <c r="S6124" s="9"/>
      <c r="T6124" s="9"/>
      <c r="U6124" s="9"/>
      <c r="V6124" s="9"/>
      <c r="W6124" s="9"/>
    </row>
    <row r="6125">
      <c r="A6125" s="123"/>
      <c r="B6125" s="135"/>
      <c r="D6125" s="9"/>
      <c r="E6125" s="9"/>
      <c r="F6125" s="9"/>
      <c r="G6125" s="9"/>
      <c r="H6125" s="9"/>
      <c r="I6125" s="9"/>
      <c r="J6125" s="9"/>
      <c r="K6125" s="9"/>
      <c r="L6125" s="9"/>
      <c r="M6125" s="9"/>
      <c r="N6125" s="9"/>
      <c r="O6125" s="9"/>
      <c r="P6125" s="9"/>
      <c r="Q6125" s="9"/>
      <c r="R6125" s="9"/>
      <c r="S6125" s="9"/>
      <c r="T6125" s="9"/>
      <c r="U6125" s="9"/>
      <c r="V6125" s="9"/>
      <c r="W6125" s="9"/>
    </row>
    <row r="6126">
      <c r="A6126" s="123"/>
      <c r="B6126" s="135"/>
      <c r="D6126" s="9"/>
      <c r="E6126" s="9"/>
      <c r="F6126" s="9"/>
      <c r="G6126" s="9"/>
      <c r="H6126" s="9"/>
      <c r="I6126" s="9"/>
      <c r="J6126" s="9"/>
      <c r="K6126" s="9"/>
      <c r="L6126" s="9"/>
      <c r="M6126" s="9"/>
      <c r="N6126" s="9"/>
      <c r="O6126" s="9"/>
      <c r="P6126" s="9"/>
      <c r="Q6126" s="9"/>
      <c r="R6126" s="9"/>
      <c r="S6126" s="9"/>
      <c r="T6126" s="9"/>
      <c r="U6126" s="9"/>
      <c r="V6126" s="9"/>
      <c r="W6126" s="9"/>
    </row>
    <row r="6127">
      <c r="A6127" s="123"/>
      <c r="B6127" s="135"/>
      <c r="D6127" s="9"/>
      <c r="E6127" s="9"/>
      <c r="F6127" s="9"/>
      <c r="G6127" s="9"/>
      <c r="H6127" s="9"/>
      <c r="I6127" s="9"/>
      <c r="J6127" s="9"/>
      <c r="K6127" s="9"/>
      <c r="L6127" s="9"/>
      <c r="M6127" s="9"/>
      <c r="N6127" s="9"/>
      <c r="O6127" s="9"/>
      <c r="P6127" s="9"/>
      <c r="Q6127" s="9"/>
      <c r="R6127" s="9"/>
      <c r="S6127" s="9"/>
      <c r="T6127" s="9"/>
      <c r="U6127" s="9"/>
      <c r="V6127" s="9"/>
      <c r="W6127" s="9"/>
    </row>
    <row r="6128">
      <c r="A6128" s="123"/>
      <c r="B6128" s="135"/>
      <c r="D6128" s="9"/>
      <c r="E6128" s="9"/>
      <c r="F6128" s="9"/>
      <c r="G6128" s="9"/>
      <c r="H6128" s="9"/>
      <c r="I6128" s="9"/>
      <c r="J6128" s="9"/>
      <c r="K6128" s="9"/>
      <c r="L6128" s="9"/>
      <c r="M6128" s="9"/>
      <c r="N6128" s="9"/>
      <c r="O6128" s="9"/>
      <c r="P6128" s="9"/>
      <c r="Q6128" s="9"/>
      <c r="R6128" s="9"/>
      <c r="S6128" s="9"/>
      <c r="T6128" s="9"/>
      <c r="U6128" s="9"/>
      <c r="V6128" s="9"/>
      <c r="W6128" s="9"/>
    </row>
    <row r="6129">
      <c r="A6129" s="123"/>
      <c r="B6129" s="135"/>
      <c r="D6129" s="9"/>
      <c r="E6129" s="9"/>
      <c r="F6129" s="9"/>
      <c r="G6129" s="9"/>
      <c r="H6129" s="9"/>
      <c r="I6129" s="9"/>
      <c r="J6129" s="9"/>
      <c r="K6129" s="9"/>
      <c r="L6129" s="9"/>
      <c r="M6129" s="9"/>
      <c r="N6129" s="9"/>
      <c r="O6129" s="9"/>
      <c r="P6129" s="9"/>
      <c r="Q6129" s="9"/>
      <c r="R6129" s="9"/>
      <c r="S6129" s="9"/>
      <c r="T6129" s="9"/>
      <c r="U6129" s="9"/>
      <c r="V6129" s="9"/>
      <c r="W6129" s="9"/>
    </row>
    <row r="6130">
      <c r="A6130" s="123"/>
      <c r="B6130" s="135"/>
      <c r="D6130" s="9"/>
      <c r="E6130" s="9"/>
      <c r="F6130" s="9"/>
      <c r="G6130" s="9"/>
      <c r="H6130" s="9"/>
      <c r="I6130" s="9"/>
      <c r="J6130" s="9"/>
      <c r="K6130" s="9"/>
      <c r="L6130" s="9"/>
      <c r="M6130" s="9"/>
      <c r="N6130" s="9"/>
      <c r="O6130" s="9"/>
      <c r="P6130" s="9"/>
      <c r="Q6130" s="9"/>
      <c r="R6130" s="9"/>
      <c r="S6130" s="9"/>
      <c r="T6130" s="9"/>
      <c r="U6130" s="9"/>
      <c r="V6130" s="9"/>
      <c r="W6130" s="9"/>
    </row>
    <row r="6131">
      <c r="A6131" s="123"/>
      <c r="B6131" s="135"/>
      <c r="D6131" s="9"/>
      <c r="E6131" s="9"/>
      <c r="F6131" s="9"/>
      <c r="G6131" s="9"/>
      <c r="H6131" s="9"/>
      <c r="I6131" s="9"/>
      <c r="J6131" s="9"/>
      <c r="K6131" s="9"/>
      <c r="L6131" s="9"/>
      <c r="M6131" s="9"/>
      <c r="N6131" s="9"/>
      <c r="O6131" s="9"/>
      <c r="P6131" s="9"/>
      <c r="Q6131" s="9"/>
      <c r="R6131" s="9"/>
      <c r="S6131" s="9"/>
      <c r="T6131" s="9"/>
      <c r="U6131" s="9"/>
      <c r="V6131" s="9"/>
      <c r="W6131" s="9"/>
    </row>
    <row r="6132">
      <c r="A6132" s="123"/>
      <c r="B6132" s="135"/>
      <c r="D6132" s="9"/>
      <c r="E6132" s="9"/>
      <c r="F6132" s="9"/>
      <c r="G6132" s="9"/>
      <c r="H6132" s="9"/>
      <c r="I6132" s="9"/>
      <c r="J6132" s="9"/>
      <c r="K6132" s="9"/>
      <c r="L6132" s="9"/>
      <c r="M6132" s="9"/>
      <c r="N6132" s="9"/>
      <c r="O6132" s="9"/>
      <c r="P6132" s="9"/>
      <c r="Q6132" s="9"/>
      <c r="R6132" s="9"/>
      <c r="S6132" s="9"/>
      <c r="T6132" s="9"/>
      <c r="U6132" s="9"/>
      <c r="V6132" s="9"/>
      <c r="W6132" s="9"/>
    </row>
    <row r="6133">
      <c r="A6133" s="123"/>
      <c r="B6133" s="135"/>
      <c r="D6133" s="9"/>
      <c r="E6133" s="9"/>
      <c r="F6133" s="9"/>
      <c r="G6133" s="9"/>
      <c r="H6133" s="9"/>
      <c r="I6133" s="9"/>
      <c r="J6133" s="9"/>
      <c r="K6133" s="9"/>
      <c r="L6133" s="9"/>
      <c r="M6133" s="9"/>
      <c r="N6133" s="9"/>
      <c r="O6133" s="9"/>
      <c r="P6133" s="9"/>
      <c r="Q6133" s="9"/>
      <c r="R6133" s="9"/>
      <c r="S6133" s="9"/>
      <c r="T6133" s="9"/>
      <c r="U6133" s="9"/>
      <c r="V6133" s="9"/>
      <c r="W6133" s="9"/>
    </row>
    <row r="6134">
      <c r="A6134" s="123"/>
      <c r="B6134" s="135"/>
      <c r="D6134" s="9"/>
      <c r="E6134" s="9"/>
      <c r="F6134" s="9"/>
      <c r="G6134" s="9"/>
      <c r="H6134" s="9"/>
      <c r="I6134" s="9"/>
      <c r="J6134" s="9"/>
      <c r="K6134" s="9"/>
      <c r="L6134" s="9"/>
      <c r="M6134" s="9"/>
      <c r="N6134" s="9"/>
      <c r="O6134" s="9"/>
      <c r="P6134" s="9"/>
      <c r="Q6134" s="9"/>
      <c r="R6134" s="9"/>
      <c r="S6134" s="9"/>
      <c r="T6134" s="9"/>
      <c r="U6134" s="9"/>
      <c r="V6134" s="9"/>
      <c r="W6134" s="9"/>
    </row>
    <row r="6135">
      <c r="A6135" s="123"/>
      <c r="B6135" s="135"/>
      <c r="D6135" s="9"/>
      <c r="E6135" s="9"/>
      <c r="F6135" s="9"/>
      <c r="G6135" s="9"/>
      <c r="H6135" s="9"/>
      <c r="I6135" s="9"/>
      <c r="J6135" s="9"/>
      <c r="K6135" s="9"/>
      <c r="L6135" s="9"/>
      <c r="M6135" s="9"/>
      <c r="N6135" s="9"/>
      <c r="O6135" s="9"/>
      <c r="P6135" s="9"/>
      <c r="Q6135" s="9"/>
      <c r="R6135" s="9"/>
      <c r="S6135" s="9"/>
      <c r="T6135" s="9"/>
      <c r="U6135" s="9"/>
      <c r="V6135" s="9"/>
      <c r="W6135" s="9"/>
    </row>
    <row r="6136">
      <c r="A6136" s="123"/>
      <c r="B6136" s="135"/>
      <c r="D6136" s="9"/>
      <c r="E6136" s="9"/>
      <c r="F6136" s="9"/>
      <c r="G6136" s="9"/>
      <c r="H6136" s="9"/>
      <c r="I6136" s="9"/>
      <c r="J6136" s="9"/>
      <c r="K6136" s="9"/>
      <c r="L6136" s="9"/>
      <c r="M6136" s="9"/>
      <c r="N6136" s="9"/>
      <c r="O6136" s="9"/>
      <c r="P6136" s="9"/>
      <c r="Q6136" s="9"/>
      <c r="R6136" s="9"/>
      <c r="S6136" s="9"/>
      <c r="T6136" s="9"/>
      <c r="U6136" s="9"/>
      <c r="V6136" s="9"/>
      <c r="W6136" s="9"/>
    </row>
    <row r="6137">
      <c r="A6137" s="123"/>
      <c r="B6137" s="135"/>
      <c r="D6137" s="9"/>
      <c r="E6137" s="9"/>
      <c r="F6137" s="9"/>
      <c r="G6137" s="9"/>
      <c r="H6137" s="9"/>
      <c r="I6137" s="9"/>
      <c r="J6137" s="9"/>
      <c r="K6137" s="9"/>
      <c r="L6137" s="9"/>
      <c r="M6137" s="9"/>
      <c r="N6137" s="9"/>
      <c r="O6137" s="9"/>
      <c r="P6137" s="9"/>
      <c r="Q6137" s="9"/>
      <c r="R6137" s="9"/>
      <c r="S6137" s="9"/>
      <c r="T6137" s="9"/>
      <c r="U6137" s="9"/>
      <c r="V6137" s="9"/>
      <c r="W6137" s="9"/>
    </row>
    <row r="6138">
      <c r="A6138" s="123"/>
      <c r="B6138" s="135"/>
      <c r="D6138" s="9"/>
      <c r="E6138" s="9"/>
      <c r="F6138" s="9"/>
      <c r="G6138" s="9"/>
      <c r="H6138" s="9"/>
      <c r="I6138" s="9"/>
      <c r="J6138" s="9"/>
      <c r="K6138" s="9"/>
      <c r="L6138" s="9"/>
      <c r="M6138" s="9"/>
      <c r="N6138" s="9"/>
      <c r="O6138" s="9"/>
      <c r="P6138" s="9"/>
      <c r="Q6138" s="9"/>
      <c r="R6138" s="9"/>
      <c r="S6138" s="9"/>
      <c r="T6138" s="9"/>
      <c r="U6138" s="9"/>
      <c r="V6138" s="9"/>
      <c r="W6138" s="9"/>
    </row>
    <row r="6139">
      <c r="A6139" s="123"/>
      <c r="B6139" s="135"/>
      <c r="D6139" s="9"/>
      <c r="E6139" s="9"/>
      <c r="F6139" s="9"/>
      <c r="G6139" s="9"/>
      <c r="H6139" s="9"/>
      <c r="I6139" s="9"/>
      <c r="J6139" s="9"/>
      <c r="K6139" s="9"/>
      <c r="L6139" s="9"/>
      <c r="M6139" s="9"/>
      <c r="N6139" s="9"/>
      <c r="O6139" s="9"/>
      <c r="P6139" s="9"/>
      <c r="Q6139" s="9"/>
      <c r="R6139" s="9"/>
      <c r="S6139" s="9"/>
      <c r="T6139" s="9"/>
      <c r="U6139" s="9"/>
      <c r="V6139" s="9"/>
      <c r="W6139" s="9"/>
    </row>
    <row r="6140">
      <c r="A6140" s="123"/>
      <c r="B6140" s="135"/>
      <c r="D6140" s="9"/>
      <c r="E6140" s="9"/>
      <c r="F6140" s="9"/>
      <c r="G6140" s="9"/>
      <c r="H6140" s="9"/>
      <c r="I6140" s="9"/>
      <c r="J6140" s="9"/>
      <c r="K6140" s="9"/>
      <c r="L6140" s="9"/>
      <c r="M6140" s="9"/>
      <c r="N6140" s="9"/>
      <c r="O6140" s="9"/>
      <c r="P6140" s="9"/>
      <c r="Q6140" s="9"/>
      <c r="R6140" s="9"/>
      <c r="S6140" s="9"/>
      <c r="T6140" s="9"/>
      <c r="U6140" s="9"/>
      <c r="V6140" s="9"/>
      <c r="W6140" s="9"/>
    </row>
    <row r="6141">
      <c r="A6141" s="123"/>
      <c r="B6141" s="135"/>
      <c r="D6141" s="9"/>
      <c r="E6141" s="9"/>
      <c r="F6141" s="9"/>
      <c r="G6141" s="9"/>
      <c r="H6141" s="9"/>
      <c r="I6141" s="9"/>
      <c r="J6141" s="9"/>
      <c r="K6141" s="9"/>
      <c r="L6141" s="9"/>
      <c r="M6141" s="9"/>
      <c r="N6141" s="9"/>
      <c r="O6141" s="9"/>
      <c r="P6141" s="9"/>
      <c r="Q6141" s="9"/>
      <c r="R6141" s="9"/>
      <c r="S6141" s="9"/>
      <c r="T6141" s="9"/>
      <c r="U6141" s="9"/>
      <c r="V6141" s="9"/>
      <c r="W6141" s="9"/>
    </row>
    <row r="6142">
      <c r="A6142" s="123"/>
      <c r="B6142" s="135"/>
      <c r="D6142" s="9"/>
      <c r="E6142" s="9"/>
      <c r="F6142" s="9"/>
      <c r="G6142" s="9"/>
      <c r="H6142" s="9"/>
      <c r="I6142" s="9"/>
      <c r="J6142" s="9"/>
      <c r="K6142" s="9"/>
      <c r="L6142" s="9"/>
      <c r="M6142" s="9"/>
      <c r="N6142" s="9"/>
      <c r="O6142" s="9"/>
      <c r="P6142" s="9"/>
      <c r="Q6142" s="9"/>
      <c r="R6142" s="9"/>
      <c r="S6142" s="9"/>
      <c r="T6142" s="9"/>
      <c r="U6142" s="9"/>
      <c r="V6142" s="9"/>
      <c r="W6142" s="9"/>
    </row>
    <row r="6143">
      <c r="A6143" s="123"/>
      <c r="B6143" s="135"/>
      <c r="D6143" s="9"/>
      <c r="E6143" s="9"/>
      <c r="F6143" s="9"/>
      <c r="G6143" s="9"/>
      <c r="H6143" s="9"/>
      <c r="I6143" s="9"/>
      <c r="J6143" s="9"/>
      <c r="K6143" s="9"/>
      <c r="L6143" s="9"/>
      <c r="M6143" s="9"/>
      <c r="N6143" s="9"/>
      <c r="O6143" s="9"/>
      <c r="P6143" s="9"/>
      <c r="Q6143" s="9"/>
      <c r="R6143" s="9"/>
      <c r="S6143" s="9"/>
      <c r="T6143" s="9"/>
      <c r="U6143" s="9"/>
      <c r="V6143" s="9"/>
      <c r="W6143" s="9"/>
    </row>
    <row r="6144">
      <c r="A6144" s="123"/>
      <c r="B6144" s="135"/>
      <c r="D6144" s="9"/>
      <c r="E6144" s="9"/>
      <c r="F6144" s="9"/>
      <c r="G6144" s="9"/>
      <c r="H6144" s="9"/>
      <c r="I6144" s="9"/>
      <c r="J6144" s="9"/>
      <c r="K6144" s="9"/>
      <c r="L6144" s="9"/>
      <c r="M6144" s="9"/>
      <c r="N6144" s="9"/>
      <c r="O6144" s="9"/>
      <c r="P6144" s="9"/>
      <c r="Q6144" s="9"/>
      <c r="R6144" s="9"/>
      <c r="S6144" s="9"/>
      <c r="T6144" s="9"/>
      <c r="U6144" s="9"/>
      <c r="V6144" s="9"/>
      <c r="W6144" s="9"/>
    </row>
    <row r="6145">
      <c r="A6145" s="123"/>
      <c r="B6145" s="135"/>
      <c r="D6145" s="9"/>
      <c r="E6145" s="9"/>
      <c r="F6145" s="9"/>
      <c r="G6145" s="9"/>
      <c r="H6145" s="9"/>
      <c r="I6145" s="9"/>
      <c r="J6145" s="9"/>
      <c r="K6145" s="9"/>
      <c r="L6145" s="9"/>
      <c r="M6145" s="9"/>
      <c r="N6145" s="9"/>
      <c r="O6145" s="9"/>
      <c r="P6145" s="9"/>
      <c r="Q6145" s="9"/>
      <c r="R6145" s="9"/>
      <c r="S6145" s="9"/>
      <c r="T6145" s="9"/>
      <c r="U6145" s="9"/>
      <c r="V6145" s="9"/>
      <c r="W6145" s="9"/>
    </row>
    <row r="6146">
      <c r="A6146" s="123"/>
      <c r="B6146" s="135"/>
      <c r="D6146" s="9"/>
      <c r="E6146" s="9"/>
      <c r="F6146" s="9"/>
      <c r="G6146" s="9"/>
      <c r="H6146" s="9"/>
      <c r="I6146" s="9"/>
      <c r="J6146" s="9"/>
      <c r="K6146" s="9"/>
      <c r="L6146" s="9"/>
      <c r="M6146" s="9"/>
      <c r="N6146" s="9"/>
      <c r="O6146" s="9"/>
      <c r="P6146" s="9"/>
      <c r="Q6146" s="9"/>
      <c r="R6146" s="9"/>
      <c r="S6146" s="9"/>
      <c r="T6146" s="9"/>
      <c r="U6146" s="9"/>
      <c r="V6146" s="9"/>
      <c r="W6146" s="9"/>
    </row>
    <row r="6147">
      <c r="A6147" s="123"/>
      <c r="B6147" s="135"/>
      <c r="D6147" s="9"/>
      <c r="E6147" s="9"/>
      <c r="F6147" s="9"/>
      <c r="G6147" s="9"/>
      <c r="H6147" s="9"/>
      <c r="I6147" s="9"/>
      <c r="J6147" s="9"/>
      <c r="K6147" s="9"/>
      <c r="L6147" s="9"/>
      <c r="M6147" s="9"/>
      <c r="N6147" s="9"/>
      <c r="O6147" s="9"/>
      <c r="P6147" s="9"/>
      <c r="Q6147" s="9"/>
      <c r="R6147" s="9"/>
      <c r="S6147" s="9"/>
      <c r="T6147" s="9"/>
      <c r="U6147" s="9"/>
      <c r="V6147" s="9"/>
      <c r="W6147" s="9"/>
    </row>
    <row r="6148">
      <c r="A6148" s="123"/>
      <c r="B6148" s="135"/>
      <c r="D6148" s="9"/>
      <c r="E6148" s="9"/>
      <c r="F6148" s="9"/>
      <c r="G6148" s="9"/>
      <c r="H6148" s="9"/>
      <c r="I6148" s="9"/>
      <c r="J6148" s="9"/>
      <c r="K6148" s="9"/>
      <c r="L6148" s="9"/>
      <c r="M6148" s="9"/>
      <c r="N6148" s="9"/>
      <c r="O6148" s="9"/>
      <c r="P6148" s="9"/>
      <c r="Q6148" s="9"/>
      <c r="R6148" s="9"/>
      <c r="S6148" s="9"/>
      <c r="T6148" s="9"/>
      <c r="U6148" s="9"/>
      <c r="V6148" s="9"/>
      <c r="W6148" s="9"/>
    </row>
    <row r="6149">
      <c r="A6149" s="123"/>
      <c r="B6149" s="135"/>
      <c r="D6149" s="9"/>
      <c r="E6149" s="9"/>
      <c r="F6149" s="9"/>
      <c r="G6149" s="9"/>
      <c r="H6149" s="9"/>
      <c r="I6149" s="9"/>
      <c r="J6149" s="9"/>
      <c r="K6149" s="9"/>
      <c r="L6149" s="9"/>
      <c r="M6149" s="9"/>
      <c r="N6149" s="9"/>
      <c r="O6149" s="9"/>
      <c r="P6149" s="9"/>
      <c r="Q6149" s="9"/>
      <c r="R6149" s="9"/>
      <c r="S6149" s="9"/>
      <c r="T6149" s="9"/>
      <c r="U6149" s="9"/>
      <c r="V6149" s="9"/>
      <c r="W6149" s="9"/>
    </row>
    <row r="6150">
      <c r="A6150" s="123"/>
      <c r="B6150" s="135"/>
      <c r="D6150" s="9"/>
      <c r="E6150" s="9"/>
      <c r="F6150" s="9"/>
      <c r="G6150" s="9"/>
      <c r="H6150" s="9"/>
      <c r="I6150" s="9"/>
      <c r="J6150" s="9"/>
      <c r="K6150" s="9"/>
      <c r="L6150" s="9"/>
      <c r="M6150" s="9"/>
      <c r="N6150" s="9"/>
      <c r="O6150" s="9"/>
      <c r="P6150" s="9"/>
      <c r="Q6150" s="9"/>
      <c r="R6150" s="9"/>
      <c r="S6150" s="9"/>
      <c r="T6150" s="9"/>
      <c r="U6150" s="9"/>
      <c r="V6150" s="9"/>
      <c r="W6150" s="9"/>
    </row>
    <row r="6151">
      <c r="A6151" s="123"/>
      <c r="B6151" s="135"/>
      <c r="D6151" s="9"/>
      <c r="E6151" s="9"/>
      <c r="F6151" s="9"/>
      <c r="G6151" s="9"/>
      <c r="H6151" s="9"/>
      <c r="I6151" s="9"/>
      <c r="J6151" s="9"/>
      <c r="K6151" s="9"/>
      <c r="L6151" s="9"/>
      <c r="M6151" s="9"/>
      <c r="N6151" s="9"/>
      <c r="O6151" s="9"/>
      <c r="P6151" s="9"/>
      <c r="Q6151" s="9"/>
      <c r="R6151" s="9"/>
      <c r="S6151" s="9"/>
      <c r="T6151" s="9"/>
      <c r="U6151" s="9"/>
      <c r="V6151" s="9"/>
      <c r="W6151" s="9"/>
    </row>
    <row r="6152">
      <c r="A6152" s="123"/>
      <c r="B6152" s="135"/>
      <c r="D6152" s="9"/>
      <c r="E6152" s="9"/>
      <c r="F6152" s="9"/>
      <c r="G6152" s="9"/>
      <c r="H6152" s="9"/>
      <c r="I6152" s="9"/>
      <c r="J6152" s="9"/>
      <c r="K6152" s="9"/>
      <c r="L6152" s="9"/>
      <c r="M6152" s="9"/>
      <c r="N6152" s="9"/>
      <c r="O6152" s="9"/>
      <c r="P6152" s="9"/>
      <c r="Q6152" s="9"/>
      <c r="R6152" s="9"/>
      <c r="S6152" s="9"/>
      <c r="T6152" s="9"/>
      <c r="U6152" s="9"/>
      <c r="V6152" s="9"/>
      <c r="W6152" s="9"/>
    </row>
    <row r="6153">
      <c r="A6153" s="123"/>
      <c r="B6153" s="135"/>
      <c r="D6153" s="9"/>
      <c r="E6153" s="9"/>
      <c r="F6153" s="9"/>
      <c r="G6153" s="9"/>
      <c r="H6153" s="9"/>
      <c r="I6153" s="9"/>
      <c r="J6153" s="9"/>
      <c r="K6153" s="9"/>
      <c r="L6153" s="9"/>
      <c r="M6153" s="9"/>
      <c r="N6153" s="9"/>
      <c r="O6153" s="9"/>
      <c r="P6153" s="9"/>
      <c r="Q6153" s="9"/>
      <c r="R6153" s="9"/>
      <c r="S6153" s="9"/>
      <c r="T6153" s="9"/>
      <c r="U6153" s="9"/>
      <c r="V6153" s="9"/>
      <c r="W6153" s="9"/>
    </row>
    <row r="6154">
      <c r="A6154" s="123"/>
      <c r="B6154" s="135"/>
      <c r="D6154" s="9"/>
      <c r="E6154" s="9"/>
      <c r="F6154" s="9"/>
      <c r="G6154" s="9"/>
      <c r="H6154" s="9"/>
      <c r="I6154" s="9"/>
      <c r="J6154" s="9"/>
      <c r="K6154" s="9"/>
      <c r="L6154" s="9"/>
      <c r="M6154" s="9"/>
      <c r="N6154" s="9"/>
      <c r="O6154" s="9"/>
      <c r="P6154" s="9"/>
      <c r="Q6154" s="9"/>
      <c r="R6154" s="9"/>
      <c r="S6154" s="9"/>
      <c r="T6154" s="9"/>
      <c r="U6154" s="9"/>
      <c r="V6154" s="9"/>
      <c r="W6154" s="9"/>
    </row>
    <row r="6155">
      <c r="A6155" s="123"/>
      <c r="B6155" s="135"/>
      <c r="D6155" s="9"/>
      <c r="E6155" s="9"/>
      <c r="F6155" s="9"/>
      <c r="G6155" s="9"/>
      <c r="H6155" s="9"/>
      <c r="I6155" s="9"/>
      <c r="J6155" s="9"/>
      <c r="K6155" s="9"/>
      <c r="L6155" s="9"/>
      <c r="M6155" s="9"/>
      <c r="N6155" s="9"/>
      <c r="O6155" s="9"/>
      <c r="P6155" s="9"/>
      <c r="Q6155" s="9"/>
      <c r="R6155" s="9"/>
      <c r="S6155" s="9"/>
      <c r="T6155" s="9"/>
      <c r="U6155" s="9"/>
      <c r="V6155" s="9"/>
      <c r="W6155" s="9"/>
    </row>
    <row r="6156">
      <c r="A6156" s="123"/>
      <c r="B6156" s="135"/>
      <c r="D6156" s="9"/>
      <c r="E6156" s="9"/>
      <c r="F6156" s="9"/>
      <c r="G6156" s="9"/>
      <c r="H6156" s="9"/>
      <c r="I6156" s="9"/>
      <c r="J6156" s="9"/>
      <c r="K6156" s="9"/>
      <c r="L6156" s="9"/>
      <c r="M6156" s="9"/>
      <c r="N6156" s="9"/>
      <c r="O6156" s="9"/>
      <c r="P6156" s="9"/>
      <c r="Q6156" s="9"/>
      <c r="R6156" s="9"/>
      <c r="S6156" s="9"/>
      <c r="T6156" s="9"/>
      <c r="U6156" s="9"/>
      <c r="V6156" s="9"/>
      <c r="W6156" s="9"/>
    </row>
    <row r="6157">
      <c r="A6157" s="123"/>
      <c r="B6157" s="135"/>
      <c r="D6157" s="9"/>
      <c r="E6157" s="9"/>
      <c r="F6157" s="9"/>
      <c r="G6157" s="9"/>
      <c r="H6157" s="9"/>
      <c r="I6157" s="9"/>
      <c r="J6157" s="9"/>
      <c r="K6157" s="9"/>
      <c r="L6157" s="9"/>
      <c r="M6157" s="9"/>
      <c r="N6157" s="9"/>
      <c r="O6157" s="9"/>
      <c r="P6157" s="9"/>
      <c r="Q6157" s="9"/>
      <c r="R6157" s="9"/>
      <c r="S6157" s="9"/>
      <c r="T6157" s="9"/>
      <c r="U6157" s="9"/>
      <c r="V6157" s="9"/>
      <c r="W6157" s="9"/>
    </row>
    <row r="6158">
      <c r="A6158" s="123"/>
      <c r="B6158" s="135"/>
      <c r="D6158" s="9"/>
      <c r="E6158" s="9"/>
      <c r="F6158" s="9"/>
      <c r="G6158" s="9"/>
      <c r="H6158" s="9"/>
      <c r="I6158" s="9"/>
      <c r="J6158" s="9"/>
      <c r="K6158" s="9"/>
      <c r="L6158" s="9"/>
      <c r="M6158" s="9"/>
      <c r="N6158" s="9"/>
      <c r="O6158" s="9"/>
      <c r="P6158" s="9"/>
      <c r="Q6158" s="9"/>
      <c r="R6158" s="9"/>
      <c r="S6158" s="9"/>
      <c r="T6158" s="9"/>
      <c r="U6158" s="9"/>
      <c r="V6158" s="9"/>
      <c r="W6158" s="9"/>
    </row>
    <row r="6159">
      <c r="A6159" s="123"/>
      <c r="B6159" s="135"/>
      <c r="D6159" s="9"/>
      <c r="E6159" s="9"/>
      <c r="F6159" s="9"/>
      <c r="G6159" s="9"/>
      <c r="H6159" s="9"/>
      <c r="I6159" s="9"/>
      <c r="J6159" s="9"/>
      <c r="K6159" s="9"/>
      <c r="L6159" s="9"/>
      <c r="M6159" s="9"/>
      <c r="N6159" s="9"/>
      <c r="O6159" s="9"/>
      <c r="P6159" s="9"/>
      <c r="Q6159" s="9"/>
      <c r="R6159" s="9"/>
      <c r="S6159" s="9"/>
      <c r="T6159" s="9"/>
      <c r="U6159" s="9"/>
      <c r="V6159" s="9"/>
      <c r="W6159" s="9"/>
    </row>
    <row r="6160">
      <c r="A6160" s="123"/>
      <c r="B6160" s="135"/>
      <c r="D6160" s="9"/>
      <c r="E6160" s="9"/>
      <c r="F6160" s="9"/>
      <c r="G6160" s="9"/>
      <c r="H6160" s="9"/>
      <c r="I6160" s="9"/>
      <c r="J6160" s="9"/>
      <c r="K6160" s="9"/>
      <c r="L6160" s="9"/>
      <c r="M6160" s="9"/>
      <c r="N6160" s="9"/>
      <c r="O6160" s="9"/>
      <c r="P6160" s="9"/>
      <c r="Q6160" s="9"/>
      <c r="R6160" s="9"/>
      <c r="S6160" s="9"/>
      <c r="T6160" s="9"/>
      <c r="U6160" s="9"/>
      <c r="V6160" s="9"/>
      <c r="W6160" s="9"/>
    </row>
    <row r="6161">
      <c r="A6161" s="123"/>
      <c r="B6161" s="135"/>
      <c r="D6161" s="9"/>
      <c r="E6161" s="9"/>
      <c r="F6161" s="9"/>
      <c r="G6161" s="9"/>
      <c r="H6161" s="9"/>
      <c r="I6161" s="9"/>
      <c r="J6161" s="9"/>
      <c r="K6161" s="9"/>
      <c r="L6161" s="9"/>
      <c r="M6161" s="9"/>
      <c r="N6161" s="9"/>
      <c r="O6161" s="9"/>
      <c r="P6161" s="9"/>
      <c r="Q6161" s="9"/>
      <c r="R6161" s="9"/>
      <c r="S6161" s="9"/>
      <c r="T6161" s="9"/>
      <c r="U6161" s="9"/>
      <c r="V6161" s="9"/>
      <c r="W6161" s="9"/>
    </row>
    <row r="6162">
      <c r="A6162" s="123"/>
      <c r="B6162" s="135"/>
      <c r="D6162" s="9"/>
      <c r="E6162" s="9"/>
      <c r="F6162" s="9"/>
      <c r="G6162" s="9"/>
      <c r="H6162" s="9"/>
      <c r="I6162" s="9"/>
      <c r="J6162" s="9"/>
      <c r="K6162" s="9"/>
      <c r="L6162" s="9"/>
      <c r="M6162" s="9"/>
      <c r="N6162" s="9"/>
      <c r="O6162" s="9"/>
      <c r="P6162" s="9"/>
      <c r="Q6162" s="9"/>
      <c r="R6162" s="9"/>
      <c r="S6162" s="9"/>
      <c r="T6162" s="9"/>
      <c r="U6162" s="9"/>
      <c r="V6162" s="9"/>
      <c r="W6162" s="9"/>
    </row>
    <row r="6163">
      <c r="A6163" s="123"/>
      <c r="B6163" s="135"/>
      <c r="D6163" s="9"/>
      <c r="E6163" s="9"/>
      <c r="F6163" s="9"/>
      <c r="G6163" s="9"/>
      <c r="H6163" s="9"/>
      <c r="I6163" s="9"/>
      <c r="J6163" s="9"/>
      <c r="K6163" s="9"/>
      <c r="L6163" s="9"/>
      <c r="M6163" s="9"/>
      <c r="N6163" s="9"/>
      <c r="O6163" s="9"/>
      <c r="P6163" s="9"/>
      <c r="Q6163" s="9"/>
      <c r="R6163" s="9"/>
      <c r="S6163" s="9"/>
      <c r="T6163" s="9"/>
      <c r="U6163" s="9"/>
      <c r="V6163" s="9"/>
      <c r="W6163" s="9"/>
    </row>
    <row r="6164">
      <c r="A6164" s="123"/>
      <c r="B6164" s="135"/>
      <c r="D6164" s="9"/>
      <c r="E6164" s="9"/>
      <c r="F6164" s="9"/>
      <c r="G6164" s="9"/>
      <c r="H6164" s="9"/>
      <c r="I6164" s="9"/>
      <c r="J6164" s="9"/>
      <c r="K6164" s="9"/>
      <c r="L6164" s="9"/>
      <c r="M6164" s="9"/>
      <c r="N6164" s="9"/>
      <c r="O6164" s="9"/>
      <c r="P6164" s="9"/>
      <c r="Q6164" s="9"/>
      <c r="R6164" s="9"/>
      <c r="S6164" s="9"/>
      <c r="T6164" s="9"/>
      <c r="U6164" s="9"/>
      <c r="V6164" s="9"/>
      <c r="W6164" s="9"/>
    </row>
    <row r="6165">
      <c r="A6165" s="123"/>
      <c r="B6165" s="135"/>
      <c r="D6165" s="9"/>
      <c r="E6165" s="9"/>
      <c r="F6165" s="9"/>
      <c r="G6165" s="9"/>
      <c r="H6165" s="9"/>
      <c r="I6165" s="9"/>
      <c r="J6165" s="9"/>
      <c r="K6165" s="9"/>
      <c r="L6165" s="9"/>
      <c r="M6165" s="9"/>
      <c r="N6165" s="9"/>
      <c r="O6165" s="9"/>
      <c r="P6165" s="9"/>
      <c r="Q6165" s="9"/>
      <c r="R6165" s="9"/>
      <c r="S6165" s="9"/>
      <c r="T6165" s="9"/>
      <c r="U6165" s="9"/>
      <c r="V6165" s="9"/>
      <c r="W6165" s="9"/>
    </row>
  </sheetData>
  <conditionalFormatting sqref="F2267">
    <cfRule type="cellIs" dxfId="0" priority="1" operator="greaterThanOrEqual">
      <formula>100</formula>
    </cfRule>
  </conditionalFormatting>
  <conditionalFormatting sqref="G1:G6165">
    <cfRule type="cellIs" dxfId="0" priority="2" operator="greaterThanOrEqual">
      <formula>100</formula>
    </cfRule>
  </conditionalFormatting>
  <dataValidations>
    <dataValidation type="list" allowBlank="1" showErrorMessage="1" sqref="C2:C6057">
      <formula1>'DS intents'!$B$2:$B$600</formula1>
    </dataValidation>
  </dataValidation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9.25"/>
  </cols>
  <sheetData>
    <row r="1" ht="10.5" customHeight="1">
      <c r="A1" s="56" t="str">
        <f>IFERROR(__xludf.DUMMYFUNCTION("IMPORTRANGE(""https://docs.google.com/spreadsheets/d/1xWgfWBN2arZ1r7lv8krzW0gA2TSar4SeUivN1iogvfk/edit?pli=1#gid=1653089193"",""DS Tags mới!i:i"")"),"")</f>
        <v/>
      </c>
    </row>
    <row r="2">
      <c r="A2" s="62" t="str">
        <f>IFERROR(__xludf.DUMMYFUNCTION("""COMPUTED_VALUE"""),"Tên tag chốt")</f>
        <v>Tên tag chốt</v>
      </c>
    </row>
    <row r="3">
      <c r="A3" s="62" t="str">
        <f>IFERROR(__xludf.DUMMYFUNCTION("""COMPUTED_VALUE"""),"Bệnh tiêu hoá")</f>
        <v>Bệnh tiêu hoá</v>
      </c>
    </row>
    <row r="4">
      <c r="A4" s="62" t="str">
        <f>IFERROR(__xludf.DUMMYFUNCTION("""COMPUTED_VALUE"""),"Bệnh hô hấp")</f>
        <v>Bệnh hô hấp</v>
      </c>
    </row>
    <row r="5">
      <c r="A5" s="62" t="str">
        <f>IFERROR(__xludf.DUMMYFUNCTION("""COMPUTED_VALUE"""),"Bệnh tuần hoàn")</f>
        <v>Bệnh tuần hoàn</v>
      </c>
    </row>
    <row r="6">
      <c r="A6" s="62" t="str">
        <f>IFERROR(__xludf.DUMMYFUNCTION("""COMPUTED_VALUE"""),"Bệnh thần kinh")</f>
        <v>Bệnh thần kinh</v>
      </c>
    </row>
    <row r="7">
      <c r="A7" s="62" t="str">
        <f>IFERROR(__xludf.DUMMYFUNCTION("""COMPUTED_VALUE"""),"Bệnh xương khớp")</f>
        <v>Bệnh xương khớp</v>
      </c>
    </row>
    <row r="8">
      <c r="A8" s="62" t="str">
        <f>IFERROR(__xludf.DUMMYFUNCTION("""COMPUTED_VALUE"""),"Bệnh nội tiết")</f>
        <v>Bệnh nội tiết</v>
      </c>
    </row>
    <row r="9">
      <c r="A9" s="62" t="str">
        <f>IFERROR(__xludf.DUMMYFUNCTION("""COMPUTED_VALUE"""),"Bệnh phụ khoa")</f>
        <v>Bệnh phụ khoa</v>
      </c>
    </row>
    <row r="10">
      <c r="A10" s="62" t="str">
        <f>IFERROR(__xludf.DUMMYFUNCTION("""COMPUTED_VALUE"""),"Bệnh nam khoa")</f>
        <v>Bệnh nam khoa</v>
      </c>
    </row>
    <row r="11">
      <c r="A11" s="62" t="str">
        <f>IFERROR(__xludf.DUMMYFUNCTION("""COMPUTED_VALUE"""),"Bệnh da liễu")</f>
        <v>Bệnh da liễu</v>
      </c>
    </row>
    <row r="12">
      <c r="A12" s="62" t="str">
        <f>IFERROR(__xludf.DUMMYFUNCTION("""COMPUTED_VALUE"""),"Chiều cao sản phẩm")</f>
        <v>Chiều cao sản phẩm</v>
      </c>
    </row>
    <row r="13">
      <c r="A13" s="62" t="str">
        <f>IFERROR(__xludf.DUMMYFUNCTION("""COMPUTED_VALUE"""),"Chiều dài sản phẩm")</f>
        <v>Chiều dài sản phẩm</v>
      </c>
    </row>
    <row r="14">
      <c r="A14" s="62" t="str">
        <f>IFERROR(__xludf.DUMMYFUNCTION("""COMPUTED_VALUE"""),"Chiều rộng sản phẩm")</f>
        <v>Chiều rộng sản phẩm</v>
      </c>
    </row>
    <row r="15">
      <c r="A15" s="62" t="str">
        <f>IFERROR(__xludf.DUMMYFUNCTION("""COMPUTED_VALUE"""),"Độ dày sản phẩm")</f>
        <v>Độ dày sản phẩm</v>
      </c>
    </row>
    <row r="16">
      <c r="A16" s="62" t="str">
        <f>IFERROR(__xludf.DUMMYFUNCTION("""COMPUTED_VALUE"""),"Khối lượng sản phẩm")</f>
        <v>Khối lượng sản phẩm</v>
      </c>
    </row>
    <row r="17">
      <c r="A17" s="62" t="str">
        <f>IFERROR(__xludf.DUMMYFUNCTION("""COMPUTED_VALUE"""),"Độ dài tóc")</f>
        <v>Độ dài tóc</v>
      </c>
    </row>
    <row r="18">
      <c r="A18" s="62" t="str">
        <f>IFERROR(__xludf.DUMMYFUNCTION("""COMPUTED_VALUE"""),"Chất tóc")</f>
        <v>Chất tóc</v>
      </c>
    </row>
    <row r="19">
      <c r="A19" s="62" t="str">
        <f>IFERROR(__xludf.DUMMYFUNCTION("""COMPUTED_VALUE"""),"Mật độ tóc")</f>
        <v>Mật độ tóc</v>
      </c>
    </row>
    <row r="20">
      <c r="A20" s="62" t="str">
        <f>IFERROR(__xludf.DUMMYFUNCTION("""COMPUTED_VALUE"""),"Màu tóc")</f>
        <v>Màu tóc</v>
      </c>
    </row>
    <row r="21">
      <c r="A21" s="62" t="str">
        <f>IFERROR(__xludf.DUMMYFUNCTION("""COMPUTED_VALUE"""),"Loại tóc")</f>
        <v>Loại tóc</v>
      </c>
    </row>
    <row r="22">
      <c r="A22" s="62" t="str">
        <f>IFERROR(__xludf.DUMMYFUNCTION("""COMPUTED_VALUE"""),"Kiểu tóc")</f>
        <v>Kiểu tóc</v>
      </c>
    </row>
    <row r="23">
      <c r="A23" s="62" t="str">
        <f>IFERROR(__xludf.DUMMYFUNCTION("""COMPUTED_VALUE"""),"Đặc điểm khác của tóc")</f>
        <v>Đặc điểm khác của tóc</v>
      </c>
    </row>
    <row r="24">
      <c r="A24" s="62" t="str">
        <f>IFERROR(__xludf.DUMMYFUNCTION("""COMPUTED_VALUE"""),"Loại da")</f>
        <v>Loại da</v>
      </c>
    </row>
    <row r="25">
      <c r="A25" s="62" t="str">
        <f>IFERROR(__xludf.DUMMYFUNCTION("""COMPUTED_VALUE"""),"Màu da")</f>
        <v>Màu da</v>
      </c>
    </row>
    <row r="26">
      <c r="A26" s="62" t="str">
        <f>IFERROR(__xludf.DUMMYFUNCTION("""COMPUTED_VALUE"""),"Đặc điểm khác của da")</f>
        <v>Đặc điểm khác của da</v>
      </c>
    </row>
    <row r="27">
      <c r="A27" s="62" t="str">
        <f>IFERROR(__xludf.DUMMYFUNCTION("""COMPUTED_VALUE"""),"Dáng khuôn mặt")</f>
        <v>Dáng khuôn mặt</v>
      </c>
    </row>
    <row r="28">
      <c r="A28" s="62" t="str">
        <f>IFERROR(__xludf.DUMMYFUNCTION("""COMPUTED_VALUE"""),"Dáng mũi")</f>
        <v>Dáng mũi</v>
      </c>
    </row>
    <row r="29">
      <c r="A29" s="62" t="str">
        <f>IFERROR(__xludf.DUMMYFUNCTION("""COMPUTED_VALUE"""),"Dáng môi")</f>
        <v>Dáng môi</v>
      </c>
    </row>
    <row r="30">
      <c r="A30" s="62" t="str">
        <f>IFERROR(__xludf.DUMMYFUNCTION("""COMPUTED_VALUE"""),"Màu môi")</f>
        <v>Màu môi</v>
      </c>
    </row>
    <row r="31">
      <c r="A31" s="62" t="str">
        <f>IFERROR(__xludf.DUMMYFUNCTION("""COMPUTED_VALUE"""),"Dáng lông mày")</f>
        <v>Dáng lông mày</v>
      </c>
    </row>
    <row r="32">
      <c r="A32" s="62" t="str">
        <f>IFERROR(__xludf.DUMMYFUNCTION("""COMPUTED_VALUE"""),"Màu lông mày")</f>
        <v>Màu lông mày</v>
      </c>
    </row>
    <row r="33">
      <c r="A33" s="62" t="str">
        <f>IFERROR(__xludf.DUMMYFUNCTION("""COMPUTED_VALUE"""),"Mật độ lông mày")</f>
        <v>Mật độ lông mày</v>
      </c>
    </row>
    <row r="34">
      <c r="A34" s="62" t="str">
        <f>IFERROR(__xludf.DUMMYFUNCTION("""COMPUTED_VALUE"""),"Dáng lông mi")</f>
        <v>Dáng lông mi</v>
      </c>
    </row>
    <row r="35">
      <c r="A35" s="62" t="str">
        <f>IFERROR(__xludf.DUMMYFUNCTION("""COMPUTED_VALUE"""),"Mật độ lông mi")</f>
        <v>Mật độ lông mi</v>
      </c>
    </row>
    <row r="36">
      <c r="A36" s="62" t="str">
        <f>IFERROR(__xludf.DUMMYFUNCTION("""COMPUTED_VALUE"""),"Dáng người")</f>
        <v>Dáng người</v>
      </c>
    </row>
    <row r="37">
      <c r="A37" s="62" t="str">
        <f>IFERROR(__xludf.DUMMYFUNCTION("""COMPUTED_VALUE"""),"Cân nặng khách hàng")</f>
        <v>Cân nặng khách hàng</v>
      </c>
    </row>
    <row r="38">
      <c r="A38" s="62" t="str">
        <f>IFERROR(__xludf.DUMMYFUNCTION("""COMPUTED_VALUE"""),"Chiều cao khách hàng")</f>
        <v>Chiều cao khách hàng</v>
      </c>
    </row>
    <row r="39">
      <c r="A39" s="62" t="str">
        <f>IFERROR(__xludf.DUMMYFUNCTION("""COMPUTED_VALUE"""),"Số đo vòng 1")</f>
        <v>Số đo vòng 1</v>
      </c>
    </row>
    <row r="40">
      <c r="A40" s="62" t="str">
        <f>IFERROR(__xludf.DUMMYFUNCTION("""COMPUTED_VALUE"""),"Số đo vòng 2")</f>
        <v>Số đo vòng 2</v>
      </c>
    </row>
    <row r="41">
      <c r="A41" s="62" t="str">
        <f>IFERROR(__xludf.DUMMYFUNCTION("""COMPUTED_VALUE"""),"Số đo vòng 3")</f>
        <v>Số đo vòng 3</v>
      </c>
    </row>
    <row r="42">
      <c r="A42" s="62" t="str">
        <f>IFERROR(__xludf.DUMMYFUNCTION("""COMPUTED_VALUE"""),"Size quần áo")</f>
        <v>Size quần áo</v>
      </c>
    </row>
    <row r="43">
      <c r="A43" s="62" t="str">
        <f>IFERROR(__xludf.DUMMYFUNCTION("""COMPUTED_VALUE"""),"Size giày dép")</f>
        <v>Size giày dép</v>
      </c>
    </row>
    <row r="44">
      <c r="A44" s="62" t="str">
        <f>IFERROR(__xludf.DUMMYFUNCTION("""COMPUTED_VALUE"""),"Size phụ kiện")</f>
        <v>Size phụ kiện</v>
      </c>
    </row>
    <row r="45">
      <c r="A45" s="62" t="str">
        <f>IFERROR(__xludf.DUMMYFUNCTION("""COMPUTED_VALUE"""),"Dáng cằm")</f>
        <v>Dáng cằm</v>
      </c>
    </row>
    <row r="46">
      <c r="A46" s="62" t="str">
        <f>IFERROR(__xludf.DUMMYFUNCTION("""COMPUTED_VALUE"""),"Dáng vai")</f>
        <v>Dáng vai</v>
      </c>
    </row>
    <row r="47">
      <c r="A47" s="62" t="str">
        <f>IFERROR(__xludf.DUMMYFUNCTION("""COMPUTED_VALUE"""),"Dáng mắt")</f>
        <v>Dáng mắt</v>
      </c>
    </row>
    <row r="48">
      <c r="A48" s="62" t="str">
        <f>IFERROR(__xludf.DUMMYFUNCTION("""COMPUTED_VALUE"""),"Địa chỉ nhận hàng")</f>
        <v>Địa chỉ nhận hàng</v>
      </c>
    </row>
    <row r="49">
      <c r="A49" s="62" t="str">
        <f>IFERROR(__xludf.DUMMYFUNCTION("""COMPUTED_VALUE"""),"Số điện thoại nhận hàng")</f>
        <v>Số điện thoại nhận hàng</v>
      </c>
    </row>
    <row r="50">
      <c r="A50" s="62" t="str">
        <f>IFERROR(__xludf.DUMMYFUNCTION("""COMPUTED_VALUE"""),"Tên khách hàng")</f>
        <v>Tên khách hàng</v>
      </c>
    </row>
    <row r="51">
      <c r="A51" s="62" t="str">
        <f>IFERROR(__xludf.DUMMYFUNCTION("""COMPUTED_VALUE"""),"Gia đình")</f>
        <v>Gia đình</v>
      </c>
    </row>
    <row r="52">
      <c r="A52" s="62" t="str">
        <f>IFERROR(__xludf.DUMMYFUNCTION("""COMPUTED_VALUE"""),"Thú cưng")</f>
        <v>Thú cưng</v>
      </c>
    </row>
    <row r="53">
      <c r="A53" s="62" t="str">
        <f>IFERROR(__xludf.DUMMYFUNCTION("""COMPUTED_VALUE"""),"Trồng trọt")</f>
        <v>Trồng trọt</v>
      </c>
    </row>
    <row r="54">
      <c r="A54" s="62" t="str">
        <f>IFERROR(__xludf.DUMMYFUNCTION("""COMPUTED_VALUE"""),"Tôn giáo")</f>
        <v>Tôn giáo</v>
      </c>
    </row>
    <row r="55">
      <c r="A55" s="62" t="str">
        <f>IFERROR(__xludf.DUMMYFUNCTION("""COMPUTED_VALUE"""),"Nghề nghiệp khách hàng")</f>
        <v>Nghề nghiệp khách hàng</v>
      </c>
    </row>
    <row r="56">
      <c r="A56" s="62" t="str">
        <f>IFERROR(__xludf.DUMMYFUNCTION("""COMPUTED_VALUE"""),"Tình trạng hôn nhân")</f>
        <v>Tình trạng hôn nhân</v>
      </c>
    </row>
    <row r="57">
      <c r="A57" s="62" t="str">
        <f>IFERROR(__xludf.DUMMYFUNCTION("""COMPUTED_VALUE"""),"Dân tộc")</f>
        <v>Dân tộc</v>
      </c>
    </row>
    <row r="58">
      <c r="A58" s="62" t="str">
        <f>IFERROR(__xludf.DUMMYFUNCTION("""COMPUTED_VALUE"""),"Cung mệnh")</f>
        <v>Cung mệnh</v>
      </c>
    </row>
    <row r="59">
      <c r="A59" s="62" t="str">
        <f>IFERROR(__xludf.DUMMYFUNCTION("""COMPUTED_VALUE"""),"Số tài khoản")</f>
        <v>Số tài khoản</v>
      </c>
    </row>
    <row r="60">
      <c r="A60" s="62" t="str">
        <f>IFERROR(__xludf.DUMMYFUNCTION("""COMPUTED_VALUE"""),"Ngân hàng")</f>
        <v>Ngân hàng</v>
      </c>
    </row>
    <row r="61">
      <c r="A61" s="62" t="str">
        <f>IFERROR(__xludf.DUMMYFUNCTION("""COMPUTED_VALUE"""),"Cung hoàng đạo")</f>
        <v>Cung hoàng đạo</v>
      </c>
    </row>
    <row r="62">
      <c r="A62" s="62" t="str">
        <f>IFERROR(__xludf.DUMMYFUNCTION("""COMPUTED_VALUE"""),"Năm sinh khách hàng")</f>
        <v>Năm sinh khách hàng</v>
      </c>
    </row>
    <row r="63">
      <c r="A63" s="62" t="str">
        <f>IFERROR(__xludf.DUMMYFUNCTION("""COMPUTED_VALUE"""),"Thời gian nhận hàng")</f>
        <v>Thời gian nhận hàng</v>
      </c>
    </row>
    <row r="64">
      <c r="A64" s="62" t="str">
        <f>IFERROR(__xludf.DUMMYFUNCTION("""COMPUTED_VALUE"""),"Độ tuổi khách hàng")</f>
        <v>Độ tuổi khách hàng</v>
      </c>
    </row>
    <row r="65">
      <c r="A65" s="33" t="str">
        <f>IFERROR(__xludf.DUMMYFUNCTION("""COMPUTED_VALUE"""),"Phong cách thời trang")</f>
        <v>Phong cách thời trang</v>
      </c>
    </row>
    <row r="66">
      <c r="A66" s="33" t="str">
        <f>IFERROR(__xludf.DUMMYFUNCTION("""COMPUTED_VALUE"""),"Phong cách mua sắm")</f>
        <v>Phong cách mua sắm</v>
      </c>
    </row>
    <row r="67">
      <c r="A67" s="33" t="str">
        <f>IFERROR(__xludf.DUMMYFUNCTION("""COMPUTED_VALUE"""),"Phong cách trang điểm")</f>
        <v>Phong cách trang điểm</v>
      </c>
    </row>
    <row r="68">
      <c r="A68" s="33" t="str">
        <f>IFERROR(__xludf.DUMMYFUNCTION("""COMPUTED_VALUE"""),"Phong cách nhà cửa")</f>
        <v>Phong cách nhà cửa</v>
      </c>
    </row>
    <row r="69">
      <c r="A69" s="33" t="str">
        <f>IFERROR(__xludf.DUMMYFUNCTION("""COMPUTED_VALUE"""),"Nhu cầu khách hàng")</f>
        <v>Nhu cầu khách hàng</v>
      </c>
    </row>
    <row r="70">
      <c r="A70" s="33" t="str">
        <f>IFERROR(__xludf.DUMMYFUNCTION("""COMPUTED_VALUE"""),"Chất liệu sản phẩm")</f>
        <v>Chất liệu sản phẩm</v>
      </c>
    </row>
    <row r="71">
      <c r="A71" s="33" t="str">
        <f>IFERROR(__xludf.DUMMYFUNCTION("""COMPUTED_VALUE"""),"Đối tượng sử dụng")</f>
        <v>Đối tượng sử dụng</v>
      </c>
    </row>
    <row r="72">
      <c r="A72" s="33" t="str">
        <f>IFERROR(__xludf.DUMMYFUNCTION("""COMPUTED_VALUE"""),"Đơn vị sản phẩm")</f>
        <v>Đơn vị sản phẩm</v>
      </c>
    </row>
    <row r="73">
      <c r="A73" s="33" t="str">
        <f>IFERROR(__xludf.DUMMYFUNCTION("""COMPUTED_VALUE"""),"Giá sản phẩm")</f>
        <v>Giá sản phẩm</v>
      </c>
    </row>
    <row r="74">
      <c r="A74" s="62" t="str">
        <f>IFERROR(__xludf.DUMMYFUNCTION("""COMPUTED_VALUE"""),"Thời trang")</f>
        <v>Thời trang</v>
      </c>
    </row>
    <row r="75">
      <c r="A75" s="62" t="str">
        <f>IFERROR(__xludf.DUMMYFUNCTION("""COMPUTED_VALUE"""),"Khỏe đẹp")</f>
        <v>Khỏe đẹp</v>
      </c>
    </row>
    <row r="76">
      <c r="A76" s="62" t="str">
        <f>IFERROR(__xludf.DUMMYFUNCTION("""COMPUTED_VALUE"""),"Phương tiện vận chuyển")</f>
        <v>Phương tiện vận chuyển</v>
      </c>
    </row>
    <row r="77">
      <c r="A77" s="62" t="str">
        <f>IFERROR(__xludf.DUMMYFUNCTION("""COMPUTED_VALUE"""),"Công nghệ")</f>
        <v>Công nghệ</v>
      </c>
    </row>
    <row r="78">
      <c r="A78" s="62" t="str">
        <f>IFERROR(__xludf.DUMMYFUNCTION("""COMPUTED_VALUE"""),"Giải trí")</f>
        <v>Giải trí</v>
      </c>
    </row>
    <row r="79">
      <c r="A79" s="62" t="str">
        <f>IFERROR(__xludf.DUMMYFUNCTION("""COMPUTED_VALUE"""),"Bách hóa")</f>
        <v>Bách hóa</v>
      </c>
    </row>
    <row r="80">
      <c r="A80" s="62" t="str">
        <f>IFERROR(__xludf.DUMMYFUNCTION("""COMPUTED_VALUE"""),"Đời sống")</f>
        <v>Đời sống</v>
      </c>
    </row>
    <row r="81">
      <c r="A81" s="62" t="str">
        <f>IFERROR(__xludf.DUMMYFUNCTION("""COMPUTED_VALUE"""),"Thú cưng")</f>
        <v>Thú cưng</v>
      </c>
    </row>
    <row r="82">
      <c r="A82" s="62" t="str">
        <f>IFERROR(__xludf.DUMMYFUNCTION("""COMPUTED_VALUE"""),"Văn phòng phẩm")</f>
        <v>Văn phòng phẩm</v>
      </c>
    </row>
    <row r="83">
      <c r="A83" s="62" t="str">
        <f>IFERROR(__xludf.DUMMYFUNCTION("""COMPUTED_VALUE"""),"Mẹ &amp; bé")</f>
        <v>Mẹ &amp; bé</v>
      </c>
    </row>
    <row r="84">
      <c r="A84" s="33" t="str">
        <f>IFERROR(__xludf.DUMMYFUNCTION("""COMPUTED_VALUE"""),"Hiệu suất/Công suất sản phẩm")</f>
        <v>Hiệu suất/Công suất sản phẩm</v>
      </c>
    </row>
    <row r="85">
      <c r="A85" s="33" t="str">
        <f>IFERROR(__xludf.DUMMYFUNCTION("""COMPUTED_VALUE"""),"Hoạ tiết sản phẩm")</f>
        <v>Hoạ tiết sản phẩm</v>
      </c>
    </row>
    <row r="86">
      <c r="A86" s="33" t="str">
        <f>IFERROR(__xludf.DUMMYFUNCTION("""COMPUTED_VALUE"""),"Kiểu dáng sản phẩm")</f>
        <v>Kiểu dáng sản phẩm</v>
      </c>
    </row>
    <row r="87">
      <c r="A87" s="62" t="str">
        <f>IFERROR(__xludf.DUMMYFUNCTION("""COMPUTED_VALUE"""),"Mã sản phẩm")</f>
        <v>Mã sản phẩm</v>
      </c>
    </row>
    <row r="88">
      <c r="A88" s="33" t="str">
        <f>IFERROR(__xludf.DUMMYFUNCTION("""COMPUTED_VALUE"""),"Màu sắc sản phẩm")</f>
        <v>Màu sắc sản phẩm</v>
      </c>
    </row>
    <row r="89">
      <c r="A89" s="33" t="str">
        <f>IFERROR(__xludf.DUMMYFUNCTION("""COMPUTED_VALUE"""),"Sản phẩm")</f>
        <v>Sản phẩm</v>
      </c>
    </row>
    <row r="90">
      <c r="A90" s="33" t="str">
        <f>IFERROR(__xludf.DUMMYFUNCTION("""COMPUTED_VALUE"""),"Size sản phẩm")</f>
        <v>Size sản phẩm</v>
      </c>
    </row>
    <row r="91">
      <c r="A91" s="33" t="str">
        <f>IFERROR(__xludf.DUMMYFUNCTION("""COMPUTED_VALUE"""),"Số lượng sản phẩm")</f>
        <v>Số lượng sản phẩm</v>
      </c>
    </row>
    <row r="92">
      <c r="A92" s="62" t="str">
        <f>IFERROR(__xludf.DUMMYFUNCTION("""COMPUTED_VALUE"""),"Thể tích sản phẩm")</f>
        <v>Thể tích sản phẩm</v>
      </c>
    </row>
    <row r="93">
      <c r="A93" s="33" t="str">
        <f>IFERROR(__xludf.DUMMYFUNCTION("""COMPUTED_VALUE"""),"Thương hiệu sản phẩm")</f>
        <v>Thương hiệu sản phẩm</v>
      </c>
    </row>
    <row r="94">
      <c r="A94" s="33" t="str">
        <f>IFERROR(__xludf.DUMMYFUNCTION("""COMPUTED_VALUE"""),"Hương vị sản phẩm")</f>
        <v>Hương vị sản phẩm</v>
      </c>
    </row>
    <row r="95">
      <c r="A95" s="33" t="str">
        <f>IFERROR(__xludf.DUMMYFUNCTION("""COMPUTED_VALUE"""),"Xuất xứ sản phẩm")</f>
        <v>Xuất xứ sản phẩm</v>
      </c>
    </row>
    <row r="96">
      <c r="A96" s="62" t="str">
        <f>IFERROR(__xludf.DUMMYFUNCTION("""COMPUTED_VALUE"""),"Địa chỉ shop")</f>
        <v>Địa chỉ shop</v>
      </c>
    </row>
    <row r="97">
      <c r="A97" s="62" t="str">
        <f>IFERROR(__xludf.DUMMYFUNCTION("""COMPUTED_VALUE"""),"Thích xem phim &amp; TV")</f>
        <v>Thích xem phim &amp; TV</v>
      </c>
    </row>
    <row r="98">
      <c r="A98" s="62" t="str">
        <f>IFERROR(__xludf.DUMMYFUNCTION("""COMPUTED_VALUE"""),"Thích đọc sách")</f>
        <v>Thích đọc sách</v>
      </c>
    </row>
    <row r="99">
      <c r="A99" s="62" t="str">
        <f>IFERROR(__xludf.DUMMYFUNCTION("""COMPUTED_VALUE"""),"Thích chơi game")</f>
        <v>Thích chơi game</v>
      </c>
    </row>
    <row r="100">
      <c r="A100" s="62" t="str">
        <f>IFERROR(__xludf.DUMMYFUNCTION("""COMPUTED_VALUE"""),"Thích chơi thể thao")</f>
        <v>Thích chơi thể thao</v>
      </c>
    </row>
    <row r="101">
      <c r="A101" s="62" t="str">
        <f>IFERROR(__xludf.DUMMYFUNCTION("""COMPUTED_VALUE"""),"Thích đi du lịch")</f>
        <v>Thích đi du lịch</v>
      </c>
    </row>
    <row r="102">
      <c r="A102" s="62" t="str">
        <f>IFERROR(__xludf.DUMMYFUNCTION("""COMPUTED_VALUE"""),"Thích chụp ảnh")</f>
        <v>Thích chụp ảnh</v>
      </c>
    </row>
    <row r="103">
      <c r="A103" s="62" t="str">
        <f>IFERROR(__xludf.DUMMYFUNCTION("""COMPUTED_VALUE"""),"Thích vẽ")</f>
        <v>Thích vẽ</v>
      </c>
    </row>
    <row r="104">
      <c r="A104" s="62" t="str">
        <f>IFERROR(__xludf.DUMMYFUNCTION("""COMPUTED_VALUE"""),"Thích nghe nhạc")</f>
        <v>Thích nghe nhạc</v>
      </c>
    </row>
    <row r="105">
      <c r="A105" s="62" t="str">
        <f>IFERROR(__xludf.DUMMYFUNCTION("""COMPUTED_VALUE"""),"Thích nấu ăn")</f>
        <v>Thích nấu ăn</v>
      </c>
    </row>
    <row r="106">
      <c r="A106" s="62" t="str">
        <f>IFERROR(__xludf.DUMMYFUNCTION("""COMPUTED_VALUE"""),"Thích làm vườn")</f>
        <v>Thích làm vườn</v>
      </c>
    </row>
    <row r="107">
      <c r="A107" s="62" t="str">
        <f>IFERROR(__xludf.DUMMYFUNCTION("""COMPUTED_VALUE"""),"Thích làm đồ thủ công")</f>
        <v>Thích làm đồ thủ công</v>
      </c>
    </row>
    <row r="108">
      <c r="A108" s="62" t="str">
        <f>IFERROR(__xludf.DUMMYFUNCTION("""COMPUTED_VALUE"""),"Thíchcác hoạt động ngoài trời")</f>
        <v>Thíchcác hoạt động ngoài trời</v>
      </c>
    </row>
    <row r="109">
      <c r="A109" s="62" t="str">
        <f>IFERROR(__xludf.DUMMYFUNCTION("""COMPUTED_VALUE"""),"Thói quen ăn uống")</f>
        <v>Thói quen ăn uống</v>
      </c>
    </row>
    <row r="110">
      <c r="A110" s="62" t="str">
        <f>IFERROR(__xludf.DUMMYFUNCTION("""COMPUTED_VALUE"""),"Thói quen tập luyện")</f>
        <v>Thói quen tập luyện</v>
      </c>
    </row>
    <row r="111">
      <c r="A111" s="62" t="str">
        <f>IFERROR(__xludf.DUMMYFUNCTION("""COMPUTED_VALUE"""),"Thói quen ngủ")</f>
        <v>Thói quen ngủ</v>
      </c>
    </row>
    <row r="112">
      <c r="A112" s="62" t="str">
        <f>IFERROR(__xludf.DUMMYFUNCTION("""COMPUTED_VALUE"""),"Thói quen đọc sách")</f>
        <v>Thói quen đọc sách</v>
      </c>
    </row>
    <row r="113">
      <c r="A113" s="62" t="str">
        <f>IFERROR(__xludf.DUMMYFUNCTION("""COMPUTED_VALUE"""),"Thói quen gây hại cho sức khoẻ")</f>
        <v>Thói quen gây hại cho sức khoẻ</v>
      </c>
    </row>
    <row r="114">
      <c r="A114" s="62" t="str">
        <f>IFERROR(__xludf.DUMMYFUNCTION("""COMPUTED_VALUE"""),"Thói quen sử dụng mạng xã hội")</f>
        <v>Thói quen sử dụng mạng xã hội</v>
      </c>
    </row>
    <row r="115">
      <c r="A115" s="62" t="str">
        <f>IFERROR(__xludf.DUMMYFUNCTION("""COMPUTED_VALUE"""),"Thói quen chốt đơn")</f>
        <v>Thói quen chốt đơn</v>
      </c>
    </row>
    <row r="116">
      <c r="A116" s="62"/>
    </row>
    <row r="117">
      <c r="A117" s="62"/>
    </row>
    <row r="118">
      <c r="A118" s="62"/>
    </row>
    <row r="119">
      <c r="A119" s="62"/>
    </row>
    <row r="120">
      <c r="A120" s="62"/>
    </row>
    <row r="121">
      <c r="A121" s="62"/>
    </row>
    <row r="122">
      <c r="A122" s="62"/>
    </row>
    <row r="123">
      <c r="A123" s="62"/>
    </row>
    <row r="124">
      <c r="A124" s="62"/>
    </row>
    <row r="125">
      <c r="A125" s="62"/>
    </row>
    <row r="126">
      <c r="A126" s="62"/>
    </row>
    <row r="127">
      <c r="A127" s="62"/>
    </row>
    <row r="128">
      <c r="A128" s="62"/>
    </row>
    <row r="129">
      <c r="A129" s="62"/>
    </row>
    <row r="130">
      <c r="A130" s="62"/>
    </row>
    <row r="131">
      <c r="A131" s="62"/>
    </row>
    <row r="132">
      <c r="A132" s="62"/>
    </row>
    <row r="133">
      <c r="A133" s="62"/>
    </row>
    <row r="134">
      <c r="A134" s="62"/>
    </row>
    <row r="135">
      <c r="A135" s="62"/>
    </row>
    <row r="136">
      <c r="A136" s="62"/>
    </row>
    <row r="137">
      <c r="A137" s="62"/>
    </row>
    <row r="138">
      <c r="A138" s="62"/>
    </row>
    <row r="139">
      <c r="A139" s="62"/>
    </row>
    <row r="140">
      <c r="A140" s="62"/>
    </row>
    <row r="141">
      <c r="A141" s="62"/>
    </row>
    <row r="142">
      <c r="A142" s="62"/>
    </row>
    <row r="143">
      <c r="A143" s="62"/>
    </row>
    <row r="144">
      <c r="A144" s="62"/>
    </row>
    <row r="145">
      <c r="A145" s="62"/>
    </row>
    <row r="146">
      <c r="A146" s="62"/>
    </row>
    <row r="147">
      <c r="A147" s="62"/>
    </row>
    <row r="148">
      <c r="A148" s="62"/>
    </row>
    <row r="149">
      <c r="A149" s="62"/>
    </row>
    <row r="150">
      <c r="A150" s="62"/>
    </row>
    <row r="151">
      <c r="A151" s="62"/>
    </row>
    <row r="152">
      <c r="A152" s="62"/>
    </row>
    <row r="153">
      <c r="A153" s="62"/>
    </row>
    <row r="154">
      <c r="A154" s="62"/>
    </row>
    <row r="155">
      <c r="A155" s="62"/>
    </row>
    <row r="156">
      <c r="A156" s="62"/>
    </row>
    <row r="157">
      <c r="A157" s="62"/>
    </row>
    <row r="158">
      <c r="A158" s="62"/>
    </row>
    <row r="159">
      <c r="A159" s="62"/>
    </row>
    <row r="160">
      <c r="A160" s="62"/>
    </row>
    <row r="161">
      <c r="A161" s="62"/>
    </row>
    <row r="162">
      <c r="A162" s="62"/>
    </row>
    <row r="163">
      <c r="A163" s="62"/>
    </row>
    <row r="164">
      <c r="A164" s="62"/>
    </row>
    <row r="165">
      <c r="A165" s="62"/>
    </row>
    <row r="166">
      <c r="A166" s="62"/>
    </row>
    <row r="167">
      <c r="A167" s="62"/>
    </row>
    <row r="168">
      <c r="A168" s="62"/>
    </row>
    <row r="169">
      <c r="A169" s="62"/>
    </row>
    <row r="170">
      <c r="A170" s="62"/>
    </row>
    <row r="171">
      <c r="A171" s="62"/>
    </row>
    <row r="172">
      <c r="A172" s="62"/>
    </row>
    <row r="173">
      <c r="A173" s="62"/>
    </row>
    <row r="174">
      <c r="A174" s="62"/>
    </row>
    <row r="175">
      <c r="A175" s="62"/>
    </row>
    <row r="176">
      <c r="A176" s="62"/>
    </row>
    <row r="177">
      <c r="A177" s="62"/>
    </row>
    <row r="178">
      <c r="A178" s="62"/>
    </row>
    <row r="179">
      <c r="A179" s="62"/>
    </row>
    <row r="180">
      <c r="A180" s="62"/>
    </row>
    <row r="181">
      <c r="A181" s="62"/>
    </row>
    <row r="182">
      <c r="A182" s="62"/>
    </row>
    <row r="183">
      <c r="A183" s="62"/>
    </row>
    <row r="184">
      <c r="A184" s="62"/>
    </row>
    <row r="185">
      <c r="A185" s="62"/>
    </row>
    <row r="186">
      <c r="A186" s="62"/>
    </row>
    <row r="187">
      <c r="A187" s="62"/>
    </row>
    <row r="188">
      <c r="A188" s="62"/>
    </row>
    <row r="189">
      <c r="A189" s="62"/>
    </row>
    <row r="190">
      <c r="A190" s="62"/>
    </row>
    <row r="191">
      <c r="A191" s="62"/>
    </row>
    <row r="192">
      <c r="A192" s="62"/>
    </row>
    <row r="193">
      <c r="A193" s="62"/>
    </row>
    <row r="194">
      <c r="A194" s="62"/>
    </row>
    <row r="195">
      <c r="A195" s="62"/>
    </row>
    <row r="196">
      <c r="A196" s="62"/>
    </row>
    <row r="197">
      <c r="A197" s="62"/>
    </row>
    <row r="198">
      <c r="A198" s="62"/>
    </row>
    <row r="199">
      <c r="A199" s="62"/>
    </row>
    <row r="200">
      <c r="A200" s="62"/>
    </row>
    <row r="201">
      <c r="A201" s="62"/>
    </row>
    <row r="202">
      <c r="A202" s="62"/>
    </row>
    <row r="203">
      <c r="A203" s="62"/>
    </row>
    <row r="204">
      <c r="A204" s="62"/>
    </row>
    <row r="205">
      <c r="A205" s="62"/>
    </row>
    <row r="206">
      <c r="A206" s="62"/>
    </row>
    <row r="207">
      <c r="A207" s="62"/>
    </row>
    <row r="208">
      <c r="A208" s="62"/>
    </row>
    <row r="209">
      <c r="A209" s="62"/>
    </row>
    <row r="210">
      <c r="A210" s="62"/>
    </row>
    <row r="211">
      <c r="A211" s="62"/>
    </row>
    <row r="212">
      <c r="A212" s="62"/>
    </row>
    <row r="213">
      <c r="A213" s="62"/>
    </row>
    <row r="214">
      <c r="A214" s="62"/>
    </row>
    <row r="215">
      <c r="A215" s="62"/>
    </row>
    <row r="216">
      <c r="A216" s="62"/>
    </row>
    <row r="217">
      <c r="A217" s="62"/>
    </row>
    <row r="218">
      <c r="A218" s="62"/>
    </row>
    <row r="219">
      <c r="A219" s="62"/>
    </row>
    <row r="220">
      <c r="A220" s="62"/>
    </row>
    <row r="221">
      <c r="A221" s="62"/>
    </row>
    <row r="222">
      <c r="A222" s="62"/>
    </row>
    <row r="223">
      <c r="A223" s="62"/>
    </row>
    <row r="224">
      <c r="A224" s="62"/>
    </row>
    <row r="225">
      <c r="A225" s="62"/>
    </row>
    <row r="226">
      <c r="A226" s="62"/>
    </row>
    <row r="227">
      <c r="A227" s="62"/>
    </row>
    <row r="228">
      <c r="A228" s="62"/>
    </row>
    <row r="229">
      <c r="A229" s="62"/>
    </row>
    <row r="230">
      <c r="A230" s="62"/>
    </row>
    <row r="231">
      <c r="A231" s="62"/>
    </row>
    <row r="232">
      <c r="A232" s="62"/>
    </row>
    <row r="233">
      <c r="A233" s="62"/>
    </row>
    <row r="234">
      <c r="A234" s="62"/>
    </row>
    <row r="235">
      <c r="A235" s="62"/>
    </row>
    <row r="236">
      <c r="A236" s="62"/>
    </row>
    <row r="237">
      <c r="A237" s="62"/>
    </row>
    <row r="238">
      <c r="A238" s="62"/>
    </row>
    <row r="239">
      <c r="A239" s="62"/>
    </row>
    <row r="240">
      <c r="A240" s="62"/>
    </row>
    <row r="241">
      <c r="A241" s="62"/>
    </row>
    <row r="242">
      <c r="A242" s="62"/>
    </row>
    <row r="243">
      <c r="A243" s="62"/>
    </row>
    <row r="244">
      <c r="A244" s="62"/>
    </row>
    <row r="245">
      <c r="A245" s="62"/>
    </row>
    <row r="246">
      <c r="A246" s="62"/>
    </row>
    <row r="247">
      <c r="A247" s="62"/>
    </row>
    <row r="248">
      <c r="A248" s="62"/>
    </row>
    <row r="249">
      <c r="A249" s="62"/>
    </row>
    <row r="250">
      <c r="A250" s="62"/>
    </row>
    <row r="251">
      <c r="A251" s="62"/>
    </row>
    <row r="252">
      <c r="A252" s="62"/>
    </row>
    <row r="253">
      <c r="A253" s="62"/>
    </row>
    <row r="254">
      <c r="A254" s="62"/>
    </row>
    <row r="255">
      <c r="A255" s="62"/>
    </row>
    <row r="256">
      <c r="A256" s="62"/>
    </row>
    <row r="257">
      <c r="A257" s="62"/>
    </row>
    <row r="258">
      <c r="A258" s="62"/>
    </row>
    <row r="259">
      <c r="A259" s="62"/>
    </row>
    <row r="260">
      <c r="A260" s="62"/>
    </row>
    <row r="261">
      <c r="A261" s="62"/>
    </row>
    <row r="262">
      <c r="A262" s="62"/>
    </row>
    <row r="263">
      <c r="A263" s="62"/>
    </row>
    <row r="264">
      <c r="A264" s="62"/>
    </row>
    <row r="265">
      <c r="A265" s="62"/>
    </row>
    <row r="266">
      <c r="A266" s="62"/>
    </row>
    <row r="267">
      <c r="A267" s="62"/>
    </row>
    <row r="268">
      <c r="A268" s="62"/>
    </row>
    <row r="269">
      <c r="A269" s="62"/>
    </row>
    <row r="270">
      <c r="A270" s="62"/>
    </row>
    <row r="271">
      <c r="A271" s="62"/>
    </row>
    <row r="272">
      <c r="A272" s="62"/>
    </row>
    <row r="273">
      <c r="A273" s="62"/>
    </row>
    <row r="274">
      <c r="A274" s="62"/>
    </row>
    <row r="275">
      <c r="A275" s="62"/>
    </row>
    <row r="276">
      <c r="A276" s="62"/>
    </row>
    <row r="277">
      <c r="A277" s="62"/>
    </row>
    <row r="278">
      <c r="A278" s="62"/>
    </row>
    <row r="279">
      <c r="A279" s="62"/>
    </row>
    <row r="280">
      <c r="A280" s="62"/>
    </row>
    <row r="281">
      <c r="A281" s="62"/>
    </row>
    <row r="282">
      <c r="A282" s="62"/>
    </row>
    <row r="283">
      <c r="A283" s="62"/>
    </row>
    <row r="284">
      <c r="A284" s="62"/>
    </row>
    <row r="285">
      <c r="A285" s="62"/>
    </row>
    <row r="286">
      <c r="A286" s="62"/>
    </row>
    <row r="287">
      <c r="A287" s="62"/>
    </row>
    <row r="288">
      <c r="A288" s="62"/>
    </row>
    <row r="289">
      <c r="A289" s="62"/>
    </row>
    <row r="290">
      <c r="A290" s="62"/>
    </row>
    <row r="291">
      <c r="A291" s="62"/>
    </row>
    <row r="292">
      <c r="A292" s="62"/>
    </row>
    <row r="293">
      <c r="A293" s="62"/>
    </row>
    <row r="294">
      <c r="A294" s="62"/>
    </row>
    <row r="295">
      <c r="A295" s="62"/>
    </row>
    <row r="296">
      <c r="A296" s="62"/>
    </row>
    <row r="297">
      <c r="A297" s="62"/>
    </row>
    <row r="298">
      <c r="A298" s="62"/>
    </row>
    <row r="299">
      <c r="A299" s="62"/>
    </row>
    <row r="300">
      <c r="A300" s="62"/>
    </row>
    <row r="301">
      <c r="A301" s="62"/>
    </row>
    <row r="302">
      <c r="A302" s="62"/>
    </row>
    <row r="303">
      <c r="A303" s="62"/>
    </row>
    <row r="304">
      <c r="A304" s="62"/>
    </row>
    <row r="305">
      <c r="A305" s="62"/>
    </row>
    <row r="306">
      <c r="A306" s="62"/>
    </row>
    <row r="307">
      <c r="A307" s="62"/>
    </row>
    <row r="308">
      <c r="A308" s="62"/>
    </row>
    <row r="309">
      <c r="A309" s="62"/>
    </row>
    <row r="310">
      <c r="A310" s="62"/>
    </row>
    <row r="311">
      <c r="A311" s="62"/>
    </row>
    <row r="312">
      <c r="A312" s="62"/>
    </row>
    <row r="313">
      <c r="A313" s="62"/>
    </row>
    <row r="314">
      <c r="A314" s="62"/>
    </row>
    <row r="315">
      <c r="A315" s="62"/>
    </row>
    <row r="316">
      <c r="A316" s="62"/>
    </row>
    <row r="317">
      <c r="A317" s="62"/>
    </row>
    <row r="318">
      <c r="A318" s="62"/>
    </row>
    <row r="319">
      <c r="A319" s="62"/>
    </row>
    <row r="320">
      <c r="A320" s="62"/>
    </row>
    <row r="321">
      <c r="A321" s="62"/>
    </row>
    <row r="322">
      <c r="A322" s="62"/>
    </row>
    <row r="323">
      <c r="A323" s="62"/>
    </row>
    <row r="324">
      <c r="A324" s="62"/>
    </row>
    <row r="325">
      <c r="A325" s="62"/>
    </row>
    <row r="326">
      <c r="A326" s="62"/>
    </row>
    <row r="327">
      <c r="A327" s="62"/>
    </row>
    <row r="328">
      <c r="A328" s="62"/>
    </row>
    <row r="329">
      <c r="A329" s="62"/>
    </row>
    <row r="330">
      <c r="A330" s="62"/>
    </row>
    <row r="331">
      <c r="A331" s="62"/>
    </row>
    <row r="332">
      <c r="A332" s="62"/>
    </row>
    <row r="333">
      <c r="A333" s="62"/>
    </row>
    <row r="334">
      <c r="A334" s="62"/>
    </row>
    <row r="335">
      <c r="A335" s="62"/>
    </row>
    <row r="336">
      <c r="A336" s="62"/>
    </row>
    <row r="337">
      <c r="A337" s="62"/>
    </row>
    <row r="338">
      <c r="A338" s="62"/>
    </row>
    <row r="339">
      <c r="A339" s="62"/>
    </row>
    <row r="340">
      <c r="A340" s="62"/>
    </row>
    <row r="341">
      <c r="A341" s="62"/>
    </row>
    <row r="342">
      <c r="A342" s="62"/>
    </row>
    <row r="343">
      <c r="A343" s="62"/>
    </row>
    <row r="344">
      <c r="A344" s="62"/>
    </row>
    <row r="345">
      <c r="A345" s="62"/>
    </row>
    <row r="346">
      <c r="A346" s="62"/>
    </row>
    <row r="347">
      <c r="A347" s="62"/>
    </row>
    <row r="348">
      <c r="A348" s="62"/>
    </row>
    <row r="349">
      <c r="A349" s="62"/>
    </row>
    <row r="350">
      <c r="A350" s="62"/>
    </row>
    <row r="351">
      <c r="A351" s="62"/>
    </row>
    <row r="352">
      <c r="A352" s="62"/>
    </row>
    <row r="353">
      <c r="A353" s="62"/>
    </row>
    <row r="354">
      <c r="A354" s="62"/>
    </row>
    <row r="355">
      <c r="A355" s="62"/>
    </row>
    <row r="356">
      <c r="A356" s="62"/>
    </row>
    <row r="357">
      <c r="A357" s="62"/>
    </row>
    <row r="358">
      <c r="A358" s="62"/>
    </row>
    <row r="359">
      <c r="A359" s="62"/>
    </row>
    <row r="360">
      <c r="A360" s="62"/>
    </row>
    <row r="361">
      <c r="A361" s="62"/>
    </row>
    <row r="362">
      <c r="A362" s="62"/>
    </row>
    <row r="363">
      <c r="A363" s="62"/>
    </row>
    <row r="364">
      <c r="A364" s="62"/>
    </row>
    <row r="365">
      <c r="A365" s="62"/>
    </row>
    <row r="366">
      <c r="A366" s="62"/>
    </row>
    <row r="367">
      <c r="A367" s="62"/>
    </row>
    <row r="368">
      <c r="A368" s="62"/>
    </row>
    <row r="369">
      <c r="A369" s="62"/>
    </row>
    <row r="370">
      <c r="A370" s="62"/>
    </row>
    <row r="371">
      <c r="A371" s="62"/>
    </row>
    <row r="372">
      <c r="A372" s="62"/>
    </row>
    <row r="373">
      <c r="A373" s="62"/>
    </row>
    <row r="374">
      <c r="A374" s="62"/>
    </row>
    <row r="375">
      <c r="A375" s="62"/>
    </row>
    <row r="376">
      <c r="A376" s="62"/>
    </row>
    <row r="377">
      <c r="A377" s="62"/>
    </row>
    <row r="378">
      <c r="A378" s="62"/>
    </row>
    <row r="379">
      <c r="A379" s="62"/>
    </row>
    <row r="380">
      <c r="A380" s="62"/>
    </row>
    <row r="381">
      <c r="A381" s="62"/>
    </row>
    <row r="382">
      <c r="A382" s="62"/>
    </row>
    <row r="383">
      <c r="A383" s="62"/>
    </row>
    <row r="384">
      <c r="A384" s="62"/>
    </row>
    <row r="385">
      <c r="A385" s="62"/>
    </row>
    <row r="386">
      <c r="A386" s="62"/>
    </row>
    <row r="387">
      <c r="A387" s="62"/>
    </row>
    <row r="388">
      <c r="A388" s="62"/>
    </row>
    <row r="389">
      <c r="A389" s="62"/>
    </row>
    <row r="390">
      <c r="A390" s="62"/>
    </row>
    <row r="391">
      <c r="A391" s="62"/>
    </row>
    <row r="392">
      <c r="A392" s="62"/>
    </row>
    <row r="393">
      <c r="A393" s="62"/>
    </row>
    <row r="394">
      <c r="A394" s="62"/>
    </row>
    <row r="395">
      <c r="A395" s="62"/>
    </row>
    <row r="396">
      <c r="A396" s="62"/>
    </row>
    <row r="397">
      <c r="A397" s="62"/>
    </row>
    <row r="398">
      <c r="A398" s="62"/>
    </row>
    <row r="399">
      <c r="A399" s="62"/>
    </row>
    <row r="400">
      <c r="A400" s="62"/>
    </row>
    <row r="401">
      <c r="A401" s="62"/>
    </row>
    <row r="402">
      <c r="A402" s="62"/>
    </row>
    <row r="403">
      <c r="A403" s="62"/>
    </row>
    <row r="404">
      <c r="A404" s="62"/>
    </row>
    <row r="405">
      <c r="A405" s="62"/>
    </row>
    <row r="406">
      <c r="A406" s="62"/>
    </row>
    <row r="407">
      <c r="A407" s="62"/>
    </row>
    <row r="408">
      <c r="A408" s="62"/>
    </row>
    <row r="409">
      <c r="A409" s="62"/>
    </row>
    <row r="410">
      <c r="A410" s="62"/>
    </row>
    <row r="411">
      <c r="A411" s="62"/>
    </row>
    <row r="412">
      <c r="A412" s="62"/>
    </row>
    <row r="413">
      <c r="A413" s="62"/>
    </row>
    <row r="414">
      <c r="A414" s="62"/>
    </row>
    <row r="415">
      <c r="A415" s="62"/>
    </row>
    <row r="416">
      <c r="A416" s="62"/>
    </row>
    <row r="417">
      <c r="A417" s="62"/>
    </row>
    <row r="418">
      <c r="A418" s="62"/>
    </row>
    <row r="419">
      <c r="A419" s="62"/>
    </row>
    <row r="420">
      <c r="A420" s="62"/>
    </row>
    <row r="421">
      <c r="A421" s="62"/>
    </row>
    <row r="422">
      <c r="A422" s="62"/>
    </row>
    <row r="423">
      <c r="A423" s="62"/>
    </row>
    <row r="424">
      <c r="A424" s="62"/>
    </row>
    <row r="425">
      <c r="A425" s="62"/>
    </row>
    <row r="426">
      <c r="A426" s="62"/>
    </row>
    <row r="427">
      <c r="A427" s="62"/>
    </row>
    <row r="428">
      <c r="A428" s="62"/>
    </row>
    <row r="429">
      <c r="A429" s="62"/>
    </row>
    <row r="430">
      <c r="A430" s="62"/>
    </row>
    <row r="431">
      <c r="A431" s="62"/>
    </row>
    <row r="432">
      <c r="A432" s="62"/>
    </row>
    <row r="433">
      <c r="A433" s="62"/>
    </row>
    <row r="434">
      <c r="A434" s="62"/>
    </row>
    <row r="435">
      <c r="A435" s="62"/>
    </row>
    <row r="436">
      <c r="A436" s="62"/>
    </row>
    <row r="437">
      <c r="A437" s="62"/>
    </row>
    <row r="438">
      <c r="A438" s="62"/>
    </row>
    <row r="439">
      <c r="A439" s="62"/>
    </row>
    <row r="440">
      <c r="A440" s="62"/>
    </row>
    <row r="441">
      <c r="A441" s="62"/>
    </row>
    <row r="442">
      <c r="A442" s="62"/>
    </row>
    <row r="443">
      <c r="A443" s="62"/>
    </row>
    <row r="444">
      <c r="A444" s="62"/>
    </row>
    <row r="445">
      <c r="A445" s="62"/>
    </row>
    <row r="446">
      <c r="A446" s="62"/>
    </row>
    <row r="447">
      <c r="A447" s="62"/>
    </row>
    <row r="448">
      <c r="A448" s="62"/>
    </row>
    <row r="449">
      <c r="A449" s="62"/>
    </row>
    <row r="450">
      <c r="A450" s="62"/>
    </row>
    <row r="451">
      <c r="A451" s="62"/>
    </row>
    <row r="452">
      <c r="A452" s="62"/>
    </row>
    <row r="453">
      <c r="A453" s="62"/>
    </row>
    <row r="454">
      <c r="A454" s="62"/>
    </row>
    <row r="455">
      <c r="A455" s="62"/>
    </row>
    <row r="456">
      <c r="A456" s="62"/>
    </row>
    <row r="457">
      <c r="A457" s="62"/>
    </row>
    <row r="458">
      <c r="A458" s="62"/>
    </row>
    <row r="459">
      <c r="A459" s="62"/>
    </row>
    <row r="460">
      <c r="A460" s="62"/>
    </row>
    <row r="461">
      <c r="A461" s="62"/>
    </row>
    <row r="462">
      <c r="A462" s="62"/>
    </row>
    <row r="463">
      <c r="A463" s="62"/>
    </row>
    <row r="464">
      <c r="A464" s="62"/>
    </row>
    <row r="465">
      <c r="A465" s="62"/>
    </row>
    <row r="466">
      <c r="A466" s="62"/>
    </row>
    <row r="467">
      <c r="A467" s="62"/>
    </row>
    <row r="468">
      <c r="A468" s="62"/>
    </row>
    <row r="469">
      <c r="A469" s="62"/>
    </row>
    <row r="470">
      <c r="A470" s="62"/>
    </row>
    <row r="471">
      <c r="A471" s="62"/>
    </row>
    <row r="472">
      <c r="A472" s="62"/>
    </row>
    <row r="473">
      <c r="A473" s="62"/>
    </row>
    <row r="474">
      <c r="A474" s="62"/>
    </row>
    <row r="475">
      <c r="A475" s="62"/>
    </row>
    <row r="476">
      <c r="A476" s="62"/>
    </row>
    <row r="477">
      <c r="A477" s="62"/>
    </row>
    <row r="478">
      <c r="A478" s="62"/>
    </row>
    <row r="479">
      <c r="A479" s="62"/>
    </row>
    <row r="480">
      <c r="A480" s="62"/>
    </row>
    <row r="481">
      <c r="A481" s="62"/>
    </row>
    <row r="482">
      <c r="A482" s="62"/>
    </row>
    <row r="483">
      <c r="A483" s="62"/>
    </row>
    <row r="484">
      <c r="A484" s="62"/>
    </row>
    <row r="485">
      <c r="A485" s="62"/>
    </row>
    <row r="486">
      <c r="A486" s="62"/>
    </row>
    <row r="487">
      <c r="A487" s="62"/>
    </row>
    <row r="488">
      <c r="A488" s="62"/>
    </row>
    <row r="489">
      <c r="A489" s="62"/>
    </row>
    <row r="490">
      <c r="A490" s="62"/>
    </row>
    <row r="491">
      <c r="A491" s="62"/>
    </row>
    <row r="492">
      <c r="A492" s="62"/>
    </row>
    <row r="493">
      <c r="A493" s="62"/>
    </row>
    <row r="494">
      <c r="A494" s="62"/>
    </row>
    <row r="495">
      <c r="A495" s="62"/>
    </row>
    <row r="496">
      <c r="A496" s="62"/>
    </row>
    <row r="497">
      <c r="A497" s="62"/>
    </row>
    <row r="498">
      <c r="A498" s="62"/>
    </row>
    <row r="499">
      <c r="A499" s="62"/>
    </row>
    <row r="500">
      <c r="A500" s="62"/>
    </row>
    <row r="501">
      <c r="A501" s="62"/>
    </row>
    <row r="502">
      <c r="A502" s="62"/>
    </row>
    <row r="503">
      <c r="A503" s="62"/>
    </row>
    <row r="504">
      <c r="A504" s="62"/>
    </row>
    <row r="505">
      <c r="A505" s="62"/>
    </row>
    <row r="506">
      <c r="A506" s="62"/>
    </row>
    <row r="507">
      <c r="A507" s="62"/>
    </row>
    <row r="508">
      <c r="A508" s="62"/>
    </row>
    <row r="509">
      <c r="A509" s="62"/>
    </row>
    <row r="510">
      <c r="A510" s="62"/>
    </row>
    <row r="511">
      <c r="A511" s="62"/>
    </row>
    <row r="512">
      <c r="A512" s="62"/>
    </row>
    <row r="513">
      <c r="A513" s="62"/>
    </row>
    <row r="514">
      <c r="A514" s="62"/>
    </row>
    <row r="515">
      <c r="A515" s="62"/>
    </row>
    <row r="516">
      <c r="A516" s="62"/>
    </row>
    <row r="517">
      <c r="A517" s="62"/>
    </row>
    <row r="518">
      <c r="A518" s="62"/>
    </row>
    <row r="519">
      <c r="A519" s="62"/>
    </row>
    <row r="520">
      <c r="A520" s="62"/>
    </row>
    <row r="521">
      <c r="A521" s="62"/>
    </row>
    <row r="522">
      <c r="A522" s="62"/>
    </row>
    <row r="523">
      <c r="A523" s="62"/>
    </row>
    <row r="524">
      <c r="A524" s="62"/>
    </row>
    <row r="525">
      <c r="A525" s="62"/>
    </row>
    <row r="526">
      <c r="A526" s="62"/>
    </row>
    <row r="527">
      <c r="A527" s="62"/>
    </row>
    <row r="528">
      <c r="A528" s="62"/>
    </row>
    <row r="529">
      <c r="A529" s="62"/>
    </row>
    <row r="530">
      <c r="A530" s="62"/>
    </row>
    <row r="531">
      <c r="A531" s="62"/>
    </row>
    <row r="532">
      <c r="A532" s="62"/>
    </row>
    <row r="533">
      <c r="A533" s="62"/>
    </row>
    <row r="534">
      <c r="A534" s="62"/>
    </row>
    <row r="535">
      <c r="A535" s="62"/>
    </row>
    <row r="536">
      <c r="A536" s="62"/>
    </row>
    <row r="537">
      <c r="A537" s="62"/>
    </row>
    <row r="538">
      <c r="A538" s="62"/>
    </row>
    <row r="539">
      <c r="A539" s="62"/>
    </row>
    <row r="540">
      <c r="A540" s="62"/>
    </row>
    <row r="541">
      <c r="A541" s="62"/>
    </row>
    <row r="542">
      <c r="A542" s="62"/>
    </row>
    <row r="543">
      <c r="A543" s="62"/>
    </row>
    <row r="544">
      <c r="A544" s="62"/>
    </row>
    <row r="545">
      <c r="A545" s="62"/>
    </row>
    <row r="546">
      <c r="A546" s="62"/>
    </row>
    <row r="547">
      <c r="A547" s="62"/>
    </row>
    <row r="548">
      <c r="A548" s="62"/>
    </row>
    <row r="549">
      <c r="A549" s="62"/>
    </row>
    <row r="550">
      <c r="A550" s="62"/>
    </row>
    <row r="551">
      <c r="A551" s="62"/>
    </row>
    <row r="552">
      <c r="A552" s="62"/>
    </row>
    <row r="553">
      <c r="A553" s="62"/>
    </row>
    <row r="554">
      <c r="A554" s="62"/>
    </row>
    <row r="555">
      <c r="A555" s="62"/>
    </row>
    <row r="556">
      <c r="A556" s="62"/>
    </row>
    <row r="557">
      <c r="A557" s="62"/>
    </row>
    <row r="558">
      <c r="A558" s="62"/>
    </row>
    <row r="559">
      <c r="A559" s="62"/>
    </row>
    <row r="560">
      <c r="A560" s="62"/>
    </row>
    <row r="561">
      <c r="A561" s="62"/>
    </row>
    <row r="562">
      <c r="A562" s="62"/>
    </row>
    <row r="563">
      <c r="A563" s="62"/>
    </row>
    <row r="564">
      <c r="A564" s="62"/>
    </row>
    <row r="565">
      <c r="A565" s="62"/>
    </row>
    <row r="566">
      <c r="A566" s="62"/>
    </row>
    <row r="567">
      <c r="A567" s="62"/>
    </row>
    <row r="568">
      <c r="A568" s="62"/>
    </row>
    <row r="569">
      <c r="A569" s="62"/>
    </row>
    <row r="570">
      <c r="A570" s="62"/>
    </row>
    <row r="571">
      <c r="A571" s="62"/>
    </row>
    <row r="572">
      <c r="A572" s="62"/>
    </row>
    <row r="573">
      <c r="A573" s="62"/>
    </row>
    <row r="574">
      <c r="A574" s="62"/>
    </row>
    <row r="575">
      <c r="A575" s="62"/>
    </row>
    <row r="576">
      <c r="A576" s="62"/>
    </row>
    <row r="577">
      <c r="A577" s="62"/>
    </row>
    <row r="578">
      <c r="A578" s="62"/>
    </row>
    <row r="579">
      <c r="A579" s="62"/>
    </row>
    <row r="580">
      <c r="A580" s="62"/>
    </row>
    <row r="581">
      <c r="A581" s="62"/>
    </row>
    <row r="582">
      <c r="A582" s="62"/>
    </row>
    <row r="583">
      <c r="A583" s="62"/>
    </row>
    <row r="584">
      <c r="A584" s="62"/>
    </row>
    <row r="585">
      <c r="A585" s="62"/>
    </row>
    <row r="586">
      <c r="A586" s="62"/>
    </row>
    <row r="587">
      <c r="A587" s="62"/>
    </row>
    <row r="588">
      <c r="A588" s="62"/>
    </row>
    <row r="589">
      <c r="A589" s="62"/>
    </row>
    <row r="590">
      <c r="A590" s="62"/>
    </row>
    <row r="591">
      <c r="A591" s="62"/>
    </row>
    <row r="592">
      <c r="A592" s="62"/>
    </row>
    <row r="593">
      <c r="A593" s="62"/>
    </row>
    <row r="594">
      <c r="A594" s="62"/>
    </row>
    <row r="595">
      <c r="A595" s="62"/>
    </row>
    <row r="596">
      <c r="A596" s="62"/>
    </row>
    <row r="597">
      <c r="A597" s="62"/>
    </row>
    <row r="598">
      <c r="A598" s="62"/>
    </row>
    <row r="599">
      <c r="A599" s="62"/>
    </row>
    <row r="600">
      <c r="A600" s="62"/>
    </row>
    <row r="601">
      <c r="A601" s="62"/>
    </row>
    <row r="602">
      <c r="A602" s="62"/>
    </row>
    <row r="603">
      <c r="A603" s="62"/>
    </row>
    <row r="604">
      <c r="A604" s="62"/>
    </row>
    <row r="605">
      <c r="A605" s="62"/>
    </row>
    <row r="606">
      <c r="A606" s="62"/>
    </row>
    <row r="607">
      <c r="A607" s="62"/>
    </row>
    <row r="608">
      <c r="A608" s="62"/>
    </row>
    <row r="609">
      <c r="A609" s="62"/>
    </row>
    <row r="610">
      <c r="A610" s="62"/>
    </row>
    <row r="611">
      <c r="A611" s="62"/>
    </row>
    <row r="612">
      <c r="A612" s="62"/>
    </row>
    <row r="613">
      <c r="A613" s="62"/>
    </row>
    <row r="614">
      <c r="A614" s="62"/>
    </row>
    <row r="615">
      <c r="A615" s="62"/>
    </row>
    <row r="616">
      <c r="A616" s="62"/>
    </row>
    <row r="617">
      <c r="A617" s="62"/>
    </row>
    <row r="618">
      <c r="A618" s="62"/>
    </row>
    <row r="619">
      <c r="A619" s="62"/>
    </row>
    <row r="620">
      <c r="A620" s="62"/>
    </row>
    <row r="621">
      <c r="A621" s="62"/>
    </row>
    <row r="622">
      <c r="A622" s="62"/>
    </row>
    <row r="623">
      <c r="A623" s="62"/>
    </row>
    <row r="624">
      <c r="A624" s="62"/>
    </row>
    <row r="625">
      <c r="A625" s="62"/>
    </row>
    <row r="626">
      <c r="A626" s="62"/>
    </row>
    <row r="627">
      <c r="A627" s="62"/>
    </row>
    <row r="628">
      <c r="A628" s="62"/>
    </row>
    <row r="629">
      <c r="A629" s="62"/>
    </row>
    <row r="630">
      <c r="A630" s="62"/>
    </row>
    <row r="631">
      <c r="A631" s="62"/>
    </row>
    <row r="632">
      <c r="A632" s="62"/>
    </row>
    <row r="633">
      <c r="A633" s="62"/>
    </row>
    <row r="634">
      <c r="A634" s="62"/>
    </row>
    <row r="635">
      <c r="A635" s="62"/>
    </row>
    <row r="636">
      <c r="A636" s="62"/>
    </row>
    <row r="637">
      <c r="A637" s="62"/>
    </row>
    <row r="638">
      <c r="A638" s="62"/>
    </row>
    <row r="639">
      <c r="A639" s="62"/>
    </row>
    <row r="640">
      <c r="A640" s="62"/>
    </row>
    <row r="641">
      <c r="A641" s="62"/>
    </row>
    <row r="642">
      <c r="A642" s="62"/>
    </row>
    <row r="643">
      <c r="A643" s="62"/>
    </row>
    <row r="644">
      <c r="A644" s="62"/>
    </row>
    <row r="645">
      <c r="A645" s="62"/>
    </row>
    <row r="646">
      <c r="A646" s="62"/>
    </row>
    <row r="647">
      <c r="A647" s="62"/>
    </row>
    <row r="648">
      <c r="A648" s="62"/>
    </row>
    <row r="649">
      <c r="A649" s="62"/>
    </row>
    <row r="650">
      <c r="A650" s="62"/>
    </row>
    <row r="651">
      <c r="A651" s="62"/>
    </row>
    <row r="652">
      <c r="A652" s="62"/>
    </row>
    <row r="653">
      <c r="A653" s="62"/>
    </row>
    <row r="654">
      <c r="A654" s="62"/>
    </row>
    <row r="655">
      <c r="A655" s="62"/>
    </row>
    <row r="656">
      <c r="A656" s="62"/>
    </row>
    <row r="657">
      <c r="A657" s="62"/>
    </row>
    <row r="658">
      <c r="A658" s="62"/>
    </row>
    <row r="659">
      <c r="A659" s="62"/>
    </row>
    <row r="660">
      <c r="A660" s="62"/>
    </row>
    <row r="661">
      <c r="A661" s="62"/>
    </row>
    <row r="662">
      <c r="A662" s="62"/>
    </row>
    <row r="663">
      <c r="A663" s="62"/>
    </row>
    <row r="664">
      <c r="A664" s="62"/>
    </row>
    <row r="665">
      <c r="A665" s="62"/>
    </row>
    <row r="666">
      <c r="A666" s="62"/>
    </row>
    <row r="667">
      <c r="A667" s="62"/>
    </row>
    <row r="668">
      <c r="A668" s="62"/>
    </row>
    <row r="669">
      <c r="A669" s="62"/>
    </row>
    <row r="670">
      <c r="A670" s="62"/>
    </row>
    <row r="671">
      <c r="A671" s="62"/>
    </row>
    <row r="672">
      <c r="A672" s="62"/>
    </row>
    <row r="673">
      <c r="A673" s="62"/>
    </row>
    <row r="674">
      <c r="A674" s="62"/>
    </row>
    <row r="675">
      <c r="A675" s="62"/>
    </row>
    <row r="676">
      <c r="A676" s="62"/>
    </row>
    <row r="677">
      <c r="A677" s="62"/>
    </row>
    <row r="678">
      <c r="A678" s="62"/>
    </row>
    <row r="679">
      <c r="A679" s="62"/>
    </row>
    <row r="680">
      <c r="A680" s="62"/>
    </row>
    <row r="681">
      <c r="A681" s="62"/>
    </row>
    <row r="682">
      <c r="A682" s="62"/>
    </row>
    <row r="683">
      <c r="A683" s="62"/>
    </row>
    <row r="684">
      <c r="A684" s="62"/>
    </row>
    <row r="685">
      <c r="A685" s="62"/>
    </row>
    <row r="686">
      <c r="A686" s="62"/>
    </row>
    <row r="687">
      <c r="A687" s="62"/>
    </row>
    <row r="688">
      <c r="A688" s="62"/>
    </row>
    <row r="689">
      <c r="A689" s="62"/>
    </row>
    <row r="690">
      <c r="A690" s="62"/>
    </row>
    <row r="691">
      <c r="A691" s="62"/>
    </row>
    <row r="692">
      <c r="A692" s="62"/>
    </row>
    <row r="693">
      <c r="A693" s="62"/>
    </row>
    <row r="694">
      <c r="A694" s="62"/>
    </row>
    <row r="695">
      <c r="A695" s="62"/>
    </row>
    <row r="696">
      <c r="A696" s="62"/>
    </row>
    <row r="697">
      <c r="A697" s="62"/>
    </row>
    <row r="698">
      <c r="A698" s="62"/>
    </row>
    <row r="699">
      <c r="A699" s="62"/>
    </row>
    <row r="700">
      <c r="A700" s="62"/>
    </row>
    <row r="701">
      <c r="A701" s="62"/>
    </row>
    <row r="702">
      <c r="A702" s="62"/>
    </row>
    <row r="703">
      <c r="A703" s="62"/>
    </row>
    <row r="704">
      <c r="A704" s="62"/>
    </row>
    <row r="705">
      <c r="A705" s="62"/>
    </row>
    <row r="706">
      <c r="A706" s="62"/>
    </row>
    <row r="707">
      <c r="A707" s="62"/>
    </row>
    <row r="708">
      <c r="A708" s="62"/>
    </row>
    <row r="709">
      <c r="A709" s="62"/>
    </row>
    <row r="710">
      <c r="A710" s="62"/>
    </row>
    <row r="711">
      <c r="A711" s="62"/>
    </row>
    <row r="712">
      <c r="A712" s="62"/>
    </row>
    <row r="713">
      <c r="A713" s="62"/>
    </row>
    <row r="714">
      <c r="A714" s="62"/>
    </row>
    <row r="715">
      <c r="A715" s="62"/>
    </row>
    <row r="716">
      <c r="A716" s="62"/>
    </row>
    <row r="717">
      <c r="A717" s="62"/>
    </row>
    <row r="718">
      <c r="A718" s="62"/>
    </row>
    <row r="719">
      <c r="A719" s="62"/>
    </row>
    <row r="720">
      <c r="A720" s="62"/>
    </row>
    <row r="721">
      <c r="A721" s="62"/>
    </row>
    <row r="722">
      <c r="A722" s="62"/>
    </row>
    <row r="723">
      <c r="A723" s="62"/>
    </row>
    <row r="724">
      <c r="A724" s="62"/>
    </row>
    <row r="725">
      <c r="A725" s="62"/>
    </row>
    <row r="726">
      <c r="A726" s="62"/>
    </row>
    <row r="727">
      <c r="A727" s="62"/>
    </row>
    <row r="728">
      <c r="A728" s="62"/>
    </row>
    <row r="729">
      <c r="A729" s="62"/>
    </row>
    <row r="730">
      <c r="A730" s="62"/>
    </row>
    <row r="731">
      <c r="A731" s="62"/>
    </row>
    <row r="732">
      <c r="A732" s="62"/>
    </row>
    <row r="733">
      <c r="A733" s="62"/>
    </row>
    <row r="734">
      <c r="A734" s="62"/>
    </row>
    <row r="735">
      <c r="A735" s="62"/>
    </row>
    <row r="736">
      <c r="A736" s="62"/>
    </row>
    <row r="737">
      <c r="A737" s="62"/>
    </row>
    <row r="738">
      <c r="A738" s="62"/>
    </row>
    <row r="739">
      <c r="A739" s="62"/>
    </row>
    <row r="740">
      <c r="A740" s="62"/>
    </row>
    <row r="741">
      <c r="A741" s="62"/>
    </row>
    <row r="742">
      <c r="A742" s="62"/>
    </row>
    <row r="743">
      <c r="A743" s="62"/>
    </row>
    <row r="744">
      <c r="A744" s="62"/>
    </row>
    <row r="745">
      <c r="A745" s="62"/>
    </row>
    <row r="746">
      <c r="A746" s="62"/>
    </row>
    <row r="747">
      <c r="A747" s="62"/>
    </row>
    <row r="748">
      <c r="A748" s="62"/>
    </row>
    <row r="749">
      <c r="A749" s="62"/>
    </row>
    <row r="750">
      <c r="A750" s="62"/>
    </row>
    <row r="751">
      <c r="A751" s="62"/>
    </row>
    <row r="752">
      <c r="A752" s="62"/>
    </row>
    <row r="753">
      <c r="A753" s="62"/>
    </row>
    <row r="754">
      <c r="A754" s="62"/>
    </row>
    <row r="755">
      <c r="A755" s="62"/>
    </row>
    <row r="756">
      <c r="A756" s="62"/>
    </row>
    <row r="757">
      <c r="A757" s="62"/>
    </row>
    <row r="758">
      <c r="A758" s="62"/>
    </row>
    <row r="759">
      <c r="A759" s="62"/>
    </row>
    <row r="760">
      <c r="A760" s="62"/>
    </row>
    <row r="761">
      <c r="A761" s="62"/>
    </row>
    <row r="762">
      <c r="A762" s="62"/>
    </row>
    <row r="763">
      <c r="A763" s="62"/>
    </row>
    <row r="764">
      <c r="A764" s="62"/>
    </row>
    <row r="765">
      <c r="A765" s="62"/>
    </row>
    <row r="766">
      <c r="A766" s="62"/>
    </row>
    <row r="767">
      <c r="A767" s="62"/>
    </row>
    <row r="768">
      <c r="A768" s="62"/>
    </row>
    <row r="769">
      <c r="A769" s="62"/>
    </row>
    <row r="770">
      <c r="A770" s="62"/>
    </row>
    <row r="771">
      <c r="A771" s="62"/>
    </row>
    <row r="772">
      <c r="A772" s="62"/>
    </row>
    <row r="773">
      <c r="A773" s="62"/>
    </row>
    <row r="774">
      <c r="A774" s="62"/>
    </row>
    <row r="775">
      <c r="A775" s="62"/>
    </row>
    <row r="776">
      <c r="A776" s="62"/>
    </row>
    <row r="777">
      <c r="A777" s="62"/>
    </row>
    <row r="778">
      <c r="A778" s="62"/>
    </row>
    <row r="779">
      <c r="A779" s="62"/>
    </row>
    <row r="780">
      <c r="A780" s="62"/>
    </row>
    <row r="781">
      <c r="A781" s="62"/>
    </row>
    <row r="782">
      <c r="A782" s="62"/>
    </row>
    <row r="783">
      <c r="A783" s="62"/>
    </row>
    <row r="784">
      <c r="A784" s="62"/>
    </row>
    <row r="785">
      <c r="A785" s="62"/>
    </row>
    <row r="786">
      <c r="A786" s="62"/>
    </row>
    <row r="787">
      <c r="A787" s="62"/>
    </row>
    <row r="788">
      <c r="A788" s="62"/>
    </row>
    <row r="789">
      <c r="A789" s="62"/>
    </row>
    <row r="790">
      <c r="A790" s="62"/>
    </row>
    <row r="791">
      <c r="A791" s="62"/>
    </row>
    <row r="792">
      <c r="A792" s="62"/>
    </row>
    <row r="793">
      <c r="A793" s="62"/>
    </row>
    <row r="794">
      <c r="A794" s="62"/>
    </row>
    <row r="795">
      <c r="A795" s="62"/>
    </row>
    <row r="796">
      <c r="A796" s="62"/>
    </row>
    <row r="797">
      <c r="A797" s="62"/>
    </row>
    <row r="798">
      <c r="A798" s="62"/>
    </row>
    <row r="799">
      <c r="A799" s="62"/>
    </row>
    <row r="800">
      <c r="A800" s="62"/>
    </row>
    <row r="801">
      <c r="A801" s="62"/>
    </row>
    <row r="802">
      <c r="A802" s="62"/>
    </row>
    <row r="803">
      <c r="A803" s="62"/>
    </row>
    <row r="804">
      <c r="A804" s="62"/>
    </row>
    <row r="805">
      <c r="A805" s="62"/>
    </row>
    <row r="806">
      <c r="A806" s="62"/>
    </row>
    <row r="807">
      <c r="A807" s="62"/>
    </row>
    <row r="808">
      <c r="A808" s="62"/>
    </row>
    <row r="809">
      <c r="A809" s="62"/>
    </row>
    <row r="810">
      <c r="A810" s="62"/>
    </row>
    <row r="811">
      <c r="A811" s="62"/>
    </row>
    <row r="812">
      <c r="A812" s="62"/>
    </row>
    <row r="813">
      <c r="A813" s="62"/>
    </row>
    <row r="814">
      <c r="A814" s="62"/>
    </row>
    <row r="815">
      <c r="A815" s="62"/>
    </row>
    <row r="816">
      <c r="A816" s="62"/>
    </row>
    <row r="817">
      <c r="A817" s="62"/>
    </row>
    <row r="818">
      <c r="A818" s="62"/>
    </row>
    <row r="819">
      <c r="A819" s="62"/>
    </row>
    <row r="820">
      <c r="A820" s="62"/>
    </row>
    <row r="821">
      <c r="A821" s="62"/>
    </row>
    <row r="822">
      <c r="A822" s="62"/>
    </row>
    <row r="823">
      <c r="A823" s="62"/>
    </row>
    <row r="824">
      <c r="A824" s="62"/>
    </row>
    <row r="825">
      <c r="A825" s="62"/>
    </row>
    <row r="826">
      <c r="A826" s="62"/>
    </row>
    <row r="827">
      <c r="A827" s="62"/>
    </row>
    <row r="828">
      <c r="A828" s="62"/>
    </row>
    <row r="829">
      <c r="A829" s="62"/>
    </row>
    <row r="830">
      <c r="A830" s="62"/>
    </row>
    <row r="831">
      <c r="A831" s="62"/>
    </row>
    <row r="832">
      <c r="A832" s="62"/>
    </row>
    <row r="833">
      <c r="A833" s="62"/>
    </row>
    <row r="834">
      <c r="A834" s="62"/>
    </row>
    <row r="835">
      <c r="A835" s="62"/>
    </row>
    <row r="836">
      <c r="A836" s="62"/>
    </row>
    <row r="837">
      <c r="A837" s="62"/>
    </row>
    <row r="838">
      <c r="A838" s="62"/>
    </row>
    <row r="839">
      <c r="A839" s="62"/>
    </row>
    <row r="840">
      <c r="A840" s="62"/>
    </row>
    <row r="841">
      <c r="A841" s="62"/>
    </row>
    <row r="842">
      <c r="A842" s="62"/>
    </row>
    <row r="843">
      <c r="A843" s="62"/>
    </row>
    <row r="844">
      <c r="A844" s="62"/>
    </row>
    <row r="845">
      <c r="A845" s="62"/>
    </row>
    <row r="846">
      <c r="A846" s="62"/>
    </row>
    <row r="847">
      <c r="A847" s="62"/>
    </row>
    <row r="848">
      <c r="A848" s="62"/>
    </row>
    <row r="849">
      <c r="A849" s="62"/>
    </row>
    <row r="850">
      <c r="A850" s="62"/>
    </row>
    <row r="851">
      <c r="A851" s="62"/>
    </row>
    <row r="852">
      <c r="A852" s="62"/>
    </row>
    <row r="853">
      <c r="A853" s="62"/>
    </row>
    <row r="854">
      <c r="A854" s="62"/>
    </row>
    <row r="855">
      <c r="A855" s="62"/>
    </row>
    <row r="856">
      <c r="A856" s="62"/>
    </row>
    <row r="857">
      <c r="A857" s="62"/>
    </row>
    <row r="858">
      <c r="A858" s="62"/>
    </row>
    <row r="859">
      <c r="A859" s="62"/>
    </row>
    <row r="860">
      <c r="A860" s="62"/>
    </row>
    <row r="861">
      <c r="A861" s="62"/>
    </row>
    <row r="862">
      <c r="A862" s="62"/>
    </row>
    <row r="863">
      <c r="A863" s="62"/>
    </row>
    <row r="864">
      <c r="A864" s="62"/>
    </row>
    <row r="865">
      <c r="A865" s="62"/>
    </row>
    <row r="866">
      <c r="A866" s="62"/>
    </row>
    <row r="867">
      <c r="A867" s="62"/>
    </row>
    <row r="868">
      <c r="A868" s="62"/>
    </row>
    <row r="869">
      <c r="A869" s="62"/>
    </row>
    <row r="870">
      <c r="A870" s="62"/>
    </row>
    <row r="871">
      <c r="A871" s="62"/>
    </row>
    <row r="872">
      <c r="A872" s="62"/>
    </row>
    <row r="873">
      <c r="A873" s="62"/>
    </row>
    <row r="874">
      <c r="A874" s="62"/>
    </row>
    <row r="875">
      <c r="A875" s="62"/>
    </row>
    <row r="876">
      <c r="A876" s="62"/>
    </row>
    <row r="877">
      <c r="A877" s="62"/>
    </row>
    <row r="878">
      <c r="A878" s="62"/>
    </row>
    <row r="879">
      <c r="A879" s="62"/>
    </row>
    <row r="880">
      <c r="A880" s="62"/>
    </row>
    <row r="881">
      <c r="A881" s="62"/>
    </row>
    <row r="882">
      <c r="A882" s="62"/>
    </row>
    <row r="883">
      <c r="A883" s="62"/>
    </row>
    <row r="884">
      <c r="A884" s="62"/>
    </row>
    <row r="885">
      <c r="A885" s="62"/>
    </row>
    <row r="886">
      <c r="A886" s="62"/>
    </row>
    <row r="887">
      <c r="A887" s="62"/>
    </row>
    <row r="888">
      <c r="A888" s="62"/>
    </row>
    <row r="889">
      <c r="A889" s="62"/>
    </row>
    <row r="890">
      <c r="A890" s="62"/>
    </row>
    <row r="891">
      <c r="A891" s="62"/>
    </row>
    <row r="892">
      <c r="A892" s="62"/>
    </row>
    <row r="893">
      <c r="A893" s="62"/>
    </row>
    <row r="894">
      <c r="A894" s="62"/>
    </row>
    <row r="895">
      <c r="A895" s="62"/>
    </row>
    <row r="896">
      <c r="A896" s="62"/>
    </row>
    <row r="897">
      <c r="A897" s="62"/>
    </row>
    <row r="898">
      <c r="A898" s="62"/>
    </row>
    <row r="899">
      <c r="A899" s="62"/>
    </row>
    <row r="900">
      <c r="A900" s="62"/>
    </row>
    <row r="901">
      <c r="A901" s="62"/>
    </row>
    <row r="902">
      <c r="A902" s="62"/>
    </row>
    <row r="903">
      <c r="A903" s="62"/>
    </row>
    <row r="904">
      <c r="A904" s="62"/>
    </row>
    <row r="905">
      <c r="A905" s="62"/>
    </row>
    <row r="906">
      <c r="A906" s="62"/>
    </row>
    <row r="907">
      <c r="A907" s="62"/>
    </row>
    <row r="908">
      <c r="A908" s="62"/>
    </row>
    <row r="909">
      <c r="A909" s="62"/>
    </row>
    <row r="910">
      <c r="A910" s="62"/>
    </row>
    <row r="911">
      <c r="A911" s="62"/>
    </row>
    <row r="912">
      <c r="A912" s="62"/>
    </row>
    <row r="913">
      <c r="A913" s="62"/>
    </row>
    <row r="914">
      <c r="A914" s="62"/>
    </row>
    <row r="915">
      <c r="A915" s="62"/>
    </row>
    <row r="916">
      <c r="A916" s="62"/>
    </row>
    <row r="917">
      <c r="A917" s="62"/>
    </row>
    <row r="918">
      <c r="A918" s="62"/>
    </row>
    <row r="919">
      <c r="A919" s="62"/>
    </row>
    <row r="920">
      <c r="A920" s="62"/>
    </row>
    <row r="921">
      <c r="A921" s="62"/>
    </row>
    <row r="922">
      <c r="A922" s="62"/>
    </row>
    <row r="923">
      <c r="A923" s="62"/>
    </row>
    <row r="924">
      <c r="A924" s="62"/>
    </row>
    <row r="925">
      <c r="A925" s="62"/>
    </row>
    <row r="926">
      <c r="A926" s="62"/>
    </row>
    <row r="927">
      <c r="A927" s="62"/>
    </row>
    <row r="928">
      <c r="A928" s="62"/>
    </row>
    <row r="929">
      <c r="A929" s="62"/>
    </row>
    <row r="930">
      <c r="A930" s="62"/>
    </row>
    <row r="931">
      <c r="A931" s="62"/>
    </row>
    <row r="932">
      <c r="A932" s="62"/>
    </row>
    <row r="933">
      <c r="A933" s="62"/>
    </row>
    <row r="934">
      <c r="A934" s="62"/>
    </row>
    <row r="935">
      <c r="A935" s="62"/>
    </row>
    <row r="936">
      <c r="A936" s="62"/>
    </row>
    <row r="937">
      <c r="A937" s="62"/>
    </row>
    <row r="938">
      <c r="A938" s="62"/>
    </row>
    <row r="939">
      <c r="A939" s="62"/>
    </row>
    <row r="940">
      <c r="A940" s="62"/>
    </row>
    <row r="941">
      <c r="A941" s="62"/>
    </row>
    <row r="942">
      <c r="A942" s="62"/>
    </row>
    <row r="943">
      <c r="A943" s="62"/>
    </row>
    <row r="944">
      <c r="A944" s="62"/>
    </row>
    <row r="945">
      <c r="A945" s="62"/>
    </row>
    <row r="946">
      <c r="A946" s="62"/>
    </row>
    <row r="947">
      <c r="A947" s="62"/>
    </row>
    <row r="948">
      <c r="A948" s="62"/>
    </row>
    <row r="949">
      <c r="A949" s="62"/>
    </row>
    <row r="950">
      <c r="A950" s="62"/>
    </row>
    <row r="951">
      <c r="A951" s="62"/>
    </row>
    <row r="952">
      <c r="A952" s="62"/>
    </row>
    <row r="953">
      <c r="A953" s="62"/>
    </row>
    <row r="954">
      <c r="A954" s="62"/>
    </row>
    <row r="955">
      <c r="A955" s="62"/>
    </row>
    <row r="956">
      <c r="A956" s="62"/>
    </row>
    <row r="957">
      <c r="A957" s="62"/>
    </row>
    <row r="958">
      <c r="A958" s="62"/>
    </row>
    <row r="959">
      <c r="A959" s="62"/>
    </row>
    <row r="960">
      <c r="A960" s="62"/>
    </row>
    <row r="961">
      <c r="A961" s="62"/>
    </row>
    <row r="962">
      <c r="A962" s="62"/>
    </row>
    <row r="963">
      <c r="A963" s="62"/>
    </row>
    <row r="964">
      <c r="A964" s="62"/>
    </row>
    <row r="965">
      <c r="A965" s="62"/>
    </row>
    <row r="966">
      <c r="A966" s="62"/>
    </row>
    <row r="967">
      <c r="A967" s="62"/>
    </row>
    <row r="968">
      <c r="A968" s="62"/>
    </row>
    <row r="969">
      <c r="A969" s="62"/>
    </row>
    <row r="970">
      <c r="A970" s="62"/>
    </row>
    <row r="971">
      <c r="A971" s="62"/>
    </row>
    <row r="972">
      <c r="A972" s="62"/>
    </row>
    <row r="973">
      <c r="A973" s="62"/>
    </row>
    <row r="974">
      <c r="A974" s="62"/>
    </row>
    <row r="975">
      <c r="A975" s="62"/>
    </row>
    <row r="976">
      <c r="A976" s="62"/>
    </row>
    <row r="977">
      <c r="A977" s="62"/>
    </row>
    <row r="978">
      <c r="A978" s="62"/>
    </row>
    <row r="979">
      <c r="A979" s="62"/>
    </row>
    <row r="980">
      <c r="A980" s="62"/>
    </row>
    <row r="981">
      <c r="A981" s="62"/>
    </row>
    <row r="982">
      <c r="A982" s="62"/>
    </row>
    <row r="983">
      <c r="A983" s="62"/>
    </row>
    <row r="984">
      <c r="A984" s="62"/>
    </row>
    <row r="985">
      <c r="A985" s="62"/>
    </row>
    <row r="986">
      <c r="A986" s="62"/>
    </row>
    <row r="987">
      <c r="A987" s="62"/>
    </row>
    <row r="988">
      <c r="A988" s="62"/>
    </row>
    <row r="989">
      <c r="A989" s="62"/>
    </row>
    <row r="990">
      <c r="A990" s="62"/>
    </row>
    <row r="991">
      <c r="A991" s="62"/>
    </row>
    <row r="992">
      <c r="A992" s="62"/>
    </row>
    <row r="993">
      <c r="A993" s="62"/>
    </row>
    <row r="994">
      <c r="A994" s="62"/>
    </row>
    <row r="995">
      <c r="A995" s="62"/>
    </row>
    <row r="996">
      <c r="A996" s="62"/>
    </row>
    <row r="997">
      <c r="A997" s="62"/>
    </row>
    <row r="998">
      <c r="A998" s="62"/>
    </row>
    <row r="999">
      <c r="A999" s="62"/>
    </row>
    <row r="1000">
      <c r="A1000" s="6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9.25"/>
  </cols>
  <sheetData>
    <row r="1">
      <c r="A1" s="26" t="s">
        <v>28511</v>
      </c>
      <c r="B1" s="26" t="s">
        <v>27959</v>
      </c>
    </row>
    <row r="2">
      <c r="A2" s="62" t="str">
        <f>'Trang tính9'!A3</f>
        <v>Bệnh tiêu hoá</v>
      </c>
    </row>
    <row r="3">
      <c r="A3" s="62" t="str">
        <f>'Trang tính9'!A4</f>
        <v>Bệnh hô hấp</v>
      </c>
    </row>
    <row r="4">
      <c r="A4" s="62" t="str">
        <f>'Trang tính9'!A5</f>
        <v>Bệnh tuần hoàn</v>
      </c>
    </row>
    <row r="5">
      <c r="A5" s="62" t="str">
        <f>'Trang tính9'!A6</f>
        <v>Bệnh thần kinh</v>
      </c>
    </row>
    <row r="6">
      <c r="A6" s="62" t="str">
        <f>'Trang tính9'!A7</f>
        <v>Bệnh xương khớp</v>
      </c>
    </row>
    <row r="7">
      <c r="A7" s="62" t="str">
        <f>'Trang tính9'!A8</f>
        <v>Bệnh nội tiết</v>
      </c>
    </row>
    <row r="8">
      <c r="A8" s="62" t="str">
        <f>'Trang tính9'!A9</f>
        <v>Bệnh phụ khoa</v>
      </c>
    </row>
    <row r="9">
      <c r="A9" s="62" t="str">
        <f>'Trang tính9'!A10</f>
        <v>Bệnh nam khoa</v>
      </c>
    </row>
    <row r="10">
      <c r="A10" s="62" t="str">
        <f>'Trang tính9'!A11</f>
        <v>Bệnh da liễu</v>
      </c>
    </row>
    <row r="11">
      <c r="A11" s="62" t="str">
        <f>'Trang tính9'!A12</f>
        <v>Chiều cao sản phẩm</v>
      </c>
    </row>
    <row r="12">
      <c r="A12" s="62" t="str">
        <f>'Trang tính9'!A13</f>
        <v>Chiều dài sản phẩm</v>
      </c>
    </row>
    <row r="13">
      <c r="A13" s="62" t="str">
        <f>'Trang tính9'!A14</f>
        <v>Chiều rộng sản phẩm</v>
      </c>
    </row>
    <row r="14">
      <c r="A14" s="62" t="str">
        <f>'Trang tính9'!A15</f>
        <v>Độ dày sản phẩm</v>
      </c>
    </row>
    <row r="15">
      <c r="A15" s="62" t="str">
        <f>'Trang tính9'!A16</f>
        <v>Khối lượng sản phẩm</v>
      </c>
    </row>
    <row r="16">
      <c r="A16" s="62" t="str">
        <f>'Trang tính9'!A17</f>
        <v>Độ dài tóc</v>
      </c>
    </row>
    <row r="17">
      <c r="A17" s="62" t="str">
        <f>'Trang tính9'!A18</f>
        <v>Chất tóc</v>
      </c>
    </row>
    <row r="18">
      <c r="A18" s="62" t="str">
        <f>'Trang tính9'!A19</f>
        <v>Mật độ tóc</v>
      </c>
    </row>
    <row r="19">
      <c r="A19" s="62" t="str">
        <f>'Trang tính9'!A20</f>
        <v>Màu tóc</v>
      </c>
    </row>
    <row r="20">
      <c r="A20" s="62" t="str">
        <f>'Trang tính9'!A21</f>
        <v>Loại tóc</v>
      </c>
    </row>
    <row r="21">
      <c r="A21" s="62" t="str">
        <f>'Trang tính9'!A22</f>
        <v>Kiểu tóc</v>
      </c>
    </row>
    <row r="22">
      <c r="A22" s="62" t="str">
        <f>'Trang tính9'!A23</f>
        <v>Đặc điểm khác của tóc</v>
      </c>
    </row>
    <row r="23">
      <c r="A23" s="62" t="str">
        <f>'Trang tính9'!A24</f>
        <v>Loại da</v>
      </c>
    </row>
    <row r="24">
      <c r="A24" s="62" t="str">
        <f>'Trang tính9'!A25</f>
        <v>Màu da</v>
      </c>
    </row>
    <row r="25">
      <c r="A25" s="62" t="str">
        <f>'Trang tính9'!A26</f>
        <v>Đặc điểm khác của da</v>
      </c>
    </row>
    <row r="26">
      <c r="A26" s="62" t="str">
        <f>'Trang tính9'!A27</f>
        <v>Dáng khuôn mặt</v>
      </c>
    </row>
    <row r="27">
      <c r="A27" s="62" t="str">
        <f>'Trang tính9'!A28</f>
        <v>Dáng mũi</v>
      </c>
    </row>
    <row r="28">
      <c r="A28" s="62" t="str">
        <f>'Trang tính9'!A29</f>
        <v>Dáng môi</v>
      </c>
    </row>
    <row r="29">
      <c r="A29" s="62" t="str">
        <f>'Trang tính9'!A30</f>
        <v>Màu môi</v>
      </c>
    </row>
    <row r="30">
      <c r="A30" s="62" t="str">
        <f>'Trang tính9'!A31</f>
        <v>Dáng lông mày</v>
      </c>
    </row>
    <row r="31">
      <c r="A31" s="62" t="str">
        <f>'Trang tính9'!A32</f>
        <v>Màu lông mày</v>
      </c>
    </row>
    <row r="32">
      <c r="A32" s="62" t="str">
        <f>'Trang tính9'!A33</f>
        <v>Mật độ lông mày</v>
      </c>
    </row>
    <row r="33">
      <c r="A33" s="62" t="str">
        <f>'Trang tính9'!A34</f>
        <v>Dáng lông mi</v>
      </c>
    </row>
    <row r="34">
      <c r="A34" s="62" t="str">
        <f>'Trang tính9'!A35</f>
        <v>Mật độ lông mi</v>
      </c>
    </row>
    <row r="35">
      <c r="A35" s="62" t="str">
        <f>'Trang tính9'!A36</f>
        <v>Dáng người</v>
      </c>
    </row>
    <row r="36">
      <c r="A36" s="62" t="str">
        <f>'Trang tính9'!A37</f>
        <v>Cân nặng khách hàng</v>
      </c>
    </row>
    <row r="37">
      <c r="A37" s="62" t="str">
        <f>'Trang tính9'!A38</f>
        <v>Chiều cao khách hàng</v>
      </c>
    </row>
    <row r="38">
      <c r="A38" s="62" t="str">
        <f>'Trang tính9'!A39</f>
        <v>Số đo vòng 1</v>
      </c>
    </row>
    <row r="39">
      <c r="A39" s="62" t="str">
        <f>'Trang tính9'!A40</f>
        <v>Số đo vòng 2</v>
      </c>
    </row>
    <row r="40">
      <c r="A40" s="62" t="str">
        <f>'Trang tính9'!A41</f>
        <v>Số đo vòng 3</v>
      </c>
    </row>
    <row r="41">
      <c r="A41" s="62" t="str">
        <f>'Trang tính9'!A42</f>
        <v>Size quần áo</v>
      </c>
    </row>
    <row r="42">
      <c r="A42" s="62" t="str">
        <f>'Trang tính9'!A43</f>
        <v>Size giày dép</v>
      </c>
    </row>
    <row r="43">
      <c r="A43" s="62" t="str">
        <f>'Trang tính9'!A44</f>
        <v>Size phụ kiện</v>
      </c>
    </row>
    <row r="44">
      <c r="A44" s="62" t="str">
        <f>'Trang tính9'!A45</f>
        <v>Dáng cằm</v>
      </c>
    </row>
    <row r="45">
      <c r="A45" s="62" t="str">
        <f>'Trang tính9'!A46</f>
        <v>Dáng vai</v>
      </c>
    </row>
    <row r="46">
      <c r="A46" s="62" t="str">
        <f>'Trang tính9'!A47</f>
        <v>Dáng mắt</v>
      </c>
    </row>
    <row r="47">
      <c r="A47" s="62" t="str">
        <f>'Trang tính9'!A48</f>
        <v>Địa chỉ nhận hàng</v>
      </c>
    </row>
    <row r="48">
      <c r="A48" s="62" t="str">
        <f>'Trang tính9'!A49</f>
        <v>Số điện thoại nhận hàng</v>
      </c>
    </row>
    <row r="49">
      <c r="A49" s="62" t="str">
        <f>'Trang tính9'!A50</f>
        <v>Tên khách hàng</v>
      </c>
    </row>
    <row r="50">
      <c r="A50" s="62" t="str">
        <f>'Trang tính9'!A51</f>
        <v>Gia đình</v>
      </c>
    </row>
    <row r="51">
      <c r="A51" s="62" t="str">
        <f>'Trang tính9'!A52</f>
        <v>Thú cưng</v>
      </c>
    </row>
    <row r="52">
      <c r="A52" s="62" t="str">
        <f>'Trang tính9'!A53</f>
        <v>Trồng trọt</v>
      </c>
    </row>
    <row r="53">
      <c r="A53" s="62" t="str">
        <f>'Trang tính9'!A54</f>
        <v>Tôn giáo</v>
      </c>
    </row>
    <row r="54">
      <c r="A54" s="62" t="str">
        <f>'Trang tính9'!A55</f>
        <v>Nghề nghiệp khách hàng</v>
      </c>
    </row>
    <row r="55">
      <c r="A55" s="62" t="str">
        <f>'Trang tính9'!A56</f>
        <v>Tình trạng hôn nhân</v>
      </c>
    </row>
    <row r="56">
      <c r="A56" s="62" t="str">
        <f>'Trang tính9'!A57</f>
        <v>Dân tộc</v>
      </c>
    </row>
    <row r="57">
      <c r="A57" s="62" t="str">
        <f>'Trang tính9'!A58</f>
        <v>Cung mệnh</v>
      </c>
    </row>
    <row r="58">
      <c r="A58" s="62" t="str">
        <f>'Trang tính9'!A59</f>
        <v>Số tài khoản</v>
      </c>
    </row>
    <row r="59">
      <c r="A59" s="62" t="str">
        <f>'Trang tính9'!A60</f>
        <v>Ngân hàng</v>
      </c>
    </row>
    <row r="60">
      <c r="A60" s="62" t="str">
        <f>'Trang tính9'!A61</f>
        <v>Cung hoàng đạo</v>
      </c>
    </row>
    <row r="61">
      <c r="A61" s="62" t="str">
        <f>'Trang tính9'!A62</f>
        <v>Năm sinh khách hàng</v>
      </c>
    </row>
    <row r="62">
      <c r="A62" s="62" t="str">
        <f>'Trang tính9'!A63</f>
        <v>Thời gian nhận hàng</v>
      </c>
    </row>
    <row r="63">
      <c r="A63" s="62" t="str">
        <f>'Trang tính9'!A64</f>
        <v>Độ tuổi khách hàng</v>
      </c>
    </row>
    <row r="64">
      <c r="A64" s="33" t="str">
        <f>'Trang tính9'!A65</f>
        <v>Phong cách thời trang</v>
      </c>
    </row>
    <row r="65">
      <c r="A65" s="33" t="str">
        <f>'Trang tính9'!A66</f>
        <v>Phong cách mua sắm</v>
      </c>
    </row>
    <row r="66">
      <c r="A66" s="33" t="str">
        <f>'Trang tính9'!A67</f>
        <v>Phong cách trang điểm</v>
      </c>
    </row>
    <row r="67">
      <c r="A67" s="33" t="str">
        <f>'Trang tính9'!A68</f>
        <v>Phong cách nhà cửa</v>
      </c>
    </row>
    <row r="68">
      <c r="A68" s="33" t="str">
        <f>'Trang tính9'!A69</f>
        <v>Nhu cầu khách hàng</v>
      </c>
    </row>
    <row r="69">
      <c r="A69" s="33" t="str">
        <f>'Trang tính9'!A70</f>
        <v>Chất liệu sản phẩm</v>
      </c>
    </row>
    <row r="70">
      <c r="A70" s="33" t="str">
        <f>'Trang tính9'!A71</f>
        <v>Đối tượng sử dụng</v>
      </c>
    </row>
    <row r="71">
      <c r="A71" s="33" t="str">
        <f>'Trang tính9'!A72</f>
        <v>Đơn vị sản phẩm</v>
      </c>
    </row>
    <row r="72">
      <c r="A72" s="33" t="str">
        <f>'Trang tính9'!A73</f>
        <v>Giá sản phẩm</v>
      </c>
    </row>
    <row r="73">
      <c r="A73" s="62" t="str">
        <f>'Trang tính9'!A74</f>
        <v>Thời trang</v>
      </c>
    </row>
    <row r="74">
      <c r="A74" s="62" t="str">
        <f>'Trang tính9'!A75</f>
        <v>Khỏe đẹp</v>
      </c>
    </row>
    <row r="75">
      <c r="A75" s="62" t="str">
        <f>'Trang tính9'!A76</f>
        <v>Phương tiện vận chuyển</v>
      </c>
    </row>
    <row r="76">
      <c r="A76" s="62" t="str">
        <f>'Trang tính9'!A77</f>
        <v>Công nghệ</v>
      </c>
    </row>
    <row r="77">
      <c r="A77" s="62" t="str">
        <f>'Trang tính9'!A78</f>
        <v>Giải trí</v>
      </c>
    </row>
    <row r="78">
      <c r="A78" s="62" t="str">
        <f>'Trang tính9'!A79</f>
        <v>Bách hóa</v>
      </c>
    </row>
    <row r="79">
      <c r="A79" s="62" t="str">
        <f>'Trang tính9'!A80</f>
        <v>Đời sống</v>
      </c>
    </row>
    <row r="80">
      <c r="A80" s="62" t="str">
        <f>'Trang tính9'!A81</f>
        <v>Thú cưng</v>
      </c>
    </row>
    <row r="81">
      <c r="A81" s="62" t="str">
        <f>'Trang tính9'!A82</f>
        <v>Văn phòng phẩm</v>
      </c>
    </row>
    <row r="82">
      <c r="A82" s="62" t="str">
        <f>'Trang tính9'!A83</f>
        <v>Mẹ &amp; bé</v>
      </c>
    </row>
    <row r="83">
      <c r="A83" s="33" t="str">
        <f>'Trang tính9'!A84</f>
        <v>Hiệu suất/Công suất sản phẩm</v>
      </c>
    </row>
    <row r="84">
      <c r="A84" s="33" t="str">
        <f>'Trang tính9'!A85</f>
        <v>Hoạ tiết sản phẩm</v>
      </c>
    </row>
    <row r="85">
      <c r="A85" s="33" t="str">
        <f>'Trang tính9'!A86</f>
        <v>Kiểu dáng sản phẩm</v>
      </c>
    </row>
    <row r="86">
      <c r="A86" s="62" t="str">
        <f>'Trang tính9'!A87</f>
        <v>Mã sản phẩm</v>
      </c>
    </row>
    <row r="87">
      <c r="A87" s="33" t="str">
        <f>'Trang tính9'!A88</f>
        <v>Màu sắc sản phẩm</v>
      </c>
    </row>
    <row r="88">
      <c r="A88" s="33" t="str">
        <f>'Trang tính9'!A89</f>
        <v>Sản phẩm</v>
      </c>
    </row>
    <row r="89">
      <c r="A89" s="33" t="str">
        <f>'Trang tính9'!A90</f>
        <v>Size sản phẩm</v>
      </c>
    </row>
    <row r="90">
      <c r="A90" s="33" t="str">
        <f>'Trang tính9'!A91</f>
        <v>Số lượng sản phẩm</v>
      </c>
    </row>
    <row r="91">
      <c r="A91" s="62" t="str">
        <f>'Trang tính9'!A92</f>
        <v>Thể tích sản phẩm</v>
      </c>
    </row>
    <row r="92">
      <c r="A92" s="33" t="str">
        <f>'Trang tính9'!A93</f>
        <v>Thương hiệu sản phẩm</v>
      </c>
    </row>
    <row r="93">
      <c r="A93" s="33" t="str">
        <f>'Trang tính9'!A94</f>
        <v>Hương vị sản phẩm</v>
      </c>
    </row>
    <row r="94">
      <c r="A94" s="33" t="str">
        <f>'Trang tính9'!A95</f>
        <v>Xuất xứ sản phẩm</v>
      </c>
    </row>
    <row r="95">
      <c r="A95" s="62" t="str">
        <f>'Trang tính9'!A96</f>
        <v>Địa chỉ shop</v>
      </c>
    </row>
    <row r="96">
      <c r="A96" s="62" t="str">
        <f>'Trang tính9'!A97</f>
        <v>Thích xem phim &amp; TV</v>
      </c>
    </row>
    <row r="97">
      <c r="A97" s="62" t="str">
        <f>'Trang tính9'!A98</f>
        <v>Thích đọc sách</v>
      </c>
    </row>
    <row r="98">
      <c r="A98" s="62" t="str">
        <f>'Trang tính9'!A99</f>
        <v>Thích chơi game</v>
      </c>
    </row>
    <row r="99">
      <c r="A99" s="62" t="str">
        <f>'Trang tính9'!A100</f>
        <v>Thích chơi thể thao</v>
      </c>
    </row>
    <row r="100">
      <c r="A100" s="62" t="str">
        <f>'Trang tính9'!A101</f>
        <v>Thích đi du lịch</v>
      </c>
    </row>
    <row r="101">
      <c r="A101" s="62" t="str">
        <f>'Trang tính9'!A102</f>
        <v>Thích chụp ảnh</v>
      </c>
    </row>
    <row r="102">
      <c r="A102" s="62" t="str">
        <f>'Trang tính9'!A103</f>
        <v>Thích vẽ</v>
      </c>
    </row>
    <row r="103">
      <c r="A103" s="62" t="str">
        <f>'Trang tính9'!A104</f>
        <v>Thích nghe nhạc</v>
      </c>
    </row>
    <row r="104">
      <c r="A104" s="62" t="str">
        <f>'Trang tính9'!A105</f>
        <v>Thích nấu ăn</v>
      </c>
    </row>
    <row r="105">
      <c r="A105" s="62" t="str">
        <f>'Trang tính9'!A106</f>
        <v>Thích làm vườn</v>
      </c>
    </row>
    <row r="106">
      <c r="A106" s="62" t="str">
        <f>'Trang tính9'!A107</f>
        <v>Thích làm đồ thủ công</v>
      </c>
    </row>
    <row r="107">
      <c r="A107" s="62" t="str">
        <f>'Trang tính9'!A108</f>
        <v>Thíchcác hoạt động ngoài trời</v>
      </c>
    </row>
    <row r="108">
      <c r="A108" s="62" t="str">
        <f>'Trang tính9'!A109</f>
        <v>Thói quen ăn uống</v>
      </c>
    </row>
    <row r="109">
      <c r="A109" s="62" t="str">
        <f>'Trang tính9'!A110</f>
        <v>Thói quen tập luyện</v>
      </c>
    </row>
    <row r="110">
      <c r="A110" s="62" t="str">
        <f>'Trang tính9'!A111</f>
        <v>Thói quen ngủ</v>
      </c>
    </row>
    <row r="111">
      <c r="A111" s="62" t="str">
        <f>'Trang tính9'!A112</f>
        <v>Thói quen đọc sách</v>
      </c>
    </row>
    <row r="112">
      <c r="A112" s="62" t="str">
        <f>'Trang tính9'!A113</f>
        <v>Thói quen gây hại cho sức khoẻ</v>
      </c>
    </row>
    <row r="113">
      <c r="A113" s="62" t="str">
        <f>'Trang tính9'!A114</f>
        <v>Thói quen sử dụng mạng xã hội</v>
      </c>
    </row>
    <row r="114">
      <c r="A114" s="62" t="str">
        <f>'Trang tính9'!A115</f>
        <v>Thói quen chốt đơn</v>
      </c>
    </row>
    <row r="115">
      <c r="A115" s="62" t="str">
        <f>'Trang tính9'!A116</f>
        <v/>
      </c>
    </row>
    <row r="116">
      <c r="A116" s="62" t="str">
        <f>'Trang tính9'!A117</f>
        <v/>
      </c>
    </row>
    <row r="117">
      <c r="A117" s="62" t="str">
        <f>'Trang tính9'!A118</f>
        <v/>
      </c>
    </row>
    <row r="118">
      <c r="A118" s="62" t="str">
        <f>'Trang tính9'!A119</f>
        <v/>
      </c>
    </row>
    <row r="119">
      <c r="A119" s="62" t="str">
        <f>'Trang tính9'!A120</f>
        <v/>
      </c>
    </row>
    <row r="120">
      <c r="A120" s="62" t="str">
        <f>'Trang tính9'!A121</f>
        <v/>
      </c>
    </row>
    <row r="121">
      <c r="A121" s="62" t="str">
        <f>'Trang tính9'!A122</f>
        <v/>
      </c>
    </row>
    <row r="122">
      <c r="A122" s="62" t="str">
        <f>'Trang tính9'!A123</f>
        <v/>
      </c>
    </row>
    <row r="123">
      <c r="A123" s="62" t="str">
        <f>'Trang tính9'!A124</f>
        <v/>
      </c>
    </row>
    <row r="124">
      <c r="A124" s="62" t="str">
        <f>'Trang tính9'!A125</f>
        <v/>
      </c>
    </row>
    <row r="125">
      <c r="A125" s="62" t="str">
        <f>'Trang tính9'!A126</f>
        <v/>
      </c>
    </row>
    <row r="126">
      <c r="A126" s="62" t="str">
        <f>'Trang tính9'!A127</f>
        <v/>
      </c>
    </row>
    <row r="127">
      <c r="A127" s="62" t="str">
        <f>'Trang tính9'!A128</f>
        <v/>
      </c>
    </row>
    <row r="128">
      <c r="A128" s="62" t="str">
        <f>'Trang tính9'!A129</f>
        <v/>
      </c>
    </row>
    <row r="129">
      <c r="A129" s="62" t="str">
        <f>'Trang tính9'!A130</f>
        <v/>
      </c>
    </row>
    <row r="130">
      <c r="A130" s="62" t="str">
        <f>'Trang tính9'!A131</f>
        <v/>
      </c>
    </row>
    <row r="131">
      <c r="A131" s="62" t="str">
        <f>'Trang tính9'!A132</f>
        <v/>
      </c>
    </row>
    <row r="132">
      <c r="A132" s="62" t="str">
        <f>'Trang tính9'!A133</f>
        <v/>
      </c>
    </row>
    <row r="133">
      <c r="A133" s="62" t="str">
        <f>'Trang tính9'!A134</f>
        <v/>
      </c>
    </row>
    <row r="134">
      <c r="A134" s="62" t="str">
        <f>'Trang tính9'!A135</f>
        <v/>
      </c>
    </row>
    <row r="135">
      <c r="A135" s="62" t="str">
        <f>'Trang tính9'!A136</f>
        <v/>
      </c>
    </row>
    <row r="136">
      <c r="A136" s="62" t="str">
        <f>'Trang tính9'!A137</f>
        <v/>
      </c>
    </row>
    <row r="137">
      <c r="A137" s="62" t="str">
        <f>'Trang tính9'!A138</f>
        <v/>
      </c>
    </row>
    <row r="138">
      <c r="A138" s="62" t="str">
        <f>'Trang tính9'!A139</f>
        <v/>
      </c>
    </row>
    <row r="139">
      <c r="A139" s="62" t="str">
        <f>'Trang tính9'!A140</f>
        <v/>
      </c>
    </row>
    <row r="140">
      <c r="A140" s="62" t="str">
        <f>'Trang tính9'!A141</f>
        <v/>
      </c>
    </row>
    <row r="141">
      <c r="A141" s="62" t="str">
        <f>'Trang tính9'!A142</f>
        <v/>
      </c>
    </row>
    <row r="142">
      <c r="A142" s="62" t="str">
        <f>'Trang tính9'!A143</f>
        <v/>
      </c>
    </row>
    <row r="143">
      <c r="A143" s="62" t="str">
        <f>'Trang tính9'!A144</f>
        <v/>
      </c>
    </row>
    <row r="144">
      <c r="A144" s="62" t="str">
        <f>'Trang tính9'!A145</f>
        <v/>
      </c>
    </row>
    <row r="145">
      <c r="A145" s="62" t="str">
        <f>'Trang tính9'!A146</f>
        <v/>
      </c>
    </row>
    <row r="146">
      <c r="A146" s="62" t="str">
        <f>'Trang tính9'!A147</f>
        <v/>
      </c>
    </row>
    <row r="147">
      <c r="A147" s="62" t="str">
        <f>'Trang tính9'!A148</f>
        <v/>
      </c>
    </row>
    <row r="148">
      <c r="A148" s="62" t="str">
        <f>'Trang tính9'!A149</f>
        <v/>
      </c>
    </row>
    <row r="149">
      <c r="A149" s="62" t="str">
        <f>'Trang tính9'!A150</f>
        <v/>
      </c>
    </row>
    <row r="150">
      <c r="A150" s="62" t="str">
        <f>'Trang tính9'!A151</f>
        <v/>
      </c>
    </row>
    <row r="151">
      <c r="A151" s="62" t="str">
        <f>'Trang tính9'!A152</f>
        <v/>
      </c>
    </row>
    <row r="152">
      <c r="A152" s="62" t="str">
        <f>'Trang tính9'!A153</f>
        <v/>
      </c>
    </row>
    <row r="153">
      <c r="A153" s="62" t="str">
        <f>'Trang tính9'!A154</f>
        <v/>
      </c>
    </row>
    <row r="154">
      <c r="A154" s="62" t="str">
        <f>'Trang tính9'!A155</f>
        <v/>
      </c>
    </row>
    <row r="155">
      <c r="A155" s="62" t="str">
        <f>'Trang tính9'!A156</f>
        <v/>
      </c>
    </row>
    <row r="156">
      <c r="A156" s="62" t="str">
        <f>'Trang tính9'!A157</f>
        <v/>
      </c>
    </row>
    <row r="157">
      <c r="A157" s="62" t="str">
        <f>'Trang tính9'!A158</f>
        <v/>
      </c>
    </row>
    <row r="158">
      <c r="A158" s="62" t="str">
        <f>'Trang tính9'!A159</f>
        <v/>
      </c>
    </row>
    <row r="159">
      <c r="A159" s="62" t="str">
        <f>'Trang tính9'!A160</f>
        <v/>
      </c>
    </row>
    <row r="160">
      <c r="A160" s="62" t="str">
        <f>'Trang tính9'!A161</f>
        <v/>
      </c>
    </row>
    <row r="161">
      <c r="A161" s="62" t="str">
        <f>'Trang tính9'!A162</f>
        <v/>
      </c>
    </row>
    <row r="162">
      <c r="A162" s="62" t="str">
        <f>'Trang tính9'!A163</f>
        <v/>
      </c>
    </row>
    <row r="163">
      <c r="A163" s="62" t="str">
        <f>'Trang tính9'!A164</f>
        <v/>
      </c>
    </row>
    <row r="164">
      <c r="A164" s="62" t="str">
        <f>'Trang tính9'!A165</f>
        <v/>
      </c>
    </row>
    <row r="165">
      <c r="A165" s="62" t="str">
        <f>'Trang tính9'!A166</f>
        <v/>
      </c>
    </row>
    <row r="166">
      <c r="A166" s="62" t="str">
        <f>'Trang tính9'!A167</f>
        <v/>
      </c>
    </row>
    <row r="167">
      <c r="A167" s="62" t="str">
        <f>'Trang tính9'!A168</f>
        <v/>
      </c>
    </row>
    <row r="168">
      <c r="A168" s="62" t="str">
        <f>'Trang tính9'!A169</f>
        <v/>
      </c>
    </row>
    <row r="169">
      <c r="A169" s="62" t="str">
        <f>'Trang tính9'!A170</f>
        <v/>
      </c>
    </row>
    <row r="170">
      <c r="A170" s="62" t="str">
        <f>'Trang tính9'!A171</f>
        <v/>
      </c>
    </row>
    <row r="171">
      <c r="A171" s="62" t="str">
        <f>'Trang tính9'!A172</f>
        <v/>
      </c>
    </row>
    <row r="172">
      <c r="A172" s="62" t="str">
        <f>'Trang tính9'!A173</f>
        <v/>
      </c>
    </row>
    <row r="173">
      <c r="A173" s="62" t="str">
        <f>'Trang tính9'!A174</f>
        <v/>
      </c>
    </row>
    <row r="174">
      <c r="A174" s="62" t="str">
        <f>'Trang tính9'!A175</f>
        <v/>
      </c>
    </row>
    <row r="175">
      <c r="A175" s="62" t="str">
        <f>'Trang tính9'!A176</f>
        <v/>
      </c>
    </row>
    <row r="176">
      <c r="A176" s="62" t="str">
        <f>'Trang tính9'!A177</f>
        <v/>
      </c>
    </row>
    <row r="177">
      <c r="A177" s="62" t="str">
        <f>'Trang tính9'!A178</f>
        <v/>
      </c>
    </row>
    <row r="178">
      <c r="A178" s="62" t="str">
        <f>'Trang tính9'!A179</f>
        <v/>
      </c>
    </row>
    <row r="179">
      <c r="A179" s="62" t="str">
        <f>'Trang tính9'!A180</f>
        <v/>
      </c>
    </row>
    <row r="180">
      <c r="A180" s="62" t="str">
        <f>'Trang tính9'!A181</f>
        <v/>
      </c>
    </row>
    <row r="181">
      <c r="A181" s="62" t="str">
        <f>'Trang tính9'!A182</f>
        <v/>
      </c>
    </row>
    <row r="182">
      <c r="A182" s="62" t="str">
        <f>'Trang tính9'!A183</f>
        <v/>
      </c>
    </row>
    <row r="183">
      <c r="A183" s="62" t="str">
        <f>'Trang tính9'!A184</f>
        <v/>
      </c>
    </row>
    <row r="184">
      <c r="A184" s="62" t="str">
        <f>'Trang tính9'!A185</f>
        <v/>
      </c>
    </row>
    <row r="185">
      <c r="A185" s="62" t="str">
        <f>'Trang tính9'!A186</f>
        <v/>
      </c>
    </row>
    <row r="186">
      <c r="A186" s="62" t="str">
        <f>'Trang tính9'!A187</f>
        <v/>
      </c>
    </row>
    <row r="187">
      <c r="A187" s="62" t="str">
        <f>'Trang tính9'!A188</f>
        <v/>
      </c>
    </row>
    <row r="188">
      <c r="A188" s="62" t="str">
        <f>'Trang tính9'!A189</f>
        <v/>
      </c>
    </row>
    <row r="189">
      <c r="A189" s="62" t="str">
        <f>'Trang tính9'!A190</f>
        <v/>
      </c>
    </row>
    <row r="190">
      <c r="A190" s="62" t="str">
        <f>'Trang tính9'!A191</f>
        <v/>
      </c>
    </row>
    <row r="191">
      <c r="A191" s="19" t="str">
        <f>'Trang tính9'!A192</f>
        <v/>
      </c>
    </row>
    <row r="192">
      <c r="A192" s="19" t="str">
        <f>'Trang tính9'!A193</f>
        <v/>
      </c>
    </row>
    <row r="193">
      <c r="A193" s="19" t="str">
        <f>'Trang tính9'!A194</f>
        <v/>
      </c>
    </row>
    <row r="194">
      <c r="A194" s="19" t="str">
        <f>'Trang tính9'!A195</f>
        <v/>
      </c>
    </row>
    <row r="195">
      <c r="A195" s="19" t="str">
        <f>'Trang tính9'!A196</f>
        <v/>
      </c>
    </row>
    <row r="196">
      <c r="A196" s="19" t="str">
        <f>'Trang tính9'!A197</f>
        <v/>
      </c>
    </row>
    <row r="197">
      <c r="A197" s="19" t="str">
        <f>'Trang tính9'!A198</f>
        <v/>
      </c>
    </row>
    <row r="198">
      <c r="A198" s="19" t="str">
        <f>'Trang tính9'!A199</f>
        <v/>
      </c>
    </row>
    <row r="199">
      <c r="A199" s="19" t="str">
        <f>'Trang tính9'!A200</f>
        <v/>
      </c>
    </row>
    <row r="200">
      <c r="A200" s="19" t="str">
        <f>'Trang tính9'!A201</f>
        <v/>
      </c>
    </row>
    <row r="201">
      <c r="A201" s="19" t="str">
        <f>'Trang tính9'!A202</f>
        <v/>
      </c>
    </row>
    <row r="202">
      <c r="A202" s="19" t="str">
        <f>'Trang tính9'!A203</f>
        <v/>
      </c>
    </row>
    <row r="203">
      <c r="A203" s="19" t="str">
        <f>'Trang tính9'!A204</f>
        <v/>
      </c>
    </row>
    <row r="204">
      <c r="A204" s="19" t="str">
        <f>'Trang tính9'!A205</f>
        <v/>
      </c>
    </row>
    <row r="205">
      <c r="A205" s="19" t="str">
        <f>'Trang tính9'!A206</f>
        <v/>
      </c>
    </row>
    <row r="206">
      <c r="A206" s="19" t="str">
        <f>'Trang tính9'!A207</f>
        <v/>
      </c>
    </row>
    <row r="207">
      <c r="A207" s="19" t="str">
        <f>'Trang tính9'!A208</f>
        <v/>
      </c>
    </row>
    <row r="208">
      <c r="A208" s="19" t="str">
        <f>'Trang tính9'!A209</f>
        <v/>
      </c>
    </row>
    <row r="209">
      <c r="A209" s="19" t="str">
        <f>'Trang tính9'!A210</f>
        <v/>
      </c>
    </row>
    <row r="210">
      <c r="A210" s="62" t="str">
        <f>'Trang tính9'!A211</f>
        <v/>
      </c>
    </row>
    <row r="211">
      <c r="A211" s="62" t="str">
        <f>'Trang tính9'!A212</f>
        <v/>
      </c>
    </row>
    <row r="212">
      <c r="A212" s="62" t="str">
        <f>'Trang tính9'!A213</f>
        <v/>
      </c>
    </row>
    <row r="213">
      <c r="A213" s="62" t="str">
        <f>'Trang tính9'!A214</f>
        <v/>
      </c>
    </row>
    <row r="214">
      <c r="A214" s="62" t="str">
        <f>'Trang tính9'!A215</f>
        <v/>
      </c>
    </row>
    <row r="215">
      <c r="A215" s="62" t="str">
        <f>'Trang tính9'!A216</f>
        <v/>
      </c>
    </row>
    <row r="216">
      <c r="A216" s="62" t="str">
        <f>'Trang tính9'!A217</f>
        <v/>
      </c>
    </row>
    <row r="217">
      <c r="A217" s="62" t="str">
        <f>'Trang tính9'!A218</f>
        <v/>
      </c>
    </row>
    <row r="218">
      <c r="A218" s="62" t="str">
        <f>'Trang tính9'!A219</f>
        <v/>
      </c>
    </row>
    <row r="219">
      <c r="A219" s="62" t="str">
        <f>'Trang tính9'!A220</f>
        <v/>
      </c>
    </row>
    <row r="220">
      <c r="A220" s="62" t="str">
        <f>'Trang tính9'!A221</f>
        <v/>
      </c>
    </row>
    <row r="221">
      <c r="A221" s="62" t="str">
        <f>'Trang tính9'!A222</f>
        <v/>
      </c>
    </row>
    <row r="222">
      <c r="A222" s="62" t="str">
        <f>'Trang tính9'!A223</f>
        <v/>
      </c>
    </row>
    <row r="223">
      <c r="A223" s="62" t="str">
        <f>'Trang tính9'!A224</f>
        <v/>
      </c>
    </row>
    <row r="224">
      <c r="A224" s="62" t="str">
        <f>'Trang tính9'!A225</f>
        <v/>
      </c>
    </row>
    <row r="225">
      <c r="A225" s="62" t="str">
        <f>'Trang tính9'!A226</f>
        <v/>
      </c>
    </row>
    <row r="226">
      <c r="A226" s="62" t="str">
        <f>'Trang tính9'!A227</f>
        <v/>
      </c>
    </row>
    <row r="227">
      <c r="A227" s="62" t="str">
        <f>'Trang tính9'!A228</f>
        <v/>
      </c>
    </row>
    <row r="228">
      <c r="A228" s="62" t="str">
        <f>'Trang tính9'!A229</f>
        <v/>
      </c>
    </row>
    <row r="229">
      <c r="A229" s="62" t="str">
        <f>'Trang tính9'!A230</f>
        <v/>
      </c>
    </row>
    <row r="230">
      <c r="A230" s="62" t="str">
        <f>'Trang tính9'!A231</f>
        <v/>
      </c>
    </row>
    <row r="231">
      <c r="A231" s="62" t="str">
        <f>'Trang tính9'!A232</f>
        <v/>
      </c>
    </row>
    <row r="232">
      <c r="A232" s="62" t="str">
        <f>'Trang tính9'!A233</f>
        <v/>
      </c>
    </row>
    <row r="233">
      <c r="A233" s="62" t="str">
        <f>'Trang tính9'!A234</f>
        <v/>
      </c>
    </row>
    <row r="234">
      <c r="A234" s="62" t="str">
        <f>'Trang tính9'!A235</f>
        <v/>
      </c>
    </row>
    <row r="235">
      <c r="A235" s="62" t="str">
        <f>'Trang tính9'!A236</f>
        <v/>
      </c>
    </row>
    <row r="236">
      <c r="A236" s="62" t="str">
        <f>'Trang tính9'!A237</f>
        <v/>
      </c>
    </row>
    <row r="237">
      <c r="A237" s="62" t="str">
        <f>'Trang tính9'!A238</f>
        <v/>
      </c>
    </row>
    <row r="238">
      <c r="A238" s="62" t="str">
        <f>'Trang tính9'!A239</f>
        <v/>
      </c>
    </row>
    <row r="239">
      <c r="A239" s="62" t="str">
        <f>'Trang tính9'!A240</f>
        <v/>
      </c>
    </row>
    <row r="240">
      <c r="A240" s="62" t="str">
        <f>'Trang tính9'!A241</f>
        <v/>
      </c>
    </row>
    <row r="241">
      <c r="A241" s="62" t="str">
        <f>'Trang tính9'!A242</f>
        <v/>
      </c>
    </row>
    <row r="242">
      <c r="A242" s="62" t="str">
        <f>'Trang tính9'!A243</f>
        <v/>
      </c>
    </row>
    <row r="243">
      <c r="A243" s="62" t="str">
        <f>'Trang tính9'!A244</f>
        <v/>
      </c>
    </row>
    <row r="244">
      <c r="A244" s="62" t="str">
        <f>'Trang tính9'!A245</f>
        <v/>
      </c>
    </row>
    <row r="245">
      <c r="A245" s="62" t="str">
        <f>'Trang tính9'!A246</f>
        <v/>
      </c>
    </row>
    <row r="246">
      <c r="A246" s="62" t="str">
        <f>'Trang tính9'!A247</f>
        <v/>
      </c>
    </row>
    <row r="247">
      <c r="A247" s="62" t="str">
        <f>'Trang tính9'!A248</f>
        <v/>
      </c>
    </row>
    <row r="248">
      <c r="A248" s="62" t="str">
        <f>'Trang tính9'!A249</f>
        <v/>
      </c>
    </row>
    <row r="249">
      <c r="A249" s="62" t="str">
        <f>'Trang tính9'!A250</f>
        <v/>
      </c>
    </row>
    <row r="250">
      <c r="A250" s="62" t="str">
        <f>'Trang tính9'!A251</f>
        <v/>
      </c>
    </row>
    <row r="251">
      <c r="A251" s="62" t="str">
        <f>'Trang tính9'!A252</f>
        <v/>
      </c>
    </row>
    <row r="252">
      <c r="A252" s="62" t="str">
        <f>'Trang tính9'!A253</f>
        <v/>
      </c>
    </row>
    <row r="253">
      <c r="A253" s="62" t="str">
        <f>'Trang tính9'!A254</f>
        <v/>
      </c>
    </row>
    <row r="254">
      <c r="A254" s="62" t="str">
        <f>'Trang tính9'!A255</f>
        <v/>
      </c>
    </row>
    <row r="255">
      <c r="A255" s="62" t="str">
        <f>'Trang tính9'!A256</f>
        <v/>
      </c>
    </row>
    <row r="256">
      <c r="A256" s="62" t="str">
        <f>'Trang tính9'!A257</f>
        <v/>
      </c>
    </row>
    <row r="257">
      <c r="A257" s="62" t="str">
        <f>'Trang tính9'!A258</f>
        <v/>
      </c>
    </row>
    <row r="258">
      <c r="A258" s="62" t="str">
        <f>'Trang tính9'!A259</f>
        <v/>
      </c>
    </row>
    <row r="259">
      <c r="A259" s="62" t="str">
        <f>'Trang tính9'!A260</f>
        <v/>
      </c>
    </row>
    <row r="260">
      <c r="A260" s="62" t="str">
        <f>'Trang tính9'!A261</f>
        <v/>
      </c>
    </row>
    <row r="261">
      <c r="A261" s="62" t="str">
        <f>'Trang tính9'!A262</f>
        <v/>
      </c>
    </row>
    <row r="262">
      <c r="A262" s="62" t="str">
        <f>'Trang tính9'!A263</f>
        <v/>
      </c>
    </row>
    <row r="263">
      <c r="A263" s="62" t="str">
        <f>'Trang tính9'!A264</f>
        <v/>
      </c>
    </row>
    <row r="264">
      <c r="A264" s="62" t="str">
        <f>'Trang tính9'!A265</f>
        <v/>
      </c>
    </row>
    <row r="265">
      <c r="A265" s="62" t="str">
        <f>'Trang tính9'!A266</f>
        <v/>
      </c>
    </row>
    <row r="266">
      <c r="A266" s="62" t="str">
        <f>'Trang tính9'!A267</f>
        <v/>
      </c>
    </row>
    <row r="267">
      <c r="A267" s="62" t="str">
        <f>'Trang tính9'!A268</f>
        <v/>
      </c>
    </row>
    <row r="268">
      <c r="A268" s="62" t="str">
        <f>'Trang tính9'!A269</f>
        <v/>
      </c>
    </row>
    <row r="269">
      <c r="A269" s="62" t="str">
        <f>'Trang tính9'!A270</f>
        <v/>
      </c>
    </row>
    <row r="270">
      <c r="A270" s="62" t="str">
        <f>'Trang tính9'!A271</f>
        <v/>
      </c>
    </row>
    <row r="271">
      <c r="A271" s="62" t="str">
        <f>'Trang tính9'!A272</f>
        <v/>
      </c>
    </row>
    <row r="272">
      <c r="A272" s="62" t="str">
        <f>'Trang tính9'!A273</f>
        <v/>
      </c>
    </row>
    <row r="273">
      <c r="A273" s="62" t="str">
        <f>'Trang tính9'!A274</f>
        <v/>
      </c>
    </row>
    <row r="274">
      <c r="A274" s="62" t="str">
        <f>'Trang tính9'!A275</f>
        <v/>
      </c>
    </row>
    <row r="275">
      <c r="A275" s="62" t="str">
        <f>'Trang tính9'!A276</f>
        <v/>
      </c>
    </row>
    <row r="276">
      <c r="A276" s="62" t="str">
        <f>'Trang tính9'!A277</f>
        <v/>
      </c>
    </row>
    <row r="277">
      <c r="A277" s="62" t="str">
        <f>'Trang tính9'!A278</f>
        <v/>
      </c>
    </row>
    <row r="278">
      <c r="A278" s="62" t="str">
        <f>'Trang tính9'!A279</f>
        <v/>
      </c>
    </row>
    <row r="279">
      <c r="A279" s="62" t="str">
        <f>'Trang tính9'!A280</f>
        <v/>
      </c>
    </row>
    <row r="280">
      <c r="A280" s="62" t="str">
        <f>'Trang tính9'!A281</f>
        <v/>
      </c>
    </row>
    <row r="281">
      <c r="A281" s="62" t="str">
        <f>'Trang tính9'!A282</f>
        <v/>
      </c>
    </row>
    <row r="282">
      <c r="A282" s="62" t="str">
        <f>'Trang tính9'!A283</f>
        <v/>
      </c>
    </row>
    <row r="283">
      <c r="A283" s="62" t="str">
        <f>'Trang tính9'!A284</f>
        <v/>
      </c>
    </row>
    <row r="284">
      <c r="A284" s="62" t="str">
        <f>'Trang tính9'!A285</f>
        <v/>
      </c>
    </row>
    <row r="285">
      <c r="A285" s="62" t="str">
        <f>'Trang tính9'!A286</f>
        <v/>
      </c>
    </row>
    <row r="286">
      <c r="A286" s="62" t="str">
        <f>'Trang tính9'!A287</f>
        <v/>
      </c>
    </row>
    <row r="287">
      <c r="A287" s="62" t="str">
        <f>'Trang tính9'!A288</f>
        <v/>
      </c>
    </row>
    <row r="288">
      <c r="A288" s="62" t="str">
        <f>'Trang tính9'!A289</f>
        <v/>
      </c>
    </row>
    <row r="289">
      <c r="A289" s="62" t="str">
        <f>'Trang tính9'!A290</f>
        <v/>
      </c>
    </row>
    <row r="290">
      <c r="A290" s="62" t="str">
        <f>'Trang tính9'!A291</f>
        <v/>
      </c>
    </row>
    <row r="291">
      <c r="A291" s="62" t="str">
        <f>'Trang tính9'!A292</f>
        <v/>
      </c>
    </row>
    <row r="292">
      <c r="A292" s="62" t="str">
        <f>'Trang tính9'!A293</f>
        <v/>
      </c>
    </row>
    <row r="293">
      <c r="A293" s="62" t="str">
        <f>'Trang tính9'!A294</f>
        <v/>
      </c>
    </row>
    <row r="294">
      <c r="A294" s="62" t="str">
        <f>'Trang tính9'!A295</f>
        <v/>
      </c>
    </row>
    <row r="295">
      <c r="A295" s="62" t="str">
        <f>'Trang tính9'!A296</f>
        <v/>
      </c>
    </row>
    <row r="296">
      <c r="A296" s="62" t="str">
        <f>'Trang tính9'!A297</f>
        <v/>
      </c>
    </row>
    <row r="297">
      <c r="A297" s="62" t="str">
        <f>'Trang tính9'!A298</f>
        <v/>
      </c>
    </row>
    <row r="298">
      <c r="A298" s="62" t="str">
        <f>'Trang tính9'!A299</f>
        <v/>
      </c>
    </row>
    <row r="299">
      <c r="A299" s="62" t="str">
        <f>'Trang tính9'!A300</f>
        <v/>
      </c>
    </row>
    <row r="300">
      <c r="A300" s="62" t="str">
        <f>'Trang tính9'!A301</f>
        <v/>
      </c>
    </row>
    <row r="301">
      <c r="A301" s="62" t="str">
        <f>'Trang tính9'!A302</f>
        <v/>
      </c>
    </row>
    <row r="302">
      <c r="A302" s="62" t="str">
        <f>'Trang tính9'!A303</f>
        <v/>
      </c>
    </row>
    <row r="303">
      <c r="A303" s="62" t="str">
        <f>'Trang tính9'!A304</f>
        <v/>
      </c>
    </row>
    <row r="304">
      <c r="A304" s="62" t="str">
        <f>'Trang tính9'!A305</f>
        <v/>
      </c>
    </row>
    <row r="305">
      <c r="A305" s="62" t="str">
        <f>'Trang tính9'!A306</f>
        <v/>
      </c>
    </row>
    <row r="306">
      <c r="A306" s="62" t="str">
        <f>'Trang tính9'!A307</f>
        <v/>
      </c>
    </row>
    <row r="307">
      <c r="A307" s="62" t="str">
        <f>'Trang tính9'!A308</f>
        <v/>
      </c>
    </row>
    <row r="308">
      <c r="A308" s="62" t="str">
        <f>'Trang tính9'!A309</f>
        <v/>
      </c>
    </row>
    <row r="309">
      <c r="A309" s="62" t="str">
        <f>'Trang tính9'!A310</f>
        <v/>
      </c>
    </row>
    <row r="310">
      <c r="A310" s="62" t="str">
        <f>'Trang tính9'!A311</f>
        <v/>
      </c>
    </row>
    <row r="311">
      <c r="A311" s="62" t="str">
        <f>'Trang tính9'!A312</f>
        <v/>
      </c>
    </row>
    <row r="312">
      <c r="A312" s="62" t="str">
        <f>'Trang tính9'!A313</f>
        <v/>
      </c>
    </row>
    <row r="313">
      <c r="A313" s="62" t="str">
        <f>'Trang tính9'!A314</f>
        <v/>
      </c>
    </row>
    <row r="314">
      <c r="A314" s="62" t="str">
        <f>'Trang tính9'!A315</f>
        <v/>
      </c>
    </row>
    <row r="315">
      <c r="A315" s="62" t="str">
        <f>'Trang tính9'!A316</f>
        <v/>
      </c>
    </row>
    <row r="316">
      <c r="A316" s="62" t="str">
        <f>'Trang tính9'!A317</f>
        <v/>
      </c>
    </row>
    <row r="317">
      <c r="A317" s="62" t="str">
        <f>'Trang tính9'!A318</f>
        <v/>
      </c>
    </row>
    <row r="318">
      <c r="A318" s="62" t="str">
        <f>'Trang tính9'!A319</f>
        <v/>
      </c>
    </row>
    <row r="319">
      <c r="A319" s="62" t="str">
        <f>'Trang tính9'!A320</f>
        <v/>
      </c>
    </row>
    <row r="320">
      <c r="A320" s="62" t="str">
        <f>'Trang tính9'!A321</f>
        <v/>
      </c>
    </row>
    <row r="321">
      <c r="A321" s="62" t="str">
        <f>'Trang tính9'!A322</f>
        <v/>
      </c>
    </row>
    <row r="322">
      <c r="A322" s="62" t="str">
        <f>'Trang tính9'!A323</f>
        <v/>
      </c>
    </row>
    <row r="323">
      <c r="A323" s="62" t="str">
        <f>'Trang tính9'!A324</f>
        <v/>
      </c>
    </row>
    <row r="324">
      <c r="A324" s="62" t="str">
        <f>'Trang tính9'!A325</f>
        <v/>
      </c>
    </row>
    <row r="325">
      <c r="A325" s="62" t="str">
        <f>'Trang tính9'!A326</f>
        <v/>
      </c>
    </row>
    <row r="326">
      <c r="A326" s="62" t="str">
        <f>'Trang tính9'!A327</f>
        <v/>
      </c>
    </row>
    <row r="327">
      <c r="A327" s="62" t="str">
        <f>'Trang tính9'!A328</f>
        <v/>
      </c>
    </row>
    <row r="328">
      <c r="A328" s="62" t="str">
        <f>'Trang tính9'!A329</f>
        <v/>
      </c>
    </row>
    <row r="329">
      <c r="A329" s="62" t="str">
        <f>'Trang tính9'!A330</f>
        <v/>
      </c>
    </row>
    <row r="330">
      <c r="A330" s="62" t="str">
        <f>'Trang tính9'!A331</f>
        <v/>
      </c>
    </row>
    <row r="331">
      <c r="A331" s="62" t="str">
        <f>'Trang tính9'!A332</f>
        <v/>
      </c>
    </row>
    <row r="332">
      <c r="A332" s="62" t="str">
        <f>'Trang tính9'!A333</f>
        <v/>
      </c>
    </row>
    <row r="333">
      <c r="A333" s="62" t="str">
        <f>'Trang tính9'!A334</f>
        <v/>
      </c>
    </row>
    <row r="334">
      <c r="A334" s="62" t="str">
        <f>'Trang tính9'!A335</f>
        <v/>
      </c>
    </row>
    <row r="335">
      <c r="A335" s="62" t="str">
        <f>'Trang tính9'!A336</f>
        <v/>
      </c>
    </row>
    <row r="336">
      <c r="A336" s="62" t="str">
        <f>'Trang tính9'!A337</f>
        <v/>
      </c>
    </row>
    <row r="337">
      <c r="A337" s="62" t="str">
        <f>'Trang tính9'!A338</f>
        <v/>
      </c>
    </row>
    <row r="338">
      <c r="A338" s="62" t="str">
        <f>'Trang tính9'!A339</f>
        <v/>
      </c>
    </row>
    <row r="339">
      <c r="A339" s="62" t="str">
        <f>'Trang tính9'!A340</f>
        <v/>
      </c>
    </row>
    <row r="340">
      <c r="A340" s="62" t="str">
        <f>'Trang tính9'!A341</f>
        <v/>
      </c>
    </row>
    <row r="341">
      <c r="A341" s="62" t="str">
        <f>'Trang tính9'!A342</f>
        <v/>
      </c>
    </row>
    <row r="342">
      <c r="A342" s="62" t="str">
        <f>'Trang tính9'!A343</f>
        <v/>
      </c>
    </row>
    <row r="343">
      <c r="A343" s="62" t="str">
        <f>'Trang tính9'!A344</f>
        <v/>
      </c>
    </row>
    <row r="344">
      <c r="A344" s="62" t="str">
        <f>'Trang tính9'!A345</f>
        <v/>
      </c>
    </row>
    <row r="345">
      <c r="A345" s="62" t="str">
        <f>'Trang tính9'!A346</f>
        <v/>
      </c>
    </row>
    <row r="346">
      <c r="A346" s="62" t="str">
        <f>'Trang tính9'!A347</f>
        <v/>
      </c>
    </row>
    <row r="347">
      <c r="A347" s="62" t="str">
        <f>'Trang tính9'!A348</f>
        <v/>
      </c>
    </row>
    <row r="348">
      <c r="A348" s="62" t="str">
        <f>'Trang tính9'!A349</f>
        <v/>
      </c>
    </row>
    <row r="349">
      <c r="A349" s="62" t="str">
        <f>'Trang tính9'!A350</f>
        <v/>
      </c>
    </row>
    <row r="350">
      <c r="A350" s="62" t="str">
        <f>'Trang tính9'!A351</f>
        <v/>
      </c>
    </row>
    <row r="351">
      <c r="A351" s="62" t="str">
        <f>'Trang tính9'!A352</f>
        <v/>
      </c>
    </row>
    <row r="352">
      <c r="A352" s="62" t="str">
        <f>'Trang tính9'!A353</f>
        <v/>
      </c>
    </row>
    <row r="353">
      <c r="A353" s="62" t="str">
        <f>'Trang tính9'!A354</f>
        <v/>
      </c>
    </row>
    <row r="354">
      <c r="A354" s="62" t="str">
        <f>'Trang tính9'!A355</f>
        <v/>
      </c>
    </row>
    <row r="355">
      <c r="A355" s="62" t="str">
        <f>'Trang tính9'!A356</f>
        <v/>
      </c>
    </row>
    <row r="356">
      <c r="A356" s="62" t="str">
        <f>'Trang tính9'!A357</f>
        <v/>
      </c>
    </row>
    <row r="357">
      <c r="A357" s="62" t="str">
        <f>'Trang tính9'!A358</f>
        <v/>
      </c>
    </row>
    <row r="358">
      <c r="A358" s="62" t="str">
        <f>'Trang tính9'!A359</f>
        <v/>
      </c>
    </row>
    <row r="359">
      <c r="A359" s="62" t="str">
        <f>'Trang tính9'!A360</f>
        <v/>
      </c>
    </row>
    <row r="360">
      <c r="A360" s="62" t="str">
        <f>'Trang tính9'!A361</f>
        <v/>
      </c>
    </row>
    <row r="361">
      <c r="A361" s="62" t="str">
        <f>'Trang tính9'!A362</f>
        <v/>
      </c>
    </row>
    <row r="362">
      <c r="A362" s="62" t="str">
        <f>'Trang tính9'!A363</f>
        <v/>
      </c>
    </row>
    <row r="363">
      <c r="A363" s="62" t="str">
        <f>'Trang tính9'!A364</f>
        <v/>
      </c>
    </row>
    <row r="364">
      <c r="A364" s="62" t="str">
        <f>'Trang tính9'!A365</f>
        <v/>
      </c>
    </row>
    <row r="365">
      <c r="A365" s="62" t="str">
        <f>'Trang tính9'!A366</f>
        <v/>
      </c>
    </row>
    <row r="366">
      <c r="A366" s="62" t="str">
        <f>'Trang tính9'!A367</f>
        <v/>
      </c>
    </row>
    <row r="367">
      <c r="A367" s="62" t="str">
        <f>'Trang tính9'!A368</f>
        <v/>
      </c>
    </row>
    <row r="368">
      <c r="A368" s="62" t="str">
        <f>'Trang tính9'!A369</f>
        <v/>
      </c>
    </row>
    <row r="369">
      <c r="A369" s="62" t="str">
        <f>'Trang tính9'!A370</f>
        <v/>
      </c>
    </row>
    <row r="370">
      <c r="A370" s="62" t="str">
        <f>'Trang tính9'!A371</f>
        <v/>
      </c>
    </row>
    <row r="371">
      <c r="A371" s="62" t="str">
        <f>'Trang tính9'!A372</f>
        <v/>
      </c>
    </row>
    <row r="372">
      <c r="A372" s="62" t="str">
        <f>'Trang tính9'!A373</f>
        <v/>
      </c>
    </row>
    <row r="373">
      <c r="A373" s="62" t="str">
        <f>'Trang tính9'!A374</f>
        <v/>
      </c>
    </row>
    <row r="374">
      <c r="A374" s="62" t="str">
        <f>'Trang tính9'!A375</f>
        <v/>
      </c>
    </row>
    <row r="375">
      <c r="A375" s="62" t="str">
        <f>'Trang tính9'!A376</f>
        <v/>
      </c>
    </row>
    <row r="376">
      <c r="A376" s="62" t="str">
        <f>'Trang tính9'!A377</f>
        <v/>
      </c>
    </row>
    <row r="377">
      <c r="A377" s="62" t="str">
        <f>'Trang tính9'!A378</f>
        <v/>
      </c>
    </row>
    <row r="378">
      <c r="A378" s="62" t="str">
        <f>'Trang tính9'!A379</f>
        <v/>
      </c>
    </row>
    <row r="379">
      <c r="A379" s="62" t="str">
        <f>'Trang tính9'!A380</f>
        <v/>
      </c>
    </row>
    <row r="380">
      <c r="A380" s="62" t="str">
        <f>'Trang tính9'!A381</f>
        <v/>
      </c>
    </row>
    <row r="381">
      <c r="A381" s="62" t="str">
        <f>'Trang tính9'!A382</f>
        <v/>
      </c>
    </row>
    <row r="382">
      <c r="A382" s="62" t="str">
        <f>'Trang tính9'!A383</f>
        <v/>
      </c>
    </row>
    <row r="383">
      <c r="A383" s="62" t="str">
        <f>'Trang tính9'!A384</f>
        <v/>
      </c>
    </row>
    <row r="384">
      <c r="A384" s="62" t="str">
        <f>'Trang tính9'!A385</f>
        <v/>
      </c>
    </row>
    <row r="385">
      <c r="A385" s="62" t="str">
        <f>'Trang tính9'!A386</f>
        <v/>
      </c>
    </row>
    <row r="386">
      <c r="A386" s="62" t="str">
        <f>'Trang tính9'!A387</f>
        <v/>
      </c>
    </row>
    <row r="387">
      <c r="A387" s="62" t="str">
        <f>'Trang tính9'!A388</f>
        <v/>
      </c>
    </row>
    <row r="388">
      <c r="A388" s="62" t="str">
        <f>'Trang tính9'!A389</f>
        <v/>
      </c>
    </row>
    <row r="389">
      <c r="A389" s="62" t="str">
        <f>'Trang tính9'!A390</f>
        <v/>
      </c>
    </row>
    <row r="390">
      <c r="A390" s="62" t="str">
        <f>'Trang tính9'!A391</f>
        <v/>
      </c>
    </row>
    <row r="391">
      <c r="A391" s="62" t="str">
        <f>'Trang tính9'!A392</f>
        <v/>
      </c>
    </row>
    <row r="392">
      <c r="A392" s="62" t="str">
        <f>'Trang tính9'!A393</f>
        <v/>
      </c>
    </row>
    <row r="393">
      <c r="A393" s="62" t="str">
        <f>'Trang tính9'!A394</f>
        <v/>
      </c>
    </row>
    <row r="394">
      <c r="A394" s="62" t="str">
        <f>'Trang tính9'!A395</f>
        <v/>
      </c>
    </row>
    <row r="395">
      <c r="A395" s="62" t="str">
        <f>'Trang tính9'!A396</f>
        <v/>
      </c>
    </row>
    <row r="396">
      <c r="A396" s="62" t="str">
        <f>'Trang tính9'!A397</f>
        <v/>
      </c>
    </row>
    <row r="397">
      <c r="A397" s="62" t="str">
        <f>'Trang tính9'!A398</f>
        <v/>
      </c>
    </row>
    <row r="398">
      <c r="A398" s="62" t="str">
        <f>'Trang tính9'!A399</f>
        <v/>
      </c>
    </row>
    <row r="399">
      <c r="A399" s="62" t="str">
        <f>'Trang tính9'!A400</f>
        <v/>
      </c>
    </row>
    <row r="400">
      <c r="A400" s="62" t="str">
        <f>'Trang tính9'!A401</f>
        <v/>
      </c>
    </row>
    <row r="401">
      <c r="A401" s="62" t="str">
        <f>'Trang tính9'!A402</f>
        <v/>
      </c>
    </row>
    <row r="402">
      <c r="A402" s="62" t="str">
        <f>'Trang tính9'!A403</f>
        <v/>
      </c>
    </row>
    <row r="403">
      <c r="A403" s="62" t="str">
        <f>'Trang tính9'!A404</f>
        <v/>
      </c>
    </row>
    <row r="404">
      <c r="A404" s="62" t="str">
        <f>'Trang tính9'!A405</f>
        <v/>
      </c>
    </row>
    <row r="405">
      <c r="A405" s="62" t="str">
        <f>'Trang tính9'!A406</f>
        <v/>
      </c>
    </row>
    <row r="406">
      <c r="A406" s="62" t="str">
        <f>'Trang tính9'!A407</f>
        <v/>
      </c>
    </row>
    <row r="407">
      <c r="A407" s="62" t="str">
        <f>'Trang tính9'!A408</f>
        <v/>
      </c>
    </row>
    <row r="408">
      <c r="A408" s="62" t="str">
        <f>'Trang tính9'!A409</f>
        <v/>
      </c>
    </row>
    <row r="409">
      <c r="A409" s="62" t="str">
        <f>'Trang tính9'!A410</f>
        <v/>
      </c>
    </row>
    <row r="410">
      <c r="A410" s="62" t="str">
        <f>'Trang tính9'!A411</f>
        <v/>
      </c>
    </row>
    <row r="411">
      <c r="A411" s="62" t="str">
        <f>'Trang tính9'!A412</f>
        <v/>
      </c>
    </row>
    <row r="412">
      <c r="A412" s="62" t="str">
        <f>'Trang tính9'!A413</f>
        <v/>
      </c>
    </row>
    <row r="413">
      <c r="A413" s="62" t="str">
        <f>'Trang tính9'!A414</f>
        <v/>
      </c>
    </row>
    <row r="414">
      <c r="A414" s="62" t="str">
        <f>'Trang tính9'!A415</f>
        <v/>
      </c>
    </row>
    <row r="415">
      <c r="A415" s="62" t="str">
        <f>'Trang tính9'!A416</f>
        <v/>
      </c>
    </row>
    <row r="416">
      <c r="A416" s="62" t="str">
        <f>'Trang tính9'!A417</f>
        <v/>
      </c>
    </row>
    <row r="417">
      <c r="A417" s="62" t="str">
        <f>'Trang tính9'!A418</f>
        <v/>
      </c>
    </row>
    <row r="418">
      <c r="A418" s="62" t="str">
        <f>'Trang tính9'!A419</f>
        <v/>
      </c>
    </row>
    <row r="419">
      <c r="A419" s="62" t="str">
        <f>'Trang tính9'!A420</f>
        <v/>
      </c>
    </row>
    <row r="420">
      <c r="A420" s="62" t="str">
        <f>'Trang tính9'!A421</f>
        <v/>
      </c>
    </row>
    <row r="421">
      <c r="A421" s="62" t="str">
        <f>'Trang tính9'!A422</f>
        <v/>
      </c>
    </row>
    <row r="422">
      <c r="A422" s="62" t="str">
        <f>'Trang tính9'!A423</f>
        <v/>
      </c>
    </row>
    <row r="423">
      <c r="A423" s="62" t="str">
        <f>'Trang tính9'!A424</f>
        <v/>
      </c>
    </row>
    <row r="424">
      <c r="A424" s="62" t="str">
        <f>'Trang tính9'!A425</f>
        <v/>
      </c>
    </row>
    <row r="425">
      <c r="A425" s="62" t="str">
        <f>'Trang tính9'!A426</f>
        <v/>
      </c>
    </row>
    <row r="426">
      <c r="A426" s="62" t="str">
        <f>'Trang tính9'!A427</f>
        <v/>
      </c>
    </row>
    <row r="427">
      <c r="A427" s="62" t="str">
        <f>'Trang tính9'!A428</f>
        <v/>
      </c>
    </row>
    <row r="428">
      <c r="A428" s="62" t="str">
        <f>'Trang tính9'!A429</f>
        <v/>
      </c>
    </row>
    <row r="429">
      <c r="A429" s="62" t="str">
        <f>'Trang tính9'!A430</f>
        <v/>
      </c>
    </row>
    <row r="430">
      <c r="A430" s="62" t="str">
        <f>'Trang tính9'!A431</f>
        <v/>
      </c>
    </row>
    <row r="431">
      <c r="A431" s="62" t="str">
        <f>'Trang tính9'!A432</f>
        <v/>
      </c>
    </row>
    <row r="432">
      <c r="A432" s="62" t="str">
        <f>'Trang tính9'!A433</f>
        <v/>
      </c>
    </row>
    <row r="433">
      <c r="A433" s="62" t="str">
        <f>'Trang tính9'!A434</f>
        <v/>
      </c>
    </row>
    <row r="434">
      <c r="A434" s="62" t="str">
        <f>'Trang tính9'!A435</f>
        <v/>
      </c>
    </row>
    <row r="435">
      <c r="A435" s="62" t="str">
        <f>'Trang tính9'!A436</f>
        <v/>
      </c>
    </row>
    <row r="436">
      <c r="A436" s="62" t="str">
        <f>'Trang tính9'!A437</f>
        <v/>
      </c>
    </row>
    <row r="437">
      <c r="A437" s="62" t="str">
        <f>'Trang tính9'!A438</f>
        <v/>
      </c>
    </row>
    <row r="438">
      <c r="A438" s="62" t="str">
        <f>'Trang tính9'!A439</f>
        <v/>
      </c>
    </row>
    <row r="439">
      <c r="A439" s="62" t="str">
        <f>'Trang tính9'!A440</f>
        <v/>
      </c>
    </row>
    <row r="440">
      <c r="A440" s="62" t="str">
        <f>'Trang tính9'!A441</f>
        <v/>
      </c>
    </row>
    <row r="441">
      <c r="A441" s="62" t="str">
        <f>'Trang tính9'!A442</f>
        <v/>
      </c>
    </row>
    <row r="442">
      <c r="A442" s="62" t="str">
        <f>'Trang tính9'!A443</f>
        <v/>
      </c>
    </row>
    <row r="443">
      <c r="A443" s="62" t="str">
        <f>'Trang tính9'!A444</f>
        <v/>
      </c>
    </row>
    <row r="444">
      <c r="A444" s="62" t="str">
        <f>'Trang tính9'!A445</f>
        <v/>
      </c>
    </row>
    <row r="445">
      <c r="A445" s="62" t="str">
        <f>'Trang tính9'!A446</f>
        <v/>
      </c>
    </row>
    <row r="446">
      <c r="A446" s="62" t="str">
        <f>'Trang tính9'!A447</f>
        <v/>
      </c>
    </row>
    <row r="447">
      <c r="A447" s="62" t="str">
        <f>'Trang tính9'!A448</f>
        <v/>
      </c>
    </row>
    <row r="448">
      <c r="A448" s="62" t="str">
        <f>'Trang tính9'!A449</f>
        <v/>
      </c>
    </row>
    <row r="449">
      <c r="A449" s="62" t="str">
        <f>'Trang tính9'!A450</f>
        <v/>
      </c>
    </row>
    <row r="450">
      <c r="A450" s="62" t="str">
        <f>'Trang tính9'!A451</f>
        <v/>
      </c>
    </row>
    <row r="451">
      <c r="A451" s="62" t="str">
        <f>'Trang tính9'!A452</f>
        <v/>
      </c>
    </row>
    <row r="452">
      <c r="A452" s="62" t="str">
        <f>'Trang tính9'!A453</f>
        <v/>
      </c>
    </row>
    <row r="453">
      <c r="A453" s="62" t="str">
        <f>'Trang tính9'!A454</f>
        <v/>
      </c>
    </row>
    <row r="454">
      <c r="A454" s="62" t="str">
        <f>'Trang tính9'!A455</f>
        <v/>
      </c>
    </row>
    <row r="455">
      <c r="A455" s="62" t="str">
        <f>'Trang tính9'!A456</f>
        <v/>
      </c>
    </row>
    <row r="456">
      <c r="A456" s="62" t="str">
        <f>'Trang tính9'!A457</f>
        <v/>
      </c>
    </row>
    <row r="457">
      <c r="A457" s="62" t="str">
        <f>'Trang tính9'!A458</f>
        <v/>
      </c>
    </row>
    <row r="458">
      <c r="A458" s="62" t="str">
        <f>'Trang tính9'!A459</f>
        <v/>
      </c>
    </row>
    <row r="459">
      <c r="A459" s="62" t="str">
        <f>'Trang tính9'!A460</f>
        <v/>
      </c>
    </row>
    <row r="460">
      <c r="A460" s="62" t="str">
        <f>'Trang tính9'!A461</f>
        <v/>
      </c>
    </row>
    <row r="461">
      <c r="A461" s="62" t="str">
        <f>'Trang tính9'!A462</f>
        <v/>
      </c>
    </row>
    <row r="462">
      <c r="A462" s="62" t="str">
        <f>'Trang tính9'!A463</f>
        <v/>
      </c>
    </row>
    <row r="463">
      <c r="A463" s="62" t="str">
        <f>'Trang tính9'!A464</f>
        <v/>
      </c>
    </row>
    <row r="464">
      <c r="A464" s="62" t="str">
        <f>'Trang tính9'!A465</f>
        <v/>
      </c>
    </row>
    <row r="465">
      <c r="A465" s="62" t="str">
        <f>'Trang tính9'!A466</f>
        <v/>
      </c>
    </row>
    <row r="466">
      <c r="A466" s="62" t="str">
        <f>'Trang tính9'!A467</f>
        <v/>
      </c>
    </row>
    <row r="467">
      <c r="A467" s="62" t="str">
        <f>'Trang tính9'!A468</f>
        <v/>
      </c>
    </row>
    <row r="468">
      <c r="A468" s="62" t="str">
        <f>'Trang tính9'!A469</f>
        <v/>
      </c>
    </row>
    <row r="469">
      <c r="A469" s="62" t="str">
        <f>'Trang tính9'!A470</f>
        <v/>
      </c>
    </row>
    <row r="470">
      <c r="A470" s="62" t="str">
        <f>'Trang tính9'!A471</f>
        <v/>
      </c>
    </row>
    <row r="471">
      <c r="A471" s="62" t="str">
        <f>'Trang tính9'!A472</f>
        <v/>
      </c>
    </row>
    <row r="472">
      <c r="A472" s="62" t="str">
        <f>'Trang tính9'!A473</f>
        <v/>
      </c>
    </row>
    <row r="473">
      <c r="A473" s="62" t="str">
        <f>'Trang tính9'!A474</f>
        <v/>
      </c>
    </row>
    <row r="474">
      <c r="A474" s="62" t="str">
        <f>'Trang tính9'!A475</f>
        <v/>
      </c>
    </row>
    <row r="475">
      <c r="A475" s="62" t="str">
        <f>'Trang tính9'!A476</f>
        <v/>
      </c>
    </row>
    <row r="476">
      <c r="A476" s="62" t="str">
        <f>'Trang tính9'!A477</f>
        <v/>
      </c>
    </row>
    <row r="477">
      <c r="A477" s="62" t="str">
        <f>'Trang tính9'!A478</f>
        <v/>
      </c>
    </row>
    <row r="478">
      <c r="A478" s="62" t="str">
        <f>'Trang tính9'!A479</f>
        <v/>
      </c>
    </row>
    <row r="479">
      <c r="A479" s="62" t="str">
        <f>'Trang tính9'!A480</f>
        <v/>
      </c>
    </row>
    <row r="480">
      <c r="A480" s="62" t="str">
        <f>'Trang tính9'!A481</f>
        <v/>
      </c>
    </row>
    <row r="481">
      <c r="A481" s="62" t="str">
        <f>'Trang tính9'!A482</f>
        <v/>
      </c>
    </row>
    <row r="482">
      <c r="A482" s="62" t="str">
        <f>'Trang tính9'!A483</f>
        <v/>
      </c>
    </row>
    <row r="483">
      <c r="A483" s="62" t="str">
        <f>'Trang tính9'!A484</f>
        <v/>
      </c>
    </row>
    <row r="484">
      <c r="A484" s="62" t="str">
        <f>'Trang tính9'!A485</f>
        <v/>
      </c>
    </row>
    <row r="485">
      <c r="A485" s="62" t="str">
        <f>'Trang tính9'!A486</f>
        <v/>
      </c>
    </row>
    <row r="486">
      <c r="A486" s="62" t="str">
        <f>'Trang tính9'!A487</f>
        <v/>
      </c>
    </row>
    <row r="487">
      <c r="A487" s="62" t="str">
        <f>'Trang tính9'!A488</f>
        <v/>
      </c>
    </row>
    <row r="488">
      <c r="A488" s="62" t="str">
        <f>'Trang tính9'!A489</f>
        <v/>
      </c>
    </row>
    <row r="489">
      <c r="A489" s="62" t="str">
        <f>'Trang tính9'!A490</f>
        <v/>
      </c>
    </row>
    <row r="490">
      <c r="A490" s="62" t="str">
        <f>'Trang tính9'!A491</f>
        <v/>
      </c>
    </row>
    <row r="491">
      <c r="A491" s="62" t="str">
        <f>'Trang tính9'!A492</f>
        <v/>
      </c>
    </row>
    <row r="492">
      <c r="A492" s="62" t="str">
        <f>'Trang tính9'!A493</f>
        <v/>
      </c>
    </row>
    <row r="493">
      <c r="A493" s="62" t="str">
        <f>'Trang tính9'!A494</f>
        <v/>
      </c>
    </row>
    <row r="494">
      <c r="A494" s="62" t="str">
        <f>'Trang tính9'!A495</f>
        <v/>
      </c>
    </row>
    <row r="495">
      <c r="A495" s="62" t="str">
        <f>'Trang tính9'!A496</f>
        <v/>
      </c>
    </row>
    <row r="496">
      <c r="A496" s="62" t="str">
        <f>'Trang tính9'!A497</f>
        <v/>
      </c>
    </row>
    <row r="497">
      <c r="A497" s="62" t="str">
        <f>'Trang tính9'!A498</f>
        <v/>
      </c>
    </row>
    <row r="498">
      <c r="A498" s="62" t="str">
        <f>'Trang tính9'!A499</f>
        <v/>
      </c>
    </row>
    <row r="499">
      <c r="A499" s="62" t="str">
        <f>'Trang tính9'!A500</f>
        <v/>
      </c>
    </row>
    <row r="500">
      <c r="A500" s="62" t="str">
        <f>'Trang tính9'!A501</f>
        <v/>
      </c>
    </row>
    <row r="501">
      <c r="A501" s="62" t="str">
        <f>'Trang tính9'!A502</f>
        <v/>
      </c>
    </row>
    <row r="502">
      <c r="A502" s="62" t="str">
        <f>'Trang tính9'!A503</f>
        <v/>
      </c>
    </row>
    <row r="503">
      <c r="A503" s="62" t="str">
        <f>'Trang tính9'!A504</f>
        <v/>
      </c>
    </row>
    <row r="504">
      <c r="A504" s="62" t="str">
        <f>'Trang tính9'!A505</f>
        <v/>
      </c>
    </row>
    <row r="505">
      <c r="A505" s="62" t="str">
        <f>'Trang tính9'!A506</f>
        <v/>
      </c>
    </row>
    <row r="506">
      <c r="A506" s="62" t="str">
        <f>'Trang tính9'!A507</f>
        <v/>
      </c>
    </row>
    <row r="507">
      <c r="A507" s="62" t="str">
        <f>'Trang tính9'!A508</f>
        <v/>
      </c>
    </row>
    <row r="508">
      <c r="A508" s="62" t="str">
        <f>'Trang tính9'!A509</f>
        <v/>
      </c>
    </row>
    <row r="509">
      <c r="A509" s="62" t="str">
        <f>'Trang tính9'!A510</f>
        <v/>
      </c>
    </row>
    <row r="510">
      <c r="A510" s="62" t="str">
        <f>'Trang tính9'!A511</f>
        <v/>
      </c>
    </row>
    <row r="511">
      <c r="A511" s="62" t="str">
        <f>'Trang tính9'!A512</f>
        <v/>
      </c>
    </row>
    <row r="512">
      <c r="A512" s="62" t="str">
        <f>'Trang tính9'!A513</f>
        <v/>
      </c>
    </row>
    <row r="513">
      <c r="A513" s="62" t="str">
        <f>'Trang tính9'!A514</f>
        <v/>
      </c>
    </row>
    <row r="514">
      <c r="A514" s="62" t="str">
        <f>'Trang tính9'!A515</f>
        <v/>
      </c>
    </row>
    <row r="515">
      <c r="A515" s="62" t="str">
        <f>'Trang tính9'!A516</f>
        <v/>
      </c>
    </row>
    <row r="516">
      <c r="A516" s="62" t="str">
        <f>'Trang tính9'!A517</f>
        <v/>
      </c>
    </row>
    <row r="517">
      <c r="A517" s="62" t="str">
        <f>'Trang tính9'!A518</f>
        <v/>
      </c>
    </row>
    <row r="518">
      <c r="A518" s="62" t="str">
        <f>'Trang tính9'!A519</f>
        <v/>
      </c>
    </row>
    <row r="519">
      <c r="A519" s="62" t="str">
        <f>'Trang tính9'!A520</f>
        <v/>
      </c>
    </row>
    <row r="520">
      <c r="A520" s="62" t="str">
        <f>'Trang tính9'!A521</f>
        <v/>
      </c>
    </row>
    <row r="521">
      <c r="A521" s="62" t="str">
        <f>'Trang tính9'!A522</f>
        <v/>
      </c>
    </row>
    <row r="522">
      <c r="A522" s="62" t="str">
        <f>'Trang tính9'!A523</f>
        <v/>
      </c>
    </row>
    <row r="523">
      <c r="A523" s="62" t="str">
        <f>'Trang tính9'!A524</f>
        <v/>
      </c>
    </row>
    <row r="524">
      <c r="A524" s="62" t="str">
        <f>'Trang tính9'!A525</f>
        <v/>
      </c>
    </row>
    <row r="525">
      <c r="A525" s="62" t="str">
        <f>'Trang tính9'!A526</f>
        <v/>
      </c>
    </row>
    <row r="526">
      <c r="A526" s="62" t="str">
        <f>'Trang tính9'!A527</f>
        <v/>
      </c>
    </row>
    <row r="527">
      <c r="A527" s="62" t="str">
        <f>'Trang tính9'!A528</f>
        <v/>
      </c>
    </row>
    <row r="528">
      <c r="A528" s="62" t="str">
        <f>'Trang tính9'!A529</f>
        <v/>
      </c>
    </row>
    <row r="529">
      <c r="A529" s="62" t="str">
        <f>'Trang tính9'!A530</f>
        <v/>
      </c>
    </row>
    <row r="530">
      <c r="A530" s="62" t="str">
        <f>'Trang tính9'!A531</f>
        <v/>
      </c>
    </row>
    <row r="531">
      <c r="A531" s="62" t="str">
        <f>'Trang tính9'!A532</f>
        <v/>
      </c>
    </row>
    <row r="532">
      <c r="A532" s="62" t="str">
        <f>'Trang tính9'!A533</f>
        <v/>
      </c>
    </row>
    <row r="533">
      <c r="A533" s="62" t="str">
        <f>'Trang tính9'!A534</f>
        <v/>
      </c>
    </row>
    <row r="534">
      <c r="A534" s="62" t="str">
        <f>'Trang tính9'!A535</f>
        <v/>
      </c>
    </row>
    <row r="535">
      <c r="A535" s="62" t="str">
        <f>'Trang tính9'!A536</f>
        <v/>
      </c>
    </row>
    <row r="536">
      <c r="A536" s="62" t="str">
        <f>'Trang tính9'!A537</f>
        <v/>
      </c>
    </row>
    <row r="537">
      <c r="A537" s="62" t="str">
        <f>'Trang tính9'!A538</f>
        <v/>
      </c>
    </row>
    <row r="538">
      <c r="A538" s="62" t="str">
        <f>'Trang tính9'!A539</f>
        <v/>
      </c>
    </row>
    <row r="539">
      <c r="A539" s="62" t="str">
        <f>'Trang tính9'!A540</f>
        <v/>
      </c>
    </row>
    <row r="540">
      <c r="A540" s="62" t="str">
        <f>'Trang tính9'!A541</f>
        <v/>
      </c>
    </row>
    <row r="541">
      <c r="A541" s="62" t="str">
        <f>'Trang tính9'!A542</f>
        <v/>
      </c>
    </row>
    <row r="542">
      <c r="A542" s="62" t="str">
        <f>'Trang tính9'!A543</f>
        <v/>
      </c>
    </row>
    <row r="543">
      <c r="A543" s="62" t="str">
        <f>'Trang tính9'!A544</f>
        <v/>
      </c>
    </row>
    <row r="544">
      <c r="A544" s="62" t="str">
        <f>'Trang tính9'!A545</f>
        <v/>
      </c>
    </row>
    <row r="545">
      <c r="A545" s="62" t="str">
        <f>'Trang tính9'!A546</f>
        <v/>
      </c>
    </row>
    <row r="546">
      <c r="A546" s="62" t="str">
        <f>'Trang tính9'!A547</f>
        <v/>
      </c>
    </row>
    <row r="547">
      <c r="A547" s="62" t="str">
        <f>'Trang tính9'!A548</f>
        <v/>
      </c>
    </row>
    <row r="548">
      <c r="A548" s="62" t="str">
        <f>'Trang tính9'!A549</f>
        <v/>
      </c>
    </row>
    <row r="549">
      <c r="A549" s="62" t="str">
        <f>'Trang tính9'!A550</f>
        <v/>
      </c>
    </row>
    <row r="550">
      <c r="A550" s="62" t="str">
        <f>'Trang tính9'!A551</f>
        <v/>
      </c>
    </row>
    <row r="551">
      <c r="A551" s="62" t="str">
        <f>'Trang tính9'!A552</f>
        <v/>
      </c>
    </row>
    <row r="552">
      <c r="A552" s="62" t="str">
        <f>'Trang tính9'!A553</f>
        <v/>
      </c>
    </row>
    <row r="553">
      <c r="A553" s="62" t="str">
        <f>'Trang tính9'!A554</f>
        <v/>
      </c>
    </row>
    <row r="554">
      <c r="A554" s="62" t="str">
        <f>'Trang tính9'!A555</f>
        <v/>
      </c>
    </row>
    <row r="555">
      <c r="A555" s="62" t="str">
        <f>'Trang tính9'!A556</f>
        <v/>
      </c>
    </row>
    <row r="556">
      <c r="A556" s="62" t="str">
        <f>'Trang tính9'!A557</f>
        <v/>
      </c>
    </row>
    <row r="557">
      <c r="A557" s="62" t="str">
        <f>'Trang tính9'!A558</f>
        <v/>
      </c>
    </row>
    <row r="558">
      <c r="A558" s="62" t="str">
        <f>'Trang tính9'!A559</f>
        <v/>
      </c>
    </row>
    <row r="559">
      <c r="A559" s="62" t="str">
        <f>'Trang tính9'!A560</f>
        <v/>
      </c>
    </row>
    <row r="560">
      <c r="A560" s="62" t="str">
        <f>'Trang tính9'!A561</f>
        <v/>
      </c>
    </row>
    <row r="561">
      <c r="A561" s="62" t="str">
        <f>'Trang tính9'!A562</f>
        <v/>
      </c>
    </row>
    <row r="562">
      <c r="A562" s="62" t="str">
        <f>'Trang tính9'!A563</f>
        <v/>
      </c>
    </row>
    <row r="563">
      <c r="A563" s="62" t="str">
        <f>'Trang tính9'!A564</f>
        <v/>
      </c>
    </row>
    <row r="564">
      <c r="A564" s="62" t="str">
        <f>'Trang tính9'!A565</f>
        <v/>
      </c>
    </row>
    <row r="565">
      <c r="A565" s="62" t="str">
        <f>'Trang tính9'!A566</f>
        <v/>
      </c>
    </row>
    <row r="566">
      <c r="A566" s="62" t="str">
        <f>'Trang tính9'!A567</f>
        <v/>
      </c>
    </row>
    <row r="567">
      <c r="A567" s="62" t="str">
        <f>'Trang tính9'!A568</f>
        <v/>
      </c>
    </row>
    <row r="568">
      <c r="A568" s="62" t="str">
        <f>'Trang tính9'!A569</f>
        <v/>
      </c>
    </row>
    <row r="569">
      <c r="A569" s="62" t="str">
        <f>'Trang tính9'!A570</f>
        <v/>
      </c>
    </row>
    <row r="570">
      <c r="A570" s="62" t="str">
        <f>'Trang tính9'!A571</f>
        <v/>
      </c>
    </row>
    <row r="571">
      <c r="A571" s="62" t="str">
        <f>'Trang tính9'!A572</f>
        <v/>
      </c>
    </row>
    <row r="572">
      <c r="A572" s="62" t="str">
        <f>'Trang tính9'!A573</f>
        <v/>
      </c>
    </row>
    <row r="573">
      <c r="A573" s="62" t="str">
        <f>'Trang tính9'!A574</f>
        <v/>
      </c>
    </row>
    <row r="574">
      <c r="A574" s="62" t="str">
        <f>'Trang tính9'!A575</f>
        <v/>
      </c>
    </row>
    <row r="575">
      <c r="A575" s="62" t="str">
        <f>'Trang tính9'!A576</f>
        <v/>
      </c>
    </row>
    <row r="576">
      <c r="A576" s="62" t="str">
        <f>'Trang tính9'!A577</f>
        <v/>
      </c>
    </row>
    <row r="577">
      <c r="A577" s="62" t="str">
        <f>'Trang tính9'!A578</f>
        <v/>
      </c>
    </row>
    <row r="578">
      <c r="A578" s="62" t="str">
        <f>'Trang tính9'!A579</f>
        <v/>
      </c>
    </row>
    <row r="579">
      <c r="A579" s="62" t="str">
        <f>'Trang tính9'!A580</f>
        <v/>
      </c>
    </row>
    <row r="580">
      <c r="A580" s="62" t="str">
        <f>'Trang tính9'!A581</f>
        <v/>
      </c>
    </row>
    <row r="581">
      <c r="A581" s="62" t="str">
        <f>'Trang tính9'!A582</f>
        <v/>
      </c>
    </row>
    <row r="582">
      <c r="A582" s="62" t="str">
        <f>'Trang tính9'!A583</f>
        <v/>
      </c>
    </row>
    <row r="583">
      <c r="A583" s="62" t="str">
        <f>'Trang tính9'!A584</f>
        <v/>
      </c>
    </row>
    <row r="584">
      <c r="A584" s="62" t="str">
        <f>'Trang tính9'!A585</f>
        <v/>
      </c>
    </row>
    <row r="585">
      <c r="A585" s="62" t="str">
        <f>'Trang tính9'!A586</f>
        <v/>
      </c>
    </row>
    <row r="586">
      <c r="A586" s="62" t="str">
        <f>'Trang tính9'!A587</f>
        <v/>
      </c>
    </row>
    <row r="587">
      <c r="A587" s="62" t="str">
        <f>'Trang tính9'!A588</f>
        <v/>
      </c>
    </row>
    <row r="588">
      <c r="A588" s="62" t="str">
        <f>'Trang tính9'!A589</f>
        <v/>
      </c>
    </row>
    <row r="589">
      <c r="A589" s="62" t="str">
        <f>'Trang tính9'!A590</f>
        <v/>
      </c>
    </row>
    <row r="590">
      <c r="A590" s="62" t="str">
        <f>'Trang tính9'!A591</f>
        <v/>
      </c>
    </row>
    <row r="591">
      <c r="A591" s="62" t="str">
        <f>'Trang tính9'!A592</f>
        <v/>
      </c>
    </row>
    <row r="592">
      <c r="A592" s="62" t="str">
        <f>'Trang tính9'!A593</f>
        <v/>
      </c>
    </row>
    <row r="593">
      <c r="A593" s="62" t="str">
        <f>'Trang tính9'!A594</f>
        <v/>
      </c>
    </row>
    <row r="594">
      <c r="A594" s="62" t="str">
        <f>'Trang tính9'!A595</f>
        <v/>
      </c>
    </row>
    <row r="595">
      <c r="A595" s="62" t="str">
        <f>'Trang tính9'!A596</f>
        <v/>
      </c>
    </row>
    <row r="596">
      <c r="A596" s="62" t="str">
        <f>'Trang tính9'!A597</f>
        <v/>
      </c>
    </row>
    <row r="597">
      <c r="A597" s="62" t="str">
        <f>'Trang tính9'!A598</f>
        <v/>
      </c>
    </row>
    <row r="598">
      <c r="A598" s="62" t="str">
        <f>'Trang tính9'!A599</f>
        <v/>
      </c>
    </row>
    <row r="599">
      <c r="A599" s="62" t="str">
        <f>'Trang tính9'!A600</f>
        <v/>
      </c>
    </row>
    <row r="600">
      <c r="A600" s="62" t="str">
        <f>'Trang tính9'!A601</f>
        <v/>
      </c>
    </row>
    <row r="601">
      <c r="A601" s="62" t="str">
        <f>'Trang tính9'!A602</f>
        <v/>
      </c>
    </row>
    <row r="602">
      <c r="A602" s="62" t="str">
        <f>'Trang tính9'!A603</f>
        <v/>
      </c>
    </row>
    <row r="603">
      <c r="A603" s="62" t="str">
        <f>'Trang tính9'!A604</f>
        <v/>
      </c>
    </row>
    <row r="604">
      <c r="A604" s="62" t="str">
        <f>'Trang tính9'!A605</f>
        <v/>
      </c>
    </row>
    <row r="605">
      <c r="A605" s="62" t="str">
        <f>'Trang tính9'!A606</f>
        <v/>
      </c>
    </row>
    <row r="606">
      <c r="A606" s="62" t="str">
        <f>'Trang tính9'!A607</f>
        <v/>
      </c>
    </row>
    <row r="607">
      <c r="A607" s="62" t="str">
        <f>'Trang tính9'!A608</f>
        <v/>
      </c>
    </row>
    <row r="608">
      <c r="A608" s="62" t="str">
        <f>'Trang tính9'!A609</f>
        <v/>
      </c>
    </row>
    <row r="609">
      <c r="A609" s="62" t="str">
        <f>'Trang tính9'!A610</f>
        <v/>
      </c>
    </row>
    <row r="610">
      <c r="A610" s="62" t="str">
        <f>'Trang tính9'!A611</f>
        <v/>
      </c>
    </row>
    <row r="611">
      <c r="A611" s="62" t="str">
        <f>'Trang tính9'!A612</f>
        <v/>
      </c>
    </row>
    <row r="612">
      <c r="A612" s="62" t="str">
        <f>'Trang tính9'!A613</f>
        <v/>
      </c>
    </row>
    <row r="613">
      <c r="A613" s="62" t="str">
        <f>'Trang tính9'!A614</f>
        <v/>
      </c>
    </row>
    <row r="614">
      <c r="A614" s="62" t="str">
        <f>'Trang tính9'!A615</f>
        <v/>
      </c>
    </row>
    <row r="615">
      <c r="A615" s="62" t="str">
        <f>'Trang tính9'!A616</f>
        <v/>
      </c>
    </row>
    <row r="616">
      <c r="A616" s="62" t="str">
        <f>'Trang tính9'!A617</f>
        <v/>
      </c>
    </row>
    <row r="617">
      <c r="A617" s="62" t="str">
        <f>'Trang tính9'!A618</f>
        <v/>
      </c>
    </row>
    <row r="618">
      <c r="A618" s="62" t="str">
        <f>'Trang tính9'!A619</f>
        <v/>
      </c>
    </row>
    <row r="619">
      <c r="A619" s="62" t="str">
        <f>'Trang tính9'!A620</f>
        <v/>
      </c>
    </row>
    <row r="620">
      <c r="A620" s="62" t="str">
        <f>'Trang tính9'!A621</f>
        <v/>
      </c>
    </row>
    <row r="621">
      <c r="A621" s="62" t="str">
        <f>'Trang tính9'!A622</f>
        <v/>
      </c>
    </row>
    <row r="622">
      <c r="A622" s="62" t="str">
        <f>'Trang tính9'!A623</f>
        <v/>
      </c>
    </row>
    <row r="623">
      <c r="A623" s="62" t="str">
        <f>'Trang tính9'!A624</f>
        <v/>
      </c>
    </row>
    <row r="624">
      <c r="A624" s="62" t="str">
        <f>'Trang tính9'!A625</f>
        <v/>
      </c>
    </row>
    <row r="625">
      <c r="A625" s="62" t="str">
        <f>'Trang tính9'!A626</f>
        <v/>
      </c>
    </row>
    <row r="626">
      <c r="A626" s="62" t="str">
        <f>'Trang tính9'!A627</f>
        <v/>
      </c>
    </row>
    <row r="627">
      <c r="A627" s="62" t="str">
        <f>'Trang tính9'!A628</f>
        <v/>
      </c>
    </row>
    <row r="628">
      <c r="A628" s="62" t="str">
        <f>'Trang tính9'!A629</f>
        <v/>
      </c>
    </row>
    <row r="629">
      <c r="A629" s="62" t="str">
        <f>'Trang tính9'!A630</f>
        <v/>
      </c>
    </row>
    <row r="630">
      <c r="A630" s="62" t="str">
        <f>'Trang tính9'!A631</f>
        <v/>
      </c>
    </row>
    <row r="631">
      <c r="A631" s="62" t="str">
        <f>'Trang tính9'!A632</f>
        <v/>
      </c>
    </row>
    <row r="632">
      <c r="A632" s="62" t="str">
        <f>'Trang tính9'!A633</f>
        <v/>
      </c>
    </row>
    <row r="633">
      <c r="A633" s="62" t="str">
        <f>'Trang tính9'!A634</f>
        <v/>
      </c>
    </row>
    <row r="634">
      <c r="A634" s="62" t="str">
        <f>'Trang tính9'!A635</f>
        <v/>
      </c>
    </row>
    <row r="635">
      <c r="A635" s="62" t="str">
        <f>'Trang tính9'!A636</f>
        <v/>
      </c>
    </row>
    <row r="636">
      <c r="A636" s="62" t="str">
        <f>'Trang tính9'!A637</f>
        <v/>
      </c>
    </row>
    <row r="637">
      <c r="A637" s="62" t="str">
        <f>'Trang tính9'!A638</f>
        <v/>
      </c>
    </row>
    <row r="638">
      <c r="A638" s="62" t="str">
        <f>'Trang tính9'!A639</f>
        <v/>
      </c>
    </row>
    <row r="639">
      <c r="A639" s="62" t="str">
        <f>'Trang tính9'!A640</f>
        <v/>
      </c>
    </row>
    <row r="640">
      <c r="A640" s="62" t="str">
        <f>'Trang tính9'!A641</f>
        <v/>
      </c>
    </row>
    <row r="641">
      <c r="A641" s="62" t="str">
        <f>'Trang tính9'!A642</f>
        <v/>
      </c>
    </row>
    <row r="642">
      <c r="A642" s="62" t="str">
        <f>'Trang tính9'!A643</f>
        <v/>
      </c>
    </row>
    <row r="643">
      <c r="A643" s="62" t="str">
        <f>'Trang tính9'!A644</f>
        <v/>
      </c>
    </row>
    <row r="644">
      <c r="A644" s="62" t="str">
        <f>'Trang tính9'!A645</f>
        <v/>
      </c>
    </row>
    <row r="645">
      <c r="A645" s="62" t="str">
        <f>'Trang tính9'!A646</f>
        <v/>
      </c>
    </row>
    <row r="646">
      <c r="A646" s="62" t="str">
        <f>'Trang tính9'!A647</f>
        <v/>
      </c>
    </row>
    <row r="647">
      <c r="A647" s="62" t="str">
        <f>'Trang tính9'!A648</f>
        <v/>
      </c>
    </row>
    <row r="648">
      <c r="A648" s="62" t="str">
        <f>'Trang tính9'!A649</f>
        <v/>
      </c>
    </row>
    <row r="649">
      <c r="A649" s="62" t="str">
        <f>'Trang tính9'!A650</f>
        <v/>
      </c>
    </row>
    <row r="650">
      <c r="A650" s="62" t="str">
        <f>'Trang tính9'!A651</f>
        <v/>
      </c>
    </row>
    <row r="651">
      <c r="A651" s="62" t="str">
        <f>'Trang tính9'!A652</f>
        <v/>
      </c>
    </row>
    <row r="652">
      <c r="A652" s="62" t="str">
        <f>'Trang tính9'!A653</f>
        <v/>
      </c>
    </row>
    <row r="653">
      <c r="A653" s="62" t="str">
        <f>'Trang tính9'!A654</f>
        <v/>
      </c>
    </row>
    <row r="654">
      <c r="A654" s="62" t="str">
        <f>'Trang tính9'!A655</f>
        <v/>
      </c>
    </row>
    <row r="655">
      <c r="A655" s="62" t="str">
        <f>'Trang tính9'!A656</f>
        <v/>
      </c>
    </row>
    <row r="656">
      <c r="A656" s="62" t="str">
        <f>'Trang tính9'!A657</f>
        <v/>
      </c>
    </row>
    <row r="657">
      <c r="A657" s="62" t="str">
        <f>'Trang tính9'!A658</f>
        <v/>
      </c>
    </row>
    <row r="658">
      <c r="A658" s="62" t="str">
        <f>'Trang tính9'!A659</f>
        <v/>
      </c>
    </row>
    <row r="659">
      <c r="A659" s="62" t="str">
        <f>'Trang tính9'!A660</f>
        <v/>
      </c>
    </row>
    <row r="660">
      <c r="A660" s="62" t="str">
        <f>'Trang tính9'!A661</f>
        <v/>
      </c>
    </row>
    <row r="661">
      <c r="A661" s="62" t="str">
        <f>'Trang tính9'!A662</f>
        <v/>
      </c>
    </row>
    <row r="662">
      <c r="A662" s="62" t="str">
        <f>'Trang tính9'!A663</f>
        <v/>
      </c>
    </row>
    <row r="663">
      <c r="A663" s="62" t="str">
        <f>'Trang tính9'!A664</f>
        <v/>
      </c>
    </row>
    <row r="664">
      <c r="A664" s="62" t="str">
        <f>'Trang tính9'!A665</f>
        <v/>
      </c>
    </row>
    <row r="665">
      <c r="A665" s="62" t="str">
        <f>'Trang tính9'!A666</f>
        <v/>
      </c>
    </row>
    <row r="666">
      <c r="A666" s="62" t="str">
        <f>'Trang tính9'!A667</f>
        <v/>
      </c>
    </row>
    <row r="667">
      <c r="A667" s="62" t="str">
        <f>'Trang tính9'!A668</f>
        <v/>
      </c>
    </row>
    <row r="668">
      <c r="A668" s="62" t="str">
        <f>'Trang tính9'!A669</f>
        <v/>
      </c>
    </row>
    <row r="669">
      <c r="A669" s="62" t="str">
        <f>'Trang tính9'!A670</f>
        <v/>
      </c>
    </row>
    <row r="670">
      <c r="A670" s="62" t="str">
        <f>'Trang tính9'!A671</f>
        <v/>
      </c>
    </row>
    <row r="671">
      <c r="A671" s="62" t="str">
        <f>'Trang tính9'!A672</f>
        <v/>
      </c>
    </row>
    <row r="672">
      <c r="A672" s="62" t="str">
        <f>'Trang tính9'!A673</f>
        <v/>
      </c>
    </row>
    <row r="673">
      <c r="A673" s="62" t="str">
        <f>'Trang tính9'!A674</f>
        <v/>
      </c>
    </row>
    <row r="674">
      <c r="A674" s="62" t="str">
        <f>'Trang tính9'!A675</f>
        <v/>
      </c>
    </row>
    <row r="675">
      <c r="A675" s="62" t="str">
        <f>'Trang tính9'!A676</f>
        <v/>
      </c>
    </row>
    <row r="676">
      <c r="A676" s="62" t="str">
        <f>'Trang tính9'!A677</f>
        <v/>
      </c>
    </row>
    <row r="677">
      <c r="A677" s="62" t="str">
        <f>'Trang tính9'!A678</f>
        <v/>
      </c>
    </row>
    <row r="678">
      <c r="A678" s="62" t="str">
        <f>'Trang tính9'!A679</f>
        <v/>
      </c>
    </row>
    <row r="679">
      <c r="A679" s="62" t="str">
        <f>'Trang tính9'!A680</f>
        <v/>
      </c>
    </row>
    <row r="680">
      <c r="A680" s="62" t="str">
        <f>'Trang tính9'!A681</f>
        <v/>
      </c>
    </row>
    <row r="681">
      <c r="A681" s="62" t="str">
        <f>'Trang tính9'!A682</f>
        <v/>
      </c>
    </row>
    <row r="682">
      <c r="A682" s="62" t="str">
        <f>'Trang tính9'!A683</f>
        <v/>
      </c>
    </row>
    <row r="683">
      <c r="A683" s="62" t="str">
        <f>'Trang tính9'!A684</f>
        <v/>
      </c>
    </row>
    <row r="684">
      <c r="A684" s="62" t="str">
        <f>'Trang tính9'!A685</f>
        <v/>
      </c>
    </row>
    <row r="685">
      <c r="A685" s="62" t="str">
        <f>'Trang tính9'!A686</f>
        <v/>
      </c>
    </row>
    <row r="686">
      <c r="A686" s="62" t="str">
        <f>'Trang tính9'!A687</f>
        <v/>
      </c>
    </row>
    <row r="687">
      <c r="A687" s="62" t="str">
        <f>'Trang tính9'!A688</f>
        <v/>
      </c>
    </row>
    <row r="688">
      <c r="A688" s="62" t="str">
        <f>'Trang tính9'!A689</f>
        <v/>
      </c>
    </row>
    <row r="689">
      <c r="A689" s="62" t="str">
        <f>'Trang tính9'!A690</f>
        <v/>
      </c>
    </row>
    <row r="690">
      <c r="A690" s="62" t="str">
        <f>'Trang tính9'!A691</f>
        <v/>
      </c>
    </row>
    <row r="691">
      <c r="A691" s="62" t="str">
        <f>'Trang tính9'!A692</f>
        <v/>
      </c>
    </row>
    <row r="692">
      <c r="A692" s="62" t="str">
        <f>'Trang tính9'!A693</f>
        <v/>
      </c>
    </row>
    <row r="693">
      <c r="A693" s="62" t="str">
        <f>'Trang tính9'!A694</f>
        <v/>
      </c>
    </row>
    <row r="694">
      <c r="A694" s="62" t="str">
        <f>'Trang tính9'!A695</f>
        <v/>
      </c>
    </row>
    <row r="695">
      <c r="A695" s="62" t="str">
        <f>'Trang tính9'!A696</f>
        <v/>
      </c>
    </row>
    <row r="696">
      <c r="A696" s="62" t="str">
        <f>'Trang tính9'!A697</f>
        <v/>
      </c>
    </row>
    <row r="697">
      <c r="A697" s="62" t="str">
        <f>'Trang tính9'!A698</f>
        <v/>
      </c>
    </row>
    <row r="698">
      <c r="A698" s="62" t="str">
        <f>'Trang tính9'!A699</f>
        <v/>
      </c>
    </row>
    <row r="699">
      <c r="A699" s="62" t="str">
        <f>'Trang tính9'!A700</f>
        <v/>
      </c>
    </row>
    <row r="700">
      <c r="A700" s="62" t="str">
        <f>'Trang tính9'!A701</f>
        <v/>
      </c>
    </row>
    <row r="701">
      <c r="A701" s="62" t="str">
        <f>'Trang tính9'!A702</f>
        <v/>
      </c>
    </row>
    <row r="702">
      <c r="A702" s="62" t="str">
        <f>'Trang tính9'!A703</f>
        <v/>
      </c>
    </row>
    <row r="703">
      <c r="A703" s="62" t="str">
        <f>'Trang tính9'!A704</f>
        <v/>
      </c>
    </row>
    <row r="704">
      <c r="A704" s="62" t="str">
        <f>'Trang tính9'!A705</f>
        <v/>
      </c>
    </row>
    <row r="705">
      <c r="A705" s="62" t="str">
        <f>'Trang tính9'!A706</f>
        <v/>
      </c>
    </row>
    <row r="706">
      <c r="A706" s="62" t="str">
        <f>'Trang tính9'!A707</f>
        <v/>
      </c>
    </row>
    <row r="707">
      <c r="A707" s="62" t="str">
        <f>'Trang tính9'!A708</f>
        <v/>
      </c>
    </row>
    <row r="708">
      <c r="A708" s="62" t="str">
        <f>'Trang tính9'!A709</f>
        <v/>
      </c>
    </row>
    <row r="709">
      <c r="A709" s="62" t="str">
        <f>'Trang tính9'!A710</f>
        <v/>
      </c>
    </row>
    <row r="710">
      <c r="A710" s="62" t="str">
        <f>'Trang tính9'!A711</f>
        <v/>
      </c>
    </row>
    <row r="711">
      <c r="A711" s="62" t="str">
        <f>'Trang tính9'!A712</f>
        <v/>
      </c>
    </row>
    <row r="712">
      <c r="A712" s="62" t="str">
        <f>'Trang tính9'!A713</f>
        <v/>
      </c>
    </row>
    <row r="713">
      <c r="A713" s="62" t="str">
        <f>'Trang tính9'!A714</f>
        <v/>
      </c>
    </row>
    <row r="714">
      <c r="A714" s="62" t="str">
        <f>'Trang tính9'!A715</f>
        <v/>
      </c>
    </row>
    <row r="715">
      <c r="A715" s="62" t="str">
        <f>'Trang tính9'!A716</f>
        <v/>
      </c>
    </row>
    <row r="716">
      <c r="A716" s="62" t="str">
        <f>'Trang tính9'!A717</f>
        <v/>
      </c>
    </row>
    <row r="717">
      <c r="A717" s="62" t="str">
        <f>'Trang tính9'!A718</f>
        <v/>
      </c>
    </row>
    <row r="718">
      <c r="A718" s="62" t="str">
        <f>'Trang tính9'!A719</f>
        <v/>
      </c>
    </row>
    <row r="719">
      <c r="A719" s="62" t="str">
        <f>'Trang tính9'!A720</f>
        <v/>
      </c>
    </row>
    <row r="720">
      <c r="A720" s="62" t="str">
        <f>'Trang tính9'!A721</f>
        <v/>
      </c>
    </row>
    <row r="721">
      <c r="A721" s="62" t="str">
        <f>'Trang tính9'!A722</f>
        <v/>
      </c>
    </row>
    <row r="722">
      <c r="A722" s="62" t="str">
        <f>'Trang tính9'!A723</f>
        <v/>
      </c>
    </row>
    <row r="723">
      <c r="A723" s="62" t="str">
        <f>'Trang tính9'!A724</f>
        <v/>
      </c>
    </row>
    <row r="724">
      <c r="A724" s="62" t="str">
        <f>'Trang tính9'!A725</f>
        <v/>
      </c>
    </row>
    <row r="725">
      <c r="A725" s="62" t="str">
        <f>'Trang tính9'!A726</f>
        <v/>
      </c>
    </row>
    <row r="726">
      <c r="A726" s="62" t="str">
        <f>'Trang tính9'!A727</f>
        <v/>
      </c>
    </row>
    <row r="727">
      <c r="A727" s="62" t="str">
        <f>'Trang tính9'!A728</f>
        <v/>
      </c>
    </row>
    <row r="728">
      <c r="A728" s="62" t="str">
        <f>'Trang tính9'!A729</f>
        <v/>
      </c>
    </row>
    <row r="729">
      <c r="A729" s="62" t="str">
        <f>'Trang tính9'!A730</f>
        <v/>
      </c>
    </row>
    <row r="730">
      <c r="A730" s="62" t="str">
        <f>'Trang tính9'!A731</f>
        <v/>
      </c>
    </row>
    <row r="731">
      <c r="A731" s="62" t="str">
        <f>'Trang tính9'!A732</f>
        <v/>
      </c>
    </row>
    <row r="732">
      <c r="A732" s="62" t="str">
        <f>'Trang tính9'!A733</f>
        <v/>
      </c>
    </row>
    <row r="733">
      <c r="A733" s="62" t="str">
        <f>'Trang tính9'!A734</f>
        <v/>
      </c>
    </row>
    <row r="734">
      <c r="A734" s="62" t="str">
        <f>'Trang tính9'!A735</f>
        <v/>
      </c>
    </row>
    <row r="735">
      <c r="A735" s="62" t="str">
        <f>'Trang tính9'!A736</f>
        <v/>
      </c>
    </row>
    <row r="736">
      <c r="A736" s="62" t="str">
        <f>'Trang tính9'!A737</f>
        <v/>
      </c>
    </row>
    <row r="737">
      <c r="A737" s="62" t="str">
        <f>'Trang tính9'!A738</f>
        <v/>
      </c>
    </row>
    <row r="738">
      <c r="A738" s="62" t="str">
        <f>'Trang tính9'!A739</f>
        <v/>
      </c>
    </row>
    <row r="739">
      <c r="A739" s="62" t="str">
        <f>'Trang tính9'!A740</f>
        <v/>
      </c>
    </row>
    <row r="740">
      <c r="A740" s="62" t="str">
        <f>'Trang tính9'!A741</f>
        <v/>
      </c>
    </row>
    <row r="741">
      <c r="A741" s="62" t="str">
        <f>'Trang tính9'!A742</f>
        <v/>
      </c>
    </row>
    <row r="742">
      <c r="A742" s="62" t="str">
        <f>'Trang tính9'!A743</f>
        <v/>
      </c>
    </row>
    <row r="743">
      <c r="A743" s="62" t="str">
        <f>'Trang tính9'!A744</f>
        <v/>
      </c>
    </row>
    <row r="744">
      <c r="A744" s="62" t="str">
        <f>'Trang tính9'!A745</f>
        <v/>
      </c>
    </row>
    <row r="745">
      <c r="A745" s="62" t="str">
        <f>'Trang tính9'!A746</f>
        <v/>
      </c>
    </row>
    <row r="746">
      <c r="A746" s="62" t="str">
        <f>'Trang tính9'!A747</f>
        <v/>
      </c>
    </row>
    <row r="747">
      <c r="A747" s="62" t="str">
        <f>'Trang tính9'!A748</f>
        <v/>
      </c>
    </row>
    <row r="748">
      <c r="A748" s="62" t="str">
        <f>'Trang tính9'!A749</f>
        <v/>
      </c>
    </row>
    <row r="749">
      <c r="A749" s="62" t="str">
        <f>'Trang tính9'!A750</f>
        <v/>
      </c>
    </row>
    <row r="750">
      <c r="A750" s="62" t="str">
        <f>'Trang tính9'!A751</f>
        <v/>
      </c>
    </row>
    <row r="751">
      <c r="A751" s="62" t="str">
        <f>'Trang tính9'!A752</f>
        <v/>
      </c>
    </row>
    <row r="752">
      <c r="A752" s="62" t="str">
        <f>'Trang tính9'!A753</f>
        <v/>
      </c>
    </row>
    <row r="753">
      <c r="A753" s="62" t="str">
        <f>'Trang tính9'!A754</f>
        <v/>
      </c>
    </row>
    <row r="754">
      <c r="A754" s="62" t="str">
        <f>'Trang tính9'!A755</f>
        <v/>
      </c>
    </row>
    <row r="755">
      <c r="A755" s="62" t="str">
        <f>'Trang tính9'!A756</f>
        <v/>
      </c>
    </row>
    <row r="756">
      <c r="A756" s="62" t="str">
        <f>'Trang tính9'!A757</f>
        <v/>
      </c>
    </row>
    <row r="757">
      <c r="A757" s="62" t="str">
        <f>'Trang tính9'!A758</f>
        <v/>
      </c>
    </row>
    <row r="758">
      <c r="A758" s="62" t="str">
        <f>'Trang tính9'!A759</f>
        <v/>
      </c>
    </row>
    <row r="759">
      <c r="A759" s="62" t="str">
        <f>'Trang tính9'!A760</f>
        <v/>
      </c>
    </row>
    <row r="760">
      <c r="A760" s="62" t="str">
        <f>'Trang tính9'!A761</f>
        <v/>
      </c>
    </row>
    <row r="761">
      <c r="A761" s="62" t="str">
        <f>'Trang tính9'!A762</f>
        <v/>
      </c>
    </row>
    <row r="762">
      <c r="A762" s="62" t="str">
        <f>'Trang tính9'!A763</f>
        <v/>
      </c>
    </row>
    <row r="763">
      <c r="A763" s="62" t="str">
        <f>'Trang tính9'!A764</f>
        <v/>
      </c>
    </row>
    <row r="764">
      <c r="A764" s="62" t="str">
        <f>'Trang tính9'!A765</f>
        <v/>
      </c>
    </row>
    <row r="765">
      <c r="A765" s="62" t="str">
        <f>'Trang tính9'!A766</f>
        <v/>
      </c>
    </row>
    <row r="766">
      <c r="A766" s="62" t="str">
        <f>'Trang tính9'!A767</f>
        <v/>
      </c>
    </row>
    <row r="767">
      <c r="A767" s="62" t="str">
        <f>'Trang tính9'!A768</f>
        <v/>
      </c>
    </row>
    <row r="768">
      <c r="A768" s="62" t="str">
        <f>'Trang tính9'!A769</f>
        <v/>
      </c>
    </row>
    <row r="769">
      <c r="A769" s="62" t="str">
        <f>'Trang tính9'!A770</f>
        <v/>
      </c>
    </row>
    <row r="770">
      <c r="A770" s="62" t="str">
        <f>'Trang tính9'!A771</f>
        <v/>
      </c>
    </row>
    <row r="771">
      <c r="A771" s="62" t="str">
        <f>'Trang tính9'!A772</f>
        <v/>
      </c>
    </row>
    <row r="772">
      <c r="A772" s="62" t="str">
        <f>'Trang tính9'!A773</f>
        <v/>
      </c>
    </row>
    <row r="773">
      <c r="A773" s="62" t="str">
        <f>'Trang tính9'!A774</f>
        <v/>
      </c>
    </row>
    <row r="774">
      <c r="A774" s="62" t="str">
        <f>'Trang tính9'!A775</f>
        <v/>
      </c>
    </row>
    <row r="775">
      <c r="A775" s="62" t="str">
        <f>'Trang tính9'!A776</f>
        <v/>
      </c>
    </row>
    <row r="776">
      <c r="A776" s="62" t="str">
        <f>'Trang tính9'!A777</f>
        <v/>
      </c>
    </row>
    <row r="777">
      <c r="A777" s="62" t="str">
        <f>'Trang tính9'!A778</f>
        <v/>
      </c>
    </row>
    <row r="778">
      <c r="A778" s="62" t="str">
        <f>'Trang tính9'!A779</f>
        <v/>
      </c>
    </row>
    <row r="779">
      <c r="A779" s="62" t="str">
        <f>'Trang tính9'!A780</f>
        <v/>
      </c>
    </row>
    <row r="780">
      <c r="A780" s="62" t="str">
        <f>'Trang tính9'!A781</f>
        <v/>
      </c>
    </row>
    <row r="781">
      <c r="A781" s="62" t="str">
        <f>'Trang tính9'!A782</f>
        <v/>
      </c>
    </row>
    <row r="782">
      <c r="A782" s="62" t="str">
        <f>'Trang tính9'!A783</f>
        <v/>
      </c>
    </row>
    <row r="783">
      <c r="A783" s="62" t="str">
        <f>'Trang tính9'!A784</f>
        <v/>
      </c>
    </row>
    <row r="784">
      <c r="A784" s="62" t="str">
        <f>'Trang tính9'!A785</f>
        <v/>
      </c>
    </row>
    <row r="785">
      <c r="A785" s="62" t="str">
        <f>'Trang tính9'!A786</f>
        <v/>
      </c>
    </row>
    <row r="786">
      <c r="A786" s="62" t="str">
        <f>'Trang tính9'!A787</f>
        <v/>
      </c>
    </row>
    <row r="787">
      <c r="A787" s="62" t="str">
        <f>'Trang tính9'!A788</f>
        <v/>
      </c>
    </row>
    <row r="788">
      <c r="A788" s="62" t="str">
        <f>'Trang tính9'!A789</f>
        <v/>
      </c>
    </row>
    <row r="789">
      <c r="A789" s="62" t="str">
        <f>'Trang tính9'!A790</f>
        <v/>
      </c>
    </row>
    <row r="790">
      <c r="A790" s="62" t="str">
        <f>'Trang tính9'!A791</f>
        <v/>
      </c>
    </row>
    <row r="791">
      <c r="A791" s="62" t="str">
        <f>'Trang tính9'!A792</f>
        <v/>
      </c>
    </row>
    <row r="792">
      <c r="A792" s="62" t="str">
        <f>'Trang tính9'!A793</f>
        <v/>
      </c>
    </row>
    <row r="793">
      <c r="A793" s="62" t="str">
        <f>'Trang tính9'!A794</f>
        <v/>
      </c>
    </row>
    <row r="794">
      <c r="A794" s="62" t="str">
        <f>'Trang tính9'!A795</f>
        <v/>
      </c>
    </row>
    <row r="795">
      <c r="A795" s="62" t="str">
        <f>'Trang tính9'!A796</f>
        <v/>
      </c>
    </row>
    <row r="796">
      <c r="A796" s="62" t="str">
        <f>'Trang tính9'!A797</f>
        <v/>
      </c>
    </row>
    <row r="797">
      <c r="A797" s="62" t="str">
        <f>'Trang tính9'!A798</f>
        <v/>
      </c>
    </row>
    <row r="798">
      <c r="A798" s="62" t="str">
        <f>'Trang tính9'!A799</f>
        <v/>
      </c>
    </row>
    <row r="799">
      <c r="A799" s="62" t="str">
        <f>'Trang tính9'!A800</f>
        <v/>
      </c>
    </row>
    <row r="800">
      <c r="A800" s="62" t="str">
        <f>'Trang tính9'!A801</f>
        <v/>
      </c>
    </row>
    <row r="801">
      <c r="A801" s="62" t="str">
        <f>'Trang tính9'!A802</f>
        <v/>
      </c>
    </row>
    <row r="802">
      <c r="A802" s="62" t="str">
        <f>'Trang tính9'!A803</f>
        <v/>
      </c>
    </row>
    <row r="803">
      <c r="A803" s="62" t="str">
        <f>'Trang tính9'!A804</f>
        <v/>
      </c>
    </row>
    <row r="804">
      <c r="A804" s="62" t="str">
        <f>'Trang tính9'!A805</f>
        <v/>
      </c>
    </row>
    <row r="805">
      <c r="A805" s="62" t="str">
        <f>'Trang tính9'!A806</f>
        <v/>
      </c>
    </row>
    <row r="806">
      <c r="A806" s="62" t="str">
        <f>'Trang tính9'!A807</f>
        <v/>
      </c>
    </row>
    <row r="807">
      <c r="A807" s="62" t="str">
        <f>'Trang tính9'!A808</f>
        <v/>
      </c>
    </row>
    <row r="808">
      <c r="A808" s="62" t="str">
        <f>'Trang tính9'!A809</f>
        <v/>
      </c>
    </row>
    <row r="809">
      <c r="A809" s="62" t="str">
        <f>'Trang tính9'!A810</f>
        <v/>
      </c>
    </row>
    <row r="810">
      <c r="A810" s="62" t="str">
        <f>'Trang tính9'!A811</f>
        <v/>
      </c>
    </row>
    <row r="811">
      <c r="A811" s="62" t="str">
        <f>'Trang tính9'!A812</f>
        <v/>
      </c>
    </row>
    <row r="812">
      <c r="A812" s="62" t="str">
        <f>'Trang tính9'!A813</f>
        <v/>
      </c>
    </row>
    <row r="813">
      <c r="A813" s="62" t="str">
        <f>'Trang tính9'!A814</f>
        <v/>
      </c>
    </row>
    <row r="814">
      <c r="A814" s="62" t="str">
        <f>'Trang tính9'!A815</f>
        <v/>
      </c>
    </row>
    <row r="815">
      <c r="A815" s="62" t="str">
        <f>'Trang tính9'!A816</f>
        <v/>
      </c>
    </row>
    <row r="816">
      <c r="A816" s="62" t="str">
        <f>'Trang tính9'!A817</f>
        <v/>
      </c>
    </row>
    <row r="817">
      <c r="A817" s="62" t="str">
        <f>'Trang tính9'!A818</f>
        <v/>
      </c>
    </row>
    <row r="818">
      <c r="A818" s="62" t="str">
        <f>'Trang tính9'!A819</f>
        <v/>
      </c>
    </row>
    <row r="819">
      <c r="A819" s="62" t="str">
        <f>'Trang tính9'!A820</f>
        <v/>
      </c>
    </row>
    <row r="820">
      <c r="A820" s="62" t="str">
        <f>'Trang tính9'!A821</f>
        <v/>
      </c>
    </row>
    <row r="821">
      <c r="A821" s="62" t="str">
        <f>'Trang tính9'!A822</f>
        <v/>
      </c>
    </row>
    <row r="822">
      <c r="A822" s="62" t="str">
        <f>'Trang tính9'!A823</f>
        <v/>
      </c>
    </row>
    <row r="823">
      <c r="A823" s="62" t="str">
        <f>'Trang tính9'!A824</f>
        <v/>
      </c>
    </row>
    <row r="824">
      <c r="A824" s="62" t="str">
        <f>'Trang tính9'!A825</f>
        <v/>
      </c>
    </row>
    <row r="825">
      <c r="A825" s="62" t="str">
        <f>'Trang tính9'!A826</f>
        <v/>
      </c>
    </row>
    <row r="826">
      <c r="A826" s="62" t="str">
        <f>'Trang tính9'!A827</f>
        <v/>
      </c>
    </row>
    <row r="827">
      <c r="A827" s="62" t="str">
        <f>'Trang tính9'!A828</f>
        <v/>
      </c>
    </row>
    <row r="828">
      <c r="A828" s="62" t="str">
        <f>'Trang tính9'!A829</f>
        <v/>
      </c>
    </row>
    <row r="829">
      <c r="A829" s="62" t="str">
        <f>'Trang tính9'!A830</f>
        <v/>
      </c>
    </row>
    <row r="830">
      <c r="A830" s="62" t="str">
        <f>'Trang tính9'!A831</f>
        <v/>
      </c>
    </row>
    <row r="831">
      <c r="A831" s="62" t="str">
        <f>'Trang tính9'!A832</f>
        <v/>
      </c>
    </row>
    <row r="832">
      <c r="A832" s="62" t="str">
        <f>'Trang tính9'!A833</f>
        <v/>
      </c>
    </row>
    <row r="833">
      <c r="A833" s="62" t="str">
        <f>'Trang tính9'!A834</f>
        <v/>
      </c>
    </row>
    <row r="834">
      <c r="A834" s="62" t="str">
        <f>'Trang tính9'!A835</f>
        <v/>
      </c>
    </row>
    <row r="835">
      <c r="A835" s="62" t="str">
        <f>'Trang tính9'!A836</f>
        <v/>
      </c>
    </row>
    <row r="836">
      <c r="A836" s="62" t="str">
        <f>'Trang tính9'!A837</f>
        <v/>
      </c>
    </row>
    <row r="837">
      <c r="A837" s="62" t="str">
        <f>'Trang tính9'!A838</f>
        <v/>
      </c>
    </row>
    <row r="838">
      <c r="A838" s="62" t="str">
        <f>'Trang tính9'!A839</f>
        <v/>
      </c>
    </row>
    <row r="839">
      <c r="A839" s="62" t="str">
        <f>'Trang tính9'!A840</f>
        <v/>
      </c>
    </row>
    <row r="840">
      <c r="A840" s="62" t="str">
        <f>'Trang tính9'!A841</f>
        <v/>
      </c>
    </row>
    <row r="841">
      <c r="A841" s="62" t="str">
        <f>'Trang tính9'!A842</f>
        <v/>
      </c>
    </row>
    <row r="842">
      <c r="A842" s="62" t="str">
        <f>'Trang tính9'!A843</f>
        <v/>
      </c>
    </row>
    <row r="843">
      <c r="A843" s="62" t="str">
        <f>'Trang tính9'!A844</f>
        <v/>
      </c>
    </row>
    <row r="844">
      <c r="A844" s="62" t="str">
        <f>'Trang tính9'!A845</f>
        <v/>
      </c>
    </row>
    <row r="845">
      <c r="A845" s="62" t="str">
        <f>'Trang tính9'!A846</f>
        <v/>
      </c>
    </row>
    <row r="846">
      <c r="A846" s="62" t="str">
        <f>'Trang tính9'!A847</f>
        <v/>
      </c>
    </row>
    <row r="847">
      <c r="A847" s="62" t="str">
        <f>'Trang tính9'!A848</f>
        <v/>
      </c>
    </row>
    <row r="848">
      <c r="A848" s="62" t="str">
        <f>'Trang tính9'!A849</f>
        <v/>
      </c>
    </row>
    <row r="849">
      <c r="A849" s="62" t="str">
        <f>'Trang tính9'!A850</f>
        <v/>
      </c>
    </row>
    <row r="850">
      <c r="A850" s="62" t="str">
        <f>'Trang tính9'!A851</f>
        <v/>
      </c>
    </row>
    <row r="851">
      <c r="A851" s="62" t="str">
        <f>'Trang tính9'!A852</f>
        <v/>
      </c>
    </row>
    <row r="852">
      <c r="A852" s="62" t="str">
        <f>'Trang tính9'!A853</f>
        <v/>
      </c>
    </row>
    <row r="853">
      <c r="A853" s="62" t="str">
        <f>'Trang tính9'!A854</f>
        <v/>
      </c>
    </row>
    <row r="854">
      <c r="A854" s="62" t="str">
        <f>'Trang tính9'!A855</f>
        <v/>
      </c>
    </row>
    <row r="855">
      <c r="A855" s="62" t="str">
        <f>'Trang tính9'!A856</f>
        <v/>
      </c>
    </row>
    <row r="856">
      <c r="A856" s="62" t="str">
        <f>'Trang tính9'!A857</f>
        <v/>
      </c>
    </row>
    <row r="857">
      <c r="A857" s="62" t="str">
        <f>'Trang tính9'!A858</f>
        <v/>
      </c>
    </row>
    <row r="858">
      <c r="A858" s="62" t="str">
        <f>'Trang tính9'!A859</f>
        <v/>
      </c>
    </row>
    <row r="859">
      <c r="A859" s="62" t="str">
        <f>'Trang tính9'!A860</f>
        <v/>
      </c>
    </row>
    <row r="860">
      <c r="A860" s="62" t="str">
        <f>'Trang tính9'!A861</f>
        <v/>
      </c>
    </row>
    <row r="861">
      <c r="A861" s="62" t="str">
        <f>'Trang tính9'!A862</f>
        <v/>
      </c>
    </row>
    <row r="862">
      <c r="A862" s="62" t="str">
        <f>'Trang tính9'!A863</f>
        <v/>
      </c>
    </row>
    <row r="863">
      <c r="A863" s="62" t="str">
        <f>'Trang tính9'!A864</f>
        <v/>
      </c>
    </row>
    <row r="864">
      <c r="A864" s="62" t="str">
        <f>'Trang tính9'!A865</f>
        <v/>
      </c>
    </row>
    <row r="865">
      <c r="A865" s="62" t="str">
        <f>'Trang tính9'!A866</f>
        <v/>
      </c>
    </row>
    <row r="866">
      <c r="A866" s="62" t="str">
        <f>'Trang tính9'!A867</f>
        <v/>
      </c>
    </row>
    <row r="867">
      <c r="A867" s="62" t="str">
        <f>'Trang tính9'!A868</f>
        <v/>
      </c>
    </row>
    <row r="868">
      <c r="A868" s="62" t="str">
        <f>'Trang tính9'!A869</f>
        <v/>
      </c>
    </row>
    <row r="869">
      <c r="A869" s="62" t="str">
        <f>'Trang tính9'!A870</f>
        <v/>
      </c>
    </row>
    <row r="870">
      <c r="A870" s="62" t="str">
        <f>'Trang tính9'!A871</f>
        <v/>
      </c>
    </row>
    <row r="871">
      <c r="A871" s="62" t="str">
        <f>'Trang tính9'!A872</f>
        <v/>
      </c>
    </row>
    <row r="872">
      <c r="A872" s="62" t="str">
        <f>'Trang tính9'!A873</f>
        <v/>
      </c>
    </row>
    <row r="873">
      <c r="A873" s="62" t="str">
        <f>'Trang tính9'!A874</f>
        <v/>
      </c>
    </row>
    <row r="874">
      <c r="A874" s="62" t="str">
        <f>'Trang tính9'!A875</f>
        <v/>
      </c>
    </row>
    <row r="875">
      <c r="A875" s="62" t="str">
        <f>'Trang tính9'!A876</f>
        <v/>
      </c>
    </row>
    <row r="876">
      <c r="A876" s="62" t="str">
        <f>'Trang tính9'!A877</f>
        <v/>
      </c>
    </row>
    <row r="877">
      <c r="A877" s="62" t="str">
        <f>'Trang tính9'!A878</f>
        <v/>
      </c>
    </row>
    <row r="878">
      <c r="A878" s="62" t="str">
        <f>'Trang tính9'!A879</f>
        <v/>
      </c>
    </row>
    <row r="879">
      <c r="A879" s="62" t="str">
        <f>'Trang tính9'!A880</f>
        <v/>
      </c>
    </row>
    <row r="880">
      <c r="A880" s="62" t="str">
        <f>'Trang tính9'!A881</f>
        <v/>
      </c>
    </row>
    <row r="881">
      <c r="A881" s="62" t="str">
        <f>'Trang tính9'!A882</f>
        <v/>
      </c>
    </row>
    <row r="882">
      <c r="A882" s="62" t="str">
        <f>'Trang tính9'!A883</f>
        <v/>
      </c>
    </row>
    <row r="883">
      <c r="A883" s="62" t="str">
        <f>'Trang tính9'!A884</f>
        <v/>
      </c>
    </row>
    <row r="884">
      <c r="A884" s="62" t="str">
        <f>'Trang tính9'!A885</f>
        <v/>
      </c>
    </row>
    <row r="885">
      <c r="A885" s="62" t="str">
        <f>'Trang tính9'!A886</f>
        <v/>
      </c>
    </row>
    <row r="886">
      <c r="A886" s="62" t="str">
        <f>'Trang tính9'!A887</f>
        <v/>
      </c>
    </row>
    <row r="887">
      <c r="A887" s="62" t="str">
        <f>'Trang tính9'!A888</f>
        <v/>
      </c>
    </row>
    <row r="888">
      <c r="A888" s="62" t="str">
        <f>'Trang tính9'!A889</f>
        <v/>
      </c>
    </row>
    <row r="889">
      <c r="A889" s="62" t="str">
        <f>'Trang tính9'!A890</f>
        <v/>
      </c>
    </row>
    <row r="890">
      <c r="A890" s="62" t="str">
        <f>'Trang tính9'!A891</f>
        <v/>
      </c>
    </row>
    <row r="891">
      <c r="A891" s="62" t="str">
        <f>'Trang tính9'!A892</f>
        <v/>
      </c>
    </row>
    <row r="892">
      <c r="A892" s="62" t="str">
        <f>'Trang tính9'!A893</f>
        <v/>
      </c>
    </row>
    <row r="893">
      <c r="A893" s="62" t="str">
        <f>'Trang tính9'!A894</f>
        <v/>
      </c>
    </row>
    <row r="894">
      <c r="A894" s="62" t="str">
        <f>'Trang tính9'!A895</f>
        <v/>
      </c>
    </row>
    <row r="895">
      <c r="A895" s="62" t="str">
        <f>'Trang tính9'!A896</f>
        <v/>
      </c>
    </row>
    <row r="896">
      <c r="A896" s="62" t="str">
        <f>'Trang tính9'!A897</f>
        <v/>
      </c>
    </row>
    <row r="897">
      <c r="A897" s="62" t="str">
        <f>'Trang tính9'!A898</f>
        <v/>
      </c>
    </row>
    <row r="898">
      <c r="A898" s="62" t="str">
        <f>'Trang tính9'!A899</f>
        <v/>
      </c>
    </row>
    <row r="899">
      <c r="A899" s="62" t="str">
        <f>'Trang tính9'!A900</f>
        <v/>
      </c>
    </row>
    <row r="900">
      <c r="A900" s="62" t="str">
        <f>'Trang tính9'!A901</f>
        <v/>
      </c>
    </row>
    <row r="901">
      <c r="A901" s="62" t="str">
        <f>'Trang tính9'!A902</f>
        <v/>
      </c>
    </row>
    <row r="902">
      <c r="A902" s="62" t="str">
        <f>'Trang tính9'!A903</f>
        <v/>
      </c>
    </row>
    <row r="903">
      <c r="A903" s="62" t="str">
        <f>'Trang tính9'!A904</f>
        <v/>
      </c>
    </row>
    <row r="904">
      <c r="A904" s="62" t="str">
        <f>'Trang tính9'!A905</f>
        <v/>
      </c>
    </row>
    <row r="905">
      <c r="A905" s="62" t="str">
        <f>'Trang tính9'!A906</f>
        <v/>
      </c>
    </row>
    <row r="906">
      <c r="A906" s="62" t="str">
        <f>'Trang tính9'!A907</f>
        <v/>
      </c>
    </row>
    <row r="907">
      <c r="A907" s="62" t="str">
        <f>'Trang tính9'!A908</f>
        <v/>
      </c>
    </row>
    <row r="908">
      <c r="A908" s="62" t="str">
        <f>'Trang tính9'!A909</f>
        <v/>
      </c>
    </row>
    <row r="909">
      <c r="A909" s="62" t="str">
        <f>'Trang tính9'!A910</f>
        <v/>
      </c>
    </row>
    <row r="910">
      <c r="A910" s="62" t="str">
        <f>'Trang tính9'!A911</f>
        <v/>
      </c>
    </row>
    <row r="911">
      <c r="A911" s="62" t="str">
        <f>'Trang tính9'!A912</f>
        <v/>
      </c>
    </row>
    <row r="912">
      <c r="A912" s="62" t="str">
        <f>'Trang tính9'!A913</f>
        <v/>
      </c>
    </row>
    <row r="913">
      <c r="A913" s="62" t="str">
        <f>'Trang tính9'!A914</f>
        <v/>
      </c>
    </row>
    <row r="914">
      <c r="A914" s="62" t="str">
        <f>'Trang tính9'!A915</f>
        <v/>
      </c>
    </row>
    <row r="915">
      <c r="A915" s="62" t="str">
        <f>'Trang tính9'!A916</f>
        <v/>
      </c>
    </row>
    <row r="916">
      <c r="A916" s="62" t="str">
        <f>'Trang tính9'!A917</f>
        <v/>
      </c>
    </row>
    <row r="917">
      <c r="A917" s="62" t="str">
        <f>'Trang tính9'!A918</f>
        <v/>
      </c>
    </row>
    <row r="918">
      <c r="A918" s="62" t="str">
        <f>'Trang tính9'!A919</f>
        <v/>
      </c>
    </row>
    <row r="919">
      <c r="A919" s="62" t="str">
        <f>'Trang tính9'!A920</f>
        <v/>
      </c>
    </row>
    <row r="920">
      <c r="A920" s="62" t="str">
        <f>'Trang tính9'!A921</f>
        <v/>
      </c>
    </row>
    <row r="921">
      <c r="A921" s="62" t="str">
        <f>'Trang tính9'!A922</f>
        <v/>
      </c>
    </row>
    <row r="922">
      <c r="A922" s="62" t="str">
        <f>'Trang tính9'!A923</f>
        <v/>
      </c>
    </row>
    <row r="923">
      <c r="A923" s="62" t="str">
        <f>'Trang tính9'!A924</f>
        <v/>
      </c>
    </row>
    <row r="924">
      <c r="A924" s="62" t="str">
        <f>'Trang tính9'!A925</f>
        <v/>
      </c>
    </row>
    <row r="925">
      <c r="A925" s="62" t="str">
        <f>'Trang tính9'!A926</f>
        <v/>
      </c>
    </row>
    <row r="926">
      <c r="A926" s="62" t="str">
        <f>'Trang tính9'!A927</f>
        <v/>
      </c>
    </row>
    <row r="927">
      <c r="A927" s="62" t="str">
        <f>'Trang tính9'!A928</f>
        <v/>
      </c>
    </row>
    <row r="928">
      <c r="A928" s="62" t="str">
        <f>'Trang tính9'!A929</f>
        <v/>
      </c>
    </row>
    <row r="929">
      <c r="A929" s="62" t="str">
        <f>'Trang tính9'!A930</f>
        <v/>
      </c>
    </row>
    <row r="930">
      <c r="A930" s="62" t="str">
        <f>'Trang tính9'!A931</f>
        <v/>
      </c>
    </row>
    <row r="931">
      <c r="A931" s="62" t="str">
        <f>'Trang tính9'!A932</f>
        <v/>
      </c>
    </row>
    <row r="932">
      <c r="A932" s="62" t="str">
        <f>'Trang tính9'!A933</f>
        <v/>
      </c>
    </row>
    <row r="933">
      <c r="A933" s="62" t="str">
        <f>'Trang tính9'!A934</f>
        <v/>
      </c>
    </row>
    <row r="934">
      <c r="A934" s="62" t="str">
        <f>'Trang tính9'!A935</f>
        <v/>
      </c>
    </row>
    <row r="935">
      <c r="A935" s="62" t="str">
        <f>'Trang tính9'!A936</f>
        <v/>
      </c>
    </row>
    <row r="936">
      <c r="A936" s="62" t="str">
        <f>'Trang tính9'!A937</f>
        <v/>
      </c>
    </row>
    <row r="937">
      <c r="A937" s="62" t="str">
        <f>'Trang tính9'!A938</f>
        <v/>
      </c>
    </row>
    <row r="938">
      <c r="A938" s="62" t="str">
        <f>'Trang tính9'!A939</f>
        <v/>
      </c>
    </row>
    <row r="939">
      <c r="A939" s="62" t="str">
        <f>'Trang tính9'!A940</f>
        <v/>
      </c>
    </row>
    <row r="940">
      <c r="A940" s="62" t="str">
        <f>'Trang tính9'!A941</f>
        <v/>
      </c>
    </row>
    <row r="941">
      <c r="A941" s="62" t="str">
        <f>'Trang tính9'!A942</f>
        <v/>
      </c>
    </row>
    <row r="942">
      <c r="A942" s="62" t="str">
        <f>'Trang tính9'!A943</f>
        <v/>
      </c>
    </row>
    <row r="943">
      <c r="A943" s="62" t="str">
        <f>'Trang tính9'!A944</f>
        <v/>
      </c>
    </row>
    <row r="944">
      <c r="A944" s="62" t="str">
        <f>'Trang tính9'!A945</f>
        <v/>
      </c>
    </row>
    <row r="945">
      <c r="A945" s="62" t="str">
        <f>'Trang tính9'!A946</f>
        <v/>
      </c>
    </row>
    <row r="946">
      <c r="A946" s="62" t="str">
        <f>'Trang tính9'!A947</f>
        <v/>
      </c>
    </row>
    <row r="947">
      <c r="A947" s="62" t="str">
        <f>'Trang tính9'!A948</f>
        <v/>
      </c>
    </row>
    <row r="948">
      <c r="A948" s="62" t="str">
        <f>'Trang tính9'!A949</f>
        <v/>
      </c>
    </row>
    <row r="949">
      <c r="A949" s="62" t="str">
        <f>'Trang tính9'!A950</f>
        <v/>
      </c>
    </row>
    <row r="950">
      <c r="A950" s="62" t="str">
        <f>'Trang tính9'!A951</f>
        <v/>
      </c>
    </row>
    <row r="951">
      <c r="A951" s="62" t="str">
        <f>'Trang tính9'!A952</f>
        <v/>
      </c>
    </row>
    <row r="952">
      <c r="A952" s="62" t="str">
        <f>'Trang tính9'!A953</f>
        <v/>
      </c>
    </row>
    <row r="953">
      <c r="A953" s="62" t="str">
        <f>'Trang tính9'!A954</f>
        <v/>
      </c>
    </row>
    <row r="954">
      <c r="A954" s="62" t="str">
        <f>'Trang tính9'!A955</f>
        <v/>
      </c>
    </row>
    <row r="955">
      <c r="A955" s="62" t="str">
        <f>'Trang tính9'!A956</f>
        <v/>
      </c>
    </row>
    <row r="956">
      <c r="A956" s="62" t="str">
        <f>'Trang tính9'!A957</f>
        <v/>
      </c>
    </row>
    <row r="957">
      <c r="A957" s="62" t="str">
        <f>'Trang tính9'!A958</f>
        <v/>
      </c>
    </row>
    <row r="958">
      <c r="A958" s="62" t="str">
        <f>'Trang tính9'!A959</f>
        <v/>
      </c>
    </row>
    <row r="959">
      <c r="A959" s="62" t="str">
        <f>'Trang tính9'!A960</f>
        <v/>
      </c>
    </row>
    <row r="960">
      <c r="A960" s="62" t="str">
        <f>'Trang tính9'!A961</f>
        <v/>
      </c>
    </row>
    <row r="961">
      <c r="A961" s="62" t="str">
        <f>'Trang tính9'!A962</f>
        <v/>
      </c>
    </row>
    <row r="962">
      <c r="A962" s="62" t="str">
        <f>'Trang tính9'!A963</f>
        <v/>
      </c>
    </row>
    <row r="963">
      <c r="A963" s="62" t="str">
        <f>'Trang tính9'!A964</f>
        <v/>
      </c>
    </row>
    <row r="964">
      <c r="A964" s="62" t="str">
        <f>'Trang tính9'!A965</f>
        <v/>
      </c>
    </row>
    <row r="965">
      <c r="A965" s="62" t="str">
        <f>'Trang tính9'!A966</f>
        <v/>
      </c>
    </row>
    <row r="966">
      <c r="A966" s="62" t="str">
        <f>'Trang tính9'!A967</f>
        <v/>
      </c>
    </row>
    <row r="967">
      <c r="A967" s="62" t="str">
        <f>'Trang tính9'!A968</f>
        <v/>
      </c>
    </row>
    <row r="968">
      <c r="A968" s="62" t="str">
        <f>'Trang tính9'!A969</f>
        <v/>
      </c>
    </row>
    <row r="969">
      <c r="A969" s="62" t="str">
        <f>'Trang tính9'!A970</f>
        <v/>
      </c>
    </row>
    <row r="970">
      <c r="A970" s="62" t="str">
        <f>'Trang tính9'!A971</f>
        <v/>
      </c>
    </row>
    <row r="971">
      <c r="A971" s="62" t="str">
        <f>'Trang tính9'!A972</f>
        <v/>
      </c>
    </row>
    <row r="972">
      <c r="A972" s="62" t="str">
        <f>'Trang tính9'!A973</f>
        <v/>
      </c>
    </row>
    <row r="973">
      <c r="A973" s="62" t="str">
        <f>'Trang tính9'!A974</f>
        <v/>
      </c>
    </row>
    <row r="974">
      <c r="A974" s="62" t="str">
        <f>'Trang tính9'!A975</f>
        <v/>
      </c>
    </row>
    <row r="975">
      <c r="A975" s="62" t="str">
        <f>'Trang tính9'!A976</f>
        <v/>
      </c>
    </row>
    <row r="976">
      <c r="A976" s="62" t="str">
        <f>'Trang tính9'!A977</f>
        <v/>
      </c>
    </row>
    <row r="977">
      <c r="A977" s="62" t="str">
        <f>'Trang tính9'!A978</f>
        <v/>
      </c>
    </row>
    <row r="978">
      <c r="A978" s="62" t="str">
        <f>'Trang tính9'!A979</f>
        <v/>
      </c>
    </row>
    <row r="979">
      <c r="A979" s="62" t="str">
        <f>'Trang tính9'!A980</f>
        <v/>
      </c>
    </row>
    <row r="980">
      <c r="A980" s="62" t="str">
        <f>'Trang tính9'!A981</f>
        <v/>
      </c>
    </row>
    <row r="981">
      <c r="A981" s="62" t="str">
        <f>'Trang tính9'!A982</f>
        <v/>
      </c>
    </row>
    <row r="982">
      <c r="A982" s="62" t="str">
        <f>'Trang tính9'!A983</f>
        <v/>
      </c>
    </row>
    <row r="983">
      <c r="A983" s="62" t="str">
        <f>'Trang tính9'!A984</f>
        <v/>
      </c>
    </row>
    <row r="984">
      <c r="A984" s="62" t="str">
        <f>'Trang tính9'!A985</f>
        <v/>
      </c>
    </row>
    <row r="985">
      <c r="A985" s="62" t="str">
        <f>'Trang tính9'!A986</f>
        <v/>
      </c>
    </row>
    <row r="986">
      <c r="A986" s="62" t="str">
        <f>'Trang tính9'!A987</f>
        <v/>
      </c>
    </row>
    <row r="987">
      <c r="A987" s="62" t="str">
        <f>'Trang tính9'!A988</f>
        <v/>
      </c>
    </row>
    <row r="988">
      <c r="A988" s="62" t="str">
        <f>'Trang tính9'!A989</f>
        <v/>
      </c>
    </row>
    <row r="989">
      <c r="A989" s="62" t="str">
        <f>'Trang tính9'!A990</f>
        <v/>
      </c>
    </row>
    <row r="990">
      <c r="A990" s="62" t="str">
        <f>'Trang tính9'!A991</f>
        <v/>
      </c>
    </row>
    <row r="991">
      <c r="A991" s="62" t="str">
        <f>'Trang tính9'!A992</f>
        <v/>
      </c>
    </row>
    <row r="992">
      <c r="A992" s="62" t="str">
        <f>'Trang tính9'!A993</f>
        <v/>
      </c>
    </row>
    <row r="993">
      <c r="A993" s="62" t="str">
        <f>'Trang tính9'!A994</f>
        <v/>
      </c>
    </row>
    <row r="994">
      <c r="A994" s="62" t="str">
        <f>'Trang tính9'!A995</f>
        <v/>
      </c>
    </row>
    <row r="995">
      <c r="A995" s="62" t="str">
        <f>'Trang tính9'!A996</f>
        <v/>
      </c>
    </row>
    <row r="996">
      <c r="A996" s="62" t="str">
        <f>'Trang tính9'!A997</f>
        <v/>
      </c>
    </row>
    <row r="997">
      <c r="A997" s="62" t="str">
        <f>'Trang tính9'!A998</f>
        <v/>
      </c>
    </row>
    <row r="998">
      <c r="A998" s="62" t="str">
        <f>'Trang tính9'!A999</f>
        <v/>
      </c>
    </row>
    <row r="999">
      <c r="A999" s="62" t="str">
        <f>'Trang tính9'!A1000</f>
        <v/>
      </c>
    </row>
    <row r="1000">
      <c r="A1000" s="62" t="str">
        <f>'Trang tính9'!A1001</f>
        <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4.13"/>
    <col customWidth="1" min="9" max="9" width="27.0"/>
  </cols>
  <sheetData>
    <row r="1">
      <c r="A1" s="62" t="str">
        <f>IFERROR(__xludf.DUMMYFUNCTION("IMPORTRANGE(""https://docs.google.com/spreadsheets/d/1xWgfWBN2arZ1r7lv8krzW0gA2TSar4SeUivN1iogvfk/edit?pli=1#gid=1653089193"",""DS Intents mới!g:g"")"),"Intents chốt")</f>
        <v>Intents chốt</v>
      </c>
      <c r="I1" s="26" t="s">
        <v>28512</v>
      </c>
      <c r="J1" s="26" t="s">
        <v>28513</v>
      </c>
    </row>
    <row r="2">
      <c r="A2" s="62" t="str">
        <f>IFERROR(__xludf.DUMMYFUNCTION("""COMPUTED_VALUE"""),"Khiếu nại tốc độ giao hàng")</f>
        <v>Khiếu nại tốc độ giao hàng</v>
      </c>
      <c r="I2" s="26" t="s">
        <v>25</v>
      </c>
      <c r="J2" s="26">
        <v>877.0</v>
      </c>
    </row>
    <row r="3">
      <c r="A3" s="62" t="str">
        <f>IFERROR(__xludf.DUMMYFUNCTION("""COMPUTED_VALUE"""),"Khiếu nại thái độ nhân viên giao hàng")</f>
        <v>Khiếu nại thái độ nhân viên giao hàng</v>
      </c>
      <c r="I3" s="26" t="s">
        <v>60</v>
      </c>
      <c r="J3" s="26">
        <v>857.0</v>
      </c>
    </row>
    <row r="4">
      <c r="A4" s="62" t="str">
        <f>IFERROR(__xludf.DUMMYFUNCTION("""COMPUTED_VALUE"""),"Khiếu nại cách đóng gói")</f>
        <v>Khiếu nại cách đóng gói</v>
      </c>
      <c r="I4" s="26" t="s">
        <v>24</v>
      </c>
      <c r="J4" s="26">
        <v>671.0</v>
      </c>
    </row>
    <row r="5">
      <c r="A5" s="62" t="str">
        <f>IFERROR(__xludf.DUMMYFUNCTION("""COMPUTED_VALUE"""),"Khiếu nại chốt thiếu hàng")</f>
        <v>Khiếu nại chốt thiếu hàng</v>
      </c>
      <c r="I5" s="26" t="s">
        <v>40</v>
      </c>
      <c r="J5" s="26">
        <v>558.0</v>
      </c>
    </row>
    <row r="6">
      <c r="A6" s="62" t="str">
        <f>IFERROR(__xludf.DUMMYFUNCTION("""COMPUTED_VALUE"""),"Khiếu nại nhắc chốt đơn")</f>
        <v>Khiếu nại nhắc chốt đơn</v>
      </c>
      <c r="I6" s="26" t="s">
        <v>28514</v>
      </c>
      <c r="J6" s="26">
        <v>506.0</v>
      </c>
    </row>
    <row r="7">
      <c r="A7" s="62" t="str">
        <f>IFERROR(__xludf.DUMMYFUNCTION("""COMPUTED_VALUE"""),"Khiếu nại thái độ")</f>
        <v>Khiếu nại thái độ</v>
      </c>
      <c r="I7" s="26" t="s">
        <v>28515</v>
      </c>
      <c r="J7" s="26">
        <v>379.0</v>
      </c>
    </row>
    <row r="8">
      <c r="A8" s="62" t="str">
        <f>IFERROR(__xludf.DUMMYFUNCTION("""COMPUTED_VALUE"""),"Khiếu nại quá trình thanh toán")</f>
        <v>Khiếu nại quá trình thanh toán</v>
      </c>
      <c r="I8" s="26" t="s">
        <v>547</v>
      </c>
      <c r="J8" s="26">
        <v>340.0</v>
      </c>
    </row>
    <row r="9">
      <c r="A9" s="62" t="str">
        <f>IFERROR(__xludf.DUMMYFUNCTION("""COMPUTED_VALUE"""),"Khiếu nại trả lời chậm")</f>
        <v>Khiếu nại trả lời chậm</v>
      </c>
      <c r="I9" s="26" t="s">
        <v>64</v>
      </c>
      <c r="J9" s="26">
        <v>267.0</v>
      </c>
    </row>
    <row r="10">
      <c r="A10" s="62" t="str">
        <f>IFERROR(__xludf.DUMMYFUNCTION("""COMPUTED_VALUE"""),"Khiếu nại quy trình đổi trả")</f>
        <v>Khiếu nại quy trình đổi trả</v>
      </c>
      <c r="I10" s="26" t="s">
        <v>1548</v>
      </c>
      <c r="J10" s="26">
        <v>231.0</v>
      </c>
    </row>
    <row r="11">
      <c r="A11" s="62" t="str">
        <f>IFERROR(__xludf.DUMMYFUNCTION("""COMPUTED_VALUE"""),"Khiếu nại chính sách đổi trả")</f>
        <v>Khiếu nại chính sách đổi trả</v>
      </c>
      <c r="I11" s="26" t="s">
        <v>399</v>
      </c>
      <c r="J11" s="26">
        <v>219.0</v>
      </c>
    </row>
    <row r="12">
      <c r="A12" s="62" t="str">
        <f>IFERROR(__xludf.DUMMYFUNCTION("""COMPUTED_VALUE"""),"Khiếu nại giao sai kích thước")</f>
        <v>Khiếu nại giao sai kích thước</v>
      </c>
      <c r="I12" s="26" t="s">
        <v>818</v>
      </c>
      <c r="J12" s="26">
        <v>200.0</v>
      </c>
    </row>
    <row r="13">
      <c r="A13" s="62" t="str">
        <f>IFERROR(__xludf.DUMMYFUNCTION("""COMPUTED_VALUE"""),"Khiếu nại giao sai sản phẩm")</f>
        <v>Khiếu nại giao sai sản phẩm</v>
      </c>
      <c r="I13" s="26" t="s">
        <v>530</v>
      </c>
      <c r="J13" s="26">
        <v>198.0</v>
      </c>
    </row>
    <row r="14">
      <c r="A14" s="62" t="str">
        <f>IFERROR(__xludf.DUMMYFUNCTION("""COMPUTED_VALUE"""),"Khiếu nại giao sai số lượng")</f>
        <v>Khiếu nại giao sai số lượng</v>
      </c>
      <c r="I14" s="26" t="s">
        <v>121</v>
      </c>
      <c r="J14" s="26">
        <v>186.0</v>
      </c>
    </row>
    <row r="15">
      <c r="A15" s="62" t="str">
        <f>IFERROR(__xludf.DUMMYFUNCTION("""COMPUTED_VALUE"""),"Khiếu nại giao sai kích cỡ")</f>
        <v>Khiếu nại giao sai kích cỡ</v>
      </c>
      <c r="I15" s="26" t="s">
        <v>28516</v>
      </c>
      <c r="J15" s="26">
        <v>186.0</v>
      </c>
    </row>
    <row r="16">
      <c r="A16" s="62" t="str">
        <f>IFERROR(__xludf.DUMMYFUNCTION("""COMPUTED_VALUE"""),"Khiếu nại giao sai màu")</f>
        <v>Khiếu nại giao sai màu</v>
      </c>
      <c r="I16" s="26" t="s">
        <v>815</v>
      </c>
      <c r="J16" s="26">
        <v>185.0</v>
      </c>
    </row>
    <row r="17">
      <c r="A17" s="62" t="str">
        <f>IFERROR(__xludf.DUMMYFUNCTION("""COMPUTED_VALUE"""),"Khiếu nại giao sai địa chỉ")</f>
        <v>Khiếu nại giao sai địa chỉ</v>
      </c>
      <c r="I17" s="26" t="s">
        <v>177</v>
      </c>
      <c r="J17" s="26">
        <v>184.0</v>
      </c>
    </row>
    <row r="18">
      <c r="A18" s="62" t="str">
        <f>IFERROR(__xludf.DUMMYFUNCTION("""COMPUTED_VALUE"""),"Khiếu nại màu sắc sản phẩm")</f>
        <v>Khiếu nại màu sắc sản phẩm</v>
      </c>
      <c r="I18" s="26" t="s">
        <v>52</v>
      </c>
      <c r="J18" s="26">
        <v>183.0</v>
      </c>
    </row>
    <row r="19">
      <c r="A19" s="62" t="str">
        <f>IFERROR(__xludf.DUMMYFUNCTION("""COMPUTED_VALUE"""),"Khiếu nại chất lượng sản phẩm")</f>
        <v>Khiếu nại chất lượng sản phẩm</v>
      </c>
      <c r="I19" s="26" t="s">
        <v>1776</v>
      </c>
      <c r="J19" s="26">
        <v>173.0</v>
      </c>
    </row>
    <row r="20">
      <c r="A20" s="62" t="str">
        <f>IFERROR(__xludf.DUMMYFUNCTION("""COMPUTED_VALUE"""),"Khiếu nại độ bền sản phẩm")</f>
        <v>Khiếu nại độ bền sản phẩm</v>
      </c>
      <c r="I20" s="26" t="s">
        <v>88</v>
      </c>
      <c r="J20" s="26">
        <v>170.0</v>
      </c>
    </row>
    <row r="21">
      <c r="A21" s="62" t="str">
        <f>IFERROR(__xludf.DUMMYFUNCTION("""COMPUTED_VALUE"""),"Khiếu nại chất liệu")</f>
        <v>Khiếu nại chất liệu</v>
      </c>
      <c r="I21" s="26" t="s">
        <v>733</v>
      </c>
      <c r="J21" s="26">
        <v>169.0</v>
      </c>
    </row>
    <row r="22">
      <c r="A22" s="62" t="str">
        <f>IFERROR(__xludf.DUMMYFUNCTION("""COMPUTED_VALUE"""),"Khiếu nại khác")</f>
        <v>Khiếu nại khác</v>
      </c>
      <c r="I22" s="26" t="s">
        <v>83</v>
      </c>
      <c r="J22" s="26">
        <v>157.0</v>
      </c>
    </row>
    <row r="23">
      <c r="A23" s="62" t="str">
        <f>IFERROR(__xludf.DUMMYFUNCTION("""COMPUTED_VALUE"""),"Đánh giá chất lượng sản phẩm tốt")</f>
        <v>Đánh giá chất lượng sản phẩm tốt</v>
      </c>
      <c r="I23" s="26" t="s">
        <v>46</v>
      </c>
      <c r="J23" s="26">
        <v>156.0</v>
      </c>
    </row>
    <row r="24">
      <c r="A24" s="62" t="str">
        <f>IFERROR(__xludf.DUMMYFUNCTION("""COMPUTED_VALUE"""),"Đánh giá thái độ tốt")</f>
        <v>Đánh giá thái độ tốt</v>
      </c>
      <c r="I24" s="26" t="s">
        <v>614</v>
      </c>
      <c r="J24" s="26">
        <v>155.0</v>
      </c>
    </row>
    <row r="25">
      <c r="A25" s="62" t="str">
        <f>IFERROR(__xludf.DUMMYFUNCTION("""COMPUTED_VALUE"""),"Đánh giá quy cách đóng gói tốt")</f>
        <v>Đánh giá quy cách đóng gói tốt</v>
      </c>
      <c r="I25" s="26" t="s">
        <v>65</v>
      </c>
      <c r="J25" s="26">
        <v>149.0</v>
      </c>
    </row>
    <row r="26">
      <c r="A26" s="62" t="str">
        <f>IFERROR(__xludf.DUMMYFUNCTION("""COMPUTED_VALUE"""),"Đánh giá hậu mãi tốt")</f>
        <v>Đánh giá hậu mãi tốt</v>
      </c>
      <c r="I26" s="26" t="s">
        <v>280</v>
      </c>
      <c r="J26" s="26">
        <v>140.0</v>
      </c>
    </row>
    <row r="27">
      <c r="A27" s="62" t="str">
        <f>IFERROR(__xludf.DUMMYFUNCTION("""COMPUTED_VALUE"""),"Đánh giá tốc độ giao hàng nhanh")</f>
        <v>Đánh giá tốc độ giao hàng nhanh</v>
      </c>
      <c r="I27" s="26" t="s">
        <v>188</v>
      </c>
      <c r="J27" s="26">
        <v>139.0</v>
      </c>
    </row>
    <row r="28">
      <c r="A28" s="62" t="str">
        <f>IFERROR(__xludf.DUMMYFUNCTION("""COMPUTED_VALUE"""),"Đánh giá thái độ nhân viên giao hàng tốt")</f>
        <v>Đánh giá thái độ nhân viên giao hàng tốt</v>
      </c>
      <c r="I28" s="26" t="s">
        <v>28517</v>
      </c>
      <c r="J28" s="26">
        <v>138.0</v>
      </c>
    </row>
    <row r="29">
      <c r="A29" s="62" t="str">
        <f>IFERROR(__xludf.DUMMYFUNCTION("""COMPUTED_VALUE"""),"Chốt đơn")</f>
        <v>Chốt đơn</v>
      </c>
      <c r="I29" s="26" t="s">
        <v>893</v>
      </c>
      <c r="J29" s="26">
        <v>137.0</v>
      </c>
    </row>
    <row r="30">
      <c r="A30" s="62" t="str">
        <f>IFERROR(__xludf.DUMMYFUNCTION("""COMPUTED_VALUE"""),"Chốt không mua")</f>
        <v>Chốt không mua</v>
      </c>
      <c r="I30" s="26" t="s">
        <v>42</v>
      </c>
      <c r="J30" s="26">
        <v>136.0</v>
      </c>
    </row>
    <row r="31">
      <c r="A31" s="62" t="str">
        <f>IFERROR(__xludf.DUMMYFUNCTION("""COMPUTED_VALUE"""),"Chốt địa chỉ công ty, cơ quan nhận hàng ")</f>
        <v>Chốt địa chỉ công ty, cơ quan nhận hàng </v>
      </c>
      <c r="I31" s="26" t="s">
        <v>1169</v>
      </c>
      <c r="J31" s="26">
        <v>134.0</v>
      </c>
    </row>
    <row r="32">
      <c r="A32" s="62" t="str">
        <f>IFERROR(__xludf.DUMMYFUNCTION("""COMPUTED_VALUE"""),"Chốt địa chỉ nhà nhận hàng")</f>
        <v>Chốt địa chỉ nhà nhận hàng</v>
      </c>
      <c r="I32" s="26" t="s">
        <v>76</v>
      </c>
      <c r="J32" s="26">
        <v>132.0</v>
      </c>
    </row>
    <row r="33">
      <c r="A33" s="62" t="str">
        <f>IFERROR(__xludf.DUMMYFUNCTION("""COMPUTED_VALUE"""),"Chốt địa chỉ cửa hàng nhận hàng")</f>
        <v>Chốt địa chỉ cửa hàng nhận hàng</v>
      </c>
      <c r="I33" s="26" t="s">
        <v>372</v>
      </c>
      <c r="J33" s="26">
        <v>132.0</v>
      </c>
    </row>
    <row r="34">
      <c r="A34" s="62" t="str">
        <f>IFERROR(__xludf.DUMMYFUNCTION("""COMPUTED_VALUE"""),"Chốt địa chỉ trường học nhận hàng")</f>
        <v>Chốt địa chỉ trường học nhận hàng</v>
      </c>
      <c r="I34" s="26" t="s">
        <v>72</v>
      </c>
      <c r="J34" s="26">
        <v>132.0</v>
      </c>
    </row>
    <row r="35">
      <c r="A35" s="62" t="str">
        <f>IFERROR(__xludf.DUMMYFUNCTION("""COMPUTED_VALUE"""),"Chốt giá sản phẩm")</f>
        <v>Chốt giá sản phẩm</v>
      </c>
      <c r="I35" s="26" t="s">
        <v>722</v>
      </c>
      <c r="J35" s="26">
        <v>125.0</v>
      </c>
    </row>
    <row r="36">
      <c r="A36" s="62" t="str">
        <f>IFERROR(__xludf.DUMMYFUNCTION("""COMPUTED_VALUE"""),"Chốt gom đơn/Gom hàng")</f>
        <v>Chốt gom đơn/Gom hàng</v>
      </c>
      <c r="I36" s="26" t="s">
        <v>416</v>
      </c>
      <c r="J36" s="26">
        <v>124.0</v>
      </c>
    </row>
    <row r="37">
      <c r="A37" s="62" t="str">
        <f>IFERROR(__xludf.DUMMYFUNCTION("""COMPUTED_VALUE"""),"Chốt hoạ tiết")</f>
        <v>Chốt hoạ tiết</v>
      </c>
      <c r="I37" s="26" t="s">
        <v>845</v>
      </c>
      <c r="J37" s="26">
        <v>123.0</v>
      </c>
    </row>
    <row r="38">
      <c r="A38" s="62" t="str">
        <f>IFERROR(__xludf.DUMMYFUNCTION("""COMPUTED_VALUE"""),"Chốt kích cỡ")</f>
        <v>Chốt kích cỡ</v>
      </c>
      <c r="I38" s="26" t="s">
        <v>22</v>
      </c>
      <c r="J38" s="26">
        <v>120.0</v>
      </c>
    </row>
    <row r="39">
      <c r="A39" s="62" t="str">
        <f>IFERROR(__xludf.DUMMYFUNCTION("""COMPUTED_VALUE"""),"Chốt kích thước")</f>
        <v>Chốt kích thước</v>
      </c>
      <c r="I39" s="26" t="s">
        <v>835</v>
      </c>
      <c r="J39" s="26">
        <v>120.0</v>
      </c>
    </row>
    <row r="40">
      <c r="A40" s="62" t="str">
        <f>IFERROR(__xludf.DUMMYFUNCTION("""COMPUTED_VALUE"""),"Chốt màu sắc")</f>
        <v>Chốt màu sắc</v>
      </c>
      <c r="I40" s="26" t="s">
        <v>28518</v>
      </c>
      <c r="J40" s="26">
        <v>117.0</v>
      </c>
    </row>
    <row r="41">
      <c r="A41" s="62" t="str">
        <f>IFERROR(__xludf.DUMMYFUNCTION("""COMPUTED_VALUE"""),"Chốt mua để thử")</f>
        <v>Chốt mua để thử</v>
      </c>
      <c r="I41" s="26" t="s">
        <v>28519</v>
      </c>
      <c r="J41" s="26">
        <v>115.0</v>
      </c>
    </row>
    <row r="42">
      <c r="A42" s="62" t="str">
        <f>IFERROR(__xludf.DUMMYFUNCTION("""COMPUTED_VALUE"""),"Chốt mua lại")</f>
        <v>Chốt mua lại</v>
      </c>
      <c r="I42" s="26" t="s">
        <v>28520</v>
      </c>
      <c r="J42" s="26">
        <v>112.0</v>
      </c>
    </row>
    <row r="43">
      <c r="A43" s="62" t="str">
        <f>IFERROR(__xludf.DUMMYFUNCTION("""COMPUTED_VALUE"""),"Chốt mua thêm")</f>
        <v>Chốt mua thêm</v>
      </c>
      <c r="I43" s="26" t="s">
        <v>502</v>
      </c>
      <c r="J43" s="26">
        <v>111.0</v>
      </c>
    </row>
    <row r="44">
      <c r="A44" s="62" t="str">
        <f>IFERROR(__xludf.DUMMYFUNCTION("""COMPUTED_VALUE"""),"Chốt mã sản phẩm")</f>
        <v>Chốt mã sản phẩm</v>
      </c>
      <c r="I44" s="26" t="s">
        <v>728</v>
      </c>
      <c r="J44" s="26">
        <v>109.0</v>
      </c>
    </row>
    <row r="45">
      <c r="A45" s="62" t="str">
        <f>IFERROR(__xludf.DUMMYFUNCTION("""COMPUTED_VALUE"""),"Chốt khối lượng")</f>
        <v>Chốt khối lượng</v>
      </c>
      <c r="I45" s="26" t="s">
        <v>1042</v>
      </c>
      <c r="J45" s="26">
        <v>108.0</v>
      </c>
    </row>
    <row r="46">
      <c r="A46" s="33" t="str">
        <f>IFERROR(__xludf.DUMMYFUNCTION("""COMPUTED_VALUE"""),"Chốt sản phẩm Dụng cụ sửa chữa ô tô, xe máy")</f>
        <v>Chốt sản phẩm Dụng cụ sửa chữa ô tô, xe máy</v>
      </c>
      <c r="I46" s="26" t="s">
        <v>8</v>
      </c>
      <c r="J46" s="26">
        <v>107.0</v>
      </c>
    </row>
    <row r="47">
      <c r="A47" s="33" t="str">
        <f>IFERROR(__xludf.DUMMYFUNCTION("""COMPUTED_VALUE"""),"Chốt sản phẩm Ô tô")</f>
        <v>Chốt sản phẩm Ô tô</v>
      </c>
      <c r="I47" s="26" t="s">
        <v>10</v>
      </c>
      <c r="J47" s="26">
        <v>106.0</v>
      </c>
    </row>
    <row r="48">
      <c r="A48" s="33" t="str">
        <f>IFERROR(__xludf.DUMMYFUNCTION("""COMPUTED_VALUE"""),"Chốt sản phẩm Mô tô, xe máy")</f>
        <v>Chốt sản phẩm Mô tô, xe máy</v>
      </c>
      <c r="I48" s="26" t="s">
        <v>117</v>
      </c>
      <c r="J48" s="26">
        <v>105.0</v>
      </c>
    </row>
    <row r="49">
      <c r="A49" s="33" t="str">
        <f>IFERROR(__xludf.DUMMYFUNCTION("""COMPUTED_VALUE"""),"Chốt sản phẩm Xe đạp, xe điện")</f>
        <v>Chốt sản phẩm Xe đạp, xe điện</v>
      </c>
      <c r="I49" s="26" t="s">
        <v>874</v>
      </c>
      <c r="J49" s="26">
        <v>102.0</v>
      </c>
    </row>
    <row r="50">
      <c r="A50" s="33" t="str">
        <f>IFERROR(__xludf.DUMMYFUNCTION("""COMPUTED_VALUE"""),"Chốt sản phẩm Phụ kiện xe đạp")</f>
        <v>Chốt sản phẩm Phụ kiện xe đạp</v>
      </c>
      <c r="I50" s="26" t="s">
        <v>758</v>
      </c>
      <c r="J50" s="26">
        <v>80.0</v>
      </c>
    </row>
    <row r="51">
      <c r="A51" s="33" t="str">
        <f>IFERROR(__xludf.DUMMYFUNCTION("""COMPUTED_VALUE"""),"Chốt sản phẩm Phụ kiện/Phụ tùng xe máy")</f>
        <v>Chốt sản phẩm Phụ kiện/Phụ tùng xe máy</v>
      </c>
      <c r="I51" s="26" t="s">
        <v>1334</v>
      </c>
      <c r="J51" s="26">
        <v>78.0</v>
      </c>
    </row>
    <row r="52">
      <c r="A52" s="62" t="str">
        <f>IFERROR(__xludf.DUMMYFUNCTION("""COMPUTED_VALUE"""),"Chốt sản phẩm Phụ kiện/Phụ tùng ô tô")</f>
        <v>Chốt sản phẩm Phụ kiện/Phụ tùng ô tô</v>
      </c>
      <c r="I52" s="26" t="s">
        <v>28521</v>
      </c>
      <c r="J52" s="26">
        <v>66.0</v>
      </c>
    </row>
    <row r="53">
      <c r="A53" s="33" t="str">
        <f>IFERROR(__xludf.DUMMYFUNCTION("""COMPUTED_VALUE"""),"Chốt sản phẩm phương tiện vận chuyển khác")</f>
        <v>Chốt sản phẩm phương tiện vận chuyển khác</v>
      </c>
      <c r="I53" s="26" t="s">
        <v>946</v>
      </c>
      <c r="J53" s="26">
        <v>59.0</v>
      </c>
    </row>
    <row r="54">
      <c r="A54" s="33" t="str">
        <f>IFERROR(__xludf.DUMMYFUNCTION("""COMPUTED_VALUE"""),"Chốt sản phẩm Quần áo nam/nữ")</f>
        <v>Chốt sản phẩm Quần áo nam/nữ</v>
      </c>
      <c r="I54" s="26" t="s">
        <v>780</v>
      </c>
      <c r="J54" s="26">
        <v>55.0</v>
      </c>
    </row>
    <row r="55">
      <c r="A55" s="62" t="str">
        <f>IFERROR(__xludf.DUMMYFUNCTION("""COMPUTED_VALUE"""),"Chốt sản phẩm Phụ kiện thời trang")</f>
        <v>Chốt sản phẩm Phụ kiện thời trang</v>
      </c>
      <c r="I55" s="26" t="s">
        <v>555</v>
      </c>
      <c r="J55" s="26">
        <v>50.0</v>
      </c>
    </row>
    <row r="56">
      <c r="A56" s="33" t="str">
        <f>IFERROR(__xludf.DUMMYFUNCTION("""COMPUTED_VALUE"""),"Chốt sản phẩm Giày dép nam/nữ")</f>
        <v>Chốt sản phẩm Giày dép nam/nữ</v>
      </c>
      <c r="I56" s="26" t="s">
        <v>650</v>
      </c>
      <c r="J56" s="26">
        <v>41.0</v>
      </c>
    </row>
    <row r="57">
      <c r="A57" s="33" t="str">
        <f>IFERROR(__xludf.DUMMYFUNCTION("""COMPUTED_VALUE"""),"Chốt sản phẩm Phụ kiện giày dép (Làm đẹp)")</f>
        <v>Chốt sản phẩm Phụ kiện giày dép (Làm đẹp)</v>
      </c>
      <c r="I57" s="26" t="s">
        <v>28522</v>
      </c>
      <c r="J57" s="26">
        <v>38.0</v>
      </c>
    </row>
    <row r="58">
      <c r="A58" s="33" t="str">
        <f>IFERROR(__xludf.DUMMYFUNCTION("""COMPUTED_VALUE"""),"Chốt sản phẩm Phụ kiện giày dép (Chăm sóc)")</f>
        <v>Chốt sản phẩm Phụ kiện giày dép (Chăm sóc)</v>
      </c>
      <c r="I58" s="26" t="s">
        <v>59</v>
      </c>
      <c r="J58" s="26">
        <v>36.0</v>
      </c>
    </row>
    <row r="59">
      <c r="A59" s="33" t="str">
        <f>IFERROR(__xludf.DUMMYFUNCTION("""COMPUTED_VALUE"""),"Chốt sản phẩm thời trang khác")</f>
        <v>Chốt sản phẩm thời trang khác</v>
      </c>
      <c r="I59" s="26" t="s">
        <v>479</v>
      </c>
      <c r="J59" s="26">
        <v>15.0</v>
      </c>
    </row>
    <row r="60">
      <c r="A60" s="33" t="str">
        <f>IFERROR(__xludf.DUMMYFUNCTION("""COMPUTED_VALUE"""),"Chốt sản phẩm Đồ ăn vặt")</f>
        <v>Chốt sản phẩm Đồ ăn vặt</v>
      </c>
      <c r="I60" s="26" t="s">
        <v>939</v>
      </c>
      <c r="J60" s="26">
        <v>14.0</v>
      </c>
    </row>
    <row r="61">
      <c r="A61" s="62" t="str">
        <f>IFERROR(__xludf.DUMMYFUNCTION("""COMPUTED_VALUE"""),"Chốt sản phẩm Sữa - trứng")</f>
        <v>Chốt sản phẩm Sữa - trứng</v>
      </c>
      <c r="I61" s="26" t="s">
        <v>374</v>
      </c>
      <c r="J61" s="26">
        <v>13.0</v>
      </c>
    </row>
    <row r="62">
      <c r="A62" s="33" t="str">
        <f>IFERROR(__xludf.DUMMYFUNCTION("""COMPUTED_VALUE"""),"Chốt sản phẩm Đồ uống")</f>
        <v>Chốt sản phẩm Đồ uống</v>
      </c>
      <c r="I62" s="26" t="s">
        <v>683</v>
      </c>
      <c r="J62" s="26">
        <v>12.0</v>
      </c>
    </row>
    <row r="63">
      <c r="A63" s="33" t="str">
        <f>IFERROR(__xludf.DUMMYFUNCTION("""COMPUTED_VALUE"""),"Chốt sản phẩm Nhu yếu phẩm")</f>
        <v>Chốt sản phẩm Nhu yếu phẩm</v>
      </c>
      <c r="I63" s="26" t="s">
        <v>28523</v>
      </c>
      <c r="J63" s="26">
        <v>4.0</v>
      </c>
    </row>
    <row r="64">
      <c r="A64" s="33" t="str">
        <f>IFERROR(__xludf.DUMMYFUNCTION("""COMPUTED_VALUE"""),"Chốt sản phẩm Bộ quà tặng")</f>
        <v>Chốt sản phẩm Bộ quà tặng</v>
      </c>
      <c r="I64" s="26" t="s">
        <v>420</v>
      </c>
      <c r="J64" s="26">
        <v>3.0</v>
      </c>
    </row>
    <row r="65">
      <c r="A65" s="62" t="str">
        <f>IFERROR(__xludf.DUMMYFUNCTION("""COMPUTED_VALUE"""),"Chốt sản phẩm Nguyên liệu nấu ăn")</f>
        <v>Chốt sản phẩm Nguyên liệu nấu ăn</v>
      </c>
      <c r="I65" s="26" t="s">
        <v>11255</v>
      </c>
      <c r="J65" s="26">
        <v>1.0</v>
      </c>
    </row>
    <row r="66">
      <c r="A66" s="62" t="str">
        <f>IFERROR(__xludf.DUMMYFUNCTION("""COMPUTED_VALUE"""),"Chốt sản phẩm Đồ uống có cồn")</f>
        <v>Chốt sản phẩm Đồ uống có cồn</v>
      </c>
      <c r="I66" s="26" t="s">
        <v>95</v>
      </c>
      <c r="J66" s="26">
        <v>1.0</v>
      </c>
    </row>
    <row r="67">
      <c r="A67" s="62" t="str">
        <f>IFERROR(__xludf.DUMMYFUNCTION("""COMPUTED_VALUE"""),"Chốt sản phẩm Đồ làm bánh")</f>
        <v>Chốt sản phẩm Đồ làm bánh</v>
      </c>
      <c r="I67" s="26" t="s">
        <v>15</v>
      </c>
      <c r="J67" s="26">
        <v>0.0</v>
      </c>
    </row>
    <row r="68">
      <c r="A68" s="62" t="str">
        <f>IFERROR(__xludf.DUMMYFUNCTION("""COMPUTED_VALUE"""),"Chốt sản phẩm Ngũ cốc &amp; mứt")</f>
        <v>Chốt sản phẩm Ngũ cốc &amp; mứt</v>
      </c>
      <c r="I68" s="26" t="s">
        <v>989</v>
      </c>
      <c r="J68" s="26">
        <v>0.0</v>
      </c>
    </row>
    <row r="69">
      <c r="A69" s="62" t="str">
        <f>IFERROR(__xludf.DUMMYFUNCTION("""COMPUTED_VALUE"""),"Chốt sản phẩm Các loại bánh")</f>
        <v>Chốt sản phẩm Các loại bánh</v>
      </c>
      <c r="I69" s="26" t="s">
        <v>1262</v>
      </c>
      <c r="J69" s="26">
        <v>0.0</v>
      </c>
    </row>
    <row r="70">
      <c r="A70" s="62" t="str">
        <f>IFERROR(__xludf.DUMMYFUNCTION("""COMPUTED_VALUE"""),"Chốt sản phẩm Đồ chế biến sẵn")</f>
        <v>Chốt sản phẩm Đồ chế biến sẵn</v>
      </c>
      <c r="I70" s="26" t="s">
        <v>4084</v>
      </c>
      <c r="J70" s="26">
        <v>0.0</v>
      </c>
    </row>
    <row r="71">
      <c r="A71" s="62" t="str">
        <f>IFERROR(__xludf.DUMMYFUNCTION("""COMPUTED_VALUE"""),"Chốt sản phẩm Thực phẩm tươi sống &amp; đông lạnh")</f>
        <v>Chốt sản phẩm Thực phẩm tươi sống &amp; đông lạnh</v>
      </c>
      <c r="I71" s="26" t="s">
        <v>28524</v>
      </c>
      <c r="J71" s="26">
        <v>0.0</v>
      </c>
    </row>
    <row r="72">
      <c r="A72" s="62" t="str">
        <f>IFERROR(__xludf.DUMMYFUNCTION("""COMPUTED_VALUE"""),"Chốt sản phẩm bách hoá khác")</f>
        <v>Chốt sản phẩm bách hoá khác</v>
      </c>
      <c r="I72" s="26" t="s">
        <v>365</v>
      </c>
      <c r="J72" s="26">
        <v>0.0</v>
      </c>
    </row>
    <row r="73">
      <c r="A73" s="62" t="str">
        <f>IFERROR(__xludf.DUMMYFUNCTION("""COMPUTED_VALUE"""),"Chốt sản phẩm Phụ kiện trẻ em &amp; trẻ sơ sinh")</f>
        <v>Chốt sản phẩm Phụ kiện trẻ em &amp; trẻ sơ sinh</v>
      </c>
      <c r="I73" s="26" t="s">
        <v>28525</v>
      </c>
      <c r="J73" s="26">
        <v>0.0</v>
      </c>
    </row>
    <row r="74">
      <c r="A74" s="62" t="str">
        <f>IFERROR(__xludf.DUMMYFUNCTION("""COMPUTED_VALUE"""),"Chốt sản phẩm Phụ kiện mẹ bầu")</f>
        <v>Chốt sản phẩm Phụ kiện mẹ bầu</v>
      </c>
      <c r="I74" s="26" t="s">
        <v>28526</v>
      </c>
      <c r="J74" s="26">
        <v>0.0</v>
      </c>
    </row>
    <row r="75">
      <c r="A75" s="62" t="str">
        <f>IFERROR(__xludf.DUMMYFUNCTION("""COMPUTED_VALUE"""),"Chốt sản phẩm Quần áo trẻ em &amp; trẻ sơ sinh")</f>
        <v>Chốt sản phẩm Quần áo trẻ em &amp; trẻ sơ sinh</v>
      </c>
      <c r="I75" s="26" t="s">
        <v>28527</v>
      </c>
      <c r="J75" s="26">
        <v>0.0</v>
      </c>
    </row>
    <row r="76">
      <c r="A76" s="62" t="str">
        <f>IFERROR(__xludf.DUMMYFUNCTION("""COMPUTED_VALUE"""),"Chốt sản phẩm Quần áo mẹ bầu")</f>
        <v>Chốt sản phẩm Quần áo mẹ bầu</v>
      </c>
      <c r="I76" s="26" t="s">
        <v>28528</v>
      </c>
      <c r="J76" s="26">
        <v>0.0</v>
      </c>
    </row>
    <row r="77">
      <c r="A77" s="62" t="str">
        <f>IFERROR(__xludf.DUMMYFUNCTION("""COMPUTED_VALUE"""),"Chốt sản phẩm Đồ dùng cho bé")</f>
        <v>Chốt sản phẩm Đồ dùng cho bé</v>
      </c>
      <c r="I77" s="26" t="s">
        <v>28529</v>
      </c>
      <c r="J77" s="26">
        <v>0.0</v>
      </c>
    </row>
    <row r="78">
      <c r="A78" s="62" t="str">
        <f>IFERROR(__xludf.DUMMYFUNCTION("""COMPUTED_VALUE"""),"Chốt sản phẩm Đồ chơi trẻ em")</f>
        <v>Chốt sản phẩm Đồ chơi trẻ em</v>
      </c>
      <c r="I78" s="26" t="s">
        <v>28530</v>
      </c>
      <c r="J78" s="26">
        <v>0.0</v>
      </c>
    </row>
    <row r="79">
      <c r="A79" s="62" t="str">
        <f>IFERROR(__xludf.DUMMYFUNCTION("""COMPUTED_VALUE"""),"Chốt sản phẩm Tã &amp; bô em bé")</f>
        <v>Chốt sản phẩm Tã &amp; bô em bé</v>
      </c>
      <c r="I79" s="26" t="s">
        <v>28531</v>
      </c>
      <c r="J79" s="26">
        <v>0.0</v>
      </c>
    </row>
    <row r="80">
      <c r="A80" s="62" t="str">
        <f>IFERROR(__xludf.DUMMYFUNCTION("""COMPUTED_VALUE"""),"Chốt sản phẩm Sữa công thức &amp; Thực phẩm cho bé")</f>
        <v>Chốt sản phẩm Sữa công thức &amp; Thực phẩm cho bé</v>
      </c>
      <c r="I80" s="26" t="s">
        <v>28532</v>
      </c>
      <c r="J80" s="26">
        <v>0.0</v>
      </c>
    </row>
    <row r="81">
      <c r="A81" s="62" t="str">
        <f>IFERROR(__xludf.DUMMYFUNCTION("""COMPUTED_VALUE"""),"Chốt sản phẩm Bộ &amp; Gói quà tặng")</f>
        <v>Chốt sản phẩm Bộ &amp; Gói quà tặng</v>
      </c>
      <c r="I81" s="26" t="s">
        <v>28533</v>
      </c>
      <c r="J81" s="26">
        <v>0.0</v>
      </c>
    </row>
    <row r="82">
      <c r="A82" s="62" t="str">
        <f>IFERROR(__xludf.DUMMYFUNCTION("""COMPUTED_VALUE"""),"Chốt sản phẩm Chăm sóc sức khỏe mẹ")</f>
        <v>Chốt sản phẩm Chăm sóc sức khỏe mẹ</v>
      </c>
      <c r="I82" s="26" t="s">
        <v>28534</v>
      </c>
      <c r="J82" s="26">
        <v>0.0</v>
      </c>
    </row>
    <row r="83">
      <c r="A83" s="62" t="str">
        <f>IFERROR(__xludf.DUMMYFUNCTION("""COMPUTED_VALUE"""),"Chốt sản phẩm Chăm sóc sức khỏe bé")</f>
        <v>Chốt sản phẩm Chăm sóc sức khỏe bé</v>
      </c>
      <c r="I83" s="26" t="s">
        <v>28535</v>
      </c>
      <c r="J83" s="26">
        <v>0.0</v>
      </c>
    </row>
    <row r="84">
      <c r="A84" s="62" t="str">
        <f>IFERROR(__xludf.DUMMYFUNCTION("""COMPUTED_VALUE"""),"Chốt sản phẩm mẹ và bé khác")</f>
        <v>Chốt sản phẩm mẹ và bé khác</v>
      </c>
      <c r="I84" s="26" t="s">
        <v>28536</v>
      </c>
      <c r="J84" s="26">
        <v>0.0</v>
      </c>
    </row>
    <row r="85">
      <c r="A85" s="62" t="str">
        <f>IFERROR(__xludf.DUMMYFUNCTION("""COMPUTED_VALUE"""),"Chốt sản phẩm Thiết bị âm thanh")</f>
        <v>Chốt sản phẩm Thiết bị âm thanh</v>
      </c>
      <c r="I85" s="26" t="s">
        <v>28537</v>
      </c>
      <c r="J85" s="26">
        <v>0.0</v>
      </c>
    </row>
    <row r="86">
      <c r="A86" s="62" t="str">
        <f>IFERROR(__xludf.DUMMYFUNCTION("""COMPUTED_VALUE"""),"Chốt sản phẩm Phụ kiện âm thanh")</f>
        <v>Chốt sản phẩm Phụ kiện âm thanh</v>
      </c>
      <c r="I86" s="26" t="s">
        <v>28538</v>
      </c>
      <c r="J86" s="26">
        <v>0.0</v>
      </c>
    </row>
    <row r="87">
      <c r="A87" s="62" t="str">
        <f>IFERROR(__xludf.DUMMYFUNCTION("""COMPUTED_VALUE"""),"Chốt sản phẩm Điện thoại và Phụ kiện")</f>
        <v>Chốt sản phẩm Điện thoại và Phụ kiện</v>
      </c>
      <c r="I87" s="26" t="s">
        <v>28539</v>
      </c>
      <c r="J87" s="26">
        <v>0.0</v>
      </c>
    </row>
    <row r="88">
      <c r="A88" s="62" t="str">
        <f>IFERROR(__xludf.DUMMYFUNCTION("""COMPUTED_VALUE"""),"Chốt sản phẩm Máy tính bảng và phụ kiện")</f>
        <v>Chốt sản phẩm Máy tính bảng và phụ kiện</v>
      </c>
      <c r="I88" s="26" t="s">
        <v>28540</v>
      </c>
      <c r="J88" s="26">
        <v>0.0</v>
      </c>
    </row>
    <row r="89">
      <c r="A89" s="62" t="str">
        <f>IFERROR(__xludf.DUMMYFUNCTION("""COMPUTED_VALUE"""),"Chốt sản phẩm Máy tính và laptop")</f>
        <v>Chốt sản phẩm Máy tính và laptop</v>
      </c>
      <c r="I89" s="26" t="s">
        <v>28541</v>
      </c>
      <c r="J89" s="26">
        <v>0.0</v>
      </c>
    </row>
    <row r="90">
      <c r="A90" s="62" t="str">
        <f>IFERROR(__xludf.DUMMYFUNCTION("""COMPUTED_VALUE"""),"Chốt sản phẩm Phụ kiện máy tính")</f>
        <v>Chốt sản phẩm Phụ kiện máy tính</v>
      </c>
      <c r="I90" s="26" t="s">
        <v>28542</v>
      </c>
      <c r="J90" s="26">
        <v>0.0</v>
      </c>
    </row>
    <row r="91">
      <c r="A91" s="62" t="str">
        <f>IFERROR(__xludf.DUMMYFUNCTION("""COMPUTED_VALUE"""),"Chốt sản phẩm Linh kiện máy tính")</f>
        <v>Chốt sản phẩm Linh kiện máy tính</v>
      </c>
      <c r="I91" s="26" t="s">
        <v>28543</v>
      </c>
      <c r="J91" s="26">
        <v>0.0</v>
      </c>
    </row>
    <row r="92">
      <c r="A92" s="62" t="str">
        <f>IFERROR(__xludf.DUMMYFUNCTION("""COMPUTED_VALUE"""),"Chốt sản phẩm Thiết bị văn phòng")</f>
        <v>Chốt sản phẩm Thiết bị văn phòng</v>
      </c>
      <c r="I92" s="26" t="s">
        <v>28544</v>
      </c>
      <c r="J92" s="26">
        <v>0.0</v>
      </c>
    </row>
    <row r="93">
      <c r="A93" s="62" t="str">
        <f>IFERROR(__xludf.DUMMYFUNCTION("""COMPUTED_VALUE"""),"Chốt sản phẩm Máy ảnh và máy quay phim")</f>
        <v>Chốt sản phẩm Máy ảnh và máy quay phim</v>
      </c>
      <c r="I93" s="26" t="s">
        <v>28545</v>
      </c>
      <c r="J93" s="26">
        <v>0.0</v>
      </c>
    </row>
    <row r="94">
      <c r="A94" s="62" t="str">
        <f>IFERROR(__xludf.DUMMYFUNCTION("""COMPUTED_VALUE"""),"Chốt sản phẩm Phụ kiện máy ảnh, máy quay phim")</f>
        <v>Chốt sản phẩm Phụ kiện máy ảnh, máy quay phim</v>
      </c>
      <c r="I94" s="26" t="s">
        <v>28546</v>
      </c>
      <c r="J94" s="26">
        <v>0.0</v>
      </c>
    </row>
    <row r="95">
      <c r="A95" s="62" t="str">
        <f>IFERROR(__xludf.DUMMYFUNCTION("""COMPUTED_VALUE"""),"Chốt sản phẩm Camera giám sát và camera hệ thống")</f>
        <v>Chốt sản phẩm Camera giám sát và camera hệ thống</v>
      </c>
      <c r="I95" s="26" t="s">
        <v>28547</v>
      </c>
      <c r="J95" s="26">
        <v>0.0</v>
      </c>
    </row>
    <row r="96">
      <c r="A96" s="62" t="str">
        <f>IFERROR(__xludf.DUMMYFUNCTION("""COMPUTED_VALUE"""),"Chốt sản phẩm Máy bay camera và phụ kiện")</f>
        <v>Chốt sản phẩm Máy bay camera và phụ kiện</v>
      </c>
      <c r="I96" s="26" t="s">
        <v>28548</v>
      </c>
      <c r="J96" s="26">
        <v>0.0</v>
      </c>
    </row>
    <row r="97">
      <c r="A97" s="62" t="str">
        <f>IFERROR(__xludf.DUMMYFUNCTION("""COMPUTED_VALUE"""),"Chốt sản phẩm Thiết bị mạng")</f>
        <v>Chốt sản phẩm Thiết bị mạng</v>
      </c>
      <c r="I97" s="26" t="s">
        <v>28549</v>
      </c>
      <c r="J97" s="26">
        <v>0.0</v>
      </c>
    </row>
    <row r="98">
      <c r="A98" s="62" t="str">
        <f>IFERROR(__xludf.DUMMYFUNCTION("""COMPUTED_VALUE"""),"Chốt sản phẩm Thiết bị điện tử")</f>
        <v>Chốt sản phẩm Thiết bị điện tử</v>
      </c>
      <c r="I98" s="26" t="s">
        <v>28550</v>
      </c>
      <c r="J98" s="26">
        <v>0.0</v>
      </c>
    </row>
    <row r="99">
      <c r="A99" s="62" t="str">
        <f>IFERROR(__xludf.DUMMYFUNCTION("""COMPUTED_VALUE"""),"Chốt sản phẩm công nghệ khác")</f>
        <v>Chốt sản phẩm công nghệ khác</v>
      </c>
      <c r="I99" s="26" t="s">
        <v>28551</v>
      </c>
      <c r="J99" s="26">
        <v>0.0</v>
      </c>
    </row>
    <row r="100">
      <c r="A100" s="62" t="str">
        <f>IFERROR(__xludf.DUMMYFUNCTION("""COMPUTED_VALUE"""),"Chốt sản phẩm Sách &amp; Tạp chí")</f>
        <v>Chốt sản phẩm Sách &amp; Tạp chí</v>
      </c>
      <c r="I100" s="26" t="s">
        <v>28552</v>
      </c>
      <c r="J100" s="26">
        <v>0.0</v>
      </c>
    </row>
    <row r="101">
      <c r="A101" s="62" t="str">
        <f>IFERROR(__xludf.DUMMYFUNCTION("""COMPUTED_VALUE"""),"Chốt sản phẩm Du lịch &amp; Hành lý")</f>
        <v>Chốt sản phẩm Du lịch &amp; Hành lý</v>
      </c>
      <c r="I101" s="26" t="s">
        <v>28553</v>
      </c>
      <c r="J101" s="26">
        <v>0.0</v>
      </c>
    </row>
    <row r="102">
      <c r="A102" s="62" t="str">
        <f>IFERROR(__xludf.DUMMYFUNCTION("""COMPUTED_VALUE"""),"Chốt sản phẩm Sở thích &amp; Sưu tầm")</f>
        <v>Chốt sản phẩm Sở thích &amp; Sưu tầm</v>
      </c>
      <c r="I102" s="26" t="s">
        <v>28554</v>
      </c>
      <c r="J102" s="26">
        <v>0.0</v>
      </c>
    </row>
    <row r="103">
      <c r="A103" s="62" t="str">
        <f>IFERROR(__xludf.DUMMYFUNCTION("""COMPUTED_VALUE"""),"Chốt sản phẩm Voucher &amp; Dịch vụ")</f>
        <v>Chốt sản phẩm Voucher &amp; Dịch vụ</v>
      </c>
      <c r="I103" s="26" t="s">
        <v>28555</v>
      </c>
      <c r="J103" s="26">
        <v>0.0</v>
      </c>
    </row>
    <row r="104">
      <c r="A104" s="62" t="str">
        <f>IFERROR(__xludf.DUMMYFUNCTION("""COMPUTED_VALUE"""),"Chốt sản phẩm Thể thao và Dã ngoại")</f>
        <v>Chốt sản phẩm Thể thao và Dã ngoại</v>
      </c>
      <c r="I104" s="26" t="s">
        <v>28556</v>
      </c>
      <c r="J104" s="26">
        <v>0.0</v>
      </c>
    </row>
    <row r="105">
      <c r="A105" s="62" t="str">
        <f>IFERROR(__xludf.DUMMYFUNCTION("""COMPUTED_VALUE"""),"Chốt sản phẩm giải trí khác")</f>
        <v>Chốt sản phẩm giải trí khác</v>
      </c>
      <c r="I105" s="26" t="s">
        <v>28557</v>
      </c>
      <c r="J105" s="26">
        <v>0.0</v>
      </c>
    </row>
    <row r="106">
      <c r="A106" s="62" t="str">
        <f>IFERROR(__xludf.DUMMYFUNCTION("""COMPUTED_VALUE"""),"Chốt sản phẩm Chăn, Ga, Gối &amp; Nệm")</f>
        <v>Chốt sản phẩm Chăn, Ga, Gối &amp; Nệm</v>
      </c>
      <c r="I106" s="26" t="s">
        <v>28558</v>
      </c>
      <c r="J106" s="26">
        <v>0.0</v>
      </c>
    </row>
    <row r="107">
      <c r="A107" s="62" t="str">
        <f>IFERROR(__xludf.DUMMYFUNCTION("""COMPUTED_VALUE"""),"Chốt sản phẩm Đồ nội thất")</f>
        <v>Chốt sản phẩm Đồ nội thất</v>
      </c>
      <c r="I107" s="26" t="s">
        <v>28559</v>
      </c>
      <c r="J107" s="26">
        <v>0.0</v>
      </c>
    </row>
    <row r="108">
      <c r="A108" s="62" t="str">
        <f>IFERROR(__xludf.DUMMYFUNCTION("""COMPUTED_VALUE"""),"Chốt sản phẩm Trang trí nhà cửa")</f>
        <v>Chốt sản phẩm Trang trí nhà cửa</v>
      </c>
      <c r="I108" s="26" t="s">
        <v>28560</v>
      </c>
      <c r="J108" s="26">
        <v>0.0</v>
      </c>
    </row>
    <row r="109">
      <c r="A109" s="62" t="str">
        <f>IFERROR(__xludf.DUMMYFUNCTION("""COMPUTED_VALUE"""),"Chốt sản phẩm Dụng cụ &amp; Thiết bị tiện ích")</f>
        <v>Chốt sản phẩm Dụng cụ &amp; Thiết bị tiện ích</v>
      </c>
      <c r="I109" s="26" t="s">
        <v>28561</v>
      </c>
      <c r="J109" s="26">
        <v>0.0</v>
      </c>
    </row>
    <row r="110">
      <c r="A110" s="62" t="str">
        <f>IFERROR(__xludf.DUMMYFUNCTION("""COMPUTED_VALUE"""),"Chốt sản phẩm Đồ dùng nhà bếp và hộp đựng thực phẩm")</f>
        <v>Chốt sản phẩm Đồ dùng nhà bếp và hộp đựng thực phẩm</v>
      </c>
      <c r="I110" s="26" t="s">
        <v>28562</v>
      </c>
      <c r="J110" s="26">
        <v>0.0</v>
      </c>
    </row>
    <row r="111">
      <c r="A111" s="62" t="str">
        <f>IFERROR(__xludf.DUMMYFUNCTION("""COMPUTED_VALUE"""),"Chốt sản phẩm Đèn")</f>
        <v>Chốt sản phẩm Đèn</v>
      </c>
      <c r="I111" s="26" t="s">
        <v>28563</v>
      </c>
      <c r="J111" s="26">
        <v>0.0</v>
      </c>
    </row>
    <row r="112">
      <c r="A112" s="62" t="str">
        <f>IFERROR(__xludf.DUMMYFUNCTION("""COMPUTED_VALUE"""),"Chốt sản phẩm Ngoài trời &amp; Sân vườn")</f>
        <v>Chốt sản phẩm Ngoài trời &amp; Sân vườn</v>
      </c>
      <c r="I112" s="26" t="s">
        <v>28564</v>
      </c>
      <c r="J112" s="26">
        <v>0.0</v>
      </c>
    </row>
    <row r="113">
      <c r="A113" s="62" t="str">
        <f>IFERROR(__xludf.DUMMYFUNCTION("""COMPUTED_VALUE"""),"Chốt sản phẩm Đồ dùng phòng tắm")</f>
        <v>Chốt sản phẩm Đồ dùng phòng tắm</v>
      </c>
      <c r="I113" s="26" t="s">
        <v>28565</v>
      </c>
      <c r="J113" s="26">
        <v>0.0</v>
      </c>
    </row>
    <row r="114">
      <c r="A114" s="62" t="str">
        <f>IFERROR(__xludf.DUMMYFUNCTION("""COMPUTED_VALUE"""),"Chốt sản phẩm Vật phẩm thờ cúng")</f>
        <v>Chốt sản phẩm Vật phẩm thờ cúng</v>
      </c>
      <c r="I114" s="26" t="s">
        <v>28566</v>
      </c>
      <c r="J114" s="26">
        <v>0.0</v>
      </c>
    </row>
    <row r="115">
      <c r="A115" s="62" t="str">
        <f>IFERROR(__xludf.DUMMYFUNCTION("""COMPUTED_VALUE"""),"Chốt sản phẩm Đồ trang trí tiệc")</f>
        <v>Chốt sản phẩm Đồ trang trí tiệc</v>
      </c>
      <c r="I115" s="26" t="s">
        <v>28567</v>
      </c>
      <c r="J115" s="26">
        <v>0.0</v>
      </c>
    </row>
    <row r="116">
      <c r="A116" s="62" t="str">
        <f>IFERROR(__xludf.DUMMYFUNCTION("""COMPUTED_VALUE"""),"Chốt sản phẩm Chăm sóc nhà cửa và giặt ủi")</f>
        <v>Chốt sản phẩm Chăm sóc nhà cửa và giặt ủi</v>
      </c>
      <c r="I116" s="26" t="s">
        <v>28568</v>
      </c>
      <c r="J116" s="26">
        <v>0.0</v>
      </c>
    </row>
    <row r="117">
      <c r="A117" s="62" t="str">
        <f>IFERROR(__xludf.DUMMYFUNCTION("""COMPUTED_VALUE"""),"Chốt sản phẩm Sắp xếp nhà cửa")</f>
        <v>Chốt sản phẩm Sắp xếp nhà cửa</v>
      </c>
      <c r="I117" s="26" t="s">
        <v>28569</v>
      </c>
      <c r="J117" s="26">
        <v>0.0</v>
      </c>
    </row>
    <row r="118">
      <c r="A118" s="62" t="str">
        <f>IFERROR(__xludf.DUMMYFUNCTION("""COMPUTED_VALUE"""),"Chốt sản phẩm Dụng cụ pha chế")</f>
        <v>Chốt sản phẩm Dụng cụ pha chế</v>
      </c>
      <c r="I118" s="26" t="s">
        <v>28570</v>
      </c>
      <c r="J118" s="26">
        <v>0.0</v>
      </c>
    </row>
    <row r="119">
      <c r="A119" s="62" t="str">
        <f>IFERROR(__xludf.DUMMYFUNCTION("""COMPUTED_VALUE"""),"Chốt sản phẩm Tinh dầu thơm phòng")</f>
        <v>Chốt sản phẩm Tinh dầu thơm phòng</v>
      </c>
      <c r="I119" s="26" t="s">
        <v>28571</v>
      </c>
      <c r="J119" s="26">
        <v>0.0</v>
      </c>
    </row>
    <row r="120">
      <c r="A120" s="62" t="str">
        <f>IFERROR(__xludf.DUMMYFUNCTION("""COMPUTED_VALUE"""),"Chốt sản phẩm Đồ dùng phòng ăn")</f>
        <v>Chốt sản phẩm Đồ dùng phòng ăn</v>
      </c>
      <c r="I120" s="26" t="s">
        <v>28572</v>
      </c>
      <c r="J120" s="26">
        <v>0.0</v>
      </c>
    </row>
    <row r="121">
      <c r="A121" s="62" t="str">
        <f>IFERROR(__xludf.DUMMYFUNCTION("""COMPUTED_VALUE"""),"Chốt sản phẩm Thiết bị điện gia dụng")</f>
        <v>Chốt sản phẩm Thiết bị điện gia dụng</v>
      </c>
      <c r="I121" s="26" t="s">
        <v>28573</v>
      </c>
      <c r="J121" s="26">
        <v>0.0</v>
      </c>
    </row>
    <row r="122">
      <c r="A122" s="62" t="str">
        <f>IFERROR(__xludf.DUMMYFUNCTION("""COMPUTED_VALUE"""),"Chốt sản phẩm đời sống khác")</f>
        <v>Chốt sản phẩm đời sống khác</v>
      </c>
      <c r="I122" s="26" t="s">
        <v>28574</v>
      </c>
      <c r="J122" s="26">
        <v>0.0</v>
      </c>
    </row>
    <row r="123">
      <c r="A123" s="62" t="str">
        <f>IFERROR(__xludf.DUMMYFUNCTION("""COMPUTED_VALUE"""),"Chốt sản phẩm Thực phẩm chức năng")</f>
        <v>Chốt sản phẩm Thực phẩm chức năng</v>
      </c>
      <c r="I123" s="26" t="s">
        <v>28575</v>
      </c>
      <c r="J123" s="26">
        <v>0.0</v>
      </c>
    </row>
    <row r="124">
      <c r="A124" s="62" t="str">
        <f>IFERROR(__xludf.DUMMYFUNCTION("""COMPUTED_VALUE"""),"Chốt sản phẩm Chăm sóc da mặt")</f>
        <v>Chốt sản phẩm Chăm sóc da mặt</v>
      </c>
      <c r="I124" s="26" t="s">
        <v>28576</v>
      </c>
      <c r="J124" s="26">
        <v>0.0</v>
      </c>
    </row>
    <row r="125">
      <c r="A125" s="62" t="str">
        <f>IFERROR(__xludf.DUMMYFUNCTION("""COMPUTED_VALUE"""),"Chốt sản phẩm Vệ sinh răng miệng")</f>
        <v>Chốt sản phẩm Vệ sinh răng miệng</v>
      </c>
      <c r="I125" s="26" t="s">
        <v>28577</v>
      </c>
      <c r="J125" s="26">
        <v>0.0</v>
      </c>
    </row>
    <row r="126">
      <c r="A126" s="62" t="str">
        <f>IFERROR(__xludf.DUMMYFUNCTION("""COMPUTED_VALUE"""),"Chốt sản phẩm Tắm và chăm sóc cơ thể")</f>
        <v>Chốt sản phẩm Tắm và chăm sóc cơ thể</v>
      </c>
      <c r="I126" s="26" t="s">
        <v>28578</v>
      </c>
      <c r="J126" s="26">
        <v>0.0</v>
      </c>
    </row>
    <row r="127">
      <c r="A127" s="62" t="str">
        <f>IFERROR(__xludf.DUMMYFUNCTION("""COMPUTED_VALUE"""),"Chốt sản phẩm Chăm sóc tóc")</f>
        <v>Chốt sản phẩm Chăm sóc tóc</v>
      </c>
      <c r="I127" s="26" t="s">
        <v>28579</v>
      </c>
      <c r="J127" s="26">
        <v>0.0</v>
      </c>
    </row>
    <row r="128">
      <c r="A128" s="62" t="str">
        <f>IFERROR(__xludf.DUMMYFUNCTION("""COMPUTED_VALUE"""),"Chốt sản phẩm Vật tư y tế")</f>
        <v>Chốt sản phẩm Vật tư y tế</v>
      </c>
      <c r="I128" s="26" t="s">
        <v>28580</v>
      </c>
      <c r="J128" s="26">
        <v>0.0</v>
      </c>
    </row>
    <row r="129">
      <c r="A129" s="62" t="str">
        <f>IFERROR(__xludf.DUMMYFUNCTION("""COMPUTED_VALUE"""),"Chốt sản phẩm Nước hoa")</f>
        <v>Chốt sản phẩm Nước hoa</v>
      </c>
      <c r="I129" s="26" t="s">
        <v>28581</v>
      </c>
      <c r="J129" s="26">
        <v>0.0</v>
      </c>
    </row>
    <row r="130">
      <c r="A130" s="62" t="str">
        <f>IFERROR(__xludf.DUMMYFUNCTION("""COMPUTED_VALUE"""),"Chốt sản phẩm Trang điểm")</f>
        <v>Chốt sản phẩm Trang điểm</v>
      </c>
      <c r="I130" s="26" t="s">
        <v>28582</v>
      </c>
      <c r="J130" s="26">
        <v>0.0</v>
      </c>
    </row>
    <row r="131">
      <c r="A131" s="62" t="str">
        <f>IFERROR(__xludf.DUMMYFUNCTION("""COMPUTED_VALUE"""),"Chốt sản phẩm Dụng cụ làm đẹp")</f>
        <v>Chốt sản phẩm Dụng cụ làm đẹp</v>
      </c>
      <c r="I131" s="26" t="s">
        <v>28583</v>
      </c>
      <c r="J131" s="26">
        <v>0.0</v>
      </c>
    </row>
    <row r="132">
      <c r="A132" s="62" t="str">
        <f>IFERROR(__xludf.DUMMYFUNCTION("""COMPUTED_VALUE"""),"Chốt sản phẩm Chăm sóc cá nhân")</f>
        <v>Chốt sản phẩm Chăm sóc cá nhân</v>
      </c>
      <c r="I132" s="26" t="s">
        <v>28584</v>
      </c>
      <c r="J132" s="26">
        <v>0.0</v>
      </c>
    </row>
    <row r="133">
      <c r="A133" s="62" t="str">
        <f>IFERROR(__xludf.DUMMYFUNCTION("""COMPUTED_VALUE"""),"Chốt sản phẩm khoẻ đẹp khác")</f>
        <v>Chốt sản phẩm khoẻ đẹp khác</v>
      </c>
      <c r="I133" s="26" t="s">
        <v>28585</v>
      </c>
      <c r="J133" s="26">
        <v>0.0</v>
      </c>
    </row>
    <row r="134">
      <c r="A134" s="62" t="str">
        <f>IFERROR(__xludf.DUMMYFUNCTION("""COMPUTED_VALUE"""),"Chốt sản phẩm Chăm sóc thú cưng")</f>
        <v>Chốt sản phẩm Chăm sóc thú cưng</v>
      </c>
      <c r="I134" s="26" t="s">
        <v>28586</v>
      </c>
      <c r="J134" s="26">
        <v>0.0</v>
      </c>
    </row>
    <row r="135">
      <c r="A135" s="62" t="str">
        <f>IFERROR(__xludf.DUMMYFUNCTION("""COMPUTED_VALUE"""),"Chốt sản phẩm Vệ sinh cho thú cưng")</f>
        <v>Chốt sản phẩm Vệ sinh cho thú cưng</v>
      </c>
      <c r="I135" s="26" t="s">
        <v>28587</v>
      </c>
      <c r="J135" s="26">
        <v>0.0</v>
      </c>
    </row>
    <row r="136">
      <c r="A136" s="62" t="str">
        <f>IFERROR(__xludf.DUMMYFUNCTION("""COMPUTED_VALUE"""),"Chốt sản phẩm Thức ăn cho thú cưng")</f>
        <v>Chốt sản phẩm Thức ăn cho thú cưng</v>
      </c>
      <c r="I136" s="26" t="s">
        <v>28588</v>
      </c>
      <c r="J136" s="26">
        <v>0.0</v>
      </c>
    </row>
    <row r="137">
      <c r="A137" s="62" t="str">
        <f>IFERROR(__xludf.DUMMYFUNCTION("""COMPUTED_VALUE"""),"Chốt sản phẩm Quần áo thú cưng")</f>
        <v>Chốt sản phẩm Quần áo thú cưng</v>
      </c>
      <c r="I137" s="26" t="s">
        <v>28589</v>
      </c>
      <c r="J137" s="26">
        <v>0.0</v>
      </c>
    </row>
    <row r="138">
      <c r="A138" s="62" t="str">
        <f>IFERROR(__xludf.DUMMYFUNCTION("""COMPUTED_VALUE"""),"Chốt sản phẩm Phụ kiện cho thú cưng")</f>
        <v>Chốt sản phẩm Phụ kiện cho thú cưng</v>
      </c>
      <c r="I138" s="26" t="s">
        <v>28590</v>
      </c>
      <c r="J138" s="26">
        <v>0.0</v>
      </c>
    </row>
    <row r="139">
      <c r="A139" s="62" t="str">
        <f>IFERROR(__xludf.DUMMYFUNCTION("""COMPUTED_VALUE"""),"Chốt sản phẩm thú cưng khác")</f>
        <v>Chốt sản phẩm thú cưng khác</v>
      </c>
      <c r="I139" s="26" t="s">
        <v>28591</v>
      </c>
      <c r="J139" s="26">
        <v>0.0</v>
      </c>
    </row>
    <row r="140">
      <c r="A140" s="62" t="str">
        <f>IFERROR(__xludf.DUMMYFUNCTION("""COMPUTED_VALUE"""),"Chốt sản phẩm Thiết Bị Trường Học")</f>
        <v>Chốt sản phẩm Thiết Bị Trường Học</v>
      </c>
      <c r="I140" s="26" t="s">
        <v>28592</v>
      </c>
      <c r="J140" s="26">
        <v>0.0</v>
      </c>
    </row>
    <row r="141">
      <c r="A141" s="62" t="str">
        <f>IFERROR(__xludf.DUMMYFUNCTION("""COMPUTED_VALUE"""),"Chốt sản phẩm Quà Tặng - Giấy Gói")</f>
        <v>Chốt sản phẩm Quà Tặng - Giấy Gói</v>
      </c>
      <c r="I141" s="26" t="s">
        <v>28593</v>
      </c>
      <c r="J141" s="26">
        <v>0.0</v>
      </c>
    </row>
    <row r="142">
      <c r="A142" s="62" t="str">
        <f>IFERROR(__xludf.DUMMYFUNCTION("""COMPUTED_VALUE"""),"Chốt sản phẩm Họa cụ")</f>
        <v>Chốt sản phẩm Họa cụ</v>
      </c>
      <c r="I142" s="26" t="s">
        <v>28594</v>
      </c>
      <c r="J142" s="26">
        <v>0.0</v>
      </c>
    </row>
    <row r="143">
      <c r="A143" s="62" t="str">
        <f>IFERROR(__xludf.DUMMYFUNCTION("""COMPUTED_VALUE"""),"Chốt sản phẩm Bút Các Loại")</f>
        <v>Chốt sản phẩm Bút Các Loại</v>
      </c>
      <c r="I143" s="26" t="s">
        <v>28595</v>
      </c>
      <c r="J143" s="26">
        <v>0.0</v>
      </c>
    </row>
    <row r="144">
      <c r="A144" s="62" t="str">
        <f>IFERROR(__xludf.DUMMYFUNCTION("""COMPUTED_VALUE"""),"Chốt sản phẩm Thư Tín")</f>
        <v>Chốt sản phẩm Thư Tín</v>
      </c>
      <c r="I144" s="26" t="s">
        <v>28596</v>
      </c>
      <c r="J144" s="26">
        <v>0.0</v>
      </c>
    </row>
    <row r="145">
      <c r="A145" s="62" t="str">
        <f>IFERROR(__xludf.DUMMYFUNCTION("""COMPUTED_VALUE"""),"Chốt sản phẩm Sổ &amp; Giấy Các Loại")</f>
        <v>Chốt sản phẩm Sổ &amp; Giấy Các Loại</v>
      </c>
      <c r="I145" s="26" t="s">
        <v>28597</v>
      </c>
      <c r="J145" s="26">
        <v>0.0</v>
      </c>
    </row>
    <row r="146">
      <c r="A146" s="62" t="str">
        <f>IFERROR(__xludf.DUMMYFUNCTION("""COMPUTED_VALUE"""),"Chốt sản phẩm văn phòng nhẩm khác")</f>
        <v>Chốt sản phẩm văn phòng nhẩm khác</v>
      </c>
      <c r="I146" s="26" t="s">
        <v>28598</v>
      </c>
      <c r="J146" s="26">
        <v>0.0</v>
      </c>
    </row>
    <row r="147">
      <c r="A147" s="62" t="str">
        <f>IFERROR(__xludf.DUMMYFUNCTION("""COMPUTED_VALUE"""),"Chốt sản phẩm chung")</f>
        <v>Chốt sản phẩm chung</v>
      </c>
      <c r="I147" s="26" t="s">
        <v>28599</v>
      </c>
      <c r="J147" s="26">
        <v>0.0</v>
      </c>
    </row>
    <row r="148">
      <c r="A148" s="62" t="str">
        <f>IFERROR(__xludf.DUMMYFUNCTION("""COMPUTED_VALUE"""),"Chốt đơn sản phẩm")</f>
        <v>Chốt đơn sản phẩm</v>
      </c>
      <c r="I148" s="26" t="s">
        <v>28600</v>
      </c>
      <c r="J148" s="26">
        <v>0.0</v>
      </c>
    </row>
    <row r="149">
      <c r="A149" s="62" t="str">
        <f>IFERROR(__xludf.DUMMYFUNCTION("""COMPUTED_VALUE"""),"Chốt SĐT nhận hàng")</f>
        <v>Chốt SĐT nhận hàng</v>
      </c>
      <c r="I149" s="26" t="s">
        <v>28601</v>
      </c>
      <c r="J149" s="26">
        <v>0.0</v>
      </c>
    </row>
    <row r="150">
      <c r="A150" s="62" t="str">
        <f>IFERROR(__xludf.DUMMYFUNCTION("""COMPUTED_VALUE"""),"Chốt mua sỉ")</f>
        <v>Chốt mua sỉ</v>
      </c>
      <c r="I150" s="26" t="s">
        <v>28602</v>
      </c>
      <c r="J150" s="26">
        <v>0.0</v>
      </c>
    </row>
    <row r="151">
      <c r="A151" s="62" t="str">
        <f>IFERROR(__xludf.DUMMYFUNCTION("""COMPUTED_VALUE"""),"Chốt mua lẻ")</f>
        <v>Chốt mua lẻ</v>
      </c>
      <c r="I151" s="26" t="s">
        <v>28603</v>
      </c>
      <c r="J151" s="26">
        <v>0.0</v>
      </c>
    </row>
    <row r="152">
      <c r="A152" s="62" t="str">
        <f>IFERROR(__xludf.DUMMYFUNCTION("""COMPUTED_VALUE"""),"Chốt mua combo")</f>
        <v>Chốt mua combo</v>
      </c>
      <c r="I152" s="26" t="s">
        <v>28604</v>
      </c>
      <c r="J152" s="26">
        <v>0.0</v>
      </c>
    </row>
    <row r="153">
      <c r="A153" s="62" t="str">
        <f>IFERROR(__xludf.DUMMYFUNCTION("""COMPUTED_VALUE"""),"Chốt tên người nhận hàng")</f>
        <v>Chốt tên người nhận hàng</v>
      </c>
      <c r="I153" s="26" t="s">
        <v>28605</v>
      </c>
      <c r="J153" s="26">
        <v>0.0</v>
      </c>
    </row>
    <row r="154">
      <c r="A154" s="62" t="str">
        <f>IFERROR(__xludf.DUMMYFUNCTION("""COMPUTED_VALUE"""),"Chốt thời gian nhận hàng")</f>
        <v>Chốt thời gian nhận hàng</v>
      </c>
      <c r="I154" s="26" t="s">
        <v>28606</v>
      </c>
      <c r="J154" s="26">
        <v>0.0</v>
      </c>
    </row>
    <row r="155">
      <c r="A155" s="62" t="str">
        <f>IFERROR(__xludf.DUMMYFUNCTION("""COMPUTED_VALUE"""),"Yêu cầu đổi trả hàng")</f>
        <v>Yêu cầu đổi trả hàng</v>
      </c>
      <c r="I155" s="26" t="s">
        <v>28607</v>
      </c>
      <c r="J155" s="26">
        <v>0.0</v>
      </c>
    </row>
    <row r="156">
      <c r="A156" s="62" t="str">
        <f>IFERROR(__xludf.DUMMYFUNCTION("""COMPUTED_VALUE"""),"Yêu cầu quy cách đóng gói")</f>
        <v>Yêu cầu quy cách đóng gói</v>
      </c>
      <c r="I156" s="26" t="s">
        <v>28608</v>
      </c>
      <c r="J156" s="26">
        <v>0.0</v>
      </c>
    </row>
    <row r="157">
      <c r="A157" s="62" t="str">
        <f>IFERROR(__xludf.DUMMYFUNCTION("""COMPUTED_VALUE"""),"Yêu cầu hoàn tiền")</f>
        <v>Yêu cầu hoàn tiền</v>
      </c>
      <c r="I157" s="26" t="s">
        <v>28609</v>
      </c>
      <c r="J157" s="26">
        <v>0.0</v>
      </c>
    </row>
    <row r="158">
      <c r="A158" s="62" t="str">
        <f>IFERROR(__xludf.DUMMYFUNCTION("""COMPUTED_VALUE"""),"Yêu cầu giao hàng cho đơn vị vận chuyển")</f>
        <v>Yêu cầu giao hàng cho đơn vị vận chuyển</v>
      </c>
      <c r="I158" s="26" t="s">
        <v>28610</v>
      </c>
      <c r="J158" s="26">
        <v>0.0</v>
      </c>
    </row>
    <row r="159">
      <c r="A159" s="62" t="str">
        <f>IFERROR(__xludf.DUMMYFUNCTION("""COMPUTED_VALUE"""),"Yêu cầu gửi nhận hộ hàng")</f>
        <v>Yêu cầu gửi nhận hộ hàng</v>
      </c>
      <c r="I159" s="26" t="s">
        <v>28611</v>
      </c>
      <c r="J159" s="26">
        <v>0.0</v>
      </c>
    </row>
    <row r="160">
      <c r="A160" s="62" t="str">
        <f>IFERROR(__xludf.DUMMYFUNCTION("""COMPUTED_VALUE"""),"Yêu cầu shop kiểm tra hàng")</f>
        <v>Yêu cầu shop kiểm tra hàng</v>
      </c>
      <c r="I160" s="26" t="s">
        <v>28612</v>
      </c>
      <c r="J160" s="26">
        <v>0.0</v>
      </c>
    </row>
    <row r="161">
      <c r="A161" s="62" t="str">
        <f>IFERROR(__xludf.DUMMYFUNCTION("""COMPUTED_VALUE"""),"Yêu cầu huỷ đơn")</f>
        <v>Yêu cầu huỷ đơn</v>
      </c>
      <c r="I161" s="26" t="s">
        <v>28613</v>
      </c>
      <c r="J161" s="26">
        <v>0.0</v>
      </c>
    </row>
    <row r="162">
      <c r="A162" s="62" t="str">
        <f>IFERROR(__xludf.DUMMYFUNCTION("""COMPUTED_VALUE"""),"Yêu cầu xuất hoá đơn VAT")</f>
        <v>Yêu cầu xuất hoá đơn VAT</v>
      </c>
      <c r="I162" s="26" t="s">
        <v>28614</v>
      </c>
      <c r="J162" s="26">
        <v>0.0</v>
      </c>
    </row>
    <row r="163">
      <c r="A163" s="62" t="str">
        <f>IFERROR(__xludf.DUMMYFUNCTION("""COMPUTED_VALUE"""),"Trả góp")</f>
        <v>Trả góp</v>
      </c>
      <c r="I163" s="26" t="s">
        <v>28615</v>
      </c>
      <c r="J163" s="26">
        <v>0.0</v>
      </c>
    </row>
    <row r="164">
      <c r="A164" s="62" t="str">
        <f>IFERROR(__xludf.DUMMYFUNCTION("""COMPUTED_VALUE"""),"Thanh toán chuyển khoản")</f>
        <v>Thanh toán chuyển khoản</v>
      </c>
      <c r="I164" s="26" t="s">
        <v>28616</v>
      </c>
      <c r="J164" s="26">
        <v>0.0</v>
      </c>
    </row>
    <row r="165">
      <c r="A165" s="62" t="str">
        <f>IFERROR(__xludf.DUMMYFUNCTION("""COMPUTED_VALUE"""),"Thanh toán nhận hàng trả tiền (COD)")</f>
        <v>Thanh toán nhận hàng trả tiền (COD)</v>
      </c>
      <c r="I165" s="26" t="s">
        <v>28617</v>
      </c>
      <c r="J165" s="26">
        <v>0.0</v>
      </c>
    </row>
    <row r="166">
      <c r="A166" s="62" t="str">
        <f>IFERROR(__xludf.DUMMYFUNCTION("""COMPUTED_VALUE"""),"Thanh toán tiền cọc")</f>
        <v>Thanh toán tiền cọc</v>
      </c>
      <c r="I166" s="26" t="s">
        <v>28618</v>
      </c>
      <c r="J166" s="26">
        <v>0.0</v>
      </c>
    </row>
    <row r="167">
      <c r="A167" s="62" t="str">
        <f>IFERROR(__xludf.DUMMYFUNCTION("""COMPUTED_VALUE"""),"Tổng hóa đơn")</f>
        <v>Tổng hóa đơn</v>
      </c>
      <c r="I167" s="26" t="s">
        <v>28619</v>
      </c>
      <c r="J167" s="26">
        <v>0.0</v>
      </c>
    </row>
    <row r="168">
      <c r="A168" s="62" t="str">
        <f>IFERROR(__xludf.DUMMYFUNCTION("""COMPUTED_VALUE"""),"So sánh giá cao")</f>
        <v>So sánh giá cao</v>
      </c>
      <c r="I168" s="26" t="s">
        <v>28620</v>
      </c>
      <c r="J168" s="26">
        <v>0.0</v>
      </c>
    </row>
    <row r="169">
      <c r="A169" s="62" t="str">
        <f>IFERROR(__xludf.DUMMYFUNCTION("""COMPUTED_VALUE"""),"So sánh giá thấp")</f>
        <v>So sánh giá thấp</v>
      </c>
      <c r="I169" s="26" t="s">
        <v>28621</v>
      </c>
      <c r="J169" s="26">
        <v>0.0</v>
      </c>
    </row>
    <row r="170">
      <c r="A170" s="62" t="str">
        <f>IFERROR(__xludf.DUMMYFUNCTION("""COMPUTED_VALUE"""),"So sánh chất lượng tốt")</f>
        <v>So sánh chất lượng tốt</v>
      </c>
      <c r="I170" s="26" t="s">
        <v>553</v>
      </c>
      <c r="J170" s="26">
        <v>0.0</v>
      </c>
    </row>
    <row r="171">
      <c r="A171" s="62" t="str">
        <f>IFERROR(__xludf.DUMMYFUNCTION("""COMPUTED_VALUE"""),"So sánh chất lượng xấu")</f>
        <v>So sánh chất lượng xấu</v>
      </c>
      <c r="I171" s="26" t="s">
        <v>28622</v>
      </c>
      <c r="J171" s="26">
        <v>0.0</v>
      </c>
    </row>
    <row r="172">
      <c r="A172" s="62" t="str">
        <f>IFERROR(__xludf.DUMMYFUNCTION("""COMPUTED_VALUE"""),"So sánh phí ship")</f>
        <v>So sánh phí ship</v>
      </c>
      <c r="I172" s="26" t="s">
        <v>28623</v>
      </c>
      <c r="J172" s="26">
        <v>0.0</v>
      </c>
    </row>
    <row r="173">
      <c r="A173" s="62" t="str">
        <f>IFERROR(__xludf.DUMMYFUNCTION("""COMPUTED_VALUE"""),"So sánh hình ảnh thực tế đẹp")</f>
        <v>So sánh hình ảnh thực tế đẹp</v>
      </c>
      <c r="I173" s="26" t="s">
        <v>1290</v>
      </c>
      <c r="J173" s="26">
        <v>0.0</v>
      </c>
    </row>
    <row r="174">
      <c r="A174" s="62" t="str">
        <f>IFERROR(__xludf.DUMMYFUNCTION("""COMPUTED_VALUE"""),"So sánh hình ảnh thực tế xấu")</f>
        <v>So sánh hình ảnh thực tế xấu</v>
      </c>
      <c r="I174" s="26" t="s">
        <v>80</v>
      </c>
      <c r="J174" s="26">
        <v>0.0</v>
      </c>
    </row>
    <row r="175">
      <c r="A175" s="62" t="str">
        <f>IFERROR(__xludf.DUMMYFUNCTION("""COMPUTED_VALUE"""),"Phân vân về giá")</f>
        <v>Phân vân về giá</v>
      </c>
      <c r="I175" s="26" t="s">
        <v>1620</v>
      </c>
      <c r="J175" s="26">
        <v>0.0</v>
      </c>
    </row>
    <row r="176">
      <c r="A176" s="62" t="str">
        <f>IFERROR(__xludf.DUMMYFUNCTION("""COMPUTED_VALUE"""),"Phân vân về màu sắc")</f>
        <v>Phân vân về màu sắc</v>
      </c>
      <c r="I176" s="26" t="s">
        <v>621</v>
      </c>
      <c r="J176" s="26">
        <v>0.0</v>
      </c>
    </row>
    <row r="177">
      <c r="A177" s="62" t="str">
        <f>IFERROR(__xludf.DUMMYFUNCTION("""COMPUTED_VALUE"""),"Phân vân về kiểu dáng")</f>
        <v>Phân vân về kiểu dáng</v>
      </c>
      <c r="I177" s="26" t="s">
        <v>28624</v>
      </c>
      <c r="J177" s="26">
        <v>0.0</v>
      </c>
    </row>
    <row r="178">
      <c r="A178" s="62" t="str">
        <f>IFERROR(__xludf.DUMMYFUNCTION("""COMPUTED_VALUE"""),"Phân vân về chất liệu")</f>
        <v>Phân vân về chất liệu</v>
      </c>
      <c r="I178" s="26" t="s">
        <v>1342</v>
      </c>
      <c r="J178" s="26">
        <v>0.0</v>
      </c>
    </row>
    <row r="179">
      <c r="A179" s="62" t="str">
        <f>IFERROR(__xludf.DUMMYFUNCTION("""COMPUTED_VALUE"""),"Phân vân về phí ship")</f>
        <v>Phân vân về phí ship</v>
      </c>
      <c r="I179" s="26" t="s">
        <v>1856</v>
      </c>
      <c r="J179" s="26">
        <v>0.0</v>
      </c>
    </row>
    <row r="180">
      <c r="A180" s="62" t="str">
        <f>IFERROR(__xludf.DUMMYFUNCTION("""COMPUTED_VALUE"""),"Phân vân chung")</f>
        <v>Phân vân chung</v>
      </c>
      <c r="I180" s="26" t="s">
        <v>28625</v>
      </c>
      <c r="J180" s="26">
        <v>0.0</v>
      </c>
    </row>
    <row r="181">
      <c r="A181" s="62" t="str">
        <f>IFERROR(__xludf.DUMMYFUNCTION("""COMPUTED_VALUE"""),"Khách hàng tin tưởng")</f>
        <v>Khách hàng tin tưởng</v>
      </c>
      <c r="I181" s="26" t="s">
        <v>4</v>
      </c>
      <c r="J181" s="26">
        <v>0.0</v>
      </c>
    </row>
    <row r="182">
      <c r="A182" s="62" t="str">
        <f>IFERROR(__xludf.DUMMYFUNCTION("""COMPUTED_VALUE"""),"Trả giá")</f>
        <v>Trả giá</v>
      </c>
      <c r="I182" s="26" t="s">
        <v>1223</v>
      </c>
      <c r="J182" s="26">
        <v>0.0</v>
      </c>
    </row>
    <row r="183">
      <c r="A183" s="62" t="str">
        <f>IFERROR(__xludf.DUMMYFUNCTION("""COMPUTED_VALUE"""),"Hẹn mua sau")</f>
        <v>Hẹn mua sau</v>
      </c>
      <c r="I183" s="26" t="s">
        <v>28626</v>
      </c>
      <c r="J183" s="26">
        <v>0.0</v>
      </c>
    </row>
    <row r="184">
      <c r="A184" s="62" t="str">
        <f>IFERROR(__xludf.DUMMYFUNCTION("""COMPUTED_VALUE"""),"Chào hỏi")</f>
        <v>Chào hỏi</v>
      </c>
      <c r="I184" s="26" t="s">
        <v>639</v>
      </c>
      <c r="J184" s="26">
        <v>0.0</v>
      </c>
    </row>
    <row r="185">
      <c r="A185" s="62" t="str">
        <f>IFERROR(__xludf.DUMMYFUNCTION("""COMPUTED_VALUE"""),"Cảm ơn")</f>
        <v>Cảm ơn</v>
      </c>
      <c r="I185" s="26" t="s">
        <v>1495</v>
      </c>
      <c r="J185" s="26">
        <v>0.0</v>
      </c>
    </row>
    <row r="186">
      <c r="A186" s="62" t="str">
        <f>IFERROR(__xludf.DUMMYFUNCTION("""COMPUTED_VALUE"""),"Thông báo nhận hàng")</f>
        <v>Thông báo nhận hàng</v>
      </c>
      <c r="I186" s="26" t="s">
        <v>642</v>
      </c>
      <c r="J186" s="26">
        <v>0.0</v>
      </c>
    </row>
    <row r="187">
      <c r="A187" s="62" t="str">
        <f>IFERROR(__xludf.DUMMYFUNCTION("""COMPUTED_VALUE"""),"Hỏi kích cỡ")</f>
        <v>Hỏi kích cỡ</v>
      </c>
      <c r="I187" s="26" t="s">
        <v>727</v>
      </c>
      <c r="J187" s="26">
        <v>0.0</v>
      </c>
    </row>
    <row r="188">
      <c r="A188" s="62" t="str">
        <f>IFERROR(__xludf.DUMMYFUNCTION("""COMPUTED_VALUE"""),"Hỏi kích thước")</f>
        <v>Hỏi kích thước</v>
      </c>
      <c r="I188" s="26" t="s">
        <v>28627</v>
      </c>
      <c r="J188" s="26">
        <v>0.0</v>
      </c>
    </row>
    <row r="189">
      <c r="A189" s="62" t="str">
        <f>IFERROR(__xludf.DUMMYFUNCTION("""COMPUTED_VALUE"""),"Hỏi nhiệt độ bảo quản")</f>
        <v>Hỏi nhiệt độ bảo quản</v>
      </c>
      <c r="I189" s="26" t="s">
        <v>28628</v>
      </c>
      <c r="J189" s="26">
        <v>0.0</v>
      </c>
    </row>
    <row r="190">
      <c r="A190" s="62" t="str">
        <f>IFERROR(__xludf.DUMMYFUNCTION("""COMPUTED_VALUE"""),"Hỏi cách bảo quản chung")</f>
        <v>Hỏi cách bảo quản chung</v>
      </c>
      <c r="I190" s="26" t="s">
        <v>28629</v>
      </c>
      <c r="J190" s="26">
        <v>0.0</v>
      </c>
    </row>
    <row r="191">
      <c r="A191" s="62" t="str">
        <f>IFERROR(__xludf.DUMMYFUNCTION("""COMPUTED_VALUE"""),"Hỏi thời hạn sử dụng")</f>
        <v>Hỏi thời hạn sử dụng</v>
      </c>
      <c r="I191" s="26" t="s">
        <v>28630</v>
      </c>
      <c r="J191" s="26">
        <v>0.0</v>
      </c>
    </row>
    <row r="192">
      <c r="A192" s="62" t="str">
        <f>IFERROR(__xludf.DUMMYFUNCTION("""COMPUTED_VALUE"""),"Quan tâm sản phẩm Dụng cụ sửa chữa ô tô, xe máy")</f>
        <v>Quan tâm sản phẩm Dụng cụ sửa chữa ô tô, xe máy</v>
      </c>
      <c r="I192" s="26" t="s">
        <v>23653</v>
      </c>
      <c r="J192" s="26">
        <v>0.0</v>
      </c>
    </row>
    <row r="193">
      <c r="A193" s="62" t="str">
        <f>IFERROR(__xludf.DUMMYFUNCTION("""COMPUTED_VALUE"""),"Quan tâm sản phẩm Ô tô")</f>
        <v>Quan tâm sản phẩm Ô tô</v>
      </c>
      <c r="I193" s="26" t="s">
        <v>67</v>
      </c>
      <c r="J193" s="26">
        <v>0.0</v>
      </c>
    </row>
    <row r="194">
      <c r="A194" s="62" t="str">
        <f>IFERROR(__xludf.DUMMYFUNCTION("""COMPUTED_VALUE"""),"Quan tâm sản phẩm Mô tô, xe máy")</f>
        <v>Quan tâm sản phẩm Mô tô, xe máy</v>
      </c>
      <c r="I194" s="26" t="s">
        <v>23748</v>
      </c>
      <c r="J194" s="26">
        <v>0.0</v>
      </c>
    </row>
    <row r="195">
      <c r="A195" s="62" t="str">
        <f>IFERROR(__xludf.DUMMYFUNCTION("""COMPUTED_VALUE"""),"Quan tâm sản phẩm Xe đạp, xe điện")</f>
        <v>Quan tâm sản phẩm Xe đạp, xe điện</v>
      </c>
      <c r="I195" s="26" t="s">
        <v>23630</v>
      </c>
      <c r="J195" s="26">
        <v>0.0</v>
      </c>
    </row>
    <row r="196">
      <c r="A196" s="62" t="str">
        <f>IFERROR(__xludf.DUMMYFUNCTION("""COMPUTED_VALUE"""),"Quan tâm sản phẩm Phụ kiện xe đạp")</f>
        <v>Quan tâm sản phẩm Phụ kiện xe đạp</v>
      </c>
      <c r="I196" s="26" t="s">
        <v>23632</v>
      </c>
      <c r="J196" s="26">
        <v>0.0</v>
      </c>
    </row>
    <row r="197">
      <c r="A197" s="62" t="str">
        <f>IFERROR(__xludf.DUMMYFUNCTION("""COMPUTED_VALUE"""),"Quan tâm sản phẩm Phụ kiện/Phụ tùng xe máy")</f>
        <v>Quan tâm sản phẩm Phụ kiện/Phụ tùng xe máy</v>
      </c>
      <c r="I197" s="26" t="s">
        <v>655</v>
      </c>
      <c r="J197" s="26">
        <v>0.0</v>
      </c>
    </row>
    <row r="198">
      <c r="A198" s="62" t="str">
        <f>IFERROR(__xludf.DUMMYFUNCTION("""COMPUTED_VALUE"""),"Quan tâm sản phẩm Phụ kiện/Phụ tùng ô tô")</f>
        <v>Quan tâm sản phẩm Phụ kiện/Phụ tùng ô tô</v>
      </c>
      <c r="I198" s="26" t="s">
        <v>1207</v>
      </c>
      <c r="J198" s="26">
        <v>0.0</v>
      </c>
    </row>
    <row r="199">
      <c r="A199" s="62" t="str">
        <f>IFERROR(__xludf.DUMMYFUNCTION("""COMPUTED_VALUE"""),"Quan tâm sản phẩm phương tiện vận chuyển khác")</f>
        <v>Quan tâm sản phẩm phương tiện vận chuyển khác</v>
      </c>
      <c r="I199" s="26" t="s">
        <v>1040</v>
      </c>
      <c r="J199" s="26">
        <v>0.0</v>
      </c>
    </row>
    <row r="200">
      <c r="A200" s="62" t="str">
        <f>IFERROR(__xludf.DUMMYFUNCTION("""COMPUTED_VALUE"""),"Quan tâm sản phẩm Quần áo nam/nữ")</f>
        <v>Quan tâm sản phẩm Quần áo nam/nữ</v>
      </c>
      <c r="I200" s="26" t="s">
        <v>28631</v>
      </c>
      <c r="J200" s="26">
        <v>0.0</v>
      </c>
    </row>
    <row r="201">
      <c r="A201" s="62" t="str">
        <f>IFERROR(__xludf.DUMMYFUNCTION("""COMPUTED_VALUE"""),"Quan tâm sản phẩm Phụ kiện thời trang")</f>
        <v>Quan tâm sản phẩm Phụ kiện thời trang</v>
      </c>
      <c r="I201" s="26" t="s">
        <v>28632</v>
      </c>
      <c r="J201" s="26">
        <v>0.0</v>
      </c>
    </row>
    <row r="202">
      <c r="A202" s="62" t="str">
        <f>IFERROR(__xludf.DUMMYFUNCTION("""COMPUTED_VALUE"""),"Quan tâm sản phẩm Giày dép nam/nữ")</f>
        <v>Quan tâm sản phẩm Giày dép nam/nữ</v>
      </c>
      <c r="I202" s="26" t="s">
        <v>731</v>
      </c>
      <c r="J202" s="26">
        <v>0.0</v>
      </c>
    </row>
    <row r="203">
      <c r="A203" s="62" t="str">
        <f>IFERROR(__xludf.DUMMYFUNCTION("""COMPUTED_VALUE"""),"Quan tâm sản phẩm Phụ kiện giày dép (Làm đẹp)")</f>
        <v>Quan tâm sản phẩm Phụ kiện giày dép (Làm đẹp)</v>
      </c>
      <c r="I203" s="26" t="s">
        <v>1120</v>
      </c>
      <c r="J203" s="26">
        <v>0.0</v>
      </c>
    </row>
    <row r="204">
      <c r="A204" s="62" t="str">
        <f>IFERROR(__xludf.DUMMYFUNCTION("""COMPUTED_VALUE"""),"Quan tâm sản phẩm Phụ kiện giày dép (Chăm sóc)")</f>
        <v>Quan tâm sản phẩm Phụ kiện giày dép (Chăm sóc)</v>
      </c>
      <c r="I204" s="26" t="s">
        <v>1248</v>
      </c>
      <c r="J204" s="26">
        <v>0.0</v>
      </c>
    </row>
    <row r="205">
      <c r="A205" s="62" t="str">
        <f>IFERROR(__xludf.DUMMYFUNCTION("""COMPUTED_VALUE"""),"Quan tâm sản phẩm thời trang khác")</f>
        <v>Quan tâm sản phẩm thời trang khác</v>
      </c>
      <c r="I205" s="26" t="s">
        <v>28633</v>
      </c>
      <c r="J205" s="26">
        <v>0.0</v>
      </c>
    </row>
    <row r="206">
      <c r="A206" s="62" t="str">
        <f>IFERROR(__xludf.DUMMYFUNCTION("""COMPUTED_VALUE"""),"Quan tâm sản phẩm Đồ ăn vặt")</f>
        <v>Quan tâm sản phẩm Đồ ăn vặt</v>
      </c>
      <c r="I206" s="26" t="s">
        <v>28634</v>
      </c>
      <c r="J206" s="26">
        <v>0.0</v>
      </c>
    </row>
    <row r="207">
      <c r="A207" s="62" t="str">
        <f>IFERROR(__xludf.DUMMYFUNCTION("""COMPUTED_VALUE"""),"Quan tâm sản phẩm Sữa - trứng")</f>
        <v>Quan tâm sản phẩm Sữa - trứng</v>
      </c>
      <c r="I207" s="26" t="s">
        <v>25664</v>
      </c>
      <c r="J207" s="26">
        <v>0.0</v>
      </c>
    </row>
    <row r="208">
      <c r="A208" s="62" t="str">
        <f>IFERROR(__xludf.DUMMYFUNCTION("""COMPUTED_VALUE"""),"Quan tâm sản phẩm Đồ uống")</f>
        <v>Quan tâm sản phẩm Đồ uống</v>
      </c>
      <c r="I208" s="26" t="s">
        <v>714</v>
      </c>
      <c r="J208" s="26">
        <v>0.0</v>
      </c>
    </row>
    <row r="209">
      <c r="A209" s="62" t="str">
        <f>IFERROR(__xludf.DUMMYFUNCTION("""COMPUTED_VALUE"""),"Quan tâm sản phẩm Nhu yếu phẩm")</f>
        <v>Quan tâm sản phẩm Nhu yếu phẩm</v>
      </c>
      <c r="I209" s="26" t="s">
        <v>28635</v>
      </c>
      <c r="J209" s="26">
        <v>0.0</v>
      </c>
    </row>
    <row r="210">
      <c r="A210" s="62" t="str">
        <f>IFERROR(__xludf.DUMMYFUNCTION("""COMPUTED_VALUE"""),"Quan tâm sản phẩm Bộ quà tặng")</f>
        <v>Quan tâm sản phẩm Bộ quà tặng</v>
      </c>
      <c r="I210" s="26" t="s">
        <v>28636</v>
      </c>
      <c r="J210" s="26">
        <v>0.0</v>
      </c>
    </row>
    <row r="211">
      <c r="A211" s="62" t="str">
        <f>IFERROR(__xludf.DUMMYFUNCTION("""COMPUTED_VALUE"""),"Quan tâm sản phẩm Nguyên liệu nấu ăn")</f>
        <v>Quan tâm sản phẩm Nguyên liệu nấu ăn</v>
      </c>
      <c r="I211" s="26" t="s">
        <v>28637</v>
      </c>
      <c r="J211" s="26">
        <v>0.0</v>
      </c>
    </row>
    <row r="212">
      <c r="A212" s="62" t="str">
        <f>IFERROR(__xludf.DUMMYFUNCTION("""COMPUTED_VALUE"""),"Quan tâm sản phẩm Đồ uống có cồn")</f>
        <v>Quan tâm sản phẩm Đồ uống có cồn</v>
      </c>
      <c r="I212" s="26" t="s">
        <v>765</v>
      </c>
      <c r="J212" s="26">
        <v>0.0</v>
      </c>
    </row>
    <row r="213">
      <c r="A213" s="62" t="str">
        <f>IFERROR(__xludf.DUMMYFUNCTION("""COMPUTED_VALUE"""),"Quan tâm sản phẩm Đồ làm bánh")</f>
        <v>Quan tâm sản phẩm Đồ làm bánh</v>
      </c>
      <c r="I213" s="26" t="s">
        <v>612</v>
      </c>
      <c r="J213" s="26">
        <v>0.0</v>
      </c>
    </row>
    <row r="214">
      <c r="A214" s="62" t="str">
        <f>IFERROR(__xludf.DUMMYFUNCTION("""COMPUTED_VALUE"""),"Quan tâm sản phẩm Ngũ cốc &amp; mứt")</f>
        <v>Quan tâm sản phẩm Ngũ cốc &amp; mứt</v>
      </c>
      <c r="I214" s="26" t="s">
        <v>591</v>
      </c>
      <c r="J214" s="26">
        <v>0.0</v>
      </c>
    </row>
    <row r="215">
      <c r="A215" s="62" t="str">
        <f>IFERROR(__xludf.DUMMYFUNCTION("""COMPUTED_VALUE"""),"Quan tâm sản phẩm Các loại bánh")</f>
        <v>Quan tâm sản phẩm Các loại bánh</v>
      </c>
      <c r="I215" s="26" t="s">
        <v>6</v>
      </c>
      <c r="J215" s="26">
        <v>0.0</v>
      </c>
    </row>
    <row r="216">
      <c r="A216" s="62" t="str">
        <f>IFERROR(__xludf.DUMMYFUNCTION("""COMPUTED_VALUE"""),"Quan tâm sản phẩm Đồ chế biến sẵn")</f>
        <v>Quan tâm sản phẩm Đồ chế biến sẵn</v>
      </c>
      <c r="I216" s="26" t="s">
        <v>1360</v>
      </c>
      <c r="J216" s="26">
        <v>0.0</v>
      </c>
    </row>
    <row r="217">
      <c r="A217" s="62" t="str">
        <f>IFERROR(__xludf.DUMMYFUNCTION("""COMPUTED_VALUE"""),"Quan tâm sản phẩm Thực phẩm tươi sống &amp; đông lạnh")</f>
        <v>Quan tâm sản phẩm Thực phẩm tươi sống &amp; đông lạnh</v>
      </c>
      <c r="I217" s="26" t="s">
        <v>28638</v>
      </c>
      <c r="J217" s="26">
        <v>0.0</v>
      </c>
    </row>
    <row r="218">
      <c r="A218" s="62" t="str">
        <f>IFERROR(__xludf.DUMMYFUNCTION("""COMPUTED_VALUE"""),"Quan tâm sản phẩm bách hoá khác")</f>
        <v>Quan tâm sản phẩm bách hoá khác</v>
      </c>
      <c r="I218" s="26" t="s">
        <v>28463</v>
      </c>
      <c r="J218" s="26">
        <v>0.0</v>
      </c>
    </row>
    <row r="219">
      <c r="A219" s="62" t="str">
        <f>IFERROR(__xludf.DUMMYFUNCTION("""COMPUTED_VALUE"""),"Quan tâm sản phẩm Phụ kiện trẻ em &amp; trẻ sơ sinh")</f>
        <v>Quan tâm sản phẩm Phụ kiện trẻ em &amp; trẻ sơ sinh</v>
      </c>
      <c r="I219" s="26" t="s">
        <v>28461</v>
      </c>
      <c r="J219" s="26">
        <v>0.0</v>
      </c>
    </row>
    <row r="220">
      <c r="A220" s="62" t="str">
        <f>IFERROR(__xludf.DUMMYFUNCTION("""COMPUTED_VALUE"""),"Quan tâm sản phẩm Phụ kiện mẹ bầu")</f>
        <v>Quan tâm sản phẩm Phụ kiện mẹ bầu</v>
      </c>
      <c r="I220" s="26" t="s">
        <v>28462</v>
      </c>
      <c r="J220" s="26">
        <v>0.0</v>
      </c>
    </row>
    <row r="221">
      <c r="A221" s="62" t="str">
        <f>IFERROR(__xludf.DUMMYFUNCTION("""COMPUTED_VALUE"""),"Quan tâm sản phẩm Quần áo trẻ em")</f>
        <v>Quan tâm sản phẩm Quần áo trẻ em</v>
      </c>
      <c r="I221" s="26" t="s">
        <v>23817</v>
      </c>
      <c r="J221" s="26">
        <v>0.0</v>
      </c>
    </row>
    <row r="222">
      <c r="A222" s="62" t="str">
        <f>IFERROR(__xludf.DUMMYFUNCTION("""COMPUTED_VALUE"""),"Quan tâm sản phẩm Quần áo mẹ bầu")</f>
        <v>Quan tâm sản phẩm Quần áo mẹ bầu</v>
      </c>
      <c r="I222" s="26" t="s">
        <v>23812</v>
      </c>
      <c r="J222" s="26">
        <v>0.0</v>
      </c>
    </row>
    <row r="223">
      <c r="A223" s="62" t="str">
        <f>IFERROR(__xludf.DUMMYFUNCTION("""COMPUTED_VALUE"""),"Quan tâm sản phẩm Đồ dùng cho bé")</f>
        <v>Quan tâm sản phẩm Đồ dùng cho bé</v>
      </c>
      <c r="I223" s="26" t="s">
        <v>23808</v>
      </c>
      <c r="J223" s="26">
        <v>0.0</v>
      </c>
    </row>
    <row r="224">
      <c r="A224" s="62" t="str">
        <f>IFERROR(__xludf.DUMMYFUNCTION("""COMPUTED_VALUE"""),"Quan tâm sản phẩm Đồ chơi trẻ em")</f>
        <v>Quan tâm sản phẩm Đồ chơi trẻ em</v>
      </c>
      <c r="I224" s="26" t="s">
        <v>28639</v>
      </c>
      <c r="J224" s="26">
        <v>0.0</v>
      </c>
    </row>
    <row r="225">
      <c r="A225" s="62" t="str">
        <f>IFERROR(__xludf.DUMMYFUNCTION("""COMPUTED_VALUE"""),"Quan tâm sản phẩm Tã &amp; bô em bé")</f>
        <v>Quan tâm sản phẩm Tã &amp; bô em bé</v>
      </c>
      <c r="I225" s="26" t="s">
        <v>28640</v>
      </c>
      <c r="J225" s="26">
        <v>0.0</v>
      </c>
    </row>
    <row r="226">
      <c r="A226" s="62" t="str">
        <f>IFERROR(__xludf.DUMMYFUNCTION("""COMPUTED_VALUE"""),"Quan tâm sản phẩm Sữa công thức &amp; Thực phẩm cho bé")</f>
        <v>Quan tâm sản phẩm Sữa công thức &amp; Thực phẩm cho bé</v>
      </c>
      <c r="I226" s="26" t="s">
        <v>426</v>
      </c>
      <c r="J226" s="26">
        <v>0.0</v>
      </c>
    </row>
    <row r="227">
      <c r="A227" s="62" t="str">
        <f>IFERROR(__xludf.DUMMYFUNCTION("""COMPUTED_VALUE"""),"Quan tâm sản phẩm Bộ &amp; Gói quà tặng")</f>
        <v>Quan tâm sản phẩm Bộ &amp; Gói quà tặng</v>
      </c>
      <c r="I227" s="26" t="s">
        <v>362</v>
      </c>
      <c r="J227" s="26">
        <v>0.0</v>
      </c>
    </row>
    <row r="228">
      <c r="A228" s="62" t="str">
        <f>IFERROR(__xludf.DUMMYFUNCTION("""COMPUTED_VALUE"""),"Quan tâm sản phẩm Chăm sóc sức khỏe mẹ")</f>
        <v>Quan tâm sản phẩm Chăm sóc sức khỏe mẹ</v>
      </c>
      <c r="I228" s="26" t="s">
        <v>1260</v>
      </c>
      <c r="J228" s="26">
        <v>0.0</v>
      </c>
    </row>
    <row r="229">
      <c r="A229" s="62" t="str">
        <f>IFERROR(__xludf.DUMMYFUNCTION("""COMPUTED_VALUE"""),"Quan tâm sản phẩm Chăm sóc sức khỏe bé")</f>
        <v>Quan tâm sản phẩm Chăm sóc sức khỏe bé</v>
      </c>
      <c r="I229" s="26" t="s">
        <v>28641</v>
      </c>
      <c r="J229" s="26">
        <v>0.0</v>
      </c>
    </row>
    <row r="230">
      <c r="A230" s="62" t="str">
        <f>IFERROR(__xludf.DUMMYFUNCTION("""COMPUTED_VALUE"""),"Quan tâm sản phẩm mẹ và bé khác")</f>
        <v>Quan tâm sản phẩm mẹ và bé khác</v>
      </c>
      <c r="I230" s="26" t="s">
        <v>681</v>
      </c>
      <c r="J230" s="26">
        <v>0.0</v>
      </c>
    </row>
    <row r="231">
      <c r="A231" s="62" t="str">
        <f>IFERROR(__xludf.DUMMYFUNCTION("""COMPUTED_VALUE"""),"Quan tâm sản phẩm Thiết bị âm thanh")</f>
        <v>Quan tâm sản phẩm Thiết bị âm thanh</v>
      </c>
      <c r="I231" s="26" t="s">
        <v>423</v>
      </c>
      <c r="J231" s="26">
        <v>0.0</v>
      </c>
    </row>
    <row r="232">
      <c r="A232" s="62" t="str">
        <f>IFERROR(__xludf.DUMMYFUNCTION("""COMPUTED_VALUE"""),"Quan tâm sản phẩm Phụ kiện âm thanh")</f>
        <v>Quan tâm sản phẩm Phụ kiện âm thanh</v>
      </c>
      <c r="I232" s="26" t="s">
        <v>74</v>
      </c>
      <c r="J232" s="26">
        <v>0.0</v>
      </c>
    </row>
    <row r="233">
      <c r="A233" s="62" t="str">
        <f>IFERROR(__xludf.DUMMYFUNCTION("""COMPUTED_VALUE"""),"Quan tâm sản phẩm Điện thoại và Phụ kiện")</f>
        <v>Quan tâm sản phẩm Điện thoại và Phụ kiện</v>
      </c>
      <c r="I233" s="26" t="s">
        <v>28642</v>
      </c>
      <c r="J233" s="26">
        <v>0.0</v>
      </c>
    </row>
    <row r="234">
      <c r="A234" s="62" t="str">
        <f>IFERROR(__xludf.DUMMYFUNCTION("""COMPUTED_VALUE"""),"Quan tâm sản phẩm Máy tính bảng và phụ kiện")</f>
        <v>Quan tâm sản phẩm Máy tính bảng và phụ kiện</v>
      </c>
      <c r="I234" s="26" t="s">
        <v>1235</v>
      </c>
      <c r="J234" s="26">
        <v>0.0</v>
      </c>
    </row>
    <row r="235">
      <c r="A235" s="62" t="str">
        <f>IFERROR(__xludf.DUMMYFUNCTION("""COMPUTED_VALUE"""),"Quan tâm sản phẩm Máy tính và laptop")</f>
        <v>Quan tâm sản phẩm Máy tính và laptop</v>
      </c>
      <c r="I235" s="26" t="s">
        <v>23761</v>
      </c>
      <c r="J235" s="26">
        <v>0.0</v>
      </c>
    </row>
    <row r="236">
      <c r="A236" s="62" t="str">
        <f>IFERROR(__xludf.DUMMYFUNCTION("""COMPUTED_VALUE"""),"Quan tâm sản phẩm Phụ kiện máy tính")</f>
        <v>Quan tâm sản phẩm Phụ kiện máy tính</v>
      </c>
      <c r="I236" s="26" t="s">
        <v>28643</v>
      </c>
      <c r="J236" s="26">
        <v>0.0</v>
      </c>
    </row>
    <row r="237">
      <c r="A237" s="62" t="str">
        <f>IFERROR(__xludf.DUMMYFUNCTION("""COMPUTED_VALUE"""),"Quan tâm sản phẩm Linh kiện máy tính")</f>
        <v>Quan tâm sản phẩm Linh kiện máy tính</v>
      </c>
      <c r="I237" s="26" t="s">
        <v>7783</v>
      </c>
      <c r="J237" s="26">
        <v>0.0</v>
      </c>
    </row>
    <row r="238">
      <c r="A238" s="62" t="str">
        <f>IFERROR(__xludf.DUMMYFUNCTION("""COMPUTED_VALUE"""),"Quan tâm sản phẩm Thiết bị văn phòng")</f>
        <v>Quan tâm sản phẩm Thiết bị văn phòng</v>
      </c>
      <c r="I238" s="26" t="s">
        <v>28644</v>
      </c>
      <c r="J238" s="26">
        <v>0.0</v>
      </c>
    </row>
    <row r="239">
      <c r="A239" s="62" t="str">
        <f>IFERROR(__xludf.DUMMYFUNCTION("""COMPUTED_VALUE"""),"Quan tâm sản phẩm Máy ảnh và máy quay phim")</f>
        <v>Quan tâm sản phẩm Máy ảnh và máy quay phim</v>
      </c>
      <c r="I239" s="26" t="s">
        <v>28394</v>
      </c>
      <c r="J239" s="26">
        <v>0.0</v>
      </c>
    </row>
    <row r="240">
      <c r="A240" s="62" t="str">
        <f>IFERROR(__xludf.DUMMYFUNCTION("""COMPUTED_VALUE"""),"Quan tâm sản phẩm Phụ kiện máy ảnh, máy quay phim")</f>
        <v>Quan tâm sản phẩm Phụ kiện máy ảnh, máy quay phim</v>
      </c>
      <c r="I240" s="26" t="s">
        <v>28645</v>
      </c>
      <c r="J240" s="26">
        <v>0.0</v>
      </c>
    </row>
    <row r="241">
      <c r="A241" s="62" t="str">
        <f>IFERROR(__xludf.DUMMYFUNCTION("""COMPUTED_VALUE"""),"Quan tâm sản phẩm Camera giám sát và camera hệ thống")</f>
        <v>Quan tâm sản phẩm Camera giám sát và camera hệ thống</v>
      </c>
      <c r="I241" s="26" t="s">
        <v>20</v>
      </c>
      <c r="J241" s="26">
        <v>0.0</v>
      </c>
    </row>
    <row r="242">
      <c r="A242" s="62" t="str">
        <f>IFERROR(__xludf.DUMMYFUNCTION("""COMPUTED_VALUE"""),"Quan tâm sản phẩm Máy bay camera và phụ kiện")</f>
        <v>Quan tâm sản phẩm Máy bay camera và phụ kiện</v>
      </c>
      <c r="I242" s="26" t="s">
        <v>48</v>
      </c>
      <c r="J242" s="26">
        <v>0.0</v>
      </c>
    </row>
    <row r="243">
      <c r="A243" s="62" t="str">
        <f>IFERROR(__xludf.DUMMYFUNCTION("""COMPUTED_VALUE"""),"Quan tâm sản phẩm Thiết bị mạng")</f>
        <v>Quan tâm sản phẩm Thiết bị mạng</v>
      </c>
      <c r="I243" s="26" t="s">
        <v>28646</v>
      </c>
      <c r="J243" s="26">
        <v>0.0</v>
      </c>
    </row>
    <row r="244">
      <c r="A244" s="62" t="str">
        <f>IFERROR(__xludf.DUMMYFUNCTION("""COMPUTED_VALUE"""),"Quan tâm sản phẩm Thiết bị điện tử")</f>
        <v>Quan tâm sản phẩm Thiết bị điện tử</v>
      </c>
      <c r="I244" s="26" t="s">
        <v>28647</v>
      </c>
      <c r="J244" s="26">
        <v>0.0</v>
      </c>
    </row>
    <row r="245">
      <c r="A245" s="62" t="str">
        <f>IFERROR(__xludf.DUMMYFUNCTION("""COMPUTED_VALUE"""),"Quan tâm sản phẩm công nghệ khác")</f>
        <v>Quan tâm sản phẩm công nghệ khác</v>
      </c>
      <c r="I245" s="26" t="s">
        <v>27</v>
      </c>
      <c r="J245" s="26">
        <v>0.0</v>
      </c>
    </row>
    <row r="246">
      <c r="A246" s="62" t="str">
        <f>IFERROR(__xludf.DUMMYFUNCTION("""COMPUTED_VALUE"""),"Quan tâm sản phẩm Sách &amp; Tạp chí")</f>
        <v>Quan tâm sản phẩm Sách &amp; Tạp chí</v>
      </c>
      <c r="I246" s="26" t="s">
        <v>1279</v>
      </c>
      <c r="J246" s="26">
        <v>0.0</v>
      </c>
    </row>
    <row r="247">
      <c r="A247" s="62" t="str">
        <f>IFERROR(__xludf.DUMMYFUNCTION("""COMPUTED_VALUE"""),"Quan tâm sản phẩm Du lịch &amp; Hành lý")</f>
        <v>Quan tâm sản phẩm Du lịch &amp; Hành lý</v>
      </c>
      <c r="I247" s="26" t="s">
        <v>785</v>
      </c>
      <c r="J247" s="26">
        <v>0.0</v>
      </c>
    </row>
    <row r="248">
      <c r="A248" s="62" t="str">
        <f>IFERROR(__xludf.DUMMYFUNCTION("""COMPUTED_VALUE"""),"Quan tâm sản phẩm Sở thích &amp; Sưu tầm")</f>
        <v>Quan tâm sản phẩm Sở thích &amp; Sưu tầm</v>
      </c>
      <c r="I248" s="26" t="s">
        <v>28648</v>
      </c>
      <c r="J248" s="26">
        <v>0.0</v>
      </c>
    </row>
    <row r="249">
      <c r="A249" s="62" t="str">
        <f>IFERROR(__xludf.DUMMYFUNCTION("""COMPUTED_VALUE"""),"Quan tâm sản phẩm Voucher &amp; Dịch vụ")</f>
        <v>Quan tâm sản phẩm Voucher &amp; Dịch vụ</v>
      </c>
      <c r="I249" s="26" t="s">
        <v>471</v>
      </c>
      <c r="J249" s="26">
        <v>0.0</v>
      </c>
    </row>
    <row r="250">
      <c r="A250" s="62" t="str">
        <f>IFERROR(__xludf.DUMMYFUNCTION("""COMPUTED_VALUE"""),"Quan tâm sản phẩm Thể thao và Dã ngoại")</f>
        <v>Quan tâm sản phẩm Thể thao và Dã ngoại</v>
      </c>
      <c r="I250" s="26" t="s">
        <v>1378</v>
      </c>
      <c r="J250" s="26">
        <v>0.0</v>
      </c>
    </row>
    <row r="251">
      <c r="A251" s="62" t="str">
        <f>IFERROR(__xludf.DUMMYFUNCTION("""COMPUTED_VALUE"""),"Quan tâm sản phẩm giải trí khác")</f>
        <v>Quan tâm sản phẩm giải trí khác</v>
      </c>
      <c r="I251" s="26" t="s">
        <v>610</v>
      </c>
      <c r="J251" s="26">
        <v>0.0</v>
      </c>
    </row>
    <row r="252">
      <c r="A252" s="62" t="str">
        <f>IFERROR(__xludf.DUMMYFUNCTION("""COMPUTED_VALUE"""),"Quan tâm sản phẩm Chăn, Ga, Gối &amp; Nệm")</f>
        <v>Quan tâm sản phẩm Chăn, Ga, Gối &amp; Nệm</v>
      </c>
      <c r="I252" s="26" t="s">
        <v>28649</v>
      </c>
      <c r="J252" s="26">
        <v>0.0</v>
      </c>
    </row>
    <row r="253">
      <c r="A253" s="62" t="str">
        <f>IFERROR(__xludf.DUMMYFUNCTION("""COMPUTED_VALUE"""),"Quan tâm sản phẩm Đồ nội thất")</f>
        <v>Quan tâm sản phẩm Đồ nội thất</v>
      </c>
      <c r="I253" s="26" t="s">
        <v>603</v>
      </c>
      <c r="J253" s="26">
        <v>0.0</v>
      </c>
    </row>
    <row r="254">
      <c r="A254" s="62" t="str">
        <f>IFERROR(__xludf.DUMMYFUNCTION("""COMPUTED_VALUE"""),"Quan tâm sản phẩm Trang trí nhà cửa")</f>
        <v>Quan tâm sản phẩm Trang trí nhà cửa</v>
      </c>
      <c r="I254" s="26" t="s">
        <v>3550</v>
      </c>
      <c r="J254" s="26">
        <v>0.0</v>
      </c>
    </row>
    <row r="255">
      <c r="A255" s="62" t="str">
        <f>IFERROR(__xludf.DUMMYFUNCTION("""COMPUTED_VALUE"""),"Quan tâm sản phẩm Dụng cụ &amp; Thiết bị tiện ích")</f>
        <v>Quan tâm sản phẩm Dụng cụ &amp; Thiết bị tiện ích</v>
      </c>
      <c r="I255" s="26" t="s">
        <v>11466</v>
      </c>
      <c r="J255" s="26">
        <v>0.0</v>
      </c>
    </row>
    <row r="256">
      <c r="A256" s="62" t="str">
        <f>IFERROR(__xludf.DUMMYFUNCTION("""COMPUTED_VALUE"""),"Quan tâm sản phẩm Đồ dùng nhà bếp và hộp đựng thực phẩm")</f>
        <v>Quan tâm sản phẩm Đồ dùng nhà bếp và hộp đựng thực phẩm</v>
      </c>
      <c r="I256" s="26" t="s">
        <v>28390</v>
      </c>
      <c r="J256" s="26">
        <v>0.0</v>
      </c>
    </row>
    <row r="257">
      <c r="A257" s="62" t="str">
        <f>IFERROR(__xludf.DUMMYFUNCTION("""COMPUTED_VALUE"""),"Quan tâm sản phẩm Đèn")</f>
        <v>Quan tâm sản phẩm Đèn</v>
      </c>
      <c r="I257" s="26" t="s">
        <v>28392</v>
      </c>
      <c r="J257" s="26">
        <v>0.0</v>
      </c>
    </row>
    <row r="258">
      <c r="A258" s="62" t="str">
        <f>IFERROR(__xludf.DUMMYFUNCTION("""COMPUTED_VALUE"""),"Quan tâm sản phẩm Ngoài trời &amp; Sân vườn")</f>
        <v>Quan tâm sản phẩm Ngoài trời &amp; Sân vườn</v>
      </c>
      <c r="I258" s="26" t="s">
        <v>3549</v>
      </c>
      <c r="J258" s="26">
        <v>0.0</v>
      </c>
    </row>
    <row r="259">
      <c r="A259" s="62" t="str">
        <f>IFERROR(__xludf.DUMMYFUNCTION("""COMPUTED_VALUE"""),"Quan tâm sản phẩm Đồ dùng phòng tắm")</f>
        <v>Quan tâm sản phẩm Đồ dùng phòng tắm</v>
      </c>
      <c r="I259" s="26" t="s">
        <v>28393</v>
      </c>
      <c r="J259" s="26">
        <v>0.0</v>
      </c>
    </row>
    <row r="260">
      <c r="A260" s="62" t="str">
        <f>IFERROR(__xludf.DUMMYFUNCTION("""COMPUTED_VALUE"""),"Quan tâm sản phẩm Vật phẩm thờ cúng")</f>
        <v>Quan tâm sản phẩm Vật phẩm thờ cúng</v>
      </c>
      <c r="I260" s="26" t="s">
        <v>28411</v>
      </c>
      <c r="J260" s="26">
        <v>0.0</v>
      </c>
    </row>
    <row r="261">
      <c r="A261" s="62" t="str">
        <f>IFERROR(__xludf.DUMMYFUNCTION("""COMPUTED_VALUE"""),"Quan tâm sản phẩm Đồ trang trí tiệc")</f>
        <v>Quan tâm sản phẩm Đồ trang trí tiệc</v>
      </c>
      <c r="I261" s="26" t="s">
        <v>28417</v>
      </c>
      <c r="J261" s="26">
        <v>0.0</v>
      </c>
    </row>
    <row r="262">
      <c r="A262" s="62" t="str">
        <f>IFERROR(__xludf.DUMMYFUNCTION("""COMPUTED_VALUE"""),"Quan tâm sản phẩm Chăm sóc nhà cửa và giặt ủi")</f>
        <v>Quan tâm sản phẩm Chăm sóc nhà cửa và giặt ủi</v>
      </c>
      <c r="I262" s="26" t="s">
        <v>28406</v>
      </c>
      <c r="J262" s="26">
        <v>0.0</v>
      </c>
    </row>
    <row r="263">
      <c r="A263" s="62" t="str">
        <f>IFERROR(__xludf.DUMMYFUNCTION("""COMPUTED_VALUE"""),"Quan tâm sản phẩm Sắp xếp nhà cửa")</f>
        <v>Quan tâm sản phẩm Sắp xếp nhà cửa</v>
      </c>
      <c r="I263" s="26" t="s">
        <v>3065</v>
      </c>
      <c r="J263" s="26">
        <v>0.0</v>
      </c>
    </row>
    <row r="264">
      <c r="A264" s="62" t="str">
        <f>IFERROR(__xludf.DUMMYFUNCTION("""COMPUTED_VALUE"""),"Quan tâm sản phẩm Dụng cụ pha chế")</f>
        <v>Quan tâm sản phẩm Dụng cụ pha chế</v>
      </c>
      <c r="I264" s="26" t="s">
        <v>1466</v>
      </c>
      <c r="J264" s="26">
        <v>0.0</v>
      </c>
    </row>
    <row r="265">
      <c r="A265" s="62" t="str">
        <f>IFERROR(__xludf.DUMMYFUNCTION("""COMPUTED_VALUE"""),"Quan tâm sản phẩm Tinh dầu thơm phòng")</f>
        <v>Quan tâm sản phẩm Tinh dầu thơm phòng</v>
      </c>
      <c r="I265" s="26" t="s">
        <v>28427</v>
      </c>
      <c r="J265" s="26">
        <v>0.0</v>
      </c>
    </row>
    <row r="266">
      <c r="A266" s="62" t="str">
        <f>IFERROR(__xludf.DUMMYFUNCTION("""COMPUTED_VALUE"""),"Quan tâm sản phẩm Đồ dùng phòng ăn")</f>
        <v>Quan tâm sản phẩm Đồ dùng phòng ăn</v>
      </c>
      <c r="I266" s="26" t="s">
        <v>28447</v>
      </c>
      <c r="J266" s="26">
        <v>0.0</v>
      </c>
    </row>
    <row r="267">
      <c r="A267" s="62" t="str">
        <f>IFERROR(__xludf.DUMMYFUNCTION("""COMPUTED_VALUE"""),"Quan tâm sản phẩm Thiết bị điện gia dụng")</f>
        <v>Quan tâm sản phẩm Thiết bị điện gia dụng</v>
      </c>
      <c r="I267" s="26" t="s">
        <v>1450</v>
      </c>
      <c r="J267" s="26">
        <v>0.0</v>
      </c>
    </row>
    <row r="268">
      <c r="A268" s="62" t="str">
        <f>IFERROR(__xludf.DUMMYFUNCTION("""COMPUTED_VALUE"""),"Quan tâm sản phẩm đời sống khác")</f>
        <v>Quan tâm sản phẩm đời sống khác</v>
      </c>
      <c r="I268" s="26" t="s">
        <v>5004</v>
      </c>
      <c r="J268" s="26">
        <v>0.0</v>
      </c>
    </row>
    <row r="269">
      <c r="A269" s="62" t="str">
        <f>IFERROR(__xludf.DUMMYFUNCTION("""COMPUTED_VALUE"""),"Quan tâm sản phẩm Thực phẩm chức năng")</f>
        <v>Quan tâm sản phẩm Thực phẩm chức năng</v>
      </c>
      <c r="I269" s="26" t="s">
        <v>4089</v>
      </c>
      <c r="J269" s="26">
        <v>0.0</v>
      </c>
    </row>
    <row r="270">
      <c r="A270" s="62" t="str">
        <f>IFERROR(__xludf.DUMMYFUNCTION("""COMPUTED_VALUE"""),"Quan tâm sản phẩm Chăm sóc da mặt")</f>
        <v>Quan tâm sản phẩm Chăm sóc da mặt</v>
      </c>
      <c r="I270" s="26" t="s">
        <v>28418</v>
      </c>
      <c r="J270" s="26">
        <v>0.0</v>
      </c>
    </row>
    <row r="271">
      <c r="A271" s="62" t="str">
        <f>IFERROR(__xludf.DUMMYFUNCTION("""COMPUTED_VALUE"""),"Quan tâm sản phẩm Vệ sinh răng miệng")</f>
        <v>Quan tâm sản phẩm Vệ sinh răng miệng</v>
      </c>
      <c r="I271" s="26" t="s">
        <v>28650</v>
      </c>
      <c r="J271" s="26">
        <v>0.0</v>
      </c>
    </row>
    <row r="272">
      <c r="A272" s="62" t="str">
        <f>IFERROR(__xludf.DUMMYFUNCTION("""COMPUTED_VALUE"""),"Quan tâm sản phẩm Tắm và chăm sóc cơ thể")</f>
        <v>Quan tâm sản phẩm Tắm và chăm sóc cơ thể</v>
      </c>
      <c r="I272" s="26" t="s">
        <v>28449</v>
      </c>
      <c r="J272" s="26">
        <v>0.0</v>
      </c>
    </row>
    <row r="273">
      <c r="A273" s="62" t="str">
        <f>IFERROR(__xludf.DUMMYFUNCTION("""COMPUTED_VALUE"""),"Quan tâm sản phẩm Chăm sóc tóc")</f>
        <v>Quan tâm sản phẩm Chăm sóc tóc</v>
      </c>
      <c r="I273" s="26" t="s">
        <v>50</v>
      </c>
      <c r="J273" s="26">
        <v>0.0</v>
      </c>
    </row>
    <row r="274">
      <c r="A274" s="62" t="str">
        <f>IFERROR(__xludf.DUMMYFUNCTION("""COMPUTED_VALUE"""),"Quan tâm sản phẩm Vật tư y tế")</f>
        <v>Quan tâm sản phẩm Vật tư y tế</v>
      </c>
      <c r="I274" s="26" t="s">
        <v>8662</v>
      </c>
      <c r="J274" s="26">
        <v>0.0</v>
      </c>
    </row>
    <row r="275">
      <c r="A275" s="62" t="str">
        <f>IFERROR(__xludf.DUMMYFUNCTION("""COMPUTED_VALUE"""),"Quan tâm sản phẩm Nước hoa")</f>
        <v>Quan tâm sản phẩm Nước hoa</v>
      </c>
      <c r="I275" s="26" t="s">
        <v>8761</v>
      </c>
      <c r="J275" s="26">
        <v>0.0</v>
      </c>
    </row>
    <row r="276">
      <c r="A276" s="62" t="str">
        <f>IFERROR(__xludf.DUMMYFUNCTION("""COMPUTED_VALUE"""),"Quan tâm sản phẩm Trang điểm")</f>
        <v>Quan tâm sản phẩm Trang điểm</v>
      </c>
      <c r="I276" s="26" t="s">
        <v>467</v>
      </c>
      <c r="J276" s="26">
        <v>0.0</v>
      </c>
    </row>
    <row r="277">
      <c r="A277" s="62" t="str">
        <f>IFERROR(__xludf.DUMMYFUNCTION("""COMPUTED_VALUE"""),"Quan tâm sản phẩm Dụng cụ làm đẹp")</f>
        <v>Quan tâm sản phẩm Dụng cụ làm đẹp</v>
      </c>
      <c r="I277" s="26" t="s">
        <v>34</v>
      </c>
      <c r="J277" s="26">
        <v>0.0</v>
      </c>
    </row>
    <row r="278">
      <c r="A278" s="62" t="str">
        <f>IFERROR(__xludf.DUMMYFUNCTION("""COMPUTED_VALUE"""),"Quan tâm sản phẩm Chăm sóc cá nhân")</f>
        <v>Quan tâm sản phẩm Chăm sóc cá nhân</v>
      </c>
      <c r="I278" s="26" t="s">
        <v>1458</v>
      </c>
      <c r="J278" s="26">
        <v>0.0</v>
      </c>
    </row>
    <row r="279">
      <c r="A279" s="62" t="str">
        <f>IFERROR(__xludf.DUMMYFUNCTION("""COMPUTED_VALUE"""),"Quan tâm sản phẩm khoẻ đẹp khác")</f>
        <v>Quan tâm sản phẩm khoẻ đẹp khác</v>
      </c>
      <c r="I279" s="26" t="s">
        <v>28415</v>
      </c>
      <c r="J279" s="26">
        <v>0.0</v>
      </c>
    </row>
    <row r="280">
      <c r="A280" s="62" t="str">
        <f>IFERROR(__xludf.DUMMYFUNCTION("""COMPUTED_VALUE"""),"Quan tâm sản phẩm Chăm sóc thú cưng")</f>
        <v>Quan tâm sản phẩm Chăm sóc thú cưng</v>
      </c>
      <c r="I280" s="26" t="s">
        <v>28414</v>
      </c>
      <c r="J280" s="26">
        <v>0.0</v>
      </c>
    </row>
    <row r="281">
      <c r="A281" s="62" t="str">
        <f>IFERROR(__xludf.DUMMYFUNCTION("""COMPUTED_VALUE"""),"Quan tâm sản phẩm Vệ sinh cho thú cưng")</f>
        <v>Quan tâm sản phẩm Vệ sinh cho thú cưng</v>
      </c>
      <c r="I281" s="26" t="s">
        <v>18490</v>
      </c>
      <c r="J281" s="26">
        <v>0.0</v>
      </c>
    </row>
    <row r="282">
      <c r="A282" s="62" t="str">
        <f>IFERROR(__xludf.DUMMYFUNCTION("""COMPUTED_VALUE"""),"Quan tâm sản phẩm Thức ăn cho thú cưng")</f>
        <v>Quan tâm sản phẩm Thức ăn cho thú cưng</v>
      </c>
      <c r="I282" s="26" t="s">
        <v>26306</v>
      </c>
      <c r="J282" s="26">
        <v>0.0</v>
      </c>
    </row>
    <row r="283">
      <c r="A283" s="62" t="str">
        <f>IFERROR(__xludf.DUMMYFUNCTION("""COMPUTED_VALUE"""),"Quan tâm sản phẩm Quần áo thú cưng")</f>
        <v>Quan tâm sản phẩm Quần áo thú cưng</v>
      </c>
      <c r="I283" s="26" t="s">
        <v>28437</v>
      </c>
      <c r="J283" s="26">
        <v>0.0</v>
      </c>
    </row>
    <row r="284">
      <c r="A284" s="62" t="str">
        <f>IFERROR(__xludf.DUMMYFUNCTION("""COMPUTED_VALUE"""),"Quan tâm sản phẩm Phụ kiện cho thú cưng")</f>
        <v>Quan tâm sản phẩm Phụ kiện cho thú cưng</v>
      </c>
      <c r="I284" s="26" t="s">
        <v>21632</v>
      </c>
      <c r="J284" s="26">
        <v>0.0</v>
      </c>
    </row>
    <row r="285">
      <c r="A285" s="62" t="str">
        <f>IFERROR(__xludf.DUMMYFUNCTION("""COMPUTED_VALUE"""),"Quan tâm sản phẩm thú cưng khác")</f>
        <v>Quan tâm sản phẩm thú cưng khác</v>
      </c>
      <c r="I285" s="26" t="s">
        <v>12090</v>
      </c>
      <c r="J285" s="26">
        <v>0.0</v>
      </c>
    </row>
    <row r="286">
      <c r="A286" s="62" t="str">
        <f>IFERROR(__xludf.DUMMYFUNCTION("""COMPUTED_VALUE"""),"Quan tâm sản phẩm Thiết Bị Trường Học")</f>
        <v>Quan tâm sản phẩm Thiết Bị Trường Học</v>
      </c>
      <c r="I286" s="26" t="s">
        <v>28439</v>
      </c>
      <c r="J286" s="26">
        <v>0.0</v>
      </c>
    </row>
    <row r="287">
      <c r="A287" s="62" t="str">
        <f>IFERROR(__xludf.DUMMYFUNCTION("""COMPUTED_VALUE"""),"Quan tâm sản phẩm Quà Tặng - Giấy Gói")</f>
        <v>Quan tâm sản phẩm Quà Tặng - Giấy Gói</v>
      </c>
      <c r="I287" s="26" t="s">
        <v>1376</v>
      </c>
      <c r="J287" s="26">
        <v>0.0</v>
      </c>
    </row>
    <row r="288">
      <c r="A288" s="62" t="str">
        <f>IFERROR(__xludf.DUMMYFUNCTION("""COMPUTED_VALUE"""),"Quan tâm sản phẩm Họa cụ")</f>
        <v>Quan tâm sản phẩm Họa cụ</v>
      </c>
      <c r="I288" s="26" t="s">
        <v>28408</v>
      </c>
      <c r="J288" s="26">
        <v>0.0</v>
      </c>
    </row>
    <row r="289">
      <c r="A289" s="62" t="str">
        <f>IFERROR(__xludf.DUMMYFUNCTION("""COMPUTED_VALUE"""),"Quan tâm sản phẩm Bút Các Loại")</f>
        <v>Quan tâm sản phẩm Bút Các Loại</v>
      </c>
      <c r="I289" s="26" t="s">
        <v>28444</v>
      </c>
      <c r="J289" s="26">
        <v>0.0</v>
      </c>
    </row>
    <row r="290">
      <c r="A290" s="62" t="str">
        <f>IFERROR(__xludf.DUMMYFUNCTION("""COMPUTED_VALUE"""),"Quan tâm sản phẩm Thư Tín")</f>
        <v>Quan tâm sản phẩm Thư Tín</v>
      </c>
      <c r="I290" s="26" t="s">
        <v>28432</v>
      </c>
      <c r="J290" s="26">
        <v>0.0</v>
      </c>
    </row>
    <row r="291">
      <c r="A291" s="62" t="str">
        <f>IFERROR(__xludf.DUMMYFUNCTION("""COMPUTED_VALUE"""),"Quan tâm sản phẩm Sổ &amp; Giấy Các Loại")</f>
        <v>Quan tâm sản phẩm Sổ &amp; Giấy Các Loại</v>
      </c>
      <c r="I291" s="26" t="s">
        <v>28436</v>
      </c>
      <c r="J291" s="26">
        <v>0.0</v>
      </c>
    </row>
    <row r="292">
      <c r="A292" s="62" t="str">
        <f>IFERROR(__xludf.DUMMYFUNCTION("""COMPUTED_VALUE"""),"Quan tâm sản phẩm văn phòng nhẩm khác")</f>
        <v>Quan tâm sản phẩm văn phòng nhẩm khác</v>
      </c>
      <c r="I292" s="26" t="s">
        <v>8853</v>
      </c>
      <c r="J292" s="26">
        <v>0.0</v>
      </c>
    </row>
    <row r="293">
      <c r="A293" s="62" t="str">
        <f>IFERROR(__xludf.DUMMYFUNCTION("""COMPUTED_VALUE"""),"Quan tâm sản phẩm chung")</f>
        <v>Quan tâm sản phẩm chung</v>
      </c>
      <c r="I293" s="26" t="s">
        <v>28441</v>
      </c>
      <c r="J293" s="26">
        <v>0.0</v>
      </c>
    </row>
    <row r="294">
      <c r="A294" s="62" t="str">
        <f>IFERROR(__xludf.DUMMYFUNCTION("""COMPUTED_VALUE"""),"Hỏi hướng dẫn lắp đặt")</f>
        <v>Hỏi hướng dẫn lắp đặt</v>
      </c>
      <c r="I294" s="26" t="s">
        <v>346</v>
      </c>
      <c r="J294" s="26">
        <v>0.0</v>
      </c>
    </row>
    <row r="295">
      <c r="A295" s="62" t="str">
        <f>IFERROR(__xludf.DUMMYFUNCTION("""COMPUTED_VALUE"""),"Hỏi hướng dẫn sử dụng")</f>
        <v>Hỏi hướng dẫn sử dụng</v>
      </c>
      <c r="I295" s="26" t="s">
        <v>28435</v>
      </c>
      <c r="J295" s="26">
        <v>0.0</v>
      </c>
    </row>
    <row r="296">
      <c r="A296" s="62" t="str">
        <f>IFERROR(__xludf.DUMMYFUNCTION("""COMPUTED_VALUE"""),"Hỏi tần suất sử dụng")</f>
        <v>Hỏi tần suất sử dụng</v>
      </c>
      <c r="I296" s="26" t="s">
        <v>62</v>
      </c>
      <c r="J296" s="26">
        <v>0.0</v>
      </c>
    </row>
    <row r="297">
      <c r="A297" s="62" t="str">
        <f>IFERROR(__xludf.DUMMYFUNCTION("""COMPUTED_VALUE"""),"Hỏi thời gian sử dụng")</f>
        <v>Hỏi thời gian sử dụng</v>
      </c>
      <c r="I297" s="26" t="s">
        <v>28457</v>
      </c>
      <c r="J297" s="26">
        <v>0.0</v>
      </c>
    </row>
    <row r="298">
      <c r="A298" s="62" t="str">
        <f>IFERROR(__xludf.DUMMYFUNCTION("""COMPUTED_VALUE"""),"Hỏi cân nặng")</f>
        <v>Hỏi cân nặng</v>
      </c>
      <c r="I298" s="26" t="s">
        <v>28448</v>
      </c>
      <c r="J298" s="26">
        <v>0.0</v>
      </c>
    </row>
    <row r="299">
      <c r="A299" s="62" t="str">
        <f>IFERROR(__xludf.DUMMYFUNCTION("""COMPUTED_VALUE"""),"Hỏi chất lượng")</f>
        <v>Hỏi chất lượng</v>
      </c>
      <c r="I299" s="26" t="s">
        <v>28423</v>
      </c>
      <c r="J299" s="26">
        <v>0.0</v>
      </c>
    </row>
    <row r="300">
      <c r="A300" s="62" t="str">
        <f>IFERROR(__xludf.DUMMYFUNCTION("""COMPUTED_VALUE"""),"Hỏi công dụng")</f>
        <v>Hỏi công dụng</v>
      </c>
      <c r="I300" s="26" t="s">
        <v>28425</v>
      </c>
      <c r="J300" s="26">
        <v>0.0</v>
      </c>
    </row>
    <row r="301">
      <c r="A301" s="62" t="str">
        <f>IFERROR(__xludf.DUMMYFUNCTION("""COMPUTED_VALUE"""),"Hỏi công suất")</f>
        <v>Hỏi công suất</v>
      </c>
      <c r="I301" s="26" t="s">
        <v>28428</v>
      </c>
      <c r="J301" s="26">
        <v>0.0</v>
      </c>
    </row>
    <row r="302">
      <c r="A302" s="33" t="str">
        <f>IFERROR(__xludf.DUMMYFUNCTION("""COMPUTED_VALUE"""),"Hỏi dung lượng bộ nhớ")</f>
        <v>Hỏi dung lượng bộ nhớ</v>
      </c>
      <c r="I302" s="26" t="s">
        <v>4087</v>
      </c>
      <c r="J302" s="26">
        <v>0.0</v>
      </c>
    </row>
    <row r="303">
      <c r="A303" s="33" t="str">
        <f>IFERROR(__xludf.DUMMYFUNCTION("""COMPUTED_VALUE"""),"Hỏi độ phân giải")</f>
        <v>Hỏi độ phân giải</v>
      </c>
      <c r="I303" s="26" t="s">
        <v>28421</v>
      </c>
      <c r="J303" s="26">
        <v>0.0</v>
      </c>
    </row>
    <row r="304">
      <c r="A304" s="33" t="str">
        <f>IFERROR(__xludf.DUMMYFUNCTION("""COMPUTED_VALUE"""),"Hỏi dung lượng pin")</f>
        <v>Hỏi dung lượng pin</v>
      </c>
      <c r="I304" s="26" t="s">
        <v>28419</v>
      </c>
      <c r="J304" s="26">
        <v>0.0</v>
      </c>
    </row>
    <row r="305">
      <c r="A305" s="33" t="str">
        <f>IFERROR(__xludf.DUMMYFUNCTION("""COMPUTED_VALUE"""),"Hỏi tính năng (chống bụi, chống nước, chống rung,...)")</f>
        <v>Hỏi tính năng (chống bụi, chống nước, chống rung,...)</v>
      </c>
      <c r="I305" s="26" t="s">
        <v>4132</v>
      </c>
      <c r="J305" s="26">
        <v>0.0</v>
      </c>
    </row>
    <row r="306">
      <c r="A306" s="33" t="str">
        <f>IFERROR(__xludf.DUMMYFUNCTION("""COMPUTED_VALUE"""),"Hỏi vấn đề khác")</f>
        <v>Hỏi vấn đề khác</v>
      </c>
      <c r="I306" s="26" t="s">
        <v>4095</v>
      </c>
      <c r="J306" s="26">
        <v>0.0</v>
      </c>
    </row>
    <row r="307">
      <c r="A307" s="62" t="str">
        <f>IFERROR(__xludf.DUMMYFUNCTION("""COMPUTED_VALUE"""),"Hỏi độ bền ")</f>
        <v>Hỏi độ bền </v>
      </c>
      <c r="I307" s="26" t="s">
        <v>28409</v>
      </c>
      <c r="J307" s="26">
        <v>0.0</v>
      </c>
    </row>
    <row r="308">
      <c r="A308" s="62" t="str">
        <f>IFERROR(__xludf.DUMMYFUNCTION("""COMPUTED_VALUE"""),"Hỏi độ dày")</f>
        <v>Hỏi độ dày</v>
      </c>
      <c r="I308" s="26" t="s">
        <v>28407</v>
      </c>
      <c r="J308" s="26">
        <v>0.0</v>
      </c>
    </row>
    <row r="309">
      <c r="A309" s="62" t="str">
        <f>IFERROR(__xludf.DUMMYFUNCTION("""COMPUTED_VALUE"""),"Hỏi đối tượng sử dụng")</f>
        <v>Hỏi đối tượng sử dụng</v>
      </c>
      <c r="I309" s="26" t="s">
        <v>23996</v>
      </c>
      <c r="J309" s="26">
        <v>0.0</v>
      </c>
    </row>
    <row r="310">
      <c r="A310" s="62" t="str">
        <f>IFERROR(__xludf.DUMMYFUNCTION("""COMPUTED_VALUE"""),"Hỏi giá lẻ sản phẩm")</f>
        <v>Hỏi giá lẻ sản phẩm</v>
      </c>
      <c r="I310" s="26" t="s">
        <v>13096</v>
      </c>
      <c r="J310" s="26">
        <v>0.0</v>
      </c>
    </row>
    <row r="311">
      <c r="A311" s="62" t="str">
        <f>IFERROR(__xludf.DUMMYFUNCTION("""COMPUTED_VALUE"""),"Hỏi giá combo")</f>
        <v>Hỏi giá combo</v>
      </c>
      <c r="I311" s="26" t="s">
        <v>8466</v>
      </c>
      <c r="J311" s="26">
        <v>0.0</v>
      </c>
    </row>
    <row r="312">
      <c r="A312" s="62" t="str">
        <f>IFERROR(__xludf.DUMMYFUNCTION("""COMPUTED_VALUE"""),"Hỏi giá sỉ")</f>
        <v>Hỏi giá sỉ</v>
      </c>
      <c r="I312" s="26" t="s">
        <v>28420</v>
      </c>
      <c r="J312" s="26">
        <v>0.0</v>
      </c>
      <c r="L312" s="136" t="s">
        <v>1470</v>
      </c>
    </row>
    <row r="313">
      <c r="A313" s="62" t="str">
        <f>IFERROR(__xludf.DUMMYFUNCTION("""COMPUTED_VALUE"""),"Hỏi giá sản phẩm")</f>
        <v>Hỏi giá sản phẩm</v>
      </c>
      <c r="I313" s="26" t="s">
        <v>28453</v>
      </c>
      <c r="J313" s="26">
        <v>0.0</v>
      </c>
    </row>
    <row r="314">
      <c r="A314" s="62" t="str">
        <f>IFERROR(__xludf.DUMMYFUNCTION("""COMPUTED_VALUE"""),"Hỏi hình ảnh sản phẩm")</f>
        <v>Hỏi hình ảnh sản phẩm</v>
      </c>
      <c r="I314" s="26" t="s">
        <v>7612</v>
      </c>
      <c r="J314" s="26">
        <v>0.0</v>
      </c>
    </row>
    <row r="315">
      <c r="A315" s="62" t="str">
        <f>IFERROR(__xludf.DUMMYFUNCTION("""COMPUTED_VALUE"""),"Hỏi hoạ tiết")</f>
        <v>Hỏi hoạ tiết</v>
      </c>
      <c r="I315" s="26" t="s">
        <v>28403</v>
      </c>
      <c r="J315" s="26">
        <v>0.0</v>
      </c>
    </row>
    <row r="316">
      <c r="A316" s="62" t="str">
        <f>IFERROR(__xludf.DUMMYFUNCTION("""COMPUTED_VALUE"""),"Hỏi chất liệu")</f>
        <v>Hỏi chất liệu</v>
      </c>
      <c r="I316" s="26" t="s">
        <v>28426</v>
      </c>
      <c r="J316" s="26">
        <v>0.0</v>
      </c>
    </row>
    <row r="317">
      <c r="A317" s="62" t="str">
        <f>IFERROR(__xludf.DUMMYFUNCTION("""COMPUTED_VALUE"""),"Hỏi nước xuất xứ")</f>
        <v>Hỏi nước xuất xứ</v>
      </c>
      <c r="I317" s="26" t="s">
        <v>28422</v>
      </c>
      <c r="J317" s="26">
        <v>0.0</v>
      </c>
    </row>
    <row r="318">
      <c r="A318" s="62" t="str">
        <f>IFERROR(__xludf.DUMMYFUNCTION("""COMPUTED_VALUE"""),"Hỏi thương hiệu ")</f>
        <v>Hỏi thương hiệu </v>
      </c>
      <c r="I318" s="26" t="s">
        <v>28412</v>
      </c>
      <c r="J318" s="26">
        <v>0.0</v>
      </c>
    </row>
    <row r="319">
      <c r="A319" s="62" t="str">
        <f>IFERROR(__xludf.DUMMYFUNCTION("""COMPUTED_VALUE"""),"Hỏi hương vị")</f>
        <v>Hỏi hương vị</v>
      </c>
      <c r="I319" s="26" t="s">
        <v>69</v>
      </c>
      <c r="J319" s="26">
        <v>0.0</v>
      </c>
    </row>
    <row r="320">
      <c r="A320" s="62" t="str">
        <f>IFERROR(__xludf.DUMMYFUNCTION("""COMPUTED_VALUE"""),"Hỏi kiểu dáng")</f>
        <v>Hỏi kiểu dáng</v>
      </c>
      <c r="I320" s="26" t="s">
        <v>1205</v>
      </c>
      <c r="J320" s="26">
        <v>0.0</v>
      </c>
    </row>
    <row r="321">
      <c r="A321" s="62" t="str">
        <f>IFERROR(__xludf.DUMMYFUNCTION("""COMPUTED_VALUE"""),"Hỏi màu sắc sản phẩm")</f>
        <v>Hỏi màu sắc sản phẩm</v>
      </c>
      <c r="I321" s="26" t="s">
        <v>28651</v>
      </c>
      <c r="J321" s="26">
        <v>0.0</v>
      </c>
    </row>
    <row r="322">
      <c r="A322" s="62" t="str">
        <f>IFERROR(__xludf.DUMMYFUNCTION("""COMPUTED_VALUE"""),"Hỏi đặc điểm mùi")</f>
        <v>Hỏi đặc điểm mùi</v>
      </c>
      <c r="I322" s="26" t="s">
        <v>13081</v>
      </c>
      <c r="J322" s="26">
        <v>0.0</v>
      </c>
    </row>
    <row r="323">
      <c r="A323" s="62" t="str">
        <f>IFERROR(__xludf.DUMMYFUNCTION("""COMPUTED_VALUE"""),"Hỏi thời gian lưu hương")</f>
        <v>Hỏi thời gian lưu hương</v>
      </c>
      <c r="I323" s="26" t="s">
        <v>28652</v>
      </c>
      <c r="J323" s="26">
        <v>0.0</v>
      </c>
    </row>
    <row r="324">
      <c r="A324" s="62" t="str">
        <f>IFERROR(__xludf.DUMMYFUNCTION("""COMPUTED_VALUE"""),"Hỏi phiên bản")</f>
        <v>Hỏi phiên bản</v>
      </c>
      <c r="I324" s="26" t="s">
        <v>28456</v>
      </c>
      <c r="J324" s="26">
        <v>0.0</v>
      </c>
    </row>
    <row r="325">
      <c r="A325" s="62" t="str">
        <f>IFERROR(__xludf.DUMMYFUNCTION("""COMPUTED_VALUE"""),"Hỏi giấy chứng nhận")</f>
        <v>Hỏi giấy chứng nhận</v>
      </c>
      <c r="I325" s="26" t="s">
        <v>28413</v>
      </c>
      <c r="J325" s="26">
        <v>0.0</v>
      </c>
    </row>
    <row r="326">
      <c r="A326" s="62" t="str">
        <f>IFERROR(__xludf.DUMMYFUNCTION("""COMPUTED_VALUE"""),"Hỏi năm sản xuất")</f>
        <v>Hỏi năm sản xuất</v>
      </c>
      <c r="I326" s="26" t="s">
        <v>656</v>
      </c>
      <c r="J326" s="26">
        <v>0.0</v>
      </c>
    </row>
    <row r="327">
      <c r="A327" s="62" t="str">
        <f>IFERROR(__xludf.DUMMYFUNCTION("""COMPUTED_VALUE"""),"Hỏi quy trình/ Công thức chế biến")</f>
        <v>Hỏi quy trình/ Công thức chế biến</v>
      </c>
      <c r="I327" s="26" t="s">
        <v>28452</v>
      </c>
      <c r="J327" s="26">
        <v>0.0</v>
      </c>
    </row>
    <row r="328">
      <c r="A328" s="62" t="str">
        <f>IFERROR(__xludf.DUMMYFUNCTION("""COMPUTED_VALUE"""),"Hỏi sản phẩm có màu sắc tương tự")</f>
        <v>Hỏi sản phẩm có màu sắc tương tự</v>
      </c>
      <c r="I328" s="26" t="s">
        <v>13099</v>
      </c>
      <c r="J328" s="26">
        <v>0.0</v>
      </c>
    </row>
    <row r="329">
      <c r="A329" s="62" t="str">
        <f>IFERROR(__xludf.DUMMYFUNCTION("""COMPUTED_VALUE"""),"Hỏi sản phẩm có kiểu dáng tương tự")</f>
        <v>Hỏi sản phẩm có kiểu dáng tương tự</v>
      </c>
      <c r="I329" s="26" t="s">
        <v>28431</v>
      </c>
      <c r="J329" s="26">
        <v>0.0</v>
      </c>
    </row>
    <row r="330">
      <c r="A330" s="62" t="str">
        <f>IFERROR(__xludf.DUMMYFUNCTION("""COMPUTED_VALUE"""),"Hỏi sản phẩm có chất lượng tương tự")</f>
        <v>Hỏi sản phẩm có chất lượng tương tự</v>
      </c>
      <c r="I330" s="26" t="s">
        <v>28440</v>
      </c>
      <c r="J330" s="26">
        <v>0.0</v>
      </c>
    </row>
    <row r="331">
      <c r="A331" s="62" t="str">
        <f>IFERROR(__xludf.DUMMYFUNCTION("""COMPUTED_VALUE"""),"Hỏi sản phẩm có kích thước tương tự")</f>
        <v>Hỏi sản phẩm có kích thước tương tự</v>
      </c>
      <c r="I331" s="26" t="s">
        <v>28459</v>
      </c>
      <c r="J331" s="26">
        <v>0.0</v>
      </c>
    </row>
    <row r="332">
      <c r="A332" s="62" t="str">
        <f>IFERROR(__xludf.DUMMYFUNCTION("""COMPUTED_VALUE"""),"Hỏi sản phẩm có kích cỡ tương tự")</f>
        <v>Hỏi sản phẩm có kích cỡ tương tự</v>
      </c>
      <c r="I332" s="26" t="s">
        <v>28433</v>
      </c>
      <c r="J332" s="26">
        <v>0.0</v>
      </c>
    </row>
    <row r="333">
      <c r="A333" s="62" t="str">
        <f>IFERROR(__xludf.DUMMYFUNCTION("""COMPUTED_VALUE"""),"Hỏi sản phẩm có chất liệu tương tự")</f>
        <v>Hỏi sản phẩm có chất liệu tương tự</v>
      </c>
      <c r="I333" s="26" t="s">
        <v>28405</v>
      </c>
      <c r="J333" s="26">
        <v>0.0</v>
      </c>
    </row>
    <row r="334">
      <c r="A334" s="62" t="str">
        <f>IFERROR(__xludf.DUMMYFUNCTION("""COMPUTED_VALUE"""),"Hỏi sản phẩm tương tự chung")</f>
        <v>Hỏi sản phẩm tương tự chung</v>
      </c>
      <c r="I334" s="26" t="s">
        <v>4118</v>
      </c>
      <c r="J334" s="26">
        <v>0.0</v>
      </c>
    </row>
    <row r="335">
      <c r="A335" s="62" t="str">
        <f>IFERROR(__xludf.DUMMYFUNCTION("""COMPUTED_VALUE"""),"KH quan tâm sản phẩm")</f>
        <v>KH quan tâm sản phẩm</v>
      </c>
      <c r="I335" s="26" t="s">
        <v>28416</v>
      </c>
      <c r="J335" s="26">
        <v>0.0</v>
      </c>
    </row>
    <row r="336">
      <c r="A336" s="62" t="str">
        <f>IFERROR(__xludf.DUMMYFUNCTION("""COMPUTED_VALUE"""),"Hỏi số lượng")</f>
        <v>Hỏi số lượng</v>
      </c>
      <c r="I336" s="26" t="s">
        <v>798</v>
      </c>
      <c r="J336" s="26">
        <v>0.0</v>
      </c>
    </row>
    <row r="337">
      <c r="A337" s="62" t="str">
        <f>IFERROR(__xludf.DUMMYFUNCTION("""COMPUTED_VALUE"""),"Hỏi sức chứa (dung tích, thể tích,...)")</f>
        <v>Hỏi sức chứa (dung tích, thể tích,...)</v>
      </c>
      <c r="I337" s="26" t="s">
        <v>4134</v>
      </c>
      <c r="J337" s="26">
        <v>0.0</v>
      </c>
    </row>
    <row r="338">
      <c r="A338" s="62" t="str">
        <f>IFERROR(__xludf.DUMMYFUNCTION("""COMPUTED_VALUE"""),"Hỏi tác dụng phụ")</f>
        <v>Hỏi tác dụng phụ</v>
      </c>
      <c r="I338" s="26" t="s">
        <v>3806</v>
      </c>
      <c r="J338" s="26">
        <v>0.0</v>
      </c>
    </row>
    <row r="339">
      <c r="A339" s="62" t="str">
        <f>IFERROR(__xludf.DUMMYFUNCTION("""COMPUTED_VALUE"""),"Hỏi thành phần")</f>
        <v>Hỏi thành phần</v>
      </c>
      <c r="I339" s="26" t="s">
        <v>28429</v>
      </c>
      <c r="J339" s="26">
        <v>0.0</v>
      </c>
    </row>
    <row r="340">
      <c r="A340" s="62" t="str">
        <f>IFERROR(__xludf.DUMMYFUNCTION("""COMPUTED_VALUE"""),"Hỏi bao bì")</f>
        <v>Hỏi bao bì</v>
      </c>
      <c r="I340" s="26" t="s">
        <v>28455</v>
      </c>
      <c r="J340" s="26">
        <v>0.0</v>
      </c>
    </row>
    <row r="341">
      <c r="A341" s="62" t="str">
        <f>IFERROR(__xludf.DUMMYFUNCTION("""COMPUTED_VALUE"""),"Hỏi cách vệ sinh")</f>
        <v>Hỏi cách vệ sinh</v>
      </c>
      <c r="I341" s="26" t="s">
        <v>28424</v>
      </c>
      <c r="J341" s="26">
        <v>0.0</v>
      </c>
    </row>
    <row r="342">
      <c r="A342" s="62" t="str">
        <f>IFERROR(__xludf.DUMMYFUNCTION("""COMPUTED_VALUE"""),"Hỏi bán hàng online")</f>
        <v>Hỏi bán hàng online</v>
      </c>
      <c r="I342" s="26" t="s">
        <v>28404</v>
      </c>
      <c r="J342" s="26">
        <v>0.0</v>
      </c>
    </row>
    <row r="343">
      <c r="A343" s="62" t="str">
        <f>IFERROR(__xludf.DUMMYFUNCTION("""COMPUTED_VALUE"""),"Hỏi bán hàng offline")</f>
        <v>Hỏi bán hàng offline</v>
      </c>
      <c r="I343" s="26" t="s">
        <v>28454</v>
      </c>
      <c r="J343" s="26">
        <v>0.0</v>
      </c>
    </row>
    <row r="344">
      <c r="A344" s="62" t="str">
        <f>IFERROR(__xludf.DUMMYFUNCTION("""COMPUTED_VALUE"""),"Hỏi kênh bán hàng")</f>
        <v>Hỏi kênh bán hàng</v>
      </c>
      <c r="I344" s="26" t="s">
        <v>28458</v>
      </c>
      <c r="J344" s="26">
        <v>0.0</v>
      </c>
    </row>
    <row r="345">
      <c r="A345" s="62" t="str">
        <f>IFERROR(__xludf.DUMMYFUNCTION("""COMPUTED_VALUE"""),"Hỏi địa chỉ shop")</f>
        <v>Hỏi địa chỉ shop</v>
      </c>
      <c r="I345" s="26" t="s">
        <v>28451</v>
      </c>
      <c r="J345" s="26">
        <v>0.0</v>
      </c>
    </row>
    <row r="346">
      <c r="A346" s="33" t="str">
        <f>IFERROR(__xludf.DUMMYFUNCTION("""COMPUTED_VALUE"""),"Hỏi thời gian đổi trả")</f>
        <v>Hỏi thời gian đổi trả</v>
      </c>
      <c r="I346" s="26" t="s">
        <v>538</v>
      </c>
      <c r="J346" s="26">
        <v>0.0</v>
      </c>
    </row>
    <row r="347">
      <c r="A347" s="33" t="str">
        <f>IFERROR(__xludf.DUMMYFUNCTION("""COMPUTED_VALUE"""),"Hỏi chi phí đổi trả")</f>
        <v>Hỏi chi phí đổi trả</v>
      </c>
      <c r="I347" s="26" t="s">
        <v>28410</v>
      </c>
      <c r="J347" s="26">
        <v>0.0</v>
      </c>
    </row>
    <row r="348">
      <c r="A348" s="33" t="str">
        <f>IFERROR(__xludf.DUMMYFUNCTION("""COMPUTED_VALUE"""),"Hỏi quy trình đổi trả")</f>
        <v>Hỏi quy trình đổi trả</v>
      </c>
      <c r="I348" s="26" t="s">
        <v>28442</v>
      </c>
      <c r="J348" s="26">
        <v>0.0</v>
      </c>
    </row>
    <row r="349">
      <c r="A349" s="33" t="str">
        <f>IFERROR(__xludf.DUMMYFUNCTION("""COMPUTED_VALUE"""),"Hỏi chính sách đổi trả")</f>
        <v>Hỏi chính sách đổi trả</v>
      </c>
      <c r="I349" s="26" t="s">
        <v>2549</v>
      </c>
      <c r="J349" s="26">
        <v>0.0</v>
      </c>
    </row>
    <row r="350">
      <c r="A350" s="33" t="str">
        <f>IFERROR(__xludf.DUMMYFUNCTION("""COMPUTED_VALUE"""),"Hỏi chính sách xem hàng")</f>
        <v>Hỏi chính sách xem hàng</v>
      </c>
      <c r="I350" s="26" t="s">
        <v>2409</v>
      </c>
      <c r="J350" s="26">
        <v>0.0</v>
      </c>
    </row>
    <row r="351">
      <c r="A351" s="33" t="str">
        <f>IFERROR(__xludf.DUMMYFUNCTION("""COMPUTED_VALUE"""),"Hỏi chính sách thử hàng")</f>
        <v>Hỏi chính sách thử hàng</v>
      </c>
      <c r="I351" s="26" t="s">
        <v>28460</v>
      </c>
      <c r="J351" s="26">
        <v>0.0</v>
      </c>
    </row>
    <row r="352">
      <c r="A352" s="33" t="str">
        <f>IFERROR(__xludf.DUMMYFUNCTION("""COMPUTED_VALUE"""),"Hỏi chính sách hoàn tiền")</f>
        <v>Hỏi chính sách hoàn tiền</v>
      </c>
      <c r="I352" s="26" t="s">
        <v>28438</v>
      </c>
      <c r="J352" s="26">
        <v>0.0</v>
      </c>
    </row>
    <row r="353">
      <c r="A353" s="33" t="str">
        <f>IFERROR(__xludf.DUMMYFUNCTION("""COMPUTED_VALUE"""),"Hỏi bảo mật thông tin cá nhân")</f>
        <v>Hỏi bảo mật thông tin cá nhân</v>
      </c>
      <c r="I353" s="26" t="s">
        <v>28446</v>
      </c>
      <c r="J353" s="26">
        <v>0.0</v>
      </c>
    </row>
    <row r="354">
      <c r="A354" s="33" t="str">
        <f>IFERROR(__xludf.DUMMYFUNCTION("""COMPUTED_VALUE"""),"Hỏi bảo mật thông tin đơn hàng")</f>
        <v>Hỏi bảo mật thông tin đơn hàng</v>
      </c>
      <c r="I354" s="26" t="s">
        <v>28450</v>
      </c>
      <c r="J354" s="26">
        <v>0.0</v>
      </c>
    </row>
    <row r="355">
      <c r="A355" s="33" t="str">
        <f>IFERROR(__xludf.DUMMYFUNCTION("""COMPUTED_VALUE"""),"Hỏi thời hạn bảo hành")</f>
        <v>Hỏi thời hạn bảo hành</v>
      </c>
      <c r="I355" s="26" t="s">
        <v>28434</v>
      </c>
      <c r="J355" s="26">
        <v>0.0</v>
      </c>
    </row>
    <row r="356">
      <c r="A356" s="33" t="str">
        <f>IFERROR(__xludf.DUMMYFUNCTION("""COMPUTED_VALUE"""),"Hỏi phạm vi bảo hành")</f>
        <v>Hỏi phạm vi bảo hành</v>
      </c>
      <c r="I356" s="26" t="s">
        <v>28653</v>
      </c>
      <c r="J356" s="26">
        <v>0.0</v>
      </c>
    </row>
    <row r="357">
      <c r="A357" s="33" t="str">
        <f>IFERROR(__xludf.DUMMYFUNCTION("""COMPUTED_VALUE"""),"Hỏi hình thức bảo hành")</f>
        <v>Hỏi hình thức bảo hành</v>
      </c>
      <c r="I357" s="26" t="s">
        <v>28654</v>
      </c>
      <c r="J357" s="26">
        <v>0.0</v>
      </c>
    </row>
    <row r="358">
      <c r="A358" s="33" t="str">
        <f>IFERROR(__xludf.DUMMYFUNCTION("""COMPUTED_VALUE"""),"Hỏi quy trình bảo hành")</f>
        <v>Hỏi quy trình bảo hành</v>
      </c>
      <c r="I358" s="26" t="s">
        <v>28655</v>
      </c>
      <c r="J358" s="26">
        <v>0.0</v>
      </c>
    </row>
    <row r="359">
      <c r="A359" s="33" t="str">
        <f>IFERROR(__xludf.DUMMYFUNCTION("""COMPUTED_VALUE"""),"Hỏi chi phí bảo hành")</f>
        <v>Hỏi chi phí bảo hành</v>
      </c>
      <c r="I359" s="26" t="s">
        <v>28386</v>
      </c>
      <c r="J359" s="26">
        <v>0.0</v>
      </c>
    </row>
    <row r="360">
      <c r="A360" s="33" t="str">
        <f>IFERROR(__xludf.DUMMYFUNCTION("""COMPUTED_VALUE"""),"Hỏi khuyến mãi theo số lượng")</f>
        <v>Hỏi khuyến mãi theo số lượng</v>
      </c>
      <c r="I360" s="26" t="s">
        <v>28387</v>
      </c>
      <c r="J360" s="26">
        <v>0.0</v>
      </c>
    </row>
    <row r="361">
      <c r="A361" s="33" t="str">
        <f>IFERROR(__xludf.DUMMYFUNCTION("""COMPUTED_VALUE"""),"Hỏi khuyến mãi khách hàng thân thiết")</f>
        <v>Hỏi khuyến mãi khách hàng thân thiết</v>
      </c>
      <c r="I361" s="26" t="s">
        <v>28384</v>
      </c>
      <c r="J361" s="26">
        <v>0.0</v>
      </c>
    </row>
    <row r="362">
      <c r="A362" s="33" t="str">
        <f>IFERROR(__xludf.DUMMYFUNCTION("""COMPUTED_VALUE"""),"Hỏi khuyến mãi ngày lễ")</f>
        <v>Hỏi khuyến mãi ngày lễ</v>
      </c>
      <c r="I362" s="26" t="s">
        <v>13694</v>
      </c>
      <c r="J362" s="26">
        <v>0.0</v>
      </c>
    </row>
    <row r="363">
      <c r="A363" s="33" t="str">
        <f>IFERROR(__xludf.DUMMYFUNCTION("""COMPUTED_VALUE"""),"Hỏi khuyến mãi chung")</f>
        <v>Hỏi khuyến mãi chung</v>
      </c>
      <c r="I363" s="26" t="s">
        <v>28656</v>
      </c>
      <c r="J363" s="26">
        <v>0.0</v>
      </c>
    </row>
    <row r="364">
      <c r="A364" s="33" t="str">
        <f>IFERROR(__xludf.DUMMYFUNCTION("""COMPUTED_VALUE"""),"Hỏi chương trình khuyến mãi")</f>
        <v>Hỏi chương trình khuyến mãi</v>
      </c>
      <c r="I364" s="26" t="s">
        <v>28657</v>
      </c>
      <c r="J364" s="26">
        <v>0.0</v>
      </c>
    </row>
    <row r="365">
      <c r="A365" s="62" t="str">
        <f>IFERROR(__xludf.DUMMYFUNCTION("""COMPUTED_VALUE"""),"Thay đổi sản phẩm")</f>
        <v>Thay đổi sản phẩm</v>
      </c>
      <c r="I365" s="26" t="s">
        <v>15668</v>
      </c>
      <c r="J365" s="26">
        <v>0.0</v>
      </c>
    </row>
    <row r="366">
      <c r="A366" s="62" t="str">
        <f>IFERROR(__xludf.DUMMYFUNCTION("""COMPUTED_VALUE"""),"Thay đổi kích thước")</f>
        <v>Thay đổi kích thước</v>
      </c>
      <c r="I366" s="26" t="s">
        <v>1356</v>
      </c>
      <c r="J366" s="26">
        <v>0.0</v>
      </c>
    </row>
    <row r="367">
      <c r="A367" s="62" t="str">
        <f>IFERROR(__xludf.DUMMYFUNCTION("""COMPUTED_VALUE"""),"Thay đổi kích cỡ")</f>
        <v>Thay đổi kích cỡ</v>
      </c>
      <c r="I367" s="26" t="s">
        <v>6852</v>
      </c>
      <c r="J367" s="26">
        <v>0.0</v>
      </c>
    </row>
    <row r="368">
      <c r="A368" s="62" t="str">
        <f>IFERROR(__xludf.DUMMYFUNCTION("""COMPUTED_VALUE"""),"Thay đổi số lượng")</f>
        <v>Thay đổi số lượng</v>
      </c>
      <c r="I368" s="26" t="s">
        <v>28658</v>
      </c>
      <c r="J368" s="26">
        <v>0.0</v>
      </c>
    </row>
    <row r="369">
      <c r="A369" s="62" t="str">
        <f>IFERROR(__xludf.DUMMYFUNCTION("""COMPUTED_VALUE"""),"Thay đổi màu sắc")</f>
        <v>Thay đổi màu sắc</v>
      </c>
      <c r="I369" s="26" t="s">
        <v>28659</v>
      </c>
      <c r="J369" s="26">
        <v>0.0</v>
      </c>
    </row>
    <row r="370">
      <c r="A370" s="62" t="str">
        <f>IFERROR(__xludf.DUMMYFUNCTION("""COMPUTED_VALUE"""),"Thay đổi địa chỉ nhận hàng")</f>
        <v>Thay đổi địa chỉ nhận hàng</v>
      </c>
      <c r="I370" s="26" t="s">
        <v>1371</v>
      </c>
      <c r="J370" s="26">
        <v>0.0</v>
      </c>
    </row>
    <row r="371">
      <c r="A371" s="62" t="str">
        <f>IFERROR(__xludf.DUMMYFUNCTION("""COMPUTED_VALUE"""),"Thay đổi SĐT nhận hàng")</f>
        <v>Thay đổi SĐT nhận hàng</v>
      </c>
      <c r="I371" s="26" t="s">
        <v>78</v>
      </c>
      <c r="J371" s="26">
        <v>0.0</v>
      </c>
    </row>
    <row r="372">
      <c r="A372" s="62" t="str">
        <f>IFERROR(__xludf.DUMMYFUNCTION("""COMPUTED_VALUE"""),"Thay đổi tên người nhận")</f>
        <v>Thay đổi tên người nhận</v>
      </c>
      <c r="I372" s="26" t="s">
        <v>1221</v>
      </c>
      <c r="J372" s="26">
        <v>0.0</v>
      </c>
    </row>
    <row r="373">
      <c r="A373" s="62" t="str">
        <f>IFERROR(__xludf.DUMMYFUNCTION("""COMPUTED_VALUE"""),"Thay đổi phương thức thanh toán")</f>
        <v>Thay đổi phương thức thanh toán</v>
      </c>
      <c r="I373" s="26" t="s">
        <v>12</v>
      </c>
      <c r="J373" s="26">
        <v>0.0</v>
      </c>
    </row>
    <row r="374">
      <c r="A374" s="62" t="str">
        <f>IFERROR(__xludf.DUMMYFUNCTION("""COMPUTED_VALUE"""),"Thay đổi thời gian nhận hàng")</f>
        <v>Thay đổi thời gian nhận hàng</v>
      </c>
      <c r="I374" s="26" t="s">
        <v>969</v>
      </c>
      <c r="J374" s="26">
        <v>0.0</v>
      </c>
    </row>
    <row r="375">
      <c r="A375" s="62" t="str">
        <f>IFERROR(__xludf.DUMMYFUNCTION("""COMPUTED_VALUE"""),"Khác")</f>
        <v>Khác</v>
      </c>
      <c r="I375" s="26" t="s">
        <v>437</v>
      </c>
      <c r="J375" s="26">
        <v>0.0</v>
      </c>
    </row>
    <row r="376">
      <c r="A376" s="62" t="str">
        <f>IFERROR(__xludf.DUMMYFUNCTION("""COMPUTED_VALUE"""),"Hỏi thời gian vận chuyển")</f>
        <v>Hỏi thời gian vận chuyển</v>
      </c>
      <c r="I376" s="26" t="s">
        <v>1267</v>
      </c>
      <c r="J376" s="26">
        <v>0.0</v>
      </c>
    </row>
    <row r="377">
      <c r="A377" s="62" t="str">
        <f>IFERROR(__xludf.DUMMYFUNCTION("""COMPUTED_VALUE"""),"Hỏi phí ship")</f>
        <v>Hỏi phí ship</v>
      </c>
      <c r="I377" s="26" t="s">
        <v>28660</v>
      </c>
      <c r="J377" s="26">
        <v>0.0</v>
      </c>
    </row>
    <row r="378">
      <c r="A378" s="62" t="str">
        <f>IFERROR(__xludf.DUMMYFUNCTION("""COMPUTED_VALUE"""),"Hỏi bên vận chuyển")</f>
        <v>Hỏi bên vận chuyển</v>
      </c>
      <c r="I378" s="26" t="s">
        <v>28389</v>
      </c>
      <c r="J378" s="26">
        <v>0.0</v>
      </c>
    </row>
    <row r="379">
      <c r="A379" s="62" t="str">
        <f>IFERROR(__xludf.DUMMYFUNCTION("""COMPUTED_VALUE"""),"Hỏi lộ trình vận chuyển")</f>
        <v>Hỏi lộ trình vận chuyển</v>
      </c>
      <c r="I379" s="26" t="s">
        <v>1316</v>
      </c>
      <c r="J379" s="26">
        <v>0.0</v>
      </c>
    </row>
    <row r="380">
      <c r="A380" s="62" t="str">
        <f>IFERROR(__xludf.DUMMYFUNCTION("""COMPUTED_VALUE"""),"Mua vì khuyến mãi")</f>
        <v>Mua vì khuyến mãi</v>
      </c>
      <c r="I380" s="26" t="s">
        <v>11797</v>
      </c>
      <c r="J380" s="26">
        <v>0.0</v>
      </c>
    </row>
    <row r="381">
      <c r="A381" s="62" t="str">
        <f>IFERROR(__xludf.DUMMYFUNCTION("""COMPUTED_VALUE"""),"Mua vì giá rẻ")</f>
        <v>Mua vì giá rẻ</v>
      </c>
      <c r="I381" s="26" t="s">
        <v>356</v>
      </c>
      <c r="J381" s="26">
        <v>0.0</v>
      </c>
    </row>
    <row r="382">
      <c r="A382" s="62" t="str">
        <f>IFERROR(__xludf.DUMMYFUNCTION("""COMPUTED_VALUE"""),"Mua vì tin tưởng")</f>
        <v>Mua vì tin tưởng</v>
      </c>
      <c r="I382" s="26" t="s">
        <v>1585</v>
      </c>
      <c r="J382" s="26">
        <v>0.0</v>
      </c>
    </row>
    <row r="383">
      <c r="A383" s="62" t="str">
        <f>IFERROR(__xludf.DUMMYFUNCTION("""COMPUTED_VALUE"""),"Mua ủng hộ")</f>
        <v>Mua ủng hộ</v>
      </c>
      <c r="I383" s="26" t="s">
        <v>1124</v>
      </c>
      <c r="J383" s="26">
        <v>0.0</v>
      </c>
    </row>
    <row r="384">
      <c r="A384" s="62" t="str">
        <f>IFERROR(__xludf.DUMMYFUNCTION("""COMPUTED_VALUE"""),"Mua vì được giới thiệu/review tốt")</f>
        <v>Mua vì được giới thiệu/review tốt</v>
      </c>
      <c r="I384" s="26" t="s">
        <v>29</v>
      </c>
      <c r="J384" s="26">
        <v>0.0</v>
      </c>
    </row>
    <row r="385">
      <c r="A385" s="62" t="str">
        <f>IFERROR(__xludf.DUMMYFUNCTION("""COMPUTED_VALUE"""),"Mua vì được freeship")</f>
        <v>Mua vì được freeship</v>
      </c>
    </row>
    <row r="386">
      <c r="A386" s="62" t="str">
        <f>IFERROR(__xludf.DUMMYFUNCTION("""COMPUTED_VALUE"""),"Mua vì thích chất liệu")</f>
        <v>Mua vì thích chất liệu</v>
      </c>
    </row>
    <row r="387">
      <c r="A387" s="62" t="str">
        <f>IFERROR(__xludf.DUMMYFUNCTION("""COMPUTED_VALUE"""),"Nhắc nhở phản hồi")</f>
        <v>Nhắc nhở phản hồi</v>
      </c>
    </row>
    <row r="388">
      <c r="A388" s="62" t="str">
        <f>IFERROR(__xludf.DUMMYFUNCTION("""COMPUTED_VALUE"""),"Từ nhạy cảm")</f>
        <v>Từ nhạy cảm</v>
      </c>
    </row>
    <row r="389">
      <c r="A389" s="62"/>
    </row>
    <row r="390">
      <c r="A390" s="62"/>
    </row>
    <row r="391">
      <c r="A391" s="62"/>
    </row>
    <row r="392">
      <c r="A392" s="62"/>
    </row>
    <row r="393">
      <c r="A393" s="62"/>
    </row>
    <row r="394">
      <c r="A394" s="62"/>
    </row>
    <row r="395">
      <c r="A395" s="62"/>
    </row>
    <row r="396">
      <c r="A396" s="62"/>
    </row>
    <row r="397">
      <c r="A397" s="62"/>
    </row>
    <row r="398">
      <c r="A398" s="62"/>
    </row>
    <row r="399">
      <c r="A399" s="62"/>
    </row>
    <row r="400">
      <c r="A400" s="62"/>
    </row>
    <row r="401">
      <c r="A401" s="62"/>
    </row>
    <row r="402">
      <c r="A402" s="62"/>
    </row>
    <row r="403">
      <c r="A403" s="62"/>
    </row>
    <row r="404">
      <c r="A404" s="62"/>
    </row>
    <row r="405">
      <c r="A405" s="62"/>
    </row>
    <row r="406">
      <c r="A406" s="62"/>
    </row>
    <row r="407">
      <c r="A407" s="62"/>
    </row>
    <row r="408">
      <c r="A408" s="62"/>
    </row>
    <row r="409">
      <c r="A409" s="62"/>
    </row>
    <row r="410">
      <c r="A410" s="62"/>
    </row>
    <row r="411">
      <c r="A411" s="62"/>
    </row>
    <row r="412">
      <c r="A412" s="62"/>
    </row>
    <row r="413">
      <c r="A413" s="62"/>
    </row>
    <row r="414">
      <c r="A414" s="62"/>
    </row>
    <row r="415">
      <c r="A415" s="62"/>
    </row>
    <row r="416">
      <c r="A416" s="62"/>
    </row>
    <row r="417">
      <c r="A417" s="62"/>
    </row>
    <row r="418">
      <c r="A418" s="62"/>
    </row>
    <row r="419">
      <c r="A419" s="62"/>
    </row>
    <row r="420">
      <c r="A420" s="62"/>
    </row>
    <row r="421">
      <c r="A421" s="62"/>
    </row>
    <row r="422">
      <c r="A422" s="62"/>
    </row>
    <row r="423">
      <c r="A423" s="62"/>
    </row>
    <row r="424">
      <c r="A424" s="62"/>
    </row>
    <row r="425">
      <c r="A425" s="62"/>
    </row>
    <row r="426">
      <c r="A426" s="62"/>
    </row>
    <row r="427">
      <c r="A427" s="62"/>
    </row>
    <row r="428">
      <c r="A428" s="62"/>
    </row>
    <row r="429">
      <c r="A429" s="62"/>
    </row>
    <row r="430">
      <c r="A430" s="62"/>
    </row>
    <row r="431">
      <c r="A431" s="62"/>
    </row>
    <row r="432">
      <c r="A432" s="62"/>
    </row>
    <row r="433">
      <c r="A433" s="62"/>
    </row>
    <row r="434">
      <c r="A434" s="62"/>
    </row>
    <row r="435">
      <c r="A435" s="62"/>
    </row>
    <row r="436">
      <c r="A436" s="62"/>
    </row>
    <row r="437">
      <c r="A437" s="62"/>
    </row>
    <row r="438">
      <c r="A438" s="62"/>
    </row>
    <row r="439">
      <c r="A439" s="62"/>
    </row>
    <row r="440">
      <c r="A440" s="62"/>
    </row>
    <row r="441">
      <c r="A441" s="62"/>
    </row>
    <row r="442">
      <c r="A442" s="62"/>
    </row>
    <row r="443">
      <c r="A443" s="62"/>
    </row>
    <row r="444">
      <c r="A444" s="62"/>
    </row>
    <row r="445">
      <c r="A445" s="62"/>
    </row>
    <row r="446">
      <c r="A446" s="62"/>
    </row>
    <row r="447">
      <c r="A447" s="62"/>
    </row>
    <row r="448">
      <c r="A448" s="62"/>
    </row>
    <row r="449">
      <c r="A449" s="62"/>
    </row>
    <row r="450">
      <c r="A450" s="62"/>
    </row>
    <row r="451">
      <c r="A451" s="62"/>
    </row>
    <row r="452">
      <c r="A452" s="62"/>
    </row>
    <row r="453">
      <c r="A453" s="62"/>
    </row>
    <row r="454">
      <c r="A454" s="62"/>
    </row>
    <row r="455">
      <c r="A455" s="62"/>
    </row>
    <row r="456">
      <c r="A456" s="62"/>
    </row>
    <row r="457">
      <c r="A457" s="62"/>
    </row>
    <row r="458">
      <c r="A458" s="62"/>
    </row>
    <row r="459">
      <c r="A459" s="62"/>
    </row>
    <row r="460">
      <c r="A460" s="62"/>
    </row>
    <row r="461">
      <c r="A461" s="62"/>
    </row>
    <row r="462">
      <c r="A462" s="62"/>
    </row>
    <row r="463">
      <c r="A463" s="62"/>
    </row>
    <row r="464">
      <c r="A464" s="62"/>
    </row>
    <row r="465">
      <c r="A465" s="62"/>
    </row>
    <row r="466">
      <c r="A466" s="62"/>
    </row>
    <row r="467">
      <c r="A467" s="62"/>
    </row>
    <row r="468">
      <c r="A468" s="62"/>
    </row>
    <row r="469">
      <c r="A469" s="62"/>
    </row>
    <row r="470">
      <c r="A470" s="62"/>
    </row>
    <row r="471">
      <c r="A471" s="62"/>
    </row>
    <row r="472">
      <c r="A472" s="62"/>
    </row>
    <row r="473">
      <c r="A473" s="62"/>
    </row>
    <row r="474">
      <c r="A474" s="62"/>
    </row>
    <row r="475">
      <c r="A475" s="62"/>
    </row>
    <row r="476">
      <c r="A476" s="62"/>
    </row>
    <row r="477">
      <c r="A477" s="62"/>
    </row>
    <row r="478">
      <c r="A478" s="62"/>
    </row>
    <row r="479">
      <c r="A479" s="62"/>
    </row>
    <row r="480">
      <c r="A480" s="62"/>
    </row>
    <row r="481">
      <c r="A481" s="62"/>
    </row>
    <row r="482">
      <c r="A482" s="62"/>
    </row>
    <row r="483">
      <c r="A483" s="62"/>
    </row>
    <row r="484">
      <c r="A484" s="62"/>
    </row>
    <row r="485">
      <c r="A485" s="62"/>
    </row>
    <row r="486">
      <c r="A486" s="62"/>
    </row>
    <row r="487">
      <c r="A487" s="62"/>
    </row>
    <row r="488">
      <c r="A488" s="62"/>
    </row>
    <row r="489">
      <c r="A489" s="62"/>
    </row>
    <row r="490">
      <c r="A490" s="62"/>
    </row>
    <row r="491">
      <c r="A491" s="62"/>
    </row>
    <row r="492">
      <c r="A492" s="62"/>
    </row>
    <row r="493">
      <c r="A493" s="62"/>
    </row>
    <row r="494">
      <c r="A494" s="62"/>
    </row>
    <row r="495">
      <c r="A495" s="62"/>
    </row>
    <row r="496">
      <c r="A496" s="62"/>
    </row>
    <row r="497">
      <c r="A497" s="62"/>
    </row>
    <row r="498">
      <c r="A498" s="62"/>
    </row>
    <row r="499">
      <c r="A499" s="62"/>
    </row>
    <row r="500">
      <c r="A500" s="62"/>
    </row>
    <row r="501">
      <c r="A501" s="62"/>
    </row>
    <row r="502">
      <c r="A502" s="62"/>
    </row>
    <row r="503">
      <c r="A503" s="62"/>
    </row>
    <row r="504">
      <c r="A504" s="62"/>
    </row>
    <row r="505">
      <c r="A505" s="62"/>
    </row>
    <row r="506">
      <c r="A506" s="62"/>
    </row>
    <row r="507">
      <c r="A507" s="62"/>
    </row>
    <row r="508">
      <c r="A508" s="62"/>
    </row>
    <row r="509">
      <c r="A509" s="62"/>
    </row>
    <row r="510">
      <c r="A510" s="62"/>
    </row>
    <row r="511">
      <c r="A511" s="62"/>
    </row>
    <row r="512">
      <c r="A512" s="62"/>
    </row>
    <row r="513">
      <c r="A513" s="62"/>
    </row>
    <row r="514">
      <c r="A514" s="62"/>
    </row>
    <row r="515">
      <c r="A515" s="62"/>
    </row>
    <row r="516">
      <c r="A516" s="62"/>
    </row>
    <row r="517">
      <c r="A517" s="62"/>
    </row>
    <row r="518">
      <c r="A518" s="62"/>
    </row>
    <row r="519">
      <c r="A519" s="62"/>
    </row>
    <row r="520">
      <c r="A520" s="62"/>
    </row>
    <row r="521">
      <c r="A521" s="62"/>
    </row>
    <row r="522">
      <c r="A522" s="62"/>
    </row>
    <row r="523">
      <c r="A523" s="62"/>
    </row>
    <row r="524">
      <c r="A524" s="62"/>
    </row>
    <row r="525">
      <c r="A525" s="62"/>
    </row>
    <row r="526">
      <c r="A526" s="62"/>
    </row>
    <row r="527">
      <c r="A527" s="62"/>
    </row>
    <row r="528">
      <c r="A528" s="62"/>
    </row>
    <row r="529">
      <c r="A529" s="62"/>
    </row>
    <row r="530">
      <c r="A530" s="62"/>
    </row>
    <row r="531">
      <c r="A531" s="62"/>
    </row>
    <row r="532">
      <c r="A532" s="62"/>
    </row>
    <row r="533">
      <c r="A533" s="62"/>
    </row>
    <row r="534">
      <c r="A534" s="62"/>
    </row>
    <row r="535">
      <c r="A535" s="62"/>
    </row>
    <row r="536">
      <c r="A536" s="62"/>
    </row>
    <row r="537">
      <c r="A537" s="62"/>
    </row>
    <row r="538">
      <c r="A538" s="62"/>
    </row>
    <row r="539">
      <c r="A539" s="62"/>
    </row>
    <row r="540">
      <c r="A540" s="62"/>
    </row>
    <row r="541">
      <c r="A541" s="62"/>
    </row>
    <row r="542">
      <c r="A542" s="62"/>
    </row>
    <row r="543">
      <c r="A543" s="62"/>
    </row>
    <row r="544">
      <c r="A544" s="62"/>
    </row>
    <row r="545">
      <c r="A545" s="62"/>
    </row>
    <row r="546">
      <c r="A546" s="62"/>
    </row>
    <row r="547">
      <c r="A547" s="62"/>
    </row>
    <row r="548">
      <c r="A548" s="62"/>
    </row>
    <row r="549">
      <c r="A549" s="62"/>
    </row>
    <row r="550">
      <c r="A550" s="62"/>
    </row>
    <row r="551">
      <c r="A551" s="62"/>
    </row>
    <row r="552">
      <c r="A552" s="62"/>
    </row>
    <row r="553">
      <c r="A553" s="62"/>
    </row>
    <row r="554">
      <c r="A554" s="62"/>
    </row>
    <row r="555">
      <c r="A555" s="62"/>
    </row>
    <row r="556">
      <c r="A556" s="62"/>
    </row>
    <row r="557">
      <c r="A557" s="62"/>
    </row>
    <row r="558">
      <c r="A558" s="62"/>
    </row>
    <row r="559">
      <c r="A559" s="62"/>
    </row>
    <row r="560">
      <c r="A560" s="62"/>
    </row>
    <row r="561">
      <c r="A561" s="62"/>
    </row>
    <row r="562">
      <c r="A562" s="62"/>
    </row>
    <row r="563">
      <c r="A563" s="62"/>
    </row>
    <row r="564">
      <c r="A564" s="62"/>
    </row>
    <row r="565">
      <c r="A565" s="62"/>
    </row>
    <row r="566">
      <c r="A566" s="62"/>
    </row>
    <row r="567">
      <c r="A567" s="62"/>
    </row>
    <row r="568">
      <c r="A568" s="62"/>
    </row>
    <row r="569">
      <c r="A569" s="62"/>
    </row>
    <row r="570">
      <c r="A570" s="62"/>
    </row>
    <row r="571">
      <c r="A571" s="62"/>
    </row>
    <row r="572">
      <c r="A572" s="62"/>
    </row>
    <row r="573">
      <c r="A573" s="62"/>
    </row>
    <row r="574">
      <c r="A574" s="62"/>
    </row>
    <row r="575">
      <c r="A575" s="62"/>
    </row>
    <row r="576">
      <c r="A576" s="62"/>
    </row>
    <row r="577">
      <c r="A577" s="62"/>
    </row>
    <row r="578">
      <c r="A578" s="62"/>
    </row>
    <row r="579">
      <c r="A579" s="62"/>
    </row>
    <row r="580">
      <c r="A580" s="62"/>
    </row>
    <row r="581">
      <c r="A581" s="62"/>
    </row>
    <row r="582">
      <c r="A582" s="62"/>
    </row>
    <row r="583">
      <c r="A583" s="62"/>
    </row>
    <row r="584">
      <c r="A584" s="62"/>
    </row>
    <row r="585">
      <c r="A585" s="62"/>
    </row>
    <row r="586">
      <c r="A586" s="62"/>
    </row>
    <row r="587">
      <c r="A587" s="62"/>
    </row>
    <row r="588">
      <c r="A588" s="62"/>
    </row>
    <row r="589">
      <c r="A589" s="62"/>
    </row>
    <row r="590">
      <c r="A590" s="62"/>
    </row>
    <row r="591">
      <c r="A591" s="62"/>
    </row>
    <row r="592">
      <c r="A592" s="62"/>
    </row>
    <row r="593">
      <c r="A593" s="62"/>
    </row>
    <row r="594">
      <c r="A594" s="62"/>
    </row>
    <row r="595">
      <c r="A595" s="62"/>
    </row>
    <row r="596">
      <c r="A596" s="62"/>
    </row>
    <row r="597">
      <c r="A597" s="62"/>
    </row>
    <row r="598">
      <c r="A598" s="62"/>
    </row>
    <row r="599">
      <c r="A599" s="62"/>
    </row>
    <row r="600">
      <c r="A600" s="62"/>
    </row>
    <row r="601">
      <c r="A601" s="62"/>
    </row>
    <row r="602">
      <c r="A602" s="62"/>
    </row>
    <row r="603">
      <c r="A603" s="62"/>
    </row>
    <row r="604">
      <c r="A604" s="62"/>
    </row>
    <row r="605">
      <c r="A605" s="62"/>
    </row>
    <row r="606">
      <c r="A606" s="62"/>
    </row>
    <row r="607">
      <c r="A607" s="62"/>
    </row>
    <row r="608">
      <c r="A608" s="62"/>
    </row>
    <row r="609">
      <c r="A609" s="62"/>
    </row>
    <row r="610">
      <c r="A610" s="62"/>
    </row>
    <row r="611">
      <c r="A611" s="62"/>
    </row>
    <row r="612">
      <c r="A612" s="62"/>
    </row>
    <row r="613">
      <c r="A613" s="62"/>
    </row>
    <row r="614">
      <c r="A614" s="62"/>
    </row>
    <row r="615">
      <c r="A615" s="62"/>
    </row>
    <row r="616">
      <c r="A616" s="62"/>
    </row>
    <row r="617">
      <c r="A617" s="62"/>
    </row>
    <row r="618">
      <c r="A618" s="62"/>
    </row>
    <row r="619">
      <c r="A619" s="62"/>
    </row>
    <row r="620">
      <c r="A620" s="62"/>
    </row>
    <row r="621">
      <c r="A621" s="62"/>
    </row>
    <row r="622">
      <c r="A622" s="62"/>
    </row>
    <row r="623">
      <c r="A623" s="62"/>
    </row>
    <row r="624">
      <c r="A624" s="62"/>
    </row>
    <row r="625">
      <c r="A625" s="62"/>
    </row>
    <row r="626">
      <c r="A626" s="62"/>
    </row>
    <row r="627">
      <c r="A627" s="62"/>
    </row>
    <row r="628">
      <c r="A628" s="62"/>
    </row>
    <row r="629">
      <c r="A629" s="62"/>
    </row>
    <row r="630">
      <c r="A630" s="62"/>
    </row>
    <row r="631">
      <c r="A631" s="62"/>
    </row>
    <row r="632">
      <c r="A632" s="62"/>
    </row>
    <row r="633">
      <c r="A633" s="62"/>
    </row>
    <row r="634">
      <c r="A634" s="62"/>
    </row>
    <row r="635">
      <c r="A635" s="62"/>
    </row>
    <row r="636">
      <c r="A636" s="62"/>
    </row>
    <row r="637">
      <c r="A637" s="62"/>
    </row>
    <row r="638">
      <c r="A638" s="62"/>
    </row>
    <row r="639">
      <c r="A639" s="62"/>
    </row>
    <row r="640">
      <c r="A640" s="62"/>
    </row>
    <row r="641">
      <c r="A641" s="62"/>
    </row>
    <row r="642">
      <c r="A642" s="62"/>
    </row>
    <row r="643">
      <c r="A643" s="62"/>
    </row>
    <row r="644">
      <c r="A644" s="62"/>
    </row>
    <row r="645">
      <c r="A645" s="62"/>
    </row>
    <row r="646">
      <c r="A646" s="62"/>
    </row>
    <row r="647">
      <c r="A647" s="62"/>
    </row>
    <row r="648">
      <c r="A648" s="62"/>
    </row>
    <row r="649">
      <c r="A649" s="62"/>
    </row>
    <row r="650">
      <c r="A650" s="62"/>
    </row>
    <row r="651">
      <c r="A651" s="62"/>
    </row>
    <row r="652">
      <c r="A652" s="62"/>
    </row>
    <row r="653">
      <c r="A653" s="62"/>
    </row>
    <row r="654">
      <c r="A654" s="62"/>
    </row>
    <row r="655">
      <c r="A655" s="62"/>
    </row>
    <row r="656">
      <c r="A656" s="62"/>
    </row>
    <row r="657">
      <c r="A657" s="62"/>
    </row>
    <row r="658">
      <c r="A658" s="62"/>
    </row>
    <row r="659">
      <c r="A659" s="62"/>
    </row>
    <row r="660">
      <c r="A660" s="62"/>
    </row>
    <row r="661">
      <c r="A661" s="62"/>
    </row>
    <row r="662">
      <c r="A662" s="62"/>
    </row>
    <row r="663">
      <c r="A663" s="62"/>
    </row>
    <row r="664">
      <c r="A664" s="62"/>
    </row>
    <row r="665">
      <c r="A665" s="62"/>
    </row>
    <row r="666">
      <c r="A666" s="62"/>
    </row>
    <row r="667">
      <c r="A667" s="62"/>
    </row>
    <row r="668">
      <c r="A668" s="62"/>
    </row>
    <row r="669">
      <c r="A669" s="62"/>
    </row>
    <row r="670">
      <c r="A670" s="62"/>
    </row>
    <row r="671">
      <c r="A671" s="62"/>
    </row>
    <row r="672">
      <c r="A672" s="62"/>
    </row>
    <row r="673">
      <c r="A673" s="62"/>
    </row>
    <row r="674">
      <c r="A674" s="62"/>
    </row>
    <row r="675">
      <c r="A675" s="62"/>
    </row>
    <row r="676">
      <c r="A676" s="62"/>
    </row>
    <row r="677">
      <c r="A677" s="62"/>
    </row>
    <row r="678">
      <c r="A678" s="62"/>
    </row>
    <row r="679">
      <c r="A679" s="62"/>
    </row>
    <row r="680">
      <c r="A680" s="62"/>
    </row>
    <row r="681">
      <c r="A681" s="62"/>
    </row>
    <row r="682">
      <c r="A682" s="62"/>
    </row>
    <row r="683">
      <c r="A683" s="62"/>
    </row>
    <row r="684">
      <c r="A684" s="62"/>
    </row>
    <row r="685">
      <c r="A685" s="62"/>
    </row>
    <row r="686">
      <c r="A686" s="62"/>
    </row>
    <row r="687">
      <c r="A687" s="62"/>
    </row>
    <row r="688">
      <c r="A688" s="62"/>
    </row>
    <row r="689">
      <c r="A689" s="62"/>
    </row>
    <row r="690">
      <c r="A690" s="62"/>
    </row>
    <row r="691">
      <c r="A691" s="62"/>
    </row>
    <row r="692">
      <c r="A692" s="62"/>
    </row>
    <row r="693">
      <c r="A693" s="62"/>
    </row>
    <row r="694">
      <c r="A694" s="62"/>
    </row>
    <row r="695">
      <c r="A695" s="62"/>
    </row>
    <row r="696">
      <c r="A696" s="62"/>
    </row>
    <row r="697">
      <c r="A697" s="62"/>
    </row>
    <row r="698">
      <c r="A698" s="62"/>
    </row>
    <row r="699">
      <c r="A699" s="62"/>
    </row>
    <row r="700">
      <c r="A700" s="62"/>
    </row>
    <row r="701">
      <c r="A701" s="62"/>
    </row>
    <row r="702">
      <c r="A702" s="62"/>
    </row>
    <row r="703">
      <c r="A703" s="62"/>
    </row>
    <row r="704">
      <c r="A704" s="62"/>
    </row>
    <row r="705">
      <c r="A705" s="62"/>
    </row>
    <row r="706">
      <c r="A706" s="62"/>
    </row>
    <row r="707">
      <c r="A707" s="62"/>
    </row>
    <row r="708">
      <c r="A708" s="62"/>
    </row>
    <row r="709">
      <c r="A709" s="62"/>
    </row>
    <row r="710">
      <c r="A710" s="62"/>
    </row>
    <row r="711">
      <c r="A711" s="62"/>
    </row>
    <row r="712">
      <c r="A712" s="62"/>
    </row>
    <row r="713">
      <c r="A713" s="62"/>
    </row>
    <row r="714">
      <c r="A714" s="62"/>
    </row>
    <row r="715">
      <c r="A715" s="62"/>
    </row>
    <row r="716">
      <c r="A716" s="62"/>
    </row>
    <row r="717">
      <c r="A717" s="62"/>
    </row>
    <row r="718">
      <c r="A718" s="62"/>
    </row>
    <row r="719">
      <c r="A719" s="62"/>
    </row>
    <row r="720">
      <c r="A720" s="62"/>
    </row>
    <row r="721">
      <c r="A721" s="62"/>
    </row>
    <row r="722">
      <c r="A722" s="62"/>
    </row>
    <row r="723">
      <c r="A723" s="62"/>
    </row>
    <row r="724">
      <c r="A724" s="62"/>
    </row>
    <row r="725">
      <c r="A725" s="62"/>
    </row>
    <row r="726">
      <c r="A726" s="62"/>
    </row>
    <row r="727">
      <c r="A727" s="62"/>
    </row>
    <row r="728">
      <c r="A728" s="62"/>
    </row>
    <row r="729">
      <c r="A729" s="62"/>
    </row>
    <row r="730">
      <c r="A730" s="62"/>
    </row>
    <row r="731">
      <c r="A731" s="62"/>
    </row>
    <row r="732">
      <c r="A732" s="62"/>
    </row>
    <row r="733">
      <c r="A733" s="62"/>
    </row>
    <row r="734">
      <c r="A734" s="62"/>
    </row>
    <row r="735">
      <c r="A735" s="62"/>
    </row>
    <row r="736">
      <c r="A736" s="62"/>
    </row>
    <row r="737">
      <c r="A737" s="62"/>
    </row>
    <row r="738">
      <c r="A738" s="62"/>
    </row>
    <row r="739">
      <c r="A739" s="62"/>
    </row>
    <row r="740">
      <c r="A740" s="62"/>
    </row>
    <row r="741">
      <c r="A741" s="62"/>
    </row>
    <row r="742">
      <c r="A742" s="62"/>
    </row>
    <row r="743">
      <c r="A743" s="62"/>
    </row>
    <row r="744">
      <c r="A744" s="62"/>
    </row>
    <row r="745">
      <c r="A745" s="62"/>
    </row>
    <row r="746">
      <c r="A746" s="62"/>
    </row>
    <row r="747">
      <c r="A747" s="62"/>
    </row>
    <row r="748">
      <c r="A748" s="62"/>
    </row>
    <row r="749">
      <c r="A749" s="62"/>
    </row>
    <row r="750">
      <c r="A750" s="62"/>
    </row>
    <row r="751">
      <c r="A751" s="62"/>
    </row>
    <row r="752">
      <c r="A752" s="62"/>
    </row>
    <row r="753">
      <c r="A753" s="62"/>
    </row>
    <row r="754">
      <c r="A754" s="62"/>
    </row>
    <row r="755">
      <c r="A755" s="62"/>
    </row>
    <row r="756">
      <c r="A756" s="62"/>
    </row>
    <row r="757">
      <c r="A757" s="62"/>
    </row>
    <row r="758">
      <c r="A758" s="62"/>
    </row>
    <row r="759">
      <c r="A759" s="62"/>
    </row>
    <row r="760">
      <c r="A760" s="62"/>
    </row>
    <row r="761">
      <c r="A761" s="62"/>
    </row>
    <row r="762">
      <c r="A762" s="62"/>
    </row>
    <row r="763">
      <c r="A763" s="62"/>
    </row>
    <row r="764">
      <c r="A764" s="62"/>
    </row>
    <row r="765">
      <c r="A765" s="62"/>
    </row>
    <row r="766">
      <c r="A766" s="62"/>
    </row>
    <row r="767">
      <c r="A767" s="62"/>
    </row>
    <row r="768">
      <c r="A768" s="62"/>
    </row>
    <row r="769">
      <c r="A769" s="62"/>
    </row>
    <row r="770">
      <c r="A770" s="62"/>
    </row>
    <row r="771">
      <c r="A771" s="62"/>
    </row>
    <row r="772">
      <c r="A772" s="62"/>
    </row>
    <row r="773">
      <c r="A773" s="62"/>
    </row>
    <row r="774">
      <c r="A774" s="62"/>
    </row>
    <row r="775">
      <c r="A775" s="62"/>
    </row>
    <row r="776">
      <c r="A776" s="62"/>
    </row>
    <row r="777">
      <c r="A777" s="62"/>
    </row>
    <row r="778">
      <c r="A778" s="62"/>
    </row>
    <row r="779">
      <c r="A779" s="62"/>
    </row>
    <row r="780">
      <c r="A780" s="62"/>
    </row>
    <row r="781">
      <c r="A781" s="62"/>
    </row>
    <row r="782">
      <c r="A782" s="62"/>
    </row>
    <row r="783">
      <c r="A783" s="62"/>
    </row>
    <row r="784">
      <c r="A784" s="62"/>
    </row>
    <row r="785">
      <c r="A785" s="62"/>
    </row>
    <row r="786">
      <c r="A786" s="62"/>
    </row>
    <row r="787">
      <c r="A787" s="62"/>
    </row>
    <row r="788">
      <c r="A788" s="62"/>
    </row>
    <row r="789">
      <c r="A789" s="62"/>
    </row>
    <row r="790">
      <c r="A790" s="62"/>
    </row>
    <row r="791">
      <c r="A791" s="62"/>
    </row>
    <row r="792">
      <c r="A792" s="62"/>
    </row>
    <row r="793">
      <c r="A793" s="62"/>
    </row>
    <row r="794">
      <c r="A794" s="62"/>
    </row>
    <row r="795">
      <c r="A795" s="62"/>
    </row>
    <row r="796">
      <c r="A796" s="62"/>
    </row>
    <row r="797">
      <c r="A797" s="62"/>
    </row>
    <row r="798">
      <c r="A798" s="62"/>
    </row>
    <row r="799">
      <c r="A799" s="62"/>
    </row>
    <row r="800">
      <c r="A800" s="62"/>
    </row>
    <row r="801">
      <c r="A801" s="62"/>
    </row>
    <row r="802">
      <c r="A802" s="62"/>
    </row>
    <row r="803">
      <c r="A803" s="62"/>
    </row>
    <row r="804">
      <c r="A804" s="62"/>
    </row>
    <row r="805">
      <c r="A805" s="62"/>
    </row>
    <row r="806">
      <c r="A806" s="62"/>
    </row>
    <row r="807">
      <c r="A807" s="62"/>
    </row>
    <row r="808">
      <c r="A808" s="62"/>
    </row>
    <row r="809">
      <c r="A809" s="62"/>
    </row>
    <row r="810">
      <c r="A810" s="62"/>
    </row>
    <row r="811">
      <c r="A811" s="62"/>
    </row>
    <row r="812">
      <c r="A812" s="62"/>
    </row>
    <row r="813">
      <c r="A813" s="62"/>
    </row>
    <row r="814">
      <c r="A814" s="62"/>
    </row>
    <row r="815">
      <c r="A815" s="62"/>
    </row>
    <row r="816">
      <c r="A816" s="62"/>
    </row>
    <row r="817">
      <c r="A817" s="62"/>
    </row>
    <row r="818">
      <c r="A818" s="62"/>
    </row>
    <row r="819">
      <c r="A819" s="62"/>
    </row>
    <row r="820">
      <c r="A820" s="62"/>
    </row>
    <row r="821">
      <c r="A821" s="62"/>
    </row>
    <row r="822">
      <c r="A822" s="62"/>
    </row>
    <row r="823">
      <c r="A823" s="62"/>
    </row>
    <row r="824">
      <c r="A824" s="62"/>
    </row>
    <row r="825">
      <c r="A825" s="62"/>
    </row>
    <row r="826">
      <c r="A826" s="62"/>
    </row>
    <row r="827">
      <c r="A827" s="62"/>
    </row>
    <row r="828">
      <c r="A828" s="62"/>
    </row>
    <row r="829">
      <c r="A829" s="62"/>
    </row>
    <row r="830">
      <c r="A830" s="62"/>
    </row>
    <row r="831">
      <c r="A831" s="62"/>
    </row>
    <row r="832">
      <c r="A832" s="62"/>
    </row>
    <row r="833">
      <c r="A833" s="62"/>
    </row>
    <row r="834">
      <c r="A834" s="62"/>
    </row>
    <row r="835">
      <c r="A835" s="62"/>
    </row>
    <row r="836">
      <c r="A836" s="62"/>
    </row>
    <row r="837">
      <c r="A837" s="62"/>
    </row>
    <row r="838">
      <c r="A838" s="62"/>
    </row>
    <row r="839">
      <c r="A839" s="62"/>
    </row>
    <row r="840">
      <c r="A840" s="62"/>
    </row>
    <row r="841">
      <c r="A841" s="62"/>
    </row>
    <row r="842">
      <c r="A842" s="62"/>
    </row>
    <row r="843">
      <c r="A843" s="62"/>
    </row>
    <row r="844">
      <c r="A844" s="62"/>
    </row>
    <row r="845">
      <c r="A845" s="62"/>
    </row>
    <row r="846">
      <c r="A846" s="62"/>
    </row>
    <row r="847">
      <c r="A847" s="62"/>
    </row>
    <row r="848">
      <c r="A848" s="62"/>
    </row>
    <row r="849">
      <c r="A849" s="62"/>
    </row>
    <row r="850">
      <c r="A850" s="62"/>
    </row>
    <row r="851">
      <c r="A851" s="62"/>
    </row>
    <row r="852">
      <c r="A852" s="62"/>
    </row>
    <row r="853">
      <c r="A853" s="62"/>
    </row>
    <row r="854">
      <c r="A854" s="62"/>
    </row>
    <row r="855">
      <c r="A855" s="62"/>
    </row>
    <row r="856">
      <c r="A856" s="62"/>
    </row>
    <row r="857">
      <c r="A857" s="62"/>
    </row>
    <row r="858">
      <c r="A858" s="62"/>
    </row>
    <row r="859">
      <c r="A859" s="62"/>
    </row>
    <row r="860">
      <c r="A860" s="62"/>
    </row>
    <row r="861">
      <c r="A861" s="62"/>
    </row>
    <row r="862">
      <c r="A862" s="62"/>
    </row>
    <row r="863">
      <c r="A863" s="62"/>
    </row>
    <row r="864">
      <c r="A864" s="62"/>
    </row>
    <row r="865">
      <c r="A865" s="62"/>
    </row>
    <row r="866">
      <c r="A866" s="62"/>
    </row>
    <row r="867">
      <c r="A867" s="62"/>
    </row>
    <row r="868">
      <c r="A868" s="62"/>
    </row>
    <row r="869">
      <c r="A869" s="62"/>
    </row>
    <row r="870">
      <c r="A870" s="62"/>
    </row>
    <row r="871">
      <c r="A871" s="62"/>
    </row>
    <row r="872">
      <c r="A872" s="62"/>
    </row>
    <row r="873">
      <c r="A873" s="62"/>
    </row>
    <row r="874">
      <c r="A874" s="62"/>
    </row>
    <row r="875">
      <c r="A875" s="62"/>
    </row>
    <row r="876">
      <c r="A876" s="62"/>
    </row>
    <row r="877">
      <c r="A877" s="62"/>
    </row>
    <row r="878">
      <c r="A878" s="62"/>
    </row>
    <row r="879">
      <c r="A879" s="62"/>
    </row>
    <row r="880">
      <c r="A880" s="62"/>
    </row>
    <row r="881">
      <c r="A881" s="62"/>
    </row>
    <row r="882">
      <c r="A882" s="62"/>
    </row>
    <row r="883">
      <c r="A883" s="62"/>
    </row>
    <row r="884">
      <c r="A884" s="62"/>
    </row>
    <row r="885">
      <c r="A885" s="62"/>
    </row>
    <row r="886">
      <c r="A886" s="62"/>
    </row>
    <row r="887">
      <c r="A887" s="62"/>
    </row>
    <row r="888">
      <c r="A888" s="62"/>
    </row>
    <row r="889">
      <c r="A889" s="62"/>
    </row>
    <row r="890">
      <c r="A890" s="62"/>
    </row>
    <row r="891">
      <c r="A891" s="62"/>
    </row>
    <row r="892">
      <c r="A892" s="62"/>
    </row>
    <row r="893">
      <c r="A893" s="62"/>
    </row>
    <row r="894">
      <c r="A894" s="62"/>
    </row>
    <row r="895">
      <c r="A895" s="62"/>
    </row>
    <row r="896">
      <c r="A896" s="62"/>
    </row>
    <row r="897">
      <c r="A897" s="62"/>
    </row>
    <row r="898">
      <c r="A898" s="62"/>
    </row>
    <row r="899">
      <c r="A899" s="62"/>
    </row>
    <row r="900">
      <c r="A900" s="62"/>
    </row>
    <row r="901">
      <c r="A901" s="62"/>
    </row>
    <row r="902">
      <c r="A902" s="62"/>
    </row>
    <row r="903">
      <c r="A903" s="62"/>
    </row>
    <row r="904">
      <c r="A904" s="62"/>
    </row>
    <row r="905">
      <c r="A905" s="62"/>
    </row>
    <row r="906">
      <c r="A906" s="62"/>
    </row>
    <row r="907">
      <c r="A907" s="62"/>
    </row>
    <row r="908">
      <c r="A908" s="62"/>
    </row>
    <row r="909">
      <c r="A909" s="62"/>
    </row>
    <row r="910">
      <c r="A910" s="62"/>
    </row>
    <row r="911">
      <c r="A911" s="62"/>
    </row>
    <row r="912">
      <c r="A912" s="62"/>
    </row>
    <row r="913">
      <c r="A913" s="62"/>
    </row>
    <row r="914">
      <c r="A914" s="62"/>
    </row>
    <row r="915">
      <c r="A915" s="62"/>
    </row>
    <row r="916">
      <c r="A916" s="62"/>
    </row>
    <row r="917">
      <c r="A917" s="62"/>
    </row>
    <row r="918">
      <c r="A918" s="62"/>
    </row>
    <row r="919">
      <c r="A919" s="62"/>
    </row>
    <row r="920">
      <c r="A920" s="62"/>
    </row>
    <row r="921">
      <c r="A921" s="62"/>
    </row>
    <row r="922">
      <c r="A922" s="62"/>
    </row>
    <row r="923">
      <c r="A923" s="62"/>
    </row>
    <row r="924">
      <c r="A924" s="62"/>
    </row>
    <row r="925">
      <c r="A925" s="62"/>
    </row>
    <row r="926">
      <c r="A926" s="62"/>
    </row>
    <row r="927">
      <c r="A927" s="62"/>
    </row>
    <row r="928">
      <c r="A928" s="62"/>
    </row>
    <row r="929">
      <c r="A929" s="62"/>
    </row>
    <row r="930">
      <c r="A930" s="62"/>
    </row>
    <row r="931">
      <c r="A931" s="62"/>
    </row>
    <row r="932">
      <c r="A932" s="62"/>
    </row>
    <row r="933">
      <c r="A933" s="62"/>
    </row>
    <row r="934">
      <c r="A934" s="62"/>
    </row>
    <row r="935">
      <c r="A935" s="62"/>
    </row>
    <row r="936">
      <c r="A936" s="62"/>
    </row>
    <row r="937">
      <c r="A937" s="62"/>
    </row>
    <row r="938">
      <c r="A938" s="62"/>
    </row>
    <row r="939">
      <c r="A939" s="62"/>
    </row>
    <row r="940">
      <c r="A940" s="62"/>
    </row>
    <row r="941">
      <c r="A941" s="62"/>
    </row>
    <row r="942">
      <c r="A942" s="62"/>
    </row>
    <row r="943">
      <c r="A943" s="62"/>
    </row>
    <row r="944">
      <c r="A944" s="62"/>
    </row>
    <row r="945">
      <c r="A945" s="62"/>
    </row>
    <row r="946">
      <c r="A946" s="62"/>
    </row>
    <row r="947">
      <c r="A947" s="62"/>
    </row>
    <row r="948">
      <c r="A948" s="62"/>
    </row>
    <row r="949">
      <c r="A949" s="62"/>
    </row>
    <row r="950">
      <c r="A950" s="62"/>
    </row>
    <row r="951">
      <c r="A951" s="62"/>
    </row>
    <row r="952">
      <c r="A952" s="62"/>
    </row>
    <row r="953">
      <c r="A953" s="62"/>
    </row>
    <row r="954">
      <c r="A954" s="62"/>
    </row>
    <row r="955">
      <c r="A955" s="62"/>
    </row>
    <row r="956">
      <c r="A956" s="62"/>
    </row>
    <row r="957">
      <c r="A957" s="62"/>
    </row>
    <row r="958">
      <c r="A958" s="62"/>
    </row>
    <row r="959">
      <c r="A959" s="62"/>
    </row>
    <row r="960">
      <c r="A960" s="62"/>
    </row>
    <row r="961">
      <c r="A961" s="62"/>
    </row>
    <row r="962">
      <c r="A962" s="62"/>
    </row>
    <row r="963">
      <c r="A963" s="62"/>
    </row>
    <row r="964">
      <c r="A964" s="62"/>
    </row>
    <row r="965">
      <c r="A965" s="62"/>
    </row>
    <row r="966">
      <c r="A966" s="62"/>
    </row>
    <row r="967">
      <c r="A967" s="62"/>
    </row>
    <row r="968">
      <c r="A968" s="62"/>
    </row>
    <row r="969">
      <c r="A969" s="62"/>
    </row>
    <row r="970">
      <c r="A970" s="62"/>
    </row>
    <row r="971">
      <c r="A971" s="62"/>
    </row>
    <row r="972">
      <c r="A972" s="62"/>
    </row>
    <row r="973">
      <c r="A973" s="62"/>
    </row>
    <row r="974">
      <c r="A974" s="62"/>
    </row>
    <row r="975">
      <c r="A975" s="62"/>
    </row>
    <row r="976">
      <c r="A976" s="62"/>
    </row>
    <row r="977">
      <c r="A977" s="62"/>
    </row>
    <row r="978">
      <c r="A978" s="62"/>
    </row>
    <row r="979">
      <c r="A979" s="62"/>
    </row>
    <row r="980">
      <c r="A980" s="62"/>
    </row>
    <row r="981">
      <c r="A981" s="62"/>
    </row>
    <row r="982">
      <c r="A982" s="62"/>
    </row>
    <row r="983">
      <c r="A983" s="62"/>
    </row>
    <row r="984">
      <c r="A984" s="62"/>
    </row>
    <row r="985">
      <c r="A985" s="62"/>
    </row>
    <row r="986">
      <c r="A986" s="62"/>
    </row>
    <row r="987">
      <c r="A987" s="62"/>
    </row>
    <row r="988">
      <c r="A988" s="62"/>
    </row>
    <row r="989">
      <c r="A989" s="62"/>
    </row>
    <row r="990">
      <c r="A990" s="62"/>
    </row>
    <row r="991">
      <c r="A991" s="62"/>
    </row>
    <row r="992">
      <c r="A992" s="62"/>
    </row>
    <row r="993">
      <c r="A993" s="62"/>
    </row>
    <row r="994">
      <c r="A994" s="62"/>
    </row>
  </sheetData>
  <drawing r:id="rId1"/>
</worksheet>
</file>